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activeX/activeX1.xml" ContentType="application/vnd.ms-office.activeX+xml"/>
  <Override PartName="/xl/activeX/activeX1.bin" ContentType="application/vnd.ms-office.activeX"/>
  <Override PartName="/xl/ctrlProps/ctrlProp2.xml" ContentType="application/vnd.ms-excel.controlproperties+xml"/>
  <Override PartName="/xl/ctrlProps/ctrlProp3.xml" ContentType="application/vnd.ms-excel.controlproperties+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4.xml" ContentType="application/vnd.ms-excel.controlproperties+xml"/>
  <Override PartName="/xl/ctrlProps/ctrlProp5.xml" ContentType="application/vnd.ms-excel.controlproperties+xml"/>
  <Override PartName="/xl/drawings/drawing2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c005aa6a2a3741dc"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Users\ahmed\source\repos\JudicialStatistics\JudicialStatistics.Web\"/>
    </mc:Choice>
  </mc:AlternateContent>
  <xr:revisionPtr revIDLastSave="0" documentId="13_ncr:1_{5091F733-E861-492A-9379-F815ECC6B593}" xr6:coauthVersionLast="47" xr6:coauthVersionMax="47" xr10:uidLastSave="{00000000-0000-0000-0000-000000000000}"/>
  <bookViews>
    <workbookView xWindow="-108" yWindow="-108" windowWidth="30936" windowHeight="16776" tabRatio="889" activeTab="1" xr2:uid="{00000000-000D-0000-FFFF-FFFF00000000}"/>
  </bookViews>
  <sheets>
    <sheet name="الرئيسية" sheetId="1" r:id="rId1"/>
    <sheet name="الاعدادات" sheetId="2" r:id="rId2"/>
    <sheet name="التشكيل" sheetId="30" r:id="rId3"/>
    <sheet name="التشكيل_القديم" sheetId="3" r:id="rId4"/>
    <sheet name="نماذج الطباعة" sheetId="4" r:id="rId5"/>
    <sheet name="مدني كلي" sheetId="5" r:id="rId6"/>
    <sheet name="ترتيب الدوائر المدنى كلى" sheetId="6" r:id="rId7"/>
    <sheet name="انجاز الاسرة" sheetId="7" r:id="rId8"/>
    <sheet name="اسرة مال" sheetId="8" r:id="rId9"/>
    <sheet name="اسرة" sheetId="9" r:id="rId10"/>
    <sheet name="ترتيب الاسرة" sheetId="10" r:id="rId11"/>
    <sheet name="جنح المحاكم الجزئية" sheetId="11" r:id="rId12"/>
    <sheet name="جنح المحاكم الجزئية (2)" sheetId="12" r:id="rId13"/>
    <sheet name="احصائيات متنوعة" sheetId="13" r:id="rId14"/>
    <sheet name="ترتيب جنح المحكم الجزئية" sheetId="14" r:id="rId15"/>
    <sheet name="العمالية (عمال + تأمينات ) " sheetId="15" r:id="rId16"/>
    <sheet name="جنح العمالية" sheetId="16" r:id="rId17"/>
    <sheet name="ترتيب العمالية" sheetId="17" r:id="rId18"/>
    <sheet name="جنح مستأنف" sheetId="18" r:id="rId19"/>
    <sheet name="ترتيب الجنح المستأنف" sheetId="19" r:id="rId20"/>
    <sheet name="تفصيلي عمالية" sheetId="20" r:id="rId21"/>
    <sheet name="أجمالى الدائرة العمالية" sheetId="21" r:id="rId22"/>
    <sheet name="تفتيش مدني واسرة" sheetId="22" r:id="rId23"/>
    <sheet name="تفتيش جنائي" sheetId="23" r:id="rId24"/>
    <sheet name="الاجمالي" sheetId="24" r:id="rId25"/>
    <sheet name="انجاز الجنائي" sheetId="25" r:id="rId26"/>
    <sheet name="الاحداث" sheetId="26" r:id="rId27"/>
    <sheet name="ترتيب الدوائر م جزئي و ص ت" sheetId="27" r:id="rId28"/>
    <sheet name="كشف انتاج مدني جزئي" sheetId="28" r:id="rId29"/>
    <sheet name="جرد مدني جزئي وصحة توقيع" sheetId="29" r:id="rId30"/>
  </sheets>
  <functionGroups builtInGroupCount="19"/>
  <definedNames>
    <definedName name="_xlnm._FilterDatabase" localSheetId="2" hidden="1">التشكيل!$A$4:$Z$4</definedName>
    <definedName name="_xlnm._FilterDatabase" localSheetId="3" hidden="1">التشكيل_القديم!$L$4:$S$47</definedName>
    <definedName name="_xlnm._FilterDatabase" localSheetId="27" hidden="1">'ترتيب الدوائر م جزئي و ص ت'!$B$9:$Y$35</definedName>
    <definedName name="_xlnm._FilterDatabase" localSheetId="17" hidden="1">'ترتيب العمالية'!$A$43:$L$45</definedName>
    <definedName name="_xlnm._FilterDatabase" localSheetId="14" hidden="1">'ترتيب جنح المحكم الجزئية'!$B$10:$K$32</definedName>
    <definedName name="_xlpm.r" hidden="1" xlm="1">#NAME?</definedName>
    <definedName name="_xlpm.الأنواع" hidden="1" xlm="1">#NAME?</definedName>
    <definedName name="_xlpm.الدائرة" hidden="1" xlm="1">#NAME?</definedName>
    <definedName name="ExcludedRange" localSheetId="21">#REF!,#REF!,#REF!,#REF!,#REF!,#REF!,#REF!,#REF!,#REF!,#REF!,#REF!,#REF!,#REF!,#REF!,#REF!,#REF!</definedName>
    <definedName name="ExcludedRange" localSheetId="27">#REF!,#REF!,#REF!,#REF!,#REF!,#REF!,#REF!,#REF!,#REF!,#REF!,#REF!,#REF!,#REF!,#REF!,#REF!,#REF!</definedName>
    <definedName name="ExcludedRange" localSheetId="20">#REF!,#REF!,#REF!,#REF!,#REF!,#REF!,#REF!,#REF!,#REF!,#REF!,#REF!,#REF!,#REF!,#REF!,#REF!,#REF!</definedName>
    <definedName name="ExcludedRange" localSheetId="28">#REF!,#REF!,#REF!,#REF!,#REF!,#REF!,#REF!,#REF!,#REF!,#REF!,#REF!,#REF!,#REF!,#REF!,#REF!,#REF!</definedName>
    <definedName name="ExcludedRange">#REF!,#REF!,#REF!,#REF!,#REF!,#REF!,#REF!,#REF!,#REF!,#REF!,#REF!,#REF!,#REF!,#REF!,#REF!,#REF!</definedName>
    <definedName name="_xlnm.Print_Area" localSheetId="21">'أجمالى الدائرة العمالية'!$A$1:$AK$31</definedName>
    <definedName name="_xlnm.Print_Area" localSheetId="13">'احصائيات متنوعة'!$BH$3:$CJ$30</definedName>
    <definedName name="_xlnm.Print_Area" localSheetId="9">اسرة!$A$290:$BS$318</definedName>
    <definedName name="_xlnm.Print_Area" localSheetId="24">الاجمالي!$A$1:$AO$85</definedName>
    <definedName name="_xlnm.Print_Area" localSheetId="26">الاحداث!$A$1:$BZ$24</definedName>
    <definedName name="_xlnm.Print_Area" localSheetId="0">الرئيسية!$A$1:$O$59</definedName>
    <definedName name="_xlnm.Print_Area" localSheetId="15">'العمالية (عمال + تأمينات ) '!$A$1:$DH$311</definedName>
    <definedName name="_xlnm.Print_Area" localSheetId="25">'انجاز الجنائي'!$A$1:$AI$56</definedName>
    <definedName name="_xlnm.Print_Area" localSheetId="10">'ترتيب الاسرة'!$C$1:$T$18</definedName>
    <definedName name="_xlnm.Print_Area" localSheetId="19">'ترتيب الجنح المستأنف'!$B$2:$AB$19</definedName>
    <definedName name="_xlnm.Print_Area" localSheetId="6">'ترتيب الدوائر المدنى كلى'!$C$2:$V$23</definedName>
    <definedName name="_xlnm.Print_Area" localSheetId="27">'ترتيب الدوائر م جزئي و ص ت'!$C$2:$Z$72</definedName>
    <definedName name="_xlnm.Print_Area" localSheetId="17">'ترتيب العمالية'!$A$1:$L$52</definedName>
    <definedName name="_xlnm.Print_Area" localSheetId="14">'ترتيب جنح المحكم الجزئية'!$C$2:$K$37</definedName>
    <definedName name="_xlnm.Print_Area" localSheetId="22">'تفتيش مدني واسرة'!$A$1:$AF$13</definedName>
    <definedName name="_xlnm.Print_Area" localSheetId="20">'تفصيلي عمالية'!$A$2:$HZ$21</definedName>
    <definedName name="_xlnm.Print_Area" localSheetId="29">'جرد مدني جزئي وصحة توقيع'!$A$1:$N$519</definedName>
    <definedName name="_xlnm.Print_Area" localSheetId="16">'جنح العمالية'!$A$1:$CF$25</definedName>
    <definedName name="_xlnm.Print_Area" localSheetId="11">'جنح المحاكم الجزئية'!$A$1:$AT$220</definedName>
    <definedName name="_xlnm.Print_Area" localSheetId="12">'جنح المحاكم الجزئية (2)'!$A$1:$AT$203</definedName>
    <definedName name="_xlnm.Print_Area" localSheetId="18">'جنح مستأنف'!$A$1:$BS$105</definedName>
    <definedName name="_xlnm.Print_Area" localSheetId="28">'كشف انتاج مدني جزئي'!$A$1:$DM$516</definedName>
    <definedName name="_xlnm.Print_Area" localSheetId="5">'مدني كلي'!$A$2:$BL$37</definedName>
    <definedName name="_xlnm.Print_Area" localSheetId="4">'نماذج الطباعة'!$A$290:$BS$318</definedName>
    <definedName name="_xlnm.Print_Titles" localSheetId="26">الاحداث!$8:$10</definedName>
    <definedName name="_xlnm.Print_Titles" localSheetId="20">'تفصيلي عمالية'!$5:$11</definedName>
    <definedName name="_xlnm.Print_Titles" localSheetId="29">'جرد مدني جزئي وصحة توقيع'!$2:$8</definedName>
    <definedName name="_xlnm.Print_Titles" localSheetId="11">'جنح المحاكم الجزئية'!$5:$11</definedName>
    <definedName name="_xlnm.Print_Titles" localSheetId="12">'جنح المحاكم الجزئية (2)'!$5:$11</definedName>
    <definedName name="_xlnm.Print_Titles" localSheetId="18">'جنح مستأنف'!$2:$11</definedName>
    <definedName name="_xlnm.Print_Titles" localSheetId="28">'كشف انتاج مدني جزئي'!$B:$F,'كشف انتاج مدني جزئي'!$2:$8</definedName>
    <definedName name="Z_07F0620B_8652_4149_8792_927B30E7D2A5_.wvu.Cols" localSheetId="7" hidden="1">'انجاز الاسرة'!$A:$A</definedName>
    <definedName name="Z_0B69AC30_2059_4A71_A4E9_388B5D91A2D2_.wvu.Cols" localSheetId="26" hidden="1">الاحداث!$M:$M</definedName>
    <definedName name="Z_0B69AC30_2059_4A71_A4E9_388B5D91A2D2_.wvu.Cols" localSheetId="19" hidden="1">'ترتيب الجنح المستأنف'!$C:$E,'ترتيب الجنح المستأنف'!$G:$H,'ترتيب الجنح المستأنف'!$S:$U</definedName>
    <definedName name="Z_0B69AC30_2059_4A71_A4E9_388B5D91A2D2_.wvu.Cols" localSheetId="6" hidden="1">'ترتيب الدوائر المدنى كلى'!$C:$C,'ترتيب الدوائر المدنى كلى'!$F:$I,'ترتيب الدوائر المدنى كلى'!$S:$T</definedName>
    <definedName name="Z_0B69AC30_2059_4A71_A4E9_388B5D91A2D2_.wvu.Cols" localSheetId="27" hidden="1">'ترتيب الدوائر م جزئي و ص ت'!$B:$B</definedName>
    <definedName name="Z_0B69AC30_2059_4A71_A4E9_388B5D91A2D2_.wvu.Cols" localSheetId="14" hidden="1">'ترتيب جنح المحكم الجزئية'!$B:$B</definedName>
    <definedName name="Z_0B69AC30_2059_4A71_A4E9_388B5D91A2D2_.wvu.Cols" localSheetId="18" hidden="1">'جنح مستأنف'!$M:$M,'جنح مستأنف'!$AW:$AW,'جنح مستأنف'!$CA:$CG</definedName>
    <definedName name="Z_0B69AC30_2059_4A71_A4E9_388B5D91A2D2_.wvu.FilterData" localSheetId="27" hidden="1">'ترتيب الدوائر م جزئي و ص ت'!$C$9:$M$31</definedName>
    <definedName name="Z_0B69AC30_2059_4A71_A4E9_388B5D91A2D2_.wvu.FilterData" localSheetId="14" hidden="1">'ترتيب جنح المحكم الجزئية'!$C$10:$K$32</definedName>
    <definedName name="Z_0B69AC30_2059_4A71_A4E9_388B5D91A2D2_.wvu.PrintArea" localSheetId="21" hidden="1">'أجمالى الدائرة العمالية'!$A$1:$AK$27</definedName>
    <definedName name="Z_0B69AC30_2059_4A71_A4E9_388B5D91A2D2_.wvu.PrintArea" localSheetId="26" hidden="1">الاحداث!$A$1:$CO$26</definedName>
    <definedName name="Z_0B69AC30_2059_4A71_A4E9_388B5D91A2D2_.wvu.PrintArea" localSheetId="19" hidden="1">'ترتيب الجنح المستأنف'!$B$2:$AB$21</definedName>
    <definedName name="Z_0B69AC30_2059_4A71_A4E9_388B5D91A2D2_.wvu.PrintArea" localSheetId="6" hidden="1">'ترتيب الدوائر المدنى كلى'!$A$1:$AE$72</definedName>
    <definedName name="Z_0B69AC30_2059_4A71_A4E9_388B5D91A2D2_.wvu.PrintArea" localSheetId="27" hidden="1">'ترتيب الدوائر م جزئي و ص ت'!$A$1:$AO$498</definedName>
    <definedName name="Z_0B69AC30_2059_4A71_A4E9_388B5D91A2D2_.wvu.PrintArea" localSheetId="14" hidden="1">'ترتيب جنح المحكم الجزئية'!$A$1:$K$32</definedName>
    <definedName name="Z_0B69AC30_2059_4A71_A4E9_388B5D91A2D2_.wvu.PrintArea" localSheetId="20" hidden="1">'تفصيلي عمالية'!$A$1:$Y$20</definedName>
    <definedName name="Z_0B69AC30_2059_4A71_A4E9_388B5D91A2D2_.wvu.PrintArea" localSheetId="18" hidden="1">'جنح مستأنف'!$A$1:$CA$78</definedName>
    <definedName name="Z_0B69AC30_2059_4A71_A4E9_388B5D91A2D2_.wvu.PrintTitles" localSheetId="26" hidden="1">الاحداث!$8:$10</definedName>
    <definedName name="Z_0B69AC30_2059_4A71_A4E9_388B5D91A2D2_.wvu.PrintTitles" localSheetId="20" hidden="1">'تفصيلي عمالية'!$5:$11</definedName>
    <definedName name="Z_0B69AC30_2059_4A71_A4E9_388B5D91A2D2_.wvu.PrintTitles" localSheetId="18" hidden="1">'جنح مستأنف'!$7:$11</definedName>
    <definedName name="Z_0B69AC30_2059_4A71_A4E9_388B5D91A2D2_.wvu.Rows" localSheetId="26" hidden="1">الاحداث!$16:$17</definedName>
    <definedName name="Z_0B69AC30_2059_4A71_A4E9_388B5D91A2D2_.wvu.Rows" localSheetId="19" hidden="1">'ترتيب الجنح المستأنف'!$17:$18</definedName>
    <definedName name="Z_0B69AC30_2059_4A71_A4E9_388B5D91A2D2_.wvu.Rows" localSheetId="27" hidden="1">'ترتيب الدوائر م جزئي و ص ت'!$36:$36,'ترتيب الدوائر م جزئي و ص ت'!$38:$38,'ترتيب الدوائر م جزئي و ص ت'!$71:$71,'ترتيب الدوائر م جزئي و ص ت'!$257:$257</definedName>
    <definedName name="Z_0B69AC30_2059_4A71_A4E9_388B5D91A2D2_.wvu.Rows" localSheetId="14" hidden="1">'ترتيب جنح المحكم الجزئية'!$33:$35,'ترتيب جنح المحكم الجزئية'!$122:$122</definedName>
    <definedName name="Z_12CA49F8_E6BA_489F_9DA0_6B8A5CD7EDCA_.wvu.Cols" localSheetId="13" hidden="1">'احصائيات متنوعة'!$AN:$AN,'احصائيات متنوعة'!$AV:$AV</definedName>
    <definedName name="Z_12CA49F8_E6BA_489F_9DA0_6B8A5CD7EDCA_.wvu.Cols" localSheetId="9" hidden="1">اسرة!$DW:$FE</definedName>
    <definedName name="Z_12CA49F8_E6BA_489F_9DA0_6B8A5CD7EDCA_.wvu.Cols" localSheetId="24" hidden="1">الاجمالي!$J:$J</definedName>
    <definedName name="Z_12CA49F8_E6BA_489F_9DA0_6B8A5CD7EDCA_.wvu.Cols" localSheetId="1" hidden="1">الاعدادات!$P:$P</definedName>
    <definedName name="Z_12CA49F8_E6BA_489F_9DA0_6B8A5CD7EDCA_.wvu.Cols" localSheetId="7" hidden="1">'انجاز الاسرة'!$A:$A</definedName>
    <definedName name="Z_12CA49F8_E6BA_489F_9DA0_6B8A5CD7EDCA_.wvu.Cols" localSheetId="10" hidden="1">'ترتيب الاسرة'!$G:$G,'ترتيب الاسرة'!$J:$M,'ترتيب الاسرة'!$O:$O</definedName>
    <definedName name="Z_12CA49F8_E6BA_489F_9DA0_6B8A5CD7EDCA_.wvu.Cols" localSheetId="19" hidden="1">'ترتيب الجنح المستأنف'!$E:$E,'ترتيب الجنح المستأنف'!$G:$H,'ترتيب الجنح المستأنف'!$J:$S,'ترتيب الجنح المستأنف'!$U:$U</definedName>
    <definedName name="Z_12CA49F8_E6BA_489F_9DA0_6B8A5CD7EDCA_.wvu.Cols" localSheetId="6" hidden="1">'ترتيب الدوائر المدنى كلى'!$A:$A,'ترتيب الدوائر المدنى كلى'!$E:$F,'ترتيب الدوائر المدنى كلى'!$I:$P,'ترتيب الدوائر المدنى كلى'!$R:$R</definedName>
    <definedName name="Z_12CA49F8_E6BA_489F_9DA0_6B8A5CD7EDCA_.wvu.Cols" localSheetId="27" hidden="1">'ترتيب الدوائر م جزئي و ص ت'!$J:$K,'ترتيب الدوائر م جزئي و ص ت'!$M:$R,'ترتيب الدوائر م جزئي و ص ت'!$T:$U,'ترتيب الدوائر م جزئي و ص ت'!$W:$Y</definedName>
    <definedName name="Z_12CA49F8_E6BA_489F_9DA0_6B8A5CD7EDCA_.wvu.Cols" localSheetId="14" hidden="1">'ترتيب جنح المحكم الجزئية'!$I:$I</definedName>
    <definedName name="Z_12CA49F8_E6BA_489F_9DA0_6B8A5CD7EDCA_.wvu.Cols" localSheetId="29" hidden="1">'جرد مدني جزئي وصحة توقيع'!$T:$XFD</definedName>
    <definedName name="Z_12CA49F8_E6BA_489F_9DA0_6B8A5CD7EDCA_.wvu.Cols" localSheetId="12" hidden="1">'جنح المحاكم الجزئية (2)'!$D:$D</definedName>
    <definedName name="Z_12CA49F8_E6BA_489F_9DA0_6B8A5CD7EDCA_.wvu.Cols" localSheetId="18" hidden="1">'جنح مستأنف'!$AW:$AW,'جنح مستأنف'!$CA:$CG</definedName>
    <definedName name="Z_12CA49F8_E6BA_489F_9DA0_6B8A5CD7EDCA_.wvu.Cols" localSheetId="28" hidden="1">'كشف انتاج مدني جزئي'!$DY:$XFD</definedName>
    <definedName name="Z_12CA49F8_E6BA_489F_9DA0_6B8A5CD7EDCA_.wvu.FilterData" localSheetId="3" hidden="1">التشكيل_القديم!$L$4:$S$47</definedName>
    <definedName name="Z_12CA49F8_E6BA_489F_9DA0_6B8A5CD7EDCA_.wvu.FilterData" localSheetId="27" hidden="1">'ترتيب الدوائر م جزئي و ص ت'!$B$9:$Y$35</definedName>
    <definedName name="Z_12CA49F8_E6BA_489F_9DA0_6B8A5CD7EDCA_.wvu.FilterData" localSheetId="17" hidden="1">'ترتيب العمالية'!$A$43:$L$45</definedName>
    <definedName name="Z_12CA49F8_E6BA_489F_9DA0_6B8A5CD7EDCA_.wvu.FilterData" localSheetId="14" hidden="1">'ترتيب جنح المحكم الجزئية'!$B$10:$K$32</definedName>
    <definedName name="Z_12CA49F8_E6BA_489F_9DA0_6B8A5CD7EDCA_.wvu.PrintArea" localSheetId="21" hidden="1">'أجمالى الدائرة العمالية'!$A$1:$AK$31</definedName>
    <definedName name="Z_12CA49F8_E6BA_489F_9DA0_6B8A5CD7EDCA_.wvu.PrintArea" localSheetId="13" hidden="1">'احصائيات متنوعة'!$BH$3:$CJ$30</definedName>
    <definedName name="Z_12CA49F8_E6BA_489F_9DA0_6B8A5CD7EDCA_.wvu.PrintArea" localSheetId="9" hidden="1">اسرة!$A$290:$BS$318</definedName>
    <definedName name="Z_12CA49F8_E6BA_489F_9DA0_6B8A5CD7EDCA_.wvu.PrintArea" localSheetId="24" hidden="1">الاجمالي!$A$1:$AO$85</definedName>
    <definedName name="Z_12CA49F8_E6BA_489F_9DA0_6B8A5CD7EDCA_.wvu.PrintArea" localSheetId="26" hidden="1">الاحداث!$A$1:$BZ$24</definedName>
    <definedName name="Z_12CA49F8_E6BA_489F_9DA0_6B8A5CD7EDCA_.wvu.PrintArea" localSheetId="0" hidden="1">الرئيسية!$A$1:$O$59</definedName>
    <definedName name="Z_12CA49F8_E6BA_489F_9DA0_6B8A5CD7EDCA_.wvu.PrintArea" localSheetId="15" hidden="1">'العمالية (عمال + تأمينات ) '!$A$1:$DH$311</definedName>
    <definedName name="Z_12CA49F8_E6BA_489F_9DA0_6B8A5CD7EDCA_.wvu.PrintArea" localSheetId="25" hidden="1">'انجاز الجنائي'!$A$1:$AI$56</definedName>
    <definedName name="Z_12CA49F8_E6BA_489F_9DA0_6B8A5CD7EDCA_.wvu.PrintArea" localSheetId="10" hidden="1">'ترتيب الاسرة'!$C$1:$T$18</definedName>
    <definedName name="Z_12CA49F8_E6BA_489F_9DA0_6B8A5CD7EDCA_.wvu.PrintArea" localSheetId="19" hidden="1">'ترتيب الجنح المستأنف'!$B$2:$AB$19</definedName>
    <definedName name="Z_12CA49F8_E6BA_489F_9DA0_6B8A5CD7EDCA_.wvu.PrintArea" localSheetId="6" hidden="1">'ترتيب الدوائر المدنى كلى'!$C$2:$V$23</definedName>
    <definedName name="Z_12CA49F8_E6BA_489F_9DA0_6B8A5CD7EDCA_.wvu.PrintArea" localSheetId="27" hidden="1">'ترتيب الدوائر م جزئي و ص ت'!$C$2:$Z$72</definedName>
    <definedName name="Z_12CA49F8_E6BA_489F_9DA0_6B8A5CD7EDCA_.wvu.PrintArea" localSheetId="17" hidden="1">'ترتيب العمالية'!$A$1:$L$52</definedName>
    <definedName name="Z_12CA49F8_E6BA_489F_9DA0_6B8A5CD7EDCA_.wvu.PrintArea" localSheetId="14" hidden="1">'ترتيب جنح المحكم الجزئية'!$C$2:$K$37</definedName>
    <definedName name="Z_12CA49F8_E6BA_489F_9DA0_6B8A5CD7EDCA_.wvu.PrintArea" localSheetId="22" hidden="1">'تفتيش مدني واسرة'!$A$1:$AF$13</definedName>
    <definedName name="Z_12CA49F8_E6BA_489F_9DA0_6B8A5CD7EDCA_.wvu.PrintArea" localSheetId="20" hidden="1">'تفصيلي عمالية'!$A$2:$HZ$21</definedName>
    <definedName name="Z_12CA49F8_E6BA_489F_9DA0_6B8A5CD7EDCA_.wvu.PrintArea" localSheetId="29" hidden="1">'جرد مدني جزئي وصحة توقيع'!$A$1:$N$519</definedName>
    <definedName name="Z_12CA49F8_E6BA_489F_9DA0_6B8A5CD7EDCA_.wvu.PrintArea" localSheetId="16" hidden="1">'جنح العمالية'!$A$1:$CF$25</definedName>
    <definedName name="Z_12CA49F8_E6BA_489F_9DA0_6B8A5CD7EDCA_.wvu.PrintArea" localSheetId="11" hidden="1">'جنح المحاكم الجزئية'!$A$1:$AT$220</definedName>
    <definedName name="Z_12CA49F8_E6BA_489F_9DA0_6B8A5CD7EDCA_.wvu.PrintArea" localSheetId="12" hidden="1">'جنح المحاكم الجزئية (2)'!$A$1:$AT$203</definedName>
    <definedName name="Z_12CA49F8_E6BA_489F_9DA0_6B8A5CD7EDCA_.wvu.PrintArea" localSheetId="18" hidden="1">'جنح مستأنف'!$A$1:$BS$105</definedName>
    <definedName name="Z_12CA49F8_E6BA_489F_9DA0_6B8A5CD7EDCA_.wvu.PrintArea" localSheetId="28" hidden="1">'كشف انتاج مدني جزئي'!$A$1:$DM$516</definedName>
    <definedName name="Z_12CA49F8_E6BA_489F_9DA0_6B8A5CD7EDCA_.wvu.PrintArea" localSheetId="5" hidden="1">'مدني كلي'!$A$2:$BL$37</definedName>
    <definedName name="Z_12CA49F8_E6BA_489F_9DA0_6B8A5CD7EDCA_.wvu.PrintArea" localSheetId="4" hidden="1">'نماذج الطباعة'!$A$290:$BS$318</definedName>
    <definedName name="Z_12CA49F8_E6BA_489F_9DA0_6B8A5CD7EDCA_.wvu.PrintTitles" localSheetId="26" hidden="1">الاحداث!$8:$10</definedName>
    <definedName name="Z_12CA49F8_E6BA_489F_9DA0_6B8A5CD7EDCA_.wvu.PrintTitles" localSheetId="20" hidden="1">'تفصيلي عمالية'!$5:$11</definedName>
    <definedName name="Z_12CA49F8_E6BA_489F_9DA0_6B8A5CD7EDCA_.wvu.PrintTitles" localSheetId="29" hidden="1">'جرد مدني جزئي وصحة توقيع'!$2:$8</definedName>
    <definedName name="Z_12CA49F8_E6BA_489F_9DA0_6B8A5CD7EDCA_.wvu.PrintTitles" localSheetId="11" hidden="1">'جنح المحاكم الجزئية'!$5:$11</definedName>
    <definedName name="Z_12CA49F8_E6BA_489F_9DA0_6B8A5CD7EDCA_.wvu.PrintTitles" localSheetId="12" hidden="1">'جنح المحاكم الجزئية (2)'!$5:$11</definedName>
    <definedName name="Z_12CA49F8_E6BA_489F_9DA0_6B8A5CD7EDCA_.wvu.PrintTitles" localSheetId="18" hidden="1">'جنح مستأنف'!$2:$11</definedName>
    <definedName name="Z_12CA49F8_E6BA_489F_9DA0_6B8A5CD7EDCA_.wvu.PrintTitles" localSheetId="28" hidden="1">'كشف انتاج مدني جزئي'!$B:$F,'كشف انتاج مدني جزئي'!$2:$8</definedName>
    <definedName name="Z_12CA49F8_E6BA_489F_9DA0_6B8A5CD7EDCA_.wvu.Rows" localSheetId="26" hidden="1">الاحداث!$16:$17,الاحداث!$22:$23</definedName>
    <definedName name="Z_12CA49F8_E6BA_489F_9DA0_6B8A5CD7EDCA_.wvu.Rows" localSheetId="19" hidden="1">'ترتيب الجنح المستأنف'!$17:$18</definedName>
    <definedName name="Z_12CA49F8_E6BA_489F_9DA0_6B8A5CD7EDCA_.wvu.Rows" localSheetId="6" hidden="1">'ترتيب الدوائر المدنى كلى'!$18:$20</definedName>
    <definedName name="Z_12CA49F8_E6BA_489F_9DA0_6B8A5CD7EDCA_.wvu.Rows" localSheetId="27" hidden="1">'ترتيب الدوائر م جزئي و ص ت'!$257:$257</definedName>
    <definedName name="Z_12CA49F8_E6BA_489F_9DA0_6B8A5CD7EDCA_.wvu.Rows" localSheetId="14" hidden="1">'ترتيب جنح المحكم الجزئية'!$33:$35,'ترتيب جنح المحكم الجزئية'!$122:$122</definedName>
    <definedName name="Z_12CA49F8_E6BA_489F_9DA0_6B8A5CD7EDCA_.wvu.Rows" localSheetId="29" hidden="1">'جرد مدني جزئي وصحة توقيع'!$530:$1048576,'جرد مدني جزئي وصحة توقيع'!$529:$529</definedName>
    <definedName name="Z_12CA49F8_E6BA_489F_9DA0_6B8A5CD7EDCA_.wvu.Rows" localSheetId="11" hidden="1">'جنح المحاكم الجزئية'!$1:$4,'جنح المحاكم الجزئية'!$15:$16,'جنح المحاكم الجزئية'!$20:$22,'جنح المحاكم الجزئية'!$26:$28,'جنح المحاكم الجزئية'!$32:$34,'جنح المحاكم الجزئية'!$40:$42,'جنح المحاكم الجزئية'!$47:$48,'جنح المحاكم الجزئية'!$53:$54,'جنح المحاكم الجزئية'!$60:$61,'جنح المحاكم الجزئية'!$66:$68,'جنح المحاكم الجزئية'!$75:$75,'جنح المحاكم الجزئية'!$80:$81,'جنح المحاكم الجزئية'!$83:$89,'جنح المحاكم الجزئية'!$102:$102,'جنح المحاكم الجزئية'!$104:$115,'جنح المحاكم الجزئية'!$122:$122,'جنح المحاكم الجزئية'!$128:$128,'جنح المحاكم الجزئية'!$130:$142,'جنح المحاكم الجزئية'!$155:$156,'جنح المحاكم الجزئية'!$161:$162,'جنح المحاكم الجزئية'!$164:$169,'جنح المحاكم الجزئية'!$180:$181,'جنح المحاكم الجزئية'!$186:$187,'جنح المحاكم الجزئية'!$189:$194,'جنح المحاكم الجزئية'!$205:$206,'جنح المحاكم الجزئية'!$208:$219</definedName>
    <definedName name="Z_12CA49F8_E6BA_489F_9DA0_6B8A5CD7EDCA_.wvu.Rows" localSheetId="12" hidden="1">'جنح المحاكم الجزئية (2)'!$1:$4,'جنح المحاكم الجزئية (2)'!$15:$16,'جنح المحاكم الجزئية (2)'!$26:$28,'جنح المحاكم الجزئية (2)'!$31:$34,'جنح المحاكم الجزئية (2)'!$38:$41,'جنح المحاكم الجزئية (2)'!$46:$47,'جنح المحاكم الجزئية (2)'!$52:$53,'جنح المحاكم الجزئية (2)'!$58:$60,'جنح المحاكم الجزئية (2)'!$66:$66,'جنح المحاكم الجزئية (2)'!$71:$72,'جنح المحاكم الجزئية (2)'!$79:$79,'جنح المحاكم الجزئية (2)'!$85:$85,'جنح المحاكم الجزئية (2)'!$92:$92,'جنح المحاكم الجزئية (2)'!$98:$98,'جنح المحاكم الجزئية (2)'!$110:$111,'جنح المحاكم الجزئية (2)'!$115:$117,'جنح المحاكم الجزئية (2)'!$128:$130,'جنح المحاكم الجزئية (2)'!$135:$136,'جنح المحاكم الجزئية (2)'!$148:$149</definedName>
    <definedName name="Z_12CA49F8_E6BA_489F_9DA0_6B8A5CD7EDCA_.wvu.Rows" localSheetId="18" hidden="1">'جنح مستأنف'!$7:$7,'جنح مستأنف'!$64:$64</definedName>
    <definedName name="Z_12CA49F8_E6BA_489F_9DA0_6B8A5CD7EDCA_.wvu.Rows" localSheetId="28" hidden="1">'كشف انتاج مدني جزئي'!$527:$1048576</definedName>
    <definedName name="Z_12CA49F8_E6BA_489F_9DA0_6B8A5CD7EDCA_.wvu.Rows" localSheetId="5" hidden="1">'مدني كلي'!$673:$673</definedName>
    <definedName name="Z_12CA49F8_E6BA_489F_9DA0_6B8A5CD7EDCA_.wvu.Rows" localSheetId="4" hidden="1">'نماذج الطباعة'!$20:$20,'نماذج الطباعة'!$201:$201</definedName>
    <definedName name="Z_12FE7A59_D280_49BB_9AC8_59EA3CFFAFD7_.wvu.FilterData" localSheetId="27" hidden="1">'ترتيب الدوائر م جزئي و ص ت'!$C$9:$M$31</definedName>
    <definedName name="Z_151D0CC2_469D_4968_9FD7_88AB194C62BB_.wvu.FilterData" localSheetId="14" hidden="1">'ترتيب جنح المحكم الجزئية'!$C$10:$K$32</definedName>
    <definedName name="Z_230182A1_F070_4DDB_9301_86882B42A49C_.wvu.Cols" localSheetId="13" hidden="1">'احصائيات متنوعة'!$AN:$AN,'احصائيات متنوعة'!$AV:$AV</definedName>
    <definedName name="Z_230182A1_F070_4DDB_9301_86882B42A49C_.wvu.Cols" localSheetId="9" hidden="1">اسرة!$DW:$FE</definedName>
    <definedName name="Z_230182A1_F070_4DDB_9301_86882B42A49C_.wvu.Cols" localSheetId="24" hidden="1">الاجمالي!$H:$H,الاجمالي!$J:$J,الاجمالي!$N:$P</definedName>
    <definedName name="Z_230182A1_F070_4DDB_9301_86882B42A49C_.wvu.Cols" localSheetId="7" hidden="1">'انجاز الاسرة'!$A:$A</definedName>
    <definedName name="Z_230182A1_F070_4DDB_9301_86882B42A49C_.wvu.Cols" localSheetId="10" hidden="1">'ترتيب الاسرة'!$G:$G,'ترتيب الاسرة'!$J:$M,'ترتيب الاسرة'!$O:$O</definedName>
    <definedName name="Z_230182A1_F070_4DDB_9301_86882B42A49C_.wvu.Cols" localSheetId="19" hidden="1">'ترتيب الجنح المستأنف'!$E:$E,'ترتيب الجنح المستأنف'!$G:$H,'ترتيب الجنح المستأنف'!$J:$S,'ترتيب الجنح المستأنف'!$U:$U</definedName>
    <definedName name="Z_230182A1_F070_4DDB_9301_86882B42A49C_.wvu.Cols" localSheetId="6" hidden="1">'ترتيب الدوائر المدنى كلى'!$A:$A,'ترتيب الدوائر المدنى كلى'!$E:$F,'ترتيب الدوائر المدنى كلى'!$I:$P,'ترتيب الدوائر المدنى كلى'!$R:$R</definedName>
    <definedName name="Z_230182A1_F070_4DDB_9301_86882B42A49C_.wvu.Cols" localSheetId="27" hidden="1">'ترتيب الدوائر م جزئي و ص ت'!$M:$X,'ترتيب الدوائر م جزئي و ص ت'!$Z:$Z</definedName>
    <definedName name="Z_230182A1_F070_4DDB_9301_86882B42A49C_.wvu.Cols" localSheetId="14" hidden="1">'ترتيب جنح المحكم الجزئية'!$I:$I</definedName>
    <definedName name="Z_230182A1_F070_4DDB_9301_86882B42A49C_.wvu.Cols" localSheetId="29" hidden="1">'جرد مدني جزئي وصحة توقيع'!$T:$XFD</definedName>
    <definedName name="Z_230182A1_F070_4DDB_9301_86882B42A49C_.wvu.Cols" localSheetId="18" hidden="1">'جنح مستأنف'!$AW:$AW,'جنح مستأنف'!$CA:$CG</definedName>
    <definedName name="Z_230182A1_F070_4DDB_9301_86882B42A49C_.wvu.Cols" localSheetId="28" hidden="1">'كشف انتاج مدني جزئي'!$DY:$XFD</definedName>
    <definedName name="Z_230182A1_F070_4DDB_9301_86882B42A49C_.wvu.FilterData" localSheetId="3" hidden="1">التشكيل_القديم!$D$4:$K$48</definedName>
    <definedName name="Z_230182A1_F070_4DDB_9301_86882B42A49C_.wvu.FilterData" localSheetId="27" hidden="1">'ترتيب الدوائر م جزئي و ص ت'!$C$9:$M$31</definedName>
    <definedName name="Z_230182A1_F070_4DDB_9301_86882B42A49C_.wvu.FilterData" localSheetId="14" hidden="1">'ترتيب جنح المحكم الجزئية'!$B$10:$K$32</definedName>
    <definedName name="Z_230182A1_F070_4DDB_9301_86882B42A49C_.wvu.PrintArea" localSheetId="21" hidden="1">'أجمالى الدائرة العمالية'!$A$1:$AK$31</definedName>
    <definedName name="Z_230182A1_F070_4DDB_9301_86882B42A49C_.wvu.PrintArea" localSheetId="13" hidden="1">'احصائيات متنوعة'!$BH$3:$CJ$30</definedName>
    <definedName name="Z_230182A1_F070_4DDB_9301_86882B42A49C_.wvu.PrintArea" localSheetId="9" hidden="1">اسرة!$A$290:$BS$318</definedName>
    <definedName name="Z_230182A1_F070_4DDB_9301_86882B42A49C_.wvu.PrintArea" localSheetId="24" hidden="1">الاجمالي!$A$1:$AP$131</definedName>
    <definedName name="Z_230182A1_F070_4DDB_9301_86882B42A49C_.wvu.PrintArea" localSheetId="26" hidden="1">الاحداث!$A$1:$BZ$25</definedName>
    <definedName name="Z_230182A1_F070_4DDB_9301_86882B42A49C_.wvu.PrintArea" localSheetId="0" hidden="1">الرئيسية!$A$1:$O$57</definedName>
    <definedName name="Z_230182A1_F070_4DDB_9301_86882B42A49C_.wvu.PrintArea" localSheetId="25" hidden="1">'انجاز الجنائي'!$A$1:$AI$183</definedName>
    <definedName name="Z_230182A1_F070_4DDB_9301_86882B42A49C_.wvu.PrintArea" localSheetId="10" hidden="1">'ترتيب الاسرة'!$C$1:$T$18</definedName>
    <definedName name="Z_230182A1_F070_4DDB_9301_86882B42A49C_.wvu.PrintArea" localSheetId="19" hidden="1">'ترتيب الجنح المستأنف'!$B$2:$AB$19</definedName>
    <definedName name="Z_230182A1_F070_4DDB_9301_86882B42A49C_.wvu.PrintArea" localSheetId="6" hidden="1">'ترتيب الدوائر المدنى كلى'!$C$2:$V$23</definedName>
    <definedName name="Z_230182A1_F070_4DDB_9301_86882B42A49C_.wvu.PrintArea" localSheetId="27" hidden="1">'ترتيب الدوائر م جزئي و ص ت'!$C$1:$Z$72</definedName>
    <definedName name="Z_230182A1_F070_4DDB_9301_86882B42A49C_.wvu.PrintArea" localSheetId="14" hidden="1">'ترتيب جنح المحكم الجزئية'!$C$2:$K$37</definedName>
    <definedName name="Z_230182A1_F070_4DDB_9301_86882B42A49C_.wvu.PrintArea" localSheetId="22" hidden="1">'تفتيش مدني واسرة'!$A$1:$AF$13</definedName>
    <definedName name="Z_230182A1_F070_4DDB_9301_86882B42A49C_.wvu.PrintArea" localSheetId="20" hidden="1">'تفصيلي عمالية'!$A$2:$HZ$21</definedName>
    <definedName name="Z_230182A1_F070_4DDB_9301_86882B42A49C_.wvu.PrintArea" localSheetId="29" hidden="1">'جرد مدني جزئي وصحة توقيع'!$A$1:$N$519</definedName>
    <definedName name="Z_230182A1_F070_4DDB_9301_86882B42A49C_.wvu.PrintArea" localSheetId="11" hidden="1">'جنح المحاكم الجزئية'!$A$1:$AT$222</definedName>
    <definedName name="Z_230182A1_F070_4DDB_9301_86882B42A49C_.wvu.PrintArea" localSheetId="12" hidden="1">'جنح المحاكم الجزئية (2)'!$A$1:$AT$357</definedName>
    <definedName name="Z_230182A1_F070_4DDB_9301_86882B42A49C_.wvu.PrintArea" localSheetId="18" hidden="1">'جنح مستأنف'!$A$2:$CA$77</definedName>
    <definedName name="Z_230182A1_F070_4DDB_9301_86882B42A49C_.wvu.PrintArea" localSheetId="28" hidden="1">'كشف انتاج مدني جزئي'!$A$1:$DP$516</definedName>
    <definedName name="Z_230182A1_F070_4DDB_9301_86882B42A49C_.wvu.PrintArea" localSheetId="5" hidden="1">'مدني كلي'!$A$2:$BM$37</definedName>
    <definedName name="Z_230182A1_F070_4DDB_9301_86882B42A49C_.wvu.PrintArea" localSheetId="4" hidden="1">'نماذج الطباعة'!$A$290:$BS$376</definedName>
    <definedName name="Z_230182A1_F070_4DDB_9301_86882B42A49C_.wvu.PrintTitles" localSheetId="26" hidden="1">الاحداث!$8:$10</definedName>
    <definedName name="Z_230182A1_F070_4DDB_9301_86882B42A49C_.wvu.PrintTitles" localSheetId="20" hidden="1">'تفصيلي عمالية'!$5:$11</definedName>
    <definedName name="Z_230182A1_F070_4DDB_9301_86882B42A49C_.wvu.PrintTitles" localSheetId="29" hidden="1">'جرد مدني جزئي وصحة توقيع'!$2:$8</definedName>
    <definedName name="Z_230182A1_F070_4DDB_9301_86882B42A49C_.wvu.PrintTitles" localSheetId="11" hidden="1">'جنح المحاكم الجزئية'!$5:$11</definedName>
    <definedName name="Z_230182A1_F070_4DDB_9301_86882B42A49C_.wvu.PrintTitles" localSheetId="12" hidden="1">'جنح المحاكم الجزئية (2)'!$5:$11</definedName>
    <definedName name="Z_230182A1_F070_4DDB_9301_86882B42A49C_.wvu.PrintTitles" localSheetId="18" hidden="1">'جنح مستأنف'!$2:$11</definedName>
    <definedName name="Z_230182A1_F070_4DDB_9301_86882B42A49C_.wvu.PrintTitles" localSheetId="28" hidden="1">'كشف انتاج مدني جزئي'!$B:$F,'كشف انتاج مدني جزئي'!$2:$8</definedName>
    <definedName name="Z_230182A1_F070_4DDB_9301_86882B42A49C_.wvu.Rows" localSheetId="26" hidden="1">الاحداث!$16:$17,الاحداث!$22:$23</definedName>
    <definedName name="Z_230182A1_F070_4DDB_9301_86882B42A49C_.wvu.Rows" localSheetId="19" hidden="1">'ترتيب الجنح المستأنف'!$17:$18</definedName>
    <definedName name="Z_230182A1_F070_4DDB_9301_86882B42A49C_.wvu.Rows" localSheetId="6" hidden="1">'ترتيب الدوائر المدنى كلى'!$18:$20</definedName>
    <definedName name="Z_230182A1_F070_4DDB_9301_86882B42A49C_.wvu.Rows" localSheetId="27" hidden="1">'ترتيب الدوائر م جزئي و ص ت'!$257:$257</definedName>
    <definedName name="Z_230182A1_F070_4DDB_9301_86882B42A49C_.wvu.Rows" localSheetId="14" hidden="1">'ترتيب جنح المحكم الجزئية'!$33:$35,'ترتيب جنح المحكم الجزئية'!$122:$122</definedName>
    <definedName name="Z_230182A1_F070_4DDB_9301_86882B42A49C_.wvu.Rows" localSheetId="29" hidden="1">'جرد مدني جزئي وصحة توقيع'!$530:$1048576,'جرد مدني جزئي وصحة توقيع'!$529:$529</definedName>
    <definedName name="Z_230182A1_F070_4DDB_9301_86882B42A49C_.wvu.Rows" localSheetId="11" hidden="1">'جنح المحاكم الجزئية'!$1:$4,'جنح المحاكم الجزئية'!$15:$16,'جنح المحاكم الجزئية'!$20:$22,'جنح المحاكم الجزئية'!$26:$28,'جنح المحاكم الجزئية'!$32:$34,'جنح المحاكم الجزئية'!$40:$42,'جنح المحاكم الجزئية'!$47:$48,'جنح المحاكم الجزئية'!$53:$54,'جنح المحاكم الجزئية'!$60:$61,'جنح المحاكم الجزئية'!$66:$68,'جنح المحاكم الجزئية'!$75:$75,'جنح المحاكم الجزئية'!$80:$81,'جنح المحاكم الجزئية'!$83:$89,'جنح المحاكم الجزئية'!$102:$102,'جنح المحاكم الجزئية'!$104:$115,'جنح المحاكم الجزئية'!$122:$122,'جنح المحاكم الجزئية'!$128:$128,'جنح المحاكم الجزئية'!$130:$142,'جنح المحاكم الجزئية'!$155:$156,'جنح المحاكم الجزئية'!$161:$162,'جنح المحاكم الجزئية'!$164:$169,'جنح المحاكم الجزئية'!$180:$181,'جنح المحاكم الجزئية'!$186:$187,'جنح المحاكم الجزئية'!$189:$194,'جنح المحاكم الجزئية'!$205:$206,'جنح المحاكم الجزئية'!$208:$219</definedName>
    <definedName name="Z_230182A1_F070_4DDB_9301_86882B42A49C_.wvu.Rows" localSheetId="12" hidden="1">'جنح المحاكم الجزئية (2)'!$1:$4,'جنح المحاكم الجزئية (2)'!$15:$16,'جنح المحاكم الجزئية (2)'!$20:$22,'جنح المحاكم الجزئية (2)'!$26:$28,'جنح المحاكم الجزئية (2)'!$32:$34,'جنح المحاكم الجزئية (2)'!$52:$54,'جنح المحاكم الجزئية (2)'!$70:$72,'جنح المحاكم الجزئية (2)'!$85:$88,'جنح المحاكم الجزئية (2)'!$97:$102,'جنح المحاكم الجزئية (2)'!$122:$124,'جنح المحاكم الجزئية (2)'!$141:$141,'جنح المحاكم الجزئية (2)'!$155:$158,'جنح المحاكم الجزئية (2)'!$167:$177,'جنح المحاكم الجزئية (2)'!$209:$209,'جنح المحاكم الجزئية (2)'!$212:$234,'جنح المحاكم الجزئية (2)'!$244:$244,'جنح المحاكم الجزئية (2)'!$254:$254,'جنح المحاكم الجزئية (2)'!$256:$271,'جنح المحاكم الجزئية (2)'!$286:$287,'جنح المحاكم الجزئية (2)'!$294:$295,'جنح المحاكم الجزئية (2)'!$297:$304,'جنح المحاكم الجزئية (2)'!$315:$316,'جنح المحاكم الجزئية (2)'!$321:$322,'جنح المحاكم الجزئية (2)'!$324:$329,'جنح المحاكم الجزئية (2)'!$340:$341,'جنح المحاكم الجزئية (2)'!$343:$354</definedName>
    <definedName name="Z_230182A1_F070_4DDB_9301_86882B42A49C_.wvu.Rows" localSheetId="18" hidden="1">'جنح مستأنف'!$7:$7,'جنح مستأنف'!$24:$24,'جنح مستأنف'!$37:$37,'جنح مستأنف'!$64:$64</definedName>
    <definedName name="Z_230182A1_F070_4DDB_9301_86882B42A49C_.wvu.Rows" localSheetId="28" hidden="1">'كشف انتاج مدني جزئي'!$527:$1048576</definedName>
    <definedName name="Z_230182A1_F070_4DDB_9301_86882B42A49C_.wvu.Rows" localSheetId="4" hidden="1">'نماذج الطباعة'!$20:$20,'نماذج الطباعة'!$201:$201</definedName>
    <definedName name="Z_26C3AF47_047F_4CDE_948C_D63F7D818CD0_.wvu.FilterData" localSheetId="3" hidden="1">التشكيل_القديم!$L$4:$S$47</definedName>
    <definedName name="Z_2FD75A8F_D145_428D_BCB9_336B75E8CF16_.wvu.Cols" localSheetId="26" hidden="1">الاحداث!$M:$M</definedName>
    <definedName name="Z_2FD75A8F_D145_428D_BCB9_336B75E8CF16_.wvu.Cols" localSheetId="19" hidden="1">'ترتيب الجنح المستأنف'!$C:$E,'ترتيب الجنح المستأنف'!$G:$H,'ترتيب الجنح المستأنف'!$S:$U</definedName>
    <definedName name="Z_2FD75A8F_D145_428D_BCB9_336B75E8CF16_.wvu.Cols" localSheetId="6" hidden="1">'ترتيب الدوائر المدنى كلى'!$A:$A,'ترتيب الدوائر المدنى كلى'!$E:$F,'ترتيب الدوائر المدنى كلى'!$M:$N,'ترتيب الدوائر المدنى كلى'!$Q:$R</definedName>
    <definedName name="Z_2FD75A8F_D145_428D_BCB9_336B75E8CF16_.wvu.Cols" localSheetId="27" hidden="1">'ترتيب الدوائر م جزئي و ص ت'!$B:$B,'ترتيب الدوائر م جزئي و ص ت'!$M:$X,'ترتيب الدوائر م جزئي و ص ت'!$Z:$Z</definedName>
    <definedName name="Z_2FD75A8F_D145_428D_BCB9_336B75E8CF16_.wvu.Cols" localSheetId="14" hidden="1">'ترتيب جنح المحكم الجزئية'!$B:$B</definedName>
    <definedName name="Z_2FD75A8F_D145_428D_BCB9_336B75E8CF16_.wvu.Cols" localSheetId="29" hidden="1">'جرد مدني جزئي وصحة توقيع'!$T:$XFD</definedName>
    <definedName name="Z_2FD75A8F_D145_428D_BCB9_336B75E8CF16_.wvu.Cols" localSheetId="18" hidden="1">'جنح مستأنف'!$M:$M,'جنح مستأنف'!$CA:$CG</definedName>
    <definedName name="Z_2FD75A8F_D145_428D_BCB9_336B75E8CF16_.wvu.Cols" localSheetId="28" hidden="1">'كشف انتاج مدني جزئي'!#REF!</definedName>
    <definedName name="Z_2FD75A8F_D145_428D_BCB9_336B75E8CF16_.wvu.FilterData" localSheetId="27" hidden="1">'ترتيب الدوائر م جزئي و ص ت'!$C$9:$M$31</definedName>
    <definedName name="Z_2FD75A8F_D145_428D_BCB9_336B75E8CF16_.wvu.FilterData" localSheetId="14" hidden="1">'ترتيب جنح المحكم الجزئية'!$C$10:$K$32</definedName>
    <definedName name="Z_2FD75A8F_D145_428D_BCB9_336B75E8CF16_.wvu.PrintArea" localSheetId="21" hidden="1">'أجمالى الدائرة العمالية'!$A$1:$AK$27</definedName>
    <definedName name="Z_2FD75A8F_D145_428D_BCB9_336B75E8CF16_.wvu.PrintArea" localSheetId="26" hidden="1">الاحداث!$A$1:$CO$26</definedName>
    <definedName name="Z_2FD75A8F_D145_428D_BCB9_336B75E8CF16_.wvu.PrintArea" localSheetId="19" hidden="1">'ترتيب الجنح المستأنف'!$B$2:$AB$21</definedName>
    <definedName name="Z_2FD75A8F_D145_428D_BCB9_336B75E8CF16_.wvu.PrintArea" localSheetId="6" hidden="1">'ترتيب الدوائر المدنى كلى'!$A$1:$AF$72</definedName>
    <definedName name="Z_2FD75A8F_D145_428D_BCB9_336B75E8CF16_.wvu.PrintArea" localSheetId="27" hidden="1">'ترتيب الدوائر م جزئي و ص ت'!$A$1:$AL$498</definedName>
    <definedName name="Z_2FD75A8F_D145_428D_BCB9_336B75E8CF16_.wvu.PrintArea" localSheetId="14" hidden="1">'ترتيب جنح المحكم الجزئية'!$A$1:$K$36</definedName>
    <definedName name="Z_2FD75A8F_D145_428D_BCB9_336B75E8CF16_.wvu.PrintArea" localSheetId="20" hidden="1">'تفصيلي عمالية'!$A$1:$Y$20</definedName>
    <definedName name="Z_2FD75A8F_D145_428D_BCB9_336B75E8CF16_.wvu.PrintArea" localSheetId="29" hidden="1">'جرد مدني جزئي وصحة توقيع'!$A$1:$N$387</definedName>
    <definedName name="Z_2FD75A8F_D145_428D_BCB9_336B75E8CF16_.wvu.PrintArea" localSheetId="18" hidden="1">'جنح مستأنف'!$A$1:$CA$78</definedName>
    <definedName name="Z_2FD75A8F_D145_428D_BCB9_336B75E8CF16_.wvu.PrintArea" localSheetId="28" hidden="1">'كشف انتاج مدني جزئي'!$A$1:$DG$406</definedName>
    <definedName name="Z_2FD75A8F_D145_428D_BCB9_336B75E8CF16_.wvu.PrintTitles" localSheetId="26" hidden="1">الاحداث!$8:$10</definedName>
    <definedName name="Z_2FD75A8F_D145_428D_BCB9_336B75E8CF16_.wvu.PrintTitles" localSheetId="20" hidden="1">'تفصيلي عمالية'!$5:$11</definedName>
    <definedName name="Z_2FD75A8F_D145_428D_BCB9_336B75E8CF16_.wvu.PrintTitles" localSheetId="18" hidden="1">'جنح مستأنف'!$7:$11</definedName>
    <definedName name="Z_2FD75A8F_D145_428D_BCB9_336B75E8CF16_.wvu.PrintTitles" localSheetId="28" hidden="1">'كشف انتاج مدني جزئي'!$2:$8</definedName>
    <definedName name="Z_2FD75A8F_D145_428D_BCB9_336B75E8CF16_.wvu.Rows" localSheetId="26" hidden="1">الاحداث!$16:$17,الاحداث!$22:$23</definedName>
    <definedName name="Z_2FD75A8F_D145_428D_BCB9_336B75E8CF16_.wvu.Rows" localSheetId="19" hidden="1">'ترتيب الجنح المستأنف'!$17:$17</definedName>
    <definedName name="Z_2FD75A8F_D145_428D_BCB9_336B75E8CF16_.wvu.Rows" localSheetId="6" hidden="1">'ترتيب الدوائر المدنى كلى'!$20:$20</definedName>
    <definedName name="Z_2FD75A8F_D145_428D_BCB9_336B75E8CF16_.wvu.Rows" localSheetId="27" hidden="1">'ترتيب الدوائر م جزئي و ص ت'!$257:$257</definedName>
    <definedName name="Z_2FD75A8F_D145_428D_BCB9_336B75E8CF16_.wvu.Rows" localSheetId="14" hidden="1">'ترتيب جنح المحكم الجزئية'!$33:$34,'ترتيب جنح المحكم الجزئية'!$122:$122</definedName>
    <definedName name="Z_2FD75A8F_D145_428D_BCB9_336B75E8CF16_.wvu.Rows" localSheetId="29" hidden="1">'جرد مدني جزئي وصحة توقيع'!$529:$1048576</definedName>
    <definedName name="Z_2FD75A8F_D145_428D_BCB9_336B75E8CF16_.wvu.Rows" localSheetId="28" hidden="1">'كشف انتاج مدني جزئي'!$527:$1048576</definedName>
    <definedName name="Z_2FD84FDD_B3D2_4FEA_AFAC_038DC47D2ABA_.wvu.Cols" localSheetId="26" hidden="1">الاحداث!$M:$M</definedName>
    <definedName name="Z_2FD84FDD_B3D2_4FEA_AFAC_038DC47D2ABA_.wvu.Cols" localSheetId="19" hidden="1">'ترتيب الجنح المستأنف'!$C:$E,'ترتيب الجنح المستأنف'!$G:$H,'ترتيب الجنح المستأنف'!$S:$U</definedName>
    <definedName name="Z_2FD84FDD_B3D2_4FEA_AFAC_038DC47D2ABA_.wvu.Cols" localSheetId="6" hidden="1">'ترتيب الدوائر المدنى كلى'!$A:$A,'ترتيب الدوائر المدنى كلى'!$E:$F,'ترتيب الدوائر المدنى كلى'!$Q:$R</definedName>
    <definedName name="Z_2FD84FDD_B3D2_4FEA_AFAC_038DC47D2ABA_.wvu.Cols" localSheetId="27" hidden="1">'ترتيب الدوائر م جزئي و ص ت'!$B:$B,'ترتيب الدوائر م جزئي و ص ت'!$M:$X,'ترتيب الدوائر م جزئي و ص ت'!$Z:$Z</definedName>
    <definedName name="Z_2FD84FDD_B3D2_4FEA_AFAC_038DC47D2ABA_.wvu.Cols" localSheetId="14" hidden="1">'ترتيب جنح المحكم الجزئية'!$B:$B</definedName>
    <definedName name="Z_2FD84FDD_B3D2_4FEA_AFAC_038DC47D2ABA_.wvu.Cols" localSheetId="29" hidden="1">'جرد مدني جزئي وصحة توقيع'!$T:$XFD</definedName>
    <definedName name="Z_2FD84FDD_B3D2_4FEA_AFAC_038DC47D2ABA_.wvu.Cols" localSheetId="18" hidden="1">'جنح مستأنف'!$M:$M,'جنح مستأنف'!$CA:$CG</definedName>
    <definedName name="Z_2FD84FDD_B3D2_4FEA_AFAC_038DC47D2ABA_.wvu.Cols" localSheetId="28" hidden="1">'كشف انتاج مدني جزئي'!#REF!</definedName>
    <definedName name="Z_2FD84FDD_B3D2_4FEA_AFAC_038DC47D2ABA_.wvu.FilterData" localSheetId="27" hidden="1">'ترتيب الدوائر م جزئي و ص ت'!$C$9:$M$31</definedName>
    <definedName name="Z_2FD84FDD_B3D2_4FEA_AFAC_038DC47D2ABA_.wvu.FilterData" localSheetId="14" hidden="1">'ترتيب جنح المحكم الجزئية'!$C$10:$K$32</definedName>
    <definedName name="Z_2FD84FDD_B3D2_4FEA_AFAC_038DC47D2ABA_.wvu.PrintArea" localSheetId="21" hidden="1">'أجمالى الدائرة العمالية'!$A$1:$AK$27</definedName>
    <definedName name="Z_2FD84FDD_B3D2_4FEA_AFAC_038DC47D2ABA_.wvu.PrintArea" localSheetId="26" hidden="1">الاحداث!$A$1:$CO$26</definedName>
    <definedName name="Z_2FD84FDD_B3D2_4FEA_AFAC_038DC47D2ABA_.wvu.PrintArea" localSheetId="19" hidden="1">'ترتيب الجنح المستأنف'!$B$2:$AB$21</definedName>
    <definedName name="Z_2FD84FDD_B3D2_4FEA_AFAC_038DC47D2ABA_.wvu.PrintArea" localSheetId="6" hidden="1">'ترتيب الدوائر المدنى كلى'!$A$1:$AF$72</definedName>
    <definedName name="Z_2FD84FDD_B3D2_4FEA_AFAC_038DC47D2ABA_.wvu.PrintArea" localSheetId="27" hidden="1">'ترتيب الدوائر م جزئي و ص ت'!$A$1:$AL$498</definedName>
    <definedName name="Z_2FD84FDD_B3D2_4FEA_AFAC_038DC47D2ABA_.wvu.PrintArea" localSheetId="14" hidden="1">'ترتيب جنح المحكم الجزئية'!$A$1:$K$32</definedName>
    <definedName name="Z_2FD84FDD_B3D2_4FEA_AFAC_038DC47D2ABA_.wvu.PrintArea" localSheetId="20" hidden="1">'تفصيلي عمالية'!$A$1:$Y$20</definedName>
    <definedName name="Z_2FD84FDD_B3D2_4FEA_AFAC_038DC47D2ABA_.wvu.PrintArea" localSheetId="29" hidden="1">'جرد مدني جزئي وصحة توقيع'!$A$1:$N$412</definedName>
    <definedName name="Z_2FD84FDD_B3D2_4FEA_AFAC_038DC47D2ABA_.wvu.PrintArea" localSheetId="18" hidden="1">'جنح مستأنف'!$A$1:$CA$78</definedName>
    <definedName name="Z_2FD84FDD_B3D2_4FEA_AFAC_038DC47D2ABA_.wvu.PrintArea" localSheetId="28" hidden="1">'كشف انتاج مدني جزئي'!$A$1:$DG$406</definedName>
    <definedName name="Z_2FD84FDD_B3D2_4FEA_AFAC_038DC47D2ABA_.wvu.PrintTitles" localSheetId="26" hidden="1">الاحداث!$8:$10</definedName>
    <definedName name="Z_2FD84FDD_B3D2_4FEA_AFAC_038DC47D2ABA_.wvu.PrintTitles" localSheetId="20" hidden="1">'تفصيلي عمالية'!$5:$11</definedName>
    <definedName name="Z_2FD84FDD_B3D2_4FEA_AFAC_038DC47D2ABA_.wvu.PrintTitles" localSheetId="18" hidden="1">'جنح مستأنف'!$7:$11</definedName>
    <definedName name="Z_2FD84FDD_B3D2_4FEA_AFAC_038DC47D2ABA_.wvu.PrintTitles" localSheetId="28" hidden="1">'كشف انتاج مدني جزئي'!$2:$8</definedName>
    <definedName name="Z_2FD84FDD_B3D2_4FEA_AFAC_038DC47D2ABA_.wvu.Rows" localSheetId="26" hidden="1">الاحداث!$16:$17</definedName>
    <definedName name="Z_2FD84FDD_B3D2_4FEA_AFAC_038DC47D2ABA_.wvu.Rows" localSheetId="19" hidden="1">'ترتيب الجنح المستأنف'!$17:$18</definedName>
    <definedName name="Z_2FD84FDD_B3D2_4FEA_AFAC_038DC47D2ABA_.wvu.Rows" localSheetId="6" hidden="1">'ترتيب الدوائر المدنى كلى'!$20:$20</definedName>
    <definedName name="Z_2FD84FDD_B3D2_4FEA_AFAC_038DC47D2ABA_.wvu.Rows" localSheetId="27" hidden="1">'ترتيب الدوائر م جزئي و ص ت'!$257:$257</definedName>
    <definedName name="Z_2FD84FDD_B3D2_4FEA_AFAC_038DC47D2ABA_.wvu.Rows" localSheetId="14" hidden="1">'ترتيب جنح المحكم الجزئية'!$33:$35,'ترتيب جنح المحكم الجزئية'!$122:$122</definedName>
    <definedName name="Z_2FD84FDD_B3D2_4FEA_AFAC_038DC47D2ABA_.wvu.Rows" localSheetId="29" hidden="1">'جرد مدني جزئي وصحة توقيع'!$529:$1048576</definedName>
    <definedName name="Z_2FD84FDD_B3D2_4FEA_AFAC_038DC47D2ABA_.wvu.Rows" localSheetId="28" hidden="1">'كشف انتاج مدني جزئي'!$527:$1048576</definedName>
    <definedName name="Z_33025AD9_500B_475E_82AC_0ABBFABB1D5A_.wvu.Cols" localSheetId="7" hidden="1">'انجاز الاسرة'!$A:$A</definedName>
    <definedName name="Z_33025AD9_500B_475E_82AC_0ABBFABB1D5A_.wvu.PrintArea" localSheetId="7" hidden="1">'انجاز الاسرة'!$A$1:$AJ$70</definedName>
    <definedName name="Z_37E56966_4F94_4240_A3E5_59881448F1B0_.wvu.Cols" localSheetId="13" hidden="1">'احصائيات متنوعة'!$AN:$AN,'احصائيات متنوعة'!$AV:$AV</definedName>
    <definedName name="Z_37E56966_4F94_4240_A3E5_59881448F1B0_.wvu.Cols" localSheetId="9" hidden="1">اسرة!$DW:$FE</definedName>
    <definedName name="Z_37E56966_4F94_4240_A3E5_59881448F1B0_.wvu.Cols" localSheetId="24" hidden="1">الاجمالي!$H:$H,الاجمالي!$J:$J,الاجمالي!$N:$P</definedName>
    <definedName name="Z_37E56966_4F94_4240_A3E5_59881448F1B0_.wvu.Cols" localSheetId="1" hidden="1">الاعدادات!$P:$P</definedName>
    <definedName name="Z_37E56966_4F94_4240_A3E5_59881448F1B0_.wvu.Cols" localSheetId="7" hidden="1">'انجاز الاسرة'!$A:$A</definedName>
    <definedName name="Z_37E56966_4F94_4240_A3E5_59881448F1B0_.wvu.Cols" localSheetId="10" hidden="1">'ترتيب الاسرة'!$G:$G,'ترتيب الاسرة'!$J:$M,'ترتيب الاسرة'!$O:$O</definedName>
    <definedName name="Z_37E56966_4F94_4240_A3E5_59881448F1B0_.wvu.Cols" localSheetId="19" hidden="1">'ترتيب الجنح المستأنف'!$E:$E,'ترتيب الجنح المستأنف'!$G:$H,'ترتيب الجنح المستأنف'!$J:$S,'ترتيب الجنح المستأنف'!$U:$U</definedName>
    <definedName name="Z_37E56966_4F94_4240_A3E5_59881448F1B0_.wvu.Cols" localSheetId="6" hidden="1">'ترتيب الدوائر المدنى كلى'!$A:$A,'ترتيب الدوائر المدنى كلى'!$E:$F,'ترتيب الدوائر المدنى كلى'!$I:$P,'ترتيب الدوائر المدنى كلى'!$R:$R</definedName>
    <definedName name="Z_37E56966_4F94_4240_A3E5_59881448F1B0_.wvu.Cols" localSheetId="27" hidden="1">'ترتيب الدوائر م جزئي و ص ت'!$M:$X,'ترتيب الدوائر م جزئي و ص ت'!$Z:$Z</definedName>
    <definedName name="Z_37E56966_4F94_4240_A3E5_59881448F1B0_.wvu.Cols" localSheetId="14" hidden="1">'ترتيب جنح المحكم الجزئية'!$I:$I</definedName>
    <definedName name="Z_37E56966_4F94_4240_A3E5_59881448F1B0_.wvu.Cols" localSheetId="29" hidden="1">'جرد مدني جزئي وصحة توقيع'!$T:$XFD</definedName>
    <definedName name="Z_37E56966_4F94_4240_A3E5_59881448F1B0_.wvu.Cols" localSheetId="12" hidden="1">'جنح المحاكم الجزئية (2)'!$D:$D</definedName>
    <definedName name="Z_37E56966_4F94_4240_A3E5_59881448F1B0_.wvu.Cols" localSheetId="18" hidden="1">'جنح مستأنف'!$AW:$AW,'جنح مستأنف'!$CA:$CG</definedName>
    <definedName name="Z_37E56966_4F94_4240_A3E5_59881448F1B0_.wvu.Cols" localSheetId="28" hidden="1">'كشف انتاج مدني جزئي'!$DY:$XFD</definedName>
    <definedName name="Z_37E56966_4F94_4240_A3E5_59881448F1B0_.wvu.FilterData" localSheetId="3" hidden="1">التشكيل_القديم!$L$4:$S$47</definedName>
    <definedName name="Z_37E56966_4F94_4240_A3E5_59881448F1B0_.wvu.FilterData" localSheetId="27" hidden="1">'ترتيب الدوائر م جزئي و ص ت'!$B$9:$Y$35</definedName>
    <definedName name="Z_37E56966_4F94_4240_A3E5_59881448F1B0_.wvu.FilterData" localSheetId="17" hidden="1">'ترتيب العمالية'!$A$43:$L$45</definedName>
    <definedName name="Z_37E56966_4F94_4240_A3E5_59881448F1B0_.wvu.FilterData" localSheetId="14" hidden="1">'ترتيب جنح المحكم الجزئية'!$B$10:$K$32</definedName>
    <definedName name="Z_37E56966_4F94_4240_A3E5_59881448F1B0_.wvu.PrintArea" localSheetId="21" hidden="1">'أجمالى الدائرة العمالية'!$A$1:$AK$31</definedName>
    <definedName name="Z_37E56966_4F94_4240_A3E5_59881448F1B0_.wvu.PrintArea" localSheetId="13" hidden="1">'احصائيات متنوعة'!$BH$3:$CJ$30</definedName>
    <definedName name="Z_37E56966_4F94_4240_A3E5_59881448F1B0_.wvu.PrintArea" localSheetId="9" hidden="1">اسرة!$A$290:$BS$318</definedName>
    <definedName name="Z_37E56966_4F94_4240_A3E5_59881448F1B0_.wvu.PrintArea" localSheetId="24" hidden="1">الاجمالي!$A$1:$AO$85</definedName>
    <definedName name="Z_37E56966_4F94_4240_A3E5_59881448F1B0_.wvu.PrintArea" localSheetId="26" hidden="1">الاحداث!$A$1:$BZ$36</definedName>
    <definedName name="Z_37E56966_4F94_4240_A3E5_59881448F1B0_.wvu.PrintArea" localSheetId="0" hidden="1">الرئيسية!$A$1:$O$59</definedName>
    <definedName name="Z_37E56966_4F94_4240_A3E5_59881448F1B0_.wvu.PrintArea" localSheetId="15" hidden="1">'العمالية (عمال + تأمينات ) '!$A$1:$DH$311</definedName>
    <definedName name="Z_37E56966_4F94_4240_A3E5_59881448F1B0_.wvu.PrintArea" localSheetId="25" hidden="1">'انجاز الجنائي'!$A$1:$AI$56</definedName>
    <definedName name="Z_37E56966_4F94_4240_A3E5_59881448F1B0_.wvu.PrintArea" localSheetId="10" hidden="1">'ترتيب الاسرة'!$C$1:$T$18</definedName>
    <definedName name="Z_37E56966_4F94_4240_A3E5_59881448F1B0_.wvu.PrintArea" localSheetId="19" hidden="1">'ترتيب الجنح المستأنف'!$B$2:$AB$19</definedName>
    <definedName name="Z_37E56966_4F94_4240_A3E5_59881448F1B0_.wvu.PrintArea" localSheetId="6" hidden="1">'ترتيب الدوائر المدنى كلى'!$C$2:$V$23</definedName>
    <definedName name="Z_37E56966_4F94_4240_A3E5_59881448F1B0_.wvu.PrintArea" localSheetId="27" hidden="1">'ترتيب الدوائر م جزئي و ص ت'!$C$1:$Z$72</definedName>
    <definedName name="Z_37E56966_4F94_4240_A3E5_59881448F1B0_.wvu.PrintArea" localSheetId="17" hidden="1">'ترتيب العمالية'!$A$1:$L$52</definedName>
    <definedName name="Z_37E56966_4F94_4240_A3E5_59881448F1B0_.wvu.PrintArea" localSheetId="14" hidden="1">'ترتيب جنح المحكم الجزئية'!$C$2:$K$37</definedName>
    <definedName name="Z_37E56966_4F94_4240_A3E5_59881448F1B0_.wvu.PrintArea" localSheetId="22" hidden="1">'تفتيش مدني واسرة'!$A$1:$AF$13</definedName>
    <definedName name="Z_37E56966_4F94_4240_A3E5_59881448F1B0_.wvu.PrintArea" localSheetId="20" hidden="1">'تفصيلي عمالية'!$A$2:$HZ$21</definedName>
    <definedName name="Z_37E56966_4F94_4240_A3E5_59881448F1B0_.wvu.PrintArea" localSheetId="29" hidden="1">'جرد مدني جزئي وصحة توقيع'!$A$1:$N$519</definedName>
    <definedName name="Z_37E56966_4F94_4240_A3E5_59881448F1B0_.wvu.PrintArea" localSheetId="16" hidden="1">'جنح العمالية'!$A$1:$CF$25</definedName>
    <definedName name="Z_37E56966_4F94_4240_A3E5_59881448F1B0_.wvu.PrintArea" localSheetId="11" hidden="1">'جنح المحاكم الجزئية'!$A$1:$AT$220</definedName>
    <definedName name="Z_37E56966_4F94_4240_A3E5_59881448F1B0_.wvu.PrintArea" localSheetId="12" hidden="1">'جنح المحاكم الجزئية (2)'!$A$1:$AT$203</definedName>
    <definedName name="Z_37E56966_4F94_4240_A3E5_59881448F1B0_.wvu.PrintArea" localSheetId="18" hidden="1">'جنح مستأنف'!$A$1:$BS$105</definedName>
    <definedName name="Z_37E56966_4F94_4240_A3E5_59881448F1B0_.wvu.PrintArea" localSheetId="28" hidden="1">'كشف انتاج مدني جزئي'!$A$1:$DM$400</definedName>
    <definedName name="Z_37E56966_4F94_4240_A3E5_59881448F1B0_.wvu.PrintArea" localSheetId="5" hidden="1">'مدني كلي'!$A$2:$BL$37</definedName>
    <definedName name="Z_37E56966_4F94_4240_A3E5_59881448F1B0_.wvu.PrintArea" localSheetId="4" hidden="1">'نماذج الطباعة'!$A$290:$BS$376</definedName>
    <definedName name="Z_37E56966_4F94_4240_A3E5_59881448F1B0_.wvu.PrintTitles" localSheetId="26" hidden="1">الاحداث!$8:$10</definedName>
    <definedName name="Z_37E56966_4F94_4240_A3E5_59881448F1B0_.wvu.PrintTitles" localSheetId="20" hidden="1">'تفصيلي عمالية'!$5:$11</definedName>
    <definedName name="Z_37E56966_4F94_4240_A3E5_59881448F1B0_.wvu.PrintTitles" localSheetId="29" hidden="1">'جرد مدني جزئي وصحة توقيع'!$2:$8</definedName>
    <definedName name="Z_37E56966_4F94_4240_A3E5_59881448F1B0_.wvu.PrintTitles" localSheetId="11" hidden="1">'جنح المحاكم الجزئية'!$5:$11</definedName>
    <definedName name="Z_37E56966_4F94_4240_A3E5_59881448F1B0_.wvu.PrintTitles" localSheetId="12" hidden="1">'جنح المحاكم الجزئية (2)'!$5:$11</definedName>
    <definedName name="Z_37E56966_4F94_4240_A3E5_59881448F1B0_.wvu.PrintTitles" localSheetId="18" hidden="1">'جنح مستأنف'!$2:$11</definedName>
    <definedName name="Z_37E56966_4F94_4240_A3E5_59881448F1B0_.wvu.PrintTitles" localSheetId="28" hidden="1">'كشف انتاج مدني جزئي'!$B:$F,'كشف انتاج مدني جزئي'!$2:$8</definedName>
    <definedName name="Z_37E56966_4F94_4240_A3E5_59881448F1B0_.wvu.Rows" localSheetId="26" hidden="1">الاحداث!$16:$17,الاحداث!$22:$23</definedName>
    <definedName name="Z_37E56966_4F94_4240_A3E5_59881448F1B0_.wvu.Rows" localSheetId="19" hidden="1">'ترتيب الجنح المستأنف'!$17:$18</definedName>
    <definedName name="Z_37E56966_4F94_4240_A3E5_59881448F1B0_.wvu.Rows" localSheetId="6" hidden="1">'ترتيب الدوائر المدنى كلى'!$18:$20</definedName>
    <definedName name="Z_37E56966_4F94_4240_A3E5_59881448F1B0_.wvu.Rows" localSheetId="27" hidden="1">'ترتيب الدوائر م جزئي و ص ت'!$257:$257</definedName>
    <definedName name="Z_37E56966_4F94_4240_A3E5_59881448F1B0_.wvu.Rows" localSheetId="14" hidden="1">'ترتيب جنح المحكم الجزئية'!$33:$35,'ترتيب جنح المحكم الجزئية'!$122:$122</definedName>
    <definedName name="Z_37E56966_4F94_4240_A3E5_59881448F1B0_.wvu.Rows" localSheetId="29" hidden="1">'جرد مدني جزئي وصحة توقيع'!$530:$1048576,'جرد مدني جزئي وصحة توقيع'!$529:$529</definedName>
    <definedName name="Z_37E56966_4F94_4240_A3E5_59881448F1B0_.wvu.Rows" localSheetId="11" hidden="1">'جنح المحاكم الجزئية'!$1:$4,'جنح المحاكم الجزئية'!$15:$16,'جنح المحاكم الجزئية'!$20:$22,'جنح المحاكم الجزئية'!$26:$28,'جنح المحاكم الجزئية'!$32:$34,'جنح المحاكم الجزئية'!$40:$42,'جنح المحاكم الجزئية'!$47:$48,'جنح المحاكم الجزئية'!$53:$54,'جنح المحاكم الجزئية'!$60:$61,'جنح المحاكم الجزئية'!$66:$68,'جنح المحاكم الجزئية'!$75:$75,'جنح المحاكم الجزئية'!$80:$81,'جنح المحاكم الجزئية'!$83:$89,'جنح المحاكم الجزئية'!$102:$102,'جنح المحاكم الجزئية'!$104:$115,'جنح المحاكم الجزئية'!$122:$122,'جنح المحاكم الجزئية'!$128:$128,'جنح المحاكم الجزئية'!$130:$142,'جنح المحاكم الجزئية'!$155:$156,'جنح المحاكم الجزئية'!$161:$162,'جنح المحاكم الجزئية'!$164:$169,'جنح المحاكم الجزئية'!$180:$181,'جنح المحاكم الجزئية'!$186:$187,'جنح المحاكم الجزئية'!$189:$194,'جنح المحاكم الجزئية'!$205:$206,'جنح المحاكم الجزئية'!$208:$219</definedName>
    <definedName name="Z_37E56966_4F94_4240_A3E5_59881448F1B0_.wvu.Rows" localSheetId="12" hidden="1">'جنح المحاكم الجزئية (2)'!$1:$4,'جنح المحاكم الجزئية (2)'!$15:$16,'جنح المحاكم الجزئية (2)'!$26:$28,'جنح المحاكم الجزئية (2)'!$31:$34,'جنح المحاكم الجزئية (2)'!$38:$41,'جنح المحاكم الجزئية (2)'!$46:$47,'جنح المحاكم الجزئية (2)'!$52:$53,'جنح المحاكم الجزئية (2)'!$58:$60,'جنح المحاكم الجزئية (2)'!$66:$66,'جنح المحاكم الجزئية (2)'!$71:$72,'جنح المحاكم الجزئية (2)'!$79:$79,'جنح المحاكم الجزئية (2)'!$85:$85,'جنح المحاكم الجزئية (2)'!$92:$92,'جنح المحاكم الجزئية (2)'!$98:$98,'جنح المحاكم الجزئية (2)'!$110:$111,'جنح المحاكم الجزئية (2)'!$115:$117,'جنح المحاكم الجزئية (2)'!$128:$130,'جنح المحاكم الجزئية (2)'!$135:$136,'جنح المحاكم الجزئية (2)'!$148:$149</definedName>
    <definedName name="Z_37E56966_4F94_4240_A3E5_59881448F1B0_.wvu.Rows" localSheetId="18" hidden="1">'جنح مستأنف'!$7:$7,'جنح مستأنف'!$64:$64</definedName>
    <definedName name="Z_37E56966_4F94_4240_A3E5_59881448F1B0_.wvu.Rows" localSheetId="28" hidden="1">'كشف انتاج مدني جزئي'!$527:$1048576</definedName>
    <definedName name="Z_37E56966_4F94_4240_A3E5_59881448F1B0_.wvu.Rows" localSheetId="5" hidden="1">'مدني كلي'!$673:$673</definedName>
    <definedName name="Z_37E56966_4F94_4240_A3E5_59881448F1B0_.wvu.Rows" localSheetId="4" hidden="1">'نماذج الطباعة'!$20:$20,'نماذج الطباعة'!$201:$201</definedName>
    <definedName name="Z_39D2FED0_1F95_4850_B5D5_7A17EBCC68B9_.wvu.Cols" localSheetId="6" hidden="1">'ترتيب الدوائر المدنى كلى'!$G:$J,'ترتيب الدوائر المدنى كلى'!$N:$N</definedName>
    <definedName name="Z_39D2FED0_1F95_4850_B5D5_7A17EBCC68B9_.wvu.Cols" localSheetId="27" hidden="1">'ترتيب الدوائر م جزئي و ص ت'!$E:$F,'ترتيب الدوائر م جزئي و ص ت'!$L:$M</definedName>
    <definedName name="Z_39D2FED0_1F95_4850_B5D5_7A17EBCC68B9_.wvu.PrintArea" localSheetId="21" hidden="1">'أجمالى الدائرة العمالية'!$A$1:$AK$27</definedName>
    <definedName name="Z_39D2FED0_1F95_4850_B5D5_7A17EBCC68B9_.wvu.PrintArea" localSheetId="26" hidden="1">الاحداث!$A$1:$AN$24</definedName>
    <definedName name="Z_39D2FED0_1F95_4850_B5D5_7A17EBCC68B9_.wvu.PrintArea" localSheetId="19" hidden="1">'ترتيب الجنح المستأنف'!$A$1:$AM$311</definedName>
    <definedName name="Z_39D2FED0_1F95_4850_B5D5_7A17EBCC68B9_.wvu.PrintArea" localSheetId="6" hidden="1">'ترتيب الدوائر المدنى كلى'!$A$1:$Z$72</definedName>
    <definedName name="Z_39D2FED0_1F95_4850_B5D5_7A17EBCC68B9_.wvu.PrintArea" localSheetId="27" hidden="1">'ترتيب الدوائر م جزئي و ص ت'!$A$1:$AO$498</definedName>
    <definedName name="Z_39D2FED0_1F95_4850_B5D5_7A17EBCC68B9_.wvu.PrintArea" localSheetId="14" hidden="1">'ترتيب جنح المحكم الجزئية'!$A$1:$AC$276</definedName>
    <definedName name="Z_39D2FED0_1F95_4850_B5D5_7A17EBCC68B9_.wvu.PrintArea" localSheetId="20" hidden="1">'تفصيلي عمالية'!$A$1:$Y$20</definedName>
    <definedName name="Z_39D2FED0_1F95_4850_B5D5_7A17EBCC68B9_.wvu.PrintArea" localSheetId="18" hidden="1">'جنح مستأنف'!$A$1:$CC$65</definedName>
    <definedName name="Z_39D2FED0_1F95_4850_B5D5_7A17EBCC68B9_.wvu.PrintTitles" localSheetId="26" hidden="1">الاحداث!$8:$10</definedName>
    <definedName name="Z_39D2FED0_1F95_4850_B5D5_7A17EBCC68B9_.wvu.PrintTitles" localSheetId="20" hidden="1">'تفصيلي عمالية'!$5:$11</definedName>
    <definedName name="Z_39D2FED0_1F95_4850_B5D5_7A17EBCC68B9_.wvu.PrintTitles" localSheetId="18" hidden="1">'جنح مستأنف'!$2:$9</definedName>
    <definedName name="Z_39D2FED0_1F95_4850_B5D5_7A17EBCC68B9_.wvu.Rows" localSheetId="26" hidden="1">الاحداث!$22:$22,الاحداث!#REF!</definedName>
    <definedName name="Z_39D2FED0_1F95_4850_B5D5_7A17EBCC68B9_.wvu.Rows" localSheetId="19" hidden="1">'ترتيب الجنح المستأنف'!$17:$18</definedName>
    <definedName name="Z_39D2FED0_1F95_4850_B5D5_7A17EBCC68B9_.wvu.Rows" localSheetId="6" hidden="1">'ترتيب الدوائر المدنى كلى'!$21:$21</definedName>
    <definedName name="Z_39D2FED0_1F95_4850_B5D5_7A17EBCC68B9_.wvu.Rows" localSheetId="27" hidden="1">'ترتيب الدوائر م جزئي و ص ت'!$38:$38,'ترتيب الدوائر م جزئي و ص ت'!$71:$71,'ترتيب الدوائر م جزئي و ص ت'!$257:$257</definedName>
    <definedName name="Z_39D2FED0_1F95_4850_B5D5_7A17EBCC68B9_.wvu.Rows" localSheetId="14" hidden="1">'ترتيب جنح المحكم الجزئية'!$34:$35,'ترتيب جنح المحكم الجزئية'!$122:$122</definedName>
    <definedName name="Z_4B0F2128_2DDC_4AF0_BF60_90CCEE21FB66_.wvu.Cols" localSheetId="13" hidden="1">'احصائيات متنوعة'!$AN:$AN,'احصائيات متنوعة'!$AV:$AV</definedName>
    <definedName name="Z_4B0F2128_2DDC_4AF0_BF60_90CCEE21FB66_.wvu.Cols" localSheetId="26" hidden="1">الاحداث!$M:$M,الاحداث!$AW:$AW</definedName>
    <definedName name="Z_4B0F2128_2DDC_4AF0_BF60_90CCEE21FB66_.wvu.Cols" localSheetId="10" hidden="1">'ترتيب الاسرة'!$G:$G</definedName>
    <definedName name="Z_4B0F2128_2DDC_4AF0_BF60_90CCEE21FB66_.wvu.Cols" localSheetId="19" hidden="1">'ترتيب الجنح المستأنف'!$C:$E,'ترتيب الجنح المستأنف'!$G:$H,'ترتيب الجنح المستأنف'!$S:$U</definedName>
    <definedName name="Z_4B0F2128_2DDC_4AF0_BF60_90CCEE21FB66_.wvu.Cols" localSheetId="6" hidden="1">'ترتيب الدوائر المدنى كلى'!$A:$A</definedName>
    <definedName name="Z_4B0F2128_2DDC_4AF0_BF60_90CCEE21FB66_.wvu.Cols" localSheetId="27" hidden="1">'ترتيب الدوائر م جزئي و ص ت'!$M:$X,'ترتيب الدوائر م جزئي و ص ت'!$Z:$Z</definedName>
    <definedName name="Z_4B0F2128_2DDC_4AF0_BF60_90CCEE21FB66_.wvu.Cols" localSheetId="29" hidden="1">'جرد مدني جزئي وصحة توقيع'!$T:$XFD</definedName>
    <definedName name="Z_4B0F2128_2DDC_4AF0_BF60_90CCEE21FB66_.wvu.Cols" localSheetId="18" hidden="1">'جنح مستأنف'!$M:$M,'جنح مستأنف'!$AW:$AW,'جنح مستأنف'!$CA:$CG</definedName>
    <definedName name="Z_4B0F2128_2DDC_4AF0_BF60_90CCEE21FB66_.wvu.Cols" localSheetId="28" hidden="1">'كشف انتاج مدني جزئي'!$DY:$XFD</definedName>
    <definedName name="Z_4B0F2128_2DDC_4AF0_BF60_90CCEE21FB66_.wvu.FilterData" localSheetId="27" hidden="1">'ترتيب الدوائر م جزئي و ص ت'!$C$9:$M$31</definedName>
    <definedName name="Z_4B0F2128_2DDC_4AF0_BF60_90CCEE21FB66_.wvu.FilterData" localSheetId="14" hidden="1">'ترتيب جنح المحكم الجزئية'!$C$10:$K$32</definedName>
    <definedName name="Z_4B0F2128_2DDC_4AF0_BF60_90CCEE21FB66_.wvu.PrintArea" localSheetId="13" hidden="1">'احصائيات متنوعة'!$BH$3:$CJ$30</definedName>
    <definedName name="Z_4B0F2128_2DDC_4AF0_BF60_90CCEE21FB66_.wvu.PrintArea" localSheetId="9" hidden="1">اسرة!$GQ$59:$JI$90</definedName>
    <definedName name="Z_4B0F2128_2DDC_4AF0_BF60_90CCEE21FB66_.wvu.PrintArea" localSheetId="26" hidden="1">الاحداث!$A$1:$BZ$25</definedName>
    <definedName name="Z_4B0F2128_2DDC_4AF0_BF60_90CCEE21FB66_.wvu.PrintArea" localSheetId="10" hidden="1">'ترتيب الاسرة'!$C$1:$T$18</definedName>
    <definedName name="Z_4B0F2128_2DDC_4AF0_BF60_90CCEE21FB66_.wvu.PrintArea" localSheetId="19" hidden="1">'ترتيب الجنح المستأنف'!$A$2:$AB$21</definedName>
    <definedName name="Z_4B0F2128_2DDC_4AF0_BF60_90CCEE21FB66_.wvu.PrintArea" localSheetId="6" hidden="1">'ترتيب الدوائر المدنى كلى'!$C$2:$V$23</definedName>
    <definedName name="Z_4B0F2128_2DDC_4AF0_BF60_90CCEE21FB66_.wvu.PrintArea" localSheetId="27" hidden="1">'ترتيب الدوائر م جزئي و ص ت'!$C$1:$Z$72</definedName>
    <definedName name="Z_4B0F2128_2DDC_4AF0_BF60_90CCEE21FB66_.wvu.PrintArea" localSheetId="14" hidden="1">'ترتيب جنح المحكم الجزئية'!$C$2:$K$37</definedName>
    <definedName name="Z_4B0F2128_2DDC_4AF0_BF60_90CCEE21FB66_.wvu.PrintArea" localSheetId="29" hidden="1">'جرد مدني جزئي وصحة توقيع'!$A$1:$N$412</definedName>
    <definedName name="Z_4B0F2128_2DDC_4AF0_BF60_90CCEE21FB66_.wvu.PrintArea" localSheetId="18" hidden="1">'جنح مستأنف'!$A$1:$CA$78</definedName>
    <definedName name="Z_4B0F2128_2DDC_4AF0_BF60_90CCEE21FB66_.wvu.PrintArea" localSheetId="28" hidden="1">'كشف انتاج مدني جزئي'!$A$1:$DO$516</definedName>
    <definedName name="Z_4B0F2128_2DDC_4AF0_BF60_90CCEE21FB66_.wvu.PrintTitles" localSheetId="26" hidden="1">الاحداث!$8:$10</definedName>
    <definedName name="Z_4B0F2128_2DDC_4AF0_BF60_90CCEE21FB66_.wvu.PrintTitles" localSheetId="29" hidden="1">'جرد مدني جزئي وصحة توقيع'!$2:$8</definedName>
    <definedName name="Z_4B0F2128_2DDC_4AF0_BF60_90CCEE21FB66_.wvu.PrintTitles" localSheetId="18" hidden="1">'جنح مستأنف'!$7:$11</definedName>
    <definedName name="Z_4B0F2128_2DDC_4AF0_BF60_90CCEE21FB66_.wvu.PrintTitles" localSheetId="28" hidden="1">'كشف انتاج مدني جزئي'!$B:$F,'كشف انتاج مدني جزئي'!$2:$8</definedName>
    <definedName name="Z_4B0F2128_2DDC_4AF0_BF60_90CCEE21FB66_.wvu.Rows" localSheetId="26" hidden="1">الاحداث!$16:$17,الاحداث!$22:$23</definedName>
    <definedName name="Z_4B0F2128_2DDC_4AF0_BF60_90CCEE21FB66_.wvu.Rows" localSheetId="10" hidden="1">'ترتيب الاسرة'!$15:$15</definedName>
    <definedName name="Z_4B0F2128_2DDC_4AF0_BF60_90CCEE21FB66_.wvu.Rows" localSheetId="19" hidden="1">'ترتيب الجنح المستأنف'!$17:$18</definedName>
    <definedName name="Z_4B0F2128_2DDC_4AF0_BF60_90CCEE21FB66_.wvu.Rows" localSheetId="6" hidden="1">'ترتيب الدوائر المدنى كلى'!$20:$20</definedName>
    <definedName name="Z_4B0F2128_2DDC_4AF0_BF60_90CCEE21FB66_.wvu.Rows" localSheetId="27" hidden="1">'ترتيب الدوائر م جزئي و ص ت'!$36:$36,'ترتيب الدوائر م جزئي و ص ت'!$71:$71,'ترتيب الدوائر م جزئي و ص ت'!$257:$257</definedName>
    <definedName name="Z_4B0F2128_2DDC_4AF0_BF60_90CCEE21FB66_.wvu.Rows" localSheetId="14" hidden="1">'ترتيب جنح المحكم الجزئية'!$33:$35,'ترتيب جنح المحكم الجزئية'!$122:$122</definedName>
    <definedName name="Z_4B0F2128_2DDC_4AF0_BF60_90CCEE21FB66_.wvu.Rows" localSheetId="29" hidden="1">'جرد مدني جزئي وصحة توقيع'!$529:$1048576</definedName>
    <definedName name="Z_4B0F2128_2DDC_4AF0_BF60_90CCEE21FB66_.wvu.Rows" localSheetId="18" hidden="1">'جنح مستأنف'!$24:$24,'جنح مستأنف'!$37:$37,'جنح مستأنف'!$64:$64</definedName>
    <definedName name="Z_4B0F2128_2DDC_4AF0_BF60_90CCEE21FB66_.wvu.Rows" localSheetId="28" hidden="1">'كشف انتاج مدني جزئي'!$527:$1048576</definedName>
    <definedName name="Z_4BE5E880_7565_4ED6_976D_1695777D2D75_.wvu.Cols" localSheetId="26" hidden="1">الاحداث!$M:$M,الاحداث!$AW:$AW</definedName>
    <definedName name="Z_4BE5E880_7565_4ED6_976D_1695777D2D75_.wvu.Cols" localSheetId="19" hidden="1">'ترتيب الجنح المستأنف'!$C:$E,'ترتيب الجنح المستأنف'!$G:$H,'ترتيب الجنح المستأنف'!$S:$U</definedName>
    <definedName name="Z_4BE5E880_7565_4ED6_976D_1695777D2D75_.wvu.Cols" localSheetId="6" hidden="1">'ترتيب الدوائر المدنى كلى'!$A:$A</definedName>
    <definedName name="Z_4BE5E880_7565_4ED6_976D_1695777D2D75_.wvu.Cols" localSheetId="27" hidden="1">'ترتيب الدوائر م جزئي و ص ت'!$B:$B,'ترتيب الدوائر م جزئي و ص ت'!$M:$X,'ترتيب الدوائر م جزئي و ص ت'!$Z:$Z</definedName>
    <definedName name="Z_4BE5E880_7565_4ED6_976D_1695777D2D75_.wvu.Cols" localSheetId="14" hidden="1">'ترتيب جنح المحكم الجزئية'!$B:$B</definedName>
    <definedName name="Z_4BE5E880_7565_4ED6_976D_1695777D2D75_.wvu.Cols" localSheetId="29" hidden="1">'جرد مدني جزئي وصحة توقيع'!$T:$XFD</definedName>
    <definedName name="Z_4BE5E880_7565_4ED6_976D_1695777D2D75_.wvu.Cols" localSheetId="18" hidden="1">'جنح مستأنف'!$M:$M,'جنح مستأنف'!$AW:$AW,'جنح مستأنف'!$CA:$CG</definedName>
    <definedName name="Z_4BE5E880_7565_4ED6_976D_1695777D2D75_.wvu.Cols" localSheetId="28" hidden="1">'كشف انتاج مدني جزئي'!#REF!</definedName>
    <definedName name="Z_4BE5E880_7565_4ED6_976D_1695777D2D75_.wvu.FilterData" localSheetId="27" hidden="1">'ترتيب الدوائر م جزئي و ص ت'!$C$9:$M$31</definedName>
    <definedName name="Z_4BE5E880_7565_4ED6_976D_1695777D2D75_.wvu.FilterData" localSheetId="14" hidden="1">'ترتيب جنح المحكم الجزئية'!$C$10:$K$32</definedName>
    <definedName name="Z_4BE5E880_7565_4ED6_976D_1695777D2D75_.wvu.PrintArea" localSheetId="21" hidden="1">'أجمالى الدائرة العمالية'!$A$1:$AK$27</definedName>
    <definedName name="Z_4BE5E880_7565_4ED6_976D_1695777D2D75_.wvu.PrintArea" localSheetId="26" hidden="1">الاحداث!$A$1:$BZ$25</definedName>
    <definedName name="Z_4BE5E880_7565_4ED6_976D_1695777D2D75_.wvu.PrintArea" localSheetId="19" hidden="1">'ترتيب الجنح المستأنف'!$A$2:$AB$21</definedName>
    <definedName name="Z_4BE5E880_7565_4ED6_976D_1695777D2D75_.wvu.PrintArea" localSheetId="6" hidden="1">'ترتيب الدوائر المدنى كلى'!$A$1:$AF$72</definedName>
    <definedName name="Z_4BE5E880_7565_4ED6_976D_1695777D2D75_.wvu.PrintArea" localSheetId="27" hidden="1">'ترتيب الدوائر م جزئي و ص ت'!$A$1:$AL$498</definedName>
    <definedName name="Z_4BE5E880_7565_4ED6_976D_1695777D2D75_.wvu.PrintArea" localSheetId="14" hidden="1">'ترتيب جنح المحكم الجزئية'!$A$1:$K$32</definedName>
    <definedName name="Z_4BE5E880_7565_4ED6_976D_1695777D2D75_.wvu.PrintArea" localSheetId="20" hidden="1">'تفصيلي عمالية'!$A$1:$Y$20</definedName>
    <definedName name="Z_4BE5E880_7565_4ED6_976D_1695777D2D75_.wvu.PrintArea" localSheetId="29" hidden="1">'جرد مدني جزئي وصحة توقيع'!$A$1:$N$412</definedName>
    <definedName name="Z_4BE5E880_7565_4ED6_976D_1695777D2D75_.wvu.PrintArea" localSheetId="18" hidden="1">'جنح مستأنف'!$A$1:$CA$78</definedName>
    <definedName name="Z_4BE5E880_7565_4ED6_976D_1695777D2D75_.wvu.PrintArea" localSheetId="28" hidden="1">'كشف انتاج مدني جزئي'!$A$1:$DM$401</definedName>
    <definedName name="Z_4BE5E880_7565_4ED6_976D_1695777D2D75_.wvu.PrintTitles" localSheetId="26" hidden="1">الاحداث!$8:$10</definedName>
    <definedName name="Z_4BE5E880_7565_4ED6_976D_1695777D2D75_.wvu.PrintTitles" localSheetId="20" hidden="1">'تفصيلي عمالية'!$5:$11</definedName>
    <definedName name="Z_4BE5E880_7565_4ED6_976D_1695777D2D75_.wvu.PrintTitles" localSheetId="29" hidden="1">'جرد مدني جزئي وصحة توقيع'!$2:$8</definedName>
    <definedName name="Z_4BE5E880_7565_4ED6_976D_1695777D2D75_.wvu.PrintTitles" localSheetId="18" hidden="1">'جنح مستأنف'!$7:$11</definedName>
    <definedName name="Z_4BE5E880_7565_4ED6_976D_1695777D2D75_.wvu.PrintTitles" localSheetId="28" hidden="1">'كشف انتاج مدني جزئي'!$B:$F,'كشف انتاج مدني جزئي'!$2:$8</definedName>
    <definedName name="Z_4BE5E880_7565_4ED6_976D_1695777D2D75_.wvu.Rows" localSheetId="26" hidden="1">الاحداث!$16:$17,الاحداث!$22:$23</definedName>
    <definedName name="Z_4BE5E880_7565_4ED6_976D_1695777D2D75_.wvu.Rows" localSheetId="19" hidden="1">'ترتيب الجنح المستأنف'!$17:$18</definedName>
    <definedName name="Z_4BE5E880_7565_4ED6_976D_1695777D2D75_.wvu.Rows" localSheetId="6" hidden="1">'ترتيب الدوائر المدنى كلى'!$20:$21</definedName>
    <definedName name="Z_4BE5E880_7565_4ED6_976D_1695777D2D75_.wvu.Rows" localSheetId="27" hidden="1">'ترتيب الدوائر م جزئي و ص ت'!$36:$36,'ترتيب الدوائر م جزئي و ص ت'!$71:$71,'ترتيب الدوائر م جزئي و ص ت'!$257:$257</definedName>
    <definedName name="Z_4BE5E880_7565_4ED6_976D_1695777D2D75_.wvu.Rows" localSheetId="14" hidden="1">'ترتيب جنح المحكم الجزئية'!$33:$35,'ترتيب جنح المحكم الجزئية'!$122:$122</definedName>
    <definedName name="Z_4BE5E880_7565_4ED6_976D_1695777D2D75_.wvu.Rows" localSheetId="29" hidden="1">'جرد مدني جزئي وصحة توقيع'!$529:$1048576</definedName>
    <definedName name="Z_4BE5E880_7565_4ED6_976D_1695777D2D75_.wvu.Rows" localSheetId="18" hidden="1">'جنح مستأنف'!$24:$24,'جنح مستأنف'!$37:$37,'جنح مستأنف'!$64:$64,'جنح مستأنف'!$66:$68</definedName>
    <definedName name="Z_4BE5E880_7565_4ED6_976D_1695777D2D75_.wvu.Rows" localSheetId="28" hidden="1">'كشف انتاج مدني جزئي'!$527:$1048576</definedName>
    <definedName name="Z_4CC381E8_FE74_4E74_B69C_64DD9CDE6369_.wvu.FilterData" localSheetId="27" hidden="1">'ترتيب الدوائر م جزئي و ص ت'!$C$9:$M$31</definedName>
    <definedName name="Z_5FF8D5F4_4A4A_401E_9160_BA1DEC5608CB_.wvu.Cols" localSheetId="26" hidden="1">الاحداث!$M:$M,الاحداث!$AW:$AW</definedName>
    <definedName name="Z_5FF8D5F4_4A4A_401E_9160_BA1DEC5608CB_.wvu.Cols" localSheetId="19" hidden="1">'ترتيب الجنح المستأنف'!$C:$E,'ترتيب الجنح المستأنف'!$G:$H,'ترتيب الجنح المستأنف'!$S:$U</definedName>
    <definedName name="Z_5FF8D5F4_4A4A_401E_9160_BA1DEC5608CB_.wvu.Cols" localSheetId="6" hidden="1">'ترتيب الدوائر المدنى كلى'!$A:$A,'ترتيب الدوائر المدنى كلى'!$E:$F,'ترتيب الدوائر المدنى كلى'!$Q:$R</definedName>
    <definedName name="Z_5FF8D5F4_4A4A_401E_9160_BA1DEC5608CB_.wvu.Cols" localSheetId="27" hidden="1">'ترتيب الدوائر م جزئي و ص ت'!$B:$B,'ترتيب الدوائر م جزئي و ص ت'!$M:$X,'ترتيب الدوائر م جزئي و ص ت'!$Z:$Z</definedName>
    <definedName name="Z_5FF8D5F4_4A4A_401E_9160_BA1DEC5608CB_.wvu.Cols" localSheetId="14" hidden="1">'ترتيب جنح المحكم الجزئية'!$B:$B</definedName>
    <definedName name="Z_5FF8D5F4_4A4A_401E_9160_BA1DEC5608CB_.wvu.Cols" localSheetId="29" hidden="1">'جرد مدني جزئي وصحة توقيع'!$T:$XFD</definedName>
    <definedName name="Z_5FF8D5F4_4A4A_401E_9160_BA1DEC5608CB_.wvu.Cols" localSheetId="18" hidden="1">'جنح مستأنف'!$M:$M,'جنح مستأنف'!$AW:$AW,'جنح مستأنف'!$CA:$CG</definedName>
    <definedName name="Z_5FF8D5F4_4A4A_401E_9160_BA1DEC5608CB_.wvu.Cols" localSheetId="28" hidden="1">'كشف انتاج مدني جزئي'!#REF!</definedName>
    <definedName name="Z_5FF8D5F4_4A4A_401E_9160_BA1DEC5608CB_.wvu.FilterData" localSheetId="27" hidden="1">'ترتيب الدوائر م جزئي و ص ت'!$C$9:$M$31</definedName>
    <definedName name="Z_5FF8D5F4_4A4A_401E_9160_BA1DEC5608CB_.wvu.FilterData" localSheetId="14" hidden="1">'ترتيب جنح المحكم الجزئية'!$C$10:$K$32</definedName>
    <definedName name="Z_5FF8D5F4_4A4A_401E_9160_BA1DEC5608CB_.wvu.PrintArea" localSheetId="21" hidden="1">'أجمالى الدائرة العمالية'!$A$1:$AK$27</definedName>
    <definedName name="Z_5FF8D5F4_4A4A_401E_9160_BA1DEC5608CB_.wvu.PrintArea" localSheetId="26" hidden="1">الاحداث!$A$1:$BZ$25</definedName>
    <definedName name="Z_5FF8D5F4_4A4A_401E_9160_BA1DEC5608CB_.wvu.PrintArea" localSheetId="19" hidden="1">'ترتيب الجنح المستأنف'!$A$2:$AB$21</definedName>
    <definedName name="Z_5FF8D5F4_4A4A_401E_9160_BA1DEC5608CB_.wvu.PrintArea" localSheetId="6" hidden="1">'ترتيب الدوائر المدنى كلى'!$A$1:$AF$103</definedName>
    <definedName name="Z_5FF8D5F4_4A4A_401E_9160_BA1DEC5608CB_.wvu.PrintArea" localSheetId="27" hidden="1">'ترتيب الدوائر م جزئي و ص ت'!$A$1:$AL$498</definedName>
    <definedName name="Z_5FF8D5F4_4A4A_401E_9160_BA1DEC5608CB_.wvu.PrintArea" localSheetId="14" hidden="1">'ترتيب جنح المحكم الجزئية'!$A$1:$K$32</definedName>
    <definedName name="Z_5FF8D5F4_4A4A_401E_9160_BA1DEC5608CB_.wvu.PrintArea" localSheetId="20" hidden="1">'تفصيلي عمالية'!$A$1:$Y$20</definedName>
    <definedName name="Z_5FF8D5F4_4A4A_401E_9160_BA1DEC5608CB_.wvu.PrintArea" localSheetId="29" hidden="1">'جرد مدني جزئي وصحة توقيع'!$A$1:$N$412</definedName>
    <definedName name="Z_5FF8D5F4_4A4A_401E_9160_BA1DEC5608CB_.wvu.PrintArea" localSheetId="18" hidden="1">'جنح مستأنف'!$A$1:$CA$78</definedName>
    <definedName name="Z_5FF8D5F4_4A4A_401E_9160_BA1DEC5608CB_.wvu.PrintArea" localSheetId="28" hidden="1">'كشف انتاج مدني جزئي'!$A$1:$CV$401</definedName>
    <definedName name="Z_5FF8D5F4_4A4A_401E_9160_BA1DEC5608CB_.wvu.PrintTitles" localSheetId="26" hidden="1">الاحداث!$8:$10</definedName>
    <definedName name="Z_5FF8D5F4_4A4A_401E_9160_BA1DEC5608CB_.wvu.PrintTitles" localSheetId="20" hidden="1">'تفصيلي عمالية'!$5:$11</definedName>
    <definedName name="Z_5FF8D5F4_4A4A_401E_9160_BA1DEC5608CB_.wvu.PrintTitles" localSheetId="29" hidden="1">'جرد مدني جزئي وصحة توقيع'!$2:$8</definedName>
    <definedName name="Z_5FF8D5F4_4A4A_401E_9160_BA1DEC5608CB_.wvu.PrintTitles" localSheetId="18" hidden="1">'جنح مستأنف'!$7:$11</definedName>
    <definedName name="Z_5FF8D5F4_4A4A_401E_9160_BA1DEC5608CB_.wvu.PrintTitles" localSheetId="28" hidden="1">'كشف انتاج مدني جزئي'!$B:$F,'كشف انتاج مدني جزئي'!$2:$8</definedName>
    <definedName name="Z_5FF8D5F4_4A4A_401E_9160_BA1DEC5608CB_.wvu.Rows" localSheetId="26" hidden="1">الاحداث!$16:$17,الاحداث!$22:$23</definedName>
    <definedName name="Z_5FF8D5F4_4A4A_401E_9160_BA1DEC5608CB_.wvu.Rows" localSheetId="19" hidden="1">'ترتيب الجنح المستأنف'!$17:$18</definedName>
    <definedName name="Z_5FF8D5F4_4A4A_401E_9160_BA1DEC5608CB_.wvu.Rows" localSheetId="27" hidden="1">'ترتيب الدوائر م جزئي و ص ت'!$36:$36,'ترتيب الدوائر م جزئي و ص ت'!$71:$71,'ترتيب الدوائر م جزئي و ص ت'!$257:$257</definedName>
    <definedName name="Z_5FF8D5F4_4A4A_401E_9160_BA1DEC5608CB_.wvu.Rows" localSheetId="14" hidden="1">'ترتيب جنح المحكم الجزئية'!$33:$35,'ترتيب جنح المحكم الجزئية'!$122:$122</definedName>
    <definedName name="Z_5FF8D5F4_4A4A_401E_9160_BA1DEC5608CB_.wvu.Rows" localSheetId="29" hidden="1">'جرد مدني جزئي وصحة توقيع'!$529:$1048576</definedName>
    <definedName name="Z_5FF8D5F4_4A4A_401E_9160_BA1DEC5608CB_.wvu.Rows" localSheetId="18" hidden="1">'جنح مستأنف'!$24:$24,'جنح مستأنف'!$37:$37,'جنح مستأنف'!$64:$64</definedName>
    <definedName name="Z_5FF8D5F4_4A4A_401E_9160_BA1DEC5608CB_.wvu.Rows" localSheetId="28" hidden="1">'كشف انتاج مدني جزئي'!$527:$1048576</definedName>
    <definedName name="Z_713B079A_48BD_426D_B5CD_6910EE1ED296_.wvu.Cols" localSheetId="7" hidden="1">'انجاز الاسرة'!$A:$A</definedName>
    <definedName name="Z_713B079A_48BD_426D_B5CD_6910EE1ED296_.wvu.PrintArea" localSheetId="7" hidden="1">'انجاز الاسرة'!$A$1:$AJ$70</definedName>
    <definedName name="Z_7E615092_1A34_48E1_8A6E_7383EDD6AB18_.wvu.Cols" localSheetId="13" hidden="1">'احصائيات متنوعة'!$AN:$AN,'احصائيات متنوعة'!$AV:$AV</definedName>
    <definedName name="Z_7E615092_1A34_48E1_8A6E_7383EDD6AB18_.wvu.Cols" localSheetId="9" hidden="1">اسرة!$DW:$FE</definedName>
    <definedName name="Z_7E615092_1A34_48E1_8A6E_7383EDD6AB18_.wvu.Cols" localSheetId="24" hidden="1">الاجمالي!$H:$H,الاجمالي!$J:$J,الاجمالي!$N:$P</definedName>
    <definedName name="Z_7E615092_1A34_48E1_8A6E_7383EDD6AB18_.wvu.Cols" localSheetId="1" hidden="1">الاعدادات!$P:$P</definedName>
    <definedName name="Z_7E615092_1A34_48E1_8A6E_7383EDD6AB18_.wvu.Cols" localSheetId="7" hidden="1">'انجاز الاسرة'!$A:$A</definedName>
    <definedName name="Z_7E615092_1A34_48E1_8A6E_7383EDD6AB18_.wvu.Cols" localSheetId="10" hidden="1">'ترتيب الاسرة'!$G:$G,'ترتيب الاسرة'!$J:$M,'ترتيب الاسرة'!$O:$O</definedName>
    <definedName name="Z_7E615092_1A34_48E1_8A6E_7383EDD6AB18_.wvu.Cols" localSheetId="19" hidden="1">'ترتيب الجنح المستأنف'!$E:$E,'ترتيب الجنح المستأنف'!$G:$H,'ترتيب الجنح المستأنف'!$J:$S,'ترتيب الجنح المستأنف'!$U:$U</definedName>
    <definedName name="Z_7E615092_1A34_48E1_8A6E_7383EDD6AB18_.wvu.Cols" localSheetId="6" hidden="1">'ترتيب الدوائر المدنى كلى'!$A:$A,'ترتيب الدوائر المدنى كلى'!$E:$F,'ترتيب الدوائر المدنى كلى'!$I:$P,'ترتيب الدوائر المدنى كلى'!$R:$R</definedName>
    <definedName name="Z_7E615092_1A34_48E1_8A6E_7383EDD6AB18_.wvu.Cols" localSheetId="27" hidden="1">'ترتيب الدوائر م جزئي و ص ت'!$M:$X,'ترتيب الدوائر م جزئي و ص ت'!$Z:$Z</definedName>
    <definedName name="Z_7E615092_1A34_48E1_8A6E_7383EDD6AB18_.wvu.Cols" localSheetId="14" hidden="1">'ترتيب جنح المحكم الجزئية'!$I:$I</definedName>
    <definedName name="Z_7E615092_1A34_48E1_8A6E_7383EDD6AB18_.wvu.Cols" localSheetId="29" hidden="1">'جرد مدني جزئي وصحة توقيع'!$T:$XFD</definedName>
    <definedName name="Z_7E615092_1A34_48E1_8A6E_7383EDD6AB18_.wvu.Cols" localSheetId="12" hidden="1">'جنح المحاكم الجزئية (2)'!$D:$D</definedName>
    <definedName name="Z_7E615092_1A34_48E1_8A6E_7383EDD6AB18_.wvu.Cols" localSheetId="18" hidden="1">'جنح مستأنف'!$AW:$AW,'جنح مستأنف'!$CA:$CG</definedName>
    <definedName name="Z_7E615092_1A34_48E1_8A6E_7383EDD6AB18_.wvu.Cols" localSheetId="28" hidden="1">'كشف انتاج مدني جزئي'!$DY:$XFD</definedName>
    <definedName name="Z_7E615092_1A34_48E1_8A6E_7383EDD6AB18_.wvu.FilterData" localSheetId="3" hidden="1">التشكيل_القديم!$L$4:$S$47</definedName>
    <definedName name="Z_7E615092_1A34_48E1_8A6E_7383EDD6AB18_.wvu.FilterData" localSheetId="27" hidden="1">'ترتيب الدوائر م جزئي و ص ت'!$C$9:$M$31</definedName>
    <definedName name="Z_7E615092_1A34_48E1_8A6E_7383EDD6AB18_.wvu.FilterData" localSheetId="17" hidden="1">'ترتيب العمالية'!$A$43:$L$45</definedName>
    <definedName name="Z_7E615092_1A34_48E1_8A6E_7383EDD6AB18_.wvu.FilterData" localSheetId="14" hidden="1">'ترتيب جنح المحكم الجزئية'!$B$10:$K$32</definedName>
    <definedName name="Z_7E615092_1A34_48E1_8A6E_7383EDD6AB18_.wvu.PrintArea" localSheetId="21" hidden="1">'أجمالى الدائرة العمالية'!$A$1:$AK$31</definedName>
    <definedName name="Z_7E615092_1A34_48E1_8A6E_7383EDD6AB18_.wvu.PrintArea" localSheetId="13" hidden="1">'احصائيات متنوعة'!$BH$3:$CJ$30</definedName>
    <definedName name="Z_7E615092_1A34_48E1_8A6E_7383EDD6AB18_.wvu.PrintArea" localSheetId="9" hidden="1">اسرة!$A$290:$BS$318</definedName>
    <definedName name="Z_7E615092_1A34_48E1_8A6E_7383EDD6AB18_.wvu.PrintArea" localSheetId="24" hidden="1">الاجمالي!$A$1:$AO$85</definedName>
    <definedName name="Z_7E615092_1A34_48E1_8A6E_7383EDD6AB18_.wvu.PrintArea" localSheetId="26" hidden="1">الاحداث!$A$1:$BZ$24</definedName>
    <definedName name="Z_7E615092_1A34_48E1_8A6E_7383EDD6AB18_.wvu.PrintArea" localSheetId="0" hidden="1">الرئيسية!$A$1:$O$57</definedName>
    <definedName name="Z_7E615092_1A34_48E1_8A6E_7383EDD6AB18_.wvu.PrintArea" localSheetId="15" hidden="1">'العمالية (عمال + تأمينات ) '!$A$1:$DH$311</definedName>
    <definedName name="Z_7E615092_1A34_48E1_8A6E_7383EDD6AB18_.wvu.PrintArea" localSheetId="25" hidden="1">'انجاز الجنائي'!$A$1:$AI$56</definedName>
    <definedName name="Z_7E615092_1A34_48E1_8A6E_7383EDD6AB18_.wvu.PrintArea" localSheetId="10" hidden="1">'ترتيب الاسرة'!$C$1:$T$18</definedName>
    <definedName name="Z_7E615092_1A34_48E1_8A6E_7383EDD6AB18_.wvu.PrintArea" localSheetId="19" hidden="1">'ترتيب الجنح المستأنف'!$B$2:$AB$19</definedName>
    <definedName name="Z_7E615092_1A34_48E1_8A6E_7383EDD6AB18_.wvu.PrintArea" localSheetId="6" hidden="1">'ترتيب الدوائر المدنى كلى'!$C$2:$V$23</definedName>
    <definedName name="Z_7E615092_1A34_48E1_8A6E_7383EDD6AB18_.wvu.PrintArea" localSheetId="27" hidden="1">'ترتيب الدوائر م جزئي و ص ت'!$C$1:$Z$72</definedName>
    <definedName name="Z_7E615092_1A34_48E1_8A6E_7383EDD6AB18_.wvu.PrintArea" localSheetId="17" hidden="1">'ترتيب العمالية'!$A$1:$L$52</definedName>
    <definedName name="Z_7E615092_1A34_48E1_8A6E_7383EDD6AB18_.wvu.PrintArea" localSheetId="14" hidden="1">'ترتيب جنح المحكم الجزئية'!$C$2:$K$37</definedName>
    <definedName name="Z_7E615092_1A34_48E1_8A6E_7383EDD6AB18_.wvu.PrintArea" localSheetId="22" hidden="1">'تفتيش مدني واسرة'!$A$1:$AF$13</definedName>
    <definedName name="Z_7E615092_1A34_48E1_8A6E_7383EDD6AB18_.wvu.PrintArea" localSheetId="20" hidden="1">'تفصيلي عمالية'!$A$2:$HZ$21</definedName>
    <definedName name="Z_7E615092_1A34_48E1_8A6E_7383EDD6AB18_.wvu.PrintArea" localSheetId="29" hidden="1">'جرد مدني جزئي وصحة توقيع'!$A$1:$N$519</definedName>
    <definedName name="Z_7E615092_1A34_48E1_8A6E_7383EDD6AB18_.wvu.PrintArea" localSheetId="16" hidden="1">'جنح العمالية'!$A$1:$CF$25</definedName>
    <definedName name="Z_7E615092_1A34_48E1_8A6E_7383EDD6AB18_.wvu.PrintArea" localSheetId="11" hidden="1">'جنح المحاكم الجزئية'!$A$1:$AT$220</definedName>
    <definedName name="Z_7E615092_1A34_48E1_8A6E_7383EDD6AB18_.wvu.PrintArea" localSheetId="12" hidden="1">'جنح المحاكم الجزئية (2)'!$A$1:$AT$203</definedName>
    <definedName name="Z_7E615092_1A34_48E1_8A6E_7383EDD6AB18_.wvu.PrintArea" localSheetId="18" hidden="1">'جنح مستأنف'!$A$1:$BS$105</definedName>
    <definedName name="Z_7E615092_1A34_48E1_8A6E_7383EDD6AB18_.wvu.PrintArea" localSheetId="28" hidden="1">'كشف انتاج مدني جزئي'!$A$1:$DM$516</definedName>
    <definedName name="Z_7E615092_1A34_48E1_8A6E_7383EDD6AB18_.wvu.PrintArea" localSheetId="5" hidden="1">'مدني كلي'!$A$2:$BL$37</definedName>
    <definedName name="Z_7E615092_1A34_48E1_8A6E_7383EDD6AB18_.wvu.PrintArea" localSheetId="4" hidden="1">'نماذج الطباعة'!$A$290:$BS$376</definedName>
    <definedName name="Z_7E615092_1A34_48E1_8A6E_7383EDD6AB18_.wvu.PrintTitles" localSheetId="26" hidden="1">الاحداث!$8:$10</definedName>
    <definedName name="Z_7E615092_1A34_48E1_8A6E_7383EDD6AB18_.wvu.PrintTitles" localSheetId="20" hidden="1">'تفصيلي عمالية'!$5:$11</definedName>
    <definedName name="Z_7E615092_1A34_48E1_8A6E_7383EDD6AB18_.wvu.PrintTitles" localSheetId="29" hidden="1">'جرد مدني جزئي وصحة توقيع'!$2:$8</definedName>
    <definedName name="Z_7E615092_1A34_48E1_8A6E_7383EDD6AB18_.wvu.PrintTitles" localSheetId="11" hidden="1">'جنح المحاكم الجزئية'!$5:$11</definedName>
    <definedName name="Z_7E615092_1A34_48E1_8A6E_7383EDD6AB18_.wvu.PrintTitles" localSheetId="12" hidden="1">'جنح المحاكم الجزئية (2)'!$5:$11</definedName>
    <definedName name="Z_7E615092_1A34_48E1_8A6E_7383EDD6AB18_.wvu.PrintTitles" localSheetId="18" hidden="1">'جنح مستأنف'!$2:$11</definedName>
    <definedName name="Z_7E615092_1A34_48E1_8A6E_7383EDD6AB18_.wvu.PrintTitles" localSheetId="28" hidden="1">'كشف انتاج مدني جزئي'!$B:$F,'كشف انتاج مدني جزئي'!$2:$8</definedName>
    <definedName name="Z_7E615092_1A34_48E1_8A6E_7383EDD6AB18_.wvu.Rows" localSheetId="26" hidden="1">الاحداث!$16:$17,الاحداث!$22:$23</definedName>
    <definedName name="Z_7E615092_1A34_48E1_8A6E_7383EDD6AB18_.wvu.Rows" localSheetId="19" hidden="1">'ترتيب الجنح المستأنف'!$17:$18</definedName>
    <definedName name="Z_7E615092_1A34_48E1_8A6E_7383EDD6AB18_.wvu.Rows" localSheetId="6" hidden="1">'ترتيب الدوائر المدنى كلى'!$18:$20</definedName>
    <definedName name="Z_7E615092_1A34_48E1_8A6E_7383EDD6AB18_.wvu.Rows" localSheetId="27" hidden="1">'ترتيب الدوائر م جزئي و ص ت'!$257:$257</definedName>
    <definedName name="Z_7E615092_1A34_48E1_8A6E_7383EDD6AB18_.wvu.Rows" localSheetId="14" hidden="1">'ترتيب جنح المحكم الجزئية'!$33:$35,'ترتيب جنح المحكم الجزئية'!$122:$122</definedName>
    <definedName name="Z_7E615092_1A34_48E1_8A6E_7383EDD6AB18_.wvu.Rows" localSheetId="29" hidden="1">'جرد مدني جزئي وصحة توقيع'!$530:$1048576,'جرد مدني جزئي وصحة توقيع'!$529:$529</definedName>
    <definedName name="Z_7E615092_1A34_48E1_8A6E_7383EDD6AB18_.wvu.Rows" localSheetId="11" hidden="1">'جنح المحاكم الجزئية'!$1:$4,'جنح المحاكم الجزئية'!$15:$16,'جنح المحاكم الجزئية'!$20:$22,'جنح المحاكم الجزئية'!$26:$28,'جنح المحاكم الجزئية'!$32:$34,'جنح المحاكم الجزئية'!$40:$42,'جنح المحاكم الجزئية'!$47:$48,'جنح المحاكم الجزئية'!$53:$54,'جنح المحاكم الجزئية'!$60:$61,'جنح المحاكم الجزئية'!$66:$68,'جنح المحاكم الجزئية'!$75:$75,'جنح المحاكم الجزئية'!$80:$81,'جنح المحاكم الجزئية'!$83:$89,'جنح المحاكم الجزئية'!$102:$102,'جنح المحاكم الجزئية'!$104:$115,'جنح المحاكم الجزئية'!$122:$122,'جنح المحاكم الجزئية'!$128:$128,'جنح المحاكم الجزئية'!$130:$142,'جنح المحاكم الجزئية'!$155:$156,'جنح المحاكم الجزئية'!$161:$162,'جنح المحاكم الجزئية'!$164:$169,'جنح المحاكم الجزئية'!$180:$181,'جنح المحاكم الجزئية'!$186:$187,'جنح المحاكم الجزئية'!$189:$194,'جنح المحاكم الجزئية'!$205:$206,'جنح المحاكم الجزئية'!$208:$219</definedName>
    <definedName name="Z_7E615092_1A34_48E1_8A6E_7383EDD6AB18_.wvu.Rows" localSheetId="12" hidden="1">'جنح المحاكم الجزئية (2)'!$1:$4,'جنح المحاكم الجزئية (2)'!$15:$16,'جنح المحاكم الجزئية (2)'!$26:$28,'جنح المحاكم الجزئية (2)'!$31:$34,'جنح المحاكم الجزئية (2)'!$38:$41,'جنح المحاكم الجزئية (2)'!$46:$47,'جنح المحاكم الجزئية (2)'!$52:$53,'جنح المحاكم الجزئية (2)'!$58:$60,'جنح المحاكم الجزئية (2)'!$66:$66,'جنح المحاكم الجزئية (2)'!$71:$72,'جنح المحاكم الجزئية (2)'!$79:$79,'جنح المحاكم الجزئية (2)'!$85:$85,'جنح المحاكم الجزئية (2)'!$92:$92,'جنح المحاكم الجزئية (2)'!$98:$98,'جنح المحاكم الجزئية (2)'!$110:$111,'جنح المحاكم الجزئية (2)'!$115:$117,'جنح المحاكم الجزئية (2)'!$128:$130,'جنح المحاكم الجزئية (2)'!$135:$136,'جنح المحاكم الجزئية (2)'!$148:$149</definedName>
    <definedName name="Z_7E615092_1A34_48E1_8A6E_7383EDD6AB18_.wvu.Rows" localSheetId="18" hidden="1">'جنح مستأنف'!$7:$7,'جنح مستأنف'!$64:$64</definedName>
    <definedName name="Z_7E615092_1A34_48E1_8A6E_7383EDD6AB18_.wvu.Rows" localSheetId="28" hidden="1">'كشف انتاج مدني جزئي'!$527:$1048576</definedName>
    <definedName name="Z_7E615092_1A34_48E1_8A6E_7383EDD6AB18_.wvu.Rows" localSheetId="5" hidden="1">'مدني كلي'!$673:$673</definedName>
    <definedName name="Z_7E615092_1A34_48E1_8A6E_7383EDD6AB18_.wvu.Rows" localSheetId="4" hidden="1">'نماذج الطباعة'!$20:$20,'نماذج الطباعة'!$201:$201</definedName>
    <definedName name="Z_81D227E3_E216_4259_9A00_67CB312AA77F_.wvu.FilterData" localSheetId="3" hidden="1">التشكيل_القديم!$D$4:$K$48</definedName>
    <definedName name="Z_826791BB_8381_4D69_B83B_8153033516D6_.wvu.Cols" localSheetId="26" hidden="1">الاحداث!$M:$M</definedName>
    <definedName name="Z_826791BB_8381_4D69_B83B_8153033516D6_.wvu.Cols" localSheetId="19" hidden="1">'ترتيب الجنح المستأنف'!$C:$E,'ترتيب الجنح المستأنف'!$G:$H,'ترتيب الجنح المستأنف'!$S:$U</definedName>
    <definedName name="Z_826791BB_8381_4D69_B83B_8153033516D6_.wvu.Cols" localSheetId="6" hidden="1">'ترتيب الدوائر المدنى كلى'!$C:$C,'ترتيب الدوائر المدنى كلى'!$F:$I,'ترتيب الدوائر المدنى كلى'!$S:$T</definedName>
    <definedName name="Z_826791BB_8381_4D69_B83B_8153033516D6_.wvu.Cols" localSheetId="27" hidden="1">'ترتيب الدوائر م جزئي و ص ت'!$B:$B</definedName>
    <definedName name="Z_826791BB_8381_4D69_B83B_8153033516D6_.wvu.Cols" localSheetId="14" hidden="1">'ترتيب جنح المحكم الجزئية'!$B:$B</definedName>
    <definedName name="Z_826791BB_8381_4D69_B83B_8153033516D6_.wvu.Cols" localSheetId="18" hidden="1">'جنح مستأنف'!$M:$M,'جنح مستأنف'!$AW:$AW,'جنح مستأنف'!$CA:$CG</definedName>
    <definedName name="Z_826791BB_8381_4D69_B83B_8153033516D6_.wvu.FilterData" localSheetId="27" hidden="1">'ترتيب الدوائر م جزئي و ص ت'!$C$9:$M$31</definedName>
    <definedName name="Z_826791BB_8381_4D69_B83B_8153033516D6_.wvu.FilterData" localSheetId="14" hidden="1">'ترتيب جنح المحكم الجزئية'!$C$10:$K$32</definedName>
    <definedName name="Z_826791BB_8381_4D69_B83B_8153033516D6_.wvu.PrintArea" localSheetId="21" hidden="1">'أجمالى الدائرة العمالية'!$A$1:$AK$27</definedName>
    <definedName name="Z_826791BB_8381_4D69_B83B_8153033516D6_.wvu.PrintArea" localSheetId="26" hidden="1">الاحداث!$A$1:$CO$26</definedName>
    <definedName name="Z_826791BB_8381_4D69_B83B_8153033516D6_.wvu.PrintArea" localSheetId="19" hidden="1">'ترتيب الجنح المستأنف'!$B$2:$AB$21</definedName>
    <definedName name="Z_826791BB_8381_4D69_B83B_8153033516D6_.wvu.PrintArea" localSheetId="6" hidden="1">'ترتيب الدوائر المدنى كلى'!$A$1:$AE$72</definedName>
    <definedName name="Z_826791BB_8381_4D69_B83B_8153033516D6_.wvu.PrintArea" localSheetId="27" hidden="1">'ترتيب الدوائر م جزئي و ص ت'!$A$1:$AM$498</definedName>
    <definedName name="Z_826791BB_8381_4D69_B83B_8153033516D6_.wvu.PrintArea" localSheetId="14" hidden="1">'ترتيب جنح المحكم الجزئية'!$A$1:$K$32</definedName>
    <definedName name="Z_826791BB_8381_4D69_B83B_8153033516D6_.wvu.PrintArea" localSheetId="20" hidden="1">'تفصيلي عمالية'!$A$1:$Y$20</definedName>
    <definedName name="Z_826791BB_8381_4D69_B83B_8153033516D6_.wvu.PrintArea" localSheetId="18" hidden="1">'جنح مستأنف'!$A$1:$CA$78</definedName>
    <definedName name="Z_826791BB_8381_4D69_B83B_8153033516D6_.wvu.PrintTitles" localSheetId="26" hidden="1">الاحداث!$8:$10</definedName>
    <definedName name="Z_826791BB_8381_4D69_B83B_8153033516D6_.wvu.PrintTitles" localSheetId="20" hidden="1">'تفصيلي عمالية'!$5:$11</definedName>
    <definedName name="Z_826791BB_8381_4D69_B83B_8153033516D6_.wvu.PrintTitles" localSheetId="18" hidden="1">'جنح مستأنف'!$7:$11</definedName>
    <definedName name="Z_826791BB_8381_4D69_B83B_8153033516D6_.wvu.Rows" localSheetId="26" hidden="1">الاحداث!$16:$17</definedName>
    <definedName name="Z_826791BB_8381_4D69_B83B_8153033516D6_.wvu.Rows" localSheetId="19" hidden="1">'ترتيب الجنح المستأنف'!$17:$18</definedName>
    <definedName name="Z_826791BB_8381_4D69_B83B_8153033516D6_.wvu.Rows" localSheetId="27" hidden="1">'ترتيب الدوائر م جزئي و ص ت'!$36:$36,'ترتيب الدوائر م جزئي و ص ت'!$38:$38,'ترتيب الدوائر م جزئي و ص ت'!$71:$71,'ترتيب الدوائر م جزئي و ص ت'!$257:$257</definedName>
    <definedName name="Z_826791BB_8381_4D69_B83B_8153033516D6_.wvu.Rows" localSheetId="14" hidden="1">'ترتيب جنح المحكم الجزئية'!$33:$35,'ترتيب جنح المحكم الجزئية'!$122:$122</definedName>
    <definedName name="Z_85883283_95B9_4A6A_BB53_F7C3BBCED036_.wvu.Cols" localSheetId="26" hidden="1">الاحداث!$M:$M</definedName>
    <definedName name="Z_85883283_95B9_4A6A_BB53_F7C3BBCED036_.wvu.Cols" localSheetId="19" hidden="1">'ترتيب الجنح المستأنف'!$C:$E,'ترتيب الجنح المستأنف'!$G:$H,'ترتيب الجنح المستأنف'!$S:$U</definedName>
    <definedName name="Z_85883283_95B9_4A6A_BB53_F7C3BBCED036_.wvu.Cols" localSheetId="6" hidden="1">'ترتيب الدوائر المدنى كلى'!$C:$C,'ترتيب الدوائر المدنى كلى'!$F:$I,'ترتيب الدوائر المدنى كلى'!$S:$T</definedName>
    <definedName name="Z_85883283_95B9_4A6A_BB53_F7C3BBCED036_.wvu.Cols" localSheetId="27" hidden="1">'ترتيب الدوائر م جزئي و ص ت'!$B:$B</definedName>
    <definedName name="Z_85883283_95B9_4A6A_BB53_F7C3BBCED036_.wvu.Cols" localSheetId="14" hidden="1">'ترتيب جنح المحكم الجزئية'!$B:$B</definedName>
    <definedName name="Z_85883283_95B9_4A6A_BB53_F7C3BBCED036_.wvu.Cols" localSheetId="18" hidden="1">'جنح مستأنف'!$M:$M,'جنح مستأنف'!$AW:$AW,'جنح مستأنف'!$CA:$CG</definedName>
    <definedName name="Z_85883283_95B9_4A6A_BB53_F7C3BBCED036_.wvu.FilterData" localSheetId="27" hidden="1">'ترتيب الدوائر م جزئي و ص ت'!$C$9:$M$31</definedName>
    <definedName name="Z_85883283_95B9_4A6A_BB53_F7C3BBCED036_.wvu.FilterData" localSheetId="14" hidden="1">'ترتيب جنح المحكم الجزئية'!$C$10:$K$32</definedName>
    <definedName name="Z_85883283_95B9_4A6A_BB53_F7C3BBCED036_.wvu.PrintArea" localSheetId="21" hidden="1">'أجمالى الدائرة العمالية'!$A$1:$AK$27</definedName>
    <definedName name="Z_85883283_95B9_4A6A_BB53_F7C3BBCED036_.wvu.PrintArea" localSheetId="26" hidden="1">الاحداث!$A$1:$CO$26</definedName>
    <definedName name="Z_85883283_95B9_4A6A_BB53_F7C3BBCED036_.wvu.PrintArea" localSheetId="19" hidden="1">'ترتيب الجنح المستأنف'!$B$2:$AB$21</definedName>
    <definedName name="Z_85883283_95B9_4A6A_BB53_F7C3BBCED036_.wvu.PrintArea" localSheetId="6" hidden="1">'ترتيب الدوائر المدنى كلى'!$A$1:$AE$72</definedName>
    <definedName name="Z_85883283_95B9_4A6A_BB53_F7C3BBCED036_.wvu.PrintArea" localSheetId="27" hidden="1">'ترتيب الدوائر م جزئي و ص ت'!$A$1:$AO$498</definedName>
    <definedName name="Z_85883283_95B9_4A6A_BB53_F7C3BBCED036_.wvu.PrintArea" localSheetId="14" hidden="1">'ترتيب جنح المحكم الجزئية'!$A$1:$K$32</definedName>
    <definedName name="Z_85883283_95B9_4A6A_BB53_F7C3BBCED036_.wvu.PrintArea" localSheetId="20" hidden="1">'تفصيلي عمالية'!$A$1:$Y$20</definedName>
    <definedName name="Z_85883283_95B9_4A6A_BB53_F7C3BBCED036_.wvu.PrintArea" localSheetId="18" hidden="1">'جنح مستأنف'!$A$1:$CA$78</definedName>
    <definedName name="Z_85883283_95B9_4A6A_BB53_F7C3BBCED036_.wvu.PrintTitles" localSheetId="26" hidden="1">الاحداث!$8:$10</definedName>
    <definedName name="Z_85883283_95B9_4A6A_BB53_F7C3BBCED036_.wvu.PrintTitles" localSheetId="20" hidden="1">'تفصيلي عمالية'!$5:$11</definedName>
    <definedName name="Z_85883283_95B9_4A6A_BB53_F7C3BBCED036_.wvu.PrintTitles" localSheetId="18" hidden="1">'جنح مستأنف'!$7:$11</definedName>
    <definedName name="Z_85883283_95B9_4A6A_BB53_F7C3BBCED036_.wvu.Rows" localSheetId="26" hidden="1">الاحداث!$16:$17</definedName>
    <definedName name="Z_85883283_95B9_4A6A_BB53_F7C3BBCED036_.wvu.Rows" localSheetId="19" hidden="1">'ترتيب الجنح المستأنف'!$17:$18</definedName>
    <definedName name="Z_85883283_95B9_4A6A_BB53_F7C3BBCED036_.wvu.Rows" localSheetId="27" hidden="1">'ترتيب الدوائر م جزئي و ص ت'!$36:$36,'ترتيب الدوائر م جزئي و ص ت'!$38:$38,'ترتيب الدوائر م جزئي و ص ت'!$71:$71,'ترتيب الدوائر م جزئي و ص ت'!$257:$257</definedName>
    <definedName name="Z_85883283_95B9_4A6A_BB53_F7C3BBCED036_.wvu.Rows" localSheetId="14" hidden="1">'ترتيب جنح المحكم الجزئية'!$33:$35,'ترتيب جنح المحكم الجزئية'!$122:$122</definedName>
    <definedName name="Z_8AC33E9A_9F4E_475D_96AD_C4AEA1E9DD0F_.wvu.FilterData" localSheetId="27" hidden="1">'ترتيب الدوائر م جزئي و ص ت'!$C$9:$M$31</definedName>
    <definedName name="Z_8AC33E9A_9F4E_475D_96AD_C4AEA1E9DD0F_.wvu.FilterData" localSheetId="14" hidden="1">'ترتيب جنح المحكم الجزئية'!$C$10:$K$32</definedName>
    <definedName name="Z_93FBEADF_43AF_46F6_A87E_B61C766D1353_.wvu.Cols" localSheetId="7" hidden="1">'انجاز الاسرة'!$A:$A</definedName>
    <definedName name="Z_93FBEADF_43AF_46F6_A87E_B61C766D1353_.wvu.PrintArea" localSheetId="7" hidden="1">'انجاز الاسرة'!$A$1:$AF$70</definedName>
    <definedName name="Z_98154DFA_179D_4585_9A21_34ECEFFBE6A8_.wvu.Cols" localSheetId="26" hidden="1">الاحداث!$M:$M</definedName>
    <definedName name="Z_98154DFA_179D_4585_9A21_34ECEFFBE6A8_.wvu.Cols" localSheetId="19" hidden="1">'ترتيب الجنح المستأنف'!$C:$E,'ترتيب الجنح المستأنف'!$G:$H,'ترتيب الجنح المستأنف'!$S:$U</definedName>
    <definedName name="Z_98154DFA_179D_4585_9A21_34ECEFFBE6A8_.wvu.Cols" localSheetId="6" hidden="1">'ترتيب الدوائر المدنى كلى'!$A:$A</definedName>
    <definedName name="Z_98154DFA_179D_4585_9A21_34ECEFFBE6A8_.wvu.Cols" localSheetId="27" hidden="1">'ترتيب الدوائر م جزئي و ص ت'!$B:$B,'ترتيب الدوائر م جزئي و ص ت'!$M:$X,'ترتيب الدوائر م جزئي و ص ت'!$Z:$Z</definedName>
    <definedName name="Z_98154DFA_179D_4585_9A21_34ECEFFBE6A8_.wvu.Cols" localSheetId="14" hidden="1">'ترتيب جنح المحكم الجزئية'!$B:$B,'ترتيب جنح المحكم الجزئية'!$K:$K</definedName>
    <definedName name="Z_98154DFA_179D_4585_9A21_34ECEFFBE6A8_.wvu.Cols" localSheetId="29" hidden="1">'جرد مدني جزئي وصحة توقيع'!$T:$XFD</definedName>
    <definedName name="Z_98154DFA_179D_4585_9A21_34ECEFFBE6A8_.wvu.Cols" localSheetId="18" hidden="1">'جنح مستأنف'!$M:$M,'جنح مستأنف'!$AW:$AW,'جنح مستأنف'!$CA:$CG</definedName>
    <definedName name="Z_98154DFA_179D_4585_9A21_34ECEFFBE6A8_.wvu.Cols" localSheetId="28" hidden="1">'كشف انتاج مدني جزئي'!#REF!</definedName>
    <definedName name="Z_98154DFA_179D_4585_9A21_34ECEFFBE6A8_.wvu.FilterData" localSheetId="27" hidden="1">'ترتيب الدوائر م جزئي و ص ت'!$C$9:$M$31</definedName>
    <definedName name="Z_98154DFA_179D_4585_9A21_34ECEFFBE6A8_.wvu.FilterData" localSheetId="14" hidden="1">'ترتيب جنح المحكم الجزئية'!$C$10:$K$32</definedName>
    <definedName name="Z_98154DFA_179D_4585_9A21_34ECEFFBE6A8_.wvu.PrintArea" localSheetId="21" hidden="1">'أجمالى الدائرة العمالية'!$A$1:$AK$27</definedName>
    <definedName name="Z_98154DFA_179D_4585_9A21_34ECEFFBE6A8_.wvu.PrintArea" localSheetId="26" hidden="1">الاحداث!$A$1:$CO$26</definedName>
    <definedName name="Z_98154DFA_179D_4585_9A21_34ECEFFBE6A8_.wvu.PrintArea" localSheetId="19" hidden="1">'ترتيب الجنح المستأنف'!$A$2:$AB$21</definedName>
    <definedName name="Z_98154DFA_179D_4585_9A21_34ECEFFBE6A8_.wvu.PrintArea" localSheetId="6" hidden="1">'ترتيب الدوائر المدنى كلى'!$A$1:$AF$72</definedName>
    <definedName name="Z_98154DFA_179D_4585_9A21_34ECEFFBE6A8_.wvu.PrintArea" localSheetId="27" hidden="1">'ترتيب الدوائر م جزئي و ص ت'!$A$1:$AL$498</definedName>
    <definedName name="Z_98154DFA_179D_4585_9A21_34ECEFFBE6A8_.wvu.PrintArea" localSheetId="14" hidden="1">'ترتيب جنح المحكم الجزئية'!$A$1:$K$32</definedName>
    <definedName name="Z_98154DFA_179D_4585_9A21_34ECEFFBE6A8_.wvu.PrintArea" localSheetId="20" hidden="1">'تفصيلي عمالية'!$A$1:$Y$20</definedName>
    <definedName name="Z_98154DFA_179D_4585_9A21_34ECEFFBE6A8_.wvu.PrintArea" localSheetId="29" hidden="1">'جرد مدني جزئي وصحة توقيع'!$A$1:$N$412</definedName>
    <definedName name="Z_98154DFA_179D_4585_9A21_34ECEFFBE6A8_.wvu.PrintArea" localSheetId="18" hidden="1">'جنح مستأنف'!$A$1:$CA$78</definedName>
    <definedName name="Z_98154DFA_179D_4585_9A21_34ECEFFBE6A8_.wvu.PrintArea" localSheetId="28" hidden="1">'كشف انتاج مدني جزئي'!$A$1:$CV$386</definedName>
    <definedName name="Z_98154DFA_179D_4585_9A21_34ECEFFBE6A8_.wvu.PrintTitles" localSheetId="26" hidden="1">الاحداث!$8:$10</definedName>
    <definedName name="Z_98154DFA_179D_4585_9A21_34ECEFFBE6A8_.wvu.PrintTitles" localSheetId="20" hidden="1">'تفصيلي عمالية'!$5:$11</definedName>
    <definedName name="Z_98154DFA_179D_4585_9A21_34ECEFFBE6A8_.wvu.PrintTitles" localSheetId="29" hidden="1">'جرد مدني جزئي وصحة توقيع'!$2:$8</definedName>
    <definedName name="Z_98154DFA_179D_4585_9A21_34ECEFFBE6A8_.wvu.PrintTitles" localSheetId="18" hidden="1">'جنح مستأنف'!$7:$11</definedName>
    <definedName name="Z_98154DFA_179D_4585_9A21_34ECEFFBE6A8_.wvu.PrintTitles" localSheetId="28" hidden="1">'كشف انتاج مدني جزئي'!$B:$F,'كشف انتاج مدني جزئي'!$2:$8</definedName>
    <definedName name="Z_98154DFA_179D_4585_9A21_34ECEFFBE6A8_.wvu.Rows" localSheetId="26" hidden="1">الاحداث!$16:$17,الاحداث!$22:$23</definedName>
    <definedName name="Z_98154DFA_179D_4585_9A21_34ECEFFBE6A8_.wvu.Rows" localSheetId="19" hidden="1">'ترتيب الجنح المستأنف'!$17:$18</definedName>
    <definedName name="Z_98154DFA_179D_4585_9A21_34ECEFFBE6A8_.wvu.Rows" localSheetId="6" hidden="1">'ترتيب الدوائر المدنى كلى'!$20:$20</definedName>
    <definedName name="Z_98154DFA_179D_4585_9A21_34ECEFFBE6A8_.wvu.Rows" localSheetId="27" hidden="1">'ترتيب الدوائر م جزئي و ص ت'!$257:$257</definedName>
    <definedName name="Z_98154DFA_179D_4585_9A21_34ECEFFBE6A8_.wvu.Rows" localSheetId="14" hidden="1">'ترتيب جنح المحكم الجزئية'!$33:$35,'ترتيب جنح المحكم الجزئية'!$122:$122</definedName>
    <definedName name="Z_98154DFA_179D_4585_9A21_34ECEFFBE6A8_.wvu.Rows" localSheetId="29" hidden="1">'جرد مدني جزئي وصحة توقيع'!$529:$1048576</definedName>
    <definedName name="Z_98154DFA_179D_4585_9A21_34ECEFFBE6A8_.wvu.Rows" localSheetId="18" hidden="1">'جنح مستأنف'!$24:$24,'جنح مستأنف'!$37:$37,'جنح مستأنف'!$64:$64,'جنح مستأنف'!$66:$68</definedName>
    <definedName name="Z_98154DFA_179D_4585_9A21_34ECEFFBE6A8_.wvu.Rows" localSheetId="28" hidden="1">'كشف انتاج مدني جزئي'!$527:$1048576</definedName>
    <definedName name="Z_A046DF4B_93B9_424A_9787_C5B13ED1D44A_.wvu.Cols" localSheetId="26" hidden="1">الاحداث!$M:$M,الاحداث!$AW:$AW</definedName>
    <definedName name="Z_A046DF4B_93B9_424A_9787_C5B13ED1D44A_.wvu.Cols" localSheetId="19" hidden="1">'ترتيب الجنح المستأنف'!$C:$E,'ترتيب الجنح المستأنف'!$G:$H,'ترتيب الجنح المستأنف'!$S:$U</definedName>
    <definedName name="Z_A046DF4B_93B9_424A_9787_C5B13ED1D44A_.wvu.Cols" localSheetId="6" hidden="1">'ترتيب الدوائر المدنى كلى'!$A:$A</definedName>
    <definedName name="Z_A046DF4B_93B9_424A_9787_C5B13ED1D44A_.wvu.Cols" localSheetId="27" hidden="1">'ترتيب الدوائر م جزئي و ص ت'!$B:$B,'ترتيب الدوائر م جزئي و ص ت'!$M:$X,'ترتيب الدوائر م جزئي و ص ت'!$Z:$Z</definedName>
    <definedName name="Z_A046DF4B_93B9_424A_9787_C5B13ED1D44A_.wvu.Cols" localSheetId="14" hidden="1">'ترتيب جنح المحكم الجزئية'!$B:$B,'ترتيب جنح المحكم الجزئية'!$K:$K</definedName>
    <definedName name="Z_A046DF4B_93B9_424A_9787_C5B13ED1D44A_.wvu.Cols" localSheetId="29" hidden="1">'جرد مدني جزئي وصحة توقيع'!$T:$XFD</definedName>
    <definedName name="Z_A046DF4B_93B9_424A_9787_C5B13ED1D44A_.wvu.Cols" localSheetId="18" hidden="1">'جنح مستأنف'!$M:$M,'جنح مستأنف'!$AW:$AW,'جنح مستأنف'!$CA:$CG</definedName>
    <definedName name="Z_A046DF4B_93B9_424A_9787_C5B13ED1D44A_.wvu.Cols" localSheetId="28" hidden="1">'كشف انتاج مدني جزئي'!#REF!</definedName>
    <definedName name="Z_A046DF4B_93B9_424A_9787_C5B13ED1D44A_.wvu.FilterData" localSheetId="27" hidden="1">'ترتيب الدوائر م جزئي و ص ت'!$C$9:$M$31</definedName>
    <definedName name="Z_A046DF4B_93B9_424A_9787_C5B13ED1D44A_.wvu.FilterData" localSheetId="14" hidden="1">'ترتيب جنح المحكم الجزئية'!$C$10:$K$32</definedName>
    <definedName name="Z_A046DF4B_93B9_424A_9787_C5B13ED1D44A_.wvu.PrintArea" localSheetId="21" hidden="1">'أجمالى الدائرة العمالية'!$A$1:$AK$27</definedName>
    <definedName name="Z_A046DF4B_93B9_424A_9787_C5B13ED1D44A_.wvu.PrintArea" localSheetId="26" hidden="1">الاحداث!$A$1:$BZ$25</definedName>
    <definedName name="Z_A046DF4B_93B9_424A_9787_C5B13ED1D44A_.wvu.PrintArea" localSheetId="19" hidden="1">'ترتيب الجنح المستأنف'!$A$2:$AB$21</definedName>
    <definedName name="Z_A046DF4B_93B9_424A_9787_C5B13ED1D44A_.wvu.PrintArea" localSheetId="6" hidden="1">'ترتيب الدوائر المدنى كلى'!$A$1:$AF$72</definedName>
    <definedName name="Z_A046DF4B_93B9_424A_9787_C5B13ED1D44A_.wvu.PrintArea" localSheetId="27" hidden="1">'ترتيب الدوائر م جزئي و ص ت'!$A$1:$AL$498</definedName>
    <definedName name="Z_A046DF4B_93B9_424A_9787_C5B13ED1D44A_.wvu.PrintArea" localSheetId="14" hidden="1">'ترتيب جنح المحكم الجزئية'!$A$1:$K$32</definedName>
    <definedName name="Z_A046DF4B_93B9_424A_9787_C5B13ED1D44A_.wvu.PrintArea" localSheetId="20" hidden="1">'تفصيلي عمالية'!$A$1:$Y$20</definedName>
    <definedName name="Z_A046DF4B_93B9_424A_9787_C5B13ED1D44A_.wvu.PrintArea" localSheetId="29" hidden="1">'جرد مدني جزئي وصحة توقيع'!$A$1:$N$412</definedName>
    <definedName name="Z_A046DF4B_93B9_424A_9787_C5B13ED1D44A_.wvu.PrintArea" localSheetId="18" hidden="1">'جنح مستأنف'!$A$1:$CA$78</definedName>
    <definedName name="Z_A046DF4B_93B9_424A_9787_C5B13ED1D44A_.wvu.PrintArea" localSheetId="28" hidden="1">'كشف انتاج مدني جزئي'!$A$1:$DM$401</definedName>
    <definedName name="Z_A046DF4B_93B9_424A_9787_C5B13ED1D44A_.wvu.PrintTitles" localSheetId="26" hidden="1">الاحداث!$8:$10</definedName>
    <definedName name="Z_A046DF4B_93B9_424A_9787_C5B13ED1D44A_.wvu.PrintTitles" localSheetId="20" hidden="1">'تفصيلي عمالية'!$5:$11</definedName>
    <definedName name="Z_A046DF4B_93B9_424A_9787_C5B13ED1D44A_.wvu.PrintTitles" localSheetId="29" hidden="1">'جرد مدني جزئي وصحة توقيع'!$2:$8</definedName>
    <definedName name="Z_A046DF4B_93B9_424A_9787_C5B13ED1D44A_.wvu.PrintTitles" localSheetId="18" hidden="1">'جنح مستأنف'!$7:$11</definedName>
    <definedName name="Z_A046DF4B_93B9_424A_9787_C5B13ED1D44A_.wvu.PrintTitles" localSheetId="28" hidden="1">'كشف انتاج مدني جزئي'!$B:$F,'كشف انتاج مدني جزئي'!$2:$8</definedName>
    <definedName name="Z_A046DF4B_93B9_424A_9787_C5B13ED1D44A_.wvu.Rows" localSheetId="26" hidden="1">الاحداث!$16:$17,الاحداث!$22:$23</definedName>
    <definedName name="Z_A046DF4B_93B9_424A_9787_C5B13ED1D44A_.wvu.Rows" localSheetId="19" hidden="1">'ترتيب الجنح المستأنف'!$17:$18</definedName>
    <definedName name="Z_A046DF4B_93B9_424A_9787_C5B13ED1D44A_.wvu.Rows" localSheetId="6" hidden="1">'ترتيب الدوائر المدنى كلى'!$20:$20</definedName>
    <definedName name="Z_A046DF4B_93B9_424A_9787_C5B13ED1D44A_.wvu.Rows" localSheetId="27" hidden="1">'ترتيب الدوائر م جزئي و ص ت'!$257:$257</definedName>
    <definedName name="Z_A046DF4B_93B9_424A_9787_C5B13ED1D44A_.wvu.Rows" localSheetId="14" hidden="1">'ترتيب جنح المحكم الجزئية'!$33:$35,'ترتيب جنح المحكم الجزئية'!$122:$122</definedName>
    <definedName name="Z_A046DF4B_93B9_424A_9787_C5B13ED1D44A_.wvu.Rows" localSheetId="29" hidden="1">'جرد مدني جزئي وصحة توقيع'!$529:$1048576</definedName>
    <definedName name="Z_A046DF4B_93B9_424A_9787_C5B13ED1D44A_.wvu.Rows" localSheetId="18" hidden="1">'جنح مستأنف'!$24:$24,'جنح مستأنف'!$37:$37,'جنح مستأنف'!$64:$64,'جنح مستأنف'!$66:$68</definedName>
    <definedName name="Z_A046DF4B_93B9_424A_9787_C5B13ED1D44A_.wvu.Rows" localSheetId="28" hidden="1">'كشف انتاج مدني جزئي'!$527:$1048576</definedName>
    <definedName name="Z_A9B899D0_1DE2_409E_B8FF_493E135DE9F0_.wvu.Cols" localSheetId="26" hidden="1">الاحداث!$M:$M,الاحداث!$AW:$AW</definedName>
    <definedName name="Z_A9B899D0_1DE2_409E_B8FF_493E135DE9F0_.wvu.Cols" localSheetId="19" hidden="1">'ترتيب الجنح المستأنف'!$C:$E,'ترتيب الجنح المستأنف'!$G:$H,'ترتيب الجنح المستأنف'!$S:$U</definedName>
    <definedName name="Z_A9B899D0_1DE2_409E_B8FF_493E135DE9F0_.wvu.Cols" localSheetId="6" hidden="1">'ترتيب الدوائر المدنى كلى'!$A:$A,'ترتيب الدوائر المدنى كلى'!$E:$F,'ترتيب الدوائر المدنى كلى'!$Q:$R</definedName>
    <definedName name="Z_A9B899D0_1DE2_409E_B8FF_493E135DE9F0_.wvu.Cols" localSheetId="27" hidden="1">'ترتيب الدوائر م جزئي و ص ت'!$B:$B,'ترتيب الدوائر م جزئي و ص ت'!$M:$X,'ترتيب الدوائر م جزئي و ص ت'!$Z:$Z</definedName>
    <definedName name="Z_A9B899D0_1DE2_409E_B8FF_493E135DE9F0_.wvu.Cols" localSheetId="14" hidden="1">'ترتيب جنح المحكم الجزئية'!$B:$B</definedName>
    <definedName name="Z_A9B899D0_1DE2_409E_B8FF_493E135DE9F0_.wvu.Cols" localSheetId="29" hidden="1">'جرد مدني جزئي وصحة توقيع'!$T:$XFD</definedName>
    <definedName name="Z_A9B899D0_1DE2_409E_B8FF_493E135DE9F0_.wvu.Cols" localSheetId="18" hidden="1">'جنح مستأنف'!$M:$M,'جنح مستأنف'!$AW:$AW,'جنح مستأنف'!$CA:$CG</definedName>
    <definedName name="Z_A9B899D0_1DE2_409E_B8FF_493E135DE9F0_.wvu.Cols" localSheetId="28" hidden="1">'كشف انتاج مدني جزئي'!#REF!</definedName>
    <definedName name="Z_A9B899D0_1DE2_409E_B8FF_493E135DE9F0_.wvu.FilterData" localSheetId="27" hidden="1">'ترتيب الدوائر م جزئي و ص ت'!$C$9:$M$31</definedName>
    <definedName name="Z_A9B899D0_1DE2_409E_B8FF_493E135DE9F0_.wvu.FilterData" localSheetId="14" hidden="1">'ترتيب جنح المحكم الجزئية'!$C$10:$K$32</definedName>
    <definedName name="Z_A9B899D0_1DE2_409E_B8FF_493E135DE9F0_.wvu.PrintArea" localSheetId="21" hidden="1">'أجمالى الدائرة العمالية'!$A$1:$AK$27</definedName>
    <definedName name="Z_A9B899D0_1DE2_409E_B8FF_493E135DE9F0_.wvu.PrintArea" localSheetId="26" hidden="1">الاحداث!$A$1:$BZ$25</definedName>
    <definedName name="Z_A9B899D0_1DE2_409E_B8FF_493E135DE9F0_.wvu.PrintArea" localSheetId="19" hidden="1">'ترتيب الجنح المستأنف'!$A$2:$AB$21</definedName>
    <definedName name="Z_A9B899D0_1DE2_409E_B8FF_493E135DE9F0_.wvu.PrintArea" localSheetId="6" hidden="1">'ترتيب الدوائر المدنى كلى'!$A$1:$AF$103</definedName>
    <definedName name="Z_A9B899D0_1DE2_409E_B8FF_493E135DE9F0_.wvu.PrintArea" localSheetId="27" hidden="1">'ترتيب الدوائر م جزئي و ص ت'!$A$1:$AL$498</definedName>
    <definedName name="Z_A9B899D0_1DE2_409E_B8FF_493E135DE9F0_.wvu.PrintArea" localSheetId="14" hidden="1">'ترتيب جنح المحكم الجزئية'!$A$1:$K$32</definedName>
    <definedName name="Z_A9B899D0_1DE2_409E_B8FF_493E135DE9F0_.wvu.PrintArea" localSheetId="20" hidden="1">'تفصيلي عمالية'!$A$1:$Y$20</definedName>
    <definedName name="Z_A9B899D0_1DE2_409E_B8FF_493E135DE9F0_.wvu.PrintArea" localSheetId="29" hidden="1">'جرد مدني جزئي وصحة توقيع'!$A$1:$N$412</definedName>
    <definedName name="Z_A9B899D0_1DE2_409E_B8FF_493E135DE9F0_.wvu.PrintArea" localSheetId="18" hidden="1">'جنح مستأنف'!$A$1:$CA$78</definedName>
    <definedName name="Z_A9B899D0_1DE2_409E_B8FF_493E135DE9F0_.wvu.PrintArea" localSheetId="28" hidden="1">'كشف انتاج مدني جزئي'!$A$1:$CV$401</definedName>
    <definedName name="Z_A9B899D0_1DE2_409E_B8FF_493E135DE9F0_.wvu.PrintTitles" localSheetId="26" hidden="1">الاحداث!$8:$10</definedName>
    <definedName name="Z_A9B899D0_1DE2_409E_B8FF_493E135DE9F0_.wvu.PrintTitles" localSheetId="20" hidden="1">'تفصيلي عمالية'!$5:$11</definedName>
    <definedName name="Z_A9B899D0_1DE2_409E_B8FF_493E135DE9F0_.wvu.PrintTitles" localSheetId="29" hidden="1">'جرد مدني جزئي وصحة توقيع'!$2:$8</definedName>
    <definedName name="Z_A9B899D0_1DE2_409E_B8FF_493E135DE9F0_.wvu.PrintTitles" localSheetId="18" hidden="1">'جنح مستأنف'!$7:$11</definedName>
    <definedName name="Z_A9B899D0_1DE2_409E_B8FF_493E135DE9F0_.wvu.PrintTitles" localSheetId="28" hidden="1">'كشف انتاج مدني جزئي'!$B:$F,'كشف انتاج مدني جزئي'!$2:$8</definedName>
    <definedName name="Z_A9B899D0_1DE2_409E_B8FF_493E135DE9F0_.wvu.Rows" localSheetId="26" hidden="1">الاحداث!$16:$17,الاحداث!$22:$23</definedName>
    <definedName name="Z_A9B899D0_1DE2_409E_B8FF_493E135DE9F0_.wvu.Rows" localSheetId="19" hidden="1">'ترتيب الجنح المستأنف'!$17:$18</definedName>
    <definedName name="Z_A9B899D0_1DE2_409E_B8FF_493E135DE9F0_.wvu.Rows" localSheetId="27" hidden="1">'ترتيب الدوائر م جزئي و ص ت'!$36:$36,'ترتيب الدوائر م جزئي و ص ت'!$71:$71,'ترتيب الدوائر م جزئي و ص ت'!$257:$257</definedName>
    <definedName name="Z_A9B899D0_1DE2_409E_B8FF_493E135DE9F0_.wvu.Rows" localSheetId="14" hidden="1">'ترتيب جنح المحكم الجزئية'!$33:$35,'ترتيب جنح المحكم الجزئية'!$122:$122</definedName>
    <definedName name="Z_A9B899D0_1DE2_409E_B8FF_493E135DE9F0_.wvu.Rows" localSheetId="29" hidden="1">'جرد مدني جزئي وصحة توقيع'!$529:$1048576</definedName>
    <definedName name="Z_A9B899D0_1DE2_409E_B8FF_493E135DE9F0_.wvu.Rows" localSheetId="18" hidden="1">'جنح مستأنف'!$24:$24,'جنح مستأنف'!$37:$37,'جنح مستأنف'!$64:$64</definedName>
    <definedName name="Z_A9B899D0_1DE2_409E_B8FF_493E135DE9F0_.wvu.Rows" localSheetId="28" hidden="1">'كشف انتاج مدني جزئي'!$527:$1048576</definedName>
    <definedName name="Z_B819EC2A_B9A0_4C9D_9C8C_4E4FB2649565_.wvu.Cols" localSheetId="6" hidden="1">'ترتيب الدوائر المدنى كلى'!$G:$J,'ترتيب الدوائر المدنى كلى'!$N:$N</definedName>
    <definedName name="Z_B819EC2A_B9A0_4C9D_9C8C_4E4FB2649565_.wvu.Cols" localSheetId="27" hidden="1">'ترتيب الدوائر م جزئي و ص ت'!$E:$F,'ترتيب الدوائر م جزئي و ص ت'!$L:$M</definedName>
    <definedName name="Z_B819EC2A_B9A0_4C9D_9C8C_4E4FB2649565_.wvu.PrintArea" localSheetId="21" hidden="1">'أجمالى الدائرة العمالية'!$A$1:$AK$27</definedName>
    <definedName name="Z_B819EC2A_B9A0_4C9D_9C8C_4E4FB2649565_.wvu.PrintArea" localSheetId="26" hidden="1">الاحداث!$A$1:$AN$24</definedName>
    <definedName name="Z_B819EC2A_B9A0_4C9D_9C8C_4E4FB2649565_.wvu.PrintArea" localSheetId="19" hidden="1">'ترتيب الجنح المستأنف'!$A$1:$AM$311</definedName>
    <definedName name="Z_B819EC2A_B9A0_4C9D_9C8C_4E4FB2649565_.wvu.PrintArea" localSheetId="6" hidden="1">'ترتيب الدوائر المدنى كلى'!$A$1:$Z$72</definedName>
    <definedName name="Z_B819EC2A_B9A0_4C9D_9C8C_4E4FB2649565_.wvu.PrintArea" localSheetId="27" hidden="1">'ترتيب الدوائر م جزئي و ص ت'!$A$1:$AO$498</definedName>
    <definedName name="Z_B819EC2A_B9A0_4C9D_9C8C_4E4FB2649565_.wvu.PrintArea" localSheetId="14" hidden="1">'ترتيب جنح المحكم الجزئية'!$A$1:$AC$276</definedName>
    <definedName name="Z_B819EC2A_B9A0_4C9D_9C8C_4E4FB2649565_.wvu.PrintArea" localSheetId="20" hidden="1">'تفصيلي عمالية'!$A$1:$Y$20</definedName>
    <definedName name="Z_B819EC2A_B9A0_4C9D_9C8C_4E4FB2649565_.wvu.PrintArea" localSheetId="18" hidden="1">'جنح مستأنف'!$A$1:$CC$65</definedName>
    <definedName name="Z_B819EC2A_B9A0_4C9D_9C8C_4E4FB2649565_.wvu.PrintTitles" localSheetId="26" hidden="1">الاحداث!$8:$10</definedName>
    <definedName name="Z_B819EC2A_B9A0_4C9D_9C8C_4E4FB2649565_.wvu.PrintTitles" localSheetId="20" hidden="1">'تفصيلي عمالية'!$5:$11</definedName>
    <definedName name="Z_B819EC2A_B9A0_4C9D_9C8C_4E4FB2649565_.wvu.PrintTitles" localSheetId="18" hidden="1">'جنح مستأنف'!$2:$9</definedName>
    <definedName name="Z_B819EC2A_B9A0_4C9D_9C8C_4E4FB2649565_.wvu.Rows" localSheetId="26" hidden="1">الاحداث!$22:$22,الاحداث!#REF!</definedName>
    <definedName name="Z_B819EC2A_B9A0_4C9D_9C8C_4E4FB2649565_.wvu.Rows" localSheetId="19" hidden="1">'ترتيب الجنح المستأنف'!$17:$18</definedName>
    <definedName name="Z_B819EC2A_B9A0_4C9D_9C8C_4E4FB2649565_.wvu.Rows" localSheetId="6" hidden="1">'ترتيب الدوائر المدنى كلى'!$21:$21</definedName>
    <definedName name="Z_B819EC2A_B9A0_4C9D_9C8C_4E4FB2649565_.wvu.Rows" localSheetId="27" hidden="1">'ترتيب الدوائر م جزئي و ص ت'!$38:$38,'ترتيب الدوائر م جزئي و ص ت'!$71:$71,'ترتيب الدوائر م جزئي و ص ت'!$257:$257</definedName>
    <definedName name="Z_B819EC2A_B9A0_4C9D_9C8C_4E4FB2649565_.wvu.Rows" localSheetId="14" hidden="1">'ترتيب جنح المحكم الجزئية'!$34:$35,'ترتيب جنح المحكم الجزئية'!$122:$122</definedName>
    <definedName name="Z_B933B7FF_04D8_4444_AD1B_051FECDB757C_.wvu.Cols" localSheetId="26" hidden="1">الاحداث!$M:$M</definedName>
    <definedName name="Z_B933B7FF_04D8_4444_AD1B_051FECDB757C_.wvu.Cols" localSheetId="19" hidden="1">'ترتيب الجنح المستأنف'!$C:$E,'ترتيب الجنح المستأنف'!$G:$H,'ترتيب الجنح المستأنف'!$S:$U</definedName>
    <definedName name="Z_B933B7FF_04D8_4444_AD1B_051FECDB757C_.wvu.Cols" localSheetId="6" hidden="1">'ترتيب الدوائر المدنى كلى'!$A:$A,'ترتيب الدوائر المدنى كلى'!$E:$F,'ترتيب الدوائر المدنى كلى'!$Q:$R</definedName>
    <definedName name="Z_B933B7FF_04D8_4444_AD1B_051FECDB757C_.wvu.Cols" localSheetId="27" hidden="1">'ترتيب الدوائر م جزئي و ص ت'!$B:$B,'ترتيب الدوائر م جزئي و ص ت'!$M:$X,'ترتيب الدوائر م جزئي و ص ت'!$Z:$Z</definedName>
    <definedName name="Z_B933B7FF_04D8_4444_AD1B_051FECDB757C_.wvu.Cols" localSheetId="14" hidden="1">'ترتيب جنح المحكم الجزئية'!$B:$B</definedName>
    <definedName name="Z_B933B7FF_04D8_4444_AD1B_051FECDB757C_.wvu.Cols" localSheetId="29" hidden="1">'جرد مدني جزئي وصحة توقيع'!$T:$XFD</definedName>
    <definedName name="Z_B933B7FF_04D8_4444_AD1B_051FECDB757C_.wvu.Cols" localSheetId="18" hidden="1">'جنح مستأنف'!$M:$M,'جنح مستأنف'!$CA:$CG</definedName>
    <definedName name="Z_B933B7FF_04D8_4444_AD1B_051FECDB757C_.wvu.Cols" localSheetId="28" hidden="1">'كشف انتاج مدني جزئي'!#REF!</definedName>
    <definedName name="Z_B933B7FF_04D8_4444_AD1B_051FECDB757C_.wvu.FilterData" localSheetId="27" hidden="1">'ترتيب الدوائر م جزئي و ص ت'!$C$9:$M$31</definedName>
    <definedName name="Z_B933B7FF_04D8_4444_AD1B_051FECDB757C_.wvu.FilterData" localSheetId="14" hidden="1">'ترتيب جنح المحكم الجزئية'!$C$10:$K$32</definedName>
    <definedName name="Z_B933B7FF_04D8_4444_AD1B_051FECDB757C_.wvu.PrintArea" localSheetId="21" hidden="1">'أجمالى الدائرة العمالية'!$A$1:$AK$27</definedName>
    <definedName name="Z_B933B7FF_04D8_4444_AD1B_051FECDB757C_.wvu.PrintArea" localSheetId="26" hidden="1">الاحداث!$A$1:$CO$26</definedName>
    <definedName name="Z_B933B7FF_04D8_4444_AD1B_051FECDB757C_.wvu.PrintArea" localSheetId="19" hidden="1">'ترتيب الجنح المستأنف'!$B$2:$AB$21</definedName>
    <definedName name="Z_B933B7FF_04D8_4444_AD1B_051FECDB757C_.wvu.PrintArea" localSheetId="6" hidden="1">'ترتيب الدوائر المدنى كلى'!$A$1:$AF$72</definedName>
    <definedName name="Z_B933B7FF_04D8_4444_AD1B_051FECDB757C_.wvu.PrintArea" localSheetId="27" hidden="1">'ترتيب الدوائر م جزئي و ص ت'!$A$1:$AL$498</definedName>
    <definedName name="Z_B933B7FF_04D8_4444_AD1B_051FECDB757C_.wvu.PrintArea" localSheetId="14" hidden="1">'ترتيب جنح المحكم الجزئية'!$A$1:$K$36</definedName>
    <definedName name="Z_B933B7FF_04D8_4444_AD1B_051FECDB757C_.wvu.PrintArea" localSheetId="20" hidden="1">'تفصيلي عمالية'!$A$1:$Y$20</definedName>
    <definedName name="Z_B933B7FF_04D8_4444_AD1B_051FECDB757C_.wvu.PrintArea" localSheetId="29" hidden="1">'جرد مدني جزئي وصحة توقيع'!$A$1:$N$412</definedName>
    <definedName name="Z_B933B7FF_04D8_4444_AD1B_051FECDB757C_.wvu.PrintArea" localSheetId="18" hidden="1">'جنح مستأنف'!$A$1:$CA$78</definedName>
    <definedName name="Z_B933B7FF_04D8_4444_AD1B_051FECDB757C_.wvu.PrintArea" localSheetId="28" hidden="1">'كشف انتاج مدني جزئي'!$A$1:$DM$406</definedName>
    <definedName name="Z_B933B7FF_04D8_4444_AD1B_051FECDB757C_.wvu.PrintTitles" localSheetId="26" hidden="1">الاحداث!$8:$10</definedName>
    <definedName name="Z_B933B7FF_04D8_4444_AD1B_051FECDB757C_.wvu.PrintTitles" localSheetId="20" hidden="1">'تفصيلي عمالية'!$5:$11</definedName>
    <definedName name="Z_B933B7FF_04D8_4444_AD1B_051FECDB757C_.wvu.PrintTitles" localSheetId="29" hidden="1">'جرد مدني جزئي وصحة توقيع'!$2:$8</definedName>
    <definedName name="Z_B933B7FF_04D8_4444_AD1B_051FECDB757C_.wvu.PrintTitles" localSheetId="18" hidden="1">'جنح مستأنف'!$7:$11</definedName>
    <definedName name="Z_B933B7FF_04D8_4444_AD1B_051FECDB757C_.wvu.PrintTitles" localSheetId="28" hidden="1">'كشف انتاج مدني جزئي'!$B:$F,'كشف انتاج مدني جزئي'!$2:$8</definedName>
    <definedName name="Z_B933B7FF_04D8_4444_AD1B_051FECDB757C_.wvu.Rows" localSheetId="26" hidden="1">الاحداث!$16:$17,الاحداث!$22:$23</definedName>
    <definedName name="Z_B933B7FF_04D8_4444_AD1B_051FECDB757C_.wvu.Rows" localSheetId="19" hidden="1">'ترتيب الجنح المستأنف'!$17:$17</definedName>
    <definedName name="Z_B933B7FF_04D8_4444_AD1B_051FECDB757C_.wvu.Rows" localSheetId="6" hidden="1">'ترتيب الدوائر المدنى كلى'!$20:$20</definedName>
    <definedName name="Z_B933B7FF_04D8_4444_AD1B_051FECDB757C_.wvu.Rows" localSheetId="27" hidden="1">'ترتيب الدوائر م جزئي و ص ت'!$257:$257</definedName>
    <definedName name="Z_B933B7FF_04D8_4444_AD1B_051FECDB757C_.wvu.Rows" localSheetId="14" hidden="1">'ترتيب جنح المحكم الجزئية'!$33:$34,'ترتيب جنح المحكم الجزئية'!$122:$122</definedName>
    <definedName name="Z_B933B7FF_04D8_4444_AD1B_051FECDB757C_.wvu.Rows" localSheetId="29" hidden="1">'جرد مدني جزئي وصحة توقيع'!$529:$1048576</definedName>
    <definedName name="Z_B933B7FF_04D8_4444_AD1B_051FECDB757C_.wvu.Rows" localSheetId="28" hidden="1">'كشف انتاج مدني جزئي'!$527:$1048576</definedName>
    <definedName name="Z_D3CA3087_3266_4178_9009_252489057020_.wvu.PrintArea" localSheetId="21" hidden="1">'أجمالى الدائرة العمالية'!$A$1:$AK$27</definedName>
    <definedName name="Z_D3CA3087_3266_4178_9009_252489057020_.wvu.PrintArea" localSheetId="26" hidden="1">الاحداث!$A$1:$AN$24</definedName>
    <definedName name="Z_D3CA3087_3266_4178_9009_252489057020_.wvu.PrintArea" localSheetId="19" hidden="1">'ترتيب الجنح المستأنف'!$A$1:$AM$311</definedName>
    <definedName name="Z_D3CA3087_3266_4178_9009_252489057020_.wvu.PrintArea" localSheetId="6" hidden="1">'ترتيب الدوائر المدنى كلى'!$A$1:$Z$72</definedName>
    <definedName name="Z_D3CA3087_3266_4178_9009_252489057020_.wvu.PrintArea" localSheetId="27" hidden="1">'ترتيب الدوائر م جزئي و ص ت'!$A$1:$AO$498</definedName>
    <definedName name="Z_D3CA3087_3266_4178_9009_252489057020_.wvu.PrintArea" localSheetId="14" hidden="1">'ترتيب جنح المحكم الجزئية'!$A$1:$AC$276</definedName>
    <definedName name="Z_D3CA3087_3266_4178_9009_252489057020_.wvu.PrintArea" localSheetId="20" hidden="1">'تفصيلي عمالية'!$A$1:$Y$20</definedName>
    <definedName name="Z_D3CA3087_3266_4178_9009_252489057020_.wvu.PrintArea" localSheetId="18" hidden="1">'جنح مستأنف'!$A$1:$CC$65</definedName>
    <definedName name="Z_D3CA3087_3266_4178_9009_252489057020_.wvu.PrintTitles" localSheetId="26" hidden="1">الاحداث!$8:$10</definedName>
    <definedName name="Z_D3CA3087_3266_4178_9009_252489057020_.wvu.PrintTitles" localSheetId="20" hidden="1">'تفصيلي عمالية'!$5:$11</definedName>
    <definedName name="Z_D3CA3087_3266_4178_9009_252489057020_.wvu.PrintTitles" localSheetId="18" hidden="1">'جنح مستأنف'!$2:$9</definedName>
    <definedName name="Z_D3CA3087_3266_4178_9009_252489057020_.wvu.Rows" localSheetId="26" hidden="1">الاحداث!$22:$22,الاحداث!#REF!</definedName>
    <definedName name="Z_D3CA3087_3266_4178_9009_252489057020_.wvu.Rows" localSheetId="19" hidden="1">'ترتيب الجنح المستأنف'!$17:$18</definedName>
    <definedName name="Z_D3CA3087_3266_4178_9009_252489057020_.wvu.Rows" localSheetId="6" hidden="1">'ترتيب الدوائر المدنى كلى'!$21:$21</definedName>
    <definedName name="Z_D3CA3087_3266_4178_9009_252489057020_.wvu.Rows" localSheetId="27" hidden="1">'ترتيب الدوائر م جزئي و ص ت'!$38:$38,'ترتيب الدوائر م جزئي و ص ت'!$71:$71,'ترتيب الدوائر م جزئي و ص ت'!$257:$257</definedName>
    <definedName name="Z_D3CA3087_3266_4178_9009_252489057020_.wvu.Rows" localSheetId="14" hidden="1">'ترتيب جنح المحكم الجزئية'!$34:$35,'ترتيب جنح المحكم الجزئية'!$122:$122</definedName>
    <definedName name="Z_E748845F_36FB_476B_9A45_73ABFEDEB922_.wvu.FilterData" localSheetId="27" hidden="1">'ترتيب الدوائر م جزئي و ص ت'!$C$9:$M$31</definedName>
    <definedName name="Z_FE7ED6DC_5C5F_4EE6_A380_5879FD901527_.wvu.Cols" localSheetId="7" hidden="1">'انجاز الاسرة'!$A:$A</definedName>
    <definedName name="Z_FE7ED6DC_5C5F_4EE6_A380_5879FD901527_.wvu.PrintArea" localSheetId="7" hidden="1">'انجاز الاسرة'!$A$1:$AF$70</definedName>
    <definedName name="أنواع_الجلسات_للدائرة">_xlfn.LET(_xlpm.r, _xlfn.ANCHORARRAY(#REF!), IF(COUNTA(_xlpm.r)&gt;0, INDEX(_xlpm.r, 0, 1),#REF!))</definedName>
    <definedName name="أنواع_الجلسات_للدائرة_Ref" localSheetId="28">OFFSET(#REF!, 0, 0, ROWS(_xlfn.ANCHORARRAY(#REF!)), 1)</definedName>
    <definedName name="أنواع_الجلسات_للدائرة_Ref">OFFSET(#REF!, 0, 0, ROWS(_xlfn.ANCHORARRAY(#REF!)), 1)</definedName>
  </definedNames>
  <calcPr calcId="191029"/>
  <customWorkbookViews>
    <customWorkbookView name="‎user - عرض شخصي" guid="{12CA49F8-E6BA-489F-9DA0-6B8A5CD7EDCA}" mergeInterval="0" personalView="1" maximized="1" xWindow="-8" yWindow="-8" windowWidth="1936" windowHeight="1048" tabRatio="889" activeSheetId="15"/>
    <customWorkbookView name="‎HP - عرض شخصي" guid="{37E56966-4F94-4240-A3E5-59881448F1B0}" mergeInterval="0" personalView="1" maximized="1" xWindow="-8" yWindow="-8" windowWidth="1936" windowHeight="1056" tabRatio="959" activeSheetId="28"/>
    <customWorkbookView name="‎pc - عرض شخصي" guid="{230182A1-F070-4DDB-9301-86882B42A49C}" mergeInterval="0" personalView="1" maximized="1" windowWidth="1301" windowHeight="589" tabRatio="826" activeSheetId="24"/>
    <customWorkbookView name="‎ahmed - عرض شخصي" guid="{4B0F2128-2DDC-4AF0-BF60-90CCEE21FB66}" mergeInterval="0" personalView="1" maximized="1" xWindow="-8" yWindow="-8" windowWidth="1696" windowHeight="1018" tabRatio="806" activeSheetId="13"/>
    <customWorkbookView name="‎Administrator - عرض شخصي" guid="{7E615092-1A34-48E1-8A6E-7383EDD6AB18}" mergeInterval="0" personalView="1" maximized="1" xWindow="-8" yWindow="-8" windowWidth="1936" windowHeight="1056" tabRatio="814" activeSheetId="7"/>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113" i="30" l="1"/>
  <c r="F113" i="30"/>
  <c r="V112" i="30"/>
  <c r="N112" i="30"/>
  <c r="F112" i="30"/>
  <c r="V111" i="30"/>
  <c r="N111" i="30"/>
  <c r="F111" i="30"/>
  <c r="V110" i="30"/>
  <c r="N110" i="30"/>
  <c r="F110" i="30"/>
  <c r="V109" i="30"/>
  <c r="N109" i="30"/>
  <c r="F109" i="30"/>
  <c r="V108" i="30"/>
  <c r="N108" i="30"/>
  <c r="F108" i="30"/>
  <c r="V107" i="30"/>
  <c r="N107" i="30"/>
  <c r="F107" i="30"/>
  <c r="V106" i="30"/>
  <c r="N106" i="30"/>
  <c r="F106" i="30"/>
  <c r="V105" i="30"/>
  <c r="N105" i="30"/>
  <c r="F105" i="30"/>
  <c r="V104" i="30"/>
  <c r="N104" i="30"/>
  <c r="F104" i="30"/>
  <c r="V103" i="30"/>
  <c r="N103" i="30"/>
  <c r="F103" i="30"/>
  <c r="V102" i="30"/>
  <c r="N102" i="30"/>
  <c r="F102" i="30"/>
  <c r="V101" i="30"/>
  <c r="N101" i="30"/>
  <c r="F101" i="30"/>
  <c r="V100" i="30"/>
  <c r="N100" i="30"/>
  <c r="F100" i="30"/>
  <c r="V99" i="30"/>
  <c r="N99" i="30"/>
  <c r="F99" i="30"/>
  <c r="V98" i="30"/>
  <c r="N98" i="30"/>
  <c r="F98" i="30"/>
  <c r="V97" i="30"/>
  <c r="N97" i="30"/>
  <c r="F97" i="30"/>
  <c r="V96" i="30"/>
  <c r="N96" i="30"/>
  <c r="F96" i="30"/>
  <c r="V95" i="30"/>
  <c r="N95" i="30"/>
  <c r="F95" i="30"/>
  <c r="V94" i="30"/>
  <c r="N94" i="30"/>
  <c r="F94" i="30"/>
  <c r="V93" i="30"/>
  <c r="N93" i="30"/>
  <c r="F93" i="30"/>
  <c r="V92" i="30"/>
  <c r="N92" i="30"/>
  <c r="F92" i="30"/>
  <c r="V91" i="30"/>
  <c r="N91" i="30"/>
  <c r="F91" i="30"/>
  <c r="V90" i="30"/>
  <c r="N90" i="30"/>
  <c r="F90" i="30"/>
  <c r="V89" i="30"/>
  <c r="N89" i="30"/>
  <c r="F89" i="30"/>
  <c r="V88" i="30"/>
  <c r="N88" i="30"/>
  <c r="F88" i="30"/>
  <c r="V87" i="30"/>
  <c r="N87" i="30"/>
  <c r="F87" i="30"/>
  <c r="V86" i="30"/>
  <c r="N86" i="30"/>
  <c r="F86" i="30"/>
  <c r="V85" i="30"/>
  <c r="N85" i="30"/>
  <c r="F85" i="30"/>
  <c r="V84" i="30"/>
  <c r="N84" i="30"/>
  <c r="F84" i="30"/>
  <c r="V83" i="30"/>
  <c r="N83" i="30"/>
  <c r="F83" i="30"/>
  <c r="V82" i="30"/>
  <c r="N82" i="30"/>
  <c r="F82" i="30"/>
  <c r="V81" i="30"/>
  <c r="N81" i="30"/>
  <c r="F81" i="30"/>
  <c r="V80" i="30"/>
  <c r="N80" i="30"/>
  <c r="F80" i="30"/>
  <c r="V79" i="30"/>
  <c r="N79" i="30"/>
  <c r="F79" i="30"/>
  <c r="V78" i="30"/>
  <c r="N78" i="30"/>
  <c r="F78" i="30"/>
  <c r="V77" i="30"/>
  <c r="N77" i="30"/>
  <c r="F77" i="30"/>
  <c r="V76" i="30"/>
  <c r="N76" i="30"/>
  <c r="F76" i="30"/>
  <c r="V75" i="30"/>
  <c r="N75" i="30"/>
  <c r="F75" i="30"/>
  <c r="V74" i="30"/>
  <c r="N74" i="30"/>
  <c r="F74" i="30"/>
  <c r="V73" i="30"/>
  <c r="N73" i="30"/>
  <c r="F73" i="30"/>
  <c r="V72" i="30"/>
  <c r="N72" i="30"/>
  <c r="F72" i="30"/>
  <c r="V71" i="30"/>
  <c r="N71" i="30"/>
  <c r="F71" i="30"/>
  <c r="V70" i="30"/>
  <c r="N70" i="30"/>
  <c r="F70" i="30"/>
  <c r="V69" i="30"/>
  <c r="N69" i="30"/>
  <c r="F69" i="30"/>
  <c r="V68" i="30"/>
  <c r="N68" i="30"/>
  <c r="F68" i="30"/>
  <c r="V67" i="30"/>
  <c r="N67" i="30"/>
  <c r="F67" i="30"/>
  <c r="V66" i="30"/>
  <c r="N66" i="30"/>
  <c r="F66" i="30"/>
  <c r="V65" i="30"/>
  <c r="N65" i="30"/>
  <c r="F65" i="30"/>
  <c r="V64" i="30"/>
  <c r="N64" i="30"/>
  <c r="F64" i="30"/>
  <c r="V63" i="30"/>
  <c r="N63" i="30"/>
  <c r="F63" i="30"/>
  <c r="V62" i="30"/>
  <c r="N62" i="30"/>
  <c r="F62" i="30"/>
  <c r="V61" i="30"/>
  <c r="N61" i="30"/>
  <c r="F61" i="30"/>
  <c r="V60" i="30"/>
  <c r="N60" i="30"/>
  <c r="F60" i="30"/>
  <c r="V59" i="30"/>
  <c r="N59" i="30"/>
  <c r="F59" i="30"/>
  <c r="V58" i="30"/>
  <c r="N58" i="30"/>
  <c r="F58" i="30"/>
  <c r="V57" i="30"/>
  <c r="N57" i="30"/>
  <c r="F57" i="30"/>
  <c r="V56" i="30"/>
  <c r="N56" i="30"/>
  <c r="F56" i="30"/>
  <c r="V55" i="30"/>
  <c r="N55" i="30"/>
  <c r="F55" i="30"/>
  <c r="V54" i="30"/>
  <c r="N54" i="30"/>
  <c r="F54" i="30"/>
  <c r="V53" i="30"/>
  <c r="N53" i="30"/>
  <c r="F53" i="30"/>
  <c r="V52" i="30"/>
  <c r="N52" i="30"/>
  <c r="F52" i="30"/>
  <c r="V51" i="30"/>
  <c r="N51" i="30"/>
  <c r="F51" i="30"/>
  <c r="V50" i="30"/>
  <c r="N50" i="30"/>
  <c r="F50" i="30"/>
  <c r="V49" i="30"/>
  <c r="N49" i="30"/>
  <c r="F49" i="30"/>
  <c r="V48" i="30"/>
  <c r="N48" i="30"/>
  <c r="F48" i="30"/>
  <c r="V47" i="30"/>
  <c r="N47" i="30"/>
  <c r="F47" i="30"/>
  <c r="V46" i="30"/>
  <c r="N46" i="30"/>
  <c r="F46" i="30"/>
  <c r="V45" i="30"/>
  <c r="N45" i="30"/>
  <c r="F45" i="30"/>
  <c r="V44" i="30"/>
  <c r="N44" i="30"/>
  <c r="F44" i="30"/>
  <c r="V43" i="30"/>
  <c r="N43" i="30"/>
  <c r="F43" i="30"/>
  <c r="V42" i="30"/>
  <c r="N42" i="30"/>
  <c r="F42" i="30"/>
  <c r="V41" i="30"/>
  <c r="N41" i="30"/>
  <c r="F41" i="30"/>
  <c r="V40" i="30"/>
  <c r="N40" i="30"/>
  <c r="F40" i="30"/>
  <c r="V39" i="30"/>
  <c r="N39" i="30"/>
  <c r="F39" i="30"/>
  <c r="V38" i="30"/>
  <c r="N38" i="30"/>
  <c r="F38" i="30"/>
  <c r="V37" i="30"/>
  <c r="N37" i="30"/>
  <c r="F37" i="30"/>
  <c r="V36" i="30"/>
  <c r="N36" i="30"/>
  <c r="F36" i="30"/>
  <c r="V35" i="30"/>
  <c r="N35" i="30"/>
  <c r="F35" i="30"/>
  <c r="V34" i="30"/>
  <c r="N34" i="30"/>
  <c r="F34" i="30"/>
  <c r="V33" i="30"/>
  <c r="N33" i="30"/>
  <c r="F33" i="30"/>
  <c r="V32" i="30"/>
  <c r="N32" i="30"/>
  <c r="F32" i="30"/>
  <c r="V31" i="30"/>
  <c r="N31" i="30"/>
  <c r="F31" i="30"/>
  <c r="V30" i="30"/>
  <c r="N30" i="30"/>
  <c r="F30" i="30"/>
  <c r="V29" i="30"/>
  <c r="N29" i="30"/>
  <c r="F29" i="30"/>
  <c r="V28" i="30"/>
  <c r="N28" i="30"/>
  <c r="F28" i="30"/>
  <c r="V27" i="30"/>
  <c r="N27" i="30"/>
  <c r="F27" i="30"/>
  <c r="V26" i="30"/>
  <c r="N26" i="30"/>
  <c r="F26" i="30"/>
  <c r="V25" i="30"/>
  <c r="N25" i="30"/>
  <c r="F25" i="30"/>
  <c r="V24" i="30"/>
  <c r="N24" i="30"/>
  <c r="F24" i="30"/>
  <c r="V23" i="30"/>
  <c r="N23" i="30"/>
  <c r="F23" i="30"/>
  <c r="V22" i="30"/>
  <c r="N22" i="30"/>
  <c r="F22" i="30"/>
  <c r="V21" i="30"/>
  <c r="N21" i="30"/>
  <c r="F21" i="30"/>
  <c r="V20" i="30"/>
  <c r="N20" i="30"/>
  <c r="F20" i="30"/>
  <c r="V19" i="30"/>
  <c r="N19" i="30"/>
  <c r="F19" i="30"/>
  <c r="V18" i="30"/>
  <c r="N18" i="30"/>
  <c r="F18" i="30"/>
  <c r="V17" i="30"/>
  <c r="N17" i="30"/>
  <c r="F17" i="30"/>
  <c r="V16" i="30"/>
  <c r="N16" i="30"/>
  <c r="F16" i="30"/>
  <c r="V15" i="30"/>
  <c r="N15" i="30"/>
  <c r="F15" i="30"/>
  <c r="V14" i="30"/>
  <c r="N14" i="30"/>
  <c r="F14" i="30"/>
  <c r="V13" i="30"/>
  <c r="N13" i="30"/>
  <c r="F13" i="30"/>
  <c r="V12" i="30"/>
  <c r="N12" i="30"/>
  <c r="F12" i="30"/>
  <c r="V11" i="30"/>
  <c r="N11" i="30"/>
  <c r="F11" i="30"/>
  <c r="V10" i="30"/>
  <c r="N10" i="30"/>
  <c r="F10" i="30"/>
  <c r="V9" i="30"/>
  <c r="N9" i="30"/>
  <c r="F9" i="30"/>
  <c r="V8" i="30"/>
  <c r="N8" i="30"/>
  <c r="F8" i="30"/>
  <c r="V7" i="30"/>
  <c r="N7" i="30"/>
  <c r="F7" i="30"/>
  <c r="V6" i="30"/>
  <c r="N6" i="30"/>
  <c r="F6" i="30"/>
  <c r="V5" i="30"/>
  <c r="N5" i="30"/>
  <c r="F5" i="30"/>
  <c r="N114" i="30"/>
  <c r="N115" i="30"/>
  <c r="N116" i="30"/>
  <c r="N117" i="30"/>
  <c r="N118" i="30"/>
  <c r="N119" i="30"/>
  <c r="N120" i="30"/>
  <c r="N121" i="30"/>
  <c r="N122" i="30"/>
  <c r="N123" i="30"/>
  <c r="N124" i="30"/>
  <c r="N125" i="30"/>
  <c r="N126" i="30"/>
  <c r="N127" i="30"/>
  <c r="N128" i="30"/>
  <c r="N129" i="30"/>
  <c r="N130" i="30"/>
  <c r="N131" i="30"/>
  <c r="N132" i="30"/>
  <c r="N133" i="30"/>
  <c r="N134" i="30"/>
  <c r="N135" i="30"/>
  <c r="N136" i="30"/>
  <c r="N137" i="30"/>
  <c r="N138" i="30"/>
  <c r="N139" i="30"/>
  <c r="N140" i="30"/>
  <c r="N141" i="30"/>
  <c r="N142" i="30"/>
  <c r="N143" i="30"/>
  <c r="N144" i="30"/>
  <c r="N145" i="30"/>
  <c r="N146" i="30"/>
  <c r="N147" i="30"/>
  <c r="N148" i="30"/>
  <c r="N149" i="30"/>
  <c r="N150" i="30"/>
  <c r="N151" i="30"/>
  <c r="N152" i="30"/>
  <c r="N153" i="30"/>
  <c r="N154" i="30"/>
  <c r="N155" i="30"/>
  <c r="N156" i="30"/>
  <c r="N157" i="30"/>
  <c r="N158" i="30"/>
  <c r="N159" i="30"/>
  <c r="N160" i="30"/>
  <c r="N161" i="30"/>
  <c r="N162" i="30"/>
  <c r="N163" i="30"/>
  <c r="N164" i="30"/>
  <c r="N165" i="30"/>
  <c r="N166" i="30"/>
  <c r="N167" i="30"/>
  <c r="N168" i="30"/>
  <c r="N169" i="30"/>
  <c r="N170" i="30"/>
  <c r="N171" i="30"/>
  <c r="N172" i="30"/>
  <c r="N173" i="30"/>
  <c r="N174" i="30"/>
  <c r="N175" i="30"/>
  <c r="N176" i="30"/>
  <c r="N177" i="30"/>
  <c r="N178" i="30"/>
  <c r="N179" i="30"/>
  <c r="N180" i="30"/>
  <c r="N181" i="30"/>
  <c r="N182" i="30"/>
  <c r="N183" i="30"/>
  <c r="N184" i="30"/>
  <c r="N185" i="30"/>
  <c r="N186" i="30"/>
  <c r="N187" i="30"/>
  <c r="N188" i="30"/>
  <c r="N189" i="30"/>
  <c r="N190" i="30"/>
  <c r="N191" i="30"/>
  <c r="N192" i="30"/>
  <c r="N193" i="30"/>
  <c r="N194" i="30"/>
  <c r="N195" i="30"/>
  <c r="N196" i="30"/>
  <c r="N197" i="30"/>
  <c r="N198" i="30"/>
  <c r="N199" i="30"/>
  <c r="N200" i="30"/>
  <c r="N201" i="30"/>
  <c r="N202" i="30"/>
  <c r="N203" i="30"/>
  <c r="N204" i="30"/>
  <c r="N205" i="30"/>
  <c r="N206" i="30"/>
  <c r="N207" i="30"/>
  <c r="N208" i="30"/>
  <c r="N209" i="30"/>
  <c r="N210" i="30"/>
  <c r="N211" i="30"/>
  <c r="N212" i="30"/>
  <c r="N213" i="30"/>
  <c r="N214" i="30"/>
  <c r="N215" i="30"/>
  <c r="N216" i="30"/>
  <c r="F114" i="30"/>
  <c r="F115" i="30"/>
  <c r="F116" i="30"/>
  <c r="F117" i="30"/>
  <c r="F118" i="30"/>
  <c r="F119" i="30"/>
  <c r="F120" i="30"/>
  <c r="F121" i="30"/>
  <c r="F122" i="30"/>
  <c r="F123" i="30"/>
  <c r="F124" i="30"/>
  <c r="F125" i="30"/>
  <c r="F126" i="30"/>
  <c r="F127" i="30"/>
  <c r="F128" i="30"/>
  <c r="F129" i="30"/>
  <c r="F130" i="30"/>
  <c r="F131" i="30"/>
  <c r="F132" i="30"/>
  <c r="F133" i="30"/>
  <c r="F134" i="30"/>
  <c r="F135" i="30"/>
  <c r="F136" i="30"/>
  <c r="F137" i="30"/>
  <c r="F138" i="30"/>
  <c r="F139" i="30"/>
  <c r="F140" i="30"/>
  <c r="F141" i="30"/>
  <c r="F142" i="30"/>
  <c r="F143" i="30"/>
  <c r="F144" i="30"/>
  <c r="F145" i="30"/>
  <c r="F146" i="30"/>
  <c r="F147" i="30"/>
  <c r="F148" i="30"/>
  <c r="F149" i="30"/>
  <c r="F150" i="30"/>
  <c r="F151" i="30"/>
  <c r="F152" i="30"/>
  <c r="F153" i="30"/>
  <c r="F154" i="30"/>
  <c r="F155" i="30"/>
  <c r="F156" i="30"/>
  <c r="F157" i="30"/>
  <c r="F158" i="30"/>
  <c r="F159" i="30"/>
  <c r="F160" i="30"/>
  <c r="F161" i="30"/>
  <c r="F162" i="30"/>
  <c r="F163" i="30"/>
  <c r="F164" i="30"/>
  <c r="F165" i="30"/>
  <c r="F166" i="30"/>
  <c r="F167" i="30"/>
  <c r="F168" i="30"/>
  <c r="F169" i="30"/>
  <c r="F170" i="30"/>
  <c r="F171" i="30"/>
  <c r="F172" i="30"/>
  <c r="F173" i="30"/>
  <c r="F174" i="30"/>
  <c r="F175" i="30"/>
  <c r="F176" i="30"/>
  <c r="F177" i="30"/>
  <c r="F178" i="30"/>
  <c r="F179" i="30"/>
  <c r="F180" i="30"/>
  <c r="F181" i="30"/>
  <c r="F182" i="30"/>
  <c r="F183" i="30"/>
  <c r="F184" i="30"/>
  <c r="F185" i="30"/>
  <c r="F186" i="30"/>
  <c r="F187" i="30"/>
  <c r="F188" i="30"/>
  <c r="F189" i="30"/>
  <c r="F190" i="30"/>
  <c r="F191" i="30"/>
  <c r="F192" i="30"/>
  <c r="F193" i="30"/>
  <c r="F194" i="30"/>
  <c r="F195" i="30"/>
  <c r="F196" i="30"/>
  <c r="F197" i="30"/>
  <c r="F198" i="30"/>
  <c r="F199" i="30"/>
  <c r="F200" i="30"/>
  <c r="F201" i="30"/>
  <c r="F202" i="30"/>
  <c r="F203" i="30"/>
  <c r="F204" i="30"/>
  <c r="F205" i="30"/>
  <c r="F206" i="30"/>
  <c r="F207" i="30"/>
  <c r="F208" i="30"/>
  <c r="F209" i="30"/>
  <c r="F210" i="30"/>
  <c r="F211" i="30"/>
  <c r="F212" i="30"/>
  <c r="F213" i="30"/>
  <c r="F214" i="30"/>
  <c r="F215" i="30"/>
  <c r="F216" i="30"/>
  <c r="BB176" i="11"/>
  <c r="BB175" i="11"/>
  <c r="BB174" i="11"/>
  <c r="BB173" i="11"/>
  <c r="BB172" i="11"/>
  <c r="BB171" i="11"/>
  <c r="BB170" i="11"/>
  <c r="BB169" i="11"/>
  <c r="BB168" i="11"/>
  <c r="BB167" i="11"/>
  <c r="BB166" i="11"/>
  <c r="BB165" i="11"/>
  <c r="BB164" i="11"/>
  <c r="BB163" i="11"/>
  <c r="BB162" i="11"/>
  <c r="BB161" i="11"/>
  <c r="BB160" i="11"/>
  <c r="BB159" i="11"/>
  <c r="BB158" i="11"/>
  <c r="BB157" i="11"/>
  <c r="BB156" i="11"/>
  <c r="BB155" i="11"/>
  <c r="BB151" i="11"/>
  <c r="AT150" i="11"/>
  <c r="AS150" i="11"/>
  <c r="AS176" i="11" s="1"/>
  <c r="AR150" i="11"/>
  <c r="AR176" i="11" s="1"/>
  <c r="AQ150" i="11"/>
  <c r="AP150" i="11"/>
  <c r="AO150" i="11"/>
  <c r="AO176" i="11" s="1"/>
  <c r="AM150" i="11"/>
  <c r="AM176" i="11" s="1"/>
  <c r="AL150" i="11"/>
  <c r="AL176" i="11" s="1"/>
  <c r="AK150" i="11"/>
  <c r="AK176" i="11" s="1"/>
  <c r="AJ150" i="11"/>
  <c r="AJ176" i="11" s="1"/>
  <c r="AI150" i="11"/>
  <c r="AI176" i="11" s="1"/>
  <c r="AH150" i="11"/>
  <c r="AG150" i="11"/>
  <c r="AG176" i="11" s="1"/>
  <c r="AF150" i="11"/>
  <c r="AF176" i="11" s="1"/>
  <c r="AD150" i="11"/>
  <c r="AC150" i="11"/>
  <c r="AC176" i="11" s="1"/>
  <c r="AB150" i="11"/>
  <c r="AB176" i="11" s="1"/>
  <c r="AA150" i="11"/>
  <c r="AA176" i="11" s="1"/>
  <c r="Z150" i="11"/>
  <c r="Y150" i="11"/>
  <c r="Y176" i="11" s="1"/>
  <c r="V150" i="11"/>
  <c r="V176" i="11" s="1"/>
  <c r="U150" i="11"/>
  <c r="U176" i="11" s="1"/>
  <c r="T150" i="11"/>
  <c r="T176" i="11" s="1"/>
  <c r="S150" i="11"/>
  <c r="S176" i="11" s="1"/>
  <c r="R150" i="11"/>
  <c r="Q150" i="11"/>
  <c r="Q176" i="11" s="1"/>
  <c r="P150" i="11"/>
  <c r="P176" i="11" s="1"/>
  <c r="M150" i="11"/>
  <c r="M176" i="11" s="1"/>
  <c r="L150" i="11"/>
  <c r="L176" i="11" s="1"/>
  <c r="K150" i="11"/>
  <c r="K176" i="11" s="1"/>
  <c r="J150" i="11"/>
  <c r="I150" i="11"/>
  <c r="I176" i="11" s="1"/>
  <c r="H150" i="11"/>
  <c r="H176" i="11" s="1"/>
  <c r="A150" i="11"/>
  <c r="BA149" i="11"/>
  <c r="AY149" i="11"/>
  <c r="AX149" i="11"/>
  <c r="AQ149" i="11"/>
  <c r="AZ149" i="11" s="1"/>
  <c r="AN149" i="11"/>
  <c r="AE149" i="11"/>
  <c r="AW149" i="11" s="1"/>
  <c r="X149" i="11"/>
  <c r="AV149" i="11" s="1"/>
  <c r="O149" i="11"/>
  <c r="N149" i="11"/>
  <c r="E149" i="11"/>
  <c r="BB149" i="11" s="1"/>
  <c r="G149" i="11" s="1"/>
  <c r="D149" i="11"/>
  <c r="BA148" i="11"/>
  <c r="AX148" i="11"/>
  <c r="AQ148" i="11"/>
  <c r="AZ148" i="11" s="1"/>
  <c r="AN148" i="11"/>
  <c r="AY148" i="11" s="1"/>
  <c r="AE148" i="11"/>
  <c r="AW148" i="11" s="1"/>
  <c r="X148" i="11"/>
  <c r="W148" i="11" s="1"/>
  <c r="O148" i="11"/>
  <c r="N148" i="11"/>
  <c r="E148" i="11"/>
  <c r="BB148" i="11" s="1"/>
  <c r="G148" i="11" s="1"/>
  <c r="D148" i="11"/>
  <c r="BA147" i="11"/>
  <c r="AX147" i="11"/>
  <c r="AW147" i="11"/>
  <c r="AQ147" i="11"/>
  <c r="AZ147" i="11" s="1"/>
  <c r="AN147" i="11"/>
  <c r="AY147" i="11" s="1"/>
  <c r="AE147" i="11"/>
  <c r="X147" i="11"/>
  <c r="AV147" i="11" s="1"/>
  <c r="O147" i="11"/>
  <c r="N147" i="11"/>
  <c r="BA146" i="11"/>
  <c r="AX146" i="11"/>
  <c r="AQ146" i="11"/>
  <c r="AZ146" i="11" s="1"/>
  <c r="AN146" i="11"/>
  <c r="AY146" i="11" s="1"/>
  <c r="AE146" i="11"/>
  <c r="AW146" i="11" s="1"/>
  <c r="X146" i="11"/>
  <c r="O146" i="11"/>
  <c r="N146" i="11"/>
  <c r="BA145" i="11"/>
  <c r="AX145" i="11"/>
  <c r="AQ145" i="11"/>
  <c r="AZ145" i="11" s="1"/>
  <c r="AN145" i="11"/>
  <c r="AY145" i="11" s="1"/>
  <c r="AE145" i="11"/>
  <c r="AW145" i="11" s="1"/>
  <c r="X145" i="11"/>
  <c r="AV145" i="11" s="1"/>
  <c r="O145" i="11"/>
  <c r="N145" i="11"/>
  <c r="F145" i="11" a="1"/>
  <c r="D147" i="11" s="1"/>
  <c r="AT144" i="11"/>
  <c r="AS144" i="11"/>
  <c r="AS175" i="11" s="1"/>
  <c r="AR144" i="11"/>
  <c r="AR175" i="11" s="1"/>
  <c r="AP144" i="11"/>
  <c r="AP175" i="11" s="1"/>
  <c r="AO144" i="11"/>
  <c r="AO151" i="11" s="1"/>
  <c r="AM144" i="11"/>
  <c r="AM175" i="11" s="1"/>
  <c r="AL144" i="11"/>
  <c r="AL175" i="11" s="1"/>
  <c r="AK144" i="11"/>
  <c r="AK175" i="11" s="1"/>
  <c r="AJ144" i="11"/>
  <c r="AJ175" i="11" s="1"/>
  <c r="AI144" i="11"/>
  <c r="AI175" i="11" s="1"/>
  <c r="AH144" i="11"/>
  <c r="AG144" i="11"/>
  <c r="AG175" i="11" s="1"/>
  <c r="AF144" i="11"/>
  <c r="AF175" i="11" s="1"/>
  <c r="AD144" i="11"/>
  <c r="AC144" i="11"/>
  <c r="AC175" i="11" s="1"/>
  <c r="AB144" i="11"/>
  <c r="AB175" i="11" s="1"/>
  <c r="AA144" i="11"/>
  <c r="AA175" i="11" s="1"/>
  <c r="Z144" i="11"/>
  <c r="Y144" i="11"/>
  <c r="Y175" i="11" s="1"/>
  <c r="V144" i="11"/>
  <c r="V175" i="11" s="1"/>
  <c r="U144" i="11"/>
  <c r="U175" i="11" s="1"/>
  <c r="T144" i="11"/>
  <c r="T175" i="11" s="1"/>
  <c r="S144" i="11"/>
  <c r="S175" i="11" s="1"/>
  <c r="R144" i="11"/>
  <c r="Q144" i="11"/>
  <c r="Q175" i="11" s="1"/>
  <c r="P144" i="11"/>
  <c r="P175" i="11" s="1"/>
  <c r="M144" i="11"/>
  <c r="M175" i="11" s="1"/>
  <c r="L144" i="11"/>
  <c r="L175" i="11" s="1"/>
  <c r="K144" i="11"/>
  <c r="K175" i="11" s="1"/>
  <c r="J144" i="11"/>
  <c r="I144" i="11"/>
  <c r="I175" i="11" s="1"/>
  <c r="H144" i="11"/>
  <c r="H175" i="11" s="1"/>
  <c r="A144" i="11"/>
  <c r="BA143" i="11"/>
  <c r="AY143" i="11"/>
  <c r="AX143" i="11"/>
  <c r="AQ143" i="11"/>
  <c r="AZ143" i="11" s="1"/>
  <c r="AN143" i="11"/>
  <c r="AE143" i="11"/>
  <c r="AW143" i="11" s="1"/>
  <c r="X143" i="11"/>
  <c r="AV143" i="11" s="1"/>
  <c r="O143" i="11"/>
  <c r="N143" i="11"/>
  <c r="BA142" i="11"/>
  <c r="AX142" i="11"/>
  <c r="AQ142" i="11"/>
  <c r="AZ142" i="11" s="1"/>
  <c r="AN142" i="11"/>
  <c r="AY142" i="11" s="1"/>
  <c r="AE142" i="11"/>
  <c r="AW142" i="11" s="1"/>
  <c r="X142" i="11"/>
  <c r="O142" i="11"/>
  <c r="N142" i="11"/>
  <c r="BA141" i="11"/>
  <c r="AX141" i="11"/>
  <c r="AQ141" i="11"/>
  <c r="AZ141" i="11" s="1"/>
  <c r="AN141" i="11"/>
  <c r="AY141" i="11" s="1"/>
  <c r="AE141" i="11"/>
  <c r="AW141" i="11" s="1"/>
  <c r="X141" i="11"/>
  <c r="AV141" i="11" s="1"/>
  <c r="O141" i="11"/>
  <c r="N141" i="11"/>
  <c r="BA140" i="11"/>
  <c r="AX140" i="11"/>
  <c r="AQ140" i="11"/>
  <c r="AZ140" i="11" s="1"/>
  <c r="AN140" i="11"/>
  <c r="AY140" i="11" s="1"/>
  <c r="AE140" i="11"/>
  <c r="AW140" i="11" s="1"/>
  <c r="X140" i="11"/>
  <c r="O140" i="11"/>
  <c r="N140" i="11"/>
  <c r="BA139" i="11"/>
  <c r="AX139" i="11"/>
  <c r="AQ139" i="11"/>
  <c r="AZ139" i="11" s="1"/>
  <c r="AN139" i="11"/>
  <c r="AY139" i="11" s="1"/>
  <c r="AE139" i="11"/>
  <c r="AW139" i="11" s="1"/>
  <c r="X139" i="11"/>
  <c r="AV139" i="11" s="1"/>
  <c r="O139" i="11"/>
  <c r="N139" i="11"/>
  <c r="F139" i="11" a="1"/>
  <c r="D141" i="11" s="1"/>
  <c r="BB138" i="11"/>
  <c r="AT137" i="11"/>
  <c r="AS137" i="11"/>
  <c r="AS174" i="11" s="1"/>
  <c r="AR137" i="11"/>
  <c r="AP137" i="11"/>
  <c r="AP174" i="11" s="1"/>
  <c r="AO137" i="11"/>
  <c r="AM137" i="11"/>
  <c r="AM174" i="11" s="1"/>
  <c r="AL137" i="11"/>
  <c r="AL174" i="11" s="1"/>
  <c r="AK137" i="11"/>
  <c r="AK174" i="11" s="1"/>
  <c r="AJ137" i="11"/>
  <c r="AJ174" i="11" s="1"/>
  <c r="AI137" i="11"/>
  <c r="AI174" i="11" s="1"/>
  <c r="AH137" i="11"/>
  <c r="AH174" i="11" s="1"/>
  <c r="AG137" i="11"/>
  <c r="AG174" i="11" s="1"/>
  <c r="AF137" i="11"/>
  <c r="AF174" i="11" s="1"/>
  <c r="AD137" i="11"/>
  <c r="AC137" i="11"/>
  <c r="AC174" i="11" s="1"/>
  <c r="AB137" i="11"/>
  <c r="AB174" i="11" s="1"/>
  <c r="AA137" i="11"/>
  <c r="AA174" i="11" s="1"/>
  <c r="Z137" i="11"/>
  <c r="Z174" i="11" s="1"/>
  <c r="Y137" i="11"/>
  <c r="Y174" i="11" s="1"/>
  <c r="V137" i="11"/>
  <c r="V174" i="11" s="1"/>
  <c r="U137" i="11"/>
  <c r="U174" i="11" s="1"/>
  <c r="T137" i="11"/>
  <c r="T174" i="11" s="1"/>
  <c r="S137" i="11"/>
  <c r="S174" i="11" s="1"/>
  <c r="R137" i="11"/>
  <c r="R174" i="11" s="1"/>
  <c r="Q137" i="11"/>
  <c r="Q174" i="11" s="1"/>
  <c r="P137" i="11"/>
  <c r="P174" i="11" s="1"/>
  <c r="M137" i="11"/>
  <c r="M174" i="11" s="1"/>
  <c r="L137" i="11"/>
  <c r="L174" i="11" s="1"/>
  <c r="K137" i="11"/>
  <c r="K174" i="11" s="1"/>
  <c r="J137" i="11"/>
  <c r="J174" i="11" s="1"/>
  <c r="I137" i="11"/>
  <c r="I174" i="11" s="1"/>
  <c r="H137" i="11"/>
  <c r="H174" i="11" s="1"/>
  <c r="A137" i="11"/>
  <c r="BA136" i="11"/>
  <c r="AX136" i="11"/>
  <c r="AQ136" i="11"/>
  <c r="AZ136" i="11" s="1"/>
  <c r="AN136" i="11"/>
  <c r="AY136" i="11" s="1"/>
  <c r="AE136" i="11"/>
  <c r="AW136" i="11" s="1"/>
  <c r="X136" i="11"/>
  <c r="AV136" i="11" s="1"/>
  <c r="O136" i="11"/>
  <c r="N136" i="11"/>
  <c r="E136" i="11"/>
  <c r="BB136" i="11" s="1"/>
  <c r="G136" i="11" s="1"/>
  <c r="D136" i="11"/>
  <c r="BA135" i="11"/>
  <c r="AX135" i="11"/>
  <c r="AQ135" i="11"/>
  <c r="AZ135" i="11" s="1"/>
  <c r="AN135" i="11"/>
  <c r="AY135" i="11" s="1"/>
  <c r="AE135" i="11"/>
  <c r="AW135" i="11" s="1"/>
  <c r="X135" i="11"/>
  <c r="O135" i="11"/>
  <c r="N135" i="11"/>
  <c r="E135" i="11"/>
  <c r="BB135" i="11" s="1"/>
  <c r="G135" i="11" s="1"/>
  <c r="D135" i="11"/>
  <c r="BA134" i="11"/>
  <c r="AX134" i="11"/>
  <c r="AQ134" i="11"/>
  <c r="AZ134" i="11" s="1"/>
  <c r="AN134" i="11"/>
  <c r="AY134" i="11" s="1"/>
  <c r="AE134" i="11"/>
  <c r="AW134" i="11" s="1"/>
  <c r="X134" i="11"/>
  <c r="AV134" i="11" s="1"/>
  <c r="O134" i="11"/>
  <c r="N134" i="11"/>
  <c r="BA133" i="11"/>
  <c r="AX133" i="11"/>
  <c r="AQ133" i="11"/>
  <c r="AZ133" i="11" s="1"/>
  <c r="AN133" i="11"/>
  <c r="AY133" i="11" s="1"/>
  <c r="AE133" i="11"/>
  <c r="AW133" i="11" s="1"/>
  <c r="X133" i="11"/>
  <c r="O133" i="11"/>
  <c r="N133" i="11"/>
  <c r="BA132" i="11"/>
  <c r="AX132" i="11"/>
  <c r="AQ132" i="11"/>
  <c r="AZ132" i="11" s="1"/>
  <c r="AN132" i="11"/>
  <c r="AY132" i="11" s="1"/>
  <c r="AE132" i="11"/>
  <c r="AW132" i="11" s="1"/>
  <c r="X132" i="11"/>
  <c r="AV132" i="11" s="1"/>
  <c r="O132" i="11"/>
  <c r="N132" i="11"/>
  <c r="F132" i="11" a="1"/>
  <c r="D134" i="11" s="1"/>
  <c r="AT131" i="11"/>
  <c r="AS131" i="11"/>
  <c r="AS173" i="11" s="1"/>
  <c r="AR131" i="11"/>
  <c r="AR173" i="11" s="1"/>
  <c r="AP131" i="11"/>
  <c r="AO131" i="11"/>
  <c r="AO173" i="11" s="1"/>
  <c r="AM131" i="11"/>
  <c r="AM173" i="11" s="1"/>
  <c r="AL131" i="11"/>
  <c r="AL173" i="11" s="1"/>
  <c r="AK131" i="11"/>
  <c r="AK173" i="11" s="1"/>
  <c r="AJ131" i="11"/>
  <c r="AJ173" i="11" s="1"/>
  <c r="AI131" i="11"/>
  <c r="AI173" i="11" s="1"/>
  <c r="AH131" i="11"/>
  <c r="AH173" i="11" s="1"/>
  <c r="AG131" i="11"/>
  <c r="AG173" i="11" s="1"/>
  <c r="AF131" i="11"/>
  <c r="AF173" i="11" s="1"/>
  <c r="AD131" i="11"/>
  <c r="AC131" i="11"/>
  <c r="AC173" i="11" s="1"/>
  <c r="AB131" i="11"/>
  <c r="AB173" i="11" s="1"/>
  <c r="AA131" i="11"/>
  <c r="AA173" i="11" s="1"/>
  <c r="Z131" i="11"/>
  <c r="Y131" i="11"/>
  <c r="Y173" i="11" s="1"/>
  <c r="V131" i="11"/>
  <c r="V173" i="11" s="1"/>
  <c r="U131" i="11"/>
  <c r="U173" i="11" s="1"/>
  <c r="T131" i="11"/>
  <c r="T173" i="11" s="1"/>
  <c r="S131" i="11"/>
  <c r="S173" i="11" s="1"/>
  <c r="R131" i="11"/>
  <c r="R173" i="11" s="1"/>
  <c r="Q131" i="11"/>
  <c r="Q173" i="11" s="1"/>
  <c r="P131" i="11"/>
  <c r="M131" i="11"/>
  <c r="M173" i="11" s="1"/>
  <c r="L131" i="11"/>
  <c r="L173" i="11" s="1"/>
  <c r="K131" i="11"/>
  <c r="K173" i="11" s="1"/>
  <c r="J131" i="11"/>
  <c r="I131" i="11"/>
  <c r="I173" i="11" s="1"/>
  <c r="H131" i="11"/>
  <c r="H173" i="11" s="1"/>
  <c r="A131" i="11"/>
  <c r="BA130" i="11"/>
  <c r="AX130" i="11"/>
  <c r="AQ130" i="11"/>
  <c r="AZ130" i="11" s="1"/>
  <c r="AN130" i="11"/>
  <c r="AY130" i="11" s="1"/>
  <c r="AE130" i="11"/>
  <c r="AW130" i="11" s="1"/>
  <c r="X130" i="11"/>
  <c r="AV130" i="11" s="1"/>
  <c r="O130" i="11"/>
  <c r="N130" i="11"/>
  <c r="E130" i="11"/>
  <c r="BB130" i="11" s="1"/>
  <c r="G130" i="11" s="1"/>
  <c r="D130" i="11"/>
  <c r="BA129" i="11"/>
  <c r="AX129" i="11"/>
  <c r="AQ129" i="11"/>
  <c r="AZ129" i="11" s="1"/>
  <c r="AN129" i="11"/>
  <c r="AY129" i="11" s="1"/>
  <c r="AE129" i="11"/>
  <c r="X129" i="11"/>
  <c r="AV129" i="11" s="1"/>
  <c r="O129" i="11"/>
  <c r="N129" i="11"/>
  <c r="E129" i="11"/>
  <c r="BB129" i="11" s="1"/>
  <c r="G129" i="11" s="1"/>
  <c r="D129" i="11"/>
  <c r="BA128" i="11"/>
  <c r="AX128" i="11"/>
  <c r="AQ128" i="11"/>
  <c r="AZ128" i="11" s="1"/>
  <c r="AN128" i="11"/>
  <c r="AY128" i="11" s="1"/>
  <c r="AE128" i="11"/>
  <c r="AW128" i="11" s="1"/>
  <c r="X128" i="11"/>
  <c r="AV128" i="11" s="1"/>
  <c r="O128" i="11"/>
  <c r="N128" i="11"/>
  <c r="BA127" i="11"/>
  <c r="AX127" i="11"/>
  <c r="AQ127" i="11"/>
  <c r="AZ127" i="11" s="1"/>
  <c r="AN127" i="11"/>
  <c r="AY127" i="11" s="1"/>
  <c r="AE127" i="11"/>
  <c r="AW127" i="11" s="1"/>
  <c r="X127" i="11"/>
  <c r="O127" i="11"/>
  <c r="N127" i="11"/>
  <c r="BA126" i="11"/>
  <c r="AX126" i="11"/>
  <c r="AQ126" i="11"/>
  <c r="AZ126" i="11" s="1"/>
  <c r="AN126" i="11"/>
  <c r="AY126" i="11" s="1"/>
  <c r="AE126" i="11"/>
  <c r="AW126" i="11" s="1"/>
  <c r="X126" i="11"/>
  <c r="AV126" i="11" s="1"/>
  <c r="O126" i="11"/>
  <c r="N126" i="11"/>
  <c r="F126" i="11" a="1"/>
  <c r="D128" i="11" s="1"/>
  <c r="AT125" i="11"/>
  <c r="AS125" i="11"/>
  <c r="AR125" i="11"/>
  <c r="AQ125" i="11" s="1"/>
  <c r="AP125" i="11"/>
  <c r="AO125" i="11"/>
  <c r="AM125" i="11"/>
  <c r="AL125" i="11"/>
  <c r="AK125" i="11"/>
  <c r="AJ125" i="11"/>
  <c r="AI125" i="11"/>
  <c r="AH125" i="11"/>
  <c r="AG125" i="11"/>
  <c r="AF125" i="11"/>
  <c r="AD125" i="11"/>
  <c r="AC125" i="11"/>
  <c r="AB125" i="11"/>
  <c r="AA125" i="11"/>
  <c r="Z125" i="11"/>
  <c r="Z172" i="11" s="1"/>
  <c r="Y125" i="11"/>
  <c r="V125" i="11"/>
  <c r="U125" i="11"/>
  <c r="T125" i="11"/>
  <c r="S125" i="11"/>
  <c r="R125" i="11"/>
  <c r="R172" i="11" s="1"/>
  <c r="Q125" i="11"/>
  <c r="P125" i="11"/>
  <c r="M125" i="11"/>
  <c r="L125" i="11"/>
  <c r="K125" i="11"/>
  <c r="J125" i="11"/>
  <c r="J172" i="11" s="1"/>
  <c r="I125" i="11"/>
  <c r="H125" i="11"/>
  <c r="A125" i="11"/>
  <c r="BA124" i="11"/>
  <c r="AX124" i="11"/>
  <c r="AQ124" i="11"/>
  <c r="AZ124" i="11" s="1"/>
  <c r="AN124" i="11"/>
  <c r="AY124" i="11" s="1"/>
  <c r="AE124" i="11"/>
  <c r="AW124" i="11" s="1"/>
  <c r="X124" i="11"/>
  <c r="AV124" i="11" s="1"/>
  <c r="O124" i="11"/>
  <c r="N124" i="11"/>
  <c r="BA123" i="11"/>
  <c r="AX123" i="11"/>
  <c r="AQ123" i="11"/>
  <c r="AZ123" i="11" s="1"/>
  <c r="AN123" i="11"/>
  <c r="AY123" i="11" s="1"/>
  <c r="AE123" i="11"/>
  <c r="AW123" i="11" s="1"/>
  <c r="X123" i="11"/>
  <c r="O123" i="11"/>
  <c r="N123" i="11"/>
  <c r="BA122" i="11"/>
  <c r="AX122" i="11"/>
  <c r="AQ122" i="11"/>
  <c r="AZ122" i="11" s="1"/>
  <c r="AN122" i="11"/>
  <c r="AY122" i="11" s="1"/>
  <c r="AE122" i="11"/>
  <c r="AW122" i="11" s="1"/>
  <c r="X122" i="11"/>
  <c r="AV122" i="11" s="1"/>
  <c r="O122" i="11"/>
  <c r="N122" i="11"/>
  <c r="BA121" i="11"/>
  <c r="AX121" i="11"/>
  <c r="AQ121" i="11"/>
  <c r="AZ121" i="11" s="1"/>
  <c r="AN121" i="11"/>
  <c r="AY121" i="11" s="1"/>
  <c r="AE121" i="11"/>
  <c r="AW121" i="11" s="1"/>
  <c r="X121" i="11"/>
  <c r="O121" i="11"/>
  <c r="N121" i="11"/>
  <c r="BA120" i="11"/>
  <c r="AX120" i="11"/>
  <c r="AW120" i="11"/>
  <c r="AQ120" i="11"/>
  <c r="AZ120" i="11" s="1"/>
  <c r="AN120" i="11"/>
  <c r="AY120" i="11" s="1"/>
  <c r="AE120" i="11"/>
  <c r="X120" i="11"/>
  <c r="AV120" i="11" s="1"/>
  <c r="O120" i="11"/>
  <c r="N120" i="11"/>
  <c r="F120" i="11" a="1"/>
  <c r="D122" i="11" s="1"/>
  <c r="BB119" i="11"/>
  <c r="AT118" i="11"/>
  <c r="AS118" i="11"/>
  <c r="AS171" i="11" s="1"/>
  <c r="AR118" i="11"/>
  <c r="AP118" i="11"/>
  <c r="AP171" i="11" s="1"/>
  <c r="AO118" i="11"/>
  <c r="AO171" i="11" s="1"/>
  <c r="AM118" i="11"/>
  <c r="AM171" i="11" s="1"/>
  <c r="AL118" i="11"/>
  <c r="AL171" i="11" s="1"/>
  <c r="AK118" i="11"/>
  <c r="AK171" i="11" s="1"/>
  <c r="AJ118" i="11"/>
  <c r="AJ171" i="11" s="1"/>
  <c r="AI118" i="11"/>
  <c r="AI171" i="11" s="1"/>
  <c r="AH118" i="11"/>
  <c r="AH171" i="11" s="1"/>
  <c r="AG118" i="11"/>
  <c r="AG171" i="11" s="1"/>
  <c r="AF118" i="11"/>
  <c r="AF171" i="11" s="1"/>
  <c r="AD118" i="11"/>
  <c r="AC118" i="11"/>
  <c r="AC171" i="11" s="1"/>
  <c r="AB118" i="11"/>
  <c r="AB171" i="11" s="1"/>
  <c r="AA118" i="11"/>
  <c r="AA171" i="11" s="1"/>
  <c r="Z118" i="11"/>
  <c r="Z171" i="11" s="1"/>
  <c r="Y118" i="11"/>
  <c r="Y171" i="11" s="1"/>
  <c r="V118" i="11"/>
  <c r="V171" i="11" s="1"/>
  <c r="U118" i="11"/>
  <c r="U171" i="11" s="1"/>
  <c r="T118" i="11"/>
  <c r="T171" i="11" s="1"/>
  <c r="S118" i="11"/>
  <c r="S171" i="11" s="1"/>
  <c r="R118" i="11"/>
  <c r="R171" i="11" s="1"/>
  <c r="Q118" i="11"/>
  <c r="Q171" i="11" s="1"/>
  <c r="P118" i="11"/>
  <c r="P171" i="11" s="1"/>
  <c r="M118" i="11"/>
  <c r="M171" i="11" s="1"/>
  <c r="L118" i="11"/>
  <c r="L171" i="11" s="1"/>
  <c r="K118" i="11"/>
  <c r="K171" i="11" s="1"/>
  <c r="J118" i="11"/>
  <c r="J171" i="11" s="1"/>
  <c r="I118" i="11"/>
  <c r="I171" i="11" s="1"/>
  <c r="H118" i="11"/>
  <c r="H171" i="11" s="1"/>
  <c r="A118" i="11"/>
  <c r="BA117" i="11"/>
  <c r="AX117" i="11"/>
  <c r="AQ117" i="11"/>
  <c r="AZ117" i="11" s="1"/>
  <c r="AN117" i="11"/>
  <c r="AY117" i="11" s="1"/>
  <c r="AE117" i="11"/>
  <c r="AW117" i="11" s="1"/>
  <c r="X117" i="11"/>
  <c r="O117" i="11"/>
  <c r="N117" i="11"/>
  <c r="E117" i="11"/>
  <c r="BB117" i="11" s="1"/>
  <c r="G117" i="11" s="1"/>
  <c r="D117" i="11"/>
  <c r="BA116" i="11"/>
  <c r="AX116" i="11"/>
  <c r="AQ116" i="11"/>
  <c r="AZ116" i="11" s="1"/>
  <c r="AN116" i="11"/>
  <c r="AY116" i="11" s="1"/>
  <c r="AE116" i="11"/>
  <c r="AW116" i="11" s="1"/>
  <c r="X116" i="11"/>
  <c r="O116" i="11"/>
  <c r="N116" i="11"/>
  <c r="E116" i="11"/>
  <c r="BB116" i="11" s="1"/>
  <c r="G116" i="11" s="1"/>
  <c r="D116" i="11"/>
  <c r="BA115" i="11"/>
  <c r="AX115" i="11"/>
  <c r="AQ115" i="11"/>
  <c r="AZ115" i="11" s="1"/>
  <c r="AN115" i="11"/>
  <c r="AY115" i="11" s="1"/>
  <c r="AE115" i="11"/>
  <c r="AW115" i="11" s="1"/>
  <c r="X115" i="11"/>
  <c r="O115" i="11"/>
  <c r="N115" i="11"/>
  <c r="BA114" i="11"/>
  <c r="AX114" i="11"/>
  <c r="AQ114" i="11"/>
  <c r="AZ114" i="11" s="1"/>
  <c r="AN114" i="11"/>
  <c r="AY114" i="11" s="1"/>
  <c r="AE114" i="11"/>
  <c r="AW114" i="11" s="1"/>
  <c r="X114" i="11"/>
  <c r="O114" i="11"/>
  <c r="N114" i="11"/>
  <c r="BA113" i="11"/>
  <c r="AX113" i="11"/>
  <c r="AQ113" i="11"/>
  <c r="AZ113" i="11" s="1"/>
  <c r="AN113" i="11"/>
  <c r="AY113" i="11" s="1"/>
  <c r="AE113" i="11"/>
  <c r="AW113" i="11" s="1"/>
  <c r="X113" i="11"/>
  <c r="O113" i="11"/>
  <c r="N113" i="11"/>
  <c r="F113" i="11" a="1"/>
  <c r="D115" i="11" s="1"/>
  <c r="AT112" i="11"/>
  <c r="AS112" i="11"/>
  <c r="AS170" i="11" s="1"/>
  <c r="AR112" i="11"/>
  <c r="AP112" i="11"/>
  <c r="AP170" i="11" s="1"/>
  <c r="AO112" i="11"/>
  <c r="AO170" i="11" s="1"/>
  <c r="AM112" i="11"/>
  <c r="AM170" i="11" s="1"/>
  <c r="AL112" i="11"/>
  <c r="AL170" i="11" s="1"/>
  <c r="AK112" i="11"/>
  <c r="AK170" i="11" s="1"/>
  <c r="AJ112" i="11"/>
  <c r="AJ170" i="11" s="1"/>
  <c r="AI112" i="11"/>
  <c r="AI170" i="11" s="1"/>
  <c r="AH112" i="11"/>
  <c r="AH170" i="11" s="1"/>
  <c r="AG112" i="11"/>
  <c r="AG170" i="11" s="1"/>
  <c r="AF112" i="11"/>
  <c r="AF170" i="11" s="1"/>
  <c r="AD112" i="11"/>
  <c r="AC112" i="11"/>
  <c r="AC170" i="11" s="1"/>
  <c r="AB112" i="11"/>
  <c r="AB170" i="11" s="1"/>
  <c r="AA112" i="11"/>
  <c r="AA170" i="11" s="1"/>
  <c r="Z112" i="11"/>
  <c r="Z170" i="11" s="1"/>
  <c r="Y112" i="11"/>
  <c r="Y170" i="11" s="1"/>
  <c r="V112" i="11"/>
  <c r="V170" i="11" s="1"/>
  <c r="U112" i="11"/>
  <c r="U170" i="11" s="1"/>
  <c r="T112" i="11"/>
  <c r="T170" i="11" s="1"/>
  <c r="S112" i="11"/>
  <c r="S170" i="11" s="1"/>
  <c r="R112" i="11"/>
  <c r="R170" i="11" s="1"/>
  <c r="Q112" i="11"/>
  <c r="Q170" i="11" s="1"/>
  <c r="P112" i="11"/>
  <c r="P170" i="11" s="1"/>
  <c r="M112" i="11"/>
  <c r="M170" i="11" s="1"/>
  <c r="L112" i="11"/>
  <c r="L170" i="11" s="1"/>
  <c r="K112" i="11"/>
  <c r="K170" i="11" s="1"/>
  <c r="J112" i="11"/>
  <c r="J170" i="11" s="1"/>
  <c r="I112" i="11"/>
  <c r="I170" i="11" s="1"/>
  <c r="H112" i="11"/>
  <c r="H170" i="11" s="1"/>
  <c r="A112" i="11"/>
  <c r="BA111" i="11"/>
  <c r="AX111" i="11"/>
  <c r="AQ111" i="11"/>
  <c r="AZ111" i="11" s="1"/>
  <c r="AN111" i="11"/>
  <c r="AY111" i="11" s="1"/>
  <c r="AE111" i="11"/>
  <c r="AW111" i="11" s="1"/>
  <c r="X111" i="11"/>
  <c r="AV111" i="11" s="1"/>
  <c r="O111" i="11"/>
  <c r="N111" i="11"/>
  <c r="E111" i="11"/>
  <c r="BB111" i="11" s="1"/>
  <c r="G111" i="11" s="1"/>
  <c r="D111" i="11"/>
  <c r="BA110" i="11"/>
  <c r="AX110" i="11"/>
  <c r="AQ110" i="11"/>
  <c r="AZ110" i="11" s="1"/>
  <c r="AN110" i="11"/>
  <c r="AY110" i="11" s="1"/>
  <c r="AE110" i="11"/>
  <c r="AW110" i="11" s="1"/>
  <c r="X110" i="11"/>
  <c r="O110" i="11"/>
  <c r="N110" i="11"/>
  <c r="E110" i="11"/>
  <c r="BB110" i="11" s="1"/>
  <c r="G110" i="11" s="1"/>
  <c r="D110" i="11"/>
  <c r="BA109" i="11"/>
  <c r="AX109" i="11"/>
  <c r="AQ109" i="11"/>
  <c r="AZ109" i="11" s="1"/>
  <c r="AN109" i="11"/>
  <c r="AY109" i="11" s="1"/>
  <c r="AE109" i="11"/>
  <c r="AW109" i="11" s="1"/>
  <c r="X109" i="11"/>
  <c r="AV109" i="11" s="1"/>
  <c r="O109" i="11"/>
  <c r="N109" i="11"/>
  <c r="BA108" i="11"/>
  <c r="AX108" i="11"/>
  <c r="AQ108" i="11"/>
  <c r="AZ108" i="11" s="1"/>
  <c r="AN108" i="11"/>
  <c r="AY108" i="11" s="1"/>
  <c r="AE108" i="11"/>
  <c r="AW108" i="11" s="1"/>
  <c r="X108" i="11"/>
  <c r="O108" i="11"/>
  <c r="N108" i="11"/>
  <c r="BA107" i="11"/>
  <c r="AX107" i="11"/>
  <c r="AQ107" i="11"/>
  <c r="AZ107" i="11" s="1"/>
  <c r="AN107" i="11"/>
  <c r="AY107" i="11" s="1"/>
  <c r="AE107" i="11"/>
  <c r="AW107" i="11" s="1"/>
  <c r="X107" i="11"/>
  <c r="AV107" i="11" s="1"/>
  <c r="O107" i="11"/>
  <c r="N107" i="11"/>
  <c r="F107" i="11" a="1"/>
  <c r="D109" i="11" s="1"/>
  <c r="AT106" i="11"/>
  <c r="AS106" i="11"/>
  <c r="AS169" i="11" s="1"/>
  <c r="AR106" i="11"/>
  <c r="AP106" i="11"/>
  <c r="AO106" i="11"/>
  <c r="AM106" i="11"/>
  <c r="AL106" i="11"/>
  <c r="AK106" i="11"/>
  <c r="AJ106" i="11"/>
  <c r="AI106" i="11"/>
  <c r="AH106" i="11"/>
  <c r="AH169" i="11" s="1"/>
  <c r="AG106" i="11"/>
  <c r="AF106" i="11"/>
  <c r="AD106" i="11"/>
  <c r="AC106" i="11"/>
  <c r="AC169" i="11" s="1"/>
  <c r="AB106" i="11"/>
  <c r="AA106" i="11"/>
  <c r="Z106" i="11"/>
  <c r="Y106" i="11"/>
  <c r="Y169" i="11" s="1"/>
  <c r="V106" i="11"/>
  <c r="U106" i="11"/>
  <c r="T106" i="11"/>
  <c r="S106" i="11"/>
  <c r="R106" i="11"/>
  <c r="Q106" i="11"/>
  <c r="Q169" i="11" s="1"/>
  <c r="P106" i="11"/>
  <c r="M106" i="11"/>
  <c r="M169" i="11" s="1"/>
  <c r="L106" i="11"/>
  <c r="K106" i="11"/>
  <c r="J106" i="11"/>
  <c r="I106" i="11"/>
  <c r="I169" i="11" s="1"/>
  <c r="H106" i="11"/>
  <c r="A106" i="11"/>
  <c r="BA105" i="11"/>
  <c r="AX105" i="11"/>
  <c r="AQ105" i="11"/>
  <c r="AZ105" i="11" s="1"/>
  <c r="AN105" i="11"/>
  <c r="AY105" i="11" s="1"/>
  <c r="AE105" i="11"/>
  <c r="AW105" i="11" s="1"/>
  <c r="X105" i="11"/>
  <c r="AV105" i="11" s="1"/>
  <c r="O105" i="11"/>
  <c r="N105" i="11"/>
  <c r="BA104" i="11"/>
  <c r="AY104" i="11"/>
  <c r="AX104" i="11"/>
  <c r="AQ104" i="11"/>
  <c r="AZ104" i="11" s="1"/>
  <c r="AN104" i="11"/>
  <c r="AE104" i="11"/>
  <c r="AW104" i="11" s="1"/>
  <c r="X104" i="11"/>
  <c r="O104" i="11"/>
  <c r="N104" i="11"/>
  <c r="BA103" i="11"/>
  <c r="AX103" i="11"/>
  <c r="AW103" i="11"/>
  <c r="AQ103" i="11"/>
  <c r="AZ103" i="11" s="1"/>
  <c r="AN103" i="11"/>
  <c r="AY103" i="11" s="1"/>
  <c r="AE103" i="11"/>
  <c r="X103" i="11"/>
  <c r="AV103" i="11" s="1"/>
  <c r="O103" i="11"/>
  <c r="N103" i="11"/>
  <c r="BA102" i="11"/>
  <c r="AX102" i="11"/>
  <c r="AQ102" i="11"/>
  <c r="AZ102" i="11" s="1"/>
  <c r="AN102" i="11"/>
  <c r="AY102" i="11" s="1"/>
  <c r="AE102" i="11"/>
  <c r="AW102" i="11" s="1"/>
  <c r="X102" i="11"/>
  <c r="O102" i="11"/>
  <c r="N102" i="11"/>
  <c r="BA101" i="11"/>
  <c r="AX101" i="11"/>
  <c r="AW101" i="11"/>
  <c r="AQ101" i="11"/>
  <c r="AZ101" i="11" s="1"/>
  <c r="AN101" i="11"/>
  <c r="AY101" i="11" s="1"/>
  <c r="AE101" i="11"/>
  <c r="X101" i="11"/>
  <c r="AV101" i="11" s="1"/>
  <c r="AU101" i="11" s="1"/>
  <c r="O101" i="11"/>
  <c r="N101" i="11"/>
  <c r="F101" i="11" a="1"/>
  <c r="D103" i="11" s="1"/>
  <c r="BB100" i="11"/>
  <c r="AT99" i="11"/>
  <c r="AS99" i="11"/>
  <c r="AS168" i="11" s="1"/>
  <c r="AR99" i="11"/>
  <c r="AR168" i="11" s="1"/>
  <c r="AP99" i="11"/>
  <c r="AP168" i="11" s="1"/>
  <c r="AO99" i="11"/>
  <c r="AO168" i="11" s="1"/>
  <c r="AM99" i="11"/>
  <c r="AM168" i="11" s="1"/>
  <c r="AL99" i="11"/>
  <c r="AL168" i="11" s="1"/>
  <c r="AK99" i="11"/>
  <c r="AK168" i="11" s="1"/>
  <c r="AJ99" i="11"/>
  <c r="AJ168" i="11" s="1"/>
  <c r="AI99" i="11"/>
  <c r="AI168" i="11" s="1"/>
  <c r="AH99" i="11"/>
  <c r="AH168" i="11" s="1"/>
  <c r="AG99" i="11"/>
  <c r="AG168" i="11" s="1"/>
  <c r="AF99" i="11"/>
  <c r="AF168" i="11" s="1"/>
  <c r="AD99" i="11"/>
  <c r="AC99" i="11"/>
  <c r="AC168" i="11" s="1"/>
  <c r="AB99" i="11"/>
  <c r="AB168" i="11" s="1"/>
  <c r="AA99" i="11"/>
  <c r="AA168" i="11" s="1"/>
  <c r="Z99" i="11"/>
  <c r="Z168" i="11" s="1"/>
  <c r="Y99" i="11"/>
  <c r="Y168" i="11" s="1"/>
  <c r="V99" i="11"/>
  <c r="V168" i="11" s="1"/>
  <c r="U99" i="11"/>
  <c r="U168" i="11" s="1"/>
  <c r="T99" i="11"/>
  <c r="T168" i="11" s="1"/>
  <c r="S99" i="11"/>
  <c r="S168" i="11" s="1"/>
  <c r="R99" i="11"/>
  <c r="R168" i="11" s="1"/>
  <c r="Q99" i="11"/>
  <c r="Q168" i="11" s="1"/>
  <c r="P99" i="11"/>
  <c r="P168" i="11" s="1"/>
  <c r="M99" i="11"/>
  <c r="M168" i="11" s="1"/>
  <c r="L99" i="11"/>
  <c r="L168" i="11" s="1"/>
  <c r="K99" i="11"/>
  <c r="K168" i="11" s="1"/>
  <c r="J99" i="11"/>
  <c r="J168" i="11" s="1"/>
  <c r="I99" i="11"/>
  <c r="I168" i="11" s="1"/>
  <c r="H99" i="11"/>
  <c r="H168" i="11" s="1"/>
  <c r="A99" i="11"/>
  <c r="BA98" i="11"/>
  <c r="AX98" i="11"/>
  <c r="AQ98" i="11"/>
  <c r="AZ98" i="11" s="1"/>
  <c r="AN98" i="11"/>
  <c r="AY98" i="11" s="1"/>
  <c r="AE98" i="11"/>
  <c r="AW98" i="11" s="1"/>
  <c r="X98" i="11"/>
  <c r="O98" i="11"/>
  <c r="N98" i="11"/>
  <c r="E98" i="11"/>
  <c r="BB98" i="11" s="1"/>
  <c r="G98" i="11" s="1"/>
  <c r="D98" i="11"/>
  <c r="BA97" i="11"/>
  <c r="AY97" i="11"/>
  <c r="AX97" i="11"/>
  <c r="AQ97" i="11"/>
  <c r="AZ97" i="11" s="1"/>
  <c r="AN97" i="11"/>
  <c r="AE97" i="11"/>
  <c r="AW97" i="11" s="1"/>
  <c r="X97" i="11"/>
  <c r="O97" i="11"/>
  <c r="N97" i="11"/>
  <c r="E97" i="11"/>
  <c r="BB97" i="11" s="1"/>
  <c r="BA96" i="11"/>
  <c r="AX96" i="11"/>
  <c r="AQ96" i="11"/>
  <c r="AZ96" i="11" s="1"/>
  <c r="AN96" i="11"/>
  <c r="AY96" i="11" s="1"/>
  <c r="AE96" i="11"/>
  <c r="AW96" i="11" s="1"/>
  <c r="X96" i="11"/>
  <c r="O96" i="11"/>
  <c r="N96" i="11"/>
  <c r="BA95" i="11"/>
  <c r="AX95" i="11"/>
  <c r="AQ95" i="11"/>
  <c r="AZ95" i="11" s="1"/>
  <c r="AN95" i="11"/>
  <c r="AY95" i="11" s="1"/>
  <c r="AE95" i="11"/>
  <c r="AW95" i="11" s="1"/>
  <c r="X95" i="11"/>
  <c r="O95" i="11"/>
  <c r="N95" i="11"/>
  <c r="BA94" i="11"/>
  <c r="AX94" i="11"/>
  <c r="AQ94" i="11"/>
  <c r="AZ94" i="11" s="1"/>
  <c r="AN94" i="11"/>
  <c r="AY94" i="11" s="1"/>
  <c r="AE94" i="11"/>
  <c r="AW94" i="11" s="1"/>
  <c r="X94" i="11"/>
  <c r="O94" i="11"/>
  <c r="N94" i="11"/>
  <c r="F94" i="11" a="1"/>
  <c r="D96" i="11" s="1"/>
  <c r="AT93" i="11"/>
  <c r="AS93" i="11"/>
  <c r="AS167" i="11" s="1"/>
  <c r="AR93" i="11"/>
  <c r="AP93" i="11"/>
  <c r="AO93" i="11"/>
  <c r="AM93" i="11"/>
  <c r="AM167" i="11" s="1"/>
  <c r="AL93" i="11"/>
  <c r="AK93" i="11"/>
  <c r="AK100" i="11" s="1"/>
  <c r="AJ93" i="11"/>
  <c r="AI93" i="11"/>
  <c r="AI167" i="11" s="1"/>
  <c r="AH93" i="11"/>
  <c r="AG93" i="11"/>
  <c r="AF93" i="11"/>
  <c r="AD93" i="11"/>
  <c r="AC93" i="11"/>
  <c r="AC100" i="11" s="1"/>
  <c r="AB93" i="11"/>
  <c r="AA93" i="11"/>
  <c r="Z93" i="11"/>
  <c r="Z167" i="11" s="1"/>
  <c r="Y93" i="11"/>
  <c r="V93" i="11"/>
  <c r="U93" i="11"/>
  <c r="U100" i="11" s="1"/>
  <c r="T93" i="11"/>
  <c r="T167" i="11" s="1"/>
  <c r="S93" i="11"/>
  <c r="R93" i="11"/>
  <c r="Q93" i="11"/>
  <c r="P93" i="11"/>
  <c r="P167" i="11" s="1"/>
  <c r="M93" i="11"/>
  <c r="M100" i="11" s="1"/>
  <c r="L93" i="11"/>
  <c r="K93" i="11"/>
  <c r="J93" i="11"/>
  <c r="J167" i="11" s="1"/>
  <c r="I93" i="11"/>
  <c r="H93" i="11"/>
  <c r="A93" i="11"/>
  <c r="BA92" i="11"/>
  <c r="AX92" i="11"/>
  <c r="AQ92" i="11"/>
  <c r="AZ92" i="11" s="1"/>
  <c r="AN92" i="11"/>
  <c r="AY92" i="11" s="1"/>
  <c r="AE92" i="11"/>
  <c r="AW92" i="11" s="1"/>
  <c r="X92" i="11"/>
  <c r="AV92" i="11" s="1"/>
  <c r="O92" i="11"/>
  <c r="N92" i="11"/>
  <c r="E92" i="11"/>
  <c r="BB92" i="11" s="1"/>
  <c r="G92" i="11" s="1"/>
  <c r="D92" i="11"/>
  <c r="BA91" i="11"/>
  <c r="AX91" i="11"/>
  <c r="AQ91" i="11"/>
  <c r="AZ91" i="11" s="1"/>
  <c r="AN91" i="11"/>
  <c r="AY91" i="11" s="1"/>
  <c r="AE91" i="11"/>
  <c r="AW91" i="11" s="1"/>
  <c r="X91" i="11"/>
  <c r="O91" i="11"/>
  <c r="N91" i="11"/>
  <c r="BA90" i="11"/>
  <c r="AX90" i="11"/>
  <c r="AQ90" i="11"/>
  <c r="AZ90" i="11" s="1"/>
  <c r="AN90" i="11"/>
  <c r="AY90" i="11" s="1"/>
  <c r="AE90" i="11"/>
  <c r="AW90" i="11" s="1"/>
  <c r="X90" i="11"/>
  <c r="AV90" i="11" s="1"/>
  <c r="O90" i="11"/>
  <c r="N90" i="11"/>
  <c r="BA89" i="11"/>
  <c r="AX89" i="11"/>
  <c r="AQ89" i="11"/>
  <c r="AZ89" i="11" s="1"/>
  <c r="AN89" i="11"/>
  <c r="AY89" i="11" s="1"/>
  <c r="AE89" i="11"/>
  <c r="AW89" i="11" s="1"/>
  <c r="X89" i="11"/>
  <c r="O89" i="11"/>
  <c r="N89" i="11"/>
  <c r="BA88" i="11"/>
  <c r="AX88" i="11"/>
  <c r="AQ88" i="11"/>
  <c r="AZ88" i="11" s="1"/>
  <c r="AN88" i="11"/>
  <c r="AY88" i="11" s="1"/>
  <c r="AE88" i="11"/>
  <c r="AW88" i="11" s="1"/>
  <c r="X88" i="11"/>
  <c r="AV88" i="11" s="1"/>
  <c r="O88" i="11"/>
  <c r="N88" i="11"/>
  <c r="F88" i="11" a="1"/>
  <c r="D90" i="11" s="1"/>
  <c r="BB87" i="11"/>
  <c r="AT86" i="11"/>
  <c r="AS86" i="11"/>
  <c r="AR86" i="11"/>
  <c r="AR166" i="11" s="1"/>
  <c r="AP86" i="11"/>
  <c r="AP166" i="11" s="1"/>
  <c r="AO86" i="11"/>
  <c r="AO166" i="11" s="1"/>
  <c r="AM86" i="11"/>
  <c r="AM166" i="11" s="1"/>
  <c r="AL86" i="11"/>
  <c r="AL166" i="11" s="1"/>
  <c r="AK86" i="11"/>
  <c r="AK166" i="11" s="1"/>
  <c r="AJ86" i="11"/>
  <c r="AJ166" i="11" s="1"/>
  <c r="AI86" i="11"/>
  <c r="AI166" i="11" s="1"/>
  <c r="AH86" i="11"/>
  <c r="AH166" i="11" s="1"/>
  <c r="AG86" i="11"/>
  <c r="AG166" i="11" s="1"/>
  <c r="AF86" i="11"/>
  <c r="AF166" i="11" s="1"/>
  <c r="AD86" i="11"/>
  <c r="AC86" i="11"/>
  <c r="AC166" i="11" s="1"/>
  <c r="AB86" i="11"/>
  <c r="AB166" i="11" s="1"/>
  <c r="AA86" i="11"/>
  <c r="AA166" i="11" s="1"/>
  <c r="Z86" i="11"/>
  <c r="Z166" i="11" s="1"/>
  <c r="Y86" i="11"/>
  <c r="Y166" i="11" s="1"/>
  <c r="V86" i="11"/>
  <c r="V166" i="11" s="1"/>
  <c r="U86" i="11"/>
  <c r="U166" i="11" s="1"/>
  <c r="T86" i="11"/>
  <c r="T166" i="11" s="1"/>
  <c r="S86" i="11"/>
  <c r="S166" i="11" s="1"/>
  <c r="R86" i="11"/>
  <c r="R166" i="11" s="1"/>
  <c r="Q86" i="11"/>
  <c r="Q166" i="11" s="1"/>
  <c r="P86" i="11"/>
  <c r="P166" i="11" s="1"/>
  <c r="M86" i="11"/>
  <c r="M166" i="11" s="1"/>
  <c r="L86" i="11"/>
  <c r="L166" i="11" s="1"/>
  <c r="K86" i="11"/>
  <c r="K166" i="11" s="1"/>
  <c r="J86" i="11"/>
  <c r="J166" i="11" s="1"/>
  <c r="I86" i="11"/>
  <c r="I166" i="11" s="1"/>
  <c r="H86" i="11"/>
  <c r="H166" i="11" s="1"/>
  <c r="A86" i="11"/>
  <c r="BA85" i="11"/>
  <c r="AX85" i="11"/>
  <c r="AQ85" i="11"/>
  <c r="AZ85" i="11" s="1"/>
  <c r="AN85" i="11"/>
  <c r="AY85" i="11" s="1"/>
  <c r="AE85" i="11"/>
  <c r="AW85" i="11" s="1"/>
  <c r="X85" i="11"/>
  <c r="AV85" i="11" s="1"/>
  <c r="O85" i="11"/>
  <c r="N85" i="11"/>
  <c r="E85" i="11"/>
  <c r="BB85" i="11" s="1"/>
  <c r="G85" i="11" s="1"/>
  <c r="D85" i="11"/>
  <c r="BA84" i="11"/>
  <c r="AX84" i="11"/>
  <c r="AQ84" i="11"/>
  <c r="AZ84" i="11" s="1"/>
  <c r="AN84" i="11"/>
  <c r="AY84" i="11" s="1"/>
  <c r="AE84" i="11"/>
  <c r="AW84" i="11" s="1"/>
  <c r="X84" i="11"/>
  <c r="O84" i="11"/>
  <c r="N84" i="11"/>
  <c r="BA83" i="11"/>
  <c r="AX83" i="11"/>
  <c r="AQ83" i="11"/>
  <c r="AZ83" i="11" s="1"/>
  <c r="AN83" i="11"/>
  <c r="AY83" i="11" s="1"/>
  <c r="AE83" i="11"/>
  <c r="AW83" i="11" s="1"/>
  <c r="X83" i="11"/>
  <c r="AV83" i="11" s="1"/>
  <c r="O83" i="11"/>
  <c r="N83" i="11"/>
  <c r="BA82" i="11"/>
  <c r="AX82" i="11"/>
  <c r="AQ82" i="11"/>
  <c r="AZ82" i="11" s="1"/>
  <c r="AN82" i="11"/>
  <c r="AY82" i="11" s="1"/>
  <c r="AE82" i="11"/>
  <c r="AW82" i="11" s="1"/>
  <c r="X82" i="11"/>
  <c r="O82" i="11"/>
  <c r="N82" i="11"/>
  <c r="BA81" i="11"/>
  <c r="AX81" i="11"/>
  <c r="AQ81" i="11"/>
  <c r="AZ81" i="11" s="1"/>
  <c r="AN81" i="11"/>
  <c r="AY81" i="11" s="1"/>
  <c r="AE81" i="11"/>
  <c r="AW81" i="11" s="1"/>
  <c r="X81" i="11"/>
  <c r="AV81" i="11" s="1"/>
  <c r="O81" i="11"/>
  <c r="N81" i="11"/>
  <c r="F81" i="11" a="1"/>
  <c r="D83" i="11" s="1"/>
  <c r="AT80" i="11"/>
  <c r="AS80" i="11"/>
  <c r="AS165" i="11" s="1"/>
  <c r="AR80" i="11"/>
  <c r="AR165" i="11" s="1"/>
  <c r="AP80" i="11"/>
  <c r="AP165" i="11" s="1"/>
  <c r="AO80" i="11"/>
  <c r="AO165" i="11" s="1"/>
  <c r="AM80" i="11"/>
  <c r="AM165" i="11" s="1"/>
  <c r="AL80" i="11"/>
  <c r="AL165" i="11" s="1"/>
  <c r="AK80" i="11"/>
  <c r="AK165" i="11" s="1"/>
  <c r="AJ80" i="11"/>
  <c r="AI80" i="11"/>
  <c r="AI165" i="11" s="1"/>
  <c r="AH80" i="11"/>
  <c r="AH165" i="11" s="1"/>
  <c r="AG80" i="11"/>
  <c r="AG165" i="11" s="1"/>
  <c r="AF80" i="11"/>
  <c r="AD80" i="11"/>
  <c r="AC80" i="11"/>
  <c r="AC165" i="11" s="1"/>
  <c r="AB80" i="11"/>
  <c r="AB165" i="11" s="1"/>
  <c r="AA80" i="11"/>
  <c r="AA165" i="11" s="1"/>
  <c r="Z80" i="11"/>
  <c r="Z165" i="11" s="1"/>
  <c r="Y80" i="11"/>
  <c r="Y165" i="11" s="1"/>
  <c r="V80" i="11"/>
  <c r="V165" i="11" s="1"/>
  <c r="U80" i="11"/>
  <c r="U165" i="11" s="1"/>
  <c r="T80" i="11"/>
  <c r="T165" i="11" s="1"/>
  <c r="S80" i="11"/>
  <c r="S165" i="11" s="1"/>
  <c r="R80" i="11"/>
  <c r="R165" i="11" s="1"/>
  <c r="Q80" i="11"/>
  <c r="Q165" i="11" s="1"/>
  <c r="P80" i="11"/>
  <c r="P165" i="11" s="1"/>
  <c r="M80" i="11"/>
  <c r="M165" i="11" s="1"/>
  <c r="L80" i="11"/>
  <c r="L165" i="11" s="1"/>
  <c r="K80" i="11"/>
  <c r="K165" i="11" s="1"/>
  <c r="J80" i="11"/>
  <c r="J165" i="11" s="1"/>
  <c r="I80" i="11"/>
  <c r="I165" i="11" s="1"/>
  <c r="H80" i="11"/>
  <c r="H165" i="11" s="1"/>
  <c r="A80" i="11"/>
  <c r="BA79" i="11"/>
  <c r="AX79" i="11"/>
  <c r="AQ79" i="11"/>
  <c r="AZ79" i="11" s="1"/>
  <c r="AN79" i="11"/>
  <c r="AY79" i="11" s="1"/>
  <c r="AE79" i="11"/>
  <c r="AW79" i="11" s="1"/>
  <c r="X79" i="11"/>
  <c r="AV79" i="11" s="1"/>
  <c r="O79" i="11"/>
  <c r="N79" i="11"/>
  <c r="E79" i="11"/>
  <c r="BB79" i="11" s="1"/>
  <c r="G79" i="11" s="1"/>
  <c r="D79" i="11"/>
  <c r="BA78" i="11"/>
  <c r="AX78" i="11"/>
  <c r="AQ78" i="11"/>
  <c r="AZ78" i="11" s="1"/>
  <c r="AN78" i="11"/>
  <c r="AY78" i="11" s="1"/>
  <c r="AE78" i="11"/>
  <c r="X78" i="11"/>
  <c r="AV78" i="11" s="1"/>
  <c r="O78" i="11"/>
  <c r="N78" i="11"/>
  <c r="BA77" i="11"/>
  <c r="AX77" i="11"/>
  <c r="AQ77" i="11"/>
  <c r="AZ77" i="11" s="1"/>
  <c r="AN77" i="11"/>
  <c r="AY77" i="11" s="1"/>
  <c r="AE77" i="11"/>
  <c r="AW77" i="11" s="1"/>
  <c r="X77" i="11"/>
  <c r="AV77" i="11" s="1"/>
  <c r="O77" i="11"/>
  <c r="N77" i="11"/>
  <c r="BA76" i="11"/>
  <c r="AX76" i="11"/>
  <c r="AQ76" i="11"/>
  <c r="AZ76" i="11" s="1"/>
  <c r="AN76" i="11"/>
  <c r="AY76" i="11" s="1"/>
  <c r="AE76" i="11"/>
  <c r="X76" i="11"/>
  <c r="AV76" i="11" s="1"/>
  <c r="O76" i="11"/>
  <c r="N76" i="11"/>
  <c r="BA75" i="11"/>
  <c r="AX75" i="11"/>
  <c r="AQ75" i="11"/>
  <c r="AZ75" i="11" s="1"/>
  <c r="AN75" i="11"/>
  <c r="AY75" i="11" s="1"/>
  <c r="AE75" i="11"/>
  <c r="AW75" i="11" s="1"/>
  <c r="X75" i="11"/>
  <c r="AV75" i="11" s="1"/>
  <c r="O75" i="11"/>
  <c r="N75" i="11"/>
  <c r="F75" i="11" a="1"/>
  <c r="D77" i="11" s="1"/>
  <c r="BB74" i="11"/>
  <c r="AT73" i="11"/>
  <c r="BA73" i="11" s="1"/>
  <c r="BA164" i="11" s="1"/>
  <c r="AS73" i="11"/>
  <c r="AS164" i="11" s="1"/>
  <c r="AR73" i="11"/>
  <c r="AR164" i="11" s="1"/>
  <c r="AP73" i="11"/>
  <c r="AP164" i="11" s="1"/>
  <c r="AO73" i="11"/>
  <c r="AO164" i="11" s="1"/>
  <c r="AM73" i="11"/>
  <c r="AM164" i="11" s="1"/>
  <c r="AL73" i="11"/>
  <c r="AL164" i="11" s="1"/>
  <c r="AK73" i="11"/>
  <c r="AK164" i="11" s="1"/>
  <c r="AJ73" i="11"/>
  <c r="AJ164" i="11" s="1"/>
  <c r="AI73" i="11"/>
  <c r="AI164" i="11" s="1"/>
  <c r="AH73" i="11"/>
  <c r="AH164" i="11" s="1"/>
  <c r="AG73" i="11"/>
  <c r="AG164" i="11" s="1"/>
  <c r="AF73" i="11"/>
  <c r="AF164" i="11" s="1"/>
  <c r="AD73" i="11"/>
  <c r="AX73" i="11" s="1"/>
  <c r="AX164" i="11" s="1"/>
  <c r="AC73" i="11"/>
  <c r="AC164" i="11" s="1"/>
  <c r="AB73" i="11"/>
  <c r="AB164" i="11" s="1"/>
  <c r="AA73" i="11"/>
  <c r="AA164" i="11" s="1"/>
  <c r="Z73" i="11"/>
  <c r="Z164" i="11" s="1"/>
  <c r="Y73" i="11"/>
  <c r="Y164" i="11" s="1"/>
  <c r="V73" i="11"/>
  <c r="V164" i="11" s="1"/>
  <c r="U73" i="11"/>
  <c r="U164" i="11" s="1"/>
  <c r="T73" i="11"/>
  <c r="T164" i="11" s="1"/>
  <c r="S73" i="11"/>
  <c r="S164" i="11" s="1"/>
  <c r="R73" i="11"/>
  <c r="R164" i="11" s="1"/>
  <c r="Q73" i="11"/>
  <c r="Q164" i="11" s="1"/>
  <c r="P73" i="11"/>
  <c r="P164" i="11" s="1"/>
  <c r="M73" i="11"/>
  <c r="M164" i="11" s="1"/>
  <c r="L73" i="11"/>
  <c r="L164" i="11" s="1"/>
  <c r="K73" i="11"/>
  <c r="K164" i="11" s="1"/>
  <c r="J73" i="11"/>
  <c r="J164" i="11" s="1"/>
  <c r="I73" i="11"/>
  <c r="I164" i="11" s="1"/>
  <c r="H73" i="11"/>
  <c r="H164" i="11" s="1"/>
  <c r="A73" i="11"/>
  <c r="BA72" i="11"/>
  <c r="AX72" i="11"/>
  <c r="AQ72" i="11"/>
  <c r="AZ72" i="11" s="1"/>
  <c r="AN72" i="11"/>
  <c r="AY72" i="11" s="1"/>
  <c r="AE72" i="11"/>
  <c r="AW72" i="11" s="1"/>
  <c r="X72" i="11"/>
  <c r="AV72" i="11" s="1"/>
  <c r="O72" i="11"/>
  <c r="N72" i="11"/>
  <c r="E72" i="11"/>
  <c r="BB72" i="11" s="1"/>
  <c r="G72" i="11" s="1"/>
  <c r="D72" i="11"/>
  <c r="BA71" i="11"/>
  <c r="AX71" i="11"/>
  <c r="AQ71" i="11"/>
  <c r="AZ71" i="11" s="1"/>
  <c r="AN71" i="11"/>
  <c r="AY71" i="11" s="1"/>
  <c r="AE71" i="11"/>
  <c r="AW71" i="11" s="1"/>
  <c r="X71" i="11"/>
  <c r="O71" i="11"/>
  <c r="N71" i="11"/>
  <c r="E71" i="11"/>
  <c r="BB71" i="11" s="1"/>
  <c r="G71" i="11" s="1"/>
  <c r="D71" i="11"/>
  <c r="BA70" i="11"/>
  <c r="AX70" i="11"/>
  <c r="AQ70" i="11"/>
  <c r="AZ70" i="11" s="1"/>
  <c r="AN70" i="11"/>
  <c r="AY70" i="11" s="1"/>
  <c r="AE70" i="11"/>
  <c r="AW70" i="11" s="1"/>
  <c r="X70" i="11"/>
  <c r="AV70" i="11" s="1"/>
  <c r="O70" i="11"/>
  <c r="N70" i="11"/>
  <c r="BA69" i="11"/>
  <c r="AX69" i="11"/>
  <c r="AQ69" i="11"/>
  <c r="AZ69" i="11" s="1"/>
  <c r="AN69" i="11"/>
  <c r="AY69" i="11" s="1"/>
  <c r="AE69" i="11"/>
  <c r="AW69" i="11" s="1"/>
  <c r="X69" i="11"/>
  <c r="O69" i="11"/>
  <c r="N69" i="11"/>
  <c r="BA68" i="11"/>
  <c r="AX68" i="11"/>
  <c r="AQ68" i="11"/>
  <c r="AZ68" i="11" s="1"/>
  <c r="AN68" i="11"/>
  <c r="AY68" i="11" s="1"/>
  <c r="AE68" i="11"/>
  <c r="AW68" i="11" s="1"/>
  <c r="X68" i="11"/>
  <c r="AV68" i="11" s="1"/>
  <c r="O68" i="11"/>
  <c r="N68" i="11"/>
  <c r="F68" i="11" a="1"/>
  <c r="D70" i="11" s="1"/>
  <c r="AT67" i="11"/>
  <c r="AS67" i="11"/>
  <c r="AS163" i="11" s="1"/>
  <c r="AR67" i="11"/>
  <c r="AR163" i="11" s="1"/>
  <c r="AP67" i="11"/>
  <c r="AP163" i="11" s="1"/>
  <c r="AO67" i="11"/>
  <c r="AO163" i="11" s="1"/>
  <c r="AM67" i="11"/>
  <c r="AM163" i="11" s="1"/>
  <c r="AL67" i="11"/>
  <c r="AL163" i="11" s="1"/>
  <c r="AK67" i="11"/>
  <c r="AK163" i="11" s="1"/>
  <c r="AJ67" i="11"/>
  <c r="AJ163" i="11" s="1"/>
  <c r="AI67" i="11"/>
  <c r="AI163" i="11" s="1"/>
  <c r="AH67" i="11"/>
  <c r="AH163" i="11" s="1"/>
  <c r="AG67" i="11"/>
  <c r="AG163" i="11" s="1"/>
  <c r="AF67" i="11"/>
  <c r="AF163" i="11" s="1"/>
  <c r="AD67" i="11"/>
  <c r="AC67" i="11"/>
  <c r="AC163" i="11" s="1"/>
  <c r="AB67" i="11"/>
  <c r="AB163" i="11" s="1"/>
  <c r="AA67" i="11"/>
  <c r="AA163" i="11" s="1"/>
  <c r="Z67" i="11"/>
  <c r="Z163" i="11" s="1"/>
  <c r="Y67" i="11"/>
  <c r="Y163" i="11" s="1"/>
  <c r="V67" i="11"/>
  <c r="V163" i="11" s="1"/>
  <c r="U67" i="11"/>
  <c r="U163" i="11" s="1"/>
  <c r="T67" i="11"/>
  <c r="T163" i="11" s="1"/>
  <c r="S67" i="11"/>
  <c r="S163" i="11" s="1"/>
  <c r="R67" i="11"/>
  <c r="R163" i="11" s="1"/>
  <c r="Q67" i="11"/>
  <c r="Q163" i="11" s="1"/>
  <c r="P67" i="11"/>
  <c r="P163" i="11" s="1"/>
  <c r="M67" i="11"/>
  <c r="M163" i="11" s="1"/>
  <c r="L67" i="11"/>
  <c r="L163" i="11" s="1"/>
  <c r="K67" i="11"/>
  <c r="K163" i="11" s="1"/>
  <c r="J67" i="11"/>
  <c r="J163" i="11" s="1"/>
  <c r="I67" i="11"/>
  <c r="I163" i="11" s="1"/>
  <c r="H67" i="11"/>
  <c r="H163" i="11" s="1"/>
  <c r="A67" i="11"/>
  <c r="BA66" i="11"/>
  <c r="AX66" i="11"/>
  <c r="AQ66" i="11"/>
  <c r="AZ66" i="11" s="1"/>
  <c r="AN66" i="11"/>
  <c r="AY66" i="11" s="1"/>
  <c r="AE66" i="11"/>
  <c r="AW66" i="11" s="1"/>
  <c r="X66" i="11"/>
  <c r="O66" i="11"/>
  <c r="N66" i="11"/>
  <c r="E66" i="11"/>
  <c r="BB66" i="11" s="1"/>
  <c r="G66" i="11" s="1"/>
  <c r="D66" i="11"/>
  <c r="BA65" i="11"/>
  <c r="AX65" i="11"/>
  <c r="AQ65" i="11"/>
  <c r="AZ65" i="11" s="1"/>
  <c r="AN65" i="11"/>
  <c r="AY65" i="11" s="1"/>
  <c r="AE65" i="11"/>
  <c r="AW65" i="11" s="1"/>
  <c r="X65" i="11"/>
  <c r="O65" i="11"/>
  <c r="N65" i="11"/>
  <c r="BA64" i="11"/>
  <c r="AX64" i="11"/>
  <c r="AQ64" i="11"/>
  <c r="AZ64" i="11" s="1"/>
  <c r="AN64" i="11"/>
  <c r="AY64" i="11" s="1"/>
  <c r="AE64" i="11"/>
  <c r="AW64" i="11" s="1"/>
  <c r="X64" i="11"/>
  <c r="O64" i="11"/>
  <c r="N64" i="11"/>
  <c r="BA63" i="11"/>
  <c r="AX63" i="11"/>
  <c r="AQ63" i="11"/>
  <c r="AZ63" i="11" s="1"/>
  <c r="AN63" i="11"/>
  <c r="AY63" i="11" s="1"/>
  <c r="AE63" i="11"/>
  <c r="AW63" i="11" s="1"/>
  <c r="X63" i="11"/>
  <c r="O63" i="11"/>
  <c r="N63" i="11"/>
  <c r="BA62" i="11"/>
  <c r="AX62" i="11"/>
  <c r="AQ62" i="11"/>
  <c r="AZ62" i="11" s="1"/>
  <c r="AN62" i="11"/>
  <c r="AY62" i="11" s="1"/>
  <c r="AE62" i="11"/>
  <c r="AW62" i="11" s="1"/>
  <c r="X62" i="11"/>
  <c r="O62" i="11"/>
  <c r="N62" i="11"/>
  <c r="F62" i="11" a="1"/>
  <c r="D64" i="11" s="1"/>
  <c r="AT61" i="11"/>
  <c r="AS61" i="11"/>
  <c r="AS162" i="11" s="1"/>
  <c r="AR61" i="11"/>
  <c r="AR162" i="11" s="1"/>
  <c r="AP61" i="11"/>
  <c r="AO61" i="11"/>
  <c r="AO162" i="11" s="1"/>
  <c r="AM61" i="11"/>
  <c r="AM162" i="11" s="1"/>
  <c r="AL61" i="11"/>
  <c r="AL162" i="11" s="1"/>
  <c r="AK61" i="11"/>
  <c r="AJ61" i="11"/>
  <c r="AJ162" i="11" s="1"/>
  <c r="AI61" i="11"/>
  <c r="AI162" i="11" s="1"/>
  <c r="AH61" i="11"/>
  <c r="AH162" i="11" s="1"/>
  <c r="AG61" i="11"/>
  <c r="AF61" i="11"/>
  <c r="AF162" i="11" s="1"/>
  <c r="AD61" i="11"/>
  <c r="AC61" i="11"/>
  <c r="AC162" i="11" s="1"/>
  <c r="AB61" i="11"/>
  <c r="AA61" i="11"/>
  <c r="AA162" i="11" s="1"/>
  <c r="Z61" i="11"/>
  <c r="Z162" i="11" s="1"/>
  <c r="Y61" i="11"/>
  <c r="Y162" i="11" s="1"/>
  <c r="V61" i="11"/>
  <c r="U61" i="11"/>
  <c r="U162" i="11" s="1"/>
  <c r="T61" i="11"/>
  <c r="T162" i="11" s="1"/>
  <c r="S61" i="11"/>
  <c r="S162" i="11" s="1"/>
  <c r="R61" i="11"/>
  <c r="Q61" i="11"/>
  <c r="Q162" i="11" s="1"/>
  <c r="P61" i="11"/>
  <c r="P162" i="11" s="1"/>
  <c r="M61" i="11"/>
  <c r="M162" i="11" s="1"/>
  <c r="L61" i="11"/>
  <c r="K61" i="11"/>
  <c r="K162" i="11" s="1"/>
  <c r="J61" i="11"/>
  <c r="J162" i="11" s="1"/>
  <c r="I61" i="11"/>
  <c r="I162" i="11" s="1"/>
  <c r="H61" i="11"/>
  <c r="A61" i="11"/>
  <c r="BA60" i="11"/>
  <c r="AX60" i="11"/>
  <c r="AQ60" i="11"/>
  <c r="AZ60" i="11" s="1"/>
  <c r="AN60" i="11"/>
  <c r="AY60" i="11" s="1"/>
  <c r="AE60" i="11"/>
  <c r="AW60" i="11" s="1"/>
  <c r="X60" i="11"/>
  <c r="O60" i="11"/>
  <c r="N60" i="11"/>
  <c r="E60" i="11"/>
  <c r="BB60" i="11" s="1"/>
  <c r="G60" i="11" s="1"/>
  <c r="D60" i="11"/>
  <c r="BA59" i="11"/>
  <c r="AX59" i="11"/>
  <c r="AQ59" i="11"/>
  <c r="AZ59" i="11" s="1"/>
  <c r="AN59" i="11"/>
  <c r="AY59" i="11" s="1"/>
  <c r="AE59" i="11"/>
  <c r="AW59" i="11" s="1"/>
  <c r="X59" i="11"/>
  <c r="AV59" i="11" s="1"/>
  <c r="O59" i="11"/>
  <c r="N59" i="11"/>
  <c r="E59" i="11"/>
  <c r="BB59" i="11" s="1"/>
  <c r="G59" i="11" s="1"/>
  <c r="D59" i="11"/>
  <c r="BA58" i="11"/>
  <c r="AX58" i="11"/>
  <c r="AQ58" i="11"/>
  <c r="AZ58" i="11" s="1"/>
  <c r="AN58" i="11"/>
  <c r="AY58" i="11" s="1"/>
  <c r="AE58" i="11"/>
  <c r="AW58" i="11" s="1"/>
  <c r="X58" i="11"/>
  <c r="O58" i="11"/>
  <c r="N58" i="11"/>
  <c r="BA57" i="11"/>
  <c r="AX57" i="11"/>
  <c r="AQ57" i="11"/>
  <c r="AZ57" i="11" s="1"/>
  <c r="AN57" i="11"/>
  <c r="AY57" i="11" s="1"/>
  <c r="AE57" i="11"/>
  <c r="AW57" i="11" s="1"/>
  <c r="X57" i="11"/>
  <c r="AV57" i="11" s="1"/>
  <c r="O57" i="11"/>
  <c r="N57" i="11"/>
  <c r="BA56" i="11"/>
  <c r="AX56" i="11"/>
  <c r="AQ56" i="11"/>
  <c r="AZ56" i="11" s="1"/>
  <c r="AN56" i="11"/>
  <c r="AY56" i="11" s="1"/>
  <c r="AE56" i="11"/>
  <c r="AW56" i="11" s="1"/>
  <c r="X56" i="11"/>
  <c r="O56" i="11"/>
  <c r="N56" i="11"/>
  <c r="F56" i="11" a="1"/>
  <c r="D58" i="11" s="1"/>
  <c r="BB55" i="11"/>
  <c r="AT54" i="11"/>
  <c r="AS54" i="11"/>
  <c r="AS161" i="11" s="1"/>
  <c r="AR54" i="11"/>
  <c r="AR161" i="11" s="1"/>
  <c r="AP54" i="11"/>
  <c r="AP161" i="11" s="1"/>
  <c r="AO54" i="11"/>
  <c r="AO161" i="11" s="1"/>
  <c r="AM54" i="11"/>
  <c r="AM161" i="11" s="1"/>
  <c r="AL54" i="11"/>
  <c r="AL161" i="11" s="1"/>
  <c r="AK54" i="11"/>
  <c r="AK161" i="11" s="1"/>
  <c r="AJ54" i="11"/>
  <c r="AJ161" i="11" s="1"/>
  <c r="AI54" i="11"/>
  <c r="AI161" i="11" s="1"/>
  <c r="AH54" i="11"/>
  <c r="AH161" i="11" s="1"/>
  <c r="AG54" i="11"/>
  <c r="AG161" i="11" s="1"/>
  <c r="AF54" i="11"/>
  <c r="AF161" i="11" s="1"/>
  <c r="AD54" i="11"/>
  <c r="AC54" i="11"/>
  <c r="AC161" i="11" s="1"/>
  <c r="AB54" i="11"/>
  <c r="AB161" i="11" s="1"/>
  <c r="AA54" i="11"/>
  <c r="AA161" i="11" s="1"/>
  <c r="Z54" i="11"/>
  <c r="Z161" i="11" s="1"/>
  <c r="Y54" i="11"/>
  <c r="Y161" i="11" s="1"/>
  <c r="V54" i="11"/>
  <c r="V161" i="11" s="1"/>
  <c r="U54" i="11"/>
  <c r="U161" i="11" s="1"/>
  <c r="T54" i="11"/>
  <c r="T161" i="11" s="1"/>
  <c r="S54" i="11"/>
  <c r="S161" i="11" s="1"/>
  <c r="R54" i="11"/>
  <c r="R161" i="11" s="1"/>
  <c r="Q54" i="11"/>
  <c r="Q161" i="11" s="1"/>
  <c r="P54" i="11"/>
  <c r="P161" i="11" s="1"/>
  <c r="M54" i="11"/>
  <c r="M161" i="11" s="1"/>
  <c r="L54" i="11"/>
  <c r="L161" i="11" s="1"/>
  <c r="K54" i="11"/>
  <c r="K161" i="11" s="1"/>
  <c r="J54" i="11"/>
  <c r="J161" i="11" s="1"/>
  <c r="I54" i="11"/>
  <c r="I161" i="11" s="1"/>
  <c r="H54" i="11"/>
  <c r="H161" i="11" s="1"/>
  <c r="A54" i="11"/>
  <c r="BA53" i="11"/>
  <c r="AX53" i="11"/>
  <c r="AQ53" i="11"/>
  <c r="AZ53" i="11" s="1"/>
  <c r="AN53" i="11"/>
  <c r="AY53" i="11" s="1"/>
  <c r="AE53" i="11"/>
  <c r="AW53" i="11" s="1"/>
  <c r="X53" i="11"/>
  <c r="O53" i="11"/>
  <c r="N53" i="11"/>
  <c r="E53" i="11"/>
  <c r="BB53" i="11" s="1"/>
  <c r="G53" i="11" s="1"/>
  <c r="D53" i="11"/>
  <c r="BA52" i="11"/>
  <c r="AX52" i="11"/>
  <c r="AQ52" i="11"/>
  <c r="AZ52" i="11" s="1"/>
  <c r="AN52" i="11"/>
  <c r="AY52" i="11" s="1"/>
  <c r="AE52" i="11"/>
  <c r="AW52" i="11" s="1"/>
  <c r="X52" i="11"/>
  <c r="O52" i="11"/>
  <c r="N52" i="11"/>
  <c r="E52" i="11"/>
  <c r="BB52" i="11" s="1"/>
  <c r="G52" i="11" s="1"/>
  <c r="D52" i="11"/>
  <c r="BA51" i="11"/>
  <c r="AX51" i="11"/>
  <c r="AQ51" i="11"/>
  <c r="AZ51" i="11" s="1"/>
  <c r="AN51" i="11"/>
  <c r="AY51" i="11" s="1"/>
  <c r="AE51" i="11"/>
  <c r="AW51" i="11" s="1"/>
  <c r="X51" i="11"/>
  <c r="O51" i="11"/>
  <c r="N51" i="11"/>
  <c r="BA50" i="11"/>
  <c r="AX50" i="11"/>
  <c r="AQ50" i="11"/>
  <c r="AZ50" i="11" s="1"/>
  <c r="AN50" i="11"/>
  <c r="AY50" i="11" s="1"/>
  <c r="AE50" i="11"/>
  <c r="AW50" i="11" s="1"/>
  <c r="X50" i="11"/>
  <c r="O50" i="11"/>
  <c r="N50" i="11"/>
  <c r="BA49" i="11"/>
  <c r="AX49" i="11"/>
  <c r="AQ49" i="11"/>
  <c r="AZ49" i="11" s="1"/>
  <c r="AN49" i="11"/>
  <c r="AY49" i="11" s="1"/>
  <c r="AE49" i="11"/>
  <c r="AW49" i="11" s="1"/>
  <c r="X49" i="11"/>
  <c r="O49" i="11"/>
  <c r="N49" i="11"/>
  <c r="F49" i="11" a="1"/>
  <c r="D51" i="11" s="1"/>
  <c r="AT48" i="11"/>
  <c r="BA48" i="11" s="1"/>
  <c r="BA160" i="11" s="1"/>
  <c r="AS48" i="11"/>
  <c r="AS160" i="11" s="1"/>
  <c r="AR48" i="11"/>
  <c r="AR160" i="11" s="1"/>
  <c r="AP48" i="11"/>
  <c r="AP160" i="11" s="1"/>
  <c r="AO48" i="11"/>
  <c r="AO160" i="11" s="1"/>
  <c r="AM48" i="11"/>
  <c r="AM160" i="11" s="1"/>
  <c r="AL48" i="11"/>
  <c r="AL160" i="11" s="1"/>
  <c r="AK48" i="11"/>
  <c r="AK160" i="11" s="1"/>
  <c r="AJ48" i="11"/>
  <c r="AJ160" i="11" s="1"/>
  <c r="AI48" i="11"/>
  <c r="AI160" i="11" s="1"/>
  <c r="AH48" i="11"/>
  <c r="AH160" i="11" s="1"/>
  <c r="AG48" i="11"/>
  <c r="AG160" i="11" s="1"/>
  <c r="AF48" i="11"/>
  <c r="AF160" i="11" s="1"/>
  <c r="AD48" i="11"/>
  <c r="AX48" i="11" s="1"/>
  <c r="AX160" i="11" s="1"/>
  <c r="AC48" i="11"/>
  <c r="AC160" i="11" s="1"/>
  <c r="AB48" i="11"/>
  <c r="AB160" i="11" s="1"/>
  <c r="AA48" i="11"/>
  <c r="AA160" i="11" s="1"/>
  <c r="Z48" i="11"/>
  <c r="Z160" i="11" s="1"/>
  <c r="Y48" i="11"/>
  <c r="Y160" i="11" s="1"/>
  <c r="V48" i="11"/>
  <c r="V160" i="11" s="1"/>
  <c r="U48" i="11"/>
  <c r="U160" i="11" s="1"/>
  <c r="T48" i="11"/>
  <c r="T160" i="11" s="1"/>
  <c r="S48" i="11"/>
  <c r="S160" i="11" s="1"/>
  <c r="R48" i="11"/>
  <c r="R160" i="11" s="1"/>
  <c r="Q48" i="11"/>
  <c r="Q160" i="11" s="1"/>
  <c r="P48" i="11"/>
  <c r="P160" i="11" s="1"/>
  <c r="M48" i="11"/>
  <c r="M160" i="11" s="1"/>
  <c r="L48" i="11"/>
  <c r="L160" i="11" s="1"/>
  <c r="K48" i="11"/>
  <c r="K160" i="11" s="1"/>
  <c r="J48" i="11"/>
  <c r="J160" i="11" s="1"/>
  <c r="I48" i="11"/>
  <c r="I160" i="11" s="1"/>
  <c r="H48" i="11"/>
  <c r="H160" i="11" s="1"/>
  <c r="A48" i="11"/>
  <c r="BA47" i="11"/>
  <c r="AX47" i="11"/>
  <c r="AQ47" i="11"/>
  <c r="AZ47" i="11" s="1"/>
  <c r="AN47" i="11"/>
  <c r="AY47" i="11" s="1"/>
  <c r="AE47" i="11"/>
  <c r="AW47" i="11" s="1"/>
  <c r="X47" i="11"/>
  <c r="AV47" i="11" s="1"/>
  <c r="O47" i="11"/>
  <c r="N47" i="11"/>
  <c r="E47" i="11"/>
  <c r="BB47" i="11" s="1"/>
  <c r="G47" i="11" s="1"/>
  <c r="D47" i="11"/>
  <c r="BA46" i="11"/>
  <c r="AX46" i="11"/>
  <c r="AQ46" i="11"/>
  <c r="AZ46" i="11" s="1"/>
  <c r="AN46" i="11"/>
  <c r="AY46" i="11" s="1"/>
  <c r="AE46" i="11"/>
  <c r="AW46" i="11" s="1"/>
  <c r="X46" i="11"/>
  <c r="O46" i="11"/>
  <c r="N46" i="11"/>
  <c r="E46" i="11"/>
  <c r="BB46" i="11" s="1"/>
  <c r="G46" i="11" s="1"/>
  <c r="D46" i="11"/>
  <c r="BA45" i="11"/>
  <c r="AX45" i="11"/>
  <c r="AQ45" i="11"/>
  <c r="AZ45" i="11" s="1"/>
  <c r="AN45" i="11"/>
  <c r="AY45" i="11" s="1"/>
  <c r="AE45" i="11"/>
  <c r="AW45" i="11" s="1"/>
  <c r="X45" i="11"/>
  <c r="AV45" i="11" s="1"/>
  <c r="O45" i="11"/>
  <c r="N45" i="11"/>
  <c r="BA44" i="11"/>
  <c r="AX44" i="11"/>
  <c r="AQ44" i="11"/>
  <c r="AZ44" i="11" s="1"/>
  <c r="AN44" i="11"/>
  <c r="AY44" i="11" s="1"/>
  <c r="AE44" i="11"/>
  <c r="AW44" i="11" s="1"/>
  <c r="X44" i="11"/>
  <c r="O44" i="11"/>
  <c r="N44" i="11"/>
  <c r="BA43" i="11"/>
  <c r="AX43" i="11"/>
  <c r="AQ43" i="11"/>
  <c r="AZ43" i="11" s="1"/>
  <c r="AN43" i="11"/>
  <c r="AY43" i="11" s="1"/>
  <c r="AE43" i="11"/>
  <c r="AW43" i="11" s="1"/>
  <c r="X43" i="11"/>
  <c r="AV43" i="11" s="1"/>
  <c r="O43" i="11"/>
  <c r="N43" i="11"/>
  <c r="F43" i="11" a="1"/>
  <c r="D45" i="11" s="1"/>
  <c r="AT42" i="11"/>
  <c r="AS42" i="11"/>
  <c r="AS159" i="11" s="1"/>
  <c r="AR42" i="11"/>
  <c r="AR159" i="11" s="1"/>
  <c r="AP42" i="11"/>
  <c r="AP159" i="11" s="1"/>
  <c r="AO42" i="11"/>
  <c r="AO159" i="11" s="1"/>
  <c r="AM42" i="11"/>
  <c r="AM159" i="11" s="1"/>
  <c r="AL42" i="11"/>
  <c r="AL55" i="11" s="1"/>
  <c r="AK42" i="11"/>
  <c r="AK159" i="11" s="1"/>
  <c r="AJ42" i="11"/>
  <c r="AJ159" i="11" s="1"/>
  <c r="AI42" i="11"/>
  <c r="AI159" i="11" s="1"/>
  <c r="AH42" i="11"/>
  <c r="AH55" i="11" s="1"/>
  <c r="AG42" i="11"/>
  <c r="AG159" i="11" s="1"/>
  <c r="AF42" i="11"/>
  <c r="AF159" i="11" s="1"/>
  <c r="AD42" i="11"/>
  <c r="AX42" i="11" s="1"/>
  <c r="AX159" i="11" s="1"/>
  <c r="AC42" i="11"/>
  <c r="AC55" i="11" s="1"/>
  <c r="AB42" i="11"/>
  <c r="AB159" i="11" s="1"/>
  <c r="AA42" i="11"/>
  <c r="AA159" i="11" s="1"/>
  <c r="Z42" i="11"/>
  <c r="Z159" i="11" s="1"/>
  <c r="Y42" i="11"/>
  <c r="Y55" i="11" s="1"/>
  <c r="V42" i="11"/>
  <c r="V159" i="11" s="1"/>
  <c r="U42" i="11"/>
  <c r="U159" i="11" s="1"/>
  <c r="T42" i="11"/>
  <c r="T159" i="11" s="1"/>
  <c r="S42" i="11"/>
  <c r="S55" i="11" s="1"/>
  <c r="R42" i="11"/>
  <c r="R159" i="11" s="1"/>
  <c r="Q42" i="11"/>
  <c r="Q159" i="11" s="1"/>
  <c r="P42" i="11"/>
  <c r="P159" i="11" s="1"/>
  <c r="M42" i="11"/>
  <c r="M55" i="11" s="1"/>
  <c r="L42" i="11"/>
  <c r="L159" i="11" s="1"/>
  <c r="K42" i="11"/>
  <c r="K159" i="11" s="1"/>
  <c r="J42" i="11"/>
  <c r="J159" i="11" s="1"/>
  <c r="I42" i="11"/>
  <c r="I55" i="11" s="1"/>
  <c r="H42" i="11"/>
  <c r="H159" i="11" s="1"/>
  <c r="A42" i="11"/>
  <c r="BA41" i="11"/>
  <c r="AY41" i="11"/>
  <c r="AX41" i="11"/>
  <c r="AQ41" i="11"/>
  <c r="AZ41" i="11" s="1"/>
  <c r="AN41" i="11"/>
  <c r="AE41" i="11"/>
  <c r="AW41" i="11" s="1"/>
  <c r="X41" i="11"/>
  <c r="AV41" i="11" s="1"/>
  <c r="O41" i="11"/>
  <c r="N41" i="11"/>
  <c r="E41" i="11"/>
  <c r="BB41" i="11" s="1"/>
  <c r="G41" i="11" s="1"/>
  <c r="D41" i="11"/>
  <c r="BA40" i="11"/>
  <c r="AX40" i="11"/>
  <c r="AQ40" i="11"/>
  <c r="AZ40" i="11" s="1"/>
  <c r="AN40" i="11"/>
  <c r="AY40" i="11" s="1"/>
  <c r="AE40" i="11"/>
  <c r="AW40" i="11" s="1"/>
  <c r="X40" i="11"/>
  <c r="O40" i="11"/>
  <c r="N40" i="11"/>
  <c r="E40" i="11"/>
  <c r="BB40" i="11" s="1"/>
  <c r="G40" i="11" s="1"/>
  <c r="D40" i="11"/>
  <c r="BA39" i="11"/>
  <c r="AX39" i="11"/>
  <c r="AQ39" i="11"/>
  <c r="AZ39" i="11" s="1"/>
  <c r="AN39" i="11"/>
  <c r="AY39" i="11" s="1"/>
  <c r="AE39" i="11"/>
  <c r="AW39" i="11" s="1"/>
  <c r="X39" i="11"/>
  <c r="AV39" i="11" s="1"/>
  <c r="O39" i="11"/>
  <c r="N39" i="11"/>
  <c r="BA38" i="11"/>
  <c r="AX38" i="11"/>
  <c r="AQ38" i="11"/>
  <c r="AZ38" i="11" s="1"/>
  <c r="AN38" i="11"/>
  <c r="AY38" i="11" s="1"/>
  <c r="AE38" i="11"/>
  <c r="AW38" i="11" s="1"/>
  <c r="X38" i="11"/>
  <c r="O38" i="11"/>
  <c r="N38" i="11"/>
  <c r="BA37" i="11"/>
  <c r="AX37" i="11"/>
  <c r="AQ37" i="11"/>
  <c r="AZ37" i="11" s="1"/>
  <c r="AN37" i="11"/>
  <c r="AY37" i="11" s="1"/>
  <c r="AE37" i="11"/>
  <c r="AW37" i="11" s="1"/>
  <c r="X37" i="11"/>
  <c r="AV37" i="11" s="1"/>
  <c r="O37" i="11"/>
  <c r="N37" i="11"/>
  <c r="F37" i="11" a="1"/>
  <c r="D39" i="11" s="1"/>
  <c r="BB36" i="11"/>
  <c r="BB152" i="11" s="1"/>
  <c r="AT35" i="11"/>
  <c r="BA35" i="11" s="1"/>
  <c r="BA158" i="11" s="1"/>
  <c r="AS35" i="11"/>
  <c r="AS158" i="11" s="1"/>
  <c r="AR35" i="11"/>
  <c r="AR158" i="11" s="1"/>
  <c r="AP35" i="11"/>
  <c r="AP158" i="11" s="1"/>
  <c r="AO35" i="11"/>
  <c r="AO158" i="11" s="1"/>
  <c r="AM35" i="11"/>
  <c r="AM158" i="11" s="1"/>
  <c r="AL35" i="11"/>
  <c r="AL158" i="11" s="1"/>
  <c r="AK35" i="11"/>
  <c r="AK158" i="11" s="1"/>
  <c r="AJ35" i="11"/>
  <c r="AJ158" i="11" s="1"/>
  <c r="AI35" i="11"/>
  <c r="AI158" i="11" s="1"/>
  <c r="AH35" i="11"/>
  <c r="AH158" i="11" s="1"/>
  <c r="AG35" i="11"/>
  <c r="AG158" i="11" s="1"/>
  <c r="AF35" i="11"/>
  <c r="AF158" i="11" s="1"/>
  <c r="AD35" i="11"/>
  <c r="AX35" i="11" s="1"/>
  <c r="AX158" i="11" s="1"/>
  <c r="AC35" i="11"/>
  <c r="AC158" i="11" s="1"/>
  <c r="AB35" i="11"/>
  <c r="AB158" i="11" s="1"/>
  <c r="AA35" i="11"/>
  <c r="AA158" i="11" s="1"/>
  <c r="Z35" i="11"/>
  <c r="Z158" i="11" s="1"/>
  <c r="Y35" i="11"/>
  <c r="Y158" i="11" s="1"/>
  <c r="V35" i="11"/>
  <c r="V158" i="11" s="1"/>
  <c r="U35" i="11"/>
  <c r="U158" i="11" s="1"/>
  <c r="T35" i="11"/>
  <c r="T158" i="11" s="1"/>
  <c r="S35" i="11"/>
  <c r="S158" i="11" s="1"/>
  <c r="R35" i="11"/>
  <c r="R158" i="11" s="1"/>
  <c r="Q35" i="11"/>
  <c r="Q158" i="11" s="1"/>
  <c r="P35" i="11"/>
  <c r="P158" i="11" s="1"/>
  <c r="M35" i="11"/>
  <c r="M158" i="11" s="1"/>
  <c r="L35" i="11"/>
  <c r="L158" i="11" s="1"/>
  <c r="K35" i="11"/>
  <c r="K158" i="11" s="1"/>
  <c r="J35" i="11"/>
  <c r="J158" i="11" s="1"/>
  <c r="I35" i="11"/>
  <c r="I158" i="11" s="1"/>
  <c r="H35" i="11"/>
  <c r="H158" i="11" s="1"/>
  <c r="A35" i="11"/>
  <c r="BA34" i="11"/>
  <c r="AX34" i="11"/>
  <c r="AQ34" i="11"/>
  <c r="AZ34" i="11" s="1"/>
  <c r="AN34" i="11"/>
  <c r="AY34" i="11" s="1"/>
  <c r="AE34" i="11"/>
  <c r="AW34" i="11" s="1"/>
  <c r="X34" i="11"/>
  <c r="O34" i="11"/>
  <c r="N34" i="11"/>
  <c r="E34" i="11"/>
  <c r="BB34" i="11" s="1"/>
  <c r="G34" i="11" s="1"/>
  <c r="D34" i="11"/>
  <c r="BA33" i="11"/>
  <c r="AX33" i="11"/>
  <c r="AQ33" i="11"/>
  <c r="AZ33" i="11" s="1"/>
  <c r="AN33" i="11"/>
  <c r="AY33" i="11" s="1"/>
  <c r="AE33" i="11"/>
  <c r="AW33" i="11" s="1"/>
  <c r="X33" i="11"/>
  <c r="AV33" i="11" s="1"/>
  <c r="O33" i="11"/>
  <c r="N33" i="11"/>
  <c r="E33" i="11"/>
  <c r="BB33" i="11" s="1"/>
  <c r="G33" i="11" s="1"/>
  <c r="D33" i="11"/>
  <c r="BA32" i="11"/>
  <c r="AX32" i="11"/>
  <c r="AQ32" i="11"/>
  <c r="AZ32" i="11" s="1"/>
  <c r="AN32" i="11"/>
  <c r="AY32" i="11" s="1"/>
  <c r="AE32" i="11"/>
  <c r="AW32" i="11" s="1"/>
  <c r="X32" i="11"/>
  <c r="AV32" i="11" s="1"/>
  <c r="O32" i="11"/>
  <c r="N32" i="11"/>
  <c r="BA31" i="11"/>
  <c r="AX31" i="11"/>
  <c r="AQ31" i="11"/>
  <c r="AZ31" i="11" s="1"/>
  <c r="AN31" i="11"/>
  <c r="AY31" i="11" s="1"/>
  <c r="AE31" i="11"/>
  <c r="X31" i="11"/>
  <c r="AV31" i="11" s="1"/>
  <c r="O31" i="11"/>
  <c r="N31" i="11"/>
  <c r="BA30" i="11"/>
  <c r="AX30" i="11"/>
  <c r="AQ30" i="11"/>
  <c r="AZ30" i="11" s="1"/>
  <c r="AN30" i="11"/>
  <c r="AY30" i="11" s="1"/>
  <c r="AE30" i="11"/>
  <c r="AW30" i="11" s="1"/>
  <c r="X30" i="11"/>
  <c r="AV30" i="11" s="1"/>
  <c r="O30" i="11"/>
  <c r="N30" i="11"/>
  <c r="F30" i="11" a="1"/>
  <c r="D32" i="11" s="1"/>
  <c r="AT29" i="11"/>
  <c r="BA29" i="11" s="1"/>
  <c r="BA157" i="11" s="1"/>
  <c r="AS29" i="11"/>
  <c r="AS157" i="11" s="1"/>
  <c r="AR29" i="11"/>
  <c r="AQ29" i="11" s="1"/>
  <c r="AZ29" i="11" s="1"/>
  <c r="AZ157" i="11" s="1"/>
  <c r="AP29" i="11"/>
  <c r="AP157" i="11" s="1"/>
  <c r="AO29" i="11"/>
  <c r="AO157" i="11" s="1"/>
  <c r="AM29" i="11"/>
  <c r="AM157" i="11" s="1"/>
  <c r="AL29" i="11"/>
  <c r="AL157" i="11" s="1"/>
  <c r="AK29" i="11"/>
  <c r="AK157" i="11" s="1"/>
  <c r="AJ29" i="11"/>
  <c r="AJ157" i="11" s="1"/>
  <c r="AI29" i="11"/>
  <c r="AI157" i="11" s="1"/>
  <c r="AH29" i="11"/>
  <c r="AH157" i="11" s="1"/>
  <c r="AG29" i="11"/>
  <c r="AG157" i="11" s="1"/>
  <c r="AF29" i="11"/>
  <c r="AF157" i="11" s="1"/>
  <c r="AD29" i="11"/>
  <c r="AX29" i="11" s="1"/>
  <c r="AX157" i="11" s="1"/>
  <c r="AC29" i="11"/>
  <c r="AC157" i="11" s="1"/>
  <c r="AB29" i="11"/>
  <c r="AB157" i="11" s="1"/>
  <c r="AA29" i="11"/>
  <c r="AA157" i="11" s="1"/>
  <c r="Z29" i="11"/>
  <c r="Z157" i="11" s="1"/>
  <c r="Y29" i="11"/>
  <c r="Y157" i="11" s="1"/>
  <c r="V29" i="11"/>
  <c r="V157" i="11" s="1"/>
  <c r="U29" i="11"/>
  <c r="U157" i="11" s="1"/>
  <c r="T29" i="11"/>
  <c r="T157" i="11" s="1"/>
  <c r="S29" i="11"/>
  <c r="S157" i="11" s="1"/>
  <c r="R29" i="11"/>
  <c r="R157" i="11" s="1"/>
  <c r="Q29" i="11"/>
  <c r="Q157" i="11" s="1"/>
  <c r="P29" i="11"/>
  <c r="P157" i="11" s="1"/>
  <c r="M29" i="11"/>
  <c r="M157" i="11" s="1"/>
  <c r="L29" i="11"/>
  <c r="L157" i="11" s="1"/>
  <c r="K29" i="11"/>
  <c r="K157" i="11" s="1"/>
  <c r="J29" i="11"/>
  <c r="J157" i="11" s="1"/>
  <c r="I29" i="11"/>
  <c r="I157" i="11" s="1"/>
  <c r="H29" i="11"/>
  <c r="H157" i="11" s="1"/>
  <c r="A29" i="11"/>
  <c r="BA28" i="11"/>
  <c r="AX28" i="11"/>
  <c r="AQ28" i="11"/>
  <c r="AZ28" i="11" s="1"/>
  <c r="AN28" i="11"/>
  <c r="AY28" i="11" s="1"/>
  <c r="AE28" i="11"/>
  <c r="AW28" i="11" s="1"/>
  <c r="X28" i="11"/>
  <c r="AV28" i="11" s="1"/>
  <c r="O28" i="11"/>
  <c r="N28" i="11"/>
  <c r="E28" i="11"/>
  <c r="BB28" i="11" s="1"/>
  <c r="G28" i="11" s="1"/>
  <c r="D28" i="11"/>
  <c r="BA27" i="11"/>
  <c r="AX27" i="11"/>
  <c r="AQ27" i="11"/>
  <c r="AZ27" i="11" s="1"/>
  <c r="AN27" i="11"/>
  <c r="AY27" i="11" s="1"/>
  <c r="AE27" i="11"/>
  <c r="AW27" i="11" s="1"/>
  <c r="X27" i="11"/>
  <c r="O27" i="11"/>
  <c r="N27" i="11"/>
  <c r="E27" i="11"/>
  <c r="BB27" i="11" s="1"/>
  <c r="G27" i="11" s="1"/>
  <c r="D27" i="11"/>
  <c r="BA26" i="11"/>
  <c r="AX26" i="11"/>
  <c r="AQ26" i="11"/>
  <c r="AZ26" i="11" s="1"/>
  <c r="AN26" i="11"/>
  <c r="AY26" i="11" s="1"/>
  <c r="AE26" i="11"/>
  <c r="AW26" i="11" s="1"/>
  <c r="X26" i="11"/>
  <c r="AV26" i="11" s="1"/>
  <c r="O26" i="11"/>
  <c r="N26" i="11"/>
  <c r="BA25" i="11"/>
  <c r="AX25" i="11"/>
  <c r="AQ25" i="11"/>
  <c r="AZ25" i="11" s="1"/>
  <c r="AN25" i="11"/>
  <c r="AY25" i="11" s="1"/>
  <c r="AE25" i="11"/>
  <c r="AW25" i="11" s="1"/>
  <c r="X25" i="11"/>
  <c r="O25" i="11"/>
  <c r="N25" i="11"/>
  <c r="BA24" i="11"/>
  <c r="AX24" i="11"/>
  <c r="AQ24" i="11"/>
  <c r="AZ24" i="11" s="1"/>
  <c r="AN24" i="11"/>
  <c r="AY24" i="11" s="1"/>
  <c r="AE24" i="11"/>
  <c r="AW24" i="11" s="1"/>
  <c r="X24" i="11"/>
  <c r="AV24" i="11" s="1"/>
  <c r="O24" i="11"/>
  <c r="N24" i="11"/>
  <c r="F24" i="11" a="1"/>
  <c r="D26" i="11" s="1"/>
  <c r="AT23" i="11"/>
  <c r="BA23" i="11" s="1"/>
  <c r="BA156" i="11" s="1"/>
  <c r="AS23" i="11"/>
  <c r="AS156" i="11" s="1"/>
  <c r="AR23" i="11"/>
  <c r="AR156" i="11" s="1"/>
  <c r="AP23" i="11"/>
  <c r="AP156" i="11" s="1"/>
  <c r="AO23" i="11"/>
  <c r="AO156" i="11" s="1"/>
  <c r="AM23" i="11"/>
  <c r="AM156" i="11" s="1"/>
  <c r="AL23" i="11"/>
  <c r="AL156" i="11" s="1"/>
  <c r="AK23" i="11"/>
  <c r="AK156" i="11" s="1"/>
  <c r="AJ23" i="11"/>
  <c r="AJ156" i="11" s="1"/>
  <c r="AI23" i="11"/>
  <c r="AI156" i="11" s="1"/>
  <c r="AH23" i="11"/>
  <c r="AH156" i="11" s="1"/>
  <c r="AG23" i="11"/>
  <c r="AG156" i="11" s="1"/>
  <c r="AF23" i="11"/>
  <c r="AF156" i="11" s="1"/>
  <c r="AD23" i="11"/>
  <c r="AX23" i="11" s="1"/>
  <c r="AX156" i="11" s="1"/>
  <c r="AC23" i="11"/>
  <c r="AC156" i="11" s="1"/>
  <c r="AB23" i="11"/>
  <c r="AB156" i="11" s="1"/>
  <c r="AA23" i="11"/>
  <c r="AA156" i="11" s="1"/>
  <c r="Z23" i="11"/>
  <c r="Z156" i="11" s="1"/>
  <c r="Y23" i="11"/>
  <c r="Y156" i="11" s="1"/>
  <c r="V23" i="11"/>
  <c r="V156" i="11" s="1"/>
  <c r="U23" i="11"/>
  <c r="U156" i="11" s="1"/>
  <c r="T23" i="11"/>
  <c r="T156" i="11" s="1"/>
  <c r="S23" i="11"/>
  <c r="S156" i="11" s="1"/>
  <c r="R23" i="11"/>
  <c r="R156" i="11" s="1"/>
  <c r="Q23" i="11"/>
  <c r="Q156" i="11" s="1"/>
  <c r="P23" i="11"/>
  <c r="P156" i="11" s="1"/>
  <c r="M23" i="11"/>
  <c r="M156" i="11" s="1"/>
  <c r="L23" i="11"/>
  <c r="L156" i="11" s="1"/>
  <c r="K23" i="11"/>
  <c r="K156" i="11" s="1"/>
  <c r="J23" i="11"/>
  <c r="J156" i="11" s="1"/>
  <c r="I23" i="11"/>
  <c r="I156" i="11" s="1"/>
  <c r="H23" i="11"/>
  <c r="H156" i="11" s="1"/>
  <c r="A23" i="11"/>
  <c r="BA22" i="11"/>
  <c r="AX22" i="11"/>
  <c r="AQ22" i="11"/>
  <c r="AZ22" i="11" s="1"/>
  <c r="AN22" i="11"/>
  <c r="AY22" i="11" s="1"/>
  <c r="AE22" i="11"/>
  <c r="AW22" i="11" s="1"/>
  <c r="X22" i="11"/>
  <c r="AV22" i="11" s="1"/>
  <c r="O22" i="11"/>
  <c r="N22" i="11"/>
  <c r="BA21" i="11"/>
  <c r="AX21" i="11"/>
  <c r="AQ21" i="11"/>
  <c r="AZ21" i="11" s="1"/>
  <c r="AN21" i="11"/>
  <c r="AY21" i="11" s="1"/>
  <c r="AE21" i="11"/>
  <c r="X21" i="11"/>
  <c r="AV21" i="11" s="1"/>
  <c r="O21" i="11"/>
  <c r="N21" i="11"/>
  <c r="BA20" i="11"/>
  <c r="AX20" i="11"/>
  <c r="AQ20" i="11"/>
  <c r="AZ20" i="11" s="1"/>
  <c r="AN20" i="11"/>
  <c r="AY20" i="11" s="1"/>
  <c r="AE20" i="11"/>
  <c r="AW20" i="11" s="1"/>
  <c r="X20" i="11"/>
  <c r="O20" i="11"/>
  <c r="N20" i="11"/>
  <c r="BA19" i="11"/>
  <c r="AX19" i="11"/>
  <c r="AQ19" i="11"/>
  <c r="AZ19" i="11" s="1"/>
  <c r="AN19" i="11"/>
  <c r="AY19" i="11" s="1"/>
  <c r="AE19" i="11"/>
  <c r="AW19" i="11" s="1"/>
  <c r="X19" i="11"/>
  <c r="AV19" i="11" s="1"/>
  <c r="O19" i="11"/>
  <c r="N19" i="11"/>
  <c r="BA18" i="11"/>
  <c r="AX18" i="11"/>
  <c r="AQ18" i="11"/>
  <c r="AZ18" i="11" s="1"/>
  <c r="AN18" i="11"/>
  <c r="AY18" i="11" s="1"/>
  <c r="AE18" i="11"/>
  <c r="AW18" i="11" s="1"/>
  <c r="X18" i="11"/>
  <c r="AV18" i="11" s="1"/>
  <c r="O18" i="11"/>
  <c r="N18" i="11"/>
  <c r="F18" i="11" a="1"/>
  <c r="D20" i="11" s="1"/>
  <c r="F12" i="11" a="1"/>
  <c r="E12" i="11" s="1"/>
  <c r="E16" i="11"/>
  <c r="BB16" i="11" s="1"/>
  <c r="G16" i="11" s="1"/>
  <c r="E15" i="11"/>
  <c r="BB15" i="11" s="1"/>
  <c r="G15" i="11" s="1"/>
  <c r="AT17" i="11"/>
  <c r="AT155" i="11" s="1"/>
  <c r="AS17" i="11"/>
  <c r="AS155" i="11" s="1"/>
  <c r="AR17" i="11"/>
  <c r="AR155" i="11" s="1"/>
  <c r="AP17" i="11"/>
  <c r="AP155" i="11" s="1"/>
  <c r="AO17" i="11"/>
  <c r="AO155" i="11" s="1"/>
  <c r="AM17" i="11"/>
  <c r="AM155" i="11" s="1"/>
  <c r="AL17" i="11"/>
  <c r="AL155" i="11" s="1"/>
  <c r="AK17" i="11"/>
  <c r="AK155" i="11" s="1"/>
  <c r="AJ17" i="11"/>
  <c r="AJ155" i="11" s="1"/>
  <c r="AI17" i="11"/>
  <c r="AI155" i="11" s="1"/>
  <c r="AH17" i="11"/>
  <c r="AH155" i="11" s="1"/>
  <c r="AG17" i="11"/>
  <c r="AG155" i="11" s="1"/>
  <c r="AF17" i="11"/>
  <c r="AF155" i="11" s="1"/>
  <c r="AD17" i="11"/>
  <c r="AX17" i="11" s="1"/>
  <c r="AX155" i="11" s="1"/>
  <c r="AC17" i="11"/>
  <c r="AC155" i="11" s="1"/>
  <c r="AB17" i="11"/>
  <c r="AB155" i="11" s="1"/>
  <c r="AA17" i="11"/>
  <c r="AA155" i="11" s="1"/>
  <c r="Z17" i="11"/>
  <c r="Z155" i="11" s="1"/>
  <c r="Y17" i="11"/>
  <c r="Y155" i="11" s="1"/>
  <c r="V17" i="11"/>
  <c r="V155" i="11" s="1"/>
  <c r="U17" i="11"/>
  <c r="U155" i="11" s="1"/>
  <c r="T17" i="11"/>
  <c r="T155" i="11" s="1"/>
  <c r="S17" i="11"/>
  <c r="S155" i="11" s="1"/>
  <c r="R17" i="11"/>
  <c r="R155" i="11" s="1"/>
  <c r="Q17" i="11"/>
  <c r="Q155" i="11" s="1"/>
  <c r="P17" i="11"/>
  <c r="P155" i="11" s="1"/>
  <c r="M17" i="11"/>
  <c r="M155" i="11" s="1"/>
  <c r="L17" i="11"/>
  <c r="L155" i="11" s="1"/>
  <c r="K17" i="11"/>
  <c r="K155" i="11" s="1"/>
  <c r="J17" i="11"/>
  <c r="J155" i="11" s="1"/>
  <c r="I17" i="11"/>
  <c r="I155" i="11" s="1"/>
  <c r="H17" i="11"/>
  <c r="H155" i="11" s="1"/>
  <c r="A17" i="11"/>
  <c r="BA16" i="11"/>
  <c r="AX16" i="11"/>
  <c r="AQ16" i="11"/>
  <c r="AZ16" i="11" s="1"/>
  <c r="AN16" i="11"/>
  <c r="AY16" i="11" s="1"/>
  <c r="AE16" i="11"/>
  <c r="AW16" i="11" s="1"/>
  <c r="X16" i="11"/>
  <c r="O16" i="11"/>
  <c r="N16" i="11"/>
  <c r="D16" i="11"/>
  <c r="BA15" i="11"/>
  <c r="AX15" i="11"/>
  <c r="AQ15" i="11"/>
  <c r="AZ15" i="11" s="1"/>
  <c r="AN15" i="11"/>
  <c r="AY15" i="11" s="1"/>
  <c r="AE15" i="11"/>
  <c r="AW15" i="11" s="1"/>
  <c r="X15" i="11"/>
  <c r="O15" i="11"/>
  <c r="N15" i="11"/>
  <c r="D15" i="11"/>
  <c r="BA14" i="11"/>
  <c r="AX14" i="11"/>
  <c r="AQ14" i="11"/>
  <c r="AZ14" i="11" s="1"/>
  <c r="AN14" i="11"/>
  <c r="AY14" i="11" s="1"/>
  <c r="AE14" i="11"/>
  <c r="AW14" i="11" s="1"/>
  <c r="X14" i="11"/>
  <c r="O14" i="11"/>
  <c r="N14" i="11"/>
  <c r="BA13" i="11"/>
  <c r="AX13" i="11"/>
  <c r="AQ13" i="11"/>
  <c r="AZ13" i="11" s="1"/>
  <c r="AN13" i="11"/>
  <c r="AY13" i="11" s="1"/>
  <c r="AE13" i="11"/>
  <c r="AW13" i="11" s="1"/>
  <c r="X13" i="11"/>
  <c r="O13" i="11"/>
  <c r="N13" i="11"/>
  <c r="BA12" i="11"/>
  <c r="AX12" i="11"/>
  <c r="AQ12" i="11"/>
  <c r="AZ12" i="11" s="1"/>
  <c r="AN12" i="11"/>
  <c r="AY12" i="11" s="1"/>
  <c r="AE12" i="11"/>
  <c r="AW12" i="11" s="1"/>
  <c r="X12" i="11"/>
  <c r="O12" i="11"/>
  <c r="N12" i="11"/>
  <c r="BG666" i="5"/>
  <c r="BM665" i="5"/>
  <c r="FH574" i="5"/>
  <c r="FM574" i="5" s="1"/>
  <c r="FG574" i="5"/>
  <c r="FL574" i="5" s="1"/>
  <c r="FF574" i="5"/>
  <c r="FK574" i="5" s="1"/>
  <c r="FD574" i="5"/>
  <c r="FM573" i="5" s="1"/>
  <c r="FC574" i="5"/>
  <c r="FL573" i="5" s="1"/>
  <c r="FB574" i="5"/>
  <c r="FK573" i="5" s="1"/>
  <c r="EZ574" i="5"/>
  <c r="FM572" i="5" s="1"/>
  <c r="EY574" i="5"/>
  <c r="FL572" i="5" s="1"/>
  <c r="EX574" i="5"/>
  <c r="EV574" i="5"/>
  <c r="EU574" i="5"/>
  <c r="FL571" i="5" s="1"/>
  <c r="ET574" i="5"/>
  <c r="FK571" i="5" s="1"/>
  <c r="ER574" i="5"/>
  <c r="FM570" i="5" s="1"/>
  <c r="EQ574" i="5"/>
  <c r="EP574" i="5"/>
  <c r="EN574" i="5"/>
  <c r="FM569" i="5" s="1"/>
  <c r="EM574" i="5"/>
  <c r="FL569" i="5" s="1"/>
  <c r="EL574" i="5"/>
  <c r="EJ574" i="5"/>
  <c r="EI574" i="5"/>
  <c r="EH574" i="5"/>
  <c r="EG574" i="5"/>
  <c r="EE574" i="5"/>
  <c r="ED574" i="5"/>
  <c r="EC574" i="5"/>
  <c r="EB574" i="5"/>
  <c r="EA574" i="5"/>
  <c r="DZ574" i="5"/>
  <c r="DY574" i="5"/>
  <c r="DX574" i="5"/>
  <c r="DW574" i="5"/>
  <c r="DV574" i="5"/>
  <c r="DT574" i="5"/>
  <c r="DS574" i="5"/>
  <c r="DR574" i="5"/>
  <c r="DQ574" i="5"/>
  <c r="DP574" i="5"/>
  <c r="DO574" i="5"/>
  <c r="DN574" i="5"/>
  <c r="DM574" i="5"/>
  <c r="DL574" i="5"/>
  <c r="DK574" i="5"/>
  <c r="DJ574" i="5"/>
  <c r="DI574" i="5"/>
  <c r="DH574" i="5"/>
  <c r="DG574" i="5"/>
  <c r="DF574" i="5"/>
  <c r="DE574" i="5"/>
  <c r="DC574" i="5"/>
  <c r="DB574" i="5"/>
  <c r="DA574" i="5"/>
  <c r="CZ574" i="5"/>
  <c r="CY574" i="5"/>
  <c r="CX574" i="5"/>
  <c r="CW574" i="5"/>
  <c r="CV574" i="5"/>
  <c r="CU574" i="5"/>
  <c r="CT574" i="5"/>
  <c r="CR574" i="5"/>
  <c r="CQ574" i="5"/>
  <c r="CP574" i="5"/>
  <c r="CO574" i="5"/>
  <c r="CN574" i="5"/>
  <c r="CM574" i="5"/>
  <c r="CL574" i="5"/>
  <c r="CK574" i="5"/>
  <c r="CJ574" i="5"/>
  <c r="CI574" i="5"/>
  <c r="CH574" i="5"/>
  <c r="CG574" i="5"/>
  <c r="CF574" i="5"/>
  <c r="CE574" i="5"/>
  <c r="CD574" i="5"/>
  <c r="CC574" i="5"/>
  <c r="CA574" i="5"/>
  <c r="BZ574" i="5"/>
  <c r="BY574" i="5"/>
  <c r="BX574" i="5"/>
  <c r="BW574" i="5"/>
  <c r="BV574" i="5"/>
  <c r="BU574" i="5"/>
  <c r="BT574" i="5"/>
  <c r="BS574" i="5"/>
  <c r="BR574" i="5"/>
  <c r="BP574" i="5"/>
  <c r="BO574" i="5"/>
  <c r="BN574" i="5"/>
  <c r="BM574" i="5"/>
  <c r="BL574" i="5"/>
  <c r="BK574" i="5"/>
  <c r="BJ574" i="5"/>
  <c r="BI574" i="5"/>
  <c r="BH574" i="5"/>
  <c r="BG574" i="5"/>
  <c r="BF574" i="5"/>
  <c r="BE574" i="5"/>
  <c r="BD574" i="5"/>
  <c r="FH573" i="5"/>
  <c r="FG573" i="5"/>
  <c r="FF573" i="5"/>
  <c r="FD573" i="5"/>
  <c r="FC573" i="5"/>
  <c r="FB573" i="5"/>
  <c r="EZ573" i="5"/>
  <c r="EY573" i="5"/>
  <c r="EX573" i="5"/>
  <c r="EV573" i="5"/>
  <c r="EU573" i="5"/>
  <c r="ET573" i="5"/>
  <c r="ER573" i="5"/>
  <c r="EQ573" i="5"/>
  <c r="EP573" i="5"/>
  <c r="EN573" i="5"/>
  <c r="EM573" i="5"/>
  <c r="EL573" i="5"/>
  <c r="EJ573" i="5"/>
  <c r="DU573" i="5"/>
  <c r="FE574" i="5" s="1"/>
  <c r="FJ574" i="5" s="1"/>
  <c r="CS573" i="5"/>
  <c r="DD573" i="5" s="1"/>
  <c r="BQ573" i="5"/>
  <c r="ES574" i="5" s="1"/>
  <c r="FJ571" i="5" s="1"/>
  <c r="BC573" i="5"/>
  <c r="L573" i="5"/>
  <c r="FK572" i="5"/>
  <c r="FH572" i="5"/>
  <c r="FG572" i="5"/>
  <c r="FF572" i="5"/>
  <c r="FD572" i="5"/>
  <c r="FC572" i="5"/>
  <c r="FB572" i="5"/>
  <c r="EZ572" i="5"/>
  <c r="EY572" i="5"/>
  <c r="EX572" i="5"/>
  <c r="EV572" i="5"/>
  <c r="EU572" i="5"/>
  <c r="ET572" i="5"/>
  <c r="ER572" i="5"/>
  <c r="EQ572" i="5"/>
  <c r="EP572" i="5"/>
  <c r="EN572" i="5"/>
  <c r="EM572" i="5"/>
  <c r="EL572" i="5"/>
  <c r="EJ572" i="5"/>
  <c r="DU572" i="5"/>
  <c r="FE573" i="5" s="1"/>
  <c r="CS572" i="5"/>
  <c r="EW573" i="5" s="1"/>
  <c r="BQ572" i="5"/>
  <c r="ES573" i="5" s="1"/>
  <c r="BC572" i="5"/>
  <c r="L572" i="5"/>
  <c r="FM571" i="5"/>
  <c r="FH571" i="5"/>
  <c r="FG571" i="5"/>
  <c r="FF571" i="5"/>
  <c r="FD571" i="5"/>
  <c r="FC571" i="5"/>
  <c r="FB571" i="5"/>
  <c r="EZ571" i="5"/>
  <c r="EY571" i="5"/>
  <c r="EX571" i="5"/>
  <c r="EV571" i="5"/>
  <c r="EU571" i="5"/>
  <c r="ET571" i="5"/>
  <c r="ER571" i="5"/>
  <c r="EQ571" i="5"/>
  <c r="EP571" i="5"/>
  <c r="EN571" i="5"/>
  <c r="EM571" i="5"/>
  <c r="EL571" i="5"/>
  <c r="EJ571" i="5"/>
  <c r="DU571" i="5"/>
  <c r="FE572" i="5" s="1"/>
  <c r="CS571" i="5"/>
  <c r="EW572" i="5" s="1"/>
  <c r="BQ571" i="5"/>
  <c r="ES572" i="5" s="1"/>
  <c r="BC571" i="5"/>
  <c r="L571" i="5"/>
  <c r="FL570" i="5"/>
  <c r="FK570" i="5"/>
  <c r="FH570" i="5"/>
  <c r="FG570" i="5"/>
  <c r="FF570" i="5"/>
  <c r="FD570" i="5"/>
  <c r="FC570" i="5"/>
  <c r="FB570" i="5"/>
  <c r="EZ570" i="5"/>
  <c r="EY570" i="5"/>
  <c r="EX570" i="5"/>
  <c r="EV570" i="5"/>
  <c r="EU570" i="5"/>
  <c r="ET570" i="5"/>
  <c r="ER570" i="5"/>
  <c r="EQ570" i="5"/>
  <c r="EP570" i="5"/>
  <c r="EN570" i="5"/>
  <c r="EM570" i="5"/>
  <c r="EL570" i="5"/>
  <c r="EJ570" i="5"/>
  <c r="DU570" i="5"/>
  <c r="EF570" i="5" s="1"/>
  <c r="CS570" i="5"/>
  <c r="EW571" i="5" s="1"/>
  <c r="BQ570" i="5"/>
  <c r="CB570" i="5" s="1"/>
  <c r="BC570" i="5"/>
  <c r="L570" i="5"/>
  <c r="FK569" i="5"/>
  <c r="DU569" i="5"/>
  <c r="EF569" i="5" s="1"/>
  <c r="CS569" i="5"/>
  <c r="EW570" i="5" s="1"/>
  <c r="BQ569" i="5"/>
  <c r="CB569" i="5" s="1"/>
  <c r="BC569" i="5"/>
  <c r="L569" i="5"/>
  <c r="FQ567" i="5"/>
  <c r="FP567" i="5"/>
  <c r="FM567" i="5"/>
  <c r="FL567" i="5"/>
  <c r="EX567" i="5"/>
  <c r="EU567" i="5"/>
  <c r="ET567" i="5"/>
  <c r="EQ567" i="5"/>
  <c r="EP567" i="5"/>
  <c r="EM567" i="5"/>
  <c r="EL567" i="5"/>
  <c r="EI567" i="5"/>
  <c r="EH567" i="5"/>
  <c r="EG567" i="5"/>
  <c r="EE567" i="5"/>
  <c r="ED567" i="5"/>
  <c r="EC567" i="5"/>
  <c r="EB567" i="5"/>
  <c r="EA567" i="5"/>
  <c r="DZ567" i="5"/>
  <c r="DY567" i="5"/>
  <c r="DX567" i="5"/>
  <c r="DW567" i="5"/>
  <c r="DV567" i="5"/>
  <c r="DT567" i="5"/>
  <c r="DS567" i="5"/>
  <c r="DR567" i="5"/>
  <c r="DQ567" i="5"/>
  <c r="DP567" i="5"/>
  <c r="DO567" i="5"/>
  <c r="DN567" i="5"/>
  <c r="DM567" i="5"/>
  <c r="DL567" i="5"/>
  <c r="DK567" i="5"/>
  <c r="DJ567" i="5"/>
  <c r="DI567" i="5"/>
  <c r="DH567" i="5"/>
  <c r="DG567" i="5"/>
  <c r="DF567" i="5"/>
  <c r="DE567" i="5"/>
  <c r="DC567" i="5"/>
  <c r="DB567" i="5"/>
  <c r="DA567" i="5"/>
  <c r="CZ567" i="5"/>
  <c r="CY567" i="5"/>
  <c r="CX567" i="5"/>
  <c r="CW567" i="5"/>
  <c r="CV567" i="5"/>
  <c r="CU567" i="5"/>
  <c r="CT567" i="5"/>
  <c r="CR567" i="5"/>
  <c r="CQ567" i="5"/>
  <c r="CP567" i="5"/>
  <c r="CO567" i="5"/>
  <c r="CN567" i="5"/>
  <c r="CM567" i="5"/>
  <c r="CL567" i="5"/>
  <c r="CK567" i="5"/>
  <c r="CJ567" i="5"/>
  <c r="CI567" i="5"/>
  <c r="CH567" i="5"/>
  <c r="CG567" i="5"/>
  <c r="CF567" i="5"/>
  <c r="CE567" i="5"/>
  <c r="CD567" i="5"/>
  <c r="CC567" i="5"/>
  <c r="CA567" i="5"/>
  <c r="BZ567" i="5"/>
  <c r="BY567" i="5"/>
  <c r="BX567" i="5"/>
  <c r="BW567" i="5"/>
  <c r="BV567" i="5"/>
  <c r="BU567" i="5"/>
  <c r="BT567" i="5"/>
  <c r="BS567" i="5"/>
  <c r="BR567" i="5"/>
  <c r="BP567" i="5"/>
  <c r="BO567" i="5"/>
  <c r="BN567" i="5"/>
  <c r="BM567" i="5"/>
  <c r="BL567" i="5"/>
  <c r="BK567" i="5"/>
  <c r="BJ567" i="5"/>
  <c r="BI567" i="5"/>
  <c r="BH567" i="5"/>
  <c r="BG567" i="5"/>
  <c r="BF567" i="5"/>
  <c r="BE567" i="5"/>
  <c r="BD567" i="5"/>
  <c r="AZ567" i="5"/>
  <c r="AX567" i="5"/>
  <c r="AW567" i="5"/>
  <c r="AT567" i="5"/>
  <c r="AB567" i="5"/>
  <c r="AA567" i="5"/>
  <c r="Y567" i="5"/>
  <c r="X567" i="5"/>
  <c r="W567" i="5"/>
  <c r="U567" i="5"/>
  <c r="T567" i="5"/>
  <c r="S567" i="5"/>
  <c r="R567" i="5"/>
  <c r="Q567" i="5"/>
  <c r="P567" i="5"/>
  <c r="O567" i="5"/>
  <c r="N567" i="5"/>
  <c r="M567" i="5"/>
  <c r="FO566" i="5"/>
  <c r="FR566" i="5" s="1"/>
  <c r="FK566" i="5"/>
  <c r="FN566" i="5" s="1"/>
  <c r="FB566" i="5"/>
  <c r="FF566" i="5" s="1"/>
  <c r="FA566" i="5"/>
  <c r="FE566" i="5" s="1"/>
  <c r="EO566" i="5"/>
  <c r="ER566" i="5" s="1"/>
  <c r="EJ566" i="5"/>
  <c r="DU566" i="5"/>
  <c r="FA574" i="5" s="1"/>
  <c r="FJ573" i="5" s="1"/>
  <c r="CS566" i="5"/>
  <c r="EO574" i="5" s="1"/>
  <c r="FJ570" i="5" s="1"/>
  <c r="BQ566" i="5"/>
  <c r="CB566" i="5" s="1"/>
  <c r="BC566" i="5"/>
  <c r="AV566" i="5"/>
  <c r="EW566" i="5" s="1"/>
  <c r="EY566" i="5" s="1"/>
  <c r="AU566" i="5"/>
  <c r="ES566" i="5" s="1"/>
  <c r="EV566" i="5" s="1"/>
  <c r="AR566" i="5"/>
  <c r="AP566" i="5"/>
  <c r="AO566" i="5"/>
  <c r="AN566" i="5"/>
  <c r="AL566" i="5"/>
  <c r="AK566" i="5"/>
  <c r="AJ566" i="5"/>
  <c r="AI566" i="5"/>
  <c r="AH566" i="5"/>
  <c r="AG566" i="5"/>
  <c r="AE566" i="5"/>
  <c r="AD566" i="5"/>
  <c r="AC566" i="5"/>
  <c r="Z566" i="5"/>
  <c r="L566" i="5"/>
  <c r="I566" i="5" a="1"/>
  <c r="I566" i="5" s="1"/>
  <c r="H566" i="5" a="1"/>
  <c r="H566" i="5" s="1"/>
  <c r="B566" i="5" a="1"/>
  <c r="B566" i="5" s="1"/>
  <c r="FO565" i="5"/>
  <c r="FR565" i="5" s="1"/>
  <c r="FK565" i="5"/>
  <c r="FN565" i="5" s="1"/>
  <c r="FC565" i="5" s="1"/>
  <c r="FB565" i="5"/>
  <c r="FF565" i="5" s="1"/>
  <c r="FA565" i="5"/>
  <c r="FE565" i="5" s="1"/>
  <c r="EO565" i="5"/>
  <c r="ER565" i="5" s="1"/>
  <c r="EJ565" i="5"/>
  <c r="DU565" i="5"/>
  <c r="FA573" i="5" s="1"/>
  <c r="CS565" i="5"/>
  <c r="EO573" i="5" s="1"/>
  <c r="BQ565" i="5"/>
  <c r="EK573" i="5" s="1"/>
  <c r="BC565" i="5"/>
  <c r="AV565" i="5"/>
  <c r="EW565" i="5" s="1"/>
  <c r="EY565" i="5" s="1"/>
  <c r="AU565" i="5"/>
  <c r="ES565" i="5" s="1"/>
  <c r="EV565" i="5" s="1"/>
  <c r="AR565" i="5"/>
  <c r="AP565" i="5"/>
  <c r="AO565" i="5"/>
  <c r="AN565" i="5"/>
  <c r="AL565" i="5"/>
  <c r="AK565" i="5"/>
  <c r="AJ565" i="5"/>
  <c r="AI565" i="5"/>
  <c r="AH565" i="5"/>
  <c r="AG565" i="5"/>
  <c r="AE565" i="5"/>
  <c r="AD565" i="5"/>
  <c r="AC565" i="5"/>
  <c r="Z565" i="5"/>
  <c r="L565" i="5"/>
  <c r="I565" i="5" a="1"/>
  <c r="I565" i="5" s="1"/>
  <c r="H565" i="5" a="1"/>
  <c r="H565" i="5" s="1"/>
  <c r="B565" i="5" a="1"/>
  <c r="B565" i="5" s="1"/>
  <c r="FO564" i="5"/>
  <c r="FR564" i="5" s="1"/>
  <c r="FK564" i="5"/>
  <c r="FB564" i="5"/>
  <c r="FF564" i="5" s="1"/>
  <c r="FA564" i="5"/>
  <c r="FE564" i="5" s="1"/>
  <c r="EO564" i="5"/>
  <c r="ER564" i="5" s="1"/>
  <c r="EJ564" i="5"/>
  <c r="DU564" i="5"/>
  <c r="FA572" i="5" s="1"/>
  <c r="CS564" i="5"/>
  <c r="DD564" i="5" s="1"/>
  <c r="BQ564" i="5"/>
  <c r="EK572" i="5" s="1"/>
  <c r="BC564" i="5"/>
  <c r="AV564" i="5"/>
  <c r="EW564" i="5" s="1"/>
  <c r="EY564" i="5" s="1"/>
  <c r="AU564" i="5"/>
  <c r="ES564" i="5" s="1"/>
  <c r="EV564" i="5" s="1"/>
  <c r="AR564" i="5"/>
  <c r="AP564" i="5"/>
  <c r="AO564" i="5"/>
  <c r="AN564" i="5"/>
  <c r="AL564" i="5"/>
  <c r="AK564" i="5"/>
  <c r="AJ564" i="5"/>
  <c r="AI564" i="5"/>
  <c r="AH564" i="5"/>
  <c r="AG564" i="5"/>
  <c r="AE564" i="5"/>
  <c r="AD564" i="5"/>
  <c r="AC564" i="5"/>
  <c r="Z564" i="5"/>
  <c r="L564" i="5"/>
  <c r="I564" i="5" a="1"/>
  <c r="I564" i="5" s="1"/>
  <c r="H564" i="5" a="1"/>
  <c r="H564" i="5" s="1"/>
  <c r="B564" i="5" a="1"/>
  <c r="B564" i="5" s="1"/>
  <c r="FO563" i="5"/>
  <c r="FR563" i="5" s="1"/>
  <c r="FK563" i="5"/>
  <c r="FN563" i="5" s="1"/>
  <c r="FB563" i="5"/>
  <c r="FF563" i="5" s="1"/>
  <c r="FA563" i="5"/>
  <c r="FE563" i="5" s="1"/>
  <c r="EO563" i="5"/>
  <c r="ER563" i="5" s="1"/>
  <c r="EJ563" i="5"/>
  <c r="DU563" i="5"/>
  <c r="EF563" i="5" s="1"/>
  <c r="CS563" i="5"/>
  <c r="EO571" i="5" s="1"/>
  <c r="BQ563" i="5"/>
  <c r="CB563" i="5" s="1"/>
  <c r="BC563" i="5"/>
  <c r="AV563" i="5"/>
  <c r="EW563" i="5" s="1"/>
  <c r="EY563" i="5" s="1"/>
  <c r="AU563" i="5"/>
  <c r="ES563" i="5" s="1"/>
  <c r="EV563" i="5" s="1"/>
  <c r="AR563" i="5"/>
  <c r="AP563" i="5"/>
  <c r="AO563" i="5"/>
  <c r="AN563" i="5"/>
  <c r="AL563" i="5"/>
  <c r="AK563" i="5"/>
  <c r="AJ563" i="5"/>
  <c r="AI563" i="5"/>
  <c r="AH563" i="5"/>
  <c r="AG563" i="5"/>
  <c r="AE563" i="5"/>
  <c r="AD563" i="5"/>
  <c r="AC563" i="5"/>
  <c r="Z563" i="5"/>
  <c r="L563" i="5"/>
  <c r="I563" i="5" a="1"/>
  <c r="I563" i="5" s="1"/>
  <c r="H563" i="5" a="1"/>
  <c r="H563" i="5" s="1"/>
  <c r="B563" i="5" a="1"/>
  <c r="B563" i="5" s="1"/>
  <c r="FO562" i="5"/>
  <c r="FK562" i="5"/>
  <c r="FB562" i="5"/>
  <c r="FA562" i="5"/>
  <c r="EO562" i="5"/>
  <c r="ER562" i="5" s="1"/>
  <c r="EJ562" i="5"/>
  <c r="DU562" i="5"/>
  <c r="EF562" i="5" s="1"/>
  <c r="CS562" i="5"/>
  <c r="DD562" i="5" s="1"/>
  <c r="BQ562" i="5"/>
  <c r="CB562" i="5" s="1"/>
  <c r="BC562" i="5"/>
  <c r="AV562" i="5"/>
  <c r="AU562" i="5"/>
  <c r="ES562" i="5" s="1"/>
  <c r="AR562" i="5"/>
  <c r="AP562" i="5"/>
  <c r="AO562" i="5"/>
  <c r="AN562" i="5"/>
  <c r="AL562" i="5"/>
  <c r="AK562" i="5"/>
  <c r="AJ562" i="5"/>
  <c r="AI562" i="5"/>
  <c r="AH562" i="5"/>
  <c r="AG562" i="5"/>
  <c r="AE562" i="5"/>
  <c r="AD562" i="5"/>
  <c r="AC562" i="5"/>
  <c r="Z562" i="5"/>
  <c r="L562" i="5"/>
  <c r="I562" i="5" a="1"/>
  <c r="I562" i="5" s="1"/>
  <c r="H562" i="5" a="1"/>
  <c r="H562" i="5" s="1"/>
  <c r="B562" i="5" a="1"/>
  <c r="B562" i="5" s="1"/>
  <c r="FQ561" i="5"/>
  <c r="FP561" i="5"/>
  <c r="FO561" i="5"/>
  <c r="FM561" i="5"/>
  <c r="FL561" i="5"/>
  <c r="FK561" i="5"/>
  <c r="FF561" i="5"/>
  <c r="FE561" i="5"/>
  <c r="FD561" i="5"/>
  <c r="FB561" i="5"/>
  <c r="FA561" i="5"/>
  <c r="EZ561" i="5"/>
  <c r="EX561" i="5"/>
  <c r="EW561" i="5"/>
  <c r="EU561" i="5"/>
  <c r="ET561" i="5"/>
  <c r="ES561" i="5"/>
  <c r="EQ561" i="5"/>
  <c r="EP561" i="5"/>
  <c r="EO561" i="5"/>
  <c r="EM561" i="5"/>
  <c r="EL561" i="5"/>
  <c r="EK561" i="5"/>
  <c r="I561" i="5" a="1"/>
  <c r="I561" i="5" s="1"/>
  <c r="H561" i="5" a="1"/>
  <c r="H561" i="5" s="1"/>
  <c r="B561" i="5" a="1"/>
  <c r="B561" i="5" s="1"/>
  <c r="BD561" i="5" s="1"/>
  <c r="BE561" i="5" s="1"/>
  <c r="FH559" i="5"/>
  <c r="FM559" i="5" s="1"/>
  <c r="FG559" i="5"/>
  <c r="FL559" i="5" s="1"/>
  <c r="FF559" i="5"/>
  <c r="FK559" i="5" s="1"/>
  <c r="FD559" i="5"/>
  <c r="FM558" i="5" s="1"/>
  <c r="FC559" i="5"/>
  <c r="FB559" i="5"/>
  <c r="FK558" i="5" s="1"/>
  <c r="EZ559" i="5"/>
  <c r="FM557" i="5" s="1"/>
  <c r="EY559" i="5"/>
  <c r="FL557" i="5" s="1"/>
  <c r="EX559" i="5"/>
  <c r="FK557" i="5" s="1"/>
  <c r="EV559" i="5"/>
  <c r="FM556" i="5" s="1"/>
  <c r="EU559" i="5"/>
  <c r="FL556" i="5" s="1"/>
  <c r="ET559" i="5"/>
  <c r="FK556" i="5" s="1"/>
  <c r="ER559" i="5"/>
  <c r="EQ559" i="5"/>
  <c r="FL555" i="5" s="1"/>
  <c r="EP559" i="5"/>
  <c r="FK555" i="5" s="1"/>
  <c r="EN559" i="5"/>
  <c r="FM554" i="5" s="1"/>
  <c r="EM559" i="5"/>
  <c r="EL559" i="5"/>
  <c r="FK554" i="5" s="1"/>
  <c r="EJ559" i="5"/>
  <c r="EI559" i="5"/>
  <c r="EH559" i="5"/>
  <c r="EG559" i="5"/>
  <c r="EE559" i="5"/>
  <c r="ED559" i="5"/>
  <c r="EC559" i="5"/>
  <c r="EB559" i="5"/>
  <c r="EA559" i="5"/>
  <c r="DZ559" i="5"/>
  <c r="DY559" i="5"/>
  <c r="DX559" i="5"/>
  <c r="DW559" i="5"/>
  <c r="DV559" i="5"/>
  <c r="DT559" i="5"/>
  <c r="DS559" i="5"/>
  <c r="DR559" i="5"/>
  <c r="DQ559" i="5"/>
  <c r="DP559" i="5"/>
  <c r="DO559" i="5"/>
  <c r="DN559" i="5"/>
  <c r="DM559" i="5"/>
  <c r="DL559" i="5"/>
  <c r="DK559" i="5"/>
  <c r="DJ559" i="5"/>
  <c r="DI559" i="5"/>
  <c r="DH559" i="5"/>
  <c r="DG559" i="5"/>
  <c r="DF559" i="5"/>
  <c r="DE559" i="5"/>
  <c r="DC559" i="5"/>
  <c r="DB559" i="5"/>
  <c r="DA559" i="5"/>
  <c r="CZ559" i="5"/>
  <c r="CY559" i="5"/>
  <c r="CX559" i="5"/>
  <c r="CW559" i="5"/>
  <c r="CV559" i="5"/>
  <c r="CU559" i="5"/>
  <c r="CT559" i="5"/>
  <c r="CR559" i="5"/>
  <c r="CQ559" i="5"/>
  <c r="CP559" i="5"/>
  <c r="CO559" i="5"/>
  <c r="CN559" i="5"/>
  <c r="CM559" i="5"/>
  <c r="CL559" i="5"/>
  <c r="CK559" i="5"/>
  <c r="CJ559" i="5"/>
  <c r="CI559" i="5"/>
  <c r="CH559" i="5"/>
  <c r="CG559" i="5"/>
  <c r="CF559" i="5"/>
  <c r="CE559" i="5"/>
  <c r="CD559" i="5"/>
  <c r="CC559" i="5"/>
  <c r="CA559" i="5"/>
  <c r="BZ559" i="5"/>
  <c r="BY559" i="5"/>
  <c r="BX559" i="5"/>
  <c r="BW559" i="5"/>
  <c r="BV559" i="5"/>
  <c r="BU559" i="5"/>
  <c r="BT559" i="5"/>
  <c r="BS559" i="5"/>
  <c r="BR559" i="5"/>
  <c r="BP559" i="5"/>
  <c r="BO559" i="5"/>
  <c r="BN559" i="5"/>
  <c r="BM559" i="5"/>
  <c r="BL559" i="5"/>
  <c r="BK559" i="5"/>
  <c r="BJ559" i="5"/>
  <c r="BI559" i="5"/>
  <c r="BH559" i="5"/>
  <c r="BG559" i="5"/>
  <c r="BF559" i="5"/>
  <c r="BE559" i="5"/>
  <c r="BD559" i="5"/>
  <c r="FL558" i="5"/>
  <c r="FH558" i="5"/>
  <c r="FG558" i="5"/>
  <c r="FF558" i="5"/>
  <c r="FD558" i="5"/>
  <c r="FC558" i="5"/>
  <c r="FB558" i="5"/>
  <c r="EZ558" i="5"/>
  <c r="EY558" i="5"/>
  <c r="EX558" i="5"/>
  <c r="EV558" i="5"/>
  <c r="EU558" i="5"/>
  <c r="ET558" i="5"/>
  <c r="ER558" i="5"/>
  <c r="EQ558" i="5"/>
  <c r="EP558" i="5"/>
  <c r="EN558" i="5"/>
  <c r="EM558" i="5"/>
  <c r="EL558" i="5"/>
  <c r="EJ558" i="5"/>
  <c r="DU558" i="5"/>
  <c r="FE559" i="5" s="1"/>
  <c r="FJ559" i="5" s="1"/>
  <c r="CS558" i="5"/>
  <c r="DD558" i="5" s="1"/>
  <c r="BQ558" i="5"/>
  <c r="ES559" i="5" s="1"/>
  <c r="FJ556" i="5" s="1"/>
  <c r="BC558" i="5"/>
  <c r="L558" i="5"/>
  <c r="FH557" i="5"/>
  <c r="FG557" i="5"/>
  <c r="FF557" i="5"/>
  <c r="FD557" i="5"/>
  <c r="FC557" i="5"/>
  <c r="FB557" i="5"/>
  <c r="EZ557" i="5"/>
  <c r="EY557" i="5"/>
  <c r="EX557" i="5"/>
  <c r="EV557" i="5"/>
  <c r="EU557" i="5"/>
  <c r="ET557" i="5"/>
  <c r="ER557" i="5"/>
  <c r="EQ557" i="5"/>
  <c r="EP557" i="5"/>
  <c r="EN557" i="5"/>
  <c r="EM557" i="5"/>
  <c r="EL557" i="5"/>
  <c r="EJ557" i="5"/>
  <c r="DU557" i="5"/>
  <c r="FE558" i="5" s="1"/>
  <c r="CS557" i="5"/>
  <c r="EW558" i="5" s="1"/>
  <c r="BQ557" i="5"/>
  <c r="ES558" i="5" s="1"/>
  <c r="BC557" i="5"/>
  <c r="L557" i="5"/>
  <c r="FH556" i="5"/>
  <c r="FG556" i="5"/>
  <c r="FF556" i="5"/>
  <c r="FD556" i="5"/>
  <c r="FC556" i="5"/>
  <c r="FB556" i="5"/>
  <c r="EZ556" i="5"/>
  <c r="EY556" i="5"/>
  <c r="EX556" i="5"/>
  <c r="EV556" i="5"/>
  <c r="EU556" i="5"/>
  <c r="ET556" i="5"/>
  <c r="ER556" i="5"/>
  <c r="EQ556" i="5"/>
  <c r="EP556" i="5"/>
  <c r="EN556" i="5"/>
  <c r="EM556" i="5"/>
  <c r="EL556" i="5"/>
  <c r="EJ556" i="5"/>
  <c r="DU556" i="5"/>
  <c r="FE557" i="5" s="1"/>
  <c r="CS556" i="5"/>
  <c r="EW557" i="5" s="1"/>
  <c r="BQ556" i="5"/>
  <c r="ES557" i="5" s="1"/>
  <c r="BC556" i="5"/>
  <c r="L556" i="5"/>
  <c r="FM555" i="5"/>
  <c r="FH555" i="5"/>
  <c r="FG555" i="5"/>
  <c r="FF555" i="5"/>
  <c r="FD555" i="5"/>
  <c r="FC555" i="5"/>
  <c r="FB555" i="5"/>
  <c r="EZ555" i="5"/>
  <c r="EY555" i="5"/>
  <c r="EX555" i="5"/>
  <c r="EV555" i="5"/>
  <c r="EU555" i="5"/>
  <c r="ET555" i="5"/>
  <c r="ER555" i="5"/>
  <c r="EQ555" i="5"/>
  <c r="EP555" i="5"/>
  <c r="EN555" i="5"/>
  <c r="EM555" i="5"/>
  <c r="EL555" i="5"/>
  <c r="EJ555" i="5"/>
  <c r="DU555" i="5"/>
  <c r="EF555" i="5" s="1"/>
  <c r="CS555" i="5"/>
  <c r="EW556" i="5" s="1"/>
  <c r="BQ555" i="5"/>
  <c r="CB555" i="5" s="1"/>
  <c r="BC555" i="5"/>
  <c r="L555" i="5"/>
  <c r="FL554" i="5"/>
  <c r="DU554" i="5"/>
  <c r="EF554" i="5" s="1"/>
  <c r="CS554" i="5"/>
  <c r="EW555" i="5" s="1"/>
  <c r="BQ554" i="5"/>
  <c r="CB554" i="5" s="1"/>
  <c r="BC554" i="5"/>
  <c r="L554" i="5"/>
  <c r="FQ552" i="5"/>
  <c r="FP552" i="5"/>
  <c r="FM552" i="5"/>
  <c r="FL552" i="5"/>
  <c r="EX552" i="5"/>
  <c r="EU552" i="5"/>
  <c r="ET552" i="5"/>
  <c r="EQ552" i="5"/>
  <c r="EP552" i="5"/>
  <c r="EM552" i="5"/>
  <c r="EL552" i="5"/>
  <c r="EI552" i="5"/>
  <c r="EH552" i="5"/>
  <c r="EG552" i="5"/>
  <c r="EE552" i="5"/>
  <c r="ED552" i="5"/>
  <c r="EC552" i="5"/>
  <c r="EB552" i="5"/>
  <c r="EA552" i="5"/>
  <c r="DZ552" i="5"/>
  <c r="DY552" i="5"/>
  <c r="DX552" i="5"/>
  <c r="DW552" i="5"/>
  <c r="DV552" i="5"/>
  <c r="DT552" i="5"/>
  <c r="DS552" i="5"/>
  <c r="DR552" i="5"/>
  <c r="DQ552" i="5"/>
  <c r="DP552" i="5"/>
  <c r="DO552" i="5"/>
  <c r="DN552" i="5"/>
  <c r="DM552" i="5"/>
  <c r="DL552" i="5"/>
  <c r="DK552" i="5"/>
  <c r="DJ552" i="5"/>
  <c r="DI552" i="5"/>
  <c r="DH552" i="5"/>
  <c r="DG552" i="5"/>
  <c r="DF552" i="5"/>
  <c r="DE552" i="5"/>
  <c r="DC552" i="5"/>
  <c r="DB552" i="5"/>
  <c r="DA552" i="5"/>
  <c r="CZ552" i="5"/>
  <c r="CY552" i="5"/>
  <c r="CX552" i="5"/>
  <c r="CW552" i="5"/>
  <c r="CV552" i="5"/>
  <c r="CU552" i="5"/>
  <c r="CT552" i="5"/>
  <c r="CR552" i="5"/>
  <c r="CQ552" i="5"/>
  <c r="CP552" i="5"/>
  <c r="CO552" i="5"/>
  <c r="CN552" i="5"/>
  <c r="CM552" i="5"/>
  <c r="CL552" i="5"/>
  <c r="CK552" i="5"/>
  <c r="CJ552" i="5"/>
  <c r="CI552" i="5"/>
  <c r="CH552" i="5"/>
  <c r="CG552" i="5"/>
  <c r="CF552" i="5"/>
  <c r="CE552" i="5"/>
  <c r="CD552" i="5"/>
  <c r="CC552" i="5"/>
  <c r="CA552" i="5"/>
  <c r="BZ552" i="5"/>
  <c r="BY552" i="5"/>
  <c r="BX552" i="5"/>
  <c r="BW552" i="5"/>
  <c r="BV552" i="5"/>
  <c r="BU552" i="5"/>
  <c r="BT552" i="5"/>
  <c r="BS552" i="5"/>
  <c r="BR552" i="5"/>
  <c r="BP552" i="5"/>
  <c r="BO552" i="5"/>
  <c r="BN552" i="5"/>
  <c r="BM552" i="5"/>
  <c r="BL552" i="5"/>
  <c r="BK552" i="5"/>
  <c r="BJ552" i="5"/>
  <c r="BI552" i="5"/>
  <c r="BH552" i="5"/>
  <c r="BG552" i="5"/>
  <c r="BF552" i="5"/>
  <c r="BE552" i="5"/>
  <c r="BD552" i="5"/>
  <c r="AZ552" i="5"/>
  <c r="AX552" i="5"/>
  <c r="AW552" i="5"/>
  <c r="AT552" i="5"/>
  <c r="AB552" i="5"/>
  <c r="AA552" i="5"/>
  <c r="Y552" i="5"/>
  <c r="X552" i="5"/>
  <c r="W552" i="5"/>
  <c r="U552" i="5"/>
  <c r="T552" i="5"/>
  <c r="S552" i="5"/>
  <c r="R552" i="5"/>
  <c r="Q552" i="5"/>
  <c r="P552" i="5"/>
  <c r="O552" i="5"/>
  <c r="N552" i="5"/>
  <c r="M552" i="5"/>
  <c r="FO551" i="5"/>
  <c r="FR551" i="5" s="1"/>
  <c r="FK551" i="5"/>
  <c r="FN551" i="5" s="1"/>
  <c r="FB551" i="5"/>
  <c r="FF551" i="5" s="1"/>
  <c r="FA551" i="5"/>
  <c r="FE551" i="5" s="1"/>
  <c r="EO551" i="5"/>
  <c r="ER551" i="5" s="1"/>
  <c r="EJ551" i="5"/>
  <c r="DU551" i="5"/>
  <c r="EF551" i="5" s="1"/>
  <c r="CS551" i="5"/>
  <c r="EO559" i="5" s="1"/>
  <c r="FJ555" i="5" s="1"/>
  <c r="BQ551" i="5"/>
  <c r="CB551" i="5" s="1"/>
  <c r="BC551" i="5"/>
  <c r="AV551" i="5"/>
  <c r="EW551" i="5" s="1"/>
  <c r="EY551" i="5" s="1"/>
  <c r="AU551" i="5"/>
  <c r="ES551" i="5" s="1"/>
  <c r="EV551" i="5" s="1"/>
  <c r="AR551" i="5"/>
  <c r="AP551" i="5"/>
  <c r="AO551" i="5"/>
  <c r="AN551" i="5"/>
  <c r="AL551" i="5"/>
  <c r="AK551" i="5"/>
  <c r="AJ551" i="5"/>
  <c r="AI551" i="5"/>
  <c r="AH551" i="5"/>
  <c r="AG551" i="5"/>
  <c r="AE551" i="5"/>
  <c r="AD551" i="5"/>
  <c r="AC551" i="5"/>
  <c r="Z551" i="5"/>
  <c r="L551" i="5"/>
  <c r="I551" i="5" a="1"/>
  <c r="I551" i="5" s="1"/>
  <c r="H551" i="5" a="1"/>
  <c r="H551" i="5" s="1"/>
  <c r="B551" i="5" a="1"/>
  <c r="B551" i="5" s="1"/>
  <c r="FO550" i="5"/>
  <c r="FR550" i="5" s="1"/>
  <c r="FK550" i="5"/>
  <c r="FN550" i="5" s="1"/>
  <c r="FC550" i="5" s="1"/>
  <c r="FB550" i="5"/>
  <c r="FF550" i="5" s="1"/>
  <c r="FA550" i="5"/>
  <c r="FE550" i="5" s="1"/>
  <c r="EO550" i="5"/>
  <c r="ER550" i="5" s="1"/>
  <c r="EJ550" i="5"/>
  <c r="DU550" i="5"/>
  <c r="FA558" i="5" s="1"/>
  <c r="CS550" i="5"/>
  <c r="EO558" i="5" s="1"/>
  <c r="BQ550" i="5"/>
  <c r="EK558" i="5" s="1"/>
  <c r="BC550" i="5"/>
  <c r="AV550" i="5"/>
  <c r="EW550" i="5" s="1"/>
  <c r="EY550" i="5" s="1"/>
  <c r="AU550" i="5"/>
  <c r="ES550" i="5" s="1"/>
  <c r="EV550" i="5" s="1"/>
  <c r="AR550" i="5"/>
  <c r="AP550" i="5"/>
  <c r="AO550" i="5"/>
  <c r="AN550" i="5"/>
  <c r="AL550" i="5"/>
  <c r="AK550" i="5"/>
  <c r="AJ550" i="5"/>
  <c r="AI550" i="5"/>
  <c r="AH550" i="5"/>
  <c r="AG550" i="5"/>
  <c r="AE550" i="5"/>
  <c r="AD550" i="5"/>
  <c r="AC550" i="5"/>
  <c r="Z550" i="5"/>
  <c r="L550" i="5"/>
  <c r="I550" i="5" a="1"/>
  <c r="I550" i="5" s="1"/>
  <c r="H550" i="5" a="1"/>
  <c r="H550" i="5" s="1"/>
  <c r="B550" i="5" a="1"/>
  <c r="B550" i="5" s="1"/>
  <c r="FO549" i="5"/>
  <c r="FR549" i="5" s="1"/>
  <c r="FK549" i="5"/>
  <c r="FB549" i="5"/>
  <c r="FF549" i="5" s="1"/>
  <c r="FA549" i="5"/>
  <c r="FE549" i="5" s="1"/>
  <c r="EO549" i="5"/>
  <c r="ER549" i="5" s="1"/>
  <c r="EJ549" i="5"/>
  <c r="DU549" i="5"/>
  <c r="FA557" i="5" s="1"/>
  <c r="CS549" i="5"/>
  <c r="DD549" i="5" s="1"/>
  <c r="BQ549" i="5"/>
  <c r="EK557" i="5" s="1"/>
  <c r="BC549" i="5"/>
  <c r="AV549" i="5"/>
  <c r="EW549" i="5" s="1"/>
  <c r="EY549" i="5" s="1"/>
  <c r="AU549" i="5"/>
  <c r="ES549" i="5" s="1"/>
  <c r="EV549" i="5" s="1"/>
  <c r="AR549" i="5"/>
  <c r="AP549" i="5"/>
  <c r="AO549" i="5"/>
  <c r="AN549" i="5"/>
  <c r="AL549" i="5"/>
  <c r="AK549" i="5"/>
  <c r="AJ549" i="5"/>
  <c r="AI549" i="5"/>
  <c r="AH549" i="5"/>
  <c r="AG549" i="5"/>
  <c r="AE549" i="5"/>
  <c r="AD549" i="5"/>
  <c r="AC549" i="5"/>
  <c r="Z549" i="5"/>
  <c r="L549" i="5"/>
  <c r="I549" i="5" a="1"/>
  <c r="I549" i="5" s="1"/>
  <c r="H549" i="5" a="1"/>
  <c r="H549" i="5" s="1"/>
  <c r="B549" i="5" a="1"/>
  <c r="B549" i="5" s="1"/>
  <c r="FO548" i="5"/>
  <c r="FR548" i="5" s="1"/>
  <c r="FK548" i="5"/>
  <c r="FN548" i="5" s="1"/>
  <c r="FB548" i="5"/>
  <c r="FF548" i="5" s="1"/>
  <c r="FA548" i="5"/>
  <c r="FE548" i="5" s="1"/>
  <c r="EO548" i="5"/>
  <c r="ER548" i="5" s="1"/>
  <c r="EJ548" i="5"/>
  <c r="DU548" i="5"/>
  <c r="EF548" i="5" s="1"/>
  <c r="CS548" i="5"/>
  <c r="EO556" i="5" s="1"/>
  <c r="BQ548" i="5"/>
  <c r="CB548" i="5" s="1"/>
  <c r="BC548" i="5"/>
  <c r="AV548" i="5"/>
  <c r="EW548" i="5" s="1"/>
  <c r="EY548" i="5" s="1"/>
  <c r="AU548" i="5"/>
  <c r="ES548" i="5" s="1"/>
  <c r="EV548" i="5" s="1"/>
  <c r="AR548" i="5"/>
  <c r="AP548" i="5"/>
  <c r="AO548" i="5"/>
  <c r="AN548" i="5"/>
  <c r="AL548" i="5"/>
  <c r="AK548" i="5"/>
  <c r="AJ548" i="5"/>
  <c r="AI548" i="5"/>
  <c r="AH548" i="5"/>
  <c r="AG548" i="5"/>
  <c r="AE548" i="5"/>
  <c r="AD548" i="5"/>
  <c r="AC548" i="5"/>
  <c r="Z548" i="5"/>
  <c r="L548" i="5"/>
  <c r="I548" i="5" a="1"/>
  <c r="I548" i="5" s="1"/>
  <c r="H548" i="5" a="1"/>
  <c r="H548" i="5" s="1"/>
  <c r="B548" i="5" a="1"/>
  <c r="B548" i="5" s="1"/>
  <c r="FO547" i="5"/>
  <c r="FK547" i="5"/>
  <c r="FB547" i="5"/>
  <c r="FA547" i="5"/>
  <c r="EO547" i="5"/>
  <c r="ER547" i="5" s="1"/>
  <c r="EJ547" i="5"/>
  <c r="DU547" i="5"/>
  <c r="EF547" i="5" s="1"/>
  <c r="CS547" i="5"/>
  <c r="DD547" i="5" s="1"/>
  <c r="BQ547" i="5"/>
  <c r="CB547" i="5" s="1"/>
  <c r="BC547" i="5"/>
  <c r="AV547" i="5"/>
  <c r="AU547" i="5"/>
  <c r="ES547" i="5" s="1"/>
  <c r="AR547" i="5"/>
  <c r="AP547" i="5"/>
  <c r="AO547" i="5"/>
  <c r="AN547" i="5"/>
  <c r="AL547" i="5"/>
  <c r="AK547" i="5"/>
  <c r="AJ547" i="5"/>
  <c r="AI547" i="5"/>
  <c r="AH547" i="5"/>
  <c r="AG547" i="5"/>
  <c r="AE547" i="5"/>
  <c r="AD547" i="5"/>
  <c r="AC547" i="5"/>
  <c r="Z547" i="5"/>
  <c r="L547" i="5"/>
  <c r="I547" i="5" a="1"/>
  <c r="I547" i="5" s="1"/>
  <c r="H547" i="5" a="1"/>
  <c r="H547" i="5" s="1"/>
  <c r="B547" i="5" a="1"/>
  <c r="B547" i="5" s="1"/>
  <c r="FQ546" i="5"/>
  <c r="FP546" i="5"/>
  <c r="FO546" i="5"/>
  <c r="FM546" i="5"/>
  <c r="FL546" i="5"/>
  <c r="FK546" i="5"/>
  <c r="FF546" i="5"/>
  <c r="FE546" i="5"/>
  <c r="FD546" i="5"/>
  <c r="FB546" i="5"/>
  <c r="FA546" i="5"/>
  <c r="EZ546" i="5"/>
  <c r="EX546" i="5"/>
  <c r="EW546" i="5"/>
  <c r="EU546" i="5"/>
  <c r="ET546" i="5"/>
  <c r="ES546" i="5"/>
  <c r="EQ546" i="5"/>
  <c r="EP546" i="5"/>
  <c r="EO546" i="5"/>
  <c r="EM546" i="5"/>
  <c r="EL546" i="5"/>
  <c r="EK546" i="5"/>
  <c r="I546" i="5" a="1"/>
  <c r="I546" i="5" s="1"/>
  <c r="H546" i="5" a="1"/>
  <c r="H546" i="5" s="1"/>
  <c r="B546" i="5" a="1"/>
  <c r="B546" i="5" s="1"/>
  <c r="BD546" i="5" s="1"/>
  <c r="BE546" i="5" s="1"/>
  <c r="FH544" i="5"/>
  <c r="FM544" i="5" s="1"/>
  <c r="FG544" i="5"/>
  <c r="FL544" i="5" s="1"/>
  <c r="FF544" i="5"/>
  <c r="FK544" i="5" s="1"/>
  <c r="FD544" i="5"/>
  <c r="FM543" i="5" s="1"/>
  <c r="FC544" i="5"/>
  <c r="FL543" i="5" s="1"/>
  <c r="FB544" i="5"/>
  <c r="EZ544" i="5"/>
  <c r="FM542" i="5" s="1"/>
  <c r="EY544" i="5"/>
  <c r="FL542" i="5" s="1"/>
  <c r="EX544" i="5"/>
  <c r="FK542" i="5" s="1"/>
  <c r="EV544" i="5"/>
  <c r="FM541" i="5" s="1"/>
  <c r="EU544" i="5"/>
  <c r="FL541" i="5" s="1"/>
  <c r="ET544" i="5"/>
  <c r="FK541" i="5" s="1"/>
  <c r="ER544" i="5"/>
  <c r="EQ544" i="5"/>
  <c r="FL540" i="5" s="1"/>
  <c r="EP544" i="5"/>
  <c r="FK540" i="5" s="1"/>
  <c r="EN544" i="5"/>
  <c r="FM539" i="5" s="1"/>
  <c r="EM544" i="5"/>
  <c r="FL539" i="5" s="1"/>
  <c r="EL544" i="5"/>
  <c r="FK539" i="5" s="1"/>
  <c r="EJ544" i="5"/>
  <c r="EI544" i="5"/>
  <c r="EH544" i="5"/>
  <c r="EG544" i="5"/>
  <c r="EE544" i="5"/>
  <c r="ED544" i="5"/>
  <c r="EC544" i="5"/>
  <c r="EB544" i="5"/>
  <c r="EA544" i="5"/>
  <c r="DZ544" i="5"/>
  <c r="DY544" i="5"/>
  <c r="DX544" i="5"/>
  <c r="DW544" i="5"/>
  <c r="DV544" i="5"/>
  <c r="DT544" i="5"/>
  <c r="DS544" i="5"/>
  <c r="DR544" i="5"/>
  <c r="DQ544" i="5"/>
  <c r="DP544" i="5"/>
  <c r="DO544" i="5"/>
  <c r="DN544" i="5"/>
  <c r="DM544" i="5"/>
  <c r="DL544" i="5"/>
  <c r="DK544" i="5"/>
  <c r="DJ544" i="5"/>
  <c r="DI544" i="5"/>
  <c r="DH544" i="5"/>
  <c r="DG544" i="5"/>
  <c r="DF544" i="5"/>
  <c r="DE544" i="5"/>
  <c r="DC544" i="5"/>
  <c r="DB544" i="5"/>
  <c r="DA544" i="5"/>
  <c r="CZ544" i="5"/>
  <c r="CY544" i="5"/>
  <c r="CX544" i="5"/>
  <c r="CW544" i="5"/>
  <c r="CV544" i="5"/>
  <c r="CU544" i="5"/>
  <c r="CT544" i="5"/>
  <c r="CR544" i="5"/>
  <c r="CQ544" i="5"/>
  <c r="CP544" i="5"/>
  <c r="CO544" i="5"/>
  <c r="CN544" i="5"/>
  <c r="CM544" i="5"/>
  <c r="CL544" i="5"/>
  <c r="CK544" i="5"/>
  <c r="CJ544" i="5"/>
  <c r="CI544" i="5"/>
  <c r="CH544" i="5"/>
  <c r="CG544" i="5"/>
  <c r="CF544" i="5"/>
  <c r="CE544" i="5"/>
  <c r="CD544" i="5"/>
  <c r="CC544" i="5"/>
  <c r="CA544" i="5"/>
  <c r="BZ544" i="5"/>
  <c r="BY544" i="5"/>
  <c r="BX544" i="5"/>
  <c r="BW544" i="5"/>
  <c r="BV544" i="5"/>
  <c r="BU544" i="5"/>
  <c r="BT544" i="5"/>
  <c r="BS544" i="5"/>
  <c r="BR544" i="5"/>
  <c r="BP544" i="5"/>
  <c r="BO544" i="5"/>
  <c r="BN544" i="5"/>
  <c r="BM544" i="5"/>
  <c r="BL544" i="5"/>
  <c r="BK544" i="5"/>
  <c r="BJ544" i="5"/>
  <c r="BI544" i="5"/>
  <c r="BH544" i="5"/>
  <c r="BG544" i="5"/>
  <c r="BF544" i="5"/>
  <c r="BE544" i="5"/>
  <c r="BD544" i="5"/>
  <c r="FK543" i="5"/>
  <c r="FH543" i="5"/>
  <c r="FG543" i="5"/>
  <c r="FF543" i="5"/>
  <c r="FD543" i="5"/>
  <c r="FC543" i="5"/>
  <c r="FB543" i="5"/>
  <c r="EZ543" i="5"/>
  <c r="EY543" i="5"/>
  <c r="EX543" i="5"/>
  <c r="EV543" i="5"/>
  <c r="EU543" i="5"/>
  <c r="ET543" i="5"/>
  <c r="ER543" i="5"/>
  <c r="EQ543" i="5"/>
  <c r="EP543" i="5"/>
  <c r="EN543" i="5"/>
  <c r="EM543" i="5"/>
  <c r="EL543" i="5"/>
  <c r="EJ543" i="5"/>
  <c r="DU543" i="5"/>
  <c r="CS543" i="5"/>
  <c r="DD543" i="5" s="1"/>
  <c r="BQ543" i="5"/>
  <c r="BC543" i="5"/>
  <c r="L543" i="5"/>
  <c r="FH542" i="5"/>
  <c r="FG542" i="5"/>
  <c r="FF542" i="5"/>
  <c r="FD542" i="5"/>
  <c r="FC542" i="5"/>
  <c r="FB542" i="5"/>
  <c r="EZ542" i="5"/>
  <c r="EY542" i="5"/>
  <c r="EX542" i="5"/>
  <c r="EV542" i="5"/>
  <c r="EU542" i="5"/>
  <c r="ET542" i="5"/>
  <c r="ER542" i="5"/>
  <c r="EQ542" i="5"/>
  <c r="EP542" i="5"/>
  <c r="EN542" i="5"/>
  <c r="EM542" i="5"/>
  <c r="EL542" i="5"/>
  <c r="EJ542" i="5"/>
  <c r="DU542" i="5"/>
  <c r="FE543" i="5" s="1"/>
  <c r="CS542" i="5"/>
  <c r="EW543" i="5" s="1"/>
  <c r="BQ542" i="5"/>
  <c r="ES543" i="5" s="1"/>
  <c r="BC542" i="5"/>
  <c r="L542" i="5"/>
  <c r="FH541" i="5"/>
  <c r="FG541" i="5"/>
  <c r="FF541" i="5"/>
  <c r="FD541" i="5"/>
  <c r="FC541" i="5"/>
  <c r="FB541" i="5"/>
  <c r="EZ541" i="5"/>
  <c r="EY541" i="5"/>
  <c r="EX541" i="5"/>
  <c r="EV541" i="5"/>
  <c r="EU541" i="5"/>
  <c r="ET541" i="5"/>
  <c r="ER541" i="5"/>
  <c r="EQ541" i="5"/>
  <c r="EP541" i="5"/>
  <c r="EN541" i="5"/>
  <c r="EM541" i="5"/>
  <c r="EL541" i="5"/>
  <c r="EJ541" i="5"/>
  <c r="DU541" i="5"/>
  <c r="FE542" i="5" s="1"/>
  <c r="CS541" i="5"/>
  <c r="EW542" i="5" s="1"/>
  <c r="CB541" i="5"/>
  <c r="BQ541" i="5"/>
  <c r="ES542" i="5" s="1"/>
  <c r="BC541" i="5"/>
  <c r="L541" i="5"/>
  <c r="FM540" i="5"/>
  <c r="FH540" i="5"/>
  <c r="FG540" i="5"/>
  <c r="FF540" i="5"/>
  <c r="FD540" i="5"/>
  <c r="FC540" i="5"/>
  <c r="FB540" i="5"/>
  <c r="EZ540" i="5"/>
  <c r="EY540" i="5"/>
  <c r="EX540" i="5"/>
  <c r="EV540" i="5"/>
  <c r="EU540" i="5"/>
  <c r="ET540" i="5"/>
  <c r="ER540" i="5"/>
  <c r="EQ540" i="5"/>
  <c r="EP540" i="5"/>
  <c r="EN540" i="5"/>
  <c r="EM540" i="5"/>
  <c r="EL540" i="5"/>
  <c r="EJ540" i="5"/>
  <c r="DU540" i="5"/>
  <c r="EF540" i="5" s="1"/>
  <c r="CS540" i="5"/>
  <c r="EW541" i="5" s="1"/>
  <c r="BQ540" i="5"/>
  <c r="CB540" i="5" s="1"/>
  <c r="BC540" i="5"/>
  <c r="L540" i="5"/>
  <c r="DU539" i="5"/>
  <c r="EF539" i="5" s="1"/>
  <c r="CS539" i="5"/>
  <c r="EW540" i="5" s="1"/>
  <c r="BQ539" i="5"/>
  <c r="CB539" i="5" s="1"/>
  <c r="BC539" i="5"/>
  <c r="L539" i="5"/>
  <c r="FQ537" i="5"/>
  <c r="FP537" i="5"/>
  <c r="FM537" i="5"/>
  <c r="FL537" i="5"/>
  <c r="EX537" i="5"/>
  <c r="EU537" i="5"/>
  <c r="ET537" i="5"/>
  <c r="EQ537" i="5"/>
  <c r="EP537" i="5"/>
  <c r="EM537" i="5"/>
  <c r="EL537" i="5"/>
  <c r="EI537" i="5"/>
  <c r="EH537" i="5"/>
  <c r="EG537" i="5"/>
  <c r="EE537" i="5"/>
  <c r="ED537" i="5"/>
  <c r="EC537" i="5"/>
  <c r="EB537" i="5"/>
  <c r="EA537" i="5"/>
  <c r="DZ537" i="5"/>
  <c r="DY537" i="5"/>
  <c r="DX537" i="5"/>
  <c r="DW537" i="5"/>
  <c r="DV537" i="5"/>
  <c r="DT537" i="5"/>
  <c r="DS537" i="5"/>
  <c r="DR537" i="5"/>
  <c r="DQ537" i="5"/>
  <c r="DP537" i="5"/>
  <c r="DO537" i="5"/>
  <c r="DN537" i="5"/>
  <c r="DM537" i="5"/>
  <c r="DL537" i="5"/>
  <c r="DK537" i="5"/>
  <c r="DJ537" i="5"/>
  <c r="DI537" i="5"/>
  <c r="DH537" i="5"/>
  <c r="DG537" i="5"/>
  <c r="DF537" i="5"/>
  <c r="DE537" i="5"/>
  <c r="DC537" i="5"/>
  <c r="DB537" i="5"/>
  <c r="DA537" i="5"/>
  <c r="CZ537" i="5"/>
  <c r="CY537" i="5"/>
  <c r="CX537" i="5"/>
  <c r="CW537" i="5"/>
  <c r="CV537" i="5"/>
  <c r="CU537" i="5"/>
  <c r="CT537" i="5"/>
  <c r="CR537" i="5"/>
  <c r="CQ537" i="5"/>
  <c r="CP537" i="5"/>
  <c r="CO537" i="5"/>
  <c r="CN537" i="5"/>
  <c r="CM537" i="5"/>
  <c r="CL537" i="5"/>
  <c r="CK537" i="5"/>
  <c r="CJ537" i="5"/>
  <c r="CI537" i="5"/>
  <c r="CH537" i="5"/>
  <c r="CG537" i="5"/>
  <c r="CF537" i="5"/>
  <c r="CE537" i="5"/>
  <c r="CD537" i="5"/>
  <c r="CC537" i="5"/>
  <c r="CA537" i="5"/>
  <c r="BZ537" i="5"/>
  <c r="BY537" i="5"/>
  <c r="BX537" i="5"/>
  <c r="BW537" i="5"/>
  <c r="BV537" i="5"/>
  <c r="BU537" i="5"/>
  <c r="BT537" i="5"/>
  <c r="BS537" i="5"/>
  <c r="BR537" i="5"/>
  <c r="BP537" i="5"/>
  <c r="BO537" i="5"/>
  <c r="BN537" i="5"/>
  <c r="BM537" i="5"/>
  <c r="BL537" i="5"/>
  <c r="BK537" i="5"/>
  <c r="BJ537" i="5"/>
  <c r="BI537" i="5"/>
  <c r="BH537" i="5"/>
  <c r="BG537" i="5"/>
  <c r="BF537" i="5"/>
  <c r="BE537" i="5"/>
  <c r="BD537" i="5"/>
  <c r="AZ537" i="5"/>
  <c r="AX537" i="5"/>
  <c r="AW537" i="5"/>
  <c r="AT537" i="5"/>
  <c r="AB537" i="5"/>
  <c r="AA537" i="5"/>
  <c r="Y537" i="5"/>
  <c r="X537" i="5"/>
  <c r="W537" i="5"/>
  <c r="U537" i="5"/>
  <c r="T537" i="5"/>
  <c r="S537" i="5"/>
  <c r="R537" i="5"/>
  <c r="Q537" i="5"/>
  <c r="P537" i="5"/>
  <c r="O537" i="5"/>
  <c r="N537" i="5"/>
  <c r="M537" i="5"/>
  <c r="FO536" i="5"/>
  <c r="FR536" i="5" s="1"/>
  <c r="FK536" i="5"/>
  <c r="FN536" i="5" s="1"/>
  <c r="FC536" i="5" s="1"/>
  <c r="FB536" i="5"/>
  <c r="FF536" i="5" s="1"/>
  <c r="FA536" i="5"/>
  <c r="FE536" i="5" s="1"/>
  <c r="EO536" i="5"/>
  <c r="ER536" i="5" s="1"/>
  <c r="EJ536" i="5"/>
  <c r="DU536" i="5"/>
  <c r="CS536" i="5"/>
  <c r="EO544" i="5" s="1"/>
  <c r="FJ540" i="5" s="1"/>
  <c r="BQ536" i="5"/>
  <c r="BC536" i="5"/>
  <c r="AV536" i="5"/>
  <c r="EW536" i="5" s="1"/>
  <c r="EY536" i="5" s="1"/>
  <c r="AU536" i="5"/>
  <c r="ES536" i="5" s="1"/>
  <c r="EV536" i="5" s="1"/>
  <c r="AR536" i="5"/>
  <c r="AP536" i="5"/>
  <c r="AO536" i="5"/>
  <c r="AN536" i="5"/>
  <c r="AL536" i="5"/>
  <c r="AK536" i="5"/>
  <c r="AJ536" i="5"/>
  <c r="AI536" i="5"/>
  <c r="AH536" i="5"/>
  <c r="AG536" i="5"/>
  <c r="AE536" i="5"/>
  <c r="AD536" i="5"/>
  <c r="AC536" i="5"/>
  <c r="Z536" i="5"/>
  <c r="L536" i="5"/>
  <c r="I536" i="5" a="1"/>
  <c r="I536" i="5" s="1"/>
  <c r="H536" i="5" a="1"/>
  <c r="H536" i="5" s="1"/>
  <c r="B536" i="5" a="1"/>
  <c r="B536" i="5" s="1"/>
  <c r="FO535" i="5"/>
  <c r="FR535" i="5" s="1"/>
  <c r="FK535" i="5"/>
  <c r="FN535" i="5" s="1"/>
  <c r="FB535" i="5"/>
  <c r="FF535" i="5" s="1"/>
  <c r="FA535" i="5"/>
  <c r="FE535" i="5" s="1"/>
  <c r="EO535" i="5"/>
  <c r="ER535" i="5" s="1"/>
  <c r="EJ535" i="5"/>
  <c r="DU535" i="5"/>
  <c r="FA543" i="5" s="1"/>
  <c r="CS535" i="5"/>
  <c r="EO543" i="5" s="1"/>
  <c r="BQ535" i="5"/>
  <c r="EK543" i="5" s="1"/>
  <c r="BC535" i="5"/>
  <c r="AV535" i="5"/>
  <c r="EW535" i="5" s="1"/>
  <c r="EY535" i="5" s="1"/>
  <c r="AU535" i="5"/>
  <c r="ES535" i="5" s="1"/>
  <c r="EV535" i="5" s="1"/>
  <c r="AR535" i="5"/>
  <c r="AP535" i="5"/>
  <c r="AO535" i="5"/>
  <c r="AN535" i="5"/>
  <c r="AL535" i="5"/>
  <c r="AK535" i="5"/>
  <c r="AJ535" i="5"/>
  <c r="AI535" i="5"/>
  <c r="AH535" i="5"/>
  <c r="AG535" i="5"/>
  <c r="AE535" i="5"/>
  <c r="AD535" i="5"/>
  <c r="AC535" i="5"/>
  <c r="Z535" i="5"/>
  <c r="L535" i="5"/>
  <c r="I535" i="5" a="1"/>
  <c r="I535" i="5" s="1"/>
  <c r="H535" i="5" a="1"/>
  <c r="H535" i="5" s="1"/>
  <c r="B535" i="5" a="1"/>
  <c r="B535" i="5" s="1"/>
  <c r="FO534" i="5"/>
  <c r="FR534" i="5" s="1"/>
  <c r="FK534" i="5"/>
  <c r="EZ534" i="5" s="1"/>
  <c r="FB534" i="5"/>
  <c r="FF534" i="5" s="1"/>
  <c r="FA534" i="5"/>
  <c r="FE534" i="5" s="1"/>
  <c r="EO534" i="5"/>
  <c r="ER534" i="5" s="1"/>
  <c r="EJ534" i="5"/>
  <c r="DU534" i="5"/>
  <c r="FA542" i="5" s="1"/>
  <c r="CS534" i="5"/>
  <c r="DD534" i="5" s="1"/>
  <c r="BQ534" i="5"/>
  <c r="EK542" i="5" s="1"/>
  <c r="BC534" i="5"/>
  <c r="AV534" i="5"/>
  <c r="EW534" i="5" s="1"/>
  <c r="EY534" i="5" s="1"/>
  <c r="AU534" i="5"/>
  <c r="ES534" i="5" s="1"/>
  <c r="EV534" i="5" s="1"/>
  <c r="AR534" i="5"/>
  <c r="AP534" i="5"/>
  <c r="AO534" i="5"/>
  <c r="AN534" i="5"/>
  <c r="AL534" i="5"/>
  <c r="AK534" i="5"/>
  <c r="AJ534" i="5"/>
  <c r="AI534" i="5"/>
  <c r="AH534" i="5"/>
  <c r="AG534" i="5"/>
  <c r="AE534" i="5"/>
  <c r="AD534" i="5"/>
  <c r="AC534" i="5"/>
  <c r="Z534" i="5"/>
  <c r="L534" i="5"/>
  <c r="I534" i="5" a="1"/>
  <c r="I534" i="5" s="1"/>
  <c r="H534" i="5" a="1"/>
  <c r="H534" i="5" s="1"/>
  <c r="B534" i="5" a="1"/>
  <c r="B534" i="5" s="1"/>
  <c r="FO533" i="5"/>
  <c r="FR533" i="5" s="1"/>
  <c r="FK533" i="5"/>
  <c r="FN533" i="5" s="1"/>
  <c r="FB533" i="5"/>
  <c r="FF533" i="5" s="1"/>
  <c r="FA533" i="5"/>
  <c r="FE533" i="5" s="1"/>
  <c r="EO533" i="5"/>
  <c r="ER533" i="5" s="1"/>
  <c r="EJ533" i="5"/>
  <c r="DU533" i="5"/>
  <c r="EF533" i="5" s="1"/>
  <c r="CS533" i="5"/>
  <c r="EO541" i="5" s="1"/>
  <c r="BQ533" i="5"/>
  <c r="CB533" i="5" s="1"/>
  <c r="BC533" i="5"/>
  <c r="AV533" i="5"/>
  <c r="EW533" i="5" s="1"/>
  <c r="EY533" i="5" s="1"/>
  <c r="AU533" i="5"/>
  <c r="ES533" i="5" s="1"/>
  <c r="EV533" i="5" s="1"/>
  <c r="AR533" i="5"/>
  <c r="AP533" i="5"/>
  <c r="AO533" i="5"/>
  <c r="AN533" i="5"/>
  <c r="AL533" i="5"/>
  <c r="AK533" i="5"/>
  <c r="AJ533" i="5"/>
  <c r="AI533" i="5"/>
  <c r="AH533" i="5"/>
  <c r="AG533" i="5"/>
  <c r="AE533" i="5"/>
  <c r="AD533" i="5"/>
  <c r="AC533" i="5"/>
  <c r="Z533" i="5"/>
  <c r="L533" i="5"/>
  <c r="I533" i="5" a="1"/>
  <c r="I533" i="5" s="1"/>
  <c r="H533" i="5" a="1"/>
  <c r="H533" i="5" s="1"/>
  <c r="B533" i="5" a="1"/>
  <c r="B533" i="5" s="1"/>
  <c r="FO532" i="5"/>
  <c r="FK532" i="5"/>
  <c r="FB532" i="5"/>
  <c r="FA532" i="5"/>
  <c r="EO532" i="5"/>
  <c r="EJ532" i="5"/>
  <c r="DU532" i="5"/>
  <c r="EF532" i="5" s="1"/>
  <c r="CS532" i="5"/>
  <c r="DD532" i="5" s="1"/>
  <c r="BQ532" i="5"/>
  <c r="CB532" i="5" s="1"/>
  <c r="BC532" i="5"/>
  <c r="AV532" i="5"/>
  <c r="AU532" i="5"/>
  <c r="ES532" i="5" s="1"/>
  <c r="AR532" i="5"/>
  <c r="AP532" i="5"/>
  <c r="AO532" i="5"/>
  <c r="AN532" i="5"/>
  <c r="AL532" i="5"/>
  <c r="AK532" i="5"/>
  <c r="AJ532" i="5"/>
  <c r="AI532" i="5"/>
  <c r="AH532" i="5"/>
  <c r="AG532" i="5"/>
  <c r="AE532" i="5"/>
  <c r="AD532" i="5"/>
  <c r="AC532" i="5"/>
  <c r="Z532" i="5"/>
  <c r="L532" i="5"/>
  <c r="I532" i="5" a="1"/>
  <c r="I532" i="5" s="1"/>
  <c r="H532" i="5" a="1"/>
  <c r="H532" i="5" s="1"/>
  <c r="B532" i="5" a="1"/>
  <c r="B532" i="5" s="1"/>
  <c r="FQ531" i="5"/>
  <c r="FP531" i="5"/>
  <c r="FO531" i="5"/>
  <c r="FM531" i="5"/>
  <c r="FL531" i="5"/>
  <c r="FK531" i="5"/>
  <c r="FF531" i="5"/>
  <c r="FE531" i="5"/>
  <c r="FD531" i="5"/>
  <c r="FB531" i="5"/>
  <c r="FA531" i="5"/>
  <c r="EZ531" i="5"/>
  <c r="EX531" i="5"/>
  <c r="EW531" i="5"/>
  <c r="EU531" i="5"/>
  <c r="ET531" i="5"/>
  <c r="ES531" i="5"/>
  <c r="EQ531" i="5"/>
  <c r="EP531" i="5"/>
  <c r="EO531" i="5"/>
  <c r="EM531" i="5"/>
  <c r="EL531" i="5"/>
  <c r="EK531" i="5"/>
  <c r="I531" i="5" a="1"/>
  <c r="I531" i="5" s="1"/>
  <c r="H531" i="5" a="1"/>
  <c r="H531" i="5" s="1"/>
  <c r="B531" i="5" a="1"/>
  <c r="B531" i="5" s="1"/>
  <c r="BD531" i="5" s="1"/>
  <c r="BE531" i="5" s="1"/>
  <c r="FH529" i="5"/>
  <c r="FM529" i="5" s="1"/>
  <c r="FG529" i="5"/>
  <c r="FL529" i="5" s="1"/>
  <c r="FF529" i="5"/>
  <c r="FK529" i="5" s="1"/>
  <c r="FD529" i="5"/>
  <c r="FM528" i="5" s="1"/>
  <c r="FC529" i="5"/>
  <c r="FL528" i="5" s="1"/>
  <c r="FB529" i="5"/>
  <c r="FK528" i="5" s="1"/>
  <c r="EZ529" i="5"/>
  <c r="FM527" i="5" s="1"/>
  <c r="EY529" i="5"/>
  <c r="FL527" i="5" s="1"/>
  <c r="EX529" i="5"/>
  <c r="EV529" i="5"/>
  <c r="FM526" i="5" s="1"/>
  <c r="EU529" i="5"/>
  <c r="FL526" i="5" s="1"/>
  <c r="ET529" i="5"/>
  <c r="FK526" i="5" s="1"/>
  <c r="ER529" i="5"/>
  <c r="EQ529" i="5"/>
  <c r="FL525" i="5" s="1"/>
  <c r="EP529" i="5"/>
  <c r="FK525" i="5" s="1"/>
  <c r="EN529" i="5"/>
  <c r="FM524" i="5" s="1"/>
  <c r="EM529" i="5"/>
  <c r="EL529" i="5"/>
  <c r="FK524" i="5" s="1"/>
  <c r="EJ529" i="5"/>
  <c r="EI529" i="5"/>
  <c r="EH529" i="5"/>
  <c r="EG529" i="5"/>
  <c r="EE529" i="5"/>
  <c r="ED529" i="5"/>
  <c r="EC529" i="5"/>
  <c r="EB529" i="5"/>
  <c r="EA529" i="5"/>
  <c r="DZ529" i="5"/>
  <c r="DY529" i="5"/>
  <c r="DX529" i="5"/>
  <c r="DW529" i="5"/>
  <c r="DV529" i="5"/>
  <c r="DT529" i="5"/>
  <c r="DS529" i="5"/>
  <c r="DR529" i="5"/>
  <c r="DQ529" i="5"/>
  <c r="DP529" i="5"/>
  <c r="DO529" i="5"/>
  <c r="DN529" i="5"/>
  <c r="DM529" i="5"/>
  <c r="DL529" i="5"/>
  <c r="DK529" i="5"/>
  <c r="DJ529" i="5"/>
  <c r="DI529" i="5"/>
  <c r="DH529" i="5"/>
  <c r="DG529" i="5"/>
  <c r="DF529" i="5"/>
  <c r="DE529" i="5"/>
  <c r="DC529" i="5"/>
  <c r="DB529" i="5"/>
  <c r="DA529" i="5"/>
  <c r="CZ529" i="5"/>
  <c r="CY529" i="5"/>
  <c r="CX529" i="5"/>
  <c r="CW529" i="5"/>
  <c r="CV529" i="5"/>
  <c r="CU529" i="5"/>
  <c r="CT529" i="5"/>
  <c r="CR529" i="5"/>
  <c r="CQ529" i="5"/>
  <c r="CP529" i="5"/>
  <c r="CO529" i="5"/>
  <c r="CN529" i="5"/>
  <c r="CM529" i="5"/>
  <c r="CL529" i="5"/>
  <c r="CK529" i="5"/>
  <c r="CJ529" i="5"/>
  <c r="CI529" i="5"/>
  <c r="CH529" i="5"/>
  <c r="CG529" i="5"/>
  <c r="CF529" i="5"/>
  <c r="CE529" i="5"/>
  <c r="CD529" i="5"/>
  <c r="CC529" i="5"/>
  <c r="CA529" i="5"/>
  <c r="BZ529" i="5"/>
  <c r="BY529" i="5"/>
  <c r="BX529" i="5"/>
  <c r="BW529" i="5"/>
  <c r="BV529" i="5"/>
  <c r="BU529" i="5"/>
  <c r="BT529" i="5"/>
  <c r="BS529" i="5"/>
  <c r="BR529" i="5"/>
  <c r="BP529" i="5"/>
  <c r="BO529" i="5"/>
  <c r="BN529" i="5"/>
  <c r="BM529" i="5"/>
  <c r="BL529" i="5"/>
  <c r="BK529" i="5"/>
  <c r="BJ529" i="5"/>
  <c r="BI529" i="5"/>
  <c r="BH529" i="5"/>
  <c r="BG529" i="5"/>
  <c r="BF529" i="5"/>
  <c r="BE529" i="5"/>
  <c r="BD529" i="5"/>
  <c r="FH528" i="5"/>
  <c r="FG528" i="5"/>
  <c r="FF528" i="5"/>
  <c r="FD528" i="5"/>
  <c r="FC528" i="5"/>
  <c r="FB528" i="5"/>
  <c r="EZ528" i="5"/>
  <c r="EY528" i="5"/>
  <c r="EX528" i="5"/>
  <c r="EV528" i="5"/>
  <c r="EU528" i="5"/>
  <c r="ET528" i="5"/>
  <c r="ER528" i="5"/>
  <c r="EQ528" i="5"/>
  <c r="EP528" i="5"/>
  <c r="EN528" i="5"/>
  <c r="EM528" i="5"/>
  <c r="EL528" i="5"/>
  <c r="EJ528" i="5"/>
  <c r="DU528" i="5"/>
  <c r="FE529" i="5" s="1"/>
  <c r="FJ529" i="5" s="1"/>
  <c r="CS528" i="5"/>
  <c r="DD528" i="5" s="1"/>
  <c r="BQ528" i="5"/>
  <c r="BC528" i="5"/>
  <c r="L528" i="5"/>
  <c r="FK527" i="5"/>
  <c r="FH527" i="5"/>
  <c r="FG527" i="5"/>
  <c r="FF527" i="5"/>
  <c r="FD527" i="5"/>
  <c r="FC527" i="5"/>
  <c r="FB527" i="5"/>
  <c r="EZ527" i="5"/>
  <c r="EY527" i="5"/>
  <c r="EX527" i="5"/>
  <c r="EV527" i="5"/>
  <c r="EU527" i="5"/>
  <c r="ET527" i="5"/>
  <c r="ER527" i="5"/>
  <c r="EQ527" i="5"/>
  <c r="EP527" i="5"/>
  <c r="EN527" i="5"/>
  <c r="EM527" i="5"/>
  <c r="EL527" i="5"/>
  <c r="EJ527" i="5"/>
  <c r="DU527" i="5"/>
  <c r="CS527" i="5"/>
  <c r="EW528" i="5" s="1"/>
  <c r="BQ527" i="5"/>
  <c r="ES528" i="5" s="1"/>
  <c r="BC527" i="5"/>
  <c r="L527" i="5"/>
  <c r="FH526" i="5"/>
  <c r="FG526" i="5"/>
  <c r="FF526" i="5"/>
  <c r="FD526" i="5"/>
  <c r="FC526" i="5"/>
  <c r="FB526" i="5"/>
  <c r="EZ526" i="5"/>
  <c r="EY526" i="5"/>
  <c r="EX526" i="5"/>
  <c r="EV526" i="5"/>
  <c r="EU526" i="5"/>
  <c r="ET526" i="5"/>
  <c r="ER526" i="5"/>
  <c r="EQ526" i="5"/>
  <c r="EP526" i="5"/>
  <c r="EN526" i="5"/>
  <c r="EM526" i="5"/>
  <c r="EL526" i="5"/>
  <c r="EJ526" i="5"/>
  <c r="DU526" i="5"/>
  <c r="FE527" i="5" s="1"/>
  <c r="CS526" i="5"/>
  <c r="EW527" i="5" s="1"/>
  <c r="BQ526" i="5"/>
  <c r="BC526" i="5"/>
  <c r="L526" i="5"/>
  <c r="FM525" i="5"/>
  <c r="FH525" i="5"/>
  <c r="FG525" i="5"/>
  <c r="FF525" i="5"/>
  <c r="FD525" i="5"/>
  <c r="FC525" i="5"/>
  <c r="FB525" i="5"/>
  <c r="EZ525" i="5"/>
  <c r="EY525" i="5"/>
  <c r="EX525" i="5"/>
  <c r="EV525" i="5"/>
  <c r="EU525" i="5"/>
  <c r="ET525" i="5"/>
  <c r="ER525" i="5"/>
  <c r="EQ525" i="5"/>
  <c r="EP525" i="5"/>
  <c r="EN525" i="5"/>
  <c r="EM525" i="5"/>
  <c r="EL525" i="5"/>
  <c r="EJ525" i="5"/>
  <c r="DU525" i="5"/>
  <c r="FE526" i="5" s="1"/>
  <c r="CS525" i="5"/>
  <c r="EW526" i="5" s="1"/>
  <c r="BQ525" i="5"/>
  <c r="ES526" i="5" s="1"/>
  <c r="BC525" i="5"/>
  <c r="L525" i="5"/>
  <c r="FL524" i="5"/>
  <c r="DU524" i="5"/>
  <c r="CS524" i="5"/>
  <c r="EW525" i="5" s="1"/>
  <c r="BQ524" i="5"/>
  <c r="CB524" i="5" s="1"/>
  <c r="BC524" i="5"/>
  <c r="L524" i="5"/>
  <c r="FQ522" i="5"/>
  <c r="FP522" i="5"/>
  <c r="FM522" i="5"/>
  <c r="FL522" i="5"/>
  <c r="EX522" i="5"/>
  <c r="EU522" i="5"/>
  <c r="ET522" i="5"/>
  <c r="EQ522" i="5"/>
  <c r="EP522" i="5"/>
  <c r="EM522" i="5"/>
  <c r="EL522" i="5"/>
  <c r="EI522" i="5"/>
  <c r="EH522" i="5"/>
  <c r="EG522" i="5"/>
  <c r="EE522" i="5"/>
  <c r="ED522" i="5"/>
  <c r="EC522" i="5"/>
  <c r="EB522" i="5"/>
  <c r="EA522" i="5"/>
  <c r="DZ522" i="5"/>
  <c r="DY522" i="5"/>
  <c r="DX522" i="5"/>
  <c r="DW522" i="5"/>
  <c r="DV522" i="5"/>
  <c r="DT522" i="5"/>
  <c r="DS522" i="5"/>
  <c r="DR522" i="5"/>
  <c r="DQ522" i="5"/>
  <c r="DP522" i="5"/>
  <c r="DO522" i="5"/>
  <c r="DN522" i="5"/>
  <c r="DM522" i="5"/>
  <c r="DL522" i="5"/>
  <c r="DK522" i="5"/>
  <c r="DJ522" i="5"/>
  <c r="DI522" i="5"/>
  <c r="DH522" i="5"/>
  <c r="DG522" i="5"/>
  <c r="DF522" i="5"/>
  <c r="DE522" i="5"/>
  <c r="DC522" i="5"/>
  <c r="DB522" i="5"/>
  <c r="DA522" i="5"/>
  <c r="CZ522" i="5"/>
  <c r="CY522" i="5"/>
  <c r="CX522" i="5"/>
  <c r="CW522" i="5"/>
  <c r="CV522" i="5"/>
  <c r="CU522" i="5"/>
  <c r="CT522" i="5"/>
  <c r="CR522" i="5"/>
  <c r="CQ522" i="5"/>
  <c r="CP522" i="5"/>
  <c r="CO522" i="5"/>
  <c r="CN522" i="5"/>
  <c r="CM522" i="5"/>
  <c r="CL522" i="5"/>
  <c r="CK522" i="5"/>
  <c r="CJ522" i="5"/>
  <c r="CI522" i="5"/>
  <c r="CH522" i="5"/>
  <c r="CG522" i="5"/>
  <c r="CF522" i="5"/>
  <c r="CE522" i="5"/>
  <c r="CD522" i="5"/>
  <c r="CC522" i="5"/>
  <c r="CA522" i="5"/>
  <c r="BZ522" i="5"/>
  <c r="BY522" i="5"/>
  <c r="BX522" i="5"/>
  <c r="BW522" i="5"/>
  <c r="BV522" i="5"/>
  <c r="BU522" i="5"/>
  <c r="BT522" i="5"/>
  <c r="BS522" i="5"/>
  <c r="BR522" i="5"/>
  <c r="BP522" i="5"/>
  <c r="BO522" i="5"/>
  <c r="BN522" i="5"/>
  <c r="BM522" i="5"/>
  <c r="BL522" i="5"/>
  <c r="BK522" i="5"/>
  <c r="BJ522" i="5"/>
  <c r="BI522" i="5"/>
  <c r="BH522" i="5"/>
  <c r="BG522" i="5"/>
  <c r="BF522" i="5"/>
  <c r="BE522" i="5"/>
  <c r="BD522" i="5"/>
  <c r="AZ522" i="5"/>
  <c r="AX522" i="5"/>
  <c r="AW522" i="5"/>
  <c r="AT522" i="5"/>
  <c r="AB522" i="5"/>
  <c r="AA522" i="5"/>
  <c r="Y522" i="5"/>
  <c r="X522" i="5"/>
  <c r="W522" i="5"/>
  <c r="U522" i="5"/>
  <c r="T522" i="5"/>
  <c r="S522" i="5"/>
  <c r="R522" i="5"/>
  <c r="Q522" i="5"/>
  <c r="P522" i="5"/>
  <c r="O522" i="5"/>
  <c r="N522" i="5"/>
  <c r="M522" i="5"/>
  <c r="FO521" i="5"/>
  <c r="FR521" i="5" s="1"/>
  <c r="FK521" i="5"/>
  <c r="FB521" i="5"/>
  <c r="FF521" i="5" s="1"/>
  <c r="FA521" i="5"/>
  <c r="FE521" i="5" s="1"/>
  <c r="EO521" i="5"/>
  <c r="ER521" i="5" s="1"/>
  <c r="EJ521" i="5"/>
  <c r="DU521" i="5"/>
  <c r="EF521" i="5" s="1"/>
  <c r="CS521" i="5"/>
  <c r="BQ521" i="5"/>
  <c r="CB521" i="5" s="1"/>
  <c r="BC521" i="5"/>
  <c r="AV521" i="5"/>
  <c r="EW521" i="5" s="1"/>
  <c r="EY521" i="5" s="1"/>
  <c r="AU521" i="5"/>
  <c r="ES521" i="5" s="1"/>
  <c r="EV521" i="5" s="1"/>
  <c r="AR521" i="5"/>
  <c r="AP521" i="5"/>
  <c r="AO521" i="5"/>
  <c r="AN521" i="5"/>
  <c r="AL521" i="5"/>
  <c r="AK521" i="5"/>
  <c r="AJ521" i="5"/>
  <c r="AI521" i="5"/>
  <c r="AH521" i="5"/>
  <c r="AG521" i="5"/>
  <c r="AE521" i="5"/>
  <c r="AD521" i="5"/>
  <c r="AC521" i="5"/>
  <c r="Z521" i="5"/>
  <c r="L521" i="5"/>
  <c r="I521" i="5" a="1"/>
  <c r="I521" i="5" s="1"/>
  <c r="H521" i="5" a="1"/>
  <c r="H521" i="5" s="1"/>
  <c r="B521" i="5" a="1"/>
  <c r="B521" i="5" s="1"/>
  <c r="FO520" i="5"/>
  <c r="FR520" i="5" s="1"/>
  <c r="FK520" i="5"/>
  <c r="FN520" i="5" s="1"/>
  <c r="FB520" i="5"/>
  <c r="FF520" i="5" s="1"/>
  <c r="FA520" i="5"/>
  <c r="FE520" i="5" s="1"/>
  <c r="EO520" i="5"/>
  <c r="ER520" i="5" s="1"/>
  <c r="EJ520" i="5"/>
  <c r="DU520" i="5"/>
  <c r="FA528" i="5" s="1"/>
  <c r="CS520" i="5"/>
  <c r="EO528" i="5" s="1"/>
  <c r="BQ520" i="5"/>
  <c r="EK528" i="5" s="1"/>
  <c r="BC520" i="5"/>
  <c r="AV520" i="5"/>
  <c r="EW520" i="5" s="1"/>
  <c r="EY520" i="5" s="1"/>
  <c r="AU520" i="5"/>
  <c r="ES520" i="5" s="1"/>
  <c r="EV520" i="5" s="1"/>
  <c r="AR520" i="5"/>
  <c r="AP520" i="5"/>
  <c r="AO520" i="5"/>
  <c r="AN520" i="5"/>
  <c r="AL520" i="5"/>
  <c r="AK520" i="5"/>
  <c r="AJ520" i="5"/>
  <c r="AI520" i="5"/>
  <c r="AH520" i="5"/>
  <c r="AG520" i="5"/>
  <c r="AE520" i="5"/>
  <c r="AD520" i="5"/>
  <c r="AC520" i="5"/>
  <c r="Z520" i="5"/>
  <c r="L520" i="5"/>
  <c r="I520" i="5" a="1"/>
  <c r="I520" i="5" s="1"/>
  <c r="H520" i="5" a="1"/>
  <c r="H520" i="5" s="1"/>
  <c r="B520" i="5" a="1"/>
  <c r="B520" i="5" s="1"/>
  <c r="FO519" i="5"/>
  <c r="FR519" i="5" s="1"/>
  <c r="FK519" i="5"/>
  <c r="FB519" i="5"/>
  <c r="FF519" i="5" s="1"/>
  <c r="FA519" i="5"/>
  <c r="FE519" i="5" s="1"/>
  <c r="EO519" i="5"/>
  <c r="ER519" i="5" s="1"/>
  <c r="EJ519" i="5"/>
  <c r="DU519" i="5"/>
  <c r="FA527" i="5" s="1"/>
  <c r="CS519" i="5"/>
  <c r="DD519" i="5" s="1"/>
  <c r="BQ519" i="5"/>
  <c r="EK527" i="5" s="1"/>
  <c r="BC519" i="5"/>
  <c r="AV519" i="5"/>
  <c r="EW519" i="5" s="1"/>
  <c r="EY519" i="5" s="1"/>
  <c r="AU519" i="5"/>
  <c r="ES519" i="5" s="1"/>
  <c r="EV519" i="5" s="1"/>
  <c r="AR519" i="5"/>
  <c r="AP519" i="5"/>
  <c r="AO519" i="5"/>
  <c r="AN519" i="5"/>
  <c r="AL519" i="5"/>
  <c r="AK519" i="5"/>
  <c r="AJ519" i="5"/>
  <c r="AI519" i="5"/>
  <c r="AH519" i="5"/>
  <c r="AG519" i="5"/>
  <c r="AE519" i="5"/>
  <c r="AD519" i="5"/>
  <c r="AC519" i="5"/>
  <c r="Z519" i="5"/>
  <c r="L519" i="5"/>
  <c r="I519" i="5" a="1"/>
  <c r="I519" i="5" s="1"/>
  <c r="H519" i="5" a="1"/>
  <c r="H519" i="5" s="1"/>
  <c r="B519" i="5" a="1"/>
  <c r="B519" i="5" s="1"/>
  <c r="FO518" i="5"/>
  <c r="FR518" i="5" s="1"/>
  <c r="FK518" i="5"/>
  <c r="FN518" i="5" s="1"/>
  <c r="FB518" i="5"/>
  <c r="FF518" i="5" s="1"/>
  <c r="FA518" i="5"/>
  <c r="FE518" i="5" s="1"/>
  <c r="EO518" i="5"/>
  <c r="ER518" i="5" s="1"/>
  <c r="EJ518" i="5"/>
  <c r="DU518" i="5"/>
  <c r="EF518" i="5" s="1"/>
  <c r="CS518" i="5"/>
  <c r="EO526" i="5" s="1"/>
  <c r="BQ518" i="5"/>
  <c r="CB518" i="5" s="1"/>
  <c r="BC518" i="5"/>
  <c r="AV518" i="5"/>
  <c r="EW518" i="5" s="1"/>
  <c r="EY518" i="5" s="1"/>
  <c r="AU518" i="5"/>
  <c r="ES518" i="5" s="1"/>
  <c r="EV518" i="5" s="1"/>
  <c r="AR518" i="5"/>
  <c r="AP518" i="5"/>
  <c r="AO518" i="5"/>
  <c r="AN518" i="5"/>
  <c r="AL518" i="5"/>
  <c r="AK518" i="5"/>
  <c r="AJ518" i="5"/>
  <c r="AI518" i="5"/>
  <c r="AH518" i="5"/>
  <c r="AG518" i="5"/>
  <c r="AE518" i="5"/>
  <c r="AD518" i="5"/>
  <c r="AC518" i="5"/>
  <c r="Z518" i="5"/>
  <c r="L518" i="5"/>
  <c r="I518" i="5" a="1"/>
  <c r="I518" i="5" s="1"/>
  <c r="H518" i="5" a="1"/>
  <c r="H518" i="5" s="1"/>
  <c r="B518" i="5" a="1"/>
  <c r="B518" i="5" s="1"/>
  <c r="FO517" i="5"/>
  <c r="FK517" i="5"/>
  <c r="FB517" i="5"/>
  <c r="FA517" i="5"/>
  <c r="EO517" i="5"/>
  <c r="EJ517" i="5"/>
  <c r="DU517" i="5"/>
  <c r="EF517" i="5" s="1"/>
  <c r="CS517" i="5"/>
  <c r="DD517" i="5" s="1"/>
  <c r="BQ517" i="5"/>
  <c r="CB517" i="5" s="1"/>
  <c r="BC517" i="5"/>
  <c r="AV517" i="5"/>
  <c r="AU517" i="5"/>
  <c r="ES517" i="5" s="1"/>
  <c r="AR517" i="5"/>
  <c r="AP517" i="5"/>
  <c r="AO517" i="5"/>
  <c r="AN517" i="5"/>
  <c r="AL517" i="5"/>
  <c r="AK517" i="5"/>
  <c r="AJ517" i="5"/>
  <c r="AI517" i="5"/>
  <c r="AH517" i="5"/>
  <c r="AG517" i="5"/>
  <c r="AE517" i="5"/>
  <c r="AD517" i="5"/>
  <c r="AC517" i="5"/>
  <c r="Z517" i="5"/>
  <c r="L517" i="5"/>
  <c r="I517" i="5" a="1"/>
  <c r="I517" i="5" s="1"/>
  <c r="H517" i="5" a="1"/>
  <c r="H517" i="5" s="1"/>
  <c r="B517" i="5" a="1"/>
  <c r="B517" i="5" s="1"/>
  <c r="FQ516" i="5"/>
  <c r="FP516" i="5"/>
  <c r="FO516" i="5"/>
  <c r="FM516" i="5"/>
  <c r="FL516" i="5"/>
  <c r="FK516" i="5"/>
  <c r="FF516" i="5"/>
  <c r="FE516" i="5"/>
  <c r="FD516" i="5"/>
  <c r="FB516" i="5"/>
  <c r="FA516" i="5"/>
  <c r="EZ516" i="5"/>
  <c r="EX516" i="5"/>
  <c r="EW516" i="5"/>
  <c r="EU516" i="5"/>
  <c r="ET516" i="5"/>
  <c r="ES516" i="5"/>
  <c r="EQ516" i="5"/>
  <c r="EP516" i="5"/>
  <c r="EO516" i="5"/>
  <c r="EM516" i="5"/>
  <c r="EL516" i="5"/>
  <c r="EK516" i="5"/>
  <c r="I516" i="5" a="1"/>
  <c r="I516" i="5" s="1"/>
  <c r="H516" i="5" a="1"/>
  <c r="H516" i="5" s="1"/>
  <c r="B516" i="5" a="1"/>
  <c r="B516" i="5" s="1"/>
  <c r="BD516" i="5" s="1"/>
  <c r="BE516" i="5" s="1"/>
  <c r="FH514" i="5"/>
  <c r="FM514" i="5" s="1"/>
  <c r="FG514" i="5"/>
  <c r="FL514" i="5" s="1"/>
  <c r="FF514" i="5"/>
  <c r="FK514" i="5" s="1"/>
  <c r="FD514" i="5"/>
  <c r="FM513" i="5" s="1"/>
  <c r="FC514" i="5"/>
  <c r="FL513" i="5" s="1"/>
  <c r="FB514" i="5"/>
  <c r="FK513" i="5" s="1"/>
  <c r="EZ514" i="5"/>
  <c r="FM512" i="5" s="1"/>
  <c r="EY514" i="5"/>
  <c r="FL512" i="5" s="1"/>
  <c r="EX514" i="5"/>
  <c r="FK512" i="5" s="1"/>
  <c r="EV514" i="5"/>
  <c r="FM511" i="5" s="1"/>
  <c r="EU514" i="5"/>
  <c r="FL511" i="5" s="1"/>
  <c r="ET514" i="5"/>
  <c r="FK511" i="5" s="1"/>
  <c r="ER514" i="5"/>
  <c r="FM510" i="5" s="1"/>
  <c r="EQ514" i="5"/>
  <c r="FL510" i="5" s="1"/>
  <c r="EP514" i="5"/>
  <c r="FK510" i="5" s="1"/>
  <c r="EN514" i="5"/>
  <c r="FM509" i="5" s="1"/>
  <c r="EM514" i="5"/>
  <c r="FL509" i="5" s="1"/>
  <c r="EL514" i="5"/>
  <c r="FK509" i="5" s="1"/>
  <c r="EJ514" i="5"/>
  <c r="EI514" i="5"/>
  <c r="EH514" i="5"/>
  <c r="EG514" i="5"/>
  <c r="EE514" i="5"/>
  <c r="ED514" i="5"/>
  <c r="EC514" i="5"/>
  <c r="EB514" i="5"/>
  <c r="EA514" i="5"/>
  <c r="DZ514" i="5"/>
  <c r="DY514" i="5"/>
  <c r="DX514" i="5"/>
  <c r="DW514" i="5"/>
  <c r="DV514" i="5"/>
  <c r="DT514" i="5"/>
  <c r="DS514" i="5"/>
  <c r="DR514" i="5"/>
  <c r="DQ514" i="5"/>
  <c r="DP514" i="5"/>
  <c r="DO514" i="5"/>
  <c r="DN514" i="5"/>
  <c r="DM514" i="5"/>
  <c r="DL514" i="5"/>
  <c r="DK514" i="5"/>
  <c r="DJ514" i="5"/>
  <c r="DI514" i="5"/>
  <c r="DH514" i="5"/>
  <c r="DG514" i="5"/>
  <c r="DF514" i="5"/>
  <c r="DE514" i="5"/>
  <c r="DC514" i="5"/>
  <c r="DB514" i="5"/>
  <c r="DA514" i="5"/>
  <c r="CZ514" i="5"/>
  <c r="CY514" i="5"/>
  <c r="CX514" i="5"/>
  <c r="CW514" i="5"/>
  <c r="CV514" i="5"/>
  <c r="CU514" i="5"/>
  <c r="CT514" i="5"/>
  <c r="CR514" i="5"/>
  <c r="CQ514" i="5"/>
  <c r="CP514" i="5"/>
  <c r="CO514" i="5"/>
  <c r="CN514" i="5"/>
  <c r="CM514" i="5"/>
  <c r="CL514" i="5"/>
  <c r="CK514" i="5"/>
  <c r="CJ514" i="5"/>
  <c r="CI514" i="5"/>
  <c r="CH514" i="5"/>
  <c r="CG514" i="5"/>
  <c r="CF514" i="5"/>
  <c r="CE514" i="5"/>
  <c r="CD514" i="5"/>
  <c r="CC514" i="5"/>
  <c r="CA514" i="5"/>
  <c r="BZ514" i="5"/>
  <c r="BY514" i="5"/>
  <c r="BX514" i="5"/>
  <c r="BW514" i="5"/>
  <c r="BV514" i="5"/>
  <c r="BU514" i="5"/>
  <c r="BT514" i="5"/>
  <c r="BS514" i="5"/>
  <c r="BR514" i="5"/>
  <c r="BP514" i="5"/>
  <c r="BO514" i="5"/>
  <c r="BN514" i="5"/>
  <c r="BM514" i="5"/>
  <c r="BL514" i="5"/>
  <c r="BK514" i="5"/>
  <c r="BJ514" i="5"/>
  <c r="BI514" i="5"/>
  <c r="BH514" i="5"/>
  <c r="BG514" i="5"/>
  <c r="BF514" i="5"/>
  <c r="BE514" i="5"/>
  <c r="BD514" i="5"/>
  <c r="FH513" i="5"/>
  <c r="FG513" i="5"/>
  <c r="FF513" i="5"/>
  <c r="FD513" i="5"/>
  <c r="FC513" i="5"/>
  <c r="FB513" i="5"/>
  <c r="EZ513" i="5"/>
  <c r="EY513" i="5"/>
  <c r="EX513" i="5"/>
  <c r="EV513" i="5"/>
  <c r="EU513" i="5"/>
  <c r="ET513" i="5"/>
  <c r="ER513" i="5"/>
  <c r="EQ513" i="5"/>
  <c r="EP513" i="5"/>
  <c r="EN513" i="5"/>
  <c r="EM513" i="5"/>
  <c r="EL513" i="5"/>
  <c r="EJ513" i="5"/>
  <c r="DU513" i="5"/>
  <c r="CS513" i="5"/>
  <c r="DD513" i="5" s="1"/>
  <c r="BQ513" i="5"/>
  <c r="ES514" i="5" s="1"/>
  <c r="FJ511" i="5" s="1"/>
  <c r="BC513" i="5"/>
  <c r="L513" i="5"/>
  <c r="FH512" i="5"/>
  <c r="FG512" i="5"/>
  <c r="FF512" i="5"/>
  <c r="FD512" i="5"/>
  <c r="FC512" i="5"/>
  <c r="FB512" i="5"/>
  <c r="EZ512" i="5"/>
  <c r="EY512" i="5"/>
  <c r="EX512" i="5"/>
  <c r="EV512" i="5"/>
  <c r="EU512" i="5"/>
  <c r="ET512" i="5"/>
  <c r="ER512" i="5"/>
  <c r="EQ512" i="5"/>
  <c r="EP512" i="5"/>
  <c r="EN512" i="5"/>
  <c r="EM512" i="5"/>
  <c r="EL512" i="5"/>
  <c r="EJ512" i="5"/>
  <c r="DU512" i="5"/>
  <c r="CS512" i="5"/>
  <c r="EW513" i="5" s="1"/>
  <c r="BQ512" i="5"/>
  <c r="BC512" i="5"/>
  <c r="L512" i="5"/>
  <c r="FH511" i="5"/>
  <c r="FG511" i="5"/>
  <c r="FF511" i="5"/>
  <c r="FD511" i="5"/>
  <c r="FC511" i="5"/>
  <c r="FB511" i="5"/>
  <c r="EZ511" i="5"/>
  <c r="EY511" i="5"/>
  <c r="EX511" i="5"/>
  <c r="EV511" i="5"/>
  <c r="EU511" i="5"/>
  <c r="ET511" i="5"/>
  <c r="ER511" i="5"/>
  <c r="EQ511" i="5"/>
  <c r="EP511" i="5"/>
  <c r="EN511" i="5"/>
  <c r="EM511" i="5"/>
  <c r="EL511" i="5"/>
  <c r="EJ511" i="5"/>
  <c r="DU511" i="5"/>
  <c r="EF511" i="5" s="1"/>
  <c r="CS511" i="5"/>
  <c r="BQ511" i="5"/>
  <c r="CB511" i="5" s="1"/>
  <c r="BC511" i="5"/>
  <c r="L511" i="5"/>
  <c r="FH510" i="5"/>
  <c r="FG510" i="5"/>
  <c r="FF510" i="5"/>
  <c r="FD510" i="5"/>
  <c r="FC510" i="5"/>
  <c r="FB510" i="5"/>
  <c r="EZ510" i="5"/>
  <c r="EY510" i="5"/>
  <c r="EX510" i="5"/>
  <c r="EV510" i="5"/>
  <c r="EU510" i="5"/>
  <c r="ET510" i="5"/>
  <c r="ER510" i="5"/>
  <c r="EQ510" i="5"/>
  <c r="EP510" i="5"/>
  <c r="EN510" i="5"/>
  <c r="EM510" i="5"/>
  <c r="EL510" i="5"/>
  <c r="EJ510" i="5"/>
  <c r="DU510" i="5"/>
  <c r="FE511" i="5" s="1"/>
  <c r="CS510" i="5"/>
  <c r="EW511" i="5" s="1"/>
  <c r="BQ510" i="5"/>
  <c r="BC510" i="5"/>
  <c r="L510" i="5"/>
  <c r="DU509" i="5"/>
  <c r="FE510" i="5" s="1"/>
  <c r="CS509" i="5"/>
  <c r="EW510" i="5" s="1"/>
  <c r="BQ509" i="5"/>
  <c r="BC509" i="5"/>
  <c r="L509" i="5"/>
  <c r="FQ507" i="5"/>
  <c r="FP507" i="5"/>
  <c r="FM507" i="5"/>
  <c r="FL507" i="5"/>
  <c r="EX507" i="5"/>
  <c r="EU507" i="5"/>
  <c r="ET507" i="5"/>
  <c r="EQ507" i="5"/>
  <c r="EP507" i="5"/>
  <c r="EM507" i="5"/>
  <c r="EL507" i="5"/>
  <c r="EI507" i="5"/>
  <c r="EH507" i="5"/>
  <c r="EG507" i="5"/>
  <c r="EE507" i="5"/>
  <c r="ED507" i="5"/>
  <c r="EC507" i="5"/>
  <c r="EB507" i="5"/>
  <c r="EA507" i="5"/>
  <c r="DZ507" i="5"/>
  <c r="DY507" i="5"/>
  <c r="DX507" i="5"/>
  <c r="DW507" i="5"/>
  <c r="DV507" i="5"/>
  <c r="DT507" i="5"/>
  <c r="DS507" i="5"/>
  <c r="DR507" i="5"/>
  <c r="DQ507" i="5"/>
  <c r="DP507" i="5"/>
  <c r="DO507" i="5"/>
  <c r="DN507" i="5"/>
  <c r="DM507" i="5"/>
  <c r="DL507" i="5"/>
  <c r="DK507" i="5"/>
  <c r="DJ507" i="5"/>
  <c r="DI507" i="5"/>
  <c r="DH507" i="5"/>
  <c r="DG507" i="5"/>
  <c r="DF507" i="5"/>
  <c r="DE507" i="5"/>
  <c r="DC507" i="5"/>
  <c r="DB507" i="5"/>
  <c r="DA507" i="5"/>
  <c r="CZ507" i="5"/>
  <c r="CY507" i="5"/>
  <c r="CX507" i="5"/>
  <c r="CW507" i="5"/>
  <c r="CV507" i="5"/>
  <c r="CU507" i="5"/>
  <c r="CT507" i="5"/>
  <c r="CR507" i="5"/>
  <c r="CQ507" i="5"/>
  <c r="CP507" i="5"/>
  <c r="CO507" i="5"/>
  <c r="CN507" i="5"/>
  <c r="CM507" i="5"/>
  <c r="CL507" i="5"/>
  <c r="CK507" i="5"/>
  <c r="CJ507" i="5"/>
  <c r="CI507" i="5"/>
  <c r="CH507" i="5"/>
  <c r="CG507" i="5"/>
  <c r="CF507" i="5"/>
  <c r="CE507" i="5"/>
  <c r="CD507" i="5"/>
  <c r="CC507" i="5"/>
  <c r="CA507" i="5"/>
  <c r="BZ507" i="5"/>
  <c r="BY507" i="5"/>
  <c r="BX507" i="5"/>
  <c r="BW507" i="5"/>
  <c r="BV507" i="5"/>
  <c r="BU507" i="5"/>
  <c r="BT507" i="5"/>
  <c r="BS507" i="5"/>
  <c r="BR507" i="5"/>
  <c r="BP507" i="5"/>
  <c r="BO507" i="5"/>
  <c r="BN507" i="5"/>
  <c r="BM507" i="5"/>
  <c r="BL507" i="5"/>
  <c r="BK507" i="5"/>
  <c r="BJ507" i="5"/>
  <c r="BI507" i="5"/>
  <c r="BH507" i="5"/>
  <c r="BG507" i="5"/>
  <c r="BF507" i="5"/>
  <c r="BE507" i="5"/>
  <c r="BD507" i="5"/>
  <c r="AZ507" i="5"/>
  <c r="AX507" i="5"/>
  <c r="AW507" i="5"/>
  <c r="AT507" i="5"/>
  <c r="AB507" i="5"/>
  <c r="AA507" i="5"/>
  <c r="Y507" i="5"/>
  <c r="X507" i="5"/>
  <c r="W507" i="5"/>
  <c r="U507" i="5"/>
  <c r="T507" i="5"/>
  <c r="S507" i="5"/>
  <c r="R507" i="5"/>
  <c r="Q507" i="5"/>
  <c r="P507" i="5"/>
  <c r="O507" i="5"/>
  <c r="N507" i="5"/>
  <c r="M507" i="5"/>
  <c r="FO506" i="5"/>
  <c r="FR506" i="5" s="1"/>
  <c r="FK506" i="5"/>
  <c r="FB506" i="5"/>
  <c r="FF506" i="5" s="1"/>
  <c r="FA506" i="5"/>
  <c r="FE506" i="5" s="1"/>
  <c r="EO506" i="5"/>
  <c r="ER506" i="5" s="1"/>
  <c r="EJ506" i="5"/>
  <c r="DU506" i="5"/>
  <c r="EF506" i="5" s="1"/>
  <c r="CS506" i="5"/>
  <c r="DD506" i="5" s="1"/>
  <c r="BQ506" i="5"/>
  <c r="CB506" i="5" s="1"/>
  <c r="BC506" i="5"/>
  <c r="AV506" i="5"/>
  <c r="EW506" i="5" s="1"/>
  <c r="EY506" i="5" s="1"/>
  <c r="AU506" i="5"/>
  <c r="ES506" i="5" s="1"/>
  <c r="EV506" i="5" s="1"/>
  <c r="AR506" i="5"/>
  <c r="AP506" i="5"/>
  <c r="AO506" i="5"/>
  <c r="AN506" i="5"/>
  <c r="AL506" i="5"/>
  <c r="AK506" i="5"/>
  <c r="AJ506" i="5"/>
  <c r="AI506" i="5"/>
  <c r="AH506" i="5"/>
  <c r="AG506" i="5"/>
  <c r="AE506" i="5"/>
  <c r="AD506" i="5"/>
  <c r="AC506" i="5"/>
  <c r="Z506" i="5"/>
  <c r="L506" i="5"/>
  <c r="I506" i="5" a="1"/>
  <c r="I506" i="5" s="1"/>
  <c r="H506" i="5" a="1"/>
  <c r="H506" i="5" s="1"/>
  <c r="B506" i="5" a="1"/>
  <c r="B506" i="5" s="1"/>
  <c r="FO505" i="5"/>
  <c r="FR505" i="5" s="1"/>
  <c r="FK505" i="5"/>
  <c r="FN505" i="5" s="1"/>
  <c r="FB505" i="5"/>
  <c r="FF505" i="5" s="1"/>
  <c r="FA505" i="5"/>
  <c r="FE505" i="5" s="1"/>
  <c r="EO505" i="5"/>
  <c r="ER505" i="5" s="1"/>
  <c r="EJ505" i="5"/>
  <c r="DU505" i="5"/>
  <c r="FA513" i="5" s="1"/>
  <c r="CS505" i="5"/>
  <c r="EO513" i="5" s="1"/>
  <c r="BQ505" i="5"/>
  <c r="EK513" i="5" s="1"/>
  <c r="BC505" i="5"/>
  <c r="AV505" i="5"/>
  <c r="EW505" i="5" s="1"/>
  <c r="EY505" i="5" s="1"/>
  <c r="AU505" i="5"/>
  <c r="ES505" i="5" s="1"/>
  <c r="EV505" i="5" s="1"/>
  <c r="AR505" i="5"/>
  <c r="AP505" i="5"/>
  <c r="AO505" i="5"/>
  <c r="AN505" i="5"/>
  <c r="AL505" i="5"/>
  <c r="AK505" i="5"/>
  <c r="AJ505" i="5"/>
  <c r="AI505" i="5"/>
  <c r="AH505" i="5"/>
  <c r="AG505" i="5"/>
  <c r="AE505" i="5"/>
  <c r="AD505" i="5"/>
  <c r="AC505" i="5"/>
  <c r="Z505" i="5"/>
  <c r="L505" i="5"/>
  <c r="I505" i="5" a="1"/>
  <c r="I505" i="5" s="1"/>
  <c r="H505" i="5" a="1"/>
  <c r="H505" i="5" s="1"/>
  <c r="B505" i="5" a="1"/>
  <c r="B505" i="5" s="1"/>
  <c r="FO504" i="5"/>
  <c r="FR504" i="5" s="1"/>
  <c r="FK504" i="5"/>
  <c r="FB504" i="5"/>
  <c r="FF504" i="5" s="1"/>
  <c r="FA504" i="5"/>
  <c r="FE504" i="5" s="1"/>
  <c r="EO504" i="5"/>
  <c r="ER504" i="5" s="1"/>
  <c r="EJ504" i="5"/>
  <c r="DU504" i="5"/>
  <c r="FA512" i="5" s="1"/>
  <c r="CS504" i="5"/>
  <c r="DD504" i="5" s="1"/>
  <c r="BQ504" i="5"/>
  <c r="EK512" i="5" s="1"/>
  <c r="BC504" i="5"/>
  <c r="AV504" i="5"/>
  <c r="EW504" i="5" s="1"/>
  <c r="EY504" i="5" s="1"/>
  <c r="AU504" i="5"/>
  <c r="ES504" i="5" s="1"/>
  <c r="EV504" i="5" s="1"/>
  <c r="AR504" i="5"/>
  <c r="AP504" i="5"/>
  <c r="AO504" i="5"/>
  <c r="AN504" i="5"/>
  <c r="AL504" i="5"/>
  <c r="AK504" i="5"/>
  <c r="AJ504" i="5"/>
  <c r="AI504" i="5"/>
  <c r="AH504" i="5"/>
  <c r="AG504" i="5"/>
  <c r="AE504" i="5"/>
  <c r="AD504" i="5"/>
  <c r="AC504" i="5"/>
  <c r="Z504" i="5"/>
  <c r="L504" i="5"/>
  <c r="I504" i="5" a="1"/>
  <c r="I504" i="5" s="1"/>
  <c r="H504" i="5" a="1"/>
  <c r="H504" i="5" s="1"/>
  <c r="B504" i="5" a="1"/>
  <c r="B504" i="5" s="1"/>
  <c r="FO503" i="5"/>
  <c r="FR503" i="5" s="1"/>
  <c r="FK503" i="5"/>
  <c r="FN503" i="5" s="1"/>
  <c r="FB503" i="5"/>
  <c r="FF503" i="5" s="1"/>
  <c r="FA503" i="5"/>
  <c r="FE503" i="5" s="1"/>
  <c r="EO503" i="5"/>
  <c r="ER503" i="5" s="1"/>
  <c r="EJ503" i="5"/>
  <c r="DU503" i="5"/>
  <c r="EF503" i="5" s="1"/>
  <c r="CS503" i="5"/>
  <c r="EO511" i="5" s="1"/>
  <c r="BQ503" i="5"/>
  <c r="CB503" i="5" s="1"/>
  <c r="BC503" i="5"/>
  <c r="AV503" i="5"/>
  <c r="EW503" i="5" s="1"/>
  <c r="EY503" i="5" s="1"/>
  <c r="AU503" i="5"/>
  <c r="ES503" i="5" s="1"/>
  <c r="EV503" i="5" s="1"/>
  <c r="AR503" i="5"/>
  <c r="AP503" i="5"/>
  <c r="AO503" i="5"/>
  <c r="AN503" i="5"/>
  <c r="AL503" i="5"/>
  <c r="AK503" i="5"/>
  <c r="AJ503" i="5"/>
  <c r="AI503" i="5"/>
  <c r="AH503" i="5"/>
  <c r="AG503" i="5"/>
  <c r="AE503" i="5"/>
  <c r="AD503" i="5"/>
  <c r="AC503" i="5"/>
  <c r="Z503" i="5"/>
  <c r="L503" i="5"/>
  <c r="I503" i="5" a="1"/>
  <c r="I503" i="5" s="1"/>
  <c r="H503" i="5" a="1"/>
  <c r="H503" i="5" s="1"/>
  <c r="B503" i="5" a="1"/>
  <c r="B503" i="5" s="1"/>
  <c r="FO502" i="5"/>
  <c r="FK502" i="5"/>
  <c r="FB502" i="5"/>
  <c r="FA502" i="5"/>
  <c r="EO502" i="5"/>
  <c r="EJ502" i="5"/>
  <c r="DU502" i="5"/>
  <c r="EF502" i="5" s="1"/>
  <c r="CS502" i="5"/>
  <c r="DD502" i="5" s="1"/>
  <c r="BQ502" i="5"/>
  <c r="CB502" i="5" s="1"/>
  <c r="BC502" i="5"/>
  <c r="AV502" i="5"/>
  <c r="AU502" i="5"/>
  <c r="ES502" i="5" s="1"/>
  <c r="AR502" i="5"/>
  <c r="AP502" i="5"/>
  <c r="AO502" i="5"/>
  <c r="AN502" i="5"/>
  <c r="AL502" i="5"/>
  <c r="AK502" i="5"/>
  <c r="AJ502" i="5"/>
  <c r="AI502" i="5"/>
  <c r="AH502" i="5"/>
  <c r="AG502" i="5"/>
  <c r="AE502" i="5"/>
  <c r="AD502" i="5"/>
  <c r="AC502" i="5"/>
  <c r="Z502" i="5"/>
  <c r="L502" i="5"/>
  <c r="I502" i="5" a="1"/>
  <c r="I502" i="5" s="1"/>
  <c r="H502" i="5" a="1"/>
  <c r="H502" i="5" s="1"/>
  <c r="B502" i="5" a="1"/>
  <c r="B502" i="5" s="1"/>
  <c r="FQ501" i="5"/>
  <c r="FP501" i="5"/>
  <c r="FO501" i="5"/>
  <c r="FM501" i="5"/>
  <c r="FL501" i="5"/>
  <c r="FK501" i="5"/>
  <c r="FF501" i="5"/>
  <c r="FE501" i="5"/>
  <c r="FD501" i="5"/>
  <c r="FB501" i="5"/>
  <c r="FA501" i="5"/>
  <c r="EZ501" i="5"/>
  <c r="EX501" i="5"/>
  <c r="EW501" i="5"/>
  <c r="EU501" i="5"/>
  <c r="ET501" i="5"/>
  <c r="ES501" i="5"/>
  <c r="EQ501" i="5"/>
  <c r="EP501" i="5"/>
  <c r="EO501" i="5"/>
  <c r="EM501" i="5"/>
  <c r="EL501" i="5"/>
  <c r="EK501" i="5"/>
  <c r="I501" i="5" a="1"/>
  <c r="I501" i="5" s="1"/>
  <c r="H501" i="5" a="1"/>
  <c r="H501" i="5" s="1"/>
  <c r="B501" i="5" a="1"/>
  <c r="B501" i="5" s="1"/>
  <c r="BD501" i="5" s="1"/>
  <c r="BE501" i="5" s="1"/>
  <c r="FH499" i="5"/>
  <c r="FM499" i="5" s="1"/>
  <c r="FG499" i="5"/>
  <c r="FL499" i="5" s="1"/>
  <c r="FF499" i="5"/>
  <c r="FK499" i="5" s="1"/>
  <c r="FD499" i="5"/>
  <c r="FM498" i="5" s="1"/>
  <c r="FC499" i="5"/>
  <c r="FL498" i="5" s="1"/>
  <c r="FB499" i="5"/>
  <c r="FK498" i="5" s="1"/>
  <c r="EZ499" i="5"/>
  <c r="FM497" i="5" s="1"/>
  <c r="EY499" i="5"/>
  <c r="FL497" i="5" s="1"/>
  <c r="EX499" i="5"/>
  <c r="FK497" i="5" s="1"/>
  <c r="EV499" i="5"/>
  <c r="FM496" i="5" s="1"/>
  <c r="EU499" i="5"/>
  <c r="FL496" i="5" s="1"/>
  <c r="ET499" i="5"/>
  <c r="FK496" i="5" s="1"/>
  <c r="ER499" i="5"/>
  <c r="FM495" i="5" s="1"/>
  <c r="EQ499" i="5"/>
  <c r="FL495" i="5" s="1"/>
  <c r="EP499" i="5"/>
  <c r="FK495" i="5" s="1"/>
  <c r="EN499" i="5"/>
  <c r="FM494" i="5" s="1"/>
  <c r="EM499" i="5"/>
  <c r="FL494" i="5" s="1"/>
  <c r="EL499" i="5"/>
  <c r="FK494" i="5" s="1"/>
  <c r="EJ499" i="5"/>
  <c r="EI499" i="5"/>
  <c r="EH499" i="5"/>
  <c r="EG499" i="5"/>
  <c r="EE499" i="5"/>
  <c r="ED499" i="5"/>
  <c r="EC499" i="5"/>
  <c r="EB499" i="5"/>
  <c r="EA499" i="5"/>
  <c r="DZ499" i="5"/>
  <c r="DY499" i="5"/>
  <c r="DX499" i="5"/>
  <c r="DW499" i="5"/>
  <c r="DV499" i="5"/>
  <c r="DT499" i="5"/>
  <c r="DS499" i="5"/>
  <c r="DR499" i="5"/>
  <c r="DQ499" i="5"/>
  <c r="DP499" i="5"/>
  <c r="DO499" i="5"/>
  <c r="DN499" i="5"/>
  <c r="DM499" i="5"/>
  <c r="DL499" i="5"/>
  <c r="DK499" i="5"/>
  <c r="DJ499" i="5"/>
  <c r="DI499" i="5"/>
  <c r="DH499" i="5"/>
  <c r="DG499" i="5"/>
  <c r="DF499" i="5"/>
  <c r="DE499" i="5"/>
  <c r="DC499" i="5"/>
  <c r="DB499" i="5"/>
  <c r="DA499" i="5"/>
  <c r="CZ499" i="5"/>
  <c r="CY499" i="5"/>
  <c r="CX499" i="5"/>
  <c r="CW499" i="5"/>
  <c r="CV499" i="5"/>
  <c r="CU499" i="5"/>
  <c r="CT499" i="5"/>
  <c r="CR499" i="5"/>
  <c r="CQ499" i="5"/>
  <c r="CP499" i="5"/>
  <c r="CO499" i="5"/>
  <c r="CN499" i="5"/>
  <c r="CM499" i="5"/>
  <c r="CL499" i="5"/>
  <c r="CK499" i="5"/>
  <c r="CJ499" i="5"/>
  <c r="CI499" i="5"/>
  <c r="CH499" i="5"/>
  <c r="CG499" i="5"/>
  <c r="CF499" i="5"/>
  <c r="CE499" i="5"/>
  <c r="CD499" i="5"/>
  <c r="CC499" i="5"/>
  <c r="CA499" i="5"/>
  <c r="BZ499" i="5"/>
  <c r="BY499" i="5"/>
  <c r="BX499" i="5"/>
  <c r="BW499" i="5"/>
  <c r="BV499" i="5"/>
  <c r="BU499" i="5"/>
  <c r="BT499" i="5"/>
  <c r="BS499" i="5"/>
  <c r="BR499" i="5"/>
  <c r="BP499" i="5"/>
  <c r="BO499" i="5"/>
  <c r="BN499" i="5"/>
  <c r="BM499" i="5"/>
  <c r="BL499" i="5"/>
  <c r="BK499" i="5"/>
  <c r="BJ499" i="5"/>
  <c r="BI499" i="5"/>
  <c r="BH499" i="5"/>
  <c r="BG499" i="5"/>
  <c r="BF499" i="5"/>
  <c r="BE499" i="5"/>
  <c r="BD499" i="5"/>
  <c r="FH498" i="5"/>
  <c r="FG498" i="5"/>
  <c r="FF498" i="5"/>
  <c r="FD498" i="5"/>
  <c r="FC498" i="5"/>
  <c r="FB498" i="5"/>
  <c r="EZ498" i="5"/>
  <c r="EY498" i="5"/>
  <c r="EX498" i="5"/>
  <c r="EV498" i="5"/>
  <c r="EU498" i="5"/>
  <c r="ET498" i="5"/>
  <c r="ER498" i="5"/>
  <c r="EQ498" i="5"/>
  <c r="EP498" i="5"/>
  <c r="EN498" i="5"/>
  <c r="EM498" i="5"/>
  <c r="EL498" i="5"/>
  <c r="EJ498" i="5"/>
  <c r="DU498" i="5"/>
  <c r="CS498" i="5"/>
  <c r="DD498" i="5" s="1"/>
  <c r="BQ498" i="5"/>
  <c r="ES499" i="5" s="1"/>
  <c r="FJ496" i="5" s="1"/>
  <c r="BC498" i="5"/>
  <c r="L498" i="5"/>
  <c r="FH497" i="5"/>
  <c r="FG497" i="5"/>
  <c r="FF497" i="5"/>
  <c r="FD497" i="5"/>
  <c r="FC497" i="5"/>
  <c r="FB497" i="5"/>
  <c r="EZ497" i="5"/>
  <c r="EY497" i="5"/>
  <c r="EX497" i="5"/>
  <c r="EV497" i="5"/>
  <c r="EU497" i="5"/>
  <c r="ET497" i="5"/>
  <c r="ER497" i="5"/>
  <c r="EQ497" i="5"/>
  <c r="EP497" i="5"/>
  <c r="EN497" i="5"/>
  <c r="EM497" i="5"/>
  <c r="EL497" i="5"/>
  <c r="EJ497" i="5"/>
  <c r="DU497" i="5"/>
  <c r="CS497" i="5"/>
  <c r="EW498" i="5" s="1"/>
  <c r="BQ497" i="5"/>
  <c r="BC497" i="5"/>
  <c r="L497" i="5"/>
  <c r="FH496" i="5"/>
  <c r="FG496" i="5"/>
  <c r="FF496" i="5"/>
  <c r="FD496" i="5"/>
  <c r="FC496" i="5"/>
  <c r="FB496" i="5"/>
  <c r="EZ496" i="5"/>
  <c r="EY496" i="5"/>
  <c r="EX496" i="5"/>
  <c r="EV496" i="5"/>
  <c r="EU496" i="5"/>
  <c r="ET496" i="5"/>
  <c r="ER496" i="5"/>
  <c r="EQ496" i="5"/>
  <c r="EP496" i="5"/>
  <c r="EN496" i="5"/>
  <c r="EM496" i="5"/>
  <c r="EL496" i="5"/>
  <c r="EJ496" i="5"/>
  <c r="DU496" i="5"/>
  <c r="FE497" i="5" s="1"/>
  <c r="CS496" i="5"/>
  <c r="EW497" i="5" s="1"/>
  <c r="BQ496" i="5"/>
  <c r="ES497" i="5" s="1"/>
  <c r="BC496" i="5"/>
  <c r="L496" i="5"/>
  <c r="FH495" i="5"/>
  <c r="FG495" i="5"/>
  <c r="FF495" i="5"/>
  <c r="FD495" i="5"/>
  <c r="FC495" i="5"/>
  <c r="FB495" i="5"/>
  <c r="EZ495" i="5"/>
  <c r="EY495" i="5"/>
  <c r="EX495" i="5"/>
  <c r="EV495" i="5"/>
  <c r="EU495" i="5"/>
  <c r="ET495" i="5"/>
  <c r="ER495" i="5"/>
  <c r="EQ495" i="5"/>
  <c r="EP495" i="5"/>
  <c r="EN495" i="5"/>
  <c r="EM495" i="5"/>
  <c r="EL495" i="5"/>
  <c r="EJ495" i="5"/>
  <c r="DU495" i="5"/>
  <c r="FE496" i="5" s="1"/>
  <c r="CS495" i="5"/>
  <c r="EW496" i="5" s="1"/>
  <c r="BQ495" i="5"/>
  <c r="BC495" i="5"/>
  <c r="L495" i="5"/>
  <c r="DU494" i="5"/>
  <c r="FE495" i="5" s="1"/>
  <c r="CS494" i="5"/>
  <c r="EW495" i="5" s="1"/>
  <c r="BQ494" i="5"/>
  <c r="BC494" i="5"/>
  <c r="L494" i="5"/>
  <c r="FQ492" i="5"/>
  <c r="FP492" i="5"/>
  <c r="FM492" i="5"/>
  <c r="FL492" i="5"/>
  <c r="EX492" i="5"/>
  <c r="EU492" i="5"/>
  <c r="ET492" i="5"/>
  <c r="EQ492" i="5"/>
  <c r="EP492" i="5"/>
  <c r="EM492" i="5"/>
  <c r="EL492" i="5"/>
  <c r="EI492" i="5"/>
  <c r="EH492" i="5"/>
  <c r="EG492" i="5"/>
  <c r="EE492" i="5"/>
  <c r="ED492" i="5"/>
  <c r="EC492" i="5"/>
  <c r="EB492" i="5"/>
  <c r="EA492" i="5"/>
  <c r="DZ492" i="5"/>
  <c r="DY492" i="5"/>
  <c r="DX492" i="5"/>
  <c r="DW492" i="5"/>
  <c r="DV492" i="5"/>
  <c r="DT492" i="5"/>
  <c r="DS492" i="5"/>
  <c r="DR492" i="5"/>
  <c r="DQ492" i="5"/>
  <c r="DP492" i="5"/>
  <c r="DO492" i="5"/>
  <c r="DN492" i="5"/>
  <c r="DM492" i="5"/>
  <c r="DL492" i="5"/>
  <c r="DK492" i="5"/>
  <c r="DJ492" i="5"/>
  <c r="DI492" i="5"/>
  <c r="DH492" i="5"/>
  <c r="DG492" i="5"/>
  <c r="DF492" i="5"/>
  <c r="DE492" i="5"/>
  <c r="DC492" i="5"/>
  <c r="DB492" i="5"/>
  <c r="DA492" i="5"/>
  <c r="CZ492" i="5"/>
  <c r="CY492" i="5"/>
  <c r="CX492" i="5"/>
  <c r="CW492" i="5"/>
  <c r="CV492" i="5"/>
  <c r="CU492" i="5"/>
  <c r="CT492" i="5"/>
  <c r="CR492" i="5"/>
  <c r="CQ492" i="5"/>
  <c r="CP492" i="5"/>
  <c r="CO492" i="5"/>
  <c r="CN492" i="5"/>
  <c r="CM492" i="5"/>
  <c r="CL492" i="5"/>
  <c r="CK492" i="5"/>
  <c r="CJ492" i="5"/>
  <c r="CI492" i="5"/>
  <c r="CH492" i="5"/>
  <c r="CG492" i="5"/>
  <c r="CF492" i="5"/>
  <c r="CE492" i="5"/>
  <c r="CD492" i="5"/>
  <c r="CC492" i="5"/>
  <c r="CA492" i="5"/>
  <c r="BZ492" i="5"/>
  <c r="BY492" i="5"/>
  <c r="BX492" i="5"/>
  <c r="BW492" i="5"/>
  <c r="BV492" i="5"/>
  <c r="BU492" i="5"/>
  <c r="BT492" i="5"/>
  <c r="BS492" i="5"/>
  <c r="BR492" i="5"/>
  <c r="BP492" i="5"/>
  <c r="BO492" i="5"/>
  <c r="BN492" i="5"/>
  <c r="BM492" i="5"/>
  <c r="BL492" i="5"/>
  <c r="BK492" i="5"/>
  <c r="BJ492" i="5"/>
  <c r="BI492" i="5"/>
  <c r="BH492" i="5"/>
  <c r="BG492" i="5"/>
  <c r="BF492" i="5"/>
  <c r="BE492" i="5"/>
  <c r="BD492" i="5"/>
  <c r="AZ492" i="5"/>
  <c r="AX492" i="5"/>
  <c r="AW492" i="5"/>
  <c r="AT492" i="5"/>
  <c r="AB492" i="5"/>
  <c r="AA492" i="5"/>
  <c r="Y492" i="5"/>
  <c r="X492" i="5"/>
  <c r="W492" i="5"/>
  <c r="U492" i="5"/>
  <c r="T492" i="5"/>
  <c r="S492" i="5"/>
  <c r="R492" i="5"/>
  <c r="Q492" i="5"/>
  <c r="P492" i="5"/>
  <c r="O492" i="5"/>
  <c r="N492" i="5"/>
  <c r="M492" i="5"/>
  <c r="FO491" i="5"/>
  <c r="FR491" i="5" s="1"/>
  <c r="FK491" i="5"/>
  <c r="FN491" i="5" s="1"/>
  <c r="FB491" i="5"/>
  <c r="FF491" i="5" s="1"/>
  <c r="FA491" i="5"/>
  <c r="FE491" i="5" s="1"/>
  <c r="EO491" i="5"/>
  <c r="ER491" i="5" s="1"/>
  <c r="EJ491" i="5"/>
  <c r="DU491" i="5"/>
  <c r="EF491" i="5" s="1"/>
  <c r="CS491" i="5"/>
  <c r="DD491" i="5" s="1"/>
  <c r="BQ491" i="5"/>
  <c r="CB491" i="5" s="1"/>
  <c r="BC491" i="5"/>
  <c r="AV491" i="5"/>
  <c r="EW491" i="5" s="1"/>
  <c r="EY491" i="5" s="1"/>
  <c r="AU491" i="5"/>
  <c r="ES491" i="5" s="1"/>
  <c r="EV491" i="5" s="1"/>
  <c r="AR491" i="5"/>
  <c r="AP491" i="5"/>
  <c r="AO491" i="5"/>
  <c r="AN491" i="5"/>
  <c r="AL491" i="5"/>
  <c r="AK491" i="5"/>
  <c r="AJ491" i="5"/>
  <c r="AI491" i="5"/>
  <c r="AH491" i="5"/>
  <c r="AG491" i="5"/>
  <c r="AE491" i="5"/>
  <c r="AD491" i="5"/>
  <c r="AC491" i="5"/>
  <c r="Z491" i="5"/>
  <c r="L491" i="5"/>
  <c r="I491" i="5" a="1"/>
  <c r="I491" i="5" s="1"/>
  <c r="H491" i="5" a="1"/>
  <c r="H491" i="5" s="1"/>
  <c r="B491" i="5" a="1"/>
  <c r="B491" i="5" s="1"/>
  <c r="FO490" i="5"/>
  <c r="FR490" i="5" s="1"/>
  <c r="FK490" i="5"/>
  <c r="FN490" i="5" s="1"/>
  <c r="FB490" i="5"/>
  <c r="FF490" i="5" s="1"/>
  <c r="FA490" i="5"/>
  <c r="FE490" i="5" s="1"/>
  <c r="EO490" i="5"/>
  <c r="ER490" i="5" s="1"/>
  <c r="EJ490" i="5"/>
  <c r="DU490" i="5"/>
  <c r="FA498" i="5" s="1"/>
  <c r="CS490" i="5"/>
  <c r="EO498" i="5" s="1"/>
  <c r="BQ490" i="5"/>
  <c r="EK498" i="5" s="1"/>
  <c r="BC490" i="5"/>
  <c r="AV490" i="5"/>
  <c r="EW490" i="5" s="1"/>
  <c r="EY490" i="5" s="1"/>
  <c r="AU490" i="5"/>
  <c r="ES490" i="5" s="1"/>
  <c r="EV490" i="5" s="1"/>
  <c r="AR490" i="5"/>
  <c r="AP490" i="5"/>
  <c r="AO490" i="5"/>
  <c r="AN490" i="5"/>
  <c r="AL490" i="5"/>
  <c r="AK490" i="5"/>
  <c r="AJ490" i="5"/>
  <c r="AI490" i="5"/>
  <c r="AH490" i="5"/>
  <c r="AG490" i="5"/>
  <c r="AE490" i="5"/>
  <c r="AD490" i="5"/>
  <c r="AC490" i="5"/>
  <c r="Z490" i="5"/>
  <c r="L490" i="5"/>
  <c r="I490" i="5" a="1"/>
  <c r="I490" i="5" s="1"/>
  <c r="H490" i="5" a="1"/>
  <c r="H490" i="5" s="1"/>
  <c r="B490" i="5" a="1"/>
  <c r="B490" i="5" s="1"/>
  <c r="FO489" i="5"/>
  <c r="FR489" i="5" s="1"/>
  <c r="FK489" i="5"/>
  <c r="FB489" i="5"/>
  <c r="FF489" i="5" s="1"/>
  <c r="FA489" i="5"/>
  <c r="FE489" i="5" s="1"/>
  <c r="EO489" i="5"/>
  <c r="ER489" i="5" s="1"/>
  <c r="EJ489" i="5"/>
  <c r="DU489" i="5"/>
  <c r="FA497" i="5" s="1"/>
  <c r="CS489" i="5"/>
  <c r="DD489" i="5" s="1"/>
  <c r="BQ489" i="5"/>
  <c r="EK497" i="5" s="1"/>
  <c r="BC489" i="5"/>
  <c r="AV489" i="5"/>
  <c r="EW489" i="5" s="1"/>
  <c r="EY489" i="5" s="1"/>
  <c r="AU489" i="5"/>
  <c r="ES489" i="5" s="1"/>
  <c r="EV489" i="5" s="1"/>
  <c r="AR489" i="5"/>
  <c r="AP489" i="5"/>
  <c r="AO489" i="5"/>
  <c r="AN489" i="5"/>
  <c r="AL489" i="5"/>
  <c r="AK489" i="5"/>
  <c r="AJ489" i="5"/>
  <c r="AI489" i="5"/>
  <c r="AH489" i="5"/>
  <c r="AG489" i="5"/>
  <c r="AE489" i="5"/>
  <c r="AD489" i="5"/>
  <c r="AC489" i="5"/>
  <c r="Z489" i="5"/>
  <c r="L489" i="5"/>
  <c r="I489" i="5" a="1"/>
  <c r="I489" i="5" s="1"/>
  <c r="H489" i="5" a="1"/>
  <c r="H489" i="5" s="1"/>
  <c r="B489" i="5" a="1"/>
  <c r="B489" i="5" s="1"/>
  <c r="FO488" i="5"/>
  <c r="FR488" i="5" s="1"/>
  <c r="FK488" i="5"/>
  <c r="FN488" i="5" s="1"/>
  <c r="FB488" i="5"/>
  <c r="FF488" i="5" s="1"/>
  <c r="FA488" i="5"/>
  <c r="FE488" i="5" s="1"/>
  <c r="EO488" i="5"/>
  <c r="ER488" i="5" s="1"/>
  <c r="EJ488" i="5"/>
  <c r="DU488" i="5"/>
  <c r="EF488" i="5" s="1"/>
  <c r="CS488" i="5"/>
  <c r="EO496" i="5" s="1"/>
  <c r="BQ488" i="5"/>
  <c r="CB488" i="5" s="1"/>
  <c r="BC488" i="5"/>
  <c r="AV488" i="5"/>
  <c r="EW488" i="5" s="1"/>
  <c r="EY488" i="5" s="1"/>
  <c r="AU488" i="5"/>
  <c r="ES488" i="5" s="1"/>
  <c r="EV488" i="5" s="1"/>
  <c r="AR488" i="5"/>
  <c r="AP488" i="5"/>
  <c r="AO488" i="5"/>
  <c r="AN488" i="5"/>
  <c r="AL488" i="5"/>
  <c r="AK488" i="5"/>
  <c r="AJ488" i="5"/>
  <c r="AI488" i="5"/>
  <c r="AH488" i="5"/>
  <c r="AG488" i="5"/>
  <c r="AE488" i="5"/>
  <c r="AD488" i="5"/>
  <c r="AC488" i="5"/>
  <c r="Z488" i="5"/>
  <c r="L488" i="5"/>
  <c r="I488" i="5" a="1"/>
  <c r="I488" i="5" s="1"/>
  <c r="H488" i="5" a="1"/>
  <c r="H488" i="5" s="1"/>
  <c r="B488" i="5" a="1"/>
  <c r="B488" i="5" s="1"/>
  <c r="FO487" i="5"/>
  <c r="FK487" i="5"/>
  <c r="FB487" i="5"/>
  <c r="FA487" i="5"/>
  <c r="EO487" i="5"/>
  <c r="ER487" i="5" s="1"/>
  <c r="EJ487" i="5"/>
  <c r="DU487" i="5"/>
  <c r="EF487" i="5" s="1"/>
  <c r="CS487" i="5"/>
  <c r="DD487" i="5" s="1"/>
  <c r="BQ487" i="5"/>
  <c r="CB487" i="5" s="1"/>
  <c r="BC487" i="5"/>
  <c r="AV487" i="5"/>
  <c r="AU487" i="5"/>
  <c r="ES487" i="5" s="1"/>
  <c r="AR487" i="5"/>
  <c r="AP487" i="5"/>
  <c r="AO487" i="5"/>
  <c r="AN487" i="5"/>
  <c r="AL487" i="5"/>
  <c r="AK487" i="5"/>
  <c r="AJ487" i="5"/>
  <c r="AI487" i="5"/>
  <c r="AH487" i="5"/>
  <c r="AG487" i="5"/>
  <c r="AE487" i="5"/>
  <c r="AD487" i="5"/>
  <c r="AC487" i="5"/>
  <c r="Z487" i="5"/>
  <c r="L487" i="5"/>
  <c r="I487" i="5" a="1"/>
  <c r="I487" i="5" s="1"/>
  <c r="H487" i="5" a="1"/>
  <c r="H487" i="5" s="1"/>
  <c r="B487" i="5" a="1"/>
  <c r="B487" i="5" s="1"/>
  <c r="FQ486" i="5"/>
  <c r="FP486" i="5"/>
  <c r="FO486" i="5"/>
  <c r="FM486" i="5"/>
  <c r="FL486" i="5"/>
  <c r="FK486" i="5"/>
  <c r="FF486" i="5"/>
  <c r="FE486" i="5"/>
  <c r="FD486" i="5"/>
  <c r="FB486" i="5"/>
  <c r="FA486" i="5"/>
  <c r="EZ486" i="5"/>
  <c r="EX486" i="5"/>
  <c r="EW486" i="5"/>
  <c r="EU486" i="5"/>
  <c r="ET486" i="5"/>
  <c r="ES486" i="5"/>
  <c r="EQ486" i="5"/>
  <c r="EP486" i="5"/>
  <c r="EO486" i="5"/>
  <c r="EM486" i="5"/>
  <c r="EL486" i="5"/>
  <c r="EK486" i="5"/>
  <c r="I486" i="5" a="1"/>
  <c r="I486" i="5" s="1"/>
  <c r="H486" i="5" a="1"/>
  <c r="H486" i="5" s="1"/>
  <c r="B486" i="5" a="1"/>
  <c r="B486" i="5" s="1"/>
  <c r="BD486" i="5" s="1"/>
  <c r="BE486" i="5" s="1"/>
  <c r="FH484" i="5"/>
  <c r="FM484" i="5" s="1"/>
  <c r="FG484" i="5"/>
  <c r="FL484" i="5" s="1"/>
  <c r="FF484" i="5"/>
  <c r="FK484" i="5" s="1"/>
  <c r="FD484" i="5"/>
  <c r="FM483" i="5" s="1"/>
  <c r="FC484" i="5"/>
  <c r="FL483" i="5" s="1"/>
  <c r="FB484" i="5"/>
  <c r="FK483" i="5" s="1"/>
  <c r="EZ484" i="5"/>
  <c r="FM482" i="5" s="1"/>
  <c r="EY484" i="5"/>
  <c r="FL482" i="5" s="1"/>
  <c r="EX484" i="5"/>
  <c r="FK482" i="5" s="1"/>
  <c r="EV484" i="5"/>
  <c r="FM481" i="5" s="1"/>
  <c r="EU484" i="5"/>
  <c r="FL481" i="5" s="1"/>
  <c r="ET484" i="5"/>
  <c r="FK481" i="5" s="1"/>
  <c r="ER484" i="5"/>
  <c r="FM480" i="5" s="1"/>
  <c r="EQ484" i="5"/>
  <c r="FL480" i="5" s="1"/>
  <c r="EP484" i="5"/>
  <c r="FK480" i="5" s="1"/>
  <c r="EN484" i="5"/>
  <c r="FM479" i="5" s="1"/>
  <c r="EM484" i="5"/>
  <c r="FL479" i="5" s="1"/>
  <c r="EL484" i="5"/>
  <c r="FK479" i="5" s="1"/>
  <c r="EJ484" i="5"/>
  <c r="EI484" i="5"/>
  <c r="EH484" i="5"/>
  <c r="EG484" i="5"/>
  <c r="EE484" i="5"/>
  <c r="ED484" i="5"/>
  <c r="EC484" i="5"/>
  <c r="EB484" i="5"/>
  <c r="EA484" i="5"/>
  <c r="DZ484" i="5"/>
  <c r="DY484" i="5"/>
  <c r="DX484" i="5"/>
  <c r="DW484" i="5"/>
  <c r="DV484" i="5"/>
  <c r="DT484" i="5"/>
  <c r="DS484" i="5"/>
  <c r="DR484" i="5"/>
  <c r="DQ484" i="5"/>
  <c r="DP484" i="5"/>
  <c r="DO484" i="5"/>
  <c r="DN484" i="5"/>
  <c r="DM484" i="5"/>
  <c r="DL484" i="5"/>
  <c r="DK484" i="5"/>
  <c r="DJ484" i="5"/>
  <c r="DI484" i="5"/>
  <c r="DH484" i="5"/>
  <c r="DG484" i="5"/>
  <c r="DF484" i="5"/>
  <c r="DE484" i="5"/>
  <c r="DC484" i="5"/>
  <c r="DB484" i="5"/>
  <c r="DA484" i="5"/>
  <c r="CZ484" i="5"/>
  <c r="CY484" i="5"/>
  <c r="CX484" i="5"/>
  <c r="CW484" i="5"/>
  <c r="CV484" i="5"/>
  <c r="CU484" i="5"/>
  <c r="CT484" i="5"/>
  <c r="CR484" i="5"/>
  <c r="CQ484" i="5"/>
  <c r="CP484" i="5"/>
  <c r="CO484" i="5"/>
  <c r="CN484" i="5"/>
  <c r="CM484" i="5"/>
  <c r="CL484" i="5"/>
  <c r="CK484" i="5"/>
  <c r="CJ484" i="5"/>
  <c r="CI484" i="5"/>
  <c r="CH484" i="5"/>
  <c r="CG484" i="5"/>
  <c r="CF484" i="5"/>
  <c r="CE484" i="5"/>
  <c r="CD484" i="5"/>
  <c r="CC484" i="5"/>
  <c r="CA484" i="5"/>
  <c r="BZ484" i="5"/>
  <c r="BY484" i="5"/>
  <c r="BX484" i="5"/>
  <c r="BW484" i="5"/>
  <c r="BV484" i="5"/>
  <c r="BU484" i="5"/>
  <c r="BT484" i="5"/>
  <c r="BS484" i="5"/>
  <c r="BR484" i="5"/>
  <c r="BP484" i="5"/>
  <c r="BO484" i="5"/>
  <c r="BN484" i="5"/>
  <c r="BM484" i="5"/>
  <c r="BL484" i="5"/>
  <c r="BK484" i="5"/>
  <c r="BJ484" i="5"/>
  <c r="BI484" i="5"/>
  <c r="BH484" i="5"/>
  <c r="BG484" i="5"/>
  <c r="BF484" i="5"/>
  <c r="BE484" i="5"/>
  <c r="BD484" i="5"/>
  <c r="FH483" i="5"/>
  <c r="FG483" i="5"/>
  <c r="FF483" i="5"/>
  <c r="FD483" i="5"/>
  <c r="FC483" i="5"/>
  <c r="FB483" i="5"/>
  <c r="EZ483" i="5"/>
  <c r="EY483" i="5"/>
  <c r="EX483" i="5"/>
  <c r="EV483" i="5"/>
  <c r="EU483" i="5"/>
  <c r="ET483" i="5"/>
  <c r="ER483" i="5"/>
  <c r="EQ483" i="5"/>
  <c r="EP483" i="5"/>
  <c r="EN483" i="5"/>
  <c r="EM483" i="5"/>
  <c r="EL483" i="5"/>
  <c r="EJ483" i="5"/>
  <c r="DU483" i="5"/>
  <c r="CS483" i="5"/>
  <c r="DD483" i="5" s="1"/>
  <c r="BQ483" i="5"/>
  <c r="ES484" i="5" s="1"/>
  <c r="FJ481" i="5" s="1"/>
  <c r="BC483" i="5"/>
  <c r="L483" i="5"/>
  <c r="FH482" i="5"/>
  <c r="FG482" i="5"/>
  <c r="FF482" i="5"/>
  <c r="FD482" i="5"/>
  <c r="FC482" i="5"/>
  <c r="FB482" i="5"/>
  <c r="EZ482" i="5"/>
  <c r="EY482" i="5"/>
  <c r="EX482" i="5"/>
  <c r="EV482" i="5"/>
  <c r="EU482" i="5"/>
  <c r="ET482" i="5"/>
  <c r="ER482" i="5"/>
  <c r="EQ482" i="5"/>
  <c r="EP482" i="5"/>
  <c r="EN482" i="5"/>
  <c r="EM482" i="5"/>
  <c r="EL482" i="5"/>
  <c r="EJ482" i="5"/>
  <c r="DU482" i="5"/>
  <c r="FE483" i="5" s="1"/>
  <c r="CS482" i="5"/>
  <c r="EW483" i="5" s="1"/>
  <c r="BQ482" i="5"/>
  <c r="BC482" i="5"/>
  <c r="L482" i="5"/>
  <c r="FH481" i="5"/>
  <c r="FG481" i="5"/>
  <c r="FF481" i="5"/>
  <c r="FD481" i="5"/>
  <c r="FC481" i="5"/>
  <c r="FB481" i="5"/>
  <c r="EZ481" i="5"/>
  <c r="EY481" i="5"/>
  <c r="EX481" i="5"/>
  <c r="EV481" i="5"/>
  <c r="EU481" i="5"/>
  <c r="ET481" i="5"/>
  <c r="ER481" i="5"/>
  <c r="EQ481" i="5"/>
  <c r="EP481" i="5"/>
  <c r="EN481" i="5"/>
  <c r="EM481" i="5"/>
  <c r="EL481" i="5"/>
  <c r="EJ481" i="5"/>
  <c r="DU481" i="5"/>
  <c r="CS481" i="5"/>
  <c r="EW482" i="5" s="1"/>
  <c r="BQ481" i="5"/>
  <c r="ES482" i="5" s="1"/>
  <c r="BC481" i="5"/>
  <c r="L481" i="5"/>
  <c r="FH480" i="5"/>
  <c r="FG480" i="5"/>
  <c r="FF480" i="5"/>
  <c r="FD480" i="5"/>
  <c r="FC480" i="5"/>
  <c r="FB480" i="5"/>
  <c r="EZ480" i="5"/>
  <c r="EY480" i="5"/>
  <c r="EX480" i="5"/>
  <c r="EV480" i="5"/>
  <c r="EU480" i="5"/>
  <c r="ET480" i="5"/>
  <c r="ER480" i="5"/>
  <c r="EQ480" i="5"/>
  <c r="EP480" i="5"/>
  <c r="EN480" i="5"/>
  <c r="EM480" i="5"/>
  <c r="EL480" i="5"/>
  <c r="EJ480" i="5"/>
  <c r="DU480" i="5"/>
  <c r="EF480" i="5" s="1"/>
  <c r="CS480" i="5"/>
  <c r="EW481" i="5" s="1"/>
  <c r="BQ480" i="5"/>
  <c r="CB480" i="5" s="1"/>
  <c r="BC480" i="5"/>
  <c r="L480" i="5"/>
  <c r="DU479" i="5"/>
  <c r="EF479" i="5" s="1"/>
  <c r="CS479" i="5"/>
  <c r="EW480" i="5" s="1"/>
  <c r="BQ479" i="5"/>
  <c r="CB479" i="5" s="1"/>
  <c r="BC479" i="5"/>
  <c r="L479" i="5"/>
  <c r="FQ477" i="5"/>
  <c r="FP477" i="5"/>
  <c r="FM477" i="5"/>
  <c r="FL477" i="5"/>
  <c r="EX477" i="5"/>
  <c r="EU477" i="5"/>
  <c r="ET477" i="5"/>
  <c r="EQ477" i="5"/>
  <c r="EP477" i="5"/>
  <c r="EM477" i="5"/>
  <c r="EL477" i="5"/>
  <c r="EI477" i="5"/>
  <c r="EH477" i="5"/>
  <c r="EG477" i="5"/>
  <c r="EE477" i="5"/>
  <c r="ED477" i="5"/>
  <c r="EC477" i="5"/>
  <c r="EB477" i="5"/>
  <c r="EA477" i="5"/>
  <c r="DZ477" i="5"/>
  <c r="DY477" i="5"/>
  <c r="DX477" i="5"/>
  <c r="DW477" i="5"/>
  <c r="DV477" i="5"/>
  <c r="DT477" i="5"/>
  <c r="DS477" i="5"/>
  <c r="DR477" i="5"/>
  <c r="DQ477" i="5"/>
  <c r="DP477" i="5"/>
  <c r="DO477" i="5"/>
  <c r="DN477" i="5"/>
  <c r="DM477" i="5"/>
  <c r="DL477" i="5"/>
  <c r="DK477" i="5"/>
  <c r="DJ477" i="5"/>
  <c r="DI477" i="5"/>
  <c r="DH477" i="5"/>
  <c r="DG477" i="5"/>
  <c r="DF477" i="5"/>
  <c r="DE477" i="5"/>
  <c r="DC477" i="5"/>
  <c r="DB477" i="5"/>
  <c r="DA477" i="5"/>
  <c r="CZ477" i="5"/>
  <c r="CY477" i="5"/>
  <c r="CX477" i="5"/>
  <c r="CW477" i="5"/>
  <c r="CV477" i="5"/>
  <c r="CU477" i="5"/>
  <c r="CT477" i="5"/>
  <c r="CR477" i="5"/>
  <c r="CQ477" i="5"/>
  <c r="CP477" i="5"/>
  <c r="CO477" i="5"/>
  <c r="CN477" i="5"/>
  <c r="CM477" i="5"/>
  <c r="CL477" i="5"/>
  <c r="CK477" i="5"/>
  <c r="CJ477" i="5"/>
  <c r="CI477" i="5"/>
  <c r="CH477" i="5"/>
  <c r="CG477" i="5"/>
  <c r="CF477" i="5"/>
  <c r="CE477" i="5"/>
  <c r="CD477" i="5"/>
  <c r="CC477" i="5"/>
  <c r="CA477" i="5"/>
  <c r="BZ477" i="5"/>
  <c r="BY477" i="5"/>
  <c r="BX477" i="5"/>
  <c r="BW477" i="5"/>
  <c r="BV477" i="5"/>
  <c r="BU477" i="5"/>
  <c r="BT477" i="5"/>
  <c r="BS477" i="5"/>
  <c r="BR477" i="5"/>
  <c r="BP477" i="5"/>
  <c r="BO477" i="5"/>
  <c r="BN477" i="5"/>
  <c r="BM477" i="5"/>
  <c r="BL477" i="5"/>
  <c r="BK477" i="5"/>
  <c r="BJ477" i="5"/>
  <c r="BI477" i="5"/>
  <c r="BH477" i="5"/>
  <c r="BG477" i="5"/>
  <c r="BF477" i="5"/>
  <c r="BE477" i="5"/>
  <c r="BD477" i="5"/>
  <c r="AZ477" i="5"/>
  <c r="AX477" i="5"/>
  <c r="AW477" i="5"/>
  <c r="AT477" i="5"/>
  <c r="AB477" i="5"/>
  <c r="AA477" i="5"/>
  <c r="Y477" i="5"/>
  <c r="X477" i="5"/>
  <c r="W477" i="5"/>
  <c r="U477" i="5"/>
  <c r="T477" i="5"/>
  <c r="S477" i="5"/>
  <c r="R477" i="5"/>
  <c r="Q477" i="5"/>
  <c r="P477" i="5"/>
  <c r="O477" i="5"/>
  <c r="N477" i="5"/>
  <c r="M477" i="5"/>
  <c r="FO476" i="5"/>
  <c r="FR476" i="5" s="1"/>
  <c r="FK476" i="5"/>
  <c r="FN476" i="5" s="1"/>
  <c r="FB476" i="5"/>
  <c r="FF476" i="5" s="1"/>
  <c r="FA476" i="5"/>
  <c r="FE476" i="5" s="1"/>
  <c r="EO476" i="5"/>
  <c r="ER476" i="5" s="1"/>
  <c r="EJ476" i="5"/>
  <c r="DU476" i="5"/>
  <c r="EF476" i="5" s="1"/>
  <c r="CS476" i="5"/>
  <c r="EO484" i="5" s="1"/>
  <c r="FJ480" i="5" s="1"/>
  <c r="BQ476" i="5"/>
  <c r="CB476" i="5" s="1"/>
  <c r="BC476" i="5"/>
  <c r="AV476" i="5"/>
  <c r="EW476" i="5" s="1"/>
  <c r="EY476" i="5" s="1"/>
  <c r="AU476" i="5"/>
  <c r="ES476" i="5" s="1"/>
  <c r="EV476" i="5" s="1"/>
  <c r="AR476" i="5"/>
  <c r="AP476" i="5"/>
  <c r="AO476" i="5"/>
  <c r="AN476" i="5"/>
  <c r="AL476" i="5"/>
  <c r="AK476" i="5"/>
  <c r="AJ476" i="5"/>
  <c r="AI476" i="5"/>
  <c r="AH476" i="5"/>
  <c r="AG476" i="5"/>
  <c r="AE476" i="5"/>
  <c r="AD476" i="5"/>
  <c r="AC476" i="5"/>
  <c r="Z476" i="5"/>
  <c r="L476" i="5"/>
  <c r="I476" i="5" a="1"/>
  <c r="I476" i="5" s="1"/>
  <c r="H476" i="5" a="1"/>
  <c r="H476" i="5" s="1"/>
  <c r="B476" i="5" a="1"/>
  <c r="B476" i="5" s="1"/>
  <c r="FO475" i="5"/>
  <c r="FR475" i="5" s="1"/>
  <c r="FK475" i="5"/>
  <c r="FN475" i="5" s="1"/>
  <c r="FB475" i="5"/>
  <c r="FF475" i="5" s="1"/>
  <c r="FA475" i="5"/>
  <c r="FE475" i="5" s="1"/>
  <c r="EO475" i="5"/>
  <c r="ER475" i="5" s="1"/>
  <c r="EJ475" i="5"/>
  <c r="DU475" i="5"/>
  <c r="FA483" i="5" s="1"/>
  <c r="CS475" i="5"/>
  <c r="EO483" i="5" s="1"/>
  <c r="BQ475" i="5"/>
  <c r="EK483" i="5" s="1"/>
  <c r="BC475" i="5"/>
  <c r="AV475" i="5"/>
  <c r="EW475" i="5" s="1"/>
  <c r="EY475" i="5" s="1"/>
  <c r="AU475" i="5"/>
  <c r="ES475" i="5" s="1"/>
  <c r="EV475" i="5" s="1"/>
  <c r="AR475" i="5"/>
  <c r="AP475" i="5"/>
  <c r="AO475" i="5"/>
  <c r="AN475" i="5"/>
  <c r="AL475" i="5"/>
  <c r="AK475" i="5"/>
  <c r="AJ475" i="5"/>
  <c r="AI475" i="5"/>
  <c r="AH475" i="5"/>
  <c r="AG475" i="5"/>
  <c r="AE475" i="5"/>
  <c r="AD475" i="5"/>
  <c r="AC475" i="5"/>
  <c r="Z475" i="5"/>
  <c r="L475" i="5"/>
  <c r="I475" i="5" a="1"/>
  <c r="I475" i="5" s="1"/>
  <c r="H475" i="5" a="1"/>
  <c r="H475" i="5" s="1"/>
  <c r="B475" i="5" a="1"/>
  <c r="B475" i="5" s="1"/>
  <c r="FO474" i="5"/>
  <c r="FR474" i="5" s="1"/>
  <c r="FK474" i="5"/>
  <c r="FB474" i="5"/>
  <c r="FF474" i="5" s="1"/>
  <c r="FA474" i="5"/>
  <c r="FE474" i="5" s="1"/>
  <c r="EO474" i="5"/>
  <c r="ER474" i="5" s="1"/>
  <c r="EJ474" i="5"/>
  <c r="DU474" i="5"/>
  <c r="FA482" i="5" s="1"/>
  <c r="CS474" i="5"/>
  <c r="DD474" i="5" s="1"/>
  <c r="BQ474" i="5"/>
  <c r="EK482" i="5" s="1"/>
  <c r="BC474" i="5"/>
  <c r="AV474" i="5"/>
  <c r="EW474" i="5" s="1"/>
  <c r="EY474" i="5" s="1"/>
  <c r="AU474" i="5"/>
  <c r="ES474" i="5" s="1"/>
  <c r="EV474" i="5" s="1"/>
  <c r="AR474" i="5"/>
  <c r="AP474" i="5"/>
  <c r="AO474" i="5"/>
  <c r="AN474" i="5"/>
  <c r="AL474" i="5"/>
  <c r="AK474" i="5"/>
  <c r="AJ474" i="5"/>
  <c r="AI474" i="5"/>
  <c r="AH474" i="5"/>
  <c r="AG474" i="5"/>
  <c r="AE474" i="5"/>
  <c r="AD474" i="5"/>
  <c r="AC474" i="5"/>
  <c r="Z474" i="5"/>
  <c r="L474" i="5"/>
  <c r="I474" i="5" a="1"/>
  <c r="I474" i="5" s="1"/>
  <c r="H474" i="5" a="1"/>
  <c r="H474" i="5" s="1"/>
  <c r="B474" i="5" a="1"/>
  <c r="B474" i="5" s="1"/>
  <c r="FO473" i="5"/>
  <c r="FR473" i="5" s="1"/>
  <c r="FK473" i="5"/>
  <c r="FN473" i="5" s="1"/>
  <c r="FB473" i="5"/>
  <c r="FF473" i="5" s="1"/>
  <c r="FA473" i="5"/>
  <c r="FE473" i="5" s="1"/>
  <c r="EO473" i="5"/>
  <c r="ER473" i="5" s="1"/>
  <c r="EJ473" i="5"/>
  <c r="DU473" i="5"/>
  <c r="EF473" i="5" s="1"/>
  <c r="CS473" i="5"/>
  <c r="EO481" i="5" s="1"/>
  <c r="BQ473" i="5"/>
  <c r="CB473" i="5" s="1"/>
  <c r="BC473" i="5"/>
  <c r="AV473" i="5"/>
  <c r="EW473" i="5" s="1"/>
  <c r="EY473" i="5" s="1"/>
  <c r="AU473" i="5"/>
  <c r="ES473" i="5" s="1"/>
  <c r="EV473" i="5" s="1"/>
  <c r="AR473" i="5"/>
  <c r="AP473" i="5"/>
  <c r="AO473" i="5"/>
  <c r="AN473" i="5"/>
  <c r="AL473" i="5"/>
  <c r="AK473" i="5"/>
  <c r="AJ473" i="5"/>
  <c r="AI473" i="5"/>
  <c r="AH473" i="5"/>
  <c r="AG473" i="5"/>
  <c r="AE473" i="5"/>
  <c r="AD473" i="5"/>
  <c r="AC473" i="5"/>
  <c r="Z473" i="5"/>
  <c r="L473" i="5"/>
  <c r="I473" i="5" a="1"/>
  <c r="I473" i="5" s="1"/>
  <c r="H473" i="5" a="1"/>
  <c r="H473" i="5" s="1"/>
  <c r="B473" i="5" a="1"/>
  <c r="B473" i="5" s="1"/>
  <c r="FO472" i="5"/>
  <c r="FK472" i="5"/>
  <c r="FB472" i="5"/>
  <c r="FA472" i="5"/>
  <c r="EO472" i="5"/>
  <c r="EJ472" i="5"/>
  <c r="DU472" i="5"/>
  <c r="EF472" i="5" s="1"/>
  <c r="CS472" i="5"/>
  <c r="DD472" i="5" s="1"/>
  <c r="BQ472" i="5"/>
  <c r="CB472" i="5" s="1"/>
  <c r="BC472" i="5"/>
  <c r="AV472" i="5"/>
  <c r="AU472" i="5"/>
  <c r="ES472" i="5" s="1"/>
  <c r="AR472" i="5"/>
  <c r="AP472" i="5"/>
  <c r="AO472" i="5"/>
  <c r="AN472" i="5"/>
  <c r="AL472" i="5"/>
  <c r="AK472" i="5"/>
  <c r="AJ472" i="5"/>
  <c r="AI472" i="5"/>
  <c r="AH472" i="5"/>
  <c r="AG472" i="5"/>
  <c r="AE472" i="5"/>
  <c r="AD472" i="5"/>
  <c r="AC472" i="5"/>
  <c r="Z472" i="5"/>
  <c r="L472" i="5"/>
  <c r="I472" i="5" a="1"/>
  <c r="I472" i="5" s="1"/>
  <c r="H472" i="5" a="1"/>
  <c r="H472" i="5" s="1"/>
  <c r="B472" i="5" a="1"/>
  <c r="B472" i="5" s="1"/>
  <c r="FQ471" i="5"/>
  <c r="FP471" i="5"/>
  <c r="FO471" i="5"/>
  <c r="FM471" i="5"/>
  <c r="FL471" i="5"/>
  <c r="FK471" i="5"/>
  <c r="FF471" i="5"/>
  <c r="FE471" i="5"/>
  <c r="FD471" i="5"/>
  <c r="FB471" i="5"/>
  <c r="FA471" i="5"/>
  <c r="EZ471" i="5"/>
  <c r="EX471" i="5"/>
  <c r="EW471" i="5"/>
  <c r="EU471" i="5"/>
  <c r="ET471" i="5"/>
  <c r="ES471" i="5"/>
  <c r="EQ471" i="5"/>
  <c r="EP471" i="5"/>
  <c r="EO471" i="5"/>
  <c r="EM471" i="5"/>
  <c r="EL471" i="5"/>
  <c r="EK471" i="5"/>
  <c r="I471" i="5" a="1"/>
  <c r="I471" i="5" s="1"/>
  <c r="H471" i="5" a="1"/>
  <c r="H471" i="5" s="1"/>
  <c r="B471" i="5" a="1"/>
  <c r="B471" i="5" s="1"/>
  <c r="BD471" i="5" s="1"/>
  <c r="BE471" i="5" s="1"/>
  <c r="FH469" i="5"/>
  <c r="FM469" i="5" s="1"/>
  <c r="FG469" i="5"/>
  <c r="FL469" i="5" s="1"/>
  <c r="FF469" i="5"/>
  <c r="FK469" i="5" s="1"/>
  <c r="FD469" i="5"/>
  <c r="FM468" i="5" s="1"/>
  <c r="FC469" i="5"/>
  <c r="FL468" i="5" s="1"/>
  <c r="FB469" i="5"/>
  <c r="FK468" i="5" s="1"/>
  <c r="EZ469" i="5"/>
  <c r="FM467" i="5" s="1"/>
  <c r="EY469" i="5"/>
  <c r="FL467" i="5" s="1"/>
  <c r="EX469" i="5"/>
  <c r="FK467" i="5" s="1"/>
  <c r="EV469" i="5"/>
  <c r="FM466" i="5" s="1"/>
  <c r="EU469" i="5"/>
  <c r="FL466" i="5" s="1"/>
  <c r="ET469" i="5"/>
  <c r="FK466" i="5" s="1"/>
  <c r="ER469" i="5"/>
  <c r="FM465" i="5" s="1"/>
  <c r="EQ469" i="5"/>
  <c r="FL465" i="5" s="1"/>
  <c r="EP469" i="5"/>
  <c r="FK465" i="5" s="1"/>
  <c r="EN469" i="5"/>
  <c r="EM469" i="5"/>
  <c r="FL464" i="5" s="1"/>
  <c r="EL469" i="5"/>
  <c r="FK464" i="5" s="1"/>
  <c r="EJ469" i="5"/>
  <c r="EI469" i="5"/>
  <c r="EH469" i="5"/>
  <c r="EG469" i="5"/>
  <c r="EE469" i="5"/>
  <c r="ED469" i="5"/>
  <c r="EC469" i="5"/>
  <c r="EB469" i="5"/>
  <c r="EA469" i="5"/>
  <c r="DZ469" i="5"/>
  <c r="DY469" i="5"/>
  <c r="DX469" i="5"/>
  <c r="DW469" i="5"/>
  <c r="DV469" i="5"/>
  <c r="DT469" i="5"/>
  <c r="DS469" i="5"/>
  <c r="DR469" i="5"/>
  <c r="DQ469" i="5"/>
  <c r="DP469" i="5"/>
  <c r="DO469" i="5"/>
  <c r="DN469" i="5"/>
  <c r="DM469" i="5"/>
  <c r="DL469" i="5"/>
  <c r="DK469" i="5"/>
  <c r="DJ469" i="5"/>
  <c r="DI469" i="5"/>
  <c r="DH469" i="5"/>
  <c r="DG469" i="5"/>
  <c r="DF469" i="5"/>
  <c r="DE469" i="5"/>
  <c r="DC469" i="5"/>
  <c r="DB469" i="5"/>
  <c r="DA469" i="5"/>
  <c r="CZ469" i="5"/>
  <c r="CY469" i="5"/>
  <c r="CX469" i="5"/>
  <c r="CW469" i="5"/>
  <c r="CV469" i="5"/>
  <c r="CU469" i="5"/>
  <c r="CT469" i="5"/>
  <c r="CR469" i="5"/>
  <c r="CQ469" i="5"/>
  <c r="CP469" i="5"/>
  <c r="CO469" i="5"/>
  <c r="CN469" i="5"/>
  <c r="CM469" i="5"/>
  <c r="CL469" i="5"/>
  <c r="CK469" i="5"/>
  <c r="CJ469" i="5"/>
  <c r="CI469" i="5"/>
  <c r="CH469" i="5"/>
  <c r="CG469" i="5"/>
  <c r="CF469" i="5"/>
  <c r="CE469" i="5"/>
  <c r="CD469" i="5"/>
  <c r="CC469" i="5"/>
  <c r="CA469" i="5"/>
  <c r="BZ469" i="5"/>
  <c r="BY469" i="5"/>
  <c r="BX469" i="5"/>
  <c r="BW469" i="5"/>
  <c r="BV469" i="5"/>
  <c r="BU469" i="5"/>
  <c r="BT469" i="5"/>
  <c r="BS469" i="5"/>
  <c r="BR469" i="5"/>
  <c r="BP469" i="5"/>
  <c r="BO469" i="5"/>
  <c r="BN469" i="5"/>
  <c r="BM469" i="5"/>
  <c r="BL469" i="5"/>
  <c r="BK469" i="5"/>
  <c r="BJ469" i="5"/>
  <c r="BI469" i="5"/>
  <c r="BH469" i="5"/>
  <c r="BG469" i="5"/>
  <c r="BF469" i="5"/>
  <c r="BE469" i="5"/>
  <c r="BD469" i="5"/>
  <c r="FH468" i="5"/>
  <c r="FG468" i="5"/>
  <c r="FF468" i="5"/>
  <c r="FD468" i="5"/>
  <c r="FC468" i="5"/>
  <c r="FB468" i="5"/>
  <c r="EZ468" i="5"/>
  <c r="EY468" i="5"/>
  <c r="EX468" i="5"/>
  <c r="EV468" i="5"/>
  <c r="EU468" i="5"/>
  <c r="ET468" i="5"/>
  <c r="ER468" i="5"/>
  <c r="EQ468" i="5"/>
  <c r="EP468" i="5"/>
  <c r="EN468" i="5"/>
  <c r="EM468" i="5"/>
  <c r="EL468" i="5"/>
  <c r="EJ468" i="5"/>
  <c r="DU468" i="5"/>
  <c r="CS468" i="5"/>
  <c r="DD468" i="5" s="1"/>
  <c r="BQ468" i="5"/>
  <c r="ES469" i="5" s="1"/>
  <c r="FJ466" i="5" s="1"/>
  <c r="BC468" i="5"/>
  <c r="L468" i="5"/>
  <c r="FH467" i="5"/>
  <c r="FG467" i="5"/>
  <c r="FF467" i="5"/>
  <c r="FD467" i="5"/>
  <c r="FC467" i="5"/>
  <c r="FB467" i="5"/>
  <c r="EZ467" i="5"/>
  <c r="EY467" i="5"/>
  <c r="EX467" i="5"/>
  <c r="EV467" i="5"/>
  <c r="EU467" i="5"/>
  <c r="ET467" i="5"/>
  <c r="ER467" i="5"/>
  <c r="EQ467" i="5"/>
  <c r="EP467" i="5"/>
  <c r="EN467" i="5"/>
  <c r="EM467" i="5"/>
  <c r="EL467" i="5"/>
  <c r="EJ467" i="5"/>
  <c r="DU467" i="5"/>
  <c r="FE468" i="5" s="1"/>
  <c r="CS467" i="5"/>
  <c r="EW468" i="5" s="1"/>
  <c r="BQ467" i="5"/>
  <c r="ES468" i="5" s="1"/>
  <c r="BC467" i="5"/>
  <c r="L467" i="5"/>
  <c r="FH466" i="5"/>
  <c r="FG466" i="5"/>
  <c r="FF466" i="5"/>
  <c r="FD466" i="5"/>
  <c r="FC466" i="5"/>
  <c r="FB466" i="5"/>
  <c r="EZ466" i="5"/>
  <c r="EY466" i="5"/>
  <c r="EX466" i="5"/>
  <c r="EV466" i="5"/>
  <c r="EU466" i="5"/>
  <c r="ET466" i="5"/>
  <c r="ER466" i="5"/>
  <c r="EQ466" i="5"/>
  <c r="EP466" i="5"/>
  <c r="EN466" i="5"/>
  <c r="EM466" i="5"/>
  <c r="EL466" i="5"/>
  <c r="EJ466" i="5"/>
  <c r="DU466" i="5"/>
  <c r="CS466" i="5"/>
  <c r="EW467" i="5" s="1"/>
  <c r="BQ466" i="5"/>
  <c r="BC466" i="5"/>
  <c r="L466" i="5"/>
  <c r="FH465" i="5"/>
  <c r="FG465" i="5"/>
  <c r="FF465" i="5"/>
  <c r="FD465" i="5"/>
  <c r="FC465" i="5"/>
  <c r="FB465" i="5"/>
  <c r="EZ465" i="5"/>
  <c r="EY465" i="5"/>
  <c r="EX465" i="5"/>
  <c r="EV465" i="5"/>
  <c r="EU465" i="5"/>
  <c r="ET465" i="5"/>
  <c r="ER465" i="5"/>
  <c r="EQ465" i="5"/>
  <c r="EP465" i="5"/>
  <c r="EN465" i="5"/>
  <c r="EM465" i="5"/>
  <c r="EL465" i="5"/>
  <c r="EJ465" i="5"/>
  <c r="DU465" i="5"/>
  <c r="EF465" i="5" s="1"/>
  <c r="CS465" i="5"/>
  <c r="EW466" i="5" s="1"/>
  <c r="BQ465" i="5"/>
  <c r="CB465" i="5" s="1"/>
  <c r="BC465" i="5"/>
  <c r="L465" i="5"/>
  <c r="FM464" i="5"/>
  <c r="DU464" i="5"/>
  <c r="EF464" i="5" s="1"/>
  <c r="CS464" i="5"/>
  <c r="EW465" i="5" s="1"/>
  <c r="BQ464" i="5"/>
  <c r="CB464" i="5" s="1"/>
  <c r="BC464" i="5"/>
  <c r="L464" i="5"/>
  <c r="FQ462" i="5"/>
  <c r="FP462" i="5"/>
  <c r="FM462" i="5"/>
  <c r="FL462" i="5"/>
  <c r="EX462" i="5"/>
  <c r="EU462" i="5"/>
  <c r="ET462" i="5"/>
  <c r="EQ462" i="5"/>
  <c r="EP462" i="5"/>
  <c r="EM462" i="5"/>
  <c r="EL462" i="5"/>
  <c r="EI462" i="5"/>
  <c r="EH462" i="5"/>
  <c r="EG462" i="5"/>
  <c r="EE462" i="5"/>
  <c r="ED462" i="5"/>
  <c r="EC462" i="5"/>
  <c r="EB462" i="5"/>
  <c r="EA462" i="5"/>
  <c r="DZ462" i="5"/>
  <c r="DY462" i="5"/>
  <c r="DX462" i="5"/>
  <c r="DW462" i="5"/>
  <c r="DV462" i="5"/>
  <c r="DT462" i="5"/>
  <c r="DS462" i="5"/>
  <c r="DR462" i="5"/>
  <c r="DQ462" i="5"/>
  <c r="DP462" i="5"/>
  <c r="DO462" i="5"/>
  <c r="DN462" i="5"/>
  <c r="DM462" i="5"/>
  <c r="DL462" i="5"/>
  <c r="DK462" i="5"/>
  <c r="DJ462" i="5"/>
  <c r="DI462" i="5"/>
  <c r="DH462" i="5"/>
  <c r="DG462" i="5"/>
  <c r="DF462" i="5"/>
  <c r="DE462" i="5"/>
  <c r="DC462" i="5"/>
  <c r="DB462" i="5"/>
  <c r="DA462" i="5"/>
  <c r="CZ462" i="5"/>
  <c r="CY462" i="5"/>
  <c r="CX462" i="5"/>
  <c r="CW462" i="5"/>
  <c r="CV462" i="5"/>
  <c r="CU462" i="5"/>
  <c r="CT462" i="5"/>
  <c r="CR462" i="5"/>
  <c r="CQ462" i="5"/>
  <c r="CP462" i="5"/>
  <c r="CO462" i="5"/>
  <c r="CN462" i="5"/>
  <c r="CM462" i="5"/>
  <c r="CL462" i="5"/>
  <c r="CK462" i="5"/>
  <c r="CJ462" i="5"/>
  <c r="CI462" i="5"/>
  <c r="CH462" i="5"/>
  <c r="CG462" i="5"/>
  <c r="CF462" i="5"/>
  <c r="CE462" i="5"/>
  <c r="CD462" i="5"/>
  <c r="CC462" i="5"/>
  <c r="CA462" i="5"/>
  <c r="BZ462" i="5"/>
  <c r="BY462" i="5"/>
  <c r="BX462" i="5"/>
  <c r="BW462" i="5"/>
  <c r="BV462" i="5"/>
  <c r="BU462" i="5"/>
  <c r="BT462" i="5"/>
  <c r="BS462" i="5"/>
  <c r="BR462" i="5"/>
  <c r="BP462" i="5"/>
  <c r="BO462" i="5"/>
  <c r="BN462" i="5"/>
  <c r="BM462" i="5"/>
  <c r="BL462" i="5"/>
  <c r="BK462" i="5"/>
  <c r="BJ462" i="5"/>
  <c r="BI462" i="5"/>
  <c r="BH462" i="5"/>
  <c r="BG462" i="5"/>
  <c r="BF462" i="5"/>
  <c r="BE462" i="5"/>
  <c r="BD462" i="5"/>
  <c r="AZ462" i="5"/>
  <c r="AX462" i="5"/>
  <c r="AW462" i="5"/>
  <c r="AT462" i="5"/>
  <c r="AB462" i="5"/>
  <c r="AA462" i="5"/>
  <c r="Y462" i="5"/>
  <c r="X462" i="5"/>
  <c r="W462" i="5"/>
  <c r="U462" i="5"/>
  <c r="T462" i="5"/>
  <c r="S462" i="5"/>
  <c r="R462" i="5"/>
  <c r="Q462" i="5"/>
  <c r="P462" i="5"/>
  <c r="O462" i="5"/>
  <c r="N462" i="5"/>
  <c r="M462" i="5"/>
  <c r="FO461" i="5"/>
  <c r="FR461" i="5" s="1"/>
  <c r="FK461" i="5"/>
  <c r="FB461" i="5"/>
  <c r="FF461" i="5" s="1"/>
  <c r="FA461" i="5"/>
  <c r="FE461" i="5" s="1"/>
  <c r="EO461" i="5"/>
  <c r="ER461" i="5" s="1"/>
  <c r="EJ461" i="5"/>
  <c r="DU461" i="5"/>
  <c r="EF461" i="5" s="1"/>
  <c r="CS461" i="5"/>
  <c r="EO469" i="5" s="1"/>
  <c r="FJ465" i="5" s="1"/>
  <c r="BQ461" i="5"/>
  <c r="CB461" i="5" s="1"/>
  <c r="BC461" i="5"/>
  <c r="AV461" i="5"/>
  <c r="EW461" i="5" s="1"/>
  <c r="EY461" i="5" s="1"/>
  <c r="AU461" i="5"/>
  <c r="ES461" i="5" s="1"/>
  <c r="EV461" i="5" s="1"/>
  <c r="AR461" i="5"/>
  <c r="AP461" i="5"/>
  <c r="AO461" i="5"/>
  <c r="AN461" i="5"/>
  <c r="AL461" i="5"/>
  <c r="AK461" i="5"/>
  <c r="AJ461" i="5"/>
  <c r="AI461" i="5"/>
  <c r="AH461" i="5"/>
  <c r="AG461" i="5"/>
  <c r="AE461" i="5"/>
  <c r="AD461" i="5"/>
  <c r="AC461" i="5"/>
  <c r="Z461" i="5"/>
  <c r="L461" i="5"/>
  <c r="I461" i="5" a="1"/>
  <c r="I461" i="5" s="1"/>
  <c r="H461" i="5" a="1"/>
  <c r="H461" i="5" s="1"/>
  <c r="B461" i="5" a="1"/>
  <c r="B461" i="5" s="1"/>
  <c r="FO460" i="5"/>
  <c r="FR460" i="5" s="1"/>
  <c r="FK460" i="5"/>
  <c r="FN460" i="5" s="1"/>
  <c r="FB460" i="5"/>
  <c r="FF460" i="5" s="1"/>
  <c r="FA460" i="5"/>
  <c r="FE460" i="5" s="1"/>
  <c r="EO460" i="5"/>
  <c r="ER460" i="5" s="1"/>
  <c r="EJ460" i="5"/>
  <c r="DU460" i="5"/>
  <c r="FA468" i="5" s="1"/>
  <c r="CS460" i="5"/>
  <c r="EO468" i="5" s="1"/>
  <c r="BQ460" i="5"/>
  <c r="EK468" i="5" s="1"/>
  <c r="BC460" i="5"/>
  <c r="AV460" i="5"/>
  <c r="EW460" i="5" s="1"/>
  <c r="EY460" i="5" s="1"/>
  <c r="AU460" i="5"/>
  <c r="ES460" i="5" s="1"/>
  <c r="EV460" i="5" s="1"/>
  <c r="AR460" i="5"/>
  <c r="AP460" i="5"/>
  <c r="AO460" i="5"/>
  <c r="AN460" i="5"/>
  <c r="AL460" i="5"/>
  <c r="AK460" i="5"/>
  <c r="AJ460" i="5"/>
  <c r="AI460" i="5"/>
  <c r="AH460" i="5"/>
  <c r="AG460" i="5"/>
  <c r="AE460" i="5"/>
  <c r="AD460" i="5"/>
  <c r="AC460" i="5"/>
  <c r="Z460" i="5"/>
  <c r="L460" i="5"/>
  <c r="I460" i="5" a="1"/>
  <c r="I460" i="5" s="1"/>
  <c r="H460" i="5" a="1"/>
  <c r="H460" i="5" s="1"/>
  <c r="B460" i="5" a="1"/>
  <c r="B460" i="5" s="1"/>
  <c r="FO459" i="5"/>
  <c r="FR459" i="5" s="1"/>
  <c r="FK459" i="5"/>
  <c r="FB459" i="5"/>
  <c r="FF459" i="5" s="1"/>
  <c r="FA459" i="5"/>
  <c r="FE459" i="5" s="1"/>
  <c r="EO459" i="5"/>
  <c r="ER459" i="5" s="1"/>
  <c r="EJ459" i="5"/>
  <c r="DU459" i="5"/>
  <c r="FA467" i="5" s="1"/>
  <c r="CS459" i="5"/>
  <c r="DD459" i="5" s="1"/>
  <c r="BQ459" i="5"/>
  <c r="EK467" i="5" s="1"/>
  <c r="BC459" i="5"/>
  <c r="AV459" i="5"/>
  <c r="EW459" i="5" s="1"/>
  <c r="EY459" i="5" s="1"/>
  <c r="AU459" i="5"/>
  <c r="ES459" i="5" s="1"/>
  <c r="EV459" i="5" s="1"/>
  <c r="AR459" i="5"/>
  <c r="AP459" i="5"/>
  <c r="AO459" i="5"/>
  <c r="AN459" i="5"/>
  <c r="AL459" i="5"/>
  <c r="AK459" i="5"/>
  <c r="AJ459" i="5"/>
  <c r="AI459" i="5"/>
  <c r="AH459" i="5"/>
  <c r="AG459" i="5"/>
  <c r="AE459" i="5"/>
  <c r="AD459" i="5"/>
  <c r="AC459" i="5"/>
  <c r="Z459" i="5"/>
  <c r="L459" i="5"/>
  <c r="I459" i="5" a="1"/>
  <c r="I459" i="5" s="1"/>
  <c r="H459" i="5" a="1"/>
  <c r="H459" i="5" s="1"/>
  <c r="B459" i="5" a="1"/>
  <c r="B459" i="5" s="1"/>
  <c r="FO458" i="5"/>
  <c r="FR458" i="5" s="1"/>
  <c r="FK458" i="5"/>
  <c r="FN458" i="5" s="1"/>
  <c r="FB458" i="5"/>
  <c r="FF458" i="5" s="1"/>
  <c r="FA458" i="5"/>
  <c r="FE458" i="5" s="1"/>
  <c r="EO458" i="5"/>
  <c r="ER458" i="5" s="1"/>
  <c r="EJ458" i="5"/>
  <c r="DU458" i="5"/>
  <c r="EF458" i="5" s="1"/>
  <c r="CS458" i="5"/>
  <c r="EO466" i="5" s="1"/>
  <c r="BQ458" i="5"/>
  <c r="CB458" i="5" s="1"/>
  <c r="BC458" i="5"/>
  <c r="AV458" i="5"/>
  <c r="EW458" i="5" s="1"/>
  <c r="EY458" i="5" s="1"/>
  <c r="AU458" i="5"/>
  <c r="ES458" i="5" s="1"/>
  <c r="EV458" i="5" s="1"/>
  <c r="AR458" i="5"/>
  <c r="AP458" i="5"/>
  <c r="AO458" i="5"/>
  <c r="AN458" i="5"/>
  <c r="AL458" i="5"/>
  <c r="AK458" i="5"/>
  <c r="AJ458" i="5"/>
  <c r="AI458" i="5"/>
  <c r="AH458" i="5"/>
  <c r="AG458" i="5"/>
  <c r="AE458" i="5"/>
  <c r="AD458" i="5"/>
  <c r="AC458" i="5"/>
  <c r="Z458" i="5"/>
  <c r="L458" i="5"/>
  <c r="I458" i="5" a="1"/>
  <c r="I458" i="5" s="1"/>
  <c r="H458" i="5" a="1"/>
  <c r="H458" i="5" s="1"/>
  <c r="B458" i="5" a="1"/>
  <c r="B458" i="5" s="1"/>
  <c r="FO457" i="5"/>
  <c r="FK457" i="5"/>
  <c r="FB457" i="5"/>
  <c r="FA457" i="5"/>
  <c r="EO457" i="5"/>
  <c r="EJ457" i="5"/>
  <c r="DU457" i="5"/>
  <c r="EF457" i="5" s="1"/>
  <c r="CS457" i="5"/>
  <c r="DD457" i="5" s="1"/>
  <c r="BQ457" i="5"/>
  <c r="CB457" i="5" s="1"/>
  <c r="BC457" i="5"/>
  <c r="AV457" i="5"/>
  <c r="AU457" i="5"/>
  <c r="ES457" i="5" s="1"/>
  <c r="AR457" i="5"/>
  <c r="AP457" i="5"/>
  <c r="AO457" i="5"/>
  <c r="AN457" i="5"/>
  <c r="AL457" i="5"/>
  <c r="AK457" i="5"/>
  <c r="AJ457" i="5"/>
  <c r="AI457" i="5"/>
  <c r="AH457" i="5"/>
  <c r="AG457" i="5"/>
  <c r="AE457" i="5"/>
  <c r="AD457" i="5"/>
  <c r="AC457" i="5"/>
  <c r="Z457" i="5"/>
  <c r="L457" i="5"/>
  <c r="I457" i="5" a="1"/>
  <c r="I457" i="5" s="1"/>
  <c r="H457" i="5" a="1"/>
  <c r="H457" i="5" s="1"/>
  <c r="B457" i="5" a="1"/>
  <c r="B457" i="5" s="1"/>
  <c r="FQ456" i="5"/>
  <c r="FP456" i="5"/>
  <c r="FO456" i="5"/>
  <c r="FM456" i="5"/>
  <c r="FL456" i="5"/>
  <c r="FK456" i="5"/>
  <c r="FF456" i="5"/>
  <c r="FE456" i="5"/>
  <c r="FD456" i="5"/>
  <c r="FB456" i="5"/>
  <c r="FA456" i="5"/>
  <c r="EZ456" i="5"/>
  <c r="EX456" i="5"/>
  <c r="EW456" i="5"/>
  <c r="EU456" i="5"/>
  <c r="ET456" i="5"/>
  <c r="ES456" i="5"/>
  <c r="EQ456" i="5"/>
  <c r="EP456" i="5"/>
  <c r="EO456" i="5"/>
  <c r="EM456" i="5"/>
  <c r="EL456" i="5"/>
  <c r="EK456" i="5"/>
  <c r="I456" i="5" a="1"/>
  <c r="I456" i="5" s="1"/>
  <c r="H456" i="5" a="1"/>
  <c r="H456" i="5" s="1"/>
  <c r="B456" i="5" a="1"/>
  <c r="B456" i="5" s="1"/>
  <c r="BD456" i="5" s="1"/>
  <c r="BE456" i="5" s="1"/>
  <c r="FH454" i="5"/>
  <c r="FM454" i="5" s="1"/>
  <c r="FG454" i="5"/>
  <c r="FL454" i="5" s="1"/>
  <c r="FF454" i="5"/>
  <c r="FK454" i="5" s="1"/>
  <c r="FD454" i="5"/>
  <c r="FM453" i="5" s="1"/>
  <c r="FC454" i="5"/>
  <c r="FL453" i="5" s="1"/>
  <c r="FB454" i="5"/>
  <c r="FK453" i="5" s="1"/>
  <c r="EZ454" i="5"/>
  <c r="FM452" i="5" s="1"/>
  <c r="EY454" i="5"/>
  <c r="FL452" i="5" s="1"/>
  <c r="EX454" i="5"/>
  <c r="FK452" i="5" s="1"/>
  <c r="EV454" i="5"/>
  <c r="FM451" i="5" s="1"/>
  <c r="EU454" i="5"/>
  <c r="FL451" i="5" s="1"/>
  <c r="ET454" i="5"/>
  <c r="FK451" i="5" s="1"/>
  <c r="ER454" i="5"/>
  <c r="FM450" i="5" s="1"/>
  <c r="EQ454" i="5"/>
  <c r="FL450" i="5" s="1"/>
  <c r="EP454" i="5"/>
  <c r="FK450" i="5" s="1"/>
  <c r="EN454" i="5"/>
  <c r="FM449" i="5" s="1"/>
  <c r="EM454" i="5"/>
  <c r="FL449" i="5" s="1"/>
  <c r="EL454" i="5"/>
  <c r="FK449" i="5" s="1"/>
  <c r="EJ454" i="5"/>
  <c r="EI454" i="5"/>
  <c r="EH454" i="5"/>
  <c r="EG454" i="5"/>
  <c r="EE454" i="5"/>
  <c r="ED454" i="5"/>
  <c r="EC454" i="5"/>
  <c r="EB454" i="5"/>
  <c r="EA454" i="5"/>
  <c r="DZ454" i="5"/>
  <c r="DY454" i="5"/>
  <c r="DX454" i="5"/>
  <c r="DW454" i="5"/>
  <c r="DV454" i="5"/>
  <c r="DT454" i="5"/>
  <c r="DS454" i="5"/>
  <c r="DR454" i="5"/>
  <c r="DQ454" i="5"/>
  <c r="DP454" i="5"/>
  <c r="DO454" i="5"/>
  <c r="DN454" i="5"/>
  <c r="DM454" i="5"/>
  <c r="DL454" i="5"/>
  <c r="DK454" i="5"/>
  <c r="DJ454" i="5"/>
  <c r="DI454" i="5"/>
  <c r="DH454" i="5"/>
  <c r="DG454" i="5"/>
  <c r="DF454" i="5"/>
  <c r="DE454" i="5"/>
  <c r="DC454" i="5"/>
  <c r="DB454" i="5"/>
  <c r="DA454" i="5"/>
  <c r="CZ454" i="5"/>
  <c r="CY454" i="5"/>
  <c r="CX454" i="5"/>
  <c r="CW454" i="5"/>
  <c r="CV454" i="5"/>
  <c r="CU454" i="5"/>
  <c r="CT454" i="5"/>
  <c r="CR454" i="5"/>
  <c r="CQ454" i="5"/>
  <c r="CP454" i="5"/>
  <c r="CO454" i="5"/>
  <c r="CN454" i="5"/>
  <c r="CM454" i="5"/>
  <c r="CL454" i="5"/>
  <c r="CK454" i="5"/>
  <c r="CJ454" i="5"/>
  <c r="CI454" i="5"/>
  <c r="CH454" i="5"/>
  <c r="CG454" i="5"/>
  <c r="CF454" i="5"/>
  <c r="CE454" i="5"/>
  <c r="CD454" i="5"/>
  <c r="CC454" i="5"/>
  <c r="CA454" i="5"/>
  <c r="BZ454" i="5"/>
  <c r="BY454" i="5"/>
  <c r="BX454" i="5"/>
  <c r="BW454" i="5"/>
  <c r="BV454" i="5"/>
  <c r="BU454" i="5"/>
  <c r="BT454" i="5"/>
  <c r="BS454" i="5"/>
  <c r="BR454" i="5"/>
  <c r="BP454" i="5"/>
  <c r="BO454" i="5"/>
  <c r="BN454" i="5"/>
  <c r="BM454" i="5"/>
  <c r="BL454" i="5"/>
  <c r="BK454" i="5"/>
  <c r="BJ454" i="5"/>
  <c r="BI454" i="5"/>
  <c r="BH454" i="5"/>
  <c r="BG454" i="5"/>
  <c r="BF454" i="5"/>
  <c r="BE454" i="5"/>
  <c r="BD454" i="5"/>
  <c r="FH453" i="5"/>
  <c r="FG453" i="5"/>
  <c r="FF453" i="5"/>
  <c r="FD453" i="5"/>
  <c r="FC453" i="5"/>
  <c r="FB453" i="5"/>
  <c r="EZ453" i="5"/>
  <c r="EY453" i="5"/>
  <c r="EX453" i="5"/>
  <c r="EV453" i="5"/>
  <c r="EU453" i="5"/>
  <c r="ET453" i="5"/>
  <c r="ER453" i="5"/>
  <c r="EQ453" i="5"/>
  <c r="EP453" i="5"/>
  <c r="EN453" i="5"/>
  <c r="EM453" i="5"/>
  <c r="EL453" i="5"/>
  <c r="EJ453" i="5"/>
  <c r="DU453" i="5"/>
  <c r="FE454" i="5" s="1"/>
  <c r="FJ454" i="5" s="1"/>
  <c r="CS453" i="5"/>
  <c r="DD453" i="5" s="1"/>
  <c r="BQ453" i="5"/>
  <c r="ES454" i="5" s="1"/>
  <c r="FJ451" i="5" s="1"/>
  <c r="BC453" i="5"/>
  <c r="L453" i="5"/>
  <c r="FH452" i="5"/>
  <c r="FG452" i="5"/>
  <c r="FF452" i="5"/>
  <c r="FD452" i="5"/>
  <c r="FC452" i="5"/>
  <c r="FB452" i="5"/>
  <c r="EZ452" i="5"/>
  <c r="EY452" i="5"/>
  <c r="EX452" i="5"/>
  <c r="EV452" i="5"/>
  <c r="EU452" i="5"/>
  <c r="ET452" i="5"/>
  <c r="ER452" i="5"/>
  <c r="EQ452" i="5"/>
  <c r="EP452" i="5"/>
  <c r="EN452" i="5"/>
  <c r="EM452" i="5"/>
  <c r="EL452" i="5"/>
  <c r="EJ452" i="5"/>
  <c r="DU452" i="5"/>
  <c r="FE453" i="5" s="1"/>
  <c r="CS452" i="5"/>
  <c r="EW453" i="5" s="1"/>
  <c r="BQ452" i="5"/>
  <c r="ES453" i="5" s="1"/>
  <c r="BC452" i="5"/>
  <c r="L452" i="5"/>
  <c r="FH451" i="5"/>
  <c r="FG451" i="5"/>
  <c r="FF451" i="5"/>
  <c r="FD451" i="5"/>
  <c r="FC451" i="5"/>
  <c r="FB451" i="5"/>
  <c r="EZ451" i="5"/>
  <c r="EY451" i="5"/>
  <c r="EX451" i="5"/>
  <c r="EV451" i="5"/>
  <c r="EU451" i="5"/>
  <c r="ET451" i="5"/>
  <c r="ER451" i="5"/>
  <c r="EQ451" i="5"/>
  <c r="EP451" i="5"/>
  <c r="EN451" i="5"/>
  <c r="EM451" i="5"/>
  <c r="EL451" i="5"/>
  <c r="EJ451" i="5"/>
  <c r="DU451" i="5"/>
  <c r="EF451" i="5" s="1"/>
  <c r="CS451" i="5"/>
  <c r="EW452" i="5" s="1"/>
  <c r="BQ451" i="5"/>
  <c r="CB451" i="5" s="1"/>
  <c r="BC451" i="5"/>
  <c r="L451" i="5"/>
  <c r="FH450" i="5"/>
  <c r="FG450" i="5"/>
  <c r="FF450" i="5"/>
  <c r="FD450" i="5"/>
  <c r="FC450" i="5"/>
  <c r="FB450" i="5"/>
  <c r="EZ450" i="5"/>
  <c r="EY450" i="5"/>
  <c r="EX450" i="5"/>
  <c r="EV450" i="5"/>
  <c r="EU450" i="5"/>
  <c r="ET450" i="5"/>
  <c r="ER450" i="5"/>
  <c r="EQ450" i="5"/>
  <c r="EP450" i="5"/>
  <c r="EN450" i="5"/>
  <c r="EM450" i="5"/>
  <c r="EL450" i="5"/>
  <c r="EJ450" i="5"/>
  <c r="DU450" i="5"/>
  <c r="FE451" i="5" s="1"/>
  <c r="CS450" i="5"/>
  <c r="EW451" i="5" s="1"/>
  <c r="BQ450" i="5"/>
  <c r="ES451" i="5" s="1"/>
  <c r="BC450" i="5"/>
  <c r="L450" i="5"/>
  <c r="DU449" i="5"/>
  <c r="FE450" i="5" s="1"/>
  <c r="CS449" i="5"/>
  <c r="EW450" i="5" s="1"/>
  <c r="BQ449" i="5"/>
  <c r="BC449" i="5"/>
  <c r="L449" i="5"/>
  <c r="FQ447" i="5"/>
  <c r="FP447" i="5"/>
  <c r="FM447" i="5"/>
  <c r="FL447" i="5"/>
  <c r="EX447" i="5"/>
  <c r="EU447" i="5"/>
  <c r="ET447" i="5"/>
  <c r="EQ447" i="5"/>
  <c r="EP447" i="5"/>
  <c r="EM447" i="5"/>
  <c r="EL447" i="5"/>
  <c r="EI447" i="5"/>
  <c r="EH447" i="5"/>
  <c r="EG447" i="5"/>
  <c r="EE447" i="5"/>
  <c r="ED447" i="5"/>
  <c r="EC447" i="5"/>
  <c r="EB447" i="5"/>
  <c r="EA447" i="5"/>
  <c r="DZ447" i="5"/>
  <c r="DY447" i="5"/>
  <c r="DX447" i="5"/>
  <c r="DW447" i="5"/>
  <c r="DV447" i="5"/>
  <c r="DT447" i="5"/>
  <c r="DS447" i="5"/>
  <c r="DR447" i="5"/>
  <c r="DQ447" i="5"/>
  <c r="DP447" i="5"/>
  <c r="DO447" i="5"/>
  <c r="DN447" i="5"/>
  <c r="DM447" i="5"/>
  <c r="DL447" i="5"/>
  <c r="DK447" i="5"/>
  <c r="DJ447" i="5"/>
  <c r="DI447" i="5"/>
  <c r="DH447" i="5"/>
  <c r="DG447" i="5"/>
  <c r="DF447" i="5"/>
  <c r="DE447" i="5"/>
  <c r="DC447" i="5"/>
  <c r="DB447" i="5"/>
  <c r="DA447" i="5"/>
  <c r="CZ447" i="5"/>
  <c r="CY447" i="5"/>
  <c r="CX447" i="5"/>
  <c r="CW447" i="5"/>
  <c r="CV447" i="5"/>
  <c r="CU447" i="5"/>
  <c r="CT447" i="5"/>
  <c r="CR447" i="5"/>
  <c r="CQ447" i="5"/>
  <c r="CP447" i="5"/>
  <c r="CO447" i="5"/>
  <c r="CN447" i="5"/>
  <c r="CM447" i="5"/>
  <c r="CL447" i="5"/>
  <c r="CK447" i="5"/>
  <c r="CJ447" i="5"/>
  <c r="CI447" i="5"/>
  <c r="CH447" i="5"/>
  <c r="CG447" i="5"/>
  <c r="CF447" i="5"/>
  <c r="CE447" i="5"/>
  <c r="CD447" i="5"/>
  <c r="CC447" i="5"/>
  <c r="CA447" i="5"/>
  <c r="BZ447" i="5"/>
  <c r="BY447" i="5"/>
  <c r="BX447" i="5"/>
  <c r="BW447" i="5"/>
  <c r="BV447" i="5"/>
  <c r="BU447" i="5"/>
  <c r="BT447" i="5"/>
  <c r="BS447" i="5"/>
  <c r="BR447" i="5"/>
  <c r="BP447" i="5"/>
  <c r="BO447" i="5"/>
  <c r="BN447" i="5"/>
  <c r="BM447" i="5"/>
  <c r="BL447" i="5"/>
  <c r="BK447" i="5"/>
  <c r="BJ447" i="5"/>
  <c r="BI447" i="5"/>
  <c r="BH447" i="5"/>
  <c r="BG447" i="5"/>
  <c r="BF447" i="5"/>
  <c r="BE447" i="5"/>
  <c r="BD447" i="5"/>
  <c r="AZ447" i="5"/>
  <c r="AX447" i="5"/>
  <c r="AW447" i="5"/>
  <c r="AT447" i="5"/>
  <c r="AB447" i="5"/>
  <c r="AA447" i="5"/>
  <c r="Y447" i="5"/>
  <c r="X447" i="5"/>
  <c r="W447" i="5"/>
  <c r="U447" i="5"/>
  <c r="T447" i="5"/>
  <c r="S447" i="5"/>
  <c r="R447" i="5"/>
  <c r="Q447" i="5"/>
  <c r="P447" i="5"/>
  <c r="O447" i="5"/>
  <c r="N447" i="5"/>
  <c r="M447" i="5"/>
  <c r="FO446" i="5"/>
  <c r="FR446" i="5" s="1"/>
  <c r="FK446" i="5"/>
  <c r="FB446" i="5"/>
  <c r="FF446" i="5" s="1"/>
  <c r="FA446" i="5"/>
  <c r="FE446" i="5" s="1"/>
  <c r="EO446" i="5"/>
  <c r="ER446" i="5" s="1"/>
  <c r="EJ446" i="5"/>
  <c r="DU446" i="5"/>
  <c r="EF446" i="5" s="1"/>
  <c r="CS446" i="5"/>
  <c r="DD446" i="5" s="1"/>
  <c r="BQ446" i="5"/>
  <c r="CB446" i="5" s="1"/>
  <c r="BC446" i="5"/>
  <c r="AV446" i="5"/>
  <c r="EW446" i="5" s="1"/>
  <c r="EY446" i="5" s="1"/>
  <c r="AU446" i="5"/>
  <c r="ES446" i="5" s="1"/>
  <c r="EV446" i="5" s="1"/>
  <c r="AR446" i="5"/>
  <c r="AP446" i="5"/>
  <c r="AO446" i="5"/>
  <c r="AN446" i="5"/>
  <c r="AL446" i="5"/>
  <c r="AK446" i="5"/>
  <c r="AJ446" i="5"/>
  <c r="AI446" i="5"/>
  <c r="AH446" i="5"/>
  <c r="AG446" i="5"/>
  <c r="AE446" i="5"/>
  <c r="AD446" i="5"/>
  <c r="AC446" i="5"/>
  <c r="Z446" i="5"/>
  <c r="L446" i="5"/>
  <c r="I446" i="5" a="1"/>
  <c r="I446" i="5" s="1"/>
  <c r="H446" i="5" a="1"/>
  <c r="H446" i="5" s="1"/>
  <c r="B446" i="5" a="1"/>
  <c r="B446" i="5" s="1"/>
  <c r="FO445" i="5"/>
  <c r="FR445" i="5" s="1"/>
  <c r="FK445" i="5"/>
  <c r="FN445" i="5" s="1"/>
  <c r="FB445" i="5"/>
  <c r="FF445" i="5" s="1"/>
  <c r="FA445" i="5"/>
  <c r="FE445" i="5" s="1"/>
  <c r="EO445" i="5"/>
  <c r="ER445" i="5" s="1"/>
  <c r="EJ445" i="5"/>
  <c r="DU445" i="5"/>
  <c r="FA453" i="5" s="1"/>
  <c r="CS445" i="5"/>
  <c r="EO453" i="5" s="1"/>
  <c r="BQ445" i="5"/>
  <c r="EK453" i="5" s="1"/>
  <c r="BC445" i="5"/>
  <c r="AV445" i="5"/>
  <c r="EW445" i="5" s="1"/>
  <c r="EY445" i="5" s="1"/>
  <c r="AU445" i="5"/>
  <c r="ES445" i="5" s="1"/>
  <c r="EV445" i="5" s="1"/>
  <c r="AR445" i="5"/>
  <c r="AP445" i="5"/>
  <c r="AO445" i="5"/>
  <c r="AN445" i="5"/>
  <c r="AL445" i="5"/>
  <c r="AK445" i="5"/>
  <c r="AJ445" i="5"/>
  <c r="AI445" i="5"/>
  <c r="AH445" i="5"/>
  <c r="AG445" i="5"/>
  <c r="AE445" i="5"/>
  <c r="AD445" i="5"/>
  <c r="AC445" i="5"/>
  <c r="Z445" i="5"/>
  <c r="L445" i="5"/>
  <c r="I445" i="5" a="1"/>
  <c r="I445" i="5" s="1"/>
  <c r="H445" i="5" a="1"/>
  <c r="H445" i="5" s="1"/>
  <c r="B445" i="5" a="1"/>
  <c r="B445" i="5" s="1"/>
  <c r="FO444" i="5"/>
  <c r="FR444" i="5" s="1"/>
  <c r="FK444" i="5"/>
  <c r="FB444" i="5"/>
  <c r="FF444" i="5" s="1"/>
  <c r="FA444" i="5"/>
  <c r="FE444" i="5" s="1"/>
  <c r="EO444" i="5"/>
  <c r="ER444" i="5" s="1"/>
  <c r="EJ444" i="5"/>
  <c r="DU444" i="5"/>
  <c r="FA452" i="5" s="1"/>
  <c r="CS444" i="5"/>
  <c r="DD444" i="5" s="1"/>
  <c r="BQ444" i="5"/>
  <c r="EK452" i="5" s="1"/>
  <c r="BC444" i="5"/>
  <c r="AV444" i="5"/>
  <c r="EW444" i="5" s="1"/>
  <c r="EY444" i="5" s="1"/>
  <c r="AU444" i="5"/>
  <c r="ES444" i="5" s="1"/>
  <c r="EV444" i="5" s="1"/>
  <c r="AR444" i="5"/>
  <c r="AP444" i="5"/>
  <c r="AO444" i="5"/>
  <c r="AN444" i="5"/>
  <c r="AL444" i="5"/>
  <c r="AK444" i="5"/>
  <c r="AJ444" i="5"/>
  <c r="AI444" i="5"/>
  <c r="AH444" i="5"/>
  <c r="AG444" i="5"/>
  <c r="AE444" i="5"/>
  <c r="AD444" i="5"/>
  <c r="AC444" i="5"/>
  <c r="Z444" i="5"/>
  <c r="L444" i="5"/>
  <c r="I444" i="5" a="1"/>
  <c r="I444" i="5" s="1"/>
  <c r="H444" i="5" a="1"/>
  <c r="H444" i="5" s="1"/>
  <c r="B444" i="5" a="1"/>
  <c r="B444" i="5" s="1"/>
  <c r="FO443" i="5"/>
  <c r="FR443" i="5" s="1"/>
  <c r="FK443" i="5"/>
  <c r="FN443" i="5" s="1"/>
  <c r="FB443" i="5"/>
  <c r="FF443" i="5" s="1"/>
  <c r="FA443" i="5"/>
  <c r="FE443" i="5" s="1"/>
  <c r="EO443" i="5"/>
  <c r="ER443" i="5" s="1"/>
  <c r="EJ443" i="5"/>
  <c r="DU443" i="5"/>
  <c r="EF443" i="5" s="1"/>
  <c r="CS443" i="5"/>
  <c r="EO451" i="5" s="1"/>
  <c r="BQ443" i="5"/>
  <c r="CB443" i="5" s="1"/>
  <c r="BC443" i="5"/>
  <c r="AV443" i="5"/>
  <c r="EW443" i="5" s="1"/>
  <c r="EY443" i="5" s="1"/>
  <c r="AU443" i="5"/>
  <c r="ES443" i="5" s="1"/>
  <c r="EV443" i="5" s="1"/>
  <c r="AR443" i="5"/>
  <c r="AP443" i="5"/>
  <c r="AO443" i="5"/>
  <c r="AN443" i="5"/>
  <c r="AL443" i="5"/>
  <c r="AK443" i="5"/>
  <c r="AJ443" i="5"/>
  <c r="AI443" i="5"/>
  <c r="AH443" i="5"/>
  <c r="AG443" i="5"/>
  <c r="AE443" i="5"/>
  <c r="AD443" i="5"/>
  <c r="AC443" i="5"/>
  <c r="Z443" i="5"/>
  <c r="L443" i="5"/>
  <c r="I443" i="5" a="1"/>
  <c r="I443" i="5" s="1"/>
  <c r="H443" i="5" a="1"/>
  <c r="H443" i="5" s="1"/>
  <c r="B443" i="5" a="1"/>
  <c r="B443" i="5" s="1"/>
  <c r="FO442" i="5"/>
  <c r="FK442" i="5"/>
  <c r="FB442" i="5"/>
  <c r="FA442" i="5"/>
  <c r="EO442" i="5"/>
  <c r="EJ442" i="5"/>
  <c r="DU442" i="5"/>
  <c r="EF442" i="5" s="1"/>
  <c r="CS442" i="5"/>
  <c r="DD442" i="5" s="1"/>
  <c r="BQ442" i="5"/>
  <c r="CB442" i="5" s="1"/>
  <c r="BC442" i="5"/>
  <c r="AV442" i="5"/>
  <c r="AU442" i="5"/>
  <c r="ES442" i="5" s="1"/>
  <c r="AR442" i="5"/>
  <c r="AP442" i="5"/>
  <c r="AO442" i="5"/>
  <c r="AN442" i="5"/>
  <c r="AL442" i="5"/>
  <c r="AK442" i="5"/>
  <c r="AJ442" i="5"/>
  <c r="AI442" i="5"/>
  <c r="AH442" i="5"/>
  <c r="AG442" i="5"/>
  <c r="AE442" i="5"/>
  <c r="AD442" i="5"/>
  <c r="AC442" i="5"/>
  <c r="Z442" i="5"/>
  <c r="L442" i="5"/>
  <c r="I442" i="5" a="1"/>
  <c r="I442" i="5" s="1"/>
  <c r="H442" i="5" a="1"/>
  <c r="H442" i="5" s="1"/>
  <c r="B442" i="5" a="1"/>
  <c r="B442" i="5" s="1"/>
  <c r="FQ441" i="5"/>
  <c r="FP441" i="5"/>
  <c r="FO441" i="5"/>
  <c r="FM441" i="5"/>
  <c r="FL441" i="5"/>
  <c r="FK441" i="5"/>
  <c r="FF441" i="5"/>
  <c r="FE441" i="5"/>
  <c r="FD441" i="5"/>
  <c r="FB441" i="5"/>
  <c r="FA441" i="5"/>
  <c r="EZ441" i="5"/>
  <c r="EX441" i="5"/>
  <c r="EW441" i="5"/>
  <c r="EU441" i="5"/>
  <c r="ET441" i="5"/>
  <c r="ES441" i="5"/>
  <c r="EQ441" i="5"/>
  <c r="EP441" i="5"/>
  <c r="EO441" i="5"/>
  <c r="EM441" i="5"/>
  <c r="EL441" i="5"/>
  <c r="EK441" i="5"/>
  <c r="I441" i="5" a="1"/>
  <c r="I441" i="5" s="1"/>
  <c r="H441" i="5" a="1"/>
  <c r="H441" i="5" s="1"/>
  <c r="B441" i="5" a="1"/>
  <c r="B441" i="5" s="1"/>
  <c r="BD441" i="5" s="1"/>
  <c r="BE441" i="5" s="1"/>
  <c r="FH439" i="5"/>
  <c r="FM439" i="5" s="1"/>
  <c r="FG439" i="5"/>
  <c r="FL439" i="5" s="1"/>
  <c r="FF439" i="5"/>
  <c r="FK439" i="5" s="1"/>
  <c r="FD439" i="5"/>
  <c r="FM438" i="5" s="1"/>
  <c r="FC439" i="5"/>
  <c r="FL438" i="5" s="1"/>
  <c r="FB439" i="5"/>
  <c r="FK438" i="5" s="1"/>
  <c r="EZ439" i="5"/>
  <c r="FM437" i="5" s="1"/>
  <c r="EY439" i="5"/>
  <c r="FL437" i="5" s="1"/>
  <c r="EX439" i="5"/>
  <c r="FK437" i="5" s="1"/>
  <c r="EV439" i="5"/>
  <c r="FM436" i="5" s="1"/>
  <c r="EU439" i="5"/>
  <c r="FL436" i="5" s="1"/>
  <c r="ET439" i="5"/>
  <c r="FK436" i="5" s="1"/>
  <c r="ER439" i="5"/>
  <c r="FM435" i="5" s="1"/>
  <c r="EQ439" i="5"/>
  <c r="FL435" i="5" s="1"/>
  <c r="EP439" i="5"/>
  <c r="FK435" i="5" s="1"/>
  <c r="EN439" i="5"/>
  <c r="FM434" i="5" s="1"/>
  <c r="EM439" i="5"/>
  <c r="FL434" i="5" s="1"/>
  <c r="EL439" i="5"/>
  <c r="FK434" i="5" s="1"/>
  <c r="EJ439" i="5"/>
  <c r="EI439" i="5"/>
  <c r="EH439" i="5"/>
  <c r="EG439" i="5"/>
  <c r="EE439" i="5"/>
  <c r="ED439" i="5"/>
  <c r="EC439" i="5"/>
  <c r="EB439" i="5"/>
  <c r="EA439" i="5"/>
  <c r="DZ439" i="5"/>
  <c r="DY439" i="5"/>
  <c r="DX439" i="5"/>
  <c r="DW439" i="5"/>
  <c r="DV439" i="5"/>
  <c r="DT439" i="5"/>
  <c r="DS439" i="5"/>
  <c r="DR439" i="5"/>
  <c r="DQ439" i="5"/>
  <c r="DP439" i="5"/>
  <c r="DO439" i="5"/>
  <c r="DN439" i="5"/>
  <c r="DM439" i="5"/>
  <c r="DL439" i="5"/>
  <c r="DK439" i="5"/>
  <c r="DJ439" i="5"/>
  <c r="DI439" i="5"/>
  <c r="DH439" i="5"/>
  <c r="DG439" i="5"/>
  <c r="DF439" i="5"/>
  <c r="DE439" i="5"/>
  <c r="DC439" i="5"/>
  <c r="DB439" i="5"/>
  <c r="DA439" i="5"/>
  <c r="CZ439" i="5"/>
  <c r="CY439" i="5"/>
  <c r="CX439" i="5"/>
  <c r="CW439" i="5"/>
  <c r="CV439" i="5"/>
  <c r="CU439" i="5"/>
  <c r="CT439" i="5"/>
  <c r="CR439" i="5"/>
  <c r="CQ439" i="5"/>
  <c r="CP439" i="5"/>
  <c r="CO439" i="5"/>
  <c r="CN439" i="5"/>
  <c r="CM439" i="5"/>
  <c r="CL439" i="5"/>
  <c r="CK439" i="5"/>
  <c r="CJ439" i="5"/>
  <c r="CI439" i="5"/>
  <c r="CH439" i="5"/>
  <c r="CG439" i="5"/>
  <c r="CF439" i="5"/>
  <c r="CE439" i="5"/>
  <c r="CD439" i="5"/>
  <c r="CC439" i="5"/>
  <c r="CA439" i="5"/>
  <c r="BZ439" i="5"/>
  <c r="BY439" i="5"/>
  <c r="BX439" i="5"/>
  <c r="BW439" i="5"/>
  <c r="BV439" i="5"/>
  <c r="BU439" i="5"/>
  <c r="BT439" i="5"/>
  <c r="BS439" i="5"/>
  <c r="BR439" i="5"/>
  <c r="BP439" i="5"/>
  <c r="BO439" i="5"/>
  <c r="BN439" i="5"/>
  <c r="BM439" i="5"/>
  <c r="BL439" i="5"/>
  <c r="BK439" i="5"/>
  <c r="BJ439" i="5"/>
  <c r="BI439" i="5"/>
  <c r="BH439" i="5"/>
  <c r="BG439" i="5"/>
  <c r="BF439" i="5"/>
  <c r="BE439" i="5"/>
  <c r="BD439" i="5"/>
  <c r="FH438" i="5"/>
  <c r="FG438" i="5"/>
  <c r="FF438" i="5"/>
  <c r="FD438" i="5"/>
  <c r="FC438" i="5"/>
  <c r="FB438" i="5"/>
  <c r="EZ438" i="5"/>
  <c r="EY438" i="5"/>
  <c r="EX438" i="5"/>
  <c r="EV438" i="5"/>
  <c r="EU438" i="5"/>
  <c r="ET438" i="5"/>
  <c r="ER438" i="5"/>
  <c r="EQ438" i="5"/>
  <c r="EP438" i="5"/>
  <c r="EN438" i="5"/>
  <c r="EM438" i="5"/>
  <c r="EL438" i="5"/>
  <c r="EJ438" i="5"/>
  <c r="DU438" i="5"/>
  <c r="FE439" i="5" s="1"/>
  <c r="FJ439" i="5" s="1"/>
  <c r="CS438" i="5"/>
  <c r="DD438" i="5" s="1"/>
  <c r="BQ438" i="5"/>
  <c r="ES439" i="5" s="1"/>
  <c r="FJ436" i="5" s="1"/>
  <c r="BC438" i="5"/>
  <c r="L438" i="5"/>
  <c r="FH437" i="5"/>
  <c r="FG437" i="5"/>
  <c r="FF437" i="5"/>
  <c r="FD437" i="5"/>
  <c r="FC437" i="5"/>
  <c r="FB437" i="5"/>
  <c r="EZ437" i="5"/>
  <c r="EY437" i="5"/>
  <c r="EX437" i="5"/>
  <c r="EV437" i="5"/>
  <c r="EU437" i="5"/>
  <c r="ET437" i="5"/>
  <c r="ER437" i="5"/>
  <c r="EQ437" i="5"/>
  <c r="EP437" i="5"/>
  <c r="EN437" i="5"/>
  <c r="EM437" i="5"/>
  <c r="EL437" i="5"/>
  <c r="EJ437" i="5"/>
  <c r="DU437" i="5"/>
  <c r="FE438" i="5" s="1"/>
  <c r="CS437" i="5"/>
  <c r="EW438" i="5" s="1"/>
  <c r="BQ437" i="5"/>
  <c r="ES438" i="5" s="1"/>
  <c r="BC437" i="5"/>
  <c r="L437" i="5"/>
  <c r="FH436" i="5"/>
  <c r="FG436" i="5"/>
  <c r="FF436" i="5"/>
  <c r="FD436" i="5"/>
  <c r="FC436" i="5"/>
  <c r="FB436" i="5"/>
  <c r="EZ436" i="5"/>
  <c r="EY436" i="5"/>
  <c r="EX436" i="5"/>
  <c r="EV436" i="5"/>
  <c r="EU436" i="5"/>
  <c r="ET436" i="5"/>
  <c r="ER436" i="5"/>
  <c r="EQ436" i="5"/>
  <c r="EP436" i="5"/>
  <c r="EN436" i="5"/>
  <c r="EM436" i="5"/>
  <c r="EL436" i="5"/>
  <c r="EJ436" i="5"/>
  <c r="DU436" i="5"/>
  <c r="FE437" i="5" s="1"/>
  <c r="CS436" i="5"/>
  <c r="EW437" i="5" s="1"/>
  <c r="BQ436" i="5"/>
  <c r="ES437" i="5" s="1"/>
  <c r="BC436" i="5"/>
  <c r="L436" i="5"/>
  <c r="FH435" i="5"/>
  <c r="FG435" i="5"/>
  <c r="FF435" i="5"/>
  <c r="FD435" i="5"/>
  <c r="FC435" i="5"/>
  <c r="FB435" i="5"/>
  <c r="EZ435" i="5"/>
  <c r="EY435" i="5"/>
  <c r="EX435" i="5"/>
  <c r="EV435" i="5"/>
  <c r="EU435" i="5"/>
  <c r="ET435" i="5"/>
  <c r="ER435" i="5"/>
  <c r="EQ435" i="5"/>
  <c r="EP435" i="5"/>
  <c r="EN435" i="5"/>
  <c r="EM435" i="5"/>
  <c r="EL435" i="5"/>
  <c r="EJ435" i="5"/>
  <c r="DU435" i="5"/>
  <c r="EF435" i="5" s="1"/>
  <c r="CS435" i="5"/>
  <c r="EW436" i="5" s="1"/>
  <c r="BQ435" i="5"/>
  <c r="CB435" i="5" s="1"/>
  <c r="BC435" i="5"/>
  <c r="L435" i="5"/>
  <c r="DU434" i="5"/>
  <c r="EF434" i="5" s="1"/>
  <c r="CS434" i="5"/>
  <c r="EW435" i="5" s="1"/>
  <c r="BQ434" i="5"/>
  <c r="CB434" i="5" s="1"/>
  <c r="BC434" i="5"/>
  <c r="L434" i="5"/>
  <c r="FQ432" i="5"/>
  <c r="FP432" i="5"/>
  <c r="FM432" i="5"/>
  <c r="FL432" i="5"/>
  <c r="EX432" i="5"/>
  <c r="EU432" i="5"/>
  <c r="ET432" i="5"/>
  <c r="EQ432" i="5"/>
  <c r="EP432" i="5"/>
  <c r="EM432" i="5"/>
  <c r="EL432" i="5"/>
  <c r="EI432" i="5"/>
  <c r="EH432" i="5"/>
  <c r="EG432" i="5"/>
  <c r="EE432" i="5"/>
  <c r="ED432" i="5"/>
  <c r="EC432" i="5"/>
  <c r="EB432" i="5"/>
  <c r="EA432" i="5"/>
  <c r="DZ432" i="5"/>
  <c r="DY432" i="5"/>
  <c r="DX432" i="5"/>
  <c r="DW432" i="5"/>
  <c r="DV432" i="5"/>
  <c r="DT432" i="5"/>
  <c r="DS432" i="5"/>
  <c r="DR432" i="5"/>
  <c r="DQ432" i="5"/>
  <c r="DP432" i="5"/>
  <c r="DO432" i="5"/>
  <c r="DN432" i="5"/>
  <c r="DM432" i="5"/>
  <c r="DL432" i="5"/>
  <c r="DK432" i="5"/>
  <c r="DJ432" i="5"/>
  <c r="DI432" i="5"/>
  <c r="DH432" i="5"/>
  <c r="DG432" i="5"/>
  <c r="DF432" i="5"/>
  <c r="DE432" i="5"/>
  <c r="DC432" i="5"/>
  <c r="DB432" i="5"/>
  <c r="DA432" i="5"/>
  <c r="CZ432" i="5"/>
  <c r="CY432" i="5"/>
  <c r="CX432" i="5"/>
  <c r="CW432" i="5"/>
  <c r="CV432" i="5"/>
  <c r="CU432" i="5"/>
  <c r="CT432" i="5"/>
  <c r="CR432" i="5"/>
  <c r="CQ432" i="5"/>
  <c r="CP432" i="5"/>
  <c r="CO432" i="5"/>
  <c r="CN432" i="5"/>
  <c r="CM432" i="5"/>
  <c r="CL432" i="5"/>
  <c r="CK432" i="5"/>
  <c r="CJ432" i="5"/>
  <c r="CI432" i="5"/>
  <c r="CH432" i="5"/>
  <c r="CG432" i="5"/>
  <c r="CF432" i="5"/>
  <c r="CE432" i="5"/>
  <c r="CD432" i="5"/>
  <c r="CC432" i="5"/>
  <c r="CA432" i="5"/>
  <c r="BZ432" i="5"/>
  <c r="BY432" i="5"/>
  <c r="BX432" i="5"/>
  <c r="BW432" i="5"/>
  <c r="BV432" i="5"/>
  <c r="BU432" i="5"/>
  <c r="BT432" i="5"/>
  <c r="BS432" i="5"/>
  <c r="BR432" i="5"/>
  <c r="BP432" i="5"/>
  <c r="BO432" i="5"/>
  <c r="BN432" i="5"/>
  <c r="BM432" i="5"/>
  <c r="BL432" i="5"/>
  <c r="BK432" i="5"/>
  <c r="BJ432" i="5"/>
  <c r="BI432" i="5"/>
  <c r="BH432" i="5"/>
  <c r="BG432" i="5"/>
  <c r="BF432" i="5"/>
  <c r="BE432" i="5"/>
  <c r="BD432" i="5"/>
  <c r="AZ432" i="5"/>
  <c r="AX432" i="5"/>
  <c r="AW432" i="5"/>
  <c r="AT432" i="5"/>
  <c r="AB432" i="5"/>
  <c r="AA432" i="5"/>
  <c r="Y432" i="5"/>
  <c r="X432" i="5"/>
  <c r="W432" i="5"/>
  <c r="U432" i="5"/>
  <c r="T432" i="5"/>
  <c r="S432" i="5"/>
  <c r="R432" i="5"/>
  <c r="Q432" i="5"/>
  <c r="P432" i="5"/>
  <c r="O432" i="5"/>
  <c r="N432" i="5"/>
  <c r="M432" i="5"/>
  <c r="FO431" i="5"/>
  <c r="FK431" i="5"/>
  <c r="FN431" i="5" s="1"/>
  <c r="FB431" i="5"/>
  <c r="FF431" i="5" s="1"/>
  <c r="FA431" i="5"/>
  <c r="FE431" i="5" s="1"/>
  <c r="EO431" i="5"/>
  <c r="ER431" i="5" s="1"/>
  <c r="EJ431" i="5"/>
  <c r="DU431" i="5"/>
  <c r="EF431" i="5" s="1"/>
  <c r="CS431" i="5"/>
  <c r="EO439" i="5" s="1"/>
  <c r="FJ435" i="5" s="1"/>
  <c r="BQ431" i="5"/>
  <c r="CB431" i="5" s="1"/>
  <c r="BC431" i="5"/>
  <c r="AV431" i="5"/>
  <c r="EW431" i="5" s="1"/>
  <c r="EY431" i="5" s="1"/>
  <c r="AU431" i="5"/>
  <c r="ES431" i="5" s="1"/>
  <c r="EV431" i="5" s="1"/>
  <c r="AR431" i="5"/>
  <c r="AP431" i="5"/>
  <c r="AO431" i="5"/>
  <c r="AN431" i="5"/>
  <c r="AL431" i="5"/>
  <c r="AK431" i="5"/>
  <c r="AJ431" i="5"/>
  <c r="AI431" i="5"/>
  <c r="AH431" i="5"/>
  <c r="AG431" i="5"/>
  <c r="AE431" i="5"/>
  <c r="AD431" i="5"/>
  <c r="AC431" i="5"/>
  <c r="Z431" i="5"/>
  <c r="L431" i="5"/>
  <c r="I431" i="5" a="1"/>
  <c r="I431" i="5" s="1"/>
  <c r="H431" i="5" a="1"/>
  <c r="H431" i="5" s="1"/>
  <c r="B431" i="5" a="1"/>
  <c r="B431" i="5" s="1"/>
  <c r="FO430" i="5"/>
  <c r="FR430" i="5" s="1"/>
  <c r="FK430" i="5"/>
  <c r="FN430" i="5" s="1"/>
  <c r="FB430" i="5"/>
  <c r="FF430" i="5" s="1"/>
  <c r="FA430" i="5"/>
  <c r="FE430" i="5" s="1"/>
  <c r="EO430" i="5"/>
  <c r="ER430" i="5" s="1"/>
  <c r="EJ430" i="5"/>
  <c r="DU430" i="5"/>
  <c r="FA438" i="5" s="1"/>
  <c r="CS430" i="5"/>
  <c r="EO438" i="5" s="1"/>
  <c r="BQ430" i="5"/>
  <c r="EK438" i="5" s="1"/>
  <c r="BC430" i="5"/>
  <c r="AV430" i="5"/>
  <c r="EW430" i="5" s="1"/>
  <c r="EY430" i="5" s="1"/>
  <c r="AU430" i="5"/>
  <c r="ES430" i="5" s="1"/>
  <c r="EV430" i="5" s="1"/>
  <c r="AR430" i="5"/>
  <c r="AP430" i="5"/>
  <c r="AO430" i="5"/>
  <c r="AN430" i="5"/>
  <c r="AL430" i="5"/>
  <c r="AK430" i="5"/>
  <c r="AJ430" i="5"/>
  <c r="AI430" i="5"/>
  <c r="AH430" i="5"/>
  <c r="AG430" i="5"/>
  <c r="AE430" i="5"/>
  <c r="AD430" i="5"/>
  <c r="AC430" i="5"/>
  <c r="Z430" i="5"/>
  <c r="L430" i="5"/>
  <c r="I430" i="5" a="1"/>
  <c r="I430" i="5" s="1"/>
  <c r="H430" i="5" a="1"/>
  <c r="H430" i="5" s="1"/>
  <c r="B430" i="5" a="1"/>
  <c r="B430" i="5" s="1"/>
  <c r="FO429" i="5"/>
  <c r="FR429" i="5" s="1"/>
  <c r="FK429" i="5"/>
  <c r="FB429" i="5"/>
  <c r="FF429" i="5" s="1"/>
  <c r="FA429" i="5"/>
  <c r="FE429" i="5" s="1"/>
  <c r="EO429" i="5"/>
  <c r="ER429" i="5" s="1"/>
  <c r="EJ429" i="5"/>
  <c r="DU429" i="5"/>
  <c r="FA437" i="5" s="1"/>
  <c r="CS429" i="5"/>
  <c r="DD429" i="5" s="1"/>
  <c r="BQ429" i="5"/>
  <c r="EK437" i="5" s="1"/>
  <c r="BC429" i="5"/>
  <c r="AV429" i="5"/>
  <c r="EW429" i="5" s="1"/>
  <c r="EY429" i="5" s="1"/>
  <c r="AU429" i="5"/>
  <c r="ES429" i="5" s="1"/>
  <c r="EV429" i="5" s="1"/>
  <c r="AR429" i="5"/>
  <c r="AP429" i="5"/>
  <c r="AO429" i="5"/>
  <c r="AN429" i="5"/>
  <c r="AL429" i="5"/>
  <c r="AK429" i="5"/>
  <c r="AJ429" i="5"/>
  <c r="AI429" i="5"/>
  <c r="AH429" i="5"/>
  <c r="AG429" i="5"/>
  <c r="AE429" i="5"/>
  <c r="AD429" i="5"/>
  <c r="AC429" i="5"/>
  <c r="Z429" i="5"/>
  <c r="L429" i="5"/>
  <c r="I429" i="5" a="1"/>
  <c r="I429" i="5" s="1"/>
  <c r="H429" i="5" a="1"/>
  <c r="H429" i="5" s="1"/>
  <c r="B429" i="5" a="1"/>
  <c r="B429" i="5" s="1"/>
  <c r="FO428" i="5"/>
  <c r="FR428" i="5" s="1"/>
  <c r="FK428" i="5"/>
  <c r="FN428" i="5" s="1"/>
  <c r="FB428" i="5"/>
  <c r="FF428" i="5" s="1"/>
  <c r="FA428" i="5"/>
  <c r="FE428" i="5" s="1"/>
  <c r="EO428" i="5"/>
  <c r="ER428" i="5" s="1"/>
  <c r="EJ428" i="5"/>
  <c r="DU428" i="5"/>
  <c r="EF428" i="5" s="1"/>
  <c r="CS428" i="5"/>
  <c r="EO436" i="5" s="1"/>
  <c r="BQ428" i="5"/>
  <c r="CB428" i="5" s="1"/>
  <c r="BC428" i="5"/>
  <c r="AV428" i="5"/>
  <c r="EW428" i="5" s="1"/>
  <c r="EY428" i="5" s="1"/>
  <c r="AU428" i="5"/>
  <c r="ES428" i="5" s="1"/>
  <c r="EV428" i="5" s="1"/>
  <c r="AR428" i="5"/>
  <c r="AP428" i="5"/>
  <c r="AO428" i="5"/>
  <c r="AN428" i="5"/>
  <c r="AL428" i="5"/>
  <c r="AK428" i="5"/>
  <c r="AJ428" i="5"/>
  <c r="AI428" i="5"/>
  <c r="AH428" i="5"/>
  <c r="AG428" i="5"/>
  <c r="AE428" i="5"/>
  <c r="AD428" i="5"/>
  <c r="AC428" i="5"/>
  <c r="Z428" i="5"/>
  <c r="L428" i="5"/>
  <c r="I428" i="5" a="1"/>
  <c r="I428" i="5" s="1"/>
  <c r="H428" i="5" a="1"/>
  <c r="H428" i="5" s="1"/>
  <c r="B428" i="5" a="1"/>
  <c r="B428" i="5" s="1"/>
  <c r="FO427" i="5"/>
  <c r="FK427" i="5"/>
  <c r="FB427" i="5"/>
  <c r="FA427" i="5"/>
  <c r="EO427" i="5"/>
  <c r="ER427" i="5" s="1"/>
  <c r="EJ427" i="5"/>
  <c r="DU427" i="5"/>
  <c r="EF427" i="5" s="1"/>
  <c r="CS427" i="5"/>
  <c r="DD427" i="5" s="1"/>
  <c r="BQ427" i="5"/>
  <c r="CB427" i="5" s="1"/>
  <c r="BC427" i="5"/>
  <c r="AV427" i="5"/>
  <c r="AU427" i="5"/>
  <c r="ES427" i="5" s="1"/>
  <c r="AR427" i="5"/>
  <c r="AP427" i="5"/>
  <c r="AO427" i="5"/>
  <c r="AN427" i="5"/>
  <c r="AL427" i="5"/>
  <c r="AK427" i="5"/>
  <c r="AJ427" i="5"/>
  <c r="AI427" i="5"/>
  <c r="AH427" i="5"/>
  <c r="AG427" i="5"/>
  <c r="AE427" i="5"/>
  <c r="AD427" i="5"/>
  <c r="AC427" i="5"/>
  <c r="Z427" i="5"/>
  <c r="L427" i="5"/>
  <c r="I427" i="5" a="1"/>
  <c r="I427" i="5" s="1"/>
  <c r="H427" i="5" a="1"/>
  <c r="H427" i="5" s="1"/>
  <c r="B427" i="5" a="1"/>
  <c r="B427" i="5" s="1"/>
  <c r="FQ426" i="5"/>
  <c r="FP426" i="5"/>
  <c r="FO426" i="5"/>
  <c r="FM426" i="5"/>
  <c r="FL426" i="5"/>
  <c r="FK426" i="5"/>
  <c r="FF426" i="5"/>
  <c r="FE426" i="5"/>
  <c r="FD426" i="5"/>
  <c r="FB426" i="5"/>
  <c r="FA426" i="5"/>
  <c r="EZ426" i="5"/>
  <c r="EX426" i="5"/>
  <c r="EW426" i="5"/>
  <c r="EU426" i="5"/>
  <c r="ET426" i="5"/>
  <c r="ES426" i="5"/>
  <c r="EQ426" i="5"/>
  <c r="EP426" i="5"/>
  <c r="EO426" i="5"/>
  <c r="EM426" i="5"/>
  <c r="EL426" i="5"/>
  <c r="EK426" i="5"/>
  <c r="I426" i="5" a="1"/>
  <c r="I426" i="5" s="1"/>
  <c r="H426" i="5" a="1"/>
  <c r="H426" i="5" s="1"/>
  <c r="B426" i="5" a="1"/>
  <c r="B426" i="5" s="1"/>
  <c r="BD426" i="5" s="1"/>
  <c r="BE426" i="5" s="1"/>
  <c r="FH424" i="5"/>
  <c r="FM424" i="5" s="1"/>
  <c r="FG424" i="5"/>
  <c r="FL424" i="5" s="1"/>
  <c r="FF424" i="5"/>
  <c r="FK424" i="5" s="1"/>
  <c r="FD424" i="5"/>
  <c r="FM423" i="5" s="1"/>
  <c r="FC424" i="5"/>
  <c r="FL423" i="5" s="1"/>
  <c r="FB424" i="5"/>
  <c r="FK423" i="5" s="1"/>
  <c r="EZ424" i="5"/>
  <c r="FM422" i="5" s="1"/>
  <c r="EY424" i="5"/>
  <c r="FL422" i="5" s="1"/>
  <c r="EX424" i="5"/>
  <c r="EV424" i="5"/>
  <c r="FM421" i="5" s="1"/>
  <c r="EU424" i="5"/>
  <c r="ET424" i="5"/>
  <c r="FK421" i="5" s="1"/>
  <c r="ER424" i="5"/>
  <c r="FM420" i="5" s="1"/>
  <c r="EQ424" i="5"/>
  <c r="FL420" i="5" s="1"/>
  <c r="EP424" i="5"/>
  <c r="FK420" i="5" s="1"/>
  <c r="EN424" i="5"/>
  <c r="FM419" i="5" s="1"/>
  <c r="EM424" i="5"/>
  <c r="EL424" i="5"/>
  <c r="FK419" i="5" s="1"/>
  <c r="EJ424" i="5"/>
  <c r="EI424" i="5"/>
  <c r="EH424" i="5"/>
  <c r="EG424" i="5"/>
  <c r="EE424" i="5"/>
  <c r="ED424" i="5"/>
  <c r="EC424" i="5"/>
  <c r="EB424" i="5"/>
  <c r="EA424" i="5"/>
  <c r="DZ424" i="5"/>
  <c r="DY424" i="5"/>
  <c r="DX424" i="5"/>
  <c r="DW424" i="5"/>
  <c r="DV424" i="5"/>
  <c r="DT424" i="5"/>
  <c r="DS424" i="5"/>
  <c r="DR424" i="5"/>
  <c r="DQ424" i="5"/>
  <c r="DP424" i="5"/>
  <c r="DO424" i="5"/>
  <c r="DN424" i="5"/>
  <c r="DM424" i="5"/>
  <c r="DL424" i="5"/>
  <c r="DK424" i="5"/>
  <c r="DJ424" i="5"/>
  <c r="DI424" i="5"/>
  <c r="DH424" i="5"/>
  <c r="DG424" i="5"/>
  <c r="DF424" i="5"/>
  <c r="DE424" i="5"/>
  <c r="DC424" i="5"/>
  <c r="DB424" i="5"/>
  <c r="DA424" i="5"/>
  <c r="CZ424" i="5"/>
  <c r="CY424" i="5"/>
  <c r="CX424" i="5"/>
  <c r="CW424" i="5"/>
  <c r="CV424" i="5"/>
  <c r="CU424" i="5"/>
  <c r="CT424" i="5"/>
  <c r="CR424" i="5"/>
  <c r="CQ424" i="5"/>
  <c r="CP424" i="5"/>
  <c r="CO424" i="5"/>
  <c r="CN424" i="5"/>
  <c r="CM424" i="5"/>
  <c r="CL424" i="5"/>
  <c r="CK424" i="5"/>
  <c r="CJ424" i="5"/>
  <c r="CI424" i="5"/>
  <c r="CH424" i="5"/>
  <c r="CG424" i="5"/>
  <c r="CF424" i="5"/>
  <c r="CE424" i="5"/>
  <c r="CD424" i="5"/>
  <c r="CC424" i="5"/>
  <c r="CA424" i="5"/>
  <c r="BZ424" i="5"/>
  <c r="BY424" i="5"/>
  <c r="BX424" i="5"/>
  <c r="BW424" i="5"/>
  <c r="BV424" i="5"/>
  <c r="BU424" i="5"/>
  <c r="BT424" i="5"/>
  <c r="BS424" i="5"/>
  <c r="BR424" i="5"/>
  <c r="BP424" i="5"/>
  <c r="BO424" i="5"/>
  <c r="BN424" i="5"/>
  <c r="BM424" i="5"/>
  <c r="BL424" i="5"/>
  <c r="BK424" i="5"/>
  <c r="BJ424" i="5"/>
  <c r="BI424" i="5"/>
  <c r="BH424" i="5"/>
  <c r="BG424" i="5"/>
  <c r="BF424" i="5"/>
  <c r="BE424" i="5"/>
  <c r="BD424" i="5"/>
  <c r="FH423" i="5"/>
  <c r="FG423" i="5"/>
  <c r="FF423" i="5"/>
  <c r="FD423" i="5"/>
  <c r="FC423" i="5"/>
  <c r="FB423" i="5"/>
  <c r="EZ423" i="5"/>
  <c r="EY423" i="5"/>
  <c r="EX423" i="5"/>
  <c r="EV423" i="5"/>
  <c r="EU423" i="5"/>
  <c r="ET423" i="5"/>
  <c r="ER423" i="5"/>
  <c r="EQ423" i="5"/>
  <c r="EP423" i="5"/>
  <c r="EN423" i="5"/>
  <c r="EM423" i="5"/>
  <c r="EL423" i="5"/>
  <c r="EJ423" i="5"/>
  <c r="DU423" i="5"/>
  <c r="FE424" i="5" s="1"/>
  <c r="FJ424" i="5" s="1"/>
  <c r="CS423" i="5"/>
  <c r="DD423" i="5" s="1"/>
  <c r="BQ423" i="5"/>
  <c r="BC423" i="5"/>
  <c r="L423" i="5"/>
  <c r="FK422" i="5"/>
  <c r="FH422" i="5"/>
  <c r="FG422" i="5"/>
  <c r="FF422" i="5"/>
  <c r="FD422" i="5"/>
  <c r="FC422" i="5"/>
  <c r="FB422" i="5"/>
  <c r="EZ422" i="5"/>
  <c r="EY422" i="5"/>
  <c r="EX422" i="5"/>
  <c r="EV422" i="5"/>
  <c r="EU422" i="5"/>
  <c r="ET422" i="5"/>
  <c r="ER422" i="5"/>
  <c r="EQ422" i="5"/>
  <c r="EP422" i="5"/>
  <c r="EN422" i="5"/>
  <c r="EM422" i="5"/>
  <c r="EL422" i="5"/>
  <c r="EJ422" i="5"/>
  <c r="DU422" i="5"/>
  <c r="FE423" i="5" s="1"/>
  <c r="CS422" i="5"/>
  <c r="EW423" i="5" s="1"/>
  <c r="BQ422" i="5"/>
  <c r="ES423" i="5" s="1"/>
  <c r="BC422" i="5"/>
  <c r="L422" i="5"/>
  <c r="FL421" i="5"/>
  <c r="FH421" i="5"/>
  <c r="FG421" i="5"/>
  <c r="FF421" i="5"/>
  <c r="FD421" i="5"/>
  <c r="FC421" i="5"/>
  <c r="FB421" i="5"/>
  <c r="EZ421" i="5"/>
  <c r="EY421" i="5"/>
  <c r="EX421" i="5"/>
  <c r="EV421" i="5"/>
  <c r="EU421" i="5"/>
  <c r="ET421" i="5"/>
  <c r="ER421" i="5"/>
  <c r="EQ421" i="5"/>
  <c r="EP421" i="5"/>
  <c r="EN421" i="5"/>
  <c r="EM421" i="5"/>
  <c r="EL421" i="5"/>
  <c r="EJ421" i="5"/>
  <c r="DU421" i="5"/>
  <c r="FE422" i="5" s="1"/>
  <c r="CS421" i="5"/>
  <c r="EW422" i="5" s="1"/>
  <c r="BQ421" i="5"/>
  <c r="BC421" i="5"/>
  <c r="L421" i="5"/>
  <c r="FH420" i="5"/>
  <c r="FG420" i="5"/>
  <c r="FF420" i="5"/>
  <c r="FD420" i="5"/>
  <c r="FC420" i="5"/>
  <c r="FB420" i="5"/>
  <c r="EZ420" i="5"/>
  <c r="EY420" i="5"/>
  <c r="EX420" i="5"/>
  <c r="EV420" i="5"/>
  <c r="EU420" i="5"/>
  <c r="ET420" i="5"/>
  <c r="ER420" i="5"/>
  <c r="EQ420" i="5"/>
  <c r="EP420" i="5"/>
  <c r="EN420" i="5"/>
  <c r="EM420" i="5"/>
  <c r="EL420" i="5"/>
  <c r="EJ420" i="5"/>
  <c r="DU420" i="5"/>
  <c r="EF420" i="5" s="1"/>
  <c r="CS420" i="5"/>
  <c r="EW421" i="5" s="1"/>
  <c r="BQ420" i="5"/>
  <c r="CB420" i="5" s="1"/>
  <c r="BC420" i="5"/>
  <c r="L420" i="5"/>
  <c r="FL419" i="5"/>
  <c r="DU419" i="5"/>
  <c r="EF419" i="5" s="1"/>
  <c r="CS419" i="5"/>
  <c r="EW420" i="5" s="1"/>
  <c r="BQ419" i="5"/>
  <c r="CB419" i="5" s="1"/>
  <c r="BC419" i="5"/>
  <c r="L419" i="5"/>
  <c r="FQ417" i="5"/>
  <c r="FP417" i="5"/>
  <c r="FM417" i="5"/>
  <c r="FL417" i="5"/>
  <c r="EX417" i="5"/>
  <c r="EU417" i="5"/>
  <c r="ET417" i="5"/>
  <c r="EQ417" i="5"/>
  <c r="EP417" i="5"/>
  <c r="EM417" i="5"/>
  <c r="EL417" i="5"/>
  <c r="EI417" i="5"/>
  <c r="EH417" i="5"/>
  <c r="EG417" i="5"/>
  <c r="EE417" i="5"/>
  <c r="ED417" i="5"/>
  <c r="EC417" i="5"/>
  <c r="EB417" i="5"/>
  <c r="EA417" i="5"/>
  <c r="DZ417" i="5"/>
  <c r="DY417" i="5"/>
  <c r="DX417" i="5"/>
  <c r="DW417" i="5"/>
  <c r="DV417" i="5"/>
  <c r="DT417" i="5"/>
  <c r="DS417" i="5"/>
  <c r="DR417" i="5"/>
  <c r="DQ417" i="5"/>
  <c r="DP417" i="5"/>
  <c r="DO417" i="5"/>
  <c r="DN417" i="5"/>
  <c r="DM417" i="5"/>
  <c r="DL417" i="5"/>
  <c r="DK417" i="5"/>
  <c r="DJ417" i="5"/>
  <c r="DI417" i="5"/>
  <c r="DH417" i="5"/>
  <c r="DG417" i="5"/>
  <c r="DF417" i="5"/>
  <c r="DE417" i="5"/>
  <c r="DC417" i="5"/>
  <c r="DB417" i="5"/>
  <c r="DA417" i="5"/>
  <c r="CZ417" i="5"/>
  <c r="CY417" i="5"/>
  <c r="CX417" i="5"/>
  <c r="CW417" i="5"/>
  <c r="CV417" i="5"/>
  <c r="CU417" i="5"/>
  <c r="CT417" i="5"/>
  <c r="CR417" i="5"/>
  <c r="CQ417" i="5"/>
  <c r="CP417" i="5"/>
  <c r="CO417" i="5"/>
  <c r="CN417" i="5"/>
  <c r="CM417" i="5"/>
  <c r="CL417" i="5"/>
  <c r="CK417" i="5"/>
  <c r="CJ417" i="5"/>
  <c r="CI417" i="5"/>
  <c r="CH417" i="5"/>
  <c r="CG417" i="5"/>
  <c r="CF417" i="5"/>
  <c r="CE417" i="5"/>
  <c r="CD417" i="5"/>
  <c r="CC417" i="5"/>
  <c r="CA417" i="5"/>
  <c r="BZ417" i="5"/>
  <c r="BY417" i="5"/>
  <c r="BX417" i="5"/>
  <c r="BW417" i="5"/>
  <c r="BV417" i="5"/>
  <c r="BU417" i="5"/>
  <c r="BT417" i="5"/>
  <c r="BS417" i="5"/>
  <c r="BR417" i="5"/>
  <c r="BP417" i="5"/>
  <c r="BO417" i="5"/>
  <c r="BN417" i="5"/>
  <c r="BM417" i="5"/>
  <c r="BL417" i="5"/>
  <c r="BK417" i="5"/>
  <c r="BJ417" i="5"/>
  <c r="BI417" i="5"/>
  <c r="BH417" i="5"/>
  <c r="BG417" i="5"/>
  <c r="BF417" i="5"/>
  <c r="BE417" i="5"/>
  <c r="BD417" i="5"/>
  <c r="AZ417" i="5"/>
  <c r="AX417" i="5"/>
  <c r="AW417" i="5"/>
  <c r="AT417" i="5"/>
  <c r="AB417" i="5"/>
  <c r="AA417" i="5"/>
  <c r="Y417" i="5"/>
  <c r="X417" i="5"/>
  <c r="W417" i="5"/>
  <c r="U417" i="5"/>
  <c r="T417" i="5"/>
  <c r="S417" i="5"/>
  <c r="R417" i="5"/>
  <c r="Q417" i="5"/>
  <c r="P417" i="5"/>
  <c r="O417" i="5"/>
  <c r="N417" i="5"/>
  <c r="M417" i="5"/>
  <c r="FO416" i="5"/>
  <c r="FR416" i="5" s="1"/>
  <c r="FK416" i="5"/>
  <c r="FB416" i="5"/>
  <c r="FF416" i="5" s="1"/>
  <c r="FA416" i="5"/>
  <c r="FE416" i="5" s="1"/>
  <c r="EO416" i="5"/>
  <c r="ER416" i="5" s="1"/>
  <c r="EJ416" i="5"/>
  <c r="DU416" i="5"/>
  <c r="EF416" i="5" s="1"/>
  <c r="CS416" i="5"/>
  <c r="BQ416" i="5"/>
  <c r="CB416" i="5" s="1"/>
  <c r="BC416" i="5"/>
  <c r="AV416" i="5"/>
  <c r="EW416" i="5" s="1"/>
  <c r="EY416" i="5" s="1"/>
  <c r="AU416" i="5"/>
  <c r="ES416" i="5" s="1"/>
  <c r="EV416" i="5" s="1"/>
  <c r="AR416" i="5"/>
  <c r="AP416" i="5"/>
  <c r="AO416" i="5"/>
  <c r="AN416" i="5"/>
  <c r="AL416" i="5"/>
  <c r="AK416" i="5"/>
  <c r="AJ416" i="5"/>
  <c r="AI416" i="5"/>
  <c r="AH416" i="5"/>
  <c r="AG416" i="5"/>
  <c r="AE416" i="5"/>
  <c r="AD416" i="5"/>
  <c r="AC416" i="5"/>
  <c r="Z416" i="5"/>
  <c r="L416" i="5"/>
  <c r="I416" i="5" a="1"/>
  <c r="I416" i="5" s="1"/>
  <c r="H416" i="5" a="1"/>
  <c r="H416" i="5" s="1"/>
  <c r="B416" i="5" a="1"/>
  <c r="B416" i="5" s="1"/>
  <c r="FO415" i="5"/>
  <c r="FR415" i="5" s="1"/>
  <c r="FK415" i="5"/>
  <c r="FN415" i="5" s="1"/>
  <c r="FB415" i="5"/>
  <c r="FF415" i="5" s="1"/>
  <c r="FA415" i="5"/>
  <c r="FE415" i="5" s="1"/>
  <c r="EO415" i="5"/>
  <c r="ER415" i="5" s="1"/>
  <c r="EJ415" i="5"/>
  <c r="DU415" i="5"/>
  <c r="FA423" i="5" s="1"/>
  <c r="CS415" i="5"/>
  <c r="EO423" i="5" s="1"/>
  <c r="BQ415" i="5"/>
  <c r="EK423" i="5" s="1"/>
  <c r="BC415" i="5"/>
  <c r="AV415" i="5"/>
  <c r="EW415" i="5" s="1"/>
  <c r="EY415" i="5" s="1"/>
  <c r="AU415" i="5"/>
  <c r="ES415" i="5" s="1"/>
  <c r="EV415" i="5" s="1"/>
  <c r="AR415" i="5"/>
  <c r="AP415" i="5"/>
  <c r="AO415" i="5"/>
  <c r="AN415" i="5"/>
  <c r="AL415" i="5"/>
  <c r="AK415" i="5"/>
  <c r="AJ415" i="5"/>
  <c r="AI415" i="5"/>
  <c r="AH415" i="5"/>
  <c r="AG415" i="5"/>
  <c r="AE415" i="5"/>
  <c r="AD415" i="5"/>
  <c r="AC415" i="5"/>
  <c r="Z415" i="5"/>
  <c r="L415" i="5"/>
  <c r="I415" i="5" a="1"/>
  <c r="I415" i="5" s="1"/>
  <c r="H415" i="5" a="1"/>
  <c r="H415" i="5" s="1"/>
  <c r="B415" i="5" a="1"/>
  <c r="B415" i="5" s="1"/>
  <c r="FO414" i="5"/>
  <c r="FR414" i="5" s="1"/>
  <c r="FK414" i="5"/>
  <c r="FB414" i="5"/>
  <c r="FF414" i="5" s="1"/>
  <c r="FA414" i="5"/>
  <c r="FE414" i="5" s="1"/>
  <c r="EO414" i="5"/>
  <c r="ER414" i="5" s="1"/>
  <c r="EJ414" i="5"/>
  <c r="DU414" i="5"/>
  <c r="FA422" i="5" s="1"/>
  <c r="CS414" i="5"/>
  <c r="DD414" i="5" s="1"/>
  <c r="BQ414" i="5"/>
  <c r="EK422" i="5" s="1"/>
  <c r="BC414" i="5"/>
  <c r="AV414" i="5"/>
  <c r="EW414" i="5" s="1"/>
  <c r="EY414" i="5" s="1"/>
  <c r="AU414" i="5"/>
  <c r="ES414" i="5" s="1"/>
  <c r="EV414" i="5" s="1"/>
  <c r="AR414" i="5"/>
  <c r="AP414" i="5"/>
  <c r="AO414" i="5"/>
  <c r="AN414" i="5"/>
  <c r="AL414" i="5"/>
  <c r="AK414" i="5"/>
  <c r="AJ414" i="5"/>
  <c r="AI414" i="5"/>
  <c r="AH414" i="5"/>
  <c r="AG414" i="5"/>
  <c r="AE414" i="5"/>
  <c r="AD414" i="5"/>
  <c r="AC414" i="5"/>
  <c r="Z414" i="5"/>
  <c r="L414" i="5"/>
  <c r="I414" i="5" a="1"/>
  <c r="I414" i="5" s="1"/>
  <c r="H414" i="5" a="1"/>
  <c r="H414" i="5" s="1"/>
  <c r="B414" i="5" a="1"/>
  <c r="B414" i="5" s="1"/>
  <c r="FO413" i="5"/>
  <c r="FR413" i="5" s="1"/>
  <c r="FK413" i="5"/>
  <c r="FN413" i="5" s="1"/>
  <c r="FB413" i="5"/>
  <c r="FF413" i="5" s="1"/>
  <c r="FA413" i="5"/>
  <c r="FE413" i="5" s="1"/>
  <c r="EO413" i="5"/>
  <c r="ER413" i="5" s="1"/>
  <c r="EJ413" i="5"/>
  <c r="DU413" i="5"/>
  <c r="EF413" i="5" s="1"/>
  <c r="CS413" i="5"/>
  <c r="EO421" i="5" s="1"/>
  <c r="BQ413" i="5"/>
  <c r="CB413" i="5" s="1"/>
  <c r="BC413" i="5"/>
  <c r="AV413" i="5"/>
  <c r="EW413" i="5" s="1"/>
  <c r="EY413" i="5" s="1"/>
  <c r="AU413" i="5"/>
  <c r="ES413" i="5" s="1"/>
  <c r="EV413" i="5" s="1"/>
  <c r="AR413" i="5"/>
  <c r="AP413" i="5"/>
  <c r="AO413" i="5"/>
  <c r="AN413" i="5"/>
  <c r="AL413" i="5"/>
  <c r="AK413" i="5"/>
  <c r="AJ413" i="5"/>
  <c r="AI413" i="5"/>
  <c r="AH413" i="5"/>
  <c r="AG413" i="5"/>
  <c r="AE413" i="5"/>
  <c r="AD413" i="5"/>
  <c r="AC413" i="5"/>
  <c r="Z413" i="5"/>
  <c r="L413" i="5"/>
  <c r="I413" i="5" a="1"/>
  <c r="I413" i="5" s="1"/>
  <c r="H413" i="5" a="1"/>
  <c r="H413" i="5" s="1"/>
  <c r="B413" i="5" a="1"/>
  <c r="B413" i="5" s="1"/>
  <c r="FO412" i="5"/>
  <c r="FK412" i="5"/>
  <c r="FB412" i="5"/>
  <c r="FA412" i="5"/>
  <c r="EO412" i="5"/>
  <c r="ER412" i="5" s="1"/>
  <c r="EJ412" i="5"/>
  <c r="DU412" i="5"/>
  <c r="EF412" i="5" s="1"/>
  <c r="CS412" i="5"/>
  <c r="DD412" i="5" s="1"/>
  <c r="BQ412" i="5"/>
  <c r="CB412" i="5" s="1"/>
  <c r="BC412" i="5"/>
  <c r="AV412" i="5"/>
  <c r="AU412" i="5"/>
  <c r="ES412" i="5" s="1"/>
  <c r="AR412" i="5"/>
  <c r="AP412" i="5"/>
  <c r="AO412" i="5"/>
  <c r="AN412" i="5"/>
  <c r="AL412" i="5"/>
  <c r="AK412" i="5"/>
  <c r="AJ412" i="5"/>
  <c r="AI412" i="5"/>
  <c r="AH412" i="5"/>
  <c r="AG412" i="5"/>
  <c r="AE412" i="5"/>
  <c r="AD412" i="5"/>
  <c r="AC412" i="5"/>
  <c r="Z412" i="5"/>
  <c r="L412" i="5"/>
  <c r="I412" i="5" a="1"/>
  <c r="I412" i="5" s="1"/>
  <c r="H412" i="5" a="1"/>
  <c r="H412" i="5" s="1"/>
  <c r="B412" i="5" a="1"/>
  <c r="B412" i="5" s="1"/>
  <c r="FQ411" i="5"/>
  <c r="FP411" i="5"/>
  <c r="FO411" i="5"/>
  <c r="FM411" i="5"/>
  <c r="FL411" i="5"/>
  <c r="FK411" i="5"/>
  <c r="FF411" i="5"/>
  <c r="FE411" i="5"/>
  <c r="FD411" i="5"/>
  <c r="FB411" i="5"/>
  <c r="FA411" i="5"/>
  <c r="EZ411" i="5"/>
  <c r="EX411" i="5"/>
  <c r="EW411" i="5"/>
  <c r="EU411" i="5"/>
  <c r="ET411" i="5"/>
  <c r="ES411" i="5"/>
  <c r="EQ411" i="5"/>
  <c r="EP411" i="5"/>
  <c r="EO411" i="5"/>
  <c r="EM411" i="5"/>
  <c r="EL411" i="5"/>
  <c r="EK411" i="5"/>
  <c r="I411" i="5" a="1"/>
  <c r="I411" i="5" s="1"/>
  <c r="H411" i="5" a="1"/>
  <c r="H411" i="5" s="1"/>
  <c r="B411" i="5" a="1"/>
  <c r="B411" i="5" s="1"/>
  <c r="BD411" i="5" s="1"/>
  <c r="BE411" i="5" s="1"/>
  <c r="FH409" i="5"/>
  <c r="FM409" i="5" s="1"/>
  <c r="FG409" i="5"/>
  <c r="FL409" i="5" s="1"/>
  <c r="FF409" i="5"/>
  <c r="FK409" i="5" s="1"/>
  <c r="FD409" i="5"/>
  <c r="FM408" i="5" s="1"/>
  <c r="FC409" i="5"/>
  <c r="FL408" i="5" s="1"/>
  <c r="FB409" i="5"/>
  <c r="EZ409" i="5"/>
  <c r="EY409" i="5"/>
  <c r="EX409" i="5"/>
  <c r="EV409" i="5"/>
  <c r="FM406" i="5" s="1"/>
  <c r="EU409" i="5"/>
  <c r="FL406" i="5" s="1"/>
  <c r="ET409" i="5"/>
  <c r="FK406" i="5" s="1"/>
  <c r="ER409" i="5"/>
  <c r="FM405" i="5" s="1"/>
  <c r="EQ409" i="5"/>
  <c r="FL405" i="5" s="1"/>
  <c r="EP409" i="5"/>
  <c r="FK405" i="5" s="1"/>
  <c r="EN409" i="5"/>
  <c r="FM404" i="5" s="1"/>
  <c r="EM409" i="5"/>
  <c r="FL404" i="5" s="1"/>
  <c r="EL409" i="5"/>
  <c r="FK404" i="5" s="1"/>
  <c r="EJ409" i="5"/>
  <c r="EI409" i="5"/>
  <c r="EH409" i="5"/>
  <c r="EG409" i="5"/>
  <c r="EE409" i="5"/>
  <c r="ED409" i="5"/>
  <c r="EC409" i="5"/>
  <c r="EB409" i="5"/>
  <c r="EA409" i="5"/>
  <c r="DZ409" i="5"/>
  <c r="DY409" i="5"/>
  <c r="DX409" i="5"/>
  <c r="DW409" i="5"/>
  <c r="DV409" i="5"/>
  <c r="DT409" i="5"/>
  <c r="DS409" i="5"/>
  <c r="DR409" i="5"/>
  <c r="DQ409" i="5"/>
  <c r="DP409" i="5"/>
  <c r="DO409" i="5"/>
  <c r="DN409" i="5"/>
  <c r="DM409" i="5"/>
  <c r="DL409" i="5"/>
  <c r="DK409" i="5"/>
  <c r="DJ409" i="5"/>
  <c r="DI409" i="5"/>
  <c r="DH409" i="5"/>
  <c r="DG409" i="5"/>
  <c r="DF409" i="5"/>
  <c r="DE409" i="5"/>
  <c r="DC409" i="5"/>
  <c r="DB409" i="5"/>
  <c r="DA409" i="5"/>
  <c r="CZ409" i="5"/>
  <c r="CY409" i="5"/>
  <c r="CX409" i="5"/>
  <c r="CW409" i="5"/>
  <c r="CV409" i="5"/>
  <c r="CU409" i="5"/>
  <c r="CT409" i="5"/>
  <c r="CR409" i="5"/>
  <c r="CQ409" i="5"/>
  <c r="CP409" i="5"/>
  <c r="CO409" i="5"/>
  <c r="CN409" i="5"/>
  <c r="CM409" i="5"/>
  <c r="CL409" i="5"/>
  <c r="CK409" i="5"/>
  <c r="CJ409" i="5"/>
  <c r="CI409" i="5"/>
  <c r="CH409" i="5"/>
  <c r="CG409" i="5"/>
  <c r="CF409" i="5"/>
  <c r="CE409" i="5"/>
  <c r="CD409" i="5"/>
  <c r="CC409" i="5"/>
  <c r="CA409" i="5"/>
  <c r="BZ409" i="5"/>
  <c r="BY409" i="5"/>
  <c r="BX409" i="5"/>
  <c r="BW409" i="5"/>
  <c r="BV409" i="5"/>
  <c r="BU409" i="5"/>
  <c r="BT409" i="5"/>
  <c r="BS409" i="5"/>
  <c r="BR409" i="5"/>
  <c r="BP409" i="5"/>
  <c r="BO409" i="5"/>
  <c r="BN409" i="5"/>
  <c r="BM409" i="5"/>
  <c r="BL409" i="5"/>
  <c r="BK409" i="5"/>
  <c r="BJ409" i="5"/>
  <c r="BI409" i="5"/>
  <c r="BH409" i="5"/>
  <c r="BG409" i="5"/>
  <c r="BF409" i="5"/>
  <c r="BE409" i="5"/>
  <c r="BD409" i="5"/>
  <c r="FK408" i="5"/>
  <c r="FH408" i="5"/>
  <c r="FG408" i="5"/>
  <c r="FF408" i="5"/>
  <c r="FD408" i="5"/>
  <c r="FC408" i="5"/>
  <c r="FB408" i="5"/>
  <c r="EZ408" i="5"/>
  <c r="EY408" i="5"/>
  <c r="EX408" i="5"/>
  <c r="EV408" i="5"/>
  <c r="EU408" i="5"/>
  <c r="ET408" i="5"/>
  <c r="ER408" i="5"/>
  <c r="EQ408" i="5"/>
  <c r="EP408" i="5"/>
  <c r="EN408" i="5"/>
  <c r="EM408" i="5"/>
  <c r="EL408" i="5"/>
  <c r="EJ408" i="5"/>
  <c r="DU408" i="5"/>
  <c r="CS408" i="5"/>
  <c r="DD408" i="5" s="1"/>
  <c r="BQ408" i="5"/>
  <c r="BC408" i="5"/>
  <c r="L408" i="5"/>
  <c r="FM407" i="5"/>
  <c r="FL407" i="5"/>
  <c r="FK407" i="5"/>
  <c r="FH407" i="5"/>
  <c r="FG407" i="5"/>
  <c r="FF407" i="5"/>
  <c r="FD407" i="5"/>
  <c r="FC407" i="5"/>
  <c r="FB407" i="5"/>
  <c r="EZ407" i="5"/>
  <c r="EY407" i="5"/>
  <c r="EX407" i="5"/>
  <c r="EV407" i="5"/>
  <c r="EU407" i="5"/>
  <c r="ET407" i="5"/>
  <c r="ER407" i="5"/>
  <c r="EQ407" i="5"/>
  <c r="EP407" i="5"/>
  <c r="EN407" i="5"/>
  <c r="EM407" i="5"/>
  <c r="EL407" i="5"/>
  <c r="EJ407" i="5"/>
  <c r="DU407" i="5"/>
  <c r="FE408" i="5" s="1"/>
  <c r="CS407" i="5"/>
  <c r="EW408" i="5" s="1"/>
  <c r="BQ407" i="5"/>
  <c r="ES408" i="5" s="1"/>
  <c r="BC407" i="5"/>
  <c r="L407" i="5"/>
  <c r="FH406" i="5"/>
  <c r="FG406" i="5"/>
  <c r="FF406" i="5"/>
  <c r="FD406" i="5"/>
  <c r="FC406" i="5"/>
  <c r="FB406" i="5"/>
  <c r="EZ406" i="5"/>
  <c r="EY406" i="5"/>
  <c r="EX406" i="5"/>
  <c r="EV406" i="5"/>
  <c r="EU406" i="5"/>
  <c r="ET406" i="5"/>
  <c r="ER406" i="5"/>
  <c r="EQ406" i="5"/>
  <c r="EP406" i="5"/>
  <c r="EN406" i="5"/>
  <c r="EM406" i="5"/>
  <c r="EL406" i="5"/>
  <c r="EJ406" i="5"/>
  <c r="DU406" i="5"/>
  <c r="FE407" i="5" s="1"/>
  <c r="CS406" i="5"/>
  <c r="EW407" i="5" s="1"/>
  <c r="BQ406" i="5"/>
  <c r="ES407" i="5" s="1"/>
  <c r="BC406" i="5"/>
  <c r="L406" i="5"/>
  <c r="FH405" i="5"/>
  <c r="FG405" i="5"/>
  <c r="FF405" i="5"/>
  <c r="FD405" i="5"/>
  <c r="FC405" i="5"/>
  <c r="FB405" i="5"/>
  <c r="EZ405" i="5"/>
  <c r="EY405" i="5"/>
  <c r="EX405" i="5"/>
  <c r="EV405" i="5"/>
  <c r="EU405" i="5"/>
  <c r="ET405" i="5"/>
  <c r="ER405" i="5"/>
  <c r="EQ405" i="5"/>
  <c r="EP405" i="5"/>
  <c r="EN405" i="5"/>
  <c r="EM405" i="5"/>
  <c r="EL405" i="5"/>
  <c r="EJ405" i="5"/>
  <c r="DU405" i="5"/>
  <c r="EF405" i="5" s="1"/>
  <c r="CS405" i="5"/>
  <c r="EW406" i="5" s="1"/>
  <c r="BQ405" i="5"/>
  <c r="CB405" i="5" s="1"/>
  <c r="BC405" i="5"/>
  <c r="L405" i="5"/>
  <c r="DU404" i="5"/>
  <c r="EF404" i="5" s="1"/>
  <c r="CS404" i="5"/>
  <c r="EW405" i="5" s="1"/>
  <c r="BQ404" i="5"/>
  <c r="CB404" i="5" s="1"/>
  <c r="BC404" i="5"/>
  <c r="L404" i="5"/>
  <c r="FQ402" i="5"/>
  <c r="FP402" i="5"/>
  <c r="FM402" i="5"/>
  <c r="FL402" i="5"/>
  <c r="EX402" i="5"/>
  <c r="EU402" i="5"/>
  <c r="ET402" i="5"/>
  <c r="EQ402" i="5"/>
  <c r="EP402" i="5"/>
  <c r="EM402" i="5"/>
  <c r="EL402" i="5"/>
  <c r="EI402" i="5"/>
  <c r="EH402" i="5"/>
  <c r="EG402" i="5"/>
  <c r="EE402" i="5"/>
  <c r="ED402" i="5"/>
  <c r="EC402" i="5"/>
  <c r="EB402" i="5"/>
  <c r="EA402" i="5"/>
  <c r="DZ402" i="5"/>
  <c r="DY402" i="5"/>
  <c r="DX402" i="5"/>
  <c r="DW402" i="5"/>
  <c r="DV402" i="5"/>
  <c r="DT402" i="5"/>
  <c r="DS402" i="5"/>
  <c r="DR402" i="5"/>
  <c r="DQ402" i="5"/>
  <c r="DP402" i="5"/>
  <c r="DO402" i="5"/>
  <c r="DN402" i="5"/>
  <c r="DM402" i="5"/>
  <c r="DL402" i="5"/>
  <c r="DK402" i="5"/>
  <c r="DJ402" i="5"/>
  <c r="DI402" i="5"/>
  <c r="DH402" i="5"/>
  <c r="DG402" i="5"/>
  <c r="DF402" i="5"/>
  <c r="DE402" i="5"/>
  <c r="DC402" i="5"/>
  <c r="DB402" i="5"/>
  <c r="DA402" i="5"/>
  <c r="CZ402" i="5"/>
  <c r="CY402" i="5"/>
  <c r="CX402" i="5"/>
  <c r="CW402" i="5"/>
  <c r="CV402" i="5"/>
  <c r="CU402" i="5"/>
  <c r="CT402" i="5"/>
  <c r="CR402" i="5"/>
  <c r="CQ402" i="5"/>
  <c r="CP402" i="5"/>
  <c r="CO402" i="5"/>
  <c r="CN402" i="5"/>
  <c r="CM402" i="5"/>
  <c r="CL402" i="5"/>
  <c r="CK402" i="5"/>
  <c r="CJ402" i="5"/>
  <c r="CI402" i="5"/>
  <c r="CH402" i="5"/>
  <c r="CG402" i="5"/>
  <c r="CF402" i="5"/>
  <c r="CE402" i="5"/>
  <c r="CD402" i="5"/>
  <c r="CC402" i="5"/>
  <c r="CA402" i="5"/>
  <c r="BZ402" i="5"/>
  <c r="BY402" i="5"/>
  <c r="BX402" i="5"/>
  <c r="BW402" i="5"/>
  <c r="BV402" i="5"/>
  <c r="BU402" i="5"/>
  <c r="BT402" i="5"/>
  <c r="BS402" i="5"/>
  <c r="BR402" i="5"/>
  <c r="BP402" i="5"/>
  <c r="BO402" i="5"/>
  <c r="BN402" i="5"/>
  <c r="BM402" i="5"/>
  <c r="BL402" i="5"/>
  <c r="BK402" i="5"/>
  <c r="BJ402" i="5"/>
  <c r="BI402" i="5"/>
  <c r="BH402" i="5"/>
  <c r="BG402" i="5"/>
  <c r="BF402" i="5"/>
  <c r="BE402" i="5"/>
  <c r="BD402" i="5"/>
  <c r="AZ402" i="5"/>
  <c r="AX402" i="5"/>
  <c r="AW402" i="5"/>
  <c r="AT402" i="5"/>
  <c r="AB402" i="5"/>
  <c r="AA402" i="5"/>
  <c r="Y402" i="5"/>
  <c r="X402" i="5"/>
  <c r="W402" i="5"/>
  <c r="U402" i="5"/>
  <c r="T402" i="5"/>
  <c r="S402" i="5"/>
  <c r="R402" i="5"/>
  <c r="Q402" i="5"/>
  <c r="P402" i="5"/>
  <c r="O402" i="5"/>
  <c r="N402" i="5"/>
  <c r="M402" i="5"/>
  <c r="FO401" i="5"/>
  <c r="FR401" i="5" s="1"/>
  <c r="FK401" i="5"/>
  <c r="FN401" i="5" s="1"/>
  <c r="FB401" i="5"/>
  <c r="FF401" i="5" s="1"/>
  <c r="FA401" i="5"/>
  <c r="FE401" i="5" s="1"/>
  <c r="EO401" i="5"/>
  <c r="ER401" i="5" s="1"/>
  <c r="EJ401" i="5"/>
  <c r="DU401" i="5"/>
  <c r="EF401" i="5" s="1"/>
  <c r="CS401" i="5"/>
  <c r="BQ401" i="5"/>
  <c r="CB401" i="5" s="1"/>
  <c r="BC401" i="5"/>
  <c r="AV401" i="5"/>
  <c r="EW401" i="5" s="1"/>
  <c r="EY401" i="5" s="1"/>
  <c r="AU401" i="5"/>
  <c r="ES401" i="5" s="1"/>
  <c r="EV401" i="5" s="1"/>
  <c r="AR401" i="5"/>
  <c r="AP401" i="5"/>
  <c r="AO401" i="5"/>
  <c r="AN401" i="5"/>
  <c r="AL401" i="5"/>
  <c r="AK401" i="5"/>
  <c r="AJ401" i="5"/>
  <c r="AI401" i="5"/>
  <c r="AH401" i="5"/>
  <c r="AG401" i="5"/>
  <c r="AE401" i="5"/>
  <c r="AD401" i="5"/>
  <c r="AC401" i="5"/>
  <c r="Z401" i="5"/>
  <c r="L401" i="5"/>
  <c r="I401" i="5" a="1"/>
  <c r="I401" i="5" s="1"/>
  <c r="H401" i="5" a="1"/>
  <c r="H401" i="5" s="1"/>
  <c r="B401" i="5" a="1"/>
  <c r="B401" i="5" s="1"/>
  <c r="FO400" i="5"/>
  <c r="FR400" i="5" s="1"/>
  <c r="FK400" i="5"/>
  <c r="FN400" i="5" s="1"/>
  <c r="FB400" i="5"/>
  <c r="FF400" i="5" s="1"/>
  <c r="FA400" i="5"/>
  <c r="FE400" i="5" s="1"/>
  <c r="EO400" i="5"/>
  <c r="ER400" i="5" s="1"/>
  <c r="EJ400" i="5"/>
  <c r="DU400" i="5"/>
  <c r="FA408" i="5" s="1"/>
  <c r="CS400" i="5"/>
  <c r="EO408" i="5" s="1"/>
  <c r="BQ400" i="5"/>
  <c r="EK408" i="5" s="1"/>
  <c r="BC400" i="5"/>
  <c r="AV400" i="5"/>
  <c r="EW400" i="5" s="1"/>
  <c r="EY400" i="5" s="1"/>
  <c r="AU400" i="5"/>
  <c r="ES400" i="5" s="1"/>
  <c r="EV400" i="5" s="1"/>
  <c r="AR400" i="5"/>
  <c r="AP400" i="5"/>
  <c r="AO400" i="5"/>
  <c r="AN400" i="5"/>
  <c r="AL400" i="5"/>
  <c r="AK400" i="5"/>
  <c r="AJ400" i="5"/>
  <c r="AI400" i="5"/>
  <c r="AH400" i="5"/>
  <c r="AG400" i="5"/>
  <c r="AE400" i="5"/>
  <c r="AD400" i="5"/>
  <c r="AC400" i="5"/>
  <c r="Z400" i="5"/>
  <c r="L400" i="5"/>
  <c r="I400" i="5" a="1"/>
  <c r="I400" i="5" s="1"/>
  <c r="H400" i="5" a="1"/>
  <c r="H400" i="5" s="1"/>
  <c r="B400" i="5" a="1"/>
  <c r="B400" i="5" s="1"/>
  <c r="FO399" i="5"/>
  <c r="FR399" i="5" s="1"/>
  <c r="FK399" i="5"/>
  <c r="FB399" i="5"/>
  <c r="FF399" i="5" s="1"/>
  <c r="FA399" i="5"/>
  <c r="FE399" i="5" s="1"/>
  <c r="EO399" i="5"/>
  <c r="ER399" i="5" s="1"/>
  <c r="EJ399" i="5"/>
  <c r="DU399" i="5"/>
  <c r="FA407" i="5" s="1"/>
  <c r="CS399" i="5"/>
  <c r="DD399" i="5" s="1"/>
  <c r="BQ399" i="5"/>
  <c r="EK407" i="5" s="1"/>
  <c r="BC399" i="5"/>
  <c r="AV399" i="5"/>
  <c r="EW399" i="5" s="1"/>
  <c r="EY399" i="5" s="1"/>
  <c r="AU399" i="5"/>
  <c r="ES399" i="5" s="1"/>
  <c r="EV399" i="5" s="1"/>
  <c r="AR399" i="5"/>
  <c r="AP399" i="5"/>
  <c r="AO399" i="5"/>
  <c r="AN399" i="5"/>
  <c r="AL399" i="5"/>
  <c r="AK399" i="5"/>
  <c r="AJ399" i="5"/>
  <c r="AI399" i="5"/>
  <c r="AH399" i="5"/>
  <c r="AG399" i="5"/>
  <c r="AE399" i="5"/>
  <c r="AD399" i="5"/>
  <c r="AC399" i="5"/>
  <c r="Z399" i="5"/>
  <c r="L399" i="5"/>
  <c r="I399" i="5" a="1"/>
  <c r="I399" i="5" s="1"/>
  <c r="H399" i="5" a="1"/>
  <c r="H399" i="5" s="1"/>
  <c r="B399" i="5" a="1"/>
  <c r="B399" i="5" s="1"/>
  <c r="FO398" i="5"/>
  <c r="FR398" i="5" s="1"/>
  <c r="FK398" i="5"/>
  <c r="FN398" i="5" s="1"/>
  <c r="FB398" i="5"/>
  <c r="FF398" i="5" s="1"/>
  <c r="FA398" i="5"/>
  <c r="FE398" i="5" s="1"/>
  <c r="EO398" i="5"/>
  <c r="ER398" i="5" s="1"/>
  <c r="EJ398" i="5"/>
  <c r="DU398" i="5"/>
  <c r="EF398" i="5" s="1"/>
  <c r="CS398" i="5"/>
  <c r="EO406" i="5" s="1"/>
  <c r="BQ398" i="5"/>
  <c r="CB398" i="5" s="1"/>
  <c r="BC398" i="5"/>
  <c r="AV398" i="5"/>
  <c r="EW398" i="5" s="1"/>
  <c r="EY398" i="5" s="1"/>
  <c r="AU398" i="5"/>
  <c r="ES398" i="5" s="1"/>
  <c r="EV398" i="5" s="1"/>
  <c r="AR398" i="5"/>
  <c r="AP398" i="5"/>
  <c r="AO398" i="5"/>
  <c r="AN398" i="5"/>
  <c r="AL398" i="5"/>
  <c r="AK398" i="5"/>
  <c r="AJ398" i="5"/>
  <c r="AI398" i="5"/>
  <c r="AH398" i="5"/>
  <c r="AG398" i="5"/>
  <c r="AE398" i="5"/>
  <c r="AD398" i="5"/>
  <c r="AC398" i="5"/>
  <c r="Z398" i="5"/>
  <c r="L398" i="5"/>
  <c r="I398" i="5" a="1"/>
  <c r="I398" i="5" s="1"/>
  <c r="H398" i="5" a="1"/>
  <c r="H398" i="5" s="1"/>
  <c r="B398" i="5" a="1"/>
  <c r="B398" i="5" s="1"/>
  <c r="FO397" i="5"/>
  <c r="FK397" i="5"/>
  <c r="FB397" i="5"/>
  <c r="FA397" i="5"/>
  <c r="EO397" i="5"/>
  <c r="ER397" i="5" s="1"/>
  <c r="EJ397" i="5"/>
  <c r="DU397" i="5"/>
  <c r="EF397" i="5" s="1"/>
  <c r="CS397" i="5"/>
  <c r="DD397" i="5" s="1"/>
  <c r="BQ397" i="5"/>
  <c r="CB397" i="5" s="1"/>
  <c r="BC397" i="5"/>
  <c r="AV397" i="5"/>
  <c r="AU397" i="5"/>
  <c r="ES397" i="5" s="1"/>
  <c r="AR397" i="5"/>
  <c r="AP397" i="5"/>
  <c r="AO397" i="5"/>
  <c r="AN397" i="5"/>
  <c r="AL397" i="5"/>
  <c r="AK397" i="5"/>
  <c r="AJ397" i="5"/>
  <c r="AI397" i="5"/>
  <c r="AH397" i="5"/>
  <c r="AG397" i="5"/>
  <c r="AE397" i="5"/>
  <c r="AD397" i="5"/>
  <c r="AC397" i="5"/>
  <c r="Z397" i="5"/>
  <c r="L397" i="5"/>
  <c r="I397" i="5" a="1"/>
  <c r="I397" i="5" s="1"/>
  <c r="H397" i="5" a="1"/>
  <c r="H397" i="5" s="1"/>
  <c r="B397" i="5" a="1"/>
  <c r="B397" i="5" s="1"/>
  <c r="FQ396" i="5"/>
  <c r="FP396" i="5"/>
  <c r="FO396" i="5"/>
  <c r="FM396" i="5"/>
  <c r="FL396" i="5"/>
  <c r="FK396" i="5"/>
  <c r="FF396" i="5"/>
  <c r="FE396" i="5"/>
  <c r="FD396" i="5"/>
  <c r="FB396" i="5"/>
  <c r="FA396" i="5"/>
  <c r="EZ396" i="5"/>
  <c r="EX396" i="5"/>
  <c r="EW396" i="5"/>
  <c r="EU396" i="5"/>
  <c r="ET396" i="5"/>
  <c r="ES396" i="5"/>
  <c r="EQ396" i="5"/>
  <c r="EP396" i="5"/>
  <c r="EO396" i="5"/>
  <c r="EM396" i="5"/>
  <c r="EL396" i="5"/>
  <c r="EK396" i="5"/>
  <c r="I396" i="5" a="1"/>
  <c r="I396" i="5" s="1"/>
  <c r="H396" i="5" a="1"/>
  <c r="H396" i="5" s="1"/>
  <c r="B396" i="5" a="1"/>
  <c r="B396" i="5" s="1"/>
  <c r="BD396" i="5" s="1"/>
  <c r="BE396" i="5" s="1"/>
  <c r="FH394" i="5"/>
  <c r="FM394" i="5" s="1"/>
  <c r="FG394" i="5"/>
  <c r="FL394" i="5" s="1"/>
  <c r="FF394" i="5"/>
  <c r="FK394" i="5" s="1"/>
  <c r="FD394" i="5"/>
  <c r="FM393" i="5" s="1"/>
  <c r="FC394" i="5"/>
  <c r="FL393" i="5" s="1"/>
  <c r="FB394" i="5"/>
  <c r="FK393" i="5" s="1"/>
  <c r="EZ394" i="5"/>
  <c r="FM392" i="5" s="1"/>
  <c r="EY394" i="5"/>
  <c r="FL392" i="5" s="1"/>
  <c r="EX394" i="5"/>
  <c r="FK392" i="5" s="1"/>
  <c r="EV394" i="5"/>
  <c r="FM391" i="5" s="1"/>
  <c r="EU394" i="5"/>
  <c r="FL391" i="5" s="1"/>
  <c r="ET394" i="5"/>
  <c r="FK391" i="5" s="1"/>
  <c r="ER394" i="5"/>
  <c r="FM390" i="5" s="1"/>
  <c r="EQ394" i="5"/>
  <c r="FL390" i="5" s="1"/>
  <c r="EP394" i="5"/>
  <c r="FK390" i="5" s="1"/>
  <c r="EN394" i="5"/>
  <c r="FM389" i="5" s="1"/>
  <c r="EM394" i="5"/>
  <c r="FL389" i="5" s="1"/>
  <c r="EL394" i="5"/>
  <c r="FK389" i="5" s="1"/>
  <c r="EJ394" i="5"/>
  <c r="EI394" i="5"/>
  <c r="EH394" i="5"/>
  <c r="EG394" i="5"/>
  <c r="EE394" i="5"/>
  <c r="ED394" i="5"/>
  <c r="EC394" i="5"/>
  <c r="EB394" i="5"/>
  <c r="EA394" i="5"/>
  <c r="DZ394" i="5"/>
  <c r="DY394" i="5"/>
  <c r="DX394" i="5"/>
  <c r="DW394" i="5"/>
  <c r="DV394" i="5"/>
  <c r="DT394" i="5"/>
  <c r="DS394" i="5"/>
  <c r="DR394" i="5"/>
  <c r="DQ394" i="5"/>
  <c r="DP394" i="5"/>
  <c r="DO394" i="5"/>
  <c r="DN394" i="5"/>
  <c r="DM394" i="5"/>
  <c r="DL394" i="5"/>
  <c r="DK394" i="5"/>
  <c r="DJ394" i="5"/>
  <c r="DI394" i="5"/>
  <c r="DH394" i="5"/>
  <c r="DG394" i="5"/>
  <c r="DF394" i="5"/>
  <c r="DE394" i="5"/>
  <c r="DC394" i="5"/>
  <c r="DB394" i="5"/>
  <c r="DA394" i="5"/>
  <c r="CZ394" i="5"/>
  <c r="CY394" i="5"/>
  <c r="CX394" i="5"/>
  <c r="CW394" i="5"/>
  <c r="CV394" i="5"/>
  <c r="CU394" i="5"/>
  <c r="CT394" i="5"/>
  <c r="CR394" i="5"/>
  <c r="CQ394" i="5"/>
  <c r="CP394" i="5"/>
  <c r="CO394" i="5"/>
  <c r="CN394" i="5"/>
  <c r="CM394" i="5"/>
  <c r="CL394" i="5"/>
  <c r="CK394" i="5"/>
  <c r="CJ394" i="5"/>
  <c r="CI394" i="5"/>
  <c r="CH394" i="5"/>
  <c r="CG394" i="5"/>
  <c r="CF394" i="5"/>
  <c r="CE394" i="5"/>
  <c r="CD394" i="5"/>
  <c r="CC394" i="5"/>
  <c r="CA394" i="5"/>
  <c r="BZ394" i="5"/>
  <c r="BY394" i="5"/>
  <c r="BX394" i="5"/>
  <c r="BW394" i="5"/>
  <c r="BV394" i="5"/>
  <c r="BU394" i="5"/>
  <c r="BT394" i="5"/>
  <c r="BS394" i="5"/>
  <c r="BR394" i="5"/>
  <c r="BP394" i="5"/>
  <c r="BO394" i="5"/>
  <c r="BN394" i="5"/>
  <c r="BM394" i="5"/>
  <c r="BL394" i="5"/>
  <c r="BK394" i="5"/>
  <c r="BJ394" i="5"/>
  <c r="BI394" i="5"/>
  <c r="BH394" i="5"/>
  <c r="BG394" i="5"/>
  <c r="BF394" i="5"/>
  <c r="BE394" i="5"/>
  <c r="BD394" i="5"/>
  <c r="FH393" i="5"/>
  <c r="FG393" i="5"/>
  <c r="FF393" i="5"/>
  <c r="FD393" i="5"/>
  <c r="FC393" i="5"/>
  <c r="FB393" i="5"/>
  <c r="EZ393" i="5"/>
  <c r="EY393" i="5"/>
  <c r="EX393" i="5"/>
  <c r="EV393" i="5"/>
  <c r="EU393" i="5"/>
  <c r="ET393" i="5"/>
  <c r="ER393" i="5"/>
  <c r="EQ393" i="5"/>
  <c r="EP393" i="5"/>
  <c r="EN393" i="5"/>
  <c r="EM393" i="5"/>
  <c r="EL393" i="5"/>
  <c r="EJ393" i="5"/>
  <c r="DU393" i="5"/>
  <c r="FE394" i="5" s="1"/>
  <c r="FJ394" i="5" s="1"/>
  <c r="CS393" i="5"/>
  <c r="DD393" i="5" s="1"/>
  <c r="BQ393" i="5"/>
  <c r="ES394" i="5" s="1"/>
  <c r="FJ391" i="5" s="1"/>
  <c r="BC393" i="5"/>
  <c r="L393" i="5"/>
  <c r="FH392" i="5"/>
  <c r="FG392" i="5"/>
  <c r="FF392" i="5"/>
  <c r="FD392" i="5"/>
  <c r="FC392" i="5"/>
  <c r="FB392" i="5"/>
  <c r="EZ392" i="5"/>
  <c r="EY392" i="5"/>
  <c r="EX392" i="5"/>
  <c r="EV392" i="5"/>
  <c r="EU392" i="5"/>
  <c r="ET392" i="5"/>
  <c r="ER392" i="5"/>
  <c r="EQ392" i="5"/>
  <c r="EP392" i="5"/>
  <c r="EN392" i="5"/>
  <c r="EM392" i="5"/>
  <c r="EL392" i="5"/>
  <c r="EJ392" i="5"/>
  <c r="DU392" i="5"/>
  <c r="CS392" i="5"/>
  <c r="EW393" i="5" s="1"/>
  <c r="BQ392" i="5"/>
  <c r="ES393" i="5" s="1"/>
  <c r="BC392" i="5"/>
  <c r="L392" i="5"/>
  <c r="FH391" i="5"/>
  <c r="FG391" i="5"/>
  <c r="FF391" i="5"/>
  <c r="FD391" i="5"/>
  <c r="FC391" i="5"/>
  <c r="FB391" i="5"/>
  <c r="EZ391" i="5"/>
  <c r="EY391" i="5"/>
  <c r="EX391" i="5"/>
  <c r="EV391" i="5"/>
  <c r="EU391" i="5"/>
  <c r="ET391" i="5"/>
  <c r="ER391" i="5"/>
  <c r="EQ391" i="5"/>
  <c r="EP391" i="5"/>
  <c r="EN391" i="5"/>
  <c r="EM391" i="5"/>
  <c r="EL391" i="5"/>
  <c r="EJ391" i="5"/>
  <c r="DU391" i="5"/>
  <c r="FE392" i="5" s="1"/>
  <c r="CS391" i="5"/>
  <c r="EW392" i="5" s="1"/>
  <c r="BQ391" i="5"/>
  <c r="BC391" i="5"/>
  <c r="L391" i="5"/>
  <c r="FH390" i="5"/>
  <c r="FG390" i="5"/>
  <c r="FF390" i="5"/>
  <c r="FD390" i="5"/>
  <c r="FC390" i="5"/>
  <c r="FB390" i="5"/>
  <c r="EZ390" i="5"/>
  <c r="EY390" i="5"/>
  <c r="EX390" i="5"/>
  <c r="EV390" i="5"/>
  <c r="EU390" i="5"/>
  <c r="ET390" i="5"/>
  <c r="ER390" i="5"/>
  <c r="EQ390" i="5"/>
  <c r="EP390" i="5"/>
  <c r="EN390" i="5"/>
  <c r="EM390" i="5"/>
  <c r="EL390" i="5"/>
  <c r="EJ390" i="5"/>
  <c r="DU390" i="5"/>
  <c r="EF390" i="5" s="1"/>
  <c r="CS390" i="5"/>
  <c r="EW391" i="5" s="1"/>
  <c r="BQ390" i="5"/>
  <c r="CB390" i="5" s="1"/>
  <c r="BC390" i="5"/>
  <c r="L390" i="5"/>
  <c r="DU389" i="5"/>
  <c r="EF389" i="5" s="1"/>
  <c r="CS389" i="5"/>
  <c r="EW390" i="5" s="1"/>
  <c r="BQ389" i="5"/>
  <c r="CB389" i="5" s="1"/>
  <c r="BC389" i="5"/>
  <c r="L389" i="5"/>
  <c r="FQ387" i="5"/>
  <c r="FP387" i="5"/>
  <c r="FM387" i="5"/>
  <c r="FL387" i="5"/>
  <c r="EX387" i="5"/>
  <c r="EU387" i="5"/>
  <c r="ET387" i="5"/>
  <c r="EQ387" i="5"/>
  <c r="EP387" i="5"/>
  <c r="EM387" i="5"/>
  <c r="EL387" i="5"/>
  <c r="EI387" i="5"/>
  <c r="EH387" i="5"/>
  <c r="EG387" i="5"/>
  <c r="EE387" i="5"/>
  <c r="ED387" i="5"/>
  <c r="EC387" i="5"/>
  <c r="EB387" i="5"/>
  <c r="EA387" i="5"/>
  <c r="DZ387" i="5"/>
  <c r="DY387" i="5"/>
  <c r="DX387" i="5"/>
  <c r="DW387" i="5"/>
  <c r="DV387" i="5"/>
  <c r="DT387" i="5"/>
  <c r="DS387" i="5"/>
  <c r="DR387" i="5"/>
  <c r="DQ387" i="5"/>
  <c r="DP387" i="5"/>
  <c r="DO387" i="5"/>
  <c r="DN387" i="5"/>
  <c r="DM387" i="5"/>
  <c r="DL387" i="5"/>
  <c r="DK387" i="5"/>
  <c r="DJ387" i="5"/>
  <c r="DI387" i="5"/>
  <c r="DH387" i="5"/>
  <c r="DG387" i="5"/>
  <c r="DF387" i="5"/>
  <c r="DE387" i="5"/>
  <c r="DC387" i="5"/>
  <c r="DB387" i="5"/>
  <c r="DA387" i="5"/>
  <c r="CZ387" i="5"/>
  <c r="CY387" i="5"/>
  <c r="CX387" i="5"/>
  <c r="CW387" i="5"/>
  <c r="CV387" i="5"/>
  <c r="CU387" i="5"/>
  <c r="CT387" i="5"/>
  <c r="CR387" i="5"/>
  <c r="CQ387" i="5"/>
  <c r="CP387" i="5"/>
  <c r="CO387" i="5"/>
  <c r="CN387" i="5"/>
  <c r="CM387" i="5"/>
  <c r="CL387" i="5"/>
  <c r="CK387" i="5"/>
  <c r="CJ387" i="5"/>
  <c r="CI387" i="5"/>
  <c r="CH387" i="5"/>
  <c r="CG387" i="5"/>
  <c r="CF387" i="5"/>
  <c r="CE387" i="5"/>
  <c r="CD387" i="5"/>
  <c r="CC387" i="5"/>
  <c r="CA387" i="5"/>
  <c r="BZ387" i="5"/>
  <c r="BY387" i="5"/>
  <c r="BX387" i="5"/>
  <c r="BW387" i="5"/>
  <c r="BV387" i="5"/>
  <c r="BU387" i="5"/>
  <c r="BT387" i="5"/>
  <c r="BS387" i="5"/>
  <c r="BR387" i="5"/>
  <c r="BP387" i="5"/>
  <c r="BO387" i="5"/>
  <c r="BN387" i="5"/>
  <c r="BM387" i="5"/>
  <c r="BL387" i="5"/>
  <c r="BK387" i="5"/>
  <c r="BJ387" i="5"/>
  <c r="BI387" i="5"/>
  <c r="BH387" i="5"/>
  <c r="BG387" i="5"/>
  <c r="BF387" i="5"/>
  <c r="BE387" i="5"/>
  <c r="BD387" i="5"/>
  <c r="AZ387" i="5"/>
  <c r="AX387" i="5"/>
  <c r="AW387" i="5"/>
  <c r="AT387" i="5"/>
  <c r="AB387" i="5"/>
  <c r="AA387" i="5"/>
  <c r="Y387" i="5"/>
  <c r="X387" i="5"/>
  <c r="W387" i="5"/>
  <c r="U387" i="5"/>
  <c r="T387" i="5"/>
  <c r="S387" i="5"/>
  <c r="R387" i="5"/>
  <c r="Q387" i="5"/>
  <c r="P387" i="5"/>
  <c r="O387" i="5"/>
  <c r="N387" i="5"/>
  <c r="M387" i="5"/>
  <c r="FO386" i="5"/>
  <c r="FR386" i="5" s="1"/>
  <c r="FK386" i="5"/>
  <c r="FB386" i="5"/>
  <c r="FF386" i="5" s="1"/>
  <c r="FA386" i="5"/>
  <c r="FE386" i="5" s="1"/>
  <c r="EO386" i="5"/>
  <c r="ER386" i="5" s="1"/>
  <c r="EJ386" i="5"/>
  <c r="DU386" i="5"/>
  <c r="FA394" i="5" s="1"/>
  <c r="FJ393" i="5" s="1"/>
  <c r="CS386" i="5"/>
  <c r="BQ386" i="5"/>
  <c r="EK394" i="5" s="1"/>
  <c r="FJ389" i="5" s="1"/>
  <c r="BC386" i="5"/>
  <c r="AV386" i="5"/>
  <c r="AU386" i="5"/>
  <c r="ES386" i="5" s="1"/>
  <c r="EV386" i="5" s="1"/>
  <c r="AR386" i="5"/>
  <c r="AP386" i="5"/>
  <c r="AO386" i="5"/>
  <c r="AN386" i="5"/>
  <c r="AL386" i="5"/>
  <c r="AK386" i="5"/>
  <c r="AJ386" i="5"/>
  <c r="AI386" i="5"/>
  <c r="AH386" i="5"/>
  <c r="AG386" i="5"/>
  <c r="AE386" i="5"/>
  <c r="AD386" i="5"/>
  <c r="AC386" i="5"/>
  <c r="Z386" i="5"/>
  <c r="L386" i="5"/>
  <c r="I386" i="5" a="1"/>
  <c r="I386" i="5" s="1"/>
  <c r="H386" i="5" a="1"/>
  <c r="H386" i="5" s="1"/>
  <c r="B386" i="5" a="1"/>
  <c r="B386" i="5" s="1"/>
  <c r="FO385" i="5"/>
  <c r="FR385" i="5" s="1"/>
  <c r="FK385" i="5"/>
  <c r="FN385" i="5" s="1"/>
  <c r="FB385" i="5"/>
  <c r="FF385" i="5" s="1"/>
  <c r="FA385" i="5"/>
  <c r="FE385" i="5" s="1"/>
  <c r="EO385" i="5"/>
  <c r="ER385" i="5" s="1"/>
  <c r="EJ385" i="5"/>
  <c r="DU385" i="5"/>
  <c r="FA393" i="5" s="1"/>
  <c r="CS385" i="5"/>
  <c r="EO393" i="5" s="1"/>
  <c r="BQ385" i="5"/>
  <c r="EK393" i="5" s="1"/>
  <c r="BC385" i="5"/>
  <c r="AV385" i="5"/>
  <c r="EW385" i="5" s="1"/>
  <c r="EY385" i="5" s="1"/>
  <c r="AU385" i="5"/>
  <c r="ES385" i="5" s="1"/>
  <c r="EV385" i="5" s="1"/>
  <c r="AR385" i="5"/>
  <c r="AP385" i="5"/>
  <c r="AO385" i="5"/>
  <c r="AN385" i="5"/>
  <c r="AL385" i="5"/>
  <c r="AK385" i="5"/>
  <c r="AJ385" i="5"/>
  <c r="AI385" i="5"/>
  <c r="AH385" i="5"/>
  <c r="AG385" i="5"/>
  <c r="AE385" i="5"/>
  <c r="AD385" i="5"/>
  <c r="AC385" i="5"/>
  <c r="Z385" i="5"/>
  <c r="L385" i="5"/>
  <c r="I385" i="5" a="1"/>
  <c r="I385" i="5" s="1"/>
  <c r="H385" i="5" a="1"/>
  <c r="H385" i="5" s="1"/>
  <c r="B385" i="5" a="1"/>
  <c r="B385" i="5" s="1"/>
  <c r="FO384" i="5"/>
  <c r="FR384" i="5" s="1"/>
  <c r="FK384" i="5"/>
  <c r="FB384" i="5"/>
  <c r="FF384" i="5" s="1"/>
  <c r="FA384" i="5"/>
  <c r="FE384" i="5" s="1"/>
  <c r="EO384" i="5"/>
  <c r="ER384" i="5" s="1"/>
  <c r="EJ384" i="5"/>
  <c r="DU384" i="5"/>
  <c r="FA392" i="5" s="1"/>
  <c r="CS384" i="5"/>
  <c r="DD384" i="5" s="1"/>
  <c r="BQ384" i="5"/>
  <c r="EK392" i="5" s="1"/>
  <c r="BC384" i="5"/>
  <c r="AV384" i="5"/>
  <c r="EW384" i="5" s="1"/>
  <c r="EY384" i="5" s="1"/>
  <c r="AU384" i="5"/>
  <c r="ES384" i="5" s="1"/>
  <c r="EV384" i="5" s="1"/>
  <c r="AR384" i="5"/>
  <c r="AP384" i="5"/>
  <c r="AO384" i="5"/>
  <c r="AN384" i="5"/>
  <c r="AL384" i="5"/>
  <c r="AK384" i="5"/>
  <c r="AJ384" i="5"/>
  <c r="AI384" i="5"/>
  <c r="AH384" i="5"/>
  <c r="AG384" i="5"/>
  <c r="AE384" i="5"/>
  <c r="AD384" i="5"/>
  <c r="AC384" i="5"/>
  <c r="Z384" i="5"/>
  <c r="L384" i="5"/>
  <c r="I384" i="5" a="1"/>
  <c r="I384" i="5" s="1"/>
  <c r="H384" i="5" a="1"/>
  <c r="H384" i="5" s="1"/>
  <c r="B384" i="5" a="1"/>
  <c r="B384" i="5" s="1"/>
  <c r="FO383" i="5"/>
  <c r="FR383" i="5" s="1"/>
  <c r="FK383" i="5"/>
  <c r="FN383" i="5" s="1"/>
  <c r="FB383" i="5"/>
  <c r="FF383" i="5" s="1"/>
  <c r="FA383" i="5"/>
  <c r="FE383" i="5" s="1"/>
  <c r="EO383" i="5"/>
  <c r="ER383" i="5" s="1"/>
  <c r="EJ383" i="5"/>
  <c r="DU383" i="5"/>
  <c r="EF383" i="5" s="1"/>
  <c r="CS383" i="5"/>
  <c r="EO391" i="5" s="1"/>
  <c r="BQ383" i="5"/>
  <c r="CB383" i="5" s="1"/>
  <c r="BC383" i="5"/>
  <c r="AV383" i="5"/>
  <c r="EW383" i="5" s="1"/>
  <c r="EY383" i="5" s="1"/>
  <c r="AU383" i="5"/>
  <c r="ES383" i="5" s="1"/>
  <c r="EV383" i="5" s="1"/>
  <c r="AR383" i="5"/>
  <c r="AP383" i="5"/>
  <c r="AO383" i="5"/>
  <c r="AN383" i="5"/>
  <c r="AL383" i="5"/>
  <c r="AK383" i="5"/>
  <c r="AJ383" i="5"/>
  <c r="AI383" i="5"/>
  <c r="AH383" i="5"/>
  <c r="AG383" i="5"/>
  <c r="AE383" i="5"/>
  <c r="AD383" i="5"/>
  <c r="AC383" i="5"/>
  <c r="Z383" i="5"/>
  <c r="L383" i="5"/>
  <c r="I383" i="5" a="1"/>
  <c r="I383" i="5" s="1"/>
  <c r="H383" i="5" a="1"/>
  <c r="H383" i="5" s="1"/>
  <c r="B383" i="5" a="1"/>
  <c r="B383" i="5" s="1"/>
  <c r="FO382" i="5"/>
  <c r="FK382" i="5"/>
  <c r="FB382" i="5"/>
  <c r="FA382" i="5"/>
  <c r="EO382" i="5"/>
  <c r="ER382" i="5" s="1"/>
  <c r="EJ382" i="5"/>
  <c r="DU382" i="5"/>
  <c r="EF382" i="5" s="1"/>
  <c r="CS382" i="5"/>
  <c r="DD382" i="5" s="1"/>
  <c r="BQ382" i="5"/>
  <c r="CB382" i="5" s="1"/>
  <c r="BC382" i="5"/>
  <c r="AV382" i="5"/>
  <c r="AU382" i="5"/>
  <c r="ES382" i="5" s="1"/>
  <c r="AR382" i="5"/>
  <c r="AP382" i="5"/>
  <c r="AO382" i="5"/>
  <c r="AN382" i="5"/>
  <c r="AL382" i="5"/>
  <c r="AK382" i="5"/>
  <c r="AJ382" i="5"/>
  <c r="AI382" i="5"/>
  <c r="AH382" i="5"/>
  <c r="AG382" i="5"/>
  <c r="AE382" i="5"/>
  <c r="AD382" i="5"/>
  <c r="AC382" i="5"/>
  <c r="Z382" i="5"/>
  <c r="L382" i="5"/>
  <c r="I382" i="5" a="1"/>
  <c r="I382" i="5" s="1"/>
  <c r="H382" i="5" a="1"/>
  <c r="H382" i="5" s="1"/>
  <c r="B382" i="5" a="1"/>
  <c r="B382" i="5" s="1"/>
  <c r="FQ381" i="5"/>
  <c r="FP381" i="5"/>
  <c r="FO381" i="5"/>
  <c r="FM381" i="5"/>
  <c r="FL381" i="5"/>
  <c r="FK381" i="5"/>
  <c r="FF381" i="5"/>
  <c r="FE381" i="5"/>
  <c r="FD381" i="5"/>
  <c r="FB381" i="5"/>
  <c r="FA381" i="5"/>
  <c r="EZ381" i="5"/>
  <c r="EX381" i="5"/>
  <c r="EW381" i="5"/>
  <c r="EU381" i="5"/>
  <c r="ET381" i="5"/>
  <c r="ES381" i="5"/>
  <c r="EQ381" i="5"/>
  <c r="EP381" i="5"/>
  <c r="EO381" i="5"/>
  <c r="EM381" i="5"/>
  <c r="EL381" i="5"/>
  <c r="EK381" i="5"/>
  <c r="I381" i="5" a="1"/>
  <c r="I381" i="5" s="1"/>
  <c r="H381" i="5" a="1"/>
  <c r="H381" i="5" s="1"/>
  <c r="B381" i="5" a="1"/>
  <c r="B381" i="5" s="1"/>
  <c r="BD381" i="5" s="1"/>
  <c r="BE381" i="5" s="1"/>
  <c r="FH379" i="5"/>
  <c r="FM379" i="5" s="1"/>
  <c r="FG379" i="5"/>
  <c r="FL379" i="5" s="1"/>
  <c r="FF379" i="5"/>
  <c r="FK379" i="5" s="1"/>
  <c r="FD379" i="5"/>
  <c r="FM378" i="5" s="1"/>
  <c r="FC379" i="5"/>
  <c r="FL378" i="5" s="1"/>
  <c r="FB379" i="5"/>
  <c r="FK378" i="5" s="1"/>
  <c r="EZ379" i="5"/>
  <c r="FM377" i="5" s="1"/>
  <c r="EY379" i="5"/>
  <c r="FL377" i="5" s="1"/>
  <c r="EX379" i="5"/>
  <c r="FK377" i="5" s="1"/>
  <c r="EV379" i="5"/>
  <c r="FM376" i="5" s="1"/>
  <c r="EU379" i="5"/>
  <c r="FL376" i="5" s="1"/>
  <c r="ET379" i="5"/>
  <c r="FK376" i="5" s="1"/>
  <c r="ER379" i="5"/>
  <c r="FM375" i="5" s="1"/>
  <c r="EQ379" i="5"/>
  <c r="EP379" i="5"/>
  <c r="FK375" i="5" s="1"/>
  <c r="EN379" i="5"/>
  <c r="FM374" i="5" s="1"/>
  <c r="EM379" i="5"/>
  <c r="FL374" i="5" s="1"/>
  <c r="EL379" i="5"/>
  <c r="FK374" i="5" s="1"/>
  <c r="EJ379" i="5"/>
  <c r="EI379" i="5"/>
  <c r="EH379" i="5"/>
  <c r="EG379" i="5"/>
  <c r="EE379" i="5"/>
  <c r="ED379" i="5"/>
  <c r="EC379" i="5"/>
  <c r="EB379" i="5"/>
  <c r="EA379" i="5"/>
  <c r="DZ379" i="5"/>
  <c r="DY379" i="5"/>
  <c r="DX379" i="5"/>
  <c r="DW379" i="5"/>
  <c r="DV379" i="5"/>
  <c r="DT379" i="5"/>
  <c r="DS379" i="5"/>
  <c r="DR379" i="5"/>
  <c r="DQ379" i="5"/>
  <c r="DP379" i="5"/>
  <c r="DO379" i="5"/>
  <c r="DN379" i="5"/>
  <c r="DM379" i="5"/>
  <c r="DL379" i="5"/>
  <c r="DK379" i="5"/>
  <c r="DJ379" i="5"/>
  <c r="DI379" i="5"/>
  <c r="DH379" i="5"/>
  <c r="DG379" i="5"/>
  <c r="DF379" i="5"/>
  <c r="DE379" i="5"/>
  <c r="DC379" i="5"/>
  <c r="DB379" i="5"/>
  <c r="DA379" i="5"/>
  <c r="CZ379" i="5"/>
  <c r="CY379" i="5"/>
  <c r="CX379" i="5"/>
  <c r="CW379" i="5"/>
  <c r="CV379" i="5"/>
  <c r="CU379" i="5"/>
  <c r="CT379" i="5"/>
  <c r="CR379" i="5"/>
  <c r="CQ379" i="5"/>
  <c r="CP379" i="5"/>
  <c r="CO379" i="5"/>
  <c r="CN379" i="5"/>
  <c r="CM379" i="5"/>
  <c r="CL379" i="5"/>
  <c r="CK379" i="5"/>
  <c r="CJ379" i="5"/>
  <c r="CI379" i="5"/>
  <c r="CH379" i="5"/>
  <c r="CG379" i="5"/>
  <c r="CF379" i="5"/>
  <c r="CE379" i="5"/>
  <c r="CD379" i="5"/>
  <c r="CC379" i="5"/>
  <c r="CA379" i="5"/>
  <c r="BZ379" i="5"/>
  <c r="BY379" i="5"/>
  <c r="BX379" i="5"/>
  <c r="BW379" i="5"/>
  <c r="BV379" i="5"/>
  <c r="BU379" i="5"/>
  <c r="BT379" i="5"/>
  <c r="BS379" i="5"/>
  <c r="BR379" i="5"/>
  <c r="BP379" i="5"/>
  <c r="BO379" i="5"/>
  <c r="BN379" i="5"/>
  <c r="BM379" i="5"/>
  <c r="BL379" i="5"/>
  <c r="BK379" i="5"/>
  <c r="BJ379" i="5"/>
  <c r="BI379" i="5"/>
  <c r="BH379" i="5"/>
  <c r="BG379" i="5"/>
  <c r="BF379" i="5"/>
  <c r="BE379" i="5"/>
  <c r="BD379" i="5"/>
  <c r="FH378" i="5"/>
  <c r="FG378" i="5"/>
  <c r="FF378" i="5"/>
  <c r="FD378" i="5"/>
  <c r="FC378" i="5"/>
  <c r="FB378" i="5"/>
  <c r="EZ378" i="5"/>
  <c r="EY378" i="5"/>
  <c r="EX378" i="5"/>
  <c r="EV378" i="5"/>
  <c r="EU378" i="5"/>
  <c r="ET378" i="5"/>
  <c r="ER378" i="5"/>
  <c r="EQ378" i="5"/>
  <c r="EP378" i="5"/>
  <c r="EN378" i="5"/>
  <c r="EM378" i="5"/>
  <c r="EL378" i="5"/>
  <c r="EJ378" i="5"/>
  <c r="DU378" i="5"/>
  <c r="EF378" i="5" s="1"/>
  <c r="CS378" i="5"/>
  <c r="DD378" i="5" s="1"/>
  <c r="BQ378" i="5"/>
  <c r="CB378" i="5" s="1"/>
  <c r="BC378" i="5"/>
  <c r="L378" i="5"/>
  <c r="FH377" i="5"/>
  <c r="FG377" i="5"/>
  <c r="FF377" i="5"/>
  <c r="FD377" i="5"/>
  <c r="FC377" i="5"/>
  <c r="FB377" i="5"/>
  <c r="EZ377" i="5"/>
  <c r="EY377" i="5"/>
  <c r="EX377" i="5"/>
  <c r="EV377" i="5"/>
  <c r="EU377" i="5"/>
  <c r="ET377" i="5"/>
  <c r="ER377" i="5"/>
  <c r="EQ377" i="5"/>
  <c r="EP377" i="5"/>
  <c r="EN377" i="5"/>
  <c r="EM377" i="5"/>
  <c r="EL377" i="5"/>
  <c r="EJ377" i="5"/>
  <c r="DU377" i="5"/>
  <c r="FE378" i="5" s="1"/>
  <c r="CS377" i="5"/>
  <c r="DD377" i="5" s="1"/>
  <c r="BQ377" i="5"/>
  <c r="BC377" i="5"/>
  <c r="L377" i="5"/>
  <c r="FH376" i="5"/>
  <c r="FG376" i="5"/>
  <c r="FF376" i="5"/>
  <c r="FD376" i="5"/>
  <c r="FC376" i="5"/>
  <c r="FB376" i="5"/>
  <c r="EZ376" i="5"/>
  <c r="EY376" i="5"/>
  <c r="EX376" i="5"/>
  <c r="EV376" i="5"/>
  <c r="EU376" i="5"/>
  <c r="ET376" i="5"/>
  <c r="ER376" i="5"/>
  <c r="EQ376" i="5"/>
  <c r="EP376" i="5"/>
  <c r="EN376" i="5"/>
  <c r="EM376" i="5"/>
  <c r="EL376" i="5"/>
  <c r="EJ376" i="5"/>
  <c r="DU376" i="5"/>
  <c r="FE377" i="5" s="1"/>
  <c r="CS376" i="5"/>
  <c r="EW377" i="5" s="1"/>
  <c r="BQ376" i="5"/>
  <c r="BC376" i="5"/>
  <c r="L376" i="5"/>
  <c r="FL375" i="5"/>
  <c r="FH375" i="5"/>
  <c r="FG375" i="5"/>
  <c r="FF375" i="5"/>
  <c r="FD375" i="5"/>
  <c r="FC375" i="5"/>
  <c r="FB375" i="5"/>
  <c r="EZ375" i="5"/>
  <c r="EY375" i="5"/>
  <c r="EX375" i="5"/>
  <c r="EV375" i="5"/>
  <c r="EU375" i="5"/>
  <c r="ET375" i="5"/>
  <c r="ER375" i="5"/>
  <c r="EQ375" i="5"/>
  <c r="EP375" i="5"/>
  <c r="EN375" i="5"/>
  <c r="EM375" i="5"/>
  <c r="EL375" i="5"/>
  <c r="EJ375" i="5"/>
  <c r="DU375" i="5"/>
  <c r="EF375" i="5" s="1"/>
  <c r="CS375" i="5"/>
  <c r="EW376" i="5" s="1"/>
  <c r="BQ375" i="5"/>
  <c r="CB375" i="5" s="1"/>
  <c r="BC375" i="5"/>
  <c r="L375" i="5"/>
  <c r="DU374" i="5"/>
  <c r="CS374" i="5"/>
  <c r="EW375" i="5" s="1"/>
  <c r="BQ374" i="5"/>
  <c r="CB374" i="5" s="1"/>
  <c r="BC374" i="5"/>
  <c r="L374" i="5"/>
  <c r="FQ372" i="5"/>
  <c r="FP372" i="5"/>
  <c r="FM372" i="5"/>
  <c r="FL372" i="5"/>
  <c r="EX372" i="5"/>
  <c r="EU372" i="5"/>
  <c r="ET372" i="5"/>
  <c r="EQ372" i="5"/>
  <c r="EP372" i="5"/>
  <c r="EM372" i="5"/>
  <c r="EL372" i="5"/>
  <c r="EI372" i="5"/>
  <c r="EH372" i="5"/>
  <c r="EG372" i="5"/>
  <c r="EE372" i="5"/>
  <c r="ED372" i="5"/>
  <c r="EC372" i="5"/>
  <c r="EB372" i="5"/>
  <c r="EA372" i="5"/>
  <c r="DZ372" i="5"/>
  <c r="DY372" i="5"/>
  <c r="DX372" i="5"/>
  <c r="DW372" i="5"/>
  <c r="DV372" i="5"/>
  <c r="DT372" i="5"/>
  <c r="DS372" i="5"/>
  <c r="DR372" i="5"/>
  <c r="DQ372" i="5"/>
  <c r="DP372" i="5"/>
  <c r="DO372" i="5"/>
  <c r="DN372" i="5"/>
  <c r="DM372" i="5"/>
  <c r="DL372" i="5"/>
  <c r="DK372" i="5"/>
  <c r="DJ372" i="5"/>
  <c r="DI372" i="5"/>
  <c r="DH372" i="5"/>
  <c r="DG372" i="5"/>
  <c r="DF372" i="5"/>
  <c r="DE372" i="5"/>
  <c r="DC372" i="5"/>
  <c r="DB372" i="5"/>
  <c r="DA372" i="5"/>
  <c r="CZ372" i="5"/>
  <c r="CY372" i="5"/>
  <c r="CX372" i="5"/>
  <c r="CW372" i="5"/>
  <c r="CV372" i="5"/>
  <c r="CU372" i="5"/>
  <c r="CT372" i="5"/>
  <c r="CR372" i="5"/>
  <c r="CQ372" i="5"/>
  <c r="CP372" i="5"/>
  <c r="CO372" i="5"/>
  <c r="CN372" i="5"/>
  <c r="CM372" i="5"/>
  <c r="CL372" i="5"/>
  <c r="CK372" i="5"/>
  <c r="CJ372" i="5"/>
  <c r="CI372" i="5"/>
  <c r="CH372" i="5"/>
  <c r="CG372" i="5"/>
  <c r="CF372" i="5"/>
  <c r="CE372" i="5"/>
  <c r="CD372" i="5"/>
  <c r="CC372" i="5"/>
  <c r="CA372" i="5"/>
  <c r="BZ372" i="5"/>
  <c r="BY372" i="5"/>
  <c r="BX372" i="5"/>
  <c r="BW372" i="5"/>
  <c r="BV372" i="5"/>
  <c r="BU372" i="5"/>
  <c r="BT372" i="5"/>
  <c r="BS372" i="5"/>
  <c r="BR372" i="5"/>
  <c r="BP372" i="5"/>
  <c r="BO372" i="5"/>
  <c r="BN372" i="5"/>
  <c r="BM372" i="5"/>
  <c r="BL372" i="5"/>
  <c r="BK372" i="5"/>
  <c r="BJ372" i="5"/>
  <c r="BI372" i="5"/>
  <c r="BH372" i="5"/>
  <c r="BG372" i="5"/>
  <c r="BF372" i="5"/>
  <c r="BE372" i="5"/>
  <c r="BD372" i="5"/>
  <c r="AZ372" i="5"/>
  <c r="AX372" i="5"/>
  <c r="AW372" i="5"/>
  <c r="AT372" i="5"/>
  <c r="AB372" i="5"/>
  <c r="AA372" i="5"/>
  <c r="Y372" i="5"/>
  <c r="X372" i="5"/>
  <c r="W372" i="5"/>
  <c r="U372" i="5"/>
  <c r="T372" i="5"/>
  <c r="S372" i="5"/>
  <c r="R372" i="5"/>
  <c r="Q372" i="5"/>
  <c r="P372" i="5"/>
  <c r="O372" i="5"/>
  <c r="N372" i="5"/>
  <c r="M372" i="5"/>
  <c r="FO371" i="5"/>
  <c r="FR371" i="5" s="1"/>
  <c r="FK371" i="5"/>
  <c r="FB371" i="5"/>
  <c r="FF371" i="5" s="1"/>
  <c r="FA371" i="5"/>
  <c r="FE371" i="5" s="1"/>
  <c r="EO371" i="5"/>
  <c r="ER371" i="5" s="1"/>
  <c r="EJ371" i="5"/>
  <c r="DU371" i="5"/>
  <c r="EF371" i="5" s="1"/>
  <c r="CS371" i="5"/>
  <c r="EO379" i="5" s="1"/>
  <c r="FJ375" i="5" s="1"/>
  <c r="BQ371" i="5"/>
  <c r="CB371" i="5" s="1"/>
  <c r="BC371" i="5"/>
  <c r="AV371" i="5"/>
  <c r="EW371" i="5" s="1"/>
  <c r="EY371" i="5" s="1"/>
  <c r="AU371" i="5"/>
  <c r="ES371" i="5" s="1"/>
  <c r="EV371" i="5" s="1"/>
  <c r="AR371" i="5"/>
  <c r="AP371" i="5"/>
  <c r="AO371" i="5"/>
  <c r="AN371" i="5"/>
  <c r="AL371" i="5"/>
  <c r="AK371" i="5"/>
  <c r="AJ371" i="5"/>
  <c r="AI371" i="5"/>
  <c r="AH371" i="5"/>
  <c r="AG371" i="5"/>
  <c r="AE371" i="5"/>
  <c r="AD371" i="5"/>
  <c r="AC371" i="5"/>
  <c r="Z371" i="5"/>
  <c r="L371" i="5"/>
  <c r="I371" i="5" a="1"/>
  <c r="I371" i="5" s="1"/>
  <c r="H371" i="5" a="1"/>
  <c r="H371" i="5" s="1"/>
  <c r="B371" i="5" a="1"/>
  <c r="B371" i="5" s="1"/>
  <c r="FO370" i="5"/>
  <c r="FR370" i="5" s="1"/>
  <c r="FK370" i="5"/>
  <c r="FN370" i="5" s="1"/>
  <c r="FB370" i="5"/>
  <c r="FF370" i="5" s="1"/>
  <c r="FA370" i="5"/>
  <c r="FE370" i="5" s="1"/>
  <c r="EO370" i="5"/>
  <c r="ER370" i="5" s="1"/>
  <c r="EJ370" i="5"/>
  <c r="DU370" i="5"/>
  <c r="FA378" i="5" s="1"/>
  <c r="CS370" i="5"/>
  <c r="EO378" i="5" s="1"/>
  <c r="BQ370" i="5"/>
  <c r="EK378" i="5" s="1"/>
  <c r="BC370" i="5"/>
  <c r="AV370" i="5"/>
  <c r="EW370" i="5" s="1"/>
  <c r="EY370" i="5" s="1"/>
  <c r="AU370" i="5"/>
  <c r="ES370" i="5" s="1"/>
  <c r="EV370" i="5" s="1"/>
  <c r="AR370" i="5"/>
  <c r="AP370" i="5"/>
  <c r="AO370" i="5"/>
  <c r="AN370" i="5"/>
  <c r="AL370" i="5"/>
  <c r="AK370" i="5"/>
  <c r="AJ370" i="5"/>
  <c r="AI370" i="5"/>
  <c r="AH370" i="5"/>
  <c r="AG370" i="5"/>
  <c r="AE370" i="5"/>
  <c r="AD370" i="5"/>
  <c r="AC370" i="5"/>
  <c r="Z370" i="5"/>
  <c r="L370" i="5"/>
  <c r="I370" i="5" a="1"/>
  <c r="I370" i="5" s="1"/>
  <c r="H370" i="5" a="1"/>
  <c r="H370" i="5" s="1"/>
  <c r="B370" i="5" a="1"/>
  <c r="B370" i="5" s="1"/>
  <c r="FO369" i="5"/>
  <c r="FR369" i="5" s="1"/>
  <c r="FK369" i="5"/>
  <c r="FB369" i="5"/>
  <c r="FF369" i="5" s="1"/>
  <c r="FA369" i="5"/>
  <c r="FE369" i="5" s="1"/>
  <c r="EO369" i="5"/>
  <c r="ER369" i="5" s="1"/>
  <c r="EJ369" i="5"/>
  <c r="DU369" i="5"/>
  <c r="FA377" i="5" s="1"/>
  <c r="CS369" i="5"/>
  <c r="DD369" i="5" s="1"/>
  <c r="BQ369" i="5"/>
  <c r="EK377" i="5" s="1"/>
  <c r="BC369" i="5"/>
  <c r="AV369" i="5"/>
  <c r="EW369" i="5" s="1"/>
  <c r="EY369" i="5" s="1"/>
  <c r="AU369" i="5"/>
  <c r="ES369" i="5" s="1"/>
  <c r="EV369" i="5" s="1"/>
  <c r="AR369" i="5"/>
  <c r="AP369" i="5"/>
  <c r="AO369" i="5"/>
  <c r="AN369" i="5"/>
  <c r="AL369" i="5"/>
  <c r="AK369" i="5"/>
  <c r="AJ369" i="5"/>
  <c r="AI369" i="5"/>
  <c r="AH369" i="5"/>
  <c r="AG369" i="5"/>
  <c r="AE369" i="5"/>
  <c r="AD369" i="5"/>
  <c r="AC369" i="5"/>
  <c r="Z369" i="5"/>
  <c r="L369" i="5"/>
  <c r="I369" i="5" a="1"/>
  <c r="I369" i="5" s="1"/>
  <c r="H369" i="5" a="1"/>
  <c r="H369" i="5" s="1"/>
  <c r="B369" i="5" a="1"/>
  <c r="B369" i="5" s="1"/>
  <c r="FO368" i="5"/>
  <c r="FR368" i="5" s="1"/>
  <c r="FK368" i="5"/>
  <c r="FN368" i="5" s="1"/>
  <c r="FB368" i="5"/>
  <c r="FF368" i="5" s="1"/>
  <c r="FA368" i="5"/>
  <c r="FE368" i="5" s="1"/>
  <c r="EO368" i="5"/>
  <c r="ER368" i="5" s="1"/>
  <c r="EJ368" i="5"/>
  <c r="DU368" i="5"/>
  <c r="EF368" i="5" s="1"/>
  <c r="CS368" i="5"/>
  <c r="EO376" i="5" s="1"/>
  <c r="BQ368" i="5"/>
  <c r="CB368" i="5" s="1"/>
  <c r="BC368" i="5"/>
  <c r="AV368" i="5"/>
  <c r="EW368" i="5" s="1"/>
  <c r="EY368" i="5" s="1"/>
  <c r="AU368" i="5"/>
  <c r="ES368" i="5" s="1"/>
  <c r="EV368" i="5" s="1"/>
  <c r="AR368" i="5"/>
  <c r="AP368" i="5"/>
  <c r="AO368" i="5"/>
  <c r="AN368" i="5"/>
  <c r="AL368" i="5"/>
  <c r="AK368" i="5"/>
  <c r="AJ368" i="5"/>
  <c r="AI368" i="5"/>
  <c r="AH368" i="5"/>
  <c r="AG368" i="5"/>
  <c r="AE368" i="5"/>
  <c r="AD368" i="5"/>
  <c r="AC368" i="5"/>
  <c r="Z368" i="5"/>
  <c r="L368" i="5"/>
  <c r="I368" i="5" a="1"/>
  <c r="I368" i="5" s="1"/>
  <c r="H368" i="5" a="1"/>
  <c r="H368" i="5" s="1"/>
  <c r="B368" i="5" a="1"/>
  <c r="B368" i="5" s="1"/>
  <c r="FO367" i="5"/>
  <c r="FK367" i="5"/>
  <c r="FB367" i="5"/>
  <c r="FA367" i="5"/>
  <c r="FE367" i="5" s="1"/>
  <c r="EO367" i="5"/>
  <c r="ER367" i="5" s="1"/>
  <c r="EJ367" i="5"/>
  <c r="DU367" i="5"/>
  <c r="EF367" i="5" s="1"/>
  <c r="CS367" i="5"/>
  <c r="DD367" i="5" s="1"/>
  <c r="BQ367" i="5"/>
  <c r="CB367" i="5" s="1"/>
  <c r="BC367" i="5"/>
  <c r="AV367" i="5"/>
  <c r="AU367" i="5"/>
  <c r="ES367" i="5" s="1"/>
  <c r="AR367" i="5"/>
  <c r="AP367" i="5"/>
  <c r="AO367" i="5"/>
  <c r="AN367" i="5"/>
  <c r="AL367" i="5"/>
  <c r="AK367" i="5"/>
  <c r="AJ367" i="5"/>
  <c r="AI367" i="5"/>
  <c r="AH367" i="5"/>
  <c r="AG367" i="5"/>
  <c r="AE367" i="5"/>
  <c r="AD367" i="5"/>
  <c r="AC367" i="5"/>
  <c r="Z367" i="5"/>
  <c r="L367" i="5"/>
  <c r="I367" i="5" a="1"/>
  <c r="I367" i="5" s="1"/>
  <c r="H367" i="5" a="1"/>
  <c r="H367" i="5" s="1"/>
  <c r="B367" i="5" a="1"/>
  <c r="B367" i="5" s="1"/>
  <c r="FQ366" i="5"/>
  <c r="FP366" i="5"/>
  <c r="FO366" i="5"/>
  <c r="FM366" i="5"/>
  <c r="FL366" i="5"/>
  <c r="FK366" i="5"/>
  <c r="FF366" i="5"/>
  <c r="FE366" i="5"/>
  <c r="FD366" i="5"/>
  <c r="FB366" i="5"/>
  <c r="FA366" i="5"/>
  <c r="EZ366" i="5"/>
  <c r="EX366" i="5"/>
  <c r="EW366" i="5"/>
  <c r="EU366" i="5"/>
  <c r="ET366" i="5"/>
  <c r="ES366" i="5"/>
  <c r="EQ366" i="5"/>
  <c r="EP366" i="5"/>
  <c r="EO366" i="5"/>
  <c r="EM366" i="5"/>
  <c r="EL366" i="5"/>
  <c r="EK366" i="5"/>
  <c r="I366" i="5" a="1"/>
  <c r="I366" i="5" s="1"/>
  <c r="H366" i="5" a="1"/>
  <c r="H366" i="5" s="1"/>
  <c r="B366" i="5" a="1"/>
  <c r="B366" i="5" s="1"/>
  <c r="BD366" i="5" s="1"/>
  <c r="BE366" i="5" s="1"/>
  <c r="FH364" i="5"/>
  <c r="FM364" i="5" s="1"/>
  <c r="FG364" i="5"/>
  <c r="FL364" i="5" s="1"/>
  <c r="FF364" i="5"/>
  <c r="FK364" i="5" s="1"/>
  <c r="FD364" i="5"/>
  <c r="FM363" i="5" s="1"/>
  <c r="FC364" i="5"/>
  <c r="FL363" i="5" s="1"/>
  <c r="FB364" i="5"/>
  <c r="EZ364" i="5"/>
  <c r="FM362" i="5" s="1"/>
  <c r="EY364" i="5"/>
  <c r="FL362" i="5" s="1"/>
  <c r="EX364" i="5"/>
  <c r="FK362" i="5" s="1"/>
  <c r="EV364" i="5"/>
  <c r="FM361" i="5" s="1"/>
  <c r="EU364" i="5"/>
  <c r="FL361" i="5" s="1"/>
  <c r="ET364" i="5"/>
  <c r="FK361" i="5" s="1"/>
  <c r="ER364" i="5"/>
  <c r="FM360" i="5" s="1"/>
  <c r="EQ364" i="5"/>
  <c r="FL360" i="5" s="1"/>
  <c r="EP364" i="5"/>
  <c r="FK360" i="5" s="1"/>
  <c r="EN364" i="5"/>
  <c r="FM359" i="5" s="1"/>
  <c r="EM364" i="5"/>
  <c r="FL359" i="5" s="1"/>
  <c r="EL364" i="5"/>
  <c r="FK359" i="5" s="1"/>
  <c r="EJ364" i="5"/>
  <c r="EI364" i="5"/>
  <c r="EH364" i="5"/>
  <c r="EG364" i="5"/>
  <c r="EE364" i="5"/>
  <c r="ED364" i="5"/>
  <c r="EC364" i="5"/>
  <c r="EB364" i="5"/>
  <c r="EA364" i="5"/>
  <c r="DZ364" i="5"/>
  <c r="DY364" i="5"/>
  <c r="DX364" i="5"/>
  <c r="DW364" i="5"/>
  <c r="DV364" i="5"/>
  <c r="DT364" i="5"/>
  <c r="DS364" i="5"/>
  <c r="DR364" i="5"/>
  <c r="DQ364" i="5"/>
  <c r="DP364" i="5"/>
  <c r="DO364" i="5"/>
  <c r="DN364" i="5"/>
  <c r="DM364" i="5"/>
  <c r="DL364" i="5"/>
  <c r="DK364" i="5"/>
  <c r="DJ364" i="5"/>
  <c r="DI364" i="5"/>
  <c r="DH364" i="5"/>
  <c r="DG364" i="5"/>
  <c r="DF364" i="5"/>
  <c r="DE364" i="5"/>
  <c r="DC364" i="5"/>
  <c r="DB364" i="5"/>
  <c r="DA364" i="5"/>
  <c r="CZ364" i="5"/>
  <c r="CY364" i="5"/>
  <c r="CX364" i="5"/>
  <c r="CW364" i="5"/>
  <c r="CV364" i="5"/>
  <c r="CU364" i="5"/>
  <c r="CT364" i="5"/>
  <c r="CR364" i="5"/>
  <c r="CQ364" i="5"/>
  <c r="CP364" i="5"/>
  <c r="CO364" i="5"/>
  <c r="CN364" i="5"/>
  <c r="CM364" i="5"/>
  <c r="CL364" i="5"/>
  <c r="CK364" i="5"/>
  <c r="CJ364" i="5"/>
  <c r="CI364" i="5"/>
  <c r="CH364" i="5"/>
  <c r="CG364" i="5"/>
  <c r="CF364" i="5"/>
  <c r="CE364" i="5"/>
  <c r="CD364" i="5"/>
  <c r="CC364" i="5"/>
  <c r="CA364" i="5"/>
  <c r="BZ364" i="5"/>
  <c r="BY364" i="5"/>
  <c r="BX364" i="5"/>
  <c r="BW364" i="5"/>
  <c r="BV364" i="5"/>
  <c r="BU364" i="5"/>
  <c r="BT364" i="5"/>
  <c r="BS364" i="5"/>
  <c r="BR364" i="5"/>
  <c r="BP364" i="5"/>
  <c r="BO364" i="5"/>
  <c r="BN364" i="5"/>
  <c r="BM364" i="5"/>
  <c r="BL364" i="5"/>
  <c r="BK364" i="5"/>
  <c r="BJ364" i="5"/>
  <c r="BI364" i="5"/>
  <c r="BH364" i="5"/>
  <c r="BG364" i="5"/>
  <c r="BF364" i="5"/>
  <c r="BE364" i="5"/>
  <c r="BD364" i="5"/>
  <c r="FK363" i="5"/>
  <c r="FH363" i="5"/>
  <c r="FG363" i="5"/>
  <c r="FF363" i="5"/>
  <c r="FD363" i="5"/>
  <c r="FC363" i="5"/>
  <c r="FB363" i="5"/>
  <c r="EZ363" i="5"/>
  <c r="EY363" i="5"/>
  <c r="EX363" i="5"/>
  <c r="EV363" i="5"/>
  <c r="EU363" i="5"/>
  <c r="ET363" i="5"/>
  <c r="ER363" i="5"/>
  <c r="EQ363" i="5"/>
  <c r="EP363" i="5"/>
  <c r="EN363" i="5"/>
  <c r="EM363" i="5"/>
  <c r="EL363" i="5"/>
  <c r="EJ363" i="5"/>
  <c r="DU363" i="5"/>
  <c r="CS363" i="5"/>
  <c r="DD363" i="5" s="1"/>
  <c r="BQ363" i="5"/>
  <c r="ES364" i="5" s="1"/>
  <c r="FJ361" i="5" s="1"/>
  <c r="BC363" i="5"/>
  <c r="L363" i="5"/>
  <c r="FH362" i="5"/>
  <c r="FG362" i="5"/>
  <c r="FF362" i="5"/>
  <c r="FD362" i="5"/>
  <c r="FC362" i="5"/>
  <c r="FB362" i="5"/>
  <c r="EZ362" i="5"/>
  <c r="EY362" i="5"/>
  <c r="EX362" i="5"/>
  <c r="EV362" i="5"/>
  <c r="EU362" i="5"/>
  <c r="ET362" i="5"/>
  <c r="ER362" i="5"/>
  <c r="EQ362" i="5"/>
  <c r="EP362" i="5"/>
  <c r="EN362" i="5"/>
  <c r="EM362" i="5"/>
  <c r="EL362" i="5"/>
  <c r="EJ362" i="5"/>
  <c r="DU362" i="5"/>
  <c r="CS362" i="5"/>
  <c r="EW363" i="5" s="1"/>
  <c r="BQ362" i="5"/>
  <c r="ES363" i="5" s="1"/>
  <c r="BC362" i="5"/>
  <c r="L362" i="5"/>
  <c r="FH361" i="5"/>
  <c r="FG361" i="5"/>
  <c r="FF361" i="5"/>
  <c r="FD361" i="5"/>
  <c r="FC361" i="5"/>
  <c r="FB361" i="5"/>
  <c r="EZ361" i="5"/>
  <c r="EY361" i="5"/>
  <c r="EX361" i="5"/>
  <c r="EV361" i="5"/>
  <c r="EU361" i="5"/>
  <c r="ET361" i="5"/>
  <c r="ER361" i="5"/>
  <c r="EQ361" i="5"/>
  <c r="EP361" i="5"/>
  <c r="EN361" i="5"/>
  <c r="EM361" i="5"/>
  <c r="EL361" i="5"/>
  <c r="EJ361" i="5"/>
  <c r="DU361" i="5"/>
  <c r="CS361" i="5"/>
  <c r="EW362" i="5" s="1"/>
  <c r="BQ361" i="5"/>
  <c r="BC361" i="5"/>
  <c r="L361" i="5"/>
  <c r="FH360" i="5"/>
  <c r="FG360" i="5"/>
  <c r="FF360" i="5"/>
  <c r="FD360" i="5"/>
  <c r="FC360" i="5"/>
  <c r="FB360" i="5"/>
  <c r="EZ360" i="5"/>
  <c r="EY360" i="5"/>
  <c r="EX360" i="5"/>
  <c r="EV360" i="5"/>
  <c r="EU360" i="5"/>
  <c r="ET360" i="5"/>
  <c r="ER360" i="5"/>
  <c r="EQ360" i="5"/>
  <c r="EP360" i="5"/>
  <c r="EN360" i="5"/>
  <c r="EM360" i="5"/>
  <c r="EL360" i="5"/>
  <c r="EJ360" i="5"/>
  <c r="DU360" i="5"/>
  <c r="EF360" i="5" s="1"/>
  <c r="CS360" i="5"/>
  <c r="EW361" i="5" s="1"/>
  <c r="BQ360" i="5"/>
  <c r="CB360" i="5" s="1"/>
  <c r="BC360" i="5"/>
  <c r="L360" i="5"/>
  <c r="DU359" i="5"/>
  <c r="EF359" i="5" s="1"/>
  <c r="CS359" i="5"/>
  <c r="EW360" i="5" s="1"/>
  <c r="BQ359" i="5"/>
  <c r="CB359" i="5" s="1"/>
  <c r="BC359" i="5"/>
  <c r="L359" i="5"/>
  <c r="FQ357" i="5"/>
  <c r="FP357" i="5"/>
  <c r="FM357" i="5"/>
  <c r="FL357" i="5"/>
  <c r="EX357" i="5"/>
  <c r="EU357" i="5"/>
  <c r="ET357" i="5"/>
  <c r="EQ357" i="5"/>
  <c r="EP357" i="5"/>
  <c r="EM357" i="5"/>
  <c r="EL357" i="5"/>
  <c r="EI357" i="5"/>
  <c r="EH357" i="5"/>
  <c r="EG357" i="5"/>
  <c r="EE357" i="5"/>
  <c r="ED357" i="5"/>
  <c r="EC357" i="5"/>
  <c r="EB357" i="5"/>
  <c r="EA357" i="5"/>
  <c r="DZ357" i="5"/>
  <c r="DY357" i="5"/>
  <c r="DX357" i="5"/>
  <c r="DW357" i="5"/>
  <c r="DV357" i="5"/>
  <c r="DT357" i="5"/>
  <c r="DS357" i="5"/>
  <c r="DR357" i="5"/>
  <c r="DQ357" i="5"/>
  <c r="DP357" i="5"/>
  <c r="DO357" i="5"/>
  <c r="DN357" i="5"/>
  <c r="DM357" i="5"/>
  <c r="DL357" i="5"/>
  <c r="DK357" i="5"/>
  <c r="DJ357" i="5"/>
  <c r="DI357" i="5"/>
  <c r="DH357" i="5"/>
  <c r="DG357" i="5"/>
  <c r="DF357" i="5"/>
  <c r="DE357" i="5"/>
  <c r="DC357" i="5"/>
  <c r="DB357" i="5"/>
  <c r="DA357" i="5"/>
  <c r="CZ357" i="5"/>
  <c r="CY357" i="5"/>
  <c r="CX357" i="5"/>
  <c r="CW357" i="5"/>
  <c r="CV357" i="5"/>
  <c r="CU357" i="5"/>
  <c r="CT357" i="5"/>
  <c r="CR357" i="5"/>
  <c r="CQ357" i="5"/>
  <c r="CP357" i="5"/>
  <c r="CO357" i="5"/>
  <c r="CN357" i="5"/>
  <c r="CM357" i="5"/>
  <c r="CL357" i="5"/>
  <c r="CK357" i="5"/>
  <c r="CJ357" i="5"/>
  <c r="CI357" i="5"/>
  <c r="CH357" i="5"/>
  <c r="CG357" i="5"/>
  <c r="CF357" i="5"/>
  <c r="CE357" i="5"/>
  <c r="CD357" i="5"/>
  <c r="CC357" i="5"/>
  <c r="CA357" i="5"/>
  <c r="BZ357" i="5"/>
  <c r="BY357" i="5"/>
  <c r="BX357" i="5"/>
  <c r="BW357" i="5"/>
  <c r="BV357" i="5"/>
  <c r="BU357" i="5"/>
  <c r="BT357" i="5"/>
  <c r="BS357" i="5"/>
  <c r="BR357" i="5"/>
  <c r="BP357" i="5"/>
  <c r="BO357" i="5"/>
  <c r="BN357" i="5"/>
  <c r="BM357" i="5"/>
  <c r="BL357" i="5"/>
  <c r="BK357" i="5"/>
  <c r="BJ357" i="5"/>
  <c r="BI357" i="5"/>
  <c r="BH357" i="5"/>
  <c r="BG357" i="5"/>
  <c r="BF357" i="5"/>
  <c r="BE357" i="5"/>
  <c r="BD357" i="5"/>
  <c r="AZ357" i="5"/>
  <c r="AX357" i="5"/>
  <c r="AW357" i="5"/>
  <c r="AT357" i="5"/>
  <c r="AB357" i="5"/>
  <c r="AA357" i="5"/>
  <c r="Y357" i="5"/>
  <c r="X357" i="5"/>
  <c r="W357" i="5"/>
  <c r="U357" i="5"/>
  <c r="T357" i="5"/>
  <c r="S357" i="5"/>
  <c r="R357" i="5"/>
  <c r="Q357" i="5"/>
  <c r="P357" i="5"/>
  <c r="O357" i="5"/>
  <c r="N357" i="5"/>
  <c r="M357" i="5"/>
  <c r="FO356" i="5"/>
  <c r="FR356" i="5" s="1"/>
  <c r="FK356" i="5"/>
  <c r="FB356" i="5"/>
  <c r="FF356" i="5" s="1"/>
  <c r="FA356" i="5"/>
  <c r="FE356" i="5" s="1"/>
  <c r="EO356" i="5"/>
  <c r="ER356" i="5" s="1"/>
  <c r="EJ356" i="5"/>
  <c r="DU356" i="5"/>
  <c r="EF356" i="5" s="1"/>
  <c r="CS356" i="5"/>
  <c r="BQ356" i="5"/>
  <c r="CB356" i="5" s="1"/>
  <c r="BC356" i="5"/>
  <c r="AV356" i="5"/>
  <c r="EW356" i="5" s="1"/>
  <c r="EY356" i="5" s="1"/>
  <c r="AU356" i="5"/>
  <c r="ES356" i="5" s="1"/>
  <c r="EV356" i="5" s="1"/>
  <c r="AR356" i="5"/>
  <c r="AP356" i="5"/>
  <c r="AO356" i="5"/>
  <c r="AN356" i="5"/>
  <c r="AL356" i="5"/>
  <c r="AK356" i="5"/>
  <c r="AJ356" i="5"/>
  <c r="AI356" i="5"/>
  <c r="AH356" i="5"/>
  <c r="AG356" i="5"/>
  <c r="AE356" i="5"/>
  <c r="AD356" i="5"/>
  <c r="AC356" i="5"/>
  <c r="Z356" i="5"/>
  <c r="L356" i="5"/>
  <c r="I356" i="5" a="1"/>
  <c r="I356" i="5" s="1"/>
  <c r="H356" i="5" a="1"/>
  <c r="H356" i="5" s="1"/>
  <c r="B356" i="5" a="1"/>
  <c r="B356" i="5" s="1"/>
  <c r="FO355" i="5"/>
  <c r="FR355" i="5" s="1"/>
  <c r="FK355" i="5"/>
  <c r="FN355" i="5" s="1"/>
  <c r="FB355" i="5"/>
  <c r="FF355" i="5" s="1"/>
  <c r="FA355" i="5"/>
  <c r="FE355" i="5" s="1"/>
  <c r="EO355" i="5"/>
  <c r="ER355" i="5" s="1"/>
  <c r="EJ355" i="5"/>
  <c r="DU355" i="5"/>
  <c r="FA363" i="5" s="1"/>
  <c r="CS355" i="5"/>
  <c r="EO363" i="5" s="1"/>
  <c r="BQ355" i="5"/>
  <c r="EK363" i="5" s="1"/>
  <c r="BC355" i="5"/>
  <c r="AV355" i="5"/>
  <c r="EW355" i="5" s="1"/>
  <c r="EY355" i="5" s="1"/>
  <c r="AU355" i="5"/>
  <c r="ES355" i="5" s="1"/>
  <c r="EV355" i="5" s="1"/>
  <c r="AR355" i="5"/>
  <c r="AP355" i="5"/>
  <c r="AO355" i="5"/>
  <c r="AN355" i="5"/>
  <c r="AL355" i="5"/>
  <c r="AK355" i="5"/>
  <c r="AJ355" i="5"/>
  <c r="AI355" i="5"/>
  <c r="AH355" i="5"/>
  <c r="AG355" i="5"/>
  <c r="AE355" i="5"/>
  <c r="AD355" i="5"/>
  <c r="AC355" i="5"/>
  <c r="Z355" i="5"/>
  <c r="L355" i="5"/>
  <c r="I355" i="5" a="1"/>
  <c r="I355" i="5" s="1"/>
  <c r="H355" i="5" a="1"/>
  <c r="H355" i="5" s="1"/>
  <c r="B355" i="5" a="1"/>
  <c r="B355" i="5" s="1"/>
  <c r="FO354" i="5"/>
  <c r="FR354" i="5" s="1"/>
  <c r="FK354" i="5"/>
  <c r="FB354" i="5"/>
  <c r="FF354" i="5" s="1"/>
  <c r="FA354" i="5"/>
  <c r="FE354" i="5" s="1"/>
  <c r="EO354" i="5"/>
  <c r="ER354" i="5" s="1"/>
  <c r="EJ354" i="5"/>
  <c r="DU354" i="5"/>
  <c r="FA362" i="5" s="1"/>
  <c r="CS354" i="5"/>
  <c r="DD354" i="5" s="1"/>
  <c r="BQ354" i="5"/>
  <c r="EK362" i="5" s="1"/>
  <c r="BC354" i="5"/>
  <c r="AV354" i="5"/>
  <c r="EW354" i="5" s="1"/>
  <c r="EY354" i="5" s="1"/>
  <c r="AU354" i="5"/>
  <c r="ES354" i="5" s="1"/>
  <c r="EV354" i="5" s="1"/>
  <c r="AR354" i="5"/>
  <c r="AP354" i="5"/>
  <c r="AO354" i="5"/>
  <c r="AN354" i="5"/>
  <c r="AL354" i="5"/>
  <c r="AK354" i="5"/>
  <c r="AJ354" i="5"/>
  <c r="AI354" i="5"/>
  <c r="AH354" i="5"/>
  <c r="AG354" i="5"/>
  <c r="AE354" i="5"/>
  <c r="AD354" i="5"/>
  <c r="AC354" i="5"/>
  <c r="Z354" i="5"/>
  <c r="L354" i="5"/>
  <c r="I354" i="5" a="1"/>
  <c r="I354" i="5" s="1"/>
  <c r="H354" i="5" a="1"/>
  <c r="H354" i="5" s="1"/>
  <c r="B354" i="5" a="1"/>
  <c r="B354" i="5" s="1"/>
  <c r="FO353" i="5"/>
  <c r="FR353" i="5" s="1"/>
  <c r="FK353" i="5"/>
  <c r="FN353" i="5" s="1"/>
  <c r="FB353" i="5"/>
  <c r="FF353" i="5" s="1"/>
  <c r="FA353" i="5"/>
  <c r="FE353" i="5" s="1"/>
  <c r="EO353" i="5"/>
  <c r="ER353" i="5" s="1"/>
  <c r="EJ353" i="5"/>
  <c r="DU353" i="5"/>
  <c r="EF353" i="5" s="1"/>
  <c r="CS353" i="5"/>
  <c r="EO361" i="5" s="1"/>
  <c r="BQ353" i="5"/>
  <c r="CB353" i="5" s="1"/>
  <c r="BC353" i="5"/>
  <c r="AV353" i="5"/>
  <c r="EW353" i="5" s="1"/>
  <c r="EY353" i="5" s="1"/>
  <c r="AU353" i="5"/>
  <c r="ES353" i="5" s="1"/>
  <c r="EV353" i="5" s="1"/>
  <c r="AR353" i="5"/>
  <c r="AP353" i="5"/>
  <c r="AO353" i="5"/>
  <c r="AN353" i="5"/>
  <c r="AL353" i="5"/>
  <c r="AK353" i="5"/>
  <c r="AJ353" i="5"/>
  <c r="AI353" i="5"/>
  <c r="AH353" i="5"/>
  <c r="AG353" i="5"/>
  <c r="AE353" i="5"/>
  <c r="AD353" i="5"/>
  <c r="AC353" i="5"/>
  <c r="Z353" i="5"/>
  <c r="L353" i="5"/>
  <c r="I353" i="5" a="1"/>
  <c r="I353" i="5" s="1"/>
  <c r="H353" i="5" a="1"/>
  <c r="H353" i="5" s="1"/>
  <c r="B353" i="5" a="1"/>
  <c r="B353" i="5" s="1"/>
  <c r="FO352" i="5"/>
  <c r="FK352" i="5"/>
  <c r="FB352" i="5"/>
  <c r="FA352" i="5"/>
  <c r="EO352" i="5"/>
  <c r="ER352" i="5" s="1"/>
  <c r="EJ352" i="5"/>
  <c r="DU352" i="5"/>
  <c r="EF352" i="5" s="1"/>
  <c r="CS352" i="5"/>
  <c r="DD352" i="5" s="1"/>
  <c r="BQ352" i="5"/>
  <c r="CB352" i="5" s="1"/>
  <c r="BC352" i="5"/>
  <c r="AV352" i="5"/>
  <c r="AU352" i="5"/>
  <c r="ES352" i="5" s="1"/>
  <c r="AR352" i="5"/>
  <c r="AP352" i="5"/>
  <c r="AO352" i="5"/>
  <c r="AN352" i="5"/>
  <c r="AL352" i="5"/>
  <c r="AK352" i="5"/>
  <c r="AJ352" i="5"/>
  <c r="AI352" i="5"/>
  <c r="AH352" i="5"/>
  <c r="AG352" i="5"/>
  <c r="AE352" i="5"/>
  <c r="AD352" i="5"/>
  <c r="AC352" i="5"/>
  <c r="Z352" i="5"/>
  <c r="L352" i="5"/>
  <c r="I352" i="5" a="1"/>
  <c r="I352" i="5" s="1"/>
  <c r="H352" i="5" a="1"/>
  <c r="H352" i="5" s="1"/>
  <c r="B352" i="5" a="1"/>
  <c r="B352" i="5" s="1"/>
  <c r="FQ351" i="5"/>
  <c r="FP351" i="5"/>
  <c r="FO351" i="5"/>
  <c r="FM351" i="5"/>
  <c r="FL351" i="5"/>
  <c r="FK351" i="5"/>
  <c r="FF351" i="5"/>
  <c r="FE351" i="5"/>
  <c r="FD351" i="5"/>
  <c r="FB351" i="5"/>
  <c r="FA351" i="5"/>
  <c r="EZ351" i="5"/>
  <c r="EX351" i="5"/>
  <c r="EW351" i="5"/>
  <c r="EU351" i="5"/>
  <c r="ET351" i="5"/>
  <c r="ES351" i="5"/>
  <c r="EQ351" i="5"/>
  <c r="EP351" i="5"/>
  <c r="EO351" i="5"/>
  <c r="EM351" i="5"/>
  <c r="EL351" i="5"/>
  <c r="EK351" i="5"/>
  <c r="I351" i="5" a="1"/>
  <c r="I351" i="5" s="1"/>
  <c r="H351" i="5" a="1"/>
  <c r="H351" i="5" s="1"/>
  <c r="B351" i="5" a="1"/>
  <c r="B351" i="5" s="1"/>
  <c r="BD351" i="5" s="1"/>
  <c r="BE351" i="5" s="1"/>
  <c r="FH349" i="5"/>
  <c r="FM349" i="5" s="1"/>
  <c r="FG349" i="5"/>
  <c r="FL349" i="5" s="1"/>
  <c r="FF349" i="5"/>
  <c r="FK349" i="5" s="1"/>
  <c r="FD349" i="5"/>
  <c r="FM348" i="5" s="1"/>
  <c r="FC349" i="5"/>
  <c r="FL348" i="5" s="1"/>
  <c r="FB349" i="5"/>
  <c r="EZ349" i="5"/>
  <c r="FM347" i="5" s="1"/>
  <c r="EY349" i="5"/>
  <c r="FL347" i="5" s="1"/>
  <c r="EX349" i="5"/>
  <c r="FK347" i="5" s="1"/>
  <c r="EV349" i="5"/>
  <c r="FM346" i="5" s="1"/>
  <c r="EU349" i="5"/>
  <c r="FL346" i="5" s="1"/>
  <c r="ET349" i="5"/>
  <c r="FK346" i="5" s="1"/>
  <c r="ER349" i="5"/>
  <c r="FM345" i="5" s="1"/>
  <c r="EQ349" i="5"/>
  <c r="FL345" i="5" s="1"/>
  <c r="EP349" i="5"/>
  <c r="FK345" i="5" s="1"/>
  <c r="EN349" i="5"/>
  <c r="FM344" i="5" s="1"/>
  <c r="EM349" i="5"/>
  <c r="FL344" i="5" s="1"/>
  <c r="EL349" i="5"/>
  <c r="FK344" i="5" s="1"/>
  <c r="EJ349" i="5"/>
  <c r="EI349" i="5"/>
  <c r="EH349" i="5"/>
  <c r="EG349" i="5"/>
  <c r="EE349" i="5"/>
  <c r="ED349" i="5"/>
  <c r="EC349" i="5"/>
  <c r="EB349" i="5"/>
  <c r="EA349" i="5"/>
  <c r="DZ349" i="5"/>
  <c r="DY349" i="5"/>
  <c r="DX349" i="5"/>
  <c r="DW349" i="5"/>
  <c r="DV349" i="5"/>
  <c r="DT349" i="5"/>
  <c r="DS349" i="5"/>
  <c r="DR349" i="5"/>
  <c r="DQ349" i="5"/>
  <c r="DP349" i="5"/>
  <c r="DO349" i="5"/>
  <c r="DN349" i="5"/>
  <c r="DM349" i="5"/>
  <c r="DL349" i="5"/>
  <c r="DK349" i="5"/>
  <c r="DJ349" i="5"/>
  <c r="DI349" i="5"/>
  <c r="DH349" i="5"/>
  <c r="DG349" i="5"/>
  <c r="DF349" i="5"/>
  <c r="DE349" i="5"/>
  <c r="DC349" i="5"/>
  <c r="DB349" i="5"/>
  <c r="DA349" i="5"/>
  <c r="CZ349" i="5"/>
  <c r="CY349" i="5"/>
  <c r="CX349" i="5"/>
  <c r="CW349" i="5"/>
  <c r="CV349" i="5"/>
  <c r="CU349" i="5"/>
  <c r="CT349" i="5"/>
  <c r="CR349" i="5"/>
  <c r="CQ349" i="5"/>
  <c r="CP349" i="5"/>
  <c r="CO349" i="5"/>
  <c r="CN349" i="5"/>
  <c r="CM349" i="5"/>
  <c r="CL349" i="5"/>
  <c r="CK349" i="5"/>
  <c r="CJ349" i="5"/>
  <c r="CI349" i="5"/>
  <c r="CH349" i="5"/>
  <c r="CG349" i="5"/>
  <c r="CF349" i="5"/>
  <c r="CE349" i="5"/>
  <c r="CD349" i="5"/>
  <c r="CC349" i="5"/>
  <c r="CA349" i="5"/>
  <c r="BZ349" i="5"/>
  <c r="BY349" i="5"/>
  <c r="BX349" i="5"/>
  <c r="BW349" i="5"/>
  <c r="BV349" i="5"/>
  <c r="BU349" i="5"/>
  <c r="BT349" i="5"/>
  <c r="BS349" i="5"/>
  <c r="BR349" i="5"/>
  <c r="BP349" i="5"/>
  <c r="BO349" i="5"/>
  <c r="BN349" i="5"/>
  <c r="BM349" i="5"/>
  <c r="BL349" i="5"/>
  <c r="BK349" i="5"/>
  <c r="BJ349" i="5"/>
  <c r="BI349" i="5"/>
  <c r="BH349" i="5"/>
  <c r="BG349" i="5"/>
  <c r="BF349" i="5"/>
  <c r="BE349" i="5"/>
  <c r="BD349" i="5"/>
  <c r="FK348" i="5"/>
  <c r="FH348" i="5"/>
  <c r="FG348" i="5"/>
  <c r="FF348" i="5"/>
  <c r="FD348" i="5"/>
  <c r="FC348" i="5"/>
  <c r="FB348" i="5"/>
  <c r="EZ348" i="5"/>
  <c r="EY348" i="5"/>
  <c r="EX348" i="5"/>
  <c r="EV348" i="5"/>
  <c r="EU348" i="5"/>
  <c r="ET348" i="5"/>
  <c r="ER348" i="5"/>
  <c r="EQ348" i="5"/>
  <c r="EP348" i="5"/>
  <c r="EN348" i="5"/>
  <c r="EM348" i="5"/>
  <c r="EL348" i="5"/>
  <c r="EJ348" i="5"/>
  <c r="DU348" i="5"/>
  <c r="FE349" i="5" s="1"/>
  <c r="FJ349" i="5" s="1"/>
  <c r="CS348" i="5"/>
  <c r="DD348" i="5" s="1"/>
  <c r="BQ348" i="5"/>
  <c r="BC348" i="5"/>
  <c r="L348" i="5"/>
  <c r="FH347" i="5"/>
  <c r="FG347" i="5"/>
  <c r="FF347" i="5"/>
  <c r="FD347" i="5"/>
  <c r="FC347" i="5"/>
  <c r="FB347" i="5"/>
  <c r="EZ347" i="5"/>
  <c r="EY347" i="5"/>
  <c r="EX347" i="5"/>
  <c r="EV347" i="5"/>
  <c r="EU347" i="5"/>
  <c r="ET347" i="5"/>
  <c r="ER347" i="5"/>
  <c r="EQ347" i="5"/>
  <c r="EP347" i="5"/>
  <c r="EN347" i="5"/>
  <c r="EM347" i="5"/>
  <c r="EL347" i="5"/>
  <c r="EJ347" i="5"/>
  <c r="DU347" i="5"/>
  <c r="FE348" i="5" s="1"/>
  <c r="CS347" i="5"/>
  <c r="EW348" i="5" s="1"/>
  <c r="BQ347" i="5"/>
  <c r="ES348" i="5" s="1"/>
  <c r="BC347" i="5"/>
  <c r="L347" i="5"/>
  <c r="FH346" i="5"/>
  <c r="FG346" i="5"/>
  <c r="FF346" i="5"/>
  <c r="FD346" i="5"/>
  <c r="FC346" i="5"/>
  <c r="FB346" i="5"/>
  <c r="EZ346" i="5"/>
  <c r="EY346" i="5"/>
  <c r="EX346" i="5"/>
  <c r="EV346" i="5"/>
  <c r="EU346" i="5"/>
  <c r="ET346" i="5"/>
  <c r="ER346" i="5"/>
  <c r="EQ346" i="5"/>
  <c r="EP346" i="5"/>
  <c r="EN346" i="5"/>
  <c r="EM346" i="5"/>
  <c r="EL346" i="5"/>
  <c r="EJ346" i="5"/>
  <c r="DU346" i="5"/>
  <c r="CS346" i="5"/>
  <c r="EW347" i="5" s="1"/>
  <c r="BQ346" i="5"/>
  <c r="BC346" i="5"/>
  <c r="L346" i="5"/>
  <c r="FH345" i="5"/>
  <c r="FG345" i="5"/>
  <c r="FF345" i="5"/>
  <c r="FD345" i="5"/>
  <c r="FC345" i="5"/>
  <c r="FB345" i="5"/>
  <c r="EZ345" i="5"/>
  <c r="EY345" i="5"/>
  <c r="EX345" i="5"/>
  <c r="EV345" i="5"/>
  <c r="EU345" i="5"/>
  <c r="ET345" i="5"/>
  <c r="ER345" i="5"/>
  <c r="EQ345" i="5"/>
  <c r="EP345" i="5"/>
  <c r="EN345" i="5"/>
  <c r="EM345" i="5"/>
  <c r="EL345" i="5"/>
  <c r="EJ345" i="5"/>
  <c r="DU345" i="5"/>
  <c r="EF345" i="5" s="1"/>
  <c r="CS345" i="5"/>
  <c r="EW346" i="5" s="1"/>
  <c r="BQ345" i="5"/>
  <c r="CB345" i="5" s="1"/>
  <c r="BC345" i="5"/>
  <c r="L345" i="5"/>
  <c r="DU344" i="5"/>
  <c r="EF344" i="5" s="1"/>
  <c r="CS344" i="5"/>
  <c r="EW345" i="5" s="1"/>
  <c r="BQ344" i="5"/>
  <c r="CB344" i="5" s="1"/>
  <c r="BC344" i="5"/>
  <c r="L344" i="5"/>
  <c r="FQ342" i="5"/>
  <c r="FP342" i="5"/>
  <c r="FM342" i="5"/>
  <c r="FL342" i="5"/>
  <c r="EX342" i="5"/>
  <c r="EU342" i="5"/>
  <c r="ET342" i="5"/>
  <c r="EQ342" i="5"/>
  <c r="EP342" i="5"/>
  <c r="EM342" i="5"/>
  <c r="EL342" i="5"/>
  <c r="EI342" i="5"/>
  <c r="EH342" i="5"/>
  <c r="EG342" i="5"/>
  <c r="EE342" i="5"/>
  <c r="ED342" i="5"/>
  <c r="EC342" i="5"/>
  <c r="EB342" i="5"/>
  <c r="EA342" i="5"/>
  <c r="DZ342" i="5"/>
  <c r="DY342" i="5"/>
  <c r="DX342" i="5"/>
  <c r="DW342" i="5"/>
  <c r="DV342" i="5"/>
  <c r="DT342" i="5"/>
  <c r="DS342" i="5"/>
  <c r="DR342" i="5"/>
  <c r="DQ342" i="5"/>
  <c r="DP342" i="5"/>
  <c r="DO342" i="5"/>
  <c r="DN342" i="5"/>
  <c r="DM342" i="5"/>
  <c r="DL342" i="5"/>
  <c r="DK342" i="5"/>
  <c r="DJ342" i="5"/>
  <c r="DI342" i="5"/>
  <c r="DH342" i="5"/>
  <c r="DG342" i="5"/>
  <c r="DF342" i="5"/>
  <c r="DE342" i="5"/>
  <c r="DC342" i="5"/>
  <c r="DB342" i="5"/>
  <c r="DA342" i="5"/>
  <c r="CZ342" i="5"/>
  <c r="CY342" i="5"/>
  <c r="CX342" i="5"/>
  <c r="CW342" i="5"/>
  <c r="CV342" i="5"/>
  <c r="CU342" i="5"/>
  <c r="CT342" i="5"/>
  <c r="CR342" i="5"/>
  <c r="CQ342" i="5"/>
  <c r="CP342" i="5"/>
  <c r="CO342" i="5"/>
  <c r="CN342" i="5"/>
  <c r="CM342" i="5"/>
  <c r="CL342" i="5"/>
  <c r="CK342" i="5"/>
  <c r="CJ342" i="5"/>
  <c r="CI342" i="5"/>
  <c r="CH342" i="5"/>
  <c r="CG342" i="5"/>
  <c r="CF342" i="5"/>
  <c r="CE342" i="5"/>
  <c r="CD342" i="5"/>
  <c r="CC342" i="5"/>
  <c r="CA342" i="5"/>
  <c r="BZ342" i="5"/>
  <c r="BY342" i="5"/>
  <c r="BX342" i="5"/>
  <c r="BW342" i="5"/>
  <c r="BV342" i="5"/>
  <c r="BU342" i="5"/>
  <c r="BT342" i="5"/>
  <c r="BS342" i="5"/>
  <c r="BR342" i="5"/>
  <c r="BP342" i="5"/>
  <c r="BO342" i="5"/>
  <c r="BN342" i="5"/>
  <c r="BM342" i="5"/>
  <c r="BL342" i="5"/>
  <c r="BK342" i="5"/>
  <c r="BJ342" i="5"/>
  <c r="BI342" i="5"/>
  <c r="BH342" i="5"/>
  <c r="BG342" i="5"/>
  <c r="BF342" i="5"/>
  <c r="BE342" i="5"/>
  <c r="BD342" i="5"/>
  <c r="AZ342" i="5"/>
  <c r="AX342" i="5"/>
  <c r="AW342" i="5"/>
  <c r="AT342" i="5"/>
  <c r="AB342" i="5"/>
  <c r="AA342" i="5"/>
  <c r="Y342" i="5"/>
  <c r="X342" i="5"/>
  <c r="W342" i="5"/>
  <c r="U342" i="5"/>
  <c r="T342" i="5"/>
  <c r="S342" i="5"/>
  <c r="R342" i="5"/>
  <c r="Q342" i="5"/>
  <c r="P342" i="5"/>
  <c r="O342" i="5"/>
  <c r="N342" i="5"/>
  <c r="M342" i="5"/>
  <c r="FO341" i="5"/>
  <c r="FR341" i="5" s="1"/>
  <c r="FK341" i="5"/>
  <c r="FB341" i="5"/>
  <c r="FF341" i="5" s="1"/>
  <c r="FA341" i="5"/>
  <c r="FE341" i="5" s="1"/>
  <c r="EO341" i="5"/>
  <c r="ER341" i="5" s="1"/>
  <c r="EJ341" i="5"/>
  <c r="DU341" i="5"/>
  <c r="EF341" i="5" s="1"/>
  <c r="CS341" i="5"/>
  <c r="BQ341" i="5"/>
  <c r="CB341" i="5" s="1"/>
  <c r="BC341" i="5"/>
  <c r="AV341" i="5"/>
  <c r="EW341" i="5" s="1"/>
  <c r="EY341" i="5" s="1"/>
  <c r="AU341" i="5"/>
  <c r="ES341" i="5" s="1"/>
  <c r="EV341" i="5" s="1"/>
  <c r="AR341" i="5"/>
  <c r="AP341" i="5"/>
  <c r="AO341" i="5"/>
  <c r="AN341" i="5"/>
  <c r="AL341" i="5"/>
  <c r="AK341" i="5"/>
  <c r="AJ341" i="5"/>
  <c r="AI341" i="5"/>
  <c r="AH341" i="5"/>
  <c r="AG341" i="5"/>
  <c r="AE341" i="5"/>
  <c r="AD341" i="5"/>
  <c r="AC341" i="5"/>
  <c r="Z341" i="5"/>
  <c r="L341" i="5"/>
  <c r="I341" i="5" a="1"/>
  <c r="I341" i="5" s="1"/>
  <c r="H341" i="5" a="1"/>
  <c r="H341" i="5" s="1"/>
  <c r="B341" i="5" a="1"/>
  <c r="B341" i="5" s="1"/>
  <c r="FO340" i="5"/>
  <c r="FR340" i="5" s="1"/>
  <c r="FK340" i="5"/>
  <c r="FN340" i="5" s="1"/>
  <c r="FB340" i="5"/>
  <c r="FF340" i="5" s="1"/>
  <c r="FA340" i="5"/>
  <c r="FE340" i="5" s="1"/>
  <c r="EO340" i="5"/>
  <c r="ER340" i="5" s="1"/>
  <c r="EJ340" i="5"/>
  <c r="DU340" i="5"/>
  <c r="FA348" i="5" s="1"/>
  <c r="CS340" i="5"/>
  <c r="EO348" i="5" s="1"/>
  <c r="BQ340" i="5"/>
  <c r="EK348" i="5" s="1"/>
  <c r="BC340" i="5"/>
  <c r="AV340" i="5"/>
  <c r="EW340" i="5" s="1"/>
  <c r="EY340" i="5" s="1"/>
  <c r="AU340" i="5"/>
  <c r="ES340" i="5" s="1"/>
  <c r="EV340" i="5" s="1"/>
  <c r="AR340" i="5"/>
  <c r="AP340" i="5"/>
  <c r="AO340" i="5"/>
  <c r="AN340" i="5"/>
  <c r="AL340" i="5"/>
  <c r="AK340" i="5"/>
  <c r="AJ340" i="5"/>
  <c r="AI340" i="5"/>
  <c r="AH340" i="5"/>
  <c r="AG340" i="5"/>
  <c r="AE340" i="5"/>
  <c r="AD340" i="5"/>
  <c r="AC340" i="5"/>
  <c r="Z340" i="5"/>
  <c r="L340" i="5"/>
  <c r="I340" i="5" a="1"/>
  <c r="I340" i="5" s="1"/>
  <c r="H340" i="5" a="1"/>
  <c r="H340" i="5" s="1"/>
  <c r="B340" i="5" a="1"/>
  <c r="B340" i="5" s="1"/>
  <c r="FO339" i="5"/>
  <c r="FR339" i="5" s="1"/>
  <c r="FK339" i="5"/>
  <c r="FB339" i="5"/>
  <c r="FF339" i="5" s="1"/>
  <c r="FA339" i="5"/>
  <c r="FE339" i="5" s="1"/>
  <c r="EO339" i="5"/>
  <c r="ER339" i="5" s="1"/>
  <c r="EJ339" i="5"/>
  <c r="DU339" i="5"/>
  <c r="FA347" i="5" s="1"/>
  <c r="CS339" i="5"/>
  <c r="DD339" i="5" s="1"/>
  <c r="BQ339" i="5"/>
  <c r="EK347" i="5" s="1"/>
  <c r="BC339" i="5"/>
  <c r="AV339" i="5"/>
  <c r="EW339" i="5" s="1"/>
  <c r="EY339" i="5" s="1"/>
  <c r="AU339" i="5"/>
  <c r="ES339" i="5" s="1"/>
  <c r="EV339" i="5" s="1"/>
  <c r="AR339" i="5"/>
  <c r="AP339" i="5"/>
  <c r="AO339" i="5"/>
  <c r="AN339" i="5"/>
  <c r="AL339" i="5"/>
  <c r="AK339" i="5"/>
  <c r="AJ339" i="5"/>
  <c r="AI339" i="5"/>
  <c r="AH339" i="5"/>
  <c r="AG339" i="5"/>
  <c r="AE339" i="5"/>
  <c r="AD339" i="5"/>
  <c r="AC339" i="5"/>
  <c r="Z339" i="5"/>
  <c r="L339" i="5"/>
  <c r="I339" i="5" a="1"/>
  <c r="I339" i="5" s="1"/>
  <c r="H339" i="5" a="1"/>
  <c r="H339" i="5" s="1"/>
  <c r="B339" i="5" a="1"/>
  <c r="B339" i="5" s="1"/>
  <c r="FO338" i="5"/>
  <c r="FR338" i="5" s="1"/>
  <c r="FK338" i="5"/>
  <c r="FN338" i="5" s="1"/>
  <c r="FB338" i="5"/>
  <c r="FF338" i="5" s="1"/>
  <c r="FA338" i="5"/>
  <c r="FE338" i="5" s="1"/>
  <c r="EO338" i="5"/>
  <c r="ER338" i="5" s="1"/>
  <c r="EJ338" i="5"/>
  <c r="DU338" i="5"/>
  <c r="EF338" i="5" s="1"/>
  <c r="CS338" i="5"/>
  <c r="EO346" i="5" s="1"/>
  <c r="BQ338" i="5"/>
  <c r="CB338" i="5" s="1"/>
  <c r="BC338" i="5"/>
  <c r="AV338" i="5"/>
  <c r="EW338" i="5" s="1"/>
  <c r="EY338" i="5" s="1"/>
  <c r="AU338" i="5"/>
  <c r="ES338" i="5" s="1"/>
  <c r="EV338" i="5" s="1"/>
  <c r="AR338" i="5"/>
  <c r="AP338" i="5"/>
  <c r="AO338" i="5"/>
  <c r="AN338" i="5"/>
  <c r="AL338" i="5"/>
  <c r="AK338" i="5"/>
  <c r="AJ338" i="5"/>
  <c r="AI338" i="5"/>
  <c r="AH338" i="5"/>
  <c r="AG338" i="5"/>
  <c r="AE338" i="5"/>
  <c r="AD338" i="5"/>
  <c r="AC338" i="5"/>
  <c r="Z338" i="5"/>
  <c r="L338" i="5"/>
  <c r="I338" i="5" a="1"/>
  <c r="I338" i="5" s="1"/>
  <c r="H338" i="5" a="1"/>
  <c r="H338" i="5" s="1"/>
  <c r="B338" i="5" a="1"/>
  <c r="B338" i="5" s="1"/>
  <c r="FO337" i="5"/>
  <c r="FK337" i="5"/>
  <c r="FB337" i="5"/>
  <c r="FA337" i="5"/>
  <c r="EO337" i="5"/>
  <c r="EJ337" i="5"/>
  <c r="DU337" i="5"/>
  <c r="EF337" i="5" s="1"/>
  <c r="CS337" i="5"/>
  <c r="DD337" i="5" s="1"/>
  <c r="BQ337" i="5"/>
  <c r="CB337" i="5" s="1"/>
  <c r="BC337" i="5"/>
  <c r="AV337" i="5"/>
  <c r="AU337" i="5"/>
  <c r="ES337" i="5" s="1"/>
  <c r="AR337" i="5"/>
  <c r="AP337" i="5"/>
  <c r="AO337" i="5"/>
  <c r="AN337" i="5"/>
  <c r="AL337" i="5"/>
  <c r="AK337" i="5"/>
  <c r="AJ337" i="5"/>
  <c r="AI337" i="5"/>
  <c r="AH337" i="5"/>
  <c r="AG337" i="5"/>
  <c r="AE337" i="5"/>
  <c r="AD337" i="5"/>
  <c r="AC337" i="5"/>
  <c r="Z337" i="5"/>
  <c r="L337" i="5"/>
  <c r="I337" i="5" a="1"/>
  <c r="I337" i="5" s="1"/>
  <c r="H337" i="5" a="1"/>
  <c r="H337" i="5" s="1"/>
  <c r="B337" i="5" a="1"/>
  <c r="B337" i="5" s="1"/>
  <c r="FQ336" i="5"/>
  <c r="FP336" i="5"/>
  <c r="FO336" i="5"/>
  <c r="FM336" i="5"/>
  <c r="FL336" i="5"/>
  <c r="FK336" i="5"/>
  <c r="FF336" i="5"/>
  <c r="FE336" i="5"/>
  <c r="FD336" i="5"/>
  <c r="FB336" i="5"/>
  <c r="FA336" i="5"/>
  <c r="EZ336" i="5"/>
  <c r="EX336" i="5"/>
  <c r="EW336" i="5"/>
  <c r="EU336" i="5"/>
  <c r="ET336" i="5"/>
  <c r="ES336" i="5"/>
  <c r="EQ336" i="5"/>
  <c r="EP336" i="5"/>
  <c r="EO336" i="5"/>
  <c r="EM336" i="5"/>
  <c r="EL336" i="5"/>
  <c r="EK336" i="5"/>
  <c r="I336" i="5" a="1"/>
  <c r="I336" i="5" s="1"/>
  <c r="H336" i="5" a="1"/>
  <c r="H336" i="5" s="1"/>
  <c r="B336" i="5" a="1"/>
  <c r="B336" i="5" s="1"/>
  <c r="BD336" i="5" s="1"/>
  <c r="BE336" i="5" s="1"/>
  <c r="FH334" i="5"/>
  <c r="FM334" i="5" s="1"/>
  <c r="FG334" i="5"/>
  <c r="FL334" i="5" s="1"/>
  <c r="FF334" i="5"/>
  <c r="FK334" i="5" s="1"/>
  <c r="FD334" i="5"/>
  <c r="FM333" i="5" s="1"/>
  <c r="FC334" i="5"/>
  <c r="FL333" i="5" s="1"/>
  <c r="FB334" i="5"/>
  <c r="EZ334" i="5"/>
  <c r="FM332" i="5" s="1"/>
  <c r="EY334" i="5"/>
  <c r="FL332" i="5" s="1"/>
  <c r="EX334" i="5"/>
  <c r="FK332" i="5" s="1"/>
  <c r="EV334" i="5"/>
  <c r="FM331" i="5" s="1"/>
  <c r="EU334" i="5"/>
  <c r="FL331" i="5" s="1"/>
  <c r="ET334" i="5"/>
  <c r="FK331" i="5" s="1"/>
  <c r="ER334" i="5"/>
  <c r="FM330" i="5" s="1"/>
  <c r="EQ334" i="5"/>
  <c r="FL330" i="5" s="1"/>
  <c r="EP334" i="5"/>
  <c r="FK330" i="5" s="1"/>
  <c r="EN334" i="5"/>
  <c r="FM329" i="5" s="1"/>
  <c r="EM334" i="5"/>
  <c r="FL329" i="5" s="1"/>
  <c r="EL334" i="5"/>
  <c r="FK329" i="5" s="1"/>
  <c r="EJ334" i="5"/>
  <c r="EI334" i="5"/>
  <c r="EH334" i="5"/>
  <c r="EG334" i="5"/>
  <c r="EE334" i="5"/>
  <c r="ED334" i="5"/>
  <c r="EC334" i="5"/>
  <c r="EB334" i="5"/>
  <c r="EA334" i="5"/>
  <c r="DZ334" i="5"/>
  <c r="DY334" i="5"/>
  <c r="DX334" i="5"/>
  <c r="DW334" i="5"/>
  <c r="DV334" i="5"/>
  <c r="DT334" i="5"/>
  <c r="DS334" i="5"/>
  <c r="DR334" i="5"/>
  <c r="DQ334" i="5"/>
  <c r="DP334" i="5"/>
  <c r="DO334" i="5"/>
  <c r="DN334" i="5"/>
  <c r="DM334" i="5"/>
  <c r="DL334" i="5"/>
  <c r="DK334" i="5"/>
  <c r="DJ334" i="5"/>
  <c r="DI334" i="5"/>
  <c r="DH334" i="5"/>
  <c r="DG334" i="5"/>
  <c r="DF334" i="5"/>
  <c r="DE334" i="5"/>
  <c r="DC334" i="5"/>
  <c r="DB334" i="5"/>
  <c r="DA334" i="5"/>
  <c r="CZ334" i="5"/>
  <c r="CY334" i="5"/>
  <c r="CX334" i="5"/>
  <c r="CW334" i="5"/>
  <c r="CV334" i="5"/>
  <c r="CU334" i="5"/>
  <c r="CT334" i="5"/>
  <c r="CR334" i="5"/>
  <c r="CQ334" i="5"/>
  <c r="CP334" i="5"/>
  <c r="CO334" i="5"/>
  <c r="CN334" i="5"/>
  <c r="CM334" i="5"/>
  <c r="CL334" i="5"/>
  <c r="CK334" i="5"/>
  <c r="CJ334" i="5"/>
  <c r="CI334" i="5"/>
  <c r="CH334" i="5"/>
  <c r="CG334" i="5"/>
  <c r="CF334" i="5"/>
  <c r="CE334" i="5"/>
  <c r="CD334" i="5"/>
  <c r="CC334" i="5"/>
  <c r="CA334" i="5"/>
  <c r="BZ334" i="5"/>
  <c r="BY334" i="5"/>
  <c r="BX334" i="5"/>
  <c r="BW334" i="5"/>
  <c r="BV334" i="5"/>
  <c r="BU334" i="5"/>
  <c r="BT334" i="5"/>
  <c r="BS334" i="5"/>
  <c r="BR334" i="5"/>
  <c r="BP334" i="5"/>
  <c r="BO334" i="5"/>
  <c r="BN334" i="5"/>
  <c r="BM334" i="5"/>
  <c r="BL334" i="5"/>
  <c r="BK334" i="5"/>
  <c r="BJ334" i="5"/>
  <c r="BI334" i="5"/>
  <c r="BH334" i="5"/>
  <c r="BG334" i="5"/>
  <c r="BF334" i="5"/>
  <c r="BE334" i="5"/>
  <c r="BD334" i="5"/>
  <c r="FK333" i="5"/>
  <c r="FH333" i="5"/>
  <c r="FG333" i="5"/>
  <c r="FF333" i="5"/>
  <c r="FD333" i="5"/>
  <c r="FC333" i="5"/>
  <c r="FB333" i="5"/>
  <c r="EZ333" i="5"/>
  <c r="EY333" i="5"/>
  <c r="EX333" i="5"/>
  <c r="EV333" i="5"/>
  <c r="EU333" i="5"/>
  <c r="ET333" i="5"/>
  <c r="ER333" i="5"/>
  <c r="EQ333" i="5"/>
  <c r="EP333" i="5"/>
  <c r="EN333" i="5"/>
  <c r="EM333" i="5"/>
  <c r="EL333" i="5"/>
  <c r="EJ333" i="5"/>
  <c r="DU333" i="5"/>
  <c r="CS333" i="5"/>
  <c r="DD333" i="5" s="1"/>
  <c r="BQ333" i="5"/>
  <c r="ES334" i="5" s="1"/>
  <c r="FJ331" i="5" s="1"/>
  <c r="BC333" i="5"/>
  <c r="L333" i="5"/>
  <c r="FH332" i="5"/>
  <c r="FG332" i="5"/>
  <c r="FF332" i="5"/>
  <c r="FD332" i="5"/>
  <c r="FC332" i="5"/>
  <c r="FB332" i="5"/>
  <c r="EZ332" i="5"/>
  <c r="EY332" i="5"/>
  <c r="EX332" i="5"/>
  <c r="EV332" i="5"/>
  <c r="EU332" i="5"/>
  <c r="ET332" i="5"/>
  <c r="ER332" i="5"/>
  <c r="EQ332" i="5"/>
  <c r="EP332" i="5"/>
  <c r="EN332" i="5"/>
  <c r="EM332" i="5"/>
  <c r="EL332" i="5"/>
  <c r="EJ332" i="5"/>
  <c r="DU332" i="5"/>
  <c r="FE333" i="5" s="1"/>
  <c r="CS332" i="5"/>
  <c r="EW333" i="5" s="1"/>
  <c r="BQ332" i="5"/>
  <c r="ES333" i="5" s="1"/>
  <c r="BC332" i="5"/>
  <c r="L332" i="5"/>
  <c r="FH331" i="5"/>
  <c r="FG331" i="5"/>
  <c r="FF331" i="5"/>
  <c r="FD331" i="5"/>
  <c r="FC331" i="5"/>
  <c r="FB331" i="5"/>
  <c r="EZ331" i="5"/>
  <c r="EY331" i="5"/>
  <c r="EX331" i="5"/>
  <c r="EV331" i="5"/>
  <c r="EU331" i="5"/>
  <c r="ET331" i="5"/>
  <c r="ER331" i="5"/>
  <c r="EQ331" i="5"/>
  <c r="EP331" i="5"/>
  <c r="EN331" i="5"/>
  <c r="EM331" i="5"/>
  <c r="EL331" i="5"/>
  <c r="EJ331" i="5"/>
  <c r="DU331" i="5"/>
  <c r="CS331" i="5"/>
  <c r="EW332" i="5" s="1"/>
  <c r="BQ331" i="5"/>
  <c r="ES332" i="5" s="1"/>
  <c r="BC331" i="5"/>
  <c r="L331" i="5"/>
  <c r="FH330" i="5"/>
  <c r="FG330" i="5"/>
  <c r="FF330" i="5"/>
  <c r="FD330" i="5"/>
  <c r="FC330" i="5"/>
  <c r="FB330" i="5"/>
  <c r="EZ330" i="5"/>
  <c r="EY330" i="5"/>
  <c r="EX330" i="5"/>
  <c r="EV330" i="5"/>
  <c r="EU330" i="5"/>
  <c r="ET330" i="5"/>
  <c r="ER330" i="5"/>
  <c r="EQ330" i="5"/>
  <c r="EP330" i="5"/>
  <c r="EN330" i="5"/>
  <c r="EM330" i="5"/>
  <c r="EL330" i="5"/>
  <c r="EJ330" i="5"/>
  <c r="DU330" i="5"/>
  <c r="EF330" i="5" s="1"/>
  <c r="CS330" i="5"/>
  <c r="EW331" i="5" s="1"/>
  <c r="BQ330" i="5"/>
  <c r="CB330" i="5" s="1"/>
  <c r="BC330" i="5"/>
  <c r="L330" i="5"/>
  <c r="DU329" i="5"/>
  <c r="EF329" i="5" s="1"/>
  <c r="CS329" i="5"/>
  <c r="EW330" i="5" s="1"/>
  <c r="BQ329" i="5"/>
  <c r="CB329" i="5" s="1"/>
  <c r="BC329" i="5"/>
  <c r="L329" i="5"/>
  <c r="FQ327" i="5"/>
  <c r="FP327" i="5"/>
  <c r="FM327" i="5"/>
  <c r="FL327" i="5"/>
  <c r="EX327" i="5"/>
  <c r="EU327" i="5"/>
  <c r="ET327" i="5"/>
  <c r="EQ327" i="5"/>
  <c r="EP327" i="5"/>
  <c r="EM327" i="5"/>
  <c r="EL327" i="5"/>
  <c r="EI327" i="5"/>
  <c r="EH327" i="5"/>
  <c r="EG327" i="5"/>
  <c r="EE327" i="5"/>
  <c r="ED327" i="5"/>
  <c r="EC327" i="5"/>
  <c r="EB327" i="5"/>
  <c r="EA327" i="5"/>
  <c r="DZ327" i="5"/>
  <c r="DY327" i="5"/>
  <c r="DX327" i="5"/>
  <c r="DW327" i="5"/>
  <c r="DV327" i="5"/>
  <c r="DT327" i="5"/>
  <c r="DS327" i="5"/>
  <c r="DR327" i="5"/>
  <c r="DQ327" i="5"/>
  <c r="DP327" i="5"/>
  <c r="DO327" i="5"/>
  <c r="DN327" i="5"/>
  <c r="DM327" i="5"/>
  <c r="DL327" i="5"/>
  <c r="DK327" i="5"/>
  <c r="DJ327" i="5"/>
  <c r="DI327" i="5"/>
  <c r="DH327" i="5"/>
  <c r="DG327" i="5"/>
  <c r="DF327" i="5"/>
  <c r="DE327" i="5"/>
  <c r="DC327" i="5"/>
  <c r="DB327" i="5"/>
  <c r="DA327" i="5"/>
  <c r="CZ327" i="5"/>
  <c r="CY327" i="5"/>
  <c r="CX327" i="5"/>
  <c r="CW327" i="5"/>
  <c r="CV327" i="5"/>
  <c r="CU327" i="5"/>
  <c r="CT327" i="5"/>
  <c r="CR327" i="5"/>
  <c r="CQ327" i="5"/>
  <c r="CP327" i="5"/>
  <c r="CO327" i="5"/>
  <c r="CN327" i="5"/>
  <c r="CM327" i="5"/>
  <c r="CL327" i="5"/>
  <c r="CK327" i="5"/>
  <c r="CJ327" i="5"/>
  <c r="CI327" i="5"/>
  <c r="CH327" i="5"/>
  <c r="CG327" i="5"/>
  <c r="CF327" i="5"/>
  <c r="CE327" i="5"/>
  <c r="CD327" i="5"/>
  <c r="CC327" i="5"/>
  <c r="CA327" i="5"/>
  <c r="BZ327" i="5"/>
  <c r="BY327" i="5"/>
  <c r="BX327" i="5"/>
  <c r="BW327" i="5"/>
  <c r="BV327" i="5"/>
  <c r="BU327" i="5"/>
  <c r="BT327" i="5"/>
  <c r="BS327" i="5"/>
  <c r="BR327" i="5"/>
  <c r="BP327" i="5"/>
  <c r="BO327" i="5"/>
  <c r="BN327" i="5"/>
  <c r="BM327" i="5"/>
  <c r="BL327" i="5"/>
  <c r="BK327" i="5"/>
  <c r="BJ327" i="5"/>
  <c r="BI327" i="5"/>
  <c r="BH327" i="5"/>
  <c r="BG327" i="5"/>
  <c r="BF327" i="5"/>
  <c r="BE327" i="5"/>
  <c r="BD327" i="5"/>
  <c r="AZ327" i="5"/>
  <c r="AX327" i="5"/>
  <c r="AW327" i="5"/>
  <c r="AT327" i="5"/>
  <c r="AB327" i="5"/>
  <c r="AA327" i="5"/>
  <c r="Y327" i="5"/>
  <c r="X327" i="5"/>
  <c r="W327" i="5"/>
  <c r="U327" i="5"/>
  <c r="T327" i="5"/>
  <c r="S327" i="5"/>
  <c r="R327" i="5"/>
  <c r="Q327" i="5"/>
  <c r="P327" i="5"/>
  <c r="O327" i="5"/>
  <c r="N327" i="5"/>
  <c r="M327" i="5"/>
  <c r="FO326" i="5"/>
  <c r="FR326" i="5" s="1"/>
  <c r="FK326" i="5"/>
  <c r="FB326" i="5"/>
  <c r="FF326" i="5" s="1"/>
  <c r="FA326" i="5"/>
  <c r="FE326" i="5" s="1"/>
  <c r="EO326" i="5"/>
  <c r="ER326" i="5" s="1"/>
  <c r="EJ326" i="5"/>
  <c r="DU326" i="5"/>
  <c r="EF326" i="5" s="1"/>
  <c r="CS326" i="5"/>
  <c r="BQ326" i="5"/>
  <c r="CB326" i="5" s="1"/>
  <c r="BC326" i="5"/>
  <c r="AV326" i="5"/>
  <c r="EW326" i="5" s="1"/>
  <c r="EY326" i="5" s="1"/>
  <c r="AU326" i="5"/>
  <c r="ES326" i="5" s="1"/>
  <c r="EV326" i="5" s="1"/>
  <c r="AR326" i="5"/>
  <c r="AP326" i="5"/>
  <c r="AO326" i="5"/>
  <c r="AN326" i="5"/>
  <c r="AL326" i="5"/>
  <c r="AK326" i="5"/>
  <c r="AJ326" i="5"/>
  <c r="AI326" i="5"/>
  <c r="AH326" i="5"/>
  <c r="AG326" i="5"/>
  <c r="AE326" i="5"/>
  <c r="AD326" i="5"/>
  <c r="AC326" i="5"/>
  <c r="Z326" i="5"/>
  <c r="L326" i="5"/>
  <c r="I326" i="5" a="1"/>
  <c r="I326" i="5" s="1"/>
  <c r="H326" i="5" a="1"/>
  <c r="H326" i="5" s="1"/>
  <c r="B326" i="5" a="1"/>
  <c r="B326" i="5" s="1"/>
  <c r="FO325" i="5"/>
  <c r="FR325" i="5" s="1"/>
  <c r="FK325" i="5"/>
  <c r="FN325" i="5" s="1"/>
  <c r="FB325" i="5"/>
  <c r="FF325" i="5" s="1"/>
  <c r="FA325" i="5"/>
  <c r="FE325" i="5" s="1"/>
  <c r="EO325" i="5"/>
  <c r="ER325" i="5" s="1"/>
  <c r="EJ325" i="5"/>
  <c r="DU325" i="5"/>
  <c r="FA333" i="5" s="1"/>
  <c r="CS325" i="5"/>
  <c r="EO333" i="5" s="1"/>
  <c r="BQ325" i="5"/>
  <c r="EK333" i="5" s="1"/>
  <c r="BC325" i="5"/>
  <c r="AV325" i="5"/>
  <c r="EW325" i="5" s="1"/>
  <c r="EY325" i="5" s="1"/>
  <c r="AU325" i="5"/>
  <c r="ES325" i="5" s="1"/>
  <c r="EV325" i="5" s="1"/>
  <c r="AR325" i="5"/>
  <c r="AP325" i="5"/>
  <c r="AO325" i="5"/>
  <c r="AN325" i="5"/>
  <c r="AL325" i="5"/>
  <c r="AK325" i="5"/>
  <c r="AJ325" i="5"/>
  <c r="AI325" i="5"/>
  <c r="AH325" i="5"/>
  <c r="AG325" i="5"/>
  <c r="AE325" i="5"/>
  <c r="AD325" i="5"/>
  <c r="AC325" i="5"/>
  <c r="Z325" i="5"/>
  <c r="L325" i="5"/>
  <c r="I325" i="5" a="1"/>
  <c r="I325" i="5" s="1"/>
  <c r="H325" i="5" a="1"/>
  <c r="H325" i="5" s="1"/>
  <c r="B325" i="5" a="1"/>
  <c r="B325" i="5" s="1"/>
  <c r="FO324" i="5"/>
  <c r="FR324" i="5" s="1"/>
  <c r="FK324" i="5"/>
  <c r="FB324" i="5"/>
  <c r="FF324" i="5" s="1"/>
  <c r="FA324" i="5"/>
  <c r="FE324" i="5" s="1"/>
  <c r="EO324" i="5"/>
  <c r="ER324" i="5" s="1"/>
  <c r="EJ324" i="5"/>
  <c r="DU324" i="5"/>
  <c r="FA332" i="5" s="1"/>
  <c r="CS324" i="5"/>
  <c r="DD324" i="5" s="1"/>
  <c r="BQ324" i="5"/>
  <c r="EK332" i="5" s="1"/>
  <c r="BC324" i="5"/>
  <c r="AV324" i="5"/>
  <c r="EW324" i="5" s="1"/>
  <c r="EY324" i="5" s="1"/>
  <c r="AU324" i="5"/>
  <c r="ES324" i="5" s="1"/>
  <c r="EV324" i="5" s="1"/>
  <c r="AR324" i="5"/>
  <c r="AP324" i="5"/>
  <c r="AO324" i="5"/>
  <c r="AN324" i="5"/>
  <c r="AL324" i="5"/>
  <c r="AK324" i="5"/>
  <c r="AJ324" i="5"/>
  <c r="AI324" i="5"/>
  <c r="AH324" i="5"/>
  <c r="AG324" i="5"/>
  <c r="AE324" i="5"/>
  <c r="AD324" i="5"/>
  <c r="AC324" i="5"/>
  <c r="Z324" i="5"/>
  <c r="L324" i="5"/>
  <c r="I324" i="5" a="1"/>
  <c r="I324" i="5" s="1"/>
  <c r="H324" i="5" a="1"/>
  <c r="H324" i="5" s="1"/>
  <c r="B324" i="5" a="1"/>
  <c r="B324" i="5" s="1"/>
  <c r="FO323" i="5"/>
  <c r="FR323" i="5" s="1"/>
  <c r="FK323" i="5"/>
  <c r="FN323" i="5" s="1"/>
  <c r="FB323" i="5"/>
  <c r="FF323" i="5" s="1"/>
  <c r="FA323" i="5"/>
  <c r="FE323" i="5" s="1"/>
  <c r="EO323" i="5"/>
  <c r="ER323" i="5" s="1"/>
  <c r="EJ323" i="5"/>
  <c r="DU323" i="5"/>
  <c r="EF323" i="5" s="1"/>
  <c r="CS323" i="5"/>
  <c r="EO331" i="5" s="1"/>
  <c r="BQ323" i="5"/>
  <c r="CB323" i="5" s="1"/>
  <c r="BC323" i="5"/>
  <c r="AV323" i="5"/>
  <c r="EW323" i="5" s="1"/>
  <c r="EY323" i="5" s="1"/>
  <c r="AU323" i="5"/>
  <c r="ES323" i="5" s="1"/>
  <c r="EV323" i="5" s="1"/>
  <c r="AR323" i="5"/>
  <c r="AP323" i="5"/>
  <c r="AO323" i="5"/>
  <c r="AN323" i="5"/>
  <c r="AL323" i="5"/>
  <c r="AK323" i="5"/>
  <c r="AJ323" i="5"/>
  <c r="AI323" i="5"/>
  <c r="AH323" i="5"/>
  <c r="AG323" i="5"/>
  <c r="AE323" i="5"/>
  <c r="AD323" i="5"/>
  <c r="AC323" i="5"/>
  <c r="Z323" i="5"/>
  <c r="L323" i="5"/>
  <c r="I323" i="5" a="1"/>
  <c r="I323" i="5" s="1"/>
  <c r="H323" i="5" a="1"/>
  <c r="H323" i="5" s="1"/>
  <c r="B323" i="5" a="1"/>
  <c r="B323" i="5" s="1"/>
  <c r="FO322" i="5"/>
  <c r="FK322" i="5"/>
  <c r="FB322" i="5"/>
  <c r="FA322" i="5"/>
  <c r="EO322" i="5"/>
  <c r="ER322" i="5" s="1"/>
  <c r="EJ322" i="5"/>
  <c r="DU322" i="5"/>
  <c r="EF322" i="5" s="1"/>
  <c r="CS322" i="5"/>
  <c r="DD322" i="5" s="1"/>
  <c r="BQ322" i="5"/>
  <c r="CB322" i="5" s="1"/>
  <c r="BC322" i="5"/>
  <c r="AV322" i="5"/>
  <c r="AU322" i="5"/>
  <c r="ES322" i="5" s="1"/>
  <c r="AR322" i="5"/>
  <c r="AP322" i="5"/>
  <c r="AO322" i="5"/>
  <c r="AN322" i="5"/>
  <c r="AL322" i="5"/>
  <c r="AK322" i="5"/>
  <c r="AJ322" i="5"/>
  <c r="AI322" i="5"/>
  <c r="AH322" i="5"/>
  <c r="AG322" i="5"/>
  <c r="AE322" i="5"/>
  <c r="AD322" i="5"/>
  <c r="AC322" i="5"/>
  <c r="Z322" i="5"/>
  <c r="L322" i="5"/>
  <c r="I322" i="5" a="1"/>
  <c r="I322" i="5" s="1"/>
  <c r="H322" i="5" a="1"/>
  <c r="H322" i="5" s="1"/>
  <c r="B322" i="5" a="1"/>
  <c r="B322" i="5" s="1"/>
  <c r="FQ321" i="5"/>
  <c r="FP321" i="5"/>
  <c r="FO321" i="5"/>
  <c r="FM321" i="5"/>
  <c r="FL321" i="5"/>
  <c r="FK321" i="5"/>
  <c r="FF321" i="5"/>
  <c r="FE321" i="5"/>
  <c r="FD321" i="5"/>
  <c r="FB321" i="5"/>
  <c r="FA321" i="5"/>
  <c r="EZ321" i="5"/>
  <c r="EX321" i="5"/>
  <c r="EW321" i="5"/>
  <c r="EU321" i="5"/>
  <c r="ET321" i="5"/>
  <c r="ES321" i="5"/>
  <c r="EQ321" i="5"/>
  <c r="EP321" i="5"/>
  <c r="EO321" i="5"/>
  <c r="EM321" i="5"/>
  <c r="EL321" i="5"/>
  <c r="EK321" i="5"/>
  <c r="I321" i="5" a="1"/>
  <c r="I321" i="5" s="1"/>
  <c r="H321" i="5" a="1"/>
  <c r="H321" i="5" s="1"/>
  <c r="B321" i="5" a="1"/>
  <c r="B321" i="5" s="1"/>
  <c r="BD321" i="5" s="1"/>
  <c r="BE321" i="5" s="1"/>
  <c r="FH319" i="5"/>
  <c r="FM319" i="5" s="1"/>
  <c r="FG319" i="5"/>
  <c r="FL319" i="5" s="1"/>
  <c r="FF319" i="5"/>
  <c r="FK319" i="5" s="1"/>
  <c r="FD319" i="5"/>
  <c r="FM318" i="5" s="1"/>
  <c r="FC319" i="5"/>
  <c r="FL318" i="5" s="1"/>
  <c r="FB319" i="5"/>
  <c r="FK318" i="5" s="1"/>
  <c r="EZ319" i="5"/>
  <c r="FM317" i="5" s="1"/>
  <c r="EY319" i="5"/>
  <c r="FL317" i="5" s="1"/>
  <c r="EX319" i="5"/>
  <c r="FK317" i="5" s="1"/>
  <c r="EV319" i="5"/>
  <c r="FM316" i="5" s="1"/>
  <c r="EU319" i="5"/>
  <c r="FL316" i="5" s="1"/>
  <c r="ET319" i="5"/>
  <c r="FK316" i="5" s="1"/>
  <c r="ER319" i="5"/>
  <c r="FM315" i="5" s="1"/>
  <c r="EQ319" i="5"/>
  <c r="FL315" i="5" s="1"/>
  <c r="EP319" i="5"/>
  <c r="FK315" i="5" s="1"/>
  <c r="EN319" i="5"/>
  <c r="FM314" i="5" s="1"/>
  <c r="EM319" i="5"/>
  <c r="FL314" i="5" s="1"/>
  <c r="EL319" i="5"/>
  <c r="FK314" i="5" s="1"/>
  <c r="EJ319" i="5"/>
  <c r="EI319" i="5"/>
  <c r="EH319" i="5"/>
  <c r="EG319" i="5"/>
  <c r="EE319" i="5"/>
  <c r="ED319" i="5"/>
  <c r="EC319" i="5"/>
  <c r="EB319" i="5"/>
  <c r="EA319" i="5"/>
  <c r="DZ319" i="5"/>
  <c r="DY319" i="5"/>
  <c r="DX319" i="5"/>
  <c r="DW319" i="5"/>
  <c r="DV319" i="5"/>
  <c r="DT319" i="5"/>
  <c r="DS319" i="5"/>
  <c r="DR319" i="5"/>
  <c r="DQ319" i="5"/>
  <c r="DP319" i="5"/>
  <c r="DO319" i="5"/>
  <c r="DN319" i="5"/>
  <c r="DM319" i="5"/>
  <c r="DL319" i="5"/>
  <c r="DK319" i="5"/>
  <c r="DJ319" i="5"/>
  <c r="DI319" i="5"/>
  <c r="DH319" i="5"/>
  <c r="DG319" i="5"/>
  <c r="DF319" i="5"/>
  <c r="DE319" i="5"/>
  <c r="DC319" i="5"/>
  <c r="DB319" i="5"/>
  <c r="DA319" i="5"/>
  <c r="CZ319" i="5"/>
  <c r="CY319" i="5"/>
  <c r="CX319" i="5"/>
  <c r="CW319" i="5"/>
  <c r="CV319" i="5"/>
  <c r="CU319" i="5"/>
  <c r="CT319" i="5"/>
  <c r="CR319" i="5"/>
  <c r="CQ319" i="5"/>
  <c r="CP319" i="5"/>
  <c r="CO319" i="5"/>
  <c r="CN319" i="5"/>
  <c r="CM319" i="5"/>
  <c r="CL319" i="5"/>
  <c r="CK319" i="5"/>
  <c r="CJ319" i="5"/>
  <c r="CI319" i="5"/>
  <c r="CH319" i="5"/>
  <c r="CG319" i="5"/>
  <c r="CF319" i="5"/>
  <c r="CE319" i="5"/>
  <c r="CD319" i="5"/>
  <c r="CC319" i="5"/>
  <c r="CA319" i="5"/>
  <c r="BZ319" i="5"/>
  <c r="BY319" i="5"/>
  <c r="BX319" i="5"/>
  <c r="BW319" i="5"/>
  <c r="BV319" i="5"/>
  <c r="BU319" i="5"/>
  <c r="BT319" i="5"/>
  <c r="BS319" i="5"/>
  <c r="BR319" i="5"/>
  <c r="BP319" i="5"/>
  <c r="BO319" i="5"/>
  <c r="BN319" i="5"/>
  <c r="BM319" i="5"/>
  <c r="BL319" i="5"/>
  <c r="BK319" i="5"/>
  <c r="BJ319" i="5"/>
  <c r="BI319" i="5"/>
  <c r="BH319" i="5"/>
  <c r="BG319" i="5"/>
  <c r="BF319" i="5"/>
  <c r="BE319" i="5"/>
  <c r="BD319" i="5"/>
  <c r="FH318" i="5"/>
  <c r="FG318" i="5"/>
  <c r="FF318" i="5"/>
  <c r="FD318" i="5"/>
  <c r="FC318" i="5"/>
  <c r="FB318" i="5"/>
  <c r="EZ318" i="5"/>
  <c r="EY318" i="5"/>
  <c r="EX318" i="5"/>
  <c r="EV318" i="5"/>
  <c r="EU318" i="5"/>
  <c r="ET318" i="5"/>
  <c r="ER318" i="5"/>
  <c r="EQ318" i="5"/>
  <c r="EP318" i="5"/>
  <c r="EN318" i="5"/>
  <c r="EM318" i="5"/>
  <c r="EL318" i="5"/>
  <c r="EJ318" i="5"/>
  <c r="DU318" i="5"/>
  <c r="CS318" i="5"/>
  <c r="DD318" i="5" s="1"/>
  <c r="BQ318" i="5"/>
  <c r="ES319" i="5" s="1"/>
  <c r="FJ316" i="5" s="1"/>
  <c r="BC318" i="5"/>
  <c r="L318" i="5"/>
  <c r="FH317" i="5"/>
  <c r="FG317" i="5"/>
  <c r="FF317" i="5"/>
  <c r="FD317" i="5"/>
  <c r="FC317" i="5"/>
  <c r="FB317" i="5"/>
  <c r="EZ317" i="5"/>
  <c r="EY317" i="5"/>
  <c r="EX317" i="5"/>
  <c r="EV317" i="5"/>
  <c r="EU317" i="5"/>
  <c r="ET317" i="5"/>
  <c r="ER317" i="5"/>
  <c r="EQ317" i="5"/>
  <c r="EP317" i="5"/>
  <c r="EN317" i="5"/>
  <c r="EM317" i="5"/>
  <c r="EL317" i="5"/>
  <c r="EJ317" i="5"/>
  <c r="DU317" i="5"/>
  <c r="CS317" i="5"/>
  <c r="EW318" i="5" s="1"/>
  <c r="BQ317" i="5"/>
  <c r="ES318" i="5" s="1"/>
  <c r="BC317" i="5"/>
  <c r="L317" i="5"/>
  <c r="FH316" i="5"/>
  <c r="FG316" i="5"/>
  <c r="FF316" i="5"/>
  <c r="FD316" i="5"/>
  <c r="FC316" i="5"/>
  <c r="FB316" i="5"/>
  <c r="EZ316" i="5"/>
  <c r="EY316" i="5"/>
  <c r="EX316" i="5"/>
  <c r="EV316" i="5"/>
  <c r="EU316" i="5"/>
  <c r="ET316" i="5"/>
  <c r="ER316" i="5"/>
  <c r="EQ316" i="5"/>
  <c r="EP316" i="5"/>
  <c r="EN316" i="5"/>
  <c r="EM316" i="5"/>
  <c r="EL316" i="5"/>
  <c r="EJ316" i="5"/>
  <c r="DU316" i="5"/>
  <c r="CS316" i="5"/>
  <c r="EW317" i="5" s="1"/>
  <c r="BQ316" i="5"/>
  <c r="BC316" i="5"/>
  <c r="L316" i="5"/>
  <c r="FH315" i="5"/>
  <c r="FG315" i="5"/>
  <c r="FF315" i="5"/>
  <c r="FD315" i="5"/>
  <c r="FC315" i="5"/>
  <c r="FB315" i="5"/>
  <c r="EZ315" i="5"/>
  <c r="EY315" i="5"/>
  <c r="EX315" i="5"/>
  <c r="EV315" i="5"/>
  <c r="EU315" i="5"/>
  <c r="ET315" i="5"/>
  <c r="ER315" i="5"/>
  <c r="EQ315" i="5"/>
  <c r="EP315" i="5"/>
  <c r="EN315" i="5"/>
  <c r="EM315" i="5"/>
  <c r="EL315" i="5"/>
  <c r="EJ315" i="5"/>
  <c r="DU315" i="5"/>
  <c r="EF315" i="5" s="1"/>
  <c r="CS315" i="5"/>
  <c r="EW316" i="5" s="1"/>
  <c r="BQ315" i="5"/>
  <c r="CB315" i="5" s="1"/>
  <c r="BC315" i="5"/>
  <c r="L315" i="5"/>
  <c r="DU314" i="5"/>
  <c r="EF314" i="5" s="1"/>
  <c r="CS314" i="5"/>
  <c r="EW315" i="5" s="1"/>
  <c r="BQ314" i="5"/>
  <c r="CB314" i="5" s="1"/>
  <c r="BC314" i="5"/>
  <c r="L314" i="5"/>
  <c r="FQ312" i="5"/>
  <c r="FP312" i="5"/>
  <c r="FM312" i="5"/>
  <c r="FL312" i="5"/>
  <c r="EX312" i="5"/>
  <c r="EU312" i="5"/>
  <c r="ET312" i="5"/>
  <c r="EQ312" i="5"/>
  <c r="EP312" i="5"/>
  <c r="EM312" i="5"/>
  <c r="EL312" i="5"/>
  <c r="EI312" i="5"/>
  <c r="EH312" i="5"/>
  <c r="EG312" i="5"/>
  <c r="EE312" i="5"/>
  <c r="ED312" i="5"/>
  <c r="EC312" i="5"/>
  <c r="EB312" i="5"/>
  <c r="EA312" i="5"/>
  <c r="DZ312" i="5"/>
  <c r="DY312" i="5"/>
  <c r="DX312" i="5"/>
  <c r="DW312" i="5"/>
  <c r="DV312" i="5"/>
  <c r="DT312" i="5"/>
  <c r="DS312" i="5"/>
  <c r="DR312" i="5"/>
  <c r="DQ312" i="5"/>
  <c r="DP312" i="5"/>
  <c r="DO312" i="5"/>
  <c r="DN312" i="5"/>
  <c r="DM312" i="5"/>
  <c r="DL312" i="5"/>
  <c r="DK312" i="5"/>
  <c r="DJ312" i="5"/>
  <c r="DI312" i="5"/>
  <c r="DH312" i="5"/>
  <c r="DG312" i="5"/>
  <c r="DF312" i="5"/>
  <c r="DE312" i="5"/>
  <c r="DC312" i="5"/>
  <c r="DB312" i="5"/>
  <c r="DA312" i="5"/>
  <c r="CZ312" i="5"/>
  <c r="CY312" i="5"/>
  <c r="CX312" i="5"/>
  <c r="CW312" i="5"/>
  <c r="CV312" i="5"/>
  <c r="CU312" i="5"/>
  <c r="CT312" i="5"/>
  <c r="CR312" i="5"/>
  <c r="CQ312" i="5"/>
  <c r="CP312" i="5"/>
  <c r="CO312" i="5"/>
  <c r="CN312" i="5"/>
  <c r="CM312" i="5"/>
  <c r="CL312" i="5"/>
  <c r="CK312" i="5"/>
  <c r="CJ312" i="5"/>
  <c r="CI312" i="5"/>
  <c r="CH312" i="5"/>
  <c r="CG312" i="5"/>
  <c r="CF312" i="5"/>
  <c r="CE312" i="5"/>
  <c r="CD312" i="5"/>
  <c r="CC312" i="5"/>
  <c r="CA312" i="5"/>
  <c r="BZ312" i="5"/>
  <c r="BY312" i="5"/>
  <c r="BX312" i="5"/>
  <c r="BW312" i="5"/>
  <c r="BV312" i="5"/>
  <c r="BU312" i="5"/>
  <c r="BT312" i="5"/>
  <c r="BS312" i="5"/>
  <c r="BR312" i="5"/>
  <c r="BP312" i="5"/>
  <c r="BO312" i="5"/>
  <c r="BN312" i="5"/>
  <c r="BM312" i="5"/>
  <c r="BL312" i="5"/>
  <c r="BK312" i="5"/>
  <c r="BJ312" i="5"/>
  <c r="BI312" i="5"/>
  <c r="BH312" i="5"/>
  <c r="BG312" i="5"/>
  <c r="BF312" i="5"/>
  <c r="BE312" i="5"/>
  <c r="BD312" i="5"/>
  <c r="AZ312" i="5"/>
  <c r="AX312" i="5"/>
  <c r="AW312" i="5"/>
  <c r="AT312" i="5"/>
  <c r="AB312" i="5"/>
  <c r="AA312" i="5"/>
  <c r="Y312" i="5"/>
  <c r="X312" i="5"/>
  <c r="W312" i="5"/>
  <c r="U312" i="5"/>
  <c r="T312" i="5"/>
  <c r="S312" i="5"/>
  <c r="R312" i="5"/>
  <c r="Q312" i="5"/>
  <c r="P312" i="5"/>
  <c r="O312" i="5"/>
  <c r="N312" i="5"/>
  <c r="M312" i="5"/>
  <c r="FO311" i="5"/>
  <c r="FR311" i="5" s="1"/>
  <c r="FK311" i="5"/>
  <c r="FB311" i="5"/>
  <c r="FF311" i="5" s="1"/>
  <c r="FA311" i="5"/>
  <c r="FE311" i="5" s="1"/>
  <c r="EO311" i="5"/>
  <c r="ER311" i="5" s="1"/>
  <c r="EJ311" i="5"/>
  <c r="DU311" i="5"/>
  <c r="EF311" i="5" s="1"/>
  <c r="CS311" i="5"/>
  <c r="BQ311" i="5"/>
  <c r="CB311" i="5" s="1"/>
  <c r="BC311" i="5"/>
  <c r="AV311" i="5"/>
  <c r="EW311" i="5" s="1"/>
  <c r="EY311" i="5" s="1"/>
  <c r="AU311" i="5"/>
  <c r="ES311" i="5" s="1"/>
  <c r="EV311" i="5" s="1"/>
  <c r="AR311" i="5"/>
  <c r="AP311" i="5"/>
  <c r="AO311" i="5"/>
  <c r="AN311" i="5"/>
  <c r="AL311" i="5"/>
  <c r="AK311" i="5"/>
  <c r="AJ311" i="5"/>
  <c r="AI311" i="5"/>
  <c r="AH311" i="5"/>
  <c r="AG311" i="5"/>
  <c r="AE311" i="5"/>
  <c r="AD311" i="5"/>
  <c r="AC311" i="5"/>
  <c r="Z311" i="5"/>
  <c r="L311" i="5"/>
  <c r="I311" i="5" a="1"/>
  <c r="I311" i="5" s="1"/>
  <c r="H311" i="5" a="1"/>
  <c r="H311" i="5" s="1"/>
  <c r="B311" i="5" a="1"/>
  <c r="B311" i="5" s="1"/>
  <c r="FO310" i="5"/>
  <c r="FR310" i="5" s="1"/>
  <c r="FK310" i="5"/>
  <c r="FN310" i="5" s="1"/>
  <c r="FB310" i="5"/>
  <c r="FF310" i="5" s="1"/>
  <c r="FA310" i="5"/>
  <c r="FE310" i="5" s="1"/>
  <c r="EO310" i="5"/>
  <c r="ER310" i="5" s="1"/>
  <c r="EJ310" i="5"/>
  <c r="DU310" i="5"/>
  <c r="FA318" i="5" s="1"/>
  <c r="CS310" i="5"/>
  <c r="EO318" i="5" s="1"/>
  <c r="BQ310" i="5"/>
  <c r="EK318" i="5" s="1"/>
  <c r="BC310" i="5"/>
  <c r="AV310" i="5"/>
  <c r="EW310" i="5" s="1"/>
  <c r="EY310" i="5" s="1"/>
  <c r="AU310" i="5"/>
  <c r="ES310" i="5" s="1"/>
  <c r="EV310" i="5" s="1"/>
  <c r="AR310" i="5"/>
  <c r="AP310" i="5"/>
  <c r="AO310" i="5"/>
  <c r="AN310" i="5"/>
  <c r="AL310" i="5"/>
  <c r="AK310" i="5"/>
  <c r="AJ310" i="5"/>
  <c r="AI310" i="5"/>
  <c r="AH310" i="5"/>
  <c r="AG310" i="5"/>
  <c r="AE310" i="5"/>
  <c r="AD310" i="5"/>
  <c r="AC310" i="5"/>
  <c r="Z310" i="5"/>
  <c r="L310" i="5"/>
  <c r="I310" i="5" a="1"/>
  <c r="I310" i="5" s="1"/>
  <c r="H310" i="5" a="1"/>
  <c r="H310" i="5" s="1"/>
  <c r="B310" i="5" a="1"/>
  <c r="B310" i="5" s="1"/>
  <c r="FO309" i="5"/>
  <c r="FR309" i="5" s="1"/>
  <c r="FK309" i="5"/>
  <c r="FB309" i="5"/>
  <c r="FF309" i="5" s="1"/>
  <c r="FA309" i="5"/>
  <c r="FE309" i="5" s="1"/>
  <c r="EO309" i="5"/>
  <c r="ER309" i="5" s="1"/>
  <c r="EJ309" i="5"/>
  <c r="DU309" i="5"/>
  <c r="FA317" i="5" s="1"/>
  <c r="CS309" i="5"/>
  <c r="DD309" i="5" s="1"/>
  <c r="BQ309" i="5"/>
  <c r="EK317" i="5" s="1"/>
  <c r="BC309" i="5"/>
  <c r="AV309" i="5"/>
  <c r="EW309" i="5" s="1"/>
  <c r="EY309" i="5" s="1"/>
  <c r="AU309" i="5"/>
  <c r="ES309" i="5" s="1"/>
  <c r="EV309" i="5" s="1"/>
  <c r="AR309" i="5"/>
  <c r="AP309" i="5"/>
  <c r="AO309" i="5"/>
  <c r="AN309" i="5"/>
  <c r="AL309" i="5"/>
  <c r="AK309" i="5"/>
  <c r="AJ309" i="5"/>
  <c r="AI309" i="5"/>
  <c r="AH309" i="5"/>
  <c r="AG309" i="5"/>
  <c r="AE309" i="5"/>
  <c r="AD309" i="5"/>
  <c r="AC309" i="5"/>
  <c r="Z309" i="5"/>
  <c r="L309" i="5"/>
  <c r="I309" i="5" a="1"/>
  <c r="I309" i="5" s="1"/>
  <c r="H309" i="5" a="1"/>
  <c r="H309" i="5" s="1"/>
  <c r="B309" i="5" a="1"/>
  <c r="B309" i="5" s="1"/>
  <c r="FO308" i="5"/>
  <c r="FR308" i="5" s="1"/>
  <c r="FK308" i="5"/>
  <c r="FN308" i="5" s="1"/>
  <c r="FB308" i="5"/>
  <c r="FF308" i="5" s="1"/>
  <c r="FA308" i="5"/>
  <c r="FE308" i="5" s="1"/>
  <c r="EO308" i="5"/>
  <c r="ER308" i="5" s="1"/>
  <c r="EJ308" i="5"/>
  <c r="DU308" i="5"/>
  <c r="EF308" i="5" s="1"/>
  <c r="CS308" i="5"/>
  <c r="EO316" i="5" s="1"/>
  <c r="BQ308" i="5"/>
  <c r="CB308" i="5" s="1"/>
  <c r="BC308" i="5"/>
  <c r="AV308" i="5"/>
  <c r="EW308" i="5" s="1"/>
  <c r="EY308" i="5" s="1"/>
  <c r="AU308" i="5"/>
  <c r="ES308" i="5" s="1"/>
  <c r="EV308" i="5" s="1"/>
  <c r="AR308" i="5"/>
  <c r="AP308" i="5"/>
  <c r="AO308" i="5"/>
  <c r="AN308" i="5"/>
  <c r="AL308" i="5"/>
  <c r="AK308" i="5"/>
  <c r="AJ308" i="5"/>
  <c r="AI308" i="5"/>
  <c r="AH308" i="5"/>
  <c r="AG308" i="5"/>
  <c r="AE308" i="5"/>
  <c r="AD308" i="5"/>
  <c r="AC308" i="5"/>
  <c r="Z308" i="5"/>
  <c r="L308" i="5"/>
  <c r="I308" i="5" a="1"/>
  <c r="I308" i="5" s="1"/>
  <c r="H308" i="5" a="1"/>
  <c r="H308" i="5" s="1"/>
  <c r="B308" i="5" a="1"/>
  <c r="B308" i="5" s="1"/>
  <c r="FO307" i="5"/>
  <c r="FK307" i="5"/>
  <c r="FB307" i="5"/>
  <c r="FA307" i="5"/>
  <c r="EO307" i="5"/>
  <c r="EJ307" i="5"/>
  <c r="DU307" i="5"/>
  <c r="EF307" i="5" s="1"/>
  <c r="CS307" i="5"/>
  <c r="DD307" i="5" s="1"/>
  <c r="BQ307" i="5"/>
  <c r="CB307" i="5" s="1"/>
  <c r="BC307" i="5"/>
  <c r="AV307" i="5"/>
  <c r="AU307" i="5"/>
  <c r="ES307" i="5" s="1"/>
  <c r="AR307" i="5"/>
  <c r="AP307" i="5"/>
  <c r="AO307" i="5"/>
  <c r="AN307" i="5"/>
  <c r="AL307" i="5"/>
  <c r="AK307" i="5"/>
  <c r="AJ307" i="5"/>
  <c r="AI307" i="5"/>
  <c r="AH307" i="5"/>
  <c r="AG307" i="5"/>
  <c r="AE307" i="5"/>
  <c r="AD307" i="5"/>
  <c r="AC307" i="5"/>
  <c r="Z307" i="5"/>
  <c r="L307" i="5"/>
  <c r="I307" i="5" a="1"/>
  <c r="I307" i="5" s="1"/>
  <c r="H307" i="5" a="1"/>
  <c r="H307" i="5" s="1"/>
  <c r="B307" i="5" a="1"/>
  <c r="B307" i="5" s="1"/>
  <c r="FQ306" i="5"/>
  <c r="FP306" i="5"/>
  <c r="FO306" i="5"/>
  <c r="FM306" i="5"/>
  <c r="FL306" i="5"/>
  <c r="FK306" i="5"/>
  <c r="FF306" i="5"/>
  <c r="FE306" i="5"/>
  <c r="FD306" i="5"/>
  <c r="FB306" i="5"/>
  <c r="FA306" i="5"/>
  <c r="EZ306" i="5"/>
  <c r="EX306" i="5"/>
  <c r="EW306" i="5"/>
  <c r="EU306" i="5"/>
  <c r="ET306" i="5"/>
  <c r="ES306" i="5"/>
  <c r="EQ306" i="5"/>
  <c r="EP306" i="5"/>
  <c r="EO306" i="5"/>
  <c r="EM306" i="5"/>
  <c r="EL306" i="5"/>
  <c r="EK306" i="5"/>
  <c r="I306" i="5" a="1"/>
  <c r="I306" i="5" s="1"/>
  <c r="H306" i="5" a="1"/>
  <c r="H306" i="5" s="1"/>
  <c r="B306" i="5" a="1"/>
  <c r="B306" i="5" s="1"/>
  <c r="BD306" i="5" s="1"/>
  <c r="BE306" i="5" s="1"/>
  <c r="FH304" i="5"/>
  <c r="FM304" i="5" s="1"/>
  <c r="FG304" i="5"/>
  <c r="FL304" i="5" s="1"/>
  <c r="FF304" i="5"/>
  <c r="FK304" i="5" s="1"/>
  <c r="FD304" i="5"/>
  <c r="FM303" i="5" s="1"/>
  <c r="FC304" i="5"/>
  <c r="FL303" i="5" s="1"/>
  <c r="FB304" i="5"/>
  <c r="FK303" i="5" s="1"/>
  <c r="EZ304" i="5"/>
  <c r="FM302" i="5" s="1"/>
  <c r="EY304" i="5"/>
  <c r="FL302" i="5" s="1"/>
  <c r="EX304" i="5"/>
  <c r="FK302" i="5" s="1"/>
  <c r="EV304" i="5"/>
  <c r="FM301" i="5" s="1"/>
  <c r="EU304" i="5"/>
  <c r="FL301" i="5" s="1"/>
  <c r="ET304" i="5"/>
  <c r="FK301" i="5" s="1"/>
  <c r="ER304" i="5"/>
  <c r="FM300" i="5" s="1"/>
  <c r="EQ304" i="5"/>
  <c r="FL300" i="5" s="1"/>
  <c r="EP304" i="5"/>
  <c r="FK300" i="5" s="1"/>
  <c r="EN304" i="5"/>
  <c r="FM299" i="5" s="1"/>
  <c r="EM304" i="5"/>
  <c r="FL299" i="5" s="1"/>
  <c r="EL304" i="5"/>
  <c r="FK299" i="5" s="1"/>
  <c r="EJ304" i="5"/>
  <c r="EI304" i="5"/>
  <c r="EH304" i="5"/>
  <c r="EG304" i="5"/>
  <c r="EE304" i="5"/>
  <c r="ED304" i="5"/>
  <c r="EC304" i="5"/>
  <c r="EB304" i="5"/>
  <c r="EA304" i="5"/>
  <c r="DZ304" i="5"/>
  <c r="DY304" i="5"/>
  <c r="DX304" i="5"/>
  <c r="DW304" i="5"/>
  <c r="DV304" i="5"/>
  <c r="DT304" i="5"/>
  <c r="DS304" i="5"/>
  <c r="DR304" i="5"/>
  <c r="DQ304" i="5"/>
  <c r="DP304" i="5"/>
  <c r="DO304" i="5"/>
  <c r="DN304" i="5"/>
  <c r="DM304" i="5"/>
  <c r="DL304" i="5"/>
  <c r="DK304" i="5"/>
  <c r="DJ304" i="5"/>
  <c r="DI304" i="5"/>
  <c r="DH304" i="5"/>
  <c r="DG304" i="5"/>
  <c r="DF304" i="5"/>
  <c r="DE304" i="5"/>
  <c r="DC304" i="5"/>
  <c r="DB304" i="5"/>
  <c r="DA304" i="5"/>
  <c r="CZ304" i="5"/>
  <c r="CY304" i="5"/>
  <c r="CX304" i="5"/>
  <c r="CW304" i="5"/>
  <c r="CV304" i="5"/>
  <c r="CU304" i="5"/>
  <c r="CT304" i="5"/>
  <c r="CR304" i="5"/>
  <c r="CQ304" i="5"/>
  <c r="CP304" i="5"/>
  <c r="CO304" i="5"/>
  <c r="CN304" i="5"/>
  <c r="CM304" i="5"/>
  <c r="CL304" i="5"/>
  <c r="CK304" i="5"/>
  <c r="CJ304" i="5"/>
  <c r="CI304" i="5"/>
  <c r="CH304" i="5"/>
  <c r="CG304" i="5"/>
  <c r="CF304" i="5"/>
  <c r="CE304" i="5"/>
  <c r="CD304" i="5"/>
  <c r="CC304" i="5"/>
  <c r="CA304" i="5"/>
  <c r="BZ304" i="5"/>
  <c r="BY304" i="5"/>
  <c r="BX304" i="5"/>
  <c r="BW304" i="5"/>
  <c r="BV304" i="5"/>
  <c r="BU304" i="5"/>
  <c r="BT304" i="5"/>
  <c r="BS304" i="5"/>
  <c r="BR304" i="5"/>
  <c r="BP304" i="5"/>
  <c r="BO304" i="5"/>
  <c r="BN304" i="5"/>
  <c r="BM304" i="5"/>
  <c r="BL304" i="5"/>
  <c r="BK304" i="5"/>
  <c r="BJ304" i="5"/>
  <c r="BI304" i="5"/>
  <c r="BH304" i="5"/>
  <c r="BG304" i="5"/>
  <c r="BF304" i="5"/>
  <c r="BE304" i="5"/>
  <c r="BD304" i="5"/>
  <c r="FH303" i="5"/>
  <c r="FG303" i="5"/>
  <c r="FF303" i="5"/>
  <c r="FD303" i="5"/>
  <c r="FC303" i="5"/>
  <c r="FB303" i="5"/>
  <c r="EZ303" i="5"/>
  <c r="EY303" i="5"/>
  <c r="EX303" i="5"/>
  <c r="EV303" i="5"/>
  <c r="EU303" i="5"/>
  <c r="ET303" i="5"/>
  <c r="ER303" i="5"/>
  <c r="EQ303" i="5"/>
  <c r="EP303" i="5"/>
  <c r="EN303" i="5"/>
  <c r="EM303" i="5"/>
  <c r="EL303" i="5"/>
  <c r="EJ303" i="5"/>
  <c r="DU303" i="5"/>
  <c r="FE304" i="5" s="1"/>
  <c r="FJ304" i="5" s="1"/>
  <c r="CS303" i="5"/>
  <c r="DD303" i="5" s="1"/>
  <c r="BQ303" i="5"/>
  <c r="ES304" i="5" s="1"/>
  <c r="FJ301" i="5" s="1"/>
  <c r="BC303" i="5"/>
  <c r="L303" i="5"/>
  <c r="FH302" i="5"/>
  <c r="FG302" i="5"/>
  <c r="FF302" i="5"/>
  <c r="FD302" i="5"/>
  <c r="FC302" i="5"/>
  <c r="FB302" i="5"/>
  <c r="EZ302" i="5"/>
  <c r="EY302" i="5"/>
  <c r="EX302" i="5"/>
  <c r="EV302" i="5"/>
  <c r="EU302" i="5"/>
  <c r="ET302" i="5"/>
  <c r="ER302" i="5"/>
  <c r="EQ302" i="5"/>
  <c r="EP302" i="5"/>
  <c r="EN302" i="5"/>
  <c r="EM302" i="5"/>
  <c r="EL302" i="5"/>
  <c r="EJ302" i="5"/>
  <c r="DU302" i="5"/>
  <c r="FE303" i="5" s="1"/>
  <c r="CS302" i="5"/>
  <c r="EW303" i="5" s="1"/>
  <c r="BQ302" i="5"/>
  <c r="ES303" i="5" s="1"/>
  <c r="BC302" i="5"/>
  <c r="L302" i="5"/>
  <c r="FH301" i="5"/>
  <c r="FG301" i="5"/>
  <c r="FF301" i="5"/>
  <c r="FD301" i="5"/>
  <c r="FC301" i="5"/>
  <c r="FB301" i="5"/>
  <c r="EZ301" i="5"/>
  <c r="EY301" i="5"/>
  <c r="EX301" i="5"/>
  <c r="EV301" i="5"/>
  <c r="EU301" i="5"/>
  <c r="ET301" i="5"/>
  <c r="ER301" i="5"/>
  <c r="EQ301" i="5"/>
  <c r="EP301" i="5"/>
  <c r="EN301" i="5"/>
  <c r="EM301" i="5"/>
  <c r="EL301" i="5"/>
  <c r="EJ301" i="5"/>
  <c r="DU301" i="5"/>
  <c r="FE302" i="5" s="1"/>
  <c r="CS301" i="5"/>
  <c r="EW302" i="5" s="1"/>
  <c r="BQ301" i="5"/>
  <c r="ES302" i="5" s="1"/>
  <c r="BC301" i="5"/>
  <c r="L301" i="5"/>
  <c r="FH300" i="5"/>
  <c r="FG300" i="5"/>
  <c r="FF300" i="5"/>
  <c r="FD300" i="5"/>
  <c r="FC300" i="5"/>
  <c r="FB300" i="5"/>
  <c r="EZ300" i="5"/>
  <c r="EY300" i="5"/>
  <c r="EX300" i="5"/>
  <c r="EV300" i="5"/>
  <c r="EU300" i="5"/>
  <c r="ET300" i="5"/>
  <c r="ER300" i="5"/>
  <c r="EQ300" i="5"/>
  <c r="EP300" i="5"/>
  <c r="EN300" i="5"/>
  <c r="EM300" i="5"/>
  <c r="EL300" i="5"/>
  <c r="EJ300" i="5"/>
  <c r="DU300" i="5"/>
  <c r="FE301" i="5" s="1"/>
  <c r="CS300" i="5"/>
  <c r="EW301" i="5" s="1"/>
  <c r="BQ300" i="5"/>
  <c r="CB300" i="5" s="1"/>
  <c r="BC300" i="5"/>
  <c r="L300" i="5"/>
  <c r="DU299" i="5"/>
  <c r="EF299" i="5" s="1"/>
  <c r="CS299" i="5"/>
  <c r="EW300" i="5" s="1"/>
  <c r="BQ299" i="5"/>
  <c r="CB299" i="5" s="1"/>
  <c r="BC299" i="5"/>
  <c r="L299" i="5"/>
  <c r="FQ297" i="5"/>
  <c r="FP297" i="5"/>
  <c r="FM297" i="5"/>
  <c r="FL297" i="5"/>
  <c r="EX297" i="5"/>
  <c r="EU297" i="5"/>
  <c r="ET297" i="5"/>
  <c r="EQ297" i="5"/>
  <c r="EP297" i="5"/>
  <c r="EM297" i="5"/>
  <c r="EL297" i="5"/>
  <c r="EI297" i="5"/>
  <c r="EH297" i="5"/>
  <c r="EG297" i="5"/>
  <c r="EE297" i="5"/>
  <c r="ED297" i="5"/>
  <c r="EC297" i="5"/>
  <c r="EB297" i="5"/>
  <c r="EA297" i="5"/>
  <c r="DZ297" i="5"/>
  <c r="DY297" i="5"/>
  <c r="DX297" i="5"/>
  <c r="DW297" i="5"/>
  <c r="DV297" i="5"/>
  <c r="DT297" i="5"/>
  <c r="DS297" i="5"/>
  <c r="DR297" i="5"/>
  <c r="DQ297" i="5"/>
  <c r="DP297" i="5"/>
  <c r="DO297" i="5"/>
  <c r="DN297" i="5"/>
  <c r="DM297" i="5"/>
  <c r="DL297" i="5"/>
  <c r="DK297" i="5"/>
  <c r="DJ297" i="5"/>
  <c r="DI297" i="5"/>
  <c r="DH297" i="5"/>
  <c r="DG297" i="5"/>
  <c r="DF297" i="5"/>
  <c r="DE297" i="5"/>
  <c r="DC297" i="5"/>
  <c r="DB297" i="5"/>
  <c r="DA297" i="5"/>
  <c r="CZ297" i="5"/>
  <c r="CY297" i="5"/>
  <c r="CX297" i="5"/>
  <c r="CW297" i="5"/>
  <c r="CV297" i="5"/>
  <c r="CU297" i="5"/>
  <c r="CT297" i="5"/>
  <c r="CR297" i="5"/>
  <c r="CQ297" i="5"/>
  <c r="CP297" i="5"/>
  <c r="CO297" i="5"/>
  <c r="CN297" i="5"/>
  <c r="CM297" i="5"/>
  <c r="CL297" i="5"/>
  <c r="CK297" i="5"/>
  <c r="CJ297" i="5"/>
  <c r="CI297" i="5"/>
  <c r="CH297" i="5"/>
  <c r="CG297" i="5"/>
  <c r="CF297" i="5"/>
  <c r="CE297" i="5"/>
  <c r="CD297" i="5"/>
  <c r="CC297" i="5"/>
  <c r="CA297" i="5"/>
  <c r="BZ297" i="5"/>
  <c r="BY297" i="5"/>
  <c r="BX297" i="5"/>
  <c r="BW297" i="5"/>
  <c r="BV297" i="5"/>
  <c r="BU297" i="5"/>
  <c r="BT297" i="5"/>
  <c r="BS297" i="5"/>
  <c r="BR297" i="5"/>
  <c r="BP297" i="5"/>
  <c r="BO297" i="5"/>
  <c r="BN297" i="5"/>
  <c r="BM297" i="5"/>
  <c r="BL297" i="5"/>
  <c r="BK297" i="5"/>
  <c r="BJ297" i="5"/>
  <c r="BI297" i="5"/>
  <c r="BH297" i="5"/>
  <c r="BG297" i="5"/>
  <c r="BF297" i="5"/>
  <c r="BE297" i="5"/>
  <c r="BD297" i="5"/>
  <c r="AZ297" i="5"/>
  <c r="AX297" i="5"/>
  <c r="AW297" i="5"/>
  <c r="AT297" i="5"/>
  <c r="AB297" i="5"/>
  <c r="AA297" i="5"/>
  <c r="Y297" i="5"/>
  <c r="X297" i="5"/>
  <c r="W297" i="5"/>
  <c r="U297" i="5"/>
  <c r="T297" i="5"/>
  <c r="S297" i="5"/>
  <c r="R297" i="5"/>
  <c r="Q297" i="5"/>
  <c r="P297" i="5"/>
  <c r="O297" i="5"/>
  <c r="N297" i="5"/>
  <c r="M297" i="5"/>
  <c r="FO296" i="5"/>
  <c r="FR296" i="5" s="1"/>
  <c r="FK296" i="5"/>
  <c r="FN296" i="5" s="1"/>
  <c r="FB296" i="5"/>
  <c r="FF296" i="5" s="1"/>
  <c r="FA296" i="5"/>
  <c r="FE296" i="5" s="1"/>
  <c r="EO296" i="5"/>
  <c r="ER296" i="5" s="1"/>
  <c r="EJ296" i="5"/>
  <c r="DU296" i="5"/>
  <c r="EF296" i="5" s="1"/>
  <c r="CS296" i="5"/>
  <c r="EO304" i="5" s="1"/>
  <c r="FJ300" i="5" s="1"/>
  <c r="BQ296" i="5"/>
  <c r="CB296" i="5" s="1"/>
  <c r="BC296" i="5"/>
  <c r="AV296" i="5"/>
  <c r="EW296" i="5" s="1"/>
  <c r="EY296" i="5" s="1"/>
  <c r="AU296" i="5"/>
  <c r="ES296" i="5" s="1"/>
  <c r="EV296" i="5" s="1"/>
  <c r="AR296" i="5"/>
  <c r="AP296" i="5"/>
  <c r="AO296" i="5"/>
  <c r="AN296" i="5"/>
  <c r="AL296" i="5"/>
  <c r="AK296" i="5"/>
  <c r="AJ296" i="5"/>
  <c r="AI296" i="5"/>
  <c r="AH296" i="5"/>
  <c r="AG296" i="5"/>
  <c r="AE296" i="5"/>
  <c r="AD296" i="5"/>
  <c r="AC296" i="5"/>
  <c r="Z296" i="5"/>
  <c r="L296" i="5"/>
  <c r="I296" i="5" a="1"/>
  <c r="I296" i="5" s="1"/>
  <c r="H296" i="5" a="1"/>
  <c r="H296" i="5" s="1"/>
  <c r="B296" i="5" a="1"/>
  <c r="B296" i="5" s="1"/>
  <c r="FO295" i="5"/>
  <c r="FR295" i="5" s="1"/>
  <c r="FK295" i="5"/>
  <c r="FN295" i="5" s="1"/>
  <c r="FB295" i="5"/>
  <c r="FF295" i="5" s="1"/>
  <c r="FA295" i="5"/>
  <c r="FE295" i="5" s="1"/>
  <c r="EO295" i="5"/>
  <c r="ER295" i="5" s="1"/>
  <c r="EJ295" i="5"/>
  <c r="DU295" i="5"/>
  <c r="FA303" i="5" s="1"/>
  <c r="CS295" i="5"/>
  <c r="EO303" i="5" s="1"/>
  <c r="BQ295" i="5"/>
  <c r="EK303" i="5" s="1"/>
  <c r="BC295" i="5"/>
  <c r="AV295" i="5"/>
  <c r="EW295" i="5" s="1"/>
  <c r="EY295" i="5" s="1"/>
  <c r="AU295" i="5"/>
  <c r="ES295" i="5" s="1"/>
  <c r="EV295" i="5" s="1"/>
  <c r="AR295" i="5"/>
  <c r="AP295" i="5"/>
  <c r="AO295" i="5"/>
  <c r="AN295" i="5"/>
  <c r="AL295" i="5"/>
  <c r="AK295" i="5"/>
  <c r="AJ295" i="5"/>
  <c r="AI295" i="5"/>
  <c r="AH295" i="5"/>
  <c r="AG295" i="5"/>
  <c r="AE295" i="5"/>
  <c r="AD295" i="5"/>
  <c r="AC295" i="5"/>
  <c r="Z295" i="5"/>
  <c r="L295" i="5"/>
  <c r="I295" i="5" a="1"/>
  <c r="I295" i="5" s="1"/>
  <c r="H295" i="5" a="1"/>
  <c r="H295" i="5" s="1"/>
  <c r="B295" i="5" a="1"/>
  <c r="B295" i="5" s="1"/>
  <c r="FO294" i="5"/>
  <c r="FR294" i="5" s="1"/>
  <c r="FK294" i="5"/>
  <c r="FB294" i="5"/>
  <c r="FF294" i="5" s="1"/>
  <c r="FA294" i="5"/>
  <c r="FE294" i="5" s="1"/>
  <c r="EO294" i="5"/>
  <c r="ER294" i="5" s="1"/>
  <c r="EJ294" i="5"/>
  <c r="DU294" i="5"/>
  <c r="FA302" i="5" s="1"/>
  <c r="CS294" i="5"/>
  <c r="DD294" i="5" s="1"/>
  <c r="BQ294" i="5"/>
  <c r="EK302" i="5" s="1"/>
  <c r="BC294" i="5"/>
  <c r="AV294" i="5"/>
  <c r="EW294" i="5" s="1"/>
  <c r="EY294" i="5" s="1"/>
  <c r="AU294" i="5"/>
  <c r="ES294" i="5" s="1"/>
  <c r="EV294" i="5" s="1"/>
  <c r="AR294" i="5"/>
  <c r="AP294" i="5"/>
  <c r="AO294" i="5"/>
  <c r="AN294" i="5"/>
  <c r="AL294" i="5"/>
  <c r="AK294" i="5"/>
  <c r="AJ294" i="5"/>
  <c r="AI294" i="5"/>
  <c r="AH294" i="5"/>
  <c r="AG294" i="5"/>
  <c r="AE294" i="5"/>
  <c r="AD294" i="5"/>
  <c r="AC294" i="5"/>
  <c r="Z294" i="5"/>
  <c r="L294" i="5"/>
  <c r="I294" i="5" a="1"/>
  <c r="I294" i="5" s="1"/>
  <c r="H294" i="5" a="1"/>
  <c r="H294" i="5" s="1"/>
  <c r="B294" i="5" a="1"/>
  <c r="B294" i="5" s="1"/>
  <c r="FO293" i="5"/>
  <c r="FR293" i="5" s="1"/>
  <c r="FK293" i="5"/>
  <c r="FN293" i="5" s="1"/>
  <c r="FB293" i="5"/>
  <c r="FF293" i="5" s="1"/>
  <c r="FA293" i="5"/>
  <c r="FE293" i="5" s="1"/>
  <c r="EO293" i="5"/>
  <c r="ER293" i="5" s="1"/>
  <c r="EJ293" i="5"/>
  <c r="DU293" i="5"/>
  <c r="EF293" i="5" s="1"/>
  <c r="CS293" i="5"/>
  <c r="EO301" i="5" s="1"/>
  <c r="BQ293" i="5"/>
  <c r="CB293" i="5" s="1"/>
  <c r="BC293" i="5"/>
  <c r="AV293" i="5"/>
  <c r="EW293" i="5" s="1"/>
  <c r="EY293" i="5" s="1"/>
  <c r="AU293" i="5"/>
  <c r="ES293" i="5" s="1"/>
  <c r="EV293" i="5" s="1"/>
  <c r="AR293" i="5"/>
  <c r="AP293" i="5"/>
  <c r="AO293" i="5"/>
  <c r="AN293" i="5"/>
  <c r="AL293" i="5"/>
  <c r="AK293" i="5"/>
  <c r="AJ293" i="5"/>
  <c r="AI293" i="5"/>
  <c r="AH293" i="5"/>
  <c r="AG293" i="5"/>
  <c r="AE293" i="5"/>
  <c r="AD293" i="5"/>
  <c r="AC293" i="5"/>
  <c r="Z293" i="5"/>
  <c r="L293" i="5"/>
  <c r="I293" i="5" a="1"/>
  <c r="I293" i="5" s="1"/>
  <c r="H293" i="5" a="1"/>
  <c r="H293" i="5" s="1"/>
  <c r="B293" i="5" a="1"/>
  <c r="B293" i="5" s="1"/>
  <c r="FO292" i="5"/>
  <c r="FK292" i="5"/>
  <c r="FB292" i="5"/>
  <c r="FA292" i="5"/>
  <c r="FE292" i="5" s="1"/>
  <c r="EO292" i="5"/>
  <c r="EJ292" i="5"/>
  <c r="DU292" i="5"/>
  <c r="EF292" i="5" s="1"/>
  <c r="CS292" i="5"/>
  <c r="DD292" i="5" s="1"/>
  <c r="BQ292" i="5"/>
  <c r="CB292" i="5" s="1"/>
  <c r="BC292" i="5"/>
  <c r="AV292" i="5"/>
  <c r="AU292" i="5"/>
  <c r="ES292" i="5" s="1"/>
  <c r="AR292" i="5"/>
  <c r="AP292" i="5"/>
  <c r="AO292" i="5"/>
  <c r="AN292" i="5"/>
  <c r="AL292" i="5"/>
  <c r="AK292" i="5"/>
  <c r="AJ292" i="5"/>
  <c r="AI292" i="5"/>
  <c r="AH292" i="5"/>
  <c r="AG292" i="5"/>
  <c r="AE292" i="5"/>
  <c r="AD292" i="5"/>
  <c r="AC292" i="5"/>
  <c r="Z292" i="5"/>
  <c r="L292" i="5"/>
  <c r="I292" i="5" a="1"/>
  <c r="I292" i="5" s="1"/>
  <c r="H292" i="5" a="1"/>
  <c r="H292" i="5" s="1"/>
  <c r="B292" i="5" a="1"/>
  <c r="B292" i="5" s="1"/>
  <c r="FQ291" i="5"/>
  <c r="FP291" i="5"/>
  <c r="FO291" i="5"/>
  <c r="FM291" i="5"/>
  <c r="FL291" i="5"/>
  <c r="FK291" i="5"/>
  <c r="FF291" i="5"/>
  <c r="FE291" i="5"/>
  <c r="FD291" i="5"/>
  <c r="FB291" i="5"/>
  <c r="FA291" i="5"/>
  <c r="EZ291" i="5"/>
  <c r="EX291" i="5"/>
  <c r="EW291" i="5"/>
  <c r="EU291" i="5"/>
  <c r="ET291" i="5"/>
  <c r="ES291" i="5"/>
  <c r="EQ291" i="5"/>
  <c r="EP291" i="5"/>
  <c r="EO291" i="5"/>
  <c r="EM291" i="5"/>
  <c r="EL291" i="5"/>
  <c r="EK291" i="5"/>
  <c r="I291" i="5" a="1"/>
  <c r="I291" i="5" s="1"/>
  <c r="H291" i="5" a="1"/>
  <c r="H291" i="5" s="1"/>
  <c r="B291" i="5" a="1"/>
  <c r="B291" i="5" s="1"/>
  <c r="BD291" i="5" s="1"/>
  <c r="BE291" i="5" s="1"/>
  <c r="FH289" i="5"/>
  <c r="FM289" i="5" s="1"/>
  <c r="FG289" i="5"/>
  <c r="FL289" i="5" s="1"/>
  <c r="FF289" i="5"/>
  <c r="FK289" i="5" s="1"/>
  <c r="FD289" i="5"/>
  <c r="FM288" i="5" s="1"/>
  <c r="FC289" i="5"/>
  <c r="FL288" i="5" s="1"/>
  <c r="FB289" i="5"/>
  <c r="FK288" i="5" s="1"/>
  <c r="EZ289" i="5"/>
  <c r="FM287" i="5" s="1"/>
  <c r="EY289" i="5"/>
  <c r="FL287" i="5" s="1"/>
  <c r="EX289" i="5"/>
  <c r="FK287" i="5" s="1"/>
  <c r="EV289" i="5"/>
  <c r="FM286" i="5" s="1"/>
  <c r="EU289" i="5"/>
  <c r="FL286" i="5" s="1"/>
  <c r="ET289" i="5"/>
  <c r="FK286" i="5" s="1"/>
  <c r="ER289" i="5"/>
  <c r="FM285" i="5" s="1"/>
  <c r="EQ289" i="5"/>
  <c r="EP289" i="5"/>
  <c r="FK285" i="5" s="1"/>
  <c r="EN289" i="5"/>
  <c r="FM284" i="5" s="1"/>
  <c r="EM289" i="5"/>
  <c r="FL284" i="5" s="1"/>
  <c r="EL289" i="5"/>
  <c r="FK284" i="5" s="1"/>
  <c r="EJ289" i="5"/>
  <c r="EI289" i="5"/>
  <c r="EH289" i="5"/>
  <c r="EG289" i="5"/>
  <c r="EE289" i="5"/>
  <c r="ED289" i="5"/>
  <c r="EC289" i="5"/>
  <c r="EB289" i="5"/>
  <c r="EA289" i="5"/>
  <c r="DZ289" i="5"/>
  <c r="DY289" i="5"/>
  <c r="DX289" i="5"/>
  <c r="DW289" i="5"/>
  <c r="DV289" i="5"/>
  <c r="DT289" i="5"/>
  <c r="DS289" i="5"/>
  <c r="DR289" i="5"/>
  <c r="DQ289" i="5"/>
  <c r="DP289" i="5"/>
  <c r="DO289" i="5"/>
  <c r="DN289" i="5"/>
  <c r="DM289" i="5"/>
  <c r="DL289" i="5"/>
  <c r="DK289" i="5"/>
  <c r="DJ289" i="5"/>
  <c r="DI289" i="5"/>
  <c r="DH289" i="5"/>
  <c r="DG289" i="5"/>
  <c r="DF289" i="5"/>
  <c r="DE289" i="5"/>
  <c r="DC289" i="5"/>
  <c r="DB289" i="5"/>
  <c r="DA289" i="5"/>
  <c r="CZ289" i="5"/>
  <c r="CY289" i="5"/>
  <c r="CX289" i="5"/>
  <c r="CW289" i="5"/>
  <c r="CV289" i="5"/>
  <c r="CU289" i="5"/>
  <c r="CT289" i="5"/>
  <c r="CR289" i="5"/>
  <c r="CQ289" i="5"/>
  <c r="CP289" i="5"/>
  <c r="CO289" i="5"/>
  <c r="CN289" i="5"/>
  <c r="CM289" i="5"/>
  <c r="CL289" i="5"/>
  <c r="CK289" i="5"/>
  <c r="CJ289" i="5"/>
  <c r="CI289" i="5"/>
  <c r="CH289" i="5"/>
  <c r="CG289" i="5"/>
  <c r="CF289" i="5"/>
  <c r="CE289" i="5"/>
  <c r="CD289" i="5"/>
  <c r="CC289" i="5"/>
  <c r="CA289" i="5"/>
  <c r="BZ289" i="5"/>
  <c r="BY289" i="5"/>
  <c r="BX289" i="5"/>
  <c r="BW289" i="5"/>
  <c r="BV289" i="5"/>
  <c r="BU289" i="5"/>
  <c r="BT289" i="5"/>
  <c r="BS289" i="5"/>
  <c r="BR289" i="5"/>
  <c r="BP289" i="5"/>
  <c r="BO289" i="5"/>
  <c r="BN289" i="5"/>
  <c r="BM289" i="5"/>
  <c r="BL289" i="5"/>
  <c r="BK289" i="5"/>
  <c r="BJ289" i="5"/>
  <c r="BI289" i="5"/>
  <c r="BH289" i="5"/>
  <c r="BG289" i="5"/>
  <c r="BF289" i="5"/>
  <c r="BE289" i="5"/>
  <c r="BD289" i="5"/>
  <c r="FH288" i="5"/>
  <c r="FG288" i="5"/>
  <c r="FF288" i="5"/>
  <c r="FD288" i="5"/>
  <c r="FC288" i="5"/>
  <c r="FB288" i="5"/>
  <c r="EZ288" i="5"/>
  <c r="EY288" i="5"/>
  <c r="EX288" i="5"/>
  <c r="EV288" i="5"/>
  <c r="EU288" i="5"/>
  <c r="ET288" i="5"/>
  <c r="ER288" i="5"/>
  <c r="EQ288" i="5"/>
  <c r="EP288" i="5"/>
  <c r="EN288" i="5"/>
  <c r="EM288" i="5"/>
  <c r="EL288" i="5"/>
  <c r="EJ288" i="5"/>
  <c r="DU288" i="5"/>
  <c r="FE289" i="5" s="1"/>
  <c r="FJ289" i="5" s="1"/>
  <c r="CS288" i="5"/>
  <c r="DD288" i="5" s="1"/>
  <c r="BQ288" i="5"/>
  <c r="ES289" i="5" s="1"/>
  <c r="FJ286" i="5" s="1"/>
  <c r="BC288" i="5"/>
  <c r="L288" i="5"/>
  <c r="FH287" i="5"/>
  <c r="FG287" i="5"/>
  <c r="FF287" i="5"/>
  <c r="FD287" i="5"/>
  <c r="FC287" i="5"/>
  <c r="FB287" i="5"/>
  <c r="EZ287" i="5"/>
  <c r="EY287" i="5"/>
  <c r="EX287" i="5"/>
  <c r="EV287" i="5"/>
  <c r="EU287" i="5"/>
  <c r="ET287" i="5"/>
  <c r="ER287" i="5"/>
  <c r="EQ287" i="5"/>
  <c r="EP287" i="5"/>
  <c r="EN287" i="5"/>
  <c r="EM287" i="5"/>
  <c r="EL287" i="5"/>
  <c r="EJ287" i="5"/>
  <c r="DU287" i="5"/>
  <c r="CS287" i="5"/>
  <c r="EW288" i="5" s="1"/>
  <c r="BQ287" i="5"/>
  <c r="ES288" i="5" s="1"/>
  <c r="BC287" i="5"/>
  <c r="L287" i="5"/>
  <c r="FH286" i="5"/>
  <c r="FG286" i="5"/>
  <c r="FF286" i="5"/>
  <c r="FD286" i="5"/>
  <c r="FC286" i="5"/>
  <c r="FB286" i="5"/>
  <c r="EZ286" i="5"/>
  <c r="EY286" i="5"/>
  <c r="EX286" i="5"/>
  <c r="EV286" i="5"/>
  <c r="EU286" i="5"/>
  <c r="ET286" i="5"/>
  <c r="ER286" i="5"/>
  <c r="EQ286" i="5"/>
  <c r="EP286" i="5"/>
  <c r="EN286" i="5"/>
  <c r="EM286" i="5"/>
  <c r="EL286" i="5"/>
  <c r="EJ286" i="5"/>
  <c r="DU286" i="5"/>
  <c r="FE287" i="5" s="1"/>
  <c r="CS286" i="5"/>
  <c r="EW287" i="5" s="1"/>
  <c r="BQ286" i="5"/>
  <c r="ES287" i="5" s="1"/>
  <c r="BC286" i="5"/>
  <c r="L286" i="5"/>
  <c r="FL285" i="5"/>
  <c r="FH285" i="5"/>
  <c r="FG285" i="5"/>
  <c r="FF285" i="5"/>
  <c r="FD285" i="5"/>
  <c r="FC285" i="5"/>
  <c r="FB285" i="5"/>
  <c r="EZ285" i="5"/>
  <c r="EY285" i="5"/>
  <c r="EX285" i="5"/>
  <c r="EV285" i="5"/>
  <c r="EU285" i="5"/>
  <c r="ET285" i="5"/>
  <c r="ER285" i="5"/>
  <c r="EQ285" i="5"/>
  <c r="EP285" i="5"/>
  <c r="EN285" i="5"/>
  <c r="EM285" i="5"/>
  <c r="EL285" i="5"/>
  <c r="EJ285" i="5"/>
  <c r="DU285" i="5"/>
  <c r="EF285" i="5" s="1"/>
  <c r="CS285" i="5"/>
  <c r="EW286" i="5" s="1"/>
  <c r="BQ285" i="5"/>
  <c r="CB285" i="5" s="1"/>
  <c r="BC285" i="5"/>
  <c r="L285" i="5"/>
  <c r="DU284" i="5"/>
  <c r="EF284" i="5" s="1"/>
  <c r="CS284" i="5"/>
  <c r="EW285" i="5" s="1"/>
  <c r="BQ284" i="5"/>
  <c r="CB284" i="5" s="1"/>
  <c r="BC284" i="5"/>
  <c r="L284" i="5"/>
  <c r="FQ282" i="5"/>
  <c r="FP282" i="5"/>
  <c r="FM282" i="5"/>
  <c r="FL282" i="5"/>
  <c r="EX282" i="5"/>
  <c r="EU282" i="5"/>
  <c r="ET282" i="5"/>
  <c r="EQ282" i="5"/>
  <c r="EP282" i="5"/>
  <c r="EM282" i="5"/>
  <c r="EL282" i="5"/>
  <c r="EI282" i="5"/>
  <c r="EH282" i="5"/>
  <c r="EG282" i="5"/>
  <c r="EE282" i="5"/>
  <c r="ED282" i="5"/>
  <c r="EC282" i="5"/>
  <c r="EB282" i="5"/>
  <c r="EA282" i="5"/>
  <c r="DZ282" i="5"/>
  <c r="DY282" i="5"/>
  <c r="DX282" i="5"/>
  <c r="DW282" i="5"/>
  <c r="DV282" i="5"/>
  <c r="DT282" i="5"/>
  <c r="DS282" i="5"/>
  <c r="DR282" i="5"/>
  <c r="DQ282" i="5"/>
  <c r="DP282" i="5"/>
  <c r="DO282" i="5"/>
  <c r="DN282" i="5"/>
  <c r="DM282" i="5"/>
  <c r="DL282" i="5"/>
  <c r="DK282" i="5"/>
  <c r="DJ282" i="5"/>
  <c r="DI282" i="5"/>
  <c r="DH282" i="5"/>
  <c r="DG282" i="5"/>
  <c r="DF282" i="5"/>
  <c r="DE282" i="5"/>
  <c r="DC282" i="5"/>
  <c r="DB282" i="5"/>
  <c r="DA282" i="5"/>
  <c r="CZ282" i="5"/>
  <c r="CY282" i="5"/>
  <c r="CX282" i="5"/>
  <c r="CW282" i="5"/>
  <c r="CV282" i="5"/>
  <c r="CU282" i="5"/>
  <c r="CT282" i="5"/>
  <c r="CR282" i="5"/>
  <c r="CQ282" i="5"/>
  <c r="CP282" i="5"/>
  <c r="CO282" i="5"/>
  <c r="CN282" i="5"/>
  <c r="CM282" i="5"/>
  <c r="CL282" i="5"/>
  <c r="CK282" i="5"/>
  <c r="CJ282" i="5"/>
  <c r="CI282" i="5"/>
  <c r="CH282" i="5"/>
  <c r="CG282" i="5"/>
  <c r="CF282" i="5"/>
  <c r="CE282" i="5"/>
  <c r="CD282" i="5"/>
  <c r="CC282" i="5"/>
  <c r="CA282" i="5"/>
  <c r="BZ282" i="5"/>
  <c r="BY282" i="5"/>
  <c r="BX282" i="5"/>
  <c r="BW282" i="5"/>
  <c r="BV282" i="5"/>
  <c r="BU282" i="5"/>
  <c r="BT282" i="5"/>
  <c r="BS282" i="5"/>
  <c r="BR282" i="5"/>
  <c r="BP282" i="5"/>
  <c r="BO282" i="5"/>
  <c r="BN282" i="5"/>
  <c r="BM282" i="5"/>
  <c r="BL282" i="5"/>
  <c r="BK282" i="5"/>
  <c r="BJ282" i="5"/>
  <c r="BI282" i="5"/>
  <c r="BH282" i="5"/>
  <c r="BG282" i="5"/>
  <c r="BF282" i="5"/>
  <c r="BE282" i="5"/>
  <c r="BD282" i="5"/>
  <c r="AZ282" i="5"/>
  <c r="AX282" i="5"/>
  <c r="AW282" i="5"/>
  <c r="AT282" i="5"/>
  <c r="AB282" i="5"/>
  <c r="AA282" i="5"/>
  <c r="Y282" i="5"/>
  <c r="X282" i="5"/>
  <c r="W282" i="5"/>
  <c r="U282" i="5"/>
  <c r="T282" i="5"/>
  <c r="S282" i="5"/>
  <c r="R282" i="5"/>
  <c r="Q282" i="5"/>
  <c r="P282" i="5"/>
  <c r="O282" i="5"/>
  <c r="N282" i="5"/>
  <c r="M282" i="5"/>
  <c r="FO281" i="5"/>
  <c r="FR281" i="5" s="1"/>
  <c r="FK281" i="5"/>
  <c r="FN281" i="5" s="1"/>
  <c r="FB281" i="5"/>
  <c r="FF281" i="5" s="1"/>
  <c r="FA281" i="5"/>
  <c r="FE281" i="5" s="1"/>
  <c r="EO281" i="5"/>
  <c r="ER281" i="5" s="1"/>
  <c r="EJ281" i="5"/>
  <c r="DU281" i="5"/>
  <c r="EF281" i="5" s="1"/>
  <c r="CS281" i="5"/>
  <c r="EO289" i="5" s="1"/>
  <c r="FJ285" i="5" s="1"/>
  <c r="BQ281" i="5"/>
  <c r="CB281" i="5" s="1"/>
  <c r="BC281" i="5"/>
  <c r="AV281" i="5"/>
  <c r="EW281" i="5" s="1"/>
  <c r="EY281" i="5" s="1"/>
  <c r="AU281" i="5"/>
  <c r="ES281" i="5" s="1"/>
  <c r="EV281" i="5" s="1"/>
  <c r="AR281" i="5"/>
  <c r="AP281" i="5"/>
  <c r="AO281" i="5"/>
  <c r="AN281" i="5"/>
  <c r="AL281" i="5"/>
  <c r="AK281" i="5"/>
  <c r="AJ281" i="5"/>
  <c r="AI281" i="5"/>
  <c r="AH281" i="5"/>
  <c r="AG281" i="5"/>
  <c r="AE281" i="5"/>
  <c r="AD281" i="5"/>
  <c r="AC281" i="5"/>
  <c r="Z281" i="5"/>
  <c r="L281" i="5"/>
  <c r="I281" i="5" a="1"/>
  <c r="I281" i="5" s="1"/>
  <c r="H281" i="5" a="1"/>
  <c r="H281" i="5" s="1"/>
  <c r="B281" i="5" a="1"/>
  <c r="B281" i="5" s="1"/>
  <c r="FO280" i="5"/>
  <c r="FR280" i="5" s="1"/>
  <c r="FK280" i="5"/>
  <c r="FN280" i="5" s="1"/>
  <c r="FB280" i="5"/>
  <c r="FF280" i="5" s="1"/>
  <c r="FA280" i="5"/>
  <c r="FE280" i="5" s="1"/>
  <c r="EO280" i="5"/>
  <c r="ER280" i="5" s="1"/>
  <c r="EJ280" i="5"/>
  <c r="DU280" i="5"/>
  <c r="FA288" i="5" s="1"/>
  <c r="CS280" i="5"/>
  <c r="EO288" i="5" s="1"/>
  <c r="BQ280" i="5"/>
  <c r="EK288" i="5" s="1"/>
  <c r="BC280" i="5"/>
  <c r="AV280" i="5"/>
  <c r="EW280" i="5" s="1"/>
  <c r="EY280" i="5" s="1"/>
  <c r="AU280" i="5"/>
  <c r="ES280" i="5" s="1"/>
  <c r="EV280" i="5" s="1"/>
  <c r="AR280" i="5"/>
  <c r="AP280" i="5"/>
  <c r="AO280" i="5"/>
  <c r="AN280" i="5"/>
  <c r="AL280" i="5"/>
  <c r="AK280" i="5"/>
  <c r="AJ280" i="5"/>
  <c r="AI280" i="5"/>
  <c r="AH280" i="5"/>
  <c r="AG280" i="5"/>
  <c r="AE280" i="5"/>
  <c r="AD280" i="5"/>
  <c r="AC280" i="5"/>
  <c r="Z280" i="5"/>
  <c r="L280" i="5"/>
  <c r="I280" i="5" a="1"/>
  <c r="I280" i="5" s="1"/>
  <c r="H280" i="5" a="1"/>
  <c r="H280" i="5" s="1"/>
  <c r="B280" i="5" a="1"/>
  <c r="B280" i="5" s="1"/>
  <c r="FO279" i="5"/>
  <c r="FR279" i="5" s="1"/>
  <c r="FK279" i="5"/>
  <c r="FB279" i="5"/>
  <c r="FF279" i="5" s="1"/>
  <c r="FA279" i="5"/>
  <c r="FE279" i="5" s="1"/>
  <c r="EO279" i="5"/>
  <c r="ER279" i="5" s="1"/>
  <c r="EJ279" i="5"/>
  <c r="DU279" i="5"/>
  <c r="FA287" i="5" s="1"/>
  <c r="CS279" i="5"/>
  <c r="DD279" i="5" s="1"/>
  <c r="BQ279" i="5"/>
  <c r="EK287" i="5" s="1"/>
  <c r="BC279" i="5"/>
  <c r="AV279" i="5"/>
  <c r="EW279" i="5" s="1"/>
  <c r="EY279" i="5" s="1"/>
  <c r="AU279" i="5"/>
  <c r="ES279" i="5" s="1"/>
  <c r="EV279" i="5" s="1"/>
  <c r="AR279" i="5"/>
  <c r="AP279" i="5"/>
  <c r="AO279" i="5"/>
  <c r="AN279" i="5"/>
  <c r="AL279" i="5"/>
  <c r="AK279" i="5"/>
  <c r="AJ279" i="5"/>
  <c r="AI279" i="5"/>
  <c r="AH279" i="5"/>
  <c r="AG279" i="5"/>
  <c r="AE279" i="5"/>
  <c r="AD279" i="5"/>
  <c r="AC279" i="5"/>
  <c r="Z279" i="5"/>
  <c r="L279" i="5"/>
  <c r="I279" i="5" a="1"/>
  <c r="I279" i="5" s="1"/>
  <c r="H279" i="5" a="1"/>
  <c r="H279" i="5" s="1"/>
  <c r="B279" i="5" a="1"/>
  <c r="B279" i="5" s="1"/>
  <c r="FO278" i="5"/>
  <c r="FR278" i="5" s="1"/>
  <c r="FK278" i="5"/>
  <c r="FN278" i="5" s="1"/>
  <c r="FB278" i="5"/>
  <c r="FF278" i="5" s="1"/>
  <c r="FA278" i="5"/>
  <c r="FE278" i="5" s="1"/>
  <c r="EO278" i="5"/>
  <c r="ER278" i="5" s="1"/>
  <c r="EJ278" i="5"/>
  <c r="DU278" i="5"/>
  <c r="EF278" i="5" s="1"/>
  <c r="CS278" i="5"/>
  <c r="EO286" i="5" s="1"/>
  <c r="BQ278" i="5"/>
  <c r="CB278" i="5" s="1"/>
  <c r="BC278" i="5"/>
  <c r="AV278" i="5"/>
  <c r="EW278" i="5" s="1"/>
  <c r="EY278" i="5" s="1"/>
  <c r="AU278" i="5"/>
  <c r="ES278" i="5" s="1"/>
  <c r="EV278" i="5" s="1"/>
  <c r="AR278" i="5"/>
  <c r="AP278" i="5"/>
  <c r="AO278" i="5"/>
  <c r="AN278" i="5"/>
  <c r="AL278" i="5"/>
  <c r="AK278" i="5"/>
  <c r="AJ278" i="5"/>
  <c r="AI278" i="5"/>
  <c r="AH278" i="5"/>
  <c r="AG278" i="5"/>
  <c r="AE278" i="5"/>
  <c r="AD278" i="5"/>
  <c r="AC278" i="5"/>
  <c r="Z278" i="5"/>
  <c r="L278" i="5"/>
  <c r="I278" i="5" a="1"/>
  <c r="I278" i="5" s="1"/>
  <c r="H278" i="5" a="1"/>
  <c r="H278" i="5" s="1"/>
  <c r="B278" i="5" a="1"/>
  <c r="B278" i="5" s="1"/>
  <c r="FO277" i="5"/>
  <c r="FK277" i="5"/>
  <c r="FB277" i="5"/>
  <c r="FA277" i="5"/>
  <c r="EO277" i="5"/>
  <c r="ER277" i="5" s="1"/>
  <c r="EJ277" i="5"/>
  <c r="DU277" i="5"/>
  <c r="EF277" i="5" s="1"/>
  <c r="CS277" i="5"/>
  <c r="DD277" i="5" s="1"/>
  <c r="BQ277" i="5"/>
  <c r="CB277" i="5" s="1"/>
  <c r="BC277" i="5"/>
  <c r="AV277" i="5"/>
  <c r="AU277" i="5"/>
  <c r="ES277" i="5" s="1"/>
  <c r="AR277" i="5"/>
  <c r="AP277" i="5"/>
  <c r="AO277" i="5"/>
  <c r="AN277" i="5"/>
  <c r="AL277" i="5"/>
  <c r="AK277" i="5"/>
  <c r="AJ277" i="5"/>
  <c r="AI277" i="5"/>
  <c r="AH277" i="5"/>
  <c r="AG277" i="5"/>
  <c r="AE277" i="5"/>
  <c r="AD277" i="5"/>
  <c r="AC277" i="5"/>
  <c r="Z277" i="5"/>
  <c r="L277" i="5"/>
  <c r="I277" i="5" a="1"/>
  <c r="I277" i="5" s="1"/>
  <c r="H277" i="5" a="1"/>
  <c r="H277" i="5" s="1"/>
  <c r="B277" i="5" a="1"/>
  <c r="B277" i="5" s="1"/>
  <c r="FQ276" i="5"/>
  <c r="FP276" i="5"/>
  <c r="FO276" i="5"/>
  <c r="FM276" i="5"/>
  <c r="FL276" i="5"/>
  <c r="FK276" i="5"/>
  <c r="FF276" i="5"/>
  <c r="FE276" i="5"/>
  <c r="FD276" i="5"/>
  <c r="FB276" i="5"/>
  <c r="FA276" i="5"/>
  <c r="EZ276" i="5"/>
  <c r="EX276" i="5"/>
  <c r="EW276" i="5"/>
  <c r="EU276" i="5"/>
  <c r="ET276" i="5"/>
  <c r="ES276" i="5"/>
  <c r="EQ276" i="5"/>
  <c r="EP276" i="5"/>
  <c r="EO276" i="5"/>
  <c r="EM276" i="5"/>
  <c r="EL276" i="5"/>
  <c r="EK276" i="5"/>
  <c r="I276" i="5" a="1"/>
  <c r="I276" i="5" s="1"/>
  <c r="H276" i="5" a="1"/>
  <c r="H276" i="5" s="1"/>
  <c r="B276" i="5" a="1"/>
  <c r="B276" i="5" s="1"/>
  <c r="BD276" i="5" s="1"/>
  <c r="BE276" i="5" s="1"/>
  <c r="FH274" i="5"/>
  <c r="FM274" i="5" s="1"/>
  <c r="FG274" i="5"/>
  <c r="FL274" i="5" s="1"/>
  <c r="FF274" i="5"/>
  <c r="FK274" i="5" s="1"/>
  <c r="FD274" i="5"/>
  <c r="FM273" i="5" s="1"/>
  <c r="FC274" i="5"/>
  <c r="FL273" i="5" s="1"/>
  <c r="FB274" i="5"/>
  <c r="FK273" i="5" s="1"/>
  <c r="EZ274" i="5"/>
  <c r="FM272" i="5" s="1"/>
  <c r="EY274" i="5"/>
  <c r="FL272" i="5" s="1"/>
  <c r="EX274" i="5"/>
  <c r="FK272" i="5" s="1"/>
  <c r="EV274" i="5"/>
  <c r="FM271" i="5" s="1"/>
  <c r="EU274" i="5"/>
  <c r="FL271" i="5" s="1"/>
  <c r="ET274" i="5"/>
  <c r="FK271" i="5" s="1"/>
  <c r="ER274" i="5"/>
  <c r="FM270" i="5" s="1"/>
  <c r="EQ274" i="5"/>
  <c r="FL270" i="5" s="1"/>
  <c r="EP274" i="5"/>
  <c r="FK270" i="5" s="1"/>
  <c r="EN274" i="5"/>
  <c r="FM269" i="5" s="1"/>
  <c r="EM274" i="5"/>
  <c r="FL269" i="5" s="1"/>
  <c r="EL274" i="5"/>
  <c r="FK269" i="5" s="1"/>
  <c r="EJ274" i="5"/>
  <c r="EI274" i="5"/>
  <c r="EH274" i="5"/>
  <c r="EG274" i="5"/>
  <c r="EE274" i="5"/>
  <c r="ED274" i="5"/>
  <c r="EC274" i="5"/>
  <c r="EB274" i="5"/>
  <c r="EA274" i="5"/>
  <c r="DZ274" i="5"/>
  <c r="DY274" i="5"/>
  <c r="DX274" i="5"/>
  <c r="DW274" i="5"/>
  <c r="DV274" i="5"/>
  <c r="DT274" i="5"/>
  <c r="DS274" i="5"/>
  <c r="DR274" i="5"/>
  <c r="DQ274" i="5"/>
  <c r="DP274" i="5"/>
  <c r="DO274" i="5"/>
  <c r="DN274" i="5"/>
  <c r="DM274" i="5"/>
  <c r="DL274" i="5"/>
  <c r="DK274" i="5"/>
  <c r="DJ274" i="5"/>
  <c r="DI274" i="5"/>
  <c r="DH274" i="5"/>
  <c r="DG274" i="5"/>
  <c r="DF274" i="5"/>
  <c r="DE274" i="5"/>
  <c r="DC274" i="5"/>
  <c r="DB274" i="5"/>
  <c r="DA274" i="5"/>
  <c r="CZ274" i="5"/>
  <c r="CY274" i="5"/>
  <c r="CX274" i="5"/>
  <c r="CW274" i="5"/>
  <c r="CV274" i="5"/>
  <c r="CU274" i="5"/>
  <c r="CT274" i="5"/>
  <c r="CR274" i="5"/>
  <c r="CQ274" i="5"/>
  <c r="CP274" i="5"/>
  <c r="CO274" i="5"/>
  <c r="CN274" i="5"/>
  <c r="CM274" i="5"/>
  <c r="CL274" i="5"/>
  <c r="CK274" i="5"/>
  <c r="CJ274" i="5"/>
  <c r="CI274" i="5"/>
  <c r="CH274" i="5"/>
  <c r="CG274" i="5"/>
  <c r="CF274" i="5"/>
  <c r="CE274" i="5"/>
  <c r="CD274" i="5"/>
  <c r="CC274" i="5"/>
  <c r="CA274" i="5"/>
  <c r="BZ274" i="5"/>
  <c r="BY274" i="5"/>
  <c r="BX274" i="5"/>
  <c r="BW274" i="5"/>
  <c r="BV274" i="5"/>
  <c r="BU274" i="5"/>
  <c r="BT274" i="5"/>
  <c r="BS274" i="5"/>
  <c r="BR274" i="5"/>
  <c r="BP274" i="5"/>
  <c r="BO274" i="5"/>
  <c r="BN274" i="5"/>
  <c r="BM274" i="5"/>
  <c r="BL274" i="5"/>
  <c r="BK274" i="5"/>
  <c r="BJ274" i="5"/>
  <c r="BI274" i="5"/>
  <c r="BH274" i="5"/>
  <c r="BG274" i="5"/>
  <c r="BF274" i="5"/>
  <c r="BE274" i="5"/>
  <c r="BD274" i="5"/>
  <c r="FH273" i="5"/>
  <c r="FG273" i="5"/>
  <c r="FF273" i="5"/>
  <c r="FD273" i="5"/>
  <c r="FC273" i="5"/>
  <c r="FB273" i="5"/>
  <c r="EZ273" i="5"/>
  <c r="EY273" i="5"/>
  <c r="EX273" i="5"/>
  <c r="EV273" i="5"/>
  <c r="EU273" i="5"/>
  <c r="ET273" i="5"/>
  <c r="ER273" i="5"/>
  <c r="EQ273" i="5"/>
  <c r="EP273" i="5"/>
  <c r="EN273" i="5"/>
  <c r="EM273" i="5"/>
  <c r="EL273" i="5"/>
  <c r="EJ273" i="5"/>
  <c r="DU273" i="5"/>
  <c r="FE274" i="5" s="1"/>
  <c r="FJ274" i="5" s="1"/>
  <c r="CS273" i="5"/>
  <c r="DD273" i="5" s="1"/>
  <c r="BQ273" i="5"/>
  <c r="BC273" i="5"/>
  <c r="L273" i="5"/>
  <c r="FH272" i="5"/>
  <c r="FG272" i="5"/>
  <c r="FF272" i="5"/>
  <c r="FD272" i="5"/>
  <c r="FC272" i="5"/>
  <c r="FB272" i="5"/>
  <c r="EZ272" i="5"/>
  <c r="EY272" i="5"/>
  <c r="EX272" i="5"/>
  <c r="EV272" i="5"/>
  <c r="EU272" i="5"/>
  <c r="ET272" i="5"/>
  <c r="ER272" i="5"/>
  <c r="EQ272" i="5"/>
  <c r="EP272" i="5"/>
  <c r="EN272" i="5"/>
  <c r="EM272" i="5"/>
  <c r="EL272" i="5"/>
  <c r="EJ272" i="5"/>
  <c r="DU272" i="5"/>
  <c r="FE273" i="5" s="1"/>
  <c r="CS272" i="5"/>
  <c r="EW273" i="5" s="1"/>
  <c r="BQ272" i="5"/>
  <c r="ES273" i="5" s="1"/>
  <c r="BC272" i="5"/>
  <c r="L272" i="5"/>
  <c r="FH271" i="5"/>
  <c r="FG271" i="5"/>
  <c r="FF271" i="5"/>
  <c r="FD271" i="5"/>
  <c r="FC271" i="5"/>
  <c r="FB271" i="5"/>
  <c r="EZ271" i="5"/>
  <c r="EY271" i="5"/>
  <c r="EX271" i="5"/>
  <c r="EV271" i="5"/>
  <c r="EU271" i="5"/>
  <c r="ET271" i="5"/>
  <c r="ER271" i="5"/>
  <c r="EQ271" i="5"/>
  <c r="EP271" i="5"/>
  <c r="EN271" i="5"/>
  <c r="EM271" i="5"/>
  <c r="EL271" i="5"/>
  <c r="EJ271" i="5"/>
  <c r="DU271" i="5"/>
  <c r="CS271" i="5"/>
  <c r="EW272" i="5" s="1"/>
  <c r="BQ271" i="5"/>
  <c r="BC271" i="5"/>
  <c r="L271" i="5"/>
  <c r="FH270" i="5"/>
  <c r="FG270" i="5"/>
  <c r="FF270" i="5"/>
  <c r="FD270" i="5"/>
  <c r="FC270" i="5"/>
  <c r="FB270" i="5"/>
  <c r="EZ270" i="5"/>
  <c r="EY270" i="5"/>
  <c r="EX270" i="5"/>
  <c r="EV270" i="5"/>
  <c r="EU270" i="5"/>
  <c r="ET270" i="5"/>
  <c r="ER270" i="5"/>
  <c r="EQ270" i="5"/>
  <c r="EP270" i="5"/>
  <c r="EN270" i="5"/>
  <c r="EM270" i="5"/>
  <c r="EL270" i="5"/>
  <c r="EJ270" i="5"/>
  <c r="DU270" i="5"/>
  <c r="EF270" i="5" s="1"/>
  <c r="CS270" i="5"/>
  <c r="EW271" i="5" s="1"/>
  <c r="BQ270" i="5"/>
  <c r="CB270" i="5" s="1"/>
  <c r="BC270" i="5"/>
  <c r="L270" i="5"/>
  <c r="DU269" i="5"/>
  <c r="EF269" i="5" s="1"/>
  <c r="CS269" i="5"/>
  <c r="EW270" i="5" s="1"/>
  <c r="BQ269" i="5"/>
  <c r="CB269" i="5" s="1"/>
  <c r="BC269" i="5"/>
  <c r="L269" i="5"/>
  <c r="FQ267" i="5"/>
  <c r="FP267" i="5"/>
  <c r="FM267" i="5"/>
  <c r="FL267" i="5"/>
  <c r="EX267" i="5"/>
  <c r="EU267" i="5"/>
  <c r="ET267" i="5"/>
  <c r="EQ267" i="5"/>
  <c r="EP267" i="5"/>
  <c r="EM267" i="5"/>
  <c r="EL267" i="5"/>
  <c r="EI267" i="5"/>
  <c r="EH267" i="5"/>
  <c r="EG267" i="5"/>
  <c r="EE267" i="5"/>
  <c r="ED267" i="5"/>
  <c r="EC267" i="5"/>
  <c r="EB267" i="5"/>
  <c r="EA267" i="5"/>
  <c r="DZ267" i="5"/>
  <c r="DY267" i="5"/>
  <c r="DX267" i="5"/>
  <c r="DW267" i="5"/>
  <c r="DV267" i="5"/>
  <c r="DT267" i="5"/>
  <c r="DS267" i="5"/>
  <c r="DR267" i="5"/>
  <c r="DQ267" i="5"/>
  <c r="DP267" i="5"/>
  <c r="DO267" i="5"/>
  <c r="DN267" i="5"/>
  <c r="DM267" i="5"/>
  <c r="DL267" i="5"/>
  <c r="DK267" i="5"/>
  <c r="DJ267" i="5"/>
  <c r="DI267" i="5"/>
  <c r="DH267" i="5"/>
  <c r="DG267" i="5"/>
  <c r="DF267" i="5"/>
  <c r="DE267" i="5"/>
  <c r="DC267" i="5"/>
  <c r="DB267" i="5"/>
  <c r="DA267" i="5"/>
  <c r="CZ267" i="5"/>
  <c r="CY267" i="5"/>
  <c r="CX267" i="5"/>
  <c r="CW267" i="5"/>
  <c r="CV267" i="5"/>
  <c r="CU267" i="5"/>
  <c r="CT267" i="5"/>
  <c r="CR267" i="5"/>
  <c r="CQ267" i="5"/>
  <c r="CP267" i="5"/>
  <c r="CO267" i="5"/>
  <c r="CN267" i="5"/>
  <c r="CM267" i="5"/>
  <c r="CL267" i="5"/>
  <c r="CK267" i="5"/>
  <c r="CJ267" i="5"/>
  <c r="CI267" i="5"/>
  <c r="CH267" i="5"/>
  <c r="CG267" i="5"/>
  <c r="CF267" i="5"/>
  <c r="CE267" i="5"/>
  <c r="CD267" i="5"/>
  <c r="CC267" i="5"/>
  <c r="CA267" i="5"/>
  <c r="BZ267" i="5"/>
  <c r="BY267" i="5"/>
  <c r="BX267" i="5"/>
  <c r="BW267" i="5"/>
  <c r="BV267" i="5"/>
  <c r="BU267" i="5"/>
  <c r="BT267" i="5"/>
  <c r="BS267" i="5"/>
  <c r="BR267" i="5"/>
  <c r="BP267" i="5"/>
  <c r="BO267" i="5"/>
  <c r="BN267" i="5"/>
  <c r="BM267" i="5"/>
  <c r="BL267" i="5"/>
  <c r="BK267" i="5"/>
  <c r="BJ267" i="5"/>
  <c r="BI267" i="5"/>
  <c r="BH267" i="5"/>
  <c r="BG267" i="5"/>
  <c r="BF267" i="5"/>
  <c r="BE267" i="5"/>
  <c r="BD267" i="5"/>
  <c r="AZ267" i="5"/>
  <c r="AX267" i="5"/>
  <c r="AW267" i="5"/>
  <c r="AT267" i="5"/>
  <c r="AB267" i="5"/>
  <c r="AA267" i="5"/>
  <c r="Y267" i="5"/>
  <c r="X267" i="5"/>
  <c r="W267" i="5"/>
  <c r="U267" i="5"/>
  <c r="T267" i="5"/>
  <c r="S267" i="5"/>
  <c r="R267" i="5"/>
  <c r="Q267" i="5"/>
  <c r="P267" i="5"/>
  <c r="O267" i="5"/>
  <c r="N267" i="5"/>
  <c r="M267" i="5"/>
  <c r="FO266" i="5"/>
  <c r="FR266" i="5" s="1"/>
  <c r="FK266" i="5"/>
  <c r="FB266" i="5"/>
  <c r="FF266" i="5" s="1"/>
  <c r="FA266" i="5"/>
  <c r="FE266" i="5" s="1"/>
  <c r="EO266" i="5"/>
  <c r="ER266" i="5" s="1"/>
  <c r="EJ266" i="5"/>
  <c r="DU266" i="5"/>
  <c r="EF266" i="5" s="1"/>
  <c r="CS266" i="5"/>
  <c r="BQ266" i="5"/>
  <c r="CB266" i="5" s="1"/>
  <c r="BC266" i="5"/>
  <c r="AV266" i="5"/>
  <c r="EW266" i="5" s="1"/>
  <c r="EY266" i="5" s="1"/>
  <c r="AU266" i="5"/>
  <c r="ES266" i="5" s="1"/>
  <c r="EV266" i="5" s="1"/>
  <c r="AR266" i="5"/>
  <c r="AP266" i="5"/>
  <c r="AO266" i="5"/>
  <c r="AN266" i="5"/>
  <c r="AL266" i="5"/>
  <c r="AK266" i="5"/>
  <c r="AJ266" i="5"/>
  <c r="AI266" i="5"/>
  <c r="AH266" i="5"/>
  <c r="AG266" i="5"/>
  <c r="AE266" i="5"/>
  <c r="AD266" i="5"/>
  <c r="AC266" i="5"/>
  <c r="Z266" i="5"/>
  <c r="L266" i="5"/>
  <c r="I266" i="5" a="1"/>
  <c r="I266" i="5" s="1"/>
  <c r="H266" i="5" a="1"/>
  <c r="H266" i="5" s="1"/>
  <c r="B266" i="5" a="1"/>
  <c r="B266" i="5" s="1"/>
  <c r="FO265" i="5"/>
  <c r="FR265" i="5" s="1"/>
  <c r="FK265" i="5"/>
  <c r="FN265" i="5" s="1"/>
  <c r="FB265" i="5"/>
  <c r="FF265" i="5" s="1"/>
  <c r="FA265" i="5"/>
  <c r="FE265" i="5" s="1"/>
  <c r="EO265" i="5"/>
  <c r="ER265" i="5" s="1"/>
  <c r="EJ265" i="5"/>
  <c r="DU265" i="5"/>
  <c r="FA273" i="5" s="1"/>
  <c r="CS265" i="5"/>
  <c r="EO273" i="5" s="1"/>
  <c r="BQ265" i="5"/>
  <c r="EK273" i="5" s="1"/>
  <c r="BC265" i="5"/>
  <c r="AV265" i="5"/>
  <c r="EW265" i="5" s="1"/>
  <c r="EY265" i="5" s="1"/>
  <c r="AU265" i="5"/>
  <c r="ES265" i="5" s="1"/>
  <c r="EV265" i="5" s="1"/>
  <c r="AR265" i="5"/>
  <c r="AP265" i="5"/>
  <c r="AO265" i="5"/>
  <c r="AN265" i="5"/>
  <c r="AL265" i="5"/>
  <c r="AK265" i="5"/>
  <c r="AJ265" i="5"/>
  <c r="AI265" i="5"/>
  <c r="AH265" i="5"/>
  <c r="AG265" i="5"/>
  <c r="AE265" i="5"/>
  <c r="AD265" i="5"/>
  <c r="AC265" i="5"/>
  <c r="Z265" i="5"/>
  <c r="L265" i="5"/>
  <c r="I265" i="5" a="1"/>
  <c r="I265" i="5" s="1"/>
  <c r="H265" i="5" a="1"/>
  <c r="H265" i="5" s="1"/>
  <c r="B265" i="5" a="1"/>
  <c r="B265" i="5" s="1"/>
  <c r="FO264" i="5"/>
  <c r="FR264" i="5" s="1"/>
  <c r="FK264" i="5"/>
  <c r="FB264" i="5"/>
  <c r="FF264" i="5" s="1"/>
  <c r="FA264" i="5"/>
  <c r="FE264" i="5" s="1"/>
  <c r="EO264" i="5"/>
  <c r="ER264" i="5" s="1"/>
  <c r="EJ264" i="5"/>
  <c r="DU264" i="5"/>
  <c r="FA272" i="5" s="1"/>
  <c r="CS264" i="5"/>
  <c r="DD264" i="5" s="1"/>
  <c r="BQ264" i="5"/>
  <c r="EK272" i="5" s="1"/>
  <c r="BC264" i="5"/>
  <c r="AV264" i="5"/>
  <c r="EW264" i="5" s="1"/>
  <c r="EY264" i="5" s="1"/>
  <c r="AU264" i="5"/>
  <c r="ES264" i="5" s="1"/>
  <c r="EV264" i="5" s="1"/>
  <c r="AR264" i="5"/>
  <c r="AP264" i="5"/>
  <c r="AO264" i="5"/>
  <c r="AN264" i="5"/>
  <c r="AL264" i="5"/>
  <c r="AK264" i="5"/>
  <c r="AJ264" i="5"/>
  <c r="AI264" i="5"/>
  <c r="AH264" i="5"/>
  <c r="AG264" i="5"/>
  <c r="AE264" i="5"/>
  <c r="AD264" i="5"/>
  <c r="AC264" i="5"/>
  <c r="Z264" i="5"/>
  <c r="L264" i="5"/>
  <c r="I264" i="5" a="1"/>
  <c r="I264" i="5" s="1"/>
  <c r="H264" i="5" a="1"/>
  <c r="H264" i="5" s="1"/>
  <c r="B264" i="5" a="1"/>
  <c r="B264" i="5" s="1"/>
  <c r="FO263" i="5"/>
  <c r="FR263" i="5" s="1"/>
  <c r="FK263" i="5"/>
  <c r="FN263" i="5" s="1"/>
  <c r="FB263" i="5"/>
  <c r="FF263" i="5" s="1"/>
  <c r="FA263" i="5"/>
  <c r="FE263" i="5" s="1"/>
  <c r="EO263" i="5"/>
  <c r="ER263" i="5" s="1"/>
  <c r="EJ263" i="5"/>
  <c r="DU263" i="5"/>
  <c r="EF263" i="5" s="1"/>
  <c r="CS263" i="5"/>
  <c r="EO271" i="5" s="1"/>
  <c r="BQ263" i="5"/>
  <c r="CB263" i="5" s="1"/>
  <c r="BC263" i="5"/>
  <c r="AV263" i="5"/>
  <c r="EW263" i="5" s="1"/>
  <c r="EY263" i="5" s="1"/>
  <c r="AU263" i="5"/>
  <c r="ES263" i="5" s="1"/>
  <c r="EV263" i="5" s="1"/>
  <c r="AR263" i="5"/>
  <c r="AP263" i="5"/>
  <c r="AO263" i="5"/>
  <c r="AN263" i="5"/>
  <c r="AL263" i="5"/>
  <c r="AK263" i="5"/>
  <c r="AJ263" i="5"/>
  <c r="AI263" i="5"/>
  <c r="AH263" i="5"/>
  <c r="AG263" i="5"/>
  <c r="AE263" i="5"/>
  <c r="AD263" i="5"/>
  <c r="AC263" i="5"/>
  <c r="Z263" i="5"/>
  <c r="L263" i="5"/>
  <c r="I263" i="5" a="1"/>
  <c r="I263" i="5" s="1"/>
  <c r="H263" i="5" a="1"/>
  <c r="H263" i="5" s="1"/>
  <c r="B263" i="5" a="1"/>
  <c r="B263" i="5" s="1"/>
  <c r="FO262" i="5"/>
  <c r="FK262" i="5"/>
  <c r="FB262" i="5"/>
  <c r="FA262" i="5"/>
  <c r="EO262" i="5"/>
  <c r="ER262" i="5" s="1"/>
  <c r="EJ262" i="5"/>
  <c r="DU262" i="5"/>
  <c r="EF262" i="5" s="1"/>
  <c r="CS262" i="5"/>
  <c r="DD262" i="5" s="1"/>
  <c r="BQ262" i="5"/>
  <c r="CB262" i="5" s="1"/>
  <c r="BC262" i="5"/>
  <c r="AV262" i="5"/>
  <c r="AU262" i="5"/>
  <c r="ES262" i="5" s="1"/>
  <c r="AR262" i="5"/>
  <c r="AP262" i="5"/>
  <c r="AO262" i="5"/>
  <c r="AN262" i="5"/>
  <c r="AL262" i="5"/>
  <c r="AK262" i="5"/>
  <c r="AJ262" i="5"/>
  <c r="AI262" i="5"/>
  <c r="AH262" i="5"/>
  <c r="AG262" i="5"/>
  <c r="AE262" i="5"/>
  <c r="AD262" i="5"/>
  <c r="AC262" i="5"/>
  <c r="Z262" i="5"/>
  <c r="L262" i="5"/>
  <c r="I262" i="5" a="1"/>
  <c r="I262" i="5" s="1"/>
  <c r="H262" i="5" a="1"/>
  <c r="H262" i="5" s="1"/>
  <c r="B262" i="5" a="1"/>
  <c r="B262" i="5" s="1"/>
  <c r="FQ261" i="5"/>
  <c r="FP261" i="5"/>
  <c r="FO261" i="5"/>
  <c r="FM261" i="5"/>
  <c r="FL261" i="5"/>
  <c r="FK261" i="5"/>
  <c r="FF261" i="5"/>
  <c r="FE261" i="5"/>
  <c r="FD261" i="5"/>
  <c r="FB261" i="5"/>
  <c r="FA261" i="5"/>
  <c r="EZ261" i="5"/>
  <c r="EX261" i="5"/>
  <c r="EW261" i="5"/>
  <c r="EU261" i="5"/>
  <c r="ET261" i="5"/>
  <c r="ES261" i="5"/>
  <c r="EQ261" i="5"/>
  <c r="EP261" i="5"/>
  <c r="EO261" i="5"/>
  <c r="EM261" i="5"/>
  <c r="EL261" i="5"/>
  <c r="EK261" i="5"/>
  <c r="I261" i="5" a="1"/>
  <c r="I261" i="5" s="1"/>
  <c r="H261" i="5" a="1"/>
  <c r="H261" i="5" s="1"/>
  <c r="B261" i="5" a="1"/>
  <c r="B261" i="5" s="1"/>
  <c r="BD261" i="5" s="1"/>
  <c r="BE261" i="5" s="1"/>
  <c r="FH259" i="5"/>
  <c r="FM259" i="5" s="1"/>
  <c r="FG259" i="5"/>
  <c r="FL259" i="5" s="1"/>
  <c r="FF259" i="5"/>
  <c r="FK259" i="5" s="1"/>
  <c r="FD259" i="5"/>
  <c r="FM258" i="5" s="1"/>
  <c r="FC259" i="5"/>
  <c r="FL258" i="5" s="1"/>
  <c r="FB259" i="5"/>
  <c r="EZ259" i="5"/>
  <c r="FM257" i="5" s="1"/>
  <c r="EY259" i="5"/>
  <c r="FL257" i="5" s="1"/>
  <c r="EX259" i="5"/>
  <c r="FK257" i="5" s="1"/>
  <c r="EV259" i="5"/>
  <c r="FM256" i="5" s="1"/>
  <c r="EU259" i="5"/>
  <c r="FL256" i="5" s="1"/>
  <c r="ET259" i="5"/>
  <c r="FK256" i="5" s="1"/>
  <c r="ER259" i="5"/>
  <c r="FM255" i="5" s="1"/>
  <c r="EQ259" i="5"/>
  <c r="FL255" i="5" s="1"/>
  <c r="EP259" i="5"/>
  <c r="FK255" i="5" s="1"/>
  <c r="EN259" i="5"/>
  <c r="FM254" i="5" s="1"/>
  <c r="EM259" i="5"/>
  <c r="FL254" i="5" s="1"/>
  <c r="EL259" i="5"/>
  <c r="FK254" i="5" s="1"/>
  <c r="EJ259" i="5"/>
  <c r="EI259" i="5"/>
  <c r="EH259" i="5"/>
  <c r="EG259" i="5"/>
  <c r="EE259" i="5"/>
  <c r="ED259" i="5"/>
  <c r="EC259" i="5"/>
  <c r="EB259" i="5"/>
  <c r="EA259" i="5"/>
  <c r="DZ259" i="5"/>
  <c r="DY259" i="5"/>
  <c r="DX259" i="5"/>
  <c r="DW259" i="5"/>
  <c r="DV259" i="5"/>
  <c r="DT259" i="5"/>
  <c r="DS259" i="5"/>
  <c r="DR259" i="5"/>
  <c r="DQ259" i="5"/>
  <c r="DP259" i="5"/>
  <c r="DO259" i="5"/>
  <c r="DN259" i="5"/>
  <c r="DM259" i="5"/>
  <c r="DL259" i="5"/>
  <c r="DK259" i="5"/>
  <c r="DJ259" i="5"/>
  <c r="DI259" i="5"/>
  <c r="DH259" i="5"/>
  <c r="DG259" i="5"/>
  <c r="DF259" i="5"/>
  <c r="DE259" i="5"/>
  <c r="DC259" i="5"/>
  <c r="DB259" i="5"/>
  <c r="DA259" i="5"/>
  <c r="CZ259" i="5"/>
  <c r="CY259" i="5"/>
  <c r="CX259" i="5"/>
  <c r="CW259" i="5"/>
  <c r="CV259" i="5"/>
  <c r="CU259" i="5"/>
  <c r="CT259" i="5"/>
  <c r="CR259" i="5"/>
  <c r="CQ259" i="5"/>
  <c r="CP259" i="5"/>
  <c r="CO259" i="5"/>
  <c r="CN259" i="5"/>
  <c r="CM259" i="5"/>
  <c r="CL259" i="5"/>
  <c r="CK259" i="5"/>
  <c r="CJ259" i="5"/>
  <c r="CI259" i="5"/>
  <c r="CH259" i="5"/>
  <c r="CG259" i="5"/>
  <c r="CF259" i="5"/>
  <c r="CE259" i="5"/>
  <c r="CD259" i="5"/>
  <c r="CC259" i="5"/>
  <c r="CA259" i="5"/>
  <c r="BZ259" i="5"/>
  <c r="BY259" i="5"/>
  <c r="BX259" i="5"/>
  <c r="BW259" i="5"/>
  <c r="BV259" i="5"/>
  <c r="BU259" i="5"/>
  <c r="BT259" i="5"/>
  <c r="BS259" i="5"/>
  <c r="BR259" i="5"/>
  <c r="BP259" i="5"/>
  <c r="BO259" i="5"/>
  <c r="BN259" i="5"/>
  <c r="BM259" i="5"/>
  <c r="BL259" i="5"/>
  <c r="BK259" i="5"/>
  <c r="BJ259" i="5"/>
  <c r="BI259" i="5"/>
  <c r="BH259" i="5"/>
  <c r="BG259" i="5"/>
  <c r="BF259" i="5"/>
  <c r="BE259" i="5"/>
  <c r="BD259" i="5"/>
  <c r="FK258" i="5"/>
  <c r="FH258" i="5"/>
  <c r="FG258" i="5"/>
  <c r="FF258" i="5"/>
  <c r="FD258" i="5"/>
  <c r="FC258" i="5"/>
  <c r="FB258" i="5"/>
  <c r="EZ258" i="5"/>
  <c r="EY258" i="5"/>
  <c r="EX258" i="5"/>
  <c r="EV258" i="5"/>
  <c r="EU258" i="5"/>
  <c r="ET258" i="5"/>
  <c r="ER258" i="5"/>
  <c r="EQ258" i="5"/>
  <c r="EP258" i="5"/>
  <c r="EN258" i="5"/>
  <c r="EM258" i="5"/>
  <c r="EL258" i="5"/>
  <c r="EJ258" i="5"/>
  <c r="DU258" i="5"/>
  <c r="FE259" i="5" s="1"/>
  <c r="FJ259" i="5" s="1"/>
  <c r="CS258" i="5"/>
  <c r="DD258" i="5" s="1"/>
  <c r="BQ258" i="5"/>
  <c r="BC258" i="5"/>
  <c r="L258" i="5"/>
  <c r="FH257" i="5"/>
  <c r="FG257" i="5"/>
  <c r="FF257" i="5"/>
  <c r="FD257" i="5"/>
  <c r="FC257" i="5"/>
  <c r="FB257" i="5"/>
  <c r="EZ257" i="5"/>
  <c r="EY257" i="5"/>
  <c r="EX257" i="5"/>
  <c r="EV257" i="5"/>
  <c r="EU257" i="5"/>
  <c r="ET257" i="5"/>
  <c r="ER257" i="5"/>
  <c r="EQ257" i="5"/>
  <c r="EP257" i="5"/>
  <c r="EN257" i="5"/>
  <c r="EM257" i="5"/>
  <c r="EL257" i="5"/>
  <c r="EJ257" i="5"/>
  <c r="DU257" i="5"/>
  <c r="FE258" i="5" s="1"/>
  <c r="CS257" i="5"/>
  <c r="EW258" i="5" s="1"/>
  <c r="BQ257" i="5"/>
  <c r="ES258" i="5" s="1"/>
  <c r="BC257" i="5"/>
  <c r="L257" i="5"/>
  <c r="FH256" i="5"/>
  <c r="FG256" i="5"/>
  <c r="FF256" i="5"/>
  <c r="FD256" i="5"/>
  <c r="FC256" i="5"/>
  <c r="FB256" i="5"/>
  <c r="EZ256" i="5"/>
  <c r="EY256" i="5"/>
  <c r="EX256" i="5"/>
  <c r="EV256" i="5"/>
  <c r="EU256" i="5"/>
  <c r="ET256" i="5"/>
  <c r="ER256" i="5"/>
  <c r="EQ256" i="5"/>
  <c r="EP256" i="5"/>
  <c r="EN256" i="5"/>
  <c r="EM256" i="5"/>
  <c r="EL256" i="5"/>
  <c r="EJ256" i="5"/>
  <c r="DU256" i="5"/>
  <c r="FE257" i="5" s="1"/>
  <c r="CS256" i="5"/>
  <c r="EW257" i="5" s="1"/>
  <c r="BQ256" i="5"/>
  <c r="ES257" i="5" s="1"/>
  <c r="BC256" i="5"/>
  <c r="L256" i="5"/>
  <c r="FH255" i="5"/>
  <c r="FG255" i="5"/>
  <c r="FF255" i="5"/>
  <c r="FD255" i="5"/>
  <c r="FC255" i="5"/>
  <c r="FB255" i="5"/>
  <c r="EZ255" i="5"/>
  <c r="EY255" i="5"/>
  <c r="EX255" i="5"/>
  <c r="EV255" i="5"/>
  <c r="EU255" i="5"/>
  <c r="ET255" i="5"/>
  <c r="ER255" i="5"/>
  <c r="EQ255" i="5"/>
  <c r="EP255" i="5"/>
  <c r="EN255" i="5"/>
  <c r="EM255" i="5"/>
  <c r="EL255" i="5"/>
  <c r="EJ255" i="5"/>
  <c r="DU255" i="5"/>
  <c r="EF255" i="5" s="1"/>
  <c r="CS255" i="5"/>
  <c r="EW256" i="5" s="1"/>
  <c r="BQ255" i="5"/>
  <c r="CB255" i="5" s="1"/>
  <c r="BC255" i="5"/>
  <c r="L255" i="5"/>
  <c r="DU254" i="5"/>
  <c r="EF254" i="5" s="1"/>
  <c r="CS254" i="5"/>
  <c r="EW255" i="5" s="1"/>
  <c r="BQ254" i="5"/>
  <c r="CB254" i="5" s="1"/>
  <c r="BC254" i="5"/>
  <c r="L254" i="5"/>
  <c r="FQ252" i="5"/>
  <c r="FP252" i="5"/>
  <c r="FM252" i="5"/>
  <c r="FL252" i="5"/>
  <c r="EX252" i="5"/>
  <c r="EU252" i="5"/>
  <c r="ET252" i="5"/>
  <c r="EQ252" i="5"/>
  <c r="EP252" i="5"/>
  <c r="EM252" i="5"/>
  <c r="EL252" i="5"/>
  <c r="EI252" i="5"/>
  <c r="EH252" i="5"/>
  <c r="EG252" i="5"/>
  <c r="EE252" i="5"/>
  <c r="ED252" i="5"/>
  <c r="EC252" i="5"/>
  <c r="EB252" i="5"/>
  <c r="EA252" i="5"/>
  <c r="DZ252" i="5"/>
  <c r="DY252" i="5"/>
  <c r="DX252" i="5"/>
  <c r="DW252" i="5"/>
  <c r="DV252" i="5"/>
  <c r="DT252" i="5"/>
  <c r="DS252" i="5"/>
  <c r="DR252" i="5"/>
  <c r="DQ252" i="5"/>
  <c r="DP252" i="5"/>
  <c r="DO252" i="5"/>
  <c r="DN252" i="5"/>
  <c r="DM252" i="5"/>
  <c r="DL252" i="5"/>
  <c r="DK252" i="5"/>
  <c r="DJ252" i="5"/>
  <c r="DI252" i="5"/>
  <c r="DH252" i="5"/>
  <c r="DG252" i="5"/>
  <c r="DF252" i="5"/>
  <c r="DE252" i="5"/>
  <c r="DC252" i="5"/>
  <c r="DB252" i="5"/>
  <c r="DA252" i="5"/>
  <c r="CZ252" i="5"/>
  <c r="CY252" i="5"/>
  <c r="CX252" i="5"/>
  <c r="CW252" i="5"/>
  <c r="CV252" i="5"/>
  <c r="CU252" i="5"/>
  <c r="CT252" i="5"/>
  <c r="CR252" i="5"/>
  <c r="CQ252" i="5"/>
  <c r="CP252" i="5"/>
  <c r="CO252" i="5"/>
  <c r="CN252" i="5"/>
  <c r="CM252" i="5"/>
  <c r="CL252" i="5"/>
  <c r="CK252" i="5"/>
  <c r="CJ252" i="5"/>
  <c r="CI252" i="5"/>
  <c r="CH252" i="5"/>
  <c r="CG252" i="5"/>
  <c r="CF252" i="5"/>
  <c r="CE252" i="5"/>
  <c r="CD252" i="5"/>
  <c r="CC252" i="5"/>
  <c r="CA252" i="5"/>
  <c r="BZ252" i="5"/>
  <c r="BY252" i="5"/>
  <c r="BX252" i="5"/>
  <c r="BW252" i="5"/>
  <c r="BV252" i="5"/>
  <c r="BU252" i="5"/>
  <c r="BT252" i="5"/>
  <c r="BS252" i="5"/>
  <c r="BR252" i="5"/>
  <c r="BP252" i="5"/>
  <c r="BO252" i="5"/>
  <c r="BN252" i="5"/>
  <c r="BM252" i="5"/>
  <c r="BL252" i="5"/>
  <c r="BK252" i="5"/>
  <c r="BJ252" i="5"/>
  <c r="BI252" i="5"/>
  <c r="BH252" i="5"/>
  <c r="BG252" i="5"/>
  <c r="BF252" i="5"/>
  <c r="BE252" i="5"/>
  <c r="BD252" i="5"/>
  <c r="AZ252" i="5"/>
  <c r="AX252" i="5"/>
  <c r="AW252" i="5"/>
  <c r="AT252" i="5"/>
  <c r="AB252" i="5"/>
  <c r="AA252" i="5"/>
  <c r="Y252" i="5"/>
  <c r="X252" i="5"/>
  <c r="W252" i="5"/>
  <c r="U252" i="5"/>
  <c r="T252" i="5"/>
  <c r="S252" i="5"/>
  <c r="R252" i="5"/>
  <c r="Q252" i="5"/>
  <c r="P252" i="5"/>
  <c r="O252" i="5"/>
  <c r="N252" i="5"/>
  <c r="M252" i="5"/>
  <c r="FO251" i="5"/>
  <c r="FR251" i="5" s="1"/>
  <c r="FK251" i="5"/>
  <c r="FB251" i="5"/>
  <c r="FF251" i="5" s="1"/>
  <c r="FA251" i="5"/>
  <c r="FE251" i="5" s="1"/>
  <c r="EO251" i="5"/>
  <c r="ER251" i="5" s="1"/>
  <c r="EJ251" i="5"/>
  <c r="DU251" i="5"/>
  <c r="EF251" i="5" s="1"/>
  <c r="CS251" i="5"/>
  <c r="EO259" i="5" s="1"/>
  <c r="FJ255" i="5" s="1"/>
  <c r="BQ251" i="5"/>
  <c r="CB251" i="5" s="1"/>
  <c r="BC251" i="5"/>
  <c r="AV251" i="5"/>
  <c r="EW251" i="5" s="1"/>
  <c r="EY251" i="5" s="1"/>
  <c r="AU251" i="5"/>
  <c r="ES251" i="5" s="1"/>
  <c r="EV251" i="5" s="1"/>
  <c r="AR251" i="5"/>
  <c r="AP251" i="5"/>
  <c r="AO251" i="5"/>
  <c r="AN251" i="5"/>
  <c r="AL251" i="5"/>
  <c r="AK251" i="5"/>
  <c r="AJ251" i="5"/>
  <c r="AI251" i="5"/>
  <c r="AH251" i="5"/>
  <c r="AG251" i="5"/>
  <c r="AE251" i="5"/>
  <c r="AD251" i="5"/>
  <c r="AC251" i="5"/>
  <c r="Z251" i="5"/>
  <c r="L251" i="5"/>
  <c r="I251" i="5" a="1"/>
  <c r="I251" i="5" s="1"/>
  <c r="H251" i="5" a="1"/>
  <c r="H251" i="5" s="1"/>
  <c r="B251" i="5" a="1"/>
  <c r="B251" i="5" s="1"/>
  <c r="FO250" i="5"/>
  <c r="FR250" i="5" s="1"/>
  <c r="FK250" i="5"/>
  <c r="FN250" i="5" s="1"/>
  <c r="FB250" i="5"/>
  <c r="FF250" i="5" s="1"/>
  <c r="FA250" i="5"/>
  <c r="FE250" i="5" s="1"/>
  <c r="EO250" i="5"/>
  <c r="ER250" i="5" s="1"/>
  <c r="EJ250" i="5"/>
  <c r="DU250" i="5"/>
  <c r="FA258" i="5" s="1"/>
  <c r="CS250" i="5"/>
  <c r="EO258" i="5" s="1"/>
  <c r="BQ250" i="5"/>
  <c r="EK258" i="5" s="1"/>
  <c r="BC250" i="5"/>
  <c r="AV250" i="5"/>
  <c r="EW250" i="5" s="1"/>
  <c r="EY250" i="5" s="1"/>
  <c r="AU250" i="5"/>
  <c r="ES250" i="5" s="1"/>
  <c r="EV250" i="5" s="1"/>
  <c r="AR250" i="5"/>
  <c r="AP250" i="5"/>
  <c r="AO250" i="5"/>
  <c r="AN250" i="5"/>
  <c r="AL250" i="5"/>
  <c r="AK250" i="5"/>
  <c r="AJ250" i="5"/>
  <c r="AI250" i="5"/>
  <c r="AH250" i="5"/>
  <c r="AG250" i="5"/>
  <c r="AE250" i="5"/>
  <c r="AD250" i="5"/>
  <c r="AC250" i="5"/>
  <c r="Z250" i="5"/>
  <c r="L250" i="5"/>
  <c r="I250" i="5" a="1"/>
  <c r="I250" i="5" s="1"/>
  <c r="H250" i="5" a="1"/>
  <c r="H250" i="5" s="1"/>
  <c r="B250" i="5" a="1"/>
  <c r="B250" i="5" s="1"/>
  <c r="FO249" i="5"/>
  <c r="FR249" i="5" s="1"/>
  <c r="FK249" i="5"/>
  <c r="FB249" i="5"/>
  <c r="FF249" i="5" s="1"/>
  <c r="FA249" i="5"/>
  <c r="FE249" i="5" s="1"/>
  <c r="EO249" i="5"/>
  <c r="ER249" i="5" s="1"/>
  <c r="EJ249" i="5"/>
  <c r="DU249" i="5"/>
  <c r="FA257" i="5" s="1"/>
  <c r="CS249" i="5"/>
  <c r="DD249" i="5" s="1"/>
  <c r="BQ249" i="5"/>
  <c r="EK257" i="5" s="1"/>
  <c r="BC249" i="5"/>
  <c r="AV249" i="5"/>
  <c r="EW249" i="5" s="1"/>
  <c r="EY249" i="5" s="1"/>
  <c r="AU249" i="5"/>
  <c r="ES249" i="5" s="1"/>
  <c r="EV249" i="5" s="1"/>
  <c r="AR249" i="5"/>
  <c r="AP249" i="5"/>
  <c r="AO249" i="5"/>
  <c r="AN249" i="5"/>
  <c r="AL249" i="5"/>
  <c r="AK249" i="5"/>
  <c r="AJ249" i="5"/>
  <c r="AI249" i="5"/>
  <c r="AH249" i="5"/>
  <c r="AG249" i="5"/>
  <c r="AE249" i="5"/>
  <c r="AD249" i="5"/>
  <c r="AC249" i="5"/>
  <c r="Z249" i="5"/>
  <c r="L249" i="5"/>
  <c r="I249" i="5" a="1"/>
  <c r="I249" i="5" s="1"/>
  <c r="H249" i="5" a="1"/>
  <c r="H249" i="5" s="1"/>
  <c r="B249" i="5" a="1"/>
  <c r="B249" i="5" s="1"/>
  <c r="FO248" i="5"/>
  <c r="FR248" i="5" s="1"/>
  <c r="FK248" i="5"/>
  <c r="FN248" i="5" s="1"/>
  <c r="FB248" i="5"/>
  <c r="FF248" i="5" s="1"/>
  <c r="FA248" i="5"/>
  <c r="FE248" i="5" s="1"/>
  <c r="EO248" i="5"/>
  <c r="ER248" i="5" s="1"/>
  <c r="EJ248" i="5"/>
  <c r="DU248" i="5"/>
  <c r="EF248" i="5" s="1"/>
  <c r="CS248" i="5"/>
  <c r="EO256" i="5" s="1"/>
  <c r="BQ248" i="5"/>
  <c r="CB248" i="5" s="1"/>
  <c r="BC248" i="5"/>
  <c r="AV248" i="5"/>
  <c r="EW248" i="5" s="1"/>
  <c r="EY248" i="5" s="1"/>
  <c r="AU248" i="5"/>
  <c r="ES248" i="5" s="1"/>
  <c r="EV248" i="5" s="1"/>
  <c r="AR248" i="5"/>
  <c r="AP248" i="5"/>
  <c r="AO248" i="5"/>
  <c r="AN248" i="5"/>
  <c r="AL248" i="5"/>
  <c r="AK248" i="5"/>
  <c r="AJ248" i="5"/>
  <c r="AI248" i="5"/>
  <c r="AH248" i="5"/>
  <c r="AG248" i="5"/>
  <c r="AE248" i="5"/>
  <c r="AD248" i="5"/>
  <c r="AC248" i="5"/>
  <c r="Z248" i="5"/>
  <c r="L248" i="5"/>
  <c r="I248" i="5" a="1"/>
  <c r="I248" i="5" s="1"/>
  <c r="H248" i="5" a="1"/>
  <c r="H248" i="5" s="1"/>
  <c r="B248" i="5" a="1"/>
  <c r="B248" i="5" s="1"/>
  <c r="FO247" i="5"/>
  <c r="FK247" i="5"/>
  <c r="FB247" i="5"/>
  <c r="FA247" i="5"/>
  <c r="EO247" i="5"/>
  <c r="ER247" i="5" s="1"/>
  <c r="EJ247" i="5"/>
  <c r="DU247" i="5"/>
  <c r="EF247" i="5" s="1"/>
  <c r="CS247" i="5"/>
  <c r="DD247" i="5" s="1"/>
  <c r="BQ247" i="5"/>
  <c r="CB247" i="5" s="1"/>
  <c r="BC247" i="5"/>
  <c r="AV247" i="5"/>
  <c r="AU247" i="5"/>
  <c r="ES247" i="5" s="1"/>
  <c r="AR247" i="5"/>
  <c r="AP247" i="5"/>
  <c r="AO247" i="5"/>
  <c r="AN247" i="5"/>
  <c r="AL247" i="5"/>
  <c r="AK247" i="5"/>
  <c r="AJ247" i="5"/>
  <c r="AI247" i="5"/>
  <c r="AH247" i="5"/>
  <c r="AG247" i="5"/>
  <c r="AE247" i="5"/>
  <c r="AD247" i="5"/>
  <c r="AC247" i="5"/>
  <c r="Z247" i="5"/>
  <c r="L247" i="5"/>
  <c r="I247" i="5" a="1"/>
  <c r="I247" i="5" s="1"/>
  <c r="H247" i="5" a="1"/>
  <c r="H247" i="5" s="1"/>
  <c r="B247" i="5" a="1"/>
  <c r="B247" i="5" s="1"/>
  <c r="FQ246" i="5"/>
  <c r="FP246" i="5"/>
  <c r="FO246" i="5"/>
  <c r="FM246" i="5"/>
  <c r="FL246" i="5"/>
  <c r="FK246" i="5"/>
  <c r="FF246" i="5"/>
  <c r="FE246" i="5"/>
  <c r="FD246" i="5"/>
  <c r="FB246" i="5"/>
  <c r="FA246" i="5"/>
  <c r="EZ246" i="5"/>
  <c r="EX246" i="5"/>
  <c r="EW246" i="5"/>
  <c r="EU246" i="5"/>
  <c r="ET246" i="5"/>
  <c r="ES246" i="5"/>
  <c r="EQ246" i="5"/>
  <c r="EP246" i="5"/>
  <c r="EO246" i="5"/>
  <c r="EM246" i="5"/>
  <c r="EL246" i="5"/>
  <c r="EK246" i="5"/>
  <c r="I246" i="5" a="1"/>
  <c r="I246" i="5" s="1"/>
  <c r="H246" i="5" a="1"/>
  <c r="H246" i="5" s="1"/>
  <c r="B246" i="5" a="1"/>
  <c r="B246" i="5" s="1"/>
  <c r="BD246" i="5" s="1"/>
  <c r="BE246" i="5" s="1"/>
  <c r="FH244" i="5"/>
  <c r="FM244" i="5" s="1"/>
  <c r="FG244" i="5"/>
  <c r="FL244" i="5" s="1"/>
  <c r="FF244" i="5"/>
  <c r="FK244" i="5" s="1"/>
  <c r="FD244" i="5"/>
  <c r="FM243" i="5" s="1"/>
  <c r="FC244" i="5"/>
  <c r="FL243" i="5" s="1"/>
  <c r="FB244" i="5"/>
  <c r="FK243" i="5" s="1"/>
  <c r="EZ244" i="5"/>
  <c r="FM242" i="5" s="1"/>
  <c r="EY244" i="5"/>
  <c r="FL242" i="5" s="1"/>
  <c r="EX244" i="5"/>
  <c r="FK242" i="5" s="1"/>
  <c r="EV244" i="5"/>
  <c r="FM241" i="5" s="1"/>
  <c r="EU244" i="5"/>
  <c r="FL241" i="5" s="1"/>
  <c r="ET244" i="5"/>
  <c r="FK241" i="5" s="1"/>
  <c r="ER244" i="5"/>
  <c r="FM240" i="5" s="1"/>
  <c r="EQ244" i="5"/>
  <c r="FL240" i="5" s="1"/>
  <c r="EP244" i="5"/>
  <c r="FK240" i="5" s="1"/>
  <c r="EN244" i="5"/>
  <c r="FM239" i="5" s="1"/>
  <c r="EM244" i="5"/>
  <c r="FL239" i="5" s="1"/>
  <c r="EL244" i="5"/>
  <c r="FK239" i="5" s="1"/>
  <c r="EJ244" i="5"/>
  <c r="EI244" i="5"/>
  <c r="EH244" i="5"/>
  <c r="EG244" i="5"/>
  <c r="EE244" i="5"/>
  <c r="ED244" i="5"/>
  <c r="EC244" i="5"/>
  <c r="EB244" i="5"/>
  <c r="EA244" i="5"/>
  <c r="DZ244" i="5"/>
  <c r="DY244" i="5"/>
  <c r="DX244" i="5"/>
  <c r="DW244" i="5"/>
  <c r="DV244" i="5"/>
  <c r="DT244" i="5"/>
  <c r="DS244" i="5"/>
  <c r="DR244" i="5"/>
  <c r="DQ244" i="5"/>
  <c r="DP244" i="5"/>
  <c r="DO244" i="5"/>
  <c r="DN244" i="5"/>
  <c r="DM244" i="5"/>
  <c r="DL244" i="5"/>
  <c r="DK244" i="5"/>
  <c r="DJ244" i="5"/>
  <c r="DI244" i="5"/>
  <c r="DH244" i="5"/>
  <c r="DG244" i="5"/>
  <c r="DF244" i="5"/>
  <c r="DE244" i="5"/>
  <c r="DC244" i="5"/>
  <c r="DB244" i="5"/>
  <c r="DA244" i="5"/>
  <c r="CZ244" i="5"/>
  <c r="CY244" i="5"/>
  <c r="CX244" i="5"/>
  <c r="CW244" i="5"/>
  <c r="CV244" i="5"/>
  <c r="CU244" i="5"/>
  <c r="CT244" i="5"/>
  <c r="CR244" i="5"/>
  <c r="CQ244" i="5"/>
  <c r="CP244" i="5"/>
  <c r="CO244" i="5"/>
  <c r="CN244" i="5"/>
  <c r="CM244" i="5"/>
  <c r="CL244" i="5"/>
  <c r="CK244" i="5"/>
  <c r="CJ244" i="5"/>
  <c r="CI244" i="5"/>
  <c r="CH244" i="5"/>
  <c r="CG244" i="5"/>
  <c r="CF244" i="5"/>
  <c r="CE244" i="5"/>
  <c r="CD244" i="5"/>
  <c r="CC244" i="5"/>
  <c r="CA244" i="5"/>
  <c r="BZ244" i="5"/>
  <c r="BY244" i="5"/>
  <c r="BX244" i="5"/>
  <c r="BW244" i="5"/>
  <c r="BV244" i="5"/>
  <c r="BU244" i="5"/>
  <c r="BT244" i="5"/>
  <c r="BS244" i="5"/>
  <c r="BR244" i="5"/>
  <c r="BP244" i="5"/>
  <c r="BO244" i="5"/>
  <c r="BN244" i="5"/>
  <c r="BM244" i="5"/>
  <c r="BL244" i="5"/>
  <c r="BK244" i="5"/>
  <c r="BJ244" i="5"/>
  <c r="BI244" i="5"/>
  <c r="BH244" i="5"/>
  <c r="BG244" i="5"/>
  <c r="BF244" i="5"/>
  <c r="BE244" i="5"/>
  <c r="BD244" i="5"/>
  <c r="FH243" i="5"/>
  <c r="FG243" i="5"/>
  <c r="FF243" i="5"/>
  <c r="FD243" i="5"/>
  <c r="FC243" i="5"/>
  <c r="FB243" i="5"/>
  <c r="EZ243" i="5"/>
  <c r="EY243" i="5"/>
  <c r="EX243" i="5"/>
  <c r="EV243" i="5"/>
  <c r="EU243" i="5"/>
  <c r="ET243" i="5"/>
  <c r="ER243" i="5"/>
  <c r="EQ243" i="5"/>
  <c r="EP243" i="5"/>
  <c r="EN243" i="5"/>
  <c r="EM243" i="5"/>
  <c r="EL243" i="5"/>
  <c r="EJ243" i="5"/>
  <c r="DU243" i="5"/>
  <c r="FE244" i="5" s="1"/>
  <c r="FJ244" i="5" s="1"/>
  <c r="CS243" i="5"/>
  <c r="DD243" i="5" s="1"/>
  <c r="BQ243" i="5"/>
  <c r="ES244" i="5" s="1"/>
  <c r="FJ241" i="5" s="1"/>
  <c r="BC243" i="5"/>
  <c r="L243" i="5"/>
  <c r="FH242" i="5"/>
  <c r="FG242" i="5"/>
  <c r="FF242" i="5"/>
  <c r="FD242" i="5"/>
  <c r="FC242" i="5"/>
  <c r="FB242" i="5"/>
  <c r="EZ242" i="5"/>
  <c r="EY242" i="5"/>
  <c r="EX242" i="5"/>
  <c r="EV242" i="5"/>
  <c r="EU242" i="5"/>
  <c r="ET242" i="5"/>
  <c r="ER242" i="5"/>
  <c r="EQ242" i="5"/>
  <c r="EP242" i="5"/>
  <c r="EN242" i="5"/>
  <c r="EM242" i="5"/>
  <c r="EL242" i="5"/>
  <c r="EJ242" i="5"/>
  <c r="DU242" i="5"/>
  <c r="FE243" i="5" s="1"/>
  <c r="CS242" i="5"/>
  <c r="EW243" i="5" s="1"/>
  <c r="BQ242" i="5"/>
  <c r="ES243" i="5" s="1"/>
  <c r="BC242" i="5"/>
  <c r="L242" i="5"/>
  <c r="FH241" i="5"/>
  <c r="FG241" i="5"/>
  <c r="FF241" i="5"/>
  <c r="FD241" i="5"/>
  <c r="FC241" i="5"/>
  <c r="FB241" i="5"/>
  <c r="EZ241" i="5"/>
  <c r="EY241" i="5"/>
  <c r="EX241" i="5"/>
  <c r="EV241" i="5"/>
  <c r="EU241" i="5"/>
  <c r="ET241" i="5"/>
  <c r="ER241" i="5"/>
  <c r="EQ241" i="5"/>
  <c r="EP241" i="5"/>
  <c r="EN241" i="5"/>
  <c r="EM241" i="5"/>
  <c r="EL241" i="5"/>
  <c r="EJ241" i="5"/>
  <c r="DU241" i="5"/>
  <c r="EF241" i="5" s="1"/>
  <c r="CS241" i="5"/>
  <c r="BQ241" i="5"/>
  <c r="CB241" i="5" s="1"/>
  <c r="BC241" i="5"/>
  <c r="L241" i="5"/>
  <c r="FH240" i="5"/>
  <c r="FG240" i="5"/>
  <c r="FF240" i="5"/>
  <c r="FD240" i="5"/>
  <c r="FC240" i="5"/>
  <c r="FB240" i="5"/>
  <c r="EZ240" i="5"/>
  <c r="EY240" i="5"/>
  <c r="EX240" i="5"/>
  <c r="EV240" i="5"/>
  <c r="EU240" i="5"/>
  <c r="ET240" i="5"/>
  <c r="ER240" i="5"/>
  <c r="EQ240" i="5"/>
  <c r="EP240" i="5"/>
  <c r="EN240" i="5"/>
  <c r="EM240" i="5"/>
  <c r="EL240" i="5"/>
  <c r="EJ240" i="5"/>
  <c r="DU240" i="5"/>
  <c r="FE241" i="5" s="1"/>
  <c r="CS240" i="5"/>
  <c r="EW241" i="5" s="1"/>
  <c r="BQ240" i="5"/>
  <c r="ES241" i="5" s="1"/>
  <c r="BC240" i="5"/>
  <c r="L240" i="5"/>
  <c r="DU239" i="5"/>
  <c r="CS239" i="5"/>
  <c r="EW240" i="5" s="1"/>
  <c r="BQ239" i="5"/>
  <c r="ES240" i="5" s="1"/>
  <c r="BC239" i="5"/>
  <c r="L239" i="5"/>
  <c r="FQ237" i="5"/>
  <c r="FP237" i="5"/>
  <c r="FM237" i="5"/>
  <c r="FL237" i="5"/>
  <c r="EX237" i="5"/>
  <c r="EU237" i="5"/>
  <c r="ET237" i="5"/>
  <c r="EQ237" i="5"/>
  <c r="EP237" i="5"/>
  <c r="EM237" i="5"/>
  <c r="EL237" i="5"/>
  <c r="EI237" i="5"/>
  <c r="EH237" i="5"/>
  <c r="EG237" i="5"/>
  <c r="EE237" i="5"/>
  <c r="ED237" i="5"/>
  <c r="EC237" i="5"/>
  <c r="EB237" i="5"/>
  <c r="EA237" i="5"/>
  <c r="DZ237" i="5"/>
  <c r="DY237" i="5"/>
  <c r="DX237" i="5"/>
  <c r="DW237" i="5"/>
  <c r="DV237" i="5"/>
  <c r="DT237" i="5"/>
  <c r="DS237" i="5"/>
  <c r="DR237" i="5"/>
  <c r="DQ237" i="5"/>
  <c r="DP237" i="5"/>
  <c r="DO237" i="5"/>
  <c r="DN237" i="5"/>
  <c r="DM237" i="5"/>
  <c r="DL237" i="5"/>
  <c r="DK237" i="5"/>
  <c r="DJ237" i="5"/>
  <c r="DI237" i="5"/>
  <c r="DH237" i="5"/>
  <c r="DG237" i="5"/>
  <c r="DF237" i="5"/>
  <c r="DE237" i="5"/>
  <c r="DC237" i="5"/>
  <c r="DB237" i="5"/>
  <c r="DA237" i="5"/>
  <c r="CZ237" i="5"/>
  <c r="CY237" i="5"/>
  <c r="CX237" i="5"/>
  <c r="CW237" i="5"/>
  <c r="CV237" i="5"/>
  <c r="CU237" i="5"/>
  <c r="CT237" i="5"/>
  <c r="CR237" i="5"/>
  <c r="CQ237" i="5"/>
  <c r="CP237" i="5"/>
  <c r="CO237" i="5"/>
  <c r="CN237" i="5"/>
  <c r="CM237" i="5"/>
  <c r="CL237" i="5"/>
  <c r="CK237" i="5"/>
  <c r="CJ237" i="5"/>
  <c r="CI237" i="5"/>
  <c r="CH237" i="5"/>
  <c r="CG237" i="5"/>
  <c r="CF237" i="5"/>
  <c r="CE237" i="5"/>
  <c r="CD237" i="5"/>
  <c r="CC237" i="5"/>
  <c r="CA237" i="5"/>
  <c r="BZ237" i="5"/>
  <c r="BY237" i="5"/>
  <c r="BX237" i="5"/>
  <c r="BW237" i="5"/>
  <c r="BV237" i="5"/>
  <c r="BU237" i="5"/>
  <c r="BT237" i="5"/>
  <c r="BS237" i="5"/>
  <c r="BR237" i="5"/>
  <c r="BP237" i="5"/>
  <c r="BO237" i="5"/>
  <c r="BN237" i="5"/>
  <c r="BM237" i="5"/>
  <c r="BL237" i="5"/>
  <c r="BK237" i="5"/>
  <c r="BJ237" i="5"/>
  <c r="BI237" i="5"/>
  <c r="BH237" i="5"/>
  <c r="BG237" i="5"/>
  <c r="BF237" i="5"/>
  <c r="BE237" i="5"/>
  <c r="BD237" i="5"/>
  <c r="AZ237" i="5"/>
  <c r="AX237" i="5"/>
  <c r="AW237" i="5"/>
  <c r="AT237" i="5"/>
  <c r="AB237" i="5"/>
  <c r="AA237" i="5"/>
  <c r="Y237" i="5"/>
  <c r="X237" i="5"/>
  <c r="W237" i="5"/>
  <c r="U237" i="5"/>
  <c r="T237" i="5"/>
  <c r="S237" i="5"/>
  <c r="R237" i="5"/>
  <c r="Q237" i="5"/>
  <c r="P237" i="5"/>
  <c r="O237" i="5"/>
  <c r="N237" i="5"/>
  <c r="M237" i="5"/>
  <c r="FO236" i="5"/>
  <c r="FR236" i="5" s="1"/>
  <c r="FK236" i="5"/>
  <c r="FB236" i="5"/>
  <c r="FF236" i="5" s="1"/>
  <c r="FA236" i="5"/>
  <c r="FE236" i="5" s="1"/>
  <c r="EO236" i="5"/>
  <c r="ER236" i="5" s="1"/>
  <c r="EJ236" i="5"/>
  <c r="DU236" i="5"/>
  <c r="EF236" i="5" s="1"/>
  <c r="CS236" i="5"/>
  <c r="DD236" i="5" s="1"/>
  <c r="BQ236" i="5"/>
  <c r="CB236" i="5" s="1"/>
  <c r="BC236" i="5"/>
  <c r="AV236" i="5"/>
  <c r="EW236" i="5" s="1"/>
  <c r="EY236" i="5" s="1"/>
  <c r="AU236" i="5"/>
  <c r="ES236" i="5" s="1"/>
  <c r="EV236" i="5" s="1"/>
  <c r="AR236" i="5"/>
  <c r="AP236" i="5"/>
  <c r="AO236" i="5"/>
  <c r="AN236" i="5"/>
  <c r="AL236" i="5"/>
  <c r="AK236" i="5"/>
  <c r="AJ236" i="5"/>
  <c r="AI236" i="5"/>
  <c r="AH236" i="5"/>
  <c r="AG236" i="5"/>
  <c r="AE236" i="5"/>
  <c r="AD236" i="5"/>
  <c r="AC236" i="5"/>
  <c r="Z236" i="5"/>
  <c r="L236" i="5"/>
  <c r="I236" i="5" a="1"/>
  <c r="I236" i="5" s="1"/>
  <c r="H236" i="5" a="1"/>
  <c r="H236" i="5" s="1"/>
  <c r="B236" i="5" a="1"/>
  <c r="B236" i="5" s="1"/>
  <c r="FO235" i="5"/>
  <c r="FR235" i="5" s="1"/>
  <c r="FK235" i="5"/>
  <c r="FN235" i="5" s="1"/>
  <c r="FB235" i="5"/>
  <c r="FF235" i="5" s="1"/>
  <c r="FA235" i="5"/>
  <c r="FE235" i="5" s="1"/>
  <c r="EO235" i="5"/>
  <c r="ER235" i="5" s="1"/>
  <c r="EJ235" i="5"/>
  <c r="DU235" i="5"/>
  <c r="FA243" i="5" s="1"/>
  <c r="CS235" i="5"/>
  <c r="EO243" i="5" s="1"/>
  <c r="BQ235" i="5"/>
  <c r="EK243" i="5" s="1"/>
  <c r="BC235" i="5"/>
  <c r="AV235" i="5"/>
  <c r="EW235" i="5" s="1"/>
  <c r="EY235" i="5" s="1"/>
  <c r="AU235" i="5"/>
  <c r="ES235" i="5" s="1"/>
  <c r="EV235" i="5" s="1"/>
  <c r="AR235" i="5"/>
  <c r="AP235" i="5"/>
  <c r="AO235" i="5"/>
  <c r="AN235" i="5"/>
  <c r="AL235" i="5"/>
  <c r="AK235" i="5"/>
  <c r="AJ235" i="5"/>
  <c r="AI235" i="5"/>
  <c r="AH235" i="5"/>
  <c r="AG235" i="5"/>
  <c r="AE235" i="5"/>
  <c r="AD235" i="5"/>
  <c r="AC235" i="5"/>
  <c r="Z235" i="5"/>
  <c r="L235" i="5"/>
  <c r="I235" i="5" a="1"/>
  <c r="I235" i="5" s="1"/>
  <c r="H235" i="5" a="1"/>
  <c r="H235" i="5" s="1"/>
  <c r="B235" i="5" a="1"/>
  <c r="B235" i="5" s="1"/>
  <c r="DH231" i="5" s="1"/>
  <c r="FO234" i="5"/>
  <c r="FR234" i="5" s="1"/>
  <c r="FK234" i="5"/>
  <c r="FB234" i="5"/>
  <c r="FF234" i="5" s="1"/>
  <c r="FA234" i="5"/>
  <c r="FE234" i="5" s="1"/>
  <c r="EO234" i="5"/>
  <c r="ER234" i="5" s="1"/>
  <c r="EJ234" i="5"/>
  <c r="DU234" i="5"/>
  <c r="FA242" i="5" s="1"/>
  <c r="CS234" i="5"/>
  <c r="DD234" i="5" s="1"/>
  <c r="BQ234" i="5"/>
  <c r="EK242" i="5" s="1"/>
  <c r="BC234" i="5"/>
  <c r="AV234" i="5"/>
  <c r="EW234" i="5" s="1"/>
  <c r="EY234" i="5" s="1"/>
  <c r="AU234" i="5"/>
  <c r="ES234" i="5" s="1"/>
  <c r="EV234" i="5" s="1"/>
  <c r="AR234" i="5"/>
  <c r="AP234" i="5"/>
  <c r="AO234" i="5"/>
  <c r="AN234" i="5"/>
  <c r="AL234" i="5"/>
  <c r="AK234" i="5"/>
  <c r="AJ234" i="5"/>
  <c r="AI234" i="5"/>
  <c r="AH234" i="5"/>
  <c r="AG234" i="5"/>
  <c r="AE234" i="5"/>
  <c r="AD234" i="5"/>
  <c r="AC234" i="5"/>
  <c r="Z234" i="5"/>
  <c r="L234" i="5"/>
  <c r="I234" i="5" a="1"/>
  <c r="I234" i="5" s="1"/>
  <c r="H234" i="5" a="1"/>
  <c r="H234" i="5" s="1"/>
  <c r="B234" i="5" a="1"/>
  <c r="B234" i="5" s="1"/>
  <c r="FO233" i="5"/>
  <c r="FR233" i="5" s="1"/>
  <c r="FK233" i="5"/>
  <c r="FB233" i="5"/>
  <c r="FF233" i="5" s="1"/>
  <c r="FA233" i="5"/>
  <c r="FE233" i="5" s="1"/>
  <c r="EO233" i="5"/>
  <c r="ER233" i="5" s="1"/>
  <c r="EJ233" i="5"/>
  <c r="DU233" i="5"/>
  <c r="CS233" i="5"/>
  <c r="EO241" i="5" s="1"/>
  <c r="BQ233" i="5"/>
  <c r="BC233" i="5"/>
  <c r="AV233" i="5"/>
  <c r="AU233" i="5"/>
  <c r="ES233" i="5" s="1"/>
  <c r="EV233" i="5" s="1"/>
  <c r="AR233" i="5"/>
  <c r="AP233" i="5"/>
  <c r="AO233" i="5"/>
  <c r="AN233" i="5"/>
  <c r="AL233" i="5"/>
  <c r="AK233" i="5"/>
  <c r="AJ233" i="5"/>
  <c r="AI233" i="5"/>
  <c r="AH233" i="5"/>
  <c r="AG233" i="5"/>
  <c r="AE233" i="5"/>
  <c r="AD233" i="5"/>
  <c r="AC233" i="5"/>
  <c r="Z233" i="5"/>
  <c r="L233" i="5"/>
  <c r="I233" i="5" a="1"/>
  <c r="I233" i="5" s="1"/>
  <c r="H233" i="5" a="1"/>
  <c r="H233" i="5" s="1"/>
  <c r="B233" i="5" a="1"/>
  <c r="B233" i="5" s="1"/>
  <c r="FO232" i="5"/>
  <c r="FK232" i="5"/>
  <c r="FB232" i="5"/>
  <c r="FA232" i="5"/>
  <c r="FE232" i="5" s="1"/>
  <c r="EO232" i="5"/>
  <c r="ER232" i="5" s="1"/>
  <c r="EJ232" i="5"/>
  <c r="DU232" i="5"/>
  <c r="CS232" i="5"/>
  <c r="BQ232" i="5"/>
  <c r="BC232" i="5"/>
  <c r="AV232" i="5"/>
  <c r="AU232" i="5"/>
  <c r="ES232" i="5" s="1"/>
  <c r="AR232" i="5"/>
  <c r="AP232" i="5"/>
  <c r="AO232" i="5"/>
  <c r="AN232" i="5"/>
  <c r="AL232" i="5"/>
  <c r="AK232" i="5"/>
  <c r="AJ232" i="5"/>
  <c r="AI232" i="5"/>
  <c r="AH232" i="5"/>
  <c r="AG232" i="5"/>
  <c r="AE232" i="5"/>
  <c r="AD232" i="5"/>
  <c r="AC232" i="5"/>
  <c r="Z232" i="5"/>
  <c r="L232" i="5"/>
  <c r="I232" i="5" a="1"/>
  <c r="I232" i="5" s="1"/>
  <c r="H232" i="5" a="1"/>
  <c r="H232" i="5" s="1"/>
  <c r="B232" i="5" a="1"/>
  <c r="B232" i="5" s="1"/>
  <c r="CF231" i="5" s="1"/>
  <c r="FQ231" i="5"/>
  <c r="FP231" i="5"/>
  <c r="FO231" i="5"/>
  <c r="FM231" i="5"/>
  <c r="FL231" i="5"/>
  <c r="FK231" i="5"/>
  <c r="FF231" i="5"/>
  <c r="FE231" i="5"/>
  <c r="FD231" i="5"/>
  <c r="FB231" i="5"/>
  <c r="FA231" i="5"/>
  <c r="EZ231" i="5"/>
  <c r="EX231" i="5"/>
  <c r="EW231" i="5"/>
  <c r="EU231" i="5"/>
  <c r="ET231" i="5"/>
  <c r="ES231" i="5"/>
  <c r="EQ231" i="5"/>
  <c r="EP231" i="5"/>
  <c r="EO231" i="5"/>
  <c r="EM231" i="5"/>
  <c r="EL231" i="5"/>
  <c r="EK231" i="5"/>
  <c r="I231" i="5" a="1"/>
  <c r="I231" i="5" s="1"/>
  <c r="H231" i="5" a="1"/>
  <c r="H231" i="5" s="1"/>
  <c r="B231" i="5" a="1"/>
  <c r="B231" i="5" s="1"/>
  <c r="BD231" i="5" s="1"/>
  <c r="BE231" i="5" s="1"/>
  <c r="FH229" i="5"/>
  <c r="FM229" i="5" s="1"/>
  <c r="FG229" i="5"/>
  <c r="FL229" i="5" s="1"/>
  <c r="FF229" i="5"/>
  <c r="FK229" i="5" s="1"/>
  <c r="FD229" i="5"/>
  <c r="FM228" i="5" s="1"/>
  <c r="FC229" i="5"/>
  <c r="FL228" i="5" s="1"/>
  <c r="FB229" i="5"/>
  <c r="FK228" i="5" s="1"/>
  <c r="EZ229" i="5"/>
  <c r="FM227" i="5" s="1"/>
  <c r="EY229" i="5"/>
  <c r="FL227" i="5" s="1"/>
  <c r="EX229" i="5"/>
  <c r="FK227" i="5" s="1"/>
  <c r="EV229" i="5"/>
  <c r="EU229" i="5"/>
  <c r="FL226" i="5" s="1"/>
  <c r="ET229" i="5"/>
  <c r="FK226" i="5" s="1"/>
  <c r="ER229" i="5"/>
  <c r="FM225" i="5" s="1"/>
  <c r="EQ229" i="5"/>
  <c r="FL225" i="5" s="1"/>
  <c r="EP229" i="5"/>
  <c r="FK225" i="5" s="1"/>
  <c r="EN229" i="5"/>
  <c r="FM224" i="5" s="1"/>
  <c r="EM229" i="5"/>
  <c r="FL224" i="5" s="1"/>
  <c r="EL229" i="5"/>
  <c r="FK224" i="5" s="1"/>
  <c r="EJ229" i="5"/>
  <c r="EI229" i="5"/>
  <c r="EH229" i="5"/>
  <c r="EG229" i="5"/>
  <c r="EE229" i="5"/>
  <c r="ED229" i="5"/>
  <c r="EC229" i="5"/>
  <c r="EB229" i="5"/>
  <c r="EA229" i="5"/>
  <c r="DZ229" i="5"/>
  <c r="DY229" i="5"/>
  <c r="DX229" i="5"/>
  <c r="DW229" i="5"/>
  <c r="DV229" i="5"/>
  <c r="DT229" i="5"/>
  <c r="DS229" i="5"/>
  <c r="DR229" i="5"/>
  <c r="DQ229" i="5"/>
  <c r="DP229" i="5"/>
  <c r="DO229" i="5"/>
  <c r="DN229" i="5"/>
  <c r="DM229" i="5"/>
  <c r="DL229" i="5"/>
  <c r="DK229" i="5"/>
  <c r="DJ229" i="5"/>
  <c r="DI229" i="5"/>
  <c r="DH229" i="5"/>
  <c r="DG229" i="5"/>
  <c r="DF229" i="5"/>
  <c r="DE229" i="5"/>
  <c r="DC229" i="5"/>
  <c r="DB229" i="5"/>
  <c r="DA229" i="5"/>
  <c r="CZ229" i="5"/>
  <c r="CY229" i="5"/>
  <c r="CX229" i="5"/>
  <c r="CW229" i="5"/>
  <c r="CV229" i="5"/>
  <c r="CU229" i="5"/>
  <c r="CT229" i="5"/>
  <c r="CR229" i="5"/>
  <c r="CQ229" i="5"/>
  <c r="CP229" i="5"/>
  <c r="CO229" i="5"/>
  <c r="CN229" i="5"/>
  <c r="CM229" i="5"/>
  <c r="CL229" i="5"/>
  <c r="CK229" i="5"/>
  <c r="CJ229" i="5"/>
  <c r="CI229" i="5"/>
  <c r="CH229" i="5"/>
  <c r="CG229" i="5"/>
  <c r="CF229" i="5"/>
  <c r="CE229" i="5"/>
  <c r="CD229" i="5"/>
  <c r="CC229" i="5"/>
  <c r="CA229" i="5"/>
  <c r="BZ229" i="5"/>
  <c r="BY229" i="5"/>
  <c r="BX229" i="5"/>
  <c r="BW229" i="5"/>
  <c r="BV229" i="5"/>
  <c r="BU229" i="5"/>
  <c r="BT229" i="5"/>
  <c r="BS229" i="5"/>
  <c r="BR229" i="5"/>
  <c r="BP229" i="5"/>
  <c r="BO229" i="5"/>
  <c r="BN229" i="5"/>
  <c r="BM229" i="5"/>
  <c r="BL229" i="5"/>
  <c r="BK229" i="5"/>
  <c r="BJ229" i="5"/>
  <c r="BI229" i="5"/>
  <c r="BH229" i="5"/>
  <c r="BG229" i="5"/>
  <c r="BF229" i="5"/>
  <c r="BE229" i="5"/>
  <c r="BD229" i="5"/>
  <c r="FH228" i="5"/>
  <c r="FG228" i="5"/>
  <c r="FF228" i="5"/>
  <c r="FD228" i="5"/>
  <c r="FC228" i="5"/>
  <c r="FB228" i="5"/>
  <c r="EZ228" i="5"/>
  <c r="EY228" i="5"/>
  <c r="EX228" i="5"/>
  <c r="EV228" i="5"/>
  <c r="EU228" i="5"/>
  <c r="ET228" i="5"/>
  <c r="ER228" i="5"/>
  <c r="EQ228" i="5"/>
  <c r="EP228" i="5"/>
  <c r="EN228" i="5"/>
  <c r="EM228" i="5"/>
  <c r="EL228" i="5"/>
  <c r="EJ228" i="5"/>
  <c r="DU228" i="5"/>
  <c r="CS228" i="5"/>
  <c r="DD228" i="5" s="1"/>
  <c r="BQ228" i="5"/>
  <c r="ES229" i="5" s="1"/>
  <c r="FJ226" i="5" s="1"/>
  <c r="BC228" i="5"/>
  <c r="L228" i="5"/>
  <c r="FH227" i="5"/>
  <c r="FG227" i="5"/>
  <c r="FF227" i="5"/>
  <c r="FD227" i="5"/>
  <c r="FC227" i="5"/>
  <c r="FB227" i="5"/>
  <c r="EZ227" i="5"/>
  <c r="EY227" i="5"/>
  <c r="EX227" i="5"/>
  <c r="EV227" i="5"/>
  <c r="EU227" i="5"/>
  <c r="ET227" i="5"/>
  <c r="ER227" i="5"/>
  <c r="EQ227" i="5"/>
  <c r="EP227" i="5"/>
  <c r="EN227" i="5"/>
  <c r="EM227" i="5"/>
  <c r="EL227" i="5"/>
  <c r="EJ227" i="5"/>
  <c r="DU227" i="5"/>
  <c r="FE228" i="5" s="1"/>
  <c r="CS227" i="5"/>
  <c r="EW228" i="5" s="1"/>
  <c r="BQ227" i="5"/>
  <c r="ES228" i="5" s="1"/>
  <c r="BC227" i="5"/>
  <c r="L227" i="5"/>
  <c r="FM226" i="5"/>
  <c r="FH226" i="5"/>
  <c r="FG226" i="5"/>
  <c r="FF226" i="5"/>
  <c r="FD226" i="5"/>
  <c r="FC226" i="5"/>
  <c r="FB226" i="5"/>
  <c r="EZ226" i="5"/>
  <c r="EY226" i="5"/>
  <c r="EX226" i="5"/>
  <c r="EV226" i="5"/>
  <c r="EU226" i="5"/>
  <c r="ET226" i="5"/>
  <c r="ER226" i="5"/>
  <c r="EQ226" i="5"/>
  <c r="EP226" i="5"/>
  <c r="EN226" i="5"/>
  <c r="EM226" i="5"/>
  <c r="EL226" i="5"/>
  <c r="EJ226" i="5"/>
  <c r="DU226" i="5"/>
  <c r="CS226" i="5"/>
  <c r="EW227" i="5" s="1"/>
  <c r="BQ226" i="5"/>
  <c r="ES227" i="5" s="1"/>
  <c r="BC226" i="5"/>
  <c r="L226" i="5"/>
  <c r="FH225" i="5"/>
  <c r="FG225" i="5"/>
  <c r="FF225" i="5"/>
  <c r="FD225" i="5"/>
  <c r="FC225" i="5"/>
  <c r="FB225" i="5"/>
  <c r="EZ225" i="5"/>
  <c r="EY225" i="5"/>
  <c r="EX225" i="5"/>
  <c r="EV225" i="5"/>
  <c r="EU225" i="5"/>
  <c r="ET225" i="5"/>
  <c r="ER225" i="5"/>
  <c r="EQ225" i="5"/>
  <c r="EP225" i="5"/>
  <c r="EN225" i="5"/>
  <c r="EM225" i="5"/>
  <c r="EL225" i="5"/>
  <c r="EJ225" i="5"/>
  <c r="DU225" i="5"/>
  <c r="EF225" i="5" s="1"/>
  <c r="CS225" i="5"/>
  <c r="EW226" i="5" s="1"/>
  <c r="BQ225" i="5"/>
  <c r="CB225" i="5" s="1"/>
  <c r="BC225" i="5"/>
  <c r="L225" i="5"/>
  <c r="DU224" i="5"/>
  <c r="EF224" i="5" s="1"/>
  <c r="CS224" i="5"/>
  <c r="EW225" i="5" s="1"/>
  <c r="BQ224" i="5"/>
  <c r="CB224" i="5" s="1"/>
  <c r="BC224" i="5"/>
  <c r="L224" i="5"/>
  <c r="FQ222" i="5"/>
  <c r="FP222" i="5"/>
  <c r="FM222" i="5"/>
  <c r="FL222" i="5"/>
  <c r="EX222" i="5"/>
  <c r="EU222" i="5"/>
  <c r="ET222" i="5"/>
  <c r="EQ222" i="5"/>
  <c r="EP222" i="5"/>
  <c r="EM222" i="5"/>
  <c r="EL222" i="5"/>
  <c r="EI222" i="5"/>
  <c r="EH222" i="5"/>
  <c r="EG222" i="5"/>
  <c r="EE222" i="5"/>
  <c r="ED222" i="5"/>
  <c r="EC222" i="5"/>
  <c r="EB222" i="5"/>
  <c r="EA222" i="5"/>
  <c r="DZ222" i="5"/>
  <c r="DY222" i="5"/>
  <c r="DX222" i="5"/>
  <c r="DW222" i="5"/>
  <c r="DV222" i="5"/>
  <c r="DT222" i="5"/>
  <c r="DS222" i="5"/>
  <c r="DR222" i="5"/>
  <c r="DQ222" i="5"/>
  <c r="DP222" i="5"/>
  <c r="DO222" i="5"/>
  <c r="DN222" i="5"/>
  <c r="DM222" i="5"/>
  <c r="DL222" i="5"/>
  <c r="DK222" i="5"/>
  <c r="DJ222" i="5"/>
  <c r="DI222" i="5"/>
  <c r="DH222" i="5"/>
  <c r="DG222" i="5"/>
  <c r="DF222" i="5"/>
  <c r="DE222" i="5"/>
  <c r="DC222" i="5"/>
  <c r="DB222" i="5"/>
  <c r="DA222" i="5"/>
  <c r="CZ222" i="5"/>
  <c r="CY222" i="5"/>
  <c r="CX222" i="5"/>
  <c r="CW222" i="5"/>
  <c r="CV222" i="5"/>
  <c r="CU222" i="5"/>
  <c r="CT222" i="5"/>
  <c r="CR222" i="5"/>
  <c r="CQ222" i="5"/>
  <c r="CP222" i="5"/>
  <c r="CO222" i="5"/>
  <c r="CN222" i="5"/>
  <c r="CM222" i="5"/>
  <c r="CL222" i="5"/>
  <c r="CK222" i="5"/>
  <c r="CJ222" i="5"/>
  <c r="CI222" i="5"/>
  <c r="CH222" i="5"/>
  <c r="CG222" i="5"/>
  <c r="CF222" i="5"/>
  <c r="CE222" i="5"/>
  <c r="CD222" i="5"/>
  <c r="CC222" i="5"/>
  <c r="CA222" i="5"/>
  <c r="BZ222" i="5"/>
  <c r="BY222" i="5"/>
  <c r="BX222" i="5"/>
  <c r="BW222" i="5"/>
  <c r="BV222" i="5"/>
  <c r="BU222" i="5"/>
  <c r="BT222" i="5"/>
  <c r="BS222" i="5"/>
  <c r="BR222" i="5"/>
  <c r="BP222" i="5"/>
  <c r="BO222" i="5"/>
  <c r="BN222" i="5"/>
  <c r="BM222" i="5"/>
  <c r="BL222" i="5"/>
  <c r="BK222" i="5"/>
  <c r="BJ222" i="5"/>
  <c r="BI222" i="5"/>
  <c r="BH222" i="5"/>
  <c r="BG222" i="5"/>
  <c r="BF222" i="5"/>
  <c r="BE222" i="5"/>
  <c r="BD222" i="5"/>
  <c r="AZ222" i="5"/>
  <c r="AX222" i="5"/>
  <c r="AW222" i="5"/>
  <c r="AT222" i="5"/>
  <c r="AB222" i="5"/>
  <c r="AA222" i="5"/>
  <c r="Y222" i="5"/>
  <c r="X222" i="5"/>
  <c r="W222" i="5"/>
  <c r="U222" i="5"/>
  <c r="T222" i="5"/>
  <c r="S222" i="5"/>
  <c r="R222" i="5"/>
  <c r="Q222" i="5"/>
  <c r="P222" i="5"/>
  <c r="O222" i="5"/>
  <c r="N222" i="5"/>
  <c r="M222" i="5"/>
  <c r="FO221" i="5"/>
  <c r="FR221" i="5" s="1"/>
  <c r="FK221" i="5"/>
  <c r="FN221" i="5" s="1"/>
  <c r="FB221" i="5"/>
  <c r="FF221" i="5" s="1"/>
  <c r="FA221" i="5"/>
  <c r="FE221" i="5" s="1"/>
  <c r="EO221" i="5"/>
  <c r="ER221" i="5" s="1"/>
  <c r="EJ221" i="5"/>
  <c r="DU221" i="5"/>
  <c r="FA229" i="5" s="1"/>
  <c r="FJ228" i="5" s="1"/>
  <c r="CS221" i="5"/>
  <c r="BQ221" i="5"/>
  <c r="EK229" i="5" s="1"/>
  <c r="FJ224" i="5" s="1"/>
  <c r="BC221" i="5"/>
  <c r="AV221" i="5"/>
  <c r="EW221" i="5" s="1"/>
  <c r="EY221" i="5" s="1"/>
  <c r="AU221" i="5"/>
  <c r="ES221" i="5" s="1"/>
  <c r="EV221" i="5" s="1"/>
  <c r="AR221" i="5"/>
  <c r="AP221" i="5"/>
  <c r="AO221" i="5"/>
  <c r="AN221" i="5"/>
  <c r="AL221" i="5"/>
  <c r="AK221" i="5"/>
  <c r="AJ221" i="5"/>
  <c r="AI221" i="5"/>
  <c r="AH221" i="5"/>
  <c r="AG221" i="5"/>
  <c r="AE221" i="5"/>
  <c r="AD221" i="5"/>
  <c r="AC221" i="5"/>
  <c r="Z221" i="5"/>
  <c r="L221" i="5"/>
  <c r="I221" i="5" a="1"/>
  <c r="I221" i="5" s="1"/>
  <c r="H221" i="5" a="1"/>
  <c r="H221" i="5" s="1"/>
  <c r="B221" i="5" a="1"/>
  <c r="B221" i="5" s="1"/>
  <c r="FO220" i="5"/>
  <c r="FR220" i="5" s="1"/>
  <c r="FK220" i="5"/>
  <c r="FN220" i="5" s="1"/>
  <c r="FB220" i="5"/>
  <c r="FF220" i="5" s="1"/>
  <c r="FA220" i="5"/>
  <c r="FE220" i="5" s="1"/>
  <c r="EO220" i="5"/>
  <c r="ER220" i="5" s="1"/>
  <c r="EJ220" i="5"/>
  <c r="DU220" i="5"/>
  <c r="FA228" i="5" s="1"/>
  <c r="CS220" i="5"/>
  <c r="EO228" i="5" s="1"/>
  <c r="BQ220" i="5"/>
  <c r="EK228" i="5" s="1"/>
  <c r="BC220" i="5"/>
  <c r="AV220" i="5"/>
  <c r="EW220" i="5" s="1"/>
  <c r="EY220" i="5" s="1"/>
  <c r="AU220" i="5"/>
  <c r="ES220" i="5" s="1"/>
  <c r="EV220" i="5" s="1"/>
  <c r="AR220" i="5"/>
  <c r="AP220" i="5"/>
  <c r="AO220" i="5"/>
  <c r="AN220" i="5"/>
  <c r="AL220" i="5"/>
  <c r="AK220" i="5"/>
  <c r="AJ220" i="5"/>
  <c r="AI220" i="5"/>
  <c r="AH220" i="5"/>
  <c r="AG220" i="5"/>
  <c r="AE220" i="5"/>
  <c r="AD220" i="5"/>
  <c r="AC220" i="5"/>
  <c r="Z220" i="5"/>
  <c r="L220" i="5"/>
  <c r="I220" i="5" a="1"/>
  <c r="I220" i="5" s="1"/>
  <c r="H220" i="5" a="1"/>
  <c r="H220" i="5" s="1"/>
  <c r="B220" i="5" a="1"/>
  <c r="B220" i="5" s="1"/>
  <c r="FO219" i="5"/>
  <c r="FR219" i="5" s="1"/>
  <c r="FK219" i="5"/>
  <c r="FB219" i="5"/>
  <c r="FF219" i="5" s="1"/>
  <c r="FA219" i="5"/>
  <c r="FE219" i="5" s="1"/>
  <c r="EO219" i="5"/>
  <c r="ER219" i="5" s="1"/>
  <c r="EJ219" i="5"/>
  <c r="DU219" i="5"/>
  <c r="FA227" i="5" s="1"/>
  <c r="CS219" i="5"/>
  <c r="DD219" i="5" s="1"/>
  <c r="BQ219" i="5"/>
  <c r="EK227" i="5" s="1"/>
  <c r="BC219" i="5"/>
  <c r="AV219" i="5"/>
  <c r="EW219" i="5" s="1"/>
  <c r="EY219" i="5" s="1"/>
  <c r="AU219" i="5"/>
  <c r="ES219" i="5" s="1"/>
  <c r="EV219" i="5" s="1"/>
  <c r="AR219" i="5"/>
  <c r="AP219" i="5"/>
  <c r="AO219" i="5"/>
  <c r="AN219" i="5"/>
  <c r="AL219" i="5"/>
  <c r="AK219" i="5"/>
  <c r="AJ219" i="5"/>
  <c r="AI219" i="5"/>
  <c r="AH219" i="5"/>
  <c r="AG219" i="5"/>
  <c r="AE219" i="5"/>
  <c r="AD219" i="5"/>
  <c r="AC219" i="5"/>
  <c r="Z219" i="5"/>
  <c r="L219" i="5"/>
  <c r="I219" i="5" a="1"/>
  <c r="I219" i="5" s="1"/>
  <c r="H219" i="5" a="1"/>
  <c r="H219" i="5" s="1"/>
  <c r="B219" i="5" a="1"/>
  <c r="B219" i="5" s="1"/>
  <c r="FO218" i="5"/>
  <c r="FR218" i="5" s="1"/>
  <c r="FK218" i="5"/>
  <c r="FN218" i="5" s="1"/>
  <c r="FB218" i="5"/>
  <c r="FF218" i="5" s="1"/>
  <c r="FA218" i="5"/>
  <c r="FE218" i="5" s="1"/>
  <c r="EO218" i="5"/>
  <c r="ER218" i="5" s="1"/>
  <c r="EJ218" i="5"/>
  <c r="DU218" i="5"/>
  <c r="EF218" i="5" s="1"/>
  <c r="CS218" i="5"/>
  <c r="EO226" i="5" s="1"/>
  <c r="BQ218" i="5"/>
  <c r="CB218" i="5" s="1"/>
  <c r="BC218" i="5"/>
  <c r="AV218" i="5"/>
  <c r="EW218" i="5" s="1"/>
  <c r="EY218" i="5" s="1"/>
  <c r="AU218" i="5"/>
  <c r="ES218" i="5" s="1"/>
  <c r="EV218" i="5" s="1"/>
  <c r="AR218" i="5"/>
  <c r="AP218" i="5"/>
  <c r="AO218" i="5"/>
  <c r="AN218" i="5"/>
  <c r="AL218" i="5"/>
  <c r="AK218" i="5"/>
  <c r="AJ218" i="5"/>
  <c r="AI218" i="5"/>
  <c r="AH218" i="5"/>
  <c r="AG218" i="5"/>
  <c r="AE218" i="5"/>
  <c r="AD218" i="5"/>
  <c r="AC218" i="5"/>
  <c r="Z218" i="5"/>
  <c r="L218" i="5"/>
  <c r="I218" i="5" a="1"/>
  <c r="I218" i="5" s="1"/>
  <c r="H218" i="5" a="1"/>
  <c r="H218" i="5" s="1"/>
  <c r="B218" i="5" a="1"/>
  <c r="B218" i="5" s="1"/>
  <c r="FO217" i="5"/>
  <c r="FK217" i="5"/>
  <c r="FB217" i="5"/>
  <c r="FA217" i="5"/>
  <c r="EO217" i="5"/>
  <c r="EJ217" i="5"/>
  <c r="DU217" i="5"/>
  <c r="EF217" i="5" s="1"/>
  <c r="CS217" i="5"/>
  <c r="DD217" i="5" s="1"/>
  <c r="BQ217" i="5"/>
  <c r="CB217" i="5" s="1"/>
  <c r="BC217" i="5"/>
  <c r="AV217" i="5"/>
  <c r="AU217" i="5"/>
  <c r="ES217" i="5" s="1"/>
  <c r="AR217" i="5"/>
  <c r="AP217" i="5"/>
  <c r="AO217" i="5"/>
  <c r="AN217" i="5"/>
  <c r="AL217" i="5"/>
  <c r="AK217" i="5"/>
  <c r="AJ217" i="5"/>
  <c r="AI217" i="5"/>
  <c r="AH217" i="5"/>
  <c r="AG217" i="5"/>
  <c r="AE217" i="5"/>
  <c r="AD217" i="5"/>
  <c r="AC217" i="5"/>
  <c r="Z217" i="5"/>
  <c r="L217" i="5"/>
  <c r="I217" i="5" a="1"/>
  <c r="I217" i="5" s="1"/>
  <c r="H217" i="5" a="1"/>
  <c r="H217" i="5" s="1"/>
  <c r="B217" i="5" a="1"/>
  <c r="B217" i="5" s="1"/>
  <c r="FQ216" i="5"/>
  <c r="FP216" i="5"/>
  <c r="FO216" i="5"/>
  <c r="FM216" i="5"/>
  <c r="FL216" i="5"/>
  <c r="FK216" i="5"/>
  <c r="FF216" i="5"/>
  <c r="FE216" i="5"/>
  <c r="FD216" i="5"/>
  <c r="FB216" i="5"/>
  <c r="FA216" i="5"/>
  <c r="EZ216" i="5"/>
  <c r="EX216" i="5"/>
  <c r="EW216" i="5"/>
  <c r="EU216" i="5"/>
  <c r="ET216" i="5"/>
  <c r="ES216" i="5"/>
  <c r="EQ216" i="5"/>
  <c r="EP216" i="5"/>
  <c r="EO216" i="5"/>
  <c r="EM216" i="5"/>
  <c r="EL216" i="5"/>
  <c r="EK216" i="5"/>
  <c r="I216" i="5" a="1"/>
  <c r="I216" i="5" s="1"/>
  <c r="H216" i="5" a="1"/>
  <c r="H216" i="5" s="1"/>
  <c r="B216" i="5" a="1"/>
  <c r="B216" i="5" s="1"/>
  <c r="BD216" i="5" s="1"/>
  <c r="BE216" i="5" s="1"/>
  <c r="FH214" i="5"/>
  <c r="FM214" i="5" s="1"/>
  <c r="FG214" i="5"/>
  <c r="FL214" i="5" s="1"/>
  <c r="FF214" i="5"/>
  <c r="FK214" i="5" s="1"/>
  <c r="FD214" i="5"/>
  <c r="FM213" i="5" s="1"/>
  <c r="FC214" i="5"/>
  <c r="FL213" i="5" s="1"/>
  <c r="FB214" i="5"/>
  <c r="FK213" i="5" s="1"/>
  <c r="EZ214" i="5"/>
  <c r="FM212" i="5" s="1"/>
  <c r="EY214" i="5"/>
  <c r="FL212" i="5" s="1"/>
  <c r="EX214" i="5"/>
  <c r="FK212" i="5" s="1"/>
  <c r="EV214" i="5"/>
  <c r="FM211" i="5" s="1"/>
  <c r="EU214" i="5"/>
  <c r="FL211" i="5" s="1"/>
  <c r="ET214" i="5"/>
  <c r="FK211" i="5" s="1"/>
  <c r="ER214" i="5"/>
  <c r="EQ214" i="5"/>
  <c r="FL210" i="5" s="1"/>
  <c r="EP214" i="5"/>
  <c r="FK210" i="5" s="1"/>
  <c r="EN214" i="5"/>
  <c r="FM209" i="5" s="1"/>
  <c r="EM214" i="5"/>
  <c r="FL209" i="5" s="1"/>
  <c r="EL214" i="5"/>
  <c r="FK209" i="5" s="1"/>
  <c r="EJ214" i="5"/>
  <c r="EI214" i="5"/>
  <c r="EH214" i="5"/>
  <c r="EG214" i="5"/>
  <c r="EE214" i="5"/>
  <c r="ED214" i="5"/>
  <c r="EC214" i="5"/>
  <c r="EB214" i="5"/>
  <c r="EA214" i="5"/>
  <c r="DZ214" i="5"/>
  <c r="DY214" i="5"/>
  <c r="DX214" i="5"/>
  <c r="DW214" i="5"/>
  <c r="DV214" i="5"/>
  <c r="DT214" i="5"/>
  <c r="DS214" i="5"/>
  <c r="DR214" i="5"/>
  <c r="DQ214" i="5"/>
  <c r="DP214" i="5"/>
  <c r="DO214" i="5"/>
  <c r="DN214" i="5"/>
  <c r="DM214" i="5"/>
  <c r="DL214" i="5"/>
  <c r="DK214" i="5"/>
  <c r="DJ214" i="5"/>
  <c r="DI214" i="5"/>
  <c r="DH214" i="5"/>
  <c r="DG214" i="5"/>
  <c r="DF214" i="5"/>
  <c r="DE214" i="5"/>
  <c r="DC214" i="5"/>
  <c r="DB214" i="5"/>
  <c r="DA214" i="5"/>
  <c r="CZ214" i="5"/>
  <c r="CY214" i="5"/>
  <c r="CX214" i="5"/>
  <c r="CW214" i="5"/>
  <c r="CV214" i="5"/>
  <c r="CU214" i="5"/>
  <c r="CT214" i="5"/>
  <c r="CR214" i="5"/>
  <c r="CQ214" i="5"/>
  <c r="CP214" i="5"/>
  <c r="CO214" i="5"/>
  <c r="CN214" i="5"/>
  <c r="CM214" i="5"/>
  <c r="CL214" i="5"/>
  <c r="CK214" i="5"/>
  <c r="CJ214" i="5"/>
  <c r="CI214" i="5"/>
  <c r="CH214" i="5"/>
  <c r="CG214" i="5"/>
  <c r="CF214" i="5"/>
  <c r="CE214" i="5"/>
  <c r="CD214" i="5"/>
  <c r="CC214" i="5"/>
  <c r="CA214" i="5"/>
  <c r="BZ214" i="5"/>
  <c r="BY214" i="5"/>
  <c r="BX214" i="5"/>
  <c r="BW214" i="5"/>
  <c r="BV214" i="5"/>
  <c r="BU214" i="5"/>
  <c r="BT214" i="5"/>
  <c r="BS214" i="5"/>
  <c r="BR214" i="5"/>
  <c r="BP214" i="5"/>
  <c r="BO214" i="5"/>
  <c r="BN214" i="5"/>
  <c r="BM214" i="5"/>
  <c r="BL214" i="5"/>
  <c r="BK214" i="5"/>
  <c r="BJ214" i="5"/>
  <c r="BI214" i="5"/>
  <c r="BH214" i="5"/>
  <c r="BG214" i="5"/>
  <c r="BF214" i="5"/>
  <c r="BE214" i="5"/>
  <c r="BD214" i="5"/>
  <c r="FH213" i="5"/>
  <c r="FG213" i="5"/>
  <c r="FF213" i="5"/>
  <c r="FD213" i="5"/>
  <c r="FC213" i="5"/>
  <c r="FB213" i="5"/>
  <c r="EZ213" i="5"/>
  <c r="EY213" i="5"/>
  <c r="EX213" i="5"/>
  <c r="EV213" i="5"/>
  <c r="EU213" i="5"/>
  <c r="ET213" i="5"/>
  <c r="ER213" i="5"/>
  <c r="EQ213" i="5"/>
  <c r="EP213" i="5"/>
  <c r="EN213" i="5"/>
  <c r="EM213" i="5"/>
  <c r="EL213" i="5"/>
  <c r="EJ213" i="5"/>
  <c r="DU213" i="5"/>
  <c r="FE214" i="5" s="1"/>
  <c r="FJ214" i="5" s="1"/>
  <c r="CS213" i="5"/>
  <c r="DD213" i="5" s="1"/>
  <c r="BQ213" i="5"/>
  <c r="BC213" i="5"/>
  <c r="L213" i="5"/>
  <c r="FH212" i="5"/>
  <c r="FG212" i="5"/>
  <c r="FF212" i="5"/>
  <c r="FD212" i="5"/>
  <c r="FC212" i="5"/>
  <c r="FB212" i="5"/>
  <c r="EZ212" i="5"/>
  <c r="EY212" i="5"/>
  <c r="EX212" i="5"/>
  <c r="EV212" i="5"/>
  <c r="EU212" i="5"/>
  <c r="ET212" i="5"/>
  <c r="ER212" i="5"/>
  <c r="EQ212" i="5"/>
  <c r="EP212" i="5"/>
  <c r="EN212" i="5"/>
  <c r="EM212" i="5"/>
  <c r="EL212" i="5"/>
  <c r="EJ212" i="5"/>
  <c r="DU212" i="5"/>
  <c r="CS212" i="5"/>
  <c r="EW213" i="5" s="1"/>
  <c r="BQ212" i="5"/>
  <c r="ES213" i="5" s="1"/>
  <c r="BC212" i="5"/>
  <c r="L212" i="5"/>
  <c r="FH211" i="5"/>
  <c r="FG211" i="5"/>
  <c r="FF211" i="5"/>
  <c r="FD211" i="5"/>
  <c r="FC211" i="5"/>
  <c r="FB211" i="5"/>
  <c r="EZ211" i="5"/>
  <c r="EY211" i="5"/>
  <c r="EX211" i="5"/>
  <c r="EV211" i="5"/>
  <c r="EU211" i="5"/>
  <c r="ET211" i="5"/>
  <c r="ER211" i="5"/>
  <c r="EQ211" i="5"/>
  <c r="EP211" i="5"/>
  <c r="EN211" i="5"/>
  <c r="EM211" i="5"/>
  <c r="EL211" i="5"/>
  <c r="EJ211" i="5"/>
  <c r="DU211" i="5"/>
  <c r="FE212" i="5" s="1"/>
  <c r="CS211" i="5"/>
  <c r="EW212" i="5" s="1"/>
  <c r="BQ211" i="5"/>
  <c r="BC211" i="5"/>
  <c r="L211" i="5"/>
  <c r="FM210" i="5"/>
  <c r="FH210" i="5"/>
  <c r="FG210" i="5"/>
  <c r="FF210" i="5"/>
  <c r="FD210" i="5"/>
  <c r="FC210" i="5"/>
  <c r="FB210" i="5"/>
  <c r="EZ210" i="5"/>
  <c r="EY210" i="5"/>
  <c r="EX210" i="5"/>
  <c r="EV210" i="5"/>
  <c r="EU210" i="5"/>
  <c r="ET210" i="5"/>
  <c r="ER210" i="5"/>
  <c r="EQ210" i="5"/>
  <c r="EP210" i="5"/>
  <c r="EN210" i="5"/>
  <c r="EM210" i="5"/>
  <c r="EL210" i="5"/>
  <c r="EJ210" i="5"/>
  <c r="DU210" i="5"/>
  <c r="EF210" i="5" s="1"/>
  <c r="CS210" i="5"/>
  <c r="EW211" i="5" s="1"/>
  <c r="BQ210" i="5"/>
  <c r="CB210" i="5" s="1"/>
  <c r="BC210" i="5"/>
  <c r="L210" i="5"/>
  <c r="DU209" i="5"/>
  <c r="EF209" i="5" s="1"/>
  <c r="CS209" i="5"/>
  <c r="EW210" i="5" s="1"/>
  <c r="BQ209" i="5"/>
  <c r="CB209" i="5" s="1"/>
  <c r="BC209" i="5"/>
  <c r="L209" i="5"/>
  <c r="FQ207" i="5"/>
  <c r="FP207" i="5"/>
  <c r="FM207" i="5"/>
  <c r="FL207" i="5"/>
  <c r="EX207" i="5"/>
  <c r="EU207" i="5"/>
  <c r="ET207" i="5"/>
  <c r="EQ207" i="5"/>
  <c r="EP207" i="5"/>
  <c r="EM207" i="5"/>
  <c r="EL207" i="5"/>
  <c r="EI207" i="5"/>
  <c r="EH207" i="5"/>
  <c r="EG207" i="5"/>
  <c r="EE207" i="5"/>
  <c r="ED207" i="5"/>
  <c r="EC207" i="5"/>
  <c r="EB207" i="5"/>
  <c r="EA207" i="5"/>
  <c r="DZ207" i="5"/>
  <c r="DY207" i="5"/>
  <c r="DX207" i="5"/>
  <c r="DW207" i="5"/>
  <c r="DV207" i="5"/>
  <c r="DT207" i="5"/>
  <c r="DS207" i="5"/>
  <c r="DR207" i="5"/>
  <c r="DQ207" i="5"/>
  <c r="DP207" i="5"/>
  <c r="DO207" i="5"/>
  <c r="DN207" i="5"/>
  <c r="DM207" i="5"/>
  <c r="DL207" i="5"/>
  <c r="DK207" i="5"/>
  <c r="DJ207" i="5"/>
  <c r="DI207" i="5"/>
  <c r="DH207" i="5"/>
  <c r="DG207" i="5"/>
  <c r="DF207" i="5"/>
  <c r="DE207" i="5"/>
  <c r="DC207" i="5"/>
  <c r="DB207" i="5"/>
  <c r="DA207" i="5"/>
  <c r="CZ207" i="5"/>
  <c r="CY207" i="5"/>
  <c r="CX207" i="5"/>
  <c r="CW207" i="5"/>
  <c r="CV207" i="5"/>
  <c r="CU207" i="5"/>
  <c r="CT207" i="5"/>
  <c r="CR207" i="5"/>
  <c r="CQ207" i="5"/>
  <c r="CP207" i="5"/>
  <c r="CO207" i="5"/>
  <c r="CN207" i="5"/>
  <c r="CM207" i="5"/>
  <c r="CL207" i="5"/>
  <c r="CK207" i="5"/>
  <c r="CJ207" i="5"/>
  <c r="CI207" i="5"/>
  <c r="CH207" i="5"/>
  <c r="CG207" i="5"/>
  <c r="CF207" i="5"/>
  <c r="CE207" i="5"/>
  <c r="CD207" i="5"/>
  <c r="CC207" i="5"/>
  <c r="CA207" i="5"/>
  <c r="BZ207" i="5"/>
  <c r="BY207" i="5"/>
  <c r="BX207" i="5"/>
  <c r="BW207" i="5"/>
  <c r="BV207" i="5"/>
  <c r="BU207" i="5"/>
  <c r="BT207" i="5"/>
  <c r="BS207" i="5"/>
  <c r="BR207" i="5"/>
  <c r="BP207" i="5"/>
  <c r="BO207" i="5"/>
  <c r="BN207" i="5"/>
  <c r="BM207" i="5"/>
  <c r="BL207" i="5"/>
  <c r="BK207" i="5"/>
  <c r="BJ207" i="5"/>
  <c r="BI207" i="5"/>
  <c r="BH207" i="5"/>
  <c r="BG207" i="5"/>
  <c r="BF207" i="5"/>
  <c r="BE207" i="5"/>
  <c r="BD207" i="5"/>
  <c r="AZ207" i="5"/>
  <c r="AX207" i="5"/>
  <c r="AW207" i="5"/>
  <c r="AT207" i="5"/>
  <c r="AB207" i="5"/>
  <c r="AA207" i="5"/>
  <c r="Y207" i="5"/>
  <c r="X207" i="5"/>
  <c r="W207" i="5"/>
  <c r="U207" i="5"/>
  <c r="T207" i="5"/>
  <c r="S207" i="5"/>
  <c r="R207" i="5"/>
  <c r="Q207" i="5"/>
  <c r="P207" i="5"/>
  <c r="O207" i="5"/>
  <c r="N207" i="5"/>
  <c r="M207" i="5"/>
  <c r="FO206" i="5"/>
  <c r="FR206" i="5" s="1"/>
  <c r="FK206" i="5"/>
  <c r="FB206" i="5"/>
  <c r="FF206" i="5" s="1"/>
  <c r="FA206" i="5"/>
  <c r="FE206" i="5" s="1"/>
  <c r="EO206" i="5"/>
  <c r="ER206" i="5" s="1"/>
  <c r="EJ206" i="5"/>
  <c r="DU206" i="5"/>
  <c r="EF206" i="5" s="1"/>
  <c r="CS206" i="5"/>
  <c r="BQ206" i="5"/>
  <c r="CB206" i="5" s="1"/>
  <c r="BC206" i="5"/>
  <c r="AV206" i="5"/>
  <c r="EW206" i="5" s="1"/>
  <c r="EY206" i="5" s="1"/>
  <c r="AU206" i="5"/>
  <c r="ES206" i="5" s="1"/>
  <c r="EV206" i="5" s="1"/>
  <c r="AR206" i="5"/>
  <c r="AP206" i="5"/>
  <c r="AO206" i="5"/>
  <c r="AN206" i="5"/>
  <c r="AL206" i="5"/>
  <c r="AK206" i="5"/>
  <c r="AJ206" i="5"/>
  <c r="AI206" i="5"/>
  <c r="AH206" i="5"/>
  <c r="AG206" i="5"/>
  <c r="AE206" i="5"/>
  <c r="AD206" i="5"/>
  <c r="AC206" i="5"/>
  <c r="Z206" i="5"/>
  <c r="L206" i="5"/>
  <c r="I206" i="5" a="1"/>
  <c r="I206" i="5" s="1"/>
  <c r="H206" i="5" a="1"/>
  <c r="H206" i="5" s="1"/>
  <c r="B206" i="5" a="1"/>
  <c r="B206" i="5" s="1"/>
  <c r="FO205" i="5"/>
  <c r="FR205" i="5" s="1"/>
  <c r="FK205" i="5"/>
  <c r="FN205" i="5" s="1"/>
  <c r="FB205" i="5"/>
  <c r="FF205" i="5" s="1"/>
  <c r="FA205" i="5"/>
  <c r="FE205" i="5" s="1"/>
  <c r="EO205" i="5"/>
  <c r="ER205" i="5" s="1"/>
  <c r="EJ205" i="5"/>
  <c r="DU205" i="5"/>
  <c r="FA213" i="5" s="1"/>
  <c r="CS205" i="5"/>
  <c r="EO213" i="5" s="1"/>
  <c r="BQ205" i="5"/>
  <c r="EK213" i="5" s="1"/>
  <c r="BC205" i="5"/>
  <c r="AV205" i="5"/>
  <c r="EW205" i="5" s="1"/>
  <c r="EY205" i="5" s="1"/>
  <c r="AU205" i="5"/>
  <c r="ES205" i="5" s="1"/>
  <c r="EV205" i="5" s="1"/>
  <c r="AR205" i="5"/>
  <c r="AP205" i="5"/>
  <c r="AO205" i="5"/>
  <c r="AN205" i="5"/>
  <c r="AL205" i="5"/>
  <c r="AK205" i="5"/>
  <c r="AJ205" i="5"/>
  <c r="AI205" i="5"/>
  <c r="AH205" i="5"/>
  <c r="AG205" i="5"/>
  <c r="AE205" i="5"/>
  <c r="AD205" i="5"/>
  <c r="AC205" i="5"/>
  <c r="Z205" i="5"/>
  <c r="L205" i="5"/>
  <c r="I205" i="5" a="1"/>
  <c r="I205" i="5" s="1"/>
  <c r="H205" i="5" a="1"/>
  <c r="H205" i="5" s="1"/>
  <c r="B205" i="5" a="1"/>
  <c r="B205" i="5" s="1"/>
  <c r="FO204" i="5"/>
  <c r="FR204" i="5" s="1"/>
  <c r="FK204" i="5"/>
  <c r="FB204" i="5"/>
  <c r="FF204" i="5" s="1"/>
  <c r="FA204" i="5"/>
  <c r="FE204" i="5" s="1"/>
  <c r="EO204" i="5"/>
  <c r="ER204" i="5" s="1"/>
  <c r="EJ204" i="5"/>
  <c r="DU204" i="5"/>
  <c r="FA212" i="5" s="1"/>
  <c r="CS204" i="5"/>
  <c r="DD204" i="5" s="1"/>
  <c r="BQ204" i="5"/>
  <c r="EK212" i="5" s="1"/>
  <c r="BC204" i="5"/>
  <c r="AV204" i="5"/>
  <c r="EW204" i="5" s="1"/>
  <c r="EY204" i="5" s="1"/>
  <c r="AU204" i="5"/>
  <c r="ES204" i="5" s="1"/>
  <c r="EV204" i="5" s="1"/>
  <c r="AR204" i="5"/>
  <c r="AP204" i="5"/>
  <c r="AO204" i="5"/>
  <c r="AN204" i="5"/>
  <c r="AL204" i="5"/>
  <c r="AK204" i="5"/>
  <c r="AJ204" i="5"/>
  <c r="AI204" i="5"/>
  <c r="AH204" i="5"/>
  <c r="AG204" i="5"/>
  <c r="AE204" i="5"/>
  <c r="AD204" i="5"/>
  <c r="AC204" i="5"/>
  <c r="Z204" i="5"/>
  <c r="L204" i="5"/>
  <c r="I204" i="5" a="1"/>
  <c r="I204" i="5" s="1"/>
  <c r="H204" i="5" a="1"/>
  <c r="H204" i="5" s="1"/>
  <c r="B204" i="5" a="1"/>
  <c r="B204" i="5" s="1"/>
  <c r="FO203" i="5"/>
  <c r="FR203" i="5" s="1"/>
  <c r="FK203" i="5"/>
  <c r="FN203" i="5" s="1"/>
  <c r="FB203" i="5"/>
  <c r="FF203" i="5" s="1"/>
  <c r="FA203" i="5"/>
  <c r="FE203" i="5" s="1"/>
  <c r="EO203" i="5"/>
  <c r="ER203" i="5" s="1"/>
  <c r="EJ203" i="5"/>
  <c r="DU203" i="5"/>
  <c r="EF203" i="5" s="1"/>
  <c r="CS203" i="5"/>
  <c r="EO211" i="5" s="1"/>
  <c r="BQ203" i="5"/>
  <c r="CB203" i="5" s="1"/>
  <c r="BC203" i="5"/>
  <c r="AV203" i="5"/>
  <c r="EW203" i="5" s="1"/>
  <c r="EY203" i="5" s="1"/>
  <c r="AU203" i="5"/>
  <c r="ES203" i="5" s="1"/>
  <c r="EV203" i="5" s="1"/>
  <c r="AR203" i="5"/>
  <c r="AP203" i="5"/>
  <c r="AO203" i="5"/>
  <c r="AN203" i="5"/>
  <c r="AL203" i="5"/>
  <c r="AK203" i="5"/>
  <c r="AJ203" i="5"/>
  <c r="AI203" i="5"/>
  <c r="AH203" i="5"/>
  <c r="AG203" i="5"/>
  <c r="AE203" i="5"/>
  <c r="AD203" i="5"/>
  <c r="AC203" i="5"/>
  <c r="Z203" i="5"/>
  <c r="L203" i="5"/>
  <c r="I203" i="5" a="1"/>
  <c r="I203" i="5" s="1"/>
  <c r="H203" i="5" a="1"/>
  <c r="H203" i="5" s="1"/>
  <c r="B203" i="5" a="1"/>
  <c r="B203" i="5" s="1"/>
  <c r="FO202" i="5"/>
  <c r="FK202" i="5"/>
  <c r="FB202" i="5"/>
  <c r="FA202" i="5"/>
  <c r="EO202" i="5"/>
  <c r="EJ202" i="5"/>
  <c r="DU202" i="5"/>
  <c r="EF202" i="5" s="1"/>
  <c r="CS202" i="5"/>
  <c r="DD202" i="5" s="1"/>
  <c r="BQ202" i="5"/>
  <c r="CB202" i="5" s="1"/>
  <c r="BC202" i="5"/>
  <c r="AV202" i="5"/>
  <c r="AU202" i="5"/>
  <c r="ES202" i="5" s="1"/>
  <c r="AR202" i="5"/>
  <c r="AP202" i="5"/>
  <c r="AO202" i="5"/>
  <c r="AN202" i="5"/>
  <c r="AL202" i="5"/>
  <c r="AK202" i="5"/>
  <c r="AJ202" i="5"/>
  <c r="AI202" i="5"/>
  <c r="AH202" i="5"/>
  <c r="AG202" i="5"/>
  <c r="AE202" i="5"/>
  <c r="AD202" i="5"/>
  <c r="AC202" i="5"/>
  <c r="Z202" i="5"/>
  <c r="L202" i="5"/>
  <c r="I202" i="5" a="1"/>
  <c r="I202" i="5" s="1"/>
  <c r="H202" i="5" a="1"/>
  <c r="H202" i="5" s="1"/>
  <c r="B202" i="5" a="1"/>
  <c r="B202" i="5" s="1"/>
  <c r="FQ201" i="5"/>
  <c r="FP201" i="5"/>
  <c r="FO201" i="5"/>
  <c r="FM201" i="5"/>
  <c r="FL201" i="5"/>
  <c r="FK201" i="5"/>
  <c r="FF201" i="5"/>
  <c r="FE201" i="5"/>
  <c r="FD201" i="5"/>
  <c r="FB201" i="5"/>
  <c r="FA201" i="5"/>
  <c r="EZ201" i="5"/>
  <c r="EX201" i="5"/>
  <c r="EW201" i="5"/>
  <c r="EU201" i="5"/>
  <c r="ET201" i="5"/>
  <c r="ES201" i="5"/>
  <c r="EQ201" i="5"/>
  <c r="EP201" i="5"/>
  <c r="EO201" i="5"/>
  <c r="EM201" i="5"/>
  <c r="EL201" i="5"/>
  <c r="EK201" i="5"/>
  <c r="I201" i="5" a="1"/>
  <c r="I201" i="5" s="1"/>
  <c r="H201" i="5" a="1"/>
  <c r="H201" i="5" s="1"/>
  <c r="B201" i="5" a="1"/>
  <c r="B201" i="5" s="1"/>
  <c r="BD201" i="5" s="1"/>
  <c r="BE201" i="5" s="1"/>
  <c r="FH199" i="5"/>
  <c r="FM199" i="5" s="1"/>
  <c r="FG199" i="5"/>
  <c r="FL199" i="5" s="1"/>
  <c r="FF199" i="5"/>
  <c r="FK199" i="5" s="1"/>
  <c r="FD199" i="5"/>
  <c r="FM198" i="5" s="1"/>
  <c r="FC199" i="5"/>
  <c r="FL198" i="5" s="1"/>
  <c r="FB199" i="5"/>
  <c r="EZ199" i="5"/>
  <c r="FM197" i="5" s="1"/>
  <c r="EY199" i="5"/>
  <c r="FL197" i="5" s="1"/>
  <c r="EX199" i="5"/>
  <c r="FK197" i="5" s="1"/>
  <c r="EV199" i="5"/>
  <c r="FM196" i="5" s="1"/>
  <c r="EU199" i="5"/>
  <c r="FL196" i="5" s="1"/>
  <c r="ET199" i="5"/>
  <c r="FK196" i="5" s="1"/>
  <c r="ER199" i="5"/>
  <c r="FM195" i="5" s="1"/>
  <c r="EQ199" i="5"/>
  <c r="FL195" i="5" s="1"/>
  <c r="EP199" i="5"/>
  <c r="FK195" i="5" s="1"/>
  <c r="EN199" i="5"/>
  <c r="FM194" i="5" s="1"/>
  <c r="EM199" i="5"/>
  <c r="FL194" i="5" s="1"/>
  <c r="EL199" i="5"/>
  <c r="FK194" i="5" s="1"/>
  <c r="EJ199" i="5"/>
  <c r="EI199" i="5"/>
  <c r="EH199" i="5"/>
  <c r="EG199" i="5"/>
  <c r="EE199" i="5"/>
  <c r="ED199" i="5"/>
  <c r="EC199" i="5"/>
  <c r="EB199" i="5"/>
  <c r="EA199" i="5"/>
  <c r="DZ199" i="5"/>
  <c r="DY199" i="5"/>
  <c r="DX199" i="5"/>
  <c r="DW199" i="5"/>
  <c r="DV199" i="5"/>
  <c r="DT199" i="5"/>
  <c r="DS199" i="5"/>
  <c r="DR199" i="5"/>
  <c r="DQ199" i="5"/>
  <c r="DP199" i="5"/>
  <c r="DO199" i="5"/>
  <c r="DN199" i="5"/>
  <c r="DM199" i="5"/>
  <c r="DL199" i="5"/>
  <c r="DK199" i="5"/>
  <c r="DJ199" i="5"/>
  <c r="DI199" i="5"/>
  <c r="DH199" i="5"/>
  <c r="DG199" i="5"/>
  <c r="DF199" i="5"/>
  <c r="DE199" i="5"/>
  <c r="DC199" i="5"/>
  <c r="DB199" i="5"/>
  <c r="DA199" i="5"/>
  <c r="CZ199" i="5"/>
  <c r="CY199" i="5"/>
  <c r="CX199" i="5"/>
  <c r="CW199" i="5"/>
  <c r="CV199" i="5"/>
  <c r="CU199" i="5"/>
  <c r="CT199" i="5"/>
  <c r="CR199" i="5"/>
  <c r="CQ199" i="5"/>
  <c r="CP199" i="5"/>
  <c r="CO199" i="5"/>
  <c r="CN199" i="5"/>
  <c r="CM199" i="5"/>
  <c r="CL199" i="5"/>
  <c r="CK199" i="5"/>
  <c r="CJ199" i="5"/>
  <c r="CI199" i="5"/>
  <c r="CH199" i="5"/>
  <c r="CG199" i="5"/>
  <c r="CF199" i="5"/>
  <c r="CE199" i="5"/>
  <c r="CD199" i="5"/>
  <c r="CC199" i="5"/>
  <c r="CA199" i="5"/>
  <c r="BZ199" i="5"/>
  <c r="BY199" i="5"/>
  <c r="BX199" i="5"/>
  <c r="BW199" i="5"/>
  <c r="BV199" i="5"/>
  <c r="BU199" i="5"/>
  <c r="BT199" i="5"/>
  <c r="BS199" i="5"/>
  <c r="BR199" i="5"/>
  <c r="BP199" i="5"/>
  <c r="BO199" i="5"/>
  <c r="BN199" i="5"/>
  <c r="BM199" i="5"/>
  <c r="BL199" i="5"/>
  <c r="BK199" i="5"/>
  <c r="BJ199" i="5"/>
  <c r="BI199" i="5"/>
  <c r="BH199" i="5"/>
  <c r="BG199" i="5"/>
  <c r="BF199" i="5"/>
  <c r="BE199" i="5"/>
  <c r="BD199" i="5"/>
  <c r="FK198" i="5"/>
  <c r="FH198" i="5"/>
  <c r="FG198" i="5"/>
  <c r="FF198" i="5"/>
  <c r="FD198" i="5"/>
  <c r="FC198" i="5"/>
  <c r="FB198" i="5"/>
  <c r="EZ198" i="5"/>
  <c r="EY198" i="5"/>
  <c r="EX198" i="5"/>
  <c r="EV198" i="5"/>
  <c r="EU198" i="5"/>
  <c r="ET198" i="5"/>
  <c r="ER198" i="5"/>
  <c r="EQ198" i="5"/>
  <c r="EP198" i="5"/>
  <c r="EN198" i="5"/>
  <c r="EM198" i="5"/>
  <c r="EL198" i="5"/>
  <c r="EJ198" i="5"/>
  <c r="DU198" i="5"/>
  <c r="FE199" i="5" s="1"/>
  <c r="FJ199" i="5" s="1"/>
  <c r="CS198" i="5"/>
  <c r="DD198" i="5" s="1"/>
  <c r="BQ198" i="5"/>
  <c r="BC198" i="5"/>
  <c r="L198" i="5"/>
  <c r="FH197" i="5"/>
  <c r="FG197" i="5"/>
  <c r="FF197" i="5"/>
  <c r="FD197" i="5"/>
  <c r="FC197" i="5"/>
  <c r="FB197" i="5"/>
  <c r="EZ197" i="5"/>
  <c r="EY197" i="5"/>
  <c r="EX197" i="5"/>
  <c r="EV197" i="5"/>
  <c r="EU197" i="5"/>
  <c r="ET197" i="5"/>
  <c r="ER197" i="5"/>
  <c r="EQ197" i="5"/>
  <c r="EP197" i="5"/>
  <c r="EN197" i="5"/>
  <c r="EM197" i="5"/>
  <c r="EL197" i="5"/>
  <c r="EJ197" i="5"/>
  <c r="DU197" i="5"/>
  <c r="FE198" i="5" s="1"/>
  <c r="CS197" i="5"/>
  <c r="EW198" i="5" s="1"/>
  <c r="BQ197" i="5"/>
  <c r="ES198" i="5" s="1"/>
  <c r="BC197" i="5"/>
  <c r="L197" i="5"/>
  <c r="FH196" i="5"/>
  <c r="FG196" i="5"/>
  <c r="FF196" i="5"/>
  <c r="FD196" i="5"/>
  <c r="FC196" i="5"/>
  <c r="FB196" i="5"/>
  <c r="EZ196" i="5"/>
  <c r="EY196" i="5"/>
  <c r="EX196" i="5"/>
  <c r="EV196" i="5"/>
  <c r="EU196" i="5"/>
  <c r="ET196" i="5"/>
  <c r="ER196" i="5"/>
  <c r="EQ196" i="5"/>
  <c r="EP196" i="5"/>
  <c r="EN196" i="5"/>
  <c r="EM196" i="5"/>
  <c r="EL196" i="5"/>
  <c r="EJ196" i="5"/>
  <c r="DU196" i="5"/>
  <c r="CS196" i="5"/>
  <c r="EW197" i="5" s="1"/>
  <c r="BQ196" i="5"/>
  <c r="BC196" i="5"/>
  <c r="L196" i="5"/>
  <c r="FH195" i="5"/>
  <c r="FG195" i="5"/>
  <c r="FF195" i="5"/>
  <c r="FD195" i="5"/>
  <c r="FC195" i="5"/>
  <c r="FB195" i="5"/>
  <c r="EZ195" i="5"/>
  <c r="EY195" i="5"/>
  <c r="EX195" i="5"/>
  <c r="EV195" i="5"/>
  <c r="EU195" i="5"/>
  <c r="ET195" i="5"/>
  <c r="ER195" i="5"/>
  <c r="EQ195" i="5"/>
  <c r="EP195" i="5"/>
  <c r="EN195" i="5"/>
  <c r="EM195" i="5"/>
  <c r="EL195" i="5"/>
  <c r="EJ195" i="5"/>
  <c r="DU195" i="5"/>
  <c r="FE196" i="5" s="1"/>
  <c r="CS195" i="5"/>
  <c r="EW196" i="5" s="1"/>
  <c r="BQ195" i="5"/>
  <c r="CB195" i="5" s="1"/>
  <c r="BC195" i="5"/>
  <c r="L195" i="5"/>
  <c r="DU194" i="5"/>
  <c r="EF194" i="5" s="1"/>
  <c r="CS194" i="5"/>
  <c r="EW195" i="5" s="1"/>
  <c r="BQ194" i="5"/>
  <c r="CB194" i="5" s="1"/>
  <c r="BC194" i="5"/>
  <c r="L194" i="5"/>
  <c r="FQ192" i="5"/>
  <c r="FP192" i="5"/>
  <c r="FM192" i="5"/>
  <c r="FL192" i="5"/>
  <c r="EX192" i="5"/>
  <c r="EU192" i="5"/>
  <c r="ET192" i="5"/>
  <c r="EQ192" i="5"/>
  <c r="EP192" i="5"/>
  <c r="EM192" i="5"/>
  <c r="EL192" i="5"/>
  <c r="EI192" i="5"/>
  <c r="EH192" i="5"/>
  <c r="EG192" i="5"/>
  <c r="EE192" i="5"/>
  <c r="ED192" i="5"/>
  <c r="EC192" i="5"/>
  <c r="EB192" i="5"/>
  <c r="EA192" i="5"/>
  <c r="DZ192" i="5"/>
  <c r="DY192" i="5"/>
  <c r="DX192" i="5"/>
  <c r="DW192" i="5"/>
  <c r="DV192" i="5"/>
  <c r="DT192" i="5"/>
  <c r="DS192" i="5"/>
  <c r="DR192" i="5"/>
  <c r="DQ192" i="5"/>
  <c r="DP192" i="5"/>
  <c r="DO192" i="5"/>
  <c r="DN192" i="5"/>
  <c r="DM192" i="5"/>
  <c r="DL192" i="5"/>
  <c r="DK192" i="5"/>
  <c r="DJ192" i="5"/>
  <c r="DI192" i="5"/>
  <c r="DH192" i="5"/>
  <c r="DG192" i="5"/>
  <c r="DF192" i="5"/>
  <c r="DE192" i="5"/>
  <c r="DC192" i="5"/>
  <c r="DB192" i="5"/>
  <c r="DA192" i="5"/>
  <c r="CZ192" i="5"/>
  <c r="CY192" i="5"/>
  <c r="CX192" i="5"/>
  <c r="CW192" i="5"/>
  <c r="CV192" i="5"/>
  <c r="CU192" i="5"/>
  <c r="CT192" i="5"/>
  <c r="CR192" i="5"/>
  <c r="CQ192" i="5"/>
  <c r="CP192" i="5"/>
  <c r="CO192" i="5"/>
  <c r="CN192" i="5"/>
  <c r="CM192" i="5"/>
  <c r="CL192" i="5"/>
  <c r="CK192" i="5"/>
  <c r="CJ192" i="5"/>
  <c r="CI192" i="5"/>
  <c r="CH192" i="5"/>
  <c r="CG192" i="5"/>
  <c r="CF192" i="5"/>
  <c r="CE192" i="5"/>
  <c r="CD192" i="5"/>
  <c r="CC192" i="5"/>
  <c r="CA192" i="5"/>
  <c r="BZ192" i="5"/>
  <c r="BY192" i="5"/>
  <c r="BX192" i="5"/>
  <c r="BW192" i="5"/>
  <c r="BV192" i="5"/>
  <c r="BU192" i="5"/>
  <c r="BT192" i="5"/>
  <c r="BS192" i="5"/>
  <c r="BR192" i="5"/>
  <c r="BP192" i="5"/>
  <c r="BO192" i="5"/>
  <c r="BN192" i="5"/>
  <c r="BM192" i="5"/>
  <c r="BL192" i="5"/>
  <c r="BK192" i="5"/>
  <c r="BJ192" i="5"/>
  <c r="BI192" i="5"/>
  <c r="BH192" i="5"/>
  <c r="BG192" i="5"/>
  <c r="BF192" i="5"/>
  <c r="BE192" i="5"/>
  <c r="BD192" i="5"/>
  <c r="AZ192" i="5"/>
  <c r="AX192" i="5"/>
  <c r="AW192" i="5"/>
  <c r="AT192" i="5"/>
  <c r="AB192" i="5"/>
  <c r="AA192" i="5"/>
  <c r="Y192" i="5"/>
  <c r="X192" i="5"/>
  <c r="W192" i="5"/>
  <c r="U192" i="5"/>
  <c r="T192" i="5"/>
  <c r="S192" i="5"/>
  <c r="R192" i="5"/>
  <c r="Q192" i="5"/>
  <c r="P192" i="5"/>
  <c r="O192" i="5"/>
  <c r="N192" i="5"/>
  <c r="M192" i="5"/>
  <c r="FO191" i="5"/>
  <c r="FR191" i="5" s="1"/>
  <c r="FK191" i="5"/>
  <c r="FB191" i="5"/>
  <c r="FF191" i="5" s="1"/>
  <c r="FA191" i="5"/>
  <c r="FE191" i="5" s="1"/>
  <c r="EO191" i="5"/>
  <c r="ER191" i="5" s="1"/>
  <c r="EJ191" i="5"/>
  <c r="DU191" i="5"/>
  <c r="EF191" i="5" s="1"/>
  <c r="CS191" i="5"/>
  <c r="EO199" i="5" s="1"/>
  <c r="FJ195" i="5" s="1"/>
  <c r="BQ191" i="5"/>
  <c r="CB191" i="5" s="1"/>
  <c r="BC191" i="5"/>
  <c r="AV191" i="5"/>
  <c r="EW191" i="5" s="1"/>
  <c r="EY191" i="5" s="1"/>
  <c r="AU191" i="5"/>
  <c r="ES191" i="5" s="1"/>
  <c r="EV191" i="5" s="1"/>
  <c r="AR191" i="5"/>
  <c r="AP191" i="5"/>
  <c r="AO191" i="5"/>
  <c r="AN191" i="5"/>
  <c r="AL191" i="5"/>
  <c r="AK191" i="5"/>
  <c r="AJ191" i="5"/>
  <c r="AI191" i="5"/>
  <c r="AH191" i="5"/>
  <c r="AG191" i="5"/>
  <c r="AE191" i="5"/>
  <c r="AD191" i="5"/>
  <c r="AC191" i="5"/>
  <c r="Z191" i="5"/>
  <c r="L191" i="5"/>
  <c r="I191" i="5" a="1"/>
  <c r="I191" i="5" s="1"/>
  <c r="H191" i="5" a="1"/>
  <c r="H191" i="5" s="1"/>
  <c r="B191" i="5" a="1"/>
  <c r="B191" i="5" s="1"/>
  <c r="FO190" i="5"/>
  <c r="FR190" i="5" s="1"/>
  <c r="FK190" i="5"/>
  <c r="FN190" i="5" s="1"/>
  <c r="FB190" i="5"/>
  <c r="FF190" i="5" s="1"/>
  <c r="FA190" i="5"/>
  <c r="FE190" i="5" s="1"/>
  <c r="EO190" i="5"/>
  <c r="ER190" i="5" s="1"/>
  <c r="EJ190" i="5"/>
  <c r="DU190" i="5"/>
  <c r="FA198" i="5" s="1"/>
  <c r="CS190" i="5"/>
  <c r="EO198" i="5" s="1"/>
  <c r="BQ190" i="5"/>
  <c r="EK198" i="5" s="1"/>
  <c r="BC190" i="5"/>
  <c r="AV190" i="5"/>
  <c r="EW190" i="5" s="1"/>
  <c r="EY190" i="5" s="1"/>
  <c r="AU190" i="5"/>
  <c r="ES190" i="5" s="1"/>
  <c r="EV190" i="5" s="1"/>
  <c r="AR190" i="5"/>
  <c r="AP190" i="5"/>
  <c r="AO190" i="5"/>
  <c r="AN190" i="5"/>
  <c r="AL190" i="5"/>
  <c r="AK190" i="5"/>
  <c r="AJ190" i="5"/>
  <c r="AI190" i="5"/>
  <c r="AH190" i="5"/>
  <c r="AG190" i="5"/>
  <c r="AE190" i="5"/>
  <c r="AD190" i="5"/>
  <c r="AC190" i="5"/>
  <c r="Z190" i="5"/>
  <c r="L190" i="5"/>
  <c r="I190" i="5" a="1"/>
  <c r="I190" i="5" s="1"/>
  <c r="H190" i="5" a="1"/>
  <c r="H190" i="5" s="1"/>
  <c r="B190" i="5" a="1"/>
  <c r="B190" i="5" s="1"/>
  <c r="FO189" i="5"/>
  <c r="FR189" i="5" s="1"/>
  <c r="FK189" i="5"/>
  <c r="FB189" i="5"/>
  <c r="FF189" i="5" s="1"/>
  <c r="FA189" i="5"/>
  <c r="FE189" i="5" s="1"/>
  <c r="EO189" i="5"/>
  <c r="ER189" i="5" s="1"/>
  <c r="EJ189" i="5"/>
  <c r="DU189" i="5"/>
  <c r="FA197" i="5" s="1"/>
  <c r="CS189" i="5"/>
  <c r="DD189" i="5" s="1"/>
  <c r="BQ189" i="5"/>
  <c r="EK197" i="5" s="1"/>
  <c r="BC189" i="5"/>
  <c r="AV189" i="5"/>
  <c r="EW189" i="5" s="1"/>
  <c r="EY189" i="5" s="1"/>
  <c r="AU189" i="5"/>
  <c r="ES189" i="5" s="1"/>
  <c r="EV189" i="5" s="1"/>
  <c r="AR189" i="5"/>
  <c r="AP189" i="5"/>
  <c r="AO189" i="5"/>
  <c r="AN189" i="5"/>
  <c r="AL189" i="5"/>
  <c r="AK189" i="5"/>
  <c r="AJ189" i="5"/>
  <c r="AI189" i="5"/>
  <c r="AH189" i="5"/>
  <c r="AG189" i="5"/>
  <c r="AE189" i="5"/>
  <c r="AD189" i="5"/>
  <c r="AC189" i="5"/>
  <c r="Z189" i="5"/>
  <c r="L189" i="5"/>
  <c r="I189" i="5" a="1"/>
  <c r="I189" i="5" s="1"/>
  <c r="H189" i="5" a="1"/>
  <c r="H189" i="5" s="1"/>
  <c r="B189" i="5" a="1"/>
  <c r="B189" i="5" s="1"/>
  <c r="FO188" i="5"/>
  <c r="FR188" i="5" s="1"/>
  <c r="FK188" i="5"/>
  <c r="FN188" i="5" s="1"/>
  <c r="FB188" i="5"/>
  <c r="FF188" i="5" s="1"/>
  <c r="FA188" i="5"/>
  <c r="FE188" i="5" s="1"/>
  <c r="EO188" i="5"/>
  <c r="ER188" i="5" s="1"/>
  <c r="EJ188" i="5"/>
  <c r="DU188" i="5"/>
  <c r="EF188" i="5" s="1"/>
  <c r="CS188" i="5"/>
  <c r="EO196" i="5" s="1"/>
  <c r="BQ188" i="5"/>
  <c r="CB188" i="5" s="1"/>
  <c r="BC188" i="5"/>
  <c r="AV188" i="5"/>
  <c r="EW188" i="5" s="1"/>
  <c r="EY188" i="5" s="1"/>
  <c r="AU188" i="5"/>
  <c r="ES188" i="5" s="1"/>
  <c r="EV188" i="5" s="1"/>
  <c r="AR188" i="5"/>
  <c r="AP188" i="5"/>
  <c r="AO188" i="5"/>
  <c r="AN188" i="5"/>
  <c r="AL188" i="5"/>
  <c r="AK188" i="5"/>
  <c r="AJ188" i="5"/>
  <c r="AI188" i="5"/>
  <c r="AH188" i="5"/>
  <c r="AG188" i="5"/>
  <c r="AE188" i="5"/>
  <c r="AD188" i="5"/>
  <c r="AC188" i="5"/>
  <c r="Z188" i="5"/>
  <c r="L188" i="5"/>
  <c r="I188" i="5" a="1"/>
  <c r="I188" i="5" s="1"/>
  <c r="H188" i="5" a="1"/>
  <c r="H188" i="5" s="1"/>
  <c r="B188" i="5" a="1"/>
  <c r="B188" i="5" s="1"/>
  <c r="FO187" i="5"/>
  <c r="FK187" i="5"/>
  <c r="FB187" i="5"/>
  <c r="FA187" i="5"/>
  <c r="EO187" i="5"/>
  <c r="EJ187" i="5"/>
  <c r="DU187" i="5"/>
  <c r="EF187" i="5" s="1"/>
  <c r="CS187" i="5"/>
  <c r="DD187" i="5" s="1"/>
  <c r="BQ187" i="5"/>
  <c r="CB187" i="5" s="1"/>
  <c r="BC187" i="5"/>
  <c r="AV187" i="5"/>
  <c r="AU187" i="5"/>
  <c r="ES187" i="5" s="1"/>
  <c r="AR187" i="5"/>
  <c r="AP187" i="5"/>
  <c r="AO187" i="5"/>
  <c r="AN187" i="5"/>
  <c r="AL187" i="5"/>
  <c r="AK187" i="5"/>
  <c r="AJ187" i="5"/>
  <c r="AI187" i="5"/>
  <c r="AH187" i="5"/>
  <c r="AG187" i="5"/>
  <c r="AE187" i="5"/>
  <c r="AD187" i="5"/>
  <c r="AC187" i="5"/>
  <c r="Z187" i="5"/>
  <c r="L187" i="5"/>
  <c r="I187" i="5" a="1"/>
  <c r="I187" i="5" s="1"/>
  <c r="H187" i="5" a="1"/>
  <c r="H187" i="5" s="1"/>
  <c r="B187" i="5" a="1"/>
  <c r="B187" i="5" s="1"/>
  <c r="FQ186" i="5"/>
  <c r="FP186" i="5"/>
  <c r="FO186" i="5"/>
  <c r="FM186" i="5"/>
  <c r="FL186" i="5"/>
  <c r="FK186" i="5"/>
  <c r="FF186" i="5"/>
  <c r="FE186" i="5"/>
  <c r="FD186" i="5"/>
  <c r="FB186" i="5"/>
  <c r="FA186" i="5"/>
  <c r="EZ186" i="5"/>
  <c r="EX186" i="5"/>
  <c r="EW186" i="5"/>
  <c r="EU186" i="5"/>
  <c r="ET186" i="5"/>
  <c r="ES186" i="5"/>
  <c r="EQ186" i="5"/>
  <c r="EP186" i="5"/>
  <c r="EO186" i="5"/>
  <c r="EM186" i="5"/>
  <c r="EL186" i="5"/>
  <c r="EK186" i="5"/>
  <c r="I186" i="5" a="1"/>
  <c r="I186" i="5" s="1"/>
  <c r="H186" i="5" a="1"/>
  <c r="H186" i="5" s="1"/>
  <c r="B186" i="5" a="1"/>
  <c r="B186" i="5" s="1"/>
  <c r="BD186" i="5" s="1"/>
  <c r="BE186" i="5" s="1"/>
  <c r="FH184" i="5"/>
  <c r="FM184" i="5" s="1"/>
  <c r="FG184" i="5"/>
  <c r="FL184" i="5" s="1"/>
  <c r="FF184" i="5"/>
  <c r="FK184" i="5" s="1"/>
  <c r="FD184" i="5"/>
  <c r="FM183" i="5" s="1"/>
  <c r="FC184" i="5"/>
  <c r="FL183" i="5" s="1"/>
  <c r="FB184" i="5"/>
  <c r="FK183" i="5" s="1"/>
  <c r="EZ184" i="5"/>
  <c r="FM182" i="5" s="1"/>
  <c r="EY184" i="5"/>
  <c r="FL182" i="5" s="1"/>
  <c r="EX184" i="5"/>
  <c r="FK182" i="5" s="1"/>
  <c r="EV184" i="5"/>
  <c r="FM181" i="5" s="1"/>
  <c r="EU184" i="5"/>
  <c r="FL181" i="5" s="1"/>
  <c r="ET184" i="5"/>
  <c r="FK181" i="5" s="1"/>
  <c r="ER184" i="5"/>
  <c r="FM180" i="5" s="1"/>
  <c r="EQ184" i="5"/>
  <c r="FL180" i="5" s="1"/>
  <c r="EP184" i="5"/>
  <c r="FK180" i="5" s="1"/>
  <c r="EN184" i="5"/>
  <c r="FM179" i="5" s="1"/>
  <c r="EM184" i="5"/>
  <c r="FL179" i="5" s="1"/>
  <c r="EL184" i="5"/>
  <c r="FK179" i="5" s="1"/>
  <c r="EJ184" i="5"/>
  <c r="EI184" i="5"/>
  <c r="EH184" i="5"/>
  <c r="EG184" i="5"/>
  <c r="EE184" i="5"/>
  <c r="ED184" i="5"/>
  <c r="EC184" i="5"/>
  <c r="EB184" i="5"/>
  <c r="EA184" i="5"/>
  <c r="DZ184" i="5"/>
  <c r="DY184" i="5"/>
  <c r="DX184" i="5"/>
  <c r="DW184" i="5"/>
  <c r="DV184" i="5"/>
  <c r="DT184" i="5"/>
  <c r="DS184" i="5"/>
  <c r="DR184" i="5"/>
  <c r="DQ184" i="5"/>
  <c r="DP184" i="5"/>
  <c r="DO184" i="5"/>
  <c r="DN184" i="5"/>
  <c r="DM184" i="5"/>
  <c r="DL184" i="5"/>
  <c r="DK184" i="5"/>
  <c r="DJ184" i="5"/>
  <c r="DI184" i="5"/>
  <c r="DH184" i="5"/>
  <c r="DG184" i="5"/>
  <c r="DF184" i="5"/>
  <c r="DE184" i="5"/>
  <c r="DC184" i="5"/>
  <c r="DB184" i="5"/>
  <c r="DA184" i="5"/>
  <c r="CZ184" i="5"/>
  <c r="CY184" i="5"/>
  <c r="CX184" i="5"/>
  <c r="CW184" i="5"/>
  <c r="CV184" i="5"/>
  <c r="CU184" i="5"/>
  <c r="CT184" i="5"/>
  <c r="CR184" i="5"/>
  <c r="CQ184" i="5"/>
  <c r="CP184" i="5"/>
  <c r="CO184" i="5"/>
  <c r="CN184" i="5"/>
  <c r="CM184" i="5"/>
  <c r="CL184" i="5"/>
  <c r="CK184" i="5"/>
  <c r="CJ184" i="5"/>
  <c r="CI184" i="5"/>
  <c r="CH184" i="5"/>
  <c r="CG184" i="5"/>
  <c r="CF184" i="5"/>
  <c r="CE184" i="5"/>
  <c r="CD184" i="5"/>
  <c r="CC184" i="5"/>
  <c r="CA184" i="5"/>
  <c r="BZ184" i="5"/>
  <c r="BY184" i="5"/>
  <c r="BX184" i="5"/>
  <c r="BW184" i="5"/>
  <c r="BV184" i="5"/>
  <c r="BU184" i="5"/>
  <c r="BT184" i="5"/>
  <c r="BS184" i="5"/>
  <c r="BR184" i="5"/>
  <c r="BP184" i="5"/>
  <c r="BO184" i="5"/>
  <c r="BN184" i="5"/>
  <c r="BM184" i="5"/>
  <c r="BL184" i="5"/>
  <c r="BK184" i="5"/>
  <c r="BJ184" i="5"/>
  <c r="BI184" i="5"/>
  <c r="BH184" i="5"/>
  <c r="BG184" i="5"/>
  <c r="BF184" i="5"/>
  <c r="BE184" i="5"/>
  <c r="BD184" i="5"/>
  <c r="FH183" i="5"/>
  <c r="FG183" i="5"/>
  <c r="FF183" i="5"/>
  <c r="FD183" i="5"/>
  <c r="FC183" i="5"/>
  <c r="FB183" i="5"/>
  <c r="EZ183" i="5"/>
  <c r="EY183" i="5"/>
  <c r="EX183" i="5"/>
  <c r="EV183" i="5"/>
  <c r="EU183" i="5"/>
  <c r="ET183" i="5"/>
  <c r="ER183" i="5"/>
  <c r="EQ183" i="5"/>
  <c r="EP183" i="5"/>
  <c r="EN183" i="5"/>
  <c r="EM183" i="5"/>
  <c r="EL183" i="5"/>
  <c r="EJ183" i="5"/>
  <c r="DU183" i="5"/>
  <c r="CS183" i="5"/>
  <c r="DD183" i="5" s="1"/>
  <c r="BQ183" i="5"/>
  <c r="ES184" i="5" s="1"/>
  <c r="FJ181" i="5" s="1"/>
  <c r="BC183" i="5"/>
  <c r="L183" i="5"/>
  <c r="FH182" i="5"/>
  <c r="FG182" i="5"/>
  <c r="FF182" i="5"/>
  <c r="FD182" i="5"/>
  <c r="FC182" i="5"/>
  <c r="FB182" i="5"/>
  <c r="EZ182" i="5"/>
  <c r="EY182" i="5"/>
  <c r="EX182" i="5"/>
  <c r="EV182" i="5"/>
  <c r="EU182" i="5"/>
  <c r="ET182" i="5"/>
  <c r="ER182" i="5"/>
  <c r="EQ182" i="5"/>
  <c r="EP182" i="5"/>
  <c r="EN182" i="5"/>
  <c r="EM182" i="5"/>
  <c r="EL182" i="5"/>
  <c r="EJ182" i="5"/>
  <c r="DU182" i="5"/>
  <c r="FE183" i="5" s="1"/>
  <c r="CS182" i="5"/>
  <c r="EW183" i="5" s="1"/>
  <c r="BQ182" i="5"/>
  <c r="ES183" i="5" s="1"/>
  <c r="BC182" i="5"/>
  <c r="L182" i="5"/>
  <c r="FH181" i="5"/>
  <c r="FG181" i="5"/>
  <c r="FF181" i="5"/>
  <c r="FD181" i="5"/>
  <c r="FC181" i="5"/>
  <c r="FB181" i="5"/>
  <c r="EZ181" i="5"/>
  <c r="EY181" i="5"/>
  <c r="EX181" i="5"/>
  <c r="EV181" i="5"/>
  <c r="EU181" i="5"/>
  <c r="ET181" i="5"/>
  <c r="ER181" i="5"/>
  <c r="EQ181" i="5"/>
  <c r="EP181" i="5"/>
  <c r="EN181" i="5"/>
  <c r="EM181" i="5"/>
  <c r="EL181" i="5"/>
  <c r="EJ181" i="5"/>
  <c r="DU181" i="5"/>
  <c r="FE182" i="5" s="1"/>
  <c r="CS181" i="5"/>
  <c r="EW182" i="5" s="1"/>
  <c r="BQ181" i="5"/>
  <c r="ES182" i="5" s="1"/>
  <c r="BC181" i="5"/>
  <c r="L181" i="5"/>
  <c r="FH180" i="5"/>
  <c r="FG180" i="5"/>
  <c r="FF180" i="5"/>
  <c r="FD180" i="5"/>
  <c r="FC180" i="5"/>
  <c r="FB180" i="5"/>
  <c r="EZ180" i="5"/>
  <c r="EY180" i="5"/>
  <c r="EX180" i="5"/>
  <c r="EV180" i="5"/>
  <c r="EU180" i="5"/>
  <c r="ET180" i="5"/>
  <c r="ER180" i="5"/>
  <c r="EQ180" i="5"/>
  <c r="EP180" i="5"/>
  <c r="EN180" i="5"/>
  <c r="EM180" i="5"/>
  <c r="EL180" i="5"/>
  <c r="EJ180" i="5"/>
  <c r="DU180" i="5"/>
  <c r="EF180" i="5" s="1"/>
  <c r="CS180" i="5"/>
  <c r="EW181" i="5" s="1"/>
  <c r="BQ180" i="5"/>
  <c r="CB180" i="5" s="1"/>
  <c r="BC180" i="5"/>
  <c r="L180" i="5"/>
  <c r="DU179" i="5"/>
  <c r="EF179" i="5" s="1"/>
  <c r="CS179" i="5"/>
  <c r="EW180" i="5" s="1"/>
  <c r="BQ179" i="5"/>
  <c r="CB179" i="5" s="1"/>
  <c r="BC179" i="5"/>
  <c r="L179" i="5"/>
  <c r="FQ177" i="5"/>
  <c r="FP177" i="5"/>
  <c r="FM177" i="5"/>
  <c r="FL177" i="5"/>
  <c r="EX177" i="5"/>
  <c r="EU177" i="5"/>
  <c r="ET177" i="5"/>
  <c r="EQ177" i="5"/>
  <c r="EP177" i="5"/>
  <c r="EM177" i="5"/>
  <c r="EL177" i="5"/>
  <c r="EI177" i="5"/>
  <c r="EH177" i="5"/>
  <c r="EG177" i="5"/>
  <c r="EE177" i="5"/>
  <c r="ED177" i="5"/>
  <c r="EC177" i="5"/>
  <c r="EB177" i="5"/>
  <c r="EA177" i="5"/>
  <c r="DZ177" i="5"/>
  <c r="DY177" i="5"/>
  <c r="DX177" i="5"/>
  <c r="DW177" i="5"/>
  <c r="DV177" i="5"/>
  <c r="DT177" i="5"/>
  <c r="DS177" i="5"/>
  <c r="DR177" i="5"/>
  <c r="DQ177" i="5"/>
  <c r="DP177" i="5"/>
  <c r="DO177" i="5"/>
  <c r="DN177" i="5"/>
  <c r="DM177" i="5"/>
  <c r="DL177" i="5"/>
  <c r="DK177" i="5"/>
  <c r="DJ177" i="5"/>
  <c r="DI177" i="5"/>
  <c r="DH177" i="5"/>
  <c r="DG177" i="5"/>
  <c r="DF177" i="5"/>
  <c r="DE177" i="5"/>
  <c r="DC177" i="5"/>
  <c r="DB177" i="5"/>
  <c r="DA177" i="5"/>
  <c r="CZ177" i="5"/>
  <c r="CY177" i="5"/>
  <c r="CX177" i="5"/>
  <c r="CW177" i="5"/>
  <c r="CV177" i="5"/>
  <c r="CU177" i="5"/>
  <c r="CT177" i="5"/>
  <c r="CR177" i="5"/>
  <c r="CQ177" i="5"/>
  <c r="CP177" i="5"/>
  <c r="CO177" i="5"/>
  <c r="CN177" i="5"/>
  <c r="CM177" i="5"/>
  <c r="CL177" i="5"/>
  <c r="CK177" i="5"/>
  <c r="CJ177" i="5"/>
  <c r="CI177" i="5"/>
  <c r="CH177" i="5"/>
  <c r="CG177" i="5"/>
  <c r="CF177" i="5"/>
  <c r="CE177" i="5"/>
  <c r="CD177" i="5"/>
  <c r="CC177" i="5"/>
  <c r="CA177" i="5"/>
  <c r="BZ177" i="5"/>
  <c r="BY177" i="5"/>
  <c r="BX177" i="5"/>
  <c r="BW177" i="5"/>
  <c r="BV177" i="5"/>
  <c r="BU177" i="5"/>
  <c r="BT177" i="5"/>
  <c r="BS177" i="5"/>
  <c r="BR177" i="5"/>
  <c r="BP177" i="5"/>
  <c r="BO177" i="5"/>
  <c r="BN177" i="5"/>
  <c r="BM177" i="5"/>
  <c r="BL177" i="5"/>
  <c r="BK177" i="5"/>
  <c r="BJ177" i="5"/>
  <c r="BI177" i="5"/>
  <c r="BH177" i="5"/>
  <c r="BG177" i="5"/>
  <c r="BF177" i="5"/>
  <c r="BE177" i="5"/>
  <c r="BD177" i="5"/>
  <c r="AZ177" i="5"/>
  <c r="AX177" i="5"/>
  <c r="AW177" i="5"/>
  <c r="AT177" i="5"/>
  <c r="AB177" i="5"/>
  <c r="AA177" i="5"/>
  <c r="Y177" i="5"/>
  <c r="X177" i="5"/>
  <c r="W177" i="5"/>
  <c r="U177" i="5"/>
  <c r="T177" i="5"/>
  <c r="S177" i="5"/>
  <c r="R177" i="5"/>
  <c r="Q177" i="5"/>
  <c r="P177" i="5"/>
  <c r="O177" i="5"/>
  <c r="N177" i="5"/>
  <c r="M177" i="5"/>
  <c r="FO176" i="5"/>
  <c r="FR176" i="5" s="1"/>
  <c r="FK176" i="5"/>
  <c r="FB176" i="5"/>
  <c r="FF176" i="5" s="1"/>
  <c r="FA176" i="5"/>
  <c r="FE176" i="5" s="1"/>
  <c r="EO176" i="5"/>
  <c r="ER176" i="5" s="1"/>
  <c r="EJ176" i="5"/>
  <c r="DU176" i="5"/>
  <c r="EF176" i="5" s="1"/>
  <c r="CS176" i="5"/>
  <c r="BQ176" i="5"/>
  <c r="CB176" i="5" s="1"/>
  <c r="BC176" i="5"/>
  <c r="AV176" i="5"/>
  <c r="EW176" i="5" s="1"/>
  <c r="EY176" i="5" s="1"/>
  <c r="AU176" i="5"/>
  <c r="ES176" i="5" s="1"/>
  <c r="EV176" i="5" s="1"/>
  <c r="AR176" i="5"/>
  <c r="AP176" i="5"/>
  <c r="AO176" i="5"/>
  <c r="AN176" i="5"/>
  <c r="AL176" i="5"/>
  <c r="AK176" i="5"/>
  <c r="AJ176" i="5"/>
  <c r="AI176" i="5"/>
  <c r="AH176" i="5"/>
  <c r="AG176" i="5"/>
  <c r="AE176" i="5"/>
  <c r="AD176" i="5"/>
  <c r="AC176" i="5"/>
  <c r="Z176" i="5"/>
  <c r="L176" i="5"/>
  <c r="I176" i="5" a="1"/>
  <c r="I176" i="5" s="1"/>
  <c r="H176" i="5" a="1"/>
  <c r="H176" i="5" s="1"/>
  <c r="B176" i="5" a="1"/>
  <c r="B176" i="5" s="1"/>
  <c r="FO175" i="5"/>
  <c r="FR175" i="5" s="1"/>
  <c r="FK175" i="5"/>
  <c r="FN175" i="5" s="1"/>
  <c r="FB175" i="5"/>
  <c r="FF175" i="5" s="1"/>
  <c r="FA175" i="5"/>
  <c r="FE175" i="5" s="1"/>
  <c r="EO175" i="5"/>
  <c r="ER175" i="5" s="1"/>
  <c r="EJ175" i="5"/>
  <c r="DU175" i="5"/>
  <c r="FA183" i="5" s="1"/>
  <c r="CS175" i="5"/>
  <c r="EO183" i="5" s="1"/>
  <c r="BQ175" i="5"/>
  <c r="EK183" i="5" s="1"/>
  <c r="BC175" i="5"/>
  <c r="AV175" i="5"/>
  <c r="EW175" i="5" s="1"/>
  <c r="EY175" i="5" s="1"/>
  <c r="AU175" i="5"/>
  <c r="ES175" i="5" s="1"/>
  <c r="EV175" i="5" s="1"/>
  <c r="AR175" i="5"/>
  <c r="AP175" i="5"/>
  <c r="AO175" i="5"/>
  <c r="AN175" i="5"/>
  <c r="AL175" i="5"/>
  <c r="AK175" i="5"/>
  <c r="AJ175" i="5"/>
  <c r="AI175" i="5"/>
  <c r="AH175" i="5"/>
  <c r="AG175" i="5"/>
  <c r="AE175" i="5"/>
  <c r="AD175" i="5"/>
  <c r="AC175" i="5"/>
  <c r="Z175" i="5"/>
  <c r="L175" i="5"/>
  <c r="I175" i="5" a="1"/>
  <c r="I175" i="5" s="1"/>
  <c r="H175" i="5" a="1"/>
  <c r="H175" i="5" s="1"/>
  <c r="B175" i="5" a="1"/>
  <c r="B175" i="5" s="1"/>
  <c r="FO174" i="5"/>
  <c r="FR174" i="5" s="1"/>
  <c r="FK174" i="5"/>
  <c r="FB174" i="5"/>
  <c r="FF174" i="5" s="1"/>
  <c r="FA174" i="5"/>
  <c r="FE174" i="5" s="1"/>
  <c r="EO174" i="5"/>
  <c r="ER174" i="5" s="1"/>
  <c r="EJ174" i="5"/>
  <c r="DU174" i="5"/>
  <c r="FA182" i="5" s="1"/>
  <c r="CS174" i="5"/>
  <c r="DD174" i="5" s="1"/>
  <c r="BQ174" i="5"/>
  <c r="EK182" i="5" s="1"/>
  <c r="BC174" i="5"/>
  <c r="AV174" i="5"/>
  <c r="EW174" i="5" s="1"/>
  <c r="EY174" i="5" s="1"/>
  <c r="AU174" i="5"/>
  <c r="ES174" i="5" s="1"/>
  <c r="EV174" i="5" s="1"/>
  <c r="AR174" i="5"/>
  <c r="AP174" i="5"/>
  <c r="AO174" i="5"/>
  <c r="AN174" i="5"/>
  <c r="AL174" i="5"/>
  <c r="AK174" i="5"/>
  <c r="AJ174" i="5"/>
  <c r="AI174" i="5"/>
  <c r="AH174" i="5"/>
  <c r="AG174" i="5"/>
  <c r="AE174" i="5"/>
  <c r="AD174" i="5"/>
  <c r="AC174" i="5"/>
  <c r="Z174" i="5"/>
  <c r="L174" i="5"/>
  <c r="I174" i="5" a="1"/>
  <c r="I174" i="5" s="1"/>
  <c r="H174" i="5" a="1"/>
  <c r="H174" i="5" s="1"/>
  <c r="B174" i="5" a="1"/>
  <c r="B174" i="5" s="1"/>
  <c r="FO173" i="5"/>
  <c r="FR173" i="5" s="1"/>
  <c r="FK173" i="5"/>
  <c r="FN173" i="5" s="1"/>
  <c r="FB173" i="5"/>
  <c r="FF173" i="5" s="1"/>
  <c r="FA173" i="5"/>
  <c r="FE173" i="5" s="1"/>
  <c r="EO173" i="5"/>
  <c r="ER173" i="5" s="1"/>
  <c r="EJ173" i="5"/>
  <c r="DU173" i="5"/>
  <c r="EF173" i="5" s="1"/>
  <c r="CS173" i="5"/>
  <c r="EO181" i="5" s="1"/>
  <c r="BQ173" i="5"/>
  <c r="CB173" i="5" s="1"/>
  <c r="BC173" i="5"/>
  <c r="AV173" i="5"/>
  <c r="EW173" i="5" s="1"/>
  <c r="EY173" i="5" s="1"/>
  <c r="AU173" i="5"/>
  <c r="ES173" i="5" s="1"/>
  <c r="EV173" i="5" s="1"/>
  <c r="AR173" i="5"/>
  <c r="AP173" i="5"/>
  <c r="AO173" i="5"/>
  <c r="AN173" i="5"/>
  <c r="AL173" i="5"/>
  <c r="AK173" i="5"/>
  <c r="AJ173" i="5"/>
  <c r="AI173" i="5"/>
  <c r="AH173" i="5"/>
  <c r="AG173" i="5"/>
  <c r="AE173" i="5"/>
  <c r="AD173" i="5"/>
  <c r="AC173" i="5"/>
  <c r="Z173" i="5"/>
  <c r="L173" i="5"/>
  <c r="I173" i="5" a="1"/>
  <c r="I173" i="5" s="1"/>
  <c r="H173" i="5" a="1"/>
  <c r="H173" i="5" s="1"/>
  <c r="B173" i="5" a="1"/>
  <c r="B173" i="5" s="1"/>
  <c r="FO172" i="5"/>
  <c r="FK172" i="5"/>
  <c r="FB172" i="5"/>
  <c r="FA172" i="5"/>
  <c r="FE172" i="5" s="1"/>
  <c r="EO172" i="5"/>
  <c r="ER172" i="5" s="1"/>
  <c r="EJ172" i="5"/>
  <c r="DU172" i="5"/>
  <c r="EF172" i="5" s="1"/>
  <c r="CS172" i="5"/>
  <c r="DD172" i="5" s="1"/>
  <c r="BQ172" i="5"/>
  <c r="CB172" i="5" s="1"/>
  <c r="BC172" i="5"/>
  <c r="AV172" i="5"/>
  <c r="AU172" i="5"/>
  <c r="ES172" i="5" s="1"/>
  <c r="AR172" i="5"/>
  <c r="AP172" i="5"/>
  <c r="AO172" i="5"/>
  <c r="AN172" i="5"/>
  <c r="AL172" i="5"/>
  <c r="AK172" i="5"/>
  <c r="AJ172" i="5"/>
  <c r="AI172" i="5"/>
  <c r="AH172" i="5"/>
  <c r="AG172" i="5"/>
  <c r="AE172" i="5"/>
  <c r="AD172" i="5"/>
  <c r="AC172" i="5"/>
  <c r="Z172" i="5"/>
  <c r="L172" i="5"/>
  <c r="I172" i="5" a="1"/>
  <c r="I172" i="5" s="1"/>
  <c r="H172" i="5" a="1"/>
  <c r="H172" i="5" s="1"/>
  <c r="B172" i="5" a="1"/>
  <c r="B172" i="5" s="1"/>
  <c r="FQ171" i="5"/>
  <c r="FP171" i="5"/>
  <c r="FO171" i="5"/>
  <c r="FM171" i="5"/>
  <c r="FL171" i="5"/>
  <c r="FK171" i="5"/>
  <c r="FF171" i="5"/>
  <c r="FE171" i="5"/>
  <c r="FD171" i="5"/>
  <c r="FB171" i="5"/>
  <c r="FA171" i="5"/>
  <c r="EZ171" i="5"/>
  <c r="EX171" i="5"/>
  <c r="EW171" i="5"/>
  <c r="EU171" i="5"/>
  <c r="ET171" i="5"/>
  <c r="ES171" i="5"/>
  <c r="EQ171" i="5"/>
  <c r="EP171" i="5"/>
  <c r="EO171" i="5"/>
  <c r="EM171" i="5"/>
  <c r="EL171" i="5"/>
  <c r="EK171" i="5"/>
  <c r="I171" i="5" a="1"/>
  <c r="I171" i="5" s="1"/>
  <c r="H171" i="5" a="1"/>
  <c r="H171" i="5" s="1"/>
  <c r="B171" i="5" a="1"/>
  <c r="B171" i="5" s="1"/>
  <c r="BD171" i="5" s="1"/>
  <c r="BE171" i="5" s="1"/>
  <c r="FH169" i="5"/>
  <c r="FM169" i="5" s="1"/>
  <c r="FG169" i="5"/>
  <c r="FL169" i="5" s="1"/>
  <c r="FF169" i="5"/>
  <c r="FK169" i="5" s="1"/>
  <c r="FD169" i="5"/>
  <c r="FM168" i="5" s="1"/>
  <c r="FC169" i="5"/>
  <c r="FL168" i="5" s="1"/>
  <c r="FB169" i="5"/>
  <c r="FK168" i="5" s="1"/>
  <c r="EZ169" i="5"/>
  <c r="FM167" i="5" s="1"/>
  <c r="EY169" i="5"/>
  <c r="FL167" i="5" s="1"/>
  <c r="EX169" i="5"/>
  <c r="FK167" i="5" s="1"/>
  <c r="EV169" i="5"/>
  <c r="FM166" i="5" s="1"/>
  <c r="EU169" i="5"/>
  <c r="FL166" i="5" s="1"/>
  <c r="ET169" i="5"/>
  <c r="FK166" i="5" s="1"/>
  <c r="ER169" i="5"/>
  <c r="FM165" i="5" s="1"/>
  <c r="EQ169" i="5"/>
  <c r="FL165" i="5" s="1"/>
  <c r="EP169" i="5"/>
  <c r="FK165" i="5" s="1"/>
  <c r="EN169" i="5"/>
  <c r="FM164" i="5" s="1"/>
  <c r="EM169" i="5"/>
  <c r="FL164" i="5" s="1"/>
  <c r="EL169" i="5"/>
  <c r="FK164" i="5" s="1"/>
  <c r="EJ169" i="5"/>
  <c r="EI169" i="5"/>
  <c r="EH169" i="5"/>
  <c r="EG169" i="5"/>
  <c r="EE169" i="5"/>
  <c r="ED169" i="5"/>
  <c r="EC169" i="5"/>
  <c r="EB169" i="5"/>
  <c r="EA169" i="5"/>
  <c r="DZ169" i="5"/>
  <c r="DY169" i="5"/>
  <c r="DX169" i="5"/>
  <c r="DW169" i="5"/>
  <c r="DV169" i="5"/>
  <c r="DT169" i="5"/>
  <c r="DS169" i="5"/>
  <c r="DR169" i="5"/>
  <c r="DQ169" i="5"/>
  <c r="DP169" i="5"/>
  <c r="DO169" i="5"/>
  <c r="DN169" i="5"/>
  <c r="DM169" i="5"/>
  <c r="DL169" i="5"/>
  <c r="DK169" i="5"/>
  <c r="DJ169" i="5"/>
  <c r="DI169" i="5"/>
  <c r="DH169" i="5"/>
  <c r="DG169" i="5"/>
  <c r="DF169" i="5"/>
  <c r="DE169" i="5"/>
  <c r="DC169" i="5"/>
  <c r="DB169" i="5"/>
  <c r="DA169" i="5"/>
  <c r="CZ169" i="5"/>
  <c r="CY169" i="5"/>
  <c r="CX169" i="5"/>
  <c r="CW169" i="5"/>
  <c r="CV169" i="5"/>
  <c r="CU169" i="5"/>
  <c r="CT169" i="5"/>
  <c r="CR169" i="5"/>
  <c r="CQ169" i="5"/>
  <c r="CP169" i="5"/>
  <c r="CO169" i="5"/>
  <c r="CN169" i="5"/>
  <c r="CM169" i="5"/>
  <c r="CL169" i="5"/>
  <c r="CK169" i="5"/>
  <c r="CJ169" i="5"/>
  <c r="CI169" i="5"/>
  <c r="CH169" i="5"/>
  <c r="CG169" i="5"/>
  <c r="CF169" i="5"/>
  <c r="CE169" i="5"/>
  <c r="CD169" i="5"/>
  <c r="CC169" i="5"/>
  <c r="CA169" i="5"/>
  <c r="BZ169" i="5"/>
  <c r="BY169" i="5"/>
  <c r="BX169" i="5"/>
  <c r="BW169" i="5"/>
  <c r="BV169" i="5"/>
  <c r="BU169" i="5"/>
  <c r="BT169" i="5"/>
  <c r="BS169" i="5"/>
  <c r="BR169" i="5"/>
  <c r="BP169" i="5"/>
  <c r="BO169" i="5"/>
  <c r="BN169" i="5"/>
  <c r="BM169" i="5"/>
  <c r="BL169" i="5"/>
  <c r="BK169" i="5"/>
  <c r="BJ169" i="5"/>
  <c r="BI169" i="5"/>
  <c r="BH169" i="5"/>
  <c r="BG169" i="5"/>
  <c r="BF169" i="5"/>
  <c r="BE169" i="5"/>
  <c r="BD169" i="5"/>
  <c r="FH168" i="5"/>
  <c r="FG168" i="5"/>
  <c r="FF168" i="5"/>
  <c r="FD168" i="5"/>
  <c r="FC168" i="5"/>
  <c r="FB168" i="5"/>
  <c r="EZ168" i="5"/>
  <c r="EY168" i="5"/>
  <c r="EX168" i="5"/>
  <c r="EV168" i="5"/>
  <c r="EU168" i="5"/>
  <c r="ET168" i="5"/>
  <c r="ER168" i="5"/>
  <c r="EQ168" i="5"/>
  <c r="EP168" i="5"/>
  <c r="EN168" i="5"/>
  <c r="EM168" i="5"/>
  <c r="EL168" i="5"/>
  <c r="EJ168" i="5"/>
  <c r="DU168" i="5"/>
  <c r="FE169" i="5" s="1"/>
  <c r="FJ169" i="5" s="1"/>
  <c r="CS168" i="5"/>
  <c r="DD168" i="5" s="1"/>
  <c r="BQ168" i="5"/>
  <c r="ES169" i="5" s="1"/>
  <c r="FJ166" i="5" s="1"/>
  <c r="BC168" i="5"/>
  <c r="L168" i="5"/>
  <c r="FH167" i="5"/>
  <c r="FG167" i="5"/>
  <c r="FF167" i="5"/>
  <c r="FD167" i="5"/>
  <c r="FC167" i="5"/>
  <c r="FB167" i="5"/>
  <c r="EZ167" i="5"/>
  <c r="EY167" i="5"/>
  <c r="EX167" i="5"/>
  <c r="EV167" i="5"/>
  <c r="EU167" i="5"/>
  <c r="ET167" i="5"/>
  <c r="ER167" i="5"/>
  <c r="EQ167" i="5"/>
  <c r="EP167" i="5"/>
  <c r="EN167" i="5"/>
  <c r="EM167" i="5"/>
  <c r="EL167" i="5"/>
  <c r="EJ167" i="5"/>
  <c r="DU167" i="5"/>
  <c r="FE168" i="5" s="1"/>
  <c r="CS167" i="5"/>
  <c r="EW168" i="5" s="1"/>
  <c r="BQ167" i="5"/>
  <c r="ES168" i="5" s="1"/>
  <c r="BC167" i="5"/>
  <c r="L167" i="5"/>
  <c r="FH166" i="5"/>
  <c r="FG166" i="5"/>
  <c r="FF166" i="5"/>
  <c r="FD166" i="5"/>
  <c r="FC166" i="5"/>
  <c r="FB166" i="5"/>
  <c r="EZ166" i="5"/>
  <c r="EY166" i="5"/>
  <c r="EX166" i="5"/>
  <c r="EV166" i="5"/>
  <c r="EU166" i="5"/>
  <c r="ET166" i="5"/>
  <c r="ER166" i="5"/>
  <c r="EQ166" i="5"/>
  <c r="EP166" i="5"/>
  <c r="EN166" i="5"/>
  <c r="EM166" i="5"/>
  <c r="EL166" i="5"/>
  <c r="EJ166" i="5"/>
  <c r="DU166" i="5"/>
  <c r="FE167" i="5" s="1"/>
  <c r="CS166" i="5"/>
  <c r="EW167" i="5" s="1"/>
  <c r="BQ166" i="5"/>
  <c r="ES167" i="5" s="1"/>
  <c r="BC166" i="5"/>
  <c r="L166" i="5"/>
  <c r="FH165" i="5"/>
  <c r="FG165" i="5"/>
  <c r="FF165" i="5"/>
  <c r="FD165" i="5"/>
  <c r="FC165" i="5"/>
  <c r="FB165" i="5"/>
  <c r="EZ165" i="5"/>
  <c r="EY165" i="5"/>
  <c r="EX165" i="5"/>
  <c r="EV165" i="5"/>
  <c r="EU165" i="5"/>
  <c r="ET165" i="5"/>
  <c r="ER165" i="5"/>
  <c r="EQ165" i="5"/>
  <c r="EP165" i="5"/>
  <c r="EN165" i="5"/>
  <c r="EM165" i="5"/>
  <c r="EL165" i="5"/>
  <c r="EJ165" i="5"/>
  <c r="DU165" i="5"/>
  <c r="EF165" i="5" s="1"/>
  <c r="CS165" i="5"/>
  <c r="EW166" i="5" s="1"/>
  <c r="BQ165" i="5"/>
  <c r="CB165" i="5" s="1"/>
  <c r="BC165" i="5"/>
  <c r="L165" i="5"/>
  <c r="DU164" i="5"/>
  <c r="EF164" i="5" s="1"/>
  <c r="CS164" i="5"/>
  <c r="EW165" i="5" s="1"/>
  <c r="BQ164" i="5"/>
  <c r="CB164" i="5" s="1"/>
  <c r="BC164" i="5"/>
  <c r="L164" i="5"/>
  <c r="FQ162" i="5"/>
  <c r="FP162" i="5"/>
  <c r="FM162" i="5"/>
  <c r="FL162" i="5"/>
  <c r="EX162" i="5"/>
  <c r="EU162" i="5"/>
  <c r="ET162" i="5"/>
  <c r="EQ162" i="5"/>
  <c r="EP162" i="5"/>
  <c r="EM162" i="5"/>
  <c r="EL162" i="5"/>
  <c r="EI162" i="5"/>
  <c r="EH162" i="5"/>
  <c r="EG162" i="5"/>
  <c r="EE162" i="5"/>
  <c r="ED162" i="5"/>
  <c r="EC162" i="5"/>
  <c r="EB162" i="5"/>
  <c r="EA162" i="5"/>
  <c r="DZ162" i="5"/>
  <c r="DY162" i="5"/>
  <c r="DX162" i="5"/>
  <c r="DW162" i="5"/>
  <c r="DV162" i="5"/>
  <c r="DT162" i="5"/>
  <c r="DS162" i="5"/>
  <c r="DR162" i="5"/>
  <c r="DQ162" i="5"/>
  <c r="DP162" i="5"/>
  <c r="DO162" i="5"/>
  <c r="DN162" i="5"/>
  <c r="DM162" i="5"/>
  <c r="DL162" i="5"/>
  <c r="DK162" i="5"/>
  <c r="DJ162" i="5"/>
  <c r="DI162" i="5"/>
  <c r="DH162" i="5"/>
  <c r="DG162" i="5"/>
  <c r="DF162" i="5"/>
  <c r="DE162" i="5"/>
  <c r="DC162" i="5"/>
  <c r="DB162" i="5"/>
  <c r="DA162" i="5"/>
  <c r="CZ162" i="5"/>
  <c r="CY162" i="5"/>
  <c r="CX162" i="5"/>
  <c r="CW162" i="5"/>
  <c r="CV162" i="5"/>
  <c r="CU162" i="5"/>
  <c r="CT162" i="5"/>
  <c r="CR162" i="5"/>
  <c r="CQ162" i="5"/>
  <c r="CP162" i="5"/>
  <c r="CO162" i="5"/>
  <c r="CN162" i="5"/>
  <c r="CM162" i="5"/>
  <c r="CL162" i="5"/>
  <c r="CK162" i="5"/>
  <c r="CJ162" i="5"/>
  <c r="CI162" i="5"/>
  <c r="CH162" i="5"/>
  <c r="CG162" i="5"/>
  <c r="CF162" i="5"/>
  <c r="CE162" i="5"/>
  <c r="CD162" i="5"/>
  <c r="CC162" i="5"/>
  <c r="CA162" i="5"/>
  <c r="BZ162" i="5"/>
  <c r="BY162" i="5"/>
  <c r="BX162" i="5"/>
  <c r="BW162" i="5"/>
  <c r="BV162" i="5"/>
  <c r="BU162" i="5"/>
  <c r="BT162" i="5"/>
  <c r="BS162" i="5"/>
  <c r="BR162" i="5"/>
  <c r="BP162" i="5"/>
  <c r="BO162" i="5"/>
  <c r="BN162" i="5"/>
  <c r="BM162" i="5"/>
  <c r="BL162" i="5"/>
  <c r="BK162" i="5"/>
  <c r="BJ162" i="5"/>
  <c r="BI162" i="5"/>
  <c r="BH162" i="5"/>
  <c r="BG162" i="5"/>
  <c r="BF162" i="5"/>
  <c r="BE162" i="5"/>
  <c r="BD162" i="5"/>
  <c r="AZ162" i="5"/>
  <c r="AX162" i="5"/>
  <c r="AW162" i="5"/>
  <c r="AT162" i="5"/>
  <c r="AB162" i="5"/>
  <c r="AA162" i="5"/>
  <c r="Y162" i="5"/>
  <c r="X162" i="5"/>
  <c r="W162" i="5"/>
  <c r="U162" i="5"/>
  <c r="T162" i="5"/>
  <c r="S162" i="5"/>
  <c r="R162" i="5"/>
  <c r="Q162" i="5"/>
  <c r="P162" i="5"/>
  <c r="O162" i="5"/>
  <c r="N162" i="5"/>
  <c r="M162" i="5"/>
  <c r="FO161" i="5"/>
  <c r="FR161" i="5" s="1"/>
  <c r="FK161" i="5"/>
  <c r="FN161" i="5" s="1"/>
  <c r="FB161" i="5"/>
  <c r="FF161" i="5" s="1"/>
  <c r="FA161" i="5"/>
  <c r="FE161" i="5" s="1"/>
  <c r="EO161" i="5"/>
  <c r="ER161" i="5" s="1"/>
  <c r="EJ161" i="5"/>
  <c r="DU161" i="5"/>
  <c r="EF161" i="5" s="1"/>
  <c r="CS161" i="5"/>
  <c r="EO169" i="5" s="1"/>
  <c r="FJ165" i="5" s="1"/>
  <c r="BQ161" i="5"/>
  <c r="CB161" i="5" s="1"/>
  <c r="BC161" i="5"/>
  <c r="AV161" i="5"/>
  <c r="EW161" i="5" s="1"/>
  <c r="EY161" i="5" s="1"/>
  <c r="AU161" i="5"/>
  <c r="ES161" i="5" s="1"/>
  <c r="EV161" i="5" s="1"/>
  <c r="AR161" i="5"/>
  <c r="AP161" i="5"/>
  <c r="AO161" i="5"/>
  <c r="AN161" i="5"/>
  <c r="AL161" i="5"/>
  <c r="AK161" i="5"/>
  <c r="AJ161" i="5"/>
  <c r="AI161" i="5"/>
  <c r="AH161" i="5"/>
  <c r="AG161" i="5"/>
  <c r="AE161" i="5"/>
  <c r="AD161" i="5"/>
  <c r="AC161" i="5"/>
  <c r="Z161" i="5"/>
  <c r="L161" i="5"/>
  <c r="I161" i="5" a="1"/>
  <c r="I161" i="5" s="1"/>
  <c r="H161" i="5" a="1"/>
  <c r="H161" i="5" s="1"/>
  <c r="B161" i="5" a="1"/>
  <c r="B161" i="5" s="1"/>
  <c r="FO160" i="5"/>
  <c r="FR160" i="5" s="1"/>
  <c r="FK160" i="5"/>
  <c r="FN160" i="5" s="1"/>
  <c r="FB160" i="5"/>
  <c r="FF160" i="5" s="1"/>
  <c r="FA160" i="5"/>
  <c r="FE160" i="5" s="1"/>
  <c r="EO160" i="5"/>
  <c r="ER160" i="5" s="1"/>
  <c r="EJ160" i="5"/>
  <c r="DU160" i="5"/>
  <c r="FA168" i="5" s="1"/>
  <c r="CS160" i="5"/>
  <c r="EO168" i="5" s="1"/>
  <c r="BQ160" i="5"/>
  <c r="EK168" i="5" s="1"/>
  <c r="BC160" i="5"/>
  <c r="AV160" i="5"/>
  <c r="EW160" i="5" s="1"/>
  <c r="EY160" i="5" s="1"/>
  <c r="AU160" i="5"/>
  <c r="ES160" i="5" s="1"/>
  <c r="EV160" i="5" s="1"/>
  <c r="AR160" i="5"/>
  <c r="AP160" i="5"/>
  <c r="AO160" i="5"/>
  <c r="AN160" i="5"/>
  <c r="AL160" i="5"/>
  <c r="AK160" i="5"/>
  <c r="AJ160" i="5"/>
  <c r="AI160" i="5"/>
  <c r="AH160" i="5"/>
  <c r="AG160" i="5"/>
  <c r="AE160" i="5"/>
  <c r="AD160" i="5"/>
  <c r="AC160" i="5"/>
  <c r="Z160" i="5"/>
  <c r="L160" i="5"/>
  <c r="I160" i="5" a="1"/>
  <c r="I160" i="5" s="1"/>
  <c r="H160" i="5" a="1"/>
  <c r="H160" i="5" s="1"/>
  <c r="B160" i="5" a="1"/>
  <c r="B160" i="5" s="1"/>
  <c r="FO159" i="5"/>
  <c r="FR159" i="5" s="1"/>
  <c r="FK159" i="5"/>
  <c r="FB159" i="5"/>
  <c r="FF159" i="5" s="1"/>
  <c r="FA159" i="5"/>
  <c r="FE159" i="5" s="1"/>
  <c r="EO159" i="5"/>
  <c r="ER159" i="5" s="1"/>
  <c r="EJ159" i="5"/>
  <c r="DU159" i="5"/>
  <c r="FA167" i="5" s="1"/>
  <c r="CS159" i="5"/>
  <c r="DD159" i="5" s="1"/>
  <c r="BQ159" i="5"/>
  <c r="EK167" i="5" s="1"/>
  <c r="BC159" i="5"/>
  <c r="AV159" i="5"/>
  <c r="EW159" i="5" s="1"/>
  <c r="EY159" i="5" s="1"/>
  <c r="AU159" i="5"/>
  <c r="ES159" i="5" s="1"/>
  <c r="EV159" i="5" s="1"/>
  <c r="AR159" i="5"/>
  <c r="AP159" i="5"/>
  <c r="AO159" i="5"/>
  <c r="AN159" i="5"/>
  <c r="AL159" i="5"/>
  <c r="AK159" i="5"/>
  <c r="AJ159" i="5"/>
  <c r="AI159" i="5"/>
  <c r="AH159" i="5"/>
  <c r="AG159" i="5"/>
  <c r="AE159" i="5"/>
  <c r="AD159" i="5"/>
  <c r="AC159" i="5"/>
  <c r="Z159" i="5"/>
  <c r="L159" i="5"/>
  <c r="I159" i="5" a="1"/>
  <c r="I159" i="5" s="1"/>
  <c r="H159" i="5" a="1"/>
  <c r="H159" i="5" s="1"/>
  <c r="B159" i="5" a="1"/>
  <c r="B159" i="5" s="1"/>
  <c r="FO158" i="5"/>
  <c r="FR158" i="5" s="1"/>
  <c r="FK158" i="5"/>
  <c r="FN158" i="5" s="1"/>
  <c r="FB158" i="5"/>
  <c r="FF158" i="5" s="1"/>
  <c r="FA158" i="5"/>
  <c r="FE158" i="5" s="1"/>
  <c r="EO158" i="5"/>
  <c r="ER158" i="5" s="1"/>
  <c r="EJ158" i="5"/>
  <c r="DU158" i="5"/>
  <c r="EF158" i="5" s="1"/>
  <c r="CS158" i="5"/>
  <c r="EO166" i="5" s="1"/>
  <c r="BQ158" i="5"/>
  <c r="CB158" i="5" s="1"/>
  <c r="BC158" i="5"/>
  <c r="AV158" i="5"/>
  <c r="EW158" i="5" s="1"/>
  <c r="EY158" i="5" s="1"/>
  <c r="AU158" i="5"/>
  <c r="ES158" i="5" s="1"/>
  <c r="EV158" i="5" s="1"/>
  <c r="AR158" i="5"/>
  <c r="AP158" i="5"/>
  <c r="AO158" i="5"/>
  <c r="AN158" i="5"/>
  <c r="AL158" i="5"/>
  <c r="AK158" i="5"/>
  <c r="AJ158" i="5"/>
  <c r="AI158" i="5"/>
  <c r="AH158" i="5"/>
  <c r="AG158" i="5"/>
  <c r="AE158" i="5"/>
  <c r="AD158" i="5"/>
  <c r="AC158" i="5"/>
  <c r="Z158" i="5"/>
  <c r="L158" i="5"/>
  <c r="I158" i="5" a="1"/>
  <c r="I158" i="5" s="1"/>
  <c r="H158" i="5" a="1"/>
  <c r="H158" i="5" s="1"/>
  <c r="B158" i="5" a="1"/>
  <c r="B158" i="5" s="1"/>
  <c r="FO157" i="5"/>
  <c r="FK157" i="5"/>
  <c r="FB157" i="5"/>
  <c r="FA157" i="5"/>
  <c r="FE157" i="5" s="1"/>
  <c r="EO157" i="5"/>
  <c r="EJ157" i="5"/>
  <c r="DU157" i="5"/>
  <c r="EF157" i="5" s="1"/>
  <c r="CS157" i="5"/>
  <c r="DD157" i="5" s="1"/>
  <c r="BQ157" i="5"/>
  <c r="CB157" i="5" s="1"/>
  <c r="BC157" i="5"/>
  <c r="AV157" i="5"/>
  <c r="AU157" i="5"/>
  <c r="ES157" i="5" s="1"/>
  <c r="AR157" i="5"/>
  <c r="AP157" i="5"/>
  <c r="AO157" i="5"/>
  <c r="AN157" i="5"/>
  <c r="AL157" i="5"/>
  <c r="AK157" i="5"/>
  <c r="AJ157" i="5"/>
  <c r="AI157" i="5"/>
  <c r="AH157" i="5"/>
  <c r="AG157" i="5"/>
  <c r="AE157" i="5"/>
  <c r="AD157" i="5"/>
  <c r="AC157" i="5"/>
  <c r="Z157" i="5"/>
  <c r="L157" i="5"/>
  <c r="I157" i="5" a="1"/>
  <c r="I157" i="5" s="1"/>
  <c r="H157" i="5" a="1"/>
  <c r="H157" i="5" s="1"/>
  <c r="B157" i="5" a="1"/>
  <c r="B157" i="5" s="1"/>
  <c r="FQ156" i="5"/>
  <c r="FP156" i="5"/>
  <c r="FO156" i="5"/>
  <c r="FM156" i="5"/>
  <c r="FL156" i="5"/>
  <c r="FK156" i="5"/>
  <c r="FF156" i="5"/>
  <c r="FE156" i="5"/>
  <c r="FD156" i="5"/>
  <c r="FB156" i="5"/>
  <c r="FA156" i="5"/>
  <c r="EZ156" i="5"/>
  <c r="EX156" i="5"/>
  <c r="EW156" i="5"/>
  <c r="EU156" i="5"/>
  <c r="ET156" i="5"/>
  <c r="ES156" i="5"/>
  <c r="EQ156" i="5"/>
  <c r="EP156" i="5"/>
  <c r="EO156" i="5"/>
  <c r="EM156" i="5"/>
  <c r="EL156" i="5"/>
  <c r="EK156" i="5"/>
  <c r="I156" i="5" a="1"/>
  <c r="I156" i="5" s="1"/>
  <c r="H156" i="5" a="1"/>
  <c r="H156" i="5" s="1"/>
  <c r="B156" i="5" a="1"/>
  <c r="B156" i="5" s="1"/>
  <c r="BD156" i="5" s="1"/>
  <c r="BE156" i="5" s="1"/>
  <c r="FH154" i="5"/>
  <c r="FM154" i="5" s="1"/>
  <c r="FG154" i="5"/>
  <c r="FL154" i="5" s="1"/>
  <c r="FF154" i="5"/>
  <c r="FK154" i="5" s="1"/>
  <c r="FD154" i="5"/>
  <c r="FM153" i="5" s="1"/>
  <c r="FC154" i="5"/>
  <c r="FL153" i="5" s="1"/>
  <c r="FB154" i="5"/>
  <c r="FK153" i="5" s="1"/>
  <c r="EZ154" i="5"/>
  <c r="FM152" i="5" s="1"/>
  <c r="EY154" i="5"/>
  <c r="FL152" i="5" s="1"/>
  <c r="EX154" i="5"/>
  <c r="FK152" i="5" s="1"/>
  <c r="EV154" i="5"/>
  <c r="FM151" i="5" s="1"/>
  <c r="EU154" i="5"/>
  <c r="FL151" i="5" s="1"/>
  <c r="ET154" i="5"/>
  <c r="FK151" i="5" s="1"/>
  <c r="ER154" i="5"/>
  <c r="FM150" i="5" s="1"/>
  <c r="EQ154" i="5"/>
  <c r="FL150" i="5" s="1"/>
  <c r="EP154" i="5"/>
  <c r="FK150" i="5" s="1"/>
  <c r="EN154" i="5"/>
  <c r="FM149" i="5" s="1"/>
  <c r="EM154" i="5"/>
  <c r="FL149" i="5" s="1"/>
  <c r="EL154" i="5"/>
  <c r="FK149" i="5" s="1"/>
  <c r="EJ154" i="5"/>
  <c r="EI154" i="5"/>
  <c r="EH154" i="5"/>
  <c r="EG154" i="5"/>
  <c r="EE154" i="5"/>
  <c r="ED154" i="5"/>
  <c r="EC154" i="5"/>
  <c r="EB154" i="5"/>
  <c r="EA154" i="5"/>
  <c r="DZ154" i="5"/>
  <c r="DY154" i="5"/>
  <c r="DX154" i="5"/>
  <c r="DW154" i="5"/>
  <c r="DV154" i="5"/>
  <c r="DT154" i="5"/>
  <c r="DS154" i="5"/>
  <c r="DR154" i="5"/>
  <c r="DQ154" i="5"/>
  <c r="DP154" i="5"/>
  <c r="DO154" i="5"/>
  <c r="DN154" i="5"/>
  <c r="DM154" i="5"/>
  <c r="DL154" i="5"/>
  <c r="DK154" i="5"/>
  <c r="DJ154" i="5"/>
  <c r="DI154" i="5"/>
  <c r="DH154" i="5"/>
  <c r="DG154" i="5"/>
  <c r="DF154" i="5"/>
  <c r="DE154" i="5"/>
  <c r="DC154" i="5"/>
  <c r="DB154" i="5"/>
  <c r="DA154" i="5"/>
  <c r="CZ154" i="5"/>
  <c r="CY154" i="5"/>
  <c r="CX154" i="5"/>
  <c r="CW154" i="5"/>
  <c r="CV154" i="5"/>
  <c r="CU154" i="5"/>
  <c r="CT154" i="5"/>
  <c r="CR154" i="5"/>
  <c r="CQ154" i="5"/>
  <c r="CP154" i="5"/>
  <c r="CO154" i="5"/>
  <c r="CN154" i="5"/>
  <c r="CM154" i="5"/>
  <c r="CL154" i="5"/>
  <c r="CK154" i="5"/>
  <c r="CJ154" i="5"/>
  <c r="CI154" i="5"/>
  <c r="CH154" i="5"/>
  <c r="CG154" i="5"/>
  <c r="CF154" i="5"/>
  <c r="CE154" i="5"/>
  <c r="CD154" i="5"/>
  <c r="CC154" i="5"/>
  <c r="CA154" i="5"/>
  <c r="BZ154" i="5"/>
  <c r="BY154" i="5"/>
  <c r="BX154" i="5"/>
  <c r="BW154" i="5"/>
  <c r="BV154" i="5"/>
  <c r="BU154" i="5"/>
  <c r="BT154" i="5"/>
  <c r="BS154" i="5"/>
  <c r="BR154" i="5"/>
  <c r="BP154" i="5"/>
  <c r="BO154" i="5"/>
  <c r="BN154" i="5"/>
  <c r="BM154" i="5"/>
  <c r="BL154" i="5"/>
  <c r="BK154" i="5"/>
  <c r="BJ154" i="5"/>
  <c r="BI154" i="5"/>
  <c r="BH154" i="5"/>
  <c r="BG154" i="5"/>
  <c r="BF154" i="5"/>
  <c r="BE154" i="5"/>
  <c r="BD154" i="5"/>
  <c r="FH153" i="5"/>
  <c r="FG153" i="5"/>
  <c r="FF153" i="5"/>
  <c r="FD153" i="5"/>
  <c r="FC153" i="5"/>
  <c r="FB153" i="5"/>
  <c r="EZ153" i="5"/>
  <c r="EY153" i="5"/>
  <c r="EX153" i="5"/>
  <c r="EV153" i="5"/>
  <c r="EU153" i="5"/>
  <c r="ET153" i="5"/>
  <c r="ER153" i="5"/>
  <c r="EQ153" i="5"/>
  <c r="EP153" i="5"/>
  <c r="EN153" i="5"/>
  <c r="EM153" i="5"/>
  <c r="EL153" i="5"/>
  <c r="EJ153" i="5"/>
  <c r="DU153" i="5"/>
  <c r="FE154" i="5" s="1"/>
  <c r="FJ154" i="5" s="1"/>
  <c r="CS153" i="5"/>
  <c r="DD153" i="5" s="1"/>
  <c r="BQ153" i="5"/>
  <c r="ES154" i="5" s="1"/>
  <c r="FJ151" i="5" s="1"/>
  <c r="BC153" i="5"/>
  <c r="L153" i="5"/>
  <c r="FH152" i="5"/>
  <c r="FG152" i="5"/>
  <c r="FF152" i="5"/>
  <c r="FD152" i="5"/>
  <c r="FC152" i="5"/>
  <c r="FB152" i="5"/>
  <c r="EZ152" i="5"/>
  <c r="EY152" i="5"/>
  <c r="EX152" i="5"/>
  <c r="EV152" i="5"/>
  <c r="EU152" i="5"/>
  <c r="ET152" i="5"/>
  <c r="ER152" i="5"/>
  <c r="EQ152" i="5"/>
  <c r="EP152" i="5"/>
  <c r="EN152" i="5"/>
  <c r="EM152" i="5"/>
  <c r="EL152" i="5"/>
  <c r="EJ152" i="5"/>
  <c r="DU152" i="5"/>
  <c r="FE153" i="5" s="1"/>
  <c r="CS152" i="5"/>
  <c r="EW153" i="5" s="1"/>
  <c r="BQ152" i="5"/>
  <c r="ES153" i="5" s="1"/>
  <c r="BC152" i="5"/>
  <c r="L152" i="5"/>
  <c r="FH151" i="5"/>
  <c r="FG151" i="5"/>
  <c r="FF151" i="5"/>
  <c r="FD151" i="5"/>
  <c r="FC151" i="5"/>
  <c r="FB151" i="5"/>
  <c r="EZ151" i="5"/>
  <c r="EY151" i="5"/>
  <c r="EX151" i="5"/>
  <c r="EV151" i="5"/>
  <c r="EU151" i="5"/>
  <c r="ET151" i="5"/>
  <c r="ER151" i="5"/>
  <c r="EQ151" i="5"/>
  <c r="EP151" i="5"/>
  <c r="EN151" i="5"/>
  <c r="EM151" i="5"/>
  <c r="EL151" i="5"/>
  <c r="EJ151" i="5"/>
  <c r="DU151" i="5"/>
  <c r="FE152" i="5" s="1"/>
  <c r="CS151" i="5"/>
  <c r="EW152" i="5" s="1"/>
  <c r="BQ151" i="5"/>
  <c r="ES152" i="5" s="1"/>
  <c r="BC151" i="5"/>
  <c r="L151" i="5"/>
  <c r="FH150" i="5"/>
  <c r="FG150" i="5"/>
  <c r="FF150" i="5"/>
  <c r="FD150" i="5"/>
  <c r="FC150" i="5"/>
  <c r="FB150" i="5"/>
  <c r="EZ150" i="5"/>
  <c r="EY150" i="5"/>
  <c r="EX150" i="5"/>
  <c r="EV150" i="5"/>
  <c r="EU150" i="5"/>
  <c r="ET150" i="5"/>
  <c r="ER150" i="5"/>
  <c r="EQ150" i="5"/>
  <c r="EP150" i="5"/>
  <c r="EN150" i="5"/>
  <c r="EM150" i="5"/>
  <c r="EL150" i="5"/>
  <c r="EJ150" i="5"/>
  <c r="DU150" i="5"/>
  <c r="EF150" i="5" s="1"/>
  <c r="CS150" i="5"/>
  <c r="EW151" i="5" s="1"/>
  <c r="BQ150" i="5"/>
  <c r="CB150" i="5" s="1"/>
  <c r="BC150" i="5"/>
  <c r="L150" i="5"/>
  <c r="DU149" i="5"/>
  <c r="EF149" i="5" s="1"/>
  <c r="CS149" i="5"/>
  <c r="EW150" i="5" s="1"/>
  <c r="BQ149" i="5"/>
  <c r="CB149" i="5" s="1"/>
  <c r="BC149" i="5"/>
  <c r="L149" i="5"/>
  <c r="FQ147" i="5"/>
  <c r="FP147" i="5"/>
  <c r="FM147" i="5"/>
  <c r="FL147" i="5"/>
  <c r="EX147" i="5"/>
  <c r="EU147" i="5"/>
  <c r="ET147" i="5"/>
  <c r="EQ147" i="5"/>
  <c r="EP147" i="5"/>
  <c r="EM147" i="5"/>
  <c r="EL147" i="5"/>
  <c r="EI147" i="5"/>
  <c r="EH147" i="5"/>
  <c r="EG147" i="5"/>
  <c r="EE147" i="5"/>
  <c r="ED147" i="5"/>
  <c r="EC147" i="5"/>
  <c r="EB147" i="5"/>
  <c r="EA147" i="5"/>
  <c r="DZ147" i="5"/>
  <c r="DY147" i="5"/>
  <c r="DX147" i="5"/>
  <c r="DW147" i="5"/>
  <c r="DV147" i="5"/>
  <c r="DT147" i="5"/>
  <c r="DS147" i="5"/>
  <c r="DR147" i="5"/>
  <c r="DQ147" i="5"/>
  <c r="DP147" i="5"/>
  <c r="DO147" i="5"/>
  <c r="DN147" i="5"/>
  <c r="DM147" i="5"/>
  <c r="DL147" i="5"/>
  <c r="DK147" i="5"/>
  <c r="DJ147" i="5"/>
  <c r="DI147" i="5"/>
  <c r="DH147" i="5"/>
  <c r="DG147" i="5"/>
  <c r="DF147" i="5"/>
  <c r="DE147" i="5"/>
  <c r="DC147" i="5"/>
  <c r="DB147" i="5"/>
  <c r="DA147" i="5"/>
  <c r="CZ147" i="5"/>
  <c r="CY147" i="5"/>
  <c r="CX147" i="5"/>
  <c r="CW147" i="5"/>
  <c r="CV147" i="5"/>
  <c r="CU147" i="5"/>
  <c r="CT147" i="5"/>
  <c r="CR147" i="5"/>
  <c r="CQ147" i="5"/>
  <c r="CP147" i="5"/>
  <c r="CO147" i="5"/>
  <c r="CN147" i="5"/>
  <c r="CM147" i="5"/>
  <c r="CL147" i="5"/>
  <c r="CK147" i="5"/>
  <c r="CJ147" i="5"/>
  <c r="CI147" i="5"/>
  <c r="CH147" i="5"/>
  <c r="CG147" i="5"/>
  <c r="CF147" i="5"/>
  <c r="CE147" i="5"/>
  <c r="CD147" i="5"/>
  <c r="CC147" i="5"/>
  <c r="CA147" i="5"/>
  <c r="BZ147" i="5"/>
  <c r="BY147" i="5"/>
  <c r="BX147" i="5"/>
  <c r="BW147" i="5"/>
  <c r="BV147" i="5"/>
  <c r="BU147" i="5"/>
  <c r="BT147" i="5"/>
  <c r="BS147" i="5"/>
  <c r="BR147" i="5"/>
  <c r="BP147" i="5"/>
  <c r="BO147" i="5"/>
  <c r="BN147" i="5"/>
  <c r="BM147" i="5"/>
  <c r="BL147" i="5"/>
  <c r="BK147" i="5"/>
  <c r="BJ147" i="5"/>
  <c r="BI147" i="5"/>
  <c r="BH147" i="5"/>
  <c r="BG147" i="5"/>
  <c r="BF147" i="5"/>
  <c r="BE147" i="5"/>
  <c r="BD147" i="5"/>
  <c r="AZ147" i="5"/>
  <c r="AX147" i="5"/>
  <c r="AW147" i="5"/>
  <c r="AT147" i="5"/>
  <c r="AB147" i="5"/>
  <c r="AA147" i="5"/>
  <c r="Y147" i="5"/>
  <c r="X147" i="5"/>
  <c r="W147" i="5"/>
  <c r="U147" i="5"/>
  <c r="T147" i="5"/>
  <c r="S147" i="5"/>
  <c r="R147" i="5"/>
  <c r="Q147" i="5"/>
  <c r="P147" i="5"/>
  <c r="O147" i="5"/>
  <c r="N147" i="5"/>
  <c r="M147" i="5"/>
  <c r="FO146" i="5"/>
  <c r="FR146" i="5" s="1"/>
  <c r="FK146" i="5"/>
  <c r="FN146" i="5" s="1"/>
  <c r="FB146" i="5"/>
  <c r="FF146" i="5" s="1"/>
  <c r="FA146" i="5"/>
  <c r="FE146" i="5" s="1"/>
  <c r="EO146" i="5"/>
  <c r="ER146" i="5" s="1"/>
  <c r="EJ146" i="5"/>
  <c r="DU146" i="5"/>
  <c r="EF146" i="5" s="1"/>
  <c r="CS146" i="5"/>
  <c r="EO154" i="5" s="1"/>
  <c r="FJ150" i="5" s="1"/>
  <c r="BQ146" i="5"/>
  <c r="CB146" i="5" s="1"/>
  <c r="BC146" i="5"/>
  <c r="AV146" i="5"/>
  <c r="EW146" i="5" s="1"/>
  <c r="EY146" i="5" s="1"/>
  <c r="AU146" i="5"/>
  <c r="ES146" i="5" s="1"/>
  <c r="EV146" i="5" s="1"/>
  <c r="AR146" i="5"/>
  <c r="AP146" i="5"/>
  <c r="AO146" i="5"/>
  <c r="AN146" i="5"/>
  <c r="AL146" i="5"/>
  <c r="AK146" i="5"/>
  <c r="AJ146" i="5"/>
  <c r="AI146" i="5"/>
  <c r="AH146" i="5"/>
  <c r="AG146" i="5"/>
  <c r="AE146" i="5"/>
  <c r="AD146" i="5"/>
  <c r="AC146" i="5"/>
  <c r="Z146" i="5"/>
  <c r="L146" i="5"/>
  <c r="I146" i="5" a="1"/>
  <c r="I146" i="5" s="1"/>
  <c r="H146" i="5" a="1"/>
  <c r="H146" i="5" s="1"/>
  <c r="B146" i="5" a="1"/>
  <c r="B146" i="5" s="1"/>
  <c r="FO145" i="5"/>
  <c r="FR145" i="5" s="1"/>
  <c r="FK145" i="5"/>
  <c r="FN145" i="5" s="1"/>
  <c r="FB145" i="5"/>
  <c r="FF145" i="5" s="1"/>
  <c r="FA145" i="5"/>
  <c r="FE145" i="5" s="1"/>
  <c r="EO145" i="5"/>
  <c r="ER145" i="5" s="1"/>
  <c r="EJ145" i="5"/>
  <c r="DU145" i="5"/>
  <c r="FA153" i="5" s="1"/>
  <c r="CS145" i="5"/>
  <c r="EO153" i="5" s="1"/>
  <c r="BQ145" i="5"/>
  <c r="EK153" i="5" s="1"/>
  <c r="BC145" i="5"/>
  <c r="AV145" i="5"/>
  <c r="EW145" i="5" s="1"/>
  <c r="EY145" i="5" s="1"/>
  <c r="AU145" i="5"/>
  <c r="ES145" i="5" s="1"/>
  <c r="EV145" i="5" s="1"/>
  <c r="AR145" i="5"/>
  <c r="AP145" i="5"/>
  <c r="AO145" i="5"/>
  <c r="AN145" i="5"/>
  <c r="AL145" i="5"/>
  <c r="AK145" i="5"/>
  <c r="AJ145" i="5"/>
  <c r="AI145" i="5"/>
  <c r="AH145" i="5"/>
  <c r="AG145" i="5"/>
  <c r="AE145" i="5"/>
  <c r="AD145" i="5"/>
  <c r="AC145" i="5"/>
  <c r="Z145" i="5"/>
  <c r="L145" i="5"/>
  <c r="I145" i="5" a="1"/>
  <c r="I145" i="5" s="1"/>
  <c r="H145" i="5" a="1"/>
  <c r="H145" i="5" s="1"/>
  <c r="B145" i="5" a="1"/>
  <c r="B145" i="5" s="1"/>
  <c r="FO144" i="5"/>
  <c r="FR144" i="5" s="1"/>
  <c r="FK144" i="5"/>
  <c r="FB144" i="5"/>
  <c r="FF144" i="5" s="1"/>
  <c r="FA144" i="5"/>
  <c r="FE144" i="5" s="1"/>
  <c r="EO144" i="5"/>
  <c r="ER144" i="5" s="1"/>
  <c r="EJ144" i="5"/>
  <c r="DU144" i="5"/>
  <c r="FA152" i="5" s="1"/>
  <c r="CS144" i="5"/>
  <c r="DD144" i="5" s="1"/>
  <c r="BQ144" i="5"/>
  <c r="EK152" i="5" s="1"/>
  <c r="BC144" i="5"/>
  <c r="AV144" i="5"/>
  <c r="EW144" i="5" s="1"/>
  <c r="EY144" i="5" s="1"/>
  <c r="AU144" i="5"/>
  <c r="ES144" i="5" s="1"/>
  <c r="EV144" i="5" s="1"/>
  <c r="AR144" i="5"/>
  <c r="AP144" i="5"/>
  <c r="AO144" i="5"/>
  <c r="AN144" i="5"/>
  <c r="AL144" i="5"/>
  <c r="AK144" i="5"/>
  <c r="AJ144" i="5"/>
  <c r="AI144" i="5"/>
  <c r="AH144" i="5"/>
  <c r="AG144" i="5"/>
  <c r="AE144" i="5"/>
  <c r="AD144" i="5"/>
  <c r="AC144" i="5"/>
  <c r="Z144" i="5"/>
  <c r="L144" i="5"/>
  <c r="I144" i="5" a="1"/>
  <c r="I144" i="5" s="1"/>
  <c r="H144" i="5" a="1"/>
  <c r="H144" i="5" s="1"/>
  <c r="B144" i="5" a="1"/>
  <c r="B144" i="5" s="1"/>
  <c r="FO143" i="5"/>
  <c r="FR143" i="5" s="1"/>
  <c r="FK143" i="5"/>
  <c r="FN143" i="5" s="1"/>
  <c r="FB143" i="5"/>
  <c r="FF143" i="5" s="1"/>
  <c r="FA143" i="5"/>
  <c r="FE143" i="5" s="1"/>
  <c r="EO143" i="5"/>
  <c r="ER143" i="5" s="1"/>
  <c r="EJ143" i="5"/>
  <c r="DU143" i="5"/>
  <c r="EF143" i="5" s="1"/>
  <c r="CS143" i="5"/>
  <c r="EO151" i="5" s="1"/>
  <c r="BQ143" i="5"/>
  <c r="CB143" i="5" s="1"/>
  <c r="BC143" i="5"/>
  <c r="AV143" i="5"/>
  <c r="EW143" i="5" s="1"/>
  <c r="EY143" i="5" s="1"/>
  <c r="AU143" i="5"/>
  <c r="ES143" i="5" s="1"/>
  <c r="EV143" i="5" s="1"/>
  <c r="AR143" i="5"/>
  <c r="AP143" i="5"/>
  <c r="AO143" i="5"/>
  <c r="AN143" i="5"/>
  <c r="AL143" i="5"/>
  <c r="AK143" i="5"/>
  <c r="AJ143" i="5"/>
  <c r="AI143" i="5"/>
  <c r="AH143" i="5"/>
  <c r="AG143" i="5"/>
  <c r="AE143" i="5"/>
  <c r="AD143" i="5"/>
  <c r="AC143" i="5"/>
  <c r="Z143" i="5"/>
  <c r="L143" i="5"/>
  <c r="I143" i="5" a="1"/>
  <c r="I143" i="5" s="1"/>
  <c r="H143" i="5" a="1"/>
  <c r="H143" i="5" s="1"/>
  <c r="B143" i="5" a="1"/>
  <c r="B143" i="5" s="1"/>
  <c r="FO142" i="5"/>
  <c r="FK142" i="5"/>
  <c r="FB142" i="5"/>
  <c r="FA142" i="5"/>
  <c r="FE142" i="5" s="1"/>
  <c r="EO142" i="5"/>
  <c r="EJ142" i="5"/>
  <c r="DU142" i="5"/>
  <c r="EF142" i="5" s="1"/>
  <c r="CS142" i="5"/>
  <c r="DD142" i="5" s="1"/>
  <c r="BQ142" i="5"/>
  <c r="CB142" i="5" s="1"/>
  <c r="BC142" i="5"/>
  <c r="AV142" i="5"/>
  <c r="AU142" i="5"/>
  <c r="ES142" i="5" s="1"/>
  <c r="AR142" i="5"/>
  <c r="AP142" i="5"/>
  <c r="AO142" i="5"/>
  <c r="AN142" i="5"/>
  <c r="AL142" i="5"/>
  <c r="AK142" i="5"/>
  <c r="AJ142" i="5"/>
  <c r="AI142" i="5"/>
  <c r="AH142" i="5"/>
  <c r="AG142" i="5"/>
  <c r="AE142" i="5"/>
  <c r="AD142" i="5"/>
  <c r="AC142" i="5"/>
  <c r="Z142" i="5"/>
  <c r="L142" i="5"/>
  <c r="I142" i="5" a="1"/>
  <c r="I142" i="5" s="1"/>
  <c r="H142" i="5" a="1"/>
  <c r="H142" i="5" s="1"/>
  <c r="B142" i="5" a="1"/>
  <c r="B142" i="5" s="1"/>
  <c r="FQ141" i="5"/>
  <c r="FP141" i="5"/>
  <c r="FO141" i="5"/>
  <c r="FM141" i="5"/>
  <c r="FL141" i="5"/>
  <c r="FK141" i="5"/>
  <c r="FF141" i="5"/>
  <c r="FE141" i="5"/>
  <c r="FD141" i="5"/>
  <c r="FB141" i="5"/>
  <c r="FA141" i="5"/>
  <c r="EZ141" i="5"/>
  <c r="EX141" i="5"/>
  <c r="EW141" i="5"/>
  <c r="EU141" i="5"/>
  <c r="ET141" i="5"/>
  <c r="ES141" i="5"/>
  <c r="EQ141" i="5"/>
  <c r="EP141" i="5"/>
  <c r="EO141" i="5"/>
  <c r="EM141" i="5"/>
  <c r="EL141" i="5"/>
  <c r="EK141" i="5"/>
  <c r="I141" i="5" a="1"/>
  <c r="I141" i="5" s="1"/>
  <c r="H141" i="5" a="1"/>
  <c r="H141" i="5" s="1"/>
  <c r="B141" i="5" a="1"/>
  <c r="B141" i="5" s="1"/>
  <c r="BD141" i="5" s="1"/>
  <c r="BE141" i="5" s="1"/>
  <c r="FH139" i="5"/>
  <c r="FM139" i="5" s="1"/>
  <c r="FG139" i="5"/>
  <c r="FL139" i="5" s="1"/>
  <c r="FF139" i="5"/>
  <c r="FK139" i="5" s="1"/>
  <c r="FD139" i="5"/>
  <c r="FM138" i="5" s="1"/>
  <c r="FC139" i="5"/>
  <c r="FL138" i="5" s="1"/>
  <c r="FB139" i="5"/>
  <c r="FK138" i="5" s="1"/>
  <c r="EZ139" i="5"/>
  <c r="FM137" i="5" s="1"/>
  <c r="EY139" i="5"/>
  <c r="FL137" i="5" s="1"/>
  <c r="EX139" i="5"/>
  <c r="FK137" i="5" s="1"/>
  <c r="EV139" i="5"/>
  <c r="FM136" i="5" s="1"/>
  <c r="EU139" i="5"/>
  <c r="FL136" i="5" s="1"/>
  <c r="ET139" i="5"/>
  <c r="FK136" i="5" s="1"/>
  <c r="ER139" i="5"/>
  <c r="FM135" i="5" s="1"/>
  <c r="EQ139" i="5"/>
  <c r="FL135" i="5" s="1"/>
  <c r="EP139" i="5"/>
  <c r="FK135" i="5" s="1"/>
  <c r="EN139" i="5"/>
  <c r="FM134" i="5" s="1"/>
  <c r="EM139" i="5"/>
  <c r="FL134" i="5" s="1"/>
  <c r="EL139" i="5"/>
  <c r="FK134" i="5" s="1"/>
  <c r="EJ139" i="5"/>
  <c r="EI139" i="5"/>
  <c r="EH139" i="5"/>
  <c r="EG139" i="5"/>
  <c r="EE139" i="5"/>
  <c r="ED139" i="5"/>
  <c r="EC139" i="5"/>
  <c r="EB139" i="5"/>
  <c r="EA139" i="5"/>
  <c r="DZ139" i="5"/>
  <c r="DY139" i="5"/>
  <c r="DX139" i="5"/>
  <c r="DW139" i="5"/>
  <c r="DV139" i="5"/>
  <c r="DT139" i="5"/>
  <c r="DS139" i="5"/>
  <c r="DR139" i="5"/>
  <c r="DQ139" i="5"/>
  <c r="DP139" i="5"/>
  <c r="DO139" i="5"/>
  <c r="DN139" i="5"/>
  <c r="DM139" i="5"/>
  <c r="DL139" i="5"/>
  <c r="DK139" i="5"/>
  <c r="DJ139" i="5"/>
  <c r="DI139" i="5"/>
  <c r="DH139" i="5"/>
  <c r="DG139" i="5"/>
  <c r="DF139" i="5"/>
  <c r="DE139" i="5"/>
  <c r="DC139" i="5"/>
  <c r="DB139" i="5"/>
  <c r="DA139" i="5"/>
  <c r="CZ139" i="5"/>
  <c r="CY139" i="5"/>
  <c r="CX139" i="5"/>
  <c r="CW139" i="5"/>
  <c r="CV139" i="5"/>
  <c r="CU139" i="5"/>
  <c r="CT139" i="5"/>
  <c r="CR139" i="5"/>
  <c r="CQ139" i="5"/>
  <c r="CP139" i="5"/>
  <c r="CO139" i="5"/>
  <c r="CN139" i="5"/>
  <c r="CM139" i="5"/>
  <c r="CL139" i="5"/>
  <c r="CK139" i="5"/>
  <c r="CJ139" i="5"/>
  <c r="CI139" i="5"/>
  <c r="CH139" i="5"/>
  <c r="CG139" i="5"/>
  <c r="CF139" i="5"/>
  <c r="CE139" i="5"/>
  <c r="CD139" i="5"/>
  <c r="CC139" i="5"/>
  <c r="CA139" i="5"/>
  <c r="BZ139" i="5"/>
  <c r="BY139" i="5"/>
  <c r="BX139" i="5"/>
  <c r="BW139" i="5"/>
  <c r="BV139" i="5"/>
  <c r="BU139" i="5"/>
  <c r="BT139" i="5"/>
  <c r="BS139" i="5"/>
  <c r="BR139" i="5"/>
  <c r="BP139" i="5"/>
  <c r="BO139" i="5"/>
  <c r="BN139" i="5"/>
  <c r="BM139" i="5"/>
  <c r="BL139" i="5"/>
  <c r="BK139" i="5"/>
  <c r="BJ139" i="5"/>
  <c r="BI139" i="5"/>
  <c r="BH139" i="5"/>
  <c r="BG139" i="5"/>
  <c r="BF139" i="5"/>
  <c r="BE139" i="5"/>
  <c r="BD139" i="5"/>
  <c r="FH138" i="5"/>
  <c r="FG138" i="5"/>
  <c r="FF138" i="5"/>
  <c r="FD138" i="5"/>
  <c r="FC138" i="5"/>
  <c r="FB138" i="5"/>
  <c r="EZ138" i="5"/>
  <c r="EY138" i="5"/>
  <c r="EX138" i="5"/>
  <c r="EV138" i="5"/>
  <c r="EU138" i="5"/>
  <c r="ET138" i="5"/>
  <c r="ER138" i="5"/>
  <c r="EQ138" i="5"/>
  <c r="EP138" i="5"/>
  <c r="EN138" i="5"/>
  <c r="EM138" i="5"/>
  <c r="EL138" i="5"/>
  <c r="EJ138" i="5"/>
  <c r="DU138" i="5"/>
  <c r="CS138" i="5"/>
  <c r="DD138" i="5" s="1"/>
  <c r="BQ138" i="5"/>
  <c r="ES139" i="5" s="1"/>
  <c r="FJ136" i="5" s="1"/>
  <c r="BC138" i="5"/>
  <c r="L138" i="5"/>
  <c r="FH137" i="5"/>
  <c r="FG137" i="5"/>
  <c r="FF137" i="5"/>
  <c r="FD137" i="5"/>
  <c r="FC137" i="5"/>
  <c r="FB137" i="5"/>
  <c r="EZ137" i="5"/>
  <c r="EY137" i="5"/>
  <c r="EX137" i="5"/>
  <c r="EV137" i="5"/>
  <c r="EU137" i="5"/>
  <c r="ET137" i="5"/>
  <c r="ER137" i="5"/>
  <c r="EQ137" i="5"/>
  <c r="EP137" i="5"/>
  <c r="EN137" i="5"/>
  <c r="EM137" i="5"/>
  <c r="EL137" i="5"/>
  <c r="EJ137" i="5"/>
  <c r="DU137" i="5"/>
  <c r="FE138" i="5" s="1"/>
  <c r="CS137" i="5"/>
  <c r="EW138" i="5" s="1"/>
  <c r="BQ137" i="5"/>
  <c r="ES138" i="5" s="1"/>
  <c r="BC137" i="5"/>
  <c r="L137" i="5"/>
  <c r="FH136" i="5"/>
  <c r="FG136" i="5"/>
  <c r="FF136" i="5"/>
  <c r="FD136" i="5"/>
  <c r="FC136" i="5"/>
  <c r="FB136" i="5"/>
  <c r="EZ136" i="5"/>
  <c r="EY136" i="5"/>
  <c r="EX136" i="5"/>
  <c r="EV136" i="5"/>
  <c r="EU136" i="5"/>
  <c r="ET136" i="5"/>
  <c r="ER136" i="5"/>
  <c r="EQ136" i="5"/>
  <c r="EP136" i="5"/>
  <c r="EN136" i="5"/>
  <c r="EM136" i="5"/>
  <c r="EL136" i="5"/>
  <c r="EJ136" i="5"/>
  <c r="DU136" i="5"/>
  <c r="CS136" i="5"/>
  <c r="EW137" i="5" s="1"/>
  <c r="BQ136" i="5"/>
  <c r="ES137" i="5" s="1"/>
  <c r="BC136" i="5"/>
  <c r="L136" i="5"/>
  <c r="FH135" i="5"/>
  <c r="FG135" i="5"/>
  <c r="FF135" i="5"/>
  <c r="FD135" i="5"/>
  <c r="FC135" i="5"/>
  <c r="FB135" i="5"/>
  <c r="EZ135" i="5"/>
  <c r="EY135" i="5"/>
  <c r="EX135" i="5"/>
  <c r="EV135" i="5"/>
  <c r="EU135" i="5"/>
  <c r="ET135" i="5"/>
  <c r="ER135" i="5"/>
  <c r="EQ135" i="5"/>
  <c r="EP135" i="5"/>
  <c r="EN135" i="5"/>
  <c r="EM135" i="5"/>
  <c r="EL135" i="5"/>
  <c r="EJ135" i="5"/>
  <c r="DU135" i="5"/>
  <c r="EF135" i="5" s="1"/>
  <c r="CS135" i="5"/>
  <c r="EW136" i="5" s="1"/>
  <c r="BQ135" i="5"/>
  <c r="CB135" i="5" s="1"/>
  <c r="BC135" i="5"/>
  <c r="L135" i="5"/>
  <c r="DU134" i="5"/>
  <c r="EF134" i="5" s="1"/>
  <c r="CS134" i="5"/>
  <c r="EW135" i="5" s="1"/>
  <c r="BQ134" i="5"/>
  <c r="CB134" i="5" s="1"/>
  <c r="BC134" i="5"/>
  <c r="L134" i="5"/>
  <c r="FQ132" i="5"/>
  <c r="FP132" i="5"/>
  <c r="FM132" i="5"/>
  <c r="FL132" i="5"/>
  <c r="EX132" i="5"/>
  <c r="EU132" i="5"/>
  <c r="ET132" i="5"/>
  <c r="EQ132" i="5"/>
  <c r="EP132" i="5"/>
  <c r="EM132" i="5"/>
  <c r="EL132" i="5"/>
  <c r="EI132" i="5"/>
  <c r="EH132" i="5"/>
  <c r="EG132" i="5"/>
  <c r="EE132" i="5"/>
  <c r="ED132" i="5"/>
  <c r="EC132" i="5"/>
  <c r="EB132" i="5"/>
  <c r="EA132" i="5"/>
  <c r="DZ132" i="5"/>
  <c r="DY132" i="5"/>
  <c r="DX132" i="5"/>
  <c r="DW132" i="5"/>
  <c r="DV132" i="5"/>
  <c r="DT132" i="5"/>
  <c r="DS132" i="5"/>
  <c r="DR132" i="5"/>
  <c r="DQ132" i="5"/>
  <c r="DP132" i="5"/>
  <c r="DO132" i="5"/>
  <c r="DN132" i="5"/>
  <c r="DM132" i="5"/>
  <c r="DL132" i="5"/>
  <c r="DK132" i="5"/>
  <c r="DJ132" i="5"/>
  <c r="DI132" i="5"/>
  <c r="DH132" i="5"/>
  <c r="DG132" i="5"/>
  <c r="DF132" i="5"/>
  <c r="DE132" i="5"/>
  <c r="DC132" i="5"/>
  <c r="DB132" i="5"/>
  <c r="DA132" i="5"/>
  <c r="CZ132" i="5"/>
  <c r="CY132" i="5"/>
  <c r="CX132" i="5"/>
  <c r="CW132" i="5"/>
  <c r="CV132" i="5"/>
  <c r="CU132" i="5"/>
  <c r="CT132" i="5"/>
  <c r="CR132" i="5"/>
  <c r="CQ132" i="5"/>
  <c r="CP132" i="5"/>
  <c r="CO132" i="5"/>
  <c r="CN132" i="5"/>
  <c r="CM132" i="5"/>
  <c r="CL132" i="5"/>
  <c r="CK132" i="5"/>
  <c r="CJ132" i="5"/>
  <c r="CI132" i="5"/>
  <c r="CH132" i="5"/>
  <c r="CG132" i="5"/>
  <c r="CF132" i="5"/>
  <c r="CE132" i="5"/>
  <c r="CD132" i="5"/>
  <c r="CC132" i="5"/>
  <c r="CA132" i="5"/>
  <c r="BZ132" i="5"/>
  <c r="BY132" i="5"/>
  <c r="BX132" i="5"/>
  <c r="BW132" i="5"/>
  <c r="BV132" i="5"/>
  <c r="BU132" i="5"/>
  <c r="BT132" i="5"/>
  <c r="BS132" i="5"/>
  <c r="BR132" i="5"/>
  <c r="BP132" i="5"/>
  <c r="BO132" i="5"/>
  <c r="BN132" i="5"/>
  <c r="BM132" i="5"/>
  <c r="BL132" i="5"/>
  <c r="BK132" i="5"/>
  <c r="BJ132" i="5"/>
  <c r="BI132" i="5"/>
  <c r="BH132" i="5"/>
  <c r="BG132" i="5"/>
  <c r="BF132" i="5"/>
  <c r="BE132" i="5"/>
  <c r="BD132" i="5"/>
  <c r="AZ132" i="5"/>
  <c r="AX132" i="5"/>
  <c r="AW132" i="5"/>
  <c r="AT132" i="5"/>
  <c r="AB132" i="5"/>
  <c r="AA132" i="5"/>
  <c r="Y132" i="5"/>
  <c r="X132" i="5"/>
  <c r="W132" i="5"/>
  <c r="U132" i="5"/>
  <c r="T132" i="5"/>
  <c r="S132" i="5"/>
  <c r="R132" i="5"/>
  <c r="Q132" i="5"/>
  <c r="P132" i="5"/>
  <c r="O132" i="5"/>
  <c r="N132" i="5"/>
  <c r="M132" i="5"/>
  <c r="FO131" i="5"/>
  <c r="FR131" i="5" s="1"/>
  <c r="FK131" i="5"/>
  <c r="FN131" i="5" s="1"/>
  <c r="FB131" i="5"/>
  <c r="FF131" i="5" s="1"/>
  <c r="FA131" i="5"/>
  <c r="FE131" i="5" s="1"/>
  <c r="EO131" i="5"/>
  <c r="ER131" i="5" s="1"/>
  <c r="EJ131" i="5"/>
  <c r="DU131" i="5"/>
  <c r="EF131" i="5" s="1"/>
  <c r="CS131" i="5"/>
  <c r="EO139" i="5" s="1"/>
  <c r="FJ135" i="5" s="1"/>
  <c r="BQ131" i="5"/>
  <c r="CB131" i="5" s="1"/>
  <c r="BC131" i="5"/>
  <c r="AV131" i="5"/>
  <c r="EW131" i="5" s="1"/>
  <c r="EY131" i="5" s="1"/>
  <c r="AU131" i="5"/>
  <c r="ES131" i="5" s="1"/>
  <c r="EV131" i="5" s="1"/>
  <c r="AR131" i="5"/>
  <c r="AP131" i="5"/>
  <c r="AO131" i="5"/>
  <c r="AN131" i="5"/>
  <c r="AL131" i="5"/>
  <c r="AK131" i="5"/>
  <c r="AJ131" i="5"/>
  <c r="AI131" i="5"/>
  <c r="AH131" i="5"/>
  <c r="AG131" i="5"/>
  <c r="AE131" i="5"/>
  <c r="AD131" i="5"/>
  <c r="AC131" i="5"/>
  <c r="Z131" i="5"/>
  <c r="L131" i="5"/>
  <c r="I131" i="5" a="1"/>
  <c r="I131" i="5" s="1"/>
  <c r="H131" i="5" a="1"/>
  <c r="H131" i="5" s="1"/>
  <c r="B131" i="5" a="1"/>
  <c r="B131" i="5" s="1"/>
  <c r="FO130" i="5"/>
  <c r="FR130" i="5" s="1"/>
  <c r="FK130" i="5"/>
  <c r="FN130" i="5" s="1"/>
  <c r="FB130" i="5"/>
  <c r="FF130" i="5" s="1"/>
  <c r="FA130" i="5"/>
  <c r="FE130" i="5" s="1"/>
  <c r="EO130" i="5"/>
  <c r="ER130" i="5" s="1"/>
  <c r="EJ130" i="5"/>
  <c r="DU130" i="5"/>
  <c r="FA138" i="5" s="1"/>
  <c r="CS130" i="5"/>
  <c r="EO138" i="5" s="1"/>
  <c r="BQ130" i="5"/>
  <c r="EK138" i="5" s="1"/>
  <c r="BC130" i="5"/>
  <c r="AV130" i="5"/>
  <c r="EW130" i="5" s="1"/>
  <c r="EY130" i="5" s="1"/>
  <c r="AU130" i="5"/>
  <c r="ES130" i="5" s="1"/>
  <c r="EV130" i="5" s="1"/>
  <c r="AR130" i="5"/>
  <c r="AP130" i="5"/>
  <c r="AO130" i="5"/>
  <c r="AN130" i="5"/>
  <c r="AL130" i="5"/>
  <c r="AK130" i="5"/>
  <c r="AJ130" i="5"/>
  <c r="AI130" i="5"/>
  <c r="AH130" i="5"/>
  <c r="AG130" i="5"/>
  <c r="AE130" i="5"/>
  <c r="AD130" i="5"/>
  <c r="AC130" i="5"/>
  <c r="Z130" i="5"/>
  <c r="L130" i="5"/>
  <c r="I130" i="5" a="1"/>
  <c r="I130" i="5" s="1"/>
  <c r="H130" i="5" a="1"/>
  <c r="H130" i="5" s="1"/>
  <c r="B130" i="5" a="1"/>
  <c r="B130" i="5" s="1"/>
  <c r="FO129" i="5"/>
  <c r="FR129" i="5" s="1"/>
  <c r="FK129" i="5"/>
  <c r="FB129" i="5"/>
  <c r="FF129" i="5" s="1"/>
  <c r="FA129" i="5"/>
  <c r="FE129" i="5" s="1"/>
  <c r="EO129" i="5"/>
  <c r="ER129" i="5" s="1"/>
  <c r="EJ129" i="5"/>
  <c r="DU129" i="5"/>
  <c r="FA137" i="5" s="1"/>
  <c r="CS129" i="5"/>
  <c r="DD129" i="5" s="1"/>
  <c r="BQ129" i="5"/>
  <c r="EK137" i="5" s="1"/>
  <c r="BC129" i="5"/>
  <c r="AV129" i="5"/>
  <c r="EW129" i="5" s="1"/>
  <c r="EY129" i="5" s="1"/>
  <c r="AU129" i="5"/>
  <c r="ES129" i="5" s="1"/>
  <c r="EV129" i="5" s="1"/>
  <c r="AR129" i="5"/>
  <c r="AP129" i="5"/>
  <c r="AO129" i="5"/>
  <c r="AN129" i="5"/>
  <c r="AL129" i="5"/>
  <c r="AK129" i="5"/>
  <c r="AJ129" i="5"/>
  <c r="AI129" i="5"/>
  <c r="AH129" i="5"/>
  <c r="AG129" i="5"/>
  <c r="AE129" i="5"/>
  <c r="AD129" i="5"/>
  <c r="AC129" i="5"/>
  <c r="Z129" i="5"/>
  <c r="L129" i="5"/>
  <c r="I129" i="5" a="1"/>
  <c r="I129" i="5" s="1"/>
  <c r="H129" i="5" a="1"/>
  <c r="H129" i="5" s="1"/>
  <c r="B129" i="5" a="1"/>
  <c r="B129" i="5" s="1"/>
  <c r="FO128" i="5"/>
  <c r="FR128" i="5" s="1"/>
  <c r="FK128" i="5"/>
  <c r="FN128" i="5" s="1"/>
  <c r="FB128" i="5"/>
  <c r="FF128" i="5" s="1"/>
  <c r="FA128" i="5"/>
  <c r="FE128" i="5" s="1"/>
  <c r="EO128" i="5"/>
  <c r="ER128" i="5" s="1"/>
  <c r="EJ128" i="5"/>
  <c r="DU128" i="5"/>
  <c r="EF128" i="5" s="1"/>
  <c r="CS128" i="5"/>
  <c r="EO136" i="5" s="1"/>
  <c r="BQ128" i="5"/>
  <c r="CB128" i="5" s="1"/>
  <c r="BC128" i="5"/>
  <c r="AV128" i="5"/>
  <c r="EW128" i="5" s="1"/>
  <c r="EY128" i="5" s="1"/>
  <c r="AU128" i="5"/>
  <c r="ES128" i="5" s="1"/>
  <c r="EV128" i="5" s="1"/>
  <c r="AR128" i="5"/>
  <c r="AP128" i="5"/>
  <c r="AO128" i="5"/>
  <c r="AN128" i="5"/>
  <c r="AL128" i="5"/>
  <c r="AK128" i="5"/>
  <c r="AJ128" i="5"/>
  <c r="AI128" i="5"/>
  <c r="AH128" i="5"/>
  <c r="AG128" i="5"/>
  <c r="AE128" i="5"/>
  <c r="AD128" i="5"/>
  <c r="AC128" i="5"/>
  <c r="Z128" i="5"/>
  <c r="L128" i="5"/>
  <c r="I128" i="5" a="1"/>
  <c r="I128" i="5" s="1"/>
  <c r="H128" i="5" a="1"/>
  <c r="H128" i="5" s="1"/>
  <c r="B128" i="5" a="1"/>
  <c r="B128" i="5" s="1"/>
  <c r="FO127" i="5"/>
  <c r="FK127" i="5"/>
  <c r="FB127" i="5"/>
  <c r="FA127" i="5"/>
  <c r="EO127" i="5"/>
  <c r="ER127" i="5" s="1"/>
  <c r="EJ127" i="5"/>
  <c r="DU127" i="5"/>
  <c r="EF127" i="5" s="1"/>
  <c r="CS127" i="5"/>
  <c r="DD127" i="5" s="1"/>
  <c r="BQ127" i="5"/>
  <c r="CB127" i="5" s="1"/>
  <c r="BC127" i="5"/>
  <c r="AV127" i="5"/>
  <c r="AU127" i="5"/>
  <c r="ES127" i="5" s="1"/>
  <c r="AR127" i="5"/>
  <c r="AP127" i="5"/>
  <c r="AO127" i="5"/>
  <c r="AN127" i="5"/>
  <c r="AL127" i="5"/>
  <c r="AK127" i="5"/>
  <c r="AJ127" i="5"/>
  <c r="AI127" i="5"/>
  <c r="AH127" i="5"/>
  <c r="AG127" i="5"/>
  <c r="AE127" i="5"/>
  <c r="AD127" i="5"/>
  <c r="AC127" i="5"/>
  <c r="Z127" i="5"/>
  <c r="L127" i="5"/>
  <c r="I127" i="5" a="1"/>
  <c r="I127" i="5" s="1"/>
  <c r="H127" i="5" a="1"/>
  <c r="H127" i="5" s="1"/>
  <c r="B127" i="5" a="1"/>
  <c r="B127" i="5" s="1"/>
  <c r="FQ126" i="5"/>
  <c r="FP126" i="5"/>
  <c r="FO126" i="5"/>
  <c r="FM126" i="5"/>
  <c r="FL126" i="5"/>
  <c r="FK126" i="5"/>
  <c r="FF126" i="5"/>
  <c r="FE126" i="5"/>
  <c r="FD126" i="5"/>
  <c r="FB126" i="5"/>
  <c r="FA126" i="5"/>
  <c r="EZ126" i="5"/>
  <c r="EX126" i="5"/>
  <c r="EW126" i="5"/>
  <c r="EU126" i="5"/>
  <c r="ET126" i="5"/>
  <c r="ES126" i="5"/>
  <c r="EQ126" i="5"/>
  <c r="EP126" i="5"/>
  <c r="EO126" i="5"/>
  <c r="EM126" i="5"/>
  <c r="EL126" i="5"/>
  <c r="EK126" i="5"/>
  <c r="I126" i="5" a="1"/>
  <c r="I126" i="5" s="1"/>
  <c r="H126" i="5" a="1"/>
  <c r="H126" i="5" s="1"/>
  <c r="B126" i="5" a="1"/>
  <c r="B126" i="5" s="1"/>
  <c r="BD126" i="5" s="1"/>
  <c r="BE126" i="5" s="1"/>
  <c r="FH124" i="5"/>
  <c r="FM124" i="5" s="1"/>
  <c r="FG124" i="5"/>
  <c r="FL124" i="5" s="1"/>
  <c r="FF124" i="5"/>
  <c r="FK124" i="5" s="1"/>
  <c r="FD124" i="5"/>
  <c r="FM123" i="5" s="1"/>
  <c r="FC124" i="5"/>
  <c r="FL123" i="5" s="1"/>
  <c r="FB124" i="5"/>
  <c r="EZ124" i="5"/>
  <c r="FM122" i="5" s="1"/>
  <c r="EY124" i="5"/>
  <c r="FL122" i="5" s="1"/>
  <c r="EX124" i="5"/>
  <c r="FK122" i="5" s="1"/>
  <c r="EV124" i="5"/>
  <c r="FM121" i="5" s="1"/>
  <c r="EU124" i="5"/>
  <c r="FL121" i="5" s="1"/>
  <c r="ET124" i="5"/>
  <c r="FK121" i="5" s="1"/>
  <c r="ER124" i="5"/>
  <c r="FM120" i="5" s="1"/>
  <c r="EQ124" i="5"/>
  <c r="FL120" i="5" s="1"/>
  <c r="EP124" i="5"/>
  <c r="EN124" i="5"/>
  <c r="FM119" i="5" s="1"/>
  <c r="EM124" i="5"/>
  <c r="FL119" i="5" s="1"/>
  <c r="EL124" i="5"/>
  <c r="FK119" i="5" s="1"/>
  <c r="EJ124" i="5"/>
  <c r="EI124" i="5"/>
  <c r="EH124" i="5"/>
  <c r="EG124" i="5"/>
  <c r="EE124" i="5"/>
  <c r="ED124" i="5"/>
  <c r="EC124" i="5"/>
  <c r="EB124" i="5"/>
  <c r="EA124" i="5"/>
  <c r="DZ124" i="5"/>
  <c r="DY124" i="5"/>
  <c r="DX124" i="5"/>
  <c r="DW124" i="5"/>
  <c r="DV124" i="5"/>
  <c r="DT124" i="5"/>
  <c r="DS124" i="5"/>
  <c r="DR124" i="5"/>
  <c r="DQ124" i="5"/>
  <c r="DP124" i="5"/>
  <c r="DO124" i="5"/>
  <c r="DN124" i="5"/>
  <c r="DM124" i="5"/>
  <c r="DL124" i="5"/>
  <c r="DK124" i="5"/>
  <c r="DJ124" i="5"/>
  <c r="DI124" i="5"/>
  <c r="DH124" i="5"/>
  <c r="DG124" i="5"/>
  <c r="DF124" i="5"/>
  <c r="DE124" i="5"/>
  <c r="DC124" i="5"/>
  <c r="DB124" i="5"/>
  <c r="DA124" i="5"/>
  <c r="CZ124" i="5"/>
  <c r="CY124" i="5"/>
  <c r="CX124" i="5"/>
  <c r="CW124" i="5"/>
  <c r="CV124" i="5"/>
  <c r="CU124" i="5"/>
  <c r="CT124" i="5"/>
  <c r="CR124" i="5"/>
  <c r="CQ124" i="5"/>
  <c r="CP124" i="5"/>
  <c r="CO124" i="5"/>
  <c r="CN124" i="5"/>
  <c r="CM124" i="5"/>
  <c r="CL124" i="5"/>
  <c r="CK124" i="5"/>
  <c r="CJ124" i="5"/>
  <c r="CI124" i="5"/>
  <c r="CH124" i="5"/>
  <c r="CG124" i="5"/>
  <c r="CF124" i="5"/>
  <c r="CE124" i="5"/>
  <c r="CD124" i="5"/>
  <c r="CC124" i="5"/>
  <c r="CA124" i="5"/>
  <c r="BZ124" i="5"/>
  <c r="BY124" i="5"/>
  <c r="BX124" i="5"/>
  <c r="BW124" i="5"/>
  <c r="BV124" i="5"/>
  <c r="BU124" i="5"/>
  <c r="BT124" i="5"/>
  <c r="BS124" i="5"/>
  <c r="BR124" i="5"/>
  <c r="BP124" i="5"/>
  <c r="BO124" i="5"/>
  <c r="BN124" i="5"/>
  <c r="BM124" i="5"/>
  <c r="BL124" i="5"/>
  <c r="BK124" i="5"/>
  <c r="BJ124" i="5"/>
  <c r="BI124" i="5"/>
  <c r="BH124" i="5"/>
  <c r="BG124" i="5"/>
  <c r="BF124" i="5"/>
  <c r="BE124" i="5"/>
  <c r="BD124" i="5"/>
  <c r="FK123" i="5"/>
  <c r="FH123" i="5"/>
  <c r="FG123" i="5"/>
  <c r="FF123" i="5"/>
  <c r="FD123" i="5"/>
  <c r="FC123" i="5"/>
  <c r="FB123" i="5"/>
  <c r="EZ123" i="5"/>
  <c r="EY123" i="5"/>
  <c r="EX123" i="5"/>
  <c r="EV123" i="5"/>
  <c r="EU123" i="5"/>
  <c r="ET123" i="5"/>
  <c r="ER123" i="5"/>
  <c r="EQ123" i="5"/>
  <c r="EP123" i="5"/>
  <c r="EN123" i="5"/>
  <c r="EM123" i="5"/>
  <c r="EL123" i="5"/>
  <c r="EJ123" i="5"/>
  <c r="DU123" i="5"/>
  <c r="FE124" i="5" s="1"/>
  <c r="FJ124" i="5" s="1"/>
  <c r="CS123" i="5"/>
  <c r="DD123" i="5" s="1"/>
  <c r="BQ123" i="5"/>
  <c r="BC123" i="5"/>
  <c r="L123" i="5"/>
  <c r="FH122" i="5"/>
  <c r="FG122" i="5"/>
  <c r="FF122" i="5"/>
  <c r="FD122" i="5"/>
  <c r="FC122" i="5"/>
  <c r="FB122" i="5"/>
  <c r="EZ122" i="5"/>
  <c r="EY122" i="5"/>
  <c r="EX122" i="5"/>
  <c r="EV122" i="5"/>
  <c r="EU122" i="5"/>
  <c r="ET122" i="5"/>
  <c r="ER122" i="5"/>
  <c r="EQ122" i="5"/>
  <c r="EP122" i="5"/>
  <c r="EN122" i="5"/>
  <c r="EM122" i="5"/>
  <c r="EL122" i="5"/>
  <c r="EJ122" i="5"/>
  <c r="DU122" i="5"/>
  <c r="FE123" i="5" s="1"/>
  <c r="CS122" i="5"/>
  <c r="EW123" i="5" s="1"/>
  <c r="BQ122" i="5"/>
  <c r="ES123" i="5" s="1"/>
  <c r="BC122" i="5"/>
  <c r="L122" i="5"/>
  <c r="FH121" i="5"/>
  <c r="FG121" i="5"/>
  <c r="FF121" i="5"/>
  <c r="FD121" i="5"/>
  <c r="FC121" i="5"/>
  <c r="FB121" i="5"/>
  <c r="EZ121" i="5"/>
  <c r="EY121" i="5"/>
  <c r="EX121" i="5"/>
  <c r="EV121" i="5"/>
  <c r="EU121" i="5"/>
  <c r="ET121" i="5"/>
  <c r="ER121" i="5"/>
  <c r="EQ121" i="5"/>
  <c r="EP121" i="5"/>
  <c r="EN121" i="5"/>
  <c r="EM121" i="5"/>
  <c r="EL121" i="5"/>
  <c r="EJ121" i="5"/>
  <c r="DU121" i="5"/>
  <c r="FE122" i="5" s="1"/>
  <c r="CS121" i="5"/>
  <c r="EW122" i="5" s="1"/>
  <c r="BQ121" i="5"/>
  <c r="ES122" i="5" s="1"/>
  <c r="BC121" i="5"/>
  <c r="L121" i="5"/>
  <c r="FK120" i="5"/>
  <c r="FH120" i="5"/>
  <c r="FG120" i="5"/>
  <c r="FF120" i="5"/>
  <c r="FD120" i="5"/>
  <c r="FC120" i="5"/>
  <c r="FB120" i="5"/>
  <c r="EZ120" i="5"/>
  <c r="EY120" i="5"/>
  <c r="EX120" i="5"/>
  <c r="EV120" i="5"/>
  <c r="EU120" i="5"/>
  <c r="ET120" i="5"/>
  <c r="ER120" i="5"/>
  <c r="EQ120" i="5"/>
  <c r="EP120" i="5"/>
  <c r="EN120" i="5"/>
  <c r="EM120" i="5"/>
  <c r="EL120" i="5"/>
  <c r="EJ120" i="5"/>
  <c r="DU120" i="5"/>
  <c r="EF120" i="5" s="1"/>
  <c r="CS120" i="5"/>
  <c r="EW121" i="5" s="1"/>
  <c r="BQ120" i="5"/>
  <c r="CB120" i="5" s="1"/>
  <c r="BC120" i="5"/>
  <c r="L120" i="5"/>
  <c r="DU119" i="5"/>
  <c r="EF119" i="5" s="1"/>
  <c r="CS119" i="5"/>
  <c r="EW120" i="5" s="1"/>
  <c r="BQ119" i="5"/>
  <c r="CB119" i="5" s="1"/>
  <c r="BC119" i="5"/>
  <c r="L119" i="5"/>
  <c r="FQ117" i="5"/>
  <c r="FP117" i="5"/>
  <c r="FM117" i="5"/>
  <c r="FL117" i="5"/>
  <c r="EX117" i="5"/>
  <c r="EU117" i="5"/>
  <c r="ET117" i="5"/>
  <c r="EQ117" i="5"/>
  <c r="EP117" i="5"/>
  <c r="EM117" i="5"/>
  <c r="EL117" i="5"/>
  <c r="EI117" i="5"/>
  <c r="EH117" i="5"/>
  <c r="EG117" i="5"/>
  <c r="EE117" i="5"/>
  <c r="ED117" i="5"/>
  <c r="EC117" i="5"/>
  <c r="EB117" i="5"/>
  <c r="EA117" i="5"/>
  <c r="DZ117" i="5"/>
  <c r="DY117" i="5"/>
  <c r="DX117" i="5"/>
  <c r="DW117" i="5"/>
  <c r="DV117" i="5"/>
  <c r="DT117" i="5"/>
  <c r="DS117" i="5"/>
  <c r="DR117" i="5"/>
  <c r="DQ117" i="5"/>
  <c r="DP117" i="5"/>
  <c r="DO117" i="5"/>
  <c r="DN117" i="5"/>
  <c r="DM117" i="5"/>
  <c r="DL117" i="5"/>
  <c r="DK117" i="5"/>
  <c r="DJ117" i="5"/>
  <c r="DI117" i="5"/>
  <c r="DH117" i="5"/>
  <c r="DG117" i="5"/>
  <c r="DF117" i="5"/>
  <c r="DE117" i="5"/>
  <c r="DC117" i="5"/>
  <c r="DB117" i="5"/>
  <c r="DA117" i="5"/>
  <c r="CZ117" i="5"/>
  <c r="CY117" i="5"/>
  <c r="CX117" i="5"/>
  <c r="CW117" i="5"/>
  <c r="CV117" i="5"/>
  <c r="CU117" i="5"/>
  <c r="CT117" i="5"/>
  <c r="CR117" i="5"/>
  <c r="CQ117" i="5"/>
  <c r="CP117" i="5"/>
  <c r="CO117" i="5"/>
  <c r="CN117" i="5"/>
  <c r="CM117" i="5"/>
  <c r="CL117" i="5"/>
  <c r="CK117" i="5"/>
  <c r="CJ117" i="5"/>
  <c r="CI117" i="5"/>
  <c r="CH117" i="5"/>
  <c r="CG117" i="5"/>
  <c r="CF117" i="5"/>
  <c r="CE117" i="5"/>
  <c r="CD117" i="5"/>
  <c r="CC117" i="5"/>
  <c r="CA117" i="5"/>
  <c r="BZ117" i="5"/>
  <c r="BY117" i="5"/>
  <c r="BX117" i="5"/>
  <c r="BW117" i="5"/>
  <c r="BV117" i="5"/>
  <c r="BU117" i="5"/>
  <c r="BT117" i="5"/>
  <c r="BS117" i="5"/>
  <c r="BR117" i="5"/>
  <c r="BP117" i="5"/>
  <c r="BO117" i="5"/>
  <c r="BN117" i="5"/>
  <c r="BM117" i="5"/>
  <c r="BL117" i="5"/>
  <c r="BK117" i="5"/>
  <c r="BJ117" i="5"/>
  <c r="BI117" i="5"/>
  <c r="BH117" i="5"/>
  <c r="BG117" i="5"/>
  <c r="BF117" i="5"/>
  <c r="BE117" i="5"/>
  <c r="BD117" i="5"/>
  <c r="AZ117" i="5"/>
  <c r="AX117" i="5"/>
  <c r="AW117" i="5"/>
  <c r="AT117" i="5"/>
  <c r="AB117" i="5"/>
  <c r="AA117" i="5"/>
  <c r="Y117" i="5"/>
  <c r="X117" i="5"/>
  <c r="W117" i="5"/>
  <c r="U117" i="5"/>
  <c r="T117" i="5"/>
  <c r="S117" i="5"/>
  <c r="R117" i="5"/>
  <c r="Q117" i="5"/>
  <c r="P117" i="5"/>
  <c r="O117" i="5"/>
  <c r="N117" i="5"/>
  <c r="M117" i="5"/>
  <c r="FO116" i="5"/>
  <c r="FR116" i="5" s="1"/>
  <c r="FK116" i="5"/>
  <c r="FN116" i="5" s="1"/>
  <c r="FB116" i="5"/>
  <c r="FF116" i="5" s="1"/>
  <c r="FA116" i="5"/>
  <c r="FE116" i="5" s="1"/>
  <c r="EO116" i="5"/>
  <c r="ER116" i="5" s="1"/>
  <c r="EJ116" i="5"/>
  <c r="DU116" i="5"/>
  <c r="CS116" i="5"/>
  <c r="EO124" i="5" s="1"/>
  <c r="FJ120" i="5" s="1"/>
  <c r="BQ116" i="5"/>
  <c r="BC116" i="5"/>
  <c r="AV116" i="5"/>
  <c r="EW116" i="5" s="1"/>
  <c r="EY116" i="5" s="1"/>
  <c r="AU116" i="5"/>
  <c r="ES116" i="5" s="1"/>
  <c r="EV116" i="5" s="1"/>
  <c r="AR116" i="5"/>
  <c r="AP116" i="5"/>
  <c r="AO116" i="5"/>
  <c r="AN116" i="5"/>
  <c r="AL116" i="5"/>
  <c r="AK116" i="5"/>
  <c r="AJ116" i="5"/>
  <c r="AI116" i="5"/>
  <c r="AH116" i="5"/>
  <c r="AG116" i="5"/>
  <c r="AE116" i="5"/>
  <c r="AD116" i="5"/>
  <c r="AC116" i="5"/>
  <c r="Z116" i="5"/>
  <c r="L116" i="5"/>
  <c r="I116" i="5" a="1"/>
  <c r="I116" i="5" s="1"/>
  <c r="H116" i="5" a="1"/>
  <c r="H116" i="5" s="1"/>
  <c r="B116" i="5" a="1"/>
  <c r="B116" i="5" s="1"/>
  <c r="FO115" i="5"/>
  <c r="FR115" i="5" s="1"/>
  <c r="FK115" i="5"/>
  <c r="FN115" i="5" s="1"/>
  <c r="FB115" i="5"/>
  <c r="FF115" i="5" s="1"/>
  <c r="FA115" i="5"/>
  <c r="FE115" i="5" s="1"/>
  <c r="EO115" i="5"/>
  <c r="ER115" i="5" s="1"/>
  <c r="EJ115" i="5"/>
  <c r="DU115" i="5"/>
  <c r="FA123" i="5" s="1"/>
  <c r="CS115" i="5"/>
  <c r="EO123" i="5" s="1"/>
  <c r="BQ115" i="5"/>
  <c r="EK123" i="5" s="1"/>
  <c r="BC115" i="5"/>
  <c r="AV115" i="5"/>
  <c r="EW115" i="5" s="1"/>
  <c r="EY115" i="5" s="1"/>
  <c r="AU115" i="5"/>
  <c r="ES115" i="5" s="1"/>
  <c r="EV115" i="5" s="1"/>
  <c r="AR115" i="5"/>
  <c r="AP115" i="5"/>
  <c r="AO115" i="5"/>
  <c r="AN115" i="5"/>
  <c r="AL115" i="5"/>
  <c r="AK115" i="5"/>
  <c r="AJ115" i="5"/>
  <c r="AI115" i="5"/>
  <c r="AH115" i="5"/>
  <c r="AG115" i="5"/>
  <c r="AE115" i="5"/>
  <c r="AD115" i="5"/>
  <c r="AC115" i="5"/>
  <c r="Z115" i="5"/>
  <c r="L115" i="5"/>
  <c r="I115" i="5" a="1"/>
  <c r="I115" i="5" s="1"/>
  <c r="H115" i="5" a="1"/>
  <c r="H115" i="5" s="1"/>
  <c r="B115" i="5" a="1"/>
  <c r="B115" i="5" s="1"/>
  <c r="FO114" i="5"/>
  <c r="FR114" i="5" s="1"/>
  <c r="FK114" i="5"/>
  <c r="FB114" i="5"/>
  <c r="FF114" i="5" s="1"/>
  <c r="FA114" i="5"/>
  <c r="FE114" i="5" s="1"/>
  <c r="EO114" i="5"/>
  <c r="ER114" i="5" s="1"/>
  <c r="EJ114" i="5"/>
  <c r="DU114" i="5"/>
  <c r="FA122" i="5" s="1"/>
  <c r="CS114" i="5"/>
  <c r="DD114" i="5" s="1"/>
  <c r="BQ114" i="5"/>
  <c r="EK122" i="5" s="1"/>
  <c r="BC114" i="5"/>
  <c r="AV114" i="5"/>
  <c r="EW114" i="5" s="1"/>
  <c r="EY114" i="5" s="1"/>
  <c r="AU114" i="5"/>
  <c r="ES114" i="5" s="1"/>
  <c r="EV114" i="5" s="1"/>
  <c r="AR114" i="5"/>
  <c r="AP114" i="5"/>
  <c r="AO114" i="5"/>
  <c r="AN114" i="5"/>
  <c r="AL114" i="5"/>
  <c r="AK114" i="5"/>
  <c r="AJ114" i="5"/>
  <c r="AI114" i="5"/>
  <c r="AH114" i="5"/>
  <c r="AG114" i="5"/>
  <c r="AE114" i="5"/>
  <c r="AD114" i="5"/>
  <c r="AC114" i="5"/>
  <c r="Z114" i="5"/>
  <c r="L114" i="5"/>
  <c r="I114" i="5" a="1"/>
  <c r="I114" i="5" s="1"/>
  <c r="H114" i="5" a="1"/>
  <c r="H114" i="5" s="1"/>
  <c r="B114" i="5" a="1"/>
  <c r="B114" i="5" s="1"/>
  <c r="FO113" i="5"/>
  <c r="FR113" i="5" s="1"/>
  <c r="FK113" i="5"/>
  <c r="FN113" i="5" s="1"/>
  <c r="FB113" i="5"/>
  <c r="FF113" i="5" s="1"/>
  <c r="FA113" i="5"/>
  <c r="FE113" i="5" s="1"/>
  <c r="EO113" i="5"/>
  <c r="ER113" i="5" s="1"/>
  <c r="EJ113" i="5"/>
  <c r="DU113" i="5"/>
  <c r="EF113" i="5" s="1"/>
  <c r="CS113" i="5"/>
  <c r="EO121" i="5" s="1"/>
  <c r="BQ113" i="5"/>
  <c r="CB113" i="5" s="1"/>
  <c r="BC113" i="5"/>
  <c r="AV113" i="5"/>
  <c r="EW113" i="5" s="1"/>
  <c r="EY113" i="5" s="1"/>
  <c r="AU113" i="5"/>
  <c r="ES113" i="5" s="1"/>
  <c r="EV113" i="5" s="1"/>
  <c r="AR113" i="5"/>
  <c r="AP113" i="5"/>
  <c r="AO113" i="5"/>
  <c r="AN113" i="5"/>
  <c r="AL113" i="5"/>
  <c r="AK113" i="5"/>
  <c r="AJ113" i="5"/>
  <c r="AI113" i="5"/>
  <c r="AH113" i="5"/>
  <c r="AG113" i="5"/>
  <c r="AE113" i="5"/>
  <c r="AD113" i="5"/>
  <c r="AC113" i="5"/>
  <c r="Z113" i="5"/>
  <c r="L113" i="5"/>
  <c r="I113" i="5" a="1"/>
  <c r="I113" i="5" s="1"/>
  <c r="H113" i="5" a="1"/>
  <c r="H113" i="5" s="1"/>
  <c r="B113" i="5" a="1"/>
  <c r="B113" i="5" s="1"/>
  <c r="FO112" i="5"/>
  <c r="FK112" i="5"/>
  <c r="FB112" i="5"/>
  <c r="FA112" i="5"/>
  <c r="EO112" i="5"/>
  <c r="ER112" i="5" s="1"/>
  <c r="EJ112" i="5"/>
  <c r="DU112" i="5"/>
  <c r="EF112" i="5" s="1"/>
  <c r="CS112" i="5"/>
  <c r="DD112" i="5" s="1"/>
  <c r="BQ112" i="5"/>
  <c r="CB112" i="5" s="1"/>
  <c r="BC112" i="5"/>
  <c r="AV112" i="5"/>
  <c r="AU112" i="5"/>
  <c r="ES112" i="5" s="1"/>
  <c r="AR112" i="5"/>
  <c r="AP112" i="5"/>
  <c r="AO112" i="5"/>
  <c r="AN112" i="5"/>
  <c r="AL112" i="5"/>
  <c r="AK112" i="5"/>
  <c r="AJ112" i="5"/>
  <c r="AI112" i="5"/>
  <c r="AH112" i="5"/>
  <c r="AG112" i="5"/>
  <c r="AE112" i="5"/>
  <c r="AD112" i="5"/>
  <c r="AC112" i="5"/>
  <c r="Z112" i="5"/>
  <c r="L112" i="5"/>
  <c r="I112" i="5" a="1"/>
  <c r="I112" i="5" s="1"/>
  <c r="H112" i="5" a="1"/>
  <c r="H112" i="5" s="1"/>
  <c r="B112" i="5" a="1"/>
  <c r="B112" i="5" s="1"/>
  <c r="FQ111" i="5"/>
  <c r="FP111" i="5"/>
  <c r="FO111" i="5"/>
  <c r="FM111" i="5"/>
  <c r="FL111" i="5"/>
  <c r="FK111" i="5"/>
  <c r="FF111" i="5"/>
  <c r="FE111" i="5"/>
  <c r="FD111" i="5"/>
  <c r="FB111" i="5"/>
  <c r="FA111" i="5"/>
  <c r="EZ111" i="5"/>
  <c r="EX111" i="5"/>
  <c r="EW111" i="5"/>
  <c r="EU111" i="5"/>
  <c r="ET111" i="5"/>
  <c r="ES111" i="5"/>
  <c r="EQ111" i="5"/>
  <c r="EP111" i="5"/>
  <c r="EO111" i="5"/>
  <c r="EM111" i="5"/>
  <c r="EL111" i="5"/>
  <c r="EK111" i="5"/>
  <c r="I111" i="5" a="1"/>
  <c r="I111" i="5" s="1"/>
  <c r="H111" i="5" a="1"/>
  <c r="H111" i="5" s="1"/>
  <c r="B111" i="5" a="1"/>
  <c r="B111" i="5" s="1"/>
  <c r="BD111" i="5" s="1"/>
  <c r="BE111" i="5" s="1"/>
  <c r="FH109" i="5"/>
  <c r="FM109" i="5" s="1"/>
  <c r="FG109" i="5"/>
  <c r="FL109" i="5" s="1"/>
  <c r="FF109" i="5"/>
  <c r="FK109" i="5" s="1"/>
  <c r="FD109" i="5"/>
  <c r="FM108" i="5" s="1"/>
  <c r="FC109" i="5"/>
  <c r="FL108" i="5" s="1"/>
  <c r="FB109" i="5"/>
  <c r="FK108" i="5" s="1"/>
  <c r="EZ109" i="5"/>
  <c r="FM107" i="5" s="1"/>
  <c r="EY109" i="5"/>
  <c r="FL107" i="5" s="1"/>
  <c r="EX109" i="5"/>
  <c r="FK107" i="5" s="1"/>
  <c r="EV109" i="5"/>
  <c r="FM106" i="5" s="1"/>
  <c r="EU109" i="5"/>
  <c r="FL106" i="5" s="1"/>
  <c r="ET109" i="5"/>
  <c r="FK106" i="5" s="1"/>
  <c r="ER109" i="5"/>
  <c r="FM105" i="5" s="1"/>
  <c r="EQ109" i="5"/>
  <c r="FL105" i="5" s="1"/>
  <c r="EP109" i="5"/>
  <c r="FK105" i="5" s="1"/>
  <c r="EN109" i="5"/>
  <c r="FM104" i="5" s="1"/>
  <c r="EM109" i="5"/>
  <c r="FL104" i="5" s="1"/>
  <c r="EL109" i="5"/>
  <c r="FK104" i="5" s="1"/>
  <c r="EJ109" i="5"/>
  <c r="EI109" i="5"/>
  <c r="EH109" i="5"/>
  <c r="EG109" i="5"/>
  <c r="EE109" i="5"/>
  <c r="ED109" i="5"/>
  <c r="EC109" i="5"/>
  <c r="EB109" i="5"/>
  <c r="EA109" i="5"/>
  <c r="DZ109" i="5"/>
  <c r="DY109" i="5"/>
  <c r="DX109" i="5"/>
  <c r="DW109" i="5"/>
  <c r="DV109" i="5"/>
  <c r="DT109" i="5"/>
  <c r="DS109" i="5"/>
  <c r="DR109" i="5"/>
  <c r="DQ109" i="5"/>
  <c r="DP109" i="5"/>
  <c r="DO109" i="5"/>
  <c r="DN109" i="5"/>
  <c r="DM109" i="5"/>
  <c r="DL109" i="5"/>
  <c r="DK109" i="5"/>
  <c r="DJ109" i="5"/>
  <c r="DI109" i="5"/>
  <c r="DH109" i="5"/>
  <c r="DG109" i="5"/>
  <c r="DF109" i="5"/>
  <c r="DE109" i="5"/>
  <c r="DC109" i="5"/>
  <c r="DB109" i="5"/>
  <c r="DA109" i="5"/>
  <c r="CZ109" i="5"/>
  <c r="CY109" i="5"/>
  <c r="CX109" i="5"/>
  <c r="CW109" i="5"/>
  <c r="CV109" i="5"/>
  <c r="CU109" i="5"/>
  <c r="CT109" i="5"/>
  <c r="CR109" i="5"/>
  <c r="CQ109" i="5"/>
  <c r="CP109" i="5"/>
  <c r="CO109" i="5"/>
  <c r="CN109" i="5"/>
  <c r="CM109" i="5"/>
  <c r="CL109" i="5"/>
  <c r="CK109" i="5"/>
  <c r="CJ109" i="5"/>
  <c r="CI109" i="5"/>
  <c r="CH109" i="5"/>
  <c r="CG109" i="5"/>
  <c r="CF109" i="5"/>
  <c r="CE109" i="5"/>
  <c r="CD109" i="5"/>
  <c r="CC109" i="5"/>
  <c r="CA109" i="5"/>
  <c r="BZ109" i="5"/>
  <c r="BY109" i="5"/>
  <c r="BX109" i="5"/>
  <c r="BW109" i="5"/>
  <c r="BV109" i="5"/>
  <c r="BU109" i="5"/>
  <c r="BT109" i="5"/>
  <c r="BS109" i="5"/>
  <c r="BR109" i="5"/>
  <c r="BP109" i="5"/>
  <c r="BO109" i="5"/>
  <c r="BN109" i="5"/>
  <c r="BM109" i="5"/>
  <c r="BL109" i="5"/>
  <c r="BK109" i="5"/>
  <c r="BJ109" i="5"/>
  <c r="BI109" i="5"/>
  <c r="BH109" i="5"/>
  <c r="BG109" i="5"/>
  <c r="BF109" i="5"/>
  <c r="BE109" i="5"/>
  <c r="BD109" i="5"/>
  <c r="FH108" i="5"/>
  <c r="FG108" i="5"/>
  <c r="FF108" i="5"/>
  <c r="FD108" i="5"/>
  <c r="FC108" i="5"/>
  <c r="FB108" i="5"/>
  <c r="EZ108" i="5"/>
  <c r="EY108" i="5"/>
  <c r="EX108" i="5"/>
  <c r="EV108" i="5"/>
  <c r="EU108" i="5"/>
  <c r="ET108" i="5"/>
  <c r="ER108" i="5"/>
  <c r="EQ108" i="5"/>
  <c r="EP108" i="5"/>
  <c r="EN108" i="5"/>
  <c r="EM108" i="5"/>
  <c r="EL108" i="5"/>
  <c r="EJ108" i="5"/>
  <c r="DU108" i="5"/>
  <c r="FE109" i="5" s="1"/>
  <c r="FJ109" i="5" s="1"/>
  <c r="CS108" i="5"/>
  <c r="BQ108" i="5"/>
  <c r="ES109" i="5" s="1"/>
  <c r="FJ106" i="5" s="1"/>
  <c r="BC108" i="5"/>
  <c r="L108" i="5"/>
  <c r="FH107" i="5"/>
  <c r="FG107" i="5"/>
  <c r="FF107" i="5"/>
  <c r="FD107" i="5"/>
  <c r="FC107" i="5"/>
  <c r="FB107" i="5"/>
  <c r="EZ107" i="5"/>
  <c r="EY107" i="5"/>
  <c r="EX107" i="5"/>
  <c r="EV107" i="5"/>
  <c r="EU107" i="5"/>
  <c r="ET107" i="5"/>
  <c r="ER107" i="5"/>
  <c r="EQ107" i="5"/>
  <c r="EP107" i="5"/>
  <c r="EN107" i="5"/>
  <c r="EM107" i="5"/>
  <c r="EL107" i="5"/>
  <c r="EJ107" i="5"/>
  <c r="DU107" i="5"/>
  <c r="FE108" i="5" s="1"/>
  <c r="CS107" i="5"/>
  <c r="EW108" i="5" s="1"/>
  <c r="BQ107" i="5"/>
  <c r="ES108" i="5" s="1"/>
  <c r="BC107" i="5"/>
  <c r="L107" i="5"/>
  <c r="FH106" i="5"/>
  <c r="FG106" i="5"/>
  <c r="FF106" i="5"/>
  <c r="FD106" i="5"/>
  <c r="FC106" i="5"/>
  <c r="FB106" i="5"/>
  <c r="EZ106" i="5"/>
  <c r="EY106" i="5"/>
  <c r="EX106" i="5"/>
  <c r="EV106" i="5"/>
  <c r="EU106" i="5"/>
  <c r="ET106" i="5"/>
  <c r="ER106" i="5"/>
  <c r="EQ106" i="5"/>
  <c r="EP106" i="5"/>
  <c r="EN106" i="5"/>
  <c r="EM106" i="5"/>
  <c r="EL106" i="5"/>
  <c r="EJ106" i="5"/>
  <c r="DU106" i="5"/>
  <c r="FE107" i="5" s="1"/>
  <c r="CS106" i="5"/>
  <c r="EW107" i="5" s="1"/>
  <c r="BQ106" i="5"/>
  <c r="ES107" i="5" s="1"/>
  <c r="BC106" i="5"/>
  <c r="L106" i="5"/>
  <c r="FH105" i="5"/>
  <c r="FG105" i="5"/>
  <c r="FF105" i="5"/>
  <c r="FD105" i="5"/>
  <c r="FC105" i="5"/>
  <c r="FB105" i="5"/>
  <c r="EZ105" i="5"/>
  <c r="EY105" i="5"/>
  <c r="EX105" i="5"/>
  <c r="EV105" i="5"/>
  <c r="EU105" i="5"/>
  <c r="ET105" i="5"/>
  <c r="ER105" i="5"/>
  <c r="EQ105" i="5"/>
  <c r="EP105" i="5"/>
  <c r="EN105" i="5"/>
  <c r="EM105" i="5"/>
  <c r="EL105" i="5"/>
  <c r="EJ105" i="5"/>
  <c r="DU105" i="5"/>
  <c r="FE106" i="5" s="1"/>
  <c r="CS105" i="5"/>
  <c r="EW106" i="5" s="1"/>
  <c r="BQ105" i="5"/>
  <c r="BC105" i="5"/>
  <c r="L105" i="5"/>
  <c r="DU104" i="5"/>
  <c r="FE105" i="5" s="1"/>
  <c r="CS104" i="5"/>
  <c r="EW105" i="5" s="1"/>
  <c r="BQ104" i="5"/>
  <c r="ES105" i="5" s="1"/>
  <c r="BC104" i="5"/>
  <c r="L104" i="5"/>
  <c r="FQ102" i="5"/>
  <c r="FP102" i="5"/>
  <c r="FM102" i="5"/>
  <c r="FL102" i="5"/>
  <c r="EX102" i="5"/>
  <c r="EU102" i="5"/>
  <c r="ET102" i="5"/>
  <c r="EQ102" i="5"/>
  <c r="EP102" i="5"/>
  <c r="EM102" i="5"/>
  <c r="EL102" i="5"/>
  <c r="EI102" i="5"/>
  <c r="EH102" i="5"/>
  <c r="EG102" i="5"/>
  <c r="EE102" i="5"/>
  <c r="ED102" i="5"/>
  <c r="EC102" i="5"/>
  <c r="EB102" i="5"/>
  <c r="EA102" i="5"/>
  <c r="DZ102" i="5"/>
  <c r="DY102" i="5"/>
  <c r="DX102" i="5"/>
  <c r="DW102" i="5"/>
  <c r="DV102" i="5"/>
  <c r="DT102" i="5"/>
  <c r="DS102" i="5"/>
  <c r="DR102" i="5"/>
  <c r="DQ102" i="5"/>
  <c r="DP102" i="5"/>
  <c r="DO102" i="5"/>
  <c r="DN102" i="5"/>
  <c r="DM102" i="5"/>
  <c r="DL102" i="5"/>
  <c r="DK102" i="5"/>
  <c r="DJ102" i="5"/>
  <c r="DI102" i="5"/>
  <c r="DH102" i="5"/>
  <c r="DG102" i="5"/>
  <c r="DF102" i="5"/>
  <c r="DE102" i="5"/>
  <c r="DC102" i="5"/>
  <c r="DB102" i="5"/>
  <c r="DA102" i="5"/>
  <c r="CZ102" i="5"/>
  <c r="CY102" i="5"/>
  <c r="CX102" i="5"/>
  <c r="CW102" i="5"/>
  <c r="CV102" i="5"/>
  <c r="CU102" i="5"/>
  <c r="CT102" i="5"/>
  <c r="CR102" i="5"/>
  <c r="CQ102" i="5"/>
  <c r="CP102" i="5"/>
  <c r="CO102" i="5"/>
  <c r="CN102" i="5"/>
  <c r="CM102" i="5"/>
  <c r="CL102" i="5"/>
  <c r="CK102" i="5"/>
  <c r="CJ102" i="5"/>
  <c r="CI102" i="5"/>
  <c r="CH102" i="5"/>
  <c r="CG102" i="5"/>
  <c r="CF102" i="5"/>
  <c r="CE102" i="5"/>
  <c r="CD102" i="5"/>
  <c r="CC102" i="5"/>
  <c r="CA102" i="5"/>
  <c r="BZ102" i="5"/>
  <c r="BY102" i="5"/>
  <c r="BX102" i="5"/>
  <c r="BW102" i="5"/>
  <c r="BV102" i="5"/>
  <c r="BU102" i="5"/>
  <c r="BT102" i="5"/>
  <c r="BS102" i="5"/>
  <c r="BR102" i="5"/>
  <c r="BP102" i="5"/>
  <c r="BO102" i="5"/>
  <c r="BN102" i="5"/>
  <c r="BM102" i="5"/>
  <c r="BL102" i="5"/>
  <c r="BK102" i="5"/>
  <c r="BJ102" i="5"/>
  <c r="BI102" i="5"/>
  <c r="BH102" i="5"/>
  <c r="BG102" i="5"/>
  <c r="BF102" i="5"/>
  <c r="BE102" i="5"/>
  <c r="BD102" i="5"/>
  <c r="AZ102" i="5"/>
  <c r="AX102" i="5"/>
  <c r="AW102" i="5"/>
  <c r="AT102" i="5"/>
  <c r="AB102" i="5"/>
  <c r="AA102" i="5"/>
  <c r="Y102" i="5"/>
  <c r="X102" i="5"/>
  <c r="W102" i="5"/>
  <c r="U102" i="5"/>
  <c r="T102" i="5"/>
  <c r="S102" i="5"/>
  <c r="R102" i="5"/>
  <c r="Q102" i="5"/>
  <c r="P102" i="5"/>
  <c r="O102" i="5"/>
  <c r="N102" i="5"/>
  <c r="M102" i="5"/>
  <c r="FO101" i="5"/>
  <c r="FR101" i="5" s="1"/>
  <c r="FK101" i="5"/>
  <c r="FN101" i="5" s="1"/>
  <c r="FB101" i="5"/>
  <c r="FF101" i="5" s="1"/>
  <c r="FA101" i="5"/>
  <c r="FE101" i="5" s="1"/>
  <c r="EO101" i="5"/>
  <c r="ER101" i="5" s="1"/>
  <c r="EJ101" i="5"/>
  <c r="DU101" i="5"/>
  <c r="EF101" i="5" s="1"/>
  <c r="CS101" i="5"/>
  <c r="EO109" i="5" s="1"/>
  <c r="FJ105" i="5" s="1"/>
  <c r="BQ101" i="5"/>
  <c r="CB101" i="5" s="1"/>
  <c r="BC101" i="5"/>
  <c r="AV101" i="5"/>
  <c r="EW101" i="5" s="1"/>
  <c r="EY101" i="5" s="1"/>
  <c r="AU101" i="5"/>
  <c r="ES101" i="5" s="1"/>
  <c r="EV101" i="5" s="1"/>
  <c r="AR101" i="5"/>
  <c r="AP101" i="5"/>
  <c r="AO101" i="5"/>
  <c r="AN101" i="5"/>
  <c r="AL101" i="5"/>
  <c r="AK101" i="5"/>
  <c r="AJ101" i="5"/>
  <c r="AI101" i="5"/>
  <c r="AH101" i="5"/>
  <c r="AG101" i="5"/>
  <c r="AE101" i="5"/>
  <c r="AD101" i="5"/>
  <c r="AC101" i="5"/>
  <c r="Z101" i="5"/>
  <c r="L101" i="5"/>
  <c r="I101" i="5" a="1"/>
  <c r="I101" i="5" s="1"/>
  <c r="H101" i="5" a="1"/>
  <c r="H101" i="5" s="1"/>
  <c r="B101" i="5" a="1"/>
  <c r="B101" i="5" s="1"/>
  <c r="FO100" i="5"/>
  <c r="FR100" i="5" s="1"/>
  <c r="FK100" i="5"/>
  <c r="FN100" i="5" s="1"/>
  <c r="FB100" i="5"/>
  <c r="FF100" i="5" s="1"/>
  <c r="FA100" i="5"/>
  <c r="FE100" i="5" s="1"/>
  <c r="EO100" i="5"/>
  <c r="ER100" i="5" s="1"/>
  <c r="EJ100" i="5"/>
  <c r="DU100" i="5"/>
  <c r="FA108" i="5" s="1"/>
  <c r="CS100" i="5"/>
  <c r="EO108" i="5" s="1"/>
  <c r="BQ100" i="5"/>
  <c r="EK108" i="5" s="1"/>
  <c r="BC100" i="5"/>
  <c r="AV100" i="5"/>
  <c r="EW100" i="5" s="1"/>
  <c r="EY100" i="5" s="1"/>
  <c r="AU100" i="5"/>
  <c r="ES100" i="5" s="1"/>
  <c r="EV100" i="5" s="1"/>
  <c r="AR100" i="5"/>
  <c r="AP100" i="5"/>
  <c r="AO100" i="5"/>
  <c r="AN100" i="5"/>
  <c r="AL100" i="5"/>
  <c r="AK100" i="5"/>
  <c r="AJ100" i="5"/>
  <c r="AI100" i="5"/>
  <c r="AH100" i="5"/>
  <c r="AG100" i="5"/>
  <c r="AE100" i="5"/>
  <c r="AD100" i="5"/>
  <c r="AC100" i="5"/>
  <c r="Z100" i="5"/>
  <c r="L100" i="5"/>
  <c r="I100" i="5" a="1"/>
  <c r="I100" i="5" s="1"/>
  <c r="H100" i="5" a="1"/>
  <c r="H100" i="5" s="1"/>
  <c r="B100" i="5" a="1"/>
  <c r="B100" i="5" s="1"/>
  <c r="FO99" i="5"/>
  <c r="FR99" i="5" s="1"/>
  <c r="FK99" i="5"/>
  <c r="FB99" i="5"/>
  <c r="FF99" i="5" s="1"/>
  <c r="FA99" i="5"/>
  <c r="FE99" i="5" s="1"/>
  <c r="EO99" i="5"/>
  <c r="ER99" i="5" s="1"/>
  <c r="EJ99" i="5"/>
  <c r="DU99" i="5"/>
  <c r="FA107" i="5" s="1"/>
  <c r="CS99" i="5"/>
  <c r="DD99" i="5" s="1"/>
  <c r="BQ99" i="5"/>
  <c r="EK107" i="5" s="1"/>
  <c r="BC99" i="5"/>
  <c r="AV99" i="5"/>
  <c r="EW99" i="5" s="1"/>
  <c r="EY99" i="5" s="1"/>
  <c r="AU99" i="5"/>
  <c r="ES99" i="5" s="1"/>
  <c r="EV99" i="5" s="1"/>
  <c r="AR99" i="5"/>
  <c r="AP99" i="5"/>
  <c r="AO99" i="5"/>
  <c r="AN99" i="5"/>
  <c r="AL99" i="5"/>
  <c r="AK99" i="5"/>
  <c r="AJ99" i="5"/>
  <c r="AI99" i="5"/>
  <c r="AH99" i="5"/>
  <c r="AG99" i="5"/>
  <c r="AE99" i="5"/>
  <c r="AD99" i="5"/>
  <c r="AC99" i="5"/>
  <c r="Z99" i="5"/>
  <c r="L99" i="5"/>
  <c r="I99" i="5" a="1"/>
  <c r="I99" i="5" s="1"/>
  <c r="H99" i="5" a="1"/>
  <c r="H99" i="5" s="1"/>
  <c r="B99" i="5" a="1"/>
  <c r="B99" i="5" s="1"/>
  <c r="FO98" i="5"/>
  <c r="FR98" i="5" s="1"/>
  <c r="FK98" i="5"/>
  <c r="FN98" i="5" s="1"/>
  <c r="FB98" i="5"/>
  <c r="FF98" i="5" s="1"/>
  <c r="FA98" i="5"/>
  <c r="FE98" i="5" s="1"/>
  <c r="EO98" i="5"/>
  <c r="ER98" i="5" s="1"/>
  <c r="EJ98" i="5"/>
  <c r="DU98" i="5"/>
  <c r="EF98" i="5" s="1"/>
  <c r="CS98" i="5"/>
  <c r="EO106" i="5" s="1"/>
  <c r="BQ98" i="5"/>
  <c r="CB98" i="5" s="1"/>
  <c r="BC98" i="5"/>
  <c r="AV98" i="5"/>
  <c r="EW98" i="5" s="1"/>
  <c r="EY98" i="5" s="1"/>
  <c r="AU98" i="5"/>
  <c r="ES98" i="5" s="1"/>
  <c r="EV98" i="5" s="1"/>
  <c r="AR98" i="5"/>
  <c r="AP98" i="5"/>
  <c r="AO98" i="5"/>
  <c r="AN98" i="5"/>
  <c r="AL98" i="5"/>
  <c r="AK98" i="5"/>
  <c r="AJ98" i="5"/>
  <c r="AI98" i="5"/>
  <c r="AH98" i="5"/>
  <c r="AG98" i="5"/>
  <c r="AE98" i="5"/>
  <c r="AD98" i="5"/>
  <c r="AC98" i="5"/>
  <c r="Z98" i="5"/>
  <c r="L98" i="5"/>
  <c r="I98" i="5" a="1"/>
  <c r="I98" i="5" s="1"/>
  <c r="H98" i="5" a="1"/>
  <c r="H98" i="5" s="1"/>
  <c r="B98" i="5" a="1"/>
  <c r="B98" i="5" s="1"/>
  <c r="FO97" i="5"/>
  <c r="FK97" i="5"/>
  <c r="FB97" i="5"/>
  <c r="FA97" i="5"/>
  <c r="EO97" i="5"/>
  <c r="ER97" i="5" s="1"/>
  <c r="EJ97" i="5"/>
  <c r="DU97" i="5"/>
  <c r="EF97" i="5" s="1"/>
  <c r="CS97" i="5"/>
  <c r="DD97" i="5" s="1"/>
  <c r="BQ97" i="5"/>
  <c r="CB97" i="5" s="1"/>
  <c r="BC97" i="5"/>
  <c r="AV97" i="5"/>
  <c r="AU97" i="5"/>
  <c r="ES97" i="5" s="1"/>
  <c r="AR97" i="5"/>
  <c r="AP97" i="5"/>
  <c r="AO97" i="5"/>
  <c r="AN97" i="5"/>
  <c r="AL97" i="5"/>
  <c r="AK97" i="5"/>
  <c r="AJ97" i="5"/>
  <c r="AI97" i="5"/>
  <c r="AH97" i="5"/>
  <c r="AG97" i="5"/>
  <c r="AE97" i="5"/>
  <c r="AD97" i="5"/>
  <c r="AC97" i="5"/>
  <c r="Z97" i="5"/>
  <c r="L97" i="5"/>
  <c r="I97" i="5" a="1"/>
  <c r="I97" i="5" s="1"/>
  <c r="H97" i="5" a="1"/>
  <c r="H97" i="5" s="1"/>
  <c r="B97" i="5" a="1"/>
  <c r="B97" i="5" s="1"/>
  <c r="FQ96" i="5"/>
  <c r="FP96" i="5"/>
  <c r="FO96" i="5"/>
  <c r="FM96" i="5"/>
  <c r="FL96" i="5"/>
  <c r="FK96" i="5"/>
  <c r="FF96" i="5"/>
  <c r="FE96" i="5"/>
  <c r="FD96" i="5"/>
  <c r="FB96" i="5"/>
  <c r="FA96" i="5"/>
  <c r="EZ96" i="5"/>
  <c r="EX96" i="5"/>
  <c r="EW96" i="5"/>
  <c r="EU96" i="5"/>
  <c r="ET96" i="5"/>
  <c r="ES96" i="5"/>
  <c r="EQ96" i="5"/>
  <c r="EP96" i="5"/>
  <c r="EO96" i="5"/>
  <c r="EM96" i="5"/>
  <c r="EL96" i="5"/>
  <c r="EK96" i="5"/>
  <c r="I96" i="5" a="1"/>
  <c r="I96" i="5" s="1"/>
  <c r="H96" i="5" a="1"/>
  <c r="H96" i="5" s="1"/>
  <c r="B96" i="5" a="1"/>
  <c r="B96" i="5" s="1"/>
  <c r="BD96" i="5" s="1"/>
  <c r="BE96" i="5" s="1"/>
  <c r="FH94" i="5"/>
  <c r="FM94" i="5" s="1"/>
  <c r="FG94" i="5"/>
  <c r="FL94" i="5" s="1"/>
  <c r="FF94" i="5"/>
  <c r="FK94" i="5" s="1"/>
  <c r="FD94" i="5"/>
  <c r="FM93" i="5" s="1"/>
  <c r="FC94" i="5"/>
  <c r="FL93" i="5" s="1"/>
  <c r="FB94" i="5"/>
  <c r="FK93" i="5" s="1"/>
  <c r="EZ94" i="5"/>
  <c r="FM92" i="5" s="1"/>
  <c r="EY94" i="5"/>
  <c r="FL92" i="5" s="1"/>
  <c r="EX94" i="5"/>
  <c r="FK92" i="5" s="1"/>
  <c r="EV94" i="5"/>
  <c r="EU94" i="5"/>
  <c r="FL91" i="5" s="1"/>
  <c r="ET94" i="5"/>
  <c r="FK91" i="5" s="1"/>
  <c r="ER94" i="5"/>
  <c r="FM90" i="5" s="1"/>
  <c r="EQ94" i="5"/>
  <c r="FL90" i="5" s="1"/>
  <c r="EP94" i="5"/>
  <c r="FK90" i="5" s="1"/>
  <c r="EN94" i="5"/>
  <c r="FM89" i="5" s="1"/>
  <c r="EM94" i="5"/>
  <c r="FL89" i="5" s="1"/>
  <c r="EL94" i="5"/>
  <c r="FK89" i="5" s="1"/>
  <c r="EJ94" i="5"/>
  <c r="EI94" i="5"/>
  <c r="EH94" i="5"/>
  <c r="EG94" i="5"/>
  <c r="EE94" i="5"/>
  <c r="ED94" i="5"/>
  <c r="EC94" i="5"/>
  <c r="EB94" i="5"/>
  <c r="EA94" i="5"/>
  <c r="DZ94" i="5"/>
  <c r="DY94" i="5"/>
  <c r="DX94" i="5"/>
  <c r="DW94" i="5"/>
  <c r="DV94" i="5"/>
  <c r="DT94" i="5"/>
  <c r="DS94" i="5"/>
  <c r="DR94" i="5"/>
  <c r="DQ94" i="5"/>
  <c r="DP94" i="5"/>
  <c r="DO94" i="5"/>
  <c r="DN94" i="5"/>
  <c r="DM94" i="5"/>
  <c r="DL94" i="5"/>
  <c r="DK94" i="5"/>
  <c r="DJ94" i="5"/>
  <c r="DI94" i="5"/>
  <c r="DH94" i="5"/>
  <c r="DG94" i="5"/>
  <c r="DF94" i="5"/>
  <c r="DE94" i="5"/>
  <c r="DC94" i="5"/>
  <c r="DB94" i="5"/>
  <c r="DA94" i="5"/>
  <c r="CZ94" i="5"/>
  <c r="CY94" i="5"/>
  <c r="CX94" i="5"/>
  <c r="CW94" i="5"/>
  <c r="CV94" i="5"/>
  <c r="CU94" i="5"/>
  <c r="CT94" i="5"/>
  <c r="CR94" i="5"/>
  <c r="CQ94" i="5"/>
  <c r="CP94" i="5"/>
  <c r="CO94" i="5"/>
  <c r="CN94" i="5"/>
  <c r="CM94" i="5"/>
  <c r="CL94" i="5"/>
  <c r="CK94" i="5"/>
  <c r="CJ94" i="5"/>
  <c r="CI94" i="5"/>
  <c r="CH94" i="5"/>
  <c r="CG94" i="5"/>
  <c r="CF94" i="5"/>
  <c r="CE94" i="5"/>
  <c r="CD94" i="5"/>
  <c r="CC94" i="5"/>
  <c r="CA94" i="5"/>
  <c r="BZ94" i="5"/>
  <c r="BY94" i="5"/>
  <c r="BX94" i="5"/>
  <c r="BW94" i="5"/>
  <c r="BV94" i="5"/>
  <c r="BU94" i="5"/>
  <c r="BT94" i="5"/>
  <c r="BS94" i="5"/>
  <c r="BR94" i="5"/>
  <c r="BP94" i="5"/>
  <c r="BO94" i="5"/>
  <c r="BN94" i="5"/>
  <c r="BM94" i="5"/>
  <c r="BL94" i="5"/>
  <c r="BK94" i="5"/>
  <c r="BJ94" i="5"/>
  <c r="BI94" i="5"/>
  <c r="BH94" i="5"/>
  <c r="BG94" i="5"/>
  <c r="BF94" i="5"/>
  <c r="BE94" i="5"/>
  <c r="BD94" i="5"/>
  <c r="FH93" i="5"/>
  <c r="FG93" i="5"/>
  <c r="FF93" i="5"/>
  <c r="FD93" i="5"/>
  <c r="FC93" i="5"/>
  <c r="FB93" i="5"/>
  <c r="EZ93" i="5"/>
  <c r="EY93" i="5"/>
  <c r="EX93" i="5"/>
  <c r="EV93" i="5"/>
  <c r="EU93" i="5"/>
  <c r="ET93" i="5"/>
  <c r="ER93" i="5"/>
  <c r="EQ93" i="5"/>
  <c r="EP93" i="5"/>
  <c r="EN93" i="5"/>
  <c r="EM93" i="5"/>
  <c r="EL93" i="5"/>
  <c r="EJ93" i="5"/>
  <c r="DU93" i="5"/>
  <c r="EF93" i="5" s="1"/>
  <c r="CS93" i="5"/>
  <c r="DD93" i="5" s="1"/>
  <c r="BQ93" i="5"/>
  <c r="CB93" i="5" s="1"/>
  <c r="BC93" i="5"/>
  <c r="L93" i="5"/>
  <c r="FH92" i="5"/>
  <c r="FG92" i="5"/>
  <c r="FF92" i="5"/>
  <c r="FD92" i="5"/>
  <c r="FC92" i="5"/>
  <c r="FB92" i="5"/>
  <c r="EZ92" i="5"/>
  <c r="EY92" i="5"/>
  <c r="EX92" i="5"/>
  <c r="EV92" i="5"/>
  <c r="EU92" i="5"/>
  <c r="ET92" i="5"/>
  <c r="ER92" i="5"/>
  <c r="EQ92" i="5"/>
  <c r="EP92" i="5"/>
  <c r="EN92" i="5"/>
  <c r="EM92" i="5"/>
  <c r="EL92" i="5"/>
  <c r="EJ92" i="5"/>
  <c r="DU92" i="5"/>
  <c r="FE93" i="5" s="1"/>
  <c r="CS92" i="5"/>
  <c r="EW93" i="5" s="1"/>
  <c r="BQ92" i="5"/>
  <c r="ES93" i="5" s="1"/>
  <c r="BC92" i="5"/>
  <c r="L92" i="5"/>
  <c r="FM91" i="5"/>
  <c r="FH91" i="5"/>
  <c r="FG91" i="5"/>
  <c r="FF91" i="5"/>
  <c r="FD91" i="5"/>
  <c r="FC91" i="5"/>
  <c r="FB91" i="5"/>
  <c r="EZ91" i="5"/>
  <c r="EY91" i="5"/>
  <c r="EX91" i="5"/>
  <c r="EV91" i="5"/>
  <c r="EU91" i="5"/>
  <c r="ET91" i="5"/>
  <c r="ER91" i="5"/>
  <c r="EQ91" i="5"/>
  <c r="EP91" i="5"/>
  <c r="EN91" i="5"/>
  <c r="EM91" i="5"/>
  <c r="EL91" i="5"/>
  <c r="EJ91" i="5"/>
  <c r="DU91" i="5"/>
  <c r="EF91" i="5" s="1"/>
  <c r="CS91" i="5"/>
  <c r="EW92" i="5" s="1"/>
  <c r="BQ91" i="5"/>
  <c r="CB91" i="5" s="1"/>
  <c r="BC91" i="5"/>
  <c r="L91" i="5"/>
  <c r="FH90" i="5"/>
  <c r="FG90" i="5"/>
  <c r="FF90" i="5"/>
  <c r="FD90" i="5"/>
  <c r="FC90" i="5"/>
  <c r="FB90" i="5"/>
  <c r="EZ90" i="5"/>
  <c r="EY90" i="5"/>
  <c r="EX90" i="5"/>
  <c r="EV90" i="5"/>
  <c r="EU90" i="5"/>
  <c r="ET90" i="5"/>
  <c r="ER90" i="5"/>
  <c r="EQ90" i="5"/>
  <c r="EP90" i="5"/>
  <c r="EN90" i="5"/>
  <c r="EM90" i="5"/>
  <c r="EL90" i="5"/>
  <c r="EJ90" i="5"/>
  <c r="DU90" i="5"/>
  <c r="CS90" i="5"/>
  <c r="EW91" i="5" s="1"/>
  <c r="BQ90" i="5"/>
  <c r="ES91" i="5" s="1"/>
  <c r="BC90" i="5"/>
  <c r="L90" i="5"/>
  <c r="DU89" i="5"/>
  <c r="FE90" i="5" s="1"/>
  <c r="CS89" i="5"/>
  <c r="EW90" i="5" s="1"/>
  <c r="BQ89" i="5"/>
  <c r="ES90" i="5" s="1"/>
  <c r="BC89" i="5"/>
  <c r="L89" i="5"/>
  <c r="FQ87" i="5"/>
  <c r="FP87" i="5"/>
  <c r="FM87" i="5"/>
  <c r="FL87" i="5"/>
  <c r="EX87" i="5"/>
  <c r="EU87" i="5"/>
  <c r="ET87" i="5"/>
  <c r="EQ87" i="5"/>
  <c r="EP87" i="5"/>
  <c r="EM87" i="5"/>
  <c r="EL87" i="5"/>
  <c r="EI87" i="5"/>
  <c r="EH87" i="5"/>
  <c r="EG87" i="5"/>
  <c r="EE87" i="5"/>
  <c r="ED87" i="5"/>
  <c r="EC87" i="5"/>
  <c r="EB87" i="5"/>
  <c r="EA87" i="5"/>
  <c r="DZ87" i="5"/>
  <c r="DY87" i="5"/>
  <c r="DX87" i="5"/>
  <c r="DW87" i="5"/>
  <c r="DV87" i="5"/>
  <c r="DT87" i="5"/>
  <c r="DS87" i="5"/>
  <c r="DR87" i="5"/>
  <c r="DQ87" i="5"/>
  <c r="DP87" i="5"/>
  <c r="DO87" i="5"/>
  <c r="DN87" i="5"/>
  <c r="DM87" i="5"/>
  <c r="DL87" i="5"/>
  <c r="DK87" i="5"/>
  <c r="DJ87" i="5"/>
  <c r="DI87" i="5"/>
  <c r="DH87" i="5"/>
  <c r="DG87" i="5"/>
  <c r="DF87" i="5"/>
  <c r="DE87" i="5"/>
  <c r="DC87" i="5"/>
  <c r="DB87" i="5"/>
  <c r="DA87" i="5"/>
  <c r="CZ87" i="5"/>
  <c r="CY87" i="5"/>
  <c r="CX87" i="5"/>
  <c r="CW87" i="5"/>
  <c r="CV87" i="5"/>
  <c r="CU87" i="5"/>
  <c r="CT87" i="5"/>
  <c r="CR87" i="5"/>
  <c r="CQ87" i="5"/>
  <c r="CP87" i="5"/>
  <c r="CO87" i="5"/>
  <c r="CN87" i="5"/>
  <c r="CM87" i="5"/>
  <c r="CL87" i="5"/>
  <c r="CK87" i="5"/>
  <c r="CJ87" i="5"/>
  <c r="CI87" i="5"/>
  <c r="CH87" i="5"/>
  <c r="CG87" i="5"/>
  <c r="CF87" i="5"/>
  <c r="CE87" i="5"/>
  <c r="CD87" i="5"/>
  <c r="CC87" i="5"/>
  <c r="CA87" i="5"/>
  <c r="BZ87" i="5"/>
  <c r="BY87" i="5"/>
  <c r="BX87" i="5"/>
  <c r="BW87" i="5"/>
  <c r="BV87" i="5"/>
  <c r="BU87" i="5"/>
  <c r="BT87" i="5"/>
  <c r="BS87" i="5"/>
  <c r="BR87" i="5"/>
  <c r="BP87" i="5"/>
  <c r="BO87" i="5"/>
  <c r="BN87" i="5"/>
  <c r="BM87" i="5"/>
  <c r="BL87" i="5"/>
  <c r="BK87" i="5"/>
  <c r="BJ87" i="5"/>
  <c r="BI87" i="5"/>
  <c r="BH87" i="5"/>
  <c r="BG87" i="5"/>
  <c r="BF87" i="5"/>
  <c r="BE87" i="5"/>
  <c r="BD87" i="5"/>
  <c r="AZ87" i="5"/>
  <c r="AX87" i="5"/>
  <c r="AW87" i="5"/>
  <c r="AT87" i="5"/>
  <c r="AB87" i="5"/>
  <c r="AA87" i="5"/>
  <c r="Y87" i="5"/>
  <c r="X87" i="5"/>
  <c r="W87" i="5"/>
  <c r="U87" i="5"/>
  <c r="T87" i="5"/>
  <c r="S87" i="5"/>
  <c r="R87" i="5"/>
  <c r="Q87" i="5"/>
  <c r="P87" i="5"/>
  <c r="O87" i="5"/>
  <c r="N87" i="5"/>
  <c r="M87" i="5"/>
  <c r="FO86" i="5"/>
  <c r="FR86" i="5" s="1"/>
  <c r="FK86" i="5"/>
  <c r="FB86" i="5"/>
  <c r="FF86" i="5" s="1"/>
  <c r="FA86" i="5"/>
  <c r="FE86" i="5" s="1"/>
  <c r="EO86" i="5"/>
  <c r="ER86" i="5" s="1"/>
  <c r="EJ86" i="5"/>
  <c r="DU86" i="5"/>
  <c r="EF86" i="5" s="1"/>
  <c r="CS86" i="5"/>
  <c r="DD86" i="5" s="1"/>
  <c r="BQ86" i="5"/>
  <c r="CB86" i="5" s="1"/>
  <c r="BC86" i="5"/>
  <c r="AV86" i="5"/>
  <c r="EW86" i="5" s="1"/>
  <c r="EY86" i="5" s="1"/>
  <c r="AU86" i="5"/>
  <c r="ES86" i="5" s="1"/>
  <c r="EV86" i="5" s="1"/>
  <c r="AR86" i="5"/>
  <c r="AP86" i="5"/>
  <c r="AO86" i="5"/>
  <c r="AN86" i="5"/>
  <c r="AL86" i="5"/>
  <c r="AK86" i="5"/>
  <c r="AJ86" i="5"/>
  <c r="AI86" i="5"/>
  <c r="AH86" i="5"/>
  <c r="AG86" i="5"/>
  <c r="AE86" i="5"/>
  <c r="AD86" i="5"/>
  <c r="AC86" i="5"/>
  <c r="Z86" i="5"/>
  <c r="L86" i="5"/>
  <c r="I86" i="5" a="1"/>
  <c r="I86" i="5" s="1"/>
  <c r="H86" i="5" a="1"/>
  <c r="H86" i="5" s="1"/>
  <c r="B86" i="5" a="1"/>
  <c r="B86" i="5" s="1"/>
  <c r="FO85" i="5"/>
  <c r="FR85" i="5" s="1"/>
  <c r="FK85" i="5"/>
  <c r="FN85" i="5" s="1"/>
  <c r="FB85" i="5"/>
  <c r="FF85" i="5" s="1"/>
  <c r="FA85" i="5"/>
  <c r="FE85" i="5" s="1"/>
  <c r="EO85" i="5"/>
  <c r="ER85" i="5" s="1"/>
  <c r="EJ85" i="5"/>
  <c r="DU85" i="5"/>
  <c r="FA93" i="5" s="1"/>
  <c r="CS85" i="5"/>
  <c r="EO93" i="5" s="1"/>
  <c r="BQ85" i="5"/>
  <c r="EK93" i="5" s="1"/>
  <c r="BC85" i="5"/>
  <c r="AV85" i="5"/>
  <c r="EW85" i="5" s="1"/>
  <c r="EY85" i="5" s="1"/>
  <c r="AU85" i="5"/>
  <c r="ES85" i="5" s="1"/>
  <c r="EV85" i="5" s="1"/>
  <c r="AR85" i="5"/>
  <c r="AP85" i="5"/>
  <c r="AO85" i="5"/>
  <c r="AN85" i="5"/>
  <c r="AL85" i="5"/>
  <c r="AK85" i="5"/>
  <c r="AJ85" i="5"/>
  <c r="AI85" i="5"/>
  <c r="AH85" i="5"/>
  <c r="AG85" i="5"/>
  <c r="AE85" i="5"/>
  <c r="AD85" i="5"/>
  <c r="AC85" i="5"/>
  <c r="Z85" i="5"/>
  <c r="L85" i="5"/>
  <c r="I85" i="5" a="1"/>
  <c r="I85" i="5" s="1"/>
  <c r="H85" i="5" a="1"/>
  <c r="H85" i="5" s="1"/>
  <c r="B85" i="5" a="1"/>
  <c r="B85" i="5" s="1"/>
  <c r="DH81" i="5" s="1"/>
  <c r="FO84" i="5"/>
  <c r="FR84" i="5" s="1"/>
  <c r="FK84" i="5"/>
  <c r="FB84" i="5"/>
  <c r="FF84" i="5" s="1"/>
  <c r="FA84" i="5"/>
  <c r="FE84" i="5" s="1"/>
  <c r="EO84" i="5"/>
  <c r="ER84" i="5" s="1"/>
  <c r="EJ84" i="5"/>
  <c r="DU84" i="5"/>
  <c r="FA92" i="5" s="1"/>
  <c r="CS84" i="5"/>
  <c r="DD84" i="5" s="1"/>
  <c r="BQ84" i="5"/>
  <c r="EK92" i="5" s="1"/>
  <c r="BC84" i="5"/>
  <c r="AV84" i="5"/>
  <c r="EW84" i="5" s="1"/>
  <c r="EY84" i="5" s="1"/>
  <c r="AU84" i="5"/>
  <c r="ES84" i="5" s="1"/>
  <c r="EV84" i="5" s="1"/>
  <c r="AR84" i="5"/>
  <c r="AP84" i="5"/>
  <c r="AO84" i="5"/>
  <c r="AN84" i="5"/>
  <c r="AL84" i="5"/>
  <c r="AK84" i="5"/>
  <c r="AJ84" i="5"/>
  <c r="AI84" i="5"/>
  <c r="AH84" i="5"/>
  <c r="AG84" i="5"/>
  <c r="AE84" i="5"/>
  <c r="AD84" i="5"/>
  <c r="AC84" i="5"/>
  <c r="Z84" i="5"/>
  <c r="L84" i="5"/>
  <c r="I84" i="5" a="1"/>
  <c r="I84" i="5" s="1"/>
  <c r="H84" i="5" a="1"/>
  <c r="H84" i="5" s="1"/>
  <c r="B84" i="5" a="1"/>
  <c r="B84" i="5" s="1"/>
  <c r="FO83" i="5"/>
  <c r="FR83" i="5" s="1"/>
  <c r="FK83" i="5"/>
  <c r="FB83" i="5"/>
  <c r="FF83" i="5" s="1"/>
  <c r="FA83" i="5"/>
  <c r="FE83" i="5" s="1"/>
  <c r="EO83" i="5"/>
  <c r="ER83" i="5" s="1"/>
  <c r="EJ83" i="5"/>
  <c r="DU83" i="5"/>
  <c r="CS83" i="5"/>
  <c r="BQ83" i="5"/>
  <c r="BC83" i="5"/>
  <c r="AV83" i="5"/>
  <c r="AU83" i="5"/>
  <c r="ES83" i="5" s="1"/>
  <c r="EV83" i="5" s="1"/>
  <c r="AR83" i="5"/>
  <c r="AP83" i="5"/>
  <c r="AO83" i="5"/>
  <c r="AN83" i="5"/>
  <c r="AL83" i="5"/>
  <c r="AK83" i="5"/>
  <c r="AJ83" i="5"/>
  <c r="AI83" i="5"/>
  <c r="AH83" i="5"/>
  <c r="AG83" i="5"/>
  <c r="AE83" i="5"/>
  <c r="AD83" i="5"/>
  <c r="AC83" i="5"/>
  <c r="Z83" i="5"/>
  <c r="L83" i="5"/>
  <c r="I83" i="5" a="1"/>
  <c r="I83" i="5" s="1"/>
  <c r="H83" i="5" a="1"/>
  <c r="H83" i="5" s="1"/>
  <c r="B83" i="5" a="1"/>
  <c r="B83" i="5" s="1"/>
  <c r="FO82" i="5"/>
  <c r="FK82" i="5"/>
  <c r="FB82" i="5"/>
  <c r="FA82" i="5"/>
  <c r="EO82" i="5"/>
  <c r="ER82" i="5" s="1"/>
  <c r="EJ82" i="5"/>
  <c r="DU82" i="5"/>
  <c r="CS82" i="5"/>
  <c r="BQ82" i="5"/>
  <c r="BC82" i="5"/>
  <c r="AV82" i="5"/>
  <c r="AU82" i="5"/>
  <c r="ES82" i="5" s="1"/>
  <c r="AR82" i="5"/>
  <c r="AP82" i="5"/>
  <c r="AO82" i="5"/>
  <c r="AN82" i="5"/>
  <c r="AL82" i="5"/>
  <c r="AK82" i="5"/>
  <c r="AJ82" i="5"/>
  <c r="AI82" i="5"/>
  <c r="AH82" i="5"/>
  <c r="AG82" i="5"/>
  <c r="AE82" i="5"/>
  <c r="AD82" i="5"/>
  <c r="AC82" i="5"/>
  <c r="Z82" i="5"/>
  <c r="L82" i="5"/>
  <c r="I82" i="5" a="1"/>
  <c r="I82" i="5" s="1"/>
  <c r="H82" i="5" a="1"/>
  <c r="H82" i="5" s="1"/>
  <c r="B82" i="5" a="1"/>
  <c r="B82" i="5" s="1"/>
  <c r="CF81" i="5" s="1"/>
  <c r="FQ81" i="5"/>
  <c r="FP81" i="5"/>
  <c r="FO81" i="5"/>
  <c r="FM81" i="5"/>
  <c r="FL81" i="5"/>
  <c r="FK81" i="5"/>
  <c r="FF81" i="5"/>
  <c r="FE81" i="5"/>
  <c r="FD81" i="5"/>
  <c r="FB81" i="5"/>
  <c r="FA81" i="5"/>
  <c r="EZ81" i="5"/>
  <c r="EX81" i="5"/>
  <c r="EW81" i="5"/>
  <c r="EU81" i="5"/>
  <c r="ET81" i="5"/>
  <c r="ES81" i="5"/>
  <c r="EQ81" i="5"/>
  <c r="EP81" i="5"/>
  <c r="EO81" i="5"/>
  <c r="EM81" i="5"/>
  <c r="EL81" i="5"/>
  <c r="EK81" i="5"/>
  <c r="I81" i="5" a="1"/>
  <c r="I81" i="5" s="1"/>
  <c r="H81" i="5" a="1"/>
  <c r="H81" i="5" s="1"/>
  <c r="B81" i="5" a="1"/>
  <c r="B81" i="5" s="1"/>
  <c r="BD81" i="5" s="1"/>
  <c r="BE81" i="5" s="1"/>
  <c r="FH79" i="5"/>
  <c r="FM79" i="5" s="1"/>
  <c r="FG79" i="5"/>
  <c r="FL79" i="5" s="1"/>
  <c r="FF79" i="5"/>
  <c r="FK79" i="5" s="1"/>
  <c r="FD79" i="5"/>
  <c r="FM78" i="5" s="1"/>
  <c r="FC79" i="5"/>
  <c r="FL78" i="5" s="1"/>
  <c r="FB79" i="5"/>
  <c r="EZ79" i="5"/>
  <c r="FM77" i="5" s="1"/>
  <c r="EY79" i="5"/>
  <c r="FL77" i="5" s="1"/>
  <c r="EX79" i="5"/>
  <c r="FK77" i="5" s="1"/>
  <c r="EV79" i="5"/>
  <c r="FM76" i="5" s="1"/>
  <c r="EU79" i="5"/>
  <c r="FL76" i="5" s="1"/>
  <c r="ET79" i="5"/>
  <c r="FK76" i="5" s="1"/>
  <c r="ER79" i="5"/>
  <c r="FM75" i="5" s="1"/>
  <c r="EQ79" i="5"/>
  <c r="FL75" i="5" s="1"/>
  <c r="EP79" i="5"/>
  <c r="FK75" i="5" s="1"/>
  <c r="EN79" i="5"/>
  <c r="FM74" i="5" s="1"/>
  <c r="EM79" i="5"/>
  <c r="FL74" i="5" s="1"/>
  <c r="EL79" i="5"/>
  <c r="FK74" i="5" s="1"/>
  <c r="EJ79" i="5"/>
  <c r="EI79" i="5"/>
  <c r="EH79" i="5"/>
  <c r="EG79" i="5"/>
  <c r="EE79" i="5"/>
  <c r="ED79" i="5"/>
  <c r="EC79" i="5"/>
  <c r="EB79" i="5"/>
  <c r="EA79" i="5"/>
  <c r="DZ79" i="5"/>
  <c r="DY79" i="5"/>
  <c r="DX79" i="5"/>
  <c r="DW79" i="5"/>
  <c r="DV79" i="5"/>
  <c r="DT79" i="5"/>
  <c r="DS79" i="5"/>
  <c r="DR79" i="5"/>
  <c r="DQ79" i="5"/>
  <c r="DP79" i="5"/>
  <c r="DO79" i="5"/>
  <c r="DN79" i="5"/>
  <c r="DM79" i="5"/>
  <c r="DL79" i="5"/>
  <c r="DK79" i="5"/>
  <c r="DJ79" i="5"/>
  <c r="DI79" i="5"/>
  <c r="DH79" i="5"/>
  <c r="DG79" i="5"/>
  <c r="DF79" i="5"/>
  <c r="DE79" i="5"/>
  <c r="DC79" i="5"/>
  <c r="DB79" i="5"/>
  <c r="DA79" i="5"/>
  <c r="CZ79" i="5"/>
  <c r="CY79" i="5"/>
  <c r="CX79" i="5"/>
  <c r="CW79" i="5"/>
  <c r="CV79" i="5"/>
  <c r="CU79" i="5"/>
  <c r="CT79" i="5"/>
  <c r="CR79" i="5"/>
  <c r="CQ79" i="5"/>
  <c r="CP79" i="5"/>
  <c r="CO79" i="5"/>
  <c r="CN79" i="5"/>
  <c r="CM79" i="5"/>
  <c r="CL79" i="5"/>
  <c r="CK79" i="5"/>
  <c r="CJ79" i="5"/>
  <c r="CI79" i="5"/>
  <c r="CH79" i="5"/>
  <c r="CG79" i="5"/>
  <c r="CF79" i="5"/>
  <c r="CE79" i="5"/>
  <c r="CD79" i="5"/>
  <c r="CC79" i="5"/>
  <c r="CA79" i="5"/>
  <c r="BZ79" i="5"/>
  <c r="BY79" i="5"/>
  <c r="BX79" i="5"/>
  <c r="BW79" i="5"/>
  <c r="BV79" i="5"/>
  <c r="BU79" i="5"/>
  <c r="BT79" i="5"/>
  <c r="BS79" i="5"/>
  <c r="BR79" i="5"/>
  <c r="BP79" i="5"/>
  <c r="BO79" i="5"/>
  <c r="BN79" i="5"/>
  <c r="BM79" i="5"/>
  <c r="BL79" i="5"/>
  <c r="BK79" i="5"/>
  <c r="BJ79" i="5"/>
  <c r="BI79" i="5"/>
  <c r="BH79" i="5"/>
  <c r="BG79" i="5"/>
  <c r="BF79" i="5"/>
  <c r="BE79" i="5"/>
  <c r="BD79" i="5"/>
  <c r="FK78" i="5"/>
  <c r="FH78" i="5"/>
  <c r="FG78" i="5"/>
  <c r="FF78" i="5"/>
  <c r="FD78" i="5"/>
  <c r="FC78" i="5"/>
  <c r="FB78" i="5"/>
  <c r="EZ78" i="5"/>
  <c r="EY78" i="5"/>
  <c r="EX78" i="5"/>
  <c r="EV78" i="5"/>
  <c r="EU78" i="5"/>
  <c r="ET78" i="5"/>
  <c r="ER78" i="5"/>
  <c r="EQ78" i="5"/>
  <c r="EP78" i="5"/>
  <c r="EN78" i="5"/>
  <c r="EM78" i="5"/>
  <c r="EL78" i="5"/>
  <c r="EJ78" i="5"/>
  <c r="DU78" i="5"/>
  <c r="FE79" i="5" s="1"/>
  <c r="FJ79" i="5" s="1"/>
  <c r="CS78" i="5"/>
  <c r="DD78" i="5" s="1"/>
  <c r="BQ78" i="5"/>
  <c r="ES79" i="5" s="1"/>
  <c r="FJ76" i="5" s="1"/>
  <c r="BC78" i="5"/>
  <c r="L78" i="5"/>
  <c r="FH77" i="5"/>
  <c r="FG77" i="5"/>
  <c r="FF77" i="5"/>
  <c r="FD77" i="5"/>
  <c r="FC77" i="5"/>
  <c r="FB77" i="5"/>
  <c r="EZ77" i="5"/>
  <c r="EY77" i="5"/>
  <c r="EX77" i="5"/>
  <c r="EV77" i="5"/>
  <c r="EU77" i="5"/>
  <c r="ET77" i="5"/>
  <c r="ER77" i="5"/>
  <c r="EQ77" i="5"/>
  <c r="EP77" i="5"/>
  <c r="EN77" i="5"/>
  <c r="EM77" i="5"/>
  <c r="EL77" i="5"/>
  <c r="EJ77" i="5"/>
  <c r="DU77" i="5"/>
  <c r="FE78" i="5" s="1"/>
  <c r="CS77" i="5"/>
  <c r="EW78" i="5" s="1"/>
  <c r="BQ77" i="5"/>
  <c r="ES78" i="5" s="1"/>
  <c r="BC77" i="5"/>
  <c r="L77" i="5"/>
  <c r="FH76" i="5"/>
  <c r="FG76" i="5"/>
  <c r="FF76" i="5"/>
  <c r="FD76" i="5"/>
  <c r="FC76" i="5"/>
  <c r="FB76" i="5"/>
  <c r="EZ76" i="5"/>
  <c r="EY76" i="5"/>
  <c r="EX76" i="5"/>
  <c r="EV76" i="5"/>
  <c r="EU76" i="5"/>
  <c r="ET76" i="5"/>
  <c r="ER76" i="5"/>
  <c r="EQ76" i="5"/>
  <c r="EP76" i="5"/>
  <c r="EN76" i="5"/>
  <c r="EM76" i="5"/>
  <c r="EL76" i="5"/>
  <c r="EJ76" i="5"/>
  <c r="DU76" i="5"/>
  <c r="CS76" i="5"/>
  <c r="EW77" i="5" s="1"/>
  <c r="BQ76" i="5"/>
  <c r="CB76" i="5" s="1"/>
  <c r="BC76" i="5"/>
  <c r="L76" i="5"/>
  <c r="FH75" i="5"/>
  <c r="FG75" i="5"/>
  <c r="FF75" i="5"/>
  <c r="FD75" i="5"/>
  <c r="FC75" i="5"/>
  <c r="FB75" i="5"/>
  <c r="EZ75" i="5"/>
  <c r="EY75" i="5"/>
  <c r="EX75" i="5"/>
  <c r="EV75" i="5"/>
  <c r="EU75" i="5"/>
  <c r="ET75" i="5"/>
  <c r="ER75" i="5"/>
  <c r="EQ75" i="5"/>
  <c r="EP75" i="5"/>
  <c r="EN75" i="5"/>
  <c r="EM75" i="5"/>
  <c r="EL75" i="5"/>
  <c r="EJ75" i="5"/>
  <c r="DU75" i="5"/>
  <c r="CS75" i="5"/>
  <c r="EW76" i="5" s="1"/>
  <c r="BQ75" i="5"/>
  <c r="ES76" i="5" s="1"/>
  <c r="BC75" i="5"/>
  <c r="L75" i="5"/>
  <c r="DU74" i="5"/>
  <c r="FE75" i="5" s="1"/>
  <c r="CS74" i="5"/>
  <c r="EW75" i="5" s="1"/>
  <c r="BQ74" i="5"/>
  <c r="ES75" i="5" s="1"/>
  <c r="BC74" i="5"/>
  <c r="L74" i="5"/>
  <c r="FQ72" i="5"/>
  <c r="FP72" i="5"/>
  <c r="FM72" i="5"/>
  <c r="FL72" i="5"/>
  <c r="EX72" i="5"/>
  <c r="EU72" i="5"/>
  <c r="ET72" i="5"/>
  <c r="EQ72" i="5"/>
  <c r="EP72" i="5"/>
  <c r="EM72" i="5"/>
  <c r="EL72" i="5"/>
  <c r="EI72" i="5"/>
  <c r="EH72" i="5"/>
  <c r="EG72" i="5"/>
  <c r="EE72" i="5"/>
  <c r="ED72" i="5"/>
  <c r="EC72" i="5"/>
  <c r="EB72" i="5"/>
  <c r="EA72" i="5"/>
  <c r="DZ72" i="5"/>
  <c r="DY72" i="5"/>
  <c r="DX72" i="5"/>
  <c r="DW72" i="5"/>
  <c r="DV72" i="5"/>
  <c r="DT72" i="5"/>
  <c r="DS72" i="5"/>
  <c r="DR72" i="5"/>
  <c r="DQ72" i="5"/>
  <c r="DP72" i="5"/>
  <c r="DO72" i="5"/>
  <c r="DN72" i="5"/>
  <c r="DM72" i="5"/>
  <c r="DL72" i="5"/>
  <c r="DK72" i="5"/>
  <c r="DJ72" i="5"/>
  <c r="DI72" i="5"/>
  <c r="DH72" i="5"/>
  <c r="DG72" i="5"/>
  <c r="DF72" i="5"/>
  <c r="DE72" i="5"/>
  <c r="DC72" i="5"/>
  <c r="DB72" i="5"/>
  <c r="DA72" i="5"/>
  <c r="CZ72" i="5"/>
  <c r="CY72" i="5"/>
  <c r="CX72" i="5"/>
  <c r="CW72" i="5"/>
  <c r="CV72" i="5"/>
  <c r="CU72" i="5"/>
  <c r="CT72" i="5"/>
  <c r="CR72" i="5"/>
  <c r="CQ72" i="5"/>
  <c r="CP72" i="5"/>
  <c r="CO72" i="5"/>
  <c r="CN72" i="5"/>
  <c r="CM72" i="5"/>
  <c r="CL72" i="5"/>
  <c r="CK72" i="5"/>
  <c r="CJ72" i="5"/>
  <c r="CI72" i="5"/>
  <c r="CH72" i="5"/>
  <c r="CG72" i="5"/>
  <c r="CF72" i="5"/>
  <c r="CE72" i="5"/>
  <c r="CD72" i="5"/>
  <c r="CC72" i="5"/>
  <c r="CA72" i="5"/>
  <c r="BZ72" i="5"/>
  <c r="BY72" i="5"/>
  <c r="BX72" i="5"/>
  <c r="BW72" i="5"/>
  <c r="BV72" i="5"/>
  <c r="BU72" i="5"/>
  <c r="BT72" i="5"/>
  <c r="BS72" i="5"/>
  <c r="BR72" i="5"/>
  <c r="BP72" i="5"/>
  <c r="BO72" i="5"/>
  <c r="BN72" i="5"/>
  <c r="BM72" i="5"/>
  <c r="BL72" i="5"/>
  <c r="BK72" i="5"/>
  <c r="BJ72" i="5"/>
  <c r="BI72" i="5"/>
  <c r="BH72" i="5"/>
  <c r="BG72" i="5"/>
  <c r="BF72" i="5"/>
  <c r="BE72" i="5"/>
  <c r="BD72" i="5"/>
  <c r="AZ72" i="5"/>
  <c r="AX72" i="5"/>
  <c r="AW72" i="5"/>
  <c r="AT72" i="5"/>
  <c r="AB72" i="5"/>
  <c r="AA72" i="5"/>
  <c r="Y72" i="5"/>
  <c r="X72" i="5"/>
  <c r="W72" i="5"/>
  <c r="U72" i="5"/>
  <c r="T72" i="5"/>
  <c r="S72" i="5"/>
  <c r="R72" i="5"/>
  <c r="Q72" i="5"/>
  <c r="P72" i="5"/>
  <c r="O72" i="5"/>
  <c r="N72" i="5"/>
  <c r="M72" i="5"/>
  <c r="FO71" i="5"/>
  <c r="FR71" i="5" s="1"/>
  <c r="FK71" i="5"/>
  <c r="FB71" i="5"/>
  <c r="FF71" i="5" s="1"/>
  <c r="FA71" i="5"/>
  <c r="FE71" i="5" s="1"/>
  <c r="EO71" i="5"/>
  <c r="ER71" i="5" s="1"/>
  <c r="EJ71" i="5"/>
  <c r="DU71" i="5"/>
  <c r="EF71" i="5" s="1"/>
  <c r="CS71" i="5"/>
  <c r="DD71" i="5" s="1"/>
  <c r="BQ71" i="5"/>
  <c r="CB71" i="5" s="1"/>
  <c r="BC71" i="5"/>
  <c r="AV71" i="5"/>
  <c r="EW71" i="5" s="1"/>
  <c r="EY71" i="5" s="1"/>
  <c r="AU71" i="5"/>
  <c r="ES71" i="5" s="1"/>
  <c r="EV71" i="5" s="1"/>
  <c r="AR71" i="5"/>
  <c r="AP71" i="5"/>
  <c r="AO71" i="5"/>
  <c r="AN71" i="5"/>
  <c r="AL71" i="5"/>
  <c r="AK71" i="5"/>
  <c r="AJ71" i="5"/>
  <c r="AI71" i="5"/>
  <c r="AH71" i="5"/>
  <c r="AG71" i="5"/>
  <c r="AE71" i="5"/>
  <c r="AD71" i="5"/>
  <c r="AC71" i="5"/>
  <c r="Z71" i="5"/>
  <c r="L71" i="5"/>
  <c r="I71" i="5" a="1"/>
  <c r="I71" i="5" s="1"/>
  <c r="H71" i="5" a="1"/>
  <c r="H71" i="5" s="1"/>
  <c r="B71" i="5" a="1"/>
  <c r="B71" i="5" s="1"/>
  <c r="FO70" i="5"/>
  <c r="FR70" i="5" s="1"/>
  <c r="FK70" i="5"/>
  <c r="FN70" i="5" s="1"/>
  <c r="FB70" i="5"/>
  <c r="FF70" i="5" s="1"/>
  <c r="FA70" i="5"/>
  <c r="FE70" i="5" s="1"/>
  <c r="EO70" i="5"/>
  <c r="ER70" i="5" s="1"/>
  <c r="EJ70" i="5"/>
  <c r="DU70" i="5"/>
  <c r="FA78" i="5" s="1"/>
  <c r="CS70" i="5"/>
  <c r="EO78" i="5" s="1"/>
  <c r="BQ70" i="5"/>
  <c r="EK78" i="5" s="1"/>
  <c r="BC70" i="5"/>
  <c r="AV70" i="5"/>
  <c r="EW70" i="5" s="1"/>
  <c r="EY70" i="5" s="1"/>
  <c r="AU70" i="5"/>
  <c r="ES70" i="5" s="1"/>
  <c r="EV70" i="5" s="1"/>
  <c r="AR70" i="5"/>
  <c r="AP70" i="5"/>
  <c r="AO70" i="5"/>
  <c r="AN70" i="5"/>
  <c r="AL70" i="5"/>
  <c r="AK70" i="5"/>
  <c r="AJ70" i="5"/>
  <c r="AI70" i="5"/>
  <c r="AH70" i="5"/>
  <c r="AG70" i="5"/>
  <c r="AE70" i="5"/>
  <c r="AD70" i="5"/>
  <c r="AC70" i="5"/>
  <c r="Z70" i="5"/>
  <c r="L70" i="5"/>
  <c r="I70" i="5" a="1"/>
  <c r="I70" i="5" s="1"/>
  <c r="H70" i="5" a="1"/>
  <c r="H70" i="5" s="1"/>
  <c r="B70" i="5" a="1"/>
  <c r="B70" i="5" s="1"/>
  <c r="DH66" i="5" s="1"/>
  <c r="FO69" i="5"/>
  <c r="FR69" i="5" s="1"/>
  <c r="FK69" i="5"/>
  <c r="FB69" i="5"/>
  <c r="FF69" i="5" s="1"/>
  <c r="FA69" i="5"/>
  <c r="FE69" i="5" s="1"/>
  <c r="EO69" i="5"/>
  <c r="ER69" i="5" s="1"/>
  <c r="EJ69" i="5"/>
  <c r="DU69" i="5"/>
  <c r="CS69" i="5"/>
  <c r="BQ69" i="5"/>
  <c r="BC69" i="5"/>
  <c r="AV69" i="5"/>
  <c r="AU69" i="5"/>
  <c r="ES69" i="5" s="1"/>
  <c r="EV69" i="5" s="1"/>
  <c r="AR69" i="5"/>
  <c r="AP69" i="5"/>
  <c r="AO69" i="5"/>
  <c r="AN69" i="5"/>
  <c r="AL69" i="5"/>
  <c r="AK69" i="5"/>
  <c r="AJ69" i="5"/>
  <c r="AI69" i="5"/>
  <c r="AH69" i="5"/>
  <c r="AG69" i="5"/>
  <c r="AE69" i="5"/>
  <c r="AD69" i="5"/>
  <c r="AC69" i="5"/>
  <c r="Z69" i="5"/>
  <c r="L69" i="5"/>
  <c r="I69" i="5" a="1"/>
  <c r="I69" i="5" s="1"/>
  <c r="H69" i="5" a="1"/>
  <c r="H69" i="5" s="1"/>
  <c r="B69" i="5" a="1"/>
  <c r="B69" i="5" s="1"/>
  <c r="FO68" i="5"/>
  <c r="FR68" i="5" s="1"/>
  <c r="FK68" i="5"/>
  <c r="FB68" i="5"/>
  <c r="FF68" i="5" s="1"/>
  <c r="FA68" i="5"/>
  <c r="FE68" i="5" s="1"/>
  <c r="EO68" i="5"/>
  <c r="ER68" i="5" s="1"/>
  <c r="EJ68" i="5"/>
  <c r="DU68" i="5"/>
  <c r="CS68" i="5"/>
  <c r="BQ68" i="5"/>
  <c r="BC68" i="5"/>
  <c r="AV68" i="5"/>
  <c r="AU68" i="5"/>
  <c r="ES68" i="5" s="1"/>
  <c r="EV68" i="5" s="1"/>
  <c r="AR68" i="5"/>
  <c r="AP68" i="5"/>
  <c r="AO68" i="5"/>
  <c r="AN68" i="5"/>
  <c r="AL68" i="5"/>
  <c r="AK68" i="5"/>
  <c r="AJ68" i="5"/>
  <c r="AI68" i="5"/>
  <c r="AH68" i="5"/>
  <c r="AG68" i="5"/>
  <c r="AE68" i="5"/>
  <c r="AD68" i="5"/>
  <c r="AC68" i="5"/>
  <c r="Z68" i="5"/>
  <c r="L68" i="5"/>
  <c r="I68" i="5" a="1"/>
  <c r="I68" i="5" s="1"/>
  <c r="H68" i="5" a="1"/>
  <c r="H68" i="5" s="1"/>
  <c r="B68" i="5" a="1"/>
  <c r="B68" i="5" s="1"/>
  <c r="FO67" i="5"/>
  <c r="FK67" i="5"/>
  <c r="FB67" i="5"/>
  <c r="FA67" i="5"/>
  <c r="EO67" i="5"/>
  <c r="ER67" i="5" s="1"/>
  <c r="EJ67" i="5"/>
  <c r="DU67" i="5"/>
  <c r="CS67" i="5"/>
  <c r="BQ67" i="5"/>
  <c r="BC67" i="5"/>
  <c r="AV67" i="5"/>
  <c r="AU67" i="5"/>
  <c r="ES67" i="5" s="1"/>
  <c r="AR67" i="5"/>
  <c r="AP67" i="5"/>
  <c r="AO67" i="5"/>
  <c r="AN67" i="5"/>
  <c r="AL67" i="5"/>
  <c r="AK67" i="5"/>
  <c r="AJ67" i="5"/>
  <c r="AI67" i="5"/>
  <c r="AH67" i="5"/>
  <c r="AG67" i="5"/>
  <c r="AE67" i="5"/>
  <c r="AD67" i="5"/>
  <c r="AC67" i="5"/>
  <c r="Z67" i="5"/>
  <c r="L67" i="5"/>
  <c r="I67" i="5" a="1"/>
  <c r="I67" i="5" s="1"/>
  <c r="H67" i="5" a="1"/>
  <c r="H67" i="5" s="1"/>
  <c r="B67" i="5" a="1"/>
  <c r="B67" i="5" s="1"/>
  <c r="CF66" i="5" s="1"/>
  <c r="FQ66" i="5"/>
  <c r="FP66" i="5"/>
  <c r="FO66" i="5"/>
  <c r="FM66" i="5"/>
  <c r="FL66" i="5"/>
  <c r="FK66" i="5"/>
  <c r="FF66" i="5"/>
  <c r="FE66" i="5"/>
  <c r="FD66" i="5"/>
  <c r="FB66" i="5"/>
  <c r="FA66" i="5"/>
  <c r="EZ66" i="5"/>
  <c r="EX66" i="5"/>
  <c r="EW66" i="5"/>
  <c r="EU66" i="5"/>
  <c r="ET66" i="5"/>
  <c r="ES66" i="5"/>
  <c r="EQ66" i="5"/>
  <c r="EP66" i="5"/>
  <c r="EO66" i="5"/>
  <c r="EM66" i="5"/>
  <c r="EL66" i="5"/>
  <c r="EK66" i="5"/>
  <c r="I66" i="5" a="1"/>
  <c r="I66" i="5" s="1"/>
  <c r="H66" i="5" a="1"/>
  <c r="H66" i="5" s="1"/>
  <c r="B66" i="5" a="1"/>
  <c r="B66" i="5" s="1"/>
  <c r="BD66" i="5" s="1"/>
  <c r="BE66" i="5" s="1"/>
  <c r="FH64" i="5"/>
  <c r="FM64" i="5" s="1"/>
  <c r="FG64" i="5"/>
  <c r="FL64" i="5" s="1"/>
  <c r="FF64" i="5"/>
  <c r="FK64" i="5" s="1"/>
  <c r="FD64" i="5"/>
  <c r="FM63" i="5" s="1"/>
  <c r="FC64" i="5"/>
  <c r="FL63" i="5" s="1"/>
  <c r="FB64" i="5"/>
  <c r="FK63" i="5" s="1"/>
  <c r="EZ64" i="5"/>
  <c r="FM62" i="5" s="1"/>
  <c r="EY64" i="5"/>
  <c r="FL62" i="5" s="1"/>
  <c r="EX64" i="5"/>
  <c r="FK62" i="5" s="1"/>
  <c r="EV64" i="5"/>
  <c r="FM61" i="5" s="1"/>
  <c r="EU64" i="5"/>
  <c r="FL61" i="5" s="1"/>
  <c r="ET64" i="5"/>
  <c r="FK61" i="5" s="1"/>
  <c r="ER64" i="5"/>
  <c r="FM60" i="5" s="1"/>
  <c r="EQ64" i="5"/>
  <c r="FL60" i="5" s="1"/>
  <c r="EP64" i="5"/>
  <c r="FK60" i="5" s="1"/>
  <c r="EN64" i="5"/>
  <c r="FM59" i="5" s="1"/>
  <c r="EM64" i="5"/>
  <c r="FL59" i="5" s="1"/>
  <c r="EL64" i="5"/>
  <c r="FK59" i="5" s="1"/>
  <c r="EJ64" i="5"/>
  <c r="EI64" i="5"/>
  <c r="EH64" i="5"/>
  <c r="EG64" i="5"/>
  <c r="EE64" i="5"/>
  <c r="ED64" i="5"/>
  <c r="EC64" i="5"/>
  <c r="EB64" i="5"/>
  <c r="EA64" i="5"/>
  <c r="DZ64" i="5"/>
  <c r="DY64" i="5"/>
  <c r="DX64" i="5"/>
  <c r="DW64" i="5"/>
  <c r="DV64" i="5"/>
  <c r="DT64" i="5"/>
  <c r="DS64" i="5"/>
  <c r="DR64" i="5"/>
  <c r="DQ64" i="5"/>
  <c r="DP64" i="5"/>
  <c r="DO64" i="5"/>
  <c r="DN64" i="5"/>
  <c r="DM64" i="5"/>
  <c r="DL64" i="5"/>
  <c r="DK64" i="5"/>
  <c r="DJ64" i="5"/>
  <c r="DI64" i="5"/>
  <c r="DH64" i="5"/>
  <c r="DG64" i="5"/>
  <c r="DF64" i="5"/>
  <c r="DE64" i="5"/>
  <c r="DC64" i="5"/>
  <c r="DB64" i="5"/>
  <c r="DA64" i="5"/>
  <c r="CZ64" i="5"/>
  <c r="CY64" i="5"/>
  <c r="CX64" i="5"/>
  <c r="CW64" i="5"/>
  <c r="CV64" i="5"/>
  <c r="CU64" i="5"/>
  <c r="CT64" i="5"/>
  <c r="CR64" i="5"/>
  <c r="CQ64" i="5"/>
  <c r="CP64" i="5"/>
  <c r="CO64" i="5"/>
  <c r="CN64" i="5"/>
  <c r="CM64" i="5"/>
  <c r="CL64" i="5"/>
  <c r="CK64" i="5"/>
  <c r="CJ64" i="5"/>
  <c r="CI64" i="5"/>
  <c r="CH64" i="5"/>
  <c r="CG64" i="5"/>
  <c r="CF64" i="5"/>
  <c r="CE64" i="5"/>
  <c r="CD64" i="5"/>
  <c r="CC64" i="5"/>
  <c r="CA64" i="5"/>
  <c r="BZ64" i="5"/>
  <c r="BY64" i="5"/>
  <c r="BX64" i="5"/>
  <c r="BW64" i="5"/>
  <c r="BV64" i="5"/>
  <c r="BU64" i="5"/>
  <c r="BT64" i="5"/>
  <c r="BS64" i="5"/>
  <c r="BR64" i="5"/>
  <c r="BP64" i="5"/>
  <c r="BO64" i="5"/>
  <c r="BN64" i="5"/>
  <c r="BM64" i="5"/>
  <c r="BL64" i="5"/>
  <c r="BK64" i="5"/>
  <c r="BJ64" i="5"/>
  <c r="BI64" i="5"/>
  <c r="BH64" i="5"/>
  <c r="BG64" i="5"/>
  <c r="BF64" i="5"/>
  <c r="BE64" i="5"/>
  <c r="BD64" i="5"/>
  <c r="FH63" i="5"/>
  <c r="FG63" i="5"/>
  <c r="FF63" i="5"/>
  <c r="FD63" i="5"/>
  <c r="FC63" i="5"/>
  <c r="FB63" i="5"/>
  <c r="EZ63" i="5"/>
  <c r="EY63" i="5"/>
  <c r="EX63" i="5"/>
  <c r="EV63" i="5"/>
  <c r="EU63" i="5"/>
  <c r="ET63" i="5"/>
  <c r="ER63" i="5"/>
  <c r="EQ63" i="5"/>
  <c r="EP63" i="5"/>
  <c r="EN63" i="5"/>
  <c r="EM63" i="5"/>
  <c r="EL63" i="5"/>
  <c r="EJ63" i="5"/>
  <c r="DU63" i="5"/>
  <c r="FE64" i="5" s="1"/>
  <c r="FJ64" i="5" s="1"/>
  <c r="CS63" i="5"/>
  <c r="DD63" i="5" s="1"/>
  <c r="BQ63" i="5"/>
  <c r="ES64" i="5" s="1"/>
  <c r="FJ61" i="5" s="1"/>
  <c r="BC63" i="5"/>
  <c r="L63" i="5"/>
  <c r="FH62" i="5"/>
  <c r="FG62" i="5"/>
  <c r="FF62" i="5"/>
  <c r="FD62" i="5"/>
  <c r="FC62" i="5"/>
  <c r="FB62" i="5"/>
  <c r="EZ62" i="5"/>
  <c r="EY62" i="5"/>
  <c r="EX62" i="5"/>
  <c r="EV62" i="5"/>
  <c r="EU62" i="5"/>
  <c r="ET62" i="5"/>
  <c r="ER62" i="5"/>
  <c r="EQ62" i="5"/>
  <c r="EP62" i="5"/>
  <c r="EN62" i="5"/>
  <c r="EM62" i="5"/>
  <c r="EL62" i="5"/>
  <c r="EJ62" i="5"/>
  <c r="DU62" i="5"/>
  <c r="FE63" i="5" s="1"/>
  <c r="CS62" i="5"/>
  <c r="EW63" i="5" s="1"/>
  <c r="BQ62" i="5"/>
  <c r="ES63" i="5" s="1"/>
  <c r="BC62" i="5"/>
  <c r="L62" i="5"/>
  <c r="FH61" i="5"/>
  <c r="FG61" i="5"/>
  <c r="FF61" i="5"/>
  <c r="FD61" i="5"/>
  <c r="FC61" i="5"/>
  <c r="FB61" i="5"/>
  <c r="EZ61" i="5"/>
  <c r="EY61" i="5"/>
  <c r="EX61" i="5"/>
  <c r="EV61" i="5"/>
  <c r="EU61" i="5"/>
  <c r="ET61" i="5"/>
  <c r="ER61" i="5"/>
  <c r="EQ61" i="5"/>
  <c r="EP61" i="5"/>
  <c r="EN61" i="5"/>
  <c r="EM61" i="5"/>
  <c r="EL61" i="5"/>
  <c r="EJ61" i="5"/>
  <c r="DU61" i="5"/>
  <c r="FE62" i="5" s="1"/>
  <c r="CS61" i="5"/>
  <c r="EW62" i="5" s="1"/>
  <c r="BQ61" i="5"/>
  <c r="ES62" i="5" s="1"/>
  <c r="BC61" i="5"/>
  <c r="L61" i="5"/>
  <c r="FH60" i="5"/>
  <c r="FG60" i="5"/>
  <c r="FF60" i="5"/>
  <c r="FD60" i="5"/>
  <c r="FC60" i="5"/>
  <c r="FB60" i="5"/>
  <c r="EZ60" i="5"/>
  <c r="EY60" i="5"/>
  <c r="EX60" i="5"/>
  <c r="EV60" i="5"/>
  <c r="EU60" i="5"/>
  <c r="ET60" i="5"/>
  <c r="ER60" i="5"/>
  <c r="EQ60" i="5"/>
  <c r="EP60" i="5"/>
  <c r="EN60" i="5"/>
  <c r="EM60" i="5"/>
  <c r="EL60" i="5"/>
  <c r="EJ60" i="5"/>
  <c r="DU60" i="5"/>
  <c r="EF60" i="5" s="1"/>
  <c r="CS60" i="5"/>
  <c r="EW61" i="5" s="1"/>
  <c r="BQ60" i="5"/>
  <c r="CB60" i="5" s="1"/>
  <c r="BC60" i="5"/>
  <c r="L60" i="5"/>
  <c r="DU59" i="5"/>
  <c r="EF59" i="5" s="1"/>
  <c r="CS59" i="5"/>
  <c r="EW60" i="5" s="1"/>
  <c r="BQ59" i="5"/>
  <c r="CB59" i="5" s="1"/>
  <c r="BC59" i="5"/>
  <c r="L59" i="5"/>
  <c r="FQ57" i="5"/>
  <c r="FP57" i="5"/>
  <c r="FM57" i="5"/>
  <c r="FL57" i="5"/>
  <c r="EX57" i="5"/>
  <c r="EU57" i="5"/>
  <c r="ET57" i="5"/>
  <c r="EQ57" i="5"/>
  <c r="EP57" i="5"/>
  <c r="EM57" i="5"/>
  <c r="EL57" i="5"/>
  <c r="EI57" i="5"/>
  <c r="EH57" i="5"/>
  <c r="EG57" i="5"/>
  <c r="EE57" i="5"/>
  <c r="ED57" i="5"/>
  <c r="EC57" i="5"/>
  <c r="EB57" i="5"/>
  <c r="EA57" i="5"/>
  <c r="DZ57" i="5"/>
  <c r="DY57" i="5"/>
  <c r="DX57" i="5"/>
  <c r="DW57" i="5"/>
  <c r="DV57" i="5"/>
  <c r="DT57" i="5"/>
  <c r="DS57" i="5"/>
  <c r="DR57" i="5"/>
  <c r="DQ57" i="5"/>
  <c r="DP57" i="5"/>
  <c r="DO57" i="5"/>
  <c r="DN57" i="5"/>
  <c r="DM57" i="5"/>
  <c r="DL57" i="5"/>
  <c r="DK57" i="5"/>
  <c r="DJ57" i="5"/>
  <c r="DI57" i="5"/>
  <c r="DH57" i="5"/>
  <c r="DG57" i="5"/>
  <c r="DF57" i="5"/>
  <c r="DE57" i="5"/>
  <c r="DC57" i="5"/>
  <c r="DB57" i="5"/>
  <c r="DA57" i="5"/>
  <c r="CZ57" i="5"/>
  <c r="CY57" i="5"/>
  <c r="CX57" i="5"/>
  <c r="CW57" i="5"/>
  <c r="CV57" i="5"/>
  <c r="CU57" i="5"/>
  <c r="CT57" i="5"/>
  <c r="CR57" i="5"/>
  <c r="CQ57" i="5"/>
  <c r="CP57" i="5"/>
  <c r="CO57" i="5"/>
  <c r="CN57" i="5"/>
  <c r="CM57" i="5"/>
  <c r="CL57" i="5"/>
  <c r="CK57" i="5"/>
  <c r="CJ57" i="5"/>
  <c r="CI57" i="5"/>
  <c r="CH57" i="5"/>
  <c r="CG57" i="5"/>
  <c r="CF57" i="5"/>
  <c r="CE57" i="5"/>
  <c r="CD57" i="5"/>
  <c r="CC57" i="5"/>
  <c r="CA57" i="5"/>
  <c r="BZ57" i="5"/>
  <c r="BY57" i="5"/>
  <c r="BX57" i="5"/>
  <c r="BW57" i="5"/>
  <c r="BV57" i="5"/>
  <c r="BU57" i="5"/>
  <c r="BT57" i="5"/>
  <c r="BS57" i="5"/>
  <c r="BR57" i="5"/>
  <c r="BP57" i="5"/>
  <c r="BO57" i="5"/>
  <c r="BN57" i="5"/>
  <c r="BM57" i="5"/>
  <c r="BL57" i="5"/>
  <c r="BK57" i="5"/>
  <c r="BJ57" i="5"/>
  <c r="BI57" i="5"/>
  <c r="BH57" i="5"/>
  <c r="BG57" i="5"/>
  <c r="BF57" i="5"/>
  <c r="BE57" i="5"/>
  <c r="BD57" i="5"/>
  <c r="AZ57" i="5"/>
  <c r="AX57" i="5"/>
  <c r="AW57" i="5"/>
  <c r="AT57" i="5"/>
  <c r="AB57" i="5"/>
  <c r="AA57" i="5"/>
  <c r="Y57" i="5"/>
  <c r="X57" i="5"/>
  <c r="W57" i="5"/>
  <c r="U57" i="5"/>
  <c r="T57" i="5"/>
  <c r="S57" i="5"/>
  <c r="R57" i="5"/>
  <c r="Q57" i="5"/>
  <c r="P57" i="5"/>
  <c r="O57" i="5"/>
  <c r="N57" i="5"/>
  <c r="M57" i="5"/>
  <c r="FO56" i="5"/>
  <c r="FR56" i="5" s="1"/>
  <c r="FK56" i="5"/>
  <c r="FN56" i="5" s="1"/>
  <c r="FB56" i="5"/>
  <c r="FF56" i="5" s="1"/>
  <c r="FA56" i="5"/>
  <c r="FE56" i="5" s="1"/>
  <c r="EO56" i="5"/>
  <c r="ER56" i="5" s="1"/>
  <c r="EJ56" i="5"/>
  <c r="DU56" i="5"/>
  <c r="FA64" i="5" s="1"/>
  <c r="FJ63" i="5" s="1"/>
  <c r="CS56" i="5"/>
  <c r="EO64" i="5" s="1"/>
  <c r="FJ60" i="5" s="1"/>
  <c r="BQ56" i="5"/>
  <c r="EK64" i="5" s="1"/>
  <c r="FJ59" i="5" s="1"/>
  <c r="BC56" i="5"/>
  <c r="AV56" i="5"/>
  <c r="EW56" i="5" s="1"/>
  <c r="EY56" i="5" s="1"/>
  <c r="AU56" i="5"/>
  <c r="ES56" i="5" s="1"/>
  <c r="EV56" i="5" s="1"/>
  <c r="AR56" i="5"/>
  <c r="AP56" i="5"/>
  <c r="AO56" i="5"/>
  <c r="AN56" i="5"/>
  <c r="AL56" i="5"/>
  <c r="AK56" i="5"/>
  <c r="AJ56" i="5"/>
  <c r="AI56" i="5"/>
  <c r="AH56" i="5"/>
  <c r="AG56" i="5"/>
  <c r="AE56" i="5"/>
  <c r="AD56" i="5"/>
  <c r="AC56" i="5"/>
  <c r="Z56" i="5"/>
  <c r="L56" i="5"/>
  <c r="I56" i="5" a="1"/>
  <c r="I56" i="5" s="1"/>
  <c r="H56" i="5" a="1"/>
  <c r="H56" i="5" s="1"/>
  <c r="B56" i="5" a="1"/>
  <c r="B56" i="5" s="1"/>
  <c r="FO55" i="5"/>
  <c r="FR55" i="5" s="1"/>
  <c r="FK55" i="5"/>
  <c r="FN55" i="5" s="1"/>
  <c r="FB55" i="5"/>
  <c r="FF55" i="5" s="1"/>
  <c r="FA55" i="5"/>
  <c r="FE55" i="5" s="1"/>
  <c r="EO55" i="5"/>
  <c r="ER55" i="5" s="1"/>
  <c r="EJ55" i="5"/>
  <c r="DU55" i="5"/>
  <c r="FA63" i="5" s="1"/>
  <c r="CS55" i="5"/>
  <c r="EO63" i="5" s="1"/>
  <c r="BQ55" i="5"/>
  <c r="EK63" i="5" s="1"/>
  <c r="BC55" i="5"/>
  <c r="AV55" i="5"/>
  <c r="EW55" i="5" s="1"/>
  <c r="EY55" i="5" s="1"/>
  <c r="AU55" i="5"/>
  <c r="ES55" i="5" s="1"/>
  <c r="EV55" i="5" s="1"/>
  <c r="AR55" i="5"/>
  <c r="AP55" i="5"/>
  <c r="AO55" i="5"/>
  <c r="AN55" i="5"/>
  <c r="AL55" i="5"/>
  <c r="AK55" i="5"/>
  <c r="AJ55" i="5"/>
  <c r="AI55" i="5"/>
  <c r="AH55" i="5"/>
  <c r="AG55" i="5"/>
  <c r="AE55" i="5"/>
  <c r="AD55" i="5"/>
  <c r="AC55" i="5"/>
  <c r="Z55" i="5"/>
  <c r="L55" i="5"/>
  <c r="I55" i="5" a="1"/>
  <c r="I55" i="5" s="1"/>
  <c r="H55" i="5" a="1"/>
  <c r="H55" i="5" s="1"/>
  <c r="B55" i="5" a="1"/>
  <c r="B55" i="5" s="1"/>
  <c r="FO54" i="5"/>
  <c r="FR54" i="5" s="1"/>
  <c r="FK54" i="5"/>
  <c r="FB54" i="5"/>
  <c r="FF54" i="5" s="1"/>
  <c r="FA54" i="5"/>
  <c r="FE54" i="5" s="1"/>
  <c r="EO54" i="5"/>
  <c r="ER54" i="5" s="1"/>
  <c r="EJ54" i="5"/>
  <c r="DU54" i="5"/>
  <c r="FA62" i="5" s="1"/>
  <c r="CS54" i="5"/>
  <c r="DD54" i="5" s="1"/>
  <c r="BQ54" i="5"/>
  <c r="EK62" i="5" s="1"/>
  <c r="BC54" i="5"/>
  <c r="AV54" i="5"/>
  <c r="EW54" i="5" s="1"/>
  <c r="EY54" i="5" s="1"/>
  <c r="AU54" i="5"/>
  <c r="ES54" i="5" s="1"/>
  <c r="EV54" i="5" s="1"/>
  <c r="AR54" i="5"/>
  <c r="AP54" i="5"/>
  <c r="AO54" i="5"/>
  <c r="AN54" i="5"/>
  <c r="AL54" i="5"/>
  <c r="AK54" i="5"/>
  <c r="AJ54" i="5"/>
  <c r="AI54" i="5"/>
  <c r="AH54" i="5"/>
  <c r="AG54" i="5"/>
  <c r="AE54" i="5"/>
  <c r="AD54" i="5"/>
  <c r="AC54" i="5"/>
  <c r="Z54" i="5"/>
  <c r="L54" i="5"/>
  <c r="I54" i="5" a="1"/>
  <c r="I54" i="5" s="1"/>
  <c r="H54" i="5" a="1"/>
  <c r="H54" i="5" s="1"/>
  <c r="B54" i="5" a="1"/>
  <c r="B54" i="5" s="1"/>
  <c r="FO53" i="5"/>
  <c r="FR53" i="5" s="1"/>
  <c r="FK53" i="5"/>
  <c r="FN53" i="5" s="1"/>
  <c r="FB53" i="5"/>
  <c r="FF53" i="5" s="1"/>
  <c r="FA53" i="5"/>
  <c r="FE53" i="5" s="1"/>
  <c r="EO53" i="5"/>
  <c r="ER53" i="5" s="1"/>
  <c r="EJ53" i="5"/>
  <c r="DU53" i="5"/>
  <c r="EF53" i="5" s="1"/>
  <c r="CS53" i="5"/>
  <c r="EO61" i="5" s="1"/>
  <c r="BQ53" i="5"/>
  <c r="CB53" i="5" s="1"/>
  <c r="BC53" i="5"/>
  <c r="AV53" i="5"/>
  <c r="EW53" i="5" s="1"/>
  <c r="EY53" i="5" s="1"/>
  <c r="AU53" i="5"/>
  <c r="ES53" i="5" s="1"/>
  <c r="EV53" i="5" s="1"/>
  <c r="AR53" i="5"/>
  <c r="AP53" i="5"/>
  <c r="AO53" i="5"/>
  <c r="AN53" i="5"/>
  <c r="AL53" i="5"/>
  <c r="AK53" i="5"/>
  <c r="AJ53" i="5"/>
  <c r="AI53" i="5"/>
  <c r="AH53" i="5"/>
  <c r="AG53" i="5"/>
  <c r="AE53" i="5"/>
  <c r="AD53" i="5"/>
  <c r="AC53" i="5"/>
  <c r="Z53" i="5"/>
  <c r="L53" i="5"/>
  <c r="I53" i="5" a="1"/>
  <c r="I53" i="5" s="1"/>
  <c r="H53" i="5" a="1"/>
  <c r="H53" i="5" s="1"/>
  <c r="B53" i="5" a="1"/>
  <c r="B53" i="5" s="1"/>
  <c r="FO52" i="5"/>
  <c r="FK52" i="5"/>
  <c r="FB52" i="5"/>
  <c r="FA52" i="5"/>
  <c r="FE52" i="5" s="1"/>
  <c r="EO52" i="5"/>
  <c r="ER52" i="5" s="1"/>
  <c r="EJ52" i="5"/>
  <c r="DU52" i="5"/>
  <c r="EF52" i="5" s="1"/>
  <c r="CS52" i="5"/>
  <c r="DD52" i="5" s="1"/>
  <c r="BQ52" i="5"/>
  <c r="CB52" i="5" s="1"/>
  <c r="BC52" i="5"/>
  <c r="AV52" i="5"/>
  <c r="AU52" i="5"/>
  <c r="ES52" i="5" s="1"/>
  <c r="AR52" i="5"/>
  <c r="AP52" i="5"/>
  <c r="AO52" i="5"/>
  <c r="AN52" i="5"/>
  <c r="AL52" i="5"/>
  <c r="AK52" i="5"/>
  <c r="AJ52" i="5"/>
  <c r="AI52" i="5"/>
  <c r="AH52" i="5"/>
  <c r="AG52" i="5"/>
  <c r="AE52" i="5"/>
  <c r="AD52" i="5"/>
  <c r="AC52" i="5"/>
  <c r="Z52" i="5"/>
  <c r="L52" i="5"/>
  <c r="I52" i="5" a="1"/>
  <c r="I52" i="5" s="1"/>
  <c r="H52" i="5" a="1"/>
  <c r="H52" i="5" s="1"/>
  <c r="B52" i="5" a="1"/>
  <c r="B52" i="5" s="1"/>
  <c r="FQ51" i="5"/>
  <c r="FP51" i="5"/>
  <c r="FO51" i="5"/>
  <c r="FM51" i="5"/>
  <c r="FL51" i="5"/>
  <c r="FK51" i="5"/>
  <c r="FF51" i="5"/>
  <c r="FE51" i="5"/>
  <c r="FD51" i="5"/>
  <c r="FB51" i="5"/>
  <c r="FA51" i="5"/>
  <c r="EZ51" i="5"/>
  <c r="EX51" i="5"/>
  <c r="EW51" i="5"/>
  <c r="EU51" i="5"/>
  <c r="ET51" i="5"/>
  <c r="ES51" i="5"/>
  <c r="EQ51" i="5"/>
  <c r="EP51" i="5"/>
  <c r="EO51" i="5"/>
  <c r="EM51" i="5"/>
  <c r="EL51" i="5"/>
  <c r="EK51" i="5"/>
  <c r="I51" i="5" a="1"/>
  <c r="I51" i="5" s="1"/>
  <c r="H51" i="5" a="1"/>
  <c r="H51" i="5" s="1"/>
  <c r="B51" i="5" a="1"/>
  <c r="B51" i="5" s="1"/>
  <c r="BD51" i="5" s="1"/>
  <c r="BE51" i="5" s="1"/>
  <c r="FH49" i="5"/>
  <c r="FM49" i="5" s="1"/>
  <c r="FG49" i="5"/>
  <c r="FL49" i="5" s="1"/>
  <c r="FF49" i="5"/>
  <c r="FK49" i="5" s="1"/>
  <c r="FD49" i="5"/>
  <c r="FM48" i="5" s="1"/>
  <c r="FC49" i="5"/>
  <c r="FL48" i="5" s="1"/>
  <c r="FB49" i="5"/>
  <c r="FK48" i="5" s="1"/>
  <c r="EZ49" i="5"/>
  <c r="FM47" i="5" s="1"/>
  <c r="EY49" i="5"/>
  <c r="FL47" i="5" s="1"/>
  <c r="EX49" i="5"/>
  <c r="FK47" i="5" s="1"/>
  <c r="EV49" i="5"/>
  <c r="FM46" i="5" s="1"/>
  <c r="EU49" i="5"/>
  <c r="FL46" i="5" s="1"/>
  <c r="ET49" i="5"/>
  <c r="FK46" i="5" s="1"/>
  <c r="ER49" i="5"/>
  <c r="FM45" i="5" s="1"/>
  <c r="EQ49" i="5"/>
  <c r="FL45" i="5" s="1"/>
  <c r="EP49" i="5"/>
  <c r="FK45" i="5" s="1"/>
  <c r="EN49" i="5"/>
  <c r="FM44" i="5" s="1"/>
  <c r="EM49" i="5"/>
  <c r="FL44" i="5" s="1"/>
  <c r="EL49" i="5"/>
  <c r="FK44" i="5" s="1"/>
  <c r="EJ49" i="5"/>
  <c r="EI49" i="5"/>
  <c r="EH49" i="5"/>
  <c r="EG49" i="5"/>
  <c r="EE49" i="5"/>
  <c r="ED49" i="5"/>
  <c r="EC49" i="5"/>
  <c r="EB49" i="5"/>
  <c r="EA49" i="5"/>
  <c r="DZ49" i="5"/>
  <c r="DY49" i="5"/>
  <c r="DX49" i="5"/>
  <c r="DW49" i="5"/>
  <c r="DV49" i="5"/>
  <c r="DT49" i="5"/>
  <c r="DS49" i="5"/>
  <c r="DR49" i="5"/>
  <c r="DQ49" i="5"/>
  <c r="DP49" i="5"/>
  <c r="DO49" i="5"/>
  <c r="DN49" i="5"/>
  <c r="DM49" i="5"/>
  <c r="DL49" i="5"/>
  <c r="DK49" i="5"/>
  <c r="DJ49" i="5"/>
  <c r="DI49" i="5"/>
  <c r="DH49" i="5"/>
  <c r="DG49" i="5"/>
  <c r="DF49" i="5"/>
  <c r="DE49" i="5"/>
  <c r="DC49" i="5"/>
  <c r="DB49" i="5"/>
  <c r="DA49" i="5"/>
  <c r="CZ49" i="5"/>
  <c r="CY49" i="5"/>
  <c r="CX49" i="5"/>
  <c r="CW49" i="5"/>
  <c r="CV49" i="5"/>
  <c r="CU49" i="5"/>
  <c r="CT49" i="5"/>
  <c r="CR49" i="5"/>
  <c r="CQ49" i="5"/>
  <c r="CP49" i="5"/>
  <c r="CO49" i="5"/>
  <c r="CN49" i="5"/>
  <c r="CM49" i="5"/>
  <c r="CL49" i="5"/>
  <c r="CK49" i="5"/>
  <c r="CJ49" i="5"/>
  <c r="CI49" i="5"/>
  <c r="CH49" i="5"/>
  <c r="CG49" i="5"/>
  <c r="CF49" i="5"/>
  <c r="CE49" i="5"/>
  <c r="CD49" i="5"/>
  <c r="CC49" i="5"/>
  <c r="CA49" i="5"/>
  <c r="BZ49" i="5"/>
  <c r="BY49" i="5"/>
  <c r="BX49" i="5"/>
  <c r="BW49" i="5"/>
  <c r="BV49" i="5"/>
  <c r="BU49" i="5"/>
  <c r="BT49" i="5"/>
  <c r="BS49" i="5"/>
  <c r="BR49" i="5"/>
  <c r="BP49" i="5"/>
  <c r="BO49" i="5"/>
  <c r="BN49" i="5"/>
  <c r="BM49" i="5"/>
  <c r="BL49" i="5"/>
  <c r="BK49" i="5"/>
  <c r="BJ49" i="5"/>
  <c r="BI49" i="5"/>
  <c r="BH49" i="5"/>
  <c r="BG49" i="5"/>
  <c r="BF49" i="5"/>
  <c r="BE49" i="5"/>
  <c r="BD49" i="5"/>
  <c r="FH48" i="5"/>
  <c r="FG48" i="5"/>
  <c r="FF48" i="5"/>
  <c r="FD48" i="5"/>
  <c r="FC48" i="5"/>
  <c r="FB48" i="5"/>
  <c r="EZ48" i="5"/>
  <c r="EY48" i="5"/>
  <c r="EX48" i="5"/>
  <c r="EV48" i="5"/>
  <c r="EU48" i="5"/>
  <c r="ET48" i="5"/>
  <c r="ER48" i="5"/>
  <c r="EQ48" i="5"/>
  <c r="EP48" i="5"/>
  <c r="EN48" i="5"/>
  <c r="EM48" i="5"/>
  <c r="EL48" i="5"/>
  <c r="EJ48" i="5"/>
  <c r="DU48" i="5"/>
  <c r="FE49" i="5" s="1"/>
  <c r="FJ49" i="5" s="1"/>
  <c r="CS48" i="5"/>
  <c r="EW49" i="5" s="1"/>
  <c r="FJ47" i="5" s="1"/>
  <c r="BQ48" i="5"/>
  <c r="ES49" i="5" s="1"/>
  <c r="FJ46" i="5" s="1"/>
  <c r="BC48" i="5"/>
  <c r="L48" i="5"/>
  <c r="FH47" i="5"/>
  <c r="FG47" i="5"/>
  <c r="FF47" i="5"/>
  <c r="FD47" i="5"/>
  <c r="FC47" i="5"/>
  <c r="FB47" i="5"/>
  <c r="EZ47" i="5"/>
  <c r="EY47" i="5"/>
  <c r="EX47" i="5"/>
  <c r="EV47" i="5"/>
  <c r="EU47" i="5"/>
  <c r="ET47" i="5"/>
  <c r="ER47" i="5"/>
  <c r="EQ47" i="5"/>
  <c r="EP47" i="5"/>
  <c r="EN47" i="5"/>
  <c r="EM47" i="5"/>
  <c r="EL47" i="5"/>
  <c r="EJ47" i="5"/>
  <c r="DU47" i="5"/>
  <c r="FE48" i="5" s="1"/>
  <c r="CS47" i="5"/>
  <c r="EW48" i="5" s="1"/>
  <c r="BQ47" i="5"/>
  <c r="ES48" i="5" s="1"/>
  <c r="BC47" i="5"/>
  <c r="L47" i="5"/>
  <c r="FH46" i="5"/>
  <c r="FG46" i="5"/>
  <c r="FF46" i="5"/>
  <c r="FD46" i="5"/>
  <c r="FC46" i="5"/>
  <c r="FB46" i="5"/>
  <c r="EZ46" i="5"/>
  <c r="EY46" i="5"/>
  <c r="EX46" i="5"/>
  <c r="EV46" i="5"/>
  <c r="EU46" i="5"/>
  <c r="ET46" i="5"/>
  <c r="ER46" i="5"/>
  <c r="EQ46" i="5"/>
  <c r="EP46" i="5"/>
  <c r="EN46" i="5"/>
  <c r="EM46" i="5"/>
  <c r="EL46" i="5"/>
  <c r="EJ46" i="5"/>
  <c r="DU46" i="5"/>
  <c r="CS46" i="5"/>
  <c r="EW47" i="5" s="1"/>
  <c r="BQ46" i="5"/>
  <c r="ES47" i="5" s="1"/>
  <c r="BC46" i="5"/>
  <c r="L46" i="5"/>
  <c r="FH45" i="5"/>
  <c r="FG45" i="5"/>
  <c r="FF45" i="5"/>
  <c r="FD45" i="5"/>
  <c r="FC45" i="5"/>
  <c r="FB45" i="5"/>
  <c r="EZ45" i="5"/>
  <c r="EY45" i="5"/>
  <c r="EX45" i="5"/>
  <c r="EV45" i="5"/>
  <c r="EU45" i="5"/>
  <c r="ET45" i="5"/>
  <c r="ER45" i="5"/>
  <c r="EQ45" i="5"/>
  <c r="EP45" i="5"/>
  <c r="EN45" i="5"/>
  <c r="EM45" i="5"/>
  <c r="EL45" i="5"/>
  <c r="EJ45" i="5"/>
  <c r="DU45" i="5"/>
  <c r="FE46" i="5" s="1"/>
  <c r="CS45" i="5"/>
  <c r="EW46" i="5" s="1"/>
  <c r="BQ45" i="5"/>
  <c r="BC45" i="5"/>
  <c r="L45" i="5"/>
  <c r="DU44" i="5"/>
  <c r="EF44" i="5" s="1"/>
  <c r="CS44" i="5"/>
  <c r="EW45" i="5" s="1"/>
  <c r="BQ44" i="5"/>
  <c r="CB44" i="5" s="1"/>
  <c r="BC44" i="5"/>
  <c r="L44" i="5"/>
  <c r="FQ42" i="5"/>
  <c r="FP42" i="5"/>
  <c r="FM42" i="5"/>
  <c r="FL42" i="5"/>
  <c r="EX42" i="5"/>
  <c r="EU42" i="5"/>
  <c r="ET42" i="5"/>
  <c r="EQ42" i="5"/>
  <c r="EP42" i="5"/>
  <c r="EM42" i="5"/>
  <c r="EL42" i="5"/>
  <c r="EI42" i="5"/>
  <c r="EH42" i="5"/>
  <c r="EG42" i="5"/>
  <c r="EE42" i="5"/>
  <c r="ED42" i="5"/>
  <c r="EC42" i="5"/>
  <c r="EB42" i="5"/>
  <c r="EA42" i="5"/>
  <c r="DZ42" i="5"/>
  <c r="DY42" i="5"/>
  <c r="DX42" i="5"/>
  <c r="DW42" i="5"/>
  <c r="DV42" i="5"/>
  <c r="DT42" i="5"/>
  <c r="DS42" i="5"/>
  <c r="DR42" i="5"/>
  <c r="DQ42" i="5"/>
  <c r="DP42" i="5"/>
  <c r="DO42" i="5"/>
  <c r="DN42" i="5"/>
  <c r="DM42" i="5"/>
  <c r="DL42" i="5"/>
  <c r="DK42" i="5"/>
  <c r="DJ42" i="5"/>
  <c r="DI42" i="5"/>
  <c r="DH42" i="5"/>
  <c r="DG42" i="5"/>
  <c r="DF42" i="5"/>
  <c r="DE42" i="5"/>
  <c r="DC42" i="5"/>
  <c r="DB42" i="5"/>
  <c r="DA42" i="5"/>
  <c r="CZ42" i="5"/>
  <c r="CY42" i="5"/>
  <c r="CX42" i="5"/>
  <c r="CW42" i="5"/>
  <c r="CV42" i="5"/>
  <c r="CU42" i="5"/>
  <c r="CT42" i="5"/>
  <c r="CR42" i="5"/>
  <c r="CQ42" i="5"/>
  <c r="CP42" i="5"/>
  <c r="CO42" i="5"/>
  <c r="CN42" i="5"/>
  <c r="CM42" i="5"/>
  <c r="CL42" i="5"/>
  <c r="CK42" i="5"/>
  <c r="CJ42" i="5"/>
  <c r="CI42" i="5"/>
  <c r="CH42" i="5"/>
  <c r="CG42" i="5"/>
  <c r="CF42" i="5"/>
  <c r="CE42" i="5"/>
  <c r="CD42" i="5"/>
  <c r="CC42" i="5"/>
  <c r="CA42" i="5"/>
  <c r="BZ42" i="5"/>
  <c r="BY42" i="5"/>
  <c r="BX42" i="5"/>
  <c r="BW42" i="5"/>
  <c r="BV42" i="5"/>
  <c r="BU42" i="5"/>
  <c r="BT42" i="5"/>
  <c r="BS42" i="5"/>
  <c r="BR42" i="5"/>
  <c r="BP42" i="5"/>
  <c r="BO42" i="5"/>
  <c r="BN42" i="5"/>
  <c r="BM42" i="5"/>
  <c r="BL42" i="5"/>
  <c r="BK42" i="5"/>
  <c r="BJ42" i="5"/>
  <c r="BI42" i="5"/>
  <c r="BH42" i="5"/>
  <c r="BG42" i="5"/>
  <c r="BF42" i="5"/>
  <c r="BE42" i="5"/>
  <c r="BD42" i="5"/>
  <c r="AZ42" i="5"/>
  <c r="AX42" i="5"/>
  <c r="AW42" i="5"/>
  <c r="AT42" i="5"/>
  <c r="AB42" i="5"/>
  <c r="AA42" i="5"/>
  <c r="Y42" i="5"/>
  <c r="X42" i="5"/>
  <c r="W42" i="5"/>
  <c r="U42" i="5"/>
  <c r="T42" i="5"/>
  <c r="S42" i="5"/>
  <c r="R42" i="5"/>
  <c r="Q42" i="5"/>
  <c r="P42" i="5"/>
  <c r="O42" i="5"/>
  <c r="N42" i="5"/>
  <c r="M42" i="5"/>
  <c r="FO41" i="5"/>
  <c r="FR41" i="5" s="1"/>
  <c r="FK41" i="5"/>
  <c r="FB41" i="5"/>
  <c r="FF41" i="5" s="1"/>
  <c r="FA41" i="5"/>
  <c r="FE41" i="5" s="1"/>
  <c r="EO41" i="5"/>
  <c r="ER41" i="5" s="1"/>
  <c r="EJ41" i="5"/>
  <c r="DU41" i="5"/>
  <c r="EF41" i="5" s="1"/>
  <c r="CS41" i="5"/>
  <c r="BQ41" i="5"/>
  <c r="CB41" i="5" s="1"/>
  <c r="BC41" i="5"/>
  <c r="AV41" i="5"/>
  <c r="EW41" i="5" s="1"/>
  <c r="EY41" i="5" s="1"/>
  <c r="AU41" i="5"/>
  <c r="ES41" i="5" s="1"/>
  <c r="EV41" i="5" s="1"/>
  <c r="AR41" i="5"/>
  <c r="AP41" i="5"/>
  <c r="AO41" i="5"/>
  <c r="AN41" i="5"/>
  <c r="AL41" i="5"/>
  <c r="AK41" i="5"/>
  <c r="AJ41" i="5"/>
  <c r="AI41" i="5"/>
  <c r="AH41" i="5"/>
  <c r="AG41" i="5"/>
  <c r="AE41" i="5"/>
  <c r="AD41" i="5"/>
  <c r="AC41" i="5"/>
  <c r="Z41" i="5"/>
  <c r="L41" i="5"/>
  <c r="I41" i="5" a="1"/>
  <c r="I41" i="5" s="1"/>
  <c r="H41" i="5" a="1"/>
  <c r="H41" i="5" s="1"/>
  <c r="B41" i="5" a="1"/>
  <c r="B41" i="5" s="1"/>
  <c r="FO40" i="5"/>
  <c r="FR40" i="5" s="1"/>
  <c r="FK40" i="5"/>
  <c r="FN40" i="5" s="1"/>
  <c r="FB40" i="5"/>
  <c r="FF40" i="5" s="1"/>
  <c r="FA40" i="5"/>
  <c r="FE40" i="5" s="1"/>
  <c r="EO40" i="5"/>
  <c r="ER40" i="5" s="1"/>
  <c r="EJ40" i="5"/>
  <c r="DU40" i="5"/>
  <c r="FA48" i="5" s="1"/>
  <c r="CS40" i="5"/>
  <c r="EO48" i="5" s="1"/>
  <c r="BQ40" i="5"/>
  <c r="EK48" i="5" s="1"/>
  <c r="BC40" i="5"/>
  <c r="AV40" i="5"/>
  <c r="EW40" i="5" s="1"/>
  <c r="EY40" i="5" s="1"/>
  <c r="AU40" i="5"/>
  <c r="ES40" i="5" s="1"/>
  <c r="EV40" i="5" s="1"/>
  <c r="AR40" i="5"/>
  <c r="AP40" i="5"/>
  <c r="AO40" i="5"/>
  <c r="AN40" i="5"/>
  <c r="AL40" i="5"/>
  <c r="AK40" i="5"/>
  <c r="AJ40" i="5"/>
  <c r="AI40" i="5"/>
  <c r="AH40" i="5"/>
  <c r="AG40" i="5"/>
  <c r="AE40" i="5"/>
  <c r="AD40" i="5"/>
  <c r="AC40" i="5"/>
  <c r="Z40" i="5"/>
  <c r="L40" i="5"/>
  <c r="I40" i="5" a="1"/>
  <c r="I40" i="5" s="1"/>
  <c r="H40" i="5" a="1"/>
  <c r="H40" i="5" s="1"/>
  <c r="B40" i="5" a="1"/>
  <c r="B40" i="5" s="1"/>
  <c r="DH36" i="5" s="1"/>
  <c r="FO39" i="5"/>
  <c r="FR39" i="5" s="1"/>
  <c r="FK39" i="5"/>
  <c r="FB39" i="5"/>
  <c r="FF39" i="5" s="1"/>
  <c r="FA39" i="5"/>
  <c r="FE39" i="5" s="1"/>
  <c r="EO39" i="5"/>
  <c r="ER39" i="5" s="1"/>
  <c r="EJ39" i="5"/>
  <c r="DU39" i="5"/>
  <c r="FA47" i="5" s="1"/>
  <c r="CS39" i="5"/>
  <c r="DD39" i="5" s="1"/>
  <c r="BQ39" i="5"/>
  <c r="EK47" i="5" s="1"/>
  <c r="BC39" i="5"/>
  <c r="AV39" i="5"/>
  <c r="EW39" i="5" s="1"/>
  <c r="EY39" i="5" s="1"/>
  <c r="AU39" i="5"/>
  <c r="ES39" i="5" s="1"/>
  <c r="EV39" i="5" s="1"/>
  <c r="AR39" i="5"/>
  <c r="AP39" i="5"/>
  <c r="AO39" i="5"/>
  <c r="AN39" i="5"/>
  <c r="AL39" i="5"/>
  <c r="AK39" i="5"/>
  <c r="AJ39" i="5"/>
  <c r="AI39" i="5"/>
  <c r="AH39" i="5"/>
  <c r="AG39" i="5"/>
  <c r="AE39" i="5"/>
  <c r="AD39" i="5"/>
  <c r="AC39" i="5"/>
  <c r="Z39" i="5"/>
  <c r="L39" i="5"/>
  <c r="I39" i="5" a="1"/>
  <c r="I39" i="5" s="1"/>
  <c r="H39" i="5" a="1"/>
  <c r="H39" i="5" s="1"/>
  <c r="B39" i="5" a="1"/>
  <c r="B39" i="5" s="1"/>
  <c r="FO38" i="5"/>
  <c r="FR38" i="5" s="1"/>
  <c r="FK38" i="5"/>
  <c r="FN38" i="5" s="1"/>
  <c r="FB38" i="5"/>
  <c r="FF38" i="5" s="1"/>
  <c r="FA38" i="5"/>
  <c r="FE38" i="5" s="1"/>
  <c r="EO38" i="5"/>
  <c r="ER38" i="5" s="1"/>
  <c r="EJ38" i="5"/>
  <c r="DU38" i="5"/>
  <c r="CS38" i="5"/>
  <c r="EO46" i="5" s="1"/>
  <c r="BQ38" i="5"/>
  <c r="BC38" i="5"/>
  <c r="AV38" i="5"/>
  <c r="AU38" i="5"/>
  <c r="ES38" i="5" s="1"/>
  <c r="EV38" i="5" s="1"/>
  <c r="AR38" i="5"/>
  <c r="AP38" i="5"/>
  <c r="AO38" i="5"/>
  <c r="AN38" i="5"/>
  <c r="AL38" i="5"/>
  <c r="AK38" i="5"/>
  <c r="AJ38" i="5"/>
  <c r="AI38" i="5"/>
  <c r="AH38" i="5"/>
  <c r="AG38" i="5"/>
  <c r="AE38" i="5"/>
  <c r="AD38" i="5"/>
  <c r="AC38" i="5"/>
  <c r="Z38" i="5"/>
  <c r="L38" i="5"/>
  <c r="I38" i="5" a="1"/>
  <c r="I38" i="5" s="1"/>
  <c r="H38" i="5" a="1"/>
  <c r="H38" i="5" s="1"/>
  <c r="B38" i="5" a="1"/>
  <c r="B38" i="5" s="1"/>
  <c r="FO37" i="5"/>
  <c r="FK37" i="5"/>
  <c r="FB37" i="5"/>
  <c r="FA37" i="5"/>
  <c r="EO37" i="5"/>
  <c r="EJ37" i="5"/>
  <c r="DU37" i="5"/>
  <c r="CS37" i="5"/>
  <c r="BQ37" i="5"/>
  <c r="BC37" i="5"/>
  <c r="AV37" i="5"/>
  <c r="AU37" i="5"/>
  <c r="ES37" i="5" s="1"/>
  <c r="AR37" i="5"/>
  <c r="AP37" i="5"/>
  <c r="AO37" i="5"/>
  <c r="AN37" i="5"/>
  <c r="AL37" i="5"/>
  <c r="AK37" i="5"/>
  <c r="AJ37" i="5"/>
  <c r="AI37" i="5"/>
  <c r="AH37" i="5"/>
  <c r="AG37" i="5"/>
  <c r="AE37" i="5"/>
  <c r="AD37" i="5"/>
  <c r="AC37" i="5"/>
  <c r="Z37" i="5"/>
  <c r="L37" i="5"/>
  <c r="I37" i="5" a="1"/>
  <c r="I37" i="5" s="1"/>
  <c r="H37" i="5" a="1"/>
  <c r="H37" i="5" s="1"/>
  <c r="B37" i="5" a="1"/>
  <c r="B37" i="5" s="1"/>
  <c r="CF36" i="5" s="1"/>
  <c r="FQ36" i="5"/>
  <c r="FP36" i="5"/>
  <c r="FO36" i="5"/>
  <c r="FM36" i="5"/>
  <c r="FL36" i="5"/>
  <c r="FK36" i="5"/>
  <c r="FF36" i="5"/>
  <c r="FE36" i="5"/>
  <c r="FD36" i="5"/>
  <c r="FB36" i="5"/>
  <c r="FA36" i="5"/>
  <c r="EZ36" i="5"/>
  <c r="EX36" i="5"/>
  <c r="EW36" i="5"/>
  <c r="EU36" i="5"/>
  <c r="ET36" i="5"/>
  <c r="ES36" i="5"/>
  <c r="EQ36" i="5"/>
  <c r="EP36" i="5"/>
  <c r="EO36" i="5"/>
  <c r="EM36" i="5"/>
  <c r="EL36" i="5"/>
  <c r="EK36" i="5"/>
  <c r="I36" i="5" a="1"/>
  <c r="I36" i="5" s="1"/>
  <c r="H36" i="5" a="1"/>
  <c r="H36" i="5" s="1"/>
  <c r="B36" i="5" a="1"/>
  <c r="B36" i="5" s="1"/>
  <c r="BD36" i="5" s="1"/>
  <c r="BE36" i="5" s="1"/>
  <c r="FH34" i="5"/>
  <c r="FM34" i="5" s="1"/>
  <c r="FG34" i="5"/>
  <c r="FL34" i="5" s="1"/>
  <c r="FF34" i="5"/>
  <c r="FK34" i="5" s="1"/>
  <c r="FD34" i="5"/>
  <c r="FM33" i="5" s="1"/>
  <c r="FC34" i="5"/>
  <c r="FL33" i="5" s="1"/>
  <c r="FB34" i="5"/>
  <c r="FK33" i="5" s="1"/>
  <c r="EZ34" i="5"/>
  <c r="FM32" i="5" s="1"/>
  <c r="EY34" i="5"/>
  <c r="FL32" i="5" s="1"/>
  <c r="EX34" i="5"/>
  <c r="FK32" i="5" s="1"/>
  <c r="EV34" i="5"/>
  <c r="FM31" i="5" s="1"/>
  <c r="EU34" i="5"/>
  <c r="FL31" i="5" s="1"/>
  <c r="ET34" i="5"/>
  <c r="FK31" i="5" s="1"/>
  <c r="ER34" i="5"/>
  <c r="FM30" i="5" s="1"/>
  <c r="EQ34" i="5"/>
  <c r="FL30" i="5" s="1"/>
  <c r="EP34" i="5"/>
  <c r="FK30" i="5" s="1"/>
  <c r="EN34" i="5"/>
  <c r="EM34" i="5"/>
  <c r="FL29" i="5" s="1"/>
  <c r="EL34" i="5"/>
  <c r="FK29" i="5" s="1"/>
  <c r="EJ34" i="5"/>
  <c r="EI34" i="5"/>
  <c r="EH34" i="5"/>
  <c r="EG34" i="5"/>
  <c r="EE34" i="5"/>
  <c r="ED34" i="5"/>
  <c r="EC34" i="5"/>
  <c r="EB34" i="5"/>
  <c r="EA34" i="5"/>
  <c r="DZ34" i="5"/>
  <c r="DY34" i="5"/>
  <c r="DX34" i="5"/>
  <c r="DW34" i="5"/>
  <c r="DV34" i="5"/>
  <c r="DT34" i="5"/>
  <c r="DS34" i="5"/>
  <c r="DR34" i="5"/>
  <c r="DQ34" i="5"/>
  <c r="DP34" i="5"/>
  <c r="DO34" i="5"/>
  <c r="DN34" i="5"/>
  <c r="DM34" i="5"/>
  <c r="DL34" i="5"/>
  <c r="DK34" i="5"/>
  <c r="DJ34" i="5"/>
  <c r="DI34" i="5"/>
  <c r="DH34" i="5"/>
  <c r="DG34" i="5"/>
  <c r="DF34" i="5"/>
  <c r="DE34" i="5"/>
  <c r="DC34" i="5"/>
  <c r="DB34" i="5"/>
  <c r="DA34" i="5"/>
  <c r="CZ34" i="5"/>
  <c r="CY34" i="5"/>
  <c r="CX34" i="5"/>
  <c r="CW34" i="5"/>
  <c r="CV34" i="5"/>
  <c r="CU34" i="5"/>
  <c r="CT34" i="5"/>
  <c r="CR34" i="5"/>
  <c r="CQ34" i="5"/>
  <c r="CP34" i="5"/>
  <c r="CO34" i="5"/>
  <c r="CN34" i="5"/>
  <c r="CM34" i="5"/>
  <c r="CL34" i="5"/>
  <c r="CK34" i="5"/>
  <c r="CJ34" i="5"/>
  <c r="CI34" i="5"/>
  <c r="CH34" i="5"/>
  <c r="CG34" i="5"/>
  <c r="CF34" i="5"/>
  <c r="CE34" i="5"/>
  <c r="CD34" i="5"/>
  <c r="CC34" i="5"/>
  <c r="CA34" i="5"/>
  <c r="BZ34" i="5"/>
  <c r="BY34" i="5"/>
  <c r="BX34" i="5"/>
  <c r="BW34" i="5"/>
  <c r="BV34" i="5"/>
  <c r="BU34" i="5"/>
  <c r="BT34" i="5"/>
  <c r="BS34" i="5"/>
  <c r="BR34" i="5"/>
  <c r="BP34" i="5"/>
  <c r="BO34" i="5"/>
  <c r="BN34" i="5"/>
  <c r="BM34" i="5"/>
  <c r="BL34" i="5"/>
  <c r="BK34" i="5"/>
  <c r="BJ34" i="5"/>
  <c r="BI34" i="5"/>
  <c r="BH34" i="5"/>
  <c r="BG34" i="5"/>
  <c r="BF34" i="5"/>
  <c r="BE34" i="5"/>
  <c r="BD34" i="5"/>
  <c r="FH33" i="5"/>
  <c r="FG33" i="5"/>
  <c r="FF33" i="5"/>
  <c r="FD33" i="5"/>
  <c r="FC33" i="5"/>
  <c r="FB33" i="5"/>
  <c r="EZ33" i="5"/>
  <c r="EY33" i="5"/>
  <c r="EX33" i="5"/>
  <c r="EV33" i="5"/>
  <c r="EU33" i="5"/>
  <c r="ET33" i="5"/>
  <c r="ER33" i="5"/>
  <c r="EQ33" i="5"/>
  <c r="EP33" i="5"/>
  <c r="EN33" i="5"/>
  <c r="EM33" i="5"/>
  <c r="EL33" i="5"/>
  <c r="EJ33" i="5"/>
  <c r="DU33" i="5"/>
  <c r="CS33" i="5"/>
  <c r="DD33" i="5" s="1"/>
  <c r="BQ33" i="5"/>
  <c r="ES34" i="5" s="1"/>
  <c r="FJ31" i="5" s="1"/>
  <c r="BC33" i="5"/>
  <c r="L33" i="5"/>
  <c r="FH32" i="5"/>
  <c r="FG32" i="5"/>
  <c r="FF32" i="5"/>
  <c r="FD32" i="5"/>
  <c r="FC32" i="5"/>
  <c r="FB32" i="5"/>
  <c r="EZ32" i="5"/>
  <c r="EY32" i="5"/>
  <c r="EX32" i="5"/>
  <c r="EV32" i="5"/>
  <c r="EU32" i="5"/>
  <c r="ET32" i="5"/>
  <c r="ER32" i="5"/>
  <c r="EQ32" i="5"/>
  <c r="EP32" i="5"/>
  <c r="EN32" i="5"/>
  <c r="EM32" i="5"/>
  <c r="EL32" i="5"/>
  <c r="EJ32" i="5"/>
  <c r="DU32" i="5"/>
  <c r="FE33" i="5" s="1"/>
  <c r="CS32" i="5"/>
  <c r="EW33" i="5" s="1"/>
  <c r="BQ32" i="5"/>
  <c r="ES33" i="5" s="1"/>
  <c r="BC32" i="5"/>
  <c r="L32" i="5"/>
  <c r="FH31" i="5"/>
  <c r="FG31" i="5"/>
  <c r="FF31" i="5"/>
  <c r="FD31" i="5"/>
  <c r="FC31" i="5"/>
  <c r="FB31" i="5"/>
  <c r="EZ31" i="5"/>
  <c r="EY31" i="5"/>
  <c r="EX31" i="5"/>
  <c r="EV31" i="5"/>
  <c r="EU31" i="5"/>
  <c r="ET31" i="5"/>
  <c r="ER31" i="5"/>
  <c r="EQ31" i="5"/>
  <c r="EP31" i="5"/>
  <c r="EN31" i="5"/>
  <c r="EM31" i="5"/>
  <c r="EL31" i="5"/>
  <c r="EJ31" i="5"/>
  <c r="DU31" i="5"/>
  <c r="CS31" i="5"/>
  <c r="EW32" i="5" s="1"/>
  <c r="BQ31" i="5"/>
  <c r="ES32" i="5" s="1"/>
  <c r="BC31" i="5"/>
  <c r="L31" i="5"/>
  <c r="FH30" i="5"/>
  <c r="FG30" i="5"/>
  <c r="FF30" i="5"/>
  <c r="FD30" i="5"/>
  <c r="FC30" i="5"/>
  <c r="FB30" i="5"/>
  <c r="EZ30" i="5"/>
  <c r="EY30" i="5"/>
  <c r="EX30" i="5"/>
  <c r="EV30" i="5"/>
  <c r="EU30" i="5"/>
  <c r="ET30" i="5"/>
  <c r="ER30" i="5"/>
  <c r="EQ30" i="5"/>
  <c r="EP30" i="5"/>
  <c r="EN30" i="5"/>
  <c r="EM30" i="5"/>
  <c r="EL30" i="5"/>
  <c r="EJ30" i="5"/>
  <c r="DU30" i="5"/>
  <c r="FE31" i="5" s="1"/>
  <c r="CS30" i="5"/>
  <c r="EW31" i="5" s="1"/>
  <c r="BQ30" i="5"/>
  <c r="BC30" i="5"/>
  <c r="L30" i="5"/>
  <c r="FM29" i="5"/>
  <c r="DU29" i="5"/>
  <c r="FE30" i="5" s="1"/>
  <c r="CS29" i="5"/>
  <c r="EW30" i="5" s="1"/>
  <c r="BQ29" i="5"/>
  <c r="ES30" i="5" s="1"/>
  <c r="BC29" i="5"/>
  <c r="L29" i="5"/>
  <c r="FQ27" i="5"/>
  <c r="FP27" i="5"/>
  <c r="FM27" i="5"/>
  <c r="FL27" i="5"/>
  <c r="EX27" i="5"/>
  <c r="EU27" i="5"/>
  <c r="ET27" i="5"/>
  <c r="EQ27" i="5"/>
  <c r="EP27" i="5"/>
  <c r="EM27" i="5"/>
  <c r="EL27" i="5"/>
  <c r="EI27" i="5"/>
  <c r="EH27" i="5"/>
  <c r="EG27" i="5"/>
  <c r="EE27" i="5"/>
  <c r="ED27" i="5"/>
  <c r="EC27" i="5"/>
  <c r="EB27" i="5"/>
  <c r="EA27" i="5"/>
  <c r="DZ27" i="5"/>
  <c r="DY27" i="5"/>
  <c r="DX27" i="5"/>
  <c r="DW27" i="5"/>
  <c r="DV27" i="5"/>
  <c r="DT27" i="5"/>
  <c r="DS27" i="5"/>
  <c r="DR27" i="5"/>
  <c r="DQ27" i="5"/>
  <c r="DP27" i="5"/>
  <c r="DO27" i="5"/>
  <c r="DN27" i="5"/>
  <c r="DM27" i="5"/>
  <c r="DL27" i="5"/>
  <c r="DK27" i="5"/>
  <c r="DJ27" i="5"/>
  <c r="DI27" i="5"/>
  <c r="DH27" i="5"/>
  <c r="DG27" i="5"/>
  <c r="DF27" i="5"/>
  <c r="DE27" i="5"/>
  <c r="DC27" i="5"/>
  <c r="DB27" i="5"/>
  <c r="DA27" i="5"/>
  <c r="CZ27" i="5"/>
  <c r="CY27" i="5"/>
  <c r="CX27" i="5"/>
  <c r="CW27" i="5"/>
  <c r="CV27" i="5"/>
  <c r="CU27" i="5"/>
  <c r="CT27" i="5"/>
  <c r="CR27" i="5"/>
  <c r="CQ27" i="5"/>
  <c r="CP27" i="5"/>
  <c r="CO27" i="5"/>
  <c r="CN27" i="5"/>
  <c r="CM27" i="5"/>
  <c r="CL27" i="5"/>
  <c r="CK27" i="5"/>
  <c r="CJ27" i="5"/>
  <c r="CI27" i="5"/>
  <c r="CH27" i="5"/>
  <c r="CG27" i="5"/>
  <c r="CF27" i="5"/>
  <c r="CE27" i="5"/>
  <c r="CD27" i="5"/>
  <c r="CC27" i="5"/>
  <c r="CA27" i="5"/>
  <c r="BZ27" i="5"/>
  <c r="BY27" i="5"/>
  <c r="BX27" i="5"/>
  <c r="BW27" i="5"/>
  <c r="BV27" i="5"/>
  <c r="BU27" i="5"/>
  <c r="BT27" i="5"/>
  <c r="BS27" i="5"/>
  <c r="BR27" i="5"/>
  <c r="BP27" i="5"/>
  <c r="BO27" i="5"/>
  <c r="BN27" i="5"/>
  <c r="BM27" i="5"/>
  <c r="BL27" i="5"/>
  <c r="BK27" i="5"/>
  <c r="BJ27" i="5"/>
  <c r="BI27" i="5"/>
  <c r="BH27" i="5"/>
  <c r="BG27" i="5"/>
  <c r="BF27" i="5"/>
  <c r="BE27" i="5"/>
  <c r="BD27" i="5"/>
  <c r="AZ27" i="5"/>
  <c r="AX27" i="5"/>
  <c r="AW27" i="5"/>
  <c r="AT27" i="5"/>
  <c r="AB27" i="5"/>
  <c r="AA27" i="5"/>
  <c r="Y27" i="5"/>
  <c r="X27" i="5"/>
  <c r="W27" i="5"/>
  <c r="U27" i="5"/>
  <c r="T27" i="5"/>
  <c r="S27" i="5"/>
  <c r="R27" i="5"/>
  <c r="Q27" i="5"/>
  <c r="P27" i="5"/>
  <c r="O27" i="5"/>
  <c r="N27" i="5"/>
  <c r="M27" i="5"/>
  <c r="FO26" i="5"/>
  <c r="FR26" i="5" s="1"/>
  <c r="FK26" i="5"/>
  <c r="FN26" i="5" s="1"/>
  <c r="FB26" i="5"/>
  <c r="FF26" i="5" s="1"/>
  <c r="FA26" i="5"/>
  <c r="FE26" i="5" s="1"/>
  <c r="EO26" i="5"/>
  <c r="ER26" i="5" s="1"/>
  <c r="EJ26" i="5"/>
  <c r="DU26" i="5"/>
  <c r="EF26" i="5" s="1"/>
  <c r="CS26" i="5"/>
  <c r="EO34" i="5" s="1"/>
  <c r="FJ30" i="5" s="1"/>
  <c r="BQ26" i="5"/>
  <c r="CB26" i="5" s="1"/>
  <c r="BC26" i="5"/>
  <c r="AV26" i="5"/>
  <c r="EW26" i="5" s="1"/>
  <c r="EY26" i="5" s="1"/>
  <c r="AU26" i="5"/>
  <c r="ES26" i="5" s="1"/>
  <c r="EV26" i="5" s="1"/>
  <c r="AR26" i="5"/>
  <c r="AP26" i="5"/>
  <c r="AO26" i="5"/>
  <c r="AN26" i="5"/>
  <c r="AL26" i="5"/>
  <c r="AK26" i="5"/>
  <c r="AJ26" i="5"/>
  <c r="AI26" i="5"/>
  <c r="AH26" i="5"/>
  <c r="AG26" i="5"/>
  <c r="AE26" i="5"/>
  <c r="AD26" i="5"/>
  <c r="AC26" i="5"/>
  <c r="Z26" i="5"/>
  <c r="L26" i="5"/>
  <c r="I26" i="5" a="1"/>
  <c r="I26" i="5" s="1"/>
  <c r="H26" i="5" a="1"/>
  <c r="H26" i="5" s="1"/>
  <c r="B26" i="5" a="1"/>
  <c r="B26" i="5" s="1"/>
  <c r="FO25" i="5"/>
  <c r="FR25" i="5" s="1"/>
  <c r="FK25" i="5"/>
  <c r="FN25" i="5" s="1"/>
  <c r="FB25" i="5"/>
  <c r="FF25" i="5" s="1"/>
  <c r="FA25" i="5"/>
  <c r="FE25" i="5" s="1"/>
  <c r="EO25" i="5"/>
  <c r="ER25" i="5" s="1"/>
  <c r="EJ25" i="5"/>
  <c r="DU25" i="5"/>
  <c r="FA33" i="5" s="1"/>
  <c r="CS25" i="5"/>
  <c r="EO33" i="5" s="1"/>
  <c r="BQ25" i="5"/>
  <c r="EK33" i="5" s="1"/>
  <c r="BC25" i="5"/>
  <c r="AV25" i="5"/>
  <c r="EW25" i="5" s="1"/>
  <c r="EY25" i="5" s="1"/>
  <c r="AU25" i="5"/>
  <c r="ES25" i="5" s="1"/>
  <c r="EV25" i="5" s="1"/>
  <c r="AR25" i="5"/>
  <c r="AP25" i="5"/>
  <c r="AO25" i="5"/>
  <c r="AN25" i="5"/>
  <c r="AL25" i="5"/>
  <c r="AK25" i="5"/>
  <c r="AJ25" i="5"/>
  <c r="AI25" i="5"/>
  <c r="AH25" i="5"/>
  <c r="AG25" i="5"/>
  <c r="AE25" i="5"/>
  <c r="AD25" i="5"/>
  <c r="AC25" i="5"/>
  <c r="Z25" i="5"/>
  <c r="L25" i="5"/>
  <c r="I25" i="5" a="1"/>
  <c r="I25" i="5" s="1"/>
  <c r="H25" i="5" a="1"/>
  <c r="H25" i="5" s="1"/>
  <c r="B25" i="5" a="1"/>
  <c r="B25" i="5" s="1"/>
  <c r="FO24" i="5"/>
  <c r="FR24" i="5" s="1"/>
  <c r="FK24" i="5"/>
  <c r="FB24" i="5"/>
  <c r="FF24" i="5" s="1"/>
  <c r="FA24" i="5"/>
  <c r="FE24" i="5" s="1"/>
  <c r="EO24" i="5"/>
  <c r="ER24" i="5" s="1"/>
  <c r="EJ24" i="5"/>
  <c r="DU24" i="5"/>
  <c r="FA32" i="5" s="1"/>
  <c r="CS24" i="5"/>
  <c r="DD24" i="5" s="1"/>
  <c r="BQ24" i="5"/>
  <c r="EK32" i="5" s="1"/>
  <c r="BC24" i="5"/>
  <c r="AV24" i="5"/>
  <c r="EW24" i="5" s="1"/>
  <c r="EY24" i="5" s="1"/>
  <c r="AU24" i="5"/>
  <c r="ES24" i="5" s="1"/>
  <c r="EV24" i="5" s="1"/>
  <c r="AR24" i="5"/>
  <c r="AP24" i="5"/>
  <c r="AO24" i="5"/>
  <c r="AN24" i="5"/>
  <c r="AL24" i="5"/>
  <c r="AK24" i="5"/>
  <c r="AJ24" i="5"/>
  <c r="AI24" i="5"/>
  <c r="AH24" i="5"/>
  <c r="AG24" i="5"/>
  <c r="AE24" i="5"/>
  <c r="AD24" i="5"/>
  <c r="AC24" i="5"/>
  <c r="Z24" i="5"/>
  <c r="L24" i="5"/>
  <c r="I24" i="5" a="1"/>
  <c r="I24" i="5" s="1"/>
  <c r="H24" i="5" a="1"/>
  <c r="H24" i="5" s="1"/>
  <c r="B24" i="5" a="1"/>
  <c r="B24" i="5" s="1"/>
  <c r="FO23" i="5"/>
  <c r="FR23" i="5" s="1"/>
  <c r="FK23" i="5"/>
  <c r="FN23" i="5" s="1"/>
  <c r="FB23" i="5"/>
  <c r="FF23" i="5" s="1"/>
  <c r="FA23" i="5"/>
  <c r="FE23" i="5" s="1"/>
  <c r="EO23" i="5"/>
  <c r="ER23" i="5" s="1"/>
  <c r="EJ23" i="5"/>
  <c r="DU23" i="5"/>
  <c r="EF23" i="5" s="1"/>
  <c r="CS23" i="5"/>
  <c r="EO31" i="5" s="1"/>
  <c r="BQ23" i="5"/>
  <c r="CB23" i="5" s="1"/>
  <c r="BC23" i="5"/>
  <c r="AV23" i="5"/>
  <c r="EW23" i="5" s="1"/>
  <c r="EY23" i="5" s="1"/>
  <c r="AU23" i="5"/>
  <c r="ES23" i="5" s="1"/>
  <c r="EV23" i="5" s="1"/>
  <c r="AR23" i="5"/>
  <c r="AP23" i="5"/>
  <c r="AO23" i="5"/>
  <c r="AN23" i="5"/>
  <c r="AL23" i="5"/>
  <c r="AK23" i="5"/>
  <c r="AJ23" i="5"/>
  <c r="AI23" i="5"/>
  <c r="AH23" i="5"/>
  <c r="AG23" i="5"/>
  <c r="AE23" i="5"/>
  <c r="AD23" i="5"/>
  <c r="AC23" i="5"/>
  <c r="Z23" i="5"/>
  <c r="L23" i="5"/>
  <c r="I23" i="5" a="1"/>
  <c r="I23" i="5" s="1"/>
  <c r="H23" i="5" a="1"/>
  <c r="H23" i="5" s="1"/>
  <c r="B23" i="5" a="1"/>
  <c r="B23" i="5" s="1"/>
  <c r="FO22" i="5"/>
  <c r="FK22" i="5"/>
  <c r="FB22" i="5"/>
  <c r="FA22" i="5"/>
  <c r="EO22" i="5"/>
  <c r="ER22" i="5" s="1"/>
  <c r="EJ22" i="5"/>
  <c r="DU22" i="5"/>
  <c r="EF22" i="5" s="1"/>
  <c r="CS22" i="5"/>
  <c r="DD22" i="5" s="1"/>
  <c r="BQ22" i="5"/>
  <c r="CB22" i="5" s="1"/>
  <c r="BC22" i="5"/>
  <c r="AV22" i="5"/>
  <c r="AU22" i="5"/>
  <c r="ES22" i="5" s="1"/>
  <c r="AR22" i="5"/>
  <c r="AP22" i="5"/>
  <c r="AO22" i="5"/>
  <c r="AN22" i="5"/>
  <c r="AL22" i="5"/>
  <c r="AK22" i="5"/>
  <c r="AJ22" i="5"/>
  <c r="AI22" i="5"/>
  <c r="AH22" i="5"/>
  <c r="AG22" i="5"/>
  <c r="AE22" i="5"/>
  <c r="AD22" i="5"/>
  <c r="AC22" i="5"/>
  <c r="Z22" i="5"/>
  <c r="L22" i="5"/>
  <c r="I22" i="5" a="1"/>
  <c r="I22" i="5" s="1"/>
  <c r="H22" i="5" a="1"/>
  <c r="H22" i="5" s="1"/>
  <c r="B22" i="5" a="1"/>
  <c r="B22" i="5" s="1"/>
  <c r="FQ21" i="5"/>
  <c r="FP21" i="5"/>
  <c r="FO21" i="5"/>
  <c r="FM21" i="5"/>
  <c r="FL21" i="5"/>
  <c r="FK21" i="5"/>
  <c r="FF21" i="5"/>
  <c r="FE21" i="5"/>
  <c r="FD21" i="5"/>
  <c r="FB21" i="5"/>
  <c r="FA21" i="5"/>
  <c r="EZ21" i="5"/>
  <c r="EX21" i="5"/>
  <c r="EW21" i="5"/>
  <c r="EU21" i="5"/>
  <c r="ET21" i="5"/>
  <c r="ES21" i="5"/>
  <c r="EQ21" i="5"/>
  <c r="EP21" i="5"/>
  <c r="EO21" i="5"/>
  <c r="EM21" i="5"/>
  <c r="EL21" i="5"/>
  <c r="EK21" i="5"/>
  <c r="I21" i="5" a="1"/>
  <c r="I21" i="5" s="1"/>
  <c r="H21" i="5" a="1"/>
  <c r="H21" i="5" s="1"/>
  <c r="B21" i="5" a="1"/>
  <c r="B21" i="5" s="1"/>
  <c r="BD21" i="5" s="1"/>
  <c r="BE21" i="5" s="1"/>
  <c r="FB7" i="5"/>
  <c r="FA7" i="5"/>
  <c r="FO8" i="5"/>
  <c r="FO9" i="5"/>
  <c r="FO10" i="5"/>
  <c r="FO11" i="5"/>
  <c r="FO7" i="5"/>
  <c r="FK8" i="5"/>
  <c r="FK9" i="5"/>
  <c r="FK10" i="5"/>
  <c r="FK11" i="5"/>
  <c r="FK7" i="5"/>
  <c r="AZ125" i="11" l="1"/>
  <c r="AZ172" i="11" s="1"/>
  <c r="AQ172" i="11"/>
  <c r="AX54" i="11"/>
  <c r="AX161" i="11" s="1"/>
  <c r="AD161" i="11"/>
  <c r="AX61" i="11"/>
  <c r="AX162" i="11" s="1"/>
  <c r="AD162" i="11"/>
  <c r="AF87" i="11"/>
  <c r="AF165" i="11"/>
  <c r="AJ87" i="11"/>
  <c r="AJ165" i="11"/>
  <c r="BA80" i="11"/>
  <c r="AT165" i="11"/>
  <c r="AX86" i="11"/>
  <c r="AX166" i="11" s="1"/>
  <c r="AD166" i="11"/>
  <c r="AQ86" i="11"/>
  <c r="H100" i="11"/>
  <c r="H167" i="11"/>
  <c r="L100" i="11"/>
  <c r="L167" i="11"/>
  <c r="R100" i="11"/>
  <c r="R167" i="11"/>
  <c r="V100" i="11"/>
  <c r="V167" i="11"/>
  <c r="AB100" i="11"/>
  <c r="AB167" i="11"/>
  <c r="AG100" i="11"/>
  <c r="AG167" i="11"/>
  <c r="AP100" i="11"/>
  <c r="AP167" i="11"/>
  <c r="K119" i="11"/>
  <c r="K169" i="11"/>
  <c r="U119" i="11"/>
  <c r="U169" i="11"/>
  <c r="AA119" i="11"/>
  <c r="AA169" i="11"/>
  <c r="AF119" i="11"/>
  <c r="AF169" i="11"/>
  <c r="AJ119" i="11"/>
  <c r="AJ169" i="11"/>
  <c r="AO119" i="11"/>
  <c r="AO169" i="11"/>
  <c r="BA106" i="11"/>
  <c r="AT169" i="11"/>
  <c r="BA112" i="11"/>
  <c r="BA170" i="11" s="1"/>
  <c r="AT170" i="11"/>
  <c r="Q119" i="11"/>
  <c r="H138" i="11"/>
  <c r="H172" i="11"/>
  <c r="L138" i="11"/>
  <c r="L172" i="11"/>
  <c r="V138" i="11"/>
  <c r="V172" i="11"/>
  <c r="AB138" i="11"/>
  <c r="AB172" i="11"/>
  <c r="AG138" i="11"/>
  <c r="AG172" i="11"/>
  <c r="AK138" i="11"/>
  <c r="AK172" i="11"/>
  <c r="AP138" i="11"/>
  <c r="AP172" i="11"/>
  <c r="BA125" i="11"/>
  <c r="AT172" i="11"/>
  <c r="AN131" i="11"/>
  <c r="AP173" i="11"/>
  <c r="AU141" i="11"/>
  <c r="D142" i="11"/>
  <c r="W142" i="11"/>
  <c r="D143" i="11"/>
  <c r="O144" i="11"/>
  <c r="R175" i="11"/>
  <c r="BA144" i="11"/>
  <c r="AT175" i="11"/>
  <c r="AU147" i="11"/>
  <c r="AV148" i="11"/>
  <c r="O150" i="11"/>
  <c r="O176" i="11" s="1"/>
  <c r="R176" i="11"/>
  <c r="AN150" i="11"/>
  <c r="AP176" i="11"/>
  <c r="BA150" i="11"/>
  <c r="BA176" i="11" s="1"/>
  <c r="AT176" i="11"/>
  <c r="K151" i="11"/>
  <c r="S151" i="11"/>
  <c r="AA151" i="11"/>
  <c r="AI151" i="11"/>
  <c r="AM151" i="11"/>
  <c r="AD156" i="11"/>
  <c r="AT156" i="11"/>
  <c r="AQ157" i="11"/>
  <c r="AL159" i="11"/>
  <c r="M167" i="11"/>
  <c r="BA54" i="11"/>
  <c r="BA161" i="11" s="1"/>
  <c r="AT161" i="11"/>
  <c r="BA61" i="11"/>
  <c r="BA162" i="11" s="1"/>
  <c r="AT162" i="11"/>
  <c r="AX67" i="11"/>
  <c r="AX163" i="11" s="1"/>
  <c r="AD163" i="11"/>
  <c r="BA86" i="11"/>
  <c r="BA166" i="11" s="1"/>
  <c r="AT166" i="11"/>
  <c r="I100" i="11"/>
  <c r="I167" i="11"/>
  <c r="S100" i="11"/>
  <c r="S167" i="11"/>
  <c r="Y100" i="11"/>
  <c r="Y167" i="11"/>
  <c r="AH100" i="11"/>
  <c r="AH167" i="11"/>
  <c r="AL100" i="11"/>
  <c r="AL167" i="11"/>
  <c r="AR100" i="11"/>
  <c r="AR167" i="11"/>
  <c r="H119" i="11"/>
  <c r="H169" i="11"/>
  <c r="L119" i="11"/>
  <c r="L169" i="11"/>
  <c r="O106" i="11"/>
  <c r="O169" i="11" s="1"/>
  <c r="R169" i="11"/>
  <c r="V119" i="11"/>
  <c r="V169" i="11"/>
  <c r="AB119" i="11"/>
  <c r="AB169" i="11"/>
  <c r="AG119" i="11"/>
  <c r="AG169" i="11"/>
  <c r="AK119" i="11"/>
  <c r="AK169" i="11"/>
  <c r="AP119" i="11"/>
  <c r="AP169" i="11"/>
  <c r="W108" i="11"/>
  <c r="W111" i="11"/>
  <c r="W113" i="11"/>
  <c r="AQ118" i="11"/>
  <c r="AR171" i="11"/>
  <c r="AS119" i="11"/>
  <c r="I138" i="11"/>
  <c r="I172" i="11"/>
  <c r="M138" i="11"/>
  <c r="M172" i="11"/>
  <c r="S138" i="11"/>
  <c r="S172" i="11"/>
  <c r="Y138" i="11"/>
  <c r="Y172" i="11"/>
  <c r="AC138" i="11"/>
  <c r="AC172" i="11"/>
  <c r="AE125" i="11"/>
  <c r="AH172" i="11"/>
  <c r="AL138" i="11"/>
  <c r="AL172" i="11"/>
  <c r="W127" i="11"/>
  <c r="AQ137" i="11"/>
  <c r="AR174" i="11"/>
  <c r="W140" i="11"/>
  <c r="AV140" i="11"/>
  <c r="AU140" i="11" s="1"/>
  <c r="E142" i="11"/>
  <c r="BB142" i="11" s="1"/>
  <c r="G142" i="11" s="1"/>
  <c r="E143" i="11"/>
  <c r="BB143" i="11" s="1"/>
  <c r="G143" i="11" s="1"/>
  <c r="AE144" i="11"/>
  <c r="AH175" i="11"/>
  <c r="AQ144" i="11"/>
  <c r="W146" i="11"/>
  <c r="AV146" i="11"/>
  <c r="AU146" i="11" s="1"/>
  <c r="AE150" i="11"/>
  <c r="AH176" i="11"/>
  <c r="AZ150" i="11"/>
  <c r="AZ176" i="11" s="1"/>
  <c r="AQ176" i="11"/>
  <c r="H151" i="11"/>
  <c r="L151" i="11"/>
  <c r="P151" i="11"/>
  <c r="T151" i="11"/>
  <c r="AB151" i="11"/>
  <c r="AF151" i="11"/>
  <c r="AJ151" i="11"/>
  <c r="AR151" i="11"/>
  <c r="AD155" i="11"/>
  <c r="AR157" i="11"/>
  <c r="M159" i="11"/>
  <c r="AC159" i="11"/>
  <c r="AH159" i="11"/>
  <c r="AT160" i="11"/>
  <c r="AT164" i="11"/>
  <c r="AS166" i="11"/>
  <c r="U167" i="11"/>
  <c r="H74" i="11"/>
  <c r="H162" i="11"/>
  <c r="L74" i="11"/>
  <c r="L162" i="11"/>
  <c r="R74" i="11"/>
  <c r="R162" i="11"/>
  <c r="V74" i="11"/>
  <c r="V162" i="11"/>
  <c r="AB74" i="11"/>
  <c r="AB162" i="11"/>
  <c r="AG74" i="11"/>
  <c r="AG162" i="11"/>
  <c r="AK74" i="11"/>
  <c r="AP74" i="11"/>
  <c r="AP162" i="11"/>
  <c r="BA67" i="11"/>
  <c r="BA163" i="11" s="1"/>
  <c r="AT163" i="11"/>
  <c r="AX93" i="11"/>
  <c r="AX167" i="11" s="1"/>
  <c r="AD167" i="11"/>
  <c r="AX99" i="11"/>
  <c r="AX168" i="11" s="1"/>
  <c r="AD168" i="11"/>
  <c r="E104" i="11"/>
  <c r="BB104" i="11" s="1"/>
  <c r="S119" i="11"/>
  <c r="S169" i="11"/>
  <c r="AL119" i="11"/>
  <c r="AL169" i="11"/>
  <c r="AR119" i="11"/>
  <c r="AR169" i="11"/>
  <c r="AQ112" i="11"/>
  <c r="AR170" i="11"/>
  <c r="AX118" i="11"/>
  <c r="AX171" i="11" s="1"/>
  <c r="AD171" i="11"/>
  <c r="P138" i="11"/>
  <c r="P172" i="11"/>
  <c r="T138" i="11"/>
  <c r="T172" i="11"/>
  <c r="AX125" i="11"/>
  <c r="AX172" i="11" s="1"/>
  <c r="AD172" i="11"/>
  <c r="AI138" i="11"/>
  <c r="AI172" i="11"/>
  <c r="AM138" i="11"/>
  <c r="AM172" i="11"/>
  <c r="AR138" i="11"/>
  <c r="AR172" i="11"/>
  <c r="N131" i="11"/>
  <c r="N173" i="11" s="1"/>
  <c r="J173" i="11"/>
  <c r="O131" i="11"/>
  <c r="O173" i="11" s="1"/>
  <c r="P173" i="11"/>
  <c r="Z138" i="11"/>
  <c r="Z173" i="11"/>
  <c r="AX131" i="11"/>
  <c r="AD173" i="11"/>
  <c r="AX137" i="11"/>
  <c r="AX174" i="11" s="1"/>
  <c r="AD174" i="11"/>
  <c r="D140" i="11"/>
  <c r="N144" i="11"/>
  <c r="J175" i="11"/>
  <c r="X144" i="11"/>
  <c r="AV144" i="11" s="1"/>
  <c r="Z175" i="11"/>
  <c r="AX144" i="11"/>
  <c r="AD175" i="11"/>
  <c r="D146" i="11"/>
  <c r="N150" i="11"/>
  <c r="N176" i="11" s="1"/>
  <c r="J176" i="11"/>
  <c r="X150" i="11"/>
  <c r="X176" i="11" s="1"/>
  <c r="Z176" i="11"/>
  <c r="AX150" i="11"/>
  <c r="AX176" i="11" s="1"/>
  <c r="AD176" i="11"/>
  <c r="I151" i="11"/>
  <c r="M151" i="11"/>
  <c r="Q151" i="11"/>
  <c r="U151" i="11"/>
  <c r="Y151" i="11"/>
  <c r="AC151" i="11"/>
  <c r="AG151" i="11"/>
  <c r="AK151" i="11"/>
  <c r="AS151" i="11"/>
  <c r="AD158" i="11"/>
  <c r="AT158" i="11"/>
  <c r="I159" i="11"/>
  <c r="S159" i="11"/>
  <c r="Y159" i="11"/>
  <c r="AD159" i="11"/>
  <c r="AK162" i="11"/>
  <c r="AC167" i="11"/>
  <c r="BA42" i="11"/>
  <c r="BA159" i="11" s="1"/>
  <c r="AT159" i="11"/>
  <c r="AX80" i="11"/>
  <c r="AX165" i="11" s="1"/>
  <c r="AD165" i="11"/>
  <c r="K100" i="11"/>
  <c r="K167" i="11"/>
  <c r="Q100" i="11"/>
  <c r="Q167" i="11"/>
  <c r="AA100" i="11"/>
  <c r="AA167" i="11"/>
  <c r="AF100" i="11"/>
  <c r="AF167" i="11"/>
  <c r="AJ100" i="11"/>
  <c r="AJ167" i="11"/>
  <c r="AO100" i="11"/>
  <c r="AO167" i="11"/>
  <c r="BA93" i="11"/>
  <c r="BA167" i="11" s="1"/>
  <c r="AT167" i="11"/>
  <c r="BA99" i="11"/>
  <c r="BA168" i="11" s="1"/>
  <c r="AT168" i="11"/>
  <c r="J119" i="11"/>
  <c r="J169" i="11"/>
  <c r="P119" i="11"/>
  <c r="P169" i="11"/>
  <c r="T119" i="11"/>
  <c r="T169" i="11"/>
  <c r="Z119" i="11"/>
  <c r="Z169" i="11"/>
  <c r="AX106" i="11"/>
  <c r="AD169" i="11"/>
  <c r="AI119" i="11"/>
  <c r="AI169" i="11"/>
  <c r="AM119" i="11"/>
  <c r="AM169" i="11"/>
  <c r="AX112" i="11"/>
  <c r="AX170" i="11" s="1"/>
  <c r="AD170" i="11"/>
  <c r="BA118" i="11"/>
  <c r="BA171" i="11" s="1"/>
  <c r="AT171" i="11"/>
  <c r="K138" i="11"/>
  <c r="K172" i="11"/>
  <c r="Q138" i="11"/>
  <c r="Q172" i="11"/>
  <c r="U138" i="11"/>
  <c r="U172" i="11"/>
  <c r="AA138" i="11"/>
  <c r="AA172" i="11"/>
  <c r="AF138" i="11"/>
  <c r="AF172" i="11"/>
  <c r="AJ138" i="11"/>
  <c r="AJ172" i="11"/>
  <c r="AO138" i="11"/>
  <c r="AO172" i="11"/>
  <c r="AS138" i="11"/>
  <c r="AS172" i="11"/>
  <c r="BA131" i="11"/>
  <c r="BA173" i="11" s="1"/>
  <c r="AT173" i="11"/>
  <c r="AN137" i="11"/>
  <c r="W137" i="11" s="1"/>
  <c r="W174" i="11" s="1"/>
  <c r="AO174" i="11"/>
  <c r="BA137" i="11"/>
  <c r="BA174" i="11" s="1"/>
  <c r="AT174" i="11"/>
  <c r="AN144" i="11"/>
  <c r="AO175" i="11"/>
  <c r="J151" i="11"/>
  <c r="R151" i="11"/>
  <c r="V151" i="11"/>
  <c r="Z151" i="11"/>
  <c r="AD151" i="11"/>
  <c r="AH151" i="11"/>
  <c r="AL151" i="11"/>
  <c r="AP151" i="11"/>
  <c r="AT151" i="11"/>
  <c r="AD157" i="11"/>
  <c r="AT157" i="11"/>
  <c r="AD160" i="11"/>
  <c r="AD164" i="11"/>
  <c r="AK167" i="11"/>
  <c r="AU145" i="11"/>
  <c r="AV150" i="11"/>
  <c r="AU148" i="11"/>
  <c r="AU149" i="11"/>
  <c r="W145" i="11"/>
  <c r="E147" i="11"/>
  <c r="BB147" i="11" s="1"/>
  <c r="W147" i="11"/>
  <c r="W149" i="11"/>
  <c r="E146" i="11"/>
  <c r="BB146" i="11" s="1"/>
  <c r="AU126" i="11"/>
  <c r="AU139" i="11"/>
  <c r="AU143" i="11"/>
  <c r="X67" i="11"/>
  <c r="AQ67" i="11"/>
  <c r="P100" i="11"/>
  <c r="T100" i="11"/>
  <c r="AI100" i="11"/>
  <c r="AM100" i="11"/>
  <c r="W120" i="11"/>
  <c r="E124" i="11"/>
  <c r="BB124" i="11" s="1"/>
  <c r="G124" i="11" s="1"/>
  <c r="O125" i="11"/>
  <c r="O172" i="11" s="1"/>
  <c r="AV127" i="11"/>
  <c r="AU127" i="11" s="1"/>
  <c r="X131" i="11"/>
  <c r="AQ131" i="11"/>
  <c r="D133" i="11"/>
  <c r="N137" i="11"/>
  <c r="N174" i="11" s="1"/>
  <c r="X137" i="11"/>
  <c r="X174" i="11" s="1"/>
  <c r="W139" i="11"/>
  <c r="E141" i="11"/>
  <c r="BB141" i="11" s="1"/>
  <c r="G141" i="11" s="1"/>
  <c r="W141" i="11"/>
  <c r="AV142" i="11"/>
  <c r="AU142" i="11" s="1"/>
  <c r="W143" i="11"/>
  <c r="J138" i="11"/>
  <c r="R138" i="11"/>
  <c r="AD138" i="11"/>
  <c r="AH138" i="11"/>
  <c r="AT138" i="11"/>
  <c r="AU103" i="11"/>
  <c r="I119" i="11"/>
  <c r="M119" i="11"/>
  <c r="X118" i="11"/>
  <c r="X171" i="11" s="1"/>
  <c r="AC119" i="11"/>
  <c r="W121" i="11"/>
  <c r="AV121" i="11"/>
  <c r="W122" i="11"/>
  <c r="D123" i="11"/>
  <c r="W123" i="11"/>
  <c r="AV123" i="11"/>
  <c r="AU123" i="11" s="1"/>
  <c r="N125" i="11"/>
  <c r="X125" i="11"/>
  <c r="W129" i="11"/>
  <c r="AU134" i="11"/>
  <c r="W135" i="11"/>
  <c r="AV135" i="11"/>
  <c r="AU136" i="11"/>
  <c r="O137" i="11"/>
  <c r="O174" i="11" s="1"/>
  <c r="E140" i="11"/>
  <c r="BB140" i="11" s="1"/>
  <c r="G140" i="11" s="1"/>
  <c r="Q55" i="11"/>
  <c r="U55" i="11"/>
  <c r="AF55" i="11"/>
  <c r="AJ55" i="11"/>
  <c r="I87" i="11"/>
  <c r="M87" i="11"/>
  <c r="Y87" i="11"/>
  <c r="AC87" i="11"/>
  <c r="AR87" i="11"/>
  <c r="E105" i="11"/>
  <c r="BB105" i="11" s="1"/>
  <c r="G105" i="11" s="1"/>
  <c r="E122" i="11"/>
  <c r="BB122" i="11" s="1"/>
  <c r="G122" i="11" s="1"/>
  <c r="AU122" i="11"/>
  <c r="E123" i="11"/>
  <c r="BB123" i="11" s="1"/>
  <c r="G123" i="11" s="1"/>
  <c r="D124" i="11"/>
  <c r="W124" i="11"/>
  <c r="AN125" i="11"/>
  <c r="AN172" i="11" s="1"/>
  <c r="AU128" i="11"/>
  <c r="W130" i="11"/>
  <c r="W133" i="11"/>
  <c r="AV133" i="11"/>
  <c r="AU133" i="11" s="1"/>
  <c r="AE137" i="11"/>
  <c r="AU132" i="11"/>
  <c r="AV137" i="11"/>
  <c r="AU135" i="11"/>
  <c r="W128" i="11"/>
  <c r="W132" i="11"/>
  <c r="E134" i="11"/>
  <c r="BB134" i="11" s="1"/>
  <c r="W134" i="11"/>
  <c r="W136" i="11"/>
  <c r="E133" i="11"/>
  <c r="BB133" i="11" s="1"/>
  <c r="AE131" i="11"/>
  <c r="AU130" i="11"/>
  <c r="W126" i="11"/>
  <c r="E128" i="11"/>
  <c r="BB128" i="11" s="1"/>
  <c r="G128" i="11" s="1"/>
  <c r="D127" i="11"/>
  <c r="AW129" i="11"/>
  <c r="AU129" i="11" s="1"/>
  <c r="W131" i="11"/>
  <c r="W173" i="11" s="1"/>
  <c r="E127" i="11"/>
  <c r="BB127" i="11" s="1"/>
  <c r="G127" i="11" s="1"/>
  <c r="AU120" i="11"/>
  <c r="AU121" i="11"/>
  <c r="AV125" i="11"/>
  <c r="AV172" i="11" s="1"/>
  <c r="W125" i="11"/>
  <c r="W172" i="11" s="1"/>
  <c r="AU124" i="11"/>
  <c r="BA100" i="11"/>
  <c r="AV108" i="11"/>
  <c r="AV113" i="11"/>
  <c r="Y119" i="11"/>
  <c r="K74" i="11"/>
  <c r="Q74" i="11"/>
  <c r="U74" i="11"/>
  <c r="AA74" i="11"/>
  <c r="AF74" i="11"/>
  <c r="AJ74" i="11"/>
  <c r="BA74" i="11"/>
  <c r="J87" i="11"/>
  <c r="P87" i="11"/>
  <c r="T87" i="11"/>
  <c r="Z87" i="11"/>
  <c r="AX87" i="11"/>
  <c r="AI87" i="11"/>
  <c r="AM87" i="11"/>
  <c r="AS87" i="11"/>
  <c r="E84" i="11"/>
  <c r="BB84" i="11" s="1"/>
  <c r="G84" i="11" s="1"/>
  <c r="AN86" i="11"/>
  <c r="AU88" i="11"/>
  <c r="E91" i="11"/>
  <c r="BB91" i="11" s="1"/>
  <c r="G91" i="11" s="1"/>
  <c r="W95" i="11"/>
  <c r="W102" i="11"/>
  <c r="AE106" i="11"/>
  <c r="AE169" i="11" s="1"/>
  <c r="AQ106" i="11"/>
  <c r="AQ169" i="11" s="1"/>
  <c r="X112" i="11"/>
  <c r="W115" i="11"/>
  <c r="AV115" i="11"/>
  <c r="AU115" i="11" s="1"/>
  <c r="O118" i="11"/>
  <c r="O171" i="11" s="1"/>
  <c r="R119" i="11"/>
  <c r="AD119" i="11"/>
  <c r="AH119" i="11"/>
  <c r="AT119" i="11"/>
  <c r="D121" i="11"/>
  <c r="AU90" i="11"/>
  <c r="N106" i="11"/>
  <c r="N169" i="11" s="1"/>
  <c r="X106" i="11"/>
  <c r="X169" i="11" s="1"/>
  <c r="W109" i="11"/>
  <c r="N112" i="11"/>
  <c r="N170" i="11" s="1"/>
  <c r="O112" i="11"/>
  <c r="W116" i="11"/>
  <c r="W117" i="11"/>
  <c r="AV117" i="11"/>
  <c r="AU117" i="11" s="1"/>
  <c r="AE118" i="11"/>
  <c r="AN118" i="11"/>
  <c r="E121" i="11"/>
  <c r="BB121" i="11" s="1"/>
  <c r="G121" i="11" s="1"/>
  <c r="O54" i="11"/>
  <c r="O161" i="11" s="1"/>
  <c r="AQ61" i="11"/>
  <c r="H87" i="11"/>
  <c r="L87" i="11"/>
  <c r="R87" i="11"/>
  <c r="V87" i="11"/>
  <c r="AB87" i="11"/>
  <c r="AG87" i="11"/>
  <c r="AK87" i="11"/>
  <c r="AP87" i="11"/>
  <c r="J100" i="11"/>
  <c r="Z100" i="11"/>
  <c r="AX100" i="11"/>
  <c r="X99" i="11"/>
  <c r="X168" i="11" s="1"/>
  <c r="D104" i="11"/>
  <c r="W104" i="11"/>
  <c r="G104" i="11" s="1"/>
  <c r="D105" i="11"/>
  <c r="W105" i="11"/>
  <c r="AN106" i="11"/>
  <c r="AN169" i="11" s="1"/>
  <c r="AN112" i="11"/>
  <c r="W114" i="11"/>
  <c r="N118" i="11"/>
  <c r="N171" i="11" s="1"/>
  <c r="AU113" i="11"/>
  <c r="AV118" i="11"/>
  <c r="AE112" i="11"/>
  <c r="AV114" i="11"/>
  <c r="AU114" i="11" s="1"/>
  <c r="E115" i="11"/>
  <c r="BB115" i="11" s="1"/>
  <c r="G115" i="11" s="1"/>
  <c r="AV116" i="11"/>
  <c r="AU116" i="11" s="1"/>
  <c r="W110" i="11"/>
  <c r="AV110" i="11"/>
  <c r="AU110" i="11" s="1"/>
  <c r="D114" i="11"/>
  <c r="E114" i="11"/>
  <c r="BB114" i="11" s="1"/>
  <c r="G114" i="11" s="1"/>
  <c r="AU109" i="11"/>
  <c r="AU108" i="11"/>
  <c r="AU111" i="11"/>
  <c r="AU107" i="11"/>
  <c r="W107" i="11"/>
  <c r="E109" i="11"/>
  <c r="BB109" i="11" s="1"/>
  <c r="G109" i="11" s="1"/>
  <c r="D108" i="11"/>
  <c r="E108" i="11"/>
  <c r="BB108" i="11" s="1"/>
  <c r="G108" i="11" s="1"/>
  <c r="AU105" i="11"/>
  <c r="I74" i="11"/>
  <c r="M74" i="11"/>
  <c r="S74" i="11"/>
  <c r="X61" i="11"/>
  <c r="AC74" i="11"/>
  <c r="AH74" i="11"/>
  <c r="AL74" i="11"/>
  <c r="W76" i="11"/>
  <c r="W78" i="11"/>
  <c r="K87" i="11"/>
  <c r="Q87" i="11"/>
  <c r="U87" i="11"/>
  <c r="AA87" i="11"/>
  <c r="AO87" i="11"/>
  <c r="AT87" i="11"/>
  <c r="W89" i="11"/>
  <c r="O93" i="11"/>
  <c r="O167" i="11" s="1"/>
  <c r="AQ93" i="11"/>
  <c r="AQ167" i="11" s="1"/>
  <c r="W94" i="11"/>
  <c r="AV94" i="11"/>
  <c r="O99" i="11"/>
  <c r="O168" i="11" s="1"/>
  <c r="AQ99" i="11"/>
  <c r="AS100" i="11"/>
  <c r="W101" i="11"/>
  <c r="AV102" i="11"/>
  <c r="AU102" i="11" s="1"/>
  <c r="E103" i="11"/>
  <c r="BB103" i="11" s="1"/>
  <c r="G103" i="11" s="1"/>
  <c r="W103" i="11"/>
  <c r="AV104" i="11"/>
  <c r="AU104" i="11" s="1"/>
  <c r="J74" i="11"/>
  <c r="P74" i="11"/>
  <c r="T74" i="11"/>
  <c r="Z74" i="11"/>
  <c r="AX74" i="11"/>
  <c r="AS74" i="11"/>
  <c r="AN67" i="11"/>
  <c r="W79" i="11"/>
  <c r="W82" i="11"/>
  <c r="S87" i="11"/>
  <c r="AE86" i="11"/>
  <c r="AL87" i="11"/>
  <c r="W96" i="11"/>
  <c r="AV96" i="11"/>
  <c r="W98" i="11"/>
  <c r="AV98" i="11"/>
  <c r="AU98" i="11" s="1"/>
  <c r="AN99" i="11"/>
  <c r="AD100" i="11"/>
  <c r="AT100" i="11"/>
  <c r="D102" i="11"/>
  <c r="K36" i="11"/>
  <c r="Q36" i="11"/>
  <c r="Q152" i="11" s="1"/>
  <c r="U36" i="11"/>
  <c r="U152" i="11" s="1"/>
  <c r="AA36" i="11"/>
  <c r="AF36" i="11"/>
  <c r="AF152" i="11" s="1"/>
  <c r="AJ36" i="11"/>
  <c r="AJ152" i="11" s="1"/>
  <c r="AO36" i="11"/>
  <c r="AT36" i="11"/>
  <c r="AM55" i="11"/>
  <c r="AN61" i="11"/>
  <c r="D65" i="11"/>
  <c r="AQ73" i="11"/>
  <c r="D91" i="11"/>
  <c r="W91" i="11"/>
  <c r="D97" i="11"/>
  <c r="W97" i="11"/>
  <c r="G97" i="11" s="1"/>
  <c r="N99" i="11"/>
  <c r="N168" i="11" s="1"/>
  <c r="AE99" i="11"/>
  <c r="E102" i="11"/>
  <c r="BB102" i="11" s="1"/>
  <c r="G102" i="11" s="1"/>
  <c r="AN42" i="11"/>
  <c r="BA55" i="11"/>
  <c r="AV99" i="11"/>
  <c r="AV168" i="11" s="1"/>
  <c r="AU94" i="11"/>
  <c r="AU96" i="11"/>
  <c r="N93" i="11"/>
  <c r="N167" i="11" s="1"/>
  <c r="AN93" i="11"/>
  <c r="AN167" i="11" s="1"/>
  <c r="AV95" i="11"/>
  <c r="AU95" i="11" s="1"/>
  <c r="E96" i="11"/>
  <c r="BB96" i="11" s="1"/>
  <c r="G96" i="11" s="1"/>
  <c r="AV97" i="11"/>
  <c r="AU97" i="11" s="1"/>
  <c r="AE93" i="11"/>
  <c r="AE167" i="11" s="1"/>
  <c r="D95" i="11"/>
  <c r="X93" i="11"/>
  <c r="X167" i="11" s="1"/>
  <c r="E95" i="11"/>
  <c r="BB95" i="11" s="1"/>
  <c r="G95" i="11" s="1"/>
  <c r="AU92" i="11"/>
  <c r="H55" i="11"/>
  <c r="L55" i="11"/>
  <c r="R55" i="11"/>
  <c r="V55" i="11"/>
  <c r="AB55" i="11"/>
  <c r="AG55" i="11"/>
  <c r="AK55" i="11"/>
  <c r="AP55" i="11"/>
  <c r="D69" i="11"/>
  <c r="W75" i="11"/>
  <c r="AU79" i="11"/>
  <c r="AQ80" i="11"/>
  <c r="AQ165" i="11" s="1"/>
  <c r="D82" i="11"/>
  <c r="N86" i="11"/>
  <c r="N166" i="11" s="1"/>
  <c r="X86" i="11"/>
  <c r="X166" i="11" s="1"/>
  <c r="W88" i="11"/>
  <c r="AV89" i="11"/>
  <c r="AU89" i="11" s="1"/>
  <c r="E90" i="11"/>
  <c r="BB90" i="11" s="1"/>
  <c r="G90" i="11" s="1"/>
  <c r="W90" i="11"/>
  <c r="AV91" i="11"/>
  <c r="AU91" i="11" s="1"/>
  <c r="W92" i="11"/>
  <c r="AD87" i="11"/>
  <c r="AH87" i="11"/>
  <c r="D89" i="11"/>
  <c r="W71" i="11"/>
  <c r="O73" i="11"/>
  <c r="O164" i="11" s="1"/>
  <c r="X73" i="11"/>
  <c r="X164" i="11" s="1"/>
  <c r="AI74" i="11"/>
  <c r="AM74" i="11"/>
  <c r="W77" i="11"/>
  <c r="D78" i="11"/>
  <c r="AE80" i="11"/>
  <c r="AE165" i="11" s="1"/>
  <c r="AU83" i="11"/>
  <c r="D84" i="11"/>
  <c r="W84" i="11"/>
  <c r="AV84" i="11"/>
  <c r="AU84" i="11" s="1"/>
  <c r="O86" i="11"/>
  <c r="O166" i="11" s="1"/>
  <c r="E89" i="11"/>
  <c r="BB89" i="11" s="1"/>
  <c r="G89" i="11" s="1"/>
  <c r="AI55" i="11"/>
  <c r="W57" i="11"/>
  <c r="E77" i="11"/>
  <c r="BB77" i="11" s="1"/>
  <c r="E78" i="11"/>
  <c r="BB78" i="11" s="1"/>
  <c r="G78" i="11" s="1"/>
  <c r="AV82" i="11"/>
  <c r="AU82" i="11" s="1"/>
  <c r="AU81" i="11"/>
  <c r="AV86" i="11"/>
  <c r="W86" i="11"/>
  <c r="W166" i="11" s="1"/>
  <c r="AU85" i="11"/>
  <c r="N80" i="11"/>
  <c r="O80" i="11"/>
  <c r="X80" i="11"/>
  <c r="X165" i="11" s="1"/>
  <c r="W81" i="11"/>
  <c r="E83" i="11"/>
  <c r="BB83" i="11" s="1"/>
  <c r="W83" i="11"/>
  <c r="W85" i="11"/>
  <c r="AN80" i="11"/>
  <c r="AN165" i="11" s="1"/>
  <c r="E82" i="11"/>
  <c r="BB82" i="11" s="1"/>
  <c r="AU75" i="11"/>
  <c r="AU77" i="11"/>
  <c r="W65" i="11"/>
  <c r="AU70" i="11"/>
  <c r="AV71" i="11"/>
  <c r="AU71" i="11" s="1"/>
  <c r="Y74" i="11"/>
  <c r="AO74" i="11"/>
  <c r="W20" i="11"/>
  <c r="AN35" i="11"/>
  <c r="J55" i="11"/>
  <c r="T55" i="11"/>
  <c r="Z55" i="11"/>
  <c r="AX55" i="11"/>
  <c r="AS55" i="11"/>
  <c r="K55" i="11"/>
  <c r="AA55" i="11"/>
  <c r="AN54" i="11"/>
  <c r="W63" i="11"/>
  <c r="E65" i="11"/>
  <c r="BB65" i="11" s="1"/>
  <c r="W69" i="11"/>
  <c r="AV69" i="11"/>
  <c r="AU69" i="11" s="1"/>
  <c r="AN73" i="11"/>
  <c r="AD74" i="11"/>
  <c r="AT74" i="11"/>
  <c r="D76" i="11"/>
  <c r="AW76" i="11"/>
  <c r="AU76" i="11" s="1"/>
  <c r="AW78" i="11"/>
  <c r="AU78" i="11" s="1"/>
  <c r="AR36" i="11"/>
  <c r="W51" i="11"/>
  <c r="W62" i="11"/>
  <c r="AV62" i="11"/>
  <c r="AU62" i="11" s="1"/>
  <c r="AU68" i="11"/>
  <c r="AQ74" i="11"/>
  <c r="E76" i="11"/>
  <c r="BB76" i="11" s="1"/>
  <c r="G76" i="11" s="1"/>
  <c r="J36" i="11"/>
  <c r="J152" i="11" s="1"/>
  <c r="P36" i="11"/>
  <c r="T36" i="11"/>
  <c r="Z36" i="11"/>
  <c r="Z152" i="11" s="1"/>
  <c r="AX36" i="11"/>
  <c r="AI36" i="11"/>
  <c r="AM36" i="11"/>
  <c r="AS36" i="11"/>
  <c r="AS152" i="11" s="1"/>
  <c r="AN23" i="11"/>
  <c r="W27" i="11"/>
  <c r="AE29" i="11"/>
  <c r="AU32" i="11"/>
  <c r="W34" i="11"/>
  <c r="X35" i="11"/>
  <c r="W38" i="11"/>
  <c r="X54" i="11"/>
  <c r="AQ54" i="11"/>
  <c r="W56" i="11"/>
  <c r="AV56" i="11"/>
  <c r="AU56" i="11" s="1"/>
  <c r="E57" i="11"/>
  <c r="BB57" i="11" s="1"/>
  <c r="G57" i="11" s="1"/>
  <c r="AU57" i="11"/>
  <c r="W64" i="11"/>
  <c r="AV64" i="11"/>
  <c r="N73" i="11"/>
  <c r="N164" i="11" s="1"/>
  <c r="AE73" i="11"/>
  <c r="X74" i="11"/>
  <c r="AR74" i="11"/>
  <c r="AV73" i="11"/>
  <c r="AV164" i="11" s="1"/>
  <c r="AU72" i="11"/>
  <c r="N67" i="11"/>
  <c r="N163" i="11" s="1"/>
  <c r="AE67" i="11"/>
  <c r="W68" i="11"/>
  <c r="E70" i="11"/>
  <c r="BB70" i="11" s="1"/>
  <c r="W70" i="11"/>
  <c r="W72" i="11"/>
  <c r="O67" i="11"/>
  <c r="O163" i="11" s="1"/>
  <c r="E69" i="11"/>
  <c r="BB69" i="11" s="1"/>
  <c r="G69" i="11" s="1"/>
  <c r="W66" i="11"/>
  <c r="AV66" i="11"/>
  <c r="AU66" i="11" s="1"/>
  <c r="AU64" i="11"/>
  <c r="N61" i="11"/>
  <c r="N162" i="11" s="1"/>
  <c r="AE61" i="11"/>
  <c r="AV63" i="11"/>
  <c r="AU63" i="11" s="1"/>
  <c r="E64" i="11"/>
  <c r="BB64" i="11" s="1"/>
  <c r="G64" i="11" s="1"/>
  <c r="AV65" i="11"/>
  <c r="AU65" i="11" s="1"/>
  <c r="W58" i="11"/>
  <c r="AV58" i="11"/>
  <c r="AU58" i="11" s="1"/>
  <c r="W59" i="11"/>
  <c r="D63" i="11"/>
  <c r="AU59" i="11"/>
  <c r="W60" i="11"/>
  <c r="AV60" i="11"/>
  <c r="AU60" i="11" s="1"/>
  <c r="O61" i="11"/>
  <c r="O162" i="11" s="1"/>
  <c r="E63" i="11"/>
  <c r="BB63" i="11" s="1"/>
  <c r="G63" i="11" s="1"/>
  <c r="H36" i="11"/>
  <c r="H152" i="11" s="1"/>
  <c r="L36" i="11"/>
  <c r="R36" i="11"/>
  <c r="R152" i="11" s="1"/>
  <c r="V36" i="11"/>
  <c r="V152" i="11" s="1"/>
  <c r="AB36" i="11"/>
  <c r="AB152" i="11" s="1"/>
  <c r="AG36" i="11"/>
  <c r="AK36" i="11"/>
  <c r="AK152" i="11" s="1"/>
  <c r="AP36" i="11"/>
  <c r="AP152" i="11" s="1"/>
  <c r="BA17" i="11"/>
  <c r="D21" i="11"/>
  <c r="AE23" i="11"/>
  <c r="AU33" i="11"/>
  <c r="AE35" i="11"/>
  <c r="O42" i="11"/>
  <c r="O159" i="11" s="1"/>
  <c r="AQ42" i="11"/>
  <c r="AQ159" i="11" s="1"/>
  <c r="W50" i="11"/>
  <c r="N54" i="11"/>
  <c r="N161" i="11" s="1"/>
  <c r="AE54" i="11"/>
  <c r="AO55" i="11"/>
  <c r="E58" i="11"/>
  <c r="BB58" i="11" s="1"/>
  <c r="G58" i="11" s="1"/>
  <c r="I36" i="11"/>
  <c r="I152" i="11" s="1"/>
  <c r="M36" i="11"/>
  <c r="M152" i="11" s="1"/>
  <c r="S36" i="11"/>
  <c r="S152" i="11" s="1"/>
  <c r="Y36" i="11"/>
  <c r="Y152" i="11" s="1"/>
  <c r="AC36" i="11"/>
  <c r="AC152" i="11" s="1"/>
  <c r="AH36" i="11"/>
  <c r="AH152" i="11" s="1"/>
  <c r="AL36" i="11"/>
  <c r="AL152" i="11" s="1"/>
  <c r="W18" i="11"/>
  <c r="E21" i="11"/>
  <c r="BB21" i="11" s="1"/>
  <c r="G21" i="11" s="1"/>
  <c r="W21" i="11"/>
  <c r="W22" i="11"/>
  <c r="AE42" i="11"/>
  <c r="AE159" i="11" s="1"/>
  <c r="W44" i="11"/>
  <c r="N48" i="11"/>
  <c r="N160" i="11" s="1"/>
  <c r="AQ48" i="11"/>
  <c r="W49" i="11"/>
  <c r="AV49" i="11"/>
  <c r="AU49" i="11" s="1"/>
  <c r="AD55" i="11"/>
  <c r="AT55" i="11"/>
  <c r="D57" i="11"/>
  <c r="D22" i="11"/>
  <c r="AV51" i="11"/>
  <c r="W25" i="11"/>
  <c r="AU45" i="11"/>
  <c r="W52" i="11"/>
  <c r="W53" i="11"/>
  <c r="AV53" i="11"/>
  <c r="AU53" i="11" s="1"/>
  <c r="P55" i="11"/>
  <c r="AR55" i="11"/>
  <c r="AU51" i="11"/>
  <c r="W46" i="11"/>
  <c r="W47" i="11"/>
  <c r="O48" i="11"/>
  <c r="O160" i="11" s="1"/>
  <c r="AN48" i="11"/>
  <c r="AV50" i="11"/>
  <c r="AU50" i="11" s="1"/>
  <c r="E51" i="11"/>
  <c r="BB51" i="11" s="1"/>
  <c r="G51" i="11" s="1"/>
  <c r="AV52" i="11"/>
  <c r="AU52" i="11" s="1"/>
  <c r="AE48" i="11"/>
  <c r="D50" i="11"/>
  <c r="X48" i="11"/>
  <c r="E50" i="11"/>
  <c r="BB50" i="11" s="1"/>
  <c r="AU43" i="11"/>
  <c r="AU47" i="11"/>
  <c r="AV38" i="11"/>
  <c r="AU38" i="11" s="1"/>
  <c r="W43" i="11"/>
  <c r="AV44" i="11"/>
  <c r="AU44" i="11" s="1"/>
  <c r="E45" i="11"/>
  <c r="BB45" i="11" s="1"/>
  <c r="W45" i="11"/>
  <c r="AV46" i="11"/>
  <c r="AU46" i="11" s="1"/>
  <c r="N42" i="11"/>
  <c r="N159" i="11" s="1"/>
  <c r="D44" i="11"/>
  <c r="AU39" i="11"/>
  <c r="W40" i="11"/>
  <c r="AV40" i="11"/>
  <c r="AU40" i="11" s="1"/>
  <c r="X42" i="11"/>
  <c r="X159" i="11" s="1"/>
  <c r="E44" i="11"/>
  <c r="BB44" i="11" s="1"/>
  <c r="AU19" i="11"/>
  <c r="AU41" i="11"/>
  <c r="AU37" i="11"/>
  <c r="W19" i="11"/>
  <c r="AV20" i="11"/>
  <c r="AU20" i="11" s="1"/>
  <c r="N23" i="11"/>
  <c r="N156" i="11" s="1"/>
  <c r="O23" i="11"/>
  <c r="O156" i="11" s="1"/>
  <c r="X23" i="11"/>
  <c r="AQ23" i="11"/>
  <c r="W31" i="11"/>
  <c r="AV34" i="11"/>
  <c r="AU34" i="11" s="1"/>
  <c r="AQ35" i="11"/>
  <c r="W37" i="11"/>
  <c r="E39" i="11"/>
  <c r="BB39" i="11" s="1"/>
  <c r="G39" i="11" s="1"/>
  <c r="W39" i="11"/>
  <c r="W41" i="11"/>
  <c r="AD36" i="11"/>
  <c r="D38" i="11"/>
  <c r="E22" i="11"/>
  <c r="BB22" i="11" s="1"/>
  <c r="G22" i="11" s="1"/>
  <c r="O29" i="11"/>
  <c r="O157" i="11" s="1"/>
  <c r="X29" i="11"/>
  <c r="W32" i="11"/>
  <c r="W33" i="11"/>
  <c r="E38" i="11"/>
  <c r="BB38" i="11" s="1"/>
  <c r="G38" i="11" s="1"/>
  <c r="N35" i="11"/>
  <c r="N158" i="11" s="1"/>
  <c r="O35" i="11"/>
  <c r="O158" i="11" s="1"/>
  <c r="AU30" i="11"/>
  <c r="W30" i="11"/>
  <c r="E32" i="11"/>
  <c r="BB32" i="11" s="1"/>
  <c r="G32" i="11" s="1"/>
  <c r="N29" i="11"/>
  <c r="N157" i="11" s="1"/>
  <c r="AN29" i="11"/>
  <c r="D31" i="11"/>
  <c r="AW31" i="11"/>
  <c r="AU31" i="11" s="1"/>
  <c r="W35" i="11"/>
  <c r="W158" i="11" s="1"/>
  <c r="E31" i="11"/>
  <c r="BB31" i="11" s="1"/>
  <c r="G31" i="11" s="1"/>
  <c r="AU26" i="11"/>
  <c r="AU28" i="11"/>
  <c r="AU24" i="11"/>
  <c r="W24" i="11"/>
  <c r="AV25" i="11"/>
  <c r="AU25" i="11" s="1"/>
  <c r="E26" i="11"/>
  <c r="BB26" i="11" s="1"/>
  <c r="G26" i="11" s="1"/>
  <c r="W26" i="11"/>
  <c r="AV27" i="11"/>
  <c r="AU27" i="11" s="1"/>
  <c r="W28" i="11"/>
  <c r="D25" i="11"/>
  <c r="E25" i="11"/>
  <c r="BB25" i="11" s="1"/>
  <c r="G25" i="11" s="1"/>
  <c r="AU18" i="11"/>
  <c r="AU22" i="11"/>
  <c r="E20" i="11"/>
  <c r="BB20" i="11" s="1"/>
  <c r="G20" i="11" s="1"/>
  <c r="D19" i="11"/>
  <c r="AW21" i="11"/>
  <c r="AU21" i="11" s="1"/>
  <c r="E19" i="11"/>
  <c r="BB19" i="11" s="1"/>
  <c r="G19" i="11" s="1"/>
  <c r="X17" i="11"/>
  <c r="X155" i="11" s="1"/>
  <c r="AQ17" i="11"/>
  <c r="AQ155" i="11" s="1"/>
  <c r="W14" i="11"/>
  <c r="D13" i="11"/>
  <c r="AV14" i="11"/>
  <c r="AU14" i="11" s="1"/>
  <c r="W15" i="11"/>
  <c r="W16" i="11"/>
  <c r="AV16" i="11"/>
  <c r="AU16" i="11" s="1"/>
  <c r="O17" i="11"/>
  <c r="O155" i="11" s="1"/>
  <c r="W13" i="11"/>
  <c r="AE17" i="11"/>
  <c r="AE155" i="11" s="1"/>
  <c r="AN17" i="11"/>
  <c r="AN155" i="11" s="1"/>
  <c r="W12" i="11"/>
  <c r="AV12" i="11"/>
  <c r="AU12" i="11" s="1"/>
  <c r="N17" i="11"/>
  <c r="N155" i="11" s="1"/>
  <c r="BB12" i="11"/>
  <c r="D12" i="11"/>
  <c r="E14" i="11"/>
  <c r="AV13" i="11"/>
  <c r="AU13" i="11" s="1"/>
  <c r="AV15" i="11"/>
  <c r="AU15" i="11" s="1"/>
  <c r="FA417" i="5"/>
  <c r="AQ535" i="5"/>
  <c r="CG231" i="5"/>
  <c r="AQ205" i="5"/>
  <c r="EZ84" i="5"/>
  <c r="EZ86" i="5"/>
  <c r="AC192" i="5"/>
  <c r="AH192" i="5"/>
  <c r="AL192" i="5"/>
  <c r="AR192" i="5"/>
  <c r="EN440" i="5"/>
  <c r="ET440" i="5"/>
  <c r="EY440" i="5"/>
  <c r="FD440" i="5"/>
  <c r="EZ446" i="5"/>
  <c r="CB558" i="5"/>
  <c r="Z147" i="5"/>
  <c r="H149" i="5" s="1"/>
  <c r="AG147" i="5"/>
  <c r="AK147" i="5"/>
  <c r="AP147" i="5"/>
  <c r="AQ85" i="5"/>
  <c r="EZ339" i="5"/>
  <c r="FC473" i="5"/>
  <c r="AQ53" i="5"/>
  <c r="AC87" i="5"/>
  <c r="AH87" i="5"/>
  <c r="AL87" i="5"/>
  <c r="AF324" i="5"/>
  <c r="AQ324" i="5"/>
  <c r="EZ429" i="5"/>
  <c r="EZ99" i="5"/>
  <c r="FC458" i="5"/>
  <c r="FB57" i="5"/>
  <c r="FF57" i="5" s="1"/>
  <c r="DD271" i="5"/>
  <c r="EF348" i="5"/>
  <c r="AQ413" i="5"/>
  <c r="EM425" i="5"/>
  <c r="ER425" i="5"/>
  <c r="EX425" i="5"/>
  <c r="FC425" i="5"/>
  <c r="FH425" i="5"/>
  <c r="EF421" i="5"/>
  <c r="EF423" i="5"/>
  <c r="AF25" i="5"/>
  <c r="AQ25" i="5"/>
  <c r="CB151" i="5"/>
  <c r="EF182" i="5"/>
  <c r="DD196" i="5"/>
  <c r="FA222" i="5"/>
  <c r="CB288" i="5"/>
  <c r="EN305" i="5"/>
  <c r="ET305" i="5"/>
  <c r="EY305" i="5"/>
  <c r="FD305" i="5"/>
  <c r="AC357" i="5"/>
  <c r="AH357" i="5"/>
  <c r="AL357" i="5"/>
  <c r="AE417" i="5"/>
  <c r="AJ417" i="5"/>
  <c r="AO417" i="5"/>
  <c r="AV417" i="5"/>
  <c r="FB417" i="5"/>
  <c r="AQ461" i="5"/>
  <c r="FA567" i="5"/>
  <c r="AQ563" i="5"/>
  <c r="FC23" i="5"/>
  <c r="AV207" i="5"/>
  <c r="EM215" i="5"/>
  <c r="ER215" i="5"/>
  <c r="EF273" i="5"/>
  <c r="EZ414" i="5"/>
  <c r="EF45" i="5"/>
  <c r="ET50" i="5"/>
  <c r="FD50" i="5"/>
  <c r="DD92" i="5"/>
  <c r="AM99" i="5"/>
  <c r="CB104" i="5"/>
  <c r="AQ115" i="5"/>
  <c r="EF153" i="5"/>
  <c r="EF166" i="5"/>
  <c r="AQ202" i="5"/>
  <c r="EF300" i="5"/>
  <c r="AQ548" i="5"/>
  <c r="EM35" i="5"/>
  <c r="ER35" i="5"/>
  <c r="EX35" i="5"/>
  <c r="FC35" i="5"/>
  <c r="FH35" i="5"/>
  <c r="EF61" i="5"/>
  <c r="CB90" i="5"/>
  <c r="FO102" i="5"/>
  <c r="DD106" i="5"/>
  <c r="AE117" i="5"/>
  <c r="AJ117" i="5"/>
  <c r="AO117" i="5"/>
  <c r="AV117" i="5"/>
  <c r="FB117" i="5"/>
  <c r="CB136" i="5"/>
  <c r="EF152" i="5"/>
  <c r="CB153" i="5"/>
  <c r="AD162" i="5"/>
  <c r="AI162" i="5"/>
  <c r="AN162" i="5"/>
  <c r="FA192" i="5"/>
  <c r="AQ206" i="5"/>
  <c r="CB239" i="5"/>
  <c r="EF240" i="5"/>
  <c r="AE252" i="5"/>
  <c r="AJ252" i="5"/>
  <c r="DD251" i="5"/>
  <c r="EM260" i="5"/>
  <c r="ER260" i="5"/>
  <c r="EX260" i="5"/>
  <c r="FC260" i="5"/>
  <c r="FH260" i="5"/>
  <c r="CB257" i="5"/>
  <c r="EF258" i="5"/>
  <c r="AC312" i="5"/>
  <c r="AH312" i="5"/>
  <c r="AL312" i="5"/>
  <c r="FO312" i="5"/>
  <c r="Z342" i="5"/>
  <c r="H344" i="5" s="1"/>
  <c r="AG342" i="5"/>
  <c r="AK342" i="5"/>
  <c r="FK342" i="5"/>
  <c r="FB357" i="5"/>
  <c r="EF376" i="5"/>
  <c r="AQ443" i="5"/>
  <c r="AQ473" i="5"/>
  <c r="AQ474" i="5"/>
  <c r="FK537" i="5"/>
  <c r="AQ534" i="5"/>
  <c r="EN50" i="5"/>
  <c r="EY50" i="5"/>
  <c r="Z57" i="5"/>
  <c r="H59" i="5" s="1"/>
  <c r="AG57" i="5"/>
  <c r="AK57" i="5"/>
  <c r="AP57" i="5"/>
  <c r="FB72" i="5"/>
  <c r="FF72" i="5" s="1"/>
  <c r="CB33" i="5"/>
  <c r="Z117" i="5"/>
  <c r="H119" i="5" s="1"/>
  <c r="AG117" i="5"/>
  <c r="AK117" i="5"/>
  <c r="AP117" i="5"/>
  <c r="AE162" i="5"/>
  <c r="AJ162" i="5"/>
  <c r="AO162" i="5"/>
  <c r="AV162" i="5"/>
  <c r="FB162" i="5"/>
  <c r="FF162" i="5" s="1"/>
  <c r="AQ173" i="5"/>
  <c r="AQ233" i="5"/>
  <c r="AQ249" i="5"/>
  <c r="EZ249" i="5"/>
  <c r="AQ251" i="5"/>
  <c r="AQ279" i="5"/>
  <c r="CB331" i="5"/>
  <c r="AQ352" i="5"/>
  <c r="EX380" i="5"/>
  <c r="FC380" i="5"/>
  <c r="EW379" i="5"/>
  <c r="FJ377" i="5" s="1"/>
  <c r="EZ384" i="5"/>
  <c r="FC430" i="5"/>
  <c r="EM440" i="5"/>
  <c r="ER440" i="5"/>
  <c r="EX440" i="5"/>
  <c r="FC440" i="5"/>
  <c r="FH440" i="5"/>
  <c r="CB468" i="5"/>
  <c r="EF496" i="5"/>
  <c r="EF525" i="5"/>
  <c r="FC56" i="5"/>
  <c r="FK147" i="5"/>
  <c r="AM143" i="5"/>
  <c r="EK143" i="5" s="1"/>
  <c r="AQ143" i="5"/>
  <c r="EM155" i="5"/>
  <c r="ER155" i="5"/>
  <c r="EX155" i="5"/>
  <c r="FC155" i="5"/>
  <c r="FH155" i="5"/>
  <c r="AQ159" i="5"/>
  <c r="FO177" i="5"/>
  <c r="EZ174" i="5"/>
  <c r="FE319" i="5"/>
  <c r="FJ319" i="5" s="1"/>
  <c r="EF318" i="5"/>
  <c r="EO364" i="5"/>
  <c r="FJ360" i="5" s="1"/>
  <c r="DD356" i="5"/>
  <c r="FE364" i="5"/>
  <c r="FJ364" i="5" s="1"/>
  <c r="EF363" i="5"/>
  <c r="ES496" i="5"/>
  <c r="CB495" i="5"/>
  <c r="ES510" i="5"/>
  <c r="CB509" i="5"/>
  <c r="AM85" i="5"/>
  <c r="EK85" i="5" s="1"/>
  <c r="CB89" i="5"/>
  <c r="AD102" i="5"/>
  <c r="AI102" i="5"/>
  <c r="AN102" i="5"/>
  <c r="AF98" i="5"/>
  <c r="AQ114" i="5"/>
  <c r="DD121" i="5"/>
  <c r="AQ204" i="5"/>
  <c r="EN245" i="5"/>
  <c r="ET245" i="5"/>
  <c r="EY245" i="5"/>
  <c r="FD245" i="5"/>
  <c r="AQ263" i="5"/>
  <c r="DD286" i="5"/>
  <c r="EW386" i="5"/>
  <c r="EY386" i="5" s="1"/>
  <c r="AY386" i="5"/>
  <c r="ES483" i="5"/>
  <c r="CB482" i="5"/>
  <c r="EF77" i="5"/>
  <c r="CB78" i="5"/>
  <c r="ES87" i="5"/>
  <c r="AQ83" i="5"/>
  <c r="CB92" i="5"/>
  <c r="EF92" i="5"/>
  <c r="AQ100" i="5"/>
  <c r="EZ101" i="5"/>
  <c r="CB106" i="5"/>
  <c r="EF106" i="5"/>
  <c r="CB108" i="5"/>
  <c r="AC117" i="5"/>
  <c r="AH117" i="5"/>
  <c r="AL117" i="5"/>
  <c r="DD116" i="5"/>
  <c r="AF128" i="5"/>
  <c r="AF131" i="5"/>
  <c r="DD131" i="5"/>
  <c r="EZ131" i="5"/>
  <c r="CB138" i="5"/>
  <c r="Z162" i="5"/>
  <c r="H164" i="5" s="1"/>
  <c r="AG162" i="5"/>
  <c r="AK162" i="5"/>
  <c r="AP162" i="5"/>
  <c r="FK162" i="5"/>
  <c r="AQ158" i="5"/>
  <c r="AQ160" i="5"/>
  <c r="CB166" i="5"/>
  <c r="AE177" i="5"/>
  <c r="AJ177" i="5"/>
  <c r="AO177" i="5"/>
  <c r="AV177" i="5"/>
  <c r="DD181" i="5"/>
  <c r="AQ219" i="5"/>
  <c r="FE514" i="5"/>
  <c r="FJ514" i="5" s="1"/>
  <c r="EF513" i="5"/>
  <c r="AQ39" i="5"/>
  <c r="AF41" i="5"/>
  <c r="AQ41" i="5"/>
  <c r="AQ54" i="5"/>
  <c r="AQ68" i="5"/>
  <c r="AJ87" i="5"/>
  <c r="AO87" i="5"/>
  <c r="FC85" i="5"/>
  <c r="AD117" i="5"/>
  <c r="AI117" i="5"/>
  <c r="AN117" i="5"/>
  <c r="FA117" i="5"/>
  <c r="AQ113" i="5"/>
  <c r="AQ116" i="5"/>
  <c r="CB121" i="5"/>
  <c r="EF121" i="5"/>
  <c r="FB147" i="5"/>
  <c r="FF147" i="5" s="1"/>
  <c r="AC162" i="5"/>
  <c r="AH162" i="5"/>
  <c r="AL162" i="5"/>
  <c r="EO162" i="5"/>
  <c r="AQ174" i="5"/>
  <c r="AF191" i="5"/>
  <c r="DD191" i="5"/>
  <c r="FA207" i="5"/>
  <c r="AM203" i="5"/>
  <c r="FE484" i="5"/>
  <c r="FJ484" i="5" s="1"/>
  <c r="EF483" i="5"/>
  <c r="AQ503" i="5"/>
  <c r="EN320" i="5"/>
  <c r="ET320" i="5"/>
  <c r="EY320" i="5"/>
  <c r="FD320" i="5"/>
  <c r="ER327" i="5"/>
  <c r="AM338" i="5"/>
  <c r="EK338" i="5" s="1"/>
  <c r="AQ339" i="5"/>
  <c r="AM340" i="5"/>
  <c r="EK340" i="5" s="1"/>
  <c r="FF357" i="5"/>
  <c r="AQ367" i="5"/>
  <c r="AE477" i="5"/>
  <c r="AJ477" i="5"/>
  <c r="AO477" i="5"/>
  <c r="AM474" i="5"/>
  <c r="EK474" i="5" s="1"/>
  <c r="AQ475" i="5"/>
  <c r="EF526" i="5"/>
  <c r="EO537" i="5"/>
  <c r="FO537" i="5"/>
  <c r="DD566" i="5"/>
  <c r="AR207" i="5"/>
  <c r="FB237" i="5"/>
  <c r="FF237" i="5" s="1"/>
  <c r="AC252" i="5"/>
  <c r="AH252" i="5"/>
  <c r="AL252" i="5"/>
  <c r="Z267" i="5"/>
  <c r="H269" i="5" s="1"/>
  <c r="AG267" i="5"/>
  <c r="AK267" i="5"/>
  <c r="AP267" i="5"/>
  <c r="FB267" i="5"/>
  <c r="FF267" i="5" s="1"/>
  <c r="AE297" i="5"/>
  <c r="AJ297" i="5"/>
  <c r="AO297" i="5"/>
  <c r="AV297" i="5"/>
  <c r="FB297" i="5"/>
  <c r="FF297" i="5" s="1"/>
  <c r="AC342" i="5"/>
  <c r="AH342" i="5"/>
  <c r="AL342" i="5"/>
  <c r="FO342" i="5"/>
  <c r="ET380" i="5"/>
  <c r="EF377" i="5"/>
  <c r="AD387" i="5"/>
  <c r="AI387" i="5"/>
  <c r="AN387" i="5"/>
  <c r="FO387" i="5"/>
  <c r="AF383" i="5"/>
  <c r="EF386" i="5"/>
  <c r="EN395" i="5"/>
  <c r="ET395" i="5"/>
  <c r="EY395" i="5"/>
  <c r="FD395" i="5"/>
  <c r="AQ399" i="5"/>
  <c r="AM415" i="5"/>
  <c r="EK415" i="5" s="1"/>
  <c r="AQ431" i="5"/>
  <c r="AQ458" i="5"/>
  <c r="AQ460" i="5"/>
  <c r="Z477" i="5"/>
  <c r="H479" i="5" s="1"/>
  <c r="AG477" i="5"/>
  <c r="AK477" i="5"/>
  <c r="AF491" i="5"/>
  <c r="CB498" i="5"/>
  <c r="EX215" i="5"/>
  <c r="FC215" i="5"/>
  <c r="FH215" i="5"/>
  <c r="AF218" i="5"/>
  <c r="EL230" i="5"/>
  <c r="EQ230" i="5"/>
  <c r="EV230" i="5"/>
  <c r="FB230" i="5"/>
  <c r="FG230" i="5"/>
  <c r="FC248" i="5"/>
  <c r="FC250" i="5"/>
  <c r="CB286" i="5"/>
  <c r="EF286" i="5"/>
  <c r="FK297" i="5"/>
  <c r="CB303" i="5"/>
  <c r="FC338" i="5"/>
  <c r="FC340" i="5"/>
  <c r="AQ353" i="5"/>
  <c r="AF370" i="5"/>
  <c r="AQ370" i="5"/>
  <c r="DD374" i="5"/>
  <c r="EZ380" i="5"/>
  <c r="AD402" i="5"/>
  <c r="AI402" i="5"/>
  <c r="AN402" i="5"/>
  <c r="FO402" i="5"/>
  <c r="AF398" i="5"/>
  <c r="FC401" i="5"/>
  <c r="CB406" i="5"/>
  <c r="AC417" i="5"/>
  <c r="AH417" i="5"/>
  <c r="AL417" i="5"/>
  <c r="ER417" i="5"/>
  <c r="FO432" i="5"/>
  <c r="AF428" i="5"/>
  <c r="CB438" i="5"/>
  <c r="FC443" i="5"/>
  <c r="AQ444" i="5"/>
  <c r="AQ445" i="5"/>
  <c r="EF449" i="5"/>
  <c r="CB453" i="5"/>
  <c r="AQ476" i="5"/>
  <c r="AE507" i="5"/>
  <c r="AJ507" i="5"/>
  <c r="AO507" i="5"/>
  <c r="AM504" i="5"/>
  <c r="EK504" i="5" s="1"/>
  <c r="AQ504" i="5"/>
  <c r="AQ505" i="5"/>
  <c r="AE537" i="5"/>
  <c r="AJ537" i="5"/>
  <c r="AO537" i="5"/>
  <c r="EZ536" i="5"/>
  <c r="AD552" i="5"/>
  <c r="AI552" i="5"/>
  <c r="AN552" i="5"/>
  <c r="FC566" i="5"/>
  <c r="AD27" i="5"/>
  <c r="AI27" i="5"/>
  <c r="AN27" i="5"/>
  <c r="FO27" i="5"/>
  <c r="AF23" i="5"/>
  <c r="AF26" i="5"/>
  <c r="DD26" i="5"/>
  <c r="AD42" i="5"/>
  <c r="AI42" i="5"/>
  <c r="AN42" i="5"/>
  <c r="FA42" i="5"/>
  <c r="FE42" i="5" s="1"/>
  <c r="AF38" i="5"/>
  <c r="AQ38" i="5"/>
  <c r="CB46" i="5"/>
  <c r="CB48" i="5"/>
  <c r="EF48" i="5"/>
  <c r="EZ54" i="5"/>
  <c r="AM55" i="5"/>
  <c r="EK55" i="5" s="1"/>
  <c r="DD56" i="5"/>
  <c r="EP65" i="5"/>
  <c r="EU65" i="5"/>
  <c r="EZ65" i="5"/>
  <c r="FF65" i="5"/>
  <c r="EF63" i="5"/>
  <c r="AQ69" i="5"/>
  <c r="AM70" i="5"/>
  <c r="EK70" i="5" s="1"/>
  <c r="AQ71" i="5"/>
  <c r="EZ71" i="5"/>
  <c r="CB74" i="5"/>
  <c r="CB75" i="5"/>
  <c r="AQ84" i="5"/>
  <c r="EF89" i="5"/>
  <c r="EO102" i="5"/>
  <c r="FK102" i="5"/>
  <c r="AF99" i="5"/>
  <c r="FO117" i="5"/>
  <c r="EZ116" i="5"/>
  <c r="FC116" i="5"/>
  <c r="AD132" i="5"/>
  <c r="AI132" i="5"/>
  <c r="AN132" i="5"/>
  <c r="AQ128" i="5"/>
  <c r="AQ157" i="5"/>
  <c r="FE347" i="5"/>
  <c r="EF346" i="5"/>
  <c r="DD166" i="5"/>
  <c r="EF168" i="5"/>
  <c r="AM175" i="5"/>
  <c r="EK175" i="5" s="1"/>
  <c r="EL185" i="5"/>
  <c r="EQ185" i="5"/>
  <c r="EV185" i="5"/>
  <c r="FB185" i="5"/>
  <c r="FG185" i="5"/>
  <c r="CB181" i="5"/>
  <c r="EF181" i="5"/>
  <c r="CB183" i="5"/>
  <c r="AQ188" i="5"/>
  <c r="AF190" i="5"/>
  <c r="AQ190" i="5"/>
  <c r="EF195" i="5"/>
  <c r="EF198" i="5"/>
  <c r="EF211" i="5"/>
  <c r="CB212" i="5"/>
  <c r="Z222" i="5"/>
  <c r="H224" i="5" s="1"/>
  <c r="AG222" i="5"/>
  <c r="AK222" i="5"/>
  <c r="AP222" i="5"/>
  <c r="FB222" i="5"/>
  <c r="FF222" i="5" s="1"/>
  <c r="AF220" i="5"/>
  <c r="AQ220" i="5"/>
  <c r="CB228" i="5"/>
  <c r="AR237" i="5"/>
  <c r="AQ235" i="5"/>
  <c r="FC235" i="5"/>
  <c r="AN237" i="5"/>
  <c r="CB242" i="5"/>
  <c r="EF242" i="5"/>
  <c r="CB243" i="5"/>
  <c r="AF248" i="5"/>
  <c r="AQ248" i="5"/>
  <c r="EF256" i="5"/>
  <c r="AQ265" i="5"/>
  <c r="FC265" i="5"/>
  <c r="EL275" i="5"/>
  <c r="EQ275" i="5"/>
  <c r="EV275" i="5"/>
  <c r="FB275" i="5"/>
  <c r="FG275" i="5"/>
  <c r="FE272" i="5"/>
  <c r="EF271" i="5"/>
  <c r="FB282" i="5"/>
  <c r="FE288" i="5"/>
  <c r="EF287" i="5"/>
  <c r="FN311" i="5"/>
  <c r="EZ311" i="5"/>
  <c r="EF29" i="5"/>
  <c r="CB31" i="5"/>
  <c r="Z42" i="5"/>
  <c r="H44" i="5" s="1"/>
  <c r="AG42" i="5"/>
  <c r="AK42" i="5"/>
  <c r="FE37" i="5"/>
  <c r="AF40" i="5"/>
  <c r="AQ40" i="5"/>
  <c r="DD48" i="5"/>
  <c r="AQ55" i="5"/>
  <c r="AF56" i="5"/>
  <c r="CB56" i="5"/>
  <c r="EF56" i="5"/>
  <c r="EM65" i="5"/>
  <c r="ER65" i="5"/>
  <c r="EX65" i="5"/>
  <c r="FC65" i="5"/>
  <c r="FH65" i="5"/>
  <c r="AC72" i="5"/>
  <c r="AH72" i="5"/>
  <c r="AL72" i="5"/>
  <c r="AM69" i="5"/>
  <c r="EK69" i="5" s="1"/>
  <c r="AQ70" i="5"/>
  <c r="FC70" i="5"/>
  <c r="AM71" i="5"/>
  <c r="EK71" i="5" s="1"/>
  <c r="Z87" i="5"/>
  <c r="H89" i="5" s="1"/>
  <c r="AG87" i="5"/>
  <c r="AK87" i="5"/>
  <c r="AP87" i="5"/>
  <c r="EM95" i="5"/>
  <c r="ER95" i="5"/>
  <c r="AE102" i="5"/>
  <c r="AJ102" i="5"/>
  <c r="AO102" i="5"/>
  <c r="AV102" i="5"/>
  <c r="AQ98" i="5"/>
  <c r="DD101" i="5"/>
  <c r="EF104" i="5"/>
  <c r="EF105" i="5"/>
  <c r="EN110" i="5"/>
  <c r="ET110" i="5"/>
  <c r="EY110" i="5"/>
  <c r="FD110" i="5"/>
  <c r="EF108" i="5"/>
  <c r="AQ112" i="5"/>
  <c r="FF117" i="5"/>
  <c r="EF123" i="5"/>
  <c r="FB132" i="5"/>
  <c r="AF130" i="5"/>
  <c r="AQ131" i="5"/>
  <c r="AC147" i="5"/>
  <c r="AH147" i="5"/>
  <c r="AL147" i="5"/>
  <c r="AF146" i="5"/>
  <c r="DD146" i="5"/>
  <c r="EZ146" i="5"/>
  <c r="EF151" i="5"/>
  <c r="ER157" i="5"/>
  <c r="ER162" i="5" s="1"/>
  <c r="FO162" i="5"/>
  <c r="DD161" i="5"/>
  <c r="EZ161" i="5"/>
  <c r="EN170" i="5"/>
  <c r="ET170" i="5"/>
  <c r="EY170" i="5"/>
  <c r="FD170" i="5"/>
  <c r="Z177" i="5"/>
  <c r="H179" i="5" s="1"/>
  <c r="AG177" i="5"/>
  <c r="AK177" i="5"/>
  <c r="AP177" i="5"/>
  <c r="FB177" i="5"/>
  <c r="EP200" i="5"/>
  <c r="EU200" i="5"/>
  <c r="EZ200" i="5"/>
  <c r="FF200" i="5"/>
  <c r="FK207" i="5"/>
  <c r="EP215" i="5"/>
  <c r="EU215" i="5"/>
  <c r="EZ215" i="5"/>
  <c r="FF215" i="5"/>
  <c r="EF213" i="5"/>
  <c r="EO222" i="5"/>
  <c r="FK222" i="5"/>
  <c r="AF219" i="5"/>
  <c r="AQ234" i="5"/>
  <c r="AQ250" i="5"/>
  <c r="FO267" i="5"/>
  <c r="AQ264" i="5"/>
  <c r="ES272" i="5"/>
  <c r="CB271" i="5"/>
  <c r="AF279" i="5"/>
  <c r="ES347" i="5"/>
  <c r="CB346" i="5"/>
  <c r="FE362" i="5"/>
  <c r="EF361" i="5"/>
  <c r="FC26" i="5"/>
  <c r="AR42" i="5"/>
  <c r="AF39" i="5"/>
  <c r="AQ82" i="5"/>
  <c r="FB87" i="5"/>
  <c r="FF87" i="5" s="1"/>
  <c r="AM86" i="5"/>
  <c r="EK86" i="5" s="1"/>
  <c r="AQ86" i="5"/>
  <c r="AQ101" i="5"/>
  <c r="EL125" i="5"/>
  <c r="EQ125" i="5"/>
  <c r="EV125" i="5"/>
  <c r="FB125" i="5"/>
  <c r="FG125" i="5"/>
  <c r="AC132" i="5"/>
  <c r="AH132" i="5"/>
  <c r="AL132" i="5"/>
  <c r="AR132" i="5"/>
  <c r="EO132" i="5"/>
  <c r="FK132" i="5"/>
  <c r="AF129" i="5"/>
  <c r="AQ129" i="5"/>
  <c r="AQ130" i="5"/>
  <c r="FC143" i="5"/>
  <c r="AF145" i="5"/>
  <c r="AQ145" i="5"/>
  <c r="FC175" i="5"/>
  <c r="FK192" i="5"/>
  <c r="AM188" i="5"/>
  <c r="EK188" i="5" s="1"/>
  <c r="AD222" i="5"/>
  <c r="AI222" i="5"/>
  <c r="AN222" i="5"/>
  <c r="ER217" i="5"/>
  <c r="ER222" i="5" s="1"/>
  <c r="FO222" i="5"/>
  <c r="AQ218" i="5"/>
  <c r="EZ221" i="5"/>
  <c r="CB226" i="5"/>
  <c r="AJ237" i="5"/>
  <c r="EZ234" i="5"/>
  <c r="AM235" i="5"/>
  <c r="EK235" i="5" s="1"/>
  <c r="DD242" i="5"/>
  <c r="FB252" i="5"/>
  <c r="FF252" i="5" s="1"/>
  <c r="EZ264" i="5"/>
  <c r="AM265" i="5"/>
  <c r="EK265" i="5" s="1"/>
  <c r="ER282" i="5"/>
  <c r="EL305" i="5"/>
  <c r="EQ305" i="5"/>
  <c r="EV305" i="5"/>
  <c r="FB305" i="5"/>
  <c r="FG305" i="5"/>
  <c r="ER387" i="5"/>
  <c r="AP477" i="5"/>
  <c r="AQ472" i="5"/>
  <c r="FE544" i="5"/>
  <c r="FJ544" i="5" s="1"/>
  <c r="EF543" i="5"/>
  <c r="AQ280" i="5"/>
  <c r="EN290" i="5"/>
  <c r="ET290" i="5"/>
  <c r="EY290" i="5"/>
  <c r="FD290" i="5"/>
  <c r="AQ294" i="5"/>
  <c r="EZ294" i="5"/>
  <c r="FC296" i="5"/>
  <c r="AQ308" i="5"/>
  <c r="FC310" i="5"/>
  <c r="FO327" i="5"/>
  <c r="AF323" i="5"/>
  <c r="AQ323" i="5"/>
  <c r="EZ324" i="5"/>
  <c r="AM325" i="5"/>
  <c r="EK325" i="5" s="1"/>
  <c r="AQ326" i="5"/>
  <c r="AQ354" i="5"/>
  <c r="EZ354" i="5"/>
  <c r="AM355" i="5"/>
  <c r="EK355" i="5" s="1"/>
  <c r="AQ356" i="5"/>
  <c r="AC372" i="5"/>
  <c r="AH372" i="5"/>
  <c r="AL372" i="5"/>
  <c r="FK372" i="5"/>
  <c r="AD372" i="5"/>
  <c r="AF369" i="5"/>
  <c r="AQ369" i="5"/>
  <c r="FC370" i="5"/>
  <c r="EP380" i="5"/>
  <c r="AE387" i="5"/>
  <c r="AJ387" i="5"/>
  <c r="AO387" i="5"/>
  <c r="AQ383" i="5"/>
  <c r="EF393" i="5"/>
  <c r="AF401" i="5"/>
  <c r="EL410" i="5"/>
  <c r="EQ410" i="5"/>
  <c r="EV410" i="5"/>
  <c r="FB410" i="5"/>
  <c r="FG410" i="5"/>
  <c r="EF407" i="5"/>
  <c r="Z417" i="5"/>
  <c r="H419" i="5" s="1"/>
  <c r="AG417" i="5"/>
  <c r="AK417" i="5"/>
  <c r="AP417" i="5"/>
  <c r="CB436" i="5"/>
  <c r="FA447" i="5"/>
  <c r="EZ444" i="5"/>
  <c r="AQ446" i="5"/>
  <c r="DD466" i="5"/>
  <c r="AV507" i="5"/>
  <c r="FB507" i="5"/>
  <c r="FF507" i="5" s="1"/>
  <c r="ES529" i="5"/>
  <c r="FJ526" i="5" s="1"/>
  <c r="CB528" i="5"/>
  <c r="AC297" i="5"/>
  <c r="AH297" i="5"/>
  <c r="AL297" i="5"/>
  <c r="AR297" i="5"/>
  <c r="EO297" i="5"/>
  <c r="AE312" i="5"/>
  <c r="AJ312" i="5"/>
  <c r="AO312" i="5"/>
  <c r="AV312" i="5"/>
  <c r="AF309" i="5"/>
  <c r="AE327" i="5"/>
  <c r="AJ327" i="5"/>
  <c r="AM339" i="5"/>
  <c r="EK339" i="5" s="1"/>
  <c r="EL350" i="5"/>
  <c r="EQ350" i="5"/>
  <c r="EV350" i="5"/>
  <c r="FB350" i="5"/>
  <c r="FG350" i="5"/>
  <c r="AE357" i="5"/>
  <c r="AJ357" i="5"/>
  <c r="AO357" i="5"/>
  <c r="FO357" i="5"/>
  <c r="AQ385" i="5"/>
  <c r="FB402" i="5"/>
  <c r="AF400" i="5"/>
  <c r="AM413" i="5"/>
  <c r="EK413" i="5" s="1"/>
  <c r="AE447" i="5"/>
  <c r="AJ447" i="5"/>
  <c r="AO447" i="5"/>
  <c r="AV447" i="5"/>
  <c r="FA462" i="5"/>
  <c r="AD282" i="5"/>
  <c r="AI282" i="5"/>
  <c r="AN282" i="5"/>
  <c r="FO282" i="5"/>
  <c r="AF278" i="5"/>
  <c r="AQ278" i="5"/>
  <c r="EZ279" i="5"/>
  <c r="AQ281" i="5"/>
  <c r="AQ293" i="5"/>
  <c r="AQ295" i="5"/>
  <c r="CB301" i="5"/>
  <c r="AM309" i="5"/>
  <c r="EK309" i="5" s="1"/>
  <c r="EZ309" i="5"/>
  <c r="AM310" i="5"/>
  <c r="EK310" i="5" s="1"/>
  <c r="AQ311" i="5"/>
  <c r="CB318" i="5"/>
  <c r="FB327" i="5"/>
  <c r="CB333" i="5"/>
  <c r="AE342" i="5"/>
  <c r="AJ342" i="5"/>
  <c r="AO342" i="5"/>
  <c r="AV342" i="5"/>
  <c r="FB342" i="5"/>
  <c r="DD346" i="5"/>
  <c r="FC353" i="5"/>
  <c r="AM354" i="5"/>
  <c r="EK354" i="5" s="1"/>
  <c r="FC355" i="5"/>
  <c r="AM356" i="5"/>
  <c r="EK356" i="5" s="1"/>
  <c r="EP365" i="5"/>
  <c r="EU365" i="5"/>
  <c r="EZ365" i="5"/>
  <c r="FF365" i="5"/>
  <c r="CB362" i="5"/>
  <c r="AQ371" i="5"/>
  <c r="DD375" i="5"/>
  <c r="EM380" i="5"/>
  <c r="ER380" i="5"/>
  <c r="FG380" i="5"/>
  <c r="AF384" i="5"/>
  <c r="AQ384" i="5"/>
  <c r="CB386" i="5"/>
  <c r="EF391" i="5"/>
  <c r="CB392" i="5"/>
  <c r="AC402" i="5"/>
  <c r="AH402" i="5"/>
  <c r="AL402" i="5"/>
  <c r="AR402" i="5"/>
  <c r="FK402" i="5"/>
  <c r="AF399" i="5"/>
  <c r="AD417" i="5"/>
  <c r="AI417" i="5"/>
  <c r="AN417" i="5"/>
  <c r="AD432" i="5"/>
  <c r="AI432" i="5"/>
  <c r="AN432" i="5"/>
  <c r="AV477" i="5"/>
  <c r="Z492" i="5"/>
  <c r="H494" i="5" s="1"/>
  <c r="AG492" i="5"/>
  <c r="AK492" i="5"/>
  <c r="AF490" i="5"/>
  <c r="Z507" i="5"/>
  <c r="H509" i="5" s="1"/>
  <c r="AG507" i="5"/>
  <c r="AK507" i="5"/>
  <c r="AP507" i="5"/>
  <c r="AC522" i="5"/>
  <c r="AH522" i="5"/>
  <c r="AL522" i="5"/>
  <c r="AF521" i="5"/>
  <c r="FB552" i="5"/>
  <c r="AQ550" i="5"/>
  <c r="AE567" i="5"/>
  <c r="AJ567" i="5"/>
  <c r="AO567" i="5"/>
  <c r="AV567" i="5"/>
  <c r="FB567" i="5"/>
  <c r="FF567" i="5" s="1"/>
  <c r="AQ565" i="5"/>
  <c r="FO417" i="5"/>
  <c r="AF413" i="5"/>
  <c r="EP425" i="5"/>
  <c r="EU425" i="5"/>
  <c r="EZ425" i="5"/>
  <c r="FF425" i="5"/>
  <c r="FB432" i="5"/>
  <c r="FF432" i="5" s="1"/>
  <c r="AQ430" i="5"/>
  <c r="Z447" i="5"/>
  <c r="H449" i="5" s="1"/>
  <c r="AG447" i="5"/>
  <c r="AK447" i="5"/>
  <c r="AP447" i="5"/>
  <c r="FK447" i="5"/>
  <c r="AE462" i="5"/>
  <c r="AJ462" i="5"/>
  <c r="AO462" i="5"/>
  <c r="FC475" i="5"/>
  <c r="AC492" i="5"/>
  <c r="AH492" i="5"/>
  <c r="AL492" i="5"/>
  <c r="AR492" i="5"/>
  <c r="EO492" i="5"/>
  <c r="FK492" i="5"/>
  <c r="AF489" i="5"/>
  <c r="EP500" i="5"/>
  <c r="EU500" i="5"/>
  <c r="EZ500" i="5"/>
  <c r="FF500" i="5"/>
  <c r="EZ504" i="5"/>
  <c r="EF509" i="5"/>
  <c r="FA522" i="5"/>
  <c r="AQ518" i="5"/>
  <c r="AF520" i="5"/>
  <c r="AQ521" i="5"/>
  <c r="FA537" i="5"/>
  <c r="AQ533" i="5"/>
  <c r="FC533" i="5"/>
  <c r="AC552" i="5"/>
  <c r="AH552" i="5"/>
  <c r="AL552" i="5"/>
  <c r="AR552" i="5"/>
  <c r="EO552" i="5"/>
  <c r="FK552" i="5"/>
  <c r="AF549" i="5"/>
  <c r="AQ549" i="5"/>
  <c r="AF551" i="5"/>
  <c r="DD551" i="5"/>
  <c r="EZ551" i="5"/>
  <c r="EN560" i="5"/>
  <c r="ET560" i="5"/>
  <c r="EY560" i="5"/>
  <c r="FD560" i="5"/>
  <c r="Z567" i="5"/>
  <c r="H569" i="5" s="1"/>
  <c r="AG567" i="5"/>
  <c r="AK567" i="5"/>
  <c r="AP567" i="5"/>
  <c r="AQ564" i="5"/>
  <c r="EP575" i="5"/>
  <c r="EU575" i="5"/>
  <c r="EZ575" i="5"/>
  <c r="FF575" i="5"/>
  <c r="AM414" i="5"/>
  <c r="EK414" i="5" s="1"/>
  <c r="AQ415" i="5"/>
  <c r="EL425" i="5"/>
  <c r="EQ425" i="5"/>
  <c r="EV425" i="5"/>
  <c r="FB425" i="5"/>
  <c r="FG425" i="5"/>
  <c r="AF429" i="5"/>
  <c r="AQ429" i="5"/>
  <c r="DD431" i="5"/>
  <c r="AR447" i="5"/>
  <c r="EO447" i="5"/>
  <c r="FO447" i="5"/>
  <c r="FC445" i="5"/>
  <c r="AM459" i="5"/>
  <c r="EZ459" i="5"/>
  <c r="EZ474" i="5"/>
  <c r="AD492" i="5"/>
  <c r="AI492" i="5"/>
  <c r="AN492" i="5"/>
  <c r="AF488" i="5"/>
  <c r="FA507" i="5"/>
  <c r="EZ506" i="5"/>
  <c r="EL515" i="5"/>
  <c r="EQ515" i="5"/>
  <c r="EV515" i="5"/>
  <c r="FB515" i="5"/>
  <c r="FG515" i="5"/>
  <c r="AV522" i="5"/>
  <c r="EN530" i="5"/>
  <c r="ET530" i="5"/>
  <c r="EY530" i="5"/>
  <c r="FD530" i="5"/>
  <c r="AV537" i="5"/>
  <c r="FB537" i="5"/>
  <c r="FF537" i="5" s="1"/>
  <c r="EL545" i="5"/>
  <c r="EQ545" i="5"/>
  <c r="EV545" i="5"/>
  <c r="FB545" i="5"/>
  <c r="FG545" i="5"/>
  <c r="FO552" i="5"/>
  <c r="AF548" i="5"/>
  <c r="EZ549" i="5"/>
  <c r="AQ551" i="5"/>
  <c r="FO567" i="5"/>
  <c r="EZ564" i="5"/>
  <c r="AM565" i="5"/>
  <c r="EK565" i="5" s="1"/>
  <c r="EL575" i="5"/>
  <c r="EQ575" i="5"/>
  <c r="EV575" i="5"/>
  <c r="FB575" i="5"/>
  <c r="FG575" i="5"/>
  <c r="DD571" i="5"/>
  <c r="ER27" i="5"/>
  <c r="AM26" i="5"/>
  <c r="EK26" i="5" s="1"/>
  <c r="ES31" i="5"/>
  <c r="CB30" i="5"/>
  <c r="AE27" i="5"/>
  <c r="AJ27" i="5"/>
  <c r="AO27" i="5"/>
  <c r="AV27" i="5"/>
  <c r="FA27" i="5"/>
  <c r="FE27" i="5" s="1"/>
  <c r="AQ23" i="5"/>
  <c r="EL35" i="5"/>
  <c r="EQ35" i="5"/>
  <c r="EV35" i="5"/>
  <c r="FB35" i="5"/>
  <c r="FG35" i="5"/>
  <c r="FE34" i="5"/>
  <c r="FJ34" i="5" s="1"/>
  <c r="EF33" i="5"/>
  <c r="CS34" i="5"/>
  <c r="FN41" i="5"/>
  <c r="FC41" i="5" s="1"/>
  <c r="EZ41" i="5"/>
  <c r="FE47" i="5"/>
  <c r="EF46" i="5"/>
  <c r="FE76" i="5"/>
  <c r="EF75" i="5"/>
  <c r="CS94" i="5"/>
  <c r="FA102" i="5"/>
  <c r="FA124" i="5"/>
  <c r="FJ123" i="5" s="1"/>
  <c r="EF116" i="5"/>
  <c r="FE139" i="5"/>
  <c r="FJ139" i="5" s="1"/>
  <c r="EF138" i="5"/>
  <c r="BQ147" i="5"/>
  <c r="DU147" i="5"/>
  <c r="CS154" i="5"/>
  <c r="AM161" i="5"/>
  <c r="EK161" i="5" s="1"/>
  <c r="CS162" i="5"/>
  <c r="AQ175" i="5"/>
  <c r="EO184" i="5"/>
  <c r="FJ180" i="5" s="1"/>
  <c r="DD176" i="5"/>
  <c r="ES35" i="5"/>
  <c r="FE32" i="5"/>
  <c r="EF31" i="5"/>
  <c r="AP42" i="5"/>
  <c r="AQ37" i="5"/>
  <c r="AQ42" i="5" s="1"/>
  <c r="AM41" i="5"/>
  <c r="EK41" i="5" s="1"/>
  <c r="ES72" i="5"/>
  <c r="ER72" i="5"/>
  <c r="FE77" i="5"/>
  <c r="EF76" i="5"/>
  <c r="FE91" i="5"/>
  <c r="EF90" i="5"/>
  <c r="EF94" i="5" s="1"/>
  <c r="ES106" i="5"/>
  <c r="CB105" i="5"/>
  <c r="CS109" i="5"/>
  <c r="AM116" i="5"/>
  <c r="EK116" i="5" s="1"/>
  <c r="EK124" i="5"/>
  <c r="FJ119" i="5" s="1"/>
  <c r="CB116" i="5"/>
  <c r="FE137" i="5"/>
  <c r="EF136" i="5"/>
  <c r="BQ139" i="5"/>
  <c r="DU139" i="5"/>
  <c r="AR147" i="5"/>
  <c r="EO147" i="5"/>
  <c r="ER142" i="5"/>
  <c r="ER147" i="5" s="1"/>
  <c r="FE184" i="5"/>
  <c r="FJ184" i="5" s="1"/>
  <c r="EF183" i="5"/>
  <c r="FN191" i="5"/>
  <c r="FC191" i="5" s="1"/>
  <c r="EZ191" i="5"/>
  <c r="BQ192" i="5"/>
  <c r="AC27" i="5"/>
  <c r="AH27" i="5"/>
  <c r="AL27" i="5"/>
  <c r="AR27" i="5"/>
  <c r="EO27" i="5"/>
  <c r="FK27" i="5"/>
  <c r="AM23" i="5"/>
  <c r="EK23" i="5" s="1"/>
  <c r="AF24" i="5"/>
  <c r="AQ24" i="5"/>
  <c r="AQ26" i="5"/>
  <c r="EZ26" i="5"/>
  <c r="BQ27" i="5"/>
  <c r="DU27" i="5"/>
  <c r="CB29" i="5"/>
  <c r="EF30" i="5"/>
  <c r="EN35" i="5"/>
  <c r="ET35" i="5"/>
  <c r="EY35" i="5"/>
  <c r="FD35" i="5"/>
  <c r="BQ34" i="5"/>
  <c r="DU34" i="5"/>
  <c r="EO42" i="5"/>
  <c r="ER37" i="5"/>
  <c r="ER42" i="5" s="1"/>
  <c r="EO49" i="5"/>
  <c r="FJ45" i="5" s="1"/>
  <c r="DD41" i="5"/>
  <c r="ES46" i="5"/>
  <c r="CB45" i="5"/>
  <c r="AJ72" i="5"/>
  <c r="AO72" i="5"/>
  <c r="AQ67" i="5"/>
  <c r="AQ72" i="5" s="1"/>
  <c r="BQ72" i="5"/>
  <c r="DU72" i="5"/>
  <c r="AM101" i="5"/>
  <c r="EK101" i="5" s="1"/>
  <c r="CS102" i="5"/>
  <c r="ES124" i="5"/>
  <c r="FJ121" i="5" s="1"/>
  <c r="CB123" i="5"/>
  <c r="FN176" i="5"/>
  <c r="FC176" i="5" s="1"/>
  <c r="EZ176" i="5"/>
  <c r="BQ177" i="5"/>
  <c r="BQ184" i="5"/>
  <c r="DU184" i="5"/>
  <c r="EO192" i="5"/>
  <c r="ER187" i="5"/>
  <c r="ER192" i="5" s="1"/>
  <c r="FE197" i="5"/>
  <c r="EF196" i="5"/>
  <c r="EK203" i="5"/>
  <c r="AM24" i="5"/>
  <c r="EK24" i="5" s="1"/>
  <c r="EM80" i="5"/>
  <c r="ER80" i="5"/>
  <c r="EX80" i="5"/>
  <c r="FC80" i="5"/>
  <c r="FH80" i="5"/>
  <c r="CS79" i="5"/>
  <c r="BQ87" i="5"/>
  <c r="DU87" i="5"/>
  <c r="CB94" i="5"/>
  <c r="EV95" i="5"/>
  <c r="FB95" i="5"/>
  <c r="FF95" i="5"/>
  <c r="EK99" i="5"/>
  <c r="EW109" i="5"/>
  <c r="FJ107" i="5" s="1"/>
  <c r="DD108" i="5"/>
  <c r="BQ117" i="5"/>
  <c r="DU117" i="5"/>
  <c r="FO132" i="5"/>
  <c r="EN140" i="5"/>
  <c r="ET140" i="5"/>
  <c r="EY140" i="5"/>
  <c r="FD140" i="5"/>
  <c r="FF177" i="5"/>
  <c r="ES197" i="5"/>
  <c r="CB196" i="5"/>
  <c r="BQ297" i="5"/>
  <c r="DU297" i="5"/>
  <c r="FN326" i="5"/>
  <c r="FC326" i="5" s="1"/>
  <c r="EZ326" i="5"/>
  <c r="BQ327" i="5"/>
  <c r="FE334" i="5"/>
  <c r="FJ334" i="5" s="1"/>
  <c r="EF333" i="5"/>
  <c r="EF374" i="5"/>
  <c r="EF379" i="5" s="1"/>
  <c r="FE375" i="5"/>
  <c r="DU207" i="5"/>
  <c r="Z27" i="5"/>
  <c r="H29" i="5" s="1"/>
  <c r="AG27" i="5"/>
  <c r="AK27" i="5"/>
  <c r="AP27" i="5"/>
  <c r="FB27" i="5"/>
  <c r="FF27" i="5" s="1"/>
  <c r="EZ24" i="5"/>
  <c r="AM25" i="5"/>
  <c r="EK25" i="5" s="1"/>
  <c r="CS27" i="5"/>
  <c r="FE35" i="5"/>
  <c r="EP35" i="5"/>
  <c r="EU35" i="5"/>
  <c r="EZ35" i="5"/>
  <c r="FF35" i="5"/>
  <c r="AC42" i="5"/>
  <c r="AH42" i="5"/>
  <c r="AL42" i="5"/>
  <c r="FB42" i="5"/>
  <c r="FF42" i="5" s="1"/>
  <c r="BQ42" i="5"/>
  <c r="DU42" i="5"/>
  <c r="EW50" i="5"/>
  <c r="EP50" i="5"/>
  <c r="EU50" i="5"/>
  <c r="EZ50" i="5"/>
  <c r="FF50" i="5"/>
  <c r="BQ49" i="5"/>
  <c r="DU49" i="5"/>
  <c r="AC57" i="5"/>
  <c r="AH57" i="5"/>
  <c r="AL57" i="5"/>
  <c r="AR57" i="5"/>
  <c r="EO57" i="5"/>
  <c r="FK57" i="5"/>
  <c r="AM53" i="5"/>
  <c r="EK53" i="5" s="1"/>
  <c r="FC53" i="5"/>
  <c r="AF55" i="5"/>
  <c r="AS55" i="5" s="1"/>
  <c r="CS57" i="5"/>
  <c r="EN65" i="5"/>
  <c r="ET65" i="5"/>
  <c r="EY65" i="5"/>
  <c r="FD65" i="5"/>
  <c r="BQ64" i="5"/>
  <c r="DU64" i="5"/>
  <c r="DI66" i="5"/>
  <c r="Z72" i="5"/>
  <c r="H74" i="5" s="1"/>
  <c r="AG72" i="5"/>
  <c r="AK72" i="5"/>
  <c r="AP72" i="5"/>
  <c r="FA72" i="5"/>
  <c r="FE72" i="5" s="1"/>
  <c r="AF69" i="5"/>
  <c r="AF70" i="5"/>
  <c r="AF71" i="5"/>
  <c r="EN80" i="5"/>
  <c r="ET80" i="5"/>
  <c r="EY80" i="5"/>
  <c r="FD80" i="5"/>
  <c r="AD87" i="5"/>
  <c r="AI87" i="5"/>
  <c r="AN87" i="5"/>
  <c r="AR87" i="5"/>
  <c r="EO87" i="5"/>
  <c r="AF85" i="5"/>
  <c r="AF86" i="5"/>
  <c r="EN95" i="5"/>
  <c r="EX95" i="5"/>
  <c r="FC95" i="5"/>
  <c r="FG95" i="5"/>
  <c r="Z102" i="5"/>
  <c r="H104" i="5" s="1"/>
  <c r="AG102" i="5"/>
  <c r="AK102" i="5"/>
  <c r="AP102" i="5"/>
  <c r="FB102" i="5"/>
  <c r="FF102" i="5" s="1"/>
  <c r="AM100" i="5"/>
  <c r="EK100" i="5" s="1"/>
  <c r="FC100" i="5"/>
  <c r="EP110" i="5"/>
  <c r="EU110" i="5"/>
  <c r="EZ110" i="5"/>
  <c r="FF110" i="5"/>
  <c r="AR117" i="5"/>
  <c r="EO117" i="5"/>
  <c r="FK117" i="5"/>
  <c r="AM113" i="5"/>
  <c r="EK113" i="5" s="1"/>
  <c r="FC113" i="5"/>
  <c r="AM114" i="5"/>
  <c r="EK114" i="5" s="1"/>
  <c r="EZ114" i="5"/>
  <c r="AM115" i="5"/>
  <c r="EK115" i="5" s="1"/>
  <c r="FC115" i="5"/>
  <c r="AF116" i="5"/>
  <c r="EM125" i="5"/>
  <c r="ER125" i="5"/>
  <c r="EX125" i="5"/>
  <c r="FC125" i="5"/>
  <c r="FH125" i="5"/>
  <c r="CS124" i="5"/>
  <c r="AE132" i="5"/>
  <c r="AJ132" i="5"/>
  <c r="AO132" i="5"/>
  <c r="AV132" i="5"/>
  <c r="FA132" i="5"/>
  <c r="AM129" i="5"/>
  <c r="EK129" i="5" s="1"/>
  <c r="AM131" i="5"/>
  <c r="EK131" i="5" s="1"/>
  <c r="CS132" i="5"/>
  <c r="EP140" i="5"/>
  <c r="EU140" i="5"/>
  <c r="EZ140" i="5"/>
  <c r="FF140" i="5"/>
  <c r="AD147" i="5"/>
  <c r="AI147" i="5"/>
  <c r="AN147" i="5"/>
  <c r="FO147" i="5"/>
  <c r="AF143" i="5"/>
  <c r="AF144" i="5"/>
  <c r="AQ144" i="5"/>
  <c r="AQ146" i="5"/>
  <c r="EF154" i="5"/>
  <c r="EN155" i="5"/>
  <c r="ET155" i="5"/>
  <c r="EY155" i="5"/>
  <c r="FD155" i="5"/>
  <c r="AR162" i="5"/>
  <c r="AM158" i="5"/>
  <c r="EK158" i="5" s="1"/>
  <c r="AM159" i="5"/>
  <c r="EK159" i="5" s="1"/>
  <c r="EZ159" i="5"/>
  <c r="AM160" i="5"/>
  <c r="EK160" i="5" s="1"/>
  <c r="EP170" i="5"/>
  <c r="EU170" i="5"/>
  <c r="EZ170" i="5"/>
  <c r="FF170" i="5"/>
  <c r="BQ169" i="5"/>
  <c r="DU169" i="5"/>
  <c r="AC177" i="5"/>
  <c r="AH177" i="5"/>
  <c r="AL177" i="5"/>
  <c r="AR177" i="5"/>
  <c r="EO177" i="5"/>
  <c r="FK177" i="5"/>
  <c r="AM173" i="5"/>
  <c r="EK173" i="5" s="1"/>
  <c r="FC173" i="5"/>
  <c r="AF175" i="5"/>
  <c r="AF176" i="5"/>
  <c r="DU177" i="5"/>
  <c r="EM185" i="5"/>
  <c r="ER185" i="5"/>
  <c r="EX185" i="5"/>
  <c r="FC185" i="5"/>
  <c r="FH185" i="5"/>
  <c r="AD192" i="5"/>
  <c r="AI192" i="5"/>
  <c r="AN192" i="5"/>
  <c r="FO192" i="5"/>
  <c r="AF188" i="5"/>
  <c r="AF189" i="5"/>
  <c r="AQ189" i="5"/>
  <c r="AQ191" i="5"/>
  <c r="DU192" i="5"/>
  <c r="EL200" i="5"/>
  <c r="EQ200" i="5"/>
  <c r="EV200" i="5"/>
  <c r="FB200" i="5"/>
  <c r="FG200" i="5"/>
  <c r="ES199" i="5"/>
  <c r="FJ196" i="5" s="1"/>
  <c r="CB198" i="5"/>
  <c r="Z207" i="5"/>
  <c r="H209" i="5" s="1"/>
  <c r="AG207" i="5"/>
  <c r="AK207" i="5"/>
  <c r="AP207" i="5"/>
  <c r="FB207" i="5"/>
  <c r="FF207" i="5" s="1"/>
  <c r="FE213" i="5"/>
  <c r="EF212" i="5"/>
  <c r="EF214" i="5" s="1"/>
  <c r="EO229" i="5"/>
  <c r="FJ225" i="5" s="1"/>
  <c r="DD221" i="5"/>
  <c r="EN230" i="5"/>
  <c r="ET230" i="5"/>
  <c r="EY230" i="5"/>
  <c r="FD230" i="5"/>
  <c r="ES237" i="5"/>
  <c r="ER237" i="5"/>
  <c r="DD241" i="5"/>
  <c r="EW242" i="5"/>
  <c r="ER252" i="5"/>
  <c r="FO252" i="5"/>
  <c r="FN266" i="5"/>
  <c r="FC266" i="5" s="1"/>
  <c r="EZ266" i="5"/>
  <c r="BQ267" i="5"/>
  <c r="DU267" i="5"/>
  <c r="CS319" i="5"/>
  <c r="EZ356" i="5"/>
  <c r="FN356" i="5"/>
  <c r="FC356" i="5" s="1"/>
  <c r="ES362" i="5"/>
  <c r="CB361" i="5"/>
  <c r="EL50" i="5"/>
  <c r="EQ50" i="5"/>
  <c r="EV50" i="5"/>
  <c r="FB50" i="5"/>
  <c r="FG50" i="5"/>
  <c r="AD57" i="5"/>
  <c r="AI57" i="5"/>
  <c r="AN57" i="5"/>
  <c r="ER57" i="5"/>
  <c r="FO57" i="5"/>
  <c r="AF53" i="5"/>
  <c r="AF54" i="5"/>
  <c r="AQ56" i="5"/>
  <c r="CS72" i="5"/>
  <c r="EP80" i="5"/>
  <c r="EU80" i="5"/>
  <c r="EZ80" i="5"/>
  <c r="FF80" i="5"/>
  <c r="BQ79" i="5"/>
  <c r="DU79" i="5"/>
  <c r="ER87" i="5"/>
  <c r="AF84" i="5"/>
  <c r="CS87" i="5"/>
  <c r="EP95" i="5"/>
  <c r="ET95" i="5"/>
  <c r="EY95" i="5"/>
  <c r="FD95" i="5"/>
  <c r="FH95" i="5"/>
  <c r="BQ94" i="5"/>
  <c r="DU94" i="5"/>
  <c r="AC102" i="5"/>
  <c r="AH102" i="5"/>
  <c r="AL102" i="5"/>
  <c r="AR102" i="5"/>
  <c r="AM98" i="5"/>
  <c r="EK98" i="5" s="1"/>
  <c r="AF100" i="5"/>
  <c r="AF101" i="5"/>
  <c r="FC101" i="5"/>
  <c r="BQ102" i="5"/>
  <c r="EL110" i="5"/>
  <c r="EQ110" i="5"/>
  <c r="EV110" i="5"/>
  <c r="FB110" i="5"/>
  <c r="FG110" i="5"/>
  <c r="BQ109" i="5"/>
  <c r="DU109" i="5"/>
  <c r="ER117" i="5"/>
  <c r="AF113" i="5"/>
  <c r="AF114" i="5"/>
  <c r="AF115" i="5"/>
  <c r="CS117" i="5"/>
  <c r="EN125" i="5"/>
  <c r="ET125" i="5"/>
  <c r="EY125" i="5"/>
  <c r="FD125" i="5"/>
  <c r="Z132" i="5"/>
  <c r="H134" i="5" s="1"/>
  <c r="AG132" i="5"/>
  <c r="AK132" i="5"/>
  <c r="AP132" i="5"/>
  <c r="FF132" i="5"/>
  <c r="EZ129" i="5"/>
  <c r="AM130" i="5"/>
  <c r="EK130" i="5" s="1"/>
  <c r="FC130" i="5"/>
  <c r="FC131" i="5"/>
  <c r="BQ132" i="5"/>
  <c r="EL140" i="5"/>
  <c r="EQ140" i="5"/>
  <c r="EV140" i="5"/>
  <c r="FB140" i="5"/>
  <c r="FG140" i="5"/>
  <c r="CS139" i="5"/>
  <c r="AE147" i="5"/>
  <c r="AJ147" i="5"/>
  <c r="AO147" i="5"/>
  <c r="AV147" i="5"/>
  <c r="AM144" i="5"/>
  <c r="EK144" i="5" s="1"/>
  <c r="AM146" i="5"/>
  <c r="EK146" i="5" s="1"/>
  <c r="CS147" i="5"/>
  <c r="EP155" i="5"/>
  <c r="EU155" i="5"/>
  <c r="EZ155" i="5"/>
  <c r="FF155" i="5"/>
  <c r="BQ154" i="5"/>
  <c r="DU154" i="5"/>
  <c r="AF158" i="5"/>
  <c r="AF159" i="5"/>
  <c r="AF160" i="5"/>
  <c r="AF161" i="5"/>
  <c r="FC161" i="5"/>
  <c r="BQ162" i="5"/>
  <c r="DU162" i="5"/>
  <c r="EL170" i="5"/>
  <c r="EQ170" i="5"/>
  <c r="EV170" i="5"/>
  <c r="FB170" i="5"/>
  <c r="FG170" i="5"/>
  <c r="AD177" i="5"/>
  <c r="AI177" i="5"/>
  <c r="AN177" i="5"/>
  <c r="ER177" i="5"/>
  <c r="AF173" i="5"/>
  <c r="AF174" i="5"/>
  <c r="AQ176" i="5"/>
  <c r="EF184" i="5"/>
  <c r="EN185" i="5"/>
  <c r="ET185" i="5"/>
  <c r="EY185" i="5"/>
  <c r="FD185" i="5"/>
  <c r="CS184" i="5"/>
  <c r="AE192" i="5"/>
  <c r="AJ192" i="5"/>
  <c r="AO192" i="5"/>
  <c r="AV192" i="5"/>
  <c r="AM189" i="5"/>
  <c r="EK189" i="5" s="1"/>
  <c r="AM191" i="5"/>
  <c r="EK191" i="5" s="1"/>
  <c r="BQ199" i="5"/>
  <c r="DU199" i="5"/>
  <c r="AC207" i="5"/>
  <c r="AH207" i="5"/>
  <c r="AL207" i="5"/>
  <c r="AF204" i="5"/>
  <c r="AF205" i="5"/>
  <c r="AF206" i="5"/>
  <c r="EO214" i="5"/>
  <c r="FJ210" i="5" s="1"/>
  <c r="DD206" i="5"/>
  <c r="ES212" i="5"/>
  <c r="CB211" i="5"/>
  <c r="CB214" i="5" s="1"/>
  <c r="ES214" i="5"/>
  <c r="FJ211" i="5" s="1"/>
  <c r="CB213" i="5"/>
  <c r="FE229" i="5"/>
  <c r="FJ229" i="5" s="1"/>
  <c r="EF228" i="5"/>
  <c r="AO237" i="5"/>
  <c r="AQ232" i="5"/>
  <c r="CS237" i="5"/>
  <c r="FE240" i="5"/>
  <c r="EF239" i="5"/>
  <c r="EL245" i="5"/>
  <c r="EQ245" i="5"/>
  <c r="EV245" i="5"/>
  <c r="FB245" i="5"/>
  <c r="FG245" i="5"/>
  <c r="AO252" i="5"/>
  <c r="AQ247" i="5"/>
  <c r="ES259" i="5"/>
  <c r="FJ256" i="5" s="1"/>
  <c r="CB258" i="5"/>
  <c r="ES274" i="5"/>
  <c r="FJ271" i="5" s="1"/>
  <c r="CB273" i="5"/>
  <c r="FA312" i="5"/>
  <c r="AQ310" i="5"/>
  <c r="FE317" i="5"/>
  <c r="EF316" i="5"/>
  <c r="AJ42" i="5"/>
  <c r="AO42" i="5"/>
  <c r="ES42" i="5"/>
  <c r="EV42" i="5" s="1"/>
  <c r="AM38" i="5"/>
  <c r="EK38" i="5" s="1"/>
  <c r="AM39" i="5"/>
  <c r="EK39" i="5" s="1"/>
  <c r="EZ39" i="5"/>
  <c r="AM40" i="5"/>
  <c r="EK40" i="5" s="1"/>
  <c r="CS42" i="5"/>
  <c r="EM50" i="5"/>
  <c r="ER50" i="5"/>
  <c r="EX50" i="5"/>
  <c r="FC50" i="5"/>
  <c r="FH50" i="5"/>
  <c r="CS49" i="5"/>
  <c r="AE57" i="5"/>
  <c r="AJ57" i="5"/>
  <c r="AO57" i="5"/>
  <c r="AV57" i="5"/>
  <c r="AM54" i="5"/>
  <c r="EK54" i="5" s="1"/>
  <c r="AM56" i="5"/>
  <c r="EK56" i="5" s="1"/>
  <c r="EZ56" i="5"/>
  <c r="BQ57" i="5"/>
  <c r="DU57" i="5"/>
  <c r="EL65" i="5"/>
  <c r="EQ65" i="5"/>
  <c r="EV65" i="5"/>
  <c r="FB65" i="5"/>
  <c r="FG65" i="5"/>
  <c r="CB61" i="5"/>
  <c r="CB63" i="5"/>
  <c r="CS64" i="5"/>
  <c r="AD72" i="5"/>
  <c r="AI72" i="5"/>
  <c r="AN72" i="5"/>
  <c r="AR72" i="5"/>
  <c r="EO72" i="5"/>
  <c r="AM68" i="5"/>
  <c r="EK68" i="5" s="1"/>
  <c r="EF74" i="5"/>
  <c r="EL80" i="5"/>
  <c r="EQ80" i="5"/>
  <c r="EV80" i="5"/>
  <c r="FB80" i="5"/>
  <c r="FG80" i="5"/>
  <c r="CB77" i="5"/>
  <c r="CB79" i="5" s="1"/>
  <c r="EF78" i="5"/>
  <c r="DI81" i="5"/>
  <c r="FA87" i="5"/>
  <c r="FE87" i="5" s="1"/>
  <c r="AM83" i="5"/>
  <c r="EK83" i="5" s="1"/>
  <c r="AM84" i="5"/>
  <c r="EL95" i="5"/>
  <c r="EQ95" i="5"/>
  <c r="EU95" i="5"/>
  <c r="EZ95" i="5"/>
  <c r="ER102" i="5"/>
  <c r="AQ99" i="5"/>
  <c r="DU102" i="5"/>
  <c r="EM110" i="5"/>
  <c r="ER110" i="5"/>
  <c r="EX110" i="5"/>
  <c r="FC110" i="5"/>
  <c r="FH110" i="5"/>
  <c r="EP125" i="5"/>
  <c r="EU125" i="5"/>
  <c r="EZ125" i="5"/>
  <c r="FF125" i="5"/>
  <c r="BQ124" i="5"/>
  <c r="DU124" i="5"/>
  <c r="AM128" i="5"/>
  <c r="EK128" i="5" s="1"/>
  <c r="FC128" i="5"/>
  <c r="DU132" i="5"/>
  <c r="EM140" i="5"/>
  <c r="ER140" i="5"/>
  <c r="EX140" i="5"/>
  <c r="FC140" i="5"/>
  <c r="FH140" i="5"/>
  <c r="EZ144" i="5"/>
  <c r="AM145" i="5"/>
  <c r="EK145" i="5" s="1"/>
  <c r="FC146" i="5"/>
  <c r="EL155" i="5"/>
  <c r="EQ155" i="5"/>
  <c r="EV155" i="5"/>
  <c r="FB155" i="5"/>
  <c r="FG155" i="5"/>
  <c r="AQ161" i="5"/>
  <c r="EM170" i="5"/>
  <c r="ER170" i="5"/>
  <c r="EX170" i="5"/>
  <c r="FC170" i="5"/>
  <c r="FH170" i="5"/>
  <c r="CB168" i="5"/>
  <c r="CS169" i="5"/>
  <c r="AM174" i="5"/>
  <c r="EK174" i="5" s="1"/>
  <c r="AM176" i="5"/>
  <c r="EK176" i="5" s="1"/>
  <c r="CS177" i="5"/>
  <c r="EP185" i="5"/>
  <c r="EU185" i="5"/>
  <c r="EZ185" i="5"/>
  <c r="FF185" i="5"/>
  <c r="Z192" i="5"/>
  <c r="H194" i="5" s="1"/>
  <c r="AG192" i="5"/>
  <c r="AK192" i="5"/>
  <c r="AP192" i="5"/>
  <c r="FB192" i="5"/>
  <c r="FF192" i="5" s="1"/>
  <c r="EZ189" i="5"/>
  <c r="AM190" i="5"/>
  <c r="EK190" i="5" s="1"/>
  <c r="FC190" i="5"/>
  <c r="EN200" i="5"/>
  <c r="ET200" i="5"/>
  <c r="EY200" i="5"/>
  <c r="FD200" i="5"/>
  <c r="AD207" i="5"/>
  <c r="AI207" i="5"/>
  <c r="AN207" i="5"/>
  <c r="EO207" i="5"/>
  <c r="ER202" i="5"/>
  <c r="ER207" i="5" s="1"/>
  <c r="CS222" i="5"/>
  <c r="FE227" i="5"/>
  <c r="EF226" i="5"/>
  <c r="BQ229" i="5"/>
  <c r="DU229" i="5"/>
  <c r="EO274" i="5"/>
  <c r="FJ270" i="5" s="1"/>
  <c r="DD266" i="5"/>
  <c r="CS289" i="5"/>
  <c r="CS304" i="5"/>
  <c r="CS334" i="5"/>
  <c r="AP342" i="5"/>
  <c r="AQ337" i="5"/>
  <c r="FN341" i="5"/>
  <c r="FC341" i="5" s="1"/>
  <c r="EZ341" i="5"/>
  <c r="BQ342" i="5"/>
  <c r="DU342" i="5"/>
  <c r="CS192" i="5"/>
  <c r="EM200" i="5"/>
  <c r="ER200" i="5"/>
  <c r="EX200" i="5"/>
  <c r="FC200" i="5"/>
  <c r="FH200" i="5"/>
  <c r="CS199" i="5"/>
  <c r="AE207" i="5"/>
  <c r="AJ207" i="5"/>
  <c r="AO207" i="5"/>
  <c r="FO207" i="5"/>
  <c r="AF203" i="5"/>
  <c r="AQ203" i="5"/>
  <c r="BQ207" i="5"/>
  <c r="EN215" i="5"/>
  <c r="ET215" i="5"/>
  <c r="EY215" i="5"/>
  <c r="FD215" i="5"/>
  <c r="CS214" i="5"/>
  <c r="AE222" i="5"/>
  <c r="AJ222" i="5"/>
  <c r="AO222" i="5"/>
  <c r="AV222" i="5"/>
  <c r="AQ221" i="5"/>
  <c r="EP230" i="5"/>
  <c r="EU230" i="5"/>
  <c r="EZ230" i="5"/>
  <c r="FF230" i="5"/>
  <c r="DI231" i="5"/>
  <c r="Z237" i="5"/>
  <c r="H239" i="5" s="1"/>
  <c r="AP237" i="5"/>
  <c r="FA237" i="5"/>
  <c r="FE237" i="5" s="1"/>
  <c r="AF235" i="5"/>
  <c r="AF236" i="5"/>
  <c r="AQ236" i="5"/>
  <c r="EM245" i="5"/>
  <c r="ER245" i="5"/>
  <c r="EX245" i="5"/>
  <c r="FC245" i="5"/>
  <c r="FH245" i="5"/>
  <c r="BQ244" i="5"/>
  <c r="DU244" i="5"/>
  <c r="Z252" i="5"/>
  <c r="H254" i="5" s="1"/>
  <c r="AG252" i="5"/>
  <c r="AK252" i="5"/>
  <c r="AP252" i="5"/>
  <c r="AV252" i="5"/>
  <c r="FA252" i="5"/>
  <c r="AM248" i="5"/>
  <c r="EK248" i="5" s="1"/>
  <c r="BQ252" i="5"/>
  <c r="DU252" i="5"/>
  <c r="EN260" i="5"/>
  <c r="ET260" i="5"/>
  <c r="EY260" i="5"/>
  <c r="FD260" i="5"/>
  <c r="CS259" i="5"/>
  <c r="AC267" i="5"/>
  <c r="AH267" i="5"/>
  <c r="AL267" i="5"/>
  <c r="AR267" i="5"/>
  <c r="EO267" i="5"/>
  <c r="FK267" i="5"/>
  <c r="AM263" i="5"/>
  <c r="EK263" i="5" s="1"/>
  <c r="AF265" i="5"/>
  <c r="AF266" i="5"/>
  <c r="EM275" i="5"/>
  <c r="ER275" i="5"/>
  <c r="EX275" i="5"/>
  <c r="FC275" i="5"/>
  <c r="FH275" i="5"/>
  <c r="CS274" i="5"/>
  <c r="AE282" i="5"/>
  <c r="AJ282" i="5"/>
  <c r="AO282" i="5"/>
  <c r="AV282" i="5"/>
  <c r="FA282" i="5"/>
  <c r="AM279" i="5"/>
  <c r="EK279" i="5" s="1"/>
  <c r="AM281" i="5"/>
  <c r="EK281" i="5" s="1"/>
  <c r="CS282" i="5"/>
  <c r="EP290" i="5"/>
  <c r="EU290" i="5"/>
  <c r="EZ290" i="5"/>
  <c r="FF290" i="5"/>
  <c r="Z297" i="5"/>
  <c r="H299" i="5" s="1"/>
  <c r="AG297" i="5"/>
  <c r="AK297" i="5"/>
  <c r="AP297" i="5"/>
  <c r="EM305" i="5"/>
  <c r="ER305" i="5"/>
  <c r="EX305" i="5"/>
  <c r="FC305" i="5"/>
  <c r="FH305" i="5"/>
  <c r="Z312" i="5"/>
  <c r="H314" i="5" s="1"/>
  <c r="AG312" i="5"/>
  <c r="AK312" i="5"/>
  <c r="AP312" i="5"/>
  <c r="FB312" i="5"/>
  <c r="FF312" i="5" s="1"/>
  <c r="CS312" i="5"/>
  <c r="EP320" i="5"/>
  <c r="EU320" i="5"/>
  <c r="EZ320" i="5"/>
  <c r="FF320" i="5"/>
  <c r="ES317" i="5"/>
  <c r="CB316" i="5"/>
  <c r="Z327" i="5"/>
  <c r="H329" i="5" s="1"/>
  <c r="AG327" i="5"/>
  <c r="AK327" i="5"/>
  <c r="AP327" i="5"/>
  <c r="FF327" i="5"/>
  <c r="EN335" i="5"/>
  <c r="ET335" i="5"/>
  <c r="EY335" i="5"/>
  <c r="FD335" i="5"/>
  <c r="FE332" i="5"/>
  <c r="EF331" i="5"/>
  <c r="AR342" i="5"/>
  <c r="EO342" i="5"/>
  <c r="ER337" i="5"/>
  <c r="ER342" i="5" s="1"/>
  <c r="ES349" i="5"/>
  <c r="FJ346" i="5" s="1"/>
  <c r="CB348" i="5"/>
  <c r="AQ355" i="5"/>
  <c r="AP372" i="5"/>
  <c r="AF386" i="5"/>
  <c r="EM410" i="5"/>
  <c r="ER410" i="5"/>
  <c r="EX410" i="5"/>
  <c r="FC410" i="5"/>
  <c r="FH410" i="5"/>
  <c r="AM221" i="5"/>
  <c r="EK221" i="5" s="1"/>
  <c r="FC221" i="5"/>
  <c r="BQ222" i="5"/>
  <c r="DU222" i="5"/>
  <c r="CS229" i="5"/>
  <c r="AC237" i="5"/>
  <c r="AH237" i="5"/>
  <c r="AL237" i="5"/>
  <c r="AM233" i="5"/>
  <c r="EK233" i="5" s="1"/>
  <c r="AM236" i="5"/>
  <c r="EK236" i="5" s="1"/>
  <c r="BQ237" i="5"/>
  <c r="DU237" i="5"/>
  <c r="AM249" i="5"/>
  <c r="EK249" i="5" s="1"/>
  <c r="AM250" i="5"/>
  <c r="EK250" i="5" s="1"/>
  <c r="AM251" i="5"/>
  <c r="EK251" i="5" s="1"/>
  <c r="EZ251" i="5"/>
  <c r="EP260" i="5"/>
  <c r="EU260" i="5"/>
  <c r="EZ260" i="5"/>
  <c r="FF260" i="5"/>
  <c r="AD267" i="5"/>
  <c r="AI267" i="5"/>
  <c r="AN267" i="5"/>
  <c r="AF263" i="5"/>
  <c r="AF264" i="5"/>
  <c r="AQ266" i="5"/>
  <c r="CS267" i="5"/>
  <c r="EN275" i="5"/>
  <c r="ET275" i="5"/>
  <c r="EY275" i="5"/>
  <c r="FD275" i="5"/>
  <c r="Z282" i="5"/>
  <c r="H284" i="5" s="1"/>
  <c r="AG282" i="5"/>
  <c r="AK282" i="5"/>
  <c r="AP282" i="5"/>
  <c r="FF282" i="5"/>
  <c r="AM280" i="5"/>
  <c r="EK280" i="5" s="1"/>
  <c r="FC281" i="5"/>
  <c r="EL290" i="5"/>
  <c r="EQ290" i="5"/>
  <c r="EV290" i="5"/>
  <c r="FB290" i="5"/>
  <c r="FG290" i="5"/>
  <c r="BQ289" i="5"/>
  <c r="DU289" i="5"/>
  <c r="AM293" i="5"/>
  <c r="EK293" i="5" s="1"/>
  <c r="AM294" i="5"/>
  <c r="EK294" i="5" s="1"/>
  <c r="AM295" i="5"/>
  <c r="EK295" i="5" s="1"/>
  <c r="AQ296" i="5"/>
  <c r="CS297" i="5"/>
  <c r="BQ304" i="5"/>
  <c r="DU304" i="5"/>
  <c r="AR312" i="5"/>
  <c r="EO312" i="5"/>
  <c r="FK312" i="5"/>
  <c r="AM308" i="5"/>
  <c r="EK308" i="5" s="1"/>
  <c r="AM311" i="5"/>
  <c r="EK311" i="5" s="1"/>
  <c r="FE318" i="5"/>
  <c r="EF317" i="5"/>
  <c r="AQ325" i="5"/>
  <c r="EO334" i="5"/>
  <c r="FJ330" i="5" s="1"/>
  <c r="DD326" i="5"/>
  <c r="BQ334" i="5"/>
  <c r="DU334" i="5"/>
  <c r="AD342" i="5"/>
  <c r="AI342" i="5"/>
  <c r="AN342" i="5"/>
  <c r="FA342" i="5"/>
  <c r="AQ338" i="5"/>
  <c r="AQ340" i="5"/>
  <c r="EO349" i="5"/>
  <c r="FJ345" i="5" s="1"/>
  <c r="DD341" i="5"/>
  <c r="EZ386" i="5"/>
  <c r="FN386" i="5"/>
  <c r="FC386" i="5" s="1"/>
  <c r="FC203" i="5"/>
  <c r="AM204" i="5"/>
  <c r="EK204" i="5" s="1"/>
  <c r="EZ204" i="5"/>
  <c r="AM205" i="5"/>
  <c r="EK205" i="5" s="1"/>
  <c r="FC205" i="5"/>
  <c r="AM206" i="5"/>
  <c r="EK206" i="5" s="1"/>
  <c r="EZ206" i="5"/>
  <c r="CS207" i="5"/>
  <c r="EL215" i="5"/>
  <c r="EQ215" i="5"/>
  <c r="EV215" i="5"/>
  <c r="FB215" i="5"/>
  <c r="FG215" i="5"/>
  <c r="BQ214" i="5"/>
  <c r="DU214" i="5"/>
  <c r="AC222" i="5"/>
  <c r="AH222" i="5"/>
  <c r="AL222" i="5"/>
  <c r="AR222" i="5"/>
  <c r="AM218" i="5"/>
  <c r="EK218" i="5" s="1"/>
  <c r="FC218" i="5"/>
  <c r="AM219" i="5"/>
  <c r="EK219" i="5" s="1"/>
  <c r="EZ219" i="5"/>
  <c r="AM220" i="5"/>
  <c r="EK220" i="5" s="1"/>
  <c r="AF221" i="5"/>
  <c r="CB221" i="5"/>
  <c r="EF221" i="5"/>
  <c r="EM230" i="5"/>
  <c r="ER230" i="5"/>
  <c r="EX230" i="5"/>
  <c r="FC230" i="5"/>
  <c r="FH230" i="5"/>
  <c r="AD237" i="5"/>
  <c r="AI237" i="5"/>
  <c r="EO237" i="5"/>
  <c r="AM234" i="5"/>
  <c r="EZ236" i="5"/>
  <c r="CB240" i="5"/>
  <c r="CB244" i="5" s="1"/>
  <c r="EP245" i="5"/>
  <c r="EU245" i="5"/>
  <c r="EZ245" i="5"/>
  <c r="FF245" i="5"/>
  <c r="EF243" i="5"/>
  <c r="CS244" i="5"/>
  <c r="AD252" i="5"/>
  <c r="AI252" i="5"/>
  <c r="AN252" i="5"/>
  <c r="AR252" i="5"/>
  <c r="EO252" i="5"/>
  <c r="FK252" i="5"/>
  <c r="AF249" i="5"/>
  <c r="AF250" i="5"/>
  <c r="AF251" i="5"/>
  <c r="FN251" i="5"/>
  <c r="FC251" i="5" s="1"/>
  <c r="CS252" i="5"/>
  <c r="EL260" i="5"/>
  <c r="EQ260" i="5"/>
  <c r="EV260" i="5"/>
  <c r="FB260" i="5"/>
  <c r="FG260" i="5"/>
  <c r="CB256" i="5"/>
  <c r="CB259" i="5" s="1"/>
  <c r="EF257" i="5"/>
  <c r="EF259" i="5" s="1"/>
  <c r="BQ259" i="5"/>
  <c r="DU259" i="5"/>
  <c r="AE267" i="5"/>
  <c r="AJ267" i="5"/>
  <c r="AO267" i="5"/>
  <c r="AV267" i="5"/>
  <c r="FA267" i="5"/>
  <c r="AM264" i="5"/>
  <c r="EK264" i="5" s="1"/>
  <c r="AM266" i="5"/>
  <c r="EK266" i="5" s="1"/>
  <c r="EP275" i="5"/>
  <c r="EU275" i="5"/>
  <c r="EZ275" i="5"/>
  <c r="FF275" i="5"/>
  <c r="BQ274" i="5"/>
  <c r="DU274" i="5"/>
  <c r="AC282" i="5"/>
  <c r="AH282" i="5"/>
  <c r="AL282" i="5"/>
  <c r="AR282" i="5"/>
  <c r="EO282" i="5"/>
  <c r="FK282" i="5"/>
  <c r="AM278" i="5"/>
  <c r="EK278" i="5" s="1"/>
  <c r="AF280" i="5"/>
  <c r="AF281" i="5"/>
  <c r="DD281" i="5"/>
  <c r="EZ281" i="5"/>
  <c r="BQ282" i="5"/>
  <c r="DU282" i="5"/>
  <c r="EM290" i="5"/>
  <c r="ER290" i="5"/>
  <c r="EX290" i="5"/>
  <c r="FC290" i="5"/>
  <c r="FH290" i="5"/>
  <c r="EF288" i="5"/>
  <c r="EF289" i="5" s="1"/>
  <c r="AD297" i="5"/>
  <c r="AI297" i="5"/>
  <c r="AN297" i="5"/>
  <c r="ER292" i="5"/>
  <c r="ER297" i="5" s="1"/>
  <c r="FO297" i="5"/>
  <c r="AF293" i="5"/>
  <c r="AF294" i="5"/>
  <c r="AF295" i="5"/>
  <c r="AF296" i="5"/>
  <c r="AM296" i="5"/>
  <c r="EK296" i="5" s="1"/>
  <c r="DD296" i="5"/>
  <c r="EZ296" i="5"/>
  <c r="EP305" i="5"/>
  <c r="EU305" i="5"/>
  <c r="EZ305" i="5"/>
  <c r="FF305" i="5"/>
  <c r="EF301" i="5"/>
  <c r="EF303" i="5"/>
  <c r="AD312" i="5"/>
  <c r="AI312" i="5"/>
  <c r="AN312" i="5"/>
  <c r="ER307" i="5"/>
  <c r="ER312" i="5" s="1"/>
  <c r="AF308" i="5"/>
  <c r="AQ309" i="5"/>
  <c r="EO319" i="5"/>
  <c r="FJ315" i="5" s="1"/>
  <c r="DD311" i="5"/>
  <c r="BQ312" i="5"/>
  <c r="DU312" i="5"/>
  <c r="EM320" i="5"/>
  <c r="ER320" i="5"/>
  <c r="EX320" i="5"/>
  <c r="FC320" i="5"/>
  <c r="FH320" i="5"/>
  <c r="DD316" i="5"/>
  <c r="AD327" i="5"/>
  <c r="AI327" i="5"/>
  <c r="AN327" i="5"/>
  <c r="EL335" i="5"/>
  <c r="EQ335" i="5"/>
  <c r="EV335" i="5"/>
  <c r="FB335" i="5"/>
  <c r="FG335" i="5"/>
  <c r="FE363" i="5"/>
  <c r="EF362" i="5"/>
  <c r="BQ364" i="5"/>
  <c r="DU364" i="5"/>
  <c r="EO394" i="5"/>
  <c r="FJ390" i="5" s="1"/>
  <c r="DD386" i="5"/>
  <c r="ER402" i="5"/>
  <c r="EO409" i="5"/>
  <c r="FJ405" i="5" s="1"/>
  <c r="DD401" i="5"/>
  <c r="FE409" i="5"/>
  <c r="FJ409" i="5" s="1"/>
  <c r="EF408" i="5"/>
  <c r="AO327" i="5"/>
  <c r="AV327" i="5"/>
  <c r="FA327" i="5"/>
  <c r="AM324" i="5"/>
  <c r="EK324" i="5" s="1"/>
  <c r="AM326" i="5"/>
  <c r="EK326" i="5" s="1"/>
  <c r="CS327" i="5"/>
  <c r="EP335" i="5"/>
  <c r="EU335" i="5"/>
  <c r="EZ335" i="5"/>
  <c r="FF335" i="5"/>
  <c r="AF338" i="5"/>
  <c r="AF339" i="5"/>
  <c r="AF340" i="5"/>
  <c r="AF341" i="5"/>
  <c r="EM350" i="5"/>
  <c r="ER350" i="5"/>
  <c r="EX350" i="5"/>
  <c r="FC350" i="5"/>
  <c r="FH350" i="5"/>
  <c r="CS349" i="5"/>
  <c r="AD357" i="5"/>
  <c r="AI357" i="5"/>
  <c r="AN357" i="5"/>
  <c r="AR357" i="5"/>
  <c r="EO357" i="5"/>
  <c r="FK357" i="5"/>
  <c r="AF354" i="5"/>
  <c r="AF355" i="5"/>
  <c r="AF356" i="5"/>
  <c r="CS357" i="5"/>
  <c r="EL365" i="5"/>
  <c r="EQ365" i="5"/>
  <c r="EV365" i="5"/>
  <c r="FB365" i="5"/>
  <c r="FG365" i="5"/>
  <c r="AI372" i="5"/>
  <c r="AN372" i="5"/>
  <c r="AR372" i="5"/>
  <c r="ER372" i="5"/>
  <c r="EZ371" i="5"/>
  <c r="BQ372" i="5"/>
  <c r="DU372" i="5"/>
  <c r="EO372" i="5"/>
  <c r="ES378" i="5"/>
  <c r="CB377" i="5"/>
  <c r="EM395" i="5"/>
  <c r="ER395" i="5"/>
  <c r="EX395" i="5"/>
  <c r="FC395" i="5"/>
  <c r="FH395" i="5"/>
  <c r="FE393" i="5"/>
  <c r="EF392" i="5"/>
  <c r="EF394" i="5" s="1"/>
  <c r="AE402" i="5"/>
  <c r="AJ402" i="5"/>
  <c r="AO402" i="5"/>
  <c r="AV402" i="5"/>
  <c r="FA402" i="5"/>
  <c r="AQ398" i="5"/>
  <c r="EO424" i="5"/>
  <c r="FJ420" i="5" s="1"/>
  <c r="DD416" i="5"/>
  <c r="AQ428" i="5"/>
  <c r="FB447" i="5"/>
  <c r="FF447" i="5" s="1"/>
  <c r="ES450" i="5"/>
  <c r="CB449" i="5"/>
  <c r="FB477" i="5"/>
  <c r="FF477" i="5" s="1"/>
  <c r="AP492" i="5"/>
  <c r="AQ487" i="5"/>
  <c r="FE498" i="5"/>
  <c r="EF497" i="5"/>
  <c r="AQ341" i="5"/>
  <c r="CS342" i="5"/>
  <c r="EN350" i="5"/>
  <c r="ET350" i="5"/>
  <c r="EY350" i="5"/>
  <c r="FD350" i="5"/>
  <c r="ER357" i="5"/>
  <c r="AF353" i="5"/>
  <c r="EM365" i="5"/>
  <c r="ER365" i="5"/>
  <c r="EX365" i="5"/>
  <c r="FC365" i="5"/>
  <c r="FH365" i="5"/>
  <c r="AM368" i="5"/>
  <c r="EK368" i="5" s="1"/>
  <c r="AM371" i="5"/>
  <c r="EK371" i="5" s="1"/>
  <c r="EV380" i="5"/>
  <c r="EW378" i="5"/>
  <c r="BQ379" i="5"/>
  <c r="DU379" i="5"/>
  <c r="AV387" i="5"/>
  <c r="FA387" i="5"/>
  <c r="AM384" i="5"/>
  <c r="EK384" i="5" s="1"/>
  <c r="AM385" i="5"/>
  <c r="EK385" i="5" s="1"/>
  <c r="BQ387" i="5"/>
  <c r="DU387" i="5"/>
  <c r="Z402" i="5"/>
  <c r="H404" i="5" s="1"/>
  <c r="AG402" i="5"/>
  <c r="AK402" i="5"/>
  <c r="AP402" i="5"/>
  <c r="AQ397" i="5"/>
  <c r="AQ401" i="5"/>
  <c r="CB407" i="5"/>
  <c r="ES409" i="5"/>
  <c r="FJ406" i="5" s="1"/>
  <c r="CB408" i="5"/>
  <c r="CB409" i="5" s="1"/>
  <c r="BQ409" i="5"/>
  <c r="DU409" i="5"/>
  <c r="ES424" i="5"/>
  <c r="FJ421" i="5" s="1"/>
  <c r="CB423" i="5"/>
  <c r="EL455" i="5"/>
  <c r="EQ455" i="5"/>
  <c r="EV455" i="5"/>
  <c r="FB455" i="5"/>
  <c r="FG455" i="5"/>
  <c r="CS454" i="5"/>
  <c r="AV462" i="5"/>
  <c r="FE469" i="5"/>
  <c r="FJ469" i="5" s="1"/>
  <c r="EF468" i="5"/>
  <c r="CS469" i="5"/>
  <c r="DD511" i="5"/>
  <c r="EW512" i="5"/>
  <c r="AF310" i="5"/>
  <c r="AF311" i="5"/>
  <c r="FC311" i="5"/>
  <c r="EL320" i="5"/>
  <c r="EQ320" i="5"/>
  <c r="EV320" i="5"/>
  <c r="FB320" i="5"/>
  <c r="FG320" i="5"/>
  <c r="BQ319" i="5"/>
  <c r="DU319" i="5"/>
  <c r="AC327" i="5"/>
  <c r="AH327" i="5"/>
  <c r="AL327" i="5"/>
  <c r="AR327" i="5"/>
  <c r="EO327" i="5"/>
  <c r="FK327" i="5"/>
  <c r="AM323" i="5"/>
  <c r="EK323" i="5" s="1"/>
  <c r="FC323" i="5"/>
  <c r="AF325" i="5"/>
  <c r="AF326" i="5"/>
  <c r="DU327" i="5"/>
  <c r="EM335" i="5"/>
  <c r="ER335" i="5"/>
  <c r="EX335" i="5"/>
  <c r="FC335" i="5"/>
  <c r="FH335" i="5"/>
  <c r="FF342" i="5"/>
  <c r="AM341" i="5"/>
  <c r="EK341" i="5" s="1"/>
  <c r="EP350" i="5"/>
  <c r="EU350" i="5"/>
  <c r="EZ350" i="5"/>
  <c r="FF350" i="5"/>
  <c r="BQ349" i="5"/>
  <c r="DU349" i="5"/>
  <c r="Z357" i="5"/>
  <c r="H359" i="5" s="1"/>
  <c r="AG357" i="5"/>
  <c r="AK357" i="5"/>
  <c r="AP357" i="5"/>
  <c r="AV357" i="5"/>
  <c r="FA357" i="5"/>
  <c r="AM353" i="5"/>
  <c r="EK353" i="5" s="1"/>
  <c r="BQ357" i="5"/>
  <c r="DU357" i="5"/>
  <c r="EF364" i="5"/>
  <c r="EN365" i="5"/>
  <c r="ET365" i="5"/>
  <c r="EY365" i="5"/>
  <c r="FD365" i="5"/>
  <c r="CB363" i="5"/>
  <c r="CB364" i="5" s="1"/>
  <c r="Z372" i="5"/>
  <c r="H374" i="5" s="1"/>
  <c r="AG372" i="5"/>
  <c r="AK372" i="5"/>
  <c r="AV372" i="5"/>
  <c r="FB372" i="5"/>
  <c r="FF372" i="5" s="1"/>
  <c r="AM369" i="5"/>
  <c r="EK369" i="5" s="1"/>
  <c r="EZ369" i="5"/>
  <c r="AF371" i="5"/>
  <c r="DD371" i="5"/>
  <c r="CS372" i="5"/>
  <c r="EN380" i="5"/>
  <c r="ES375" i="5"/>
  <c r="FB380" i="5"/>
  <c r="FF380" i="5"/>
  <c r="ES377" i="5"/>
  <c r="CB376" i="5"/>
  <c r="CB379" i="5" s="1"/>
  <c r="Z387" i="5"/>
  <c r="H389" i="5" s="1"/>
  <c r="AG387" i="5"/>
  <c r="AK387" i="5"/>
  <c r="AP387" i="5"/>
  <c r="FB387" i="5"/>
  <c r="FF387" i="5" s="1"/>
  <c r="AM386" i="5"/>
  <c r="EK386" i="5" s="1"/>
  <c r="EP395" i="5"/>
  <c r="EU395" i="5"/>
  <c r="EZ395" i="5"/>
  <c r="FF395" i="5"/>
  <c r="ES392" i="5"/>
  <c r="CB391" i="5"/>
  <c r="CB393" i="5"/>
  <c r="CB394" i="5" s="1"/>
  <c r="CS394" i="5"/>
  <c r="AQ400" i="5"/>
  <c r="CS402" i="5"/>
  <c r="AR417" i="5"/>
  <c r="EO417" i="5"/>
  <c r="FK417" i="5"/>
  <c r="AQ414" i="5"/>
  <c r="FN416" i="5"/>
  <c r="FC416" i="5" s="1"/>
  <c r="EZ416" i="5"/>
  <c r="ES422" i="5"/>
  <c r="CB421" i="5"/>
  <c r="EZ431" i="5"/>
  <c r="FR431" i="5"/>
  <c r="FC431" i="5" s="1"/>
  <c r="EK459" i="5"/>
  <c r="FN521" i="5"/>
  <c r="FC521" i="5" s="1"/>
  <c r="EZ521" i="5"/>
  <c r="AF414" i="5"/>
  <c r="AF415" i="5"/>
  <c r="AF416" i="5"/>
  <c r="BQ417" i="5"/>
  <c r="DU417" i="5"/>
  <c r="CS424" i="5"/>
  <c r="AE432" i="5"/>
  <c r="AJ432" i="5"/>
  <c r="AO432" i="5"/>
  <c r="AV432" i="5"/>
  <c r="FA432" i="5"/>
  <c r="FE432" i="5" s="1"/>
  <c r="AM429" i="5"/>
  <c r="EK429" i="5" s="1"/>
  <c r="AM431" i="5"/>
  <c r="EK431" i="5" s="1"/>
  <c r="CS432" i="5"/>
  <c r="BQ439" i="5"/>
  <c r="DU439" i="5"/>
  <c r="AC447" i="5"/>
  <c r="AH447" i="5"/>
  <c r="AL447" i="5"/>
  <c r="AM443" i="5"/>
  <c r="EK443" i="5" s="1"/>
  <c r="AM444" i="5"/>
  <c r="EK444" i="5" s="1"/>
  <c r="AM445" i="5"/>
  <c r="EK445" i="5" s="1"/>
  <c r="AM446" i="5"/>
  <c r="EK446" i="5" s="1"/>
  <c r="BQ447" i="5"/>
  <c r="DU447" i="5"/>
  <c r="EM455" i="5"/>
  <c r="ER455" i="5"/>
  <c r="EX455" i="5"/>
  <c r="FC455" i="5"/>
  <c r="FH455" i="5"/>
  <c r="Z462" i="5"/>
  <c r="H464" i="5" s="1"/>
  <c r="AG462" i="5"/>
  <c r="AK462" i="5"/>
  <c r="AP462" i="5"/>
  <c r="FB462" i="5"/>
  <c r="FF462" i="5" s="1"/>
  <c r="AM460" i="5"/>
  <c r="EK460" i="5" s="1"/>
  <c r="EM470" i="5"/>
  <c r="ER470" i="5"/>
  <c r="EX470" i="5"/>
  <c r="FC470" i="5"/>
  <c r="FH470" i="5"/>
  <c r="FE467" i="5"/>
  <c r="EF466" i="5"/>
  <c r="AC477" i="5"/>
  <c r="AH477" i="5"/>
  <c r="AL477" i="5"/>
  <c r="FK477" i="5"/>
  <c r="AM473" i="5"/>
  <c r="EK473" i="5" s="1"/>
  <c r="FC476" i="5"/>
  <c r="CS484" i="5"/>
  <c r="AQ490" i="5"/>
  <c r="FE499" i="5"/>
  <c r="FJ499" i="5" s="1"/>
  <c r="EF498" i="5"/>
  <c r="FK507" i="5"/>
  <c r="AM503" i="5"/>
  <c r="EK503" i="5" s="1"/>
  <c r="BQ507" i="5"/>
  <c r="DU507" i="5"/>
  <c r="ES511" i="5"/>
  <c r="CB510" i="5"/>
  <c r="CS514" i="5"/>
  <c r="AE522" i="5"/>
  <c r="AJ522" i="5"/>
  <c r="AO522" i="5"/>
  <c r="AQ520" i="5"/>
  <c r="FA544" i="5"/>
  <c r="FJ543" i="5" s="1"/>
  <c r="EF536" i="5"/>
  <c r="FF402" i="5"/>
  <c r="BQ402" i="5"/>
  <c r="DU402" i="5"/>
  <c r="EN410" i="5"/>
  <c r="ET410" i="5"/>
  <c r="EY410" i="5"/>
  <c r="FD410" i="5"/>
  <c r="CS409" i="5"/>
  <c r="AQ416" i="5"/>
  <c r="Z432" i="5"/>
  <c r="H434" i="5" s="1"/>
  <c r="AG432" i="5"/>
  <c r="AK432" i="5"/>
  <c r="AP432" i="5"/>
  <c r="AM430" i="5"/>
  <c r="EK430" i="5" s="1"/>
  <c r="EP440" i="5"/>
  <c r="EU440" i="5"/>
  <c r="EZ440" i="5"/>
  <c r="FF440" i="5"/>
  <c r="EF436" i="5"/>
  <c r="EF438" i="5"/>
  <c r="AD447" i="5"/>
  <c r="AI447" i="5"/>
  <c r="AN447" i="5"/>
  <c r="ER442" i="5"/>
  <c r="ER447" i="5" s="1"/>
  <c r="AF443" i="5"/>
  <c r="AF444" i="5"/>
  <c r="AF445" i="5"/>
  <c r="AF446" i="5"/>
  <c r="EF450" i="5"/>
  <c r="EN455" i="5"/>
  <c r="ET455" i="5"/>
  <c r="EY455" i="5"/>
  <c r="FD455" i="5"/>
  <c r="EF452" i="5"/>
  <c r="BQ454" i="5"/>
  <c r="DU454" i="5"/>
  <c r="AC462" i="5"/>
  <c r="AH462" i="5"/>
  <c r="AL462" i="5"/>
  <c r="AR462" i="5"/>
  <c r="EO462" i="5"/>
  <c r="FK462" i="5"/>
  <c r="AM458" i="5"/>
  <c r="EK458" i="5" s="1"/>
  <c r="AF460" i="5"/>
  <c r="AF461" i="5"/>
  <c r="DU462" i="5"/>
  <c r="EN470" i="5"/>
  <c r="ET470" i="5"/>
  <c r="EY470" i="5"/>
  <c r="FD470" i="5"/>
  <c r="ES467" i="5"/>
  <c r="CB466" i="5"/>
  <c r="BQ469" i="5"/>
  <c r="DU469" i="5"/>
  <c r="AD477" i="5"/>
  <c r="AI477" i="5"/>
  <c r="AN477" i="5"/>
  <c r="AR477" i="5"/>
  <c r="EO477" i="5"/>
  <c r="ER472" i="5"/>
  <c r="ER477" i="5" s="1"/>
  <c r="AM476" i="5"/>
  <c r="EK476" i="5" s="1"/>
  <c r="EM485" i="5"/>
  <c r="ER485" i="5"/>
  <c r="EX485" i="5"/>
  <c r="FC485" i="5"/>
  <c r="FH485" i="5"/>
  <c r="FE482" i="5"/>
  <c r="EF481" i="5"/>
  <c r="CB483" i="5"/>
  <c r="ER492" i="5"/>
  <c r="FO492" i="5"/>
  <c r="AQ489" i="5"/>
  <c r="EF494" i="5"/>
  <c r="ES498" i="5"/>
  <c r="CB497" i="5"/>
  <c r="BQ499" i="5"/>
  <c r="DU499" i="5"/>
  <c r="AC507" i="5"/>
  <c r="AH507" i="5"/>
  <c r="AL507" i="5"/>
  <c r="AR507" i="5"/>
  <c r="EO507" i="5"/>
  <c r="ER502" i="5"/>
  <c r="ER507" i="5" s="1"/>
  <c r="CB513" i="5"/>
  <c r="EO529" i="5"/>
  <c r="FJ525" i="5" s="1"/>
  <c r="DD521" i="5"/>
  <c r="CS529" i="5"/>
  <c r="CS364" i="5"/>
  <c r="AE372" i="5"/>
  <c r="AJ372" i="5"/>
  <c r="AO372" i="5"/>
  <c r="FO372" i="5"/>
  <c r="AF368" i="5"/>
  <c r="AQ368" i="5"/>
  <c r="AM370" i="5"/>
  <c r="EK370" i="5" s="1"/>
  <c r="EL380" i="5"/>
  <c r="EQ380" i="5"/>
  <c r="EU380" i="5"/>
  <c r="EY380" i="5"/>
  <c r="FD380" i="5"/>
  <c r="FH380" i="5"/>
  <c r="CS379" i="5"/>
  <c r="AC387" i="5"/>
  <c r="AH387" i="5"/>
  <c r="AL387" i="5"/>
  <c r="AR387" i="5"/>
  <c r="EO387" i="5"/>
  <c r="FK387" i="5"/>
  <c r="AM383" i="5"/>
  <c r="EK383" i="5" s="1"/>
  <c r="AF385" i="5"/>
  <c r="AQ386" i="5"/>
  <c r="CS387" i="5"/>
  <c r="EL395" i="5"/>
  <c r="EQ395" i="5"/>
  <c r="EV395" i="5"/>
  <c r="FB395" i="5"/>
  <c r="FG395" i="5"/>
  <c r="BQ394" i="5"/>
  <c r="DU394" i="5"/>
  <c r="EO402" i="5"/>
  <c r="AM398" i="5"/>
  <c r="EK398" i="5" s="1"/>
  <c r="FC398" i="5"/>
  <c r="AM399" i="5"/>
  <c r="EK399" i="5" s="1"/>
  <c r="EZ399" i="5"/>
  <c r="AM400" i="5"/>
  <c r="EK400" i="5" s="1"/>
  <c r="FC400" i="5"/>
  <c r="AM401" i="5"/>
  <c r="EK401" i="5" s="1"/>
  <c r="EZ401" i="5"/>
  <c r="EP410" i="5"/>
  <c r="EU410" i="5"/>
  <c r="EZ410" i="5"/>
  <c r="FF410" i="5"/>
  <c r="EF406" i="5"/>
  <c r="EF409" i="5" s="1"/>
  <c r="AQ412" i="5"/>
  <c r="FF417" i="5"/>
  <c r="AM416" i="5"/>
  <c r="EK416" i="5" s="1"/>
  <c r="CS417" i="5"/>
  <c r="EN425" i="5"/>
  <c r="ET425" i="5"/>
  <c r="EY425" i="5"/>
  <c r="FD425" i="5"/>
  <c r="BQ424" i="5"/>
  <c r="DU424" i="5"/>
  <c r="AC432" i="5"/>
  <c r="AH432" i="5"/>
  <c r="AL432" i="5"/>
  <c r="AR432" i="5"/>
  <c r="EO432" i="5"/>
  <c r="FK432" i="5"/>
  <c r="AM428" i="5"/>
  <c r="EK428" i="5" s="1"/>
  <c r="AF430" i="5"/>
  <c r="AF431" i="5"/>
  <c r="BQ432" i="5"/>
  <c r="DU432" i="5"/>
  <c r="EL440" i="5"/>
  <c r="EQ440" i="5"/>
  <c r="EV440" i="5"/>
  <c r="FB440" i="5"/>
  <c r="FG440" i="5"/>
  <c r="CS439" i="5"/>
  <c r="CS447" i="5"/>
  <c r="CB450" i="5"/>
  <c r="EP455" i="5"/>
  <c r="EU455" i="5"/>
  <c r="EZ455" i="5"/>
  <c r="FF455" i="5"/>
  <c r="CB452" i="5"/>
  <c r="EF453" i="5"/>
  <c r="AD462" i="5"/>
  <c r="AI462" i="5"/>
  <c r="AN462" i="5"/>
  <c r="ER457" i="5"/>
  <c r="ER462" i="5" s="1"/>
  <c r="FO462" i="5"/>
  <c r="AF458" i="5"/>
  <c r="AF459" i="5"/>
  <c r="AQ459" i="5"/>
  <c r="DD461" i="5"/>
  <c r="CS462" i="5"/>
  <c r="EP470" i="5"/>
  <c r="EU470" i="5"/>
  <c r="EZ470" i="5"/>
  <c r="FF470" i="5"/>
  <c r="AM475" i="5"/>
  <c r="EK475" i="5" s="1"/>
  <c r="BQ477" i="5"/>
  <c r="DU477" i="5"/>
  <c r="EN485" i="5"/>
  <c r="ET485" i="5"/>
  <c r="EY485" i="5"/>
  <c r="FD485" i="5"/>
  <c r="AE492" i="5"/>
  <c r="AJ492" i="5"/>
  <c r="AO492" i="5"/>
  <c r="AV492" i="5"/>
  <c r="FA492" i="5"/>
  <c r="AQ488" i="5"/>
  <c r="AQ491" i="5"/>
  <c r="ES495" i="5"/>
  <c r="CB494" i="5"/>
  <c r="EL500" i="5"/>
  <c r="EQ500" i="5"/>
  <c r="EV500" i="5"/>
  <c r="FB500" i="5"/>
  <c r="FG500" i="5"/>
  <c r="CB496" i="5"/>
  <c r="AM505" i="5"/>
  <c r="EK505" i="5" s="1"/>
  <c r="DD512" i="5"/>
  <c r="CB525" i="5"/>
  <c r="EP530" i="5"/>
  <c r="EU530" i="5"/>
  <c r="EZ530" i="5"/>
  <c r="FF530" i="5"/>
  <c r="ES527" i="5"/>
  <c r="CB526" i="5"/>
  <c r="FE528" i="5"/>
  <c r="EF527" i="5"/>
  <c r="AM461" i="5"/>
  <c r="EK461" i="5" s="1"/>
  <c r="EZ461" i="5"/>
  <c r="BQ462" i="5"/>
  <c r="EL470" i="5"/>
  <c r="EQ470" i="5"/>
  <c r="EV470" i="5"/>
  <c r="FB470" i="5"/>
  <c r="FG470" i="5"/>
  <c r="FO477" i="5"/>
  <c r="AF473" i="5"/>
  <c r="AF474" i="5"/>
  <c r="AF475" i="5"/>
  <c r="AF476" i="5"/>
  <c r="EP485" i="5"/>
  <c r="EU485" i="5"/>
  <c r="EZ485" i="5"/>
  <c r="FF485" i="5"/>
  <c r="FB492" i="5"/>
  <c r="FF492" i="5" s="1"/>
  <c r="AM491" i="5"/>
  <c r="EK491" i="5" s="1"/>
  <c r="BQ492" i="5"/>
  <c r="DU492" i="5"/>
  <c r="EM500" i="5"/>
  <c r="ER500" i="5"/>
  <c r="EX500" i="5"/>
  <c r="FC500" i="5"/>
  <c r="FH500" i="5"/>
  <c r="AD507" i="5"/>
  <c r="AI507" i="5"/>
  <c r="AN507" i="5"/>
  <c r="FO507" i="5"/>
  <c r="AF503" i="5"/>
  <c r="AF504" i="5"/>
  <c r="AF505" i="5"/>
  <c r="EM515" i="5"/>
  <c r="ER515" i="5"/>
  <c r="EX515" i="5"/>
  <c r="FC515" i="5"/>
  <c r="FH515" i="5"/>
  <c r="FE513" i="5"/>
  <c r="EF512" i="5"/>
  <c r="BQ514" i="5"/>
  <c r="DU514" i="5"/>
  <c r="AR522" i="5"/>
  <c r="EO522" i="5"/>
  <c r="FK522" i="5"/>
  <c r="AM518" i="5"/>
  <c r="EK518" i="5" s="1"/>
  <c r="AF519" i="5"/>
  <c r="AQ519" i="5"/>
  <c r="BQ522" i="5"/>
  <c r="DU522" i="5"/>
  <c r="Z537" i="5"/>
  <c r="H539" i="5" s="1"/>
  <c r="AG537" i="5"/>
  <c r="AK537" i="5"/>
  <c r="AP537" i="5"/>
  <c r="AM536" i="5"/>
  <c r="EK536" i="5" s="1"/>
  <c r="EK544" i="5"/>
  <c r="FJ539" i="5" s="1"/>
  <c r="CB536" i="5"/>
  <c r="ES544" i="5"/>
  <c r="FJ541" i="5" s="1"/>
  <c r="CB543" i="5"/>
  <c r="FA477" i="5"/>
  <c r="DD476" i="5"/>
  <c r="EZ476" i="5"/>
  <c r="CS477" i="5"/>
  <c r="EL485" i="5"/>
  <c r="EQ485" i="5"/>
  <c r="EV485" i="5"/>
  <c r="FB485" i="5"/>
  <c r="FG485" i="5"/>
  <c r="CB481" i="5"/>
  <c r="CB484" i="5" s="1"/>
  <c r="EF482" i="5"/>
  <c r="BQ484" i="5"/>
  <c r="DU484" i="5"/>
  <c r="AM488" i="5"/>
  <c r="EK488" i="5" s="1"/>
  <c r="FC488" i="5"/>
  <c r="AM489" i="5"/>
  <c r="EK489" i="5" s="1"/>
  <c r="EZ489" i="5"/>
  <c r="AM490" i="5"/>
  <c r="EK490" i="5" s="1"/>
  <c r="FC490" i="5"/>
  <c r="CS492" i="5"/>
  <c r="EF495" i="5"/>
  <c r="EN500" i="5"/>
  <c r="ET500" i="5"/>
  <c r="EY500" i="5"/>
  <c r="FD500" i="5"/>
  <c r="CS499" i="5"/>
  <c r="FE507" i="5"/>
  <c r="AM506" i="5"/>
  <c r="EK506" i="5" s="1"/>
  <c r="EF510" i="5"/>
  <c r="EF514" i="5" s="1"/>
  <c r="EN515" i="5"/>
  <c r="ET515" i="5"/>
  <c r="EY515" i="5"/>
  <c r="FD515" i="5"/>
  <c r="ES513" i="5"/>
  <c r="CB512" i="5"/>
  <c r="AD522" i="5"/>
  <c r="AI522" i="5"/>
  <c r="AN522" i="5"/>
  <c r="ER517" i="5"/>
  <c r="ER522" i="5" s="1"/>
  <c r="FO522" i="5"/>
  <c r="AF518" i="5"/>
  <c r="AM519" i="5"/>
  <c r="EK519" i="5" s="1"/>
  <c r="FE525" i="5"/>
  <c r="FE530" i="5" s="1"/>
  <c r="EF524" i="5"/>
  <c r="BQ537" i="5"/>
  <c r="DU537" i="5"/>
  <c r="ER567" i="5"/>
  <c r="EM530" i="5"/>
  <c r="ER530" i="5"/>
  <c r="EX530" i="5"/>
  <c r="FC530" i="5"/>
  <c r="FH530" i="5"/>
  <c r="CB527" i="5"/>
  <c r="CB529" i="5" s="1"/>
  <c r="EF528" i="5"/>
  <c r="AD537" i="5"/>
  <c r="AI537" i="5"/>
  <c r="AN537" i="5"/>
  <c r="ER532" i="5"/>
  <c r="ER537" i="5" s="1"/>
  <c r="AF533" i="5"/>
  <c r="AF534" i="5"/>
  <c r="AF535" i="5"/>
  <c r="CS537" i="5"/>
  <c r="EN545" i="5"/>
  <c r="ET545" i="5"/>
  <c r="EY545" i="5"/>
  <c r="FD545" i="5"/>
  <c r="Z552" i="5"/>
  <c r="H554" i="5" s="1"/>
  <c r="AG552" i="5"/>
  <c r="AK552" i="5"/>
  <c r="AP552" i="5"/>
  <c r="FF552" i="5"/>
  <c r="AM550" i="5"/>
  <c r="EK550" i="5" s="1"/>
  <c r="FC551" i="5"/>
  <c r="EL560" i="5"/>
  <c r="EQ560" i="5"/>
  <c r="EV560" i="5"/>
  <c r="FB560" i="5"/>
  <c r="FG560" i="5"/>
  <c r="CB556" i="5"/>
  <c r="EF558" i="5"/>
  <c r="AD567" i="5"/>
  <c r="AI567" i="5"/>
  <c r="AN567" i="5"/>
  <c r="AF563" i="5"/>
  <c r="AF564" i="5"/>
  <c r="AQ566" i="5"/>
  <c r="EZ566" i="5"/>
  <c r="BQ567" i="5"/>
  <c r="DU567" i="5"/>
  <c r="CB571" i="5"/>
  <c r="EF571" i="5"/>
  <c r="EF573" i="5"/>
  <c r="AQ536" i="5"/>
  <c r="DD536" i="5"/>
  <c r="EP545" i="5"/>
  <c r="EU545" i="5"/>
  <c r="EZ545" i="5"/>
  <c r="FF545" i="5"/>
  <c r="EF541" i="5"/>
  <c r="EF542" i="5"/>
  <c r="BQ544" i="5"/>
  <c r="DU544" i="5"/>
  <c r="AM548" i="5"/>
  <c r="EK548" i="5" s="1"/>
  <c r="FC548" i="5"/>
  <c r="AF550" i="5"/>
  <c r="AS550" i="5" s="1"/>
  <c r="BQ552" i="5"/>
  <c r="DU552" i="5"/>
  <c r="EM560" i="5"/>
  <c r="ER560" i="5"/>
  <c r="EX560" i="5"/>
  <c r="FC560" i="5"/>
  <c r="FH560" i="5"/>
  <c r="CS559" i="5"/>
  <c r="AM564" i="5"/>
  <c r="EK564" i="5" s="1"/>
  <c r="AM566" i="5"/>
  <c r="EK566" i="5" s="1"/>
  <c r="EF566" i="5"/>
  <c r="EM575" i="5"/>
  <c r="ER575" i="5"/>
  <c r="EX575" i="5"/>
  <c r="FC575" i="5"/>
  <c r="FH575" i="5"/>
  <c r="CB573" i="5"/>
  <c r="CS574" i="5"/>
  <c r="ER552" i="5"/>
  <c r="AF566" i="5"/>
  <c r="AS566" i="5" s="1"/>
  <c r="CS567" i="5"/>
  <c r="EN575" i="5"/>
  <c r="ET575" i="5"/>
  <c r="EY575" i="5"/>
  <c r="FD575" i="5"/>
  <c r="AF506" i="5"/>
  <c r="AQ506" i="5"/>
  <c r="CS507" i="5"/>
  <c r="EP515" i="5"/>
  <c r="EU515" i="5"/>
  <c r="EZ515" i="5"/>
  <c r="FF515" i="5"/>
  <c r="Z522" i="5"/>
  <c r="H524" i="5" s="1"/>
  <c r="AG522" i="5"/>
  <c r="AK522" i="5"/>
  <c r="AP522" i="5"/>
  <c r="FB522" i="5"/>
  <c r="FF522" i="5" s="1"/>
  <c r="EZ519" i="5"/>
  <c r="AM520" i="5"/>
  <c r="EK520" i="5" s="1"/>
  <c r="FC520" i="5"/>
  <c r="AM521" i="5"/>
  <c r="EK521" i="5" s="1"/>
  <c r="CS522" i="5"/>
  <c r="EL530" i="5"/>
  <c r="EQ530" i="5"/>
  <c r="EV530" i="5"/>
  <c r="FB530" i="5"/>
  <c r="FG530" i="5"/>
  <c r="BQ529" i="5"/>
  <c r="DU529" i="5"/>
  <c r="AC537" i="5"/>
  <c r="AH537" i="5"/>
  <c r="AL537" i="5"/>
  <c r="AR537" i="5"/>
  <c r="AM533" i="5"/>
  <c r="EK533" i="5" s="1"/>
  <c r="AM534" i="5"/>
  <c r="EK534" i="5" s="1"/>
  <c r="AM535" i="5"/>
  <c r="EK535" i="5" s="1"/>
  <c r="AF536" i="5"/>
  <c r="EM545" i="5"/>
  <c r="ER545" i="5"/>
  <c r="EX545" i="5"/>
  <c r="FC545" i="5"/>
  <c r="FH545" i="5"/>
  <c r="CS544" i="5"/>
  <c r="AE552" i="5"/>
  <c r="AJ552" i="5"/>
  <c r="AO552" i="5"/>
  <c r="AV552" i="5"/>
  <c r="FA552" i="5"/>
  <c r="FE552" i="5" s="1"/>
  <c r="AM549" i="5"/>
  <c r="EK549" i="5" s="1"/>
  <c r="AM551" i="5"/>
  <c r="EK551" i="5" s="1"/>
  <c r="CS552" i="5"/>
  <c r="EP560" i="5"/>
  <c r="EU560" i="5"/>
  <c r="EZ560" i="5"/>
  <c r="FF560" i="5"/>
  <c r="EF556" i="5"/>
  <c r="EF557" i="5"/>
  <c r="BQ559" i="5"/>
  <c r="DU559" i="5"/>
  <c r="AC567" i="5"/>
  <c r="AH567" i="5"/>
  <c r="AL567" i="5"/>
  <c r="AR567" i="5"/>
  <c r="EO567" i="5"/>
  <c r="FK567" i="5"/>
  <c r="AM563" i="5"/>
  <c r="EK563" i="5" s="1"/>
  <c r="AF565" i="5"/>
  <c r="BQ574" i="5"/>
  <c r="DU574" i="5"/>
  <c r="ES567" i="5"/>
  <c r="EV567" i="5" s="1"/>
  <c r="EV562" i="5"/>
  <c r="DI561" i="5"/>
  <c r="DH561" i="5"/>
  <c r="DH568" i="5"/>
  <c r="DI568" i="5"/>
  <c r="BD568" i="5"/>
  <c r="BE568" i="5"/>
  <c r="CG568" i="5"/>
  <c r="CF568" i="5"/>
  <c r="FD564" i="5"/>
  <c r="FG564" i="5" s="1"/>
  <c r="EN564" i="5"/>
  <c r="AS565" i="5"/>
  <c r="FD566" i="5"/>
  <c r="FG566" i="5" s="1"/>
  <c r="EN566" i="5"/>
  <c r="CF561" i="5"/>
  <c r="CG561" i="5"/>
  <c r="AS563" i="5"/>
  <c r="EN565" i="5"/>
  <c r="EN563" i="5"/>
  <c r="FC563" i="5"/>
  <c r="FE567" i="5"/>
  <c r="AM562" i="5"/>
  <c r="AQ562" i="5"/>
  <c r="FE562" i="5"/>
  <c r="DD569" i="5"/>
  <c r="DD570" i="5"/>
  <c r="EK570" i="5"/>
  <c r="EO570" i="5"/>
  <c r="ES570" i="5"/>
  <c r="FA570" i="5"/>
  <c r="FE570" i="5"/>
  <c r="CB572" i="5"/>
  <c r="CB574" i="5" s="1"/>
  <c r="EF572" i="5"/>
  <c r="EF574" i="5" s="1"/>
  <c r="EK574" i="5"/>
  <c r="FJ569" i="5" s="1"/>
  <c r="EW574" i="5"/>
  <c r="FJ572" i="5" s="1"/>
  <c r="AF562" i="5"/>
  <c r="AY562" i="5"/>
  <c r="EW562" i="5"/>
  <c r="FF562" i="5"/>
  <c r="FN562" i="5"/>
  <c r="DD563" i="5"/>
  <c r="EZ563" i="5"/>
  <c r="AY564" i="5"/>
  <c r="CB564" i="5"/>
  <c r="EF564" i="5"/>
  <c r="FN564" i="5"/>
  <c r="FC564" i="5" s="1"/>
  <c r="DD565" i="5"/>
  <c r="EZ565" i="5"/>
  <c r="FD565" i="5" s="1"/>
  <c r="FG565" i="5" s="1"/>
  <c r="AY566" i="5"/>
  <c r="AU567" i="5"/>
  <c r="EK571" i="5"/>
  <c r="ES571" i="5"/>
  <c r="FA571" i="5"/>
  <c r="FE571" i="5"/>
  <c r="DD572" i="5"/>
  <c r="EO572" i="5"/>
  <c r="EZ562" i="5"/>
  <c r="FR562" i="5"/>
  <c r="FR567" i="5" s="1"/>
  <c r="AY563" i="5"/>
  <c r="AY565" i="5"/>
  <c r="BA565" i="5" s="1"/>
  <c r="CB565" i="5"/>
  <c r="EF565" i="5"/>
  <c r="CF546" i="5"/>
  <c r="CG546" i="5"/>
  <c r="EN550" i="5"/>
  <c r="EN548" i="5"/>
  <c r="ES552" i="5"/>
  <c r="EV552" i="5" s="1"/>
  <c r="EV547" i="5"/>
  <c r="AS549" i="5"/>
  <c r="DI546" i="5"/>
  <c r="DH546" i="5"/>
  <c r="DH553" i="5"/>
  <c r="DI553" i="5"/>
  <c r="BD553" i="5"/>
  <c r="BE553" i="5"/>
  <c r="CG553" i="5"/>
  <c r="CF553" i="5"/>
  <c r="FD549" i="5"/>
  <c r="FG549" i="5" s="1"/>
  <c r="EN549" i="5"/>
  <c r="FD551" i="5"/>
  <c r="FG551" i="5" s="1"/>
  <c r="EN551" i="5"/>
  <c r="AS551" i="5"/>
  <c r="AM547" i="5"/>
  <c r="AQ547" i="5"/>
  <c r="FE547" i="5"/>
  <c r="DD554" i="5"/>
  <c r="DD555" i="5"/>
  <c r="EK555" i="5"/>
  <c r="EO555" i="5"/>
  <c r="ES555" i="5"/>
  <c r="FA555" i="5"/>
  <c r="FE555" i="5"/>
  <c r="CB557" i="5"/>
  <c r="CB559" i="5" s="1"/>
  <c r="EK559" i="5"/>
  <c r="FJ554" i="5" s="1"/>
  <c r="EW559" i="5"/>
  <c r="FJ557" i="5" s="1"/>
  <c r="FA559" i="5"/>
  <c r="FJ558" i="5" s="1"/>
  <c r="AF547" i="5"/>
  <c r="AF552" i="5" s="1"/>
  <c r="AY547" i="5"/>
  <c r="EW547" i="5"/>
  <c r="FF547" i="5"/>
  <c r="FN547" i="5"/>
  <c r="DD548" i="5"/>
  <c r="EZ548" i="5"/>
  <c r="AY549" i="5"/>
  <c r="CB549" i="5"/>
  <c r="EF549" i="5"/>
  <c r="FN549" i="5"/>
  <c r="FC549" i="5" s="1"/>
  <c r="DD550" i="5"/>
  <c r="EZ550" i="5"/>
  <c r="AY551" i="5"/>
  <c r="AU552" i="5"/>
  <c r="DD556" i="5"/>
  <c r="EK556" i="5"/>
  <c r="ES556" i="5"/>
  <c r="FA556" i="5"/>
  <c r="FE556" i="5"/>
  <c r="DD557" i="5"/>
  <c r="EO557" i="5"/>
  <c r="EZ547" i="5"/>
  <c r="FR547" i="5"/>
  <c r="FR552" i="5" s="1"/>
  <c r="AY548" i="5"/>
  <c r="AY550" i="5"/>
  <c r="CB550" i="5"/>
  <c r="EF550" i="5"/>
  <c r="CF531" i="5"/>
  <c r="CG531" i="5"/>
  <c r="FD536" i="5"/>
  <c r="FG536" i="5" s="1"/>
  <c r="EN536" i="5"/>
  <c r="AS536" i="5"/>
  <c r="EN533" i="5"/>
  <c r="FD534" i="5"/>
  <c r="FG534" i="5" s="1"/>
  <c r="EN534" i="5"/>
  <c r="EN535" i="5"/>
  <c r="FC535" i="5"/>
  <c r="ES537" i="5"/>
  <c r="EV537" i="5" s="1"/>
  <c r="EV532" i="5"/>
  <c r="BD538" i="5"/>
  <c r="BE538" i="5"/>
  <c r="CG538" i="5"/>
  <c r="CF538" i="5"/>
  <c r="DI531" i="5"/>
  <c r="DH531" i="5"/>
  <c r="DH538" i="5"/>
  <c r="DI538" i="5"/>
  <c r="FE537" i="5"/>
  <c r="AM532" i="5"/>
  <c r="AQ532" i="5"/>
  <c r="FE532" i="5"/>
  <c r="DD539" i="5"/>
  <c r="DD540" i="5"/>
  <c r="EK540" i="5"/>
  <c r="EO540" i="5"/>
  <c r="ES540" i="5"/>
  <c r="FA540" i="5"/>
  <c r="FE540" i="5"/>
  <c r="CB542" i="5"/>
  <c r="CB544" i="5" s="1"/>
  <c r="EW544" i="5"/>
  <c r="FJ542" i="5" s="1"/>
  <c r="AF532" i="5"/>
  <c r="AF537" i="5" s="1"/>
  <c r="AY532" i="5"/>
  <c r="EW532" i="5"/>
  <c r="FF532" i="5"/>
  <c r="FN532" i="5"/>
  <c r="DD533" i="5"/>
  <c r="EZ533" i="5"/>
  <c r="FD533" i="5" s="1"/>
  <c r="FG533" i="5" s="1"/>
  <c r="AY534" i="5"/>
  <c r="CB534" i="5"/>
  <c r="EF534" i="5"/>
  <c r="FN534" i="5"/>
  <c r="FC534" i="5" s="1"/>
  <c r="DD535" i="5"/>
  <c r="EZ535" i="5"/>
  <c r="AY536" i="5"/>
  <c r="AU537" i="5"/>
  <c r="DD541" i="5"/>
  <c r="EK541" i="5"/>
  <c r="ES541" i="5"/>
  <c r="FA541" i="5"/>
  <c r="FE541" i="5"/>
  <c r="DD542" i="5"/>
  <c r="EO542" i="5"/>
  <c r="EZ532" i="5"/>
  <c r="FR532" i="5"/>
  <c r="FR537" i="5" s="1"/>
  <c r="AY533" i="5"/>
  <c r="AY535" i="5"/>
  <c r="CB535" i="5"/>
  <c r="EF535" i="5"/>
  <c r="EN518" i="5"/>
  <c r="FC518" i="5"/>
  <c r="ES522" i="5"/>
  <c r="EV522" i="5" s="1"/>
  <c r="EV517" i="5"/>
  <c r="AS519" i="5"/>
  <c r="DI516" i="5"/>
  <c r="DH516" i="5"/>
  <c r="DH523" i="5"/>
  <c r="DI523" i="5"/>
  <c r="BD523" i="5"/>
  <c r="BE523" i="5"/>
  <c r="CG523" i="5"/>
  <c r="CF523" i="5"/>
  <c r="FD519" i="5"/>
  <c r="FG519" i="5" s="1"/>
  <c r="EN519" i="5"/>
  <c r="AS520" i="5"/>
  <c r="CF516" i="5"/>
  <c r="CG516" i="5"/>
  <c r="AS518" i="5"/>
  <c r="EN520" i="5"/>
  <c r="FD521" i="5"/>
  <c r="FG521" i="5" s="1"/>
  <c r="EN521" i="5"/>
  <c r="AS521" i="5"/>
  <c r="FE522" i="5"/>
  <c r="AM517" i="5"/>
  <c r="AQ517" i="5"/>
  <c r="FE517" i="5"/>
  <c r="DD524" i="5"/>
  <c r="DD525" i="5"/>
  <c r="EK525" i="5"/>
  <c r="EO525" i="5"/>
  <c r="ES525" i="5"/>
  <c r="ES530" i="5" s="1"/>
  <c r="FA525" i="5"/>
  <c r="EK529" i="5"/>
  <c r="FJ524" i="5" s="1"/>
  <c r="EW529" i="5"/>
  <c r="FJ527" i="5" s="1"/>
  <c r="FA529" i="5"/>
  <c r="FJ528" i="5" s="1"/>
  <c r="AF517" i="5"/>
  <c r="AF522" i="5" s="1"/>
  <c r="AY517" i="5"/>
  <c r="EW517" i="5"/>
  <c r="FF517" i="5"/>
  <c r="FN517" i="5"/>
  <c r="DD518" i="5"/>
  <c r="EZ518" i="5"/>
  <c r="AY519" i="5"/>
  <c r="BA519" i="5" s="1"/>
  <c r="CB519" i="5"/>
  <c r="EF519" i="5"/>
  <c r="FN519" i="5"/>
  <c r="FC519" i="5" s="1"/>
  <c r="DD520" i="5"/>
  <c r="EZ520" i="5"/>
  <c r="FD520" i="5" s="1"/>
  <c r="FG520" i="5" s="1"/>
  <c r="AY521" i="5"/>
  <c r="AU522" i="5"/>
  <c r="DD526" i="5"/>
  <c r="EK526" i="5"/>
  <c r="FA526" i="5"/>
  <c r="DD527" i="5"/>
  <c r="EO527" i="5"/>
  <c r="EZ517" i="5"/>
  <c r="FR517" i="5"/>
  <c r="FR522" i="5" s="1"/>
  <c r="AY518" i="5"/>
  <c r="BA518" i="5" s="1"/>
  <c r="AY520" i="5"/>
  <c r="CB520" i="5"/>
  <c r="EF520" i="5"/>
  <c r="CF501" i="5"/>
  <c r="CG501" i="5"/>
  <c r="AS503" i="5"/>
  <c r="AS504" i="5"/>
  <c r="AS505" i="5"/>
  <c r="EN503" i="5"/>
  <c r="FC503" i="5"/>
  <c r="FD504" i="5"/>
  <c r="FG504" i="5" s="1"/>
  <c r="EN504" i="5"/>
  <c r="EN505" i="5"/>
  <c r="FC505" i="5"/>
  <c r="ES507" i="5"/>
  <c r="EV507" i="5" s="1"/>
  <c r="EV502" i="5"/>
  <c r="AS506" i="5"/>
  <c r="BD508" i="5"/>
  <c r="BE508" i="5"/>
  <c r="CG508" i="5"/>
  <c r="CF508" i="5"/>
  <c r="DI501" i="5"/>
  <c r="DH501" i="5"/>
  <c r="DH508" i="5"/>
  <c r="DI508" i="5"/>
  <c r="FD506" i="5"/>
  <c r="FG506" i="5" s="1"/>
  <c r="EN506" i="5"/>
  <c r="AM502" i="5"/>
  <c r="AQ502" i="5"/>
  <c r="FE502" i="5"/>
  <c r="DD509" i="5"/>
  <c r="DD510" i="5"/>
  <c r="EK510" i="5"/>
  <c r="EO510" i="5"/>
  <c r="FA510" i="5"/>
  <c r="EK514" i="5"/>
  <c r="FJ509" i="5" s="1"/>
  <c r="EO514" i="5"/>
  <c r="FJ510" i="5" s="1"/>
  <c r="EW514" i="5"/>
  <c r="FJ512" i="5" s="1"/>
  <c r="FA514" i="5"/>
  <c r="FJ513" i="5" s="1"/>
  <c r="AF502" i="5"/>
  <c r="AF507" i="5" s="1"/>
  <c r="AY502" i="5"/>
  <c r="EW502" i="5"/>
  <c r="FF502" i="5"/>
  <c r="FN502" i="5"/>
  <c r="DD503" i="5"/>
  <c r="EZ503" i="5"/>
  <c r="AY504" i="5"/>
  <c r="BA504" i="5" s="1"/>
  <c r="CB504" i="5"/>
  <c r="EF504" i="5"/>
  <c r="FN504" i="5"/>
  <c r="FC504" i="5" s="1"/>
  <c r="DD505" i="5"/>
  <c r="EZ505" i="5"/>
  <c r="AY506" i="5"/>
  <c r="FN506" i="5"/>
  <c r="FC506" i="5" s="1"/>
  <c r="AU507" i="5"/>
  <c r="EK511" i="5"/>
  <c r="FA511" i="5"/>
  <c r="EO512" i="5"/>
  <c r="ES512" i="5"/>
  <c r="ES515" i="5" s="1"/>
  <c r="FE512" i="5"/>
  <c r="FE515" i="5" s="1"/>
  <c r="EZ502" i="5"/>
  <c r="FR502" i="5"/>
  <c r="FR507" i="5" s="1"/>
  <c r="AY503" i="5"/>
  <c r="AY505" i="5"/>
  <c r="CB505" i="5"/>
  <c r="EF505" i="5"/>
  <c r="AS488" i="5"/>
  <c r="AS489" i="5"/>
  <c r="EN491" i="5"/>
  <c r="FC491" i="5"/>
  <c r="EN488" i="5"/>
  <c r="FD489" i="5"/>
  <c r="FG489" i="5" s="1"/>
  <c r="EN489" i="5"/>
  <c r="EN490" i="5"/>
  <c r="ES492" i="5"/>
  <c r="EV492" i="5" s="1"/>
  <c r="EV487" i="5"/>
  <c r="AS491" i="5"/>
  <c r="FE492" i="5"/>
  <c r="FE500" i="5"/>
  <c r="CF486" i="5"/>
  <c r="CG486" i="5"/>
  <c r="BD493" i="5"/>
  <c r="BE493" i="5"/>
  <c r="CG493" i="5"/>
  <c r="CF493" i="5"/>
  <c r="DI486" i="5"/>
  <c r="DH486" i="5"/>
  <c r="DH493" i="5"/>
  <c r="DI493" i="5"/>
  <c r="ES500" i="5"/>
  <c r="AM487" i="5"/>
  <c r="FE487" i="5"/>
  <c r="DD494" i="5"/>
  <c r="DD495" i="5"/>
  <c r="EK495" i="5"/>
  <c r="EO495" i="5"/>
  <c r="FA495" i="5"/>
  <c r="EK499" i="5"/>
  <c r="FJ494" i="5" s="1"/>
  <c r="EO499" i="5"/>
  <c r="FJ495" i="5" s="1"/>
  <c r="EW499" i="5"/>
  <c r="FJ497" i="5" s="1"/>
  <c r="FA499" i="5"/>
  <c r="FJ498" i="5" s="1"/>
  <c r="AF487" i="5"/>
  <c r="AF492" i="5" s="1"/>
  <c r="AY487" i="5"/>
  <c r="EW487" i="5"/>
  <c r="FF487" i="5"/>
  <c r="FN487" i="5"/>
  <c r="DD488" i="5"/>
  <c r="EZ488" i="5"/>
  <c r="AY489" i="5"/>
  <c r="CB489" i="5"/>
  <c r="EF489" i="5"/>
  <c r="FN489" i="5"/>
  <c r="FC489" i="5" s="1"/>
  <c r="DD490" i="5"/>
  <c r="EZ490" i="5"/>
  <c r="AY491" i="5"/>
  <c r="AQ492" i="5"/>
  <c r="AU492" i="5"/>
  <c r="DD496" i="5"/>
  <c r="EK496" i="5"/>
  <c r="FA496" i="5"/>
  <c r="DD497" i="5"/>
  <c r="EO497" i="5"/>
  <c r="EZ487" i="5"/>
  <c r="FR487" i="5"/>
  <c r="FR492" i="5" s="1"/>
  <c r="AY488" i="5"/>
  <c r="AY490" i="5"/>
  <c r="CB490" i="5"/>
  <c r="EF490" i="5"/>
  <c r="EZ491" i="5"/>
  <c r="AS473" i="5"/>
  <c r="AS474" i="5"/>
  <c r="AS475" i="5"/>
  <c r="EN473" i="5"/>
  <c r="FD474" i="5"/>
  <c r="FG474" i="5" s="1"/>
  <c r="EN474" i="5"/>
  <c r="EN475" i="5"/>
  <c r="FD476" i="5"/>
  <c r="FG476" i="5" s="1"/>
  <c r="EN476" i="5"/>
  <c r="AS476" i="5"/>
  <c r="ES477" i="5"/>
  <c r="EV477" i="5" s="1"/>
  <c r="EV472" i="5"/>
  <c r="FE477" i="5"/>
  <c r="CF471" i="5"/>
  <c r="CG471" i="5"/>
  <c r="BD478" i="5"/>
  <c r="BE478" i="5"/>
  <c r="CG478" i="5"/>
  <c r="CF478" i="5"/>
  <c r="DI471" i="5"/>
  <c r="DH471" i="5"/>
  <c r="DH478" i="5"/>
  <c r="DI478" i="5"/>
  <c r="AM472" i="5"/>
  <c r="FE472" i="5"/>
  <c r="DD479" i="5"/>
  <c r="DD480" i="5"/>
  <c r="EK480" i="5"/>
  <c r="EO480" i="5"/>
  <c r="ES480" i="5"/>
  <c r="FA480" i="5"/>
  <c r="FE480" i="5"/>
  <c r="EK484" i="5"/>
  <c r="FJ479" i="5" s="1"/>
  <c r="EW484" i="5"/>
  <c r="FJ482" i="5" s="1"/>
  <c r="FA484" i="5"/>
  <c r="FJ483" i="5" s="1"/>
  <c r="AF472" i="5"/>
  <c r="AF477" i="5" s="1"/>
  <c r="AY472" i="5"/>
  <c r="EW472" i="5"/>
  <c r="FF472" i="5"/>
  <c r="FN472" i="5"/>
  <c r="DD473" i="5"/>
  <c r="EZ473" i="5"/>
  <c r="AY474" i="5"/>
  <c r="CB474" i="5"/>
  <c r="EF474" i="5"/>
  <c r="FN474" i="5"/>
  <c r="FC474" i="5" s="1"/>
  <c r="DD475" i="5"/>
  <c r="EZ475" i="5"/>
  <c r="AY476" i="5"/>
  <c r="AQ477" i="5"/>
  <c r="AU477" i="5"/>
  <c r="DD481" i="5"/>
  <c r="EK481" i="5"/>
  <c r="ES481" i="5"/>
  <c r="FA481" i="5"/>
  <c r="FE481" i="5"/>
  <c r="DD482" i="5"/>
  <c r="EO482" i="5"/>
  <c r="EZ472" i="5"/>
  <c r="FR472" i="5"/>
  <c r="FR477" i="5" s="1"/>
  <c r="AY473" i="5"/>
  <c r="BA473" i="5" s="1"/>
  <c r="AY475" i="5"/>
  <c r="CB475" i="5"/>
  <c r="EF475" i="5"/>
  <c r="CF456" i="5"/>
  <c r="CG456" i="5"/>
  <c r="AS458" i="5"/>
  <c r="EN460" i="5"/>
  <c r="FC460" i="5"/>
  <c r="FD461" i="5"/>
  <c r="FG461" i="5" s="1"/>
  <c r="EN461" i="5"/>
  <c r="AS461" i="5"/>
  <c r="EN458" i="5"/>
  <c r="ES462" i="5"/>
  <c r="EV462" i="5" s="1"/>
  <c r="EV457" i="5"/>
  <c r="AS459" i="5"/>
  <c r="DI456" i="5"/>
  <c r="DH456" i="5"/>
  <c r="DH463" i="5"/>
  <c r="DI463" i="5"/>
  <c r="BD463" i="5"/>
  <c r="BE463" i="5"/>
  <c r="CG463" i="5"/>
  <c r="CF463" i="5"/>
  <c r="FD459" i="5"/>
  <c r="FG459" i="5" s="1"/>
  <c r="EN459" i="5"/>
  <c r="AS460" i="5"/>
  <c r="FE462" i="5"/>
  <c r="AM457" i="5"/>
  <c r="AQ457" i="5"/>
  <c r="FE457" i="5"/>
  <c r="DD464" i="5"/>
  <c r="DD465" i="5"/>
  <c r="EK465" i="5"/>
  <c r="EO465" i="5"/>
  <c r="ES465" i="5"/>
  <c r="FA465" i="5"/>
  <c r="FE465" i="5"/>
  <c r="CB467" i="5"/>
  <c r="CB469" i="5" s="1"/>
  <c r="EF467" i="5"/>
  <c r="EF469" i="5" s="1"/>
  <c r="EK469" i="5"/>
  <c r="FJ464" i="5" s="1"/>
  <c r="EW469" i="5"/>
  <c r="FJ467" i="5" s="1"/>
  <c r="FA469" i="5"/>
  <c r="FJ468" i="5" s="1"/>
  <c r="AF457" i="5"/>
  <c r="AF462" i="5" s="1"/>
  <c r="AY457" i="5"/>
  <c r="EW457" i="5"/>
  <c r="FF457" i="5"/>
  <c r="FN457" i="5"/>
  <c r="DD458" i="5"/>
  <c r="EZ458" i="5"/>
  <c r="AY459" i="5"/>
  <c r="CB459" i="5"/>
  <c r="EF459" i="5"/>
  <c r="FN459" i="5"/>
  <c r="FC459" i="5" s="1"/>
  <c r="DD460" i="5"/>
  <c r="EZ460" i="5"/>
  <c r="AY461" i="5"/>
  <c r="BA461" i="5" s="1"/>
  <c r="FN461" i="5"/>
  <c r="FC461" i="5" s="1"/>
  <c r="AU462" i="5"/>
  <c r="EK466" i="5"/>
  <c r="ES466" i="5"/>
  <c r="FA466" i="5"/>
  <c r="FE466" i="5"/>
  <c r="DD467" i="5"/>
  <c r="EO467" i="5"/>
  <c r="EZ457" i="5"/>
  <c r="FR457" i="5"/>
  <c r="FR462" i="5" s="1"/>
  <c r="AY458" i="5"/>
  <c r="AY460" i="5"/>
  <c r="CB460" i="5"/>
  <c r="EF460" i="5"/>
  <c r="BD448" i="5"/>
  <c r="BE448" i="5"/>
  <c r="CG448" i="5"/>
  <c r="CF448" i="5"/>
  <c r="DI441" i="5"/>
  <c r="DH441" i="5"/>
  <c r="DH448" i="5"/>
  <c r="DI448" i="5"/>
  <c r="FE447" i="5"/>
  <c r="CF441" i="5"/>
  <c r="CG441" i="5"/>
  <c r="AS443" i="5"/>
  <c r="AS444" i="5"/>
  <c r="AS445" i="5"/>
  <c r="AS446" i="5"/>
  <c r="EN443" i="5"/>
  <c r="FD444" i="5"/>
  <c r="FG444" i="5" s="1"/>
  <c r="EN444" i="5"/>
  <c r="EN445" i="5"/>
  <c r="FD446" i="5"/>
  <c r="FG446" i="5" s="1"/>
  <c r="EN446" i="5"/>
  <c r="CB454" i="5"/>
  <c r="ES447" i="5"/>
  <c r="EV447" i="5" s="1"/>
  <c r="EV442" i="5"/>
  <c r="AM442" i="5"/>
  <c r="AQ442" i="5"/>
  <c r="FE442" i="5"/>
  <c r="DD449" i="5"/>
  <c r="DD450" i="5"/>
  <c r="EK450" i="5"/>
  <c r="EO450" i="5"/>
  <c r="FA450" i="5"/>
  <c r="EK454" i="5"/>
  <c r="FJ449" i="5" s="1"/>
  <c r="EO454" i="5"/>
  <c r="FJ450" i="5" s="1"/>
  <c r="EW454" i="5"/>
  <c r="FJ452" i="5" s="1"/>
  <c r="FA454" i="5"/>
  <c r="FJ453" i="5" s="1"/>
  <c r="AF442" i="5"/>
  <c r="AF447" i="5" s="1"/>
  <c r="AY442" i="5"/>
  <c r="EW442" i="5"/>
  <c r="FF442" i="5"/>
  <c r="FN442" i="5"/>
  <c r="DD443" i="5"/>
  <c r="EZ443" i="5"/>
  <c r="AY444" i="5"/>
  <c r="CB444" i="5"/>
  <c r="EF444" i="5"/>
  <c r="FN444" i="5"/>
  <c r="FC444" i="5" s="1"/>
  <c r="DD445" i="5"/>
  <c r="EZ445" i="5"/>
  <c r="FD445" i="5" s="1"/>
  <c r="FG445" i="5" s="1"/>
  <c r="AY446" i="5"/>
  <c r="FN446" i="5"/>
  <c r="FC446" i="5" s="1"/>
  <c r="AU447" i="5"/>
  <c r="DD451" i="5"/>
  <c r="EK451" i="5"/>
  <c r="FA451" i="5"/>
  <c r="DD452" i="5"/>
  <c r="EO452" i="5"/>
  <c r="ES452" i="5"/>
  <c r="ES455" i="5" s="1"/>
  <c r="FE452" i="5"/>
  <c r="FE455" i="5" s="1"/>
  <c r="EZ442" i="5"/>
  <c r="FR442" i="5"/>
  <c r="FR447" i="5" s="1"/>
  <c r="AY443" i="5"/>
  <c r="AY445" i="5"/>
  <c r="CB445" i="5"/>
  <c r="EF445" i="5"/>
  <c r="CF426" i="5"/>
  <c r="CG426" i="5"/>
  <c r="EN430" i="5"/>
  <c r="EN428" i="5"/>
  <c r="FC428" i="5"/>
  <c r="ES432" i="5"/>
  <c r="EV432" i="5" s="1"/>
  <c r="EV427" i="5"/>
  <c r="ER432" i="5"/>
  <c r="AS429" i="5"/>
  <c r="DI426" i="5"/>
  <c r="DH426" i="5"/>
  <c r="DH433" i="5"/>
  <c r="DI433" i="5"/>
  <c r="BD433" i="5"/>
  <c r="BE433" i="5"/>
  <c r="CG433" i="5"/>
  <c r="CF433" i="5"/>
  <c r="FD429" i="5"/>
  <c r="FG429" i="5" s="1"/>
  <c r="EN429" i="5"/>
  <c r="AS430" i="5"/>
  <c r="FD431" i="5"/>
  <c r="FG431" i="5" s="1"/>
  <c r="EN431" i="5"/>
  <c r="AS431" i="5"/>
  <c r="AM427" i="5"/>
  <c r="AQ427" i="5"/>
  <c r="FE427" i="5"/>
  <c r="DD434" i="5"/>
  <c r="DD435" i="5"/>
  <c r="EK435" i="5"/>
  <c r="EO435" i="5"/>
  <c r="ES435" i="5"/>
  <c r="FA435" i="5"/>
  <c r="FE435" i="5"/>
  <c r="CB437" i="5"/>
  <c r="CB439" i="5" s="1"/>
  <c r="EF437" i="5"/>
  <c r="EF439" i="5" s="1"/>
  <c r="EK439" i="5"/>
  <c r="FJ434" i="5" s="1"/>
  <c r="EW439" i="5"/>
  <c r="FJ437" i="5" s="1"/>
  <c r="FA439" i="5"/>
  <c r="FJ438" i="5" s="1"/>
  <c r="AF427" i="5"/>
  <c r="AF432" i="5" s="1"/>
  <c r="AY427" i="5"/>
  <c r="EW427" i="5"/>
  <c r="FF427" i="5"/>
  <c r="FN427" i="5"/>
  <c r="DD428" i="5"/>
  <c r="EZ428" i="5"/>
  <c r="FD428" i="5" s="1"/>
  <c r="FG428" i="5" s="1"/>
  <c r="AY429" i="5"/>
  <c r="CB429" i="5"/>
  <c r="EF429" i="5"/>
  <c r="FN429" i="5"/>
  <c r="FC429" i="5" s="1"/>
  <c r="DD430" i="5"/>
  <c r="EZ430" i="5"/>
  <c r="AY431" i="5"/>
  <c r="AU432" i="5"/>
  <c r="DD436" i="5"/>
  <c r="EK436" i="5"/>
  <c r="ES436" i="5"/>
  <c r="FA436" i="5"/>
  <c r="FE436" i="5"/>
  <c r="DD437" i="5"/>
  <c r="EO437" i="5"/>
  <c r="EZ427" i="5"/>
  <c r="FR427" i="5"/>
  <c r="FR432" i="5" s="1"/>
  <c r="AY428" i="5"/>
  <c r="AY430" i="5"/>
  <c r="BA430" i="5" s="1"/>
  <c r="CB430" i="5"/>
  <c r="EF430" i="5"/>
  <c r="EN413" i="5"/>
  <c r="FC413" i="5"/>
  <c r="FD414" i="5"/>
  <c r="FG414" i="5" s="1"/>
  <c r="EN414" i="5"/>
  <c r="EN415" i="5"/>
  <c r="FC415" i="5"/>
  <c r="FE417" i="5"/>
  <c r="ES417" i="5"/>
  <c r="EV417" i="5" s="1"/>
  <c r="EV412" i="5"/>
  <c r="CF411" i="5"/>
  <c r="CG411" i="5"/>
  <c r="BD418" i="5"/>
  <c r="BE418" i="5"/>
  <c r="CG418" i="5"/>
  <c r="CF418" i="5"/>
  <c r="DI411" i="5"/>
  <c r="DH411" i="5"/>
  <c r="DH418" i="5"/>
  <c r="DI418" i="5"/>
  <c r="AS413" i="5"/>
  <c r="AS414" i="5"/>
  <c r="AS415" i="5"/>
  <c r="FD416" i="5"/>
  <c r="FG416" i="5" s="1"/>
  <c r="EN416" i="5"/>
  <c r="AS416" i="5"/>
  <c r="AM412" i="5"/>
  <c r="FE412" i="5"/>
  <c r="DD419" i="5"/>
  <c r="DD420" i="5"/>
  <c r="EK420" i="5"/>
  <c r="EO420" i="5"/>
  <c r="ES420" i="5"/>
  <c r="FA420" i="5"/>
  <c r="FE420" i="5"/>
  <c r="CB422" i="5"/>
  <c r="CB424" i="5" s="1"/>
  <c r="EF422" i="5"/>
  <c r="EF424" i="5" s="1"/>
  <c r="EK424" i="5"/>
  <c r="FJ419" i="5" s="1"/>
  <c r="EW424" i="5"/>
  <c r="FJ422" i="5" s="1"/>
  <c r="FA424" i="5"/>
  <c r="FJ423" i="5" s="1"/>
  <c r="AF412" i="5"/>
  <c r="AF417" i="5" s="1"/>
  <c r="AY412" i="5"/>
  <c r="EW412" i="5"/>
  <c r="FF412" i="5"/>
  <c r="FN412" i="5"/>
  <c r="DD413" i="5"/>
  <c r="EZ413" i="5"/>
  <c r="AY414" i="5"/>
  <c r="BA414" i="5" s="1"/>
  <c r="CB414" i="5"/>
  <c r="EF414" i="5"/>
  <c r="FN414" i="5"/>
  <c r="FC414" i="5" s="1"/>
  <c r="DD415" i="5"/>
  <c r="EZ415" i="5"/>
  <c r="AY416" i="5"/>
  <c r="BA416" i="5" s="1"/>
  <c r="AQ417" i="5"/>
  <c r="AU417" i="5"/>
  <c r="DD421" i="5"/>
  <c r="EK421" i="5"/>
  <c r="ES421" i="5"/>
  <c r="FA421" i="5"/>
  <c r="FE421" i="5"/>
  <c r="DD422" i="5"/>
  <c r="EO422" i="5"/>
  <c r="EZ412" i="5"/>
  <c r="FR412" i="5"/>
  <c r="FR417" i="5" s="1"/>
  <c r="AY413" i="5"/>
  <c r="AY415" i="5"/>
  <c r="BA415" i="5" s="1"/>
  <c r="CB415" i="5"/>
  <c r="EF415" i="5"/>
  <c r="CF396" i="5"/>
  <c r="CG396" i="5"/>
  <c r="BD403" i="5"/>
  <c r="BE403" i="5"/>
  <c r="CG403" i="5"/>
  <c r="CF403" i="5"/>
  <c r="DI396" i="5"/>
  <c r="DH396" i="5"/>
  <c r="DH403" i="5"/>
  <c r="DI403" i="5"/>
  <c r="AS398" i="5"/>
  <c r="AS399" i="5"/>
  <c r="AS400" i="5"/>
  <c r="EN398" i="5"/>
  <c r="FD399" i="5"/>
  <c r="FG399" i="5" s="1"/>
  <c r="EN399" i="5"/>
  <c r="EN400" i="5"/>
  <c r="FD401" i="5"/>
  <c r="FG401" i="5" s="1"/>
  <c r="EN401" i="5"/>
  <c r="AS401" i="5"/>
  <c r="FE402" i="5"/>
  <c r="ES402" i="5"/>
  <c r="EV402" i="5" s="1"/>
  <c r="EV397" i="5"/>
  <c r="AM397" i="5"/>
  <c r="FE397" i="5"/>
  <c r="DD404" i="5"/>
  <c r="DD405" i="5"/>
  <c r="EK405" i="5"/>
  <c r="EO405" i="5"/>
  <c r="ES405" i="5"/>
  <c r="FA405" i="5"/>
  <c r="FE405" i="5"/>
  <c r="EK409" i="5"/>
  <c r="FJ404" i="5" s="1"/>
  <c r="EW409" i="5"/>
  <c r="FJ407" i="5" s="1"/>
  <c r="FA409" i="5"/>
  <c r="FJ408" i="5" s="1"/>
  <c r="AF397" i="5"/>
  <c r="AF402" i="5" s="1"/>
  <c r="AY397" i="5"/>
  <c r="EW397" i="5"/>
  <c r="FF397" i="5"/>
  <c r="FN397" i="5"/>
  <c r="DD398" i="5"/>
  <c r="EZ398" i="5"/>
  <c r="FD398" i="5" s="1"/>
  <c r="FG398" i="5" s="1"/>
  <c r="AY399" i="5"/>
  <c r="CB399" i="5"/>
  <c r="EF399" i="5"/>
  <c r="FN399" i="5"/>
  <c r="FC399" i="5" s="1"/>
  <c r="DD400" i="5"/>
  <c r="EZ400" i="5"/>
  <c r="FD400" i="5" s="1"/>
  <c r="FG400" i="5" s="1"/>
  <c r="AY401" i="5"/>
  <c r="AQ402" i="5"/>
  <c r="AU402" i="5"/>
  <c r="DD406" i="5"/>
  <c r="EK406" i="5"/>
  <c r="ES406" i="5"/>
  <c r="FA406" i="5"/>
  <c r="FE406" i="5"/>
  <c r="DD407" i="5"/>
  <c r="EO407" i="5"/>
  <c r="EZ397" i="5"/>
  <c r="FR397" i="5"/>
  <c r="FR402" i="5" s="1"/>
  <c r="AY398" i="5"/>
  <c r="AY400" i="5"/>
  <c r="CB400" i="5"/>
  <c r="EF400" i="5"/>
  <c r="ES387" i="5"/>
  <c r="EV382" i="5"/>
  <c r="BD388" i="5"/>
  <c r="BE388" i="5"/>
  <c r="CG388" i="5"/>
  <c r="CF388" i="5"/>
  <c r="FD384" i="5"/>
  <c r="FG384" i="5" s="1"/>
  <c r="EN384" i="5"/>
  <c r="AS384" i="5"/>
  <c r="DI381" i="5"/>
  <c r="DH381" i="5"/>
  <c r="DH388" i="5"/>
  <c r="DI388" i="5"/>
  <c r="CF381" i="5"/>
  <c r="CG381" i="5"/>
  <c r="AS383" i="5"/>
  <c r="EN385" i="5"/>
  <c r="FC385" i="5"/>
  <c r="AS386" i="5"/>
  <c r="BA386" i="5" s="1"/>
  <c r="FE387" i="5"/>
  <c r="EV387" i="5"/>
  <c r="FD386" i="5"/>
  <c r="FG386" i="5" s="1"/>
  <c r="EN386" i="5"/>
  <c r="EN383" i="5"/>
  <c r="FC383" i="5"/>
  <c r="AM382" i="5"/>
  <c r="AQ382" i="5"/>
  <c r="FE382" i="5"/>
  <c r="DD389" i="5"/>
  <c r="DD390" i="5"/>
  <c r="EK390" i="5"/>
  <c r="EO390" i="5"/>
  <c r="ES390" i="5"/>
  <c r="FA390" i="5"/>
  <c r="FE390" i="5"/>
  <c r="EW394" i="5"/>
  <c r="FJ392" i="5" s="1"/>
  <c r="AF382" i="5"/>
  <c r="AF387" i="5" s="1"/>
  <c r="AY382" i="5"/>
  <c r="EW382" i="5"/>
  <c r="FF382" i="5"/>
  <c r="FN382" i="5"/>
  <c r="DD383" i="5"/>
  <c r="EZ383" i="5"/>
  <c r="AY384" i="5"/>
  <c r="CB384" i="5"/>
  <c r="EF384" i="5"/>
  <c r="FN384" i="5"/>
  <c r="FC384" i="5" s="1"/>
  <c r="DD385" i="5"/>
  <c r="EZ385" i="5"/>
  <c r="FD385" i="5" s="1"/>
  <c r="FG385" i="5" s="1"/>
  <c r="AU387" i="5"/>
  <c r="DD391" i="5"/>
  <c r="EK391" i="5"/>
  <c r="ES391" i="5"/>
  <c r="FA391" i="5"/>
  <c r="FE391" i="5"/>
  <c r="DD392" i="5"/>
  <c r="EO392" i="5"/>
  <c r="EZ382" i="5"/>
  <c r="FR382" i="5"/>
  <c r="FR387" i="5" s="1"/>
  <c r="AY383" i="5"/>
  <c r="AY385" i="5"/>
  <c r="CB385" i="5"/>
  <c r="EF385" i="5"/>
  <c r="EV367" i="5"/>
  <c r="ES372" i="5"/>
  <c r="EV372" i="5" s="1"/>
  <c r="CG373" i="5"/>
  <c r="CF373" i="5"/>
  <c r="DI366" i="5"/>
  <c r="DH366" i="5"/>
  <c r="CF366" i="5"/>
  <c r="CG366" i="5"/>
  <c r="BD373" i="5"/>
  <c r="BE373" i="5"/>
  <c r="EN368" i="5"/>
  <c r="AS369" i="5"/>
  <c r="FD371" i="5"/>
  <c r="FG371" i="5" s="1"/>
  <c r="EN371" i="5"/>
  <c r="AS371" i="5"/>
  <c r="FC368" i="5"/>
  <c r="FD369" i="5"/>
  <c r="FG369" i="5" s="1"/>
  <c r="EN369" i="5"/>
  <c r="EW380" i="5"/>
  <c r="EN370" i="5"/>
  <c r="AS370" i="5"/>
  <c r="DH373" i="5"/>
  <c r="DI373" i="5"/>
  <c r="FA372" i="5"/>
  <c r="FE372" i="5" s="1"/>
  <c r="EK375" i="5"/>
  <c r="EO375" i="5"/>
  <c r="FA375" i="5"/>
  <c r="EK379" i="5"/>
  <c r="FJ374" i="5" s="1"/>
  <c r="ES379" i="5"/>
  <c r="FJ376" i="5" s="1"/>
  <c r="FA379" i="5"/>
  <c r="FJ378" i="5" s="1"/>
  <c r="FE379" i="5"/>
  <c r="FJ379" i="5" s="1"/>
  <c r="AM367" i="5"/>
  <c r="AF367" i="5"/>
  <c r="AF372" i="5" s="1"/>
  <c r="AY367" i="5"/>
  <c r="EW367" i="5"/>
  <c r="FF367" i="5"/>
  <c r="FN367" i="5"/>
  <c r="DD368" i="5"/>
  <c r="EZ368" i="5"/>
  <c r="AY369" i="5"/>
  <c r="BA369" i="5" s="1"/>
  <c r="CB369" i="5"/>
  <c r="EF369" i="5"/>
  <c r="FN369" i="5"/>
  <c r="FC369" i="5" s="1"/>
  <c r="DD370" i="5"/>
  <c r="EZ370" i="5"/>
  <c r="AY371" i="5"/>
  <c r="FN371" i="5"/>
  <c r="FC371" i="5" s="1"/>
  <c r="AQ372" i="5"/>
  <c r="AU372" i="5"/>
  <c r="DD376" i="5"/>
  <c r="DD379" i="5" s="1"/>
  <c r="EK376" i="5"/>
  <c r="ES376" i="5"/>
  <c r="FA376" i="5"/>
  <c r="FE376" i="5"/>
  <c r="EO377" i="5"/>
  <c r="EZ367" i="5"/>
  <c r="FR367" i="5"/>
  <c r="FR372" i="5" s="1"/>
  <c r="AY368" i="5"/>
  <c r="AY370" i="5"/>
  <c r="CB370" i="5"/>
  <c r="EF370" i="5"/>
  <c r="ES357" i="5"/>
  <c r="EV357" i="5" s="1"/>
  <c r="EV352" i="5"/>
  <c r="AS353" i="5"/>
  <c r="CG358" i="5"/>
  <c r="CF358" i="5"/>
  <c r="DI351" i="5"/>
  <c r="DH351" i="5"/>
  <c r="DH358" i="5"/>
  <c r="DI358" i="5"/>
  <c r="CF351" i="5"/>
  <c r="CG351" i="5"/>
  <c r="BD358" i="5"/>
  <c r="BE358" i="5"/>
  <c r="EN353" i="5"/>
  <c r="AS354" i="5"/>
  <c r="AS355" i="5"/>
  <c r="FD354" i="5"/>
  <c r="FG354" i="5" s="1"/>
  <c r="EN354" i="5"/>
  <c r="EN355" i="5"/>
  <c r="FD356" i="5"/>
  <c r="FG356" i="5" s="1"/>
  <c r="EN356" i="5"/>
  <c r="AS356" i="5"/>
  <c r="FE357" i="5"/>
  <c r="AM352" i="5"/>
  <c r="FE352" i="5"/>
  <c r="DD359" i="5"/>
  <c r="DD360" i="5"/>
  <c r="EK360" i="5"/>
  <c r="EO360" i="5"/>
  <c r="ES360" i="5"/>
  <c r="FA360" i="5"/>
  <c r="FE360" i="5"/>
  <c r="EK364" i="5"/>
  <c r="FJ359" i="5" s="1"/>
  <c r="EW364" i="5"/>
  <c r="FJ362" i="5" s="1"/>
  <c r="FA364" i="5"/>
  <c r="FJ363" i="5" s="1"/>
  <c r="AF352" i="5"/>
  <c r="AF357" i="5" s="1"/>
  <c r="AY352" i="5"/>
  <c r="EW352" i="5"/>
  <c r="FF352" i="5"/>
  <c r="FN352" i="5"/>
  <c r="DD353" i="5"/>
  <c r="EZ353" i="5"/>
  <c r="AY354" i="5"/>
  <c r="BA354" i="5" s="1"/>
  <c r="CB354" i="5"/>
  <c r="EF354" i="5"/>
  <c r="FN354" i="5"/>
  <c r="FC354" i="5" s="1"/>
  <c r="DD355" i="5"/>
  <c r="EZ355" i="5"/>
  <c r="AY356" i="5"/>
  <c r="AQ357" i="5"/>
  <c r="AU357" i="5"/>
  <c r="DD361" i="5"/>
  <c r="EK361" i="5"/>
  <c r="ES361" i="5"/>
  <c r="FA361" i="5"/>
  <c r="FE361" i="5"/>
  <c r="DD362" i="5"/>
  <c r="EO362" i="5"/>
  <c r="EZ352" i="5"/>
  <c r="FR352" i="5"/>
  <c r="FR357" i="5" s="1"/>
  <c r="AY353" i="5"/>
  <c r="AY355" i="5"/>
  <c r="CB355" i="5"/>
  <c r="EF355" i="5"/>
  <c r="EN338" i="5"/>
  <c r="FD339" i="5"/>
  <c r="FG339" i="5" s="1"/>
  <c r="EN339" i="5"/>
  <c r="EN340" i="5"/>
  <c r="ES342" i="5"/>
  <c r="EV342" i="5" s="1"/>
  <c r="EV337" i="5"/>
  <c r="CF336" i="5"/>
  <c r="CG336" i="5"/>
  <c r="BD343" i="5"/>
  <c r="BE343" i="5"/>
  <c r="CG343" i="5"/>
  <c r="CF343" i="5"/>
  <c r="DI336" i="5"/>
  <c r="DH336" i="5"/>
  <c r="DH343" i="5"/>
  <c r="DI343" i="5"/>
  <c r="AS338" i="5"/>
  <c r="AS339" i="5"/>
  <c r="AS340" i="5"/>
  <c r="FD341" i="5"/>
  <c r="FG341" i="5" s="1"/>
  <c r="EN341" i="5"/>
  <c r="AS341" i="5"/>
  <c r="FE342" i="5"/>
  <c r="AM337" i="5"/>
  <c r="FE337" i="5"/>
  <c r="DD344" i="5"/>
  <c r="DD345" i="5"/>
  <c r="EK345" i="5"/>
  <c r="EO345" i="5"/>
  <c r="ES345" i="5"/>
  <c r="FA345" i="5"/>
  <c r="FE345" i="5"/>
  <c r="CB347" i="5"/>
  <c r="CB349" i="5" s="1"/>
  <c r="EF347" i="5"/>
  <c r="EF349" i="5" s="1"/>
  <c r="EK349" i="5"/>
  <c r="FJ344" i="5" s="1"/>
  <c r="EW349" i="5"/>
  <c r="FJ347" i="5" s="1"/>
  <c r="FA349" i="5"/>
  <c r="FJ348" i="5" s="1"/>
  <c r="AF337" i="5"/>
  <c r="AF342" i="5" s="1"/>
  <c r="AY337" i="5"/>
  <c r="EW337" i="5"/>
  <c r="FF337" i="5"/>
  <c r="FN337" i="5"/>
  <c r="DD338" i="5"/>
  <c r="EZ338" i="5"/>
  <c r="AY339" i="5"/>
  <c r="CB339" i="5"/>
  <c r="EF339" i="5"/>
  <c r="FN339" i="5"/>
  <c r="FC339" i="5" s="1"/>
  <c r="DD340" i="5"/>
  <c r="EZ340" i="5"/>
  <c r="FD340" i="5" s="1"/>
  <c r="FG340" i="5" s="1"/>
  <c r="AY341" i="5"/>
  <c r="AQ342" i="5"/>
  <c r="AU342" i="5"/>
  <c r="EK346" i="5"/>
  <c r="ES346" i="5"/>
  <c r="FA346" i="5"/>
  <c r="FE346" i="5"/>
  <c r="DD347" i="5"/>
  <c r="EO347" i="5"/>
  <c r="EZ337" i="5"/>
  <c r="FR337" i="5"/>
  <c r="FR342" i="5" s="1"/>
  <c r="AY338" i="5"/>
  <c r="AY340" i="5"/>
  <c r="BA340" i="5" s="1"/>
  <c r="CB340" i="5"/>
  <c r="EF340" i="5"/>
  <c r="BD328" i="5"/>
  <c r="BE328" i="5"/>
  <c r="CG328" i="5"/>
  <c r="CF328" i="5"/>
  <c r="FD324" i="5"/>
  <c r="FG324" i="5" s="1"/>
  <c r="EN324" i="5"/>
  <c r="FD326" i="5"/>
  <c r="FG326" i="5" s="1"/>
  <c r="EN326" i="5"/>
  <c r="AS326" i="5"/>
  <c r="FE327" i="5"/>
  <c r="CF321" i="5"/>
  <c r="CG321" i="5"/>
  <c r="AS323" i="5"/>
  <c r="EN325" i="5"/>
  <c r="FC325" i="5"/>
  <c r="EN323" i="5"/>
  <c r="ES327" i="5"/>
  <c r="EV327" i="5" s="1"/>
  <c r="EV322" i="5"/>
  <c r="AS324" i="5"/>
  <c r="DI321" i="5"/>
  <c r="DH321" i="5"/>
  <c r="DH328" i="5"/>
  <c r="DI328" i="5"/>
  <c r="AM322" i="5"/>
  <c r="AQ322" i="5"/>
  <c r="FE322" i="5"/>
  <c r="DD329" i="5"/>
  <c r="DD330" i="5"/>
  <c r="EK330" i="5"/>
  <c r="EO330" i="5"/>
  <c r="ES330" i="5"/>
  <c r="FA330" i="5"/>
  <c r="FE330" i="5"/>
  <c r="CB332" i="5"/>
  <c r="CB334" i="5" s="1"/>
  <c r="EF332" i="5"/>
  <c r="EF334" i="5" s="1"/>
  <c r="EK334" i="5"/>
  <c r="FJ329" i="5" s="1"/>
  <c r="EW334" i="5"/>
  <c r="FJ332" i="5" s="1"/>
  <c r="FA334" i="5"/>
  <c r="FJ333" i="5" s="1"/>
  <c r="AF322" i="5"/>
  <c r="AF327" i="5" s="1"/>
  <c r="AY322" i="5"/>
  <c r="EW322" i="5"/>
  <c r="FF322" i="5"/>
  <c r="FN322" i="5"/>
  <c r="DD323" i="5"/>
  <c r="EZ323" i="5"/>
  <c r="AY324" i="5"/>
  <c r="CB324" i="5"/>
  <c r="EF324" i="5"/>
  <c r="FN324" i="5"/>
  <c r="FC324" i="5" s="1"/>
  <c r="DD325" i="5"/>
  <c r="EZ325" i="5"/>
  <c r="AY326" i="5"/>
  <c r="AU327" i="5"/>
  <c r="DD331" i="5"/>
  <c r="EK331" i="5"/>
  <c r="ES331" i="5"/>
  <c r="FA331" i="5"/>
  <c r="FE331" i="5"/>
  <c r="DD332" i="5"/>
  <c r="EO332" i="5"/>
  <c r="EZ322" i="5"/>
  <c r="FR322" i="5"/>
  <c r="FR327" i="5" s="1"/>
  <c r="AY323" i="5"/>
  <c r="BA323" i="5" s="1"/>
  <c r="AY325" i="5"/>
  <c r="CB325" i="5"/>
  <c r="EF325" i="5"/>
  <c r="ES312" i="5"/>
  <c r="EV312" i="5" s="1"/>
  <c r="EV307" i="5"/>
  <c r="AS309" i="5"/>
  <c r="DI306" i="5"/>
  <c r="DH306" i="5"/>
  <c r="DH313" i="5"/>
  <c r="DI313" i="5"/>
  <c r="BD313" i="5"/>
  <c r="BE313" i="5"/>
  <c r="CG313" i="5"/>
  <c r="CF313" i="5"/>
  <c r="AS310" i="5"/>
  <c r="FD311" i="5"/>
  <c r="FG311" i="5" s="1"/>
  <c r="EN311" i="5"/>
  <c r="CF306" i="5"/>
  <c r="CG306" i="5"/>
  <c r="AS308" i="5"/>
  <c r="EN310" i="5"/>
  <c r="FE312" i="5"/>
  <c r="EN308" i="5"/>
  <c r="FC308" i="5"/>
  <c r="AM307" i="5"/>
  <c r="AQ307" i="5"/>
  <c r="FE307" i="5"/>
  <c r="DD314" i="5"/>
  <c r="DD315" i="5"/>
  <c r="EK315" i="5"/>
  <c r="EO315" i="5"/>
  <c r="ES315" i="5"/>
  <c r="FA315" i="5"/>
  <c r="FE315" i="5"/>
  <c r="CB317" i="5"/>
  <c r="CB319" i="5" s="1"/>
  <c r="EK319" i="5"/>
  <c r="FJ314" i="5" s="1"/>
  <c r="EW319" i="5"/>
  <c r="FJ317" i="5" s="1"/>
  <c r="FA319" i="5"/>
  <c r="FJ318" i="5" s="1"/>
  <c r="AF307" i="5"/>
  <c r="AF312" i="5" s="1"/>
  <c r="AY307" i="5"/>
  <c r="EW307" i="5"/>
  <c r="FF307" i="5"/>
  <c r="FN307" i="5"/>
  <c r="DD308" i="5"/>
  <c r="EZ308" i="5"/>
  <c r="FD308" i="5" s="1"/>
  <c r="FG308" i="5" s="1"/>
  <c r="AY309" i="5"/>
  <c r="BA309" i="5" s="1"/>
  <c r="CB309" i="5"/>
  <c r="EF309" i="5"/>
  <c r="FN309" i="5"/>
  <c r="FC309" i="5" s="1"/>
  <c r="DD310" i="5"/>
  <c r="EZ310" i="5"/>
  <c r="AY311" i="5"/>
  <c r="AU312" i="5"/>
  <c r="EK316" i="5"/>
  <c r="ES316" i="5"/>
  <c r="FA316" i="5"/>
  <c r="FE316" i="5"/>
  <c r="DD317" i="5"/>
  <c r="EO317" i="5"/>
  <c r="EZ307" i="5"/>
  <c r="FR307" i="5"/>
  <c r="FR312" i="5" s="1"/>
  <c r="AY308" i="5"/>
  <c r="AY310" i="5"/>
  <c r="BA310" i="5" s="1"/>
  <c r="CB310" i="5"/>
  <c r="EF310" i="5"/>
  <c r="EV292" i="5"/>
  <c r="ES297" i="5"/>
  <c r="EV297" i="5" s="1"/>
  <c r="FD296" i="5"/>
  <c r="FG296" i="5" s="1"/>
  <c r="EN296" i="5"/>
  <c r="BD298" i="5"/>
  <c r="BE298" i="5"/>
  <c r="CG298" i="5"/>
  <c r="CF298" i="5"/>
  <c r="DI291" i="5"/>
  <c r="DH291" i="5"/>
  <c r="DH298" i="5"/>
  <c r="DI298" i="5"/>
  <c r="CF291" i="5"/>
  <c r="CG291" i="5"/>
  <c r="AS293" i="5"/>
  <c r="AS294" i="5"/>
  <c r="AS295" i="5"/>
  <c r="AS296" i="5"/>
  <c r="EN293" i="5"/>
  <c r="FC293" i="5"/>
  <c r="FD294" i="5"/>
  <c r="FG294" i="5" s="1"/>
  <c r="EN294" i="5"/>
  <c r="EN295" i="5"/>
  <c r="FC295" i="5"/>
  <c r="FA297" i="5"/>
  <c r="FE297" i="5" s="1"/>
  <c r="DD299" i="5"/>
  <c r="DD300" i="5"/>
  <c r="EK300" i="5"/>
  <c r="EO300" i="5"/>
  <c r="ES300" i="5"/>
  <c r="FA300" i="5"/>
  <c r="FE300" i="5"/>
  <c r="FE305" i="5" s="1"/>
  <c r="CB302" i="5"/>
  <c r="CB304" i="5" s="1"/>
  <c r="EF302" i="5"/>
  <c r="EF304" i="5" s="1"/>
  <c r="EK304" i="5"/>
  <c r="FJ299" i="5" s="1"/>
  <c r="EW304" i="5"/>
  <c r="FJ302" i="5" s="1"/>
  <c r="FA304" i="5"/>
  <c r="FJ303" i="5" s="1"/>
  <c r="AM292" i="5"/>
  <c r="AQ292" i="5"/>
  <c r="AF292" i="5"/>
  <c r="AF297" i="5" s="1"/>
  <c r="AY292" i="5"/>
  <c r="EW292" i="5"/>
  <c r="FF292" i="5"/>
  <c r="FN292" i="5"/>
  <c r="DD293" i="5"/>
  <c r="EZ293" i="5"/>
  <c r="FD293" i="5" s="1"/>
  <c r="FG293" i="5" s="1"/>
  <c r="AY294" i="5"/>
  <c r="CB294" i="5"/>
  <c r="EF294" i="5"/>
  <c r="FN294" i="5"/>
  <c r="FC294" i="5" s="1"/>
  <c r="DD295" i="5"/>
  <c r="EZ295" i="5"/>
  <c r="AY296" i="5"/>
  <c r="AU297" i="5"/>
  <c r="DD301" i="5"/>
  <c r="EK301" i="5"/>
  <c r="ES301" i="5"/>
  <c r="FA301" i="5"/>
  <c r="DD302" i="5"/>
  <c r="EO302" i="5"/>
  <c r="EZ292" i="5"/>
  <c r="FR292" i="5"/>
  <c r="FR297" i="5" s="1"/>
  <c r="AY293" i="5"/>
  <c r="AY295" i="5"/>
  <c r="CB295" i="5"/>
  <c r="EF295" i="5"/>
  <c r="EN278" i="5"/>
  <c r="FC278" i="5"/>
  <c r="ES282" i="5"/>
  <c r="EV282" i="5" s="1"/>
  <c r="EV277" i="5"/>
  <c r="AS279" i="5"/>
  <c r="DI276" i="5"/>
  <c r="DH276" i="5"/>
  <c r="DH283" i="5"/>
  <c r="DI283" i="5"/>
  <c r="BD283" i="5"/>
  <c r="BE283" i="5"/>
  <c r="CG283" i="5"/>
  <c r="CF283" i="5"/>
  <c r="FD279" i="5"/>
  <c r="FG279" i="5" s="1"/>
  <c r="EN279" i="5"/>
  <c r="AS280" i="5"/>
  <c r="FD281" i="5"/>
  <c r="FG281" i="5" s="1"/>
  <c r="EN281" i="5"/>
  <c r="AS281" i="5"/>
  <c r="FE282" i="5"/>
  <c r="CF276" i="5"/>
  <c r="CG276" i="5"/>
  <c r="AS278" i="5"/>
  <c r="EN280" i="5"/>
  <c r="FC280" i="5"/>
  <c r="AM277" i="5"/>
  <c r="AQ277" i="5"/>
  <c r="FE277" i="5"/>
  <c r="DD284" i="5"/>
  <c r="DD285" i="5"/>
  <c r="EK285" i="5"/>
  <c r="EO285" i="5"/>
  <c r="ES285" i="5"/>
  <c r="FA285" i="5"/>
  <c r="FE285" i="5"/>
  <c r="CB287" i="5"/>
  <c r="CB289" i="5" s="1"/>
  <c r="EK289" i="5"/>
  <c r="FJ284" i="5" s="1"/>
  <c r="EW289" i="5"/>
  <c r="FJ287" i="5" s="1"/>
  <c r="FA289" i="5"/>
  <c r="FJ288" i="5" s="1"/>
  <c r="AF277" i="5"/>
  <c r="AF282" i="5" s="1"/>
  <c r="AY277" i="5"/>
  <c r="EW277" i="5"/>
  <c r="FF277" i="5"/>
  <c r="FN277" i="5"/>
  <c r="DD278" i="5"/>
  <c r="EZ278" i="5"/>
  <c r="AY279" i="5"/>
  <c r="BA279" i="5" s="1"/>
  <c r="CB279" i="5"/>
  <c r="EF279" i="5"/>
  <c r="FN279" i="5"/>
  <c r="FC279" i="5" s="1"/>
  <c r="DD280" i="5"/>
  <c r="EZ280" i="5"/>
  <c r="FD280" i="5" s="1"/>
  <c r="FG280" i="5" s="1"/>
  <c r="AY281" i="5"/>
  <c r="AU282" i="5"/>
  <c r="EK286" i="5"/>
  <c r="ES286" i="5"/>
  <c r="FA286" i="5"/>
  <c r="FE286" i="5"/>
  <c r="DD287" i="5"/>
  <c r="EO287" i="5"/>
  <c r="EZ277" i="5"/>
  <c r="FR277" i="5"/>
  <c r="FR282" i="5" s="1"/>
  <c r="AY278" i="5"/>
  <c r="BA278" i="5" s="1"/>
  <c r="AY280" i="5"/>
  <c r="BA280" i="5" s="1"/>
  <c r="CB280" i="5"/>
  <c r="EF280" i="5"/>
  <c r="CF261" i="5"/>
  <c r="CG261" i="5"/>
  <c r="EN265" i="5"/>
  <c r="EN263" i="5"/>
  <c r="FC263" i="5"/>
  <c r="ES267" i="5"/>
  <c r="EV267" i="5" s="1"/>
  <c r="EV262" i="5"/>
  <c r="ER267" i="5"/>
  <c r="AS264" i="5"/>
  <c r="DI261" i="5"/>
  <c r="DH261" i="5"/>
  <c r="DH268" i="5"/>
  <c r="DI268" i="5"/>
  <c r="BD268" i="5"/>
  <c r="BE268" i="5"/>
  <c r="CG268" i="5"/>
  <c r="CF268" i="5"/>
  <c r="FD264" i="5"/>
  <c r="FG264" i="5" s="1"/>
  <c r="EN264" i="5"/>
  <c r="AS265" i="5"/>
  <c r="FD266" i="5"/>
  <c r="FG266" i="5" s="1"/>
  <c r="EN266" i="5"/>
  <c r="FE267" i="5"/>
  <c r="AM262" i="5"/>
  <c r="AQ262" i="5"/>
  <c r="FE262" i="5"/>
  <c r="DD269" i="5"/>
  <c r="DD270" i="5"/>
  <c r="EK270" i="5"/>
  <c r="EO270" i="5"/>
  <c r="ES270" i="5"/>
  <c r="FA270" i="5"/>
  <c r="FE270" i="5"/>
  <c r="CB272" i="5"/>
  <c r="CB274" i="5" s="1"/>
  <c r="EF272" i="5"/>
  <c r="EF274" i="5" s="1"/>
  <c r="EK274" i="5"/>
  <c r="FJ269" i="5" s="1"/>
  <c r="EW274" i="5"/>
  <c r="FJ272" i="5" s="1"/>
  <c r="FA274" i="5"/>
  <c r="FJ273" i="5" s="1"/>
  <c r="AF262" i="5"/>
  <c r="AF267" i="5" s="1"/>
  <c r="AY262" i="5"/>
  <c r="EW262" i="5"/>
  <c r="FF262" i="5"/>
  <c r="FN262" i="5"/>
  <c r="DD263" i="5"/>
  <c r="EZ263" i="5"/>
  <c r="AY264" i="5"/>
  <c r="CB264" i="5"/>
  <c r="EF264" i="5"/>
  <c r="FN264" i="5"/>
  <c r="FC264" i="5" s="1"/>
  <c r="DD265" i="5"/>
  <c r="EZ265" i="5"/>
  <c r="AY266" i="5"/>
  <c r="AU267" i="5"/>
  <c r="EK271" i="5"/>
  <c r="ES271" i="5"/>
  <c r="FA271" i="5"/>
  <c r="FE271" i="5"/>
  <c r="DD272" i="5"/>
  <c r="EO272" i="5"/>
  <c r="EZ262" i="5"/>
  <c r="FR262" i="5"/>
  <c r="FR267" i="5" s="1"/>
  <c r="AY263" i="5"/>
  <c r="AY265" i="5"/>
  <c r="CB265" i="5"/>
  <c r="EF265" i="5"/>
  <c r="ES252" i="5"/>
  <c r="EV252" i="5" s="1"/>
  <c r="EV247" i="5"/>
  <c r="AS248" i="5"/>
  <c r="CG253" i="5"/>
  <c r="CF253" i="5"/>
  <c r="DI246" i="5"/>
  <c r="DH246" i="5"/>
  <c r="DH253" i="5"/>
  <c r="DI253" i="5"/>
  <c r="CF246" i="5"/>
  <c r="CG246" i="5"/>
  <c r="BD253" i="5"/>
  <c r="BE253" i="5"/>
  <c r="EN248" i="5"/>
  <c r="AS249" i="5"/>
  <c r="AS250" i="5"/>
  <c r="FD249" i="5"/>
  <c r="FG249" i="5" s="1"/>
  <c r="EN249" i="5"/>
  <c r="EN250" i="5"/>
  <c r="FD251" i="5"/>
  <c r="FG251" i="5" s="1"/>
  <c r="EN251" i="5"/>
  <c r="AS251" i="5"/>
  <c r="FE252" i="5"/>
  <c r="AM247" i="5"/>
  <c r="FE247" i="5"/>
  <c r="DD254" i="5"/>
  <c r="DD255" i="5"/>
  <c r="EK255" i="5"/>
  <c r="EO255" i="5"/>
  <c r="ES255" i="5"/>
  <c r="FA255" i="5"/>
  <c r="FE255" i="5"/>
  <c r="EK259" i="5"/>
  <c r="FJ254" i="5" s="1"/>
  <c r="EW259" i="5"/>
  <c r="FJ257" i="5" s="1"/>
  <c r="FA259" i="5"/>
  <c r="FJ258" i="5" s="1"/>
  <c r="AF247" i="5"/>
  <c r="AF252" i="5" s="1"/>
  <c r="AY247" i="5"/>
  <c r="EW247" i="5"/>
  <c r="FF247" i="5"/>
  <c r="FN247" i="5"/>
  <c r="DD248" i="5"/>
  <c r="EZ248" i="5"/>
  <c r="AY249" i="5"/>
  <c r="CB249" i="5"/>
  <c r="EF249" i="5"/>
  <c r="FN249" i="5"/>
  <c r="FC249" i="5" s="1"/>
  <c r="DD250" i="5"/>
  <c r="EZ250" i="5"/>
  <c r="AY251" i="5"/>
  <c r="AQ252" i="5"/>
  <c r="AU252" i="5"/>
  <c r="DD256" i="5"/>
  <c r="EK256" i="5"/>
  <c r="ES256" i="5"/>
  <c r="FA256" i="5"/>
  <c r="FE256" i="5"/>
  <c r="DD257" i="5"/>
  <c r="EO257" i="5"/>
  <c r="EZ247" i="5"/>
  <c r="FR247" i="5"/>
  <c r="FR252" i="5" s="1"/>
  <c r="AY248" i="5"/>
  <c r="AY250" i="5"/>
  <c r="CB250" i="5"/>
  <c r="EF250" i="5"/>
  <c r="EN233" i="5"/>
  <c r="CB232" i="5"/>
  <c r="EK240" i="5"/>
  <c r="BD238" i="5"/>
  <c r="BE238" i="5"/>
  <c r="CG238" i="5"/>
  <c r="CF238" i="5"/>
  <c r="EK234" i="5"/>
  <c r="DH238" i="5"/>
  <c r="DI238" i="5"/>
  <c r="FD236" i="5"/>
  <c r="FG236" i="5" s="1"/>
  <c r="EN236" i="5"/>
  <c r="AM232" i="5"/>
  <c r="AV237" i="5"/>
  <c r="EW232" i="5"/>
  <c r="AY232" i="5"/>
  <c r="DD232" i="5"/>
  <c r="EO240" i="5"/>
  <c r="EW233" i="5"/>
  <c r="EY233" i="5" s="1"/>
  <c r="AY233" i="5"/>
  <c r="EF233" i="5"/>
  <c r="FA241" i="5"/>
  <c r="AS235" i="5"/>
  <c r="AE237" i="5"/>
  <c r="AF232" i="5"/>
  <c r="EF232" i="5"/>
  <c r="FA240" i="5"/>
  <c r="FK237" i="5"/>
  <c r="EZ232" i="5"/>
  <c r="FN232" i="5"/>
  <c r="FN233" i="5"/>
  <c r="FC233" i="5" s="1"/>
  <c r="EZ233" i="5"/>
  <c r="EN235" i="5"/>
  <c r="AG237" i="5"/>
  <c r="AK237" i="5"/>
  <c r="EV232" i="5"/>
  <c r="FO237" i="5"/>
  <c r="FR232" i="5"/>
  <c r="FR237" i="5" s="1"/>
  <c r="AF233" i="5"/>
  <c r="AS233" i="5" s="1"/>
  <c r="CB233" i="5"/>
  <c r="EK241" i="5"/>
  <c r="AF234" i="5"/>
  <c r="AS234" i="5" s="1"/>
  <c r="AS236" i="5"/>
  <c r="EV237" i="5"/>
  <c r="DD239" i="5"/>
  <c r="DD240" i="5"/>
  <c r="EK244" i="5"/>
  <c r="FJ239" i="5" s="1"/>
  <c r="EO244" i="5"/>
  <c r="FJ240" i="5" s="1"/>
  <c r="EW244" i="5"/>
  <c r="FJ242" i="5" s="1"/>
  <c r="FA244" i="5"/>
  <c r="FJ243" i="5" s="1"/>
  <c r="FF232" i="5"/>
  <c r="DD233" i="5"/>
  <c r="AY234" i="5"/>
  <c r="CB234" i="5"/>
  <c r="EF234" i="5"/>
  <c r="FN234" i="5"/>
  <c r="FC234" i="5" s="1"/>
  <c r="DD235" i="5"/>
  <c r="EZ235" i="5"/>
  <c r="AY236" i="5"/>
  <c r="FN236" i="5"/>
  <c r="FC236" i="5" s="1"/>
  <c r="AU237" i="5"/>
  <c r="EO242" i="5"/>
  <c r="ES242" i="5"/>
  <c r="ES245" i="5" s="1"/>
  <c r="FE242" i="5"/>
  <c r="FE245" i="5" s="1"/>
  <c r="AY235" i="5"/>
  <c r="CB235" i="5"/>
  <c r="EF235" i="5"/>
  <c r="BD223" i="5"/>
  <c r="BE223" i="5"/>
  <c r="CG223" i="5"/>
  <c r="CF223" i="5"/>
  <c r="DI216" i="5"/>
  <c r="DH216" i="5"/>
  <c r="DH223" i="5"/>
  <c r="DI223" i="5"/>
  <c r="FE222" i="5"/>
  <c r="CF216" i="5"/>
  <c r="CG216" i="5"/>
  <c r="AS218" i="5"/>
  <c r="FD221" i="5"/>
  <c r="FG221" i="5" s="1"/>
  <c r="EN221" i="5"/>
  <c r="AS221" i="5"/>
  <c r="EN218" i="5"/>
  <c r="FD219" i="5"/>
  <c r="FG219" i="5" s="1"/>
  <c r="EN219" i="5"/>
  <c r="EN220" i="5"/>
  <c r="FC220" i="5"/>
  <c r="ES222" i="5"/>
  <c r="EV222" i="5" s="1"/>
  <c r="EV217" i="5"/>
  <c r="AM217" i="5"/>
  <c r="AQ217" i="5"/>
  <c r="FE217" i="5"/>
  <c r="DD224" i="5"/>
  <c r="DD225" i="5"/>
  <c r="EK225" i="5"/>
  <c r="EO225" i="5"/>
  <c r="ES225" i="5"/>
  <c r="FA225" i="5"/>
  <c r="FE225" i="5"/>
  <c r="CB227" i="5"/>
  <c r="CB229" i="5" s="1"/>
  <c r="EF227" i="5"/>
  <c r="EF229" i="5" s="1"/>
  <c r="EW229" i="5"/>
  <c r="FJ227" i="5" s="1"/>
  <c r="AF217" i="5"/>
  <c r="AF222" i="5" s="1"/>
  <c r="AY217" i="5"/>
  <c r="EW217" i="5"/>
  <c r="FF217" i="5"/>
  <c r="FN217" i="5"/>
  <c r="DD218" i="5"/>
  <c r="DD222" i="5" s="1"/>
  <c r="EZ218" i="5"/>
  <c r="AY219" i="5"/>
  <c r="CB219" i="5"/>
  <c r="EF219" i="5"/>
  <c r="EF222" i="5" s="1"/>
  <c r="FN219" i="5"/>
  <c r="FC219" i="5" s="1"/>
  <c r="DD220" i="5"/>
  <c r="EZ220" i="5"/>
  <c r="AY221" i="5"/>
  <c r="BA221" i="5" s="1"/>
  <c r="AU222" i="5"/>
  <c r="DD226" i="5"/>
  <c r="EK226" i="5"/>
  <c r="ES226" i="5"/>
  <c r="FA226" i="5"/>
  <c r="FE226" i="5"/>
  <c r="DD227" i="5"/>
  <c r="EO227" i="5"/>
  <c r="EZ217" i="5"/>
  <c r="FR217" i="5"/>
  <c r="FR222" i="5" s="1"/>
  <c r="AY218" i="5"/>
  <c r="BA218" i="5" s="1"/>
  <c r="AY220" i="5"/>
  <c r="CB220" i="5"/>
  <c r="EF220" i="5"/>
  <c r="ES207" i="5"/>
  <c r="EV207" i="5" s="1"/>
  <c r="EV202" i="5"/>
  <c r="AS203" i="5"/>
  <c r="CG208" i="5"/>
  <c r="CF208" i="5"/>
  <c r="DI201" i="5"/>
  <c r="DH201" i="5"/>
  <c r="DH208" i="5"/>
  <c r="DI208" i="5"/>
  <c r="CF201" i="5"/>
  <c r="CG201" i="5"/>
  <c r="BD208" i="5"/>
  <c r="BE208" i="5"/>
  <c r="EN203" i="5"/>
  <c r="AS204" i="5"/>
  <c r="AS205" i="5"/>
  <c r="FE207" i="5"/>
  <c r="FD204" i="5"/>
  <c r="FG204" i="5" s="1"/>
  <c r="EN204" i="5"/>
  <c r="EN205" i="5"/>
  <c r="FD206" i="5"/>
  <c r="FG206" i="5" s="1"/>
  <c r="EN206" i="5"/>
  <c r="AS206" i="5"/>
  <c r="AM202" i="5"/>
  <c r="FE202" i="5"/>
  <c r="DD209" i="5"/>
  <c r="DD210" i="5"/>
  <c r="EK210" i="5"/>
  <c r="EO210" i="5"/>
  <c r="ES210" i="5"/>
  <c r="FA210" i="5"/>
  <c r="FE210" i="5"/>
  <c r="EK214" i="5"/>
  <c r="FJ209" i="5" s="1"/>
  <c r="EW214" i="5"/>
  <c r="FJ212" i="5" s="1"/>
  <c r="FA214" i="5"/>
  <c r="FJ213" i="5" s="1"/>
  <c r="AF202" i="5"/>
  <c r="AF207" i="5" s="1"/>
  <c r="AY202" i="5"/>
  <c r="EW202" i="5"/>
  <c r="FF202" i="5"/>
  <c r="FN202" i="5"/>
  <c r="DD203" i="5"/>
  <c r="EZ203" i="5"/>
  <c r="AY204" i="5"/>
  <c r="CB204" i="5"/>
  <c r="EF204" i="5"/>
  <c r="FN204" i="5"/>
  <c r="FC204" i="5" s="1"/>
  <c r="DD205" i="5"/>
  <c r="EZ205" i="5"/>
  <c r="AY206" i="5"/>
  <c r="FN206" i="5"/>
  <c r="FC206" i="5" s="1"/>
  <c r="AQ207" i="5"/>
  <c r="AU207" i="5"/>
  <c r="DD211" i="5"/>
  <c r="EK211" i="5"/>
  <c r="ES211" i="5"/>
  <c r="FA211" i="5"/>
  <c r="FE211" i="5"/>
  <c r="DD212" i="5"/>
  <c r="EO212" i="5"/>
  <c r="EZ202" i="5"/>
  <c r="FR202" i="5"/>
  <c r="FR207" i="5" s="1"/>
  <c r="AY203" i="5"/>
  <c r="BA203" i="5" s="1"/>
  <c r="AY205" i="5"/>
  <c r="CB205" i="5"/>
  <c r="EF205" i="5"/>
  <c r="DH193" i="5"/>
  <c r="DI193" i="5"/>
  <c r="BD193" i="5"/>
  <c r="BE193" i="5"/>
  <c r="CG193" i="5"/>
  <c r="CF193" i="5"/>
  <c r="FD189" i="5"/>
  <c r="FG189" i="5" s="1"/>
  <c r="EN189" i="5"/>
  <c r="AS190" i="5"/>
  <c r="FD191" i="5"/>
  <c r="FG191" i="5" s="1"/>
  <c r="EN191" i="5"/>
  <c r="CF186" i="5"/>
  <c r="CG186" i="5"/>
  <c r="AS188" i="5"/>
  <c r="EN190" i="5"/>
  <c r="FE192" i="5"/>
  <c r="ES192" i="5"/>
  <c r="EV192" i="5" s="1"/>
  <c r="EV187" i="5"/>
  <c r="AS189" i="5"/>
  <c r="DI186" i="5"/>
  <c r="DH186" i="5"/>
  <c r="EN188" i="5"/>
  <c r="FC188" i="5"/>
  <c r="FE187" i="5"/>
  <c r="DD194" i="5"/>
  <c r="DD195" i="5"/>
  <c r="EK195" i="5"/>
  <c r="EO195" i="5"/>
  <c r="ES195" i="5"/>
  <c r="FA195" i="5"/>
  <c r="FE195" i="5"/>
  <c r="FE200" i="5" s="1"/>
  <c r="CB197" i="5"/>
  <c r="CB199" i="5" s="1"/>
  <c r="EF197" i="5"/>
  <c r="EF199" i="5" s="1"/>
  <c r="EK199" i="5"/>
  <c r="FJ194" i="5" s="1"/>
  <c r="EW199" i="5"/>
  <c r="FJ197" i="5" s="1"/>
  <c r="FA199" i="5"/>
  <c r="FJ198" i="5" s="1"/>
  <c r="AM187" i="5"/>
  <c r="AQ187" i="5"/>
  <c r="AF187" i="5"/>
  <c r="AF192" i="5" s="1"/>
  <c r="AY187" i="5"/>
  <c r="EW187" i="5"/>
  <c r="FF187" i="5"/>
  <c r="FN187" i="5"/>
  <c r="DD188" i="5"/>
  <c r="EZ188" i="5"/>
  <c r="AY189" i="5"/>
  <c r="CB189" i="5"/>
  <c r="EF189" i="5"/>
  <c r="FN189" i="5"/>
  <c r="FC189" i="5" s="1"/>
  <c r="DD190" i="5"/>
  <c r="EZ190" i="5"/>
  <c r="AY191" i="5"/>
  <c r="AU192" i="5"/>
  <c r="EK196" i="5"/>
  <c r="ES196" i="5"/>
  <c r="FA196" i="5"/>
  <c r="DD197" i="5"/>
  <c r="EO197" i="5"/>
  <c r="EZ187" i="5"/>
  <c r="FR187" i="5"/>
  <c r="FR192" i="5" s="1"/>
  <c r="AY188" i="5"/>
  <c r="BA188" i="5" s="1"/>
  <c r="AY190" i="5"/>
  <c r="CB190" i="5"/>
  <c r="EF190" i="5"/>
  <c r="EN173" i="5"/>
  <c r="EV172" i="5"/>
  <c r="ES177" i="5"/>
  <c r="EV177" i="5" s="1"/>
  <c r="AS174" i="5"/>
  <c r="DI171" i="5"/>
  <c r="DH171" i="5"/>
  <c r="DH178" i="5"/>
  <c r="DI178" i="5"/>
  <c r="BD178" i="5"/>
  <c r="BE178" i="5"/>
  <c r="CG178" i="5"/>
  <c r="CF178" i="5"/>
  <c r="FD174" i="5"/>
  <c r="FG174" i="5" s="1"/>
  <c r="EN174" i="5"/>
  <c r="AS175" i="5"/>
  <c r="FD176" i="5"/>
  <c r="FG176" i="5" s="1"/>
  <c r="EN176" i="5"/>
  <c r="AS176" i="5"/>
  <c r="CF171" i="5"/>
  <c r="CG171" i="5"/>
  <c r="AS173" i="5"/>
  <c r="EN175" i="5"/>
  <c r="FA177" i="5"/>
  <c r="FE177" i="5" s="1"/>
  <c r="DD179" i="5"/>
  <c r="DD180" i="5"/>
  <c r="EK180" i="5"/>
  <c r="EO180" i="5"/>
  <c r="ES180" i="5"/>
  <c r="FA180" i="5"/>
  <c r="FE180" i="5"/>
  <c r="CB182" i="5"/>
  <c r="CB184" i="5" s="1"/>
  <c r="EK184" i="5"/>
  <c r="FJ179" i="5" s="1"/>
  <c r="EW184" i="5"/>
  <c r="FJ182" i="5" s="1"/>
  <c r="FA184" i="5"/>
  <c r="FJ183" i="5" s="1"/>
  <c r="AM172" i="5"/>
  <c r="AQ172" i="5"/>
  <c r="AF172" i="5"/>
  <c r="AF177" i="5" s="1"/>
  <c r="AY172" i="5"/>
  <c r="EW172" i="5"/>
  <c r="FF172" i="5"/>
  <c r="FN172" i="5"/>
  <c r="DD173" i="5"/>
  <c r="EZ173" i="5"/>
  <c r="FD173" i="5" s="1"/>
  <c r="FG173" i="5" s="1"/>
  <c r="AY174" i="5"/>
  <c r="CB174" i="5"/>
  <c r="EF174" i="5"/>
  <c r="FN174" i="5"/>
  <c r="FC174" i="5" s="1"/>
  <c r="DD175" i="5"/>
  <c r="EZ175" i="5"/>
  <c r="AY176" i="5"/>
  <c r="BA176" i="5" s="1"/>
  <c r="AU177" i="5"/>
  <c r="EK181" i="5"/>
  <c r="ES181" i="5"/>
  <c r="FA181" i="5"/>
  <c r="FE181" i="5"/>
  <c r="DD182" i="5"/>
  <c r="EO182" i="5"/>
  <c r="EZ172" i="5"/>
  <c r="FR172" i="5"/>
  <c r="FR177" i="5" s="1"/>
  <c r="AY173" i="5"/>
  <c r="AY175" i="5"/>
  <c r="CB175" i="5"/>
  <c r="EF175" i="5"/>
  <c r="EV157" i="5"/>
  <c r="ES162" i="5"/>
  <c r="EV162" i="5" s="1"/>
  <c r="CF156" i="5"/>
  <c r="CG156" i="5"/>
  <c r="BD163" i="5"/>
  <c r="BE163" i="5"/>
  <c r="CG163" i="5"/>
  <c r="CF163" i="5"/>
  <c r="DI156" i="5"/>
  <c r="DH156" i="5"/>
  <c r="DH163" i="5"/>
  <c r="DI163" i="5"/>
  <c r="AS158" i="5"/>
  <c r="AS159" i="5"/>
  <c r="AS160" i="5"/>
  <c r="FD161" i="5"/>
  <c r="FG161" i="5" s="1"/>
  <c r="EN161" i="5"/>
  <c r="AS161" i="5"/>
  <c r="EN158" i="5"/>
  <c r="FC158" i="5"/>
  <c r="FD159" i="5"/>
  <c r="FG159" i="5" s="1"/>
  <c r="EN159" i="5"/>
  <c r="EN160" i="5"/>
  <c r="FC160" i="5"/>
  <c r="FA162" i="5"/>
  <c r="FE162" i="5" s="1"/>
  <c r="DD164" i="5"/>
  <c r="DD165" i="5"/>
  <c r="EK165" i="5"/>
  <c r="EO165" i="5"/>
  <c r="ES165" i="5"/>
  <c r="FA165" i="5"/>
  <c r="FE165" i="5"/>
  <c r="CB167" i="5"/>
  <c r="CB169" i="5" s="1"/>
  <c r="EF167" i="5"/>
  <c r="EF169" i="5" s="1"/>
  <c r="EK169" i="5"/>
  <c r="FJ164" i="5" s="1"/>
  <c r="EW169" i="5"/>
  <c r="FJ167" i="5" s="1"/>
  <c r="FA169" i="5"/>
  <c r="FJ168" i="5" s="1"/>
  <c r="AM157" i="5"/>
  <c r="AF157" i="5"/>
  <c r="AF162" i="5" s="1"/>
  <c r="AY157" i="5"/>
  <c r="EW157" i="5"/>
  <c r="FF157" i="5"/>
  <c r="FN157" i="5"/>
  <c r="DD158" i="5"/>
  <c r="EZ158" i="5"/>
  <c r="FD158" i="5" s="1"/>
  <c r="FG158" i="5" s="1"/>
  <c r="AY159" i="5"/>
  <c r="BA159" i="5" s="1"/>
  <c r="CB159" i="5"/>
  <c r="EF159" i="5"/>
  <c r="FN159" i="5"/>
  <c r="FC159" i="5" s="1"/>
  <c r="DD160" i="5"/>
  <c r="EZ160" i="5"/>
  <c r="AY161" i="5"/>
  <c r="AQ162" i="5"/>
  <c r="AU162" i="5"/>
  <c r="EK166" i="5"/>
  <c r="ES166" i="5"/>
  <c r="FA166" i="5"/>
  <c r="FE166" i="5"/>
  <c r="DD167" i="5"/>
  <c r="EO167" i="5"/>
  <c r="EZ157" i="5"/>
  <c r="FR157" i="5"/>
  <c r="FR162" i="5" s="1"/>
  <c r="AY158" i="5"/>
  <c r="AY160" i="5"/>
  <c r="CB160" i="5"/>
  <c r="EF160" i="5"/>
  <c r="CF141" i="5"/>
  <c r="CG141" i="5"/>
  <c r="AS143" i="5"/>
  <c r="EN145" i="5"/>
  <c r="FC145" i="5"/>
  <c r="EN143" i="5"/>
  <c r="EV142" i="5"/>
  <c r="ES147" i="5"/>
  <c r="EV147" i="5" s="1"/>
  <c r="AS144" i="5"/>
  <c r="DI141" i="5"/>
  <c r="DH141" i="5"/>
  <c r="DH148" i="5"/>
  <c r="DI148" i="5"/>
  <c r="BD148" i="5"/>
  <c r="BE148" i="5"/>
  <c r="CG148" i="5"/>
  <c r="CF148" i="5"/>
  <c r="FD144" i="5"/>
  <c r="FG144" i="5" s="1"/>
  <c r="EN144" i="5"/>
  <c r="AS145" i="5"/>
  <c r="FD146" i="5"/>
  <c r="FG146" i="5" s="1"/>
  <c r="EN146" i="5"/>
  <c r="AS146" i="5"/>
  <c r="FA147" i="5"/>
  <c r="FE147" i="5" s="1"/>
  <c r="DD149" i="5"/>
  <c r="DD150" i="5"/>
  <c r="EK150" i="5"/>
  <c r="EO150" i="5"/>
  <c r="ES150" i="5"/>
  <c r="FA150" i="5"/>
  <c r="FE150" i="5"/>
  <c r="CB152" i="5"/>
  <c r="CB154" i="5" s="1"/>
  <c r="EK154" i="5"/>
  <c r="FJ149" i="5" s="1"/>
  <c r="EW154" i="5"/>
  <c r="FJ152" i="5" s="1"/>
  <c r="FA154" i="5"/>
  <c r="FJ153" i="5" s="1"/>
  <c r="AM142" i="5"/>
  <c r="AQ142" i="5"/>
  <c r="AF142" i="5"/>
  <c r="AF147" i="5" s="1"/>
  <c r="AY142" i="5"/>
  <c r="EW142" i="5"/>
  <c r="FF142" i="5"/>
  <c r="FN142" i="5"/>
  <c r="DD143" i="5"/>
  <c r="EZ143" i="5"/>
  <c r="FD143" i="5" s="1"/>
  <c r="FG143" i="5" s="1"/>
  <c r="AY144" i="5"/>
  <c r="BA144" i="5" s="1"/>
  <c r="CB144" i="5"/>
  <c r="EF144" i="5"/>
  <c r="FN144" i="5"/>
  <c r="FC144" i="5" s="1"/>
  <c r="DD145" i="5"/>
  <c r="EZ145" i="5"/>
  <c r="AY146" i="5"/>
  <c r="AU147" i="5"/>
  <c r="DD151" i="5"/>
  <c r="EK151" i="5"/>
  <c r="ES151" i="5"/>
  <c r="FA151" i="5"/>
  <c r="FE151" i="5"/>
  <c r="DD152" i="5"/>
  <c r="EO152" i="5"/>
  <c r="EZ142" i="5"/>
  <c r="FR142" i="5"/>
  <c r="FR147" i="5" s="1"/>
  <c r="AY143" i="5"/>
  <c r="BA143" i="5" s="1"/>
  <c r="AY145" i="5"/>
  <c r="CB145" i="5"/>
  <c r="EF145" i="5"/>
  <c r="BD133" i="5"/>
  <c r="BE133" i="5"/>
  <c r="CG133" i="5"/>
  <c r="CF133" i="5"/>
  <c r="FD129" i="5"/>
  <c r="FG129" i="5" s="1"/>
  <c r="EN129" i="5"/>
  <c r="AS130" i="5"/>
  <c r="FD131" i="5"/>
  <c r="FG131" i="5" s="1"/>
  <c r="EN131" i="5"/>
  <c r="AS131" i="5"/>
  <c r="FE132" i="5"/>
  <c r="CF126" i="5"/>
  <c r="CG126" i="5"/>
  <c r="EN130" i="5"/>
  <c r="EN128" i="5"/>
  <c r="ES132" i="5"/>
  <c r="EV132" i="5" s="1"/>
  <c r="EV127" i="5"/>
  <c r="ER132" i="5"/>
  <c r="AS129" i="5"/>
  <c r="DI126" i="5"/>
  <c r="DH126" i="5"/>
  <c r="DH133" i="5"/>
  <c r="DI133" i="5"/>
  <c r="AM127" i="5"/>
  <c r="AQ127" i="5"/>
  <c r="FE127" i="5"/>
  <c r="DD134" i="5"/>
  <c r="DD135" i="5"/>
  <c r="EK135" i="5"/>
  <c r="EO135" i="5"/>
  <c r="ES135" i="5"/>
  <c r="FA135" i="5"/>
  <c r="FE135" i="5"/>
  <c r="CB137" i="5"/>
  <c r="CB139" i="5" s="1"/>
  <c r="EF137" i="5"/>
  <c r="EF139" i="5" s="1"/>
  <c r="EK139" i="5"/>
  <c r="FJ134" i="5" s="1"/>
  <c r="EW139" i="5"/>
  <c r="FJ137" i="5" s="1"/>
  <c r="FA139" i="5"/>
  <c r="FJ138" i="5" s="1"/>
  <c r="AF127" i="5"/>
  <c r="AF132" i="5" s="1"/>
  <c r="AY127" i="5"/>
  <c r="EW127" i="5"/>
  <c r="FF127" i="5"/>
  <c r="FN127" i="5"/>
  <c r="DD128" i="5"/>
  <c r="EZ128" i="5"/>
  <c r="FD128" i="5" s="1"/>
  <c r="FG128" i="5" s="1"/>
  <c r="AY129" i="5"/>
  <c r="CB129" i="5"/>
  <c r="EF129" i="5"/>
  <c r="FN129" i="5"/>
  <c r="FC129" i="5" s="1"/>
  <c r="DD130" i="5"/>
  <c r="EZ130" i="5"/>
  <c r="AY131" i="5"/>
  <c r="BA131" i="5" s="1"/>
  <c r="AU132" i="5"/>
  <c r="DD136" i="5"/>
  <c r="EK136" i="5"/>
  <c r="ES136" i="5"/>
  <c r="FA136" i="5"/>
  <c r="FE136" i="5"/>
  <c r="DD137" i="5"/>
  <c r="EO137" i="5"/>
  <c r="EZ127" i="5"/>
  <c r="FR127" i="5"/>
  <c r="FR132" i="5" s="1"/>
  <c r="AY128" i="5"/>
  <c r="AY130" i="5"/>
  <c r="CB130" i="5"/>
  <c r="EF130" i="5"/>
  <c r="AS113" i="5"/>
  <c r="FD116" i="5"/>
  <c r="FG116" i="5" s="1"/>
  <c r="EN116" i="5"/>
  <c r="AS116" i="5"/>
  <c r="EN113" i="5"/>
  <c r="FD114" i="5"/>
  <c r="FG114" i="5" s="1"/>
  <c r="EN114" i="5"/>
  <c r="EN115" i="5"/>
  <c r="ES117" i="5"/>
  <c r="EV117" i="5" s="1"/>
  <c r="EV112" i="5"/>
  <c r="CF111" i="5"/>
  <c r="CG111" i="5"/>
  <c r="BD118" i="5"/>
  <c r="BE118" i="5"/>
  <c r="CG118" i="5"/>
  <c r="CF118" i="5"/>
  <c r="DI111" i="5"/>
  <c r="DH111" i="5"/>
  <c r="DH118" i="5"/>
  <c r="DI118" i="5"/>
  <c r="FE117" i="5"/>
  <c r="AM112" i="5"/>
  <c r="FE112" i="5"/>
  <c r="DD119" i="5"/>
  <c r="DD120" i="5"/>
  <c r="EK120" i="5"/>
  <c r="EO120" i="5"/>
  <c r="ES120" i="5"/>
  <c r="FA120" i="5"/>
  <c r="FE120" i="5"/>
  <c r="CB122" i="5"/>
  <c r="CB124" i="5" s="1"/>
  <c r="EF122" i="5"/>
  <c r="EF124" i="5" s="1"/>
  <c r="EW124" i="5"/>
  <c r="FJ122" i="5" s="1"/>
  <c r="AF112" i="5"/>
  <c r="AF117" i="5" s="1"/>
  <c r="AY112" i="5"/>
  <c r="EW112" i="5"/>
  <c r="FF112" i="5"/>
  <c r="FN112" i="5"/>
  <c r="DD113" i="5"/>
  <c r="EZ113" i="5"/>
  <c r="AY114" i="5"/>
  <c r="CB114" i="5"/>
  <c r="EF114" i="5"/>
  <c r="FN114" i="5"/>
  <c r="FC114" i="5" s="1"/>
  <c r="DD115" i="5"/>
  <c r="EZ115" i="5"/>
  <c r="FD115" i="5" s="1"/>
  <c r="FG115" i="5" s="1"/>
  <c r="AY116" i="5"/>
  <c r="AQ117" i="5"/>
  <c r="AU117" i="5"/>
  <c r="EK121" i="5"/>
  <c r="ES121" i="5"/>
  <c r="FA121" i="5"/>
  <c r="FE121" i="5"/>
  <c r="DD122" i="5"/>
  <c r="EO122" i="5"/>
  <c r="EZ112" i="5"/>
  <c r="FR112" i="5"/>
  <c r="FR117" i="5" s="1"/>
  <c r="AY113" i="5"/>
  <c r="AY115" i="5"/>
  <c r="CB115" i="5"/>
  <c r="EF115" i="5"/>
  <c r="ES102" i="5"/>
  <c r="EV102" i="5" s="1"/>
  <c r="EV97" i="5"/>
  <c r="AS99" i="5"/>
  <c r="DI96" i="5"/>
  <c r="DH96" i="5"/>
  <c r="DH103" i="5"/>
  <c r="DI103" i="5"/>
  <c r="AS101" i="5"/>
  <c r="BD103" i="5"/>
  <c r="BE103" i="5"/>
  <c r="CG103" i="5"/>
  <c r="CF103" i="5"/>
  <c r="FD99" i="5"/>
  <c r="FG99" i="5" s="1"/>
  <c r="EN99" i="5"/>
  <c r="FD101" i="5"/>
  <c r="FG101" i="5" s="1"/>
  <c r="EN101" i="5"/>
  <c r="CF96" i="5"/>
  <c r="CG96" i="5"/>
  <c r="AS98" i="5"/>
  <c r="EN100" i="5"/>
  <c r="FE102" i="5"/>
  <c r="FE110" i="5"/>
  <c r="EN98" i="5"/>
  <c r="FC98" i="5"/>
  <c r="ES110" i="5"/>
  <c r="AM97" i="5"/>
  <c r="AQ97" i="5"/>
  <c r="FE97" i="5"/>
  <c r="DD104" i="5"/>
  <c r="DD105" i="5"/>
  <c r="EK105" i="5"/>
  <c r="EO105" i="5"/>
  <c r="FA105" i="5"/>
  <c r="CB107" i="5"/>
  <c r="CB109" i="5" s="1"/>
  <c r="EF107" i="5"/>
  <c r="EF109" i="5" s="1"/>
  <c r="EK109" i="5"/>
  <c r="FJ104" i="5" s="1"/>
  <c r="FA109" i="5"/>
  <c r="FJ108" i="5" s="1"/>
  <c r="AF97" i="5"/>
  <c r="AF102" i="5" s="1"/>
  <c r="AY97" i="5"/>
  <c r="EW97" i="5"/>
  <c r="FF97" i="5"/>
  <c r="FN97" i="5"/>
  <c r="DD98" i="5"/>
  <c r="EZ98" i="5"/>
  <c r="FD98" i="5" s="1"/>
  <c r="FG98" i="5" s="1"/>
  <c r="AY99" i="5"/>
  <c r="CB99" i="5"/>
  <c r="EF99" i="5"/>
  <c r="FN99" i="5"/>
  <c r="FC99" i="5" s="1"/>
  <c r="DD100" i="5"/>
  <c r="EZ100" i="5"/>
  <c r="AY101" i="5"/>
  <c r="AU102" i="5"/>
  <c r="EK106" i="5"/>
  <c r="FA106" i="5"/>
  <c r="DD107" i="5"/>
  <c r="EO107" i="5"/>
  <c r="EZ97" i="5"/>
  <c r="FR97" i="5"/>
  <c r="FR102" i="5" s="1"/>
  <c r="AY98" i="5"/>
  <c r="AY100" i="5"/>
  <c r="CB100" i="5"/>
  <c r="EF100" i="5"/>
  <c r="EN83" i="5"/>
  <c r="AQ87" i="5"/>
  <c r="AV87" i="5"/>
  <c r="EW82" i="5"/>
  <c r="AY82" i="5"/>
  <c r="DD82" i="5"/>
  <c r="EO90" i="5"/>
  <c r="CB83" i="5"/>
  <c r="EK91" i="5"/>
  <c r="CG88" i="5"/>
  <c r="CF88" i="5"/>
  <c r="EK84" i="5"/>
  <c r="AS85" i="5"/>
  <c r="AS86" i="5"/>
  <c r="EV87" i="5"/>
  <c r="AM82" i="5"/>
  <c r="CG81" i="5"/>
  <c r="AE87" i="5"/>
  <c r="AF82" i="5"/>
  <c r="EF82" i="5"/>
  <c r="FA90" i="5"/>
  <c r="FK87" i="5"/>
  <c r="EZ82" i="5"/>
  <c r="FN82" i="5"/>
  <c r="EW83" i="5"/>
  <c r="EY83" i="5" s="1"/>
  <c r="AY83" i="5"/>
  <c r="EO91" i="5"/>
  <c r="DD83" i="5"/>
  <c r="EN85" i="5"/>
  <c r="FD86" i="5"/>
  <c r="FG86" i="5" s="1"/>
  <c r="EN86" i="5"/>
  <c r="EV82" i="5"/>
  <c r="FO87" i="5"/>
  <c r="FR82" i="5"/>
  <c r="FR87" i="5" s="1"/>
  <c r="AF83" i="5"/>
  <c r="AS83" i="5" s="1"/>
  <c r="EF83" i="5"/>
  <c r="FA91" i="5"/>
  <c r="FN83" i="5"/>
  <c r="FC83" i="5" s="1"/>
  <c r="EZ83" i="5"/>
  <c r="CB82" i="5"/>
  <c r="EK90" i="5"/>
  <c r="FE82" i="5"/>
  <c r="BD88" i="5"/>
  <c r="BE88" i="5"/>
  <c r="AS84" i="5"/>
  <c r="DH88" i="5"/>
  <c r="DI88" i="5"/>
  <c r="DD89" i="5"/>
  <c r="DD90" i="5"/>
  <c r="EK94" i="5"/>
  <c r="FJ89" i="5" s="1"/>
  <c r="EO94" i="5"/>
  <c r="FJ90" i="5" s="1"/>
  <c r="ES94" i="5"/>
  <c r="FJ91" i="5" s="1"/>
  <c r="EW94" i="5"/>
  <c r="FJ92" i="5" s="1"/>
  <c r="FA94" i="5"/>
  <c r="FJ93" i="5" s="1"/>
  <c r="FE94" i="5"/>
  <c r="FJ94" i="5" s="1"/>
  <c r="FF82" i="5"/>
  <c r="AY84" i="5"/>
  <c r="BA84" i="5" s="1"/>
  <c r="CB84" i="5"/>
  <c r="EF84" i="5"/>
  <c r="FN84" i="5"/>
  <c r="FC84" i="5" s="1"/>
  <c r="DD85" i="5"/>
  <c r="EZ85" i="5"/>
  <c r="AY86" i="5"/>
  <c r="FN86" i="5"/>
  <c r="FC86" i="5" s="1"/>
  <c r="AU87" i="5"/>
  <c r="DD91" i="5"/>
  <c r="EO92" i="5"/>
  <c r="ES92" i="5"/>
  <c r="ES95" i="5" s="1"/>
  <c r="FE92" i="5"/>
  <c r="AY85" i="5"/>
  <c r="CB85" i="5"/>
  <c r="EF85" i="5"/>
  <c r="EN68" i="5"/>
  <c r="AS69" i="5"/>
  <c r="EN69" i="5"/>
  <c r="AM67" i="5"/>
  <c r="AV72" i="5"/>
  <c r="EW67" i="5"/>
  <c r="AY67" i="5"/>
  <c r="DD67" i="5"/>
  <c r="EO75" i="5"/>
  <c r="CB68" i="5"/>
  <c r="EK76" i="5"/>
  <c r="CG73" i="5"/>
  <c r="CF73" i="5"/>
  <c r="AS70" i="5"/>
  <c r="AS71" i="5"/>
  <c r="EV72" i="5"/>
  <c r="CG66" i="5"/>
  <c r="AE72" i="5"/>
  <c r="AF67" i="5"/>
  <c r="EF67" i="5"/>
  <c r="FA75" i="5"/>
  <c r="FK72" i="5"/>
  <c r="EZ67" i="5"/>
  <c r="FN67" i="5"/>
  <c r="EW68" i="5"/>
  <c r="EY68" i="5" s="1"/>
  <c r="AY68" i="5"/>
  <c r="EO76" i="5"/>
  <c r="DD68" i="5"/>
  <c r="EK77" i="5"/>
  <c r="CB69" i="5"/>
  <c r="EZ69" i="5"/>
  <c r="FN69" i="5"/>
  <c r="FC69" i="5" s="1"/>
  <c r="EN70" i="5"/>
  <c r="FD71" i="5"/>
  <c r="FG71" i="5" s="1"/>
  <c r="EN71" i="5"/>
  <c r="EV67" i="5"/>
  <c r="FO72" i="5"/>
  <c r="FR67" i="5"/>
  <c r="FR72" i="5" s="1"/>
  <c r="AF68" i="5"/>
  <c r="AS68" i="5" s="1"/>
  <c r="EF68" i="5"/>
  <c r="FA76" i="5"/>
  <c r="FN68" i="5"/>
  <c r="FC68" i="5" s="1"/>
  <c r="EZ68" i="5"/>
  <c r="EW69" i="5"/>
  <c r="EY69" i="5" s="1"/>
  <c r="AY69" i="5"/>
  <c r="DD69" i="5"/>
  <c r="EO77" i="5"/>
  <c r="CB67" i="5"/>
  <c r="EK75" i="5"/>
  <c r="FE67" i="5"/>
  <c r="BD73" i="5"/>
  <c r="BE73" i="5"/>
  <c r="FA77" i="5"/>
  <c r="EF69" i="5"/>
  <c r="DH73" i="5"/>
  <c r="DI73" i="5"/>
  <c r="FE80" i="5"/>
  <c r="DD74" i="5"/>
  <c r="DD75" i="5"/>
  <c r="EK79" i="5"/>
  <c r="FJ74" i="5" s="1"/>
  <c r="EO79" i="5"/>
  <c r="FJ75" i="5" s="1"/>
  <c r="EW79" i="5"/>
  <c r="FJ77" i="5" s="1"/>
  <c r="FA79" i="5"/>
  <c r="FJ78" i="5" s="1"/>
  <c r="FF67" i="5"/>
  <c r="DD70" i="5"/>
  <c r="EZ70" i="5"/>
  <c r="AY71" i="5"/>
  <c r="FN71" i="5"/>
  <c r="FC71" i="5" s="1"/>
  <c r="AU72" i="5"/>
  <c r="DD76" i="5"/>
  <c r="DD77" i="5"/>
  <c r="ES77" i="5"/>
  <c r="ES80" i="5" s="1"/>
  <c r="AY70" i="5"/>
  <c r="CB70" i="5"/>
  <c r="EF70" i="5"/>
  <c r="EV52" i="5"/>
  <c r="ES57" i="5"/>
  <c r="EV57" i="5" s="1"/>
  <c r="AS54" i="5"/>
  <c r="DH51" i="5"/>
  <c r="DI51" i="5"/>
  <c r="DH58" i="5"/>
  <c r="DI58" i="5"/>
  <c r="BD58" i="5"/>
  <c r="BE58" i="5"/>
  <c r="CG58" i="5"/>
  <c r="CF58" i="5"/>
  <c r="FD54" i="5"/>
  <c r="FG54" i="5" s="1"/>
  <c r="EN54" i="5"/>
  <c r="FD56" i="5"/>
  <c r="FG56" i="5" s="1"/>
  <c r="EN56" i="5"/>
  <c r="AS56" i="5"/>
  <c r="CF51" i="5"/>
  <c r="CG51" i="5"/>
  <c r="AS53" i="5"/>
  <c r="EN55" i="5"/>
  <c r="FC55" i="5"/>
  <c r="EN53" i="5"/>
  <c r="FA57" i="5"/>
  <c r="FE57" i="5" s="1"/>
  <c r="DD59" i="5"/>
  <c r="DD60" i="5"/>
  <c r="EK60" i="5"/>
  <c r="EO60" i="5"/>
  <c r="ES60" i="5"/>
  <c r="FA60" i="5"/>
  <c r="FE60" i="5"/>
  <c r="CB62" i="5"/>
  <c r="CB64" i="5" s="1"/>
  <c r="EF62" i="5"/>
  <c r="EF64" i="5" s="1"/>
  <c r="EW64" i="5"/>
  <c r="FJ62" i="5" s="1"/>
  <c r="AM52" i="5"/>
  <c r="AQ52" i="5"/>
  <c r="AF52" i="5"/>
  <c r="AF57" i="5" s="1"/>
  <c r="AY52" i="5"/>
  <c r="EW52" i="5"/>
  <c r="FF52" i="5"/>
  <c r="FN52" i="5"/>
  <c r="DD53" i="5"/>
  <c r="EZ53" i="5"/>
  <c r="FD53" i="5" s="1"/>
  <c r="FG53" i="5" s="1"/>
  <c r="AY54" i="5"/>
  <c r="BA54" i="5" s="1"/>
  <c r="CB54" i="5"/>
  <c r="EF54" i="5"/>
  <c r="FN54" i="5"/>
  <c r="FC54" i="5" s="1"/>
  <c r="DD55" i="5"/>
  <c r="EZ55" i="5"/>
  <c r="AY56" i="5"/>
  <c r="AU57" i="5"/>
  <c r="DD61" i="5"/>
  <c r="EK61" i="5"/>
  <c r="ES61" i="5"/>
  <c r="FA61" i="5"/>
  <c r="FE61" i="5"/>
  <c r="DD62" i="5"/>
  <c r="EO62" i="5"/>
  <c r="EZ52" i="5"/>
  <c r="FR52" i="5"/>
  <c r="FR57" i="5" s="1"/>
  <c r="AY53" i="5"/>
  <c r="AY55" i="5"/>
  <c r="CB55" i="5"/>
  <c r="EF55" i="5"/>
  <c r="DI36" i="5"/>
  <c r="EN38" i="5"/>
  <c r="EV37" i="5"/>
  <c r="FO42" i="5"/>
  <c r="FR37" i="5"/>
  <c r="FR42" i="5" s="1"/>
  <c r="CB38" i="5"/>
  <c r="EK46" i="5"/>
  <c r="AS39" i="5"/>
  <c r="AS40" i="5"/>
  <c r="FD41" i="5"/>
  <c r="FG41" i="5" s="1"/>
  <c r="EN41" i="5"/>
  <c r="CB37" i="5"/>
  <c r="EK45" i="5"/>
  <c r="BD43" i="5"/>
  <c r="BE43" i="5"/>
  <c r="FC38" i="5"/>
  <c r="FD39" i="5"/>
  <c r="FG39" i="5" s="1"/>
  <c r="EN39" i="5"/>
  <c r="EN40" i="5"/>
  <c r="FC40" i="5"/>
  <c r="AS41" i="5"/>
  <c r="EW38" i="5"/>
  <c r="EY38" i="5" s="1"/>
  <c r="AY38" i="5"/>
  <c r="EF38" i="5"/>
  <c r="FA46" i="5"/>
  <c r="AM37" i="5"/>
  <c r="AV42" i="5"/>
  <c r="EW37" i="5"/>
  <c r="AY37" i="5"/>
  <c r="DD37" i="5"/>
  <c r="EO45" i="5"/>
  <c r="CG36" i="5"/>
  <c r="AE42" i="5"/>
  <c r="AF37" i="5"/>
  <c r="AF42" i="5" s="1"/>
  <c r="EF37" i="5"/>
  <c r="FA45" i="5"/>
  <c r="FK42" i="5"/>
  <c r="EZ37" i="5"/>
  <c r="FN37" i="5"/>
  <c r="AS38" i="5"/>
  <c r="CG43" i="5"/>
  <c r="CF43" i="5"/>
  <c r="DH43" i="5"/>
  <c r="DI43" i="5"/>
  <c r="DD44" i="5"/>
  <c r="DD45" i="5"/>
  <c r="ES45" i="5"/>
  <c r="ES50" i="5" s="1"/>
  <c r="FE45" i="5"/>
  <c r="FE50" i="5" s="1"/>
  <c r="CB47" i="5"/>
  <c r="CB49" i="5" s="1"/>
  <c r="EF47" i="5"/>
  <c r="EF49" i="5" s="1"/>
  <c r="EK49" i="5"/>
  <c r="FJ44" i="5" s="1"/>
  <c r="FA49" i="5"/>
  <c r="FJ48" i="5" s="1"/>
  <c r="FF37" i="5"/>
  <c r="DD38" i="5"/>
  <c r="EZ38" i="5"/>
  <c r="AY39" i="5"/>
  <c r="BA39" i="5" s="1"/>
  <c r="CB39" i="5"/>
  <c r="EF39" i="5"/>
  <c r="FN39" i="5"/>
  <c r="FC39" i="5" s="1"/>
  <c r="DD40" i="5"/>
  <c r="EZ40" i="5"/>
  <c r="AY41" i="5"/>
  <c r="AU42" i="5"/>
  <c r="DD46" i="5"/>
  <c r="DD47" i="5"/>
  <c r="EO47" i="5"/>
  <c r="AY40" i="5"/>
  <c r="CB40" i="5"/>
  <c r="EF40" i="5"/>
  <c r="CF21" i="5"/>
  <c r="CG21" i="5"/>
  <c r="AS23" i="5"/>
  <c r="EN25" i="5"/>
  <c r="FC25" i="5"/>
  <c r="EN23" i="5"/>
  <c r="ES27" i="5"/>
  <c r="EV27" i="5" s="1"/>
  <c r="EV22" i="5"/>
  <c r="AS24" i="5"/>
  <c r="DI21" i="5"/>
  <c r="DH21" i="5"/>
  <c r="DH28" i="5"/>
  <c r="DI28" i="5"/>
  <c r="AS26" i="5"/>
  <c r="BD28" i="5"/>
  <c r="BE28" i="5"/>
  <c r="CG28" i="5"/>
  <c r="CF28" i="5"/>
  <c r="FD24" i="5"/>
  <c r="FG24" i="5" s="1"/>
  <c r="EN24" i="5"/>
  <c r="AS25" i="5"/>
  <c r="FD26" i="5"/>
  <c r="FG26" i="5" s="1"/>
  <c r="EN26" i="5"/>
  <c r="AM22" i="5"/>
  <c r="AQ22" i="5"/>
  <c r="FE22" i="5"/>
  <c r="DD29" i="5"/>
  <c r="DD30" i="5"/>
  <c r="EK30" i="5"/>
  <c r="EO30" i="5"/>
  <c r="FA30" i="5"/>
  <c r="CB32" i="5"/>
  <c r="CB34" i="5" s="1"/>
  <c r="EF32" i="5"/>
  <c r="EF34" i="5" s="1"/>
  <c r="EK34" i="5"/>
  <c r="FJ29" i="5" s="1"/>
  <c r="EW34" i="5"/>
  <c r="FJ32" i="5" s="1"/>
  <c r="FA34" i="5"/>
  <c r="FJ33" i="5" s="1"/>
  <c r="AF22" i="5"/>
  <c r="AF27" i="5" s="1"/>
  <c r="AY22" i="5"/>
  <c r="EW22" i="5"/>
  <c r="FF22" i="5"/>
  <c r="FN22" i="5"/>
  <c r="DD23" i="5"/>
  <c r="EZ23" i="5"/>
  <c r="FD23" i="5" s="1"/>
  <c r="FG23" i="5" s="1"/>
  <c r="AY24" i="5"/>
  <c r="CB24" i="5"/>
  <c r="EF24" i="5"/>
  <c r="FN24" i="5"/>
  <c r="FC24" i="5" s="1"/>
  <c r="DD25" i="5"/>
  <c r="EZ25" i="5"/>
  <c r="AY26" i="5"/>
  <c r="BA26" i="5" s="1"/>
  <c r="AU27" i="5"/>
  <c r="DD31" i="5"/>
  <c r="EK31" i="5"/>
  <c r="FA31" i="5"/>
  <c r="DD32" i="5"/>
  <c r="EO32" i="5"/>
  <c r="EZ22" i="5"/>
  <c r="FR22" i="5"/>
  <c r="FR27" i="5" s="1"/>
  <c r="AY23" i="5"/>
  <c r="BA23" i="5" s="1"/>
  <c r="AY25" i="5"/>
  <c r="CB25" i="5"/>
  <c r="EF25" i="5"/>
  <c r="EZ7" i="5"/>
  <c r="FA8" i="5"/>
  <c r="FE8" i="5" s="1"/>
  <c r="FB8" i="5"/>
  <c r="FF8" i="5" s="1"/>
  <c r="FA9" i="5"/>
  <c r="FE9" i="5" s="1"/>
  <c r="FB9" i="5"/>
  <c r="FF9" i="5" s="1"/>
  <c r="FA10" i="5"/>
  <c r="FE10" i="5" s="1"/>
  <c r="FB10" i="5"/>
  <c r="FF10" i="5" s="1"/>
  <c r="FA11" i="5"/>
  <c r="FE11" i="5" s="1"/>
  <c r="FB11" i="5"/>
  <c r="FF11" i="5" s="1"/>
  <c r="FE7" i="5"/>
  <c r="FF7" i="5"/>
  <c r="EZ9" i="5"/>
  <c r="FN8" i="5"/>
  <c r="FN10" i="5"/>
  <c r="FN11" i="5"/>
  <c r="FN9" i="5"/>
  <c r="FN7" i="5"/>
  <c r="FR9" i="5"/>
  <c r="FR10" i="5"/>
  <c r="FR11" i="5"/>
  <c r="FM12" i="5"/>
  <c r="FQ12" i="5"/>
  <c r="FP12" i="5"/>
  <c r="FL12" i="5"/>
  <c r="FR7" i="5"/>
  <c r="AV175" i="11" l="1"/>
  <c r="AV151" i="11"/>
  <c r="AZ35" i="11"/>
  <c r="AZ158" i="11" s="1"/>
  <c r="AQ158" i="11"/>
  <c r="AV23" i="11"/>
  <c r="AV156" i="11" s="1"/>
  <c r="X156" i="11"/>
  <c r="AY48" i="11"/>
  <c r="AN160" i="11"/>
  <c r="AW23" i="11"/>
  <c r="AW156" i="11" s="1"/>
  <c r="AE156" i="11"/>
  <c r="W61" i="11"/>
  <c r="W162" i="11" s="1"/>
  <c r="AE162" i="11"/>
  <c r="AV54" i="11"/>
  <c r="AV161" i="11" s="1"/>
  <c r="X161" i="11"/>
  <c r="AY73" i="11"/>
  <c r="AN164" i="11"/>
  <c r="N87" i="11"/>
  <c r="N165" i="11"/>
  <c r="AY42" i="11"/>
  <c r="AY159" i="11" s="1"/>
  <c r="AN159" i="11"/>
  <c r="AZ73" i="11"/>
  <c r="AQ164" i="11"/>
  <c r="AT152" i="11"/>
  <c r="AA152" i="11"/>
  <c r="AW112" i="11"/>
  <c r="AW170" i="11" s="1"/>
  <c r="AE170" i="11"/>
  <c r="AZ61" i="11"/>
  <c r="AZ162" i="11" s="1"/>
  <c r="AQ162" i="11"/>
  <c r="AW118" i="11"/>
  <c r="AW171" i="11" s="1"/>
  <c r="AE171" i="11"/>
  <c r="O119" i="11"/>
  <c r="O170" i="11"/>
  <c r="AZ131" i="11"/>
  <c r="AQ173" i="11"/>
  <c r="G147" i="11"/>
  <c r="AZ112" i="11"/>
  <c r="AZ170" i="11" s="1"/>
  <c r="AQ170" i="11"/>
  <c r="AZ144" i="11"/>
  <c r="AQ175" i="11"/>
  <c r="AQ151" i="11"/>
  <c r="AZ137" i="11"/>
  <c r="AZ174" i="11" s="1"/>
  <c r="AQ174" i="11"/>
  <c r="AV48" i="11"/>
  <c r="AV160" i="11" s="1"/>
  <c r="X160" i="11"/>
  <c r="AW54" i="11"/>
  <c r="AW161" i="11" s="1"/>
  <c r="AE161" i="11"/>
  <c r="AG152" i="11"/>
  <c r="L152" i="11"/>
  <c r="AW67" i="11"/>
  <c r="AW163" i="11" s="1"/>
  <c r="AE163" i="11"/>
  <c r="AW29" i="11"/>
  <c r="AW157" i="11" s="1"/>
  <c r="AE157" i="11"/>
  <c r="AM152" i="11"/>
  <c r="T152" i="11"/>
  <c r="AY54" i="11"/>
  <c r="AY161" i="11" s="1"/>
  <c r="AN161" i="11"/>
  <c r="AY35" i="11"/>
  <c r="AY158" i="11" s="1"/>
  <c r="AN158" i="11"/>
  <c r="AO152" i="11"/>
  <c r="AW86" i="11"/>
  <c r="AW166" i="11" s="1"/>
  <c r="AE166" i="11"/>
  <c r="AY67" i="11"/>
  <c r="AY163" i="11" s="1"/>
  <c r="AN163" i="11"/>
  <c r="AV61" i="11"/>
  <c r="AV162" i="11" s="1"/>
  <c r="X162" i="11"/>
  <c r="AY86" i="11"/>
  <c r="AY166" i="11" s="1"/>
  <c r="AN166" i="11"/>
  <c r="AW131" i="11"/>
  <c r="AE173" i="11"/>
  <c r="G134" i="11"/>
  <c r="AW137" i="11"/>
  <c r="AW174" i="11" s="1"/>
  <c r="AE174" i="11"/>
  <c r="X138" i="11"/>
  <c r="X172" i="11"/>
  <c r="AV131" i="11"/>
  <c r="AV173" i="11" s="1"/>
  <c r="X173" i="11"/>
  <c r="W144" i="11"/>
  <c r="G146" i="11"/>
  <c r="W150" i="11"/>
  <c r="W176" i="11" s="1"/>
  <c r="AX175" i="11"/>
  <c r="AX151" i="11"/>
  <c r="N175" i="11"/>
  <c r="N151" i="11"/>
  <c r="AW150" i="11"/>
  <c r="AW176" i="11" s="1"/>
  <c r="AE176" i="11"/>
  <c r="AW125" i="11"/>
  <c r="AW172" i="11" s="1"/>
  <c r="AE172" i="11"/>
  <c r="BA175" i="11"/>
  <c r="BA151" i="11"/>
  <c r="AY131" i="11"/>
  <c r="AY173" i="11" s="1"/>
  <c r="AN173" i="11"/>
  <c r="AZ86" i="11"/>
  <c r="AZ166" i="11" s="1"/>
  <c r="AQ166" i="11"/>
  <c r="BA87" i="11"/>
  <c r="BA165" i="11"/>
  <c r="AY29" i="11"/>
  <c r="AY157" i="11" s="1"/>
  <c r="AN157" i="11"/>
  <c r="AV29" i="11"/>
  <c r="AV157" i="11" s="1"/>
  <c r="X157" i="11"/>
  <c r="AD152" i="11"/>
  <c r="AW35" i="11"/>
  <c r="AW158" i="11" s="1"/>
  <c r="AE158" i="11"/>
  <c r="BA36" i="11"/>
  <c r="BA155" i="11"/>
  <c r="AV35" i="11"/>
  <c r="X158" i="11"/>
  <c r="AI152" i="11"/>
  <c r="P152" i="11"/>
  <c r="AR152" i="11"/>
  <c r="AW99" i="11"/>
  <c r="AW168" i="11" s="1"/>
  <c r="AE168" i="11"/>
  <c r="AY61" i="11"/>
  <c r="AY162" i="11" s="1"/>
  <c r="AN162" i="11"/>
  <c r="AV106" i="11"/>
  <c r="AV169" i="11" s="1"/>
  <c r="AV171" i="11"/>
  <c r="AY112" i="11"/>
  <c r="AY170" i="11" s="1"/>
  <c r="AN170" i="11"/>
  <c r="AV112" i="11"/>
  <c r="AV170" i="11" s="1"/>
  <c r="X170" i="11"/>
  <c r="G133" i="11"/>
  <c r="N138" i="11"/>
  <c r="N172" i="11"/>
  <c r="AZ67" i="11"/>
  <c r="AZ163" i="11" s="1"/>
  <c r="AQ163" i="11"/>
  <c r="AV176" i="11"/>
  <c r="AX138" i="11"/>
  <c r="AX173" i="11"/>
  <c r="AW144" i="11"/>
  <c r="AU144" i="11" s="1"/>
  <c r="AE175" i="11"/>
  <c r="AE151" i="11"/>
  <c r="AZ118" i="11"/>
  <c r="AZ171" i="11" s="1"/>
  <c r="AQ171" i="11"/>
  <c r="BA119" i="11"/>
  <c r="BA169" i="11"/>
  <c r="AZ23" i="11"/>
  <c r="AZ156" i="11" s="1"/>
  <c r="AQ156" i="11"/>
  <c r="AW48" i="11"/>
  <c r="AW160" i="11" s="1"/>
  <c r="AE160" i="11"/>
  <c r="AZ48" i="11"/>
  <c r="AZ160" i="11" s="1"/>
  <c r="AQ160" i="11"/>
  <c r="AW73" i="11"/>
  <c r="AW164" i="11" s="1"/>
  <c r="AE164" i="11"/>
  <c r="AZ54" i="11"/>
  <c r="AZ161" i="11" s="1"/>
  <c r="AQ161" i="11"/>
  <c r="AY23" i="11"/>
  <c r="AY156" i="11" s="1"/>
  <c r="AN156" i="11"/>
  <c r="AX152" i="11"/>
  <c r="O87" i="11"/>
  <c r="O165" i="11"/>
  <c r="AU86" i="11"/>
  <c r="AU166" i="11" s="1"/>
  <c r="AV166" i="11"/>
  <c r="K152" i="11"/>
  <c r="AY99" i="11"/>
  <c r="AY168" i="11" s="1"/>
  <c r="AN168" i="11"/>
  <c r="AZ99" i="11"/>
  <c r="AZ168" i="11" s="1"/>
  <c r="AQ168" i="11"/>
  <c r="AY118" i="11"/>
  <c r="AY171" i="11" s="1"/>
  <c r="AN171" i="11"/>
  <c r="AU137" i="11"/>
  <c r="AU174" i="11" s="1"/>
  <c r="AV174" i="11"/>
  <c r="AV67" i="11"/>
  <c r="X163" i="11"/>
  <c r="AY144" i="11"/>
  <c r="AN175" i="11"/>
  <c r="AN151" i="11"/>
  <c r="AY137" i="11"/>
  <c r="AY174" i="11" s="1"/>
  <c r="AN174" i="11"/>
  <c r="AX119" i="11"/>
  <c r="AX169" i="11"/>
  <c r="X175" i="11"/>
  <c r="X151" i="11"/>
  <c r="AY150" i="11"/>
  <c r="AY176" i="11" s="1"/>
  <c r="AN176" i="11"/>
  <c r="O175" i="11"/>
  <c r="O151" i="11"/>
  <c r="BA138" i="11"/>
  <c r="BA172" i="11"/>
  <c r="E145" i="11"/>
  <c r="BB145" i="11" s="1"/>
  <c r="G145" i="11" s="1"/>
  <c r="D145" i="11"/>
  <c r="AV138" i="11"/>
  <c r="O138" i="11"/>
  <c r="AY125" i="11"/>
  <c r="AN138" i="11"/>
  <c r="E139" i="11"/>
  <c r="BB139" i="11" s="1"/>
  <c r="G139" i="11" s="1"/>
  <c r="D139" i="11"/>
  <c r="G50" i="11"/>
  <c r="O74" i="11"/>
  <c r="AU112" i="11"/>
  <c r="AU170" i="11" s="1"/>
  <c r="X119" i="11"/>
  <c r="AQ138" i="11"/>
  <c r="W138" i="11"/>
  <c r="AE138" i="11"/>
  <c r="AW138" i="11"/>
  <c r="E132" i="11"/>
  <c r="BB132" i="11" s="1"/>
  <c r="G132" i="11" s="1"/>
  <c r="D132" i="11"/>
  <c r="E126" i="11"/>
  <c r="BB126" i="11" s="1"/>
  <c r="G126" i="11" s="1"/>
  <c r="D126" i="11"/>
  <c r="AY106" i="11"/>
  <c r="AN119" i="11"/>
  <c r="AZ106" i="11"/>
  <c r="AQ119" i="11"/>
  <c r="AU99" i="11"/>
  <c r="AU168" i="11" s="1"/>
  <c r="W112" i="11"/>
  <c r="W170" i="11" s="1"/>
  <c r="N119" i="11"/>
  <c r="AW106" i="11"/>
  <c r="AE119" i="11"/>
  <c r="G65" i="11"/>
  <c r="G82" i="11"/>
  <c r="N100" i="11"/>
  <c r="W106" i="11"/>
  <c r="W169" i="11" s="1"/>
  <c r="W118" i="11"/>
  <c r="W171" i="11" s="1"/>
  <c r="AV119" i="11"/>
  <c r="E120" i="11"/>
  <c r="BB120" i="11" s="1"/>
  <c r="G120" i="11" s="1"/>
  <c r="D120" i="11"/>
  <c r="E113" i="11"/>
  <c r="BB113" i="11" s="1"/>
  <c r="G113" i="11" s="1"/>
  <c r="D113" i="11"/>
  <c r="E107" i="11"/>
  <c r="BB107" i="11" s="1"/>
  <c r="G107" i="11" s="1"/>
  <c r="D107" i="11"/>
  <c r="AV93" i="11"/>
  <c r="AV167" i="11" s="1"/>
  <c r="X100" i="11"/>
  <c r="E101" i="11"/>
  <c r="BB101" i="11" s="1"/>
  <c r="G101" i="11" s="1"/>
  <c r="D101" i="11"/>
  <c r="AN74" i="11"/>
  <c r="AW93" i="11"/>
  <c r="AE100" i="11"/>
  <c r="AZ93" i="11"/>
  <c r="AQ100" i="11"/>
  <c r="AY93" i="11"/>
  <c r="AN100" i="11"/>
  <c r="W99" i="11"/>
  <c r="W168" i="11" s="1"/>
  <c r="O100" i="11"/>
  <c r="W93" i="11"/>
  <c r="W167" i="11" s="1"/>
  <c r="E94" i="11"/>
  <c r="BB94" i="11" s="1"/>
  <c r="G94" i="11" s="1"/>
  <c r="D94" i="11"/>
  <c r="G45" i="11"/>
  <c r="AU48" i="11"/>
  <c r="AU160" i="11" s="1"/>
  <c r="AW80" i="11"/>
  <c r="AE87" i="11"/>
  <c r="AU29" i="11"/>
  <c r="AU157" i="11" s="1"/>
  <c r="N55" i="11"/>
  <c r="AV80" i="11"/>
  <c r="AV165" i="11" s="1"/>
  <c r="X87" i="11"/>
  <c r="E88" i="11"/>
  <c r="BB88" i="11" s="1"/>
  <c r="G88" i="11" s="1"/>
  <c r="D88" i="11"/>
  <c r="AZ80" i="11"/>
  <c r="AQ87" i="11"/>
  <c r="AU54" i="11"/>
  <c r="AU161" i="11" s="1"/>
  <c r="W67" i="11"/>
  <c r="W163" i="11" s="1"/>
  <c r="G70" i="11"/>
  <c r="AY80" i="11"/>
  <c r="AN87" i="11"/>
  <c r="G77" i="11"/>
  <c r="G83" i="11"/>
  <c r="W80" i="11"/>
  <c r="E81" i="11"/>
  <c r="BB81" i="11" s="1"/>
  <c r="G81" i="11" s="1"/>
  <c r="D81" i="11"/>
  <c r="O55" i="11"/>
  <c r="N74" i="11"/>
  <c r="W73" i="11"/>
  <c r="AU73" i="11"/>
  <c r="AU164" i="11" s="1"/>
  <c r="E75" i="11"/>
  <c r="BB75" i="11" s="1"/>
  <c r="G75" i="11" s="1"/>
  <c r="D75" i="11"/>
  <c r="AN55" i="11"/>
  <c r="AW61" i="11"/>
  <c r="AW162" i="11" s="1"/>
  <c r="AE74" i="11"/>
  <c r="AV74" i="11"/>
  <c r="E68" i="11"/>
  <c r="BB68" i="11" s="1"/>
  <c r="G68" i="11" s="1"/>
  <c r="D68" i="11"/>
  <c r="E62" i="11"/>
  <c r="BB62" i="11" s="1"/>
  <c r="G62" i="11" s="1"/>
  <c r="D62" i="11"/>
  <c r="N36" i="11"/>
  <c r="W48" i="11"/>
  <c r="W160" i="11" s="1"/>
  <c r="E56" i="11"/>
  <c r="BB56" i="11" s="1"/>
  <c r="G56" i="11" s="1"/>
  <c r="D56" i="11"/>
  <c r="AV42" i="11"/>
  <c r="AV159" i="11" s="1"/>
  <c r="X55" i="11"/>
  <c r="G44" i="11"/>
  <c r="W54" i="11"/>
  <c r="W161" i="11" s="1"/>
  <c r="AZ42" i="11"/>
  <c r="AQ55" i="11"/>
  <c r="W42" i="11"/>
  <c r="W159" i="11" s="1"/>
  <c r="AW42" i="11"/>
  <c r="AE55" i="11"/>
  <c r="E49" i="11"/>
  <c r="BB49" i="11" s="1"/>
  <c r="G49" i="11" s="1"/>
  <c r="D49" i="11"/>
  <c r="E43" i="11"/>
  <c r="BB43" i="11" s="1"/>
  <c r="G43" i="11" s="1"/>
  <c r="D43" i="11"/>
  <c r="AZ17" i="11"/>
  <c r="AQ36" i="11"/>
  <c r="AQ152" i="11" s="1"/>
  <c r="E37" i="11"/>
  <c r="BB37" i="11" s="1"/>
  <c r="G37" i="11" s="1"/>
  <c r="D37" i="11"/>
  <c r="O36" i="11"/>
  <c r="AV17" i="11"/>
  <c r="X36" i="11"/>
  <c r="X152" i="11" s="1"/>
  <c r="W23" i="11"/>
  <c r="W156" i="11" s="1"/>
  <c r="G12" i="11"/>
  <c r="AY17" i="11"/>
  <c r="AN36" i="11"/>
  <c r="AN152" i="11" s="1"/>
  <c r="AU23" i="11"/>
  <c r="AU156" i="11" s="1"/>
  <c r="AW17" i="11"/>
  <c r="AE36" i="11"/>
  <c r="AE152" i="11" s="1"/>
  <c r="W29" i="11"/>
  <c r="W157" i="11" s="1"/>
  <c r="E30" i="11"/>
  <c r="BB30" i="11" s="1"/>
  <c r="G30" i="11" s="1"/>
  <c r="D30" i="11"/>
  <c r="E24" i="11"/>
  <c r="BB24" i="11" s="1"/>
  <c r="G24" i="11" s="1"/>
  <c r="D24" i="11"/>
  <c r="E18" i="11"/>
  <c r="BB18" i="11" s="1"/>
  <c r="G18" i="11" s="1"/>
  <c r="D18" i="11"/>
  <c r="E13" i="11"/>
  <c r="W17" i="11"/>
  <c r="W155" i="11" s="1"/>
  <c r="BB14" i="11"/>
  <c r="G14" i="11" s="1"/>
  <c r="D14" i="11"/>
  <c r="ES215" i="5"/>
  <c r="AS564" i="5"/>
  <c r="BA564" i="5"/>
  <c r="BA443" i="5"/>
  <c r="DD447" i="5"/>
  <c r="BA460" i="5"/>
  <c r="DD462" i="5"/>
  <c r="BA85" i="5"/>
  <c r="BA400" i="5"/>
  <c r="BA458" i="5"/>
  <c r="CB477" i="5"/>
  <c r="BA549" i="5"/>
  <c r="EF319" i="5"/>
  <c r="FE350" i="5"/>
  <c r="BA475" i="5"/>
  <c r="BA503" i="5"/>
  <c r="ES155" i="5"/>
  <c r="FH70" i="5"/>
  <c r="BA338" i="5"/>
  <c r="FA575" i="5"/>
  <c r="BA491" i="5"/>
  <c r="DD492" i="5"/>
  <c r="EF462" i="5"/>
  <c r="DD477" i="5"/>
  <c r="BA563" i="5"/>
  <c r="BA308" i="5"/>
  <c r="CB552" i="5"/>
  <c r="EN309" i="5"/>
  <c r="FD309" i="5"/>
  <c r="FG309" i="5" s="1"/>
  <c r="BA40" i="5"/>
  <c r="DD207" i="5"/>
  <c r="BA295" i="5"/>
  <c r="BA446" i="5"/>
  <c r="BA476" i="5"/>
  <c r="FH563" i="5"/>
  <c r="BA41" i="5"/>
  <c r="BA566" i="5"/>
  <c r="EF484" i="5"/>
  <c r="DD177" i="5"/>
  <c r="BA251" i="5"/>
  <c r="CB507" i="5"/>
  <c r="BA550" i="5"/>
  <c r="AF567" i="5"/>
  <c r="BA353" i="5"/>
  <c r="BA356" i="5"/>
  <c r="DD357" i="5"/>
  <c r="BA371" i="5"/>
  <c r="EF372" i="5"/>
  <c r="BA398" i="5"/>
  <c r="BA401" i="5"/>
  <c r="EF402" i="5"/>
  <c r="DD402" i="5"/>
  <c r="BA506" i="5"/>
  <c r="EF544" i="5"/>
  <c r="BA101" i="5"/>
  <c r="BA129" i="5"/>
  <c r="BA145" i="5"/>
  <c r="BA173" i="5"/>
  <c r="BA249" i="5"/>
  <c r="BA296" i="5"/>
  <c r="EF117" i="5"/>
  <c r="DD117" i="5"/>
  <c r="FH399" i="5"/>
  <c r="FA470" i="5"/>
  <c r="EF477" i="5"/>
  <c r="BA25" i="5"/>
  <c r="BA24" i="5"/>
  <c r="ES65" i="5"/>
  <c r="BA86" i="5"/>
  <c r="AS82" i="5"/>
  <c r="BA113" i="5"/>
  <c r="BA130" i="5"/>
  <c r="AS232" i="5"/>
  <c r="BA248" i="5"/>
  <c r="EF252" i="5"/>
  <c r="BA265" i="5"/>
  <c r="DD282" i="5"/>
  <c r="FH413" i="5"/>
  <c r="EF432" i="5"/>
  <c r="DD432" i="5"/>
  <c r="FH38" i="5"/>
  <c r="BA70" i="5"/>
  <c r="BA69" i="5"/>
  <c r="EF177" i="5"/>
  <c r="FE185" i="5"/>
  <c r="CB297" i="5"/>
  <c r="EF492" i="5"/>
  <c r="EF559" i="5"/>
  <c r="CB514" i="5"/>
  <c r="DD147" i="5"/>
  <c r="FA200" i="5"/>
  <c r="AS202" i="5"/>
  <c r="CB267" i="5"/>
  <c r="EF282" i="5"/>
  <c r="BA294" i="5"/>
  <c r="EF312" i="5"/>
  <c r="EO410" i="5"/>
  <c r="CB462" i="5"/>
  <c r="FH475" i="5"/>
  <c r="BA53" i="5"/>
  <c r="CB102" i="5"/>
  <c r="BA161" i="5"/>
  <c r="BA174" i="5"/>
  <c r="FH235" i="5"/>
  <c r="BA264" i="5"/>
  <c r="EF327" i="5"/>
  <c r="DD327" i="5"/>
  <c r="BA355" i="5"/>
  <c r="ES380" i="5"/>
  <c r="FH386" i="5"/>
  <c r="CB417" i="5"/>
  <c r="BA429" i="5"/>
  <c r="BA445" i="5"/>
  <c r="BA488" i="5"/>
  <c r="EF507" i="5"/>
  <c r="CB327" i="5"/>
  <c r="FH338" i="5"/>
  <c r="EK350" i="5"/>
  <c r="EF357" i="5"/>
  <c r="EF447" i="5"/>
  <c r="BA505" i="5"/>
  <c r="BA520" i="5"/>
  <c r="EF454" i="5"/>
  <c r="FA35" i="5"/>
  <c r="EO65" i="5"/>
  <c r="BA71" i="5"/>
  <c r="EW80" i="5"/>
  <c r="BA98" i="5"/>
  <c r="EF102" i="5"/>
  <c r="DD102" i="5"/>
  <c r="FH130" i="5"/>
  <c r="CB132" i="5"/>
  <c r="ES140" i="5"/>
  <c r="FH145" i="5"/>
  <c r="CB147" i="5"/>
  <c r="FA155" i="5"/>
  <c r="BA158" i="5"/>
  <c r="CB162" i="5"/>
  <c r="EF192" i="5"/>
  <c r="DD192" i="5"/>
  <c r="EW200" i="5"/>
  <c r="BA205" i="5"/>
  <c r="BA204" i="5"/>
  <c r="CB222" i="5"/>
  <c r="BA250" i="5"/>
  <c r="EF267" i="5"/>
  <c r="DD267" i="5"/>
  <c r="EF297" i="5"/>
  <c r="DD297" i="5"/>
  <c r="EO305" i="5"/>
  <c r="CB312" i="5"/>
  <c r="BA326" i="5"/>
  <c r="FA335" i="5"/>
  <c r="BA339" i="5"/>
  <c r="FH353" i="5"/>
  <c r="EO440" i="5"/>
  <c r="BA444" i="5"/>
  <c r="EW455" i="5"/>
  <c r="FH473" i="5"/>
  <c r="DD507" i="5"/>
  <c r="EK515" i="5"/>
  <c r="CB522" i="5"/>
  <c r="BA536" i="5"/>
  <c r="EF537" i="5"/>
  <c r="DD537" i="5"/>
  <c r="CB567" i="5"/>
  <c r="EF567" i="5"/>
  <c r="DD567" i="5"/>
  <c r="ES575" i="5"/>
  <c r="EF499" i="5"/>
  <c r="AS490" i="5"/>
  <c r="FH490" i="5" s="1"/>
  <c r="AS311" i="5"/>
  <c r="BA311" i="5" s="1"/>
  <c r="EF79" i="5"/>
  <c r="AS219" i="5"/>
  <c r="AS128" i="5"/>
  <c r="BA128" i="5" s="1"/>
  <c r="EW110" i="5"/>
  <c r="AS115" i="5"/>
  <c r="EF27" i="5"/>
  <c r="DD27" i="5"/>
  <c r="AF72" i="5"/>
  <c r="FH144" i="5"/>
  <c r="CB192" i="5"/>
  <c r="BA219" i="5"/>
  <c r="DD252" i="5"/>
  <c r="FE380" i="5"/>
  <c r="CB537" i="5"/>
  <c r="EF552" i="5"/>
  <c r="DD552" i="5"/>
  <c r="CB499" i="5"/>
  <c r="AS534" i="5"/>
  <c r="AS266" i="5"/>
  <c r="BA266" i="5" s="1"/>
  <c r="AS220" i="5"/>
  <c r="BA220" i="5" s="1"/>
  <c r="AS263" i="5"/>
  <c r="BA263" i="5" s="1"/>
  <c r="AS114" i="5"/>
  <c r="BA114" i="5" s="1"/>
  <c r="CB27" i="5"/>
  <c r="BA55" i="5"/>
  <c r="EF57" i="5"/>
  <c r="DD57" i="5"/>
  <c r="EW65" i="5"/>
  <c r="BA99" i="5"/>
  <c r="BA115" i="5"/>
  <c r="BA116" i="5"/>
  <c r="FE140" i="5"/>
  <c r="BA175" i="5"/>
  <c r="CB177" i="5"/>
  <c r="FA185" i="5"/>
  <c r="BA190" i="5"/>
  <c r="BA189" i="5"/>
  <c r="EF207" i="5"/>
  <c r="BA235" i="5"/>
  <c r="FH234" i="5"/>
  <c r="EW245" i="5"/>
  <c r="CB252" i="5"/>
  <c r="CB282" i="5"/>
  <c r="BA324" i="5"/>
  <c r="BA341" i="5"/>
  <c r="EF342" i="5"/>
  <c r="DD342" i="5"/>
  <c r="CB357" i="5"/>
  <c r="DD372" i="5"/>
  <c r="FH383" i="5"/>
  <c r="EK395" i="5"/>
  <c r="FH460" i="5"/>
  <c r="EK485" i="5"/>
  <c r="CB492" i="5"/>
  <c r="DD514" i="5"/>
  <c r="EO530" i="5"/>
  <c r="BA534" i="5"/>
  <c r="FH550" i="5"/>
  <c r="EO560" i="5"/>
  <c r="AS535" i="5"/>
  <c r="BA535" i="5" s="1"/>
  <c r="AS385" i="5"/>
  <c r="BA385" i="5" s="1"/>
  <c r="AQ237" i="5"/>
  <c r="FH40" i="5"/>
  <c r="FH55" i="5"/>
  <c r="CB57" i="5"/>
  <c r="CB72" i="5"/>
  <c r="FE95" i="5"/>
  <c r="CB117" i="5"/>
  <c r="EF132" i="5"/>
  <c r="DD132" i="5"/>
  <c r="FA140" i="5"/>
  <c r="EF147" i="5"/>
  <c r="FH146" i="5"/>
  <c r="BA160" i="5"/>
  <c r="EF162" i="5"/>
  <c r="DD162" i="5"/>
  <c r="CB207" i="5"/>
  <c r="DD312" i="5"/>
  <c r="CB342" i="5"/>
  <c r="FH370" i="5"/>
  <c r="CB372" i="5"/>
  <c r="EK380" i="5"/>
  <c r="CB387" i="5"/>
  <c r="EF387" i="5"/>
  <c r="DD387" i="5"/>
  <c r="CB402" i="5"/>
  <c r="BA413" i="5"/>
  <c r="EF417" i="5"/>
  <c r="DD417" i="5"/>
  <c r="CB432" i="5"/>
  <c r="CB447" i="5"/>
  <c r="BA459" i="5"/>
  <c r="BA474" i="5"/>
  <c r="FH491" i="5"/>
  <c r="BA489" i="5"/>
  <c r="EF522" i="5"/>
  <c r="DD522" i="5"/>
  <c r="EF529" i="5"/>
  <c r="AS368" i="5"/>
  <c r="FH368" i="5" s="1"/>
  <c r="AS548" i="5"/>
  <c r="BA548" i="5" s="1"/>
  <c r="AS533" i="5"/>
  <c r="BA533" i="5" s="1"/>
  <c r="AS428" i="5"/>
  <c r="BA428" i="5" s="1"/>
  <c r="AS325" i="5"/>
  <c r="BA325" i="5" s="1"/>
  <c r="EF244" i="5"/>
  <c r="AS191" i="5"/>
  <c r="BA191" i="5" s="1"/>
  <c r="AS100" i="5"/>
  <c r="FH100" i="5" s="1"/>
  <c r="FE575" i="5"/>
  <c r="EK575" i="5"/>
  <c r="AS562" i="5"/>
  <c r="AS567" i="5" s="1"/>
  <c r="AQ567" i="5"/>
  <c r="FD563" i="5"/>
  <c r="FG563" i="5" s="1"/>
  <c r="EY562" i="5"/>
  <c r="EY567" i="5" s="1"/>
  <c r="EW567" i="5"/>
  <c r="EK562" i="5"/>
  <c r="AM567" i="5"/>
  <c r="EZ567" i="5"/>
  <c r="AY567" i="5"/>
  <c r="DD574" i="5"/>
  <c r="FH564" i="5"/>
  <c r="EW575" i="5"/>
  <c r="FH565" i="5"/>
  <c r="FN567" i="5"/>
  <c r="FC562" i="5"/>
  <c r="FC567" i="5" s="1"/>
  <c r="EO575" i="5"/>
  <c r="FH566" i="5"/>
  <c r="EZ552" i="5"/>
  <c r="EY547" i="5"/>
  <c r="EY552" i="5" s="1"/>
  <c r="EW552" i="5"/>
  <c r="FA560" i="5"/>
  <c r="EK547" i="5"/>
  <c r="AM552" i="5"/>
  <c r="BA551" i="5"/>
  <c r="AY552" i="5"/>
  <c r="ES560" i="5"/>
  <c r="DD559" i="5"/>
  <c r="EW560" i="5"/>
  <c r="FH549" i="5"/>
  <c r="FN552" i="5"/>
  <c r="FC547" i="5"/>
  <c r="FC552" i="5" s="1"/>
  <c r="FH551" i="5"/>
  <c r="FE560" i="5"/>
  <c r="EK560" i="5"/>
  <c r="AS547" i="5"/>
  <c r="AQ552" i="5"/>
  <c r="FD548" i="5"/>
  <c r="FG548" i="5" s="1"/>
  <c r="FD550" i="5"/>
  <c r="FG550" i="5" s="1"/>
  <c r="AY537" i="5"/>
  <c r="FE545" i="5"/>
  <c r="EK545" i="5"/>
  <c r="AS532" i="5"/>
  <c r="AS537" i="5" s="1"/>
  <c r="AQ537" i="5"/>
  <c r="FH535" i="5"/>
  <c r="FN537" i="5"/>
  <c r="FC532" i="5"/>
  <c r="FC537" i="5" s="1"/>
  <c r="FA545" i="5"/>
  <c r="EK532" i="5"/>
  <c r="AM537" i="5"/>
  <c r="FD535" i="5"/>
  <c r="FG535" i="5" s="1"/>
  <c r="ES545" i="5"/>
  <c r="DD544" i="5"/>
  <c r="FH536" i="5"/>
  <c r="EZ537" i="5"/>
  <c r="FH533" i="5"/>
  <c r="EY532" i="5"/>
  <c r="EY537" i="5" s="1"/>
  <c r="EW537" i="5"/>
  <c r="EO545" i="5"/>
  <c r="EW545" i="5"/>
  <c r="FH534" i="5"/>
  <c r="DD529" i="5"/>
  <c r="FH518" i="5"/>
  <c r="EY517" i="5"/>
  <c r="EY522" i="5" s="1"/>
  <c r="EW522" i="5"/>
  <c r="FD518" i="5"/>
  <c r="FG518" i="5" s="1"/>
  <c r="BA521" i="5"/>
  <c r="AY522" i="5"/>
  <c r="EK530" i="5"/>
  <c r="AS517" i="5"/>
  <c r="AS522" i="5" s="1"/>
  <c r="AQ522" i="5"/>
  <c r="FH519" i="5"/>
  <c r="EW530" i="5"/>
  <c r="EZ522" i="5"/>
  <c r="FH520" i="5"/>
  <c r="FN522" i="5"/>
  <c r="FC517" i="5"/>
  <c r="FC522" i="5" s="1"/>
  <c r="FA530" i="5"/>
  <c r="EK517" i="5"/>
  <c r="AM522" i="5"/>
  <c r="FH521" i="5"/>
  <c r="FH505" i="5"/>
  <c r="FN507" i="5"/>
  <c r="FC502" i="5"/>
  <c r="FC507" i="5" s="1"/>
  <c r="EK502" i="5"/>
  <c r="AM507" i="5"/>
  <c r="FA515" i="5"/>
  <c r="FD505" i="5"/>
  <c r="FG505" i="5" s="1"/>
  <c r="FH503" i="5"/>
  <c r="EY502" i="5"/>
  <c r="EY507" i="5" s="1"/>
  <c r="EW507" i="5"/>
  <c r="EO515" i="5"/>
  <c r="FH506" i="5"/>
  <c r="EZ507" i="5"/>
  <c r="AY507" i="5"/>
  <c r="AS502" i="5"/>
  <c r="AS507" i="5" s="1"/>
  <c r="AQ507" i="5"/>
  <c r="EW515" i="5"/>
  <c r="FH504" i="5"/>
  <c r="FD503" i="5"/>
  <c r="FG503" i="5" s="1"/>
  <c r="FH488" i="5"/>
  <c r="EY487" i="5"/>
  <c r="EY492" i="5" s="1"/>
  <c r="EW492" i="5"/>
  <c r="EO500" i="5"/>
  <c r="FH489" i="5"/>
  <c r="FD491" i="5"/>
  <c r="FG491" i="5" s="1"/>
  <c r="EZ492" i="5"/>
  <c r="AY492" i="5"/>
  <c r="EK500" i="5"/>
  <c r="EK487" i="5"/>
  <c r="AM492" i="5"/>
  <c r="EW500" i="5"/>
  <c r="FN492" i="5"/>
  <c r="FC487" i="5"/>
  <c r="FC492" i="5" s="1"/>
  <c r="FD490" i="5"/>
  <c r="FG490" i="5" s="1"/>
  <c r="FA500" i="5"/>
  <c r="DD499" i="5"/>
  <c r="FD488" i="5"/>
  <c r="FG488" i="5" s="1"/>
  <c r="AS487" i="5"/>
  <c r="AS492" i="5" s="1"/>
  <c r="EY472" i="5"/>
  <c r="EY477" i="5" s="1"/>
  <c r="EW477" i="5"/>
  <c r="ES485" i="5"/>
  <c r="DD484" i="5"/>
  <c r="FD473" i="5"/>
  <c r="FG473" i="5" s="1"/>
  <c r="AY477" i="5"/>
  <c r="EO485" i="5"/>
  <c r="FH474" i="5"/>
  <c r="FN477" i="5"/>
  <c r="FC472" i="5"/>
  <c r="FC477" i="5" s="1"/>
  <c r="FE485" i="5"/>
  <c r="EK472" i="5"/>
  <c r="AM477" i="5"/>
  <c r="EZ477" i="5"/>
  <c r="FA485" i="5"/>
  <c r="FH476" i="5"/>
  <c r="FD475" i="5"/>
  <c r="FG475" i="5" s="1"/>
  <c r="EW485" i="5"/>
  <c r="AS472" i="5"/>
  <c r="AS477" i="5" s="1"/>
  <c r="EZ462" i="5"/>
  <c r="FH458" i="5"/>
  <c r="EY457" i="5"/>
  <c r="EY462" i="5" s="1"/>
  <c r="EW462" i="5"/>
  <c r="FE470" i="5"/>
  <c r="EK470" i="5"/>
  <c r="AS457" i="5"/>
  <c r="AS462" i="5" s="1"/>
  <c r="AQ462" i="5"/>
  <c r="EW470" i="5"/>
  <c r="FH459" i="5"/>
  <c r="BA457" i="5"/>
  <c r="AY462" i="5"/>
  <c r="EK457" i="5"/>
  <c r="AM462" i="5"/>
  <c r="FD458" i="5"/>
  <c r="FG458" i="5" s="1"/>
  <c r="FH461" i="5"/>
  <c r="FN462" i="5"/>
  <c r="FC457" i="5"/>
  <c r="FC462" i="5" s="1"/>
  <c r="ES470" i="5"/>
  <c r="DD469" i="5"/>
  <c r="FD460" i="5"/>
  <c r="FG460" i="5" s="1"/>
  <c r="EO470" i="5"/>
  <c r="FH445" i="5"/>
  <c r="FN447" i="5"/>
  <c r="FC442" i="5"/>
  <c r="FC447" i="5" s="1"/>
  <c r="EK442" i="5"/>
  <c r="AM447" i="5"/>
  <c r="EZ447" i="5"/>
  <c r="FA455" i="5"/>
  <c r="DD454" i="5"/>
  <c r="FH443" i="5"/>
  <c r="EY442" i="5"/>
  <c r="EY447" i="5" s="1"/>
  <c r="EW447" i="5"/>
  <c r="EO455" i="5"/>
  <c r="FH446" i="5"/>
  <c r="FD443" i="5"/>
  <c r="FG443" i="5" s="1"/>
  <c r="AY447" i="5"/>
  <c r="EK455" i="5"/>
  <c r="AS442" i="5"/>
  <c r="AS447" i="5" s="1"/>
  <c r="AQ447" i="5"/>
  <c r="FH444" i="5"/>
  <c r="EZ432" i="5"/>
  <c r="FH428" i="5"/>
  <c r="EY427" i="5"/>
  <c r="EY432" i="5" s="1"/>
  <c r="EW432" i="5"/>
  <c r="FE440" i="5"/>
  <c r="EK440" i="5"/>
  <c r="AS427" i="5"/>
  <c r="AS432" i="5" s="1"/>
  <c r="AQ432" i="5"/>
  <c r="FH429" i="5"/>
  <c r="BA431" i="5"/>
  <c r="BA427" i="5"/>
  <c r="AY432" i="5"/>
  <c r="FA440" i="5"/>
  <c r="EK427" i="5"/>
  <c r="AM432" i="5"/>
  <c r="FH431" i="5"/>
  <c r="FH430" i="5"/>
  <c r="FN432" i="5"/>
  <c r="FC427" i="5"/>
  <c r="FC432" i="5" s="1"/>
  <c r="ES440" i="5"/>
  <c r="DD439" i="5"/>
  <c r="EW440" i="5"/>
  <c r="FD430" i="5"/>
  <c r="FG430" i="5" s="1"/>
  <c r="AY417" i="5"/>
  <c r="FA425" i="5"/>
  <c r="EW425" i="5"/>
  <c r="FH415" i="5"/>
  <c r="FN417" i="5"/>
  <c r="FC412" i="5"/>
  <c r="FC417" i="5" s="1"/>
  <c r="ES425" i="5"/>
  <c r="DD424" i="5"/>
  <c r="FH416" i="5"/>
  <c r="FH414" i="5"/>
  <c r="FD413" i="5"/>
  <c r="FG413" i="5" s="1"/>
  <c r="EZ417" i="5"/>
  <c r="EO425" i="5"/>
  <c r="EY412" i="5"/>
  <c r="EY417" i="5" s="1"/>
  <c r="EW417" i="5"/>
  <c r="FE425" i="5"/>
  <c r="EK425" i="5"/>
  <c r="EK412" i="5"/>
  <c r="AM417" i="5"/>
  <c r="AS412" i="5"/>
  <c r="AS417" i="5" s="1"/>
  <c r="FD415" i="5"/>
  <c r="FG415" i="5" s="1"/>
  <c r="AY402" i="5"/>
  <c r="FH398" i="5"/>
  <c r="EY397" i="5"/>
  <c r="EY402" i="5" s="1"/>
  <c r="EW402" i="5"/>
  <c r="ES410" i="5"/>
  <c r="DD409" i="5"/>
  <c r="FH401" i="5"/>
  <c r="EW410" i="5"/>
  <c r="FH400" i="5"/>
  <c r="FN402" i="5"/>
  <c r="FC397" i="5"/>
  <c r="FC402" i="5" s="1"/>
  <c r="FE410" i="5"/>
  <c r="EK410" i="5"/>
  <c r="EK397" i="5"/>
  <c r="AM402" i="5"/>
  <c r="EZ402" i="5"/>
  <c r="BA399" i="5"/>
  <c r="FA410" i="5"/>
  <c r="AS397" i="5"/>
  <c r="AS402" i="5" s="1"/>
  <c r="EZ387" i="5"/>
  <c r="AY387" i="5"/>
  <c r="FA395" i="5"/>
  <c r="EK382" i="5"/>
  <c r="AM387" i="5"/>
  <c r="EY382" i="5"/>
  <c r="EY387" i="5" s="1"/>
  <c r="EW387" i="5"/>
  <c r="FN387" i="5"/>
  <c r="FC382" i="5"/>
  <c r="FC387" i="5" s="1"/>
  <c r="ES395" i="5"/>
  <c r="DD394" i="5"/>
  <c r="FE395" i="5"/>
  <c r="AS382" i="5"/>
  <c r="AS387" i="5" s="1"/>
  <c r="AQ387" i="5"/>
  <c r="BA383" i="5"/>
  <c r="BA384" i="5"/>
  <c r="EO395" i="5"/>
  <c r="FD383" i="5"/>
  <c r="FG383" i="5" s="1"/>
  <c r="FH384" i="5"/>
  <c r="EW395" i="5"/>
  <c r="EZ372" i="5"/>
  <c r="EK367" i="5"/>
  <c r="AM372" i="5"/>
  <c r="FN372" i="5"/>
  <c r="FC367" i="5"/>
  <c r="FC372" i="5" s="1"/>
  <c r="BA370" i="5"/>
  <c r="EY367" i="5"/>
  <c r="EY372" i="5" s="1"/>
  <c r="EW372" i="5"/>
  <c r="FA380" i="5"/>
  <c r="FD370" i="5"/>
  <c r="FG370" i="5" s="1"/>
  <c r="FH369" i="5"/>
  <c r="AS367" i="5"/>
  <c r="FH371" i="5"/>
  <c r="AY372" i="5"/>
  <c r="EO380" i="5"/>
  <c r="FD368" i="5"/>
  <c r="FG368" i="5" s="1"/>
  <c r="EY352" i="5"/>
  <c r="EY357" i="5" s="1"/>
  <c r="EW357" i="5"/>
  <c r="ES365" i="5"/>
  <c r="DD364" i="5"/>
  <c r="FH354" i="5"/>
  <c r="AY357" i="5"/>
  <c r="EO365" i="5"/>
  <c r="EW365" i="5"/>
  <c r="FH355" i="5"/>
  <c r="FN357" i="5"/>
  <c r="FC352" i="5"/>
  <c r="FC357" i="5" s="1"/>
  <c r="FE365" i="5"/>
  <c r="EK365" i="5"/>
  <c r="EK352" i="5"/>
  <c r="AM357" i="5"/>
  <c r="FH356" i="5"/>
  <c r="FD355" i="5"/>
  <c r="FG355" i="5" s="1"/>
  <c r="FD353" i="5"/>
  <c r="FG353" i="5" s="1"/>
  <c r="EZ357" i="5"/>
  <c r="FA365" i="5"/>
  <c r="AS352" i="5"/>
  <c r="AS357" i="5" s="1"/>
  <c r="EO350" i="5"/>
  <c r="EZ342" i="5"/>
  <c r="EY337" i="5"/>
  <c r="EY342" i="5" s="1"/>
  <c r="EW342" i="5"/>
  <c r="EK337" i="5"/>
  <c r="AM342" i="5"/>
  <c r="AS337" i="5"/>
  <c r="AS342" i="5" s="1"/>
  <c r="FD338" i="5"/>
  <c r="FG338" i="5" s="1"/>
  <c r="AY342" i="5"/>
  <c r="FA350" i="5"/>
  <c r="EW350" i="5"/>
  <c r="FH339" i="5"/>
  <c r="FH340" i="5"/>
  <c r="FN342" i="5"/>
  <c r="FC337" i="5"/>
  <c r="FC342" i="5" s="1"/>
  <c r="ES350" i="5"/>
  <c r="DD349" i="5"/>
  <c r="FH341" i="5"/>
  <c r="EO335" i="5"/>
  <c r="EW335" i="5"/>
  <c r="EZ327" i="5"/>
  <c r="FH323" i="5"/>
  <c r="EY322" i="5"/>
  <c r="EY327" i="5" s="1"/>
  <c r="EW327" i="5"/>
  <c r="FE335" i="5"/>
  <c r="EK335" i="5"/>
  <c r="AS322" i="5"/>
  <c r="AQ327" i="5"/>
  <c r="FH326" i="5"/>
  <c r="FH324" i="5"/>
  <c r="AY327" i="5"/>
  <c r="EK322" i="5"/>
  <c r="AM327" i="5"/>
  <c r="FD323" i="5"/>
  <c r="FG323" i="5" s="1"/>
  <c r="FN327" i="5"/>
  <c r="FC322" i="5"/>
  <c r="FC327" i="5" s="1"/>
  <c r="ES335" i="5"/>
  <c r="DD334" i="5"/>
  <c r="FD325" i="5"/>
  <c r="FG325" i="5" s="1"/>
  <c r="EZ312" i="5"/>
  <c r="AY312" i="5"/>
  <c r="ES320" i="5"/>
  <c r="DD319" i="5"/>
  <c r="FH309" i="5"/>
  <c r="FH310" i="5"/>
  <c r="FN312" i="5"/>
  <c r="FC307" i="5"/>
  <c r="FC312" i="5" s="1"/>
  <c r="EO320" i="5"/>
  <c r="FE320" i="5"/>
  <c r="EK320" i="5"/>
  <c r="AS307" i="5"/>
  <c r="AS312" i="5" s="1"/>
  <c r="AQ312" i="5"/>
  <c r="FD310" i="5"/>
  <c r="FG310" i="5" s="1"/>
  <c r="EW320" i="5"/>
  <c r="FH308" i="5"/>
  <c r="EY307" i="5"/>
  <c r="EY312" i="5" s="1"/>
  <c r="EW312" i="5"/>
  <c r="FA320" i="5"/>
  <c r="EK307" i="5"/>
  <c r="AM312" i="5"/>
  <c r="AY297" i="5"/>
  <c r="FH295" i="5"/>
  <c r="FC292" i="5"/>
  <c r="FC297" i="5" s="1"/>
  <c r="FN297" i="5"/>
  <c r="EK305" i="5"/>
  <c r="FH294" i="5"/>
  <c r="BA293" i="5"/>
  <c r="AS292" i="5"/>
  <c r="AS297" i="5" s="1"/>
  <c r="AQ297" i="5"/>
  <c r="FA305" i="5"/>
  <c r="FH296" i="5"/>
  <c r="EZ297" i="5"/>
  <c r="FH293" i="5"/>
  <c r="EY292" i="5"/>
  <c r="EY297" i="5" s="1"/>
  <c r="EW297" i="5"/>
  <c r="EK292" i="5"/>
  <c r="AM297" i="5"/>
  <c r="ES305" i="5"/>
  <c r="DD304" i="5"/>
  <c r="FD295" i="5"/>
  <c r="FG295" i="5" s="1"/>
  <c r="EW305" i="5"/>
  <c r="FE290" i="5"/>
  <c r="EK290" i="5"/>
  <c r="AS277" i="5"/>
  <c r="AS282" i="5" s="1"/>
  <c r="AQ282" i="5"/>
  <c r="FH278" i="5"/>
  <c r="EY277" i="5"/>
  <c r="EY282" i="5" s="1"/>
  <c r="EW282" i="5"/>
  <c r="FA290" i="5"/>
  <c r="EK277" i="5"/>
  <c r="AM282" i="5"/>
  <c r="FD278" i="5"/>
  <c r="FG278" i="5" s="1"/>
  <c r="EZ282" i="5"/>
  <c r="BA281" i="5"/>
  <c r="AY282" i="5"/>
  <c r="ES290" i="5"/>
  <c r="DD289" i="5"/>
  <c r="FH279" i="5"/>
  <c r="EW290" i="5"/>
  <c r="FH280" i="5"/>
  <c r="FN282" i="5"/>
  <c r="FC277" i="5"/>
  <c r="FC282" i="5" s="1"/>
  <c r="EO290" i="5"/>
  <c r="FH281" i="5"/>
  <c r="EO275" i="5"/>
  <c r="EW275" i="5"/>
  <c r="FH263" i="5"/>
  <c r="EY262" i="5"/>
  <c r="EY267" i="5" s="1"/>
  <c r="EW267" i="5"/>
  <c r="FE275" i="5"/>
  <c r="EK275" i="5"/>
  <c r="AS262" i="5"/>
  <c r="AQ267" i="5"/>
  <c r="FH266" i="5"/>
  <c r="FH264" i="5"/>
  <c r="EZ267" i="5"/>
  <c r="AY267" i="5"/>
  <c r="FA275" i="5"/>
  <c r="EK262" i="5"/>
  <c r="AM267" i="5"/>
  <c r="FH265" i="5"/>
  <c r="FN267" i="5"/>
  <c r="FC262" i="5"/>
  <c r="FC267" i="5" s="1"/>
  <c r="ES275" i="5"/>
  <c r="DD274" i="5"/>
  <c r="FD263" i="5"/>
  <c r="FG263" i="5" s="1"/>
  <c r="FD265" i="5"/>
  <c r="FG265" i="5" s="1"/>
  <c r="FH248" i="5"/>
  <c r="EY247" i="5"/>
  <c r="EY252" i="5" s="1"/>
  <c r="EW252" i="5"/>
  <c r="ES260" i="5"/>
  <c r="DD259" i="5"/>
  <c r="FH249" i="5"/>
  <c r="AY252" i="5"/>
  <c r="EO260" i="5"/>
  <c r="EW260" i="5"/>
  <c r="FH250" i="5"/>
  <c r="FN252" i="5"/>
  <c r="FC247" i="5"/>
  <c r="FC252" i="5" s="1"/>
  <c r="FE260" i="5"/>
  <c r="EK260" i="5"/>
  <c r="EK247" i="5"/>
  <c r="AM252" i="5"/>
  <c r="FH251" i="5"/>
  <c r="FD250" i="5"/>
  <c r="FG250" i="5" s="1"/>
  <c r="FD248" i="5"/>
  <c r="FG248" i="5" s="1"/>
  <c r="EZ252" i="5"/>
  <c r="FA260" i="5"/>
  <c r="AS247" i="5"/>
  <c r="AS252" i="5" s="1"/>
  <c r="AS237" i="5"/>
  <c r="FD235" i="5"/>
  <c r="FG235" i="5" s="1"/>
  <c r="FH233" i="5"/>
  <c r="EZ237" i="5"/>
  <c r="AF237" i="5"/>
  <c r="EW237" i="5"/>
  <c r="EY232" i="5"/>
  <c r="EY237" i="5" s="1"/>
  <c r="EK245" i="5"/>
  <c r="BA234" i="5"/>
  <c r="DD244" i="5"/>
  <c r="EO245" i="5"/>
  <c r="CB237" i="5"/>
  <c r="FA245" i="5"/>
  <c r="DD237" i="5"/>
  <c r="EK232" i="5"/>
  <c r="AM237" i="5"/>
  <c r="BA236" i="5"/>
  <c r="FN237" i="5"/>
  <c r="FC232" i="5"/>
  <c r="FC237" i="5" s="1"/>
  <c r="EF237" i="5"/>
  <c r="FH236" i="5"/>
  <c r="BA233" i="5"/>
  <c r="AY237" i="5"/>
  <c r="BA232" i="5"/>
  <c r="FD234" i="5"/>
  <c r="FG234" i="5" s="1"/>
  <c r="EN234" i="5"/>
  <c r="FD233" i="5"/>
  <c r="FG233" i="5" s="1"/>
  <c r="EZ222" i="5"/>
  <c r="FH218" i="5"/>
  <c r="EY217" i="5"/>
  <c r="EY222" i="5" s="1"/>
  <c r="EW222" i="5"/>
  <c r="ES230" i="5"/>
  <c r="DD229" i="5"/>
  <c r="EW230" i="5"/>
  <c r="FH219" i="5"/>
  <c r="AY222" i="5"/>
  <c r="EO230" i="5"/>
  <c r="FH220" i="5"/>
  <c r="FN222" i="5"/>
  <c r="FC217" i="5"/>
  <c r="FC222" i="5" s="1"/>
  <c r="FE230" i="5"/>
  <c r="EK230" i="5"/>
  <c r="AS217" i="5"/>
  <c r="AS222" i="5" s="1"/>
  <c r="AQ222" i="5"/>
  <c r="FD220" i="5"/>
  <c r="FG220" i="5" s="1"/>
  <c r="FA230" i="5"/>
  <c r="EK217" i="5"/>
  <c r="AM222" i="5"/>
  <c r="FD218" i="5"/>
  <c r="FG218" i="5" s="1"/>
  <c r="FH221" i="5"/>
  <c r="FH203" i="5"/>
  <c r="EY202" i="5"/>
  <c r="EY207" i="5" s="1"/>
  <c r="EW207" i="5"/>
  <c r="DD214" i="5"/>
  <c r="AS207" i="5"/>
  <c r="BA206" i="5"/>
  <c r="BA202" i="5"/>
  <c r="AY207" i="5"/>
  <c r="EO215" i="5"/>
  <c r="FH204" i="5"/>
  <c r="FD203" i="5"/>
  <c r="FG203" i="5" s="1"/>
  <c r="EZ207" i="5"/>
  <c r="FH205" i="5"/>
  <c r="FC202" i="5"/>
  <c r="FC207" i="5" s="1"/>
  <c r="FN207" i="5"/>
  <c r="FE215" i="5"/>
  <c r="EK215" i="5"/>
  <c r="EK202" i="5"/>
  <c r="AM207" i="5"/>
  <c r="EW215" i="5"/>
  <c r="FA215" i="5"/>
  <c r="FH206" i="5"/>
  <c r="FD205" i="5"/>
  <c r="FG205" i="5" s="1"/>
  <c r="AS187" i="5"/>
  <c r="AS192" i="5" s="1"/>
  <c r="AQ192" i="5"/>
  <c r="FH188" i="5"/>
  <c r="EY187" i="5"/>
  <c r="EY192" i="5" s="1"/>
  <c r="EW192" i="5"/>
  <c r="EK187" i="5"/>
  <c r="AM192" i="5"/>
  <c r="ES200" i="5"/>
  <c r="DD199" i="5"/>
  <c r="FD188" i="5"/>
  <c r="FG188" i="5" s="1"/>
  <c r="FH189" i="5"/>
  <c r="FH191" i="5"/>
  <c r="BA187" i="5"/>
  <c r="AY192" i="5"/>
  <c r="BA192" i="5" s="1"/>
  <c r="EO200" i="5"/>
  <c r="EZ192" i="5"/>
  <c r="FH190" i="5"/>
  <c r="FC187" i="5"/>
  <c r="FC192" i="5" s="1"/>
  <c r="FN192" i="5"/>
  <c r="EK200" i="5"/>
  <c r="FD190" i="5"/>
  <c r="FG190" i="5" s="1"/>
  <c r="EZ177" i="5"/>
  <c r="AY177" i="5"/>
  <c r="EK185" i="5"/>
  <c r="FH176" i="5"/>
  <c r="FH175" i="5"/>
  <c r="FC172" i="5"/>
  <c r="FC177" i="5" s="1"/>
  <c r="FN177" i="5"/>
  <c r="FD175" i="5"/>
  <c r="FG175" i="5" s="1"/>
  <c r="AS172" i="5"/>
  <c r="AS177" i="5" s="1"/>
  <c r="AQ177" i="5"/>
  <c r="ES185" i="5"/>
  <c r="DD184" i="5"/>
  <c r="FH173" i="5"/>
  <c r="EY172" i="5"/>
  <c r="EY177" i="5" s="1"/>
  <c r="EW177" i="5"/>
  <c r="EK172" i="5"/>
  <c r="AM177" i="5"/>
  <c r="EO185" i="5"/>
  <c r="FH174" i="5"/>
  <c r="EW185" i="5"/>
  <c r="AY162" i="5"/>
  <c r="FE170" i="5"/>
  <c r="EK170" i="5"/>
  <c r="FH159" i="5"/>
  <c r="FH161" i="5"/>
  <c r="FH160" i="5"/>
  <c r="FC157" i="5"/>
  <c r="FC162" i="5" s="1"/>
  <c r="FN162" i="5"/>
  <c r="FA170" i="5"/>
  <c r="EK157" i="5"/>
  <c r="AM162" i="5"/>
  <c r="ES170" i="5"/>
  <c r="DD169" i="5"/>
  <c r="FD160" i="5"/>
  <c r="FG160" i="5" s="1"/>
  <c r="AS157" i="5"/>
  <c r="AS162" i="5" s="1"/>
  <c r="EZ162" i="5"/>
  <c r="FH158" i="5"/>
  <c r="EY157" i="5"/>
  <c r="EY162" i="5" s="1"/>
  <c r="EW162" i="5"/>
  <c r="EO170" i="5"/>
  <c r="EW170" i="5"/>
  <c r="FC142" i="5"/>
  <c r="FC147" i="5" s="1"/>
  <c r="FN147" i="5"/>
  <c r="AS142" i="5"/>
  <c r="AS147" i="5" s="1"/>
  <c r="AQ147" i="5"/>
  <c r="DD154" i="5"/>
  <c r="EZ147" i="5"/>
  <c r="FH143" i="5"/>
  <c r="EY142" i="5"/>
  <c r="EY147" i="5" s="1"/>
  <c r="EW147" i="5"/>
  <c r="EK142" i="5"/>
  <c r="AM147" i="5"/>
  <c r="EO155" i="5"/>
  <c r="FD145" i="5"/>
  <c r="FG145" i="5" s="1"/>
  <c r="BA146" i="5"/>
  <c r="BA142" i="5"/>
  <c r="AY147" i="5"/>
  <c r="FE155" i="5"/>
  <c r="EK155" i="5"/>
  <c r="EW155" i="5"/>
  <c r="EO140" i="5"/>
  <c r="EZ132" i="5"/>
  <c r="FH128" i="5"/>
  <c r="EY127" i="5"/>
  <c r="EY132" i="5" s="1"/>
  <c r="EW132" i="5"/>
  <c r="EK140" i="5"/>
  <c r="AS127" i="5"/>
  <c r="AS132" i="5" s="1"/>
  <c r="AQ132" i="5"/>
  <c r="EW140" i="5"/>
  <c r="FH129" i="5"/>
  <c r="AY132" i="5"/>
  <c r="EK127" i="5"/>
  <c r="AM132" i="5"/>
  <c r="FH131" i="5"/>
  <c r="FC127" i="5"/>
  <c r="FC132" i="5" s="1"/>
  <c r="FN132" i="5"/>
  <c r="DD139" i="5"/>
  <c r="FD130" i="5"/>
  <c r="FG130" i="5" s="1"/>
  <c r="FA125" i="5"/>
  <c r="EW125" i="5"/>
  <c r="EZ117" i="5"/>
  <c r="FH113" i="5"/>
  <c r="EY112" i="5"/>
  <c r="EY117" i="5" s="1"/>
  <c r="EW117" i="5"/>
  <c r="ES125" i="5"/>
  <c r="DD124" i="5"/>
  <c r="AY117" i="5"/>
  <c r="EO125" i="5"/>
  <c r="FD113" i="5"/>
  <c r="FG113" i="5" s="1"/>
  <c r="FH116" i="5"/>
  <c r="FH115" i="5"/>
  <c r="FN117" i="5"/>
  <c r="FC112" i="5"/>
  <c r="FC117" i="5" s="1"/>
  <c r="FE125" i="5"/>
  <c r="EK125" i="5"/>
  <c r="EK112" i="5"/>
  <c r="AM117" i="5"/>
  <c r="FH114" i="5"/>
  <c r="AS112" i="5"/>
  <c r="AS117" i="5" s="1"/>
  <c r="AY102" i="5"/>
  <c r="EK110" i="5"/>
  <c r="AS97" i="5"/>
  <c r="AS102" i="5" s="1"/>
  <c r="AQ102" i="5"/>
  <c r="FH99" i="5"/>
  <c r="FN102" i="5"/>
  <c r="FC97" i="5"/>
  <c r="FC102" i="5" s="1"/>
  <c r="EK97" i="5"/>
  <c r="AM102" i="5"/>
  <c r="EZ102" i="5"/>
  <c r="FA110" i="5"/>
  <c r="DD109" i="5"/>
  <c r="FD100" i="5"/>
  <c r="FG100" i="5" s="1"/>
  <c r="FH101" i="5"/>
  <c r="FH98" i="5"/>
  <c r="EY97" i="5"/>
  <c r="EY102" i="5" s="1"/>
  <c r="EW102" i="5"/>
  <c r="EO110" i="5"/>
  <c r="FH84" i="5"/>
  <c r="FA95" i="5"/>
  <c r="DD87" i="5"/>
  <c r="FH85" i="5"/>
  <c r="EW95" i="5"/>
  <c r="FN87" i="5"/>
  <c r="FC82" i="5"/>
  <c r="FC87" i="5" s="1"/>
  <c r="EF87" i="5"/>
  <c r="EK82" i="5"/>
  <c r="FH82" i="5" s="1"/>
  <c r="AM87" i="5"/>
  <c r="AY87" i="5"/>
  <c r="BA82" i="5"/>
  <c r="EK95" i="5"/>
  <c r="FH83" i="5"/>
  <c r="AS87" i="5"/>
  <c r="FD85" i="5"/>
  <c r="FG85" i="5" s="1"/>
  <c r="EZ87" i="5"/>
  <c r="AF87" i="5"/>
  <c r="FD84" i="5"/>
  <c r="FG84" i="5" s="1"/>
  <c r="EN84" i="5"/>
  <c r="EW87" i="5"/>
  <c r="EY82" i="5"/>
  <c r="EY87" i="5" s="1"/>
  <c r="DD94" i="5"/>
  <c r="CB87" i="5"/>
  <c r="FH86" i="5"/>
  <c r="BA83" i="5"/>
  <c r="EO95" i="5"/>
  <c r="FD83" i="5"/>
  <c r="FG83" i="5" s="1"/>
  <c r="FN72" i="5"/>
  <c r="FC67" i="5"/>
  <c r="FC72" i="5" s="1"/>
  <c r="EF72" i="5"/>
  <c r="EO80" i="5"/>
  <c r="FD69" i="5"/>
  <c r="FG69" i="5" s="1"/>
  <c r="FH69" i="5"/>
  <c r="EZ72" i="5"/>
  <c r="DD72" i="5"/>
  <c r="EK67" i="5"/>
  <c r="AM72" i="5"/>
  <c r="DD79" i="5"/>
  <c r="FH68" i="5"/>
  <c r="AS67" i="5"/>
  <c r="AS72" i="5" s="1"/>
  <c r="FD70" i="5"/>
  <c r="FG70" i="5" s="1"/>
  <c r="BA68" i="5"/>
  <c r="AY72" i="5"/>
  <c r="BA67" i="5"/>
  <c r="EK80" i="5"/>
  <c r="FH71" i="5"/>
  <c r="FA80" i="5"/>
  <c r="EW72" i="5"/>
  <c r="EY67" i="5"/>
  <c r="EY72" i="5" s="1"/>
  <c r="FD68" i="5"/>
  <c r="FG68" i="5" s="1"/>
  <c r="BA56" i="5"/>
  <c r="AY57" i="5"/>
  <c r="FA65" i="5"/>
  <c r="FH56" i="5"/>
  <c r="DD64" i="5"/>
  <c r="FD55" i="5"/>
  <c r="FG55" i="5" s="1"/>
  <c r="FN57" i="5"/>
  <c r="FC52" i="5"/>
  <c r="FC57" i="5" s="1"/>
  <c r="AS52" i="5"/>
  <c r="AS57" i="5" s="1"/>
  <c r="AQ57" i="5"/>
  <c r="EZ57" i="5"/>
  <c r="FH53" i="5"/>
  <c r="EY52" i="5"/>
  <c r="EY57" i="5" s="1"/>
  <c r="EW57" i="5"/>
  <c r="EK52" i="5"/>
  <c r="AM57" i="5"/>
  <c r="FE65" i="5"/>
  <c r="EK65" i="5"/>
  <c r="FH54" i="5"/>
  <c r="FN42" i="5"/>
  <c r="FC37" i="5"/>
  <c r="FC42" i="5" s="1"/>
  <c r="EF42" i="5"/>
  <c r="EO50" i="5"/>
  <c r="DD49" i="5"/>
  <c r="EZ42" i="5"/>
  <c r="DD42" i="5"/>
  <c r="EK37" i="5"/>
  <c r="AM42" i="5"/>
  <c r="BA38" i="5"/>
  <c r="FD40" i="5"/>
  <c r="FG40" i="5" s="1"/>
  <c r="EK50" i="5"/>
  <c r="AS37" i="5"/>
  <c r="AS42" i="5" s="1"/>
  <c r="FH41" i="5"/>
  <c r="AY42" i="5"/>
  <c r="CB42" i="5"/>
  <c r="FA50" i="5"/>
  <c r="EW42" i="5"/>
  <c r="EY37" i="5"/>
  <c r="EY42" i="5" s="1"/>
  <c r="FH39" i="5"/>
  <c r="FD38" i="5"/>
  <c r="FG38" i="5" s="1"/>
  <c r="AY27" i="5"/>
  <c r="EO35" i="5"/>
  <c r="FH24" i="5"/>
  <c r="EY22" i="5"/>
  <c r="EY27" i="5" s="1"/>
  <c r="EW27" i="5"/>
  <c r="EZ27" i="5"/>
  <c r="FH25" i="5"/>
  <c r="FC22" i="5"/>
  <c r="FC27" i="5" s="1"/>
  <c r="FN27" i="5"/>
  <c r="EK35" i="5"/>
  <c r="AQ27" i="5"/>
  <c r="AS22" i="5"/>
  <c r="AS27" i="5" s="1"/>
  <c r="EK22" i="5"/>
  <c r="AM27" i="5"/>
  <c r="FD25" i="5"/>
  <c r="FG25" i="5" s="1"/>
  <c r="FH23" i="5"/>
  <c r="DD34" i="5"/>
  <c r="EW35" i="5"/>
  <c r="FH26" i="5"/>
  <c r="FC10" i="5"/>
  <c r="FC7" i="5"/>
  <c r="FC9" i="5"/>
  <c r="FC11" i="5"/>
  <c r="EZ8" i="5"/>
  <c r="EZ11" i="5"/>
  <c r="EZ10" i="5"/>
  <c r="FN12" i="5"/>
  <c r="FK12" i="5"/>
  <c r="FO12" i="5"/>
  <c r="FR8" i="5"/>
  <c r="FR12" i="5" s="1"/>
  <c r="AU175" i="11" l="1"/>
  <c r="AZ55" i="11"/>
  <c r="AZ159" i="11"/>
  <c r="N152" i="11"/>
  <c r="W74" i="11"/>
  <c r="W164" i="11"/>
  <c r="W175" i="11"/>
  <c r="W151" i="11"/>
  <c r="AZ138" i="11"/>
  <c r="AZ173" i="11"/>
  <c r="AZ74" i="11"/>
  <c r="AZ164" i="11"/>
  <c r="AW55" i="11"/>
  <c r="AW159" i="11"/>
  <c r="W87" i="11"/>
  <c r="W165" i="11"/>
  <c r="AY87" i="11"/>
  <c r="AY165" i="11"/>
  <c r="AZ100" i="11"/>
  <c r="AZ167" i="11"/>
  <c r="AY119" i="11"/>
  <c r="AY169" i="11"/>
  <c r="AY138" i="11"/>
  <c r="AY172" i="11"/>
  <c r="AV163" i="11"/>
  <c r="AU67" i="11"/>
  <c r="AU163" i="11" s="1"/>
  <c r="AU118" i="11"/>
  <c r="AU171" i="11" s="1"/>
  <c r="BA152" i="11"/>
  <c r="AU131" i="11"/>
  <c r="AU173" i="11" s="1"/>
  <c r="AW173" i="11"/>
  <c r="BB13" i="11"/>
  <c r="G13" i="11" s="1"/>
  <c r="AS184" i="11"/>
  <c r="AC184" i="11"/>
  <c r="M184" i="11"/>
  <c r="AQ183" i="11"/>
  <c r="AA183" i="11"/>
  <c r="K183" i="11"/>
  <c r="AO182" i="11"/>
  <c r="Y182" i="11"/>
  <c r="I182" i="11"/>
  <c r="AM181" i="11"/>
  <c r="AJ184" i="11"/>
  <c r="T184" i="11"/>
  <c r="AX183" i="11"/>
  <c r="AH183" i="11"/>
  <c r="R183" i="11"/>
  <c r="AF182" i="11"/>
  <c r="P182" i="11"/>
  <c r="AT181" i="11"/>
  <c r="AD181" i="11"/>
  <c r="N181" i="11"/>
  <c r="AR180" i="11"/>
  <c r="AB180" i="11"/>
  <c r="L180" i="11"/>
  <c r="AP179" i="11"/>
  <c r="Z179" i="11"/>
  <c r="J179" i="11"/>
  <c r="AM184" i="11"/>
  <c r="BA183" i="11"/>
  <c r="AK183" i="11"/>
  <c r="U183" i="11"/>
  <c r="AI182" i="11"/>
  <c r="S182" i="11"/>
  <c r="AG181" i="11"/>
  <c r="Q181" i="11"/>
  <c r="AE180" i="11"/>
  <c r="AS179" i="11"/>
  <c r="AC179" i="11"/>
  <c r="M179" i="11"/>
  <c r="AP184" i="11"/>
  <c r="Z184" i="11"/>
  <c r="J184" i="11"/>
  <c r="AN183" i="11"/>
  <c r="X183" i="11"/>
  <c r="H183" i="11"/>
  <c r="AL182" i="11"/>
  <c r="V182" i="11"/>
  <c r="AJ181" i="11"/>
  <c r="T181" i="11"/>
  <c r="AX180" i="11"/>
  <c r="AH180" i="11"/>
  <c r="R180" i="11"/>
  <c r="AF179" i="11"/>
  <c r="AE179" i="11"/>
  <c r="AC180" i="11"/>
  <c r="I180" i="11"/>
  <c r="K179" i="11"/>
  <c r="AO184" i="11"/>
  <c r="Y184" i="11"/>
  <c r="I184" i="11"/>
  <c r="AM183" i="11"/>
  <c r="BA182" i="11"/>
  <c r="AK182" i="11"/>
  <c r="U182" i="11"/>
  <c r="AI181" i="11"/>
  <c r="AF184" i="11"/>
  <c r="P184" i="11"/>
  <c r="AT183" i="11"/>
  <c r="AD183" i="11"/>
  <c r="N183" i="11"/>
  <c r="AR182" i="11"/>
  <c r="AB182" i="11"/>
  <c r="L182" i="11"/>
  <c r="AP181" i="11"/>
  <c r="Z181" i="11"/>
  <c r="J181" i="11"/>
  <c r="AN180" i="11"/>
  <c r="X180" i="11"/>
  <c r="H180" i="11"/>
  <c r="AL179" i="11"/>
  <c r="V179" i="11"/>
  <c r="AI184" i="11"/>
  <c r="S184" i="11"/>
  <c r="AG183" i="11"/>
  <c r="Q183" i="11"/>
  <c r="AE182" i="11"/>
  <c r="AS181" i="11"/>
  <c r="AC181" i="11"/>
  <c r="M181" i="11"/>
  <c r="AQ180" i="11"/>
  <c r="AA180" i="11"/>
  <c r="K180" i="11"/>
  <c r="AO179" i="11"/>
  <c r="Y179" i="11"/>
  <c r="I179" i="11"/>
  <c r="AL184" i="11"/>
  <c r="V184" i="11"/>
  <c r="AJ183" i="11"/>
  <c r="T183" i="11"/>
  <c r="AX182" i="11"/>
  <c r="AH182" i="11"/>
  <c r="R182" i="11"/>
  <c r="AF181" i="11"/>
  <c r="P181" i="11"/>
  <c r="AT180" i="11"/>
  <c r="AD180" i="11"/>
  <c r="N180" i="11"/>
  <c r="AR179" i="11"/>
  <c r="AB179" i="11"/>
  <c r="BA180" i="11"/>
  <c r="AI179" i="11"/>
  <c r="AG180" i="11"/>
  <c r="P179" i="11"/>
  <c r="M180" i="11"/>
  <c r="K181" i="11"/>
  <c r="AM179" i="11"/>
  <c r="H179" i="11"/>
  <c r="BA184" i="11"/>
  <c r="AK184" i="11"/>
  <c r="U184" i="11"/>
  <c r="AI183" i="11"/>
  <c r="S183" i="11"/>
  <c r="AG182" i="11"/>
  <c r="Q182" i="11"/>
  <c r="AE181" i="11"/>
  <c r="AR184" i="11"/>
  <c r="AB184" i="11"/>
  <c r="L184" i="11"/>
  <c r="AP183" i="11"/>
  <c r="Z183" i="11"/>
  <c r="J183" i="11"/>
  <c r="AN182" i="11"/>
  <c r="X182" i="11"/>
  <c r="H182" i="11"/>
  <c r="AL181" i="11"/>
  <c r="V181" i="11"/>
  <c r="AJ180" i="11"/>
  <c r="T180" i="11"/>
  <c r="AX179" i="11"/>
  <c r="AH179" i="11"/>
  <c r="R179" i="11"/>
  <c r="AE184" i="11"/>
  <c r="AS183" i="11"/>
  <c r="AC183" i="11"/>
  <c r="M183" i="11"/>
  <c r="AQ182" i="11"/>
  <c r="AA182" i="11"/>
  <c r="K182" i="11"/>
  <c r="AO181" i="11"/>
  <c r="Y181" i="11"/>
  <c r="I181" i="11"/>
  <c r="AM180" i="11"/>
  <c r="BA179" i="11"/>
  <c r="AK179" i="11"/>
  <c r="U179" i="11"/>
  <c r="AX184" i="11"/>
  <c r="AH184" i="11"/>
  <c r="R184" i="11"/>
  <c r="AF183" i="11"/>
  <c r="P183" i="11"/>
  <c r="AT182" i="11"/>
  <c r="AD182" i="11"/>
  <c r="N182" i="11"/>
  <c r="AR181" i="11"/>
  <c r="AB181" i="11"/>
  <c r="L181" i="11"/>
  <c r="AP180" i="11"/>
  <c r="Z180" i="11"/>
  <c r="J180" i="11"/>
  <c r="AN179" i="11"/>
  <c r="X179" i="11"/>
  <c r="AK180" i="11"/>
  <c r="S179" i="11"/>
  <c r="Q180" i="11"/>
  <c r="AQ179" i="11"/>
  <c r="AO180" i="11"/>
  <c r="AG184" i="11"/>
  <c r="Q184" i="11"/>
  <c r="AE183" i="11"/>
  <c r="AS182" i="11"/>
  <c r="AC182" i="11"/>
  <c r="M182" i="11"/>
  <c r="AQ181" i="11"/>
  <c r="AA181" i="11"/>
  <c r="AN184" i="11"/>
  <c r="X184" i="11"/>
  <c r="H184" i="11"/>
  <c r="AL183" i="11"/>
  <c r="V183" i="11"/>
  <c r="AJ182" i="11"/>
  <c r="T182" i="11"/>
  <c r="AX181" i="11"/>
  <c r="AH181" i="11"/>
  <c r="R181" i="11"/>
  <c r="AF180" i="11"/>
  <c r="P180" i="11"/>
  <c r="AT179" i="11"/>
  <c r="AD179" i="11"/>
  <c r="N179" i="11"/>
  <c r="AQ184" i="11"/>
  <c r="AA184" i="11"/>
  <c r="K184" i="11"/>
  <c r="AO183" i="11"/>
  <c r="Y183" i="11"/>
  <c r="I183" i="11"/>
  <c r="AM182" i="11"/>
  <c r="BA181" i="11"/>
  <c r="AK181" i="11"/>
  <c r="U181" i="11"/>
  <c r="AI180" i="11"/>
  <c r="S180" i="11"/>
  <c r="AG179" i="11"/>
  <c r="Q179" i="11"/>
  <c r="AT184" i="11"/>
  <c r="AD184" i="11"/>
  <c r="N184" i="11"/>
  <c r="AR183" i="11"/>
  <c r="AB183" i="11"/>
  <c r="L183" i="11"/>
  <c r="AP182" i="11"/>
  <c r="Z182" i="11"/>
  <c r="J182" i="11"/>
  <c r="AN181" i="11"/>
  <c r="X181" i="11"/>
  <c r="H181" i="11"/>
  <c r="AL180" i="11"/>
  <c r="V180" i="11"/>
  <c r="AJ179" i="11"/>
  <c r="T179" i="11"/>
  <c r="U180" i="11"/>
  <c r="S181" i="11"/>
  <c r="AS180" i="11"/>
  <c r="AA179" i="11"/>
  <c r="Y180" i="11"/>
  <c r="L179" i="11"/>
  <c r="AY36" i="11"/>
  <c r="AY155" i="11"/>
  <c r="AV36" i="11"/>
  <c r="AV155" i="11"/>
  <c r="AZ87" i="11"/>
  <c r="AZ165" i="11"/>
  <c r="AW87" i="11"/>
  <c r="AW165" i="11"/>
  <c r="AW119" i="11"/>
  <c r="AW169" i="11"/>
  <c r="W183" i="11"/>
  <c r="AW175" i="11"/>
  <c r="AW151" i="11"/>
  <c r="AU150" i="11"/>
  <c r="AU176" i="11" s="1"/>
  <c r="AY74" i="11"/>
  <c r="AY164" i="11"/>
  <c r="AY55" i="11"/>
  <c r="AY160" i="11"/>
  <c r="AW36" i="11"/>
  <c r="AW152" i="11" s="1"/>
  <c r="AW155" i="11"/>
  <c r="O152" i="11"/>
  <c r="O182" i="11" s="1"/>
  <c r="AZ36" i="11"/>
  <c r="AZ155" i="11"/>
  <c r="AY100" i="11"/>
  <c r="AY167" i="11"/>
  <c r="AW100" i="11"/>
  <c r="AW167" i="11"/>
  <c r="AZ119" i="11"/>
  <c r="AZ169" i="11"/>
  <c r="AY175" i="11"/>
  <c r="AY151" i="11"/>
  <c r="AV158" i="11"/>
  <c r="AU35" i="11"/>
  <c r="AU158" i="11" s="1"/>
  <c r="W180" i="11"/>
  <c r="AZ175" i="11"/>
  <c r="AZ151" i="11"/>
  <c r="AU106" i="11"/>
  <c r="AU125" i="11"/>
  <c r="W119" i="11"/>
  <c r="W100" i="11"/>
  <c r="AU93" i="11"/>
  <c r="AV100" i="11"/>
  <c r="W55" i="11"/>
  <c r="AU80" i="11"/>
  <c r="AV87" i="11"/>
  <c r="AW74" i="11"/>
  <c r="AU61" i="11"/>
  <c r="W36" i="11"/>
  <c r="W152" i="11" s="1"/>
  <c r="AU17" i="11"/>
  <c r="AU42" i="11"/>
  <c r="AV55" i="11"/>
  <c r="FH325" i="5"/>
  <c r="AS327" i="5"/>
  <c r="AS372" i="5"/>
  <c r="FH311" i="5"/>
  <c r="FH385" i="5"/>
  <c r="BA537" i="5"/>
  <c r="FH22" i="5"/>
  <c r="A29" i="5" s="1"/>
  <c r="FH472" i="5"/>
  <c r="FH97" i="5"/>
  <c r="FH247" i="5"/>
  <c r="A254" i="5" s="1"/>
  <c r="BA277" i="5"/>
  <c r="AS552" i="5"/>
  <c r="BA127" i="5"/>
  <c r="BA322" i="5"/>
  <c r="FH37" i="5"/>
  <c r="FH548" i="5"/>
  <c r="BA490" i="5"/>
  <c r="FH127" i="5"/>
  <c r="BA237" i="5"/>
  <c r="AS267" i="5"/>
  <c r="BA267" i="5" s="1"/>
  <c r="FH277" i="5"/>
  <c r="BA42" i="5"/>
  <c r="A44" i="5"/>
  <c r="BA372" i="5"/>
  <c r="BA367" i="5"/>
  <c r="FH562" i="5"/>
  <c r="BA57" i="5"/>
  <c r="FH67" i="5"/>
  <c r="A74" i="5" s="1"/>
  <c r="BA222" i="5"/>
  <c r="BA297" i="5"/>
  <c r="BA327" i="5"/>
  <c r="BA337" i="5"/>
  <c r="A479" i="5"/>
  <c r="BA368" i="5"/>
  <c r="BA507" i="5"/>
  <c r="BA262" i="5"/>
  <c r="BA552" i="5"/>
  <c r="BA100" i="5"/>
  <c r="BA342" i="5"/>
  <c r="FH337" i="5"/>
  <c r="BA547" i="5"/>
  <c r="BA562" i="5"/>
  <c r="FD562" i="5"/>
  <c r="FG562" i="5" s="1"/>
  <c r="EK567" i="5"/>
  <c r="FD567" i="5" s="1"/>
  <c r="FG567" i="5" s="1"/>
  <c r="EN562" i="5"/>
  <c r="EN567" i="5" s="1"/>
  <c r="A569" i="5"/>
  <c r="BA567" i="5"/>
  <c r="FD547" i="5"/>
  <c r="FG547" i="5" s="1"/>
  <c r="EK552" i="5"/>
  <c r="FD552" i="5" s="1"/>
  <c r="FG552" i="5" s="1"/>
  <c r="EN547" i="5"/>
  <c r="EN552" i="5" s="1"/>
  <c r="FH547" i="5"/>
  <c r="A554" i="5" s="1"/>
  <c r="FD532" i="5"/>
  <c r="FG532" i="5" s="1"/>
  <c r="EK537" i="5"/>
  <c r="FD537" i="5" s="1"/>
  <c r="FG537" i="5" s="1"/>
  <c r="EN532" i="5"/>
  <c r="EN537" i="5" s="1"/>
  <c r="FH532" i="5"/>
  <c r="A539" i="5" s="1"/>
  <c r="BA532" i="5"/>
  <c r="FD517" i="5"/>
  <c r="FG517" i="5" s="1"/>
  <c r="EK522" i="5"/>
  <c r="FD522" i="5" s="1"/>
  <c r="FG522" i="5" s="1"/>
  <c r="EN517" i="5"/>
  <c r="EN522" i="5" s="1"/>
  <c r="BA522" i="5"/>
  <c r="FH517" i="5"/>
  <c r="A524" i="5" s="1"/>
  <c r="BA517" i="5"/>
  <c r="FD502" i="5"/>
  <c r="FG502" i="5" s="1"/>
  <c r="EK507" i="5"/>
  <c r="FD507" i="5" s="1"/>
  <c r="FG507" i="5" s="1"/>
  <c r="EN502" i="5"/>
  <c r="EN507" i="5" s="1"/>
  <c r="BA502" i="5"/>
  <c r="FH502" i="5"/>
  <c r="A509" i="5" s="1"/>
  <c r="FD487" i="5"/>
  <c r="FG487" i="5" s="1"/>
  <c r="EK492" i="5"/>
  <c r="FD492" i="5" s="1"/>
  <c r="FG492" i="5" s="1"/>
  <c r="EN487" i="5"/>
  <c r="EN492" i="5" s="1"/>
  <c r="FH487" i="5"/>
  <c r="A494" i="5" s="1"/>
  <c r="BA492" i="5"/>
  <c r="BA487" i="5"/>
  <c r="BA477" i="5"/>
  <c r="BA472" i="5"/>
  <c r="FD472" i="5"/>
  <c r="FG472" i="5" s="1"/>
  <c r="EK477" i="5"/>
  <c r="FD477" i="5" s="1"/>
  <c r="FG477" i="5" s="1"/>
  <c r="EN472" i="5"/>
  <c r="EN477" i="5" s="1"/>
  <c r="FD457" i="5"/>
  <c r="FG457" i="5" s="1"/>
  <c r="EK462" i="5"/>
  <c r="FD462" i="5" s="1"/>
  <c r="FG462" i="5" s="1"/>
  <c r="EN457" i="5"/>
  <c r="EN462" i="5" s="1"/>
  <c r="FH457" i="5"/>
  <c r="A464" i="5" s="1"/>
  <c r="BA462" i="5"/>
  <c r="BA442" i="5"/>
  <c r="FD442" i="5"/>
  <c r="FG442" i="5" s="1"/>
  <c r="EK447" i="5"/>
  <c r="FD447" i="5" s="1"/>
  <c r="FG447" i="5" s="1"/>
  <c r="EN442" i="5"/>
  <c r="EN447" i="5" s="1"/>
  <c r="FH442" i="5"/>
  <c r="A449" i="5" s="1"/>
  <c r="BA447" i="5"/>
  <c r="FD427" i="5"/>
  <c r="FG427" i="5" s="1"/>
  <c r="EK432" i="5"/>
  <c r="FD432" i="5" s="1"/>
  <c r="FG432" i="5" s="1"/>
  <c r="EN427" i="5"/>
  <c r="EN432" i="5" s="1"/>
  <c r="FH427" i="5"/>
  <c r="A434" i="5" s="1"/>
  <c r="BA432" i="5"/>
  <c r="FD412" i="5"/>
  <c r="FG412" i="5" s="1"/>
  <c r="EK417" i="5"/>
  <c r="FD417" i="5" s="1"/>
  <c r="FG417" i="5" s="1"/>
  <c r="EN412" i="5"/>
  <c r="EN417" i="5" s="1"/>
  <c r="FH412" i="5"/>
  <c r="A419" i="5" s="1"/>
  <c r="BA417" i="5"/>
  <c r="BA412" i="5"/>
  <c r="FD397" i="5"/>
  <c r="FG397" i="5" s="1"/>
  <c r="EK402" i="5"/>
  <c r="FD402" i="5" s="1"/>
  <c r="FG402" i="5" s="1"/>
  <c r="EN397" i="5"/>
  <c r="EN402" i="5" s="1"/>
  <c r="FH397" i="5"/>
  <c r="A404" i="5" s="1"/>
  <c r="BA402" i="5"/>
  <c r="BA397" i="5"/>
  <c r="BA387" i="5"/>
  <c r="BA382" i="5"/>
  <c r="FD382" i="5"/>
  <c r="FG382" i="5" s="1"/>
  <c r="EK387" i="5"/>
  <c r="FD387" i="5" s="1"/>
  <c r="FG387" i="5" s="1"/>
  <c r="EN382" i="5"/>
  <c r="EN387" i="5" s="1"/>
  <c r="FH382" i="5"/>
  <c r="A389" i="5" s="1"/>
  <c r="FD367" i="5"/>
  <c r="FG367" i="5" s="1"/>
  <c r="EN367" i="5"/>
  <c r="EN372" i="5" s="1"/>
  <c r="EK372" i="5"/>
  <c r="FD372" i="5" s="1"/>
  <c r="FG372" i="5" s="1"/>
  <c r="FH367" i="5"/>
  <c r="A374" i="5" s="1"/>
  <c r="FD352" i="5"/>
  <c r="FG352" i="5" s="1"/>
  <c r="EK357" i="5"/>
  <c r="FD357" i="5" s="1"/>
  <c r="FG357" i="5" s="1"/>
  <c r="EN352" i="5"/>
  <c r="EN357" i="5" s="1"/>
  <c r="BA357" i="5"/>
  <c r="BA352" i="5"/>
  <c r="FH352" i="5"/>
  <c r="A359" i="5" s="1"/>
  <c r="A344" i="5"/>
  <c r="FD337" i="5"/>
  <c r="FG337" i="5" s="1"/>
  <c r="EK342" i="5"/>
  <c r="FD342" i="5" s="1"/>
  <c r="FG342" i="5" s="1"/>
  <c r="EN337" i="5"/>
  <c r="EN342" i="5" s="1"/>
  <c r="FD322" i="5"/>
  <c r="FG322" i="5" s="1"/>
  <c r="EK327" i="5"/>
  <c r="FD327" i="5" s="1"/>
  <c r="FG327" i="5" s="1"/>
  <c r="EN322" i="5"/>
  <c r="EN327" i="5" s="1"/>
  <c r="FH322" i="5"/>
  <c r="A329" i="5" s="1"/>
  <c r="BA312" i="5"/>
  <c r="BA307" i="5"/>
  <c r="FD307" i="5"/>
  <c r="FG307" i="5" s="1"/>
  <c r="EK312" i="5"/>
  <c r="FD312" i="5" s="1"/>
  <c r="FG312" i="5" s="1"/>
  <c r="EN307" i="5"/>
  <c r="EN312" i="5" s="1"/>
  <c r="FH307" i="5"/>
  <c r="A314" i="5" s="1"/>
  <c r="FD292" i="5"/>
  <c r="FG292" i="5" s="1"/>
  <c r="EN292" i="5"/>
  <c r="EN297" i="5" s="1"/>
  <c r="EK297" i="5"/>
  <c r="FD297" i="5" s="1"/>
  <c r="FG297" i="5" s="1"/>
  <c r="FH292" i="5"/>
  <c r="A299" i="5" s="1"/>
  <c r="BA292" i="5"/>
  <c r="BA282" i="5"/>
  <c r="A284" i="5"/>
  <c r="FD277" i="5"/>
  <c r="FG277" i="5" s="1"/>
  <c r="EK282" i="5"/>
  <c r="FD282" i="5" s="1"/>
  <c r="FG282" i="5" s="1"/>
  <c r="EN277" i="5"/>
  <c r="EN282" i="5" s="1"/>
  <c r="FD262" i="5"/>
  <c r="FG262" i="5" s="1"/>
  <c r="EK267" i="5"/>
  <c r="FD267" i="5" s="1"/>
  <c r="FG267" i="5" s="1"/>
  <c r="EN262" i="5"/>
  <c r="EN267" i="5" s="1"/>
  <c r="FH262" i="5"/>
  <c r="A269" i="5" s="1"/>
  <c r="FD247" i="5"/>
  <c r="FG247" i="5" s="1"/>
  <c r="EK252" i="5"/>
  <c r="FD252" i="5" s="1"/>
  <c r="FG252" i="5" s="1"/>
  <c r="EN247" i="5"/>
  <c r="EN252" i="5" s="1"/>
  <c r="BA252" i="5"/>
  <c r="BA247" i="5"/>
  <c r="FD232" i="5"/>
  <c r="FG232" i="5" s="1"/>
  <c r="EK237" i="5"/>
  <c r="FD237" i="5" s="1"/>
  <c r="FG237" i="5" s="1"/>
  <c r="EN232" i="5"/>
  <c r="EN237" i="5" s="1"/>
  <c r="FH232" i="5"/>
  <c r="A239" i="5" s="1"/>
  <c r="FD217" i="5"/>
  <c r="FG217" i="5" s="1"/>
  <c r="EK222" i="5"/>
  <c r="FD222" i="5" s="1"/>
  <c r="FG222" i="5" s="1"/>
  <c r="EN217" i="5"/>
  <c r="EN222" i="5" s="1"/>
  <c r="BA217" i="5"/>
  <c r="FH217" i="5"/>
  <c r="A224" i="5" s="1"/>
  <c r="BA207" i="5"/>
  <c r="FD202" i="5"/>
  <c r="FG202" i="5" s="1"/>
  <c r="EN202" i="5"/>
  <c r="EN207" i="5" s="1"/>
  <c r="EK207" i="5"/>
  <c r="FD207" i="5" s="1"/>
  <c r="FG207" i="5" s="1"/>
  <c r="FH202" i="5"/>
  <c r="A209" i="5" s="1"/>
  <c r="FD187" i="5"/>
  <c r="FG187" i="5" s="1"/>
  <c r="EN187" i="5"/>
  <c r="EN192" i="5" s="1"/>
  <c r="EK192" i="5"/>
  <c r="FD192" i="5" s="1"/>
  <c r="FG192" i="5" s="1"/>
  <c r="FH187" i="5"/>
  <c r="A194" i="5" s="1"/>
  <c r="BA177" i="5"/>
  <c r="BA172" i="5"/>
  <c r="FD172" i="5"/>
  <c r="FG172" i="5" s="1"/>
  <c r="EN172" i="5"/>
  <c r="EN177" i="5" s="1"/>
  <c r="EK177" i="5"/>
  <c r="FD177" i="5" s="1"/>
  <c r="FG177" i="5" s="1"/>
  <c r="FH172" i="5"/>
  <c r="A179" i="5" s="1"/>
  <c r="FD157" i="5"/>
  <c r="FG157" i="5" s="1"/>
  <c r="EN157" i="5"/>
  <c r="EN162" i="5" s="1"/>
  <c r="EK162" i="5"/>
  <c r="FD162" i="5" s="1"/>
  <c r="FG162" i="5" s="1"/>
  <c r="FH157" i="5"/>
  <c r="A164" i="5" s="1"/>
  <c r="BA162" i="5"/>
  <c r="BA157" i="5"/>
  <c r="FD142" i="5"/>
  <c r="FG142" i="5" s="1"/>
  <c r="EN142" i="5"/>
  <c r="EN147" i="5" s="1"/>
  <c r="EK147" i="5"/>
  <c r="FD147" i="5" s="1"/>
  <c r="FG147" i="5" s="1"/>
  <c r="FH142" i="5"/>
  <c r="A149" i="5" s="1"/>
  <c r="BA147" i="5"/>
  <c r="A134" i="5"/>
  <c r="FD127" i="5"/>
  <c r="FG127" i="5" s="1"/>
  <c r="EK132" i="5"/>
  <c r="FD132" i="5" s="1"/>
  <c r="FG132" i="5" s="1"/>
  <c r="EN127" i="5"/>
  <c r="EN132" i="5" s="1"/>
  <c r="BA132" i="5"/>
  <c r="FD112" i="5"/>
  <c r="FG112" i="5" s="1"/>
  <c r="EK117" i="5"/>
  <c r="FD117" i="5" s="1"/>
  <c r="FG117" i="5" s="1"/>
  <c r="EN112" i="5"/>
  <c r="EN117" i="5" s="1"/>
  <c r="FH112" i="5"/>
  <c r="A119" i="5" s="1"/>
  <c r="BA117" i="5"/>
  <c r="BA112" i="5"/>
  <c r="A104" i="5"/>
  <c r="BA102" i="5"/>
  <c r="FD97" i="5"/>
  <c r="FG97" i="5" s="1"/>
  <c r="EK102" i="5"/>
  <c r="FD102" i="5" s="1"/>
  <c r="FG102" i="5" s="1"/>
  <c r="EN97" i="5"/>
  <c r="EN102" i="5" s="1"/>
  <c r="BA97" i="5"/>
  <c r="BA87" i="5"/>
  <c r="A89" i="5"/>
  <c r="FD82" i="5"/>
  <c r="FG82" i="5" s="1"/>
  <c r="EK87" i="5"/>
  <c r="FD87" i="5" s="1"/>
  <c r="FG87" i="5" s="1"/>
  <c r="EN82" i="5"/>
  <c r="EN87" i="5" s="1"/>
  <c r="FD67" i="5"/>
  <c r="FG67" i="5" s="1"/>
  <c r="EK72" i="5"/>
  <c r="FD72" i="5" s="1"/>
  <c r="FG72" i="5" s="1"/>
  <c r="EN67" i="5"/>
  <c r="EN72" i="5" s="1"/>
  <c r="BA72" i="5"/>
  <c r="BA52" i="5"/>
  <c r="FD52" i="5"/>
  <c r="FG52" i="5" s="1"/>
  <c r="EN52" i="5"/>
  <c r="EN57" i="5" s="1"/>
  <c r="EK57" i="5"/>
  <c r="FD57" i="5" s="1"/>
  <c r="FG57" i="5" s="1"/>
  <c r="FH52" i="5"/>
  <c r="A59" i="5" s="1"/>
  <c r="BA37" i="5"/>
  <c r="FD37" i="5"/>
  <c r="FG37" i="5" s="1"/>
  <c r="EK42" i="5"/>
  <c r="FD42" i="5" s="1"/>
  <c r="FG42" i="5" s="1"/>
  <c r="EN37" i="5"/>
  <c r="EN42" i="5" s="1"/>
  <c r="FD22" i="5"/>
  <c r="FG22" i="5" s="1"/>
  <c r="EK27" i="5"/>
  <c r="FD27" i="5" s="1"/>
  <c r="FG27" i="5" s="1"/>
  <c r="EN22" i="5"/>
  <c r="EN27" i="5" s="1"/>
  <c r="BA27" i="5"/>
  <c r="BA22" i="5"/>
  <c r="FC8" i="5"/>
  <c r="AU74" i="11" l="1"/>
  <c r="AU162" i="11"/>
  <c r="AZ152" i="11"/>
  <c r="AZ179" i="11" s="1"/>
  <c r="AU55" i="11"/>
  <c r="AU159" i="11"/>
  <c r="AU138" i="11"/>
  <c r="AU172" i="11"/>
  <c r="AY152" i="11"/>
  <c r="O181" i="11"/>
  <c r="AZ180" i="11"/>
  <c r="AW180" i="11"/>
  <c r="AZ181" i="11"/>
  <c r="O180" i="11"/>
  <c r="AW181" i="11"/>
  <c r="AZ184" i="11"/>
  <c r="AY180" i="11"/>
  <c r="O183" i="11"/>
  <c r="AW184" i="11"/>
  <c r="O184" i="11"/>
  <c r="AY184" i="11"/>
  <c r="O179" i="11"/>
  <c r="AY179" i="11"/>
  <c r="W182" i="11"/>
  <c r="AU36" i="11"/>
  <c r="AU155" i="11"/>
  <c r="AU100" i="11"/>
  <c r="AU167" i="11"/>
  <c r="AU119" i="11"/>
  <c r="AU169" i="11"/>
  <c r="AU87" i="11"/>
  <c r="AU165" i="11"/>
  <c r="W181" i="11"/>
  <c r="AV152" i="11"/>
  <c r="AV184" i="11" s="1"/>
  <c r="AW179" i="11"/>
  <c r="AZ182" i="11"/>
  <c r="AY183" i="11"/>
  <c r="AZ183" i="11"/>
  <c r="AW183" i="11"/>
  <c r="W179" i="11"/>
  <c r="AV181" i="11"/>
  <c r="AV180" i="11"/>
  <c r="AU151" i="11"/>
  <c r="W184" i="11"/>
  <c r="AW182" i="11"/>
  <c r="AY181" i="11"/>
  <c r="AY182" i="11"/>
  <c r="AV182" i="11"/>
  <c r="J172" i="3"/>
  <c r="J173" i="3" s="1"/>
  <c r="J174" i="3" s="1"/>
  <c r="J175" i="3" s="1"/>
  <c r="J176" i="3" s="1"/>
  <c r="J177" i="3" s="1"/>
  <c r="J178" i="3" s="1"/>
  <c r="J179" i="3" s="1"/>
  <c r="J180" i="3" s="1"/>
  <c r="BZ201" i="15"/>
  <c r="BY201" i="15"/>
  <c r="BZ200" i="15"/>
  <c r="BY200" i="15"/>
  <c r="BZ199" i="15"/>
  <c r="BY199" i="15"/>
  <c r="CC199" i="15" s="1"/>
  <c r="BZ174" i="15"/>
  <c r="BY174" i="15"/>
  <c r="BZ173" i="15"/>
  <c r="BY173" i="15"/>
  <c r="BZ172" i="15"/>
  <c r="BY172" i="15"/>
  <c r="BZ120" i="15"/>
  <c r="BY120" i="15"/>
  <c r="BZ119" i="15"/>
  <c r="BY119" i="15"/>
  <c r="BZ118" i="15"/>
  <c r="BY118" i="15"/>
  <c r="CC118" i="15" s="1"/>
  <c r="BZ93" i="15"/>
  <c r="BY93" i="15"/>
  <c r="BZ92" i="15"/>
  <c r="BY92" i="15"/>
  <c r="BZ91" i="15"/>
  <c r="CD91" i="15" s="1"/>
  <c r="BY91" i="15"/>
  <c r="BZ66" i="15"/>
  <c r="BY66" i="15"/>
  <c r="BZ65" i="15"/>
  <c r="BY65" i="15"/>
  <c r="BZ64" i="15"/>
  <c r="CD64" i="15" s="1"/>
  <c r="BY64" i="15"/>
  <c r="BZ39" i="15"/>
  <c r="BY39" i="15"/>
  <c r="BZ38" i="15"/>
  <c r="BY38" i="15"/>
  <c r="BZ37" i="15"/>
  <c r="CD37" i="15" s="1"/>
  <c r="BY37" i="15"/>
  <c r="BZ12" i="15"/>
  <c r="BY12" i="15"/>
  <c r="BZ11" i="15"/>
  <c r="BY11" i="15"/>
  <c r="BZ10" i="15"/>
  <c r="BY10" i="15"/>
  <c r="CC10" i="15" s="1"/>
  <c r="CO121" i="15"/>
  <c r="CN121" i="15"/>
  <c r="CK121" i="15"/>
  <c r="CJ121" i="15"/>
  <c r="CM120" i="15"/>
  <c r="CP120" i="15" s="1"/>
  <c r="CI120" i="15"/>
  <c r="CL120" i="15" s="1"/>
  <c r="CM119" i="15"/>
  <c r="CP119" i="15" s="1"/>
  <c r="CI119" i="15"/>
  <c r="CL119" i="15" s="1"/>
  <c r="CM118" i="15"/>
  <c r="CP118" i="15" s="1"/>
  <c r="CI118" i="15"/>
  <c r="CL118" i="15" s="1"/>
  <c r="CO202" i="15"/>
  <c r="CN202" i="15"/>
  <c r="CK202" i="15"/>
  <c r="CJ202" i="15"/>
  <c r="CM201" i="15"/>
  <c r="CP201" i="15" s="1"/>
  <c r="CI201" i="15"/>
  <c r="CL201" i="15" s="1"/>
  <c r="CM200" i="15"/>
  <c r="CP200" i="15" s="1"/>
  <c r="CI200" i="15"/>
  <c r="CL200" i="15" s="1"/>
  <c r="CM199" i="15"/>
  <c r="CP199" i="15" s="1"/>
  <c r="CI199" i="15"/>
  <c r="CL199" i="15" s="1"/>
  <c r="CO175" i="15"/>
  <c r="CN175" i="15"/>
  <c r="CK175" i="15"/>
  <c r="CJ175" i="15"/>
  <c r="CM174" i="15"/>
  <c r="CP174" i="15" s="1"/>
  <c r="CI174" i="15"/>
  <c r="CL174" i="15" s="1"/>
  <c r="CM173" i="15"/>
  <c r="CP173" i="15" s="1"/>
  <c r="CI173" i="15"/>
  <c r="CL173" i="15" s="1"/>
  <c r="CM172" i="15"/>
  <c r="CP172" i="15" s="1"/>
  <c r="CI172" i="15"/>
  <c r="CL172" i="15" s="1"/>
  <c r="CO94" i="15"/>
  <c r="CN94" i="15"/>
  <c r="CK94" i="15"/>
  <c r="CJ94" i="15"/>
  <c r="CM93" i="15"/>
  <c r="CP93" i="15" s="1"/>
  <c r="CI93" i="15"/>
  <c r="CL93" i="15" s="1"/>
  <c r="CM92" i="15"/>
  <c r="CP92" i="15" s="1"/>
  <c r="CI92" i="15"/>
  <c r="CL92" i="15" s="1"/>
  <c r="CM91" i="15"/>
  <c r="CP91" i="15" s="1"/>
  <c r="CI91" i="15"/>
  <c r="CL91" i="15" s="1"/>
  <c r="CO67" i="15"/>
  <c r="CN67" i="15"/>
  <c r="CK67" i="15"/>
  <c r="CJ67" i="15"/>
  <c r="CM66" i="15"/>
  <c r="CP66" i="15" s="1"/>
  <c r="CI66" i="15"/>
  <c r="CL66" i="15" s="1"/>
  <c r="CM65" i="15"/>
  <c r="CP65" i="15" s="1"/>
  <c r="CI65" i="15"/>
  <c r="CL65" i="15" s="1"/>
  <c r="CM64" i="15"/>
  <c r="CP64" i="15" s="1"/>
  <c r="CI64" i="15"/>
  <c r="CL64" i="15" s="1"/>
  <c r="CO40" i="15"/>
  <c r="CN40" i="15"/>
  <c r="CK40" i="15"/>
  <c r="CJ40" i="15"/>
  <c r="CM39" i="15"/>
  <c r="CP39" i="15" s="1"/>
  <c r="CI39" i="15"/>
  <c r="CL39" i="15" s="1"/>
  <c r="CM38" i="15"/>
  <c r="CP38" i="15" s="1"/>
  <c r="CI38" i="15"/>
  <c r="CL38" i="15" s="1"/>
  <c r="CM37" i="15"/>
  <c r="CP37" i="15" s="1"/>
  <c r="CI37" i="15"/>
  <c r="CL37" i="15" s="1"/>
  <c r="CO13" i="15"/>
  <c r="CN13" i="15"/>
  <c r="CK13" i="15"/>
  <c r="CJ13" i="15"/>
  <c r="CM12" i="15"/>
  <c r="CP12" i="15" s="1"/>
  <c r="CI12" i="15"/>
  <c r="CL12" i="15" s="1"/>
  <c r="CM11" i="15"/>
  <c r="CP11" i="15" s="1"/>
  <c r="CI11" i="15"/>
  <c r="CL11" i="15" s="1"/>
  <c r="CM10" i="15"/>
  <c r="CP10" i="15" s="1"/>
  <c r="CI10" i="15"/>
  <c r="CL10" i="15" s="1"/>
  <c r="BY146" i="15"/>
  <c r="BZ146" i="15"/>
  <c r="BY147" i="15"/>
  <c r="BZ147" i="15"/>
  <c r="BZ145" i="15"/>
  <c r="CD145" i="15" s="1"/>
  <c r="BY145" i="15"/>
  <c r="CC145" i="15" s="1"/>
  <c r="CM146" i="15"/>
  <c r="CM147" i="15"/>
  <c r="CP147" i="15" s="1"/>
  <c r="CM145" i="15"/>
  <c r="CP145" i="15" s="1"/>
  <c r="CI146" i="15"/>
  <c r="CL146" i="15" s="1"/>
  <c r="CI147" i="15"/>
  <c r="CI145" i="15"/>
  <c r="CL145" i="15" s="1"/>
  <c r="CO148" i="15"/>
  <c r="CN148" i="15"/>
  <c r="CK148" i="15"/>
  <c r="CJ148" i="15"/>
  <c r="BH145" i="15"/>
  <c r="N145" i="15"/>
  <c r="B186" i="15"/>
  <c r="N279" i="15"/>
  <c r="B181" i="15"/>
  <c r="BH172" i="15"/>
  <c r="N172" i="15"/>
  <c r="B159" i="15"/>
  <c r="BS155" i="15"/>
  <c r="B154" i="15"/>
  <c r="B132" i="15"/>
  <c r="BS128" i="15"/>
  <c r="B127" i="15"/>
  <c r="BH118" i="15"/>
  <c r="N118" i="15"/>
  <c r="B105" i="15"/>
  <c r="BS101" i="15"/>
  <c r="B100" i="15"/>
  <c r="BH91" i="15"/>
  <c r="N91" i="15"/>
  <c r="B78" i="15"/>
  <c r="BS74" i="15"/>
  <c r="B73" i="15"/>
  <c r="BH64" i="15"/>
  <c r="N64" i="15"/>
  <c r="B51" i="15"/>
  <c r="BS47" i="15"/>
  <c r="B46" i="15"/>
  <c r="N37" i="15"/>
  <c r="B24" i="15"/>
  <c r="BS20" i="15"/>
  <c r="B19" i="15"/>
  <c r="BH10" i="15"/>
  <c r="N10" i="15"/>
  <c r="N199" i="15"/>
  <c r="B208" i="15"/>
  <c r="B213" i="15"/>
  <c r="N275" i="15"/>
  <c r="N271" i="15"/>
  <c r="N272" i="15"/>
  <c r="CK212" i="15"/>
  <c r="CL212" i="15"/>
  <c r="CM212" i="15"/>
  <c r="CN212" i="15"/>
  <c r="CO212" i="15"/>
  <c r="BS209" i="15"/>
  <c r="BS210" i="15"/>
  <c r="BV209" i="15"/>
  <c r="BW209" i="15"/>
  <c r="BX209" i="15"/>
  <c r="BZ209" i="15"/>
  <c r="CA209" i="15"/>
  <c r="CB209" i="15"/>
  <c r="CD209" i="15"/>
  <c r="CE209" i="15"/>
  <c r="CF209" i="15"/>
  <c r="CH209" i="15"/>
  <c r="CI209" i="15"/>
  <c r="CJ209" i="15"/>
  <c r="BS182" i="15"/>
  <c r="CK185" i="15"/>
  <c r="CL185" i="15"/>
  <c r="CM185" i="15"/>
  <c r="CN185" i="15"/>
  <c r="CO185" i="15"/>
  <c r="BV182" i="15"/>
  <c r="BW182" i="15"/>
  <c r="BX182" i="15"/>
  <c r="BZ182" i="15"/>
  <c r="CA182" i="15"/>
  <c r="CB182" i="15"/>
  <c r="CD182" i="15"/>
  <c r="CE182" i="15"/>
  <c r="CF182" i="15"/>
  <c r="CH182" i="15"/>
  <c r="CI182" i="15"/>
  <c r="CJ182" i="15"/>
  <c r="CK158" i="15"/>
  <c r="CL158" i="15"/>
  <c r="CM158" i="15"/>
  <c r="CN158" i="15"/>
  <c r="CO158" i="15"/>
  <c r="BV155" i="15"/>
  <c r="BW155" i="15"/>
  <c r="BX155" i="15"/>
  <c r="BZ155" i="15"/>
  <c r="CA155" i="15"/>
  <c r="CB155" i="15"/>
  <c r="CD155" i="15"/>
  <c r="CE155" i="15"/>
  <c r="CF155" i="15"/>
  <c r="CH155" i="15"/>
  <c r="CI155" i="15"/>
  <c r="CJ155" i="15"/>
  <c r="CK131" i="15"/>
  <c r="CL131" i="15"/>
  <c r="CM131" i="15"/>
  <c r="CN131" i="15"/>
  <c r="CO131" i="15"/>
  <c r="BV128" i="15"/>
  <c r="BW128" i="15"/>
  <c r="BX128" i="15"/>
  <c r="BZ128" i="15"/>
  <c r="CA128" i="15"/>
  <c r="CB128" i="15"/>
  <c r="CD128" i="15"/>
  <c r="CE128" i="15"/>
  <c r="CF128" i="15"/>
  <c r="CH128" i="15"/>
  <c r="CI128" i="15"/>
  <c r="CJ128" i="15"/>
  <c r="CK104" i="15"/>
  <c r="CL104" i="15"/>
  <c r="CM104" i="15"/>
  <c r="CN104" i="15"/>
  <c r="CO104" i="15"/>
  <c r="BV101" i="15"/>
  <c r="BW101" i="15"/>
  <c r="BX101" i="15"/>
  <c r="BZ101" i="15"/>
  <c r="CA101" i="15"/>
  <c r="CB101" i="15"/>
  <c r="CD101" i="15"/>
  <c r="CE101" i="15"/>
  <c r="CF101" i="15"/>
  <c r="CH101" i="15"/>
  <c r="CI101" i="15"/>
  <c r="CJ101" i="15"/>
  <c r="CK77" i="15"/>
  <c r="CL77" i="15"/>
  <c r="CM77" i="15"/>
  <c r="CN77" i="15"/>
  <c r="CO77" i="15"/>
  <c r="CK23" i="15"/>
  <c r="CL23" i="15"/>
  <c r="CM23" i="15"/>
  <c r="CN23" i="15"/>
  <c r="CO23" i="15"/>
  <c r="CK50" i="15"/>
  <c r="CL50" i="15"/>
  <c r="CM50" i="15"/>
  <c r="CN50" i="15"/>
  <c r="CO50" i="15"/>
  <c r="BV74" i="15"/>
  <c r="BW74" i="15"/>
  <c r="BX74" i="15"/>
  <c r="BZ74" i="15"/>
  <c r="CA74" i="15"/>
  <c r="CB74" i="15"/>
  <c r="CD74" i="15"/>
  <c r="CE74" i="15"/>
  <c r="CF74" i="15"/>
  <c r="CH74" i="15"/>
  <c r="CI74" i="15"/>
  <c r="CJ74" i="15"/>
  <c r="BU47" i="15"/>
  <c r="BV47" i="15"/>
  <c r="BW47" i="15"/>
  <c r="BX47" i="15"/>
  <c r="BY47" i="15"/>
  <c r="BZ47" i="15"/>
  <c r="CA47" i="15"/>
  <c r="CB47" i="15"/>
  <c r="CC47" i="15"/>
  <c r="CD47" i="15"/>
  <c r="CE47" i="15"/>
  <c r="CF47" i="15"/>
  <c r="CG47" i="15"/>
  <c r="CH47" i="15"/>
  <c r="CI47" i="15"/>
  <c r="CJ47" i="15"/>
  <c r="BV20" i="15"/>
  <c r="BW20" i="15"/>
  <c r="BX20" i="15"/>
  <c r="BZ20" i="15"/>
  <c r="CA20" i="15"/>
  <c r="CB20" i="15"/>
  <c r="CD20" i="15"/>
  <c r="CE20" i="15"/>
  <c r="CF20" i="15"/>
  <c r="CH20" i="15"/>
  <c r="CI20" i="15"/>
  <c r="CJ20" i="15"/>
  <c r="O275" i="15"/>
  <c r="P275" i="15"/>
  <c r="Q275" i="15"/>
  <c r="R275" i="15"/>
  <c r="S275" i="15"/>
  <c r="T275" i="15"/>
  <c r="U275" i="15"/>
  <c r="V275" i="15"/>
  <c r="W275" i="15"/>
  <c r="X275" i="15"/>
  <c r="Y275" i="15"/>
  <c r="Z275" i="15"/>
  <c r="AA275" i="15"/>
  <c r="AC275" i="15"/>
  <c r="AD275" i="15"/>
  <c r="AV275" i="15"/>
  <c r="AY275" i="15"/>
  <c r="AZ275" i="15"/>
  <c r="BB275" i="15"/>
  <c r="O271" i="15"/>
  <c r="O279" i="15" s="1"/>
  <c r="P271" i="15"/>
  <c r="Q271" i="15"/>
  <c r="R271" i="15"/>
  <c r="S271" i="15"/>
  <c r="T271" i="15"/>
  <c r="U271" i="15"/>
  <c r="V271" i="15"/>
  <c r="W271" i="15"/>
  <c r="W279" i="15" s="1"/>
  <c r="X271" i="15"/>
  <c r="Y271" i="15"/>
  <c r="Z271" i="15"/>
  <c r="AA271" i="15"/>
  <c r="AC271" i="15"/>
  <c r="AD271" i="15"/>
  <c r="AV271" i="15"/>
  <c r="AY271" i="15"/>
  <c r="AZ271" i="15"/>
  <c r="BB271" i="15"/>
  <c r="C211" i="15"/>
  <c r="P202" i="15"/>
  <c r="Q202" i="15"/>
  <c r="R202" i="15"/>
  <c r="S202" i="15"/>
  <c r="T202" i="15"/>
  <c r="U202" i="15"/>
  <c r="V202" i="15"/>
  <c r="W202" i="15"/>
  <c r="X202" i="15"/>
  <c r="Y202" i="15"/>
  <c r="Z202" i="15"/>
  <c r="AA202" i="15"/>
  <c r="AC202" i="15"/>
  <c r="AD202" i="15"/>
  <c r="AV202" i="15"/>
  <c r="AY202" i="15"/>
  <c r="AZ202" i="15"/>
  <c r="BB202" i="15"/>
  <c r="O202" i="15"/>
  <c r="C184" i="15"/>
  <c r="P175" i="15"/>
  <c r="Q175" i="15"/>
  <c r="R175" i="15"/>
  <c r="S175" i="15"/>
  <c r="T175" i="15"/>
  <c r="U175" i="15"/>
  <c r="V175" i="15"/>
  <c r="W175" i="15"/>
  <c r="X175" i="15"/>
  <c r="Y175" i="15"/>
  <c r="Z175" i="15"/>
  <c r="AA175" i="15"/>
  <c r="AC175" i="15"/>
  <c r="AD175" i="15"/>
  <c r="AV175" i="15"/>
  <c r="AY175" i="15"/>
  <c r="AZ175" i="15"/>
  <c r="BB175" i="15"/>
  <c r="O175" i="15"/>
  <c r="C162" i="15"/>
  <c r="C157" i="15"/>
  <c r="P148" i="15"/>
  <c r="C130" i="15"/>
  <c r="BJ121" i="15"/>
  <c r="BK121" i="15"/>
  <c r="BN121" i="15"/>
  <c r="BO121" i="15"/>
  <c r="BR121" i="15"/>
  <c r="BS121" i="15"/>
  <c r="BV121" i="15"/>
  <c r="C103" i="15"/>
  <c r="BJ94" i="15"/>
  <c r="BK94" i="15"/>
  <c r="BN94" i="15"/>
  <c r="BO94" i="15"/>
  <c r="BR94" i="15"/>
  <c r="BS94" i="15"/>
  <c r="BV94" i="15"/>
  <c r="P94" i="15"/>
  <c r="BJ67" i="15"/>
  <c r="BK67" i="15"/>
  <c r="BN67" i="15"/>
  <c r="BO67" i="15"/>
  <c r="BR67" i="15"/>
  <c r="BS67" i="15"/>
  <c r="BV67" i="15"/>
  <c r="AI81" i="15"/>
  <c r="C76" i="15"/>
  <c r="P67" i="15"/>
  <c r="Q67" i="15"/>
  <c r="R67" i="15"/>
  <c r="S67" i="15"/>
  <c r="T67" i="15"/>
  <c r="U67" i="15"/>
  <c r="V67" i="15"/>
  <c r="W67" i="15"/>
  <c r="X67" i="15"/>
  <c r="Y67" i="15"/>
  <c r="Z67" i="15"/>
  <c r="AA67" i="15"/>
  <c r="AC67" i="15"/>
  <c r="AD67" i="15"/>
  <c r="AV67" i="15"/>
  <c r="AY67" i="15"/>
  <c r="AZ67" i="15"/>
  <c r="BB67" i="15"/>
  <c r="O67" i="15"/>
  <c r="BJ40" i="15"/>
  <c r="BK40" i="15"/>
  <c r="BN40" i="15"/>
  <c r="BO40" i="15"/>
  <c r="BR40" i="15"/>
  <c r="BS40" i="15"/>
  <c r="BV40" i="15"/>
  <c r="C49" i="15"/>
  <c r="P40" i="15"/>
  <c r="Q40" i="15"/>
  <c r="R40" i="15"/>
  <c r="S40" i="15"/>
  <c r="T40" i="15"/>
  <c r="U40" i="15"/>
  <c r="V40" i="15"/>
  <c r="W40" i="15"/>
  <c r="X40" i="15"/>
  <c r="Y40" i="15"/>
  <c r="Z40" i="15"/>
  <c r="AA40" i="15"/>
  <c r="AC40" i="15"/>
  <c r="AD40" i="15"/>
  <c r="AV40" i="15"/>
  <c r="AY40" i="15"/>
  <c r="AZ40" i="15"/>
  <c r="BB40" i="15"/>
  <c r="O40" i="15"/>
  <c r="BJ13" i="15"/>
  <c r="BK13" i="15"/>
  <c r="BN13" i="15"/>
  <c r="BO13" i="15"/>
  <c r="BR13" i="15"/>
  <c r="BS13" i="15"/>
  <c r="BV13" i="15"/>
  <c r="D27" i="15"/>
  <c r="E27" i="15"/>
  <c r="F27" i="15"/>
  <c r="G27" i="15"/>
  <c r="H27" i="15"/>
  <c r="I27" i="15"/>
  <c r="J27" i="15"/>
  <c r="K27" i="15"/>
  <c r="L27" i="15"/>
  <c r="M27" i="15"/>
  <c r="N27" i="15"/>
  <c r="O27" i="15"/>
  <c r="Q27" i="15"/>
  <c r="R27" i="15"/>
  <c r="S27" i="15"/>
  <c r="T27" i="15"/>
  <c r="U27" i="15"/>
  <c r="V27" i="15"/>
  <c r="W27" i="15"/>
  <c r="X27" i="15"/>
  <c r="Y27" i="15"/>
  <c r="Z27" i="15"/>
  <c r="AB27" i="15"/>
  <c r="AC27" i="15"/>
  <c r="AD27" i="15"/>
  <c r="AE27" i="15"/>
  <c r="AF27" i="15"/>
  <c r="AG27" i="15"/>
  <c r="AH27" i="15"/>
  <c r="AI27" i="15"/>
  <c r="AJ27" i="15"/>
  <c r="AK27" i="15"/>
  <c r="AL27" i="15"/>
  <c r="AM27" i="15"/>
  <c r="AN27" i="15"/>
  <c r="AO27" i="15"/>
  <c r="AP27" i="15"/>
  <c r="AQ27" i="15"/>
  <c r="AS27" i="15"/>
  <c r="AT27" i="15"/>
  <c r="AU27" i="15"/>
  <c r="AV27" i="15"/>
  <c r="AW27" i="15"/>
  <c r="AX27" i="15"/>
  <c r="AY27" i="15"/>
  <c r="AZ27" i="15"/>
  <c r="BA27" i="15"/>
  <c r="BB27" i="15"/>
  <c r="BD27" i="15"/>
  <c r="BE27" i="15"/>
  <c r="BF27" i="15"/>
  <c r="C27" i="15"/>
  <c r="D22" i="15"/>
  <c r="E22" i="15"/>
  <c r="F22" i="15"/>
  <c r="G22" i="15"/>
  <c r="H22" i="15"/>
  <c r="I22" i="15"/>
  <c r="J22" i="15"/>
  <c r="K22" i="15"/>
  <c r="L22" i="15"/>
  <c r="M22" i="15"/>
  <c r="N22" i="15"/>
  <c r="O22" i="15"/>
  <c r="Q22" i="15"/>
  <c r="R22" i="15"/>
  <c r="S22" i="15"/>
  <c r="T22" i="15"/>
  <c r="U22" i="15"/>
  <c r="V22" i="15"/>
  <c r="W22" i="15"/>
  <c r="X22" i="15"/>
  <c r="Y22" i="15"/>
  <c r="Z22" i="15"/>
  <c r="AB22" i="15"/>
  <c r="AC22" i="15"/>
  <c r="AD22" i="15"/>
  <c r="AE22" i="15"/>
  <c r="AF22" i="15"/>
  <c r="AG22" i="15"/>
  <c r="AH22" i="15"/>
  <c r="AI22" i="15"/>
  <c r="AJ22" i="15"/>
  <c r="AK22" i="15"/>
  <c r="AL22" i="15"/>
  <c r="AM22" i="15"/>
  <c r="AN22" i="15"/>
  <c r="AO22" i="15"/>
  <c r="AP22" i="15"/>
  <c r="AQ22" i="15"/>
  <c r="AS22" i="15"/>
  <c r="AT22" i="15"/>
  <c r="AU22" i="15"/>
  <c r="AV22" i="15"/>
  <c r="AW22" i="15"/>
  <c r="AX22" i="15"/>
  <c r="AY22" i="15"/>
  <c r="AZ22" i="15"/>
  <c r="BA22" i="15"/>
  <c r="BB22" i="15"/>
  <c r="BD22" i="15"/>
  <c r="BE22" i="15"/>
  <c r="BF22" i="15"/>
  <c r="C22" i="15"/>
  <c r="AR24" i="15"/>
  <c r="BC24" i="15" s="1"/>
  <c r="P24" i="15"/>
  <c r="AA24" i="15" s="1"/>
  <c r="AE10" i="15" a="1"/>
  <c r="AE10" i="15" s="1"/>
  <c r="AF10" i="15"/>
  <c r="AG10" i="15"/>
  <c r="AI10" i="15"/>
  <c r="AJ10" i="15"/>
  <c r="AK10" i="15"/>
  <c r="AL10" i="15"/>
  <c r="AM10" i="15"/>
  <c r="AN10" i="15"/>
  <c r="AP10" i="15"/>
  <c r="AQ10" i="15"/>
  <c r="AR10" i="15"/>
  <c r="AT10" i="15"/>
  <c r="AR19" i="15"/>
  <c r="BC19" i="15" s="1"/>
  <c r="P19" i="15"/>
  <c r="AA19" i="15" s="1"/>
  <c r="AW10" i="15"/>
  <c r="BQ10" i="15" s="1"/>
  <c r="BT10" i="15" s="1"/>
  <c r="AX10" i="15"/>
  <c r="AB10" i="15"/>
  <c r="P13" i="15"/>
  <c r="Q13" i="15"/>
  <c r="R13" i="15"/>
  <c r="S13" i="15"/>
  <c r="T13" i="15"/>
  <c r="U13" i="15"/>
  <c r="V13" i="15"/>
  <c r="W13" i="15"/>
  <c r="X13" i="15"/>
  <c r="Y13" i="15"/>
  <c r="Z13" i="15"/>
  <c r="AA13" i="15"/>
  <c r="AC13" i="15"/>
  <c r="AD13" i="15"/>
  <c r="AV13" i="15"/>
  <c r="AY13" i="15"/>
  <c r="AZ13" i="15"/>
  <c r="BB13" i="15"/>
  <c r="O13" i="15"/>
  <c r="AX199" i="15"/>
  <c r="BU199" i="15" s="1"/>
  <c r="BW199" i="15" s="1"/>
  <c r="AW199" i="15"/>
  <c r="AT199" i="15"/>
  <c r="AQ199" i="15"/>
  <c r="AP199" i="15"/>
  <c r="AN199" i="15"/>
  <c r="AM199" i="15"/>
  <c r="AL199" i="15"/>
  <c r="AK199" i="15"/>
  <c r="AJ199" i="15"/>
  <c r="AI199" i="15"/>
  <c r="AG199" i="15"/>
  <c r="AF199" i="15"/>
  <c r="AE199" i="15" a="1"/>
  <c r="AE199" i="15" s="1"/>
  <c r="AB199" i="15"/>
  <c r="BJ202" i="15"/>
  <c r="BK202" i="15"/>
  <c r="BN202" i="15"/>
  <c r="BO202" i="15"/>
  <c r="BR202" i="15"/>
  <c r="BS202" i="15"/>
  <c r="BV202" i="15"/>
  <c r="CD199" i="15"/>
  <c r="BM199" i="15"/>
  <c r="BP199" i="15" s="1"/>
  <c r="BH199" i="15"/>
  <c r="D216" i="15"/>
  <c r="E216" i="15"/>
  <c r="F216" i="15"/>
  <c r="G216" i="15"/>
  <c r="H216" i="15"/>
  <c r="I216" i="15"/>
  <c r="J216" i="15"/>
  <c r="K216" i="15"/>
  <c r="L216" i="15"/>
  <c r="M216" i="15"/>
  <c r="N216" i="15"/>
  <c r="O216" i="15"/>
  <c r="Q216" i="15"/>
  <c r="R216" i="15"/>
  <c r="S216" i="15"/>
  <c r="T216" i="15"/>
  <c r="U216" i="15"/>
  <c r="V216" i="15"/>
  <c r="W216" i="15"/>
  <c r="X216" i="15"/>
  <c r="Y216" i="15"/>
  <c r="Z216" i="15"/>
  <c r="AB216" i="15"/>
  <c r="AC216" i="15"/>
  <c r="AD216" i="15"/>
  <c r="AE216" i="15"/>
  <c r="AF216" i="15"/>
  <c r="AG216" i="15"/>
  <c r="AH216" i="15"/>
  <c r="AI216" i="15"/>
  <c r="AJ216" i="15"/>
  <c r="AK216" i="15"/>
  <c r="AL216" i="15"/>
  <c r="AM216" i="15"/>
  <c r="AN216" i="15"/>
  <c r="AO216" i="15"/>
  <c r="AP216" i="15"/>
  <c r="AQ216" i="15"/>
  <c r="AS216" i="15"/>
  <c r="AT216" i="15"/>
  <c r="AU216" i="15"/>
  <c r="AV216" i="15"/>
  <c r="AW216" i="15"/>
  <c r="AX216" i="15"/>
  <c r="AY216" i="15"/>
  <c r="AZ216" i="15"/>
  <c r="BA216" i="15"/>
  <c r="BB216" i="15"/>
  <c r="BD216" i="15"/>
  <c r="BE216" i="15"/>
  <c r="BF216" i="15"/>
  <c r="C216" i="15"/>
  <c r="AR213" i="15"/>
  <c r="BC213" i="15" s="1"/>
  <c r="P213" i="15"/>
  <c r="AA213" i="15" s="1"/>
  <c r="D211" i="15"/>
  <c r="E211" i="15"/>
  <c r="F211" i="15"/>
  <c r="G211" i="15"/>
  <c r="H211" i="15"/>
  <c r="I211" i="15"/>
  <c r="J211" i="15"/>
  <c r="K211" i="15"/>
  <c r="L211" i="15"/>
  <c r="M211" i="15"/>
  <c r="N211" i="15"/>
  <c r="O211" i="15"/>
  <c r="Q211" i="15"/>
  <c r="R211" i="15"/>
  <c r="S211" i="15"/>
  <c r="T211" i="15"/>
  <c r="U211" i="15"/>
  <c r="V211" i="15"/>
  <c r="W211" i="15"/>
  <c r="X211" i="15"/>
  <c r="Y211" i="15"/>
  <c r="Z211" i="15"/>
  <c r="AB211" i="15"/>
  <c r="AC211" i="15"/>
  <c r="AD211" i="15"/>
  <c r="AE211" i="15"/>
  <c r="AF211" i="15"/>
  <c r="AG211" i="15"/>
  <c r="AH211" i="15"/>
  <c r="AI211" i="15"/>
  <c r="AJ211" i="15"/>
  <c r="AK211" i="15"/>
  <c r="AL211" i="15"/>
  <c r="AM211" i="15"/>
  <c r="AN211" i="15"/>
  <c r="AO211" i="15"/>
  <c r="AP211" i="15"/>
  <c r="AQ211" i="15"/>
  <c r="AS211" i="15"/>
  <c r="AT211" i="15"/>
  <c r="AU211" i="15"/>
  <c r="AV211" i="15"/>
  <c r="AW211" i="15"/>
  <c r="AX211" i="15"/>
  <c r="AY211" i="15"/>
  <c r="AZ211" i="15"/>
  <c r="BA211" i="15"/>
  <c r="BB211" i="15"/>
  <c r="BD211" i="15"/>
  <c r="BE211" i="15"/>
  <c r="BF211" i="15"/>
  <c r="AR208" i="15"/>
  <c r="BC208" i="15" s="1"/>
  <c r="P208" i="15"/>
  <c r="AA208" i="15" s="1"/>
  <c r="AX172" i="15"/>
  <c r="BU172" i="15" s="1"/>
  <c r="BW172" i="15" s="1"/>
  <c r="AW172" i="15"/>
  <c r="BQ172" i="15" s="1"/>
  <c r="AT172" i="15"/>
  <c r="AR172" i="15"/>
  <c r="AQ172" i="15"/>
  <c r="AP172" i="15"/>
  <c r="AN172" i="15"/>
  <c r="AM172" i="15"/>
  <c r="AL172" i="15"/>
  <c r="AK172" i="15"/>
  <c r="AJ172" i="15"/>
  <c r="AI172" i="15"/>
  <c r="AG172" i="15"/>
  <c r="AF172" i="15"/>
  <c r="AE172" i="15" a="1"/>
  <c r="AE172" i="15" s="1"/>
  <c r="AB172" i="15"/>
  <c r="BJ175" i="15"/>
  <c r="BK175" i="15"/>
  <c r="BN175" i="15"/>
  <c r="BO175" i="15"/>
  <c r="BR175" i="15"/>
  <c r="BS175" i="15"/>
  <c r="BV175" i="15"/>
  <c r="CC172" i="15"/>
  <c r="BM172" i="15"/>
  <c r="BP172" i="15" s="1"/>
  <c r="D189" i="15"/>
  <c r="E189" i="15"/>
  <c r="F189" i="15"/>
  <c r="G189" i="15"/>
  <c r="H189" i="15"/>
  <c r="I189" i="15"/>
  <c r="J189" i="15"/>
  <c r="K189" i="15"/>
  <c r="L189" i="15"/>
  <c r="M189" i="15"/>
  <c r="N189" i="15"/>
  <c r="O189" i="15"/>
  <c r="Q189" i="15"/>
  <c r="R189" i="15"/>
  <c r="S189" i="15"/>
  <c r="T189" i="15"/>
  <c r="U189" i="15"/>
  <c r="V189" i="15"/>
  <c r="W189" i="15"/>
  <c r="X189" i="15"/>
  <c r="Y189" i="15"/>
  <c r="Z189" i="15"/>
  <c r="AB189" i="15"/>
  <c r="AC189" i="15"/>
  <c r="AD189" i="15"/>
  <c r="AE189" i="15"/>
  <c r="AF189" i="15"/>
  <c r="AG189" i="15"/>
  <c r="AH189" i="15"/>
  <c r="AI189" i="15"/>
  <c r="AJ189" i="15"/>
  <c r="AK189" i="15"/>
  <c r="AL189" i="15"/>
  <c r="AM189" i="15"/>
  <c r="AN189" i="15"/>
  <c r="AO189" i="15"/>
  <c r="AP189" i="15"/>
  <c r="AQ189" i="15"/>
  <c r="AS189" i="15"/>
  <c r="AT189" i="15"/>
  <c r="AU189" i="15"/>
  <c r="AV189" i="15"/>
  <c r="AW189" i="15"/>
  <c r="AX189" i="15"/>
  <c r="AY189" i="15"/>
  <c r="AZ189" i="15"/>
  <c r="BA189" i="15"/>
  <c r="BB189" i="15"/>
  <c r="BD189" i="15"/>
  <c r="BE189" i="15"/>
  <c r="BF189" i="15"/>
  <c r="C189" i="15"/>
  <c r="AR186" i="15"/>
  <c r="BC186" i="15" s="1"/>
  <c r="P186" i="15"/>
  <c r="D184" i="15"/>
  <c r="E184" i="15"/>
  <c r="F184" i="15"/>
  <c r="G184" i="15"/>
  <c r="H184" i="15"/>
  <c r="I184" i="15"/>
  <c r="J184" i="15"/>
  <c r="K184" i="15"/>
  <c r="L184" i="15"/>
  <c r="M184" i="15"/>
  <c r="N184" i="15"/>
  <c r="O184" i="15"/>
  <c r="Q184" i="15"/>
  <c r="R184" i="15"/>
  <c r="S184" i="15"/>
  <c r="T184" i="15"/>
  <c r="U184" i="15"/>
  <c r="V184" i="15"/>
  <c r="W184" i="15"/>
  <c r="X184" i="15"/>
  <c r="Y184" i="15"/>
  <c r="Z184" i="15"/>
  <c r="AB184" i="15"/>
  <c r="AC184" i="15"/>
  <c r="AD184" i="15"/>
  <c r="AE184" i="15"/>
  <c r="AF184" i="15"/>
  <c r="AG184" i="15"/>
  <c r="AH184" i="15"/>
  <c r="AI184" i="15"/>
  <c r="AJ184" i="15"/>
  <c r="AK184" i="15"/>
  <c r="AL184" i="15"/>
  <c r="AM184" i="15"/>
  <c r="AN184" i="15"/>
  <c r="AO184" i="15"/>
  <c r="AP184" i="15"/>
  <c r="AQ184" i="15"/>
  <c r="AS184" i="15"/>
  <c r="AT184" i="15"/>
  <c r="AU184" i="15"/>
  <c r="AV184" i="15"/>
  <c r="AW184" i="15"/>
  <c r="AX184" i="15"/>
  <c r="AY184" i="15"/>
  <c r="AZ184" i="15"/>
  <c r="BA184" i="15"/>
  <c r="BB184" i="15"/>
  <c r="BD184" i="15"/>
  <c r="BE184" i="15"/>
  <c r="BF184" i="15"/>
  <c r="AR181" i="15"/>
  <c r="P181" i="15"/>
  <c r="AA181" i="15" s="1"/>
  <c r="Q148" i="15"/>
  <c r="R148" i="15"/>
  <c r="S148" i="15"/>
  <c r="T148" i="15"/>
  <c r="U148" i="15"/>
  <c r="V148" i="15"/>
  <c r="W148" i="15"/>
  <c r="X148" i="15"/>
  <c r="Y148" i="15"/>
  <c r="Z148" i="15"/>
  <c r="AA148" i="15"/>
  <c r="AC148" i="15"/>
  <c r="AD148" i="15"/>
  <c r="AV148" i="15"/>
  <c r="AY148" i="15"/>
  <c r="AZ148" i="15"/>
  <c r="BB148" i="15"/>
  <c r="O148" i="15"/>
  <c r="AW145" i="15"/>
  <c r="AX145" i="15"/>
  <c r="BU145" i="15" s="1"/>
  <c r="BW145" i="15" s="1"/>
  <c r="AT145" i="15"/>
  <c r="AR145" i="15"/>
  <c r="AQ145" i="15"/>
  <c r="AP145" i="15"/>
  <c r="AN145" i="15"/>
  <c r="AM145" i="15"/>
  <c r="AL145" i="15"/>
  <c r="AK145" i="15"/>
  <c r="AJ145" i="15"/>
  <c r="AI145" i="15"/>
  <c r="AG145" i="15"/>
  <c r="AF145" i="15"/>
  <c r="AE145" i="15" a="1"/>
  <c r="AE145" i="15" s="1"/>
  <c r="AB145" i="15"/>
  <c r="BJ148" i="15"/>
  <c r="BK148" i="15"/>
  <c r="BN148" i="15"/>
  <c r="BO148" i="15"/>
  <c r="BR148" i="15"/>
  <c r="BS148" i="15"/>
  <c r="BV148" i="15"/>
  <c r="BM145" i="15"/>
  <c r="BP145" i="15" s="1"/>
  <c r="D162" i="15"/>
  <c r="E162" i="15"/>
  <c r="F162" i="15"/>
  <c r="G162" i="15"/>
  <c r="H162" i="15"/>
  <c r="I162" i="15"/>
  <c r="J162" i="15"/>
  <c r="K162" i="15"/>
  <c r="L162" i="15"/>
  <c r="M162" i="15"/>
  <c r="N162" i="15"/>
  <c r="O162" i="15"/>
  <c r="Q162" i="15"/>
  <c r="R162" i="15"/>
  <c r="S162" i="15"/>
  <c r="T162" i="15"/>
  <c r="U162" i="15"/>
  <c r="V162" i="15"/>
  <c r="W162" i="15"/>
  <c r="X162" i="15"/>
  <c r="Y162" i="15"/>
  <c r="Z162" i="15"/>
  <c r="AB162" i="15"/>
  <c r="AC162" i="15"/>
  <c r="AD162" i="15"/>
  <c r="AE162" i="15"/>
  <c r="AF162" i="15"/>
  <c r="AG162" i="15"/>
  <c r="AH162" i="15"/>
  <c r="AI162" i="15"/>
  <c r="AJ162" i="15"/>
  <c r="AK162" i="15"/>
  <c r="AL162" i="15"/>
  <c r="AM162" i="15"/>
  <c r="AN162" i="15"/>
  <c r="AO162" i="15"/>
  <c r="AP162" i="15"/>
  <c r="AQ162" i="15"/>
  <c r="AS162" i="15"/>
  <c r="AT162" i="15"/>
  <c r="AU162" i="15"/>
  <c r="AV162" i="15"/>
  <c r="AW162" i="15"/>
  <c r="AX162" i="15"/>
  <c r="AY162" i="15"/>
  <c r="AZ162" i="15"/>
  <c r="BA162" i="15"/>
  <c r="BB162" i="15"/>
  <c r="BD162" i="15"/>
  <c r="BE162" i="15"/>
  <c r="BF162" i="15"/>
  <c r="D157" i="15"/>
  <c r="E157" i="15"/>
  <c r="F157" i="15"/>
  <c r="G157" i="15"/>
  <c r="H157" i="15"/>
  <c r="I157" i="15"/>
  <c r="J157" i="15"/>
  <c r="K157" i="15"/>
  <c r="L157" i="15"/>
  <c r="M157" i="15"/>
  <c r="N157" i="15"/>
  <c r="O157" i="15"/>
  <c r="Q157" i="15"/>
  <c r="R157" i="15"/>
  <c r="S157" i="15"/>
  <c r="T157" i="15"/>
  <c r="U157" i="15"/>
  <c r="V157" i="15"/>
  <c r="W157" i="15"/>
  <c r="X157" i="15"/>
  <c r="Y157" i="15"/>
  <c r="Z157" i="15"/>
  <c r="AB157" i="15"/>
  <c r="AC157" i="15"/>
  <c r="AD157" i="15"/>
  <c r="AE157" i="15"/>
  <c r="AF157" i="15"/>
  <c r="AG157" i="15"/>
  <c r="AH157" i="15"/>
  <c r="AI157" i="15"/>
  <c r="AJ157" i="15"/>
  <c r="AK157" i="15"/>
  <c r="AL157" i="15"/>
  <c r="AM157" i="15"/>
  <c r="AN157" i="15"/>
  <c r="AO157" i="15"/>
  <c r="AP157" i="15"/>
  <c r="AQ157" i="15"/>
  <c r="AS157" i="15"/>
  <c r="AT157" i="15"/>
  <c r="AU157" i="15"/>
  <c r="AV157" i="15"/>
  <c r="AW157" i="15"/>
  <c r="AX157" i="15"/>
  <c r="AY157" i="15"/>
  <c r="AZ157" i="15"/>
  <c r="BA157" i="15"/>
  <c r="BB157" i="15"/>
  <c r="BD157" i="15"/>
  <c r="BE157" i="15"/>
  <c r="BF157" i="15"/>
  <c r="AR159" i="15"/>
  <c r="BC159" i="15" s="1"/>
  <c r="P159" i="15"/>
  <c r="AA159" i="15" s="1"/>
  <c r="AR154" i="15"/>
  <c r="P154" i="15"/>
  <c r="AA154" i="15" s="1"/>
  <c r="P121" i="15"/>
  <c r="Q121" i="15"/>
  <c r="R121" i="15"/>
  <c r="S121" i="15"/>
  <c r="T121" i="15"/>
  <c r="U121" i="15"/>
  <c r="V121" i="15"/>
  <c r="W121" i="15"/>
  <c r="X121" i="15"/>
  <c r="Y121" i="15"/>
  <c r="Z121" i="15"/>
  <c r="AA121" i="15"/>
  <c r="AC121" i="15"/>
  <c r="AD121" i="15"/>
  <c r="AV121" i="15"/>
  <c r="AY121" i="15"/>
  <c r="AZ121" i="15"/>
  <c r="BB121" i="15"/>
  <c r="O121" i="15"/>
  <c r="AX118" i="15"/>
  <c r="BU118" i="15" s="1"/>
  <c r="BW118" i="15" s="1"/>
  <c r="AW118" i="15"/>
  <c r="AT118" i="15"/>
  <c r="AR118" i="15"/>
  <c r="AQ118" i="15"/>
  <c r="AP118" i="15"/>
  <c r="AN118" i="15"/>
  <c r="AM118" i="15"/>
  <c r="AL118" i="15"/>
  <c r="AK118" i="15"/>
  <c r="AJ118" i="15"/>
  <c r="AI118" i="15"/>
  <c r="AG118" i="15"/>
  <c r="AF118" i="15"/>
  <c r="AE118" i="15" a="1"/>
  <c r="AE118" i="15" s="1"/>
  <c r="AB118" i="15"/>
  <c r="BM118" i="15"/>
  <c r="BP118" i="15" s="1"/>
  <c r="D135" i="15"/>
  <c r="E135" i="15"/>
  <c r="F135" i="15"/>
  <c r="G135" i="15"/>
  <c r="H135" i="15"/>
  <c r="I135" i="15"/>
  <c r="J135" i="15"/>
  <c r="K135" i="15"/>
  <c r="L135" i="15"/>
  <c r="M135" i="15"/>
  <c r="N135" i="15"/>
  <c r="O135" i="15"/>
  <c r="Q135" i="15"/>
  <c r="R135" i="15"/>
  <c r="S135" i="15"/>
  <c r="T135" i="15"/>
  <c r="U135" i="15"/>
  <c r="V135" i="15"/>
  <c r="W135" i="15"/>
  <c r="X135" i="15"/>
  <c r="Y135" i="15"/>
  <c r="Z135" i="15"/>
  <c r="AB135" i="15"/>
  <c r="AC135" i="15"/>
  <c r="AD135" i="15"/>
  <c r="AE135" i="15"/>
  <c r="AF135" i="15"/>
  <c r="AG135" i="15"/>
  <c r="AH135" i="15"/>
  <c r="AI135" i="15"/>
  <c r="AJ135" i="15"/>
  <c r="AK135" i="15"/>
  <c r="AL135" i="15"/>
  <c r="AM135" i="15"/>
  <c r="AN135" i="15"/>
  <c r="AO135" i="15"/>
  <c r="AP135" i="15"/>
  <c r="AQ135" i="15"/>
  <c r="AS135" i="15"/>
  <c r="AT135" i="15"/>
  <c r="AU135" i="15"/>
  <c r="AV135" i="15"/>
  <c r="AW135" i="15"/>
  <c r="AX135" i="15"/>
  <c r="AY135" i="15"/>
  <c r="AZ135" i="15"/>
  <c r="BA135" i="15"/>
  <c r="BB135" i="15"/>
  <c r="BD135" i="15"/>
  <c r="BE135" i="15"/>
  <c r="BF135" i="15"/>
  <c r="C135" i="15"/>
  <c r="AR132" i="15"/>
  <c r="BC132" i="15" s="1"/>
  <c r="P132" i="15"/>
  <c r="AA132" i="15" s="1"/>
  <c r="B133" i="15"/>
  <c r="P133" i="15"/>
  <c r="AA133" i="15" s="1"/>
  <c r="AR133" i="15"/>
  <c r="BC133" i="15" s="1"/>
  <c r="D130" i="15"/>
  <c r="E130" i="15"/>
  <c r="F130" i="15"/>
  <c r="G130" i="15"/>
  <c r="H130" i="15"/>
  <c r="I130" i="15"/>
  <c r="J130" i="15"/>
  <c r="K130" i="15"/>
  <c r="L130" i="15"/>
  <c r="M130" i="15"/>
  <c r="N130" i="15"/>
  <c r="O130" i="15"/>
  <c r="Q130" i="15"/>
  <c r="R130" i="15"/>
  <c r="S130" i="15"/>
  <c r="T130" i="15"/>
  <c r="U130" i="15"/>
  <c r="V130" i="15"/>
  <c r="W130" i="15"/>
  <c r="X130" i="15"/>
  <c r="Y130" i="15"/>
  <c r="Z130" i="15"/>
  <c r="AB130" i="15"/>
  <c r="AC130" i="15"/>
  <c r="AD130" i="15"/>
  <c r="AE130" i="15"/>
  <c r="AF130" i="15"/>
  <c r="AG130" i="15"/>
  <c r="AH130" i="15"/>
  <c r="AI130" i="15"/>
  <c r="AJ130" i="15"/>
  <c r="AK130" i="15"/>
  <c r="AL130" i="15"/>
  <c r="AM130" i="15"/>
  <c r="AN130" i="15"/>
  <c r="AO130" i="15"/>
  <c r="AP130" i="15"/>
  <c r="AQ130" i="15"/>
  <c r="AS130" i="15"/>
  <c r="AT130" i="15"/>
  <c r="AU130" i="15"/>
  <c r="AV130" i="15"/>
  <c r="AW130" i="15"/>
  <c r="AX130" i="15"/>
  <c r="AY130" i="15"/>
  <c r="AZ130" i="15"/>
  <c r="BA130" i="15"/>
  <c r="BB130" i="15"/>
  <c r="BD130" i="15"/>
  <c r="BE130" i="15"/>
  <c r="BF130" i="15"/>
  <c r="AR127" i="15"/>
  <c r="BC127" i="15" s="1"/>
  <c r="P127" i="15"/>
  <c r="AA127" i="15" s="1"/>
  <c r="Q94" i="15"/>
  <c r="R94" i="15"/>
  <c r="S94" i="15"/>
  <c r="T94" i="15"/>
  <c r="U94" i="15"/>
  <c r="V94" i="15"/>
  <c r="W94" i="15"/>
  <c r="X94" i="15"/>
  <c r="Y94" i="15"/>
  <c r="Z94" i="15"/>
  <c r="AA94" i="15"/>
  <c r="AC94" i="15"/>
  <c r="AD94" i="15"/>
  <c r="AV94" i="15"/>
  <c r="AY94" i="15"/>
  <c r="AZ94" i="15"/>
  <c r="BB94" i="15"/>
  <c r="O94" i="15"/>
  <c r="AX91" i="15"/>
  <c r="BU91" i="15" s="1"/>
  <c r="BW91" i="15" s="1"/>
  <c r="AW91" i="15"/>
  <c r="AT91" i="15"/>
  <c r="AR91" i="15"/>
  <c r="AQ91" i="15"/>
  <c r="AP91" i="15"/>
  <c r="AN91" i="15"/>
  <c r="AM91" i="15"/>
  <c r="AL91" i="15"/>
  <c r="AK91" i="15"/>
  <c r="AJ91" i="15"/>
  <c r="AI91" i="15"/>
  <c r="AG91" i="15"/>
  <c r="AF91" i="15"/>
  <c r="AE91" i="15" a="1"/>
  <c r="AE91" i="15" s="1"/>
  <c r="AB91" i="15"/>
  <c r="BM91" i="15"/>
  <c r="BP91" i="15" s="1"/>
  <c r="D108" i="15"/>
  <c r="E108" i="15"/>
  <c r="F108" i="15"/>
  <c r="G108" i="15"/>
  <c r="H108" i="15"/>
  <c r="I108" i="15"/>
  <c r="J108" i="15"/>
  <c r="K108" i="15"/>
  <c r="L108" i="15"/>
  <c r="M108" i="15"/>
  <c r="N108" i="15"/>
  <c r="O108" i="15"/>
  <c r="Q108" i="15"/>
  <c r="R108" i="15"/>
  <c r="S108" i="15"/>
  <c r="T108" i="15"/>
  <c r="U108" i="15"/>
  <c r="V108" i="15"/>
  <c r="W108" i="15"/>
  <c r="X108" i="15"/>
  <c r="Y108" i="15"/>
  <c r="Z108" i="15"/>
  <c r="AB108" i="15"/>
  <c r="AC108" i="15"/>
  <c r="AD108" i="15"/>
  <c r="AE108" i="15"/>
  <c r="AF108" i="15"/>
  <c r="AG108" i="15"/>
  <c r="AH108" i="15"/>
  <c r="AI108" i="15"/>
  <c r="AJ108" i="15"/>
  <c r="AK108" i="15"/>
  <c r="AL108" i="15"/>
  <c r="AM108" i="15"/>
  <c r="AN108" i="15"/>
  <c r="AO108" i="15"/>
  <c r="AP108" i="15"/>
  <c r="AQ108" i="15"/>
  <c r="AS108" i="15"/>
  <c r="AT108" i="15"/>
  <c r="AU108" i="15"/>
  <c r="AV108" i="15"/>
  <c r="AW108" i="15"/>
  <c r="AX108" i="15"/>
  <c r="AY108" i="15"/>
  <c r="AZ108" i="15"/>
  <c r="BA108" i="15"/>
  <c r="BB108" i="15"/>
  <c r="BD108" i="15"/>
  <c r="BE108" i="15"/>
  <c r="BF108" i="15"/>
  <c r="C108" i="15"/>
  <c r="D103" i="15"/>
  <c r="E103" i="15"/>
  <c r="F103" i="15"/>
  <c r="G103" i="15"/>
  <c r="H103" i="15"/>
  <c r="I103" i="15"/>
  <c r="J103" i="15"/>
  <c r="K103" i="15"/>
  <c r="L103" i="15"/>
  <c r="M103" i="15"/>
  <c r="N103" i="15"/>
  <c r="O103" i="15"/>
  <c r="Q103" i="15"/>
  <c r="R103" i="15"/>
  <c r="S103" i="15"/>
  <c r="T103" i="15"/>
  <c r="U103" i="15"/>
  <c r="V103" i="15"/>
  <c r="W103" i="15"/>
  <c r="X103" i="15"/>
  <c r="Y103" i="15"/>
  <c r="Z103" i="15"/>
  <c r="AB103" i="15"/>
  <c r="AC103" i="15"/>
  <c r="AD103" i="15"/>
  <c r="AE103" i="15"/>
  <c r="AF103" i="15"/>
  <c r="AG103" i="15"/>
  <c r="AH103" i="15"/>
  <c r="AI103" i="15"/>
  <c r="AJ103" i="15"/>
  <c r="AK103" i="15"/>
  <c r="AL103" i="15"/>
  <c r="AM103" i="15"/>
  <c r="AN103" i="15"/>
  <c r="AO103" i="15"/>
  <c r="AP103" i="15"/>
  <c r="AQ103" i="15"/>
  <c r="AS103" i="15"/>
  <c r="AT103" i="15"/>
  <c r="AU103" i="15"/>
  <c r="AV103" i="15"/>
  <c r="AW103" i="15"/>
  <c r="AX103" i="15"/>
  <c r="AY103" i="15"/>
  <c r="AZ103" i="15"/>
  <c r="BA103" i="15"/>
  <c r="BB103" i="15"/>
  <c r="BD103" i="15"/>
  <c r="BE103" i="15"/>
  <c r="BF103" i="15"/>
  <c r="AR105" i="15"/>
  <c r="BC105" i="15" s="1"/>
  <c r="P105" i="15"/>
  <c r="AR100" i="15"/>
  <c r="BC100" i="15" s="1"/>
  <c r="P100" i="15"/>
  <c r="AX64" i="15"/>
  <c r="BU64" i="15" s="1"/>
  <c r="BW64" i="15" s="1"/>
  <c r="AW64" i="15"/>
  <c r="AT64" i="15"/>
  <c r="AR64" i="15"/>
  <c r="AQ64" i="15"/>
  <c r="AP64" i="15"/>
  <c r="AN64" i="15"/>
  <c r="AM64" i="15"/>
  <c r="AL64" i="15"/>
  <c r="AK64" i="15"/>
  <c r="AJ64" i="15"/>
  <c r="AI64" i="15"/>
  <c r="AG64" i="15"/>
  <c r="AF64" i="15"/>
  <c r="AE64" i="15" a="1"/>
  <c r="AE64" i="15" s="1"/>
  <c r="AB64" i="15"/>
  <c r="BM64" i="15"/>
  <c r="BP64" i="15" s="1"/>
  <c r="D81" i="15"/>
  <c r="E81" i="15"/>
  <c r="F81" i="15"/>
  <c r="G81" i="15"/>
  <c r="H81" i="15"/>
  <c r="I81" i="15"/>
  <c r="J81" i="15"/>
  <c r="K81" i="15"/>
  <c r="L81" i="15"/>
  <c r="M81" i="15"/>
  <c r="N81" i="15"/>
  <c r="O81" i="15"/>
  <c r="Q81" i="15"/>
  <c r="R81" i="15"/>
  <c r="S81" i="15"/>
  <c r="T81" i="15"/>
  <c r="U81" i="15"/>
  <c r="V81" i="15"/>
  <c r="W81" i="15"/>
  <c r="X81" i="15"/>
  <c r="Y81" i="15"/>
  <c r="Z81" i="15"/>
  <c r="AB81" i="15"/>
  <c r="AC81" i="15"/>
  <c r="AD81" i="15"/>
  <c r="AE81" i="15"/>
  <c r="AF81" i="15"/>
  <c r="AG81" i="15"/>
  <c r="AH81" i="15"/>
  <c r="AJ81" i="15"/>
  <c r="AK81" i="15"/>
  <c r="AL81" i="15"/>
  <c r="AM81" i="15"/>
  <c r="AN81" i="15"/>
  <c r="AO81" i="15"/>
  <c r="AP81" i="15"/>
  <c r="AQ81" i="15"/>
  <c r="AS81" i="15"/>
  <c r="AT81" i="15"/>
  <c r="AU81" i="15"/>
  <c r="AV81" i="15"/>
  <c r="AW81" i="15"/>
  <c r="AX81" i="15"/>
  <c r="AY81" i="15"/>
  <c r="AZ81" i="15"/>
  <c r="BA81" i="15"/>
  <c r="BB81" i="15"/>
  <c r="BD81" i="15"/>
  <c r="BE81" i="15"/>
  <c r="BF81" i="15"/>
  <c r="C81" i="15"/>
  <c r="D76" i="15"/>
  <c r="E76" i="15"/>
  <c r="F76" i="15"/>
  <c r="G76" i="15"/>
  <c r="H76" i="15"/>
  <c r="I76" i="15"/>
  <c r="J76" i="15"/>
  <c r="K76" i="15"/>
  <c r="L76" i="15"/>
  <c r="M76" i="15"/>
  <c r="N76" i="15"/>
  <c r="O76" i="15"/>
  <c r="Q76" i="15"/>
  <c r="R76" i="15"/>
  <c r="S76" i="15"/>
  <c r="T76" i="15"/>
  <c r="U76" i="15"/>
  <c r="V76" i="15"/>
  <c r="W76" i="15"/>
  <c r="X76" i="15"/>
  <c r="Y76" i="15"/>
  <c r="Z76" i="15"/>
  <c r="AB76" i="15"/>
  <c r="AC76" i="15"/>
  <c r="AD76" i="15"/>
  <c r="AE76" i="15"/>
  <c r="AF76" i="15"/>
  <c r="AG76" i="15"/>
  <c r="AH76" i="15"/>
  <c r="AI76" i="15"/>
  <c r="AJ76" i="15"/>
  <c r="AK76" i="15"/>
  <c r="AL76" i="15"/>
  <c r="AM76" i="15"/>
  <c r="AN76" i="15"/>
  <c r="AO76" i="15"/>
  <c r="AP76" i="15"/>
  <c r="AQ76" i="15"/>
  <c r="AS76" i="15"/>
  <c r="AT76" i="15"/>
  <c r="AU76" i="15"/>
  <c r="AV76" i="15"/>
  <c r="AW76" i="15"/>
  <c r="AX76" i="15"/>
  <c r="AY76" i="15"/>
  <c r="AZ76" i="15"/>
  <c r="BA76" i="15"/>
  <c r="BB76" i="15"/>
  <c r="BD76" i="15"/>
  <c r="BE76" i="15"/>
  <c r="BF76" i="15"/>
  <c r="AR78" i="15"/>
  <c r="CG74" i="15" s="1"/>
  <c r="P78" i="15"/>
  <c r="AR73" i="15"/>
  <c r="BC73" i="15" s="1"/>
  <c r="P73" i="15"/>
  <c r="BU37" i="15"/>
  <c r="BW37" i="15" s="1"/>
  <c r="BQ37" i="15"/>
  <c r="BT37" i="15" s="1"/>
  <c r="AT37" i="15"/>
  <c r="AR37" i="15"/>
  <c r="AQ37" i="15"/>
  <c r="AP37" i="15"/>
  <c r="AN37" i="15"/>
  <c r="AM37" i="15"/>
  <c r="AL37" i="15"/>
  <c r="AK37" i="15"/>
  <c r="AJ37" i="15"/>
  <c r="AI37" i="15"/>
  <c r="AG37" i="15"/>
  <c r="AF37" i="15"/>
  <c r="AE37" i="15" a="1"/>
  <c r="AE37" i="15" s="1"/>
  <c r="AB37" i="15"/>
  <c r="D54" i="15"/>
  <c r="E54" i="15"/>
  <c r="F54" i="15"/>
  <c r="G54" i="15"/>
  <c r="H54" i="15"/>
  <c r="I54" i="15"/>
  <c r="J54" i="15"/>
  <c r="K54" i="15"/>
  <c r="L54" i="15"/>
  <c r="M54" i="15"/>
  <c r="N54" i="15"/>
  <c r="O54" i="15"/>
  <c r="Q54" i="15"/>
  <c r="R54" i="15"/>
  <c r="S54" i="15"/>
  <c r="T54" i="15"/>
  <c r="U54" i="15"/>
  <c r="V54" i="15"/>
  <c r="W54" i="15"/>
  <c r="X54" i="15"/>
  <c r="Y54" i="15"/>
  <c r="Z54" i="15"/>
  <c r="AB54" i="15"/>
  <c r="AC54" i="15"/>
  <c r="AD54" i="15"/>
  <c r="AE54" i="15"/>
  <c r="AF54" i="15"/>
  <c r="AG54" i="15"/>
  <c r="AH54" i="15"/>
  <c r="AI54" i="15"/>
  <c r="AJ54" i="15"/>
  <c r="AK54" i="15"/>
  <c r="AL54" i="15"/>
  <c r="AM54" i="15"/>
  <c r="AN54" i="15"/>
  <c r="AO54" i="15"/>
  <c r="AP54" i="15"/>
  <c r="AQ54" i="15"/>
  <c r="AS54" i="15"/>
  <c r="AT54" i="15"/>
  <c r="AU54" i="15"/>
  <c r="AV54" i="15"/>
  <c r="AW54" i="15"/>
  <c r="AX54" i="15"/>
  <c r="AY54" i="15"/>
  <c r="AZ54" i="15"/>
  <c r="BA54" i="15"/>
  <c r="BB54" i="15"/>
  <c r="BD54" i="15"/>
  <c r="BE54" i="15"/>
  <c r="BF54" i="15"/>
  <c r="C54" i="15"/>
  <c r="D49" i="15"/>
  <c r="E49" i="15"/>
  <c r="F49" i="15"/>
  <c r="G49" i="15"/>
  <c r="H49" i="15"/>
  <c r="I49" i="15"/>
  <c r="J49" i="15"/>
  <c r="K49" i="15"/>
  <c r="L49" i="15"/>
  <c r="M49" i="15"/>
  <c r="N49" i="15"/>
  <c r="O49" i="15"/>
  <c r="Q49" i="15"/>
  <c r="R49" i="15"/>
  <c r="S49" i="15"/>
  <c r="T49" i="15"/>
  <c r="U49" i="15"/>
  <c r="V49" i="15"/>
  <c r="W49" i="15"/>
  <c r="X49" i="15"/>
  <c r="Y49" i="15"/>
  <c r="Z49" i="15"/>
  <c r="AB49" i="15"/>
  <c r="AC49" i="15"/>
  <c r="AD49" i="15"/>
  <c r="AE49" i="15"/>
  <c r="AF49" i="15"/>
  <c r="AG49" i="15"/>
  <c r="AH49" i="15"/>
  <c r="AI49" i="15"/>
  <c r="AJ49" i="15"/>
  <c r="AK49" i="15"/>
  <c r="AL49" i="15"/>
  <c r="AM49" i="15"/>
  <c r="AN49" i="15"/>
  <c r="AO49" i="15"/>
  <c r="AP49" i="15"/>
  <c r="AQ49" i="15"/>
  <c r="AS49" i="15"/>
  <c r="AT49" i="15"/>
  <c r="AU49" i="15"/>
  <c r="AV49" i="15"/>
  <c r="AW49" i="15"/>
  <c r="AX49" i="15"/>
  <c r="AY49" i="15"/>
  <c r="AZ49" i="15"/>
  <c r="BA49" i="15"/>
  <c r="BB49" i="15"/>
  <c r="BD49" i="15"/>
  <c r="BE49" i="15"/>
  <c r="BF49" i="15"/>
  <c r="CC37" i="15"/>
  <c r="BM37" i="15"/>
  <c r="BP37" i="15" s="1"/>
  <c r="CD10" i="15"/>
  <c r="BM10" i="15"/>
  <c r="BP10" i="15" s="1"/>
  <c r="BH440" i="9"/>
  <c r="BG440" i="9"/>
  <c r="BD439" i="9"/>
  <c r="BD438" i="9"/>
  <c r="BD437" i="9"/>
  <c r="BD436" i="9"/>
  <c r="AU180" i="11" l="1"/>
  <c r="AU179" i="11"/>
  <c r="AV179" i="11"/>
  <c r="AU152" i="11"/>
  <c r="AU183" i="11"/>
  <c r="AU184" i="11"/>
  <c r="AV183" i="11"/>
  <c r="AV279" i="15"/>
  <c r="BZ202" i="15"/>
  <c r="BZ175" i="15"/>
  <c r="BY175" i="15"/>
  <c r="CA249" i="15"/>
  <c r="BY121" i="15"/>
  <c r="Y279" i="15"/>
  <c r="U279" i="15"/>
  <c r="Q279" i="15"/>
  <c r="AI271" i="15"/>
  <c r="AM271" i="15"/>
  <c r="AF275" i="15"/>
  <c r="AK275" i="15"/>
  <c r="AP275" i="15"/>
  <c r="BZ148" i="15"/>
  <c r="BY40" i="15"/>
  <c r="AB275" i="15"/>
  <c r="AI275" i="15"/>
  <c r="AM275" i="15"/>
  <c r="AR275" i="15"/>
  <c r="AA279" i="15"/>
  <c r="S279" i="15"/>
  <c r="AQ271" i="15"/>
  <c r="BZ94" i="15"/>
  <c r="AW275" i="15"/>
  <c r="CD172" i="15"/>
  <c r="AE275" i="15"/>
  <c r="AJ275" i="15"/>
  <c r="AN275" i="15"/>
  <c r="AC279" i="15"/>
  <c r="X279" i="15"/>
  <c r="T279" i="15"/>
  <c r="P279" i="15"/>
  <c r="CC209" i="15"/>
  <c r="BY209" i="15"/>
  <c r="BU209" i="15"/>
  <c r="AG275" i="15"/>
  <c r="BY148" i="15"/>
  <c r="AL271" i="15"/>
  <c r="AG271" i="15"/>
  <c r="BZ67" i="15"/>
  <c r="AY279" i="15"/>
  <c r="BX147" i="15"/>
  <c r="CM148" i="15"/>
  <c r="BY94" i="15"/>
  <c r="BX93" i="15"/>
  <c r="CA93" i="15" s="1"/>
  <c r="AT275" i="15"/>
  <c r="AZ279" i="15"/>
  <c r="CG209" i="15"/>
  <c r="O249" i="15"/>
  <c r="AX271" i="15"/>
  <c r="AT271" i="15"/>
  <c r="AN271" i="15"/>
  <c r="AJ271" i="15"/>
  <c r="AE271" i="15"/>
  <c r="BB279" i="15"/>
  <c r="CP146" i="15"/>
  <c r="CP148" i="15" s="1"/>
  <c r="CP175" i="15"/>
  <c r="BZ40" i="15"/>
  <c r="BC181" i="15"/>
  <c r="BY182" i="15"/>
  <c r="AA186" i="15"/>
  <c r="CC182" i="15"/>
  <c r="AA78" i="15"/>
  <c r="CC74" i="15"/>
  <c r="AW271" i="15"/>
  <c r="AR271" i="15"/>
  <c r="AQ275" i="15"/>
  <c r="AA105" i="15"/>
  <c r="CC101" i="15"/>
  <c r="CD118" i="15"/>
  <c r="BZ121" i="15"/>
  <c r="AA100" i="15"/>
  <c r="BU101" i="15"/>
  <c r="AL275" i="15"/>
  <c r="AA73" i="15"/>
  <c r="BU74" i="15"/>
  <c r="BC154" i="15"/>
  <c r="BY155" i="15"/>
  <c r="AP271" i="15"/>
  <c r="AK271" i="15"/>
  <c r="AK279" i="15" s="1"/>
  <c r="AF271" i="15"/>
  <c r="CG128" i="15"/>
  <c r="CC128" i="15"/>
  <c r="BY128" i="15"/>
  <c r="BU128" i="15"/>
  <c r="BX145" i="15"/>
  <c r="CA145" i="15" s="1"/>
  <c r="BX64" i="15"/>
  <c r="CA64" i="15" s="1"/>
  <c r="V279" i="15"/>
  <c r="R279" i="15"/>
  <c r="CG20" i="15"/>
  <c r="CC20" i="15"/>
  <c r="BY20" i="15"/>
  <c r="BU20" i="15"/>
  <c r="BY74" i="15"/>
  <c r="CG101" i="15"/>
  <c r="BY101" i="15"/>
  <c r="CG155" i="15"/>
  <c r="CC155" i="15"/>
  <c r="BU155" i="15"/>
  <c r="CL175" i="15"/>
  <c r="BY13" i="15"/>
  <c r="BX37" i="15"/>
  <c r="CA37" i="15" s="1"/>
  <c r="BY67" i="15"/>
  <c r="AB271" i="15"/>
  <c r="AB279" i="15" s="1"/>
  <c r="AX275" i="15"/>
  <c r="AD279" i="15"/>
  <c r="CG182" i="15"/>
  <c r="BU182" i="15"/>
  <c r="BX199" i="15"/>
  <c r="CA199" i="15" s="1"/>
  <c r="BX65" i="15"/>
  <c r="CA65" i="15" s="1"/>
  <c r="BX172" i="15"/>
  <c r="CA172" i="15" s="1"/>
  <c r="CM40" i="15"/>
  <c r="CM175" i="15"/>
  <c r="CM202" i="15"/>
  <c r="BX39" i="15"/>
  <c r="CA39" i="15" s="1"/>
  <c r="BX91" i="15"/>
  <c r="CA91" i="15" s="1"/>
  <c r="BX119" i="15"/>
  <c r="CA119" i="15" s="1"/>
  <c r="BX174" i="15"/>
  <c r="CA174" i="15" s="1"/>
  <c r="BX200" i="15"/>
  <c r="CA200" i="15" s="1"/>
  <c r="Z279" i="15"/>
  <c r="CL147" i="15"/>
  <c r="CL148" i="15" s="1"/>
  <c r="CL40" i="15"/>
  <c r="BX92" i="15"/>
  <c r="CA92" i="15" s="1"/>
  <c r="BX120" i="15"/>
  <c r="CA120" i="15" s="1"/>
  <c r="BX146" i="15"/>
  <c r="CL67" i="15"/>
  <c r="CM67" i="15"/>
  <c r="CI175" i="15"/>
  <c r="CL202" i="15"/>
  <c r="CL94" i="15"/>
  <c r="CM94" i="15"/>
  <c r="CM121" i="15"/>
  <c r="BX38" i="15"/>
  <c r="CA38" i="15" s="1"/>
  <c r="BX66" i="15"/>
  <c r="CA66" i="15" s="1"/>
  <c r="BX118" i="15"/>
  <c r="CA118" i="15" s="1"/>
  <c r="BX173" i="15"/>
  <c r="CA173" i="15" s="1"/>
  <c r="BX201" i="15"/>
  <c r="CA201" i="15" s="1"/>
  <c r="BZ13" i="15"/>
  <c r="BX12" i="15"/>
  <c r="CA12" i="15" s="1"/>
  <c r="BX11" i="15"/>
  <c r="CA11" i="15" s="1"/>
  <c r="CL13" i="15"/>
  <c r="BX10" i="15"/>
  <c r="CA10" i="15" s="1"/>
  <c r="CM13" i="15"/>
  <c r="BY202" i="15"/>
  <c r="CC91" i="15"/>
  <c r="CC64" i="15"/>
  <c r="CL121" i="15"/>
  <c r="CP121" i="15"/>
  <c r="CI121" i="15"/>
  <c r="CP202" i="15"/>
  <c r="CI202" i="15"/>
  <c r="CP94" i="15"/>
  <c r="CI94" i="15"/>
  <c r="CP67" i="15"/>
  <c r="CI67" i="15"/>
  <c r="CP40" i="15"/>
  <c r="CI40" i="15"/>
  <c r="CP13" i="15"/>
  <c r="CI13" i="15"/>
  <c r="CI148" i="15"/>
  <c r="AH199" i="15"/>
  <c r="AO199" i="15"/>
  <c r="BI199" i="15" s="1"/>
  <c r="BL199" i="15" s="1"/>
  <c r="BA199" i="15"/>
  <c r="AS10" i="15"/>
  <c r="AO10" i="15"/>
  <c r="AH10" i="15"/>
  <c r="BU10" i="15"/>
  <c r="AS172" i="15"/>
  <c r="BQ199" i="15"/>
  <c r="BT199" i="15" s="1"/>
  <c r="AS199" i="15"/>
  <c r="BA10" i="15"/>
  <c r="AH172" i="15"/>
  <c r="AO172" i="15"/>
  <c r="BT172" i="15"/>
  <c r="BA172" i="15"/>
  <c r="AS145" i="15"/>
  <c r="AH145" i="15"/>
  <c r="AO145" i="15"/>
  <c r="BI145" i="15" s="1"/>
  <c r="BQ145" i="15"/>
  <c r="BT145" i="15" s="1"/>
  <c r="BA145" i="15"/>
  <c r="BA118" i="15"/>
  <c r="AS118" i="15"/>
  <c r="AH118" i="15"/>
  <c r="AO118" i="15"/>
  <c r="BQ118" i="15"/>
  <c r="AS64" i="15"/>
  <c r="BA91" i="15"/>
  <c r="AH64" i="15"/>
  <c r="BA64" i="15"/>
  <c r="AS91" i="15"/>
  <c r="AH91" i="15"/>
  <c r="AO91" i="15"/>
  <c r="BQ91" i="15"/>
  <c r="BC78" i="15"/>
  <c r="AO64" i="15"/>
  <c r="AH37" i="15"/>
  <c r="BQ64" i="15"/>
  <c r="AS37" i="15"/>
  <c r="AO37" i="15"/>
  <c r="BA37" i="15"/>
  <c r="I18" i="24"/>
  <c r="L18" i="24" s="1"/>
  <c r="I17" i="24"/>
  <c r="L17" i="24" s="1"/>
  <c r="C50" i="24"/>
  <c r="E50" i="24"/>
  <c r="F50" i="24"/>
  <c r="H50" i="24"/>
  <c r="C51" i="24"/>
  <c r="D51" i="24"/>
  <c r="E51" i="24"/>
  <c r="F51" i="24"/>
  <c r="H51" i="24"/>
  <c r="J43" i="24"/>
  <c r="AU182" i="11" l="1"/>
  <c r="AU181" i="11"/>
  <c r="AI279" i="15"/>
  <c r="AM279" i="15"/>
  <c r="AX279" i="15"/>
  <c r="AG279" i="15"/>
  <c r="AR279" i="15"/>
  <c r="AF279" i="15"/>
  <c r="AJ279" i="15"/>
  <c r="AP279" i="15"/>
  <c r="AE279" i="15"/>
  <c r="AQ279" i="15"/>
  <c r="AW279" i="15"/>
  <c r="AN279" i="15"/>
  <c r="AL279" i="15"/>
  <c r="AS275" i="15"/>
  <c r="AH271" i="15"/>
  <c r="AT279" i="15"/>
  <c r="AO271" i="15"/>
  <c r="BA275" i="15"/>
  <c r="AH275" i="15"/>
  <c r="AH279" i="15" s="1"/>
  <c r="AS271" i="15"/>
  <c r="AO275" i="15"/>
  <c r="BA271" i="15"/>
  <c r="BA279" i="15" s="1"/>
  <c r="BW10" i="15"/>
  <c r="BT64" i="15"/>
  <c r="BT91" i="15"/>
  <c r="BT118" i="15"/>
  <c r="BI172" i="15"/>
  <c r="AU199" i="15"/>
  <c r="BI37" i="15"/>
  <c r="CB37" i="15" s="1"/>
  <c r="BI64" i="15"/>
  <c r="BL145" i="15"/>
  <c r="AU10" i="15"/>
  <c r="CB199" i="15"/>
  <c r="CE199" i="15" s="1"/>
  <c r="BI10" i="15"/>
  <c r="AU172" i="15"/>
  <c r="AU145" i="15"/>
  <c r="CB145" i="15"/>
  <c r="CE145" i="15" s="1"/>
  <c r="BI118" i="15"/>
  <c r="AU118" i="15"/>
  <c r="BI91" i="15"/>
  <c r="AU91" i="15"/>
  <c r="AU37" i="15"/>
  <c r="AU64" i="15"/>
  <c r="I51" i="24"/>
  <c r="L51" i="24" s="1"/>
  <c r="I50" i="24"/>
  <c r="L50" i="24" s="1"/>
  <c r="E28" i="8"/>
  <c r="E27" i="8"/>
  <c r="E26" i="8"/>
  <c r="E25" i="8"/>
  <c r="E24" i="8"/>
  <c r="E23" i="8"/>
  <c r="E22" i="8"/>
  <c r="E21" i="8"/>
  <c r="E20" i="8"/>
  <c r="E19" i="8"/>
  <c r="E18" i="8"/>
  <c r="E17" i="8"/>
  <c r="E16" i="8"/>
  <c r="E15" i="8"/>
  <c r="E14" i="8"/>
  <c r="E13" i="8"/>
  <c r="E12" i="8"/>
  <c r="E11" i="8"/>
  <c r="E10" i="8"/>
  <c r="E9" i="8"/>
  <c r="E8" i="8"/>
  <c r="E7" i="8"/>
  <c r="E6" i="8"/>
  <c r="BB185" i="12"/>
  <c r="I54" i="12"/>
  <c r="A34" i="26"/>
  <c r="A31" i="26"/>
  <c r="E5" i="8"/>
  <c r="AS279" i="15" l="1"/>
  <c r="BC37" i="15"/>
  <c r="CF37" i="15" s="1"/>
  <c r="AU275" i="15"/>
  <c r="AU271" i="15"/>
  <c r="AU279" i="15" s="1"/>
  <c r="AO279" i="15"/>
  <c r="BL118" i="15"/>
  <c r="BL64" i="15"/>
  <c r="CB64" i="15"/>
  <c r="BC172" i="15"/>
  <c r="CE37" i="15"/>
  <c r="BC199" i="15"/>
  <c r="BC64" i="15"/>
  <c r="BL37" i="15"/>
  <c r="BL172" i="15"/>
  <c r="CB172" i="15"/>
  <c r="CE172" i="15" s="1"/>
  <c r="BL10" i="15"/>
  <c r="CB10" i="15"/>
  <c r="BC145" i="15"/>
  <c r="CF145" i="15" s="1"/>
  <c r="CB118" i="15"/>
  <c r="BC118" i="15"/>
  <c r="CF118" i="15" s="1"/>
  <c r="BL91" i="15"/>
  <c r="CB91" i="15"/>
  <c r="BC91" i="15"/>
  <c r="CF91" i="15" s="1"/>
  <c r="H6" i="1"/>
  <c r="BC275" i="15" l="1"/>
  <c r="CE118" i="15"/>
  <c r="CF64" i="15"/>
  <c r="CE64" i="15"/>
  <c r="CE91" i="15"/>
  <c r="CF172" i="15"/>
  <c r="CE10" i="15"/>
  <c r="CF199" i="15"/>
  <c r="M288" i="29"/>
  <c r="M287" i="29"/>
  <c r="M286" i="29"/>
  <c r="M285" i="29"/>
  <c r="M284" i="29"/>
  <c r="Q115" i="3" l="1"/>
  <c r="G116" i="3"/>
  <c r="G117" i="3"/>
  <c r="G118" i="3"/>
  <c r="G119" i="3"/>
  <c r="G120" i="3"/>
  <c r="G121" i="3"/>
  <c r="G122" i="3"/>
  <c r="G123" i="3"/>
  <c r="G124" i="3"/>
  <c r="G125" i="3"/>
  <c r="G126" i="3"/>
  <c r="G127" i="3"/>
  <c r="G128" i="3"/>
  <c r="G129" i="3"/>
  <c r="G130" i="3"/>
  <c r="G131" i="3"/>
  <c r="G132" i="3"/>
  <c r="G133" i="3"/>
  <c r="G134" i="3"/>
  <c r="G135" i="3"/>
  <c r="G136" i="3"/>
  <c r="G137" i="3"/>
  <c r="G138" i="3"/>
  <c r="G139" i="3"/>
  <c r="G140" i="3"/>
  <c r="G141" i="3"/>
  <c r="G142" i="3"/>
  <c r="G143" i="3"/>
  <c r="G144" i="3"/>
  <c r="G145" i="3"/>
  <c r="G146" i="3"/>
  <c r="G147" i="3"/>
  <c r="G148" i="3"/>
  <c r="G149" i="3"/>
  <c r="G150" i="3"/>
  <c r="G151" i="3"/>
  <c r="G152" i="3"/>
  <c r="G153" i="3"/>
  <c r="G154" i="3"/>
  <c r="G155" i="3"/>
  <c r="G156" i="3"/>
  <c r="G157" i="3"/>
  <c r="G115" i="3"/>
  <c r="BB176" i="12"/>
  <c r="BB175" i="12"/>
  <c r="BB174" i="12"/>
  <c r="BB173" i="12"/>
  <c r="BB172" i="12"/>
  <c r="BB171" i="12"/>
  <c r="BB170" i="12"/>
  <c r="BB169" i="12"/>
  <c r="BB168" i="12"/>
  <c r="BB167" i="12"/>
  <c r="BB166" i="12"/>
  <c r="BB165" i="12"/>
  <c r="BB164" i="12"/>
  <c r="BB163" i="12"/>
  <c r="BB162" i="12"/>
  <c r="BB161" i="12"/>
  <c r="BB160" i="12"/>
  <c r="BB159" i="12"/>
  <c r="BB158" i="12"/>
  <c r="BB157" i="12"/>
  <c r="BB156" i="12"/>
  <c r="BB155" i="12"/>
  <c r="BB151" i="12"/>
  <c r="AT150" i="12"/>
  <c r="AS150" i="12"/>
  <c r="AS176" i="12" s="1"/>
  <c r="AR150" i="12"/>
  <c r="AR176" i="12" s="1"/>
  <c r="AP150" i="12"/>
  <c r="AP176" i="12" s="1"/>
  <c r="AO150" i="12"/>
  <c r="AM150" i="12"/>
  <c r="AM176" i="12" s="1"/>
  <c r="AL150" i="12"/>
  <c r="AL176" i="12" s="1"/>
  <c r="AK150" i="12"/>
  <c r="AK176" i="12" s="1"/>
  <c r="AJ150" i="12"/>
  <c r="AJ176" i="12" s="1"/>
  <c r="AI150" i="12"/>
  <c r="AI176" i="12" s="1"/>
  <c r="AH150" i="12"/>
  <c r="AG150" i="12"/>
  <c r="AG176" i="12" s="1"/>
  <c r="AF150" i="12"/>
  <c r="AF176" i="12" s="1"/>
  <c r="AD150" i="12"/>
  <c r="AC150" i="12"/>
  <c r="AC176" i="12" s="1"/>
  <c r="AB150" i="12"/>
  <c r="AB176" i="12" s="1"/>
  <c r="AA150" i="12"/>
  <c r="AA176" i="12" s="1"/>
  <c r="Z150" i="12"/>
  <c r="Y150" i="12"/>
  <c r="Y176" i="12" s="1"/>
  <c r="V150" i="12"/>
  <c r="V176" i="12" s="1"/>
  <c r="U150" i="12"/>
  <c r="U176" i="12" s="1"/>
  <c r="T150" i="12"/>
  <c r="T176" i="12" s="1"/>
  <c r="S150" i="12"/>
  <c r="S176" i="12" s="1"/>
  <c r="R150" i="12"/>
  <c r="Q150" i="12"/>
  <c r="Q176" i="12" s="1"/>
  <c r="P150" i="12"/>
  <c r="P176" i="12" s="1"/>
  <c r="M150" i="12"/>
  <c r="M176" i="12" s="1"/>
  <c r="L150" i="12"/>
  <c r="L176" i="12" s="1"/>
  <c r="K150" i="12"/>
  <c r="K176" i="12" s="1"/>
  <c r="J150" i="12"/>
  <c r="I150" i="12"/>
  <c r="I176" i="12" s="1"/>
  <c r="H150" i="12"/>
  <c r="H176" i="12" s="1"/>
  <c r="A150" i="12"/>
  <c r="BA149" i="12"/>
  <c r="AX149" i="12"/>
  <c r="AQ149" i="12"/>
  <c r="AZ149" i="12" s="1"/>
  <c r="AN149" i="12"/>
  <c r="AY149" i="12" s="1"/>
  <c r="AE149" i="12"/>
  <c r="AW149" i="12" s="1"/>
  <c r="X149" i="12"/>
  <c r="O149" i="12"/>
  <c r="N149" i="12"/>
  <c r="BA148" i="12"/>
  <c r="AX148" i="12"/>
  <c r="AQ148" i="12"/>
  <c r="AZ148" i="12" s="1"/>
  <c r="AN148" i="12"/>
  <c r="AY148" i="12" s="1"/>
  <c r="AE148" i="12"/>
  <c r="AW148" i="12" s="1"/>
  <c r="X148" i="12"/>
  <c r="O148" i="12"/>
  <c r="N148" i="12"/>
  <c r="BA147" i="12"/>
  <c r="AX147" i="12"/>
  <c r="AQ147" i="12"/>
  <c r="AZ147" i="12" s="1"/>
  <c r="AN147" i="12"/>
  <c r="AY147" i="12" s="1"/>
  <c r="AE147" i="12"/>
  <c r="AW147" i="12" s="1"/>
  <c r="X147" i="12"/>
  <c r="AV147" i="12" s="1"/>
  <c r="O147" i="12"/>
  <c r="N147" i="12"/>
  <c r="BA146" i="12"/>
  <c r="AX146" i="12"/>
  <c r="AQ146" i="12"/>
  <c r="AZ146" i="12" s="1"/>
  <c r="AN146" i="12"/>
  <c r="AY146" i="12" s="1"/>
  <c r="AE146" i="12"/>
  <c r="AW146" i="12" s="1"/>
  <c r="X146" i="12"/>
  <c r="O146" i="12"/>
  <c r="N146" i="12"/>
  <c r="BA145" i="12"/>
  <c r="AX145" i="12"/>
  <c r="AQ145" i="12"/>
  <c r="AZ145" i="12" s="1"/>
  <c r="AN145" i="12"/>
  <c r="AY145" i="12" s="1"/>
  <c r="AE145" i="12"/>
  <c r="AW145" i="12" s="1"/>
  <c r="X145" i="12"/>
  <c r="AV145" i="12" s="1"/>
  <c r="O145" i="12"/>
  <c r="N145" i="12"/>
  <c r="AT144" i="12"/>
  <c r="AS144" i="12"/>
  <c r="AS175" i="12" s="1"/>
  <c r="AR144" i="12"/>
  <c r="AP144" i="12"/>
  <c r="AP175" i="12" s="1"/>
  <c r="AO144" i="12"/>
  <c r="AO175" i="12" s="1"/>
  <c r="AM144" i="12"/>
  <c r="AM175" i="12" s="1"/>
  <c r="AL144" i="12"/>
  <c r="AL175" i="12" s="1"/>
  <c r="AK144" i="12"/>
  <c r="AK175" i="12" s="1"/>
  <c r="AJ144" i="12"/>
  <c r="AJ175" i="12" s="1"/>
  <c r="AI144" i="12"/>
  <c r="AI175" i="12" s="1"/>
  <c r="AH144" i="12"/>
  <c r="AH175" i="12" s="1"/>
  <c r="AG144" i="12"/>
  <c r="AG175" i="12" s="1"/>
  <c r="AF144" i="12"/>
  <c r="AD144" i="12"/>
  <c r="AC144" i="12"/>
  <c r="AC175" i="12" s="1"/>
  <c r="AB144" i="12"/>
  <c r="AB175" i="12" s="1"/>
  <c r="AA144" i="12"/>
  <c r="AA175" i="12" s="1"/>
  <c r="Z144" i="12"/>
  <c r="Z175" i="12" s="1"/>
  <c r="Y144" i="12"/>
  <c r="Y175" i="12" s="1"/>
  <c r="V144" i="12"/>
  <c r="V175" i="12" s="1"/>
  <c r="U144" i="12"/>
  <c r="U175" i="12" s="1"/>
  <c r="T144" i="12"/>
  <c r="T175" i="12" s="1"/>
  <c r="S144" i="12"/>
  <c r="S175" i="12" s="1"/>
  <c r="R144" i="12"/>
  <c r="R175" i="12" s="1"/>
  <c r="Q144" i="12"/>
  <c r="Q175" i="12" s="1"/>
  <c r="P144" i="12"/>
  <c r="M144" i="12"/>
  <c r="M175" i="12" s="1"/>
  <c r="L144" i="12"/>
  <c r="L175" i="12" s="1"/>
  <c r="K144" i="12"/>
  <c r="K175" i="12" s="1"/>
  <c r="J144" i="12"/>
  <c r="J175" i="12" s="1"/>
  <c r="I144" i="12"/>
  <c r="I175" i="12" s="1"/>
  <c r="H144" i="12"/>
  <c r="A144" i="12"/>
  <c r="BA143" i="12"/>
  <c r="AX143" i="12"/>
  <c r="AQ143" i="12"/>
  <c r="AZ143" i="12" s="1"/>
  <c r="AN143" i="12"/>
  <c r="AY143" i="12" s="1"/>
  <c r="AE143" i="12"/>
  <c r="AW143" i="12" s="1"/>
  <c r="X143" i="12"/>
  <c r="AV143" i="12" s="1"/>
  <c r="O143" i="12"/>
  <c r="N143" i="12"/>
  <c r="BA142" i="12"/>
  <c r="AX142" i="12"/>
  <c r="AQ142" i="12"/>
  <c r="AZ142" i="12" s="1"/>
  <c r="AN142" i="12"/>
  <c r="AY142" i="12" s="1"/>
  <c r="AE142" i="12"/>
  <c r="AW142" i="12" s="1"/>
  <c r="X142" i="12"/>
  <c r="O142" i="12"/>
  <c r="N142" i="12"/>
  <c r="BA141" i="12"/>
  <c r="AX141" i="12"/>
  <c r="AQ141" i="12"/>
  <c r="AZ141" i="12" s="1"/>
  <c r="AN141" i="12"/>
  <c r="AY141" i="12" s="1"/>
  <c r="AE141" i="12"/>
  <c r="AW141" i="12" s="1"/>
  <c r="X141" i="12"/>
  <c r="O141" i="12"/>
  <c r="N141" i="12"/>
  <c r="BA140" i="12"/>
  <c r="AX140" i="12"/>
  <c r="AQ140" i="12"/>
  <c r="AZ140" i="12" s="1"/>
  <c r="AN140" i="12"/>
  <c r="AY140" i="12" s="1"/>
  <c r="AE140" i="12"/>
  <c r="AW140" i="12" s="1"/>
  <c r="X140" i="12"/>
  <c r="AV140" i="12" s="1"/>
  <c r="O140" i="12"/>
  <c r="N140" i="12"/>
  <c r="BA139" i="12"/>
  <c r="AX139" i="12"/>
  <c r="AQ139" i="12"/>
  <c r="AZ139" i="12" s="1"/>
  <c r="AN139" i="12"/>
  <c r="AY139" i="12" s="1"/>
  <c r="AE139" i="12"/>
  <c r="AW139" i="12" s="1"/>
  <c r="X139" i="12"/>
  <c r="O139" i="12"/>
  <c r="N139" i="12"/>
  <c r="BB138" i="12"/>
  <c r="AT137" i="12"/>
  <c r="AS137" i="12"/>
  <c r="AR137" i="12"/>
  <c r="AR174" i="12" s="1"/>
  <c r="AP137" i="12"/>
  <c r="AP174" i="12" s="1"/>
  <c r="AO137" i="12"/>
  <c r="AM137" i="12"/>
  <c r="AM174" i="12" s="1"/>
  <c r="AL137" i="12"/>
  <c r="AL174" i="12" s="1"/>
  <c r="AK137" i="12"/>
  <c r="AK174" i="12" s="1"/>
  <c r="AJ137" i="12"/>
  <c r="AJ174" i="12" s="1"/>
  <c r="AI137" i="12"/>
  <c r="AI174" i="12" s="1"/>
  <c r="AH137" i="12"/>
  <c r="AH174" i="12" s="1"/>
  <c r="AG137" i="12"/>
  <c r="AG174" i="12" s="1"/>
  <c r="AF137" i="12"/>
  <c r="AF174" i="12" s="1"/>
  <c r="AD137" i="12"/>
  <c r="AC137" i="12"/>
  <c r="AC174" i="12" s="1"/>
  <c r="AB137" i="12"/>
  <c r="AB174" i="12" s="1"/>
  <c r="AA137" i="12"/>
  <c r="AA174" i="12" s="1"/>
  <c r="Z137" i="12"/>
  <c r="Z174" i="12" s="1"/>
  <c r="Y137" i="12"/>
  <c r="Y174" i="12" s="1"/>
  <c r="V137" i="12"/>
  <c r="V174" i="12" s="1"/>
  <c r="U137" i="12"/>
  <c r="U174" i="12" s="1"/>
  <c r="T137" i="12"/>
  <c r="T174" i="12" s="1"/>
  <c r="S137" i="12"/>
  <c r="S174" i="12" s="1"/>
  <c r="R137" i="12"/>
  <c r="R174" i="12" s="1"/>
  <c r="Q137" i="12"/>
  <c r="P137" i="12"/>
  <c r="P174" i="12" s="1"/>
  <c r="M137" i="12"/>
  <c r="M174" i="12" s="1"/>
  <c r="L137" i="12"/>
  <c r="L174" i="12" s="1"/>
  <c r="K137" i="12"/>
  <c r="K174" i="12" s="1"/>
  <c r="J137" i="12"/>
  <c r="J174" i="12" s="1"/>
  <c r="I137" i="12"/>
  <c r="I174" i="12" s="1"/>
  <c r="H137" i="12"/>
  <c r="H174" i="12" s="1"/>
  <c r="A137" i="12"/>
  <c r="BA136" i="12"/>
  <c r="AX136" i="12"/>
  <c r="AQ136" i="12"/>
  <c r="AZ136" i="12" s="1"/>
  <c r="AN136" i="12"/>
  <c r="AY136" i="12" s="1"/>
  <c r="AE136" i="12"/>
  <c r="AW136" i="12" s="1"/>
  <c r="X136" i="12"/>
  <c r="AV136" i="12" s="1"/>
  <c r="O136" i="12"/>
  <c r="N136" i="12"/>
  <c r="BA135" i="12"/>
  <c r="AX135" i="12"/>
  <c r="AQ135" i="12"/>
  <c r="AZ135" i="12" s="1"/>
  <c r="AN135" i="12"/>
  <c r="AY135" i="12" s="1"/>
  <c r="AE135" i="12"/>
  <c r="AW135" i="12" s="1"/>
  <c r="X135" i="12"/>
  <c r="O135" i="12"/>
  <c r="N135" i="12"/>
  <c r="BA134" i="12"/>
  <c r="AX134" i="12"/>
  <c r="AQ134" i="12"/>
  <c r="AZ134" i="12" s="1"/>
  <c r="AN134" i="12"/>
  <c r="AY134" i="12" s="1"/>
  <c r="AE134" i="12"/>
  <c r="AW134" i="12" s="1"/>
  <c r="X134" i="12"/>
  <c r="AV134" i="12" s="1"/>
  <c r="O134" i="12"/>
  <c r="N134" i="12"/>
  <c r="BA133" i="12"/>
  <c r="AX133" i="12"/>
  <c r="AQ133" i="12"/>
  <c r="AZ133" i="12" s="1"/>
  <c r="AN133" i="12"/>
  <c r="AY133" i="12" s="1"/>
  <c r="AE133" i="12"/>
  <c r="X133" i="12"/>
  <c r="AV133" i="12" s="1"/>
  <c r="O133" i="12"/>
  <c r="N133" i="12"/>
  <c r="BA132" i="12"/>
  <c r="AX132" i="12"/>
  <c r="AQ132" i="12"/>
  <c r="AZ132" i="12" s="1"/>
  <c r="AN132" i="12"/>
  <c r="AY132" i="12" s="1"/>
  <c r="AE132" i="12"/>
  <c r="AW132" i="12" s="1"/>
  <c r="X132" i="12"/>
  <c r="AV132" i="12" s="1"/>
  <c r="O132" i="12"/>
  <c r="N132" i="12"/>
  <c r="AT131" i="12"/>
  <c r="AS131" i="12"/>
  <c r="AS173" i="12" s="1"/>
  <c r="AR131" i="12"/>
  <c r="AR173" i="12" s="1"/>
  <c r="AP131" i="12"/>
  <c r="AO131" i="12"/>
  <c r="AM131" i="12"/>
  <c r="AM173" i="12" s="1"/>
  <c r="AL131" i="12"/>
  <c r="AL173" i="12" s="1"/>
  <c r="AK131" i="12"/>
  <c r="AK173" i="12" s="1"/>
  <c r="AJ131" i="12"/>
  <c r="AJ173" i="12" s="1"/>
  <c r="AI131" i="12"/>
  <c r="AI173" i="12" s="1"/>
  <c r="AH131" i="12"/>
  <c r="AH173" i="12" s="1"/>
  <c r="AG131" i="12"/>
  <c r="AG173" i="12" s="1"/>
  <c r="AF131" i="12"/>
  <c r="AF173" i="12" s="1"/>
  <c r="AD131" i="12"/>
  <c r="AC131" i="12"/>
  <c r="AC173" i="12" s="1"/>
  <c r="AB131" i="12"/>
  <c r="AB173" i="12" s="1"/>
  <c r="AA131" i="12"/>
  <c r="AA173" i="12" s="1"/>
  <c r="Z131" i="12"/>
  <c r="Z173" i="12" s="1"/>
  <c r="Y131" i="12"/>
  <c r="V131" i="12"/>
  <c r="V173" i="12" s="1"/>
  <c r="U131" i="12"/>
  <c r="U173" i="12" s="1"/>
  <c r="T131" i="12"/>
  <c r="T173" i="12" s="1"/>
  <c r="S131" i="12"/>
  <c r="R131" i="12"/>
  <c r="R173" i="12" s="1"/>
  <c r="Q131" i="12"/>
  <c r="Q173" i="12" s="1"/>
  <c r="P131" i="12"/>
  <c r="P173" i="12" s="1"/>
  <c r="M131" i="12"/>
  <c r="M173" i="12" s="1"/>
  <c r="L131" i="12"/>
  <c r="L173" i="12" s="1"/>
  <c r="K131" i="12"/>
  <c r="K173" i="12" s="1"/>
  <c r="J131" i="12"/>
  <c r="I131" i="12"/>
  <c r="I173" i="12" s="1"/>
  <c r="H131" i="12"/>
  <c r="H173" i="12" s="1"/>
  <c r="A131" i="12"/>
  <c r="BA130" i="12"/>
  <c r="AX130" i="12"/>
  <c r="AQ130" i="12"/>
  <c r="AZ130" i="12" s="1"/>
  <c r="AN130" i="12"/>
  <c r="AY130" i="12" s="1"/>
  <c r="AE130" i="12"/>
  <c r="AW130" i="12" s="1"/>
  <c r="X130" i="12"/>
  <c r="AV130" i="12" s="1"/>
  <c r="O130" i="12"/>
  <c r="N130" i="12"/>
  <c r="BA129" i="12"/>
  <c r="AX129" i="12"/>
  <c r="AQ129" i="12"/>
  <c r="AZ129" i="12" s="1"/>
  <c r="AN129" i="12"/>
  <c r="AY129" i="12" s="1"/>
  <c r="AE129" i="12"/>
  <c r="AW129" i="12" s="1"/>
  <c r="X129" i="12"/>
  <c r="AV129" i="12" s="1"/>
  <c r="O129" i="12"/>
  <c r="N129" i="12"/>
  <c r="BA128" i="12"/>
  <c r="AX128" i="12"/>
  <c r="AQ128" i="12"/>
  <c r="AZ128" i="12" s="1"/>
  <c r="AN128" i="12"/>
  <c r="AY128" i="12" s="1"/>
  <c r="AE128" i="12"/>
  <c r="AW128" i="12" s="1"/>
  <c r="X128" i="12"/>
  <c r="AV128" i="12" s="1"/>
  <c r="O128" i="12"/>
  <c r="N128" i="12"/>
  <c r="BA127" i="12"/>
  <c r="AX127" i="12"/>
  <c r="AQ127" i="12"/>
  <c r="AZ127" i="12" s="1"/>
  <c r="AN127" i="12"/>
  <c r="AE127" i="12"/>
  <c r="AW127" i="12" s="1"/>
  <c r="X127" i="12"/>
  <c r="AV127" i="12" s="1"/>
  <c r="O127" i="12"/>
  <c r="N127" i="12"/>
  <c r="BA126" i="12"/>
  <c r="AX126" i="12"/>
  <c r="AQ126" i="12"/>
  <c r="AZ126" i="12" s="1"/>
  <c r="AN126" i="12"/>
  <c r="AY126" i="12" s="1"/>
  <c r="AE126" i="12"/>
  <c r="AW126" i="12" s="1"/>
  <c r="X126" i="12"/>
  <c r="AV126" i="12" s="1"/>
  <c r="O126" i="12"/>
  <c r="N126" i="12"/>
  <c r="AT125" i="12"/>
  <c r="AS125" i="12"/>
  <c r="AR125" i="12"/>
  <c r="AP125" i="12"/>
  <c r="AP172" i="12" s="1"/>
  <c r="AO125" i="12"/>
  <c r="AM125" i="12"/>
  <c r="AL125" i="12"/>
  <c r="AK125" i="12"/>
  <c r="AJ125" i="12"/>
  <c r="AI125" i="12"/>
  <c r="AH125" i="12"/>
  <c r="AG125" i="12"/>
  <c r="AF125" i="12"/>
  <c r="AD125" i="12"/>
  <c r="AC125" i="12"/>
  <c r="AB125" i="12"/>
  <c r="AA125" i="12"/>
  <c r="Z125" i="12"/>
  <c r="Z172" i="12" s="1"/>
  <c r="Y125" i="12"/>
  <c r="V125" i="12"/>
  <c r="U125" i="12"/>
  <c r="T125" i="12"/>
  <c r="S125" i="12"/>
  <c r="S172" i="12" s="1"/>
  <c r="R125" i="12"/>
  <c r="Q125" i="12"/>
  <c r="P125" i="12"/>
  <c r="M125" i="12"/>
  <c r="L125" i="12"/>
  <c r="K125" i="12"/>
  <c r="J125" i="12"/>
  <c r="J172" i="12" s="1"/>
  <c r="I125" i="12"/>
  <c r="H125" i="12"/>
  <c r="A125" i="12"/>
  <c r="BA124" i="12"/>
  <c r="AX124" i="12"/>
  <c r="AQ124" i="12"/>
  <c r="AZ124" i="12" s="1"/>
  <c r="AN124" i="12"/>
  <c r="AY124" i="12" s="1"/>
  <c r="AE124" i="12"/>
  <c r="AW124" i="12" s="1"/>
  <c r="X124" i="12"/>
  <c r="AV124" i="12" s="1"/>
  <c r="O124" i="12"/>
  <c r="N124" i="12"/>
  <c r="BA123" i="12"/>
  <c r="AX123" i="12"/>
  <c r="AQ123" i="12"/>
  <c r="AZ123" i="12" s="1"/>
  <c r="AN123" i="12"/>
  <c r="AY123" i="12" s="1"/>
  <c r="AE123" i="12"/>
  <c r="AW123" i="12" s="1"/>
  <c r="X123" i="12"/>
  <c r="O123" i="12"/>
  <c r="N123" i="12"/>
  <c r="BA122" i="12"/>
  <c r="AX122" i="12"/>
  <c r="AQ122" i="12"/>
  <c r="AZ122" i="12" s="1"/>
  <c r="AN122" i="12"/>
  <c r="AY122" i="12" s="1"/>
  <c r="AE122" i="12"/>
  <c r="AW122" i="12" s="1"/>
  <c r="X122" i="12"/>
  <c r="AV122" i="12" s="1"/>
  <c r="O122" i="12"/>
  <c r="N122" i="12"/>
  <c r="BA121" i="12"/>
  <c r="AX121" i="12"/>
  <c r="AQ121" i="12"/>
  <c r="AZ121" i="12" s="1"/>
  <c r="AN121" i="12"/>
  <c r="AY121" i="12" s="1"/>
  <c r="AE121" i="12"/>
  <c r="AW121" i="12" s="1"/>
  <c r="X121" i="12"/>
  <c r="O121" i="12"/>
  <c r="N121" i="12"/>
  <c r="BA120" i="12"/>
  <c r="AX120" i="12"/>
  <c r="AQ120" i="12"/>
  <c r="AZ120" i="12" s="1"/>
  <c r="AN120" i="12"/>
  <c r="AY120" i="12" s="1"/>
  <c r="AE120" i="12"/>
  <c r="AW120" i="12" s="1"/>
  <c r="X120" i="12"/>
  <c r="AV120" i="12" s="1"/>
  <c r="O120" i="12"/>
  <c r="N120" i="12"/>
  <c r="BB119" i="12"/>
  <c r="AT118" i="12"/>
  <c r="AS118" i="12"/>
  <c r="AS171" i="12" s="1"/>
  <c r="AR118" i="12"/>
  <c r="AR171" i="12" s="1"/>
  <c r="AP118" i="12"/>
  <c r="AP171" i="12" s="1"/>
  <c r="AO118" i="12"/>
  <c r="AM118" i="12"/>
  <c r="AM171" i="12" s="1"/>
  <c r="AL118" i="12"/>
  <c r="AK118" i="12"/>
  <c r="AK171" i="12" s="1"/>
  <c r="AJ118" i="12"/>
  <c r="AJ171" i="12" s="1"/>
  <c r="AI118" i="12"/>
  <c r="AI171" i="12" s="1"/>
  <c r="AH118" i="12"/>
  <c r="AG118" i="12"/>
  <c r="AG171" i="12" s="1"/>
  <c r="AF118" i="12"/>
  <c r="AF171" i="12" s="1"/>
  <c r="AD118" i="12"/>
  <c r="AC118" i="12"/>
  <c r="AC171" i="12" s="1"/>
  <c r="AB118" i="12"/>
  <c r="AB171" i="12" s="1"/>
  <c r="AA118" i="12"/>
  <c r="AA171" i="12" s="1"/>
  <c r="Z118" i="12"/>
  <c r="Z171" i="12" s="1"/>
  <c r="Y118" i="12"/>
  <c r="Y171" i="12" s="1"/>
  <c r="V118" i="12"/>
  <c r="V171" i="12" s="1"/>
  <c r="U118" i="12"/>
  <c r="U171" i="12" s="1"/>
  <c r="T118" i="12"/>
  <c r="T171" i="12" s="1"/>
  <c r="S118" i="12"/>
  <c r="S171" i="12" s="1"/>
  <c r="R118" i="12"/>
  <c r="R171" i="12" s="1"/>
  <c r="Q118" i="12"/>
  <c r="Q171" i="12" s="1"/>
  <c r="P118" i="12"/>
  <c r="P171" i="12" s="1"/>
  <c r="M118" i="12"/>
  <c r="M171" i="12" s="1"/>
  <c r="L118" i="12"/>
  <c r="L171" i="12" s="1"/>
  <c r="K118" i="12"/>
  <c r="K171" i="12" s="1"/>
  <c r="J118" i="12"/>
  <c r="J171" i="12" s="1"/>
  <c r="I118" i="12"/>
  <c r="I171" i="12" s="1"/>
  <c r="H118" i="12"/>
  <c r="H171" i="12" s="1"/>
  <c r="A118" i="12"/>
  <c r="BA117" i="12"/>
  <c r="AX117" i="12"/>
  <c r="AQ117" i="12"/>
  <c r="AZ117" i="12" s="1"/>
  <c r="AN117" i="12"/>
  <c r="AY117" i="12" s="1"/>
  <c r="AE117" i="12"/>
  <c r="AW117" i="12" s="1"/>
  <c r="X117" i="12"/>
  <c r="AV117" i="12" s="1"/>
  <c r="O117" i="12"/>
  <c r="N117" i="12"/>
  <c r="BA116" i="12"/>
  <c r="AX116" i="12"/>
  <c r="AQ116" i="12"/>
  <c r="AZ116" i="12" s="1"/>
  <c r="AN116" i="12"/>
  <c r="AY116" i="12" s="1"/>
  <c r="AE116" i="12"/>
  <c r="AW116" i="12" s="1"/>
  <c r="X116" i="12"/>
  <c r="O116" i="12"/>
  <c r="N116" i="12"/>
  <c r="BA115" i="12"/>
  <c r="AX115" i="12"/>
  <c r="AQ115" i="12"/>
  <c r="AZ115" i="12" s="1"/>
  <c r="AN115" i="12"/>
  <c r="AY115" i="12" s="1"/>
  <c r="AE115" i="12"/>
  <c r="AW115" i="12" s="1"/>
  <c r="X115" i="12"/>
  <c r="AV115" i="12" s="1"/>
  <c r="O115" i="12"/>
  <c r="N115" i="12"/>
  <c r="BA114" i="12"/>
  <c r="AX114" i="12"/>
  <c r="AQ114" i="12"/>
  <c r="AZ114" i="12" s="1"/>
  <c r="AN114" i="12"/>
  <c r="AY114" i="12" s="1"/>
  <c r="AE114" i="12"/>
  <c r="AW114" i="12" s="1"/>
  <c r="X114" i="12"/>
  <c r="O114" i="12"/>
  <c r="N114" i="12"/>
  <c r="BA113" i="12"/>
  <c r="AX113" i="12"/>
  <c r="AQ113" i="12"/>
  <c r="AZ113" i="12" s="1"/>
  <c r="AN113" i="12"/>
  <c r="AY113" i="12" s="1"/>
  <c r="AE113" i="12"/>
  <c r="AW113" i="12" s="1"/>
  <c r="X113" i="12"/>
  <c r="AV113" i="12" s="1"/>
  <c r="O113" i="12"/>
  <c r="N113" i="12"/>
  <c r="AT112" i="12"/>
  <c r="AS112" i="12"/>
  <c r="AS170" i="12" s="1"/>
  <c r="AR112" i="12"/>
  <c r="AR170" i="12" s="1"/>
  <c r="AP112" i="12"/>
  <c r="AP170" i="12" s="1"/>
  <c r="AO112" i="12"/>
  <c r="AO170" i="12" s="1"/>
  <c r="AM112" i="12"/>
  <c r="AM170" i="12" s="1"/>
  <c r="AL112" i="12"/>
  <c r="AL170" i="12" s="1"/>
  <c r="AK112" i="12"/>
  <c r="AK170" i="12" s="1"/>
  <c r="AJ112" i="12"/>
  <c r="AJ170" i="12" s="1"/>
  <c r="AI112" i="12"/>
  <c r="AI170" i="12" s="1"/>
  <c r="AH112" i="12"/>
  <c r="AH170" i="12" s="1"/>
  <c r="AG112" i="12"/>
  <c r="AG170" i="12" s="1"/>
  <c r="AF112" i="12"/>
  <c r="AF170" i="12" s="1"/>
  <c r="AD112" i="12"/>
  <c r="AC112" i="12"/>
  <c r="AC170" i="12" s="1"/>
  <c r="AB112" i="12"/>
  <c r="AB170" i="12" s="1"/>
  <c r="AA112" i="12"/>
  <c r="AA170" i="12" s="1"/>
  <c r="Z112" i="12"/>
  <c r="Z170" i="12" s="1"/>
  <c r="Y112" i="12"/>
  <c r="Y170" i="12" s="1"/>
  <c r="V112" i="12"/>
  <c r="V170" i="12" s="1"/>
  <c r="U112" i="12"/>
  <c r="U170" i="12" s="1"/>
  <c r="T112" i="12"/>
  <c r="T170" i="12" s="1"/>
  <c r="S112" i="12"/>
  <c r="S170" i="12" s="1"/>
  <c r="R112" i="12"/>
  <c r="R170" i="12" s="1"/>
  <c r="Q112" i="12"/>
  <c r="Q170" i="12" s="1"/>
  <c r="P112" i="12"/>
  <c r="P170" i="12" s="1"/>
  <c r="M112" i="12"/>
  <c r="M170" i="12" s="1"/>
  <c r="L112" i="12"/>
  <c r="L170" i="12" s="1"/>
  <c r="K112" i="12"/>
  <c r="K170" i="12" s="1"/>
  <c r="J112" i="12"/>
  <c r="J170" i="12" s="1"/>
  <c r="I112" i="12"/>
  <c r="I170" i="12" s="1"/>
  <c r="H112" i="12"/>
  <c r="H170" i="12" s="1"/>
  <c r="A112" i="12"/>
  <c r="BA111" i="12"/>
  <c r="AX111" i="12"/>
  <c r="AQ111" i="12"/>
  <c r="AZ111" i="12" s="1"/>
  <c r="AN111" i="12"/>
  <c r="AY111" i="12" s="1"/>
  <c r="AE111" i="12"/>
  <c r="AW111" i="12" s="1"/>
  <c r="X111" i="12"/>
  <c r="AV111" i="12" s="1"/>
  <c r="O111" i="12"/>
  <c r="N111" i="12"/>
  <c r="BA110" i="12"/>
  <c r="AX110" i="12"/>
  <c r="AQ110" i="12"/>
  <c r="AZ110" i="12" s="1"/>
  <c r="AN110" i="12"/>
  <c r="AY110" i="12" s="1"/>
  <c r="AE110" i="12"/>
  <c r="AW110" i="12" s="1"/>
  <c r="X110" i="12"/>
  <c r="O110" i="12"/>
  <c r="N110" i="12"/>
  <c r="BA109" i="12"/>
  <c r="AX109" i="12"/>
  <c r="AQ109" i="12"/>
  <c r="AZ109" i="12" s="1"/>
  <c r="AN109" i="12"/>
  <c r="AY109" i="12" s="1"/>
  <c r="AE109" i="12"/>
  <c r="AW109" i="12" s="1"/>
  <c r="X109" i="12"/>
  <c r="AV109" i="12" s="1"/>
  <c r="O109" i="12"/>
  <c r="N109" i="12"/>
  <c r="BA108" i="12"/>
  <c r="AX108" i="12"/>
  <c r="AQ108" i="12"/>
  <c r="AZ108" i="12" s="1"/>
  <c r="AN108" i="12"/>
  <c r="AY108" i="12" s="1"/>
  <c r="AE108" i="12"/>
  <c r="AW108" i="12" s="1"/>
  <c r="X108" i="12"/>
  <c r="O108" i="12"/>
  <c r="N108" i="12"/>
  <c r="BA107" i="12"/>
  <c r="AX107" i="12"/>
  <c r="AQ107" i="12"/>
  <c r="AZ107" i="12" s="1"/>
  <c r="AN107" i="12"/>
  <c r="AY107" i="12" s="1"/>
  <c r="AE107" i="12"/>
  <c r="AW107" i="12" s="1"/>
  <c r="X107" i="12"/>
  <c r="AV107" i="12" s="1"/>
  <c r="O107" i="12"/>
  <c r="N107" i="12"/>
  <c r="AT106" i="12"/>
  <c r="AS106" i="12"/>
  <c r="AR106" i="12"/>
  <c r="AR169" i="12" s="1"/>
  <c r="AP106" i="12"/>
  <c r="AO106" i="12"/>
  <c r="AM106" i="12"/>
  <c r="AL106" i="12"/>
  <c r="AL169" i="12" s="1"/>
  <c r="AK106" i="12"/>
  <c r="AK169" i="12" s="1"/>
  <c r="AJ106" i="12"/>
  <c r="AI106" i="12"/>
  <c r="AI169" i="12" s="1"/>
  <c r="AH106" i="12"/>
  <c r="AH169" i="12" s="1"/>
  <c r="AG106" i="12"/>
  <c r="AG169" i="12" s="1"/>
  <c r="AF106" i="12"/>
  <c r="AF169" i="12" s="1"/>
  <c r="AD106" i="12"/>
  <c r="AC106" i="12"/>
  <c r="AC169" i="12" s="1"/>
  <c r="AB106" i="12"/>
  <c r="AB169" i="12" s="1"/>
  <c r="AA106" i="12"/>
  <c r="Z106" i="12"/>
  <c r="Y106" i="12"/>
  <c r="Y169" i="12" s="1"/>
  <c r="V106" i="12"/>
  <c r="U106" i="12"/>
  <c r="T106" i="12"/>
  <c r="T169" i="12" s="1"/>
  <c r="S106" i="12"/>
  <c r="S169" i="12" s="1"/>
  <c r="R106" i="12"/>
  <c r="Q106" i="12"/>
  <c r="P106" i="12"/>
  <c r="P169" i="12" s="1"/>
  <c r="M106" i="12"/>
  <c r="M169" i="12" s="1"/>
  <c r="L106" i="12"/>
  <c r="K106" i="12"/>
  <c r="J106" i="12"/>
  <c r="I106" i="12"/>
  <c r="I169" i="12" s="1"/>
  <c r="H106" i="12"/>
  <c r="H169" i="12" s="1"/>
  <c r="A106" i="12"/>
  <c r="BA105" i="12"/>
  <c r="AX105" i="12"/>
  <c r="AQ105" i="12"/>
  <c r="AZ105" i="12" s="1"/>
  <c r="AN105" i="12"/>
  <c r="AY105" i="12" s="1"/>
  <c r="AE105" i="12"/>
  <c r="AW105" i="12" s="1"/>
  <c r="X105" i="12"/>
  <c r="O105" i="12"/>
  <c r="N105" i="12"/>
  <c r="BA104" i="12"/>
  <c r="AX104" i="12"/>
  <c r="AQ104" i="12"/>
  <c r="AZ104" i="12" s="1"/>
  <c r="AN104" i="12"/>
  <c r="AY104" i="12" s="1"/>
  <c r="AE104" i="12"/>
  <c r="AW104" i="12" s="1"/>
  <c r="X104" i="12"/>
  <c r="O104" i="12"/>
  <c r="N104" i="12"/>
  <c r="BA103" i="12"/>
  <c r="AX103" i="12"/>
  <c r="AQ103" i="12"/>
  <c r="AZ103" i="12" s="1"/>
  <c r="AN103" i="12"/>
  <c r="AY103" i="12" s="1"/>
  <c r="AE103" i="12"/>
  <c r="AW103" i="12" s="1"/>
  <c r="X103" i="12"/>
  <c r="AV103" i="12" s="1"/>
  <c r="O103" i="12"/>
  <c r="N103" i="12"/>
  <c r="BA102" i="12"/>
  <c r="AX102" i="12"/>
  <c r="AQ102" i="12"/>
  <c r="AZ102" i="12" s="1"/>
  <c r="AN102" i="12"/>
  <c r="AY102" i="12" s="1"/>
  <c r="AE102" i="12"/>
  <c r="AW102" i="12" s="1"/>
  <c r="X102" i="12"/>
  <c r="AV102" i="12" s="1"/>
  <c r="O102" i="12"/>
  <c r="N102" i="12"/>
  <c r="BA101" i="12"/>
  <c r="AX101" i="12"/>
  <c r="AQ101" i="12"/>
  <c r="AZ101" i="12" s="1"/>
  <c r="AN101" i="12"/>
  <c r="AY101" i="12" s="1"/>
  <c r="AE101" i="12"/>
  <c r="AW101" i="12" s="1"/>
  <c r="X101" i="12"/>
  <c r="AV101" i="12" s="1"/>
  <c r="O101" i="12"/>
  <c r="N101" i="12"/>
  <c r="BB100" i="12"/>
  <c r="AT99" i="12"/>
  <c r="AS99" i="12"/>
  <c r="AS168" i="12" s="1"/>
  <c r="AR99" i="12"/>
  <c r="AR168" i="12" s="1"/>
  <c r="AP99" i="12"/>
  <c r="AP168" i="12" s="1"/>
  <c r="AO99" i="12"/>
  <c r="AO168" i="12" s="1"/>
  <c r="AM99" i="12"/>
  <c r="AM168" i="12" s="1"/>
  <c r="AL99" i="12"/>
  <c r="AL168" i="12" s="1"/>
  <c r="AK99" i="12"/>
  <c r="AK168" i="12" s="1"/>
  <c r="AJ99" i="12"/>
  <c r="AJ168" i="12" s="1"/>
  <c r="AI99" i="12"/>
  <c r="AI168" i="12" s="1"/>
  <c r="AH99" i="12"/>
  <c r="AH168" i="12" s="1"/>
  <c r="AG99" i="12"/>
  <c r="AG168" i="12" s="1"/>
  <c r="AF99" i="12"/>
  <c r="AF168" i="12" s="1"/>
  <c r="AD99" i="12"/>
  <c r="AC99" i="12"/>
  <c r="AC168" i="12" s="1"/>
  <c r="AB99" i="12"/>
  <c r="AB168" i="12" s="1"/>
  <c r="AA99" i="12"/>
  <c r="AA168" i="12" s="1"/>
  <c r="Z99" i="12"/>
  <c r="Z168" i="12" s="1"/>
  <c r="Y99" i="12"/>
  <c r="Y168" i="12" s="1"/>
  <c r="V99" i="12"/>
  <c r="V168" i="12" s="1"/>
  <c r="U99" i="12"/>
  <c r="U168" i="12" s="1"/>
  <c r="T99" i="12"/>
  <c r="T168" i="12" s="1"/>
  <c r="S99" i="12"/>
  <c r="S168" i="12" s="1"/>
  <c r="R99" i="12"/>
  <c r="R168" i="12" s="1"/>
  <c r="Q99" i="12"/>
  <c r="Q168" i="12" s="1"/>
  <c r="P99" i="12"/>
  <c r="P168" i="12" s="1"/>
  <c r="M99" i="12"/>
  <c r="M168" i="12" s="1"/>
  <c r="L99" i="12"/>
  <c r="L168" i="12" s="1"/>
  <c r="K99" i="12"/>
  <c r="K168" i="12" s="1"/>
  <c r="J99" i="12"/>
  <c r="J168" i="12" s="1"/>
  <c r="I99" i="12"/>
  <c r="I168" i="12" s="1"/>
  <c r="H99" i="12"/>
  <c r="H168" i="12" s="1"/>
  <c r="A99" i="12"/>
  <c r="BA98" i="12"/>
  <c r="AX98" i="12"/>
  <c r="AQ98" i="12"/>
  <c r="AZ98" i="12" s="1"/>
  <c r="AN98" i="12"/>
  <c r="AY98" i="12" s="1"/>
  <c r="AE98" i="12"/>
  <c r="AW98" i="12" s="1"/>
  <c r="X98" i="12"/>
  <c r="AV98" i="12" s="1"/>
  <c r="O98" i="12"/>
  <c r="N98" i="12"/>
  <c r="BA97" i="12"/>
  <c r="AX97" i="12"/>
  <c r="AQ97" i="12"/>
  <c r="AZ97" i="12" s="1"/>
  <c r="AN97" i="12"/>
  <c r="AY97" i="12" s="1"/>
  <c r="AE97" i="12"/>
  <c r="AW97" i="12" s="1"/>
  <c r="X97" i="12"/>
  <c r="O97" i="12"/>
  <c r="N97" i="12"/>
  <c r="BA96" i="12"/>
  <c r="AX96" i="12"/>
  <c r="AQ96" i="12"/>
  <c r="AZ96" i="12" s="1"/>
  <c r="AN96" i="12"/>
  <c r="AY96" i="12" s="1"/>
  <c r="AE96" i="12"/>
  <c r="AW96" i="12" s="1"/>
  <c r="X96" i="12"/>
  <c r="AV96" i="12" s="1"/>
  <c r="O96" i="12"/>
  <c r="N96" i="12"/>
  <c r="BA95" i="12"/>
  <c r="AX95" i="12"/>
  <c r="AQ95" i="12"/>
  <c r="AZ95" i="12" s="1"/>
  <c r="AN95" i="12"/>
  <c r="AY95" i="12" s="1"/>
  <c r="AE95" i="12"/>
  <c r="AW95" i="12" s="1"/>
  <c r="X95" i="12"/>
  <c r="O95" i="12"/>
  <c r="N95" i="12"/>
  <c r="BA94" i="12"/>
  <c r="AX94" i="12"/>
  <c r="AQ94" i="12"/>
  <c r="AZ94" i="12" s="1"/>
  <c r="AN94" i="12"/>
  <c r="AY94" i="12" s="1"/>
  <c r="AE94" i="12"/>
  <c r="AW94" i="12" s="1"/>
  <c r="X94" i="12"/>
  <c r="AV94" i="12" s="1"/>
  <c r="O94" i="12"/>
  <c r="N94" i="12"/>
  <c r="AT93" i="12"/>
  <c r="AS93" i="12"/>
  <c r="AR93" i="12"/>
  <c r="AR167" i="12" s="1"/>
  <c r="AP93" i="12"/>
  <c r="AP167" i="12" s="1"/>
  <c r="AO93" i="12"/>
  <c r="AM93" i="12"/>
  <c r="AL93" i="12"/>
  <c r="AK93" i="12"/>
  <c r="AK167" i="12" s="1"/>
  <c r="AJ93" i="12"/>
  <c r="AI93" i="12"/>
  <c r="AH93" i="12"/>
  <c r="AG93" i="12"/>
  <c r="AG167" i="12" s="1"/>
  <c r="AF93" i="12"/>
  <c r="AD93" i="12"/>
  <c r="AC93" i="12"/>
  <c r="AB93" i="12"/>
  <c r="AB167" i="12" s="1"/>
  <c r="AA93" i="12"/>
  <c r="Z93" i="12"/>
  <c r="Z167" i="12" s="1"/>
  <c r="Y93" i="12"/>
  <c r="V93" i="12"/>
  <c r="V167" i="12" s="1"/>
  <c r="U93" i="12"/>
  <c r="T93" i="12"/>
  <c r="S93" i="12"/>
  <c r="R93" i="12"/>
  <c r="R167" i="12" s="1"/>
  <c r="Q93" i="12"/>
  <c r="P93" i="12"/>
  <c r="P167" i="12" s="1"/>
  <c r="M93" i="12"/>
  <c r="L93" i="12"/>
  <c r="L167" i="12" s="1"/>
  <c r="K93" i="12"/>
  <c r="J93" i="12"/>
  <c r="J167" i="12" s="1"/>
  <c r="I93" i="12"/>
  <c r="H93" i="12"/>
  <c r="H167" i="12" s="1"/>
  <c r="A93" i="12"/>
  <c r="BA92" i="12"/>
  <c r="AX92" i="12"/>
  <c r="AQ92" i="12"/>
  <c r="AZ92" i="12" s="1"/>
  <c r="AN92" i="12"/>
  <c r="AY92" i="12" s="1"/>
  <c r="AE92" i="12"/>
  <c r="AW92" i="12" s="1"/>
  <c r="X92" i="12"/>
  <c r="AV92" i="12" s="1"/>
  <c r="O92" i="12"/>
  <c r="N92" i="12"/>
  <c r="BA91" i="12"/>
  <c r="AX91" i="12"/>
  <c r="AQ91" i="12"/>
  <c r="AZ91" i="12" s="1"/>
  <c r="AN91" i="12"/>
  <c r="AY91" i="12" s="1"/>
  <c r="AE91" i="12"/>
  <c r="AW91" i="12" s="1"/>
  <c r="X91" i="12"/>
  <c r="O91" i="12"/>
  <c r="N91" i="12"/>
  <c r="BA90" i="12"/>
  <c r="AX90" i="12"/>
  <c r="AQ90" i="12"/>
  <c r="AZ90" i="12" s="1"/>
  <c r="AN90" i="12"/>
  <c r="AY90" i="12" s="1"/>
  <c r="AE90" i="12"/>
  <c r="AW90" i="12" s="1"/>
  <c r="X90" i="12"/>
  <c r="AV90" i="12" s="1"/>
  <c r="O90" i="12"/>
  <c r="N90" i="12"/>
  <c r="BA89" i="12"/>
  <c r="AX89" i="12"/>
  <c r="AQ89" i="12"/>
  <c r="AZ89" i="12" s="1"/>
  <c r="AN89" i="12"/>
  <c r="AY89" i="12" s="1"/>
  <c r="AE89" i="12"/>
  <c r="AW89" i="12" s="1"/>
  <c r="X89" i="12"/>
  <c r="O89" i="12"/>
  <c r="N89" i="12"/>
  <c r="BA88" i="12"/>
  <c r="AX88" i="12"/>
  <c r="AQ88" i="12"/>
  <c r="AZ88" i="12" s="1"/>
  <c r="AN88" i="12"/>
  <c r="AY88" i="12" s="1"/>
  <c r="AE88" i="12"/>
  <c r="AW88" i="12" s="1"/>
  <c r="X88" i="12"/>
  <c r="AV88" i="12" s="1"/>
  <c r="O88" i="12"/>
  <c r="N88" i="12"/>
  <c r="BB87" i="12"/>
  <c r="AT86" i="12"/>
  <c r="AS86" i="12"/>
  <c r="AS166" i="12" s="1"/>
  <c r="AR86" i="12"/>
  <c r="AR166" i="12" s="1"/>
  <c r="AP86" i="12"/>
  <c r="AP166" i="12" s="1"/>
  <c r="AO86" i="12"/>
  <c r="AO166" i="12" s="1"/>
  <c r="AM86" i="12"/>
  <c r="AM166" i="12" s="1"/>
  <c r="AL86" i="12"/>
  <c r="AL166" i="12" s="1"/>
  <c r="AK86" i="12"/>
  <c r="AK166" i="12" s="1"/>
  <c r="AJ86" i="12"/>
  <c r="AJ166" i="12" s="1"/>
  <c r="AI86" i="12"/>
  <c r="AI166" i="12" s="1"/>
  <c r="AH86" i="12"/>
  <c r="AH166" i="12" s="1"/>
  <c r="AG86" i="12"/>
  <c r="AG166" i="12" s="1"/>
  <c r="AF86" i="12"/>
  <c r="AF166" i="12" s="1"/>
  <c r="AD86" i="12"/>
  <c r="AC86" i="12"/>
  <c r="AC166" i="12" s="1"/>
  <c r="AB86" i="12"/>
  <c r="AB166" i="12" s="1"/>
  <c r="AA86" i="12"/>
  <c r="AA166" i="12" s="1"/>
  <c r="Z86" i="12"/>
  <c r="Z166" i="12" s="1"/>
  <c r="Y86" i="12"/>
  <c r="Y166" i="12" s="1"/>
  <c r="V86" i="12"/>
  <c r="V166" i="12" s="1"/>
  <c r="U86" i="12"/>
  <c r="U166" i="12" s="1"/>
  <c r="T86" i="12"/>
  <c r="T166" i="12" s="1"/>
  <c r="S86" i="12"/>
  <c r="S166" i="12" s="1"/>
  <c r="R86" i="12"/>
  <c r="R166" i="12" s="1"/>
  <c r="Q86" i="12"/>
  <c r="Q166" i="12" s="1"/>
  <c r="P86" i="12"/>
  <c r="P166" i="12" s="1"/>
  <c r="M86" i="12"/>
  <c r="M166" i="12" s="1"/>
  <c r="L86" i="12"/>
  <c r="L166" i="12" s="1"/>
  <c r="K86" i="12"/>
  <c r="K166" i="12" s="1"/>
  <c r="J86" i="12"/>
  <c r="J166" i="12" s="1"/>
  <c r="I86" i="12"/>
  <c r="I166" i="12" s="1"/>
  <c r="H86" i="12"/>
  <c r="H166" i="12" s="1"/>
  <c r="A86" i="12"/>
  <c r="BA85" i="12"/>
  <c r="AX85" i="12"/>
  <c r="AQ85" i="12"/>
  <c r="AZ85" i="12" s="1"/>
  <c r="AN85" i="12"/>
  <c r="AY85" i="12" s="1"/>
  <c r="AE85" i="12"/>
  <c r="AW85" i="12" s="1"/>
  <c r="X85" i="12"/>
  <c r="AV85" i="12" s="1"/>
  <c r="O85" i="12"/>
  <c r="N85" i="12"/>
  <c r="BA84" i="12"/>
  <c r="AX84" i="12"/>
  <c r="AQ84" i="12"/>
  <c r="AZ84" i="12" s="1"/>
  <c r="AN84" i="12"/>
  <c r="AY84" i="12" s="1"/>
  <c r="AE84" i="12"/>
  <c r="AW84" i="12" s="1"/>
  <c r="X84" i="12"/>
  <c r="O84" i="12"/>
  <c r="N84" i="12"/>
  <c r="BA83" i="12"/>
  <c r="AX83" i="12"/>
  <c r="AQ83" i="12"/>
  <c r="AZ83" i="12" s="1"/>
  <c r="AN83" i="12"/>
  <c r="AY83" i="12" s="1"/>
  <c r="AE83" i="12"/>
  <c r="AW83" i="12" s="1"/>
  <c r="X83" i="12"/>
  <c r="AV83" i="12" s="1"/>
  <c r="O83" i="12"/>
  <c r="N83" i="12"/>
  <c r="BA82" i="12"/>
  <c r="AX82" i="12"/>
  <c r="AQ82" i="12"/>
  <c r="AZ82" i="12" s="1"/>
  <c r="AN82" i="12"/>
  <c r="AY82" i="12" s="1"/>
  <c r="AE82" i="12"/>
  <c r="AW82" i="12" s="1"/>
  <c r="X82" i="12"/>
  <c r="O82" i="12"/>
  <c r="N82" i="12"/>
  <c r="BA81" i="12"/>
  <c r="AX81" i="12"/>
  <c r="AQ81" i="12"/>
  <c r="AZ81" i="12" s="1"/>
  <c r="AN81" i="12"/>
  <c r="AY81" i="12" s="1"/>
  <c r="AE81" i="12"/>
  <c r="AW81" i="12" s="1"/>
  <c r="X81" i="12"/>
  <c r="AV81" i="12" s="1"/>
  <c r="O81" i="12"/>
  <c r="N81" i="12"/>
  <c r="AT80" i="12"/>
  <c r="AS80" i="12"/>
  <c r="AS165" i="12" s="1"/>
  <c r="AR80" i="12"/>
  <c r="AR165" i="12" s="1"/>
  <c r="AP80" i="12"/>
  <c r="AO80" i="12"/>
  <c r="AO165" i="12" s="1"/>
  <c r="AM80" i="12"/>
  <c r="AM165" i="12" s="1"/>
  <c r="AL80" i="12"/>
  <c r="AL165" i="12" s="1"/>
  <c r="AK80" i="12"/>
  <c r="AJ80" i="12"/>
  <c r="AJ165" i="12" s="1"/>
  <c r="AI80" i="12"/>
  <c r="AI165" i="12" s="1"/>
  <c r="AH80" i="12"/>
  <c r="AH165" i="12" s="1"/>
  <c r="AG80" i="12"/>
  <c r="AF80" i="12"/>
  <c r="AF165" i="12" s="1"/>
  <c r="AD80" i="12"/>
  <c r="AC80" i="12"/>
  <c r="AC165" i="12" s="1"/>
  <c r="AB80" i="12"/>
  <c r="AA80" i="12"/>
  <c r="AA165" i="12" s="1"/>
  <c r="Z80" i="12"/>
  <c r="Z165" i="12" s="1"/>
  <c r="Y80" i="12"/>
  <c r="Y165" i="12" s="1"/>
  <c r="V80" i="12"/>
  <c r="U80" i="12"/>
  <c r="U165" i="12" s="1"/>
  <c r="T80" i="12"/>
  <c r="T165" i="12" s="1"/>
  <c r="S80" i="12"/>
  <c r="S165" i="12" s="1"/>
  <c r="R80" i="12"/>
  <c r="Q80" i="12"/>
  <c r="Q165" i="12" s="1"/>
  <c r="P80" i="12"/>
  <c r="P165" i="12" s="1"/>
  <c r="M80" i="12"/>
  <c r="M165" i="12" s="1"/>
  <c r="L80" i="12"/>
  <c r="K80" i="12"/>
  <c r="K165" i="12" s="1"/>
  <c r="J80" i="12"/>
  <c r="J165" i="12" s="1"/>
  <c r="I80" i="12"/>
  <c r="I165" i="12" s="1"/>
  <c r="H80" i="12"/>
  <c r="A80" i="12"/>
  <c r="BA79" i="12"/>
  <c r="AX79" i="12"/>
  <c r="AQ79" i="12"/>
  <c r="AZ79" i="12" s="1"/>
  <c r="AN79" i="12"/>
  <c r="AY79" i="12" s="1"/>
  <c r="AE79" i="12"/>
  <c r="AW79" i="12" s="1"/>
  <c r="X79" i="12"/>
  <c r="AV79" i="12" s="1"/>
  <c r="O79" i="12"/>
  <c r="N79" i="12"/>
  <c r="BA78" i="12"/>
  <c r="AX78" i="12"/>
  <c r="AQ78" i="12"/>
  <c r="AZ78" i="12" s="1"/>
  <c r="AN78" i="12"/>
  <c r="AY78" i="12" s="1"/>
  <c r="AE78" i="12"/>
  <c r="AW78" i="12" s="1"/>
  <c r="X78" i="12"/>
  <c r="O78" i="12"/>
  <c r="N78" i="12"/>
  <c r="BA77" i="12"/>
  <c r="AX77" i="12"/>
  <c r="AQ77" i="12"/>
  <c r="AZ77" i="12" s="1"/>
  <c r="AN77" i="12"/>
  <c r="AY77" i="12" s="1"/>
  <c r="AE77" i="12"/>
  <c r="AW77" i="12" s="1"/>
  <c r="X77" i="12"/>
  <c r="AV77" i="12" s="1"/>
  <c r="O77" i="12"/>
  <c r="N77" i="12"/>
  <c r="BA76" i="12"/>
  <c r="AX76" i="12"/>
  <c r="AQ76" i="12"/>
  <c r="AZ76" i="12" s="1"/>
  <c r="AN76" i="12"/>
  <c r="AY76" i="12" s="1"/>
  <c r="AE76" i="12"/>
  <c r="AW76" i="12" s="1"/>
  <c r="X76" i="12"/>
  <c r="O76" i="12"/>
  <c r="N76" i="12"/>
  <c r="BA75" i="12"/>
  <c r="AX75" i="12"/>
  <c r="AQ75" i="12"/>
  <c r="AZ75" i="12" s="1"/>
  <c r="AN75" i="12"/>
  <c r="AY75" i="12" s="1"/>
  <c r="AE75" i="12"/>
  <c r="AW75" i="12" s="1"/>
  <c r="X75" i="12"/>
  <c r="AV75" i="12" s="1"/>
  <c r="O75" i="12"/>
  <c r="N75" i="12"/>
  <c r="BB74" i="12"/>
  <c r="AT73" i="12"/>
  <c r="AS73" i="12"/>
  <c r="AS164" i="12" s="1"/>
  <c r="AR73" i="12"/>
  <c r="AP73" i="12"/>
  <c r="AP164" i="12" s="1"/>
  <c r="AO73" i="12"/>
  <c r="AO164" i="12" s="1"/>
  <c r="AM73" i="12"/>
  <c r="AM164" i="12" s="1"/>
  <c r="AL73" i="12"/>
  <c r="AL164" i="12" s="1"/>
  <c r="AK73" i="12"/>
  <c r="AK164" i="12" s="1"/>
  <c r="AJ73" i="12"/>
  <c r="AJ164" i="12" s="1"/>
  <c r="AI73" i="12"/>
  <c r="AI164" i="12" s="1"/>
  <c r="AH73" i="12"/>
  <c r="AH164" i="12" s="1"/>
  <c r="AG73" i="12"/>
  <c r="AG164" i="12" s="1"/>
  <c r="AF73" i="12"/>
  <c r="AF164" i="12" s="1"/>
  <c r="AD73" i="12"/>
  <c r="AC73" i="12"/>
  <c r="AC164" i="12" s="1"/>
  <c r="AB73" i="12"/>
  <c r="AB164" i="12" s="1"/>
  <c r="AA73" i="12"/>
  <c r="AA164" i="12" s="1"/>
  <c r="Z73" i="12"/>
  <c r="Z164" i="12" s="1"/>
  <c r="Y73" i="12"/>
  <c r="Y164" i="12" s="1"/>
  <c r="V73" i="12"/>
  <c r="V164" i="12" s="1"/>
  <c r="U73" i="12"/>
  <c r="U164" i="12" s="1"/>
  <c r="T73" i="12"/>
  <c r="T164" i="12" s="1"/>
  <c r="S73" i="12"/>
  <c r="S164" i="12" s="1"/>
  <c r="R73" i="12"/>
  <c r="R164" i="12" s="1"/>
  <c r="Q73" i="12"/>
  <c r="Q164" i="12" s="1"/>
  <c r="P73" i="12"/>
  <c r="P164" i="12" s="1"/>
  <c r="M73" i="12"/>
  <c r="M164" i="12" s="1"/>
  <c r="L73" i="12"/>
  <c r="L164" i="12" s="1"/>
  <c r="K73" i="12"/>
  <c r="K164" i="12" s="1"/>
  <c r="J73" i="12"/>
  <c r="J164" i="12" s="1"/>
  <c r="I73" i="12"/>
  <c r="I164" i="12" s="1"/>
  <c r="H73" i="12"/>
  <c r="H164" i="12" s="1"/>
  <c r="A73" i="12"/>
  <c r="BA72" i="12"/>
  <c r="AX72" i="12"/>
  <c r="AQ72" i="12"/>
  <c r="AZ72" i="12" s="1"/>
  <c r="AN72" i="12"/>
  <c r="AY72" i="12" s="1"/>
  <c r="AE72" i="12"/>
  <c r="AW72" i="12" s="1"/>
  <c r="X72" i="12"/>
  <c r="AV72" i="12" s="1"/>
  <c r="O72" i="12"/>
  <c r="N72" i="12"/>
  <c r="BA71" i="12"/>
  <c r="AX71" i="12"/>
  <c r="AQ71" i="12"/>
  <c r="AZ71" i="12" s="1"/>
  <c r="AN71" i="12"/>
  <c r="AY71" i="12" s="1"/>
  <c r="AE71" i="12"/>
  <c r="AW71" i="12" s="1"/>
  <c r="X71" i="12"/>
  <c r="O71" i="12"/>
  <c r="N71" i="12"/>
  <c r="BA70" i="12"/>
  <c r="AX70" i="12"/>
  <c r="AQ70" i="12"/>
  <c r="AZ70" i="12" s="1"/>
  <c r="AN70" i="12"/>
  <c r="AY70" i="12" s="1"/>
  <c r="AE70" i="12"/>
  <c r="AW70" i="12" s="1"/>
  <c r="X70" i="12"/>
  <c r="AV70" i="12" s="1"/>
  <c r="O70" i="12"/>
  <c r="N70" i="12"/>
  <c r="BA69" i="12"/>
  <c r="AX69" i="12"/>
  <c r="AQ69" i="12"/>
  <c r="AZ69" i="12" s="1"/>
  <c r="AN69" i="12"/>
  <c r="AY69" i="12" s="1"/>
  <c r="AE69" i="12"/>
  <c r="AW69" i="12" s="1"/>
  <c r="X69" i="12"/>
  <c r="O69" i="12"/>
  <c r="N69" i="12"/>
  <c r="BA68" i="12"/>
  <c r="AX68" i="12"/>
  <c r="AQ68" i="12"/>
  <c r="AZ68" i="12" s="1"/>
  <c r="AN68" i="12"/>
  <c r="AY68" i="12" s="1"/>
  <c r="AE68" i="12"/>
  <c r="AW68" i="12" s="1"/>
  <c r="X68" i="12"/>
  <c r="AV68" i="12" s="1"/>
  <c r="O68" i="12"/>
  <c r="N68" i="12"/>
  <c r="AT67" i="12"/>
  <c r="AS67" i="12"/>
  <c r="AS163" i="12" s="1"/>
  <c r="AR67" i="12"/>
  <c r="AR163" i="12" s="1"/>
  <c r="AP67" i="12"/>
  <c r="AP163" i="12" s="1"/>
  <c r="AO67" i="12"/>
  <c r="AO163" i="12" s="1"/>
  <c r="AM67" i="12"/>
  <c r="AM163" i="12" s="1"/>
  <c r="AL67" i="12"/>
  <c r="AL163" i="12" s="1"/>
  <c r="AK67" i="12"/>
  <c r="AK163" i="12" s="1"/>
  <c r="AJ67" i="12"/>
  <c r="AJ163" i="12" s="1"/>
  <c r="AI67" i="12"/>
  <c r="AI163" i="12" s="1"/>
  <c r="AH67" i="12"/>
  <c r="AH163" i="12" s="1"/>
  <c r="AG67" i="12"/>
  <c r="AG163" i="12" s="1"/>
  <c r="AF67" i="12"/>
  <c r="AF163" i="12" s="1"/>
  <c r="AD67" i="12"/>
  <c r="AC67" i="12"/>
  <c r="AC163" i="12" s="1"/>
  <c r="AB67" i="12"/>
  <c r="AB163" i="12" s="1"/>
  <c r="AA67" i="12"/>
  <c r="AA163" i="12" s="1"/>
  <c r="Z67" i="12"/>
  <c r="Z163" i="12" s="1"/>
  <c r="Y67" i="12"/>
  <c r="Y163" i="12" s="1"/>
  <c r="V67" i="12"/>
  <c r="V163" i="12" s="1"/>
  <c r="U67" i="12"/>
  <c r="U163" i="12" s="1"/>
  <c r="T67" i="12"/>
  <c r="T163" i="12" s="1"/>
  <c r="S67" i="12"/>
  <c r="S163" i="12" s="1"/>
  <c r="R67" i="12"/>
  <c r="R163" i="12" s="1"/>
  <c r="Q67" i="12"/>
  <c r="Q163" i="12" s="1"/>
  <c r="P67" i="12"/>
  <c r="P163" i="12" s="1"/>
  <c r="M67" i="12"/>
  <c r="M163" i="12" s="1"/>
  <c r="L67" i="12"/>
  <c r="L163" i="12" s="1"/>
  <c r="K67" i="12"/>
  <c r="K163" i="12" s="1"/>
  <c r="J67" i="12"/>
  <c r="J163" i="12" s="1"/>
  <c r="I67" i="12"/>
  <c r="I163" i="12" s="1"/>
  <c r="H67" i="12"/>
  <c r="H163" i="12" s="1"/>
  <c r="A67" i="12"/>
  <c r="BA66" i="12"/>
  <c r="AX66" i="12"/>
  <c r="AQ66" i="12"/>
  <c r="AZ66" i="12" s="1"/>
  <c r="AN66" i="12"/>
  <c r="AY66" i="12" s="1"/>
  <c r="AE66" i="12"/>
  <c r="AW66" i="12" s="1"/>
  <c r="X66" i="12"/>
  <c r="AV66" i="12" s="1"/>
  <c r="O66" i="12"/>
  <c r="N66" i="12"/>
  <c r="BA65" i="12"/>
  <c r="AX65" i="12"/>
  <c r="AQ65" i="12"/>
  <c r="AZ65" i="12" s="1"/>
  <c r="AN65" i="12"/>
  <c r="AY65" i="12" s="1"/>
  <c r="AE65" i="12"/>
  <c r="AW65" i="12" s="1"/>
  <c r="X65" i="12"/>
  <c r="O65" i="12"/>
  <c r="N65" i="12"/>
  <c r="BA64" i="12"/>
  <c r="AX64" i="12"/>
  <c r="AQ64" i="12"/>
  <c r="AZ64" i="12" s="1"/>
  <c r="AN64" i="12"/>
  <c r="AY64" i="12" s="1"/>
  <c r="AE64" i="12"/>
  <c r="AW64" i="12" s="1"/>
  <c r="X64" i="12"/>
  <c r="AV64" i="12" s="1"/>
  <c r="O64" i="12"/>
  <c r="N64" i="12"/>
  <c r="BA63" i="12"/>
  <c r="AX63" i="12"/>
  <c r="AQ63" i="12"/>
  <c r="AZ63" i="12" s="1"/>
  <c r="AN63" i="12"/>
  <c r="AE63" i="12"/>
  <c r="AW63" i="12" s="1"/>
  <c r="X63" i="12"/>
  <c r="AV63" i="12" s="1"/>
  <c r="O63" i="12"/>
  <c r="N63" i="12"/>
  <c r="BA62" i="12"/>
  <c r="AX62" i="12"/>
  <c r="AQ62" i="12"/>
  <c r="AZ62" i="12" s="1"/>
  <c r="AN62" i="12"/>
  <c r="AY62" i="12" s="1"/>
  <c r="AE62" i="12"/>
  <c r="AW62" i="12" s="1"/>
  <c r="X62" i="12"/>
  <c r="AV62" i="12" s="1"/>
  <c r="O62" i="12"/>
  <c r="N62" i="12"/>
  <c r="AT61" i="12"/>
  <c r="AS61" i="12"/>
  <c r="AS162" i="12" s="1"/>
  <c r="AR61" i="12"/>
  <c r="AR162" i="12" s="1"/>
  <c r="AP61" i="12"/>
  <c r="AP162" i="12" s="1"/>
  <c r="AO61" i="12"/>
  <c r="AO162" i="12" s="1"/>
  <c r="AM61" i="12"/>
  <c r="AM162" i="12" s="1"/>
  <c r="AL61" i="12"/>
  <c r="AL162" i="12" s="1"/>
  <c r="AK61" i="12"/>
  <c r="AK162" i="12" s="1"/>
  <c r="AJ61" i="12"/>
  <c r="AJ162" i="12" s="1"/>
  <c r="AI61" i="12"/>
  <c r="AI162" i="12" s="1"/>
  <c r="AH61" i="12"/>
  <c r="AH162" i="12" s="1"/>
  <c r="AG61" i="12"/>
  <c r="AG162" i="12" s="1"/>
  <c r="AF61" i="12"/>
  <c r="AF162" i="12" s="1"/>
  <c r="AD61" i="12"/>
  <c r="AC61" i="12"/>
  <c r="AC162" i="12" s="1"/>
  <c r="AB61" i="12"/>
  <c r="AB162" i="12" s="1"/>
  <c r="AA61" i="12"/>
  <c r="AA162" i="12" s="1"/>
  <c r="Z61" i="12"/>
  <c r="Z162" i="12" s="1"/>
  <c r="Y61" i="12"/>
  <c r="Y162" i="12" s="1"/>
  <c r="V61" i="12"/>
  <c r="V162" i="12" s="1"/>
  <c r="U61" i="12"/>
  <c r="U162" i="12" s="1"/>
  <c r="T61" i="12"/>
  <c r="T162" i="12" s="1"/>
  <c r="S61" i="12"/>
  <c r="S162" i="12" s="1"/>
  <c r="R61" i="12"/>
  <c r="R162" i="12" s="1"/>
  <c r="Q61" i="12"/>
  <c r="Q162" i="12" s="1"/>
  <c r="P61" i="12"/>
  <c r="P162" i="12" s="1"/>
  <c r="M61" i="12"/>
  <c r="M162" i="12" s="1"/>
  <c r="L61" i="12"/>
  <c r="L162" i="12" s="1"/>
  <c r="K61" i="12"/>
  <c r="K162" i="12" s="1"/>
  <c r="J61" i="12"/>
  <c r="J162" i="12" s="1"/>
  <c r="I61" i="12"/>
  <c r="I162" i="12" s="1"/>
  <c r="H61" i="12"/>
  <c r="H162" i="12" s="1"/>
  <c r="A61" i="12"/>
  <c r="BA60" i="12"/>
  <c r="AX60" i="12"/>
  <c r="AQ60" i="12"/>
  <c r="AZ60" i="12" s="1"/>
  <c r="AN60" i="12"/>
  <c r="AY60" i="12" s="1"/>
  <c r="AE60" i="12"/>
  <c r="AW60" i="12" s="1"/>
  <c r="X60" i="12"/>
  <c r="AV60" i="12" s="1"/>
  <c r="O60" i="12"/>
  <c r="N60" i="12"/>
  <c r="BA59" i="12"/>
  <c r="AX59" i="12"/>
  <c r="AQ59" i="12"/>
  <c r="AZ59" i="12" s="1"/>
  <c r="AN59" i="12"/>
  <c r="AY59" i="12" s="1"/>
  <c r="AE59" i="12"/>
  <c r="AW59" i="12" s="1"/>
  <c r="X59" i="12"/>
  <c r="O59" i="12"/>
  <c r="N59" i="12"/>
  <c r="BA58" i="12"/>
  <c r="AX58" i="12"/>
  <c r="AQ58" i="12"/>
  <c r="AZ58" i="12" s="1"/>
  <c r="AN58" i="12"/>
  <c r="AY58" i="12" s="1"/>
  <c r="AE58" i="12"/>
  <c r="AW58" i="12" s="1"/>
  <c r="X58" i="12"/>
  <c r="AV58" i="12" s="1"/>
  <c r="O58" i="12"/>
  <c r="N58" i="12"/>
  <c r="BA57" i="12"/>
  <c r="AX57" i="12"/>
  <c r="AQ57" i="12"/>
  <c r="AZ57" i="12" s="1"/>
  <c r="AN57" i="12"/>
  <c r="AY57" i="12" s="1"/>
  <c r="AE57" i="12"/>
  <c r="AW57" i="12" s="1"/>
  <c r="X57" i="12"/>
  <c r="O57" i="12"/>
  <c r="N57" i="12"/>
  <c r="BA56" i="12"/>
  <c r="AX56" i="12"/>
  <c r="AQ56" i="12"/>
  <c r="AZ56" i="12" s="1"/>
  <c r="AN56" i="12"/>
  <c r="AY56" i="12" s="1"/>
  <c r="AE56" i="12"/>
  <c r="AW56" i="12" s="1"/>
  <c r="X56" i="12"/>
  <c r="AV56" i="12" s="1"/>
  <c r="O56" i="12"/>
  <c r="N56" i="12"/>
  <c r="AT54" i="12"/>
  <c r="BA54" i="12" s="1"/>
  <c r="BA161" i="12" s="1"/>
  <c r="AS54" i="12"/>
  <c r="AS161" i="12" s="1"/>
  <c r="AR54" i="12"/>
  <c r="AR161" i="12" s="1"/>
  <c r="AP54" i="12"/>
  <c r="AP161" i="12" s="1"/>
  <c r="AO54" i="12"/>
  <c r="AO161" i="12" s="1"/>
  <c r="AM54" i="12"/>
  <c r="AM161" i="12" s="1"/>
  <c r="AL54" i="12"/>
  <c r="AL161" i="12" s="1"/>
  <c r="AK54" i="12"/>
  <c r="AK161" i="12" s="1"/>
  <c r="AJ54" i="12"/>
  <c r="AJ161" i="12" s="1"/>
  <c r="AI54" i="12"/>
  <c r="AI161" i="12" s="1"/>
  <c r="AH54" i="12"/>
  <c r="AH161" i="12" s="1"/>
  <c r="AG54" i="12"/>
  <c r="AG161" i="12" s="1"/>
  <c r="AF54" i="12"/>
  <c r="AF161" i="12" s="1"/>
  <c r="AD54" i="12"/>
  <c r="AX54" i="12" s="1"/>
  <c r="AX161" i="12" s="1"/>
  <c r="AC54" i="12"/>
  <c r="AC161" i="12" s="1"/>
  <c r="AB54" i="12"/>
  <c r="AB161" i="12" s="1"/>
  <c r="AA54" i="12"/>
  <c r="AA161" i="12" s="1"/>
  <c r="Z54" i="12"/>
  <c r="Z161" i="12" s="1"/>
  <c r="Y54" i="12"/>
  <c r="Y161" i="12" s="1"/>
  <c r="V54" i="12"/>
  <c r="V161" i="12" s="1"/>
  <c r="U54" i="12"/>
  <c r="U161" i="12" s="1"/>
  <c r="T54" i="12"/>
  <c r="T161" i="12" s="1"/>
  <c r="S54" i="12"/>
  <c r="S161" i="12" s="1"/>
  <c r="R54" i="12"/>
  <c r="R161" i="12" s="1"/>
  <c r="Q54" i="12"/>
  <c r="Q161" i="12" s="1"/>
  <c r="P54" i="12"/>
  <c r="P161" i="12" s="1"/>
  <c r="M54" i="12"/>
  <c r="M161" i="12" s="1"/>
  <c r="L54" i="12"/>
  <c r="L161" i="12" s="1"/>
  <c r="K54" i="12"/>
  <c r="K161" i="12" s="1"/>
  <c r="J54" i="12"/>
  <c r="J161" i="12" s="1"/>
  <c r="I161" i="12"/>
  <c r="H54" i="12"/>
  <c r="H161" i="12" s="1"/>
  <c r="A54" i="12"/>
  <c r="BA53" i="12"/>
  <c r="AX53" i="12"/>
  <c r="AQ53" i="12"/>
  <c r="AZ53" i="12" s="1"/>
  <c r="AN53" i="12"/>
  <c r="AY53" i="12" s="1"/>
  <c r="AE53" i="12"/>
  <c r="AW53" i="12" s="1"/>
  <c r="X53" i="12"/>
  <c r="AV53" i="12" s="1"/>
  <c r="O53" i="12"/>
  <c r="N53" i="12"/>
  <c r="BA52" i="12"/>
  <c r="AX52" i="12"/>
  <c r="AQ52" i="12"/>
  <c r="AZ52" i="12" s="1"/>
  <c r="AN52" i="12"/>
  <c r="AY52" i="12" s="1"/>
  <c r="AE52" i="12"/>
  <c r="AW52" i="12" s="1"/>
  <c r="X52" i="12"/>
  <c r="O52" i="12"/>
  <c r="N52" i="12"/>
  <c r="BA51" i="12"/>
  <c r="AX51" i="12"/>
  <c r="AQ51" i="12"/>
  <c r="AZ51" i="12" s="1"/>
  <c r="AN51" i="12"/>
  <c r="AY51" i="12" s="1"/>
  <c r="AE51" i="12"/>
  <c r="AW51" i="12" s="1"/>
  <c r="X51" i="12"/>
  <c r="AV51" i="12" s="1"/>
  <c r="O51" i="12"/>
  <c r="N51" i="12"/>
  <c r="BA50" i="12"/>
  <c r="AX50" i="12"/>
  <c r="AQ50" i="12"/>
  <c r="AZ50" i="12" s="1"/>
  <c r="AN50" i="12"/>
  <c r="AY50" i="12" s="1"/>
  <c r="AE50" i="12"/>
  <c r="AW50" i="12" s="1"/>
  <c r="X50" i="12"/>
  <c r="O50" i="12"/>
  <c r="N50" i="12"/>
  <c r="BA49" i="12"/>
  <c r="AX49" i="12"/>
  <c r="AQ49" i="12"/>
  <c r="AZ49" i="12" s="1"/>
  <c r="AN49" i="12"/>
  <c r="AY49" i="12" s="1"/>
  <c r="AE49" i="12"/>
  <c r="AW49" i="12" s="1"/>
  <c r="X49" i="12"/>
  <c r="AV49" i="12" s="1"/>
  <c r="O49" i="12"/>
  <c r="N49" i="12"/>
  <c r="AT48" i="12"/>
  <c r="BA48" i="12" s="1"/>
  <c r="BA160" i="12" s="1"/>
  <c r="AS48" i="12"/>
  <c r="AS160" i="12" s="1"/>
  <c r="AR48" i="12"/>
  <c r="AR160" i="12" s="1"/>
  <c r="AP48" i="12"/>
  <c r="AP160" i="12" s="1"/>
  <c r="AO48" i="12"/>
  <c r="AO160" i="12" s="1"/>
  <c r="AM48" i="12"/>
  <c r="AM160" i="12" s="1"/>
  <c r="AL48" i="12"/>
  <c r="AL160" i="12" s="1"/>
  <c r="AK48" i="12"/>
  <c r="AK160" i="12" s="1"/>
  <c r="AJ48" i="12"/>
  <c r="AJ160" i="12" s="1"/>
  <c r="AI48" i="12"/>
  <c r="AI160" i="12" s="1"/>
  <c r="AH48" i="12"/>
  <c r="AH160" i="12" s="1"/>
  <c r="AG48" i="12"/>
  <c r="AG160" i="12" s="1"/>
  <c r="AF48" i="12"/>
  <c r="AF160" i="12" s="1"/>
  <c r="AD48" i="12"/>
  <c r="AX48" i="12" s="1"/>
  <c r="AX160" i="12" s="1"/>
  <c r="AC48" i="12"/>
  <c r="AC160" i="12" s="1"/>
  <c r="AB48" i="12"/>
  <c r="AB160" i="12" s="1"/>
  <c r="AA48" i="12"/>
  <c r="AA160" i="12" s="1"/>
  <c r="Z48" i="12"/>
  <c r="Z160" i="12" s="1"/>
  <c r="Y48" i="12"/>
  <c r="Y160" i="12" s="1"/>
  <c r="V48" i="12"/>
  <c r="V160" i="12" s="1"/>
  <c r="U48" i="12"/>
  <c r="U160" i="12" s="1"/>
  <c r="T48" i="12"/>
  <c r="T160" i="12" s="1"/>
  <c r="S48" i="12"/>
  <c r="S160" i="12" s="1"/>
  <c r="R48" i="12"/>
  <c r="R160" i="12" s="1"/>
  <c r="Q48" i="12"/>
  <c r="Q160" i="12" s="1"/>
  <c r="P48" i="12"/>
  <c r="P160" i="12" s="1"/>
  <c r="M48" i="12"/>
  <c r="M160" i="12" s="1"/>
  <c r="L48" i="12"/>
  <c r="L160" i="12" s="1"/>
  <c r="K48" i="12"/>
  <c r="K160" i="12" s="1"/>
  <c r="J48" i="12"/>
  <c r="J160" i="12" s="1"/>
  <c r="I48" i="12"/>
  <c r="I160" i="12" s="1"/>
  <c r="H48" i="12"/>
  <c r="H160" i="12" s="1"/>
  <c r="A48" i="12"/>
  <c r="BA47" i="12"/>
  <c r="AX47" i="12"/>
  <c r="AQ47" i="12"/>
  <c r="AZ47" i="12" s="1"/>
  <c r="AN47" i="12"/>
  <c r="AY47" i="12" s="1"/>
  <c r="AE47" i="12"/>
  <c r="AW47" i="12" s="1"/>
  <c r="X47" i="12"/>
  <c r="AV47" i="12" s="1"/>
  <c r="O47" i="12"/>
  <c r="N47" i="12"/>
  <c r="BA46" i="12"/>
  <c r="AX46" i="12"/>
  <c r="AQ46" i="12"/>
  <c r="AZ46" i="12" s="1"/>
  <c r="AN46" i="12"/>
  <c r="AY46" i="12" s="1"/>
  <c r="AE46" i="12"/>
  <c r="AW46" i="12" s="1"/>
  <c r="X46" i="12"/>
  <c r="O46" i="12"/>
  <c r="N46" i="12"/>
  <c r="BA45" i="12"/>
  <c r="AX45" i="12"/>
  <c r="AQ45" i="12"/>
  <c r="AZ45" i="12" s="1"/>
  <c r="AN45" i="12"/>
  <c r="AY45" i="12" s="1"/>
  <c r="AE45" i="12"/>
  <c r="AW45" i="12" s="1"/>
  <c r="X45" i="12"/>
  <c r="AV45" i="12" s="1"/>
  <c r="O45" i="12"/>
  <c r="N45" i="12"/>
  <c r="BA44" i="12"/>
  <c r="AX44" i="12"/>
  <c r="AQ44" i="12"/>
  <c r="AZ44" i="12" s="1"/>
  <c r="AN44" i="12"/>
  <c r="AY44" i="12" s="1"/>
  <c r="AE44" i="12"/>
  <c r="AW44" i="12" s="1"/>
  <c r="X44" i="12"/>
  <c r="O44" i="12"/>
  <c r="N44" i="12"/>
  <c r="BA43" i="12"/>
  <c r="AX43" i="12"/>
  <c r="AQ43" i="12"/>
  <c r="AZ43" i="12" s="1"/>
  <c r="AN43" i="12"/>
  <c r="AE43" i="12"/>
  <c r="AW43" i="12" s="1"/>
  <c r="X43" i="12"/>
  <c r="AV43" i="12" s="1"/>
  <c r="O43" i="12"/>
  <c r="N43" i="12"/>
  <c r="AT42" i="12"/>
  <c r="AS42" i="12"/>
  <c r="AR42" i="12"/>
  <c r="AP42" i="12"/>
  <c r="AO42" i="12"/>
  <c r="AM42" i="12"/>
  <c r="AL42" i="12"/>
  <c r="AK42" i="12"/>
  <c r="AJ42" i="12"/>
  <c r="AI42" i="12"/>
  <c r="AH42" i="12"/>
  <c r="AG42" i="12"/>
  <c r="AF42" i="12"/>
  <c r="AD42" i="12"/>
  <c r="AC42" i="12"/>
  <c r="AB42" i="12"/>
  <c r="AA42" i="12"/>
  <c r="Z42" i="12"/>
  <c r="Y42" i="12"/>
  <c r="V42" i="12"/>
  <c r="U42" i="12"/>
  <c r="T42" i="12"/>
  <c r="S42" i="12"/>
  <c r="R42" i="12"/>
  <c r="Q42" i="12"/>
  <c r="P42" i="12"/>
  <c r="M42" i="12"/>
  <c r="L42" i="12"/>
  <c r="K42" i="12"/>
  <c r="J42" i="12"/>
  <c r="I42" i="12"/>
  <c r="H42" i="12"/>
  <c r="A42" i="12"/>
  <c r="BA41" i="12"/>
  <c r="AX41" i="12"/>
  <c r="AQ41" i="12"/>
  <c r="AZ41" i="12" s="1"/>
  <c r="AN41" i="12"/>
  <c r="AY41" i="12" s="1"/>
  <c r="AE41" i="12"/>
  <c r="AW41" i="12" s="1"/>
  <c r="X41" i="12"/>
  <c r="AV41" i="12" s="1"/>
  <c r="O41" i="12"/>
  <c r="N41" i="12"/>
  <c r="BA40" i="12"/>
  <c r="AX40" i="12"/>
  <c r="AQ40" i="12"/>
  <c r="AZ40" i="12" s="1"/>
  <c r="AN40" i="12"/>
  <c r="AY40" i="12" s="1"/>
  <c r="AE40" i="12"/>
  <c r="AW40" i="12" s="1"/>
  <c r="X40" i="12"/>
  <c r="O40" i="12"/>
  <c r="N40" i="12"/>
  <c r="BA39" i="12"/>
  <c r="AX39" i="12"/>
  <c r="AQ39" i="12"/>
  <c r="AZ39" i="12" s="1"/>
  <c r="AN39" i="12"/>
  <c r="AY39" i="12" s="1"/>
  <c r="AE39" i="12"/>
  <c r="AW39" i="12" s="1"/>
  <c r="X39" i="12"/>
  <c r="AV39" i="12" s="1"/>
  <c r="O39" i="12"/>
  <c r="N39" i="12"/>
  <c r="BA38" i="12"/>
  <c r="AX38" i="12"/>
  <c r="AQ38" i="12"/>
  <c r="AZ38" i="12" s="1"/>
  <c r="AN38" i="12"/>
  <c r="AY38" i="12" s="1"/>
  <c r="AE38" i="12"/>
  <c r="AW38" i="12" s="1"/>
  <c r="X38" i="12"/>
  <c r="O38" i="12"/>
  <c r="N38" i="12"/>
  <c r="BA37" i="12"/>
  <c r="AX37" i="12"/>
  <c r="AQ37" i="12"/>
  <c r="AZ37" i="12" s="1"/>
  <c r="AN37" i="12"/>
  <c r="AY37" i="12" s="1"/>
  <c r="AE37" i="12"/>
  <c r="AW37" i="12" s="1"/>
  <c r="X37" i="12"/>
  <c r="AV37" i="12" s="1"/>
  <c r="O37" i="12"/>
  <c r="N37" i="12"/>
  <c r="AT35" i="12"/>
  <c r="BA35" i="12" s="1"/>
  <c r="BA158" i="12" s="1"/>
  <c r="AS35" i="12"/>
  <c r="AS158" i="12" s="1"/>
  <c r="AR35" i="12"/>
  <c r="AR158" i="12" s="1"/>
  <c r="AP35" i="12"/>
  <c r="AP158" i="12" s="1"/>
  <c r="AO35" i="12"/>
  <c r="AO158" i="12" s="1"/>
  <c r="AM35" i="12"/>
  <c r="AM158" i="12" s="1"/>
  <c r="AL35" i="12"/>
  <c r="AL158" i="12" s="1"/>
  <c r="AK35" i="12"/>
  <c r="AK158" i="12" s="1"/>
  <c r="AJ35" i="12"/>
  <c r="AJ158" i="12" s="1"/>
  <c r="AI35" i="12"/>
  <c r="AI158" i="12" s="1"/>
  <c r="AH35" i="12"/>
  <c r="AH158" i="12" s="1"/>
  <c r="AG35" i="12"/>
  <c r="AG158" i="12" s="1"/>
  <c r="AF35" i="12"/>
  <c r="AF158" i="12" s="1"/>
  <c r="AD35" i="12"/>
  <c r="AX35" i="12" s="1"/>
  <c r="AX158" i="12" s="1"/>
  <c r="AC35" i="12"/>
  <c r="AC158" i="12" s="1"/>
  <c r="AB35" i="12"/>
  <c r="AB158" i="12" s="1"/>
  <c r="AA35" i="12"/>
  <c r="AA158" i="12" s="1"/>
  <c r="Z35" i="12"/>
  <c r="Z158" i="12" s="1"/>
  <c r="Y35" i="12"/>
  <c r="Y158" i="12" s="1"/>
  <c r="V35" i="12"/>
  <c r="V158" i="12" s="1"/>
  <c r="U35" i="12"/>
  <c r="U158" i="12" s="1"/>
  <c r="T35" i="12"/>
  <c r="T158" i="12" s="1"/>
  <c r="S35" i="12"/>
  <c r="S158" i="12" s="1"/>
  <c r="R35" i="12"/>
  <c r="R158" i="12" s="1"/>
  <c r="Q35" i="12"/>
  <c r="Q158" i="12" s="1"/>
  <c r="P35" i="12"/>
  <c r="P158" i="12" s="1"/>
  <c r="M35" i="12"/>
  <c r="M158" i="12" s="1"/>
  <c r="L35" i="12"/>
  <c r="L158" i="12" s="1"/>
  <c r="K35" i="12"/>
  <c r="K158" i="12" s="1"/>
  <c r="J35" i="12"/>
  <c r="J158" i="12" s="1"/>
  <c r="I35" i="12"/>
  <c r="I158" i="12" s="1"/>
  <c r="H35" i="12"/>
  <c r="H158" i="12" s="1"/>
  <c r="A35" i="12"/>
  <c r="BA34" i="12"/>
  <c r="AX34" i="12"/>
  <c r="AQ34" i="12"/>
  <c r="AZ34" i="12" s="1"/>
  <c r="AN34" i="12"/>
  <c r="AY34" i="12" s="1"/>
  <c r="AE34" i="12"/>
  <c r="AW34" i="12" s="1"/>
  <c r="X34" i="12"/>
  <c r="AV34" i="12" s="1"/>
  <c r="O34" i="12"/>
  <c r="N34" i="12"/>
  <c r="BA33" i="12"/>
  <c r="AX33" i="12"/>
  <c r="AQ33" i="12"/>
  <c r="AZ33" i="12" s="1"/>
  <c r="AN33" i="12"/>
  <c r="AY33" i="12" s="1"/>
  <c r="AE33" i="12"/>
  <c r="AW33" i="12" s="1"/>
  <c r="X33" i="12"/>
  <c r="O33" i="12"/>
  <c r="N33" i="12"/>
  <c r="BA32" i="12"/>
  <c r="AX32" i="12"/>
  <c r="AQ32" i="12"/>
  <c r="AZ32" i="12" s="1"/>
  <c r="AN32" i="12"/>
  <c r="AY32" i="12" s="1"/>
  <c r="AE32" i="12"/>
  <c r="AW32" i="12" s="1"/>
  <c r="X32" i="12"/>
  <c r="AV32" i="12" s="1"/>
  <c r="O32" i="12"/>
  <c r="N32" i="12"/>
  <c r="BA31" i="12"/>
  <c r="AX31" i="12"/>
  <c r="AQ31" i="12"/>
  <c r="AZ31" i="12" s="1"/>
  <c r="AN31" i="12"/>
  <c r="AY31" i="12" s="1"/>
  <c r="AE31" i="12"/>
  <c r="X31" i="12"/>
  <c r="AV31" i="12" s="1"/>
  <c r="O31" i="12"/>
  <c r="N31" i="12"/>
  <c r="BA30" i="12"/>
  <c r="AX30" i="12"/>
  <c r="AQ30" i="12"/>
  <c r="AZ30" i="12" s="1"/>
  <c r="AN30" i="12"/>
  <c r="AY30" i="12" s="1"/>
  <c r="AE30" i="12"/>
  <c r="AW30" i="12" s="1"/>
  <c r="X30" i="12"/>
  <c r="AV30" i="12" s="1"/>
  <c r="O30" i="12"/>
  <c r="N30" i="12"/>
  <c r="AT29" i="12"/>
  <c r="BA29" i="12" s="1"/>
  <c r="BA157" i="12" s="1"/>
  <c r="AS29" i="12"/>
  <c r="AS157" i="12" s="1"/>
  <c r="AR29" i="12"/>
  <c r="AR157" i="12" s="1"/>
  <c r="AP29" i="12"/>
  <c r="AP157" i="12" s="1"/>
  <c r="AO29" i="12"/>
  <c r="AO157" i="12" s="1"/>
  <c r="AM29" i="12"/>
  <c r="AM157" i="12" s="1"/>
  <c r="AL29" i="12"/>
  <c r="AL157" i="12" s="1"/>
  <c r="AK29" i="12"/>
  <c r="AK157" i="12" s="1"/>
  <c r="AJ29" i="12"/>
  <c r="AJ157" i="12" s="1"/>
  <c r="AI29" i="12"/>
  <c r="AI157" i="12" s="1"/>
  <c r="AH29" i="12"/>
  <c r="AH157" i="12" s="1"/>
  <c r="AG29" i="12"/>
  <c r="AG157" i="12" s="1"/>
  <c r="AF29" i="12"/>
  <c r="AF157" i="12" s="1"/>
  <c r="AD29" i="12"/>
  <c r="AX29" i="12" s="1"/>
  <c r="AX157" i="12" s="1"/>
  <c r="AC29" i="12"/>
  <c r="AC157" i="12" s="1"/>
  <c r="AB29" i="12"/>
  <c r="AB157" i="12" s="1"/>
  <c r="AA29" i="12"/>
  <c r="AA157" i="12" s="1"/>
  <c r="Z29" i="12"/>
  <c r="Z157" i="12" s="1"/>
  <c r="Y29" i="12"/>
  <c r="Y157" i="12" s="1"/>
  <c r="V29" i="12"/>
  <c r="V157" i="12" s="1"/>
  <c r="U29" i="12"/>
  <c r="U157" i="12" s="1"/>
  <c r="T29" i="12"/>
  <c r="T157" i="12" s="1"/>
  <c r="S29" i="12"/>
  <c r="S157" i="12" s="1"/>
  <c r="R29" i="12"/>
  <c r="R157" i="12" s="1"/>
  <c r="Q29" i="12"/>
  <c r="Q157" i="12" s="1"/>
  <c r="P29" i="12"/>
  <c r="P157" i="12" s="1"/>
  <c r="M29" i="12"/>
  <c r="M157" i="12" s="1"/>
  <c r="L29" i="12"/>
  <c r="L157" i="12" s="1"/>
  <c r="K29" i="12"/>
  <c r="K157" i="12" s="1"/>
  <c r="J29" i="12"/>
  <c r="J157" i="12" s="1"/>
  <c r="I29" i="12"/>
  <c r="I157" i="12" s="1"/>
  <c r="H29" i="12"/>
  <c r="H157" i="12" s="1"/>
  <c r="A29" i="12"/>
  <c r="BA28" i="12"/>
  <c r="AX28" i="12"/>
  <c r="AQ28" i="12"/>
  <c r="AZ28" i="12" s="1"/>
  <c r="AN28" i="12"/>
  <c r="AY28" i="12" s="1"/>
  <c r="AE28" i="12"/>
  <c r="AW28" i="12" s="1"/>
  <c r="X28" i="12"/>
  <c r="AV28" i="12" s="1"/>
  <c r="O28" i="12"/>
  <c r="N28" i="12"/>
  <c r="BA27" i="12"/>
  <c r="AX27" i="12"/>
  <c r="AQ27" i="12"/>
  <c r="AZ27" i="12" s="1"/>
  <c r="AN27" i="12"/>
  <c r="AY27" i="12" s="1"/>
  <c r="AE27" i="12"/>
  <c r="AW27" i="12" s="1"/>
  <c r="X27" i="12"/>
  <c r="O27" i="12"/>
  <c r="N27" i="12"/>
  <c r="BA26" i="12"/>
  <c r="AX26" i="12"/>
  <c r="AQ26" i="12"/>
  <c r="AZ26" i="12" s="1"/>
  <c r="AN26" i="12"/>
  <c r="AY26" i="12" s="1"/>
  <c r="AE26" i="12"/>
  <c r="AW26" i="12" s="1"/>
  <c r="X26" i="12"/>
  <c r="AV26" i="12" s="1"/>
  <c r="O26" i="12"/>
  <c r="N26" i="12"/>
  <c r="BA25" i="12"/>
  <c r="AX25" i="12"/>
  <c r="AQ25" i="12"/>
  <c r="AZ25" i="12" s="1"/>
  <c r="AN25" i="12"/>
  <c r="AY25" i="12" s="1"/>
  <c r="AE25" i="12"/>
  <c r="AW25" i="12" s="1"/>
  <c r="X25" i="12"/>
  <c r="O25" i="12"/>
  <c r="N25" i="12"/>
  <c r="BA24" i="12"/>
  <c r="AX24" i="12"/>
  <c r="AQ24" i="12"/>
  <c r="AZ24" i="12" s="1"/>
  <c r="AN24" i="12"/>
  <c r="AY24" i="12" s="1"/>
  <c r="AE24" i="12"/>
  <c r="AW24" i="12" s="1"/>
  <c r="X24" i="12"/>
  <c r="AV24" i="12" s="1"/>
  <c r="O24" i="12"/>
  <c r="N24" i="12"/>
  <c r="AT23" i="12"/>
  <c r="BA23" i="12" s="1"/>
  <c r="BA156" i="12" s="1"/>
  <c r="AS23" i="12"/>
  <c r="AS156" i="12" s="1"/>
  <c r="AR23" i="12"/>
  <c r="AR156" i="12" s="1"/>
  <c r="AP23" i="12"/>
  <c r="AP156" i="12" s="1"/>
  <c r="AO23" i="12"/>
  <c r="AO156" i="12" s="1"/>
  <c r="AM23" i="12"/>
  <c r="AM156" i="12" s="1"/>
  <c r="AL23" i="12"/>
  <c r="AL156" i="12" s="1"/>
  <c r="AK23" i="12"/>
  <c r="AK156" i="12" s="1"/>
  <c r="AJ23" i="12"/>
  <c r="AJ156" i="12" s="1"/>
  <c r="AI23" i="12"/>
  <c r="AI156" i="12" s="1"/>
  <c r="AH23" i="12"/>
  <c r="AH156" i="12" s="1"/>
  <c r="AG23" i="12"/>
  <c r="AG156" i="12" s="1"/>
  <c r="AF23" i="12"/>
  <c r="AF156" i="12" s="1"/>
  <c r="AD23" i="12"/>
  <c r="AX23" i="12" s="1"/>
  <c r="AX156" i="12" s="1"/>
  <c r="AC23" i="12"/>
  <c r="AC156" i="12" s="1"/>
  <c r="AB23" i="12"/>
  <c r="AB156" i="12" s="1"/>
  <c r="AA23" i="12"/>
  <c r="AA156" i="12" s="1"/>
  <c r="Z23" i="12"/>
  <c r="Z156" i="12" s="1"/>
  <c r="Y23" i="12"/>
  <c r="Y156" i="12" s="1"/>
  <c r="V23" i="12"/>
  <c r="V156" i="12" s="1"/>
  <c r="U23" i="12"/>
  <c r="U156" i="12" s="1"/>
  <c r="T23" i="12"/>
  <c r="T156" i="12" s="1"/>
  <c r="S23" i="12"/>
  <c r="S156" i="12" s="1"/>
  <c r="R23" i="12"/>
  <c r="R156" i="12" s="1"/>
  <c r="Q23" i="12"/>
  <c r="Q156" i="12" s="1"/>
  <c r="P23" i="12"/>
  <c r="P156" i="12" s="1"/>
  <c r="M23" i="12"/>
  <c r="M156" i="12" s="1"/>
  <c r="L23" i="12"/>
  <c r="L156" i="12" s="1"/>
  <c r="K23" i="12"/>
  <c r="K156" i="12" s="1"/>
  <c r="J23" i="12"/>
  <c r="J156" i="12" s="1"/>
  <c r="I23" i="12"/>
  <c r="I156" i="12" s="1"/>
  <c r="H23" i="12"/>
  <c r="H156" i="12" s="1"/>
  <c r="A23" i="12"/>
  <c r="BA22" i="12"/>
  <c r="AX22" i="12"/>
  <c r="AQ22" i="12"/>
  <c r="AZ22" i="12" s="1"/>
  <c r="AN22" i="12"/>
  <c r="AY22" i="12" s="1"/>
  <c r="AE22" i="12"/>
  <c r="AW22" i="12" s="1"/>
  <c r="X22" i="12"/>
  <c r="AV22" i="12" s="1"/>
  <c r="O22" i="12"/>
  <c r="N22" i="12"/>
  <c r="BA21" i="12"/>
  <c r="AX21" i="12"/>
  <c r="AQ21" i="12"/>
  <c r="AZ21" i="12" s="1"/>
  <c r="AN21" i="12"/>
  <c r="AY21" i="12" s="1"/>
  <c r="AE21" i="12"/>
  <c r="AW21" i="12" s="1"/>
  <c r="X21" i="12"/>
  <c r="O21" i="12"/>
  <c r="N21" i="12"/>
  <c r="BA20" i="12"/>
  <c r="AX20" i="12"/>
  <c r="AQ20" i="12"/>
  <c r="AN20" i="12"/>
  <c r="AE20" i="12"/>
  <c r="X20" i="12"/>
  <c r="O20" i="12"/>
  <c r="N20" i="12"/>
  <c r="BA19" i="12"/>
  <c r="AX19" i="12"/>
  <c r="AQ19" i="12"/>
  <c r="AZ19" i="12" s="1"/>
  <c r="AN19" i="12"/>
  <c r="AY19" i="12" s="1"/>
  <c r="AE19" i="12"/>
  <c r="AW19" i="12" s="1"/>
  <c r="X19" i="12"/>
  <c r="O19" i="12"/>
  <c r="N19" i="12"/>
  <c r="BA18" i="12"/>
  <c r="AX18" i="12"/>
  <c r="AQ18" i="12"/>
  <c r="AZ18" i="12" s="1"/>
  <c r="AN18" i="12"/>
  <c r="AY18" i="12" s="1"/>
  <c r="AE18" i="12"/>
  <c r="AW18" i="12" s="1"/>
  <c r="X18" i="12"/>
  <c r="AV18" i="12" s="1"/>
  <c r="O18" i="12"/>
  <c r="N18" i="12"/>
  <c r="X12" i="12"/>
  <c r="A17" i="12"/>
  <c r="I159" i="12" l="1"/>
  <c r="I55" i="12"/>
  <c r="Y159" i="12"/>
  <c r="Y55" i="12"/>
  <c r="AL159" i="12"/>
  <c r="AL55" i="12"/>
  <c r="AV20" i="12"/>
  <c r="J159" i="12"/>
  <c r="J55" i="12"/>
  <c r="P159" i="12"/>
  <c r="P55" i="12"/>
  <c r="T159" i="12"/>
  <c r="T55" i="12"/>
  <c r="Z159" i="12"/>
  <c r="Z55" i="12"/>
  <c r="AX42" i="12"/>
  <c r="AD55" i="12"/>
  <c r="AI159" i="12"/>
  <c r="AI55" i="12"/>
  <c r="AM159" i="12"/>
  <c r="AM55" i="12"/>
  <c r="AS159" i="12"/>
  <c r="AS55" i="12"/>
  <c r="S159" i="12"/>
  <c r="S55" i="12"/>
  <c r="AR159" i="12"/>
  <c r="AR55" i="12"/>
  <c r="AW20" i="12"/>
  <c r="BB55" i="12"/>
  <c r="K159" i="12"/>
  <c r="K55" i="12"/>
  <c r="Q159" i="12"/>
  <c r="Q55" i="12"/>
  <c r="U159" i="12"/>
  <c r="U55" i="12"/>
  <c r="AA159" i="12"/>
  <c r="AA55" i="12"/>
  <c r="AF159" i="12"/>
  <c r="AF55" i="12"/>
  <c r="AJ159" i="12"/>
  <c r="AJ55" i="12"/>
  <c r="AO159" i="12"/>
  <c r="AO55" i="12"/>
  <c r="BA42" i="12"/>
  <c r="AT55" i="12"/>
  <c r="AZ20" i="12"/>
  <c r="M159" i="12"/>
  <c r="M55" i="12"/>
  <c r="AC159" i="12"/>
  <c r="AC55" i="12"/>
  <c r="AH159" i="12"/>
  <c r="AH55" i="12"/>
  <c r="AY20" i="12"/>
  <c r="H159" i="12"/>
  <c r="L159" i="12"/>
  <c r="L55" i="12"/>
  <c r="R159" i="12"/>
  <c r="R55" i="12"/>
  <c r="V159" i="12"/>
  <c r="V55" i="12"/>
  <c r="AB159" i="12"/>
  <c r="AB55" i="12"/>
  <c r="AG159" i="12"/>
  <c r="AG55" i="12"/>
  <c r="AK159" i="12"/>
  <c r="AK55" i="12"/>
  <c r="AP159" i="12"/>
  <c r="AP55" i="12"/>
  <c r="AR151" i="12"/>
  <c r="AT151" i="12"/>
  <c r="U100" i="12"/>
  <c r="X144" i="12"/>
  <c r="AV144" i="12" s="1"/>
  <c r="AD151" i="12"/>
  <c r="W145" i="12"/>
  <c r="AV149" i="12"/>
  <c r="AU149" i="12" s="1"/>
  <c r="W149" i="12"/>
  <c r="BB152" i="12"/>
  <c r="W146" i="12"/>
  <c r="W139" i="12"/>
  <c r="BA61" i="12"/>
  <c r="BA162" i="12" s="1"/>
  <c r="AT162" i="12"/>
  <c r="AX67" i="12"/>
  <c r="AX163" i="12" s="1"/>
  <c r="AD163" i="12"/>
  <c r="AX73" i="12"/>
  <c r="AX164" i="12" s="1"/>
  <c r="AD164" i="12"/>
  <c r="H87" i="12"/>
  <c r="H165" i="12"/>
  <c r="L87" i="12"/>
  <c r="L165" i="12"/>
  <c r="R87" i="12"/>
  <c r="R165" i="12"/>
  <c r="V87" i="12"/>
  <c r="V165" i="12"/>
  <c r="AB87" i="12"/>
  <c r="AB165" i="12"/>
  <c r="AG87" i="12"/>
  <c r="AG165" i="12"/>
  <c r="AK87" i="12"/>
  <c r="AK165" i="12"/>
  <c r="AP87" i="12"/>
  <c r="AP165" i="12"/>
  <c r="BA86" i="12"/>
  <c r="BA166" i="12" s="1"/>
  <c r="AT166" i="12"/>
  <c r="I100" i="12"/>
  <c r="I167" i="12"/>
  <c r="M100" i="12"/>
  <c r="M167" i="12"/>
  <c r="S100" i="12"/>
  <c r="S167" i="12"/>
  <c r="Y100" i="12"/>
  <c r="Y167" i="12"/>
  <c r="AC100" i="12"/>
  <c r="AC167" i="12"/>
  <c r="AH100" i="12"/>
  <c r="AH167" i="12"/>
  <c r="AL100" i="12"/>
  <c r="AL167" i="12"/>
  <c r="P100" i="12"/>
  <c r="K119" i="12"/>
  <c r="K169" i="12"/>
  <c r="Q119" i="12"/>
  <c r="Q169" i="12"/>
  <c r="U119" i="12"/>
  <c r="U169" i="12"/>
  <c r="AA119" i="12"/>
  <c r="AA169" i="12"/>
  <c r="AJ119" i="12"/>
  <c r="AJ169" i="12"/>
  <c r="AO119" i="12"/>
  <c r="AO169" i="12"/>
  <c r="BA106" i="12"/>
  <c r="AT169" i="12"/>
  <c r="AX112" i="12"/>
  <c r="AX170" i="12" s="1"/>
  <c r="AD170" i="12"/>
  <c r="H138" i="12"/>
  <c r="L138" i="12"/>
  <c r="L172" i="12"/>
  <c r="R138" i="12"/>
  <c r="R172" i="12"/>
  <c r="V138" i="12"/>
  <c r="V172" i="12"/>
  <c r="AB138" i="12"/>
  <c r="AB172" i="12"/>
  <c r="AF138" i="12"/>
  <c r="AF172" i="12"/>
  <c r="AJ138" i="12"/>
  <c r="AJ172" i="12"/>
  <c r="AN125" i="12"/>
  <c r="AO172" i="12"/>
  <c r="BA125" i="12"/>
  <c r="AT172" i="12"/>
  <c r="W127" i="12"/>
  <c r="AN131" i="12"/>
  <c r="AO173" i="12"/>
  <c r="BA131" i="12"/>
  <c r="BA173" i="12" s="1"/>
  <c r="AT173" i="12"/>
  <c r="W140" i="12"/>
  <c r="N144" i="12"/>
  <c r="H175" i="12"/>
  <c r="AE144" i="12"/>
  <c r="AF175" i="12"/>
  <c r="AN144" i="12"/>
  <c r="AU147" i="12"/>
  <c r="W148" i="12"/>
  <c r="AV148" i="12"/>
  <c r="AU148" i="12" s="1"/>
  <c r="AN150" i="12"/>
  <c r="AO176" i="12"/>
  <c r="J151" i="12"/>
  <c r="R151" i="12"/>
  <c r="V151" i="12"/>
  <c r="Z151" i="12"/>
  <c r="AH151" i="12"/>
  <c r="AL151" i="12"/>
  <c r="AP151" i="12"/>
  <c r="AD157" i="12"/>
  <c r="AT157" i="12"/>
  <c r="AD161" i="12"/>
  <c r="K100" i="12"/>
  <c r="K167" i="12"/>
  <c r="AA100" i="12"/>
  <c r="AA167" i="12"/>
  <c r="AN93" i="12"/>
  <c r="AO167" i="12"/>
  <c r="BA67" i="12"/>
  <c r="BA163" i="12" s="1"/>
  <c r="AT163" i="12"/>
  <c r="BA73" i="12"/>
  <c r="BA164" i="12" s="1"/>
  <c r="AT164" i="12"/>
  <c r="T100" i="12"/>
  <c r="T167" i="12"/>
  <c r="AX93" i="12"/>
  <c r="AD167" i="12"/>
  <c r="AI100" i="12"/>
  <c r="AI167" i="12"/>
  <c r="AM100" i="12"/>
  <c r="AM167" i="12"/>
  <c r="AS100" i="12"/>
  <c r="AS167" i="12"/>
  <c r="L119" i="12"/>
  <c r="L169" i="12"/>
  <c r="R119" i="12"/>
  <c r="R169" i="12"/>
  <c r="V119" i="12"/>
  <c r="V169" i="12"/>
  <c r="AP119" i="12"/>
  <c r="AP169" i="12"/>
  <c r="BA112" i="12"/>
  <c r="BA170" i="12" s="1"/>
  <c r="AT170" i="12"/>
  <c r="AH119" i="12"/>
  <c r="AH171" i="12"/>
  <c r="AL119" i="12"/>
  <c r="AL171" i="12"/>
  <c r="I138" i="12"/>
  <c r="I172" i="12"/>
  <c r="M138" i="12"/>
  <c r="M172" i="12"/>
  <c r="Y138" i="12"/>
  <c r="Y172" i="12"/>
  <c r="AC138" i="12"/>
  <c r="AG138" i="12"/>
  <c r="AG172" i="12"/>
  <c r="AK138" i="12"/>
  <c r="AK172" i="12"/>
  <c r="AP138" i="12"/>
  <c r="AP173" i="12"/>
  <c r="AV139" i="12"/>
  <c r="AU139" i="12" s="1"/>
  <c r="BA144" i="12"/>
  <c r="AT175" i="12"/>
  <c r="AV146" i="12"/>
  <c r="O150" i="12"/>
  <c r="O176" i="12" s="1"/>
  <c r="R176" i="12"/>
  <c r="BA150" i="12"/>
  <c r="BA176" i="12" s="1"/>
  <c r="AT176" i="12"/>
  <c r="K151" i="12"/>
  <c r="S151" i="12"/>
  <c r="AA151" i="12"/>
  <c r="AI151" i="12"/>
  <c r="AM151" i="12"/>
  <c r="AD156" i="12"/>
  <c r="AT156" i="12"/>
  <c r="AD160" i="12"/>
  <c r="AT160" i="12"/>
  <c r="AT161" i="12"/>
  <c r="H172" i="12"/>
  <c r="Q100" i="12"/>
  <c r="Q167" i="12"/>
  <c r="AF100" i="12"/>
  <c r="AF167" i="12"/>
  <c r="AX99" i="12"/>
  <c r="AX168" i="12" s="1"/>
  <c r="AD168" i="12"/>
  <c r="AX118" i="12"/>
  <c r="AX171" i="12" s="1"/>
  <c r="AD171" i="12"/>
  <c r="P138" i="12"/>
  <c r="P172" i="12"/>
  <c r="T138" i="12"/>
  <c r="T172" i="12"/>
  <c r="AX125" i="12"/>
  <c r="AD172" i="12"/>
  <c r="AH138" i="12"/>
  <c r="AH172" i="12"/>
  <c r="AL138" i="12"/>
  <c r="AL172" i="12"/>
  <c r="AR138" i="12"/>
  <c r="AR172" i="12"/>
  <c r="S138" i="12"/>
  <c r="S173" i="12"/>
  <c r="X131" i="12"/>
  <c r="X173" i="12" s="1"/>
  <c r="Y173" i="12"/>
  <c r="AX137" i="12"/>
  <c r="AX174" i="12" s="1"/>
  <c r="AD174" i="12"/>
  <c r="AQ137" i="12"/>
  <c r="AS174" i="12"/>
  <c r="W141" i="12"/>
  <c r="AV141" i="12"/>
  <c r="AU141" i="12" s="1"/>
  <c r="O144" i="12"/>
  <c r="P175" i="12"/>
  <c r="AU145" i="12"/>
  <c r="AE150" i="12"/>
  <c r="AH176" i="12"/>
  <c r="AQ150" i="12"/>
  <c r="H151" i="12"/>
  <c r="L151" i="12"/>
  <c r="P151" i="12"/>
  <c r="T151" i="12"/>
  <c r="AB151" i="12"/>
  <c r="AF151" i="12"/>
  <c r="AJ151" i="12"/>
  <c r="AD159" i="12"/>
  <c r="AT159" i="12"/>
  <c r="AC172" i="12"/>
  <c r="AX80" i="12"/>
  <c r="AX165" i="12" s="1"/>
  <c r="AD165" i="12"/>
  <c r="AJ100" i="12"/>
  <c r="AJ167" i="12"/>
  <c r="BA93" i="12"/>
  <c r="BA167" i="12" s="1"/>
  <c r="AT167" i="12"/>
  <c r="AX61" i="12"/>
  <c r="AX162" i="12" s="1"/>
  <c r="AD162" i="12"/>
  <c r="AQ73" i="12"/>
  <c r="AR164" i="12"/>
  <c r="BA80" i="12"/>
  <c r="BA165" i="12" s="1"/>
  <c r="AT165" i="12"/>
  <c r="AX86" i="12"/>
  <c r="AX166" i="12" s="1"/>
  <c r="AD166" i="12"/>
  <c r="BA99" i="12"/>
  <c r="BA168" i="12" s="1"/>
  <c r="AT168" i="12"/>
  <c r="J119" i="12"/>
  <c r="J169" i="12"/>
  <c r="Z119" i="12"/>
  <c r="Z169" i="12"/>
  <c r="AX106" i="12"/>
  <c r="AD169" i="12"/>
  <c r="AI119" i="12"/>
  <c r="AM119" i="12"/>
  <c r="AM169" i="12"/>
  <c r="AS119" i="12"/>
  <c r="AS169" i="12"/>
  <c r="AN118" i="12"/>
  <c r="AO171" i="12"/>
  <c r="BA118" i="12"/>
  <c r="BA171" i="12" s="1"/>
  <c r="AT171" i="12"/>
  <c r="K138" i="12"/>
  <c r="K172" i="12"/>
  <c r="Q138" i="12"/>
  <c r="Q172" i="12"/>
  <c r="U138" i="12"/>
  <c r="U172" i="12"/>
  <c r="AA138" i="12"/>
  <c r="AA172" i="12"/>
  <c r="AE125" i="12"/>
  <c r="AI138" i="12"/>
  <c r="AI172" i="12"/>
  <c r="AM138" i="12"/>
  <c r="AM172" i="12"/>
  <c r="AS138" i="12"/>
  <c r="AS172" i="12"/>
  <c r="J138" i="12"/>
  <c r="J173" i="12"/>
  <c r="AX131" i="12"/>
  <c r="AX173" i="12" s="1"/>
  <c r="AD173" i="12"/>
  <c r="W136" i="12"/>
  <c r="O137" i="12"/>
  <c r="O174" i="12" s="1"/>
  <c r="Q174" i="12"/>
  <c r="AN137" i="12"/>
  <c r="AO174" i="12"/>
  <c r="BA137" i="12"/>
  <c r="BA174" i="12" s="1"/>
  <c r="AT174" i="12"/>
  <c r="W142" i="12"/>
  <c r="AU143" i="12"/>
  <c r="AX144" i="12"/>
  <c r="AD175" i="12"/>
  <c r="AQ144" i="12"/>
  <c r="AR175" i="12"/>
  <c r="N150" i="12"/>
  <c r="N176" i="12" s="1"/>
  <c r="J176" i="12"/>
  <c r="X150" i="12"/>
  <c r="X176" i="12" s="1"/>
  <c r="Z176" i="12"/>
  <c r="AX150" i="12"/>
  <c r="AX176" i="12" s="1"/>
  <c r="AD176" i="12"/>
  <c r="I151" i="12"/>
  <c r="M151" i="12"/>
  <c r="Q151" i="12"/>
  <c r="U151" i="12"/>
  <c r="Y151" i="12"/>
  <c r="AC151" i="12"/>
  <c r="AG151" i="12"/>
  <c r="AK151" i="12"/>
  <c r="AO151" i="12"/>
  <c r="AS151" i="12"/>
  <c r="AD158" i="12"/>
  <c r="AT158" i="12"/>
  <c r="U167" i="12"/>
  <c r="AU146" i="12"/>
  <c r="W147" i="12"/>
  <c r="AU140" i="12"/>
  <c r="Y74" i="12"/>
  <c r="AC74" i="12"/>
  <c r="I87" i="12"/>
  <c r="M87" i="12"/>
  <c r="AC87" i="12"/>
  <c r="AR87" i="12"/>
  <c r="H100" i="12"/>
  <c r="L100" i="12"/>
  <c r="R100" i="12"/>
  <c r="V100" i="12"/>
  <c r="AB100" i="12"/>
  <c r="AG100" i="12"/>
  <c r="AK100" i="12"/>
  <c r="AP100" i="12"/>
  <c r="T119" i="12"/>
  <c r="Y119" i="12"/>
  <c r="AC119" i="12"/>
  <c r="AQ106" i="12"/>
  <c r="W107" i="12"/>
  <c r="AQ112" i="12"/>
  <c r="AD119" i="12"/>
  <c r="N125" i="12"/>
  <c r="O125" i="12"/>
  <c r="O172" i="12" s="1"/>
  <c r="AU129" i="12"/>
  <c r="AE131" i="12"/>
  <c r="W134" i="12"/>
  <c r="X137" i="12"/>
  <c r="X174" i="12" s="1"/>
  <c r="AO138" i="12"/>
  <c r="AV142" i="12"/>
  <c r="AU142" i="12" s="1"/>
  <c r="W143" i="12"/>
  <c r="W108" i="12"/>
  <c r="AU122" i="12"/>
  <c r="W123" i="12"/>
  <c r="AV123" i="12"/>
  <c r="AU123" i="12" s="1"/>
  <c r="X125" i="12"/>
  <c r="AQ125" i="12"/>
  <c r="AQ172" i="12" s="1"/>
  <c r="N131" i="12"/>
  <c r="N173" i="12" s="1"/>
  <c r="W135" i="12"/>
  <c r="AV135" i="12"/>
  <c r="AU135" i="12" s="1"/>
  <c r="N137" i="12"/>
  <c r="N174" i="12" s="1"/>
  <c r="Z138" i="12"/>
  <c r="AD138" i="12"/>
  <c r="AT138" i="12"/>
  <c r="W133" i="12"/>
  <c r="AQ86" i="12"/>
  <c r="W88" i="12"/>
  <c r="AQ118" i="12"/>
  <c r="W121" i="12"/>
  <c r="AV121" i="12"/>
  <c r="AU121" i="12" s="1"/>
  <c r="AY127" i="12"/>
  <c r="AU127" i="12" s="1"/>
  <c r="W104" i="12"/>
  <c r="I119" i="12"/>
  <c r="M119" i="12"/>
  <c r="S119" i="12"/>
  <c r="X106" i="12"/>
  <c r="AB119" i="12"/>
  <c r="AG119" i="12"/>
  <c r="AK119" i="12"/>
  <c r="O118" i="12"/>
  <c r="O171" i="12" s="1"/>
  <c r="W132" i="12"/>
  <c r="AU136" i="12"/>
  <c r="AE137" i="12"/>
  <c r="AU132" i="12"/>
  <c r="AU134" i="12"/>
  <c r="AU130" i="12"/>
  <c r="W129" i="12"/>
  <c r="AW133" i="12"/>
  <c r="AU133" i="12" s="1"/>
  <c r="O131" i="12"/>
  <c r="O173" i="12" s="1"/>
  <c r="AQ131" i="12"/>
  <c r="AU126" i="12"/>
  <c r="AU128" i="12"/>
  <c r="W126" i="12"/>
  <c r="W128" i="12"/>
  <c r="W130" i="12"/>
  <c r="AU124" i="12"/>
  <c r="AU120" i="12"/>
  <c r="AQ54" i="12"/>
  <c r="W82" i="12"/>
  <c r="W95" i="12"/>
  <c r="N99" i="12"/>
  <c r="N168" i="12" s="1"/>
  <c r="AE99" i="12"/>
  <c r="N106" i="12"/>
  <c r="N169" i="12" s="1"/>
  <c r="AE106" i="12"/>
  <c r="AN106" i="12"/>
  <c r="AN169" i="12" s="1"/>
  <c r="W109" i="12"/>
  <c r="O112" i="12"/>
  <c r="O170" i="12" s="1"/>
  <c r="X112" i="12"/>
  <c r="X170" i="12" s="1"/>
  <c r="W114" i="12"/>
  <c r="W120" i="12"/>
  <c r="W122" i="12"/>
  <c r="W124" i="12"/>
  <c r="AV108" i="12"/>
  <c r="AU108" i="12" s="1"/>
  <c r="AU109" i="12"/>
  <c r="AT119" i="12"/>
  <c r="AV104" i="12"/>
  <c r="AU104" i="12" s="1"/>
  <c r="AS87" i="12"/>
  <c r="W102" i="12"/>
  <c r="W105" i="12"/>
  <c r="AV105" i="12"/>
  <c r="AU105" i="12" s="1"/>
  <c r="O106" i="12"/>
  <c r="W116" i="12"/>
  <c r="AE118" i="12"/>
  <c r="AR100" i="12"/>
  <c r="K87" i="12"/>
  <c r="Q87" i="12"/>
  <c r="U87" i="12"/>
  <c r="AA87" i="12"/>
  <c r="AF87" i="12"/>
  <c r="AJ87" i="12"/>
  <c r="Y87" i="12"/>
  <c r="AE86" i="12"/>
  <c r="AE112" i="12"/>
  <c r="AU113" i="12"/>
  <c r="AU115" i="12"/>
  <c r="N118" i="12"/>
  <c r="N171" i="12" s="1"/>
  <c r="X118" i="12"/>
  <c r="X171" i="12" s="1"/>
  <c r="H119" i="12"/>
  <c r="P119" i="12"/>
  <c r="AF119" i="12"/>
  <c r="AR119" i="12"/>
  <c r="AU117" i="12"/>
  <c r="AN112" i="12"/>
  <c r="W113" i="12"/>
  <c r="AV114" i="12"/>
  <c r="AU114" i="12" s="1"/>
  <c r="W115" i="12"/>
  <c r="AV116" i="12"/>
  <c r="AU116" i="12" s="1"/>
  <c r="W117" i="12"/>
  <c r="N112" i="12"/>
  <c r="N170" i="12" s="1"/>
  <c r="W110" i="12"/>
  <c r="AV110" i="12"/>
  <c r="AU110" i="12" s="1"/>
  <c r="AU111" i="12"/>
  <c r="AU107" i="12"/>
  <c r="W111" i="12"/>
  <c r="AU102" i="12"/>
  <c r="AU101" i="12"/>
  <c r="AU103" i="12"/>
  <c r="AV95" i="12"/>
  <c r="AU95" i="12" s="1"/>
  <c r="W76" i="12"/>
  <c r="W77" i="12"/>
  <c r="S87" i="12"/>
  <c r="AH87" i="12"/>
  <c r="AL87" i="12"/>
  <c r="W84" i="12"/>
  <c r="O86" i="12"/>
  <c r="O166" i="12" s="1"/>
  <c r="X86" i="12"/>
  <c r="X166" i="12" s="1"/>
  <c r="W58" i="12"/>
  <c r="K74" i="12"/>
  <c r="Q74" i="12"/>
  <c r="U74" i="12"/>
  <c r="AA74" i="12"/>
  <c r="AF74" i="12"/>
  <c r="AJ74" i="12"/>
  <c r="AN61" i="12"/>
  <c r="J87" i="12"/>
  <c r="P87" i="12"/>
  <c r="T87" i="12"/>
  <c r="Z87" i="12"/>
  <c r="AI87" i="12"/>
  <c r="AM87" i="12"/>
  <c r="W81" i="12"/>
  <c r="W89" i="12"/>
  <c r="AV89" i="12"/>
  <c r="AU89" i="12" s="1"/>
  <c r="AQ93" i="12"/>
  <c r="AQ167" i="12" s="1"/>
  <c r="W94" i="12"/>
  <c r="AQ99" i="12"/>
  <c r="AO100" i="12"/>
  <c r="W101" i="12"/>
  <c r="W103" i="12"/>
  <c r="R74" i="12"/>
  <c r="V74" i="12"/>
  <c r="AP74" i="12"/>
  <c r="W78" i="12"/>
  <c r="AN80" i="12"/>
  <c r="N93" i="12"/>
  <c r="X93" i="12"/>
  <c r="X167" i="12" s="1"/>
  <c r="AU94" i="12"/>
  <c r="W96" i="12"/>
  <c r="W97" i="12"/>
  <c r="AV97" i="12"/>
  <c r="AU97" i="12" s="1"/>
  <c r="O99" i="12"/>
  <c r="O168" i="12" s="1"/>
  <c r="AN99" i="12"/>
  <c r="J100" i="12"/>
  <c r="Z100" i="12"/>
  <c r="AD100" i="12"/>
  <c r="AT100" i="12"/>
  <c r="W63" i="12"/>
  <c r="I74" i="12"/>
  <c r="M74" i="12"/>
  <c r="AU88" i="12"/>
  <c r="W90" i="12"/>
  <c r="W91" i="12"/>
  <c r="AV91" i="12"/>
  <c r="AU91" i="12" s="1"/>
  <c r="X99" i="12"/>
  <c r="AU96" i="12"/>
  <c r="AU98" i="12"/>
  <c r="W98" i="12"/>
  <c r="W92" i="12"/>
  <c r="O93" i="12"/>
  <c r="AE93" i="12"/>
  <c r="AE167" i="12" s="1"/>
  <c r="AU90" i="12"/>
  <c r="AU92" i="12"/>
  <c r="AO87" i="12"/>
  <c r="AV76" i="12"/>
  <c r="AU76" i="12" s="1"/>
  <c r="AV78" i="12"/>
  <c r="AU78" i="12" s="1"/>
  <c r="AU18" i="12"/>
  <c r="S74" i="12"/>
  <c r="AH74" i="12"/>
  <c r="AL74" i="12"/>
  <c r="AR74" i="12"/>
  <c r="AU64" i="12"/>
  <c r="W65" i="12"/>
  <c r="AE67" i="12"/>
  <c r="AN67" i="12"/>
  <c r="N73" i="12"/>
  <c r="N164" i="12" s="1"/>
  <c r="X73" i="12"/>
  <c r="AU77" i="12"/>
  <c r="W79" i="12"/>
  <c r="AN86" i="12"/>
  <c r="AD87" i="12"/>
  <c r="AT87" i="12"/>
  <c r="AQ29" i="12"/>
  <c r="W43" i="12"/>
  <c r="J74" i="12"/>
  <c r="O61" i="12"/>
  <c r="O162" i="12" s="1"/>
  <c r="T74" i="12"/>
  <c r="X61" i="12"/>
  <c r="AI74" i="12"/>
  <c r="AM74" i="12"/>
  <c r="AS74" i="12"/>
  <c r="H74" i="12"/>
  <c r="L74" i="12"/>
  <c r="AB74" i="12"/>
  <c r="AG74" i="12"/>
  <c r="AK74" i="12"/>
  <c r="W75" i="12"/>
  <c r="AQ80" i="12"/>
  <c r="AQ165" i="12" s="1"/>
  <c r="W83" i="12"/>
  <c r="N86" i="12"/>
  <c r="N166" i="12" s="1"/>
  <c r="AV82" i="12"/>
  <c r="AU82" i="12" s="1"/>
  <c r="AU83" i="12"/>
  <c r="AV84" i="12"/>
  <c r="AU84" i="12" s="1"/>
  <c r="AU85" i="12"/>
  <c r="AU81" i="12"/>
  <c r="W85" i="12"/>
  <c r="AE80" i="12"/>
  <c r="AE165" i="12" s="1"/>
  <c r="O80" i="12"/>
  <c r="N80" i="12"/>
  <c r="N165" i="12" s="1"/>
  <c r="X80" i="12"/>
  <c r="AU75" i="12"/>
  <c r="AU79" i="12"/>
  <c r="AO74" i="12"/>
  <c r="AE23" i="12"/>
  <c r="AQ23" i="12"/>
  <c r="AQ35" i="12"/>
  <c r="W44" i="12"/>
  <c r="AQ48" i="12"/>
  <c r="AN54" i="12"/>
  <c r="W57" i="12"/>
  <c r="AV57" i="12"/>
  <c r="AU57" i="12" s="1"/>
  <c r="AQ67" i="12"/>
  <c r="AU70" i="12"/>
  <c r="W71" i="12"/>
  <c r="AV71" i="12"/>
  <c r="AU71" i="12" s="1"/>
  <c r="W72" i="12"/>
  <c r="AN73" i="12"/>
  <c r="Z74" i="12"/>
  <c r="AD74" i="12"/>
  <c r="AT74" i="12"/>
  <c r="AY63" i="12"/>
  <c r="AU63" i="12" s="1"/>
  <c r="AV65" i="12"/>
  <c r="AU65" i="12" s="1"/>
  <c r="O67" i="12"/>
  <c r="O163" i="12" s="1"/>
  <c r="O23" i="12"/>
  <c r="O156" i="12" s="1"/>
  <c r="W37" i="12"/>
  <c r="AN42" i="12"/>
  <c r="AE61" i="12"/>
  <c r="AE162" i="12" s="1"/>
  <c r="AQ61" i="12"/>
  <c r="AQ162" i="12" s="1"/>
  <c r="W69" i="12"/>
  <c r="AV69" i="12"/>
  <c r="AU69" i="12" s="1"/>
  <c r="O73" i="12"/>
  <c r="O164" i="12" s="1"/>
  <c r="AU56" i="12"/>
  <c r="W68" i="12"/>
  <c r="AE73" i="12"/>
  <c r="P74" i="12"/>
  <c r="AU68" i="12"/>
  <c r="AU72" i="12"/>
  <c r="W70" i="12"/>
  <c r="W66" i="12"/>
  <c r="N67" i="12"/>
  <c r="N163" i="12" s="1"/>
  <c r="X67" i="12"/>
  <c r="AU66" i="12"/>
  <c r="AU62" i="12"/>
  <c r="AU58" i="12"/>
  <c r="W59" i="12"/>
  <c r="AV59" i="12"/>
  <c r="AU59" i="12" s="1"/>
  <c r="W62" i="12"/>
  <c r="W64" i="12"/>
  <c r="N61" i="12"/>
  <c r="N162" i="12" s="1"/>
  <c r="AU60" i="12"/>
  <c r="AY43" i="12"/>
  <c r="AU43" i="12" s="1"/>
  <c r="AV44" i="12"/>
  <c r="AU44" i="12" s="1"/>
  <c r="W56" i="12"/>
  <c r="W60" i="12"/>
  <c r="W50" i="12"/>
  <c r="O54" i="12"/>
  <c r="O161" i="12" s="1"/>
  <c r="N48" i="12"/>
  <c r="N160" i="12" s="1"/>
  <c r="X48" i="12"/>
  <c r="X160" i="12" s="1"/>
  <c r="W21" i="12"/>
  <c r="AN23" i="12"/>
  <c r="O29" i="12"/>
  <c r="O157" i="12" s="1"/>
  <c r="AE35" i="12"/>
  <c r="W39" i="12"/>
  <c r="W40" i="12"/>
  <c r="W45" i="12"/>
  <c r="W46" i="12"/>
  <c r="W52" i="12"/>
  <c r="AE54" i="12"/>
  <c r="W41" i="12"/>
  <c r="O42" i="12"/>
  <c r="O35" i="12"/>
  <c r="O158" i="12" s="1"/>
  <c r="X35" i="12"/>
  <c r="AQ42" i="12"/>
  <c r="AU45" i="12"/>
  <c r="AU51" i="12"/>
  <c r="N54" i="12"/>
  <c r="N161" i="12" s="1"/>
  <c r="X54" i="12"/>
  <c r="AU49" i="12"/>
  <c r="AU53" i="12"/>
  <c r="W47" i="12"/>
  <c r="W49" i="12"/>
  <c r="AV50" i="12"/>
  <c r="AU50" i="12" s="1"/>
  <c r="W51" i="12"/>
  <c r="AV52" i="12"/>
  <c r="AU52" i="12" s="1"/>
  <c r="W53" i="12"/>
  <c r="O48" i="12"/>
  <c r="O160" i="12" s="1"/>
  <c r="AN48" i="12"/>
  <c r="AV46" i="12"/>
  <c r="AU46" i="12" s="1"/>
  <c r="AE48" i="12"/>
  <c r="AU47" i="12"/>
  <c r="W38" i="12"/>
  <c r="AV38" i="12"/>
  <c r="AU38" i="12" s="1"/>
  <c r="AU39" i="12"/>
  <c r="X42" i="12"/>
  <c r="AE42" i="12"/>
  <c r="N42" i="12"/>
  <c r="AU37" i="12"/>
  <c r="AU41" i="12"/>
  <c r="AV40" i="12"/>
  <c r="AU40" i="12" s="1"/>
  <c r="AV21" i="12"/>
  <c r="AU21" i="12" s="1"/>
  <c r="AU34" i="12"/>
  <c r="W19" i="12"/>
  <c r="AV19" i="12"/>
  <c r="AU19" i="12" s="1"/>
  <c r="W25" i="12"/>
  <c r="W31" i="12"/>
  <c r="AW31" i="12"/>
  <c r="AU31" i="12" s="1"/>
  <c r="N23" i="12"/>
  <c r="N156" i="12" s="1"/>
  <c r="AE29" i="12"/>
  <c r="AN29" i="12"/>
  <c r="AN35" i="12"/>
  <c r="W18" i="12"/>
  <c r="W20" i="12"/>
  <c r="X23" i="12"/>
  <c r="AU24" i="12"/>
  <c r="N29" i="12"/>
  <c r="N157" i="12" s="1"/>
  <c r="AU32" i="12"/>
  <c r="W33" i="12"/>
  <c r="AV33" i="12"/>
  <c r="AU33" i="12" s="1"/>
  <c r="N35" i="12"/>
  <c r="N158" i="12" s="1"/>
  <c r="AU30" i="12"/>
  <c r="X29" i="12"/>
  <c r="AU26" i="12"/>
  <c r="W30" i="12"/>
  <c r="W32" i="12"/>
  <c r="W34" i="12"/>
  <c r="W27" i="12"/>
  <c r="AU28" i="12"/>
  <c r="W24" i="12"/>
  <c r="AV25" i="12"/>
  <c r="AU25" i="12" s="1"/>
  <c r="W26" i="12"/>
  <c r="AV27" i="12"/>
  <c r="AU27" i="12" s="1"/>
  <c r="W28" i="12"/>
  <c r="AU22" i="12"/>
  <c r="W22" i="12"/>
  <c r="H235" i="3"/>
  <c r="H236" i="3"/>
  <c r="F235" i="3"/>
  <c r="F236" i="3"/>
  <c r="F237" i="3"/>
  <c r="H237" i="3"/>
  <c r="F238" i="3"/>
  <c r="H238" i="3"/>
  <c r="F239" i="3"/>
  <c r="H239" i="3"/>
  <c r="F240" i="3"/>
  <c r="H240" i="3"/>
  <c r="F241" i="3"/>
  <c r="H241" i="3"/>
  <c r="F242" i="3"/>
  <c r="H242" i="3"/>
  <c r="F243" i="3"/>
  <c r="H243" i="3"/>
  <c r="F244" i="3"/>
  <c r="H244" i="3"/>
  <c r="F245" i="3"/>
  <c r="H245" i="3"/>
  <c r="F246" i="3"/>
  <c r="H246" i="3"/>
  <c r="F247" i="3"/>
  <c r="H247" i="3"/>
  <c r="F248" i="3"/>
  <c r="H248" i="3"/>
  <c r="F249" i="3"/>
  <c r="H249" i="3"/>
  <c r="F250" i="3"/>
  <c r="H250" i="3"/>
  <c r="F251" i="3"/>
  <c r="H251" i="3"/>
  <c r="F252" i="3"/>
  <c r="H252" i="3"/>
  <c r="F253" i="3"/>
  <c r="H253" i="3"/>
  <c r="F254" i="3"/>
  <c r="H254" i="3"/>
  <c r="F255" i="3"/>
  <c r="H255" i="3"/>
  <c r="F256" i="3"/>
  <c r="H256" i="3"/>
  <c r="F257" i="3"/>
  <c r="H257" i="3"/>
  <c r="F258" i="3"/>
  <c r="H258" i="3"/>
  <c r="F259" i="3"/>
  <c r="H259" i="3"/>
  <c r="F260" i="3"/>
  <c r="H260" i="3"/>
  <c r="F261" i="3"/>
  <c r="H261" i="3"/>
  <c r="F262" i="3"/>
  <c r="H262" i="3"/>
  <c r="F263" i="3"/>
  <c r="H263" i="3"/>
  <c r="F264" i="3"/>
  <c r="H264" i="3"/>
  <c r="F265" i="3"/>
  <c r="H265" i="3"/>
  <c r="F266" i="3"/>
  <c r="H266" i="3"/>
  <c r="F267" i="3"/>
  <c r="H267" i="3"/>
  <c r="F268" i="3"/>
  <c r="H268" i="3"/>
  <c r="F269" i="3"/>
  <c r="H269" i="3"/>
  <c r="F270" i="3"/>
  <c r="H270" i="3"/>
  <c r="F271" i="3"/>
  <c r="H271" i="3"/>
  <c r="F272" i="3"/>
  <c r="H272" i="3"/>
  <c r="F273" i="3"/>
  <c r="H273" i="3"/>
  <c r="F274" i="3"/>
  <c r="H274" i="3"/>
  <c r="F275" i="3"/>
  <c r="H275" i="3"/>
  <c r="F276" i="3"/>
  <c r="H276" i="3"/>
  <c r="F277" i="3"/>
  <c r="H277" i="3"/>
  <c r="F278" i="3"/>
  <c r="H278" i="3"/>
  <c r="F279" i="3"/>
  <c r="H279" i="3"/>
  <c r="F280" i="3"/>
  <c r="H280" i="3"/>
  <c r="F281" i="3"/>
  <c r="H281" i="3"/>
  <c r="F282" i="3"/>
  <c r="H282" i="3"/>
  <c r="F283" i="3"/>
  <c r="H283" i="3"/>
  <c r="F284" i="3"/>
  <c r="H284" i="3"/>
  <c r="F285" i="3"/>
  <c r="H285" i="3"/>
  <c r="F286" i="3"/>
  <c r="H286" i="3"/>
  <c r="F287" i="3"/>
  <c r="H287" i="3"/>
  <c r="F288" i="3"/>
  <c r="H288" i="3"/>
  <c r="F289" i="3"/>
  <c r="H289" i="3"/>
  <c r="AT17" i="12"/>
  <c r="AT36" i="12" s="1"/>
  <c r="AS17" i="12"/>
  <c r="AS36" i="12" s="1"/>
  <c r="AR17" i="12"/>
  <c r="AR36" i="12" s="1"/>
  <c r="AP17" i="12"/>
  <c r="AP36" i="12" s="1"/>
  <c r="AO17" i="12"/>
  <c r="AO36" i="12" s="1"/>
  <c r="AM17" i="12"/>
  <c r="AM36" i="12" s="1"/>
  <c r="AL17" i="12"/>
  <c r="AL36" i="12" s="1"/>
  <c r="AK17" i="12"/>
  <c r="AK36" i="12" s="1"/>
  <c r="AJ17" i="12"/>
  <c r="AJ36" i="12" s="1"/>
  <c r="AI17" i="12"/>
  <c r="AI36" i="12" s="1"/>
  <c r="AH17" i="12"/>
  <c r="AH36" i="12" s="1"/>
  <c r="AG17" i="12"/>
  <c r="AG36" i="12" s="1"/>
  <c r="AF17" i="12"/>
  <c r="AF36" i="12" s="1"/>
  <c r="AD17" i="12"/>
  <c r="AD36" i="12" s="1"/>
  <c r="AC17" i="12"/>
  <c r="AC36" i="12" s="1"/>
  <c r="AB17" i="12"/>
  <c r="AB36" i="12" s="1"/>
  <c r="AA17" i="12"/>
  <c r="AA36" i="12" s="1"/>
  <c r="Z17" i="12"/>
  <c r="Z36" i="12" s="1"/>
  <c r="Y17" i="12"/>
  <c r="Y36" i="12" s="1"/>
  <c r="V17" i="12"/>
  <c r="V36" i="12" s="1"/>
  <c r="U17" i="12"/>
  <c r="U36" i="12" s="1"/>
  <c r="T17" i="12"/>
  <c r="T36" i="12" s="1"/>
  <c r="S17" i="12"/>
  <c r="S36" i="12" s="1"/>
  <c r="R17" i="12"/>
  <c r="R36" i="12" s="1"/>
  <c r="Q17" i="12"/>
  <c r="Q36" i="12" s="1"/>
  <c r="P17" i="12"/>
  <c r="P36" i="12" s="1"/>
  <c r="M17" i="12"/>
  <c r="M36" i="12" s="1"/>
  <c r="L17" i="12"/>
  <c r="L36" i="12" s="1"/>
  <c r="K17" i="12"/>
  <c r="K36" i="12" s="1"/>
  <c r="J17" i="12"/>
  <c r="J36" i="12" s="1"/>
  <c r="I17" i="12"/>
  <c r="I36" i="12" s="1"/>
  <c r="H17" i="12"/>
  <c r="H36" i="12" s="1"/>
  <c r="BA16" i="12"/>
  <c r="AX16" i="12"/>
  <c r="AQ16" i="12"/>
  <c r="AZ16" i="12" s="1"/>
  <c r="AN16" i="12"/>
  <c r="AY16" i="12" s="1"/>
  <c r="AE16" i="12"/>
  <c r="AW16" i="12" s="1"/>
  <c r="X16" i="12"/>
  <c r="O16" i="12"/>
  <c r="N16" i="12"/>
  <c r="BA15" i="12"/>
  <c r="AX15" i="12"/>
  <c r="AQ15" i="12"/>
  <c r="AZ15" i="12" s="1"/>
  <c r="AN15" i="12"/>
  <c r="AY15" i="12" s="1"/>
  <c r="AE15" i="12"/>
  <c r="AW15" i="12" s="1"/>
  <c r="X15" i="12"/>
  <c r="AV15" i="12" s="1"/>
  <c r="O15" i="12"/>
  <c r="N15" i="12"/>
  <c r="BA14" i="12"/>
  <c r="AX14" i="12"/>
  <c r="AQ14" i="12"/>
  <c r="AZ14" i="12" s="1"/>
  <c r="AN14" i="12"/>
  <c r="AY14" i="12" s="1"/>
  <c r="AE14" i="12"/>
  <c r="AW14" i="12" s="1"/>
  <c r="X14" i="12"/>
  <c r="AV14" i="12" s="1"/>
  <c r="O14" i="12"/>
  <c r="N14" i="12"/>
  <c r="BA13" i="12"/>
  <c r="AX13" i="12"/>
  <c r="AQ13" i="12"/>
  <c r="AZ13" i="12" s="1"/>
  <c r="AN13" i="12"/>
  <c r="AY13" i="12" s="1"/>
  <c r="AE13" i="12"/>
  <c r="AW13" i="12" s="1"/>
  <c r="X13" i="12"/>
  <c r="O13" i="12"/>
  <c r="N13" i="12"/>
  <c r="BA12" i="12"/>
  <c r="AX12" i="12"/>
  <c r="AQ12" i="12"/>
  <c r="AZ12" i="12" s="1"/>
  <c r="AN12" i="12"/>
  <c r="AY12" i="12" s="1"/>
  <c r="AE12" i="12"/>
  <c r="AW12" i="12" s="1"/>
  <c r="O12" i="12"/>
  <c r="N12" i="12"/>
  <c r="AQ159" i="12" l="1"/>
  <c r="AQ55" i="12"/>
  <c r="AU20" i="12"/>
  <c r="N55" i="12"/>
  <c r="AE159" i="12"/>
  <c r="AE55" i="12"/>
  <c r="AX159" i="12"/>
  <c r="AX55" i="12"/>
  <c r="X159" i="12"/>
  <c r="X55" i="12"/>
  <c r="O159" i="12"/>
  <c r="O55" i="12"/>
  <c r="AN55" i="12"/>
  <c r="BA159" i="12"/>
  <c r="BA55" i="12"/>
  <c r="F126" i="12" a="1"/>
  <c r="F126" i="12" s="1"/>
  <c r="F56" i="12" a="1"/>
  <c r="F56" i="12" s="1"/>
  <c r="W144" i="12"/>
  <c r="BA87" i="12"/>
  <c r="X175" i="12"/>
  <c r="F145" i="12" a="1"/>
  <c r="F145" i="12" s="1"/>
  <c r="F132" i="12" a="1"/>
  <c r="F133" i="12" s="1"/>
  <c r="AV131" i="12"/>
  <c r="AV173" i="12" s="1"/>
  <c r="AQ119" i="12"/>
  <c r="F107" i="12" a="1"/>
  <c r="F107" i="12" s="1"/>
  <c r="F68" i="12" a="1"/>
  <c r="F68" i="12" s="1"/>
  <c r="AV112" i="12"/>
  <c r="AV170" i="12" s="1"/>
  <c r="AV48" i="12"/>
  <c r="AV160" i="12" s="1"/>
  <c r="W112" i="12"/>
  <c r="W170" i="12" s="1"/>
  <c r="AV118" i="12"/>
  <c r="AV171" i="12" s="1"/>
  <c r="AV137" i="12"/>
  <c r="AV174" i="12" s="1"/>
  <c r="AV42" i="12"/>
  <c r="AN138" i="12"/>
  <c r="W61" i="12"/>
  <c r="W162" i="12" s="1"/>
  <c r="W131" i="12"/>
  <c r="W173" i="12" s="1"/>
  <c r="F62" i="12" a="1"/>
  <c r="AN74" i="12"/>
  <c r="BA100" i="12"/>
  <c r="F139" i="12" a="1"/>
  <c r="F120" i="12" a="1"/>
  <c r="F113" i="12" a="1"/>
  <c r="F101" i="12" a="1"/>
  <c r="F94" i="12" a="1"/>
  <c r="F88" i="12" a="1"/>
  <c r="F81" i="12" a="1"/>
  <c r="F75" i="12" a="1"/>
  <c r="AV86" i="12"/>
  <c r="AV166" i="12" s="1"/>
  <c r="AX74" i="12"/>
  <c r="W150" i="12"/>
  <c r="W176" i="12" s="1"/>
  <c r="BA74" i="12"/>
  <c r="AX87" i="12"/>
  <c r="W137" i="12"/>
  <c r="W174" i="12" s="1"/>
  <c r="AV150" i="12"/>
  <c r="AV176" i="12" s="1"/>
  <c r="X151" i="12"/>
  <c r="AY23" i="12"/>
  <c r="AY156" i="12" s="1"/>
  <c r="AN156" i="12"/>
  <c r="AZ67" i="12"/>
  <c r="AZ163" i="12" s="1"/>
  <c r="AQ163" i="12"/>
  <c r="AZ48" i="12"/>
  <c r="AZ160" i="12" s="1"/>
  <c r="AQ160" i="12"/>
  <c r="H155" i="12"/>
  <c r="R152" i="12"/>
  <c r="R155" i="12"/>
  <c r="AB152" i="12"/>
  <c r="AB155" i="12"/>
  <c r="AG152" i="12"/>
  <c r="AG155" i="12"/>
  <c r="AK152" i="12"/>
  <c r="AK155" i="12"/>
  <c r="AV54" i="12"/>
  <c r="AV161" i="12" s="1"/>
  <c r="X161" i="12"/>
  <c r="AW73" i="12"/>
  <c r="AW164" i="12" s="1"/>
  <c r="AE164" i="12"/>
  <c r="X87" i="12"/>
  <c r="X165" i="12"/>
  <c r="S152" i="12"/>
  <c r="S155" i="12"/>
  <c r="AL152" i="12"/>
  <c r="AL155" i="12"/>
  <c r="AW35" i="12"/>
  <c r="AW158" i="12" s="1"/>
  <c r="AE158" i="12"/>
  <c r="AZ35" i="12"/>
  <c r="AZ158" i="12" s="1"/>
  <c r="AQ158" i="12"/>
  <c r="AV61" i="12"/>
  <c r="AV162" i="12" s="1"/>
  <c r="X162" i="12"/>
  <c r="O100" i="12"/>
  <c r="O167" i="12"/>
  <c r="AZ99" i="12"/>
  <c r="AZ168" i="12" s="1"/>
  <c r="AQ168" i="12"/>
  <c r="AY112" i="12"/>
  <c r="AY170" i="12" s="1"/>
  <c r="AN170" i="12"/>
  <c r="AW112" i="12"/>
  <c r="AW170" i="12" s="1"/>
  <c r="AE170" i="12"/>
  <c r="AW86" i="12"/>
  <c r="AW166" i="12" s="1"/>
  <c r="AE166" i="12"/>
  <c r="AW118" i="12"/>
  <c r="AW171" i="12" s="1"/>
  <c r="AE171" i="12"/>
  <c r="O119" i="12"/>
  <c r="O169" i="12"/>
  <c r="W175" i="12"/>
  <c r="AW131" i="12"/>
  <c r="AE173" i="12"/>
  <c r="O175" i="12"/>
  <c r="O151" i="12"/>
  <c r="AZ137" i="12"/>
  <c r="AZ174" i="12" s="1"/>
  <c r="AQ174" i="12"/>
  <c r="AV175" i="12"/>
  <c r="AY131" i="12"/>
  <c r="AY173" i="12" s="1"/>
  <c r="AN173" i="12"/>
  <c r="BA119" i="12"/>
  <c r="BA169" i="12"/>
  <c r="Q152" i="12"/>
  <c r="Q155" i="12"/>
  <c r="AA152" i="12"/>
  <c r="AA155" i="12"/>
  <c r="AF152" i="12"/>
  <c r="AF155" i="12"/>
  <c r="AT152" i="12"/>
  <c r="AT155" i="12"/>
  <c r="AW29" i="12"/>
  <c r="AW157" i="12" s="1"/>
  <c r="AE157" i="12"/>
  <c r="AW48" i="12"/>
  <c r="AW160" i="12" s="1"/>
  <c r="AE160" i="12"/>
  <c r="AY42" i="12"/>
  <c r="AN159" i="12"/>
  <c r="AW23" i="12"/>
  <c r="AW156" i="12" s="1"/>
  <c r="AE156" i="12"/>
  <c r="AV29" i="12"/>
  <c r="AV157" i="12" s="1"/>
  <c r="X157" i="12"/>
  <c r="I152" i="12"/>
  <c r="I155" i="12"/>
  <c r="M152" i="12"/>
  <c r="M155" i="12"/>
  <c r="Y152" i="12"/>
  <c r="Y155" i="12"/>
  <c r="AC152" i="12"/>
  <c r="AC155" i="12"/>
  <c r="AH152" i="12"/>
  <c r="AH155" i="12"/>
  <c r="AR152" i="12"/>
  <c r="AR155" i="12"/>
  <c r="AV23" i="12"/>
  <c r="AV156" i="12" s="1"/>
  <c r="X156" i="12"/>
  <c r="AY35" i="12"/>
  <c r="AY158" i="12" s="1"/>
  <c r="AN158" i="12"/>
  <c r="AV35" i="12"/>
  <c r="AV158" i="12" s="1"/>
  <c r="X158" i="12"/>
  <c r="J152" i="12"/>
  <c r="J155" i="12"/>
  <c r="P152" i="12"/>
  <c r="P155" i="12"/>
  <c r="T152" i="12"/>
  <c r="T155" i="12"/>
  <c r="Z152" i="12"/>
  <c r="Z155" i="12"/>
  <c r="AD152" i="12"/>
  <c r="AD155" i="12"/>
  <c r="AI152" i="12"/>
  <c r="AI155" i="12"/>
  <c r="AM152" i="12"/>
  <c r="AM155" i="12"/>
  <c r="AS152" i="12"/>
  <c r="AS155" i="12"/>
  <c r="AY29" i="12"/>
  <c r="AY157" i="12" s="1"/>
  <c r="AN157" i="12"/>
  <c r="AY48" i="12"/>
  <c r="AY160" i="12" s="1"/>
  <c r="AN160" i="12"/>
  <c r="AW54" i="12"/>
  <c r="AW161" i="12" s="1"/>
  <c r="AE161" i="12"/>
  <c r="AV67" i="12"/>
  <c r="X163" i="12"/>
  <c r="AY73" i="12"/>
  <c r="AN164" i="12"/>
  <c r="AY54" i="12"/>
  <c r="AY161" i="12" s="1"/>
  <c r="AN161" i="12"/>
  <c r="AZ23" i="12"/>
  <c r="AZ156" i="12" s="1"/>
  <c r="AQ156" i="12"/>
  <c r="W80" i="12"/>
  <c r="W165" i="12" s="1"/>
  <c r="O87" i="12"/>
  <c r="O165" i="12"/>
  <c r="AZ29" i="12"/>
  <c r="AZ157" i="12" s="1"/>
  <c r="AQ157" i="12"/>
  <c r="AY86" i="12"/>
  <c r="AY166" i="12" s="1"/>
  <c r="AN166" i="12"/>
  <c r="AY67" i="12"/>
  <c r="AY163" i="12" s="1"/>
  <c r="AN163" i="12"/>
  <c r="AY99" i="12"/>
  <c r="AN168" i="12"/>
  <c r="N100" i="12"/>
  <c r="N167" i="12"/>
  <c r="AW99" i="12"/>
  <c r="AW168" i="12" s="1"/>
  <c r="AE168" i="12"/>
  <c r="AZ54" i="12"/>
  <c r="AZ161" i="12" s="1"/>
  <c r="AQ161" i="12"/>
  <c r="AZ86" i="12"/>
  <c r="AZ166" i="12" s="1"/>
  <c r="AQ166" i="12"/>
  <c r="AZ112" i="12"/>
  <c r="AZ170" i="12" s="1"/>
  <c r="AQ170" i="12"/>
  <c r="AZ144" i="12"/>
  <c r="AQ175" i="12"/>
  <c r="AQ151" i="12"/>
  <c r="AW125" i="12"/>
  <c r="AW172" i="12" s="1"/>
  <c r="AE172" i="12"/>
  <c r="AX119" i="12"/>
  <c r="AX169" i="12"/>
  <c r="AZ73" i="12"/>
  <c r="AZ164" i="12" s="1"/>
  <c r="AQ164" i="12"/>
  <c r="AZ150" i="12"/>
  <c r="AZ176" i="12" s="1"/>
  <c r="AQ176" i="12"/>
  <c r="AX100" i="12"/>
  <c r="AX167" i="12"/>
  <c r="AY93" i="12"/>
  <c r="AY167" i="12" s="1"/>
  <c r="AN167" i="12"/>
  <c r="AY150" i="12"/>
  <c r="AY176" i="12" s="1"/>
  <c r="AN176" i="12"/>
  <c r="AY144" i="12"/>
  <c r="AN175" i="12"/>
  <c r="AN151" i="12"/>
  <c r="N175" i="12"/>
  <c r="N151" i="12"/>
  <c r="AY125" i="12"/>
  <c r="AN172" i="12"/>
  <c r="K152" i="12"/>
  <c r="K155" i="12"/>
  <c r="U152" i="12"/>
  <c r="U155" i="12"/>
  <c r="AO152" i="12"/>
  <c r="AO155" i="12"/>
  <c r="AV73" i="12"/>
  <c r="AV164" i="12" s="1"/>
  <c r="X164" i="12"/>
  <c r="AW67" i="12"/>
  <c r="AW163" i="12" s="1"/>
  <c r="AE163" i="12"/>
  <c r="AV99" i="12"/>
  <c r="X168" i="12"/>
  <c r="AY80" i="12"/>
  <c r="AY165" i="12" s="1"/>
  <c r="AN165" i="12"/>
  <c r="AY61" i="12"/>
  <c r="AY162" i="12" s="1"/>
  <c r="AN162" i="12"/>
  <c r="AZ131" i="12"/>
  <c r="AZ173" i="12" s="1"/>
  <c r="AQ173" i="12"/>
  <c r="AV106" i="12"/>
  <c r="AV169" i="12" s="1"/>
  <c r="X169" i="12"/>
  <c r="AY118" i="12"/>
  <c r="AY171" i="12" s="1"/>
  <c r="AN171" i="12"/>
  <c r="AX138" i="12"/>
  <c r="AX172" i="12"/>
  <c r="BA175" i="12"/>
  <c r="BA151" i="12"/>
  <c r="AJ152" i="12"/>
  <c r="AJ155" i="12"/>
  <c r="N159" i="12"/>
  <c r="L152" i="12"/>
  <c r="L155" i="12"/>
  <c r="V152" i="12"/>
  <c r="V155" i="12"/>
  <c r="AP152" i="12"/>
  <c r="AP155" i="12"/>
  <c r="W106" i="12"/>
  <c r="W169" i="12" s="1"/>
  <c r="AE169" i="12"/>
  <c r="AW137" i="12"/>
  <c r="AW174" i="12" s="1"/>
  <c r="AE174" i="12"/>
  <c r="AZ118" i="12"/>
  <c r="AZ171" i="12" s="1"/>
  <c r="AQ171" i="12"/>
  <c r="X138" i="12"/>
  <c r="X172" i="12"/>
  <c r="N138" i="12"/>
  <c r="N172" i="12"/>
  <c r="AZ106" i="12"/>
  <c r="AQ169" i="12"/>
  <c r="AX175" i="12"/>
  <c r="AX151" i="12"/>
  <c r="AY137" i="12"/>
  <c r="AY174" i="12" s="1"/>
  <c r="AN174" i="12"/>
  <c r="AW150" i="12"/>
  <c r="AW176" i="12" s="1"/>
  <c r="AE176" i="12"/>
  <c r="AW144" i="12"/>
  <c r="AE175" i="12"/>
  <c r="AE151" i="12"/>
  <c r="BA138" i="12"/>
  <c r="BA172" i="12"/>
  <c r="X119" i="12"/>
  <c r="AV80" i="12"/>
  <c r="AV165" i="12" s="1"/>
  <c r="AN100" i="12"/>
  <c r="W93" i="12"/>
  <c r="W167" i="12" s="1"/>
  <c r="W125" i="12"/>
  <c r="AV125" i="12"/>
  <c r="AV172" i="12" s="1"/>
  <c r="AE138" i="12"/>
  <c r="AZ125" i="12"/>
  <c r="AQ138" i="12"/>
  <c r="O138" i="12"/>
  <c r="W29" i="12"/>
  <c r="W157" i="12" s="1"/>
  <c r="W23" i="12"/>
  <c r="W156" i="12" s="1"/>
  <c r="AV93" i="12"/>
  <c r="AV167" i="12" s="1"/>
  <c r="W118" i="12"/>
  <c r="AY106" i="12"/>
  <c r="AN119" i="12"/>
  <c r="AW106" i="12"/>
  <c r="AW169" i="12" s="1"/>
  <c r="AE119" i="12"/>
  <c r="W99" i="12"/>
  <c r="N119" i="12"/>
  <c r="W86" i="12"/>
  <c r="N74" i="12"/>
  <c r="AZ93" i="12"/>
  <c r="AQ100" i="12"/>
  <c r="AW93" i="12"/>
  <c r="AE100" i="12"/>
  <c r="X100" i="12"/>
  <c r="AN87" i="12"/>
  <c r="W67" i="12"/>
  <c r="W163" i="12" s="1"/>
  <c r="W73" i="12"/>
  <c r="W164" i="12" s="1"/>
  <c r="AW80" i="12"/>
  <c r="AE87" i="12"/>
  <c r="O74" i="12"/>
  <c r="N87" i="12"/>
  <c r="AZ80" i="12"/>
  <c r="AQ87" i="12"/>
  <c r="X74" i="12"/>
  <c r="AZ61" i="12"/>
  <c r="AQ74" i="12"/>
  <c r="AW61" i="12"/>
  <c r="AE74" i="12"/>
  <c r="AW42" i="12"/>
  <c r="W42" i="12"/>
  <c r="W54" i="12"/>
  <c r="W161" i="12" s="1"/>
  <c r="AZ42" i="12"/>
  <c r="W48" i="12"/>
  <c r="W160" i="12" s="1"/>
  <c r="W35" i="12"/>
  <c r="W158" i="12" s="1"/>
  <c r="AN17" i="12"/>
  <c r="AN36" i="12" s="1"/>
  <c r="AU14" i="12"/>
  <c r="W13" i="12"/>
  <c r="AV13" i="12"/>
  <c r="AU13" i="12" s="1"/>
  <c r="BA17" i="12"/>
  <c r="BA36" i="12" s="1"/>
  <c r="AU15" i="12"/>
  <c r="X17" i="12"/>
  <c r="X36" i="12" s="1"/>
  <c r="W12" i="12"/>
  <c r="W15" i="12"/>
  <c r="W16" i="12"/>
  <c r="AV12" i="12"/>
  <c r="AU12" i="12" s="1"/>
  <c r="W14" i="12"/>
  <c r="AV16" i="12"/>
  <c r="AU16" i="12" s="1"/>
  <c r="N17" i="12"/>
  <c r="N36" i="12" s="1"/>
  <c r="AX17" i="12"/>
  <c r="AX36" i="12" s="1"/>
  <c r="O17" i="12"/>
  <c r="O36" i="12" s="1"/>
  <c r="AE17" i="12"/>
  <c r="AE36" i="12" s="1"/>
  <c r="AQ17" i="12"/>
  <c r="AQ36" i="12" s="1"/>
  <c r="H220" i="3"/>
  <c r="H221" i="3"/>
  <c r="H222" i="3"/>
  <c r="H223" i="3"/>
  <c r="H224" i="3"/>
  <c r="H225" i="3"/>
  <c r="H226" i="3"/>
  <c r="F30" i="12" s="1" a="1"/>
  <c r="H227" i="3"/>
  <c r="F37" i="12" s="1" a="1"/>
  <c r="H228" i="3"/>
  <c r="H229" i="3"/>
  <c r="H230" i="3"/>
  <c r="H231" i="3"/>
  <c r="H232" i="3"/>
  <c r="H233" i="3"/>
  <c r="H234" i="3"/>
  <c r="H290" i="3"/>
  <c r="H291" i="3"/>
  <c r="H292" i="3"/>
  <c r="H293" i="3"/>
  <c r="H294" i="3"/>
  <c r="H295" i="3"/>
  <c r="H296" i="3"/>
  <c r="H297" i="3"/>
  <c r="H298" i="3"/>
  <c r="H219" i="3"/>
  <c r="C241" i="3"/>
  <c r="C242" i="3"/>
  <c r="C243" i="3"/>
  <c r="C244" i="3"/>
  <c r="C245" i="3"/>
  <c r="F290" i="3"/>
  <c r="F291" i="3"/>
  <c r="F292" i="3"/>
  <c r="F293" i="3"/>
  <c r="F294" i="3"/>
  <c r="F295" i="3"/>
  <c r="F296" i="3"/>
  <c r="F297" i="3"/>
  <c r="F298" i="3"/>
  <c r="F224" i="3"/>
  <c r="F220" i="3"/>
  <c r="F221" i="3"/>
  <c r="F222" i="3"/>
  <c r="F223" i="3"/>
  <c r="F225" i="3"/>
  <c r="F226" i="3"/>
  <c r="F227" i="3"/>
  <c r="F228" i="3"/>
  <c r="F229" i="3"/>
  <c r="F230" i="3"/>
  <c r="F231" i="3"/>
  <c r="F232" i="3"/>
  <c r="F233" i="3"/>
  <c r="F234" i="3"/>
  <c r="F219" i="3"/>
  <c r="F127" i="12" l="1"/>
  <c r="AZ55" i="12"/>
  <c r="AY159" i="12"/>
  <c r="AY55" i="12"/>
  <c r="W159" i="12"/>
  <c r="W55" i="12"/>
  <c r="AW55" i="12"/>
  <c r="AV159" i="12"/>
  <c r="AV55" i="12"/>
  <c r="F57" i="12"/>
  <c r="F132" i="12"/>
  <c r="E132" i="12" s="1"/>
  <c r="BB132" i="12" s="1"/>
  <c r="G132" i="12" s="1"/>
  <c r="F147" i="12"/>
  <c r="D147" i="12" s="1"/>
  <c r="F146" i="12"/>
  <c r="D146" i="12" s="1"/>
  <c r="F134" i="12"/>
  <c r="E134" i="12" s="1"/>
  <c r="BB134" i="12" s="1"/>
  <c r="G134" i="12" s="1"/>
  <c r="F69" i="12"/>
  <c r="D69" i="12" s="1"/>
  <c r="E126" i="12"/>
  <c r="BB126" i="12" s="1"/>
  <c r="G126" i="12" s="1"/>
  <c r="F70" i="12"/>
  <c r="D70" i="12" s="1"/>
  <c r="F43" i="12" a="1"/>
  <c r="F45" i="12" s="1"/>
  <c r="E45" i="12" s="1"/>
  <c r="BB45" i="12" s="1"/>
  <c r="G45" i="12" s="1"/>
  <c r="F24" i="12" a="1"/>
  <c r="F24" i="12" s="1"/>
  <c r="F109" i="12"/>
  <c r="E109" i="12" s="1"/>
  <c r="BB109" i="12" s="1"/>
  <c r="G109" i="12" s="1"/>
  <c r="F108" i="12"/>
  <c r="D108" i="12" s="1"/>
  <c r="AV119" i="12"/>
  <c r="AV74" i="12"/>
  <c r="AU112" i="12"/>
  <c r="AU170" i="12" s="1"/>
  <c r="AU73" i="12"/>
  <c r="AU164" i="12" s="1"/>
  <c r="AV151" i="12"/>
  <c r="W151" i="12"/>
  <c r="AV87" i="12"/>
  <c r="AY87" i="12"/>
  <c r="AU131" i="12"/>
  <c r="AU173" i="12" s="1"/>
  <c r="D56" i="12"/>
  <c r="F90" i="12"/>
  <c r="E90" i="12" s="1"/>
  <c r="BB90" i="12" s="1"/>
  <c r="G90" i="12" s="1"/>
  <c r="F89" i="12"/>
  <c r="F91" i="12"/>
  <c r="F88" i="12"/>
  <c r="D149" i="12"/>
  <c r="D135" i="12"/>
  <c r="D129" i="12"/>
  <c r="D116" i="12"/>
  <c r="D110" i="12"/>
  <c r="D92" i="12"/>
  <c r="E72" i="12"/>
  <c r="BB72" i="12" s="1"/>
  <c r="G72" i="12" s="1"/>
  <c r="D66" i="12"/>
  <c r="E60" i="12"/>
  <c r="BB60" i="12" s="1"/>
  <c r="G60" i="12" s="1"/>
  <c r="E53" i="12"/>
  <c r="BB53" i="12" s="1"/>
  <c r="G53" i="12" s="1"/>
  <c r="D47" i="12"/>
  <c r="E40" i="12"/>
  <c r="BB40" i="12" s="1"/>
  <c r="G40" i="12" s="1"/>
  <c r="D34" i="12"/>
  <c r="E27" i="12"/>
  <c r="BB27" i="12" s="1"/>
  <c r="G27" i="12" s="1"/>
  <c r="E85" i="12"/>
  <c r="BB85" i="12" s="1"/>
  <c r="G85" i="12" s="1"/>
  <c r="E33" i="12"/>
  <c r="BB33" i="12" s="1"/>
  <c r="G33" i="12" s="1"/>
  <c r="E148" i="12"/>
  <c r="BB148" i="12" s="1"/>
  <c r="G148" i="12" s="1"/>
  <c r="D136" i="12"/>
  <c r="D130" i="12"/>
  <c r="D117" i="12"/>
  <c r="D111" i="12"/>
  <c r="E98" i="12"/>
  <c r="BB98" i="12" s="1"/>
  <c r="G98" i="12" s="1"/>
  <c r="D85" i="12"/>
  <c r="E79" i="12"/>
  <c r="BB79" i="12" s="1"/>
  <c r="G79" i="12" s="1"/>
  <c r="E71" i="12"/>
  <c r="BB71" i="12" s="1"/>
  <c r="G71" i="12" s="1"/>
  <c r="E59" i="12"/>
  <c r="BB59" i="12" s="1"/>
  <c r="G59" i="12" s="1"/>
  <c r="E52" i="12"/>
  <c r="BB52" i="12" s="1"/>
  <c r="G52" i="12" s="1"/>
  <c r="D46" i="12"/>
  <c r="E41" i="12"/>
  <c r="BB41" i="12" s="1"/>
  <c r="G41" i="12" s="1"/>
  <c r="D33" i="12"/>
  <c r="E28" i="12"/>
  <c r="BB28" i="12" s="1"/>
  <c r="G28" i="12" s="1"/>
  <c r="E136" i="12"/>
  <c r="BB136" i="12" s="1"/>
  <c r="G136" i="12" s="1"/>
  <c r="E130" i="12"/>
  <c r="BB130" i="12" s="1"/>
  <c r="G130" i="12" s="1"/>
  <c r="E117" i="12"/>
  <c r="BB117" i="12" s="1"/>
  <c r="G117" i="12" s="1"/>
  <c r="E111" i="12"/>
  <c r="BB111" i="12" s="1"/>
  <c r="G111" i="12" s="1"/>
  <c r="D72" i="12"/>
  <c r="D60" i="12"/>
  <c r="D53" i="12"/>
  <c r="E46" i="12"/>
  <c r="BB46" i="12" s="1"/>
  <c r="G46" i="12" s="1"/>
  <c r="D40" i="12"/>
  <c r="D27" i="12"/>
  <c r="D79" i="12"/>
  <c r="E47" i="12"/>
  <c r="BB47" i="12" s="1"/>
  <c r="G47" i="12" s="1"/>
  <c r="D71" i="12"/>
  <c r="D41" i="12"/>
  <c r="E34" i="12"/>
  <c r="BB34" i="12" s="1"/>
  <c r="G34" i="12" s="1"/>
  <c r="D148" i="12"/>
  <c r="E116" i="12"/>
  <c r="BB116" i="12" s="1"/>
  <c r="G116" i="12" s="1"/>
  <c r="E110" i="12"/>
  <c r="BB110" i="12" s="1"/>
  <c r="G110" i="12" s="1"/>
  <c r="D98" i="12"/>
  <c r="E66" i="12"/>
  <c r="BB66" i="12" s="1"/>
  <c r="G66" i="12" s="1"/>
  <c r="F12" i="12" a="1"/>
  <c r="D59" i="12"/>
  <c r="D52" i="12"/>
  <c r="D28" i="12"/>
  <c r="E149" i="12"/>
  <c r="BB149" i="12" s="1"/>
  <c r="G149" i="12" s="1"/>
  <c r="E135" i="12"/>
  <c r="BB135" i="12" s="1"/>
  <c r="G135" i="12" s="1"/>
  <c r="E129" i="12"/>
  <c r="BB129" i="12" s="1"/>
  <c r="G129" i="12" s="1"/>
  <c r="E92" i="12"/>
  <c r="BB92" i="12" s="1"/>
  <c r="G92" i="12" s="1"/>
  <c r="E128" i="12"/>
  <c r="BB128" i="12" s="1"/>
  <c r="G128" i="12" s="1"/>
  <c r="E115" i="12"/>
  <c r="BB115" i="12" s="1"/>
  <c r="G115" i="12" s="1"/>
  <c r="E39" i="12"/>
  <c r="BB39" i="12" s="1"/>
  <c r="G39" i="12" s="1"/>
  <c r="E38" i="12"/>
  <c r="BB38" i="12" s="1"/>
  <c r="G38" i="12" s="1"/>
  <c r="D26" i="12"/>
  <c r="E58" i="12"/>
  <c r="BB58" i="12" s="1"/>
  <c r="G58" i="12" s="1"/>
  <c r="E31" i="12"/>
  <c r="BB31" i="12" s="1"/>
  <c r="G31" i="12" s="1"/>
  <c r="D115" i="12"/>
  <c r="D38" i="12"/>
  <c r="E32" i="12"/>
  <c r="BB32" i="12" s="1"/>
  <c r="G32" i="12" s="1"/>
  <c r="D31" i="12"/>
  <c r="E26" i="12"/>
  <c r="BB26" i="12" s="1"/>
  <c r="G26" i="12" s="1"/>
  <c r="F124" i="12"/>
  <c r="F122" i="12"/>
  <c r="E122" i="12" s="1"/>
  <c r="BB122" i="12" s="1"/>
  <c r="G122" i="12" s="1"/>
  <c r="F123" i="12"/>
  <c r="F121" i="12"/>
  <c r="F120" i="12"/>
  <c r="D107" i="12"/>
  <c r="F49" i="12" a="1"/>
  <c r="D39" i="12"/>
  <c r="F37" i="12"/>
  <c r="E56" i="12"/>
  <c r="BB56" i="12" s="1"/>
  <c r="G56" i="12" s="1"/>
  <c r="AU35" i="12"/>
  <c r="AU158" i="12" s="1"/>
  <c r="D126" i="12"/>
  <c r="D127" i="12"/>
  <c r="E127" i="12"/>
  <c r="BB127" i="12" s="1"/>
  <c r="G127" i="12" s="1"/>
  <c r="F142" i="12"/>
  <c r="F140" i="12"/>
  <c r="F141" i="12"/>
  <c r="E141" i="12" s="1"/>
  <c r="BB141" i="12" s="1"/>
  <c r="G141" i="12" s="1"/>
  <c r="F143" i="12"/>
  <c r="F139" i="12"/>
  <c r="D133" i="12"/>
  <c r="E133" i="12"/>
  <c r="BB133" i="12" s="1"/>
  <c r="G133" i="12" s="1"/>
  <c r="D57" i="12"/>
  <c r="E57" i="12"/>
  <c r="BB57" i="12" s="1"/>
  <c r="G57" i="12" s="1"/>
  <c r="E68" i="12"/>
  <c r="BB68" i="12" s="1"/>
  <c r="G68" i="12" s="1"/>
  <c r="F18" i="12" a="1"/>
  <c r="AU48" i="12"/>
  <c r="AU160" i="12" s="1"/>
  <c r="AU54" i="12"/>
  <c r="AU161" i="12" s="1"/>
  <c r="D68" i="12"/>
  <c r="AU23" i="12"/>
  <c r="AU156" i="12" s="1"/>
  <c r="E107" i="12"/>
  <c r="BB107" i="12" s="1"/>
  <c r="G107" i="12" s="1"/>
  <c r="D128" i="12"/>
  <c r="F77" i="12"/>
  <c r="E77" i="12" s="1"/>
  <c r="BB77" i="12" s="1"/>
  <c r="G77" i="12" s="1"/>
  <c r="F78" i="12"/>
  <c r="F76" i="12"/>
  <c r="F75" i="12"/>
  <c r="F102" i="12"/>
  <c r="F104" i="12"/>
  <c r="F105" i="12"/>
  <c r="F103" i="12"/>
  <c r="E103" i="12" s="1"/>
  <c r="BB103" i="12" s="1"/>
  <c r="G103" i="12" s="1"/>
  <c r="F101" i="12"/>
  <c r="D58" i="12"/>
  <c r="D145" i="12"/>
  <c r="F95" i="12"/>
  <c r="F97" i="12"/>
  <c r="F96" i="12"/>
  <c r="E96" i="12" s="1"/>
  <c r="BB96" i="12" s="1"/>
  <c r="G96" i="12" s="1"/>
  <c r="F94" i="12"/>
  <c r="D32" i="12"/>
  <c r="F30" i="12"/>
  <c r="AU86" i="12"/>
  <c r="AU166" i="12" s="1"/>
  <c r="AU29" i="12"/>
  <c r="AU157" i="12" s="1"/>
  <c r="F84" i="12"/>
  <c r="F82" i="12"/>
  <c r="F83" i="12"/>
  <c r="E83" i="12" s="1"/>
  <c r="BB83" i="12" s="1"/>
  <c r="G83" i="12" s="1"/>
  <c r="F81" i="12"/>
  <c r="F114" i="12"/>
  <c r="F113" i="12"/>
  <c r="F65" i="12"/>
  <c r="F63" i="12"/>
  <c r="F64" i="12"/>
  <c r="E64" i="12" s="1"/>
  <c r="BB64" i="12" s="1"/>
  <c r="G64" i="12" s="1"/>
  <c r="F62" i="12"/>
  <c r="E145" i="12"/>
  <c r="BB145" i="12" s="1"/>
  <c r="G145" i="12" s="1"/>
  <c r="AW100" i="12"/>
  <c r="AW167" i="12"/>
  <c r="W87" i="12"/>
  <c r="W166" i="12"/>
  <c r="W119" i="12"/>
  <c r="W171" i="12"/>
  <c r="AY175" i="12"/>
  <c r="AY151" i="12"/>
  <c r="AU137" i="12"/>
  <c r="AU174" i="12" s="1"/>
  <c r="O152" i="12"/>
  <c r="O155" i="12"/>
  <c r="AX152" i="12"/>
  <c r="AX155" i="12"/>
  <c r="X152" i="12"/>
  <c r="X155" i="12"/>
  <c r="AQ152" i="12"/>
  <c r="AQ155" i="12"/>
  <c r="N152" i="12"/>
  <c r="N155" i="12"/>
  <c r="AE152" i="12"/>
  <c r="AE155" i="12"/>
  <c r="BA152" i="12"/>
  <c r="BA155" i="12"/>
  <c r="AN152" i="12"/>
  <c r="AN155" i="12"/>
  <c r="AZ74" i="12"/>
  <c r="AZ162" i="12"/>
  <c r="AY119" i="12"/>
  <c r="AY169" i="12"/>
  <c r="AZ138" i="12"/>
  <c r="AZ172" i="12"/>
  <c r="W138" i="12"/>
  <c r="W172" i="12"/>
  <c r="AZ175" i="12"/>
  <c r="AZ151" i="12"/>
  <c r="AY74" i="12"/>
  <c r="AY164" i="12"/>
  <c r="AU150" i="12"/>
  <c r="AU176" i="12" s="1"/>
  <c r="AZ159" i="12"/>
  <c r="AZ87" i="12"/>
  <c r="AZ165" i="12"/>
  <c r="AZ100" i="12"/>
  <c r="AZ167" i="12"/>
  <c r="W100" i="12"/>
  <c r="W168" i="12"/>
  <c r="AY100" i="12"/>
  <c r="AY168" i="12"/>
  <c r="AW159" i="12"/>
  <c r="AW74" i="12"/>
  <c r="AW162" i="12"/>
  <c r="AW87" i="12"/>
  <c r="AW165" i="12"/>
  <c r="AV100" i="12"/>
  <c r="AW175" i="12"/>
  <c r="AW151" i="12"/>
  <c r="AU144" i="12"/>
  <c r="AZ169" i="12"/>
  <c r="AZ119" i="12"/>
  <c r="AU118" i="12"/>
  <c r="AU171" i="12" s="1"/>
  <c r="AU99" i="12"/>
  <c r="AU168" i="12" s="1"/>
  <c r="AV168" i="12"/>
  <c r="AY138" i="12"/>
  <c r="AY172" i="12"/>
  <c r="AU67" i="12"/>
  <c r="AU163" i="12" s="1"/>
  <c r="AV163" i="12"/>
  <c r="AW138" i="12"/>
  <c r="AW173" i="12"/>
  <c r="AU93" i="12"/>
  <c r="AU125" i="12"/>
  <c r="AV138" i="12"/>
  <c r="AW119" i="12"/>
  <c r="AU106" i="12"/>
  <c r="W74" i="12"/>
  <c r="AU80" i="12"/>
  <c r="AU61" i="12"/>
  <c r="AU42" i="12"/>
  <c r="E16" i="12"/>
  <c r="BB16" i="12" s="1"/>
  <c r="G16" i="12" s="1"/>
  <c r="D15" i="12"/>
  <c r="E15" i="12"/>
  <c r="BB15" i="12" s="1"/>
  <c r="G15" i="12" s="1"/>
  <c r="D16" i="12"/>
  <c r="AV17" i="12"/>
  <c r="AV36" i="12" s="1"/>
  <c r="AY17" i="12"/>
  <c r="AY36" i="12" s="1"/>
  <c r="W17" i="12"/>
  <c r="W36" i="12" s="1"/>
  <c r="AZ17" i="12"/>
  <c r="AZ36" i="12" s="1"/>
  <c r="AW17" i="12"/>
  <c r="AW36" i="12" s="1"/>
  <c r="D132" i="12" l="1"/>
  <c r="E147" i="12"/>
  <c r="BB147" i="12" s="1"/>
  <c r="G147" i="12" s="1"/>
  <c r="D109" i="12"/>
  <c r="AU55" i="12"/>
  <c r="E146" i="12"/>
  <c r="BB146" i="12" s="1"/>
  <c r="G146" i="12" s="1"/>
  <c r="D134" i="12"/>
  <c r="E69" i="12"/>
  <c r="BB69" i="12" s="1"/>
  <c r="G69" i="12" s="1"/>
  <c r="E108" i="12"/>
  <c r="BB108" i="12" s="1"/>
  <c r="G108" i="12" s="1"/>
  <c r="E70" i="12"/>
  <c r="BB70" i="12" s="1"/>
  <c r="G70" i="12" s="1"/>
  <c r="F25" i="12"/>
  <c r="E25" i="12" s="1"/>
  <c r="BB25" i="12" s="1"/>
  <c r="G25" i="12" s="1"/>
  <c r="F44" i="12"/>
  <c r="D44" i="12" s="1"/>
  <c r="D141" i="12"/>
  <c r="F43" i="12"/>
  <c r="E43" i="12" s="1"/>
  <c r="BB43" i="12" s="1"/>
  <c r="G43" i="12" s="1"/>
  <c r="D64" i="12"/>
  <c r="D30" i="12"/>
  <c r="E30" i="12"/>
  <c r="BB30" i="12" s="1"/>
  <c r="G30" i="12" s="1"/>
  <c r="D97" i="12"/>
  <c r="E97" i="12"/>
  <c r="BB97" i="12" s="1"/>
  <c r="G97" i="12" s="1"/>
  <c r="D123" i="12"/>
  <c r="E123" i="12"/>
  <c r="BB123" i="12" s="1"/>
  <c r="G123" i="12" s="1"/>
  <c r="E113" i="12"/>
  <c r="BB113" i="12" s="1"/>
  <c r="G113" i="12" s="1"/>
  <c r="D113" i="12"/>
  <c r="D82" i="12"/>
  <c r="E82" i="12"/>
  <c r="BB82" i="12" s="1"/>
  <c r="G82" i="12" s="1"/>
  <c r="E139" i="12"/>
  <c r="BB139" i="12" s="1"/>
  <c r="G139" i="12" s="1"/>
  <c r="D139" i="12"/>
  <c r="E142" i="12"/>
  <c r="BB142" i="12" s="1"/>
  <c r="G142" i="12" s="1"/>
  <c r="D142" i="12"/>
  <c r="D89" i="12"/>
  <c r="E89" i="12"/>
  <c r="BB89" i="12" s="1"/>
  <c r="G89" i="12" s="1"/>
  <c r="D114" i="12"/>
  <c r="E114" i="12"/>
  <c r="BB114" i="12" s="1"/>
  <c r="G114" i="12" s="1"/>
  <c r="E84" i="12"/>
  <c r="BB84" i="12" s="1"/>
  <c r="G84" i="12" s="1"/>
  <c r="D84" i="12"/>
  <c r="D95" i="12"/>
  <c r="E95" i="12"/>
  <c r="BB95" i="12" s="1"/>
  <c r="G95" i="12" s="1"/>
  <c r="E105" i="12"/>
  <c r="BB105" i="12" s="1"/>
  <c r="G105" i="12" s="1"/>
  <c r="D105" i="12"/>
  <c r="D75" i="12"/>
  <c r="E75" i="12"/>
  <c r="BB75" i="12" s="1"/>
  <c r="G75" i="12" s="1"/>
  <c r="D77" i="12"/>
  <c r="F20" i="12"/>
  <c r="E20" i="12" s="1"/>
  <c r="BB20" i="12" s="1"/>
  <c r="G20" i="12" s="1"/>
  <c r="H55" i="12" s="1"/>
  <c r="H152" i="12" s="1"/>
  <c r="F22" i="12"/>
  <c r="F19" i="12"/>
  <c r="F21" i="12"/>
  <c r="F18" i="12"/>
  <c r="E143" i="12"/>
  <c r="BB143" i="12" s="1"/>
  <c r="G143" i="12" s="1"/>
  <c r="D143" i="12"/>
  <c r="E37" i="12"/>
  <c r="BB37" i="12" s="1"/>
  <c r="G37" i="12" s="1"/>
  <c r="D37" i="12"/>
  <c r="F12" i="12"/>
  <c r="F14" i="12"/>
  <c r="D14" i="12" s="1"/>
  <c r="F13" i="12"/>
  <c r="D13" i="12" s="1"/>
  <c r="D63" i="12"/>
  <c r="E63" i="12"/>
  <c r="BB63" i="12" s="1"/>
  <c r="G63" i="12" s="1"/>
  <c r="D81" i="12"/>
  <c r="E81" i="12"/>
  <c r="BB81" i="12" s="1"/>
  <c r="G81" i="12" s="1"/>
  <c r="D83" i="12"/>
  <c r="E94" i="12"/>
  <c r="BB94" i="12" s="1"/>
  <c r="G94" i="12" s="1"/>
  <c r="D94" i="12"/>
  <c r="D96" i="12"/>
  <c r="D104" i="12"/>
  <c r="E104" i="12"/>
  <c r="BB104" i="12" s="1"/>
  <c r="G104" i="12" s="1"/>
  <c r="E76" i="12"/>
  <c r="BB76" i="12" s="1"/>
  <c r="G76" i="12" s="1"/>
  <c r="D76" i="12"/>
  <c r="E120" i="12"/>
  <c r="BB120" i="12" s="1"/>
  <c r="G120" i="12" s="1"/>
  <c r="D120" i="12"/>
  <c r="D124" i="12"/>
  <c r="E124" i="12"/>
  <c r="BB124" i="12" s="1"/>
  <c r="G124" i="12" s="1"/>
  <c r="D88" i="12"/>
  <c r="E88" i="12"/>
  <c r="BB88" i="12" s="1"/>
  <c r="G88" i="12" s="1"/>
  <c r="D90" i="12"/>
  <c r="D62" i="12"/>
  <c r="E62" i="12"/>
  <c r="BB62" i="12" s="1"/>
  <c r="G62" i="12" s="1"/>
  <c r="D103" i="12"/>
  <c r="D65" i="12"/>
  <c r="E65" i="12"/>
  <c r="BB65" i="12" s="1"/>
  <c r="G65" i="12" s="1"/>
  <c r="E24" i="12"/>
  <c r="BB24" i="12" s="1"/>
  <c r="G24" i="12" s="1"/>
  <c r="D24" i="12"/>
  <c r="D101" i="12"/>
  <c r="E101" i="12"/>
  <c r="BB101" i="12" s="1"/>
  <c r="G101" i="12" s="1"/>
  <c r="D102" i="12"/>
  <c r="E102" i="12"/>
  <c r="BB102" i="12" s="1"/>
  <c r="G102" i="12" s="1"/>
  <c r="D78" i="12"/>
  <c r="E78" i="12"/>
  <c r="BB78" i="12" s="1"/>
  <c r="G78" i="12" s="1"/>
  <c r="E140" i="12"/>
  <c r="BB140" i="12" s="1"/>
  <c r="G140" i="12" s="1"/>
  <c r="D140" i="12"/>
  <c r="F50" i="12"/>
  <c r="D50" i="12" s="1"/>
  <c r="F51" i="12"/>
  <c r="F49" i="12"/>
  <c r="D121" i="12"/>
  <c r="E121" i="12"/>
  <c r="BB121" i="12" s="1"/>
  <c r="G121" i="12" s="1"/>
  <c r="D122" i="12"/>
  <c r="D91" i="12"/>
  <c r="E91" i="12"/>
  <c r="BB91" i="12" s="1"/>
  <c r="G91" i="12" s="1"/>
  <c r="D45" i="12"/>
  <c r="AV152" i="12"/>
  <c r="AV155" i="12"/>
  <c r="AW152" i="12"/>
  <c r="AW155" i="12"/>
  <c r="AU87" i="12"/>
  <c r="AU165" i="12"/>
  <c r="AZ152" i="12"/>
  <c r="AZ155" i="12"/>
  <c r="AU138" i="12"/>
  <c r="AU172" i="12"/>
  <c r="W152" i="12"/>
  <c r="W155" i="12"/>
  <c r="AU159" i="12"/>
  <c r="AU100" i="12"/>
  <c r="AU167" i="12"/>
  <c r="AU175" i="12"/>
  <c r="AU151" i="12"/>
  <c r="AU119" i="12"/>
  <c r="AU169" i="12"/>
  <c r="AY152" i="12"/>
  <c r="AY155" i="12"/>
  <c r="AU74" i="12"/>
  <c r="AU162" i="12"/>
  <c r="AU17" i="12"/>
  <c r="AU36" i="12" s="1"/>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19" i="3"/>
  <c r="Q33" i="3"/>
  <c r="N281" i="15"/>
  <c r="N280" i="15"/>
  <c r="P276" i="15"/>
  <c r="Q276" i="15"/>
  <c r="R276" i="15"/>
  <c r="S276" i="15"/>
  <c r="T276" i="15"/>
  <c r="U276" i="15"/>
  <c r="V276" i="15"/>
  <c r="W276" i="15"/>
  <c r="X276" i="15"/>
  <c r="Y276" i="15"/>
  <c r="Z276" i="15"/>
  <c r="AA276" i="15"/>
  <c r="AC276" i="15"/>
  <c r="AD276" i="15"/>
  <c r="AV276" i="15"/>
  <c r="AY276" i="15"/>
  <c r="AZ276" i="15"/>
  <c r="BB276" i="15"/>
  <c r="P277" i="15"/>
  <c r="Q277" i="15"/>
  <c r="R277" i="15"/>
  <c r="S277" i="15"/>
  <c r="T277" i="15"/>
  <c r="U277" i="15"/>
  <c r="V277" i="15"/>
  <c r="W277" i="15"/>
  <c r="X277" i="15"/>
  <c r="Y277" i="15"/>
  <c r="Z277" i="15"/>
  <c r="AA277" i="15"/>
  <c r="AC277" i="15"/>
  <c r="AD277" i="15"/>
  <c r="AV277" i="15"/>
  <c r="AY277" i="15"/>
  <c r="AZ277" i="15"/>
  <c r="BB277" i="15"/>
  <c r="BB278" i="15"/>
  <c r="O277" i="15"/>
  <c r="O276" i="15"/>
  <c r="P272" i="15"/>
  <c r="Q272" i="15"/>
  <c r="R272" i="15"/>
  <c r="S272" i="15"/>
  <c r="T272" i="15"/>
  <c r="U272" i="15"/>
  <c r="V272" i="15"/>
  <c r="W272" i="15"/>
  <c r="X272" i="15"/>
  <c r="Y272" i="15"/>
  <c r="Z272" i="15"/>
  <c r="AA272" i="15"/>
  <c r="AC272" i="15"/>
  <c r="AD272" i="15"/>
  <c r="AV272" i="15"/>
  <c r="AY272" i="15"/>
  <c r="AZ272" i="15"/>
  <c r="BB272" i="15"/>
  <c r="P273" i="15"/>
  <c r="Q273" i="15"/>
  <c r="R273" i="15"/>
  <c r="S273" i="15"/>
  <c r="T273" i="15"/>
  <c r="U273" i="15"/>
  <c r="V273" i="15"/>
  <c r="W273" i="15"/>
  <c r="X273" i="15"/>
  <c r="Y273" i="15"/>
  <c r="Z273" i="15"/>
  <c r="AA273" i="15"/>
  <c r="AC273" i="15"/>
  <c r="AD273" i="15"/>
  <c r="AV273" i="15"/>
  <c r="AY273" i="15"/>
  <c r="AZ273" i="15"/>
  <c r="BB273" i="15"/>
  <c r="BB274" i="15"/>
  <c r="O273" i="15"/>
  <c r="O272" i="15"/>
  <c r="N277" i="15"/>
  <c r="N276" i="15"/>
  <c r="N273" i="15"/>
  <c r="E70" i="27"/>
  <c r="E67" i="27"/>
  <c r="E66" i="27"/>
  <c r="E65" i="27"/>
  <c r="E63" i="27"/>
  <c r="E61" i="27"/>
  <c r="E59" i="27"/>
  <c r="E58" i="27"/>
  <c r="E56" i="27"/>
  <c r="E55" i="27"/>
  <c r="E54" i="27"/>
  <c r="E49" i="27"/>
  <c r="B418" i="28"/>
  <c r="E19" i="27" s="1"/>
  <c r="B416" i="28"/>
  <c r="E25" i="27" s="1"/>
  <c r="E24" i="27"/>
  <c r="E26" i="27"/>
  <c r="E29" i="27"/>
  <c r="E23" i="27"/>
  <c r="E17" i="27"/>
  <c r="E12" i="27"/>
  <c r="E10" i="27"/>
  <c r="E28" i="27"/>
  <c r="E34" i="27"/>
  <c r="E21" i="27"/>
  <c r="E22" i="27"/>
  <c r="E30" i="27"/>
  <c r="B145" i="11" l="1" a="1"/>
  <c r="B145" i="11" s="1"/>
  <c r="C145" i="11" s="1"/>
  <c r="B139" i="11" a="1"/>
  <c r="B139" i="11" s="1"/>
  <c r="C139" i="11" s="1"/>
  <c r="B126" i="11" a="1"/>
  <c r="B126" i="11" s="1"/>
  <c r="C126" i="11" s="1"/>
  <c r="B120" i="11" a="1"/>
  <c r="B120" i="11" s="1"/>
  <c r="C120" i="11" s="1"/>
  <c r="B113" i="11" a="1"/>
  <c r="B113" i="11" s="1"/>
  <c r="C113" i="11" s="1"/>
  <c r="B24" i="11" a="1"/>
  <c r="B24" i="11" s="1"/>
  <c r="C24" i="11" s="1"/>
  <c r="B62" i="11" a="1"/>
  <c r="B62" i="11" s="1"/>
  <c r="C62" i="11" s="1"/>
  <c r="B18" i="11" a="1"/>
  <c r="B18" i="11" s="1"/>
  <c r="C18" i="11" s="1"/>
  <c r="B132" i="11" a="1"/>
  <c r="B132" i="11" s="1"/>
  <c r="C132" i="11" s="1"/>
  <c r="B81" i="11" a="1"/>
  <c r="B81" i="11" s="1"/>
  <c r="C81" i="11" s="1"/>
  <c r="B43" i="11" a="1"/>
  <c r="B43" i="11" s="1"/>
  <c r="C43" i="11" s="1"/>
  <c r="B37" i="11" a="1"/>
  <c r="B37" i="11" s="1"/>
  <c r="C37" i="11" s="1"/>
  <c r="B30" i="11" a="1"/>
  <c r="B30" i="11" s="1"/>
  <c r="C30" i="11" s="1"/>
  <c r="B101" i="11" a="1"/>
  <c r="B101" i="11" s="1"/>
  <c r="C101" i="11" s="1"/>
  <c r="B94" i="11" a="1"/>
  <c r="B94" i="11" s="1"/>
  <c r="C94" i="11" s="1"/>
  <c r="B75" i="11" a="1"/>
  <c r="B75" i="11" s="1"/>
  <c r="C75" i="11" s="1"/>
  <c r="B68" i="11" a="1"/>
  <c r="B68" i="11" s="1"/>
  <c r="C68" i="11" s="1"/>
  <c r="B56" i="11" a="1"/>
  <c r="B56" i="11" s="1"/>
  <c r="C56" i="11" s="1"/>
  <c r="B49" i="11" a="1"/>
  <c r="B49" i="11" s="1"/>
  <c r="C49" i="11" s="1"/>
  <c r="B12" i="11" a="1"/>
  <c r="B12" i="11" s="1"/>
  <c r="C12" i="11" s="1"/>
  <c r="B107" i="11" a="1"/>
  <c r="B107" i="11" s="1"/>
  <c r="C107" i="11" s="1"/>
  <c r="B88" i="11" a="1"/>
  <c r="B88" i="11" s="1"/>
  <c r="C88" i="11" s="1"/>
  <c r="T281" i="15"/>
  <c r="V280" i="15"/>
  <c r="O280" i="15"/>
  <c r="X281" i="15"/>
  <c r="S281" i="15"/>
  <c r="U280" i="15"/>
  <c r="Q280" i="15"/>
  <c r="Z281" i="15"/>
  <c r="V281" i="15"/>
  <c r="R281" i="15"/>
  <c r="X280" i="15"/>
  <c r="AD281" i="15"/>
  <c r="Y281" i="15"/>
  <c r="U281" i="15"/>
  <c r="Q281" i="15"/>
  <c r="Y280" i="15"/>
  <c r="BB282" i="15"/>
  <c r="AD280" i="15"/>
  <c r="AC280" i="15"/>
  <c r="AA280" i="15"/>
  <c r="Z280" i="15"/>
  <c r="AY280" i="15"/>
  <c r="E14" i="12"/>
  <c r="BB14" i="12" s="1"/>
  <c r="G14" i="12" s="1"/>
  <c r="D43" i="12"/>
  <c r="W281" i="15"/>
  <c r="AA281" i="15"/>
  <c r="AC281" i="15"/>
  <c r="AV281" i="15"/>
  <c r="AV280" i="15"/>
  <c r="AY281" i="15"/>
  <c r="AZ281" i="15"/>
  <c r="AZ280" i="15"/>
  <c r="O281" i="15"/>
  <c r="D25" i="12"/>
  <c r="W280" i="15"/>
  <c r="E44" i="12"/>
  <c r="BB44" i="12" s="1"/>
  <c r="G44" i="12" s="1"/>
  <c r="D20" i="12"/>
  <c r="D49" i="12"/>
  <c r="E49" i="12"/>
  <c r="BB49" i="12" s="1"/>
  <c r="G49" i="12" s="1"/>
  <c r="D21" i="12"/>
  <c r="E21" i="12"/>
  <c r="BB21" i="12" s="1"/>
  <c r="G21" i="12" s="1"/>
  <c r="E51" i="12"/>
  <c r="BB51" i="12" s="1"/>
  <c r="G51" i="12" s="1"/>
  <c r="D51" i="12"/>
  <c r="B107" i="12" a="1"/>
  <c r="B107" i="12" s="1"/>
  <c r="C107" i="12" s="1"/>
  <c r="B81" i="12" a="1"/>
  <c r="B81" i="12" s="1"/>
  <c r="C81" i="12" s="1"/>
  <c r="B43" i="12" a="1"/>
  <c r="B43" i="12" s="1"/>
  <c r="C43" i="12" s="1"/>
  <c r="B37" i="12" a="1"/>
  <c r="B37" i="12" s="1"/>
  <c r="C37" i="12" s="1"/>
  <c r="B30" i="12" a="1"/>
  <c r="B30" i="12" s="1"/>
  <c r="C30" i="12" s="1"/>
  <c r="B68" i="12" a="1"/>
  <c r="B68" i="12" s="1"/>
  <c r="C68" i="12" s="1"/>
  <c r="B139" i="12" a="1"/>
  <c r="B139" i="12" s="1"/>
  <c r="C139" i="12" s="1"/>
  <c r="B120" i="12" a="1"/>
  <c r="B120" i="12" s="1"/>
  <c r="C120" i="12" s="1"/>
  <c r="B88" i="12" a="1"/>
  <c r="B88" i="12" s="1"/>
  <c r="C88" i="12" s="1"/>
  <c r="B62" i="12" a="1"/>
  <c r="B62" i="12" s="1"/>
  <c r="C62" i="12" s="1"/>
  <c r="B94" i="12" a="1"/>
  <c r="B94" i="12" s="1"/>
  <c r="C94" i="12" s="1"/>
  <c r="B75" i="12" a="1"/>
  <c r="B75" i="12" s="1"/>
  <c r="C75" i="12" s="1"/>
  <c r="B56" i="12" a="1"/>
  <c r="B56" i="12" s="1"/>
  <c r="C56" i="12" s="1"/>
  <c r="B49" i="12" a="1"/>
  <c r="B49" i="12" s="1"/>
  <c r="C49" i="12" s="1"/>
  <c r="B18" i="12" a="1"/>
  <c r="B18" i="12" s="1"/>
  <c r="C18" i="12" s="1"/>
  <c r="B145" i="12" a="1"/>
  <c r="B145" i="12" s="1"/>
  <c r="C145" i="12" s="1"/>
  <c r="B132" i="12" a="1"/>
  <c r="B132" i="12" s="1"/>
  <c r="C132" i="12" s="1"/>
  <c r="B126" i="12" a="1"/>
  <c r="B126" i="12" s="1"/>
  <c r="C126" i="12" s="1"/>
  <c r="B101" i="12" a="1"/>
  <c r="B101" i="12" s="1"/>
  <c r="C101" i="12" s="1"/>
  <c r="B113" i="12" a="1"/>
  <c r="B113" i="12" s="1"/>
  <c r="C113" i="12" s="1"/>
  <c r="B24" i="12" a="1"/>
  <c r="B24" i="12" s="1"/>
  <c r="C24" i="12" s="1"/>
  <c r="D22" i="12"/>
  <c r="E22" i="12"/>
  <c r="BB22" i="12" s="1"/>
  <c r="G22" i="12" s="1"/>
  <c r="D19" i="12"/>
  <c r="E19" i="12"/>
  <c r="BB19" i="12" s="1"/>
  <c r="G19" i="12" s="1"/>
  <c r="E50" i="12"/>
  <c r="BB50" i="12" s="1"/>
  <c r="G50" i="12" s="1"/>
  <c r="D18" i="12"/>
  <c r="E18" i="12"/>
  <c r="BB18" i="12" s="1"/>
  <c r="G18" i="12" s="1"/>
  <c r="AU152" i="12"/>
  <c r="AU155" i="12"/>
  <c r="E13" i="12"/>
  <c r="BB13" i="12" s="1"/>
  <c r="G13" i="12" s="1"/>
  <c r="D12" i="12"/>
  <c r="E12" i="12"/>
  <c r="B12" i="12" a="1"/>
  <c r="B12" i="12" s="1"/>
  <c r="P280" i="15"/>
  <c r="S280" i="15"/>
  <c r="R280" i="15"/>
  <c r="BB281" i="15"/>
  <c r="P281" i="15"/>
  <c r="T280" i="15"/>
  <c r="BB280" i="15"/>
  <c r="AB21" i="16"/>
  <c r="L25" i="16"/>
  <c r="M25" i="16"/>
  <c r="N25" i="16"/>
  <c r="O25" i="16"/>
  <c r="P25" i="16"/>
  <c r="T25" i="16"/>
  <c r="U25" i="16"/>
  <c r="V25" i="16"/>
  <c r="W25" i="16"/>
  <c r="X25" i="16"/>
  <c r="Y25" i="16"/>
  <c r="Z25" i="16"/>
  <c r="AC25" i="16"/>
  <c r="AD25" i="16"/>
  <c r="AE25" i="16"/>
  <c r="AF25" i="16"/>
  <c r="AG25" i="16"/>
  <c r="AH25" i="16"/>
  <c r="AI25" i="16"/>
  <c r="AK25" i="16"/>
  <c r="AL25" i="16"/>
  <c r="AM25" i="16"/>
  <c r="AN25" i="16"/>
  <c r="AO25" i="16"/>
  <c r="AP25" i="16"/>
  <c r="AQ25" i="16"/>
  <c r="AR25" i="16"/>
  <c r="AT25" i="16"/>
  <c r="AU25" i="16"/>
  <c r="AW25" i="16"/>
  <c r="AX25" i="16"/>
  <c r="AZ25" i="16"/>
  <c r="BA25" i="16"/>
  <c r="BB25" i="16"/>
  <c r="BD25" i="16"/>
  <c r="BE25" i="16"/>
  <c r="BF25" i="16"/>
  <c r="BG25" i="16"/>
  <c r="BH25" i="16"/>
  <c r="BI25" i="16"/>
  <c r="BJ25" i="16"/>
  <c r="BL25" i="16"/>
  <c r="BM25" i="16"/>
  <c r="BN25" i="16"/>
  <c r="BO25" i="16"/>
  <c r="BP25" i="16"/>
  <c r="BQ25" i="16"/>
  <c r="BR25" i="16"/>
  <c r="BT25" i="16"/>
  <c r="BU25" i="16"/>
  <c r="BV25" i="16"/>
  <c r="BW25" i="16"/>
  <c r="BX25" i="16"/>
  <c r="BY25" i="16"/>
  <c r="CA25" i="16"/>
  <c r="CB25" i="16"/>
  <c r="CC25" i="16"/>
  <c r="CD25" i="16"/>
  <c r="CE25" i="16"/>
  <c r="CF25" i="16"/>
  <c r="K25" i="16"/>
  <c r="BA184" i="12" l="1"/>
  <c r="AW184" i="12"/>
  <c r="AS184" i="12"/>
  <c r="AO184" i="12"/>
  <c r="AK184" i="12"/>
  <c r="AG184" i="12"/>
  <c r="AC184" i="12"/>
  <c r="Y184" i="12"/>
  <c r="U184" i="12"/>
  <c r="Q184" i="12"/>
  <c r="M184" i="12"/>
  <c r="I184" i="12"/>
  <c r="AY183" i="12"/>
  <c r="AU183" i="12"/>
  <c r="AQ183" i="12"/>
  <c r="AM183" i="12"/>
  <c r="AI183" i="12"/>
  <c r="AE183" i="12"/>
  <c r="AA183" i="12"/>
  <c r="W183" i="12"/>
  <c r="S183" i="12"/>
  <c r="O183" i="12"/>
  <c r="K183" i="12"/>
  <c r="BA182" i="12"/>
  <c r="AW182" i="12"/>
  <c r="AS182" i="12"/>
  <c r="AO182" i="12"/>
  <c r="AK182" i="12"/>
  <c r="AG182" i="12"/>
  <c r="AC182" i="12"/>
  <c r="Y182" i="12"/>
  <c r="U182" i="12"/>
  <c r="Q182" i="12"/>
  <c r="M182" i="12"/>
  <c r="I182" i="12"/>
  <c r="AY181" i="12"/>
  <c r="AU181" i="12"/>
  <c r="AQ181" i="12"/>
  <c r="AM181" i="12"/>
  <c r="AI181" i="12"/>
  <c r="AE181" i="12"/>
  <c r="AA181" i="12"/>
  <c r="W181" i="12"/>
  <c r="S181" i="12"/>
  <c r="O181" i="12"/>
  <c r="K181" i="12"/>
  <c r="BA180" i="12"/>
  <c r="AW180" i="12"/>
  <c r="AS180" i="12"/>
  <c r="AO180" i="12"/>
  <c r="AK180" i="12"/>
  <c r="AG180" i="12"/>
  <c r="AC180" i="12"/>
  <c r="Y180" i="12"/>
  <c r="U180" i="12"/>
  <c r="Q180" i="12"/>
  <c r="M180" i="12"/>
  <c r="AZ184" i="12"/>
  <c r="AV184" i="12"/>
  <c r="AR184" i="12"/>
  <c r="AN184" i="12"/>
  <c r="AJ184" i="12"/>
  <c r="AF184" i="12"/>
  <c r="AB184" i="12"/>
  <c r="X184" i="12"/>
  <c r="T184" i="12"/>
  <c r="P184" i="12"/>
  <c r="L184" i="12"/>
  <c r="H184" i="12"/>
  <c r="AX183" i="12"/>
  <c r="AT183" i="12"/>
  <c r="AP183" i="12"/>
  <c r="AL183" i="12"/>
  <c r="AH183" i="12"/>
  <c r="AD183" i="12"/>
  <c r="Z183" i="12"/>
  <c r="V183" i="12"/>
  <c r="R183" i="12"/>
  <c r="N183" i="12"/>
  <c r="J183" i="12"/>
  <c r="AZ182" i="12"/>
  <c r="AV182" i="12"/>
  <c r="AR182" i="12"/>
  <c r="AN182" i="12"/>
  <c r="AJ182" i="12"/>
  <c r="AF182" i="12"/>
  <c r="AB182" i="12"/>
  <c r="X182" i="12"/>
  <c r="T182" i="12"/>
  <c r="P182" i="12"/>
  <c r="L182" i="12"/>
  <c r="H182" i="12"/>
  <c r="AX181" i="12"/>
  <c r="AT181" i="12"/>
  <c r="AP181" i="12"/>
  <c r="AL181" i="12"/>
  <c r="AH181" i="12"/>
  <c r="AD181" i="12"/>
  <c r="Z181" i="12"/>
  <c r="V181" i="12"/>
  <c r="R181" i="12"/>
  <c r="N181" i="12"/>
  <c r="J181" i="12"/>
  <c r="AZ180" i="12"/>
  <c r="AV180" i="12"/>
  <c r="AR180" i="12"/>
  <c r="AN180" i="12"/>
  <c r="AJ180" i="12"/>
  <c r="AF180" i="12"/>
  <c r="AB180" i="12"/>
  <c r="X180" i="12"/>
  <c r="T180" i="12"/>
  <c r="P180" i="12"/>
  <c r="L180" i="12"/>
  <c r="H180" i="12"/>
  <c r="AX179" i="12"/>
  <c r="AT179" i="12"/>
  <c r="AP179" i="12"/>
  <c r="AL179" i="12"/>
  <c r="AH179" i="12"/>
  <c r="AD179" i="12"/>
  <c r="Z179" i="12"/>
  <c r="V179" i="12"/>
  <c r="R179" i="12"/>
  <c r="N179" i="12"/>
  <c r="J179" i="12"/>
  <c r="AY184" i="12"/>
  <c r="AU184" i="12"/>
  <c r="AQ184" i="12"/>
  <c r="AM184" i="12"/>
  <c r="AI184" i="12"/>
  <c r="AE184" i="12"/>
  <c r="AA184" i="12"/>
  <c r="W184" i="12"/>
  <c r="S184" i="12"/>
  <c r="O184" i="12"/>
  <c r="K184" i="12"/>
  <c r="BA183" i="12"/>
  <c r="AW183" i="12"/>
  <c r="AS183" i="12"/>
  <c r="AO183" i="12"/>
  <c r="AK183" i="12"/>
  <c r="AG183" i="12"/>
  <c r="AC183" i="12"/>
  <c r="Y183" i="12"/>
  <c r="U183" i="12"/>
  <c r="Q183" i="12"/>
  <c r="M183" i="12"/>
  <c r="I183" i="12"/>
  <c r="AY182" i="12"/>
  <c r="AU182" i="12"/>
  <c r="AQ182" i="12"/>
  <c r="AM182" i="12"/>
  <c r="AI182" i="12"/>
  <c r="AE182" i="12"/>
  <c r="AA182" i="12"/>
  <c r="W182" i="12"/>
  <c r="S182" i="12"/>
  <c r="O182" i="12"/>
  <c r="K182" i="12"/>
  <c r="BA181" i="12"/>
  <c r="AW181" i="12"/>
  <c r="AS181" i="12"/>
  <c r="AO181" i="12"/>
  <c r="AK181" i="12"/>
  <c r="AG181" i="12"/>
  <c r="AC181" i="12"/>
  <c r="Y181" i="12"/>
  <c r="U181" i="12"/>
  <c r="Q181" i="12"/>
  <c r="M181" i="12"/>
  <c r="I181" i="12"/>
  <c r="AY180" i="12"/>
  <c r="AU180" i="12"/>
  <c r="AQ180" i="12"/>
  <c r="AM180" i="12"/>
  <c r="AI180" i="12"/>
  <c r="AE180" i="12"/>
  <c r="AA180" i="12"/>
  <c r="W180" i="12"/>
  <c r="S180" i="12"/>
  <c r="O180" i="12"/>
  <c r="AX184" i="12"/>
  <c r="AT184" i="12"/>
  <c r="AP184" i="12"/>
  <c r="AL184" i="12"/>
  <c r="AH184" i="12"/>
  <c r="AD184" i="12"/>
  <c r="Z184" i="12"/>
  <c r="V184" i="12"/>
  <c r="R184" i="12"/>
  <c r="N184" i="12"/>
  <c r="J184" i="12"/>
  <c r="AZ183" i="12"/>
  <c r="AV183" i="12"/>
  <c r="AR183" i="12"/>
  <c r="AN183" i="12"/>
  <c r="AJ183" i="12"/>
  <c r="AF183" i="12"/>
  <c r="AB183" i="12"/>
  <c r="X183" i="12"/>
  <c r="T183" i="12"/>
  <c r="P183" i="12"/>
  <c r="L183" i="12"/>
  <c r="H183" i="12"/>
  <c r="AX182" i="12"/>
  <c r="AT182" i="12"/>
  <c r="AP182" i="12"/>
  <c r="AL182" i="12"/>
  <c r="AH182" i="12"/>
  <c r="AD182" i="12"/>
  <c r="Z182" i="12"/>
  <c r="V182" i="12"/>
  <c r="R182" i="12"/>
  <c r="N182" i="12"/>
  <c r="J182" i="12"/>
  <c r="AZ181" i="12"/>
  <c r="AV181" i="12"/>
  <c r="AR181" i="12"/>
  <c r="AN181" i="12"/>
  <c r="AJ181" i="12"/>
  <c r="AF181" i="12"/>
  <c r="AB181" i="12"/>
  <c r="X181" i="12"/>
  <c r="T181" i="12"/>
  <c r="P181" i="12"/>
  <c r="L181" i="12"/>
  <c r="H181" i="12"/>
  <c r="AX180" i="12"/>
  <c r="AT180" i="12"/>
  <c r="AP180" i="12"/>
  <c r="AL180" i="12"/>
  <c r="AH180" i="12"/>
  <c r="AD180" i="12"/>
  <c r="Z180" i="12"/>
  <c r="V180" i="12"/>
  <c r="R180" i="12"/>
  <c r="N180" i="12"/>
  <c r="J180" i="12"/>
  <c r="AZ179" i="12"/>
  <c r="AV179" i="12"/>
  <c r="AR179" i="12"/>
  <c r="AN179" i="12"/>
  <c r="AJ179" i="12"/>
  <c r="AF179" i="12"/>
  <c r="AB179" i="12"/>
  <c r="X179" i="12"/>
  <c r="T179" i="12"/>
  <c r="P179" i="12"/>
  <c r="L179" i="12"/>
  <c r="K180" i="12"/>
  <c r="AW179" i="12"/>
  <c r="AO179" i="12"/>
  <c r="AG179" i="12"/>
  <c r="Y179" i="12"/>
  <c r="Q179" i="12"/>
  <c r="I179" i="12"/>
  <c r="I180" i="12"/>
  <c r="AU179" i="12"/>
  <c r="AM179" i="12"/>
  <c r="AE179" i="12"/>
  <c r="W179" i="12"/>
  <c r="O179" i="12"/>
  <c r="BA179" i="12"/>
  <c r="AS179" i="12"/>
  <c r="AK179" i="12"/>
  <c r="AC179" i="12"/>
  <c r="U179" i="12"/>
  <c r="M179" i="12"/>
  <c r="AY179" i="12"/>
  <c r="AQ179" i="12"/>
  <c r="AI179" i="12"/>
  <c r="AA179" i="12"/>
  <c r="S179" i="12"/>
  <c r="K179" i="12"/>
  <c r="H179" i="12"/>
  <c r="BB12" i="12"/>
  <c r="G12" i="12" s="1"/>
  <c r="C12" i="12"/>
  <c r="C12" i="17"/>
  <c r="C11" i="17"/>
  <c r="CB265" i="15"/>
  <c r="BW265" i="15"/>
  <c r="BV265" i="15"/>
  <c r="BS265" i="15"/>
  <c r="BM265" i="15"/>
  <c r="BL265" i="15"/>
  <c r="BI265" i="15"/>
  <c r="CB264" i="15"/>
  <c r="BW264" i="15"/>
  <c r="BV264" i="15"/>
  <c r="BS264" i="15"/>
  <c r="BM264" i="15"/>
  <c r="BL264" i="15"/>
  <c r="BI264" i="15"/>
  <c r="BB253" i="15"/>
  <c r="BB252" i="15"/>
  <c r="CU251" i="15"/>
  <c r="CH251" i="15"/>
  <c r="BU251" i="15"/>
  <c r="BB250" i="15"/>
  <c r="BB249" i="15"/>
  <c r="AR215" i="15"/>
  <c r="P215" i="15"/>
  <c r="CC211" i="15" s="1"/>
  <c r="B215" i="15"/>
  <c r="AR214" i="15"/>
  <c r="P214" i="15"/>
  <c r="B214" i="15"/>
  <c r="BM212" i="15"/>
  <c r="BL212" i="15"/>
  <c r="CJ211" i="15"/>
  <c r="CI211" i="15"/>
  <c r="CH211" i="15"/>
  <c r="CF211" i="15"/>
  <c r="CE211" i="15"/>
  <c r="CD211" i="15"/>
  <c r="CB211" i="15"/>
  <c r="CA211" i="15"/>
  <c r="BZ211" i="15"/>
  <c r="BX211" i="15"/>
  <c r="BW211" i="15"/>
  <c r="BV211" i="15"/>
  <c r="BS211" i="15"/>
  <c r="BN211" i="15"/>
  <c r="BJ211" i="15"/>
  <c r="BI211" i="15"/>
  <c r="CJ210" i="15"/>
  <c r="CJ212" i="15" s="1"/>
  <c r="CI210" i="15"/>
  <c r="CI212" i="15" s="1"/>
  <c r="CH210" i="15"/>
  <c r="CH212" i="15" s="1"/>
  <c r="CF210" i="15"/>
  <c r="CF212" i="15" s="1"/>
  <c r="CE210" i="15"/>
  <c r="CE212" i="15" s="1"/>
  <c r="CD210" i="15"/>
  <c r="CD212" i="15" s="1"/>
  <c r="CB210" i="15"/>
  <c r="CB212" i="15" s="1"/>
  <c r="CA210" i="15"/>
  <c r="CA212" i="15" s="1"/>
  <c r="BZ210" i="15"/>
  <c r="BZ212" i="15" s="1"/>
  <c r="BX210" i="15"/>
  <c r="BX212" i="15" s="1"/>
  <c r="BW210" i="15"/>
  <c r="BW212" i="15" s="1"/>
  <c r="BV210" i="15"/>
  <c r="BV212" i="15" s="1"/>
  <c r="BN210" i="15"/>
  <c r="BJ210" i="15"/>
  <c r="BI210" i="15"/>
  <c r="AR210" i="15"/>
  <c r="BY211" i="15" s="1"/>
  <c r="P210" i="15"/>
  <c r="AA210" i="15" s="1"/>
  <c r="B210" i="15"/>
  <c r="AR209" i="15"/>
  <c r="P209" i="15"/>
  <c r="B209" i="15"/>
  <c r="P24" i="21"/>
  <c r="S24" i="21"/>
  <c r="H24" i="21"/>
  <c r="I24" i="21"/>
  <c r="G24" i="21"/>
  <c r="CD201" i="15"/>
  <c r="CC201" i="15"/>
  <c r="BM201" i="15"/>
  <c r="BP201" i="15" s="1"/>
  <c r="BH201" i="15"/>
  <c r="AX201" i="15"/>
  <c r="AW201" i="15"/>
  <c r="AT201" i="15"/>
  <c r="AR201" i="15"/>
  <c r="AR202" i="15" s="1"/>
  <c r="AQ201" i="15"/>
  <c r="AP201" i="15"/>
  <c r="AN201" i="15"/>
  <c r="AM201" i="15"/>
  <c r="AL201" i="15"/>
  <c r="AK201" i="15"/>
  <c r="AJ201" i="15"/>
  <c r="AI201" i="15"/>
  <c r="AG201" i="15"/>
  <c r="AF201" i="15"/>
  <c r="AE201" i="15" a="1"/>
  <c r="AE201" i="15" s="1"/>
  <c r="AB201" i="15"/>
  <c r="N201" i="15"/>
  <c r="CD200" i="15"/>
  <c r="CC200" i="15"/>
  <c r="BM200" i="15"/>
  <c r="BH200" i="15"/>
  <c r="AX200" i="15"/>
  <c r="AW200" i="15"/>
  <c r="AT200" i="15"/>
  <c r="AQ200" i="15"/>
  <c r="AP200" i="15"/>
  <c r="AP202" i="15" s="1"/>
  <c r="AN200" i="15"/>
  <c r="AM200" i="15"/>
  <c r="AM202" i="15" s="1"/>
  <c r="AL200" i="15"/>
  <c r="AK200" i="15"/>
  <c r="AK202" i="15" s="1"/>
  <c r="AJ200" i="15"/>
  <c r="AI200" i="15"/>
  <c r="AI202" i="15" s="1"/>
  <c r="AG200" i="15"/>
  <c r="AG202" i="15" s="1"/>
  <c r="AF200" i="15"/>
  <c r="AF202" i="15" s="1"/>
  <c r="AE200" i="15" a="1"/>
  <c r="AE200" i="15" s="1"/>
  <c r="AB200" i="15"/>
  <c r="AB202" i="15" s="1"/>
  <c r="N200" i="15"/>
  <c r="AR188" i="15"/>
  <c r="P188" i="15"/>
  <c r="CC184" i="15" s="1"/>
  <c r="B188" i="15"/>
  <c r="AR187" i="15"/>
  <c r="P187" i="15"/>
  <c r="B187" i="15"/>
  <c r="BM185" i="15"/>
  <c r="BL185" i="15"/>
  <c r="CJ184" i="15"/>
  <c r="CI184" i="15"/>
  <c r="CH184" i="15"/>
  <c r="CF184" i="15"/>
  <c r="CE184" i="15"/>
  <c r="CD184" i="15"/>
  <c r="CB184" i="15"/>
  <c r="CA184" i="15"/>
  <c r="BZ184" i="15"/>
  <c r="BX184" i="15"/>
  <c r="BW184" i="15"/>
  <c r="BV184" i="15"/>
  <c r="BS184" i="15"/>
  <c r="BN184" i="15"/>
  <c r="BJ184" i="15"/>
  <c r="BI184" i="15"/>
  <c r="CJ183" i="15"/>
  <c r="CJ185" i="15" s="1"/>
  <c r="CI183" i="15"/>
  <c r="CH183" i="15"/>
  <c r="CH185" i="15" s="1"/>
  <c r="CF183" i="15"/>
  <c r="CF185" i="15" s="1"/>
  <c r="CE183" i="15"/>
  <c r="CE185" i="15" s="1"/>
  <c r="CD183" i="15"/>
  <c r="CD185" i="15" s="1"/>
  <c r="CB183" i="15"/>
  <c r="CB185" i="15" s="1"/>
  <c r="CA183" i="15"/>
  <c r="CA185" i="15" s="1"/>
  <c r="BZ183" i="15"/>
  <c r="BZ185" i="15" s="1"/>
  <c r="BX183" i="15"/>
  <c r="BX185" i="15" s="1"/>
  <c r="BW183" i="15"/>
  <c r="BW185" i="15" s="1"/>
  <c r="BV183" i="15"/>
  <c r="BV185" i="15" s="1"/>
  <c r="BS183" i="15"/>
  <c r="BN183" i="15"/>
  <c r="BN185" i="15" s="1"/>
  <c r="BJ183" i="15"/>
  <c r="BJ185" i="15" s="1"/>
  <c r="BI183" i="15"/>
  <c r="AR183" i="15"/>
  <c r="BY184" i="15" s="1"/>
  <c r="P183" i="15"/>
  <c r="AA183" i="15" s="1"/>
  <c r="B183" i="15"/>
  <c r="AR182" i="15"/>
  <c r="P182" i="15"/>
  <c r="B182" i="15"/>
  <c r="P23" i="21"/>
  <c r="S23" i="21"/>
  <c r="H23" i="21"/>
  <c r="R23" i="21"/>
  <c r="I23" i="21"/>
  <c r="G23" i="21"/>
  <c r="CD174" i="15"/>
  <c r="CC174" i="15"/>
  <c r="BM174" i="15"/>
  <c r="BH174" i="15"/>
  <c r="AX174" i="15"/>
  <c r="BU174" i="15" s="1"/>
  <c r="BW174" i="15" s="1"/>
  <c r="AW174" i="15"/>
  <c r="AT174" i="15"/>
  <c r="AR174" i="15"/>
  <c r="AQ174" i="15"/>
  <c r="AP174" i="15"/>
  <c r="AN174" i="15"/>
  <c r="AM174" i="15"/>
  <c r="AL174" i="15"/>
  <c r="AK174" i="15"/>
  <c r="AJ174" i="15"/>
  <c r="AI174" i="15"/>
  <c r="AG174" i="15"/>
  <c r="AF174" i="15"/>
  <c r="AE174" i="15" a="1"/>
  <c r="AE174" i="15" s="1"/>
  <c r="AB174" i="15"/>
  <c r="N174" i="15"/>
  <c r="CD173" i="15"/>
  <c r="CC173" i="15"/>
  <c r="BM173" i="15"/>
  <c r="BP173" i="15" s="1"/>
  <c r="BH173" i="15"/>
  <c r="AX173" i="15"/>
  <c r="AW173" i="15"/>
  <c r="AT173" i="15"/>
  <c r="AR173" i="15"/>
  <c r="AQ173" i="15"/>
  <c r="AP173" i="15"/>
  <c r="AN173" i="15"/>
  <c r="AM173" i="15"/>
  <c r="AL173" i="15"/>
  <c r="AK173" i="15"/>
  <c r="AJ173" i="15"/>
  <c r="AI173" i="15"/>
  <c r="AG173" i="15"/>
  <c r="AF173" i="15"/>
  <c r="AE173" i="15" a="1"/>
  <c r="AE173" i="15" s="1"/>
  <c r="AB173" i="15"/>
  <c r="N173" i="15"/>
  <c r="AR161" i="15"/>
  <c r="BC161" i="15" s="1"/>
  <c r="P161" i="15"/>
  <c r="CC157" i="15" s="1"/>
  <c r="B161" i="15"/>
  <c r="AR160" i="15"/>
  <c r="P160" i="15"/>
  <c r="B160" i="15"/>
  <c r="BM158" i="15"/>
  <c r="BL158" i="15"/>
  <c r="CJ157" i="15"/>
  <c r="CI157" i="15"/>
  <c r="CH157" i="15"/>
  <c r="CF157" i="15"/>
  <c r="CE157" i="15"/>
  <c r="CD157" i="15"/>
  <c r="CB157" i="15"/>
  <c r="CA157" i="15"/>
  <c r="BZ157" i="15"/>
  <c r="BX157" i="15"/>
  <c r="BW157" i="15"/>
  <c r="BV157" i="15"/>
  <c r="BS157" i="15"/>
  <c r="BN157" i="15"/>
  <c r="BJ157" i="15"/>
  <c r="BI157" i="15"/>
  <c r="CJ156" i="15"/>
  <c r="CJ158" i="15" s="1"/>
  <c r="CI156" i="15"/>
  <c r="CI158" i="15" s="1"/>
  <c r="CH156" i="15"/>
  <c r="CH158" i="15" s="1"/>
  <c r="CF156" i="15"/>
  <c r="CF158" i="15" s="1"/>
  <c r="CE156" i="15"/>
  <c r="CE158" i="15" s="1"/>
  <c r="CD156" i="15"/>
  <c r="CD158" i="15" s="1"/>
  <c r="CB156" i="15"/>
  <c r="CB158" i="15" s="1"/>
  <c r="CA156" i="15"/>
  <c r="CA158" i="15" s="1"/>
  <c r="BZ156" i="15"/>
  <c r="BZ158" i="15" s="1"/>
  <c r="BX156" i="15"/>
  <c r="BX158" i="15" s="1"/>
  <c r="BW156" i="15"/>
  <c r="BW158" i="15" s="1"/>
  <c r="BV156" i="15"/>
  <c r="BV158" i="15" s="1"/>
  <c r="BS156" i="15"/>
  <c r="BN156" i="15"/>
  <c r="BJ156" i="15"/>
  <c r="BJ158" i="15" s="1"/>
  <c r="BI156" i="15"/>
  <c r="AR156" i="15"/>
  <c r="BY157" i="15" s="1"/>
  <c r="P156" i="15"/>
  <c r="BU157" i="15" s="1"/>
  <c r="B156" i="15"/>
  <c r="AR155" i="15"/>
  <c r="P155" i="15"/>
  <c r="B155" i="15"/>
  <c r="G22" i="21"/>
  <c r="CD147" i="15"/>
  <c r="CC147" i="15"/>
  <c r="CA147" i="15"/>
  <c r="BM147" i="15"/>
  <c r="BH147" i="15"/>
  <c r="AX147" i="15"/>
  <c r="BU147" i="15" s="1"/>
  <c r="BW147" i="15" s="1"/>
  <c r="AW147" i="15"/>
  <c r="AT147" i="15"/>
  <c r="AR147" i="15"/>
  <c r="AQ147" i="15"/>
  <c r="AP147" i="15"/>
  <c r="AN147" i="15"/>
  <c r="AM147" i="15"/>
  <c r="AL147" i="15"/>
  <c r="AK147" i="15"/>
  <c r="AJ147" i="15"/>
  <c r="AI147" i="15"/>
  <c r="AG147" i="15"/>
  <c r="AF147" i="15"/>
  <c r="AE147" i="15" a="1"/>
  <c r="AE147" i="15" s="1"/>
  <c r="AB147" i="15"/>
  <c r="N147" i="15"/>
  <c r="CD146" i="15"/>
  <c r="CC146" i="15"/>
  <c r="BM146" i="15"/>
  <c r="BH146" i="15"/>
  <c r="AX146" i="15"/>
  <c r="AW146" i="15"/>
  <c r="AT146" i="15"/>
  <c r="AR146" i="15"/>
  <c r="AQ146" i="15"/>
  <c r="AP146" i="15"/>
  <c r="AN146" i="15"/>
  <c r="AM146" i="15"/>
  <c r="AL146" i="15"/>
  <c r="AK146" i="15"/>
  <c r="AJ146" i="15"/>
  <c r="AI146" i="15"/>
  <c r="AG146" i="15"/>
  <c r="AF146" i="15"/>
  <c r="AE146" i="15" a="1"/>
  <c r="AE146" i="15" s="1"/>
  <c r="AB146" i="15"/>
  <c r="N146" i="15"/>
  <c r="AR134" i="15"/>
  <c r="P134" i="15"/>
  <c r="B134" i="15"/>
  <c r="CC129" i="15"/>
  <c r="BM131" i="15"/>
  <c r="BL131" i="15"/>
  <c r="CJ130" i="15"/>
  <c r="CI130" i="15"/>
  <c r="CH130" i="15"/>
  <c r="CF130" i="15"/>
  <c r="CE130" i="15"/>
  <c r="CD130" i="15"/>
  <c r="CB130" i="15"/>
  <c r="CA130" i="15"/>
  <c r="BZ130" i="15"/>
  <c r="BX130" i="15"/>
  <c r="BW130" i="15"/>
  <c r="BV130" i="15"/>
  <c r="BS130" i="15"/>
  <c r="BN130" i="15"/>
  <c r="BJ130" i="15"/>
  <c r="BI130" i="15"/>
  <c r="CJ129" i="15"/>
  <c r="CJ131" i="15" s="1"/>
  <c r="CI129" i="15"/>
  <c r="CH129" i="15"/>
  <c r="CH131" i="15" s="1"/>
  <c r="CF129" i="15"/>
  <c r="CF131" i="15" s="1"/>
  <c r="CE129" i="15"/>
  <c r="CD129" i="15"/>
  <c r="CD131" i="15" s="1"/>
  <c r="CB129" i="15"/>
  <c r="CB131" i="15" s="1"/>
  <c r="CA129" i="15"/>
  <c r="BZ129" i="15"/>
  <c r="BX129" i="15"/>
  <c r="BX131" i="15" s="1"/>
  <c r="BW129" i="15"/>
  <c r="BW131" i="15" s="1"/>
  <c r="BV129" i="15"/>
  <c r="BV131" i="15" s="1"/>
  <c r="BS129" i="15"/>
  <c r="BN129" i="15"/>
  <c r="BJ129" i="15"/>
  <c r="BI129" i="15"/>
  <c r="AR129" i="15"/>
  <c r="BY130" i="15" s="1"/>
  <c r="P129" i="15"/>
  <c r="AA129" i="15" s="1"/>
  <c r="B129" i="15"/>
  <c r="AR128" i="15"/>
  <c r="P128" i="15"/>
  <c r="B128" i="15"/>
  <c r="P21" i="21"/>
  <c r="S21" i="21"/>
  <c r="CD120" i="15"/>
  <c r="CC120" i="15"/>
  <c r="BM120" i="15"/>
  <c r="BP120" i="15" s="1"/>
  <c r="BH120" i="15"/>
  <c r="AX120" i="15"/>
  <c r="BU120" i="15" s="1"/>
  <c r="BW120" i="15" s="1"/>
  <c r="AW120" i="15"/>
  <c r="AT120" i="15"/>
  <c r="AR120" i="15"/>
  <c r="AQ120" i="15"/>
  <c r="AP120" i="15"/>
  <c r="AN120" i="15"/>
  <c r="AM120" i="15"/>
  <c r="AL120" i="15"/>
  <c r="AK120" i="15"/>
  <c r="AJ120" i="15"/>
  <c r="AI120" i="15"/>
  <c r="AG120" i="15"/>
  <c r="AF120" i="15"/>
  <c r="AE120" i="15" a="1"/>
  <c r="AE120" i="15" s="1"/>
  <c r="AB120" i="15"/>
  <c r="N120" i="15"/>
  <c r="CD119" i="15"/>
  <c r="CC119" i="15"/>
  <c r="BM119" i="15"/>
  <c r="BH119" i="15"/>
  <c r="AX119" i="15"/>
  <c r="AW119" i="15"/>
  <c r="AT119" i="15"/>
  <c r="AR119" i="15"/>
  <c r="AQ119" i="15"/>
  <c r="AP119" i="15"/>
  <c r="AN119" i="15"/>
  <c r="AM119" i="15"/>
  <c r="AL119" i="15"/>
  <c r="AK119" i="15"/>
  <c r="AJ119" i="15"/>
  <c r="AI119" i="15"/>
  <c r="AG119" i="15"/>
  <c r="AF119" i="15"/>
  <c r="AE119" i="15" a="1"/>
  <c r="AE119" i="15" s="1"/>
  <c r="AB119" i="15"/>
  <c r="N119" i="15"/>
  <c r="AR107" i="15"/>
  <c r="BC107" i="15" s="1"/>
  <c r="P107" i="15"/>
  <c r="B107" i="15"/>
  <c r="AR106" i="15"/>
  <c r="P106" i="15"/>
  <c r="B106" i="15"/>
  <c r="BM104" i="15"/>
  <c r="BL104" i="15"/>
  <c r="CJ103" i="15"/>
  <c r="CI103" i="15"/>
  <c r="CH103" i="15"/>
  <c r="CF103" i="15"/>
  <c r="CE103" i="15"/>
  <c r="CD103" i="15"/>
  <c r="CB103" i="15"/>
  <c r="CA103" i="15"/>
  <c r="BZ103" i="15"/>
  <c r="BX103" i="15"/>
  <c r="BW103" i="15"/>
  <c r="BV103" i="15"/>
  <c r="BS103" i="15"/>
  <c r="BN103" i="15"/>
  <c r="BJ103" i="15"/>
  <c r="BI103" i="15"/>
  <c r="CJ102" i="15"/>
  <c r="CJ104" i="15" s="1"/>
  <c r="CI102" i="15"/>
  <c r="CI104" i="15" s="1"/>
  <c r="CH102" i="15"/>
  <c r="CH104" i="15" s="1"/>
  <c r="CF102" i="15"/>
  <c r="CF104" i="15" s="1"/>
  <c r="CE102" i="15"/>
  <c r="CE104" i="15" s="1"/>
  <c r="CD102" i="15"/>
  <c r="CD104" i="15" s="1"/>
  <c r="CB102" i="15"/>
  <c r="CB104" i="15" s="1"/>
  <c r="CA102" i="15"/>
  <c r="BZ102" i="15"/>
  <c r="BZ104" i="15" s="1"/>
  <c r="BX102" i="15"/>
  <c r="BX104" i="15" s="1"/>
  <c r="BW102" i="15"/>
  <c r="BW104" i="15" s="1"/>
  <c r="BV102" i="15"/>
  <c r="BV104" i="15" s="1"/>
  <c r="BS102" i="15"/>
  <c r="BN102" i="15"/>
  <c r="BJ102" i="15"/>
  <c r="BI102" i="15"/>
  <c r="AR102" i="15"/>
  <c r="P102" i="15"/>
  <c r="AA102" i="15" s="1"/>
  <c r="B102" i="15"/>
  <c r="AR101" i="15"/>
  <c r="P101" i="15"/>
  <c r="B101" i="15"/>
  <c r="P19" i="21"/>
  <c r="S19" i="21"/>
  <c r="H19" i="21"/>
  <c r="I19" i="21"/>
  <c r="CD93" i="15"/>
  <c r="CC93" i="15"/>
  <c r="BM93" i="15"/>
  <c r="BP93" i="15" s="1"/>
  <c r="BH93" i="15"/>
  <c r="AX93" i="15"/>
  <c r="BU93" i="15" s="1"/>
  <c r="BW93" i="15" s="1"/>
  <c r="AW93" i="15"/>
  <c r="AT93" i="15"/>
  <c r="AR93" i="15"/>
  <c r="AQ93" i="15"/>
  <c r="AP93" i="15"/>
  <c r="AN93" i="15"/>
  <c r="AM93" i="15"/>
  <c r="AL93" i="15"/>
  <c r="AK93" i="15"/>
  <c r="AJ93" i="15"/>
  <c r="AI93" i="15"/>
  <c r="AG93" i="15"/>
  <c r="AF93" i="15"/>
  <c r="AE93" i="15" a="1"/>
  <c r="AE93" i="15" s="1"/>
  <c r="AB93" i="15"/>
  <c r="N93" i="15"/>
  <c r="CD92" i="15"/>
  <c r="CC92" i="15"/>
  <c r="BM92" i="15"/>
  <c r="BH92" i="15"/>
  <c r="AX92" i="15"/>
  <c r="AW92" i="15"/>
  <c r="AT92" i="15"/>
  <c r="AR92" i="15"/>
  <c r="AQ92" i="15"/>
  <c r="AP92" i="15"/>
  <c r="AN92" i="15"/>
  <c r="AM92" i="15"/>
  <c r="AL92" i="15"/>
  <c r="AK92" i="15"/>
  <c r="AJ92" i="15"/>
  <c r="AI92" i="15"/>
  <c r="AG92" i="15"/>
  <c r="AF92" i="15"/>
  <c r="AE92" i="15" a="1"/>
  <c r="AE92" i="15" s="1"/>
  <c r="AB92" i="15"/>
  <c r="N92" i="15"/>
  <c r="AR80" i="15"/>
  <c r="BC80" i="15" s="1"/>
  <c r="P80" i="15"/>
  <c r="AA80" i="15" s="1"/>
  <c r="B80" i="15"/>
  <c r="AR79" i="15"/>
  <c r="P79" i="15"/>
  <c r="B79" i="15"/>
  <c r="BM77" i="15"/>
  <c r="BL77" i="15"/>
  <c r="CJ76" i="15"/>
  <c r="CI76" i="15"/>
  <c r="CH76" i="15"/>
  <c r="CF76" i="15"/>
  <c r="CE76" i="15"/>
  <c r="CD76" i="15"/>
  <c r="CB76" i="15"/>
  <c r="CA76" i="15"/>
  <c r="BZ76" i="15"/>
  <c r="BX76" i="15"/>
  <c r="BW76" i="15"/>
  <c r="BV76" i="15"/>
  <c r="BS76" i="15"/>
  <c r="BN76" i="15"/>
  <c r="BJ76" i="15"/>
  <c r="BI76" i="15"/>
  <c r="CJ75" i="15"/>
  <c r="CJ77" i="15" s="1"/>
  <c r="CI75" i="15"/>
  <c r="CI77" i="15" s="1"/>
  <c r="CH75" i="15"/>
  <c r="CH77" i="15" s="1"/>
  <c r="CF75" i="15"/>
  <c r="CF77" i="15" s="1"/>
  <c r="CE75" i="15"/>
  <c r="CD75" i="15"/>
  <c r="CB75" i="15"/>
  <c r="CB77" i="15" s="1"/>
  <c r="CA75" i="15"/>
  <c r="BZ75" i="15"/>
  <c r="BZ77" i="15" s="1"/>
  <c r="BX75" i="15"/>
  <c r="BX77" i="15" s="1"/>
  <c r="BW75" i="15"/>
  <c r="BW77" i="15" s="1"/>
  <c r="BV75" i="15"/>
  <c r="BV77" i="15" s="1"/>
  <c r="BS75" i="15"/>
  <c r="BN75" i="15"/>
  <c r="BJ75" i="15"/>
  <c r="BI75" i="15"/>
  <c r="AR75" i="15"/>
  <c r="BC75" i="15" s="1"/>
  <c r="P75" i="15"/>
  <c r="AA75" i="15" s="1"/>
  <c r="B75" i="15"/>
  <c r="AR74" i="15"/>
  <c r="P74" i="15"/>
  <c r="B74" i="15"/>
  <c r="P18" i="21"/>
  <c r="S18" i="21"/>
  <c r="H18" i="21"/>
  <c r="I18" i="21"/>
  <c r="G18" i="21"/>
  <c r="CD66" i="15"/>
  <c r="CC66" i="15"/>
  <c r="BM66" i="15"/>
  <c r="BP66" i="15" s="1"/>
  <c r="BH66" i="15"/>
  <c r="AX66" i="15"/>
  <c r="BU66" i="15" s="1"/>
  <c r="BW66" i="15" s="1"/>
  <c r="AW66" i="15"/>
  <c r="AT66" i="15"/>
  <c r="AR66" i="15"/>
  <c r="AQ66" i="15"/>
  <c r="AP66" i="15"/>
  <c r="AN66" i="15"/>
  <c r="AM66" i="15"/>
  <c r="AL66" i="15"/>
  <c r="AK66" i="15"/>
  <c r="AJ66" i="15"/>
  <c r="AI66" i="15"/>
  <c r="AG66" i="15"/>
  <c r="AF66" i="15"/>
  <c r="AE66" i="15" a="1"/>
  <c r="AE66" i="15" s="1"/>
  <c r="AB66" i="15"/>
  <c r="N66" i="15"/>
  <c r="CD65" i="15"/>
  <c r="CC65" i="15"/>
  <c r="BM65" i="15"/>
  <c r="BH65" i="15"/>
  <c r="AX65" i="15"/>
  <c r="AW65" i="15"/>
  <c r="AT65" i="15"/>
  <c r="AR65" i="15"/>
  <c r="AQ65" i="15"/>
  <c r="AP65" i="15"/>
  <c r="AN65" i="15"/>
  <c r="AM65" i="15"/>
  <c r="AL65" i="15"/>
  <c r="AK65" i="15"/>
  <c r="AJ65" i="15"/>
  <c r="AI65" i="15"/>
  <c r="AG65" i="15"/>
  <c r="AF65" i="15"/>
  <c r="AE65" i="15" a="1"/>
  <c r="AE65" i="15" s="1"/>
  <c r="AB65" i="15"/>
  <c r="N65" i="15"/>
  <c r="AR53" i="15"/>
  <c r="BC53" i="15" s="1"/>
  <c r="P53" i="15"/>
  <c r="CC49" i="15" s="1"/>
  <c r="B53" i="15"/>
  <c r="AR52" i="15"/>
  <c r="P52" i="15"/>
  <c r="B52" i="15"/>
  <c r="BM50" i="15"/>
  <c r="BL50" i="15"/>
  <c r="CJ49" i="15"/>
  <c r="CI49" i="15"/>
  <c r="CH49" i="15"/>
  <c r="CF49" i="15"/>
  <c r="CE49" i="15"/>
  <c r="CD49" i="15"/>
  <c r="CB49" i="15"/>
  <c r="CA49" i="15"/>
  <c r="BZ49" i="15"/>
  <c r="BX49" i="15"/>
  <c r="BW49" i="15"/>
  <c r="BV49" i="15"/>
  <c r="BS49" i="15"/>
  <c r="BN49" i="15"/>
  <c r="BJ49" i="15"/>
  <c r="BI49" i="15"/>
  <c r="CJ48" i="15"/>
  <c r="CJ50" i="15" s="1"/>
  <c r="CI48" i="15"/>
  <c r="CI50" i="15" s="1"/>
  <c r="CH48" i="15"/>
  <c r="CH50" i="15" s="1"/>
  <c r="CF48" i="15"/>
  <c r="CF50" i="15" s="1"/>
  <c r="CE48" i="15"/>
  <c r="CE50" i="15" s="1"/>
  <c r="CD48" i="15"/>
  <c r="CD50" i="15" s="1"/>
  <c r="CB48" i="15"/>
  <c r="CB50" i="15" s="1"/>
  <c r="CA48" i="15"/>
  <c r="CA50" i="15" s="1"/>
  <c r="BZ48" i="15"/>
  <c r="BZ50" i="15" s="1"/>
  <c r="BX48" i="15"/>
  <c r="BX50" i="15" s="1"/>
  <c r="BW48" i="15"/>
  <c r="BW50" i="15" s="1"/>
  <c r="BV48" i="15"/>
  <c r="BV50" i="15" s="1"/>
  <c r="BS48" i="15"/>
  <c r="BN48" i="15"/>
  <c r="BJ48" i="15"/>
  <c r="BI48" i="15"/>
  <c r="AR48" i="15"/>
  <c r="BY49" i="15" s="1"/>
  <c r="P48" i="15"/>
  <c r="AA48" i="15" s="1"/>
  <c r="B48" i="15"/>
  <c r="AR47" i="15"/>
  <c r="P47" i="15"/>
  <c r="B47" i="15"/>
  <c r="CD39" i="15"/>
  <c r="CC39" i="15"/>
  <c r="BM39" i="15"/>
  <c r="BP39" i="15" s="1"/>
  <c r="BH39" i="15"/>
  <c r="AX39" i="15"/>
  <c r="AW39" i="15"/>
  <c r="AT39" i="15"/>
  <c r="AR39" i="15"/>
  <c r="AQ39" i="15"/>
  <c r="AP39" i="15"/>
  <c r="AN39" i="15"/>
  <c r="AM39" i="15"/>
  <c r="AL39" i="15"/>
  <c r="AK39" i="15"/>
  <c r="AJ39" i="15"/>
  <c r="AI39" i="15"/>
  <c r="AG39" i="15"/>
  <c r="AF39" i="15"/>
  <c r="AE39" i="15" a="1"/>
  <c r="AE39" i="15" s="1"/>
  <c r="AB39" i="15"/>
  <c r="N39" i="15"/>
  <c r="CD38" i="15"/>
  <c r="CC38" i="15"/>
  <c r="BM38" i="15"/>
  <c r="BH38" i="15"/>
  <c r="AX38" i="15"/>
  <c r="AW38" i="15"/>
  <c r="AT38" i="15"/>
  <c r="AR38" i="15"/>
  <c r="AQ38" i="15"/>
  <c r="AP38" i="15"/>
  <c r="AN38" i="15"/>
  <c r="AM38" i="15"/>
  <c r="AL38" i="15"/>
  <c r="AK38" i="15"/>
  <c r="AJ38" i="15"/>
  <c r="AI38" i="15"/>
  <c r="AG38" i="15"/>
  <c r="AF38" i="15"/>
  <c r="AE38" i="15" a="1"/>
  <c r="AE38" i="15" s="1"/>
  <c r="AB38" i="15"/>
  <c r="N38" i="15"/>
  <c r="CD77" i="15" l="1"/>
  <c r="AF175" i="15"/>
  <c r="AK175" i="15"/>
  <c r="AC23" i="21" s="1"/>
  <c r="AP175" i="15"/>
  <c r="AW175" i="15"/>
  <c r="AQ202" i="15"/>
  <c r="BZ131" i="15"/>
  <c r="AL202" i="15"/>
  <c r="AX202" i="15"/>
  <c r="AH24" i="21" s="1"/>
  <c r="CE77" i="15"/>
  <c r="AB67" i="15"/>
  <c r="AI67" i="15"/>
  <c r="AA18" i="21" s="1"/>
  <c r="AM67" i="15"/>
  <c r="AD18" i="21" s="1"/>
  <c r="AR67" i="15"/>
  <c r="CA77" i="15"/>
  <c r="CA104" i="15"/>
  <c r="CI131" i="15"/>
  <c r="CE131" i="15"/>
  <c r="AF40" i="15"/>
  <c r="AK40" i="15"/>
  <c r="AP40" i="15"/>
  <c r="AW40" i="15"/>
  <c r="CA131" i="15"/>
  <c r="AG175" i="15"/>
  <c r="CI185" i="15"/>
  <c r="BJ212" i="15"/>
  <c r="BN212" i="15"/>
  <c r="CC121" i="15"/>
  <c r="CD67" i="15"/>
  <c r="AG40" i="15"/>
  <c r="AL40" i="15"/>
  <c r="AE17" i="21" s="1"/>
  <c r="AX40" i="15"/>
  <c r="CC40" i="15"/>
  <c r="AE67" i="15"/>
  <c r="AJ67" i="15"/>
  <c r="AN67" i="15"/>
  <c r="AT67" i="15"/>
  <c r="CD121" i="15"/>
  <c r="AL175" i="15"/>
  <c r="AE23" i="21" s="1"/>
  <c r="AQ175" i="15"/>
  <c r="X23" i="21" s="1"/>
  <c r="AX175" i="15"/>
  <c r="AH23" i="21" s="1"/>
  <c r="AQ40" i="15"/>
  <c r="AI40" i="15"/>
  <c r="AR40" i="15"/>
  <c r="AF67" i="15"/>
  <c r="V18" i="21" s="1"/>
  <c r="AK67" i="15"/>
  <c r="AC18" i="21" s="1"/>
  <c r="AP67" i="15"/>
  <c r="BQ65" i="15"/>
  <c r="BT65" i="15" s="1"/>
  <c r="AW67" i="15"/>
  <c r="AJ18" i="21" s="1"/>
  <c r="BX67" i="15"/>
  <c r="CC94" i="15"/>
  <c r="BM121" i="15"/>
  <c r="AB175" i="15"/>
  <c r="AI175" i="15"/>
  <c r="AA23" i="21" s="1"/>
  <c r="AM175" i="15"/>
  <c r="AD23" i="21" s="1"/>
  <c r="AR175" i="15"/>
  <c r="AT202" i="15"/>
  <c r="CA40" i="15"/>
  <c r="BX40" i="15"/>
  <c r="BP92" i="15"/>
  <c r="BP94" i="15" s="1"/>
  <c r="BM94" i="15"/>
  <c r="BP65" i="15"/>
  <c r="BP67" i="15" s="1"/>
  <c r="BM67" i="15"/>
  <c r="CA94" i="15"/>
  <c r="BX94" i="15"/>
  <c r="AB40" i="15"/>
  <c r="AM40" i="15"/>
  <c r="CD40" i="15"/>
  <c r="AE40" i="15"/>
  <c r="AJ40" i="15"/>
  <c r="AN40" i="15"/>
  <c r="AT40" i="15"/>
  <c r="BM40" i="15"/>
  <c r="AG67" i="15"/>
  <c r="AL67" i="15"/>
  <c r="AQ67" i="15"/>
  <c r="X18" i="21" s="1"/>
  <c r="AX67" i="15"/>
  <c r="AH18" i="21" s="1"/>
  <c r="CC67" i="15"/>
  <c r="CD94" i="15"/>
  <c r="CA121" i="15"/>
  <c r="BX121" i="15"/>
  <c r="AE175" i="15"/>
  <c r="AJ175" i="15"/>
  <c r="AB23" i="21" s="1"/>
  <c r="AN175" i="15"/>
  <c r="AT175" i="15"/>
  <c r="AE202" i="15"/>
  <c r="AJ202" i="15"/>
  <c r="AN202" i="15"/>
  <c r="AW202" i="15"/>
  <c r="AJ24" i="21" s="1"/>
  <c r="AF94" i="15"/>
  <c r="AK94" i="15"/>
  <c r="AC19" i="21" s="1"/>
  <c r="AP94" i="15"/>
  <c r="AW94" i="15"/>
  <c r="AJ19" i="21" s="1"/>
  <c r="AG121" i="15"/>
  <c r="AL121" i="15"/>
  <c r="AQ121" i="15"/>
  <c r="X21" i="21" s="1"/>
  <c r="AX121" i="15"/>
  <c r="BX202" i="15"/>
  <c r="P211" i="15"/>
  <c r="P216" i="15"/>
  <c r="AI121" i="15"/>
  <c r="AA21" i="21" s="1"/>
  <c r="AM121" i="15"/>
  <c r="AD21" i="21" s="1"/>
  <c r="AR121" i="15"/>
  <c r="AE148" i="15"/>
  <c r="AJ148" i="15"/>
  <c r="AN148" i="15"/>
  <c r="AT148" i="15"/>
  <c r="CC202" i="15"/>
  <c r="BY210" i="15"/>
  <c r="BY212" i="15" s="1"/>
  <c r="AR211" i="15"/>
  <c r="AR216" i="15"/>
  <c r="CD202" i="15"/>
  <c r="BP200" i="15"/>
  <c r="BP202" i="15" s="1"/>
  <c r="BM202" i="15"/>
  <c r="P162" i="15"/>
  <c r="BU183" i="15"/>
  <c r="P184" i="15"/>
  <c r="AF148" i="15"/>
  <c r="V22" i="21" s="1"/>
  <c r="AK148" i="15"/>
  <c r="AP148" i="15"/>
  <c r="AW148" i="15"/>
  <c r="CC175" i="15"/>
  <c r="BC182" i="15"/>
  <c r="AR184" i="15"/>
  <c r="BC187" i="15"/>
  <c r="AR189" i="15"/>
  <c r="P189" i="15"/>
  <c r="CD175" i="15"/>
  <c r="BP174" i="15"/>
  <c r="BP175" i="15" s="1"/>
  <c r="BM175" i="15"/>
  <c r="CA175" i="15"/>
  <c r="BX175" i="15"/>
  <c r="BU156" i="15"/>
  <c r="BU158" i="15" s="1"/>
  <c r="P157" i="15"/>
  <c r="BY156" i="15"/>
  <c r="BY158" i="15" s="1"/>
  <c r="AR157" i="15"/>
  <c r="AR162" i="15"/>
  <c r="AG148" i="15"/>
  <c r="AL148" i="15"/>
  <c r="AE22" i="21" s="1"/>
  <c r="AQ148" i="15"/>
  <c r="X22" i="21" s="1"/>
  <c r="AX148" i="15"/>
  <c r="CC148" i="15"/>
  <c r="AI148" i="15"/>
  <c r="AA22" i="21" s="1"/>
  <c r="AM148" i="15"/>
  <c r="AD22" i="21" s="1"/>
  <c r="AR148" i="15"/>
  <c r="CD148" i="15"/>
  <c r="AB148" i="15"/>
  <c r="BP147" i="15"/>
  <c r="BM148" i="15"/>
  <c r="CA146" i="15"/>
  <c r="CA148" i="15" s="1"/>
  <c r="BX148" i="15"/>
  <c r="BY129" i="15"/>
  <c r="BY131" i="15" s="1"/>
  <c r="AR130" i="15"/>
  <c r="CC130" i="15"/>
  <c r="CC131" i="15" s="1"/>
  <c r="P135" i="15"/>
  <c r="AE121" i="15"/>
  <c r="W21" i="21" s="1"/>
  <c r="AJ121" i="15"/>
  <c r="AB21" i="21" s="1"/>
  <c r="AN121" i="15"/>
  <c r="AT121" i="15"/>
  <c r="BC134" i="15"/>
  <c r="BC135" i="15" s="1"/>
  <c r="AR135" i="15"/>
  <c r="BU129" i="15"/>
  <c r="P130" i="15"/>
  <c r="AE94" i="15"/>
  <c r="W19" i="21" s="1"/>
  <c r="AJ94" i="15"/>
  <c r="AB19" i="21" s="1"/>
  <c r="AN94" i="15"/>
  <c r="AT94" i="15"/>
  <c r="P103" i="15"/>
  <c r="AF121" i="15"/>
  <c r="V21" i="21" s="1"/>
  <c r="AK121" i="15"/>
  <c r="AP121" i="15"/>
  <c r="BQ119" i="15"/>
  <c r="AW121" i="15"/>
  <c r="AB121" i="15"/>
  <c r="AR103" i="15"/>
  <c r="AG94" i="15"/>
  <c r="AL94" i="15"/>
  <c r="AE19" i="21" s="1"/>
  <c r="AQ94" i="15"/>
  <c r="X19" i="21" s="1"/>
  <c r="AX94" i="15"/>
  <c r="AH19" i="21" s="1"/>
  <c r="AA106" i="15"/>
  <c r="P108" i="15"/>
  <c r="AR108" i="15"/>
  <c r="AI94" i="15"/>
  <c r="AA19" i="21" s="1"/>
  <c r="AM94" i="15"/>
  <c r="AD19" i="21" s="1"/>
  <c r="AR94" i="15"/>
  <c r="AB94" i="15"/>
  <c r="AA74" i="15"/>
  <c r="AA76" i="15" s="1"/>
  <c r="P76" i="15"/>
  <c r="AA79" i="15"/>
  <c r="AA81" i="15" s="1"/>
  <c r="P81" i="15"/>
  <c r="BY75" i="15"/>
  <c r="AR76" i="15"/>
  <c r="BC79" i="15"/>
  <c r="BC81" i="15" s="1"/>
  <c r="AR81" i="15"/>
  <c r="P49" i="15"/>
  <c r="CC48" i="15"/>
  <c r="CC50" i="15" s="1"/>
  <c r="P54" i="15"/>
  <c r="BY48" i="15"/>
  <c r="BY50" i="15" s="1"/>
  <c r="AR49" i="15"/>
  <c r="BC52" i="15"/>
  <c r="BC54" i="15" s="1"/>
  <c r="AR54" i="15"/>
  <c r="AY185" i="12"/>
  <c r="AG185" i="12"/>
  <c r="S185" i="12"/>
  <c r="AK185" i="12"/>
  <c r="AQ185" i="12"/>
  <c r="AC185" i="12"/>
  <c r="W185" i="12"/>
  <c r="K185" i="12"/>
  <c r="Y185" i="12"/>
  <c r="AA185" i="12"/>
  <c r="M185" i="12"/>
  <c r="AS185" i="12"/>
  <c r="AO185" i="12"/>
  <c r="L185" i="12"/>
  <c r="AB185" i="12"/>
  <c r="AR185" i="12"/>
  <c r="AI185" i="12"/>
  <c r="U185" i="12"/>
  <c r="BA185" i="12"/>
  <c r="AM185" i="12"/>
  <c r="Q185" i="12"/>
  <c r="AW185" i="12"/>
  <c r="AE185" i="12"/>
  <c r="P185" i="12"/>
  <c r="H185" i="12"/>
  <c r="T185" i="12"/>
  <c r="AZ185" i="12"/>
  <c r="R185" i="12"/>
  <c r="AH185" i="12"/>
  <c r="AX185" i="12"/>
  <c r="I185" i="12"/>
  <c r="AF185" i="12"/>
  <c r="AJ185" i="12"/>
  <c r="O185" i="12"/>
  <c r="AU185" i="12"/>
  <c r="X185" i="12"/>
  <c r="AN185" i="12"/>
  <c r="V185" i="12"/>
  <c r="AL185" i="12"/>
  <c r="J185" i="12"/>
  <c r="Z185" i="12"/>
  <c r="AP185" i="12"/>
  <c r="AV185" i="12"/>
  <c r="N185" i="12"/>
  <c r="AD185" i="12"/>
  <c r="AT185" i="12"/>
  <c r="V253" i="15"/>
  <c r="Z253" i="15"/>
  <c r="CC253" i="15"/>
  <c r="CR13" i="20" s="1"/>
  <c r="BX253" i="15"/>
  <c r="CL13" i="20" s="1"/>
  <c r="CE253" i="15"/>
  <c r="CU13" i="20" s="1"/>
  <c r="AP276" i="15"/>
  <c r="AR277" i="15"/>
  <c r="AF276" i="15"/>
  <c r="AK276" i="15"/>
  <c r="AI277" i="15"/>
  <c r="AM277" i="15"/>
  <c r="AG276" i="15"/>
  <c r="AQ276" i="15"/>
  <c r="AX276" i="15"/>
  <c r="AT277" i="15"/>
  <c r="AE277" i="15"/>
  <c r="AN277" i="15"/>
  <c r="T253" i="15"/>
  <c r="X253" i="15"/>
  <c r="BJ253" i="15"/>
  <c r="CL12" i="20" s="1"/>
  <c r="CP253" i="15"/>
  <c r="CR14" i="20" s="1"/>
  <c r="CK253" i="15"/>
  <c r="CL14" i="20" s="1"/>
  <c r="CR253" i="15"/>
  <c r="DA253" i="15"/>
  <c r="CP15" i="20" s="1"/>
  <c r="AM276" i="15"/>
  <c r="AK277" i="15"/>
  <c r="AW277" i="15"/>
  <c r="X278" i="15"/>
  <c r="AI276" i="15"/>
  <c r="AR276" i="15"/>
  <c r="AF277" i="15"/>
  <c r="AP277" i="15"/>
  <c r="AZ278" i="15"/>
  <c r="Q252" i="15"/>
  <c r="CG252" i="15"/>
  <c r="BY13" i="20" s="1"/>
  <c r="AJ276" i="15"/>
  <c r="AN276" i="15"/>
  <c r="AT276" i="15"/>
  <c r="AG277" i="15"/>
  <c r="AL277" i="15"/>
  <c r="AQ277" i="15"/>
  <c r="Q278" i="15"/>
  <c r="U278" i="15"/>
  <c r="Y278" i="15"/>
  <c r="AD278" i="15"/>
  <c r="S278" i="15"/>
  <c r="W278" i="15"/>
  <c r="AA278" i="15"/>
  <c r="AV278" i="15"/>
  <c r="Z278" i="15"/>
  <c r="AB277" i="15"/>
  <c r="R278" i="15"/>
  <c r="V278" i="15"/>
  <c r="P278" i="15"/>
  <c r="AL276" i="15"/>
  <c r="T278" i="15"/>
  <c r="BQ38" i="15"/>
  <c r="AW276" i="15"/>
  <c r="S17" i="21"/>
  <c r="AC278" i="15"/>
  <c r="BU39" i="15"/>
  <c r="BW39" i="15" s="1"/>
  <c r="AX277" i="15"/>
  <c r="AB276" i="15"/>
  <c r="AJ277" i="15"/>
  <c r="G17" i="21"/>
  <c r="O278" i="15"/>
  <c r="AY278" i="15"/>
  <c r="AE276" i="15"/>
  <c r="BJ77" i="15"/>
  <c r="T252" i="15"/>
  <c r="CP252" i="15"/>
  <c r="BR14" i="20" s="1"/>
  <c r="CK252" i="15"/>
  <c r="BL14" i="20" s="1"/>
  <c r="CR252" i="15"/>
  <c r="BU14" i="20" s="1"/>
  <c r="DA252" i="15"/>
  <c r="BP15" i="20" s="1"/>
  <c r="S253" i="15"/>
  <c r="W253" i="15"/>
  <c r="CO253" i="15"/>
  <c r="CQ14" i="20" s="1"/>
  <c r="CT253" i="15"/>
  <c r="CS253" i="15"/>
  <c r="CY253" i="15"/>
  <c r="CM15" i="20" s="1"/>
  <c r="CZ253" i="15"/>
  <c r="CO15" i="20" s="1"/>
  <c r="DD253" i="15"/>
  <c r="CS15" i="20" s="1"/>
  <c r="AB17" i="21"/>
  <c r="BX252" i="15"/>
  <c r="BL13" i="20" s="1"/>
  <c r="CE252" i="15"/>
  <c r="BU13" i="20" s="1"/>
  <c r="CN252" i="15"/>
  <c r="BP14" i="20" s="1"/>
  <c r="DC252" i="15"/>
  <c r="BR15" i="20" s="1"/>
  <c r="CX252" i="15"/>
  <c r="BL15" i="20" s="1"/>
  <c r="BK253" i="15"/>
  <c r="CM12" i="20" s="1"/>
  <c r="BL253" i="15"/>
  <c r="CO12" i="20" s="1"/>
  <c r="BP253" i="15"/>
  <c r="CS12" i="20" s="1"/>
  <c r="CB253" i="15"/>
  <c r="CQ13" i="20" s="1"/>
  <c r="CG253" i="15"/>
  <c r="CY14" i="20" s="1"/>
  <c r="CL253" i="15"/>
  <c r="CM14" i="20" s="1"/>
  <c r="CM253" i="15"/>
  <c r="CO14" i="20" s="1"/>
  <c r="DB253" i="15"/>
  <c r="CQ15" i="20" s="1"/>
  <c r="DG253" i="15"/>
  <c r="CY15" i="20" s="1"/>
  <c r="DF253" i="15"/>
  <c r="CV15" i="20" s="1"/>
  <c r="S252" i="15"/>
  <c r="CF265" i="15"/>
  <c r="CG49" i="15"/>
  <c r="CQ253" i="15"/>
  <c r="CS14" i="20" s="1"/>
  <c r="AZ253" i="15"/>
  <c r="AY253" i="15"/>
  <c r="AB24" i="21"/>
  <c r="BM253" i="15"/>
  <c r="CP12" i="20" s="1"/>
  <c r="BB251" i="15"/>
  <c r="CC252" i="15"/>
  <c r="BR13" i="20" s="1"/>
  <c r="CB252" i="15"/>
  <c r="BQ13" i="20" s="1"/>
  <c r="CA252" i="15"/>
  <c r="BP13" i="20" s="1"/>
  <c r="BQ252" i="15"/>
  <c r="BU12" i="20" s="1"/>
  <c r="BP252" i="15"/>
  <c r="BS12" i="20" s="1"/>
  <c r="BM252" i="15"/>
  <c r="BP12" i="20" s="1"/>
  <c r="BL252" i="15"/>
  <c r="BO12" i="20" s="1"/>
  <c r="BK252" i="15"/>
  <c r="BM12" i="20" s="1"/>
  <c r="AZ252" i="15"/>
  <c r="AD252" i="15"/>
  <c r="Z252" i="15"/>
  <c r="X252" i="15"/>
  <c r="W252" i="15"/>
  <c r="V252" i="15"/>
  <c r="U252" i="15"/>
  <c r="DA250" i="15"/>
  <c r="AP15" i="20" s="1"/>
  <c r="CR250" i="15"/>
  <c r="AU14" i="20" s="1"/>
  <c r="CS250" i="15"/>
  <c r="AV14" i="20" s="1"/>
  <c r="CK250" i="15"/>
  <c r="AL14" i="20" s="1"/>
  <c r="CP250" i="15"/>
  <c r="AR14" i="20" s="1"/>
  <c r="BT265" i="15"/>
  <c r="CG250" i="15"/>
  <c r="AY13" i="20" s="1"/>
  <c r="CB250" i="15"/>
  <c r="AQ13" i="20" s="1"/>
  <c r="BJ250" i="15"/>
  <c r="AL12" i="20" s="1"/>
  <c r="BP250" i="15"/>
  <c r="AS12" i="20" s="1"/>
  <c r="BL250" i="15"/>
  <c r="AO12" i="20" s="1"/>
  <c r="BK250" i="15"/>
  <c r="AM12" i="20" s="1"/>
  <c r="BT264" i="15"/>
  <c r="AZ250" i="15"/>
  <c r="AY250" i="15"/>
  <c r="Z250" i="15"/>
  <c r="W250" i="15"/>
  <c r="V250" i="15"/>
  <c r="S250" i="15"/>
  <c r="CG129" i="15"/>
  <c r="CC102" i="15"/>
  <c r="X17" i="21"/>
  <c r="BC74" i="15"/>
  <c r="BC76" i="15" s="1"/>
  <c r="BJ131" i="15"/>
  <c r="AA24" i="21"/>
  <c r="AD24" i="21"/>
  <c r="BN77" i="15"/>
  <c r="CC75" i="15"/>
  <c r="CG76" i="15"/>
  <c r="BN104" i="15"/>
  <c r="BA120" i="15"/>
  <c r="CG157" i="15"/>
  <c r="BV266" i="15"/>
  <c r="AD17" i="21"/>
  <c r="CG75" i="15"/>
  <c r="CG77" i="15" s="1"/>
  <c r="AS147" i="15"/>
  <c r="BA147" i="15"/>
  <c r="BP38" i="15"/>
  <c r="BP40" i="15" s="1"/>
  <c r="BA146" i="15"/>
  <c r="BR253" i="15"/>
  <c r="CV12" i="20" s="1"/>
  <c r="AH93" i="15"/>
  <c r="AA128" i="15"/>
  <c r="AA130" i="15" s="1"/>
  <c r="DE252" i="15"/>
  <c r="BU15" i="20" s="1"/>
  <c r="BB255" i="15"/>
  <c r="BU75" i="15"/>
  <c r="BJ104" i="15"/>
  <c r="AH120" i="15"/>
  <c r="AH174" i="15"/>
  <c r="BY102" i="15"/>
  <c r="BC101" i="15"/>
  <c r="AA187" i="15"/>
  <c r="CC183" i="15"/>
  <c r="CC185" i="15" s="1"/>
  <c r="CG48" i="15"/>
  <c r="AA155" i="15"/>
  <c r="BU210" i="15"/>
  <c r="AA209" i="15"/>
  <c r="AA211" i="15" s="1"/>
  <c r="AA214" i="15"/>
  <c r="CC210" i="15"/>
  <c r="CC212" i="15" s="1"/>
  <c r="AE18" i="21"/>
  <c r="AH66" i="15"/>
  <c r="BC106" i="15"/>
  <c r="BC108" i="15" s="1"/>
  <c r="CG102" i="15"/>
  <c r="BN252" i="15"/>
  <c r="BQ12" i="20" s="1"/>
  <c r="BS252" i="15"/>
  <c r="BY12" i="20" s="1"/>
  <c r="BY252" i="15"/>
  <c r="BM13" i="20" s="1"/>
  <c r="BZ252" i="15"/>
  <c r="BO13" i="20" s="1"/>
  <c r="CD252" i="15"/>
  <c r="BS13" i="20" s="1"/>
  <c r="BN158" i="15"/>
  <c r="BX264" i="15"/>
  <c r="T250" i="15"/>
  <c r="X250" i="15"/>
  <c r="BU48" i="15"/>
  <c r="AA47" i="15"/>
  <c r="AA49" i="15" s="1"/>
  <c r="AA101" i="15"/>
  <c r="AA103" i="15" s="1"/>
  <c r="BU102" i="15"/>
  <c r="AH147" i="15"/>
  <c r="CW253" i="15"/>
  <c r="CK15" i="20" s="1"/>
  <c r="AS201" i="15"/>
  <c r="BI250" i="15"/>
  <c r="AK12" i="20" s="1"/>
  <c r="CC250" i="15"/>
  <c r="AR13" i="20" s="1"/>
  <c r="CE250" i="15"/>
  <c r="AU13" i="20" s="1"/>
  <c r="CL250" i="15"/>
  <c r="AM14" i="20" s="1"/>
  <c r="CM250" i="15"/>
  <c r="AO14" i="20" s="1"/>
  <c r="DB250" i="15"/>
  <c r="AQ15" i="20" s="1"/>
  <c r="AO66" i="15"/>
  <c r="BI66" i="15" s="1"/>
  <c r="BL66" i="15" s="1"/>
  <c r="J19" i="21"/>
  <c r="Q253" i="15"/>
  <c r="U253" i="15"/>
  <c r="Y253" i="15"/>
  <c r="AD253" i="15"/>
  <c r="BH253" i="15"/>
  <c r="CJ12" i="20" s="1"/>
  <c r="BN253" i="15"/>
  <c r="CQ12" i="20" s="1"/>
  <c r="BS253" i="15"/>
  <c r="CY12" i="20" s="1"/>
  <c r="CF253" i="15"/>
  <c r="BY253" i="15"/>
  <c r="CM13" i="20" s="1"/>
  <c r="BZ253" i="15"/>
  <c r="CO13" i="20" s="1"/>
  <c r="CD253" i="15"/>
  <c r="CS13" i="20" s="1"/>
  <c r="CN253" i="15"/>
  <c r="CP14" i="20" s="1"/>
  <c r="DC253" i="15"/>
  <c r="CR15" i="20" s="1"/>
  <c r="CX253" i="15"/>
  <c r="CL15" i="20" s="1"/>
  <c r="DE253" i="15"/>
  <c r="CU15" i="20" s="1"/>
  <c r="J23" i="21"/>
  <c r="BY183" i="15"/>
  <c r="BY185" i="15" s="1"/>
  <c r="CG183" i="15"/>
  <c r="CA176" i="15"/>
  <c r="V24" i="21"/>
  <c r="BM266" i="15"/>
  <c r="BM250" i="15"/>
  <c r="AP12" i="20" s="1"/>
  <c r="BX250" i="15"/>
  <c r="AL13" i="20" s="1"/>
  <c r="BX265" i="15"/>
  <c r="CQ250" i="15"/>
  <c r="AS14" i="20" s="1"/>
  <c r="DG250" i="15"/>
  <c r="AY15" i="20" s="1"/>
  <c r="DF250" i="15"/>
  <c r="AV15" i="20" s="1"/>
  <c r="J18" i="21"/>
  <c r="AH39" i="15"/>
  <c r="BN250" i="15"/>
  <c r="AQ12" i="20" s="1"/>
  <c r="BS250" i="15"/>
  <c r="AY12" i="20" s="1"/>
  <c r="CF250" i="15"/>
  <c r="AV13" i="20" s="1"/>
  <c r="BY250" i="15"/>
  <c r="AM13" i="20" s="1"/>
  <c r="BZ250" i="15"/>
  <c r="AO13" i="20" s="1"/>
  <c r="CD250" i="15"/>
  <c r="AS13" i="20" s="1"/>
  <c r="CJ250" i="15"/>
  <c r="AK14" i="20" s="1"/>
  <c r="CN250" i="15"/>
  <c r="AP14" i="20" s="1"/>
  <c r="DC250" i="15"/>
  <c r="AR15" i="20" s="1"/>
  <c r="CX250" i="15"/>
  <c r="AL15" i="20" s="1"/>
  <c r="DE250" i="15"/>
  <c r="AU15" i="20" s="1"/>
  <c r="AB18" i="21"/>
  <c r="BA66" i="15"/>
  <c r="BA92" i="15"/>
  <c r="BA93" i="15"/>
  <c r="CA95" i="15"/>
  <c r="BN131" i="15"/>
  <c r="CL252" i="15"/>
  <c r="BM14" i="20" s="1"/>
  <c r="CI252" i="15"/>
  <c r="BJ14" i="20" s="1"/>
  <c r="CM252" i="15"/>
  <c r="BO14" i="20" s="1"/>
  <c r="CQ252" i="15"/>
  <c r="BS14" i="20" s="1"/>
  <c r="CV252" i="15"/>
  <c r="BJ15" i="20" s="1"/>
  <c r="DB252" i="15"/>
  <c r="BQ15" i="20" s="1"/>
  <c r="DG252" i="15"/>
  <c r="BY15" i="20" s="1"/>
  <c r="DF252" i="15"/>
  <c r="BV15" i="20" s="1"/>
  <c r="AO147" i="15"/>
  <c r="BI147" i="15" s="1"/>
  <c r="BL147" i="15" s="1"/>
  <c r="BC155" i="15"/>
  <c r="BO253" i="15"/>
  <c r="CR12" i="20" s="1"/>
  <c r="BQ253" i="15"/>
  <c r="CU12" i="20" s="1"/>
  <c r="CA253" i="15"/>
  <c r="CP13" i="20" s="1"/>
  <c r="AO173" i="15"/>
  <c r="BA173" i="15"/>
  <c r="X24" i="21"/>
  <c r="CE265" i="15"/>
  <c r="BQ146" i="15"/>
  <c r="AS173" i="15"/>
  <c r="BC188" i="15"/>
  <c r="CG184" i="15"/>
  <c r="AS38" i="15"/>
  <c r="AO39" i="15"/>
  <c r="Q250" i="15"/>
  <c r="U250" i="15"/>
  <c r="R17" i="21"/>
  <c r="L17" i="21"/>
  <c r="Y250" i="15"/>
  <c r="AD250" i="15"/>
  <c r="BH250" i="15"/>
  <c r="AJ12" i="20" s="1"/>
  <c r="CA41" i="15"/>
  <c r="AA52" i="15"/>
  <c r="CI250" i="15"/>
  <c r="AJ14" i="20" s="1"/>
  <c r="CO250" i="15"/>
  <c r="AQ14" i="20" s="1"/>
  <c r="CT250" i="15"/>
  <c r="AY14" i="20" s="1"/>
  <c r="CY250" i="15"/>
  <c r="AM15" i="20" s="1"/>
  <c r="CZ250" i="15"/>
  <c r="DD250" i="15"/>
  <c r="AS65" i="15"/>
  <c r="BQ92" i="15"/>
  <c r="CG103" i="15"/>
  <c r="AS119" i="15"/>
  <c r="AO120" i="15"/>
  <c r="R21" i="21"/>
  <c r="L21" i="21"/>
  <c r="Y252" i="15"/>
  <c r="BH252" i="15"/>
  <c r="BJ12" i="20" s="1"/>
  <c r="CF252" i="15"/>
  <c r="BV13" i="20" s="1"/>
  <c r="BR252" i="15"/>
  <c r="BV12" i="20" s="1"/>
  <c r="CA122" i="15"/>
  <c r="CJ252" i="15"/>
  <c r="BK14" i="20" s="1"/>
  <c r="J22" i="21"/>
  <c r="R253" i="15"/>
  <c r="BC160" i="15"/>
  <c r="BC162" i="15" s="1"/>
  <c r="CG156" i="15"/>
  <c r="BQ173" i="15"/>
  <c r="AO174" i="15"/>
  <c r="BI174" i="15" s="1"/>
  <c r="BL174" i="15" s="1"/>
  <c r="BC214" i="15"/>
  <c r="CG210" i="15"/>
  <c r="AC252" i="15"/>
  <c r="R18" i="21"/>
  <c r="L18" i="21"/>
  <c r="R19" i="21"/>
  <c r="L19" i="21"/>
  <c r="R22" i="21"/>
  <c r="L22" i="21"/>
  <c r="AV253" i="15"/>
  <c r="P22" i="21"/>
  <c r="AA160" i="15"/>
  <c r="CC156" i="15"/>
  <c r="CC158" i="15" s="1"/>
  <c r="AO38" i="15"/>
  <c r="BA39" i="15"/>
  <c r="R250" i="15"/>
  <c r="J17" i="21"/>
  <c r="AV250" i="15"/>
  <c r="P17" i="21"/>
  <c r="BC47" i="15"/>
  <c r="BO250" i="15"/>
  <c r="AR12" i="20" s="1"/>
  <c r="BQ250" i="15"/>
  <c r="AU12" i="20" s="1"/>
  <c r="BW250" i="15"/>
  <c r="AK13" i="20" s="1"/>
  <c r="CA250" i="15"/>
  <c r="AP13" i="20" s="1"/>
  <c r="BN50" i="15"/>
  <c r="CW250" i="15"/>
  <c r="AK15" i="20" s="1"/>
  <c r="AO65" i="15"/>
  <c r="AS66" i="15"/>
  <c r="AS93" i="15"/>
  <c r="O250" i="15"/>
  <c r="G19" i="21"/>
  <c r="AO119" i="15"/>
  <c r="R252" i="15"/>
  <c r="J21" i="21"/>
  <c r="BC128" i="15"/>
  <c r="BO252" i="15"/>
  <c r="BR12" i="20" s="1"/>
  <c r="BW252" i="15"/>
  <c r="BK13" i="20" s="1"/>
  <c r="CO252" i="15"/>
  <c r="BQ14" i="20" s="1"/>
  <c r="CT252" i="15"/>
  <c r="BY14" i="20" s="1"/>
  <c r="CS252" i="15"/>
  <c r="BV14" i="20" s="1"/>
  <c r="CY252" i="15"/>
  <c r="BM15" i="20" s="1"/>
  <c r="CZ252" i="15"/>
  <c r="BO15" i="20" s="1"/>
  <c r="DD252" i="15"/>
  <c r="BS15" i="20" s="1"/>
  <c r="AS146" i="15"/>
  <c r="BW253" i="15"/>
  <c r="CK13" i="20" s="1"/>
  <c r="CV253" i="15"/>
  <c r="CJ15" i="20" s="1"/>
  <c r="BR250" i="15"/>
  <c r="AV12" i="20" s="1"/>
  <c r="I17" i="21"/>
  <c r="P250" i="15"/>
  <c r="I21" i="21"/>
  <c r="P252" i="15"/>
  <c r="BA38" i="15"/>
  <c r="AS39" i="15"/>
  <c r="H17" i="21"/>
  <c r="AA250" i="15"/>
  <c r="BV250" i="15"/>
  <c r="AJ13" i="20" s="1"/>
  <c r="BJ50" i="15"/>
  <c r="CV250" i="15"/>
  <c r="CA68" i="15"/>
  <c r="BA119" i="15"/>
  <c r="BP119" i="15"/>
  <c r="BP121" i="15" s="1"/>
  <c r="AS120" i="15"/>
  <c r="O252" i="15"/>
  <c r="G21" i="21"/>
  <c r="H21" i="21"/>
  <c r="AA252" i="15"/>
  <c r="AY252" i="15"/>
  <c r="BV252" i="15"/>
  <c r="BJ13" i="20" s="1"/>
  <c r="CG130" i="15"/>
  <c r="CW252" i="15"/>
  <c r="BK15" i="20" s="1"/>
  <c r="BP146" i="15"/>
  <c r="I22" i="21"/>
  <c r="P253" i="15"/>
  <c r="AC253" i="15"/>
  <c r="S22" i="21"/>
  <c r="AA156" i="15"/>
  <c r="BI253" i="15"/>
  <c r="CK12" i="20" s="1"/>
  <c r="BV253" i="15"/>
  <c r="CJ13" i="20" s="1"/>
  <c r="CJ253" i="15"/>
  <c r="CK14" i="20" s="1"/>
  <c r="AC250" i="15"/>
  <c r="AV252" i="15"/>
  <c r="BJ252" i="15"/>
  <c r="BL12" i="20" s="1"/>
  <c r="AS200" i="15"/>
  <c r="AH201" i="15"/>
  <c r="H22" i="21"/>
  <c r="AA253" i="15"/>
  <c r="CA149" i="15"/>
  <c r="CI253" i="15"/>
  <c r="CJ14" i="20" s="1"/>
  <c r="AS174" i="15"/>
  <c r="BA174" i="15"/>
  <c r="AO201" i="15"/>
  <c r="BI201" i="15" s="1"/>
  <c r="BL201" i="15" s="1"/>
  <c r="BA201" i="15"/>
  <c r="BQ201" i="15"/>
  <c r="BT201" i="15" s="1"/>
  <c r="L24" i="21"/>
  <c r="R24" i="21"/>
  <c r="BC209" i="15"/>
  <c r="BI252" i="15"/>
  <c r="BK12" i="20" s="1"/>
  <c r="BQ200" i="15"/>
  <c r="BU201" i="15"/>
  <c r="BW201" i="15" s="1"/>
  <c r="J24" i="21"/>
  <c r="CA203" i="15"/>
  <c r="BC215" i="15"/>
  <c r="CG211" i="15"/>
  <c r="L23" i="21"/>
  <c r="AO200" i="15"/>
  <c r="CF264" i="15"/>
  <c r="CE264" i="15"/>
  <c r="O253" i="15"/>
  <c r="BB256" i="15"/>
  <c r="BB254" i="15"/>
  <c r="BL266" i="15"/>
  <c r="BW266" i="15"/>
  <c r="AA182" i="15"/>
  <c r="AA184" i="15" s="1"/>
  <c r="W24" i="21"/>
  <c r="AH200" i="15"/>
  <c r="BA200" i="15"/>
  <c r="CA202" i="15"/>
  <c r="AC24" i="21"/>
  <c r="BC210" i="15"/>
  <c r="AA215" i="15"/>
  <c r="BU200" i="15"/>
  <c r="BU211" i="15"/>
  <c r="AH173" i="15"/>
  <c r="AJ23" i="21"/>
  <c r="BC183" i="15"/>
  <c r="AA188" i="15"/>
  <c r="BU173" i="15"/>
  <c r="BU175" i="15" s="1"/>
  <c r="BQ174" i="15"/>
  <c r="BT174" i="15" s="1"/>
  <c r="BU184" i="15"/>
  <c r="AH146" i="15"/>
  <c r="AO146" i="15"/>
  <c r="BC156" i="15"/>
  <c r="AA161" i="15"/>
  <c r="BU146" i="15"/>
  <c r="BU148" i="15" s="1"/>
  <c r="BQ147" i="15"/>
  <c r="BT147" i="15" s="1"/>
  <c r="AH119" i="15"/>
  <c r="BC129" i="15"/>
  <c r="AA134" i="15"/>
  <c r="AA135" i="15" s="1"/>
  <c r="BU119" i="15"/>
  <c r="BU121" i="15" s="1"/>
  <c r="BQ120" i="15"/>
  <c r="BT120" i="15" s="1"/>
  <c r="BU130" i="15"/>
  <c r="BU131" i="15" s="1"/>
  <c r="BU92" i="15"/>
  <c r="BU94" i="15" s="1"/>
  <c r="BY103" i="15"/>
  <c r="BC102" i="15"/>
  <c r="AO92" i="15"/>
  <c r="AS92" i="15"/>
  <c r="AO93" i="15"/>
  <c r="BI93" i="15" s="1"/>
  <c r="CC103" i="15"/>
  <c r="AA107" i="15"/>
  <c r="AH92" i="15"/>
  <c r="BQ93" i="15"/>
  <c r="BT93" i="15" s="1"/>
  <c r="BU103" i="15"/>
  <c r="AH65" i="15"/>
  <c r="BA65" i="15"/>
  <c r="CA67" i="15"/>
  <c r="BU65" i="15"/>
  <c r="BU67" i="15" s="1"/>
  <c r="BQ66" i="15"/>
  <c r="BT66" i="15" s="1"/>
  <c r="BU76" i="15"/>
  <c r="BY76" i="15"/>
  <c r="CC76" i="15"/>
  <c r="AH38" i="15"/>
  <c r="BC48" i="15"/>
  <c r="AA53" i="15"/>
  <c r="BU38" i="15"/>
  <c r="BQ39" i="15"/>
  <c r="BT39" i="15" s="1"/>
  <c r="BU49" i="15"/>
  <c r="DE249" i="15"/>
  <c r="DF249" i="15"/>
  <c r="CX249" i="15"/>
  <c r="DG249" i="15"/>
  <c r="DD249" i="15"/>
  <c r="S15" i="20" s="1"/>
  <c r="DC249" i="15"/>
  <c r="DB249" i="15"/>
  <c r="DA249" i="15"/>
  <c r="CZ249" i="15"/>
  <c r="O15" i="20" s="1"/>
  <c r="CY249" i="15"/>
  <c r="CR249" i="15"/>
  <c r="CS249" i="15"/>
  <c r="CK249" i="15"/>
  <c r="CT249" i="15"/>
  <c r="CQ249" i="15"/>
  <c r="S14" i="20" s="1"/>
  <c r="CP249" i="15"/>
  <c r="CO249" i="15"/>
  <c r="CN249" i="15"/>
  <c r="CM249" i="15"/>
  <c r="O14" i="20" s="1"/>
  <c r="CL249" i="15"/>
  <c r="AR26" i="15"/>
  <c r="BC26" i="15" s="1"/>
  <c r="P26" i="15"/>
  <c r="CC22" i="15" s="1"/>
  <c r="B26" i="15"/>
  <c r="AR25" i="15"/>
  <c r="P25" i="15"/>
  <c r="B25" i="15"/>
  <c r="BM23" i="15"/>
  <c r="BL23" i="15"/>
  <c r="CJ22" i="15"/>
  <c r="CI22" i="15"/>
  <c r="CH22" i="15"/>
  <c r="CF22" i="15"/>
  <c r="CE22" i="15"/>
  <c r="CD22" i="15"/>
  <c r="CB22" i="15"/>
  <c r="CA22" i="15"/>
  <c r="BZ22" i="15"/>
  <c r="BX22" i="15"/>
  <c r="BW22" i="15"/>
  <c r="BV22" i="15"/>
  <c r="BS22" i="15"/>
  <c r="BN22" i="15"/>
  <c r="BN265" i="15" s="1"/>
  <c r="BJ22" i="15"/>
  <c r="BJ265" i="15" s="1"/>
  <c r="BI22" i="15"/>
  <c r="CE249" i="15"/>
  <c r="BX249" i="15"/>
  <c r="CG249" i="15"/>
  <c r="CD249" i="15"/>
  <c r="S13" i="20" s="1"/>
  <c r="CC249" i="15"/>
  <c r="CB249" i="15"/>
  <c r="BZ249" i="15"/>
  <c r="O13" i="20" s="1"/>
  <c r="BY249" i="15"/>
  <c r="BQ249" i="15"/>
  <c r="BJ249" i="15"/>
  <c r="BS249" i="15"/>
  <c r="BP249" i="15"/>
  <c r="S12" i="20" s="1"/>
  <c r="BO249" i="15"/>
  <c r="BN249" i="15"/>
  <c r="BM249" i="15"/>
  <c r="BL249" i="15"/>
  <c r="O12" i="20" s="1"/>
  <c r="BK249" i="15"/>
  <c r="CJ21" i="15"/>
  <c r="CI21" i="15"/>
  <c r="CH21" i="15"/>
  <c r="CF21" i="15"/>
  <c r="CE21" i="15"/>
  <c r="CD21" i="15"/>
  <c r="CB21" i="15"/>
  <c r="CA21" i="15"/>
  <c r="BZ21" i="15"/>
  <c r="BX21" i="15"/>
  <c r="BW21" i="15"/>
  <c r="BV21" i="15"/>
  <c r="BS21" i="15"/>
  <c r="BN21" i="15"/>
  <c r="BJ21" i="15"/>
  <c r="BJ264" i="15" s="1"/>
  <c r="BI21" i="15"/>
  <c r="AR21" i="15"/>
  <c r="P21" i="15"/>
  <c r="B21" i="15"/>
  <c r="AR20" i="15"/>
  <c r="BY21" i="15" s="1"/>
  <c r="P20" i="15"/>
  <c r="AA20" i="15" s="1"/>
  <c r="B20" i="15"/>
  <c r="AV274" i="15"/>
  <c r="AC274" i="15"/>
  <c r="AA274" i="15"/>
  <c r="Z249" i="15"/>
  <c r="Y274" i="15"/>
  <c r="S249" i="15"/>
  <c r="R274" i="15"/>
  <c r="P274" i="15"/>
  <c r="O274" i="15"/>
  <c r="CD12" i="15"/>
  <c r="CC12" i="15"/>
  <c r="BM12" i="15"/>
  <c r="BP12" i="15" s="1"/>
  <c r="BH12" i="15"/>
  <c r="AX12" i="15"/>
  <c r="AW12" i="15"/>
  <c r="AW273" i="15" s="1"/>
  <c r="AT12" i="15"/>
  <c r="AT273" i="15" s="1"/>
  <c r="AR12" i="15"/>
  <c r="AR273" i="15" s="1"/>
  <c r="AQ12" i="15"/>
  <c r="AQ273" i="15" s="1"/>
  <c r="AP12" i="15"/>
  <c r="AP273" i="15" s="1"/>
  <c r="AN12" i="15"/>
  <c r="AN273" i="15" s="1"/>
  <c r="AM12" i="15"/>
  <c r="AM273" i="15" s="1"/>
  <c r="AL12" i="15"/>
  <c r="AL273" i="15" s="1"/>
  <c r="AK12" i="15"/>
  <c r="AK273" i="15" s="1"/>
  <c r="AJ12" i="15"/>
  <c r="AJ273" i="15" s="1"/>
  <c r="AI12" i="15"/>
  <c r="AI273" i="15" s="1"/>
  <c r="AG12" i="15"/>
  <c r="AG273" i="15" s="1"/>
  <c r="AF12" i="15"/>
  <c r="AF273" i="15" s="1"/>
  <c r="AE12" i="15" a="1"/>
  <c r="AE12" i="15" s="1"/>
  <c r="AE273" i="15" s="1"/>
  <c r="AB12" i="15"/>
  <c r="AB273" i="15" s="1"/>
  <c r="N12" i="15"/>
  <c r="CD11" i="15"/>
  <c r="CC11" i="15"/>
  <c r="BM11" i="15"/>
  <c r="BH11" i="15"/>
  <c r="AX11" i="15"/>
  <c r="BU11" i="15" s="1"/>
  <c r="BW11" i="15" s="1"/>
  <c r="AW11" i="15"/>
  <c r="AT11" i="15"/>
  <c r="AR11" i="15"/>
  <c r="AQ11" i="15"/>
  <c r="AP11" i="15"/>
  <c r="AN11" i="15"/>
  <c r="AM11" i="15"/>
  <c r="AL11" i="15"/>
  <c r="AK11" i="15"/>
  <c r="AJ11" i="15"/>
  <c r="AI11" i="15"/>
  <c r="AG11" i="15"/>
  <c r="AF11" i="15"/>
  <c r="AE11" i="15" a="1"/>
  <c r="AE11" i="15" s="1"/>
  <c r="AE272" i="15" s="1"/>
  <c r="AB11" i="15"/>
  <c r="N11" i="15"/>
  <c r="BY77" i="15" l="1"/>
  <c r="AK281" i="15"/>
  <c r="CC77" i="15"/>
  <c r="BU202" i="15"/>
  <c r="BV23" i="15"/>
  <c r="CA23" i="15"/>
  <c r="CF23" i="15"/>
  <c r="CG185" i="15"/>
  <c r="BW23" i="15"/>
  <c r="CB23" i="15"/>
  <c r="CH23" i="15"/>
  <c r="CD23" i="15"/>
  <c r="CI23" i="15"/>
  <c r="CG158" i="15"/>
  <c r="CG104" i="15"/>
  <c r="AS202" i="15"/>
  <c r="CG50" i="15"/>
  <c r="BZ23" i="15"/>
  <c r="CE23" i="15"/>
  <c r="CJ23" i="15"/>
  <c r="BX23" i="15"/>
  <c r="BU40" i="15"/>
  <c r="CG212" i="15"/>
  <c r="BU50" i="15"/>
  <c r="CG131" i="15"/>
  <c r="BU104" i="15"/>
  <c r="BU212" i="15"/>
  <c r="BU185" i="15"/>
  <c r="BY104" i="15"/>
  <c r="BU77" i="15"/>
  <c r="CC104" i="15"/>
  <c r="BA67" i="15"/>
  <c r="AO202" i="15"/>
  <c r="AS67" i="15"/>
  <c r="AS175" i="15"/>
  <c r="BA175" i="15"/>
  <c r="AS40" i="15"/>
  <c r="CC13" i="15"/>
  <c r="AS148" i="15"/>
  <c r="BC25" i="15"/>
  <c r="BC27" i="15" s="1"/>
  <c r="AR27" i="15"/>
  <c r="AH67" i="15"/>
  <c r="AO40" i="15"/>
  <c r="BT92" i="15"/>
  <c r="BT94" i="15" s="1"/>
  <c r="BQ94" i="15"/>
  <c r="BC189" i="15"/>
  <c r="CA13" i="15"/>
  <c r="BX13" i="15"/>
  <c r="BT67" i="15"/>
  <c r="BK75" i="15"/>
  <c r="BO75" i="15" s="1"/>
  <c r="AO67" i="15"/>
  <c r="AA25" i="15"/>
  <c r="P27" i="15"/>
  <c r="BI173" i="15"/>
  <c r="BI175" i="15" s="1"/>
  <c r="AO175" i="15"/>
  <c r="BT38" i="15"/>
  <c r="BT40" i="15" s="1"/>
  <c r="BQ40" i="15"/>
  <c r="CD13" i="15"/>
  <c r="BA202" i="15"/>
  <c r="BM13" i="15"/>
  <c r="AH40" i="15"/>
  <c r="AH148" i="15"/>
  <c r="AH175" i="15"/>
  <c r="AH202" i="15"/>
  <c r="BA40" i="15"/>
  <c r="BT119" i="15"/>
  <c r="BT121" i="15" s="1"/>
  <c r="BQ121" i="15"/>
  <c r="BQ67" i="15"/>
  <c r="AA21" i="15"/>
  <c r="AA22" i="15" s="1"/>
  <c r="P22" i="15"/>
  <c r="BY22" i="15"/>
  <c r="BY23" i="15" s="1"/>
  <c r="AR22" i="15"/>
  <c r="AB272" i="15"/>
  <c r="AB280" i="15" s="1"/>
  <c r="AB13" i="15"/>
  <c r="AM272" i="15"/>
  <c r="AM280" i="15" s="1"/>
  <c r="AM13" i="15"/>
  <c r="AM274" i="15" s="1"/>
  <c r="BT200" i="15"/>
  <c r="BT202" i="15" s="1"/>
  <c r="BQ202" i="15"/>
  <c r="AF272" i="15"/>
  <c r="AF280" i="15" s="1"/>
  <c r="AF13" i="15"/>
  <c r="AF274" i="15" s="1"/>
  <c r="AK272" i="15"/>
  <c r="AK280" i="15" s="1"/>
  <c r="AK13" i="15"/>
  <c r="AK274" i="15" s="1"/>
  <c r="AP272" i="15"/>
  <c r="AP280" i="15" s="1"/>
  <c r="AP13" i="15"/>
  <c r="AP274" i="15" s="1"/>
  <c r="AW13" i="15"/>
  <c r="AW274" i="15" s="1"/>
  <c r="AA216" i="15"/>
  <c r="AI272" i="15"/>
  <c r="AI280" i="15" s="1"/>
  <c r="AI13" i="15"/>
  <c r="AR272" i="15"/>
  <c r="AR280" i="15" s="1"/>
  <c r="AR13" i="15"/>
  <c r="AJ272" i="15"/>
  <c r="AJ280" i="15" s="1"/>
  <c r="AJ13" i="15"/>
  <c r="AJ274" i="15" s="1"/>
  <c r="AN272" i="15"/>
  <c r="AN280" i="15" s="1"/>
  <c r="AN13" i="15"/>
  <c r="AT272" i="15"/>
  <c r="AT280" i="15" s="1"/>
  <c r="AT13" i="15"/>
  <c r="AG272" i="15"/>
  <c r="AG280" i="15" s="1"/>
  <c r="AG13" i="15"/>
  <c r="AL272" i="15"/>
  <c r="AL280" i="15" s="1"/>
  <c r="AL13" i="15"/>
  <c r="AL274" i="15" s="1"/>
  <c r="AQ272" i="15"/>
  <c r="AQ280" i="15" s="1"/>
  <c r="AQ13" i="15"/>
  <c r="AQ274" i="15" s="1"/>
  <c r="AX272" i="15"/>
  <c r="AX280" i="15" s="1"/>
  <c r="AX13" i="15"/>
  <c r="AX274" i="15" s="1"/>
  <c r="BC211" i="15"/>
  <c r="BC216" i="15"/>
  <c r="AA189" i="15"/>
  <c r="V254" i="15"/>
  <c r="BP148" i="15"/>
  <c r="BT173" i="15"/>
  <c r="BT175" i="15" s="1"/>
  <c r="BQ175" i="15"/>
  <c r="BC184" i="15"/>
  <c r="BA121" i="15"/>
  <c r="AA162" i="15"/>
  <c r="AA157" i="15"/>
  <c r="W254" i="15"/>
  <c r="AT281" i="15"/>
  <c r="AO148" i="15"/>
  <c r="AO94" i="15"/>
  <c r="BT146" i="15"/>
  <c r="BT148" i="15" s="1"/>
  <c r="BQ148" i="15"/>
  <c r="BC157" i="15"/>
  <c r="BA148" i="15"/>
  <c r="Z256" i="15"/>
  <c r="Z254" i="15"/>
  <c r="AS94" i="15"/>
  <c r="BC130" i="15"/>
  <c r="AO121" i="15"/>
  <c r="T256" i="15"/>
  <c r="AH94" i="15"/>
  <c r="AH121" i="15"/>
  <c r="AR281" i="15"/>
  <c r="S256" i="15"/>
  <c r="AS121" i="15"/>
  <c r="BC103" i="15"/>
  <c r="AA108" i="15"/>
  <c r="BA94" i="15"/>
  <c r="AA54" i="15"/>
  <c r="BC49" i="15"/>
  <c r="AW281" i="15"/>
  <c r="X254" i="15"/>
  <c r="AN281" i="15"/>
  <c r="Q254" i="15"/>
  <c r="V256" i="15"/>
  <c r="AQ281" i="15"/>
  <c r="AI281" i="15"/>
  <c r="CU14" i="20"/>
  <c r="AE281" i="15"/>
  <c r="AY254" i="15"/>
  <c r="AB281" i="15"/>
  <c r="AM281" i="15"/>
  <c r="AF281" i="15"/>
  <c r="T21" i="21"/>
  <c r="O282" i="15"/>
  <c r="W256" i="15"/>
  <c r="AP281" i="15"/>
  <c r="AC282" i="15"/>
  <c r="AL281" i="15"/>
  <c r="Y282" i="15"/>
  <c r="S254" i="15"/>
  <c r="T254" i="15"/>
  <c r="AK278" i="15"/>
  <c r="AG281" i="15"/>
  <c r="AE278" i="15"/>
  <c r="AB278" i="15"/>
  <c r="AG252" i="15"/>
  <c r="AX278" i="15"/>
  <c r="AV282" i="15"/>
  <c r="AA282" i="15"/>
  <c r="AJ281" i="15"/>
  <c r="R282" i="15"/>
  <c r="BU12" i="15"/>
  <c r="BW12" i="15" s="1"/>
  <c r="AX273" i="15"/>
  <c r="AX281" i="15" s="1"/>
  <c r="Q249" i="15"/>
  <c r="Q255" i="15" s="1"/>
  <c r="Q274" i="15"/>
  <c r="Q282" i="15" s="1"/>
  <c r="U249" i="15"/>
  <c r="U255" i="15" s="1"/>
  <c r="U274" i="15"/>
  <c r="U282" i="15" s="1"/>
  <c r="AD249" i="15"/>
  <c r="AD255" i="15" s="1"/>
  <c r="AD274" i="15"/>
  <c r="AD282" i="15" s="1"/>
  <c r="BA277" i="15"/>
  <c r="AA17" i="21"/>
  <c r="AI278" i="15"/>
  <c r="AR278" i="15"/>
  <c r="Z274" i="15"/>
  <c r="Z282" i="15" s="1"/>
  <c r="BQ11" i="15"/>
  <c r="AW272" i="15"/>
  <c r="AW280" i="15" s="1"/>
  <c r="V249" i="15"/>
  <c r="V251" i="15" s="1"/>
  <c r="V274" i="15"/>
  <c r="V282" i="15" s="1"/>
  <c r="AG278" i="15"/>
  <c r="AT278" i="15"/>
  <c r="AE280" i="15"/>
  <c r="S274" i="15"/>
  <c r="S282" i="15" s="1"/>
  <c r="AS276" i="15"/>
  <c r="AP278" i="15"/>
  <c r="AN278" i="15"/>
  <c r="P282" i="15"/>
  <c r="W249" i="15"/>
  <c r="W255" i="15" s="1"/>
  <c r="W274" i="15"/>
  <c r="W282" i="15" s="1"/>
  <c r="T249" i="15"/>
  <c r="T255" i="15" s="1"/>
  <c r="T274" i="15"/>
  <c r="T282" i="15" s="1"/>
  <c r="X249" i="15"/>
  <c r="X255" i="15" s="1"/>
  <c r="X274" i="15"/>
  <c r="X282" i="15" s="1"/>
  <c r="AW278" i="15"/>
  <c r="AS277" i="15"/>
  <c r="AQ278" i="15"/>
  <c r="AZ249" i="15"/>
  <c r="AZ255" i="15" s="1"/>
  <c r="AZ274" i="15"/>
  <c r="AZ282" i="15" s="1"/>
  <c r="AH277" i="15"/>
  <c r="AM278" i="15"/>
  <c r="AJ278" i="15"/>
  <c r="BA276" i="15"/>
  <c r="AY249" i="15"/>
  <c r="AY251" i="15" s="1"/>
  <c r="AY274" i="15"/>
  <c r="AY282" i="15" s="1"/>
  <c r="AE24" i="21"/>
  <c r="AL278" i="15"/>
  <c r="W18" i="21"/>
  <c r="AH276" i="15"/>
  <c r="BI38" i="15"/>
  <c r="AO276" i="15"/>
  <c r="BI39" i="15"/>
  <c r="BL39" i="15" s="1"/>
  <c r="AO277" i="15"/>
  <c r="V17" i="21"/>
  <c r="AF278" i="15"/>
  <c r="AN252" i="15"/>
  <c r="BK49" i="15"/>
  <c r="BO49" i="15" s="1"/>
  <c r="BI65" i="15"/>
  <c r="T17" i="21"/>
  <c r="CE266" i="15"/>
  <c r="CF266" i="15"/>
  <c r="AP250" i="15"/>
  <c r="BB257" i="15"/>
  <c r="CY13" i="20"/>
  <c r="AN250" i="15"/>
  <c r="AI253" i="15"/>
  <c r="AT250" i="15"/>
  <c r="AT253" i="15"/>
  <c r="AJ250" i="15"/>
  <c r="AQ250" i="15"/>
  <c r="AU66" i="15"/>
  <c r="AM250" i="15"/>
  <c r="AN253" i="15"/>
  <c r="AL250" i="15"/>
  <c r="AZ256" i="15"/>
  <c r="BK183" i="15"/>
  <c r="BO183" i="15" s="1"/>
  <c r="AR252" i="15"/>
  <c r="AI250" i="15"/>
  <c r="AZ254" i="15"/>
  <c r="S255" i="15"/>
  <c r="T24" i="21"/>
  <c r="T19" i="21"/>
  <c r="AY256" i="15"/>
  <c r="BK157" i="15"/>
  <c r="BO157" i="15" s="1"/>
  <c r="AU147" i="15"/>
  <c r="BC147" i="15" s="1"/>
  <c r="CF147" i="15" s="1"/>
  <c r="O254" i="15"/>
  <c r="AT252" i="15"/>
  <c r="R256" i="15"/>
  <c r="CC264" i="15"/>
  <c r="BT266" i="15"/>
  <c r="Z255" i="15"/>
  <c r="AM253" i="15"/>
  <c r="AR253" i="15"/>
  <c r="P256" i="15"/>
  <c r="AV254" i="15"/>
  <c r="AA256" i="15"/>
  <c r="AL252" i="15"/>
  <c r="AE21" i="21"/>
  <c r="V23" i="21"/>
  <c r="AF252" i="15"/>
  <c r="V19" i="21"/>
  <c r="AF250" i="15"/>
  <c r="AH22" i="21"/>
  <c r="AX253" i="15"/>
  <c r="AD256" i="15"/>
  <c r="AD254" i="15"/>
  <c r="CV14" i="20"/>
  <c r="CV13" i="20"/>
  <c r="BI120" i="15"/>
  <c r="BL120" i="15" s="1"/>
  <c r="BK130" i="15"/>
  <c r="BO130" i="15" s="1"/>
  <c r="BK129" i="15"/>
  <c r="BO129" i="15" s="1"/>
  <c r="BI119" i="15"/>
  <c r="AB250" i="15"/>
  <c r="AR250" i="15"/>
  <c r="AB252" i="15"/>
  <c r="BK211" i="15"/>
  <c r="AG250" i="15"/>
  <c r="AU119" i="15"/>
  <c r="BK184" i="15"/>
  <c r="R254" i="15"/>
  <c r="S251" i="15"/>
  <c r="U256" i="15"/>
  <c r="AL253" i="15"/>
  <c r="AA254" i="15"/>
  <c r="AP252" i="15"/>
  <c r="BK210" i="15"/>
  <c r="BO210" i="15" s="1"/>
  <c r="BI200" i="15"/>
  <c r="BI202" i="15" s="1"/>
  <c r="AV256" i="15"/>
  <c r="CW249" i="15"/>
  <c r="CW251" i="15" s="1"/>
  <c r="CQ251" i="15"/>
  <c r="X256" i="15"/>
  <c r="P254" i="15"/>
  <c r="AU174" i="15"/>
  <c r="BC174" i="15" s="1"/>
  <c r="CF174" i="15" s="1"/>
  <c r="AM252" i="15"/>
  <c r="Z251" i="15"/>
  <c r="U254" i="15"/>
  <c r="BV249" i="15"/>
  <c r="CG22" i="15"/>
  <c r="AU39" i="15"/>
  <c r="CB201" i="15"/>
  <c r="CE201" i="15" s="1"/>
  <c r="O256" i="15"/>
  <c r="AQ253" i="15"/>
  <c r="AF253" i="15"/>
  <c r="BK76" i="15"/>
  <c r="BO76" i="15" s="1"/>
  <c r="CM251" i="15"/>
  <c r="AU201" i="15"/>
  <c r="BC201" i="15" s="1"/>
  <c r="CF201" i="15" s="1"/>
  <c r="AU120" i="15"/>
  <c r="BC120" i="15" s="1"/>
  <c r="T18" i="21"/>
  <c r="Y254" i="15"/>
  <c r="AG253" i="15"/>
  <c r="BX266" i="15"/>
  <c r="BA12" i="15"/>
  <c r="BA273" i="15" s="1"/>
  <c r="BZ251" i="15"/>
  <c r="Q256" i="15"/>
  <c r="AI252" i="15"/>
  <c r="Y249" i="15"/>
  <c r="Y255" i="15" s="1"/>
  <c r="R16" i="21"/>
  <c r="L16" i="21"/>
  <c r="Q13" i="20"/>
  <c r="CB251" i="15"/>
  <c r="W22" i="21"/>
  <c r="AE253" i="15"/>
  <c r="AC256" i="15"/>
  <c r="AC254" i="15"/>
  <c r="J16" i="21"/>
  <c r="R249" i="15"/>
  <c r="R255" i="15" s="1"/>
  <c r="P16" i="21"/>
  <c r="AV249" i="15"/>
  <c r="AV255" i="15" s="1"/>
  <c r="BN23" i="15"/>
  <c r="BN264" i="15"/>
  <c r="CG264" i="15" s="1"/>
  <c r="BI249" i="15"/>
  <c r="BM251" i="15"/>
  <c r="P12" i="20"/>
  <c r="CC251" i="15"/>
  <c r="R13" i="20"/>
  <c r="BX251" i="15"/>
  <c r="L13" i="20"/>
  <c r="CE251" i="15"/>
  <c r="U13" i="20"/>
  <c r="CL251" i="15"/>
  <c r="M14" i="20"/>
  <c r="CV249" i="15"/>
  <c r="J15" i="20" s="1"/>
  <c r="DB251" i="15"/>
  <c r="Q15" i="20"/>
  <c r="DG251" i="15"/>
  <c r="Y15" i="20"/>
  <c r="DF251" i="15"/>
  <c r="V15" i="20"/>
  <c r="AU38" i="15"/>
  <c r="BK48" i="15"/>
  <c r="AX252" i="15"/>
  <c r="AH21" i="21"/>
  <c r="AJ21" i="21"/>
  <c r="AW252" i="15"/>
  <c r="AJ22" i="21"/>
  <c r="AW253" i="15"/>
  <c r="CB147" i="15"/>
  <c r="CE147" i="15" s="1"/>
  <c r="CG265" i="15"/>
  <c r="BL251" i="15"/>
  <c r="AB253" i="15"/>
  <c r="AD264" i="15"/>
  <c r="J12" i="17"/>
  <c r="AQ252" i="15"/>
  <c r="DD251" i="15"/>
  <c r="AS15" i="20"/>
  <c r="T23" i="21"/>
  <c r="BJ266" i="15"/>
  <c r="AB264" i="15"/>
  <c r="I12" i="17"/>
  <c r="AF264" i="15"/>
  <c r="K12" i="17"/>
  <c r="H16" i="21"/>
  <c r="AA249" i="15"/>
  <c r="AA255" i="15" s="1"/>
  <c r="BH249" i="15" a="1"/>
  <c r="BH249" i="15" s="1"/>
  <c r="BN251" i="15"/>
  <c r="Q12" i="20"/>
  <c r="Y12" i="20"/>
  <c r="BS251" i="15"/>
  <c r="BR249" i="15"/>
  <c r="CF249" i="15"/>
  <c r="BY251" i="15"/>
  <c r="M13" i="20"/>
  <c r="CJ249" i="15"/>
  <c r="CN251" i="15"/>
  <c r="P14" i="20"/>
  <c r="DC251" i="15"/>
  <c r="R15" i="20"/>
  <c r="CX251" i="15"/>
  <c r="L15" i="20"/>
  <c r="DE251" i="15"/>
  <c r="U15" i="20"/>
  <c r="AH17" i="21"/>
  <c r="AX250" i="15"/>
  <c r="AJ17" i="21"/>
  <c r="AW250" i="15"/>
  <c r="AC21" i="21"/>
  <c r="AK252" i="15"/>
  <c r="CC265" i="15"/>
  <c r="CD251" i="15"/>
  <c r="T22" i="21"/>
  <c r="AP253" i="15"/>
  <c r="CZ251" i="15"/>
  <c r="AO15" i="20"/>
  <c r="AJ252" i="15"/>
  <c r="M12" i="20"/>
  <c r="BK251" i="15"/>
  <c r="CG251" i="15"/>
  <c r="Y13" i="20"/>
  <c r="CP251" i="15"/>
  <c r="R14" i="20"/>
  <c r="CK251" i="15"/>
  <c r="L14" i="20"/>
  <c r="CR251" i="15"/>
  <c r="U14" i="20"/>
  <c r="DA251" i="15"/>
  <c r="P15" i="20"/>
  <c r="BP251" i="15"/>
  <c r="I16" i="21"/>
  <c r="P249" i="15"/>
  <c r="P255" i="15" s="1"/>
  <c r="S16" i="21"/>
  <c r="AC249" i="15"/>
  <c r="AC255" i="15" s="1"/>
  <c r="R12" i="20"/>
  <c r="BO251" i="15"/>
  <c r="BJ251" i="15"/>
  <c r="L12" i="20"/>
  <c r="BQ251" i="15"/>
  <c r="U12" i="20"/>
  <c r="BW249" i="15"/>
  <c r="CA251" i="15"/>
  <c r="P13" i="20"/>
  <c r="CI249" i="15"/>
  <c r="CO251" i="15"/>
  <c r="Q14" i="20"/>
  <c r="CT251" i="15"/>
  <c r="Y14" i="20"/>
  <c r="CS251" i="15"/>
  <c r="V14" i="20"/>
  <c r="CY251" i="15"/>
  <c r="M15" i="20"/>
  <c r="AC17" i="21"/>
  <c r="AK250" i="15"/>
  <c r="W17" i="21"/>
  <c r="AE250" i="15"/>
  <c r="AU65" i="15"/>
  <c r="AK253" i="15"/>
  <c r="AC22" i="21"/>
  <c r="AJ15" i="20"/>
  <c r="AB22" i="21"/>
  <c r="AJ253" i="15"/>
  <c r="Y256" i="15"/>
  <c r="W23" i="21"/>
  <c r="AE252" i="15"/>
  <c r="H12" i="17"/>
  <c r="Z264" i="15"/>
  <c r="G16" i="21"/>
  <c r="AU173" i="15"/>
  <c r="BW200" i="15"/>
  <c r="BW202" i="15" s="1"/>
  <c r="AU200" i="15"/>
  <c r="BW173" i="15"/>
  <c r="BW175" i="15" s="1"/>
  <c r="CB174" i="15"/>
  <c r="CE174" i="15" s="1"/>
  <c r="BW146" i="15"/>
  <c r="BW148" i="15" s="1"/>
  <c r="BI146" i="15"/>
  <c r="BI148" i="15" s="1"/>
  <c r="AU146" i="15"/>
  <c r="BK156" i="15"/>
  <c r="BW119" i="15"/>
  <c r="BW121" i="15" s="1"/>
  <c r="BK102" i="15"/>
  <c r="BI92" i="15"/>
  <c r="BI94" i="15" s="1"/>
  <c r="BL93" i="15"/>
  <c r="CB93" i="15"/>
  <c r="CE93" i="15" s="1"/>
  <c r="BK103" i="15"/>
  <c r="BO103" i="15" s="1"/>
  <c r="AU92" i="15"/>
  <c r="BW92" i="15"/>
  <c r="BW94" i="15" s="1"/>
  <c r="AU93" i="15"/>
  <c r="BC93" i="15" s="1"/>
  <c r="BW65" i="15"/>
  <c r="BW67" i="15" s="1"/>
  <c r="CB66" i="15"/>
  <c r="CE66" i="15" s="1"/>
  <c r="BW38" i="15"/>
  <c r="BW40" i="15" s="1"/>
  <c r="BC20" i="15"/>
  <c r="BJ23" i="15"/>
  <c r="CC21" i="15"/>
  <c r="CC23" i="15" s="1"/>
  <c r="CG21" i="15"/>
  <c r="AH12" i="15"/>
  <c r="AH273" i="15" s="1"/>
  <c r="BU21" i="15"/>
  <c r="AS11" i="15"/>
  <c r="AO12" i="15"/>
  <c r="AO11" i="15"/>
  <c r="BA11" i="15"/>
  <c r="BP11" i="15"/>
  <c r="BP13" i="15" s="1"/>
  <c r="AS12" i="15"/>
  <c r="AH11" i="15"/>
  <c r="AH272" i="15" s="1"/>
  <c r="BC21" i="15"/>
  <c r="AA26" i="15"/>
  <c r="BQ12" i="15"/>
  <c r="BT12" i="15" s="1"/>
  <c r="BU22" i="15"/>
  <c r="K45" i="17"/>
  <c r="J45" i="17"/>
  <c r="I45" i="17"/>
  <c r="H45" i="17"/>
  <c r="K44" i="17"/>
  <c r="J44" i="17"/>
  <c r="I44" i="17"/>
  <c r="H44" i="17"/>
  <c r="D44" i="17"/>
  <c r="D45" i="17"/>
  <c r="C44" i="17"/>
  <c r="C45" i="17"/>
  <c r="AC44" i="16"/>
  <c r="AC39" i="16"/>
  <c r="H44" i="16"/>
  <c r="H39" i="16"/>
  <c r="BZ21" i="16"/>
  <c r="BS21" i="16"/>
  <c r="BK21" i="16"/>
  <c r="BC21" i="16"/>
  <c r="AY21" i="16"/>
  <c r="AV21" i="16"/>
  <c r="AS21" i="16"/>
  <c r="AJ21" i="16"/>
  <c r="S21" i="16"/>
  <c r="Q21" i="16"/>
  <c r="AU44" i="16" s="1"/>
  <c r="BZ8" i="16"/>
  <c r="BS8" i="16"/>
  <c r="BK8" i="16"/>
  <c r="BC8" i="16"/>
  <c r="AY8" i="16"/>
  <c r="AV8" i="16"/>
  <c r="AS8" i="16"/>
  <c r="AJ8" i="16"/>
  <c r="AB8" i="16"/>
  <c r="AB25" i="16" s="1"/>
  <c r="S8" i="16"/>
  <c r="Q8" i="16"/>
  <c r="E45" i="17" s="1"/>
  <c r="L22" i="18"/>
  <c r="CG23" i="15" l="1"/>
  <c r="BL173" i="15"/>
  <c r="BL175" i="15" s="1"/>
  <c r="BU23" i="15"/>
  <c r="AU67" i="15"/>
  <c r="AU175" i="15"/>
  <c r="BC22" i="15"/>
  <c r="CB173" i="15"/>
  <c r="CB175" i="15" s="1"/>
  <c r="BI121" i="15"/>
  <c r="AU202" i="15"/>
  <c r="AU40" i="15"/>
  <c r="CB65" i="15"/>
  <c r="BI67" i="15"/>
  <c r="BL38" i="15"/>
  <c r="BL40" i="15" s="1"/>
  <c r="BI40" i="15"/>
  <c r="AA27" i="15"/>
  <c r="BU13" i="15"/>
  <c r="BW13" i="15" s="1"/>
  <c r="BT11" i="15"/>
  <c r="BT13" i="15" s="1"/>
  <c r="BQ13" i="15"/>
  <c r="AD251" i="15"/>
  <c r="AO13" i="15"/>
  <c r="BA272" i="15"/>
  <c r="BA280" i="15" s="1"/>
  <c r="BA13" i="15"/>
  <c r="S257" i="15"/>
  <c r="AS272" i="15"/>
  <c r="AS280" i="15" s="1"/>
  <c r="AS13" i="15"/>
  <c r="AU148" i="15"/>
  <c r="AR256" i="15"/>
  <c r="CE173" i="15"/>
  <c r="CE175" i="15" s="1"/>
  <c r="Z257" i="15"/>
  <c r="T257" i="15"/>
  <c r="BC119" i="15"/>
  <c r="BC121" i="15" s="1"/>
  <c r="AU121" i="15"/>
  <c r="AU94" i="15"/>
  <c r="CF93" i="15"/>
  <c r="T251" i="15"/>
  <c r="AJ282" i="15"/>
  <c r="BC66" i="15"/>
  <c r="CF66" i="15" s="1"/>
  <c r="AX282" i="15"/>
  <c r="W257" i="15"/>
  <c r="CB38" i="15"/>
  <c r="U251" i="15"/>
  <c r="AK282" i="15"/>
  <c r="AH250" i="15"/>
  <c r="AX254" i="15"/>
  <c r="CB39" i="15"/>
  <c r="CE39" i="15" s="1"/>
  <c r="AL256" i="15"/>
  <c r="AN254" i="15"/>
  <c r="BL65" i="15"/>
  <c r="BL67" i="15" s="1"/>
  <c r="AF282" i="15"/>
  <c r="AH252" i="15"/>
  <c r="AW282" i="15"/>
  <c r="BA281" i="15"/>
  <c r="AY255" i="15"/>
  <c r="AY257" i="15" s="1"/>
  <c r="AZ251" i="15"/>
  <c r="Q257" i="15"/>
  <c r="X251" i="15"/>
  <c r="V255" i="15"/>
  <c r="V257" i="15" s="1"/>
  <c r="W251" i="15"/>
  <c r="X257" i="15"/>
  <c r="Q251" i="15"/>
  <c r="AM282" i="15"/>
  <c r="AH281" i="15"/>
  <c r="AP282" i="15"/>
  <c r="AQ282" i="15"/>
  <c r="AU12" i="15"/>
  <c r="AU273" i="15" s="1"/>
  <c r="AS273" i="15"/>
  <c r="AS281" i="15" s="1"/>
  <c r="AT249" i="15"/>
  <c r="AT255" i="15" s="1"/>
  <c r="AT274" i="15"/>
  <c r="AT282" i="15" s="1"/>
  <c r="AA16" i="21"/>
  <c r="AI274" i="15"/>
  <c r="AI282" i="15" s="1"/>
  <c r="AN249" i="15"/>
  <c r="AN255" i="15" s="1"/>
  <c r="AN274" i="15"/>
  <c r="AN282" i="15" s="1"/>
  <c r="AO278" i="15"/>
  <c r="AG249" i="15"/>
  <c r="AG255" i="15" s="1"/>
  <c r="AG274" i="15"/>
  <c r="AG282" i="15" s="1"/>
  <c r="AR249" i="15"/>
  <c r="AR255" i="15" s="1"/>
  <c r="AR274" i="15"/>
  <c r="AR282" i="15" s="1"/>
  <c r="AS278" i="15"/>
  <c r="AH280" i="15"/>
  <c r="AL282" i="15"/>
  <c r="BC39" i="15"/>
  <c r="AU277" i="15"/>
  <c r="AH278" i="15"/>
  <c r="BI12" i="15"/>
  <c r="BL12" i="15" s="1"/>
  <c r="AO273" i="15"/>
  <c r="AO281" i="15" s="1"/>
  <c r="AB249" i="15"/>
  <c r="AB251" i="15" s="1"/>
  <c r="AB274" i="15"/>
  <c r="AB282" i="15" s="1"/>
  <c r="BI11" i="15"/>
  <c r="AO272" i="15"/>
  <c r="AO280" i="15" s="1"/>
  <c r="AU276" i="15"/>
  <c r="BA278" i="15"/>
  <c r="AS253" i="15"/>
  <c r="BA253" i="15"/>
  <c r="BL200" i="15"/>
  <c r="BL202" i="15" s="1"/>
  <c r="AS252" i="15"/>
  <c r="CF120" i="15"/>
  <c r="AD257" i="15"/>
  <c r="AB256" i="15"/>
  <c r="Y72" i="24" s="1"/>
  <c r="AF256" i="15"/>
  <c r="AJ256" i="15"/>
  <c r="AI254" i="15"/>
  <c r="R257" i="15"/>
  <c r="AZ257" i="15"/>
  <c r="AI256" i="15"/>
  <c r="AN256" i="15"/>
  <c r="AT254" i="15"/>
  <c r="AM254" i="15"/>
  <c r="CB120" i="15"/>
  <c r="CE120" i="15" s="1"/>
  <c r="AT256" i="15"/>
  <c r="CB200" i="15"/>
  <c r="BA250" i="15"/>
  <c r="AM256" i="15"/>
  <c r="AQ256" i="15"/>
  <c r="U257" i="15"/>
  <c r="BA252" i="15"/>
  <c r="CV251" i="15"/>
  <c r="AA257" i="15"/>
  <c r="AR254" i="15"/>
  <c r="P257" i="15"/>
  <c r="AH253" i="15"/>
  <c r="CC266" i="15"/>
  <c r="BK131" i="15"/>
  <c r="BO131" i="15"/>
  <c r="BL119" i="15"/>
  <c r="BL121" i="15" s="1"/>
  <c r="CB119" i="15"/>
  <c r="AO252" i="15"/>
  <c r="AV257" i="15"/>
  <c r="AS25" i="16"/>
  <c r="BK25" i="16"/>
  <c r="AO253" i="15"/>
  <c r="BO211" i="15"/>
  <c r="BO212" i="15" s="1"/>
  <c r="BK212" i="15"/>
  <c r="AL254" i="15"/>
  <c r="AF254" i="15"/>
  <c r="BO184" i="15"/>
  <c r="BO185" i="15" s="1"/>
  <c r="BK185" i="15"/>
  <c r="AS250" i="15"/>
  <c r="Y257" i="15"/>
  <c r="BO77" i="15"/>
  <c r="J13" i="20"/>
  <c r="BV251" i="15"/>
  <c r="AD16" i="21"/>
  <c r="AM249" i="15"/>
  <c r="AM255" i="15" s="1"/>
  <c r="BO48" i="15"/>
  <c r="BO50" i="15" s="1"/>
  <c r="BK50" i="15"/>
  <c r="Y251" i="15"/>
  <c r="AV25" i="16"/>
  <c r="BS25" i="16"/>
  <c r="AQ254" i="15"/>
  <c r="S25" i="16"/>
  <c r="AU39" i="16"/>
  <c r="R251" i="15"/>
  <c r="K15" i="20"/>
  <c r="BK77" i="15"/>
  <c r="AY25" i="16"/>
  <c r="BZ25" i="16"/>
  <c r="BC38" i="15"/>
  <c r="BC65" i="15"/>
  <c r="AI249" i="15"/>
  <c r="BN266" i="15"/>
  <c r="AG256" i="15"/>
  <c r="AG254" i="15"/>
  <c r="F45" i="17"/>
  <c r="AB254" i="15"/>
  <c r="BH251" i="15"/>
  <c r="J12" i="20"/>
  <c r="BB39" i="16"/>
  <c r="AW249" i="15"/>
  <c r="AW255" i="15" s="1"/>
  <c r="AJ16" i="21"/>
  <c r="BU265" i="15"/>
  <c r="BY265" i="15" s="1"/>
  <c r="AC251" i="15"/>
  <c r="AP254" i="15"/>
  <c r="AP256" i="15"/>
  <c r="AA251" i="15"/>
  <c r="BU264" i="15"/>
  <c r="BI251" i="15"/>
  <c r="K12" i="20"/>
  <c r="CJ251" i="15"/>
  <c r="K14" i="20"/>
  <c r="BR251" i="15"/>
  <c r="V12" i="20"/>
  <c r="AH16" i="21"/>
  <c r="AX249" i="15"/>
  <c r="AX255" i="15" s="1"/>
  <c r="AC16" i="21"/>
  <c r="AK249" i="15"/>
  <c r="AK255" i="15" s="1"/>
  <c r="K11" i="17"/>
  <c r="AF263" i="15"/>
  <c r="T16" i="21"/>
  <c r="AP249" i="15"/>
  <c r="X16" i="21"/>
  <c r="AQ249" i="15"/>
  <c r="BW251" i="15"/>
  <c r="K13" i="20"/>
  <c r="AJ254" i="15"/>
  <c r="AO250" i="15"/>
  <c r="AX256" i="15"/>
  <c r="AW256" i="15"/>
  <c r="AW254" i="15"/>
  <c r="CG266" i="15"/>
  <c r="AC257" i="15"/>
  <c r="AF249" i="15"/>
  <c r="AF251" i="15" s="1"/>
  <c r="V16" i="21"/>
  <c r="AD263" i="15"/>
  <c r="J11" i="17"/>
  <c r="AB16" i="21"/>
  <c r="AJ249" i="15"/>
  <c r="AA8" i="16"/>
  <c r="R8" i="16" s="1"/>
  <c r="AJ25" i="16"/>
  <c r="AF73" i="24" s="1"/>
  <c r="BC25" i="16"/>
  <c r="Q25" i="16"/>
  <c r="E44" i="17"/>
  <c r="Z263" i="15"/>
  <c r="H11" i="17"/>
  <c r="AB263" i="15"/>
  <c r="I11" i="17"/>
  <c r="AE16" i="21"/>
  <c r="AL249" i="15"/>
  <c r="AV251" i="15"/>
  <c r="AK256" i="15"/>
  <c r="AK254" i="15"/>
  <c r="J14" i="20"/>
  <c r="CI251" i="15"/>
  <c r="CF251" i="15"/>
  <c r="V13" i="20"/>
  <c r="P251" i="15"/>
  <c r="AE256" i="15"/>
  <c r="BC173" i="15"/>
  <c r="AE254" i="15"/>
  <c r="O255" i="15"/>
  <c r="O257" i="15" s="1"/>
  <c r="O251" i="15"/>
  <c r="BC200" i="15"/>
  <c r="BC202" i="15" s="1"/>
  <c r="BO156" i="15"/>
  <c r="BO158" i="15" s="1"/>
  <c r="BK158" i="15"/>
  <c r="CB146" i="15"/>
  <c r="BL146" i="15"/>
  <c r="BL148" i="15" s="1"/>
  <c r="BC146" i="15"/>
  <c r="CB92" i="15"/>
  <c r="BL92" i="15"/>
  <c r="BL94" i="15" s="1"/>
  <c r="BC92" i="15"/>
  <c r="CF92" i="15" s="1"/>
  <c r="BK104" i="15"/>
  <c r="BO102" i="15"/>
  <c r="BO104" i="15" s="1"/>
  <c r="BK21" i="15"/>
  <c r="BK264" i="15" s="1"/>
  <c r="BK22" i="15"/>
  <c r="AU11" i="15"/>
  <c r="AU272" i="15" s="1"/>
  <c r="AA21" i="16"/>
  <c r="R21" i="16" s="1"/>
  <c r="F44" i="17"/>
  <c r="BB44" i="16"/>
  <c r="BI44" i="16" s="1"/>
  <c r="Q140" i="3"/>
  <c r="BC11" i="15" l="1"/>
  <c r="BL11" i="15"/>
  <c r="BL13" i="15" s="1"/>
  <c r="BI13" i="15"/>
  <c r="CF65" i="15"/>
  <c r="A64" i="15" s="1"/>
  <c r="BC67" i="15"/>
  <c r="CE38" i="15"/>
  <c r="CE40" i="15" s="1"/>
  <c r="CB40" i="15"/>
  <c r="CE92" i="15"/>
  <c r="CE94" i="15" s="1"/>
  <c r="CB94" i="15"/>
  <c r="CF38" i="15"/>
  <c r="BC40" i="15"/>
  <c r="BC252" i="15"/>
  <c r="CF173" i="15"/>
  <c r="A172" i="15" s="1"/>
  <c r="BC175" i="15"/>
  <c r="CE119" i="15"/>
  <c r="CE121" i="15" s="1"/>
  <c r="CB121" i="15"/>
  <c r="CE65" i="15"/>
  <c r="CE67" i="15" s="1"/>
  <c r="CB67" i="15"/>
  <c r="BC12" i="15"/>
  <c r="CF119" i="15"/>
  <c r="AR257" i="15"/>
  <c r="CE200" i="15"/>
  <c r="CE202" i="15" s="1"/>
  <c r="CB202" i="15"/>
  <c r="CF146" i="15"/>
  <c r="A145" i="15" s="1"/>
  <c r="BC148" i="15"/>
  <c r="BC253" i="15" s="1"/>
  <c r="CE146" i="15"/>
  <c r="CE148" i="15" s="1"/>
  <c r="CB148" i="15"/>
  <c r="BC94" i="15"/>
  <c r="A91" i="15"/>
  <c r="AR251" i="15"/>
  <c r="AG251" i="15"/>
  <c r="AB255" i="15"/>
  <c r="AB71" i="24" s="1"/>
  <c r="AH254" i="15"/>
  <c r="S264" i="15" s="1"/>
  <c r="AK264" i="15" s="1"/>
  <c r="AU250" i="15"/>
  <c r="BA256" i="15"/>
  <c r="AU281" i="15"/>
  <c r="AS256" i="15"/>
  <c r="AS254" i="15"/>
  <c r="BA254" i="15"/>
  <c r="A118" i="15"/>
  <c r="AT251" i="15"/>
  <c r="AT257" i="15"/>
  <c r="AN257" i="15"/>
  <c r="AN251" i="15"/>
  <c r="AS249" i="15"/>
  <c r="AS251" i="15" s="1"/>
  <c r="AS274" i="15"/>
  <c r="AS282" i="15" s="1"/>
  <c r="CB11" i="15"/>
  <c r="AO249" i="15"/>
  <c r="AO255" i="15" s="1"/>
  <c r="AO274" i="15"/>
  <c r="AO282" i="15" s="1"/>
  <c r="BA249" i="15"/>
  <c r="BA251" i="15" s="1"/>
  <c r="BA274" i="15"/>
  <c r="BA282" i="15" s="1"/>
  <c r="CF39" i="15"/>
  <c r="A37" i="15" s="1"/>
  <c r="BC277" i="15"/>
  <c r="CB12" i="15"/>
  <c r="CE12" i="15" s="1"/>
  <c r="CF12" i="15"/>
  <c r="BC273" i="15"/>
  <c r="AU278" i="15"/>
  <c r="AU280" i="15"/>
  <c r="CF200" i="15"/>
  <c r="A199" i="15" s="1"/>
  <c r="BC276" i="15"/>
  <c r="AB72" i="24"/>
  <c r="AM257" i="15"/>
  <c r="AH256" i="15"/>
  <c r="AF72" i="24" s="1"/>
  <c r="AU252" i="15"/>
  <c r="AF255" i="15"/>
  <c r="AF257" i="15" s="1"/>
  <c r="AM251" i="15"/>
  <c r="AO254" i="15"/>
  <c r="AX257" i="15"/>
  <c r="BI39" i="16"/>
  <c r="AU253" i="15"/>
  <c r="AI255" i="15"/>
  <c r="AI257" i="15" s="1"/>
  <c r="AI251" i="15"/>
  <c r="AG257" i="15"/>
  <c r="P264" i="15"/>
  <c r="E12" i="17"/>
  <c r="AO256" i="15"/>
  <c r="AW257" i="15"/>
  <c r="BO264" i="15"/>
  <c r="CD264" i="15"/>
  <c r="AK251" i="15"/>
  <c r="AA25" i="16"/>
  <c r="R25" i="16" s="1"/>
  <c r="AJ255" i="15"/>
  <c r="AJ257" i="15" s="1"/>
  <c r="AJ251" i="15"/>
  <c r="AQ255" i="15"/>
  <c r="AQ257" i="15" s="1"/>
  <c r="AQ251" i="15"/>
  <c r="AP255" i="15"/>
  <c r="AP257" i="15" s="1"/>
  <c r="AP251" i="15"/>
  <c r="BU266" i="15"/>
  <c r="BY264" i="15"/>
  <c r="BY266" i="15" s="1"/>
  <c r="BK23" i="15"/>
  <c r="BO21" i="15"/>
  <c r="BO22" i="15"/>
  <c r="BK265" i="15"/>
  <c r="AK257" i="15"/>
  <c r="AL255" i="15"/>
  <c r="AL257" i="15" s="1"/>
  <c r="AL251" i="15"/>
  <c r="AB73" i="24"/>
  <c r="Y73" i="24"/>
  <c r="AW251" i="15"/>
  <c r="AX251" i="15"/>
  <c r="P263" i="15"/>
  <c r="E11" i="17"/>
  <c r="CF11" i="15"/>
  <c r="DD398" i="28"/>
  <c r="DC398" i="28"/>
  <c r="DB398" i="28"/>
  <c r="CZ398" i="28"/>
  <c r="CY398" i="28"/>
  <c r="CX398" i="28"/>
  <c r="DD397" i="28"/>
  <c r="DC397" i="28"/>
  <c r="DB397" i="28"/>
  <c r="CZ397" i="28"/>
  <c r="CY397" i="28"/>
  <c r="CX397" i="28"/>
  <c r="DD396" i="28"/>
  <c r="DC396" i="28"/>
  <c r="DB396" i="28"/>
  <c r="CZ396" i="28"/>
  <c r="CY396" i="28"/>
  <c r="CX396" i="28"/>
  <c r="DD395" i="28"/>
  <c r="DC395" i="28"/>
  <c r="DB395" i="28"/>
  <c r="CZ395" i="28"/>
  <c r="CY395" i="28"/>
  <c r="CX395" i="28"/>
  <c r="DD394" i="28"/>
  <c r="DC394" i="28"/>
  <c r="DB394" i="28"/>
  <c r="CZ394" i="28"/>
  <c r="CY394" i="28"/>
  <c r="CX394" i="28"/>
  <c r="DD392" i="28"/>
  <c r="DC392" i="28"/>
  <c r="DB392" i="28"/>
  <c r="CZ392" i="28"/>
  <c r="CY392" i="28"/>
  <c r="CX392" i="28"/>
  <c r="DD391" i="28"/>
  <c r="DC391" i="28"/>
  <c r="DB391" i="28"/>
  <c r="CZ391" i="28"/>
  <c r="CY391" i="28"/>
  <c r="CX391" i="28"/>
  <c r="DD390" i="28"/>
  <c r="DC390" i="28"/>
  <c r="DB390" i="28"/>
  <c r="CZ390" i="28"/>
  <c r="CY390" i="28"/>
  <c r="CX390" i="28"/>
  <c r="DD389" i="28"/>
  <c r="DC389" i="28"/>
  <c r="DB389" i="28"/>
  <c r="CZ389" i="28"/>
  <c r="CY389" i="28"/>
  <c r="CX389" i="28"/>
  <c r="DD388" i="28"/>
  <c r="DC388" i="28"/>
  <c r="DB388" i="28"/>
  <c r="CZ388" i="28"/>
  <c r="CY388" i="28"/>
  <c r="CX388" i="28"/>
  <c r="CQ398" i="28"/>
  <c r="CP398" i="28"/>
  <c r="CN398" i="28"/>
  <c r="CM398" i="28"/>
  <c r="CL398" i="28"/>
  <c r="CJ398" i="28"/>
  <c r="CI398" i="28"/>
  <c r="CH398" i="28"/>
  <c r="CF398" i="28"/>
  <c r="CE398" i="28"/>
  <c r="CD398" i="28"/>
  <c r="CQ397" i="28"/>
  <c r="CP397" i="28"/>
  <c r="CN397" i="28"/>
  <c r="CM397" i="28"/>
  <c r="CL397" i="28"/>
  <c r="CJ397" i="28"/>
  <c r="CI397" i="28"/>
  <c r="CH397" i="28"/>
  <c r="CF397" i="28"/>
  <c r="CE397" i="28"/>
  <c r="CD397" i="28"/>
  <c r="CQ396" i="28"/>
  <c r="CP396" i="28"/>
  <c r="CN396" i="28"/>
  <c r="CM396" i="28"/>
  <c r="CL396" i="28"/>
  <c r="CJ396" i="28"/>
  <c r="CI396" i="28"/>
  <c r="CH396" i="28"/>
  <c r="CF396" i="28"/>
  <c r="CE396" i="28"/>
  <c r="CD396" i="28"/>
  <c r="CQ395" i="28"/>
  <c r="CP395" i="28"/>
  <c r="CN395" i="28"/>
  <c r="CM395" i="28"/>
  <c r="CL395" i="28"/>
  <c r="CJ395" i="28"/>
  <c r="CI395" i="28"/>
  <c r="CH395" i="28"/>
  <c r="CF395" i="28"/>
  <c r="CE395" i="28"/>
  <c r="CD395" i="28"/>
  <c r="CQ394" i="28"/>
  <c r="CP394" i="28"/>
  <c r="CN394" i="28"/>
  <c r="CM394" i="28"/>
  <c r="CL394" i="28"/>
  <c r="CJ394" i="28"/>
  <c r="CI394" i="28"/>
  <c r="CH394" i="28"/>
  <c r="CF394" i="28"/>
  <c r="CE394" i="28"/>
  <c r="CD394" i="28"/>
  <c r="CQ392" i="28"/>
  <c r="CP392" i="28"/>
  <c r="CN392" i="28"/>
  <c r="CM392" i="28"/>
  <c r="CL392" i="28"/>
  <c r="CJ392" i="28"/>
  <c r="CI392" i="28"/>
  <c r="CH392" i="28"/>
  <c r="CF392" i="28"/>
  <c r="CE392" i="28"/>
  <c r="CD392" i="28"/>
  <c r="CQ391" i="28"/>
  <c r="CP391" i="28"/>
  <c r="CN391" i="28"/>
  <c r="CM391" i="28"/>
  <c r="CL391" i="28"/>
  <c r="CJ391" i="28"/>
  <c r="CI391" i="28"/>
  <c r="CH391" i="28"/>
  <c r="CF391" i="28"/>
  <c r="CE391" i="28"/>
  <c r="CD391" i="28"/>
  <c r="CQ390" i="28"/>
  <c r="CP390" i="28"/>
  <c r="CN390" i="28"/>
  <c r="CM390" i="28"/>
  <c r="CL390" i="28"/>
  <c r="CJ390" i="28"/>
  <c r="CI390" i="28"/>
  <c r="CH390" i="28"/>
  <c r="CF390" i="28"/>
  <c r="CE390" i="28"/>
  <c r="CD390" i="28"/>
  <c r="CQ389" i="28"/>
  <c r="CP389" i="28"/>
  <c r="CN389" i="28"/>
  <c r="CM389" i="28"/>
  <c r="CL389" i="28"/>
  <c r="CJ389" i="28"/>
  <c r="CI389" i="28"/>
  <c r="CH389" i="28"/>
  <c r="CF389" i="28"/>
  <c r="CE389" i="28"/>
  <c r="CD389" i="28"/>
  <c r="CQ388" i="28"/>
  <c r="CP388" i="28"/>
  <c r="CN388" i="28"/>
  <c r="CM388" i="28"/>
  <c r="CL388" i="28"/>
  <c r="CJ388" i="28"/>
  <c r="CI388" i="28"/>
  <c r="CH388" i="28"/>
  <c r="CF388" i="28"/>
  <c r="CE388" i="28"/>
  <c r="CD388" i="28"/>
  <c r="CA398" i="28"/>
  <c r="BZ398" i="28"/>
  <c r="BY398" i="28"/>
  <c r="BW398" i="28"/>
  <c r="BV398" i="28"/>
  <c r="BU398" i="28"/>
  <c r="BT398" i="28"/>
  <c r="BS398" i="28"/>
  <c r="BR398" i="28"/>
  <c r="BQ398" i="28"/>
  <c r="BP398" i="28"/>
  <c r="BO398" i="28"/>
  <c r="BN398" i="28"/>
  <c r="BM398" i="28"/>
  <c r="BL398" i="28"/>
  <c r="BK398" i="28"/>
  <c r="BJ398" i="28"/>
  <c r="BI398" i="28"/>
  <c r="BH398" i="28"/>
  <c r="BG398" i="28"/>
  <c r="BF398" i="28"/>
  <c r="BE398" i="28"/>
  <c r="BD398" i="28"/>
  <c r="BC398" i="28"/>
  <c r="BB398" i="28"/>
  <c r="BA398" i="28"/>
  <c r="AZ398" i="28"/>
  <c r="AY398" i="28"/>
  <c r="AX398" i="28"/>
  <c r="CA397" i="28"/>
  <c r="BZ397" i="28"/>
  <c r="BY397" i="28"/>
  <c r="BW397" i="28"/>
  <c r="BV397" i="28"/>
  <c r="BU397" i="28"/>
  <c r="BT397" i="28"/>
  <c r="BS397" i="28"/>
  <c r="BR397" i="28"/>
  <c r="BQ397" i="28"/>
  <c r="BP397" i="28"/>
  <c r="BO397" i="28"/>
  <c r="BN397" i="28"/>
  <c r="BM397" i="28"/>
  <c r="BL397" i="28"/>
  <c r="BK397" i="28"/>
  <c r="BJ397" i="28"/>
  <c r="BI397" i="28"/>
  <c r="BH397" i="28"/>
  <c r="BG397" i="28"/>
  <c r="BF397" i="28"/>
  <c r="BE397" i="28"/>
  <c r="BD397" i="28"/>
  <c r="BC397" i="28"/>
  <c r="BB397" i="28"/>
  <c r="BA397" i="28"/>
  <c r="AZ397" i="28"/>
  <c r="AY397" i="28"/>
  <c r="AX397" i="28"/>
  <c r="CA396" i="28"/>
  <c r="BZ396" i="28"/>
  <c r="BY396" i="28"/>
  <c r="BW396" i="28"/>
  <c r="BV396" i="28"/>
  <c r="BU396" i="28"/>
  <c r="BT396" i="28"/>
  <c r="BS396" i="28"/>
  <c r="BR396" i="28"/>
  <c r="BQ396" i="28"/>
  <c r="BP396" i="28"/>
  <c r="BO396" i="28"/>
  <c r="BN396" i="28"/>
  <c r="BM396" i="28"/>
  <c r="BL396" i="28"/>
  <c r="BK396" i="28"/>
  <c r="BJ396" i="28"/>
  <c r="BI396" i="28"/>
  <c r="BH396" i="28"/>
  <c r="BG396" i="28"/>
  <c r="BF396" i="28"/>
  <c r="BE396" i="28"/>
  <c r="BD396" i="28"/>
  <c r="BC396" i="28"/>
  <c r="BB396" i="28"/>
  <c r="BA396" i="28"/>
  <c r="AZ396" i="28"/>
  <c r="AY396" i="28"/>
  <c r="AX396" i="28"/>
  <c r="CA395" i="28"/>
  <c r="BZ395" i="28"/>
  <c r="BY395" i="28"/>
  <c r="BW395" i="28"/>
  <c r="BV395" i="28"/>
  <c r="BU395" i="28"/>
  <c r="BT395" i="28"/>
  <c r="BS395" i="28"/>
  <c r="BR395" i="28"/>
  <c r="BQ395" i="28"/>
  <c r="BP395" i="28"/>
  <c r="BO395" i="28"/>
  <c r="BN395" i="28"/>
  <c r="BM395" i="28"/>
  <c r="BL395" i="28"/>
  <c r="BK395" i="28"/>
  <c r="BJ395" i="28"/>
  <c r="BI395" i="28"/>
  <c r="BH395" i="28"/>
  <c r="BG395" i="28"/>
  <c r="BF395" i="28"/>
  <c r="BE395" i="28"/>
  <c r="BD395" i="28"/>
  <c r="BC395" i="28"/>
  <c r="BB395" i="28"/>
  <c r="BA395" i="28"/>
  <c r="AZ395" i="28"/>
  <c r="AY395" i="28"/>
  <c r="AX395" i="28"/>
  <c r="CA394" i="28"/>
  <c r="BZ394" i="28"/>
  <c r="BY394" i="28"/>
  <c r="BW394" i="28"/>
  <c r="BV394" i="28"/>
  <c r="BU394" i="28"/>
  <c r="BT394" i="28"/>
  <c r="BS394" i="28"/>
  <c r="BR394" i="28"/>
  <c r="BQ394" i="28"/>
  <c r="BP394" i="28"/>
  <c r="BO394" i="28"/>
  <c r="BN394" i="28"/>
  <c r="BM394" i="28"/>
  <c r="BL394" i="28"/>
  <c r="BK394" i="28"/>
  <c r="BJ394" i="28"/>
  <c r="BI394" i="28"/>
  <c r="BH394" i="28"/>
  <c r="BG394" i="28"/>
  <c r="BF394" i="28"/>
  <c r="BE394" i="28"/>
  <c r="BD394" i="28"/>
  <c r="BC394" i="28"/>
  <c r="BB394" i="28"/>
  <c r="BA394" i="28"/>
  <c r="AZ394" i="28"/>
  <c r="AY394" i="28"/>
  <c r="AX394" i="28"/>
  <c r="CA392" i="28"/>
  <c r="BZ392" i="28"/>
  <c r="BY392" i="28"/>
  <c r="BW392" i="28"/>
  <c r="BV392" i="28"/>
  <c r="BU392" i="28"/>
  <c r="BT392" i="28"/>
  <c r="BS392" i="28"/>
  <c r="BR392" i="28"/>
  <c r="BQ392" i="28"/>
  <c r="BP392" i="28"/>
  <c r="BO392" i="28"/>
  <c r="BN392" i="28"/>
  <c r="BM392" i="28"/>
  <c r="BL392" i="28"/>
  <c r="BK392" i="28"/>
  <c r="BJ392" i="28"/>
  <c r="BI392" i="28"/>
  <c r="BH392" i="28"/>
  <c r="BG392" i="28"/>
  <c r="BF392" i="28"/>
  <c r="BE392" i="28"/>
  <c r="BD392" i="28"/>
  <c r="BC392" i="28"/>
  <c r="BB392" i="28"/>
  <c r="BA392" i="28"/>
  <c r="AZ392" i="28"/>
  <c r="AY392" i="28"/>
  <c r="AX392" i="28"/>
  <c r="CA391" i="28"/>
  <c r="BZ391" i="28"/>
  <c r="BY391" i="28"/>
  <c r="BW391" i="28"/>
  <c r="BV391" i="28"/>
  <c r="BU391" i="28"/>
  <c r="BT391" i="28"/>
  <c r="BS391" i="28"/>
  <c r="BR391" i="28"/>
  <c r="BQ391" i="28"/>
  <c r="BP391" i="28"/>
  <c r="BO391" i="28"/>
  <c r="BN391" i="28"/>
  <c r="BM391" i="28"/>
  <c r="BL391" i="28"/>
  <c r="BK391" i="28"/>
  <c r="BJ391" i="28"/>
  <c r="BI391" i="28"/>
  <c r="BH391" i="28"/>
  <c r="BG391" i="28"/>
  <c r="BF391" i="28"/>
  <c r="BE391" i="28"/>
  <c r="BD391" i="28"/>
  <c r="BC391" i="28"/>
  <c r="BB391" i="28"/>
  <c r="BA391" i="28"/>
  <c r="AZ391" i="28"/>
  <c r="AY391" i="28"/>
  <c r="AX391" i="28"/>
  <c r="CA390" i="28"/>
  <c r="BZ390" i="28"/>
  <c r="BY390" i="28"/>
  <c r="BW390" i="28"/>
  <c r="BV390" i="28"/>
  <c r="BU390" i="28"/>
  <c r="BT390" i="28"/>
  <c r="BS390" i="28"/>
  <c r="BR390" i="28"/>
  <c r="BQ390" i="28"/>
  <c r="BP390" i="28"/>
  <c r="BO390" i="28"/>
  <c r="BN390" i="28"/>
  <c r="BM390" i="28"/>
  <c r="BL390" i="28"/>
  <c r="BK390" i="28"/>
  <c r="BJ390" i="28"/>
  <c r="BI390" i="28"/>
  <c r="BH390" i="28"/>
  <c r="BG390" i="28"/>
  <c r="BF390" i="28"/>
  <c r="BE390" i="28"/>
  <c r="BD390" i="28"/>
  <c r="BC390" i="28"/>
  <c r="BB390" i="28"/>
  <c r="BA390" i="28"/>
  <c r="AZ390" i="28"/>
  <c r="AY390" i="28"/>
  <c r="AX390" i="28"/>
  <c r="CA389" i="28"/>
  <c r="BZ389" i="28"/>
  <c r="BY389" i="28"/>
  <c r="BW389" i="28"/>
  <c r="BV389" i="28"/>
  <c r="BU389" i="28"/>
  <c r="BT389" i="28"/>
  <c r="BS389" i="28"/>
  <c r="BR389" i="28"/>
  <c r="BQ389" i="28"/>
  <c r="BP389" i="28"/>
  <c r="BO389" i="28"/>
  <c r="BN389" i="28"/>
  <c r="BM389" i="28"/>
  <c r="BL389" i="28"/>
  <c r="BK389" i="28"/>
  <c r="BJ389" i="28"/>
  <c r="BI389" i="28"/>
  <c r="BH389" i="28"/>
  <c r="BG389" i="28"/>
  <c r="BF389" i="28"/>
  <c r="BE389" i="28"/>
  <c r="BD389" i="28"/>
  <c r="BC389" i="28"/>
  <c r="BB389" i="28"/>
  <c r="BA389" i="28"/>
  <c r="AZ389" i="28"/>
  <c r="AY389" i="28"/>
  <c r="AX389" i="28"/>
  <c r="CA388" i="28"/>
  <c r="BZ388" i="28"/>
  <c r="BY388" i="28"/>
  <c r="BW388" i="28"/>
  <c r="BV388" i="28"/>
  <c r="BU388" i="28"/>
  <c r="BT388" i="28"/>
  <c r="BS388" i="28"/>
  <c r="BR388" i="28"/>
  <c r="BQ388" i="28"/>
  <c r="BP388" i="28"/>
  <c r="BO388" i="28"/>
  <c r="BN388" i="28"/>
  <c r="BM388" i="28"/>
  <c r="BL388" i="28"/>
  <c r="BK388" i="28"/>
  <c r="BJ388" i="28"/>
  <c r="BI388" i="28"/>
  <c r="BH388" i="28"/>
  <c r="BG388" i="28"/>
  <c r="BF388" i="28"/>
  <c r="BE388" i="28"/>
  <c r="BD388" i="28"/>
  <c r="BC388" i="28"/>
  <c r="BB388" i="28"/>
  <c r="BA388" i="28"/>
  <c r="AZ388" i="28"/>
  <c r="AY388" i="28"/>
  <c r="AX388" i="28"/>
  <c r="AU398" i="28"/>
  <c r="AS398" i="28"/>
  <c r="AR398" i="28"/>
  <c r="AQ398" i="28"/>
  <c r="AP398" i="28"/>
  <c r="AO398" i="28"/>
  <c r="AM398" i="28"/>
  <c r="AK398" i="28"/>
  <c r="AJ398" i="28"/>
  <c r="AI398" i="28"/>
  <c r="AG398" i="28"/>
  <c r="AF398" i="28"/>
  <c r="AE398" i="28"/>
  <c r="AD398" i="28"/>
  <c r="AC398" i="28"/>
  <c r="AB398" i="28"/>
  <c r="Z398" i="28"/>
  <c r="Y398" i="28"/>
  <c r="X398" i="28"/>
  <c r="W398" i="28"/>
  <c r="V398" i="28"/>
  <c r="T398" i="28"/>
  <c r="S398" i="28"/>
  <c r="R398" i="28"/>
  <c r="Q398" i="28"/>
  <c r="P398" i="28"/>
  <c r="O398" i="28"/>
  <c r="N398" i="28"/>
  <c r="M398" i="28"/>
  <c r="L398" i="28"/>
  <c r="K398" i="28"/>
  <c r="J398" i="28"/>
  <c r="I398" i="28"/>
  <c r="AU397" i="28"/>
  <c r="AS397" i="28"/>
  <c r="AR397" i="28"/>
  <c r="AQ397" i="28"/>
  <c r="AP397" i="28"/>
  <c r="AO397" i="28"/>
  <c r="AM397" i="28"/>
  <c r="AK397" i="28"/>
  <c r="AJ397" i="28"/>
  <c r="AI397" i="28"/>
  <c r="AG397" i="28"/>
  <c r="AF397" i="28"/>
  <c r="AE397" i="28"/>
  <c r="AD397" i="28"/>
  <c r="AC397" i="28"/>
  <c r="AB397" i="28"/>
  <c r="Z397" i="28"/>
  <c r="Y397" i="28"/>
  <c r="X397" i="28"/>
  <c r="W397" i="28"/>
  <c r="V397" i="28"/>
  <c r="T397" i="28"/>
  <c r="S397" i="28"/>
  <c r="R397" i="28"/>
  <c r="Q397" i="28"/>
  <c r="P397" i="28"/>
  <c r="O397" i="28"/>
  <c r="N397" i="28"/>
  <c r="M397" i="28"/>
  <c r="L397" i="28"/>
  <c r="K397" i="28"/>
  <c r="J397" i="28"/>
  <c r="I397" i="28"/>
  <c r="AU396" i="28"/>
  <c r="AS396" i="28"/>
  <c r="AR396" i="28"/>
  <c r="AQ396" i="28"/>
  <c r="AP396" i="28"/>
  <c r="AO396" i="28"/>
  <c r="AM396" i="28"/>
  <c r="AK396" i="28"/>
  <c r="AJ396" i="28"/>
  <c r="AI396" i="28"/>
  <c r="AG396" i="28"/>
  <c r="AF396" i="28"/>
  <c r="AE396" i="28"/>
  <c r="AD396" i="28"/>
  <c r="AC396" i="28"/>
  <c r="AB396" i="28"/>
  <c r="Z396" i="28"/>
  <c r="Y396" i="28"/>
  <c r="X396" i="28"/>
  <c r="W396" i="28"/>
  <c r="V396" i="28"/>
  <c r="T396" i="28"/>
  <c r="S396" i="28"/>
  <c r="R396" i="28"/>
  <c r="Q396" i="28"/>
  <c r="P396" i="28"/>
  <c r="O396" i="28"/>
  <c r="N396" i="28"/>
  <c r="M396" i="28"/>
  <c r="L396" i="28"/>
  <c r="K396" i="28"/>
  <c r="J396" i="28"/>
  <c r="I396" i="28"/>
  <c r="AU395" i="28"/>
  <c r="AS395" i="28"/>
  <c r="AR395" i="28"/>
  <c r="AQ395" i="28"/>
  <c r="AP395" i="28"/>
  <c r="AO395" i="28"/>
  <c r="AM395" i="28"/>
  <c r="AK395" i="28"/>
  <c r="AJ395" i="28"/>
  <c r="AI395" i="28"/>
  <c r="AG395" i="28"/>
  <c r="AF395" i="28"/>
  <c r="AE395" i="28"/>
  <c r="AD395" i="28"/>
  <c r="AC395" i="28"/>
  <c r="AB395" i="28"/>
  <c r="Z395" i="28"/>
  <c r="Y395" i="28"/>
  <c r="X395" i="28"/>
  <c r="W395" i="28"/>
  <c r="V395" i="28"/>
  <c r="T395" i="28"/>
  <c r="S395" i="28"/>
  <c r="R395" i="28"/>
  <c r="Q395" i="28"/>
  <c r="P395" i="28"/>
  <c r="O395" i="28"/>
  <c r="N395" i="28"/>
  <c r="M395" i="28"/>
  <c r="L395" i="28"/>
  <c r="K395" i="28"/>
  <c r="J395" i="28"/>
  <c r="I395" i="28"/>
  <c r="AU394" i="28"/>
  <c r="AS394" i="28"/>
  <c r="AR394" i="28"/>
  <c r="AQ394" i="28"/>
  <c r="AP394" i="28"/>
  <c r="AO394" i="28"/>
  <c r="AM394" i="28"/>
  <c r="AK394" i="28"/>
  <c r="AJ394" i="28"/>
  <c r="AI394" i="28"/>
  <c r="AG394" i="28"/>
  <c r="AF394" i="28"/>
  <c r="AE394" i="28"/>
  <c r="AD394" i="28"/>
  <c r="AC394" i="28"/>
  <c r="AB394" i="28"/>
  <c r="Z394" i="28"/>
  <c r="Y394" i="28"/>
  <c r="X394" i="28"/>
  <c r="W394" i="28"/>
  <c r="V394" i="28"/>
  <c r="T394" i="28"/>
  <c r="S394" i="28"/>
  <c r="R394" i="28"/>
  <c r="Q394" i="28"/>
  <c r="P394" i="28"/>
  <c r="O394" i="28"/>
  <c r="N394" i="28"/>
  <c r="M394" i="28"/>
  <c r="L394" i="28"/>
  <c r="K394" i="28"/>
  <c r="J394" i="28"/>
  <c r="I394" i="28"/>
  <c r="AU392" i="28"/>
  <c r="AS392" i="28"/>
  <c r="AR392" i="28"/>
  <c r="AQ392" i="28"/>
  <c r="AP392" i="28"/>
  <c r="AO392" i="28"/>
  <c r="AM392" i="28"/>
  <c r="AK392" i="28"/>
  <c r="AJ392" i="28"/>
  <c r="AI392" i="28"/>
  <c r="AG392" i="28"/>
  <c r="AF392" i="28"/>
  <c r="AE392" i="28"/>
  <c r="AD392" i="28"/>
  <c r="AC392" i="28"/>
  <c r="AB392" i="28"/>
  <c r="Z392" i="28"/>
  <c r="Y392" i="28"/>
  <c r="X392" i="28"/>
  <c r="W392" i="28"/>
  <c r="V392" i="28"/>
  <c r="T392" i="28"/>
  <c r="S392" i="28"/>
  <c r="R392" i="28"/>
  <c r="Q392" i="28"/>
  <c r="P392" i="28"/>
  <c r="O392" i="28"/>
  <c r="N392" i="28"/>
  <c r="M392" i="28"/>
  <c r="L392" i="28"/>
  <c r="K392" i="28"/>
  <c r="J392" i="28"/>
  <c r="I392" i="28"/>
  <c r="AU391" i="28"/>
  <c r="AS391" i="28"/>
  <c r="AR391" i="28"/>
  <c r="AQ391" i="28"/>
  <c r="AP391" i="28"/>
  <c r="AO391" i="28"/>
  <c r="AM391" i="28"/>
  <c r="AK391" i="28"/>
  <c r="AJ391" i="28"/>
  <c r="AI391" i="28"/>
  <c r="AG391" i="28"/>
  <c r="AF391" i="28"/>
  <c r="AE391" i="28"/>
  <c r="AD391" i="28"/>
  <c r="AC391" i="28"/>
  <c r="AB391" i="28"/>
  <c r="Z391" i="28"/>
  <c r="Y391" i="28"/>
  <c r="X391" i="28"/>
  <c r="W391" i="28"/>
  <c r="V391" i="28"/>
  <c r="T391" i="28"/>
  <c r="S391" i="28"/>
  <c r="R391" i="28"/>
  <c r="Q391" i="28"/>
  <c r="P391" i="28"/>
  <c r="O391" i="28"/>
  <c r="N391" i="28"/>
  <c r="M391" i="28"/>
  <c r="L391" i="28"/>
  <c r="K391" i="28"/>
  <c r="J391" i="28"/>
  <c r="I391" i="28"/>
  <c r="AU390" i="28"/>
  <c r="AS390" i="28"/>
  <c r="AR390" i="28"/>
  <c r="AQ390" i="28"/>
  <c r="AP390" i="28"/>
  <c r="AO390" i="28"/>
  <c r="AM390" i="28"/>
  <c r="AK390" i="28"/>
  <c r="AJ390" i="28"/>
  <c r="AI390" i="28"/>
  <c r="AG390" i="28"/>
  <c r="AF390" i="28"/>
  <c r="AE390" i="28"/>
  <c r="AD390" i="28"/>
  <c r="AC390" i="28"/>
  <c r="AB390" i="28"/>
  <c r="Z390" i="28"/>
  <c r="Y390" i="28"/>
  <c r="X390" i="28"/>
  <c r="W390" i="28"/>
  <c r="V390" i="28"/>
  <c r="T390" i="28"/>
  <c r="S390" i="28"/>
  <c r="R390" i="28"/>
  <c r="Q390" i="28"/>
  <c r="P390" i="28"/>
  <c r="O390" i="28"/>
  <c r="N390" i="28"/>
  <c r="M390" i="28"/>
  <c r="L390" i="28"/>
  <c r="K390" i="28"/>
  <c r="J390" i="28"/>
  <c r="I390" i="28"/>
  <c r="AU389" i="28"/>
  <c r="AS389" i="28"/>
  <c r="AR389" i="28"/>
  <c r="AQ389" i="28"/>
  <c r="AP389" i="28"/>
  <c r="AO389" i="28"/>
  <c r="AM389" i="28"/>
  <c r="AK389" i="28"/>
  <c r="AJ389" i="28"/>
  <c r="AI389" i="28"/>
  <c r="AG389" i="28"/>
  <c r="AF389" i="28"/>
  <c r="AE389" i="28"/>
  <c r="AD389" i="28"/>
  <c r="AC389" i="28"/>
  <c r="AB389" i="28"/>
  <c r="Z389" i="28"/>
  <c r="Y389" i="28"/>
  <c r="X389" i="28"/>
  <c r="W389" i="28"/>
  <c r="V389" i="28"/>
  <c r="T389" i="28"/>
  <c r="S389" i="28"/>
  <c r="R389" i="28"/>
  <c r="Q389" i="28"/>
  <c r="P389" i="28"/>
  <c r="O389" i="28"/>
  <c r="N389" i="28"/>
  <c r="M389" i="28"/>
  <c r="L389" i="28"/>
  <c r="K389" i="28"/>
  <c r="J389" i="28"/>
  <c r="I389" i="28"/>
  <c r="AU388" i="28"/>
  <c r="AS388" i="28"/>
  <c r="AR388" i="28"/>
  <c r="AQ388" i="28"/>
  <c r="AP388" i="28"/>
  <c r="AO388" i="28"/>
  <c r="AM388" i="28"/>
  <c r="AK388" i="28"/>
  <c r="AJ388" i="28"/>
  <c r="AI388" i="28"/>
  <c r="AG388" i="28"/>
  <c r="AF388" i="28"/>
  <c r="AE388" i="28"/>
  <c r="AD388" i="28"/>
  <c r="AC388" i="28"/>
  <c r="AB388" i="28"/>
  <c r="Z388" i="28"/>
  <c r="Y388" i="28"/>
  <c r="X388" i="28"/>
  <c r="W388" i="28"/>
  <c r="V388" i="28"/>
  <c r="T388" i="28"/>
  <c r="S388" i="28"/>
  <c r="R388" i="28"/>
  <c r="Q388" i="28"/>
  <c r="P388" i="28"/>
  <c r="O388" i="28"/>
  <c r="N388" i="28"/>
  <c r="M388" i="28"/>
  <c r="L388" i="28"/>
  <c r="K388" i="28"/>
  <c r="J388" i="28"/>
  <c r="I388" i="28"/>
  <c r="BC254" i="15" l="1"/>
  <c r="CE11" i="15"/>
  <c r="CE13" i="15" s="1"/>
  <c r="CB13" i="15"/>
  <c r="BC278" i="15"/>
  <c r="BC250" i="15"/>
  <c r="BC256" i="15" s="1"/>
  <c r="Y71" i="24"/>
  <c r="AB257" i="15"/>
  <c r="BA255" i="15"/>
  <c r="BA257" i="15" s="1"/>
  <c r="F12" i="17"/>
  <c r="AS255" i="15"/>
  <c r="AS257" i="15" s="1"/>
  <c r="AO251" i="15"/>
  <c r="BC281" i="15"/>
  <c r="A10" i="15"/>
  <c r="BC272" i="15"/>
  <c r="BC280" i="15" s="1"/>
  <c r="AO257" i="15"/>
  <c r="AU254" i="15"/>
  <c r="AU256" i="15"/>
  <c r="BO23" i="15"/>
  <c r="V264" i="15"/>
  <c r="BK266" i="15"/>
  <c r="CD265" i="15"/>
  <c r="CH265" i="15" s="1"/>
  <c r="BO265" i="15"/>
  <c r="BO266" i="15" s="1"/>
  <c r="DC393" i="28"/>
  <c r="CZ399" i="28"/>
  <c r="CH264" i="15"/>
  <c r="CY399" i="28"/>
  <c r="CX393" i="28"/>
  <c r="CX399" i="28"/>
  <c r="DC399" i="28"/>
  <c r="AQ393" i="28"/>
  <c r="BY399" i="28"/>
  <c r="CQ399" i="28"/>
  <c r="DB393" i="28"/>
  <c r="AM393" i="28"/>
  <c r="AB399" i="28"/>
  <c r="AF399" i="28"/>
  <c r="AK399" i="28"/>
  <c r="BI399" i="28"/>
  <c r="BM399" i="28"/>
  <c r="BQ399" i="28"/>
  <c r="BU399" i="28"/>
  <c r="CM399" i="28"/>
  <c r="CN399" i="28"/>
  <c r="AD393" i="28"/>
  <c r="X399" i="28"/>
  <c r="AR399" i="28"/>
  <c r="H12" i="24" s="1"/>
  <c r="H45" i="24" s="1"/>
  <c r="CI399" i="28"/>
  <c r="CJ399" i="28"/>
  <c r="CY393" i="28"/>
  <c r="DD393" i="28"/>
  <c r="DB399" i="28"/>
  <c r="AI393" i="28"/>
  <c r="L399" i="28"/>
  <c r="P399" i="28"/>
  <c r="T399" i="28"/>
  <c r="AO399" i="28"/>
  <c r="G12" i="24" s="1"/>
  <c r="AS399" i="28"/>
  <c r="CE399" i="28"/>
  <c r="CF399" i="28"/>
  <c r="AG399" i="28"/>
  <c r="CA393" i="28"/>
  <c r="BZ399" i="28"/>
  <c r="N393" i="28"/>
  <c r="Z393" i="28"/>
  <c r="AP393" i="28"/>
  <c r="O393" i="28"/>
  <c r="S393" i="28"/>
  <c r="AG393" i="28"/>
  <c r="AS393" i="28"/>
  <c r="M399" i="28"/>
  <c r="Y399" i="28"/>
  <c r="AY393" i="28"/>
  <c r="BC393" i="28"/>
  <c r="BG393" i="28"/>
  <c r="BK393" i="28"/>
  <c r="BO393" i="28"/>
  <c r="BS393" i="28"/>
  <c r="BW393" i="28"/>
  <c r="AZ399" i="28"/>
  <c r="BD399" i="28"/>
  <c r="BH399" i="28"/>
  <c r="BL399" i="28"/>
  <c r="BP399" i="28"/>
  <c r="BT399" i="28"/>
  <c r="AX399" i="28"/>
  <c r="BB399" i="28"/>
  <c r="BF399" i="28"/>
  <c r="BJ399" i="28"/>
  <c r="BN399" i="28"/>
  <c r="BR399" i="28"/>
  <c r="BV399" i="28"/>
  <c r="CZ393" i="28"/>
  <c r="J393" i="28"/>
  <c r="R393" i="28"/>
  <c r="V393" i="28"/>
  <c r="AC399" i="28"/>
  <c r="K393" i="28"/>
  <c r="W393" i="28"/>
  <c r="AE393" i="28"/>
  <c r="AU393" i="28"/>
  <c r="AC393" i="28"/>
  <c r="AK393" i="28"/>
  <c r="AO393" i="28"/>
  <c r="G11" i="24" s="1"/>
  <c r="I399" i="28"/>
  <c r="Q399" i="28"/>
  <c r="L393" i="28"/>
  <c r="P393" i="28"/>
  <c r="T393" i="28"/>
  <c r="X393" i="28"/>
  <c r="AB393" i="28"/>
  <c r="AF393" i="28"/>
  <c r="AJ393" i="28"/>
  <c r="AR393" i="28"/>
  <c r="H11" i="24" s="1"/>
  <c r="H44" i="24" s="1"/>
  <c r="I393" i="28"/>
  <c r="M393" i="28"/>
  <c r="Q393" i="28"/>
  <c r="Y393" i="28"/>
  <c r="AJ399" i="28"/>
  <c r="BA399" i="28"/>
  <c r="BE399" i="28"/>
  <c r="DD399" i="28"/>
  <c r="CE393" i="28"/>
  <c r="CI393" i="28"/>
  <c r="CM393" i="28"/>
  <c r="CQ393" i="28"/>
  <c r="J399" i="28"/>
  <c r="N399" i="28"/>
  <c r="R399" i="28"/>
  <c r="V399" i="28"/>
  <c r="Z399" i="28"/>
  <c r="AD399" i="28"/>
  <c r="AP399" i="28"/>
  <c r="K399" i="28"/>
  <c r="O399" i="28"/>
  <c r="S399" i="28"/>
  <c r="W399" i="28"/>
  <c r="AE399" i="28"/>
  <c r="AI399" i="28"/>
  <c r="AM399" i="28"/>
  <c r="AQ399" i="28"/>
  <c r="AU399" i="28"/>
  <c r="AZ393" i="28"/>
  <c r="BD393" i="28"/>
  <c r="BH393" i="28"/>
  <c r="BL393" i="28"/>
  <c r="BP393" i="28"/>
  <c r="BT393" i="28"/>
  <c r="AX393" i="28"/>
  <c r="BB393" i="28"/>
  <c r="BF393" i="28"/>
  <c r="BJ393" i="28"/>
  <c r="BN393" i="28"/>
  <c r="BR393" i="28"/>
  <c r="BV393" i="28"/>
  <c r="BZ393" i="28"/>
  <c r="CF393" i="28"/>
  <c r="CJ393" i="28"/>
  <c r="CN393" i="28"/>
  <c r="BA393" i="28"/>
  <c r="BA400" i="28" s="1"/>
  <c r="BE393" i="28"/>
  <c r="BI393" i="28"/>
  <c r="BM393" i="28"/>
  <c r="BQ393" i="28"/>
  <c r="BU393" i="28"/>
  <c r="BY393" i="28"/>
  <c r="AY399" i="28"/>
  <c r="BC399" i="28"/>
  <c r="BG399" i="28"/>
  <c r="BK399" i="28"/>
  <c r="BO399" i="28"/>
  <c r="BS399" i="28"/>
  <c r="BW399" i="28"/>
  <c r="CA399" i="28"/>
  <c r="CD393" i="28"/>
  <c r="CH393" i="28"/>
  <c r="CL393" i="28"/>
  <c r="CP393" i="28"/>
  <c r="CD399" i="28"/>
  <c r="CH399" i="28"/>
  <c r="CL399" i="28"/>
  <c r="CP399" i="28"/>
  <c r="CE400" i="28" l="1"/>
  <c r="BY400" i="28"/>
  <c r="AB400" i="28"/>
  <c r="BZ400" i="28"/>
  <c r="R400" i="28"/>
  <c r="CD266" i="15"/>
  <c r="AM400" i="28"/>
  <c r="BL400" i="28"/>
  <c r="CF400" i="28"/>
  <c r="CH266" i="15"/>
  <c r="AS400" i="28"/>
  <c r="P400" i="28"/>
  <c r="X400" i="28"/>
  <c r="AR400" i="28"/>
  <c r="M400" i="28"/>
  <c r="DD400" i="28"/>
  <c r="CI400" i="28"/>
  <c r="BB400" i="28"/>
  <c r="BR400" i="28"/>
  <c r="CN400" i="28"/>
  <c r="BI400" i="28"/>
  <c r="BE400" i="28"/>
  <c r="BH400" i="28"/>
  <c r="CZ400" i="28"/>
  <c r="BU400" i="28"/>
  <c r="T400" i="28"/>
  <c r="CJ400" i="28"/>
  <c r="CQ400" i="28"/>
  <c r="DC400" i="28"/>
  <c r="DB400" i="28"/>
  <c r="CY400" i="28"/>
  <c r="CM400" i="28"/>
  <c r="BM400" i="28"/>
  <c r="AQ400" i="28"/>
  <c r="J400" i="28"/>
  <c r="AX400" i="28"/>
  <c r="BN400" i="28"/>
  <c r="AP400" i="28"/>
  <c r="L400" i="28"/>
  <c r="Z400" i="28"/>
  <c r="AO400" i="28"/>
  <c r="BQ400" i="28"/>
  <c r="BJ400" i="28"/>
  <c r="BT400" i="28"/>
  <c r="BD400" i="28"/>
  <c r="AD400" i="28"/>
  <c r="AF400" i="28"/>
  <c r="V400" i="28"/>
  <c r="CX400" i="28"/>
  <c r="N400" i="28"/>
  <c r="BV400" i="28"/>
  <c r="BF400" i="28"/>
  <c r="BP400" i="28"/>
  <c r="AZ400" i="28"/>
  <c r="AI400" i="28"/>
  <c r="AJ400" i="28"/>
  <c r="I400" i="28"/>
  <c r="AK400" i="28"/>
  <c r="W400" i="28"/>
  <c r="BW400" i="28"/>
  <c r="BG400" i="28"/>
  <c r="O400" i="28"/>
  <c r="BO400" i="28"/>
  <c r="AY400" i="28"/>
  <c r="AG400" i="28"/>
  <c r="AE400" i="28"/>
  <c r="BK400" i="28"/>
  <c r="CD400" i="28"/>
  <c r="CP400" i="28"/>
  <c r="Y400" i="28"/>
  <c r="AC400" i="28"/>
  <c r="CA400" i="28"/>
  <c r="CH400" i="28"/>
  <c r="CL400" i="28"/>
  <c r="Q400" i="28"/>
  <c r="AU400" i="28"/>
  <c r="K400" i="28"/>
  <c r="BS400" i="28"/>
  <c r="BC400" i="28"/>
  <c r="S400" i="28"/>
  <c r="B12" i="17" l="1"/>
  <c r="B11" i="17"/>
  <c r="B44" i="17" l="1"/>
  <c r="B45" i="17"/>
  <c r="N45" i="17" l="1"/>
  <c r="N44" i="17"/>
  <c r="S68" i="24" l="1"/>
  <c r="D29" i="8"/>
  <c r="C29" i="8"/>
  <c r="E29" i="8" l="1"/>
  <c r="L833" i="5"/>
  <c r="L832" i="5"/>
  <c r="L831" i="5"/>
  <c r="L830" i="5"/>
  <c r="L829" i="5"/>
  <c r="L827" i="5"/>
  <c r="L826" i="5"/>
  <c r="L825" i="5"/>
  <c r="L824" i="5"/>
  <c r="L823" i="5"/>
  <c r="L821" i="5"/>
  <c r="L820" i="5"/>
  <c r="L819" i="5"/>
  <c r="L818" i="5"/>
  <c r="L817" i="5"/>
  <c r="L815" i="5"/>
  <c r="L814" i="5"/>
  <c r="L813" i="5"/>
  <c r="L812" i="5"/>
  <c r="L811" i="5"/>
  <c r="L809" i="5"/>
  <c r="L808" i="5"/>
  <c r="L807" i="5"/>
  <c r="L806" i="5"/>
  <c r="L805" i="5"/>
  <c r="L803" i="5"/>
  <c r="L802" i="5"/>
  <c r="L801" i="5"/>
  <c r="L800" i="5"/>
  <c r="L799" i="5"/>
  <c r="L797" i="5"/>
  <c r="L796" i="5"/>
  <c r="L795" i="5"/>
  <c r="L794" i="5"/>
  <c r="L793" i="5"/>
  <c r="L791" i="5"/>
  <c r="L790" i="5"/>
  <c r="L789" i="5"/>
  <c r="L788" i="5"/>
  <c r="L787" i="5"/>
  <c r="L785" i="5"/>
  <c r="L784" i="5"/>
  <c r="L783" i="5"/>
  <c r="L782" i="5"/>
  <c r="L781" i="5"/>
  <c r="L779" i="5"/>
  <c r="L778" i="5"/>
  <c r="L777" i="5"/>
  <c r="L776" i="5"/>
  <c r="L775" i="5"/>
  <c r="L773" i="5"/>
  <c r="L772" i="5"/>
  <c r="L771" i="5"/>
  <c r="L770" i="5"/>
  <c r="L769" i="5"/>
  <c r="L767" i="5"/>
  <c r="L766" i="5"/>
  <c r="L765" i="5"/>
  <c r="L764" i="5"/>
  <c r="L763" i="5"/>
  <c r="L761" i="5"/>
  <c r="L760" i="5"/>
  <c r="L759" i="5"/>
  <c r="L758" i="5"/>
  <c r="L757" i="5"/>
  <c r="L755" i="5"/>
  <c r="L754" i="5"/>
  <c r="L753" i="5"/>
  <c r="L752" i="5"/>
  <c r="L751" i="5"/>
  <c r="L749" i="5"/>
  <c r="L748" i="5"/>
  <c r="L747" i="5"/>
  <c r="L746" i="5"/>
  <c r="L745" i="5"/>
  <c r="L743" i="5"/>
  <c r="L742" i="5"/>
  <c r="L741" i="5"/>
  <c r="L740" i="5"/>
  <c r="L739" i="5"/>
  <c r="L737" i="5"/>
  <c r="L736" i="5"/>
  <c r="L735" i="5"/>
  <c r="L734" i="5"/>
  <c r="L733" i="5"/>
  <c r="L731" i="5"/>
  <c r="L730" i="5"/>
  <c r="L729" i="5"/>
  <c r="L728" i="5"/>
  <c r="L727" i="5"/>
  <c r="L725" i="5"/>
  <c r="L724" i="5"/>
  <c r="L723" i="5"/>
  <c r="L722" i="5"/>
  <c r="L721" i="5"/>
  <c r="L719" i="5"/>
  <c r="L718" i="5"/>
  <c r="L717" i="5"/>
  <c r="L716" i="5"/>
  <c r="L715" i="5"/>
  <c r="L713" i="5"/>
  <c r="L712" i="5"/>
  <c r="L711" i="5"/>
  <c r="L710" i="5"/>
  <c r="L709" i="5"/>
  <c r="V828" i="5"/>
  <c r="AZ827" i="5"/>
  <c r="AX827" i="5"/>
  <c r="AW827" i="5"/>
  <c r="AT827" i="5"/>
  <c r="AB827" i="5"/>
  <c r="AA827" i="5"/>
  <c r="Y827" i="5"/>
  <c r="X827" i="5"/>
  <c r="W827" i="5"/>
  <c r="V827" i="5"/>
  <c r="U827" i="5"/>
  <c r="T827" i="5"/>
  <c r="S827" i="5"/>
  <c r="R827" i="5"/>
  <c r="Q827" i="5"/>
  <c r="P827" i="5"/>
  <c r="O827" i="5"/>
  <c r="N827" i="5"/>
  <c r="M827" i="5"/>
  <c r="AZ826" i="5"/>
  <c r="AX826" i="5"/>
  <c r="AW826" i="5"/>
  <c r="AT826" i="5"/>
  <c r="AB826" i="5"/>
  <c r="AA826" i="5"/>
  <c r="Y826" i="5"/>
  <c r="X826" i="5"/>
  <c r="W826" i="5"/>
  <c r="V826" i="5"/>
  <c r="U826" i="5"/>
  <c r="T826" i="5"/>
  <c r="S826" i="5"/>
  <c r="R826" i="5"/>
  <c r="Q826" i="5"/>
  <c r="P826" i="5"/>
  <c r="O826" i="5"/>
  <c r="N826" i="5"/>
  <c r="M826" i="5"/>
  <c r="AZ825" i="5"/>
  <c r="AX825" i="5"/>
  <c r="AW825" i="5"/>
  <c r="AT825" i="5"/>
  <c r="AB825" i="5"/>
  <c r="AA825" i="5"/>
  <c r="Y825" i="5"/>
  <c r="X825" i="5"/>
  <c r="W825" i="5"/>
  <c r="V825" i="5"/>
  <c r="U825" i="5"/>
  <c r="T825" i="5"/>
  <c r="S825" i="5"/>
  <c r="R825" i="5"/>
  <c r="Q825" i="5"/>
  <c r="P825" i="5"/>
  <c r="O825" i="5"/>
  <c r="N825" i="5"/>
  <c r="M825" i="5"/>
  <c r="AZ824" i="5"/>
  <c r="AX824" i="5"/>
  <c r="AW824" i="5"/>
  <c r="AT824" i="5"/>
  <c r="AB824" i="5"/>
  <c r="AA824" i="5"/>
  <c r="Y824" i="5"/>
  <c r="X824" i="5"/>
  <c r="W824" i="5"/>
  <c r="V824" i="5"/>
  <c r="U824" i="5"/>
  <c r="T824" i="5"/>
  <c r="S824" i="5"/>
  <c r="R824" i="5"/>
  <c r="Q824" i="5"/>
  <c r="P824" i="5"/>
  <c r="O824" i="5"/>
  <c r="N824" i="5"/>
  <c r="M824" i="5"/>
  <c r="AZ823" i="5"/>
  <c r="AX823" i="5"/>
  <c r="AW823" i="5"/>
  <c r="AT823" i="5"/>
  <c r="AB823" i="5"/>
  <c r="AA823" i="5"/>
  <c r="Y823" i="5"/>
  <c r="X823" i="5"/>
  <c r="W823" i="5"/>
  <c r="V823" i="5"/>
  <c r="U823" i="5"/>
  <c r="T823" i="5"/>
  <c r="S823" i="5"/>
  <c r="R823" i="5"/>
  <c r="Q823" i="5"/>
  <c r="P823" i="5"/>
  <c r="O823" i="5"/>
  <c r="N823" i="5"/>
  <c r="M823" i="5"/>
  <c r="V822" i="5"/>
  <c r="AZ821" i="5"/>
  <c r="AX821" i="5"/>
  <c r="AW821" i="5"/>
  <c r="AT821" i="5"/>
  <c r="AB821" i="5"/>
  <c r="AA821" i="5"/>
  <c r="Y821" i="5"/>
  <c r="X821" i="5"/>
  <c r="W821" i="5"/>
  <c r="V821" i="5"/>
  <c r="U821" i="5"/>
  <c r="T821" i="5"/>
  <c r="S821" i="5"/>
  <c r="R821" i="5"/>
  <c r="Q821" i="5"/>
  <c r="P821" i="5"/>
  <c r="O821" i="5"/>
  <c r="N821" i="5"/>
  <c r="M821" i="5"/>
  <c r="AZ820" i="5"/>
  <c r="AX820" i="5"/>
  <c r="AW820" i="5"/>
  <c r="AT820" i="5"/>
  <c r="AB820" i="5"/>
  <c r="AA820" i="5"/>
  <c r="Y820" i="5"/>
  <c r="X820" i="5"/>
  <c r="W820" i="5"/>
  <c r="V820" i="5"/>
  <c r="U820" i="5"/>
  <c r="T820" i="5"/>
  <c r="S820" i="5"/>
  <c r="R820" i="5"/>
  <c r="Q820" i="5"/>
  <c r="P820" i="5"/>
  <c r="O820" i="5"/>
  <c r="N820" i="5"/>
  <c r="M820" i="5"/>
  <c r="AZ819" i="5"/>
  <c r="AX819" i="5"/>
  <c r="AW819" i="5"/>
  <c r="AT819" i="5"/>
  <c r="AB819" i="5"/>
  <c r="AA819" i="5"/>
  <c r="Y819" i="5"/>
  <c r="X819" i="5"/>
  <c r="W819" i="5"/>
  <c r="V819" i="5"/>
  <c r="U819" i="5"/>
  <c r="T819" i="5"/>
  <c r="S819" i="5"/>
  <c r="R819" i="5"/>
  <c r="Q819" i="5"/>
  <c r="P819" i="5"/>
  <c r="O819" i="5"/>
  <c r="N819" i="5"/>
  <c r="M819" i="5"/>
  <c r="AZ818" i="5"/>
  <c r="AX818" i="5"/>
  <c r="AW818" i="5"/>
  <c r="AT818" i="5"/>
  <c r="AB818" i="5"/>
  <c r="AA818" i="5"/>
  <c r="Y818" i="5"/>
  <c r="X818" i="5"/>
  <c r="W818" i="5"/>
  <c r="V818" i="5"/>
  <c r="U818" i="5"/>
  <c r="T818" i="5"/>
  <c r="S818" i="5"/>
  <c r="R818" i="5"/>
  <c r="Q818" i="5"/>
  <c r="P818" i="5"/>
  <c r="O818" i="5"/>
  <c r="N818" i="5"/>
  <c r="M818" i="5"/>
  <c r="AZ817" i="5"/>
  <c r="AX817" i="5"/>
  <c r="AW817" i="5"/>
  <c r="AT817" i="5"/>
  <c r="AB817" i="5"/>
  <c r="AA817" i="5"/>
  <c r="Y817" i="5"/>
  <c r="X817" i="5"/>
  <c r="W817" i="5"/>
  <c r="V817" i="5"/>
  <c r="U817" i="5"/>
  <c r="T817" i="5"/>
  <c r="S817" i="5"/>
  <c r="R817" i="5"/>
  <c r="Q817" i="5"/>
  <c r="P817" i="5"/>
  <c r="O817" i="5"/>
  <c r="N817" i="5"/>
  <c r="M817" i="5"/>
  <c r="V816" i="5"/>
  <c r="AZ815" i="5"/>
  <c r="AX815" i="5"/>
  <c r="AW815" i="5"/>
  <c r="AT815" i="5"/>
  <c r="AB815" i="5"/>
  <c r="AA815" i="5"/>
  <c r="Y815" i="5"/>
  <c r="X815" i="5"/>
  <c r="W815" i="5"/>
  <c r="V815" i="5"/>
  <c r="U815" i="5"/>
  <c r="T815" i="5"/>
  <c r="S815" i="5"/>
  <c r="R815" i="5"/>
  <c r="Q815" i="5"/>
  <c r="P815" i="5"/>
  <c r="O815" i="5"/>
  <c r="N815" i="5"/>
  <c r="M815" i="5"/>
  <c r="AZ814" i="5"/>
  <c r="AX814" i="5"/>
  <c r="AW814" i="5"/>
  <c r="AT814" i="5"/>
  <c r="AB814" i="5"/>
  <c r="AA814" i="5"/>
  <c r="Y814" i="5"/>
  <c r="X814" i="5"/>
  <c r="W814" i="5"/>
  <c r="V814" i="5"/>
  <c r="U814" i="5"/>
  <c r="T814" i="5"/>
  <c r="S814" i="5"/>
  <c r="R814" i="5"/>
  <c r="Q814" i="5"/>
  <c r="P814" i="5"/>
  <c r="O814" i="5"/>
  <c r="N814" i="5"/>
  <c r="M814" i="5"/>
  <c r="AZ813" i="5"/>
  <c r="AX813" i="5"/>
  <c r="AW813" i="5"/>
  <c r="AT813" i="5"/>
  <c r="AB813" i="5"/>
  <c r="AA813" i="5"/>
  <c r="Y813" i="5"/>
  <c r="X813" i="5"/>
  <c r="W813" i="5"/>
  <c r="V813" i="5"/>
  <c r="U813" i="5"/>
  <c r="T813" i="5"/>
  <c r="S813" i="5"/>
  <c r="R813" i="5"/>
  <c r="Q813" i="5"/>
  <c r="P813" i="5"/>
  <c r="O813" i="5"/>
  <c r="N813" i="5"/>
  <c r="M813" i="5"/>
  <c r="AZ812" i="5"/>
  <c r="AX812" i="5"/>
  <c r="AW812" i="5"/>
  <c r="AT812" i="5"/>
  <c r="AB812" i="5"/>
  <c r="AA812" i="5"/>
  <c r="Y812" i="5"/>
  <c r="X812" i="5"/>
  <c r="W812" i="5"/>
  <c r="V812" i="5"/>
  <c r="U812" i="5"/>
  <c r="T812" i="5"/>
  <c r="S812" i="5"/>
  <c r="R812" i="5"/>
  <c r="Q812" i="5"/>
  <c r="P812" i="5"/>
  <c r="O812" i="5"/>
  <c r="N812" i="5"/>
  <c r="M812" i="5"/>
  <c r="AZ811" i="5"/>
  <c r="AX811" i="5"/>
  <c r="AW811" i="5"/>
  <c r="AT811" i="5"/>
  <c r="AB811" i="5"/>
  <c r="AA811" i="5"/>
  <c r="Y811" i="5"/>
  <c r="X811" i="5"/>
  <c r="W811" i="5"/>
  <c r="V811" i="5"/>
  <c r="U811" i="5"/>
  <c r="T811" i="5"/>
  <c r="S811" i="5"/>
  <c r="R811" i="5"/>
  <c r="Q811" i="5"/>
  <c r="P811" i="5"/>
  <c r="O811" i="5"/>
  <c r="N811" i="5"/>
  <c r="M811" i="5"/>
  <c r="V810" i="5"/>
  <c r="AZ809" i="5"/>
  <c r="AX809" i="5"/>
  <c r="AW809" i="5"/>
  <c r="AT809" i="5"/>
  <c r="AB809" i="5"/>
  <c r="AA809" i="5"/>
  <c r="Y809" i="5"/>
  <c r="X809" i="5"/>
  <c r="W809" i="5"/>
  <c r="V809" i="5"/>
  <c r="U809" i="5"/>
  <c r="T809" i="5"/>
  <c r="S809" i="5"/>
  <c r="R809" i="5"/>
  <c r="Q809" i="5"/>
  <c r="P809" i="5"/>
  <c r="O809" i="5"/>
  <c r="N809" i="5"/>
  <c r="M809" i="5"/>
  <c r="AZ808" i="5"/>
  <c r="AX808" i="5"/>
  <c r="AW808" i="5"/>
  <c r="AT808" i="5"/>
  <c r="AB808" i="5"/>
  <c r="AA808" i="5"/>
  <c r="Y808" i="5"/>
  <c r="X808" i="5"/>
  <c r="W808" i="5"/>
  <c r="V808" i="5"/>
  <c r="U808" i="5"/>
  <c r="T808" i="5"/>
  <c r="S808" i="5"/>
  <c r="R808" i="5"/>
  <c r="Q808" i="5"/>
  <c r="P808" i="5"/>
  <c r="O808" i="5"/>
  <c r="N808" i="5"/>
  <c r="M808" i="5"/>
  <c r="AZ807" i="5"/>
  <c r="AX807" i="5"/>
  <c r="AW807" i="5"/>
  <c r="AT807" i="5"/>
  <c r="AB807" i="5"/>
  <c r="AA807" i="5"/>
  <c r="Y807" i="5"/>
  <c r="X807" i="5"/>
  <c r="W807" i="5"/>
  <c r="V807" i="5"/>
  <c r="U807" i="5"/>
  <c r="T807" i="5"/>
  <c r="S807" i="5"/>
  <c r="R807" i="5"/>
  <c r="Q807" i="5"/>
  <c r="P807" i="5"/>
  <c r="O807" i="5"/>
  <c r="N807" i="5"/>
  <c r="M807" i="5"/>
  <c r="AZ806" i="5"/>
  <c r="AX806" i="5"/>
  <c r="AW806" i="5"/>
  <c r="AT806" i="5"/>
  <c r="AB806" i="5"/>
  <c r="AA806" i="5"/>
  <c r="Y806" i="5"/>
  <c r="X806" i="5"/>
  <c r="W806" i="5"/>
  <c r="V806" i="5"/>
  <c r="U806" i="5"/>
  <c r="T806" i="5"/>
  <c r="S806" i="5"/>
  <c r="R806" i="5"/>
  <c r="Q806" i="5"/>
  <c r="P806" i="5"/>
  <c r="O806" i="5"/>
  <c r="N806" i="5"/>
  <c r="M806" i="5"/>
  <c r="AZ805" i="5"/>
  <c r="AX805" i="5"/>
  <c r="AW805" i="5"/>
  <c r="AT805" i="5"/>
  <c r="AB805" i="5"/>
  <c r="AA805" i="5"/>
  <c r="Y805" i="5"/>
  <c r="X805" i="5"/>
  <c r="W805" i="5"/>
  <c r="V805" i="5"/>
  <c r="U805" i="5"/>
  <c r="T805" i="5"/>
  <c r="S805" i="5"/>
  <c r="R805" i="5"/>
  <c r="Q805" i="5"/>
  <c r="P805" i="5"/>
  <c r="O805" i="5"/>
  <c r="N805" i="5"/>
  <c r="M805" i="5"/>
  <c r="V804" i="5"/>
  <c r="AZ803" i="5"/>
  <c r="AX803" i="5"/>
  <c r="AW803" i="5"/>
  <c r="AT803" i="5"/>
  <c r="AB803" i="5"/>
  <c r="AA803" i="5"/>
  <c r="Y803" i="5"/>
  <c r="X803" i="5"/>
  <c r="W803" i="5"/>
  <c r="V803" i="5"/>
  <c r="U803" i="5"/>
  <c r="T803" i="5"/>
  <c r="S803" i="5"/>
  <c r="R803" i="5"/>
  <c r="Q803" i="5"/>
  <c r="P803" i="5"/>
  <c r="O803" i="5"/>
  <c r="N803" i="5"/>
  <c r="M803" i="5"/>
  <c r="AZ802" i="5"/>
  <c r="AX802" i="5"/>
  <c r="AW802" i="5"/>
  <c r="AT802" i="5"/>
  <c r="AB802" i="5"/>
  <c r="AA802" i="5"/>
  <c r="Y802" i="5"/>
  <c r="X802" i="5"/>
  <c r="W802" i="5"/>
  <c r="V802" i="5"/>
  <c r="U802" i="5"/>
  <c r="T802" i="5"/>
  <c r="S802" i="5"/>
  <c r="R802" i="5"/>
  <c r="Q802" i="5"/>
  <c r="P802" i="5"/>
  <c r="O802" i="5"/>
  <c r="N802" i="5"/>
  <c r="M802" i="5"/>
  <c r="AZ801" i="5"/>
  <c r="AX801" i="5"/>
  <c r="AW801" i="5"/>
  <c r="AT801" i="5"/>
  <c r="AB801" i="5"/>
  <c r="AA801" i="5"/>
  <c r="Y801" i="5"/>
  <c r="X801" i="5"/>
  <c r="W801" i="5"/>
  <c r="V801" i="5"/>
  <c r="U801" i="5"/>
  <c r="T801" i="5"/>
  <c r="S801" i="5"/>
  <c r="R801" i="5"/>
  <c r="Q801" i="5"/>
  <c r="P801" i="5"/>
  <c r="O801" i="5"/>
  <c r="N801" i="5"/>
  <c r="M801" i="5"/>
  <c r="AZ800" i="5"/>
  <c r="AX800" i="5"/>
  <c r="AW800" i="5"/>
  <c r="AT800" i="5"/>
  <c r="AB800" i="5"/>
  <c r="AA800" i="5"/>
  <c r="Y800" i="5"/>
  <c r="X800" i="5"/>
  <c r="W800" i="5"/>
  <c r="V800" i="5"/>
  <c r="U800" i="5"/>
  <c r="T800" i="5"/>
  <c r="S800" i="5"/>
  <c r="R800" i="5"/>
  <c r="Q800" i="5"/>
  <c r="P800" i="5"/>
  <c r="O800" i="5"/>
  <c r="N800" i="5"/>
  <c r="M800" i="5"/>
  <c r="AZ799" i="5"/>
  <c r="AX799" i="5"/>
  <c r="AW799" i="5"/>
  <c r="AT799" i="5"/>
  <c r="AB799" i="5"/>
  <c r="AA799" i="5"/>
  <c r="Y799" i="5"/>
  <c r="X799" i="5"/>
  <c r="W799" i="5"/>
  <c r="V799" i="5"/>
  <c r="U799" i="5"/>
  <c r="T799" i="5"/>
  <c r="S799" i="5"/>
  <c r="R799" i="5"/>
  <c r="Q799" i="5"/>
  <c r="P799" i="5"/>
  <c r="O799" i="5"/>
  <c r="N799" i="5"/>
  <c r="M799" i="5"/>
  <c r="V798" i="5"/>
  <c r="AZ797" i="5"/>
  <c r="AX797" i="5"/>
  <c r="AW797" i="5"/>
  <c r="AT797" i="5"/>
  <c r="AB797" i="5"/>
  <c r="AA797" i="5"/>
  <c r="Y797" i="5"/>
  <c r="X797" i="5"/>
  <c r="W797" i="5"/>
  <c r="V797" i="5"/>
  <c r="U797" i="5"/>
  <c r="T797" i="5"/>
  <c r="S797" i="5"/>
  <c r="R797" i="5"/>
  <c r="Q797" i="5"/>
  <c r="P797" i="5"/>
  <c r="O797" i="5"/>
  <c r="N797" i="5"/>
  <c r="M797" i="5"/>
  <c r="AZ796" i="5"/>
  <c r="AX796" i="5"/>
  <c r="AW796" i="5"/>
  <c r="AT796" i="5"/>
  <c r="AB796" i="5"/>
  <c r="AA796" i="5"/>
  <c r="Y796" i="5"/>
  <c r="X796" i="5"/>
  <c r="W796" i="5"/>
  <c r="V796" i="5"/>
  <c r="U796" i="5"/>
  <c r="T796" i="5"/>
  <c r="S796" i="5"/>
  <c r="R796" i="5"/>
  <c r="Q796" i="5"/>
  <c r="P796" i="5"/>
  <c r="O796" i="5"/>
  <c r="N796" i="5"/>
  <c r="M796" i="5"/>
  <c r="AZ795" i="5"/>
  <c r="AX795" i="5"/>
  <c r="AW795" i="5"/>
  <c r="AT795" i="5"/>
  <c r="AB795" i="5"/>
  <c r="AA795" i="5"/>
  <c r="Y795" i="5"/>
  <c r="X795" i="5"/>
  <c r="W795" i="5"/>
  <c r="V795" i="5"/>
  <c r="U795" i="5"/>
  <c r="T795" i="5"/>
  <c r="S795" i="5"/>
  <c r="R795" i="5"/>
  <c r="Q795" i="5"/>
  <c r="P795" i="5"/>
  <c r="O795" i="5"/>
  <c r="N795" i="5"/>
  <c r="M795" i="5"/>
  <c r="AZ794" i="5"/>
  <c r="AX794" i="5"/>
  <c r="AW794" i="5"/>
  <c r="AT794" i="5"/>
  <c r="AB794" i="5"/>
  <c r="AA794" i="5"/>
  <c r="Y794" i="5"/>
  <c r="X794" i="5"/>
  <c r="W794" i="5"/>
  <c r="V794" i="5"/>
  <c r="U794" i="5"/>
  <c r="T794" i="5"/>
  <c r="S794" i="5"/>
  <c r="R794" i="5"/>
  <c r="Q794" i="5"/>
  <c r="P794" i="5"/>
  <c r="O794" i="5"/>
  <c r="N794" i="5"/>
  <c r="M794" i="5"/>
  <c r="AZ793" i="5"/>
  <c r="AX793" i="5"/>
  <c r="AW793" i="5"/>
  <c r="AT793" i="5"/>
  <c r="AB793" i="5"/>
  <c r="AA793" i="5"/>
  <c r="Y793" i="5"/>
  <c r="X793" i="5"/>
  <c r="W793" i="5"/>
  <c r="V793" i="5"/>
  <c r="U793" i="5"/>
  <c r="T793" i="5"/>
  <c r="S793" i="5"/>
  <c r="R793" i="5"/>
  <c r="Q793" i="5"/>
  <c r="P793" i="5"/>
  <c r="O793" i="5"/>
  <c r="N793" i="5"/>
  <c r="M793" i="5"/>
  <c r="AZ786" i="5"/>
  <c r="AX786" i="5"/>
  <c r="AW786" i="5"/>
  <c r="AT786" i="5"/>
  <c r="AB786" i="5"/>
  <c r="AA786" i="5"/>
  <c r="Y786" i="5"/>
  <c r="X786" i="5"/>
  <c r="W786" i="5"/>
  <c r="V786" i="5"/>
  <c r="U786" i="5"/>
  <c r="T786" i="5"/>
  <c r="S786" i="5"/>
  <c r="R786" i="5"/>
  <c r="Q786" i="5"/>
  <c r="P786" i="5"/>
  <c r="O786" i="5"/>
  <c r="N786" i="5"/>
  <c r="M786" i="5"/>
  <c r="AZ785" i="5"/>
  <c r="AX785" i="5"/>
  <c r="AW785" i="5"/>
  <c r="AT785" i="5"/>
  <c r="AB785" i="5"/>
  <c r="AA785" i="5"/>
  <c r="Y785" i="5"/>
  <c r="X785" i="5"/>
  <c r="W785" i="5"/>
  <c r="V785" i="5"/>
  <c r="U785" i="5"/>
  <c r="T785" i="5"/>
  <c r="S785" i="5"/>
  <c r="R785" i="5"/>
  <c r="Q785" i="5"/>
  <c r="P785" i="5"/>
  <c r="O785" i="5"/>
  <c r="N785" i="5"/>
  <c r="M785" i="5"/>
  <c r="AZ784" i="5"/>
  <c r="AX784" i="5"/>
  <c r="AW784" i="5"/>
  <c r="AT784" i="5"/>
  <c r="AB784" i="5"/>
  <c r="AA784" i="5"/>
  <c r="Y784" i="5"/>
  <c r="X784" i="5"/>
  <c r="W784" i="5"/>
  <c r="V784" i="5"/>
  <c r="U784" i="5"/>
  <c r="T784" i="5"/>
  <c r="S784" i="5"/>
  <c r="R784" i="5"/>
  <c r="Q784" i="5"/>
  <c r="P784" i="5"/>
  <c r="O784" i="5"/>
  <c r="N784" i="5"/>
  <c r="M784" i="5"/>
  <c r="AZ783" i="5"/>
  <c r="AX783" i="5"/>
  <c r="AW783" i="5"/>
  <c r="AT783" i="5"/>
  <c r="AB783" i="5"/>
  <c r="AA783" i="5"/>
  <c r="Y783" i="5"/>
  <c r="X783" i="5"/>
  <c r="W783" i="5"/>
  <c r="V783" i="5"/>
  <c r="U783" i="5"/>
  <c r="T783" i="5"/>
  <c r="S783" i="5"/>
  <c r="R783" i="5"/>
  <c r="Q783" i="5"/>
  <c r="P783" i="5"/>
  <c r="O783" i="5"/>
  <c r="N783" i="5"/>
  <c r="M783" i="5"/>
  <c r="AZ782" i="5"/>
  <c r="AX782" i="5"/>
  <c r="AW782" i="5"/>
  <c r="AT782" i="5"/>
  <c r="AB782" i="5"/>
  <c r="AA782" i="5"/>
  <c r="Y782" i="5"/>
  <c r="X782" i="5"/>
  <c r="W782" i="5"/>
  <c r="V782" i="5"/>
  <c r="U782" i="5"/>
  <c r="T782" i="5"/>
  <c r="S782" i="5"/>
  <c r="R782" i="5"/>
  <c r="Q782" i="5"/>
  <c r="P782" i="5"/>
  <c r="O782" i="5"/>
  <c r="N782" i="5"/>
  <c r="M782" i="5"/>
  <c r="AZ781" i="5"/>
  <c r="AY781" i="5"/>
  <c r="AX781" i="5"/>
  <c r="AW781" i="5"/>
  <c r="AV781" i="5"/>
  <c r="AU781" i="5"/>
  <c r="AT781" i="5"/>
  <c r="AS781" i="5"/>
  <c r="AR781" i="5"/>
  <c r="AQ781" i="5"/>
  <c r="AP781" i="5"/>
  <c r="AO781" i="5"/>
  <c r="AN781" i="5"/>
  <c r="AM781" i="5"/>
  <c r="AL781" i="5"/>
  <c r="AK781" i="5"/>
  <c r="AJ781" i="5"/>
  <c r="AI781" i="5"/>
  <c r="AH781" i="5"/>
  <c r="AG781" i="5"/>
  <c r="AF781" i="5"/>
  <c r="AE781" i="5"/>
  <c r="AD781" i="5"/>
  <c r="AC781" i="5"/>
  <c r="AB781" i="5"/>
  <c r="AA781" i="5"/>
  <c r="Z781" i="5"/>
  <c r="Y781" i="5"/>
  <c r="X781" i="5"/>
  <c r="W781" i="5"/>
  <c r="V781" i="5"/>
  <c r="U781" i="5"/>
  <c r="T781" i="5"/>
  <c r="S781" i="5"/>
  <c r="R781" i="5"/>
  <c r="Q781" i="5"/>
  <c r="P781" i="5"/>
  <c r="O781" i="5"/>
  <c r="N781" i="5"/>
  <c r="M781" i="5"/>
  <c r="V780" i="5"/>
  <c r="AZ779" i="5"/>
  <c r="AX779" i="5"/>
  <c r="AW779" i="5"/>
  <c r="AT779" i="5"/>
  <c r="AB779" i="5"/>
  <c r="AA779" i="5"/>
  <c r="Y779" i="5"/>
  <c r="X779" i="5"/>
  <c r="W779" i="5"/>
  <c r="V779" i="5"/>
  <c r="U779" i="5"/>
  <c r="T779" i="5"/>
  <c r="S779" i="5"/>
  <c r="R779" i="5"/>
  <c r="Q779" i="5"/>
  <c r="P779" i="5"/>
  <c r="O779" i="5"/>
  <c r="N779" i="5"/>
  <c r="M779" i="5"/>
  <c r="AZ778" i="5"/>
  <c r="AX778" i="5"/>
  <c r="AW778" i="5"/>
  <c r="AT778" i="5"/>
  <c r="AB778" i="5"/>
  <c r="AA778" i="5"/>
  <c r="Y778" i="5"/>
  <c r="X778" i="5"/>
  <c r="W778" i="5"/>
  <c r="V778" i="5"/>
  <c r="U778" i="5"/>
  <c r="T778" i="5"/>
  <c r="S778" i="5"/>
  <c r="R778" i="5"/>
  <c r="Q778" i="5"/>
  <c r="P778" i="5"/>
  <c r="O778" i="5"/>
  <c r="N778" i="5"/>
  <c r="M778" i="5"/>
  <c r="AZ777" i="5"/>
  <c r="AX777" i="5"/>
  <c r="AW777" i="5"/>
  <c r="AT777" i="5"/>
  <c r="AB777" i="5"/>
  <c r="AA777" i="5"/>
  <c r="Y777" i="5"/>
  <c r="X777" i="5"/>
  <c r="W777" i="5"/>
  <c r="V777" i="5"/>
  <c r="U777" i="5"/>
  <c r="T777" i="5"/>
  <c r="S777" i="5"/>
  <c r="R777" i="5"/>
  <c r="Q777" i="5"/>
  <c r="P777" i="5"/>
  <c r="O777" i="5"/>
  <c r="N777" i="5"/>
  <c r="M777" i="5"/>
  <c r="AZ776" i="5"/>
  <c r="AX776" i="5"/>
  <c r="AW776" i="5"/>
  <c r="AT776" i="5"/>
  <c r="AB776" i="5"/>
  <c r="AA776" i="5"/>
  <c r="Y776" i="5"/>
  <c r="X776" i="5"/>
  <c r="W776" i="5"/>
  <c r="V776" i="5"/>
  <c r="U776" i="5"/>
  <c r="T776" i="5"/>
  <c r="S776" i="5"/>
  <c r="R776" i="5"/>
  <c r="Q776" i="5"/>
  <c r="P776" i="5"/>
  <c r="O776" i="5"/>
  <c r="N776" i="5"/>
  <c r="M776" i="5"/>
  <c r="AZ775" i="5"/>
  <c r="AX775" i="5"/>
  <c r="AW775" i="5"/>
  <c r="AT775" i="5"/>
  <c r="AB775" i="5"/>
  <c r="AA775" i="5"/>
  <c r="Y775" i="5"/>
  <c r="X775" i="5"/>
  <c r="W775" i="5"/>
  <c r="V775" i="5"/>
  <c r="U775" i="5"/>
  <c r="T775" i="5"/>
  <c r="S775" i="5"/>
  <c r="R775" i="5"/>
  <c r="Q775" i="5"/>
  <c r="P775" i="5"/>
  <c r="O775" i="5"/>
  <c r="N775" i="5"/>
  <c r="M775" i="5"/>
  <c r="V768" i="5"/>
  <c r="AZ767" i="5"/>
  <c r="AX767" i="5"/>
  <c r="AW767" i="5"/>
  <c r="AT767" i="5"/>
  <c r="AB767" i="5"/>
  <c r="AA767" i="5"/>
  <c r="Y767" i="5"/>
  <c r="X767" i="5"/>
  <c r="W767" i="5"/>
  <c r="V767" i="5"/>
  <c r="U767" i="5"/>
  <c r="T767" i="5"/>
  <c r="S767" i="5"/>
  <c r="R767" i="5"/>
  <c r="Q767" i="5"/>
  <c r="P767" i="5"/>
  <c r="O767" i="5"/>
  <c r="N767" i="5"/>
  <c r="M767" i="5"/>
  <c r="AZ766" i="5"/>
  <c r="AX766" i="5"/>
  <c r="AW766" i="5"/>
  <c r="AT766" i="5"/>
  <c r="AB766" i="5"/>
  <c r="AA766" i="5"/>
  <c r="Y766" i="5"/>
  <c r="X766" i="5"/>
  <c r="W766" i="5"/>
  <c r="V766" i="5"/>
  <c r="U766" i="5"/>
  <c r="T766" i="5"/>
  <c r="S766" i="5"/>
  <c r="R766" i="5"/>
  <c r="Q766" i="5"/>
  <c r="P766" i="5"/>
  <c r="O766" i="5"/>
  <c r="N766" i="5"/>
  <c r="M766" i="5"/>
  <c r="AZ765" i="5"/>
  <c r="AX765" i="5"/>
  <c r="AW765" i="5"/>
  <c r="AT765" i="5"/>
  <c r="AB765" i="5"/>
  <c r="AA765" i="5"/>
  <c r="Y765" i="5"/>
  <c r="X765" i="5"/>
  <c r="W765" i="5"/>
  <c r="V765" i="5"/>
  <c r="U765" i="5"/>
  <c r="T765" i="5"/>
  <c r="S765" i="5"/>
  <c r="R765" i="5"/>
  <c r="Q765" i="5"/>
  <c r="P765" i="5"/>
  <c r="O765" i="5"/>
  <c r="N765" i="5"/>
  <c r="M765" i="5"/>
  <c r="AZ764" i="5"/>
  <c r="AX764" i="5"/>
  <c r="AW764" i="5"/>
  <c r="AT764" i="5"/>
  <c r="AB764" i="5"/>
  <c r="AA764" i="5"/>
  <c r="Y764" i="5"/>
  <c r="X764" i="5"/>
  <c r="W764" i="5"/>
  <c r="V764" i="5"/>
  <c r="U764" i="5"/>
  <c r="T764" i="5"/>
  <c r="S764" i="5"/>
  <c r="R764" i="5"/>
  <c r="Q764" i="5"/>
  <c r="P764" i="5"/>
  <c r="O764" i="5"/>
  <c r="N764" i="5"/>
  <c r="M764" i="5"/>
  <c r="AZ763" i="5"/>
  <c r="AX763" i="5"/>
  <c r="AW763" i="5"/>
  <c r="AT763" i="5"/>
  <c r="AB763" i="5"/>
  <c r="AA763" i="5"/>
  <c r="Y763" i="5"/>
  <c r="X763" i="5"/>
  <c r="W763" i="5"/>
  <c r="V763" i="5"/>
  <c r="U763" i="5"/>
  <c r="T763" i="5"/>
  <c r="S763" i="5"/>
  <c r="R763" i="5"/>
  <c r="Q763" i="5"/>
  <c r="P763" i="5"/>
  <c r="O763" i="5"/>
  <c r="N763" i="5"/>
  <c r="M763" i="5"/>
  <c r="V762" i="5"/>
  <c r="AZ761" i="5"/>
  <c r="AX761" i="5"/>
  <c r="AW761" i="5"/>
  <c r="AT761" i="5"/>
  <c r="AB761" i="5"/>
  <c r="AA761" i="5"/>
  <c r="Y761" i="5"/>
  <c r="X761" i="5"/>
  <c r="W761" i="5"/>
  <c r="V761" i="5"/>
  <c r="U761" i="5"/>
  <c r="T761" i="5"/>
  <c r="S761" i="5"/>
  <c r="R761" i="5"/>
  <c r="Q761" i="5"/>
  <c r="P761" i="5"/>
  <c r="O761" i="5"/>
  <c r="N761" i="5"/>
  <c r="M761" i="5"/>
  <c r="AZ760" i="5"/>
  <c r="AX760" i="5"/>
  <c r="AW760" i="5"/>
  <c r="AT760" i="5"/>
  <c r="AB760" i="5"/>
  <c r="AA760" i="5"/>
  <c r="Y760" i="5"/>
  <c r="X760" i="5"/>
  <c r="W760" i="5"/>
  <c r="V760" i="5"/>
  <c r="U760" i="5"/>
  <c r="T760" i="5"/>
  <c r="S760" i="5"/>
  <c r="R760" i="5"/>
  <c r="Q760" i="5"/>
  <c r="P760" i="5"/>
  <c r="O760" i="5"/>
  <c r="N760" i="5"/>
  <c r="M760" i="5"/>
  <c r="AZ759" i="5"/>
  <c r="AX759" i="5"/>
  <c r="AW759" i="5"/>
  <c r="AT759" i="5"/>
  <c r="AB759" i="5"/>
  <c r="AA759" i="5"/>
  <c r="Y759" i="5"/>
  <c r="X759" i="5"/>
  <c r="W759" i="5"/>
  <c r="V759" i="5"/>
  <c r="U759" i="5"/>
  <c r="T759" i="5"/>
  <c r="S759" i="5"/>
  <c r="R759" i="5"/>
  <c r="Q759" i="5"/>
  <c r="P759" i="5"/>
  <c r="O759" i="5"/>
  <c r="N759" i="5"/>
  <c r="M759" i="5"/>
  <c r="AZ758" i="5"/>
  <c r="AX758" i="5"/>
  <c r="AW758" i="5"/>
  <c r="AT758" i="5"/>
  <c r="AB758" i="5"/>
  <c r="AA758" i="5"/>
  <c r="Y758" i="5"/>
  <c r="X758" i="5"/>
  <c r="W758" i="5"/>
  <c r="V758" i="5"/>
  <c r="U758" i="5"/>
  <c r="T758" i="5"/>
  <c r="S758" i="5"/>
  <c r="R758" i="5"/>
  <c r="Q758" i="5"/>
  <c r="P758" i="5"/>
  <c r="O758" i="5"/>
  <c r="N758" i="5"/>
  <c r="M758" i="5"/>
  <c r="AZ757" i="5"/>
  <c r="AX757" i="5"/>
  <c r="AW757" i="5"/>
  <c r="AT757" i="5"/>
  <c r="AB757" i="5"/>
  <c r="AA757" i="5"/>
  <c r="Y757" i="5"/>
  <c r="X757" i="5"/>
  <c r="W757" i="5"/>
  <c r="V757" i="5"/>
  <c r="U757" i="5"/>
  <c r="T757" i="5"/>
  <c r="S757" i="5"/>
  <c r="R757" i="5"/>
  <c r="Q757" i="5"/>
  <c r="P757" i="5"/>
  <c r="O757" i="5"/>
  <c r="N757" i="5"/>
  <c r="M757" i="5"/>
  <c r="V756" i="5"/>
  <c r="AZ755" i="5"/>
  <c r="AX755" i="5"/>
  <c r="AW755" i="5"/>
  <c r="AT755" i="5"/>
  <c r="AB755" i="5"/>
  <c r="AA755" i="5"/>
  <c r="Y755" i="5"/>
  <c r="X755" i="5"/>
  <c r="W755" i="5"/>
  <c r="V755" i="5"/>
  <c r="U755" i="5"/>
  <c r="T755" i="5"/>
  <c r="S755" i="5"/>
  <c r="R755" i="5"/>
  <c r="Q755" i="5"/>
  <c r="P755" i="5"/>
  <c r="O755" i="5"/>
  <c r="N755" i="5"/>
  <c r="M755" i="5"/>
  <c r="AZ754" i="5"/>
  <c r="AX754" i="5"/>
  <c r="AW754" i="5"/>
  <c r="AT754" i="5"/>
  <c r="AB754" i="5"/>
  <c r="AA754" i="5"/>
  <c r="Y754" i="5"/>
  <c r="X754" i="5"/>
  <c r="W754" i="5"/>
  <c r="V754" i="5"/>
  <c r="U754" i="5"/>
  <c r="T754" i="5"/>
  <c r="S754" i="5"/>
  <c r="R754" i="5"/>
  <c r="Q754" i="5"/>
  <c r="P754" i="5"/>
  <c r="O754" i="5"/>
  <c r="N754" i="5"/>
  <c r="M754" i="5"/>
  <c r="AZ753" i="5"/>
  <c r="AX753" i="5"/>
  <c r="AW753" i="5"/>
  <c r="AT753" i="5"/>
  <c r="AB753" i="5"/>
  <c r="AA753" i="5"/>
  <c r="Y753" i="5"/>
  <c r="X753" i="5"/>
  <c r="W753" i="5"/>
  <c r="V753" i="5"/>
  <c r="U753" i="5"/>
  <c r="T753" i="5"/>
  <c r="S753" i="5"/>
  <c r="R753" i="5"/>
  <c r="Q753" i="5"/>
  <c r="P753" i="5"/>
  <c r="O753" i="5"/>
  <c r="N753" i="5"/>
  <c r="M753" i="5"/>
  <c r="AZ752" i="5"/>
  <c r="AX752" i="5"/>
  <c r="AW752" i="5"/>
  <c r="AT752" i="5"/>
  <c r="AB752" i="5"/>
  <c r="AA752" i="5"/>
  <c r="Y752" i="5"/>
  <c r="X752" i="5"/>
  <c r="W752" i="5"/>
  <c r="V752" i="5"/>
  <c r="U752" i="5"/>
  <c r="T752" i="5"/>
  <c r="S752" i="5"/>
  <c r="R752" i="5"/>
  <c r="Q752" i="5"/>
  <c r="P752" i="5"/>
  <c r="O752" i="5"/>
  <c r="N752" i="5"/>
  <c r="M752" i="5"/>
  <c r="AZ751" i="5"/>
  <c r="AX751" i="5"/>
  <c r="AW751" i="5"/>
  <c r="AT751" i="5"/>
  <c r="AB751" i="5"/>
  <c r="AA751" i="5"/>
  <c r="Y751" i="5"/>
  <c r="X751" i="5"/>
  <c r="W751" i="5"/>
  <c r="V751" i="5"/>
  <c r="U751" i="5"/>
  <c r="T751" i="5"/>
  <c r="S751" i="5"/>
  <c r="R751" i="5"/>
  <c r="Q751" i="5"/>
  <c r="P751" i="5"/>
  <c r="O751" i="5"/>
  <c r="N751" i="5"/>
  <c r="M751" i="5"/>
  <c r="V750" i="5"/>
  <c r="AZ749" i="5"/>
  <c r="AX749" i="5"/>
  <c r="AW749" i="5"/>
  <c r="AT749" i="5"/>
  <c r="AB749" i="5"/>
  <c r="AA749" i="5"/>
  <c r="Y749" i="5"/>
  <c r="X749" i="5"/>
  <c r="W749" i="5"/>
  <c r="V749" i="5"/>
  <c r="U749" i="5"/>
  <c r="T749" i="5"/>
  <c r="S749" i="5"/>
  <c r="R749" i="5"/>
  <c r="Q749" i="5"/>
  <c r="P749" i="5"/>
  <c r="O749" i="5"/>
  <c r="N749" i="5"/>
  <c r="M749" i="5"/>
  <c r="AZ748" i="5"/>
  <c r="AX748" i="5"/>
  <c r="AW748" i="5"/>
  <c r="AT748" i="5"/>
  <c r="AB748" i="5"/>
  <c r="AA748" i="5"/>
  <c r="Y748" i="5"/>
  <c r="X748" i="5"/>
  <c r="W748" i="5"/>
  <c r="V748" i="5"/>
  <c r="U748" i="5"/>
  <c r="T748" i="5"/>
  <c r="S748" i="5"/>
  <c r="R748" i="5"/>
  <c r="Q748" i="5"/>
  <c r="P748" i="5"/>
  <c r="O748" i="5"/>
  <c r="N748" i="5"/>
  <c r="M748" i="5"/>
  <c r="AZ747" i="5"/>
  <c r="AX747" i="5"/>
  <c r="AW747" i="5"/>
  <c r="AT747" i="5"/>
  <c r="AB747" i="5"/>
  <c r="AA747" i="5"/>
  <c r="Y747" i="5"/>
  <c r="X747" i="5"/>
  <c r="W747" i="5"/>
  <c r="V747" i="5"/>
  <c r="U747" i="5"/>
  <c r="T747" i="5"/>
  <c r="S747" i="5"/>
  <c r="R747" i="5"/>
  <c r="Q747" i="5"/>
  <c r="P747" i="5"/>
  <c r="O747" i="5"/>
  <c r="N747" i="5"/>
  <c r="M747" i="5"/>
  <c r="AZ746" i="5"/>
  <c r="AX746" i="5"/>
  <c r="AW746" i="5"/>
  <c r="AT746" i="5"/>
  <c r="AB746" i="5"/>
  <c r="AA746" i="5"/>
  <c r="Y746" i="5"/>
  <c r="X746" i="5"/>
  <c r="W746" i="5"/>
  <c r="V746" i="5"/>
  <c r="U746" i="5"/>
  <c r="T746" i="5"/>
  <c r="S746" i="5"/>
  <c r="R746" i="5"/>
  <c r="Q746" i="5"/>
  <c r="P746" i="5"/>
  <c r="O746" i="5"/>
  <c r="N746" i="5"/>
  <c r="M746" i="5"/>
  <c r="AZ745" i="5"/>
  <c r="AX745" i="5"/>
  <c r="AW745" i="5"/>
  <c r="AT745" i="5"/>
  <c r="AB745" i="5"/>
  <c r="AA745" i="5"/>
  <c r="Y745" i="5"/>
  <c r="X745" i="5"/>
  <c r="W745" i="5"/>
  <c r="V745" i="5"/>
  <c r="U745" i="5"/>
  <c r="T745" i="5"/>
  <c r="S745" i="5"/>
  <c r="R745" i="5"/>
  <c r="Q745" i="5"/>
  <c r="P745" i="5"/>
  <c r="O745" i="5"/>
  <c r="N745" i="5"/>
  <c r="M745" i="5"/>
  <c r="V744" i="5"/>
  <c r="AZ743" i="5"/>
  <c r="AX743" i="5"/>
  <c r="AW743" i="5"/>
  <c r="AT743" i="5"/>
  <c r="AB743" i="5"/>
  <c r="AA743" i="5"/>
  <c r="Y743" i="5"/>
  <c r="X743" i="5"/>
  <c r="W743" i="5"/>
  <c r="V743" i="5"/>
  <c r="U743" i="5"/>
  <c r="T743" i="5"/>
  <c r="S743" i="5"/>
  <c r="R743" i="5"/>
  <c r="Q743" i="5"/>
  <c r="P743" i="5"/>
  <c r="O743" i="5"/>
  <c r="N743" i="5"/>
  <c r="M743" i="5"/>
  <c r="AZ742" i="5"/>
  <c r="AX742" i="5"/>
  <c r="AW742" i="5"/>
  <c r="AT742" i="5"/>
  <c r="AB742" i="5"/>
  <c r="AA742" i="5"/>
  <c r="Y742" i="5"/>
  <c r="X742" i="5"/>
  <c r="W742" i="5"/>
  <c r="V742" i="5"/>
  <c r="U742" i="5"/>
  <c r="T742" i="5"/>
  <c r="S742" i="5"/>
  <c r="R742" i="5"/>
  <c r="Q742" i="5"/>
  <c r="P742" i="5"/>
  <c r="O742" i="5"/>
  <c r="N742" i="5"/>
  <c r="M742" i="5"/>
  <c r="AZ741" i="5"/>
  <c r="AX741" i="5"/>
  <c r="AW741" i="5"/>
  <c r="AT741" i="5"/>
  <c r="AB741" i="5"/>
  <c r="AA741" i="5"/>
  <c r="Y741" i="5"/>
  <c r="X741" i="5"/>
  <c r="W741" i="5"/>
  <c r="V741" i="5"/>
  <c r="U741" i="5"/>
  <c r="T741" i="5"/>
  <c r="S741" i="5"/>
  <c r="R741" i="5"/>
  <c r="Q741" i="5"/>
  <c r="P741" i="5"/>
  <c r="O741" i="5"/>
  <c r="N741" i="5"/>
  <c r="M741" i="5"/>
  <c r="AZ740" i="5"/>
  <c r="AX740" i="5"/>
  <c r="AW740" i="5"/>
  <c r="AT740" i="5"/>
  <c r="AB740" i="5"/>
  <c r="AA740" i="5"/>
  <c r="Y740" i="5"/>
  <c r="X740" i="5"/>
  <c r="W740" i="5"/>
  <c r="V740" i="5"/>
  <c r="U740" i="5"/>
  <c r="T740" i="5"/>
  <c r="S740" i="5"/>
  <c r="R740" i="5"/>
  <c r="Q740" i="5"/>
  <c r="P740" i="5"/>
  <c r="O740" i="5"/>
  <c r="N740" i="5"/>
  <c r="M740" i="5"/>
  <c r="AZ739" i="5"/>
  <c r="AX739" i="5"/>
  <c r="AW739" i="5"/>
  <c r="AT739" i="5"/>
  <c r="AB739" i="5"/>
  <c r="AA739" i="5"/>
  <c r="Y739" i="5"/>
  <c r="X739" i="5"/>
  <c r="W739" i="5"/>
  <c r="V739" i="5"/>
  <c r="U739" i="5"/>
  <c r="T739" i="5"/>
  <c r="S739" i="5"/>
  <c r="R739" i="5"/>
  <c r="Q739" i="5"/>
  <c r="P739" i="5"/>
  <c r="O739" i="5"/>
  <c r="N739" i="5"/>
  <c r="M739" i="5"/>
  <c r="V738" i="5"/>
  <c r="AZ737" i="5"/>
  <c r="AX737" i="5"/>
  <c r="AW737" i="5"/>
  <c r="AT737" i="5"/>
  <c r="AB737" i="5"/>
  <c r="AA737" i="5"/>
  <c r="Y737" i="5"/>
  <c r="X737" i="5"/>
  <c r="W737" i="5"/>
  <c r="V737" i="5"/>
  <c r="U737" i="5"/>
  <c r="T737" i="5"/>
  <c r="S737" i="5"/>
  <c r="R737" i="5"/>
  <c r="Q737" i="5"/>
  <c r="P737" i="5"/>
  <c r="O737" i="5"/>
  <c r="N737" i="5"/>
  <c r="M737" i="5"/>
  <c r="AZ736" i="5"/>
  <c r="AX736" i="5"/>
  <c r="AW736" i="5"/>
  <c r="AT736" i="5"/>
  <c r="AB736" i="5"/>
  <c r="AA736" i="5"/>
  <c r="Y736" i="5"/>
  <c r="X736" i="5"/>
  <c r="W736" i="5"/>
  <c r="V736" i="5"/>
  <c r="U736" i="5"/>
  <c r="T736" i="5"/>
  <c r="S736" i="5"/>
  <c r="R736" i="5"/>
  <c r="Q736" i="5"/>
  <c r="P736" i="5"/>
  <c r="O736" i="5"/>
  <c r="N736" i="5"/>
  <c r="M736" i="5"/>
  <c r="AZ735" i="5"/>
  <c r="AX735" i="5"/>
  <c r="AW735" i="5"/>
  <c r="AT735" i="5"/>
  <c r="AB735" i="5"/>
  <c r="AA735" i="5"/>
  <c r="Y735" i="5"/>
  <c r="X735" i="5"/>
  <c r="W735" i="5"/>
  <c r="V735" i="5"/>
  <c r="U735" i="5"/>
  <c r="T735" i="5"/>
  <c r="S735" i="5"/>
  <c r="R735" i="5"/>
  <c r="Q735" i="5"/>
  <c r="P735" i="5"/>
  <c r="O735" i="5"/>
  <c r="N735" i="5"/>
  <c r="M735" i="5"/>
  <c r="AZ734" i="5"/>
  <c r="AX734" i="5"/>
  <c r="AW734" i="5"/>
  <c r="AT734" i="5"/>
  <c r="AB734" i="5"/>
  <c r="AA734" i="5"/>
  <c r="Y734" i="5"/>
  <c r="X734" i="5"/>
  <c r="W734" i="5"/>
  <c r="V734" i="5"/>
  <c r="U734" i="5"/>
  <c r="T734" i="5"/>
  <c r="S734" i="5"/>
  <c r="R734" i="5"/>
  <c r="Q734" i="5"/>
  <c r="P734" i="5"/>
  <c r="O734" i="5"/>
  <c r="N734" i="5"/>
  <c r="M734" i="5"/>
  <c r="AZ733" i="5"/>
  <c r="AX733" i="5"/>
  <c r="AW733" i="5"/>
  <c r="AT733" i="5"/>
  <c r="AB733" i="5"/>
  <c r="AA733" i="5"/>
  <c r="Y733" i="5"/>
  <c r="X733" i="5"/>
  <c r="W733" i="5"/>
  <c r="V733" i="5"/>
  <c r="U733" i="5"/>
  <c r="T733" i="5"/>
  <c r="S733" i="5"/>
  <c r="R733" i="5"/>
  <c r="Q733" i="5"/>
  <c r="P733" i="5"/>
  <c r="O733" i="5"/>
  <c r="N733" i="5"/>
  <c r="M733" i="5"/>
  <c r="V732" i="5"/>
  <c r="AZ731" i="5"/>
  <c r="AX731" i="5"/>
  <c r="AW731" i="5"/>
  <c r="AT731" i="5"/>
  <c r="AB731" i="5"/>
  <c r="AA731" i="5"/>
  <c r="Y731" i="5"/>
  <c r="X731" i="5"/>
  <c r="W731" i="5"/>
  <c r="V731" i="5"/>
  <c r="U731" i="5"/>
  <c r="T731" i="5"/>
  <c r="S731" i="5"/>
  <c r="R731" i="5"/>
  <c r="Q731" i="5"/>
  <c r="P731" i="5"/>
  <c r="O731" i="5"/>
  <c r="N731" i="5"/>
  <c r="M731" i="5"/>
  <c r="AZ730" i="5"/>
  <c r="AX730" i="5"/>
  <c r="AW730" i="5"/>
  <c r="AT730" i="5"/>
  <c r="AB730" i="5"/>
  <c r="AA730" i="5"/>
  <c r="Y730" i="5"/>
  <c r="X730" i="5"/>
  <c r="W730" i="5"/>
  <c r="V730" i="5"/>
  <c r="U730" i="5"/>
  <c r="T730" i="5"/>
  <c r="S730" i="5"/>
  <c r="R730" i="5"/>
  <c r="Q730" i="5"/>
  <c r="P730" i="5"/>
  <c r="O730" i="5"/>
  <c r="N730" i="5"/>
  <c r="M730" i="5"/>
  <c r="AZ729" i="5"/>
  <c r="AX729" i="5"/>
  <c r="AW729" i="5"/>
  <c r="AT729" i="5"/>
  <c r="AB729" i="5"/>
  <c r="AA729" i="5"/>
  <c r="Y729" i="5"/>
  <c r="X729" i="5"/>
  <c r="W729" i="5"/>
  <c r="V729" i="5"/>
  <c r="U729" i="5"/>
  <c r="T729" i="5"/>
  <c r="S729" i="5"/>
  <c r="R729" i="5"/>
  <c r="Q729" i="5"/>
  <c r="P729" i="5"/>
  <c r="O729" i="5"/>
  <c r="N729" i="5"/>
  <c r="M729" i="5"/>
  <c r="AZ728" i="5"/>
  <c r="AX728" i="5"/>
  <c r="AW728" i="5"/>
  <c r="AT728" i="5"/>
  <c r="AB728" i="5"/>
  <c r="AA728" i="5"/>
  <c r="Y728" i="5"/>
  <c r="X728" i="5"/>
  <c r="W728" i="5"/>
  <c r="V728" i="5"/>
  <c r="U728" i="5"/>
  <c r="T728" i="5"/>
  <c r="S728" i="5"/>
  <c r="R728" i="5"/>
  <c r="Q728" i="5"/>
  <c r="P728" i="5"/>
  <c r="O728" i="5"/>
  <c r="N728" i="5"/>
  <c r="M728" i="5"/>
  <c r="AZ727" i="5"/>
  <c r="AX727" i="5"/>
  <c r="AW727" i="5"/>
  <c r="AT727" i="5"/>
  <c r="AB727" i="5"/>
  <c r="AA727" i="5"/>
  <c r="Y727" i="5"/>
  <c r="X727" i="5"/>
  <c r="W727" i="5"/>
  <c r="V727" i="5"/>
  <c r="U727" i="5"/>
  <c r="T727" i="5"/>
  <c r="S727" i="5"/>
  <c r="R727" i="5"/>
  <c r="Q727" i="5"/>
  <c r="P727" i="5"/>
  <c r="O727" i="5"/>
  <c r="N727" i="5"/>
  <c r="M727" i="5"/>
  <c r="V726" i="5"/>
  <c r="AZ725" i="5"/>
  <c r="AX725" i="5"/>
  <c r="AW725" i="5"/>
  <c r="AT725" i="5"/>
  <c r="AB725" i="5"/>
  <c r="AA725" i="5"/>
  <c r="Y725" i="5"/>
  <c r="X725" i="5"/>
  <c r="W725" i="5"/>
  <c r="V725" i="5"/>
  <c r="U725" i="5"/>
  <c r="T725" i="5"/>
  <c r="S725" i="5"/>
  <c r="R725" i="5"/>
  <c r="Q725" i="5"/>
  <c r="P725" i="5"/>
  <c r="O725" i="5"/>
  <c r="N725" i="5"/>
  <c r="M725" i="5"/>
  <c r="AZ724" i="5"/>
  <c r="AX724" i="5"/>
  <c r="AW724" i="5"/>
  <c r="AT724" i="5"/>
  <c r="AB724" i="5"/>
  <c r="AA724" i="5"/>
  <c r="Y724" i="5"/>
  <c r="X724" i="5"/>
  <c r="W724" i="5"/>
  <c r="V724" i="5"/>
  <c r="U724" i="5"/>
  <c r="T724" i="5"/>
  <c r="S724" i="5"/>
  <c r="R724" i="5"/>
  <c r="Q724" i="5"/>
  <c r="P724" i="5"/>
  <c r="O724" i="5"/>
  <c r="N724" i="5"/>
  <c r="M724" i="5"/>
  <c r="AZ723" i="5"/>
  <c r="AX723" i="5"/>
  <c r="AW723" i="5"/>
  <c r="AT723" i="5"/>
  <c r="AB723" i="5"/>
  <c r="AA723" i="5"/>
  <c r="Y723" i="5"/>
  <c r="X723" i="5"/>
  <c r="W723" i="5"/>
  <c r="V723" i="5"/>
  <c r="U723" i="5"/>
  <c r="T723" i="5"/>
  <c r="S723" i="5"/>
  <c r="R723" i="5"/>
  <c r="Q723" i="5"/>
  <c r="P723" i="5"/>
  <c r="O723" i="5"/>
  <c r="N723" i="5"/>
  <c r="M723" i="5"/>
  <c r="AZ722" i="5"/>
  <c r="AX722" i="5"/>
  <c r="AW722" i="5"/>
  <c r="AT722" i="5"/>
  <c r="AB722" i="5"/>
  <c r="AA722" i="5"/>
  <c r="Y722" i="5"/>
  <c r="X722" i="5"/>
  <c r="W722" i="5"/>
  <c r="V722" i="5"/>
  <c r="U722" i="5"/>
  <c r="T722" i="5"/>
  <c r="S722" i="5"/>
  <c r="R722" i="5"/>
  <c r="Q722" i="5"/>
  <c r="P722" i="5"/>
  <c r="O722" i="5"/>
  <c r="N722" i="5"/>
  <c r="M722" i="5"/>
  <c r="AZ721" i="5"/>
  <c r="AX721" i="5"/>
  <c r="AW721" i="5"/>
  <c r="AT721" i="5"/>
  <c r="AB721" i="5"/>
  <c r="AA721" i="5"/>
  <c r="Y721" i="5"/>
  <c r="X721" i="5"/>
  <c r="W721" i="5"/>
  <c r="V721" i="5"/>
  <c r="U721" i="5"/>
  <c r="T721" i="5"/>
  <c r="S721" i="5"/>
  <c r="R721" i="5"/>
  <c r="Q721" i="5"/>
  <c r="P721" i="5"/>
  <c r="O721" i="5"/>
  <c r="N721" i="5"/>
  <c r="M721" i="5"/>
  <c r="V720" i="5"/>
  <c r="AZ719" i="5"/>
  <c r="AX719" i="5"/>
  <c r="AW719" i="5"/>
  <c r="AT719" i="5"/>
  <c r="AB719" i="5"/>
  <c r="AA719" i="5"/>
  <c r="Y719" i="5"/>
  <c r="X719" i="5"/>
  <c r="W719" i="5"/>
  <c r="V719" i="5"/>
  <c r="U719" i="5"/>
  <c r="T719" i="5"/>
  <c r="S719" i="5"/>
  <c r="R719" i="5"/>
  <c r="Q719" i="5"/>
  <c r="P719" i="5"/>
  <c r="O719" i="5"/>
  <c r="N719" i="5"/>
  <c r="M719" i="5"/>
  <c r="AZ718" i="5"/>
  <c r="AX718" i="5"/>
  <c r="AW718" i="5"/>
  <c r="AT718" i="5"/>
  <c r="AB718" i="5"/>
  <c r="AA718" i="5"/>
  <c r="Y718" i="5"/>
  <c r="X718" i="5"/>
  <c r="W718" i="5"/>
  <c r="V718" i="5"/>
  <c r="U718" i="5"/>
  <c r="T718" i="5"/>
  <c r="S718" i="5"/>
  <c r="R718" i="5"/>
  <c r="Q718" i="5"/>
  <c r="P718" i="5"/>
  <c r="O718" i="5"/>
  <c r="N718" i="5"/>
  <c r="M718" i="5"/>
  <c r="AZ717" i="5"/>
  <c r="AX717" i="5"/>
  <c r="AW717" i="5"/>
  <c r="AT717" i="5"/>
  <c r="AB717" i="5"/>
  <c r="AA717" i="5"/>
  <c r="Y717" i="5"/>
  <c r="X717" i="5"/>
  <c r="W717" i="5"/>
  <c r="V717" i="5"/>
  <c r="U717" i="5"/>
  <c r="T717" i="5"/>
  <c r="S717" i="5"/>
  <c r="R717" i="5"/>
  <c r="Q717" i="5"/>
  <c r="P717" i="5"/>
  <c r="O717" i="5"/>
  <c r="N717" i="5"/>
  <c r="M717" i="5"/>
  <c r="AZ716" i="5"/>
  <c r="AX716" i="5"/>
  <c r="AW716" i="5"/>
  <c r="AT716" i="5"/>
  <c r="AB716" i="5"/>
  <c r="AA716" i="5"/>
  <c r="Y716" i="5"/>
  <c r="X716" i="5"/>
  <c r="W716" i="5"/>
  <c r="V716" i="5"/>
  <c r="U716" i="5"/>
  <c r="T716" i="5"/>
  <c r="S716" i="5"/>
  <c r="R716" i="5"/>
  <c r="Q716" i="5"/>
  <c r="P716" i="5"/>
  <c r="O716" i="5"/>
  <c r="N716" i="5"/>
  <c r="M716" i="5"/>
  <c r="AZ715" i="5"/>
  <c r="AX715" i="5"/>
  <c r="AW715" i="5"/>
  <c r="AT715" i="5"/>
  <c r="AB715" i="5"/>
  <c r="AA715" i="5"/>
  <c r="Y715" i="5"/>
  <c r="X715" i="5"/>
  <c r="W715" i="5"/>
  <c r="V715" i="5"/>
  <c r="U715" i="5"/>
  <c r="T715" i="5"/>
  <c r="S715" i="5"/>
  <c r="R715" i="5"/>
  <c r="Q715" i="5"/>
  <c r="P715" i="5"/>
  <c r="O715" i="5"/>
  <c r="N715" i="5"/>
  <c r="M715" i="5"/>
  <c r="V714" i="5"/>
  <c r="AZ713" i="5"/>
  <c r="AX713" i="5"/>
  <c r="AW713" i="5"/>
  <c r="AT713" i="5"/>
  <c r="AB713" i="5"/>
  <c r="AA713" i="5"/>
  <c r="Y713" i="5"/>
  <c r="X713" i="5"/>
  <c r="W713" i="5"/>
  <c r="V713" i="5"/>
  <c r="U713" i="5"/>
  <c r="T713" i="5"/>
  <c r="S713" i="5"/>
  <c r="R713" i="5"/>
  <c r="Q713" i="5"/>
  <c r="P713" i="5"/>
  <c r="O713" i="5"/>
  <c r="N713" i="5"/>
  <c r="M713" i="5"/>
  <c r="AZ712" i="5"/>
  <c r="AX712" i="5"/>
  <c r="AW712" i="5"/>
  <c r="AT712" i="5"/>
  <c r="AB712" i="5"/>
  <c r="AA712" i="5"/>
  <c r="Y712" i="5"/>
  <c r="X712" i="5"/>
  <c r="W712" i="5"/>
  <c r="V712" i="5"/>
  <c r="U712" i="5"/>
  <c r="T712" i="5"/>
  <c r="S712" i="5"/>
  <c r="R712" i="5"/>
  <c r="Q712" i="5"/>
  <c r="P712" i="5"/>
  <c r="O712" i="5"/>
  <c r="N712" i="5"/>
  <c r="M712" i="5"/>
  <c r="AZ711" i="5"/>
  <c r="AX711" i="5"/>
  <c r="AW711" i="5"/>
  <c r="AT711" i="5"/>
  <c r="AB711" i="5"/>
  <c r="AA711" i="5"/>
  <c r="Y711" i="5"/>
  <c r="X711" i="5"/>
  <c r="W711" i="5"/>
  <c r="V711" i="5"/>
  <c r="U711" i="5"/>
  <c r="T711" i="5"/>
  <c r="S711" i="5"/>
  <c r="R711" i="5"/>
  <c r="Q711" i="5"/>
  <c r="P711" i="5"/>
  <c r="O711" i="5"/>
  <c r="N711" i="5"/>
  <c r="M711" i="5"/>
  <c r="AZ710" i="5"/>
  <c r="AX710" i="5"/>
  <c r="AW710" i="5"/>
  <c r="AT710" i="5"/>
  <c r="AB710" i="5"/>
  <c r="AA710" i="5"/>
  <c r="Y710" i="5"/>
  <c r="X710" i="5"/>
  <c r="W710" i="5"/>
  <c r="V710" i="5"/>
  <c r="U710" i="5"/>
  <c r="T710" i="5"/>
  <c r="S710" i="5"/>
  <c r="R710" i="5"/>
  <c r="Q710" i="5"/>
  <c r="P710" i="5"/>
  <c r="O710" i="5"/>
  <c r="N710" i="5"/>
  <c r="M710" i="5"/>
  <c r="AZ709" i="5"/>
  <c r="AX709" i="5"/>
  <c r="AW709" i="5"/>
  <c r="AT709" i="5"/>
  <c r="AB709" i="5"/>
  <c r="AA709" i="5"/>
  <c r="Y709" i="5"/>
  <c r="X709" i="5"/>
  <c r="W709" i="5"/>
  <c r="V709" i="5"/>
  <c r="U709" i="5"/>
  <c r="T709" i="5"/>
  <c r="S709" i="5"/>
  <c r="R709" i="5"/>
  <c r="Q709" i="5"/>
  <c r="P709" i="5"/>
  <c r="O709" i="5"/>
  <c r="N709" i="5"/>
  <c r="M709" i="5"/>
  <c r="AQ22" i="18"/>
  <c r="AQ23" i="18"/>
  <c r="CL62" i="18"/>
  <c r="K25" i="21" l="1"/>
  <c r="Q25" i="21"/>
  <c r="Y25" i="21"/>
  <c r="AI25" i="21"/>
  <c r="K20" i="21"/>
  <c r="Q20" i="21"/>
  <c r="Y20" i="21"/>
  <c r="AI20" i="21"/>
  <c r="AT13" i="18" l="1"/>
  <c r="Q32" i="3"/>
  <c r="CO15" i="18"/>
  <c r="CN15" i="18"/>
  <c r="CM15" i="18"/>
  <c r="CL15" i="18"/>
  <c r="CK15" i="18"/>
  <c r="CJ15" i="18"/>
  <c r="CI15" i="18"/>
  <c r="CH15" i="18" l="1"/>
  <c r="AJ11" i="24"/>
  <c r="K18" i="24" l="1"/>
  <c r="K17" i="24"/>
  <c r="B706" i="5" l="1"/>
  <c r="V704" i="5"/>
  <c r="V703" i="5"/>
  <c r="V702" i="5"/>
  <c r="V701" i="5"/>
  <c r="V700" i="5"/>
  <c r="B699" i="5"/>
  <c r="V696" i="5"/>
  <c r="V695" i="5"/>
  <c r="V694" i="5"/>
  <c r="V693" i="5"/>
  <c r="B692" i="5"/>
  <c r="V690" i="5"/>
  <c r="V689" i="5"/>
  <c r="V688" i="5"/>
  <c r="V687" i="5"/>
  <c r="V686" i="5"/>
  <c r="F5" i="2" a="1"/>
  <c r="F5" i="2" s="1"/>
  <c r="FK6" i="5" l="1"/>
  <c r="FO6" i="5"/>
  <c r="BI9" i="15"/>
  <c r="CM117" i="15"/>
  <c r="CM198" i="15"/>
  <c r="CM171" i="15"/>
  <c r="CM90" i="15"/>
  <c r="CM63" i="15"/>
  <c r="CM36" i="15"/>
  <c r="CM9" i="15"/>
  <c r="CB198" i="15"/>
  <c r="BM198" i="15"/>
  <c r="BU171" i="15"/>
  <c r="BQ144" i="15"/>
  <c r="BX117" i="15"/>
  <c r="BI117" i="15"/>
  <c r="BX90" i="15"/>
  <c r="BI90" i="15"/>
  <c r="CB63" i="15"/>
  <c r="BM63" i="15"/>
  <c r="BQ198" i="15"/>
  <c r="BX171" i="15"/>
  <c r="BI171" i="15"/>
  <c r="BU144" i="15"/>
  <c r="CB117" i="15"/>
  <c r="BM117" i="15"/>
  <c r="CB90" i="15"/>
  <c r="CM144" i="15"/>
  <c r="BU198" i="15"/>
  <c r="CB171" i="15"/>
  <c r="BM171" i="15"/>
  <c r="BX144" i="15"/>
  <c r="BI144" i="15"/>
  <c r="BQ117" i="15"/>
  <c r="BQ90" i="15"/>
  <c r="BU63" i="15"/>
  <c r="CB36" i="15"/>
  <c r="BM36" i="15"/>
  <c r="BX9" i="15"/>
  <c r="BM9" i="15"/>
  <c r="BQ171" i="15"/>
  <c r="CB144" i="15"/>
  <c r="BU90" i="15"/>
  <c r="BX63" i="15"/>
  <c r="BI36" i="15"/>
  <c r="CB9" i="15"/>
  <c r="CI198" i="15"/>
  <c r="CI90" i="15"/>
  <c r="CI9" i="15"/>
  <c r="BM90" i="15"/>
  <c r="BQ36" i="15"/>
  <c r="BQ9" i="15"/>
  <c r="CI144" i="15"/>
  <c r="BU117" i="15"/>
  <c r="BU36" i="15"/>
  <c r="BU9" i="15"/>
  <c r="BM144" i="15"/>
  <c r="BX36" i="15"/>
  <c r="BI198" i="15"/>
  <c r="BI63" i="15"/>
  <c r="CI117" i="15"/>
  <c r="CI171" i="15"/>
  <c r="CI63" i="15"/>
  <c r="CI36" i="15"/>
  <c r="BX198" i="15"/>
  <c r="BQ63" i="15"/>
  <c r="DI8" i="28"/>
  <c r="CL8" i="28"/>
  <c r="CP8" i="28"/>
  <c r="CS8" i="28"/>
  <c r="CX8" i="28"/>
  <c r="CD8" i="28"/>
  <c r="DB8" i="28"/>
  <c r="CH8" i="28"/>
  <c r="J33" i="14" l="1"/>
  <c r="J34" i="14"/>
  <c r="J35" i="14"/>
  <c r="GX16" i="20"/>
  <c r="EZ21" i="20"/>
  <c r="EZ16" i="20"/>
  <c r="GX21" i="20"/>
  <c r="FY21" i="20"/>
  <c r="FY16" i="20"/>
  <c r="B87" i="18"/>
  <c r="F15" i="19" s="1"/>
  <c r="CF86" i="18"/>
  <c r="B86" i="18"/>
  <c r="F14" i="19" s="1"/>
  <c r="CF85" i="18"/>
  <c r="B85" i="18"/>
  <c r="F10" i="19" s="1"/>
  <c r="B84" i="18"/>
  <c r="F13" i="19" s="1"/>
  <c r="B83" i="18"/>
  <c r="F12" i="19" s="1"/>
  <c r="CF82" i="18"/>
  <c r="B82" i="18"/>
  <c r="F16" i="19" s="1"/>
  <c r="CF81" i="18"/>
  <c r="B81" i="18"/>
  <c r="F11" i="19" s="1"/>
  <c r="B80" i="18"/>
  <c r="F9" i="19" s="1"/>
  <c r="K50" i="24" l="1"/>
  <c r="Q26" i="21"/>
  <c r="AI26" i="21"/>
  <c r="Y26" i="21"/>
  <c r="K26" i="21"/>
  <c r="K51" i="24"/>
  <c r="AC811" i="5" l="1"/>
  <c r="AD811" i="5"/>
  <c r="AE811" i="5"/>
  <c r="AG811" i="5"/>
  <c r="AH811" i="5"/>
  <c r="AI811" i="5"/>
  <c r="AJ811" i="5"/>
  <c r="AK811" i="5"/>
  <c r="AL811" i="5"/>
  <c r="AC812" i="5"/>
  <c r="AD812" i="5"/>
  <c r="AE812" i="5"/>
  <c r="AG812" i="5"/>
  <c r="AH812" i="5"/>
  <c r="AI812" i="5"/>
  <c r="AJ812" i="5"/>
  <c r="AK812" i="5"/>
  <c r="AL812" i="5"/>
  <c r="AC813" i="5"/>
  <c r="AD813" i="5"/>
  <c r="AE813" i="5"/>
  <c r="AG813" i="5"/>
  <c r="AH813" i="5"/>
  <c r="AI813" i="5"/>
  <c r="AJ813" i="5"/>
  <c r="AK813" i="5"/>
  <c r="AL813" i="5"/>
  <c r="AC814" i="5"/>
  <c r="AD814" i="5"/>
  <c r="AE814" i="5"/>
  <c r="AG814" i="5"/>
  <c r="AH814" i="5"/>
  <c r="AI814" i="5"/>
  <c r="AJ814" i="5"/>
  <c r="AK814" i="5"/>
  <c r="AL814" i="5"/>
  <c r="AC815" i="5"/>
  <c r="AD815" i="5"/>
  <c r="AE815" i="5"/>
  <c r="AG815" i="5"/>
  <c r="AH815" i="5"/>
  <c r="AI815" i="5"/>
  <c r="AJ815" i="5"/>
  <c r="AK815" i="5"/>
  <c r="AL815" i="5"/>
  <c r="AF811" i="5" l="1"/>
  <c r="AF813" i="5"/>
  <c r="AF812" i="5"/>
  <c r="AF815" i="5"/>
  <c r="AF814" i="5"/>
  <c r="I34" i="14" l="1"/>
  <c r="H34" i="14" s="1"/>
  <c r="I35" i="14"/>
  <c r="H35" i="14" s="1"/>
  <c r="D24" i="14"/>
  <c r="D13" i="14"/>
  <c r="D26" i="14"/>
  <c r="D29" i="14"/>
  <c r="D23" i="14"/>
  <c r="D25" i="14"/>
  <c r="D22" i="14"/>
  <c r="D12" i="14"/>
  <c r="D18" i="14"/>
  <c r="D14" i="14"/>
  <c r="D16" i="14"/>
  <c r="D15" i="14"/>
  <c r="D17" i="14"/>
  <c r="D21" i="14"/>
  <c r="D20" i="14"/>
  <c r="D11" i="14"/>
  <c r="D27" i="14"/>
  <c r="D30" i="14"/>
  <c r="D32" i="14"/>
  <c r="D28" i="14"/>
  <c r="D31" i="14"/>
  <c r="E19" i="14"/>
  <c r="E24" i="14"/>
  <c r="E13" i="14"/>
  <c r="E26" i="14"/>
  <c r="E29" i="14"/>
  <c r="E23" i="14"/>
  <c r="E25" i="14"/>
  <c r="E22" i="14"/>
  <c r="E12" i="14"/>
  <c r="E18" i="14"/>
  <c r="E14" i="14"/>
  <c r="E16" i="14"/>
  <c r="E15" i="14"/>
  <c r="E17" i="14"/>
  <c r="E21" i="14"/>
  <c r="E20" i="14"/>
  <c r="E11" i="14"/>
  <c r="E27" i="14"/>
  <c r="E30" i="14"/>
  <c r="E32" i="14"/>
  <c r="E28" i="14"/>
  <c r="E31" i="14"/>
  <c r="D33" i="14" l="1"/>
  <c r="D19" i="14"/>
  <c r="I27" i="14"/>
  <c r="H27" i="14" l="1"/>
  <c r="J27" i="14"/>
  <c r="J24" i="14"/>
  <c r="J22" i="14"/>
  <c r="I29" i="14"/>
  <c r="H29" i="14" s="1"/>
  <c r="J29" i="14"/>
  <c r="I20" i="14"/>
  <c r="H20" i="14" s="1"/>
  <c r="I21" i="14"/>
  <c r="H21" i="14" s="1"/>
  <c r="I14" i="14"/>
  <c r="H14" i="14" s="1"/>
  <c r="I15" i="14"/>
  <c r="H15" i="14" s="1"/>
  <c r="J16" i="14"/>
  <c r="I23" i="14"/>
  <c r="H23" i="14" s="1"/>
  <c r="J19" i="14"/>
  <c r="I19" i="14"/>
  <c r="H19" i="14" s="1"/>
  <c r="I13" i="14"/>
  <c r="H13" i="14" s="1"/>
  <c r="I18" i="14"/>
  <c r="H18" i="14" s="1"/>
  <c r="I12" i="14"/>
  <c r="H12" i="14" s="1"/>
  <c r="I17" i="14"/>
  <c r="H17" i="14" s="1"/>
  <c r="I25" i="14"/>
  <c r="H25" i="14" s="1"/>
  <c r="I24" i="14"/>
  <c r="H24" i="14" s="1"/>
  <c r="I22" i="14"/>
  <c r="H22" i="14" s="1"/>
  <c r="I16" i="14"/>
  <c r="H16" i="14" s="1"/>
  <c r="I11" i="14"/>
  <c r="H11" i="14" s="1"/>
  <c r="J20" i="14"/>
  <c r="J14" i="14"/>
  <c r="I26" i="14"/>
  <c r="H26" i="14" s="1"/>
  <c r="J12" i="14"/>
  <c r="J25" i="14"/>
  <c r="J26" i="14"/>
  <c r="J13" i="14" l="1"/>
  <c r="J15" i="14"/>
  <c r="K15" i="14" s="1"/>
  <c r="J18" i="14"/>
  <c r="K18" i="14" s="1"/>
  <c r="J17" i="14"/>
  <c r="K17" i="14" s="1"/>
  <c r="J11" i="14"/>
  <c r="K11" i="14" s="1"/>
  <c r="J23" i="14"/>
  <c r="J21" i="14"/>
  <c r="B29" i="25"/>
  <c r="K22" i="14"/>
  <c r="K20" i="14"/>
  <c r="K27" i="14"/>
  <c r="K29" i="14"/>
  <c r="I33" i="14"/>
  <c r="H33" i="14" s="1"/>
  <c r="K26" i="14"/>
  <c r="Q36" i="25" l="1"/>
  <c r="AD743" i="5"/>
  <c r="AC743" i="5"/>
  <c r="AD742" i="5"/>
  <c r="AC742" i="5"/>
  <c r="AD741" i="5"/>
  <c r="AC741" i="5"/>
  <c r="AD740" i="5"/>
  <c r="AC740" i="5"/>
  <c r="AD739" i="5"/>
  <c r="AC739" i="5"/>
  <c r="AD749" i="5"/>
  <c r="AC749" i="5"/>
  <c r="AD748" i="5"/>
  <c r="AC748" i="5"/>
  <c r="AD747" i="5"/>
  <c r="AC747" i="5"/>
  <c r="AD746" i="5"/>
  <c r="AC746" i="5"/>
  <c r="AD745" i="5"/>
  <c r="AC745" i="5"/>
  <c r="AD827" i="5"/>
  <c r="AC827" i="5"/>
  <c r="AD826" i="5"/>
  <c r="AC826" i="5"/>
  <c r="AD825" i="5"/>
  <c r="AC825" i="5"/>
  <c r="AD824" i="5"/>
  <c r="AC824" i="5"/>
  <c r="AD823" i="5"/>
  <c r="AC823" i="5"/>
  <c r="AD821" i="5"/>
  <c r="AC821" i="5"/>
  <c r="AD820" i="5"/>
  <c r="AC820" i="5"/>
  <c r="AD819" i="5"/>
  <c r="AC819" i="5"/>
  <c r="AD818" i="5"/>
  <c r="AC818" i="5"/>
  <c r="AD817" i="5"/>
  <c r="AC817" i="5"/>
  <c r="AD803" i="5"/>
  <c r="AC803" i="5"/>
  <c r="AD802" i="5"/>
  <c r="AC802" i="5"/>
  <c r="AD801" i="5"/>
  <c r="AC801" i="5"/>
  <c r="AD800" i="5"/>
  <c r="AC800" i="5"/>
  <c r="AD799" i="5"/>
  <c r="AC799" i="5"/>
  <c r="AD809" i="5"/>
  <c r="AC809" i="5"/>
  <c r="AD808" i="5"/>
  <c r="AC808" i="5"/>
  <c r="AD807" i="5"/>
  <c r="AC807" i="5"/>
  <c r="AD806" i="5"/>
  <c r="AC806" i="5"/>
  <c r="AD805" i="5"/>
  <c r="AC805" i="5"/>
  <c r="AD786" i="5"/>
  <c r="AC786" i="5"/>
  <c r="AD785" i="5"/>
  <c r="AC785" i="5"/>
  <c r="AD784" i="5"/>
  <c r="AC784" i="5"/>
  <c r="AD783" i="5"/>
  <c r="AC783" i="5"/>
  <c r="AD782" i="5"/>
  <c r="AC782" i="5"/>
  <c r="AD779" i="5"/>
  <c r="AC779" i="5"/>
  <c r="AD778" i="5"/>
  <c r="AC778" i="5"/>
  <c r="AD777" i="5"/>
  <c r="AC777" i="5"/>
  <c r="AD776" i="5"/>
  <c r="AC776" i="5"/>
  <c r="AD775" i="5"/>
  <c r="AC775" i="5"/>
  <c r="AD761" i="5"/>
  <c r="AC761" i="5"/>
  <c r="AD760" i="5"/>
  <c r="AC760" i="5"/>
  <c r="AD759" i="5"/>
  <c r="AC759" i="5"/>
  <c r="AD758" i="5"/>
  <c r="AC758" i="5"/>
  <c r="AD757" i="5"/>
  <c r="AC757" i="5"/>
  <c r="AD767" i="5"/>
  <c r="AC767" i="5"/>
  <c r="AD766" i="5"/>
  <c r="AC766" i="5"/>
  <c r="AD765" i="5"/>
  <c r="AC765" i="5"/>
  <c r="AD764" i="5"/>
  <c r="AC764" i="5"/>
  <c r="AD763" i="5"/>
  <c r="AC763" i="5"/>
  <c r="AD731" i="5"/>
  <c r="AC731" i="5"/>
  <c r="AD730" i="5"/>
  <c r="AC730" i="5"/>
  <c r="AD729" i="5"/>
  <c r="AC729" i="5"/>
  <c r="AD728" i="5"/>
  <c r="AC728" i="5"/>
  <c r="AD727" i="5"/>
  <c r="AC727" i="5"/>
  <c r="AD719" i="5"/>
  <c r="AC719" i="5"/>
  <c r="AD718" i="5"/>
  <c r="AC718" i="5"/>
  <c r="AD717" i="5"/>
  <c r="AC717" i="5"/>
  <c r="AD716" i="5"/>
  <c r="AC716" i="5"/>
  <c r="AD715" i="5"/>
  <c r="AC715" i="5"/>
  <c r="AD725" i="5"/>
  <c r="AC725" i="5"/>
  <c r="AD724" i="5"/>
  <c r="AC724" i="5"/>
  <c r="AD723" i="5"/>
  <c r="AC723" i="5"/>
  <c r="AD722" i="5"/>
  <c r="AC722" i="5"/>
  <c r="AD721" i="5"/>
  <c r="AC721" i="5"/>
  <c r="AC8" i="5"/>
  <c r="AD8" i="5"/>
  <c r="AC9" i="5"/>
  <c r="AD9" i="5"/>
  <c r="AC10" i="5"/>
  <c r="AD10" i="5"/>
  <c r="AC11" i="5"/>
  <c r="AD11" i="5"/>
  <c r="AH7" i="5"/>
  <c r="AD7" i="5"/>
  <c r="AC7" i="5"/>
  <c r="I18" i="1"/>
  <c r="I17" i="1"/>
  <c r="H18" i="1"/>
  <c r="H17" i="1"/>
  <c r="AD754" i="5" l="1"/>
  <c r="AC754" i="5"/>
  <c r="AD753" i="5"/>
  <c r="AC753" i="5"/>
  <c r="AD752" i="5"/>
  <c r="AC752" i="5"/>
  <c r="AD751" i="5"/>
  <c r="AC751" i="5"/>
  <c r="O45" i="17"/>
  <c r="AC755" i="5"/>
  <c r="AD755" i="5"/>
  <c r="W73" i="24"/>
  <c r="G44" i="17"/>
  <c r="AD713" i="5"/>
  <c r="AC794" i="5"/>
  <c r="AC734" i="5"/>
  <c r="AC736" i="5"/>
  <c r="AD794" i="5"/>
  <c r="AD734" i="5"/>
  <c r="AD736" i="5"/>
  <c r="AD711" i="5"/>
  <c r="AC796" i="5"/>
  <c r="AD796" i="5"/>
  <c r="AC713" i="5"/>
  <c r="AD709" i="5"/>
  <c r="AD712" i="5"/>
  <c r="AD710" i="5"/>
  <c r="AC793" i="5"/>
  <c r="AC795" i="5"/>
  <c r="AC797" i="5"/>
  <c r="AC733" i="5"/>
  <c r="AC735" i="5"/>
  <c r="AC737" i="5"/>
  <c r="AC709" i="5"/>
  <c r="AC711" i="5"/>
  <c r="AC712" i="5"/>
  <c r="AC710" i="5"/>
  <c r="AD793" i="5"/>
  <c r="AD795" i="5"/>
  <c r="AD797" i="5"/>
  <c r="AD733" i="5"/>
  <c r="AD735" i="5"/>
  <c r="AD737" i="5"/>
  <c r="H28" i="14"/>
  <c r="J28" i="14"/>
  <c r="S36" i="25"/>
  <c r="Q34" i="23"/>
  <c r="I29" i="25"/>
  <c r="N34" i="23"/>
  <c r="R29" i="25"/>
  <c r="W34" i="23"/>
  <c r="AC34" i="23"/>
  <c r="K29" i="25"/>
  <c r="T29" i="25"/>
  <c r="E34" i="23"/>
  <c r="J29" i="25"/>
  <c r="N29" i="25"/>
  <c r="T34" i="23"/>
  <c r="X34" i="23"/>
  <c r="AD34" i="23"/>
  <c r="D34" i="23"/>
  <c r="L29" i="25"/>
  <c r="Q29" i="25"/>
  <c r="V34" i="23"/>
  <c r="I31" i="14"/>
  <c r="U36" i="25"/>
  <c r="Y29" i="25" l="1"/>
  <c r="H14" i="24"/>
  <c r="H31" i="14"/>
  <c r="G45" i="17"/>
  <c r="O44" i="17"/>
  <c r="AO73" i="24"/>
  <c r="AJ73" i="24"/>
  <c r="I28" i="14"/>
  <c r="J31" i="14"/>
  <c r="C34" i="23"/>
  <c r="C14" i="24"/>
  <c r="C47" i="24" s="1"/>
  <c r="Z34" i="23"/>
  <c r="W36" i="25"/>
  <c r="Z36" i="25" s="1"/>
  <c r="N36" i="25" s="1"/>
  <c r="U29" i="25"/>
  <c r="W29" i="25"/>
  <c r="O34" i="23"/>
  <c r="AC29" i="25"/>
  <c r="D29" i="25"/>
  <c r="V29" i="25"/>
  <c r="S29" i="25"/>
  <c r="AB29" i="25"/>
  <c r="S34" i="23"/>
  <c r="J34" i="23"/>
  <c r="L34" i="23"/>
  <c r="U34" i="23"/>
  <c r="K34" i="23"/>
  <c r="M34" i="23"/>
  <c r="R34" i="23"/>
  <c r="P29" i="25"/>
  <c r="M29" i="25"/>
  <c r="C29" i="25"/>
  <c r="J32" i="14"/>
  <c r="Z29" i="25"/>
  <c r="AA34" i="23"/>
  <c r="E180" i="3"/>
  <c r="C173" i="3"/>
  <c r="C174" i="3"/>
  <c r="C175" i="3"/>
  <c r="Q172" i="3"/>
  <c r="Q173" i="3"/>
  <c r="Q174" i="3"/>
  <c r="Q175" i="3"/>
  <c r="Q176" i="3"/>
  <c r="Q177" i="3"/>
  <c r="Q178" i="3"/>
  <c r="Q171" i="3"/>
  <c r="E172" i="3"/>
  <c r="E173" i="3"/>
  <c r="E174" i="3"/>
  <c r="E175" i="3"/>
  <c r="E176" i="3"/>
  <c r="E177" i="3"/>
  <c r="E178" i="3"/>
  <c r="E179" i="3"/>
  <c r="E181" i="3"/>
  <c r="E182" i="3"/>
  <c r="E183" i="3"/>
  <c r="E184" i="3"/>
  <c r="E185" i="3"/>
  <c r="E186" i="3"/>
  <c r="E187" i="3"/>
  <c r="E188" i="3"/>
  <c r="E189" i="3"/>
  <c r="E190" i="3"/>
  <c r="E191" i="3"/>
  <c r="E192" i="3"/>
  <c r="E193" i="3"/>
  <c r="E194" i="3"/>
  <c r="E195" i="3"/>
  <c r="E196" i="3"/>
  <c r="E197" i="3"/>
  <c r="E198" i="3"/>
  <c r="E199" i="3"/>
  <c r="E200" i="3"/>
  <c r="E201" i="3"/>
  <c r="E202" i="3"/>
  <c r="E203" i="3"/>
  <c r="E204" i="3"/>
  <c r="E205" i="3"/>
  <c r="E206" i="3"/>
  <c r="E207" i="3"/>
  <c r="E208" i="3"/>
  <c r="E209" i="3"/>
  <c r="E210" i="3"/>
  <c r="E211" i="3"/>
  <c r="E212" i="3"/>
  <c r="E171" i="3"/>
  <c r="C171" i="3" s="1"/>
  <c r="C180" i="3"/>
  <c r="C179" i="3"/>
  <c r="H47" i="24" l="1"/>
  <c r="K21" i="14"/>
  <c r="I32" i="14"/>
  <c r="H32" i="14" s="1"/>
  <c r="K16" i="14"/>
  <c r="I30" i="14"/>
  <c r="H30" i="14" s="1"/>
  <c r="J30" i="14"/>
  <c r="S25" i="21"/>
  <c r="I25" i="21"/>
  <c r="G25" i="21"/>
  <c r="H25" i="21"/>
  <c r="K13" i="14"/>
  <c r="E14" i="24"/>
  <c r="K24" i="14"/>
  <c r="K28" i="14"/>
  <c r="G29" i="25"/>
  <c r="C172" i="3"/>
  <c r="E47" i="24" l="1"/>
  <c r="BT14" i="20"/>
  <c r="BT15" i="20"/>
  <c r="BT12" i="20"/>
  <c r="BT13" i="20"/>
  <c r="AT15" i="20"/>
  <c r="K30" i="14"/>
  <c r="G20" i="21"/>
  <c r="G26" i="21" s="1"/>
  <c r="S20" i="21"/>
  <c r="S26" i="21" s="1"/>
  <c r="X20" i="21"/>
  <c r="H20" i="21"/>
  <c r="H26" i="21" s="1"/>
  <c r="W25" i="21"/>
  <c r="AH25" i="21"/>
  <c r="AT14" i="20"/>
  <c r="AJ20" i="21"/>
  <c r="V25" i="21"/>
  <c r="V20" i="21"/>
  <c r="AE20" i="21"/>
  <c r="I20" i="21"/>
  <c r="I26" i="21" s="1"/>
  <c r="X25" i="21"/>
  <c r="P20" i="21"/>
  <c r="L20" i="21"/>
  <c r="AC25" i="21"/>
  <c r="AE25" i="21"/>
  <c r="AD25" i="21"/>
  <c r="R25" i="21"/>
  <c r="P25" i="21"/>
  <c r="J25" i="21"/>
  <c r="R20" i="21"/>
  <c r="AB20" i="21"/>
  <c r="AA25" i="21"/>
  <c r="L25" i="21"/>
  <c r="J20" i="21"/>
  <c r="AT13" i="20"/>
  <c r="T12" i="20"/>
  <c r="CT12" i="20"/>
  <c r="BN13" i="20"/>
  <c r="CT14" i="20"/>
  <c r="M23" i="21"/>
  <c r="CT13" i="20"/>
  <c r="AN12" i="20"/>
  <c r="AF24" i="21"/>
  <c r="AF22" i="21"/>
  <c r="AF19" i="21"/>
  <c r="CT15" i="20"/>
  <c r="M22" i="21"/>
  <c r="AA20" i="21"/>
  <c r="AJ25" i="21"/>
  <c r="Z21" i="21"/>
  <c r="M18" i="21"/>
  <c r="AB25" i="21"/>
  <c r="AF17" i="21"/>
  <c r="M21" i="21"/>
  <c r="AD20" i="21"/>
  <c r="AF23" i="21"/>
  <c r="AF18" i="21"/>
  <c r="AH20" i="21"/>
  <c r="Z23" i="21"/>
  <c r="BN15" i="20"/>
  <c r="CN15" i="20"/>
  <c r="M19" i="21"/>
  <c r="Z18" i="21"/>
  <c r="Z24" i="21"/>
  <c r="Z19" i="21"/>
  <c r="Z17" i="21"/>
  <c r="Z22" i="21"/>
  <c r="BN12" i="20"/>
  <c r="M17" i="21"/>
  <c r="M24" i="21"/>
  <c r="M16" i="21"/>
  <c r="BN14" i="20"/>
  <c r="AT12" i="20"/>
  <c r="CN13" i="20"/>
  <c r="CN14" i="20"/>
  <c r="AN15" i="20"/>
  <c r="AN14" i="20"/>
  <c r="CN12" i="20"/>
  <c r="AN13" i="20"/>
  <c r="K12" i="14"/>
  <c r="F14" i="24"/>
  <c r="I14" i="24" l="1"/>
  <c r="L14" i="24" s="1"/>
  <c r="F47" i="24"/>
  <c r="K47" i="24" s="1"/>
  <c r="BW14" i="20"/>
  <c r="BI14" i="20" s="1"/>
  <c r="BH14" i="20" s="1"/>
  <c r="BW15" i="20"/>
  <c r="BI15" i="20" s="1"/>
  <c r="BX15" i="20" s="1"/>
  <c r="FV20" i="20" s="1"/>
  <c r="BW12" i="20"/>
  <c r="BI12" i="20" s="1"/>
  <c r="BG12" i="20" s="1"/>
  <c r="BW13" i="20"/>
  <c r="BI13" i="20" s="1"/>
  <c r="BX13" i="20" s="1"/>
  <c r="N11" i="17"/>
  <c r="N12" i="17"/>
  <c r="Y74" i="24"/>
  <c r="AW15" i="20"/>
  <c r="AI15" i="20" s="1"/>
  <c r="AX15" i="20" s="1"/>
  <c r="P26" i="21"/>
  <c r="AW14" i="20"/>
  <c r="AI14" i="20" s="1"/>
  <c r="AH14" i="20" s="1"/>
  <c r="AG17" i="21"/>
  <c r="O17" i="21" s="1"/>
  <c r="N17" i="21" s="1"/>
  <c r="AW13" i="20"/>
  <c r="AI13" i="20" s="1"/>
  <c r="AX13" i="20" s="1"/>
  <c r="M20" i="21"/>
  <c r="M25" i="21"/>
  <c r="Z25" i="21"/>
  <c r="T20" i="21"/>
  <c r="T25" i="21"/>
  <c r="AC20" i="21"/>
  <c r="AC26" i="21" s="1"/>
  <c r="R26" i="21"/>
  <c r="AA26" i="21"/>
  <c r="AH26" i="21"/>
  <c r="K14" i="24"/>
  <c r="CW12" i="20"/>
  <c r="CI12" i="20" s="1"/>
  <c r="CG12" i="20" s="1"/>
  <c r="AW12" i="20"/>
  <c r="AI12" i="20" s="1"/>
  <c r="AH12" i="20" s="1"/>
  <c r="J26" i="21"/>
  <c r="V26" i="21"/>
  <c r="CW15" i="20"/>
  <c r="CI15" i="20" s="1"/>
  <c r="CG15" i="20" s="1"/>
  <c r="AG22" i="21"/>
  <c r="AG24" i="21"/>
  <c r="CW14" i="20"/>
  <c r="CI14" i="20" s="1"/>
  <c r="CG14" i="20" s="1"/>
  <c r="AG19" i="21"/>
  <c r="AG18" i="21"/>
  <c r="AJ26" i="21"/>
  <c r="N12" i="20"/>
  <c r="W12" i="20" s="1"/>
  <c r="I12" i="20" s="1"/>
  <c r="H12" i="20" s="1"/>
  <c r="CW13" i="20"/>
  <c r="CI13" i="20" s="1"/>
  <c r="CG13" i="20" s="1"/>
  <c r="L26" i="21"/>
  <c r="AB26" i="21"/>
  <c r="AG23" i="21"/>
  <c r="X26" i="21"/>
  <c r="AE26" i="21"/>
  <c r="AD26" i="21"/>
  <c r="AF21" i="21"/>
  <c r="C48" i="27"/>
  <c r="C49" i="27"/>
  <c r="C50" i="27"/>
  <c r="C51" i="27"/>
  <c r="C52" i="27"/>
  <c r="C53" i="27"/>
  <c r="C54" i="27"/>
  <c r="C55" i="27"/>
  <c r="C56" i="27"/>
  <c r="C57" i="27"/>
  <c r="C58" i="27"/>
  <c r="C59" i="27"/>
  <c r="C60" i="27"/>
  <c r="C61" i="27"/>
  <c r="C62" i="27"/>
  <c r="C63" i="27"/>
  <c r="C64" i="27"/>
  <c r="C65" i="27"/>
  <c r="C66" i="27"/>
  <c r="C67" i="27"/>
  <c r="C68" i="27"/>
  <c r="C69" i="27"/>
  <c r="C70" i="27"/>
  <c r="C47" i="27"/>
  <c r="I47" i="24" l="1"/>
  <c r="L47" i="24" s="1"/>
  <c r="BX12" i="20"/>
  <c r="BG14" i="20"/>
  <c r="BX14" i="20"/>
  <c r="BG15" i="20"/>
  <c r="BH15" i="20"/>
  <c r="BG13" i="20"/>
  <c r="BH12" i="20"/>
  <c r="BH13" i="20"/>
  <c r="AG15" i="20"/>
  <c r="W72" i="24"/>
  <c r="W71" i="24"/>
  <c r="AG14" i="20"/>
  <c r="AH13" i="20"/>
  <c r="AH15" i="20"/>
  <c r="AX14" i="20"/>
  <c r="AG13" i="20"/>
  <c r="AK17" i="21"/>
  <c r="T26" i="21"/>
  <c r="AK18" i="21"/>
  <c r="O18" i="21"/>
  <c r="N18" i="21" s="1"/>
  <c r="AK23" i="21"/>
  <c r="O23" i="21"/>
  <c r="N23" i="21" s="1"/>
  <c r="AG21" i="21"/>
  <c r="AF25" i="21"/>
  <c r="AK24" i="21"/>
  <c r="O24" i="21"/>
  <c r="N24" i="21" s="1"/>
  <c r="U24" i="21" s="1"/>
  <c r="AK22" i="21"/>
  <c r="O22" i="21"/>
  <c r="N22" i="21" s="1"/>
  <c r="AK19" i="21"/>
  <c r="O19" i="21"/>
  <c r="N19" i="21" s="1"/>
  <c r="U19" i="21" s="1"/>
  <c r="AG12" i="20"/>
  <c r="CH12" i="20"/>
  <c r="CX12" i="20"/>
  <c r="CH15" i="20"/>
  <c r="AX12" i="20"/>
  <c r="CX15" i="20"/>
  <c r="CH14" i="20"/>
  <c r="CX14" i="20"/>
  <c r="CX13" i="20"/>
  <c r="CH13" i="20"/>
  <c r="U17" i="21"/>
  <c r="G12" i="20"/>
  <c r="E515" i="29"/>
  <c r="D515" i="29"/>
  <c r="E514" i="29"/>
  <c r="D514" i="29"/>
  <c r="B514" i="29"/>
  <c r="E513" i="29"/>
  <c r="D513" i="29"/>
  <c r="B513" i="29"/>
  <c r="E512" i="29"/>
  <c r="D512" i="29"/>
  <c r="E511" i="29"/>
  <c r="D511" i="29"/>
  <c r="E510" i="29"/>
  <c r="D510" i="29"/>
  <c r="E509" i="29"/>
  <c r="D509" i="29"/>
  <c r="B509" i="29"/>
  <c r="E508" i="29"/>
  <c r="D508" i="29"/>
  <c r="E507" i="29"/>
  <c r="D507" i="29"/>
  <c r="B507" i="29"/>
  <c r="E506" i="29"/>
  <c r="D506" i="29"/>
  <c r="E505" i="29"/>
  <c r="D505" i="29"/>
  <c r="B505" i="29"/>
  <c r="E504" i="29"/>
  <c r="D504" i="29"/>
  <c r="E503" i="29"/>
  <c r="D503" i="29"/>
  <c r="E502" i="29"/>
  <c r="D502" i="29"/>
  <c r="B502" i="29"/>
  <c r="E501" i="29"/>
  <c r="D501" i="29"/>
  <c r="E500" i="29"/>
  <c r="D500" i="29"/>
  <c r="E499" i="29"/>
  <c r="D499" i="29"/>
  <c r="E498" i="29"/>
  <c r="D498" i="29"/>
  <c r="B498" i="29"/>
  <c r="E497" i="29"/>
  <c r="D497" i="29"/>
  <c r="B497" i="29"/>
  <c r="E496" i="29"/>
  <c r="D496" i="29"/>
  <c r="B496" i="29"/>
  <c r="E495" i="29"/>
  <c r="D495" i="29"/>
  <c r="B495" i="29"/>
  <c r="E494" i="29"/>
  <c r="D494" i="29"/>
  <c r="E493" i="29"/>
  <c r="D493" i="29"/>
  <c r="B493" i="29"/>
  <c r="E492" i="29"/>
  <c r="D492" i="29"/>
  <c r="B492" i="29"/>
  <c r="E485" i="29"/>
  <c r="E484" i="29"/>
  <c r="E483" i="29"/>
  <c r="E482" i="29"/>
  <c r="E481" i="29"/>
  <c r="E480" i="29"/>
  <c r="G479" i="29"/>
  <c r="F479" i="29"/>
  <c r="E479" i="29"/>
  <c r="G473" i="29"/>
  <c r="F473" i="29"/>
  <c r="E473" i="29"/>
  <c r="B473" i="29"/>
  <c r="E467" i="29"/>
  <c r="D467" i="29"/>
  <c r="E466" i="29"/>
  <c r="D466" i="29"/>
  <c r="B466" i="29"/>
  <c r="E465" i="29"/>
  <c r="D465" i="29"/>
  <c r="B465" i="29"/>
  <c r="E464" i="29"/>
  <c r="D464" i="29"/>
  <c r="E463" i="29"/>
  <c r="D463" i="29"/>
  <c r="E462" i="29"/>
  <c r="D462" i="29"/>
  <c r="E461" i="29"/>
  <c r="D461" i="29"/>
  <c r="B461" i="29"/>
  <c r="E460" i="29"/>
  <c r="D460" i="29"/>
  <c r="E459" i="29"/>
  <c r="D459" i="29"/>
  <c r="B459" i="29"/>
  <c r="E458" i="29"/>
  <c r="D458" i="29"/>
  <c r="E457" i="29"/>
  <c r="D457" i="29"/>
  <c r="B457" i="29"/>
  <c r="E456" i="29"/>
  <c r="D456" i="29"/>
  <c r="E455" i="29"/>
  <c r="D455" i="29"/>
  <c r="E454" i="29"/>
  <c r="D454" i="29"/>
  <c r="B454" i="29"/>
  <c r="E453" i="29"/>
  <c r="D453" i="29"/>
  <c r="E452" i="29"/>
  <c r="D452" i="29"/>
  <c r="E451" i="29"/>
  <c r="D451" i="29"/>
  <c r="E450" i="29"/>
  <c r="D450" i="29"/>
  <c r="B450" i="29"/>
  <c r="E449" i="29"/>
  <c r="D449" i="29"/>
  <c r="B449" i="29"/>
  <c r="G448" i="29"/>
  <c r="F448" i="29"/>
  <c r="E448" i="29"/>
  <c r="D448" i="29"/>
  <c r="B448" i="29"/>
  <c r="G447" i="29"/>
  <c r="F447" i="29"/>
  <c r="E447" i="29"/>
  <c r="D447" i="29"/>
  <c r="B447" i="29"/>
  <c r="G446" i="29"/>
  <c r="F446" i="29"/>
  <c r="E446" i="29"/>
  <c r="D446" i="29"/>
  <c r="E445" i="29"/>
  <c r="D445" i="29"/>
  <c r="B445" i="29"/>
  <c r="E444" i="29"/>
  <c r="D444" i="29"/>
  <c r="B444" i="29"/>
  <c r="E438" i="29"/>
  <c r="D438" i="29"/>
  <c r="E437" i="29"/>
  <c r="D437" i="29"/>
  <c r="B437" i="29"/>
  <c r="E436" i="29"/>
  <c r="D436" i="29"/>
  <c r="B436" i="29"/>
  <c r="E435" i="29"/>
  <c r="D435" i="29"/>
  <c r="E434" i="29"/>
  <c r="D434" i="29"/>
  <c r="E433" i="29"/>
  <c r="D433" i="29"/>
  <c r="E432" i="29"/>
  <c r="D432" i="29"/>
  <c r="B432" i="29"/>
  <c r="E431" i="29"/>
  <c r="D431" i="29"/>
  <c r="E430" i="29"/>
  <c r="D430" i="29"/>
  <c r="B430" i="29"/>
  <c r="E429" i="29"/>
  <c r="D429" i="29"/>
  <c r="E428" i="29"/>
  <c r="D428" i="29"/>
  <c r="B428" i="29"/>
  <c r="E427" i="29"/>
  <c r="D427" i="29"/>
  <c r="E426" i="29"/>
  <c r="D426" i="29"/>
  <c r="E425" i="29"/>
  <c r="D425" i="29"/>
  <c r="B425" i="29"/>
  <c r="E424" i="29"/>
  <c r="D424" i="29"/>
  <c r="E423" i="29"/>
  <c r="D423" i="29"/>
  <c r="E422" i="29"/>
  <c r="D422" i="29"/>
  <c r="E421" i="29"/>
  <c r="D421" i="29"/>
  <c r="B421" i="29"/>
  <c r="E420" i="29"/>
  <c r="D420" i="29"/>
  <c r="B420" i="29"/>
  <c r="E419" i="29"/>
  <c r="D419" i="29"/>
  <c r="B419" i="29"/>
  <c r="G418" i="29"/>
  <c r="F418" i="29"/>
  <c r="E418" i="29"/>
  <c r="D418" i="29"/>
  <c r="C418" i="29"/>
  <c r="B418" i="29"/>
  <c r="E417" i="29"/>
  <c r="D417" i="29"/>
  <c r="B417" i="29"/>
  <c r="G416" i="29"/>
  <c r="F416" i="29"/>
  <c r="E416" i="29"/>
  <c r="D416" i="29"/>
  <c r="C416" i="29"/>
  <c r="B416" i="29"/>
  <c r="G415" i="29"/>
  <c r="F415" i="29"/>
  <c r="E415" i="29"/>
  <c r="D415" i="29"/>
  <c r="E414" i="29"/>
  <c r="D414" i="29"/>
  <c r="B414" i="29"/>
  <c r="E413" i="29"/>
  <c r="D413" i="29"/>
  <c r="B413" i="29"/>
  <c r="B496" i="28"/>
  <c r="B495" i="28"/>
  <c r="B514" i="28"/>
  <c r="B513" i="28"/>
  <c r="B509" i="28"/>
  <c r="B507" i="28"/>
  <c r="B505" i="28"/>
  <c r="B502" i="28"/>
  <c r="D515" i="28"/>
  <c r="D514" i="28"/>
  <c r="D513" i="28"/>
  <c r="D512" i="28"/>
  <c r="D511" i="28"/>
  <c r="D510" i="28"/>
  <c r="D509" i="28"/>
  <c r="D508" i="28"/>
  <c r="D507" i="28"/>
  <c r="D506" i="28"/>
  <c r="D505" i="28"/>
  <c r="D504" i="28"/>
  <c r="D503" i="28"/>
  <c r="D502" i="28"/>
  <c r="D501" i="28"/>
  <c r="D500" i="28"/>
  <c r="D499" i="28"/>
  <c r="D498" i="28"/>
  <c r="D497" i="28"/>
  <c r="D496" i="28"/>
  <c r="D495" i="28"/>
  <c r="D494" i="28"/>
  <c r="D493" i="28"/>
  <c r="D492" i="28"/>
  <c r="Q498" i="28"/>
  <c r="Q497" i="28"/>
  <c r="E498" i="28"/>
  <c r="B498" i="28"/>
  <c r="E493" i="28"/>
  <c r="B493" i="28"/>
  <c r="Q493" i="28"/>
  <c r="Q492" i="28"/>
  <c r="B419" i="28"/>
  <c r="E31" i="27" s="1"/>
  <c r="C26" i="27"/>
  <c r="C18" i="27"/>
  <c r="C15" i="27"/>
  <c r="C24" i="27"/>
  <c r="B473" i="28"/>
  <c r="B417" i="28"/>
  <c r="E20" i="27" s="1"/>
  <c r="D438" i="28"/>
  <c r="H24" i="27" s="1"/>
  <c r="D437" i="28"/>
  <c r="H15" i="27" s="1"/>
  <c r="D436" i="28"/>
  <c r="H18" i="27" s="1"/>
  <c r="D435" i="28"/>
  <c r="H26" i="27" s="1"/>
  <c r="D434" i="28"/>
  <c r="H29" i="27" s="1"/>
  <c r="D433" i="28"/>
  <c r="H23" i="27" s="1"/>
  <c r="D432" i="28"/>
  <c r="H13" i="27" s="1"/>
  <c r="D431" i="28"/>
  <c r="H17" i="27" s="1"/>
  <c r="D430" i="28"/>
  <c r="H14" i="27" s="1"/>
  <c r="D429" i="28"/>
  <c r="H12" i="27" s="1"/>
  <c r="D428" i="28"/>
  <c r="H11" i="27" s="1"/>
  <c r="D427" i="28"/>
  <c r="H10" i="27" s="1"/>
  <c r="D426" i="28"/>
  <c r="H28" i="27" s="1"/>
  <c r="D425" i="28"/>
  <c r="H32" i="27" s="1"/>
  <c r="D424" i="28"/>
  <c r="H34" i="27" s="1"/>
  <c r="D423" i="28"/>
  <c r="H21" i="27" s="1"/>
  <c r="D422" i="28"/>
  <c r="H22" i="27" s="1"/>
  <c r="D421" i="28"/>
  <c r="H33" i="27" s="1"/>
  <c r="D420" i="28"/>
  <c r="H16" i="27" s="1"/>
  <c r="D419" i="28"/>
  <c r="H31" i="27" s="1"/>
  <c r="D418" i="28"/>
  <c r="H19" i="27" s="1"/>
  <c r="D417" i="28"/>
  <c r="H20" i="27" s="1"/>
  <c r="D416" i="28"/>
  <c r="H25" i="27" s="1"/>
  <c r="D415" i="28"/>
  <c r="H30" i="27" s="1"/>
  <c r="D414" i="28"/>
  <c r="H35" i="27" s="1"/>
  <c r="D413" i="28"/>
  <c r="H27" i="27" s="1"/>
  <c r="D445" i="28"/>
  <c r="H48" i="27" s="1"/>
  <c r="D450" i="28"/>
  <c r="H53" i="27" s="1"/>
  <c r="D467" i="28"/>
  <c r="H70" i="27" s="1"/>
  <c r="D466" i="28"/>
  <c r="H69" i="27" s="1"/>
  <c r="D465" i="28"/>
  <c r="H68" i="27" s="1"/>
  <c r="D464" i="28"/>
  <c r="H67" i="27" s="1"/>
  <c r="D463" i="28"/>
  <c r="H66" i="27" s="1"/>
  <c r="D462" i="28"/>
  <c r="H65" i="27" s="1"/>
  <c r="D461" i="28"/>
  <c r="H64" i="27" s="1"/>
  <c r="D460" i="28"/>
  <c r="H63" i="27" s="1"/>
  <c r="D459" i="28"/>
  <c r="H62" i="27" s="1"/>
  <c r="D458" i="28"/>
  <c r="H61" i="27" s="1"/>
  <c r="D457" i="28"/>
  <c r="H60" i="27" s="1"/>
  <c r="D456" i="28"/>
  <c r="H59" i="27" s="1"/>
  <c r="D455" i="28"/>
  <c r="H58" i="27" s="1"/>
  <c r="D454" i="28"/>
  <c r="H57" i="27" s="1"/>
  <c r="D453" i="28"/>
  <c r="H56" i="27" s="1"/>
  <c r="D452" i="28"/>
  <c r="H55" i="27" s="1"/>
  <c r="D451" i="28"/>
  <c r="H54" i="27" s="1"/>
  <c r="D449" i="28"/>
  <c r="H52" i="27" s="1"/>
  <c r="D448" i="28"/>
  <c r="H51" i="27" s="1"/>
  <c r="D447" i="28"/>
  <c r="H50" i="27" s="1"/>
  <c r="D446" i="28"/>
  <c r="H49" i="27" s="1"/>
  <c r="D444" i="28"/>
  <c r="H47" i="27" s="1"/>
  <c r="E450" i="28"/>
  <c r="D53" i="27" s="1"/>
  <c r="B450" i="28"/>
  <c r="E53" i="27" s="1"/>
  <c r="Q450" i="28"/>
  <c r="Q449" i="28"/>
  <c r="E445" i="28"/>
  <c r="D48" i="27" s="1"/>
  <c r="B445" i="28"/>
  <c r="E48" i="27" s="1"/>
  <c r="Q445" i="28"/>
  <c r="Q444" i="28"/>
  <c r="AO72" i="24" l="1"/>
  <c r="AJ72" i="24"/>
  <c r="W74" i="24"/>
  <c r="U18" i="21"/>
  <c r="U22" i="21"/>
  <c r="AK21" i="21"/>
  <c r="AG25" i="21"/>
  <c r="O21" i="21"/>
  <c r="DG12" i="20"/>
  <c r="U23" i="21"/>
  <c r="E421" i="28"/>
  <c r="D33" i="27" s="1"/>
  <c r="B421" i="28"/>
  <c r="E33" i="27" s="1"/>
  <c r="Q421" i="28"/>
  <c r="Q420" i="28"/>
  <c r="E419" i="28"/>
  <c r="D31" i="27" s="1"/>
  <c r="Q419" i="28"/>
  <c r="Q418" i="28"/>
  <c r="Q417" i="28"/>
  <c r="Q416" i="28"/>
  <c r="E417" i="28"/>
  <c r="D20" i="27" s="1"/>
  <c r="Q414" i="28"/>
  <c r="Q413" i="28"/>
  <c r="E414" i="28"/>
  <c r="D35" i="27" s="1"/>
  <c r="B414" i="28"/>
  <c r="E35" i="27" s="1"/>
  <c r="AF25" i="7"/>
  <c r="AE70" i="7"/>
  <c r="AE17" i="7" s="1"/>
  <c r="AD70" i="7"/>
  <c r="AD17" i="7" s="1"/>
  <c r="AC70" i="7"/>
  <c r="AC17" i="7" s="1"/>
  <c r="AB70" i="7"/>
  <c r="AB17" i="7" s="1"/>
  <c r="AA70" i="7"/>
  <c r="AA17" i="7" s="1"/>
  <c r="Z70" i="7"/>
  <c r="Z17" i="7" s="1"/>
  <c r="Y70" i="7"/>
  <c r="Y17" i="7" s="1"/>
  <c r="X70" i="7"/>
  <c r="X17" i="7" s="1"/>
  <c r="W70" i="7"/>
  <c r="W17" i="7" s="1"/>
  <c r="V70" i="7"/>
  <c r="V17" i="7" s="1"/>
  <c r="U70" i="7"/>
  <c r="U17" i="7" s="1"/>
  <c r="T70" i="7"/>
  <c r="T17" i="7" s="1"/>
  <c r="S70" i="7"/>
  <c r="S17" i="7" s="1"/>
  <c r="R70" i="7"/>
  <c r="R17" i="7" s="1"/>
  <c r="Q70" i="7"/>
  <c r="Q17" i="7" s="1"/>
  <c r="P70" i="7"/>
  <c r="P17" i="7" s="1"/>
  <c r="O70" i="7"/>
  <c r="O17" i="7" s="1"/>
  <c r="N70" i="7"/>
  <c r="N17" i="7" s="1"/>
  <c r="M70" i="7"/>
  <c r="M17" i="7" s="1"/>
  <c r="L70" i="7"/>
  <c r="L17" i="7" s="1"/>
  <c r="C70" i="7"/>
  <c r="C17" i="7" s="1"/>
  <c r="AF69" i="7"/>
  <c r="AF68" i="7"/>
  <c r="AF67" i="7"/>
  <c r="AE64" i="7"/>
  <c r="AE16" i="7" s="1"/>
  <c r="AD64" i="7"/>
  <c r="AD16" i="7" s="1"/>
  <c r="AC64" i="7"/>
  <c r="AC16" i="7" s="1"/>
  <c r="AB64" i="7"/>
  <c r="AB16" i="7" s="1"/>
  <c r="AA64" i="7"/>
  <c r="AA16" i="7" s="1"/>
  <c r="Z64" i="7"/>
  <c r="Z16" i="7" s="1"/>
  <c r="Y64" i="7"/>
  <c r="Y16" i="7" s="1"/>
  <c r="X64" i="7"/>
  <c r="X16" i="7" s="1"/>
  <c r="W64" i="7"/>
  <c r="W16" i="7" s="1"/>
  <c r="V64" i="7"/>
  <c r="V16" i="7" s="1"/>
  <c r="U64" i="7"/>
  <c r="U16" i="7" s="1"/>
  <c r="T64" i="7"/>
  <c r="T16" i="7" s="1"/>
  <c r="S64" i="7"/>
  <c r="S16" i="7" s="1"/>
  <c r="R64" i="7"/>
  <c r="R16" i="7" s="1"/>
  <c r="Q64" i="7"/>
  <c r="Q16" i="7" s="1"/>
  <c r="P64" i="7"/>
  <c r="P16" i="7" s="1"/>
  <c r="O64" i="7"/>
  <c r="O16" i="7" s="1"/>
  <c r="N64" i="7"/>
  <c r="N16" i="7" s="1"/>
  <c r="M64" i="7"/>
  <c r="M16" i="7" s="1"/>
  <c r="L64" i="7"/>
  <c r="L16" i="7" s="1"/>
  <c r="C64" i="7"/>
  <c r="C16" i="7" s="1"/>
  <c r="AF63" i="7"/>
  <c r="AF62" i="7"/>
  <c r="AF61" i="7"/>
  <c r="AE58" i="7"/>
  <c r="AE15" i="7" s="1"/>
  <c r="AD58" i="7"/>
  <c r="AD15" i="7" s="1"/>
  <c r="AC58" i="7"/>
  <c r="AC15" i="7" s="1"/>
  <c r="AB58" i="7"/>
  <c r="AB15" i="7" s="1"/>
  <c r="AA58" i="7"/>
  <c r="AA15" i="7" s="1"/>
  <c r="Z58" i="7"/>
  <c r="Z15" i="7" s="1"/>
  <c r="Y58" i="7"/>
  <c r="Y15" i="7" s="1"/>
  <c r="X58" i="7"/>
  <c r="X15" i="7" s="1"/>
  <c r="W58" i="7"/>
  <c r="W15" i="7" s="1"/>
  <c r="V58" i="7"/>
  <c r="V15" i="7" s="1"/>
  <c r="U58" i="7"/>
  <c r="U15" i="7" s="1"/>
  <c r="T58" i="7"/>
  <c r="T15" i="7" s="1"/>
  <c r="S58" i="7"/>
  <c r="S15" i="7" s="1"/>
  <c r="R58" i="7"/>
  <c r="R15" i="7" s="1"/>
  <c r="Q58" i="7"/>
  <c r="Q15" i="7" s="1"/>
  <c r="P58" i="7"/>
  <c r="P15" i="7" s="1"/>
  <c r="O58" i="7"/>
  <c r="O15" i="7" s="1"/>
  <c r="N58" i="7"/>
  <c r="N15" i="7" s="1"/>
  <c r="M58" i="7"/>
  <c r="M15" i="7" s="1"/>
  <c r="L58" i="7"/>
  <c r="L15" i="7" s="1"/>
  <c r="C58" i="7"/>
  <c r="C15" i="7" s="1"/>
  <c r="AF57" i="7"/>
  <c r="AF56" i="7"/>
  <c r="AF55" i="7"/>
  <c r="AE52" i="7"/>
  <c r="AE14" i="7" s="1"/>
  <c r="AD52" i="7"/>
  <c r="AD14" i="7" s="1"/>
  <c r="AC52" i="7"/>
  <c r="AC14" i="7" s="1"/>
  <c r="AB52" i="7"/>
  <c r="AB14" i="7" s="1"/>
  <c r="AA52" i="7"/>
  <c r="AA14" i="7" s="1"/>
  <c r="Z52" i="7"/>
  <c r="Z14" i="7" s="1"/>
  <c r="Y52" i="7"/>
  <c r="Y14" i="7" s="1"/>
  <c r="X52" i="7"/>
  <c r="X14" i="7" s="1"/>
  <c r="W52" i="7"/>
  <c r="W14" i="7" s="1"/>
  <c r="V52" i="7"/>
  <c r="V14" i="7" s="1"/>
  <c r="U52" i="7"/>
  <c r="U14" i="7" s="1"/>
  <c r="T52" i="7"/>
  <c r="T14" i="7" s="1"/>
  <c r="S52" i="7"/>
  <c r="S14" i="7" s="1"/>
  <c r="R52" i="7"/>
  <c r="R14" i="7" s="1"/>
  <c r="Q52" i="7"/>
  <c r="Q14" i="7" s="1"/>
  <c r="P52" i="7"/>
  <c r="P14" i="7" s="1"/>
  <c r="O52" i="7"/>
  <c r="O14" i="7" s="1"/>
  <c r="N52" i="7"/>
  <c r="N14" i="7" s="1"/>
  <c r="M52" i="7"/>
  <c r="M14" i="7" s="1"/>
  <c r="L52" i="7"/>
  <c r="L14" i="7" s="1"/>
  <c r="C52" i="7"/>
  <c r="C14" i="7" s="1"/>
  <c r="AF51" i="7"/>
  <c r="AF50" i="7"/>
  <c r="AF49" i="7"/>
  <c r="AE46" i="7"/>
  <c r="AE13" i="7" s="1"/>
  <c r="AD46" i="7"/>
  <c r="AD13" i="7" s="1"/>
  <c r="AC46" i="7"/>
  <c r="AC13" i="7" s="1"/>
  <c r="AB46" i="7"/>
  <c r="AB13" i="7" s="1"/>
  <c r="AA46" i="7"/>
  <c r="AA13" i="7" s="1"/>
  <c r="Z46" i="7"/>
  <c r="Z13" i="7" s="1"/>
  <c r="Y46" i="7"/>
  <c r="Y13" i="7" s="1"/>
  <c r="X46" i="7"/>
  <c r="X13" i="7" s="1"/>
  <c r="W46" i="7"/>
  <c r="W13" i="7" s="1"/>
  <c r="V46" i="7"/>
  <c r="V13" i="7" s="1"/>
  <c r="U46" i="7"/>
  <c r="U13" i="7" s="1"/>
  <c r="T46" i="7"/>
  <c r="T13" i="7" s="1"/>
  <c r="S46" i="7"/>
  <c r="S13" i="7" s="1"/>
  <c r="R46" i="7"/>
  <c r="R13" i="7" s="1"/>
  <c r="Q46" i="7"/>
  <c r="Q13" i="7" s="1"/>
  <c r="P46" i="7"/>
  <c r="P13" i="7" s="1"/>
  <c r="O46" i="7"/>
  <c r="O13" i="7" s="1"/>
  <c r="N46" i="7"/>
  <c r="N13" i="7" s="1"/>
  <c r="M46" i="7"/>
  <c r="M13" i="7" s="1"/>
  <c r="L46" i="7"/>
  <c r="L13" i="7" s="1"/>
  <c r="C46" i="7"/>
  <c r="C13" i="7" s="1"/>
  <c r="AF45" i="7"/>
  <c r="AF44" i="7"/>
  <c r="AF43" i="7"/>
  <c r="AE40" i="7"/>
  <c r="AE12" i="7" s="1"/>
  <c r="AD40" i="7"/>
  <c r="AD12" i="7" s="1"/>
  <c r="AC40" i="7"/>
  <c r="AC12" i="7" s="1"/>
  <c r="AB40" i="7"/>
  <c r="AB12" i="7" s="1"/>
  <c r="AA40" i="7"/>
  <c r="AA12" i="7" s="1"/>
  <c r="Z40" i="7"/>
  <c r="Z12" i="7" s="1"/>
  <c r="Y40" i="7"/>
  <c r="Y12" i="7" s="1"/>
  <c r="X40" i="7"/>
  <c r="X12" i="7" s="1"/>
  <c r="W40" i="7"/>
  <c r="W12" i="7" s="1"/>
  <c r="V40" i="7"/>
  <c r="V12" i="7" s="1"/>
  <c r="U40" i="7"/>
  <c r="U12" i="7" s="1"/>
  <c r="T40" i="7"/>
  <c r="T12" i="7" s="1"/>
  <c r="S40" i="7"/>
  <c r="S12" i="7" s="1"/>
  <c r="R40" i="7"/>
  <c r="R12" i="7" s="1"/>
  <c r="Q40" i="7"/>
  <c r="Q12" i="7" s="1"/>
  <c r="P40" i="7"/>
  <c r="P12" i="7" s="1"/>
  <c r="O40" i="7"/>
  <c r="O12" i="7" s="1"/>
  <c r="N40" i="7"/>
  <c r="N12" i="7" s="1"/>
  <c r="M40" i="7"/>
  <c r="M12" i="7" s="1"/>
  <c r="L40" i="7"/>
  <c r="L12" i="7" s="1"/>
  <c r="C40" i="7"/>
  <c r="C12" i="7" s="1"/>
  <c r="AF39" i="7"/>
  <c r="AF38" i="7"/>
  <c r="AF37" i="7"/>
  <c r="AE34" i="7"/>
  <c r="AE11" i="7" s="1"/>
  <c r="AD34" i="7"/>
  <c r="AD11" i="7" s="1"/>
  <c r="AC34" i="7"/>
  <c r="AC11" i="7" s="1"/>
  <c r="AB34" i="7"/>
  <c r="AB11" i="7" s="1"/>
  <c r="AA34" i="7"/>
  <c r="AA11" i="7" s="1"/>
  <c r="Z34" i="7"/>
  <c r="Z11" i="7" s="1"/>
  <c r="Y34" i="7"/>
  <c r="Y11" i="7" s="1"/>
  <c r="X34" i="7"/>
  <c r="X11" i="7" s="1"/>
  <c r="W34" i="7"/>
  <c r="W11" i="7" s="1"/>
  <c r="V34" i="7"/>
  <c r="V11" i="7" s="1"/>
  <c r="U34" i="7"/>
  <c r="U11" i="7" s="1"/>
  <c r="T34" i="7"/>
  <c r="T11" i="7" s="1"/>
  <c r="S34" i="7"/>
  <c r="S11" i="7" s="1"/>
  <c r="R34" i="7"/>
  <c r="R11" i="7" s="1"/>
  <c r="Q34" i="7"/>
  <c r="Q11" i="7" s="1"/>
  <c r="P34" i="7"/>
  <c r="P11" i="7" s="1"/>
  <c r="O34" i="7"/>
  <c r="O11" i="7" s="1"/>
  <c r="N34" i="7"/>
  <c r="N11" i="7" s="1"/>
  <c r="M34" i="7"/>
  <c r="M11" i="7" s="1"/>
  <c r="L34" i="7"/>
  <c r="L11" i="7" s="1"/>
  <c r="C34" i="7"/>
  <c r="C11" i="7" s="1"/>
  <c r="AF33" i="7"/>
  <c r="AF32" i="7"/>
  <c r="AF31" i="7"/>
  <c r="AE28" i="7"/>
  <c r="AE10" i="7" s="1"/>
  <c r="AD28" i="7"/>
  <c r="AD10" i="7" s="1"/>
  <c r="AC28" i="7"/>
  <c r="AC10" i="7" s="1"/>
  <c r="AB28" i="7"/>
  <c r="AB10" i="7" s="1"/>
  <c r="AA28" i="7"/>
  <c r="AA10" i="7" s="1"/>
  <c r="Z28" i="7"/>
  <c r="Z10" i="7" s="1"/>
  <c r="Y28" i="7"/>
  <c r="Y10" i="7" s="1"/>
  <c r="X28" i="7"/>
  <c r="X10" i="7" s="1"/>
  <c r="W28" i="7"/>
  <c r="W10" i="7" s="1"/>
  <c r="V28" i="7"/>
  <c r="V10" i="7" s="1"/>
  <c r="U28" i="7"/>
  <c r="U10" i="7" s="1"/>
  <c r="T28" i="7"/>
  <c r="T10" i="7" s="1"/>
  <c r="S28" i="7"/>
  <c r="S10" i="7" s="1"/>
  <c r="R28" i="7"/>
  <c r="R10" i="7" s="1"/>
  <c r="Q28" i="7"/>
  <c r="Q10" i="7" s="1"/>
  <c r="P28" i="7"/>
  <c r="P10" i="7" s="1"/>
  <c r="O28" i="7"/>
  <c r="O10" i="7" s="1"/>
  <c r="N28" i="7"/>
  <c r="N10" i="7" s="1"/>
  <c r="M28" i="7"/>
  <c r="M10" i="7" s="1"/>
  <c r="L28" i="7"/>
  <c r="L10" i="7" s="1"/>
  <c r="C28" i="7"/>
  <c r="C10" i="7" s="1"/>
  <c r="AF27" i="7"/>
  <c r="AF26" i="7"/>
  <c r="G12" i="17" l="1"/>
  <c r="O12" i="17"/>
  <c r="O25" i="21"/>
  <c r="N21" i="21"/>
  <c r="N25" i="21" s="1"/>
  <c r="X18" i="7"/>
  <c r="AF10" i="7"/>
  <c r="P18" i="7"/>
  <c r="AF16" i="7"/>
  <c r="Z18" i="7"/>
  <c r="AF14" i="7"/>
  <c r="M18" i="7"/>
  <c r="Q18" i="7"/>
  <c r="U18" i="7"/>
  <c r="Y18" i="7"/>
  <c r="AC18" i="7"/>
  <c r="R18" i="7"/>
  <c r="AF46" i="7"/>
  <c r="AF70" i="7"/>
  <c r="L18" i="7"/>
  <c r="V18" i="7"/>
  <c r="AB18" i="7"/>
  <c r="AF12" i="7"/>
  <c r="N18" i="7"/>
  <c r="T18" i="7"/>
  <c r="AD18" i="7"/>
  <c r="AF28" i="7"/>
  <c r="AF34" i="7"/>
  <c r="AF40" i="7"/>
  <c r="AF52" i="7"/>
  <c r="AF58" i="7"/>
  <c r="AF64" i="7"/>
  <c r="C18" i="7"/>
  <c r="AF13" i="7"/>
  <c r="AF11" i="7"/>
  <c r="AF15" i="7"/>
  <c r="O18" i="7"/>
  <c r="S18" i="7"/>
  <c r="W18" i="7"/>
  <c r="AA18" i="7"/>
  <c r="AF17" i="7"/>
  <c r="AE18" i="7"/>
  <c r="U21" i="21" l="1"/>
  <c r="U25" i="21" s="1"/>
  <c r="AF18" i="7"/>
  <c r="M14" i="18"/>
  <c r="M19" i="18"/>
  <c r="M80" i="18" s="1"/>
  <c r="M21" i="18"/>
  <c r="M24" i="18"/>
  <c r="M25" i="18"/>
  <c r="M81" i="18" s="1"/>
  <c r="M27" i="18"/>
  <c r="M31" i="18"/>
  <c r="M82" i="18" s="1"/>
  <c r="M33" i="18"/>
  <c r="M37" i="18"/>
  <c r="M38" i="18"/>
  <c r="M83" i="18" s="1"/>
  <c r="M41" i="18"/>
  <c r="M43" i="18"/>
  <c r="M45" i="18"/>
  <c r="M46" i="18"/>
  <c r="M84" i="18" s="1"/>
  <c r="M48" i="18"/>
  <c r="M52" i="18"/>
  <c r="M85" i="18" s="1"/>
  <c r="M57" i="18"/>
  <c r="M58" i="18"/>
  <c r="M86" i="18" s="1"/>
  <c r="M63" i="18"/>
  <c r="M64" i="18"/>
  <c r="M65" i="18"/>
  <c r="M87" i="18" s="1"/>
  <c r="M66" i="18"/>
  <c r="M67" i="18"/>
  <c r="I15" i="1"/>
  <c r="I14" i="1"/>
  <c r="H14" i="1"/>
  <c r="H15" i="1"/>
  <c r="H56" i="1"/>
  <c r="H44" i="1"/>
  <c r="H46" i="1"/>
  <c r="H48" i="1"/>
  <c r="H50" i="1"/>
  <c r="H52" i="1"/>
  <c r="H54" i="1"/>
  <c r="H42" i="1"/>
  <c r="I38" i="1"/>
  <c r="I37" i="1"/>
  <c r="H38" i="1"/>
  <c r="H37" i="1"/>
  <c r="I24" i="1"/>
  <c r="I25" i="1"/>
  <c r="I26" i="1"/>
  <c r="I27" i="1"/>
  <c r="I28" i="1"/>
  <c r="I29" i="1"/>
  <c r="I30" i="1"/>
  <c r="I23" i="1"/>
  <c r="H24" i="1"/>
  <c r="H25" i="1"/>
  <c r="H26" i="1"/>
  <c r="H27" i="1"/>
  <c r="H28" i="1"/>
  <c r="H29" i="1"/>
  <c r="H30" i="1"/>
  <c r="H23" i="1"/>
  <c r="C54" i="1"/>
  <c r="B54" i="1"/>
  <c r="C52" i="1"/>
  <c r="B52" i="1"/>
  <c r="C49" i="1"/>
  <c r="B49" i="1"/>
  <c r="C47" i="1"/>
  <c r="B47" i="1"/>
  <c r="C45" i="1"/>
  <c r="B45" i="1"/>
  <c r="C43" i="1"/>
  <c r="B43" i="1"/>
  <c r="C41" i="1"/>
  <c r="B41" i="1"/>
  <c r="C38" i="1"/>
  <c r="B38" i="1"/>
  <c r="C35" i="1"/>
  <c r="B35" i="1"/>
  <c r="C33" i="1"/>
  <c r="B33" i="1"/>
  <c r="C30" i="1"/>
  <c r="B30" i="1"/>
  <c r="C28" i="1"/>
  <c r="B28" i="1"/>
  <c r="C26" i="1"/>
  <c r="B26" i="1"/>
  <c r="C24" i="1"/>
  <c r="B24" i="1"/>
  <c r="C21" i="1"/>
  <c r="B21" i="1"/>
  <c r="C18" i="1"/>
  <c r="B18" i="1"/>
  <c r="C15" i="1"/>
  <c r="B15" i="1"/>
  <c r="C13" i="1"/>
  <c r="B13" i="1"/>
  <c r="C11" i="1"/>
  <c r="B11" i="1"/>
  <c r="C9" i="1"/>
  <c r="B9" i="1"/>
  <c r="C7" i="1"/>
  <c r="B7" i="1"/>
  <c r="B5" i="1"/>
  <c r="C5" i="1"/>
  <c r="GV18" i="20"/>
  <c r="GV19" i="20"/>
  <c r="GV20" i="20"/>
  <c r="GV17" i="20"/>
  <c r="GV13" i="20"/>
  <c r="GV14" i="20"/>
  <c r="GV15" i="20"/>
  <c r="GV12" i="20"/>
  <c r="FW18" i="20"/>
  <c r="FW19" i="20"/>
  <c r="FW20" i="20"/>
  <c r="FW17" i="20"/>
  <c r="FW13" i="20"/>
  <c r="FW14" i="20"/>
  <c r="FW15" i="20"/>
  <c r="FW12" i="20"/>
  <c r="EX13" i="20"/>
  <c r="EX14" i="20"/>
  <c r="EX15" i="20"/>
  <c r="EX12" i="20"/>
  <c r="DY13" i="20"/>
  <c r="DY14" i="20"/>
  <c r="DY15" i="20"/>
  <c r="DY12" i="20"/>
  <c r="FE17" i="20"/>
  <c r="FE12" i="20"/>
  <c r="CY16" i="20"/>
  <c r="GS20" i="20"/>
  <c r="GR20" i="20"/>
  <c r="GP20" i="20"/>
  <c r="GO20" i="20"/>
  <c r="GN20" i="20"/>
  <c r="GL20" i="20"/>
  <c r="GJ20" i="20"/>
  <c r="GI20" i="20"/>
  <c r="GG20" i="20"/>
  <c r="GE20" i="20"/>
  <c r="GD20" i="20"/>
  <c r="GS19" i="20"/>
  <c r="GR19" i="20"/>
  <c r="GP19" i="20"/>
  <c r="GO19" i="20"/>
  <c r="GM19" i="20"/>
  <c r="GJ19" i="20"/>
  <c r="GI19" i="20"/>
  <c r="GH19" i="20"/>
  <c r="GG19" i="20"/>
  <c r="GE19" i="20"/>
  <c r="GD19" i="20"/>
  <c r="GS18" i="20"/>
  <c r="GR18" i="20"/>
  <c r="GP18" i="20"/>
  <c r="GO18" i="20"/>
  <c r="GM18" i="20"/>
  <c r="GL18" i="20"/>
  <c r="GJ18" i="20"/>
  <c r="GI18" i="20"/>
  <c r="GH18" i="20"/>
  <c r="GG18" i="20"/>
  <c r="GE18" i="20"/>
  <c r="GD18" i="20"/>
  <c r="GS17" i="20"/>
  <c r="GR17" i="20"/>
  <c r="GP17" i="20"/>
  <c r="GO17" i="20"/>
  <c r="GM17" i="20"/>
  <c r="GJ17" i="20"/>
  <c r="GI17" i="20"/>
  <c r="GH17" i="20"/>
  <c r="GG17" i="20"/>
  <c r="GE17" i="20"/>
  <c r="GD17" i="20"/>
  <c r="BY16" i="20"/>
  <c r="FT20" i="20"/>
  <c r="FS20" i="20"/>
  <c r="FO20" i="20"/>
  <c r="FN20" i="20"/>
  <c r="FM20" i="20"/>
  <c r="FK20" i="20"/>
  <c r="FJ20" i="20"/>
  <c r="FI20" i="20"/>
  <c r="FH20" i="20"/>
  <c r="FE20" i="20"/>
  <c r="FT19" i="20"/>
  <c r="FS19" i="20"/>
  <c r="FP19" i="20"/>
  <c r="FO19" i="20"/>
  <c r="FN19" i="20"/>
  <c r="FM19" i="20"/>
  <c r="FJ19" i="20"/>
  <c r="FH19" i="20"/>
  <c r="FE19" i="20"/>
  <c r="FS18" i="20"/>
  <c r="FP18" i="20"/>
  <c r="FO18" i="20"/>
  <c r="FM18" i="20"/>
  <c r="FI18" i="20"/>
  <c r="FH18" i="20"/>
  <c r="FF18" i="20"/>
  <c r="FE18" i="20"/>
  <c r="FT17" i="20"/>
  <c r="FS17" i="20"/>
  <c r="FQ17" i="20"/>
  <c r="FP17" i="20"/>
  <c r="FO17" i="20"/>
  <c r="FM17" i="20"/>
  <c r="FJ17" i="20"/>
  <c r="FI17" i="20"/>
  <c r="FH17" i="20"/>
  <c r="FF17" i="20"/>
  <c r="AY16" i="20"/>
  <c r="GS15" i="20"/>
  <c r="GR15" i="20"/>
  <c r="GP15" i="20"/>
  <c r="GO15" i="20"/>
  <c r="GN15" i="20"/>
  <c r="GM15" i="20"/>
  <c r="GL15" i="20"/>
  <c r="GJ15" i="20"/>
  <c r="GI15" i="20"/>
  <c r="GH15" i="20"/>
  <c r="GG15" i="20"/>
  <c r="GE15" i="20"/>
  <c r="GD15" i="20"/>
  <c r="GS14" i="20"/>
  <c r="GR14" i="20"/>
  <c r="GP14" i="20"/>
  <c r="GO14" i="20"/>
  <c r="GN14" i="20"/>
  <c r="GM14" i="20"/>
  <c r="GL14" i="20"/>
  <c r="GJ14" i="20"/>
  <c r="GI14" i="20"/>
  <c r="GH14" i="20"/>
  <c r="GE14" i="20"/>
  <c r="GD14" i="20"/>
  <c r="GS13" i="20"/>
  <c r="GR13" i="20"/>
  <c r="GP13" i="20"/>
  <c r="GO13" i="20"/>
  <c r="GN13" i="20"/>
  <c r="GM13" i="20"/>
  <c r="GL13" i="20"/>
  <c r="GJ13" i="20"/>
  <c r="GI13" i="20"/>
  <c r="GH13" i="20"/>
  <c r="GG13" i="20"/>
  <c r="GE13" i="20"/>
  <c r="GD13" i="20"/>
  <c r="GS12" i="20"/>
  <c r="GR12" i="20"/>
  <c r="GP12" i="20"/>
  <c r="GO12" i="20"/>
  <c r="GN12" i="20"/>
  <c r="GM12" i="20"/>
  <c r="GL12" i="20"/>
  <c r="GJ12" i="20"/>
  <c r="GI12" i="20"/>
  <c r="GH12" i="20"/>
  <c r="GG12" i="20"/>
  <c r="GE12" i="20"/>
  <c r="GD12" i="20"/>
  <c r="FH14" i="20"/>
  <c r="FI14" i="20"/>
  <c r="DL14" i="20"/>
  <c r="FK14" i="20"/>
  <c r="FM14" i="20"/>
  <c r="FN14" i="20"/>
  <c r="FO14" i="20"/>
  <c r="FP14" i="20"/>
  <c r="FQ14" i="20"/>
  <c r="FS14" i="20"/>
  <c r="FT14" i="20"/>
  <c r="HR14" i="20" s="1"/>
  <c r="HO14" i="20" l="1"/>
  <c r="GJ16" i="20"/>
  <c r="GO16" i="20"/>
  <c r="FH21" i="20"/>
  <c r="FM21" i="20"/>
  <c r="GI21" i="20"/>
  <c r="GS21" i="20"/>
  <c r="GL16" i="20"/>
  <c r="FG18" i="20"/>
  <c r="GE21" i="20"/>
  <c r="GJ21" i="20"/>
  <c r="GO21" i="20"/>
  <c r="FW16" i="20"/>
  <c r="GV16" i="20"/>
  <c r="GP16" i="20"/>
  <c r="GI16" i="20"/>
  <c r="GN16" i="20"/>
  <c r="GS16" i="20"/>
  <c r="GR16" i="20"/>
  <c r="GR21" i="20"/>
  <c r="GV21" i="20"/>
  <c r="M26" i="21"/>
  <c r="M88" i="18"/>
  <c r="GD21" i="20"/>
  <c r="GP21" i="20"/>
  <c r="GG21" i="20"/>
  <c r="GH16" i="20"/>
  <c r="GE16" i="20"/>
  <c r="GD16" i="20"/>
  <c r="GM16" i="20"/>
  <c r="FW21" i="20"/>
  <c r="FS21" i="20"/>
  <c r="FE21" i="20"/>
  <c r="FO21" i="20"/>
  <c r="HG17" i="20"/>
  <c r="ER13" i="20"/>
  <c r="HN19" i="20"/>
  <c r="HR20" i="20"/>
  <c r="HQ17" i="20"/>
  <c r="HU13" i="20"/>
  <c r="HU15" i="20"/>
  <c r="HU18" i="20"/>
  <c r="HH17" i="20"/>
  <c r="HI20" i="20"/>
  <c r="EQ15" i="20"/>
  <c r="HL14" i="20"/>
  <c r="HU20" i="20"/>
  <c r="EL12" i="20"/>
  <c r="EK13" i="20"/>
  <c r="EJ14" i="20"/>
  <c r="EX16" i="20"/>
  <c r="EN12" i="20"/>
  <c r="EJ15" i="20"/>
  <c r="DY16" i="20"/>
  <c r="HM14" i="20"/>
  <c r="EJ12" i="20"/>
  <c r="FP20" i="20"/>
  <c r="HN20" i="20" s="1"/>
  <c r="FQ18" i="20"/>
  <c r="HO18" i="20" s="1"/>
  <c r="HU19" i="20"/>
  <c r="HQ19" i="20"/>
  <c r="EL15" i="20"/>
  <c r="HN14" i="20"/>
  <c r="HI14" i="20"/>
  <c r="HO17" i="20"/>
  <c r="HR19" i="20"/>
  <c r="ET12" i="20"/>
  <c r="FJ14" i="20"/>
  <c r="HH14" i="20" s="1"/>
  <c r="HU14" i="20"/>
  <c r="HH20" i="20"/>
  <c r="EU13" i="20"/>
  <c r="FT18" i="20"/>
  <c r="HR18" i="20" s="1"/>
  <c r="FQ20" i="20"/>
  <c r="HO20" i="20" s="1"/>
  <c r="ER15" i="20"/>
  <c r="EP14" i="20"/>
  <c r="GN19" i="20"/>
  <c r="HM19" i="20" s="1"/>
  <c r="DR14" i="20"/>
  <c r="DM14" i="20"/>
  <c r="EU14" i="20"/>
  <c r="FK18" i="20"/>
  <c r="HI18" i="20" s="1"/>
  <c r="EL13" i="20"/>
  <c r="HN18" i="20"/>
  <c r="HH19" i="20"/>
  <c r="HQ20" i="20"/>
  <c r="HK18" i="20"/>
  <c r="HM20" i="20"/>
  <c r="DV14" i="20"/>
  <c r="DQ14" i="20"/>
  <c r="ER12" i="20"/>
  <c r="EK15" i="20"/>
  <c r="ET14" i="20"/>
  <c r="ET13" i="20"/>
  <c r="FK17" i="20"/>
  <c r="HQ14" i="20"/>
  <c r="HG14" i="20"/>
  <c r="FN17" i="20"/>
  <c r="EO12" i="20"/>
  <c r="EL14" i="20"/>
  <c r="FK19" i="20"/>
  <c r="HI19" i="20" s="1"/>
  <c r="EP12" i="20"/>
  <c r="HG18" i="20"/>
  <c r="EN14" i="20"/>
  <c r="DP14" i="20"/>
  <c r="DK14" i="20"/>
  <c r="EU15" i="20"/>
  <c r="EK14" i="20"/>
  <c r="FI19" i="20"/>
  <c r="HG19" i="20" s="1"/>
  <c r="FJ18" i="20"/>
  <c r="HH18" i="20" s="1"/>
  <c r="DJ14" i="20"/>
  <c r="HK14" i="20"/>
  <c r="HR17" i="20"/>
  <c r="HQ18" i="20"/>
  <c r="FQ19" i="20"/>
  <c r="HO19" i="20" s="1"/>
  <c r="ER14" i="20"/>
  <c r="EP13" i="20"/>
  <c r="HL19" i="20"/>
  <c r="HK20" i="20"/>
  <c r="HC12" i="20"/>
  <c r="DS14" i="20"/>
  <c r="DO14" i="20"/>
  <c r="EU12" i="20"/>
  <c r="EK12" i="20"/>
  <c r="ET15" i="20"/>
  <c r="HU12" i="20"/>
  <c r="HU17" i="20"/>
  <c r="EG14" i="20"/>
  <c r="EP15" i="20"/>
  <c r="FF19" i="20"/>
  <c r="HD19" i="20" s="1"/>
  <c r="EG15" i="20"/>
  <c r="DU14" i="20"/>
  <c r="EN15" i="20"/>
  <c r="GH20" i="20"/>
  <c r="HG20" i="20" s="1"/>
  <c r="GL19" i="20"/>
  <c r="HK19" i="20" s="1"/>
  <c r="EJ13" i="20"/>
  <c r="EO15" i="20"/>
  <c r="EQ12" i="20"/>
  <c r="GN17" i="20"/>
  <c r="GG14" i="20"/>
  <c r="HF14" i="20" s="1"/>
  <c r="GN18" i="20"/>
  <c r="HM18" i="20" s="1"/>
  <c r="HF19" i="20"/>
  <c r="HF18" i="20"/>
  <c r="HF17" i="20"/>
  <c r="HD18" i="20"/>
  <c r="HD17" i="20"/>
  <c r="EQ13" i="20"/>
  <c r="FF20" i="20"/>
  <c r="HD20" i="20" s="1"/>
  <c r="EG13" i="20"/>
  <c r="EG12" i="20"/>
  <c r="GM20" i="20"/>
  <c r="HL20" i="20" s="1"/>
  <c r="EO14" i="20"/>
  <c r="EO13" i="20"/>
  <c r="EN13" i="20"/>
  <c r="GL17" i="20"/>
  <c r="HF20" i="20"/>
  <c r="HC20" i="20"/>
  <c r="HC19" i="20"/>
  <c r="EF13" i="20"/>
  <c r="HC18" i="20"/>
  <c r="EF12" i="20"/>
  <c r="EQ14" i="20"/>
  <c r="HN17" i="20"/>
  <c r="FN18" i="20"/>
  <c r="HL18" i="20" s="1"/>
  <c r="EI15" i="20"/>
  <c r="EI14" i="20"/>
  <c r="EI13" i="20"/>
  <c r="EI12" i="20"/>
  <c r="EF15" i="20"/>
  <c r="EF14" i="20"/>
  <c r="HC17" i="20"/>
  <c r="BU16" i="20"/>
  <c r="BK16" i="20"/>
  <c r="AK16" i="20"/>
  <c r="AU16" i="20"/>
  <c r="AL16" i="20"/>
  <c r="CG16" i="20"/>
  <c r="GK19" i="20"/>
  <c r="AM16" i="20"/>
  <c r="AR16" i="20"/>
  <c r="BM16" i="20"/>
  <c r="BR16" i="20"/>
  <c r="CJ16" i="20"/>
  <c r="CO16" i="20"/>
  <c r="GQ17" i="20"/>
  <c r="CH16" i="20"/>
  <c r="AJ16" i="20"/>
  <c r="AO16" i="20"/>
  <c r="GQ12" i="20"/>
  <c r="AH16" i="20"/>
  <c r="BO16" i="20"/>
  <c r="CK16" i="20"/>
  <c r="CU16" i="20"/>
  <c r="GQ19" i="20"/>
  <c r="AG16" i="20"/>
  <c r="GQ14" i="20"/>
  <c r="BG16" i="20"/>
  <c r="BQ16" i="20"/>
  <c r="BV16" i="20"/>
  <c r="CM16" i="20"/>
  <c r="CR16" i="20"/>
  <c r="CL16" i="20"/>
  <c r="AQ16" i="20"/>
  <c r="AV16" i="20"/>
  <c r="GK13" i="20"/>
  <c r="GK15" i="20"/>
  <c r="GQ15" i="20"/>
  <c r="BJ16" i="20"/>
  <c r="BH16" i="20"/>
  <c r="BL16" i="20"/>
  <c r="BS16" i="20"/>
  <c r="CQ16" i="20"/>
  <c r="CV16" i="20"/>
  <c r="GK18" i="20"/>
  <c r="GK20" i="20"/>
  <c r="GQ20" i="20"/>
  <c r="AS16" i="20"/>
  <c r="CS16" i="20"/>
  <c r="AP16" i="20"/>
  <c r="GQ18" i="20"/>
  <c r="CP16" i="20"/>
  <c r="GK17" i="20"/>
  <c r="GF17" i="20"/>
  <c r="BP16" i="20"/>
  <c r="GK12" i="20"/>
  <c r="GQ13" i="20"/>
  <c r="N14" i="20"/>
  <c r="FL14" i="20" s="1"/>
  <c r="T14" i="20"/>
  <c r="BG673" i="5"/>
  <c r="BH673" i="5"/>
  <c r="BI673" i="5"/>
  <c r="BJ673" i="5"/>
  <c r="GL21" i="20" l="1"/>
  <c r="HN21" i="20"/>
  <c r="HU21" i="20"/>
  <c r="GN21" i="20"/>
  <c r="HU16" i="20"/>
  <c r="HD21" i="20"/>
  <c r="HR21" i="20"/>
  <c r="GU15" i="20"/>
  <c r="HO21" i="20"/>
  <c r="FV18" i="20"/>
  <c r="FV19" i="20"/>
  <c r="HH21" i="20"/>
  <c r="HQ21" i="20"/>
  <c r="HC21" i="20"/>
  <c r="GM21" i="20"/>
  <c r="GH21" i="20"/>
  <c r="EH15" i="20"/>
  <c r="GQ21" i="20"/>
  <c r="HG21" i="20"/>
  <c r="GK21" i="20"/>
  <c r="HF21" i="20"/>
  <c r="GG16" i="20"/>
  <c r="GQ16" i="20"/>
  <c r="HK17" i="20"/>
  <c r="HK21" i="20" s="1"/>
  <c r="HM17" i="20"/>
  <c r="HM21" i="20" s="1"/>
  <c r="FQ21" i="20"/>
  <c r="FK21" i="20"/>
  <c r="FT21" i="20"/>
  <c r="HL17" i="20"/>
  <c r="HL21" i="20" s="1"/>
  <c r="FN21" i="20"/>
  <c r="FP21" i="20"/>
  <c r="FI21" i="20"/>
  <c r="FF21" i="20"/>
  <c r="FJ21" i="20"/>
  <c r="EJ16" i="20"/>
  <c r="ET16" i="20"/>
  <c r="GT14" i="20"/>
  <c r="EL16" i="20"/>
  <c r="EO16" i="20"/>
  <c r="EU16" i="20"/>
  <c r="HI17" i="20"/>
  <c r="HI21" i="20" s="1"/>
  <c r="EQ16" i="20"/>
  <c r="EK16" i="20"/>
  <c r="ER16" i="20"/>
  <c r="DT14" i="20"/>
  <c r="FR14" i="20"/>
  <c r="HP14" i="20" s="1"/>
  <c r="EP16" i="20"/>
  <c r="EN16" i="20"/>
  <c r="EF16" i="20"/>
  <c r="EG16" i="20"/>
  <c r="GU13" i="20"/>
  <c r="GF13" i="20"/>
  <c r="DN14" i="20"/>
  <c r="GK14" i="20"/>
  <c r="HJ14" i="20" s="1"/>
  <c r="FG20" i="20"/>
  <c r="FG19" i="20"/>
  <c r="EH12" i="20"/>
  <c r="FG17" i="20"/>
  <c r="EI16" i="20"/>
  <c r="GT19" i="20"/>
  <c r="FR19" i="20"/>
  <c r="HP19" i="20" s="1"/>
  <c r="ES14" i="20"/>
  <c r="ES12" i="20"/>
  <c r="FR17" i="20"/>
  <c r="FR20" i="20"/>
  <c r="HP20" i="20" s="1"/>
  <c r="ES15" i="20"/>
  <c r="FU18" i="20"/>
  <c r="ES13" i="20"/>
  <c r="FR18" i="20"/>
  <c r="FL20" i="20"/>
  <c r="HJ20" i="20" s="1"/>
  <c r="EM15" i="20"/>
  <c r="FL19" i="20"/>
  <c r="HJ19" i="20" s="1"/>
  <c r="EM14" i="20"/>
  <c r="FL18" i="20"/>
  <c r="HJ18" i="20" s="1"/>
  <c r="EM13" i="20"/>
  <c r="FL17" i="20"/>
  <c r="EM12" i="20"/>
  <c r="CN16" i="20"/>
  <c r="BN16" i="20"/>
  <c r="GT15" i="20"/>
  <c r="GT20" i="20"/>
  <c r="GT13" i="20"/>
  <c r="AN16" i="20"/>
  <c r="CT16" i="20"/>
  <c r="BT16" i="20"/>
  <c r="GT18" i="20"/>
  <c r="AT16" i="20"/>
  <c r="GU17" i="20"/>
  <c r="GT17" i="20"/>
  <c r="BI16" i="20"/>
  <c r="GT12" i="20"/>
  <c r="W14" i="20"/>
  <c r="I14" i="20" s="1"/>
  <c r="FG14" i="20" s="1"/>
  <c r="FV14" i="20" s="1"/>
  <c r="BK673" i="5"/>
  <c r="AX31" i="26"/>
  <c r="BX16" i="20" l="1"/>
  <c r="FV21" i="20" s="1"/>
  <c r="H14" i="20"/>
  <c r="G14" i="20"/>
  <c r="DI14" i="20"/>
  <c r="DX14" i="20" s="1"/>
  <c r="X14" i="20"/>
  <c r="GF15" i="20"/>
  <c r="AI16" i="20"/>
  <c r="AX16" i="20" s="1"/>
  <c r="EW12" i="20"/>
  <c r="GF14" i="20"/>
  <c r="HE14" i="20" s="1"/>
  <c r="HT14" i="20" s="1"/>
  <c r="GU14" i="20"/>
  <c r="GF19" i="20"/>
  <c r="HE19" i="20" s="1"/>
  <c r="HT19" i="20" s="1"/>
  <c r="GU19" i="20"/>
  <c r="AK25" i="21"/>
  <c r="EW15" i="20"/>
  <c r="GF12" i="20"/>
  <c r="GU12" i="20"/>
  <c r="GF20" i="20"/>
  <c r="HE20" i="20" s="1"/>
  <c r="HT20" i="20" s="1"/>
  <c r="GU20" i="20"/>
  <c r="EH14" i="20"/>
  <c r="EW14" i="20" s="1"/>
  <c r="GU18" i="20"/>
  <c r="EH13" i="20"/>
  <c r="GF18" i="20"/>
  <c r="HE18" i="20" s="1"/>
  <c r="HT18" i="20" s="1"/>
  <c r="CI16" i="20"/>
  <c r="CX16" i="20" s="1"/>
  <c r="GT21" i="20"/>
  <c r="GK16" i="20"/>
  <c r="GT16" i="20"/>
  <c r="HP17" i="20"/>
  <c r="FR21" i="20"/>
  <c r="HJ17" i="20"/>
  <c r="HJ21" i="20" s="1"/>
  <c r="FL21" i="20"/>
  <c r="HE17" i="20"/>
  <c r="FG21" i="20"/>
  <c r="ES16" i="20"/>
  <c r="EV13" i="20"/>
  <c r="HS18" i="20"/>
  <c r="HP18" i="20"/>
  <c r="FU20" i="20"/>
  <c r="HS20" i="20" s="1"/>
  <c r="EV15" i="20"/>
  <c r="FU19" i="20"/>
  <c r="HS19" i="20" s="1"/>
  <c r="EV14" i="20"/>
  <c r="EM16" i="20"/>
  <c r="FU17" i="20"/>
  <c r="EV12" i="20"/>
  <c r="FV17" i="20"/>
  <c r="FU14" i="20"/>
  <c r="HS14" i="20" s="1"/>
  <c r="DW14" i="20"/>
  <c r="BW16" i="20"/>
  <c r="AW16" i="20"/>
  <c r="CW16" i="20"/>
  <c r="M437" i="9"/>
  <c r="N437" i="9"/>
  <c r="O437" i="9"/>
  <c r="P437" i="9"/>
  <c r="Q437" i="9"/>
  <c r="R437" i="9"/>
  <c r="S437" i="9"/>
  <c r="T437" i="9"/>
  <c r="U437" i="9"/>
  <c r="V437" i="9"/>
  <c r="W437" i="9"/>
  <c r="X437" i="9"/>
  <c r="Y437" i="9"/>
  <c r="AA437" i="9"/>
  <c r="AB437" i="9"/>
  <c r="AU437" i="9"/>
  <c r="BI437" i="9" s="1"/>
  <c r="AX437" i="9"/>
  <c r="AY437" i="9"/>
  <c r="BA437" i="9"/>
  <c r="M438" i="9"/>
  <c r="N438" i="9"/>
  <c r="O438" i="9"/>
  <c r="P438" i="9"/>
  <c r="Q438" i="9"/>
  <c r="R438" i="9"/>
  <c r="S438" i="9"/>
  <c r="T438" i="9"/>
  <c r="U438" i="9"/>
  <c r="V438" i="9"/>
  <c r="W438" i="9"/>
  <c r="X438" i="9"/>
  <c r="Y438" i="9"/>
  <c r="AA438" i="9"/>
  <c r="AB438" i="9"/>
  <c r="AU438" i="9"/>
  <c r="BI438" i="9" s="1"/>
  <c r="AX438" i="9"/>
  <c r="AY438" i="9"/>
  <c r="BA438" i="9"/>
  <c r="M439" i="9"/>
  <c r="N439" i="9"/>
  <c r="O439" i="9"/>
  <c r="P439" i="9"/>
  <c r="Q439" i="9"/>
  <c r="R439" i="9"/>
  <c r="S439" i="9"/>
  <c r="T439" i="9"/>
  <c r="U439" i="9"/>
  <c r="V439" i="9"/>
  <c r="W439" i="9"/>
  <c r="X439" i="9"/>
  <c r="Y439" i="9"/>
  <c r="AA439" i="9"/>
  <c r="AB439" i="9"/>
  <c r="AU439" i="9"/>
  <c r="BI439" i="9" s="1"/>
  <c r="AX439" i="9"/>
  <c r="AY439" i="9"/>
  <c r="BA439" i="9"/>
  <c r="N436" i="9"/>
  <c r="O436" i="9"/>
  <c r="P436" i="9"/>
  <c r="Q436" i="9"/>
  <c r="R436" i="9"/>
  <c r="S436" i="9"/>
  <c r="T436" i="9"/>
  <c r="U436" i="9"/>
  <c r="V436" i="9"/>
  <c r="W436" i="9"/>
  <c r="X436" i="9"/>
  <c r="Y436" i="9"/>
  <c r="AA436" i="9"/>
  <c r="AB436" i="9"/>
  <c r="AU436" i="9"/>
  <c r="BI436" i="9" s="1"/>
  <c r="AX436" i="9"/>
  <c r="AY436" i="9"/>
  <c r="BA436" i="9"/>
  <c r="M436" i="9"/>
  <c r="L439" i="9"/>
  <c r="L438" i="9"/>
  <c r="L437" i="9"/>
  <c r="L436" i="9"/>
  <c r="M679" i="5"/>
  <c r="N679" i="5"/>
  <c r="O679" i="5"/>
  <c r="P679" i="5"/>
  <c r="Q679" i="5"/>
  <c r="R679" i="5"/>
  <c r="S679" i="5"/>
  <c r="T679" i="5"/>
  <c r="U679" i="5"/>
  <c r="V679" i="5"/>
  <c r="W679" i="5"/>
  <c r="X679" i="5"/>
  <c r="Y679" i="5"/>
  <c r="AA679" i="5"/>
  <c r="AB679" i="5"/>
  <c r="AT679" i="5"/>
  <c r="AW679" i="5"/>
  <c r="AX679" i="5"/>
  <c r="AZ679" i="5"/>
  <c r="M680" i="5"/>
  <c r="N680" i="5"/>
  <c r="O680" i="5"/>
  <c r="P680" i="5"/>
  <c r="Q680" i="5"/>
  <c r="R680" i="5"/>
  <c r="S680" i="5"/>
  <c r="T680" i="5"/>
  <c r="U680" i="5"/>
  <c r="V680" i="5"/>
  <c r="W680" i="5"/>
  <c r="X680" i="5"/>
  <c r="Y680" i="5"/>
  <c r="AA680" i="5"/>
  <c r="AB680" i="5"/>
  <c r="AT680" i="5"/>
  <c r="AW680" i="5"/>
  <c r="AX680" i="5"/>
  <c r="AZ680" i="5"/>
  <c r="M681" i="5"/>
  <c r="N681" i="5"/>
  <c r="O681" i="5"/>
  <c r="P681" i="5"/>
  <c r="Q681" i="5"/>
  <c r="R681" i="5"/>
  <c r="S681" i="5"/>
  <c r="T681" i="5"/>
  <c r="U681" i="5"/>
  <c r="V681" i="5"/>
  <c r="W681" i="5"/>
  <c r="X681" i="5"/>
  <c r="Y681" i="5"/>
  <c r="AA681" i="5"/>
  <c r="AB681" i="5"/>
  <c r="AT681" i="5"/>
  <c r="AW681" i="5"/>
  <c r="AX681" i="5"/>
  <c r="AZ681" i="5"/>
  <c r="M682" i="5"/>
  <c r="N682" i="5"/>
  <c r="O682" i="5"/>
  <c r="P682" i="5"/>
  <c r="Q682" i="5"/>
  <c r="R682" i="5"/>
  <c r="S682" i="5"/>
  <c r="T682" i="5"/>
  <c r="U682" i="5"/>
  <c r="V682" i="5"/>
  <c r="W682" i="5"/>
  <c r="X682" i="5"/>
  <c r="Y682" i="5"/>
  <c r="AA682" i="5"/>
  <c r="AB682" i="5"/>
  <c r="AT682" i="5"/>
  <c r="AW682" i="5"/>
  <c r="AX682" i="5"/>
  <c r="AZ682" i="5"/>
  <c r="N678" i="5"/>
  <c r="O678" i="5"/>
  <c r="P678" i="5"/>
  <c r="Q678" i="5"/>
  <c r="R678" i="5"/>
  <c r="S678" i="5"/>
  <c r="T678" i="5"/>
  <c r="U678" i="5"/>
  <c r="V678" i="5"/>
  <c r="W678" i="5"/>
  <c r="X678" i="5"/>
  <c r="Y678" i="5"/>
  <c r="AA678" i="5"/>
  <c r="AB678" i="5"/>
  <c r="AT678" i="5"/>
  <c r="AW678" i="5"/>
  <c r="AX678" i="5"/>
  <c r="AZ678" i="5"/>
  <c r="M678" i="5"/>
  <c r="L682" i="5"/>
  <c r="L681" i="5"/>
  <c r="L680" i="5"/>
  <c r="L679" i="5"/>
  <c r="L678" i="5"/>
  <c r="L121" i="4"/>
  <c r="L120" i="4"/>
  <c r="L119" i="4"/>
  <c r="L118" i="4"/>
  <c r="L117" i="4"/>
  <c r="L85" i="4"/>
  <c r="L84" i="4"/>
  <c r="L83" i="4"/>
  <c r="L82" i="4"/>
  <c r="L81" i="4"/>
  <c r="L49" i="4"/>
  <c r="L48" i="4"/>
  <c r="L47" i="4"/>
  <c r="L46" i="4"/>
  <c r="L45" i="4"/>
  <c r="L13" i="4"/>
  <c r="L12" i="4"/>
  <c r="L11" i="4"/>
  <c r="L10" i="4"/>
  <c r="L9" i="4"/>
  <c r="BI440" i="9" l="1"/>
  <c r="FE14" i="20"/>
  <c r="HC14" i="20" s="1"/>
  <c r="DG14" i="20"/>
  <c r="FF14" i="20"/>
  <c r="HD14" i="20" s="1"/>
  <c r="DH14" i="20"/>
  <c r="GF16" i="20"/>
  <c r="GU21" i="20"/>
  <c r="GU16" i="20"/>
  <c r="HP21" i="20"/>
  <c r="EH16" i="20"/>
  <c r="EW16" i="20" s="1"/>
  <c r="EW13" i="20"/>
  <c r="GF21" i="20"/>
  <c r="HT17" i="20"/>
  <c r="HE21" i="20"/>
  <c r="HT21" i="20" s="1"/>
  <c r="HS17" i="20"/>
  <c r="HS21" i="20" s="1"/>
  <c r="FU21" i="20"/>
  <c r="Y683" i="5"/>
  <c r="U683" i="5"/>
  <c r="C11" i="22"/>
  <c r="Q683" i="5"/>
  <c r="AW683" i="5"/>
  <c r="EV16" i="20"/>
  <c r="X683" i="5"/>
  <c r="AT683" i="5"/>
  <c r="P683" i="5"/>
  <c r="AZ683" i="5"/>
  <c r="AB683" i="5"/>
  <c r="W683" i="5"/>
  <c r="S683" i="5"/>
  <c r="O683" i="5"/>
  <c r="C8" i="22"/>
  <c r="T683" i="5"/>
  <c r="AX683" i="5"/>
  <c r="AA683" i="5"/>
  <c r="V683" i="5"/>
  <c r="R683" i="5"/>
  <c r="N683" i="5"/>
  <c r="M683" i="5"/>
  <c r="Q515" i="28" l="1"/>
  <c r="Q514" i="28"/>
  <c r="Q513" i="28"/>
  <c r="Q512" i="28"/>
  <c r="Q511" i="28"/>
  <c r="Q510" i="28"/>
  <c r="Q509" i="28"/>
  <c r="Q508" i="28"/>
  <c r="Q507" i="28"/>
  <c r="Q506" i="28"/>
  <c r="Q505" i="28"/>
  <c r="Q504" i="28"/>
  <c r="Q503" i="28"/>
  <c r="Q502" i="28"/>
  <c r="Q501" i="28"/>
  <c r="Q500" i="28"/>
  <c r="Q499" i="28"/>
  <c r="Q496" i="28"/>
  <c r="Q495" i="28"/>
  <c r="Q494" i="28"/>
  <c r="Q485" i="28"/>
  <c r="Q484" i="28"/>
  <c r="Q483" i="28"/>
  <c r="Q482" i="28"/>
  <c r="Q481" i="28"/>
  <c r="Q480" i="28"/>
  <c r="Q479" i="28"/>
  <c r="Q467" i="28"/>
  <c r="Q464" i="28"/>
  <c r="Q463" i="28"/>
  <c r="Q462" i="28"/>
  <c r="Q460" i="28"/>
  <c r="Q458" i="28"/>
  <c r="Q456" i="28"/>
  <c r="Q455" i="28"/>
  <c r="Q453" i="28"/>
  <c r="Q452" i="28"/>
  <c r="Q451" i="28"/>
  <c r="Q446" i="28"/>
  <c r="DF438" i="28"/>
  <c r="DF437" i="28"/>
  <c r="DF436" i="28"/>
  <c r="DF435" i="28"/>
  <c r="DF434" i="28"/>
  <c r="DF433" i="28"/>
  <c r="DF432" i="28"/>
  <c r="DF431" i="28"/>
  <c r="DF430" i="28"/>
  <c r="DF429" i="28"/>
  <c r="DF428" i="28"/>
  <c r="DF427" i="28"/>
  <c r="DF426" i="28"/>
  <c r="DF425" i="28"/>
  <c r="DF424" i="28"/>
  <c r="DF423" i="28"/>
  <c r="DF422" i="28"/>
  <c r="DF416" i="28"/>
  <c r="DF415" i="28"/>
  <c r="Q438" i="28"/>
  <c r="Q435" i="28"/>
  <c r="Q434" i="28"/>
  <c r="Q433" i="28"/>
  <c r="Q431" i="28"/>
  <c r="Q429" i="28"/>
  <c r="Q427" i="28"/>
  <c r="Q426" i="28"/>
  <c r="Q424" i="28"/>
  <c r="Q423" i="28"/>
  <c r="Q422" i="28"/>
  <c r="Q415" i="28"/>
  <c r="DF439" i="28" l="1"/>
  <c r="Q486" i="28"/>
  <c r="AC311" i="4" l="1"/>
  <c r="AD311" i="4"/>
  <c r="AE311" i="4"/>
  <c r="AF311" i="4"/>
  <c r="AG311" i="4"/>
  <c r="AH311" i="4"/>
  <c r="AI311" i="4"/>
  <c r="AJ311" i="4"/>
  <c r="AK311" i="4"/>
  <c r="BS404" i="4"/>
  <c r="BR404" i="4"/>
  <c r="BQ404" i="4"/>
  <c r="BO404" i="4"/>
  <c r="BN404" i="4"/>
  <c r="BM404" i="4"/>
  <c r="BL404" i="4"/>
  <c r="BK404" i="4"/>
  <c r="BJ404" i="4"/>
  <c r="BI404" i="4"/>
  <c r="BH404" i="4"/>
  <c r="BG404" i="4"/>
  <c r="BF404" i="4"/>
  <c r="BE404" i="4"/>
  <c r="BC404" i="4"/>
  <c r="BB404" i="4"/>
  <c r="BA404" i="4"/>
  <c r="AZ404" i="4"/>
  <c r="AY404" i="4"/>
  <c r="AX404" i="4"/>
  <c r="AW404" i="4"/>
  <c r="AV404" i="4"/>
  <c r="AU404" i="4"/>
  <c r="AT404" i="4"/>
  <c r="AS404" i="4"/>
  <c r="AR404" i="4"/>
  <c r="AQ404" i="4"/>
  <c r="AP404" i="4"/>
  <c r="AO404" i="4"/>
  <c r="AN404" i="4"/>
  <c r="AM404" i="4"/>
  <c r="AL404" i="4"/>
  <c r="AK404" i="4"/>
  <c r="AJ404" i="4"/>
  <c r="AI404" i="4"/>
  <c r="AH404" i="4"/>
  <c r="AF404" i="4"/>
  <c r="AE404" i="4"/>
  <c r="AD404" i="4"/>
  <c r="AC404" i="4"/>
  <c r="AB404" i="4"/>
  <c r="AA404" i="4"/>
  <c r="Z404" i="4"/>
  <c r="Y404" i="4"/>
  <c r="X404" i="4"/>
  <c r="W404" i="4"/>
  <c r="V404" i="4"/>
  <c r="T404" i="4"/>
  <c r="S404" i="4"/>
  <c r="R404" i="4"/>
  <c r="Q404" i="4"/>
  <c r="P404" i="4"/>
  <c r="O404" i="4"/>
  <c r="N404" i="4"/>
  <c r="M404" i="4"/>
  <c r="L404" i="4"/>
  <c r="K404" i="4"/>
  <c r="J404" i="4"/>
  <c r="I404" i="4"/>
  <c r="H404" i="4"/>
  <c r="G404" i="4"/>
  <c r="F404" i="4"/>
  <c r="E404" i="4"/>
  <c r="D404" i="4"/>
  <c r="C404" i="4"/>
  <c r="B404" i="4"/>
  <c r="A403" i="4"/>
  <c r="A402" i="4"/>
  <c r="A401" i="4"/>
  <c r="A400" i="4"/>
  <c r="BS398" i="4"/>
  <c r="BR398" i="4"/>
  <c r="BQ398" i="4"/>
  <c r="BO398" i="4"/>
  <c r="BN398" i="4"/>
  <c r="BM398" i="4"/>
  <c r="BL398" i="4"/>
  <c r="BK398" i="4"/>
  <c r="BJ398" i="4"/>
  <c r="BI398" i="4"/>
  <c r="BH398" i="4"/>
  <c r="BG398" i="4"/>
  <c r="BF398" i="4"/>
  <c r="BE398" i="4"/>
  <c r="BC398" i="4"/>
  <c r="BB398" i="4"/>
  <c r="BA398" i="4"/>
  <c r="AZ398" i="4"/>
  <c r="AY398" i="4"/>
  <c r="AX398" i="4"/>
  <c r="AW398" i="4"/>
  <c r="AV398" i="4"/>
  <c r="AU398" i="4"/>
  <c r="AT398" i="4"/>
  <c r="AS398" i="4"/>
  <c r="AR398" i="4"/>
  <c r="AQ398" i="4"/>
  <c r="AP398" i="4"/>
  <c r="AO398" i="4"/>
  <c r="AN398" i="4"/>
  <c r="AM398" i="4"/>
  <c r="AL398" i="4"/>
  <c r="AK398" i="4"/>
  <c r="AJ398" i="4"/>
  <c r="AI398" i="4"/>
  <c r="AH398" i="4"/>
  <c r="AF398" i="4"/>
  <c r="AE398" i="4"/>
  <c r="AD398" i="4"/>
  <c r="AC398" i="4"/>
  <c r="AB398" i="4"/>
  <c r="AA398" i="4"/>
  <c r="Z398" i="4"/>
  <c r="Y398" i="4"/>
  <c r="X398" i="4"/>
  <c r="W398" i="4"/>
  <c r="V398" i="4"/>
  <c r="T398" i="4"/>
  <c r="S398" i="4"/>
  <c r="R398" i="4"/>
  <c r="Q398" i="4"/>
  <c r="P398" i="4"/>
  <c r="O398" i="4"/>
  <c r="N398" i="4"/>
  <c r="M398" i="4"/>
  <c r="L398" i="4"/>
  <c r="K398" i="4"/>
  <c r="J398" i="4"/>
  <c r="I398" i="4"/>
  <c r="H398" i="4"/>
  <c r="G398" i="4"/>
  <c r="F398" i="4"/>
  <c r="E398" i="4"/>
  <c r="D398" i="4"/>
  <c r="C398" i="4"/>
  <c r="B398" i="4"/>
  <c r="A397" i="4"/>
  <c r="A396" i="4"/>
  <c r="A395" i="4"/>
  <c r="A394" i="4"/>
  <c r="BH387" i="4"/>
  <c r="BG387" i="4"/>
  <c r="BF387" i="4"/>
  <c r="BE387" i="4"/>
  <c r="BD387" i="4"/>
  <c r="BC387" i="4"/>
  <c r="BB387" i="4"/>
  <c r="BA387" i="4"/>
  <c r="AZ387" i="4"/>
  <c r="AY387" i="4"/>
  <c r="AX387" i="4"/>
  <c r="AW387" i="4"/>
  <c r="AV387" i="4"/>
  <c r="AU387" i="4"/>
  <c r="AT387" i="4"/>
  <c r="AS387" i="4"/>
  <c r="AR387" i="4"/>
  <c r="AQ387" i="4"/>
  <c r="AP387" i="4"/>
  <c r="AO387" i="4"/>
  <c r="AN387" i="4"/>
  <c r="AM387" i="4"/>
  <c r="AL387" i="4"/>
  <c r="AK387" i="4"/>
  <c r="AJ387" i="4"/>
  <c r="AI387" i="4"/>
  <c r="AH387" i="4"/>
  <c r="AG387" i="4"/>
  <c r="AF387" i="4"/>
  <c r="AE387" i="4"/>
  <c r="AD387" i="4"/>
  <c r="AC387" i="4"/>
  <c r="AB387" i="4"/>
  <c r="AA387" i="4"/>
  <c r="Z387" i="4"/>
  <c r="Y387" i="4"/>
  <c r="X387" i="4"/>
  <c r="W387" i="4"/>
  <c r="V387" i="4"/>
  <c r="U387" i="4"/>
  <c r="T386" i="4"/>
  <c r="T385" i="4"/>
  <c r="T384" i="4"/>
  <c r="T383" i="4"/>
  <c r="BS375" i="4"/>
  <c r="BR375" i="4"/>
  <c r="BQ375" i="4"/>
  <c r="BO375" i="4"/>
  <c r="BN375" i="4"/>
  <c r="BM375" i="4"/>
  <c r="BL375" i="4"/>
  <c r="BK375" i="4"/>
  <c r="BJ375" i="4"/>
  <c r="BI375" i="4"/>
  <c r="BH375" i="4"/>
  <c r="BG375" i="4"/>
  <c r="BF375" i="4"/>
  <c r="BE375" i="4"/>
  <c r="BC375" i="4"/>
  <c r="BB375" i="4"/>
  <c r="BA375" i="4"/>
  <c r="AZ375" i="4"/>
  <c r="AY375" i="4"/>
  <c r="AX375" i="4"/>
  <c r="AW375" i="4"/>
  <c r="AV375" i="4"/>
  <c r="AU375" i="4"/>
  <c r="AT375" i="4"/>
  <c r="AS375" i="4"/>
  <c r="AR375" i="4"/>
  <c r="AQ375" i="4"/>
  <c r="AP375" i="4"/>
  <c r="AO375" i="4"/>
  <c r="AN375" i="4"/>
  <c r="AM375" i="4"/>
  <c r="AL375" i="4"/>
  <c r="AK375" i="4"/>
  <c r="AJ375" i="4"/>
  <c r="AI375" i="4"/>
  <c r="AH375" i="4"/>
  <c r="AF375" i="4"/>
  <c r="AE375" i="4"/>
  <c r="AD375" i="4"/>
  <c r="AC375" i="4"/>
  <c r="AB375" i="4"/>
  <c r="AA375" i="4"/>
  <c r="Z375" i="4"/>
  <c r="Y375" i="4"/>
  <c r="X375" i="4"/>
  <c r="W375" i="4"/>
  <c r="V375" i="4"/>
  <c r="T375" i="4"/>
  <c r="S375" i="4"/>
  <c r="R375" i="4"/>
  <c r="Q375" i="4"/>
  <c r="P375" i="4"/>
  <c r="O375" i="4"/>
  <c r="N375" i="4"/>
  <c r="M375" i="4"/>
  <c r="L375" i="4"/>
  <c r="K375" i="4"/>
  <c r="J375" i="4"/>
  <c r="I375" i="4"/>
  <c r="H375" i="4"/>
  <c r="G375" i="4"/>
  <c r="F375" i="4"/>
  <c r="E375" i="4"/>
  <c r="D375" i="4"/>
  <c r="C375" i="4"/>
  <c r="B375" i="4"/>
  <c r="A374" i="4"/>
  <c r="A373" i="4"/>
  <c r="A372" i="4"/>
  <c r="A371" i="4"/>
  <c r="BS369" i="4"/>
  <c r="BR369" i="4"/>
  <c r="BQ369" i="4"/>
  <c r="BO369" i="4"/>
  <c r="BN369" i="4"/>
  <c r="BM369" i="4"/>
  <c r="BL369" i="4"/>
  <c r="BK369" i="4"/>
  <c r="BJ369" i="4"/>
  <c r="BI369" i="4"/>
  <c r="BH369" i="4"/>
  <c r="BG369" i="4"/>
  <c r="BF369" i="4"/>
  <c r="BE369" i="4"/>
  <c r="BC369" i="4"/>
  <c r="BB369" i="4"/>
  <c r="BA369" i="4"/>
  <c r="AZ369" i="4"/>
  <c r="AY369" i="4"/>
  <c r="AX369" i="4"/>
  <c r="AW369" i="4"/>
  <c r="AV369" i="4"/>
  <c r="AU369" i="4"/>
  <c r="AT369" i="4"/>
  <c r="AS369" i="4"/>
  <c r="AR369" i="4"/>
  <c r="AQ369" i="4"/>
  <c r="AP369" i="4"/>
  <c r="AO369" i="4"/>
  <c r="AN369" i="4"/>
  <c r="AM369" i="4"/>
  <c r="AL369" i="4"/>
  <c r="AK369" i="4"/>
  <c r="AJ369" i="4"/>
  <c r="AI369" i="4"/>
  <c r="AH369" i="4"/>
  <c r="AF369" i="4"/>
  <c r="AE369" i="4"/>
  <c r="AD369" i="4"/>
  <c r="AC369" i="4"/>
  <c r="AB369" i="4"/>
  <c r="AA369" i="4"/>
  <c r="Z369" i="4"/>
  <c r="Y369" i="4"/>
  <c r="X369" i="4"/>
  <c r="W369" i="4"/>
  <c r="V369" i="4"/>
  <c r="T369" i="4"/>
  <c r="S369" i="4"/>
  <c r="R369" i="4"/>
  <c r="Q369" i="4"/>
  <c r="P369" i="4"/>
  <c r="O369" i="4"/>
  <c r="N369" i="4"/>
  <c r="M369" i="4"/>
  <c r="L369" i="4"/>
  <c r="K369" i="4"/>
  <c r="J369" i="4"/>
  <c r="I369" i="4"/>
  <c r="H369" i="4"/>
  <c r="G369" i="4"/>
  <c r="F369" i="4"/>
  <c r="E369" i="4"/>
  <c r="D369" i="4"/>
  <c r="C369" i="4"/>
  <c r="B369" i="4"/>
  <c r="A368" i="4"/>
  <c r="A367" i="4"/>
  <c r="A366" i="4"/>
  <c r="A365" i="4"/>
  <c r="BH358" i="4"/>
  <c r="BG358" i="4"/>
  <c r="BF358" i="4"/>
  <c r="BE358" i="4"/>
  <c r="BD358" i="4"/>
  <c r="BC358" i="4"/>
  <c r="BB358" i="4"/>
  <c r="BA358" i="4"/>
  <c r="AZ358" i="4"/>
  <c r="AY358" i="4"/>
  <c r="AX358" i="4"/>
  <c r="AW358" i="4"/>
  <c r="AV358" i="4"/>
  <c r="AU358" i="4"/>
  <c r="AT358" i="4"/>
  <c r="AS358" i="4"/>
  <c r="AR358" i="4"/>
  <c r="AQ358" i="4"/>
  <c r="AP358" i="4"/>
  <c r="AO358" i="4"/>
  <c r="AN358" i="4"/>
  <c r="AM358" i="4"/>
  <c r="AL358" i="4"/>
  <c r="AK358" i="4"/>
  <c r="AJ358" i="4"/>
  <c r="AI358" i="4"/>
  <c r="AH358" i="4"/>
  <c r="AG358" i="4"/>
  <c r="AF358" i="4"/>
  <c r="AE358" i="4"/>
  <c r="AD358" i="4"/>
  <c r="AC358" i="4"/>
  <c r="AB358" i="4"/>
  <c r="AA358" i="4"/>
  <c r="Z358" i="4"/>
  <c r="Y358" i="4"/>
  <c r="X358" i="4"/>
  <c r="W358" i="4"/>
  <c r="V358" i="4"/>
  <c r="U358" i="4"/>
  <c r="T357" i="4"/>
  <c r="T356" i="4"/>
  <c r="T355" i="4"/>
  <c r="T354" i="4"/>
  <c r="BS346" i="4"/>
  <c r="BR346" i="4"/>
  <c r="BQ346" i="4"/>
  <c r="BO346" i="4"/>
  <c r="BN346" i="4"/>
  <c r="BM346" i="4"/>
  <c r="BL346" i="4"/>
  <c r="BK346" i="4"/>
  <c r="BJ346" i="4"/>
  <c r="BI346" i="4"/>
  <c r="BH346" i="4"/>
  <c r="BG346" i="4"/>
  <c r="BF346" i="4"/>
  <c r="BE346" i="4"/>
  <c r="BC346" i="4"/>
  <c r="BB346" i="4"/>
  <c r="BA346" i="4"/>
  <c r="AZ346" i="4"/>
  <c r="AY346" i="4"/>
  <c r="AX346" i="4"/>
  <c r="AW346" i="4"/>
  <c r="AV346" i="4"/>
  <c r="AU346" i="4"/>
  <c r="AT346" i="4"/>
  <c r="AS346" i="4"/>
  <c r="AR346" i="4"/>
  <c r="AQ346" i="4"/>
  <c r="AP346" i="4"/>
  <c r="AO346" i="4"/>
  <c r="AN346" i="4"/>
  <c r="AM346" i="4"/>
  <c r="AL346" i="4"/>
  <c r="AK346" i="4"/>
  <c r="AJ346" i="4"/>
  <c r="AI346" i="4"/>
  <c r="AH346" i="4"/>
  <c r="AF346" i="4"/>
  <c r="AE346" i="4"/>
  <c r="AD346" i="4"/>
  <c r="AC346" i="4"/>
  <c r="AB346" i="4"/>
  <c r="AA346" i="4"/>
  <c r="Z346" i="4"/>
  <c r="Y346" i="4"/>
  <c r="X346" i="4"/>
  <c r="W346" i="4"/>
  <c r="V346" i="4"/>
  <c r="T346" i="4"/>
  <c r="S346" i="4"/>
  <c r="R346" i="4"/>
  <c r="Q346" i="4"/>
  <c r="P346" i="4"/>
  <c r="O346" i="4"/>
  <c r="N346" i="4"/>
  <c r="M346" i="4"/>
  <c r="L346" i="4"/>
  <c r="K346" i="4"/>
  <c r="J346" i="4"/>
  <c r="I346" i="4"/>
  <c r="H346" i="4"/>
  <c r="G346" i="4"/>
  <c r="F346" i="4"/>
  <c r="E346" i="4"/>
  <c r="D346" i="4"/>
  <c r="C346" i="4"/>
  <c r="B346" i="4"/>
  <c r="A345" i="4"/>
  <c r="A344" i="4"/>
  <c r="A343" i="4"/>
  <c r="A342" i="4"/>
  <c r="BS340" i="4"/>
  <c r="BR340" i="4"/>
  <c r="BQ340" i="4"/>
  <c r="BO340" i="4"/>
  <c r="BN340" i="4"/>
  <c r="BM340" i="4"/>
  <c r="BL340" i="4"/>
  <c r="BK340" i="4"/>
  <c r="BJ340" i="4"/>
  <c r="BI340" i="4"/>
  <c r="BH340" i="4"/>
  <c r="BG340" i="4"/>
  <c r="BF340" i="4"/>
  <c r="BE340" i="4"/>
  <c r="BC340" i="4"/>
  <c r="BB340" i="4"/>
  <c r="BA340" i="4"/>
  <c r="AZ340" i="4"/>
  <c r="AY340" i="4"/>
  <c r="AX340" i="4"/>
  <c r="AW340" i="4"/>
  <c r="AV340" i="4"/>
  <c r="AU340" i="4"/>
  <c r="AT340" i="4"/>
  <c r="AS340" i="4"/>
  <c r="AR340" i="4"/>
  <c r="AQ340" i="4"/>
  <c r="AP340" i="4"/>
  <c r="AO340" i="4"/>
  <c r="AN340" i="4"/>
  <c r="AM340" i="4"/>
  <c r="AL340" i="4"/>
  <c r="AK340" i="4"/>
  <c r="AJ340" i="4"/>
  <c r="AI340" i="4"/>
  <c r="AH340" i="4"/>
  <c r="AF340" i="4"/>
  <c r="AE340" i="4"/>
  <c r="AD340" i="4"/>
  <c r="AC340" i="4"/>
  <c r="AB340" i="4"/>
  <c r="AA340" i="4"/>
  <c r="Z340" i="4"/>
  <c r="Y340" i="4"/>
  <c r="X340" i="4"/>
  <c r="W340" i="4"/>
  <c r="V340" i="4"/>
  <c r="T340" i="4"/>
  <c r="S340" i="4"/>
  <c r="R340" i="4"/>
  <c r="Q340" i="4"/>
  <c r="P340" i="4"/>
  <c r="O340" i="4"/>
  <c r="N340" i="4"/>
  <c r="M340" i="4"/>
  <c r="L340" i="4"/>
  <c r="K340" i="4"/>
  <c r="J340" i="4"/>
  <c r="I340" i="4"/>
  <c r="H340" i="4"/>
  <c r="G340" i="4"/>
  <c r="F340" i="4"/>
  <c r="E340" i="4"/>
  <c r="D340" i="4"/>
  <c r="C340" i="4"/>
  <c r="B340" i="4"/>
  <c r="A339" i="4"/>
  <c r="A338" i="4"/>
  <c r="A337" i="4"/>
  <c r="A336" i="4"/>
  <c r="BH329" i="4"/>
  <c r="BG329" i="4"/>
  <c r="BF329" i="4"/>
  <c r="BE329" i="4"/>
  <c r="BD329" i="4"/>
  <c r="BC329" i="4"/>
  <c r="BB329" i="4"/>
  <c r="BA329" i="4"/>
  <c r="AZ329" i="4"/>
  <c r="AY329" i="4"/>
  <c r="AX329" i="4"/>
  <c r="AW329" i="4"/>
  <c r="AV329" i="4"/>
  <c r="AU329" i="4"/>
  <c r="AT329" i="4"/>
  <c r="AS329" i="4"/>
  <c r="AR329" i="4"/>
  <c r="AQ329" i="4"/>
  <c r="AP329" i="4"/>
  <c r="AO329" i="4"/>
  <c r="AN329" i="4"/>
  <c r="AM329" i="4"/>
  <c r="AL329" i="4"/>
  <c r="AK329" i="4"/>
  <c r="AJ329" i="4"/>
  <c r="AI329" i="4"/>
  <c r="AH329" i="4"/>
  <c r="AG329" i="4"/>
  <c r="AF329" i="4"/>
  <c r="AE329" i="4"/>
  <c r="AD329" i="4"/>
  <c r="AC329" i="4"/>
  <c r="AB329" i="4"/>
  <c r="AA329" i="4"/>
  <c r="Z329" i="4"/>
  <c r="Y329" i="4"/>
  <c r="X329" i="4"/>
  <c r="W329" i="4"/>
  <c r="V329" i="4"/>
  <c r="U329" i="4"/>
  <c r="T328" i="4"/>
  <c r="T327" i="4"/>
  <c r="T326" i="4"/>
  <c r="T325" i="4"/>
  <c r="A316" i="4"/>
  <c r="A315" i="4"/>
  <c r="A314" i="4"/>
  <c r="A313" i="4"/>
  <c r="A310" i="4"/>
  <c r="A309" i="4"/>
  <c r="A308" i="4"/>
  <c r="A307" i="4"/>
  <c r="T299" i="4"/>
  <c r="T298" i="4"/>
  <c r="T297" i="4"/>
  <c r="T296" i="4"/>
  <c r="BS317" i="4"/>
  <c r="BR317" i="4"/>
  <c r="BQ317" i="4"/>
  <c r="BO317" i="4"/>
  <c r="BN317" i="4"/>
  <c r="BM317" i="4"/>
  <c r="BL317" i="4"/>
  <c r="BK317" i="4"/>
  <c r="BJ317" i="4"/>
  <c r="BI317" i="4"/>
  <c r="BH317" i="4"/>
  <c r="BG317" i="4"/>
  <c r="BF317" i="4"/>
  <c r="BE317" i="4"/>
  <c r="BC317" i="4"/>
  <c r="BB317" i="4"/>
  <c r="BA317" i="4"/>
  <c r="AZ317" i="4"/>
  <c r="AY317" i="4"/>
  <c r="AX317" i="4"/>
  <c r="AW317" i="4"/>
  <c r="AV317" i="4"/>
  <c r="AU317" i="4"/>
  <c r="AT317" i="4"/>
  <c r="AS317" i="4"/>
  <c r="AR317" i="4"/>
  <c r="AQ317" i="4"/>
  <c r="AP317" i="4"/>
  <c r="AO317" i="4"/>
  <c r="AN317" i="4"/>
  <c r="AM317" i="4"/>
  <c r="AL317" i="4"/>
  <c r="AK317" i="4"/>
  <c r="AJ317" i="4"/>
  <c r="AI317" i="4"/>
  <c r="AH317" i="4"/>
  <c r="AF317" i="4"/>
  <c r="AE317" i="4"/>
  <c r="AD317" i="4"/>
  <c r="AC317" i="4"/>
  <c r="AB317" i="4"/>
  <c r="AA317" i="4"/>
  <c r="Z317" i="4"/>
  <c r="Y317" i="4"/>
  <c r="X317" i="4"/>
  <c r="W317" i="4"/>
  <c r="V317" i="4"/>
  <c r="T317" i="4"/>
  <c r="S317" i="4"/>
  <c r="R317" i="4"/>
  <c r="Q317" i="4"/>
  <c r="P317" i="4"/>
  <c r="O317" i="4"/>
  <c r="N317" i="4"/>
  <c r="M317" i="4"/>
  <c r="L317" i="4"/>
  <c r="K317" i="4"/>
  <c r="J317" i="4"/>
  <c r="I317" i="4"/>
  <c r="H317" i="4"/>
  <c r="G317" i="4"/>
  <c r="F317" i="4"/>
  <c r="E317" i="4"/>
  <c r="D317" i="4"/>
  <c r="C317" i="4"/>
  <c r="B317" i="4"/>
  <c r="BS311" i="4"/>
  <c r="BR311" i="4"/>
  <c r="BQ311" i="4"/>
  <c r="BO311" i="4"/>
  <c r="BN311" i="4"/>
  <c r="BM311" i="4"/>
  <c r="BL311" i="4"/>
  <c r="BK311" i="4"/>
  <c r="BJ311" i="4"/>
  <c r="BI311" i="4"/>
  <c r="BH311" i="4"/>
  <c r="BG311" i="4"/>
  <c r="BF311" i="4"/>
  <c r="BE311" i="4"/>
  <c r="BC311" i="4"/>
  <c r="BB311" i="4"/>
  <c r="BA311" i="4"/>
  <c r="AZ311" i="4"/>
  <c r="AY311" i="4"/>
  <c r="AX311" i="4"/>
  <c r="AW311" i="4"/>
  <c r="AV311" i="4"/>
  <c r="AU311" i="4"/>
  <c r="AT311" i="4"/>
  <c r="AS311" i="4"/>
  <c r="AR311" i="4"/>
  <c r="AQ311" i="4"/>
  <c r="AP311" i="4"/>
  <c r="AO311" i="4"/>
  <c r="AN311" i="4"/>
  <c r="AM311" i="4"/>
  <c r="AL311" i="4"/>
  <c r="AB311" i="4"/>
  <c r="AA311" i="4"/>
  <c r="Z311" i="4"/>
  <c r="Y311" i="4"/>
  <c r="X311" i="4"/>
  <c r="W311" i="4"/>
  <c r="V311" i="4"/>
  <c r="T311" i="4"/>
  <c r="S311" i="4"/>
  <c r="R311" i="4"/>
  <c r="Q311" i="4"/>
  <c r="P311" i="4"/>
  <c r="O311" i="4"/>
  <c r="N311" i="4"/>
  <c r="M311" i="4"/>
  <c r="L311" i="4"/>
  <c r="K311" i="4"/>
  <c r="J311" i="4"/>
  <c r="I311" i="4"/>
  <c r="H311" i="4"/>
  <c r="G311" i="4"/>
  <c r="F311" i="4"/>
  <c r="E311" i="4"/>
  <c r="D311" i="4"/>
  <c r="C311" i="4"/>
  <c r="B311" i="4"/>
  <c r="BH300" i="4"/>
  <c r="BG300" i="4"/>
  <c r="BF300" i="4"/>
  <c r="BE300" i="4"/>
  <c r="BD300" i="4"/>
  <c r="BC300" i="4"/>
  <c r="BB300" i="4"/>
  <c r="BA300" i="4"/>
  <c r="AZ300" i="4"/>
  <c r="AY300" i="4"/>
  <c r="AX300" i="4"/>
  <c r="AW300" i="4"/>
  <c r="AV300" i="4"/>
  <c r="AU300" i="4"/>
  <c r="AT300" i="4"/>
  <c r="AS300" i="4"/>
  <c r="AR300" i="4"/>
  <c r="AQ300" i="4"/>
  <c r="AP300" i="4"/>
  <c r="AO300" i="4"/>
  <c r="AN300" i="4"/>
  <c r="AM300" i="4"/>
  <c r="AL300" i="4"/>
  <c r="AK300" i="4"/>
  <c r="AJ300" i="4"/>
  <c r="AI300" i="4"/>
  <c r="AH300" i="4"/>
  <c r="AG300" i="4"/>
  <c r="AF300" i="4"/>
  <c r="AE300" i="4"/>
  <c r="AD300" i="4"/>
  <c r="AC300" i="4"/>
  <c r="AB300" i="4"/>
  <c r="AA300" i="4"/>
  <c r="Z300" i="4"/>
  <c r="Y300" i="4"/>
  <c r="X300" i="4"/>
  <c r="W300" i="4"/>
  <c r="V300" i="4"/>
  <c r="U300" i="4"/>
  <c r="U122" i="4"/>
  <c r="M158" i="4"/>
  <c r="BA122" i="4"/>
  <c r="AZ122" i="4"/>
  <c r="AY122" i="4"/>
  <c r="AX122" i="4"/>
  <c r="AW122" i="4"/>
  <c r="AV122" i="4"/>
  <c r="AU122" i="4"/>
  <c r="AT122" i="4"/>
  <c r="AS122" i="4"/>
  <c r="AR122" i="4"/>
  <c r="AQ122" i="4"/>
  <c r="AP122" i="4"/>
  <c r="AO122" i="4"/>
  <c r="AN122" i="4"/>
  <c r="AM122" i="4"/>
  <c r="AL122" i="4"/>
  <c r="AK122" i="4"/>
  <c r="AJ122" i="4"/>
  <c r="AI122" i="4"/>
  <c r="AH122" i="4"/>
  <c r="AG122" i="4"/>
  <c r="AF122" i="4"/>
  <c r="AE122" i="4"/>
  <c r="AD122" i="4"/>
  <c r="AC122" i="4"/>
  <c r="AB122" i="4"/>
  <c r="AA122" i="4"/>
  <c r="Z122" i="4"/>
  <c r="Y122" i="4"/>
  <c r="X122" i="4"/>
  <c r="W122" i="4"/>
  <c r="V122" i="4"/>
  <c r="T122" i="4"/>
  <c r="S122" i="4"/>
  <c r="R122" i="4"/>
  <c r="Q122" i="4"/>
  <c r="P122" i="4"/>
  <c r="O122" i="4"/>
  <c r="N122" i="4"/>
  <c r="M122" i="4"/>
  <c r="BA86" i="4"/>
  <c r="AZ86" i="4"/>
  <c r="AY86" i="4"/>
  <c r="AX86" i="4"/>
  <c r="AW86" i="4"/>
  <c r="AV86" i="4"/>
  <c r="AU86" i="4"/>
  <c r="AT86" i="4"/>
  <c r="AS86" i="4"/>
  <c r="AR86" i="4"/>
  <c r="AQ86" i="4"/>
  <c r="AP86" i="4"/>
  <c r="AO86" i="4"/>
  <c r="AN86" i="4"/>
  <c r="AM86" i="4"/>
  <c r="AL86" i="4"/>
  <c r="AK86" i="4"/>
  <c r="AJ86" i="4"/>
  <c r="AI86" i="4"/>
  <c r="AH86" i="4"/>
  <c r="AG86" i="4"/>
  <c r="AF86" i="4"/>
  <c r="AE86" i="4"/>
  <c r="AD86" i="4"/>
  <c r="AC86" i="4"/>
  <c r="AB86" i="4"/>
  <c r="AA86" i="4"/>
  <c r="Z86" i="4"/>
  <c r="Y86" i="4"/>
  <c r="X86" i="4"/>
  <c r="W86" i="4"/>
  <c r="V86" i="4"/>
  <c r="U86" i="4"/>
  <c r="T86" i="4"/>
  <c r="S86" i="4"/>
  <c r="R86" i="4"/>
  <c r="Q86" i="4"/>
  <c r="P86" i="4"/>
  <c r="O86" i="4"/>
  <c r="N86" i="4"/>
  <c r="M86" i="4"/>
  <c r="BA50" i="4"/>
  <c r="AZ50" i="4"/>
  <c r="AY50" i="4"/>
  <c r="AX50" i="4"/>
  <c r="AW50" i="4"/>
  <c r="AV50" i="4"/>
  <c r="AU50" i="4"/>
  <c r="AT50" i="4"/>
  <c r="AS50" i="4"/>
  <c r="AR50" i="4"/>
  <c r="AQ50" i="4"/>
  <c r="AP50" i="4"/>
  <c r="AO50" i="4"/>
  <c r="AN50" i="4"/>
  <c r="AM50" i="4"/>
  <c r="AL50" i="4"/>
  <c r="AK50" i="4"/>
  <c r="AJ50" i="4"/>
  <c r="AI50" i="4"/>
  <c r="AH50" i="4"/>
  <c r="AG50" i="4"/>
  <c r="AF50" i="4"/>
  <c r="AE50" i="4"/>
  <c r="AD50" i="4"/>
  <c r="AC50" i="4"/>
  <c r="AB50" i="4"/>
  <c r="AA50" i="4"/>
  <c r="Z50" i="4"/>
  <c r="Y50" i="4"/>
  <c r="X50" i="4"/>
  <c r="W50" i="4"/>
  <c r="V50" i="4"/>
  <c r="U50" i="4"/>
  <c r="T50" i="4"/>
  <c r="S50" i="4"/>
  <c r="R50" i="4"/>
  <c r="Q50" i="4"/>
  <c r="P50" i="4"/>
  <c r="O50" i="4"/>
  <c r="N50" i="4"/>
  <c r="M50" i="4"/>
  <c r="N14" i="4"/>
  <c r="O14" i="4"/>
  <c r="P14" i="4"/>
  <c r="Q14" i="4"/>
  <c r="R14" i="4"/>
  <c r="S14" i="4"/>
  <c r="T14" i="4"/>
  <c r="U14" i="4"/>
  <c r="V14" i="4"/>
  <c r="W14" i="4"/>
  <c r="X14" i="4"/>
  <c r="Y14" i="4"/>
  <c r="Z14" i="4"/>
  <c r="AA14" i="4"/>
  <c r="AB14" i="4"/>
  <c r="AC14" i="4"/>
  <c r="AD14" i="4"/>
  <c r="AE14" i="4"/>
  <c r="AF14" i="4"/>
  <c r="AG14" i="4"/>
  <c r="AH14" i="4"/>
  <c r="AI14" i="4"/>
  <c r="AJ14" i="4"/>
  <c r="AK14" i="4"/>
  <c r="AL14" i="4"/>
  <c r="AM14" i="4"/>
  <c r="AN14" i="4"/>
  <c r="AO14" i="4"/>
  <c r="AP14" i="4"/>
  <c r="AQ14" i="4"/>
  <c r="AR14" i="4"/>
  <c r="AS14" i="4"/>
  <c r="AT14" i="4"/>
  <c r="AU14" i="4"/>
  <c r="AV14" i="4"/>
  <c r="AW14" i="4"/>
  <c r="AX14" i="4"/>
  <c r="AY14" i="4"/>
  <c r="AZ14" i="4"/>
  <c r="BA14" i="4"/>
  <c r="M14" i="4"/>
  <c r="BE287" i="4"/>
  <c r="BD287" i="4"/>
  <c r="BC287" i="4"/>
  <c r="BB287" i="4"/>
  <c r="BA287" i="4"/>
  <c r="AZ287" i="4"/>
  <c r="AY287" i="4"/>
  <c r="AX287" i="4"/>
  <c r="AW287" i="4"/>
  <c r="AV287" i="4"/>
  <c r="AU287" i="4"/>
  <c r="AT287" i="4"/>
  <c r="AS287" i="4"/>
  <c r="AR287" i="4"/>
  <c r="AQ287" i="4"/>
  <c r="AP287" i="4"/>
  <c r="AO287" i="4"/>
  <c r="AN287" i="4"/>
  <c r="AM287" i="4"/>
  <c r="AL287" i="4"/>
  <c r="AK287" i="4"/>
  <c r="AJ287" i="4"/>
  <c r="AI287" i="4"/>
  <c r="AH287" i="4"/>
  <c r="AG287" i="4"/>
  <c r="AF287" i="4"/>
  <c r="AE287" i="4"/>
  <c r="AD287" i="4"/>
  <c r="AC287" i="4"/>
  <c r="AB287" i="4"/>
  <c r="AA287" i="4"/>
  <c r="Z287" i="4"/>
  <c r="Y287" i="4"/>
  <c r="X287" i="4"/>
  <c r="W287" i="4"/>
  <c r="V287" i="4"/>
  <c r="U287" i="4"/>
  <c r="T287" i="4"/>
  <c r="S287" i="4"/>
  <c r="R287" i="4"/>
  <c r="Q287" i="4"/>
  <c r="P287" i="4"/>
  <c r="O287" i="4"/>
  <c r="N287" i="4"/>
  <c r="M287" i="4"/>
  <c r="L287" i="4"/>
  <c r="K287" i="4"/>
  <c r="J287" i="4"/>
  <c r="I287" i="4"/>
  <c r="H287" i="4"/>
  <c r="G287" i="4"/>
  <c r="F287" i="4"/>
  <c r="E287" i="4"/>
  <c r="D287" i="4"/>
  <c r="C287" i="4"/>
  <c r="B287" i="4"/>
  <c r="A286" i="4"/>
  <c r="A285" i="4"/>
  <c r="A284" i="4"/>
  <c r="A283" i="4"/>
  <c r="A282" i="4"/>
  <c r="BE280" i="4"/>
  <c r="BD280" i="4"/>
  <c r="BC280" i="4"/>
  <c r="BB280" i="4"/>
  <c r="BA280" i="4"/>
  <c r="AZ280" i="4"/>
  <c r="AY280" i="4"/>
  <c r="AX280" i="4"/>
  <c r="AW280" i="4"/>
  <c r="AV280" i="4"/>
  <c r="AU280" i="4"/>
  <c r="AT280" i="4"/>
  <c r="AS280" i="4"/>
  <c r="AR280" i="4"/>
  <c r="AQ280" i="4"/>
  <c r="AP280" i="4"/>
  <c r="AO280" i="4"/>
  <c r="AN280" i="4"/>
  <c r="AM280" i="4"/>
  <c r="AL280" i="4"/>
  <c r="AK280" i="4"/>
  <c r="AJ280" i="4"/>
  <c r="AI280" i="4"/>
  <c r="AH280" i="4"/>
  <c r="AG280" i="4"/>
  <c r="AF280" i="4"/>
  <c r="AE280" i="4"/>
  <c r="AD280" i="4"/>
  <c r="AC280" i="4"/>
  <c r="AB280" i="4"/>
  <c r="AA280" i="4"/>
  <c r="Z280" i="4"/>
  <c r="Y280" i="4"/>
  <c r="X280" i="4"/>
  <c r="W280" i="4"/>
  <c r="V280" i="4"/>
  <c r="U280" i="4"/>
  <c r="T280" i="4"/>
  <c r="S280" i="4"/>
  <c r="R280" i="4"/>
  <c r="Q280" i="4"/>
  <c r="P280" i="4"/>
  <c r="O280" i="4"/>
  <c r="N280" i="4"/>
  <c r="M280" i="4"/>
  <c r="L280" i="4"/>
  <c r="K280" i="4"/>
  <c r="J280" i="4"/>
  <c r="I280" i="4"/>
  <c r="H280" i="4"/>
  <c r="G280" i="4"/>
  <c r="F280" i="4"/>
  <c r="E280" i="4"/>
  <c r="D280" i="4"/>
  <c r="C280" i="4"/>
  <c r="B280" i="4"/>
  <c r="A279" i="4"/>
  <c r="A278" i="4"/>
  <c r="A277" i="4"/>
  <c r="A276" i="4"/>
  <c r="A275" i="4"/>
  <c r="BA266" i="4"/>
  <c r="AZ266" i="4"/>
  <c r="AY266" i="4"/>
  <c r="AX266" i="4"/>
  <c r="AW266" i="4"/>
  <c r="AV266" i="4"/>
  <c r="AU266" i="4"/>
  <c r="AT266" i="4"/>
  <c r="AS266" i="4"/>
  <c r="AR266" i="4"/>
  <c r="AQ266" i="4"/>
  <c r="AP266" i="4"/>
  <c r="AO266" i="4"/>
  <c r="AN266" i="4"/>
  <c r="AM266" i="4"/>
  <c r="AL266" i="4"/>
  <c r="AK266" i="4"/>
  <c r="AJ266" i="4"/>
  <c r="AI266" i="4"/>
  <c r="AH266" i="4"/>
  <c r="AG266" i="4"/>
  <c r="AF266" i="4"/>
  <c r="AE266" i="4"/>
  <c r="AD266" i="4"/>
  <c r="AC266" i="4"/>
  <c r="AB266" i="4"/>
  <c r="AA266" i="4"/>
  <c r="Z266" i="4"/>
  <c r="Y266" i="4"/>
  <c r="X266" i="4"/>
  <c r="W266" i="4"/>
  <c r="V266" i="4"/>
  <c r="U266" i="4"/>
  <c r="T266" i="4"/>
  <c r="S266" i="4"/>
  <c r="R266" i="4"/>
  <c r="Q266" i="4"/>
  <c r="P266" i="4"/>
  <c r="O266" i="4"/>
  <c r="N266" i="4"/>
  <c r="M266" i="4"/>
  <c r="L265" i="4"/>
  <c r="L264" i="4"/>
  <c r="L263" i="4"/>
  <c r="L262" i="4"/>
  <c r="L261" i="4"/>
  <c r="BE251" i="4"/>
  <c r="BD251" i="4"/>
  <c r="BC251" i="4"/>
  <c r="BB251" i="4"/>
  <c r="BA251" i="4"/>
  <c r="AZ251" i="4"/>
  <c r="AY251" i="4"/>
  <c r="AX251" i="4"/>
  <c r="AW251" i="4"/>
  <c r="AV251" i="4"/>
  <c r="AU251" i="4"/>
  <c r="AT251" i="4"/>
  <c r="AS251" i="4"/>
  <c r="AR251" i="4"/>
  <c r="AQ251" i="4"/>
  <c r="AP251" i="4"/>
  <c r="AO251" i="4"/>
  <c r="AN251" i="4"/>
  <c r="AM251" i="4"/>
  <c r="AL251" i="4"/>
  <c r="AK251" i="4"/>
  <c r="AJ251" i="4"/>
  <c r="AI251" i="4"/>
  <c r="AH251" i="4"/>
  <c r="AG251" i="4"/>
  <c r="AF251" i="4"/>
  <c r="AE251" i="4"/>
  <c r="AD251" i="4"/>
  <c r="AC251" i="4"/>
  <c r="AB251" i="4"/>
  <c r="AA251" i="4"/>
  <c r="Z251" i="4"/>
  <c r="Y251" i="4"/>
  <c r="X251" i="4"/>
  <c r="W251" i="4"/>
  <c r="V251" i="4"/>
  <c r="U251" i="4"/>
  <c r="T251" i="4"/>
  <c r="S251" i="4"/>
  <c r="R251" i="4"/>
  <c r="Q251" i="4"/>
  <c r="P251" i="4"/>
  <c r="O251" i="4"/>
  <c r="N251" i="4"/>
  <c r="M251" i="4"/>
  <c r="L251" i="4"/>
  <c r="K251" i="4"/>
  <c r="J251" i="4"/>
  <c r="I251" i="4"/>
  <c r="H251" i="4"/>
  <c r="G251" i="4"/>
  <c r="F251" i="4"/>
  <c r="E251" i="4"/>
  <c r="D251" i="4"/>
  <c r="C251" i="4"/>
  <c r="B251" i="4"/>
  <c r="A250" i="4"/>
  <c r="A249" i="4"/>
  <c r="A248" i="4"/>
  <c r="A247" i="4"/>
  <c r="A246" i="4"/>
  <c r="BE244" i="4"/>
  <c r="BD244" i="4"/>
  <c r="BC244" i="4"/>
  <c r="BB244" i="4"/>
  <c r="BA244" i="4"/>
  <c r="AZ244" i="4"/>
  <c r="AY244" i="4"/>
  <c r="AX244" i="4"/>
  <c r="AW244" i="4"/>
  <c r="AV244" i="4"/>
  <c r="AU244" i="4"/>
  <c r="AT244" i="4"/>
  <c r="AS244" i="4"/>
  <c r="AR244" i="4"/>
  <c r="AQ244" i="4"/>
  <c r="AP244" i="4"/>
  <c r="AO244" i="4"/>
  <c r="AN244" i="4"/>
  <c r="AM244" i="4"/>
  <c r="AL244" i="4"/>
  <c r="AK244" i="4"/>
  <c r="AJ244" i="4"/>
  <c r="AI244" i="4"/>
  <c r="AH244" i="4"/>
  <c r="AG244" i="4"/>
  <c r="AF244" i="4"/>
  <c r="AE244" i="4"/>
  <c r="AD244" i="4"/>
  <c r="AC244" i="4"/>
  <c r="AB244" i="4"/>
  <c r="AA244" i="4"/>
  <c r="Z244" i="4"/>
  <c r="Y244" i="4"/>
  <c r="X244" i="4"/>
  <c r="W244" i="4"/>
  <c r="V244" i="4"/>
  <c r="U244" i="4"/>
  <c r="T244" i="4"/>
  <c r="S244" i="4"/>
  <c r="R244" i="4"/>
  <c r="Q244" i="4"/>
  <c r="P244" i="4"/>
  <c r="O244" i="4"/>
  <c r="N244" i="4"/>
  <c r="M244" i="4"/>
  <c r="L244" i="4"/>
  <c r="K244" i="4"/>
  <c r="J244" i="4"/>
  <c r="I244" i="4"/>
  <c r="H244" i="4"/>
  <c r="G244" i="4"/>
  <c r="F244" i="4"/>
  <c r="E244" i="4"/>
  <c r="D244" i="4"/>
  <c r="C244" i="4"/>
  <c r="B244" i="4"/>
  <c r="A243" i="4"/>
  <c r="A242" i="4"/>
  <c r="A241" i="4"/>
  <c r="A240" i="4"/>
  <c r="A239" i="4"/>
  <c r="BA230" i="4"/>
  <c r="AZ230" i="4"/>
  <c r="AY230" i="4"/>
  <c r="AX230" i="4"/>
  <c r="AW230" i="4"/>
  <c r="AV230" i="4"/>
  <c r="AU230" i="4"/>
  <c r="AT230" i="4"/>
  <c r="AS230" i="4"/>
  <c r="AR230" i="4"/>
  <c r="AQ230" i="4"/>
  <c r="AP230" i="4"/>
  <c r="AO230" i="4"/>
  <c r="AN230" i="4"/>
  <c r="AM230" i="4"/>
  <c r="AL230" i="4"/>
  <c r="AK230" i="4"/>
  <c r="AJ230" i="4"/>
  <c r="AI230" i="4"/>
  <c r="AH230" i="4"/>
  <c r="AG230" i="4"/>
  <c r="AF230" i="4"/>
  <c r="AE230" i="4"/>
  <c r="AD230" i="4"/>
  <c r="AC230" i="4"/>
  <c r="AB230" i="4"/>
  <c r="AA230" i="4"/>
  <c r="Z230" i="4"/>
  <c r="Y230" i="4"/>
  <c r="X230" i="4"/>
  <c r="W230" i="4"/>
  <c r="V230" i="4"/>
  <c r="U230" i="4"/>
  <c r="T230" i="4"/>
  <c r="S230" i="4"/>
  <c r="R230" i="4"/>
  <c r="Q230" i="4"/>
  <c r="P230" i="4"/>
  <c r="O230" i="4"/>
  <c r="N230" i="4"/>
  <c r="M230" i="4"/>
  <c r="L229" i="4"/>
  <c r="L228" i="4"/>
  <c r="L227" i="4"/>
  <c r="L226" i="4"/>
  <c r="L225" i="4"/>
  <c r="BE215" i="4"/>
  <c r="BD215" i="4"/>
  <c r="BC215" i="4"/>
  <c r="BB215" i="4"/>
  <c r="BA215" i="4"/>
  <c r="AZ215" i="4"/>
  <c r="AY215" i="4"/>
  <c r="AX215" i="4"/>
  <c r="AW215" i="4"/>
  <c r="AV215" i="4"/>
  <c r="AU215" i="4"/>
  <c r="AT215" i="4"/>
  <c r="AS215" i="4"/>
  <c r="AR215" i="4"/>
  <c r="AQ215" i="4"/>
  <c r="AP215" i="4"/>
  <c r="AO215" i="4"/>
  <c r="AN215" i="4"/>
  <c r="AM215" i="4"/>
  <c r="AL215" i="4"/>
  <c r="AK215" i="4"/>
  <c r="AJ215" i="4"/>
  <c r="AI215" i="4"/>
  <c r="AH215" i="4"/>
  <c r="AG215" i="4"/>
  <c r="AF215" i="4"/>
  <c r="AE215" i="4"/>
  <c r="AD215" i="4"/>
  <c r="AC215" i="4"/>
  <c r="AB215" i="4"/>
  <c r="AA215" i="4"/>
  <c r="Z215" i="4"/>
  <c r="Y215" i="4"/>
  <c r="X215" i="4"/>
  <c r="W215" i="4"/>
  <c r="V215" i="4"/>
  <c r="U215" i="4"/>
  <c r="T215" i="4"/>
  <c r="S215" i="4"/>
  <c r="R215" i="4"/>
  <c r="Q215" i="4"/>
  <c r="P215" i="4"/>
  <c r="O215" i="4"/>
  <c r="N215" i="4"/>
  <c r="M215" i="4"/>
  <c r="L215" i="4"/>
  <c r="K215" i="4"/>
  <c r="J215" i="4"/>
  <c r="I215" i="4"/>
  <c r="H215" i="4"/>
  <c r="G215" i="4"/>
  <c r="F215" i="4"/>
  <c r="E215" i="4"/>
  <c r="D215" i="4"/>
  <c r="C215" i="4"/>
  <c r="B215" i="4"/>
  <c r="A214" i="4"/>
  <c r="A213" i="4"/>
  <c r="A212" i="4"/>
  <c r="A211" i="4"/>
  <c r="A210" i="4"/>
  <c r="BE208" i="4"/>
  <c r="BD208" i="4"/>
  <c r="BC208" i="4"/>
  <c r="BB208" i="4"/>
  <c r="BA208" i="4"/>
  <c r="AZ208" i="4"/>
  <c r="AY208" i="4"/>
  <c r="AX208" i="4"/>
  <c r="AW208" i="4"/>
  <c r="AV208" i="4"/>
  <c r="AU208" i="4"/>
  <c r="AT208" i="4"/>
  <c r="AS208" i="4"/>
  <c r="AR208" i="4"/>
  <c r="AQ208" i="4"/>
  <c r="AP208" i="4"/>
  <c r="AO208" i="4"/>
  <c r="AN208" i="4"/>
  <c r="AM208" i="4"/>
  <c r="AL208" i="4"/>
  <c r="AK208" i="4"/>
  <c r="AJ208" i="4"/>
  <c r="AI208" i="4"/>
  <c r="AH208" i="4"/>
  <c r="AG208" i="4"/>
  <c r="AF208" i="4"/>
  <c r="AE208" i="4"/>
  <c r="AD208" i="4"/>
  <c r="AC208" i="4"/>
  <c r="AB208" i="4"/>
  <c r="AA208" i="4"/>
  <c r="Z208" i="4"/>
  <c r="Y208" i="4"/>
  <c r="X208" i="4"/>
  <c r="W208" i="4"/>
  <c r="V208" i="4"/>
  <c r="U208" i="4"/>
  <c r="T208" i="4"/>
  <c r="S208" i="4"/>
  <c r="R208" i="4"/>
  <c r="Q208" i="4"/>
  <c r="P208" i="4"/>
  <c r="O208" i="4"/>
  <c r="N208" i="4"/>
  <c r="M208" i="4"/>
  <c r="L208" i="4"/>
  <c r="K208" i="4"/>
  <c r="J208" i="4"/>
  <c r="I208" i="4"/>
  <c r="H208" i="4"/>
  <c r="G208" i="4"/>
  <c r="F208" i="4"/>
  <c r="E208" i="4"/>
  <c r="D208" i="4"/>
  <c r="C208" i="4"/>
  <c r="B208" i="4"/>
  <c r="A207" i="4"/>
  <c r="A206" i="4"/>
  <c r="A205" i="4"/>
  <c r="A204" i="4"/>
  <c r="A203" i="4"/>
  <c r="BA194" i="4"/>
  <c r="AZ194" i="4"/>
  <c r="AY194" i="4"/>
  <c r="AX194" i="4"/>
  <c r="AW194" i="4"/>
  <c r="AV194" i="4"/>
  <c r="AU194" i="4"/>
  <c r="AT194" i="4"/>
  <c r="AS194" i="4"/>
  <c r="AR194" i="4"/>
  <c r="AQ194" i="4"/>
  <c r="AP194" i="4"/>
  <c r="AO194" i="4"/>
  <c r="AN194" i="4"/>
  <c r="AM194" i="4"/>
  <c r="AL194" i="4"/>
  <c r="AK194" i="4"/>
  <c r="AJ194" i="4"/>
  <c r="AI194" i="4"/>
  <c r="AH194" i="4"/>
  <c r="AG194" i="4"/>
  <c r="AF194" i="4"/>
  <c r="AE194" i="4"/>
  <c r="AD194" i="4"/>
  <c r="AC194" i="4"/>
  <c r="AB194" i="4"/>
  <c r="AA194" i="4"/>
  <c r="Z194" i="4"/>
  <c r="Y194" i="4"/>
  <c r="X194" i="4"/>
  <c r="W194" i="4"/>
  <c r="V194" i="4"/>
  <c r="U194" i="4"/>
  <c r="T194" i="4"/>
  <c r="S194" i="4"/>
  <c r="R194" i="4"/>
  <c r="Q194" i="4"/>
  <c r="P194" i="4"/>
  <c r="O194" i="4"/>
  <c r="N194" i="4"/>
  <c r="M194" i="4"/>
  <c r="L193" i="4"/>
  <c r="L192" i="4"/>
  <c r="L191" i="4"/>
  <c r="L190" i="4"/>
  <c r="L189" i="4"/>
  <c r="BE179" i="4"/>
  <c r="BD179" i="4"/>
  <c r="BC179" i="4"/>
  <c r="BB179" i="4"/>
  <c r="BA179" i="4"/>
  <c r="AZ179" i="4"/>
  <c r="AY179" i="4"/>
  <c r="AX179" i="4"/>
  <c r="AW179" i="4"/>
  <c r="AV179" i="4"/>
  <c r="AU179" i="4"/>
  <c r="AT179" i="4"/>
  <c r="AS179" i="4"/>
  <c r="AR179" i="4"/>
  <c r="AQ179" i="4"/>
  <c r="AP179" i="4"/>
  <c r="AO179" i="4"/>
  <c r="AN179" i="4"/>
  <c r="AM179" i="4"/>
  <c r="AL179" i="4"/>
  <c r="AK179" i="4"/>
  <c r="AJ179" i="4"/>
  <c r="AI179" i="4"/>
  <c r="AH179" i="4"/>
  <c r="AG179" i="4"/>
  <c r="AF179" i="4"/>
  <c r="AE179" i="4"/>
  <c r="AD179" i="4"/>
  <c r="AC179" i="4"/>
  <c r="AB179" i="4"/>
  <c r="AA179" i="4"/>
  <c r="Z179" i="4"/>
  <c r="Y179" i="4"/>
  <c r="X179" i="4"/>
  <c r="W179" i="4"/>
  <c r="V179" i="4"/>
  <c r="U179" i="4"/>
  <c r="T179" i="4"/>
  <c r="S179" i="4"/>
  <c r="R179" i="4"/>
  <c r="Q179" i="4"/>
  <c r="P179" i="4"/>
  <c r="O179" i="4"/>
  <c r="N179" i="4"/>
  <c r="M179" i="4"/>
  <c r="L179" i="4"/>
  <c r="K179" i="4"/>
  <c r="J179" i="4"/>
  <c r="I179" i="4"/>
  <c r="H179" i="4"/>
  <c r="G179" i="4"/>
  <c r="F179" i="4"/>
  <c r="E179" i="4"/>
  <c r="D179" i="4"/>
  <c r="C179" i="4"/>
  <c r="B179" i="4"/>
  <c r="A178" i="4"/>
  <c r="A177" i="4"/>
  <c r="A176" i="4"/>
  <c r="A175" i="4"/>
  <c r="A174" i="4"/>
  <c r="BE172" i="4"/>
  <c r="BD172" i="4"/>
  <c r="BC172" i="4"/>
  <c r="BB172" i="4"/>
  <c r="BA172" i="4"/>
  <c r="AZ172" i="4"/>
  <c r="AY172" i="4"/>
  <c r="AX172" i="4"/>
  <c r="AW172" i="4"/>
  <c r="AV172" i="4"/>
  <c r="AU172" i="4"/>
  <c r="AT172" i="4"/>
  <c r="AS172" i="4"/>
  <c r="AR172" i="4"/>
  <c r="AQ172" i="4"/>
  <c r="AP172" i="4"/>
  <c r="AO172" i="4"/>
  <c r="AN172" i="4"/>
  <c r="AM172" i="4"/>
  <c r="AL172" i="4"/>
  <c r="AK172" i="4"/>
  <c r="AJ172" i="4"/>
  <c r="AI172" i="4"/>
  <c r="AH172" i="4"/>
  <c r="AG172" i="4"/>
  <c r="AF172" i="4"/>
  <c r="AE172" i="4"/>
  <c r="AD172" i="4"/>
  <c r="AC172" i="4"/>
  <c r="AB172" i="4"/>
  <c r="AA172" i="4"/>
  <c r="Z172" i="4"/>
  <c r="Y172" i="4"/>
  <c r="X172" i="4"/>
  <c r="W172" i="4"/>
  <c r="V172" i="4"/>
  <c r="U172" i="4"/>
  <c r="T172" i="4"/>
  <c r="S172" i="4"/>
  <c r="R172" i="4"/>
  <c r="Q172" i="4"/>
  <c r="P172" i="4"/>
  <c r="O172" i="4"/>
  <c r="N172" i="4"/>
  <c r="M172" i="4"/>
  <c r="L172" i="4"/>
  <c r="K172" i="4"/>
  <c r="J172" i="4"/>
  <c r="I172" i="4"/>
  <c r="H172" i="4"/>
  <c r="G172" i="4"/>
  <c r="F172" i="4"/>
  <c r="E172" i="4"/>
  <c r="D172" i="4"/>
  <c r="C172" i="4"/>
  <c r="B172" i="4"/>
  <c r="A171" i="4"/>
  <c r="A170" i="4"/>
  <c r="A169" i="4"/>
  <c r="A168" i="4"/>
  <c r="A167" i="4"/>
  <c r="BA158" i="4"/>
  <c r="AZ158" i="4"/>
  <c r="AY158" i="4"/>
  <c r="AX158" i="4"/>
  <c r="AW158" i="4"/>
  <c r="AV158" i="4"/>
  <c r="AU158" i="4"/>
  <c r="AT158" i="4"/>
  <c r="AS158" i="4"/>
  <c r="AR158" i="4"/>
  <c r="AQ158" i="4"/>
  <c r="AP158" i="4"/>
  <c r="AO158" i="4"/>
  <c r="AN158" i="4"/>
  <c r="AM158" i="4"/>
  <c r="AL158" i="4"/>
  <c r="AK158" i="4"/>
  <c r="AJ158" i="4"/>
  <c r="AI158" i="4"/>
  <c r="AH158" i="4"/>
  <c r="AG158" i="4"/>
  <c r="AF158" i="4"/>
  <c r="AE158" i="4"/>
  <c r="AD158" i="4"/>
  <c r="AC158" i="4"/>
  <c r="AB158" i="4"/>
  <c r="AA158" i="4"/>
  <c r="Z158" i="4"/>
  <c r="Y158" i="4"/>
  <c r="X158" i="4"/>
  <c r="W158" i="4"/>
  <c r="V158" i="4"/>
  <c r="U158" i="4"/>
  <c r="T158" i="4"/>
  <c r="S158" i="4"/>
  <c r="R158" i="4"/>
  <c r="Q158" i="4"/>
  <c r="P158" i="4"/>
  <c r="O158" i="4"/>
  <c r="N158" i="4"/>
  <c r="L157" i="4"/>
  <c r="L156" i="4"/>
  <c r="L155" i="4"/>
  <c r="L154" i="4"/>
  <c r="L153" i="4"/>
  <c r="BE143" i="4"/>
  <c r="BD143" i="4"/>
  <c r="BC143" i="4"/>
  <c r="BB143" i="4"/>
  <c r="BA143" i="4"/>
  <c r="AZ143" i="4"/>
  <c r="AY143" i="4"/>
  <c r="AX143" i="4"/>
  <c r="AW143" i="4"/>
  <c r="AV143" i="4"/>
  <c r="AU143" i="4"/>
  <c r="AT143" i="4"/>
  <c r="AS143" i="4"/>
  <c r="AR143" i="4"/>
  <c r="AQ143" i="4"/>
  <c r="AP143" i="4"/>
  <c r="AO143" i="4"/>
  <c r="AN143" i="4"/>
  <c r="AM143" i="4"/>
  <c r="AL143" i="4"/>
  <c r="AK143" i="4"/>
  <c r="AJ143" i="4"/>
  <c r="AI143" i="4"/>
  <c r="AH143" i="4"/>
  <c r="AG143" i="4"/>
  <c r="AF143" i="4"/>
  <c r="AE143" i="4"/>
  <c r="AD143" i="4"/>
  <c r="AC143" i="4"/>
  <c r="AB143" i="4"/>
  <c r="AA143" i="4"/>
  <c r="Z143" i="4"/>
  <c r="Y143" i="4"/>
  <c r="X143" i="4"/>
  <c r="W143" i="4"/>
  <c r="V143" i="4"/>
  <c r="U143" i="4"/>
  <c r="T143" i="4"/>
  <c r="S143" i="4"/>
  <c r="R143" i="4"/>
  <c r="Q143" i="4"/>
  <c r="P143" i="4"/>
  <c r="O143" i="4"/>
  <c r="N143" i="4"/>
  <c r="M143" i="4"/>
  <c r="L143" i="4"/>
  <c r="K143" i="4"/>
  <c r="J143" i="4"/>
  <c r="I143" i="4"/>
  <c r="H143" i="4"/>
  <c r="G143" i="4"/>
  <c r="F143" i="4"/>
  <c r="E143" i="4"/>
  <c r="D143" i="4"/>
  <c r="C143" i="4"/>
  <c r="B143" i="4"/>
  <c r="A142" i="4"/>
  <c r="A141" i="4"/>
  <c r="A140" i="4"/>
  <c r="A139" i="4"/>
  <c r="A138" i="4"/>
  <c r="BE136" i="4"/>
  <c r="BD136" i="4"/>
  <c r="BC136" i="4"/>
  <c r="BB136" i="4"/>
  <c r="BA136" i="4"/>
  <c r="AZ136" i="4"/>
  <c r="AY136" i="4"/>
  <c r="AX136" i="4"/>
  <c r="AW136" i="4"/>
  <c r="AV136" i="4"/>
  <c r="AU136" i="4"/>
  <c r="AT136" i="4"/>
  <c r="AS136" i="4"/>
  <c r="AR136" i="4"/>
  <c r="AQ136" i="4"/>
  <c r="AP136" i="4"/>
  <c r="AO136" i="4"/>
  <c r="AN136" i="4"/>
  <c r="AM136" i="4"/>
  <c r="AL136" i="4"/>
  <c r="AK136" i="4"/>
  <c r="AJ136" i="4"/>
  <c r="AI136" i="4"/>
  <c r="AH136" i="4"/>
  <c r="AG136" i="4"/>
  <c r="AF136" i="4"/>
  <c r="AE136" i="4"/>
  <c r="AD136" i="4"/>
  <c r="AC136" i="4"/>
  <c r="AB136" i="4"/>
  <c r="AA136" i="4"/>
  <c r="Z136" i="4"/>
  <c r="Y136" i="4"/>
  <c r="X136" i="4"/>
  <c r="W136" i="4"/>
  <c r="V136" i="4"/>
  <c r="U136" i="4"/>
  <c r="T136" i="4"/>
  <c r="S136" i="4"/>
  <c r="R136" i="4"/>
  <c r="Q136" i="4"/>
  <c r="P136" i="4"/>
  <c r="O136" i="4"/>
  <c r="N136" i="4"/>
  <c r="M136" i="4"/>
  <c r="L136" i="4"/>
  <c r="K136" i="4"/>
  <c r="J136" i="4"/>
  <c r="I136" i="4"/>
  <c r="H136" i="4"/>
  <c r="G136" i="4"/>
  <c r="F136" i="4"/>
  <c r="E136" i="4"/>
  <c r="D136" i="4"/>
  <c r="C136" i="4"/>
  <c r="B136" i="4"/>
  <c r="A135" i="4"/>
  <c r="A134" i="4"/>
  <c r="A133" i="4"/>
  <c r="A132" i="4"/>
  <c r="A131" i="4"/>
  <c r="BE107" i="4"/>
  <c r="BD107" i="4"/>
  <c r="BC107" i="4"/>
  <c r="BB107" i="4"/>
  <c r="BA107" i="4"/>
  <c r="AZ107" i="4"/>
  <c r="AY107" i="4"/>
  <c r="AX107" i="4"/>
  <c r="AW107" i="4"/>
  <c r="AV107" i="4"/>
  <c r="AU107" i="4"/>
  <c r="AT107" i="4"/>
  <c r="AS107" i="4"/>
  <c r="AR107" i="4"/>
  <c r="AQ107" i="4"/>
  <c r="AP107" i="4"/>
  <c r="AO107" i="4"/>
  <c r="AN107" i="4"/>
  <c r="AM107" i="4"/>
  <c r="AL107" i="4"/>
  <c r="AK107" i="4"/>
  <c r="AJ107" i="4"/>
  <c r="AI107" i="4"/>
  <c r="AH107" i="4"/>
  <c r="AG107" i="4"/>
  <c r="AF107" i="4"/>
  <c r="AE107" i="4"/>
  <c r="AD107" i="4"/>
  <c r="AC107" i="4"/>
  <c r="AB107" i="4"/>
  <c r="AA107" i="4"/>
  <c r="Z107" i="4"/>
  <c r="Y107" i="4"/>
  <c r="X107" i="4"/>
  <c r="W107" i="4"/>
  <c r="V107" i="4"/>
  <c r="U107" i="4"/>
  <c r="T107" i="4"/>
  <c r="S107" i="4"/>
  <c r="R107" i="4"/>
  <c r="Q107" i="4"/>
  <c r="P107" i="4"/>
  <c r="O107" i="4"/>
  <c r="N107" i="4"/>
  <c r="M107" i="4"/>
  <c r="L107" i="4"/>
  <c r="K107" i="4"/>
  <c r="J107" i="4"/>
  <c r="I107" i="4"/>
  <c r="H107" i="4"/>
  <c r="G107" i="4"/>
  <c r="F107" i="4"/>
  <c r="E107" i="4"/>
  <c r="D107" i="4"/>
  <c r="C107" i="4"/>
  <c r="B107" i="4"/>
  <c r="A106" i="4"/>
  <c r="A105" i="4"/>
  <c r="A104" i="4"/>
  <c r="A103" i="4"/>
  <c r="A102" i="4"/>
  <c r="BE100" i="4"/>
  <c r="BD100" i="4"/>
  <c r="BC100" i="4"/>
  <c r="BB100" i="4"/>
  <c r="BA100" i="4"/>
  <c r="AZ100" i="4"/>
  <c r="AY100" i="4"/>
  <c r="AX100" i="4"/>
  <c r="AW100" i="4"/>
  <c r="AV100" i="4"/>
  <c r="AU100" i="4"/>
  <c r="AT100" i="4"/>
  <c r="AS100" i="4"/>
  <c r="AR100" i="4"/>
  <c r="AQ100" i="4"/>
  <c r="AP100" i="4"/>
  <c r="AO100" i="4"/>
  <c r="AN100" i="4"/>
  <c r="AM100" i="4"/>
  <c r="AL100" i="4"/>
  <c r="AK100" i="4"/>
  <c r="AJ100" i="4"/>
  <c r="AI100" i="4"/>
  <c r="AH100" i="4"/>
  <c r="AG100" i="4"/>
  <c r="AF100" i="4"/>
  <c r="AE100" i="4"/>
  <c r="AD100" i="4"/>
  <c r="AC100" i="4"/>
  <c r="AB100" i="4"/>
  <c r="AA100" i="4"/>
  <c r="Z100" i="4"/>
  <c r="Y100" i="4"/>
  <c r="X100" i="4"/>
  <c r="W100" i="4"/>
  <c r="V100" i="4"/>
  <c r="U100" i="4"/>
  <c r="T100" i="4"/>
  <c r="S100" i="4"/>
  <c r="R100" i="4"/>
  <c r="Q100" i="4"/>
  <c r="P100" i="4"/>
  <c r="O100" i="4"/>
  <c r="N100" i="4"/>
  <c r="M100" i="4"/>
  <c r="L100" i="4"/>
  <c r="K100" i="4"/>
  <c r="J100" i="4"/>
  <c r="I100" i="4"/>
  <c r="H100" i="4"/>
  <c r="G100" i="4"/>
  <c r="F100" i="4"/>
  <c r="E100" i="4"/>
  <c r="D100" i="4"/>
  <c r="C100" i="4"/>
  <c r="B100" i="4"/>
  <c r="A99" i="4"/>
  <c r="A98" i="4"/>
  <c r="A97" i="4"/>
  <c r="A96" i="4"/>
  <c r="A95" i="4"/>
  <c r="BE71" i="4"/>
  <c r="BD71" i="4"/>
  <c r="BC71" i="4"/>
  <c r="BB71" i="4"/>
  <c r="BA71" i="4"/>
  <c r="AZ71" i="4"/>
  <c r="AY71" i="4"/>
  <c r="AX71" i="4"/>
  <c r="AW71" i="4"/>
  <c r="AV71" i="4"/>
  <c r="AU71" i="4"/>
  <c r="AT71" i="4"/>
  <c r="AS71" i="4"/>
  <c r="AR71" i="4"/>
  <c r="AQ71" i="4"/>
  <c r="AP71" i="4"/>
  <c r="AO71" i="4"/>
  <c r="AN71" i="4"/>
  <c r="AM71" i="4"/>
  <c r="AL71" i="4"/>
  <c r="AK71" i="4"/>
  <c r="AJ71" i="4"/>
  <c r="AI71" i="4"/>
  <c r="AH71" i="4"/>
  <c r="AG71" i="4"/>
  <c r="AF71" i="4"/>
  <c r="AE71" i="4"/>
  <c r="AD71" i="4"/>
  <c r="AC71" i="4"/>
  <c r="AB71" i="4"/>
  <c r="AA71" i="4"/>
  <c r="Z71" i="4"/>
  <c r="Y71" i="4"/>
  <c r="X71" i="4"/>
  <c r="W71" i="4"/>
  <c r="V71" i="4"/>
  <c r="U71" i="4"/>
  <c r="T71" i="4"/>
  <c r="S71" i="4"/>
  <c r="R71" i="4"/>
  <c r="Q71" i="4"/>
  <c r="P71" i="4"/>
  <c r="O71" i="4"/>
  <c r="N71" i="4"/>
  <c r="M71" i="4"/>
  <c r="L71" i="4"/>
  <c r="K71" i="4"/>
  <c r="J71" i="4"/>
  <c r="I71" i="4"/>
  <c r="H71" i="4"/>
  <c r="G71" i="4"/>
  <c r="F71" i="4"/>
  <c r="E71" i="4"/>
  <c r="D71" i="4"/>
  <c r="C71" i="4"/>
  <c r="B71" i="4"/>
  <c r="A70" i="4"/>
  <c r="A69" i="4"/>
  <c r="A68" i="4"/>
  <c r="A67" i="4"/>
  <c r="A66" i="4"/>
  <c r="BE64" i="4"/>
  <c r="BD64" i="4"/>
  <c r="BC64" i="4"/>
  <c r="BB64" i="4"/>
  <c r="BA64" i="4"/>
  <c r="AZ64" i="4"/>
  <c r="AY64" i="4"/>
  <c r="AX64" i="4"/>
  <c r="AW64" i="4"/>
  <c r="AV64" i="4"/>
  <c r="AU64" i="4"/>
  <c r="AT64" i="4"/>
  <c r="AS64" i="4"/>
  <c r="AR64" i="4"/>
  <c r="AQ64" i="4"/>
  <c r="AP64" i="4"/>
  <c r="AO64" i="4"/>
  <c r="AN64" i="4"/>
  <c r="AM64" i="4"/>
  <c r="AL64" i="4"/>
  <c r="AK64" i="4"/>
  <c r="AJ64" i="4"/>
  <c r="AI64" i="4"/>
  <c r="AH64" i="4"/>
  <c r="AG64" i="4"/>
  <c r="AF64" i="4"/>
  <c r="AE64" i="4"/>
  <c r="AD64" i="4"/>
  <c r="AC64" i="4"/>
  <c r="AB64" i="4"/>
  <c r="AA64" i="4"/>
  <c r="Z64" i="4"/>
  <c r="Y64" i="4"/>
  <c r="X64" i="4"/>
  <c r="W64" i="4"/>
  <c r="V64" i="4"/>
  <c r="U64" i="4"/>
  <c r="T64" i="4"/>
  <c r="S64" i="4"/>
  <c r="R64" i="4"/>
  <c r="Q64" i="4"/>
  <c r="P64" i="4"/>
  <c r="O64" i="4"/>
  <c r="N64" i="4"/>
  <c r="M64" i="4"/>
  <c r="L64" i="4"/>
  <c r="K64" i="4"/>
  <c r="J64" i="4"/>
  <c r="I64" i="4"/>
  <c r="H64" i="4"/>
  <c r="G64" i="4"/>
  <c r="F64" i="4"/>
  <c r="E64" i="4"/>
  <c r="D64" i="4"/>
  <c r="C64" i="4"/>
  <c r="B64" i="4"/>
  <c r="A63" i="4"/>
  <c r="A62" i="4"/>
  <c r="A61" i="4"/>
  <c r="A60" i="4"/>
  <c r="A59" i="4"/>
  <c r="A34" i="4"/>
  <c r="A33" i="4"/>
  <c r="A32" i="4"/>
  <c r="A31" i="4"/>
  <c r="A30" i="4"/>
  <c r="A27" i="4"/>
  <c r="A26" i="4"/>
  <c r="A25" i="4"/>
  <c r="A24" i="4"/>
  <c r="A23" i="4"/>
  <c r="BE35" i="4"/>
  <c r="BD35" i="4"/>
  <c r="BC35" i="4"/>
  <c r="BB35" i="4"/>
  <c r="BA35" i="4"/>
  <c r="AZ35" i="4"/>
  <c r="AY35" i="4"/>
  <c r="AX35" i="4"/>
  <c r="AW35" i="4"/>
  <c r="AV35" i="4"/>
  <c r="AU35" i="4"/>
  <c r="AT35" i="4"/>
  <c r="AS35" i="4"/>
  <c r="AR35" i="4"/>
  <c r="AQ35" i="4"/>
  <c r="AP35" i="4"/>
  <c r="AO35" i="4"/>
  <c r="AN35" i="4"/>
  <c r="AM35" i="4"/>
  <c r="AL35" i="4"/>
  <c r="AK35" i="4"/>
  <c r="AJ35" i="4"/>
  <c r="AI35" i="4"/>
  <c r="AH35" i="4"/>
  <c r="AG35" i="4"/>
  <c r="AF35" i="4"/>
  <c r="AE35" i="4"/>
  <c r="AD35" i="4"/>
  <c r="AC35" i="4"/>
  <c r="AB35" i="4"/>
  <c r="AA35" i="4"/>
  <c r="Z35" i="4"/>
  <c r="Y35" i="4"/>
  <c r="X35" i="4"/>
  <c r="W35" i="4"/>
  <c r="V35" i="4"/>
  <c r="U35" i="4"/>
  <c r="T35" i="4"/>
  <c r="S35" i="4"/>
  <c r="R35" i="4"/>
  <c r="Q35" i="4"/>
  <c r="P35" i="4"/>
  <c r="O35" i="4"/>
  <c r="N35" i="4"/>
  <c r="M35" i="4"/>
  <c r="L35" i="4"/>
  <c r="K35" i="4"/>
  <c r="J35" i="4"/>
  <c r="I35" i="4"/>
  <c r="H35" i="4"/>
  <c r="G35" i="4"/>
  <c r="F35" i="4"/>
  <c r="E35" i="4"/>
  <c r="D35" i="4"/>
  <c r="C35" i="4"/>
  <c r="B35" i="4"/>
  <c r="BT431" i="9"/>
  <c r="BT430" i="9"/>
  <c r="BU430" i="9"/>
  <c r="BV430" i="9"/>
  <c r="BW430" i="9"/>
  <c r="BU431" i="9"/>
  <c r="BV431" i="9"/>
  <c r="BW431" i="9"/>
  <c r="V429" i="9"/>
  <c r="AH429" i="9"/>
  <c r="V428" i="9"/>
  <c r="AH428" i="9"/>
  <c r="V427" i="9"/>
  <c r="AH427" i="9"/>
  <c r="V426" i="9"/>
  <c r="AH426" i="9"/>
  <c r="V425" i="9"/>
  <c r="AH425" i="9"/>
  <c r="V424" i="9"/>
  <c r="AH424" i="9"/>
  <c r="V423" i="9"/>
  <c r="AH423" i="9"/>
  <c r="V422" i="9"/>
  <c r="GD387" i="9"/>
  <c r="GC387" i="9"/>
  <c r="GB387" i="9"/>
  <c r="FZ387" i="9"/>
  <c r="FY387" i="9"/>
  <c r="FX387" i="9"/>
  <c r="FV387" i="9"/>
  <c r="FT387" i="9"/>
  <c r="FR387" i="9"/>
  <c r="FQ387" i="9"/>
  <c r="FP387" i="9"/>
  <c r="FN387" i="9"/>
  <c r="FM387" i="9"/>
  <c r="FL387" i="9"/>
  <c r="FJ387" i="9"/>
  <c r="FI387" i="9"/>
  <c r="FH387" i="9"/>
  <c r="FF387" i="9"/>
  <c r="FE387" i="9"/>
  <c r="FD387" i="9"/>
  <c r="FC387" i="9"/>
  <c r="FA387" i="9"/>
  <c r="EZ387" i="9"/>
  <c r="EY387" i="9"/>
  <c r="EX387" i="9"/>
  <c r="EW387" i="9"/>
  <c r="EV387" i="9"/>
  <c r="EU387" i="9"/>
  <c r="ET387" i="9"/>
  <c r="ES387" i="9"/>
  <c r="EQ387" i="9"/>
  <c r="EO387" i="9"/>
  <c r="EN387" i="9"/>
  <c r="EM387" i="9"/>
  <c r="EL387" i="9"/>
  <c r="EK387" i="9"/>
  <c r="EJ387" i="9"/>
  <c r="EI387" i="9"/>
  <c r="EH387" i="9"/>
  <c r="EG387" i="9"/>
  <c r="EF387" i="9"/>
  <c r="EE387" i="9"/>
  <c r="ED387" i="9"/>
  <c r="EC387" i="9"/>
  <c r="EB387" i="9"/>
  <c r="EA387" i="9"/>
  <c r="DZ387" i="9"/>
  <c r="DY387" i="9"/>
  <c r="DX387" i="9"/>
  <c r="DW387" i="9"/>
  <c r="DV387" i="9"/>
  <c r="DU387" i="9"/>
  <c r="DT387" i="9"/>
  <c r="DR387" i="9"/>
  <c r="DQ387" i="9"/>
  <c r="DP387" i="9"/>
  <c r="DO387" i="9"/>
  <c r="DN387" i="9"/>
  <c r="DM387" i="9"/>
  <c r="DL387" i="9"/>
  <c r="DK387" i="9"/>
  <c r="DJ387" i="9"/>
  <c r="DH387" i="9"/>
  <c r="DF387" i="9"/>
  <c r="DE387" i="9"/>
  <c r="DD387" i="9"/>
  <c r="DC387" i="9"/>
  <c r="DB387" i="9"/>
  <c r="DA387" i="9"/>
  <c r="CZ387" i="9"/>
  <c r="CY387" i="9"/>
  <c r="CX387" i="9"/>
  <c r="CW387" i="9"/>
  <c r="CV387" i="9"/>
  <c r="CU387" i="9"/>
  <c r="CT387" i="9"/>
  <c r="CS387" i="9"/>
  <c r="CR387" i="9"/>
  <c r="CQ387" i="9"/>
  <c r="CP387" i="9"/>
  <c r="CO387" i="9"/>
  <c r="CN387" i="9"/>
  <c r="CM387" i="9"/>
  <c r="CL387" i="9"/>
  <c r="CK387" i="9"/>
  <c r="CI387" i="9"/>
  <c r="CH387" i="9"/>
  <c r="CG387" i="9"/>
  <c r="CF387" i="9"/>
  <c r="CE387" i="9"/>
  <c r="CD387" i="9"/>
  <c r="CC387" i="9"/>
  <c r="CB387" i="9"/>
  <c r="CA387" i="9"/>
  <c r="BZ387" i="9"/>
  <c r="BY387" i="9"/>
  <c r="BW387" i="9"/>
  <c r="BV387" i="9"/>
  <c r="BU387" i="9"/>
  <c r="BT387" i="9"/>
  <c r="BS387" i="9"/>
  <c r="BR387" i="9"/>
  <c r="BQ387" i="9"/>
  <c r="BP387" i="9"/>
  <c r="BO387" i="9"/>
  <c r="BN387" i="9"/>
  <c r="BM387" i="9"/>
  <c r="BL387" i="9"/>
  <c r="BK387" i="9"/>
  <c r="BJ387" i="9"/>
  <c r="BI387" i="9"/>
  <c r="BH387" i="9"/>
  <c r="BG387" i="9"/>
  <c r="BF387" i="9"/>
  <c r="BE387" i="9"/>
  <c r="GD386" i="9"/>
  <c r="GC386" i="9"/>
  <c r="GB386" i="9"/>
  <c r="FZ386" i="9"/>
  <c r="FY386" i="9"/>
  <c r="FX386" i="9"/>
  <c r="FV386" i="9"/>
  <c r="FU386" i="9"/>
  <c r="FT386" i="9"/>
  <c r="FR386" i="9"/>
  <c r="FQ386" i="9"/>
  <c r="FP386" i="9"/>
  <c r="FN386" i="9"/>
  <c r="FM386" i="9"/>
  <c r="FL386" i="9"/>
  <c r="FJ386" i="9"/>
  <c r="FI386" i="9"/>
  <c r="FH386" i="9"/>
  <c r="FF386" i="9"/>
  <c r="EP386" i="9"/>
  <c r="GA387" i="9" s="1"/>
  <c r="DI387" i="9"/>
  <c r="DG386" i="9"/>
  <c r="BX386" i="9"/>
  <c r="BD386" i="9"/>
  <c r="L386" i="9"/>
  <c r="GD385" i="9"/>
  <c r="GC385" i="9"/>
  <c r="GB385" i="9"/>
  <c r="FZ385" i="9"/>
  <c r="FY385" i="9"/>
  <c r="FX385" i="9"/>
  <c r="FV385" i="9"/>
  <c r="FU385" i="9"/>
  <c r="FT385" i="9"/>
  <c r="FR385" i="9"/>
  <c r="FQ385" i="9"/>
  <c r="FP385" i="9"/>
  <c r="FN385" i="9"/>
  <c r="FM385" i="9"/>
  <c r="FL385" i="9"/>
  <c r="FJ385" i="9"/>
  <c r="FI385" i="9"/>
  <c r="FH385" i="9"/>
  <c r="FF385" i="9"/>
  <c r="EP385" i="9"/>
  <c r="GA386" i="9" s="1"/>
  <c r="DG385" i="9"/>
  <c r="FS386" i="9" s="1"/>
  <c r="BX385" i="9"/>
  <c r="BD385" i="9"/>
  <c r="L385" i="9"/>
  <c r="GD384" i="9"/>
  <c r="GC384" i="9"/>
  <c r="GB384" i="9"/>
  <c r="FZ384" i="9"/>
  <c r="FY384" i="9"/>
  <c r="FX384" i="9"/>
  <c r="FV384" i="9"/>
  <c r="FU384" i="9"/>
  <c r="FT384" i="9"/>
  <c r="FR384" i="9"/>
  <c r="FQ384" i="9"/>
  <c r="FP384" i="9"/>
  <c r="FN384" i="9"/>
  <c r="FM384" i="9"/>
  <c r="FL384" i="9"/>
  <c r="FJ384" i="9"/>
  <c r="FI384" i="9"/>
  <c r="FH384" i="9"/>
  <c r="FF384" i="9"/>
  <c r="EP384" i="9"/>
  <c r="GA385" i="9" s="1"/>
  <c r="DG384" i="9"/>
  <c r="FS385" i="9" s="1"/>
  <c r="BX384" i="9"/>
  <c r="CJ384" i="9" s="1"/>
  <c r="BD384" i="9"/>
  <c r="L384" i="9"/>
  <c r="EP383" i="9"/>
  <c r="DG383" i="9"/>
  <c r="FS384" i="9" s="1"/>
  <c r="BX383" i="9"/>
  <c r="BD383" i="9"/>
  <c r="L383" i="9"/>
  <c r="FX380" i="9"/>
  <c r="FW380" i="9"/>
  <c r="FT380" i="9"/>
  <c r="FQ380" i="9"/>
  <c r="FP380" i="9"/>
  <c r="FM380" i="9"/>
  <c r="FL380" i="9"/>
  <c r="FI380" i="9"/>
  <c r="FH380" i="9"/>
  <c r="FE380" i="9"/>
  <c r="FD380" i="9"/>
  <c r="FC380" i="9"/>
  <c r="FA380" i="9"/>
  <c r="EZ380" i="9"/>
  <c r="EY380" i="9"/>
  <c r="EX380" i="9"/>
  <c r="EW380" i="9"/>
  <c r="EV380" i="9"/>
  <c r="EU380" i="9"/>
  <c r="ET380" i="9"/>
  <c r="ES380" i="9"/>
  <c r="EQ380" i="9"/>
  <c r="EO380" i="9"/>
  <c r="EN380" i="9"/>
  <c r="EM380" i="9"/>
  <c r="EL380" i="9"/>
  <c r="EK380" i="9"/>
  <c r="EJ380" i="9"/>
  <c r="EI380" i="9"/>
  <c r="EH380" i="9"/>
  <c r="EG380" i="9"/>
  <c r="EF380" i="9"/>
  <c r="EE380" i="9"/>
  <c r="ED380" i="9"/>
  <c r="EC380" i="9"/>
  <c r="EB380" i="9"/>
  <c r="EA380" i="9"/>
  <c r="DZ380" i="9"/>
  <c r="DY380" i="9"/>
  <c r="DX380" i="9"/>
  <c r="DW380" i="9"/>
  <c r="DV380" i="9"/>
  <c r="DU380" i="9"/>
  <c r="DT380" i="9"/>
  <c r="DR380" i="9"/>
  <c r="DQ380" i="9"/>
  <c r="DP380" i="9"/>
  <c r="DO380" i="9"/>
  <c r="DN380" i="9"/>
  <c r="DM380" i="9"/>
  <c r="DL380" i="9"/>
  <c r="DK380" i="9"/>
  <c r="DJ380" i="9"/>
  <c r="DH380" i="9"/>
  <c r="DF380" i="9"/>
  <c r="DE380" i="9"/>
  <c r="DD380" i="9"/>
  <c r="DC380" i="9"/>
  <c r="DB380" i="9"/>
  <c r="DA380" i="9"/>
  <c r="CZ380" i="9"/>
  <c r="CY380" i="9"/>
  <c r="CX380" i="9"/>
  <c r="CW380" i="9"/>
  <c r="CV380" i="9"/>
  <c r="CU380" i="9"/>
  <c r="CT380" i="9"/>
  <c r="CS380" i="9"/>
  <c r="CR380" i="9"/>
  <c r="CQ380" i="9"/>
  <c r="CP380" i="9"/>
  <c r="CO380" i="9"/>
  <c r="CN380" i="9"/>
  <c r="CM380" i="9"/>
  <c r="CL380" i="9"/>
  <c r="CK380" i="9"/>
  <c r="CI380" i="9"/>
  <c r="CH380" i="9"/>
  <c r="CG380" i="9"/>
  <c r="CF380" i="9"/>
  <c r="CE380" i="9"/>
  <c r="CD380" i="9"/>
  <c r="CC380" i="9"/>
  <c r="CB380" i="9"/>
  <c r="CA380" i="9"/>
  <c r="BZ380" i="9"/>
  <c r="BY380" i="9"/>
  <c r="BW380" i="9"/>
  <c r="BV380" i="9"/>
  <c r="BU380" i="9"/>
  <c r="BT380" i="9"/>
  <c r="BS380" i="9"/>
  <c r="BR380" i="9"/>
  <c r="BQ380" i="9"/>
  <c r="BP380" i="9"/>
  <c r="BO380" i="9"/>
  <c r="BN380" i="9"/>
  <c r="BM380" i="9"/>
  <c r="BL380" i="9"/>
  <c r="BK380" i="9"/>
  <c r="BJ380" i="9"/>
  <c r="BI380" i="9"/>
  <c r="BH380" i="9"/>
  <c r="BG380" i="9"/>
  <c r="BF380" i="9"/>
  <c r="BE380" i="9"/>
  <c r="BA380" i="9"/>
  <c r="AY380" i="9"/>
  <c r="AX380" i="9"/>
  <c r="AU380" i="9"/>
  <c r="AB380" i="9"/>
  <c r="AA380" i="9"/>
  <c r="Y380" i="9"/>
  <c r="X380" i="9"/>
  <c r="W380" i="9"/>
  <c r="U380" i="9"/>
  <c r="T380" i="9"/>
  <c r="S380" i="9"/>
  <c r="R380" i="9"/>
  <c r="Q380" i="9"/>
  <c r="P380" i="9"/>
  <c r="O380" i="9"/>
  <c r="N380" i="9"/>
  <c r="M380" i="9"/>
  <c r="GB379" i="9"/>
  <c r="GA379" i="9"/>
  <c r="FV379" i="9"/>
  <c r="FY379" i="9" s="1"/>
  <c r="FK379" i="9"/>
  <c r="FN379" i="9" s="1"/>
  <c r="FF379" i="9"/>
  <c r="EP379" i="9"/>
  <c r="FW387" i="9" s="1"/>
  <c r="DG379" i="9"/>
  <c r="FK387" i="9" s="1"/>
  <c r="BX379" i="9"/>
  <c r="FG387" i="9" s="1"/>
  <c r="BD379" i="9"/>
  <c r="AW379" i="9"/>
  <c r="FS379" i="9" s="1"/>
  <c r="FU379" i="9" s="1"/>
  <c r="AV379" i="9"/>
  <c r="FO379" i="9" s="1"/>
  <c r="FR379" i="9" s="1"/>
  <c r="AS379" i="9"/>
  <c r="AQ379" i="9"/>
  <c r="AP379" i="9"/>
  <c r="AO379" i="9"/>
  <c r="AM379" i="9"/>
  <c r="AL379" i="9"/>
  <c r="AK379" i="9"/>
  <c r="AJ379" i="9"/>
  <c r="AI379" i="9"/>
  <c r="AG379" i="9"/>
  <c r="AE379" i="9"/>
  <c r="AD379" i="9"/>
  <c r="AC379" i="9"/>
  <c r="Z379" i="9"/>
  <c r="L379" i="9"/>
  <c r="B379" i="9" a="1"/>
  <c r="B379" i="9" s="1"/>
  <c r="GB378" i="9"/>
  <c r="GA378" i="9"/>
  <c r="FV378" i="9"/>
  <c r="FK378" i="9"/>
  <c r="FN378" i="9" s="1"/>
  <c r="FF378" i="9"/>
  <c r="EP378" i="9"/>
  <c r="FW386" i="9" s="1"/>
  <c r="DG378" i="9"/>
  <c r="FK386" i="9" s="1"/>
  <c r="BX378" i="9"/>
  <c r="FG386" i="9" s="1"/>
  <c r="BD378" i="9"/>
  <c r="AW378" i="9"/>
  <c r="FS378" i="9" s="1"/>
  <c r="FU378" i="9" s="1"/>
  <c r="AV378" i="9"/>
  <c r="FO378" i="9" s="1"/>
  <c r="FR378" i="9" s="1"/>
  <c r="AS378" i="9"/>
  <c r="AQ378" i="9"/>
  <c r="AP378" i="9"/>
  <c r="AO378" i="9"/>
  <c r="AM378" i="9"/>
  <c r="AL378" i="9"/>
  <c r="AK378" i="9"/>
  <c r="AJ378" i="9"/>
  <c r="AI378" i="9"/>
  <c r="AH378" i="9"/>
  <c r="AG378" i="9"/>
  <c r="AE378" i="9"/>
  <c r="AD378" i="9"/>
  <c r="AC378" i="9"/>
  <c r="Z378" i="9"/>
  <c r="L378" i="9"/>
  <c r="B378" i="9" a="1"/>
  <c r="B378" i="9" s="1"/>
  <c r="GB377" i="9"/>
  <c r="GA377" i="9"/>
  <c r="FV377" i="9"/>
  <c r="FK377" i="9"/>
  <c r="FN377" i="9" s="1"/>
  <c r="FF377" i="9"/>
  <c r="EP377" i="9"/>
  <c r="FB377" i="9" s="1"/>
  <c r="DG377" i="9"/>
  <c r="FK385" i="9" s="1"/>
  <c r="BX377" i="9"/>
  <c r="CJ377" i="9" s="1"/>
  <c r="BD377" i="9"/>
  <c r="AW377" i="9"/>
  <c r="FS377" i="9" s="1"/>
  <c r="FU377" i="9" s="1"/>
  <c r="AV377" i="9"/>
  <c r="FO377" i="9" s="1"/>
  <c r="FR377" i="9" s="1"/>
  <c r="AS377" i="9"/>
  <c r="AQ377" i="9"/>
  <c r="AP377" i="9"/>
  <c r="AO377" i="9"/>
  <c r="AM377" i="9"/>
  <c r="AL377" i="9"/>
  <c r="AK377" i="9"/>
  <c r="AJ377" i="9"/>
  <c r="AI377" i="9"/>
  <c r="AH377" i="9"/>
  <c r="AG377" i="9"/>
  <c r="AE377" i="9"/>
  <c r="AD377" i="9"/>
  <c r="AC377" i="9"/>
  <c r="Z377" i="9"/>
  <c r="L377" i="9"/>
  <c r="B377" i="9" a="1"/>
  <c r="B377" i="9" s="1"/>
  <c r="GB376" i="9"/>
  <c r="GA376" i="9"/>
  <c r="FV376" i="9"/>
  <c r="FK376" i="9"/>
  <c r="FN376" i="9" s="1"/>
  <c r="FF376" i="9"/>
  <c r="EP376" i="9"/>
  <c r="FB376" i="9" s="1"/>
  <c r="DG376" i="9"/>
  <c r="FK384" i="9" s="1"/>
  <c r="BX376" i="9"/>
  <c r="CJ376" i="9" s="1"/>
  <c r="BD376" i="9"/>
  <c r="AW376" i="9"/>
  <c r="AV376" i="9"/>
  <c r="FO376" i="9" s="1"/>
  <c r="AS376" i="9"/>
  <c r="AQ376" i="9"/>
  <c r="AP376" i="9"/>
  <c r="AO376" i="9"/>
  <c r="AM376" i="9"/>
  <c r="AL376" i="9"/>
  <c r="AK376" i="9"/>
  <c r="AJ376" i="9"/>
  <c r="AI376" i="9"/>
  <c r="AH376" i="9"/>
  <c r="AG376" i="9"/>
  <c r="AE376" i="9"/>
  <c r="AD376" i="9"/>
  <c r="AC376" i="9"/>
  <c r="Z376" i="9"/>
  <c r="L376" i="9"/>
  <c r="I376" i="9" a="1"/>
  <c r="I376" i="9" s="1"/>
  <c r="H376" i="9" a="1"/>
  <c r="H376" i="9" s="1"/>
  <c r="B376" i="9" a="1"/>
  <c r="B376" i="9" s="1"/>
  <c r="GD375" i="9"/>
  <c r="I375" i="9" a="1"/>
  <c r="I375" i="9" s="1"/>
  <c r="H375" i="9" a="1"/>
  <c r="H375" i="9" s="1"/>
  <c r="B375" i="9" a="1"/>
  <c r="B375" i="9" s="1"/>
  <c r="GD374" i="9"/>
  <c r="I374" i="9" a="1"/>
  <c r="I374" i="9" s="1"/>
  <c r="H374" i="9" a="1"/>
  <c r="H374" i="9" s="1"/>
  <c r="B374" i="9" a="1"/>
  <c r="B374" i="9" s="1"/>
  <c r="GD371" i="9"/>
  <c r="GC371" i="9"/>
  <c r="GB371" i="9"/>
  <c r="FZ371" i="9"/>
  <c r="FY371" i="9"/>
  <c r="FX371" i="9"/>
  <c r="FV371" i="9"/>
  <c r="FT371" i="9"/>
  <c r="FR371" i="9"/>
  <c r="FQ371" i="9"/>
  <c r="FP371" i="9"/>
  <c r="FN371" i="9"/>
  <c r="FM371" i="9"/>
  <c r="FL371" i="9"/>
  <c r="FJ371" i="9"/>
  <c r="FI371" i="9"/>
  <c r="FH371" i="9"/>
  <c r="FF371" i="9"/>
  <c r="FE371" i="9"/>
  <c r="FD371" i="9"/>
  <c r="FC371" i="9"/>
  <c r="FA371" i="9"/>
  <c r="EZ371" i="9"/>
  <c r="EY371" i="9"/>
  <c r="EX371" i="9"/>
  <c r="EW371" i="9"/>
  <c r="EV371" i="9"/>
  <c r="EU371" i="9"/>
  <c r="ET371" i="9"/>
  <c r="ES371" i="9"/>
  <c r="EQ371" i="9"/>
  <c r="EO371" i="9"/>
  <c r="EN371" i="9"/>
  <c r="EM371" i="9"/>
  <c r="EL371" i="9"/>
  <c r="EK371" i="9"/>
  <c r="EJ371" i="9"/>
  <c r="EI371" i="9"/>
  <c r="EH371" i="9"/>
  <c r="EG371" i="9"/>
  <c r="EF371" i="9"/>
  <c r="EE371" i="9"/>
  <c r="ED371" i="9"/>
  <c r="EC371" i="9"/>
  <c r="EB371" i="9"/>
  <c r="EA371" i="9"/>
  <c r="DZ371" i="9"/>
  <c r="DY371" i="9"/>
  <c r="DX371" i="9"/>
  <c r="DW371" i="9"/>
  <c r="DV371" i="9"/>
  <c r="DU371" i="9"/>
  <c r="DT371" i="9"/>
  <c r="DR371" i="9"/>
  <c r="DQ371" i="9"/>
  <c r="DP371" i="9"/>
  <c r="DO371" i="9"/>
  <c r="DN371" i="9"/>
  <c r="DM371" i="9"/>
  <c r="DL371" i="9"/>
  <c r="DK371" i="9"/>
  <c r="DJ371" i="9"/>
  <c r="DH371" i="9"/>
  <c r="DF371" i="9"/>
  <c r="DE371" i="9"/>
  <c r="DD371" i="9"/>
  <c r="DC371" i="9"/>
  <c r="DB371" i="9"/>
  <c r="DA371" i="9"/>
  <c r="CZ371" i="9"/>
  <c r="CY371" i="9"/>
  <c r="CX371" i="9"/>
  <c r="CW371" i="9"/>
  <c r="CV371" i="9"/>
  <c r="CU371" i="9"/>
  <c r="CT371" i="9"/>
  <c r="CS371" i="9"/>
  <c r="CR371" i="9"/>
  <c r="CQ371" i="9"/>
  <c r="CP371" i="9"/>
  <c r="CO371" i="9"/>
  <c r="CN371" i="9"/>
  <c r="CM371" i="9"/>
  <c r="CL371" i="9"/>
  <c r="CK371" i="9"/>
  <c r="CI371" i="9"/>
  <c r="CH371" i="9"/>
  <c r="CG371" i="9"/>
  <c r="CF371" i="9"/>
  <c r="CE371" i="9"/>
  <c r="CD371" i="9"/>
  <c r="CC371" i="9"/>
  <c r="CB371" i="9"/>
  <c r="CA371" i="9"/>
  <c r="BZ371" i="9"/>
  <c r="BY371" i="9"/>
  <c r="BW371" i="9"/>
  <c r="BV371" i="9"/>
  <c r="BU371" i="9"/>
  <c r="BT371" i="9"/>
  <c r="BS371" i="9"/>
  <c r="BR371" i="9"/>
  <c r="BQ371" i="9"/>
  <c r="BP371" i="9"/>
  <c r="BO371" i="9"/>
  <c r="BN371" i="9"/>
  <c r="BM371" i="9"/>
  <c r="BL371" i="9"/>
  <c r="BK371" i="9"/>
  <c r="BJ371" i="9"/>
  <c r="BI371" i="9"/>
  <c r="BH371" i="9"/>
  <c r="BG371" i="9"/>
  <c r="BF371" i="9"/>
  <c r="BE371" i="9"/>
  <c r="GD370" i="9"/>
  <c r="GC370" i="9"/>
  <c r="GB370" i="9"/>
  <c r="FZ370" i="9"/>
  <c r="FY370" i="9"/>
  <c r="FX370" i="9"/>
  <c r="FV370" i="9"/>
  <c r="FU370" i="9"/>
  <c r="FT370" i="9"/>
  <c r="FR370" i="9"/>
  <c r="FQ370" i="9"/>
  <c r="FP370" i="9"/>
  <c r="FN370" i="9"/>
  <c r="FM370" i="9"/>
  <c r="FL370" i="9"/>
  <c r="FJ370" i="9"/>
  <c r="FI370" i="9"/>
  <c r="FH370" i="9"/>
  <c r="FF370" i="9"/>
  <c r="EP370" i="9"/>
  <c r="GA371" i="9" s="1"/>
  <c r="DI371" i="9"/>
  <c r="DG370" i="9"/>
  <c r="FS371" i="9" s="1"/>
  <c r="BX370" i="9"/>
  <c r="BD370" i="9"/>
  <c r="L370" i="9"/>
  <c r="GD369" i="9"/>
  <c r="GC369" i="9"/>
  <c r="GB369" i="9"/>
  <c r="FZ369" i="9"/>
  <c r="FY369" i="9"/>
  <c r="FX369" i="9"/>
  <c r="FV369" i="9"/>
  <c r="FU369" i="9"/>
  <c r="FT369" i="9"/>
  <c r="FR369" i="9"/>
  <c r="FQ369" i="9"/>
  <c r="FP369" i="9"/>
  <c r="FN369" i="9"/>
  <c r="FM369" i="9"/>
  <c r="FL369" i="9"/>
  <c r="FJ369" i="9"/>
  <c r="FI369" i="9"/>
  <c r="FH369" i="9"/>
  <c r="FF369" i="9"/>
  <c r="EP369" i="9"/>
  <c r="GA370" i="9" s="1"/>
  <c r="DG369" i="9"/>
  <c r="FS370" i="9" s="1"/>
  <c r="BX369" i="9"/>
  <c r="BD369" i="9"/>
  <c r="L369" i="9"/>
  <c r="GD368" i="9"/>
  <c r="GC368" i="9"/>
  <c r="GB368" i="9"/>
  <c r="FZ368" i="9"/>
  <c r="FY368" i="9"/>
  <c r="FX368" i="9"/>
  <c r="FV368" i="9"/>
  <c r="FU368" i="9"/>
  <c r="FT368" i="9"/>
  <c r="FR368" i="9"/>
  <c r="FQ368" i="9"/>
  <c r="FP368" i="9"/>
  <c r="FN368" i="9"/>
  <c r="FM368" i="9"/>
  <c r="FL368" i="9"/>
  <c r="FJ368" i="9"/>
  <c r="FI368" i="9"/>
  <c r="FH368" i="9"/>
  <c r="FF368" i="9"/>
  <c r="EP368" i="9"/>
  <c r="GA369" i="9" s="1"/>
  <c r="DG368" i="9"/>
  <c r="FS369" i="9" s="1"/>
  <c r="BX368" i="9"/>
  <c r="BD368" i="9"/>
  <c r="L368" i="9"/>
  <c r="EP367" i="9"/>
  <c r="GA368" i="9" s="1"/>
  <c r="DG367" i="9"/>
  <c r="FS368" i="9" s="1"/>
  <c r="BX367" i="9"/>
  <c r="BD367" i="9"/>
  <c r="L367" i="9"/>
  <c r="FX364" i="9"/>
  <c r="FW364" i="9"/>
  <c r="FT364" i="9"/>
  <c r="FQ364" i="9"/>
  <c r="FP364" i="9"/>
  <c r="FM364" i="9"/>
  <c r="FL364" i="9"/>
  <c r="FI364" i="9"/>
  <c r="FH364" i="9"/>
  <c r="FE364" i="9"/>
  <c r="FD364" i="9"/>
  <c r="FC364" i="9"/>
  <c r="FA364" i="9"/>
  <c r="EZ364" i="9"/>
  <c r="EY364" i="9"/>
  <c r="EX364" i="9"/>
  <c r="EW364" i="9"/>
  <c r="EV364" i="9"/>
  <c r="EU364" i="9"/>
  <c r="ET364" i="9"/>
  <c r="ES364" i="9"/>
  <c r="EQ364" i="9"/>
  <c r="EO364" i="9"/>
  <c r="EN364" i="9"/>
  <c r="EM364" i="9"/>
  <c r="EL364" i="9"/>
  <c r="EK364" i="9"/>
  <c r="EJ364" i="9"/>
  <c r="EI364" i="9"/>
  <c r="EH364" i="9"/>
  <c r="EG364" i="9"/>
  <c r="EF364" i="9"/>
  <c r="EE364" i="9"/>
  <c r="ED364" i="9"/>
  <c r="EC364" i="9"/>
  <c r="EB364" i="9"/>
  <c r="EA364" i="9"/>
  <c r="DZ364" i="9"/>
  <c r="DY364" i="9"/>
  <c r="DX364" i="9"/>
  <c r="DW364" i="9"/>
  <c r="DV364" i="9"/>
  <c r="DU364" i="9"/>
  <c r="DT364" i="9"/>
  <c r="DR364" i="9"/>
  <c r="DQ364" i="9"/>
  <c r="DP364" i="9"/>
  <c r="DO364" i="9"/>
  <c r="DN364" i="9"/>
  <c r="DM364" i="9"/>
  <c r="DL364" i="9"/>
  <c r="DK364" i="9"/>
  <c r="DJ364" i="9"/>
  <c r="DH364" i="9"/>
  <c r="DF364" i="9"/>
  <c r="DE364" i="9"/>
  <c r="DD364" i="9"/>
  <c r="DC364" i="9"/>
  <c r="DB364" i="9"/>
  <c r="DA364" i="9"/>
  <c r="CZ364" i="9"/>
  <c r="CY364" i="9"/>
  <c r="CX364" i="9"/>
  <c r="CW364" i="9"/>
  <c r="CV364" i="9"/>
  <c r="CU364" i="9"/>
  <c r="CT364" i="9"/>
  <c r="CS364" i="9"/>
  <c r="CR364" i="9"/>
  <c r="CQ364" i="9"/>
  <c r="CP364" i="9"/>
  <c r="CO364" i="9"/>
  <c r="CN364" i="9"/>
  <c r="CM364" i="9"/>
  <c r="CL364" i="9"/>
  <c r="CK364" i="9"/>
  <c r="CI364" i="9"/>
  <c r="CH364" i="9"/>
  <c r="CG364" i="9"/>
  <c r="CF364" i="9"/>
  <c r="CE364" i="9"/>
  <c r="CD364" i="9"/>
  <c r="CC364" i="9"/>
  <c r="CB364" i="9"/>
  <c r="CA364" i="9"/>
  <c r="BZ364" i="9"/>
  <c r="BY364" i="9"/>
  <c r="BW364" i="9"/>
  <c r="BV364" i="9"/>
  <c r="BU364" i="9"/>
  <c r="BT364" i="9"/>
  <c r="BS364" i="9"/>
  <c r="BR364" i="9"/>
  <c r="BQ364" i="9"/>
  <c r="BP364" i="9"/>
  <c r="BO364" i="9"/>
  <c r="BN364" i="9"/>
  <c r="BM364" i="9"/>
  <c r="BL364" i="9"/>
  <c r="BK364" i="9"/>
  <c r="BJ364" i="9"/>
  <c r="BI364" i="9"/>
  <c r="BH364" i="9"/>
  <c r="BG364" i="9"/>
  <c r="BF364" i="9"/>
  <c r="BE364" i="9"/>
  <c r="BA364" i="9"/>
  <c r="AY364" i="9"/>
  <c r="AX364" i="9"/>
  <c r="AU364" i="9"/>
  <c r="AB364" i="9"/>
  <c r="AA364" i="9"/>
  <c r="Y364" i="9"/>
  <c r="X364" i="9"/>
  <c r="W364" i="9"/>
  <c r="U364" i="9"/>
  <c r="T364" i="9"/>
  <c r="S364" i="9"/>
  <c r="R364" i="9"/>
  <c r="Q364" i="9"/>
  <c r="P364" i="9"/>
  <c r="O364" i="9"/>
  <c r="N364" i="9"/>
  <c r="M364" i="9"/>
  <c r="GB363" i="9"/>
  <c r="GA363" i="9"/>
  <c r="FV363" i="9"/>
  <c r="FY363" i="9" s="1"/>
  <c r="FK363" i="9"/>
  <c r="FN363" i="9" s="1"/>
  <c r="FF363" i="9"/>
  <c r="EP363" i="9"/>
  <c r="FW371" i="9" s="1"/>
  <c r="DG363" i="9"/>
  <c r="FK371" i="9" s="1"/>
  <c r="BX363" i="9"/>
  <c r="FG371" i="9" s="1"/>
  <c r="BD363" i="9"/>
  <c r="AW363" i="9"/>
  <c r="FS363" i="9" s="1"/>
  <c r="FU363" i="9" s="1"/>
  <c r="AV363" i="9"/>
  <c r="FO363" i="9" s="1"/>
  <c r="FR363" i="9" s="1"/>
  <c r="AS363" i="9"/>
  <c r="AQ363" i="9"/>
  <c r="AP363" i="9"/>
  <c r="AO363" i="9"/>
  <c r="AM363" i="9"/>
  <c r="AL363" i="9"/>
  <c r="AK363" i="9"/>
  <c r="AJ363" i="9"/>
  <c r="AI363" i="9"/>
  <c r="AG363" i="9"/>
  <c r="AE363" i="9"/>
  <c r="AD363" i="9"/>
  <c r="AC363" i="9"/>
  <c r="Z363" i="9"/>
  <c r="L363" i="9"/>
  <c r="B363" i="9" a="1"/>
  <c r="B363" i="9" s="1"/>
  <c r="GB362" i="9"/>
  <c r="GA362" i="9"/>
  <c r="FV362" i="9"/>
  <c r="FY362" i="9" s="1"/>
  <c r="FK362" i="9"/>
  <c r="FN362" i="9" s="1"/>
  <c r="FF362" i="9"/>
  <c r="EP362" i="9"/>
  <c r="FW370" i="9" s="1"/>
  <c r="DG362" i="9"/>
  <c r="FK370" i="9" s="1"/>
  <c r="BX362" i="9"/>
  <c r="FG370" i="9" s="1"/>
  <c r="BD362" i="9"/>
  <c r="AW362" i="9"/>
  <c r="FS362" i="9" s="1"/>
  <c r="AV362" i="9"/>
  <c r="FO362" i="9" s="1"/>
  <c r="FR362" i="9" s="1"/>
  <c r="AS362" i="9"/>
  <c r="AQ362" i="9"/>
  <c r="AP362" i="9"/>
  <c r="AO362" i="9"/>
  <c r="AM362" i="9"/>
  <c r="AL362" i="9"/>
  <c r="AK362" i="9"/>
  <c r="AJ362" i="9"/>
  <c r="AI362" i="9"/>
  <c r="AH362" i="9"/>
  <c r="AG362" i="9"/>
  <c r="AE362" i="9"/>
  <c r="AD362" i="9"/>
  <c r="AC362" i="9"/>
  <c r="Z362" i="9"/>
  <c r="L362" i="9"/>
  <c r="B362" i="9" a="1"/>
  <c r="B362" i="9" s="1"/>
  <c r="GB361" i="9"/>
  <c r="GA361" i="9"/>
  <c r="FV361" i="9"/>
  <c r="FK361" i="9"/>
  <c r="FN361" i="9" s="1"/>
  <c r="FF361" i="9"/>
  <c r="EP361" i="9"/>
  <c r="FW369" i="9" s="1"/>
  <c r="DG361" i="9"/>
  <c r="FK369" i="9" s="1"/>
  <c r="BX361" i="9"/>
  <c r="CJ361" i="9" s="1"/>
  <c r="BD361" i="9"/>
  <c r="AW361" i="9"/>
  <c r="FS361" i="9" s="1"/>
  <c r="FU361" i="9" s="1"/>
  <c r="AV361" i="9"/>
  <c r="FO361" i="9" s="1"/>
  <c r="FR361" i="9" s="1"/>
  <c r="AS361" i="9"/>
  <c r="AQ361" i="9"/>
  <c r="AP361" i="9"/>
  <c r="AO361" i="9"/>
  <c r="AM361" i="9"/>
  <c r="AL361" i="9"/>
  <c r="AK361" i="9"/>
  <c r="AJ361" i="9"/>
  <c r="AI361" i="9"/>
  <c r="AH361" i="9"/>
  <c r="AG361" i="9"/>
  <c r="AE361" i="9"/>
  <c r="AD361" i="9"/>
  <c r="AC361" i="9"/>
  <c r="Z361" i="9"/>
  <c r="L361" i="9"/>
  <c r="B361" i="9" a="1"/>
  <c r="B361" i="9" s="1"/>
  <c r="GB360" i="9"/>
  <c r="GA360" i="9"/>
  <c r="FV360" i="9"/>
  <c r="FK360" i="9"/>
  <c r="FF360" i="9"/>
  <c r="EP360" i="9"/>
  <c r="FB360" i="9" s="1"/>
  <c r="DG360" i="9"/>
  <c r="FK368" i="9" s="1"/>
  <c r="BX360" i="9"/>
  <c r="CJ360" i="9" s="1"/>
  <c r="BD360" i="9"/>
  <c r="AW360" i="9"/>
  <c r="AV360" i="9"/>
  <c r="FO360" i="9" s="1"/>
  <c r="AS360" i="9"/>
  <c r="AQ360" i="9"/>
  <c r="AP360" i="9"/>
  <c r="AO360" i="9"/>
  <c r="AM360" i="9"/>
  <c r="AL360" i="9"/>
  <c r="AK360" i="9"/>
  <c r="AJ360" i="9"/>
  <c r="AI360" i="9"/>
  <c r="AH360" i="9"/>
  <c r="AG360" i="9"/>
  <c r="AE360" i="9"/>
  <c r="AD360" i="9"/>
  <c r="AC360" i="9"/>
  <c r="Z360" i="9"/>
  <c r="L360" i="9"/>
  <c r="I360" i="9" a="1"/>
  <c r="I360" i="9" s="1"/>
  <c r="H360" i="9" a="1"/>
  <c r="H360" i="9" s="1"/>
  <c r="B360" i="9" a="1"/>
  <c r="B360" i="9" s="1"/>
  <c r="GD359" i="9"/>
  <c r="I359" i="9" a="1"/>
  <c r="I359" i="9" s="1"/>
  <c r="H359" i="9" a="1"/>
  <c r="H359" i="9" s="1"/>
  <c r="B359" i="9" a="1"/>
  <c r="B359" i="9" s="1"/>
  <c r="GD358" i="9"/>
  <c r="I358" i="9" a="1"/>
  <c r="I358" i="9" s="1"/>
  <c r="H358" i="9" a="1"/>
  <c r="H358" i="9" s="1"/>
  <c r="B358" i="9" a="1"/>
  <c r="B358" i="9" s="1"/>
  <c r="GD355" i="9"/>
  <c r="GC355" i="9"/>
  <c r="GB355" i="9"/>
  <c r="FZ355" i="9"/>
  <c r="FY355" i="9"/>
  <c r="FX355" i="9"/>
  <c r="FV355" i="9"/>
  <c r="FT355" i="9"/>
  <c r="FR355" i="9"/>
  <c r="FQ355" i="9"/>
  <c r="FP355" i="9"/>
  <c r="FN355" i="9"/>
  <c r="FM355" i="9"/>
  <c r="FL355" i="9"/>
  <c r="FJ355" i="9"/>
  <c r="FI355" i="9"/>
  <c r="FH355" i="9"/>
  <c r="FF355" i="9"/>
  <c r="FE355" i="9"/>
  <c r="FD355" i="9"/>
  <c r="FC355" i="9"/>
  <c r="FA355" i="9"/>
  <c r="EZ355" i="9"/>
  <c r="EY355" i="9"/>
  <c r="EX355" i="9"/>
  <c r="EW355" i="9"/>
  <c r="EV355" i="9"/>
  <c r="EU355" i="9"/>
  <c r="ET355" i="9"/>
  <c r="ES355" i="9"/>
  <c r="EQ355" i="9"/>
  <c r="EO355" i="9"/>
  <c r="EN355" i="9"/>
  <c r="EM355" i="9"/>
  <c r="EL355" i="9"/>
  <c r="EK355" i="9"/>
  <c r="EJ355" i="9"/>
  <c r="EI355" i="9"/>
  <c r="EH355" i="9"/>
  <c r="EG355" i="9"/>
  <c r="EF355" i="9"/>
  <c r="EE355" i="9"/>
  <c r="ED355" i="9"/>
  <c r="EC355" i="9"/>
  <c r="EB355" i="9"/>
  <c r="EA355" i="9"/>
  <c r="DZ355" i="9"/>
  <c r="DY355" i="9"/>
  <c r="DX355" i="9"/>
  <c r="DW355" i="9"/>
  <c r="DV355" i="9"/>
  <c r="DU355" i="9"/>
  <c r="DT355" i="9"/>
  <c r="DR355" i="9"/>
  <c r="DQ355" i="9"/>
  <c r="DP355" i="9"/>
  <c r="DO355" i="9"/>
  <c r="DN355" i="9"/>
  <c r="DM355" i="9"/>
  <c r="DL355" i="9"/>
  <c r="DK355" i="9"/>
  <c r="DJ355" i="9"/>
  <c r="DH355" i="9"/>
  <c r="DF355" i="9"/>
  <c r="DE355" i="9"/>
  <c r="DD355" i="9"/>
  <c r="DC355" i="9"/>
  <c r="DB355" i="9"/>
  <c r="DA355" i="9"/>
  <c r="CZ355" i="9"/>
  <c r="CY355" i="9"/>
  <c r="CX355" i="9"/>
  <c r="CW355" i="9"/>
  <c r="CV355" i="9"/>
  <c r="CU355" i="9"/>
  <c r="CT355" i="9"/>
  <c r="CS355" i="9"/>
  <c r="CR355" i="9"/>
  <c r="CQ355" i="9"/>
  <c r="CP355" i="9"/>
  <c r="CO355" i="9"/>
  <c r="CN355" i="9"/>
  <c r="CM355" i="9"/>
  <c r="CL355" i="9"/>
  <c r="CK355" i="9"/>
  <c r="CI355" i="9"/>
  <c r="CH355" i="9"/>
  <c r="CG355" i="9"/>
  <c r="CF355" i="9"/>
  <c r="CE355" i="9"/>
  <c r="CD355" i="9"/>
  <c r="CC355" i="9"/>
  <c r="CB355" i="9"/>
  <c r="CA355" i="9"/>
  <c r="BZ355" i="9"/>
  <c r="BY355" i="9"/>
  <c r="BW355" i="9"/>
  <c r="BV355" i="9"/>
  <c r="BU355" i="9"/>
  <c r="BT355" i="9"/>
  <c r="BS355" i="9"/>
  <c r="BR355" i="9"/>
  <c r="BQ355" i="9"/>
  <c r="BP355" i="9"/>
  <c r="BO355" i="9"/>
  <c r="BN355" i="9"/>
  <c r="BM355" i="9"/>
  <c r="BL355" i="9"/>
  <c r="BK355" i="9"/>
  <c r="BJ355" i="9"/>
  <c r="BI355" i="9"/>
  <c r="BH355" i="9"/>
  <c r="BG355" i="9"/>
  <c r="BF355" i="9"/>
  <c r="BE355" i="9"/>
  <c r="GD354" i="9"/>
  <c r="GC354" i="9"/>
  <c r="GB354" i="9"/>
  <c r="FZ354" i="9"/>
  <c r="FY354" i="9"/>
  <c r="FX354" i="9"/>
  <c r="FV354" i="9"/>
  <c r="FU354" i="9"/>
  <c r="FT354" i="9"/>
  <c r="FR354" i="9"/>
  <c r="FQ354" i="9"/>
  <c r="FP354" i="9"/>
  <c r="FN354" i="9"/>
  <c r="FM354" i="9"/>
  <c r="FL354" i="9"/>
  <c r="FJ354" i="9"/>
  <c r="FI354" i="9"/>
  <c r="FH354" i="9"/>
  <c r="FF354" i="9"/>
  <c r="EP354" i="9"/>
  <c r="GA355" i="9" s="1"/>
  <c r="DG354" i="9"/>
  <c r="BX354" i="9"/>
  <c r="BD354" i="9"/>
  <c r="L354" i="9"/>
  <c r="GD353" i="9"/>
  <c r="GC353" i="9"/>
  <c r="GB353" i="9"/>
  <c r="FZ353" i="9"/>
  <c r="FY353" i="9"/>
  <c r="FX353" i="9"/>
  <c r="FV353" i="9"/>
  <c r="FU353" i="9"/>
  <c r="FT353" i="9"/>
  <c r="FR353" i="9"/>
  <c r="FQ353" i="9"/>
  <c r="FP353" i="9"/>
  <c r="FN353" i="9"/>
  <c r="FM353" i="9"/>
  <c r="FL353" i="9"/>
  <c r="FJ353" i="9"/>
  <c r="FI353" i="9"/>
  <c r="FH353" i="9"/>
  <c r="FF353" i="9"/>
  <c r="EP353" i="9"/>
  <c r="GA354" i="9" s="1"/>
  <c r="DG353" i="9"/>
  <c r="FS354" i="9" s="1"/>
  <c r="BX353" i="9"/>
  <c r="CJ353" i="9" s="1"/>
  <c r="BD353" i="9"/>
  <c r="L353" i="9"/>
  <c r="GD352" i="9"/>
  <c r="GC352" i="9"/>
  <c r="GB352" i="9"/>
  <c r="FZ352" i="9"/>
  <c r="FY352" i="9"/>
  <c r="FX352" i="9"/>
  <c r="FV352" i="9"/>
  <c r="FU352" i="9"/>
  <c r="FT352" i="9"/>
  <c r="FR352" i="9"/>
  <c r="FQ352" i="9"/>
  <c r="FP352" i="9"/>
  <c r="FN352" i="9"/>
  <c r="FM352" i="9"/>
  <c r="FL352" i="9"/>
  <c r="FJ352" i="9"/>
  <c r="FI352" i="9"/>
  <c r="FH352" i="9"/>
  <c r="FF352" i="9"/>
  <c r="EP352" i="9"/>
  <c r="GA353" i="9" s="1"/>
  <c r="DG352" i="9"/>
  <c r="FS353" i="9" s="1"/>
  <c r="BX352" i="9"/>
  <c r="BD352" i="9"/>
  <c r="L352" i="9"/>
  <c r="EP351" i="9"/>
  <c r="GA352" i="9" s="1"/>
  <c r="DG351" i="9"/>
  <c r="FS352" i="9" s="1"/>
  <c r="BX351" i="9"/>
  <c r="BD351" i="9"/>
  <c r="L351" i="9"/>
  <c r="FX348" i="9"/>
  <c r="FW348" i="9"/>
  <c r="FT348" i="9"/>
  <c r="FQ348" i="9"/>
  <c r="FP348" i="9"/>
  <c r="FM348" i="9"/>
  <c r="FL348" i="9"/>
  <c r="FI348" i="9"/>
  <c r="FH348" i="9"/>
  <c r="FE348" i="9"/>
  <c r="FD348" i="9"/>
  <c r="FC348" i="9"/>
  <c r="FA348" i="9"/>
  <c r="EZ348" i="9"/>
  <c r="EY348" i="9"/>
  <c r="EX348" i="9"/>
  <c r="EW348" i="9"/>
  <c r="EV348" i="9"/>
  <c r="EU348" i="9"/>
  <c r="ET348" i="9"/>
  <c r="ES348" i="9"/>
  <c r="EQ348" i="9"/>
  <c r="EO348" i="9"/>
  <c r="EN348" i="9"/>
  <c r="EM348" i="9"/>
  <c r="EL348" i="9"/>
  <c r="EK348" i="9"/>
  <c r="EJ348" i="9"/>
  <c r="EI348" i="9"/>
  <c r="EH348" i="9"/>
  <c r="EG348" i="9"/>
  <c r="EF348" i="9"/>
  <c r="EE348" i="9"/>
  <c r="ED348" i="9"/>
  <c r="EC348" i="9"/>
  <c r="EB348" i="9"/>
  <c r="EA348" i="9"/>
  <c r="DZ348" i="9"/>
  <c r="DY348" i="9"/>
  <c r="DX348" i="9"/>
  <c r="DW348" i="9"/>
  <c r="DV348" i="9"/>
  <c r="DU348" i="9"/>
  <c r="DT348" i="9"/>
  <c r="DR348" i="9"/>
  <c r="DQ348" i="9"/>
  <c r="DP348" i="9"/>
  <c r="DO348" i="9"/>
  <c r="DN348" i="9"/>
  <c r="DM348" i="9"/>
  <c r="DL348" i="9"/>
  <c r="DK348" i="9"/>
  <c r="DJ348" i="9"/>
  <c r="DH348" i="9"/>
  <c r="DF348" i="9"/>
  <c r="DE348" i="9"/>
  <c r="DD348" i="9"/>
  <c r="DC348" i="9"/>
  <c r="DB348" i="9"/>
  <c r="DA348" i="9"/>
  <c r="CZ348" i="9"/>
  <c r="CY348" i="9"/>
  <c r="CX348" i="9"/>
  <c r="CW348" i="9"/>
  <c r="CV348" i="9"/>
  <c r="CU348" i="9"/>
  <c r="CT348" i="9"/>
  <c r="CS348" i="9"/>
  <c r="CR348" i="9"/>
  <c r="CQ348" i="9"/>
  <c r="CP348" i="9"/>
  <c r="CO348" i="9"/>
  <c r="CN348" i="9"/>
  <c r="CM348" i="9"/>
  <c r="CL348" i="9"/>
  <c r="CK348" i="9"/>
  <c r="CI348" i="9"/>
  <c r="CH348" i="9"/>
  <c r="CG348" i="9"/>
  <c r="CF348" i="9"/>
  <c r="CE348" i="9"/>
  <c r="CD348" i="9"/>
  <c r="CC348" i="9"/>
  <c r="CB348" i="9"/>
  <c r="CA348" i="9"/>
  <c r="BZ348" i="9"/>
  <c r="BY348" i="9"/>
  <c r="BW348" i="9"/>
  <c r="BV348" i="9"/>
  <c r="BU348" i="9"/>
  <c r="BT348" i="9"/>
  <c r="BS348" i="9"/>
  <c r="BR348" i="9"/>
  <c r="BQ348" i="9"/>
  <c r="BP348" i="9"/>
  <c r="BO348" i="9"/>
  <c r="BN348" i="9"/>
  <c r="BM348" i="9"/>
  <c r="BL348" i="9"/>
  <c r="BK348" i="9"/>
  <c r="BJ348" i="9"/>
  <c r="BI348" i="9"/>
  <c r="BH348" i="9"/>
  <c r="BG348" i="9"/>
  <c r="BF348" i="9"/>
  <c r="BE348" i="9"/>
  <c r="BA348" i="9"/>
  <c r="AY348" i="9"/>
  <c r="AX348" i="9"/>
  <c r="AU348" i="9"/>
  <c r="AB348" i="9"/>
  <c r="AA348" i="9"/>
  <c r="Y348" i="9"/>
  <c r="X348" i="9"/>
  <c r="W348" i="9"/>
  <c r="U348" i="9"/>
  <c r="T348" i="9"/>
  <c r="S348" i="9"/>
  <c r="R348" i="9"/>
  <c r="Q348" i="9"/>
  <c r="P348" i="9"/>
  <c r="O348" i="9"/>
  <c r="N348" i="9"/>
  <c r="M348" i="9"/>
  <c r="GB347" i="9"/>
  <c r="GA347" i="9"/>
  <c r="FV347" i="9"/>
  <c r="FY347" i="9" s="1"/>
  <c r="FK347" i="9"/>
  <c r="FN347" i="9" s="1"/>
  <c r="FF347" i="9"/>
  <c r="EP347" i="9"/>
  <c r="FW355" i="9" s="1"/>
  <c r="DG347" i="9"/>
  <c r="FK355" i="9" s="1"/>
  <c r="BX347" i="9"/>
  <c r="FG355" i="9" s="1"/>
  <c r="BD347" i="9"/>
  <c r="AW347" i="9"/>
  <c r="FS347" i="9" s="1"/>
  <c r="FU347" i="9" s="1"/>
  <c r="AV347" i="9"/>
  <c r="FO347" i="9" s="1"/>
  <c r="FR347" i="9" s="1"/>
  <c r="AS347" i="9"/>
  <c r="AQ347" i="9"/>
  <c r="AP347" i="9"/>
  <c r="AO347" i="9"/>
  <c r="AM347" i="9"/>
  <c r="AL347" i="9"/>
  <c r="AK347" i="9"/>
  <c r="AJ347" i="9"/>
  <c r="AI347" i="9"/>
  <c r="AG347" i="9"/>
  <c r="AE347" i="9"/>
  <c r="AD347" i="9"/>
  <c r="AC347" i="9"/>
  <c r="Z347" i="9"/>
  <c r="L347" i="9"/>
  <c r="B347" i="9" a="1"/>
  <c r="B347" i="9" s="1"/>
  <c r="GB346" i="9"/>
  <c r="GA346" i="9"/>
  <c r="FV346" i="9"/>
  <c r="FY346" i="9" s="1"/>
  <c r="FK346" i="9"/>
  <c r="FN346" i="9" s="1"/>
  <c r="FF346" i="9"/>
  <c r="EP346" i="9"/>
  <c r="FW354" i="9" s="1"/>
  <c r="DG346" i="9"/>
  <c r="FK354" i="9" s="1"/>
  <c r="BX346" i="9"/>
  <c r="FG354" i="9" s="1"/>
  <c r="BD346" i="9"/>
  <c r="AW346" i="9"/>
  <c r="FS346" i="9" s="1"/>
  <c r="AV346" i="9"/>
  <c r="FO346" i="9" s="1"/>
  <c r="FR346" i="9" s="1"/>
  <c r="AS346" i="9"/>
  <c r="AQ346" i="9"/>
  <c r="AP346" i="9"/>
  <c r="AO346" i="9"/>
  <c r="AM346" i="9"/>
  <c r="AL346" i="9"/>
  <c r="AK346" i="9"/>
  <c r="AJ346" i="9"/>
  <c r="AI346" i="9"/>
  <c r="AH346" i="9"/>
  <c r="AG346" i="9"/>
  <c r="AE346" i="9"/>
  <c r="AD346" i="9"/>
  <c r="AC346" i="9"/>
  <c r="Z346" i="9"/>
  <c r="L346" i="9"/>
  <c r="B346" i="9" a="1"/>
  <c r="B346" i="9" s="1"/>
  <c r="GB345" i="9"/>
  <c r="GA345" i="9"/>
  <c r="FV345" i="9"/>
  <c r="FK345" i="9"/>
  <c r="FN345" i="9" s="1"/>
  <c r="FF345" i="9"/>
  <c r="EP345" i="9"/>
  <c r="FW353" i="9" s="1"/>
  <c r="DG345" i="9"/>
  <c r="FK353" i="9" s="1"/>
  <c r="BX345" i="9"/>
  <c r="FG353" i="9" s="1"/>
  <c r="BD345" i="9"/>
  <c r="AW345" i="9"/>
  <c r="FS345" i="9" s="1"/>
  <c r="FU345" i="9" s="1"/>
  <c r="AV345" i="9"/>
  <c r="AS345" i="9"/>
  <c r="AQ345" i="9"/>
  <c r="AP345" i="9"/>
  <c r="AO345" i="9"/>
  <c r="AM345" i="9"/>
  <c r="AL345" i="9"/>
  <c r="AK345" i="9"/>
  <c r="AJ345" i="9"/>
  <c r="AI345" i="9"/>
  <c r="AH345" i="9"/>
  <c r="AG345" i="9"/>
  <c r="AE345" i="9"/>
  <c r="AD345" i="9"/>
  <c r="AC345" i="9"/>
  <c r="Z345" i="9"/>
  <c r="L345" i="9"/>
  <c r="B345" i="9" a="1"/>
  <c r="B345" i="9" s="1"/>
  <c r="GB344" i="9"/>
  <c r="GA344" i="9"/>
  <c r="FV344" i="9"/>
  <c r="FY344" i="9" s="1"/>
  <c r="FK344" i="9"/>
  <c r="FF344" i="9"/>
  <c r="EP344" i="9"/>
  <c r="FB344" i="9" s="1"/>
  <c r="DG344" i="9"/>
  <c r="FK352" i="9" s="1"/>
  <c r="BX344" i="9"/>
  <c r="CJ344" i="9" s="1"/>
  <c r="BD344" i="9"/>
  <c r="AW344" i="9"/>
  <c r="AV344" i="9"/>
  <c r="FO344" i="9" s="1"/>
  <c r="AS344" i="9"/>
  <c r="AQ344" i="9"/>
  <c r="AP344" i="9"/>
  <c r="AO344" i="9"/>
  <c r="AM344" i="9"/>
  <c r="AL344" i="9"/>
  <c r="AK344" i="9"/>
  <c r="AJ344" i="9"/>
  <c r="AI344" i="9"/>
  <c r="AH344" i="9"/>
  <c r="AG344" i="9"/>
  <c r="AE344" i="9"/>
  <c r="AD344" i="9"/>
  <c r="AC344" i="9"/>
  <c r="Z344" i="9"/>
  <c r="L344" i="9"/>
  <c r="I344" i="9" a="1"/>
  <c r="I344" i="9" s="1"/>
  <c r="H344" i="9" a="1"/>
  <c r="H344" i="9" s="1"/>
  <c r="B344" i="9" a="1"/>
  <c r="B344" i="9" s="1"/>
  <c r="GD343" i="9"/>
  <c r="I343" i="9" a="1"/>
  <c r="I343" i="9" s="1"/>
  <c r="H343" i="9" a="1"/>
  <c r="H343" i="9" s="1"/>
  <c r="B343" i="9" a="1"/>
  <c r="B343" i="9" s="1"/>
  <c r="GD342" i="9"/>
  <c r="I342" i="9" a="1"/>
  <c r="I342" i="9" s="1"/>
  <c r="H342" i="9" a="1"/>
  <c r="H342" i="9" s="1"/>
  <c r="B342" i="9" a="1"/>
  <c r="B342" i="9" s="1"/>
  <c r="GD339" i="9"/>
  <c r="GC339" i="9"/>
  <c r="GB339" i="9"/>
  <c r="FZ339" i="9"/>
  <c r="FY339" i="9"/>
  <c r="FX339" i="9"/>
  <c r="FV339" i="9"/>
  <c r="FT339" i="9"/>
  <c r="FR339" i="9"/>
  <c r="FQ339" i="9"/>
  <c r="FP339" i="9"/>
  <c r="FN339" i="9"/>
  <c r="FM339" i="9"/>
  <c r="FL339" i="9"/>
  <c r="FJ339" i="9"/>
  <c r="FI339" i="9"/>
  <c r="FH339" i="9"/>
  <c r="FF339" i="9"/>
  <c r="FE339" i="9"/>
  <c r="FD339" i="9"/>
  <c r="FC339" i="9"/>
  <c r="FA339" i="9"/>
  <c r="EZ339" i="9"/>
  <c r="EY339" i="9"/>
  <c r="EX339" i="9"/>
  <c r="EW339" i="9"/>
  <c r="EV339" i="9"/>
  <c r="EU339" i="9"/>
  <c r="ET339" i="9"/>
  <c r="ES339" i="9"/>
  <c r="EQ339" i="9"/>
  <c r="EO339" i="9"/>
  <c r="EN339" i="9"/>
  <c r="EM339" i="9"/>
  <c r="EL339" i="9"/>
  <c r="EK339" i="9"/>
  <c r="EJ339" i="9"/>
  <c r="EI339" i="9"/>
  <c r="EH339" i="9"/>
  <c r="EG339" i="9"/>
  <c r="EF339" i="9"/>
  <c r="EE339" i="9"/>
  <c r="ED339" i="9"/>
  <c r="EC339" i="9"/>
  <c r="EB339" i="9"/>
  <c r="EA339" i="9"/>
  <c r="DZ339" i="9"/>
  <c r="DY339" i="9"/>
  <c r="DX339" i="9"/>
  <c r="DW339" i="9"/>
  <c r="DV339" i="9"/>
  <c r="DU339" i="9"/>
  <c r="DT339" i="9"/>
  <c r="DR339" i="9"/>
  <c r="DQ339" i="9"/>
  <c r="DP339" i="9"/>
  <c r="DO339" i="9"/>
  <c r="DN339" i="9"/>
  <c r="DM339" i="9"/>
  <c r="DL339" i="9"/>
  <c r="DK339" i="9"/>
  <c r="DJ339" i="9"/>
  <c r="DH339" i="9"/>
  <c r="DF339" i="9"/>
  <c r="DE339" i="9"/>
  <c r="DD339" i="9"/>
  <c r="DC339" i="9"/>
  <c r="DB339" i="9"/>
  <c r="DA339" i="9"/>
  <c r="CZ339" i="9"/>
  <c r="CY339" i="9"/>
  <c r="CX339" i="9"/>
  <c r="CW339" i="9"/>
  <c r="CV339" i="9"/>
  <c r="CU339" i="9"/>
  <c r="CT339" i="9"/>
  <c r="CS339" i="9"/>
  <c r="CR339" i="9"/>
  <c r="CQ339" i="9"/>
  <c r="CP339" i="9"/>
  <c r="CO339" i="9"/>
  <c r="CN339" i="9"/>
  <c r="CM339" i="9"/>
  <c r="CL339" i="9"/>
  <c r="CK339" i="9"/>
  <c r="CI339" i="9"/>
  <c r="CH339" i="9"/>
  <c r="CG339" i="9"/>
  <c r="CF339" i="9"/>
  <c r="CE339" i="9"/>
  <c r="CD339" i="9"/>
  <c r="CC339" i="9"/>
  <c r="CB339" i="9"/>
  <c r="CA339" i="9"/>
  <c r="BZ339" i="9"/>
  <c r="BY339" i="9"/>
  <c r="BW339" i="9"/>
  <c r="BV339" i="9"/>
  <c r="BU339" i="9"/>
  <c r="BT339" i="9"/>
  <c r="BS339" i="9"/>
  <c r="BR339" i="9"/>
  <c r="BQ339" i="9"/>
  <c r="BP339" i="9"/>
  <c r="BO339" i="9"/>
  <c r="BN339" i="9"/>
  <c r="BM339" i="9"/>
  <c r="BL339" i="9"/>
  <c r="BK339" i="9"/>
  <c r="BJ339" i="9"/>
  <c r="BI339" i="9"/>
  <c r="BH339" i="9"/>
  <c r="BG339" i="9"/>
  <c r="BF339" i="9"/>
  <c r="BE339" i="9"/>
  <c r="GD338" i="9"/>
  <c r="GC338" i="9"/>
  <c r="GB338" i="9"/>
  <c r="FZ338" i="9"/>
  <c r="FY338" i="9"/>
  <c r="FX338" i="9"/>
  <c r="FV338" i="9"/>
  <c r="FU338" i="9"/>
  <c r="FT338" i="9"/>
  <c r="FR338" i="9"/>
  <c r="FQ338" i="9"/>
  <c r="FP338" i="9"/>
  <c r="FN338" i="9"/>
  <c r="FM338" i="9"/>
  <c r="FL338" i="9"/>
  <c r="FJ338" i="9"/>
  <c r="FI338" i="9"/>
  <c r="FH338" i="9"/>
  <c r="FF338" i="9"/>
  <c r="EP338" i="9"/>
  <c r="GA339" i="9" s="1"/>
  <c r="DI339" i="9"/>
  <c r="DG338" i="9"/>
  <c r="FS339" i="9" s="1"/>
  <c r="BX338" i="9"/>
  <c r="BD338" i="9"/>
  <c r="L338" i="9"/>
  <c r="GD337" i="9"/>
  <c r="GC337" i="9"/>
  <c r="GB337" i="9"/>
  <c r="FZ337" i="9"/>
  <c r="FY337" i="9"/>
  <c r="FX337" i="9"/>
  <c r="FV337" i="9"/>
  <c r="FU337" i="9"/>
  <c r="FT337" i="9"/>
  <c r="FR337" i="9"/>
  <c r="FQ337" i="9"/>
  <c r="FP337" i="9"/>
  <c r="FN337" i="9"/>
  <c r="FM337" i="9"/>
  <c r="FL337" i="9"/>
  <c r="FJ337" i="9"/>
  <c r="FI337" i="9"/>
  <c r="FH337" i="9"/>
  <c r="FF337" i="9"/>
  <c r="EP337" i="9"/>
  <c r="DG337" i="9"/>
  <c r="FS338" i="9" s="1"/>
  <c r="BX337" i="9"/>
  <c r="CJ337" i="9" s="1"/>
  <c r="BD337" i="9"/>
  <c r="L337" i="9"/>
  <c r="GD336" i="9"/>
  <c r="GC336" i="9"/>
  <c r="GB336" i="9"/>
  <c r="FZ336" i="9"/>
  <c r="FY336" i="9"/>
  <c r="FX336" i="9"/>
  <c r="FV336" i="9"/>
  <c r="FU336" i="9"/>
  <c r="FT336" i="9"/>
  <c r="FR336" i="9"/>
  <c r="FQ336" i="9"/>
  <c r="FP336" i="9"/>
  <c r="FN336" i="9"/>
  <c r="FM336" i="9"/>
  <c r="FL336" i="9"/>
  <c r="FJ336" i="9"/>
  <c r="FI336" i="9"/>
  <c r="FH336" i="9"/>
  <c r="FF336" i="9"/>
  <c r="EP336" i="9"/>
  <c r="GA337" i="9" s="1"/>
  <c r="DG336" i="9"/>
  <c r="FS337" i="9" s="1"/>
  <c r="BX336" i="9"/>
  <c r="BD336" i="9"/>
  <c r="L336" i="9"/>
  <c r="EP335" i="9"/>
  <c r="GA336" i="9" s="1"/>
  <c r="DG335" i="9"/>
  <c r="FS336" i="9" s="1"/>
  <c r="BX335" i="9"/>
  <c r="BD335" i="9"/>
  <c r="L335" i="9"/>
  <c r="FX332" i="9"/>
  <c r="FW332" i="9"/>
  <c r="FT332" i="9"/>
  <c r="FQ332" i="9"/>
  <c r="FP332" i="9"/>
  <c r="FM332" i="9"/>
  <c r="FL332" i="9"/>
  <c r="FI332" i="9"/>
  <c r="FH332" i="9"/>
  <c r="FE332" i="9"/>
  <c r="FD332" i="9"/>
  <c r="FC332" i="9"/>
  <c r="FA332" i="9"/>
  <c r="EZ332" i="9"/>
  <c r="EY332" i="9"/>
  <c r="EX332" i="9"/>
  <c r="EW332" i="9"/>
  <c r="EV332" i="9"/>
  <c r="EU332" i="9"/>
  <c r="ET332" i="9"/>
  <c r="ES332" i="9"/>
  <c r="EQ332" i="9"/>
  <c r="EO332" i="9"/>
  <c r="EN332" i="9"/>
  <c r="EM332" i="9"/>
  <c r="EL332" i="9"/>
  <c r="EK332" i="9"/>
  <c r="EJ332" i="9"/>
  <c r="EI332" i="9"/>
  <c r="EH332" i="9"/>
  <c r="EG332" i="9"/>
  <c r="EF332" i="9"/>
  <c r="EE332" i="9"/>
  <c r="ED332" i="9"/>
  <c r="EC332" i="9"/>
  <c r="EB332" i="9"/>
  <c r="EA332" i="9"/>
  <c r="DZ332" i="9"/>
  <c r="DY332" i="9"/>
  <c r="DX332" i="9"/>
  <c r="DW332" i="9"/>
  <c r="DV332" i="9"/>
  <c r="DU332" i="9"/>
  <c r="DT332" i="9"/>
  <c r="DR332" i="9"/>
  <c r="DQ332" i="9"/>
  <c r="DP332" i="9"/>
  <c r="DO332" i="9"/>
  <c r="DN332" i="9"/>
  <c r="DM332" i="9"/>
  <c r="DL332" i="9"/>
  <c r="DK332" i="9"/>
  <c r="DJ332" i="9"/>
  <c r="DH332" i="9"/>
  <c r="DF332" i="9"/>
  <c r="DE332" i="9"/>
  <c r="DD332" i="9"/>
  <c r="DC332" i="9"/>
  <c r="DB332" i="9"/>
  <c r="DA332" i="9"/>
  <c r="CZ332" i="9"/>
  <c r="CY332" i="9"/>
  <c r="CX332" i="9"/>
  <c r="CW332" i="9"/>
  <c r="CV332" i="9"/>
  <c r="CU332" i="9"/>
  <c r="CT332" i="9"/>
  <c r="CS332" i="9"/>
  <c r="CR332" i="9"/>
  <c r="CQ332" i="9"/>
  <c r="CP332" i="9"/>
  <c r="CO332" i="9"/>
  <c r="CN332" i="9"/>
  <c r="CM332" i="9"/>
  <c r="CL332" i="9"/>
  <c r="CK332" i="9"/>
  <c r="CI332" i="9"/>
  <c r="CH332" i="9"/>
  <c r="CG332" i="9"/>
  <c r="CF332" i="9"/>
  <c r="CE332" i="9"/>
  <c r="CD332" i="9"/>
  <c r="CC332" i="9"/>
  <c r="CB332" i="9"/>
  <c r="CA332" i="9"/>
  <c r="BZ332" i="9"/>
  <c r="BY332" i="9"/>
  <c r="BW332" i="9"/>
  <c r="BV332" i="9"/>
  <c r="BU332" i="9"/>
  <c r="BT332" i="9"/>
  <c r="BS332" i="9"/>
  <c r="BR332" i="9"/>
  <c r="BQ332" i="9"/>
  <c r="BP332" i="9"/>
  <c r="BO332" i="9"/>
  <c r="BN332" i="9"/>
  <c r="BM332" i="9"/>
  <c r="BL332" i="9"/>
  <c r="BK332" i="9"/>
  <c r="BJ332" i="9"/>
  <c r="BI332" i="9"/>
  <c r="BH332" i="9"/>
  <c r="BG332" i="9"/>
  <c r="BF332" i="9"/>
  <c r="BE332" i="9"/>
  <c r="BA332" i="9"/>
  <c r="AY332" i="9"/>
  <c r="AX332" i="9"/>
  <c r="AU332" i="9"/>
  <c r="AB332" i="9"/>
  <c r="AA332" i="9"/>
  <c r="Y332" i="9"/>
  <c r="X332" i="9"/>
  <c r="W332" i="9"/>
  <c r="U332" i="9"/>
  <c r="T332" i="9"/>
  <c r="S332" i="9"/>
  <c r="R332" i="9"/>
  <c r="Q332" i="9"/>
  <c r="P332" i="9"/>
  <c r="O332" i="9"/>
  <c r="N332" i="9"/>
  <c r="M332" i="9"/>
  <c r="GB331" i="9"/>
  <c r="GA331" i="9"/>
  <c r="FV331" i="9"/>
  <c r="FY331" i="9" s="1"/>
  <c r="FK331" i="9"/>
  <c r="FN331" i="9" s="1"/>
  <c r="FF331" i="9"/>
  <c r="EP331" i="9"/>
  <c r="FW339" i="9" s="1"/>
  <c r="DG331" i="9"/>
  <c r="DS331" i="9" s="1"/>
  <c r="BX331" i="9"/>
  <c r="FG339" i="9" s="1"/>
  <c r="BD331" i="9"/>
  <c r="AW331" i="9"/>
  <c r="FS331" i="9" s="1"/>
  <c r="FU331" i="9" s="1"/>
  <c r="AV331" i="9"/>
  <c r="FO331" i="9" s="1"/>
  <c r="FR331" i="9" s="1"/>
  <c r="AS331" i="9"/>
  <c r="AQ331" i="9"/>
  <c r="AP331" i="9"/>
  <c r="AO331" i="9"/>
  <c r="AM331" i="9"/>
  <c r="AL331" i="9"/>
  <c r="AK331" i="9"/>
  <c r="AJ331" i="9"/>
  <c r="AI331" i="9"/>
  <c r="AG331" i="9"/>
  <c r="AE331" i="9"/>
  <c r="AD331" i="9"/>
  <c r="AC331" i="9"/>
  <c r="Z331" i="9"/>
  <c r="L331" i="9"/>
  <c r="B331" i="9" a="1"/>
  <c r="B331" i="9" s="1"/>
  <c r="GB330" i="9"/>
  <c r="GA330" i="9"/>
  <c r="FV330" i="9"/>
  <c r="FK330" i="9"/>
  <c r="FN330" i="9" s="1"/>
  <c r="FF330" i="9"/>
  <c r="EP330" i="9"/>
  <c r="DG330" i="9"/>
  <c r="FK338" i="9" s="1"/>
  <c r="BX330" i="9"/>
  <c r="FG338" i="9" s="1"/>
  <c r="BD330" i="9"/>
  <c r="AW330" i="9"/>
  <c r="FS330" i="9" s="1"/>
  <c r="FU330" i="9" s="1"/>
  <c r="AV330" i="9"/>
  <c r="AS330" i="9"/>
  <c r="AQ330" i="9"/>
  <c r="AP330" i="9"/>
  <c r="AO330" i="9"/>
  <c r="AM330" i="9"/>
  <c r="AL330" i="9"/>
  <c r="AK330" i="9"/>
  <c r="AJ330" i="9"/>
  <c r="AI330" i="9"/>
  <c r="AH330" i="9"/>
  <c r="AG330" i="9"/>
  <c r="AE330" i="9"/>
  <c r="AD330" i="9"/>
  <c r="AC330" i="9"/>
  <c r="Z330" i="9"/>
  <c r="L330" i="9"/>
  <c r="B330" i="9" a="1"/>
  <c r="B330" i="9" s="1"/>
  <c r="GB329" i="9"/>
  <c r="GA329" i="9"/>
  <c r="FV329" i="9"/>
  <c r="FK329" i="9"/>
  <c r="FN329" i="9" s="1"/>
  <c r="FF329" i="9"/>
  <c r="EP329" i="9"/>
  <c r="FB329" i="9" s="1"/>
  <c r="DG329" i="9"/>
  <c r="BX329" i="9"/>
  <c r="CJ329" i="9" s="1"/>
  <c r="BD329" i="9"/>
  <c r="AW329" i="9"/>
  <c r="FS329" i="9" s="1"/>
  <c r="FU329" i="9" s="1"/>
  <c r="AV329" i="9"/>
  <c r="FO329" i="9" s="1"/>
  <c r="FR329" i="9" s="1"/>
  <c r="AS329" i="9"/>
  <c r="AQ329" i="9"/>
  <c r="AP329" i="9"/>
  <c r="AO329" i="9"/>
  <c r="AM329" i="9"/>
  <c r="AL329" i="9"/>
  <c r="AK329" i="9"/>
  <c r="AJ329" i="9"/>
  <c r="AI329" i="9"/>
  <c r="AH329" i="9"/>
  <c r="AG329" i="9"/>
  <c r="AE329" i="9"/>
  <c r="AD329" i="9"/>
  <c r="AC329" i="9"/>
  <c r="Z329" i="9"/>
  <c r="L329" i="9"/>
  <c r="B329" i="9" a="1"/>
  <c r="B329" i="9" s="1"/>
  <c r="GB328" i="9"/>
  <c r="GA328" i="9"/>
  <c r="FV328" i="9"/>
  <c r="FY328" i="9" s="1"/>
  <c r="FK328" i="9"/>
  <c r="FN328" i="9" s="1"/>
  <c r="FF328" i="9"/>
  <c r="EP328" i="9"/>
  <c r="FB328" i="9" s="1"/>
  <c r="DG328" i="9"/>
  <c r="BX328" i="9"/>
  <c r="CJ328" i="9" s="1"/>
  <c r="BD328" i="9"/>
  <c r="AW328" i="9"/>
  <c r="AV328" i="9"/>
  <c r="FO328" i="9" s="1"/>
  <c r="AS328" i="9"/>
  <c r="AQ328" i="9"/>
  <c r="AP328" i="9"/>
  <c r="AO328" i="9"/>
  <c r="AM328" i="9"/>
  <c r="AL328" i="9"/>
  <c r="AK328" i="9"/>
  <c r="AJ328" i="9"/>
  <c r="AI328" i="9"/>
  <c r="AH328" i="9"/>
  <c r="AG328" i="9"/>
  <c r="AE328" i="9"/>
  <c r="AD328" i="9"/>
  <c r="AC328" i="9"/>
  <c r="Z328" i="9"/>
  <c r="L328" i="9"/>
  <c r="I328" i="9" a="1"/>
  <c r="I328" i="9" s="1"/>
  <c r="H328" i="9" a="1"/>
  <c r="H328" i="9" s="1"/>
  <c r="B328" i="9" a="1"/>
  <c r="B328" i="9" s="1"/>
  <c r="GD327" i="9"/>
  <c r="I327" i="9" a="1"/>
  <c r="I327" i="9" s="1"/>
  <c r="H327" i="9" a="1"/>
  <c r="H327" i="9" s="1"/>
  <c r="B327" i="9" a="1"/>
  <c r="B327" i="9" s="1"/>
  <c r="GD326" i="9"/>
  <c r="I326" i="9" a="1"/>
  <c r="I326" i="9" s="1"/>
  <c r="H326" i="9" a="1"/>
  <c r="H326" i="9" s="1"/>
  <c r="B326" i="9" a="1"/>
  <c r="B326" i="9" s="1"/>
  <c r="GD323" i="9"/>
  <c r="GC323" i="9"/>
  <c r="GB323" i="9"/>
  <c r="FZ323" i="9"/>
  <c r="FY323" i="9"/>
  <c r="FX323" i="9"/>
  <c r="FV323" i="9"/>
  <c r="FT323" i="9"/>
  <c r="FR323" i="9"/>
  <c r="FQ323" i="9"/>
  <c r="FP323" i="9"/>
  <c r="FN323" i="9"/>
  <c r="FM323" i="9"/>
  <c r="FL323" i="9"/>
  <c r="FJ323" i="9"/>
  <c r="FI323" i="9"/>
  <c r="FH323" i="9"/>
  <c r="FF323" i="9"/>
  <c r="FE323" i="9"/>
  <c r="FD323" i="9"/>
  <c r="FC323" i="9"/>
  <c r="FA323" i="9"/>
  <c r="EZ323" i="9"/>
  <c r="EY323" i="9"/>
  <c r="EX323" i="9"/>
  <c r="EW323" i="9"/>
  <c r="EV323" i="9"/>
  <c r="EU323" i="9"/>
  <c r="ET323" i="9"/>
  <c r="ES323" i="9"/>
  <c r="EQ323" i="9"/>
  <c r="EO323" i="9"/>
  <c r="EN323" i="9"/>
  <c r="EM323" i="9"/>
  <c r="EL323" i="9"/>
  <c r="EK323" i="9"/>
  <c r="EJ323" i="9"/>
  <c r="EI323" i="9"/>
  <c r="EH323" i="9"/>
  <c r="EG323" i="9"/>
  <c r="EF323" i="9"/>
  <c r="EE323" i="9"/>
  <c r="ED323" i="9"/>
  <c r="EC323" i="9"/>
  <c r="EB323" i="9"/>
  <c r="EA323" i="9"/>
  <c r="DZ323" i="9"/>
  <c r="DY323" i="9"/>
  <c r="DX323" i="9"/>
  <c r="DW323" i="9"/>
  <c r="DV323" i="9"/>
  <c r="DU323" i="9"/>
  <c r="DT323" i="9"/>
  <c r="DR323" i="9"/>
  <c r="DQ323" i="9"/>
  <c r="DP323" i="9"/>
  <c r="DO323" i="9"/>
  <c r="DN323" i="9"/>
  <c r="DM323" i="9"/>
  <c r="DL323" i="9"/>
  <c r="DK323" i="9"/>
  <c r="DJ323" i="9"/>
  <c r="DH323" i="9"/>
  <c r="DF323" i="9"/>
  <c r="DE323" i="9"/>
  <c r="DD323" i="9"/>
  <c r="DC323" i="9"/>
  <c r="DB323" i="9"/>
  <c r="DA323" i="9"/>
  <c r="CZ323" i="9"/>
  <c r="CY323" i="9"/>
  <c r="CX323" i="9"/>
  <c r="CW323" i="9"/>
  <c r="CV323" i="9"/>
  <c r="CU323" i="9"/>
  <c r="CT323" i="9"/>
  <c r="CS323" i="9"/>
  <c r="CR323" i="9"/>
  <c r="CQ323" i="9"/>
  <c r="CP323" i="9"/>
  <c r="CO323" i="9"/>
  <c r="CN323" i="9"/>
  <c r="CM323" i="9"/>
  <c r="CL323" i="9"/>
  <c r="CK323" i="9"/>
  <c r="CI323" i="9"/>
  <c r="CH323" i="9"/>
  <c r="CG323" i="9"/>
  <c r="CF323" i="9"/>
  <c r="CE323" i="9"/>
  <c r="CD323" i="9"/>
  <c r="CC323" i="9"/>
  <c r="CB323" i="9"/>
  <c r="CA323" i="9"/>
  <c r="BZ323" i="9"/>
  <c r="BY323" i="9"/>
  <c r="BW323" i="9"/>
  <c r="BV323" i="9"/>
  <c r="BU323" i="9"/>
  <c r="BT323" i="9"/>
  <c r="BS323" i="9"/>
  <c r="BR323" i="9"/>
  <c r="BQ323" i="9"/>
  <c r="BP323" i="9"/>
  <c r="BO323" i="9"/>
  <c r="BN323" i="9"/>
  <c r="BM323" i="9"/>
  <c r="BL323" i="9"/>
  <c r="BK323" i="9"/>
  <c r="BJ323" i="9"/>
  <c r="BI323" i="9"/>
  <c r="BH323" i="9"/>
  <c r="BG323" i="9"/>
  <c r="BF323" i="9"/>
  <c r="BE323" i="9"/>
  <c r="GD322" i="9"/>
  <c r="GC322" i="9"/>
  <c r="GB322" i="9"/>
  <c r="FZ322" i="9"/>
  <c r="FY322" i="9"/>
  <c r="FX322" i="9"/>
  <c r="FV322" i="9"/>
  <c r="FU322" i="9"/>
  <c r="FT322" i="9"/>
  <c r="FR322" i="9"/>
  <c r="FQ322" i="9"/>
  <c r="FP322" i="9"/>
  <c r="FN322" i="9"/>
  <c r="FM322" i="9"/>
  <c r="FL322" i="9"/>
  <c r="FJ322" i="9"/>
  <c r="FI322" i="9"/>
  <c r="FH322" i="9"/>
  <c r="FF322" i="9"/>
  <c r="EP322" i="9"/>
  <c r="GA323" i="9" s="1"/>
  <c r="DG322" i="9"/>
  <c r="DS322" i="9" s="1"/>
  <c r="BX322" i="9"/>
  <c r="BD322" i="9"/>
  <c r="L322" i="9"/>
  <c r="GD321" i="9"/>
  <c r="GC321" i="9"/>
  <c r="GB321" i="9"/>
  <c r="FZ321" i="9"/>
  <c r="FY321" i="9"/>
  <c r="FX321" i="9"/>
  <c r="FV321" i="9"/>
  <c r="FU321" i="9"/>
  <c r="FT321" i="9"/>
  <c r="FR321" i="9"/>
  <c r="FQ321" i="9"/>
  <c r="FP321" i="9"/>
  <c r="FN321" i="9"/>
  <c r="FM321" i="9"/>
  <c r="FL321" i="9"/>
  <c r="FJ321" i="9"/>
  <c r="FI321" i="9"/>
  <c r="FH321" i="9"/>
  <c r="FF321" i="9"/>
  <c r="EP321" i="9"/>
  <c r="GA322" i="9" s="1"/>
  <c r="DG321" i="9"/>
  <c r="FS322" i="9" s="1"/>
  <c r="BX321" i="9"/>
  <c r="BD321" i="9"/>
  <c r="L321" i="9"/>
  <c r="GD320" i="9"/>
  <c r="GC320" i="9"/>
  <c r="GB320" i="9"/>
  <c r="FZ320" i="9"/>
  <c r="FY320" i="9"/>
  <c r="FX320" i="9"/>
  <c r="FV320" i="9"/>
  <c r="FU320" i="9"/>
  <c r="FT320" i="9"/>
  <c r="FR320" i="9"/>
  <c r="FQ320" i="9"/>
  <c r="FP320" i="9"/>
  <c r="FN320" i="9"/>
  <c r="FM320" i="9"/>
  <c r="FL320" i="9"/>
  <c r="FJ320" i="9"/>
  <c r="FI320" i="9"/>
  <c r="FH320" i="9"/>
  <c r="FF320" i="9"/>
  <c r="EP320" i="9"/>
  <c r="GA321" i="9" s="1"/>
  <c r="DG320" i="9"/>
  <c r="FS321" i="9" s="1"/>
  <c r="BX320" i="9"/>
  <c r="BD320" i="9"/>
  <c r="L320" i="9"/>
  <c r="EP319" i="9"/>
  <c r="GA320" i="9" s="1"/>
  <c r="DG319" i="9"/>
  <c r="FS320" i="9" s="1"/>
  <c r="BX319" i="9"/>
  <c r="BD319" i="9"/>
  <c r="L319" i="9"/>
  <c r="FX316" i="9"/>
  <c r="FW316" i="9"/>
  <c r="FT316" i="9"/>
  <c r="FQ316" i="9"/>
  <c r="FP316" i="9"/>
  <c r="FM316" i="9"/>
  <c r="FL316" i="9"/>
  <c r="FI316" i="9"/>
  <c r="FH316" i="9"/>
  <c r="FE316" i="9"/>
  <c r="FD316" i="9"/>
  <c r="FC316" i="9"/>
  <c r="FA316" i="9"/>
  <c r="EZ316" i="9"/>
  <c r="EY316" i="9"/>
  <c r="EX316" i="9"/>
  <c r="EW316" i="9"/>
  <c r="EV316" i="9"/>
  <c r="EU316" i="9"/>
  <c r="ET316" i="9"/>
  <c r="ES316" i="9"/>
  <c r="EQ316" i="9"/>
  <c r="EO316" i="9"/>
  <c r="EN316" i="9"/>
  <c r="EM316" i="9"/>
  <c r="EL316" i="9"/>
  <c r="EK316" i="9"/>
  <c r="EJ316" i="9"/>
  <c r="EI316" i="9"/>
  <c r="EH316" i="9"/>
  <c r="EG316" i="9"/>
  <c r="EF316" i="9"/>
  <c r="EE316" i="9"/>
  <c r="ED316" i="9"/>
  <c r="EC316" i="9"/>
  <c r="EB316" i="9"/>
  <c r="EA316" i="9"/>
  <c r="DZ316" i="9"/>
  <c r="DY316" i="9"/>
  <c r="DX316" i="9"/>
  <c r="DW316" i="9"/>
  <c r="DV316" i="9"/>
  <c r="DU316" i="9"/>
  <c r="DT316" i="9"/>
  <c r="DR316" i="9"/>
  <c r="DQ316" i="9"/>
  <c r="DP316" i="9"/>
  <c r="DO316" i="9"/>
  <c r="DN316" i="9"/>
  <c r="DM316" i="9"/>
  <c r="DL316" i="9"/>
  <c r="DK316" i="9"/>
  <c r="DJ316" i="9"/>
  <c r="DH316" i="9"/>
  <c r="DF316" i="9"/>
  <c r="DE316" i="9"/>
  <c r="DD316" i="9"/>
  <c r="DC316" i="9"/>
  <c r="DB316" i="9"/>
  <c r="DA316" i="9"/>
  <c r="CZ316" i="9"/>
  <c r="CY316" i="9"/>
  <c r="CX316" i="9"/>
  <c r="CW316" i="9"/>
  <c r="CV316" i="9"/>
  <c r="CU316" i="9"/>
  <c r="CT316" i="9"/>
  <c r="CS316" i="9"/>
  <c r="CR316" i="9"/>
  <c r="CQ316" i="9"/>
  <c r="CP316" i="9"/>
  <c r="CO316" i="9"/>
  <c r="CN316" i="9"/>
  <c r="CM316" i="9"/>
  <c r="CL316" i="9"/>
  <c r="CK316" i="9"/>
  <c r="CI316" i="9"/>
  <c r="CH316" i="9"/>
  <c r="CG316" i="9"/>
  <c r="CF316" i="9"/>
  <c r="CE316" i="9"/>
  <c r="CD316" i="9"/>
  <c r="CC316" i="9"/>
  <c r="CB316" i="9"/>
  <c r="CA316" i="9"/>
  <c r="BZ316" i="9"/>
  <c r="BY316" i="9"/>
  <c r="BW316" i="9"/>
  <c r="BV316" i="9"/>
  <c r="BU316" i="9"/>
  <c r="BT316" i="9"/>
  <c r="BS316" i="9"/>
  <c r="BR316" i="9"/>
  <c r="BQ316" i="9"/>
  <c r="BP316" i="9"/>
  <c r="BO316" i="9"/>
  <c r="BN316" i="9"/>
  <c r="BM316" i="9"/>
  <c r="BL316" i="9"/>
  <c r="BK316" i="9"/>
  <c r="BJ316" i="9"/>
  <c r="BI316" i="9"/>
  <c r="BH316" i="9"/>
  <c r="BG316" i="9"/>
  <c r="BF316" i="9"/>
  <c r="BE316" i="9"/>
  <c r="BA316" i="9"/>
  <c r="AY316" i="9"/>
  <c r="AX316" i="9"/>
  <c r="AU316" i="9"/>
  <c r="AB316" i="9"/>
  <c r="AA316" i="9"/>
  <c r="Y316" i="9"/>
  <c r="X316" i="9"/>
  <c r="W316" i="9"/>
  <c r="U316" i="9"/>
  <c r="T316" i="9"/>
  <c r="S316" i="9"/>
  <c r="R316" i="9"/>
  <c r="Q316" i="9"/>
  <c r="P316" i="9"/>
  <c r="O316" i="9"/>
  <c r="N316" i="9"/>
  <c r="M316" i="9"/>
  <c r="GB315" i="9"/>
  <c r="GA315" i="9"/>
  <c r="FV315" i="9"/>
  <c r="FY315" i="9" s="1"/>
  <c r="FK315" i="9"/>
  <c r="FN315" i="9" s="1"/>
  <c r="FF315" i="9"/>
  <c r="EP315" i="9"/>
  <c r="FW323" i="9" s="1"/>
  <c r="DG315" i="9"/>
  <c r="DS315" i="9" s="1"/>
  <c r="BX315" i="9"/>
  <c r="FG323" i="9" s="1"/>
  <c r="BD315" i="9"/>
  <c r="AW315" i="9"/>
  <c r="FS315" i="9" s="1"/>
  <c r="FU315" i="9" s="1"/>
  <c r="AV315" i="9"/>
  <c r="FO315" i="9" s="1"/>
  <c r="FR315" i="9" s="1"/>
  <c r="AS315" i="9"/>
  <c r="AQ315" i="9"/>
  <c r="AP315" i="9"/>
  <c r="AO315" i="9"/>
  <c r="AM315" i="9"/>
  <c r="AL315" i="9"/>
  <c r="AK315" i="9"/>
  <c r="AJ315" i="9"/>
  <c r="AI315" i="9"/>
  <c r="AG315" i="9"/>
  <c r="AE315" i="9"/>
  <c r="AD315" i="9"/>
  <c r="AC315" i="9"/>
  <c r="Z315" i="9"/>
  <c r="L315" i="9"/>
  <c r="B315" i="9" a="1"/>
  <c r="B315" i="9" s="1"/>
  <c r="GB314" i="9"/>
  <c r="GA314" i="9"/>
  <c r="FV314" i="9"/>
  <c r="FK314" i="9"/>
  <c r="FN314" i="9" s="1"/>
  <c r="FF314" i="9"/>
  <c r="EP314" i="9"/>
  <c r="FW322" i="9" s="1"/>
  <c r="DG314" i="9"/>
  <c r="FK322" i="9" s="1"/>
  <c r="BX314" i="9"/>
  <c r="FG322" i="9" s="1"/>
  <c r="BD314" i="9"/>
  <c r="AW314" i="9"/>
  <c r="FS314" i="9" s="1"/>
  <c r="FU314" i="9" s="1"/>
  <c r="AV314" i="9"/>
  <c r="AS314" i="9"/>
  <c r="AQ314" i="9"/>
  <c r="AP314" i="9"/>
  <c r="AO314" i="9"/>
  <c r="AM314" i="9"/>
  <c r="AL314" i="9"/>
  <c r="AK314" i="9"/>
  <c r="AJ314" i="9"/>
  <c r="AI314" i="9"/>
  <c r="AH314" i="9"/>
  <c r="AG314" i="9"/>
  <c r="AE314" i="9"/>
  <c r="AD314" i="9"/>
  <c r="AC314" i="9"/>
  <c r="Z314" i="9"/>
  <c r="L314" i="9"/>
  <c r="B314" i="9" a="1"/>
  <c r="B314" i="9" s="1"/>
  <c r="GB313" i="9"/>
  <c r="GA313" i="9"/>
  <c r="FV313" i="9"/>
  <c r="FK313" i="9"/>
  <c r="FN313" i="9" s="1"/>
  <c r="FF313" i="9"/>
  <c r="EP313" i="9"/>
  <c r="FB313" i="9" s="1"/>
  <c r="DG313" i="9"/>
  <c r="FK321" i="9" s="1"/>
  <c r="BX313" i="9"/>
  <c r="CJ313" i="9" s="1"/>
  <c r="BD313" i="9"/>
  <c r="AW313" i="9"/>
  <c r="FS313" i="9" s="1"/>
  <c r="FU313" i="9" s="1"/>
  <c r="AV313" i="9"/>
  <c r="FO313" i="9" s="1"/>
  <c r="FR313" i="9" s="1"/>
  <c r="AS313" i="9"/>
  <c r="AQ313" i="9"/>
  <c r="AP313" i="9"/>
  <c r="AO313" i="9"/>
  <c r="AM313" i="9"/>
  <c r="AL313" i="9"/>
  <c r="AK313" i="9"/>
  <c r="AJ313" i="9"/>
  <c r="AI313" i="9"/>
  <c r="AH313" i="9"/>
  <c r="AG313" i="9"/>
  <c r="AE313" i="9"/>
  <c r="AD313" i="9"/>
  <c r="AC313" i="9"/>
  <c r="Z313" i="9"/>
  <c r="L313" i="9"/>
  <c r="B313" i="9" a="1"/>
  <c r="B313" i="9" s="1"/>
  <c r="GB312" i="9"/>
  <c r="GA312" i="9"/>
  <c r="FV312" i="9"/>
  <c r="FY312" i="9" s="1"/>
  <c r="FK312" i="9"/>
  <c r="FF312" i="9"/>
  <c r="EP312" i="9"/>
  <c r="FB312" i="9" s="1"/>
  <c r="DG312" i="9"/>
  <c r="FK320" i="9" s="1"/>
  <c r="BX312" i="9"/>
  <c r="CJ312" i="9" s="1"/>
  <c r="BD312" i="9"/>
  <c r="AW312" i="9"/>
  <c r="AV312" i="9"/>
  <c r="FO312" i="9" s="1"/>
  <c r="AS312" i="9"/>
  <c r="AQ312" i="9"/>
  <c r="AP312" i="9"/>
  <c r="AO312" i="9"/>
  <c r="AM312" i="9"/>
  <c r="AL312" i="9"/>
  <c r="AK312" i="9"/>
  <c r="AJ312" i="9"/>
  <c r="AI312" i="9"/>
  <c r="AH312" i="9"/>
  <c r="AG312" i="9"/>
  <c r="AE312" i="9"/>
  <c r="AD312" i="9"/>
  <c r="AC312" i="9"/>
  <c r="Z312" i="9"/>
  <c r="L312" i="9"/>
  <c r="I312" i="9" a="1"/>
  <c r="I312" i="9" s="1"/>
  <c r="H312" i="9" a="1"/>
  <c r="H312" i="9" s="1"/>
  <c r="B312" i="9" a="1"/>
  <c r="B312" i="9" s="1"/>
  <c r="GD311" i="9"/>
  <c r="I311" i="9" a="1"/>
  <c r="I311" i="9" s="1"/>
  <c r="H311" i="9" a="1"/>
  <c r="H311" i="9" s="1"/>
  <c r="B311" i="9" a="1"/>
  <c r="B311" i="9" s="1"/>
  <c r="GD310" i="9"/>
  <c r="I310" i="9" a="1"/>
  <c r="I310" i="9" s="1"/>
  <c r="H310" i="9" a="1"/>
  <c r="H310" i="9" s="1"/>
  <c r="B310" i="9" a="1"/>
  <c r="B310" i="9" s="1"/>
  <c r="GD307" i="9"/>
  <c r="GC307" i="9"/>
  <c r="GB307" i="9"/>
  <c r="FZ307" i="9"/>
  <c r="FY307" i="9"/>
  <c r="FX307" i="9"/>
  <c r="FV307" i="9"/>
  <c r="FT307" i="9"/>
  <c r="FR307" i="9"/>
  <c r="FQ307" i="9"/>
  <c r="FP307" i="9"/>
  <c r="FN307" i="9"/>
  <c r="FM307" i="9"/>
  <c r="FL307" i="9"/>
  <c r="FJ307" i="9"/>
  <c r="FI307" i="9"/>
  <c r="FH307" i="9"/>
  <c r="FF307" i="9"/>
  <c r="FE307" i="9"/>
  <c r="FD307" i="9"/>
  <c r="FC307" i="9"/>
  <c r="FA307" i="9"/>
  <c r="EZ307" i="9"/>
  <c r="EY307" i="9"/>
  <c r="EX307" i="9"/>
  <c r="EW307" i="9"/>
  <c r="EV307" i="9"/>
  <c r="EU307" i="9"/>
  <c r="ET307" i="9"/>
  <c r="ES307" i="9"/>
  <c r="EQ307" i="9"/>
  <c r="EO307" i="9"/>
  <c r="EN307" i="9"/>
  <c r="EM307" i="9"/>
  <c r="EL307" i="9"/>
  <c r="EK307" i="9"/>
  <c r="EJ307" i="9"/>
  <c r="EI307" i="9"/>
  <c r="EH307" i="9"/>
  <c r="EG307" i="9"/>
  <c r="EF307" i="9"/>
  <c r="EE307" i="9"/>
  <c r="ED307" i="9"/>
  <c r="EC307" i="9"/>
  <c r="EB307" i="9"/>
  <c r="EA307" i="9"/>
  <c r="DZ307" i="9"/>
  <c r="DY307" i="9"/>
  <c r="DX307" i="9"/>
  <c r="DW307" i="9"/>
  <c r="DV307" i="9"/>
  <c r="DU307" i="9"/>
  <c r="DT307" i="9"/>
  <c r="DR307" i="9"/>
  <c r="DQ307" i="9"/>
  <c r="DP307" i="9"/>
  <c r="DO307" i="9"/>
  <c r="DN307" i="9"/>
  <c r="DM307" i="9"/>
  <c r="DL307" i="9"/>
  <c r="DK307" i="9"/>
  <c r="DJ307" i="9"/>
  <c r="DH307" i="9"/>
  <c r="DF307" i="9"/>
  <c r="DE307" i="9"/>
  <c r="DD307" i="9"/>
  <c r="DC307" i="9"/>
  <c r="DB307" i="9"/>
  <c r="DA307" i="9"/>
  <c r="CZ307" i="9"/>
  <c r="CY307" i="9"/>
  <c r="CX307" i="9"/>
  <c r="CW307" i="9"/>
  <c r="CV307" i="9"/>
  <c r="CU307" i="9"/>
  <c r="CT307" i="9"/>
  <c r="CS307" i="9"/>
  <c r="CR307" i="9"/>
  <c r="CQ307" i="9"/>
  <c r="CP307" i="9"/>
  <c r="CO307" i="9"/>
  <c r="CN307" i="9"/>
  <c r="CM307" i="9"/>
  <c r="CL307" i="9"/>
  <c r="CK307" i="9"/>
  <c r="CI307" i="9"/>
  <c r="CH307" i="9"/>
  <c r="CG307" i="9"/>
  <c r="CF307" i="9"/>
  <c r="CE307" i="9"/>
  <c r="CD307" i="9"/>
  <c r="CC307" i="9"/>
  <c r="CB307" i="9"/>
  <c r="CA307" i="9"/>
  <c r="BZ307" i="9"/>
  <c r="BY307" i="9"/>
  <c r="BW307" i="9"/>
  <c r="BV307" i="9"/>
  <c r="BU307" i="9"/>
  <c r="BT307" i="9"/>
  <c r="BS307" i="9"/>
  <c r="BR307" i="9"/>
  <c r="BQ307" i="9"/>
  <c r="BP307" i="9"/>
  <c r="BO307" i="9"/>
  <c r="BN307" i="9"/>
  <c r="BM307" i="9"/>
  <c r="BL307" i="9"/>
  <c r="BK307" i="9"/>
  <c r="BJ307" i="9"/>
  <c r="BI307" i="9"/>
  <c r="BH307" i="9"/>
  <c r="BG307" i="9"/>
  <c r="BF307" i="9"/>
  <c r="BE307" i="9"/>
  <c r="GD306" i="9"/>
  <c r="GC306" i="9"/>
  <c r="GB306" i="9"/>
  <c r="FZ306" i="9"/>
  <c r="FY306" i="9"/>
  <c r="FX306" i="9"/>
  <c r="FV306" i="9"/>
  <c r="FU306" i="9"/>
  <c r="FT306" i="9"/>
  <c r="FR306" i="9"/>
  <c r="FQ306" i="9"/>
  <c r="FP306" i="9"/>
  <c r="FN306" i="9"/>
  <c r="FM306" i="9"/>
  <c r="FL306" i="9"/>
  <c r="FJ306" i="9"/>
  <c r="FI306" i="9"/>
  <c r="FH306" i="9"/>
  <c r="FF306" i="9"/>
  <c r="EP306" i="9"/>
  <c r="GA307" i="9" s="1"/>
  <c r="DI307" i="9"/>
  <c r="DG306" i="9"/>
  <c r="BX306" i="9"/>
  <c r="BD306" i="9"/>
  <c r="L306" i="9"/>
  <c r="GD305" i="9"/>
  <c r="GC305" i="9"/>
  <c r="GB305" i="9"/>
  <c r="FZ305" i="9"/>
  <c r="FY305" i="9"/>
  <c r="FX305" i="9"/>
  <c r="FV305" i="9"/>
  <c r="FU305" i="9"/>
  <c r="FT305" i="9"/>
  <c r="FR305" i="9"/>
  <c r="FQ305" i="9"/>
  <c r="FP305" i="9"/>
  <c r="FN305" i="9"/>
  <c r="FM305" i="9"/>
  <c r="FL305" i="9"/>
  <c r="FJ305" i="9"/>
  <c r="FI305" i="9"/>
  <c r="FH305" i="9"/>
  <c r="FF305" i="9"/>
  <c r="EP305" i="9"/>
  <c r="DG305" i="9"/>
  <c r="FS306" i="9" s="1"/>
  <c r="BX305" i="9"/>
  <c r="BD305" i="9"/>
  <c r="L305" i="9"/>
  <c r="GD304" i="9"/>
  <c r="GC304" i="9"/>
  <c r="GB304" i="9"/>
  <c r="FZ304" i="9"/>
  <c r="FY304" i="9"/>
  <c r="FX304" i="9"/>
  <c r="FV304" i="9"/>
  <c r="FU304" i="9"/>
  <c r="FT304" i="9"/>
  <c r="FR304" i="9"/>
  <c r="FQ304" i="9"/>
  <c r="FP304" i="9"/>
  <c r="FN304" i="9"/>
  <c r="FM304" i="9"/>
  <c r="FL304" i="9"/>
  <c r="FJ304" i="9"/>
  <c r="FI304" i="9"/>
  <c r="FH304" i="9"/>
  <c r="FF304" i="9"/>
  <c r="EP304" i="9"/>
  <c r="GA305" i="9" s="1"/>
  <c r="DG304" i="9"/>
  <c r="FS305" i="9" s="1"/>
  <c r="BX304" i="9"/>
  <c r="BD304" i="9"/>
  <c r="L304" i="9"/>
  <c r="EP303" i="9"/>
  <c r="GA304" i="9" s="1"/>
  <c r="DG303" i="9"/>
  <c r="FS304" i="9" s="1"/>
  <c r="BX303" i="9"/>
  <c r="BD303" i="9"/>
  <c r="L303" i="9"/>
  <c r="FX300" i="9"/>
  <c r="FW300" i="9"/>
  <c r="FT300" i="9"/>
  <c r="FQ300" i="9"/>
  <c r="FP300" i="9"/>
  <c r="FM300" i="9"/>
  <c r="FL300" i="9"/>
  <c r="FI300" i="9"/>
  <c r="FH300" i="9"/>
  <c r="FE300" i="9"/>
  <c r="FD300" i="9"/>
  <c r="FC300" i="9"/>
  <c r="FA300" i="9"/>
  <c r="EZ300" i="9"/>
  <c r="EY300" i="9"/>
  <c r="EX300" i="9"/>
  <c r="EW300" i="9"/>
  <c r="EV300" i="9"/>
  <c r="EU300" i="9"/>
  <c r="ET300" i="9"/>
  <c r="ES300" i="9"/>
  <c r="EQ300" i="9"/>
  <c r="EO300" i="9"/>
  <c r="EN300" i="9"/>
  <c r="EM300" i="9"/>
  <c r="EL300" i="9"/>
  <c r="EK300" i="9"/>
  <c r="EJ300" i="9"/>
  <c r="EI300" i="9"/>
  <c r="EH300" i="9"/>
  <c r="EG300" i="9"/>
  <c r="EF300" i="9"/>
  <c r="EE300" i="9"/>
  <c r="ED300" i="9"/>
  <c r="EC300" i="9"/>
  <c r="EB300" i="9"/>
  <c r="EA300" i="9"/>
  <c r="DZ300" i="9"/>
  <c r="DY300" i="9"/>
  <c r="DX300" i="9"/>
  <c r="DW300" i="9"/>
  <c r="DV300" i="9"/>
  <c r="DU300" i="9"/>
  <c r="DT300" i="9"/>
  <c r="DR300" i="9"/>
  <c r="DQ300" i="9"/>
  <c r="DP300" i="9"/>
  <c r="DO300" i="9"/>
  <c r="DN300" i="9"/>
  <c r="DM300" i="9"/>
  <c r="DL300" i="9"/>
  <c r="DK300" i="9"/>
  <c r="DJ300" i="9"/>
  <c r="DH300" i="9"/>
  <c r="DF300" i="9"/>
  <c r="DE300" i="9"/>
  <c r="DD300" i="9"/>
  <c r="DC300" i="9"/>
  <c r="DB300" i="9"/>
  <c r="DA300" i="9"/>
  <c r="CZ300" i="9"/>
  <c r="CY300" i="9"/>
  <c r="CX300" i="9"/>
  <c r="CW300" i="9"/>
  <c r="CV300" i="9"/>
  <c r="CU300" i="9"/>
  <c r="CT300" i="9"/>
  <c r="CS300" i="9"/>
  <c r="CR300" i="9"/>
  <c r="CQ300" i="9"/>
  <c r="CP300" i="9"/>
  <c r="CO300" i="9"/>
  <c r="CN300" i="9"/>
  <c r="CM300" i="9"/>
  <c r="CL300" i="9"/>
  <c r="CK300" i="9"/>
  <c r="CI300" i="9"/>
  <c r="CH300" i="9"/>
  <c r="CG300" i="9"/>
  <c r="CF300" i="9"/>
  <c r="CE300" i="9"/>
  <c r="CD300" i="9"/>
  <c r="CC300" i="9"/>
  <c r="CB300" i="9"/>
  <c r="CA300" i="9"/>
  <c r="BZ300" i="9"/>
  <c r="BY300" i="9"/>
  <c r="BW300" i="9"/>
  <c r="BV300" i="9"/>
  <c r="BU300" i="9"/>
  <c r="BT300" i="9"/>
  <c r="BS300" i="9"/>
  <c r="BR300" i="9"/>
  <c r="BQ300" i="9"/>
  <c r="BP300" i="9"/>
  <c r="BO300" i="9"/>
  <c r="BN300" i="9"/>
  <c r="BM300" i="9"/>
  <c r="BL300" i="9"/>
  <c r="BK300" i="9"/>
  <c r="BJ300" i="9"/>
  <c r="BI300" i="9"/>
  <c r="BH300" i="9"/>
  <c r="BG300" i="9"/>
  <c r="BF300" i="9"/>
  <c r="BE300" i="9"/>
  <c r="BA300" i="9"/>
  <c r="AY300" i="9"/>
  <c r="AX300" i="9"/>
  <c r="AU300" i="9"/>
  <c r="AB300" i="9"/>
  <c r="AA300" i="9"/>
  <c r="Y300" i="9"/>
  <c r="X300" i="9"/>
  <c r="W300" i="9"/>
  <c r="U300" i="9"/>
  <c r="T300" i="9"/>
  <c r="S300" i="9"/>
  <c r="R300" i="9"/>
  <c r="Q300" i="9"/>
  <c r="P300" i="9"/>
  <c r="O300" i="9"/>
  <c r="N300" i="9"/>
  <c r="M300" i="9"/>
  <c r="GB299" i="9"/>
  <c r="GA299" i="9"/>
  <c r="FV299" i="9"/>
  <c r="FY299" i="9" s="1"/>
  <c r="FK299" i="9"/>
  <c r="FN299" i="9" s="1"/>
  <c r="FF299" i="9"/>
  <c r="EP299" i="9"/>
  <c r="FW307" i="9" s="1"/>
  <c r="DG299" i="9"/>
  <c r="DS299" i="9" s="1"/>
  <c r="BX299" i="9"/>
  <c r="FG307" i="9" s="1"/>
  <c r="BD299" i="9"/>
  <c r="AW299" i="9"/>
  <c r="FS299" i="9" s="1"/>
  <c r="FU299" i="9" s="1"/>
  <c r="AV299" i="9"/>
  <c r="FO299" i="9" s="1"/>
  <c r="FR299" i="9" s="1"/>
  <c r="AS299" i="9"/>
  <c r="AQ299" i="9"/>
  <c r="AP299" i="9"/>
  <c r="AO299" i="9"/>
  <c r="AM299" i="9"/>
  <c r="AL299" i="9"/>
  <c r="AK299" i="9"/>
  <c r="AJ299" i="9"/>
  <c r="AI299" i="9"/>
  <c r="AG299" i="9"/>
  <c r="AE299" i="9"/>
  <c r="AD299" i="9"/>
  <c r="AC299" i="9"/>
  <c r="Z299" i="9"/>
  <c r="L299" i="9"/>
  <c r="B299" i="9" a="1"/>
  <c r="B299" i="9" s="1"/>
  <c r="GB298" i="9"/>
  <c r="GA298" i="9"/>
  <c r="FV298" i="9"/>
  <c r="FK298" i="9"/>
  <c r="FN298" i="9" s="1"/>
  <c r="FF298" i="9"/>
  <c r="EP298" i="9"/>
  <c r="DG298" i="9"/>
  <c r="FK306" i="9" s="1"/>
  <c r="BX298" i="9"/>
  <c r="FG306" i="9" s="1"/>
  <c r="BD298" i="9"/>
  <c r="AW298" i="9"/>
  <c r="AV298" i="9"/>
  <c r="FO298" i="9" s="1"/>
  <c r="FR298" i="9" s="1"/>
  <c r="AS298" i="9"/>
  <c r="AQ298" i="9"/>
  <c r="AP298" i="9"/>
  <c r="AO298" i="9"/>
  <c r="AM298" i="9"/>
  <c r="AL298" i="9"/>
  <c r="AK298" i="9"/>
  <c r="AJ298" i="9"/>
  <c r="AI298" i="9"/>
  <c r="AH298" i="9"/>
  <c r="AG298" i="9"/>
  <c r="AE298" i="9"/>
  <c r="AD298" i="9"/>
  <c r="AC298" i="9"/>
  <c r="Z298" i="9"/>
  <c r="L298" i="9"/>
  <c r="B298" i="9" a="1"/>
  <c r="B298" i="9" s="1"/>
  <c r="GB297" i="9"/>
  <c r="GA297" i="9"/>
  <c r="FV297" i="9"/>
  <c r="FK297" i="9"/>
  <c r="FN297" i="9" s="1"/>
  <c r="FF297" i="9"/>
  <c r="EP297" i="9"/>
  <c r="FB297" i="9" s="1"/>
  <c r="DG297" i="9"/>
  <c r="BX297" i="9"/>
  <c r="CJ297" i="9" s="1"/>
  <c r="BD297" i="9"/>
  <c r="AW297" i="9"/>
  <c r="FS297" i="9" s="1"/>
  <c r="FU297" i="9" s="1"/>
  <c r="AV297" i="9"/>
  <c r="FO297" i="9" s="1"/>
  <c r="FR297" i="9" s="1"/>
  <c r="AS297" i="9"/>
  <c r="AQ297" i="9"/>
  <c r="AP297" i="9"/>
  <c r="AO297" i="9"/>
  <c r="AM297" i="9"/>
  <c r="AL297" i="9"/>
  <c r="AK297" i="9"/>
  <c r="AJ297" i="9"/>
  <c r="AI297" i="9"/>
  <c r="AH297" i="9"/>
  <c r="AG297" i="9"/>
  <c r="AE297" i="9"/>
  <c r="AD297" i="9"/>
  <c r="AC297" i="9"/>
  <c r="Z297" i="9"/>
  <c r="L297" i="9"/>
  <c r="B297" i="9" a="1"/>
  <c r="B297" i="9" s="1"/>
  <c r="GB296" i="9"/>
  <c r="GA296" i="9"/>
  <c r="FV296" i="9"/>
  <c r="FK296" i="9"/>
  <c r="FF296" i="9"/>
  <c r="EP296" i="9"/>
  <c r="FB296" i="9" s="1"/>
  <c r="DG296" i="9"/>
  <c r="FK304" i="9" s="1"/>
  <c r="BX296" i="9"/>
  <c r="CJ296" i="9" s="1"/>
  <c r="BD296" i="9"/>
  <c r="AW296" i="9"/>
  <c r="AV296" i="9"/>
  <c r="FO296" i="9" s="1"/>
  <c r="AS296" i="9"/>
  <c r="AQ296" i="9"/>
  <c r="AP296" i="9"/>
  <c r="AO296" i="9"/>
  <c r="AM296" i="9"/>
  <c r="AL296" i="9"/>
  <c r="AK296" i="9"/>
  <c r="AJ296" i="9"/>
  <c r="AI296" i="9"/>
  <c r="AH296" i="9"/>
  <c r="AG296" i="9"/>
  <c r="AE296" i="9"/>
  <c r="AD296" i="9"/>
  <c r="AC296" i="9"/>
  <c r="Z296" i="9"/>
  <c r="L296" i="9"/>
  <c r="I296" i="9" a="1"/>
  <c r="I296" i="9" s="1"/>
  <c r="H296" i="9" a="1"/>
  <c r="H296" i="9" s="1"/>
  <c r="B296" i="9" a="1"/>
  <c r="B296" i="9" s="1"/>
  <c r="GD295" i="9"/>
  <c r="I295" i="9" a="1"/>
  <c r="I295" i="9" s="1"/>
  <c r="H295" i="9" a="1"/>
  <c r="H295" i="9" s="1"/>
  <c r="B295" i="9" a="1"/>
  <c r="B295" i="9" s="1"/>
  <c r="GD294" i="9"/>
  <c r="I294" i="9" a="1"/>
  <c r="I294" i="9" s="1"/>
  <c r="H294" i="9" a="1"/>
  <c r="H294" i="9" s="1"/>
  <c r="B294" i="9" a="1"/>
  <c r="B294" i="9" s="1"/>
  <c r="GD291" i="9"/>
  <c r="GC291" i="9"/>
  <c r="GB291" i="9"/>
  <c r="FZ291" i="9"/>
  <c r="FY291" i="9"/>
  <c r="FX291" i="9"/>
  <c r="FV291" i="9"/>
  <c r="FT291" i="9"/>
  <c r="FR291" i="9"/>
  <c r="FQ291" i="9"/>
  <c r="FP291" i="9"/>
  <c r="FN291" i="9"/>
  <c r="FM291" i="9"/>
  <c r="FL291" i="9"/>
  <c r="FJ291" i="9"/>
  <c r="FI291" i="9"/>
  <c r="FH291" i="9"/>
  <c r="FF291" i="9"/>
  <c r="FE291" i="9"/>
  <c r="FD291" i="9"/>
  <c r="FC291" i="9"/>
  <c r="FA291" i="9"/>
  <c r="EZ291" i="9"/>
  <c r="EY291" i="9"/>
  <c r="EX291" i="9"/>
  <c r="EW291" i="9"/>
  <c r="EV291" i="9"/>
  <c r="EU291" i="9"/>
  <c r="ET291" i="9"/>
  <c r="ES291" i="9"/>
  <c r="EQ291" i="9"/>
  <c r="EO291" i="9"/>
  <c r="EN291" i="9"/>
  <c r="EM291" i="9"/>
  <c r="EL291" i="9"/>
  <c r="EK291" i="9"/>
  <c r="EJ291" i="9"/>
  <c r="EI291" i="9"/>
  <c r="EH291" i="9"/>
  <c r="EG291" i="9"/>
  <c r="EF291" i="9"/>
  <c r="EE291" i="9"/>
  <c r="ED291" i="9"/>
  <c r="EC291" i="9"/>
  <c r="EB291" i="9"/>
  <c r="EA291" i="9"/>
  <c r="DZ291" i="9"/>
  <c r="DY291" i="9"/>
  <c r="DX291" i="9"/>
  <c r="DW291" i="9"/>
  <c r="DV291" i="9"/>
  <c r="DU291" i="9"/>
  <c r="DT291" i="9"/>
  <c r="DR291" i="9"/>
  <c r="DQ291" i="9"/>
  <c r="DP291" i="9"/>
  <c r="DO291" i="9"/>
  <c r="DN291" i="9"/>
  <c r="DM291" i="9"/>
  <c r="DL291" i="9"/>
  <c r="DK291" i="9"/>
  <c r="DJ291" i="9"/>
  <c r="DH291" i="9"/>
  <c r="DF291" i="9"/>
  <c r="DE291" i="9"/>
  <c r="DD291" i="9"/>
  <c r="DC291" i="9"/>
  <c r="DB291" i="9"/>
  <c r="DA291" i="9"/>
  <c r="CZ291" i="9"/>
  <c r="CY291" i="9"/>
  <c r="CX291" i="9"/>
  <c r="CW291" i="9"/>
  <c r="CV291" i="9"/>
  <c r="CU291" i="9"/>
  <c r="CT291" i="9"/>
  <c r="CS291" i="9"/>
  <c r="CR291" i="9"/>
  <c r="CQ291" i="9"/>
  <c r="CP291" i="9"/>
  <c r="CO291" i="9"/>
  <c r="CN291" i="9"/>
  <c r="CM291" i="9"/>
  <c r="CL291" i="9"/>
  <c r="CK291" i="9"/>
  <c r="CI291" i="9"/>
  <c r="CH291" i="9"/>
  <c r="CG291" i="9"/>
  <c r="CF291" i="9"/>
  <c r="CE291" i="9"/>
  <c r="CD291" i="9"/>
  <c r="CC291" i="9"/>
  <c r="CB291" i="9"/>
  <c r="CA291" i="9"/>
  <c r="BZ291" i="9"/>
  <c r="BY291" i="9"/>
  <c r="BW291" i="9"/>
  <c r="BV291" i="9"/>
  <c r="BU291" i="9"/>
  <c r="BT291" i="9"/>
  <c r="BS291" i="9"/>
  <c r="BR291" i="9"/>
  <c r="BQ291" i="9"/>
  <c r="BP291" i="9"/>
  <c r="BO291" i="9"/>
  <c r="BN291" i="9"/>
  <c r="BM291" i="9"/>
  <c r="BL291" i="9"/>
  <c r="BK291" i="9"/>
  <c r="BJ291" i="9"/>
  <c r="BI291" i="9"/>
  <c r="BH291" i="9"/>
  <c r="BG291" i="9"/>
  <c r="BF291" i="9"/>
  <c r="BE291" i="9"/>
  <c r="GD290" i="9"/>
  <c r="GC290" i="9"/>
  <c r="GB290" i="9"/>
  <c r="FZ290" i="9"/>
  <c r="FY290" i="9"/>
  <c r="FX290" i="9"/>
  <c r="FV290" i="9"/>
  <c r="FU290" i="9"/>
  <c r="FT290" i="9"/>
  <c r="FR290" i="9"/>
  <c r="FQ290" i="9"/>
  <c r="FP290" i="9"/>
  <c r="FN290" i="9"/>
  <c r="FM290" i="9"/>
  <c r="FL290" i="9"/>
  <c r="FJ290" i="9"/>
  <c r="FI290" i="9"/>
  <c r="FH290" i="9"/>
  <c r="FF290" i="9"/>
  <c r="EP290" i="9"/>
  <c r="DI291" i="9"/>
  <c r="DG290" i="9"/>
  <c r="BX290" i="9"/>
  <c r="BD290" i="9"/>
  <c r="L290" i="9"/>
  <c r="GD289" i="9"/>
  <c r="GC289" i="9"/>
  <c r="GB289" i="9"/>
  <c r="FZ289" i="9"/>
  <c r="FY289" i="9"/>
  <c r="FX289" i="9"/>
  <c r="FV289" i="9"/>
  <c r="FU289" i="9"/>
  <c r="FT289" i="9"/>
  <c r="FR289" i="9"/>
  <c r="FQ289" i="9"/>
  <c r="FP289" i="9"/>
  <c r="FN289" i="9"/>
  <c r="FM289" i="9"/>
  <c r="FL289" i="9"/>
  <c r="FJ289" i="9"/>
  <c r="FI289" i="9"/>
  <c r="FH289" i="9"/>
  <c r="FF289" i="9"/>
  <c r="EP289" i="9"/>
  <c r="GA290" i="9" s="1"/>
  <c r="DG289" i="9"/>
  <c r="FS290" i="9" s="1"/>
  <c r="BX289" i="9"/>
  <c r="BD289" i="9"/>
  <c r="L289" i="9"/>
  <c r="GD288" i="9"/>
  <c r="GC288" i="9"/>
  <c r="GB288" i="9"/>
  <c r="FZ288" i="9"/>
  <c r="FY288" i="9"/>
  <c r="FX288" i="9"/>
  <c r="FV288" i="9"/>
  <c r="FU288" i="9"/>
  <c r="FT288" i="9"/>
  <c r="FR288" i="9"/>
  <c r="FQ288" i="9"/>
  <c r="FP288" i="9"/>
  <c r="FN288" i="9"/>
  <c r="FM288" i="9"/>
  <c r="FL288" i="9"/>
  <c r="FJ288" i="9"/>
  <c r="FI288" i="9"/>
  <c r="FH288" i="9"/>
  <c r="FF288" i="9"/>
  <c r="EP288" i="9"/>
  <c r="GA289" i="9" s="1"/>
  <c r="DG288" i="9"/>
  <c r="FS289" i="9" s="1"/>
  <c r="BX288" i="9"/>
  <c r="BD288" i="9"/>
  <c r="L288" i="9"/>
  <c r="EP287" i="9"/>
  <c r="GA288" i="9" s="1"/>
  <c r="DG287" i="9"/>
  <c r="FS288" i="9" s="1"/>
  <c r="BX287" i="9"/>
  <c r="BD287" i="9"/>
  <c r="L287" i="9"/>
  <c r="FX284" i="9"/>
  <c r="FW284" i="9"/>
  <c r="FT284" i="9"/>
  <c r="FQ284" i="9"/>
  <c r="FP284" i="9"/>
  <c r="FM284" i="9"/>
  <c r="FL284" i="9"/>
  <c r="FI284" i="9"/>
  <c r="FH284" i="9"/>
  <c r="FE284" i="9"/>
  <c r="FD284" i="9"/>
  <c r="FC284" i="9"/>
  <c r="FA284" i="9"/>
  <c r="EZ284" i="9"/>
  <c r="EY284" i="9"/>
  <c r="EX284" i="9"/>
  <c r="EW284" i="9"/>
  <c r="EV284" i="9"/>
  <c r="EU284" i="9"/>
  <c r="ET284" i="9"/>
  <c r="ES284" i="9"/>
  <c r="EQ284" i="9"/>
  <c r="EO284" i="9"/>
  <c r="EN284" i="9"/>
  <c r="EM284" i="9"/>
  <c r="EL284" i="9"/>
  <c r="EK284" i="9"/>
  <c r="EJ284" i="9"/>
  <c r="EI284" i="9"/>
  <c r="EH284" i="9"/>
  <c r="EG284" i="9"/>
  <c r="EF284" i="9"/>
  <c r="EE284" i="9"/>
  <c r="ED284" i="9"/>
  <c r="EC284" i="9"/>
  <c r="EB284" i="9"/>
  <c r="EA284" i="9"/>
  <c r="DZ284" i="9"/>
  <c r="DY284" i="9"/>
  <c r="DX284" i="9"/>
  <c r="DW284" i="9"/>
  <c r="DV284" i="9"/>
  <c r="DU284" i="9"/>
  <c r="DT284" i="9"/>
  <c r="DR284" i="9"/>
  <c r="DQ284" i="9"/>
  <c r="DP284" i="9"/>
  <c r="DO284" i="9"/>
  <c r="DN284" i="9"/>
  <c r="DM284" i="9"/>
  <c r="DL284" i="9"/>
  <c r="DK284" i="9"/>
  <c r="DJ284" i="9"/>
  <c r="DH284" i="9"/>
  <c r="DF284" i="9"/>
  <c r="DE284" i="9"/>
  <c r="DD284" i="9"/>
  <c r="DC284" i="9"/>
  <c r="DB284" i="9"/>
  <c r="DA284" i="9"/>
  <c r="CZ284" i="9"/>
  <c r="CY284" i="9"/>
  <c r="CX284" i="9"/>
  <c r="CW284" i="9"/>
  <c r="CV284" i="9"/>
  <c r="CU284" i="9"/>
  <c r="CT284" i="9"/>
  <c r="CS284" i="9"/>
  <c r="CR284" i="9"/>
  <c r="CQ284" i="9"/>
  <c r="CP284" i="9"/>
  <c r="CO284" i="9"/>
  <c r="CN284" i="9"/>
  <c r="CM284" i="9"/>
  <c r="CL284" i="9"/>
  <c r="CK284" i="9"/>
  <c r="CI284" i="9"/>
  <c r="CH284" i="9"/>
  <c r="CG284" i="9"/>
  <c r="CF284" i="9"/>
  <c r="CE284" i="9"/>
  <c r="CD284" i="9"/>
  <c r="CC284" i="9"/>
  <c r="CB284" i="9"/>
  <c r="CA284" i="9"/>
  <c r="BZ284" i="9"/>
  <c r="BY284" i="9"/>
  <c r="BW284" i="9"/>
  <c r="BV284" i="9"/>
  <c r="BU284" i="9"/>
  <c r="BT284" i="9"/>
  <c r="BS284" i="9"/>
  <c r="BR284" i="9"/>
  <c r="BQ284" i="9"/>
  <c r="BP284" i="9"/>
  <c r="BO284" i="9"/>
  <c r="BN284" i="9"/>
  <c r="BM284" i="9"/>
  <c r="BL284" i="9"/>
  <c r="BK284" i="9"/>
  <c r="BJ284" i="9"/>
  <c r="BI284" i="9"/>
  <c r="BH284" i="9"/>
  <c r="BG284" i="9"/>
  <c r="BF284" i="9"/>
  <c r="BE284" i="9"/>
  <c r="BA284" i="9"/>
  <c r="AY284" i="9"/>
  <c r="AX284" i="9"/>
  <c r="AU284" i="9"/>
  <c r="AB284" i="9"/>
  <c r="AA284" i="9"/>
  <c r="Y284" i="9"/>
  <c r="X284" i="9"/>
  <c r="W284" i="9"/>
  <c r="U284" i="9"/>
  <c r="T284" i="9"/>
  <c r="S284" i="9"/>
  <c r="R284" i="9"/>
  <c r="Q284" i="9"/>
  <c r="P284" i="9"/>
  <c r="O284" i="9"/>
  <c r="N284" i="9"/>
  <c r="M284" i="9"/>
  <c r="GB283" i="9"/>
  <c r="GA283" i="9"/>
  <c r="FV283" i="9"/>
  <c r="FY283" i="9" s="1"/>
  <c r="FK283" i="9"/>
  <c r="FN283" i="9" s="1"/>
  <c r="FF283" i="9"/>
  <c r="EP283" i="9"/>
  <c r="FW291" i="9" s="1"/>
  <c r="DG283" i="9"/>
  <c r="FK291" i="9" s="1"/>
  <c r="BX283" i="9"/>
  <c r="FG291" i="9" s="1"/>
  <c r="BD283" i="9"/>
  <c r="AW283" i="9"/>
  <c r="FS283" i="9" s="1"/>
  <c r="FU283" i="9" s="1"/>
  <c r="AV283" i="9"/>
  <c r="FO283" i="9" s="1"/>
  <c r="FR283" i="9" s="1"/>
  <c r="AS283" i="9"/>
  <c r="AQ283" i="9"/>
  <c r="AP283" i="9"/>
  <c r="AO283" i="9"/>
  <c r="AM283" i="9"/>
  <c r="AL283" i="9"/>
  <c r="AK283" i="9"/>
  <c r="AJ283" i="9"/>
  <c r="AI283" i="9"/>
  <c r="AG283" i="9"/>
  <c r="AE283" i="9"/>
  <c r="AD283" i="9"/>
  <c r="AC283" i="9"/>
  <c r="Z283" i="9"/>
  <c r="L283" i="9"/>
  <c r="B283" i="9" a="1"/>
  <c r="B283" i="9" s="1"/>
  <c r="GB282" i="9"/>
  <c r="GA282" i="9"/>
  <c r="FV282" i="9"/>
  <c r="FK282" i="9"/>
  <c r="FN282" i="9" s="1"/>
  <c r="FF282" i="9"/>
  <c r="EP282" i="9"/>
  <c r="FW290" i="9" s="1"/>
  <c r="DG282" i="9"/>
  <c r="FK290" i="9" s="1"/>
  <c r="BX282" i="9"/>
  <c r="FG290" i="9" s="1"/>
  <c r="BD282" i="9"/>
  <c r="AW282" i="9"/>
  <c r="FS282" i="9" s="1"/>
  <c r="FU282" i="9" s="1"/>
  <c r="AV282" i="9"/>
  <c r="AS282" i="9"/>
  <c r="AQ282" i="9"/>
  <c r="AP282" i="9"/>
  <c r="AO282" i="9"/>
  <c r="AM282" i="9"/>
  <c r="AL282" i="9"/>
  <c r="AK282" i="9"/>
  <c r="AJ282" i="9"/>
  <c r="AI282" i="9"/>
  <c r="AH282" i="9"/>
  <c r="AG282" i="9"/>
  <c r="AE282" i="9"/>
  <c r="AD282" i="9"/>
  <c r="AC282" i="9"/>
  <c r="Z282" i="9"/>
  <c r="L282" i="9"/>
  <c r="B282" i="9" a="1"/>
  <c r="B282" i="9" s="1"/>
  <c r="GB281" i="9"/>
  <c r="GA281" i="9"/>
  <c r="FV281" i="9"/>
  <c r="FK281" i="9"/>
  <c r="FN281" i="9" s="1"/>
  <c r="FF281" i="9"/>
  <c r="EP281" i="9"/>
  <c r="FB281" i="9" s="1"/>
  <c r="DG281" i="9"/>
  <c r="FK289" i="9" s="1"/>
  <c r="BX281" i="9"/>
  <c r="CJ281" i="9" s="1"/>
  <c r="BD281" i="9"/>
  <c r="AW281" i="9"/>
  <c r="FS281" i="9" s="1"/>
  <c r="FU281" i="9" s="1"/>
  <c r="AV281" i="9"/>
  <c r="FO281" i="9" s="1"/>
  <c r="FR281" i="9" s="1"/>
  <c r="AS281" i="9"/>
  <c r="AQ281" i="9"/>
  <c r="AP281" i="9"/>
  <c r="AO281" i="9"/>
  <c r="AM281" i="9"/>
  <c r="AL281" i="9"/>
  <c r="AK281" i="9"/>
  <c r="AJ281" i="9"/>
  <c r="AI281" i="9"/>
  <c r="AH281" i="9"/>
  <c r="AG281" i="9"/>
  <c r="AE281" i="9"/>
  <c r="AD281" i="9"/>
  <c r="AC281" i="9"/>
  <c r="Z281" i="9"/>
  <c r="L281" i="9"/>
  <c r="B281" i="9" a="1"/>
  <c r="B281" i="9" s="1"/>
  <c r="GB280" i="9"/>
  <c r="GA280" i="9"/>
  <c r="FV280" i="9"/>
  <c r="FK280" i="9"/>
  <c r="FN280" i="9" s="1"/>
  <c r="FF280" i="9"/>
  <c r="EP280" i="9"/>
  <c r="FB280" i="9" s="1"/>
  <c r="DG280" i="9"/>
  <c r="FK288" i="9" s="1"/>
  <c r="BX280" i="9"/>
  <c r="CJ280" i="9" s="1"/>
  <c r="BD280" i="9"/>
  <c r="AW280" i="9"/>
  <c r="AV280" i="9"/>
  <c r="FO280" i="9" s="1"/>
  <c r="AS280" i="9"/>
  <c r="AQ280" i="9"/>
  <c r="AP280" i="9"/>
  <c r="AO280" i="9"/>
  <c r="AM280" i="9"/>
  <c r="AL280" i="9"/>
  <c r="AK280" i="9"/>
  <c r="AJ280" i="9"/>
  <c r="AI280" i="9"/>
  <c r="AH280" i="9"/>
  <c r="AG280" i="9"/>
  <c r="AE280" i="9"/>
  <c r="AD280" i="9"/>
  <c r="AC280" i="9"/>
  <c r="Z280" i="9"/>
  <c r="L280" i="9"/>
  <c r="I280" i="9" a="1"/>
  <c r="I280" i="9" s="1"/>
  <c r="H280" i="9" a="1"/>
  <c r="H280" i="9" s="1"/>
  <c r="B280" i="9" a="1"/>
  <c r="B280" i="9" s="1"/>
  <c r="GD279" i="9"/>
  <c r="I279" i="9" a="1"/>
  <c r="I279" i="9" s="1"/>
  <c r="H279" i="9" a="1"/>
  <c r="H279" i="9" s="1"/>
  <c r="B279" i="9" a="1"/>
  <c r="B279" i="9" s="1"/>
  <c r="GD278" i="9"/>
  <c r="I278" i="9" a="1"/>
  <c r="I278" i="9" s="1"/>
  <c r="H278" i="9" a="1"/>
  <c r="H278" i="9" s="1"/>
  <c r="B278" i="9" a="1"/>
  <c r="B278" i="9" s="1"/>
  <c r="GD275" i="9"/>
  <c r="GC275" i="9"/>
  <c r="GB275" i="9"/>
  <c r="FZ275" i="9"/>
  <c r="FY275" i="9"/>
  <c r="FX275" i="9"/>
  <c r="FV275" i="9"/>
  <c r="FT275" i="9"/>
  <c r="FR275" i="9"/>
  <c r="FQ275" i="9"/>
  <c r="FP275" i="9"/>
  <c r="FN275" i="9"/>
  <c r="FM275" i="9"/>
  <c r="FL275" i="9"/>
  <c r="FJ275" i="9"/>
  <c r="FI275" i="9"/>
  <c r="FH275" i="9"/>
  <c r="FF275" i="9"/>
  <c r="FE275" i="9"/>
  <c r="FD275" i="9"/>
  <c r="FC275" i="9"/>
  <c r="FA275" i="9"/>
  <c r="EZ275" i="9"/>
  <c r="EY275" i="9"/>
  <c r="EX275" i="9"/>
  <c r="EW275" i="9"/>
  <c r="EV275" i="9"/>
  <c r="EU275" i="9"/>
  <c r="ET275" i="9"/>
  <c r="ES275" i="9"/>
  <c r="EQ275" i="9"/>
  <c r="EO275" i="9"/>
  <c r="EN275" i="9"/>
  <c r="EM275" i="9"/>
  <c r="EL275" i="9"/>
  <c r="EK275" i="9"/>
  <c r="EJ275" i="9"/>
  <c r="EI275" i="9"/>
  <c r="EH275" i="9"/>
  <c r="EG275" i="9"/>
  <c r="EF275" i="9"/>
  <c r="EE275" i="9"/>
  <c r="ED275" i="9"/>
  <c r="EC275" i="9"/>
  <c r="EB275" i="9"/>
  <c r="EA275" i="9"/>
  <c r="DZ275" i="9"/>
  <c r="DY275" i="9"/>
  <c r="DX275" i="9"/>
  <c r="DW275" i="9"/>
  <c r="DV275" i="9"/>
  <c r="DU275" i="9"/>
  <c r="DT275" i="9"/>
  <c r="DR275" i="9"/>
  <c r="DQ275" i="9"/>
  <c r="DP275" i="9"/>
  <c r="DO275" i="9"/>
  <c r="DN275" i="9"/>
  <c r="DM275" i="9"/>
  <c r="DL275" i="9"/>
  <c r="DK275" i="9"/>
  <c r="DJ275" i="9"/>
  <c r="DH275" i="9"/>
  <c r="DF275" i="9"/>
  <c r="DE275" i="9"/>
  <c r="DD275" i="9"/>
  <c r="DC275" i="9"/>
  <c r="DB275" i="9"/>
  <c r="DA275" i="9"/>
  <c r="CZ275" i="9"/>
  <c r="CY275" i="9"/>
  <c r="CX275" i="9"/>
  <c r="CW275" i="9"/>
  <c r="CV275" i="9"/>
  <c r="CU275" i="9"/>
  <c r="CT275" i="9"/>
  <c r="CS275" i="9"/>
  <c r="CR275" i="9"/>
  <c r="CQ275" i="9"/>
  <c r="CP275" i="9"/>
  <c r="CO275" i="9"/>
  <c r="CN275" i="9"/>
  <c r="CM275" i="9"/>
  <c r="CL275" i="9"/>
  <c r="CK275" i="9"/>
  <c r="CI275" i="9"/>
  <c r="CH275" i="9"/>
  <c r="CG275" i="9"/>
  <c r="CF275" i="9"/>
  <c r="CE275" i="9"/>
  <c r="CD275" i="9"/>
  <c r="CC275" i="9"/>
  <c r="CB275" i="9"/>
  <c r="CA275" i="9"/>
  <c r="BZ275" i="9"/>
  <c r="BY275" i="9"/>
  <c r="BW275" i="9"/>
  <c r="BV275" i="9"/>
  <c r="BU275" i="9"/>
  <c r="BT275" i="9"/>
  <c r="BS275" i="9"/>
  <c r="BR275" i="9"/>
  <c r="BQ275" i="9"/>
  <c r="BP275" i="9"/>
  <c r="BO275" i="9"/>
  <c r="BN275" i="9"/>
  <c r="BM275" i="9"/>
  <c r="BL275" i="9"/>
  <c r="BK275" i="9"/>
  <c r="BJ275" i="9"/>
  <c r="BI275" i="9"/>
  <c r="BH275" i="9"/>
  <c r="BG275" i="9"/>
  <c r="BF275" i="9"/>
  <c r="BE275" i="9"/>
  <c r="GD274" i="9"/>
  <c r="GC274" i="9"/>
  <c r="GB274" i="9"/>
  <c r="FZ274" i="9"/>
  <c r="FY274" i="9"/>
  <c r="FX274" i="9"/>
  <c r="FV274" i="9"/>
  <c r="FU274" i="9"/>
  <c r="FT274" i="9"/>
  <c r="FR274" i="9"/>
  <c r="FQ274" i="9"/>
  <c r="FP274" i="9"/>
  <c r="FN274" i="9"/>
  <c r="FM274" i="9"/>
  <c r="FL274" i="9"/>
  <c r="FJ274" i="9"/>
  <c r="FI274" i="9"/>
  <c r="FH274" i="9"/>
  <c r="FF274" i="9"/>
  <c r="EP274" i="9"/>
  <c r="DI275" i="9"/>
  <c r="DG274" i="9"/>
  <c r="BX274" i="9"/>
  <c r="BD274" i="9"/>
  <c r="L274" i="9"/>
  <c r="GD273" i="9"/>
  <c r="GC273" i="9"/>
  <c r="GB273" i="9"/>
  <c r="FZ273" i="9"/>
  <c r="FY273" i="9"/>
  <c r="FX273" i="9"/>
  <c r="FV273" i="9"/>
  <c r="FU273" i="9"/>
  <c r="FT273" i="9"/>
  <c r="FR273" i="9"/>
  <c r="FQ273" i="9"/>
  <c r="FP273" i="9"/>
  <c r="FN273" i="9"/>
  <c r="FM273" i="9"/>
  <c r="FL273" i="9"/>
  <c r="FJ273" i="9"/>
  <c r="FI273" i="9"/>
  <c r="FH273" i="9"/>
  <c r="FF273" i="9"/>
  <c r="EP273" i="9"/>
  <c r="GA274" i="9" s="1"/>
  <c r="DG273" i="9"/>
  <c r="BX273" i="9"/>
  <c r="BD273" i="9"/>
  <c r="L273" i="9"/>
  <c r="GD272" i="9"/>
  <c r="GC272" i="9"/>
  <c r="GB272" i="9"/>
  <c r="FZ272" i="9"/>
  <c r="FY272" i="9"/>
  <c r="FX272" i="9"/>
  <c r="FV272" i="9"/>
  <c r="FU272" i="9"/>
  <c r="FT272" i="9"/>
  <c r="FR272" i="9"/>
  <c r="FQ272" i="9"/>
  <c r="FP272" i="9"/>
  <c r="FN272" i="9"/>
  <c r="FM272" i="9"/>
  <c r="FL272" i="9"/>
  <c r="FJ272" i="9"/>
  <c r="FI272" i="9"/>
  <c r="FH272" i="9"/>
  <c r="FF272" i="9"/>
  <c r="EP272" i="9"/>
  <c r="GA273" i="9" s="1"/>
  <c r="DG272" i="9"/>
  <c r="FS273" i="9" s="1"/>
  <c r="BX272" i="9"/>
  <c r="CJ272" i="9" s="1"/>
  <c r="BD272" i="9"/>
  <c r="L272" i="9"/>
  <c r="EP271" i="9"/>
  <c r="DG271" i="9"/>
  <c r="FS272" i="9" s="1"/>
  <c r="BX271" i="9"/>
  <c r="BD271" i="9"/>
  <c r="L271" i="9"/>
  <c r="FX268" i="9"/>
  <c r="FW268" i="9"/>
  <c r="FT268" i="9"/>
  <c r="FQ268" i="9"/>
  <c r="FP268" i="9"/>
  <c r="FM268" i="9"/>
  <c r="FL268" i="9"/>
  <c r="FI268" i="9"/>
  <c r="FH268" i="9"/>
  <c r="FE268" i="9"/>
  <c r="FD268" i="9"/>
  <c r="FC268" i="9"/>
  <c r="FA268" i="9"/>
  <c r="EZ268" i="9"/>
  <c r="EY268" i="9"/>
  <c r="EX268" i="9"/>
  <c r="EW268" i="9"/>
  <c r="EV268" i="9"/>
  <c r="EU268" i="9"/>
  <c r="ET268" i="9"/>
  <c r="ES268" i="9"/>
  <c r="EQ268" i="9"/>
  <c r="EO268" i="9"/>
  <c r="EN268" i="9"/>
  <c r="EM268" i="9"/>
  <c r="EL268" i="9"/>
  <c r="EK268" i="9"/>
  <c r="EJ268" i="9"/>
  <c r="EI268" i="9"/>
  <c r="EH268" i="9"/>
  <c r="EG268" i="9"/>
  <c r="EF268" i="9"/>
  <c r="EE268" i="9"/>
  <c r="ED268" i="9"/>
  <c r="EC268" i="9"/>
  <c r="EB268" i="9"/>
  <c r="EA268" i="9"/>
  <c r="DZ268" i="9"/>
  <c r="DY268" i="9"/>
  <c r="DX268" i="9"/>
  <c r="DW268" i="9"/>
  <c r="DV268" i="9"/>
  <c r="DU268" i="9"/>
  <c r="DT268" i="9"/>
  <c r="DR268" i="9"/>
  <c r="DQ268" i="9"/>
  <c r="DP268" i="9"/>
  <c r="DO268" i="9"/>
  <c r="DN268" i="9"/>
  <c r="DM268" i="9"/>
  <c r="DL268" i="9"/>
  <c r="DK268" i="9"/>
  <c r="DJ268" i="9"/>
  <c r="DH268" i="9"/>
  <c r="DF268" i="9"/>
  <c r="DE268" i="9"/>
  <c r="DD268" i="9"/>
  <c r="DC268" i="9"/>
  <c r="DB268" i="9"/>
  <c r="DA268" i="9"/>
  <c r="CZ268" i="9"/>
  <c r="CY268" i="9"/>
  <c r="CX268" i="9"/>
  <c r="CW268" i="9"/>
  <c r="CV268" i="9"/>
  <c r="CU268" i="9"/>
  <c r="CT268" i="9"/>
  <c r="CS268" i="9"/>
  <c r="CR268" i="9"/>
  <c r="CQ268" i="9"/>
  <c r="CP268" i="9"/>
  <c r="CO268" i="9"/>
  <c r="CN268" i="9"/>
  <c r="CM268" i="9"/>
  <c r="CL268" i="9"/>
  <c r="CK268" i="9"/>
  <c r="CI268" i="9"/>
  <c r="CH268" i="9"/>
  <c r="CG268" i="9"/>
  <c r="CF268" i="9"/>
  <c r="CE268" i="9"/>
  <c r="CD268" i="9"/>
  <c r="CC268" i="9"/>
  <c r="CB268" i="9"/>
  <c r="CA268" i="9"/>
  <c r="BZ268" i="9"/>
  <c r="BY268" i="9"/>
  <c r="BW268" i="9"/>
  <c r="BV268" i="9"/>
  <c r="BU268" i="9"/>
  <c r="BT268" i="9"/>
  <c r="BS268" i="9"/>
  <c r="BR268" i="9"/>
  <c r="BQ268" i="9"/>
  <c r="BP268" i="9"/>
  <c r="BO268" i="9"/>
  <c r="BN268" i="9"/>
  <c r="BM268" i="9"/>
  <c r="BL268" i="9"/>
  <c r="BK268" i="9"/>
  <c r="BJ268" i="9"/>
  <c r="BI268" i="9"/>
  <c r="BH268" i="9"/>
  <c r="BG268" i="9"/>
  <c r="BF268" i="9"/>
  <c r="BE268" i="9"/>
  <c r="BA268" i="9"/>
  <c r="AY268" i="9"/>
  <c r="AX268" i="9"/>
  <c r="AU268" i="9"/>
  <c r="AB268" i="9"/>
  <c r="AA268" i="9"/>
  <c r="Y268" i="9"/>
  <c r="X268" i="9"/>
  <c r="W268" i="9"/>
  <c r="U268" i="9"/>
  <c r="T268" i="9"/>
  <c r="S268" i="9"/>
  <c r="R268" i="9"/>
  <c r="Q268" i="9"/>
  <c r="P268" i="9"/>
  <c r="O268" i="9"/>
  <c r="N268" i="9"/>
  <c r="M268" i="9"/>
  <c r="GB267" i="9"/>
  <c r="GA267" i="9"/>
  <c r="FV267" i="9"/>
  <c r="FY267" i="9" s="1"/>
  <c r="FK267" i="9"/>
  <c r="FN267" i="9" s="1"/>
  <c r="FF267" i="9"/>
  <c r="EP267" i="9"/>
  <c r="FW275" i="9" s="1"/>
  <c r="DG267" i="9"/>
  <c r="DS267" i="9" s="1"/>
  <c r="BX267" i="9"/>
  <c r="FG275" i="9" s="1"/>
  <c r="BD267" i="9"/>
  <c r="AW267" i="9"/>
  <c r="FS267" i="9" s="1"/>
  <c r="FU267" i="9" s="1"/>
  <c r="AV267" i="9"/>
  <c r="FO267" i="9" s="1"/>
  <c r="FR267" i="9" s="1"/>
  <c r="AS267" i="9"/>
  <c r="AQ267" i="9"/>
  <c r="AP267" i="9"/>
  <c r="AO267" i="9"/>
  <c r="AM267" i="9"/>
  <c r="AL267" i="9"/>
  <c r="AK267" i="9"/>
  <c r="AJ267" i="9"/>
  <c r="AI267" i="9"/>
  <c r="AG267" i="9"/>
  <c r="AE267" i="9"/>
  <c r="AD267" i="9"/>
  <c r="AC267" i="9"/>
  <c r="Z267" i="9"/>
  <c r="L267" i="9"/>
  <c r="B267" i="9" a="1"/>
  <c r="B267" i="9" s="1"/>
  <c r="GB266" i="9"/>
  <c r="GA266" i="9"/>
  <c r="FV266" i="9"/>
  <c r="FY266" i="9" s="1"/>
  <c r="FK266" i="9"/>
  <c r="FN266" i="9" s="1"/>
  <c r="FF266" i="9"/>
  <c r="EP266" i="9"/>
  <c r="FW274" i="9" s="1"/>
  <c r="DG266" i="9"/>
  <c r="FK274" i="9" s="1"/>
  <c r="BX266" i="9"/>
  <c r="FG274" i="9" s="1"/>
  <c r="BD266" i="9"/>
  <c r="AW266" i="9"/>
  <c r="AV266" i="9"/>
  <c r="FO266" i="9" s="1"/>
  <c r="FR266" i="9" s="1"/>
  <c r="AS266" i="9"/>
  <c r="AQ266" i="9"/>
  <c r="AP266" i="9"/>
  <c r="AO266" i="9"/>
  <c r="AM266" i="9"/>
  <c r="AL266" i="9"/>
  <c r="AK266" i="9"/>
  <c r="AJ266" i="9"/>
  <c r="AI266" i="9"/>
  <c r="AH266" i="9"/>
  <c r="AG266" i="9"/>
  <c r="AE266" i="9"/>
  <c r="AD266" i="9"/>
  <c r="AC266" i="9"/>
  <c r="Z266" i="9"/>
  <c r="L266" i="9"/>
  <c r="B266" i="9" a="1"/>
  <c r="B266" i="9" s="1"/>
  <c r="GB265" i="9"/>
  <c r="GA265" i="9"/>
  <c r="FV265" i="9"/>
  <c r="FK265" i="9"/>
  <c r="FN265" i="9" s="1"/>
  <c r="FF265" i="9"/>
  <c r="EP265" i="9"/>
  <c r="FB265" i="9" s="1"/>
  <c r="DG265" i="9"/>
  <c r="BX265" i="9"/>
  <c r="CJ265" i="9" s="1"/>
  <c r="BD265" i="9"/>
  <c r="AW265" i="9"/>
  <c r="FS265" i="9" s="1"/>
  <c r="FU265" i="9" s="1"/>
  <c r="AV265" i="9"/>
  <c r="FO265" i="9" s="1"/>
  <c r="FR265" i="9" s="1"/>
  <c r="AS265" i="9"/>
  <c r="AQ265" i="9"/>
  <c r="AP265" i="9"/>
  <c r="AO265" i="9"/>
  <c r="AM265" i="9"/>
  <c r="AL265" i="9"/>
  <c r="AK265" i="9"/>
  <c r="AJ265" i="9"/>
  <c r="AI265" i="9"/>
  <c r="AH265" i="9"/>
  <c r="AG265" i="9"/>
  <c r="AE265" i="9"/>
  <c r="AD265" i="9"/>
  <c r="AC265" i="9"/>
  <c r="Z265" i="9"/>
  <c r="L265" i="9"/>
  <c r="B265" i="9" a="1"/>
  <c r="B265" i="9" s="1"/>
  <c r="GB264" i="9"/>
  <c r="GA264" i="9"/>
  <c r="FV264" i="9"/>
  <c r="FY264" i="9" s="1"/>
  <c r="FK264" i="9"/>
  <c r="FF264" i="9"/>
  <c r="EP264" i="9"/>
  <c r="FB264" i="9" s="1"/>
  <c r="DG264" i="9"/>
  <c r="FK272" i="9" s="1"/>
  <c r="BX264" i="9"/>
  <c r="CJ264" i="9" s="1"/>
  <c r="BD264" i="9"/>
  <c r="AW264" i="9"/>
  <c r="AV264" i="9"/>
  <c r="FO264" i="9" s="1"/>
  <c r="AS264" i="9"/>
  <c r="AQ264" i="9"/>
  <c r="AP264" i="9"/>
  <c r="AO264" i="9"/>
  <c r="AM264" i="9"/>
  <c r="AL264" i="9"/>
  <c r="AK264" i="9"/>
  <c r="AJ264" i="9"/>
  <c r="AI264" i="9"/>
  <c r="AH264" i="9"/>
  <c r="AG264" i="9"/>
  <c r="AE264" i="9"/>
  <c r="AD264" i="9"/>
  <c r="AC264" i="9"/>
  <c r="Z264" i="9"/>
  <c r="L264" i="9"/>
  <c r="I264" i="9" a="1"/>
  <c r="I264" i="9" s="1"/>
  <c r="H264" i="9" a="1"/>
  <c r="H264" i="9" s="1"/>
  <c r="B264" i="9" a="1"/>
  <c r="B264" i="9" s="1"/>
  <c r="GD263" i="9"/>
  <c r="I263" i="9" a="1"/>
  <c r="I263" i="9" s="1"/>
  <c r="H263" i="9" a="1"/>
  <c r="H263" i="9" s="1"/>
  <c r="B263" i="9" a="1"/>
  <c r="B263" i="9" s="1"/>
  <c r="GD262" i="9"/>
  <c r="I262" i="9" a="1"/>
  <c r="I262" i="9" s="1"/>
  <c r="H262" i="9" a="1"/>
  <c r="H262" i="9" s="1"/>
  <c r="B262" i="9" a="1"/>
  <c r="B262" i="9" s="1"/>
  <c r="GD259" i="9"/>
  <c r="GC259" i="9"/>
  <c r="GB259" i="9"/>
  <c r="FZ259" i="9"/>
  <c r="FY259" i="9"/>
  <c r="FX259" i="9"/>
  <c r="FV259" i="9"/>
  <c r="FT259" i="9"/>
  <c r="FR259" i="9"/>
  <c r="FQ259" i="9"/>
  <c r="FP259" i="9"/>
  <c r="FN259" i="9"/>
  <c r="FM259" i="9"/>
  <c r="FL259" i="9"/>
  <c r="FJ259" i="9"/>
  <c r="FI259" i="9"/>
  <c r="FH259" i="9"/>
  <c r="FF259" i="9"/>
  <c r="FE259" i="9"/>
  <c r="FD259" i="9"/>
  <c r="FC259" i="9"/>
  <c r="FA259" i="9"/>
  <c r="EZ259" i="9"/>
  <c r="EY259" i="9"/>
  <c r="EX259" i="9"/>
  <c r="EW259" i="9"/>
  <c r="EV259" i="9"/>
  <c r="EU259" i="9"/>
  <c r="ET259" i="9"/>
  <c r="ES259" i="9"/>
  <c r="EQ259" i="9"/>
  <c r="EO259" i="9"/>
  <c r="EN259" i="9"/>
  <c r="EM259" i="9"/>
  <c r="EL259" i="9"/>
  <c r="EK259" i="9"/>
  <c r="EJ259" i="9"/>
  <c r="EI259" i="9"/>
  <c r="EH259" i="9"/>
  <c r="EG259" i="9"/>
  <c r="EF259" i="9"/>
  <c r="EE259" i="9"/>
  <c r="ED259" i="9"/>
  <c r="EC259" i="9"/>
  <c r="EB259" i="9"/>
  <c r="EA259" i="9"/>
  <c r="DZ259" i="9"/>
  <c r="DY259" i="9"/>
  <c r="DX259" i="9"/>
  <c r="DW259" i="9"/>
  <c r="DV259" i="9"/>
  <c r="DU259" i="9"/>
  <c r="DT259" i="9"/>
  <c r="DR259" i="9"/>
  <c r="DQ259" i="9"/>
  <c r="DP259" i="9"/>
  <c r="DO259" i="9"/>
  <c r="DN259" i="9"/>
  <c r="DM259" i="9"/>
  <c r="DL259" i="9"/>
  <c r="DK259" i="9"/>
  <c r="DJ259" i="9"/>
  <c r="DH259" i="9"/>
  <c r="DF259" i="9"/>
  <c r="DE259" i="9"/>
  <c r="DD259" i="9"/>
  <c r="DC259" i="9"/>
  <c r="DB259" i="9"/>
  <c r="DA259" i="9"/>
  <c r="CZ259" i="9"/>
  <c r="CY259" i="9"/>
  <c r="CX259" i="9"/>
  <c r="CW259" i="9"/>
  <c r="CV259" i="9"/>
  <c r="CU259" i="9"/>
  <c r="CT259" i="9"/>
  <c r="CS259" i="9"/>
  <c r="CR259" i="9"/>
  <c r="CQ259" i="9"/>
  <c r="CP259" i="9"/>
  <c r="CO259" i="9"/>
  <c r="CN259" i="9"/>
  <c r="CM259" i="9"/>
  <c r="CL259" i="9"/>
  <c r="CK259" i="9"/>
  <c r="CI259" i="9"/>
  <c r="CH259" i="9"/>
  <c r="CG259" i="9"/>
  <c r="CF259" i="9"/>
  <c r="CE259" i="9"/>
  <c r="CD259" i="9"/>
  <c r="CC259" i="9"/>
  <c r="CB259" i="9"/>
  <c r="CA259" i="9"/>
  <c r="BZ259" i="9"/>
  <c r="BY259" i="9"/>
  <c r="BW259" i="9"/>
  <c r="BV259" i="9"/>
  <c r="BU259" i="9"/>
  <c r="BT259" i="9"/>
  <c r="BS259" i="9"/>
  <c r="BR259" i="9"/>
  <c r="BQ259" i="9"/>
  <c r="BP259" i="9"/>
  <c r="BO259" i="9"/>
  <c r="BN259" i="9"/>
  <c r="BM259" i="9"/>
  <c r="BL259" i="9"/>
  <c r="BK259" i="9"/>
  <c r="BJ259" i="9"/>
  <c r="BI259" i="9"/>
  <c r="BH259" i="9"/>
  <c r="BG259" i="9"/>
  <c r="BF259" i="9"/>
  <c r="BE259" i="9"/>
  <c r="GD258" i="9"/>
  <c r="GC258" i="9"/>
  <c r="GB258" i="9"/>
  <c r="FZ258" i="9"/>
  <c r="FY258" i="9"/>
  <c r="FX258" i="9"/>
  <c r="FV258" i="9"/>
  <c r="FU258" i="9"/>
  <c r="FT258" i="9"/>
  <c r="FR258" i="9"/>
  <c r="FQ258" i="9"/>
  <c r="FP258" i="9"/>
  <c r="FN258" i="9"/>
  <c r="FM258" i="9"/>
  <c r="FL258" i="9"/>
  <c r="FJ258" i="9"/>
  <c r="FI258" i="9"/>
  <c r="FH258" i="9"/>
  <c r="FF258" i="9"/>
  <c r="EP258" i="9"/>
  <c r="GA259" i="9" s="1"/>
  <c r="DI259" i="9"/>
  <c r="DG258" i="9"/>
  <c r="BX258" i="9"/>
  <c r="BD258" i="9"/>
  <c r="L258" i="9"/>
  <c r="GD257" i="9"/>
  <c r="GC257" i="9"/>
  <c r="GB257" i="9"/>
  <c r="FZ257" i="9"/>
  <c r="FY257" i="9"/>
  <c r="FX257" i="9"/>
  <c r="FV257" i="9"/>
  <c r="FU257" i="9"/>
  <c r="FT257" i="9"/>
  <c r="FR257" i="9"/>
  <c r="FQ257" i="9"/>
  <c r="FP257" i="9"/>
  <c r="FN257" i="9"/>
  <c r="FM257" i="9"/>
  <c r="FL257" i="9"/>
  <c r="FJ257" i="9"/>
  <c r="FI257" i="9"/>
  <c r="FH257" i="9"/>
  <c r="FF257" i="9"/>
  <c r="EP257" i="9"/>
  <c r="DG257" i="9"/>
  <c r="BX257" i="9"/>
  <c r="CJ257" i="9" s="1"/>
  <c r="BD257" i="9"/>
  <c r="L257" i="9"/>
  <c r="GD256" i="9"/>
  <c r="GC256" i="9"/>
  <c r="GB256" i="9"/>
  <c r="FZ256" i="9"/>
  <c r="FY256" i="9"/>
  <c r="FX256" i="9"/>
  <c r="FV256" i="9"/>
  <c r="FU256" i="9"/>
  <c r="FT256" i="9"/>
  <c r="FR256" i="9"/>
  <c r="FQ256" i="9"/>
  <c r="FP256" i="9"/>
  <c r="FN256" i="9"/>
  <c r="FM256" i="9"/>
  <c r="FL256" i="9"/>
  <c r="FJ256" i="9"/>
  <c r="FI256" i="9"/>
  <c r="FH256" i="9"/>
  <c r="FF256" i="9"/>
  <c r="EP256" i="9"/>
  <c r="DG256" i="9"/>
  <c r="FS257" i="9" s="1"/>
  <c r="BX256" i="9"/>
  <c r="BD256" i="9"/>
  <c r="L256" i="9"/>
  <c r="EP255" i="9"/>
  <c r="GA256" i="9" s="1"/>
  <c r="DG255" i="9"/>
  <c r="FS256" i="9" s="1"/>
  <c r="BX255" i="9"/>
  <c r="CJ255" i="9" s="1"/>
  <c r="BD255" i="9"/>
  <c r="L255" i="9"/>
  <c r="FX252" i="9"/>
  <c r="FW252" i="9"/>
  <c r="FT252" i="9"/>
  <c r="FQ252" i="9"/>
  <c r="FP252" i="9"/>
  <c r="FM252" i="9"/>
  <c r="FL252" i="9"/>
  <c r="FI252" i="9"/>
  <c r="FH252" i="9"/>
  <c r="FE252" i="9"/>
  <c r="FD252" i="9"/>
  <c r="FC252" i="9"/>
  <c r="FA252" i="9"/>
  <c r="EZ252" i="9"/>
  <c r="EY252" i="9"/>
  <c r="EX252" i="9"/>
  <c r="EW252" i="9"/>
  <c r="EV252" i="9"/>
  <c r="EU252" i="9"/>
  <c r="ET252" i="9"/>
  <c r="ES252" i="9"/>
  <c r="EQ252" i="9"/>
  <c r="EO252" i="9"/>
  <c r="EN252" i="9"/>
  <c r="EM252" i="9"/>
  <c r="EL252" i="9"/>
  <c r="EK252" i="9"/>
  <c r="EJ252" i="9"/>
  <c r="EI252" i="9"/>
  <c r="EH252" i="9"/>
  <c r="EG252" i="9"/>
  <c r="EF252" i="9"/>
  <c r="EE252" i="9"/>
  <c r="ED252" i="9"/>
  <c r="EC252" i="9"/>
  <c r="EB252" i="9"/>
  <c r="EA252" i="9"/>
  <c r="DZ252" i="9"/>
  <c r="DY252" i="9"/>
  <c r="DX252" i="9"/>
  <c r="DW252" i="9"/>
  <c r="DV252" i="9"/>
  <c r="DU252" i="9"/>
  <c r="DT252" i="9"/>
  <c r="DR252" i="9"/>
  <c r="DQ252" i="9"/>
  <c r="DP252" i="9"/>
  <c r="DO252" i="9"/>
  <c r="DN252" i="9"/>
  <c r="DM252" i="9"/>
  <c r="DL252" i="9"/>
  <c r="DK252" i="9"/>
  <c r="DJ252" i="9"/>
  <c r="DH252" i="9"/>
  <c r="DF252" i="9"/>
  <c r="DE252" i="9"/>
  <c r="DD252" i="9"/>
  <c r="DC252" i="9"/>
  <c r="DB252" i="9"/>
  <c r="DA252" i="9"/>
  <c r="CZ252" i="9"/>
  <c r="CY252" i="9"/>
  <c r="CX252" i="9"/>
  <c r="CW252" i="9"/>
  <c r="CV252" i="9"/>
  <c r="CU252" i="9"/>
  <c r="CT252" i="9"/>
  <c r="CS252" i="9"/>
  <c r="CR252" i="9"/>
  <c r="CQ252" i="9"/>
  <c r="CP252" i="9"/>
  <c r="CO252" i="9"/>
  <c r="CN252" i="9"/>
  <c r="CM252" i="9"/>
  <c r="CL252" i="9"/>
  <c r="CK252" i="9"/>
  <c r="CI252" i="9"/>
  <c r="CH252" i="9"/>
  <c r="CG252" i="9"/>
  <c r="CF252" i="9"/>
  <c r="CE252" i="9"/>
  <c r="CD252" i="9"/>
  <c r="CC252" i="9"/>
  <c r="CB252" i="9"/>
  <c r="CA252" i="9"/>
  <c r="BZ252" i="9"/>
  <c r="BY252" i="9"/>
  <c r="BW252" i="9"/>
  <c r="BV252" i="9"/>
  <c r="BU252" i="9"/>
  <c r="BT252" i="9"/>
  <c r="BS252" i="9"/>
  <c r="BR252" i="9"/>
  <c r="BQ252" i="9"/>
  <c r="BP252" i="9"/>
  <c r="BO252" i="9"/>
  <c r="BN252" i="9"/>
  <c r="BM252" i="9"/>
  <c r="BL252" i="9"/>
  <c r="BK252" i="9"/>
  <c r="BJ252" i="9"/>
  <c r="BI252" i="9"/>
  <c r="BH252" i="9"/>
  <c r="BG252" i="9"/>
  <c r="BF252" i="9"/>
  <c r="BE252" i="9"/>
  <c r="BA252" i="9"/>
  <c r="AY252" i="9"/>
  <c r="AX252" i="9"/>
  <c r="AU252" i="9"/>
  <c r="AB252" i="9"/>
  <c r="AA252" i="9"/>
  <c r="Y252" i="9"/>
  <c r="X252" i="9"/>
  <c r="W252" i="9"/>
  <c r="U252" i="9"/>
  <c r="T252" i="9"/>
  <c r="S252" i="9"/>
  <c r="R252" i="9"/>
  <c r="Q252" i="9"/>
  <c r="P252" i="9"/>
  <c r="O252" i="9"/>
  <c r="N252" i="9"/>
  <c r="M252" i="9"/>
  <c r="GB251" i="9"/>
  <c r="GA251" i="9"/>
  <c r="FV251" i="9"/>
  <c r="FY251" i="9" s="1"/>
  <c r="FK251" i="9"/>
  <c r="FN251" i="9" s="1"/>
  <c r="FF251" i="9"/>
  <c r="EP251" i="9"/>
  <c r="FW259" i="9" s="1"/>
  <c r="DG251" i="9"/>
  <c r="DS251" i="9" s="1"/>
  <c r="BX251" i="9"/>
  <c r="FG259" i="9" s="1"/>
  <c r="BD251" i="9"/>
  <c r="AW251" i="9"/>
  <c r="FS251" i="9" s="1"/>
  <c r="FU251" i="9" s="1"/>
  <c r="AV251" i="9"/>
  <c r="FO251" i="9" s="1"/>
  <c r="FR251" i="9" s="1"/>
  <c r="AS251" i="9"/>
  <c r="AQ251" i="9"/>
  <c r="AP251" i="9"/>
  <c r="AO251" i="9"/>
  <c r="AM251" i="9"/>
  <c r="AL251" i="9"/>
  <c r="AK251" i="9"/>
  <c r="AJ251" i="9"/>
  <c r="AI251" i="9"/>
  <c r="AG251" i="9"/>
  <c r="AE251" i="9"/>
  <c r="AD251" i="9"/>
  <c r="AC251" i="9"/>
  <c r="Z251" i="9"/>
  <c r="L251" i="9"/>
  <c r="B251" i="9" a="1"/>
  <c r="B251" i="9" s="1"/>
  <c r="GB250" i="9"/>
  <c r="GA250" i="9"/>
  <c r="FV250" i="9"/>
  <c r="FK250" i="9"/>
  <c r="FN250" i="9" s="1"/>
  <c r="FF250" i="9"/>
  <c r="EP250" i="9"/>
  <c r="FW258" i="9" s="1"/>
  <c r="DG250" i="9"/>
  <c r="FK258" i="9" s="1"/>
  <c r="BX250" i="9"/>
  <c r="FG258" i="9" s="1"/>
  <c r="BD250" i="9"/>
  <c r="AW250" i="9"/>
  <c r="FS250" i="9" s="1"/>
  <c r="FU250" i="9" s="1"/>
  <c r="AV250" i="9"/>
  <c r="AS250" i="9"/>
  <c r="AQ250" i="9"/>
  <c r="AP250" i="9"/>
  <c r="AO250" i="9"/>
  <c r="AM250" i="9"/>
  <c r="AL250" i="9"/>
  <c r="AK250" i="9"/>
  <c r="AJ250" i="9"/>
  <c r="AI250" i="9"/>
  <c r="AH250" i="9"/>
  <c r="AG250" i="9"/>
  <c r="AE250" i="9"/>
  <c r="AD250" i="9"/>
  <c r="AC250" i="9"/>
  <c r="Z250" i="9"/>
  <c r="L250" i="9"/>
  <c r="B250" i="9" a="1"/>
  <c r="B250" i="9" s="1"/>
  <c r="GB249" i="9"/>
  <c r="GA249" i="9"/>
  <c r="FV249" i="9"/>
  <c r="FK249" i="9"/>
  <c r="FN249" i="9" s="1"/>
  <c r="FF249" i="9"/>
  <c r="EP249" i="9"/>
  <c r="FB249" i="9" s="1"/>
  <c r="DG249" i="9"/>
  <c r="FK257" i="9" s="1"/>
  <c r="BX249" i="9"/>
  <c r="CJ249" i="9" s="1"/>
  <c r="BD249" i="9"/>
  <c r="AW249" i="9"/>
  <c r="FS249" i="9" s="1"/>
  <c r="FU249" i="9" s="1"/>
  <c r="AV249" i="9"/>
  <c r="FO249" i="9" s="1"/>
  <c r="FR249" i="9" s="1"/>
  <c r="AS249" i="9"/>
  <c r="AQ249" i="9"/>
  <c r="AP249" i="9"/>
  <c r="AO249" i="9"/>
  <c r="AM249" i="9"/>
  <c r="AL249" i="9"/>
  <c r="AK249" i="9"/>
  <c r="AJ249" i="9"/>
  <c r="AI249" i="9"/>
  <c r="AH249" i="9"/>
  <c r="AG249" i="9"/>
  <c r="AE249" i="9"/>
  <c r="AD249" i="9"/>
  <c r="AC249" i="9"/>
  <c r="Z249" i="9"/>
  <c r="L249" i="9"/>
  <c r="B249" i="9" a="1"/>
  <c r="B249" i="9" s="1"/>
  <c r="GB248" i="9"/>
  <c r="GA248" i="9"/>
  <c r="FV248" i="9"/>
  <c r="FY248" i="9" s="1"/>
  <c r="FK248" i="9"/>
  <c r="FN248" i="9" s="1"/>
  <c r="FF248" i="9"/>
  <c r="EP248" i="9"/>
  <c r="FB248" i="9" s="1"/>
  <c r="DG248" i="9"/>
  <c r="BX248" i="9"/>
  <c r="CJ248" i="9" s="1"/>
  <c r="BD248" i="9"/>
  <c r="AW248" i="9"/>
  <c r="AV248" i="9"/>
  <c r="FO248" i="9" s="1"/>
  <c r="AS248" i="9"/>
  <c r="AQ248" i="9"/>
  <c r="AP248" i="9"/>
  <c r="AO248" i="9"/>
  <c r="AM248" i="9"/>
  <c r="AL248" i="9"/>
  <c r="AK248" i="9"/>
  <c r="AJ248" i="9"/>
  <c r="AI248" i="9"/>
  <c r="AH248" i="9"/>
  <c r="AG248" i="9"/>
  <c r="AE248" i="9"/>
  <c r="AD248" i="9"/>
  <c r="AC248" i="9"/>
  <c r="Z248" i="9"/>
  <c r="L248" i="9"/>
  <c r="I248" i="9" a="1"/>
  <c r="I248" i="9" s="1"/>
  <c r="H248" i="9" a="1"/>
  <c r="H248" i="9" s="1"/>
  <c r="B248" i="9" a="1"/>
  <c r="B248" i="9" s="1"/>
  <c r="GD247" i="9"/>
  <c r="I247" i="9" a="1"/>
  <c r="I247" i="9" s="1"/>
  <c r="H247" i="9" a="1"/>
  <c r="H247" i="9" s="1"/>
  <c r="B247" i="9" a="1"/>
  <c r="B247" i="9" s="1"/>
  <c r="GD246" i="9"/>
  <c r="I246" i="9" a="1"/>
  <c r="I246" i="9" s="1"/>
  <c r="H246" i="9" a="1"/>
  <c r="H246" i="9" s="1"/>
  <c r="B246" i="9" a="1"/>
  <c r="B246" i="9" s="1"/>
  <c r="GD243" i="9"/>
  <c r="GC243" i="9"/>
  <c r="GB243" i="9"/>
  <c r="FZ243" i="9"/>
  <c r="FY243" i="9"/>
  <c r="FX243" i="9"/>
  <c r="FV243" i="9"/>
  <c r="FT243" i="9"/>
  <c r="FR243" i="9"/>
  <c r="FQ243" i="9"/>
  <c r="FP243" i="9"/>
  <c r="FN243" i="9"/>
  <c r="FM243" i="9"/>
  <c r="FL243" i="9"/>
  <c r="FJ243" i="9"/>
  <c r="FI243" i="9"/>
  <c r="FH243" i="9"/>
  <c r="FF243" i="9"/>
  <c r="FE243" i="9"/>
  <c r="FD243" i="9"/>
  <c r="FC243" i="9"/>
  <c r="FA243" i="9"/>
  <c r="EZ243" i="9"/>
  <c r="EY243" i="9"/>
  <c r="EX243" i="9"/>
  <c r="EW243" i="9"/>
  <c r="EV243" i="9"/>
  <c r="EU243" i="9"/>
  <c r="ET243" i="9"/>
  <c r="ES243" i="9"/>
  <c r="EQ243" i="9"/>
  <c r="EO243" i="9"/>
  <c r="EN243" i="9"/>
  <c r="EM243" i="9"/>
  <c r="EL243" i="9"/>
  <c r="EK243" i="9"/>
  <c r="EJ243" i="9"/>
  <c r="EI243" i="9"/>
  <c r="EH243" i="9"/>
  <c r="EG243" i="9"/>
  <c r="EF243" i="9"/>
  <c r="EE243" i="9"/>
  <c r="ED243" i="9"/>
  <c r="EC243" i="9"/>
  <c r="EB243" i="9"/>
  <c r="EA243" i="9"/>
  <c r="DZ243" i="9"/>
  <c r="DY243" i="9"/>
  <c r="DX243" i="9"/>
  <c r="DW243" i="9"/>
  <c r="DV243" i="9"/>
  <c r="DU243" i="9"/>
  <c r="DT243" i="9"/>
  <c r="DR243" i="9"/>
  <c r="DQ243" i="9"/>
  <c r="DP243" i="9"/>
  <c r="DO243" i="9"/>
  <c r="DN243" i="9"/>
  <c r="DM243" i="9"/>
  <c r="DL243" i="9"/>
  <c r="DK243" i="9"/>
  <c r="DJ243" i="9"/>
  <c r="DH243" i="9"/>
  <c r="DF243" i="9"/>
  <c r="DE243" i="9"/>
  <c r="DD243" i="9"/>
  <c r="DC243" i="9"/>
  <c r="DB243" i="9"/>
  <c r="DA243" i="9"/>
  <c r="CZ243" i="9"/>
  <c r="CY243" i="9"/>
  <c r="CX243" i="9"/>
  <c r="CW243" i="9"/>
  <c r="CV243" i="9"/>
  <c r="CU243" i="9"/>
  <c r="CT243" i="9"/>
  <c r="CS243" i="9"/>
  <c r="CR243" i="9"/>
  <c r="CQ243" i="9"/>
  <c r="CP243" i="9"/>
  <c r="CO243" i="9"/>
  <c r="CN243" i="9"/>
  <c r="CM243" i="9"/>
  <c r="CL243" i="9"/>
  <c r="CK243" i="9"/>
  <c r="CI243" i="9"/>
  <c r="CH243" i="9"/>
  <c r="CG243" i="9"/>
  <c r="CF243" i="9"/>
  <c r="CE243" i="9"/>
  <c r="CD243" i="9"/>
  <c r="CC243" i="9"/>
  <c r="CB243" i="9"/>
  <c r="CA243" i="9"/>
  <c r="BZ243" i="9"/>
  <c r="BY243" i="9"/>
  <c r="BW243" i="9"/>
  <c r="BV243" i="9"/>
  <c r="BU243" i="9"/>
  <c r="BT243" i="9"/>
  <c r="BS243" i="9"/>
  <c r="BR243" i="9"/>
  <c r="BQ243" i="9"/>
  <c r="BP243" i="9"/>
  <c r="BO243" i="9"/>
  <c r="BN243" i="9"/>
  <c r="BM243" i="9"/>
  <c r="BL243" i="9"/>
  <c r="BK243" i="9"/>
  <c r="BJ243" i="9"/>
  <c r="BI243" i="9"/>
  <c r="BH243" i="9"/>
  <c r="BG243" i="9"/>
  <c r="BF243" i="9"/>
  <c r="BE243" i="9"/>
  <c r="GD242" i="9"/>
  <c r="GC242" i="9"/>
  <c r="GB242" i="9"/>
  <c r="FZ242" i="9"/>
  <c r="FY242" i="9"/>
  <c r="FX242" i="9"/>
  <c r="FV242" i="9"/>
  <c r="FU242" i="9"/>
  <c r="FT242" i="9"/>
  <c r="FR242" i="9"/>
  <c r="FQ242" i="9"/>
  <c r="FP242" i="9"/>
  <c r="FN242" i="9"/>
  <c r="FM242" i="9"/>
  <c r="FL242" i="9"/>
  <c r="FJ242" i="9"/>
  <c r="FI242" i="9"/>
  <c r="FH242" i="9"/>
  <c r="FF242" i="9"/>
  <c r="EP242" i="9"/>
  <c r="DG242" i="9"/>
  <c r="FS243" i="9" s="1"/>
  <c r="BX242" i="9"/>
  <c r="BD242" i="9"/>
  <c r="L242" i="9"/>
  <c r="GD241" i="9"/>
  <c r="GC241" i="9"/>
  <c r="GB241" i="9"/>
  <c r="FZ241" i="9"/>
  <c r="FY241" i="9"/>
  <c r="FX241" i="9"/>
  <c r="FV241" i="9"/>
  <c r="FU241" i="9"/>
  <c r="FT241" i="9"/>
  <c r="FR241" i="9"/>
  <c r="FQ241" i="9"/>
  <c r="FP241" i="9"/>
  <c r="FN241" i="9"/>
  <c r="FM241" i="9"/>
  <c r="FL241" i="9"/>
  <c r="FJ241" i="9"/>
  <c r="FI241" i="9"/>
  <c r="FH241" i="9"/>
  <c r="FF241" i="9"/>
  <c r="EP241" i="9"/>
  <c r="FB241" i="9" s="1"/>
  <c r="DG241" i="9"/>
  <c r="FS242" i="9" s="1"/>
  <c r="BX241" i="9"/>
  <c r="CJ241" i="9" s="1"/>
  <c r="BD241" i="9"/>
  <c r="L241" i="9"/>
  <c r="GD240" i="9"/>
  <c r="GC240" i="9"/>
  <c r="GB240" i="9"/>
  <c r="FZ240" i="9"/>
  <c r="FY240" i="9"/>
  <c r="FX240" i="9"/>
  <c r="FV240" i="9"/>
  <c r="FU240" i="9"/>
  <c r="FT240" i="9"/>
  <c r="FR240" i="9"/>
  <c r="FQ240" i="9"/>
  <c r="FP240" i="9"/>
  <c r="FN240" i="9"/>
  <c r="FM240" i="9"/>
  <c r="FL240" i="9"/>
  <c r="FJ240" i="9"/>
  <c r="FI240" i="9"/>
  <c r="FH240" i="9"/>
  <c r="FF240" i="9"/>
  <c r="EP240" i="9"/>
  <c r="FB240" i="9" s="1"/>
  <c r="DG240" i="9"/>
  <c r="FS241" i="9" s="1"/>
  <c r="BX240" i="9"/>
  <c r="CJ240" i="9" s="1"/>
  <c r="BD240" i="9"/>
  <c r="L240" i="9"/>
  <c r="EP239" i="9"/>
  <c r="FB239" i="9" s="1"/>
  <c r="DG239" i="9"/>
  <c r="FS240" i="9" s="1"/>
  <c r="BX239" i="9"/>
  <c r="CJ239" i="9" s="1"/>
  <c r="BD239" i="9"/>
  <c r="L239" i="9"/>
  <c r="FX236" i="9"/>
  <c r="FW236" i="9"/>
  <c r="FT236" i="9"/>
  <c r="FQ236" i="9"/>
  <c r="FP236" i="9"/>
  <c r="FM236" i="9"/>
  <c r="FL236" i="9"/>
  <c r="FI236" i="9"/>
  <c r="FH236" i="9"/>
  <c r="FE236" i="9"/>
  <c r="FD236" i="9"/>
  <c r="FC236" i="9"/>
  <c r="FA236" i="9"/>
  <c r="EZ236" i="9"/>
  <c r="EY236" i="9"/>
  <c r="EX236" i="9"/>
  <c r="EW236" i="9"/>
  <c r="EV236" i="9"/>
  <c r="EU236" i="9"/>
  <c r="ET236" i="9"/>
  <c r="ES236" i="9"/>
  <c r="EQ236" i="9"/>
  <c r="EO236" i="9"/>
  <c r="EN236" i="9"/>
  <c r="EM236" i="9"/>
  <c r="EL236" i="9"/>
  <c r="EK236" i="9"/>
  <c r="EJ236" i="9"/>
  <c r="EI236" i="9"/>
  <c r="EH236" i="9"/>
  <c r="EG236" i="9"/>
  <c r="EF236" i="9"/>
  <c r="EE236" i="9"/>
  <c r="ED236" i="9"/>
  <c r="EC236" i="9"/>
  <c r="EB236" i="9"/>
  <c r="EA236" i="9"/>
  <c r="DZ236" i="9"/>
  <c r="DY236" i="9"/>
  <c r="DX236" i="9"/>
  <c r="DW236" i="9"/>
  <c r="DV236" i="9"/>
  <c r="DU236" i="9"/>
  <c r="DT236" i="9"/>
  <c r="DR236" i="9"/>
  <c r="DQ236" i="9"/>
  <c r="DP236" i="9"/>
  <c r="DO236" i="9"/>
  <c r="DN236" i="9"/>
  <c r="DM236" i="9"/>
  <c r="DL236" i="9"/>
  <c r="DK236" i="9"/>
  <c r="DJ236" i="9"/>
  <c r="DH236" i="9"/>
  <c r="DF236" i="9"/>
  <c r="DE236" i="9"/>
  <c r="DD236" i="9"/>
  <c r="DC236" i="9"/>
  <c r="DB236" i="9"/>
  <c r="DA236" i="9"/>
  <c r="CZ236" i="9"/>
  <c r="CY236" i="9"/>
  <c r="CX236" i="9"/>
  <c r="CW236" i="9"/>
  <c r="CV236" i="9"/>
  <c r="CU236" i="9"/>
  <c r="CT236" i="9"/>
  <c r="CS236" i="9"/>
  <c r="CR236" i="9"/>
  <c r="CQ236" i="9"/>
  <c r="CP236" i="9"/>
  <c r="CO236" i="9"/>
  <c r="CN236" i="9"/>
  <c r="CM236" i="9"/>
  <c r="CL236" i="9"/>
  <c r="CK236" i="9"/>
  <c r="CI236" i="9"/>
  <c r="CH236" i="9"/>
  <c r="CG236" i="9"/>
  <c r="CF236" i="9"/>
  <c r="CE236" i="9"/>
  <c r="CD236" i="9"/>
  <c r="CC236" i="9"/>
  <c r="CB236" i="9"/>
  <c r="CA236" i="9"/>
  <c r="BZ236" i="9"/>
  <c r="BY236" i="9"/>
  <c r="BW236" i="9"/>
  <c r="BV236" i="9"/>
  <c r="BU236" i="9"/>
  <c r="BT236" i="9"/>
  <c r="BS236" i="9"/>
  <c r="BR236" i="9"/>
  <c r="BQ236" i="9"/>
  <c r="BP236" i="9"/>
  <c r="BO236" i="9"/>
  <c r="BN236" i="9"/>
  <c r="BM236" i="9"/>
  <c r="BL236" i="9"/>
  <c r="BK236" i="9"/>
  <c r="BJ236" i="9"/>
  <c r="BI236" i="9"/>
  <c r="BH236" i="9"/>
  <c r="BG236" i="9"/>
  <c r="BF236" i="9"/>
  <c r="BE236" i="9"/>
  <c r="BA236" i="9"/>
  <c r="AY236" i="9"/>
  <c r="AX236" i="9"/>
  <c r="AU236" i="9"/>
  <c r="AB236" i="9"/>
  <c r="AA236" i="9"/>
  <c r="Y236" i="9"/>
  <c r="X236" i="9"/>
  <c r="W236" i="9"/>
  <c r="U236" i="9"/>
  <c r="T236" i="9"/>
  <c r="S236" i="9"/>
  <c r="R236" i="9"/>
  <c r="Q236" i="9"/>
  <c r="P236" i="9"/>
  <c r="O236" i="9"/>
  <c r="N236" i="9"/>
  <c r="M236" i="9"/>
  <c r="GB235" i="9"/>
  <c r="GA235" i="9"/>
  <c r="FV235" i="9"/>
  <c r="FY235" i="9" s="1"/>
  <c r="FK235" i="9"/>
  <c r="FN235" i="9" s="1"/>
  <c r="FF235" i="9"/>
  <c r="EP235" i="9"/>
  <c r="FW243" i="9" s="1"/>
  <c r="DG235" i="9"/>
  <c r="DS235" i="9" s="1"/>
  <c r="BX235" i="9"/>
  <c r="FG243" i="9" s="1"/>
  <c r="BD235" i="9"/>
  <c r="AW235" i="9"/>
  <c r="FS235" i="9" s="1"/>
  <c r="FU235" i="9" s="1"/>
  <c r="AV235" i="9"/>
  <c r="FO235" i="9" s="1"/>
  <c r="FR235" i="9" s="1"/>
  <c r="AS235" i="9"/>
  <c r="AQ235" i="9"/>
  <c r="AP235" i="9"/>
  <c r="AO235" i="9"/>
  <c r="AM235" i="9"/>
  <c r="AL235" i="9"/>
  <c r="AK235" i="9"/>
  <c r="AJ235" i="9"/>
  <c r="AI235" i="9"/>
  <c r="AG235" i="9"/>
  <c r="AE235" i="9"/>
  <c r="AD235" i="9"/>
  <c r="AC235" i="9"/>
  <c r="Z235" i="9"/>
  <c r="L235" i="9"/>
  <c r="B235" i="9" a="1"/>
  <c r="B235" i="9" s="1"/>
  <c r="GB234" i="9"/>
  <c r="GA234" i="9"/>
  <c r="FV234" i="9"/>
  <c r="FY234" i="9" s="1"/>
  <c r="FK234" i="9"/>
  <c r="FN234" i="9" s="1"/>
  <c r="FF234" i="9"/>
  <c r="EP234" i="9"/>
  <c r="FW242" i="9" s="1"/>
  <c r="DG234" i="9"/>
  <c r="FK242" i="9" s="1"/>
  <c r="BX234" i="9"/>
  <c r="FG242" i="9" s="1"/>
  <c r="BD234" i="9"/>
  <c r="AW234" i="9"/>
  <c r="AV234" i="9"/>
  <c r="FO234" i="9" s="1"/>
  <c r="FR234" i="9" s="1"/>
  <c r="AS234" i="9"/>
  <c r="AQ234" i="9"/>
  <c r="AP234" i="9"/>
  <c r="AO234" i="9"/>
  <c r="AM234" i="9"/>
  <c r="AL234" i="9"/>
  <c r="AK234" i="9"/>
  <c r="AJ234" i="9"/>
  <c r="AI234" i="9"/>
  <c r="AH234" i="9"/>
  <c r="AG234" i="9"/>
  <c r="AE234" i="9"/>
  <c r="AD234" i="9"/>
  <c r="AC234" i="9"/>
  <c r="Z234" i="9"/>
  <c r="L234" i="9"/>
  <c r="B234" i="9" a="1"/>
  <c r="B234" i="9" s="1"/>
  <c r="GB233" i="9"/>
  <c r="GA233" i="9"/>
  <c r="FV233" i="9"/>
  <c r="FK233" i="9"/>
  <c r="FN233" i="9" s="1"/>
  <c r="FF233" i="9"/>
  <c r="EP233" i="9"/>
  <c r="FB233" i="9" s="1"/>
  <c r="DG233" i="9"/>
  <c r="FK241" i="9" s="1"/>
  <c r="BX233" i="9"/>
  <c r="CJ233" i="9" s="1"/>
  <c r="BD233" i="9"/>
  <c r="AW233" i="9"/>
  <c r="FS233" i="9" s="1"/>
  <c r="FU233" i="9" s="1"/>
  <c r="AV233" i="9"/>
  <c r="FO233" i="9" s="1"/>
  <c r="FR233" i="9" s="1"/>
  <c r="AS233" i="9"/>
  <c r="AQ233" i="9"/>
  <c r="AP233" i="9"/>
  <c r="AO233" i="9"/>
  <c r="AM233" i="9"/>
  <c r="AL233" i="9"/>
  <c r="AK233" i="9"/>
  <c r="AJ233" i="9"/>
  <c r="AI233" i="9"/>
  <c r="AH233" i="9"/>
  <c r="AG233" i="9"/>
  <c r="AE233" i="9"/>
  <c r="AD233" i="9"/>
  <c r="AC233" i="9"/>
  <c r="Z233" i="9"/>
  <c r="L233" i="9"/>
  <c r="B233" i="9" a="1"/>
  <c r="B233" i="9" s="1"/>
  <c r="GB232" i="9"/>
  <c r="GA232" i="9"/>
  <c r="FV232" i="9"/>
  <c r="FY232" i="9" s="1"/>
  <c r="FK232" i="9"/>
  <c r="FN232" i="9" s="1"/>
  <c r="FF232" i="9"/>
  <c r="EP232" i="9"/>
  <c r="FB232" i="9" s="1"/>
  <c r="DG232" i="9"/>
  <c r="BX232" i="9"/>
  <c r="CJ232" i="9" s="1"/>
  <c r="BD232" i="9"/>
  <c r="AW232" i="9"/>
  <c r="AV232" i="9"/>
  <c r="FO232" i="9" s="1"/>
  <c r="AS232" i="9"/>
  <c r="AQ232" i="9"/>
  <c r="AP232" i="9"/>
  <c r="AO232" i="9"/>
  <c r="AM232" i="9"/>
  <c r="AL232" i="9"/>
  <c r="AK232" i="9"/>
  <c r="AJ232" i="9"/>
  <c r="AI232" i="9"/>
  <c r="AH232" i="9"/>
  <c r="AG232" i="9"/>
  <c r="AE232" i="9"/>
  <c r="AD232" i="9"/>
  <c r="AC232" i="9"/>
  <c r="Z232" i="9"/>
  <c r="L232" i="9"/>
  <c r="I232" i="9" a="1"/>
  <c r="I232" i="9" s="1"/>
  <c r="H232" i="9" a="1"/>
  <c r="H232" i="9" s="1"/>
  <c r="B232" i="9" a="1"/>
  <c r="B232" i="9" s="1"/>
  <c r="GD231" i="9"/>
  <c r="I231" i="9" a="1"/>
  <c r="I231" i="9" s="1"/>
  <c r="H231" i="9" a="1"/>
  <c r="H231" i="9" s="1"/>
  <c r="B231" i="9" a="1"/>
  <c r="B231" i="9" s="1"/>
  <c r="GD230" i="9"/>
  <c r="I230" i="9" a="1"/>
  <c r="I230" i="9" s="1"/>
  <c r="H230" i="9" a="1"/>
  <c r="H230" i="9" s="1"/>
  <c r="B230" i="9" a="1"/>
  <c r="B230" i="9" s="1"/>
  <c r="GD227" i="9"/>
  <c r="GC227" i="9"/>
  <c r="GB227" i="9"/>
  <c r="FZ227" i="9"/>
  <c r="FY227" i="9"/>
  <c r="FX227" i="9"/>
  <c r="FV227" i="9"/>
  <c r="FT227" i="9"/>
  <c r="FR227" i="9"/>
  <c r="FQ227" i="9"/>
  <c r="FP227" i="9"/>
  <c r="FN227" i="9"/>
  <c r="FM227" i="9"/>
  <c r="FL227" i="9"/>
  <c r="FJ227" i="9"/>
  <c r="FI227" i="9"/>
  <c r="FH227" i="9"/>
  <c r="FF227" i="9"/>
  <c r="FE227" i="9"/>
  <c r="FD227" i="9"/>
  <c r="FC227" i="9"/>
  <c r="FA227" i="9"/>
  <c r="EZ227" i="9"/>
  <c r="EY227" i="9"/>
  <c r="EX227" i="9"/>
  <c r="EW227" i="9"/>
  <c r="EV227" i="9"/>
  <c r="EU227" i="9"/>
  <c r="ET227" i="9"/>
  <c r="ES227" i="9"/>
  <c r="EQ227" i="9"/>
  <c r="EO227" i="9"/>
  <c r="EN227" i="9"/>
  <c r="EM227" i="9"/>
  <c r="EL227" i="9"/>
  <c r="EK227" i="9"/>
  <c r="EJ227" i="9"/>
  <c r="EI227" i="9"/>
  <c r="EH227" i="9"/>
  <c r="EG227" i="9"/>
  <c r="EF227" i="9"/>
  <c r="EE227" i="9"/>
  <c r="ED227" i="9"/>
  <c r="EC227" i="9"/>
  <c r="EB227" i="9"/>
  <c r="EA227" i="9"/>
  <c r="DZ227" i="9"/>
  <c r="DY227" i="9"/>
  <c r="DX227" i="9"/>
  <c r="DW227" i="9"/>
  <c r="DV227" i="9"/>
  <c r="DU227" i="9"/>
  <c r="DT227" i="9"/>
  <c r="DR227" i="9"/>
  <c r="DQ227" i="9"/>
  <c r="DP227" i="9"/>
  <c r="DO227" i="9"/>
  <c r="DN227" i="9"/>
  <c r="DM227" i="9"/>
  <c r="DL227" i="9"/>
  <c r="DK227" i="9"/>
  <c r="DJ227" i="9"/>
  <c r="DH227" i="9"/>
  <c r="DF227" i="9"/>
  <c r="DE227" i="9"/>
  <c r="DD227" i="9"/>
  <c r="DC227" i="9"/>
  <c r="DB227" i="9"/>
  <c r="DA227" i="9"/>
  <c r="CZ227" i="9"/>
  <c r="CY227" i="9"/>
  <c r="CX227" i="9"/>
  <c r="CW227" i="9"/>
  <c r="CV227" i="9"/>
  <c r="CU227" i="9"/>
  <c r="CT227" i="9"/>
  <c r="CS227" i="9"/>
  <c r="CR227" i="9"/>
  <c r="CQ227" i="9"/>
  <c r="CP227" i="9"/>
  <c r="CO227" i="9"/>
  <c r="CN227" i="9"/>
  <c r="CM227" i="9"/>
  <c r="CL227" i="9"/>
  <c r="CK227" i="9"/>
  <c r="CI227" i="9"/>
  <c r="CH227" i="9"/>
  <c r="CG227" i="9"/>
  <c r="CF227" i="9"/>
  <c r="CE227" i="9"/>
  <c r="CD227" i="9"/>
  <c r="CC227" i="9"/>
  <c r="CB227" i="9"/>
  <c r="CA227" i="9"/>
  <c r="BZ227" i="9"/>
  <c r="BY227" i="9"/>
  <c r="BW227" i="9"/>
  <c r="BV227" i="9"/>
  <c r="BU227" i="9"/>
  <c r="BT227" i="9"/>
  <c r="BS227" i="9"/>
  <c r="BR227" i="9"/>
  <c r="BQ227" i="9"/>
  <c r="BP227" i="9"/>
  <c r="BO227" i="9"/>
  <c r="BN227" i="9"/>
  <c r="BM227" i="9"/>
  <c r="BL227" i="9"/>
  <c r="BK227" i="9"/>
  <c r="BJ227" i="9"/>
  <c r="BI227" i="9"/>
  <c r="BH227" i="9"/>
  <c r="BG227" i="9"/>
  <c r="BF227" i="9"/>
  <c r="BE227" i="9"/>
  <c r="GD226" i="9"/>
  <c r="GC226" i="9"/>
  <c r="GB226" i="9"/>
  <c r="FZ226" i="9"/>
  <c r="FY226" i="9"/>
  <c r="FX226" i="9"/>
  <c r="FV226" i="9"/>
  <c r="FU226" i="9"/>
  <c r="FT226" i="9"/>
  <c r="FR226" i="9"/>
  <c r="FQ226" i="9"/>
  <c r="FP226" i="9"/>
  <c r="FN226" i="9"/>
  <c r="FM226" i="9"/>
  <c r="FL226" i="9"/>
  <c r="FJ226" i="9"/>
  <c r="FI226" i="9"/>
  <c r="FH226" i="9"/>
  <c r="FF226" i="9"/>
  <c r="EP226" i="9"/>
  <c r="GA227" i="9" s="1"/>
  <c r="DI227" i="9"/>
  <c r="DG226" i="9"/>
  <c r="BX226" i="9"/>
  <c r="BD226" i="9"/>
  <c r="L226" i="9"/>
  <c r="GD225" i="9"/>
  <c r="GC225" i="9"/>
  <c r="GB225" i="9"/>
  <c r="FZ225" i="9"/>
  <c r="FY225" i="9"/>
  <c r="FX225" i="9"/>
  <c r="FV225" i="9"/>
  <c r="FU225" i="9"/>
  <c r="FT225" i="9"/>
  <c r="FR225" i="9"/>
  <c r="FQ225" i="9"/>
  <c r="FP225" i="9"/>
  <c r="FN225" i="9"/>
  <c r="FM225" i="9"/>
  <c r="FL225" i="9"/>
  <c r="FJ225" i="9"/>
  <c r="FI225" i="9"/>
  <c r="FH225" i="9"/>
  <c r="FF225" i="9"/>
  <c r="EP225" i="9"/>
  <c r="GA226" i="9" s="1"/>
  <c r="DG225" i="9"/>
  <c r="FS226" i="9" s="1"/>
  <c r="BX225" i="9"/>
  <c r="BD225" i="9"/>
  <c r="L225" i="9"/>
  <c r="GD224" i="9"/>
  <c r="GC224" i="9"/>
  <c r="GB224" i="9"/>
  <c r="FZ224" i="9"/>
  <c r="FY224" i="9"/>
  <c r="FX224" i="9"/>
  <c r="FV224" i="9"/>
  <c r="FU224" i="9"/>
  <c r="FT224" i="9"/>
  <c r="FR224" i="9"/>
  <c r="FQ224" i="9"/>
  <c r="FP224" i="9"/>
  <c r="FN224" i="9"/>
  <c r="FM224" i="9"/>
  <c r="FL224" i="9"/>
  <c r="FJ224" i="9"/>
  <c r="FI224" i="9"/>
  <c r="FH224" i="9"/>
  <c r="FF224" i="9"/>
  <c r="EP224" i="9"/>
  <c r="GA225" i="9" s="1"/>
  <c r="DG224" i="9"/>
  <c r="FS225" i="9" s="1"/>
  <c r="BX224" i="9"/>
  <c r="BD224" i="9"/>
  <c r="L224" i="9"/>
  <c r="EP223" i="9"/>
  <c r="GA224" i="9" s="1"/>
  <c r="DG223" i="9"/>
  <c r="FS224" i="9" s="1"/>
  <c r="BX223" i="9"/>
  <c r="BD223" i="9"/>
  <c r="L223" i="9"/>
  <c r="FX220" i="9"/>
  <c r="FW220" i="9"/>
  <c r="FT220" i="9"/>
  <c r="FQ220" i="9"/>
  <c r="FP220" i="9"/>
  <c r="FM220" i="9"/>
  <c r="FL220" i="9"/>
  <c r="FI220" i="9"/>
  <c r="FH220" i="9"/>
  <c r="FE220" i="9"/>
  <c r="FD220" i="9"/>
  <c r="FC220" i="9"/>
  <c r="FA220" i="9"/>
  <c r="EZ220" i="9"/>
  <c r="EY220" i="9"/>
  <c r="EX220" i="9"/>
  <c r="EW220" i="9"/>
  <c r="EV220" i="9"/>
  <c r="EU220" i="9"/>
  <c r="ET220" i="9"/>
  <c r="ES220" i="9"/>
  <c r="EQ220" i="9"/>
  <c r="EO220" i="9"/>
  <c r="EN220" i="9"/>
  <c r="EM220" i="9"/>
  <c r="EL220" i="9"/>
  <c r="EK220" i="9"/>
  <c r="EJ220" i="9"/>
  <c r="EI220" i="9"/>
  <c r="EH220" i="9"/>
  <c r="EG220" i="9"/>
  <c r="EF220" i="9"/>
  <c r="EE220" i="9"/>
  <c r="ED220" i="9"/>
  <c r="EC220" i="9"/>
  <c r="EB220" i="9"/>
  <c r="EA220" i="9"/>
  <c r="DZ220" i="9"/>
  <c r="DY220" i="9"/>
  <c r="DX220" i="9"/>
  <c r="DW220" i="9"/>
  <c r="DV220" i="9"/>
  <c r="DU220" i="9"/>
  <c r="DT220" i="9"/>
  <c r="DR220" i="9"/>
  <c r="DQ220" i="9"/>
  <c r="DP220" i="9"/>
  <c r="DO220" i="9"/>
  <c r="DN220" i="9"/>
  <c r="DM220" i="9"/>
  <c r="DL220" i="9"/>
  <c r="DK220" i="9"/>
  <c r="DJ220" i="9"/>
  <c r="DH220" i="9"/>
  <c r="DF220" i="9"/>
  <c r="DE220" i="9"/>
  <c r="DD220" i="9"/>
  <c r="DC220" i="9"/>
  <c r="DB220" i="9"/>
  <c r="DA220" i="9"/>
  <c r="CZ220" i="9"/>
  <c r="CY220" i="9"/>
  <c r="CX220" i="9"/>
  <c r="CW220" i="9"/>
  <c r="CV220" i="9"/>
  <c r="CU220" i="9"/>
  <c r="CT220" i="9"/>
  <c r="CS220" i="9"/>
  <c r="CR220" i="9"/>
  <c r="CQ220" i="9"/>
  <c r="CP220" i="9"/>
  <c r="CO220" i="9"/>
  <c r="CN220" i="9"/>
  <c r="CM220" i="9"/>
  <c r="CL220" i="9"/>
  <c r="CK220" i="9"/>
  <c r="CI220" i="9"/>
  <c r="CH220" i="9"/>
  <c r="CG220" i="9"/>
  <c r="CF220" i="9"/>
  <c r="CE220" i="9"/>
  <c r="CD220" i="9"/>
  <c r="CC220" i="9"/>
  <c r="CB220" i="9"/>
  <c r="CA220" i="9"/>
  <c r="BZ220" i="9"/>
  <c r="BY220" i="9"/>
  <c r="BW220" i="9"/>
  <c r="BV220" i="9"/>
  <c r="BU220" i="9"/>
  <c r="BT220" i="9"/>
  <c r="BS220" i="9"/>
  <c r="BR220" i="9"/>
  <c r="BQ220" i="9"/>
  <c r="BP220" i="9"/>
  <c r="BO220" i="9"/>
  <c r="BN220" i="9"/>
  <c r="BM220" i="9"/>
  <c r="BL220" i="9"/>
  <c r="BK220" i="9"/>
  <c r="BJ220" i="9"/>
  <c r="BI220" i="9"/>
  <c r="BH220" i="9"/>
  <c r="BG220" i="9"/>
  <c r="BF220" i="9"/>
  <c r="BE220" i="9"/>
  <c r="BA220" i="9"/>
  <c r="AY220" i="9"/>
  <c r="AX220" i="9"/>
  <c r="AU220" i="9"/>
  <c r="AB220" i="9"/>
  <c r="AA220" i="9"/>
  <c r="Y220" i="9"/>
  <c r="X220" i="9"/>
  <c r="W220" i="9"/>
  <c r="U220" i="9"/>
  <c r="T220" i="9"/>
  <c r="S220" i="9"/>
  <c r="R220" i="9"/>
  <c r="Q220" i="9"/>
  <c r="P220" i="9"/>
  <c r="O220" i="9"/>
  <c r="N220" i="9"/>
  <c r="M220" i="9"/>
  <c r="GB219" i="9"/>
  <c r="GA219" i="9"/>
  <c r="FV219" i="9"/>
  <c r="FY219" i="9" s="1"/>
  <c r="FK219" i="9"/>
  <c r="FN219" i="9" s="1"/>
  <c r="FF219" i="9"/>
  <c r="EP219" i="9"/>
  <c r="FW227" i="9" s="1"/>
  <c r="DG219" i="9"/>
  <c r="DS219" i="9" s="1"/>
  <c r="BX219" i="9"/>
  <c r="FG227" i="9" s="1"/>
  <c r="BD219" i="9"/>
  <c r="AW219" i="9"/>
  <c r="FS219" i="9" s="1"/>
  <c r="FU219" i="9" s="1"/>
  <c r="AV219" i="9"/>
  <c r="FO219" i="9" s="1"/>
  <c r="FR219" i="9" s="1"/>
  <c r="AS219" i="9"/>
  <c r="AQ219" i="9"/>
  <c r="AP219" i="9"/>
  <c r="AO219" i="9"/>
  <c r="AM219" i="9"/>
  <c r="AL219" i="9"/>
  <c r="AK219" i="9"/>
  <c r="AJ219" i="9"/>
  <c r="AI219" i="9"/>
  <c r="AG219" i="9"/>
  <c r="AE219" i="9"/>
  <c r="AD219" i="9"/>
  <c r="AC219" i="9"/>
  <c r="Z219" i="9"/>
  <c r="L219" i="9"/>
  <c r="B219" i="9" a="1"/>
  <c r="B219" i="9" s="1"/>
  <c r="GB218" i="9"/>
  <c r="GA218" i="9"/>
  <c r="FV218" i="9"/>
  <c r="FY218" i="9" s="1"/>
  <c r="FK218" i="9"/>
  <c r="FN218" i="9" s="1"/>
  <c r="FF218" i="9"/>
  <c r="EP218" i="9"/>
  <c r="FW226" i="9" s="1"/>
  <c r="DG218" i="9"/>
  <c r="FK226" i="9" s="1"/>
  <c r="BX218" i="9"/>
  <c r="FG226" i="9" s="1"/>
  <c r="BD218" i="9"/>
  <c r="AW218" i="9"/>
  <c r="AV218" i="9"/>
  <c r="FO218" i="9" s="1"/>
  <c r="FR218" i="9" s="1"/>
  <c r="AS218" i="9"/>
  <c r="AQ218" i="9"/>
  <c r="AP218" i="9"/>
  <c r="AO218" i="9"/>
  <c r="AM218" i="9"/>
  <c r="AL218" i="9"/>
  <c r="AK218" i="9"/>
  <c r="AJ218" i="9"/>
  <c r="AI218" i="9"/>
  <c r="AH218" i="9"/>
  <c r="AG218" i="9"/>
  <c r="AE218" i="9"/>
  <c r="AD218" i="9"/>
  <c r="AC218" i="9"/>
  <c r="Z218" i="9"/>
  <c r="L218" i="9"/>
  <c r="B218" i="9" a="1"/>
  <c r="B218" i="9" s="1"/>
  <c r="GB217" i="9"/>
  <c r="GA217" i="9"/>
  <c r="FV217" i="9"/>
  <c r="FK217" i="9"/>
  <c r="FN217" i="9" s="1"/>
  <c r="FF217" i="9"/>
  <c r="EP217" i="9"/>
  <c r="FB217" i="9" s="1"/>
  <c r="DG217" i="9"/>
  <c r="BX217" i="9"/>
  <c r="CJ217" i="9" s="1"/>
  <c r="BD217" i="9"/>
  <c r="AW217" i="9"/>
  <c r="FS217" i="9" s="1"/>
  <c r="FU217" i="9" s="1"/>
  <c r="AV217" i="9"/>
  <c r="FO217" i="9" s="1"/>
  <c r="FR217" i="9" s="1"/>
  <c r="AS217" i="9"/>
  <c r="AQ217" i="9"/>
  <c r="AP217" i="9"/>
  <c r="AO217" i="9"/>
  <c r="AM217" i="9"/>
  <c r="AL217" i="9"/>
  <c r="AK217" i="9"/>
  <c r="AJ217" i="9"/>
  <c r="AI217" i="9"/>
  <c r="AH217" i="9"/>
  <c r="AG217" i="9"/>
  <c r="AE217" i="9"/>
  <c r="AD217" i="9"/>
  <c r="AC217" i="9"/>
  <c r="Z217" i="9"/>
  <c r="L217" i="9"/>
  <c r="B217" i="9" a="1"/>
  <c r="B217" i="9" s="1"/>
  <c r="GB216" i="9"/>
  <c r="GA216" i="9"/>
  <c r="FV216" i="9"/>
  <c r="FK216" i="9"/>
  <c r="FF216" i="9"/>
  <c r="EP216" i="9"/>
  <c r="FB216" i="9" s="1"/>
  <c r="DG216" i="9"/>
  <c r="FK224" i="9" s="1"/>
  <c r="BX216" i="9"/>
  <c r="CJ216" i="9" s="1"/>
  <c r="BD216" i="9"/>
  <c r="AW216" i="9"/>
  <c r="AV216" i="9"/>
  <c r="FO216" i="9" s="1"/>
  <c r="AS216" i="9"/>
  <c r="AQ216" i="9"/>
  <c r="AP216" i="9"/>
  <c r="AO216" i="9"/>
  <c r="AM216" i="9"/>
  <c r="AL216" i="9"/>
  <c r="AK216" i="9"/>
  <c r="AJ216" i="9"/>
  <c r="AI216" i="9"/>
  <c r="AH216" i="9"/>
  <c r="AG216" i="9"/>
  <c r="AE216" i="9"/>
  <c r="AD216" i="9"/>
  <c r="AC216" i="9"/>
  <c r="Z216" i="9"/>
  <c r="L216" i="9"/>
  <c r="I216" i="9" a="1"/>
  <c r="I216" i="9" s="1"/>
  <c r="H216" i="9" a="1"/>
  <c r="H216" i="9" s="1"/>
  <c r="B216" i="9" a="1"/>
  <c r="B216" i="9" s="1"/>
  <c r="GD215" i="9"/>
  <c r="I215" i="9" a="1"/>
  <c r="I215" i="9" s="1"/>
  <c r="H215" i="9" a="1"/>
  <c r="H215" i="9" s="1"/>
  <c r="B215" i="9" a="1"/>
  <c r="B215" i="9" s="1"/>
  <c r="GD214" i="9"/>
  <c r="I214" i="9" a="1"/>
  <c r="I214" i="9" s="1"/>
  <c r="H214" i="9" a="1"/>
  <c r="H214" i="9" s="1"/>
  <c r="B214" i="9" a="1"/>
  <c r="B214" i="9" s="1"/>
  <c r="GD211" i="9"/>
  <c r="GC211" i="9"/>
  <c r="GB211" i="9"/>
  <c r="FZ211" i="9"/>
  <c r="FY211" i="9"/>
  <c r="FX211" i="9"/>
  <c r="FV211" i="9"/>
  <c r="FT211" i="9"/>
  <c r="FR211" i="9"/>
  <c r="FQ211" i="9"/>
  <c r="FP211" i="9"/>
  <c r="FN211" i="9"/>
  <c r="FM211" i="9"/>
  <c r="FL211" i="9"/>
  <c r="FJ211" i="9"/>
  <c r="FI211" i="9"/>
  <c r="FH211" i="9"/>
  <c r="FF211" i="9"/>
  <c r="FE211" i="9"/>
  <c r="FD211" i="9"/>
  <c r="FC211" i="9"/>
  <c r="FA211" i="9"/>
  <c r="EZ211" i="9"/>
  <c r="EY211" i="9"/>
  <c r="EX211" i="9"/>
  <c r="EW211" i="9"/>
  <c r="EV211" i="9"/>
  <c r="EU211" i="9"/>
  <c r="ET211" i="9"/>
  <c r="ES211" i="9"/>
  <c r="EQ211" i="9"/>
  <c r="EO211" i="9"/>
  <c r="EN211" i="9"/>
  <c r="EM211" i="9"/>
  <c r="EL211" i="9"/>
  <c r="EK211" i="9"/>
  <c r="EJ211" i="9"/>
  <c r="EI211" i="9"/>
  <c r="EH211" i="9"/>
  <c r="EG211" i="9"/>
  <c r="EF211" i="9"/>
  <c r="EE211" i="9"/>
  <c r="ED211" i="9"/>
  <c r="EC211" i="9"/>
  <c r="EB211" i="9"/>
  <c r="EA211" i="9"/>
  <c r="DZ211" i="9"/>
  <c r="DY211" i="9"/>
  <c r="DX211" i="9"/>
  <c r="DW211" i="9"/>
  <c r="DV211" i="9"/>
  <c r="DU211" i="9"/>
  <c r="DT211" i="9"/>
  <c r="DR211" i="9"/>
  <c r="DQ211" i="9"/>
  <c r="DP211" i="9"/>
  <c r="DO211" i="9"/>
  <c r="DN211" i="9"/>
  <c r="DM211" i="9"/>
  <c r="DL211" i="9"/>
  <c r="DK211" i="9"/>
  <c r="DJ211" i="9"/>
  <c r="DH211" i="9"/>
  <c r="DF211" i="9"/>
  <c r="DE211" i="9"/>
  <c r="DD211" i="9"/>
  <c r="DC211" i="9"/>
  <c r="DB211" i="9"/>
  <c r="DA211" i="9"/>
  <c r="CZ211" i="9"/>
  <c r="CY211" i="9"/>
  <c r="CX211" i="9"/>
  <c r="CW211" i="9"/>
  <c r="CV211" i="9"/>
  <c r="CU211" i="9"/>
  <c r="CT211" i="9"/>
  <c r="CS211" i="9"/>
  <c r="CR211" i="9"/>
  <c r="CQ211" i="9"/>
  <c r="CP211" i="9"/>
  <c r="CO211" i="9"/>
  <c r="CN211" i="9"/>
  <c r="CM211" i="9"/>
  <c r="CL211" i="9"/>
  <c r="CK211" i="9"/>
  <c r="CI211" i="9"/>
  <c r="CH211" i="9"/>
  <c r="CG211" i="9"/>
  <c r="CF211" i="9"/>
  <c r="CE211" i="9"/>
  <c r="CD211" i="9"/>
  <c r="CC211" i="9"/>
  <c r="CB211" i="9"/>
  <c r="CA211" i="9"/>
  <c r="BZ211" i="9"/>
  <c r="BY211" i="9"/>
  <c r="BW211" i="9"/>
  <c r="BV211" i="9"/>
  <c r="BU211" i="9"/>
  <c r="BT211" i="9"/>
  <c r="BS211" i="9"/>
  <c r="BR211" i="9"/>
  <c r="BQ211" i="9"/>
  <c r="BP211" i="9"/>
  <c r="BO211" i="9"/>
  <c r="BN211" i="9"/>
  <c r="BM211" i="9"/>
  <c r="BL211" i="9"/>
  <c r="BK211" i="9"/>
  <c r="BJ211" i="9"/>
  <c r="BI211" i="9"/>
  <c r="BH211" i="9"/>
  <c r="BG211" i="9"/>
  <c r="BF211" i="9"/>
  <c r="BE211" i="9"/>
  <c r="GD210" i="9"/>
  <c r="GC210" i="9"/>
  <c r="GB210" i="9"/>
  <c r="FZ210" i="9"/>
  <c r="FY210" i="9"/>
  <c r="FX210" i="9"/>
  <c r="FV210" i="9"/>
  <c r="FU210" i="9"/>
  <c r="FT210" i="9"/>
  <c r="FR210" i="9"/>
  <c r="FQ210" i="9"/>
  <c r="FP210" i="9"/>
  <c r="FN210" i="9"/>
  <c r="FM210" i="9"/>
  <c r="FL210" i="9"/>
  <c r="FJ210" i="9"/>
  <c r="FI210" i="9"/>
  <c r="FH210" i="9"/>
  <c r="FF210" i="9"/>
  <c r="EP210" i="9"/>
  <c r="GA211" i="9" s="1"/>
  <c r="DI211" i="9"/>
  <c r="DG210" i="9"/>
  <c r="BX210" i="9"/>
  <c r="BD210" i="9"/>
  <c r="L210" i="9"/>
  <c r="GD209" i="9"/>
  <c r="GC209" i="9"/>
  <c r="GB209" i="9"/>
  <c r="FZ209" i="9"/>
  <c r="FY209" i="9"/>
  <c r="FX209" i="9"/>
  <c r="FV209" i="9"/>
  <c r="FU209" i="9"/>
  <c r="FT209" i="9"/>
  <c r="FR209" i="9"/>
  <c r="FQ209" i="9"/>
  <c r="FP209" i="9"/>
  <c r="FN209" i="9"/>
  <c r="FM209" i="9"/>
  <c r="FL209" i="9"/>
  <c r="FJ209" i="9"/>
  <c r="FI209" i="9"/>
  <c r="FH209" i="9"/>
  <c r="FF209" i="9"/>
  <c r="EP209" i="9"/>
  <c r="GA210" i="9" s="1"/>
  <c r="DG209" i="9"/>
  <c r="FS210" i="9" s="1"/>
  <c r="BX209" i="9"/>
  <c r="BD209" i="9"/>
  <c r="L209" i="9"/>
  <c r="GD208" i="9"/>
  <c r="GC208" i="9"/>
  <c r="GB208" i="9"/>
  <c r="FZ208" i="9"/>
  <c r="FY208" i="9"/>
  <c r="FX208" i="9"/>
  <c r="FV208" i="9"/>
  <c r="FU208" i="9"/>
  <c r="FT208" i="9"/>
  <c r="FR208" i="9"/>
  <c r="FQ208" i="9"/>
  <c r="FP208" i="9"/>
  <c r="FN208" i="9"/>
  <c r="FM208" i="9"/>
  <c r="FL208" i="9"/>
  <c r="FJ208" i="9"/>
  <c r="FI208" i="9"/>
  <c r="FH208" i="9"/>
  <c r="FF208" i="9"/>
  <c r="EP208" i="9"/>
  <c r="DG208" i="9"/>
  <c r="FS209" i="9" s="1"/>
  <c r="BX208" i="9"/>
  <c r="BD208" i="9"/>
  <c r="L208" i="9"/>
  <c r="EP207" i="9"/>
  <c r="GA208" i="9" s="1"/>
  <c r="DG207" i="9"/>
  <c r="FS208" i="9" s="1"/>
  <c r="BX207" i="9"/>
  <c r="CJ207" i="9" s="1"/>
  <c r="BD207" i="9"/>
  <c r="L207" i="9"/>
  <c r="FX204" i="9"/>
  <c r="FW204" i="9"/>
  <c r="FT204" i="9"/>
  <c r="FQ204" i="9"/>
  <c r="FP204" i="9"/>
  <c r="FM204" i="9"/>
  <c r="FL204" i="9"/>
  <c r="FI204" i="9"/>
  <c r="FH204" i="9"/>
  <c r="FE204" i="9"/>
  <c r="FD204" i="9"/>
  <c r="FC204" i="9"/>
  <c r="FA204" i="9"/>
  <c r="EZ204" i="9"/>
  <c r="EY204" i="9"/>
  <c r="EX204" i="9"/>
  <c r="EW204" i="9"/>
  <c r="EV204" i="9"/>
  <c r="EU204" i="9"/>
  <c r="ET204" i="9"/>
  <c r="ES204" i="9"/>
  <c r="EQ204" i="9"/>
  <c r="EO204" i="9"/>
  <c r="EN204" i="9"/>
  <c r="EM204" i="9"/>
  <c r="EL204" i="9"/>
  <c r="EK204" i="9"/>
  <c r="EJ204" i="9"/>
  <c r="EI204" i="9"/>
  <c r="EH204" i="9"/>
  <c r="EG204" i="9"/>
  <c r="EF204" i="9"/>
  <c r="EE204" i="9"/>
  <c r="ED204" i="9"/>
  <c r="EC204" i="9"/>
  <c r="EB204" i="9"/>
  <c r="EA204" i="9"/>
  <c r="DZ204" i="9"/>
  <c r="DY204" i="9"/>
  <c r="DX204" i="9"/>
  <c r="DW204" i="9"/>
  <c r="DV204" i="9"/>
  <c r="DU204" i="9"/>
  <c r="DT204" i="9"/>
  <c r="DR204" i="9"/>
  <c r="DQ204" i="9"/>
  <c r="DP204" i="9"/>
  <c r="DO204" i="9"/>
  <c r="DN204" i="9"/>
  <c r="DM204" i="9"/>
  <c r="DL204" i="9"/>
  <c r="DK204" i="9"/>
  <c r="DJ204" i="9"/>
  <c r="DH204" i="9"/>
  <c r="DF204" i="9"/>
  <c r="DE204" i="9"/>
  <c r="DD204" i="9"/>
  <c r="DC204" i="9"/>
  <c r="DB204" i="9"/>
  <c r="DA204" i="9"/>
  <c r="CZ204" i="9"/>
  <c r="CY204" i="9"/>
  <c r="CX204" i="9"/>
  <c r="CW204" i="9"/>
  <c r="CV204" i="9"/>
  <c r="CU204" i="9"/>
  <c r="CT204" i="9"/>
  <c r="CS204" i="9"/>
  <c r="CR204" i="9"/>
  <c r="CQ204" i="9"/>
  <c r="CP204" i="9"/>
  <c r="CO204" i="9"/>
  <c r="CN204" i="9"/>
  <c r="CM204" i="9"/>
  <c r="CL204" i="9"/>
  <c r="CK204" i="9"/>
  <c r="CI204" i="9"/>
  <c r="CH204" i="9"/>
  <c r="CG204" i="9"/>
  <c r="CF204" i="9"/>
  <c r="CE204" i="9"/>
  <c r="CD204" i="9"/>
  <c r="CC204" i="9"/>
  <c r="CB204" i="9"/>
  <c r="CA204" i="9"/>
  <c r="BZ204" i="9"/>
  <c r="BY204" i="9"/>
  <c r="BW204" i="9"/>
  <c r="BV204" i="9"/>
  <c r="BU204" i="9"/>
  <c r="BT204" i="9"/>
  <c r="BS204" i="9"/>
  <c r="BR204" i="9"/>
  <c r="BQ204" i="9"/>
  <c r="BP204" i="9"/>
  <c r="BO204" i="9"/>
  <c r="BN204" i="9"/>
  <c r="BM204" i="9"/>
  <c r="BL204" i="9"/>
  <c r="BK204" i="9"/>
  <c r="BJ204" i="9"/>
  <c r="BI204" i="9"/>
  <c r="BH204" i="9"/>
  <c r="BG204" i="9"/>
  <c r="BF204" i="9"/>
  <c r="BE204" i="9"/>
  <c r="BA204" i="9"/>
  <c r="AY204" i="9"/>
  <c r="AX204" i="9"/>
  <c r="AU204" i="9"/>
  <c r="AB204" i="9"/>
  <c r="AA204" i="9"/>
  <c r="Y204" i="9"/>
  <c r="X204" i="9"/>
  <c r="W204" i="9"/>
  <c r="U204" i="9"/>
  <c r="T204" i="9"/>
  <c r="S204" i="9"/>
  <c r="R204" i="9"/>
  <c r="Q204" i="9"/>
  <c r="P204" i="9"/>
  <c r="O204" i="9"/>
  <c r="N204" i="9"/>
  <c r="M204" i="9"/>
  <c r="GB203" i="9"/>
  <c r="GA203" i="9"/>
  <c r="FV203" i="9"/>
  <c r="FY203" i="9" s="1"/>
  <c r="FK203" i="9"/>
  <c r="FN203" i="9" s="1"/>
  <c r="FF203" i="9"/>
  <c r="EP203" i="9"/>
  <c r="FW211" i="9" s="1"/>
  <c r="DG203" i="9"/>
  <c r="DS203" i="9" s="1"/>
  <c r="BX203" i="9"/>
  <c r="FG211" i="9" s="1"/>
  <c r="BD203" i="9"/>
  <c r="AW203" i="9"/>
  <c r="FS203" i="9" s="1"/>
  <c r="FU203" i="9" s="1"/>
  <c r="AV203" i="9"/>
  <c r="FO203" i="9" s="1"/>
  <c r="FR203" i="9" s="1"/>
  <c r="AS203" i="9"/>
  <c r="AQ203" i="9"/>
  <c r="AP203" i="9"/>
  <c r="AO203" i="9"/>
  <c r="AM203" i="9"/>
  <c r="AL203" i="9"/>
  <c r="AK203" i="9"/>
  <c r="AJ203" i="9"/>
  <c r="AI203" i="9"/>
  <c r="AG203" i="9"/>
  <c r="AE203" i="9"/>
  <c r="AD203" i="9"/>
  <c r="AC203" i="9"/>
  <c r="Z203" i="9"/>
  <c r="L203" i="9"/>
  <c r="B203" i="9" a="1"/>
  <c r="B203" i="9" s="1"/>
  <c r="GB202" i="9"/>
  <c r="GA202" i="9"/>
  <c r="FV202" i="9"/>
  <c r="FK202" i="9"/>
  <c r="FN202" i="9" s="1"/>
  <c r="FF202" i="9"/>
  <c r="EP202" i="9"/>
  <c r="FW210" i="9" s="1"/>
  <c r="DG202" i="9"/>
  <c r="FK210" i="9" s="1"/>
  <c r="BX202" i="9"/>
  <c r="BD202" i="9"/>
  <c r="AW202" i="9"/>
  <c r="FS202" i="9" s="1"/>
  <c r="FU202" i="9" s="1"/>
  <c r="AV202" i="9"/>
  <c r="AS202" i="9"/>
  <c r="AQ202" i="9"/>
  <c r="AP202" i="9"/>
  <c r="AO202" i="9"/>
  <c r="AM202" i="9"/>
  <c r="AL202" i="9"/>
  <c r="AK202" i="9"/>
  <c r="AJ202" i="9"/>
  <c r="AI202" i="9"/>
  <c r="AH202" i="9"/>
  <c r="AG202" i="9"/>
  <c r="AE202" i="9"/>
  <c r="AD202" i="9"/>
  <c r="AC202" i="9"/>
  <c r="Z202" i="9"/>
  <c r="L202" i="9"/>
  <c r="B202" i="9" a="1"/>
  <c r="B202" i="9" s="1"/>
  <c r="GB201" i="9"/>
  <c r="GA201" i="9"/>
  <c r="FV201" i="9"/>
  <c r="FK201" i="9"/>
  <c r="FN201" i="9" s="1"/>
  <c r="FF201" i="9"/>
  <c r="EP201" i="9"/>
  <c r="FB201" i="9" s="1"/>
  <c r="DG201" i="9"/>
  <c r="FK209" i="9" s="1"/>
  <c r="BX201" i="9"/>
  <c r="CJ201" i="9" s="1"/>
  <c r="BD201" i="9"/>
  <c r="AW201" i="9"/>
  <c r="FS201" i="9" s="1"/>
  <c r="FU201" i="9" s="1"/>
  <c r="AV201" i="9"/>
  <c r="FO201" i="9" s="1"/>
  <c r="FR201" i="9" s="1"/>
  <c r="AS201" i="9"/>
  <c r="AQ201" i="9"/>
  <c r="AP201" i="9"/>
  <c r="AO201" i="9"/>
  <c r="AM201" i="9"/>
  <c r="AL201" i="9"/>
  <c r="AK201" i="9"/>
  <c r="AJ201" i="9"/>
  <c r="AI201" i="9"/>
  <c r="AH201" i="9"/>
  <c r="AG201" i="9"/>
  <c r="AE201" i="9"/>
  <c r="AD201" i="9"/>
  <c r="AC201" i="9"/>
  <c r="Z201" i="9"/>
  <c r="L201" i="9"/>
  <c r="B201" i="9" a="1"/>
  <c r="B201" i="9" s="1"/>
  <c r="GB200" i="9"/>
  <c r="GA200" i="9"/>
  <c r="FV200" i="9"/>
  <c r="FK200" i="9"/>
  <c r="FF200" i="9"/>
  <c r="EP200" i="9"/>
  <c r="FB200" i="9" s="1"/>
  <c r="DG200" i="9"/>
  <c r="BX200" i="9"/>
  <c r="CJ200" i="9" s="1"/>
  <c r="BD200" i="9"/>
  <c r="AW200" i="9"/>
  <c r="AV200" i="9"/>
  <c r="FO200" i="9" s="1"/>
  <c r="AS200" i="9"/>
  <c r="AQ200" i="9"/>
  <c r="AP200" i="9"/>
  <c r="AO200" i="9"/>
  <c r="AM200" i="9"/>
  <c r="AL200" i="9"/>
  <c r="AK200" i="9"/>
  <c r="AJ200" i="9"/>
  <c r="AI200" i="9"/>
  <c r="AH200" i="9"/>
  <c r="AG200" i="9"/>
  <c r="AE200" i="9"/>
  <c r="AD200" i="9"/>
  <c r="AC200" i="9"/>
  <c r="Z200" i="9"/>
  <c r="L200" i="9"/>
  <c r="I200" i="9" a="1"/>
  <c r="I200" i="9" s="1"/>
  <c r="H200" i="9" a="1"/>
  <c r="H200" i="9" s="1"/>
  <c r="B200" i="9" a="1"/>
  <c r="B200" i="9" s="1"/>
  <c r="GD199" i="9"/>
  <c r="I199" i="9" a="1"/>
  <c r="I199" i="9" s="1"/>
  <c r="H199" i="9" a="1"/>
  <c r="H199" i="9" s="1"/>
  <c r="B199" i="9" a="1"/>
  <c r="B199" i="9" s="1"/>
  <c r="GD198" i="9"/>
  <c r="I198" i="9" a="1"/>
  <c r="I198" i="9" s="1"/>
  <c r="H198" i="9" a="1"/>
  <c r="H198" i="9" s="1"/>
  <c r="B198" i="9" a="1"/>
  <c r="B198" i="9" s="1"/>
  <c r="GD195" i="9"/>
  <c r="GC195" i="9"/>
  <c r="GB195" i="9"/>
  <c r="FZ195" i="9"/>
  <c r="FY195" i="9"/>
  <c r="FX195" i="9"/>
  <c r="FV195" i="9"/>
  <c r="FT195" i="9"/>
  <c r="FR195" i="9"/>
  <c r="FQ195" i="9"/>
  <c r="FP195" i="9"/>
  <c r="FN195" i="9"/>
  <c r="FM195" i="9"/>
  <c r="FL195" i="9"/>
  <c r="FJ195" i="9"/>
  <c r="FI195" i="9"/>
  <c r="FH195" i="9"/>
  <c r="FF195" i="9"/>
  <c r="FE195" i="9"/>
  <c r="FD195" i="9"/>
  <c r="FC195" i="9"/>
  <c r="FA195" i="9"/>
  <c r="EZ195" i="9"/>
  <c r="EY195" i="9"/>
  <c r="EX195" i="9"/>
  <c r="EW195" i="9"/>
  <c r="EV195" i="9"/>
  <c r="EU195" i="9"/>
  <c r="ET195" i="9"/>
  <c r="ES195" i="9"/>
  <c r="EQ195" i="9"/>
  <c r="EO195" i="9"/>
  <c r="EN195" i="9"/>
  <c r="EM195" i="9"/>
  <c r="EL195" i="9"/>
  <c r="EK195" i="9"/>
  <c r="EJ195" i="9"/>
  <c r="EI195" i="9"/>
  <c r="EH195" i="9"/>
  <c r="EG195" i="9"/>
  <c r="EF195" i="9"/>
  <c r="EE195" i="9"/>
  <c r="ED195" i="9"/>
  <c r="EC195" i="9"/>
  <c r="EB195" i="9"/>
  <c r="EA195" i="9"/>
  <c r="DZ195" i="9"/>
  <c r="DY195" i="9"/>
  <c r="DX195" i="9"/>
  <c r="DW195" i="9"/>
  <c r="DV195" i="9"/>
  <c r="DU195" i="9"/>
  <c r="DT195" i="9"/>
  <c r="DR195" i="9"/>
  <c r="DQ195" i="9"/>
  <c r="DP195" i="9"/>
  <c r="DO195" i="9"/>
  <c r="DN195" i="9"/>
  <c r="DM195" i="9"/>
  <c r="DL195" i="9"/>
  <c r="DK195" i="9"/>
  <c r="DJ195" i="9"/>
  <c r="DH195" i="9"/>
  <c r="DF195" i="9"/>
  <c r="DE195" i="9"/>
  <c r="DD195" i="9"/>
  <c r="DC195" i="9"/>
  <c r="DB195" i="9"/>
  <c r="DA195" i="9"/>
  <c r="CZ195" i="9"/>
  <c r="CY195" i="9"/>
  <c r="CX195" i="9"/>
  <c r="CW195" i="9"/>
  <c r="CV195" i="9"/>
  <c r="CU195" i="9"/>
  <c r="CT195" i="9"/>
  <c r="CS195" i="9"/>
  <c r="CR195" i="9"/>
  <c r="CQ195" i="9"/>
  <c r="CP195" i="9"/>
  <c r="CO195" i="9"/>
  <c r="CN195" i="9"/>
  <c r="CM195" i="9"/>
  <c r="CL195" i="9"/>
  <c r="CK195" i="9"/>
  <c r="CI195" i="9"/>
  <c r="CH195" i="9"/>
  <c r="CG195" i="9"/>
  <c r="CF195" i="9"/>
  <c r="CE195" i="9"/>
  <c r="CD195" i="9"/>
  <c r="CC195" i="9"/>
  <c r="CB195" i="9"/>
  <c r="CA195" i="9"/>
  <c r="BZ195" i="9"/>
  <c r="BY195" i="9"/>
  <c r="BW195" i="9"/>
  <c r="BV195" i="9"/>
  <c r="BU195" i="9"/>
  <c r="BT195" i="9"/>
  <c r="BS195" i="9"/>
  <c r="BR195" i="9"/>
  <c r="BQ195" i="9"/>
  <c r="BP195" i="9"/>
  <c r="BO195" i="9"/>
  <c r="BN195" i="9"/>
  <c r="BM195" i="9"/>
  <c r="BL195" i="9"/>
  <c r="BK195" i="9"/>
  <c r="BJ195" i="9"/>
  <c r="BI195" i="9"/>
  <c r="BH195" i="9"/>
  <c r="BG195" i="9"/>
  <c r="BF195" i="9"/>
  <c r="BE195" i="9"/>
  <c r="GD194" i="9"/>
  <c r="GC194" i="9"/>
  <c r="GB194" i="9"/>
  <c r="FZ194" i="9"/>
  <c r="FY194" i="9"/>
  <c r="FX194" i="9"/>
  <c r="FV194" i="9"/>
  <c r="FU194" i="9"/>
  <c r="FT194" i="9"/>
  <c r="FR194" i="9"/>
  <c r="FQ194" i="9"/>
  <c r="FP194" i="9"/>
  <c r="FN194" i="9"/>
  <c r="FM194" i="9"/>
  <c r="FL194" i="9"/>
  <c r="FJ194" i="9"/>
  <c r="FI194" i="9"/>
  <c r="FH194" i="9"/>
  <c r="FF194" i="9"/>
  <c r="EP194" i="9"/>
  <c r="GA195" i="9" s="1"/>
  <c r="DI195" i="9"/>
  <c r="DG194" i="9"/>
  <c r="BX194" i="9"/>
  <c r="BD194" i="9"/>
  <c r="L194" i="9"/>
  <c r="GD193" i="9"/>
  <c r="GC193" i="9"/>
  <c r="GB193" i="9"/>
  <c r="FZ193" i="9"/>
  <c r="FY193" i="9"/>
  <c r="FX193" i="9"/>
  <c r="FV193" i="9"/>
  <c r="FU193" i="9"/>
  <c r="FT193" i="9"/>
  <c r="FR193" i="9"/>
  <c r="FQ193" i="9"/>
  <c r="FP193" i="9"/>
  <c r="FN193" i="9"/>
  <c r="FM193" i="9"/>
  <c r="FL193" i="9"/>
  <c r="FJ193" i="9"/>
  <c r="FI193" i="9"/>
  <c r="FH193" i="9"/>
  <c r="FF193" i="9"/>
  <c r="EP193" i="9"/>
  <c r="GA194" i="9" s="1"/>
  <c r="DG193" i="9"/>
  <c r="FS194" i="9" s="1"/>
  <c r="BX193" i="9"/>
  <c r="BD193" i="9"/>
  <c r="L193" i="9"/>
  <c r="GD192" i="9"/>
  <c r="GC192" i="9"/>
  <c r="GB192" i="9"/>
  <c r="FZ192" i="9"/>
  <c r="FY192" i="9"/>
  <c r="FX192" i="9"/>
  <c r="FV192" i="9"/>
  <c r="FU192" i="9"/>
  <c r="FT192" i="9"/>
  <c r="FR192" i="9"/>
  <c r="FQ192" i="9"/>
  <c r="FP192" i="9"/>
  <c r="FN192" i="9"/>
  <c r="FM192" i="9"/>
  <c r="FL192" i="9"/>
  <c r="FJ192" i="9"/>
  <c r="FI192" i="9"/>
  <c r="FH192" i="9"/>
  <c r="FF192" i="9"/>
  <c r="EP192" i="9"/>
  <c r="GA193" i="9" s="1"/>
  <c r="DG192" i="9"/>
  <c r="FS193" i="9" s="1"/>
  <c r="BX192" i="9"/>
  <c r="CJ192" i="9" s="1"/>
  <c r="BD192" i="9"/>
  <c r="L192" i="9"/>
  <c r="EP191" i="9"/>
  <c r="DG191" i="9"/>
  <c r="FS192" i="9" s="1"/>
  <c r="BX191" i="9"/>
  <c r="CJ191" i="9" s="1"/>
  <c r="BD191" i="9"/>
  <c r="L191" i="9"/>
  <c r="FX188" i="9"/>
  <c r="FW188" i="9"/>
  <c r="FT188" i="9"/>
  <c r="FQ188" i="9"/>
  <c r="FP188" i="9"/>
  <c r="FM188" i="9"/>
  <c r="FL188" i="9"/>
  <c r="FI188" i="9"/>
  <c r="FH188" i="9"/>
  <c r="FE188" i="9"/>
  <c r="FD188" i="9"/>
  <c r="FC188" i="9"/>
  <c r="FA188" i="9"/>
  <c r="EZ188" i="9"/>
  <c r="EY188" i="9"/>
  <c r="EX188" i="9"/>
  <c r="EW188" i="9"/>
  <c r="EV188" i="9"/>
  <c r="EU188" i="9"/>
  <c r="ET188" i="9"/>
  <c r="ES188" i="9"/>
  <c r="EQ188" i="9"/>
  <c r="EO188" i="9"/>
  <c r="EN188" i="9"/>
  <c r="EM188" i="9"/>
  <c r="EL188" i="9"/>
  <c r="EK188" i="9"/>
  <c r="EJ188" i="9"/>
  <c r="EI188" i="9"/>
  <c r="EH188" i="9"/>
  <c r="EG188" i="9"/>
  <c r="EF188" i="9"/>
  <c r="EE188" i="9"/>
  <c r="ED188" i="9"/>
  <c r="EC188" i="9"/>
  <c r="EB188" i="9"/>
  <c r="EA188" i="9"/>
  <c r="DZ188" i="9"/>
  <c r="DY188" i="9"/>
  <c r="DX188" i="9"/>
  <c r="DW188" i="9"/>
  <c r="DV188" i="9"/>
  <c r="DU188" i="9"/>
  <c r="DT188" i="9"/>
  <c r="DR188" i="9"/>
  <c r="DQ188" i="9"/>
  <c r="DP188" i="9"/>
  <c r="DO188" i="9"/>
  <c r="DN188" i="9"/>
  <c r="DM188" i="9"/>
  <c r="DL188" i="9"/>
  <c r="DK188" i="9"/>
  <c r="DJ188" i="9"/>
  <c r="DH188" i="9"/>
  <c r="DF188" i="9"/>
  <c r="DE188" i="9"/>
  <c r="DD188" i="9"/>
  <c r="DC188" i="9"/>
  <c r="DB188" i="9"/>
  <c r="DA188" i="9"/>
  <c r="CZ188" i="9"/>
  <c r="CY188" i="9"/>
  <c r="CX188" i="9"/>
  <c r="CW188" i="9"/>
  <c r="CV188" i="9"/>
  <c r="CU188" i="9"/>
  <c r="CT188" i="9"/>
  <c r="CS188" i="9"/>
  <c r="CR188" i="9"/>
  <c r="CQ188" i="9"/>
  <c r="CP188" i="9"/>
  <c r="CO188" i="9"/>
  <c r="CN188" i="9"/>
  <c r="CM188" i="9"/>
  <c r="CL188" i="9"/>
  <c r="CK188" i="9"/>
  <c r="CI188" i="9"/>
  <c r="CH188" i="9"/>
  <c r="CG188" i="9"/>
  <c r="CF188" i="9"/>
  <c r="CE188" i="9"/>
  <c r="CD188" i="9"/>
  <c r="CC188" i="9"/>
  <c r="CB188" i="9"/>
  <c r="CA188" i="9"/>
  <c r="BZ188" i="9"/>
  <c r="BY188" i="9"/>
  <c r="BW188" i="9"/>
  <c r="BV188" i="9"/>
  <c r="BU188" i="9"/>
  <c r="BT188" i="9"/>
  <c r="BS188" i="9"/>
  <c r="BR188" i="9"/>
  <c r="BQ188" i="9"/>
  <c r="BP188" i="9"/>
  <c r="BO188" i="9"/>
  <c r="BN188" i="9"/>
  <c r="BM188" i="9"/>
  <c r="BL188" i="9"/>
  <c r="BK188" i="9"/>
  <c r="BJ188" i="9"/>
  <c r="BI188" i="9"/>
  <c r="BH188" i="9"/>
  <c r="BG188" i="9"/>
  <c r="BF188" i="9"/>
  <c r="BE188" i="9"/>
  <c r="BA188" i="9"/>
  <c r="AY188" i="9"/>
  <c r="AX188" i="9"/>
  <c r="AU188" i="9"/>
  <c r="AB188" i="9"/>
  <c r="AA188" i="9"/>
  <c r="Y188" i="9"/>
  <c r="X188" i="9"/>
  <c r="W188" i="9"/>
  <c r="U188" i="9"/>
  <c r="T188" i="9"/>
  <c r="S188" i="9"/>
  <c r="R188" i="9"/>
  <c r="Q188" i="9"/>
  <c r="P188" i="9"/>
  <c r="O188" i="9"/>
  <c r="N188" i="9"/>
  <c r="M188" i="9"/>
  <c r="GB187" i="9"/>
  <c r="GA187" i="9"/>
  <c r="FV187" i="9"/>
  <c r="FY187" i="9" s="1"/>
  <c r="FK187" i="9"/>
  <c r="FN187" i="9" s="1"/>
  <c r="FF187" i="9"/>
  <c r="EP187" i="9"/>
  <c r="FW195" i="9" s="1"/>
  <c r="DG187" i="9"/>
  <c r="DS187" i="9" s="1"/>
  <c r="BX187" i="9"/>
  <c r="FG195" i="9" s="1"/>
  <c r="BD187" i="9"/>
  <c r="AW187" i="9"/>
  <c r="FS187" i="9" s="1"/>
  <c r="FU187" i="9" s="1"/>
  <c r="AV187" i="9"/>
  <c r="FO187" i="9" s="1"/>
  <c r="FR187" i="9" s="1"/>
  <c r="AS187" i="9"/>
  <c r="AQ187" i="9"/>
  <c r="AP187" i="9"/>
  <c r="AO187" i="9"/>
  <c r="AM187" i="9"/>
  <c r="AL187" i="9"/>
  <c r="AK187" i="9"/>
  <c r="AJ187" i="9"/>
  <c r="AI187" i="9"/>
  <c r="AG187" i="9"/>
  <c r="AE187" i="9"/>
  <c r="AD187" i="9"/>
  <c r="AC187" i="9"/>
  <c r="Z187" i="9"/>
  <c r="L187" i="9"/>
  <c r="B187" i="9" a="1"/>
  <c r="B187" i="9" s="1"/>
  <c r="GB186" i="9"/>
  <c r="GA186" i="9"/>
  <c r="FV186" i="9"/>
  <c r="FK186" i="9"/>
  <c r="FN186" i="9" s="1"/>
  <c r="FF186" i="9"/>
  <c r="EP186" i="9"/>
  <c r="DG186" i="9"/>
  <c r="FK194" i="9" s="1"/>
  <c r="BX186" i="9"/>
  <c r="FG194" i="9" s="1"/>
  <c r="BD186" i="9"/>
  <c r="AW186" i="9"/>
  <c r="FS186" i="9" s="1"/>
  <c r="FU186" i="9" s="1"/>
  <c r="AV186" i="9"/>
  <c r="AS186" i="9"/>
  <c r="AQ186" i="9"/>
  <c r="AP186" i="9"/>
  <c r="AO186" i="9"/>
  <c r="AM186" i="9"/>
  <c r="AL186" i="9"/>
  <c r="AK186" i="9"/>
  <c r="AJ186" i="9"/>
  <c r="AI186" i="9"/>
  <c r="AH186" i="9"/>
  <c r="AG186" i="9"/>
  <c r="AE186" i="9"/>
  <c r="AD186" i="9"/>
  <c r="AC186" i="9"/>
  <c r="Z186" i="9"/>
  <c r="L186" i="9"/>
  <c r="B186" i="9" a="1"/>
  <c r="B186" i="9" s="1"/>
  <c r="GB185" i="9"/>
  <c r="GA185" i="9"/>
  <c r="FV185" i="9"/>
  <c r="FK185" i="9"/>
  <c r="FN185" i="9" s="1"/>
  <c r="FF185" i="9"/>
  <c r="EP185" i="9"/>
  <c r="FB185" i="9" s="1"/>
  <c r="DG185" i="9"/>
  <c r="BX185" i="9"/>
  <c r="CJ185" i="9" s="1"/>
  <c r="BD185" i="9"/>
  <c r="AW185" i="9"/>
  <c r="FS185" i="9" s="1"/>
  <c r="FU185" i="9" s="1"/>
  <c r="AV185" i="9"/>
  <c r="FO185" i="9" s="1"/>
  <c r="FR185" i="9" s="1"/>
  <c r="AS185" i="9"/>
  <c r="AQ185" i="9"/>
  <c r="AP185" i="9"/>
  <c r="AO185" i="9"/>
  <c r="AM185" i="9"/>
  <c r="AL185" i="9"/>
  <c r="AK185" i="9"/>
  <c r="AJ185" i="9"/>
  <c r="AI185" i="9"/>
  <c r="AH185" i="9"/>
  <c r="AG185" i="9"/>
  <c r="AE185" i="9"/>
  <c r="AD185" i="9"/>
  <c r="AC185" i="9"/>
  <c r="Z185" i="9"/>
  <c r="L185" i="9"/>
  <c r="B185" i="9" a="1"/>
  <c r="B185" i="9" s="1"/>
  <c r="GB184" i="9"/>
  <c r="GA184" i="9"/>
  <c r="FV184" i="9"/>
  <c r="FY184" i="9" s="1"/>
  <c r="FK184" i="9"/>
  <c r="FN184" i="9" s="1"/>
  <c r="FF184" i="9"/>
  <c r="EP184" i="9"/>
  <c r="FB184" i="9" s="1"/>
  <c r="DG184" i="9"/>
  <c r="FK192" i="9" s="1"/>
  <c r="BX184" i="9"/>
  <c r="CJ184" i="9" s="1"/>
  <c r="BD184" i="9"/>
  <c r="AW184" i="9"/>
  <c r="AV184" i="9"/>
  <c r="FO184" i="9" s="1"/>
  <c r="AS184" i="9"/>
  <c r="AQ184" i="9"/>
  <c r="AP184" i="9"/>
  <c r="AO184" i="9"/>
  <c r="AM184" i="9"/>
  <c r="AL184" i="9"/>
  <c r="AK184" i="9"/>
  <c r="AJ184" i="9"/>
  <c r="AI184" i="9"/>
  <c r="AH184" i="9"/>
  <c r="AG184" i="9"/>
  <c r="AE184" i="9"/>
  <c r="AD184" i="9"/>
  <c r="AC184" i="9"/>
  <c r="Z184" i="9"/>
  <c r="L184" i="9"/>
  <c r="I184" i="9" a="1"/>
  <c r="I184" i="9" s="1"/>
  <c r="H184" i="9" a="1"/>
  <c r="H184" i="9" s="1"/>
  <c r="B184" i="9" a="1"/>
  <c r="B184" i="9" s="1"/>
  <c r="GD183" i="9"/>
  <c r="I183" i="9" a="1"/>
  <c r="I183" i="9" s="1"/>
  <c r="H183" i="9" a="1"/>
  <c r="H183" i="9" s="1"/>
  <c r="B183" i="9" a="1"/>
  <c r="B183" i="9" s="1"/>
  <c r="GD182" i="9"/>
  <c r="I182" i="9" a="1"/>
  <c r="I182" i="9" s="1"/>
  <c r="H182" i="9" a="1"/>
  <c r="H182" i="9" s="1"/>
  <c r="B182" i="9" a="1"/>
  <c r="B182" i="9" s="1"/>
  <c r="GD179" i="9"/>
  <c r="GC179" i="9"/>
  <c r="GB179" i="9"/>
  <c r="FZ179" i="9"/>
  <c r="FY179" i="9"/>
  <c r="FX179" i="9"/>
  <c r="FV179" i="9"/>
  <c r="FT179" i="9"/>
  <c r="FR179" i="9"/>
  <c r="FQ179" i="9"/>
  <c r="FP179" i="9"/>
  <c r="FN179" i="9"/>
  <c r="FM179" i="9"/>
  <c r="FL179" i="9"/>
  <c r="FJ179" i="9"/>
  <c r="FI179" i="9"/>
  <c r="FH179" i="9"/>
  <c r="FF179" i="9"/>
  <c r="FE179" i="9"/>
  <c r="FD179" i="9"/>
  <c r="FC179" i="9"/>
  <c r="FA179" i="9"/>
  <c r="EZ179" i="9"/>
  <c r="EY179" i="9"/>
  <c r="EX179" i="9"/>
  <c r="EW179" i="9"/>
  <c r="EV179" i="9"/>
  <c r="EU179" i="9"/>
  <c r="ET179" i="9"/>
  <c r="ES179" i="9"/>
  <c r="EQ179" i="9"/>
  <c r="EO179" i="9"/>
  <c r="EN179" i="9"/>
  <c r="EM179" i="9"/>
  <c r="EL179" i="9"/>
  <c r="EK179" i="9"/>
  <c r="EJ179" i="9"/>
  <c r="EI179" i="9"/>
  <c r="EH179" i="9"/>
  <c r="EG179" i="9"/>
  <c r="EF179" i="9"/>
  <c r="EE179" i="9"/>
  <c r="ED179" i="9"/>
  <c r="EC179" i="9"/>
  <c r="EB179" i="9"/>
  <c r="EA179" i="9"/>
  <c r="DZ179" i="9"/>
  <c r="DY179" i="9"/>
  <c r="DX179" i="9"/>
  <c r="DW179" i="9"/>
  <c r="DV179" i="9"/>
  <c r="DU179" i="9"/>
  <c r="DT179" i="9"/>
  <c r="DR179" i="9"/>
  <c r="DQ179" i="9"/>
  <c r="DP179" i="9"/>
  <c r="DO179" i="9"/>
  <c r="DN179" i="9"/>
  <c r="DM179" i="9"/>
  <c r="DL179" i="9"/>
  <c r="DK179" i="9"/>
  <c r="DJ179" i="9"/>
  <c r="DH179" i="9"/>
  <c r="DF179" i="9"/>
  <c r="DE179" i="9"/>
  <c r="DD179" i="9"/>
  <c r="DC179" i="9"/>
  <c r="DB179" i="9"/>
  <c r="DA179" i="9"/>
  <c r="CZ179" i="9"/>
  <c r="CY179" i="9"/>
  <c r="CX179" i="9"/>
  <c r="CW179" i="9"/>
  <c r="CV179" i="9"/>
  <c r="CU179" i="9"/>
  <c r="CT179" i="9"/>
  <c r="CS179" i="9"/>
  <c r="CR179" i="9"/>
  <c r="CQ179" i="9"/>
  <c r="CP179" i="9"/>
  <c r="CO179" i="9"/>
  <c r="CN179" i="9"/>
  <c r="CM179" i="9"/>
  <c r="CL179" i="9"/>
  <c r="CK179" i="9"/>
  <c r="CI179" i="9"/>
  <c r="CH179" i="9"/>
  <c r="CG179" i="9"/>
  <c r="CF179" i="9"/>
  <c r="CE179" i="9"/>
  <c r="CD179" i="9"/>
  <c r="CC179" i="9"/>
  <c r="CB179" i="9"/>
  <c r="CA179" i="9"/>
  <c r="BZ179" i="9"/>
  <c r="BY179" i="9"/>
  <c r="BW179" i="9"/>
  <c r="BV179" i="9"/>
  <c r="BU179" i="9"/>
  <c r="BT179" i="9"/>
  <c r="BS179" i="9"/>
  <c r="BR179" i="9"/>
  <c r="BQ179" i="9"/>
  <c r="BP179" i="9"/>
  <c r="BO179" i="9"/>
  <c r="BN179" i="9"/>
  <c r="BM179" i="9"/>
  <c r="BL179" i="9"/>
  <c r="BK179" i="9"/>
  <c r="BJ179" i="9"/>
  <c r="BI179" i="9"/>
  <c r="BH179" i="9"/>
  <c r="BG179" i="9"/>
  <c r="BF179" i="9"/>
  <c r="BE179" i="9"/>
  <c r="GD178" i="9"/>
  <c r="GC178" i="9"/>
  <c r="GB178" i="9"/>
  <c r="FZ178" i="9"/>
  <c r="FY178" i="9"/>
  <c r="FX178" i="9"/>
  <c r="FV178" i="9"/>
  <c r="FU178" i="9"/>
  <c r="FT178" i="9"/>
  <c r="FR178" i="9"/>
  <c r="FQ178" i="9"/>
  <c r="FP178" i="9"/>
  <c r="FN178" i="9"/>
  <c r="FM178" i="9"/>
  <c r="FL178" i="9"/>
  <c r="FJ178" i="9"/>
  <c r="FI178" i="9"/>
  <c r="FH178" i="9"/>
  <c r="FF178" i="9"/>
  <c r="EP178" i="9"/>
  <c r="GA179" i="9" s="1"/>
  <c r="DI179" i="9"/>
  <c r="DG178" i="9"/>
  <c r="BX178" i="9"/>
  <c r="BD178" i="9"/>
  <c r="L178" i="9"/>
  <c r="GD177" i="9"/>
  <c r="GC177" i="9"/>
  <c r="GB177" i="9"/>
  <c r="FZ177" i="9"/>
  <c r="FY177" i="9"/>
  <c r="FX177" i="9"/>
  <c r="FV177" i="9"/>
  <c r="FU177" i="9"/>
  <c r="FT177" i="9"/>
  <c r="FR177" i="9"/>
  <c r="FQ177" i="9"/>
  <c r="FP177" i="9"/>
  <c r="FN177" i="9"/>
  <c r="FM177" i="9"/>
  <c r="FL177" i="9"/>
  <c r="FJ177" i="9"/>
  <c r="FI177" i="9"/>
  <c r="FH177" i="9"/>
  <c r="FF177" i="9"/>
  <c r="EP177" i="9"/>
  <c r="GA178" i="9" s="1"/>
  <c r="DG177" i="9"/>
  <c r="FS178" i="9" s="1"/>
  <c r="BX177" i="9"/>
  <c r="BD177" i="9"/>
  <c r="L177" i="9"/>
  <c r="GD176" i="9"/>
  <c r="GC176" i="9"/>
  <c r="GB176" i="9"/>
  <c r="FZ176" i="9"/>
  <c r="FY176" i="9"/>
  <c r="FX176" i="9"/>
  <c r="FV176" i="9"/>
  <c r="FU176" i="9"/>
  <c r="FT176" i="9"/>
  <c r="FR176" i="9"/>
  <c r="FQ176" i="9"/>
  <c r="FP176" i="9"/>
  <c r="FN176" i="9"/>
  <c r="FM176" i="9"/>
  <c r="FL176" i="9"/>
  <c r="FJ176" i="9"/>
  <c r="FI176" i="9"/>
  <c r="FH176" i="9"/>
  <c r="FF176" i="9"/>
  <c r="EP176" i="9"/>
  <c r="FB176" i="9" s="1"/>
  <c r="DG176" i="9"/>
  <c r="FS177" i="9" s="1"/>
  <c r="BX176" i="9"/>
  <c r="CJ176" i="9" s="1"/>
  <c r="BD176" i="9"/>
  <c r="L176" i="9"/>
  <c r="EP175" i="9"/>
  <c r="FB175" i="9" s="1"/>
  <c r="DG175" i="9"/>
  <c r="FS176" i="9" s="1"/>
  <c r="BX175" i="9"/>
  <c r="CJ175" i="9" s="1"/>
  <c r="BD175" i="9"/>
  <c r="L175" i="9"/>
  <c r="FX172" i="9"/>
  <c r="FW172" i="9"/>
  <c r="FT172" i="9"/>
  <c r="FQ172" i="9"/>
  <c r="FP172" i="9"/>
  <c r="FM172" i="9"/>
  <c r="FL172" i="9"/>
  <c r="FI172" i="9"/>
  <c r="FH172" i="9"/>
  <c r="FE172" i="9"/>
  <c r="FD172" i="9"/>
  <c r="FC172" i="9"/>
  <c r="FA172" i="9"/>
  <c r="EZ172" i="9"/>
  <c r="EY172" i="9"/>
  <c r="EX172" i="9"/>
  <c r="EW172" i="9"/>
  <c r="EV172" i="9"/>
  <c r="EU172" i="9"/>
  <c r="ET172" i="9"/>
  <c r="ES172" i="9"/>
  <c r="EQ172" i="9"/>
  <c r="EO172" i="9"/>
  <c r="EN172" i="9"/>
  <c r="EM172" i="9"/>
  <c r="EL172" i="9"/>
  <c r="EK172" i="9"/>
  <c r="EJ172" i="9"/>
  <c r="EI172" i="9"/>
  <c r="EH172" i="9"/>
  <c r="EG172" i="9"/>
  <c r="EF172" i="9"/>
  <c r="EE172" i="9"/>
  <c r="ED172" i="9"/>
  <c r="EC172" i="9"/>
  <c r="EB172" i="9"/>
  <c r="EA172" i="9"/>
  <c r="DZ172" i="9"/>
  <c r="DY172" i="9"/>
  <c r="DX172" i="9"/>
  <c r="DW172" i="9"/>
  <c r="DV172" i="9"/>
  <c r="DU172" i="9"/>
  <c r="DT172" i="9"/>
  <c r="DR172" i="9"/>
  <c r="DQ172" i="9"/>
  <c r="DP172" i="9"/>
  <c r="DO172" i="9"/>
  <c r="DN172" i="9"/>
  <c r="DM172" i="9"/>
  <c r="DL172" i="9"/>
  <c r="DK172" i="9"/>
  <c r="DJ172" i="9"/>
  <c r="DH172" i="9"/>
  <c r="DF172" i="9"/>
  <c r="DE172" i="9"/>
  <c r="DD172" i="9"/>
  <c r="DC172" i="9"/>
  <c r="DB172" i="9"/>
  <c r="DA172" i="9"/>
  <c r="CZ172" i="9"/>
  <c r="CY172" i="9"/>
  <c r="CX172" i="9"/>
  <c r="CW172" i="9"/>
  <c r="CV172" i="9"/>
  <c r="CU172" i="9"/>
  <c r="CT172" i="9"/>
  <c r="CS172" i="9"/>
  <c r="CR172" i="9"/>
  <c r="CQ172" i="9"/>
  <c r="CP172" i="9"/>
  <c r="CO172" i="9"/>
  <c r="CN172" i="9"/>
  <c r="CM172" i="9"/>
  <c r="CL172" i="9"/>
  <c r="CK172" i="9"/>
  <c r="CI172" i="9"/>
  <c r="CH172" i="9"/>
  <c r="CG172" i="9"/>
  <c r="CF172" i="9"/>
  <c r="CE172" i="9"/>
  <c r="CD172" i="9"/>
  <c r="CC172" i="9"/>
  <c r="CB172" i="9"/>
  <c r="CA172" i="9"/>
  <c r="BZ172" i="9"/>
  <c r="BY172" i="9"/>
  <c r="BW172" i="9"/>
  <c r="BV172" i="9"/>
  <c r="BU172" i="9"/>
  <c r="BT172" i="9"/>
  <c r="BS172" i="9"/>
  <c r="BR172" i="9"/>
  <c r="BQ172" i="9"/>
  <c r="BP172" i="9"/>
  <c r="BO172" i="9"/>
  <c r="BN172" i="9"/>
  <c r="BM172" i="9"/>
  <c r="BL172" i="9"/>
  <c r="BK172" i="9"/>
  <c r="BJ172" i="9"/>
  <c r="BI172" i="9"/>
  <c r="BH172" i="9"/>
  <c r="BG172" i="9"/>
  <c r="BF172" i="9"/>
  <c r="BE172" i="9"/>
  <c r="BA172" i="9"/>
  <c r="AY172" i="9"/>
  <c r="AX172" i="9"/>
  <c r="AU172" i="9"/>
  <c r="AB172" i="9"/>
  <c r="AA172" i="9"/>
  <c r="Y172" i="9"/>
  <c r="X172" i="9"/>
  <c r="W172" i="9"/>
  <c r="U172" i="9"/>
  <c r="T172" i="9"/>
  <c r="S172" i="9"/>
  <c r="R172" i="9"/>
  <c r="Q172" i="9"/>
  <c r="P172" i="9"/>
  <c r="O172" i="9"/>
  <c r="N172" i="9"/>
  <c r="M172" i="9"/>
  <c r="GB171" i="9"/>
  <c r="GA171" i="9"/>
  <c r="FV171" i="9"/>
  <c r="FY171" i="9" s="1"/>
  <c r="FK171" i="9"/>
  <c r="FN171" i="9" s="1"/>
  <c r="FF171" i="9"/>
  <c r="EP171" i="9"/>
  <c r="FW179" i="9" s="1"/>
  <c r="DG171" i="9"/>
  <c r="DS171" i="9" s="1"/>
  <c r="BX171" i="9"/>
  <c r="FG179" i="9" s="1"/>
  <c r="BD171" i="9"/>
  <c r="AW171" i="9"/>
  <c r="FS171" i="9" s="1"/>
  <c r="FU171" i="9" s="1"/>
  <c r="AV171" i="9"/>
  <c r="FO171" i="9" s="1"/>
  <c r="FR171" i="9" s="1"/>
  <c r="AS171" i="9"/>
  <c r="AQ171" i="9"/>
  <c r="AP171" i="9"/>
  <c r="AO171" i="9"/>
  <c r="AM171" i="9"/>
  <c r="AL171" i="9"/>
  <c r="AK171" i="9"/>
  <c r="AJ171" i="9"/>
  <c r="AI171" i="9"/>
  <c r="AG171" i="9"/>
  <c r="AE171" i="9"/>
  <c r="AD171" i="9"/>
  <c r="AC171" i="9"/>
  <c r="Z171" i="9"/>
  <c r="L171" i="9"/>
  <c r="B171" i="9" a="1"/>
  <c r="B171" i="9" s="1"/>
  <c r="GB170" i="9"/>
  <c r="GA170" i="9"/>
  <c r="FV170" i="9"/>
  <c r="FK170" i="9"/>
  <c r="FN170" i="9" s="1"/>
  <c r="FF170" i="9"/>
  <c r="EP170" i="9"/>
  <c r="FW178" i="9" s="1"/>
  <c r="DG170" i="9"/>
  <c r="FK178" i="9" s="1"/>
  <c r="BX170" i="9"/>
  <c r="FG178" i="9" s="1"/>
  <c r="BD170" i="9"/>
  <c r="AW170" i="9"/>
  <c r="AV170" i="9"/>
  <c r="FO170" i="9" s="1"/>
  <c r="FR170" i="9" s="1"/>
  <c r="AS170" i="9"/>
  <c r="AQ170" i="9"/>
  <c r="AP170" i="9"/>
  <c r="AO170" i="9"/>
  <c r="AM170" i="9"/>
  <c r="AL170" i="9"/>
  <c r="AK170" i="9"/>
  <c r="AJ170" i="9"/>
  <c r="AI170" i="9"/>
  <c r="AH170" i="9"/>
  <c r="AG170" i="9"/>
  <c r="AE170" i="9"/>
  <c r="AD170" i="9"/>
  <c r="AC170" i="9"/>
  <c r="Z170" i="9"/>
  <c r="L170" i="9"/>
  <c r="B170" i="9" a="1"/>
  <c r="B170" i="9" s="1"/>
  <c r="GB169" i="9"/>
  <c r="GA169" i="9"/>
  <c r="FV169" i="9"/>
  <c r="FK169" i="9"/>
  <c r="FN169" i="9" s="1"/>
  <c r="FF169" i="9"/>
  <c r="EP169" i="9"/>
  <c r="FB169" i="9" s="1"/>
  <c r="DG169" i="9"/>
  <c r="FK177" i="9" s="1"/>
  <c r="BX169" i="9"/>
  <c r="CJ169" i="9" s="1"/>
  <c r="BD169" i="9"/>
  <c r="AW169" i="9"/>
  <c r="FS169" i="9" s="1"/>
  <c r="FU169" i="9" s="1"/>
  <c r="AV169" i="9"/>
  <c r="FO169" i="9" s="1"/>
  <c r="FR169" i="9" s="1"/>
  <c r="AS169" i="9"/>
  <c r="AQ169" i="9"/>
  <c r="AP169" i="9"/>
  <c r="AO169" i="9"/>
  <c r="AM169" i="9"/>
  <c r="AL169" i="9"/>
  <c r="AK169" i="9"/>
  <c r="AJ169" i="9"/>
  <c r="AI169" i="9"/>
  <c r="AH169" i="9"/>
  <c r="AG169" i="9"/>
  <c r="AE169" i="9"/>
  <c r="AD169" i="9"/>
  <c r="AC169" i="9"/>
  <c r="Z169" i="9"/>
  <c r="L169" i="9"/>
  <c r="B169" i="9" a="1"/>
  <c r="B169" i="9" s="1"/>
  <c r="GB168" i="9"/>
  <c r="GA168" i="9"/>
  <c r="FV168" i="9"/>
  <c r="FK168" i="9"/>
  <c r="FF168" i="9"/>
  <c r="EP168" i="9"/>
  <c r="FB168" i="9" s="1"/>
  <c r="DG168" i="9"/>
  <c r="FK176" i="9" s="1"/>
  <c r="BX168" i="9"/>
  <c r="CJ168" i="9" s="1"/>
  <c r="BD168" i="9"/>
  <c r="AW168" i="9"/>
  <c r="AV168" i="9"/>
  <c r="FO168" i="9" s="1"/>
  <c r="AS168" i="9"/>
  <c r="AQ168" i="9"/>
  <c r="AP168" i="9"/>
  <c r="AO168" i="9"/>
  <c r="AM168" i="9"/>
  <c r="AL168" i="9"/>
  <c r="AK168" i="9"/>
  <c r="AJ168" i="9"/>
  <c r="AI168" i="9"/>
  <c r="AH168" i="9"/>
  <c r="AG168" i="9"/>
  <c r="AE168" i="9"/>
  <c r="AE172" i="9" s="1"/>
  <c r="G56" i="7" s="1"/>
  <c r="AD168" i="9"/>
  <c r="AC168" i="9"/>
  <c r="Z168" i="9"/>
  <c r="L168" i="9"/>
  <c r="I168" i="9" a="1"/>
  <c r="I168" i="9" s="1"/>
  <c r="H168" i="9" a="1"/>
  <c r="H168" i="9" s="1"/>
  <c r="B168" i="9" a="1"/>
  <c r="B168" i="9" s="1"/>
  <c r="GD167" i="9"/>
  <c r="I167" i="9" a="1"/>
  <c r="I167" i="9" s="1"/>
  <c r="H167" i="9" a="1"/>
  <c r="H167" i="9" s="1"/>
  <c r="B167" i="9" a="1"/>
  <c r="B167" i="9" s="1"/>
  <c r="GD166" i="9"/>
  <c r="I166" i="9" a="1"/>
  <c r="I166" i="9" s="1"/>
  <c r="H166" i="9" a="1"/>
  <c r="H166" i="9" s="1"/>
  <c r="B166" i="9" a="1"/>
  <c r="B166" i="9" s="1"/>
  <c r="GD163" i="9"/>
  <c r="GC163" i="9"/>
  <c r="GB163" i="9"/>
  <c r="FZ163" i="9"/>
  <c r="FY163" i="9"/>
  <c r="FX163" i="9"/>
  <c r="FV163" i="9"/>
  <c r="FT163" i="9"/>
  <c r="FR163" i="9"/>
  <c r="FQ163" i="9"/>
  <c r="FP163" i="9"/>
  <c r="FN163" i="9"/>
  <c r="FM163" i="9"/>
  <c r="FL163" i="9"/>
  <c r="FJ163" i="9"/>
  <c r="FI163" i="9"/>
  <c r="FH163" i="9"/>
  <c r="FF163" i="9"/>
  <c r="FE163" i="9"/>
  <c r="FD163" i="9"/>
  <c r="FC163" i="9"/>
  <c r="FA163" i="9"/>
  <c r="EZ163" i="9"/>
  <c r="EY163" i="9"/>
  <c r="EX163" i="9"/>
  <c r="EW163" i="9"/>
  <c r="EV163" i="9"/>
  <c r="EU163" i="9"/>
  <c r="ET163" i="9"/>
  <c r="ES163" i="9"/>
  <c r="EQ163" i="9"/>
  <c r="EO163" i="9"/>
  <c r="EN163" i="9"/>
  <c r="EM163" i="9"/>
  <c r="EL163" i="9"/>
  <c r="EK163" i="9"/>
  <c r="EJ163" i="9"/>
  <c r="EI163" i="9"/>
  <c r="EH163" i="9"/>
  <c r="EG163" i="9"/>
  <c r="EF163" i="9"/>
  <c r="EE163" i="9"/>
  <c r="ED163" i="9"/>
  <c r="EC163" i="9"/>
  <c r="EB163" i="9"/>
  <c r="EA163" i="9"/>
  <c r="DZ163" i="9"/>
  <c r="DY163" i="9"/>
  <c r="DX163" i="9"/>
  <c r="DW163" i="9"/>
  <c r="DV163" i="9"/>
  <c r="DU163" i="9"/>
  <c r="DT163" i="9"/>
  <c r="DR163" i="9"/>
  <c r="DQ163" i="9"/>
  <c r="DP163" i="9"/>
  <c r="DO163" i="9"/>
  <c r="DN163" i="9"/>
  <c r="DM163" i="9"/>
  <c r="DL163" i="9"/>
  <c r="DK163" i="9"/>
  <c r="DJ163" i="9"/>
  <c r="DH163" i="9"/>
  <c r="DF163" i="9"/>
  <c r="DE163" i="9"/>
  <c r="DD163" i="9"/>
  <c r="DC163" i="9"/>
  <c r="DB163" i="9"/>
  <c r="DA163" i="9"/>
  <c r="CZ163" i="9"/>
  <c r="CY163" i="9"/>
  <c r="CX163" i="9"/>
  <c r="CW163" i="9"/>
  <c r="CV163" i="9"/>
  <c r="CU163" i="9"/>
  <c r="CT163" i="9"/>
  <c r="CS163" i="9"/>
  <c r="CR163" i="9"/>
  <c r="CQ163" i="9"/>
  <c r="CP163" i="9"/>
  <c r="CO163" i="9"/>
  <c r="CN163" i="9"/>
  <c r="CM163" i="9"/>
  <c r="CL163" i="9"/>
  <c r="CK163" i="9"/>
  <c r="CI163" i="9"/>
  <c r="CH163" i="9"/>
  <c r="CG163" i="9"/>
  <c r="CF163" i="9"/>
  <c r="CE163" i="9"/>
  <c r="CD163" i="9"/>
  <c r="CC163" i="9"/>
  <c r="CB163" i="9"/>
  <c r="CA163" i="9"/>
  <c r="BZ163" i="9"/>
  <c r="BY163" i="9"/>
  <c r="BW163" i="9"/>
  <c r="BV163" i="9"/>
  <c r="BU163" i="9"/>
  <c r="BT163" i="9"/>
  <c r="BS163" i="9"/>
  <c r="BR163" i="9"/>
  <c r="BQ163" i="9"/>
  <c r="BP163" i="9"/>
  <c r="BO163" i="9"/>
  <c r="BN163" i="9"/>
  <c r="BM163" i="9"/>
  <c r="BL163" i="9"/>
  <c r="BK163" i="9"/>
  <c r="BJ163" i="9"/>
  <c r="BI163" i="9"/>
  <c r="BH163" i="9"/>
  <c r="BG163" i="9"/>
  <c r="BF163" i="9"/>
  <c r="BE163" i="9"/>
  <c r="GD162" i="9"/>
  <c r="GC162" i="9"/>
  <c r="GB162" i="9"/>
  <c r="FZ162" i="9"/>
  <c r="FY162" i="9"/>
  <c r="FX162" i="9"/>
  <c r="FV162" i="9"/>
  <c r="FU162" i="9"/>
  <c r="FT162" i="9"/>
  <c r="FR162" i="9"/>
  <c r="FQ162" i="9"/>
  <c r="FP162" i="9"/>
  <c r="FN162" i="9"/>
  <c r="FM162" i="9"/>
  <c r="FL162" i="9"/>
  <c r="FJ162" i="9"/>
  <c r="FI162" i="9"/>
  <c r="FH162" i="9"/>
  <c r="FF162" i="9"/>
  <c r="EP162" i="9"/>
  <c r="GA163" i="9" s="1"/>
  <c r="DI163" i="9"/>
  <c r="DG162" i="9"/>
  <c r="BX162" i="9"/>
  <c r="BD162" i="9"/>
  <c r="L162" i="9"/>
  <c r="GD161" i="9"/>
  <c r="GC161" i="9"/>
  <c r="GB161" i="9"/>
  <c r="FZ161" i="9"/>
  <c r="FY161" i="9"/>
  <c r="FX161" i="9"/>
  <c r="FV161" i="9"/>
  <c r="FU161" i="9"/>
  <c r="FT161" i="9"/>
  <c r="FR161" i="9"/>
  <c r="FQ161" i="9"/>
  <c r="FP161" i="9"/>
  <c r="FN161" i="9"/>
  <c r="FM161" i="9"/>
  <c r="FL161" i="9"/>
  <c r="FJ161" i="9"/>
  <c r="FI161" i="9"/>
  <c r="FH161" i="9"/>
  <c r="FF161" i="9"/>
  <c r="EP161" i="9"/>
  <c r="GA162" i="9" s="1"/>
  <c r="DG161" i="9"/>
  <c r="FS162" i="9" s="1"/>
  <c r="BX161" i="9"/>
  <c r="BD161" i="9"/>
  <c r="L161" i="9"/>
  <c r="GD160" i="9"/>
  <c r="GC160" i="9"/>
  <c r="GB160" i="9"/>
  <c r="FZ160" i="9"/>
  <c r="FY160" i="9"/>
  <c r="FX160" i="9"/>
  <c r="FV160" i="9"/>
  <c r="FU160" i="9"/>
  <c r="FT160" i="9"/>
  <c r="FR160" i="9"/>
  <c r="FQ160" i="9"/>
  <c r="FP160" i="9"/>
  <c r="FN160" i="9"/>
  <c r="FM160" i="9"/>
  <c r="FL160" i="9"/>
  <c r="FJ160" i="9"/>
  <c r="FI160" i="9"/>
  <c r="FH160" i="9"/>
  <c r="FF160" i="9"/>
  <c r="EP160" i="9"/>
  <c r="DG160" i="9"/>
  <c r="FS161" i="9" s="1"/>
  <c r="BX160" i="9"/>
  <c r="BD160" i="9"/>
  <c r="L160" i="9"/>
  <c r="EP159" i="9"/>
  <c r="GA160" i="9" s="1"/>
  <c r="DG159" i="9"/>
  <c r="FS160" i="9" s="1"/>
  <c r="BX159" i="9"/>
  <c r="CJ159" i="9" s="1"/>
  <c r="BD159" i="9"/>
  <c r="L159" i="9"/>
  <c r="FX156" i="9"/>
  <c r="FW156" i="9"/>
  <c r="FT156" i="9"/>
  <c r="FQ156" i="9"/>
  <c r="FP156" i="9"/>
  <c r="FM156" i="9"/>
  <c r="FL156" i="9"/>
  <c r="FI156" i="9"/>
  <c r="FH156" i="9"/>
  <c r="FE156" i="9"/>
  <c r="FD156" i="9"/>
  <c r="FC156" i="9"/>
  <c r="FA156" i="9"/>
  <c r="EZ156" i="9"/>
  <c r="EY156" i="9"/>
  <c r="EX156" i="9"/>
  <c r="EW156" i="9"/>
  <c r="EV156" i="9"/>
  <c r="EU156" i="9"/>
  <c r="ET156" i="9"/>
  <c r="ES156" i="9"/>
  <c r="EQ156" i="9"/>
  <c r="EO156" i="9"/>
  <c r="EN156" i="9"/>
  <c r="EM156" i="9"/>
  <c r="EL156" i="9"/>
  <c r="EK156" i="9"/>
  <c r="EJ156" i="9"/>
  <c r="EI156" i="9"/>
  <c r="EH156" i="9"/>
  <c r="EG156" i="9"/>
  <c r="EF156" i="9"/>
  <c r="EE156" i="9"/>
  <c r="ED156" i="9"/>
  <c r="EC156" i="9"/>
  <c r="EB156" i="9"/>
  <c r="EA156" i="9"/>
  <c r="DZ156" i="9"/>
  <c r="DY156" i="9"/>
  <c r="DX156" i="9"/>
  <c r="DW156" i="9"/>
  <c r="DV156" i="9"/>
  <c r="DU156" i="9"/>
  <c r="DT156" i="9"/>
  <c r="DR156" i="9"/>
  <c r="DQ156" i="9"/>
  <c r="DP156" i="9"/>
  <c r="DO156" i="9"/>
  <c r="DN156" i="9"/>
  <c r="DM156" i="9"/>
  <c r="DL156" i="9"/>
  <c r="DK156" i="9"/>
  <c r="DJ156" i="9"/>
  <c r="DH156" i="9"/>
  <c r="DF156" i="9"/>
  <c r="DE156" i="9"/>
  <c r="DD156" i="9"/>
  <c r="DC156" i="9"/>
  <c r="DB156" i="9"/>
  <c r="DA156" i="9"/>
  <c r="CZ156" i="9"/>
  <c r="CY156" i="9"/>
  <c r="CX156" i="9"/>
  <c r="CW156" i="9"/>
  <c r="CV156" i="9"/>
  <c r="CU156" i="9"/>
  <c r="CT156" i="9"/>
  <c r="CS156" i="9"/>
  <c r="CR156" i="9"/>
  <c r="CQ156" i="9"/>
  <c r="CP156" i="9"/>
  <c r="CO156" i="9"/>
  <c r="CN156" i="9"/>
  <c r="CM156" i="9"/>
  <c r="CL156" i="9"/>
  <c r="CK156" i="9"/>
  <c r="CI156" i="9"/>
  <c r="CH156" i="9"/>
  <c r="CG156" i="9"/>
  <c r="CF156" i="9"/>
  <c r="CE156" i="9"/>
  <c r="CD156" i="9"/>
  <c r="CC156" i="9"/>
  <c r="CB156" i="9"/>
  <c r="CA156" i="9"/>
  <c r="BZ156" i="9"/>
  <c r="BY156" i="9"/>
  <c r="BW156" i="9"/>
  <c r="BV156" i="9"/>
  <c r="BU156" i="9"/>
  <c r="BT156" i="9"/>
  <c r="BS156" i="9"/>
  <c r="BR156" i="9"/>
  <c r="BQ156" i="9"/>
  <c r="BP156" i="9"/>
  <c r="BO156" i="9"/>
  <c r="BN156" i="9"/>
  <c r="BM156" i="9"/>
  <c r="BL156" i="9"/>
  <c r="BK156" i="9"/>
  <c r="BJ156" i="9"/>
  <c r="BI156" i="9"/>
  <c r="BH156" i="9"/>
  <c r="BG156" i="9"/>
  <c r="BF156" i="9"/>
  <c r="BE156" i="9"/>
  <c r="BA156" i="9"/>
  <c r="AY156" i="9"/>
  <c r="AX156" i="9"/>
  <c r="AU156" i="9"/>
  <c r="AB156" i="9"/>
  <c r="AA156" i="9"/>
  <c r="Y156" i="9"/>
  <c r="X156" i="9"/>
  <c r="W156" i="9"/>
  <c r="U156" i="9"/>
  <c r="T156" i="9"/>
  <c r="S156" i="9"/>
  <c r="R156" i="9"/>
  <c r="Q156" i="9"/>
  <c r="P156" i="9"/>
  <c r="O156" i="9"/>
  <c r="N156" i="9"/>
  <c r="M156" i="9"/>
  <c r="GB155" i="9"/>
  <c r="GA155" i="9"/>
  <c r="FV155" i="9"/>
  <c r="FY155" i="9" s="1"/>
  <c r="FK155" i="9"/>
  <c r="FN155" i="9" s="1"/>
  <c r="FF155" i="9"/>
  <c r="EP155" i="9"/>
  <c r="FW163" i="9" s="1"/>
  <c r="DG155" i="9"/>
  <c r="FK163" i="9" s="1"/>
  <c r="BX155" i="9"/>
  <c r="FG163" i="9" s="1"/>
  <c r="BD155" i="9"/>
  <c r="AW155" i="9"/>
  <c r="FS155" i="9" s="1"/>
  <c r="FU155" i="9" s="1"/>
  <c r="AV155" i="9"/>
  <c r="FO155" i="9" s="1"/>
  <c r="FR155" i="9" s="1"/>
  <c r="AS155" i="9"/>
  <c r="AQ155" i="9"/>
  <c r="AP155" i="9"/>
  <c r="AO155" i="9"/>
  <c r="AM155" i="9"/>
  <c r="AL155" i="9"/>
  <c r="AK155" i="9"/>
  <c r="AJ155" i="9"/>
  <c r="AI155" i="9"/>
  <c r="AG155" i="9"/>
  <c r="AE155" i="9"/>
  <c r="AD155" i="9"/>
  <c r="AC155" i="9"/>
  <c r="Z155" i="9"/>
  <c r="L155" i="9"/>
  <c r="B155" i="9" a="1"/>
  <c r="B155" i="9" s="1"/>
  <c r="GB154" i="9"/>
  <c r="GA154" i="9"/>
  <c r="FV154" i="9"/>
  <c r="FY154" i="9" s="1"/>
  <c r="FK154" i="9"/>
  <c r="FN154" i="9" s="1"/>
  <c r="FF154" i="9"/>
  <c r="EP154" i="9"/>
  <c r="DG154" i="9"/>
  <c r="FK162" i="9" s="1"/>
  <c r="BX154" i="9"/>
  <c r="FG162" i="9" s="1"/>
  <c r="BD154" i="9"/>
  <c r="AW154" i="9"/>
  <c r="FS154" i="9" s="1"/>
  <c r="FU154" i="9" s="1"/>
  <c r="AV154" i="9"/>
  <c r="FO154" i="9" s="1"/>
  <c r="FR154" i="9" s="1"/>
  <c r="AS154" i="9"/>
  <c r="AQ154" i="9"/>
  <c r="AP154" i="9"/>
  <c r="AO154" i="9"/>
  <c r="AM154" i="9"/>
  <c r="AL154" i="9"/>
  <c r="AK154" i="9"/>
  <c r="AJ154" i="9"/>
  <c r="AI154" i="9"/>
  <c r="AH154" i="9"/>
  <c r="AG154" i="9"/>
  <c r="AE154" i="9"/>
  <c r="AD154" i="9"/>
  <c r="AC154" i="9"/>
  <c r="Z154" i="9"/>
  <c r="L154" i="9"/>
  <c r="B154" i="9" a="1"/>
  <c r="B154" i="9" s="1"/>
  <c r="GB153" i="9"/>
  <c r="GA153" i="9"/>
  <c r="FV153" i="9"/>
  <c r="FK153" i="9"/>
  <c r="FN153" i="9" s="1"/>
  <c r="FF153" i="9"/>
  <c r="EP153" i="9"/>
  <c r="FB153" i="9" s="1"/>
  <c r="DG153" i="9"/>
  <c r="FK161" i="9" s="1"/>
  <c r="BX153" i="9"/>
  <c r="CJ153" i="9" s="1"/>
  <c r="BD153" i="9"/>
  <c r="AW153" i="9"/>
  <c r="FS153" i="9" s="1"/>
  <c r="FU153" i="9" s="1"/>
  <c r="AV153" i="9"/>
  <c r="FO153" i="9" s="1"/>
  <c r="FR153" i="9" s="1"/>
  <c r="AS153" i="9"/>
  <c r="AQ153" i="9"/>
  <c r="AP153" i="9"/>
  <c r="AO153" i="9"/>
  <c r="AM153" i="9"/>
  <c r="AL153" i="9"/>
  <c r="AK153" i="9"/>
  <c r="AJ153" i="9"/>
  <c r="AI153" i="9"/>
  <c r="AH153" i="9"/>
  <c r="AG153" i="9"/>
  <c r="AE153" i="9"/>
  <c r="AD153" i="9"/>
  <c r="AC153" i="9"/>
  <c r="Z153" i="9"/>
  <c r="L153" i="9"/>
  <c r="B153" i="9" a="1"/>
  <c r="B153" i="9" s="1"/>
  <c r="GB152" i="9"/>
  <c r="GA152" i="9"/>
  <c r="FV152" i="9"/>
  <c r="FY152" i="9" s="1"/>
  <c r="FK152" i="9"/>
  <c r="FN152" i="9" s="1"/>
  <c r="FF152" i="9"/>
  <c r="EP152" i="9"/>
  <c r="FB152" i="9" s="1"/>
  <c r="DG152" i="9"/>
  <c r="FK160" i="9" s="1"/>
  <c r="BX152" i="9"/>
  <c r="CJ152" i="9" s="1"/>
  <c r="BD152" i="9"/>
  <c r="AW152" i="9"/>
  <c r="AV152" i="9"/>
  <c r="FO152" i="9" s="1"/>
  <c r="AS152" i="9"/>
  <c r="AQ152" i="9"/>
  <c r="AP152" i="9"/>
  <c r="AO152" i="9"/>
  <c r="AM152" i="9"/>
  <c r="AL152" i="9"/>
  <c r="AK152" i="9"/>
  <c r="AJ152" i="9"/>
  <c r="AI152" i="9"/>
  <c r="AH152" i="9"/>
  <c r="AG152" i="9"/>
  <c r="AE152" i="9"/>
  <c r="AD152" i="9"/>
  <c r="AC152" i="9"/>
  <c r="Z152" i="9"/>
  <c r="L152" i="9"/>
  <c r="I152" i="9" a="1"/>
  <c r="I152" i="9" s="1"/>
  <c r="H152" i="9" a="1"/>
  <c r="H152" i="9" s="1"/>
  <c r="B152" i="9" a="1"/>
  <c r="B152" i="9" s="1"/>
  <c r="GD151" i="9"/>
  <c r="I151" i="9" a="1"/>
  <c r="I151" i="9" s="1"/>
  <c r="H151" i="9" a="1"/>
  <c r="H151" i="9" s="1"/>
  <c r="B151" i="9" a="1"/>
  <c r="B151" i="9" s="1"/>
  <c r="GD150" i="9"/>
  <c r="I150" i="9" a="1"/>
  <c r="I150" i="9" s="1"/>
  <c r="H150" i="9" a="1"/>
  <c r="H150" i="9" s="1"/>
  <c r="B150" i="9" a="1"/>
  <c r="B150" i="9" s="1"/>
  <c r="GD147" i="9"/>
  <c r="GC147" i="9"/>
  <c r="GB147" i="9"/>
  <c r="FZ147" i="9"/>
  <c r="FY147" i="9"/>
  <c r="FX147" i="9"/>
  <c r="FV147" i="9"/>
  <c r="FT147" i="9"/>
  <c r="FR147" i="9"/>
  <c r="FQ147" i="9"/>
  <c r="FP147" i="9"/>
  <c r="FN147" i="9"/>
  <c r="FM147" i="9"/>
  <c r="FL147" i="9"/>
  <c r="FJ147" i="9"/>
  <c r="FI147" i="9"/>
  <c r="FH147" i="9"/>
  <c r="FF147" i="9"/>
  <c r="FE147" i="9"/>
  <c r="FD147" i="9"/>
  <c r="FC147" i="9"/>
  <c r="FA147" i="9"/>
  <c r="EZ147" i="9"/>
  <c r="EY147" i="9"/>
  <c r="EX147" i="9"/>
  <c r="EW147" i="9"/>
  <c r="EV147" i="9"/>
  <c r="EU147" i="9"/>
  <c r="ET147" i="9"/>
  <c r="ES147" i="9"/>
  <c r="EQ147" i="9"/>
  <c r="EO147" i="9"/>
  <c r="EN147" i="9"/>
  <c r="EM147" i="9"/>
  <c r="EL147" i="9"/>
  <c r="EK147" i="9"/>
  <c r="EJ147" i="9"/>
  <c r="EI147" i="9"/>
  <c r="EH147" i="9"/>
  <c r="EG147" i="9"/>
  <c r="EF147" i="9"/>
  <c r="EE147" i="9"/>
  <c r="ED147" i="9"/>
  <c r="EC147" i="9"/>
  <c r="EB147" i="9"/>
  <c r="EA147" i="9"/>
  <c r="DZ147" i="9"/>
  <c r="DY147" i="9"/>
  <c r="DX147" i="9"/>
  <c r="DW147" i="9"/>
  <c r="DV147" i="9"/>
  <c r="DU147" i="9"/>
  <c r="DT147" i="9"/>
  <c r="DR147" i="9"/>
  <c r="DQ147" i="9"/>
  <c r="DP147" i="9"/>
  <c r="DO147" i="9"/>
  <c r="DN147" i="9"/>
  <c r="DM147" i="9"/>
  <c r="DL147" i="9"/>
  <c r="DK147" i="9"/>
  <c r="DJ147" i="9"/>
  <c r="DH147" i="9"/>
  <c r="DF147" i="9"/>
  <c r="DE147" i="9"/>
  <c r="DD147" i="9"/>
  <c r="DC147" i="9"/>
  <c r="DB147" i="9"/>
  <c r="DA147" i="9"/>
  <c r="CZ147" i="9"/>
  <c r="CY147" i="9"/>
  <c r="CX147" i="9"/>
  <c r="CW147" i="9"/>
  <c r="CV147" i="9"/>
  <c r="CU147" i="9"/>
  <c r="CT147" i="9"/>
  <c r="CS147" i="9"/>
  <c r="CR147" i="9"/>
  <c r="CQ147" i="9"/>
  <c r="CP147" i="9"/>
  <c r="CO147" i="9"/>
  <c r="CN147" i="9"/>
  <c r="CM147" i="9"/>
  <c r="CL147" i="9"/>
  <c r="CK147" i="9"/>
  <c r="CI147" i="9"/>
  <c r="CH147" i="9"/>
  <c r="CG147" i="9"/>
  <c r="CF147" i="9"/>
  <c r="CE147" i="9"/>
  <c r="CD147" i="9"/>
  <c r="CC147" i="9"/>
  <c r="CB147" i="9"/>
  <c r="CA147" i="9"/>
  <c r="BZ147" i="9"/>
  <c r="BY147" i="9"/>
  <c r="BW147" i="9"/>
  <c r="BV147" i="9"/>
  <c r="BU147" i="9"/>
  <c r="BT147" i="9"/>
  <c r="BS147" i="9"/>
  <c r="BR147" i="9"/>
  <c r="BQ147" i="9"/>
  <c r="BP147" i="9"/>
  <c r="BO147" i="9"/>
  <c r="BN147" i="9"/>
  <c r="BM147" i="9"/>
  <c r="BL147" i="9"/>
  <c r="BK147" i="9"/>
  <c r="BJ147" i="9"/>
  <c r="BI147" i="9"/>
  <c r="BH147" i="9"/>
  <c r="BG147" i="9"/>
  <c r="BF147" i="9"/>
  <c r="BE147" i="9"/>
  <c r="GD146" i="9"/>
  <c r="GC146" i="9"/>
  <c r="GB146" i="9"/>
  <c r="FZ146" i="9"/>
  <c r="FY146" i="9"/>
  <c r="FX146" i="9"/>
  <c r="FV146" i="9"/>
  <c r="FU146" i="9"/>
  <c r="FT146" i="9"/>
  <c r="FR146" i="9"/>
  <c r="FQ146" i="9"/>
  <c r="FP146" i="9"/>
  <c r="FN146" i="9"/>
  <c r="FM146" i="9"/>
  <c r="FL146" i="9"/>
  <c r="FJ146" i="9"/>
  <c r="FI146" i="9"/>
  <c r="FH146" i="9"/>
  <c r="FF146" i="9"/>
  <c r="EP146" i="9"/>
  <c r="GA147" i="9" s="1"/>
  <c r="DI147" i="9"/>
  <c r="DG146" i="9"/>
  <c r="FS147" i="9" s="1"/>
  <c r="BX146" i="9"/>
  <c r="BD146" i="9"/>
  <c r="L146" i="9"/>
  <c r="GD145" i="9"/>
  <c r="GC145" i="9"/>
  <c r="GB145" i="9"/>
  <c r="FZ145" i="9"/>
  <c r="FY145" i="9"/>
  <c r="FX145" i="9"/>
  <c r="FV145" i="9"/>
  <c r="FU145" i="9"/>
  <c r="FT145" i="9"/>
  <c r="FR145" i="9"/>
  <c r="FQ145" i="9"/>
  <c r="FP145" i="9"/>
  <c r="FN145" i="9"/>
  <c r="FM145" i="9"/>
  <c r="FL145" i="9"/>
  <c r="FJ145" i="9"/>
  <c r="FI145" i="9"/>
  <c r="FH145" i="9"/>
  <c r="FF145" i="9"/>
  <c r="EP145" i="9"/>
  <c r="DG145" i="9"/>
  <c r="FS146" i="9" s="1"/>
  <c r="BX145" i="9"/>
  <c r="BD145" i="9"/>
  <c r="L145" i="9"/>
  <c r="GD144" i="9"/>
  <c r="GC144" i="9"/>
  <c r="GB144" i="9"/>
  <c r="FZ144" i="9"/>
  <c r="FY144" i="9"/>
  <c r="FX144" i="9"/>
  <c r="FV144" i="9"/>
  <c r="FU144" i="9"/>
  <c r="FT144" i="9"/>
  <c r="FR144" i="9"/>
  <c r="FQ144" i="9"/>
  <c r="FP144" i="9"/>
  <c r="FN144" i="9"/>
  <c r="FM144" i="9"/>
  <c r="FL144" i="9"/>
  <c r="FJ144" i="9"/>
  <c r="FI144" i="9"/>
  <c r="FH144" i="9"/>
  <c r="FF144" i="9"/>
  <c r="EP144" i="9"/>
  <c r="GA145" i="9" s="1"/>
  <c r="DG144" i="9"/>
  <c r="FS145" i="9" s="1"/>
  <c r="BX144" i="9"/>
  <c r="BD144" i="9"/>
  <c r="L144" i="9"/>
  <c r="EP143" i="9"/>
  <c r="GA144" i="9" s="1"/>
  <c r="DG143" i="9"/>
  <c r="FS144" i="9" s="1"/>
  <c r="BX143" i="9"/>
  <c r="BD143" i="9"/>
  <c r="L143" i="9"/>
  <c r="FX140" i="9"/>
  <c r="FW140" i="9"/>
  <c r="FT140" i="9"/>
  <c r="FQ140" i="9"/>
  <c r="FP140" i="9"/>
  <c r="FM140" i="9"/>
  <c r="FL140" i="9"/>
  <c r="FI140" i="9"/>
  <c r="FH140" i="9"/>
  <c r="FE140" i="9"/>
  <c r="FD140" i="9"/>
  <c r="FC140" i="9"/>
  <c r="FA140" i="9"/>
  <c r="EZ140" i="9"/>
  <c r="EY140" i="9"/>
  <c r="EX140" i="9"/>
  <c r="EW140" i="9"/>
  <c r="EV140" i="9"/>
  <c r="EU140" i="9"/>
  <c r="ET140" i="9"/>
  <c r="ES140" i="9"/>
  <c r="EQ140" i="9"/>
  <c r="EO140" i="9"/>
  <c r="EN140" i="9"/>
  <c r="EM140" i="9"/>
  <c r="EL140" i="9"/>
  <c r="EK140" i="9"/>
  <c r="EJ140" i="9"/>
  <c r="EI140" i="9"/>
  <c r="EH140" i="9"/>
  <c r="EG140" i="9"/>
  <c r="EF140" i="9"/>
  <c r="EE140" i="9"/>
  <c r="ED140" i="9"/>
  <c r="EC140" i="9"/>
  <c r="EB140" i="9"/>
  <c r="EA140" i="9"/>
  <c r="DZ140" i="9"/>
  <c r="DY140" i="9"/>
  <c r="DX140" i="9"/>
  <c r="DW140" i="9"/>
  <c r="DV140" i="9"/>
  <c r="DU140" i="9"/>
  <c r="DT140" i="9"/>
  <c r="DR140" i="9"/>
  <c r="DQ140" i="9"/>
  <c r="DP140" i="9"/>
  <c r="DO140" i="9"/>
  <c r="DN140" i="9"/>
  <c r="DM140" i="9"/>
  <c r="DL140" i="9"/>
  <c r="DK140" i="9"/>
  <c r="DJ140" i="9"/>
  <c r="DH140" i="9"/>
  <c r="DF140" i="9"/>
  <c r="DE140" i="9"/>
  <c r="DD140" i="9"/>
  <c r="DC140" i="9"/>
  <c r="DB140" i="9"/>
  <c r="DA140" i="9"/>
  <c r="CZ140" i="9"/>
  <c r="CY140" i="9"/>
  <c r="CX140" i="9"/>
  <c r="CW140" i="9"/>
  <c r="CV140" i="9"/>
  <c r="CU140" i="9"/>
  <c r="CT140" i="9"/>
  <c r="CS140" i="9"/>
  <c r="CR140" i="9"/>
  <c r="CQ140" i="9"/>
  <c r="CP140" i="9"/>
  <c r="CO140" i="9"/>
  <c r="CN140" i="9"/>
  <c r="CM140" i="9"/>
  <c r="CL140" i="9"/>
  <c r="CK140" i="9"/>
  <c r="CI140" i="9"/>
  <c r="CH140" i="9"/>
  <c r="CG140" i="9"/>
  <c r="CF140" i="9"/>
  <c r="CE140" i="9"/>
  <c r="CD140" i="9"/>
  <c r="CC140" i="9"/>
  <c r="CB140" i="9"/>
  <c r="CA140" i="9"/>
  <c r="BZ140" i="9"/>
  <c r="BY140" i="9"/>
  <c r="BW140" i="9"/>
  <c r="BV140" i="9"/>
  <c r="BU140" i="9"/>
  <c r="BT140" i="9"/>
  <c r="BS140" i="9"/>
  <c r="BR140" i="9"/>
  <c r="BQ140" i="9"/>
  <c r="BP140" i="9"/>
  <c r="BO140" i="9"/>
  <c r="BN140" i="9"/>
  <c r="BM140" i="9"/>
  <c r="BL140" i="9"/>
  <c r="BK140" i="9"/>
  <c r="BJ140" i="9"/>
  <c r="BI140" i="9"/>
  <c r="BH140" i="9"/>
  <c r="BG140" i="9"/>
  <c r="BF140" i="9"/>
  <c r="BE140" i="9"/>
  <c r="BA140" i="9"/>
  <c r="AY140" i="9"/>
  <c r="AX140" i="9"/>
  <c r="AU140" i="9"/>
  <c r="AB140" i="9"/>
  <c r="AA140" i="9"/>
  <c r="Y140" i="9"/>
  <c r="X140" i="9"/>
  <c r="W140" i="9"/>
  <c r="U140" i="9"/>
  <c r="T140" i="9"/>
  <c r="S140" i="9"/>
  <c r="R140" i="9"/>
  <c r="Q140" i="9"/>
  <c r="P140" i="9"/>
  <c r="O140" i="9"/>
  <c r="N140" i="9"/>
  <c r="M140" i="9"/>
  <c r="GB139" i="9"/>
  <c r="GA139" i="9"/>
  <c r="FV139" i="9"/>
  <c r="FY139" i="9" s="1"/>
  <c r="FK139" i="9"/>
  <c r="FN139" i="9" s="1"/>
  <c r="FF139" i="9"/>
  <c r="EP139" i="9"/>
  <c r="FW147" i="9" s="1"/>
  <c r="DG139" i="9"/>
  <c r="DS139" i="9" s="1"/>
  <c r="BX139" i="9"/>
  <c r="FG147" i="9" s="1"/>
  <c r="BD139" i="9"/>
  <c r="AW139" i="9"/>
  <c r="FS139" i="9" s="1"/>
  <c r="FU139" i="9" s="1"/>
  <c r="AV139" i="9"/>
  <c r="FO139" i="9" s="1"/>
  <c r="FR139" i="9" s="1"/>
  <c r="AS139" i="9"/>
  <c r="AQ139" i="9"/>
  <c r="AP139" i="9"/>
  <c r="AO139" i="9"/>
  <c r="AM139" i="9"/>
  <c r="AL139" i="9"/>
  <c r="AK139" i="9"/>
  <c r="AJ139" i="9"/>
  <c r="AI139" i="9"/>
  <c r="AG139" i="9"/>
  <c r="AE139" i="9"/>
  <c r="AD139" i="9"/>
  <c r="AC139" i="9"/>
  <c r="Z139" i="9"/>
  <c r="L139" i="9"/>
  <c r="B139" i="9" a="1"/>
  <c r="B139" i="9" s="1"/>
  <c r="GB138" i="9"/>
  <c r="GA138" i="9"/>
  <c r="FV138" i="9"/>
  <c r="FY138" i="9" s="1"/>
  <c r="FK138" i="9"/>
  <c r="FN138" i="9" s="1"/>
  <c r="FF138" i="9"/>
  <c r="EP138" i="9"/>
  <c r="FW146" i="9" s="1"/>
  <c r="DG138" i="9"/>
  <c r="FK146" i="9" s="1"/>
  <c r="BX138" i="9"/>
  <c r="FG146" i="9" s="1"/>
  <c r="BD138" i="9"/>
  <c r="AW138" i="9"/>
  <c r="AV138" i="9"/>
  <c r="FO138" i="9" s="1"/>
  <c r="FR138" i="9" s="1"/>
  <c r="AS138" i="9"/>
  <c r="AQ138" i="9"/>
  <c r="AP138" i="9"/>
  <c r="AO138" i="9"/>
  <c r="AM138" i="9"/>
  <c r="AL138" i="9"/>
  <c r="AK138" i="9"/>
  <c r="AJ138" i="9"/>
  <c r="AI138" i="9"/>
  <c r="AH138" i="9"/>
  <c r="AG138" i="9"/>
  <c r="AE138" i="9"/>
  <c r="AD138" i="9"/>
  <c r="AC138" i="9"/>
  <c r="Z138" i="9"/>
  <c r="L138" i="9"/>
  <c r="B138" i="9" a="1"/>
  <c r="B138" i="9" s="1"/>
  <c r="GB137" i="9"/>
  <c r="GA137" i="9"/>
  <c r="FV137" i="9"/>
  <c r="FK137" i="9"/>
  <c r="FN137" i="9" s="1"/>
  <c r="FF137" i="9"/>
  <c r="EP137" i="9"/>
  <c r="FB137" i="9" s="1"/>
  <c r="DG137" i="9"/>
  <c r="FK145" i="9" s="1"/>
  <c r="BX137" i="9"/>
  <c r="CJ137" i="9" s="1"/>
  <c r="BD137" i="9"/>
  <c r="AW137" i="9"/>
  <c r="FS137" i="9" s="1"/>
  <c r="FU137" i="9" s="1"/>
  <c r="AV137" i="9"/>
  <c r="FO137" i="9" s="1"/>
  <c r="FR137" i="9" s="1"/>
  <c r="AS137" i="9"/>
  <c r="AQ137" i="9"/>
  <c r="AP137" i="9"/>
  <c r="AO137" i="9"/>
  <c r="AM137" i="9"/>
  <c r="AL137" i="9"/>
  <c r="AK137" i="9"/>
  <c r="AJ137" i="9"/>
  <c r="AI137" i="9"/>
  <c r="AH137" i="9"/>
  <c r="AG137" i="9"/>
  <c r="AE137" i="9"/>
  <c r="AD137" i="9"/>
  <c r="AC137" i="9"/>
  <c r="Z137" i="9"/>
  <c r="L137" i="9"/>
  <c r="B137" i="9" a="1"/>
  <c r="B137" i="9" s="1"/>
  <c r="GB136" i="9"/>
  <c r="GA136" i="9"/>
  <c r="FV136" i="9"/>
  <c r="FK136" i="9"/>
  <c r="FF136" i="9"/>
  <c r="EP136" i="9"/>
  <c r="FB136" i="9" s="1"/>
  <c r="DG136" i="9"/>
  <c r="FK144" i="9" s="1"/>
  <c r="BX136" i="9"/>
  <c r="CJ136" i="9" s="1"/>
  <c r="BD136" i="9"/>
  <c r="AW136" i="9"/>
  <c r="AV136" i="9"/>
  <c r="FO136" i="9" s="1"/>
  <c r="AS136" i="9"/>
  <c r="AQ136" i="9"/>
  <c r="AP136" i="9"/>
  <c r="AO136" i="9"/>
  <c r="AM136" i="9"/>
  <c r="AL136" i="9"/>
  <c r="AK136" i="9"/>
  <c r="AJ136" i="9"/>
  <c r="AI136" i="9"/>
  <c r="AH136" i="9"/>
  <c r="AG136" i="9"/>
  <c r="AE136" i="9"/>
  <c r="AD136" i="9"/>
  <c r="AC136" i="9"/>
  <c r="Z136" i="9"/>
  <c r="L136" i="9"/>
  <c r="I136" i="9" a="1"/>
  <c r="I136" i="9" s="1"/>
  <c r="H136" i="9" a="1"/>
  <c r="H136" i="9" s="1"/>
  <c r="B136" i="9" a="1"/>
  <c r="B136" i="9" s="1"/>
  <c r="GD135" i="9"/>
  <c r="I135" i="9" a="1"/>
  <c r="I135" i="9" s="1"/>
  <c r="H135" i="9" a="1"/>
  <c r="H135" i="9" s="1"/>
  <c r="B135" i="9" a="1"/>
  <c r="B135" i="9" s="1"/>
  <c r="GD134" i="9"/>
  <c r="I134" i="9" a="1"/>
  <c r="I134" i="9" s="1"/>
  <c r="H134" i="9" a="1"/>
  <c r="H134" i="9" s="1"/>
  <c r="B134" i="9" a="1"/>
  <c r="B134" i="9" s="1"/>
  <c r="GD131" i="9"/>
  <c r="GC131" i="9"/>
  <c r="GB131" i="9"/>
  <c r="FZ131" i="9"/>
  <c r="FY131" i="9"/>
  <c r="FX131" i="9"/>
  <c r="FV131" i="9"/>
  <c r="FT131" i="9"/>
  <c r="FR131" i="9"/>
  <c r="FQ131" i="9"/>
  <c r="FP131" i="9"/>
  <c r="FN131" i="9"/>
  <c r="FM131" i="9"/>
  <c r="FL131" i="9"/>
  <c r="FJ131" i="9"/>
  <c r="FI131" i="9"/>
  <c r="FH131" i="9"/>
  <c r="FF131" i="9"/>
  <c r="FE131" i="9"/>
  <c r="FD131" i="9"/>
  <c r="FC131" i="9"/>
  <c r="FA131" i="9"/>
  <c r="EZ131" i="9"/>
  <c r="EY131" i="9"/>
  <c r="EX131" i="9"/>
  <c r="EW131" i="9"/>
  <c r="EV131" i="9"/>
  <c r="EU131" i="9"/>
  <c r="ET131" i="9"/>
  <c r="ES131" i="9"/>
  <c r="EQ131" i="9"/>
  <c r="EO131" i="9"/>
  <c r="EN131" i="9"/>
  <c r="EM131" i="9"/>
  <c r="EL131" i="9"/>
  <c r="EK131" i="9"/>
  <c r="EJ131" i="9"/>
  <c r="EI131" i="9"/>
  <c r="EH131" i="9"/>
  <c r="EG131" i="9"/>
  <c r="EF131" i="9"/>
  <c r="EE131" i="9"/>
  <c r="ED131" i="9"/>
  <c r="EC131" i="9"/>
  <c r="EB131" i="9"/>
  <c r="EA131" i="9"/>
  <c r="DZ131" i="9"/>
  <c r="DY131" i="9"/>
  <c r="DX131" i="9"/>
  <c r="DW131" i="9"/>
  <c r="DV131" i="9"/>
  <c r="DU131" i="9"/>
  <c r="DT131" i="9"/>
  <c r="DR131" i="9"/>
  <c r="DQ131" i="9"/>
  <c r="DP131" i="9"/>
  <c r="DO131" i="9"/>
  <c r="DN131" i="9"/>
  <c r="DM131" i="9"/>
  <c r="DL131" i="9"/>
  <c r="DK131" i="9"/>
  <c r="DJ131" i="9"/>
  <c r="DH131" i="9"/>
  <c r="DF131" i="9"/>
  <c r="DE131" i="9"/>
  <c r="DD131" i="9"/>
  <c r="DC131" i="9"/>
  <c r="DB131" i="9"/>
  <c r="DA131" i="9"/>
  <c r="CZ131" i="9"/>
  <c r="CY131" i="9"/>
  <c r="CX131" i="9"/>
  <c r="CW131" i="9"/>
  <c r="CV131" i="9"/>
  <c r="CU131" i="9"/>
  <c r="CT131" i="9"/>
  <c r="CS131" i="9"/>
  <c r="CR131" i="9"/>
  <c r="CQ131" i="9"/>
  <c r="CP131" i="9"/>
  <c r="CO131" i="9"/>
  <c r="CN131" i="9"/>
  <c r="CM131" i="9"/>
  <c r="CL131" i="9"/>
  <c r="CK131" i="9"/>
  <c r="CI131" i="9"/>
  <c r="CH131" i="9"/>
  <c r="CG131" i="9"/>
  <c r="CF131" i="9"/>
  <c r="CE131" i="9"/>
  <c r="CD131" i="9"/>
  <c r="CC131" i="9"/>
  <c r="CB131" i="9"/>
  <c r="CA131" i="9"/>
  <c r="BZ131" i="9"/>
  <c r="BY131" i="9"/>
  <c r="BW131" i="9"/>
  <c r="BV131" i="9"/>
  <c r="BU131" i="9"/>
  <c r="BT131" i="9"/>
  <c r="BS131" i="9"/>
  <c r="BR131" i="9"/>
  <c r="BQ131" i="9"/>
  <c r="BP131" i="9"/>
  <c r="BO131" i="9"/>
  <c r="BN131" i="9"/>
  <c r="BM131" i="9"/>
  <c r="BL131" i="9"/>
  <c r="BK131" i="9"/>
  <c r="BJ131" i="9"/>
  <c r="BI131" i="9"/>
  <c r="BH131" i="9"/>
  <c r="BG131" i="9"/>
  <c r="BF131" i="9"/>
  <c r="BE131" i="9"/>
  <c r="GD130" i="9"/>
  <c r="GC130" i="9"/>
  <c r="GB130" i="9"/>
  <c r="FZ130" i="9"/>
  <c r="FY130" i="9"/>
  <c r="FX130" i="9"/>
  <c r="FV130" i="9"/>
  <c r="FU130" i="9"/>
  <c r="FT130" i="9"/>
  <c r="FR130" i="9"/>
  <c r="FQ130" i="9"/>
  <c r="FP130" i="9"/>
  <c r="FN130" i="9"/>
  <c r="FM130" i="9"/>
  <c r="FL130" i="9"/>
  <c r="FJ130" i="9"/>
  <c r="FI130" i="9"/>
  <c r="FH130" i="9"/>
  <c r="FF130" i="9"/>
  <c r="EP130" i="9"/>
  <c r="GA131" i="9" s="1"/>
  <c r="DI131" i="9"/>
  <c r="DG130" i="9"/>
  <c r="BX130" i="9"/>
  <c r="BD130" i="9"/>
  <c r="L130" i="9"/>
  <c r="GD129" i="9"/>
  <c r="GC129" i="9"/>
  <c r="GB129" i="9"/>
  <c r="FZ129" i="9"/>
  <c r="FY129" i="9"/>
  <c r="FX129" i="9"/>
  <c r="FV129" i="9"/>
  <c r="FU129" i="9"/>
  <c r="FT129" i="9"/>
  <c r="FR129" i="9"/>
  <c r="FQ129" i="9"/>
  <c r="FP129" i="9"/>
  <c r="FN129" i="9"/>
  <c r="FM129" i="9"/>
  <c r="FL129" i="9"/>
  <c r="FJ129" i="9"/>
  <c r="FI129" i="9"/>
  <c r="FH129" i="9"/>
  <c r="FF129" i="9"/>
  <c r="EP129" i="9"/>
  <c r="GA130" i="9" s="1"/>
  <c r="DG129" i="9"/>
  <c r="FS130" i="9" s="1"/>
  <c r="BX129" i="9"/>
  <c r="BD129" i="9"/>
  <c r="L129" i="9"/>
  <c r="GD128" i="9"/>
  <c r="GC128" i="9"/>
  <c r="GB128" i="9"/>
  <c r="FZ128" i="9"/>
  <c r="FY128" i="9"/>
  <c r="FX128" i="9"/>
  <c r="FV128" i="9"/>
  <c r="FU128" i="9"/>
  <c r="FT128" i="9"/>
  <c r="FR128" i="9"/>
  <c r="FQ128" i="9"/>
  <c r="FP128" i="9"/>
  <c r="FN128" i="9"/>
  <c r="FM128" i="9"/>
  <c r="FL128" i="9"/>
  <c r="FJ128" i="9"/>
  <c r="FI128" i="9"/>
  <c r="FH128" i="9"/>
  <c r="FF128" i="9"/>
  <c r="EP128" i="9"/>
  <c r="GA129" i="9" s="1"/>
  <c r="DG128" i="9"/>
  <c r="FS129" i="9" s="1"/>
  <c r="BX128" i="9"/>
  <c r="BD128" i="9"/>
  <c r="L128" i="9"/>
  <c r="EP127" i="9"/>
  <c r="GA128" i="9" s="1"/>
  <c r="DG127" i="9"/>
  <c r="FS128" i="9" s="1"/>
  <c r="BX127" i="9"/>
  <c r="BD127" i="9"/>
  <c r="L127" i="9"/>
  <c r="FX124" i="9"/>
  <c r="FW124" i="9"/>
  <c r="FT124" i="9"/>
  <c r="FQ124" i="9"/>
  <c r="FP124" i="9"/>
  <c r="FM124" i="9"/>
  <c r="FL124" i="9"/>
  <c r="FI124" i="9"/>
  <c r="FH124" i="9"/>
  <c r="FE124" i="9"/>
  <c r="FD124" i="9"/>
  <c r="FC124" i="9"/>
  <c r="FA124" i="9"/>
  <c r="EZ124" i="9"/>
  <c r="EY124" i="9"/>
  <c r="EX124" i="9"/>
  <c r="EW124" i="9"/>
  <c r="EV124" i="9"/>
  <c r="EU124" i="9"/>
  <c r="ET124" i="9"/>
  <c r="ES124" i="9"/>
  <c r="EQ124" i="9"/>
  <c r="EO124" i="9"/>
  <c r="EN124" i="9"/>
  <c r="EM124" i="9"/>
  <c r="EL124" i="9"/>
  <c r="EK124" i="9"/>
  <c r="EJ124" i="9"/>
  <c r="EI124" i="9"/>
  <c r="EH124" i="9"/>
  <c r="EG124" i="9"/>
  <c r="EF124" i="9"/>
  <c r="EE124" i="9"/>
  <c r="ED124" i="9"/>
  <c r="EC124" i="9"/>
  <c r="EB124" i="9"/>
  <c r="EA124" i="9"/>
  <c r="DZ124" i="9"/>
  <c r="DY124" i="9"/>
  <c r="DX124" i="9"/>
  <c r="DW124" i="9"/>
  <c r="DV124" i="9"/>
  <c r="DU124" i="9"/>
  <c r="DT124" i="9"/>
  <c r="DR124" i="9"/>
  <c r="DQ124" i="9"/>
  <c r="DP124" i="9"/>
  <c r="DO124" i="9"/>
  <c r="DN124" i="9"/>
  <c r="DM124" i="9"/>
  <c r="DL124" i="9"/>
  <c r="DK124" i="9"/>
  <c r="DJ124" i="9"/>
  <c r="DH124" i="9"/>
  <c r="DF124" i="9"/>
  <c r="DE124" i="9"/>
  <c r="DD124" i="9"/>
  <c r="DC124" i="9"/>
  <c r="DB124" i="9"/>
  <c r="DA124" i="9"/>
  <c r="CZ124" i="9"/>
  <c r="CY124" i="9"/>
  <c r="CX124" i="9"/>
  <c r="CW124" i="9"/>
  <c r="CV124" i="9"/>
  <c r="CU124" i="9"/>
  <c r="CT124" i="9"/>
  <c r="CS124" i="9"/>
  <c r="CR124" i="9"/>
  <c r="CQ124" i="9"/>
  <c r="CP124" i="9"/>
  <c r="CO124" i="9"/>
  <c r="CN124" i="9"/>
  <c r="CM124" i="9"/>
  <c r="CL124" i="9"/>
  <c r="CK124" i="9"/>
  <c r="CI124" i="9"/>
  <c r="CH124" i="9"/>
  <c r="CG124" i="9"/>
  <c r="CF124" i="9"/>
  <c r="CE124" i="9"/>
  <c r="CD124" i="9"/>
  <c r="CC124" i="9"/>
  <c r="CB124" i="9"/>
  <c r="CA124" i="9"/>
  <c r="BZ124" i="9"/>
  <c r="BY124" i="9"/>
  <c r="BW124" i="9"/>
  <c r="BV124" i="9"/>
  <c r="BU124" i="9"/>
  <c r="BT124" i="9"/>
  <c r="BS124" i="9"/>
  <c r="BR124" i="9"/>
  <c r="BQ124" i="9"/>
  <c r="BP124" i="9"/>
  <c r="BO124" i="9"/>
  <c r="BN124" i="9"/>
  <c r="BM124" i="9"/>
  <c r="BL124" i="9"/>
  <c r="BK124" i="9"/>
  <c r="BJ124" i="9"/>
  <c r="BI124" i="9"/>
  <c r="BH124" i="9"/>
  <c r="BG124" i="9"/>
  <c r="BF124" i="9"/>
  <c r="BE124" i="9"/>
  <c r="BA124" i="9"/>
  <c r="AY124" i="9"/>
  <c r="AX124" i="9"/>
  <c r="AU124" i="9"/>
  <c r="AB124" i="9"/>
  <c r="AA124" i="9"/>
  <c r="Y124" i="9"/>
  <c r="X124" i="9"/>
  <c r="W124" i="9"/>
  <c r="U124" i="9"/>
  <c r="T124" i="9"/>
  <c r="S124" i="9"/>
  <c r="R124" i="9"/>
  <c r="Q124" i="9"/>
  <c r="P124" i="9"/>
  <c r="O124" i="9"/>
  <c r="N124" i="9"/>
  <c r="M124" i="9"/>
  <c r="GB123" i="9"/>
  <c r="GA123" i="9"/>
  <c r="FV123" i="9"/>
  <c r="FY123" i="9" s="1"/>
  <c r="FK123" i="9"/>
  <c r="FN123" i="9" s="1"/>
  <c r="FF123" i="9"/>
  <c r="EP123" i="9"/>
  <c r="FW131" i="9" s="1"/>
  <c r="DG123" i="9"/>
  <c r="DS123" i="9" s="1"/>
  <c r="BX123" i="9"/>
  <c r="FG131" i="9" s="1"/>
  <c r="BD123" i="9"/>
  <c r="AW123" i="9"/>
  <c r="FS123" i="9" s="1"/>
  <c r="FU123" i="9" s="1"/>
  <c r="AV123" i="9"/>
  <c r="FO123" i="9" s="1"/>
  <c r="FR123" i="9" s="1"/>
  <c r="AS123" i="9"/>
  <c r="AQ123" i="9"/>
  <c r="AP123" i="9"/>
  <c r="AO123" i="9"/>
  <c r="AM123" i="9"/>
  <c r="AL123" i="9"/>
  <c r="AK123" i="9"/>
  <c r="AJ123" i="9"/>
  <c r="AI123" i="9"/>
  <c r="AG123" i="9"/>
  <c r="AE123" i="9"/>
  <c r="AD123" i="9"/>
  <c r="AC123" i="9"/>
  <c r="Z123" i="9"/>
  <c r="L123" i="9"/>
  <c r="B123" i="9" a="1"/>
  <c r="B123" i="9" s="1"/>
  <c r="GB122" i="9"/>
  <c r="GA122" i="9"/>
  <c r="FV122" i="9"/>
  <c r="FY122" i="9" s="1"/>
  <c r="FK122" i="9"/>
  <c r="FN122" i="9" s="1"/>
  <c r="FF122" i="9"/>
  <c r="EP122" i="9"/>
  <c r="FW130" i="9" s="1"/>
  <c r="DG122" i="9"/>
  <c r="FK130" i="9" s="1"/>
  <c r="BX122" i="9"/>
  <c r="FG130" i="9" s="1"/>
  <c r="BD122" i="9"/>
  <c r="AW122" i="9"/>
  <c r="FS122" i="9" s="1"/>
  <c r="FU122" i="9" s="1"/>
  <c r="AV122" i="9"/>
  <c r="FO122" i="9" s="1"/>
  <c r="FR122" i="9" s="1"/>
  <c r="AS122" i="9"/>
  <c r="AQ122" i="9"/>
  <c r="AP122" i="9"/>
  <c r="AO122" i="9"/>
  <c r="AM122" i="9"/>
  <c r="AL122" i="9"/>
  <c r="AK122" i="9"/>
  <c r="AJ122" i="9"/>
  <c r="AI122" i="9"/>
  <c r="AH122" i="9"/>
  <c r="AG122" i="9"/>
  <c r="AE122" i="9"/>
  <c r="AD122" i="9"/>
  <c r="AC122" i="9"/>
  <c r="Z122" i="9"/>
  <c r="L122" i="9"/>
  <c r="B122" i="9" a="1"/>
  <c r="B122" i="9" s="1"/>
  <c r="GB121" i="9"/>
  <c r="GA121" i="9"/>
  <c r="FV121" i="9"/>
  <c r="FK121" i="9"/>
  <c r="FN121" i="9" s="1"/>
  <c r="FF121" i="9"/>
  <c r="EP121" i="9"/>
  <c r="FB121" i="9" s="1"/>
  <c r="DG121" i="9"/>
  <c r="FK129" i="9" s="1"/>
  <c r="BX121" i="9"/>
  <c r="CJ121" i="9" s="1"/>
  <c r="BD121" i="9"/>
  <c r="AW121" i="9"/>
  <c r="FS121" i="9" s="1"/>
  <c r="FU121" i="9" s="1"/>
  <c r="AV121" i="9"/>
  <c r="FO121" i="9" s="1"/>
  <c r="FR121" i="9" s="1"/>
  <c r="AS121" i="9"/>
  <c r="AQ121" i="9"/>
  <c r="AP121" i="9"/>
  <c r="AO121" i="9"/>
  <c r="AM121" i="9"/>
  <c r="AL121" i="9"/>
  <c r="AK121" i="9"/>
  <c r="AJ121" i="9"/>
  <c r="AI121" i="9"/>
  <c r="AH121" i="9"/>
  <c r="AG121" i="9"/>
  <c r="AE121" i="9"/>
  <c r="AD121" i="9"/>
  <c r="AC121" i="9"/>
  <c r="Z121" i="9"/>
  <c r="L121" i="9"/>
  <c r="B121" i="9" a="1"/>
  <c r="B121" i="9" s="1"/>
  <c r="GB120" i="9"/>
  <c r="GA120" i="9"/>
  <c r="FV120" i="9"/>
  <c r="FY120" i="9" s="1"/>
  <c r="FK120" i="9"/>
  <c r="FN120" i="9" s="1"/>
  <c r="FF120" i="9"/>
  <c r="EP120" i="9"/>
  <c r="FB120" i="9" s="1"/>
  <c r="DG120" i="9"/>
  <c r="FK128" i="9" s="1"/>
  <c r="BX120" i="9"/>
  <c r="CJ120" i="9" s="1"/>
  <c r="BD120" i="9"/>
  <c r="AW120" i="9"/>
  <c r="AV120" i="9"/>
  <c r="FO120" i="9" s="1"/>
  <c r="AS120" i="9"/>
  <c r="AQ120" i="9"/>
  <c r="AP120" i="9"/>
  <c r="AO120" i="9"/>
  <c r="AM120" i="9"/>
  <c r="AL120" i="9"/>
  <c r="AK120" i="9"/>
  <c r="AJ120" i="9"/>
  <c r="AI120" i="9"/>
  <c r="AH120" i="9"/>
  <c r="AG120" i="9"/>
  <c r="AE120" i="9"/>
  <c r="AD120" i="9"/>
  <c r="AC120" i="9"/>
  <c r="Z120" i="9"/>
  <c r="L120" i="9"/>
  <c r="I120" i="9" a="1"/>
  <c r="I120" i="9" s="1"/>
  <c r="H120" i="9" a="1"/>
  <c r="H120" i="9" s="1"/>
  <c r="B120" i="9" a="1"/>
  <c r="B120" i="9" s="1"/>
  <c r="GD119" i="9"/>
  <c r="I119" i="9" a="1"/>
  <c r="I119" i="9" s="1"/>
  <c r="H119" i="9" a="1"/>
  <c r="H119" i="9" s="1"/>
  <c r="B119" i="9" a="1"/>
  <c r="B119" i="9" s="1"/>
  <c r="GD118" i="9"/>
  <c r="I118" i="9" a="1"/>
  <c r="I118" i="9" s="1"/>
  <c r="H118" i="9" a="1"/>
  <c r="H118" i="9" s="1"/>
  <c r="B118" i="9" a="1"/>
  <c r="B118" i="9" s="1"/>
  <c r="GD115" i="9"/>
  <c r="GC115" i="9"/>
  <c r="GB115" i="9"/>
  <c r="FZ115" i="9"/>
  <c r="FY115" i="9"/>
  <c r="FX115" i="9"/>
  <c r="FV115" i="9"/>
  <c r="FT115" i="9"/>
  <c r="FR115" i="9"/>
  <c r="FQ115" i="9"/>
  <c r="FP115" i="9"/>
  <c r="FN115" i="9"/>
  <c r="FM115" i="9"/>
  <c r="FL115" i="9"/>
  <c r="FJ115" i="9"/>
  <c r="FI115" i="9"/>
  <c r="FH115" i="9"/>
  <c r="FF115" i="9"/>
  <c r="FE115" i="9"/>
  <c r="FD115" i="9"/>
  <c r="FC115" i="9"/>
  <c r="FA115" i="9"/>
  <c r="EZ115" i="9"/>
  <c r="EY115" i="9"/>
  <c r="EX115" i="9"/>
  <c r="EW115" i="9"/>
  <c r="EV115" i="9"/>
  <c r="EU115" i="9"/>
  <c r="ET115" i="9"/>
  <c r="ES115" i="9"/>
  <c r="EQ115" i="9"/>
  <c r="EO115" i="9"/>
  <c r="EN115" i="9"/>
  <c r="EM115" i="9"/>
  <c r="EL115" i="9"/>
  <c r="EK115" i="9"/>
  <c r="EJ115" i="9"/>
  <c r="EI115" i="9"/>
  <c r="EH115" i="9"/>
  <c r="EG115" i="9"/>
  <c r="EF115" i="9"/>
  <c r="EE115" i="9"/>
  <c r="ED115" i="9"/>
  <c r="EC115" i="9"/>
  <c r="EB115" i="9"/>
  <c r="EA115" i="9"/>
  <c r="DZ115" i="9"/>
  <c r="DY115" i="9"/>
  <c r="DX115" i="9"/>
  <c r="DW115" i="9"/>
  <c r="DV115" i="9"/>
  <c r="DU115" i="9"/>
  <c r="DT115" i="9"/>
  <c r="DR115" i="9"/>
  <c r="DQ115" i="9"/>
  <c r="DP115" i="9"/>
  <c r="DO115" i="9"/>
  <c r="DN115" i="9"/>
  <c r="DM115" i="9"/>
  <c r="DL115" i="9"/>
  <c r="DK115" i="9"/>
  <c r="DJ115" i="9"/>
  <c r="DH115" i="9"/>
  <c r="DF115" i="9"/>
  <c r="DE115" i="9"/>
  <c r="DD115" i="9"/>
  <c r="DC115" i="9"/>
  <c r="DB115" i="9"/>
  <c r="DA115" i="9"/>
  <c r="CZ115" i="9"/>
  <c r="CY115" i="9"/>
  <c r="CX115" i="9"/>
  <c r="CW115" i="9"/>
  <c r="CV115" i="9"/>
  <c r="CU115" i="9"/>
  <c r="CT115" i="9"/>
  <c r="CS115" i="9"/>
  <c r="CR115" i="9"/>
  <c r="CQ115" i="9"/>
  <c r="CP115" i="9"/>
  <c r="CO115" i="9"/>
  <c r="CN115" i="9"/>
  <c r="CM115" i="9"/>
  <c r="CL115" i="9"/>
  <c r="CK115" i="9"/>
  <c r="CI115" i="9"/>
  <c r="CH115" i="9"/>
  <c r="CG115" i="9"/>
  <c r="CF115" i="9"/>
  <c r="CE115" i="9"/>
  <c r="CD115" i="9"/>
  <c r="CC115" i="9"/>
  <c r="CB115" i="9"/>
  <c r="CA115" i="9"/>
  <c r="BZ115" i="9"/>
  <c r="BY115" i="9"/>
  <c r="BW115" i="9"/>
  <c r="BV115" i="9"/>
  <c r="BU115" i="9"/>
  <c r="BT115" i="9"/>
  <c r="BS115" i="9"/>
  <c r="BR115" i="9"/>
  <c r="BQ115" i="9"/>
  <c r="BP115" i="9"/>
  <c r="BO115" i="9"/>
  <c r="BN115" i="9"/>
  <c r="BM115" i="9"/>
  <c r="BL115" i="9"/>
  <c r="BK115" i="9"/>
  <c r="BJ115" i="9"/>
  <c r="BI115" i="9"/>
  <c r="BH115" i="9"/>
  <c r="BG115" i="9"/>
  <c r="BF115" i="9"/>
  <c r="BE115" i="9"/>
  <c r="GD114" i="9"/>
  <c r="GC114" i="9"/>
  <c r="GB114" i="9"/>
  <c r="FZ114" i="9"/>
  <c r="FY114" i="9"/>
  <c r="FX114" i="9"/>
  <c r="FV114" i="9"/>
  <c r="FU114" i="9"/>
  <c r="FT114" i="9"/>
  <c r="FR114" i="9"/>
  <c r="FQ114" i="9"/>
  <c r="FP114" i="9"/>
  <c r="FN114" i="9"/>
  <c r="FM114" i="9"/>
  <c r="FL114" i="9"/>
  <c r="FJ114" i="9"/>
  <c r="FI114" i="9"/>
  <c r="FH114" i="9"/>
  <c r="FF114" i="9"/>
  <c r="EP114" i="9"/>
  <c r="DI115" i="9"/>
  <c r="DG114" i="9"/>
  <c r="BX114" i="9"/>
  <c r="BD114" i="9"/>
  <c r="L114" i="9"/>
  <c r="GD113" i="9"/>
  <c r="GC113" i="9"/>
  <c r="GB113" i="9"/>
  <c r="FZ113" i="9"/>
  <c r="FY113" i="9"/>
  <c r="FX113" i="9"/>
  <c r="FV113" i="9"/>
  <c r="FU113" i="9"/>
  <c r="FT113" i="9"/>
  <c r="FR113" i="9"/>
  <c r="FQ113" i="9"/>
  <c r="FP113" i="9"/>
  <c r="FN113" i="9"/>
  <c r="FM113" i="9"/>
  <c r="FL113" i="9"/>
  <c r="FJ113" i="9"/>
  <c r="FI113" i="9"/>
  <c r="FH113" i="9"/>
  <c r="FF113" i="9"/>
  <c r="EP113" i="9"/>
  <c r="GA114" i="9" s="1"/>
  <c r="DG113" i="9"/>
  <c r="FS114" i="9" s="1"/>
  <c r="BX113" i="9"/>
  <c r="BD113" i="9"/>
  <c r="L113" i="9"/>
  <c r="GD112" i="9"/>
  <c r="GC112" i="9"/>
  <c r="GB112" i="9"/>
  <c r="FZ112" i="9"/>
  <c r="FY112" i="9"/>
  <c r="FX112" i="9"/>
  <c r="FV112" i="9"/>
  <c r="FU112" i="9"/>
  <c r="FT112" i="9"/>
  <c r="FR112" i="9"/>
  <c r="FQ112" i="9"/>
  <c r="FP112" i="9"/>
  <c r="FN112" i="9"/>
  <c r="FM112" i="9"/>
  <c r="FL112" i="9"/>
  <c r="FJ112" i="9"/>
  <c r="FI112" i="9"/>
  <c r="FH112" i="9"/>
  <c r="FF112" i="9"/>
  <c r="EP112" i="9"/>
  <c r="GA113" i="9" s="1"/>
  <c r="DG112" i="9"/>
  <c r="FS113" i="9" s="1"/>
  <c r="BX112" i="9"/>
  <c r="BD112" i="9"/>
  <c r="L112" i="9"/>
  <c r="EP111" i="9"/>
  <c r="GA112" i="9" s="1"/>
  <c r="DG111" i="9"/>
  <c r="FS112" i="9" s="1"/>
  <c r="BX111" i="9"/>
  <c r="BD111" i="9"/>
  <c r="L111" i="9"/>
  <c r="FX108" i="9"/>
  <c r="FW108" i="9"/>
  <c r="FT108" i="9"/>
  <c r="FQ108" i="9"/>
  <c r="FP108" i="9"/>
  <c r="FM108" i="9"/>
  <c r="FL108" i="9"/>
  <c r="FI108" i="9"/>
  <c r="FH108" i="9"/>
  <c r="FE108" i="9"/>
  <c r="FD108" i="9"/>
  <c r="FC108" i="9"/>
  <c r="FA108" i="9"/>
  <c r="EZ108" i="9"/>
  <c r="EY108" i="9"/>
  <c r="EX108" i="9"/>
  <c r="EW108" i="9"/>
  <c r="EV108" i="9"/>
  <c r="EU108" i="9"/>
  <c r="ET108" i="9"/>
  <c r="ES108" i="9"/>
  <c r="EQ108" i="9"/>
  <c r="EO108" i="9"/>
  <c r="EN108" i="9"/>
  <c r="EM108" i="9"/>
  <c r="EL108" i="9"/>
  <c r="EK108" i="9"/>
  <c r="EJ108" i="9"/>
  <c r="EI108" i="9"/>
  <c r="EH108" i="9"/>
  <c r="EG108" i="9"/>
  <c r="EF108" i="9"/>
  <c r="EE108" i="9"/>
  <c r="ED108" i="9"/>
  <c r="EC108" i="9"/>
  <c r="EB108" i="9"/>
  <c r="EA108" i="9"/>
  <c r="DZ108" i="9"/>
  <c r="DY108" i="9"/>
  <c r="DX108" i="9"/>
  <c r="DW108" i="9"/>
  <c r="DV108" i="9"/>
  <c r="DU108" i="9"/>
  <c r="DT108" i="9"/>
  <c r="DR108" i="9"/>
  <c r="DQ108" i="9"/>
  <c r="DP108" i="9"/>
  <c r="DO108" i="9"/>
  <c r="DN108" i="9"/>
  <c r="DM108" i="9"/>
  <c r="DL108" i="9"/>
  <c r="DK108" i="9"/>
  <c r="DJ108" i="9"/>
  <c r="DH108" i="9"/>
  <c r="DF108" i="9"/>
  <c r="DE108" i="9"/>
  <c r="DD108" i="9"/>
  <c r="DC108" i="9"/>
  <c r="DB108" i="9"/>
  <c r="DA108" i="9"/>
  <c r="CZ108" i="9"/>
  <c r="CY108" i="9"/>
  <c r="CX108" i="9"/>
  <c r="CW108" i="9"/>
  <c r="CV108" i="9"/>
  <c r="CU108" i="9"/>
  <c r="CT108" i="9"/>
  <c r="CS108" i="9"/>
  <c r="CR108" i="9"/>
  <c r="CQ108" i="9"/>
  <c r="CP108" i="9"/>
  <c r="CO108" i="9"/>
  <c r="CN108" i="9"/>
  <c r="CM108" i="9"/>
  <c r="CL108" i="9"/>
  <c r="CK108" i="9"/>
  <c r="CI108" i="9"/>
  <c r="CH108" i="9"/>
  <c r="CG108" i="9"/>
  <c r="CF108" i="9"/>
  <c r="CE108" i="9"/>
  <c r="CD108" i="9"/>
  <c r="CC108" i="9"/>
  <c r="CB108" i="9"/>
  <c r="CA108" i="9"/>
  <c r="BZ108" i="9"/>
  <c r="BY108" i="9"/>
  <c r="BW108" i="9"/>
  <c r="BV108" i="9"/>
  <c r="BU108" i="9"/>
  <c r="BT108" i="9"/>
  <c r="BS108" i="9"/>
  <c r="BR108" i="9"/>
  <c r="BQ108" i="9"/>
  <c r="BP108" i="9"/>
  <c r="BO108" i="9"/>
  <c r="BN108" i="9"/>
  <c r="BM108" i="9"/>
  <c r="BL108" i="9"/>
  <c r="BK108" i="9"/>
  <c r="BJ108" i="9"/>
  <c r="BI108" i="9"/>
  <c r="BH108" i="9"/>
  <c r="BG108" i="9"/>
  <c r="BF108" i="9"/>
  <c r="BE108" i="9"/>
  <c r="BA108" i="9"/>
  <c r="AY108" i="9"/>
  <c r="AX108" i="9"/>
  <c r="AU108" i="9"/>
  <c r="AB108" i="9"/>
  <c r="AA108" i="9"/>
  <c r="Y108" i="9"/>
  <c r="X108" i="9"/>
  <c r="W108" i="9"/>
  <c r="U108" i="9"/>
  <c r="T108" i="9"/>
  <c r="S108" i="9"/>
  <c r="R108" i="9"/>
  <c r="Q108" i="9"/>
  <c r="P108" i="9"/>
  <c r="O108" i="9"/>
  <c r="N108" i="9"/>
  <c r="M108" i="9"/>
  <c r="GB107" i="9"/>
  <c r="GA107" i="9"/>
  <c r="FV107" i="9"/>
  <c r="FY107" i="9" s="1"/>
  <c r="FK107" i="9"/>
  <c r="FN107" i="9" s="1"/>
  <c r="FF107" i="9"/>
  <c r="EP107" i="9"/>
  <c r="FW115" i="9" s="1"/>
  <c r="DG107" i="9"/>
  <c r="DS107" i="9" s="1"/>
  <c r="BX107" i="9"/>
  <c r="FG115" i="9" s="1"/>
  <c r="BD107" i="9"/>
  <c r="AW107" i="9"/>
  <c r="FS107" i="9" s="1"/>
  <c r="FU107" i="9" s="1"/>
  <c r="AV107" i="9"/>
  <c r="FO107" i="9" s="1"/>
  <c r="FR107" i="9" s="1"/>
  <c r="AS107" i="9"/>
  <c r="AQ107" i="9"/>
  <c r="AP107" i="9"/>
  <c r="AO107" i="9"/>
  <c r="AM107" i="9"/>
  <c r="AL107" i="9"/>
  <c r="AK107" i="9"/>
  <c r="AJ107" i="9"/>
  <c r="AI107" i="9"/>
  <c r="AG107" i="9"/>
  <c r="AE107" i="9"/>
  <c r="AD107" i="9"/>
  <c r="AC107" i="9"/>
  <c r="Z107" i="9"/>
  <c r="L107" i="9"/>
  <c r="B107" i="9" a="1"/>
  <c r="B107" i="9" s="1"/>
  <c r="GB106" i="9"/>
  <c r="GA106" i="9"/>
  <c r="FV106" i="9"/>
  <c r="FK106" i="9"/>
  <c r="FN106" i="9" s="1"/>
  <c r="FF106" i="9"/>
  <c r="EP106" i="9"/>
  <c r="FW114" i="9" s="1"/>
  <c r="DG106" i="9"/>
  <c r="FK114" i="9" s="1"/>
  <c r="BX106" i="9"/>
  <c r="FG114" i="9" s="1"/>
  <c r="BD106" i="9"/>
  <c r="AW106" i="9"/>
  <c r="FS106" i="9" s="1"/>
  <c r="FU106" i="9" s="1"/>
  <c r="AV106" i="9"/>
  <c r="AS106" i="9"/>
  <c r="AQ106" i="9"/>
  <c r="AP106" i="9"/>
  <c r="AO106" i="9"/>
  <c r="AM106" i="9"/>
  <c r="AL106" i="9"/>
  <c r="AK106" i="9"/>
  <c r="AJ106" i="9"/>
  <c r="AI106" i="9"/>
  <c r="AH106" i="9"/>
  <c r="AG106" i="9"/>
  <c r="AE106" i="9"/>
  <c r="AD106" i="9"/>
  <c r="AC106" i="9"/>
  <c r="Z106" i="9"/>
  <c r="L106" i="9"/>
  <c r="B106" i="9" a="1"/>
  <c r="B106" i="9" s="1"/>
  <c r="GB105" i="9"/>
  <c r="GA105" i="9"/>
  <c r="FV105" i="9"/>
  <c r="FK105" i="9"/>
  <c r="FN105" i="9" s="1"/>
  <c r="FF105" i="9"/>
  <c r="EP105" i="9"/>
  <c r="FB105" i="9" s="1"/>
  <c r="DG105" i="9"/>
  <c r="FK113" i="9" s="1"/>
  <c r="BX105" i="9"/>
  <c r="CJ105" i="9" s="1"/>
  <c r="BD105" i="9"/>
  <c r="AW105" i="9"/>
  <c r="FS105" i="9" s="1"/>
  <c r="FU105" i="9" s="1"/>
  <c r="AV105" i="9"/>
  <c r="FO105" i="9" s="1"/>
  <c r="FR105" i="9" s="1"/>
  <c r="AS105" i="9"/>
  <c r="AQ105" i="9"/>
  <c r="AP105" i="9"/>
  <c r="AO105" i="9"/>
  <c r="AM105" i="9"/>
  <c r="AL105" i="9"/>
  <c r="AK105" i="9"/>
  <c r="AJ105" i="9"/>
  <c r="AI105" i="9"/>
  <c r="AH105" i="9"/>
  <c r="AG105" i="9"/>
  <c r="AE105" i="9"/>
  <c r="AD105" i="9"/>
  <c r="AC105" i="9"/>
  <c r="Z105" i="9"/>
  <c r="L105" i="9"/>
  <c r="B105" i="9" a="1"/>
  <c r="B105" i="9" s="1"/>
  <c r="GB104" i="9"/>
  <c r="GA104" i="9"/>
  <c r="FV104" i="9"/>
  <c r="FY104" i="9" s="1"/>
  <c r="FK104" i="9"/>
  <c r="FN104" i="9" s="1"/>
  <c r="FF104" i="9"/>
  <c r="EP104" i="9"/>
  <c r="FB104" i="9" s="1"/>
  <c r="DG104" i="9"/>
  <c r="FK112" i="9" s="1"/>
  <c r="BX104" i="9"/>
  <c r="CJ104" i="9" s="1"/>
  <c r="BD104" i="9"/>
  <c r="AW104" i="9"/>
  <c r="AV104" i="9"/>
  <c r="FO104" i="9" s="1"/>
  <c r="AS104" i="9"/>
  <c r="AQ104" i="9"/>
  <c r="AP104" i="9"/>
  <c r="AO104" i="9"/>
  <c r="AM104" i="9"/>
  <c r="AL104" i="9"/>
  <c r="AK104" i="9"/>
  <c r="AJ104" i="9"/>
  <c r="AI104" i="9"/>
  <c r="AH104" i="9"/>
  <c r="AG104" i="9"/>
  <c r="AG108" i="9" s="1"/>
  <c r="AE104" i="9"/>
  <c r="AD104" i="9"/>
  <c r="AC104" i="9"/>
  <c r="Z104" i="9"/>
  <c r="L104" i="9"/>
  <c r="I104" i="9" a="1"/>
  <c r="I104" i="9" s="1"/>
  <c r="H104" i="9" a="1"/>
  <c r="H104" i="9" s="1"/>
  <c r="B104" i="9" a="1"/>
  <c r="B104" i="9" s="1"/>
  <c r="GD103" i="9"/>
  <c r="I103" i="9" a="1"/>
  <c r="I103" i="9" s="1"/>
  <c r="H103" i="9" a="1"/>
  <c r="H103" i="9" s="1"/>
  <c r="B103" i="9" a="1"/>
  <c r="B103" i="9" s="1"/>
  <c r="GD102" i="9"/>
  <c r="I102" i="9" a="1"/>
  <c r="I102" i="9" s="1"/>
  <c r="H102" i="9" a="1"/>
  <c r="H102" i="9" s="1"/>
  <c r="B102" i="9" a="1"/>
  <c r="B102" i="9" s="1"/>
  <c r="GD99" i="9"/>
  <c r="GC99" i="9"/>
  <c r="GB99" i="9"/>
  <c r="FZ99" i="9"/>
  <c r="FY99" i="9"/>
  <c r="FX99" i="9"/>
  <c r="FV99" i="9"/>
  <c r="FT99" i="9"/>
  <c r="FR99" i="9"/>
  <c r="FQ99" i="9"/>
  <c r="FP99" i="9"/>
  <c r="FN99" i="9"/>
  <c r="FM99" i="9"/>
  <c r="FL99" i="9"/>
  <c r="FJ99" i="9"/>
  <c r="FI99" i="9"/>
  <c r="FH99" i="9"/>
  <c r="FF99" i="9"/>
  <c r="FE99" i="9"/>
  <c r="FD99" i="9"/>
  <c r="FC99" i="9"/>
  <c r="FA99" i="9"/>
  <c r="EZ99" i="9"/>
  <c r="EY99" i="9"/>
  <c r="EX99" i="9"/>
  <c r="EW99" i="9"/>
  <c r="EV99" i="9"/>
  <c r="EU99" i="9"/>
  <c r="ET99" i="9"/>
  <c r="ES99" i="9"/>
  <c r="EQ99" i="9"/>
  <c r="EO99" i="9"/>
  <c r="EN99" i="9"/>
  <c r="EM99" i="9"/>
  <c r="EL99" i="9"/>
  <c r="EK99" i="9"/>
  <c r="EJ99" i="9"/>
  <c r="EI99" i="9"/>
  <c r="EH99" i="9"/>
  <c r="EG99" i="9"/>
  <c r="EF99" i="9"/>
  <c r="EE99" i="9"/>
  <c r="ED99" i="9"/>
  <c r="EC99" i="9"/>
  <c r="EB99" i="9"/>
  <c r="EA99" i="9"/>
  <c r="DZ99" i="9"/>
  <c r="DY99" i="9"/>
  <c r="DX99" i="9"/>
  <c r="DW99" i="9"/>
  <c r="DV99" i="9"/>
  <c r="DU99" i="9"/>
  <c r="DT99" i="9"/>
  <c r="DR99" i="9"/>
  <c r="DQ99" i="9"/>
  <c r="DP99" i="9"/>
  <c r="DO99" i="9"/>
  <c r="DN99" i="9"/>
  <c r="DM99" i="9"/>
  <c r="DL99" i="9"/>
  <c r="DK99" i="9"/>
  <c r="DJ99" i="9"/>
  <c r="DH99" i="9"/>
  <c r="DF99" i="9"/>
  <c r="DE99" i="9"/>
  <c r="DD99" i="9"/>
  <c r="DC99" i="9"/>
  <c r="DB99" i="9"/>
  <c r="DA99" i="9"/>
  <c r="CZ99" i="9"/>
  <c r="CY99" i="9"/>
  <c r="CX99" i="9"/>
  <c r="CW99" i="9"/>
  <c r="CV99" i="9"/>
  <c r="CU99" i="9"/>
  <c r="CT99" i="9"/>
  <c r="CS99" i="9"/>
  <c r="CR99" i="9"/>
  <c r="CQ99" i="9"/>
  <c r="CP99" i="9"/>
  <c r="CO99" i="9"/>
  <c r="CN99" i="9"/>
  <c r="CM99" i="9"/>
  <c r="CL99" i="9"/>
  <c r="CK99" i="9"/>
  <c r="CI99" i="9"/>
  <c r="CH99" i="9"/>
  <c r="CG99" i="9"/>
  <c r="CF99" i="9"/>
  <c r="CE99" i="9"/>
  <c r="CD99" i="9"/>
  <c r="CC99" i="9"/>
  <c r="CB99" i="9"/>
  <c r="CA99" i="9"/>
  <c r="BZ99" i="9"/>
  <c r="BY99" i="9"/>
  <c r="BW99" i="9"/>
  <c r="BV99" i="9"/>
  <c r="BU99" i="9"/>
  <c r="BT99" i="9"/>
  <c r="BS99" i="9"/>
  <c r="BR99" i="9"/>
  <c r="BQ99" i="9"/>
  <c r="BP99" i="9"/>
  <c r="BO99" i="9"/>
  <c r="BN99" i="9"/>
  <c r="BM99" i="9"/>
  <c r="BL99" i="9"/>
  <c r="BK99" i="9"/>
  <c r="BJ99" i="9"/>
  <c r="BI99" i="9"/>
  <c r="BH99" i="9"/>
  <c r="BG99" i="9"/>
  <c r="BF99" i="9"/>
  <c r="BE99" i="9"/>
  <c r="GD98" i="9"/>
  <c r="GC98" i="9"/>
  <c r="GB98" i="9"/>
  <c r="FZ98" i="9"/>
  <c r="FY98" i="9"/>
  <c r="FX98" i="9"/>
  <c r="FV98" i="9"/>
  <c r="FU98" i="9"/>
  <c r="FT98" i="9"/>
  <c r="FR98" i="9"/>
  <c r="FQ98" i="9"/>
  <c r="FP98" i="9"/>
  <c r="FN98" i="9"/>
  <c r="FM98" i="9"/>
  <c r="FL98" i="9"/>
  <c r="FJ98" i="9"/>
  <c r="FI98" i="9"/>
  <c r="FH98" i="9"/>
  <c r="FF98" i="9"/>
  <c r="EP98" i="9"/>
  <c r="GA99" i="9" s="1"/>
  <c r="DG98" i="9"/>
  <c r="BX98" i="9"/>
  <c r="BD98" i="9"/>
  <c r="L98" i="9"/>
  <c r="GD97" i="9"/>
  <c r="GC97" i="9"/>
  <c r="GB97" i="9"/>
  <c r="FZ97" i="9"/>
  <c r="FY97" i="9"/>
  <c r="FX97" i="9"/>
  <c r="FV97" i="9"/>
  <c r="FU97" i="9"/>
  <c r="FT97" i="9"/>
  <c r="FR97" i="9"/>
  <c r="FQ97" i="9"/>
  <c r="FP97" i="9"/>
  <c r="FN97" i="9"/>
  <c r="FM97" i="9"/>
  <c r="FL97" i="9"/>
  <c r="FJ97" i="9"/>
  <c r="FI97" i="9"/>
  <c r="FH97" i="9"/>
  <c r="FF97" i="9"/>
  <c r="EP97" i="9"/>
  <c r="GA98" i="9" s="1"/>
  <c r="DG97" i="9"/>
  <c r="FS98" i="9" s="1"/>
  <c r="BX97" i="9"/>
  <c r="BD97" i="9"/>
  <c r="L97" i="9"/>
  <c r="GD96" i="9"/>
  <c r="GC96" i="9"/>
  <c r="GB96" i="9"/>
  <c r="FZ96" i="9"/>
  <c r="FY96" i="9"/>
  <c r="FX96" i="9"/>
  <c r="FV96" i="9"/>
  <c r="FU96" i="9"/>
  <c r="FT96" i="9"/>
  <c r="FR96" i="9"/>
  <c r="FQ96" i="9"/>
  <c r="FP96" i="9"/>
  <c r="FN96" i="9"/>
  <c r="FM96" i="9"/>
  <c r="FL96" i="9"/>
  <c r="FJ96" i="9"/>
  <c r="FI96" i="9"/>
  <c r="FH96" i="9"/>
  <c r="FF96" i="9"/>
  <c r="EP96" i="9"/>
  <c r="GA97" i="9" s="1"/>
  <c r="DG96" i="9"/>
  <c r="FS97" i="9" s="1"/>
  <c r="BX96" i="9"/>
  <c r="BD96" i="9"/>
  <c r="L96" i="9"/>
  <c r="EP95" i="9"/>
  <c r="GA96" i="9" s="1"/>
  <c r="DG95" i="9"/>
  <c r="FS96" i="9" s="1"/>
  <c r="BX95" i="9"/>
  <c r="BD95" i="9"/>
  <c r="L95" i="9"/>
  <c r="FX92" i="9"/>
  <c r="FW92" i="9"/>
  <c r="FT92" i="9"/>
  <c r="FQ92" i="9"/>
  <c r="FP92" i="9"/>
  <c r="FM92" i="9"/>
  <c r="FL92" i="9"/>
  <c r="FI92" i="9"/>
  <c r="FH92" i="9"/>
  <c r="FE92" i="9"/>
  <c r="FD92" i="9"/>
  <c r="FC92" i="9"/>
  <c r="FA92" i="9"/>
  <c r="EZ92" i="9"/>
  <c r="EY92" i="9"/>
  <c r="EX92" i="9"/>
  <c r="EW92" i="9"/>
  <c r="EV92" i="9"/>
  <c r="EU92" i="9"/>
  <c r="ET92" i="9"/>
  <c r="ES92" i="9"/>
  <c r="EQ92" i="9"/>
  <c r="EO92" i="9"/>
  <c r="EN92" i="9"/>
  <c r="EM92" i="9"/>
  <c r="EL92" i="9"/>
  <c r="EK92" i="9"/>
  <c r="EJ92" i="9"/>
  <c r="EI92" i="9"/>
  <c r="EH92" i="9"/>
  <c r="EG92" i="9"/>
  <c r="EF92" i="9"/>
  <c r="EE92" i="9"/>
  <c r="ED92" i="9"/>
  <c r="EC92" i="9"/>
  <c r="EB92" i="9"/>
  <c r="EA92" i="9"/>
  <c r="DZ92" i="9"/>
  <c r="DY92" i="9"/>
  <c r="DX92" i="9"/>
  <c r="DW92" i="9"/>
  <c r="DV92" i="9"/>
  <c r="DU92" i="9"/>
  <c r="DT92" i="9"/>
  <c r="DR92" i="9"/>
  <c r="DQ92" i="9"/>
  <c r="DP92" i="9"/>
  <c r="DO92" i="9"/>
  <c r="DN92" i="9"/>
  <c r="DM92" i="9"/>
  <c r="DL92" i="9"/>
  <c r="DK92" i="9"/>
  <c r="DJ92" i="9"/>
  <c r="DH92" i="9"/>
  <c r="DF92" i="9"/>
  <c r="DE92" i="9"/>
  <c r="DD92" i="9"/>
  <c r="DC92" i="9"/>
  <c r="DB92" i="9"/>
  <c r="DA92" i="9"/>
  <c r="CZ92" i="9"/>
  <c r="CY92" i="9"/>
  <c r="CX92" i="9"/>
  <c r="CW92" i="9"/>
  <c r="CV92" i="9"/>
  <c r="CU92" i="9"/>
  <c r="CT92" i="9"/>
  <c r="CS92" i="9"/>
  <c r="CR92" i="9"/>
  <c r="CQ92" i="9"/>
  <c r="CP92" i="9"/>
  <c r="CO92" i="9"/>
  <c r="CN92" i="9"/>
  <c r="CM92" i="9"/>
  <c r="CL92" i="9"/>
  <c r="CK92" i="9"/>
  <c r="CI92" i="9"/>
  <c r="CH92" i="9"/>
  <c r="CG92" i="9"/>
  <c r="CF92" i="9"/>
  <c r="CE92" i="9"/>
  <c r="CD92" i="9"/>
  <c r="CC92" i="9"/>
  <c r="CB92" i="9"/>
  <c r="CA92" i="9"/>
  <c r="BZ92" i="9"/>
  <c r="BY92" i="9"/>
  <c r="BW92" i="9"/>
  <c r="BV92" i="9"/>
  <c r="BU92" i="9"/>
  <c r="BT92" i="9"/>
  <c r="BS92" i="9"/>
  <c r="BR92" i="9"/>
  <c r="BQ92" i="9"/>
  <c r="BP92" i="9"/>
  <c r="BO92" i="9"/>
  <c r="BN92" i="9"/>
  <c r="BM92" i="9"/>
  <c r="BL92" i="9"/>
  <c r="BK92" i="9"/>
  <c r="BJ92" i="9"/>
  <c r="BI92" i="9"/>
  <c r="BH92" i="9"/>
  <c r="BG92" i="9"/>
  <c r="BF92" i="9"/>
  <c r="BE92" i="9"/>
  <c r="BA92" i="9"/>
  <c r="AY92" i="9"/>
  <c r="AX92" i="9"/>
  <c r="AU92" i="9"/>
  <c r="AB92" i="9"/>
  <c r="AA92" i="9"/>
  <c r="Y92" i="9"/>
  <c r="X92" i="9"/>
  <c r="W92" i="9"/>
  <c r="U92" i="9"/>
  <c r="T92" i="9"/>
  <c r="S92" i="9"/>
  <c r="R92" i="9"/>
  <c r="Q92" i="9"/>
  <c r="P92" i="9"/>
  <c r="O92" i="9"/>
  <c r="N92" i="9"/>
  <c r="M92" i="9"/>
  <c r="GB91" i="9"/>
  <c r="GA91" i="9"/>
  <c r="FV91" i="9"/>
  <c r="FY91" i="9" s="1"/>
  <c r="FK91" i="9"/>
  <c r="FN91" i="9" s="1"/>
  <c r="FF91" i="9"/>
  <c r="EP91" i="9"/>
  <c r="FW99" i="9" s="1"/>
  <c r="DG91" i="9"/>
  <c r="FK99" i="9" s="1"/>
  <c r="BX91" i="9"/>
  <c r="FG99" i="9" s="1"/>
  <c r="BD91" i="9"/>
  <c r="AW91" i="9"/>
  <c r="FS91" i="9" s="1"/>
  <c r="FU91" i="9" s="1"/>
  <c r="AV91" i="9"/>
  <c r="FO91" i="9" s="1"/>
  <c r="FR91" i="9" s="1"/>
  <c r="AS91" i="9"/>
  <c r="AQ91" i="9"/>
  <c r="AP91" i="9"/>
  <c r="AO91" i="9"/>
  <c r="AM91" i="9"/>
  <c r="AL91" i="9"/>
  <c r="AK91" i="9"/>
  <c r="AJ91" i="9"/>
  <c r="AI91" i="9"/>
  <c r="AG91" i="9"/>
  <c r="AE91" i="9"/>
  <c r="AD91" i="9"/>
  <c r="AC91" i="9"/>
  <c r="Z91" i="9"/>
  <c r="L91" i="9"/>
  <c r="B91" i="9" a="1"/>
  <c r="B91" i="9" s="1"/>
  <c r="GB90" i="9"/>
  <c r="GA90" i="9"/>
  <c r="FV90" i="9"/>
  <c r="FK90" i="9"/>
  <c r="FN90" i="9" s="1"/>
  <c r="FF90" i="9"/>
  <c r="EP90" i="9"/>
  <c r="FW98" i="9" s="1"/>
  <c r="DG90" i="9"/>
  <c r="FK98" i="9" s="1"/>
  <c r="BX90" i="9"/>
  <c r="FG98" i="9" s="1"/>
  <c r="BD90" i="9"/>
  <c r="AW90" i="9"/>
  <c r="FS90" i="9" s="1"/>
  <c r="FU90" i="9" s="1"/>
  <c r="AV90" i="9"/>
  <c r="FO90" i="9" s="1"/>
  <c r="FR90" i="9" s="1"/>
  <c r="AS90" i="9"/>
  <c r="AQ90" i="9"/>
  <c r="AP90" i="9"/>
  <c r="AO90" i="9"/>
  <c r="AM90" i="9"/>
  <c r="AL90" i="9"/>
  <c r="AK90" i="9"/>
  <c r="AJ90" i="9"/>
  <c r="AI90" i="9"/>
  <c r="AH90" i="9"/>
  <c r="AG90" i="9"/>
  <c r="AE90" i="9"/>
  <c r="AD90" i="9"/>
  <c r="AC90" i="9"/>
  <c r="Z90" i="9"/>
  <c r="L90" i="9"/>
  <c r="B90" i="9" a="1"/>
  <c r="B90" i="9" s="1"/>
  <c r="GB89" i="9"/>
  <c r="GA89" i="9"/>
  <c r="FV89" i="9"/>
  <c r="FK89" i="9"/>
  <c r="FN89" i="9" s="1"/>
  <c r="FF89" i="9"/>
  <c r="EP89" i="9"/>
  <c r="FB89" i="9" s="1"/>
  <c r="DG89" i="9"/>
  <c r="FK97" i="9" s="1"/>
  <c r="BX89" i="9"/>
  <c r="CJ89" i="9" s="1"/>
  <c r="BD89" i="9"/>
  <c r="AW89" i="9"/>
  <c r="FS89" i="9" s="1"/>
  <c r="FU89" i="9" s="1"/>
  <c r="AV89" i="9"/>
  <c r="FO89" i="9" s="1"/>
  <c r="FR89" i="9" s="1"/>
  <c r="AS89" i="9"/>
  <c r="AQ89" i="9"/>
  <c r="AP89" i="9"/>
  <c r="AO89" i="9"/>
  <c r="AM89" i="9"/>
  <c r="AL89" i="9"/>
  <c r="AK89" i="9"/>
  <c r="AJ89" i="9"/>
  <c r="AI89" i="9"/>
  <c r="AH89" i="9"/>
  <c r="AG89" i="9"/>
  <c r="AE89" i="9"/>
  <c r="AD89" i="9"/>
  <c r="AC89" i="9"/>
  <c r="Z89" i="9"/>
  <c r="L89" i="9"/>
  <c r="B89" i="9" a="1"/>
  <c r="B89" i="9" s="1"/>
  <c r="GB88" i="9"/>
  <c r="GA88" i="9"/>
  <c r="FV88" i="9"/>
  <c r="FY88" i="9" s="1"/>
  <c r="FK88" i="9"/>
  <c r="FN88" i="9" s="1"/>
  <c r="FF88" i="9"/>
  <c r="EP88" i="9"/>
  <c r="FB88" i="9" s="1"/>
  <c r="DG88" i="9"/>
  <c r="FK96" i="9" s="1"/>
  <c r="BX88" i="9"/>
  <c r="CJ88" i="9" s="1"/>
  <c r="BD88" i="9"/>
  <c r="AW88" i="9"/>
  <c r="AV88" i="9"/>
  <c r="FO88" i="9" s="1"/>
  <c r="AS88" i="9"/>
  <c r="AQ88" i="9"/>
  <c r="AP88" i="9"/>
  <c r="AO88" i="9"/>
  <c r="AM88" i="9"/>
  <c r="AL88" i="9"/>
  <c r="AK88" i="9"/>
  <c r="AJ88" i="9"/>
  <c r="AI88" i="9"/>
  <c r="AH88" i="9"/>
  <c r="AG88" i="9"/>
  <c r="AE88" i="9"/>
  <c r="AD88" i="9"/>
  <c r="AC88" i="9"/>
  <c r="Z88" i="9"/>
  <c r="L88" i="9"/>
  <c r="I88" i="9" a="1"/>
  <c r="I88" i="9" s="1"/>
  <c r="H88" i="9" a="1"/>
  <c r="H88" i="9" s="1"/>
  <c r="B88" i="9" a="1"/>
  <c r="B88" i="9" s="1"/>
  <c r="GD87" i="9"/>
  <c r="I87" i="9" a="1"/>
  <c r="I87" i="9" s="1"/>
  <c r="H87" i="9" a="1"/>
  <c r="H87" i="9" s="1"/>
  <c r="B87" i="9" a="1"/>
  <c r="B87" i="9" s="1"/>
  <c r="GD86" i="9"/>
  <c r="I86" i="9" a="1"/>
  <c r="I86" i="9" s="1"/>
  <c r="H86" i="9" a="1"/>
  <c r="H86" i="9" s="1"/>
  <c r="B86" i="9" a="1"/>
  <c r="B86" i="9" s="1"/>
  <c r="GD83" i="9"/>
  <c r="GC83" i="9"/>
  <c r="GB83" i="9"/>
  <c r="FZ83" i="9"/>
  <c r="FY83" i="9"/>
  <c r="FX83" i="9"/>
  <c r="FV83" i="9"/>
  <c r="FT83" i="9"/>
  <c r="FR83" i="9"/>
  <c r="FQ83" i="9"/>
  <c r="FP83" i="9"/>
  <c r="FN83" i="9"/>
  <c r="FM83" i="9"/>
  <c r="FL83" i="9"/>
  <c r="FJ83" i="9"/>
  <c r="FI83" i="9"/>
  <c r="FH83" i="9"/>
  <c r="FF83" i="9"/>
  <c r="FE83" i="9"/>
  <c r="FD83" i="9"/>
  <c r="FC83" i="9"/>
  <c r="FA83" i="9"/>
  <c r="EZ83" i="9"/>
  <c r="EY83" i="9"/>
  <c r="EX83" i="9"/>
  <c r="EW83" i="9"/>
  <c r="EV83" i="9"/>
  <c r="EU83" i="9"/>
  <c r="ET83" i="9"/>
  <c r="ES83" i="9"/>
  <c r="EQ83" i="9"/>
  <c r="EO83" i="9"/>
  <c r="EN83" i="9"/>
  <c r="EM83" i="9"/>
  <c r="EL83" i="9"/>
  <c r="EK83" i="9"/>
  <c r="EJ83" i="9"/>
  <c r="EI83" i="9"/>
  <c r="EH83" i="9"/>
  <c r="EG83" i="9"/>
  <c r="EF83" i="9"/>
  <c r="EE83" i="9"/>
  <c r="ED83" i="9"/>
  <c r="EC83" i="9"/>
  <c r="EB83" i="9"/>
  <c r="EA83" i="9"/>
  <c r="DZ83" i="9"/>
  <c r="DY83" i="9"/>
  <c r="DX83" i="9"/>
  <c r="DW83" i="9"/>
  <c r="DV83" i="9"/>
  <c r="DU83" i="9"/>
  <c r="DT83" i="9"/>
  <c r="DR83" i="9"/>
  <c r="DQ83" i="9"/>
  <c r="DP83" i="9"/>
  <c r="DO83" i="9"/>
  <c r="DN83" i="9"/>
  <c r="DM83" i="9"/>
  <c r="DL83" i="9"/>
  <c r="DK83" i="9"/>
  <c r="DJ83" i="9"/>
  <c r="DH83" i="9"/>
  <c r="DF83" i="9"/>
  <c r="DE83" i="9"/>
  <c r="DD83" i="9"/>
  <c r="DC83" i="9"/>
  <c r="DB83" i="9"/>
  <c r="DA83" i="9"/>
  <c r="CZ83" i="9"/>
  <c r="CY83" i="9"/>
  <c r="CX83" i="9"/>
  <c r="CW83" i="9"/>
  <c r="CV83" i="9"/>
  <c r="CU83" i="9"/>
  <c r="CT83" i="9"/>
  <c r="CS83" i="9"/>
  <c r="CR83" i="9"/>
  <c r="CQ83" i="9"/>
  <c r="CP83" i="9"/>
  <c r="CO83" i="9"/>
  <c r="CN83" i="9"/>
  <c r="CM83" i="9"/>
  <c r="CL83" i="9"/>
  <c r="CK83" i="9"/>
  <c r="CI83" i="9"/>
  <c r="CH83" i="9"/>
  <c r="CG83" i="9"/>
  <c r="CF83" i="9"/>
  <c r="CE83" i="9"/>
  <c r="CD83" i="9"/>
  <c r="CC83" i="9"/>
  <c r="CB83" i="9"/>
  <c r="CA83" i="9"/>
  <c r="BZ83" i="9"/>
  <c r="BY83" i="9"/>
  <c r="BW83" i="9"/>
  <c r="BV83" i="9"/>
  <c r="BU83" i="9"/>
  <c r="BT83" i="9"/>
  <c r="BS83" i="9"/>
  <c r="BR83" i="9"/>
  <c r="BQ83" i="9"/>
  <c r="BP83" i="9"/>
  <c r="BO83" i="9"/>
  <c r="BN83" i="9"/>
  <c r="BM83" i="9"/>
  <c r="BL83" i="9"/>
  <c r="BK83" i="9"/>
  <c r="BJ83" i="9"/>
  <c r="BI83" i="9"/>
  <c r="BH83" i="9"/>
  <c r="BG83" i="9"/>
  <c r="BF83" i="9"/>
  <c r="BE83" i="9"/>
  <c r="GD82" i="9"/>
  <c r="GC82" i="9"/>
  <c r="GB82" i="9"/>
  <c r="FZ82" i="9"/>
  <c r="FY82" i="9"/>
  <c r="FX82" i="9"/>
  <c r="FV82" i="9"/>
  <c r="FU82" i="9"/>
  <c r="FT82" i="9"/>
  <c r="FR82" i="9"/>
  <c r="FQ82" i="9"/>
  <c r="FP82" i="9"/>
  <c r="FN82" i="9"/>
  <c r="FM82" i="9"/>
  <c r="FL82" i="9"/>
  <c r="FJ82" i="9"/>
  <c r="FI82" i="9"/>
  <c r="FH82" i="9"/>
  <c r="FF82" i="9"/>
  <c r="EP82" i="9"/>
  <c r="GA83" i="9" s="1"/>
  <c r="DI83" i="9"/>
  <c r="DG82" i="9"/>
  <c r="DS82" i="9" s="1"/>
  <c r="BX82" i="9"/>
  <c r="BD82" i="9"/>
  <c r="L82" i="9"/>
  <c r="GD81" i="9"/>
  <c r="GC81" i="9"/>
  <c r="GB81" i="9"/>
  <c r="FZ81" i="9"/>
  <c r="FY81" i="9"/>
  <c r="FX81" i="9"/>
  <c r="FV81" i="9"/>
  <c r="FU81" i="9"/>
  <c r="FT81" i="9"/>
  <c r="FR81" i="9"/>
  <c r="FQ81" i="9"/>
  <c r="FP81" i="9"/>
  <c r="FN81" i="9"/>
  <c r="FM81" i="9"/>
  <c r="FL81" i="9"/>
  <c r="FJ81" i="9"/>
  <c r="FI81" i="9"/>
  <c r="FH81" i="9"/>
  <c r="FF81" i="9"/>
  <c r="EP81" i="9"/>
  <c r="GA82" i="9" s="1"/>
  <c r="DG81" i="9"/>
  <c r="BX81" i="9"/>
  <c r="BD81" i="9"/>
  <c r="L81" i="9"/>
  <c r="GD80" i="9"/>
  <c r="GC80" i="9"/>
  <c r="GB80" i="9"/>
  <c r="FZ80" i="9"/>
  <c r="FY80" i="9"/>
  <c r="FX80" i="9"/>
  <c r="FV80" i="9"/>
  <c r="FU80" i="9"/>
  <c r="FT80" i="9"/>
  <c r="FR80" i="9"/>
  <c r="FQ80" i="9"/>
  <c r="FP80" i="9"/>
  <c r="FN80" i="9"/>
  <c r="FM80" i="9"/>
  <c r="FL80" i="9"/>
  <c r="FJ80" i="9"/>
  <c r="FI80" i="9"/>
  <c r="FH80" i="9"/>
  <c r="FF80" i="9"/>
  <c r="EP80" i="9"/>
  <c r="DG80" i="9"/>
  <c r="FS81" i="9" s="1"/>
  <c r="BX80" i="9"/>
  <c r="BD80" i="9"/>
  <c r="L80" i="9"/>
  <c r="EP79" i="9"/>
  <c r="GA80" i="9" s="1"/>
  <c r="DG79" i="9"/>
  <c r="FS80" i="9" s="1"/>
  <c r="BX79" i="9"/>
  <c r="CJ79" i="9" s="1"/>
  <c r="BD79" i="9"/>
  <c r="L79" i="9"/>
  <c r="FX76" i="9"/>
  <c r="FW76" i="9"/>
  <c r="FT76" i="9"/>
  <c r="FQ76" i="9"/>
  <c r="FP76" i="9"/>
  <c r="FM76" i="9"/>
  <c r="FL76" i="9"/>
  <c r="FI76" i="9"/>
  <c r="FH76" i="9"/>
  <c r="FE76" i="9"/>
  <c r="FD76" i="9"/>
  <c r="FC76" i="9"/>
  <c r="FA76" i="9"/>
  <c r="EZ76" i="9"/>
  <c r="EY76" i="9"/>
  <c r="EX76" i="9"/>
  <c r="EW76" i="9"/>
  <c r="EV76" i="9"/>
  <c r="EU76" i="9"/>
  <c r="ET76" i="9"/>
  <c r="ES76" i="9"/>
  <c r="EQ76" i="9"/>
  <c r="EO76" i="9"/>
  <c r="EN76" i="9"/>
  <c r="EM76" i="9"/>
  <c r="EL76" i="9"/>
  <c r="EK76" i="9"/>
  <c r="EJ76" i="9"/>
  <c r="EI76" i="9"/>
  <c r="EH76" i="9"/>
  <c r="EG76" i="9"/>
  <c r="EF76" i="9"/>
  <c r="EE76" i="9"/>
  <c r="ED76" i="9"/>
  <c r="EC76" i="9"/>
  <c r="EB76" i="9"/>
  <c r="EA76" i="9"/>
  <c r="DZ76" i="9"/>
  <c r="DY76" i="9"/>
  <c r="DX76" i="9"/>
  <c r="DW76" i="9"/>
  <c r="DV76" i="9"/>
  <c r="DU76" i="9"/>
  <c r="DT76" i="9"/>
  <c r="DR76" i="9"/>
  <c r="DQ76" i="9"/>
  <c r="DP76" i="9"/>
  <c r="DO76" i="9"/>
  <c r="DN76" i="9"/>
  <c r="DM76" i="9"/>
  <c r="DL76" i="9"/>
  <c r="DK76" i="9"/>
  <c r="DJ76" i="9"/>
  <c r="DH76" i="9"/>
  <c r="DF76" i="9"/>
  <c r="DE76" i="9"/>
  <c r="DD76" i="9"/>
  <c r="DC76" i="9"/>
  <c r="DB76" i="9"/>
  <c r="DA76" i="9"/>
  <c r="CZ76" i="9"/>
  <c r="CY76" i="9"/>
  <c r="CX76" i="9"/>
  <c r="CW76" i="9"/>
  <c r="CV76" i="9"/>
  <c r="CU76" i="9"/>
  <c r="CT76" i="9"/>
  <c r="CS76" i="9"/>
  <c r="CR76" i="9"/>
  <c r="CQ76" i="9"/>
  <c r="CP76" i="9"/>
  <c r="CO76" i="9"/>
  <c r="CN76" i="9"/>
  <c r="CM76" i="9"/>
  <c r="CL76" i="9"/>
  <c r="CK76" i="9"/>
  <c r="CI76" i="9"/>
  <c r="CH76" i="9"/>
  <c r="CG76" i="9"/>
  <c r="CF76" i="9"/>
  <c r="CE76" i="9"/>
  <c r="CD76" i="9"/>
  <c r="CC76" i="9"/>
  <c r="CB76" i="9"/>
  <c r="CA76" i="9"/>
  <c r="BZ76" i="9"/>
  <c r="BY76" i="9"/>
  <c r="BW76" i="9"/>
  <c r="BV76" i="9"/>
  <c r="BU76" i="9"/>
  <c r="BT76" i="9"/>
  <c r="BS76" i="9"/>
  <c r="BR76" i="9"/>
  <c r="BQ76" i="9"/>
  <c r="BP76" i="9"/>
  <c r="BO76" i="9"/>
  <c r="BN76" i="9"/>
  <c r="BM76" i="9"/>
  <c r="BL76" i="9"/>
  <c r="BK76" i="9"/>
  <c r="BJ76" i="9"/>
  <c r="BI76" i="9"/>
  <c r="BH76" i="9"/>
  <c r="BG76" i="9"/>
  <c r="BF76" i="9"/>
  <c r="BE76" i="9"/>
  <c r="BA76" i="9"/>
  <c r="AY76" i="9"/>
  <c r="AX76" i="9"/>
  <c r="AU76" i="9"/>
  <c r="AB76" i="9"/>
  <c r="AA76" i="9"/>
  <c r="Y76" i="9"/>
  <c r="X76" i="9"/>
  <c r="W76" i="9"/>
  <c r="U76" i="9"/>
  <c r="T76" i="9"/>
  <c r="S76" i="9"/>
  <c r="R76" i="9"/>
  <c r="Q76" i="9"/>
  <c r="P76" i="9"/>
  <c r="O76" i="9"/>
  <c r="N76" i="9"/>
  <c r="M76" i="9"/>
  <c r="GB75" i="9"/>
  <c r="GA75" i="9"/>
  <c r="FV75" i="9"/>
  <c r="FY75" i="9" s="1"/>
  <c r="FK75" i="9"/>
  <c r="FN75" i="9" s="1"/>
  <c r="FF75" i="9"/>
  <c r="EP75" i="9"/>
  <c r="FW83" i="9" s="1"/>
  <c r="DG75" i="9"/>
  <c r="DS75" i="9" s="1"/>
  <c r="BX75" i="9"/>
  <c r="FG83" i="9" s="1"/>
  <c r="BD75" i="9"/>
  <c r="AW75" i="9"/>
  <c r="FS75" i="9" s="1"/>
  <c r="FU75" i="9" s="1"/>
  <c r="AV75" i="9"/>
  <c r="FO75" i="9" s="1"/>
  <c r="FR75" i="9" s="1"/>
  <c r="AS75" i="9"/>
  <c r="AQ75" i="9"/>
  <c r="AP75" i="9"/>
  <c r="AO75" i="9"/>
  <c r="AM75" i="9"/>
  <c r="AL75" i="9"/>
  <c r="AK75" i="9"/>
  <c r="AJ75" i="9"/>
  <c r="AI75" i="9"/>
  <c r="AG75" i="9"/>
  <c r="AE75" i="9"/>
  <c r="AD75" i="9"/>
  <c r="AC75" i="9"/>
  <c r="Z75" i="9"/>
  <c r="L75" i="9"/>
  <c r="B75" i="9" a="1"/>
  <c r="B75" i="9" s="1"/>
  <c r="GB74" i="9"/>
  <c r="GA74" i="9"/>
  <c r="FV74" i="9"/>
  <c r="FY74" i="9" s="1"/>
  <c r="FK74" i="9"/>
  <c r="FN74" i="9" s="1"/>
  <c r="FF74" i="9"/>
  <c r="EP74" i="9"/>
  <c r="FW82" i="9" s="1"/>
  <c r="DG74" i="9"/>
  <c r="FK82" i="9" s="1"/>
  <c r="BX74" i="9"/>
  <c r="FG82" i="9" s="1"/>
  <c r="BD74" i="9"/>
  <c r="AW74" i="9"/>
  <c r="FS74" i="9" s="1"/>
  <c r="FU74" i="9" s="1"/>
  <c r="AV74" i="9"/>
  <c r="FO74" i="9" s="1"/>
  <c r="FR74" i="9" s="1"/>
  <c r="AS74" i="9"/>
  <c r="AQ74" i="9"/>
  <c r="AP74" i="9"/>
  <c r="AO74" i="9"/>
  <c r="AM74" i="9"/>
  <c r="AL74" i="9"/>
  <c r="AK74" i="9"/>
  <c r="AJ74" i="9"/>
  <c r="AI74" i="9"/>
  <c r="AH74" i="9"/>
  <c r="AG74" i="9"/>
  <c r="AE74" i="9"/>
  <c r="AD74" i="9"/>
  <c r="AC74" i="9"/>
  <c r="Z74" i="9"/>
  <c r="L74" i="9"/>
  <c r="B74" i="9" a="1"/>
  <c r="B74" i="9" s="1"/>
  <c r="GB73" i="9"/>
  <c r="GA73" i="9"/>
  <c r="FV73" i="9"/>
  <c r="FK73" i="9"/>
  <c r="FN73" i="9" s="1"/>
  <c r="FF73" i="9"/>
  <c r="EP73" i="9"/>
  <c r="FB73" i="9" s="1"/>
  <c r="DG73" i="9"/>
  <c r="BX73" i="9"/>
  <c r="CJ73" i="9" s="1"/>
  <c r="BD73" i="9"/>
  <c r="AW73" i="9"/>
  <c r="FS73" i="9" s="1"/>
  <c r="FU73" i="9" s="1"/>
  <c r="AV73" i="9"/>
  <c r="FO73" i="9" s="1"/>
  <c r="FR73" i="9" s="1"/>
  <c r="AS73" i="9"/>
  <c r="AQ73" i="9"/>
  <c r="AP73" i="9"/>
  <c r="AO73" i="9"/>
  <c r="AM73" i="9"/>
  <c r="AL73" i="9"/>
  <c r="AK73" i="9"/>
  <c r="AJ73" i="9"/>
  <c r="AI73" i="9"/>
  <c r="AH73" i="9"/>
  <c r="AG73" i="9"/>
  <c r="AE73" i="9"/>
  <c r="AD73" i="9"/>
  <c r="AC73" i="9"/>
  <c r="Z73" i="9"/>
  <c r="L73" i="9"/>
  <c r="B73" i="9" a="1"/>
  <c r="B73" i="9" s="1"/>
  <c r="GB72" i="9"/>
  <c r="GA72" i="9"/>
  <c r="FV72" i="9"/>
  <c r="FY72" i="9" s="1"/>
  <c r="FK72" i="9"/>
  <c r="FN72" i="9" s="1"/>
  <c r="FF72" i="9"/>
  <c r="EP72" i="9"/>
  <c r="FB72" i="9" s="1"/>
  <c r="DG72" i="9"/>
  <c r="FK80" i="9" s="1"/>
  <c r="BX72" i="9"/>
  <c r="CJ72" i="9" s="1"/>
  <c r="BD72" i="9"/>
  <c r="AW72" i="9"/>
  <c r="AV72" i="9"/>
  <c r="FO72" i="9" s="1"/>
  <c r="AS72" i="9"/>
  <c r="AQ72" i="9"/>
  <c r="AP72" i="9"/>
  <c r="AO72" i="9"/>
  <c r="AM72" i="9"/>
  <c r="AL72" i="9"/>
  <c r="AK72" i="9"/>
  <c r="AJ72" i="9"/>
  <c r="AI72" i="9"/>
  <c r="AH72" i="9"/>
  <c r="AG72" i="9"/>
  <c r="AE72" i="9"/>
  <c r="AD72" i="9"/>
  <c r="AC72" i="9"/>
  <c r="Z72" i="9"/>
  <c r="L72" i="9"/>
  <c r="I72" i="9" a="1"/>
  <c r="I72" i="9" s="1"/>
  <c r="H72" i="9" a="1"/>
  <c r="H72" i="9" s="1"/>
  <c r="B72" i="9" a="1"/>
  <c r="B72" i="9" s="1"/>
  <c r="GD71" i="9"/>
  <c r="I71" i="9" a="1"/>
  <c r="I71" i="9" s="1"/>
  <c r="H71" i="9" a="1"/>
  <c r="H71" i="9" s="1"/>
  <c r="B71" i="9" a="1"/>
  <c r="B71" i="9" s="1"/>
  <c r="GD70" i="9"/>
  <c r="I70" i="9" a="1"/>
  <c r="I70" i="9" s="1"/>
  <c r="H70" i="9" a="1"/>
  <c r="H70" i="9" s="1"/>
  <c r="B70" i="9" a="1"/>
  <c r="B70" i="9" s="1"/>
  <c r="GD67" i="9"/>
  <c r="GC67" i="9"/>
  <c r="GB67" i="9"/>
  <c r="FZ67" i="9"/>
  <c r="FY67" i="9"/>
  <c r="FX67" i="9"/>
  <c r="FV67" i="9"/>
  <c r="FT67" i="9"/>
  <c r="FR67" i="9"/>
  <c r="FQ67" i="9"/>
  <c r="FP67" i="9"/>
  <c r="FN67" i="9"/>
  <c r="FM67" i="9"/>
  <c r="FL67" i="9"/>
  <c r="FJ67" i="9"/>
  <c r="FI67" i="9"/>
  <c r="FH67" i="9"/>
  <c r="FF67" i="9"/>
  <c r="FE67" i="9"/>
  <c r="FD67" i="9"/>
  <c r="FC67" i="9"/>
  <c r="FA67" i="9"/>
  <c r="EZ67" i="9"/>
  <c r="EY67" i="9"/>
  <c r="EX67" i="9"/>
  <c r="EW67" i="9"/>
  <c r="EV67" i="9"/>
  <c r="EU67" i="9"/>
  <c r="ET67" i="9"/>
  <c r="ES67" i="9"/>
  <c r="EQ67" i="9"/>
  <c r="EO67" i="9"/>
  <c r="EN67" i="9"/>
  <c r="EM67" i="9"/>
  <c r="EL67" i="9"/>
  <c r="EK67" i="9"/>
  <c r="EJ67" i="9"/>
  <c r="EI67" i="9"/>
  <c r="EH67" i="9"/>
  <c r="EG67" i="9"/>
  <c r="EF67" i="9"/>
  <c r="EE67" i="9"/>
  <c r="ED67" i="9"/>
  <c r="EC67" i="9"/>
  <c r="EB67" i="9"/>
  <c r="EA67" i="9"/>
  <c r="DZ67" i="9"/>
  <c r="DY67" i="9"/>
  <c r="DX67" i="9"/>
  <c r="DW67" i="9"/>
  <c r="DV67" i="9"/>
  <c r="DU67" i="9"/>
  <c r="DT67" i="9"/>
  <c r="DR67" i="9"/>
  <c r="DQ67" i="9"/>
  <c r="DP67" i="9"/>
  <c r="DO67" i="9"/>
  <c r="DN67" i="9"/>
  <c r="DM67" i="9"/>
  <c r="DL67" i="9"/>
  <c r="DK67" i="9"/>
  <c r="DJ67" i="9"/>
  <c r="DH67" i="9"/>
  <c r="DF67" i="9"/>
  <c r="DE67" i="9"/>
  <c r="DD67" i="9"/>
  <c r="DC67" i="9"/>
  <c r="DB67" i="9"/>
  <c r="DA67" i="9"/>
  <c r="CZ67" i="9"/>
  <c r="CY67" i="9"/>
  <c r="CX67" i="9"/>
  <c r="CW67" i="9"/>
  <c r="CV67" i="9"/>
  <c r="CU67" i="9"/>
  <c r="CT67" i="9"/>
  <c r="CS67" i="9"/>
  <c r="CR67" i="9"/>
  <c r="CQ67" i="9"/>
  <c r="CP67" i="9"/>
  <c r="CO67" i="9"/>
  <c r="CN67" i="9"/>
  <c r="CM67" i="9"/>
  <c r="CL67" i="9"/>
  <c r="CK67" i="9"/>
  <c r="CI67" i="9"/>
  <c r="CH67" i="9"/>
  <c r="CG67" i="9"/>
  <c r="CF67" i="9"/>
  <c r="CE67" i="9"/>
  <c r="CD67" i="9"/>
  <c r="CC67" i="9"/>
  <c r="CB67" i="9"/>
  <c r="CA67" i="9"/>
  <c r="BZ67" i="9"/>
  <c r="BY67" i="9"/>
  <c r="BW67" i="9"/>
  <c r="BV67" i="9"/>
  <c r="BU67" i="9"/>
  <c r="BT67" i="9"/>
  <c r="BS67" i="9"/>
  <c r="BR67" i="9"/>
  <c r="BQ67" i="9"/>
  <c r="BP67" i="9"/>
  <c r="BO67" i="9"/>
  <c r="BN67" i="9"/>
  <c r="BM67" i="9"/>
  <c r="BL67" i="9"/>
  <c r="BK67" i="9"/>
  <c r="BJ67" i="9"/>
  <c r="BI67" i="9"/>
  <c r="BH67" i="9"/>
  <c r="BG67" i="9"/>
  <c r="BF67" i="9"/>
  <c r="BE67" i="9"/>
  <c r="GD66" i="9"/>
  <c r="GC66" i="9"/>
  <c r="GB66" i="9"/>
  <c r="FZ66" i="9"/>
  <c r="FY66" i="9"/>
  <c r="FX66" i="9"/>
  <c r="FV66" i="9"/>
  <c r="FU66" i="9"/>
  <c r="FT66" i="9"/>
  <c r="FR66" i="9"/>
  <c r="FQ66" i="9"/>
  <c r="FP66" i="9"/>
  <c r="FN66" i="9"/>
  <c r="FM66" i="9"/>
  <c r="FL66" i="9"/>
  <c r="FJ66" i="9"/>
  <c r="FI66" i="9"/>
  <c r="FH66" i="9"/>
  <c r="FF66" i="9"/>
  <c r="EP66" i="9"/>
  <c r="GA67" i="9" s="1"/>
  <c r="DI67" i="9"/>
  <c r="DG66" i="9"/>
  <c r="BX66" i="9"/>
  <c r="BD66" i="9"/>
  <c r="L66" i="9"/>
  <c r="GD65" i="9"/>
  <c r="GC65" i="9"/>
  <c r="GB65" i="9"/>
  <c r="FZ65" i="9"/>
  <c r="FY65" i="9"/>
  <c r="FX65" i="9"/>
  <c r="FV65" i="9"/>
  <c r="FU65" i="9"/>
  <c r="FT65" i="9"/>
  <c r="FR65" i="9"/>
  <c r="FQ65" i="9"/>
  <c r="FP65" i="9"/>
  <c r="FN65" i="9"/>
  <c r="FM65" i="9"/>
  <c r="FL65" i="9"/>
  <c r="FJ65" i="9"/>
  <c r="FI65" i="9"/>
  <c r="FH65" i="9"/>
  <c r="FF65" i="9"/>
  <c r="EP65" i="9"/>
  <c r="GA66" i="9" s="1"/>
  <c r="DG65" i="9"/>
  <c r="FS66" i="9" s="1"/>
  <c r="BX65" i="9"/>
  <c r="BD65" i="9"/>
  <c r="L65" i="9"/>
  <c r="GD64" i="9"/>
  <c r="GC64" i="9"/>
  <c r="GB64" i="9"/>
  <c r="FZ64" i="9"/>
  <c r="FY64" i="9"/>
  <c r="FX64" i="9"/>
  <c r="FV64" i="9"/>
  <c r="FU64" i="9"/>
  <c r="FT64" i="9"/>
  <c r="FR64" i="9"/>
  <c r="FQ64" i="9"/>
  <c r="FP64" i="9"/>
  <c r="FN64" i="9"/>
  <c r="FM64" i="9"/>
  <c r="FL64" i="9"/>
  <c r="FJ64" i="9"/>
  <c r="FI64" i="9"/>
  <c r="FH64" i="9"/>
  <c r="FF64" i="9"/>
  <c r="EP64" i="9"/>
  <c r="GA65" i="9" s="1"/>
  <c r="DG64" i="9"/>
  <c r="FS65" i="9" s="1"/>
  <c r="BX64" i="9"/>
  <c r="BD64" i="9"/>
  <c r="L64" i="9"/>
  <c r="EP63" i="9"/>
  <c r="GA64" i="9" s="1"/>
  <c r="DG63" i="9"/>
  <c r="FS64" i="9" s="1"/>
  <c r="BX63" i="9"/>
  <c r="CJ63" i="9" s="1"/>
  <c r="BD63" i="9"/>
  <c r="L63" i="9"/>
  <c r="FX60" i="9"/>
  <c r="FW60" i="9"/>
  <c r="FT60" i="9"/>
  <c r="FQ60" i="9"/>
  <c r="FP60" i="9"/>
  <c r="FM60" i="9"/>
  <c r="FL60" i="9"/>
  <c r="FI60" i="9"/>
  <c r="FH60" i="9"/>
  <c r="FE60" i="9"/>
  <c r="FD60" i="9"/>
  <c r="FC60" i="9"/>
  <c r="FA60" i="9"/>
  <c r="EZ60" i="9"/>
  <c r="EY60" i="9"/>
  <c r="EX60" i="9"/>
  <c r="EW60" i="9"/>
  <c r="EV60" i="9"/>
  <c r="EU60" i="9"/>
  <c r="ET60" i="9"/>
  <c r="ES60" i="9"/>
  <c r="EQ60" i="9"/>
  <c r="EO60" i="9"/>
  <c r="EN60" i="9"/>
  <c r="EM60" i="9"/>
  <c r="EL60" i="9"/>
  <c r="EK60" i="9"/>
  <c r="EJ60" i="9"/>
  <c r="EI60" i="9"/>
  <c r="EH60" i="9"/>
  <c r="EG60" i="9"/>
  <c r="EF60" i="9"/>
  <c r="EE60" i="9"/>
  <c r="ED60" i="9"/>
  <c r="EC60" i="9"/>
  <c r="EB60" i="9"/>
  <c r="EA60" i="9"/>
  <c r="DZ60" i="9"/>
  <c r="DY60" i="9"/>
  <c r="DX60" i="9"/>
  <c r="DW60" i="9"/>
  <c r="DV60" i="9"/>
  <c r="DU60" i="9"/>
  <c r="DT60" i="9"/>
  <c r="DR60" i="9"/>
  <c r="DQ60" i="9"/>
  <c r="DP60" i="9"/>
  <c r="DO60" i="9"/>
  <c r="DN60" i="9"/>
  <c r="DM60" i="9"/>
  <c r="DL60" i="9"/>
  <c r="DK60" i="9"/>
  <c r="DJ60" i="9"/>
  <c r="DH60" i="9"/>
  <c r="DF60" i="9"/>
  <c r="DE60" i="9"/>
  <c r="DD60" i="9"/>
  <c r="DC60" i="9"/>
  <c r="DB60" i="9"/>
  <c r="DA60" i="9"/>
  <c r="CZ60" i="9"/>
  <c r="CY60" i="9"/>
  <c r="CX60" i="9"/>
  <c r="CW60" i="9"/>
  <c r="CV60" i="9"/>
  <c r="CU60" i="9"/>
  <c r="CT60" i="9"/>
  <c r="CS60" i="9"/>
  <c r="CR60" i="9"/>
  <c r="CQ60" i="9"/>
  <c r="CP60" i="9"/>
  <c r="CO60" i="9"/>
  <c r="CN60" i="9"/>
  <c r="CM60" i="9"/>
  <c r="CL60" i="9"/>
  <c r="CK60" i="9"/>
  <c r="CI60" i="9"/>
  <c r="CH60" i="9"/>
  <c r="CG60" i="9"/>
  <c r="CF60" i="9"/>
  <c r="CE60" i="9"/>
  <c r="CD60" i="9"/>
  <c r="CC60" i="9"/>
  <c r="CB60" i="9"/>
  <c r="CA60" i="9"/>
  <c r="BZ60" i="9"/>
  <c r="BY60" i="9"/>
  <c r="BW60" i="9"/>
  <c r="BV60" i="9"/>
  <c r="BU60" i="9"/>
  <c r="BT60" i="9"/>
  <c r="BS60" i="9"/>
  <c r="BR60" i="9"/>
  <c r="BQ60" i="9"/>
  <c r="BP60" i="9"/>
  <c r="BO60" i="9"/>
  <c r="BN60" i="9"/>
  <c r="BM60" i="9"/>
  <c r="BL60" i="9"/>
  <c r="BK60" i="9"/>
  <c r="BJ60" i="9"/>
  <c r="BI60" i="9"/>
  <c r="BH60" i="9"/>
  <c r="BG60" i="9"/>
  <c r="BF60" i="9"/>
  <c r="BE60" i="9"/>
  <c r="BA60" i="9"/>
  <c r="AY60" i="9"/>
  <c r="AX60" i="9"/>
  <c r="AU60" i="9"/>
  <c r="AB60" i="9"/>
  <c r="AA60" i="9"/>
  <c r="Y60" i="9"/>
  <c r="X60" i="9"/>
  <c r="W60" i="9"/>
  <c r="U60" i="9"/>
  <c r="T60" i="9"/>
  <c r="S60" i="9"/>
  <c r="R60" i="9"/>
  <c r="Q60" i="9"/>
  <c r="P60" i="9"/>
  <c r="O60" i="9"/>
  <c r="N60" i="9"/>
  <c r="M60" i="9"/>
  <c r="GB59" i="9"/>
  <c r="GA59" i="9"/>
  <c r="FV59" i="9"/>
  <c r="FY59" i="9" s="1"/>
  <c r="FK59" i="9"/>
  <c r="FN59" i="9" s="1"/>
  <c r="FF59" i="9"/>
  <c r="EP59" i="9"/>
  <c r="FW67" i="9" s="1"/>
  <c r="DG59" i="9"/>
  <c r="FK67" i="9" s="1"/>
  <c r="BX59" i="9"/>
  <c r="FG67" i="9" s="1"/>
  <c r="BD59" i="9"/>
  <c r="AW59" i="9"/>
  <c r="FS59" i="9" s="1"/>
  <c r="FU59" i="9" s="1"/>
  <c r="AV59" i="9"/>
  <c r="FO59" i="9" s="1"/>
  <c r="FR59" i="9" s="1"/>
  <c r="AS59" i="9"/>
  <c r="AQ59" i="9"/>
  <c r="AP59" i="9"/>
  <c r="AO59" i="9"/>
  <c r="AM59" i="9"/>
  <c r="AL59" i="9"/>
  <c r="AK59" i="9"/>
  <c r="AJ59" i="9"/>
  <c r="AI59" i="9"/>
  <c r="AG59" i="9"/>
  <c r="AE59" i="9"/>
  <c r="AD59" i="9"/>
  <c r="AC59" i="9"/>
  <c r="Z59" i="9"/>
  <c r="L59" i="9"/>
  <c r="B59" i="9" a="1"/>
  <c r="B59" i="9" s="1"/>
  <c r="GB58" i="9"/>
  <c r="GA58" i="9"/>
  <c r="FV58" i="9"/>
  <c r="FY58" i="9" s="1"/>
  <c r="FK58" i="9"/>
  <c r="FN58" i="9" s="1"/>
  <c r="FF58" i="9"/>
  <c r="EP58" i="9"/>
  <c r="FW66" i="9" s="1"/>
  <c r="DG58" i="9"/>
  <c r="FK66" i="9" s="1"/>
  <c r="BX58" i="9"/>
  <c r="FG66" i="9" s="1"/>
  <c r="BD58" i="9"/>
  <c r="AW58" i="9"/>
  <c r="FS58" i="9" s="1"/>
  <c r="AV58" i="9"/>
  <c r="FO58" i="9" s="1"/>
  <c r="FR58" i="9" s="1"/>
  <c r="AS58" i="9"/>
  <c r="AQ58" i="9"/>
  <c r="AP58" i="9"/>
  <c r="AO58" i="9"/>
  <c r="AM58" i="9"/>
  <c r="AL58" i="9"/>
  <c r="AK58" i="9"/>
  <c r="AJ58" i="9"/>
  <c r="AI58" i="9"/>
  <c r="AH58" i="9"/>
  <c r="AG58" i="9"/>
  <c r="AE58" i="9"/>
  <c r="AD58" i="9"/>
  <c r="AC58" i="9"/>
  <c r="Z58" i="9"/>
  <c r="L58" i="9"/>
  <c r="B58" i="9" a="1"/>
  <c r="B58" i="9" s="1"/>
  <c r="GB57" i="9"/>
  <c r="GA57" i="9"/>
  <c r="FV57" i="9"/>
  <c r="FK57" i="9"/>
  <c r="FN57" i="9" s="1"/>
  <c r="FF57" i="9"/>
  <c r="EP57" i="9"/>
  <c r="FB57" i="9" s="1"/>
  <c r="DG57" i="9"/>
  <c r="FK65" i="9" s="1"/>
  <c r="BX57" i="9"/>
  <c r="CJ57" i="9" s="1"/>
  <c r="BD57" i="9"/>
  <c r="AW57" i="9"/>
  <c r="FS57" i="9" s="1"/>
  <c r="FU57" i="9" s="1"/>
  <c r="AV57" i="9"/>
  <c r="FO57" i="9" s="1"/>
  <c r="FR57" i="9" s="1"/>
  <c r="AS57" i="9"/>
  <c r="AQ57" i="9"/>
  <c r="AP57" i="9"/>
  <c r="AO57" i="9"/>
  <c r="AM57" i="9"/>
  <c r="AL57" i="9"/>
  <c r="AK57" i="9"/>
  <c r="AJ57" i="9"/>
  <c r="AI57" i="9"/>
  <c r="AH57" i="9"/>
  <c r="AG57" i="9"/>
  <c r="AE57" i="9"/>
  <c r="AD57" i="9"/>
  <c r="AC57" i="9"/>
  <c r="Z57" i="9"/>
  <c r="L57" i="9"/>
  <c r="B57" i="9" a="1"/>
  <c r="B57" i="9" s="1"/>
  <c r="GB56" i="9"/>
  <c r="GA56" i="9"/>
  <c r="FV56" i="9"/>
  <c r="FK56" i="9"/>
  <c r="FN56" i="9" s="1"/>
  <c r="FF56" i="9"/>
  <c r="EP56" i="9"/>
  <c r="FB56" i="9" s="1"/>
  <c r="DG56" i="9"/>
  <c r="FK64" i="9" s="1"/>
  <c r="BX56" i="9"/>
  <c r="CJ56" i="9" s="1"/>
  <c r="BD56" i="9"/>
  <c r="AW56" i="9"/>
  <c r="AV56" i="9"/>
  <c r="FO56" i="9" s="1"/>
  <c r="AS56" i="9"/>
  <c r="AQ56" i="9"/>
  <c r="AP56" i="9"/>
  <c r="AO56" i="9"/>
  <c r="AM56" i="9"/>
  <c r="AL56" i="9"/>
  <c r="AK56" i="9"/>
  <c r="AJ56" i="9"/>
  <c r="AI56" i="9"/>
  <c r="AH56" i="9"/>
  <c r="AG56" i="9"/>
  <c r="AE56" i="9"/>
  <c r="AD56" i="9"/>
  <c r="AC56" i="9"/>
  <c r="Z56" i="9"/>
  <c r="L56" i="9"/>
  <c r="I56" i="9" a="1"/>
  <c r="I56" i="9" s="1"/>
  <c r="H56" i="9" a="1"/>
  <c r="H56" i="9" s="1"/>
  <c r="B56" i="9" a="1"/>
  <c r="B56" i="9" s="1"/>
  <c r="GD55" i="9"/>
  <c r="I55" i="9" a="1"/>
  <c r="I55" i="9" s="1"/>
  <c r="H55" i="9" a="1"/>
  <c r="H55" i="9" s="1"/>
  <c r="B55" i="9" a="1"/>
  <c r="B55" i="9" s="1"/>
  <c r="GD54" i="9"/>
  <c r="I54" i="9" a="1"/>
  <c r="I54" i="9" s="1"/>
  <c r="H54" i="9" a="1"/>
  <c r="H54" i="9" s="1"/>
  <c r="B54" i="9" a="1"/>
  <c r="B54" i="9" s="1"/>
  <c r="GD51" i="9"/>
  <c r="GC51" i="9"/>
  <c r="GB51" i="9"/>
  <c r="FZ51" i="9"/>
  <c r="FY51" i="9"/>
  <c r="FX51" i="9"/>
  <c r="FV51" i="9"/>
  <c r="FT51" i="9"/>
  <c r="FR51" i="9"/>
  <c r="FQ51" i="9"/>
  <c r="FP51" i="9"/>
  <c r="FN51" i="9"/>
  <c r="FM51" i="9"/>
  <c r="FL51" i="9"/>
  <c r="FJ51" i="9"/>
  <c r="FI51" i="9"/>
  <c r="FH51" i="9"/>
  <c r="FF51" i="9"/>
  <c r="FE51" i="9"/>
  <c r="FD51" i="9"/>
  <c r="FC51" i="9"/>
  <c r="FA51" i="9"/>
  <c r="EZ51" i="9"/>
  <c r="EY51" i="9"/>
  <c r="EX51" i="9"/>
  <c r="EW51" i="9"/>
  <c r="EV51" i="9"/>
  <c r="EU51" i="9"/>
  <c r="ET51" i="9"/>
  <c r="ES51" i="9"/>
  <c r="EQ51" i="9"/>
  <c r="EO51" i="9"/>
  <c r="EN51" i="9"/>
  <c r="EM51" i="9"/>
  <c r="EL51" i="9"/>
  <c r="EK51" i="9"/>
  <c r="EJ51" i="9"/>
  <c r="EI51" i="9"/>
  <c r="EH51" i="9"/>
  <c r="EG51" i="9"/>
  <c r="EF51" i="9"/>
  <c r="EE51" i="9"/>
  <c r="ED51" i="9"/>
  <c r="EC51" i="9"/>
  <c r="EB51" i="9"/>
  <c r="EA51" i="9"/>
  <c r="DZ51" i="9"/>
  <c r="DY51" i="9"/>
  <c r="DX51" i="9"/>
  <c r="DW51" i="9"/>
  <c r="DV51" i="9"/>
  <c r="DU51" i="9"/>
  <c r="DT51" i="9"/>
  <c r="DR51" i="9"/>
  <c r="DQ51" i="9"/>
  <c r="DP51" i="9"/>
  <c r="DO51" i="9"/>
  <c r="DN51" i="9"/>
  <c r="DM51" i="9"/>
  <c r="DL51" i="9"/>
  <c r="DK51" i="9"/>
  <c r="DJ51" i="9"/>
  <c r="DH51" i="9"/>
  <c r="DF51" i="9"/>
  <c r="DE51" i="9"/>
  <c r="DD51" i="9"/>
  <c r="DC51" i="9"/>
  <c r="DB51" i="9"/>
  <c r="DA51" i="9"/>
  <c r="CZ51" i="9"/>
  <c r="CY51" i="9"/>
  <c r="CX51" i="9"/>
  <c r="CW51" i="9"/>
  <c r="CV51" i="9"/>
  <c r="CU51" i="9"/>
  <c r="CT51" i="9"/>
  <c r="CS51" i="9"/>
  <c r="CR51" i="9"/>
  <c r="CQ51" i="9"/>
  <c r="CP51" i="9"/>
  <c r="CO51" i="9"/>
  <c r="CN51" i="9"/>
  <c r="CM51" i="9"/>
  <c r="CL51" i="9"/>
  <c r="CK51" i="9"/>
  <c r="CI51" i="9"/>
  <c r="CH51" i="9"/>
  <c r="CG51" i="9"/>
  <c r="CF51" i="9"/>
  <c r="CE51" i="9"/>
  <c r="CD51" i="9"/>
  <c r="CC51" i="9"/>
  <c r="CB51" i="9"/>
  <c r="CA51" i="9"/>
  <c r="BZ51" i="9"/>
  <c r="BY51" i="9"/>
  <c r="BW51" i="9"/>
  <c r="BV51" i="9"/>
  <c r="BU51" i="9"/>
  <c r="BT51" i="9"/>
  <c r="BS51" i="9"/>
  <c r="BR51" i="9"/>
  <c r="BQ51" i="9"/>
  <c r="BP51" i="9"/>
  <c r="BO51" i="9"/>
  <c r="BN51" i="9"/>
  <c r="BM51" i="9"/>
  <c r="BL51" i="9"/>
  <c r="BK51" i="9"/>
  <c r="BJ51" i="9"/>
  <c r="BI51" i="9"/>
  <c r="BH51" i="9"/>
  <c r="BG51" i="9"/>
  <c r="BF51" i="9"/>
  <c r="BE51" i="9"/>
  <c r="GD50" i="9"/>
  <c r="GC50" i="9"/>
  <c r="GB50" i="9"/>
  <c r="FZ50" i="9"/>
  <c r="FY50" i="9"/>
  <c r="FX50" i="9"/>
  <c r="FV50" i="9"/>
  <c r="FU50" i="9"/>
  <c r="FT50" i="9"/>
  <c r="FR50" i="9"/>
  <c r="FQ50" i="9"/>
  <c r="FP50" i="9"/>
  <c r="FN50" i="9"/>
  <c r="FM50" i="9"/>
  <c r="FL50" i="9"/>
  <c r="FJ50" i="9"/>
  <c r="FI50" i="9"/>
  <c r="FH50" i="9"/>
  <c r="FF50" i="9"/>
  <c r="EP50" i="9"/>
  <c r="DI51" i="9"/>
  <c r="DG50" i="9"/>
  <c r="FS51" i="9" s="1"/>
  <c r="BX50" i="9"/>
  <c r="BD50" i="9"/>
  <c r="L50" i="9"/>
  <c r="GD49" i="9"/>
  <c r="GC49" i="9"/>
  <c r="GB49" i="9"/>
  <c r="FZ49" i="9"/>
  <c r="FY49" i="9"/>
  <c r="FX49" i="9"/>
  <c r="FV49" i="9"/>
  <c r="FU49" i="9"/>
  <c r="FT49" i="9"/>
  <c r="FR49" i="9"/>
  <c r="FQ49" i="9"/>
  <c r="FP49" i="9"/>
  <c r="FN49" i="9"/>
  <c r="FM49" i="9"/>
  <c r="FL49" i="9"/>
  <c r="FJ49" i="9"/>
  <c r="FI49" i="9"/>
  <c r="FH49" i="9"/>
  <c r="FF49" i="9"/>
  <c r="EP49" i="9"/>
  <c r="GA50" i="9" s="1"/>
  <c r="DG49" i="9"/>
  <c r="FS50" i="9" s="1"/>
  <c r="BX49" i="9"/>
  <c r="BD49" i="9"/>
  <c r="L49" i="9"/>
  <c r="GD48" i="9"/>
  <c r="GC48" i="9"/>
  <c r="GB48" i="9"/>
  <c r="FZ48" i="9"/>
  <c r="FY48" i="9"/>
  <c r="FX48" i="9"/>
  <c r="FV48" i="9"/>
  <c r="FU48" i="9"/>
  <c r="FT48" i="9"/>
  <c r="FR48" i="9"/>
  <c r="FQ48" i="9"/>
  <c r="FP48" i="9"/>
  <c r="FN48" i="9"/>
  <c r="FM48" i="9"/>
  <c r="FL48" i="9"/>
  <c r="FJ48" i="9"/>
  <c r="FI48" i="9"/>
  <c r="FH48" i="9"/>
  <c r="FF48" i="9"/>
  <c r="EP48" i="9"/>
  <c r="FB48" i="9" s="1"/>
  <c r="DG48" i="9"/>
  <c r="FS49" i="9" s="1"/>
  <c r="BX48" i="9"/>
  <c r="CJ48" i="9" s="1"/>
  <c r="BD48" i="9"/>
  <c r="L48" i="9"/>
  <c r="EP47" i="9"/>
  <c r="DG47" i="9"/>
  <c r="FS48" i="9" s="1"/>
  <c r="BX47" i="9"/>
  <c r="BD47" i="9"/>
  <c r="L47" i="9"/>
  <c r="FX44" i="9"/>
  <c r="FW44" i="9"/>
  <c r="FT44" i="9"/>
  <c r="FQ44" i="9"/>
  <c r="FP44" i="9"/>
  <c r="FM44" i="9"/>
  <c r="FL44" i="9"/>
  <c r="FI44" i="9"/>
  <c r="FH44" i="9"/>
  <c r="FE44" i="9"/>
  <c r="FD44" i="9"/>
  <c r="FC44" i="9"/>
  <c r="FA44" i="9"/>
  <c r="EZ44" i="9"/>
  <c r="EY44" i="9"/>
  <c r="EX44" i="9"/>
  <c r="EW44" i="9"/>
  <c r="EV44" i="9"/>
  <c r="EU44" i="9"/>
  <c r="ET44" i="9"/>
  <c r="ES44" i="9"/>
  <c r="EQ44" i="9"/>
  <c r="EO44" i="9"/>
  <c r="EN44" i="9"/>
  <c r="EM44" i="9"/>
  <c r="EL44" i="9"/>
  <c r="EK44" i="9"/>
  <c r="EJ44" i="9"/>
  <c r="EI44" i="9"/>
  <c r="EH44" i="9"/>
  <c r="EG44" i="9"/>
  <c r="EF44" i="9"/>
  <c r="EE44" i="9"/>
  <c r="ED44" i="9"/>
  <c r="EC44" i="9"/>
  <c r="EB44" i="9"/>
  <c r="EA44" i="9"/>
  <c r="DZ44" i="9"/>
  <c r="DY44" i="9"/>
  <c r="DX44" i="9"/>
  <c r="DW44" i="9"/>
  <c r="DV44" i="9"/>
  <c r="DU44" i="9"/>
  <c r="DT44" i="9"/>
  <c r="DR44" i="9"/>
  <c r="DQ44" i="9"/>
  <c r="DP44" i="9"/>
  <c r="DO44" i="9"/>
  <c r="DN44" i="9"/>
  <c r="DM44" i="9"/>
  <c r="DL44" i="9"/>
  <c r="DK44" i="9"/>
  <c r="DJ44" i="9"/>
  <c r="DH44" i="9"/>
  <c r="DF44" i="9"/>
  <c r="DE44" i="9"/>
  <c r="DD44" i="9"/>
  <c r="DC44" i="9"/>
  <c r="DB44" i="9"/>
  <c r="DA44" i="9"/>
  <c r="CZ44" i="9"/>
  <c r="CY44" i="9"/>
  <c r="CX44" i="9"/>
  <c r="CW44" i="9"/>
  <c r="CV44" i="9"/>
  <c r="CU44" i="9"/>
  <c r="CT44" i="9"/>
  <c r="CS44" i="9"/>
  <c r="CR44" i="9"/>
  <c r="CQ44" i="9"/>
  <c r="CP44" i="9"/>
  <c r="CO44" i="9"/>
  <c r="CN44" i="9"/>
  <c r="CM44" i="9"/>
  <c r="CL44" i="9"/>
  <c r="CK44" i="9"/>
  <c r="CI44" i="9"/>
  <c r="CH44" i="9"/>
  <c r="CG44" i="9"/>
  <c r="CF44" i="9"/>
  <c r="CE44" i="9"/>
  <c r="CD44" i="9"/>
  <c r="CC44" i="9"/>
  <c r="CB44" i="9"/>
  <c r="CA44" i="9"/>
  <c r="BZ44" i="9"/>
  <c r="BY44" i="9"/>
  <c r="BW44" i="9"/>
  <c r="BV44" i="9"/>
  <c r="BU44" i="9"/>
  <c r="BT44" i="9"/>
  <c r="BS44" i="9"/>
  <c r="BR44" i="9"/>
  <c r="BQ44" i="9"/>
  <c r="BP44" i="9"/>
  <c r="BO44" i="9"/>
  <c r="BN44" i="9"/>
  <c r="BM44" i="9"/>
  <c r="BL44" i="9"/>
  <c r="BK44" i="9"/>
  <c r="BJ44" i="9"/>
  <c r="BI44" i="9"/>
  <c r="BH44" i="9"/>
  <c r="BG44" i="9"/>
  <c r="BF44" i="9"/>
  <c r="BE44" i="9"/>
  <c r="BA44" i="9"/>
  <c r="AY44" i="9"/>
  <c r="AX44" i="9"/>
  <c r="AU44" i="9"/>
  <c r="AB44" i="9"/>
  <c r="AA44" i="9"/>
  <c r="Y44" i="9"/>
  <c r="X44" i="9"/>
  <c r="W44" i="9"/>
  <c r="U44" i="9"/>
  <c r="T44" i="9"/>
  <c r="S44" i="9"/>
  <c r="R44" i="9"/>
  <c r="Q44" i="9"/>
  <c r="P44" i="9"/>
  <c r="O44" i="9"/>
  <c r="N44" i="9"/>
  <c r="M44" i="9"/>
  <c r="GB43" i="9"/>
  <c r="GA43" i="9"/>
  <c r="FV43" i="9"/>
  <c r="FY43" i="9" s="1"/>
  <c r="FK43" i="9"/>
  <c r="FN43" i="9" s="1"/>
  <c r="FF43" i="9"/>
  <c r="EP43" i="9"/>
  <c r="FW51" i="9" s="1"/>
  <c r="DG43" i="9"/>
  <c r="DS43" i="9" s="1"/>
  <c r="BX43" i="9"/>
  <c r="FG51" i="9" s="1"/>
  <c r="BD43" i="9"/>
  <c r="AW43" i="9"/>
  <c r="FS43" i="9" s="1"/>
  <c r="FU43" i="9" s="1"/>
  <c r="AV43" i="9"/>
  <c r="FO43" i="9" s="1"/>
  <c r="FR43" i="9" s="1"/>
  <c r="AS43" i="9"/>
  <c r="AQ43" i="9"/>
  <c r="AP43" i="9"/>
  <c r="AO43" i="9"/>
  <c r="AM43" i="9"/>
  <c r="AL43" i="9"/>
  <c r="AK43" i="9"/>
  <c r="AJ43" i="9"/>
  <c r="AI43" i="9"/>
  <c r="AG43" i="9"/>
  <c r="AE43" i="9"/>
  <c r="AD43" i="9"/>
  <c r="AC43" i="9"/>
  <c r="Z43" i="9"/>
  <c r="L43" i="9"/>
  <c r="B43" i="9" a="1"/>
  <c r="B43" i="9" s="1"/>
  <c r="GB42" i="9"/>
  <c r="GA42" i="9"/>
  <c r="FV42" i="9"/>
  <c r="FY42" i="9" s="1"/>
  <c r="FK42" i="9"/>
  <c r="FN42" i="9" s="1"/>
  <c r="FF42" i="9"/>
  <c r="EP42" i="9"/>
  <c r="FW50" i="9" s="1"/>
  <c r="DG42" i="9"/>
  <c r="FK50" i="9" s="1"/>
  <c r="BX42" i="9"/>
  <c r="FG50" i="9" s="1"/>
  <c r="BD42" i="9"/>
  <c r="AW42" i="9"/>
  <c r="AV42" i="9"/>
  <c r="FO42" i="9" s="1"/>
  <c r="FR42" i="9" s="1"/>
  <c r="AS42" i="9"/>
  <c r="AQ42" i="9"/>
  <c r="AP42" i="9"/>
  <c r="AO42" i="9"/>
  <c r="AM42" i="9"/>
  <c r="AL42" i="9"/>
  <c r="AK42" i="9"/>
  <c r="AJ42" i="9"/>
  <c r="AI42" i="9"/>
  <c r="AH42" i="9"/>
  <c r="AG42" i="9"/>
  <c r="AE42" i="9"/>
  <c r="AD42" i="9"/>
  <c r="AC42" i="9"/>
  <c r="Z42" i="9"/>
  <c r="L42" i="9"/>
  <c r="B42" i="9" a="1"/>
  <c r="B42" i="9" s="1"/>
  <c r="GB41" i="9"/>
  <c r="GA41" i="9"/>
  <c r="FV41" i="9"/>
  <c r="FK41" i="9"/>
  <c r="FN41" i="9" s="1"/>
  <c r="FF41" i="9"/>
  <c r="EP41" i="9"/>
  <c r="FB41" i="9" s="1"/>
  <c r="DG41" i="9"/>
  <c r="FK49" i="9" s="1"/>
  <c r="BX41" i="9"/>
  <c r="CJ41" i="9" s="1"/>
  <c r="BD41" i="9"/>
  <c r="AW41" i="9"/>
  <c r="FS41" i="9" s="1"/>
  <c r="FU41" i="9" s="1"/>
  <c r="AV41" i="9"/>
  <c r="FO41" i="9" s="1"/>
  <c r="FR41" i="9" s="1"/>
  <c r="AS41" i="9"/>
  <c r="AQ41" i="9"/>
  <c r="AP41" i="9"/>
  <c r="AO41" i="9"/>
  <c r="AM41" i="9"/>
  <c r="AL41" i="9"/>
  <c r="AK41" i="9"/>
  <c r="AJ41" i="9"/>
  <c r="AI41" i="9"/>
  <c r="AH41" i="9"/>
  <c r="AG41" i="9"/>
  <c r="AE41" i="9"/>
  <c r="AD41" i="9"/>
  <c r="AC41" i="9"/>
  <c r="Z41" i="9"/>
  <c r="L41" i="9"/>
  <c r="B41" i="9" a="1"/>
  <c r="B41" i="9" s="1"/>
  <c r="GB40" i="9"/>
  <c r="GA40" i="9"/>
  <c r="FV40" i="9"/>
  <c r="FK40" i="9"/>
  <c r="FF40" i="9"/>
  <c r="EP40" i="9"/>
  <c r="FB40" i="9" s="1"/>
  <c r="DG40" i="9"/>
  <c r="FK48" i="9" s="1"/>
  <c r="BX40" i="9"/>
  <c r="CJ40" i="9" s="1"/>
  <c r="BD40" i="9"/>
  <c r="AW40" i="9"/>
  <c r="AV40" i="9"/>
  <c r="FO40" i="9" s="1"/>
  <c r="AS40" i="9"/>
  <c r="AQ40" i="9"/>
  <c r="AP40" i="9"/>
  <c r="AO40" i="9"/>
  <c r="AM40" i="9"/>
  <c r="AL40" i="9"/>
  <c r="AK40" i="9"/>
  <c r="AJ40" i="9"/>
  <c r="AI40" i="9"/>
  <c r="AH40" i="9"/>
  <c r="AG40" i="9"/>
  <c r="AE40" i="9"/>
  <c r="AD40" i="9"/>
  <c r="AC40" i="9"/>
  <c r="Z40" i="9"/>
  <c r="L40" i="9"/>
  <c r="I40" i="9" a="1"/>
  <c r="I40" i="9" s="1"/>
  <c r="H40" i="9" a="1"/>
  <c r="H40" i="9" s="1"/>
  <c r="B40" i="9" a="1"/>
  <c r="B40" i="9" s="1"/>
  <c r="GD39" i="9"/>
  <c r="I39" i="9" a="1"/>
  <c r="I39" i="9" s="1"/>
  <c r="H39" i="9" a="1"/>
  <c r="H39" i="9" s="1"/>
  <c r="B39" i="9" a="1"/>
  <c r="B39" i="9" s="1"/>
  <c r="GD38" i="9"/>
  <c r="I38" i="9" a="1"/>
  <c r="I38" i="9" s="1"/>
  <c r="H38" i="9" a="1"/>
  <c r="H38" i="9" s="1"/>
  <c r="B38" i="9" a="1"/>
  <c r="B38" i="9" s="1"/>
  <c r="GD35" i="9"/>
  <c r="GC35" i="9"/>
  <c r="GB35" i="9"/>
  <c r="FZ35" i="9"/>
  <c r="FY35" i="9"/>
  <c r="FX35" i="9"/>
  <c r="FV35" i="9"/>
  <c r="FT35" i="9"/>
  <c r="FR35" i="9"/>
  <c r="FQ35" i="9"/>
  <c r="FP35" i="9"/>
  <c r="FN35" i="9"/>
  <c r="FM35" i="9"/>
  <c r="FL35" i="9"/>
  <c r="FJ35" i="9"/>
  <c r="FI35" i="9"/>
  <c r="FH35" i="9"/>
  <c r="FF35" i="9"/>
  <c r="FE35" i="9"/>
  <c r="FD35" i="9"/>
  <c r="FC35" i="9"/>
  <c r="FA35" i="9"/>
  <c r="EZ35" i="9"/>
  <c r="EY35" i="9"/>
  <c r="EX35" i="9"/>
  <c r="EW35" i="9"/>
  <c r="EV35" i="9"/>
  <c r="EU35" i="9"/>
  <c r="ET35" i="9"/>
  <c r="ES35" i="9"/>
  <c r="EQ35" i="9"/>
  <c r="EO35" i="9"/>
  <c r="EN35" i="9"/>
  <c r="EM35" i="9"/>
  <c r="EL35" i="9"/>
  <c r="EK35" i="9"/>
  <c r="EJ35" i="9"/>
  <c r="EI35" i="9"/>
  <c r="EH35" i="9"/>
  <c r="EG35" i="9"/>
  <c r="EF35" i="9"/>
  <c r="EE35" i="9"/>
  <c r="ED35" i="9"/>
  <c r="EC35" i="9"/>
  <c r="EB35" i="9"/>
  <c r="EA35" i="9"/>
  <c r="DZ35" i="9"/>
  <c r="DY35" i="9"/>
  <c r="DX35" i="9"/>
  <c r="DW35" i="9"/>
  <c r="DV35" i="9"/>
  <c r="DU35" i="9"/>
  <c r="DT35" i="9"/>
  <c r="DR35" i="9"/>
  <c r="DQ35" i="9"/>
  <c r="DP35" i="9"/>
  <c r="DO35" i="9"/>
  <c r="DN35" i="9"/>
  <c r="DM35" i="9"/>
  <c r="DL35" i="9"/>
  <c r="DK35" i="9"/>
  <c r="DJ35" i="9"/>
  <c r="DH35" i="9"/>
  <c r="DF35" i="9"/>
  <c r="DE35" i="9"/>
  <c r="DD35" i="9"/>
  <c r="DC35" i="9"/>
  <c r="DB35" i="9"/>
  <c r="DA35" i="9"/>
  <c r="CZ35" i="9"/>
  <c r="CY35" i="9"/>
  <c r="CX35" i="9"/>
  <c r="CW35" i="9"/>
  <c r="CV35" i="9"/>
  <c r="CU35" i="9"/>
  <c r="CT35" i="9"/>
  <c r="CS35" i="9"/>
  <c r="CR35" i="9"/>
  <c r="CQ35" i="9"/>
  <c r="CP35" i="9"/>
  <c r="CO35" i="9"/>
  <c r="CN35" i="9"/>
  <c r="CM35" i="9"/>
  <c r="CL35" i="9"/>
  <c r="CK35" i="9"/>
  <c r="CI35" i="9"/>
  <c r="CH35" i="9"/>
  <c r="CG35" i="9"/>
  <c r="CF35" i="9"/>
  <c r="CE35" i="9"/>
  <c r="CD35" i="9"/>
  <c r="CC35" i="9"/>
  <c r="CB35" i="9"/>
  <c r="CA35" i="9"/>
  <c r="BZ35" i="9"/>
  <c r="BY35" i="9"/>
  <c r="BW35" i="9"/>
  <c r="BV35" i="9"/>
  <c r="BU35" i="9"/>
  <c r="BT35" i="9"/>
  <c r="BS35" i="9"/>
  <c r="BR35" i="9"/>
  <c r="BQ35" i="9"/>
  <c r="BP35" i="9"/>
  <c r="BO35" i="9"/>
  <c r="BN35" i="9"/>
  <c r="BM35" i="9"/>
  <c r="BL35" i="9"/>
  <c r="BK35" i="9"/>
  <c r="BJ35" i="9"/>
  <c r="BI35" i="9"/>
  <c r="BH35" i="9"/>
  <c r="BG35" i="9"/>
  <c r="BF35" i="9"/>
  <c r="BE35" i="9"/>
  <c r="GD34" i="9"/>
  <c r="GC34" i="9"/>
  <c r="GB34" i="9"/>
  <c r="FZ34" i="9"/>
  <c r="FY34" i="9"/>
  <c r="FX34" i="9"/>
  <c r="FV34" i="9"/>
  <c r="FU34" i="9"/>
  <c r="FT34" i="9"/>
  <c r="FR34" i="9"/>
  <c r="FQ34" i="9"/>
  <c r="FP34" i="9"/>
  <c r="FN34" i="9"/>
  <c r="FM34" i="9"/>
  <c r="FL34" i="9"/>
  <c r="FJ34" i="9"/>
  <c r="FI34" i="9"/>
  <c r="FH34" i="9"/>
  <c r="FF34" i="9"/>
  <c r="EP34" i="9"/>
  <c r="FB34" i="9" s="1"/>
  <c r="DI35" i="9"/>
  <c r="DG34" i="9"/>
  <c r="BX34" i="9"/>
  <c r="BD34" i="9"/>
  <c r="L34" i="9"/>
  <c r="GD33" i="9"/>
  <c r="GC33" i="9"/>
  <c r="GB33" i="9"/>
  <c r="FZ33" i="9"/>
  <c r="FY33" i="9"/>
  <c r="FX33" i="9"/>
  <c r="FV33" i="9"/>
  <c r="FU33" i="9"/>
  <c r="FT33" i="9"/>
  <c r="FR33" i="9"/>
  <c r="FQ33" i="9"/>
  <c r="FP33" i="9"/>
  <c r="FN33" i="9"/>
  <c r="FM33" i="9"/>
  <c r="FL33" i="9"/>
  <c r="FJ33" i="9"/>
  <c r="FI33" i="9"/>
  <c r="FH33" i="9"/>
  <c r="FF33" i="9"/>
  <c r="EP33" i="9"/>
  <c r="GA34" i="9" s="1"/>
  <c r="DG33" i="9"/>
  <c r="FS34" i="9" s="1"/>
  <c r="BX33" i="9"/>
  <c r="BD33" i="9"/>
  <c r="L33" i="9"/>
  <c r="GD32" i="9"/>
  <c r="GC32" i="9"/>
  <c r="GB32" i="9"/>
  <c r="FZ32" i="9"/>
  <c r="FY32" i="9"/>
  <c r="FX32" i="9"/>
  <c r="FV32" i="9"/>
  <c r="FU32" i="9"/>
  <c r="FT32" i="9"/>
  <c r="FR32" i="9"/>
  <c r="FQ32" i="9"/>
  <c r="FP32" i="9"/>
  <c r="FN32" i="9"/>
  <c r="FM32" i="9"/>
  <c r="FL32" i="9"/>
  <c r="FJ32" i="9"/>
  <c r="FI32" i="9"/>
  <c r="FH32" i="9"/>
  <c r="FF32" i="9"/>
  <c r="EP32" i="9"/>
  <c r="GA33" i="9" s="1"/>
  <c r="DG32" i="9"/>
  <c r="FS33" i="9" s="1"/>
  <c r="BX32" i="9"/>
  <c r="BD32" i="9"/>
  <c r="L32" i="9"/>
  <c r="EP31" i="9"/>
  <c r="GA32" i="9" s="1"/>
  <c r="DG31" i="9"/>
  <c r="FS32" i="9" s="1"/>
  <c r="BX31" i="9"/>
  <c r="CJ31" i="9" s="1"/>
  <c r="BD31" i="9"/>
  <c r="L31" i="9"/>
  <c r="FX28" i="9"/>
  <c r="FW28" i="9"/>
  <c r="FT28" i="9"/>
  <c r="FQ28" i="9"/>
  <c r="FP28" i="9"/>
  <c r="FM28" i="9"/>
  <c r="FL28" i="9"/>
  <c r="FI28" i="9"/>
  <c r="FH28" i="9"/>
  <c r="FE28" i="9"/>
  <c r="FD28" i="9"/>
  <c r="FC28" i="9"/>
  <c r="FA28" i="9"/>
  <c r="EZ28" i="9"/>
  <c r="EY28" i="9"/>
  <c r="EX28" i="9"/>
  <c r="EW28" i="9"/>
  <c r="EV28" i="9"/>
  <c r="EU28" i="9"/>
  <c r="ET28" i="9"/>
  <c r="ES28" i="9"/>
  <c r="EQ28" i="9"/>
  <c r="EO28" i="9"/>
  <c r="EN28" i="9"/>
  <c r="EM28" i="9"/>
  <c r="EL28" i="9"/>
  <c r="EK28" i="9"/>
  <c r="EJ28" i="9"/>
  <c r="EI28" i="9"/>
  <c r="EH28" i="9"/>
  <c r="EG28" i="9"/>
  <c r="EF28" i="9"/>
  <c r="EE28" i="9"/>
  <c r="ED28" i="9"/>
  <c r="EC28" i="9"/>
  <c r="EB28" i="9"/>
  <c r="EA28" i="9"/>
  <c r="DZ28" i="9"/>
  <c r="DY28" i="9"/>
  <c r="DX28" i="9"/>
  <c r="DW28" i="9"/>
  <c r="DV28" i="9"/>
  <c r="DU28" i="9"/>
  <c r="DT28" i="9"/>
  <c r="DR28" i="9"/>
  <c r="DQ28" i="9"/>
  <c r="DP28" i="9"/>
  <c r="DO28" i="9"/>
  <c r="DN28" i="9"/>
  <c r="DM28" i="9"/>
  <c r="DL28" i="9"/>
  <c r="DK28" i="9"/>
  <c r="DJ28" i="9"/>
  <c r="DH28" i="9"/>
  <c r="DF28" i="9"/>
  <c r="DE28" i="9"/>
  <c r="DD28" i="9"/>
  <c r="DC28" i="9"/>
  <c r="DB28" i="9"/>
  <c r="DA28" i="9"/>
  <c r="CZ28" i="9"/>
  <c r="CY28" i="9"/>
  <c r="CX28" i="9"/>
  <c r="CW28" i="9"/>
  <c r="CV28" i="9"/>
  <c r="CU28" i="9"/>
  <c r="CT28" i="9"/>
  <c r="CS28" i="9"/>
  <c r="CR28" i="9"/>
  <c r="CQ28" i="9"/>
  <c r="CP28" i="9"/>
  <c r="CO28" i="9"/>
  <c r="CN28" i="9"/>
  <c r="CM28" i="9"/>
  <c r="CL28" i="9"/>
  <c r="CK28" i="9"/>
  <c r="CI28" i="9"/>
  <c r="CH28" i="9"/>
  <c r="CG28" i="9"/>
  <c r="CF28" i="9"/>
  <c r="CE28" i="9"/>
  <c r="CD28" i="9"/>
  <c r="CC28" i="9"/>
  <c r="CB28" i="9"/>
  <c r="CA28" i="9"/>
  <c r="BZ28" i="9"/>
  <c r="BY28" i="9"/>
  <c r="BW28" i="9"/>
  <c r="BV28" i="9"/>
  <c r="BU28" i="9"/>
  <c r="BT28" i="9"/>
  <c r="BS28" i="9"/>
  <c r="BR28" i="9"/>
  <c r="BQ28" i="9"/>
  <c r="BP28" i="9"/>
  <c r="BO28" i="9"/>
  <c r="BN28" i="9"/>
  <c r="BM28" i="9"/>
  <c r="BL28" i="9"/>
  <c r="BK28" i="9"/>
  <c r="BJ28" i="9"/>
  <c r="BI28" i="9"/>
  <c r="BH28" i="9"/>
  <c r="BG28" i="9"/>
  <c r="BF28" i="9"/>
  <c r="BE28" i="9"/>
  <c r="BA28" i="9"/>
  <c r="AY28" i="9"/>
  <c r="AX28" i="9"/>
  <c r="AU28" i="9"/>
  <c r="AB28" i="9"/>
  <c r="AA28" i="9"/>
  <c r="Y28" i="9"/>
  <c r="X28" i="9"/>
  <c r="W28" i="9"/>
  <c r="U28" i="9"/>
  <c r="T28" i="9"/>
  <c r="S28" i="9"/>
  <c r="R28" i="9"/>
  <c r="Q28" i="9"/>
  <c r="P28" i="9"/>
  <c r="O28" i="9"/>
  <c r="N28" i="9"/>
  <c r="M28" i="9"/>
  <c r="GB27" i="9"/>
  <c r="GA27" i="9"/>
  <c r="FV27" i="9"/>
  <c r="FY27" i="9" s="1"/>
  <c r="FK27" i="9"/>
  <c r="FN27" i="9" s="1"/>
  <c r="FF27" i="9"/>
  <c r="EP27" i="9"/>
  <c r="FW35" i="9" s="1"/>
  <c r="DG27" i="9"/>
  <c r="FK35" i="9" s="1"/>
  <c r="BX27" i="9"/>
  <c r="FG35" i="9" s="1"/>
  <c r="BD27" i="9"/>
  <c r="AW27" i="9"/>
  <c r="FS27" i="9" s="1"/>
  <c r="AV27" i="9"/>
  <c r="FO27" i="9" s="1"/>
  <c r="FR27" i="9" s="1"/>
  <c r="AS27" i="9"/>
  <c r="AQ27" i="9"/>
  <c r="AP27" i="9"/>
  <c r="AO27" i="9"/>
  <c r="AM27" i="9"/>
  <c r="AL27" i="9"/>
  <c r="AK27" i="9"/>
  <c r="AJ27" i="9"/>
  <c r="AI27" i="9"/>
  <c r="AG27" i="9"/>
  <c r="AE27" i="9"/>
  <c r="AD27" i="9"/>
  <c r="AC27" i="9"/>
  <c r="Z27" i="9"/>
  <c r="L27" i="9"/>
  <c r="B27" i="9" a="1"/>
  <c r="B27" i="9" s="1"/>
  <c r="GB26" i="9"/>
  <c r="GA26" i="9"/>
  <c r="FV26" i="9"/>
  <c r="FY26" i="9" s="1"/>
  <c r="FK26" i="9"/>
  <c r="FN26" i="9" s="1"/>
  <c r="FF26" i="9"/>
  <c r="EP26" i="9"/>
  <c r="FW34" i="9" s="1"/>
  <c r="DG26" i="9"/>
  <c r="FK34" i="9" s="1"/>
  <c r="BX26" i="9"/>
  <c r="FG34" i="9" s="1"/>
  <c r="BD26" i="9"/>
  <c r="AW26" i="9"/>
  <c r="FS26" i="9" s="1"/>
  <c r="FU26" i="9" s="1"/>
  <c r="AV26" i="9"/>
  <c r="FO26" i="9" s="1"/>
  <c r="FR26" i="9" s="1"/>
  <c r="AS26" i="9"/>
  <c r="AQ26" i="9"/>
  <c r="AP26" i="9"/>
  <c r="AO26" i="9"/>
  <c r="AM26" i="9"/>
  <c r="AL26" i="9"/>
  <c r="AK26" i="9"/>
  <c r="AJ26" i="9"/>
  <c r="AI26" i="9"/>
  <c r="AH26" i="9"/>
  <c r="AG26" i="9"/>
  <c r="AE26" i="9"/>
  <c r="AD26" i="9"/>
  <c r="AC26" i="9"/>
  <c r="Z26" i="9"/>
  <c r="L26" i="9"/>
  <c r="B26" i="9" a="1"/>
  <c r="B26" i="9" s="1"/>
  <c r="GB25" i="9"/>
  <c r="GA25" i="9"/>
  <c r="FV25" i="9"/>
  <c r="FK25" i="9"/>
  <c r="FN25" i="9" s="1"/>
  <c r="FF25" i="9"/>
  <c r="EP25" i="9"/>
  <c r="FB25" i="9" s="1"/>
  <c r="DG25" i="9"/>
  <c r="FK33" i="9" s="1"/>
  <c r="BX25" i="9"/>
  <c r="CJ25" i="9" s="1"/>
  <c r="BD25" i="9"/>
  <c r="AW25" i="9"/>
  <c r="FS25" i="9" s="1"/>
  <c r="FU25" i="9" s="1"/>
  <c r="AV25" i="9"/>
  <c r="FO25" i="9" s="1"/>
  <c r="FR25" i="9" s="1"/>
  <c r="AS25" i="9"/>
  <c r="AQ25" i="9"/>
  <c r="AP25" i="9"/>
  <c r="AO25" i="9"/>
  <c r="AM25" i="9"/>
  <c r="AL25" i="9"/>
  <c r="AK25" i="9"/>
  <c r="AJ25" i="9"/>
  <c r="AI25" i="9"/>
  <c r="AH25" i="9"/>
  <c r="AG25" i="9"/>
  <c r="AE25" i="9"/>
  <c r="AD25" i="9"/>
  <c r="AC25" i="9"/>
  <c r="Z25" i="9"/>
  <c r="L25" i="9"/>
  <c r="B25" i="9" a="1"/>
  <c r="B25" i="9" s="1"/>
  <c r="GB24" i="9"/>
  <c r="GA24" i="9"/>
  <c r="FV24" i="9"/>
  <c r="FK24" i="9"/>
  <c r="FF24" i="9"/>
  <c r="EP24" i="9"/>
  <c r="FB24" i="9" s="1"/>
  <c r="DG24" i="9"/>
  <c r="FK32" i="9" s="1"/>
  <c r="BX24" i="9"/>
  <c r="CJ24" i="9" s="1"/>
  <c r="BD24" i="9"/>
  <c r="AW24" i="9"/>
  <c r="AV24" i="9"/>
  <c r="FO24" i="9" s="1"/>
  <c r="AS24" i="9"/>
  <c r="AQ24" i="9"/>
  <c r="AP24" i="9"/>
  <c r="AO24" i="9"/>
  <c r="AM24" i="9"/>
  <c r="AL24" i="9"/>
  <c r="AK24" i="9"/>
  <c r="AJ24" i="9"/>
  <c r="AI24" i="9"/>
  <c r="AH24" i="9"/>
  <c r="AG24" i="9"/>
  <c r="AE24" i="9"/>
  <c r="AD24" i="9"/>
  <c r="AC24" i="9"/>
  <c r="Z24" i="9"/>
  <c r="L24" i="9"/>
  <c r="I24" i="9" a="1"/>
  <c r="I24" i="9" s="1"/>
  <c r="H24" i="9" a="1"/>
  <c r="H24" i="9" s="1"/>
  <c r="B24" i="9" a="1"/>
  <c r="B24" i="9" s="1"/>
  <c r="GD23" i="9"/>
  <c r="I23" i="9" a="1"/>
  <c r="I23" i="9" s="1"/>
  <c r="H23" i="9" a="1"/>
  <c r="H23" i="9" s="1"/>
  <c r="B23" i="9" a="1"/>
  <c r="B23" i="9" s="1"/>
  <c r="GD22" i="9"/>
  <c r="I22" i="9" a="1"/>
  <c r="I22" i="9" s="1"/>
  <c r="H22" i="9" a="1"/>
  <c r="H22" i="9" s="1"/>
  <c r="B22" i="9" a="1"/>
  <c r="B22" i="9" s="1"/>
  <c r="B9" i="9" a="1"/>
  <c r="B9" i="9" s="1"/>
  <c r="I9" i="9" s="1" a="1"/>
  <c r="I9" i="9" s="1"/>
  <c r="H6" i="9" a="1"/>
  <c r="H6" i="9" s="1"/>
  <c r="E75" i="18"/>
  <c r="K76" i="18"/>
  <c r="C75" i="18"/>
  <c r="D75" i="18"/>
  <c r="D74" i="18"/>
  <c r="G65" i="18"/>
  <c r="G87" i="18" s="1"/>
  <c r="H65" i="18"/>
  <c r="H87" i="18" s="1"/>
  <c r="I65" i="18"/>
  <c r="I87" i="18" s="1"/>
  <c r="J65" i="18"/>
  <c r="J87" i="18" s="1"/>
  <c r="K65" i="18"/>
  <c r="K87" i="18" s="1"/>
  <c r="O65" i="18"/>
  <c r="O87" i="18" s="1"/>
  <c r="P65" i="18"/>
  <c r="P87" i="18" s="1"/>
  <c r="Q65" i="18"/>
  <c r="Q87" i="18" s="1"/>
  <c r="R65" i="18"/>
  <c r="R87" i="18" s="1"/>
  <c r="S65" i="18"/>
  <c r="S87" i="18" s="1"/>
  <c r="T65" i="18"/>
  <c r="T87" i="18" s="1"/>
  <c r="U65" i="18"/>
  <c r="U87" i="18" s="1"/>
  <c r="X65" i="18"/>
  <c r="X87" i="18" s="1"/>
  <c r="Y65" i="18"/>
  <c r="Y87" i="18" s="1"/>
  <c r="Z65" i="18"/>
  <c r="Z87" i="18" s="1"/>
  <c r="AA65" i="18"/>
  <c r="AA87" i="18" s="1"/>
  <c r="AB65" i="18"/>
  <c r="AB87" i="18" s="1"/>
  <c r="AC65" i="18"/>
  <c r="AC87" i="18" s="1"/>
  <c r="L15" i="19" s="1"/>
  <c r="AD65" i="18"/>
  <c r="AD87" i="18" s="1"/>
  <c r="AF65" i="18"/>
  <c r="AF87" i="18" s="1"/>
  <c r="AG65" i="18"/>
  <c r="AG87" i="18" s="1"/>
  <c r="AH65" i="18"/>
  <c r="AH87" i="18" s="1"/>
  <c r="AI65" i="18"/>
  <c r="AI87" i="18" s="1"/>
  <c r="AJ65" i="18"/>
  <c r="AJ87" i="18" s="1"/>
  <c r="AK65" i="18"/>
  <c r="AK87" i="18" s="1"/>
  <c r="AL65" i="18"/>
  <c r="AL87" i="18" s="1"/>
  <c r="AM65" i="18"/>
  <c r="AM87" i="18" s="1"/>
  <c r="AO65" i="18"/>
  <c r="AO87" i="18" s="1"/>
  <c r="AP65" i="18"/>
  <c r="AP87" i="18" s="1"/>
  <c r="AR65" i="18"/>
  <c r="AR87" i="18" s="1"/>
  <c r="AS65" i="18"/>
  <c r="AS87" i="18" s="1"/>
  <c r="AU65" i="18"/>
  <c r="AU87" i="18" s="1"/>
  <c r="AV65" i="18"/>
  <c r="AV87" i="18" s="1"/>
  <c r="AW65" i="18"/>
  <c r="AW87" i="18" s="1"/>
  <c r="AY65" i="18"/>
  <c r="AY87" i="18" s="1"/>
  <c r="AZ65" i="18"/>
  <c r="AZ87" i="18" s="1"/>
  <c r="BA65" i="18"/>
  <c r="BA87" i="18" s="1"/>
  <c r="BB65" i="18"/>
  <c r="BB87" i="18" s="1"/>
  <c r="BC65" i="18"/>
  <c r="BC87" i="18" s="1"/>
  <c r="BD65" i="18"/>
  <c r="BD87" i="18" s="1"/>
  <c r="BE65" i="18"/>
  <c r="BE87" i="18" s="1"/>
  <c r="BG65" i="18"/>
  <c r="BG87" i="18" s="1"/>
  <c r="BH65" i="18"/>
  <c r="BH87" i="18" s="1"/>
  <c r="BI65" i="18"/>
  <c r="BI87" i="18" s="1"/>
  <c r="BJ65" i="18"/>
  <c r="BJ87" i="18" s="1"/>
  <c r="BK65" i="18"/>
  <c r="BK87" i="18" s="1"/>
  <c r="BL65" i="18"/>
  <c r="BL87" i="18" s="1"/>
  <c r="BN65" i="18"/>
  <c r="BN87" i="18" s="1"/>
  <c r="BO65" i="18"/>
  <c r="BO87" i="18" s="1"/>
  <c r="BP65" i="18"/>
  <c r="BP87" i="18" s="1"/>
  <c r="BQ65" i="18"/>
  <c r="BQ87" i="18" s="1"/>
  <c r="BR65" i="18"/>
  <c r="BR87" i="18" s="1"/>
  <c r="BS65" i="18"/>
  <c r="BS87" i="18" s="1"/>
  <c r="BU65" i="18"/>
  <c r="BU87" i="18" s="1"/>
  <c r="BV65" i="18"/>
  <c r="BV87" i="18" s="1"/>
  <c r="BW65" i="18"/>
  <c r="BW87" i="18" s="1"/>
  <c r="BX65" i="18"/>
  <c r="BX87" i="18" s="1"/>
  <c r="BY65" i="18"/>
  <c r="BY87" i="18" s="1"/>
  <c r="BZ65" i="18"/>
  <c r="BZ87" i="18" s="1"/>
  <c r="CB65" i="18"/>
  <c r="CB87" i="18" s="1"/>
  <c r="CC65" i="18"/>
  <c r="CC87" i="18" s="1"/>
  <c r="CD65" i="18"/>
  <c r="CD87" i="18" s="1"/>
  <c r="CE65" i="18"/>
  <c r="CE87" i="18" s="1"/>
  <c r="CF65" i="18"/>
  <c r="CF87" i="18" s="1"/>
  <c r="CG65" i="18"/>
  <c r="CG87" i="18" s="1"/>
  <c r="F65" i="18"/>
  <c r="F87" i="18" s="1"/>
  <c r="F58" i="18"/>
  <c r="F86" i="18" s="1"/>
  <c r="F52" i="18"/>
  <c r="F85" i="18" s="1"/>
  <c r="L62" i="18"/>
  <c r="N62" i="18"/>
  <c r="W62" i="18"/>
  <c r="AE62" i="18"/>
  <c r="AN62" i="18"/>
  <c r="AQ62" i="18"/>
  <c r="AT62" i="18"/>
  <c r="AX62" i="18"/>
  <c r="BF62" i="18"/>
  <c r="BM62" i="18"/>
  <c r="BT62" i="18"/>
  <c r="CA62" i="18"/>
  <c r="CI62" i="18"/>
  <c r="CJ62" i="18"/>
  <c r="CK62" i="18"/>
  <c r="CM62" i="18"/>
  <c r="CN62" i="18"/>
  <c r="CO62" i="18"/>
  <c r="E144" i="3"/>
  <c r="G25" i="18"/>
  <c r="G81" i="18" s="1"/>
  <c r="I31" i="18"/>
  <c r="I82" i="18" s="1"/>
  <c r="CB38" i="18"/>
  <c r="CB83" i="18" s="1"/>
  <c r="CC38" i="18"/>
  <c r="CC83" i="18" s="1"/>
  <c r="CD38" i="18"/>
  <c r="CD83" i="18" s="1"/>
  <c r="CE38" i="18"/>
  <c r="CE83" i="18" s="1"/>
  <c r="CF38" i="18"/>
  <c r="CF83" i="18" s="1"/>
  <c r="CG38" i="18"/>
  <c r="CG83" i="18" s="1"/>
  <c r="F46" i="18"/>
  <c r="F84" i="18" s="1"/>
  <c r="L43" i="18"/>
  <c r="N43" i="18"/>
  <c r="W43" i="18"/>
  <c r="AE43" i="18"/>
  <c r="AN43" i="18"/>
  <c r="AQ43" i="18"/>
  <c r="AT43" i="18"/>
  <c r="AX43" i="18"/>
  <c r="BF43" i="18"/>
  <c r="BM43" i="18"/>
  <c r="BT43" i="18"/>
  <c r="CA43" i="18"/>
  <c r="CI43" i="18"/>
  <c r="CJ43" i="18"/>
  <c r="CK43" i="18"/>
  <c r="CL43" i="18"/>
  <c r="CM43" i="18"/>
  <c r="CN43" i="18"/>
  <c r="CO43" i="18"/>
  <c r="L34" i="18"/>
  <c r="N34" i="18"/>
  <c r="W34" i="18"/>
  <c r="AE34" i="18"/>
  <c r="AN34" i="18"/>
  <c r="AQ34" i="18"/>
  <c r="AT34" i="18"/>
  <c r="AX34" i="18"/>
  <c r="BF34" i="18"/>
  <c r="BM34" i="18"/>
  <c r="BT34" i="18"/>
  <c r="CA34" i="18"/>
  <c r="CI34" i="18"/>
  <c r="CJ34" i="18"/>
  <c r="CK34" i="18"/>
  <c r="CL34" i="18"/>
  <c r="CM34" i="18"/>
  <c r="CN34" i="18"/>
  <c r="CO34" i="18"/>
  <c r="Q116" i="3"/>
  <c r="Q117" i="3"/>
  <c r="Q118" i="3"/>
  <c r="Q119" i="3"/>
  <c r="Q120" i="3"/>
  <c r="Q121" i="3"/>
  <c r="Q122" i="3"/>
  <c r="Q123" i="3"/>
  <c r="Q124" i="3"/>
  <c r="Q125" i="3"/>
  <c r="Q126" i="3"/>
  <c r="Q127" i="3"/>
  <c r="Q128" i="3"/>
  <c r="Q129" i="3"/>
  <c r="Q130" i="3"/>
  <c r="Q131" i="3"/>
  <c r="Q132" i="3"/>
  <c r="Q133" i="3"/>
  <c r="Q134" i="3"/>
  <c r="Q135" i="3"/>
  <c r="Q136" i="3"/>
  <c r="Q137" i="3"/>
  <c r="Q138" i="3"/>
  <c r="Q139" i="3"/>
  <c r="E156" i="3"/>
  <c r="E157" i="3"/>
  <c r="E116" i="3"/>
  <c r="E117" i="3"/>
  <c r="E118" i="3"/>
  <c r="E119" i="3"/>
  <c r="E120" i="3"/>
  <c r="E121" i="3"/>
  <c r="E122" i="3"/>
  <c r="E123" i="3"/>
  <c r="E124" i="3"/>
  <c r="E125" i="3"/>
  <c r="E126" i="3"/>
  <c r="E127" i="3"/>
  <c r="E128" i="3"/>
  <c r="E129" i="3"/>
  <c r="E130" i="3"/>
  <c r="E131" i="3"/>
  <c r="E132" i="3"/>
  <c r="E133" i="3"/>
  <c r="E134" i="3"/>
  <c r="E135" i="3"/>
  <c r="E136" i="3"/>
  <c r="E137" i="3"/>
  <c r="E138" i="3"/>
  <c r="E139" i="3"/>
  <c r="E140" i="3"/>
  <c r="E141" i="3"/>
  <c r="E142" i="3"/>
  <c r="E143" i="3"/>
  <c r="E145" i="3"/>
  <c r="E146" i="3"/>
  <c r="E147" i="3"/>
  <c r="E148" i="3"/>
  <c r="E149" i="3"/>
  <c r="E150" i="3"/>
  <c r="E151" i="3"/>
  <c r="E152" i="3"/>
  <c r="E153" i="3"/>
  <c r="E154" i="3"/>
  <c r="E155" i="3"/>
  <c r="E115" i="3"/>
  <c r="C124" i="3"/>
  <c r="C123" i="3"/>
  <c r="P70" i="3"/>
  <c r="P68" i="3"/>
  <c r="P65" i="3"/>
  <c r="P64" i="3"/>
  <c r="B11" i="9" a="1"/>
  <c r="B11" i="9" s="1"/>
  <c r="DX13" i="9" s="1"/>
  <c r="B10" i="9" a="1"/>
  <c r="B10" i="9" s="1"/>
  <c r="DX6" i="9" s="1"/>
  <c r="L18" i="9"/>
  <c r="L17" i="9"/>
  <c r="L16" i="9"/>
  <c r="L15" i="9"/>
  <c r="AW9" i="9"/>
  <c r="AW10" i="9"/>
  <c r="AW11" i="9"/>
  <c r="AW8" i="9"/>
  <c r="AV9" i="9"/>
  <c r="AV10" i="9"/>
  <c r="AV11" i="9"/>
  <c r="AV8" i="9"/>
  <c r="AS9" i="9"/>
  <c r="AS10" i="9"/>
  <c r="AS11" i="9"/>
  <c r="AS8" i="9"/>
  <c r="AQ9" i="9"/>
  <c r="AQ10" i="9"/>
  <c r="AQ11" i="9"/>
  <c r="AQ8" i="9"/>
  <c r="AP9" i="9"/>
  <c r="AP10" i="9"/>
  <c r="AP11" i="9"/>
  <c r="AP8" i="9"/>
  <c r="AO9" i="9"/>
  <c r="AO10" i="9"/>
  <c r="AO11" i="9"/>
  <c r="AO8" i="9"/>
  <c r="AM9" i="9"/>
  <c r="AM10" i="9"/>
  <c r="AM11" i="9"/>
  <c r="AM8" i="9"/>
  <c r="AL9" i="9"/>
  <c r="AL10" i="9"/>
  <c r="AL11" i="9"/>
  <c r="AL8" i="9"/>
  <c r="AK9" i="9"/>
  <c r="AK10" i="9"/>
  <c r="AK11" i="9"/>
  <c r="AK8" i="9"/>
  <c r="AJ9" i="9"/>
  <c r="AJ10" i="9"/>
  <c r="AJ11" i="9"/>
  <c r="AJ8" i="9"/>
  <c r="AI8" i="9"/>
  <c r="AI9" i="9"/>
  <c r="AI10" i="9"/>
  <c r="AI11" i="9"/>
  <c r="AH9" i="9"/>
  <c r="AH10" i="9"/>
  <c r="AH8" i="9"/>
  <c r="AG9" i="9"/>
  <c r="AG10" i="9"/>
  <c r="AG11" i="9"/>
  <c r="AG8" i="9"/>
  <c r="AE9" i="9"/>
  <c r="AE10" i="9"/>
  <c r="AE11" i="9"/>
  <c r="AE8" i="9"/>
  <c r="AC10" i="9"/>
  <c r="AC9" i="9"/>
  <c r="AC11" i="9"/>
  <c r="AC8" i="9"/>
  <c r="AD9" i="9"/>
  <c r="AD10" i="9"/>
  <c r="AD11" i="9"/>
  <c r="AD8" i="9"/>
  <c r="FV16" i="9"/>
  <c r="FU17" i="9"/>
  <c r="FU16" i="9"/>
  <c r="FT16" i="9"/>
  <c r="FR16" i="9"/>
  <c r="FQ16" i="9"/>
  <c r="FP16" i="9"/>
  <c r="FN19" i="9"/>
  <c r="FN18" i="9"/>
  <c r="FN17" i="9"/>
  <c r="FN16" i="9"/>
  <c r="FM19" i="9"/>
  <c r="FM18" i="9"/>
  <c r="FM17" i="9"/>
  <c r="FM16" i="9"/>
  <c r="FL19" i="9"/>
  <c r="FL18" i="9"/>
  <c r="FL17" i="9"/>
  <c r="FL16" i="9"/>
  <c r="FJ16" i="9"/>
  <c r="FI16" i="9"/>
  <c r="FH16" i="9"/>
  <c r="BD18" i="9"/>
  <c r="BD17" i="9"/>
  <c r="BD16" i="9"/>
  <c r="BD15" i="9"/>
  <c r="FF11" i="9"/>
  <c r="FF10" i="9"/>
  <c r="FF9" i="9"/>
  <c r="FF8" i="9"/>
  <c r="BD11" i="9"/>
  <c r="BD10" i="9"/>
  <c r="BD9" i="9"/>
  <c r="BD8" i="9"/>
  <c r="L11" i="9"/>
  <c r="L10" i="9"/>
  <c r="L9" i="9"/>
  <c r="L8" i="9"/>
  <c r="B497" i="28"/>
  <c r="B492" i="28"/>
  <c r="D17" i="6"/>
  <c r="D13" i="6"/>
  <c r="D14" i="6"/>
  <c r="D15" i="6"/>
  <c r="D16" i="6"/>
  <c r="D10" i="6"/>
  <c r="D11" i="6"/>
  <c r="D12" i="6"/>
  <c r="B17" i="6"/>
  <c r="B13" i="6"/>
  <c r="B14" i="6"/>
  <c r="B15" i="6"/>
  <c r="B16" i="6"/>
  <c r="B10" i="6"/>
  <c r="B11" i="6"/>
  <c r="B12" i="6"/>
  <c r="AW492" i="28"/>
  <c r="CC492" i="28"/>
  <c r="AW494" i="28"/>
  <c r="CC494" i="28"/>
  <c r="AW495" i="28"/>
  <c r="CC495" i="28"/>
  <c r="AW496" i="28"/>
  <c r="CC496" i="28"/>
  <c r="AW497" i="28"/>
  <c r="CC497" i="28"/>
  <c r="AW499" i="28"/>
  <c r="CC499" i="28"/>
  <c r="AW500" i="28"/>
  <c r="CC500" i="28"/>
  <c r="AW501" i="28"/>
  <c r="CC501" i="28"/>
  <c r="AW502" i="28"/>
  <c r="CC502" i="28"/>
  <c r="AW503" i="28"/>
  <c r="CC503" i="28"/>
  <c r="AW504" i="28"/>
  <c r="CC504" i="28"/>
  <c r="AW505" i="28"/>
  <c r="CC505" i="28"/>
  <c r="AW506" i="28"/>
  <c r="CC506" i="28"/>
  <c r="AW507" i="28"/>
  <c r="CC507" i="28"/>
  <c r="AW508" i="28"/>
  <c r="CC508" i="28"/>
  <c r="AW509" i="28"/>
  <c r="CC509" i="28"/>
  <c r="AW510" i="28"/>
  <c r="CC510" i="28"/>
  <c r="AW511" i="28"/>
  <c r="CC511" i="28"/>
  <c r="AW512" i="28"/>
  <c r="CC512" i="28"/>
  <c r="AW513" i="28"/>
  <c r="CC513" i="28"/>
  <c r="AW514" i="28"/>
  <c r="CC514" i="28"/>
  <c r="AW515" i="28"/>
  <c r="CC515" i="28"/>
  <c r="E515" i="28"/>
  <c r="E514" i="28"/>
  <c r="E513" i="28"/>
  <c r="E512" i="28"/>
  <c r="E511" i="28"/>
  <c r="E510" i="28"/>
  <c r="E509" i="28"/>
  <c r="E508" i="28"/>
  <c r="E507" i="28"/>
  <c r="E506" i="28"/>
  <c r="E505" i="28"/>
  <c r="E504" i="28"/>
  <c r="E503" i="28"/>
  <c r="E502" i="28"/>
  <c r="E501" i="28"/>
  <c r="E500" i="28"/>
  <c r="E499" i="28"/>
  <c r="E497" i="28"/>
  <c r="E496" i="28"/>
  <c r="E495" i="28"/>
  <c r="E494" i="28"/>
  <c r="E492" i="28"/>
  <c r="Z252" i="9" l="1"/>
  <c r="C119" i="3"/>
  <c r="C115" i="3"/>
  <c r="C117" i="3"/>
  <c r="C121" i="3"/>
  <c r="C120" i="3"/>
  <c r="C116" i="3"/>
  <c r="C118" i="3"/>
  <c r="C122" i="3"/>
  <c r="D202" i="15" a="1"/>
  <c r="D202" i="15" s="1"/>
  <c r="AE212" i="15" s="1"/>
  <c r="D94" i="15" a="1"/>
  <c r="D94" i="15" s="1"/>
  <c r="AE104" i="15" s="1"/>
  <c r="D13" i="15" a="1"/>
  <c r="D13" i="15" s="1"/>
  <c r="AE23" i="15" s="1"/>
  <c r="D67" i="15" a="1"/>
  <c r="D67" i="15" s="1"/>
  <c r="AE77" i="15" s="1"/>
  <c r="D40" i="15" a="1"/>
  <c r="D40" i="15" s="1"/>
  <c r="AE50" i="15" s="1"/>
  <c r="D121" i="15" a="1"/>
  <c r="D121" i="15" s="1"/>
  <c r="D201" i="15" a="1"/>
  <c r="D201" i="15" s="1"/>
  <c r="C212" i="15" s="1"/>
  <c r="D175" i="15" a="1"/>
  <c r="D175" i="15" s="1"/>
  <c r="AE185" i="15" s="1"/>
  <c r="D199" i="15" a="1"/>
  <c r="D199" i="15" s="1"/>
  <c r="C207" i="15" s="1"/>
  <c r="D200" i="15" a="1"/>
  <c r="D200" i="15" s="1"/>
  <c r="AE207" i="15" s="1"/>
  <c r="D146" i="15" a="1"/>
  <c r="D146" i="15" s="1"/>
  <c r="AE153" i="15" s="1"/>
  <c r="D118" i="15" a="1"/>
  <c r="D118" i="15" s="1"/>
  <c r="D93" i="15" a="1"/>
  <c r="D93" i="15" s="1"/>
  <c r="C104" i="15" s="1"/>
  <c r="D66" i="15" a="1"/>
  <c r="D66" i="15" s="1"/>
  <c r="C77" i="15" s="1"/>
  <c r="D64" i="15" a="1"/>
  <c r="D64" i="15" s="1"/>
  <c r="C72" i="15" s="1"/>
  <c r="D37" i="15" a="1"/>
  <c r="D37" i="15" s="1"/>
  <c r="C45" i="15" s="1"/>
  <c r="D120" i="15" a="1"/>
  <c r="D120" i="15" s="1"/>
  <c r="D172" i="15" a="1"/>
  <c r="D172" i="15" s="1"/>
  <c r="C180" i="15" s="1"/>
  <c r="D119" i="15" a="1"/>
  <c r="D119" i="15" s="1"/>
  <c r="D65" i="15" a="1"/>
  <c r="D65" i="15" s="1"/>
  <c r="AE72" i="15" s="1"/>
  <c r="D38" i="15" a="1"/>
  <c r="D38" i="15" s="1"/>
  <c r="AE45" i="15" s="1"/>
  <c r="D147" i="15" a="1"/>
  <c r="D147" i="15" s="1"/>
  <c r="C158" i="15" s="1"/>
  <c r="D174" i="15" a="1"/>
  <c r="D174" i="15" s="1"/>
  <c r="C185" i="15" s="1"/>
  <c r="D148" i="15" a="1"/>
  <c r="D148" i="15" s="1"/>
  <c r="AE158" i="15" s="1"/>
  <c r="D91" i="15" a="1"/>
  <c r="D91" i="15" s="1"/>
  <c r="C99" i="15" s="1"/>
  <c r="D173" i="15" a="1"/>
  <c r="D173" i="15" s="1"/>
  <c r="AE180" i="15" s="1"/>
  <c r="D145" i="15" a="1"/>
  <c r="D145" i="15" s="1"/>
  <c r="C153" i="15" s="1"/>
  <c r="D92" i="15" a="1"/>
  <c r="D92" i="15" s="1"/>
  <c r="AE99" i="15" s="1"/>
  <c r="D39" i="15" a="1"/>
  <c r="D39" i="15" s="1"/>
  <c r="C50" i="15" s="1"/>
  <c r="D10" i="15" a="1"/>
  <c r="D10" i="15" s="1"/>
  <c r="D11" i="15" a="1"/>
  <c r="D11" i="15" s="1"/>
  <c r="D12" i="15" a="1"/>
  <c r="D12" i="15" s="1"/>
  <c r="B21" i="26" a="1"/>
  <c r="B21" i="26" s="1"/>
  <c r="B36" i="26" s="1"/>
  <c r="B15" i="26" a="1"/>
  <c r="B15" i="26" s="1"/>
  <c r="B33" i="26" s="1"/>
  <c r="B20" i="26" a="1"/>
  <c r="B20" i="26" s="1"/>
  <c r="B35" i="26" s="1"/>
  <c r="B14" i="26" a="1"/>
  <c r="B14" i="26" s="1"/>
  <c r="B32" i="26" s="1"/>
  <c r="B16" i="26" a="1"/>
  <c r="B16" i="26" s="1"/>
  <c r="B19" i="26" a="1"/>
  <c r="B19" i="26" s="1"/>
  <c r="B34" i="26" s="1"/>
  <c r="B13" i="26" a="1"/>
  <c r="B13" i="26" s="1"/>
  <c r="B31" i="26" s="1"/>
  <c r="AC332" i="9"/>
  <c r="AH28" i="9"/>
  <c r="V15" i="19"/>
  <c r="G15" i="19"/>
  <c r="Y15" i="19"/>
  <c r="W15" i="19"/>
  <c r="X15" i="19"/>
  <c r="H15" i="19"/>
  <c r="FO113" i="9"/>
  <c r="CJ112" i="9"/>
  <c r="FO114" i="9"/>
  <c r="CJ113" i="9"/>
  <c r="FO115" i="9"/>
  <c r="CJ114" i="9"/>
  <c r="FO145" i="9"/>
  <c r="CJ144" i="9"/>
  <c r="FO146" i="9"/>
  <c r="CJ145" i="9"/>
  <c r="FO147" i="9"/>
  <c r="CJ146" i="9"/>
  <c r="FO178" i="9"/>
  <c r="CJ177" i="9"/>
  <c r="FO179" i="9"/>
  <c r="CJ178" i="9"/>
  <c r="FO209" i="9"/>
  <c r="CJ208" i="9"/>
  <c r="FO210" i="9"/>
  <c r="CJ209" i="9"/>
  <c r="FO211" i="9"/>
  <c r="CJ210" i="9"/>
  <c r="FO243" i="9"/>
  <c r="CJ242" i="9"/>
  <c r="CJ243" i="9" s="1"/>
  <c r="FO274" i="9"/>
  <c r="CJ273" i="9"/>
  <c r="FO275" i="9"/>
  <c r="CJ274" i="9"/>
  <c r="FO305" i="9"/>
  <c r="CJ304" i="9"/>
  <c r="FO306" i="9"/>
  <c r="CJ305" i="9"/>
  <c r="FO307" i="9"/>
  <c r="CJ306" i="9"/>
  <c r="FO337" i="9"/>
  <c r="CJ336" i="9"/>
  <c r="FO339" i="9"/>
  <c r="CJ338" i="9"/>
  <c r="FO369" i="9"/>
  <c r="CJ368" i="9"/>
  <c r="FO370" i="9"/>
  <c r="CJ369" i="9"/>
  <c r="FO371" i="9"/>
  <c r="CJ370" i="9"/>
  <c r="FO81" i="9"/>
  <c r="CJ80" i="9"/>
  <c r="FO82" i="9"/>
  <c r="CJ81" i="9"/>
  <c r="FO83" i="9"/>
  <c r="CJ82" i="9"/>
  <c r="FO96" i="9"/>
  <c r="CJ95" i="9"/>
  <c r="FO128" i="9"/>
  <c r="CJ127" i="9"/>
  <c r="FO224" i="9"/>
  <c r="CJ223" i="9"/>
  <c r="FO288" i="9"/>
  <c r="CJ287" i="9"/>
  <c r="FO320" i="9"/>
  <c r="CJ319" i="9"/>
  <c r="FO352" i="9"/>
  <c r="CJ351" i="9"/>
  <c r="FO384" i="9"/>
  <c r="CJ383" i="9"/>
  <c r="FO51" i="9"/>
  <c r="CJ50" i="9"/>
  <c r="FO65" i="9"/>
  <c r="CJ64" i="9"/>
  <c r="FO161" i="9"/>
  <c r="CJ160" i="9"/>
  <c r="FO194" i="9"/>
  <c r="CJ193" i="9"/>
  <c r="FO195" i="9"/>
  <c r="CJ194" i="9"/>
  <c r="FO225" i="9"/>
  <c r="CJ224" i="9"/>
  <c r="FO226" i="9"/>
  <c r="CJ225" i="9"/>
  <c r="FO227" i="9"/>
  <c r="CJ226" i="9"/>
  <c r="FO257" i="9"/>
  <c r="CJ256" i="9"/>
  <c r="FO259" i="9"/>
  <c r="CJ258" i="9"/>
  <c r="FO289" i="9"/>
  <c r="CJ288" i="9"/>
  <c r="FO290" i="9"/>
  <c r="CJ289" i="9"/>
  <c r="FO291" i="9"/>
  <c r="CJ290" i="9"/>
  <c r="FO321" i="9"/>
  <c r="CJ320" i="9"/>
  <c r="FO322" i="9"/>
  <c r="CJ321" i="9"/>
  <c r="FO323" i="9"/>
  <c r="CJ322" i="9"/>
  <c r="FO353" i="9"/>
  <c r="CJ352" i="9"/>
  <c r="FO355" i="9"/>
  <c r="CJ354" i="9"/>
  <c r="FO386" i="9"/>
  <c r="CJ385" i="9"/>
  <c r="FO387" i="9"/>
  <c r="CJ386" i="9"/>
  <c r="FO50" i="9"/>
  <c r="CJ49" i="9"/>
  <c r="FO33" i="9"/>
  <c r="CJ32" i="9"/>
  <c r="FO34" i="9"/>
  <c r="CJ33" i="9"/>
  <c r="FO35" i="9"/>
  <c r="CJ34" i="9"/>
  <c r="FO66" i="9"/>
  <c r="CJ65" i="9"/>
  <c r="FO67" i="9"/>
  <c r="CJ66" i="9"/>
  <c r="FO97" i="9"/>
  <c r="CJ96" i="9"/>
  <c r="FO98" i="9"/>
  <c r="CJ97" i="9"/>
  <c r="FO99" i="9"/>
  <c r="CJ98" i="9"/>
  <c r="FO129" i="9"/>
  <c r="CJ128" i="9"/>
  <c r="FO130" i="9"/>
  <c r="CJ129" i="9"/>
  <c r="FO131" i="9"/>
  <c r="CJ130" i="9"/>
  <c r="FO162" i="9"/>
  <c r="CJ161" i="9"/>
  <c r="FO163" i="9"/>
  <c r="CJ162" i="9"/>
  <c r="FO48" i="9"/>
  <c r="CJ47" i="9"/>
  <c r="FO112" i="9"/>
  <c r="CJ111" i="9"/>
  <c r="FO144" i="9"/>
  <c r="CJ143" i="9"/>
  <c r="FO272" i="9"/>
  <c r="CJ271" i="9"/>
  <c r="FO304" i="9"/>
  <c r="CJ303" i="9"/>
  <c r="FO336" i="9"/>
  <c r="CJ335" i="9"/>
  <c r="FO368" i="9"/>
  <c r="CJ367" i="9"/>
  <c r="AC439" i="9"/>
  <c r="AE439" i="9"/>
  <c r="AH438" i="9"/>
  <c r="AJ438" i="9"/>
  <c r="AL438" i="9"/>
  <c r="AO438" i="9"/>
  <c r="AQ438" i="9"/>
  <c r="AV438" i="9"/>
  <c r="AI439" i="9"/>
  <c r="AL436" i="9"/>
  <c r="AQ436" i="9"/>
  <c r="AC436" i="9"/>
  <c r="AH436" i="9"/>
  <c r="AM439" i="9"/>
  <c r="AS439" i="9"/>
  <c r="AE437" i="9"/>
  <c r="AJ436" i="9"/>
  <c r="AV436" i="9"/>
  <c r="AE436" i="9"/>
  <c r="AK439" i="9"/>
  <c r="AP439" i="9"/>
  <c r="AW439" i="9"/>
  <c r="AD438" i="9"/>
  <c r="AC437" i="9"/>
  <c r="AG438" i="9"/>
  <c r="AH437" i="9"/>
  <c r="AI436" i="9"/>
  <c r="AJ437" i="9"/>
  <c r="AK437" i="9"/>
  <c r="AL437" i="9"/>
  <c r="AM437" i="9"/>
  <c r="AP437" i="9"/>
  <c r="AQ437" i="9"/>
  <c r="AS437" i="9"/>
  <c r="AV437" i="9"/>
  <c r="AW437" i="9"/>
  <c r="AG436" i="9"/>
  <c r="AJ439" i="9"/>
  <c r="AL439" i="9"/>
  <c r="AQ439" i="9"/>
  <c r="AV439" i="9"/>
  <c r="AD436" i="9"/>
  <c r="AC438" i="9"/>
  <c r="AE438" i="9"/>
  <c r="AI438" i="9"/>
  <c r="AR9" i="9"/>
  <c r="AO437" i="9"/>
  <c r="AD437" i="9"/>
  <c r="AG437" i="9"/>
  <c r="AK436" i="9"/>
  <c r="AM436" i="9"/>
  <c r="AR8" i="9"/>
  <c r="AO436" i="9"/>
  <c r="AP436" i="9"/>
  <c r="AS436" i="9"/>
  <c r="AW436" i="9"/>
  <c r="AR11" i="9"/>
  <c r="AO439" i="9"/>
  <c r="AD439" i="9"/>
  <c r="AG439" i="9"/>
  <c r="AI437" i="9"/>
  <c r="AK438" i="9"/>
  <c r="AM438" i="9"/>
  <c r="AP438" i="9"/>
  <c r="AS438" i="9"/>
  <c r="AW438" i="9"/>
  <c r="Z316" i="9"/>
  <c r="H317" i="9" s="1"/>
  <c r="DS41" i="9"/>
  <c r="AI300" i="9"/>
  <c r="AM300" i="9"/>
  <c r="DS25" i="9"/>
  <c r="FH36" i="9"/>
  <c r="GG32" i="9" s="1"/>
  <c r="FM36" i="9"/>
  <c r="GH33" i="9" s="1"/>
  <c r="FR36" i="9"/>
  <c r="GI34" i="9" s="1"/>
  <c r="FX36" i="9"/>
  <c r="Z124" i="9"/>
  <c r="H125" i="9" s="1"/>
  <c r="CH62" i="18"/>
  <c r="BD398" i="4"/>
  <c r="BP398" i="4" s="1"/>
  <c r="FV300" i="9"/>
  <c r="AJ332" i="9"/>
  <c r="AO332" i="9"/>
  <c r="BD404" i="4"/>
  <c r="BP404" i="4" s="1"/>
  <c r="V62" i="18"/>
  <c r="M62" i="18" s="1"/>
  <c r="U398" i="4"/>
  <c r="AG398" i="4" s="1"/>
  <c r="U404" i="4"/>
  <c r="AG404" i="4" s="1"/>
  <c r="BD369" i="4"/>
  <c r="BP369" i="4" s="1"/>
  <c r="BD340" i="4"/>
  <c r="BP340" i="4" s="1"/>
  <c r="BD346" i="4"/>
  <c r="BP346" i="4" s="1"/>
  <c r="BD375" i="4"/>
  <c r="BP375" i="4" s="1"/>
  <c r="U375" i="4"/>
  <c r="AG375" i="4" s="1"/>
  <c r="U369" i="4"/>
  <c r="AG369" i="4" s="1"/>
  <c r="U346" i="4"/>
  <c r="AG346" i="4" s="1"/>
  <c r="U340" i="4"/>
  <c r="AG340" i="4" s="1"/>
  <c r="U317" i="4"/>
  <c r="AG317" i="4" s="1"/>
  <c r="U311" i="4"/>
  <c r="BD311" i="4"/>
  <c r="BP311" i="4" s="1"/>
  <c r="BD317" i="4"/>
  <c r="BP317" i="4" s="1"/>
  <c r="B56" i="18" a="1"/>
  <c r="B56" i="18" s="1"/>
  <c r="B53" i="18" a="1"/>
  <c r="B53" i="18" s="1"/>
  <c r="C86" i="18" s="1"/>
  <c r="C14" i="19" s="1"/>
  <c r="B12" i="18" a="1"/>
  <c r="B12" i="18" s="1"/>
  <c r="C80" i="18" s="1"/>
  <c r="C9" i="19" s="1"/>
  <c r="F75" i="18"/>
  <c r="B62" i="18" a="1"/>
  <c r="B62" i="18" s="1"/>
  <c r="B54" i="18" a="1"/>
  <c r="B54" i="18" s="1"/>
  <c r="B34" i="18" a="1"/>
  <c r="B34" i="18" s="1"/>
  <c r="B59" i="18" a="1"/>
  <c r="B59" i="18" s="1"/>
  <c r="C87" i="18" s="1"/>
  <c r="C15" i="19" s="1"/>
  <c r="B61" i="18" a="1"/>
  <c r="B61" i="18" s="1"/>
  <c r="B13" i="18" a="1"/>
  <c r="B13" i="18" s="1"/>
  <c r="B14" i="18" a="1"/>
  <c r="B14" i="18" s="1"/>
  <c r="B20" i="18" a="1"/>
  <c r="B20" i="18" s="1"/>
  <c r="C81" i="18" s="1"/>
  <c r="C11" i="19" s="1"/>
  <c r="V43" i="18"/>
  <c r="B60" i="18" a="1"/>
  <c r="B60" i="18" s="1"/>
  <c r="AL332" i="9"/>
  <c r="AQ332" i="9"/>
  <c r="AH379" i="9"/>
  <c r="AN379" i="9" s="1"/>
  <c r="FG379" i="9" s="1"/>
  <c r="FJ379" i="9" s="1"/>
  <c r="AH299" i="9"/>
  <c r="AN299" i="9" s="1"/>
  <c r="AZ218" i="9"/>
  <c r="DS377" i="9"/>
  <c r="FB82" i="9"/>
  <c r="AJ172" i="9"/>
  <c r="CJ186" i="9"/>
  <c r="O426" i="9"/>
  <c r="S426" i="9"/>
  <c r="X426" i="9"/>
  <c r="AU426" i="9"/>
  <c r="O423" i="9"/>
  <c r="S423" i="9"/>
  <c r="X423" i="9"/>
  <c r="AU423" i="9"/>
  <c r="AR123" i="9"/>
  <c r="AR155" i="9"/>
  <c r="FB202" i="9"/>
  <c r="AK108" i="9"/>
  <c r="AF104" i="9"/>
  <c r="AR283" i="9"/>
  <c r="AP108" i="9"/>
  <c r="AR360" i="9"/>
  <c r="FV364" i="9"/>
  <c r="AR361" i="9"/>
  <c r="AR10" i="9"/>
  <c r="DS27" i="9"/>
  <c r="AJ156" i="9"/>
  <c r="AS252" i="9"/>
  <c r="AZ266" i="9"/>
  <c r="FB287" i="9"/>
  <c r="DS376" i="9"/>
  <c r="AR379" i="9"/>
  <c r="DS385" i="9"/>
  <c r="AO156" i="9"/>
  <c r="AF232" i="9"/>
  <c r="AF248" i="9"/>
  <c r="AJ252" i="9"/>
  <c r="AO252" i="9"/>
  <c r="AZ250" i="9"/>
  <c r="AR251" i="9"/>
  <c r="O427" i="9"/>
  <c r="S427" i="9"/>
  <c r="X427" i="9"/>
  <c r="AU427" i="9"/>
  <c r="AF264" i="9"/>
  <c r="AR280" i="9"/>
  <c r="AL380" i="9"/>
  <c r="AQ380" i="9"/>
  <c r="FB31" i="9"/>
  <c r="GA132" i="9"/>
  <c r="AR136" i="9"/>
  <c r="DS162" i="9"/>
  <c r="AR235" i="9"/>
  <c r="FJ244" i="9"/>
  <c r="GI240" i="9" s="1"/>
  <c r="FP244" i="9"/>
  <c r="GG242" i="9" s="1"/>
  <c r="FZ244" i="9"/>
  <c r="P427" i="9"/>
  <c r="T427" i="9"/>
  <c r="Y427" i="9"/>
  <c r="AX427" i="9"/>
  <c r="FH260" i="9"/>
  <c r="FM260" i="9"/>
  <c r="FR260" i="9"/>
  <c r="FX260" i="9"/>
  <c r="GC260" i="9"/>
  <c r="AF27" i="9"/>
  <c r="AH27" i="9"/>
  <c r="AN27" i="9" s="1"/>
  <c r="FG27" i="9" s="1"/>
  <c r="FB49" i="9"/>
  <c r="AS124" i="9"/>
  <c r="FN124" i="9"/>
  <c r="AZ170" i="9"/>
  <c r="AR201" i="9"/>
  <c r="DS201" i="9"/>
  <c r="AH203" i="9"/>
  <c r="AN203" i="9" s="1"/>
  <c r="FG203" i="9" s="1"/>
  <c r="FB368" i="9"/>
  <c r="AO172" i="9"/>
  <c r="AF43" i="9"/>
  <c r="DS57" i="9"/>
  <c r="N423" i="9"/>
  <c r="R423" i="9"/>
  <c r="W423" i="9"/>
  <c r="AB423" i="9"/>
  <c r="BA423" i="9"/>
  <c r="FB97" i="9"/>
  <c r="Z108" i="9"/>
  <c r="H109" i="9" s="1"/>
  <c r="AJ108" i="9"/>
  <c r="AO108" i="9"/>
  <c r="FB112" i="9"/>
  <c r="DS113" i="9"/>
  <c r="AF120" i="9"/>
  <c r="AJ124" i="9"/>
  <c r="AO124" i="9"/>
  <c r="AZ138" i="9"/>
  <c r="AF154" i="9"/>
  <c r="AN154" i="9"/>
  <c r="FG154" i="9" s="1"/>
  <c r="FZ154" i="9" s="1"/>
  <c r="GC154" i="9" s="1"/>
  <c r="AZ154" i="9"/>
  <c r="Z236" i="9"/>
  <c r="H237" i="9" s="1"/>
  <c r="AJ236" i="9"/>
  <c r="AO236" i="9"/>
  <c r="M427" i="9"/>
  <c r="Q427" i="9"/>
  <c r="U427" i="9"/>
  <c r="AA427" i="9"/>
  <c r="AY427" i="9"/>
  <c r="AR267" i="9"/>
  <c r="FB272" i="9"/>
  <c r="FJ276" i="9"/>
  <c r="GI272" i="9" s="1"/>
  <c r="FP276" i="9"/>
  <c r="GG274" i="9" s="1"/>
  <c r="FZ276" i="9"/>
  <c r="N428" i="9"/>
  <c r="R428" i="9"/>
  <c r="W428" i="9"/>
  <c r="AB428" i="9"/>
  <c r="BA428" i="9"/>
  <c r="AG380" i="9"/>
  <c r="AK380" i="9"/>
  <c r="AP380" i="9"/>
  <c r="AW380" i="9"/>
  <c r="DS379" i="9"/>
  <c r="AR43" i="9"/>
  <c r="AH75" i="9"/>
  <c r="AN75" i="9" s="1"/>
  <c r="FG75" i="9" s="1"/>
  <c r="FJ75" i="9" s="1"/>
  <c r="AF88" i="9"/>
  <c r="FL116" i="9"/>
  <c r="FQ116" i="9"/>
  <c r="FV116" i="9"/>
  <c r="GB116" i="9"/>
  <c r="AI140" i="9"/>
  <c r="AM140" i="9"/>
  <c r="AF138" i="9"/>
  <c r="AH139" i="9"/>
  <c r="AN139" i="9" s="1"/>
  <c r="FG139" i="9" s="1"/>
  <c r="AS156" i="9"/>
  <c r="FN156" i="9"/>
  <c r="AH155" i="9"/>
  <c r="AN155" i="9" s="1"/>
  <c r="FG155" i="9" s="1"/>
  <c r="FJ155" i="9" s="1"/>
  <c r="AH187" i="9"/>
  <c r="AN187" i="9" s="1"/>
  <c r="AF298" i="9"/>
  <c r="FH372" i="9"/>
  <c r="GG368" i="9" s="1"/>
  <c r="FM372" i="9"/>
  <c r="GH369" i="9" s="1"/>
  <c r="FR372" i="9"/>
  <c r="GI370" i="9" s="1"/>
  <c r="FX372" i="9"/>
  <c r="GC372" i="9"/>
  <c r="AF379" i="9"/>
  <c r="FL20" i="9"/>
  <c r="CJ26" i="9"/>
  <c r="GA28" i="9"/>
  <c r="AZ42" i="9"/>
  <c r="DS50" i="9"/>
  <c r="CJ74" i="9"/>
  <c r="N425" i="9"/>
  <c r="W425" i="9"/>
  <c r="BA425" i="9"/>
  <c r="DS169" i="9"/>
  <c r="AH171" i="9"/>
  <c r="AN171" i="9" s="1"/>
  <c r="FG171" i="9" s="1"/>
  <c r="FB194" i="9"/>
  <c r="AH219" i="9"/>
  <c r="AN219" i="9" s="1"/>
  <c r="FG219" i="9" s="1"/>
  <c r="FJ219" i="9" s="1"/>
  <c r="GA220" i="9"/>
  <c r="O428" i="9"/>
  <c r="S428" i="9"/>
  <c r="X428" i="9"/>
  <c r="AU428" i="9"/>
  <c r="CJ314" i="9"/>
  <c r="FB335" i="9"/>
  <c r="FB345" i="9"/>
  <c r="P429" i="9"/>
  <c r="T429" i="9"/>
  <c r="Y429" i="9"/>
  <c r="AX429" i="9"/>
  <c r="BX348" i="9"/>
  <c r="GB348" i="9"/>
  <c r="FB353" i="9"/>
  <c r="FK28" i="9"/>
  <c r="AF25" i="9"/>
  <c r="AE44" i="9"/>
  <c r="G27" i="7" s="1"/>
  <c r="DS56" i="9"/>
  <c r="DS59" i="9"/>
  <c r="FB63" i="9"/>
  <c r="FB66" i="9"/>
  <c r="AF74" i="9"/>
  <c r="AN74" i="9"/>
  <c r="FG74" i="9" s="1"/>
  <c r="FZ74" i="9" s="1"/>
  <c r="GC74" i="9" s="1"/>
  <c r="AZ74" i="9"/>
  <c r="AF75" i="9"/>
  <c r="AR75" i="9"/>
  <c r="AR91" i="9"/>
  <c r="AH107" i="9"/>
  <c r="AN107" i="9" s="1"/>
  <c r="FG107" i="9" s="1"/>
  <c r="AR107" i="9"/>
  <c r="AF123" i="9"/>
  <c r="FB128" i="9"/>
  <c r="CJ138" i="9"/>
  <c r="CJ170" i="9"/>
  <c r="DS193" i="9"/>
  <c r="DS210" i="9"/>
  <c r="AE220" i="9"/>
  <c r="G68" i="7" s="1"/>
  <c r="FV220" i="9"/>
  <c r="FH228" i="9"/>
  <c r="GG224" i="9" s="1"/>
  <c r="FM228" i="9"/>
  <c r="GH225" i="9" s="1"/>
  <c r="FR228" i="9"/>
  <c r="GI226" i="9" s="1"/>
  <c r="FX228" i="9"/>
  <c r="GC228" i="9"/>
  <c r="AF234" i="9"/>
  <c r="AF235" i="9"/>
  <c r="FH276" i="9"/>
  <c r="GG272" i="9" s="1"/>
  <c r="FM276" i="9"/>
  <c r="GH273" i="9" s="1"/>
  <c r="FR276" i="9"/>
  <c r="GI274" i="9" s="1"/>
  <c r="FX276" i="9"/>
  <c r="GC276" i="9"/>
  <c r="AI284" i="9"/>
  <c r="AM284" i="9"/>
  <c r="AH283" i="9"/>
  <c r="AN283" i="9" s="1"/>
  <c r="DS289" i="9"/>
  <c r="DS290" i="9"/>
  <c r="CJ298" i="9"/>
  <c r="P428" i="9"/>
  <c r="T428" i="9"/>
  <c r="Y428" i="9"/>
  <c r="AX428" i="9"/>
  <c r="AF312" i="9"/>
  <c r="FB322" i="9"/>
  <c r="AF344" i="9"/>
  <c r="AF346" i="9"/>
  <c r="AN346" i="9"/>
  <c r="FG346" i="9" s="1"/>
  <c r="FZ346" i="9" s="1"/>
  <c r="GC346" i="9" s="1"/>
  <c r="AF347" i="9"/>
  <c r="FB111" i="9"/>
  <c r="R425" i="9"/>
  <c r="AB425" i="9"/>
  <c r="AE28" i="9"/>
  <c r="G26" i="7" s="1"/>
  <c r="AR24" i="9"/>
  <c r="AG44" i="9"/>
  <c r="AK44" i="9"/>
  <c r="AP44" i="9"/>
  <c r="AR41" i="9"/>
  <c r="AF59" i="9"/>
  <c r="AH59" i="9"/>
  <c r="AN59" i="9" s="1"/>
  <c r="FG59" i="9" s="1"/>
  <c r="FI68" i="9"/>
  <c r="FN68" i="9"/>
  <c r="FT68" i="9"/>
  <c r="FY68" i="9"/>
  <c r="GD68" i="9"/>
  <c r="AF72" i="9"/>
  <c r="AS76" i="9"/>
  <c r="FN76" i="9"/>
  <c r="Z92" i="9"/>
  <c r="H93" i="9" s="1"/>
  <c r="AZ122" i="9"/>
  <c r="FK172" i="9"/>
  <c r="AF169" i="9"/>
  <c r="AR171" i="9"/>
  <c r="N426" i="9"/>
  <c r="R426" i="9"/>
  <c r="W426" i="9"/>
  <c r="AB426" i="9"/>
  <c r="BA426" i="9"/>
  <c r="FJ212" i="9"/>
  <c r="FP212" i="9"/>
  <c r="FZ212" i="9"/>
  <c r="N427" i="9"/>
  <c r="R427" i="9"/>
  <c r="W427" i="9"/>
  <c r="AB427" i="9"/>
  <c r="BA427" i="9"/>
  <c r="Z268" i="9"/>
  <c r="H269" i="9" s="1"/>
  <c r="FS266" i="9"/>
  <c r="FU266" i="9" s="1"/>
  <c r="AR296" i="9"/>
  <c r="AR299" i="9"/>
  <c r="AI316" i="9"/>
  <c r="AM316" i="9"/>
  <c r="AS316" i="9"/>
  <c r="AF314" i="9"/>
  <c r="AN314" i="9"/>
  <c r="FG314" i="9" s="1"/>
  <c r="FJ314" i="9" s="1"/>
  <c r="FI324" i="9"/>
  <c r="GH320" i="9" s="1"/>
  <c r="FN324" i="9"/>
  <c r="GI321" i="9" s="1"/>
  <c r="FT324" i="9"/>
  <c r="GG323" i="9" s="1"/>
  <c r="AH331" i="9"/>
  <c r="AN331" i="9" s="1"/>
  <c r="FG331" i="9" s="1"/>
  <c r="DS337" i="9"/>
  <c r="FI356" i="9"/>
  <c r="FN356" i="9"/>
  <c r="FT356" i="9"/>
  <c r="AI364" i="9"/>
  <c r="AM364" i="9"/>
  <c r="FB361" i="9"/>
  <c r="GA364" i="9"/>
  <c r="AD156" i="9"/>
  <c r="AF152" i="9"/>
  <c r="FK225" i="9"/>
  <c r="DS217" i="9"/>
  <c r="FK305" i="9"/>
  <c r="DS297" i="9"/>
  <c r="GA81" i="9"/>
  <c r="GA84" i="9" s="1"/>
  <c r="FB80" i="9"/>
  <c r="DI99" i="9"/>
  <c r="AH91" i="9"/>
  <c r="AN91" i="9" s="1"/>
  <c r="FG91" i="9" s="1"/>
  <c r="FJ91" i="9" s="1"/>
  <c r="FS258" i="9"/>
  <c r="DS257" i="9"/>
  <c r="AG28" i="9"/>
  <c r="AK28" i="9"/>
  <c r="AP28" i="9"/>
  <c r="FK36" i="9"/>
  <c r="GF33" i="9" s="1"/>
  <c r="FV28" i="9"/>
  <c r="FP36" i="9"/>
  <c r="GG34" i="9" s="1"/>
  <c r="FZ36" i="9"/>
  <c r="GD36" i="9"/>
  <c r="AC44" i="9"/>
  <c r="CJ42" i="9"/>
  <c r="FJ52" i="9"/>
  <c r="GI48" i="9" s="1"/>
  <c r="FP52" i="9"/>
  <c r="GG50" i="9" s="1"/>
  <c r="FZ52" i="9"/>
  <c r="AE60" i="9"/>
  <c r="G31" i="7" s="1"/>
  <c r="FK68" i="9"/>
  <c r="FK60" i="9"/>
  <c r="P423" i="9"/>
  <c r="T423" i="9"/>
  <c r="Y423" i="9"/>
  <c r="AX423" i="9"/>
  <c r="BX76" i="9"/>
  <c r="GA76" i="9"/>
  <c r="AJ92" i="9"/>
  <c r="AO92" i="9"/>
  <c r="FI100" i="9"/>
  <c r="GH96" i="9" s="1"/>
  <c r="FN100" i="9"/>
  <c r="GI97" i="9" s="1"/>
  <c r="FT100" i="9"/>
  <c r="GG99" i="9" s="1"/>
  <c r="FY100" i="9"/>
  <c r="GD100" i="9"/>
  <c r="O424" i="9"/>
  <c r="S424" i="9"/>
  <c r="X424" i="9"/>
  <c r="AU424" i="9"/>
  <c r="BX108" i="9"/>
  <c r="GA115" i="9"/>
  <c r="GA116" i="9" s="1"/>
  <c r="FB114" i="9"/>
  <c r="AF155" i="9"/>
  <c r="GA161" i="9"/>
  <c r="GA164" i="9" s="1"/>
  <c r="FB160" i="9"/>
  <c r="FL196" i="9"/>
  <c r="GG193" i="9" s="1"/>
  <c r="FQ196" i="9"/>
  <c r="GH194" i="9" s="1"/>
  <c r="FV196" i="9"/>
  <c r="GI195" i="9" s="1"/>
  <c r="GB196" i="9"/>
  <c r="GA209" i="9"/>
  <c r="GA212" i="9" s="1"/>
  <c r="FB208" i="9"/>
  <c r="AC28" i="9"/>
  <c r="AR25" i="9"/>
  <c r="AR27" i="9"/>
  <c r="FL36" i="9"/>
  <c r="GG33" i="9" s="1"/>
  <c r="AI44" i="9"/>
  <c r="AM44" i="9"/>
  <c r="FK44" i="9"/>
  <c r="AF41" i="9"/>
  <c r="AH43" i="9"/>
  <c r="AN43" i="9" s="1"/>
  <c r="GA44" i="9"/>
  <c r="AR56" i="9"/>
  <c r="AW60" i="9"/>
  <c r="FN60" i="9"/>
  <c r="M423" i="9"/>
  <c r="Q423" i="9"/>
  <c r="U423" i="9"/>
  <c r="AA423" i="9"/>
  <c r="AY423" i="9"/>
  <c r="FL68" i="9"/>
  <c r="FQ68" i="9"/>
  <c r="AF122" i="9"/>
  <c r="AN122" i="9"/>
  <c r="FG122" i="9" s="1"/>
  <c r="FZ122" i="9" s="1"/>
  <c r="GC122" i="9" s="1"/>
  <c r="GA146" i="9"/>
  <c r="GA148" i="9" s="1"/>
  <c r="FB145" i="9"/>
  <c r="O425" i="9"/>
  <c r="S425" i="9"/>
  <c r="X425" i="9"/>
  <c r="AU425" i="9"/>
  <c r="FO160" i="9"/>
  <c r="AG188" i="9"/>
  <c r="AK188" i="9"/>
  <c r="AP188" i="9"/>
  <c r="AR186" i="9"/>
  <c r="AZ186" i="9"/>
  <c r="FO193" i="9"/>
  <c r="AR200" i="9"/>
  <c r="FO208" i="9"/>
  <c r="FK240" i="9"/>
  <c r="DS232" i="9"/>
  <c r="AZ8" i="9"/>
  <c r="AI28" i="9"/>
  <c r="AM28" i="9"/>
  <c r="FV44" i="9"/>
  <c r="AL60" i="9"/>
  <c r="AQ60" i="9"/>
  <c r="AR59" i="9"/>
  <c r="FS82" i="9"/>
  <c r="DS81" i="9"/>
  <c r="FW162" i="9"/>
  <c r="FB154" i="9"/>
  <c r="FH164" i="9"/>
  <c r="FM164" i="9"/>
  <c r="FR164" i="9"/>
  <c r="FX164" i="9"/>
  <c r="GC164" i="9"/>
  <c r="AI172" i="9"/>
  <c r="AM172" i="9"/>
  <c r="AR168" i="9"/>
  <c r="AF171" i="9"/>
  <c r="AF184" i="9"/>
  <c r="GA192" i="9"/>
  <c r="GA196" i="9" s="1"/>
  <c r="FB191" i="9"/>
  <c r="FH212" i="9"/>
  <c r="FM212" i="9"/>
  <c r="FR212" i="9"/>
  <c r="FX212" i="9"/>
  <c r="GC212" i="9"/>
  <c r="AI220" i="9"/>
  <c r="AM220" i="9"/>
  <c r="FK220" i="9"/>
  <c r="AF217" i="9"/>
  <c r="AF219" i="9"/>
  <c r="GB220" i="9"/>
  <c r="FS234" i="9"/>
  <c r="FU234" i="9" s="1"/>
  <c r="AZ234" i="9"/>
  <c r="DI243" i="9"/>
  <c r="AH235" i="9"/>
  <c r="AN235" i="9" s="1"/>
  <c r="FG235" i="9" s="1"/>
  <c r="FJ235" i="9" s="1"/>
  <c r="DS242" i="9"/>
  <c r="AW236" i="9"/>
  <c r="AN234" i="9"/>
  <c r="FG234" i="9" s="1"/>
  <c r="FK256" i="9"/>
  <c r="DS248" i="9"/>
  <c r="GA257" i="9"/>
  <c r="FB256" i="9"/>
  <c r="FO385" i="9"/>
  <c r="Z76" i="9"/>
  <c r="H77" i="9" s="1"/>
  <c r="FJ100" i="9"/>
  <c r="GI96" i="9" s="1"/>
  <c r="FP100" i="9"/>
  <c r="GG98" i="9" s="1"/>
  <c r="P424" i="9"/>
  <c r="T424" i="9"/>
  <c r="Y424" i="9"/>
  <c r="AX424" i="9"/>
  <c r="AG124" i="9"/>
  <c r="AK124" i="9"/>
  <c r="AP124" i="9"/>
  <c r="AH123" i="9"/>
  <c r="AN123" i="9" s="1"/>
  <c r="FG123" i="9" s="1"/>
  <c r="FJ123" i="9" s="1"/>
  <c r="DS130" i="9"/>
  <c r="AE140" i="9"/>
  <c r="G39" i="7" s="1"/>
  <c r="AJ140" i="9"/>
  <c r="AO140" i="9"/>
  <c r="AF137" i="9"/>
  <c r="AR139" i="9"/>
  <c r="FS148" i="9"/>
  <c r="GF147" i="9" s="1"/>
  <c r="Z156" i="9"/>
  <c r="H157" i="9" s="1"/>
  <c r="P425" i="9"/>
  <c r="T425" i="9"/>
  <c r="Y425" i="9"/>
  <c r="AX425" i="9"/>
  <c r="GB156" i="9"/>
  <c r="FJ164" i="9"/>
  <c r="FP164" i="9"/>
  <c r="FZ164" i="9"/>
  <c r="FV172" i="9"/>
  <c r="AF170" i="9"/>
  <c r="DS178" i="9"/>
  <c r="AI188" i="9"/>
  <c r="AM188" i="9"/>
  <c r="AS188" i="9"/>
  <c r="FN188" i="9"/>
  <c r="AR187" i="9"/>
  <c r="AI204" i="9"/>
  <c r="AM204" i="9"/>
  <c r="P426" i="9"/>
  <c r="T426" i="9"/>
  <c r="Y426" i="9"/>
  <c r="AX426" i="9"/>
  <c r="GA204" i="9"/>
  <c r="GB204" i="9"/>
  <c r="AG220" i="9"/>
  <c r="AK220" i="9"/>
  <c r="AP220" i="9"/>
  <c r="AR217" i="9"/>
  <c r="AR219" i="9"/>
  <c r="DS226" i="9"/>
  <c r="AD236" i="9"/>
  <c r="FB234" i="9"/>
  <c r="GB236" i="9"/>
  <c r="FR244" i="9"/>
  <c r="GI242" i="9" s="1"/>
  <c r="FX244" i="9"/>
  <c r="GC244" i="9"/>
  <c r="GA243" i="9"/>
  <c r="FB242" i="9"/>
  <c r="FB243" i="9" s="1"/>
  <c r="CJ250" i="9"/>
  <c r="AH251" i="9"/>
  <c r="AN251" i="9" s="1"/>
  <c r="FO256" i="9"/>
  <c r="GA291" i="9"/>
  <c r="GA292" i="9" s="1"/>
  <c r="FB290" i="9"/>
  <c r="FW306" i="9"/>
  <c r="FB298" i="9"/>
  <c r="AE316" i="9"/>
  <c r="G62" i="7" s="1"/>
  <c r="DI323" i="9"/>
  <c r="AH315" i="9"/>
  <c r="AN315" i="9" s="1"/>
  <c r="FG315" i="9" s="1"/>
  <c r="FJ315" i="9" s="1"/>
  <c r="FK336" i="9"/>
  <c r="DS328" i="9"/>
  <c r="GA384" i="9"/>
  <c r="GA388" i="9" s="1"/>
  <c r="FB383" i="9"/>
  <c r="AG76" i="9"/>
  <c r="AK76" i="9"/>
  <c r="AP76" i="9"/>
  <c r="FB79" i="9"/>
  <c r="FL84" i="9"/>
  <c r="GG81" i="9" s="1"/>
  <c r="FQ84" i="9"/>
  <c r="GH82" i="9" s="1"/>
  <c r="FV84" i="9"/>
  <c r="GI83" i="9" s="1"/>
  <c r="GB84" i="9"/>
  <c r="AS92" i="9"/>
  <c r="FN92" i="9"/>
  <c r="AF90" i="9"/>
  <c r="AN90" i="9"/>
  <c r="FG90" i="9" s="1"/>
  <c r="FZ90" i="9" s="1"/>
  <c r="GC90" i="9" s="1"/>
  <c r="AF91" i="9"/>
  <c r="AS108" i="9"/>
  <c r="FN108" i="9"/>
  <c r="AF106" i="9"/>
  <c r="AN106" i="9"/>
  <c r="FG106" i="9" s="1"/>
  <c r="FJ106" i="9" s="1"/>
  <c r="DS114" i="9"/>
  <c r="FJ132" i="9"/>
  <c r="GI128" i="9" s="1"/>
  <c r="FP132" i="9"/>
  <c r="GG130" i="9" s="1"/>
  <c r="FZ132" i="9"/>
  <c r="FV140" i="9"/>
  <c r="AF139" i="9"/>
  <c r="FI148" i="9"/>
  <c r="GH144" i="9" s="1"/>
  <c r="FN148" i="9"/>
  <c r="GI145" i="9" s="1"/>
  <c r="FT148" i="9"/>
  <c r="GG147" i="9" s="1"/>
  <c r="FY148" i="9"/>
  <c r="GD148" i="9"/>
  <c r="AG156" i="9"/>
  <c r="AK156" i="9"/>
  <c r="AP156" i="9"/>
  <c r="M425" i="9"/>
  <c r="Q425" i="9"/>
  <c r="U425" i="9"/>
  <c r="AA425" i="9"/>
  <c r="AY425" i="9"/>
  <c r="AC172" i="9"/>
  <c r="AR169" i="9"/>
  <c r="FJ180" i="9"/>
  <c r="GI176" i="9" s="1"/>
  <c r="FP180" i="9"/>
  <c r="GG178" i="9" s="1"/>
  <c r="FZ180" i="9"/>
  <c r="Z188" i="9"/>
  <c r="H189" i="9" s="1"/>
  <c r="AJ188" i="9"/>
  <c r="AO188" i="9"/>
  <c r="AF187" i="9"/>
  <c r="FI196" i="9"/>
  <c r="GH192" i="9" s="1"/>
  <c r="FN196" i="9"/>
  <c r="GI193" i="9" s="1"/>
  <c r="FT196" i="9"/>
  <c r="GG195" i="9" s="1"/>
  <c r="FY196" i="9"/>
  <c r="GD196" i="9"/>
  <c r="FB193" i="9"/>
  <c r="AE204" i="9"/>
  <c r="G67" i="7" s="1"/>
  <c r="AF201" i="9"/>
  <c r="AR203" i="9"/>
  <c r="M426" i="9"/>
  <c r="Q426" i="9"/>
  <c r="U426" i="9"/>
  <c r="AA426" i="9"/>
  <c r="AY426" i="9"/>
  <c r="AC220" i="9"/>
  <c r="AL220" i="9"/>
  <c r="AQ220" i="9"/>
  <c r="CJ218" i="9"/>
  <c r="FJ228" i="9"/>
  <c r="GI224" i="9" s="1"/>
  <c r="FP228" i="9"/>
  <c r="GG226" i="9" s="1"/>
  <c r="FZ228" i="9"/>
  <c r="AS236" i="9"/>
  <c r="AD252" i="9"/>
  <c r="AD268" i="9"/>
  <c r="GA306" i="9"/>
  <c r="GA308" i="9" s="1"/>
  <c r="FB305" i="9"/>
  <c r="AG268" i="9"/>
  <c r="AK268" i="9"/>
  <c r="AP268" i="9"/>
  <c r="AF267" i="9"/>
  <c r="AH267" i="9"/>
  <c r="AN267" i="9" s="1"/>
  <c r="DS274" i="9"/>
  <c r="AE284" i="9"/>
  <c r="G51" i="7" s="1"/>
  <c r="AF281" i="9"/>
  <c r="BX284" i="9"/>
  <c r="AC300" i="9"/>
  <c r="AR297" i="9"/>
  <c r="M428" i="9"/>
  <c r="Q428" i="9"/>
  <c r="U428" i="9"/>
  <c r="AA428" i="9"/>
  <c r="AY428" i="9"/>
  <c r="AJ316" i="9"/>
  <c r="AO316" i="9"/>
  <c r="FV316" i="9"/>
  <c r="Z332" i="9"/>
  <c r="H333" i="9" s="1"/>
  <c r="AG332" i="9"/>
  <c r="AK332" i="9"/>
  <c r="AP332" i="9"/>
  <c r="AR331" i="9"/>
  <c r="AS348" i="9"/>
  <c r="FK348" i="9"/>
  <c r="M429" i="9"/>
  <c r="Q429" i="9"/>
  <c r="U429" i="9"/>
  <c r="AA429" i="9"/>
  <c r="AY429" i="9"/>
  <c r="AE364" i="9"/>
  <c r="G44" i="7" s="1"/>
  <c r="AH363" i="9"/>
  <c r="AN363" i="9" s="1"/>
  <c r="FG363" i="9" s="1"/>
  <c r="AR363" i="9"/>
  <c r="AF376" i="9"/>
  <c r="FH388" i="9"/>
  <c r="GG384" i="9" s="1"/>
  <c r="FM388" i="9"/>
  <c r="GH385" i="9" s="1"/>
  <c r="FR388" i="9"/>
  <c r="GI386" i="9" s="1"/>
  <c r="FX388" i="9"/>
  <c r="GC388" i="9"/>
  <c r="FV284" i="9"/>
  <c r="AF282" i="9"/>
  <c r="AF315" i="9"/>
  <c r="AR315" i="9"/>
  <c r="FY324" i="9"/>
  <c r="GD324" i="9"/>
  <c r="BX332" i="9"/>
  <c r="Z348" i="9"/>
  <c r="H349" i="9" s="1"/>
  <c r="FK356" i="9"/>
  <c r="AR347" i="9"/>
  <c r="N429" i="9"/>
  <c r="R429" i="9"/>
  <c r="W429" i="9"/>
  <c r="AB429" i="9"/>
  <c r="BA429" i="9"/>
  <c r="Z364" i="9"/>
  <c r="H365" i="9" s="1"/>
  <c r="FK364" i="9"/>
  <c r="AR362" i="9"/>
  <c r="AD380" i="9"/>
  <c r="AI380" i="9"/>
  <c r="AM380" i="9"/>
  <c r="GA380" i="9"/>
  <c r="FI388" i="9"/>
  <c r="GH384" i="9" s="1"/>
  <c r="FN388" i="9"/>
  <c r="GI385" i="9" s="1"/>
  <c r="FT388" i="9"/>
  <c r="GG387" i="9" s="1"/>
  <c r="FY388" i="9"/>
  <c r="GD388" i="9"/>
  <c r="AW252" i="9"/>
  <c r="AF250" i="9"/>
  <c r="AN250" i="9"/>
  <c r="FG250" i="9" s="1"/>
  <c r="FJ250" i="9" s="1"/>
  <c r="GA252" i="9"/>
  <c r="GB252" i="9"/>
  <c r="FJ260" i="9"/>
  <c r="FP260" i="9"/>
  <c r="DS258" i="9"/>
  <c r="AS268" i="9"/>
  <c r="AF266" i="9"/>
  <c r="AN266" i="9"/>
  <c r="FG266" i="9" s="1"/>
  <c r="FJ266" i="9" s="1"/>
  <c r="AC284" i="9"/>
  <c r="AR281" i="9"/>
  <c r="DS281" i="9"/>
  <c r="FL292" i="9"/>
  <c r="GG289" i="9" s="1"/>
  <c r="FQ292" i="9"/>
  <c r="GH290" i="9" s="1"/>
  <c r="FV292" i="9"/>
  <c r="GI291" i="9" s="1"/>
  <c r="GB292" i="9"/>
  <c r="AE300" i="9"/>
  <c r="G61" i="7" s="1"/>
  <c r="AJ300" i="9"/>
  <c r="AO300" i="9"/>
  <c r="FK300" i="9"/>
  <c r="AF297" i="9"/>
  <c r="AZ298" i="9"/>
  <c r="AF299" i="9"/>
  <c r="FB304" i="9"/>
  <c r="FJ308" i="9"/>
  <c r="FP308" i="9"/>
  <c r="FZ308" i="9"/>
  <c r="FJ324" i="9"/>
  <c r="GI320" i="9" s="1"/>
  <c r="FP324" i="9"/>
  <c r="GG322" i="9" s="1"/>
  <c r="FZ324" i="9"/>
  <c r="DS321" i="9"/>
  <c r="AD332" i="9"/>
  <c r="AI332" i="9"/>
  <c r="AM332" i="9"/>
  <c r="AS332" i="9"/>
  <c r="CJ330" i="9"/>
  <c r="GA332" i="9"/>
  <c r="GB332" i="9"/>
  <c r="FB338" i="9"/>
  <c r="AG348" i="9"/>
  <c r="AK348" i="9"/>
  <c r="AP348" i="9"/>
  <c r="AR345" i="9"/>
  <c r="AZ345" i="9"/>
  <c r="CJ345" i="9"/>
  <c r="O429" i="9"/>
  <c r="S429" i="9"/>
  <c r="AU429" i="9"/>
  <c r="FB351" i="9"/>
  <c r="FH356" i="9"/>
  <c r="FM356" i="9"/>
  <c r="FR356" i="9"/>
  <c r="FX356" i="9"/>
  <c r="GC356" i="9"/>
  <c r="DS360" i="9"/>
  <c r="FN360" i="9"/>
  <c r="FN364" i="9" s="1"/>
  <c r="FB367" i="9"/>
  <c r="FL372" i="9"/>
  <c r="GG369" i="9" s="1"/>
  <c r="FQ372" i="9"/>
  <c r="GH370" i="9" s="1"/>
  <c r="FV372" i="9"/>
  <c r="GI371" i="9" s="1"/>
  <c r="GB372" i="9"/>
  <c r="AF377" i="9"/>
  <c r="AN377" i="9"/>
  <c r="FG377" i="9" s="1"/>
  <c r="FZ377" i="9" s="1"/>
  <c r="GC377" i="9" s="1"/>
  <c r="AR378" i="9"/>
  <c r="BX51" i="9"/>
  <c r="DG51" i="9"/>
  <c r="AC60" i="9"/>
  <c r="AF56" i="9"/>
  <c r="FK81" i="9"/>
  <c r="DS73" i="9"/>
  <c r="BX28" i="9"/>
  <c r="FI36" i="9"/>
  <c r="GH32" i="9" s="1"/>
  <c r="FN36" i="9"/>
  <c r="GI33" i="9" s="1"/>
  <c r="GB36" i="9"/>
  <c r="AN8" i="9"/>
  <c r="Z28" i="9"/>
  <c r="H29" i="9" s="1"/>
  <c r="AF24" i="9"/>
  <c r="AJ28" i="9"/>
  <c r="AO28" i="9"/>
  <c r="AS28" i="9"/>
  <c r="FY24" i="9"/>
  <c r="AF26" i="9"/>
  <c r="AN26" i="9"/>
  <c r="FG26" i="9" s="1"/>
  <c r="FZ26" i="9" s="1"/>
  <c r="GC26" i="9" s="1"/>
  <c r="AZ26" i="9"/>
  <c r="EP28" i="9"/>
  <c r="FB32" i="9"/>
  <c r="FJ36" i="9"/>
  <c r="GI32" i="9" s="1"/>
  <c r="FO32" i="9"/>
  <c r="FT36" i="9"/>
  <c r="GG35" i="9" s="1"/>
  <c r="FY36" i="9"/>
  <c r="GC36" i="9"/>
  <c r="FB33" i="9"/>
  <c r="DS34" i="9"/>
  <c r="BX35" i="9"/>
  <c r="AD44" i="9"/>
  <c r="AL44" i="9"/>
  <c r="AQ44" i="9"/>
  <c r="AW44" i="9"/>
  <c r="DS40" i="9"/>
  <c r="FN40" i="9"/>
  <c r="FN44" i="9" s="1"/>
  <c r="AN41" i="9"/>
  <c r="FG41" i="9" s="1"/>
  <c r="FZ41" i="9" s="1"/>
  <c r="GC41" i="9" s="1"/>
  <c r="AR42" i="9"/>
  <c r="FB42" i="9"/>
  <c r="FS42" i="9"/>
  <c r="FU42" i="9" s="1"/>
  <c r="GB44" i="9"/>
  <c r="FL52" i="9"/>
  <c r="GG49" i="9" s="1"/>
  <c r="FQ52" i="9"/>
  <c r="GH50" i="9" s="1"/>
  <c r="FV52" i="9"/>
  <c r="GI51" i="9" s="1"/>
  <c r="GB52" i="9"/>
  <c r="DS49" i="9"/>
  <c r="GA51" i="9"/>
  <c r="FB50" i="9"/>
  <c r="EP51" i="9"/>
  <c r="AD60" i="9"/>
  <c r="AI60" i="9"/>
  <c r="AM60" i="9"/>
  <c r="FV60" i="9"/>
  <c r="FY56" i="9"/>
  <c r="FB64" i="9"/>
  <c r="FJ68" i="9"/>
  <c r="FP68" i="9"/>
  <c r="FZ68" i="9"/>
  <c r="DS65" i="9"/>
  <c r="DG76" i="9"/>
  <c r="FO80" i="9"/>
  <c r="DG28" i="9"/>
  <c r="DG35" i="9"/>
  <c r="EP35" i="9"/>
  <c r="AR40" i="9"/>
  <c r="EP44" i="9"/>
  <c r="FS52" i="9"/>
  <c r="GF51" i="9" s="1"/>
  <c r="FO49" i="9"/>
  <c r="DG60" i="9"/>
  <c r="EP60" i="9"/>
  <c r="FV68" i="9"/>
  <c r="GB68" i="9"/>
  <c r="BX67" i="9"/>
  <c r="AN9" i="9"/>
  <c r="AD28" i="9"/>
  <c r="AL28" i="9"/>
  <c r="AQ28" i="9"/>
  <c r="AW28" i="9"/>
  <c r="DS24" i="9"/>
  <c r="FN24" i="9"/>
  <c r="FN28" i="9" s="1"/>
  <c r="AN25" i="9"/>
  <c r="FG25" i="9" s="1"/>
  <c r="FZ25" i="9" s="1"/>
  <c r="GC25" i="9" s="1"/>
  <c r="AR26" i="9"/>
  <c r="FB26" i="9"/>
  <c r="GB28" i="9"/>
  <c r="FQ36" i="9"/>
  <c r="GH34" i="9" s="1"/>
  <c r="FV36" i="9"/>
  <c r="GI35" i="9" s="1"/>
  <c r="Z44" i="9"/>
  <c r="H45" i="9" s="1"/>
  <c r="AF40" i="9"/>
  <c r="AJ44" i="9"/>
  <c r="AO44" i="9"/>
  <c r="AS44" i="9"/>
  <c r="FY40" i="9"/>
  <c r="AF42" i="9"/>
  <c r="AN42" i="9"/>
  <c r="FG42" i="9" s="1"/>
  <c r="GA48" i="9"/>
  <c r="FB47" i="9"/>
  <c r="FI52" i="9"/>
  <c r="GH48" i="9" s="1"/>
  <c r="FN52" i="9"/>
  <c r="GI49" i="9" s="1"/>
  <c r="FT52" i="9"/>
  <c r="GG51" i="9" s="1"/>
  <c r="FY52" i="9"/>
  <c r="GD52" i="9"/>
  <c r="AG60" i="9"/>
  <c r="AK60" i="9"/>
  <c r="AP60" i="9"/>
  <c r="AF57" i="9"/>
  <c r="AN57" i="9"/>
  <c r="FG57" i="9" s="1"/>
  <c r="FJ57" i="9" s="1"/>
  <c r="AR58" i="9"/>
  <c r="GA60" i="9"/>
  <c r="FO64" i="9"/>
  <c r="AJ76" i="9"/>
  <c r="AO76" i="9"/>
  <c r="AR72" i="9"/>
  <c r="AD76" i="9"/>
  <c r="AL76" i="9"/>
  <c r="AQ76" i="9"/>
  <c r="AW76" i="9"/>
  <c r="DS72" i="9"/>
  <c r="AN73" i="9"/>
  <c r="FG73" i="9" s="1"/>
  <c r="FZ73" i="9" s="1"/>
  <c r="GC73" i="9" s="1"/>
  <c r="AR74" i="9"/>
  <c r="FB74" i="9"/>
  <c r="FI84" i="9"/>
  <c r="GH80" i="9" s="1"/>
  <c r="FN84" i="9"/>
  <c r="GI81" i="9" s="1"/>
  <c r="FT84" i="9"/>
  <c r="GG83" i="9" s="1"/>
  <c r="FY84" i="9"/>
  <c r="GD84" i="9"/>
  <c r="FB81" i="9"/>
  <c r="BX83" i="9"/>
  <c r="DG83" i="9"/>
  <c r="AD92" i="9"/>
  <c r="AL92" i="9"/>
  <c r="AQ92" i="9"/>
  <c r="AW92" i="9"/>
  <c r="DS88" i="9"/>
  <c r="AN89" i="9"/>
  <c r="FG89" i="9" s="1"/>
  <c r="FZ89" i="9" s="1"/>
  <c r="GC89" i="9" s="1"/>
  <c r="AR90" i="9"/>
  <c r="DG92" i="9"/>
  <c r="FB95" i="9"/>
  <c r="FL100" i="9"/>
  <c r="GG97" i="9" s="1"/>
  <c r="FQ100" i="9"/>
  <c r="GH98" i="9" s="1"/>
  <c r="FV100" i="9"/>
  <c r="GI99" i="9" s="1"/>
  <c r="GB100" i="9"/>
  <c r="DS98" i="9"/>
  <c r="AD108" i="9"/>
  <c r="AL108" i="9"/>
  <c r="AQ108" i="9"/>
  <c r="AW108" i="9"/>
  <c r="DS104" i="9"/>
  <c r="AN105" i="9"/>
  <c r="FG105" i="9" s="1"/>
  <c r="FZ105" i="9" s="1"/>
  <c r="GC105" i="9" s="1"/>
  <c r="AR106" i="9"/>
  <c r="AZ106" i="9"/>
  <c r="CJ106" i="9"/>
  <c r="M424" i="9"/>
  <c r="Q424" i="9"/>
  <c r="U424" i="9"/>
  <c r="AA424" i="9"/>
  <c r="AY424" i="9"/>
  <c r="FI116" i="9"/>
  <c r="FN116" i="9"/>
  <c r="FT116" i="9"/>
  <c r="FY116" i="9"/>
  <c r="GD116" i="9"/>
  <c r="FB113" i="9"/>
  <c r="BX115" i="9"/>
  <c r="DG115" i="9"/>
  <c r="AD124" i="9"/>
  <c r="AL124" i="9"/>
  <c r="AQ124" i="9"/>
  <c r="AW124" i="9"/>
  <c r="DS120" i="9"/>
  <c r="AN121" i="9"/>
  <c r="FG121" i="9" s="1"/>
  <c r="FJ121" i="9" s="1"/>
  <c r="AR122" i="9"/>
  <c r="FB122" i="9"/>
  <c r="GA124" i="9"/>
  <c r="GB124" i="9"/>
  <c r="FH132" i="9"/>
  <c r="GG128" i="9" s="1"/>
  <c r="FM132" i="9"/>
  <c r="GH129" i="9" s="1"/>
  <c r="FR132" i="9"/>
  <c r="GI130" i="9" s="1"/>
  <c r="FX132" i="9"/>
  <c r="GC132" i="9"/>
  <c r="AC140" i="9"/>
  <c r="AG140" i="9"/>
  <c r="AK140" i="9"/>
  <c r="AP140" i="9"/>
  <c r="FK140" i="9"/>
  <c r="AR137" i="9"/>
  <c r="DS137" i="9"/>
  <c r="BX140" i="9"/>
  <c r="DG140" i="9"/>
  <c r="FB143" i="9"/>
  <c r="FL148" i="9"/>
  <c r="GG145" i="9" s="1"/>
  <c r="FQ148" i="9"/>
  <c r="GH146" i="9" s="1"/>
  <c r="FV148" i="9"/>
  <c r="GI147" i="9" s="1"/>
  <c r="GB148" i="9"/>
  <c r="DS145" i="9"/>
  <c r="EP147" i="9"/>
  <c r="AL156" i="9"/>
  <c r="AQ156" i="9"/>
  <c r="AW156" i="9"/>
  <c r="DS152" i="9"/>
  <c r="AN153" i="9"/>
  <c r="FG153" i="9" s="1"/>
  <c r="FJ153" i="9" s="1"/>
  <c r="AR154" i="9"/>
  <c r="AG172" i="9"/>
  <c r="AK172" i="9"/>
  <c r="AP172" i="9"/>
  <c r="GA172" i="9"/>
  <c r="GB172" i="9"/>
  <c r="FH180" i="9"/>
  <c r="GG176" i="9" s="1"/>
  <c r="FM180" i="9"/>
  <c r="GH177" i="9" s="1"/>
  <c r="FR180" i="9"/>
  <c r="GI178" i="9" s="1"/>
  <c r="FX180" i="9"/>
  <c r="GC180" i="9"/>
  <c r="AD188" i="9"/>
  <c r="AL188" i="9"/>
  <c r="AQ188" i="9"/>
  <c r="AW188" i="9"/>
  <c r="DS184" i="9"/>
  <c r="AN185" i="9"/>
  <c r="FG185" i="9" s="1"/>
  <c r="FZ185" i="9" s="1"/>
  <c r="GC185" i="9" s="1"/>
  <c r="AF186" i="9"/>
  <c r="AN186" i="9"/>
  <c r="FG186" i="9" s="1"/>
  <c r="FJ186" i="9" s="1"/>
  <c r="FW194" i="9"/>
  <c r="FB186" i="9"/>
  <c r="BX195" i="9"/>
  <c r="DG195" i="9"/>
  <c r="FK204" i="9"/>
  <c r="FN200" i="9"/>
  <c r="FN204" i="9" s="1"/>
  <c r="BX44" i="9"/>
  <c r="DG44" i="9"/>
  <c r="FH52" i="9"/>
  <c r="GG48" i="9" s="1"/>
  <c r="FM52" i="9"/>
  <c r="GH49" i="9" s="1"/>
  <c r="FR52" i="9"/>
  <c r="GI50" i="9" s="1"/>
  <c r="FX52" i="9"/>
  <c r="GC52" i="9"/>
  <c r="Z60" i="9"/>
  <c r="AJ60" i="9"/>
  <c r="AO60" i="9"/>
  <c r="AS60" i="9"/>
  <c r="AR57" i="9"/>
  <c r="AF58" i="9"/>
  <c r="AN58" i="9"/>
  <c r="FG58" i="9" s="1"/>
  <c r="FJ58" i="9" s="1"/>
  <c r="BX60" i="9"/>
  <c r="GB60" i="9"/>
  <c r="FH68" i="9"/>
  <c r="FM68" i="9"/>
  <c r="FR68" i="9"/>
  <c r="FX68" i="9"/>
  <c r="GC68" i="9"/>
  <c r="DG67" i="9"/>
  <c r="EP67" i="9"/>
  <c r="AE76" i="9"/>
  <c r="G32" i="7" s="1"/>
  <c r="AI76" i="9"/>
  <c r="AM76" i="9"/>
  <c r="FV76" i="9"/>
  <c r="AF73" i="9"/>
  <c r="EP76" i="9"/>
  <c r="FJ84" i="9"/>
  <c r="GI80" i="9" s="1"/>
  <c r="FP84" i="9"/>
  <c r="GG82" i="9" s="1"/>
  <c r="FZ84" i="9"/>
  <c r="EP83" i="9"/>
  <c r="AE92" i="9"/>
  <c r="G33" i="7" s="1"/>
  <c r="AI92" i="9"/>
  <c r="AM92" i="9"/>
  <c r="AR88" i="9"/>
  <c r="FV92" i="9"/>
  <c r="AF89" i="9"/>
  <c r="BX92" i="9"/>
  <c r="GA92" i="9"/>
  <c r="GB92" i="9"/>
  <c r="FH100" i="9"/>
  <c r="GG96" i="9" s="1"/>
  <c r="FM100" i="9"/>
  <c r="GH97" i="9" s="1"/>
  <c r="FR100" i="9"/>
  <c r="GI98" i="9" s="1"/>
  <c r="FX100" i="9"/>
  <c r="GC100" i="9"/>
  <c r="BX99" i="9"/>
  <c r="AE108" i="9"/>
  <c r="G37" i="7" s="1"/>
  <c r="AI108" i="9"/>
  <c r="AM108" i="9"/>
  <c r="AR104" i="9"/>
  <c r="FV108" i="9"/>
  <c r="AF105" i="9"/>
  <c r="AF107" i="9"/>
  <c r="N424" i="9"/>
  <c r="R424" i="9"/>
  <c r="W424" i="9"/>
  <c r="AB424" i="9"/>
  <c r="BA424" i="9"/>
  <c r="EP108" i="9"/>
  <c r="FJ116" i="9"/>
  <c r="FP116" i="9"/>
  <c r="FZ116" i="9"/>
  <c r="EP115" i="9"/>
  <c r="AE124" i="9"/>
  <c r="G38" i="7" s="1"/>
  <c r="AI124" i="9"/>
  <c r="AM124" i="9"/>
  <c r="AR120" i="9"/>
  <c r="FV124" i="9"/>
  <c r="AF121" i="9"/>
  <c r="CJ122" i="9"/>
  <c r="FI132" i="9"/>
  <c r="GH128" i="9" s="1"/>
  <c r="FN132" i="9"/>
  <c r="GI129" i="9" s="1"/>
  <c r="FT132" i="9"/>
  <c r="GG131" i="9" s="1"/>
  <c r="FY132" i="9"/>
  <c r="GD132" i="9"/>
  <c r="FB129" i="9"/>
  <c r="BX131" i="9"/>
  <c r="DG131" i="9"/>
  <c r="AD140" i="9"/>
  <c r="AL140" i="9"/>
  <c r="AQ140" i="9"/>
  <c r="AW140" i="9"/>
  <c r="DS136" i="9"/>
  <c r="FN136" i="9"/>
  <c r="FN140" i="9" s="1"/>
  <c r="AN137" i="9"/>
  <c r="FG137" i="9" s="1"/>
  <c r="FZ137" i="9" s="1"/>
  <c r="GC137" i="9" s="1"/>
  <c r="AR138" i="9"/>
  <c r="FB138" i="9"/>
  <c r="FS138" i="9"/>
  <c r="FU138" i="9" s="1"/>
  <c r="GA140" i="9"/>
  <c r="GB140" i="9"/>
  <c r="FH148" i="9"/>
  <c r="GG144" i="9" s="1"/>
  <c r="FM148" i="9"/>
  <c r="GH145" i="9" s="1"/>
  <c r="FR148" i="9"/>
  <c r="GI146" i="9" s="1"/>
  <c r="FX148" i="9"/>
  <c r="GC148" i="9"/>
  <c r="FB146" i="9"/>
  <c r="BX147" i="9"/>
  <c r="AE156" i="9"/>
  <c r="G55" i="7" s="1"/>
  <c r="AI156" i="9"/>
  <c r="AM156" i="9"/>
  <c r="AR152" i="9"/>
  <c r="FV156" i="9"/>
  <c r="AF153" i="9"/>
  <c r="CJ154" i="9"/>
  <c r="DS155" i="9"/>
  <c r="FI164" i="9"/>
  <c r="FN164" i="9"/>
  <c r="FT164" i="9"/>
  <c r="FY164" i="9"/>
  <c r="GD164" i="9"/>
  <c r="FB161" i="9"/>
  <c r="BX163" i="9"/>
  <c r="DG163" i="9"/>
  <c r="AD172" i="9"/>
  <c r="AL172" i="9"/>
  <c r="AQ172" i="9"/>
  <c r="AW172" i="9"/>
  <c r="DS168" i="9"/>
  <c r="FN168" i="9"/>
  <c r="FN172" i="9" s="1"/>
  <c r="AN169" i="9"/>
  <c r="FG169" i="9" s="1"/>
  <c r="FZ169" i="9" s="1"/>
  <c r="GC169" i="9" s="1"/>
  <c r="AR170" i="9"/>
  <c r="FB170" i="9"/>
  <c r="FS170" i="9"/>
  <c r="FU170" i="9" s="1"/>
  <c r="EP172" i="9"/>
  <c r="FI180" i="9"/>
  <c r="GH176" i="9" s="1"/>
  <c r="FN180" i="9"/>
  <c r="GI177" i="9" s="1"/>
  <c r="FT180" i="9"/>
  <c r="GG179" i="9" s="1"/>
  <c r="FY180" i="9"/>
  <c r="GD180" i="9"/>
  <c r="FB177" i="9"/>
  <c r="BX179" i="9"/>
  <c r="DG179" i="9"/>
  <c r="AE188" i="9"/>
  <c r="G57" i="7" s="1"/>
  <c r="AR184" i="9"/>
  <c r="FV188" i="9"/>
  <c r="AF185" i="9"/>
  <c r="FB192" i="9"/>
  <c r="FJ196" i="9"/>
  <c r="GI192" i="9" s="1"/>
  <c r="FP196" i="9"/>
  <c r="GG194" i="9" s="1"/>
  <c r="FZ196" i="9"/>
  <c r="EP195" i="9"/>
  <c r="AG204" i="9"/>
  <c r="AK204" i="9"/>
  <c r="AP204" i="9"/>
  <c r="FK208" i="9"/>
  <c r="DS200" i="9"/>
  <c r="FV204" i="9"/>
  <c r="FY200" i="9"/>
  <c r="DG99" i="9"/>
  <c r="EP99" i="9"/>
  <c r="DG108" i="9"/>
  <c r="EP124" i="9"/>
  <c r="EP131" i="9"/>
  <c r="EP140" i="9"/>
  <c r="EP156" i="9"/>
  <c r="EP163" i="9"/>
  <c r="EP179" i="9"/>
  <c r="FK193" i="9"/>
  <c r="DS185" i="9"/>
  <c r="EP188" i="9"/>
  <c r="AC204" i="9"/>
  <c r="AF200" i="9"/>
  <c r="FG210" i="9"/>
  <c r="CJ202" i="9"/>
  <c r="DS66" i="9"/>
  <c r="AC76" i="9"/>
  <c r="FK76" i="9"/>
  <c r="AR73" i="9"/>
  <c r="GB76" i="9"/>
  <c r="FH84" i="9"/>
  <c r="GG80" i="9" s="1"/>
  <c r="FM84" i="9"/>
  <c r="GH81" i="9" s="1"/>
  <c r="FR84" i="9"/>
  <c r="GI82" i="9" s="1"/>
  <c r="FX84" i="9"/>
  <c r="GC84" i="9"/>
  <c r="AC92" i="9"/>
  <c r="AG92" i="9"/>
  <c r="AK92" i="9"/>
  <c r="AP92" i="9"/>
  <c r="FK100" i="9"/>
  <c r="GF97" i="9" s="1"/>
  <c r="FK92" i="9"/>
  <c r="AR89" i="9"/>
  <c r="DS89" i="9"/>
  <c r="DS91" i="9"/>
  <c r="EP92" i="9"/>
  <c r="FB96" i="9"/>
  <c r="FZ100" i="9"/>
  <c r="FB98" i="9"/>
  <c r="AC108" i="9"/>
  <c r="FK108" i="9"/>
  <c r="AR105" i="9"/>
  <c r="DS105" i="9"/>
  <c r="FB106" i="9"/>
  <c r="GA108" i="9"/>
  <c r="GB108" i="9"/>
  <c r="FH116" i="9"/>
  <c r="FM116" i="9"/>
  <c r="FR116" i="9"/>
  <c r="FX116" i="9"/>
  <c r="GC116" i="9"/>
  <c r="AC124" i="9"/>
  <c r="FK124" i="9"/>
  <c r="AR121" i="9"/>
  <c r="DS121" i="9"/>
  <c r="BX124" i="9"/>
  <c r="DG124" i="9"/>
  <c r="FB127" i="9"/>
  <c r="FL132" i="9"/>
  <c r="GG129" i="9" s="1"/>
  <c r="FQ132" i="9"/>
  <c r="GH130" i="9" s="1"/>
  <c r="FV132" i="9"/>
  <c r="GI131" i="9" s="1"/>
  <c r="GB132" i="9"/>
  <c r="DS129" i="9"/>
  <c r="FB130" i="9"/>
  <c r="Z140" i="9"/>
  <c r="H141" i="9" s="1"/>
  <c r="AF136" i="9"/>
  <c r="AS140" i="9"/>
  <c r="FY136" i="9"/>
  <c r="AN138" i="9"/>
  <c r="FG138" i="9" s="1"/>
  <c r="FJ138" i="9" s="1"/>
  <c r="FB144" i="9"/>
  <c r="FJ148" i="9"/>
  <c r="GI144" i="9" s="1"/>
  <c r="FP148" i="9"/>
  <c r="GG146" i="9" s="1"/>
  <c r="FZ148" i="9"/>
  <c r="DS146" i="9"/>
  <c r="DG147" i="9"/>
  <c r="AC156" i="9"/>
  <c r="FK164" i="9"/>
  <c r="FK156" i="9"/>
  <c r="AR153" i="9"/>
  <c r="DS153" i="9"/>
  <c r="BX156" i="9"/>
  <c r="DG156" i="9"/>
  <c r="GA156" i="9"/>
  <c r="FB159" i="9"/>
  <c r="FL164" i="9"/>
  <c r="FQ164" i="9"/>
  <c r="FV164" i="9"/>
  <c r="GB164" i="9"/>
  <c r="DS161" i="9"/>
  <c r="FB162" i="9"/>
  <c r="Z172" i="9"/>
  <c r="H173" i="9" s="1"/>
  <c r="AF168" i="9"/>
  <c r="AS172" i="9"/>
  <c r="FY168" i="9"/>
  <c r="AN170" i="9"/>
  <c r="FG170" i="9" s="1"/>
  <c r="FJ170" i="9" s="1"/>
  <c r="BX172" i="9"/>
  <c r="DG172" i="9"/>
  <c r="FL180" i="9"/>
  <c r="GG177" i="9" s="1"/>
  <c r="FQ180" i="9"/>
  <c r="GH178" i="9" s="1"/>
  <c r="FV180" i="9"/>
  <c r="GI179" i="9" s="1"/>
  <c r="GB180" i="9"/>
  <c r="DS177" i="9"/>
  <c r="FB178" i="9"/>
  <c r="AC188" i="9"/>
  <c r="FK188" i="9"/>
  <c r="AR185" i="9"/>
  <c r="BX188" i="9"/>
  <c r="DG188" i="9"/>
  <c r="GA188" i="9"/>
  <c r="FO192" i="9"/>
  <c r="EP243" i="9"/>
  <c r="H253" i="9"/>
  <c r="EP252" i="9"/>
  <c r="FZ260" i="9"/>
  <c r="EP275" i="9"/>
  <c r="GB188" i="9"/>
  <c r="FH196" i="9"/>
  <c r="GG192" i="9" s="1"/>
  <c r="FM196" i="9"/>
  <c r="GH193" i="9" s="1"/>
  <c r="FR196" i="9"/>
  <c r="GI194" i="9" s="1"/>
  <c r="FX196" i="9"/>
  <c r="GC196" i="9"/>
  <c r="DS194" i="9"/>
  <c r="AD204" i="9"/>
  <c r="AL204" i="9"/>
  <c r="AQ204" i="9"/>
  <c r="AW204" i="9"/>
  <c r="AN201" i="9"/>
  <c r="FG201" i="9" s="1"/>
  <c r="FJ201" i="9" s="1"/>
  <c r="AR202" i="9"/>
  <c r="AZ202" i="9"/>
  <c r="FI212" i="9"/>
  <c r="FN212" i="9"/>
  <c r="FT212" i="9"/>
  <c r="FY212" i="9"/>
  <c r="GD212" i="9"/>
  <c r="FB209" i="9"/>
  <c r="BX211" i="9"/>
  <c r="AD220" i="9"/>
  <c r="AW220" i="9"/>
  <c r="DS216" i="9"/>
  <c r="FN216" i="9"/>
  <c r="FN220" i="9" s="1"/>
  <c r="AN217" i="9"/>
  <c r="FG217" i="9" s="1"/>
  <c r="FZ217" i="9" s="1"/>
  <c r="GC217" i="9" s="1"/>
  <c r="AR218" i="9"/>
  <c r="FB218" i="9"/>
  <c r="FS218" i="9"/>
  <c r="FU218" i="9" s="1"/>
  <c r="FI228" i="9"/>
  <c r="GH224" i="9" s="1"/>
  <c r="FN228" i="9"/>
  <c r="GI225" i="9" s="1"/>
  <c r="FT228" i="9"/>
  <c r="GG227" i="9" s="1"/>
  <c r="FY228" i="9"/>
  <c r="GD228" i="9"/>
  <c r="FB225" i="9"/>
  <c r="BX227" i="9"/>
  <c r="DG227" i="9"/>
  <c r="AC236" i="9"/>
  <c r="AG236" i="9"/>
  <c r="AK236" i="9"/>
  <c r="AP236" i="9"/>
  <c r="FK236" i="9"/>
  <c r="AR233" i="9"/>
  <c r="DS233" i="9"/>
  <c r="BX236" i="9"/>
  <c r="DG236" i="9"/>
  <c r="FL244" i="9"/>
  <c r="GG241" i="9" s="1"/>
  <c r="FQ244" i="9"/>
  <c r="GH242" i="9" s="1"/>
  <c r="FV244" i="9"/>
  <c r="GI243" i="9" s="1"/>
  <c r="GB244" i="9"/>
  <c r="DS241" i="9"/>
  <c r="GA242" i="9"/>
  <c r="AC252" i="9"/>
  <c r="AG252" i="9"/>
  <c r="AK252" i="9"/>
  <c r="AP252" i="9"/>
  <c r="FK252" i="9"/>
  <c r="AR249" i="9"/>
  <c r="DS249" i="9"/>
  <c r="FB250" i="9"/>
  <c r="BX252" i="9"/>
  <c r="DG252" i="9"/>
  <c r="FB255" i="9"/>
  <c r="FL260" i="9"/>
  <c r="FQ260" i="9"/>
  <c r="FV260" i="9"/>
  <c r="GB260" i="9"/>
  <c r="GA258" i="9"/>
  <c r="FB257" i="9"/>
  <c r="FO273" i="9"/>
  <c r="GA275" i="9"/>
  <c r="FB274" i="9"/>
  <c r="AF203" i="9"/>
  <c r="EP204" i="9"/>
  <c r="DG211" i="9"/>
  <c r="EP211" i="9"/>
  <c r="AR216" i="9"/>
  <c r="EP220" i="9"/>
  <c r="GA228" i="9"/>
  <c r="FB224" i="9"/>
  <c r="EP227" i="9"/>
  <c r="AL236" i="9"/>
  <c r="AQ236" i="9"/>
  <c r="FN236" i="9"/>
  <c r="AN233" i="9"/>
  <c r="FG233" i="9" s="1"/>
  <c r="FJ233" i="9" s="1"/>
  <c r="AR234" i="9"/>
  <c r="GA236" i="9"/>
  <c r="FS244" i="9"/>
  <c r="GF243" i="9" s="1"/>
  <c r="FH244" i="9"/>
  <c r="GG240" i="9" s="1"/>
  <c r="FM244" i="9"/>
  <c r="GH241" i="9" s="1"/>
  <c r="FO242" i="9"/>
  <c r="AL252" i="9"/>
  <c r="AQ252" i="9"/>
  <c r="FN252" i="9"/>
  <c r="AN249" i="9"/>
  <c r="FG249" i="9" s="1"/>
  <c r="FZ249" i="9" s="1"/>
  <c r="GC249" i="9" s="1"/>
  <c r="AR250" i="9"/>
  <c r="FO258" i="9"/>
  <c r="EP259" i="9"/>
  <c r="AJ268" i="9"/>
  <c r="AO268" i="9"/>
  <c r="AR264" i="9"/>
  <c r="GA272" i="9"/>
  <c r="FB271" i="9"/>
  <c r="Z204" i="9"/>
  <c r="AJ204" i="9"/>
  <c r="AO204" i="9"/>
  <c r="AS204" i="9"/>
  <c r="AF202" i="9"/>
  <c r="AN202" i="9"/>
  <c r="FG202" i="9" s="1"/>
  <c r="FJ202" i="9" s="1"/>
  <c r="BX204" i="9"/>
  <c r="DG204" i="9"/>
  <c r="FB207" i="9"/>
  <c r="FL212" i="9"/>
  <c r="FQ212" i="9"/>
  <c r="FV212" i="9"/>
  <c r="GB212" i="9"/>
  <c r="DS209" i="9"/>
  <c r="FB210" i="9"/>
  <c r="Z220" i="9"/>
  <c r="H221" i="9" s="1"/>
  <c r="AF216" i="9"/>
  <c r="AJ220" i="9"/>
  <c r="AO220" i="9"/>
  <c r="AS220" i="9"/>
  <c r="FY216" i="9"/>
  <c r="AF218" i="9"/>
  <c r="AN218" i="9"/>
  <c r="FG218" i="9" s="1"/>
  <c r="FJ218" i="9" s="1"/>
  <c r="BX220" i="9"/>
  <c r="DG220" i="9"/>
  <c r="FB223" i="9"/>
  <c r="FL228" i="9"/>
  <c r="GG225" i="9" s="1"/>
  <c r="FQ228" i="9"/>
  <c r="GH226" i="9" s="1"/>
  <c r="FV228" i="9"/>
  <c r="GI227" i="9" s="1"/>
  <c r="GB228" i="9"/>
  <c r="DS225" i="9"/>
  <c r="FB226" i="9"/>
  <c r="AE236" i="9"/>
  <c r="G69" i="7" s="1"/>
  <c r="AI236" i="9"/>
  <c r="AM236" i="9"/>
  <c r="AR232" i="9"/>
  <c r="FV236" i="9"/>
  <c r="AF233" i="9"/>
  <c r="CJ234" i="9"/>
  <c r="EP236" i="9"/>
  <c r="FI244" i="9"/>
  <c r="GH240" i="9" s="1"/>
  <c r="FN244" i="9"/>
  <c r="GI241" i="9" s="1"/>
  <c r="FT244" i="9"/>
  <c r="GG243" i="9" s="1"/>
  <c r="FY244" i="9"/>
  <c r="GD244" i="9"/>
  <c r="BX243" i="9"/>
  <c r="DG243" i="9"/>
  <c r="AE252" i="9"/>
  <c r="G49" i="7" s="1"/>
  <c r="AI252" i="9"/>
  <c r="AM252" i="9"/>
  <c r="AR248" i="9"/>
  <c r="FB258" i="9"/>
  <c r="FK273" i="9"/>
  <c r="DS265" i="9"/>
  <c r="FS274" i="9"/>
  <c r="DS273" i="9"/>
  <c r="FN284" i="9"/>
  <c r="FV252" i="9"/>
  <c r="AF249" i="9"/>
  <c r="AF251" i="9"/>
  <c r="FI260" i="9"/>
  <c r="FN260" i="9"/>
  <c r="FT260" i="9"/>
  <c r="FY260" i="9"/>
  <c r="GD260" i="9"/>
  <c r="BX259" i="9"/>
  <c r="DG259" i="9"/>
  <c r="AE268" i="9"/>
  <c r="G50" i="7" s="1"/>
  <c r="AI268" i="9"/>
  <c r="AM268" i="9"/>
  <c r="FV268" i="9"/>
  <c r="AF265" i="9"/>
  <c r="CJ266" i="9"/>
  <c r="EP268" i="9"/>
  <c r="FI276" i="9"/>
  <c r="GH272" i="9" s="1"/>
  <c r="FN276" i="9"/>
  <c r="GI273" i="9" s="1"/>
  <c r="FT276" i="9"/>
  <c r="GG275" i="9" s="1"/>
  <c r="FY276" i="9"/>
  <c r="GD276" i="9"/>
  <c r="FB273" i="9"/>
  <c r="BX275" i="9"/>
  <c r="DG275" i="9"/>
  <c r="AD284" i="9"/>
  <c r="AL284" i="9"/>
  <c r="AQ284" i="9"/>
  <c r="AW284" i="9"/>
  <c r="DS280" i="9"/>
  <c r="AN281" i="9"/>
  <c r="FG281" i="9" s="1"/>
  <c r="FJ281" i="9" s="1"/>
  <c r="AR282" i="9"/>
  <c r="AZ282" i="9"/>
  <c r="CJ282" i="9"/>
  <c r="EP284" i="9"/>
  <c r="FB288" i="9"/>
  <c r="FJ292" i="9"/>
  <c r="GI288" i="9" s="1"/>
  <c r="FP292" i="9"/>
  <c r="GG290" i="9" s="1"/>
  <c r="FZ292" i="9"/>
  <c r="EP291" i="9"/>
  <c r="AD300" i="9"/>
  <c r="AL300" i="9"/>
  <c r="AQ300" i="9"/>
  <c r="AW300" i="9"/>
  <c r="DS296" i="9"/>
  <c r="FN296" i="9"/>
  <c r="FN300" i="9" s="1"/>
  <c r="AN297" i="9"/>
  <c r="FG297" i="9" s="1"/>
  <c r="FZ297" i="9" s="1"/>
  <c r="GC297" i="9" s="1"/>
  <c r="AR298" i="9"/>
  <c r="FS298" i="9"/>
  <c r="FU298" i="9" s="1"/>
  <c r="FI308" i="9"/>
  <c r="FN308" i="9"/>
  <c r="FT308" i="9"/>
  <c r="FY308" i="9"/>
  <c r="GD308" i="9"/>
  <c r="BX307" i="9"/>
  <c r="DG307" i="9"/>
  <c r="AR312" i="9"/>
  <c r="AF313" i="9"/>
  <c r="AF328" i="9"/>
  <c r="FK337" i="9"/>
  <c r="DS329" i="9"/>
  <c r="AR330" i="9"/>
  <c r="DG332" i="9"/>
  <c r="FH340" i="9"/>
  <c r="GG336" i="9" s="1"/>
  <c r="FM340" i="9"/>
  <c r="GH337" i="9" s="1"/>
  <c r="FR340" i="9"/>
  <c r="GI338" i="9" s="1"/>
  <c r="FX340" i="9"/>
  <c r="GC340" i="9"/>
  <c r="FO338" i="9"/>
  <c r="AJ348" i="9"/>
  <c r="AO348" i="9"/>
  <c r="AR344" i="9"/>
  <c r="DI355" i="9"/>
  <c r="AH347" i="9"/>
  <c r="AN347" i="9" s="1"/>
  <c r="DG284" i="9"/>
  <c r="EP300" i="9"/>
  <c r="EP307" i="9"/>
  <c r="EP316" i="9"/>
  <c r="FB320" i="9"/>
  <c r="BX339" i="9"/>
  <c r="FO354" i="9"/>
  <c r="AC268" i="9"/>
  <c r="FK268" i="9"/>
  <c r="AR265" i="9"/>
  <c r="BX268" i="9"/>
  <c r="DG268" i="9"/>
  <c r="FL276" i="9"/>
  <c r="GG273" i="9" s="1"/>
  <c r="FQ276" i="9"/>
  <c r="GH274" i="9" s="1"/>
  <c r="FV276" i="9"/>
  <c r="GI275" i="9" s="1"/>
  <c r="GB276" i="9"/>
  <c r="Z284" i="9"/>
  <c r="H285" i="9" s="1"/>
  <c r="AF280" i="9"/>
  <c r="AJ284" i="9"/>
  <c r="AO284" i="9"/>
  <c r="AS284" i="9"/>
  <c r="FY280" i="9"/>
  <c r="AN282" i="9"/>
  <c r="FG282" i="9" s="1"/>
  <c r="FJ282" i="9" s="1"/>
  <c r="GA284" i="9"/>
  <c r="GB284" i="9"/>
  <c r="FH292" i="9"/>
  <c r="GG288" i="9" s="1"/>
  <c r="FM292" i="9"/>
  <c r="GH289" i="9" s="1"/>
  <c r="FR292" i="9"/>
  <c r="GI290" i="9" s="1"/>
  <c r="FX292" i="9"/>
  <c r="GC292" i="9"/>
  <c r="Z300" i="9"/>
  <c r="AF296" i="9"/>
  <c r="AS300" i="9"/>
  <c r="FY296" i="9"/>
  <c r="AN298" i="9"/>
  <c r="FG298" i="9" s="1"/>
  <c r="BX300" i="9"/>
  <c r="DG300" i="9"/>
  <c r="FB303" i="9"/>
  <c r="FL308" i="9"/>
  <c r="FQ308" i="9"/>
  <c r="FV308" i="9"/>
  <c r="GB308" i="9"/>
  <c r="DS305" i="9"/>
  <c r="FB306" i="9"/>
  <c r="AC316" i="9"/>
  <c r="AG316" i="9"/>
  <c r="AK316" i="9"/>
  <c r="AP316" i="9"/>
  <c r="FK316" i="9"/>
  <c r="AR313" i="9"/>
  <c r="DS313" i="9"/>
  <c r="FB314" i="9"/>
  <c r="BX316" i="9"/>
  <c r="DG316" i="9"/>
  <c r="FB319" i="9"/>
  <c r="FL324" i="9"/>
  <c r="GG321" i="9" s="1"/>
  <c r="FQ324" i="9"/>
  <c r="GH322" i="9" s="1"/>
  <c r="FV324" i="9"/>
  <c r="GI323" i="9" s="1"/>
  <c r="GB324" i="9"/>
  <c r="BX323" i="9"/>
  <c r="DG323" i="9"/>
  <c r="AW332" i="9"/>
  <c r="FN332" i="9"/>
  <c r="AN329" i="9"/>
  <c r="FG329" i="9" s="1"/>
  <c r="FJ329" i="9" s="1"/>
  <c r="AF330" i="9"/>
  <c r="AN330" i="9"/>
  <c r="FG330" i="9" s="1"/>
  <c r="FJ330" i="9" s="1"/>
  <c r="FW338" i="9"/>
  <c r="FB330" i="9"/>
  <c r="AL268" i="9"/>
  <c r="AQ268" i="9"/>
  <c r="AW268" i="9"/>
  <c r="DS264" i="9"/>
  <c r="FN264" i="9"/>
  <c r="FN268" i="9" s="1"/>
  <c r="AN265" i="9"/>
  <c r="FG265" i="9" s="1"/>
  <c r="FZ265" i="9" s="1"/>
  <c r="GC265" i="9" s="1"/>
  <c r="AR266" i="9"/>
  <c r="FB266" i="9"/>
  <c r="GA268" i="9"/>
  <c r="GB268" i="9"/>
  <c r="AG284" i="9"/>
  <c r="AK284" i="9"/>
  <c r="AP284" i="9"/>
  <c r="FK292" i="9"/>
  <c r="GF289" i="9" s="1"/>
  <c r="FK284" i="9"/>
  <c r="FB282" i="9"/>
  <c r="AF283" i="9"/>
  <c r="DS283" i="9"/>
  <c r="FI292" i="9"/>
  <c r="GH288" i="9" s="1"/>
  <c r="FN292" i="9"/>
  <c r="GI289" i="9" s="1"/>
  <c r="FT292" i="9"/>
  <c r="GG291" i="9" s="1"/>
  <c r="FY292" i="9"/>
  <c r="GD292" i="9"/>
  <c r="FB289" i="9"/>
  <c r="BX291" i="9"/>
  <c r="DG291" i="9"/>
  <c r="AG300" i="9"/>
  <c r="AK300" i="9"/>
  <c r="AP300" i="9"/>
  <c r="GA300" i="9"/>
  <c r="GB300" i="9"/>
  <c r="FH308" i="9"/>
  <c r="FM308" i="9"/>
  <c r="FR308" i="9"/>
  <c r="FX308" i="9"/>
  <c r="GC308" i="9"/>
  <c r="DS306" i="9"/>
  <c r="AD316" i="9"/>
  <c r="AL316" i="9"/>
  <c r="AQ316" i="9"/>
  <c r="AW316" i="9"/>
  <c r="DS312" i="9"/>
  <c r="FN312" i="9"/>
  <c r="FN316" i="9" s="1"/>
  <c r="AN313" i="9"/>
  <c r="FG313" i="9" s="1"/>
  <c r="FZ313" i="9" s="1"/>
  <c r="GC313" i="9" s="1"/>
  <c r="AR314" i="9"/>
  <c r="AZ314" i="9"/>
  <c r="GA316" i="9"/>
  <c r="GB316" i="9"/>
  <c r="FH324" i="9"/>
  <c r="GG320" i="9" s="1"/>
  <c r="FM324" i="9"/>
  <c r="GH321" i="9" s="1"/>
  <c r="FR324" i="9"/>
  <c r="GI322" i="9" s="1"/>
  <c r="FX324" i="9"/>
  <c r="GC324" i="9"/>
  <c r="EP323" i="9"/>
  <c r="AE332" i="9"/>
  <c r="G63" i="7" s="1"/>
  <c r="AR328" i="9"/>
  <c r="FV332" i="9"/>
  <c r="AF329" i="9"/>
  <c r="FL340" i="9"/>
  <c r="GG337" i="9" s="1"/>
  <c r="FQ340" i="9"/>
  <c r="GH338" i="9" s="1"/>
  <c r="FV340" i="9"/>
  <c r="GI339" i="9" s="1"/>
  <c r="GB340" i="9"/>
  <c r="GA338" i="9"/>
  <c r="GA340" i="9" s="1"/>
  <c r="FB337" i="9"/>
  <c r="BX355" i="9"/>
  <c r="BX371" i="9"/>
  <c r="EP371" i="9"/>
  <c r="FN380" i="9"/>
  <c r="DG387" i="9"/>
  <c r="EP387" i="9"/>
  <c r="AC348" i="9"/>
  <c r="FY356" i="9"/>
  <c r="GD356" i="9"/>
  <c r="DG355" i="9"/>
  <c r="EP355" i="9"/>
  <c r="AF360" i="9"/>
  <c r="AJ364" i="9"/>
  <c r="AO364" i="9"/>
  <c r="AS364" i="9"/>
  <c r="FY360" i="9"/>
  <c r="BX364" i="9"/>
  <c r="GB364" i="9"/>
  <c r="FB370" i="9"/>
  <c r="AE380" i="9"/>
  <c r="G45" i="7" s="1"/>
  <c r="AR376" i="9"/>
  <c r="FV380" i="9"/>
  <c r="DG380" i="9"/>
  <c r="EP380" i="9"/>
  <c r="FB384" i="9"/>
  <c r="FJ388" i="9"/>
  <c r="GI384" i="9" s="1"/>
  <c r="FP388" i="9"/>
  <c r="GG386" i="9" s="1"/>
  <c r="FZ388" i="9"/>
  <c r="FB386" i="9"/>
  <c r="FK332" i="9"/>
  <c r="AR329" i="9"/>
  <c r="AF331" i="9"/>
  <c r="FS340" i="9"/>
  <c r="GF339" i="9" s="1"/>
  <c r="FI340" i="9"/>
  <c r="GH336" i="9" s="1"/>
  <c r="FN340" i="9"/>
  <c r="GI337" i="9" s="1"/>
  <c r="FT340" i="9"/>
  <c r="GG339" i="9" s="1"/>
  <c r="FY340" i="9"/>
  <c r="GD340" i="9"/>
  <c r="DG339" i="9"/>
  <c r="AD348" i="9"/>
  <c r="AL348" i="9"/>
  <c r="AQ348" i="9"/>
  <c r="AW348" i="9"/>
  <c r="DS344" i="9"/>
  <c r="FN344" i="9"/>
  <c r="FN348" i="9" s="1"/>
  <c r="AF345" i="9"/>
  <c r="AN345" i="9"/>
  <c r="FG345" i="9" s="1"/>
  <c r="FJ345" i="9" s="1"/>
  <c r="DS345" i="9"/>
  <c r="AR346" i="9"/>
  <c r="DS347" i="9"/>
  <c r="EP348" i="9"/>
  <c r="FB352" i="9"/>
  <c r="FJ356" i="9"/>
  <c r="FP356" i="9"/>
  <c r="FZ356" i="9"/>
  <c r="FB354" i="9"/>
  <c r="AC364" i="9"/>
  <c r="AG364" i="9"/>
  <c r="AK364" i="9"/>
  <c r="AP364" i="9"/>
  <c r="FK372" i="9"/>
  <c r="GF369" i="9" s="1"/>
  <c r="DS361" i="9"/>
  <c r="AF362" i="9"/>
  <c r="AN362" i="9"/>
  <c r="FG362" i="9" s="1"/>
  <c r="FJ362" i="9" s="1"/>
  <c r="AF363" i="9"/>
  <c r="FS372" i="9"/>
  <c r="GF371" i="9" s="1"/>
  <c r="FI372" i="9"/>
  <c r="GH368" i="9" s="1"/>
  <c r="FN372" i="9"/>
  <c r="GI369" i="9" s="1"/>
  <c r="FT372" i="9"/>
  <c r="GG371" i="9" s="1"/>
  <c r="FY372" i="9"/>
  <c r="GD372" i="9"/>
  <c r="Z380" i="9"/>
  <c r="H381" i="9" s="1"/>
  <c r="AJ380" i="9"/>
  <c r="AO380" i="9"/>
  <c r="AS380" i="9"/>
  <c r="FY376" i="9"/>
  <c r="AF378" i="9"/>
  <c r="AN378" i="9"/>
  <c r="FG378" i="9" s="1"/>
  <c r="FZ378" i="9" s="1"/>
  <c r="GC378" i="9" s="1"/>
  <c r="FB378" i="9"/>
  <c r="BX380" i="9"/>
  <c r="FL388" i="9"/>
  <c r="GG385" i="9" s="1"/>
  <c r="FQ388" i="9"/>
  <c r="GH386" i="9" s="1"/>
  <c r="FV388" i="9"/>
  <c r="GI387" i="9" s="1"/>
  <c r="GB388" i="9"/>
  <c r="DS386" i="9"/>
  <c r="AZ330" i="9"/>
  <c r="EP332" i="9"/>
  <c r="FB336" i="9"/>
  <c r="FJ340" i="9"/>
  <c r="GI336" i="9" s="1"/>
  <c r="FP340" i="9"/>
  <c r="GG338" i="9" s="1"/>
  <c r="FZ340" i="9"/>
  <c r="EP339" i="9"/>
  <c r="AE348" i="9"/>
  <c r="G43" i="7" s="1"/>
  <c r="AI348" i="9"/>
  <c r="AM348" i="9"/>
  <c r="FV348" i="9"/>
  <c r="X429" i="9"/>
  <c r="DG348" i="9"/>
  <c r="GA348" i="9"/>
  <c r="FL356" i="9"/>
  <c r="FQ356" i="9"/>
  <c r="FV356" i="9"/>
  <c r="GB356" i="9"/>
  <c r="DS354" i="9"/>
  <c r="AD364" i="9"/>
  <c r="AL364" i="9"/>
  <c r="AQ364" i="9"/>
  <c r="AW364" i="9"/>
  <c r="AF361" i="9"/>
  <c r="AN361" i="9"/>
  <c r="FG361" i="9" s="1"/>
  <c r="FJ361" i="9" s="1"/>
  <c r="DS363" i="9"/>
  <c r="DG364" i="9"/>
  <c r="EP364" i="9"/>
  <c r="GA372" i="9"/>
  <c r="FJ372" i="9"/>
  <c r="GI368" i="9" s="1"/>
  <c r="FP372" i="9"/>
  <c r="GG370" i="9" s="1"/>
  <c r="FZ372" i="9"/>
  <c r="DG371" i="9"/>
  <c r="AC380" i="9"/>
  <c r="FK388" i="9"/>
  <c r="GF385" i="9" s="1"/>
  <c r="FK380" i="9"/>
  <c r="AR377" i="9"/>
  <c r="GB380" i="9"/>
  <c r="BX387" i="9"/>
  <c r="CN381" i="9"/>
  <c r="H377" i="9" a="1"/>
  <c r="H377" i="9" s="1"/>
  <c r="DX374" i="9"/>
  <c r="DW374" i="9"/>
  <c r="FO380" i="9"/>
  <c r="FR380" i="9" s="1"/>
  <c r="FR376" i="9"/>
  <c r="CO374" i="9"/>
  <c r="CN374" i="9"/>
  <c r="DX381" i="9"/>
  <c r="DW381" i="9"/>
  <c r="BD374" i="9"/>
  <c r="BE374" i="9"/>
  <c r="BE381" i="9"/>
  <c r="BD381" i="9"/>
  <c r="AN376" i="9"/>
  <c r="AZ379" i="9"/>
  <c r="CJ379" i="9"/>
  <c r="FB379" i="9"/>
  <c r="CO381" i="9"/>
  <c r="DS383" i="9"/>
  <c r="DS384" i="9"/>
  <c r="FG384" i="9"/>
  <c r="FW384" i="9"/>
  <c r="FS387" i="9"/>
  <c r="FS388" i="9" s="1"/>
  <c r="GF387" i="9" s="1"/>
  <c r="AZ376" i="9"/>
  <c r="FS376" i="9"/>
  <c r="FY377" i="9"/>
  <c r="DS378" i="9"/>
  <c r="FG385" i="9"/>
  <c r="FW385" i="9"/>
  <c r="I377" i="9" a="1"/>
  <c r="I377" i="9" s="1"/>
  <c r="AZ377" i="9"/>
  <c r="FY378" i="9"/>
  <c r="AV380" i="9"/>
  <c r="FU387" i="9"/>
  <c r="FU388" i="9" s="1"/>
  <c r="GH387" i="9" s="1"/>
  <c r="AZ378" i="9"/>
  <c r="CJ378" i="9"/>
  <c r="FB385" i="9"/>
  <c r="CN365" i="9"/>
  <c r="H361" i="9" a="1"/>
  <c r="H361" i="9" s="1"/>
  <c r="DX358" i="9"/>
  <c r="DW358" i="9"/>
  <c r="CO358" i="9"/>
  <c r="CN358" i="9"/>
  <c r="BD358" i="9"/>
  <c r="BE358" i="9"/>
  <c r="BE365" i="9"/>
  <c r="BD365" i="9"/>
  <c r="FU362" i="9"/>
  <c r="DX365" i="9"/>
  <c r="DW365" i="9"/>
  <c r="FO364" i="9"/>
  <c r="FR364" i="9" s="1"/>
  <c r="FR360" i="9"/>
  <c r="AN360" i="9"/>
  <c r="AZ363" i="9"/>
  <c r="CJ363" i="9"/>
  <c r="FB363" i="9"/>
  <c r="CO365" i="9"/>
  <c r="DS367" i="9"/>
  <c r="DS368" i="9"/>
  <c r="FG368" i="9"/>
  <c r="FW368" i="9"/>
  <c r="FW372" i="9" s="1"/>
  <c r="AZ360" i="9"/>
  <c r="FS360" i="9"/>
  <c r="FY361" i="9"/>
  <c r="DS362" i="9"/>
  <c r="DS369" i="9"/>
  <c r="FG369" i="9"/>
  <c r="I361" i="9" a="1"/>
  <c r="I361" i="9" s="1"/>
  <c r="AZ361" i="9"/>
  <c r="AV364" i="9"/>
  <c r="FU371" i="9"/>
  <c r="FU372" i="9" s="1"/>
  <c r="GH371" i="9" s="1"/>
  <c r="AZ362" i="9"/>
  <c r="CJ362" i="9"/>
  <c r="FB362" i="9"/>
  <c r="FB369" i="9"/>
  <c r="DS370" i="9"/>
  <c r="DW342" i="9"/>
  <c r="DX342" i="9"/>
  <c r="CN349" i="9"/>
  <c r="H345" i="9" a="1"/>
  <c r="H345" i="9" s="1"/>
  <c r="FR344" i="9"/>
  <c r="DX349" i="9"/>
  <c r="DW349" i="9"/>
  <c r="GA356" i="9"/>
  <c r="CO342" i="9"/>
  <c r="CN342" i="9"/>
  <c r="FU346" i="9"/>
  <c r="BD342" i="9"/>
  <c r="BE342" i="9"/>
  <c r="BE349" i="9"/>
  <c r="BD349" i="9"/>
  <c r="AN344" i="9"/>
  <c r="FO345" i="9"/>
  <c r="FR345" i="9" s="1"/>
  <c r="AZ347" i="9"/>
  <c r="CJ347" i="9"/>
  <c r="FB347" i="9"/>
  <c r="CO349" i="9"/>
  <c r="DS351" i="9"/>
  <c r="DS352" i="9"/>
  <c r="FG352" i="9"/>
  <c r="FG356" i="9" s="1"/>
  <c r="FW352" i="9"/>
  <c r="FW356" i="9" s="1"/>
  <c r="FS355" i="9"/>
  <c r="FS356" i="9" s="1"/>
  <c r="AZ344" i="9"/>
  <c r="FS344" i="9"/>
  <c r="FY345" i="9"/>
  <c r="FY348" i="9" s="1"/>
  <c r="DS346" i="9"/>
  <c r="DS353" i="9"/>
  <c r="I345" i="9" a="1"/>
  <c r="I345" i="9" s="1"/>
  <c r="AV348" i="9"/>
  <c r="FU355" i="9"/>
  <c r="FU356" i="9" s="1"/>
  <c r="AZ346" i="9"/>
  <c r="CJ346" i="9"/>
  <c r="FB346" i="9"/>
  <c r="CN333" i="9"/>
  <c r="H329" i="9" a="1"/>
  <c r="H329" i="9" s="1"/>
  <c r="DX326" i="9"/>
  <c r="DW326" i="9"/>
  <c r="FR328" i="9"/>
  <c r="DX333" i="9"/>
  <c r="DW333" i="9"/>
  <c r="CO326" i="9"/>
  <c r="CN326" i="9"/>
  <c r="BE333" i="9"/>
  <c r="BD333" i="9"/>
  <c r="BD326" i="9"/>
  <c r="BE326" i="9"/>
  <c r="AN328" i="9"/>
  <c r="AZ331" i="9"/>
  <c r="CJ331" i="9"/>
  <c r="FB331" i="9"/>
  <c r="CO333" i="9"/>
  <c r="DS335" i="9"/>
  <c r="DS336" i="9"/>
  <c r="FG336" i="9"/>
  <c r="FW336" i="9"/>
  <c r="FK339" i="9"/>
  <c r="AZ328" i="9"/>
  <c r="FS328" i="9"/>
  <c r="FY329" i="9"/>
  <c r="DS330" i="9"/>
  <c r="FO330" i="9"/>
  <c r="FR330" i="9" s="1"/>
  <c r="FG337" i="9"/>
  <c r="FW337" i="9"/>
  <c r="I329" i="9" a="1"/>
  <c r="I329" i="9" s="1"/>
  <c r="AZ329" i="9"/>
  <c r="FY330" i="9"/>
  <c r="AV332" i="9"/>
  <c r="FU339" i="9"/>
  <c r="FU340" i="9" s="1"/>
  <c r="GH339" i="9" s="1"/>
  <c r="DS338" i="9"/>
  <c r="CN317" i="9"/>
  <c r="H313" i="9" a="1"/>
  <c r="H313" i="9" s="1"/>
  <c r="DX310" i="9"/>
  <c r="DW310" i="9"/>
  <c r="FR312" i="9"/>
  <c r="CO310" i="9"/>
  <c r="CN310" i="9"/>
  <c r="BE317" i="9"/>
  <c r="BD317" i="9"/>
  <c r="DX317" i="9"/>
  <c r="DW317" i="9"/>
  <c r="GA324" i="9"/>
  <c r="BD310" i="9"/>
  <c r="BE310" i="9"/>
  <c r="AN312" i="9"/>
  <c r="AZ315" i="9"/>
  <c r="CJ315" i="9"/>
  <c r="FB315" i="9"/>
  <c r="CO317" i="9"/>
  <c r="DS319" i="9"/>
  <c r="DS320" i="9"/>
  <c r="FG320" i="9"/>
  <c r="FW320" i="9"/>
  <c r="FK323" i="9"/>
  <c r="FK324" i="9" s="1"/>
  <c r="GF321" i="9" s="1"/>
  <c r="FS323" i="9"/>
  <c r="FS324" i="9" s="1"/>
  <c r="GF323" i="9" s="1"/>
  <c r="AZ312" i="9"/>
  <c r="FS312" i="9"/>
  <c r="FY313" i="9"/>
  <c r="DS314" i="9"/>
  <c r="FO314" i="9"/>
  <c r="FR314" i="9" s="1"/>
  <c r="FG321" i="9"/>
  <c r="FW321" i="9"/>
  <c r="I313" i="9" a="1"/>
  <c r="I313" i="9" s="1"/>
  <c r="AZ313" i="9"/>
  <c r="FY314" i="9"/>
  <c r="AV316" i="9"/>
  <c r="FU323" i="9"/>
  <c r="FU324" i="9" s="1"/>
  <c r="GH323" i="9" s="1"/>
  <c r="FB321" i="9"/>
  <c r="CN301" i="9"/>
  <c r="H297" i="9" a="1"/>
  <c r="H297" i="9" s="1"/>
  <c r="DX294" i="9"/>
  <c r="DW294" i="9"/>
  <c r="CO294" i="9"/>
  <c r="CN294" i="9"/>
  <c r="DX301" i="9"/>
  <c r="DW301" i="9"/>
  <c r="BD294" i="9"/>
  <c r="BE294" i="9"/>
  <c r="BE301" i="9"/>
  <c r="BD301" i="9"/>
  <c r="FO300" i="9"/>
  <c r="FR300" i="9" s="1"/>
  <c r="FR296" i="9"/>
  <c r="AN296" i="9"/>
  <c r="AZ299" i="9"/>
  <c r="CJ299" i="9"/>
  <c r="FB299" i="9"/>
  <c r="CO301" i="9"/>
  <c r="DS303" i="9"/>
  <c r="DS304" i="9"/>
  <c r="FG304" i="9"/>
  <c r="FW304" i="9"/>
  <c r="FK307" i="9"/>
  <c r="FS307" i="9"/>
  <c r="FS308" i="9" s="1"/>
  <c r="AZ296" i="9"/>
  <c r="FS296" i="9"/>
  <c r="FY297" i="9"/>
  <c r="DS298" i="9"/>
  <c r="FG305" i="9"/>
  <c r="FW305" i="9"/>
  <c r="I297" i="9" a="1"/>
  <c r="I297" i="9" s="1"/>
  <c r="AZ297" i="9"/>
  <c r="FY298" i="9"/>
  <c r="AV300" i="9"/>
  <c r="FU307" i="9"/>
  <c r="FU308" i="9" s="1"/>
  <c r="CN285" i="9"/>
  <c r="H281" i="9" a="1"/>
  <c r="H281" i="9" s="1"/>
  <c r="DX278" i="9"/>
  <c r="DW278" i="9"/>
  <c r="FR280" i="9"/>
  <c r="DX285" i="9"/>
  <c r="DW285" i="9"/>
  <c r="CO278" i="9"/>
  <c r="CN278" i="9"/>
  <c r="BD278" i="9"/>
  <c r="BE278" i="9"/>
  <c r="BE285" i="9"/>
  <c r="BD285" i="9"/>
  <c r="AN280" i="9"/>
  <c r="AZ283" i="9"/>
  <c r="CJ283" i="9"/>
  <c r="FB283" i="9"/>
  <c r="CO285" i="9"/>
  <c r="DS287" i="9"/>
  <c r="DS288" i="9"/>
  <c r="FG288" i="9"/>
  <c r="FW288" i="9"/>
  <c r="FS291" i="9"/>
  <c r="FS292" i="9" s="1"/>
  <c r="GF291" i="9" s="1"/>
  <c r="AZ280" i="9"/>
  <c r="FS280" i="9"/>
  <c r="FY281" i="9"/>
  <c r="DS282" i="9"/>
  <c r="FO282" i="9"/>
  <c r="FR282" i="9" s="1"/>
  <c r="FG289" i="9"/>
  <c r="FW289" i="9"/>
  <c r="I281" i="9" a="1"/>
  <c r="I281" i="9" s="1"/>
  <c r="AZ281" i="9"/>
  <c r="FY282" i="9"/>
  <c r="AV284" i="9"/>
  <c r="FU291" i="9"/>
  <c r="FU292" i="9" s="1"/>
  <c r="GH291" i="9" s="1"/>
  <c r="DX262" i="9"/>
  <c r="DW262" i="9"/>
  <c r="CN269" i="9"/>
  <c r="H265" i="9" a="1"/>
  <c r="H265" i="9" s="1"/>
  <c r="BE269" i="9"/>
  <c r="BD269" i="9"/>
  <c r="BD262" i="9"/>
  <c r="BE262" i="9"/>
  <c r="FO268" i="9"/>
  <c r="FR268" i="9" s="1"/>
  <c r="FR264" i="9"/>
  <c r="CO262" i="9"/>
  <c r="CN262" i="9"/>
  <c r="DX269" i="9"/>
  <c r="DW269" i="9"/>
  <c r="AN264" i="9"/>
  <c r="AZ267" i="9"/>
  <c r="CJ267" i="9"/>
  <c r="FB267" i="9"/>
  <c r="CO269" i="9"/>
  <c r="DS271" i="9"/>
  <c r="DS272" i="9"/>
  <c r="FG272" i="9"/>
  <c r="FW272" i="9"/>
  <c r="FK275" i="9"/>
  <c r="FS275" i="9"/>
  <c r="AZ264" i="9"/>
  <c r="FS264" i="9"/>
  <c r="FY265" i="9"/>
  <c r="FY268" i="9" s="1"/>
  <c r="DS266" i="9"/>
  <c r="FG273" i="9"/>
  <c r="FW273" i="9"/>
  <c r="I265" i="9" a="1"/>
  <c r="I265" i="9" s="1"/>
  <c r="AZ265" i="9"/>
  <c r="AV268" i="9"/>
  <c r="FU275" i="9"/>
  <c r="FU276" i="9" s="1"/>
  <c r="GH275" i="9" s="1"/>
  <c r="DW246" i="9"/>
  <c r="DX246" i="9"/>
  <c r="CN253" i="9"/>
  <c r="H249" i="9" a="1"/>
  <c r="H249" i="9" s="1"/>
  <c r="BD246" i="9"/>
  <c r="BE246" i="9"/>
  <c r="BE253" i="9"/>
  <c r="BD253" i="9"/>
  <c r="DX253" i="9"/>
  <c r="DW253" i="9"/>
  <c r="FR248" i="9"/>
  <c r="CO246" i="9"/>
  <c r="CN246" i="9"/>
  <c r="AN248" i="9"/>
  <c r="AZ251" i="9"/>
  <c r="CJ251" i="9"/>
  <c r="FB251" i="9"/>
  <c r="CO253" i="9"/>
  <c r="DS255" i="9"/>
  <c r="DS256" i="9"/>
  <c r="FG256" i="9"/>
  <c r="FW256" i="9"/>
  <c r="FK259" i="9"/>
  <c r="FS259" i="9"/>
  <c r="AZ248" i="9"/>
  <c r="FS248" i="9"/>
  <c r="FY249" i="9"/>
  <c r="DS250" i="9"/>
  <c r="FO250" i="9"/>
  <c r="FR250" i="9" s="1"/>
  <c r="FG257" i="9"/>
  <c r="FW257" i="9"/>
  <c r="I249" i="9" a="1"/>
  <c r="I249" i="9" s="1"/>
  <c r="AZ249" i="9"/>
  <c r="FY250" i="9"/>
  <c r="AV252" i="9"/>
  <c r="FU259" i="9"/>
  <c r="FU260" i="9" s="1"/>
  <c r="DX230" i="9"/>
  <c r="DW230" i="9"/>
  <c r="CN237" i="9"/>
  <c r="H233" i="9" a="1"/>
  <c r="H233" i="9" s="1"/>
  <c r="BD230" i="9"/>
  <c r="BE230" i="9"/>
  <c r="BE237" i="9"/>
  <c r="BD237" i="9"/>
  <c r="FO236" i="9"/>
  <c r="FR236" i="9" s="1"/>
  <c r="FR232" i="9"/>
  <c r="CO230" i="9"/>
  <c r="CN230" i="9"/>
  <c r="DX237" i="9"/>
  <c r="DW237" i="9"/>
  <c r="AN232" i="9"/>
  <c r="AZ235" i="9"/>
  <c r="CJ235" i="9"/>
  <c r="FB235" i="9"/>
  <c r="CO237" i="9"/>
  <c r="DS239" i="9"/>
  <c r="DS240" i="9"/>
  <c r="FG240" i="9"/>
  <c r="FO240" i="9"/>
  <c r="FW240" i="9"/>
  <c r="GA240" i="9"/>
  <c r="FK243" i="9"/>
  <c r="AZ232" i="9"/>
  <c r="FS232" i="9"/>
  <c r="FY233" i="9"/>
  <c r="FY236" i="9" s="1"/>
  <c r="DS234" i="9"/>
  <c r="FG241" i="9"/>
  <c r="FO241" i="9"/>
  <c r="FW241" i="9"/>
  <c r="GA241" i="9"/>
  <c r="I233" i="9" a="1"/>
  <c r="I233" i="9" s="1"/>
  <c r="AZ233" i="9"/>
  <c r="AV236" i="9"/>
  <c r="FU243" i="9"/>
  <c r="FU244" i="9" s="1"/>
  <c r="GH243" i="9" s="1"/>
  <c r="CN221" i="9"/>
  <c r="H217" i="9" a="1"/>
  <c r="H217" i="9" s="1"/>
  <c r="DX214" i="9"/>
  <c r="DW214" i="9"/>
  <c r="CO214" i="9"/>
  <c r="CN214" i="9"/>
  <c r="DX221" i="9"/>
  <c r="DW221" i="9"/>
  <c r="BE221" i="9"/>
  <c r="BD221" i="9"/>
  <c r="BD214" i="9"/>
  <c r="BE214" i="9"/>
  <c r="FO220" i="9"/>
  <c r="FR220" i="9" s="1"/>
  <c r="FR216" i="9"/>
  <c r="AN216" i="9"/>
  <c r="AZ219" i="9"/>
  <c r="CJ219" i="9"/>
  <c r="FB219" i="9"/>
  <c r="CO221" i="9"/>
  <c r="DS223" i="9"/>
  <c r="DS224" i="9"/>
  <c r="FG224" i="9"/>
  <c r="FW224" i="9"/>
  <c r="FK227" i="9"/>
  <c r="FS227" i="9"/>
  <c r="FS228" i="9" s="1"/>
  <c r="GF227" i="9" s="1"/>
  <c r="AZ216" i="9"/>
  <c r="FS216" i="9"/>
  <c r="FY217" i="9"/>
  <c r="DS218" i="9"/>
  <c r="FG225" i="9"/>
  <c r="FW225" i="9"/>
  <c r="I217" i="9" a="1"/>
  <c r="I217" i="9" s="1"/>
  <c r="AZ217" i="9"/>
  <c r="AV220" i="9"/>
  <c r="FU227" i="9"/>
  <c r="FU228" i="9" s="1"/>
  <c r="GH227" i="9" s="1"/>
  <c r="CN205" i="9"/>
  <c r="H201" i="9" a="1"/>
  <c r="H201" i="9" s="1"/>
  <c r="DX198" i="9"/>
  <c r="DW198" i="9"/>
  <c r="CO198" i="9"/>
  <c r="CN198" i="9"/>
  <c r="BE205" i="9"/>
  <c r="BD205" i="9"/>
  <c r="DX205" i="9"/>
  <c r="DW205" i="9"/>
  <c r="BD198" i="9"/>
  <c r="BE198" i="9"/>
  <c r="FR200" i="9"/>
  <c r="AN200" i="9"/>
  <c r="AZ203" i="9"/>
  <c r="CJ203" i="9"/>
  <c r="FB203" i="9"/>
  <c r="CO205" i="9"/>
  <c r="DS207" i="9"/>
  <c r="DS208" i="9"/>
  <c r="FG208" i="9"/>
  <c r="FW208" i="9"/>
  <c r="FK211" i="9"/>
  <c r="FS211" i="9"/>
  <c r="FS212" i="9" s="1"/>
  <c r="AZ200" i="9"/>
  <c r="FS200" i="9"/>
  <c r="FY201" i="9"/>
  <c r="DS202" i="9"/>
  <c r="FO202" i="9"/>
  <c r="FR202" i="9" s="1"/>
  <c r="FG209" i="9"/>
  <c r="FW209" i="9"/>
  <c r="I201" i="9" a="1"/>
  <c r="I201" i="9" s="1"/>
  <c r="AZ201" i="9"/>
  <c r="FY202" i="9"/>
  <c r="AV204" i="9"/>
  <c r="FU211" i="9"/>
  <c r="FU212" i="9" s="1"/>
  <c r="CN189" i="9"/>
  <c r="H185" i="9" a="1"/>
  <c r="H185" i="9" s="1"/>
  <c r="DW182" i="9"/>
  <c r="DX182" i="9"/>
  <c r="CO182" i="9"/>
  <c r="CN182" i="9"/>
  <c r="BD182" i="9"/>
  <c r="BE182" i="9"/>
  <c r="BE189" i="9"/>
  <c r="BD189" i="9"/>
  <c r="DX189" i="9"/>
  <c r="DW189" i="9"/>
  <c r="FR184" i="9"/>
  <c r="AN184" i="9"/>
  <c r="AZ187" i="9"/>
  <c r="CJ187" i="9"/>
  <c r="FB187" i="9"/>
  <c r="CO189" i="9"/>
  <c r="DS191" i="9"/>
  <c r="DS192" i="9"/>
  <c r="FG192" i="9"/>
  <c r="FW192" i="9"/>
  <c r="FK195" i="9"/>
  <c r="FS195" i="9"/>
  <c r="FS196" i="9" s="1"/>
  <c r="GF195" i="9" s="1"/>
  <c r="AZ184" i="9"/>
  <c r="FS184" i="9"/>
  <c r="FY185" i="9"/>
  <c r="DS186" i="9"/>
  <c r="FO186" i="9"/>
  <c r="FR186" i="9" s="1"/>
  <c r="FG193" i="9"/>
  <c r="FW193" i="9"/>
  <c r="I185" i="9" a="1"/>
  <c r="I185" i="9" s="1"/>
  <c r="AZ185" i="9"/>
  <c r="FY186" i="9"/>
  <c r="AV188" i="9"/>
  <c r="FU195" i="9"/>
  <c r="FU196" i="9" s="1"/>
  <c r="GH195" i="9" s="1"/>
  <c r="CN173" i="9"/>
  <c r="H169" i="9" a="1"/>
  <c r="H169" i="9" s="1"/>
  <c r="DX166" i="9"/>
  <c r="DW166" i="9"/>
  <c r="CO166" i="9"/>
  <c r="CN166" i="9"/>
  <c r="DX173" i="9"/>
  <c r="DW173" i="9"/>
  <c r="BE173" i="9"/>
  <c r="BD173" i="9"/>
  <c r="BD166" i="9"/>
  <c r="BE166" i="9"/>
  <c r="FO172" i="9"/>
  <c r="FR172" i="9" s="1"/>
  <c r="FR168" i="9"/>
  <c r="AN168" i="9"/>
  <c r="AZ171" i="9"/>
  <c r="CJ171" i="9"/>
  <c r="FB171" i="9"/>
  <c r="CO173" i="9"/>
  <c r="DS175" i="9"/>
  <c r="DS176" i="9"/>
  <c r="FG176" i="9"/>
  <c r="FO176" i="9"/>
  <c r="FW176" i="9"/>
  <c r="GA176" i="9"/>
  <c r="FK179" i="9"/>
  <c r="FK180" i="9" s="1"/>
  <c r="GF177" i="9" s="1"/>
  <c r="FS179" i="9"/>
  <c r="FS180" i="9" s="1"/>
  <c r="GF179" i="9" s="1"/>
  <c r="AZ168" i="9"/>
  <c r="FS168" i="9"/>
  <c r="FY169" i="9"/>
  <c r="DS170" i="9"/>
  <c r="FG177" i="9"/>
  <c r="FO177" i="9"/>
  <c r="FW177" i="9"/>
  <c r="GA177" i="9"/>
  <c r="I169" i="9" a="1"/>
  <c r="I169" i="9" s="1"/>
  <c r="AZ169" i="9"/>
  <c r="FY170" i="9"/>
  <c r="AV172" i="9"/>
  <c r="FU179" i="9"/>
  <c r="FU180" i="9" s="1"/>
  <c r="GH179" i="9" s="1"/>
  <c r="DW150" i="9"/>
  <c r="DX150" i="9"/>
  <c r="CN157" i="9"/>
  <c r="H153" i="9" a="1"/>
  <c r="H153" i="9" s="1"/>
  <c r="BD150" i="9"/>
  <c r="BE150" i="9"/>
  <c r="BE157" i="9"/>
  <c r="BD157" i="9"/>
  <c r="FO156" i="9"/>
  <c r="FR156" i="9" s="1"/>
  <c r="FR152" i="9"/>
  <c r="CO150" i="9"/>
  <c r="CN150" i="9"/>
  <c r="DX157" i="9"/>
  <c r="DW157" i="9"/>
  <c r="AN152" i="9"/>
  <c r="AZ155" i="9"/>
  <c r="CJ155" i="9"/>
  <c r="FB155" i="9"/>
  <c r="CO157" i="9"/>
  <c r="DS159" i="9"/>
  <c r="DS160" i="9"/>
  <c r="FG160" i="9"/>
  <c r="FW160" i="9"/>
  <c r="FS163" i="9"/>
  <c r="FS164" i="9" s="1"/>
  <c r="AZ152" i="9"/>
  <c r="FS152" i="9"/>
  <c r="FY153" i="9"/>
  <c r="FY156" i="9" s="1"/>
  <c r="DS154" i="9"/>
  <c r="FG161" i="9"/>
  <c r="FW161" i="9"/>
  <c r="I153" i="9" a="1"/>
  <c r="I153" i="9" s="1"/>
  <c r="AZ153" i="9"/>
  <c r="AV156" i="9"/>
  <c r="FU163" i="9"/>
  <c r="FU164" i="9" s="1"/>
  <c r="DW134" i="9"/>
  <c r="DX134" i="9"/>
  <c r="CN141" i="9"/>
  <c r="H137" i="9" a="1"/>
  <c r="H137" i="9" s="1"/>
  <c r="BD134" i="9"/>
  <c r="BE134" i="9"/>
  <c r="FO140" i="9"/>
  <c r="FR140" i="9" s="1"/>
  <c r="FR136" i="9"/>
  <c r="CO134" i="9"/>
  <c r="CN134" i="9"/>
  <c r="DX141" i="9"/>
  <c r="DW141" i="9"/>
  <c r="BE141" i="9"/>
  <c r="BD141" i="9"/>
  <c r="AN136" i="9"/>
  <c r="AZ139" i="9"/>
  <c r="CJ139" i="9"/>
  <c r="FB139" i="9"/>
  <c r="CO141" i="9"/>
  <c r="DS143" i="9"/>
  <c r="DS144" i="9"/>
  <c r="FG144" i="9"/>
  <c r="FW144" i="9"/>
  <c r="FK147" i="9"/>
  <c r="FK148" i="9" s="1"/>
  <c r="GF145" i="9" s="1"/>
  <c r="AZ136" i="9"/>
  <c r="FS136" i="9"/>
  <c r="FY137" i="9"/>
  <c r="DS138" i="9"/>
  <c r="FG145" i="9"/>
  <c r="FW145" i="9"/>
  <c r="I137" i="9" a="1"/>
  <c r="I137" i="9" s="1"/>
  <c r="AZ137" i="9"/>
  <c r="AV140" i="9"/>
  <c r="FU147" i="9"/>
  <c r="FU148" i="9" s="1"/>
  <c r="GH147" i="9" s="1"/>
  <c r="DX118" i="9"/>
  <c r="DW118" i="9"/>
  <c r="CN125" i="9"/>
  <c r="H121" i="9" a="1"/>
  <c r="H121" i="9" s="1"/>
  <c r="BE125" i="9"/>
  <c r="BD125" i="9"/>
  <c r="BD118" i="9"/>
  <c r="BE118" i="9"/>
  <c r="FO124" i="9"/>
  <c r="FR124" i="9" s="1"/>
  <c r="FR120" i="9"/>
  <c r="CO118" i="9"/>
  <c r="CN118" i="9"/>
  <c r="DX125" i="9"/>
  <c r="DW125" i="9"/>
  <c r="AN120" i="9"/>
  <c r="AZ123" i="9"/>
  <c r="CJ123" i="9"/>
  <c r="FB123" i="9"/>
  <c r="CO125" i="9"/>
  <c r="DS127" i="9"/>
  <c r="DS128" i="9"/>
  <c r="FG128" i="9"/>
  <c r="FW128" i="9"/>
  <c r="FK131" i="9"/>
  <c r="FK132" i="9" s="1"/>
  <c r="GF129" i="9" s="1"/>
  <c r="FS131" i="9"/>
  <c r="FS132" i="9" s="1"/>
  <c r="GF131" i="9" s="1"/>
  <c r="AZ120" i="9"/>
  <c r="FS120" i="9"/>
  <c r="FY121" i="9"/>
  <c r="FY124" i="9" s="1"/>
  <c r="DS122" i="9"/>
  <c r="FG129" i="9"/>
  <c r="FW129" i="9"/>
  <c r="I121" i="9" a="1"/>
  <c r="I121" i="9" s="1"/>
  <c r="AZ121" i="9"/>
  <c r="AV124" i="9"/>
  <c r="FU131" i="9"/>
  <c r="FU132" i="9" s="1"/>
  <c r="GH131" i="9" s="1"/>
  <c r="CN109" i="9"/>
  <c r="H105" i="9" a="1"/>
  <c r="H105" i="9" s="1"/>
  <c r="DX102" i="9"/>
  <c r="DW102" i="9"/>
  <c r="CO102" i="9"/>
  <c r="CN102" i="9"/>
  <c r="BD102" i="9"/>
  <c r="BE102" i="9"/>
  <c r="BE109" i="9"/>
  <c r="BD109" i="9"/>
  <c r="DX109" i="9"/>
  <c r="DW109" i="9"/>
  <c r="FR104" i="9"/>
  <c r="AN104" i="9"/>
  <c r="AZ107" i="9"/>
  <c r="CJ107" i="9"/>
  <c r="FB107" i="9"/>
  <c r="CO109" i="9"/>
  <c r="DS111" i="9"/>
  <c r="DS112" i="9"/>
  <c r="FG112" i="9"/>
  <c r="FW112" i="9"/>
  <c r="FK115" i="9"/>
  <c r="FK116" i="9" s="1"/>
  <c r="FS115" i="9"/>
  <c r="FS116" i="9" s="1"/>
  <c r="AZ104" i="9"/>
  <c r="FS104" i="9"/>
  <c r="FY105" i="9"/>
  <c r="DS106" i="9"/>
  <c r="FO106" i="9"/>
  <c r="FR106" i="9" s="1"/>
  <c r="FG113" i="9"/>
  <c r="FW113" i="9"/>
  <c r="I105" i="9" a="1"/>
  <c r="I105" i="9" s="1"/>
  <c r="AZ105" i="9"/>
  <c r="FY106" i="9"/>
  <c r="AV108" i="9"/>
  <c r="FU115" i="9"/>
  <c r="FU116" i="9" s="1"/>
  <c r="DW86" i="9"/>
  <c r="DX86" i="9"/>
  <c r="CN93" i="9"/>
  <c r="H89" i="9" a="1"/>
  <c r="H89" i="9" s="1"/>
  <c r="BD86" i="9"/>
  <c r="BE86" i="9"/>
  <c r="BE93" i="9"/>
  <c r="BD93" i="9"/>
  <c r="GA100" i="9"/>
  <c r="FO92" i="9"/>
  <c r="FR92" i="9" s="1"/>
  <c r="FR88" i="9"/>
  <c r="DX93" i="9"/>
  <c r="DW93" i="9"/>
  <c r="CO86" i="9"/>
  <c r="CN86" i="9"/>
  <c r="AN88" i="9"/>
  <c r="AZ91" i="9"/>
  <c r="CJ91" i="9"/>
  <c r="FB91" i="9"/>
  <c r="CO93" i="9"/>
  <c r="DS95" i="9"/>
  <c r="DS96" i="9"/>
  <c r="FG96" i="9"/>
  <c r="FW96" i="9"/>
  <c r="FS99" i="9"/>
  <c r="FS100" i="9" s="1"/>
  <c r="GF99" i="9" s="1"/>
  <c r="AZ88" i="9"/>
  <c r="FS88" i="9"/>
  <c r="FY89" i="9"/>
  <c r="DS90" i="9"/>
  <c r="DS97" i="9"/>
  <c r="FG97" i="9"/>
  <c r="FW97" i="9"/>
  <c r="I89" i="9" a="1"/>
  <c r="I89" i="9" s="1"/>
  <c r="AZ89" i="9"/>
  <c r="FY90" i="9"/>
  <c r="AV92" i="9"/>
  <c r="FU99" i="9"/>
  <c r="FU100" i="9" s="1"/>
  <c r="GH99" i="9" s="1"/>
  <c r="AZ90" i="9"/>
  <c r="CJ90" i="9"/>
  <c r="FB90" i="9"/>
  <c r="CN77" i="9"/>
  <c r="H73" i="9" a="1"/>
  <c r="H73" i="9" s="1"/>
  <c r="DW70" i="9"/>
  <c r="DX70" i="9"/>
  <c r="CO70" i="9"/>
  <c r="CN70" i="9"/>
  <c r="DX77" i="9"/>
  <c r="DW77" i="9"/>
  <c r="BE77" i="9"/>
  <c r="BD77" i="9"/>
  <c r="BD70" i="9"/>
  <c r="BE70" i="9"/>
  <c r="FO76" i="9"/>
  <c r="FR76" i="9" s="1"/>
  <c r="FR72" i="9"/>
  <c r="AN72" i="9"/>
  <c r="AZ75" i="9"/>
  <c r="CJ75" i="9"/>
  <c r="FB75" i="9"/>
  <c r="CO77" i="9"/>
  <c r="DS79" i="9"/>
  <c r="DS80" i="9"/>
  <c r="FG80" i="9"/>
  <c r="FW80" i="9"/>
  <c r="FK83" i="9"/>
  <c r="FS83" i="9"/>
  <c r="AZ72" i="9"/>
  <c r="FS72" i="9"/>
  <c r="FY73" i="9"/>
  <c r="FY76" i="9" s="1"/>
  <c r="DS74" i="9"/>
  <c r="FG81" i="9"/>
  <c r="FW81" i="9"/>
  <c r="I73" i="9" a="1"/>
  <c r="I73" i="9" s="1"/>
  <c r="AZ73" i="9"/>
  <c r="AV76" i="9"/>
  <c r="FU83" i="9"/>
  <c r="FU84" i="9" s="1"/>
  <c r="GH83" i="9" s="1"/>
  <c r="DW54" i="9"/>
  <c r="DX54" i="9"/>
  <c r="CN61" i="9"/>
  <c r="H57" i="9" a="1"/>
  <c r="H57" i="9" s="1"/>
  <c r="FO60" i="9"/>
  <c r="FR60" i="9" s="1"/>
  <c r="FR56" i="9"/>
  <c r="GA68" i="9"/>
  <c r="BD54" i="9"/>
  <c r="BE54" i="9"/>
  <c r="BE61" i="9"/>
  <c r="BD61" i="9"/>
  <c r="CN54" i="9"/>
  <c r="FU58" i="9"/>
  <c r="DX61" i="9"/>
  <c r="DW61" i="9"/>
  <c r="AN56" i="9"/>
  <c r="AZ59" i="9"/>
  <c r="CJ59" i="9"/>
  <c r="FB59" i="9"/>
  <c r="CO61" i="9"/>
  <c r="DS63" i="9"/>
  <c r="DS64" i="9"/>
  <c r="FG64" i="9"/>
  <c r="FW64" i="9"/>
  <c r="FS67" i="9"/>
  <c r="FS68" i="9" s="1"/>
  <c r="AZ56" i="9"/>
  <c r="FS56" i="9"/>
  <c r="FY57" i="9"/>
  <c r="DS58" i="9"/>
  <c r="FG65" i="9"/>
  <c r="FW65" i="9"/>
  <c r="I57" i="9" a="1"/>
  <c r="I57" i="9" s="1"/>
  <c r="AZ57" i="9"/>
  <c r="AV60" i="9"/>
  <c r="FU67" i="9"/>
  <c r="FU68" i="9" s="1"/>
  <c r="AZ58" i="9"/>
  <c r="CJ58" i="9"/>
  <c r="FB58" i="9"/>
  <c r="FB65" i="9"/>
  <c r="CN45" i="9"/>
  <c r="H41" i="9" a="1"/>
  <c r="H41" i="9" s="1"/>
  <c r="DX38" i="9"/>
  <c r="DW38" i="9"/>
  <c r="CO38" i="9"/>
  <c r="CN38" i="9"/>
  <c r="DX45" i="9"/>
  <c r="DW45" i="9"/>
  <c r="BD38" i="9"/>
  <c r="BE38" i="9"/>
  <c r="BE45" i="9"/>
  <c r="BD45" i="9"/>
  <c r="FO44" i="9"/>
  <c r="FR44" i="9" s="1"/>
  <c r="FR40" i="9"/>
  <c r="AN40" i="9"/>
  <c r="AZ43" i="9"/>
  <c r="CJ43" i="9"/>
  <c r="FB43" i="9"/>
  <c r="CO45" i="9"/>
  <c r="DS47" i="9"/>
  <c r="DS48" i="9"/>
  <c r="FG48" i="9"/>
  <c r="FW48" i="9"/>
  <c r="FK51" i="9"/>
  <c r="FK52" i="9" s="1"/>
  <c r="GF49" i="9" s="1"/>
  <c r="AZ40" i="9"/>
  <c r="FS40" i="9"/>
  <c r="FY41" i="9"/>
  <c r="DS42" i="9"/>
  <c r="FG49" i="9"/>
  <c r="FW49" i="9"/>
  <c r="GA49" i="9"/>
  <c r="I41" i="9" a="1"/>
  <c r="I41" i="9" s="1"/>
  <c r="AZ41" i="9"/>
  <c r="AV44" i="9"/>
  <c r="FU51" i="9"/>
  <c r="FU52" i="9" s="1"/>
  <c r="GH51" i="9" s="1"/>
  <c r="DW22" i="9"/>
  <c r="DX22" i="9"/>
  <c r="CN29" i="9"/>
  <c r="H25" i="9" a="1"/>
  <c r="H25" i="9" s="1"/>
  <c r="FO28" i="9"/>
  <c r="FR28" i="9" s="1"/>
  <c r="FR24" i="9"/>
  <c r="BD22" i="9"/>
  <c r="BE22" i="9"/>
  <c r="CO22" i="9"/>
  <c r="CN22" i="9"/>
  <c r="DX29" i="9"/>
  <c r="DW29" i="9"/>
  <c r="FU27" i="9"/>
  <c r="BE29" i="9"/>
  <c r="BD29" i="9"/>
  <c r="AN24" i="9"/>
  <c r="AZ27" i="9"/>
  <c r="CJ27" i="9"/>
  <c r="FB27" i="9"/>
  <c r="CO29" i="9"/>
  <c r="DS31" i="9"/>
  <c r="DS32" i="9"/>
  <c r="FG32" i="9"/>
  <c r="FW32" i="9"/>
  <c r="FS35" i="9"/>
  <c r="FS36" i="9" s="1"/>
  <c r="GF35" i="9" s="1"/>
  <c r="GA35" i="9"/>
  <c r="GA36" i="9" s="1"/>
  <c r="AZ24" i="9"/>
  <c r="FS24" i="9"/>
  <c r="FY25" i="9"/>
  <c r="DS26" i="9"/>
  <c r="DS33" i="9"/>
  <c r="FG33" i="9"/>
  <c r="FW33" i="9"/>
  <c r="I25" i="9" a="1"/>
  <c r="I25" i="9" s="1"/>
  <c r="AZ25" i="9"/>
  <c r="AV28" i="9"/>
  <c r="FU35" i="9"/>
  <c r="FU36" i="9" s="1"/>
  <c r="GH35" i="9" s="1"/>
  <c r="CO13" i="9"/>
  <c r="H9" i="9" a="1"/>
  <c r="H9" i="9" s="1"/>
  <c r="AN10" i="9"/>
  <c r="AF10" i="9"/>
  <c r="AF8" i="9"/>
  <c r="AF11" i="9"/>
  <c r="AF9" i="9"/>
  <c r="CH43" i="18"/>
  <c r="B26" i="18" a="1"/>
  <c r="B26" i="18" s="1"/>
  <c r="C82" i="18" s="1"/>
  <c r="C16" i="19" s="1"/>
  <c r="B39" i="18" a="1"/>
  <c r="B39" i="18" s="1"/>
  <c r="C84" i="18" s="1"/>
  <c r="C13" i="19" s="1"/>
  <c r="B27" i="18" a="1"/>
  <c r="B27" i="18" s="1"/>
  <c r="B40" i="18" a="1"/>
  <c r="B40" i="18" s="1"/>
  <c r="B22" i="18" a="1"/>
  <c r="B22" i="18" s="1"/>
  <c r="B28" i="18" a="1"/>
  <c r="B28" i="18" s="1"/>
  <c r="B41" i="18" a="1"/>
  <c r="B41" i="18" s="1"/>
  <c r="B49" i="18" a="1"/>
  <c r="B49" i="18" s="1"/>
  <c r="B55" i="18" a="1"/>
  <c r="B55" i="18" s="1"/>
  <c r="B32" i="18" a="1"/>
  <c r="B32" i="18" s="1"/>
  <c r="C83" i="18" s="1"/>
  <c r="C12" i="19" s="1"/>
  <c r="B47" i="18" a="1"/>
  <c r="B47" i="18" s="1"/>
  <c r="C85" i="18" s="1"/>
  <c r="C10" i="19" s="1"/>
  <c r="B21" i="18" a="1"/>
  <c r="B21" i="18" s="1"/>
  <c r="B33" i="18" a="1"/>
  <c r="B33" i="18" s="1"/>
  <c r="B48" i="18" a="1"/>
  <c r="B48" i="18" s="1"/>
  <c r="B15" i="18" a="1"/>
  <c r="B15" i="18" s="1"/>
  <c r="B23" i="18" a="1"/>
  <c r="B23" i="18" s="1"/>
  <c r="B29" i="18" a="1"/>
  <c r="B29" i="18" s="1"/>
  <c r="B36" i="18" a="1"/>
  <c r="B36" i="18" s="1"/>
  <c r="B42" i="18" a="1"/>
  <c r="B42" i="18" s="1"/>
  <c r="B50" i="18" a="1"/>
  <c r="B50" i="18" s="1"/>
  <c r="V34" i="18"/>
  <c r="M34" i="18" s="1"/>
  <c r="CH34" i="18"/>
  <c r="CC516" i="28"/>
  <c r="AW516" i="28"/>
  <c r="A485" i="29"/>
  <c r="A484" i="29"/>
  <c r="A483" i="29"/>
  <c r="A482" i="29"/>
  <c r="A481" i="29"/>
  <c r="A480" i="29"/>
  <c r="A479" i="29"/>
  <c r="A473" i="29"/>
  <c r="A467" i="29"/>
  <c r="A464" i="29"/>
  <c r="A463" i="29"/>
  <c r="A462" i="29"/>
  <c r="A461" i="29"/>
  <c r="A460" i="29"/>
  <c r="A459" i="29"/>
  <c r="A458" i="29"/>
  <c r="A457" i="29"/>
  <c r="A456" i="29"/>
  <c r="A455" i="29"/>
  <c r="A454" i="29"/>
  <c r="A453" i="29"/>
  <c r="A452" i="29"/>
  <c r="A451" i="29"/>
  <c r="A450" i="29"/>
  <c r="A449" i="29"/>
  <c r="A448" i="29"/>
  <c r="A447" i="29"/>
  <c r="A446" i="29"/>
  <c r="A445" i="29"/>
  <c r="A444" i="29"/>
  <c r="A438" i="29"/>
  <c r="A433" i="29"/>
  <c r="A432" i="29"/>
  <c r="A431" i="29"/>
  <c r="A430" i="29"/>
  <c r="A429" i="29"/>
  <c r="A428" i="29"/>
  <c r="A427" i="29"/>
  <c r="A426" i="29"/>
  <c r="A425" i="29"/>
  <c r="A424" i="29"/>
  <c r="A423" i="29"/>
  <c r="A422" i="29"/>
  <c r="A421" i="29"/>
  <c r="A420" i="29"/>
  <c r="A419" i="29"/>
  <c r="A418" i="29"/>
  <c r="A417" i="29"/>
  <c r="A416" i="29"/>
  <c r="A415" i="29"/>
  <c r="A414" i="29"/>
  <c r="A413" i="29"/>
  <c r="BF437" i="9" l="1"/>
  <c r="BE437" i="9"/>
  <c r="BF436" i="9"/>
  <c r="BE436" i="9"/>
  <c r="BF438" i="9"/>
  <c r="BE438" i="9"/>
  <c r="BF439" i="9"/>
  <c r="C23" i="15"/>
  <c r="C18" i="21"/>
  <c r="DC14" i="20"/>
  <c r="AC14" i="20"/>
  <c r="C14" i="20"/>
  <c r="C131" i="15"/>
  <c r="C23" i="21"/>
  <c r="EB14" i="20"/>
  <c r="CC14" i="20"/>
  <c r="BC14" i="20"/>
  <c r="DC15" i="20"/>
  <c r="AC15" i="20"/>
  <c r="C15" i="20"/>
  <c r="C19" i="21"/>
  <c r="AE126" i="15"/>
  <c r="C22" i="21"/>
  <c r="EB13" i="20"/>
  <c r="CC13" i="20"/>
  <c r="BC13" i="20"/>
  <c r="C126" i="15"/>
  <c r="C21" i="21"/>
  <c r="EB12" i="20"/>
  <c r="CC12" i="20"/>
  <c r="D12" i="17"/>
  <c r="BC12" i="20"/>
  <c r="J264" i="15"/>
  <c r="FO52" i="9"/>
  <c r="GF50" i="9" s="1"/>
  <c r="AE18" i="15"/>
  <c r="C17" i="21"/>
  <c r="AC13" i="20"/>
  <c r="DC13" i="20"/>
  <c r="C13" i="20"/>
  <c r="FA13" i="20"/>
  <c r="AE131" i="15"/>
  <c r="C24" i="21"/>
  <c r="EB15" i="20"/>
  <c r="CC15" i="20"/>
  <c r="BC15" i="20"/>
  <c r="C18" i="15"/>
  <c r="AC12" i="20"/>
  <c r="J263" i="15"/>
  <c r="DC12" i="20"/>
  <c r="C12" i="20"/>
  <c r="C16" i="21"/>
  <c r="D11" i="17"/>
  <c r="FA12" i="20"/>
  <c r="AH44" i="9"/>
  <c r="AH422" i="9" s="1"/>
  <c r="FO292" i="9"/>
  <c r="GF290" i="9" s="1"/>
  <c r="FO324" i="9"/>
  <c r="GF322" i="9" s="1"/>
  <c r="FO100" i="9"/>
  <c r="GF98" i="9" s="1"/>
  <c r="FO68" i="9"/>
  <c r="GF66" i="9" s="1"/>
  <c r="FO356" i="9"/>
  <c r="GF354" i="9" s="1"/>
  <c r="FO340" i="9"/>
  <c r="GF338" i="9" s="1"/>
  <c r="FO84" i="9"/>
  <c r="GF82" i="9" s="1"/>
  <c r="FK308" i="9"/>
  <c r="GF305" i="9" s="1"/>
  <c r="FO132" i="9"/>
  <c r="GF130" i="9" s="1"/>
  <c r="FO228" i="9"/>
  <c r="GF226" i="9" s="1"/>
  <c r="FO372" i="9"/>
  <c r="GF370" i="9" s="1"/>
  <c r="FO148" i="9"/>
  <c r="GF146" i="9" s="1"/>
  <c r="FO36" i="9"/>
  <c r="GF34" i="9" s="1"/>
  <c r="FO388" i="9"/>
  <c r="GF386" i="9" s="1"/>
  <c r="FO164" i="9"/>
  <c r="GF162" i="9" s="1"/>
  <c r="FO276" i="9"/>
  <c r="GF274" i="9" s="1"/>
  <c r="FO308" i="9"/>
  <c r="GF306" i="9" s="1"/>
  <c r="FO116" i="9"/>
  <c r="GF114" i="9" s="1"/>
  <c r="FJ122" i="9"/>
  <c r="FO212" i="9"/>
  <c r="GF210" i="9" s="1"/>
  <c r="FZ42" i="9"/>
  <c r="GC42" i="9" s="1"/>
  <c r="GY13" i="20"/>
  <c r="FZ13" i="20"/>
  <c r="GY20" i="20"/>
  <c r="FZ20" i="20"/>
  <c r="FA20" i="20"/>
  <c r="GY18" i="20"/>
  <c r="FZ18" i="20"/>
  <c r="FA18" i="20"/>
  <c r="GY14" i="20"/>
  <c r="FZ14" i="20"/>
  <c r="FA14" i="20"/>
  <c r="GY19" i="20"/>
  <c r="FZ19" i="20"/>
  <c r="FA19" i="20"/>
  <c r="FZ15" i="20"/>
  <c r="FA15" i="20"/>
  <c r="GY15" i="20"/>
  <c r="GY17" i="20"/>
  <c r="FA17" i="20"/>
  <c r="FZ17" i="20"/>
  <c r="AK424" i="9"/>
  <c r="GY12" i="20"/>
  <c r="FZ12" i="20"/>
  <c r="FS84" i="9"/>
  <c r="GF83" i="9" s="1"/>
  <c r="FJ89" i="9"/>
  <c r="AF439" i="9"/>
  <c r="AF436" i="9"/>
  <c r="G58" i="7"/>
  <c r="G15" i="7" s="1"/>
  <c r="G40" i="7"/>
  <c r="G12" i="7" s="1"/>
  <c r="G70" i="7"/>
  <c r="G17" i="7" s="1"/>
  <c r="AO423" i="9"/>
  <c r="G64" i="7"/>
  <c r="G16" i="7" s="1"/>
  <c r="AS428" i="9"/>
  <c r="AT25" i="9"/>
  <c r="BB25" i="9" s="1"/>
  <c r="G46" i="7"/>
  <c r="G13" i="7" s="1"/>
  <c r="G52" i="7"/>
  <c r="G14" i="7" s="1"/>
  <c r="AF438" i="9"/>
  <c r="AN438" i="9"/>
  <c r="GH52" i="9"/>
  <c r="AN437" i="9"/>
  <c r="AR439" i="9"/>
  <c r="AT9" i="9"/>
  <c r="AF437" i="9"/>
  <c r="AN436" i="9"/>
  <c r="AZ436" i="9"/>
  <c r="AR436" i="9"/>
  <c r="AR438" i="9"/>
  <c r="AR437" i="9"/>
  <c r="AT106" i="9"/>
  <c r="GD106" i="9" s="1"/>
  <c r="FJ346" i="9"/>
  <c r="FZ315" i="9"/>
  <c r="GC315" i="9" s="1"/>
  <c r="FK276" i="9"/>
  <c r="GF273" i="9" s="1"/>
  <c r="FJ313" i="9"/>
  <c r="CJ140" i="9"/>
  <c r="FZ201" i="9"/>
  <c r="GC201" i="9" s="1"/>
  <c r="FJ249" i="9"/>
  <c r="AT281" i="9"/>
  <c r="GD281" i="9" s="1"/>
  <c r="CJ268" i="9"/>
  <c r="FZ281" i="9"/>
  <c r="GC281" i="9" s="1"/>
  <c r="AT169" i="9"/>
  <c r="GD169" i="9" s="1"/>
  <c r="FY220" i="9"/>
  <c r="AT24" i="9"/>
  <c r="BB24" i="9" s="1"/>
  <c r="FB387" i="9"/>
  <c r="FZ298" i="9"/>
  <c r="GC298" i="9" s="1"/>
  <c r="FZ58" i="9"/>
  <c r="GC58" i="9" s="1"/>
  <c r="GH307" i="9"/>
  <c r="BQ428" i="9"/>
  <c r="GG66" i="9"/>
  <c r="BL423" i="9"/>
  <c r="GG352" i="9"/>
  <c r="BD429" i="9"/>
  <c r="GF65" i="9"/>
  <c r="GH64" i="9"/>
  <c r="BE423" i="9"/>
  <c r="GH114" i="9"/>
  <c r="BM424" i="9"/>
  <c r="GI258" i="9"/>
  <c r="BN427" i="9"/>
  <c r="GA52" i="9"/>
  <c r="FJ41" i="9"/>
  <c r="FK84" i="9"/>
  <c r="GF81" i="9" s="1"/>
  <c r="GH163" i="9"/>
  <c r="BQ425" i="9"/>
  <c r="DS172" i="9"/>
  <c r="FJ169" i="9"/>
  <c r="AT200" i="9"/>
  <c r="BB200" i="9" s="1"/>
  <c r="CJ284" i="9"/>
  <c r="FZ329" i="9"/>
  <c r="GC329" i="9" s="1"/>
  <c r="GF352" i="9"/>
  <c r="GI355" i="9"/>
  <c r="BR429" i="9"/>
  <c r="GG304" i="9"/>
  <c r="BD428" i="9"/>
  <c r="GI307" i="9"/>
  <c r="BR428" i="9"/>
  <c r="GI305" i="9"/>
  <c r="BJ428" i="9"/>
  <c r="GH256" i="9"/>
  <c r="BE427" i="9"/>
  <c r="GG209" i="9"/>
  <c r="BH426" i="9"/>
  <c r="GA260" i="9"/>
  <c r="GG257" i="9"/>
  <c r="BH427" i="9"/>
  <c r="GI209" i="9"/>
  <c r="BJ426" i="9"/>
  <c r="GG112" i="9"/>
  <c r="BD424" i="9"/>
  <c r="GG163" i="9"/>
  <c r="BP425" i="9"/>
  <c r="GI113" i="9"/>
  <c r="BJ424" i="9"/>
  <c r="GI64" i="9"/>
  <c r="BF423" i="9"/>
  <c r="GI256" i="9"/>
  <c r="BF427" i="9"/>
  <c r="GF353" i="9"/>
  <c r="BG429" i="9"/>
  <c r="GI210" i="9"/>
  <c r="BN426" i="9"/>
  <c r="GI162" i="9"/>
  <c r="BN425" i="9"/>
  <c r="GH66" i="9"/>
  <c r="BM423" i="9"/>
  <c r="AT41" i="9"/>
  <c r="GD41" i="9" s="1"/>
  <c r="GG355" i="9"/>
  <c r="BP429" i="9"/>
  <c r="GG210" i="9"/>
  <c r="BL426" i="9"/>
  <c r="GG113" i="9"/>
  <c r="BH424" i="9"/>
  <c r="GH257" i="9"/>
  <c r="BI427" i="9"/>
  <c r="GH259" i="9"/>
  <c r="BQ427" i="9"/>
  <c r="GG307" i="9"/>
  <c r="BP428" i="9"/>
  <c r="GH210" i="9"/>
  <c r="BM426" i="9"/>
  <c r="GG211" i="9"/>
  <c r="BP426" i="9"/>
  <c r="GG161" i="9"/>
  <c r="BH425" i="9"/>
  <c r="GH113" i="9"/>
  <c r="BI424" i="9"/>
  <c r="GG64" i="9"/>
  <c r="BD423" i="9"/>
  <c r="GG115" i="9"/>
  <c r="BP424" i="9"/>
  <c r="GI67" i="9"/>
  <c r="BR423" i="9"/>
  <c r="GG258" i="9"/>
  <c r="BL427" i="9"/>
  <c r="GF67" i="9"/>
  <c r="FJ73" i="9"/>
  <c r="GH115" i="9"/>
  <c r="BQ424" i="9"/>
  <c r="GF115" i="9"/>
  <c r="BO424" i="9"/>
  <c r="AT120" i="9"/>
  <c r="BB120" i="9" s="1"/>
  <c r="FZ121" i="9"/>
  <c r="GC121" i="9" s="1"/>
  <c r="FK196" i="9"/>
  <c r="GF193" i="9" s="1"/>
  <c r="GH211" i="9"/>
  <c r="BQ426" i="9"/>
  <c r="GF211" i="9"/>
  <c r="BO426" i="9"/>
  <c r="CJ332" i="9"/>
  <c r="GH355" i="9"/>
  <c r="BQ429" i="9"/>
  <c r="GF355" i="9"/>
  <c r="BO429" i="9"/>
  <c r="GH354" i="9"/>
  <c r="BM429" i="9"/>
  <c r="GG354" i="9"/>
  <c r="BL429" i="9"/>
  <c r="GI388" i="9"/>
  <c r="AE428" i="9"/>
  <c r="GH306" i="9"/>
  <c r="BM428" i="9"/>
  <c r="GH304" i="9"/>
  <c r="BE428" i="9"/>
  <c r="GH208" i="9"/>
  <c r="BE426" i="9"/>
  <c r="GI163" i="9"/>
  <c r="BR425" i="9"/>
  <c r="GF161" i="9"/>
  <c r="GI161" i="9"/>
  <c r="BJ425" i="9"/>
  <c r="AF124" i="9"/>
  <c r="H38" i="7" s="1"/>
  <c r="GG114" i="9"/>
  <c r="BL424" i="9"/>
  <c r="GI66" i="9"/>
  <c r="BN423" i="9"/>
  <c r="GH112" i="9"/>
  <c r="BE424" i="9"/>
  <c r="GI354" i="9"/>
  <c r="BN429" i="9"/>
  <c r="GG162" i="9"/>
  <c r="BL425" i="9"/>
  <c r="GH209" i="9"/>
  <c r="BI426" i="9"/>
  <c r="GH161" i="9"/>
  <c r="BI425" i="9"/>
  <c r="GG65" i="9"/>
  <c r="BH423" i="9"/>
  <c r="GI353" i="9"/>
  <c r="BJ429" i="9"/>
  <c r="GI208" i="9"/>
  <c r="BF426" i="9"/>
  <c r="GG67" i="9"/>
  <c r="BP423" i="9"/>
  <c r="GG256" i="9"/>
  <c r="BD427" i="9"/>
  <c r="GH67" i="9"/>
  <c r="BQ423" i="9"/>
  <c r="GH305" i="9"/>
  <c r="BI428" i="9"/>
  <c r="GI257" i="9"/>
  <c r="BJ427" i="9"/>
  <c r="GH258" i="9"/>
  <c r="BM427" i="9"/>
  <c r="GI304" i="9"/>
  <c r="BF428" i="9"/>
  <c r="FY28" i="9"/>
  <c r="GF113" i="9"/>
  <c r="BG424" i="9"/>
  <c r="GF163" i="9"/>
  <c r="BO425" i="9"/>
  <c r="GF307" i="9"/>
  <c r="BO428" i="9"/>
  <c r="GG353" i="9"/>
  <c r="BH429" i="9"/>
  <c r="GI352" i="9"/>
  <c r="BF429" i="9"/>
  <c r="GI306" i="9"/>
  <c r="BN428" i="9"/>
  <c r="GG305" i="9"/>
  <c r="BH428" i="9"/>
  <c r="GG259" i="9"/>
  <c r="BP427" i="9"/>
  <c r="GI211" i="9"/>
  <c r="BR426" i="9"/>
  <c r="GI259" i="9"/>
  <c r="BR427" i="9"/>
  <c r="GH162" i="9"/>
  <c r="BM425" i="9"/>
  <c r="GI114" i="9"/>
  <c r="BN424" i="9"/>
  <c r="GH160" i="9"/>
  <c r="BE425" i="9"/>
  <c r="GI112" i="9"/>
  <c r="BF424" i="9"/>
  <c r="GH65" i="9"/>
  <c r="BI423" i="9"/>
  <c r="GH353" i="9"/>
  <c r="BI429" i="9"/>
  <c r="GG306" i="9"/>
  <c r="BL428" i="9"/>
  <c r="GI160" i="9"/>
  <c r="BF425" i="9"/>
  <c r="GG208" i="9"/>
  <c r="BD426" i="9"/>
  <c r="GG160" i="9"/>
  <c r="BD425" i="9"/>
  <c r="GH352" i="9"/>
  <c r="BE429" i="9"/>
  <c r="GI65" i="9"/>
  <c r="BJ423" i="9"/>
  <c r="GI115" i="9"/>
  <c r="BR424" i="9"/>
  <c r="FJ203" i="9"/>
  <c r="FZ203" i="9"/>
  <c r="GC203" i="9" s="1"/>
  <c r="FJ27" i="9"/>
  <c r="FZ27" i="9"/>
  <c r="GC27" i="9" s="1"/>
  <c r="FG299" i="9"/>
  <c r="FJ299" i="9" s="1"/>
  <c r="AT299" i="9"/>
  <c r="BB299" i="9" s="1"/>
  <c r="CJ76" i="9"/>
  <c r="DS124" i="9"/>
  <c r="CJ188" i="9"/>
  <c r="FJ185" i="9"/>
  <c r="GG244" i="9"/>
  <c r="FO196" i="9"/>
  <c r="GF194" i="9" s="1"/>
  <c r="AT361" i="9"/>
  <c r="BB361" i="9" s="1"/>
  <c r="FJ26" i="9"/>
  <c r="FJ25" i="9"/>
  <c r="FB44" i="9"/>
  <c r="FZ153" i="9"/>
  <c r="GC153" i="9" s="1"/>
  <c r="FB204" i="9"/>
  <c r="CJ275" i="9"/>
  <c r="FZ361" i="9"/>
  <c r="GC361" i="9" s="1"/>
  <c r="AR284" i="9"/>
  <c r="J51" i="7" s="1"/>
  <c r="AS425" i="9"/>
  <c r="AJ425" i="9"/>
  <c r="GG36" i="9"/>
  <c r="FB124" i="9"/>
  <c r="FJ217" i="9"/>
  <c r="FJ377" i="9"/>
  <c r="AT8" i="9"/>
  <c r="DS44" i="9"/>
  <c r="AT72" i="9"/>
  <c r="BB72" i="9" s="1"/>
  <c r="FB108" i="9"/>
  <c r="DS236" i="9"/>
  <c r="FK260" i="9"/>
  <c r="CJ252" i="9"/>
  <c r="DS332" i="9"/>
  <c r="AT313" i="9"/>
  <c r="GD313" i="9" s="1"/>
  <c r="AS427" i="9"/>
  <c r="FJ331" i="9"/>
  <c r="FZ331" i="9"/>
  <c r="GC331" i="9" s="1"/>
  <c r="FJ107" i="9"/>
  <c r="FZ107" i="9"/>
  <c r="GC107" i="9" s="1"/>
  <c r="FZ59" i="9"/>
  <c r="GC59" i="9" s="1"/>
  <c r="FJ59" i="9"/>
  <c r="CJ147" i="9"/>
  <c r="FS260" i="9"/>
  <c r="GH276" i="9"/>
  <c r="FZ266" i="9"/>
  <c r="GC266" i="9" s="1"/>
  <c r="CJ339" i="9"/>
  <c r="AP429" i="9"/>
  <c r="AF300" i="9"/>
  <c r="H61" i="7" s="1"/>
  <c r="AF172" i="9"/>
  <c r="H56" i="7" s="1"/>
  <c r="AT105" i="9"/>
  <c r="BB105" i="9" s="1"/>
  <c r="AT201" i="9"/>
  <c r="BB201" i="9" s="1"/>
  <c r="CJ35" i="9"/>
  <c r="FZ57" i="9"/>
  <c r="GC57" i="9" s="1"/>
  <c r="FB220" i="9"/>
  <c r="CJ28" i="9"/>
  <c r="CJ44" i="9"/>
  <c r="DS204" i="9"/>
  <c r="FK228" i="9"/>
  <c r="GF225" i="9" s="1"/>
  <c r="AT312" i="9"/>
  <c r="BB312" i="9" s="1"/>
  <c r="AK429" i="9"/>
  <c r="AC428" i="9"/>
  <c r="AK425" i="9"/>
  <c r="AR140" i="9"/>
  <c r="J39" i="7" s="1"/>
  <c r="GG52" i="9"/>
  <c r="AI428" i="9"/>
  <c r="AJ428" i="9"/>
  <c r="AT315" i="9"/>
  <c r="GD315" i="9" s="1"/>
  <c r="GH36" i="9"/>
  <c r="CJ67" i="9"/>
  <c r="AT56" i="9"/>
  <c r="BB56" i="9" s="1"/>
  <c r="FB140" i="9"/>
  <c r="FB188" i="9"/>
  <c r="CJ204" i="9"/>
  <c r="DS268" i="9"/>
  <c r="FB268" i="9"/>
  <c r="DS316" i="9"/>
  <c r="FB332" i="9"/>
  <c r="AT329" i="9"/>
  <c r="BB329" i="9" s="1"/>
  <c r="FZ362" i="9"/>
  <c r="GC362" i="9" s="1"/>
  <c r="GI324" i="9"/>
  <c r="GG292" i="9"/>
  <c r="AF252" i="9"/>
  <c r="H49" i="7" s="1"/>
  <c r="AM426" i="9"/>
  <c r="GG228" i="9"/>
  <c r="FO260" i="9"/>
  <c r="AT185" i="9"/>
  <c r="BB185" i="9" s="1"/>
  <c r="AR364" i="9"/>
  <c r="J44" i="7" s="1"/>
  <c r="FY44" i="9"/>
  <c r="FY60" i="9"/>
  <c r="FJ74" i="9"/>
  <c r="CJ108" i="9"/>
  <c r="CJ156" i="9"/>
  <c r="AT186" i="9"/>
  <c r="BB186" i="9" s="1"/>
  <c r="FZ218" i="9"/>
  <c r="GC218" i="9" s="1"/>
  <c r="FJ265" i="9"/>
  <c r="AT376" i="9"/>
  <c r="BB376" i="9" s="1"/>
  <c r="FZ379" i="9"/>
  <c r="GC379" i="9" s="1"/>
  <c r="AG428" i="9"/>
  <c r="AT265" i="9"/>
  <c r="GD265" i="9" s="1"/>
  <c r="AF156" i="9"/>
  <c r="H55" i="7" s="1"/>
  <c r="AF108" i="9"/>
  <c r="H37" i="7" s="1"/>
  <c r="AT40" i="9"/>
  <c r="BB40" i="9" s="1"/>
  <c r="GH132" i="9"/>
  <c r="FY140" i="9"/>
  <c r="CJ236" i="9"/>
  <c r="FB316" i="9"/>
  <c r="FJ378" i="9"/>
  <c r="GG340" i="9"/>
  <c r="AT331" i="9"/>
  <c r="GD331" i="9" s="1"/>
  <c r="AE426" i="9"/>
  <c r="AF140" i="9"/>
  <c r="H39" i="7" s="1"/>
  <c r="FZ75" i="9"/>
  <c r="GC75" i="9" s="1"/>
  <c r="AT152" i="9"/>
  <c r="BB152" i="9" s="1"/>
  <c r="FK212" i="9"/>
  <c r="CJ220" i="9"/>
  <c r="FZ233" i="9"/>
  <c r="GC233" i="9" s="1"/>
  <c r="CJ300" i="9"/>
  <c r="GI340" i="9"/>
  <c r="AW427" i="9"/>
  <c r="GI132" i="9"/>
  <c r="AT122" i="9"/>
  <c r="BB122" i="9" s="1"/>
  <c r="AF220" i="9"/>
  <c r="H68" i="7" s="1"/>
  <c r="FB92" i="9"/>
  <c r="AV424" i="9"/>
  <c r="FG196" i="9"/>
  <c r="GF192" i="9" s="1"/>
  <c r="AT345" i="9"/>
  <c r="BB345" i="9" s="1"/>
  <c r="FB339" i="9"/>
  <c r="AR252" i="9"/>
  <c r="J49" i="7" s="1"/>
  <c r="AG424" i="9"/>
  <c r="AT59" i="9"/>
  <c r="GD59" i="9" s="1"/>
  <c r="GG196" i="9"/>
  <c r="FB115" i="9"/>
  <c r="GG17" i="9"/>
  <c r="BH422" i="9"/>
  <c r="AF92" i="9"/>
  <c r="H33" i="7" s="1"/>
  <c r="FB51" i="9"/>
  <c r="GH340" i="9"/>
  <c r="AV429" i="9"/>
  <c r="FY364" i="9"/>
  <c r="AT360" i="9"/>
  <c r="BB360" i="9" s="1"/>
  <c r="GG148" i="9"/>
  <c r="GG132" i="9"/>
  <c r="AT121" i="9"/>
  <c r="BB121" i="9" s="1"/>
  <c r="AT73" i="9"/>
  <c r="GD73" i="9" s="1"/>
  <c r="AT203" i="9"/>
  <c r="BB203" i="9" s="1"/>
  <c r="FB355" i="9"/>
  <c r="AF60" i="9"/>
  <c r="H31" i="7" s="1"/>
  <c r="FG251" i="9"/>
  <c r="AT251" i="9"/>
  <c r="BB251" i="9" s="1"/>
  <c r="FG187" i="9"/>
  <c r="AT187" i="9"/>
  <c r="BB187" i="9" s="1"/>
  <c r="FZ363" i="9"/>
  <c r="GC363" i="9" s="1"/>
  <c r="FJ363" i="9"/>
  <c r="FJ139" i="9"/>
  <c r="FZ139" i="9"/>
  <c r="GC139" i="9" s="1"/>
  <c r="CJ51" i="9"/>
  <c r="FJ42" i="9"/>
  <c r="AT57" i="9"/>
  <c r="BB57" i="9" s="1"/>
  <c r="FB76" i="9"/>
  <c r="CJ92" i="9"/>
  <c r="AT88" i="9"/>
  <c r="BB88" i="9" s="1"/>
  <c r="GH148" i="9"/>
  <c r="AT136" i="9"/>
  <c r="BB136" i="9" s="1"/>
  <c r="FB156" i="9"/>
  <c r="AT154" i="9"/>
  <c r="BB154" i="9" s="1"/>
  <c r="AT155" i="9"/>
  <c r="BB155" i="9" s="1"/>
  <c r="FJ154" i="9"/>
  <c r="AT168" i="9"/>
  <c r="BB168" i="9" s="1"/>
  <c r="FZ235" i="9"/>
  <c r="GC235" i="9" s="1"/>
  <c r="AT235" i="9"/>
  <c r="GD235" i="9" s="1"/>
  <c r="CJ259" i="9"/>
  <c r="DS259" i="9"/>
  <c r="FB284" i="9"/>
  <c r="CJ307" i="9"/>
  <c r="CJ316" i="9"/>
  <c r="DS380" i="9"/>
  <c r="GI372" i="9"/>
  <c r="AE429" i="9"/>
  <c r="GG388" i="9"/>
  <c r="GG324" i="9"/>
  <c r="AT314" i="9"/>
  <c r="BB314" i="9" s="1"/>
  <c r="AF316" i="9"/>
  <c r="H62" i="7" s="1"/>
  <c r="AF236" i="9"/>
  <c r="H69" i="7" s="1"/>
  <c r="AT250" i="9"/>
  <c r="BB250" i="9" s="1"/>
  <c r="AT74" i="9"/>
  <c r="BB74" i="9" s="1"/>
  <c r="AO428" i="9"/>
  <c r="AO425" i="9"/>
  <c r="AO424" i="9"/>
  <c r="FJ105" i="9"/>
  <c r="FZ123" i="9"/>
  <c r="GC123" i="9" s="1"/>
  <c r="DS156" i="9"/>
  <c r="FZ155" i="9"/>
  <c r="GC155" i="9" s="1"/>
  <c r="CJ179" i="9"/>
  <c r="FB172" i="9"/>
  <c r="CJ195" i="9"/>
  <c r="FZ219" i="9"/>
  <c r="GC219" i="9" s="1"/>
  <c r="FK244" i="9"/>
  <c r="GF241" i="9" s="1"/>
  <c r="AT233" i="9"/>
  <c r="BB233" i="9" s="1"/>
  <c r="DS284" i="9"/>
  <c r="DS348" i="9"/>
  <c r="FB364" i="9"/>
  <c r="CJ387" i="9"/>
  <c r="AT266" i="9"/>
  <c r="BB266" i="9" s="1"/>
  <c r="AF268" i="9"/>
  <c r="H50" i="7" s="1"/>
  <c r="AT153" i="9"/>
  <c r="BB153" i="9" s="1"/>
  <c r="DS92" i="9"/>
  <c r="GG84" i="9"/>
  <c r="AS423" i="9"/>
  <c r="FB35" i="9"/>
  <c r="AT377" i="9"/>
  <c r="GD377" i="9" s="1"/>
  <c r="GG372" i="9"/>
  <c r="AP425" i="9"/>
  <c r="AJ424" i="9"/>
  <c r="AP424" i="9"/>
  <c r="GI100" i="9"/>
  <c r="FZ234" i="9"/>
  <c r="GC234" i="9" s="1"/>
  <c r="AT219" i="9"/>
  <c r="BB219" i="9" s="1"/>
  <c r="AF188" i="9"/>
  <c r="H57" i="7" s="1"/>
  <c r="AG425" i="9"/>
  <c r="AT27" i="9"/>
  <c r="BB27" i="9" s="1"/>
  <c r="GG100" i="9"/>
  <c r="AT296" i="9"/>
  <c r="BB296" i="9" s="1"/>
  <c r="GG276" i="9"/>
  <c r="AT107" i="9"/>
  <c r="BB107" i="9" s="1"/>
  <c r="CJ131" i="9"/>
  <c r="DS140" i="9"/>
  <c r="FZ138" i="9"/>
  <c r="GC138" i="9" s="1"/>
  <c r="CJ163" i="9"/>
  <c r="AT217" i="9"/>
  <c r="GD217" i="9" s="1"/>
  <c r="FB236" i="9"/>
  <c r="DS252" i="9"/>
  <c r="FB252" i="9"/>
  <c r="CJ291" i="9"/>
  <c r="DS300" i="9"/>
  <c r="CJ355" i="9"/>
  <c r="AT362" i="9"/>
  <c r="BB362" i="9" s="1"/>
  <c r="AT379" i="9"/>
  <c r="BB379" i="9" s="1"/>
  <c r="AM429" i="9"/>
  <c r="AT346" i="9"/>
  <c r="BB346" i="9" s="1"/>
  <c r="AK428" i="9"/>
  <c r="FB291" i="9"/>
  <c r="AF284" i="9"/>
  <c r="H51" i="7" s="1"/>
  <c r="AT232" i="9"/>
  <c r="BB232" i="9" s="1"/>
  <c r="AJ426" i="9"/>
  <c r="AT234" i="9"/>
  <c r="BB234" i="9" s="1"/>
  <c r="AD426" i="9"/>
  <c r="GI180" i="9"/>
  <c r="AS424" i="9"/>
  <c r="AT89" i="9"/>
  <c r="GD89" i="9" s="1"/>
  <c r="FB195" i="9"/>
  <c r="AT184" i="9"/>
  <c r="BB184" i="9" s="1"/>
  <c r="FB179" i="9"/>
  <c r="GG180" i="9"/>
  <c r="AM425" i="9"/>
  <c r="GI148" i="9"/>
  <c r="AT58" i="9"/>
  <c r="GD58" i="9" s="1"/>
  <c r="FG267" i="9"/>
  <c r="AT267" i="9"/>
  <c r="BB267" i="9" s="1"/>
  <c r="AT171" i="9"/>
  <c r="BB171" i="9" s="1"/>
  <c r="FJ171" i="9"/>
  <c r="FZ171" i="9"/>
  <c r="GC171" i="9" s="1"/>
  <c r="FG283" i="9"/>
  <c r="AT283" i="9"/>
  <c r="BB283" i="9" s="1"/>
  <c r="AV423" i="9"/>
  <c r="GH84" i="9"/>
  <c r="CJ83" i="9"/>
  <c r="FJ90" i="9"/>
  <c r="CJ115" i="9"/>
  <c r="DS115" i="9"/>
  <c r="CJ124" i="9"/>
  <c r="AT137" i="9"/>
  <c r="BB137" i="9" s="1"/>
  <c r="DS163" i="9"/>
  <c r="FZ170" i="9"/>
  <c r="GC170" i="9" s="1"/>
  <c r="CJ211" i="9"/>
  <c r="DS211" i="9"/>
  <c r="GH228" i="9"/>
  <c r="CJ227" i="9"/>
  <c r="AR236" i="9"/>
  <c r="J69" i="7" s="1"/>
  <c r="FW260" i="9"/>
  <c r="AT248" i="9"/>
  <c r="BB248" i="9" s="1"/>
  <c r="FW276" i="9"/>
  <c r="AT264" i="9"/>
  <c r="BB264" i="9" s="1"/>
  <c r="FB300" i="9"/>
  <c r="AT298" i="9"/>
  <c r="BB298" i="9" s="1"/>
  <c r="FJ297" i="9"/>
  <c r="FB323" i="9"/>
  <c r="FW340" i="9"/>
  <c r="CJ364" i="9"/>
  <c r="DS364" i="9"/>
  <c r="FB380" i="9"/>
  <c r="AG429" i="9"/>
  <c r="AF348" i="9"/>
  <c r="H43" i="7" s="1"/>
  <c r="AT297" i="9"/>
  <c r="BB297" i="9" s="1"/>
  <c r="GI244" i="9"/>
  <c r="AD425" i="9"/>
  <c r="AI425" i="9"/>
  <c r="AF76" i="9"/>
  <c r="H32" i="7" s="1"/>
  <c r="AJ423" i="9"/>
  <c r="AT26" i="9"/>
  <c r="BB26" i="9" s="1"/>
  <c r="FB28" i="9"/>
  <c r="GH100" i="9"/>
  <c r="AT91" i="9"/>
  <c r="GD91" i="9" s="1"/>
  <c r="FZ91" i="9"/>
  <c r="GC91" i="9" s="1"/>
  <c r="AT90" i="9"/>
  <c r="BB90" i="9" s="1"/>
  <c r="FW116" i="9"/>
  <c r="AT104" i="9"/>
  <c r="BB104" i="9" s="1"/>
  <c r="AT139" i="9"/>
  <c r="GD139" i="9" s="1"/>
  <c r="FJ137" i="9"/>
  <c r="GH196" i="9"/>
  <c r="FJ234" i="9"/>
  <c r="FS276" i="9"/>
  <c r="GF275" i="9" s="1"/>
  <c r="GH292" i="9"/>
  <c r="AV428" i="9"/>
  <c r="FJ298" i="9"/>
  <c r="CJ323" i="9"/>
  <c r="FB371" i="9"/>
  <c r="AT363" i="9"/>
  <c r="GD363" i="9" s="1"/>
  <c r="AF380" i="9"/>
  <c r="H45" i="7" s="1"/>
  <c r="AD427" i="9"/>
  <c r="AI426" i="9"/>
  <c r="AR172" i="9"/>
  <c r="J56" i="7" s="1"/>
  <c r="AR60" i="9"/>
  <c r="J31" i="7" s="1"/>
  <c r="FB83" i="9"/>
  <c r="AQ423" i="9"/>
  <c r="DS28" i="9"/>
  <c r="FB67" i="9"/>
  <c r="DS60" i="9"/>
  <c r="DS76" i="9"/>
  <c r="CJ99" i="9"/>
  <c r="DS99" i="9"/>
  <c r="DS108" i="9"/>
  <c r="GH180" i="9"/>
  <c r="CJ172" i="9"/>
  <c r="DS188" i="9"/>
  <c r="DS220" i="9"/>
  <c r="GH244" i="9"/>
  <c r="AT249" i="9"/>
  <c r="BB249" i="9" s="1"/>
  <c r="GH324" i="9"/>
  <c r="FK340" i="9"/>
  <c r="GF337" i="9" s="1"/>
  <c r="GH372" i="9"/>
  <c r="GH388" i="9"/>
  <c r="AI429" i="9"/>
  <c r="AR300" i="9"/>
  <c r="J61" i="7" s="1"/>
  <c r="GI228" i="9"/>
  <c r="GA276" i="9"/>
  <c r="AR44" i="9"/>
  <c r="J27" i="7" s="1"/>
  <c r="AM428" i="9"/>
  <c r="FG43" i="9"/>
  <c r="AT43" i="9"/>
  <c r="BB43" i="9" s="1"/>
  <c r="FW84" i="9"/>
  <c r="FW132" i="9"/>
  <c r="AV425" i="9"/>
  <c r="DS195" i="9"/>
  <c r="AV426" i="9"/>
  <c r="FG212" i="9"/>
  <c r="FG228" i="9"/>
  <c r="GF224" i="9" s="1"/>
  <c r="FW244" i="9"/>
  <c r="DS243" i="9"/>
  <c r="AV427" i="9"/>
  <c r="FO284" i="9"/>
  <c r="FR284" i="9" s="1"/>
  <c r="FW308" i="9"/>
  <c r="GI276" i="9"/>
  <c r="AJ427" i="9"/>
  <c r="AE423" i="9"/>
  <c r="AW423" i="9"/>
  <c r="GI52" i="9"/>
  <c r="AF28" i="9"/>
  <c r="H26" i="7" s="1"/>
  <c r="DS83" i="9"/>
  <c r="FY252" i="9"/>
  <c r="CJ371" i="9"/>
  <c r="FB307" i="9"/>
  <c r="FY300" i="9"/>
  <c r="AL423" i="9"/>
  <c r="AF44" i="9"/>
  <c r="H27" i="7" s="1"/>
  <c r="FY172" i="9"/>
  <c r="FY380" i="9"/>
  <c r="AS429" i="9"/>
  <c r="AP428" i="9"/>
  <c r="AO427" i="9"/>
  <c r="AR220" i="9"/>
  <c r="J68" i="7" s="1"/>
  <c r="FG347" i="9"/>
  <c r="AT347" i="9"/>
  <c r="BB347" i="9" s="1"/>
  <c r="FG52" i="9"/>
  <c r="GF48" i="9" s="1"/>
  <c r="GF52" i="9" s="1"/>
  <c r="FY92" i="9"/>
  <c r="DS131" i="9"/>
  <c r="FW164" i="9"/>
  <c r="FY188" i="9"/>
  <c r="FY204" i="9"/>
  <c r="FW228" i="9"/>
  <c r="DS275" i="9"/>
  <c r="FY284" i="9"/>
  <c r="DS307" i="9"/>
  <c r="FB348" i="9"/>
  <c r="AQ429" i="9"/>
  <c r="AF364" i="9"/>
  <c r="H44" i="7" s="1"/>
  <c r="AC429" i="9"/>
  <c r="AO429" i="9"/>
  <c r="AW428" i="9"/>
  <c r="AE427" i="9"/>
  <c r="FB227" i="9"/>
  <c r="AO426" i="9"/>
  <c r="AP427" i="9"/>
  <c r="AW426" i="9"/>
  <c r="Z425" i="9"/>
  <c r="AG426" i="9"/>
  <c r="GI196" i="9"/>
  <c r="AR156" i="9"/>
  <c r="J55" i="7" s="1"/>
  <c r="AT138" i="9"/>
  <c r="BB138" i="9" s="1"/>
  <c r="AR124" i="9"/>
  <c r="J38" i="7" s="1"/>
  <c r="AE424" i="9"/>
  <c r="AR92" i="9"/>
  <c r="J33" i="7" s="1"/>
  <c r="AW425" i="9"/>
  <c r="AL424" i="9"/>
  <c r="FB99" i="9"/>
  <c r="AR76" i="9"/>
  <c r="J32" i="7" s="1"/>
  <c r="AK423" i="9"/>
  <c r="AT75" i="9"/>
  <c r="BB75" i="9" s="1"/>
  <c r="AM423" i="9"/>
  <c r="FB60" i="9"/>
  <c r="FW68" i="9"/>
  <c r="FG116" i="9"/>
  <c r="FW324" i="9"/>
  <c r="FG372" i="9"/>
  <c r="GF368" i="9" s="1"/>
  <c r="AL429" i="9"/>
  <c r="AR380" i="9"/>
  <c r="J45" i="7" s="1"/>
  <c r="H301" i="9"/>
  <c r="Z428" i="9"/>
  <c r="AJ429" i="9"/>
  <c r="AF332" i="9"/>
  <c r="H63" i="7" s="1"/>
  <c r="AQ428" i="9"/>
  <c r="AT282" i="9"/>
  <c r="BB282" i="9" s="1"/>
  <c r="AR268" i="9"/>
  <c r="J50" i="7" s="1"/>
  <c r="AQ427" i="9"/>
  <c r="FB259" i="9"/>
  <c r="AK427" i="9"/>
  <c r="AQ426" i="9"/>
  <c r="Z427" i="9"/>
  <c r="AF204" i="9"/>
  <c r="H67" i="7" s="1"/>
  <c r="Z424" i="9"/>
  <c r="AR188" i="9"/>
  <c r="J57" i="7" s="1"/>
  <c r="AR108" i="9"/>
  <c r="J37" i="7" s="1"/>
  <c r="AQ425" i="9"/>
  <c r="AD424" i="9"/>
  <c r="AG423" i="9"/>
  <c r="AI423" i="9"/>
  <c r="GI36" i="9"/>
  <c r="DS51" i="9"/>
  <c r="CJ60" i="9"/>
  <c r="FG68" i="9"/>
  <c r="FY108" i="9"/>
  <c r="DS147" i="9"/>
  <c r="FO188" i="9"/>
  <c r="FR188" i="9" s="1"/>
  <c r="FG308" i="9"/>
  <c r="FY332" i="9"/>
  <c r="CJ348" i="9"/>
  <c r="CJ380" i="9"/>
  <c r="AD429" i="9"/>
  <c r="AR332" i="9"/>
  <c r="J63" i="7" s="1"/>
  <c r="AT330" i="9"/>
  <c r="BB330" i="9" s="1"/>
  <c r="AL428" i="9"/>
  <c r="AM427" i="9"/>
  <c r="FB211" i="9"/>
  <c r="H205" i="9"/>
  <c r="Z426" i="9"/>
  <c r="AL427" i="9"/>
  <c r="AG427" i="9"/>
  <c r="AT202" i="9"/>
  <c r="BB202" i="9" s="1"/>
  <c r="AL426" i="9"/>
  <c r="AR204" i="9"/>
  <c r="J67" i="7" s="1"/>
  <c r="FB163" i="9"/>
  <c r="AC425" i="9"/>
  <c r="FB131" i="9"/>
  <c r="AC424" i="9"/>
  <c r="AC426" i="9"/>
  <c r="AP426" i="9"/>
  <c r="AM424" i="9"/>
  <c r="AL425" i="9"/>
  <c r="AW424" i="9"/>
  <c r="AD423" i="9"/>
  <c r="AT42" i="9"/>
  <c r="BB42" i="9" s="1"/>
  <c r="AR28" i="9"/>
  <c r="J26" i="7" s="1"/>
  <c r="AC423" i="9"/>
  <c r="FW148" i="9"/>
  <c r="FG244" i="9"/>
  <c r="GF240" i="9" s="1"/>
  <c r="FY316" i="9"/>
  <c r="FG388" i="9"/>
  <c r="GF384" i="9" s="1"/>
  <c r="AW429" i="9"/>
  <c r="AT378" i="9"/>
  <c r="GD378" i="9" s="1"/>
  <c r="AR348" i="9"/>
  <c r="J43" i="7" s="1"/>
  <c r="Z429" i="9"/>
  <c r="AR316" i="9"/>
  <c r="J62" i="7" s="1"/>
  <c r="AD428" i="9"/>
  <c r="GI292" i="9"/>
  <c r="AI427" i="9"/>
  <c r="AS426" i="9"/>
  <c r="FB275" i="9"/>
  <c r="AC427" i="9"/>
  <c r="AT218" i="9"/>
  <c r="BB218" i="9" s="1"/>
  <c r="AT123" i="9"/>
  <c r="BB123" i="9" s="1"/>
  <c r="AK426" i="9"/>
  <c r="AT170" i="9"/>
  <c r="BB170" i="9" s="1"/>
  <c r="AE425" i="9"/>
  <c r="AI424" i="9"/>
  <c r="GI84" i="9"/>
  <c r="H61" i="9"/>
  <c r="Z423" i="9"/>
  <c r="FB147" i="9"/>
  <c r="AQ424" i="9"/>
  <c r="AP423" i="9"/>
  <c r="DS387" i="9"/>
  <c r="AZ380" i="9"/>
  <c r="D45" i="7" s="1"/>
  <c r="FU376" i="9"/>
  <c r="FU380" i="9" s="1"/>
  <c r="FS380" i="9"/>
  <c r="FW388" i="9"/>
  <c r="FG376" i="9"/>
  <c r="AN380" i="9"/>
  <c r="I45" i="7" s="1"/>
  <c r="DS371" i="9"/>
  <c r="FU360" i="9"/>
  <c r="FU364" i="9" s="1"/>
  <c r="FS364" i="9"/>
  <c r="FG360" i="9"/>
  <c r="AN364" i="9"/>
  <c r="I44" i="7" s="1"/>
  <c r="AZ364" i="9"/>
  <c r="D44" i="7" s="1"/>
  <c r="E44" i="7" s="1"/>
  <c r="AG44" i="7" s="1"/>
  <c r="FG344" i="9"/>
  <c r="AN348" i="9"/>
  <c r="I43" i="7" s="1"/>
  <c r="AT344" i="9"/>
  <c r="BB344" i="9" s="1"/>
  <c r="DS355" i="9"/>
  <c r="FZ345" i="9"/>
  <c r="GC345" i="9" s="1"/>
  <c r="FU344" i="9"/>
  <c r="FU348" i="9" s="1"/>
  <c r="FS348" i="9"/>
  <c r="AZ348" i="9"/>
  <c r="FO348" i="9"/>
  <c r="FR348" i="9" s="1"/>
  <c r="DS339" i="9"/>
  <c r="FU328" i="9"/>
  <c r="FU332" i="9" s="1"/>
  <c r="FS332" i="9"/>
  <c r="FG328" i="9"/>
  <c r="AN332" i="9"/>
  <c r="I63" i="7" s="1"/>
  <c r="FO332" i="9"/>
  <c r="FR332" i="9" s="1"/>
  <c r="AT328" i="9"/>
  <c r="BB328" i="9" s="1"/>
  <c r="AZ332" i="9"/>
  <c r="D63" i="7" s="1"/>
  <c r="FG340" i="9"/>
  <c r="GF336" i="9" s="1"/>
  <c r="FZ330" i="9"/>
  <c r="GC330" i="9" s="1"/>
  <c r="AZ316" i="9"/>
  <c r="D62" i="7" s="1"/>
  <c r="E62" i="7" s="1"/>
  <c r="AG62" i="7" s="1"/>
  <c r="FG312" i="9"/>
  <c r="AN316" i="9"/>
  <c r="I62" i="7" s="1"/>
  <c r="FG324" i="9"/>
  <c r="GF320" i="9" s="1"/>
  <c r="FZ314" i="9"/>
  <c r="GC314" i="9" s="1"/>
  <c r="FO316" i="9"/>
  <c r="FR316" i="9" s="1"/>
  <c r="FU312" i="9"/>
  <c r="FU316" i="9" s="1"/>
  <c r="FS316" i="9"/>
  <c r="DS323" i="9"/>
  <c r="FU296" i="9"/>
  <c r="FU300" i="9" s="1"/>
  <c r="FS300" i="9"/>
  <c r="AZ300" i="9"/>
  <c r="D61" i="7" s="1"/>
  <c r="E61" i="7" s="1"/>
  <c r="AG61" i="7" s="1"/>
  <c r="FG296" i="9"/>
  <c r="AN300" i="9"/>
  <c r="I61" i="7" s="1"/>
  <c r="FU280" i="9"/>
  <c r="FU284" i="9" s="1"/>
  <c r="FS284" i="9"/>
  <c r="FW292" i="9"/>
  <c r="FG280" i="9"/>
  <c r="AN284" i="9"/>
  <c r="I51" i="7" s="1"/>
  <c r="AT280" i="9"/>
  <c r="BB280" i="9" s="1"/>
  <c r="AZ284" i="9"/>
  <c r="D51" i="7" s="1"/>
  <c r="FG292" i="9"/>
  <c r="GF288" i="9" s="1"/>
  <c r="FZ282" i="9"/>
  <c r="GC282" i="9" s="1"/>
  <c r="DS291" i="9"/>
  <c r="FG276" i="9"/>
  <c r="GF272" i="9" s="1"/>
  <c r="AZ268" i="9"/>
  <c r="D50" i="7" s="1"/>
  <c r="E50" i="7" s="1"/>
  <c r="AG50" i="7" s="1"/>
  <c r="FU264" i="9"/>
  <c r="FU268" i="9" s="1"/>
  <c r="FS268" i="9"/>
  <c r="FG264" i="9"/>
  <c r="AN268" i="9"/>
  <c r="I50" i="7" s="1"/>
  <c r="FU248" i="9"/>
  <c r="FU252" i="9" s="1"/>
  <c r="FS252" i="9"/>
  <c r="FZ250" i="9"/>
  <c r="GC250" i="9" s="1"/>
  <c r="AZ252" i="9"/>
  <c r="D49" i="7" s="1"/>
  <c r="E49" i="7" s="1"/>
  <c r="AG49" i="7" s="1"/>
  <c r="FG248" i="9"/>
  <c r="AN252" i="9"/>
  <c r="I49" i="7" s="1"/>
  <c r="FG260" i="9"/>
  <c r="FO252" i="9"/>
  <c r="FR252" i="9" s="1"/>
  <c r="FU232" i="9"/>
  <c r="FU236" i="9" s="1"/>
  <c r="FS236" i="9"/>
  <c r="GA244" i="9"/>
  <c r="AZ236" i="9"/>
  <c r="D69" i="7" s="1"/>
  <c r="FO244" i="9"/>
  <c r="GF242" i="9" s="1"/>
  <c r="FG232" i="9"/>
  <c r="AN236" i="9"/>
  <c r="I69" i="7" s="1"/>
  <c r="FU216" i="9"/>
  <c r="FU220" i="9" s="1"/>
  <c r="FS220" i="9"/>
  <c r="DS227" i="9"/>
  <c r="AZ220" i="9"/>
  <c r="D68" i="7" s="1"/>
  <c r="E68" i="7" s="1"/>
  <c r="AG68" i="7" s="1"/>
  <c r="FG216" i="9"/>
  <c r="AN220" i="9"/>
  <c r="I68" i="7" s="1"/>
  <c r="AT216" i="9"/>
  <c r="BB216" i="9" s="1"/>
  <c r="FU200" i="9"/>
  <c r="FU204" i="9" s="1"/>
  <c r="FS204" i="9"/>
  <c r="FO204" i="9"/>
  <c r="FR204" i="9" s="1"/>
  <c r="AZ204" i="9"/>
  <c r="D67" i="7" s="1"/>
  <c r="E67" i="7" s="1"/>
  <c r="AG67" i="7" s="1"/>
  <c r="FW212" i="9"/>
  <c r="FG200" i="9"/>
  <c r="AN204" i="9"/>
  <c r="I67" i="7" s="1"/>
  <c r="FZ202" i="9"/>
  <c r="GC202" i="9" s="1"/>
  <c r="FU184" i="9"/>
  <c r="FU188" i="9" s="1"/>
  <c r="FS188" i="9"/>
  <c r="FZ186" i="9"/>
  <c r="GC186" i="9" s="1"/>
  <c r="AZ188" i="9"/>
  <c r="D57" i="7" s="1"/>
  <c r="FW196" i="9"/>
  <c r="FG184" i="9"/>
  <c r="AN188" i="9"/>
  <c r="I57" i="7" s="1"/>
  <c r="AZ172" i="9"/>
  <c r="D56" i="7" s="1"/>
  <c r="E56" i="7" s="1"/>
  <c r="AG56" i="7" s="1"/>
  <c r="GA180" i="9"/>
  <c r="FW180" i="9"/>
  <c r="DS179" i="9"/>
  <c r="FO180" i="9"/>
  <c r="GF178" i="9" s="1"/>
  <c r="FG168" i="9"/>
  <c r="AN172" i="9"/>
  <c r="I56" i="7" s="1"/>
  <c r="FU168" i="9"/>
  <c r="FU172" i="9" s="1"/>
  <c r="FS172" i="9"/>
  <c r="FG180" i="9"/>
  <c r="GF176" i="9" s="1"/>
  <c r="AZ156" i="9"/>
  <c r="D55" i="7" s="1"/>
  <c r="E55" i="7" s="1"/>
  <c r="AG55" i="7" s="1"/>
  <c r="FG164" i="9"/>
  <c r="FU152" i="9"/>
  <c r="FU156" i="9" s="1"/>
  <c r="FS156" i="9"/>
  <c r="FG152" i="9"/>
  <c r="AN156" i="9"/>
  <c r="I55" i="7" s="1"/>
  <c r="AZ140" i="9"/>
  <c r="D39" i="7" s="1"/>
  <c r="FG148" i="9"/>
  <c r="GF144" i="9" s="1"/>
  <c r="FU136" i="9"/>
  <c r="FU140" i="9" s="1"/>
  <c r="FS140" i="9"/>
  <c r="FG136" i="9"/>
  <c r="AN140" i="9"/>
  <c r="I39" i="7" s="1"/>
  <c r="FG132" i="9"/>
  <c r="GF128" i="9" s="1"/>
  <c r="FU120" i="9"/>
  <c r="FU124" i="9" s="1"/>
  <c r="FS124" i="9"/>
  <c r="AZ124" i="9"/>
  <c r="D38" i="7" s="1"/>
  <c r="E38" i="7" s="1"/>
  <c r="AG38" i="7" s="1"/>
  <c r="FG120" i="9"/>
  <c r="AN124" i="9"/>
  <c r="I38" i="7" s="1"/>
  <c r="FG104" i="9"/>
  <c r="AN108" i="9"/>
  <c r="I37" i="7" s="1"/>
  <c r="FU104" i="9"/>
  <c r="FU108" i="9" s="1"/>
  <c r="FS108" i="9"/>
  <c r="FO108" i="9"/>
  <c r="FR108" i="9" s="1"/>
  <c r="FZ106" i="9"/>
  <c r="GC106" i="9" s="1"/>
  <c r="AZ108" i="9"/>
  <c r="D37" i="7" s="1"/>
  <c r="E37" i="7" s="1"/>
  <c r="AG37" i="7" s="1"/>
  <c r="FU88" i="9"/>
  <c r="FU92" i="9" s="1"/>
  <c r="FS92" i="9"/>
  <c r="FW100" i="9"/>
  <c r="AZ92" i="9"/>
  <c r="D33" i="7" s="1"/>
  <c r="FG100" i="9"/>
  <c r="GF96" i="9" s="1"/>
  <c r="FG88" i="9"/>
  <c r="AN92" i="9"/>
  <c r="I33" i="7" s="1"/>
  <c r="FG84" i="9"/>
  <c r="GF80" i="9" s="1"/>
  <c r="FU72" i="9"/>
  <c r="FU76" i="9" s="1"/>
  <c r="FS76" i="9"/>
  <c r="AZ76" i="9"/>
  <c r="FG72" i="9"/>
  <c r="AN76" i="9"/>
  <c r="I32" i="7" s="1"/>
  <c r="DS67" i="9"/>
  <c r="FU56" i="9"/>
  <c r="FU60" i="9" s="1"/>
  <c r="FS60" i="9"/>
  <c r="AZ60" i="9"/>
  <c r="D31" i="7" s="1"/>
  <c r="E31" i="7" s="1"/>
  <c r="AG31" i="7" s="1"/>
  <c r="FG56" i="9"/>
  <c r="AN60" i="9"/>
  <c r="I31" i="7" s="1"/>
  <c r="AZ44" i="9"/>
  <c r="D27" i="7" s="1"/>
  <c r="E27" i="7" s="1"/>
  <c r="AG27" i="7" s="1"/>
  <c r="FU40" i="9"/>
  <c r="FU44" i="9" s="1"/>
  <c r="FS44" i="9"/>
  <c r="FW52" i="9"/>
  <c r="FG40" i="9"/>
  <c r="AN44" i="9"/>
  <c r="I27" i="7" s="1"/>
  <c r="DS35" i="9"/>
  <c r="FU24" i="9"/>
  <c r="FU28" i="9" s="1"/>
  <c r="FS28" i="9"/>
  <c r="FW36" i="9"/>
  <c r="FG24" i="9"/>
  <c r="AN28" i="9"/>
  <c r="I26" i="7" s="1"/>
  <c r="AZ28" i="9"/>
  <c r="D26" i="7" s="1"/>
  <c r="E26" i="7" s="1"/>
  <c r="AG26" i="7" s="1"/>
  <c r="FG36" i="9"/>
  <c r="GF32" i="9" s="1"/>
  <c r="CC485" i="28"/>
  <c r="CB485" i="28"/>
  <c r="AW485" i="28"/>
  <c r="AV485" i="28"/>
  <c r="E485" i="28"/>
  <c r="A485" i="28"/>
  <c r="CC484" i="28"/>
  <c r="CB484" i="28"/>
  <c r="AW484" i="28"/>
  <c r="AV484" i="28"/>
  <c r="E484" i="28"/>
  <c r="A484" i="28"/>
  <c r="CC483" i="28"/>
  <c r="CB483" i="28"/>
  <c r="AW483" i="28"/>
  <c r="AV483" i="28"/>
  <c r="E483" i="28"/>
  <c r="A483" i="28"/>
  <c r="CC482" i="28"/>
  <c r="CB482" i="28"/>
  <c r="AW482" i="28"/>
  <c r="AV482" i="28"/>
  <c r="E482" i="28"/>
  <c r="A482" i="28"/>
  <c r="CC481" i="28"/>
  <c r="CB481" i="28"/>
  <c r="AW481" i="28"/>
  <c r="AV481" i="28"/>
  <c r="E481" i="28"/>
  <c r="A481" i="28"/>
  <c r="CC480" i="28"/>
  <c r="CB480" i="28"/>
  <c r="AW480" i="28"/>
  <c r="AV480" i="28"/>
  <c r="E480" i="28"/>
  <c r="A480" i="28"/>
  <c r="CC479" i="28"/>
  <c r="CB479" i="28"/>
  <c r="AW479" i="28"/>
  <c r="AV479" i="28"/>
  <c r="G479" i="28"/>
  <c r="F479" i="28"/>
  <c r="E479" i="28"/>
  <c r="A479" i="28"/>
  <c r="DL473" i="28"/>
  <c r="DH473" i="28"/>
  <c r="DF473" i="28"/>
  <c r="CW473" i="28"/>
  <c r="CC473" i="28"/>
  <c r="CB473" i="28"/>
  <c r="AW473" i="28"/>
  <c r="AV473" i="28"/>
  <c r="Q473" i="28"/>
  <c r="G473" i="28"/>
  <c r="F473" i="28"/>
  <c r="E473" i="28"/>
  <c r="A473" i="28"/>
  <c r="CC467" i="28"/>
  <c r="CB467" i="28"/>
  <c r="AW467" i="28"/>
  <c r="AV467" i="28"/>
  <c r="E467" i="28"/>
  <c r="D70" i="27" s="1"/>
  <c r="A467" i="28"/>
  <c r="E466" i="28"/>
  <c r="D69" i="27" s="1"/>
  <c r="B466" i="28"/>
  <c r="E69" i="27" s="1"/>
  <c r="A466" i="28"/>
  <c r="E465" i="28"/>
  <c r="D68" i="27" s="1"/>
  <c r="B465" i="28"/>
  <c r="E68" i="27" s="1"/>
  <c r="A465" i="28"/>
  <c r="CC464" i="28"/>
  <c r="CB464" i="28"/>
  <c r="AW464" i="28"/>
  <c r="AV464" i="28"/>
  <c r="E464" i="28"/>
  <c r="D67" i="27" s="1"/>
  <c r="A464" i="28"/>
  <c r="CC463" i="28"/>
  <c r="CB463" i="28"/>
  <c r="AW463" i="28"/>
  <c r="AV463" i="28"/>
  <c r="E463" i="28"/>
  <c r="D66" i="27" s="1"/>
  <c r="A463" i="28"/>
  <c r="CC462" i="28"/>
  <c r="CB462" i="28"/>
  <c r="AW462" i="28"/>
  <c r="AV462" i="28"/>
  <c r="E462" i="28"/>
  <c r="D65" i="27" s="1"/>
  <c r="A462" i="28"/>
  <c r="E461" i="28"/>
  <c r="D64" i="27" s="1"/>
  <c r="B461" i="28"/>
  <c r="E64" i="27" s="1"/>
  <c r="A461" i="28"/>
  <c r="CC460" i="28"/>
  <c r="CB460" i="28"/>
  <c r="AW460" i="28"/>
  <c r="AV460" i="28"/>
  <c r="E460" i="28"/>
  <c r="D63" i="27" s="1"/>
  <c r="A460" i="28"/>
  <c r="E459" i="28"/>
  <c r="D62" i="27" s="1"/>
  <c r="B459" i="28"/>
  <c r="E62" i="27" s="1"/>
  <c r="A459" i="28"/>
  <c r="CC458" i="28"/>
  <c r="CB458" i="28"/>
  <c r="AW458" i="28"/>
  <c r="AV458" i="28"/>
  <c r="E458" i="28"/>
  <c r="D61" i="27" s="1"/>
  <c r="A458" i="28"/>
  <c r="E457" i="28"/>
  <c r="D60" i="27" s="1"/>
  <c r="B457" i="28"/>
  <c r="E60" i="27" s="1"/>
  <c r="A457" i="28"/>
  <c r="CC456" i="28"/>
  <c r="CB456" i="28"/>
  <c r="AW456" i="28"/>
  <c r="AV456" i="28"/>
  <c r="E456" i="28"/>
  <c r="D59" i="27" s="1"/>
  <c r="A456" i="28"/>
  <c r="CC455" i="28"/>
  <c r="CB455" i="28"/>
  <c r="AW455" i="28"/>
  <c r="AV455" i="28"/>
  <c r="E455" i="28"/>
  <c r="D58" i="27" s="1"/>
  <c r="A455" i="28"/>
  <c r="E454" i="28"/>
  <c r="D57" i="27" s="1"/>
  <c r="B454" i="28"/>
  <c r="E57" i="27" s="1"/>
  <c r="A454" i="28"/>
  <c r="CC453" i="28"/>
  <c r="CB453" i="28"/>
  <c r="AW453" i="28"/>
  <c r="AV453" i="28"/>
  <c r="E453" i="28"/>
  <c r="D56" i="27" s="1"/>
  <c r="A453" i="28"/>
  <c r="CC452" i="28"/>
  <c r="CB452" i="28"/>
  <c r="AW452" i="28"/>
  <c r="AV452" i="28"/>
  <c r="E452" i="28"/>
  <c r="D55" i="27" s="1"/>
  <c r="A452" i="28"/>
  <c r="CC451" i="28"/>
  <c r="CB451" i="28"/>
  <c r="AW451" i="28"/>
  <c r="AV451" i="28"/>
  <c r="E451" i="28"/>
  <c r="D54" i="27" s="1"/>
  <c r="A451" i="28"/>
  <c r="CC449" i="28"/>
  <c r="AW449" i="28"/>
  <c r="E449" i="28"/>
  <c r="D52" i="27" s="1"/>
  <c r="B449" i="28"/>
  <c r="E52" i="27" s="1"/>
  <c r="A449" i="28"/>
  <c r="G448" i="28"/>
  <c r="F448" i="28"/>
  <c r="E448" i="28"/>
  <c r="D51" i="27" s="1"/>
  <c r="B448" i="28"/>
  <c r="E51" i="27" s="1"/>
  <c r="A448" i="28"/>
  <c r="G447" i="28"/>
  <c r="F447" i="28"/>
  <c r="E447" i="28"/>
  <c r="D50" i="27" s="1"/>
  <c r="B447" i="28"/>
  <c r="E50" i="27" s="1"/>
  <c r="A447" i="28"/>
  <c r="CC446" i="28"/>
  <c r="CB446" i="28"/>
  <c r="AW446" i="28"/>
  <c r="AV446" i="28"/>
  <c r="G446" i="28"/>
  <c r="F446" i="28"/>
  <c r="E446" i="28"/>
  <c r="D49" i="27" s="1"/>
  <c r="A446" i="28"/>
  <c r="CC444" i="28"/>
  <c r="AW444" i="28"/>
  <c r="E444" i="28"/>
  <c r="D47" i="27" s="1"/>
  <c r="B444" i="28"/>
  <c r="E47" i="27" s="1"/>
  <c r="A444" i="28"/>
  <c r="CC438" i="28"/>
  <c r="CB438" i="28"/>
  <c r="AW438" i="28"/>
  <c r="AV438" i="28"/>
  <c r="E438" i="28"/>
  <c r="D24" i="27" s="1"/>
  <c r="A438" i="28"/>
  <c r="CC437" i="28"/>
  <c r="AW437" i="28"/>
  <c r="E437" i="28"/>
  <c r="D15" i="27" s="1"/>
  <c r="B437" i="28"/>
  <c r="E15" i="27" s="1"/>
  <c r="A437" i="28"/>
  <c r="CC436" i="28"/>
  <c r="AW436" i="28"/>
  <c r="E436" i="28"/>
  <c r="D18" i="27" s="1"/>
  <c r="B436" i="28"/>
  <c r="E18" i="27" s="1"/>
  <c r="A436" i="28"/>
  <c r="CC435" i="28"/>
  <c r="CB435" i="28"/>
  <c r="AW435" i="28"/>
  <c r="AV435" i="28"/>
  <c r="E435" i="28"/>
  <c r="D26" i="27" s="1"/>
  <c r="A435" i="28"/>
  <c r="CC434" i="28"/>
  <c r="CB434" i="28"/>
  <c r="AW434" i="28"/>
  <c r="AV434" i="28"/>
  <c r="E434" i="28"/>
  <c r="D29" i="27" s="1"/>
  <c r="A434" i="28"/>
  <c r="CC433" i="28"/>
  <c r="CB433" i="28"/>
  <c r="AW433" i="28"/>
  <c r="AV433" i="28"/>
  <c r="E433" i="28"/>
  <c r="D23" i="27" s="1"/>
  <c r="A433" i="28"/>
  <c r="CC432" i="28"/>
  <c r="AW432" i="28"/>
  <c r="E432" i="28"/>
  <c r="D13" i="27" s="1"/>
  <c r="B432" i="28"/>
  <c r="E13" i="27" s="1"/>
  <c r="A432" i="28"/>
  <c r="CC431" i="28"/>
  <c r="CB431" i="28"/>
  <c r="AW431" i="28"/>
  <c r="AV431" i="28"/>
  <c r="E431" i="28"/>
  <c r="D17" i="27" s="1"/>
  <c r="A431" i="28"/>
  <c r="CC430" i="28"/>
  <c r="AW430" i="28"/>
  <c r="E430" i="28"/>
  <c r="D14" i="27" s="1"/>
  <c r="B430" i="28"/>
  <c r="E14" i="27" s="1"/>
  <c r="A430" i="28"/>
  <c r="CC429" i="28"/>
  <c r="CB429" i="28"/>
  <c r="AW429" i="28"/>
  <c r="AV429" i="28"/>
  <c r="E429" i="28"/>
  <c r="D12" i="27" s="1"/>
  <c r="A429" i="28"/>
  <c r="CC428" i="28"/>
  <c r="AW428" i="28"/>
  <c r="E428" i="28"/>
  <c r="D11" i="27" s="1"/>
  <c r="B428" i="28"/>
  <c r="E11" i="27" s="1"/>
  <c r="A428" i="28"/>
  <c r="CC427" i="28"/>
  <c r="CB427" i="28"/>
  <c r="AW427" i="28"/>
  <c r="AV427" i="28"/>
  <c r="E427" i="28"/>
  <c r="D10" i="27" s="1"/>
  <c r="A427" i="28"/>
  <c r="CC426" i="28"/>
  <c r="CB426" i="28"/>
  <c r="AW426" i="28"/>
  <c r="AV426" i="28"/>
  <c r="E426" i="28"/>
  <c r="D28" i="27" s="1"/>
  <c r="A426" i="28"/>
  <c r="CC425" i="28"/>
  <c r="AW425" i="28"/>
  <c r="E425" i="28"/>
  <c r="D32" i="27" s="1"/>
  <c r="B425" i="28"/>
  <c r="E32" i="27" s="1"/>
  <c r="A425" i="28"/>
  <c r="CC424" i="28"/>
  <c r="CB424" i="28"/>
  <c r="AW424" i="28"/>
  <c r="AV424" i="28"/>
  <c r="E424" i="28"/>
  <c r="D34" i="27" s="1"/>
  <c r="A424" i="28"/>
  <c r="CC423" i="28"/>
  <c r="CB423" i="28"/>
  <c r="AW423" i="28"/>
  <c r="AV423" i="28"/>
  <c r="E423" i="28"/>
  <c r="D21" i="27" s="1"/>
  <c r="A423" i="28"/>
  <c r="CC422" i="28"/>
  <c r="CB422" i="28"/>
  <c r="AW422" i="28"/>
  <c r="AV422" i="28"/>
  <c r="E422" i="28"/>
  <c r="D22" i="27" s="1"/>
  <c r="A422" i="28"/>
  <c r="CC420" i="28"/>
  <c r="AW420" i="28"/>
  <c r="E420" i="28"/>
  <c r="D16" i="27" s="1"/>
  <c r="B420" i="28"/>
  <c r="E16" i="27" s="1"/>
  <c r="A420" i="28"/>
  <c r="CC418" i="28"/>
  <c r="AW418" i="28"/>
  <c r="G418" i="28"/>
  <c r="F418" i="28"/>
  <c r="E418" i="28"/>
  <c r="D19" i="27" s="1"/>
  <c r="C418" i="28"/>
  <c r="A418" i="28"/>
  <c r="CC416" i="28"/>
  <c r="AW416" i="28"/>
  <c r="G416" i="28"/>
  <c r="F416" i="28"/>
  <c r="E416" i="28"/>
  <c r="D25" i="27" s="1"/>
  <c r="C416" i="28"/>
  <c r="A416" i="28"/>
  <c r="CC415" i="28"/>
  <c r="CB415" i="28"/>
  <c r="AW415" i="28"/>
  <c r="AV415" i="28"/>
  <c r="G415" i="28"/>
  <c r="F415" i="28"/>
  <c r="E415" i="28"/>
  <c r="D30" i="27" s="1"/>
  <c r="A415" i="28"/>
  <c r="CC413" i="28"/>
  <c r="AW413" i="28"/>
  <c r="E413" i="28"/>
  <c r="D27" i="27" s="1"/>
  <c r="B413" i="28"/>
  <c r="E27" i="27" s="1"/>
  <c r="A413" i="28"/>
  <c r="H398" i="28"/>
  <c r="H397" i="28"/>
  <c r="H396" i="28"/>
  <c r="H395" i="28"/>
  <c r="H394" i="28"/>
  <c r="H392" i="28"/>
  <c r="H391" i="28"/>
  <c r="H390" i="28"/>
  <c r="H389" i="28"/>
  <c r="Y9" i="22"/>
  <c r="X9" i="22"/>
  <c r="W9" i="22"/>
  <c r="U9" i="22"/>
  <c r="S9" i="22"/>
  <c r="Q9" i="22"/>
  <c r="N9" i="22"/>
  <c r="R9" i="22"/>
  <c r="P9" i="22"/>
  <c r="M9" i="22"/>
  <c r="G9" i="22"/>
  <c r="H388" i="28"/>
  <c r="Q386" i="28"/>
  <c r="DD385" i="28"/>
  <c r="DD467" i="28" s="1"/>
  <c r="DC385" i="28"/>
  <c r="DC467" i="28" s="1"/>
  <c r="DB385" i="28"/>
  <c r="DB467" i="28" s="1"/>
  <c r="CZ385" i="28"/>
  <c r="CZ467" i="28" s="1"/>
  <c r="CY385" i="28"/>
  <c r="CY467" i="28" s="1"/>
  <c r="CX385" i="28"/>
  <c r="CX467" i="28" s="1"/>
  <c r="CQ385" i="28"/>
  <c r="CQ467" i="28" s="1"/>
  <c r="CP385" i="28"/>
  <c r="CP467" i="28" s="1"/>
  <c r="CN385" i="28"/>
  <c r="CN467" i="28" s="1"/>
  <c r="CM385" i="28"/>
  <c r="CM467" i="28" s="1"/>
  <c r="CL385" i="28"/>
  <c r="CL467" i="28" s="1"/>
  <c r="CJ385" i="28"/>
  <c r="CJ467" i="28" s="1"/>
  <c r="CI385" i="28"/>
  <c r="CI467" i="28" s="1"/>
  <c r="CH385" i="28"/>
  <c r="CH467" i="28" s="1"/>
  <c r="CF385" i="28"/>
  <c r="CF467" i="28" s="1"/>
  <c r="CE385" i="28"/>
  <c r="CE467" i="28" s="1"/>
  <c r="CD385" i="28"/>
  <c r="CD467" i="28" s="1"/>
  <c r="CA385" i="28"/>
  <c r="CA467" i="28" s="1"/>
  <c r="BZ385" i="28"/>
  <c r="BZ467" i="28" s="1"/>
  <c r="BY385" i="28"/>
  <c r="BY467" i="28" s="1"/>
  <c r="BW385" i="28"/>
  <c r="BW467" i="28" s="1"/>
  <c r="BV385" i="28"/>
  <c r="BV467" i="28" s="1"/>
  <c r="BU385" i="28"/>
  <c r="BU467" i="28" s="1"/>
  <c r="BT385" i="28"/>
  <c r="BT467" i="28" s="1"/>
  <c r="BS385" i="28"/>
  <c r="BS467" i="28" s="1"/>
  <c r="BR385" i="28"/>
  <c r="BR467" i="28" s="1"/>
  <c r="BQ385" i="28"/>
  <c r="BQ467" i="28" s="1"/>
  <c r="BP385" i="28"/>
  <c r="BP467" i="28" s="1"/>
  <c r="BO385" i="28"/>
  <c r="BO467" i="28" s="1"/>
  <c r="BN385" i="28"/>
  <c r="BN467" i="28" s="1"/>
  <c r="BM385" i="28"/>
  <c r="BM467" i="28" s="1"/>
  <c r="BL385" i="28"/>
  <c r="BL467" i="28" s="1"/>
  <c r="BK385" i="28"/>
  <c r="BK467" i="28" s="1"/>
  <c r="BJ385" i="28"/>
  <c r="BJ467" i="28" s="1"/>
  <c r="BI385" i="28"/>
  <c r="BI467" i="28" s="1"/>
  <c r="BH385" i="28"/>
  <c r="BH467" i="28" s="1"/>
  <c r="BG385" i="28"/>
  <c r="BG467" i="28" s="1"/>
  <c r="BF385" i="28"/>
  <c r="BF467" i="28" s="1"/>
  <c r="BE385" i="28"/>
  <c r="BE467" i="28" s="1"/>
  <c r="BD385" i="28"/>
  <c r="BD467" i="28" s="1"/>
  <c r="BC385" i="28"/>
  <c r="BC467" i="28" s="1"/>
  <c r="BB385" i="28"/>
  <c r="BB467" i="28" s="1"/>
  <c r="BA385" i="28"/>
  <c r="BA467" i="28" s="1"/>
  <c r="AZ385" i="28"/>
  <c r="AZ467" i="28" s="1"/>
  <c r="AY385" i="28"/>
  <c r="AY467" i="28" s="1"/>
  <c r="AX385" i="28"/>
  <c r="AX467" i="28" s="1"/>
  <c r="AU385" i="28"/>
  <c r="AU467" i="28" s="1"/>
  <c r="AS385" i="28"/>
  <c r="AS467" i="28" s="1"/>
  <c r="AR385" i="28"/>
  <c r="AQ385" i="28"/>
  <c r="AQ467" i="28" s="1"/>
  <c r="AP385" i="28"/>
  <c r="AP467" i="28" s="1"/>
  <c r="AO385" i="28"/>
  <c r="AO467" i="28" s="1"/>
  <c r="AM385" i="28"/>
  <c r="AM467" i="28" s="1"/>
  <c r="AK385" i="28"/>
  <c r="AK467" i="28" s="1"/>
  <c r="AJ385" i="28"/>
  <c r="AJ467" i="28" s="1"/>
  <c r="AI385" i="28"/>
  <c r="AI467" i="28" s="1"/>
  <c r="AG385" i="28"/>
  <c r="AG467" i="28" s="1"/>
  <c r="AF385" i="28"/>
  <c r="AF467" i="28" s="1"/>
  <c r="AE385" i="28"/>
  <c r="AE467" i="28" s="1"/>
  <c r="AD385" i="28"/>
  <c r="AD467" i="28" s="1"/>
  <c r="AC385" i="28"/>
  <c r="AC467" i="28" s="1"/>
  <c r="AB385" i="28"/>
  <c r="Z385" i="28"/>
  <c r="Z467" i="28" s="1"/>
  <c r="Y385" i="28"/>
  <c r="Y467" i="28" s="1"/>
  <c r="X385" i="28"/>
  <c r="X467" i="28" s="1"/>
  <c r="W385" i="28"/>
  <c r="V385" i="28"/>
  <c r="T385" i="28"/>
  <c r="T467" i="28" s="1"/>
  <c r="S385" i="28"/>
  <c r="S467" i="28" s="1"/>
  <c r="R385" i="28"/>
  <c r="R467" i="28" s="1"/>
  <c r="P385" i="28"/>
  <c r="P467" i="28" s="1"/>
  <c r="O385" i="28"/>
  <c r="O467" i="28" s="1"/>
  <c r="N385" i="28"/>
  <c r="N467" i="28" s="1"/>
  <c r="M385" i="28"/>
  <c r="M467" i="28" s="1"/>
  <c r="L385" i="28"/>
  <c r="L467" i="28" s="1"/>
  <c r="K385" i="28"/>
  <c r="K467" i="28" s="1"/>
  <c r="J385" i="28"/>
  <c r="J467" i="28" s="1"/>
  <c r="I385" i="28"/>
  <c r="I467" i="28" s="1"/>
  <c r="H385" i="28"/>
  <c r="H467" i="28" s="1"/>
  <c r="DE384" i="28"/>
  <c r="DA384" i="28"/>
  <c r="CU384" i="28"/>
  <c r="CT384" i="28"/>
  <c r="CS384" i="28"/>
  <c r="CR384" i="28"/>
  <c r="CO384" i="28"/>
  <c r="CK384" i="28"/>
  <c r="CG384" i="28"/>
  <c r="BX384" i="28"/>
  <c r="AT384" i="28"/>
  <c r="AL384" i="28"/>
  <c r="AH384" i="28"/>
  <c r="AA384" i="28"/>
  <c r="U384" i="28"/>
  <c r="DE383" i="28"/>
  <c r="DA383" i="28"/>
  <c r="CU383" i="28"/>
  <c r="CT383" i="28"/>
  <c r="CS383" i="28"/>
  <c r="CR383" i="28"/>
  <c r="CO383" i="28"/>
  <c r="CK383" i="28"/>
  <c r="CG383" i="28"/>
  <c r="BX383" i="28"/>
  <c r="AT383" i="28"/>
  <c r="AL383" i="28"/>
  <c r="AH383" i="28"/>
  <c r="AA383" i="28"/>
  <c r="U383" i="28"/>
  <c r="DE382" i="28"/>
  <c r="DA382" i="28"/>
  <c r="CU382" i="28"/>
  <c r="CT382" i="28"/>
  <c r="CS382" i="28"/>
  <c r="CR382" i="28"/>
  <c r="CO382" i="28"/>
  <c r="CK382" i="28"/>
  <c r="CG382" i="28"/>
  <c r="BX382" i="28"/>
  <c r="AT382" i="28"/>
  <c r="AL382" i="28"/>
  <c r="AH382" i="28"/>
  <c r="AA382" i="28"/>
  <c r="U382" i="28"/>
  <c r="DE381" i="28"/>
  <c r="DA381" i="28"/>
  <c r="CU381" i="28"/>
  <c r="CT381" i="28"/>
  <c r="CS381" i="28"/>
  <c r="CR381" i="28"/>
  <c r="CO381" i="28"/>
  <c r="CK381" i="28"/>
  <c r="CG381" i="28"/>
  <c r="BX381" i="28"/>
  <c r="AT381" i="28"/>
  <c r="AL381" i="28"/>
  <c r="AH381" i="28"/>
  <c r="AA381" i="28"/>
  <c r="U381" i="28"/>
  <c r="DE380" i="28"/>
  <c r="DA380" i="28"/>
  <c r="CU380" i="28"/>
  <c r="CT380" i="28"/>
  <c r="CS380" i="28"/>
  <c r="CR380" i="28"/>
  <c r="CO380" i="28"/>
  <c r="CK380" i="28"/>
  <c r="CG380" i="28"/>
  <c r="BX380" i="28"/>
  <c r="AT380" i="28"/>
  <c r="AL380" i="28"/>
  <c r="AH380" i="28"/>
  <c r="AA380" i="28"/>
  <c r="U380" i="28"/>
  <c r="DD379" i="28"/>
  <c r="DC379" i="28"/>
  <c r="DB379" i="28"/>
  <c r="CZ379" i="28"/>
  <c r="CY379" i="28"/>
  <c r="CX379" i="28"/>
  <c r="CQ379" i="28"/>
  <c r="CP379" i="28"/>
  <c r="CN379" i="28"/>
  <c r="CM379" i="28"/>
  <c r="CL379" i="28"/>
  <c r="CJ379" i="28"/>
  <c r="CI379" i="28"/>
  <c r="CH379" i="28"/>
  <c r="CF379" i="28"/>
  <c r="CE379" i="28"/>
  <c r="CD379" i="28"/>
  <c r="CA379" i="28"/>
  <c r="BZ379" i="28"/>
  <c r="BY379" i="28"/>
  <c r="BW379" i="28"/>
  <c r="BV379" i="28"/>
  <c r="BU379" i="28"/>
  <c r="BT379" i="28"/>
  <c r="BS379" i="28"/>
  <c r="BR379" i="28"/>
  <c r="BQ379" i="28"/>
  <c r="BP379" i="28"/>
  <c r="BO379" i="28"/>
  <c r="BN379" i="28"/>
  <c r="BM379" i="28"/>
  <c r="BL379" i="28"/>
  <c r="BK379" i="28"/>
  <c r="BJ379" i="28"/>
  <c r="BI379" i="28"/>
  <c r="BH379" i="28"/>
  <c r="BG379" i="28"/>
  <c r="BF379" i="28"/>
  <c r="BE379" i="28"/>
  <c r="BD379" i="28"/>
  <c r="BC379" i="28"/>
  <c r="BB379" i="28"/>
  <c r="BA379" i="28"/>
  <c r="AZ379" i="28"/>
  <c r="AY379" i="28"/>
  <c r="AX379" i="28"/>
  <c r="AU379" i="28"/>
  <c r="AS379" i="28"/>
  <c r="AR379" i="28"/>
  <c r="AQ379" i="28"/>
  <c r="AP379" i="28"/>
  <c r="AO379" i="28"/>
  <c r="AM379" i="28"/>
  <c r="AK379" i="28"/>
  <c r="AJ379" i="28"/>
  <c r="AI379" i="28"/>
  <c r="AG379" i="28"/>
  <c r="AF379" i="28"/>
  <c r="AE379" i="28"/>
  <c r="AD379" i="28"/>
  <c r="AC379" i="28"/>
  <c r="AB379" i="28"/>
  <c r="Z379" i="28"/>
  <c r="Y379" i="28"/>
  <c r="X379" i="28"/>
  <c r="W379" i="28"/>
  <c r="V379" i="28"/>
  <c r="T379" i="28"/>
  <c r="S379" i="28"/>
  <c r="R379" i="28"/>
  <c r="P379" i="28"/>
  <c r="O379" i="28"/>
  <c r="N379" i="28"/>
  <c r="M379" i="28"/>
  <c r="L379" i="28"/>
  <c r="K379" i="28"/>
  <c r="J379" i="28"/>
  <c r="I379" i="28"/>
  <c r="H379" i="28"/>
  <c r="H515" i="28" s="1"/>
  <c r="DE378" i="28"/>
  <c r="DA378" i="28"/>
  <c r="CU378" i="28"/>
  <c r="CT378" i="28"/>
  <c r="CS378" i="28"/>
  <c r="CR378" i="28"/>
  <c r="CO378" i="28"/>
  <c r="CK378" i="28"/>
  <c r="CG378" i="28"/>
  <c r="BX378" i="28"/>
  <c r="AT378" i="28"/>
  <c r="AL378" i="28"/>
  <c r="AH378" i="28"/>
  <c r="AA378" i="28"/>
  <c r="U378" i="28"/>
  <c r="DE377" i="28"/>
  <c r="DA377" i="28"/>
  <c r="CU377" i="28"/>
  <c r="CT377" i="28"/>
  <c r="CS377" i="28"/>
  <c r="CR377" i="28"/>
  <c r="CO377" i="28"/>
  <c r="CK377" i="28"/>
  <c r="CG377" i="28"/>
  <c r="BX377" i="28"/>
  <c r="AT377" i="28"/>
  <c r="AL377" i="28"/>
  <c r="AH377" i="28"/>
  <c r="AA377" i="28"/>
  <c r="U377" i="28"/>
  <c r="DE376" i="28"/>
  <c r="DA376" i="28"/>
  <c r="CU376" i="28"/>
  <c r="CT376" i="28"/>
  <c r="CS376" i="28"/>
  <c r="CR376" i="28"/>
  <c r="CO376" i="28"/>
  <c r="CK376" i="28"/>
  <c r="CG376" i="28"/>
  <c r="BX376" i="28"/>
  <c r="AT376" i="28"/>
  <c r="AL376" i="28"/>
  <c r="AH376" i="28"/>
  <c r="AA376" i="28"/>
  <c r="U376" i="28"/>
  <c r="DE375" i="28"/>
  <c r="DA375" i="28"/>
  <c r="CU375" i="28"/>
  <c r="CT375" i="28"/>
  <c r="CS375" i="28"/>
  <c r="CR375" i="28"/>
  <c r="CO375" i="28"/>
  <c r="CK375" i="28"/>
  <c r="CG375" i="28"/>
  <c r="BX375" i="28"/>
  <c r="AT375" i="28"/>
  <c r="AL375" i="28"/>
  <c r="AH375" i="28"/>
  <c r="AA375" i="28"/>
  <c r="U375" i="28"/>
  <c r="DE374" i="28"/>
  <c r="DA374" i="28"/>
  <c r="CU374" i="28"/>
  <c r="CT374" i="28"/>
  <c r="CS374" i="28"/>
  <c r="CR374" i="28"/>
  <c r="CO374" i="28"/>
  <c r="CK374" i="28"/>
  <c r="CG374" i="28"/>
  <c r="BX374" i="28"/>
  <c r="AT374" i="28"/>
  <c r="AL374" i="28"/>
  <c r="AH374" i="28"/>
  <c r="AA374" i="28"/>
  <c r="U374" i="28"/>
  <c r="Q373" i="28"/>
  <c r="DL372" i="28"/>
  <c r="DH372" i="28"/>
  <c r="CC372" i="28"/>
  <c r="CC466" i="28" s="1"/>
  <c r="CB372" i="28"/>
  <c r="CB466" i="28" s="1"/>
  <c r="AW372" i="28"/>
  <c r="AW466" i="28" s="1"/>
  <c r="AV372" i="28"/>
  <c r="AV466" i="28" s="1"/>
  <c r="Q372" i="28"/>
  <c r="Q466" i="28" s="1"/>
  <c r="DL371" i="28"/>
  <c r="DH371" i="28"/>
  <c r="CB371" i="28"/>
  <c r="CB437" i="28" s="1"/>
  <c r="AV371" i="28"/>
  <c r="AV437" i="28" s="1"/>
  <c r="Q371" i="28"/>
  <c r="Q437" i="28" s="1"/>
  <c r="DD370" i="28"/>
  <c r="DD372" i="28" s="1"/>
  <c r="DD466" i="28" s="1"/>
  <c r="DC370" i="28"/>
  <c r="DC372" i="28" s="1"/>
  <c r="DC466" i="28" s="1"/>
  <c r="DB370" i="28"/>
  <c r="DB372" i="28" s="1"/>
  <c r="DB466" i="28" s="1"/>
  <c r="CZ370" i="28"/>
  <c r="CZ372" i="28" s="1"/>
  <c r="CZ466" i="28" s="1"/>
  <c r="CY370" i="28"/>
  <c r="CY372" i="28" s="1"/>
  <c r="CY466" i="28" s="1"/>
  <c r="CX370" i="28"/>
  <c r="CX372" i="28" s="1"/>
  <c r="CX466" i="28" s="1"/>
  <c r="CQ370" i="28"/>
  <c r="CQ372" i="28" s="1"/>
  <c r="CQ466" i="28" s="1"/>
  <c r="CP370" i="28"/>
  <c r="CP372" i="28" s="1"/>
  <c r="CP466" i="28" s="1"/>
  <c r="CN370" i="28"/>
  <c r="CN372" i="28" s="1"/>
  <c r="CN466" i="28" s="1"/>
  <c r="CM370" i="28"/>
  <c r="CM372" i="28" s="1"/>
  <c r="CM466" i="28" s="1"/>
  <c r="CL370" i="28"/>
  <c r="CL372" i="28" s="1"/>
  <c r="CL466" i="28" s="1"/>
  <c r="CJ370" i="28"/>
  <c r="CJ372" i="28" s="1"/>
  <c r="CJ466" i="28" s="1"/>
  <c r="CI370" i="28"/>
  <c r="CI372" i="28" s="1"/>
  <c r="CI466" i="28" s="1"/>
  <c r="CH370" i="28"/>
  <c r="CH372" i="28" s="1"/>
  <c r="CH466" i="28" s="1"/>
  <c r="CF370" i="28"/>
  <c r="CF372" i="28" s="1"/>
  <c r="CF466" i="28" s="1"/>
  <c r="CE370" i="28"/>
  <c r="CE372" i="28" s="1"/>
  <c r="CE466" i="28" s="1"/>
  <c r="CD370" i="28"/>
  <c r="CD372" i="28" s="1"/>
  <c r="CD466" i="28" s="1"/>
  <c r="CA370" i="28"/>
  <c r="CA372" i="28" s="1"/>
  <c r="CA466" i="28" s="1"/>
  <c r="BZ370" i="28"/>
  <c r="BZ372" i="28" s="1"/>
  <c r="BZ466" i="28" s="1"/>
  <c r="BY370" i="28"/>
  <c r="BY372" i="28" s="1"/>
  <c r="BY466" i="28" s="1"/>
  <c r="BW370" i="28"/>
  <c r="BW372" i="28" s="1"/>
  <c r="BW466" i="28" s="1"/>
  <c r="BV370" i="28"/>
  <c r="BV372" i="28" s="1"/>
  <c r="BV466" i="28" s="1"/>
  <c r="BU370" i="28"/>
  <c r="BU372" i="28" s="1"/>
  <c r="BU466" i="28" s="1"/>
  <c r="BT370" i="28"/>
  <c r="BT372" i="28" s="1"/>
  <c r="BT466" i="28" s="1"/>
  <c r="BS370" i="28"/>
  <c r="BS372" i="28" s="1"/>
  <c r="BS466" i="28" s="1"/>
  <c r="BR370" i="28"/>
  <c r="BR372" i="28" s="1"/>
  <c r="BR466" i="28" s="1"/>
  <c r="BQ370" i="28"/>
  <c r="BQ372" i="28" s="1"/>
  <c r="BQ466" i="28" s="1"/>
  <c r="BP370" i="28"/>
  <c r="BP372" i="28" s="1"/>
  <c r="BP466" i="28" s="1"/>
  <c r="BO370" i="28"/>
  <c r="BO372" i="28" s="1"/>
  <c r="BO466" i="28" s="1"/>
  <c r="BN370" i="28"/>
  <c r="BN372" i="28" s="1"/>
  <c r="BN466" i="28" s="1"/>
  <c r="BM370" i="28"/>
  <c r="BM372" i="28" s="1"/>
  <c r="BM466" i="28" s="1"/>
  <c r="BL370" i="28"/>
  <c r="BL372" i="28" s="1"/>
  <c r="BL466" i="28" s="1"/>
  <c r="BK370" i="28"/>
  <c r="BK372" i="28" s="1"/>
  <c r="BK466" i="28" s="1"/>
  <c r="BJ370" i="28"/>
  <c r="BJ372" i="28" s="1"/>
  <c r="BJ466" i="28" s="1"/>
  <c r="BI370" i="28"/>
  <c r="BI372" i="28" s="1"/>
  <c r="BI466" i="28" s="1"/>
  <c r="BH370" i="28"/>
  <c r="BH372" i="28" s="1"/>
  <c r="BH466" i="28" s="1"/>
  <c r="BG370" i="28"/>
  <c r="BG372" i="28" s="1"/>
  <c r="BG466" i="28" s="1"/>
  <c r="BF370" i="28"/>
  <c r="BF372" i="28" s="1"/>
  <c r="BF466" i="28" s="1"/>
  <c r="BE370" i="28"/>
  <c r="BE372" i="28" s="1"/>
  <c r="BE466" i="28" s="1"/>
  <c r="BD370" i="28"/>
  <c r="BD372" i="28" s="1"/>
  <c r="BD466" i="28" s="1"/>
  <c r="BC370" i="28"/>
  <c r="BC372" i="28" s="1"/>
  <c r="BC466" i="28" s="1"/>
  <c r="BB370" i="28"/>
  <c r="BB372" i="28" s="1"/>
  <c r="BB466" i="28" s="1"/>
  <c r="BA370" i="28"/>
  <c r="BA372" i="28" s="1"/>
  <c r="BA466" i="28" s="1"/>
  <c r="AZ370" i="28"/>
  <c r="AZ372" i="28" s="1"/>
  <c r="AZ466" i="28" s="1"/>
  <c r="AY370" i="28"/>
  <c r="AY372" i="28" s="1"/>
  <c r="AY466" i="28" s="1"/>
  <c r="AX370" i="28"/>
  <c r="AX372" i="28" s="1"/>
  <c r="AX466" i="28" s="1"/>
  <c r="AU370" i="28"/>
  <c r="AU372" i="28" s="1"/>
  <c r="AU466" i="28" s="1"/>
  <c r="AS370" i="28"/>
  <c r="AS372" i="28" s="1"/>
  <c r="AS466" i="28" s="1"/>
  <c r="AR370" i="28"/>
  <c r="AR372" i="28" s="1"/>
  <c r="AQ370" i="28"/>
  <c r="AQ372" i="28" s="1"/>
  <c r="AQ466" i="28" s="1"/>
  <c r="AP370" i="28"/>
  <c r="AP372" i="28" s="1"/>
  <c r="AP466" i="28" s="1"/>
  <c r="AO370" i="28"/>
  <c r="AO372" i="28" s="1"/>
  <c r="AO466" i="28" s="1"/>
  <c r="AM370" i="28"/>
  <c r="AM372" i="28" s="1"/>
  <c r="AM466" i="28" s="1"/>
  <c r="AK370" i="28"/>
  <c r="AK372" i="28" s="1"/>
  <c r="AK466" i="28" s="1"/>
  <c r="AJ370" i="28"/>
  <c r="AJ372" i="28" s="1"/>
  <c r="AJ466" i="28" s="1"/>
  <c r="AI370" i="28"/>
  <c r="AI372" i="28" s="1"/>
  <c r="AI466" i="28" s="1"/>
  <c r="AG370" i="28"/>
  <c r="AG372" i="28" s="1"/>
  <c r="AG466" i="28" s="1"/>
  <c r="AF370" i="28"/>
  <c r="AF372" i="28" s="1"/>
  <c r="AF466" i="28" s="1"/>
  <c r="AE370" i="28"/>
  <c r="AE372" i="28" s="1"/>
  <c r="AE466" i="28" s="1"/>
  <c r="AD370" i="28"/>
  <c r="AD372" i="28" s="1"/>
  <c r="AD466" i="28" s="1"/>
  <c r="AC370" i="28"/>
  <c r="AC372" i="28" s="1"/>
  <c r="AC466" i="28" s="1"/>
  <c r="AB370" i="28"/>
  <c r="AB372" i="28" s="1"/>
  <c r="Z370" i="28"/>
  <c r="Z372" i="28" s="1"/>
  <c r="Z466" i="28" s="1"/>
  <c r="Y370" i="28"/>
  <c r="Y372" i="28" s="1"/>
  <c r="Y466" i="28" s="1"/>
  <c r="X370" i="28"/>
  <c r="X372" i="28" s="1"/>
  <c r="X466" i="28" s="1"/>
  <c r="W370" i="28"/>
  <c r="W372" i="28" s="1"/>
  <c r="V370" i="28"/>
  <c r="V372" i="28" s="1"/>
  <c r="T370" i="28"/>
  <c r="T372" i="28" s="1"/>
  <c r="T466" i="28" s="1"/>
  <c r="S370" i="28"/>
  <c r="S372" i="28" s="1"/>
  <c r="S466" i="28" s="1"/>
  <c r="R370" i="28"/>
  <c r="R372" i="28" s="1"/>
  <c r="R466" i="28" s="1"/>
  <c r="P370" i="28"/>
  <c r="P372" i="28" s="1"/>
  <c r="P466" i="28" s="1"/>
  <c r="O370" i="28"/>
  <c r="N370" i="28"/>
  <c r="N372" i="28" s="1"/>
  <c r="N466" i="28" s="1"/>
  <c r="M370" i="28"/>
  <c r="M372" i="28" s="1"/>
  <c r="M466" i="28" s="1"/>
  <c r="L370" i="28"/>
  <c r="L372" i="28" s="1"/>
  <c r="L466" i="28" s="1"/>
  <c r="K370" i="28"/>
  <c r="K372" i="28" s="1"/>
  <c r="K466" i="28" s="1"/>
  <c r="J370" i="28"/>
  <c r="J372" i="28" s="1"/>
  <c r="J466" i="28" s="1"/>
  <c r="I370" i="28"/>
  <c r="I372" i="28" s="1"/>
  <c r="I466" i="28" s="1"/>
  <c r="H370" i="28"/>
  <c r="H372" i="28" s="1"/>
  <c r="H466" i="28" s="1"/>
  <c r="DE369" i="28"/>
  <c r="DA369" i="28"/>
  <c r="CU369" i="28"/>
  <c r="DK369" i="28" s="1"/>
  <c r="CT369" i="28"/>
  <c r="DJ369" i="28" s="1"/>
  <c r="CS369" i="28"/>
  <c r="CR369" i="28"/>
  <c r="CO369" i="28"/>
  <c r="CK369" i="28"/>
  <c r="CG369" i="28"/>
  <c r="BX369" i="28"/>
  <c r="AT369" i="28"/>
  <c r="AL369" i="28"/>
  <c r="AH369" i="28"/>
  <c r="AA369" i="28"/>
  <c r="U369" i="28"/>
  <c r="DE368" i="28"/>
  <c r="DA368" i="28"/>
  <c r="CU368" i="28"/>
  <c r="DK368" i="28" s="1"/>
  <c r="CT368" i="28"/>
  <c r="DJ368" i="28" s="1"/>
  <c r="CS368" i="28"/>
  <c r="DI368" i="28" s="1"/>
  <c r="CR368" i="28"/>
  <c r="CO368" i="28"/>
  <c r="CK368" i="28"/>
  <c r="CG368" i="28"/>
  <c r="BX368" i="28"/>
  <c r="AT368" i="28"/>
  <c r="AL368" i="28"/>
  <c r="AH368" i="28"/>
  <c r="AA368" i="28"/>
  <c r="U368" i="28"/>
  <c r="DE367" i="28"/>
  <c r="DA367" i="28"/>
  <c r="CU367" i="28"/>
  <c r="DK367" i="28" s="1"/>
  <c r="CT367" i="28"/>
  <c r="DJ367" i="28" s="1"/>
  <c r="CS367" i="28"/>
  <c r="DI367" i="28" s="1"/>
  <c r="CR367" i="28"/>
  <c r="CO367" i="28"/>
  <c r="CK367" i="28"/>
  <c r="CG367" i="28"/>
  <c r="BX367" i="28"/>
  <c r="AT367" i="28"/>
  <c r="AL367" i="28"/>
  <c r="AH367" i="28"/>
  <c r="AA367" i="28"/>
  <c r="U367" i="28"/>
  <c r="DE366" i="28"/>
  <c r="DA366" i="28"/>
  <c r="CU366" i="28"/>
  <c r="DK366" i="28" s="1"/>
  <c r="CT366" i="28"/>
  <c r="CS366" i="28"/>
  <c r="DI366" i="28" s="1"/>
  <c r="CR366" i="28"/>
  <c r="CO366" i="28"/>
  <c r="CK366" i="28"/>
  <c r="CG366" i="28"/>
  <c r="BX366" i="28"/>
  <c r="AT366" i="28"/>
  <c r="AL366" i="28"/>
  <c r="AH366" i="28"/>
  <c r="AA366" i="28"/>
  <c r="U366" i="28"/>
  <c r="DE365" i="28"/>
  <c r="DA365" i="28"/>
  <c r="CU365" i="28"/>
  <c r="CT365" i="28"/>
  <c r="DJ365" i="28" s="1"/>
  <c r="CS365" i="28"/>
  <c r="CR365" i="28"/>
  <c r="CO365" i="28"/>
  <c r="CK365" i="28"/>
  <c r="CG365" i="28"/>
  <c r="BX365" i="28"/>
  <c r="AT365" i="28"/>
  <c r="AL365" i="28"/>
  <c r="AH365" i="28"/>
  <c r="AA365" i="28"/>
  <c r="U365" i="28"/>
  <c r="DD364" i="28"/>
  <c r="DD485" i="28" s="1"/>
  <c r="DC364" i="28"/>
  <c r="DC485" i="28" s="1"/>
  <c r="DB364" i="28"/>
  <c r="DB485" i="28" s="1"/>
  <c r="CZ364" i="28"/>
  <c r="CZ485" i="28" s="1"/>
  <c r="CY364" i="28"/>
  <c r="CY485" i="28" s="1"/>
  <c r="CX364" i="28"/>
  <c r="CX485" i="28" s="1"/>
  <c r="CQ364" i="28"/>
  <c r="CQ485" i="28" s="1"/>
  <c r="CP364" i="28"/>
  <c r="CP485" i="28" s="1"/>
  <c r="CN364" i="28"/>
  <c r="CN485" i="28" s="1"/>
  <c r="CM364" i="28"/>
  <c r="CM485" i="28" s="1"/>
  <c r="CL364" i="28"/>
  <c r="CL485" i="28" s="1"/>
  <c r="CJ364" i="28"/>
  <c r="CJ485" i="28" s="1"/>
  <c r="CI364" i="28"/>
  <c r="CI485" i="28" s="1"/>
  <c r="CH364" i="28"/>
  <c r="CH485" i="28" s="1"/>
  <c r="CF364" i="28"/>
  <c r="CF485" i="28" s="1"/>
  <c r="CE364" i="28"/>
  <c r="CE485" i="28" s="1"/>
  <c r="CD364" i="28"/>
  <c r="CD485" i="28" s="1"/>
  <c r="CA364" i="28"/>
  <c r="CA485" i="28" s="1"/>
  <c r="BZ364" i="28"/>
  <c r="BZ485" i="28" s="1"/>
  <c r="BY364" i="28"/>
  <c r="BY485" i="28" s="1"/>
  <c r="BW364" i="28"/>
  <c r="BW485" i="28" s="1"/>
  <c r="BV364" i="28"/>
  <c r="BV485" i="28" s="1"/>
  <c r="BU364" i="28"/>
  <c r="BU485" i="28" s="1"/>
  <c r="BT364" i="28"/>
  <c r="BT485" i="28" s="1"/>
  <c r="BS364" i="28"/>
  <c r="BS485" i="28" s="1"/>
  <c r="BR364" i="28"/>
  <c r="BR485" i="28" s="1"/>
  <c r="BQ364" i="28"/>
  <c r="BQ485" i="28" s="1"/>
  <c r="BP364" i="28"/>
  <c r="BP485" i="28" s="1"/>
  <c r="BO364" i="28"/>
  <c r="BO485" i="28" s="1"/>
  <c r="BN364" i="28"/>
  <c r="BN485" i="28" s="1"/>
  <c r="BM364" i="28"/>
  <c r="BM485" i="28" s="1"/>
  <c r="BL364" i="28"/>
  <c r="BL485" i="28" s="1"/>
  <c r="BK364" i="28"/>
  <c r="BK485" i="28" s="1"/>
  <c r="BJ364" i="28"/>
  <c r="BJ485" i="28" s="1"/>
  <c r="BI364" i="28"/>
  <c r="BI485" i="28" s="1"/>
  <c r="BH364" i="28"/>
  <c r="BH485" i="28" s="1"/>
  <c r="BG364" i="28"/>
  <c r="BG485" i="28" s="1"/>
  <c r="BF364" i="28"/>
  <c r="BF485" i="28" s="1"/>
  <c r="BE364" i="28"/>
  <c r="BE485" i="28" s="1"/>
  <c r="BD364" i="28"/>
  <c r="BD485" i="28" s="1"/>
  <c r="BC364" i="28"/>
  <c r="BC485" i="28" s="1"/>
  <c r="BB364" i="28"/>
  <c r="BB485" i="28" s="1"/>
  <c r="BA364" i="28"/>
  <c r="BA485" i="28" s="1"/>
  <c r="AZ364" i="28"/>
  <c r="AZ485" i="28" s="1"/>
  <c r="AY364" i="28"/>
  <c r="AY485" i="28" s="1"/>
  <c r="AX364" i="28"/>
  <c r="AX485" i="28" s="1"/>
  <c r="AU364" i="28"/>
  <c r="AU485" i="28" s="1"/>
  <c r="AS364" i="28"/>
  <c r="AS485" i="28" s="1"/>
  <c r="AR364" i="28"/>
  <c r="AR485" i="28" s="1"/>
  <c r="AQ364" i="28"/>
  <c r="AQ485" i="28" s="1"/>
  <c r="AP364" i="28"/>
  <c r="AP485" i="28" s="1"/>
  <c r="AO364" i="28"/>
  <c r="AO485" i="28" s="1"/>
  <c r="AM364" i="28"/>
  <c r="AM485" i="28" s="1"/>
  <c r="AK364" i="28"/>
  <c r="AK485" i="28" s="1"/>
  <c r="AJ364" i="28"/>
  <c r="AJ485" i="28" s="1"/>
  <c r="AI364" i="28"/>
  <c r="AI485" i="28" s="1"/>
  <c r="AG364" i="28"/>
  <c r="AG485" i="28" s="1"/>
  <c r="AF364" i="28"/>
  <c r="AF485" i="28" s="1"/>
  <c r="AE364" i="28"/>
  <c r="AE485" i="28" s="1"/>
  <c r="AD364" i="28"/>
  <c r="AD485" i="28" s="1"/>
  <c r="AC364" i="28"/>
  <c r="AC485" i="28" s="1"/>
  <c r="AB364" i="28"/>
  <c r="AB485" i="28" s="1"/>
  <c r="Z364" i="28"/>
  <c r="Z485" i="28" s="1"/>
  <c r="Y364" i="28"/>
  <c r="Y485" i="28" s="1"/>
  <c r="X364" i="28"/>
  <c r="X485" i="28" s="1"/>
  <c r="W364" i="28"/>
  <c r="W485" i="28" s="1"/>
  <c r="V364" i="28"/>
  <c r="V485" i="28" s="1"/>
  <c r="T364" i="28"/>
  <c r="T485" i="28" s="1"/>
  <c r="S364" i="28"/>
  <c r="S485" i="28" s="1"/>
  <c r="R364" i="28"/>
  <c r="R485" i="28" s="1"/>
  <c r="P364" i="28"/>
  <c r="P485" i="28" s="1"/>
  <c r="O364" i="28"/>
  <c r="O485" i="28" s="1"/>
  <c r="N364" i="28"/>
  <c r="N485" i="28" s="1"/>
  <c r="M364" i="28"/>
  <c r="M485" i="28" s="1"/>
  <c r="L364" i="28"/>
  <c r="L485" i="28" s="1"/>
  <c r="K364" i="28"/>
  <c r="K485" i="28" s="1"/>
  <c r="J364" i="28"/>
  <c r="J485" i="28" s="1"/>
  <c r="I364" i="28"/>
  <c r="I485" i="28" s="1"/>
  <c r="H364" i="28"/>
  <c r="H485" i="28" s="1"/>
  <c r="DE363" i="28"/>
  <c r="DA363" i="28"/>
  <c r="CU363" i="28"/>
  <c r="DK363" i="28" s="1"/>
  <c r="CT363" i="28"/>
  <c r="DJ363" i="28" s="1"/>
  <c r="CS363" i="28"/>
  <c r="DI363" i="28" s="1"/>
  <c r="CR363" i="28"/>
  <c r="CO363" i="28"/>
  <c r="CK363" i="28"/>
  <c r="CG363" i="28"/>
  <c r="BX363" i="28"/>
  <c r="AT363" i="28"/>
  <c r="AL363" i="28"/>
  <c r="AH363" i="28"/>
  <c r="AA363" i="28"/>
  <c r="U363" i="28"/>
  <c r="DE362" i="28"/>
  <c r="DA362" i="28"/>
  <c r="CU362" i="28"/>
  <c r="DK362" i="28" s="1"/>
  <c r="CT362" i="28"/>
  <c r="CS362" i="28"/>
  <c r="DI362" i="28" s="1"/>
  <c r="CR362" i="28"/>
  <c r="CO362" i="28"/>
  <c r="CK362" i="28"/>
  <c r="CG362" i="28"/>
  <c r="BX362" i="28"/>
  <c r="AT362" i="28"/>
  <c r="AL362" i="28"/>
  <c r="AH362" i="28"/>
  <c r="AA362" i="28"/>
  <c r="U362" i="28"/>
  <c r="DE361" i="28"/>
  <c r="DA361" i="28"/>
  <c r="CU361" i="28"/>
  <c r="DK361" i="28" s="1"/>
  <c r="CT361" i="28"/>
  <c r="DJ361" i="28" s="1"/>
  <c r="CS361" i="28"/>
  <c r="CR361" i="28"/>
  <c r="CO361" i="28"/>
  <c r="CK361" i="28"/>
  <c r="CG361" i="28"/>
  <c r="BX361" i="28"/>
  <c r="AT361" i="28"/>
  <c r="AL361" i="28"/>
  <c r="AH361" i="28"/>
  <c r="AA361" i="28"/>
  <c r="U361" i="28"/>
  <c r="DE360" i="28"/>
  <c r="DA360" i="28"/>
  <c r="CU360" i="28"/>
  <c r="DK360" i="28" s="1"/>
  <c r="CT360" i="28"/>
  <c r="DJ360" i="28" s="1"/>
  <c r="CS360" i="28"/>
  <c r="DI360" i="28" s="1"/>
  <c r="CR360" i="28"/>
  <c r="CO360" i="28"/>
  <c r="CK360" i="28"/>
  <c r="CG360" i="28"/>
  <c r="BX360" i="28"/>
  <c r="AT360" i="28"/>
  <c r="AL360" i="28"/>
  <c r="AH360" i="28"/>
  <c r="AA360" i="28"/>
  <c r="U360" i="28"/>
  <c r="DE359" i="28"/>
  <c r="DA359" i="28"/>
  <c r="CU359" i="28"/>
  <c r="DK359" i="28" s="1"/>
  <c r="CT359" i="28"/>
  <c r="CS359" i="28"/>
  <c r="CR359" i="28"/>
  <c r="CO359" i="28"/>
  <c r="CK359" i="28"/>
  <c r="CG359" i="28"/>
  <c r="BX359" i="28"/>
  <c r="AT359" i="28"/>
  <c r="AL359" i="28"/>
  <c r="AH359" i="28"/>
  <c r="AA359" i="28"/>
  <c r="U359" i="28"/>
  <c r="DD358" i="28"/>
  <c r="DD514" i="28" s="1"/>
  <c r="DC358" i="28"/>
  <c r="DC514" i="28" s="1"/>
  <c r="DB358" i="28"/>
  <c r="DB514" i="28" s="1"/>
  <c r="CZ358" i="28"/>
  <c r="CZ514" i="28" s="1"/>
  <c r="CY358" i="28"/>
  <c r="CY514" i="28" s="1"/>
  <c r="CX358" i="28"/>
  <c r="CX514" i="28" s="1"/>
  <c r="CQ358" i="28"/>
  <c r="CQ514" i="28" s="1"/>
  <c r="CP358" i="28"/>
  <c r="CP514" i="28" s="1"/>
  <c r="CN358" i="28"/>
  <c r="CN514" i="28" s="1"/>
  <c r="CM358" i="28"/>
  <c r="CM514" i="28" s="1"/>
  <c r="CL358" i="28"/>
  <c r="CL514" i="28" s="1"/>
  <c r="CJ358" i="28"/>
  <c r="CJ514" i="28" s="1"/>
  <c r="CI358" i="28"/>
  <c r="CI514" i="28" s="1"/>
  <c r="CH358" i="28"/>
  <c r="CH514" i="28" s="1"/>
  <c r="CF358" i="28"/>
  <c r="CF514" i="28" s="1"/>
  <c r="CE358" i="28"/>
  <c r="CE514" i="28" s="1"/>
  <c r="CD358" i="28"/>
  <c r="CD514" i="28" s="1"/>
  <c r="CA358" i="28"/>
  <c r="CA514" i="28" s="1"/>
  <c r="BZ358" i="28"/>
  <c r="BZ514" i="28" s="1"/>
  <c r="BY358" i="28"/>
  <c r="BY514" i="28" s="1"/>
  <c r="BW358" i="28"/>
  <c r="BW514" i="28" s="1"/>
  <c r="BV358" i="28"/>
  <c r="BV514" i="28" s="1"/>
  <c r="BU358" i="28"/>
  <c r="BU514" i="28" s="1"/>
  <c r="BT358" i="28"/>
  <c r="BT514" i="28" s="1"/>
  <c r="BS358" i="28"/>
  <c r="BS514" i="28" s="1"/>
  <c r="BR358" i="28"/>
  <c r="BR514" i="28" s="1"/>
  <c r="BQ358" i="28"/>
  <c r="BQ514" i="28" s="1"/>
  <c r="BP358" i="28"/>
  <c r="BP514" i="28" s="1"/>
  <c r="BO358" i="28"/>
  <c r="BO514" i="28" s="1"/>
  <c r="BN358" i="28"/>
  <c r="BN514" i="28" s="1"/>
  <c r="BM358" i="28"/>
  <c r="BM514" i="28" s="1"/>
  <c r="BL358" i="28"/>
  <c r="BL514" i="28" s="1"/>
  <c r="BK358" i="28"/>
  <c r="BK514" i="28" s="1"/>
  <c r="BJ358" i="28"/>
  <c r="BJ514" i="28" s="1"/>
  <c r="BI358" i="28"/>
  <c r="BI514" i="28" s="1"/>
  <c r="BH358" i="28"/>
  <c r="BH514" i="28" s="1"/>
  <c r="BG358" i="28"/>
  <c r="BG514" i="28" s="1"/>
  <c r="BF358" i="28"/>
  <c r="BF514" i="28" s="1"/>
  <c r="BE358" i="28"/>
  <c r="BE514" i="28" s="1"/>
  <c r="BD358" i="28"/>
  <c r="BD514" i="28" s="1"/>
  <c r="BC358" i="28"/>
  <c r="BC514" i="28" s="1"/>
  <c r="BB358" i="28"/>
  <c r="BB514" i="28" s="1"/>
  <c r="BA358" i="28"/>
  <c r="BA514" i="28" s="1"/>
  <c r="AZ358" i="28"/>
  <c r="AZ514" i="28" s="1"/>
  <c r="AY358" i="28"/>
  <c r="AY514" i="28" s="1"/>
  <c r="AX358" i="28"/>
  <c r="AX514" i="28" s="1"/>
  <c r="AU358" i="28"/>
  <c r="AU514" i="28" s="1"/>
  <c r="AS358" i="28"/>
  <c r="AS514" i="28" s="1"/>
  <c r="AR358" i="28"/>
  <c r="AR514" i="28" s="1"/>
  <c r="AQ358" i="28"/>
  <c r="AQ514" i="28" s="1"/>
  <c r="AP358" i="28"/>
  <c r="AP514" i="28" s="1"/>
  <c r="AO358" i="28"/>
  <c r="AO514" i="28" s="1"/>
  <c r="AM358" i="28"/>
  <c r="AM514" i="28" s="1"/>
  <c r="AK358" i="28"/>
  <c r="AK514" i="28" s="1"/>
  <c r="AJ358" i="28"/>
  <c r="AJ514" i="28" s="1"/>
  <c r="AI358" i="28"/>
  <c r="AI514" i="28" s="1"/>
  <c r="AG358" i="28"/>
  <c r="AG514" i="28" s="1"/>
  <c r="AF358" i="28"/>
  <c r="AF514" i="28" s="1"/>
  <c r="AE358" i="28"/>
  <c r="AE514" i="28" s="1"/>
  <c r="AD358" i="28"/>
  <c r="AD514" i="28" s="1"/>
  <c r="AC358" i="28"/>
  <c r="AC514" i="28" s="1"/>
  <c r="AB358" i="28"/>
  <c r="AB514" i="28" s="1"/>
  <c r="Z358" i="28"/>
  <c r="Z514" i="28" s="1"/>
  <c r="Y358" i="28"/>
  <c r="Y514" i="28" s="1"/>
  <c r="X358" i="28"/>
  <c r="X514" i="28" s="1"/>
  <c r="W358" i="28"/>
  <c r="W514" i="28" s="1"/>
  <c r="V358" i="28"/>
  <c r="V514" i="28" s="1"/>
  <c r="T358" i="28"/>
  <c r="T514" i="28" s="1"/>
  <c r="S358" i="28"/>
  <c r="S514" i="28" s="1"/>
  <c r="R358" i="28"/>
  <c r="R514" i="28" s="1"/>
  <c r="P358" i="28"/>
  <c r="P514" i="28" s="1"/>
  <c r="O358" i="28"/>
  <c r="O514" i="28" s="1"/>
  <c r="N358" i="28"/>
  <c r="N514" i="28" s="1"/>
  <c r="M358" i="28"/>
  <c r="M514" i="28" s="1"/>
  <c r="L358" i="28"/>
  <c r="L514" i="28" s="1"/>
  <c r="K358" i="28"/>
  <c r="K514" i="28" s="1"/>
  <c r="J358" i="28"/>
  <c r="J514" i="28" s="1"/>
  <c r="I358" i="28"/>
  <c r="I514" i="28" s="1"/>
  <c r="H358" i="28"/>
  <c r="H514" i="28" s="1"/>
  <c r="DE357" i="28"/>
  <c r="DA357" i="28"/>
  <c r="CU357" i="28"/>
  <c r="DK357" i="28" s="1"/>
  <c r="CT357" i="28"/>
  <c r="DJ357" i="28" s="1"/>
  <c r="CS357" i="28"/>
  <c r="CR357" i="28"/>
  <c r="CO357" i="28"/>
  <c r="CK357" i="28"/>
  <c r="CG357" i="28"/>
  <c r="BX357" i="28"/>
  <c r="AT357" i="28"/>
  <c r="AL357" i="28"/>
  <c r="AH357" i="28"/>
  <c r="AA357" i="28"/>
  <c r="U357" i="28"/>
  <c r="DE356" i="28"/>
  <c r="DA356" i="28"/>
  <c r="CU356" i="28"/>
  <c r="DK356" i="28" s="1"/>
  <c r="CT356" i="28"/>
  <c r="DJ356" i="28" s="1"/>
  <c r="CS356" i="28"/>
  <c r="DI356" i="28" s="1"/>
  <c r="CR356" i="28"/>
  <c r="CO356" i="28"/>
  <c r="CK356" i="28"/>
  <c r="CG356" i="28"/>
  <c r="BX356" i="28"/>
  <c r="AT356" i="28"/>
  <c r="AL356" i="28"/>
  <c r="AH356" i="28"/>
  <c r="AA356" i="28"/>
  <c r="U356" i="28"/>
  <c r="DE355" i="28"/>
  <c r="DA355" i="28"/>
  <c r="CU355" i="28"/>
  <c r="DK355" i="28" s="1"/>
  <c r="CT355" i="28"/>
  <c r="DJ355" i="28" s="1"/>
  <c r="CS355" i="28"/>
  <c r="DI355" i="28" s="1"/>
  <c r="CR355" i="28"/>
  <c r="CO355" i="28"/>
  <c r="CK355" i="28"/>
  <c r="CG355" i="28"/>
  <c r="BX355" i="28"/>
  <c r="AT355" i="28"/>
  <c r="AL355" i="28"/>
  <c r="AH355" i="28"/>
  <c r="AA355" i="28"/>
  <c r="U355" i="28"/>
  <c r="DE354" i="28"/>
  <c r="DA354" i="28"/>
  <c r="CU354" i="28"/>
  <c r="DK354" i="28" s="1"/>
  <c r="CT354" i="28"/>
  <c r="CS354" i="28"/>
  <c r="DI354" i="28" s="1"/>
  <c r="CR354" i="28"/>
  <c r="CO354" i="28"/>
  <c r="CK354" i="28"/>
  <c r="CG354" i="28"/>
  <c r="BX354" i="28"/>
  <c r="AT354" i="28"/>
  <c r="AL354" i="28"/>
  <c r="AH354" i="28"/>
  <c r="AA354" i="28"/>
  <c r="U354" i="28"/>
  <c r="DE353" i="28"/>
  <c r="DA353" i="28"/>
  <c r="CU353" i="28"/>
  <c r="CT353" i="28"/>
  <c r="CS353" i="28"/>
  <c r="CR353" i="28"/>
  <c r="CO353" i="28"/>
  <c r="CK353" i="28"/>
  <c r="CG353" i="28"/>
  <c r="BX353" i="28"/>
  <c r="AT353" i="28"/>
  <c r="AL353" i="28"/>
  <c r="AH353" i="28"/>
  <c r="AA353" i="28"/>
  <c r="U353" i="28"/>
  <c r="Q352" i="28"/>
  <c r="DL351" i="28"/>
  <c r="DH351" i="28"/>
  <c r="CC351" i="28"/>
  <c r="CC465" i="28" s="1"/>
  <c r="CB351" i="28"/>
  <c r="CB465" i="28" s="1"/>
  <c r="AW351" i="28"/>
  <c r="AW465" i="28" s="1"/>
  <c r="AV351" i="28"/>
  <c r="AV465" i="28" s="1"/>
  <c r="Q351" i="28"/>
  <c r="Q465" i="28" s="1"/>
  <c r="DL350" i="28"/>
  <c r="DH350" i="28"/>
  <c r="CB350" i="28"/>
  <c r="CB436" i="28" s="1"/>
  <c r="AV350" i="28"/>
  <c r="AV436" i="28" s="1"/>
  <c r="Q350" i="28"/>
  <c r="Q436" i="28" s="1"/>
  <c r="DD349" i="28"/>
  <c r="DD351" i="28" s="1"/>
  <c r="DD465" i="28" s="1"/>
  <c r="DC349" i="28"/>
  <c r="DC351" i="28" s="1"/>
  <c r="DC465" i="28" s="1"/>
  <c r="DB349" i="28"/>
  <c r="DB351" i="28" s="1"/>
  <c r="DB465" i="28" s="1"/>
  <c r="CZ349" i="28"/>
  <c r="CZ351" i="28" s="1"/>
  <c r="CZ465" i="28" s="1"/>
  <c r="CY349" i="28"/>
  <c r="CY351" i="28" s="1"/>
  <c r="CY465" i="28" s="1"/>
  <c r="CX349" i="28"/>
  <c r="CX351" i="28" s="1"/>
  <c r="CX465" i="28" s="1"/>
  <c r="CQ349" i="28"/>
  <c r="CQ351" i="28" s="1"/>
  <c r="CQ465" i="28" s="1"/>
  <c r="CP349" i="28"/>
  <c r="CP351" i="28" s="1"/>
  <c r="CP465" i="28" s="1"/>
  <c r="CN349" i="28"/>
  <c r="CN351" i="28" s="1"/>
  <c r="CN465" i="28" s="1"/>
  <c r="CM349" i="28"/>
  <c r="CM351" i="28" s="1"/>
  <c r="CM465" i="28" s="1"/>
  <c r="CL349" i="28"/>
  <c r="CL351" i="28" s="1"/>
  <c r="CL465" i="28" s="1"/>
  <c r="CJ349" i="28"/>
  <c r="CJ351" i="28" s="1"/>
  <c r="CJ465" i="28" s="1"/>
  <c r="CI349" i="28"/>
  <c r="CI351" i="28" s="1"/>
  <c r="CI465" i="28" s="1"/>
  <c r="CH349" i="28"/>
  <c r="CH351" i="28" s="1"/>
  <c r="CH465" i="28" s="1"/>
  <c r="CF349" i="28"/>
  <c r="CF351" i="28" s="1"/>
  <c r="CF465" i="28" s="1"/>
  <c r="CE349" i="28"/>
  <c r="CE351" i="28" s="1"/>
  <c r="CE465" i="28" s="1"/>
  <c r="CD349" i="28"/>
  <c r="CD351" i="28" s="1"/>
  <c r="CD465" i="28" s="1"/>
  <c r="CA349" i="28"/>
  <c r="CA351" i="28" s="1"/>
  <c r="CA465" i="28" s="1"/>
  <c r="BZ349" i="28"/>
  <c r="BZ351" i="28" s="1"/>
  <c r="BZ465" i="28" s="1"/>
  <c r="BY349" i="28"/>
  <c r="BY351" i="28" s="1"/>
  <c r="BY465" i="28" s="1"/>
  <c r="BW349" i="28"/>
  <c r="BW351" i="28" s="1"/>
  <c r="BW465" i="28" s="1"/>
  <c r="BV349" i="28"/>
  <c r="BV351" i="28" s="1"/>
  <c r="BV465" i="28" s="1"/>
  <c r="BU349" i="28"/>
  <c r="BU351" i="28" s="1"/>
  <c r="BU465" i="28" s="1"/>
  <c r="BT349" i="28"/>
  <c r="BT351" i="28" s="1"/>
  <c r="BT465" i="28" s="1"/>
  <c r="BS349" i="28"/>
  <c r="BS351" i="28" s="1"/>
  <c r="BS465" i="28" s="1"/>
  <c r="BR349" i="28"/>
  <c r="BR351" i="28" s="1"/>
  <c r="BR465" i="28" s="1"/>
  <c r="BQ349" i="28"/>
  <c r="BQ351" i="28" s="1"/>
  <c r="BQ465" i="28" s="1"/>
  <c r="BP349" i="28"/>
  <c r="BP351" i="28" s="1"/>
  <c r="BP465" i="28" s="1"/>
  <c r="BO349" i="28"/>
  <c r="BO351" i="28" s="1"/>
  <c r="BO465" i="28" s="1"/>
  <c r="BN349" i="28"/>
  <c r="BN351" i="28" s="1"/>
  <c r="BN465" i="28" s="1"/>
  <c r="BM349" i="28"/>
  <c r="BM351" i="28" s="1"/>
  <c r="BM465" i="28" s="1"/>
  <c r="BL349" i="28"/>
  <c r="BL351" i="28" s="1"/>
  <c r="BL465" i="28" s="1"/>
  <c r="BK349" i="28"/>
  <c r="BK351" i="28" s="1"/>
  <c r="BK465" i="28" s="1"/>
  <c r="BJ349" i="28"/>
  <c r="BJ351" i="28" s="1"/>
  <c r="BJ465" i="28" s="1"/>
  <c r="BI349" i="28"/>
  <c r="BI351" i="28" s="1"/>
  <c r="BI465" i="28" s="1"/>
  <c r="BH349" i="28"/>
  <c r="BH351" i="28" s="1"/>
  <c r="BH465" i="28" s="1"/>
  <c r="BG349" i="28"/>
  <c r="BG351" i="28" s="1"/>
  <c r="BG465" i="28" s="1"/>
  <c r="BF349" i="28"/>
  <c r="BF351" i="28" s="1"/>
  <c r="BF465" i="28" s="1"/>
  <c r="BE349" i="28"/>
  <c r="BE351" i="28" s="1"/>
  <c r="BE465" i="28" s="1"/>
  <c r="BD349" i="28"/>
  <c r="BD351" i="28" s="1"/>
  <c r="BD465" i="28" s="1"/>
  <c r="BC349" i="28"/>
  <c r="BC351" i="28" s="1"/>
  <c r="BC465" i="28" s="1"/>
  <c r="BB349" i="28"/>
  <c r="BB351" i="28" s="1"/>
  <c r="BB465" i="28" s="1"/>
  <c r="BA349" i="28"/>
  <c r="BA351" i="28" s="1"/>
  <c r="BA465" i="28" s="1"/>
  <c r="AZ349" i="28"/>
  <c r="AZ351" i="28" s="1"/>
  <c r="AZ465" i="28" s="1"/>
  <c r="AY349" i="28"/>
  <c r="AY351" i="28" s="1"/>
  <c r="AY465" i="28" s="1"/>
  <c r="AX349" i="28"/>
  <c r="AX351" i="28" s="1"/>
  <c r="AX465" i="28" s="1"/>
  <c r="AU349" i="28"/>
  <c r="AU351" i="28" s="1"/>
  <c r="AU465" i="28" s="1"/>
  <c r="AS349" i="28"/>
  <c r="AS351" i="28" s="1"/>
  <c r="AS465" i="28" s="1"/>
  <c r="AR349" i="28"/>
  <c r="AR351" i="28" s="1"/>
  <c r="AQ349" i="28"/>
  <c r="AQ351" i="28" s="1"/>
  <c r="AQ465" i="28" s="1"/>
  <c r="AP349" i="28"/>
  <c r="AP351" i="28" s="1"/>
  <c r="AP465" i="28" s="1"/>
  <c r="AO349" i="28"/>
  <c r="AO351" i="28" s="1"/>
  <c r="AO465" i="28" s="1"/>
  <c r="AM349" i="28"/>
  <c r="AM351" i="28" s="1"/>
  <c r="AM465" i="28" s="1"/>
  <c r="AK349" i="28"/>
  <c r="AK351" i="28" s="1"/>
  <c r="AK465" i="28" s="1"/>
  <c r="AJ349" i="28"/>
  <c r="AJ351" i="28" s="1"/>
  <c r="AJ465" i="28" s="1"/>
  <c r="AI349" i="28"/>
  <c r="AI351" i="28" s="1"/>
  <c r="AI465" i="28" s="1"/>
  <c r="AG349" i="28"/>
  <c r="AG351" i="28" s="1"/>
  <c r="AG465" i="28" s="1"/>
  <c r="AF349" i="28"/>
  <c r="AF351" i="28" s="1"/>
  <c r="AF465" i="28" s="1"/>
  <c r="AE349" i="28"/>
  <c r="AE351" i="28" s="1"/>
  <c r="AE465" i="28" s="1"/>
  <c r="AD349" i="28"/>
  <c r="AD351" i="28" s="1"/>
  <c r="AD465" i="28" s="1"/>
  <c r="AC349" i="28"/>
  <c r="AC351" i="28" s="1"/>
  <c r="AC465" i="28" s="1"/>
  <c r="AB349" i="28"/>
  <c r="AB351" i="28" s="1"/>
  <c r="Z349" i="28"/>
  <c r="Z351" i="28" s="1"/>
  <c r="Z465" i="28" s="1"/>
  <c r="Y349" i="28"/>
  <c r="Y351" i="28" s="1"/>
  <c r="Y465" i="28" s="1"/>
  <c r="X349" i="28"/>
  <c r="X351" i="28" s="1"/>
  <c r="X465" i="28" s="1"/>
  <c r="W349" i="28"/>
  <c r="W351" i="28" s="1"/>
  <c r="V349" i="28"/>
  <c r="V351" i="28" s="1"/>
  <c r="T349" i="28"/>
  <c r="T351" i="28" s="1"/>
  <c r="T465" i="28" s="1"/>
  <c r="S349" i="28"/>
  <c r="S351" i="28" s="1"/>
  <c r="S465" i="28" s="1"/>
  <c r="R349" i="28"/>
  <c r="R351" i="28" s="1"/>
  <c r="R465" i="28" s="1"/>
  <c r="P349" i="28"/>
  <c r="P351" i="28" s="1"/>
  <c r="P465" i="28" s="1"/>
  <c r="O349" i="28"/>
  <c r="O351" i="28" s="1"/>
  <c r="O465" i="28" s="1"/>
  <c r="N349" i="28"/>
  <c r="N351" i="28" s="1"/>
  <c r="N465" i="28" s="1"/>
  <c r="M349" i="28"/>
  <c r="M351" i="28" s="1"/>
  <c r="M465" i="28" s="1"/>
  <c r="L349" i="28"/>
  <c r="L351" i="28" s="1"/>
  <c r="L465" i="28" s="1"/>
  <c r="K349" i="28"/>
  <c r="K351" i="28" s="1"/>
  <c r="K465" i="28" s="1"/>
  <c r="J349" i="28"/>
  <c r="J351" i="28" s="1"/>
  <c r="J465" i="28" s="1"/>
  <c r="I349" i="28"/>
  <c r="I351" i="28" s="1"/>
  <c r="I465" i="28" s="1"/>
  <c r="H349" i="28"/>
  <c r="H351" i="28" s="1"/>
  <c r="H465" i="28" s="1"/>
  <c r="DE348" i="28"/>
  <c r="DA348" i="28"/>
  <c r="CU348" i="28"/>
  <c r="DK348" i="28" s="1"/>
  <c r="CT348" i="28"/>
  <c r="DJ348" i="28" s="1"/>
  <c r="CS348" i="28"/>
  <c r="CR348" i="28"/>
  <c r="CO348" i="28"/>
  <c r="CK348" i="28"/>
  <c r="CG348" i="28"/>
  <c r="BX348" i="28"/>
  <c r="AT348" i="28"/>
  <c r="AL348" i="28"/>
  <c r="AH348" i="28"/>
  <c r="AA348" i="28"/>
  <c r="U348" i="28"/>
  <c r="DE347" i="28"/>
  <c r="DA347" i="28"/>
  <c r="CU347" i="28"/>
  <c r="DK347" i="28" s="1"/>
  <c r="CT347" i="28"/>
  <c r="DJ347" i="28" s="1"/>
  <c r="CS347" i="28"/>
  <c r="CR347" i="28"/>
  <c r="CO347" i="28"/>
  <c r="CK347" i="28"/>
  <c r="CG347" i="28"/>
  <c r="BX347" i="28"/>
  <c r="AT347" i="28"/>
  <c r="AL347" i="28"/>
  <c r="AH347" i="28"/>
  <c r="AA347" i="28"/>
  <c r="U347" i="28"/>
  <c r="DE346" i="28"/>
  <c r="DA346" i="28"/>
  <c r="CU346" i="28"/>
  <c r="DK346" i="28" s="1"/>
  <c r="CT346" i="28"/>
  <c r="DJ346" i="28" s="1"/>
  <c r="CS346" i="28"/>
  <c r="DI346" i="28" s="1"/>
  <c r="CR346" i="28"/>
  <c r="CO346" i="28"/>
  <c r="CK346" i="28"/>
  <c r="CG346" i="28"/>
  <c r="BX346" i="28"/>
  <c r="AT346" i="28"/>
  <c r="AL346" i="28"/>
  <c r="AH346" i="28"/>
  <c r="AA346" i="28"/>
  <c r="U346" i="28"/>
  <c r="DE345" i="28"/>
  <c r="DA345" i="28"/>
  <c r="CU345" i="28"/>
  <c r="DK345" i="28" s="1"/>
  <c r="CT345" i="28"/>
  <c r="CS345" i="28"/>
  <c r="DI345" i="28" s="1"/>
  <c r="CR345" i="28"/>
  <c r="CO345" i="28"/>
  <c r="CK345" i="28"/>
  <c r="CG345" i="28"/>
  <c r="BX345" i="28"/>
  <c r="AT345" i="28"/>
  <c r="AL345" i="28"/>
  <c r="AH345" i="28"/>
  <c r="AA345" i="28"/>
  <c r="U345" i="28"/>
  <c r="DE344" i="28"/>
  <c r="DA344" i="28"/>
  <c r="CU344" i="28"/>
  <c r="CT344" i="28"/>
  <c r="DJ344" i="28" s="1"/>
  <c r="CS344" i="28"/>
  <c r="CR344" i="28"/>
  <c r="CO344" i="28"/>
  <c r="CK344" i="28"/>
  <c r="CG344" i="28"/>
  <c r="BX344" i="28"/>
  <c r="AT344" i="28"/>
  <c r="AL344" i="28"/>
  <c r="AH344" i="28"/>
  <c r="AA344" i="28"/>
  <c r="U344" i="28"/>
  <c r="DD343" i="28"/>
  <c r="DD484" i="28" s="1"/>
  <c r="DC343" i="28"/>
  <c r="DC484" i="28" s="1"/>
  <c r="DB343" i="28"/>
  <c r="DB484" i="28" s="1"/>
  <c r="CZ343" i="28"/>
  <c r="CZ484" i="28" s="1"/>
  <c r="CY343" i="28"/>
  <c r="CY484" i="28" s="1"/>
  <c r="CX343" i="28"/>
  <c r="CX484" i="28" s="1"/>
  <c r="CQ343" i="28"/>
  <c r="CQ484" i="28" s="1"/>
  <c r="CP343" i="28"/>
  <c r="CP484" i="28" s="1"/>
  <c r="CN343" i="28"/>
  <c r="CN484" i="28" s="1"/>
  <c r="CM343" i="28"/>
  <c r="CM484" i="28" s="1"/>
  <c r="CL343" i="28"/>
  <c r="CL484" i="28" s="1"/>
  <c r="CJ343" i="28"/>
  <c r="CJ484" i="28" s="1"/>
  <c r="CI343" i="28"/>
  <c r="CI484" i="28" s="1"/>
  <c r="CH343" i="28"/>
  <c r="CH484" i="28" s="1"/>
  <c r="CF343" i="28"/>
  <c r="CF484" i="28" s="1"/>
  <c r="CE343" i="28"/>
  <c r="CE484" i="28" s="1"/>
  <c r="CD343" i="28"/>
  <c r="CD484" i="28" s="1"/>
  <c r="CA343" i="28"/>
  <c r="CA484" i="28" s="1"/>
  <c r="BZ343" i="28"/>
  <c r="BZ484" i="28" s="1"/>
  <c r="BY343" i="28"/>
  <c r="BY484" i="28" s="1"/>
  <c r="BW343" i="28"/>
  <c r="BW484" i="28" s="1"/>
  <c r="BV343" i="28"/>
  <c r="BV484" i="28" s="1"/>
  <c r="BU343" i="28"/>
  <c r="BU484" i="28" s="1"/>
  <c r="BT343" i="28"/>
  <c r="BT484" i="28" s="1"/>
  <c r="BS343" i="28"/>
  <c r="BS484" i="28" s="1"/>
  <c r="BR343" i="28"/>
  <c r="BR484" i="28" s="1"/>
  <c r="BQ343" i="28"/>
  <c r="BQ484" i="28" s="1"/>
  <c r="BP343" i="28"/>
  <c r="BP484" i="28" s="1"/>
  <c r="BO343" i="28"/>
  <c r="BO484" i="28" s="1"/>
  <c r="BN343" i="28"/>
  <c r="BN484" i="28" s="1"/>
  <c r="BM343" i="28"/>
  <c r="BM484" i="28" s="1"/>
  <c r="BL343" i="28"/>
  <c r="BL484" i="28" s="1"/>
  <c r="BK343" i="28"/>
  <c r="BK484" i="28" s="1"/>
  <c r="BJ343" i="28"/>
  <c r="BJ484" i="28" s="1"/>
  <c r="BI343" i="28"/>
  <c r="BI484" i="28" s="1"/>
  <c r="BH343" i="28"/>
  <c r="BH484" i="28" s="1"/>
  <c r="BG343" i="28"/>
  <c r="BG484" i="28" s="1"/>
  <c r="BF343" i="28"/>
  <c r="BF484" i="28" s="1"/>
  <c r="BE343" i="28"/>
  <c r="BE484" i="28" s="1"/>
  <c r="BD343" i="28"/>
  <c r="BD484" i="28" s="1"/>
  <c r="BC343" i="28"/>
  <c r="BC484" i="28" s="1"/>
  <c r="BB343" i="28"/>
  <c r="BB484" i="28" s="1"/>
  <c r="BA343" i="28"/>
  <c r="BA484" i="28" s="1"/>
  <c r="AZ343" i="28"/>
  <c r="AZ484" i="28" s="1"/>
  <c r="AY343" i="28"/>
  <c r="AY484" i="28" s="1"/>
  <c r="AX343" i="28"/>
  <c r="AX484" i="28" s="1"/>
  <c r="AU343" i="28"/>
  <c r="AU484" i="28" s="1"/>
  <c r="AS343" i="28"/>
  <c r="AS484" i="28" s="1"/>
  <c r="AR343" i="28"/>
  <c r="AR484" i="28" s="1"/>
  <c r="AQ343" i="28"/>
  <c r="AQ484" i="28" s="1"/>
  <c r="AP343" i="28"/>
  <c r="AP484" i="28" s="1"/>
  <c r="AO343" i="28"/>
  <c r="AO484" i="28" s="1"/>
  <c r="AM343" i="28"/>
  <c r="AM484" i="28" s="1"/>
  <c r="AK343" i="28"/>
  <c r="AK484" i="28" s="1"/>
  <c r="AJ343" i="28"/>
  <c r="AJ484" i="28" s="1"/>
  <c r="AI343" i="28"/>
  <c r="AI484" i="28" s="1"/>
  <c r="AG343" i="28"/>
  <c r="AG484" i="28" s="1"/>
  <c r="AF343" i="28"/>
  <c r="AF484" i="28" s="1"/>
  <c r="AE343" i="28"/>
  <c r="AE484" i="28" s="1"/>
  <c r="AD343" i="28"/>
  <c r="AD484" i="28" s="1"/>
  <c r="AC343" i="28"/>
  <c r="AC484" i="28" s="1"/>
  <c r="AB343" i="28"/>
  <c r="AB484" i="28" s="1"/>
  <c r="Z343" i="28"/>
  <c r="Z484" i="28" s="1"/>
  <c r="Y343" i="28"/>
  <c r="Y484" i="28" s="1"/>
  <c r="X343" i="28"/>
  <c r="X484" i="28" s="1"/>
  <c r="W343" i="28"/>
  <c r="W484" i="28" s="1"/>
  <c r="V343" i="28"/>
  <c r="V484" i="28" s="1"/>
  <c r="T343" i="28"/>
  <c r="T484" i="28" s="1"/>
  <c r="S343" i="28"/>
  <c r="S484" i="28" s="1"/>
  <c r="R343" i="28"/>
  <c r="R484" i="28" s="1"/>
  <c r="P343" i="28"/>
  <c r="P484" i="28" s="1"/>
  <c r="O343" i="28"/>
  <c r="O484" i="28" s="1"/>
  <c r="N343" i="28"/>
  <c r="N484" i="28" s="1"/>
  <c r="M343" i="28"/>
  <c r="M484" i="28" s="1"/>
  <c r="L343" i="28"/>
  <c r="L484" i="28" s="1"/>
  <c r="K343" i="28"/>
  <c r="K484" i="28" s="1"/>
  <c r="J343" i="28"/>
  <c r="J484" i="28" s="1"/>
  <c r="I343" i="28"/>
  <c r="I484" i="28" s="1"/>
  <c r="H343" i="28"/>
  <c r="H484" i="28" s="1"/>
  <c r="DE342" i="28"/>
  <c r="DA342" i="28"/>
  <c r="CU342" i="28"/>
  <c r="DK342" i="28" s="1"/>
  <c r="CT342" i="28"/>
  <c r="DJ342" i="28" s="1"/>
  <c r="CS342" i="28"/>
  <c r="DI342" i="28" s="1"/>
  <c r="CR342" i="28"/>
  <c r="CO342" i="28"/>
  <c r="CK342" i="28"/>
  <c r="CG342" i="28"/>
  <c r="BX342" i="28"/>
  <c r="AT342" i="28"/>
  <c r="AL342" i="28"/>
  <c r="AH342" i="28"/>
  <c r="AA342" i="28"/>
  <c r="U342" i="28"/>
  <c r="DE341" i="28"/>
  <c r="DA341" i="28"/>
  <c r="CU341" i="28"/>
  <c r="DK341" i="28" s="1"/>
  <c r="CT341" i="28"/>
  <c r="CS341" i="28"/>
  <c r="DI341" i="28" s="1"/>
  <c r="CR341" i="28"/>
  <c r="CO341" i="28"/>
  <c r="CK341" i="28"/>
  <c r="CG341" i="28"/>
  <c r="BX341" i="28"/>
  <c r="AT341" i="28"/>
  <c r="AL341" i="28"/>
  <c r="AH341" i="28"/>
  <c r="AA341" i="28"/>
  <c r="U341" i="28"/>
  <c r="DE340" i="28"/>
  <c r="DA340" i="28"/>
  <c r="CU340" i="28"/>
  <c r="DK340" i="28" s="1"/>
  <c r="CT340" i="28"/>
  <c r="DJ340" i="28" s="1"/>
  <c r="CS340" i="28"/>
  <c r="CR340" i="28"/>
  <c r="CO340" i="28"/>
  <c r="CK340" i="28"/>
  <c r="CG340" i="28"/>
  <c r="BX340" i="28"/>
  <c r="AT340" i="28"/>
  <c r="AL340" i="28"/>
  <c r="AH340" i="28"/>
  <c r="AA340" i="28"/>
  <c r="U340" i="28"/>
  <c r="DE339" i="28"/>
  <c r="DA339" i="28"/>
  <c r="CU339" i="28"/>
  <c r="DK339" i="28" s="1"/>
  <c r="CT339" i="28"/>
  <c r="DJ339" i="28" s="1"/>
  <c r="CS339" i="28"/>
  <c r="DI339" i="28" s="1"/>
  <c r="CR339" i="28"/>
  <c r="CO339" i="28"/>
  <c r="CK339" i="28"/>
  <c r="CG339" i="28"/>
  <c r="BX339" i="28"/>
  <c r="AT339" i="28"/>
  <c r="AL339" i="28"/>
  <c r="AH339" i="28"/>
  <c r="AA339" i="28"/>
  <c r="U339" i="28"/>
  <c r="DE338" i="28"/>
  <c r="DA338" i="28"/>
  <c r="CU338" i="28"/>
  <c r="DK338" i="28" s="1"/>
  <c r="CT338" i="28"/>
  <c r="CS338" i="28"/>
  <c r="CR338" i="28"/>
  <c r="CO338" i="28"/>
  <c r="CK338" i="28"/>
  <c r="CG338" i="28"/>
  <c r="BX338" i="28"/>
  <c r="AT338" i="28"/>
  <c r="AL338" i="28"/>
  <c r="AH338" i="28"/>
  <c r="AA338" i="28"/>
  <c r="U338" i="28"/>
  <c r="DD337" i="28"/>
  <c r="DD513" i="28" s="1"/>
  <c r="DC337" i="28"/>
  <c r="DC513" i="28" s="1"/>
  <c r="DB337" i="28"/>
  <c r="DB513" i="28" s="1"/>
  <c r="CZ337" i="28"/>
  <c r="CZ513" i="28" s="1"/>
  <c r="CY337" i="28"/>
  <c r="CY513" i="28" s="1"/>
  <c r="CX337" i="28"/>
  <c r="CX513" i="28" s="1"/>
  <c r="CQ337" i="28"/>
  <c r="CQ513" i="28" s="1"/>
  <c r="CP337" i="28"/>
  <c r="CP513" i="28" s="1"/>
  <c r="CN337" i="28"/>
  <c r="CN513" i="28" s="1"/>
  <c r="CM337" i="28"/>
  <c r="CM513" i="28" s="1"/>
  <c r="CL337" i="28"/>
  <c r="CL513" i="28" s="1"/>
  <c r="CJ337" i="28"/>
  <c r="CJ513" i="28" s="1"/>
  <c r="CI337" i="28"/>
  <c r="CI513" i="28" s="1"/>
  <c r="CH337" i="28"/>
  <c r="CH513" i="28" s="1"/>
  <c r="CF337" i="28"/>
  <c r="CF513" i="28" s="1"/>
  <c r="CE337" i="28"/>
  <c r="CE513" i="28" s="1"/>
  <c r="CD337" i="28"/>
  <c r="CD513" i="28" s="1"/>
  <c r="CA337" i="28"/>
  <c r="CA513" i="28" s="1"/>
  <c r="BZ337" i="28"/>
  <c r="BZ513" i="28" s="1"/>
  <c r="BY337" i="28"/>
  <c r="BY513" i="28" s="1"/>
  <c r="BW337" i="28"/>
  <c r="BW513" i="28" s="1"/>
  <c r="BV337" i="28"/>
  <c r="BV513" i="28" s="1"/>
  <c r="BU337" i="28"/>
  <c r="BU513" i="28" s="1"/>
  <c r="BT337" i="28"/>
  <c r="BT513" i="28" s="1"/>
  <c r="BS337" i="28"/>
  <c r="BS513" i="28" s="1"/>
  <c r="BR337" i="28"/>
  <c r="BR513" i="28" s="1"/>
  <c r="BQ337" i="28"/>
  <c r="BQ513" i="28" s="1"/>
  <c r="BP337" i="28"/>
  <c r="BP513" i="28" s="1"/>
  <c r="BO337" i="28"/>
  <c r="BO513" i="28" s="1"/>
  <c r="BN337" i="28"/>
  <c r="BN513" i="28" s="1"/>
  <c r="BM337" i="28"/>
  <c r="BM513" i="28" s="1"/>
  <c r="BL337" i="28"/>
  <c r="BL513" i="28" s="1"/>
  <c r="BK337" i="28"/>
  <c r="BK513" i="28" s="1"/>
  <c r="BJ337" i="28"/>
  <c r="BJ513" i="28" s="1"/>
  <c r="BI337" i="28"/>
  <c r="BI513" i="28" s="1"/>
  <c r="BH337" i="28"/>
  <c r="BH513" i="28" s="1"/>
  <c r="BG337" i="28"/>
  <c r="BG513" i="28" s="1"/>
  <c r="BF337" i="28"/>
  <c r="BF513" i="28" s="1"/>
  <c r="BE337" i="28"/>
  <c r="BE513" i="28" s="1"/>
  <c r="BD337" i="28"/>
  <c r="BD513" i="28" s="1"/>
  <c r="BC337" i="28"/>
  <c r="BC513" i="28" s="1"/>
  <c r="BB337" i="28"/>
  <c r="BB513" i="28" s="1"/>
  <c r="BA337" i="28"/>
  <c r="BA513" i="28" s="1"/>
  <c r="AZ337" i="28"/>
  <c r="AZ513" i="28" s="1"/>
  <c r="AY337" i="28"/>
  <c r="AY513" i="28" s="1"/>
  <c r="AX337" i="28"/>
  <c r="AX513" i="28" s="1"/>
  <c r="AU337" i="28"/>
  <c r="AU513" i="28" s="1"/>
  <c r="AS337" i="28"/>
  <c r="AS513" i="28" s="1"/>
  <c r="AR337" i="28"/>
  <c r="AR513" i="28" s="1"/>
  <c r="AQ337" i="28"/>
  <c r="AQ513" i="28" s="1"/>
  <c r="AP337" i="28"/>
  <c r="AP513" i="28" s="1"/>
  <c r="AO337" i="28"/>
  <c r="AO513" i="28" s="1"/>
  <c r="AM337" i="28"/>
  <c r="AM513" i="28" s="1"/>
  <c r="AK337" i="28"/>
  <c r="AK513" i="28" s="1"/>
  <c r="AJ337" i="28"/>
  <c r="AJ513" i="28" s="1"/>
  <c r="AI337" i="28"/>
  <c r="AI513" i="28" s="1"/>
  <c r="AG337" i="28"/>
  <c r="AG513" i="28" s="1"/>
  <c r="AF337" i="28"/>
  <c r="AF513" i="28" s="1"/>
  <c r="AE337" i="28"/>
  <c r="AE513" i="28" s="1"/>
  <c r="AD337" i="28"/>
  <c r="AD513" i="28" s="1"/>
  <c r="AC337" i="28"/>
  <c r="AC513" i="28" s="1"/>
  <c r="AB337" i="28"/>
  <c r="AB513" i="28" s="1"/>
  <c r="Z337" i="28"/>
  <c r="Z513" i="28" s="1"/>
  <c r="Y337" i="28"/>
  <c r="Y513" i="28" s="1"/>
  <c r="X337" i="28"/>
  <c r="X513" i="28" s="1"/>
  <c r="W337" i="28"/>
  <c r="W513" i="28" s="1"/>
  <c r="V337" i="28"/>
  <c r="V513" i="28" s="1"/>
  <c r="T337" i="28"/>
  <c r="T513" i="28" s="1"/>
  <c r="S337" i="28"/>
  <c r="S513" i="28" s="1"/>
  <c r="R337" i="28"/>
  <c r="R513" i="28" s="1"/>
  <c r="P337" i="28"/>
  <c r="P513" i="28" s="1"/>
  <c r="O337" i="28"/>
  <c r="O513" i="28" s="1"/>
  <c r="N337" i="28"/>
  <c r="N513" i="28" s="1"/>
  <c r="M337" i="28"/>
  <c r="M513" i="28" s="1"/>
  <c r="L337" i="28"/>
  <c r="L513" i="28" s="1"/>
  <c r="K337" i="28"/>
  <c r="K513" i="28" s="1"/>
  <c r="J337" i="28"/>
  <c r="J513" i="28" s="1"/>
  <c r="I337" i="28"/>
  <c r="I513" i="28" s="1"/>
  <c r="H337" i="28"/>
  <c r="H513" i="28" s="1"/>
  <c r="DE336" i="28"/>
  <c r="DA336" i="28"/>
  <c r="CU336" i="28"/>
  <c r="DK336" i="28" s="1"/>
  <c r="CT336" i="28"/>
  <c r="DJ336" i="28" s="1"/>
  <c r="CS336" i="28"/>
  <c r="CR336" i="28"/>
  <c r="CO336" i="28"/>
  <c r="CK336" i="28"/>
  <c r="CG336" i="28"/>
  <c r="BX336" i="28"/>
  <c r="AT336" i="28"/>
  <c r="AL336" i="28"/>
  <c r="AH336" i="28"/>
  <c r="AA336" i="28"/>
  <c r="U336" i="28"/>
  <c r="DE335" i="28"/>
  <c r="DA335" i="28"/>
  <c r="CU335" i="28"/>
  <c r="DK335" i="28" s="1"/>
  <c r="CT335" i="28"/>
  <c r="DJ335" i="28" s="1"/>
  <c r="CS335" i="28"/>
  <c r="CR335" i="28"/>
  <c r="CO335" i="28"/>
  <c r="CK335" i="28"/>
  <c r="CG335" i="28"/>
  <c r="BX335" i="28"/>
  <c r="AT335" i="28"/>
  <c r="AL335" i="28"/>
  <c r="AH335" i="28"/>
  <c r="AA335" i="28"/>
  <c r="U335" i="28"/>
  <c r="DE334" i="28"/>
  <c r="DA334" i="28"/>
  <c r="CU334" i="28"/>
  <c r="DK334" i="28" s="1"/>
  <c r="CT334" i="28"/>
  <c r="DJ334" i="28" s="1"/>
  <c r="CS334" i="28"/>
  <c r="DI334" i="28" s="1"/>
  <c r="CR334" i="28"/>
  <c r="CO334" i="28"/>
  <c r="CK334" i="28"/>
  <c r="CG334" i="28"/>
  <c r="BX334" i="28"/>
  <c r="AT334" i="28"/>
  <c r="AL334" i="28"/>
  <c r="AH334" i="28"/>
  <c r="AA334" i="28"/>
  <c r="U334" i="28"/>
  <c r="DE333" i="28"/>
  <c r="DA333" i="28"/>
  <c r="CU333" i="28"/>
  <c r="DK333" i="28" s="1"/>
  <c r="CT333" i="28"/>
  <c r="CS333" i="28"/>
  <c r="DI333" i="28" s="1"/>
  <c r="CR333" i="28"/>
  <c r="CO333" i="28"/>
  <c r="CK333" i="28"/>
  <c r="CG333" i="28"/>
  <c r="BX333" i="28"/>
  <c r="AT333" i="28"/>
  <c r="AL333" i="28"/>
  <c r="AH333" i="28"/>
  <c r="AA333" i="28"/>
  <c r="U333" i="28"/>
  <c r="DE332" i="28"/>
  <c r="DA332" i="28"/>
  <c r="CU332" i="28"/>
  <c r="CT332" i="28"/>
  <c r="DJ332" i="28" s="1"/>
  <c r="CS332" i="28"/>
  <c r="CR332" i="28"/>
  <c r="CO332" i="28"/>
  <c r="CK332" i="28"/>
  <c r="CG332" i="28"/>
  <c r="BX332" i="28"/>
  <c r="AT332" i="28"/>
  <c r="AL332" i="28"/>
  <c r="AH332" i="28"/>
  <c r="AA332" i="28"/>
  <c r="U332" i="28"/>
  <c r="Q331" i="28"/>
  <c r="DD330" i="28"/>
  <c r="DD464" i="28" s="1"/>
  <c r="DC330" i="28"/>
  <c r="DC464" i="28" s="1"/>
  <c r="DB330" i="28"/>
  <c r="DB464" i="28" s="1"/>
  <c r="CZ330" i="28"/>
  <c r="CZ464" i="28" s="1"/>
  <c r="CY330" i="28"/>
  <c r="CY464" i="28" s="1"/>
  <c r="CX330" i="28"/>
  <c r="CX464" i="28" s="1"/>
  <c r="CQ330" i="28"/>
  <c r="CQ464" i="28" s="1"/>
  <c r="CP330" i="28"/>
  <c r="CP464" i="28" s="1"/>
  <c r="CN330" i="28"/>
  <c r="CN464" i="28" s="1"/>
  <c r="CM330" i="28"/>
  <c r="CM464" i="28" s="1"/>
  <c r="CL330" i="28"/>
  <c r="CL464" i="28" s="1"/>
  <c r="CJ330" i="28"/>
  <c r="CJ464" i="28" s="1"/>
  <c r="CI330" i="28"/>
  <c r="CI464" i="28" s="1"/>
  <c r="CH330" i="28"/>
  <c r="CH464" i="28" s="1"/>
  <c r="CF330" i="28"/>
  <c r="CF464" i="28" s="1"/>
  <c r="CE330" i="28"/>
  <c r="CE464" i="28" s="1"/>
  <c r="CD330" i="28"/>
  <c r="CD464" i="28" s="1"/>
  <c r="CA330" i="28"/>
  <c r="CA464" i="28" s="1"/>
  <c r="BZ330" i="28"/>
  <c r="BZ464" i="28" s="1"/>
  <c r="BY330" i="28"/>
  <c r="BY464" i="28" s="1"/>
  <c r="BW330" i="28"/>
  <c r="BW464" i="28" s="1"/>
  <c r="BV330" i="28"/>
  <c r="BV464" i="28" s="1"/>
  <c r="BU330" i="28"/>
  <c r="BU464" i="28" s="1"/>
  <c r="BT330" i="28"/>
  <c r="BT464" i="28" s="1"/>
  <c r="BS330" i="28"/>
  <c r="BS464" i="28" s="1"/>
  <c r="BR330" i="28"/>
  <c r="BR464" i="28" s="1"/>
  <c r="BQ330" i="28"/>
  <c r="BQ464" i="28" s="1"/>
  <c r="BP330" i="28"/>
  <c r="BP464" i="28" s="1"/>
  <c r="BO330" i="28"/>
  <c r="BO464" i="28" s="1"/>
  <c r="BN330" i="28"/>
  <c r="BN464" i="28" s="1"/>
  <c r="BM330" i="28"/>
  <c r="BM464" i="28" s="1"/>
  <c r="BL330" i="28"/>
  <c r="BL464" i="28" s="1"/>
  <c r="BK330" i="28"/>
  <c r="BK464" i="28" s="1"/>
  <c r="BJ330" i="28"/>
  <c r="BJ464" i="28" s="1"/>
  <c r="BI330" i="28"/>
  <c r="BI464" i="28" s="1"/>
  <c r="BH330" i="28"/>
  <c r="BH464" i="28" s="1"/>
  <c r="BG330" i="28"/>
  <c r="BG464" i="28" s="1"/>
  <c r="BF330" i="28"/>
  <c r="BF464" i="28" s="1"/>
  <c r="BE330" i="28"/>
  <c r="BE464" i="28" s="1"/>
  <c r="BD330" i="28"/>
  <c r="BD464" i="28" s="1"/>
  <c r="BC330" i="28"/>
  <c r="BC464" i="28" s="1"/>
  <c r="BB330" i="28"/>
  <c r="BB464" i="28" s="1"/>
  <c r="BA330" i="28"/>
  <c r="BA464" i="28" s="1"/>
  <c r="AZ330" i="28"/>
  <c r="AZ464" i="28" s="1"/>
  <c r="AY330" i="28"/>
  <c r="AY464" i="28" s="1"/>
  <c r="AX330" i="28"/>
  <c r="AX464" i="28" s="1"/>
  <c r="AU330" i="28"/>
  <c r="AU464" i="28" s="1"/>
  <c r="AS330" i="28"/>
  <c r="AS464" i="28" s="1"/>
  <c r="AR330" i="28"/>
  <c r="AQ330" i="28"/>
  <c r="AQ464" i="28" s="1"/>
  <c r="AP330" i="28"/>
  <c r="AP464" i="28" s="1"/>
  <c r="AO330" i="28"/>
  <c r="AO464" i="28" s="1"/>
  <c r="AM330" i="28"/>
  <c r="AM464" i="28" s="1"/>
  <c r="AK330" i="28"/>
  <c r="AK464" i="28" s="1"/>
  <c r="AJ330" i="28"/>
  <c r="AJ464" i="28" s="1"/>
  <c r="AI330" i="28"/>
  <c r="AI464" i="28" s="1"/>
  <c r="AG330" i="28"/>
  <c r="AG464" i="28" s="1"/>
  <c r="AF330" i="28"/>
  <c r="AF464" i="28" s="1"/>
  <c r="AE330" i="28"/>
  <c r="AE464" i="28" s="1"/>
  <c r="AD330" i="28"/>
  <c r="AD464" i="28" s="1"/>
  <c r="AC330" i="28"/>
  <c r="AC464" i="28" s="1"/>
  <c r="AB330" i="28"/>
  <c r="Z330" i="28"/>
  <c r="Z464" i="28" s="1"/>
  <c r="Y330" i="28"/>
  <c r="Y464" i="28" s="1"/>
  <c r="X330" i="28"/>
  <c r="X464" i="28" s="1"/>
  <c r="W330" i="28"/>
  <c r="V330" i="28"/>
  <c r="T330" i="28"/>
  <c r="T464" i="28" s="1"/>
  <c r="S330" i="28"/>
  <c r="S464" i="28" s="1"/>
  <c r="R330" i="28"/>
  <c r="R464" i="28" s="1"/>
  <c r="P330" i="28"/>
  <c r="P464" i="28" s="1"/>
  <c r="O330" i="28"/>
  <c r="O464" i="28" s="1"/>
  <c r="N330" i="28"/>
  <c r="N464" i="28" s="1"/>
  <c r="M330" i="28"/>
  <c r="M464" i="28" s="1"/>
  <c r="L330" i="28"/>
  <c r="L464" i="28" s="1"/>
  <c r="K330" i="28"/>
  <c r="K464" i="28" s="1"/>
  <c r="J330" i="28"/>
  <c r="J464" i="28" s="1"/>
  <c r="I330" i="28"/>
  <c r="I464" i="28" s="1"/>
  <c r="H330" i="28"/>
  <c r="H464" i="28" s="1"/>
  <c r="DE329" i="28"/>
  <c r="DA329" i="28"/>
  <c r="CU329" i="28"/>
  <c r="DK329" i="28" s="1"/>
  <c r="CT329" i="28"/>
  <c r="DJ329" i="28" s="1"/>
  <c r="CS329" i="28"/>
  <c r="CR329" i="28"/>
  <c r="CO329" i="28"/>
  <c r="CK329" i="28"/>
  <c r="CG329" i="28"/>
  <c r="BX329" i="28"/>
  <c r="AT329" i="28"/>
  <c r="AL329" i="28"/>
  <c r="AH329" i="28"/>
  <c r="AA329" i="28"/>
  <c r="U329" i="28"/>
  <c r="DE328" i="28"/>
  <c r="DA328" i="28"/>
  <c r="CU328" i="28"/>
  <c r="DK328" i="28" s="1"/>
  <c r="CT328" i="28"/>
  <c r="DJ328" i="28" s="1"/>
  <c r="CS328" i="28"/>
  <c r="DI328" i="28" s="1"/>
  <c r="CR328" i="28"/>
  <c r="CO328" i="28"/>
  <c r="CK328" i="28"/>
  <c r="CG328" i="28"/>
  <c r="BX328" i="28"/>
  <c r="AT328" i="28"/>
  <c r="AL328" i="28"/>
  <c r="AH328" i="28"/>
  <c r="AA328" i="28"/>
  <c r="U328" i="28"/>
  <c r="DE327" i="28"/>
  <c r="DA327" i="28"/>
  <c r="CU327" i="28"/>
  <c r="DK327" i="28" s="1"/>
  <c r="CT327" i="28"/>
  <c r="DJ327" i="28" s="1"/>
  <c r="CS327" i="28"/>
  <c r="CR327" i="28"/>
  <c r="CO327" i="28"/>
  <c r="CK327" i="28"/>
  <c r="CG327" i="28"/>
  <c r="BX327" i="28"/>
  <c r="AT327" i="28"/>
  <c r="AL327" i="28"/>
  <c r="AH327" i="28"/>
  <c r="AA327" i="28"/>
  <c r="U327" i="28"/>
  <c r="DE326" i="28"/>
  <c r="DA326" i="28"/>
  <c r="CU326" i="28"/>
  <c r="DK326" i="28" s="1"/>
  <c r="CT326" i="28"/>
  <c r="DJ326" i="28" s="1"/>
  <c r="CS326" i="28"/>
  <c r="CR326" i="28"/>
  <c r="CO326" i="28"/>
  <c r="CK326" i="28"/>
  <c r="CG326" i="28"/>
  <c r="BX326" i="28"/>
  <c r="AT326" i="28"/>
  <c r="AL326" i="28"/>
  <c r="AH326" i="28"/>
  <c r="AA326" i="28"/>
  <c r="U326" i="28"/>
  <c r="DE325" i="28"/>
  <c r="DA325" i="28"/>
  <c r="CU325" i="28"/>
  <c r="DK325" i="28" s="1"/>
  <c r="CT325" i="28"/>
  <c r="CS325" i="28"/>
  <c r="CR325" i="28"/>
  <c r="CO325" i="28"/>
  <c r="CK325" i="28"/>
  <c r="CG325" i="28"/>
  <c r="BX325" i="28"/>
  <c r="AT325" i="28"/>
  <c r="AL325" i="28"/>
  <c r="AH325" i="28"/>
  <c r="AA325" i="28"/>
  <c r="U325" i="28"/>
  <c r="DD324" i="28"/>
  <c r="DC324" i="28"/>
  <c r="DB324" i="28"/>
  <c r="CZ324" i="28"/>
  <c r="CY324" i="28"/>
  <c r="CX324" i="28"/>
  <c r="CQ324" i="28"/>
  <c r="CP324" i="28"/>
  <c r="CN324" i="28"/>
  <c r="CM324" i="28"/>
  <c r="CL324" i="28"/>
  <c r="CJ324" i="28"/>
  <c r="CI324" i="28"/>
  <c r="CH324" i="28"/>
  <c r="CF324" i="28"/>
  <c r="CE324" i="28"/>
  <c r="CD324" i="28"/>
  <c r="CA324" i="28"/>
  <c r="BZ324" i="28"/>
  <c r="BY324" i="28"/>
  <c r="BW324" i="28"/>
  <c r="BV324" i="28"/>
  <c r="BU324" i="28"/>
  <c r="BT324" i="28"/>
  <c r="BS324" i="28"/>
  <c r="BR324" i="28"/>
  <c r="BQ324" i="28"/>
  <c r="BP324" i="28"/>
  <c r="BO324" i="28"/>
  <c r="BN324" i="28"/>
  <c r="BM324" i="28"/>
  <c r="BL324" i="28"/>
  <c r="BK324" i="28"/>
  <c r="BJ324" i="28"/>
  <c r="BI324" i="28"/>
  <c r="BH324" i="28"/>
  <c r="BG324" i="28"/>
  <c r="BF324" i="28"/>
  <c r="BE324" i="28"/>
  <c r="BD324" i="28"/>
  <c r="BC324" i="28"/>
  <c r="BB324" i="28"/>
  <c r="BA324" i="28"/>
  <c r="AZ324" i="28"/>
  <c r="AY324" i="28"/>
  <c r="AX324" i="28"/>
  <c r="AU324" i="28"/>
  <c r="AS324" i="28"/>
  <c r="AR324" i="28"/>
  <c r="AQ324" i="28"/>
  <c r="AP324" i="28"/>
  <c r="AO324" i="28"/>
  <c r="AM324" i="28"/>
  <c r="AK324" i="28"/>
  <c r="AJ324" i="28"/>
  <c r="AI324" i="28"/>
  <c r="AG324" i="28"/>
  <c r="AF324" i="28"/>
  <c r="AE324" i="28"/>
  <c r="AD324" i="28"/>
  <c r="AC324" i="28"/>
  <c r="AB324" i="28"/>
  <c r="Z324" i="28"/>
  <c r="Y324" i="28"/>
  <c r="X324" i="28"/>
  <c r="W324" i="28"/>
  <c r="V324" i="28"/>
  <c r="T324" i="28"/>
  <c r="S324" i="28"/>
  <c r="R324" i="28"/>
  <c r="P324" i="28"/>
  <c r="O324" i="28"/>
  <c r="N324" i="28"/>
  <c r="M324" i="28"/>
  <c r="L324" i="28"/>
  <c r="K324" i="28"/>
  <c r="J324" i="28"/>
  <c r="I324" i="28"/>
  <c r="H324" i="28"/>
  <c r="H512" i="28" s="1"/>
  <c r="DE323" i="28"/>
  <c r="DA323" i="28"/>
  <c r="CU323" i="28"/>
  <c r="DK323" i="28" s="1"/>
  <c r="CT323" i="28"/>
  <c r="DJ323" i="28" s="1"/>
  <c r="CS323" i="28"/>
  <c r="CR323" i="28"/>
  <c r="CO323" i="28"/>
  <c r="CK323" i="28"/>
  <c r="CG323" i="28"/>
  <c r="BX323" i="28"/>
  <c r="AT323" i="28"/>
  <c r="AL323" i="28"/>
  <c r="AH323" i="28"/>
  <c r="AA323" i="28"/>
  <c r="U323" i="28"/>
  <c r="DE322" i="28"/>
  <c r="DA322" i="28"/>
  <c r="CU322" i="28"/>
  <c r="DK322" i="28" s="1"/>
  <c r="CT322" i="28"/>
  <c r="DJ322" i="28" s="1"/>
  <c r="CS322" i="28"/>
  <c r="DI322" i="28" s="1"/>
  <c r="CR322" i="28"/>
  <c r="CO322" i="28"/>
  <c r="CK322" i="28"/>
  <c r="CG322" i="28"/>
  <c r="BX322" i="28"/>
  <c r="AT322" i="28"/>
  <c r="AL322" i="28"/>
  <c r="AH322" i="28"/>
  <c r="AA322" i="28"/>
  <c r="U322" i="28"/>
  <c r="DE321" i="28"/>
  <c r="DA321" i="28"/>
  <c r="CU321" i="28"/>
  <c r="DK321" i="28" s="1"/>
  <c r="CT321" i="28"/>
  <c r="DJ321" i="28" s="1"/>
  <c r="CS321" i="28"/>
  <c r="CR321" i="28"/>
  <c r="CO321" i="28"/>
  <c r="CK321" i="28"/>
  <c r="CG321" i="28"/>
  <c r="BX321" i="28"/>
  <c r="AT321" i="28"/>
  <c r="AL321" i="28"/>
  <c r="AH321" i="28"/>
  <c r="AA321" i="28"/>
  <c r="U321" i="28"/>
  <c r="DE320" i="28"/>
  <c r="DA320" i="28"/>
  <c r="CU320" i="28"/>
  <c r="DK320" i="28" s="1"/>
  <c r="CT320" i="28"/>
  <c r="CS320" i="28"/>
  <c r="DI320" i="28" s="1"/>
  <c r="CR320" i="28"/>
  <c r="CO320" i="28"/>
  <c r="CK320" i="28"/>
  <c r="CG320" i="28"/>
  <c r="BX320" i="28"/>
  <c r="AT320" i="28"/>
  <c r="AL320" i="28"/>
  <c r="AH320" i="28"/>
  <c r="AA320" i="28"/>
  <c r="U320" i="28"/>
  <c r="DE319" i="28"/>
  <c r="DA319" i="28"/>
  <c r="CU319" i="28"/>
  <c r="DK319" i="28" s="1"/>
  <c r="CT319" i="28"/>
  <c r="CS319" i="28"/>
  <c r="CR319" i="28"/>
  <c r="CO319" i="28"/>
  <c r="CK319" i="28"/>
  <c r="CG319" i="28"/>
  <c r="BX319" i="28"/>
  <c r="AT319" i="28"/>
  <c r="AL319" i="28"/>
  <c r="AH319" i="28"/>
  <c r="AA319" i="28"/>
  <c r="U319" i="28"/>
  <c r="Q318" i="28"/>
  <c r="DD317" i="28"/>
  <c r="DD463" i="28" s="1"/>
  <c r="DC317" i="28"/>
  <c r="DC463" i="28" s="1"/>
  <c r="DB317" i="28"/>
  <c r="DB463" i="28" s="1"/>
  <c r="CZ317" i="28"/>
  <c r="CZ463" i="28" s="1"/>
  <c r="CY317" i="28"/>
  <c r="CY463" i="28" s="1"/>
  <c r="CX317" i="28"/>
  <c r="CX463" i="28" s="1"/>
  <c r="CQ317" i="28"/>
  <c r="CQ463" i="28" s="1"/>
  <c r="CP317" i="28"/>
  <c r="CP463" i="28" s="1"/>
  <c r="CN317" i="28"/>
  <c r="CN463" i="28" s="1"/>
  <c r="CM317" i="28"/>
  <c r="CM463" i="28" s="1"/>
  <c r="CL317" i="28"/>
  <c r="CL463" i="28" s="1"/>
  <c r="CJ317" i="28"/>
  <c r="CJ463" i="28" s="1"/>
  <c r="CI317" i="28"/>
  <c r="CI463" i="28" s="1"/>
  <c r="CH317" i="28"/>
  <c r="CH463" i="28" s="1"/>
  <c r="CF317" i="28"/>
  <c r="CF463" i="28" s="1"/>
  <c r="CE317" i="28"/>
  <c r="CE463" i="28" s="1"/>
  <c r="CD317" i="28"/>
  <c r="CD463" i="28" s="1"/>
  <c r="CA317" i="28"/>
  <c r="CA463" i="28" s="1"/>
  <c r="BZ317" i="28"/>
  <c r="BZ463" i="28" s="1"/>
  <c r="BY317" i="28"/>
  <c r="BY463" i="28" s="1"/>
  <c r="BW317" i="28"/>
  <c r="BW463" i="28" s="1"/>
  <c r="BV317" i="28"/>
  <c r="BV463" i="28" s="1"/>
  <c r="BU317" i="28"/>
  <c r="BU463" i="28" s="1"/>
  <c r="BT317" i="28"/>
  <c r="BT463" i="28" s="1"/>
  <c r="BS317" i="28"/>
  <c r="BS463" i="28" s="1"/>
  <c r="BR317" i="28"/>
  <c r="BR463" i="28" s="1"/>
  <c r="BQ317" i="28"/>
  <c r="BQ463" i="28" s="1"/>
  <c r="BP317" i="28"/>
  <c r="BP463" i="28" s="1"/>
  <c r="BO317" i="28"/>
  <c r="BO463" i="28" s="1"/>
  <c r="BN317" i="28"/>
  <c r="BN463" i="28" s="1"/>
  <c r="BM317" i="28"/>
  <c r="BM463" i="28" s="1"/>
  <c r="BL317" i="28"/>
  <c r="BL463" i="28" s="1"/>
  <c r="BK317" i="28"/>
  <c r="BK463" i="28" s="1"/>
  <c r="BJ317" i="28"/>
  <c r="BJ463" i="28" s="1"/>
  <c r="BI317" i="28"/>
  <c r="BI463" i="28" s="1"/>
  <c r="BH317" i="28"/>
  <c r="BH463" i="28" s="1"/>
  <c r="BG317" i="28"/>
  <c r="BG463" i="28" s="1"/>
  <c r="BF317" i="28"/>
  <c r="BF463" i="28" s="1"/>
  <c r="BE317" i="28"/>
  <c r="BE463" i="28" s="1"/>
  <c r="BD317" i="28"/>
  <c r="BD463" i="28" s="1"/>
  <c r="BC317" i="28"/>
  <c r="BC463" i="28" s="1"/>
  <c r="BB317" i="28"/>
  <c r="BB463" i="28" s="1"/>
  <c r="BA317" i="28"/>
  <c r="BA463" i="28" s="1"/>
  <c r="AZ317" i="28"/>
  <c r="AZ463" i="28" s="1"/>
  <c r="AY317" i="28"/>
  <c r="AY463" i="28" s="1"/>
  <c r="AX317" i="28"/>
  <c r="AX463" i="28" s="1"/>
  <c r="AU317" i="28"/>
  <c r="AU463" i="28" s="1"/>
  <c r="AS317" i="28"/>
  <c r="AS463" i="28" s="1"/>
  <c r="AR317" i="28"/>
  <c r="AQ317" i="28"/>
  <c r="AQ463" i="28" s="1"/>
  <c r="AP317" i="28"/>
  <c r="AP463" i="28" s="1"/>
  <c r="AO317" i="28"/>
  <c r="AO463" i="28" s="1"/>
  <c r="AM317" i="28"/>
  <c r="AM463" i="28" s="1"/>
  <c r="AK317" i="28"/>
  <c r="AK463" i="28" s="1"/>
  <c r="AJ317" i="28"/>
  <c r="AJ463" i="28" s="1"/>
  <c r="AI317" i="28"/>
  <c r="AI463" i="28" s="1"/>
  <c r="AG317" i="28"/>
  <c r="AG463" i="28" s="1"/>
  <c r="AF317" i="28"/>
  <c r="AF463" i="28" s="1"/>
  <c r="AE317" i="28"/>
  <c r="AE463" i="28" s="1"/>
  <c r="AD317" i="28"/>
  <c r="AD463" i="28" s="1"/>
  <c r="AC317" i="28"/>
  <c r="AC463" i="28" s="1"/>
  <c r="AB317" i="28"/>
  <c r="Z317" i="28"/>
  <c r="Z463" i="28" s="1"/>
  <c r="Y317" i="28"/>
  <c r="Y463" i="28" s="1"/>
  <c r="X317" i="28"/>
  <c r="X463" i="28" s="1"/>
  <c r="W317" i="28"/>
  <c r="V317" i="28"/>
  <c r="T317" i="28"/>
  <c r="T463" i="28" s="1"/>
  <c r="S317" i="28"/>
  <c r="S463" i="28" s="1"/>
  <c r="R317" i="28"/>
  <c r="R463" i="28" s="1"/>
  <c r="P317" i="28"/>
  <c r="P463" i="28" s="1"/>
  <c r="O317" i="28"/>
  <c r="O463" i="28" s="1"/>
  <c r="N317" i="28"/>
  <c r="N463" i="28" s="1"/>
  <c r="M317" i="28"/>
  <c r="M463" i="28" s="1"/>
  <c r="L317" i="28"/>
  <c r="L463" i="28" s="1"/>
  <c r="K317" i="28"/>
  <c r="K463" i="28" s="1"/>
  <c r="J317" i="28"/>
  <c r="J463" i="28" s="1"/>
  <c r="I317" i="28"/>
  <c r="I463" i="28" s="1"/>
  <c r="H317" i="28"/>
  <c r="H463" i="28" s="1"/>
  <c r="DE316" i="28"/>
  <c r="DA316" i="28"/>
  <c r="CU316" i="28"/>
  <c r="CT316" i="28"/>
  <c r="DJ316" i="28" s="1"/>
  <c r="CS316" i="28"/>
  <c r="DI316" i="28" s="1"/>
  <c r="CR316" i="28"/>
  <c r="CO316" i="28"/>
  <c r="CK316" i="28"/>
  <c r="CG316" i="28"/>
  <c r="BX316" i="28"/>
  <c r="AT316" i="28"/>
  <c r="AL316" i="28"/>
  <c r="AH316" i="28"/>
  <c r="AA316" i="28"/>
  <c r="U316" i="28"/>
  <c r="DE315" i="28"/>
  <c r="DA315" i="28"/>
  <c r="CU315" i="28"/>
  <c r="DK315" i="28" s="1"/>
  <c r="CT315" i="28"/>
  <c r="DJ315" i="28" s="1"/>
  <c r="CS315" i="28"/>
  <c r="DI315" i="28" s="1"/>
  <c r="CR315" i="28"/>
  <c r="CO315" i="28"/>
  <c r="CK315" i="28"/>
  <c r="CG315" i="28"/>
  <c r="BX315" i="28"/>
  <c r="AT315" i="28"/>
  <c r="AL315" i="28"/>
  <c r="AH315" i="28"/>
  <c r="AA315" i="28"/>
  <c r="U315" i="28"/>
  <c r="DE314" i="28"/>
  <c r="DA314" i="28"/>
  <c r="CU314" i="28"/>
  <c r="DK314" i="28" s="1"/>
  <c r="CT314" i="28"/>
  <c r="DJ314" i="28" s="1"/>
  <c r="CS314" i="28"/>
  <c r="CR314" i="28"/>
  <c r="CO314" i="28"/>
  <c r="CK314" i="28"/>
  <c r="CG314" i="28"/>
  <c r="BX314" i="28"/>
  <c r="AT314" i="28"/>
  <c r="AL314" i="28"/>
  <c r="AH314" i="28"/>
  <c r="AA314" i="28"/>
  <c r="U314" i="28"/>
  <c r="DE313" i="28"/>
  <c r="DA313" i="28"/>
  <c r="CU313" i="28"/>
  <c r="DK313" i="28" s="1"/>
  <c r="CT313" i="28"/>
  <c r="DJ313" i="28" s="1"/>
  <c r="CS313" i="28"/>
  <c r="DI313" i="28" s="1"/>
  <c r="CR313" i="28"/>
  <c r="CO313" i="28"/>
  <c r="CK313" i="28"/>
  <c r="CG313" i="28"/>
  <c r="BX313" i="28"/>
  <c r="AT313" i="28"/>
  <c r="AL313" i="28"/>
  <c r="AH313" i="28"/>
  <c r="AA313" i="28"/>
  <c r="U313" i="28"/>
  <c r="DE312" i="28"/>
  <c r="DA312" i="28"/>
  <c r="CU312" i="28"/>
  <c r="CT312" i="28"/>
  <c r="DJ312" i="28" s="1"/>
  <c r="CS312" i="28"/>
  <c r="DI312" i="28" s="1"/>
  <c r="CR312" i="28"/>
  <c r="CO312" i="28"/>
  <c r="CK312" i="28"/>
  <c r="CG312" i="28"/>
  <c r="BX312" i="28"/>
  <c r="AT312" i="28"/>
  <c r="AL312" i="28"/>
  <c r="AH312" i="28"/>
  <c r="AA312" i="28"/>
  <c r="U312" i="28"/>
  <c r="DD311" i="28"/>
  <c r="DC311" i="28"/>
  <c r="DB311" i="28"/>
  <c r="CZ311" i="28"/>
  <c r="CY311" i="28"/>
  <c r="CX311" i="28"/>
  <c r="CQ311" i="28"/>
  <c r="CP311" i="28"/>
  <c r="CN311" i="28"/>
  <c r="CM311" i="28"/>
  <c r="CL311" i="28"/>
  <c r="CJ311" i="28"/>
  <c r="CI311" i="28"/>
  <c r="CH311" i="28"/>
  <c r="CF311" i="28"/>
  <c r="CE311" i="28"/>
  <c r="CD311" i="28"/>
  <c r="CA311" i="28"/>
  <c r="BZ311" i="28"/>
  <c r="BY311" i="28"/>
  <c r="BW311" i="28"/>
  <c r="BV311" i="28"/>
  <c r="BU311" i="28"/>
  <c r="BT311" i="28"/>
  <c r="BS311" i="28"/>
  <c r="BR311" i="28"/>
  <c r="BQ311" i="28"/>
  <c r="BP311" i="28"/>
  <c r="BO311" i="28"/>
  <c r="BN311" i="28"/>
  <c r="BM311" i="28"/>
  <c r="BL311" i="28"/>
  <c r="BK311" i="28"/>
  <c r="BJ311" i="28"/>
  <c r="BI311" i="28"/>
  <c r="BH311" i="28"/>
  <c r="BG311" i="28"/>
  <c r="BF311" i="28"/>
  <c r="BE311" i="28"/>
  <c r="BD311" i="28"/>
  <c r="BC311" i="28"/>
  <c r="BB311" i="28"/>
  <c r="BA311" i="28"/>
  <c r="AZ311" i="28"/>
  <c r="AY311" i="28"/>
  <c r="AX311" i="28"/>
  <c r="AU311" i="28"/>
  <c r="AS311" i="28"/>
  <c r="AR311" i="28"/>
  <c r="AQ311" i="28"/>
  <c r="AP311" i="28"/>
  <c r="AO311" i="28"/>
  <c r="AM311" i="28"/>
  <c r="AK311" i="28"/>
  <c r="AJ311" i="28"/>
  <c r="AI311" i="28"/>
  <c r="AG311" i="28"/>
  <c r="AF311" i="28"/>
  <c r="AE311" i="28"/>
  <c r="AD311" i="28"/>
  <c r="AC311" i="28"/>
  <c r="AB311" i="28"/>
  <c r="Z311" i="28"/>
  <c r="Y311" i="28"/>
  <c r="X311" i="28"/>
  <c r="W311" i="28"/>
  <c r="V311" i="28"/>
  <c r="T311" i="28"/>
  <c r="S311" i="28"/>
  <c r="R311" i="28"/>
  <c r="P311" i="28"/>
  <c r="O311" i="28"/>
  <c r="N311" i="28"/>
  <c r="M311" i="28"/>
  <c r="L311" i="28"/>
  <c r="K311" i="28"/>
  <c r="J311" i="28"/>
  <c r="I311" i="28"/>
  <c r="H311" i="28"/>
  <c r="H511" i="28" s="1"/>
  <c r="DE310" i="28"/>
  <c r="DA310" i="28"/>
  <c r="CU310" i="28"/>
  <c r="DK310" i="28" s="1"/>
  <c r="CT310" i="28"/>
  <c r="DJ310" i="28" s="1"/>
  <c r="CS310" i="28"/>
  <c r="CR310" i="28"/>
  <c r="CO310" i="28"/>
  <c r="CK310" i="28"/>
  <c r="CG310" i="28"/>
  <c r="BX310" i="28"/>
  <c r="AT310" i="28"/>
  <c r="AL310" i="28"/>
  <c r="AH310" i="28"/>
  <c r="AA310" i="28"/>
  <c r="U310" i="28"/>
  <c r="DE309" i="28"/>
  <c r="DA309" i="28"/>
  <c r="CU309" i="28"/>
  <c r="DK309" i="28" s="1"/>
  <c r="CT309" i="28"/>
  <c r="DJ309" i="28" s="1"/>
  <c r="CS309" i="28"/>
  <c r="CR309" i="28"/>
  <c r="CO309" i="28"/>
  <c r="CK309" i="28"/>
  <c r="CG309" i="28"/>
  <c r="BX309" i="28"/>
  <c r="AT309" i="28"/>
  <c r="AL309" i="28"/>
  <c r="AH309" i="28"/>
  <c r="AA309" i="28"/>
  <c r="U309" i="28"/>
  <c r="DE308" i="28"/>
  <c r="DA308" i="28"/>
  <c r="CU308" i="28"/>
  <c r="CT308" i="28"/>
  <c r="DJ308" i="28" s="1"/>
  <c r="CS308" i="28"/>
  <c r="DI308" i="28" s="1"/>
  <c r="CR308" i="28"/>
  <c r="CO308" i="28"/>
  <c r="CK308" i="28"/>
  <c r="CG308" i="28"/>
  <c r="BX308" i="28"/>
  <c r="AT308" i="28"/>
  <c r="AL308" i="28"/>
  <c r="AH308" i="28"/>
  <c r="AA308" i="28"/>
  <c r="U308" i="28"/>
  <c r="DE307" i="28"/>
  <c r="DA307" i="28"/>
  <c r="CU307" i="28"/>
  <c r="DK307" i="28" s="1"/>
  <c r="CT307" i="28"/>
  <c r="DJ307" i="28" s="1"/>
  <c r="CS307" i="28"/>
  <c r="DI307" i="28" s="1"/>
  <c r="CR307" i="28"/>
  <c r="CO307" i="28"/>
  <c r="CK307" i="28"/>
  <c r="CG307" i="28"/>
  <c r="BX307" i="28"/>
  <c r="AT307" i="28"/>
  <c r="AL307" i="28"/>
  <c r="AH307" i="28"/>
  <c r="AA307" i="28"/>
  <c r="U307" i="28"/>
  <c r="DE306" i="28"/>
  <c r="DA306" i="28"/>
  <c r="CU306" i="28"/>
  <c r="CT306" i="28"/>
  <c r="CS306" i="28"/>
  <c r="CR306" i="28"/>
  <c r="CO306" i="28"/>
  <c r="CK306" i="28"/>
  <c r="CG306" i="28"/>
  <c r="BX306" i="28"/>
  <c r="AT306" i="28"/>
  <c r="AL306" i="28"/>
  <c r="AH306" i="28"/>
  <c r="AA306" i="28"/>
  <c r="U306" i="28"/>
  <c r="Q305" i="28"/>
  <c r="DD304" i="28"/>
  <c r="DD462" i="28" s="1"/>
  <c r="DC304" i="28"/>
  <c r="DC462" i="28" s="1"/>
  <c r="DB304" i="28"/>
  <c r="DB462" i="28" s="1"/>
  <c r="CZ304" i="28"/>
  <c r="CZ462" i="28" s="1"/>
  <c r="CY304" i="28"/>
  <c r="CY462" i="28" s="1"/>
  <c r="CX304" i="28"/>
  <c r="CX462" i="28" s="1"/>
  <c r="CQ304" i="28"/>
  <c r="CQ462" i="28" s="1"/>
  <c r="CP304" i="28"/>
  <c r="CP462" i="28" s="1"/>
  <c r="CN304" i="28"/>
  <c r="CN462" i="28" s="1"/>
  <c r="CM304" i="28"/>
  <c r="CM462" i="28" s="1"/>
  <c r="CL304" i="28"/>
  <c r="CL462" i="28" s="1"/>
  <c r="CJ304" i="28"/>
  <c r="CJ462" i="28" s="1"/>
  <c r="CI304" i="28"/>
  <c r="CI462" i="28" s="1"/>
  <c r="CH304" i="28"/>
  <c r="CH462" i="28" s="1"/>
  <c r="CF304" i="28"/>
  <c r="CF462" i="28" s="1"/>
  <c r="CE304" i="28"/>
  <c r="CE462" i="28" s="1"/>
  <c r="CD304" i="28"/>
  <c r="CD462" i="28" s="1"/>
  <c r="CA304" i="28"/>
  <c r="CA462" i="28" s="1"/>
  <c r="BZ304" i="28"/>
  <c r="BZ462" i="28" s="1"/>
  <c r="BY304" i="28"/>
  <c r="BY462" i="28" s="1"/>
  <c r="BW304" i="28"/>
  <c r="BW462" i="28" s="1"/>
  <c r="BV304" i="28"/>
  <c r="BV462" i="28" s="1"/>
  <c r="BU304" i="28"/>
  <c r="BU462" i="28" s="1"/>
  <c r="BT304" i="28"/>
  <c r="BT462" i="28" s="1"/>
  <c r="BS304" i="28"/>
  <c r="BS462" i="28" s="1"/>
  <c r="BR304" i="28"/>
  <c r="BR462" i="28" s="1"/>
  <c r="BQ304" i="28"/>
  <c r="BQ462" i="28" s="1"/>
  <c r="BP304" i="28"/>
  <c r="BP462" i="28" s="1"/>
  <c r="BO304" i="28"/>
  <c r="BO462" i="28" s="1"/>
  <c r="BN304" i="28"/>
  <c r="BN462" i="28" s="1"/>
  <c r="BM304" i="28"/>
  <c r="BM462" i="28" s="1"/>
  <c r="BL304" i="28"/>
  <c r="BL462" i="28" s="1"/>
  <c r="BK304" i="28"/>
  <c r="BK462" i="28" s="1"/>
  <c r="BJ304" i="28"/>
  <c r="BJ462" i="28" s="1"/>
  <c r="BI304" i="28"/>
  <c r="BI462" i="28" s="1"/>
  <c r="BH304" i="28"/>
  <c r="BH462" i="28" s="1"/>
  <c r="BG304" i="28"/>
  <c r="BG462" i="28" s="1"/>
  <c r="BF304" i="28"/>
  <c r="BF462" i="28" s="1"/>
  <c r="BE304" i="28"/>
  <c r="BE462" i="28" s="1"/>
  <c r="BD304" i="28"/>
  <c r="BD462" i="28" s="1"/>
  <c r="BC304" i="28"/>
  <c r="BC462" i="28" s="1"/>
  <c r="BB304" i="28"/>
  <c r="BB462" i="28" s="1"/>
  <c r="BA304" i="28"/>
  <c r="BA462" i="28" s="1"/>
  <c r="AZ304" i="28"/>
  <c r="AZ462" i="28" s="1"/>
  <c r="AY304" i="28"/>
  <c r="AY462" i="28" s="1"/>
  <c r="AX304" i="28"/>
  <c r="AX462" i="28" s="1"/>
  <c r="AU304" i="28"/>
  <c r="AU462" i="28" s="1"/>
  <c r="AS304" i="28"/>
  <c r="AS462" i="28" s="1"/>
  <c r="AR304" i="28"/>
  <c r="AQ304" i="28"/>
  <c r="AQ462" i="28" s="1"/>
  <c r="AP304" i="28"/>
  <c r="AP462" i="28" s="1"/>
  <c r="AO304" i="28"/>
  <c r="AO462" i="28" s="1"/>
  <c r="AM304" i="28"/>
  <c r="AM462" i="28" s="1"/>
  <c r="AK304" i="28"/>
  <c r="AK462" i="28" s="1"/>
  <c r="AJ304" i="28"/>
  <c r="AJ462" i="28" s="1"/>
  <c r="AI304" i="28"/>
  <c r="AI462" i="28" s="1"/>
  <c r="AG304" i="28"/>
  <c r="AG462" i="28" s="1"/>
  <c r="AF304" i="28"/>
  <c r="AF462" i="28" s="1"/>
  <c r="AE304" i="28"/>
  <c r="AE462" i="28" s="1"/>
  <c r="AD304" i="28"/>
  <c r="AD462" i="28" s="1"/>
  <c r="AC304" i="28"/>
  <c r="AC462" i="28" s="1"/>
  <c r="AB304" i="28"/>
  <c r="Z304" i="28"/>
  <c r="Z462" i="28" s="1"/>
  <c r="Y304" i="28"/>
  <c r="Y462" i="28" s="1"/>
  <c r="X304" i="28"/>
  <c r="X462" i="28" s="1"/>
  <c r="W304" i="28"/>
  <c r="V304" i="28"/>
  <c r="T304" i="28"/>
  <c r="T462" i="28" s="1"/>
  <c r="S304" i="28"/>
  <c r="S462" i="28" s="1"/>
  <c r="R304" i="28"/>
  <c r="R462" i="28" s="1"/>
  <c r="P304" i="28"/>
  <c r="P462" i="28" s="1"/>
  <c r="O304" i="28"/>
  <c r="O462" i="28" s="1"/>
  <c r="N304" i="28"/>
  <c r="N462" i="28" s="1"/>
  <c r="M304" i="28"/>
  <c r="M462" i="28" s="1"/>
  <c r="L304" i="28"/>
  <c r="L462" i="28" s="1"/>
  <c r="K304" i="28"/>
  <c r="K462" i="28" s="1"/>
  <c r="J304" i="28"/>
  <c r="J462" i="28" s="1"/>
  <c r="I304" i="28"/>
  <c r="I462" i="28" s="1"/>
  <c r="H304" i="28"/>
  <c r="H462" i="28" s="1"/>
  <c r="DE303" i="28"/>
  <c r="DA303" i="28"/>
  <c r="CU303" i="28"/>
  <c r="CT303" i="28"/>
  <c r="DJ303" i="28" s="1"/>
  <c r="CS303" i="28"/>
  <c r="DI303" i="28" s="1"/>
  <c r="CR303" i="28"/>
  <c r="CO303" i="28"/>
  <c r="CK303" i="28"/>
  <c r="CG303" i="28"/>
  <c r="BX303" i="28"/>
  <c r="AT303" i="28"/>
  <c r="AL303" i="28"/>
  <c r="AH303" i="28"/>
  <c r="AA303" i="28"/>
  <c r="U303" i="28"/>
  <c r="DE302" i="28"/>
  <c r="DA302" i="28"/>
  <c r="CU302" i="28"/>
  <c r="DK302" i="28" s="1"/>
  <c r="CT302" i="28"/>
  <c r="DJ302" i="28" s="1"/>
  <c r="CS302" i="28"/>
  <c r="DI302" i="28" s="1"/>
  <c r="CR302" i="28"/>
  <c r="CO302" i="28"/>
  <c r="CK302" i="28"/>
  <c r="CG302" i="28"/>
  <c r="BX302" i="28"/>
  <c r="AT302" i="28"/>
  <c r="AL302" i="28"/>
  <c r="AH302" i="28"/>
  <c r="AA302" i="28"/>
  <c r="U302" i="28"/>
  <c r="DE301" i="28"/>
  <c r="DA301" i="28"/>
  <c r="CU301" i="28"/>
  <c r="DK301" i="28" s="1"/>
  <c r="CT301" i="28"/>
  <c r="DJ301" i="28" s="1"/>
  <c r="CS301" i="28"/>
  <c r="CR301" i="28"/>
  <c r="CO301" i="28"/>
  <c r="CK301" i="28"/>
  <c r="CG301" i="28"/>
  <c r="BX301" i="28"/>
  <c r="AT301" i="28"/>
  <c r="AL301" i="28"/>
  <c r="AH301" i="28"/>
  <c r="AA301" i="28"/>
  <c r="U301" i="28"/>
  <c r="DE300" i="28"/>
  <c r="DA300" i="28"/>
  <c r="CU300" i="28"/>
  <c r="DK300" i="28" s="1"/>
  <c r="CT300" i="28"/>
  <c r="DJ300" i="28" s="1"/>
  <c r="CS300" i="28"/>
  <c r="CR300" i="28"/>
  <c r="CO300" i="28"/>
  <c r="CK300" i="28"/>
  <c r="CG300" i="28"/>
  <c r="BX300" i="28"/>
  <c r="AT300" i="28"/>
  <c r="AL300" i="28"/>
  <c r="AH300" i="28"/>
  <c r="AA300" i="28"/>
  <c r="U300" i="28"/>
  <c r="DE299" i="28"/>
  <c r="DA299" i="28"/>
  <c r="CU299" i="28"/>
  <c r="CT299" i="28"/>
  <c r="CS299" i="28"/>
  <c r="CR299" i="28"/>
  <c r="CO299" i="28"/>
  <c r="CK299" i="28"/>
  <c r="CG299" i="28"/>
  <c r="BX299" i="28"/>
  <c r="AT299" i="28"/>
  <c r="AL299" i="28"/>
  <c r="AH299" i="28"/>
  <c r="AA299" i="28"/>
  <c r="U299" i="28"/>
  <c r="DD298" i="28"/>
  <c r="DC298" i="28"/>
  <c r="DB298" i="28"/>
  <c r="CZ298" i="28"/>
  <c r="CY298" i="28"/>
  <c r="CX298" i="28"/>
  <c r="CQ298" i="28"/>
  <c r="CP298" i="28"/>
  <c r="CN298" i="28"/>
  <c r="CM298" i="28"/>
  <c r="CL298" i="28"/>
  <c r="CJ298" i="28"/>
  <c r="CI298" i="28"/>
  <c r="CH298" i="28"/>
  <c r="CF298" i="28"/>
  <c r="CE298" i="28"/>
  <c r="CD298" i="28"/>
  <c r="CA298" i="28"/>
  <c r="BZ298" i="28"/>
  <c r="BY298" i="28"/>
  <c r="BW298" i="28"/>
  <c r="BV298" i="28"/>
  <c r="BU298" i="28"/>
  <c r="BT298" i="28"/>
  <c r="BS298" i="28"/>
  <c r="BR298" i="28"/>
  <c r="BQ298" i="28"/>
  <c r="BP298" i="28"/>
  <c r="BO298" i="28"/>
  <c r="BN298" i="28"/>
  <c r="BM298" i="28"/>
  <c r="BL298" i="28"/>
  <c r="BK298" i="28"/>
  <c r="BJ298" i="28"/>
  <c r="BI298" i="28"/>
  <c r="BH298" i="28"/>
  <c r="BG298" i="28"/>
  <c r="BF298" i="28"/>
  <c r="BE298" i="28"/>
  <c r="BD298" i="28"/>
  <c r="BC298" i="28"/>
  <c r="BB298" i="28"/>
  <c r="BA298" i="28"/>
  <c r="AZ298" i="28"/>
  <c r="AY298" i="28"/>
  <c r="AX298" i="28"/>
  <c r="AU298" i="28"/>
  <c r="AS298" i="28"/>
  <c r="AR298" i="28"/>
  <c r="AQ298" i="28"/>
  <c r="AP298" i="28"/>
  <c r="AO298" i="28"/>
  <c r="AM298" i="28"/>
  <c r="AK298" i="28"/>
  <c r="AJ298" i="28"/>
  <c r="AI298" i="28"/>
  <c r="AG298" i="28"/>
  <c r="AF298" i="28"/>
  <c r="AE298" i="28"/>
  <c r="AD298" i="28"/>
  <c r="AC298" i="28"/>
  <c r="AB298" i="28"/>
  <c r="Z298" i="28"/>
  <c r="Y298" i="28"/>
  <c r="X298" i="28"/>
  <c r="W298" i="28"/>
  <c r="V298" i="28"/>
  <c r="T298" i="28"/>
  <c r="S298" i="28"/>
  <c r="R298" i="28"/>
  <c r="P298" i="28"/>
  <c r="O298" i="28"/>
  <c r="N298" i="28"/>
  <c r="M298" i="28"/>
  <c r="L298" i="28"/>
  <c r="K298" i="28"/>
  <c r="J298" i="28"/>
  <c r="I298" i="28"/>
  <c r="H298" i="28"/>
  <c r="H510" i="28" s="1"/>
  <c r="DE297" i="28"/>
  <c r="DA297" i="28"/>
  <c r="CU297" i="28"/>
  <c r="DK297" i="28" s="1"/>
  <c r="CT297" i="28"/>
  <c r="DJ297" i="28" s="1"/>
  <c r="CS297" i="28"/>
  <c r="CR297" i="28"/>
  <c r="CO297" i="28"/>
  <c r="CK297" i="28"/>
  <c r="CG297" i="28"/>
  <c r="BX297" i="28"/>
  <c r="AT297" i="28"/>
  <c r="AL297" i="28"/>
  <c r="AH297" i="28"/>
  <c r="AA297" i="28"/>
  <c r="U297" i="28"/>
  <c r="DE296" i="28"/>
  <c r="DA296" i="28"/>
  <c r="CU296" i="28"/>
  <c r="DK296" i="28" s="1"/>
  <c r="CT296" i="28"/>
  <c r="DJ296" i="28" s="1"/>
  <c r="CS296" i="28"/>
  <c r="CR296" i="28"/>
  <c r="CO296" i="28"/>
  <c r="CK296" i="28"/>
  <c r="CG296" i="28"/>
  <c r="BX296" i="28"/>
  <c r="AT296" i="28"/>
  <c r="AL296" i="28"/>
  <c r="AH296" i="28"/>
  <c r="AA296" i="28"/>
  <c r="U296" i="28"/>
  <c r="DE295" i="28"/>
  <c r="DA295" i="28"/>
  <c r="CU295" i="28"/>
  <c r="DK295" i="28" s="1"/>
  <c r="CT295" i="28"/>
  <c r="DJ295" i="28" s="1"/>
  <c r="CS295" i="28"/>
  <c r="DI295" i="28" s="1"/>
  <c r="CR295" i="28"/>
  <c r="CO295" i="28"/>
  <c r="CK295" i="28"/>
  <c r="CG295" i="28"/>
  <c r="BX295" i="28"/>
  <c r="AT295" i="28"/>
  <c r="AL295" i="28"/>
  <c r="AH295" i="28"/>
  <c r="AA295" i="28"/>
  <c r="U295" i="28"/>
  <c r="DE294" i="28"/>
  <c r="DA294" i="28"/>
  <c r="CU294" i="28"/>
  <c r="DK294" i="28" s="1"/>
  <c r="CT294" i="28"/>
  <c r="CS294" i="28"/>
  <c r="DI294" i="28" s="1"/>
  <c r="CR294" i="28"/>
  <c r="CO294" i="28"/>
  <c r="CK294" i="28"/>
  <c r="CG294" i="28"/>
  <c r="BX294" i="28"/>
  <c r="AT294" i="28"/>
  <c r="AL294" i="28"/>
  <c r="AH294" i="28"/>
  <c r="AA294" i="28"/>
  <c r="U294" i="28"/>
  <c r="DE293" i="28"/>
  <c r="DA293" i="28"/>
  <c r="CU293" i="28"/>
  <c r="DK293" i="28" s="1"/>
  <c r="CT293" i="28"/>
  <c r="CS293" i="28"/>
  <c r="CR293" i="28"/>
  <c r="CO293" i="28"/>
  <c r="CK293" i="28"/>
  <c r="CG293" i="28"/>
  <c r="BX293" i="28"/>
  <c r="AT293" i="28"/>
  <c r="AL293" i="28"/>
  <c r="AH293" i="28"/>
  <c r="AA293" i="28"/>
  <c r="U293" i="28"/>
  <c r="Q292" i="28"/>
  <c r="DL291" i="28"/>
  <c r="DH291" i="28"/>
  <c r="CC291" i="28"/>
  <c r="CC461" i="28" s="1"/>
  <c r="CB291" i="28"/>
  <c r="CB461" i="28" s="1"/>
  <c r="AW291" i="28"/>
  <c r="AW461" i="28" s="1"/>
  <c r="AV291" i="28"/>
  <c r="AV461" i="28" s="1"/>
  <c r="Q291" i="28"/>
  <c r="Q461" i="28" s="1"/>
  <c r="DL290" i="28"/>
  <c r="DH290" i="28"/>
  <c r="CB290" i="28"/>
  <c r="CB432" i="28" s="1"/>
  <c r="AV290" i="28"/>
  <c r="AV432" i="28" s="1"/>
  <c r="Q290" i="28"/>
  <c r="Q432" i="28" s="1"/>
  <c r="DD289" i="28"/>
  <c r="DD291" i="28" s="1"/>
  <c r="DD461" i="28" s="1"/>
  <c r="DC289" i="28"/>
  <c r="DC291" i="28" s="1"/>
  <c r="DC461" i="28" s="1"/>
  <c r="DB289" i="28"/>
  <c r="DB291" i="28" s="1"/>
  <c r="DB461" i="28" s="1"/>
  <c r="CZ289" i="28"/>
  <c r="CZ291" i="28" s="1"/>
  <c r="CZ461" i="28" s="1"/>
  <c r="CY289" i="28"/>
  <c r="CY291" i="28" s="1"/>
  <c r="CY461" i="28" s="1"/>
  <c r="CX289" i="28"/>
  <c r="CX291" i="28" s="1"/>
  <c r="CX461" i="28" s="1"/>
  <c r="CQ289" i="28"/>
  <c r="CQ291" i="28" s="1"/>
  <c r="CQ461" i="28" s="1"/>
  <c r="CP289" i="28"/>
  <c r="CP291" i="28" s="1"/>
  <c r="CP461" i="28" s="1"/>
  <c r="CN289" i="28"/>
  <c r="CN291" i="28" s="1"/>
  <c r="CN461" i="28" s="1"/>
  <c r="CM289" i="28"/>
  <c r="CM291" i="28" s="1"/>
  <c r="CM461" i="28" s="1"/>
  <c r="CL289" i="28"/>
  <c r="CL291" i="28" s="1"/>
  <c r="CL461" i="28" s="1"/>
  <c r="CJ289" i="28"/>
  <c r="CJ291" i="28" s="1"/>
  <c r="CJ461" i="28" s="1"/>
  <c r="CI289" i="28"/>
  <c r="CI291" i="28" s="1"/>
  <c r="CI461" i="28" s="1"/>
  <c r="CH289" i="28"/>
  <c r="CH291" i="28" s="1"/>
  <c r="CH461" i="28" s="1"/>
  <c r="CF289" i="28"/>
  <c r="CF291" i="28" s="1"/>
  <c r="CF461" i="28" s="1"/>
  <c r="CE289" i="28"/>
  <c r="CE291" i="28" s="1"/>
  <c r="CE461" i="28" s="1"/>
  <c r="CD289" i="28"/>
  <c r="CD291" i="28" s="1"/>
  <c r="CD461" i="28" s="1"/>
  <c r="CA289" i="28"/>
  <c r="CA291" i="28" s="1"/>
  <c r="CA461" i="28" s="1"/>
  <c r="BZ289" i="28"/>
  <c r="BZ291" i="28" s="1"/>
  <c r="BZ461" i="28" s="1"/>
  <c r="BY289" i="28"/>
  <c r="BY291" i="28" s="1"/>
  <c r="BY461" i="28" s="1"/>
  <c r="BW289" i="28"/>
  <c r="BW291" i="28" s="1"/>
  <c r="BW461" i="28" s="1"/>
  <c r="BV289" i="28"/>
  <c r="BV291" i="28" s="1"/>
  <c r="BV461" i="28" s="1"/>
  <c r="BU289" i="28"/>
  <c r="BU291" i="28" s="1"/>
  <c r="BU461" i="28" s="1"/>
  <c r="BT289" i="28"/>
  <c r="BT291" i="28" s="1"/>
  <c r="BT461" i="28" s="1"/>
  <c r="BS289" i="28"/>
  <c r="BS291" i="28" s="1"/>
  <c r="BS461" i="28" s="1"/>
  <c r="BR289" i="28"/>
  <c r="BR291" i="28" s="1"/>
  <c r="BR461" i="28" s="1"/>
  <c r="BQ289" i="28"/>
  <c r="BQ291" i="28" s="1"/>
  <c r="BQ461" i="28" s="1"/>
  <c r="BP289" i="28"/>
  <c r="BP291" i="28" s="1"/>
  <c r="BP461" i="28" s="1"/>
  <c r="BO289" i="28"/>
  <c r="BO291" i="28" s="1"/>
  <c r="BO461" i="28" s="1"/>
  <c r="BN289" i="28"/>
  <c r="BN291" i="28" s="1"/>
  <c r="BN461" i="28" s="1"/>
  <c r="BM289" i="28"/>
  <c r="BM291" i="28" s="1"/>
  <c r="BM461" i="28" s="1"/>
  <c r="BL289" i="28"/>
  <c r="BL291" i="28" s="1"/>
  <c r="BL461" i="28" s="1"/>
  <c r="BK289" i="28"/>
  <c r="BK291" i="28" s="1"/>
  <c r="BK461" i="28" s="1"/>
  <c r="BJ289" i="28"/>
  <c r="BJ291" i="28" s="1"/>
  <c r="BJ461" i="28" s="1"/>
  <c r="BI289" i="28"/>
  <c r="BI291" i="28" s="1"/>
  <c r="BI461" i="28" s="1"/>
  <c r="BH289" i="28"/>
  <c r="BH291" i="28" s="1"/>
  <c r="BH461" i="28" s="1"/>
  <c r="BG289" i="28"/>
  <c r="BG291" i="28" s="1"/>
  <c r="BG461" i="28" s="1"/>
  <c r="BF289" i="28"/>
  <c r="BF291" i="28" s="1"/>
  <c r="BF461" i="28" s="1"/>
  <c r="BE289" i="28"/>
  <c r="BE291" i="28" s="1"/>
  <c r="BE461" i="28" s="1"/>
  <c r="BD289" i="28"/>
  <c r="BD291" i="28" s="1"/>
  <c r="BD461" i="28" s="1"/>
  <c r="BC289" i="28"/>
  <c r="BC291" i="28" s="1"/>
  <c r="BC461" i="28" s="1"/>
  <c r="BB289" i="28"/>
  <c r="BB291" i="28" s="1"/>
  <c r="BB461" i="28" s="1"/>
  <c r="BA289" i="28"/>
  <c r="BA291" i="28" s="1"/>
  <c r="BA461" i="28" s="1"/>
  <c r="AZ289" i="28"/>
  <c r="AZ291" i="28" s="1"/>
  <c r="AZ461" i="28" s="1"/>
  <c r="AY289" i="28"/>
  <c r="AY291" i="28" s="1"/>
  <c r="AY461" i="28" s="1"/>
  <c r="AX289" i="28"/>
  <c r="AX291" i="28" s="1"/>
  <c r="AX461" i="28" s="1"/>
  <c r="AU289" i="28"/>
  <c r="AU291" i="28" s="1"/>
  <c r="AU461" i="28" s="1"/>
  <c r="AS289" i="28"/>
  <c r="AS291" i="28" s="1"/>
  <c r="AS461" i="28" s="1"/>
  <c r="AR289" i="28"/>
  <c r="AR291" i="28" s="1"/>
  <c r="AQ289" i="28"/>
  <c r="AQ291" i="28" s="1"/>
  <c r="AQ461" i="28" s="1"/>
  <c r="AP289" i="28"/>
  <c r="AP291" i="28" s="1"/>
  <c r="AP461" i="28" s="1"/>
  <c r="AO289" i="28"/>
  <c r="AO291" i="28" s="1"/>
  <c r="AO461" i="28" s="1"/>
  <c r="AM289" i="28"/>
  <c r="AM291" i="28" s="1"/>
  <c r="AM461" i="28" s="1"/>
  <c r="AK289" i="28"/>
  <c r="AK291" i="28" s="1"/>
  <c r="AK461" i="28" s="1"/>
  <c r="AJ289" i="28"/>
  <c r="AJ291" i="28" s="1"/>
  <c r="AJ461" i="28" s="1"/>
  <c r="AI289" i="28"/>
  <c r="AI291" i="28" s="1"/>
  <c r="AI461" i="28" s="1"/>
  <c r="AG289" i="28"/>
  <c r="AG291" i="28" s="1"/>
  <c r="AG461" i="28" s="1"/>
  <c r="AF289" i="28"/>
  <c r="AF291" i="28" s="1"/>
  <c r="AF461" i="28" s="1"/>
  <c r="AE289" i="28"/>
  <c r="AE291" i="28" s="1"/>
  <c r="AE461" i="28" s="1"/>
  <c r="AD289" i="28"/>
  <c r="AD291" i="28" s="1"/>
  <c r="AD461" i="28" s="1"/>
  <c r="AC289" i="28"/>
  <c r="AC291" i="28" s="1"/>
  <c r="AC461" i="28" s="1"/>
  <c r="AB289" i="28"/>
  <c r="AB291" i="28" s="1"/>
  <c r="Z289" i="28"/>
  <c r="Z291" i="28" s="1"/>
  <c r="Z461" i="28" s="1"/>
  <c r="Y289" i="28"/>
  <c r="Y291" i="28" s="1"/>
  <c r="Y461" i="28" s="1"/>
  <c r="X289" i="28"/>
  <c r="X291" i="28" s="1"/>
  <c r="X461" i="28" s="1"/>
  <c r="W289" i="28"/>
  <c r="W291" i="28" s="1"/>
  <c r="V289" i="28"/>
  <c r="V291" i="28" s="1"/>
  <c r="T289" i="28"/>
  <c r="T291" i="28" s="1"/>
  <c r="T461" i="28" s="1"/>
  <c r="S289" i="28"/>
  <c r="S291" i="28" s="1"/>
  <c r="S461" i="28" s="1"/>
  <c r="R289" i="28"/>
  <c r="R291" i="28" s="1"/>
  <c r="R461" i="28" s="1"/>
  <c r="P289" i="28"/>
  <c r="P291" i="28" s="1"/>
  <c r="P461" i="28" s="1"/>
  <c r="O289" i="28"/>
  <c r="O291" i="28" s="1"/>
  <c r="O461" i="28" s="1"/>
  <c r="N289" i="28"/>
  <c r="N291" i="28" s="1"/>
  <c r="N461" i="28" s="1"/>
  <c r="M289" i="28"/>
  <c r="M291" i="28" s="1"/>
  <c r="M461" i="28" s="1"/>
  <c r="L289" i="28"/>
  <c r="L291" i="28" s="1"/>
  <c r="L461" i="28" s="1"/>
  <c r="K289" i="28"/>
  <c r="K291" i="28" s="1"/>
  <c r="K461" i="28" s="1"/>
  <c r="J289" i="28"/>
  <c r="J291" i="28" s="1"/>
  <c r="J461" i="28" s="1"/>
  <c r="I289" i="28"/>
  <c r="I291" i="28" s="1"/>
  <c r="I461" i="28" s="1"/>
  <c r="H289" i="28"/>
  <c r="H291" i="28" s="1"/>
  <c r="H461" i="28" s="1"/>
  <c r="DE288" i="28"/>
  <c r="DA288" i="28"/>
  <c r="CU288" i="28"/>
  <c r="DK288" i="28" s="1"/>
  <c r="CT288" i="28"/>
  <c r="DJ288" i="28" s="1"/>
  <c r="CS288" i="28"/>
  <c r="CR288" i="28"/>
  <c r="CO288" i="28"/>
  <c r="CK288" i="28"/>
  <c r="CG288" i="28"/>
  <c r="BX288" i="28"/>
  <c r="AT288" i="28"/>
  <c r="AL288" i="28"/>
  <c r="AH288" i="28"/>
  <c r="AA288" i="28"/>
  <c r="U288" i="28"/>
  <c r="DE287" i="28"/>
  <c r="DA287" i="28"/>
  <c r="CU287" i="28"/>
  <c r="DK287" i="28" s="1"/>
  <c r="CT287" i="28"/>
  <c r="DJ287" i="28" s="1"/>
  <c r="CS287" i="28"/>
  <c r="CR287" i="28"/>
  <c r="CO287" i="28"/>
  <c r="CK287" i="28"/>
  <c r="CG287" i="28"/>
  <c r="BX287" i="28"/>
  <c r="AT287" i="28"/>
  <c r="AL287" i="28"/>
  <c r="AH287" i="28"/>
  <c r="AA287" i="28"/>
  <c r="U287" i="28"/>
  <c r="DE286" i="28"/>
  <c r="DA286" i="28"/>
  <c r="CU286" i="28"/>
  <c r="DK286" i="28" s="1"/>
  <c r="CT286" i="28"/>
  <c r="DJ286" i="28" s="1"/>
  <c r="CS286" i="28"/>
  <c r="DI286" i="28" s="1"/>
  <c r="CR286" i="28"/>
  <c r="CO286" i="28"/>
  <c r="CK286" i="28"/>
  <c r="CG286" i="28"/>
  <c r="BX286" i="28"/>
  <c r="AT286" i="28"/>
  <c r="AL286" i="28"/>
  <c r="AH286" i="28"/>
  <c r="AA286" i="28"/>
  <c r="U286" i="28"/>
  <c r="DE285" i="28"/>
  <c r="DA285" i="28"/>
  <c r="CU285" i="28"/>
  <c r="DK285" i="28" s="1"/>
  <c r="CT285" i="28"/>
  <c r="CS285" i="28"/>
  <c r="DI285" i="28" s="1"/>
  <c r="CR285" i="28"/>
  <c r="CO285" i="28"/>
  <c r="CK285" i="28"/>
  <c r="CG285" i="28"/>
  <c r="BX285" i="28"/>
  <c r="AT285" i="28"/>
  <c r="AL285" i="28"/>
  <c r="AH285" i="28"/>
  <c r="AA285" i="28"/>
  <c r="U285" i="28"/>
  <c r="DE284" i="28"/>
  <c r="DA284" i="28"/>
  <c r="CU284" i="28"/>
  <c r="DK284" i="28" s="1"/>
  <c r="CT284" i="28"/>
  <c r="DJ284" i="28" s="1"/>
  <c r="CS284" i="28"/>
  <c r="CR284" i="28"/>
  <c r="CO284" i="28"/>
  <c r="CK284" i="28"/>
  <c r="CG284" i="28"/>
  <c r="BX284" i="28"/>
  <c r="AT284" i="28"/>
  <c r="AL284" i="28"/>
  <c r="AH284" i="28"/>
  <c r="AA284" i="28"/>
  <c r="U284" i="28"/>
  <c r="DD283" i="28"/>
  <c r="DD483" i="28" s="1"/>
  <c r="DC283" i="28"/>
  <c r="DC483" i="28" s="1"/>
  <c r="DB283" i="28"/>
  <c r="DB483" i="28" s="1"/>
  <c r="CZ283" i="28"/>
  <c r="CZ483" i="28" s="1"/>
  <c r="CY283" i="28"/>
  <c r="CY483" i="28" s="1"/>
  <c r="CX283" i="28"/>
  <c r="CX483" i="28" s="1"/>
  <c r="CQ283" i="28"/>
  <c r="CQ483" i="28" s="1"/>
  <c r="CP283" i="28"/>
  <c r="CP483" i="28" s="1"/>
  <c r="CN283" i="28"/>
  <c r="CN483" i="28" s="1"/>
  <c r="CM283" i="28"/>
  <c r="CM483" i="28" s="1"/>
  <c r="CL283" i="28"/>
  <c r="CL483" i="28" s="1"/>
  <c r="CJ283" i="28"/>
  <c r="CJ483" i="28" s="1"/>
  <c r="CI283" i="28"/>
  <c r="CI483" i="28" s="1"/>
  <c r="CH283" i="28"/>
  <c r="CH483" i="28" s="1"/>
  <c r="CF283" i="28"/>
  <c r="CF483" i="28" s="1"/>
  <c r="CE283" i="28"/>
  <c r="CE483" i="28" s="1"/>
  <c r="CD283" i="28"/>
  <c r="CD483" i="28" s="1"/>
  <c r="CA283" i="28"/>
  <c r="CA483" i="28" s="1"/>
  <c r="BZ283" i="28"/>
  <c r="BZ483" i="28" s="1"/>
  <c r="BY283" i="28"/>
  <c r="BY483" i="28" s="1"/>
  <c r="BW283" i="28"/>
  <c r="BW483" i="28" s="1"/>
  <c r="BV283" i="28"/>
  <c r="BV483" i="28" s="1"/>
  <c r="BU283" i="28"/>
  <c r="BU483" i="28" s="1"/>
  <c r="BT283" i="28"/>
  <c r="BT483" i="28" s="1"/>
  <c r="BS283" i="28"/>
  <c r="BS483" i="28" s="1"/>
  <c r="BR283" i="28"/>
  <c r="BR483" i="28" s="1"/>
  <c r="BQ283" i="28"/>
  <c r="BQ483" i="28" s="1"/>
  <c r="BP283" i="28"/>
  <c r="BP483" i="28" s="1"/>
  <c r="BO283" i="28"/>
  <c r="BO483" i="28" s="1"/>
  <c r="BN283" i="28"/>
  <c r="BN483" i="28" s="1"/>
  <c r="BM283" i="28"/>
  <c r="BM483" i="28" s="1"/>
  <c r="BL283" i="28"/>
  <c r="BL483" i="28" s="1"/>
  <c r="BK283" i="28"/>
  <c r="BK483" i="28" s="1"/>
  <c r="BJ283" i="28"/>
  <c r="BJ483" i="28" s="1"/>
  <c r="BI283" i="28"/>
  <c r="BI483" i="28" s="1"/>
  <c r="BH283" i="28"/>
  <c r="BH483" i="28" s="1"/>
  <c r="BG283" i="28"/>
  <c r="BG483" i="28" s="1"/>
  <c r="BF283" i="28"/>
  <c r="BF483" i="28" s="1"/>
  <c r="BE283" i="28"/>
  <c r="BE483" i="28" s="1"/>
  <c r="BD283" i="28"/>
  <c r="BD483" i="28" s="1"/>
  <c r="BC283" i="28"/>
  <c r="BC483" i="28" s="1"/>
  <c r="BB283" i="28"/>
  <c r="BB483" i="28" s="1"/>
  <c r="BA283" i="28"/>
  <c r="BA483" i="28" s="1"/>
  <c r="AZ283" i="28"/>
  <c r="AZ483" i="28" s="1"/>
  <c r="AY283" i="28"/>
  <c r="AY483" i="28" s="1"/>
  <c r="AX283" i="28"/>
  <c r="AX483" i="28" s="1"/>
  <c r="AU283" i="28"/>
  <c r="AU483" i="28" s="1"/>
  <c r="AS283" i="28"/>
  <c r="AS483" i="28" s="1"/>
  <c r="AR283" i="28"/>
  <c r="AR483" i="28" s="1"/>
  <c r="AQ283" i="28"/>
  <c r="AQ483" i="28" s="1"/>
  <c r="AP283" i="28"/>
  <c r="AP483" i="28" s="1"/>
  <c r="AO283" i="28"/>
  <c r="AO483" i="28" s="1"/>
  <c r="AM283" i="28"/>
  <c r="AM483" i="28" s="1"/>
  <c r="AK283" i="28"/>
  <c r="AK483" i="28" s="1"/>
  <c r="AJ283" i="28"/>
  <c r="AJ483" i="28" s="1"/>
  <c r="AI283" i="28"/>
  <c r="AI483" i="28" s="1"/>
  <c r="AG283" i="28"/>
  <c r="AG483" i="28" s="1"/>
  <c r="AF283" i="28"/>
  <c r="AF483" i="28" s="1"/>
  <c r="AE283" i="28"/>
  <c r="AE483" i="28" s="1"/>
  <c r="AD283" i="28"/>
  <c r="AD483" i="28" s="1"/>
  <c r="AC283" i="28"/>
  <c r="AC483" i="28" s="1"/>
  <c r="AB283" i="28"/>
  <c r="AB483" i="28" s="1"/>
  <c r="Z283" i="28"/>
  <c r="Z483" i="28" s="1"/>
  <c r="Y283" i="28"/>
  <c r="Y483" i="28" s="1"/>
  <c r="X283" i="28"/>
  <c r="X483" i="28" s="1"/>
  <c r="W283" i="28"/>
  <c r="W483" i="28" s="1"/>
  <c r="V283" i="28"/>
  <c r="V483" i="28" s="1"/>
  <c r="T283" i="28"/>
  <c r="T483" i="28" s="1"/>
  <c r="S283" i="28"/>
  <c r="S483" i="28" s="1"/>
  <c r="R283" i="28"/>
  <c r="R483" i="28" s="1"/>
  <c r="P283" i="28"/>
  <c r="P483" i="28" s="1"/>
  <c r="O283" i="28"/>
  <c r="O483" i="28" s="1"/>
  <c r="N283" i="28"/>
  <c r="N483" i="28" s="1"/>
  <c r="M283" i="28"/>
  <c r="M483" i="28" s="1"/>
  <c r="L283" i="28"/>
  <c r="L483" i="28" s="1"/>
  <c r="K283" i="28"/>
  <c r="K483" i="28" s="1"/>
  <c r="J283" i="28"/>
  <c r="J483" i="28" s="1"/>
  <c r="I283" i="28"/>
  <c r="I483" i="28" s="1"/>
  <c r="H283" i="28"/>
  <c r="H483" i="28" s="1"/>
  <c r="DE282" i="28"/>
  <c r="DA282" i="28"/>
  <c r="CU282" i="28"/>
  <c r="DK282" i="28" s="1"/>
  <c r="CT282" i="28"/>
  <c r="CS282" i="28"/>
  <c r="DI282" i="28" s="1"/>
  <c r="CR282" i="28"/>
  <c r="CO282" i="28"/>
  <c r="CK282" i="28"/>
  <c r="CG282" i="28"/>
  <c r="BX282" i="28"/>
  <c r="AT282" i="28"/>
  <c r="AL282" i="28"/>
  <c r="AH282" i="28"/>
  <c r="AA282" i="28"/>
  <c r="U282" i="28"/>
  <c r="DE281" i="28"/>
  <c r="DA281" i="28"/>
  <c r="CU281" i="28"/>
  <c r="DK281" i="28" s="1"/>
  <c r="CT281" i="28"/>
  <c r="DJ281" i="28" s="1"/>
  <c r="CS281" i="28"/>
  <c r="DI281" i="28" s="1"/>
  <c r="CR281" i="28"/>
  <c r="CO281" i="28"/>
  <c r="CK281" i="28"/>
  <c r="CG281" i="28"/>
  <c r="BX281" i="28"/>
  <c r="AT281" i="28"/>
  <c r="AL281" i="28"/>
  <c r="AH281" i="28"/>
  <c r="AA281" i="28"/>
  <c r="U281" i="28"/>
  <c r="DE280" i="28"/>
  <c r="DA280" i="28"/>
  <c r="CU280" i="28"/>
  <c r="DK280" i="28" s="1"/>
  <c r="CT280" i="28"/>
  <c r="CS280" i="28"/>
  <c r="DI280" i="28" s="1"/>
  <c r="CR280" i="28"/>
  <c r="CO280" i="28"/>
  <c r="CK280" i="28"/>
  <c r="CG280" i="28"/>
  <c r="BX280" i="28"/>
  <c r="AT280" i="28"/>
  <c r="AL280" i="28"/>
  <c r="AH280" i="28"/>
  <c r="AA280" i="28"/>
  <c r="U280" i="28"/>
  <c r="DE279" i="28"/>
  <c r="DA279" i="28"/>
  <c r="CU279" i="28"/>
  <c r="DK279" i="28" s="1"/>
  <c r="CT279" i="28"/>
  <c r="DJ279" i="28" s="1"/>
  <c r="CS279" i="28"/>
  <c r="DI279" i="28" s="1"/>
  <c r="CR279" i="28"/>
  <c r="CO279" i="28"/>
  <c r="CK279" i="28"/>
  <c r="CG279" i="28"/>
  <c r="BX279" i="28"/>
  <c r="AT279" i="28"/>
  <c r="AL279" i="28"/>
  <c r="AH279" i="28"/>
  <c r="AA279" i="28"/>
  <c r="U279" i="28"/>
  <c r="DE278" i="28"/>
  <c r="DA278" i="28"/>
  <c r="CU278" i="28"/>
  <c r="DK278" i="28" s="1"/>
  <c r="CT278" i="28"/>
  <c r="CS278" i="28"/>
  <c r="DI278" i="28" s="1"/>
  <c r="CR278" i="28"/>
  <c r="CO278" i="28"/>
  <c r="CK278" i="28"/>
  <c r="CG278" i="28"/>
  <c r="BX278" i="28"/>
  <c r="AT278" i="28"/>
  <c r="AL278" i="28"/>
  <c r="AH278" i="28"/>
  <c r="AA278" i="28"/>
  <c r="U278" i="28"/>
  <c r="DD277" i="28"/>
  <c r="DD509" i="28" s="1"/>
  <c r="DC277" i="28"/>
  <c r="DC509" i="28" s="1"/>
  <c r="DB277" i="28"/>
  <c r="DB509" i="28" s="1"/>
  <c r="CZ277" i="28"/>
  <c r="CZ509" i="28" s="1"/>
  <c r="CY277" i="28"/>
  <c r="CY509" i="28" s="1"/>
  <c r="CX277" i="28"/>
  <c r="CX509" i="28" s="1"/>
  <c r="CQ277" i="28"/>
  <c r="CQ509" i="28" s="1"/>
  <c r="CP277" i="28"/>
  <c r="CP509" i="28" s="1"/>
  <c r="CN277" i="28"/>
  <c r="CN509" i="28" s="1"/>
  <c r="CM277" i="28"/>
  <c r="CM509" i="28" s="1"/>
  <c r="CL277" i="28"/>
  <c r="CL509" i="28" s="1"/>
  <c r="CJ277" i="28"/>
  <c r="CJ509" i="28" s="1"/>
  <c r="CI277" i="28"/>
  <c r="CI509" i="28" s="1"/>
  <c r="CH277" i="28"/>
  <c r="CH509" i="28" s="1"/>
  <c r="CF277" i="28"/>
  <c r="CF509" i="28" s="1"/>
  <c r="CE277" i="28"/>
  <c r="CE509" i="28" s="1"/>
  <c r="CD277" i="28"/>
  <c r="CD509" i="28" s="1"/>
  <c r="CA277" i="28"/>
  <c r="CA509" i="28" s="1"/>
  <c r="BZ277" i="28"/>
  <c r="BZ509" i="28" s="1"/>
  <c r="BY277" i="28"/>
  <c r="BY509" i="28" s="1"/>
  <c r="BW277" i="28"/>
  <c r="BW509" i="28" s="1"/>
  <c r="BV277" i="28"/>
  <c r="BV509" i="28" s="1"/>
  <c r="BU277" i="28"/>
  <c r="BU509" i="28" s="1"/>
  <c r="BT277" i="28"/>
  <c r="BT509" i="28" s="1"/>
  <c r="BS277" i="28"/>
  <c r="BS509" i="28" s="1"/>
  <c r="BR277" i="28"/>
  <c r="BR509" i="28" s="1"/>
  <c r="BQ277" i="28"/>
  <c r="BQ509" i="28" s="1"/>
  <c r="BP277" i="28"/>
  <c r="BP509" i="28" s="1"/>
  <c r="BO277" i="28"/>
  <c r="BO509" i="28" s="1"/>
  <c r="BN277" i="28"/>
  <c r="BN509" i="28" s="1"/>
  <c r="BM277" i="28"/>
  <c r="BM509" i="28" s="1"/>
  <c r="BL277" i="28"/>
  <c r="BL509" i="28" s="1"/>
  <c r="BK277" i="28"/>
  <c r="BK509" i="28" s="1"/>
  <c r="BJ277" i="28"/>
  <c r="BJ509" i="28" s="1"/>
  <c r="BI277" i="28"/>
  <c r="BI509" i="28" s="1"/>
  <c r="BH277" i="28"/>
  <c r="BH509" i="28" s="1"/>
  <c r="BG277" i="28"/>
  <c r="BG509" i="28" s="1"/>
  <c r="BF277" i="28"/>
  <c r="BF509" i="28" s="1"/>
  <c r="BE277" i="28"/>
  <c r="BE509" i="28" s="1"/>
  <c r="BD277" i="28"/>
  <c r="BD509" i="28" s="1"/>
  <c r="BC277" i="28"/>
  <c r="BC509" i="28" s="1"/>
  <c r="BB277" i="28"/>
  <c r="BB509" i="28" s="1"/>
  <c r="BA277" i="28"/>
  <c r="BA509" i="28" s="1"/>
  <c r="AZ277" i="28"/>
  <c r="AZ509" i="28" s="1"/>
  <c r="AY277" i="28"/>
  <c r="AY509" i="28" s="1"/>
  <c r="AX277" i="28"/>
  <c r="AX509" i="28" s="1"/>
  <c r="AU277" i="28"/>
  <c r="AU509" i="28" s="1"/>
  <c r="AS277" i="28"/>
  <c r="AS509" i="28" s="1"/>
  <c r="AR277" i="28"/>
  <c r="AR509" i="28" s="1"/>
  <c r="AQ277" i="28"/>
  <c r="AQ509" i="28" s="1"/>
  <c r="AP277" i="28"/>
  <c r="AP509" i="28" s="1"/>
  <c r="AO277" i="28"/>
  <c r="AO509" i="28" s="1"/>
  <c r="AM277" i="28"/>
  <c r="AM509" i="28" s="1"/>
  <c r="AK277" i="28"/>
  <c r="AK509" i="28" s="1"/>
  <c r="AJ277" i="28"/>
  <c r="AJ509" i="28" s="1"/>
  <c r="AI277" i="28"/>
  <c r="AI509" i="28" s="1"/>
  <c r="AG277" i="28"/>
  <c r="AG509" i="28" s="1"/>
  <c r="AF277" i="28"/>
  <c r="AF509" i="28" s="1"/>
  <c r="AE277" i="28"/>
  <c r="AE509" i="28" s="1"/>
  <c r="AD277" i="28"/>
  <c r="AD509" i="28" s="1"/>
  <c r="AC277" i="28"/>
  <c r="AC509" i="28" s="1"/>
  <c r="AB277" i="28"/>
  <c r="AB509" i="28" s="1"/>
  <c r="Z277" i="28"/>
  <c r="Z509" i="28" s="1"/>
  <c r="Y277" i="28"/>
  <c r="Y509" i="28" s="1"/>
  <c r="X277" i="28"/>
  <c r="X509" i="28" s="1"/>
  <c r="W277" i="28"/>
  <c r="W509" i="28" s="1"/>
  <c r="V277" i="28"/>
  <c r="V509" i="28" s="1"/>
  <c r="T277" i="28"/>
  <c r="T509" i="28" s="1"/>
  <c r="S277" i="28"/>
  <c r="S509" i="28" s="1"/>
  <c r="R277" i="28"/>
  <c r="R509" i="28" s="1"/>
  <c r="P277" i="28"/>
  <c r="P509" i="28" s="1"/>
  <c r="O277" i="28"/>
  <c r="O509" i="28" s="1"/>
  <c r="N277" i="28"/>
  <c r="N509" i="28" s="1"/>
  <c r="M277" i="28"/>
  <c r="M509" i="28" s="1"/>
  <c r="L277" i="28"/>
  <c r="L509" i="28" s="1"/>
  <c r="K277" i="28"/>
  <c r="K509" i="28" s="1"/>
  <c r="J277" i="28"/>
  <c r="J509" i="28" s="1"/>
  <c r="I277" i="28"/>
  <c r="I509" i="28" s="1"/>
  <c r="H277" i="28"/>
  <c r="H509" i="28" s="1"/>
  <c r="DE276" i="28"/>
  <c r="DA276" i="28"/>
  <c r="CU276" i="28"/>
  <c r="DK276" i="28" s="1"/>
  <c r="CT276" i="28"/>
  <c r="DJ276" i="28" s="1"/>
  <c r="CS276" i="28"/>
  <c r="CR276" i="28"/>
  <c r="CO276" i="28"/>
  <c r="CK276" i="28"/>
  <c r="CG276" i="28"/>
  <c r="BX276" i="28"/>
  <c r="AT276" i="28"/>
  <c r="AL276" i="28"/>
  <c r="AH276" i="28"/>
  <c r="AA276" i="28"/>
  <c r="U276" i="28"/>
  <c r="DE275" i="28"/>
  <c r="DA275" i="28"/>
  <c r="CU275" i="28"/>
  <c r="DK275" i="28" s="1"/>
  <c r="CT275" i="28"/>
  <c r="DJ275" i="28" s="1"/>
  <c r="CS275" i="28"/>
  <c r="DI275" i="28" s="1"/>
  <c r="CR275" i="28"/>
  <c r="CO275" i="28"/>
  <c r="CK275" i="28"/>
  <c r="CG275" i="28"/>
  <c r="BX275" i="28"/>
  <c r="AT275" i="28"/>
  <c r="AL275" i="28"/>
  <c r="AH275" i="28"/>
  <c r="AA275" i="28"/>
  <c r="U275" i="28"/>
  <c r="DE274" i="28"/>
  <c r="DA274" i="28"/>
  <c r="CU274" i="28"/>
  <c r="DK274" i="28" s="1"/>
  <c r="CT274" i="28"/>
  <c r="CS274" i="28"/>
  <c r="DI274" i="28" s="1"/>
  <c r="CR274" i="28"/>
  <c r="CO274" i="28"/>
  <c r="CK274" i="28"/>
  <c r="CG274" i="28"/>
  <c r="BX274" i="28"/>
  <c r="AT274" i="28"/>
  <c r="AL274" i="28"/>
  <c r="AH274" i="28"/>
  <c r="AA274" i="28"/>
  <c r="U274" i="28"/>
  <c r="DE273" i="28"/>
  <c r="DA273" i="28"/>
  <c r="CU273" i="28"/>
  <c r="DK273" i="28" s="1"/>
  <c r="CT273" i="28"/>
  <c r="DJ273" i="28" s="1"/>
  <c r="CS273" i="28"/>
  <c r="DI273" i="28" s="1"/>
  <c r="CR273" i="28"/>
  <c r="CO273" i="28"/>
  <c r="CK273" i="28"/>
  <c r="CG273" i="28"/>
  <c r="BX273" i="28"/>
  <c r="AT273" i="28"/>
  <c r="AL273" i="28"/>
  <c r="AH273" i="28"/>
  <c r="AA273" i="28"/>
  <c r="U273" i="28"/>
  <c r="DE272" i="28"/>
  <c r="DA272" i="28"/>
  <c r="CU272" i="28"/>
  <c r="CT272" i="28"/>
  <c r="CS272" i="28"/>
  <c r="DI272" i="28" s="1"/>
  <c r="CR272" i="28"/>
  <c r="CO272" i="28"/>
  <c r="CK272" i="28"/>
  <c r="CG272" i="28"/>
  <c r="BX272" i="28"/>
  <c r="AT272" i="28"/>
  <c r="AL272" i="28"/>
  <c r="AH272" i="28"/>
  <c r="AA272" i="28"/>
  <c r="U272" i="28"/>
  <c r="Q271" i="28"/>
  <c r="DD270" i="28"/>
  <c r="DD460" i="28" s="1"/>
  <c r="DC270" i="28"/>
  <c r="DC460" i="28" s="1"/>
  <c r="DB270" i="28"/>
  <c r="DB460" i="28" s="1"/>
  <c r="CZ270" i="28"/>
  <c r="CZ460" i="28" s="1"/>
  <c r="CY270" i="28"/>
  <c r="CY460" i="28" s="1"/>
  <c r="CX270" i="28"/>
  <c r="CX460" i="28" s="1"/>
  <c r="CQ270" i="28"/>
  <c r="CQ460" i="28" s="1"/>
  <c r="CP270" i="28"/>
  <c r="CP460" i="28" s="1"/>
  <c r="CN270" i="28"/>
  <c r="CN460" i="28" s="1"/>
  <c r="CM270" i="28"/>
  <c r="CM460" i="28" s="1"/>
  <c r="CL270" i="28"/>
  <c r="CL460" i="28" s="1"/>
  <c r="CJ270" i="28"/>
  <c r="CJ460" i="28" s="1"/>
  <c r="CI270" i="28"/>
  <c r="CI460" i="28" s="1"/>
  <c r="CH270" i="28"/>
  <c r="CH460" i="28" s="1"/>
  <c r="CF270" i="28"/>
  <c r="CF460" i="28" s="1"/>
  <c r="CE270" i="28"/>
  <c r="CE460" i="28" s="1"/>
  <c r="CD270" i="28"/>
  <c r="CD460" i="28" s="1"/>
  <c r="CA270" i="28"/>
  <c r="CA460" i="28" s="1"/>
  <c r="BZ270" i="28"/>
  <c r="BZ460" i="28" s="1"/>
  <c r="BY270" i="28"/>
  <c r="BY460" i="28" s="1"/>
  <c r="BW270" i="28"/>
  <c r="BW460" i="28" s="1"/>
  <c r="BV270" i="28"/>
  <c r="BV460" i="28" s="1"/>
  <c r="BU270" i="28"/>
  <c r="BU460" i="28" s="1"/>
  <c r="BT270" i="28"/>
  <c r="BT460" i="28" s="1"/>
  <c r="BS270" i="28"/>
  <c r="BS460" i="28" s="1"/>
  <c r="BR270" i="28"/>
  <c r="BR460" i="28" s="1"/>
  <c r="BQ270" i="28"/>
  <c r="BQ460" i="28" s="1"/>
  <c r="BP270" i="28"/>
  <c r="BP460" i="28" s="1"/>
  <c r="BO270" i="28"/>
  <c r="BO460" i="28" s="1"/>
  <c r="BN270" i="28"/>
  <c r="BN460" i="28" s="1"/>
  <c r="BM270" i="28"/>
  <c r="BM460" i="28" s="1"/>
  <c r="BL270" i="28"/>
  <c r="BL460" i="28" s="1"/>
  <c r="BK270" i="28"/>
  <c r="BK460" i="28" s="1"/>
  <c r="BJ270" i="28"/>
  <c r="BJ460" i="28" s="1"/>
  <c r="BI270" i="28"/>
  <c r="BI460" i="28" s="1"/>
  <c r="BH270" i="28"/>
  <c r="BH460" i="28" s="1"/>
  <c r="BG270" i="28"/>
  <c r="BG460" i="28" s="1"/>
  <c r="BF270" i="28"/>
  <c r="BF460" i="28" s="1"/>
  <c r="BE270" i="28"/>
  <c r="BE460" i="28" s="1"/>
  <c r="BD270" i="28"/>
  <c r="BD460" i="28" s="1"/>
  <c r="BC270" i="28"/>
  <c r="BC460" i="28" s="1"/>
  <c r="BB270" i="28"/>
  <c r="BB460" i="28" s="1"/>
  <c r="BA270" i="28"/>
  <c r="BA460" i="28" s="1"/>
  <c r="AZ270" i="28"/>
  <c r="AZ460" i="28" s="1"/>
  <c r="AY270" i="28"/>
  <c r="AY460" i="28" s="1"/>
  <c r="AX270" i="28"/>
  <c r="AX460" i="28" s="1"/>
  <c r="AU270" i="28"/>
  <c r="AU460" i="28" s="1"/>
  <c r="AS270" i="28"/>
  <c r="AS460" i="28" s="1"/>
  <c r="AR270" i="28"/>
  <c r="AQ270" i="28"/>
  <c r="AQ460" i="28" s="1"/>
  <c r="AP270" i="28"/>
  <c r="AP460" i="28" s="1"/>
  <c r="AO270" i="28"/>
  <c r="AO460" i="28" s="1"/>
  <c r="AM270" i="28"/>
  <c r="AM460" i="28" s="1"/>
  <c r="AK270" i="28"/>
  <c r="AK460" i="28" s="1"/>
  <c r="AJ270" i="28"/>
  <c r="AJ460" i="28" s="1"/>
  <c r="AI270" i="28"/>
  <c r="AI460" i="28" s="1"/>
  <c r="AG270" i="28"/>
  <c r="AG460" i="28" s="1"/>
  <c r="AF270" i="28"/>
  <c r="AF460" i="28" s="1"/>
  <c r="AE270" i="28"/>
  <c r="AE460" i="28" s="1"/>
  <c r="AD270" i="28"/>
  <c r="AD460" i="28" s="1"/>
  <c r="AC270" i="28"/>
  <c r="AC460" i="28" s="1"/>
  <c r="AB270" i="28"/>
  <c r="Z270" i="28"/>
  <c r="Z460" i="28" s="1"/>
  <c r="Y270" i="28"/>
  <c r="Y460" i="28" s="1"/>
  <c r="X270" i="28"/>
  <c r="X460" i="28" s="1"/>
  <c r="W270" i="28"/>
  <c r="V270" i="28"/>
  <c r="T270" i="28"/>
  <c r="T460" i="28" s="1"/>
  <c r="S270" i="28"/>
  <c r="S460" i="28" s="1"/>
  <c r="R270" i="28"/>
  <c r="R460" i="28" s="1"/>
  <c r="P270" i="28"/>
  <c r="P460" i="28" s="1"/>
  <c r="O270" i="28"/>
  <c r="O460" i="28" s="1"/>
  <c r="N270" i="28"/>
  <c r="N460" i="28" s="1"/>
  <c r="M270" i="28"/>
  <c r="M460" i="28" s="1"/>
  <c r="L270" i="28"/>
  <c r="L460" i="28" s="1"/>
  <c r="K270" i="28"/>
  <c r="K460" i="28" s="1"/>
  <c r="J270" i="28"/>
  <c r="J460" i="28" s="1"/>
  <c r="I270" i="28"/>
  <c r="I460" i="28" s="1"/>
  <c r="H270" i="28"/>
  <c r="H460" i="28" s="1"/>
  <c r="DE269" i="28"/>
  <c r="DA269" i="28"/>
  <c r="CU269" i="28"/>
  <c r="DK269" i="28" s="1"/>
  <c r="CT269" i="28"/>
  <c r="CS269" i="28"/>
  <c r="DI269" i="28" s="1"/>
  <c r="CR269" i="28"/>
  <c r="CO269" i="28"/>
  <c r="CK269" i="28"/>
  <c r="CG269" i="28"/>
  <c r="BX269" i="28"/>
  <c r="AT269" i="28"/>
  <c r="AL269" i="28"/>
  <c r="AH269" i="28"/>
  <c r="AA269" i="28"/>
  <c r="U269" i="28"/>
  <c r="DE268" i="28"/>
  <c r="DA268" i="28"/>
  <c r="CU268" i="28"/>
  <c r="DK268" i="28" s="1"/>
  <c r="CT268" i="28"/>
  <c r="DJ268" i="28" s="1"/>
  <c r="CS268" i="28"/>
  <c r="DI268" i="28" s="1"/>
  <c r="CR268" i="28"/>
  <c r="CO268" i="28"/>
  <c r="CK268" i="28"/>
  <c r="CG268" i="28"/>
  <c r="BX268" i="28"/>
  <c r="AT268" i="28"/>
  <c r="AL268" i="28"/>
  <c r="AH268" i="28"/>
  <c r="AA268" i="28"/>
  <c r="U268" i="28"/>
  <c r="DE267" i="28"/>
  <c r="DA267" i="28"/>
  <c r="CU267" i="28"/>
  <c r="DK267" i="28" s="1"/>
  <c r="CT267" i="28"/>
  <c r="DJ267" i="28" s="1"/>
  <c r="CS267" i="28"/>
  <c r="DI267" i="28" s="1"/>
  <c r="CR267" i="28"/>
  <c r="CO267" i="28"/>
  <c r="CK267" i="28"/>
  <c r="CG267" i="28"/>
  <c r="BX267" i="28"/>
  <c r="AT267" i="28"/>
  <c r="AL267" i="28"/>
  <c r="AH267" i="28"/>
  <c r="AA267" i="28"/>
  <c r="U267" i="28"/>
  <c r="DE266" i="28"/>
  <c r="DA266" i="28"/>
  <c r="CU266" i="28"/>
  <c r="DK266" i="28" s="1"/>
  <c r="CT266" i="28"/>
  <c r="DJ266" i="28" s="1"/>
  <c r="CS266" i="28"/>
  <c r="DI266" i="28" s="1"/>
  <c r="CR266" i="28"/>
  <c r="CO266" i="28"/>
  <c r="CK266" i="28"/>
  <c r="CG266" i="28"/>
  <c r="BX266" i="28"/>
  <c r="AT266" i="28"/>
  <c r="AL266" i="28"/>
  <c r="AH266" i="28"/>
  <c r="AA266" i="28"/>
  <c r="U266" i="28"/>
  <c r="DE265" i="28"/>
  <c r="DA265" i="28"/>
  <c r="CU265" i="28"/>
  <c r="CT265" i="28"/>
  <c r="CS265" i="28"/>
  <c r="CR265" i="28"/>
  <c r="CO265" i="28"/>
  <c r="CK265" i="28"/>
  <c r="CG265" i="28"/>
  <c r="BX265" i="28"/>
  <c r="AT265" i="28"/>
  <c r="AL265" i="28"/>
  <c r="AH265" i="28"/>
  <c r="AA265" i="28"/>
  <c r="U265" i="28"/>
  <c r="DD264" i="28"/>
  <c r="DC264" i="28"/>
  <c r="DB264" i="28"/>
  <c r="CZ264" i="28"/>
  <c r="CY264" i="28"/>
  <c r="CX264" i="28"/>
  <c r="CQ264" i="28"/>
  <c r="CP264" i="28"/>
  <c r="CN264" i="28"/>
  <c r="CM264" i="28"/>
  <c r="CL264" i="28"/>
  <c r="CJ264" i="28"/>
  <c r="CI264" i="28"/>
  <c r="CH264" i="28"/>
  <c r="CF264" i="28"/>
  <c r="CE264" i="28"/>
  <c r="CD264" i="28"/>
  <c r="CA264" i="28"/>
  <c r="BZ264" i="28"/>
  <c r="BY264" i="28"/>
  <c r="BW264" i="28"/>
  <c r="BV264" i="28"/>
  <c r="BU264" i="28"/>
  <c r="BT264" i="28"/>
  <c r="BS264" i="28"/>
  <c r="BR264" i="28"/>
  <c r="BQ264" i="28"/>
  <c r="BP264" i="28"/>
  <c r="BO264" i="28"/>
  <c r="BN264" i="28"/>
  <c r="BM264" i="28"/>
  <c r="BL264" i="28"/>
  <c r="BK264" i="28"/>
  <c r="BJ264" i="28"/>
  <c r="BI264" i="28"/>
  <c r="BH264" i="28"/>
  <c r="BG264" i="28"/>
  <c r="BF264" i="28"/>
  <c r="BE264" i="28"/>
  <c r="BD264" i="28"/>
  <c r="BC264" i="28"/>
  <c r="BB264" i="28"/>
  <c r="BA264" i="28"/>
  <c r="AZ264" i="28"/>
  <c r="AY264" i="28"/>
  <c r="AX264" i="28"/>
  <c r="AU264" i="28"/>
  <c r="AS264" i="28"/>
  <c r="AR264" i="28"/>
  <c r="AQ264" i="28"/>
  <c r="AP264" i="28"/>
  <c r="AO264" i="28"/>
  <c r="AM264" i="28"/>
  <c r="AK264" i="28"/>
  <c r="AJ264" i="28"/>
  <c r="AI264" i="28"/>
  <c r="AG264" i="28"/>
  <c r="AF264" i="28"/>
  <c r="AE264" i="28"/>
  <c r="AD264" i="28"/>
  <c r="AC264" i="28"/>
  <c r="AB264" i="28"/>
  <c r="Z264" i="28"/>
  <c r="Y264" i="28"/>
  <c r="X264" i="28"/>
  <c r="W264" i="28"/>
  <c r="V264" i="28"/>
  <c r="T264" i="28"/>
  <c r="S264" i="28"/>
  <c r="R264" i="28"/>
  <c r="P264" i="28"/>
  <c r="O264" i="28"/>
  <c r="N264" i="28"/>
  <c r="M264" i="28"/>
  <c r="L264" i="28"/>
  <c r="K264" i="28"/>
  <c r="J264" i="28"/>
  <c r="I264" i="28"/>
  <c r="H264" i="28"/>
  <c r="DE263" i="28"/>
  <c r="DA263" i="28"/>
  <c r="CU263" i="28"/>
  <c r="DK263" i="28" s="1"/>
  <c r="CT263" i="28"/>
  <c r="DJ263" i="28" s="1"/>
  <c r="CS263" i="28"/>
  <c r="CR263" i="28"/>
  <c r="CO263" i="28"/>
  <c r="CK263" i="28"/>
  <c r="CG263" i="28"/>
  <c r="BX263" i="28"/>
  <c r="AT263" i="28"/>
  <c r="AL263" i="28"/>
  <c r="AH263" i="28"/>
  <c r="AA263" i="28"/>
  <c r="U263" i="28"/>
  <c r="DE262" i="28"/>
  <c r="DA262" i="28"/>
  <c r="CU262" i="28"/>
  <c r="DK262" i="28" s="1"/>
  <c r="CT262" i="28"/>
  <c r="DJ262" i="28" s="1"/>
  <c r="CS262" i="28"/>
  <c r="DI262" i="28" s="1"/>
  <c r="CR262" i="28"/>
  <c r="CO262" i="28"/>
  <c r="CK262" i="28"/>
  <c r="CG262" i="28"/>
  <c r="BX262" i="28"/>
  <c r="AT262" i="28"/>
  <c r="AL262" i="28"/>
  <c r="AH262" i="28"/>
  <c r="AA262" i="28"/>
  <c r="U262" i="28"/>
  <c r="DE261" i="28"/>
  <c r="DA261" i="28"/>
  <c r="CU261" i="28"/>
  <c r="DK261" i="28" s="1"/>
  <c r="CT261" i="28"/>
  <c r="CS261" i="28"/>
  <c r="DI261" i="28" s="1"/>
  <c r="CR261" i="28"/>
  <c r="CO261" i="28"/>
  <c r="CK261" i="28"/>
  <c r="CG261" i="28"/>
  <c r="BX261" i="28"/>
  <c r="AT261" i="28"/>
  <c r="AL261" i="28"/>
  <c r="AH261" i="28"/>
  <c r="AA261" i="28"/>
  <c r="U261" i="28"/>
  <c r="DE260" i="28"/>
  <c r="DA260" i="28"/>
  <c r="CU260" i="28"/>
  <c r="DK260" i="28" s="1"/>
  <c r="CT260" i="28"/>
  <c r="DJ260" i="28" s="1"/>
  <c r="CS260" i="28"/>
  <c r="DI260" i="28" s="1"/>
  <c r="CR260" i="28"/>
  <c r="CO260" i="28"/>
  <c r="CK260" i="28"/>
  <c r="CG260" i="28"/>
  <c r="BX260" i="28"/>
  <c r="AT260" i="28"/>
  <c r="AL260" i="28"/>
  <c r="AH260" i="28"/>
  <c r="AA260" i="28"/>
  <c r="U260" i="28"/>
  <c r="DE259" i="28"/>
  <c r="DA259" i="28"/>
  <c r="CU259" i="28"/>
  <c r="CT259" i="28"/>
  <c r="CS259" i="28"/>
  <c r="DI259" i="28" s="1"/>
  <c r="CR259" i="28"/>
  <c r="CO259" i="28"/>
  <c r="CK259" i="28"/>
  <c r="CG259" i="28"/>
  <c r="BX259" i="28"/>
  <c r="AT259" i="28"/>
  <c r="AL259" i="28"/>
  <c r="AH259" i="28"/>
  <c r="AA259" i="28"/>
  <c r="U259" i="28"/>
  <c r="Q258" i="28"/>
  <c r="DL257" i="28"/>
  <c r="DH257" i="28"/>
  <c r="CC257" i="28"/>
  <c r="CC459" i="28" s="1"/>
  <c r="CB257" i="28"/>
  <c r="CB459" i="28" s="1"/>
  <c r="AW257" i="28"/>
  <c r="AW459" i="28" s="1"/>
  <c r="AV257" i="28"/>
  <c r="AV459" i="28" s="1"/>
  <c r="Q257" i="28"/>
  <c r="Q459" i="28" s="1"/>
  <c r="DL256" i="28"/>
  <c r="DH256" i="28"/>
  <c r="CB256" i="28"/>
  <c r="CB430" i="28" s="1"/>
  <c r="AV256" i="28"/>
  <c r="AV430" i="28" s="1"/>
  <c r="Q256" i="28"/>
  <c r="Q430" i="28" s="1"/>
  <c r="DD255" i="28"/>
  <c r="DD257" i="28" s="1"/>
  <c r="DD459" i="28" s="1"/>
  <c r="DC255" i="28"/>
  <c r="DC257" i="28" s="1"/>
  <c r="DC459" i="28" s="1"/>
  <c r="DB255" i="28"/>
  <c r="DB257" i="28" s="1"/>
  <c r="DB459" i="28" s="1"/>
  <c r="CZ255" i="28"/>
  <c r="CZ257" i="28" s="1"/>
  <c r="CZ459" i="28" s="1"/>
  <c r="CY255" i="28"/>
  <c r="CY257" i="28" s="1"/>
  <c r="CY459" i="28" s="1"/>
  <c r="CX255" i="28"/>
  <c r="CX257" i="28" s="1"/>
  <c r="CX459" i="28" s="1"/>
  <c r="CQ255" i="28"/>
  <c r="CQ257" i="28" s="1"/>
  <c r="CQ459" i="28" s="1"/>
  <c r="CP255" i="28"/>
  <c r="CP257" i="28" s="1"/>
  <c r="CP459" i="28" s="1"/>
  <c r="CN255" i="28"/>
  <c r="CN257" i="28" s="1"/>
  <c r="CN459" i="28" s="1"/>
  <c r="CM255" i="28"/>
  <c r="CM257" i="28" s="1"/>
  <c r="CM459" i="28" s="1"/>
  <c r="CL255" i="28"/>
  <c r="CL257" i="28" s="1"/>
  <c r="CL459" i="28" s="1"/>
  <c r="CJ255" i="28"/>
  <c r="CJ257" i="28" s="1"/>
  <c r="CJ459" i="28" s="1"/>
  <c r="CI255" i="28"/>
  <c r="CI257" i="28" s="1"/>
  <c r="CI459" i="28" s="1"/>
  <c r="CH255" i="28"/>
  <c r="CH257" i="28" s="1"/>
  <c r="CH459" i="28" s="1"/>
  <c r="CF255" i="28"/>
  <c r="CF257" i="28" s="1"/>
  <c r="CF459" i="28" s="1"/>
  <c r="CE255" i="28"/>
  <c r="CE257" i="28" s="1"/>
  <c r="CE459" i="28" s="1"/>
  <c r="CD255" i="28"/>
  <c r="CD257" i="28" s="1"/>
  <c r="CD459" i="28" s="1"/>
  <c r="CA255" i="28"/>
  <c r="CA257" i="28" s="1"/>
  <c r="CA459" i="28" s="1"/>
  <c r="BZ255" i="28"/>
  <c r="BZ257" i="28" s="1"/>
  <c r="BZ459" i="28" s="1"/>
  <c r="BY255" i="28"/>
  <c r="BY257" i="28" s="1"/>
  <c r="BY459" i="28" s="1"/>
  <c r="BW255" i="28"/>
  <c r="BW257" i="28" s="1"/>
  <c r="BW459" i="28" s="1"/>
  <c r="BV255" i="28"/>
  <c r="BV257" i="28" s="1"/>
  <c r="BV459" i="28" s="1"/>
  <c r="BU255" i="28"/>
  <c r="BU257" i="28" s="1"/>
  <c r="BU459" i="28" s="1"/>
  <c r="BT255" i="28"/>
  <c r="BT257" i="28" s="1"/>
  <c r="BT459" i="28" s="1"/>
  <c r="BS255" i="28"/>
  <c r="BS257" i="28" s="1"/>
  <c r="BS459" i="28" s="1"/>
  <c r="BR255" i="28"/>
  <c r="BR257" i="28" s="1"/>
  <c r="BR459" i="28" s="1"/>
  <c r="BQ255" i="28"/>
  <c r="BQ257" i="28" s="1"/>
  <c r="BQ459" i="28" s="1"/>
  <c r="BP255" i="28"/>
  <c r="BP257" i="28" s="1"/>
  <c r="BP459" i="28" s="1"/>
  <c r="BO255" i="28"/>
  <c r="BO257" i="28" s="1"/>
  <c r="BO459" i="28" s="1"/>
  <c r="BN255" i="28"/>
  <c r="BN257" i="28" s="1"/>
  <c r="BN459" i="28" s="1"/>
  <c r="BM255" i="28"/>
  <c r="BM257" i="28" s="1"/>
  <c r="BM459" i="28" s="1"/>
  <c r="BL255" i="28"/>
  <c r="BL257" i="28" s="1"/>
  <c r="BL459" i="28" s="1"/>
  <c r="BK255" i="28"/>
  <c r="BK257" i="28" s="1"/>
  <c r="BK459" i="28" s="1"/>
  <c r="BJ255" i="28"/>
  <c r="BJ257" i="28" s="1"/>
  <c r="BJ459" i="28" s="1"/>
  <c r="BI255" i="28"/>
  <c r="BI257" i="28" s="1"/>
  <c r="BI459" i="28" s="1"/>
  <c r="BH255" i="28"/>
  <c r="BH257" i="28" s="1"/>
  <c r="BH459" i="28" s="1"/>
  <c r="BG255" i="28"/>
  <c r="BG257" i="28" s="1"/>
  <c r="BG459" i="28" s="1"/>
  <c r="BF255" i="28"/>
  <c r="BF257" i="28" s="1"/>
  <c r="BF459" i="28" s="1"/>
  <c r="BE255" i="28"/>
  <c r="BE257" i="28" s="1"/>
  <c r="BE459" i="28" s="1"/>
  <c r="BD255" i="28"/>
  <c r="BD257" i="28" s="1"/>
  <c r="BD459" i="28" s="1"/>
  <c r="BC255" i="28"/>
  <c r="BC257" i="28" s="1"/>
  <c r="BC459" i="28" s="1"/>
  <c r="BB255" i="28"/>
  <c r="BB257" i="28" s="1"/>
  <c r="BB459" i="28" s="1"/>
  <c r="BA255" i="28"/>
  <c r="BA257" i="28" s="1"/>
  <c r="BA459" i="28" s="1"/>
  <c r="AZ255" i="28"/>
  <c r="AZ257" i="28" s="1"/>
  <c r="AZ459" i="28" s="1"/>
  <c r="AY255" i="28"/>
  <c r="AY257" i="28" s="1"/>
  <c r="AY459" i="28" s="1"/>
  <c r="AX255" i="28"/>
  <c r="AX257" i="28" s="1"/>
  <c r="AX459" i="28" s="1"/>
  <c r="AU255" i="28"/>
  <c r="AU257" i="28" s="1"/>
  <c r="AU459" i="28" s="1"/>
  <c r="AS255" i="28"/>
  <c r="AS257" i="28" s="1"/>
  <c r="AS459" i="28" s="1"/>
  <c r="AR255" i="28"/>
  <c r="AR257" i="28" s="1"/>
  <c r="AQ255" i="28"/>
  <c r="AQ257" i="28" s="1"/>
  <c r="AQ459" i="28" s="1"/>
  <c r="AP255" i="28"/>
  <c r="AP257" i="28" s="1"/>
  <c r="AP459" i="28" s="1"/>
  <c r="AO255" i="28"/>
  <c r="AO257" i="28" s="1"/>
  <c r="AO459" i="28" s="1"/>
  <c r="AM255" i="28"/>
  <c r="AM257" i="28" s="1"/>
  <c r="AM459" i="28" s="1"/>
  <c r="AK255" i="28"/>
  <c r="AK257" i="28" s="1"/>
  <c r="AK459" i="28" s="1"/>
  <c r="AJ255" i="28"/>
  <c r="AJ257" i="28" s="1"/>
  <c r="AJ459" i="28" s="1"/>
  <c r="AI255" i="28"/>
  <c r="AI257" i="28" s="1"/>
  <c r="AI459" i="28" s="1"/>
  <c r="AG255" i="28"/>
  <c r="AG257" i="28" s="1"/>
  <c r="AG459" i="28" s="1"/>
  <c r="AF255" i="28"/>
  <c r="AF257" i="28" s="1"/>
  <c r="AF459" i="28" s="1"/>
  <c r="AE255" i="28"/>
  <c r="AE257" i="28" s="1"/>
  <c r="AE459" i="28" s="1"/>
  <c r="AD255" i="28"/>
  <c r="AD257" i="28" s="1"/>
  <c r="AD459" i="28" s="1"/>
  <c r="AC255" i="28"/>
  <c r="AC257" i="28" s="1"/>
  <c r="AC459" i="28" s="1"/>
  <c r="AB255" i="28"/>
  <c r="AB257" i="28" s="1"/>
  <c r="Z255" i="28"/>
  <c r="Z257" i="28" s="1"/>
  <c r="Z459" i="28" s="1"/>
  <c r="Y255" i="28"/>
  <c r="Y257" i="28" s="1"/>
  <c r="Y459" i="28" s="1"/>
  <c r="X255" i="28"/>
  <c r="X257" i="28" s="1"/>
  <c r="X459" i="28" s="1"/>
  <c r="W255" i="28"/>
  <c r="W257" i="28" s="1"/>
  <c r="V255" i="28"/>
  <c r="V257" i="28" s="1"/>
  <c r="T255" i="28"/>
  <c r="T257" i="28" s="1"/>
  <c r="T459" i="28" s="1"/>
  <c r="S255" i="28"/>
  <c r="S257" i="28" s="1"/>
  <c r="S459" i="28" s="1"/>
  <c r="R255" i="28"/>
  <c r="R257" i="28" s="1"/>
  <c r="R459" i="28" s="1"/>
  <c r="P255" i="28"/>
  <c r="P257" i="28" s="1"/>
  <c r="P459" i="28" s="1"/>
  <c r="O255" i="28"/>
  <c r="O257" i="28" s="1"/>
  <c r="O459" i="28" s="1"/>
  <c r="N255" i="28"/>
  <c r="N257" i="28" s="1"/>
  <c r="N459" i="28" s="1"/>
  <c r="M255" i="28"/>
  <c r="M257" i="28" s="1"/>
  <c r="M459" i="28" s="1"/>
  <c r="L255" i="28"/>
  <c r="L257" i="28" s="1"/>
  <c r="L459" i="28" s="1"/>
  <c r="K255" i="28"/>
  <c r="K257" i="28" s="1"/>
  <c r="K459" i="28" s="1"/>
  <c r="J255" i="28"/>
  <c r="J257" i="28" s="1"/>
  <c r="J459" i="28" s="1"/>
  <c r="I255" i="28"/>
  <c r="I257" i="28" s="1"/>
  <c r="I459" i="28" s="1"/>
  <c r="H255" i="28"/>
  <c r="H257" i="28" s="1"/>
  <c r="H459" i="28" s="1"/>
  <c r="DE254" i="28"/>
  <c r="DA254" i="28"/>
  <c r="CU254" i="28"/>
  <c r="DK254" i="28" s="1"/>
  <c r="CT254" i="28"/>
  <c r="DJ254" i="28" s="1"/>
  <c r="CS254" i="28"/>
  <c r="DI254" i="28" s="1"/>
  <c r="CR254" i="28"/>
  <c r="CO254" i="28"/>
  <c r="CK254" i="28"/>
  <c r="CG254" i="28"/>
  <c r="BX254" i="28"/>
  <c r="AT254" i="28"/>
  <c r="AL254" i="28"/>
  <c r="AH254" i="28"/>
  <c r="AA254" i="28"/>
  <c r="U254" i="28"/>
  <c r="DE253" i="28"/>
  <c r="DA253" i="28"/>
  <c r="CU253" i="28"/>
  <c r="DK253" i="28" s="1"/>
  <c r="CT253" i="28"/>
  <c r="DJ253" i="28" s="1"/>
  <c r="CS253" i="28"/>
  <c r="DI253" i="28" s="1"/>
  <c r="CR253" i="28"/>
  <c r="CO253" i="28"/>
  <c r="CK253" i="28"/>
  <c r="CG253" i="28"/>
  <c r="BX253" i="28"/>
  <c r="AT253" i="28"/>
  <c r="AL253" i="28"/>
  <c r="AH253" i="28"/>
  <c r="AA253" i="28"/>
  <c r="U253" i="28"/>
  <c r="DE252" i="28"/>
  <c r="DA252" i="28"/>
  <c r="CU252" i="28"/>
  <c r="DK252" i="28" s="1"/>
  <c r="CT252" i="28"/>
  <c r="DJ252" i="28" s="1"/>
  <c r="CS252" i="28"/>
  <c r="CR252" i="28"/>
  <c r="CO252" i="28"/>
  <c r="CK252" i="28"/>
  <c r="CG252" i="28"/>
  <c r="BX252" i="28"/>
  <c r="AT252" i="28"/>
  <c r="AL252" i="28"/>
  <c r="AH252" i="28"/>
  <c r="AA252" i="28"/>
  <c r="U252" i="28"/>
  <c r="DE251" i="28"/>
  <c r="DA251" i="28"/>
  <c r="CU251" i="28"/>
  <c r="DK251" i="28" s="1"/>
  <c r="CT251" i="28"/>
  <c r="DJ251" i="28" s="1"/>
  <c r="CS251" i="28"/>
  <c r="DI251" i="28" s="1"/>
  <c r="CR251" i="28"/>
  <c r="CO251" i="28"/>
  <c r="CK251" i="28"/>
  <c r="CG251" i="28"/>
  <c r="BX251" i="28"/>
  <c r="AT251" i="28"/>
  <c r="AL251" i="28"/>
  <c r="AH251" i="28"/>
  <c r="AA251" i="28"/>
  <c r="U251" i="28"/>
  <c r="DE250" i="28"/>
  <c r="DA250" i="28"/>
  <c r="CU250" i="28"/>
  <c r="CT250" i="28"/>
  <c r="CS250" i="28"/>
  <c r="DI250" i="28" s="1"/>
  <c r="CR250" i="28"/>
  <c r="CO250" i="28"/>
  <c r="CK250" i="28"/>
  <c r="CG250" i="28"/>
  <c r="BX250" i="28"/>
  <c r="AT250" i="28"/>
  <c r="AL250" i="28"/>
  <c r="AH250" i="28"/>
  <c r="AA250" i="28"/>
  <c r="U250" i="28"/>
  <c r="DD249" i="28"/>
  <c r="DD482" i="28" s="1"/>
  <c r="DC249" i="28"/>
  <c r="DC482" i="28" s="1"/>
  <c r="DB249" i="28"/>
  <c r="DB482" i="28" s="1"/>
  <c r="CZ249" i="28"/>
  <c r="CZ482" i="28" s="1"/>
  <c r="CY249" i="28"/>
  <c r="CY482" i="28" s="1"/>
  <c r="CX249" i="28"/>
  <c r="CX482" i="28" s="1"/>
  <c r="CQ249" i="28"/>
  <c r="CQ482" i="28" s="1"/>
  <c r="CP249" i="28"/>
  <c r="CP482" i="28" s="1"/>
  <c r="CN249" i="28"/>
  <c r="CN482" i="28" s="1"/>
  <c r="CM249" i="28"/>
  <c r="CM482" i="28" s="1"/>
  <c r="CL249" i="28"/>
  <c r="CL482" i="28" s="1"/>
  <c r="CJ249" i="28"/>
  <c r="CJ482" i="28" s="1"/>
  <c r="CI249" i="28"/>
  <c r="CI482" i="28" s="1"/>
  <c r="CH249" i="28"/>
  <c r="CH482" i="28" s="1"/>
  <c r="CF249" i="28"/>
  <c r="CF482" i="28" s="1"/>
  <c r="CE249" i="28"/>
  <c r="CE482" i="28" s="1"/>
  <c r="CD249" i="28"/>
  <c r="CD482" i="28" s="1"/>
  <c r="CA249" i="28"/>
  <c r="CA482" i="28" s="1"/>
  <c r="BZ249" i="28"/>
  <c r="BZ482" i="28" s="1"/>
  <c r="BY249" i="28"/>
  <c r="BY482" i="28" s="1"/>
  <c r="BW249" i="28"/>
  <c r="BW482" i="28" s="1"/>
  <c r="BV249" i="28"/>
  <c r="BV482" i="28" s="1"/>
  <c r="BU249" i="28"/>
  <c r="BU482" i="28" s="1"/>
  <c r="BT249" i="28"/>
  <c r="BT482" i="28" s="1"/>
  <c r="BS249" i="28"/>
  <c r="BS482" i="28" s="1"/>
  <c r="BR249" i="28"/>
  <c r="BR482" i="28" s="1"/>
  <c r="BQ249" i="28"/>
  <c r="BQ482" i="28" s="1"/>
  <c r="BP249" i="28"/>
  <c r="BP482" i="28" s="1"/>
  <c r="BO249" i="28"/>
  <c r="BO482" i="28" s="1"/>
  <c r="BN249" i="28"/>
  <c r="BN482" i="28" s="1"/>
  <c r="BM249" i="28"/>
  <c r="BM482" i="28" s="1"/>
  <c r="BL249" i="28"/>
  <c r="BL482" i="28" s="1"/>
  <c r="BK249" i="28"/>
  <c r="BK482" i="28" s="1"/>
  <c r="BJ249" i="28"/>
  <c r="BJ482" i="28" s="1"/>
  <c r="BI249" i="28"/>
  <c r="BI482" i="28" s="1"/>
  <c r="BH249" i="28"/>
  <c r="BH482" i="28" s="1"/>
  <c r="BG249" i="28"/>
  <c r="BG482" i="28" s="1"/>
  <c r="BF249" i="28"/>
  <c r="BF482" i="28" s="1"/>
  <c r="BE249" i="28"/>
  <c r="BE482" i="28" s="1"/>
  <c r="BD249" i="28"/>
  <c r="BD482" i="28" s="1"/>
  <c r="BC249" i="28"/>
  <c r="BC482" i="28" s="1"/>
  <c r="BB249" i="28"/>
  <c r="BB482" i="28" s="1"/>
  <c r="BA249" i="28"/>
  <c r="BA482" i="28" s="1"/>
  <c r="AZ249" i="28"/>
  <c r="AZ482" i="28" s="1"/>
  <c r="AY249" i="28"/>
  <c r="AY482" i="28" s="1"/>
  <c r="AX249" i="28"/>
  <c r="AX482" i="28" s="1"/>
  <c r="AU249" i="28"/>
  <c r="AU482" i="28" s="1"/>
  <c r="AS249" i="28"/>
  <c r="AS482" i="28" s="1"/>
  <c r="AR249" i="28"/>
  <c r="AR482" i="28" s="1"/>
  <c r="AQ249" i="28"/>
  <c r="AQ482" i="28" s="1"/>
  <c r="AP249" i="28"/>
  <c r="AP482" i="28" s="1"/>
  <c r="AO249" i="28"/>
  <c r="AO482" i="28" s="1"/>
  <c r="AM249" i="28"/>
  <c r="AM482" i="28" s="1"/>
  <c r="AK249" i="28"/>
  <c r="AK482" i="28" s="1"/>
  <c r="AJ249" i="28"/>
  <c r="AJ482" i="28" s="1"/>
  <c r="AI249" i="28"/>
  <c r="AI482" i="28" s="1"/>
  <c r="AG249" i="28"/>
  <c r="AG482" i="28" s="1"/>
  <c r="AF249" i="28"/>
  <c r="AF482" i="28" s="1"/>
  <c r="AE249" i="28"/>
  <c r="AE482" i="28" s="1"/>
  <c r="AD249" i="28"/>
  <c r="AD482" i="28" s="1"/>
  <c r="AC249" i="28"/>
  <c r="AC482" i="28" s="1"/>
  <c r="AB249" i="28"/>
  <c r="AB482" i="28" s="1"/>
  <c r="Z249" i="28"/>
  <c r="Z482" i="28" s="1"/>
  <c r="Y249" i="28"/>
  <c r="Y482" i="28" s="1"/>
  <c r="X249" i="28"/>
  <c r="X482" i="28" s="1"/>
  <c r="W249" i="28"/>
  <c r="W482" i="28" s="1"/>
  <c r="V249" i="28"/>
  <c r="V482" i="28" s="1"/>
  <c r="T249" i="28"/>
  <c r="T482" i="28" s="1"/>
  <c r="S249" i="28"/>
  <c r="S482" i="28" s="1"/>
  <c r="R249" i="28"/>
  <c r="R482" i="28" s="1"/>
  <c r="P249" i="28"/>
  <c r="P482" i="28" s="1"/>
  <c r="O249" i="28"/>
  <c r="O482" i="28" s="1"/>
  <c r="N249" i="28"/>
  <c r="N482" i="28" s="1"/>
  <c r="M249" i="28"/>
  <c r="M482" i="28" s="1"/>
  <c r="L249" i="28"/>
  <c r="L482" i="28" s="1"/>
  <c r="K249" i="28"/>
  <c r="K482" i="28" s="1"/>
  <c r="J249" i="28"/>
  <c r="J482" i="28" s="1"/>
  <c r="I249" i="28"/>
  <c r="I482" i="28" s="1"/>
  <c r="H249" i="28"/>
  <c r="H482" i="28" s="1"/>
  <c r="DE248" i="28"/>
  <c r="DA248" i="28"/>
  <c r="CU248" i="28"/>
  <c r="DK248" i="28" s="1"/>
  <c r="CT248" i="28"/>
  <c r="CS248" i="28"/>
  <c r="DI248" i="28" s="1"/>
  <c r="CR248" i="28"/>
  <c r="CO248" i="28"/>
  <c r="CK248" i="28"/>
  <c r="CG248" i="28"/>
  <c r="BX248" i="28"/>
  <c r="AT248" i="28"/>
  <c r="AL248" i="28"/>
  <c r="AH248" i="28"/>
  <c r="AA248" i="28"/>
  <c r="U248" i="28"/>
  <c r="DE247" i="28"/>
  <c r="DA247" i="28"/>
  <c r="CU247" i="28"/>
  <c r="DK247" i="28" s="1"/>
  <c r="CT247" i="28"/>
  <c r="DJ247" i="28" s="1"/>
  <c r="CS247" i="28"/>
  <c r="DI247" i="28" s="1"/>
  <c r="CR247" i="28"/>
  <c r="CO247" i="28"/>
  <c r="CK247" i="28"/>
  <c r="CG247" i="28"/>
  <c r="BX247" i="28"/>
  <c r="AT247" i="28"/>
  <c r="AL247" i="28"/>
  <c r="AH247" i="28"/>
  <c r="AA247" i="28"/>
  <c r="U247" i="28"/>
  <c r="DE246" i="28"/>
  <c r="DA246" i="28"/>
  <c r="CU246" i="28"/>
  <c r="DK246" i="28" s="1"/>
  <c r="CT246" i="28"/>
  <c r="DJ246" i="28" s="1"/>
  <c r="CS246" i="28"/>
  <c r="DI246" i="28" s="1"/>
  <c r="CR246" i="28"/>
  <c r="CO246" i="28"/>
  <c r="CK246" i="28"/>
  <c r="CG246" i="28"/>
  <c r="BX246" i="28"/>
  <c r="AT246" i="28"/>
  <c r="AL246" i="28"/>
  <c r="AH246" i="28"/>
  <c r="AA246" i="28"/>
  <c r="U246" i="28"/>
  <c r="DE245" i="28"/>
  <c r="DA245" i="28"/>
  <c r="CU245" i="28"/>
  <c r="DK245" i="28" s="1"/>
  <c r="CT245" i="28"/>
  <c r="DJ245" i="28" s="1"/>
  <c r="CS245" i="28"/>
  <c r="DI245" i="28" s="1"/>
  <c r="CR245" i="28"/>
  <c r="CO245" i="28"/>
  <c r="CK245" i="28"/>
  <c r="CG245" i="28"/>
  <c r="BX245" i="28"/>
  <c r="AT245" i="28"/>
  <c r="AL245" i="28"/>
  <c r="AH245" i="28"/>
  <c r="AA245" i="28"/>
  <c r="U245" i="28"/>
  <c r="DE244" i="28"/>
  <c r="DA244" i="28"/>
  <c r="CU244" i="28"/>
  <c r="CT244" i="28"/>
  <c r="CS244" i="28"/>
  <c r="DI244" i="28" s="1"/>
  <c r="CR244" i="28"/>
  <c r="CO244" i="28"/>
  <c r="CK244" i="28"/>
  <c r="CG244" i="28"/>
  <c r="BX244" i="28"/>
  <c r="AT244" i="28"/>
  <c r="AL244" i="28"/>
  <c r="AH244" i="28"/>
  <c r="AA244" i="28"/>
  <c r="U244" i="28"/>
  <c r="DD243" i="28"/>
  <c r="DD507" i="28" s="1"/>
  <c r="DC243" i="28"/>
  <c r="DC507" i="28" s="1"/>
  <c r="DB243" i="28"/>
  <c r="DB507" i="28" s="1"/>
  <c r="CZ243" i="28"/>
  <c r="CZ507" i="28" s="1"/>
  <c r="CY243" i="28"/>
  <c r="CY507" i="28" s="1"/>
  <c r="CX243" i="28"/>
  <c r="CX507" i="28" s="1"/>
  <c r="CQ243" i="28"/>
  <c r="CQ507" i="28" s="1"/>
  <c r="CP243" i="28"/>
  <c r="CP507" i="28" s="1"/>
  <c r="CN243" i="28"/>
  <c r="CN507" i="28" s="1"/>
  <c r="CM243" i="28"/>
  <c r="CM507" i="28" s="1"/>
  <c r="CL243" i="28"/>
  <c r="CL507" i="28" s="1"/>
  <c r="CJ243" i="28"/>
  <c r="CJ507" i="28" s="1"/>
  <c r="CI243" i="28"/>
  <c r="CI507" i="28" s="1"/>
  <c r="CH243" i="28"/>
  <c r="CH507" i="28" s="1"/>
  <c r="CF243" i="28"/>
  <c r="CF507" i="28" s="1"/>
  <c r="CE243" i="28"/>
  <c r="CE507" i="28" s="1"/>
  <c r="CD243" i="28"/>
  <c r="CD507" i="28" s="1"/>
  <c r="CA243" i="28"/>
  <c r="CA507" i="28" s="1"/>
  <c r="BZ243" i="28"/>
  <c r="BZ507" i="28" s="1"/>
  <c r="BY243" i="28"/>
  <c r="BY507" i="28" s="1"/>
  <c r="BW243" i="28"/>
  <c r="BW507" i="28" s="1"/>
  <c r="BV243" i="28"/>
  <c r="BV507" i="28" s="1"/>
  <c r="BU243" i="28"/>
  <c r="BU507" i="28" s="1"/>
  <c r="BT243" i="28"/>
  <c r="BT507" i="28" s="1"/>
  <c r="BS243" i="28"/>
  <c r="BS507" i="28" s="1"/>
  <c r="BR243" i="28"/>
  <c r="BR507" i="28" s="1"/>
  <c r="BQ243" i="28"/>
  <c r="BQ507" i="28" s="1"/>
  <c r="BP243" i="28"/>
  <c r="BP507" i="28" s="1"/>
  <c r="BO243" i="28"/>
  <c r="BO507" i="28" s="1"/>
  <c r="BN243" i="28"/>
  <c r="BN507" i="28" s="1"/>
  <c r="BM243" i="28"/>
  <c r="BM507" i="28" s="1"/>
  <c r="BL243" i="28"/>
  <c r="BL507" i="28" s="1"/>
  <c r="BK243" i="28"/>
  <c r="BK507" i="28" s="1"/>
  <c r="BJ243" i="28"/>
  <c r="BJ507" i="28" s="1"/>
  <c r="BI243" i="28"/>
  <c r="BI507" i="28" s="1"/>
  <c r="BH243" i="28"/>
  <c r="BH507" i="28" s="1"/>
  <c r="BG243" i="28"/>
  <c r="BG507" i="28" s="1"/>
  <c r="BF243" i="28"/>
  <c r="BF507" i="28" s="1"/>
  <c r="BE243" i="28"/>
  <c r="BE507" i="28" s="1"/>
  <c r="BD243" i="28"/>
  <c r="BD507" i="28" s="1"/>
  <c r="BC243" i="28"/>
  <c r="BC507" i="28" s="1"/>
  <c r="BB243" i="28"/>
  <c r="BB507" i="28" s="1"/>
  <c r="BA243" i="28"/>
  <c r="BA507" i="28" s="1"/>
  <c r="AZ243" i="28"/>
  <c r="AZ507" i="28" s="1"/>
  <c r="AY243" i="28"/>
  <c r="AY507" i="28" s="1"/>
  <c r="AX243" i="28"/>
  <c r="AX507" i="28" s="1"/>
  <c r="AU243" i="28"/>
  <c r="AU507" i="28" s="1"/>
  <c r="AS243" i="28"/>
  <c r="AS507" i="28" s="1"/>
  <c r="AR243" i="28"/>
  <c r="AR507" i="28" s="1"/>
  <c r="AQ243" i="28"/>
  <c r="AQ507" i="28" s="1"/>
  <c r="AP243" i="28"/>
  <c r="AP507" i="28" s="1"/>
  <c r="AO243" i="28"/>
  <c r="AO507" i="28" s="1"/>
  <c r="AM243" i="28"/>
  <c r="AM507" i="28" s="1"/>
  <c r="AK243" i="28"/>
  <c r="AK507" i="28" s="1"/>
  <c r="AJ243" i="28"/>
  <c r="AJ507" i="28" s="1"/>
  <c r="AI243" i="28"/>
  <c r="AI507" i="28" s="1"/>
  <c r="AG243" i="28"/>
  <c r="AG507" i="28" s="1"/>
  <c r="AF243" i="28"/>
  <c r="AF507" i="28" s="1"/>
  <c r="AE243" i="28"/>
  <c r="AE507" i="28" s="1"/>
  <c r="AD243" i="28"/>
  <c r="AD507" i="28" s="1"/>
  <c r="AC243" i="28"/>
  <c r="AC507" i="28" s="1"/>
  <c r="AB243" i="28"/>
  <c r="AB507" i="28" s="1"/>
  <c r="Z243" i="28"/>
  <c r="Z507" i="28" s="1"/>
  <c r="Y243" i="28"/>
  <c r="Y507" i="28" s="1"/>
  <c r="X243" i="28"/>
  <c r="X507" i="28" s="1"/>
  <c r="W243" i="28"/>
  <c r="W507" i="28" s="1"/>
  <c r="V243" i="28"/>
  <c r="V507" i="28" s="1"/>
  <c r="T243" i="28"/>
  <c r="T507" i="28" s="1"/>
  <c r="S243" i="28"/>
  <c r="S507" i="28" s="1"/>
  <c r="R243" i="28"/>
  <c r="R507" i="28" s="1"/>
  <c r="P243" i="28"/>
  <c r="P507" i="28" s="1"/>
  <c r="O243" i="28"/>
  <c r="O507" i="28" s="1"/>
  <c r="N243" i="28"/>
  <c r="N507" i="28" s="1"/>
  <c r="M243" i="28"/>
  <c r="M507" i="28" s="1"/>
  <c r="L243" i="28"/>
  <c r="L507" i="28" s="1"/>
  <c r="K243" i="28"/>
  <c r="K507" i="28" s="1"/>
  <c r="J243" i="28"/>
  <c r="J507" i="28" s="1"/>
  <c r="I243" i="28"/>
  <c r="I507" i="28" s="1"/>
  <c r="H243" i="28"/>
  <c r="H507" i="28" s="1"/>
  <c r="DE242" i="28"/>
  <c r="DA242" i="28"/>
  <c r="CU242" i="28"/>
  <c r="DK242" i="28" s="1"/>
  <c r="CT242" i="28"/>
  <c r="DJ242" i="28" s="1"/>
  <c r="CS242" i="28"/>
  <c r="DI242" i="28" s="1"/>
  <c r="CR242" i="28"/>
  <c r="CO242" i="28"/>
  <c r="CK242" i="28"/>
  <c r="CG242" i="28"/>
  <c r="BX242" i="28"/>
  <c r="AT242" i="28"/>
  <c r="AL242" i="28"/>
  <c r="AH242" i="28"/>
  <c r="AA242" i="28"/>
  <c r="U242" i="28"/>
  <c r="DE241" i="28"/>
  <c r="DA241" i="28"/>
  <c r="CU241" i="28"/>
  <c r="DK241" i="28" s="1"/>
  <c r="CT241" i="28"/>
  <c r="DJ241" i="28" s="1"/>
  <c r="CS241" i="28"/>
  <c r="DI241" i="28" s="1"/>
  <c r="CR241" i="28"/>
  <c r="CO241" i="28"/>
  <c r="CK241" i="28"/>
  <c r="CG241" i="28"/>
  <c r="BX241" i="28"/>
  <c r="AT241" i="28"/>
  <c r="AL241" i="28"/>
  <c r="AH241" i="28"/>
  <c r="AA241" i="28"/>
  <c r="U241" i="28"/>
  <c r="DE240" i="28"/>
  <c r="DA240" i="28"/>
  <c r="CU240" i="28"/>
  <c r="DK240" i="28" s="1"/>
  <c r="CT240" i="28"/>
  <c r="DJ240" i="28" s="1"/>
  <c r="CS240" i="28"/>
  <c r="DI240" i="28" s="1"/>
  <c r="CR240" i="28"/>
  <c r="CO240" i="28"/>
  <c r="CK240" i="28"/>
  <c r="CG240" i="28"/>
  <c r="BX240" i="28"/>
  <c r="AT240" i="28"/>
  <c r="AL240" i="28"/>
  <c r="AH240" i="28"/>
  <c r="AA240" i="28"/>
  <c r="U240" i="28"/>
  <c r="DE239" i="28"/>
  <c r="DA239" i="28"/>
  <c r="CU239" i="28"/>
  <c r="DK239" i="28" s="1"/>
  <c r="CT239" i="28"/>
  <c r="DJ239" i="28" s="1"/>
  <c r="CS239" i="28"/>
  <c r="DI239" i="28" s="1"/>
  <c r="CR239" i="28"/>
  <c r="CO239" i="28"/>
  <c r="CK239" i="28"/>
  <c r="CG239" i="28"/>
  <c r="BX239" i="28"/>
  <c r="AT239" i="28"/>
  <c r="AL239" i="28"/>
  <c r="AH239" i="28"/>
  <c r="AA239" i="28"/>
  <c r="U239" i="28"/>
  <c r="DE238" i="28"/>
  <c r="DA238" i="28"/>
  <c r="CU238" i="28"/>
  <c r="DK238" i="28" s="1"/>
  <c r="CT238" i="28"/>
  <c r="CS238" i="28"/>
  <c r="DI238" i="28" s="1"/>
  <c r="CR238" i="28"/>
  <c r="CO238" i="28"/>
  <c r="CK238" i="28"/>
  <c r="CG238" i="28"/>
  <c r="BX238" i="28"/>
  <c r="AT238" i="28"/>
  <c r="AL238" i="28"/>
  <c r="AH238" i="28"/>
  <c r="AA238" i="28"/>
  <c r="U238" i="28"/>
  <c r="Q237" i="28"/>
  <c r="DD236" i="28"/>
  <c r="DD458" i="28" s="1"/>
  <c r="DC236" i="28"/>
  <c r="DC458" i="28" s="1"/>
  <c r="DB236" i="28"/>
  <c r="DB458" i="28" s="1"/>
  <c r="CZ236" i="28"/>
  <c r="CZ458" i="28" s="1"/>
  <c r="CY236" i="28"/>
  <c r="CY458" i="28" s="1"/>
  <c r="CX236" i="28"/>
  <c r="CX458" i="28" s="1"/>
  <c r="CQ236" i="28"/>
  <c r="CQ458" i="28" s="1"/>
  <c r="CP236" i="28"/>
  <c r="CP458" i="28" s="1"/>
  <c r="CN236" i="28"/>
  <c r="CN458" i="28" s="1"/>
  <c r="CM236" i="28"/>
  <c r="CM458" i="28" s="1"/>
  <c r="CL236" i="28"/>
  <c r="CL458" i="28" s="1"/>
  <c r="CJ236" i="28"/>
  <c r="CJ458" i="28" s="1"/>
  <c r="CI236" i="28"/>
  <c r="CI458" i="28" s="1"/>
  <c r="CH236" i="28"/>
  <c r="CH458" i="28" s="1"/>
  <c r="CF236" i="28"/>
  <c r="CF458" i="28" s="1"/>
  <c r="CE236" i="28"/>
  <c r="CE458" i="28" s="1"/>
  <c r="CD236" i="28"/>
  <c r="CD458" i="28" s="1"/>
  <c r="CA236" i="28"/>
  <c r="CA458" i="28" s="1"/>
  <c r="BZ236" i="28"/>
  <c r="BZ458" i="28" s="1"/>
  <c r="BY236" i="28"/>
  <c r="BY458" i="28" s="1"/>
  <c r="BW236" i="28"/>
  <c r="BW458" i="28" s="1"/>
  <c r="BV236" i="28"/>
  <c r="BV458" i="28" s="1"/>
  <c r="BU236" i="28"/>
  <c r="BU458" i="28" s="1"/>
  <c r="BT236" i="28"/>
  <c r="BT458" i="28" s="1"/>
  <c r="BS236" i="28"/>
  <c r="BS458" i="28" s="1"/>
  <c r="BR236" i="28"/>
  <c r="BR458" i="28" s="1"/>
  <c r="BQ236" i="28"/>
  <c r="BQ458" i="28" s="1"/>
  <c r="BP236" i="28"/>
  <c r="BP458" i="28" s="1"/>
  <c r="BO236" i="28"/>
  <c r="BO458" i="28" s="1"/>
  <c r="BN236" i="28"/>
  <c r="BN458" i="28" s="1"/>
  <c r="BM236" i="28"/>
  <c r="BM458" i="28" s="1"/>
  <c r="BL236" i="28"/>
  <c r="BL458" i="28" s="1"/>
  <c r="BK236" i="28"/>
  <c r="BK458" i="28" s="1"/>
  <c r="BJ236" i="28"/>
  <c r="BJ458" i="28" s="1"/>
  <c r="BI236" i="28"/>
  <c r="BI458" i="28" s="1"/>
  <c r="BH236" i="28"/>
  <c r="BH458" i="28" s="1"/>
  <c r="BG236" i="28"/>
  <c r="BG458" i="28" s="1"/>
  <c r="BF236" i="28"/>
  <c r="BF458" i="28" s="1"/>
  <c r="BE236" i="28"/>
  <c r="BE458" i="28" s="1"/>
  <c r="BD236" i="28"/>
  <c r="BD458" i="28" s="1"/>
  <c r="BC236" i="28"/>
  <c r="BC458" i="28" s="1"/>
  <c r="BB236" i="28"/>
  <c r="BB458" i="28" s="1"/>
  <c r="BA236" i="28"/>
  <c r="BA458" i="28" s="1"/>
  <c r="AZ236" i="28"/>
  <c r="AZ458" i="28" s="1"/>
  <c r="AY236" i="28"/>
  <c r="AY458" i="28" s="1"/>
  <c r="AX236" i="28"/>
  <c r="AX458" i="28" s="1"/>
  <c r="AU236" i="28"/>
  <c r="AU458" i="28" s="1"/>
  <c r="AS236" i="28"/>
  <c r="AS458" i="28" s="1"/>
  <c r="AR236" i="28"/>
  <c r="AQ236" i="28"/>
  <c r="AQ458" i="28" s="1"/>
  <c r="AP236" i="28"/>
  <c r="AP458" i="28" s="1"/>
  <c r="AO236" i="28"/>
  <c r="AO458" i="28" s="1"/>
  <c r="AM236" i="28"/>
  <c r="AM458" i="28" s="1"/>
  <c r="AK236" i="28"/>
  <c r="AK458" i="28" s="1"/>
  <c r="AJ236" i="28"/>
  <c r="AJ458" i="28" s="1"/>
  <c r="AI236" i="28"/>
  <c r="AI458" i="28" s="1"/>
  <c r="AG236" i="28"/>
  <c r="AG458" i="28" s="1"/>
  <c r="AF236" i="28"/>
  <c r="AF458" i="28" s="1"/>
  <c r="AE236" i="28"/>
  <c r="AE458" i="28" s="1"/>
  <c r="AD236" i="28"/>
  <c r="AD458" i="28" s="1"/>
  <c r="AC236" i="28"/>
  <c r="AC458" i="28" s="1"/>
  <c r="AB236" i="28"/>
  <c r="Z236" i="28"/>
  <c r="Z458" i="28" s="1"/>
  <c r="Y236" i="28"/>
  <c r="Y458" i="28" s="1"/>
  <c r="X236" i="28"/>
  <c r="X458" i="28" s="1"/>
  <c r="W236" i="28"/>
  <c r="V236" i="28"/>
  <c r="T236" i="28"/>
  <c r="T458" i="28" s="1"/>
  <c r="S236" i="28"/>
  <c r="S458" i="28" s="1"/>
  <c r="R236" i="28"/>
  <c r="R458" i="28" s="1"/>
  <c r="P236" i="28"/>
  <c r="P458" i="28" s="1"/>
  <c r="O236" i="28"/>
  <c r="O458" i="28" s="1"/>
  <c r="N236" i="28"/>
  <c r="N458" i="28" s="1"/>
  <c r="M236" i="28"/>
  <c r="M458" i="28" s="1"/>
  <c r="L236" i="28"/>
  <c r="L458" i="28" s="1"/>
  <c r="K236" i="28"/>
  <c r="K458" i="28" s="1"/>
  <c r="J236" i="28"/>
  <c r="J458" i="28" s="1"/>
  <c r="I236" i="28"/>
  <c r="I458" i="28" s="1"/>
  <c r="H236" i="28"/>
  <c r="H458" i="28" s="1"/>
  <c r="DE235" i="28"/>
  <c r="DA235" i="28"/>
  <c r="CU235" i="28"/>
  <c r="DK235" i="28" s="1"/>
  <c r="CT235" i="28"/>
  <c r="DJ235" i="28" s="1"/>
  <c r="CS235" i="28"/>
  <c r="DI235" i="28" s="1"/>
  <c r="CR235" i="28"/>
  <c r="CO235" i="28"/>
  <c r="CK235" i="28"/>
  <c r="CG235" i="28"/>
  <c r="BX235" i="28"/>
  <c r="AT235" i="28"/>
  <c r="AL235" i="28"/>
  <c r="AH235" i="28"/>
  <c r="AA235" i="28"/>
  <c r="U235" i="28"/>
  <c r="DE234" i="28"/>
  <c r="DA234" i="28"/>
  <c r="CU234" i="28"/>
  <c r="DK234" i="28" s="1"/>
  <c r="CT234" i="28"/>
  <c r="DJ234" i="28" s="1"/>
  <c r="CS234" i="28"/>
  <c r="DI234" i="28" s="1"/>
  <c r="CR234" i="28"/>
  <c r="CO234" i="28"/>
  <c r="CK234" i="28"/>
  <c r="CG234" i="28"/>
  <c r="BX234" i="28"/>
  <c r="AT234" i="28"/>
  <c r="AL234" i="28"/>
  <c r="AH234" i="28"/>
  <c r="AA234" i="28"/>
  <c r="U234" i="28"/>
  <c r="DE233" i="28"/>
  <c r="DA233" i="28"/>
  <c r="CU233" i="28"/>
  <c r="DK233" i="28" s="1"/>
  <c r="CT233" i="28"/>
  <c r="DJ233" i="28" s="1"/>
  <c r="CS233" i="28"/>
  <c r="DI233" i="28" s="1"/>
  <c r="CR233" i="28"/>
  <c r="CO233" i="28"/>
  <c r="CK233" i="28"/>
  <c r="CG233" i="28"/>
  <c r="BX233" i="28"/>
  <c r="AT233" i="28"/>
  <c r="AL233" i="28"/>
  <c r="AH233" i="28"/>
  <c r="AA233" i="28"/>
  <c r="U233" i="28"/>
  <c r="DE232" i="28"/>
  <c r="DA232" i="28"/>
  <c r="CU232" i="28"/>
  <c r="DK232" i="28" s="1"/>
  <c r="CT232" i="28"/>
  <c r="DJ232" i="28" s="1"/>
  <c r="CS232" i="28"/>
  <c r="DI232" i="28" s="1"/>
  <c r="CR232" i="28"/>
  <c r="CO232" i="28"/>
  <c r="CK232" i="28"/>
  <c r="CG232" i="28"/>
  <c r="BX232" i="28"/>
  <c r="AT232" i="28"/>
  <c r="AL232" i="28"/>
  <c r="AH232" i="28"/>
  <c r="AA232" i="28"/>
  <c r="U232" i="28"/>
  <c r="DE231" i="28"/>
  <c r="DA231" i="28"/>
  <c r="CU231" i="28"/>
  <c r="DK231" i="28" s="1"/>
  <c r="CT231" i="28"/>
  <c r="CS231" i="28"/>
  <c r="DI231" i="28" s="1"/>
  <c r="CR231" i="28"/>
  <c r="CO231" i="28"/>
  <c r="CK231" i="28"/>
  <c r="CG231" i="28"/>
  <c r="BX231" i="28"/>
  <c r="AT231" i="28"/>
  <c r="AL231" i="28"/>
  <c r="AH231" i="28"/>
  <c r="AA231" i="28"/>
  <c r="U231" i="28"/>
  <c r="DD230" i="28"/>
  <c r="DC230" i="28"/>
  <c r="DB230" i="28"/>
  <c r="CZ230" i="28"/>
  <c r="CY230" i="28"/>
  <c r="CX230" i="28"/>
  <c r="CQ230" i="28"/>
  <c r="CP230" i="28"/>
  <c r="CN230" i="28"/>
  <c r="CM230" i="28"/>
  <c r="CL230" i="28"/>
  <c r="CJ230" i="28"/>
  <c r="CI230" i="28"/>
  <c r="CH230" i="28"/>
  <c r="CF230" i="28"/>
  <c r="CE230" i="28"/>
  <c r="CD230" i="28"/>
  <c r="CA230" i="28"/>
  <c r="BZ230" i="28"/>
  <c r="BY230" i="28"/>
  <c r="BW230" i="28"/>
  <c r="BV230" i="28"/>
  <c r="BU230" i="28"/>
  <c r="BT230" i="28"/>
  <c r="BS230" i="28"/>
  <c r="BR230" i="28"/>
  <c r="BQ230" i="28"/>
  <c r="BP230" i="28"/>
  <c r="BO230" i="28"/>
  <c r="BN230" i="28"/>
  <c r="BM230" i="28"/>
  <c r="BL230" i="28"/>
  <c r="BK230" i="28"/>
  <c r="BJ230" i="28"/>
  <c r="BI230" i="28"/>
  <c r="BH230" i="28"/>
  <c r="BG230" i="28"/>
  <c r="BF230" i="28"/>
  <c r="BE230" i="28"/>
  <c r="BD230" i="28"/>
  <c r="BC230" i="28"/>
  <c r="BB230" i="28"/>
  <c r="BA230" i="28"/>
  <c r="AZ230" i="28"/>
  <c r="AY230" i="28"/>
  <c r="AX230" i="28"/>
  <c r="AU230" i="28"/>
  <c r="AS230" i="28"/>
  <c r="AR230" i="28"/>
  <c r="AQ230" i="28"/>
  <c r="AP230" i="28"/>
  <c r="AO230" i="28"/>
  <c r="AM230" i="28"/>
  <c r="AK230" i="28"/>
  <c r="AJ230" i="28"/>
  <c r="AI230" i="28"/>
  <c r="AG230" i="28"/>
  <c r="AF230" i="28"/>
  <c r="AE230" i="28"/>
  <c r="AD230" i="28"/>
  <c r="AC230" i="28"/>
  <c r="AB230" i="28"/>
  <c r="Z230" i="28"/>
  <c r="Y230" i="28"/>
  <c r="X230" i="28"/>
  <c r="W230" i="28"/>
  <c r="V230" i="28"/>
  <c r="T230" i="28"/>
  <c r="S230" i="28"/>
  <c r="R230" i="28"/>
  <c r="P230" i="28"/>
  <c r="O230" i="28"/>
  <c r="N230" i="28"/>
  <c r="M230" i="28"/>
  <c r="L230" i="28"/>
  <c r="K230" i="28"/>
  <c r="J230" i="28"/>
  <c r="I230" i="28"/>
  <c r="H230" i="28"/>
  <c r="DE229" i="28"/>
  <c r="DA229" i="28"/>
  <c r="CU229" i="28"/>
  <c r="DK229" i="28" s="1"/>
  <c r="CT229" i="28"/>
  <c r="DJ229" i="28" s="1"/>
  <c r="CS229" i="28"/>
  <c r="DI229" i="28" s="1"/>
  <c r="CR229" i="28"/>
  <c r="CO229" i="28"/>
  <c r="CK229" i="28"/>
  <c r="CG229" i="28"/>
  <c r="BX229" i="28"/>
  <c r="AT229" i="28"/>
  <c r="AL229" i="28"/>
  <c r="AH229" i="28"/>
  <c r="AA229" i="28"/>
  <c r="U229" i="28"/>
  <c r="DE228" i="28"/>
  <c r="DA228" i="28"/>
  <c r="CU228" i="28"/>
  <c r="DK228" i="28" s="1"/>
  <c r="CT228" i="28"/>
  <c r="DJ228" i="28" s="1"/>
  <c r="CS228" i="28"/>
  <c r="DI228" i="28" s="1"/>
  <c r="CR228" i="28"/>
  <c r="CO228" i="28"/>
  <c r="CK228" i="28"/>
  <c r="CG228" i="28"/>
  <c r="BX228" i="28"/>
  <c r="AT228" i="28"/>
  <c r="AL228" i="28"/>
  <c r="AH228" i="28"/>
  <c r="AA228" i="28"/>
  <c r="U228" i="28"/>
  <c r="DE227" i="28"/>
  <c r="DA227" i="28"/>
  <c r="CU227" i="28"/>
  <c r="DK227" i="28" s="1"/>
  <c r="CT227" i="28"/>
  <c r="DJ227" i="28" s="1"/>
  <c r="CS227" i="28"/>
  <c r="DI227" i="28" s="1"/>
  <c r="CR227" i="28"/>
  <c r="CO227" i="28"/>
  <c r="CK227" i="28"/>
  <c r="CG227" i="28"/>
  <c r="BX227" i="28"/>
  <c r="AT227" i="28"/>
  <c r="AL227" i="28"/>
  <c r="AH227" i="28"/>
  <c r="AA227" i="28"/>
  <c r="U227" i="28"/>
  <c r="DE226" i="28"/>
  <c r="DA226" i="28"/>
  <c r="CU226" i="28"/>
  <c r="DK226" i="28" s="1"/>
  <c r="CT226" i="28"/>
  <c r="DJ226" i="28" s="1"/>
  <c r="CS226" i="28"/>
  <c r="DI226" i="28" s="1"/>
  <c r="CR226" i="28"/>
  <c r="CO226" i="28"/>
  <c r="CK226" i="28"/>
  <c r="CG226" i="28"/>
  <c r="BX226" i="28"/>
  <c r="AT226" i="28"/>
  <c r="AL226" i="28"/>
  <c r="AH226" i="28"/>
  <c r="AA226" i="28"/>
  <c r="U226" i="28"/>
  <c r="DE225" i="28"/>
  <c r="DA225" i="28"/>
  <c r="CU225" i="28"/>
  <c r="DK225" i="28" s="1"/>
  <c r="CT225" i="28"/>
  <c r="CS225" i="28"/>
  <c r="DI225" i="28" s="1"/>
  <c r="CR225" i="28"/>
  <c r="CO225" i="28"/>
  <c r="CK225" i="28"/>
  <c r="CG225" i="28"/>
  <c r="BX225" i="28"/>
  <c r="AT225" i="28"/>
  <c r="AL225" i="28"/>
  <c r="AH225" i="28"/>
  <c r="AA225" i="28"/>
  <c r="U225" i="28"/>
  <c r="Q224" i="28"/>
  <c r="DL223" i="28"/>
  <c r="DH223" i="28"/>
  <c r="CC223" i="28"/>
  <c r="CC457" i="28" s="1"/>
  <c r="CB223" i="28"/>
  <c r="CB457" i="28" s="1"/>
  <c r="AW223" i="28"/>
  <c r="AW457" i="28" s="1"/>
  <c r="AV223" i="28"/>
  <c r="AV457" i="28" s="1"/>
  <c r="Q223" i="28"/>
  <c r="Q457" i="28" s="1"/>
  <c r="DL222" i="28"/>
  <c r="DH222" i="28"/>
  <c r="CB222" i="28"/>
  <c r="CB428" i="28" s="1"/>
  <c r="AV222" i="28"/>
  <c r="AV428" i="28" s="1"/>
  <c r="Q222" i="28"/>
  <c r="Q428" i="28" s="1"/>
  <c r="DD221" i="28"/>
  <c r="DD223" i="28" s="1"/>
  <c r="DD457" i="28" s="1"/>
  <c r="DC221" i="28"/>
  <c r="DC223" i="28" s="1"/>
  <c r="DC457" i="28" s="1"/>
  <c r="DB221" i="28"/>
  <c r="DB223" i="28" s="1"/>
  <c r="DB457" i="28" s="1"/>
  <c r="CZ221" i="28"/>
  <c r="CZ223" i="28" s="1"/>
  <c r="CZ457" i="28" s="1"/>
  <c r="CY221" i="28"/>
  <c r="CY223" i="28" s="1"/>
  <c r="CY457" i="28" s="1"/>
  <c r="CX221" i="28"/>
  <c r="CX223" i="28" s="1"/>
  <c r="CX457" i="28" s="1"/>
  <c r="CQ221" i="28"/>
  <c r="CQ223" i="28" s="1"/>
  <c r="CQ457" i="28" s="1"/>
  <c r="CP221" i="28"/>
  <c r="CP223" i="28" s="1"/>
  <c r="CP457" i="28" s="1"/>
  <c r="CN221" i="28"/>
  <c r="CN223" i="28" s="1"/>
  <c r="CN457" i="28" s="1"/>
  <c r="CM221" i="28"/>
  <c r="CM223" i="28" s="1"/>
  <c r="CM457" i="28" s="1"/>
  <c r="CL221" i="28"/>
  <c r="CL223" i="28" s="1"/>
  <c r="CL457" i="28" s="1"/>
  <c r="CJ221" i="28"/>
  <c r="CJ223" i="28" s="1"/>
  <c r="CJ457" i="28" s="1"/>
  <c r="CI221" i="28"/>
  <c r="CI223" i="28" s="1"/>
  <c r="CI457" i="28" s="1"/>
  <c r="CH221" i="28"/>
  <c r="CH223" i="28" s="1"/>
  <c r="CH457" i="28" s="1"/>
  <c r="CF221" i="28"/>
  <c r="CF223" i="28" s="1"/>
  <c r="CF457" i="28" s="1"/>
  <c r="CE221" i="28"/>
  <c r="CE223" i="28" s="1"/>
  <c r="CE457" i="28" s="1"/>
  <c r="CD221" i="28"/>
  <c r="CD223" i="28" s="1"/>
  <c r="CD457" i="28" s="1"/>
  <c r="CA221" i="28"/>
  <c r="CA223" i="28" s="1"/>
  <c r="CA457" i="28" s="1"/>
  <c r="BZ221" i="28"/>
  <c r="BZ223" i="28" s="1"/>
  <c r="BZ457" i="28" s="1"/>
  <c r="BY221" i="28"/>
  <c r="BY223" i="28" s="1"/>
  <c r="BY457" i="28" s="1"/>
  <c r="BW221" i="28"/>
  <c r="BW223" i="28" s="1"/>
  <c r="BW457" i="28" s="1"/>
  <c r="BV221" i="28"/>
  <c r="BV223" i="28" s="1"/>
  <c r="BV457" i="28" s="1"/>
  <c r="BU221" i="28"/>
  <c r="BU223" i="28" s="1"/>
  <c r="BU457" i="28" s="1"/>
  <c r="BT221" i="28"/>
  <c r="BT223" i="28" s="1"/>
  <c r="BT457" i="28" s="1"/>
  <c r="BS221" i="28"/>
  <c r="BS223" i="28" s="1"/>
  <c r="BS457" i="28" s="1"/>
  <c r="BR221" i="28"/>
  <c r="BR223" i="28" s="1"/>
  <c r="BR457" i="28" s="1"/>
  <c r="BQ221" i="28"/>
  <c r="BQ223" i="28" s="1"/>
  <c r="BQ457" i="28" s="1"/>
  <c r="BP221" i="28"/>
  <c r="BP223" i="28" s="1"/>
  <c r="BP457" i="28" s="1"/>
  <c r="BO221" i="28"/>
  <c r="BO223" i="28" s="1"/>
  <c r="BO457" i="28" s="1"/>
  <c r="BN221" i="28"/>
  <c r="BN223" i="28" s="1"/>
  <c r="BN457" i="28" s="1"/>
  <c r="BM221" i="28"/>
  <c r="BM223" i="28" s="1"/>
  <c r="BM457" i="28" s="1"/>
  <c r="BL221" i="28"/>
  <c r="BL223" i="28" s="1"/>
  <c r="BL457" i="28" s="1"/>
  <c r="BK221" i="28"/>
  <c r="BK223" i="28" s="1"/>
  <c r="BK457" i="28" s="1"/>
  <c r="BJ221" i="28"/>
  <c r="BJ223" i="28" s="1"/>
  <c r="BJ457" i="28" s="1"/>
  <c r="BI221" i="28"/>
  <c r="BI223" i="28" s="1"/>
  <c r="BI457" i="28" s="1"/>
  <c r="BH221" i="28"/>
  <c r="BH223" i="28" s="1"/>
  <c r="BH457" i="28" s="1"/>
  <c r="BG221" i="28"/>
  <c r="BG223" i="28" s="1"/>
  <c r="BG457" i="28" s="1"/>
  <c r="BF221" i="28"/>
  <c r="BF223" i="28" s="1"/>
  <c r="BF457" i="28" s="1"/>
  <c r="BE221" i="28"/>
  <c r="BE223" i="28" s="1"/>
  <c r="BE457" i="28" s="1"/>
  <c r="BD221" i="28"/>
  <c r="BD223" i="28" s="1"/>
  <c r="BD457" i="28" s="1"/>
  <c r="BC221" i="28"/>
  <c r="BC223" i="28" s="1"/>
  <c r="BC457" i="28" s="1"/>
  <c r="BB221" i="28"/>
  <c r="BB223" i="28" s="1"/>
  <c r="BB457" i="28" s="1"/>
  <c r="BA221" i="28"/>
  <c r="BA223" i="28" s="1"/>
  <c r="BA457" i="28" s="1"/>
  <c r="AZ221" i="28"/>
  <c r="AZ223" i="28" s="1"/>
  <c r="AZ457" i="28" s="1"/>
  <c r="AY221" i="28"/>
  <c r="AY223" i="28" s="1"/>
  <c r="AY457" i="28" s="1"/>
  <c r="AX221" i="28"/>
  <c r="AX223" i="28" s="1"/>
  <c r="AX457" i="28" s="1"/>
  <c r="AU221" i="28"/>
  <c r="AU223" i="28" s="1"/>
  <c r="AU457" i="28" s="1"/>
  <c r="AS221" i="28"/>
  <c r="AS223" i="28" s="1"/>
  <c r="AS457" i="28" s="1"/>
  <c r="AR221" i="28"/>
  <c r="AR223" i="28" s="1"/>
  <c r="AQ221" i="28"/>
  <c r="AQ223" i="28" s="1"/>
  <c r="AQ457" i="28" s="1"/>
  <c r="AP221" i="28"/>
  <c r="AP223" i="28" s="1"/>
  <c r="AP457" i="28" s="1"/>
  <c r="AO221" i="28"/>
  <c r="AO223" i="28" s="1"/>
  <c r="AO457" i="28" s="1"/>
  <c r="AM221" i="28"/>
  <c r="AM223" i="28" s="1"/>
  <c r="AM457" i="28" s="1"/>
  <c r="AK221" i="28"/>
  <c r="AK223" i="28" s="1"/>
  <c r="AK457" i="28" s="1"/>
  <c r="AJ221" i="28"/>
  <c r="AJ223" i="28" s="1"/>
  <c r="AJ457" i="28" s="1"/>
  <c r="AI221" i="28"/>
  <c r="AI223" i="28" s="1"/>
  <c r="AI457" i="28" s="1"/>
  <c r="AG221" i="28"/>
  <c r="AG223" i="28" s="1"/>
  <c r="AG457" i="28" s="1"/>
  <c r="AF221" i="28"/>
  <c r="AF223" i="28" s="1"/>
  <c r="AF457" i="28" s="1"/>
  <c r="AE221" i="28"/>
  <c r="AE223" i="28" s="1"/>
  <c r="AE457" i="28" s="1"/>
  <c r="AD221" i="28"/>
  <c r="AD223" i="28" s="1"/>
  <c r="AD457" i="28" s="1"/>
  <c r="AC221" i="28"/>
  <c r="AC223" i="28" s="1"/>
  <c r="AC457" i="28" s="1"/>
  <c r="AB221" i="28"/>
  <c r="AB223" i="28" s="1"/>
  <c r="Z221" i="28"/>
  <c r="Z223" i="28" s="1"/>
  <c r="Z457" i="28" s="1"/>
  <c r="Y221" i="28"/>
  <c r="Y223" i="28" s="1"/>
  <c r="Y457" i="28" s="1"/>
  <c r="X221" i="28"/>
  <c r="X223" i="28" s="1"/>
  <c r="X457" i="28" s="1"/>
  <c r="W221" i="28"/>
  <c r="W223" i="28" s="1"/>
  <c r="V221" i="28"/>
  <c r="V223" i="28" s="1"/>
  <c r="T221" i="28"/>
  <c r="T223" i="28" s="1"/>
  <c r="T457" i="28" s="1"/>
  <c r="S221" i="28"/>
  <c r="S223" i="28" s="1"/>
  <c r="S457" i="28" s="1"/>
  <c r="R221" i="28"/>
  <c r="R223" i="28" s="1"/>
  <c r="R457" i="28" s="1"/>
  <c r="P221" i="28"/>
  <c r="P223" i="28" s="1"/>
  <c r="P457" i="28" s="1"/>
  <c r="O221" i="28"/>
  <c r="O223" i="28" s="1"/>
  <c r="O457" i="28" s="1"/>
  <c r="N221" i="28"/>
  <c r="N223" i="28" s="1"/>
  <c r="N457" i="28" s="1"/>
  <c r="M221" i="28"/>
  <c r="M223" i="28" s="1"/>
  <c r="M457" i="28" s="1"/>
  <c r="L221" i="28"/>
  <c r="L223" i="28" s="1"/>
  <c r="L457" i="28" s="1"/>
  <c r="K221" i="28"/>
  <c r="K223" i="28" s="1"/>
  <c r="K457" i="28" s="1"/>
  <c r="J221" i="28"/>
  <c r="J223" i="28" s="1"/>
  <c r="J457" i="28" s="1"/>
  <c r="I221" i="28"/>
  <c r="H221" i="28"/>
  <c r="H223" i="28" s="1"/>
  <c r="H457" i="28" s="1"/>
  <c r="DE220" i="28"/>
  <c r="DA220" i="28"/>
  <c r="CU220" i="28"/>
  <c r="DK220" i="28" s="1"/>
  <c r="CT220" i="28"/>
  <c r="DJ220" i="28" s="1"/>
  <c r="CS220" i="28"/>
  <c r="DI220" i="28" s="1"/>
  <c r="CR220" i="28"/>
  <c r="CO220" i="28"/>
  <c r="CK220" i="28"/>
  <c r="CG220" i="28"/>
  <c r="BX220" i="28"/>
  <c r="AT220" i="28"/>
  <c r="AL220" i="28"/>
  <c r="AH220" i="28"/>
  <c r="AA220" i="28"/>
  <c r="U220" i="28"/>
  <c r="DE219" i="28"/>
  <c r="DA219" i="28"/>
  <c r="CU219" i="28"/>
  <c r="DK219" i="28" s="1"/>
  <c r="CT219" i="28"/>
  <c r="DJ219" i="28" s="1"/>
  <c r="CS219" i="28"/>
  <c r="DI219" i="28" s="1"/>
  <c r="CR219" i="28"/>
  <c r="CO219" i="28"/>
  <c r="CK219" i="28"/>
  <c r="CG219" i="28"/>
  <c r="BX219" i="28"/>
  <c r="AT219" i="28"/>
  <c r="AL219" i="28"/>
  <c r="AH219" i="28"/>
  <c r="AA219" i="28"/>
  <c r="U219" i="28"/>
  <c r="DE218" i="28"/>
  <c r="DA218" i="28"/>
  <c r="CU218" i="28"/>
  <c r="DK218" i="28" s="1"/>
  <c r="CT218" i="28"/>
  <c r="DJ218" i="28" s="1"/>
  <c r="CS218" i="28"/>
  <c r="DI218" i="28" s="1"/>
  <c r="CR218" i="28"/>
  <c r="CO218" i="28"/>
  <c r="CK218" i="28"/>
  <c r="CG218" i="28"/>
  <c r="BX218" i="28"/>
  <c r="AT218" i="28"/>
  <c r="AL218" i="28"/>
  <c r="AH218" i="28"/>
  <c r="AA218" i="28"/>
  <c r="U218" i="28"/>
  <c r="DE217" i="28"/>
  <c r="DA217" i="28"/>
  <c r="CU217" i="28"/>
  <c r="DK217" i="28" s="1"/>
  <c r="CT217" i="28"/>
  <c r="DJ217" i="28" s="1"/>
  <c r="CS217" i="28"/>
  <c r="CR217" i="28"/>
  <c r="CO217" i="28"/>
  <c r="CK217" i="28"/>
  <c r="CG217" i="28"/>
  <c r="BX217" i="28"/>
  <c r="AT217" i="28"/>
  <c r="AL217" i="28"/>
  <c r="AH217" i="28"/>
  <c r="AA217" i="28"/>
  <c r="U217" i="28"/>
  <c r="DE216" i="28"/>
  <c r="DA216" i="28"/>
  <c r="CU216" i="28"/>
  <c r="DK216" i="28" s="1"/>
  <c r="CT216" i="28"/>
  <c r="CS216" i="28"/>
  <c r="CR216" i="28"/>
  <c r="CO216" i="28"/>
  <c r="CK216" i="28"/>
  <c r="CG216" i="28"/>
  <c r="BX216" i="28"/>
  <c r="AT216" i="28"/>
  <c r="AL216" i="28"/>
  <c r="AH216" i="28"/>
  <c r="AA216" i="28"/>
  <c r="U216" i="28"/>
  <c r="DD215" i="28"/>
  <c r="DD481" i="28" s="1"/>
  <c r="DC215" i="28"/>
  <c r="DC481" i="28" s="1"/>
  <c r="DB215" i="28"/>
  <c r="DB481" i="28" s="1"/>
  <c r="CZ215" i="28"/>
  <c r="CZ481" i="28" s="1"/>
  <c r="CY215" i="28"/>
  <c r="CY481" i="28" s="1"/>
  <c r="CX215" i="28"/>
  <c r="CX481" i="28" s="1"/>
  <c r="CQ215" i="28"/>
  <c r="CQ481" i="28" s="1"/>
  <c r="CP215" i="28"/>
  <c r="CP481" i="28" s="1"/>
  <c r="CN215" i="28"/>
  <c r="CN481" i="28" s="1"/>
  <c r="CM215" i="28"/>
  <c r="CM481" i="28" s="1"/>
  <c r="CL215" i="28"/>
  <c r="CL481" i="28" s="1"/>
  <c r="CJ215" i="28"/>
  <c r="CJ481" i="28" s="1"/>
  <c r="CI215" i="28"/>
  <c r="CI481" i="28" s="1"/>
  <c r="CH215" i="28"/>
  <c r="CH481" i="28" s="1"/>
  <c r="CF215" i="28"/>
  <c r="CF481" i="28" s="1"/>
  <c r="CE215" i="28"/>
  <c r="CE481" i="28" s="1"/>
  <c r="CD215" i="28"/>
  <c r="CD481" i="28" s="1"/>
  <c r="CA215" i="28"/>
  <c r="CA481" i="28" s="1"/>
  <c r="BZ215" i="28"/>
  <c r="BZ481" i="28" s="1"/>
  <c r="BY215" i="28"/>
  <c r="BY481" i="28" s="1"/>
  <c r="BW215" i="28"/>
  <c r="BW481" i="28" s="1"/>
  <c r="BV215" i="28"/>
  <c r="BV481" i="28" s="1"/>
  <c r="BU215" i="28"/>
  <c r="BU481" i="28" s="1"/>
  <c r="BT215" i="28"/>
  <c r="BT481" i="28" s="1"/>
  <c r="BS215" i="28"/>
  <c r="BS481" i="28" s="1"/>
  <c r="BR215" i="28"/>
  <c r="BR481" i="28" s="1"/>
  <c r="BQ215" i="28"/>
  <c r="BQ481" i="28" s="1"/>
  <c r="BP215" i="28"/>
  <c r="BP481" i="28" s="1"/>
  <c r="BO215" i="28"/>
  <c r="BO481" i="28" s="1"/>
  <c r="BN215" i="28"/>
  <c r="BN481" i="28" s="1"/>
  <c r="BM215" i="28"/>
  <c r="BM481" i="28" s="1"/>
  <c r="BL215" i="28"/>
  <c r="BL481" i="28" s="1"/>
  <c r="BK215" i="28"/>
  <c r="BK481" i="28" s="1"/>
  <c r="BJ215" i="28"/>
  <c r="BJ481" i="28" s="1"/>
  <c r="BI215" i="28"/>
  <c r="BI481" i="28" s="1"/>
  <c r="BH215" i="28"/>
  <c r="BH481" i="28" s="1"/>
  <c r="BG215" i="28"/>
  <c r="BG481" i="28" s="1"/>
  <c r="BF215" i="28"/>
  <c r="BF481" i="28" s="1"/>
  <c r="BE215" i="28"/>
  <c r="BE481" i="28" s="1"/>
  <c r="BD215" i="28"/>
  <c r="BD481" i="28" s="1"/>
  <c r="BC215" i="28"/>
  <c r="BC481" i="28" s="1"/>
  <c r="BB215" i="28"/>
  <c r="BB481" i="28" s="1"/>
  <c r="BA215" i="28"/>
  <c r="BA481" i="28" s="1"/>
  <c r="AZ215" i="28"/>
  <c r="AZ481" i="28" s="1"/>
  <c r="AY215" i="28"/>
  <c r="AY481" i="28" s="1"/>
  <c r="AX215" i="28"/>
  <c r="AX481" i="28" s="1"/>
  <c r="AU215" i="28"/>
  <c r="AU481" i="28" s="1"/>
  <c r="AS215" i="28"/>
  <c r="AS481" i="28" s="1"/>
  <c r="AR215" i="28"/>
  <c r="AR481" i="28" s="1"/>
  <c r="AQ215" i="28"/>
  <c r="AQ481" i="28" s="1"/>
  <c r="AP215" i="28"/>
  <c r="AP481" i="28" s="1"/>
  <c r="AO215" i="28"/>
  <c r="AO481" i="28" s="1"/>
  <c r="AM215" i="28"/>
  <c r="AM481" i="28" s="1"/>
  <c r="AK215" i="28"/>
  <c r="AK481" i="28" s="1"/>
  <c r="AJ215" i="28"/>
  <c r="AJ481" i="28" s="1"/>
  <c r="AI215" i="28"/>
  <c r="AI481" i="28" s="1"/>
  <c r="AG215" i="28"/>
  <c r="AG481" i="28" s="1"/>
  <c r="AF215" i="28"/>
  <c r="AF481" i="28" s="1"/>
  <c r="AE215" i="28"/>
  <c r="AE481" i="28" s="1"/>
  <c r="AD215" i="28"/>
  <c r="AD481" i="28" s="1"/>
  <c r="AC215" i="28"/>
  <c r="AC481" i="28" s="1"/>
  <c r="AB215" i="28"/>
  <c r="AB481" i="28" s="1"/>
  <c r="Z215" i="28"/>
  <c r="Z481" i="28" s="1"/>
  <c r="Y215" i="28"/>
  <c r="Y481" i="28" s="1"/>
  <c r="X215" i="28"/>
  <c r="X481" i="28" s="1"/>
  <c r="W215" i="28"/>
  <c r="W481" i="28" s="1"/>
  <c r="V215" i="28"/>
  <c r="V481" i="28" s="1"/>
  <c r="T215" i="28"/>
  <c r="T481" i="28" s="1"/>
  <c r="S215" i="28"/>
  <c r="S481" i="28" s="1"/>
  <c r="R215" i="28"/>
  <c r="R481" i="28" s="1"/>
  <c r="P215" i="28"/>
  <c r="P481" i="28" s="1"/>
  <c r="O215" i="28"/>
  <c r="O481" i="28" s="1"/>
  <c r="N215" i="28"/>
  <c r="N481" i="28" s="1"/>
  <c r="M215" i="28"/>
  <c r="M481" i="28" s="1"/>
  <c r="L215" i="28"/>
  <c r="L481" i="28" s="1"/>
  <c r="K215" i="28"/>
  <c r="K481" i="28" s="1"/>
  <c r="J215" i="28"/>
  <c r="J481" i="28" s="1"/>
  <c r="I215" i="28"/>
  <c r="I481" i="28" s="1"/>
  <c r="H215" i="28"/>
  <c r="H481" i="28" s="1"/>
  <c r="DE214" i="28"/>
  <c r="DA214" i="28"/>
  <c r="CU214" i="28"/>
  <c r="DK214" i="28" s="1"/>
  <c r="CT214" i="28"/>
  <c r="DJ214" i="28" s="1"/>
  <c r="CS214" i="28"/>
  <c r="DI214" i="28" s="1"/>
  <c r="CR214" i="28"/>
  <c r="CO214" i="28"/>
  <c r="CK214" i="28"/>
  <c r="CG214" i="28"/>
  <c r="BX214" i="28"/>
  <c r="AT214" i="28"/>
  <c r="AL214" i="28"/>
  <c r="AH214" i="28"/>
  <c r="AA214" i="28"/>
  <c r="U214" i="28"/>
  <c r="DE213" i="28"/>
  <c r="DA213" i="28"/>
  <c r="CU213" i="28"/>
  <c r="DK213" i="28" s="1"/>
  <c r="CT213" i="28"/>
  <c r="DJ213" i="28" s="1"/>
  <c r="CS213" i="28"/>
  <c r="CR213" i="28"/>
  <c r="CO213" i="28"/>
  <c r="CK213" i="28"/>
  <c r="CG213" i="28"/>
  <c r="BX213" i="28"/>
  <c r="AT213" i="28"/>
  <c r="AL213" i="28"/>
  <c r="AH213" i="28"/>
  <c r="AA213" i="28"/>
  <c r="U213" i="28"/>
  <c r="DE212" i="28"/>
  <c r="DA212" i="28"/>
  <c r="CU212" i="28"/>
  <c r="DK212" i="28" s="1"/>
  <c r="CT212" i="28"/>
  <c r="DJ212" i="28" s="1"/>
  <c r="CS212" i="28"/>
  <c r="DI212" i="28" s="1"/>
  <c r="CR212" i="28"/>
  <c r="CO212" i="28"/>
  <c r="CK212" i="28"/>
  <c r="CG212" i="28"/>
  <c r="BX212" i="28"/>
  <c r="AT212" i="28"/>
  <c r="AL212" i="28"/>
  <c r="AH212" i="28"/>
  <c r="AA212" i="28"/>
  <c r="U212" i="28"/>
  <c r="DE211" i="28"/>
  <c r="DA211" i="28"/>
  <c r="CU211" i="28"/>
  <c r="DK211" i="28" s="1"/>
  <c r="CT211" i="28"/>
  <c r="DJ211" i="28" s="1"/>
  <c r="CS211" i="28"/>
  <c r="DI211" i="28" s="1"/>
  <c r="CR211" i="28"/>
  <c r="CO211" i="28"/>
  <c r="CK211" i="28"/>
  <c r="CG211" i="28"/>
  <c r="BX211" i="28"/>
  <c r="AT211" i="28"/>
  <c r="AL211" i="28"/>
  <c r="AH211" i="28"/>
  <c r="AA211" i="28"/>
  <c r="U211" i="28"/>
  <c r="DE210" i="28"/>
  <c r="DA210" i="28"/>
  <c r="CU210" i="28"/>
  <c r="CT210" i="28"/>
  <c r="CS210" i="28"/>
  <c r="DI210" i="28" s="1"/>
  <c r="CR210" i="28"/>
  <c r="CO210" i="28"/>
  <c r="CK210" i="28"/>
  <c r="CG210" i="28"/>
  <c r="BX210" i="28"/>
  <c r="AT210" i="28"/>
  <c r="AL210" i="28"/>
  <c r="AH210" i="28"/>
  <c r="AA210" i="28"/>
  <c r="U210" i="28"/>
  <c r="DD209" i="28"/>
  <c r="DD505" i="28" s="1"/>
  <c r="DC209" i="28"/>
  <c r="DC505" i="28" s="1"/>
  <c r="DB209" i="28"/>
  <c r="DB505" i="28" s="1"/>
  <c r="CZ209" i="28"/>
  <c r="CZ505" i="28" s="1"/>
  <c r="CY209" i="28"/>
  <c r="CY505" i="28" s="1"/>
  <c r="CX209" i="28"/>
  <c r="CX505" i="28" s="1"/>
  <c r="CQ209" i="28"/>
  <c r="CQ505" i="28" s="1"/>
  <c r="CP209" i="28"/>
  <c r="CP505" i="28" s="1"/>
  <c r="CN209" i="28"/>
  <c r="CN505" i="28" s="1"/>
  <c r="CM209" i="28"/>
  <c r="CM505" i="28" s="1"/>
  <c r="CL209" i="28"/>
  <c r="CL505" i="28" s="1"/>
  <c r="CJ209" i="28"/>
  <c r="CJ505" i="28" s="1"/>
  <c r="CI209" i="28"/>
  <c r="CI505" i="28" s="1"/>
  <c r="CH209" i="28"/>
  <c r="CH505" i="28" s="1"/>
  <c r="CF209" i="28"/>
  <c r="CF505" i="28" s="1"/>
  <c r="CE209" i="28"/>
  <c r="CE505" i="28" s="1"/>
  <c r="CD209" i="28"/>
  <c r="CD505" i="28" s="1"/>
  <c r="CA209" i="28"/>
  <c r="CA505" i="28" s="1"/>
  <c r="BZ209" i="28"/>
  <c r="BZ505" i="28" s="1"/>
  <c r="BY209" i="28"/>
  <c r="BY505" i="28" s="1"/>
  <c r="BW209" i="28"/>
  <c r="BW505" i="28" s="1"/>
  <c r="BV209" i="28"/>
  <c r="BV505" i="28" s="1"/>
  <c r="BU209" i="28"/>
  <c r="BU505" i="28" s="1"/>
  <c r="BT209" i="28"/>
  <c r="BT505" i="28" s="1"/>
  <c r="BS209" i="28"/>
  <c r="BS505" i="28" s="1"/>
  <c r="BR209" i="28"/>
  <c r="BR505" i="28" s="1"/>
  <c r="BQ209" i="28"/>
  <c r="BQ505" i="28" s="1"/>
  <c r="BP209" i="28"/>
  <c r="BP505" i="28" s="1"/>
  <c r="BO209" i="28"/>
  <c r="BO505" i="28" s="1"/>
  <c r="BN209" i="28"/>
  <c r="BN505" i="28" s="1"/>
  <c r="BM209" i="28"/>
  <c r="BM505" i="28" s="1"/>
  <c r="BL209" i="28"/>
  <c r="BL505" i="28" s="1"/>
  <c r="BK209" i="28"/>
  <c r="BK505" i="28" s="1"/>
  <c r="BJ209" i="28"/>
  <c r="BJ505" i="28" s="1"/>
  <c r="BI209" i="28"/>
  <c r="BI505" i="28" s="1"/>
  <c r="BH209" i="28"/>
  <c r="BH505" i="28" s="1"/>
  <c r="BG209" i="28"/>
  <c r="BG505" i="28" s="1"/>
  <c r="BF209" i="28"/>
  <c r="BF505" i="28" s="1"/>
  <c r="BE209" i="28"/>
  <c r="BE505" i="28" s="1"/>
  <c r="BD209" i="28"/>
  <c r="BD505" i="28" s="1"/>
  <c r="BC209" i="28"/>
  <c r="BC505" i="28" s="1"/>
  <c r="BB209" i="28"/>
  <c r="BB505" i="28" s="1"/>
  <c r="BA209" i="28"/>
  <c r="BA505" i="28" s="1"/>
  <c r="AZ209" i="28"/>
  <c r="AZ505" i="28" s="1"/>
  <c r="AY209" i="28"/>
  <c r="AY505" i="28" s="1"/>
  <c r="AX209" i="28"/>
  <c r="AX505" i="28" s="1"/>
  <c r="AU209" i="28"/>
  <c r="AU505" i="28" s="1"/>
  <c r="AS209" i="28"/>
  <c r="AS505" i="28" s="1"/>
  <c r="AR209" i="28"/>
  <c r="AR505" i="28" s="1"/>
  <c r="AQ209" i="28"/>
  <c r="AQ505" i="28" s="1"/>
  <c r="AP209" i="28"/>
  <c r="AP505" i="28" s="1"/>
  <c r="AO209" i="28"/>
  <c r="AO505" i="28" s="1"/>
  <c r="AM209" i="28"/>
  <c r="AM505" i="28" s="1"/>
  <c r="AK209" i="28"/>
  <c r="AK505" i="28" s="1"/>
  <c r="AJ209" i="28"/>
  <c r="AJ505" i="28" s="1"/>
  <c r="AI209" i="28"/>
  <c r="AI505" i="28" s="1"/>
  <c r="AG209" i="28"/>
  <c r="AG505" i="28" s="1"/>
  <c r="AF209" i="28"/>
  <c r="AF505" i="28" s="1"/>
  <c r="AE209" i="28"/>
  <c r="AE505" i="28" s="1"/>
  <c r="AD209" i="28"/>
  <c r="AD505" i="28" s="1"/>
  <c r="AC209" i="28"/>
  <c r="AC505" i="28" s="1"/>
  <c r="AB209" i="28"/>
  <c r="AB505" i="28" s="1"/>
  <c r="Z209" i="28"/>
  <c r="Z505" i="28" s="1"/>
  <c r="Y209" i="28"/>
  <c r="Y505" i="28" s="1"/>
  <c r="X209" i="28"/>
  <c r="X505" i="28" s="1"/>
  <c r="W209" i="28"/>
  <c r="W505" i="28" s="1"/>
  <c r="V209" i="28"/>
  <c r="V505" i="28" s="1"/>
  <c r="T209" i="28"/>
  <c r="T505" i="28" s="1"/>
  <c r="S209" i="28"/>
  <c r="S505" i="28" s="1"/>
  <c r="R209" i="28"/>
  <c r="R505" i="28" s="1"/>
  <c r="P209" i="28"/>
  <c r="P505" i="28" s="1"/>
  <c r="O209" i="28"/>
  <c r="O505" i="28" s="1"/>
  <c r="N209" i="28"/>
  <c r="N505" i="28" s="1"/>
  <c r="M209" i="28"/>
  <c r="M505" i="28" s="1"/>
  <c r="L209" i="28"/>
  <c r="L505" i="28" s="1"/>
  <c r="K209" i="28"/>
  <c r="K505" i="28" s="1"/>
  <c r="J209" i="28"/>
  <c r="J505" i="28" s="1"/>
  <c r="I209" i="28"/>
  <c r="I505" i="28" s="1"/>
  <c r="H209" i="28"/>
  <c r="H505" i="28" s="1"/>
  <c r="DE208" i="28"/>
  <c r="DA208" i="28"/>
  <c r="CU208" i="28"/>
  <c r="DK208" i="28" s="1"/>
  <c r="CT208" i="28"/>
  <c r="DJ208" i="28" s="1"/>
  <c r="CS208" i="28"/>
  <c r="DI208" i="28" s="1"/>
  <c r="CR208" i="28"/>
  <c r="CO208" i="28"/>
  <c r="CK208" i="28"/>
  <c r="CG208" i="28"/>
  <c r="BX208" i="28"/>
  <c r="AT208" i="28"/>
  <c r="AL208" i="28"/>
  <c r="AH208" i="28"/>
  <c r="AA208" i="28"/>
  <c r="U208" i="28"/>
  <c r="DE207" i="28"/>
  <c r="DA207" i="28"/>
  <c r="CU207" i="28"/>
  <c r="DK207" i="28" s="1"/>
  <c r="CT207" i="28"/>
  <c r="DJ207" i="28" s="1"/>
  <c r="CS207" i="28"/>
  <c r="DI207" i="28" s="1"/>
  <c r="CR207" i="28"/>
  <c r="CO207" i="28"/>
  <c r="CK207" i="28"/>
  <c r="CG207" i="28"/>
  <c r="BX207" i="28"/>
  <c r="AT207" i="28"/>
  <c r="AL207" i="28"/>
  <c r="AH207" i="28"/>
  <c r="AA207" i="28"/>
  <c r="U207" i="28"/>
  <c r="DE206" i="28"/>
  <c r="DA206" i="28"/>
  <c r="CU206" i="28"/>
  <c r="DK206" i="28" s="1"/>
  <c r="CT206" i="28"/>
  <c r="DJ206" i="28" s="1"/>
  <c r="CS206" i="28"/>
  <c r="DI206" i="28" s="1"/>
  <c r="CR206" i="28"/>
  <c r="CO206" i="28"/>
  <c r="CK206" i="28"/>
  <c r="CG206" i="28"/>
  <c r="BX206" i="28"/>
  <c r="AT206" i="28"/>
  <c r="AL206" i="28"/>
  <c r="AH206" i="28"/>
  <c r="AA206" i="28"/>
  <c r="U206" i="28"/>
  <c r="DE205" i="28"/>
  <c r="DA205" i="28"/>
  <c r="CU205" i="28"/>
  <c r="DK205" i="28" s="1"/>
  <c r="CT205" i="28"/>
  <c r="DJ205" i="28" s="1"/>
  <c r="CS205" i="28"/>
  <c r="CR205" i="28"/>
  <c r="CO205" i="28"/>
  <c r="CK205" i="28"/>
  <c r="CG205" i="28"/>
  <c r="BX205" i="28"/>
  <c r="AT205" i="28"/>
  <c r="AL205" i="28"/>
  <c r="AH205" i="28"/>
  <c r="AA205" i="28"/>
  <c r="U205" i="28"/>
  <c r="DE204" i="28"/>
  <c r="DA204" i="28"/>
  <c r="CU204" i="28"/>
  <c r="DK204" i="28" s="1"/>
  <c r="CT204" i="28"/>
  <c r="CS204" i="28"/>
  <c r="CR204" i="28"/>
  <c r="CO204" i="28"/>
  <c r="CK204" i="28"/>
  <c r="CG204" i="28"/>
  <c r="BX204" i="28"/>
  <c r="AT204" i="28"/>
  <c r="AL204" i="28"/>
  <c r="AH204" i="28"/>
  <c r="AA204" i="28"/>
  <c r="U204" i="28"/>
  <c r="Q203" i="28"/>
  <c r="DD202" i="28"/>
  <c r="DD456" i="28" s="1"/>
  <c r="DC202" i="28"/>
  <c r="DC456" i="28" s="1"/>
  <c r="DB202" i="28"/>
  <c r="DB456" i="28" s="1"/>
  <c r="CZ202" i="28"/>
  <c r="CZ456" i="28" s="1"/>
  <c r="CY202" i="28"/>
  <c r="CY456" i="28" s="1"/>
  <c r="CX202" i="28"/>
  <c r="CX456" i="28" s="1"/>
  <c r="CQ202" i="28"/>
  <c r="CQ456" i="28" s="1"/>
  <c r="CP202" i="28"/>
  <c r="CP456" i="28" s="1"/>
  <c r="CN202" i="28"/>
  <c r="CN456" i="28" s="1"/>
  <c r="CM202" i="28"/>
  <c r="CM456" i="28" s="1"/>
  <c r="CL202" i="28"/>
  <c r="CL456" i="28" s="1"/>
  <c r="CJ202" i="28"/>
  <c r="CJ456" i="28" s="1"/>
  <c r="CI202" i="28"/>
  <c r="CI456" i="28" s="1"/>
  <c r="CH202" i="28"/>
  <c r="CH456" i="28" s="1"/>
  <c r="CF202" i="28"/>
  <c r="CF456" i="28" s="1"/>
  <c r="CE202" i="28"/>
  <c r="CE456" i="28" s="1"/>
  <c r="CD202" i="28"/>
  <c r="CD456" i="28" s="1"/>
  <c r="CA202" i="28"/>
  <c r="CA456" i="28" s="1"/>
  <c r="BZ202" i="28"/>
  <c r="BZ456" i="28" s="1"/>
  <c r="BY202" i="28"/>
  <c r="BY456" i="28" s="1"/>
  <c r="BW202" i="28"/>
  <c r="BW456" i="28" s="1"/>
  <c r="BV202" i="28"/>
  <c r="BV456" i="28" s="1"/>
  <c r="BU202" i="28"/>
  <c r="BU456" i="28" s="1"/>
  <c r="BT202" i="28"/>
  <c r="BT456" i="28" s="1"/>
  <c r="BS202" i="28"/>
  <c r="BS456" i="28" s="1"/>
  <c r="BR202" i="28"/>
  <c r="BR456" i="28" s="1"/>
  <c r="BQ202" i="28"/>
  <c r="BQ456" i="28" s="1"/>
  <c r="BP202" i="28"/>
  <c r="BP456" i="28" s="1"/>
  <c r="BO202" i="28"/>
  <c r="BO456" i="28" s="1"/>
  <c r="BN202" i="28"/>
  <c r="BN456" i="28" s="1"/>
  <c r="BM202" i="28"/>
  <c r="BM456" i="28" s="1"/>
  <c r="BL202" i="28"/>
  <c r="BL456" i="28" s="1"/>
  <c r="BK202" i="28"/>
  <c r="BK456" i="28" s="1"/>
  <c r="BJ202" i="28"/>
  <c r="BJ456" i="28" s="1"/>
  <c r="BI202" i="28"/>
  <c r="BI456" i="28" s="1"/>
  <c r="BH202" i="28"/>
  <c r="BH456" i="28" s="1"/>
  <c r="BG202" i="28"/>
  <c r="BG456" i="28" s="1"/>
  <c r="BF202" i="28"/>
  <c r="BF456" i="28" s="1"/>
  <c r="BE202" i="28"/>
  <c r="BE456" i="28" s="1"/>
  <c r="BD202" i="28"/>
  <c r="BD456" i="28" s="1"/>
  <c r="BC202" i="28"/>
  <c r="BC456" i="28" s="1"/>
  <c r="BB202" i="28"/>
  <c r="BB456" i="28" s="1"/>
  <c r="BA202" i="28"/>
  <c r="BA456" i="28" s="1"/>
  <c r="AZ202" i="28"/>
  <c r="AZ456" i="28" s="1"/>
  <c r="AY202" i="28"/>
  <c r="AY456" i="28" s="1"/>
  <c r="AX202" i="28"/>
  <c r="AX456" i="28" s="1"/>
  <c r="AU202" i="28"/>
  <c r="AU456" i="28" s="1"/>
  <c r="AS202" i="28"/>
  <c r="AS456" i="28" s="1"/>
  <c r="AR202" i="28"/>
  <c r="AQ202" i="28"/>
  <c r="AQ456" i="28" s="1"/>
  <c r="AP202" i="28"/>
  <c r="AP456" i="28" s="1"/>
  <c r="AO202" i="28"/>
  <c r="AO456" i="28" s="1"/>
  <c r="AM202" i="28"/>
  <c r="AM456" i="28" s="1"/>
  <c r="AK202" i="28"/>
  <c r="AK456" i="28" s="1"/>
  <c r="AJ202" i="28"/>
  <c r="AJ456" i="28" s="1"/>
  <c r="AI202" i="28"/>
  <c r="AI456" i="28" s="1"/>
  <c r="AG202" i="28"/>
  <c r="AG456" i="28" s="1"/>
  <c r="AF202" i="28"/>
  <c r="AF456" i="28" s="1"/>
  <c r="AE202" i="28"/>
  <c r="AE456" i="28" s="1"/>
  <c r="AD202" i="28"/>
  <c r="AD456" i="28" s="1"/>
  <c r="AC202" i="28"/>
  <c r="AC456" i="28" s="1"/>
  <c r="AB202" i="28"/>
  <c r="Z202" i="28"/>
  <c r="Z456" i="28" s="1"/>
  <c r="Y202" i="28"/>
  <c r="Y456" i="28" s="1"/>
  <c r="X202" i="28"/>
  <c r="X456" i="28" s="1"/>
  <c r="W202" i="28"/>
  <c r="V202" i="28"/>
  <c r="T202" i="28"/>
  <c r="T456" i="28" s="1"/>
  <c r="S202" i="28"/>
  <c r="S456" i="28" s="1"/>
  <c r="R202" i="28"/>
  <c r="R456" i="28" s="1"/>
  <c r="P202" i="28"/>
  <c r="P456" i="28" s="1"/>
  <c r="O202" i="28"/>
  <c r="O456" i="28" s="1"/>
  <c r="N202" i="28"/>
  <c r="N456" i="28" s="1"/>
  <c r="M202" i="28"/>
  <c r="M456" i="28" s="1"/>
  <c r="L202" i="28"/>
  <c r="L456" i="28" s="1"/>
  <c r="K202" i="28"/>
  <c r="K456" i="28" s="1"/>
  <c r="J202" i="28"/>
  <c r="J456" i="28" s="1"/>
  <c r="I202" i="28"/>
  <c r="I456" i="28" s="1"/>
  <c r="H202" i="28"/>
  <c r="H456" i="28" s="1"/>
  <c r="DE201" i="28"/>
  <c r="DA201" i="28"/>
  <c r="CU201" i="28"/>
  <c r="DK201" i="28" s="1"/>
  <c r="CT201" i="28"/>
  <c r="DJ201" i="28" s="1"/>
  <c r="CS201" i="28"/>
  <c r="DI201" i="28" s="1"/>
  <c r="CR201" i="28"/>
  <c r="CO201" i="28"/>
  <c r="CK201" i="28"/>
  <c r="CG201" i="28"/>
  <c r="BX201" i="28"/>
  <c r="AT201" i="28"/>
  <c r="AL201" i="28"/>
  <c r="AH201" i="28"/>
  <c r="AA201" i="28"/>
  <c r="U201" i="28"/>
  <c r="DE200" i="28"/>
  <c r="DA200" i="28"/>
  <c r="CU200" i="28"/>
  <c r="DK200" i="28" s="1"/>
  <c r="CT200" i="28"/>
  <c r="DJ200" i="28" s="1"/>
  <c r="CS200" i="28"/>
  <c r="CR200" i="28"/>
  <c r="CO200" i="28"/>
  <c r="CK200" i="28"/>
  <c r="CG200" i="28"/>
  <c r="BX200" i="28"/>
  <c r="AT200" i="28"/>
  <c r="AL200" i="28"/>
  <c r="AH200" i="28"/>
  <c r="AA200" i="28"/>
  <c r="U200" i="28"/>
  <c r="DE199" i="28"/>
  <c r="DA199" i="28"/>
  <c r="CU199" i="28"/>
  <c r="DK199" i="28" s="1"/>
  <c r="CT199" i="28"/>
  <c r="DJ199" i="28" s="1"/>
  <c r="CS199" i="28"/>
  <c r="DI199" i="28" s="1"/>
  <c r="CR199" i="28"/>
  <c r="CO199" i="28"/>
  <c r="CK199" i="28"/>
  <c r="CG199" i="28"/>
  <c r="BX199" i="28"/>
  <c r="AT199" i="28"/>
  <c r="AL199" i="28"/>
  <c r="AH199" i="28"/>
  <c r="AA199" i="28"/>
  <c r="U199" i="28"/>
  <c r="DE198" i="28"/>
  <c r="DA198" i="28"/>
  <c r="CU198" i="28"/>
  <c r="DK198" i="28" s="1"/>
  <c r="CT198" i="28"/>
  <c r="CS198" i="28"/>
  <c r="DI198" i="28" s="1"/>
  <c r="CR198" i="28"/>
  <c r="CO198" i="28"/>
  <c r="CK198" i="28"/>
  <c r="CG198" i="28"/>
  <c r="BX198" i="28"/>
  <c r="AT198" i="28"/>
  <c r="AL198" i="28"/>
  <c r="AH198" i="28"/>
  <c r="AA198" i="28"/>
  <c r="U198" i="28"/>
  <c r="DE197" i="28"/>
  <c r="DA197" i="28"/>
  <c r="CU197" i="28"/>
  <c r="CT197" i="28"/>
  <c r="CS197" i="28"/>
  <c r="CR197" i="28"/>
  <c r="CO197" i="28"/>
  <c r="CK197" i="28"/>
  <c r="CG197" i="28"/>
  <c r="BX197" i="28"/>
  <c r="AT197" i="28"/>
  <c r="AL197" i="28"/>
  <c r="AH197" i="28"/>
  <c r="AA197" i="28"/>
  <c r="U197" i="28"/>
  <c r="DD196" i="28"/>
  <c r="DC196" i="28"/>
  <c r="DB196" i="28"/>
  <c r="CZ196" i="28"/>
  <c r="CY196" i="28"/>
  <c r="CX196" i="28"/>
  <c r="CQ196" i="28"/>
  <c r="CP196" i="28"/>
  <c r="CN196" i="28"/>
  <c r="CM196" i="28"/>
  <c r="CL196" i="28"/>
  <c r="CJ196" i="28"/>
  <c r="CI196" i="28"/>
  <c r="CH196" i="28"/>
  <c r="CF196" i="28"/>
  <c r="CE196" i="28"/>
  <c r="CD196" i="28"/>
  <c r="CA196" i="28"/>
  <c r="BZ196" i="28"/>
  <c r="BY196" i="28"/>
  <c r="BW196" i="28"/>
  <c r="BV196" i="28"/>
  <c r="BU196" i="28"/>
  <c r="BT196" i="28"/>
  <c r="BS196" i="28"/>
  <c r="BR196" i="28"/>
  <c r="BQ196" i="28"/>
  <c r="BP196" i="28"/>
  <c r="BO196" i="28"/>
  <c r="BN196" i="28"/>
  <c r="BM196" i="28"/>
  <c r="BL196" i="28"/>
  <c r="BK196" i="28"/>
  <c r="BJ196" i="28"/>
  <c r="BI196" i="28"/>
  <c r="BH196" i="28"/>
  <c r="BG196" i="28"/>
  <c r="BF196" i="28"/>
  <c r="BE196" i="28"/>
  <c r="BD196" i="28"/>
  <c r="BC196" i="28"/>
  <c r="BB196" i="28"/>
  <c r="BA196" i="28"/>
  <c r="AZ196" i="28"/>
  <c r="AY196" i="28"/>
  <c r="AX196" i="28"/>
  <c r="AU196" i="28"/>
  <c r="AS196" i="28"/>
  <c r="AR196" i="28"/>
  <c r="AQ196" i="28"/>
  <c r="AP196" i="28"/>
  <c r="AO196" i="28"/>
  <c r="AM196" i="28"/>
  <c r="AK196" i="28"/>
  <c r="AJ196" i="28"/>
  <c r="AI196" i="28"/>
  <c r="AG196" i="28"/>
  <c r="AF196" i="28"/>
  <c r="AE196" i="28"/>
  <c r="AD196" i="28"/>
  <c r="AC196" i="28"/>
  <c r="AB196" i="28"/>
  <c r="Z196" i="28"/>
  <c r="Y196" i="28"/>
  <c r="X196" i="28"/>
  <c r="W196" i="28"/>
  <c r="V196" i="28"/>
  <c r="T196" i="28"/>
  <c r="S196" i="28"/>
  <c r="R196" i="28"/>
  <c r="P196" i="28"/>
  <c r="O196" i="28"/>
  <c r="N196" i="28"/>
  <c r="M196" i="28"/>
  <c r="L196" i="28"/>
  <c r="K196" i="28"/>
  <c r="J196" i="28"/>
  <c r="I196" i="28"/>
  <c r="H196" i="28"/>
  <c r="DE195" i="28"/>
  <c r="DA195" i="28"/>
  <c r="CU195" i="28"/>
  <c r="DK195" i="28" s="1"/>
  <c r="CT195" i="28"/>
  <c r="DJ195" i="28" s="1"/>
  <c r="CS195" i="28"/>
  <c r="DI195" i="28" s="1"/>
  <c r="CR195" i="28"/>
  <c r="CO195" i="28"/>
  <c r="CK195" i="28"/>
  <c r="CG195" i="28"/>
  <c r="BX195" i="28"/>
  <c r="AT195" i="28"/>
  <c r="AL195" i="28"/>
  <c r="AH195" i="28"/>
  <c r="AA195" i="28"/>
  <c r="U195" i="28"/>
  <c r="DE194" i="28"/>
  <c r="DA194" i="28"/>
  <c r="CU194" i="28"/>
  <c r="DK194" i="28" s="1"/>
  <c r="CT194" i="28"/>
  <c r="CS194" i="28"/>
  <c r="DI194" i="28" s="1"/>
  <c r="CR194" i="28"/>
  <c r="CO194" i="28"/>
  <c r="CK194" i="28"/>
  <c r="CG194" i="28"/>
  <c r="BX194" i="28"/>
  <c r="AT194" i="28"/>
  <c r="AL194" i="28"/>
  <c r="AH194" i="28"/>
  <c r="AA194" i="28"/>
  <c r="U194" i="28"/>
  <c r="DE193" i="28"/>
  <c r="DA193" i="28"/>
  <c r="CU193" i="28"/>
  <c r="DK193" i="28" s="1"/>
  <c r="CT193" i="28"/>
  <c r="DJ193" i="28" s="1"/>
  <c r="CS193" i="28"/>
  <c r="CR193" i="28"/>
  <c r="CO193" i="28"/>
  <c r="CK193" i="28"/>
  <c r="CG193" i="28"/>
  <c r="BX193" i="28"/>
  <c r="AT193" i="28"/>
  <c r="AL193" i="28"/>
  <c r="AH193" i="28"/>
  <c r="AA193" i="28"/>
  <c r="U193" i="28"/>
  <c r="DE192" i="28"/>
  <c r="DA192" i="28"/>
  <c r="CU192" i="28"/>
  <c r="DK192" i="28" s="1"/>
  <c r="CT192" i="28"/>
  <c r="CS192" i="28"/>
  <c r="DI192" i="28" s="1"/>
  <c r="CR192" i="28"/>
  <c r="CO192" i="28"/>
  <c r="CK192" i="28"/>
  <c r="CG192" i="28"/>
  <c r="BX192" i="28"/>
  <c r="AT192" i="28"/>
  <c r="AL192" i="28"/>
  <c r="AH192" i="28"/>
  <c r="AA192" i="28"/>
  <c r="U192" i="28"/>
  <c r="DE191" i="28"/>
  <c r="DA191" i="28"/>
  <c r="CU191" i="28"/>
  <c r="DK191" i="28" s="1"/>
  <c r="CT191" i="28"/>
  <c r="DJ191" i="28" s="1"/>
  <c r="CS191" i="28"/>
  <c r="CR191" i="28"/>
  <c r="CO191" i="28"/>
  <c r="CK191" i="28"/>
  <c r="CG191" i="28"/>
  <c r="BX191" i="28"/>
  <c r="AT191" i="28"/>
  <c r="AL191" i="28"/>
  <c r="AH191" i="28"/>
  <c r="AA191" i="28"/>
  <c r="U191" i="28"/>
  <c r="Q190" i="28"/>
  <c r="DD189" i="28"/>
  <c r="DD455" i="28" s="1"/>
  <c r="DC189" i="28"/>
  <c r="DC455" i="28" s="1"/>
  <c r="DB189" i="28"/>
  <c r="DB455" i="28" s="1"/>
  <c r="CZ189" i="28"/>
  <c r="CZ455" i="28" s="1"/>
  <c r="CY189" i="28"/>
  <c r="CY455" i="28" s="1"/>
  <c r="CX189" i="28"/>
  <c r="CX455" i="28" s="1"/>
  <c r="CQ189" i="28"/>
  <c r="CQ455" i="28" s="1"/>
  <c r="CP189" i="28"/>
  <c r="CP455" i="28" s="1"/>
  <c r="CN189" i="28"/>
  <c r="CN455" i="28" s="1"/>
  <c r="CM189" i="28"/>
  <c r="CM455" i="28" s="1"/>
  <c r="CL189" i="28"/>
  <c r="CL455" i="28" s="1"/>
  <c r="CJ189" i="28"/>
  <c r="CJ455" i="28" s="1"/>
  <c r="CI189" i="28"/>
  <c r="CI455" i="28" s="1"/>
  <c r="CH189" i="28"/>
  <c r="CH455" i="28" s="1"/>
  <c r="CF189" i="28"/>
  <c r="CF455" i="28" s="1"/>
  <c r="CE189" i="28"/>
  <c r="CE455" i="28" s="1"/>
  <c r="CD189" i="28"/>
  <c r="CD455" i="28" s="1"/>
  <c r="CA189" i="28"/>
  <c r="CA455" i="28" s="1"/>
  <c r="BZ189" i="28"/>
  <c r="BZ455" i="28" s="1"/>
  <c r="BY189" i="28"/>
  <c r="BY455" i="28" s="1"/>
  <c r="BW189" i="28"/>
  <c r="BW455" i="28" s="1"/>
  <c r="BV189" i="28"/>
  <c r="BV455" i="28" s="1"/>
  <c r="BU189" i="28"/>
  <c r="BU455" i="28" s="1"/>
  <c r="BT189" i="28"/>
  <c r="BT455" i="28" s="1"/>
  <c r="BS189" i="28"/>
  <c r="BS455" i="28" s="1"/>
  <c r="BR189" i="28"/>
  <c r="BR455" i="28" s="1"/>
  <c r="BQ189" i="28"/>
  <c r="BQ455" i="28" s="1"/>
  <c r="BP189" i="28"/>
  <c r="BP455" i="28" s="1"/>
  <c r="BO189" i="28"/>
  <c r="BO455" i="28" s="1"/>
  <c r="BN189" i="28"/>
  <c r="BN455" i="28" s="1"/>
  <c r="BM189" i="28"/>
  <c r="BM455" i="28" s="1"/>
  <c r="BL189" i="28"/>
  <c r="BL455" i="28" s="1"/>
  <c r="BK189" i="28"/>
  <c r="BK455" i="28" s="1"/>
  <c r="BJ189" i="28"/>
  <c r="BJ455" i="28" s="1"/>
  <c r="BI189" i="28"/>
  <c r="BI455" i="28" s="1"/>
  <c r="BH189" i="28"/>
  <c r="BH455" i="28" s="1"/>
  <c r="BG189" i="28"/>
  <c r="BG455" i="28" s="1"/>
  <c r="BF189" i="28"/>
  <c r="BF455" i="28" s="1"/>
  <c r="BE189" i="28"/>
  <c r="BE455" i="28" s="1"/>
  <c r="BD189" i="28"/>
  <c r="BD455" i="28" s="1"/>
  <c r="BC189" i="28"/>
  <c r="BC455" i="28" s="1"/>
  <c r="BB189" i="28"/>
  <c r="BB455" i="28" s="1"/>
  <c r="BA189" i="28"/>
  <c r="BA455" i="28" s="1"/>
  <c r="AZ189" i="28"/>
  <c r="AZ455" i="28" s="1"/>
  <c r="AY189" i="28"/>
  <c r="AY455" i="28" s="1"/>
  <c r="AX189" i="28"/>
  <c r="AX455" i="28" s="1"/>
  <c r="AU189" i="28"/>
  <c r="AU455" i="28" s="1"/>
  <c r="AS189" i="28"/>
  <c r="AS455" i="28" s="1"/>
  <c r="AR189" i="28"/>
  <c r="AQ189" i="28"/>
  <c r="AQ455" i="28" s="1"/>
  <c r="AP189" i="28"/>
  <c r="AP455" i="28" s="1"/>
  <c r="AO189" i="28"/>
  <c r="AO455" i="28" s="1"/>
  <c r="AM189" i="28"/>
  <c r="AM455" i="28" s="1"/>
  <c r="AK189" i="28"/>
  <c r="AK455" i="28" s="1"/>
  <c r="AJ189" i="28"/>
  <c r="AJ455" i="28" s="1"/>
  <c r="AI189" i="28"/>
  <c r="AI455" i="28" s="1"/>
  <c r="AG189" i="28"/>
  <c r="AG455" i="28" s="1"/>
  <c r="AF189" i="28"/>
  <c r="AF455" i="28" s="1"/>
  <c r="AE189" i="28"/>
  <c r="AE455" i="28" s="1"/>
  <c r="AD189" i="28"/>
  <c r="AD455" i="28" s="1"/>
  <c r="AC189" i="28"/>
  <c r="AC455" i="28" s="1"/>
  <c r="AB189" i="28"/>
  <c r="Z189" i="28"/>
  <c r="Z455" i="28" s="1"/>
  <c r="Y189" i="28"/>
  <c r="Y455" i="28" s="1"/>
  <c r="X189" i="28"/>
  <c r="X455" i="28" s="1"/>
  <c r="W189" i="28"/>
  <c r="V189" i="28"/>
  <c r="T189" i="28"/>
  <c r="T455" i="28" s="1"/>
  <c r="S189" i="28"/>
  <c r="S455" i="28" s="1"/>
  <c r="R189" i="28"/>
  <c r="R455" i="28" s="1"/>
  <c r="P189" i="28"/>
  <c r="P455" i="28" s="1"/>
  <c r="O189" i="28"/>
  <c r="O455" i="28" s="1"/>
  <c r="N189" i="28"/>
  <c r="N455" i="28" s="1"/>
  <c r="M189" i="28"/>
  <c r="M455" i="28" s="1"/>
  <c r="L189" i="28"/>
  <c r="L455" i="28" s="1"/>
  <c r="K189" i="28"/>
  <c r="K455" i="28" s="1"/>
  <c r="J189" i="28"/>
  <c r="J455" i="28" s="1"/>
  <c r="I189" i="28"/>
  <c r="I455" i="28" s="1"/>
  <c r="H189" i="28"/>
  <c r="H455" i="28" s="1"/>
  <c r="DE188" i="28"/>
  <c r="DA188" i="28"/>
  <c r="CU188" i="28"/>
  <c r="DK188" i="28" s="1"/>
  <c r="CT188" i="28"/>
  <c r="DJ188" i="28" s="1"/>
  <c r="CS188" i="28"/>
  <c r="CR188" i="28"/>
  <c r="CO188" i="28"/>
  <c r="CK188" i="28"/>
  <c r="CG188" i="28"/>
  <c r="BX188" i="28"/>
  <c r="AT188" i="28"/>
  <c r="AL188" i="28"/>
  <c r="AH188" i="28"/>
  <c r="AA188" i="28"/>
  <c r="U188" i="28"/>
  <c r="DE187" i="28"/>
  <c r="DA187" i="28"/>
  <c r="CU187" i="28"/>
  <c r="DK187" i="28" s="1"/>
  <c r="CT187" i="28"/>
  <c r="DJ187" i="28" s="1"/>
  <c r="CS187" i="28"/>
  <c r="CR187" i="28"/>
  <c r="CO187" i="28"/>
  <c r="CK187" i="28"/>
  <c r="CG187" i="28"/>
  <c r="BX187" i="28"/>
  <c r="AT187" i="28"/>
  <c r="AL187" i="28"/>
  <c r="AH187" i="28"/>
  <c r="AA187" i="28"/>
  <c r="U187" i="28"/>
  <c r="DE186" i="28"/>
  <c r="DA186" i="28"/>
  <c r="CU186" i="28"/>
  <c r="DK186" i="28" s="1"/>
  <c r="CT186" i="28"/>
  <c r="DJ186" i="28" s="1"/>
  <c r="CS186" i="28"/>
  <c r="DI186" i="28" s="1"/>
  <c r="CR186" i="28"/>
  <c r="CO186" i="28"/>
  <c r="CK186" i="28"/>
  <c r="CG186" i="28"/>
  <c r="BX186" i="28"/>
  <c r="AT186" i="28"/>
  <c r="AL186" i="28"/>
  <c r="AH186" i="28"/>
  <c r="AA186" i="28"/>
  <c r="U186" i="28"/>
  <c r="DE185" i="28"/>
  <c r="DA185" i="28"/>
  <c r="CU185" i="28"/>
  <c r="DK185" i="28" s="1"/>
  <c r="CT185" i="28"/>
  <c r="CS185" i="28"/>
  <c r="DI185" i="28" s="1"/>
  <c r="CR185" i="28"/>
  <c r="CO185" i="28"/>
  <c r="CK185" i="28"/>
  <c r="CG185" i="28"/>
  <c r="BX185" i="28"/>
  <c r="AT185" i="28"/>
  <c r="AL185" i="28"/>
  <c r="AH185" i="28"/>
  <c r="AA185" i="28"/>
  <c r="U185" i="28"/>
  <c r="DE184" i="28"/>
  <c r="DA184" i="28"/>
  <c r="CU184" i="28"/>
  <c r="CT184" i="28"/>
  <c r="DJ184" i="28" s="1"/>
  <c r="CS184" i="28"/>
  <c r="CR184" i="28"/>
  <c r="CO184" i="28"/>
  <c r="CK184" i="28"/>
  <c r="CG184" i="28"/>
  <c r="BX184" i="28"/>
  <c r="AT184" i="28"/>
  <c r="AL184" i="28"/>
  <c r="AH184" i="28"/>
  <c r="AA184" i="28"/>
  <c r="U184" i="28"/>
  <c r="DD183" i="28"/>
  <c r="DC183" i="28"/>
  <c r="DB183" i="28"/>
  <c r="CZ183" i="28"/>
  <c r="CY183" i="28"/>
  <c r="CX183" i="28"/>
  <c r="CQ183" i="28"/>
  <c r="CP183" i="28"/>
  <c r="CN183" i="28"/>
  <c r="CM183" i="28"/>
  <c r="CL183" i="28"/>
  <c r="CJ183" i="28"/>
  <c r="CI183" i="28"/>
  <c r="CH183" i="28"/>
  <c r="CF183" i="28"/>
  <c r="CE183" i="28"/>
  <c r="CD183" i="28"/>
  <c r="CA183" i="28"/>
  <c r="BZ183" i="28"/>
  <c r="BY183" i="28"/>
  <c r="BW183" i="28"/>
  <c r="BV183" i="28"/>
  <c r="BU183" i="28"/>
  <c r="BT183" i="28"/>
  <c r="BS183" i="28"/>
  <c r="BR183" i="28"/>
  <c r="BQ183" i="28"/>
  <c r="BP183" i="28"/>
  <c r="BO183" i="28"/>
  <c r="BN183" i="28"/>
  <c r="BM183" i="28"/>
  <c r="BL183" i="28"/>
  <c r="BK183" i="28"/>
  <c r="BJ183" i="28"/>
  <c r="BI183" i="28"/>
  <c r="BH183" i="28"/>
  <c r="BG183" i="28"/>
  <c r="BF183" i="28"/>
  <c r="BE183" i="28"/>
  <c r="BD183" i="28"/>
  <c r="BC183" i="28"/>
  <c r="BB183" i="28"/>
  <c r="BA183" i="28"/>
  <c r="AZ183" i="28"/>
  <c r="AY183" i="28"/>
  <c r="AX183" i="28"/>
  <c r="AU183" i="28"/>
  <c r="AS183" i="28"/>
  <c r="AR183" i="28"/>
  <c r="AQ183" i="28"/>
  <c r="AP183" i="28"/>
  <c r="AO183" i="28"/>
  <c r="AM183" i="28"/>
  <c r="AK183" i="28"/>
  <c r="AJ183" i="28"/>
  <c r="AI183" i="28"/>
  <c r="AG183" i="28"/>
  <c r="AF183" i="28"/>
  <c r="AE183" i="28"/>
  <c r="AD183" i="28"/>
  <c r="AC183" i="28"/>
  <c r="AB183" i="28"/>
  <c r="Z183" i="28"/>
  <c r="Y183" i="28"/>
  <c r="X183" i="28"/>
  <c r="W183" i="28"/>
  <c r="V183" i="28"/>
  <c r="T183" i="28"/>
  <c r="S183" i="28"/>
  <c r="R183" i="28"/>
  <c r="P183" i="28"/>
  <c r="O183" i="28"/>
  <c r="N183" i="28"/>
  <c r="M183" i="28"/>
  <c r="L183" i="28"/>
  <c r="K183" i="28"/>
  <c r="J183" i="28"/>
  <c r="I183" i="28"/>
  <c r="H183" i="28"/>
  <c r="DE182" i="28"/>
  <c r="DA182" i="28"/>
  <c r="CU182" i="28"/>
  <c r="DK182" i="28" s="1"/>
  <c r="CT182" i="28"/>
  <c r="DJ182" i="28" s="1"/>
  <c r="CS182" i="28"/>
  <c r="DI182" i="28" s="1"/>
  <c r="CR182" i="28"/>
  <c r="CO182" i="28"/>
  <c r="CK182" i="28"/>
  <c r="CG182" i="28"/>
  <c r="BX182" i="28"/>
  <c r="AT182" i="28"/>
  <c r="AL182" i="28"/>
  <c r="AH182" i="28"/>
  <c r="AA182" i="28"/>
  <c r="U182" i="28"/>
  <c r="DE181" i="28"/>
  <c r="DA181" i="28"/>
  <c r="CU181" i="28"/>
  <c r="DK181" i="28" s="1"/>
  <c r="CT181" i="28"/>
  <c r="CS181" i="28"/>
  <c r="DI181" i="28" s="1"/>
  <c r="CR181" i="28"/>
  <c r="CO181" i="28"/>
  <c r="CK181" i="28"/>
  <c r="CG181" i="28"/>
  <c r="BX181" i="28"/>
  <c r="AT181" i="28"/>
  <c r="AL181" i="28"/>
  <c r="AH181" i="28"/>
  <c r="AA181" i="28"/>
  <c r="U181" i="28"/>
  <c r="DE180" i="28"/>
  <c r="DA180" i="28"/>
  <c r="CU180" i="28"/>
  <c r="DK180" i="28" s="1"/>
  <c r="CT180" i="28"/>
  <c r="DJ180" i="28" s="1"/>
  <c r="CS180" i="28"/>
  <c r="CR180" i="28"/>
  <c r="CO180" i="28"/>
  <c r="CK180" i="28"/>
  <c r="CG180" i="28"/>
  <c r="BX180" i="28"/>
  <c r="AT180" i="28"/>
  <c r="AL180" i="28"/>
  <c r="AH180" i="28"/>
  <c r="AA180" i="28"/>
  <c r="U180" i="28"/>
  <c r="DE179" i="28"/>
  <c r="DA179" i="28"/>
  <c r="CU179" i="28"/>
  <c r="DK179" i="28" s="1"/>
  <c r="CT179" i="28"/>
  <c r="DJ179" i="28" s="1"/>
  <c r="CS179" i="28"/>
  <c r="CR179" i="28"/>
  <c r="CO179" i="28"/>
  <c r="CK179" i="28"/>
  <c r="CG179" i="28"/>
  <c r="BX179" i="28"/>
  <c r="AT179" i="28"/>
  <c r="AL179" i="28"/>
  <c r="AH179" i="28"/>
  <c r="AA179" i="28"/>
  <c r="U179" i="28"/>
  <c r="DE178" i="28"/>
  <c r="DA178" i="28"/>
  <c r="CU178" i="28"/>
  <c r="DK178" i="28" s="1"/>
  <c r="CT178" i="28"/>
  <c r="CS178" i="28"/>
  <c r="CR178" i="28"/>
  <c r="CO178" i="28"/>
  <c r="CK178" i="28"/>
  <c r="CG178" i="28"/>
  <c r="BX178" i="28"/>
  <c r="AT178" i="28"/>
  <c r="AL178" i="28"/>
  <c r="AH178" i="28"/>
  <c r="AA178" i="28"/>
  <c r="U178" i="28"/>
  <c r="Q177" i="28"/>
  <c r="DL176" i="28"/>
  <c r="DH176" i="28"/>
  <c r="CC176" i="28"/>
  <c r="CC454" i="28" s="1"/>
  <c r="CB176" i="28"/>
  <c r="CB454" i="28" s="1"/>
  <c r="AW176" i="28"/>
  <c r="AW454" i="28" s="1"/>
  <c r="AV176" i="28"/>
  <c r="AV454" i="28" s="1"/>
  <c r="Q176" i="28"/>
  <c r="Q454" i="28" s="1"/>
  <c r="DL175" i="28"/>
  <c r="DH175" i="28"/>
  <c r="CB175" i="28"/>
  <c r="CB425" i="28" s="1"/>
  <c r="AV175" i="28"/>
  <c r="AV425" i="28" s="1"/>
  <c r="Q175" i="28"/>
  <c r="Q425" i="28" s="1"/>
  <c r="DD174" i="28"/>
  <c r="DD176" i="28" s="1"/>
  <c r="DD454" i="28" s="1"/>
  <c r="DC174" i="28"/>
  <c r="DC176" i="28" s="1"/>
  <c r="DC454" i="28" s="1"/>
  <c r="DB174" i="28"/>
  <c r="DB176" i="28" s="1"/>
  <c r="DB454" i="28" s="1"/>
  <c r="CZ174" i="28"/>
  <c r="CZ176" i="28" s="1"/>
  <c r="CZ454" i="28" s="1"/>
  <c r="CY174" i="28"/>
  <c r="CY176" i="28" s="1"/>
  <c r="CY454" i="28" s="1"/>
  <c r="CX174" i="28"/>
  <c r="CX176" i="28" s="1"/>
  <c r="CX454" i="28" s="1"/>
  <c r="CQ174" i="28"/>
  <c r="CQ176" i="28" s="1"/>
  <c r="CQ454" i="28" s="1"/>
  <c r="CP174" i="28"/>
  <c r="CP176" i="28" s="1"/>
  <c r="CP454" i="28" s="1"/>
  <c r="CN174" i="28"/>
  <c r="CN176" i="28" s="1"/>
  <c r="CN454" i="28" s="1"/>
  <c r="CM174" i="28"/>
  <c r="CM176" i="28" s="1"/>
  <c r="CM454" i="28" s="1"/>
  <c r="CL174" i="28"/>
  <c r="CL176" i="28" s="1"/>
  <c r="CL454" i="28" s="1"/>
  <c r="CJ174" i="28"/>
  <c r="CJ176" i="28" s="1"/>
  <c r="CJ454" i="28" s="1"/>
  <c r="CI174" i="28"/>
  <c r="CI176" i="28" s="1"/>
  <c r="CI454" i="28" s="1"/>
  <c r="CH174" i="28"/>
  <c r="CH176" i="28" s="1"/>
  <c r="CH454" i="28" s="1"/>
  <c r="CF174" i="28"/>
  <c r="CF176" i="28" s="1"/>
  <c r="CF454" i="28" s="1"/>
  <c r="CE174" i="28"/>
  <c r="CE176" i="28" s="1"/>
  <c r="CE454" i="28" s="1"/>
  <c r="CD174" i="28"/>
  <c r="CD176" i="28" s="1"/>
  <c r="CD454" i="28" s="1"/>
  <c r="CA174" i="28"/>
  <c r="CA176" i="28" s="1"/>
  <c r="CA454" i="28" s="1"/>
  <c r="BZ174" i="28"/>
  <c r="BZ176" i="28" s="1"/>
  <c r="BZ454" i="28" s="1"/>
  <c r="BY174" i="28"/>
  <c r="BY176" i="28" s="1"/>
  <c r="BY454" i="28" s="1"/>
  <c r="BW174" i="28"/>
  <c r="BW176" i="28" s="1"/>
  <c r="BW454" i="28" s="1"/>
  <c r="BV174" i="28"/>
  <c r="BV176" i="28" s="1"/>
  <c r="BV454" i="28" s="1"/>
  <c r="BU174" i="28"/>
  <c r="BU176" i="28" s="1"/>
  <c r="BU454" i="28" s="1"/>
  <c r="BT174" i="28"/>
  <c r="BT176" i="28" s="1"/>
  <c r="BT454" i="28" s="1"/>
  <c r="BS174" i="28"/>
  <c r="BS176" i="28" s="1"/>
  <c r="BS454" i="28" s="1"/>
  <c r="BR174" i="28"/>
  <c r="BR176" i="28" s="1"/>
  <c r="BR454" i="28" s="1"/>
  <c r="BQ174" i="28"/>
  <c r="BQ176" i="28" s="1"/>
  <c r="BQ454" i="28" s="1"/>
  <c r="BP174" i="28"/>
  <c r="BP176" i="28" s="1"/>
  <c r="BP454" i="28" s="1"/>
  <c r="BO174" i="28"/>
  <c r="BO176" i="28" s="1"/>
  <c r="BO454" i="28" s="1"/>
  <c r="BN174" i="28"/>
  <c r="BN176" i="28" s="1"/>
  <c r="BN454" i="28" s="1"/>
  <c r="BM174" i="28"/>
  <c r="BM176" i="28" s="1"/>
  <c r="BM454" i="28" s="1"/>
  <c r="BL174" i="28"/>
  <c r="BL176" i="28" s="1"/>
  <c r="BL454" i="28" s="1"/>
  <c r="BK174" i="28"/>
  <c r="BK176" i="28" s="1"/>
  <c r="BK454" i="28" s="1"/>
  <c r="BJ174" i="28"/>
  <c r="BJ176" i="28" s="1"/>
  <c r="BJ454" i="28" s="1"/>
  <c r="BI174" i="28"/>
  <c r="BI176" i="28" s="1"/>
  <c r="BI454" i="28" s="1"/>
  <c r="BH174" i="28"/>
  <c r="BH176" i="28" s="1"/>
  <c r="BH454" i="28" s="1"/>
  <c r="BG174" i="28"/>
  <c r="BG176" i="28" s="1"/>
  <c r="BG454" i="28" s="1"/>
  <c r="BF174" i="28"/>
  <c r="BF176" i="28" s="1"/>
  <c r="BF454" i="28" s="1"/>
  <c r="BE174" i="28"/>
  <c r="BE176" i="28" s="1"/>
  <c r="BE454" i="28" s="1"/>
  <c r="BD174" i="28"/>
  <c r="BD176" i="28" s="1"/>
  <c r="BD454" i="28" s="1"/>
  <c r="BC174" i="28"/>
  <c r="BC176" i="28" s="1"/>
  <c r="BC454" i="28" s="1"/>
  <c r="BB174" i="28"/>
  <c r="BB176" i="28" s="1"/>
  <c r="BB454" i="28" s="1"/>
  <c r="BA174" i="28"/>
  <c r="BA176" i="28" s="1"/>
  <c r="BA454" i="28" s="1"/>
  <c r="AZ174" i="28"/>
  <c r="AZ176" i="28" s="1"/>
  <c r="AZ454" i="28" s="1"/>
  <c r="AY174" i="28"/>
  <c r="AY176" i="28" s="1"/>
  <c r="AY454" i="28" s="1"/>
  <c r="AX174" i="28"/>
  <c r="AX176" i="28" s="1"/>
  <c r="AX454" i="28" s="1"/>
  <c r="AU174" i="28"/>
  <c r="AU176" i="28" s="1"/>
  <c r="AU454" i="28" s="1"/>
  <c r="AS174" i="28"/>
  <c r="AS176" i="28" s="1"/>
  <c r="AS454" i="28" s="1"/>
  <c r="AR174" i="28"/>
  <c r="AR176" i="28" s="1"/>
  <c r="AQ174" i="28"/>
  <c r="AQ176" i="28" s="1"/>
  <c r="AQ454" i="28" s="1"/>
  <c r="AP174" i="28"/>
  <c r="AP176" i="28" s="1"/>
  <c r="AP454" i="28" s="1"/>
  <c r="AO174" i="28"/>
  <c r="AO176" i="28" s="1"/>
  <c r="AO454" i="28" s="1"/>
  <c r="AM174" i="28"/>
  <c r="AM176" i="28" s="1"/>
  <c r="AM454" i="28" s="1"/>
  <c r="AK174" i="28"/>
  <c r="AK176" i="28" s="1"/>
  <c r="AK454" i="28" s="1"/>
  <c r="AJ174" i="28"/>
  <c r="AJ176" i="28" s="1"/>
  <c r="AJ454" i="28" s="1"/>
  <c r="AI174" i="28"/>
  <c r="AI176" i="28" s="1"/>
  <c r="AI454" i="28" s="1"/>
  <c r="AG174" i="28"/>
  <c r="AG176" i="28" s="1"/>
  <c r="AG454" i="28" s="1"/>
  <c r="AF174" i="28"/>
  <c r="AF176" i="28" s="1"/>
  <c r="AF454" i="28" s="1"/>
  <c r="AE174" i="28"/>
  <c r="AE176" i="28" s="1"/>
  <c r="AE454" i="28" s="1"/>
  <c r="AD174" i="28"/>
  <c r="AD176" i="28" s="1"/>
  <c r="AD454" i="28" s="1"/>
  <c r="AC174" i="28"/>
  <c r="AC176" i="28" s="1"/>
  <c r="AC454" i="28" s="1"/>
  <c r="AB174" i="28"/>
  <c r="AB176" i="28" s="1"/>
  <c r="Z174" i="28"/>
  <c r="Z176" i="28" s="1"/>
  <c r="Z454" i="28" s="1"/>
  <c r="Y174" i="28"/>
  <c r="Y176" i="28" s="1"/>
  <c r="Y454" i="28" s="1"/>
  <c r="X174" i="28"/>
  <c r="X176" i="28" s="1"/>
  <c r="X454" i="28" s="1"/>
  <c r="W174" i="28"/>
  <c r="W176" i="28" s="1"/>
  <c r="V174" i="28"/>
  <c r="V176" i="28" s="1"/>
  <c r="T174" i="28"/>
  <c r="T176" i="28" s="1"/>
  <c r="T454" i="28" s="1"/>
  <c r="S174" i="28"/>
  <c r="S176" i="28" s="1"/>
  <c r="S454" i="28" s="1"/>
  <c r="R174" i="28"/>
  <c r="R176" i="28" s="1"/>
  <c r="R454" i="28" s="1"/>
  <c r="P174" i="28"/>
  <c r="P176" i="28" s="1"/>
  <c r="P454" i="28" s="1"/>
  <c r="O174" i="28"/>
  <c r="O176" i="28" s="1"/>
  <c r="O454" i="28" s="1"/>
  <c r="N174" i="28"/>
  <c r="N176" i="28" s="1"/>
  <c r="N454" i="28" s="1"/>
  <c r="M174" i="28"/>
  <c r="M176" i="28" s="1"/>
  <c r="M454" i="28" s="1"/>
  <c r="L174" i="28"/>
  <c r="L176" i="28" s="1"/>
  <c r="L454" i="28" s="1"/>
  <c r="K174" i="28"/>
  <c r="K176" i="28" s="1"/>
  <c r="K454" i="28" s="1"/>
  <c r="J174" i="28"/>
  <c r="J176" i="28" s="1"/>
  <c r="J454" i="28" s="1"/>
  <c r="I174" i="28"/>
  <c r="I176" i="28" s="1"/>
  <c r="I454" i="28" s="1"/>
  <c r="H174" i="28"/>
  <c r="H176" i="28" s="1"/>
  <c r="H454" i="28" s="1"/>
  <c r="DE173" i="28"/>
  <c r="DA173" i="28"/>
  <c r="CU173" i="28"/>
  <c r="DK173" i="28" s="1"/>
  <c r="CT173" i="28"/>
  <c r="DJ173" i="28" s="1"/>
  <c r="CS173" i="28"/>
  <c r="DI173" i="28" s="1"/>
  <c r="CR173" i="28"/>
  <c r="CO173" i="28"/>
  <c r="CK173" i="28"/>
  <c r="CG173" i="28"/>
  <c r="BX173" i="28"/>
  <c r="AT173" i="28"/>
  <c r="AL173" i="28"/>
  <c r="AH173" i="28"/>
  <c r="AA173" i="28"/>
  <c r="U173" i="28"/>
  <c r="DE172" i="28"/>
  <c r="DA172" i="28"/>
  <c r="CU172" i="28"/>
  <c r="DK172" i="28" s="1"/>
  <c r="CT172" i="28"/>
  <c r="CS172" i="28"/>
  <c r="DI172" i="28" s="1"/>
  <c r="CR172" i="28"/>
  <c r="CO172" i="28"/>
  <c r="CK172" i="28"/>
  <c r="CG172" i="28"/>
  <c r="BX172" i="28"/>
  <c r="AT172" i="28"/>
  <c r="AL172" i="28"/>
  <c r="AH172" i="28"/>
  <c r="AA172" i="28"/>
  <c r="U172" i="28"/>
  <c r="DE171" i="28"/>
  <c r="DA171" i="28"/>
  <c r="CU171" i="28"/>
  <c r="DK171" i="28" s="1"/>
  <c r="CT171" i="28"/>
  <c r="DJ171" i="28" s="1"/>
  <c r="CS171" i="28"/>
  <c r="CR171" i="28"/>
  <c r="CO171" i="28"/>
  <c r="CK171" i="28"/>
  <c r="CG171" i="28"/>
  <c r="BX171" i="28"/>
  <c r="AT171" i="28"/>
  <c r="AL171" i="28"/>
  <c r="AH171" i="28"/>
  <c r="AA171" i="28"/>
  <c r="U171" i="28"/>
  <c r="DE170" i="28"/>
  <c r="DA170" i="28"/>
  <c r="CU170" i="28"/>
  <c r="DK170" i="28" s="1"/>
  <c r="CT170" i="28"/>
  <c r="DJ170" i="28" s="1"/>
  <c r="CS170" i="28"/>
  <c r="DI170" i="28" s="1"/>
  <c r="CR170" i="28"/>
  <c r="CO170" i="28"/>
  <c r="CK170" i="28"/>
  <c r="CG170" i="28"/>
  <c r="BX170" i="28"/>
  <c r="AT170" i="28"/>
  <c r="AL170" i="28"/>
  <c r="AH170" i="28"/>
  <c r="AA170" i="28"/>
  <c r="U170" i="28"/>
  <c r="DE169" i="28"/>
  <c r="DA169" i="28"/>
  <c r="CU169" i="28"/>
  <c r="DK169" i="28" s="1"/>
  <c r="CT169" i="28"/>
  <c r="DJ169" i="28" s="1"/>
  <c r="CS169" i="28"/>
  <c r="CR169" i="28"/>
  <c r="CO169" i="28"/>
  <c r="CK169" i="28"/>
  <c r="CG169" i="28"/>
  <c r="BX169" i="28"/>
  <c r="AT169" i="28"/>
  <c r="AL169" i="28"/>
  <c r="AH169" i="28"/>
  <c r="AA169" i="28"/>
  <c r="U169" i="28"/>
  <c r="DD168" i="28"/>
  <c r="DD480" i="28" s="1"/>
  <c r="DC168" i="28"/>
  <c r="DC480" i="28" s="1"/>
  <c r="DB168" i="28"/>
  <c r="DB480" i="28" s="1"/>
  <c r="CZ168" i="28"/>
  <c r="CZ480" i="28" s="1"/>
  <c r="CY168" i="28"/>
  <c r="CY480" i="28" s="1"/>
  <c r="CX168" i="28"/>
  <c r="CX480" i="28" s="1"/>
  <c r="CQ168" i="28"/>
  <c r="CQ480" i="28" s="1"/>
  <c r="CP168" i="28"/>
  <c r="CP480" i="28" s="1"/>
  <c r="CN168" i="28"/>
  <c r="CN480" i="28" s="1"/>
  <c r="CM168" i="28"/>
  <c r="CM480" i="28" s="1"/>
  <c r="CL168" i="28"/>
  <c r="CL480" i="28" s="1"/>
  <c r="CJ168" i="28"/>
  <c r="CJ480" i="28" s="1"/>
  <c r="CI168" i="28"/>
  <c r="CI480" i="28" s="1"/>
  <c r="CH168" i="28"/>
  <c r="CH480" i="28" s="1"/>
  <c r="CF168" i="28"/>
  <c r="CF480" i="28" s="1"/>
  <c r="CE168" i="28"/>
  <c r="CE480" i="28" s="1"/>
  <c r="CD168" i="28"/>
  <c r="CD480" i="28" s="1"/>
  <c r="CA168" i="28"/>
  <c r="CA480" i="28" s="1"/>
  <c r="BZ168" i="28"/>
  <c r="BZ480" i="28" s="1"/>
  <c r="BY168" i="28"/>
  <c r="BY480" i="28" s="1"/>
  <c r="BW168" i="28"/>
  <c r="BW480" i="28" s="1"/>
  <c r="BV168" i="28"/>
  <c r="BV480" i="28" s="1"/>
  <c r="BU168" i="28"/>
  <c r="BU480" i="28" s="1"/>
  <c r="BT168" i="28"/>
  <c r="BT480" i="28" s="1"/>
  <c r="BS168" i="28"/>
  <c r="BS480" i="28" s="1"/>
  <c r="BR168" i="28"/>
  <c r="BR480" i="28" s="1"/>
  <c r="BQ168" i="28"/>
  <c r="BQ480" i="28" s="1"/>
  <c r="BP168" i="28"/>
  <c r="BP480" i="28" s="1"/>
  <c r="BO168" i="28"/>
  <c r="BO480" i="28" s="1"/>
  <c r="BN168" i="28"/>
  <c r="BN480" i="28" s="1"/>
  <c r="BM168" i="28"/>
  <c r="BM480" i="28" s="1"/>
  <c r="BL168" i="28"/>
  <c r="BL480" i="28" s="1"/>
  <c r="BK168" i="28"/>
  <c r="BK480" i="28" s="1"/>
  <c r="BJ168" i="28"/>
  <c r="BJ480" i="28" s="1"/>
  <c r="BI168" i="28"/>
  <c r="BI480" i="28" s="1"/>
  <c r="BH168" i="28"/>
  <c r="BH480" i="28" s="1"/>
  <c r="BG168" i="28"/>
  <c r="BG480" i="28" s="1"/>
  <c r="BF168" i="28"/>
  <c r="BF480" i="28" s="1"/>
  <c r="BE168" i="28"/>
  <c r="BE480" i="28" s="1"/>
  <c r="BD168" i="28"/>
  <c r="BD480" i="28" s="1"/>
  <c r="BC168" i="28"/>
  <c r="BC480" i="28" s="1"/>
  <c r="BB168" i="28"/>
  <c r="BB480" i="28" s="1"/>
  <c r="BA168" i="28"/>
  <c r="BA480" i="28" s="1"/>
  <c r="AZ168" i="28"/>
  <c r="AZ480" i="28" s="1"/>
  <c r="AY168" i="28"/>
  <c r="AY480" i="28" s="1"/>
  <c r="AX168" i="28"/>
  <c r="AX480" i="28" s="1"/>
  <c r="AU168" i="28"/>
  <c r="AU480" i="28" s="1"/>
  <c r="AS168" i="28"/>
  <c r="AS480" i="28" s="1"/>
  <c r="AR168" i="28"/>
  <c r="AR480" i="28" s="1"/>
  <c r="AQ168" i="28"/>
  <c r="AQ480" i="28" s="1"/>
  <c r="AP168" i="28"/>
  <c r="AP480" i="28" s="1"/>
  <c r="AO168" i="28"/>
  <c r="AO480" i="28" s="1"/>
  <c r="AM168" i="28"/>
  <c r="AM480" i="28" s="1"/>
  <c r="AK168" i="28"/>
  <c r="AK480" i="28" s="1"/>
  <c r="AJ168" i="28"/>
  <c r="AJ480" i="28" s="1"/>
  <c r="AI168" i="28"/>
  <c r="AI480" i="28" s="1"/>
  <c r="AG168" i="28"/>
  <c r="AG480" i="28" s="1"/>
  <c r="AF168" i="28"/>
  <c r="AF480" i="28" s="1"/>
  <c r="AE168" i="28"/>
  <c r="AE480" i="28" s="1"/>
  <c r="AD168" i="28"/>
  <c r="AD480" i="28" s="1"/>
  <c r="AC168" i="28"/>
  <c r="AC480" i="28" s="1"/>
  <c r="AB168" i="28"/>
  <c r="AB480" i="28" s="1"/>
  <c r="Z168" i="28"/>
  <c r="Z480" i="28" s="1"/>
  <c r="Y168" i="28"/>
  <c r="Y480" i="28" s="1"/>
  <c r="X168" i="28"/>
  <c r="X480" i="28" s="1"/>
  <c r="W168" i="28"/>
  <c r="W480" i="28" s="1"/>
  <c r="V168" i="28"/>
  <c r="V480" i="28" s="1"/>
  <c r="T168" i="28"/>
  <c r="T480" i="28" s="1"/>
  <c r="S168" i="28"/>
  <c r="S480" i="28" s="1"/>
  <c r="R168" i="28"/>
  <c r="R480" i="28" s="1"/>
  <c r="P168" i="28"/>
  <c r="P480" i="28" s="1"/>
  <c r="O168" i="28"/>
  <c r="O480" i="28" s="1"/>
  <c r="N168" i="28"/>
  <c r="N480" i="28" s="1"/>
  <c r="M168" i="28"/>
  <c r="M480" i="28" s="1"/>
  <c r="L168" i="28"/>
  <c r="L480" i="28" s="1"/>
  <c r="K168" i="28"/>
  <c r="K480" i="28" s="1"/>
  <c r="J168" i="28"/>
  <c r="J480" i="28" s="1"/>
  <c r="I168" i="28"/>
  <c r="I480" i="28" s="1"/>
  <c r="H168" i="28"/>
  <c r="H480" i="28" s="1"/>
  <c r="DE167" i="28"/>
  <c r="DA167" i="28"/>
  <c r="CU167" i="28"/>
  <c r="DK167" i="28" s="1"/>
  <c r="CT167" i="28"/>
  <c r="DJ167" i="28" s="1"/>
  <c r="CS167" i="28"/>
  <c r="CR167" i="28"/>
  <c r="CO167" i="28"/>
  <c r="CK167" i="28"/>
  <c r="CG167" i="28"/>
  <c r="BX167" i="28"/>
  <c r="AT167" i="28"/>
  <c r="AL167" i="28"/>
  <c r="AH167" i="28"/>
  <c r="AA167" i="28"/>
  <c r="U167" i="28"/>
  <c r="DE166" i="28"/>
  <c r="DA166" i="28"/>
  <c r="CU166" i="28"/>
  <c r="DK166" i="28" s="1"/>
  <c r="CT166" i="28"/>
  <c r="DJ166" i="28" s="1"/>
  <c r="CS166" i="28"/>
  <c r="CR166" i="28"/>
  <c r="CO166" i="28"/>
  <c r="CK166" i="28"/>
  <c r="CG166" i="28"/>
  <c r="BX166" i="28"/>
  <c r="AT166" i="28"/>
  <c r="AL166" i="28"/>
  <c r="AH166" i="28"/>
  <c r="AA166" i="28"/>
  <c r="U166" i="28"/>
  <c r="DE165" i="28"/>
  <c r="DA165" i="28"/>
  <c r="CU165" i="28"/>
  <c r="DK165" i="28" s="1"/>
  <c r="CT165" i="28"/>
  <c r="DJ165" i="28" s="1"/>
  <c r="CS165" i="28"/>
  <c r="CR165" i="28"/>
  <c r="CO165" i="28"/>
  <c r="CK165" i="28"/>
  <c r="CG165" i="28"/>
  <c r="BX165" i="28"/>
  <c r="AT165" i="28"/>
  <c r="AL165" i="28"/>
  <c r="AH165" i="28"/>
  <c r="AA165" i="28"/>
  <c r="U165" i="28"/>
  <c r="DE164" i="28"/>
  <c r="DA164" i="28"/>
  <c r="CU164" i="28"/>
  <c r="DK164" i="28" s="1"/>
  <c r="CT164" i="28"/>
  <c r="DJ164" i="28" s="1"/>
  <c r="CS164" i="28"/>
  <c r="DI164" i="28" s="1"/>
  <c r="CR164" i="28"/>
  <c r="CO164" i="28"/>
  <c r="CK164" i="28"/>
  <c r="CG164" i="28"/>
  <c r="BX164" i="28"/>
  <c r="AT164" i="28"/>
  <c r="AL164" i="28"/>
  <c r="AH164" i="28"/>
  <c r="AA164" i="28"/>
  <c r="U164" i="28"/>
  <c r="DE163" i="28"/>
  <c r="DA163" i="28"/>
  <c r="CU163" i="28"/>
  <c r="CT163" i="28"/>
  <c r="DJ163" i="28" s="1"/>
  <c r="CS163" i="28"/>
  <c r="CR163" i="28"/>
  <c r="CO163" i="28"/>
  <c r="CK163" i="28"/>
  <c r="CG163" i="28"/>
  <c r="BX163" i="28"/>
  <c r="AT163" i="28"/>
  <c r="AL163" i="28"/>
  <c r="AH163" i="28"/>
  <c r="AA163" i="28"/>
  <c r="U163" i="28"/>
  <c r="DD162" i="28"/>
  <c r="DD502" i="28" s="1"/>
  <c r="DC162" i="28"/>
  <c r="DC502" i="28" s="1"/>
  <c r="DB162" i="28"/>
  <c r="DB502" i="28" s="1"/>
  <c r="CZ162" i="28"/>
  <c r="CZ502" i="28" s="1"/>
  <c r="CY162" i="28"/>
  <c r="CY502" i="28" s="1"/>
  <c r="CX162" i="28"/>
  <c r="CX502" i="28" s="1"/>
  <c r="CQ162" i="28"/>
  <c r="CQ502" i="28" s="1"/>
  <c r="CP162" i="28"/>
  <c r="CP502" i="28" s="1"/>
  <c r="CN162" i="28"/>
  <c r="CN502" i="28" s="1"/>
  <c r="CM162" i="28"/>
  <c r="CM502" i="28" s="1"/>
  <c r="CL162" i="28"/>
  <c r="CL502" i="28" s="1"/>
  <c r="CJ162" i="28"/>
  <c r="CJ502" i="28" s="1"/>
  <c r="CI162" i="28"/>
  <c r="CI502" i="28" s="1"/>
  <c r="CH162" i="28"/>
  <c r="CH502" i="28" s="1"/>
  <c r="CF162" i="28"/>
  <c r="CF502" i="28" s="1"/>
  <c r="CE162" i="28"/>
  <c r="CE502" i="28" s="1"/>
  <c r="CD162" i="28"/>
  <c r="CD502" i="28" s="1"/>
  <c r="CA162" i="28"/>
  <c r="CA502" i="28" s="1"/>
  <c r="BZ162" i="28"/>
  <c r="BZ502" i="28" s="1"/>
  <c r="BY162" i="28"/>
  <c r="BY502" i="28" s="1"/>
  <c r="BW162" i="28"/>
  <c r="BW502" i="28" s="1"/>
  <c r="BV162" i="28"/>
  <c r="BV502" i="28" s="1"/>
  <c r="BU162" i="28"/>
  <c r="BU502" i="28" s="1"/>
  <c r="BT162" i="28"/>
  <c r="BT502" i="28" s="1"/>
  <c r="BS162" i="28"/>
  <c r="BS502" i="28" s="1"/>
  <c r="BR162" i="28"/>
  <c r="BR502" i="28" s="1"/>
  <c r="BQ162" i="28"/>
  <c r="BQ502" i="28" s="1"/>
  <c r="BP162" i="28"/>
  <c r="BP502" i="28" s="1"/>
  <c r="BO162" i="28"/>
  <c r="BO502" i="28" s="1"/>
  <c r="BN162" i="28"/>
  <c r="BN502" i="28" s="1"/>
  <c r="BM162" i="28"/>
  <c r="BM502" i="28" s="1"/>
  <c r="BL162" i="28"/>
  <c r="BL502" i="28" s="1"/>
  <c r="BK162" i="28"/>
  <c r="BK502" i="28" s="1"/>
  <c r="BJ162" i="28"/>
  <c r="BJ502" i="28" s="1"/>
  <c r="BI162" i="28"/>
  <c r="BI502" i="28" s="1"/>
  <c r="BH162" i="28"/>
  <c r="BH502" i="28" s="1"/>
  <c r="BG162" i="28"/>
  <c r="BG502" i="28" s="1"/>
  <c r="BF162" i="28"/>
  <c r="BF502" i="28" s="1"/>
  <c r="BE162" i="28"/>
  <c r="BE502" i="28" s="1"/>
  <c r="BD162" i="28"/>
  <c r="BD502" i="28" s="1"/>
  <c r="BC162" i="28"/>
  <c r="BC502" i="28" s="1"/>
  <c r="BB162" i="28"/>
  <c r="BB502" i="28" s="1"/>
  <c r="BA162" i="28"/>
  <c r="BA502" i="28" s="1"/>
  <c r="AZ162" i="28"/>
  <c r="AZ502" i="28" s="1"/>
  <c r="AY162" i="28"/>
  <c r="AY502" i="28" s="1"/>
  <c r="AX162" i="28"/>
  <c r="AX502" i="28" s="1"/>
  <c r="AU162" i="28"/>
  <c r="AU502" i="28" s="1"/>
  <c r="AS162" i="28"/>
  <c r="AS502" i="28" s="1"/>
  <c r="AR162" i="28"/>
  <c r="AR502" i="28" s="1"/>
  <c r="AQ162" i="28"/>
  <c r="AQ502" i="28" s="1"/>
  <c r="AP162" i="28"/>
  <c r="AP502" i="28" s="1"/>
  <c r="AO162" i="28"/>
  <c r="AO502" i="28" s="1"/>
  <c r="AM162" i="28"/>
  <c r="AM502" i="28" s="1"/>
  <c r="AK162" i="28"/>
  <c r="AK502" i="28" s="1"/>
  <c r="AJ162" i="28"/>
  <c r="AJ502" i="28" s="1"/>
  <c r="AI162" i="28"/>
  <c r="AI502" i="28" s="1"/>
  <c r="AG162" i="28"/>
  <c r="AG502" i="28" s="1"/>
  <c r="AF162" i="28"/>
  <c r="AF502" i="28" s="1"/>
  <c r="AE162" i="28"/>
  <c r="AE502" i="28" s="1"/>
  <c r="AD162" i="28"/>
  <c r="AD502" i="28" s="1"/>
  <c r="AC162" i="28"/>
  <c r="AC502" i="28" s="1"/>
  <c r="AB162" i="28"/>
  <c r="AB502" i="28" s="1"/>
  <c r="Z162" i="28"/>
  <c r="Z502" i="28" s="1"/>
  <c r="Y162" i="28"/>
  <c r="Y502" i="28" s="1"/>
  <c r="X162" i="28"/>
  <c r="X502" i="28" s="1"/>
  <c r="W162" i="28"/>
  <c r="W502" i="28" s="1"/>
  <c r="V162" i="28"/>
  <c r="V502" i="28" s="1"/>
  <c r="T162" i="28"/>
  <c r="T502" i="28" s="1"/>
  <c r="S162" i="28"/>
  <c r="S502" i="28" s="1"/>
  <c r="R162" i="28"/>
  <c r="R502" i="28" s="1"/>
  <c r="P162" i="28"/>
  <c r="P502" i="28" s="1"/>
  <c r="O162" i="28"/>
  <c r="O502" i="28" s="1"/>
  <c r="N162" i="28"/>
  <c r="N502" i="28" s="1"/>
  <c r="M162" i="28"/>
  <c r="M502" i="28" s="1"/>
  <c r="L162" i="28"/>
  <c r="L502" i="28" s="1"/>
  <c r="K162" i="28"/>
  <c r="K502" i="28" s="1"/>
  <c r="J162" i="28"/>
  <c r="J502" i="28" s="1"/>
  <c r="I162" i="28"/>
  <c r="I502" i="28" s="1"/>
  <c r="H162" i="28"/>
  <c r="H502" i="28" s="1"/>
  <c r="DE161" i="28"/>
  <c r="DA161" i="28"/>
  <c r="CU161" i="28"/>
  <c r="DK161" i="28" s="1"/>
  <c r="CT161" i="28"/>
  <c r="DJ161" i="28" s="1"/>
  <c r="CS161" i="28"/>
  <c r="CR161" i="28"/>
  <c r="CO161" i="28"/>
  <c r="CK161" i="28"/>
  <c r="CG161" i="28"/>
  <c r="BX161" i="28"/>
  <c r="AT161" i="28"/>
  <c r="AL161" i="28"/>
  <c r="AH161" i="28"/>
  <c r="AA161" i="28"/>
  <c r="U161" i="28"/>
  <c r="DE160" i="28"/>
  <c r="DA160" i="28"/>
  <c r="CU160" i="28"/>
  <c r="DK160" i="28" s="1"/>
  <c r="CT160" i="28"/>
  <c r="DJ160" i="28" s="1"/>
  <c r="CS160" i="28"/>
  <c r="DI160" i="28" s="1"/>
  <c r="CR160" i="28"/>
  <c r="CO160" i="28"/>
  <c r="CK160" i="28"/>
  <c r="CG160" i="28"/>
  <c r="BX160" i="28"/>
  <c r="AT160" i="28"/>
  <c r="AL160" i="28"/>
  <c r="AH160" i="28"/>
  <c r="AA160" i="28"/>
  <c r="U160" i="28"/>
  <c r="DE159" i="28"/>
  <c r="DA159" i="28"/>
  <c r="CU159" i="28"/>
  <c r="DK159" i="28" s="1"/>
  <c r="CT159" i="28"/>
  <c r="DJ159" i="28" s="1"/>
  <c r="CS159" i="28"/>
  <c r="CR159" i="28"/>
  <c r="CO159" i="28"/>
  <c r="CK159" i="28"/>
  <c r="CG159" i="28"/>
  <c r="BX159" i="28"/>
  <c r="AT159" i="28"/>
  <c r="AL159" i="28"/>
  <c r="AH159" i="28"/>
  <c r="AA159" i="28"/>
  <c r="U159" i="28"/>
  <c r="DE158" i="28"/>
  <c r="DA158" i="28"/>
  <c r="CU158" i="28"/>
  <c r="DK158" i="28" s="1"/>
  <c r="CT158" i="28"/>
  <c r="DJ158" i="28" s="1"/>
  <c r="CS158" i="28"/>
  <c r="DI158" i="28" s="1"/>
  <c r="CR158" i="28"/>
  <c r="CO158" i="28"/>
  <c r="CK158" i="28"/>
  <c r="CG158" i="28"/>
  <c r="BX158" i="28"/>
  <c r="AT158" i="28"/>
  <c r="AL158" i="28"/>
  <c r="AH158" i="28"/>
  <c r="AA158" i="28"/>
  <c r="U158" i="28"/>
  <c r="DE157" i="28"/>
  <c r="DA157" i="28"/>
  <c r="CU157" i="28"/>
  <c r="DK157" i="28" s="1"/>
  <c r="CT157" i="28"/>
  <c r="DJ157" i="28" s="1"/>
  <c r="CS157" i="28"/>
  <c r="CR157" i="28"/>
  <c r="CO157" i="28"/>
  <c r="CK157" i="28"/>
  <c r="CG157" i="28"/>
  <c r="BX157" i="28"/>
  <c r="AT157" i="28"/>
  <c r="AL157" i="28"/>
  <c r="AH157" i="28"/>
  <c r="AA157" i="28"/>
  <c r="U157" i="28"/>
  <c r="Q156" i="28"/>
  <c r="DD155" i="28"/>
  <c r="DD453" i="28" s="1"/>
  <c r="DC155" i="28"/>
  <c r="DC453" i="28" s="1"/>
  <c r="DB155" i="28"/>
  <c r="DB453" i="28" s="1"/>
  <c r="CZ155" i="28"/>
  <c r="CZ453" i="28" s="1"/>
  <c r="CY155" i="28"/>
  <c r="CY453" i="28" s="1"/>
  <c r="CX155" i="28"/>
  <c r="CX453" i="28" s="1"/>
  <c r="CQ155" i="28"/>
  <c r="CQ453" i="28" s="1"/>
  <c r="CP155" i="28"/>
  <c r="CP453" i="28" s="1"/>
  <c r="CN155" i="28"/>
  <c r="CN453" i="28" s="1"/>
  <c r="CM155" i="28"/>
  <c r="CM453" i="28" s="1"/>
  <c r="CL155" i="28"/>
  <c r="CL453" i="28" s="1"/>
  <c r="CJ155" i="28"/>
  <c r="CJ453" i="28" s="1"/>
  <c r="CI155" i="28"/>
  <c r="CI453" i="28" s="1"/>
  <c r="CH155" i="28"/>
  <c r="CH453" i="28" s="1"/>
  <c r="CF155" i="28"/>
  <c r="CF453" i="28" s="1"/>
  <c r="CE155" i="28"/>
  <c r="CE453" i="28" s="1"/>
  <c r="CD155" i="28"/>
  <c r="CD453" i="28" s="1"/>
  <c r="CA155" i="28"/>
  <c r="CA453" i="28" s="1"/>
  <c r="BZ155" i="28"/>
  <c r="BZ453" i="28" s="1"/>
  <c r="BY155" i="28"/>
  <c r="BY453" i="28" s="1"/>
  <c r="BW155" i="28"/>
  <c r="BW453" i="28" s="1"/>
  <c r="BV155" i="28"/>
  <c r="BV453" i="28" s="1"/>
  <c r="BU155" i="28"/>
  <c r="BU453" i="28" s="1"/>
  <c r="BT155" i="28"/>
  <c r="BT453" i="28" s="1"/>
  <c r="BS155" i="28"/>
  <c r="BS453" i="28" s="1"/>
  <c r="BR155" i="28"/>
  <c r="BR453" i="28" s="1"/>
  <c r="BQ155" i="28"/>
  <c r="BQ453" i="28" s="1"/>
  <c r="BP155" i="28"/>
  <c r="BP453" i="28" s="1"/>
  <c r="BO155" i="28"/>
  <c r="BO453" i="28" s="1"/>
  <c r="BN155" i="28"/>
  <c r="BN453" i="28" s="1"/>
  <c r="BM155" i="28"/>
  <c r="BM453" i="28" s="1"/>
  <c r="BL155" i="28"/>
  <c r="BL453" i="28" s="1"/>
  <c r="BK155" i="28"/>
  <c r="BK453" i="28" s="1"/>
  <c r="BJ155" i="28"/>
  <c r="BJ453" i="28" s="1"/>
  <c r="BI155" i="28"/>
  <c r="BI453" i="28" s="1"/>
  <c r="BH155" i="28"/>
  <c r="BH453" i="28" s="1"/>
  <c r="BG155" i="28"/>
  <c r="BG453" i="28" s="1"/>
  <c r="BF155" i="28"/>
  <c r="BF453" i="28" s="1"/>
  <c r="BE155" i="28"/>
  <c r="BE453" i="28" s="1"/>
  <c r="BD155" i="28"/>
  <c r="BD453" i="28" s="1"/>
  <c r="BC155" i="28"/>
  <c r="BC453" i="28" s="1"/>
  <c r="BB155" i="28"/>
  <c r="BB453" i="28" s="1"/>
  <c r="BA155" i="28"/>
  <c r="BA453" i="28" s="1"/>
  <c r="AZ155" i="28"/>
  <c r="AZ453" i="28" s="1"/>
  <c r="AY155" i="28"/>
  <c r="AY453" i="28" s="1"/>
  <c r="AX155" i="28"/>
  <c r="AX453" i="28" s="1"/>
  <c r="AU155" i="28"/>
  <c r="AU453" i="28" s="1"/>
  <c r="AS155" i="28"/>
  <c r="AS453" i="28" s="1"/>
  <c r="AR155" i="28"/>
  <c r="AQ155" i="28"/>
  <c r="AQ453" i="28" s="1"/>
  <c r="AP155" i="28"/>
  <c r="AP453" i="28" s="1"/>
  <c r="AO155" i="28"/>
  <c r="AO453" i="28" s="1"/>
  <c r="AM155" i="28"/>
  <c r="AM453" i="28" s="1"/>
  <c r="AK155" i="28"/>
  <c r="AK453" i="28" s="1"/>
  <c r="AJ155" i="28"/>
  <c r="AJ453" i="28" s="1"/>
  <c r="AI155" i="28"/>
  <c r="AI453" i="28" s="1"/>
  <c r="AG155" i="28"/>
  <c r="AG453" i="28" s="1"/>
  <c r="AF155" i="28"/>
  <c r="AF453" i="28" s="1"/>
  <c r="AE155" i="28"/>
  <c r="AE453" i="28" s="1"/>
  <c r="AD155" i="28"/>
  <c r="AD453" i="28" s="1"/>
  <c r="AC155" i="28"/>
  <c r="AC453" i="28" s="1"/>
  <c r="AB155" i="28"/>
  <c r="Z155" i="28"/>
  <c r="Z453" i="28" s="1"/>
  <c r="Y155" i="28"/>
  <c r="Y453" i="28" s="1"/>
  <c r="X155" i="28"/>
  <c r="X453" i="28" s="1"/>
  <c r="W155" i="28"/>
  <c r="V155" i="28"/>
  <c r="T155" i="28"/>
  <c r="T453" i="28" s="1"/>
  <c r="S155" i="28"/>
  <c r="S453" i="28" s="1"/>
  <c r="R155" i="28"/>
  <c r="R453" i="28" s="1"/>
  <c r="P155" i="28"/>
  <c r="P453" i="28" s="1"/>
  <c r="O155" i="28"/>
  <c r="O453" i="28" s="1"/>
  <c r="N155" i="28"/>
  <c r="N453" i="28" s="1"/>
  <c r="M155" i="28"/>
  <c r="M453" i="28" s="1"/>
  <c r="L155" i="28"/>
  <c r="L453" i="28" s="1"/>
  <c r="K155" i="28"/>
  <c r="K453" i="28" s="1"/>
  <c r="J155" i="28"/>
  <c r="J453" i="28" s="1"/>
  <c r="I155" i="28"/>
  <c r="I453" i="28" s="1"/>
  <c r="H155" i="28"/>
  <c r="H453" i="28" s="1"/>
  <c r="DE154" i="28"/>
  <c r="DA154" i="28"/>
  <c r="CU154" i="28"/>
  <c r="DK154" i="28" s="1"/>
  <c r="CT154" i="28"/>
  <c r="CS154" i="28"/>
  <c r="DI154" i="28" s="1"/>
  <c r="CR154" i="28"/>
  <c r="CO154" i="28"/>
  <c r="CK154" i="28"/>
  <c r="CG154" i="28"/>
  <c r="BX154" i="28"/>
  <c r="AT154" i="28"/>
  <c r="AL154" i="28"/>
  <c r="AH154" i="28"/>
  <c r="AA154" i="28"/>
  <c r="U154" i="28"/>
  <c r="DE153" i="28"/>
  <c r="DA153" i="28"/>
  <c r="CU153" i="28"/>
  <c r="DK153" i="28" s="1"/>
  <c r="CT153" i="28"/>
  <c r="DJ153" i="28" s="1"/>
  <c r="CS153" i="28"/>
  <c r="DI153" i="28" s="1"/>
  <c r="CR153" i="28"/>
  <c r="CO153" i="28"/>
  <c r="CK153" i="28"/>
  <c r="CG153" i="28"/>
  <c r="BX153" i="28"/>
  <c r="AT153" i="28"/>
  <c r="AL153" i="28"/>
  <c r="AH153" i="28"/>
  <c r="AA153" i="28"/>
  <c r="U153" i="28"/>
  <c r="DE152" i="28"/>
  <c r="DA152" i="28"/>
  <c r="CU152" i="28"/>
  <c r="DK152" i="28" s="1"/>
  <c r="CT152" i="28"/>
  <c r="DJ152" i="28" s="1"/>
  <c r="CS152" i="28"/>
  <c r="DI152" i="28" s="1"/>
  <c r="CR152" i="28"/>
  <c r="CO152" i="28"/>
  <c r="CK152" i="28"/>
  <c r="CG152" i="28"/>
  <c r="BX152" i="28"/>
  <c r="AT152" i="28"/>
  <c r="AL152" i="28"/>
  <c r="AH152" i="28"/>
  <c r="AA152" i="28"/>
  <c r="U152" i="28"/>
  <c r="DE151" i="28"/>
  <c r="DA151" i="28"/>
  <c r="CU151" i="28"/>
  <c r="DK151" i="28" s="1"/>
  <c r="CT151" i="28"/>
  <c r="DJ151" i="28" s="1"/>
  <c r="CS151" i="28"/>
  <c r="DI151" i="28" s="1"/>
  <c r="CR151" i="28"/>
  <c r="CO151" i="28"/>
  <c r="CK151" i="28"/>
  <c r="CG151" i="28"/>
  <c r="BX151" i="28"/>
  <c r="AT151" i="28"/>
  <c r="AL151" i="28"/>
  <c r="AH151" i="28"/>
  <c r="AA151" i="28"/>
  <c r="U151" i="28"/>
  <c r="DE150" i="28"/>
  <c r="DA150" i="28"/>
  <c r="CU150" i="28"/>
  <c r="DK150" i="28" s="1"/>
  <c r="CT150" i="28"/>
  <c r="CS150" i="28"/>
  <c r="CR150" i="28"/>
  <c r="CO150" i="28"/>
  <c r="CK150" i="28"/>
  <c r="CG150" i="28"/>
  <c r="BX150" i="28"/>
  <c r="AT150" i="28"/>
  <c r="AL150" i="28"/>
  <c r="AH150" i="28"/>
  <c r="AA150" i="28"/>
  <c r="U150" i="28"/>
  <c r="DD149" i="28"/>
  <c r="DC149" i="28"/>
  <c r="DB149" i="28"/>
  <c r="CZ149" i="28"/>
  <c r="CY149" i="28"/>
  <c r="CX149" i="28"/>
  <c r="CQ149" i="28"/>
  <c r="CP149" i="28"/>
  <c r="CN149" i="28"/>
  <c r="CM149" i="28"/>
  <c r="CL149" i="28"/>
  <c r="CJ149" i="28"/>
  <c r="CI149" i="28"/>
  <c r="CH149" i="28"/>
  <c r="CF149" i="28"/>
  <c r="CE149" i="28"/>
  <c r="CD149" i="28"/>
  <c r="CA149" i="28"/>
  <c r="BZ149" i="28"/>
  <c r="BY149" i="28"/>
  <c r="BW149" i="28"/>
  <c r="BV149" i="28"/>
  <c r="BU149" i="28"/>
  <c r="BT149" i="28"/>
  <c r="BS149" i="28"/>
  <c r="BR149" i="28"/>
  <c r="BQ149" i="28"/>
  <c r="BP149" i="28"/>
  <c r="BO149" i="28"/>
  <c r="BN149" i="28"/>
  <c r="BM149" i="28"/>
  <c r="BL149" i="28"/>
  <c r="BK149" i="28"/>
  <c r="BJ149" i="28"/>
  <c r="BI149" i="28"/>
  <c r="BH149" i="28"/>
  <c r="BG149" i="28"/>
  <c r="BF149" i="28"/>
  <c r="BE149" i="28"/>
  <c r="BD149" i="28"/>
  <c r="BC149" i="28"/>
  <c r="BB149" i="28"/>
  <c r="BA149" i="28"/>
  <c r="AZ149" i="28"/>
  <c r="AY149" i="28"/>
  <c r="AX149" i="28"/>
  <c r="AU149" i="28"/>
  <c r="AS149" i="28"/>
  <c r="AR149" i="28"/>
  <c r="AQ149" i="28"/>
  <c r="AP149" i="28"/>
  <c r="AO149" i="28"/>
  <c r="AM149" i="28"/>
  <c r="AK149" i="28"/>
  <c r="AJ149" i="28"/>
  <c r="AI149" i="28"/>
  <c r="AG149" i="28"/>
  <c r="AF149" i="28"/>
  <c r="AE149" i="28"/>
  <c r="AD149" i="28"/>
  <c r="AC149" i="28"/>
  <c r="AB149" i="28"/>
  <c r="Z149" i="28"/>
  <c r="Y149" i="28"/>
  <c r="X149" i="28"/>
  <c r="W149" i="28"/>
  <c r="V149" i="28"/>
  <c r="T149" i="28"/>
  <c r="S149" i="28"/>
  <c r="R149" i="28"/>
  <c r="P149" i="28"/>
  <c r="O149" i="28"/>
  <c r="N149" i="28"/>
  <c r="M149" i="28"/>
  <c r="L149" i="28"/>
  <c r="K149" i="28"/>
  <c r="J149" i="28"/>
  <c r="I149" i="28"/>
  <c r="H149" i="28"/>
  <c r="DE148" i="28"/>
  <c r="DA148" i="28"/>
  <c r="CU148" i="28"/>
  <c r="DK148" i="28" s="1"/>
  <c r="CT148" i="28"/>
  <c r="DJ148" i="28" s="1"/>
  <c r="CS148" i="28"/>
  <c r="DI148" i="28" s="1"/>
  <c r="CR148" i="28"/>
  <c r="CO148" i="28"/>
  <c r="CK148" i="28"/>
  <c r="CG148" i="28"/>
  <c r="BX148" i="28"/>
  <c r="AT148" i="28"/>
  <c r="AL148" i="28"/>
  <c r="AH148" i="28"/>
  <c r="AA148" i="28"/>
  <c r="U148" i="28"/>
  <c r="DE147" i="28"/>
  <c r="DA147" i="28"/>
  <c r="CU147" i="28"/>
  <c r="DK147" i="28" s="1"/>
  <c r="CT147" i="28"/>
  <c r="DJ147" i="28" s="1"/>
  <c r="CS147" i="28"/>
  <c r="DI147" i="28" s="1"/>
  <c r="CR147" i="28"/>
  <c r="CO147" i="28"/>
  <c r="CK147" i="28"/>
  <c r="CG147" i="28"/>
  <c r="BX147" i="28"/>
  <c r="AT147" i="28"/>
  <c r="AL147" i="28"/>
  <c r="AH147" i="28"/>
  <c r="AA147" i="28"/>
  <c r="U147" i="28"/>
  <c r="DE146" i="28"/>
  <c r="DA146" i="28"/>
  <c r="CU146" i="28"/>
  <c r="DK146" i="28" s="1"/>
  <c r="CT146" i="28"/>
  <c r="DJ146" i="28" s="1"/>
  <c r="CS146" i="28"/>
  <c r="DI146" i="28" s="1"/>
  <c r="CR146" i="28"/>
  <c r="CO146" i="28"/>
  <c r="CK146" i="28"/>
  <c r="CG146" i="28"/>
  <c r="BX146" i="28"/>
  <c r="AT146" i="28"/>
  <c r="AL146" i="28"/>
  <c r="AH146" i="28"/>
  <c r="AA146" i="28"/>
  <c r="U146" i="28"/>
  <c r="DE145" i="28"/>
  <c r="DA145" i="28"/>
  <c r="CU145" i="28"/>
  <c r="DK145" i="28" s="1"/>
  <c r="CT145" i="28"/>
  <c r="DJ145" i="28" s="1"/>
  <c r="CS145" i="28"/>
  <c r="DI145" i="28" s="1"/>
  <c r="CR145" i="28"/>
  <c r="CO145" i="28"/>
  <c r="CK145" i="28"/>
  <c r="CG145" i="28"/>
  <c r="BX145" i="28"/>
  <c r="AT145" i="28"/>
  <c r="AL145" i="28"/>
  <c r="AH145" i="28"/>
  <c r="AA145" i="28"/>
  <c r="U145" i="28"/>
  <c r="DE144" i="28"/>
  <c r="DA144" i="28"/>
  <c r="CU144" i="28"/>
  <c r="CT144" i="28"/>
  <c r="DJ144" i="28" s="1"/>
  <c r="CS144" i="28"/>
  <c r="DI144" i="28" s="1"/>
  <c r="CR144" i="28"/>
  <c r="CO144" i="28"/>
  <c r="CK144" i="28"/>
  <c r="CG144" i="28"/>
  <c r="BX144" i="28"/>
  <c r="AT144" i="28"/>
  <c r="AL144" i="28"/>
  <c r="AH144" i="28"/>
  <c r="AA144" i="28"/>
  <c r="U144" i="28"/>
  <c r="Q143" i="28"/>
  <c r="DD142" i="28"/>
  <c r="DD452" i="28" s="1"/>
  <c r="DC142" i="28"/>
  <c r="DC452" i="28" s="1"/>
  <c r="DB142" i="28"/>
  <c r="DB452" i="28" s="1"/>
  <c r="CZ142" i="28"/>
  <c r="CZ452" i="28" s="1"/>
  <c r="CY142" i="28"/>
  <c r="CY452" i="28" s="1"/>
  <c r="CX142" i="28"/>
  <c r="CX452" i="28" s="1"/>
  <c r="CQ142" i="28"/>
  <c r="CQ452" i="28" s="1"/>
  <c r="CP142" i="28"/>
  <c r="CP452" i="28" s="1"/>
  <c r="CN142" i="28"/>
  <c r="CN452" i="28" s="1"/>
  <c r="CM142" i="28"/>
  <c r="CM452" i="28" s="1"/>
  <c r="CL142" i="28"/>
  <c r="CL452" i="28" s="1"/>
  <c r="CJ142" i="28"/>
  <c r="CJ452" i="28" s="1"/>
  <c r="CI142" i="28"/>
  <c r="CI452" i="28" s="1"/>
  <c r="CH142" i="28"/>
  <c r="CH452" i="28" s="1"/>
  <c r="CF142" i="28"/>
  <c r="CF452" i="28" s="1"/>
  <c r="CE142" i="28"/>
  <c r="CE452" i="28" s="1"/>
  <c r="CD142" i="28"/>
  <c r="CD452" i="28" s="1"/>
  <c r="CA142" i="28"/>
  <c r="CA452" i="28" s="1"/>
  <c r="BZ142" i="28"/>
  <c r="BZ452" i="28" s="1"/>
  <c r="BY142" i="28"/>
  <c r="BY452" i="28" s="1"/>
  <c r="BW142" i="28"/>
  <c r="BW452" i="28" s="1"/>
  <c r="BV142" i="28"/>
  <c r="BV452" i="28" s="1"/>
  <c r="BU142" i="28"/>
  <c r="BU452" i="28" s="1"/>
  <c r="BT142" i="28"/>
  <c r="BT452" i="28" s="1"/>
  <c r="BS142" i="28"/>
  <c r="BS452" i="28" s="1"/>
  <c r="BR142" i="28"/>
  <c r="BR452" i="28" s="1"/>
  <c r="BQ142" i="28"/>
  <c r="BQ452" i="28" s="1"/>
  <c r="BP142" i="28"/>
  <c r="BP452" i="28" s="1"/>
  <c r="BO142" i="28"/>
  <c r="BO452" i="28" s="1"/>
  <c r="BN142" i="28"/>
  <c r="BN452" i="28" s="1"/>
  <c r="BM142" i="28"/>
  <c r="BM452" i="28" s="1"/>
  <c r="BL142" i="28"/>
  <c r="BL452" i="28" s="1"/>
  <c r="BK142" i="28"/>
  <c r="BK452" i="28" s="1"/>
  <c r="BJ142" i="28"/>
  <c r="BJ452" i="28" s="1"/>
  <c r="BI142" i="28"/>
  <c r="BI452" i="28" s="1"/>
  <c r="BH142" i="28"/>
  <c r="BH452" i="28" s="1"/>
  <c r="BG142" i="28"/>
  <c r="BG452" i="28" s="1"/>
  <c r="BF142" i="28"/>
  <c r="BF452" i="28" s="1"/>
  <c r="BE142" i="28"/>
  <c r="BE452" i="28" s="1"/>
  <c r="BD142" i="28"/>
  <c r="BD452" i="28" s="1"/>
  <c r="BC142" i="28"/>
  <c r="BC452" i="28" s="1"/>
  <c r="BB142" i="28"/>
  <c r="BB452" i="28" s="1"/>
  <c r="BA142" i="28"/>
  <c r="BA452" i="28" s="1"/>
  <c r="AZ142" i="28"/>
  <c r="AZ452" i="28" s="1"/>
  <c r="AY142" i="28"/>
  <c r="AY452" i="28" s="1"/>
  <c r="AX142" i="28"/>
  <c r="AX452" i="28" s="1"/>
  <c r="AU142" i="28"/>
  <c r="AU452" i="28" s="1"/>
  <c r="AS142" i="28"/>
  <c r="AS452" i="28" s="1"/>
  <c r="AR142" i="28"/>
  <c r="AQ142" i="28"/>
  <c r="AQ452" i="28" s="1"/>
  <c r="AP142" i="28"/>
  <c r="AP452" i="28" s="1"/>
  <c r="AO142" i="28"/>
  <c r="AO452" i="28" s="1"/>
  <c r="AM142" i="28"/>
  <c r="AM452" i="28" s="1"/>
  <c r="AK142" i="28"/>
  <c r="AK452" i="28" s="1"/>
  <c r="AJ142" i="28"/>
  <c r="AJ452" i="28" s="1"/>
  <c r="AI142" i="28"/>
  <c r="AI452" i="28" s="1"/>
  <c r="AG142" i="28"/>
  <c r="AG452" i="28" s="1"/>
  <c r="AF142" i="28"/>
  <c r="AF452" i="28" s="1"/>
  <c r="AE142" i="28"/>
  <c r="AE452" i="28" s="1"/>
  <c r="AD142" i="28"/>
  <c r="AD452" i="28" s="1"/>
  <c r="AC142" i="28"/>
  <c r="AC452" i="28" s="1"/>
  <c r="AB142" i="28"/>
  <c r="Z142" i="28"/>
  <c r="Z452" i="28" s="1"/>
  <c r="Y142" i="28"/>
  <c r="Y452" i="28" s="1"/>
  <c r="X142" i="28"/>
  <c r="X452" i="28" s="1"/>
  <c r="W142" i="28"/>
  <c r="V142" i="28"/>
  <c r="T142" i="28"/>
  <c r="T452" i="28" s="1"/>
  <c r="S142" i="28"/>
  <c r="S452" i="28" s="1"/>
  <c r="R142" i="28"/>
  <c r="R452" i="28" s="1"/>
  <c r="P142" i="28"/>
  <c r="P452" i="28" s="1"/>
  <c r="O142" i="28"/>
  <c r="O452" i="28" s="1"/>
  <c r="N142" i="28"/>
  <c r="N452" i="28" s="1"/>
  <c r="M142" i="28"/>
  <c r="M452" i="28" s="1"/>
  <c r="L142" i="28"/>
  <c r="L452" i="28" s="1"/>
  <c r="K142" i="28"/>
  <c r="K452" i="28" s="1"/>
  <c r="J142" i="28"/>
  <c r="J452" i="28" s="1"/>
  <c r="I142" i="28"/>
  <c r="I452" i="28" s="1"/>
  <c r="H142" i="28"/>
  <c r="H452" i="28" s="1"/>
  <c r="DE141" i="28"/>
  <c r="DA141" i="28"/>
  <c r="CU141" i="28"/>
  <c r="DK141" i="28" s="1"/>
  <c r="CT141" i="28"/>
  <c r="DJ141" i="28" s="1"/>
  <c r="CS141" i="28"/>
  <c r="DI141" i="28" s="1"/>
  <c r="CR141" i="28"/>
  <c r="CO141" i="28"/>
  <c r="CK141" i="28"/>
  <c r="CG141" i="28"/>
  <c r="BX141" i="28"/>
  <c r="AT141" i="28"/>
  <c r="AL141" i="28"/>
  <c r="AH141" i="28"/>
  <c r="AA141" i="28"/>
  <c r="U141" i="28"/>
  <c r="DE140" i="28"/>
  <c r="DA140" i="28"/>
  <c r="CU140" i="28"/>
  <c r="DK140" i="28" s="1"/>
  <c r="CT140" i="28"/>
  <c r="DJ140" i="28" s="1"/>
  <c r="CS140" i="28"/>
  <c r="DI140" i="28" s="1"/>
  <c r="CR140" i="28"/>
  <c r="CO140" i="28"/>
  <c r="CK140" i="28"/>
  <c r="CG140" i="28"/>
  <c r="BX140" i="28"/>
  <c r="AT140" i="28"/>
  <c r="AL140" i="28"/>
  <c r="AH140" i="28"/>
  <c r="AA140" i="28"/>
  <c r="U140" i="28"/>
  <c r="DE139" i="28"/>
  <c r="DA139" i="28"/>
  <c r="CU139" i="28"/>
  <c r="DK139" i="28" s="1"/>
  <c r="CT139" i="28"/>
  <c r="DJ139" i="28" s="1"/>
  <c r="CS139" i="28"/>
  <c r="DI139" i="28" s="1"/>
  <c r="CR139" i="28"/>
  <c r="CO139" i="28"/>
  <c r="CK139" i="28"/>
  <c r="CG139" i="28"/>
  <c r="BX139" i="28"/>
  <c r="AT139" i="28"/>
  <c r="AL139" i="28"/>
  <c r="AH139" i="28"/>
  <c r="AA139" i="28"/>
  <c r="U139" i="28"/>
  <c r="DE138" i="28"/>
  <c r="DA138" i="28"/>
  <c r="CU138" i="28"/>
  <c r="DK138" i="28" s="1"/>
  <c r="CT138" i="28"/>
  <c r="DJ138" i="28" s="1"/>
  <c r="CS138" i="28"/>
  <c r="DI138" i="28" s="1"/>
  <c r="CR138" i="28"/>
  <c r="CO138" i="28"/>
  <c r="CK138" i="28"/>
  <c r="CG138" i="28"/>
  <c r="BX138" i="28"/>
  <c r="AT138" i="28"/>
  <c r="AL138" i="28"/>
  <c r="AH138" i="28"/>
  <c r="AA138" i="28"/>
  <c r="U138" i="28"/>
  <c r="DE137" i="28"/>
  <c r="DA137" i="28"/>
  <c r="CU137" i="28"/>
  <c r="CT137" i="28"/>
  <c r="CS137" i="28"/>
  <c r="DI137" i="28" s="1"/>
  <c r="CR137" i="28"/>
  <c r="CO137" i="28"/>
  <c r="CK137" i="28"/>
  <c r="CG137" i="28"/>
  <c r="BX137" i="28"/>
  <c r="AT137" i="28"/>
  <c r="AL137" i="28"/>
  <c r="AH137" i="28"/>
  <c r="AA137" i="28"/>
  <c r="U137" i="28"/>
  <c r="DD136" i="28"/>
  <c r="DC136" i="28"/>
  <c r="DB136" i="28"/>
  <c r="CZ136" i="28"/>
  <c r="CY136" i="28"/>
  <c r="CX136" i="28"/>
  <c r="CQ136" i="28"/>
  <c r="CP136" i="28"/>
  <c r="CN136" i="28"/>
  <c r="CM136" i="28"/>
  <c r="CL136" i="28"/>
  <c r="CJ136" i="28"/>
  <c r="CI136" i="28"/>
  <c r="CH136" i="28"/>
  <c r="CF136" i="28"/>
  <c r="CE136" i="28"/>
  <c r="CD136" i="28"/>
  <c r="CA136" i="28"/>
  <c r="BZ136" i="28"/>
  <c r="BY136" i="28"/>
  <c r="BW136" i="28"/>
  <c r="BV136" i="28"/>
  <c r="BU136" i="28"/>
  <c r="BT136" i="28"/>
  <c r="BS136" i="28"/>
  <c r="BR136" i="28"/>
  <c r="BQ136" i="28"/>
  <c r="BP136" i="28"/>
  <c r="BO136" i="28"/>
  <c r="BN136" i="28"/>
  <c r="BM136" i="28"/>
  <c r="BL136" i="28"/>
  <c r="BK136" i="28"/>
  <c r="BJ136" i="28"/>
  <c r="BI136" i="28"/>
  <c r="BH136" i="28"/>
  <c r="BG136" i="28"/>
  <c r="BF136" i="28"/>
  <c r="BE136" i="28"/>
  <c r="BD136" i="28"/>
  <c r="BC136" i="28"/>
  <c r="BB136" i="28"/>
  <c r="BA136" i="28"/>
  <c r="AZ136" i="28"/>
  <c r="AY136" i="28"/>
  <c r="AX136" i="28"/>
  <c r="AU136" i="28"/>
  <c r="AS136" i="28"/>
  <c r="AR136" i="28"/>
  <c r="AQ136" i="28"/>
  <c r="AP136" i="28"/>
  <c r="AO136" i="28"/>
  <c r="AM136" i="28"/>
  <c r="AK136" i="28"/>
  <c r="AJ136" i="28"/>
  <c r="AI136" i="28"/>
  <c r="AG136" i="28"/>
  <c r="AF136" i="28"/>
  <c r="AE136" i="28"/>
  <c r="AD136" i="28"/>
  <c r="AC136" i="28"/>
  <c r="AB136" i="28"/>
  <c r="Z136" i="28"/>
  <c r="Y136" i="28"/>
  <c r="X136" i="28"/>
  <c r="W136" i="28"/>
  <c r="V136" i="28"/>
  <c r="T136" i="28"/>
  <c r="S136" i="28"/>
  <c r="R136" i="28"/>
  <c r="P136" i="28"/>
  <c r="O136" i="28"/>
  <c r="N136" i="28"/>
  <c r="M136" i="28"/>
  <c r="L136" i="28"/>
  <c r="K136" i="28"/>
  <c r="J136" i="28"/>
  <c r="I136" i="28"/>
  <c r="H136" i="28"/>
  <c r="DE135" i="28"/>
  <c r="DA135" i="28"/>
  <c r="CU135" i="28"/>
  <c r="DK135" i="28" s="1"/>
  <c r="CT135" i="28"/>
  <c r="DJ135" i="28" s="1"/>
  <c r="CS135" i="28"/>
  <c r="DI135" i="28" s="1"/>
  <c r="CR135" i="28"/>
  <c r="CO135" i="28"/>
  <c r="CK135" i="28"/>
  <c r="CG135" i="28"/>
  <c r="BX135" i="28"/>
  <c r="AT135" i="28"/>
  <c r="AL135" i="28"/>
  <c r="AH135" i="28"/>
  <c r="AA135" i="28"/>
  <c r="U135" i="28"/>
  <c r="DE134" i="28"/>
  <c r="DA134" i="28"/>
  <c r="CU134" i="28"/>
  <c r="DK134" i="28" s="1"/>
  <c r="CT134" i="28"/>
  <c r="DJ134" i="28" s="1"/>
  <c r="CS134" i="28"/>
  <c r="DI134" i="28" s="1"/>
  <c r="CR134" i="28"/>
  <c r="CO134" i="28"/>
  <c r="CK134" i="28"/>
  <c r="CG134" i="28"/>
  <c r="BX134" i="28"/>
  <c r="AT134" i="28"/>
  <c r="AL134" i="28"/>
  <c r="AH134" i="28"/>
  <c r="AA134" i="28"/>
  <c r="U134" i="28"/>
  <c r="DE133" i="28"/>
  <c r="DA133" i="28"/>
  <c r="CU133" i="28"/>
  <c r="DK133" i="28" s="1"/>
  <c r="CT133" i="28"/>
  <c r="DJ133" i="28" s="1"/>
  <c r="CS133" i="28"/>
  <c r="DI133" i="28" s="1"/>
  <c r="CR133" i="28"/>
  <c r="CO133" i="28"/>
  <c r="CK133" i="28"/>
  <c r="CG133" i="28"/>
  <c r="BX133" i="28"/>
  <c r="AT133" i="28"/>
  <c r="AL133" i="28"/>
  <c r="AH133" i="28"/>
  <c r="AA133" i="28"/>
  <c r="U133" i="28"/>
  <c r="DE132" i="28"/>
  <c r="DA132" i="28"/>
  <c r="CU132" i="28"/>
  <c r="DK132" i="28" s="1"/>
  <c r="CT132" i="28"/>
  <c r="DJ132" i="28" s="1"/>
  <c r="CS132" i="28"/>
  <c r="DI132" i="28" s="1"/>
  <c r="CR132" i="28"/>
  <c r="CO132" i="28"/>
  <c r="CK132" i="28"/>
  <c r="CG132" i="28"/>
  <c r="BX132" i="28"/>
  <c r="AT132" i="28"/>
  <c r="AL132" i="28"/>
  <c r="AH132" i="28"/>
  <c r="AA132" i="28"/>
  <c r="U132" i="28"/>
  <c r="DE131" i="28"/>
  <c r="DA131" i="28"/>
  <c r="CU131" i="28"/>
  <c r="CT131" i="28"/>
  <c r="DJ131" i="28" s="1"/>
  <c r="CS131" i="28"/>
  <c r="DI131" i="28" s="1"/>
  <c r="CR131" i="28"/>
  <c r="CO131" i="28"/>
  <c r="CK131" i="28"/>
  <c r="CG131" i="28"/>
  <c r="BX131" i="28"/>
  <c r="AT131" i="28"/>
  <c r="AL131" i="28"/>
  <c r="AH131" i="28"/>
  <c r="AA131" i="28"/>
  <c r="U131" i="28"/>
  <c r="Q130" i="28"/>
  <c r="DD129" i="28"/>
  <c r="DD451" i="28" s="1"/>
  <c r="DC129" i="28"/>
  <c r="DC451" i="28" s="1"/>
  <c r="DB129" i="28"/>
  <c r="DB451" i="28" s="1"/>
  <c r="CZ129" i="28"/>
  <c r="CZ451" i="28" s="1"/>
  <c r="CY129" i="28"/>
  <c r="CY451" i="28" s="1"/>
  <c r="CX129" i="28"/>
  <c r="CX451" i="28" s="1"/>
  <c r="CQ129" i="28"/>
  <c r="CQ451" i="28" s="1"/>
  <c r="CP129" i="28"/>
  <c r="CP451" i="28" s="1"/>
  <c r="CN129" i="28"/>
  <c r="CN451" i="28" s="1"/>
  <c r="CM129" i="28"/>
  <c r="CM451" i="28" s="1"/>
  <c r="CL129" i="28"/>
  <c r="CL451" i="28" s="1"/>
  <c r="CJ129" i="28"/>
  <c r="CJ451" i="28" s="1"/>
  <c r="CI129" i="28"/>
  <c r="CI451" i="28" s="1"/>
  <c r="CH129" i="28"/>
  <c r="CH451" i="28" s="1"/>
  <c r="CF129" i="28"/>
  <c r="CF451" i="28" s="1"/>
  <c r="CE129" i="28"/>
  <c r="CE451" i="28" s="1"/>
  <c r="CD129" i="28"/>
  <c r="CD451" i="28" s="1"/>
  <c r="CA129" i="28"/>
  <c r="CA451" i="28" s="1"/>
  <c r="BZ129" i="28"/>
  <c r="BZ451" i="28" s="1"/>
  <c r="BY129" i="28"/>
  <c r="BY451" i="28" s="1"/>
  <c r="BW129" i="28"/>
  <c r="BW451" i="28" s="1"/>
  <c r="BV129" i="28"/>
  <c r="BV451" i="28" s="1"/>
  <c r="BU129" i="28"/>
  <c r="BU451" i="28" s="1"/>
  <c r="BT129" i="28"/>
  <c r="BT451" i="28" s="1"/>
  <c r="BS129" i="28"/>
  <c r="BS451" i="28" s="1"/>
  <c r="BR129" i="28"/>
  <c r="BR451" i="28" s="1"/>
  <c r="BQ129" i="28"/>
  <c r="BQ451" i="28" s="1"/>
  <c r="BP129" i="28"/>
  <c r="BP451" i="28" s="1"/>
  <c r="BO129" i="28"/>
  <c r="BO451" i="28" s="1"/>
  <c r="BN129" i="28"/>
  <c r="BN451" i="28" s="1"/>
  <c r="BM129" i="28"/>
  <c r="BM451" i="28" s="1"/>
  <c r="BL129" i="28"/>
  <c r="BL451" i="28" s="1"/>
  <c r="BK129" i="28"/>
  <c r="BK451" i="28" s="1"/>
  <c r="BJ129" i="28"/>
  <c r="BJ451" i="28" s="1"/>
  <c r="BI129" i="28"/>
  <c r="BI451" i="28" s="1"/>
  <c r="BH129" i="28"/>
  <c r="BH451" i="28" s="1"/>
  <c r="BG129" i="28"/>
  <c r="BG451" i="28" s="1"/>
  <c r="BF129" i="28"/>
  <c r="BF451" i="28" s="1"/>
  <c r="BE129" i="28"/>
  <c r="BE451" i="28" s="1"/>
  <c r="BD129" i="28"/>
  <c r="BD451" i="28" s="1"/>
  <c r="BC129" i="28"/>
  <c r="BC451" i="28" s="1"/>
  <c r="BB129" i="28"/>
  <c r="BB451" i="28" s="1"/>
  <c r="BA129" i="28"/>
  <c r="BA451" i="28" s="1"/>
  <c r="AZ129" i="28"/>
  <c r="AZ451" i="28" s="1"/>
  <c r="AY129" i="28"/>
  <c r="AY451" i="28" s="1"/>
  <c r="AX129" i="28"/>
  <c r="AX451" i="28" s="1"/>
  <c r="AU129" i="28"/>
  <c r="AU451" i="28" s="1"/>
  <c r="AS129" i="28"/>
  <c r="AS451" i="28" s="1"/>
  <c r="AR129" i="28"/>
  <c r="AQ129" i="28"/>
  <c r="AQ451" i="28" s="1"/>
  <c r="AP129" i="28"/>
  <c r="AP451" i="28" s="1"/>
  <c r="AO129" i="28"/>
  <c r="AO451" i="28" s="1"/>
  <c r="AM129" i="28"/>
  <c r="AM451" i="28" s="1"/>
  <c r="AK129" i="28"/>
  <c r="AK451" i="28" s="1"/>
  <c r="AJ129" i="28"/>
  <c r="AJ451" i="28" s="1"/>
  <c r="AI129" i="28"/>
  <c r="AI451" i="28" s="1"/>
  <c r="AG129" i="28"/>
  <c r="AG451" i="28" s="1"/>
  <c r="AF129" i="28"/>
  <c r="AF451" i="28" s="1"/>
  <c r="AE129" i="28"/>
  <c r="AE451" i="28" s="1"/>
  <c r="AD129" i="28"/>
  <c r="AD451" i="28" s="1"/>
  <c r="AC129" i="28"/>
  <c r="AC451" i="28" s="1"/>
  <c r="AB129" i="28"/>
  <c r="Z129" i="28"/>
  <c r="Z451" i="28" s="1"/>
  <c r="Y129" i="28"/>
  <c r="Y451" i="28" s="1"/>
  <c r="X129" i="28"/>
  <c r="X451" i="28" s="1"/>
  <c r="W129" i="28"/>
  <c r="V129" i="28"/>
  <c r="T129" i="28"/>
  <c r="T451" i="28" s="1"/>
  <c r="S129" i="28"/>
  <c r="S451" i="28" s="1"/>
  <c r="R129" i="28"/>
  <c r="R451" i="28" s="1"/>
  <c r="P129" i="28"/>
  <c r="P451" i="28" s="1"/>
  <c r="O129" i="28"/>
  <c r="O451" i="28" s="1"/>
  <c r="N129" i="28"/>
  <c r="N451" i="28" s="1"/>
  <c r="M129" i="28"/>
  <c r="M451" i="28" s="1"/>
  <c r="L129" i="28"/>
  <c r="L451" i="28" s="1"/>
  <c r="K129" i="28"/>
  <c r="K451" i="28" s="1"/>
  <c r="J129" i="28"/>
  <c r="J451" i="28" s="1"/>
  <c r="I129" i="28"/>
  <c r="I451" i="28" s="1"/>
  <c r="H129" i="28"/>
  <c r="H451" i="28" s="1"/>
  <c r="DE128" i="28"/>
  <c r="DA128" i="28"/>
  <c r="CU128" i="28"/>
  <c r="DK128" i="28" s="1"/>
  <c r="CT128" i="28"/>
  <c r="DJ128" i="28" s="1"/>
  <c r="CS128" i="28"/>
  <c r="CR128" i="28"/>
  <c r="CO128" i="28"/>
  <c r="CK128" i="28"/>
  <c r="CG128" i="28"/>
  <c r="BX128" i="28"/>
  <c r="AT128" i="28"/>
  <c r="AL128" i="28"/>
  <c r="AH128" i="28"/>
  <c r="AA128" i="28"/>
  <c r="U128" i="28"/>
  <c r="DE127" i="28"/>
  <c r="DA127" i="28"/>
  <c r="CU127" i="28"/>
  <c r="DK127" i="28" s="1"/>
  <c r="CT127" i="28"/>
  <c r="DJ127" i="28" s="1"/>
  <c r="CS127" i="28"/>
  <c r="DI127" i="28" s="1"/>
  <c r="CR127" i="28"/>
  <c r="CO127" i="28"/>
  <c r="CK127" i="28"/>
  <c r="CG127" i="28"/>
  <c r="BX127" i="28"/>
  <c r="AT127" i="28"/>
  <c r="AL127" i="28"/>
  <c r="AH127" i="28"/>
  <c r="AA127" i="28"/>
  <c r="U127" i="28"/>
  <c r="DE126" i="28"/>
  <c r="DA126" i="28"/>
  <c r="CU126" i="28"/>
  <c r="DK126" i="28" s="1"/>
  <c r="CT126" i="28"/>
  <c r="DJ126" i="28" s="1"/>
  <c r="CS126" i="28"/>
  <c r="DI126" i="28" s="1"/>
  <c r="CR126" i="28"/>
  <c r="CO126" i="28"/>
  <c r="CK126" i="28"/>
  <c r="CG126" i="28"/>
  <c r="BX126" i="28"/>
  <c r="AT126" i="28"/>
  <c r="AL126" i="28"/>
  <c r="AH126" i="28"/>
  <c r="AA126" i="28"/>
  <c r="U126" i="28"/>
  <c r="DE125" i="28"/>
  <c r="DA125" i="28"/>
  <c r="CU125" i="28"/>
  <c r="DK125" i="28" s="1"/>
  <c r="CT125" i="28"/>
  <c r="DJ125" i="28" s="1"/>
  <c r="CS125" i="28"/>
  <c r="DI125" i="28" s="1"/>
  <c r="CR125" i="28"/>
  <c r="CO125" i="28"/>
  <c r="CK125" i="28"/>
  <c r="CG125" i="28"/>
  <c r="BX125" i="28"/>
  <c r="AT125" i="28"/>
  <c r="AL125" i="28"/>
  <c r="AH125" i="28"/>
  <c r="AA125" i="28"/>
  <c r="U125" i="28"/>
  <c r="DE124" i="28"/>
  <c r="DA124" i="28"/>
  <c r="CU124" i="28"/>
  <c r="CT124" i="28"/>
  <c r="CS124" i="28"/>
  <c r="CR124" i="28"/>
  <c r="CO124" i="28"/>
  <c r="CK124" i="28"/>
  <c r="CG124" i="28"/>
  <c r="BX124" i="28"/>
  <c r="AT124" i="28"/>
  <c r="AL124" i="28"/>
  <c r="AH124" i="28"/>
  <c r="AA124" i="28"/>
  <c r="U124" i="28"/>
  <c r="DD123" i="28"/>
  <c r="DC123" i="28"/>
  <c r="DB123" i="28"/>
  <c r="CZ123" i="28"/>
  <c r="CY123" i="28"/>
  <c r="CX123" i="28"/>
  <c r="CQ123" i="28"/>
  <c r="CP123" i="28"/>
  <c r="CN123" i="28"/>
  <c r="CM123" i="28"/>
  <c r="CL123" i="28"/>
  <c r="CJ123" i="28"/>
  <c r="CI123" i="28"/>
  <c r="CH123" i="28"/>
  <c r="CF123" i="28"/>
  <c r="CE123" i="28"/>
  <c r="CD123" i="28"/>
  <c r="CA123" i="28"/>
  <c r="BZ123" i="28"/>
  <c r="BY123" i="28"/>
  <c r="BW123" i="28"/>
  <c r="BV123" i="28"/>
  <c r="BU123" i="28"/>
  <c r="BT123" i="28"/>
  <c r="BS123" i="28"/>
  <c r="BR123" i="28"/>
  <c r="BQ123" i="28"/>
  <c r="BP123" i="28"/>
  <c r="BO123" i="28"/>
  <c r="BN123" i="28"/>
  <c r="BM123" i="28"/>
  <c r="BL123" i="28"/>
  <c r="BK123" i="28"/>
  <c r="BJ123" i="28"/>
  <c r="BI123" i="28"/>
  <c r="BH123" i="28"/>
  <c r="BG123" i="28"/>
  <c r="BF123" i="28"/>
  <c r="BE123" i="28"/>
  <c r="BD123" i="28"/>
  <c r="BC123" i="28"/>
  <c r="BB123" i="28"/>
  <c r="BA123" i="28"/>
  <c r="AZ123" i="28"/>
  <c r="AY123" i="28"/>
  <c r="AX123" i="28"/>
  <c r="AU123" i="28"/>
  <c r="AS123" i="28"/>
  <c r="AR123" i="28"/>
  <c r="AQ123" i="28"/>
  <c r="AP123" i="28"/>
  <c r="AO123" i="28"/>
  <c r="AM123" i="28"/>
  <c r="AK123" i="28"/>
  <c r="AJ123" i="28"/>
  <c r="AI123" i="28"/>
  <c r="AG123" i="28"/>
  <c r="AF123" i="28"/>
  <c r="AE123" i="28"/>
  <c r="AD123" i="28"/>
  <c r="AC123" i="28"/>
  <c r="AB123" i="28"/>
  <c r="Z123" i="28"/>
  <c r="Y123" i="28"/>
  <c r="X123" i="28"/>
  <c r="W123" i="28"/>
  <c r="V123" i="28"/>
  <c r="T123" i="28"/>
  <c r="S123" i="28"/>
  <c r="R123" i="28"/>
  <c r="P123" i="28"/>
  <c r="O123" i="28"/>
  <c r="N123" i="28"/>
  <c r="M123" i="28"/>
  <c r="L123" i="28"/>
  <c r="K123" i="28"/>
  <c r="J123" i="28"/>
  <c r="I123" i="28"/>
  <c r="H123" i="28"/>
  <c r="DE122" i="28"/>
  <c r="DA122" i="28"/>
  <c r="CU122" i="28"/>
  <c r="DK122" i="28" s="1"/>
  <c r="CT122" i="28"/>
  <c r="DJ122" i="28" s="1"/>
  <c r="CS122" i="28"/>
  <c r="DI122" i="28" s="1"/>
  <c r="CR122" i="28"/>
  <c r="CO122" i="28"/>
  <c r="CK122" i="28"/>
  <c r="CG122" i="28"/>
  <c r="BX122" i="28"/>
  <c r="AT122" i="28"/>
  <c r="AL122" i="28"/>
  <c r="AH122" i="28"/>
  <c r="AA122" i="28"/>
  <c r="U122" i="28"/>
  <c r="DE121" i="28"/>
  <c r="DA121" i="28"/>
  <c r="CU121" i="28"/>
  <c r="DK121" i="28" s="1"/>
  <c r="CT121" i="28"/>
  <c r="DJ121" i="28" s="1"/>
  <c r="CS121" i="28"/>
  <c r="DI121" i="28" s="1"/>
  <c r="CR121" i="28"/>
  <c r="CO121" i="28"/>
  <c r="CK121" i="28"/>
  <c r="CG121" i="28"/>
  <c r="BX121" i="28"/>
  <c r="AT121" i="28"/>
  <c r="AL121" i="28"/>
  <c r="AH121" i="28"/>
  <c r="AA121" i="28"/>
  <c r="U121" i="28"/>
  <c r="DE120" i="28"/>
  <c r="DA120" i="28"/>
  <c r="CU120" i="28"/>
  <c r="DK120" i="28" s="1"/>
  <c r="CT120" i="28"/>
  <c r="CS120" i="28"/>
  <c r="DI120" i="28" s="1"/>
  <c r="CR120" i="28"/>
  <c r="CO120" i="28"/>
  <c r="CK120" i="28"/>
  <c r="CG120" i="28"/>
  <c r="BX120" i="28"/>
  <c r="AT120" i="28"/>
  <c r="AL120" i="28"/>
  <c r="AH120" i="28"/>
  <c r="AA120" i="28"/>
  <c r="U120" i="28"/>
  <c r="DE119" i="28"/>
  <c r="DA119" i="28"/>
  <c r="CU119" i="28"/>
  <c r="DK119" i="28" s="1"/>
  <c r="CT119" i="28"/>
  <c r="DJ119" i="28" s="1"/>
  <c r="CS119" i="28"/>
  <c r="DI119" i="28" s="1"/>
  <c r="CR119" i="28"/>
  <c r="CO119" i="28"/>
  <c r="CK119" i="28"/>
  <c r="CG119" i="28"/>
  <c r="BX119" i="28"/>
  <c r="AT119" i="28"/>
  <c r="AL119" i="28"/>
  <c r="AH119" i="28"/>
  <c r="AA119" i="28"/>
  <c r="U119" i="28"/>
  <c r="DE118" i="28"/>
  <c r="DA118" i="28"/>
  <c r="CU118" i="28"/>
  <c r="CT118" i="28"/>
  <c r="DJ118" i="28" s="1"/>
  <c r="CS118" i="28"/>
  <c r="CR118" i="28"/>
  <c r="CO118" i="28"/>
  <c r="CK118" i="28"/>
  <c r="CG118" i="28"/>
  <c r="BX118" i="28"/>
  <c r="AT118" i="28"/>
  <c r="AL118" i="28"/>
  <c r="AH118" i="28"/>
  <c r="AA118" i="28"/>
  <c r="U118" i="28"/>
  <c r="Q117" i="28"/>
  <c r="DL116" i="28"/>
  <c r="DH116" i="28"/>
  <c r="CB116" i="28"/>
  <c r="CB449" i="28" s="1"/>
  <c r="AV116" i="28"/>
  <c r="AV449" i="28" s="1"/>
  <c r="Q116" i="28"/>
  <c r="DL115" i="28"/>
  <c r="DH115" i="28"/>
  <c r="CB115" i="28"/>
  <c r="CB420" i="28" s="1"/>
  <c r="AV115" i="28"/>
  <c r="AV420" i="28" s="1"/>
  <c r="Q115" i="28"/>
  <c r="DD114" i="28"/>
  <c r="DD450" i="28" s="1"/>
  <c r="DC114" i="28"/>
  <c r="DC450" i="28" s="1"/>
  <c r="DB114" i="28"/>
  <c r="DB450" i="28" s="1"/>
  <c r="CZ114" i="28"/>
  <c r="CZ450" i="28" s="1"/>
  <c r="CY114" i="28"/>
  <c r="CY450" i="28" s="1"/>
  <c r="CX114" i="28"/>
  <c r="CX450" i="28" s="1"/>
  <c r="CQ114" i="28"/>
  <c r="CQ450" i="28" s="1"/>
  <c r="CP114" i="28"/>
  <c r="CP450" i="28" s="1"/>
  <c r="CN114" i="28"/>
  <c r="CN450" i="28" s="1"/>
  <c r="CM114" i="28"/>
  <c r="CM450" i="28" s="1"/>
  <c r="CL114" i="28"/>
  <c r="CL450" i="28" s="1"/>
  <c r="CJ114" i="28"/>
  <c r="CJ450" i="28" s="1"/>
  <c r="CI114" i="28"/>
  <c r="CI450" i="28" s="1"/>
  <c r="CH114" i="28"/>
  <c r="CH450" i="28" s="1"/>
  <c r="CF114" i="28"/>
  <c r="CF450" i="28" s="1"/>
  <c r="CE114" i="28"/>
  <c r="CE450" i="28" s="1"/>
  <c r="CD114" i="28"/>
  <c r="CD450" i="28" s="1"/>
  <c r="CA114" i="28"/>
  <c r="CA450" i="28" s="1"/>
  <c r="BZ114" i="28"/>
  <c r="BZ450" i="28" s="1"/>
  <c r="BY114" i="28"/>
  <c r="BY450" i="28" s="1"/>
  <c r="BW114" i="28"/>
  <c r="BW450" i="28" s="1"/>
  <c r="BV114" i="28"/>
  <c r="BV450" i="28" s="1"/>
  <c r="BU114" i="28"/>
  <c r="BU450" i="28" s="1"/>
  <c r="BT114" i="28"/>
  <c r="BT450" i="28" s="1"/>
  <c r="BS114" i="28"/>
  <c r="BS450" i="28" s="1"/>
  <c r="BR114" i="28"/>
  <c r="BR450" i="28" s="1"/>
  <c r="BQ114" i="28"/>
  <c r="BQ450" i="28" s="1"/>
  <c r="BP114" i="28"/>
  <c r="BP450" i="28" s="1"/>
  <c r="BO114" i="28"/>
  <c r="BO450" i="28" s="1"/>
  <c r="BN114" i="28"/>
  <c r="BN450" i="28" s="1"/>
  <c r="BM114" i="28"/>
  <c r="BM450" i="28" s="1"/>
  <c r="BL114" i="28"/>
  <c r="BL450" i="28" s="1"/>
  <c r="BK114" i="28"/>
  <c r="BK450" i="28" s="1"/>
  <c r="BJ114" i="28"/>
  <c r="BJ450" i="28" s="1"/>
  <c r="BI114" i="28"/>
  <c r="BI450" i="28" s="1"/>
  <c r="BH114" i="28"/>
  <c r="BH450" i="28" s="1"/>
  <c r="BG114" i="28"/>
  <c r="BG450" i="28" s="1"/>
  <c r="BF114" i="28"/>
  <c r="BF450" i="28" s="1"/>
  <c r="BE114" i="28"/>
  <c r="BE450" i="28" s="1"/>
  <c r="BD114" i="28"/>
  <c r="BD450" i="28" s="1"/>
  <c r="BC114" i="28"/>
  <c r="BC450" i="28" s="1"/>
  <c r="BB114" i="28"/>
  <c r="BB450" i="28" s="1"/>
  <c r="BA114" i="28"/>
  <c r="BA450" i="28" s="1"/>
  <c r="AZ114" i="28"/>
  <c r="AZ450" i="28" s="1"/>
  <c r="AY114" i="28"/>
  <c r="AY450" i="28" s="1"/>
  <c r="AX114" i="28"/>
  <c r="AX450" i="28" s="1"/>
  <c r="AU114" i="28"/>
  <c r="AU450" i="28" s="1"/>
  <c r="AS114" i="28"/>
  <c r="AS450" i="28" s="1"/>
  <c r="AR114" i="28"/>
  <c r="AR450" i="28" s="1"/>
  <c r="U53" i="27" s="1"/>
  <c r="AQ114" i="28"/>
  <c r="AQ450" i="28" s="1"/>
  <c r="AP114" i="28"/>
  <c r="AP450" i="28" s="1"/>
  <c r="AO114" i="28"/>
  <c r="AO450" i="28" s="1"/>
  <c r="AM114" i="28"/>
  <c r="AM450" i="28" s="1"/>
  <c r="AK114" i="28"/>
  <c r="AK450" i="28" s="1"/>
  <c r="AJ114" i="28"/>
  <c r="AJ450" i="28" s="1"/>
  <c r="AI114" i="28"/>
  <c r="AI450" i="28" s="1"/>
  <c r="AG114" i="28"/>
  <c r="AG450" i="28" s="1"/>
  <c r="AF114" i="28"/>
  <c r="AF450" i="28" s="1"/>
  <c r="AE114" i="28"/>
  <c r="AE450" i="28" s="1"/>
  <c r="AD114" i="28"/>
  <c r="AD450" i="28" s="1"/>
  <c r="AC114" i="28"/>
  <c r="AC450" i="28" s="1"/>
  <c r="AB114" i="28"/>
  <c r="AB450" i="28" s="1"/>
  <c r="M53" i="27" s="1"/>
  <c r="Z114" i="28"/>
  <c r="Z450" i="28" s="1"/>
  <c r="Y114" i="28"/>
  <c r="Y450" i="28" s="1"/>
  <c r="X114" i="28"/>
  <c r="X450" i="28" s="1"/>
  <c r="W114" i="28"/>
  <c r="W450" i="28" s="1"/>
  <c r="R53" i="27" s="1"/>
  <c r="V114" i="28"/>
  <c r="V450" i="28" s="1"/>
  <c r="Q53" i="27" s="1"/>
  <c r="T114" i="28"/>
  <c r="T450" i="28" s="1"/>
  <c r="S114" i="28"/>
  <c r="S450" i="28" s="1"/>
  <c r="R114" i="28"/>
  <c r="R450" i="28" s="1"/>
  <c r="P114" i="28"/>
  <c r="P450" i="28" s="1"/>
  <c r="O114" i="28"/>
  <c r="O450" i="28" s="1"/>
  <c r="N114" i="28"/>
  <c r="N450" i="28" s="1"/>
  <c r="M114" i="28"/>
  <c r="M450" i="28" s="1"/>
  <c r="L114" i="28"/>
  <c r="L450" i="28" s="1"/>
  <c r="K114" i="28"/>
  <c r="K450" i="28" s="1"/>
  <c r="J114" i="28"/>
  <c r="J450" i="28" s="1"/>
  <c r="I114" i="28"/>
  <c r="I450" i="28" s="1"/>
  <c r="H114" i="28"/>
  <c r="H450" i="28" s="1"/>
  <c r="DE113" i="28"/>
  <c r="DA113" i="28"/>
  <c r="CU113" i="28"/>
  <c r="DK113" i="28" s="1"/>
  <c r="CT113" i="28"/>
  <c r="DJ113" i="28" s="1"/>
  <c r="CS113" i="28"/>
  <c r="DI113" i="28" s="1"/>
  <c r="CR113" i="28"/>
  <c r="CO113" i="28"/>
  <c r="CK113" i="28"/>
  <c r="CG113" i="28"/>
  <c r="BX113" i="28"/>
  <c r="AT113" i="28"/>
  <c r="AL113" i="28"/>
  <c r="AH113" i="28"/>
  <c r="AA113" i="28"/>
  <c r="U113" i="28"/>
  <c r="DE112" i="28"/>
  <c r="DA112" i="28"/>
  <c r="CU112" i="28"/>
  <c r="DK112" i="28" s="1"/>
  <c r="CT112" i="28"/>
  <c r="DJ112" i="28" s="1"/>
  <c r="CS112" i="28"/>
  <c r="DI112" i="28" s="1"/>
  <c r="CR112" i="28"/>
  <c r="CO112" i="28"/>
  <c r="CK112" i="28"/>
  <c r="CG112" i="28"/>
  <c r="BX112" i="28"/>
  <c r="AT112" i="28"/>
  <c r="AL112" i="28"/>
  <c r="AH112" i="28"/>
  <c r="AA112" i="28"/>
  <c r="U112" i="28"/>
  <c r="DE111" i="28"/>
  <c r="DA111" i="28"/>
  <c r="CU111" i="28"/>
  <c r="DK111" i="28" s="1"/>
  <c r="CT111" i="28"/>
  <c r="CS111" i="28"/>
  <c r="DI111" i="28" s="1"/>
  <c r="CR111" i="28"/>
  <c r="CO111" i="28"/>
  <c r="CK111" i="28"/>
  <c r="CG111" i="28"/>
  <c r="BX111" i="28"/>
  <c r="AT111" i="28"/>
  <c r="AL111" i="28"/>
  <c r="AH111" i="28"/>
  <c r="AA111" i="28"/>
  <c r="U111" i="28"/>
  <c r="DE110" i="28"/>
  <c r="DA110" i="28"/>
  <c r="CU110" i="28"/>
  <c r="DK110" i="28" s="1"/>
  <c r="CT110" i="28"/>
  <c r="DJ110" i="28" s="1"/>
  <c r="CS110" i="28"/>
  <c r="CR110" i="28"/>
  <c r="CO110" i="28"/>
  <c r="CK110" i="28"/>
  <c r="CG110" i="28"/>
  <c r="BX110" i="28"/>
  <c r="AT110" i="28"/>
  <c r="AL110" i="28"/>
  <c r="AH110" i="28"/>
  <c r="AA110" i="28"/>
  <c r="U110" i="28"/>
  <c r="DE109" i="28"/>
  <c r="DA109" i="28"/>
  <c r="CU109" i="28"/>
  <c r="CT109" i="28"/>
  <c r="CS109" i="28"/>
  <c r="DI109" i="28" s="1"/>
  <c r="CR109" i="28"/>
  <c r="CO109" i="28"/>
  <c r="CK109" i="28"/>
  <c r="CG109" i="28"/>
  <c r="BX109" i="28"/>
  <c r="AT109" i="28"/>
  <c r="AL109" i="28"/>
  <c r="AH109" i="28"/>
  <c r="AA109" i="28"/>
  <c r="U109" i="28"/>
  <c r="DD108" i="28"/>
  <c r="DC108" i="28"/>
  <c r="DB108" i="28"/>
  <c r="CZ108" i="28"/>
  <c r="CY108" i="28"/>
  <c r="CX108" i="28"/>
  <c r="CQ108" i="28"/>
  <c r="CP108" i="28"/>
  <c r="CN108" i="28"/>
  <c r="CM108" i="28"/>
  <c r="CL108" i="28"/>
  <c r="CJ108" i="28"/>
  <c r="CI108" i="28"/>
  <c r="CH108" i="28"/>
  <c r="CF108" i="28"/>
  <c r="CE108" i="28"/>
  <c r="CD108" i="28"/>
  <c r="CA108" i="28"/>
  <c r="BZ108" i="28"/>
  <c r="BY108" i="28"/>
  <c r="BW108" i="28"/>
  <c r="BV108" i="28"/>
  <c r="BU108" i="28"/>
  <c r="BT108" i="28"/>
  <c r="BS108" i="28"/>
  <c r="BR108" i="28"/>
  <c r="BQ108" i="28"/>
  <c r="BP108" i="28"/>
  <c r="BO108" i="28"/>
  <c r="BN108" i="28"/>
  <c r="BM108" i="28"/>
  <c r="BL108" i="28"/>
  <c r="BK108" i="28"/>
  <c r="BJ108" i="28"/>
  <c r="BI108" i="28"/>
  <c r="BH108" i="28"/>
  <c r="BG108" i="28"/>
  <c r="BF108" i="28"/>
  <c r="BE108" i="28"/>
  <c r="BD108" i="28"/>
  <c r="BC108" i="28"/>
  <c r="BB108" i="28"/>
  <c r="BA108" i="28"/>
  <c r="AZ108" i="28"/>
  <c r="AY108" i="28"/>
  <c r="AX108" i="28"/>
  <c r="AU108" i="28"/>
  <c r="AS108" i="28"/>
  <c r="AR108" i="28"/>
  <c r="AQ108" i="28"/>
  <c r="AP108" i="28"/>
  <c r="AO108" i="28"/>
  <c r="AM108" i="28"/>
  <c r="AK108" i="28"/>
  <c r="AJ108" i="28"/>
  <c r="AI108" i="28"/>
  <c r="AG108" i="28"/>
  <c r="AF108" i="28"/>
  <c r="AE108" i="28"/>
  <c r="AD108" i="28"/>
  <c r="AC108" i="28"/>
  <c r="AB108" i="28"/>
  <c r="Z108" i="28"/>
  <c r="Y108" i="28"/>
  <c r="X108" i="28"/>
  <c r="W108" i="28"/>
  <c r="V108" i="28"/>
  <c r="T108" i="28"/>
  <c r="S108" i="28"/>
  <c r="R108" i="28"/>
  <c r="P108" i="28"/>
  <c r="O108" i="28"/>
  <c r="N108" i="28"/>
  <c r="M108" i="28"/>
  <c r="L108" i="28"/>
  <c r="K108" i="28"/>
  <c r="J108" i="28"/>
  <c r="I108" i="28"/>
  <c r="H108" i="28"/>
  <c r="DE107" i="28"/>
  <c r="DA107" i="28"/>
  <c r="CU107" i="28"/>
  <c r="DK107" i="28" s="1"/>
  <c r="CT107" i="28"/>
  <c r="CS107" i="28"/>
  <c r="DI107" i="28" s="1"/>
  <c r="CR107" i="28"/>
  <c r="CO107" i="28"/>
  <c r="CK107" i="28"/>
  <c r="CG107" i="28"/>
  <c r="BX107" i="28"/>
  <c r="AT107" i="28"/>
  <c r="AL107" i="28"/>
  <c r="AH107" i="28"/>
  <c r="AA107" i="28"/>
  <c r="U107" i="28"/>
  <c r="DE106" i="28"/>
  <c r="DA106" i="28"/>
  <c r="CU106" i="28"/>
  <c r="DK106" i="28" s="1"/>
  <c r="CT106" i="28"/>
  <c r="DJ106" i="28" s="1"/>
  <c r="CS106" i="28"/>
  <c r="CR106" i="28"/>
  <c r="CO106" i="28"/>
  <c r="CK106" i="28"/>
  <c r="CG106" i="28"/>
  <c r="BX106" i="28"/>
  <c r="AT106" i="28"/>
  <c r="AL106" i="28"/>
  <c r="AH106" i="28"/>
  <c r="AA106" i="28"/>
  <c r="U106" i="28"/>
  <c r="DE105" i="28"/>
  <c r="DA105" i="28"/>
  <c r="CU105" i="28"/>
  <c r="DK105" i="28" s="1"/>
  <c r="CT105" i="28"/>
  <c r="DJ105" i="28" s="1"/>
  <c r="CS105" i="28"/>
  <c r="DI105" i="28" s="1"/>
  <c r="CR105" i="28"/>
  <c r="CO105" i="28"/>
  <c r="CK105" i="28"/>
  <c r="CG105" i="28"/>
  <c r="BX105" i="28"/>
  <c r="AT105" i="28"/>
  <c r="AL105" i="28"/>
  <c r="AH105" i="28"/>
  <c r="AA105" i="28"/>
  <c r="U105" i="28"/>
  <c r="DE104" i="28"/>
  <c r="DA104" i="28"/>
  <c r="CU104" i="28"/>
  <c r="DK104" i="28" s="1"/>
  <c r="CT104" i="28"/>
  <c r="DJ104" i="28" s="1"/>
  <c r="CS104" i="28"/>
  <c r="DI104" i="28" s="1"/>
  <c r="CR104" i="28"/>
  <c r="CO104" i="28"/>
  <c r="CK104" i="28"/>
  <c r="CG104" i="28"/>
  <c r="BX104" i="28"/>
  <c r="AT104" i="28"/>
  <c r="AL104" i="28"/>
  <c r="AH104" i="28"/>
  <c r="AA104" i="28"/>
  <c r="U104" i="28"/>
  <c r="DE103" i="28"/>
  <c r="DA103" i="28"/>
  <c r="CU103" i="28"/>
  <c r="DK103" i="28" s="1"/>
  <c r="CT103" i="28"/>
  <c r="CS103" i="28"/>
  <c r="DI103" i="28" s="1"/>
  <c r="CR103" i="28"/>
  <c r="CO103" i="28"/>
  <c r="CK103" i="28"/>
  <c r="CG103" i="28"/>
  <c r="BX103" i="28"/>
  <c r="AT103" i="28"/>
  <c r="AL103" i="28"/>
  <c r="AH103" i="28"/>
  <c r="AA103" i="28"/>
  <c r="U103" i="28"/>
  <c r="DD102" i="28"/>
  <c r="DD449" i="28" s="1"/>
  <c r="DC102" i="28"/>
  <c r="DC449" i="28" s="1"/>
  <c r="DB102" i="28"/>
  <c r="DB449" i="28" s="1"/>
  <c r="CZ102" i="28"/>
  <c r="CZ449" i="28" s="1"/>
  <c r="CY102" i="28"/>
  <c r="CY449" i="28" s="1"/>
  <c r="CX102" i="28"/>
  <c r="CX449" i="28" s="1"/>
  <c r="CQ102" i="28"/>
  <c r="CQ449" i="28" s="1"/>
  <c r="CP102" i="28"/>
  <c r="CP449" i="28" s="1"/>
  <c r="CN102" i="28"/>
  <c r="CN449" i="28" s="1"/>
  <c r="CM102" i="28"/>
  <c r="CM449" i="28" s="1"/>
  <c r="CL102" i="28"/>
  <c r="CL449" i="28" s="1"/>
  <c r="CJ102" i="28"/>
  <c r="CJ449" i="28" s="1"/>
  <c r="CI102" i="28"/>
  <c r="CI449" i="28" s="1"/>
  <c r="CH102" i="28"/>
  <c r="CH449" i="28" s="1"/>
  <c r="CF102" i="28"/>
  <c r="CF449" i="28" s="1"/>
  <c r="CE102" i="28"/>
  <c r="CE449" i="28" s="1"/>
  <c r="CD102" i="28"/>
  <c r="CD449" i="28" s="1"/>
  <c r="CA102" i="28"/>
  <c r="CA449" i="28" s="1"/>
  <c r="BZ102" i="28"/>
  <c r="BZ449" i="28" s="1"/>
  <c r="BY102" i="28"/>
  <c r="BY449" i="28" s="1"/>
  <c r="BW102" i="28"/>
  <c r="BW449" i="28" s="1"/>
  <c r="BV102" i="28"/>
  <c r="BV449" i="28" s="1"/>
  <c r="BU102" i="28"/>
  <c r="BU449" i="28" s="1"/>
  <c r="BT102" i="28"/>
  <c r="BT449" i="28" s="1"/>
  <c r="BS102" i="28"/>
  <c r="BS449" i="28" s="1"/>
  <c r="BR102" i="28"/>
  <c r="BR449" i="28" s="1"/>
  <c r="BQ102" i="28"/>
  <c r="BQ449" i="28" s="1"/>
  <c r="BP102" i="28"/>
  <c r="BP449" i="28" s="1"/>
  <c r="BO102" i="28"/>
  <c r="BO449" i="28" s="1"/>
  <c r="BN102" i="28"/>
  <c r="BN449" i="28" s="1"/>
  <c r="BM102" i="28"/>
  <c r="BM449" i="28" s="1"/>
  <c r="BL102" i="28"/>
  <c r="BL449" i="28" s="1"/>
  <c r="BK102" i="28"/>
  <c r="BK449" i="28" s="1"/>
  <c r="BJ102" i="28"/>
  <c r="BJ449" i="28" s="1"/>
  <c r="BI102" i="28"/>
  <c r="BI449" i="28" s="1"/>
  <c r="BH102" i="28"/>
  <c r="BH449" i="28" s="1"/>
  <c r="BG102" i="28"/>
  <c r="BG449" i="28" s="1"/>
  <c r="BF102" i="28"/>
  <c r="BF449" i="28" s="1"/>
  <c r="BE102" i="28"/>
  <c r="BE449" i="28" s="1"/>
  <c r="BD102" i="28"/>
  <c r="BD449" i="28" s="1"/>
  <c r="BC102" i="28"/>
  <c r="BC449" i="28" s="1"/>
  <c r="BB102" i="28"/>
  <c r="BB449" i="28" s="1"/>
  <c r="BA102" i="28"/>
  <c r="BA449" i="28" s="1"/>
  <c r="AZ102" i="28"/>
  <c r="AZ449" i="28" s="1"/>
  <c r="AY102" i="28"/>
  <c r="AY449" i="28" s="1"/>
  <c r="AX102" i="28"/>
  <c r="AX449" i="28" s="1"/>
  <c r="AU102" i="28"/>
  <c r="AU449" i="28" s="1"/>
  <c r="AS102" i="28"/>
  <c r="AS449" i="28" s="1"/>
  <c r="AR102" i="28"/>
  <c r="AR449" i="28" s="1"/>
  <c r="U52" i="27" s="1"/>
  <c r="AQ102" i="28"/>
  <c r="AQ449" i="28" s="1"/>
  <c r="AP102" i="28"/>
  <c r="AP449" i="28" s="1"/>
  <c r="AO102" i="28"/>
  <c r="AO449" i="28" s="1"/>
  <c r="AM102" i="28"/>
  <c r="AM449" i="28" s="1"/>
  <c r="AK102" i="28"/>
  <c r="AK449" i="28" s="1"/>
  <c r="AJ102" i="28"/>
  <c r="AJ449" i="28" s="1"/>
  <c r="AI102" i="28"/>
  <c r="AI449" i="28" s="1"/>
  <c r="AG102" i="28"/>
  <c r="AG449" i="28" s="1"/>
  <c r="AF102" i="28"/>
  <c r="AF449" i="28" s="1"/>
  <c r="AE102" i="28"/>
  <c r="AE449" i="28" s="1"/>
  <c r="AD102" i="28"/>
  <c r="AD449" i="28" s="1"/>
  <c r="AC102" i="28"/>
  <c r="AC449" i="28" s="1"/>
  <c r="AB102" i="28"/>
  <c r="AB449" i="28" s="1"/>
  <c r="M52" i="27" s="1"/>
  <c r="Z102" i="28"/>
  <c r="Z449" i="28" s="1"/>
  <c r="Y102" i="28"/>
  <c r="Y449" i="28" s="1"/>
  <c r="X102" i="28"/>
  <c r="X449" i="28" s="1"/>
  <c r="W102" i="28"/>
  <c r="W449" i="28" s="1"/>
  <c r="R52" i="27" s="1"/>
  <c r="V102" i="28"/>
  <c r="V449" i="28" s="1"/>
  <c r="Q52" i="27" s="1"/>
  <c r="T102" i="28"/>
  <c r="T449" i="28" s="1"/>
  <c r="S102" i="28"/>
  <c r="S449" i="28" s="1"/>
  <c r="R102" i="28"/>
  <c r="R449" i="28" s="1"/>
  <c r="P102" i="28"/>
  <c r="P449" i="28" s="1"/>
  <c r="O102" i="28"/>
  <c r="O449" i="28" s="1"/>
  <c r="N102" i="28"/>
  <c r="N449" i="28" s="1"/>
  <c r="M102" i="28"/>
  <c r="M449" i="28" s="1"/>
  <c r="L102" i="28"/>
  <c r="L449" i="28" s="1"/>
  <c r="K102" i="28"/>
  <c r="K449" i="28" s="1"/>
  <c r="J102" i="28"/>
  <c r="J449" i="28" s="1"/>
  <c r="I102" i="28"/>
  <c r="I449" i="28" s="1"/>
  <c r="H102" i="28"/>
  <c r="H449" i="28" s="1"/>
  <c r="DE101" i="28"/>
  <c r="DA101" i="28"/>
  <c r="CU101" i="28"/>
  <c r="DK101" i="28" s="1"/>
  <c r="CT101" i="28"/>
  <c r="DJ101" i="28" s="1"/>
  <c r="CS101" i="28"/>
  <c r="CR101" i="28"/>
  <c r="CO101" i="28"/>
  <c r="CK101" i="28"/>
  <c r="CG101" i="28"/>
  <c r="BX101" i="28"/>
  <c r="AT101" i="28"/>
  <c r="AL101" i="28"/>
  <c r="AH101" i="28"/>
  <c r="AA101" i="28"/>
  <c r="U101" i="28"/>
  <c r="DE100" i="28"/>
  <c r="DA100" i="28"/>
  <c r="CU100" i="28"/>
  <c r="DK100" i="28" s="1"/>
  <c r="CT100" i="28"/>
  <c r="DJ100" i="28" s="1"/>
  <c r="CS100" i="28"/>
  <c r="DI100" i="28" s="1"/>
  <c r="CR100" i="28"/>
  <c r="CO100" i="28"/>
  <c r="CK100" i="28"/>
  <c r="CG100" i="28"/>
  <c r="BX100" i="28"/>
  <c r="AT100" i="28"/>
  <c r="AL100" i="28"/>
  <c r="AH100" i="28"/>
  <c r="AA100" i="28"/>
  <c r="U100" i="28"/>
  <c r="DE99" i="28"/>
  <c r="DA99" i="28"/>
  <c r="CU99" i="28"/>
  <c r="DK99" i="28" s="1"/>
  <c r="CT99" i="28"/>
  <c r="CS99" i="28"/>
  <c r="DI99" i="28" s="1"/>
  <c r="CR99" i="28"/>
  <c r="CO99" i="28"/>
  <c r="CK99" i="28"/>
  <c r="CG99" i="28"/>
  <c r="BX99" i="28"/>
  <c r="AT99" i="28"/>
  <c r="AL99" i="28"/>
  <c r="AH99" i="28"/>
  <c r="AA99" i="28"/>
  <c r="U99" i="28"/>
  <c r="DE98" i="28"/>
  <c r="DA98" i="28"/>
  <c r="CU98" i="28"/>
  <c r="DK98" i="28" s="1"/>
  <c r="CT98" i="28"/>
  <c r="DJ98" i="28" s="1"/>
  <c r="CS98" i="28"/>
  <c r="CR98" i="28"/>
  <c r="CO98" i="28"/>
  <c r="CK98" i="28"/>
  <c r="CG98" i="28"/>
  <c r="BX98" i="28"/>
  <c r="AT98" i="28"/>
  <c r="AL98" i="28"/>
  <c r="AH98" i="28"/>
  <c r="AA98" i="28"/>
  <c r="U98" i="28"/>
  <c r="DE97" i="28"/>
  <c r="DA97" i="28"/>
  <c r="CU97" i="28"/>
  <c r="DK97" i="28" s="1"/>
  <c r="CT97" i="28"/>
  <c r="CS97" i="28"/>
  <c r="DI97" i="28" s="1"/>
  <c r="CR97" i="28"/>
  <c r="CO97" i="28"/>
  <c r="CK97" i="28"/>
  <c r="CG97" i="28"/>
  <c r="BX97" i="28"/>
  <c r="AT97" i="28"/>
  <c r="AL97" i="28"/>
  <c r="AH97" i="28"/>
  <c r="AA97" i="28"/>
  <c r="U97" i="28"/>
  <c r="DD96" i="28"/>
  <c r="DC96" i="28"/>
  <c r="DB96" i="28"/>
  <c r="CZ96" i="28"/>
  <c r="CY96" i="28"/>
  <c r="CX96" i="28"/>
  <c r="CQ96" i="28"/>
  <c r="CP96" i="28"/>
  <c r="CN96" i="28"/>
  <c r="CM96" i="28"/>
  <c r="CL96" i="28"/>
  <c r="CJ96" i="28"/>
  <c r="CJ497" i="28" s="1"/>
  <c r="CI96" i="28"/>
  <c r="CH96" i="28"/>
  <c r="CF96" i="28"/>
  <c r="CF497" i="28" s="1"/>
  <c r="CE96" i="28"/>
  <c r="CD96" i="28"/>
  <c r="CA96" i="28"/>
  <c r="BZ96" i="28"/>
  <c r="BZ497" i="28" s="1"/>
  <c r="BY96" i="28"/>
  <c r="BW96" i="28"/>
  <c r="BV96" i="28"/>
  <c r="BV497" i="28" s="1"/>
  <c r="BU96" i="28"/>
  <c r="BT96" i="28"/>
  <c r="BS96" i="28"/>
  <c r="BR96" i="28"/>
  <c r="BR497" i="28" s="1"/>
  <c r="BQ96" i="28"/>
  <c r="BP96" i="28"/>
  <c r="BO96" i="28"/>
  <c r="BN96" i="28"/>
  <c r="BN497" i="28" s="1"/>
  <c r="BM96" i="28"/>
  <c r="BM497" i="28" s="1"/>
  <c r="BL96" i="28"/>
  <c r="BK96" i="28"/>
  <c r="BJ96" i="28"/>
  <c r="BJ497" i="28" s="1"/>
  <c r="BI96" i="28"/>
  <c r="BH96" i="28"/>
  <c r="BG96" i="28"/>
  <c r="BF96" i="28"/>
  <c r="BE96" i="28"/>
  <c r="BE497" i="28" s="1"/>
  <c r="BD96" i="28"/>
  <c r="BC96" i="28"/>
  <c r="BB96" i="28"/>
  <c r="BB497" i="28" s="1"/>
  <c r="BA96" i="28"/>
  <c r="AZ96" i="28"/>
  <c r="AY96" i="28"/>
  <c r="AX96" i="28"/>
  <c r="AX497" i="28" s="1"/>
  <c r="AU96" i="28"/>
  <c r="AS96" i="28"/>
  <c r="AR96" i="28"/>
  <c r="AQ96" i="28"/>
  <c r="AP96" i="28"/>
  <c r="AO96" i="28"/>
  <c r="AM96" i="28"/>
  <c r="AK96" i="28"/>
  <c r="AJ96" i="28"/>
  <c r="AJ497" i="28" s="1"/>
  <c r="AI96" i="28"/>
  <c r="AG96" i="28"/>
  <c r="AF96" i="28"/>
  <c r="AF497" i="28" s="1"/>
  <c r="AE96" i="28"/>
  <c r="AD96" i="28"/>
  <c r="AC96" i="28"/>
  <c r="AB96" i="28"/>
  <c r="AB497" i="28" s="1"/>
  <c r="Z96" i="28"/>
  <c r="Y96" i="28"/>
  <c r="X96" i="28"/>
  <c r="W96" i="28"/>
  <c r="V96" i="28"/>
  <c r="T96" i="28"/>
  <c r="S96" i="28"/>
  <c r="R96" i="28"/>
  <c r="P96" i="28"/>
  <c r="O96" i="28"/>
  <c r="N96" i="28"/>
  <c r="M96" i="28"/>
  <c r="L96" i="28"/>
  <c r="L497" i="28" s="1"/>
  <c r="K96" i="28"/>
  <c r="J96" i="28"/>
  <c r="I96" i="28"/>
  <c r="H96" i="28"/>
  <c r="H497" i="28" s="1"/>
  <c r="DE95" i="28"/>
  <c r="DA95" i="28"/>
  <c r="CU95" i="28"/>
  <c r="DK95" i="28" s="1"/>
  <c r="CT95" i="28"/>
  <c r="DJ95" i="28" s="1"/>
  <c r="CS95" i="28"/>
  <c r="CR95" i="28"/>
  <c r="CO95" i="28"/>
  <c r="CK95" i="28"/>
  <c r="CG95" i="28"/>
  <c r="BX95" i="28"/>
  <c r="AT95" i="28"/>
  <c r="AL95" i="28"/>
  <c r="AH95" i="28"/>
  <c r="AA95" i="28"/>
  <c r="U95" i="28"/>
  <c r="DE94" i="28"/>
  <c r="DA94" i="28"/>
  <c r="CU94" i="28"/>
  <c r="DK94" i="28" s="1"/>
  <c r="CT94" i="28"/>
  <c r="DJ94" i="28" s="1"/>
  <c r="CS94" i="28"/>
  <c r="CR94" i="28"/>
  <c r="CO94" i="28"/>
  <c r="CK94" i="28"/>
  <c r="CG94" i="28"/>
  <c r="BX94" i="28"/>
  <c r="AT94" i="28"/>
  <c r="AL94" i="28"/>
  <c r="AH94" i="28"/>
  <c r="AA94" i="28"/>
  <c r="U94" i="28"/>
  <c r="DE93" i="28"/>
  <c r="DA93" i="28"/>
  <c r="CU93" i="28"/>
  <c r="DK93" i="28" s="1"/>
  <c r="CT93" i="28"/>
  <c r="DJ93" i="28" s="1"/>
  <c r="CS93" i="28"/>
  <c r="DI93" i="28" s="1"/>
  <c r="CR93" i="28"/>
  <c r="CO93" i="28"/>
  <c r="CK93" i="28"/>
  <c r="CG93" i="28"/>
  <c r="BX93" i="28"/>
  <c r="AT93" i="28"/>
  <c r="AL93" i="28"/>
  <c r="AH93" i="28"/>
  <c r="AA93" i="28"/>
  <c r="U93" i="28"/>
  <c r="DE92" i="28"/>
  <c r="DA92" i="28"/>
  <c r="CU92" i="28"/>
  <c r="DK92" i="28" s="1"/>
  <c r="CT92" i="28"/>
  <c r="DJ92" i="28" s="1"/>
  <c r="CS92" i="28"/>
  <c r="CR92" i="28"/>
  <c r="CO92" i="28"/>
  <c r="CK92" i="28"/>
  <c r="CG92" i="28"/>
  <c r="BX92" i="28"/>
  <c r="AT92" i="28"/>
  <c r="AL92" i="28"/>
  <c r="AH92" i="28"/>
  <c r="AA92" i="28"/>
  <c r="U92" i="28"/>
  <c r="DE91" i="28"/>
  <c r="DA91" i="28"/>
  <c r="CU91" i="28"/>
  <c r="DK91" i="28" s="1"/>
  <c r="CT91" i="28"/>
  <c r="DJ91" i="28" s="1"/>
  <c r="CS91" i="28"/>
  <c r="DI91" i="28" s="1"/>
  <c r="CR91" i="28"/>
  <c r="CO91" i="28"/>
  <c r="CK91" i="28"/>
  <c r="CG91" i="28"/>
  <c r="BX91" i="28"/>
  <c r="AT91" i="28"/>
  <c r="AL91" i="28"/>
  <c r="AH91" i="28"/>
  <c r="AA91" i="28"/>
  <c r="U91" i="28"/>
  <c r="Q90" i="28"/>
  <c r="DL89" i="28"/>
  <c r="DH89" i="28"/>
  <c r="CC89" i="28"/>
  <c r="CC448" i="28" s="1"/>
  <c r="CB89" i="28"/>
  <c r="CB448" i="28" s="1"/>
  <c r="AW89" i="28"/>
  <c r="AW448" i="28" s="1"/>
  <c r="AV89" i="28"/>
  <c r="AV448" i="28" s="1"/>
  <c r="Q89" i="28"/>
  <c r="Q448" i="28" s="1"/>
  <c r="DL88" i="28"/>
  <c r="DH88" i="28"/>
  <c r="CB88" i="28"/>
  <c r="CB418" i="28" s="1"/>
  <c r="AV88" i="28"/>
  <c r="AV418" i="28" s="1"/>
  <c r="Q88" i="28"/>
  <c r="DD87" i="28"/>
  <c r="DC87" i="28"/>
  <c r="DB87" i="28"/>
  <c r="CZ87" i="28"/>
  <c r="CY87" i="28"/>
  <c r="CX87" i="28"/>
  <c r="CQ87" i="28"/>
  <c r="CP87" i="28"/>
  <c r="CN87" i="28"/>
  <c r="CM87" i="28"/>
  <c r="CL87" i="28"/>
  <c r="CJ87" i="28"/>
  <c r="CI87" i="28"/>
  <c r="CH87" i="28"/>
  <c r="CF87" i="28"/>
  <c r="CE87" i="28"/>
  <c r="CD87" i="28"/>
  <c r="CA87" i="28"/>
  <c r="BZ87" i="28"/>
  <c r="BY87" i="28"/>
  <c r="BW87" i="28"/>
  <c r="BV87" i="28"/>
  <c r="BU87" i="28"/>
  <c r="BT87" i="28"/>
  <c r="BS87" i="28"/>
  <c r="BR87" i="28"/>
  <c r="BQ87" i="28"/>
  <c r="BP87" i="28"/>
  <c r="BO87" i="28"/>
  <c r="BN87" i="28"/>
  <c r="BM87" i="28"/>
  <c r="BL87" i="28"/>
  <c r="BK87" i="28"/>
  <c r="BJ87" i="28"/>
  <c r="BI87" i="28"/>
  <c r="BH87" i="28"/>
  <c r="BG87" i="28"/>
  <c r="BF87" i="28"/>
  <c r="BE87" i="28"/>
  <c r="BD87" i="28"/>
  <c r="BC87" i="28"/>
  <c r="BB87" i="28"/>
  <c r="BA87" i="28"/>
  <c r="AZ87" i="28"/>
  <c r="AY87" i="28"/>
  <c r="AX87" i="28"/>
  <c r="AU87" i="28"/>
  <c r="AS87" i="28"/>
  <c r="AR87" i="28"/>
  <c r="AQ87" i="28"/>
  <c r="AP87" i="28"/>
  <c r="AO87" i="28"/>
  <c r="AM87" i="28"/>
  <c r="AK87" i="28"/>
  <c r="AJ87" i="28"/>
  <c r="AI87" i="28"/>
  <c r="AG87" i="28"/>
  <c r="AF87" i="28"/>
  <c r="AE87" i="28"/>
  <c r="AD87" i="28"/>
  <c r="AC87" i="28"/>
  <c r="AB87" i="28"/>
  <c r="Z87" i="28"/>
  <c r="Y87" i="28"/>
  <c r="X87" i="28"/>
  <c r="W87" i="28"/>
  <c r="V87" i="28"/>
  <c r="T87" i="28"/>
  <c r="S87" i="28"/>
  <c r="R87" i="28"/>
  <c r="P87" i="28"/>
  <c r="O87" i="28"/>
  <c r="N87" i="28"/>
  <c r="M87" i="28"/>
  <c r="L87" i="28"/>
  <c r="K87" i="28"/>
  <c r="J87" i="28"/>
  <c r="I87" i="28"/>
  <c r="H87" i="28"/>
  <c r="H419" i="28" s="1"/>
  <c r="DE86" i="28"/>
  <c r="DA86" i="28"/>
  <c r="CU86" i="28"/>
  <c r="DK86" i="28" s="1"/>
  <c r="CT86" i="28"/>
  <c r="DJ86" i="28" s="1"/>
  <c r="CS86" i="28"/>
  <c r="DI86" i="28" s="1"/>
  <c r="CR86" i="28"/>
  <c r="CO86" i="28"/>
  <c r="CK86" i="28"/>
  <c r="CG86" i="28"/>
  <c r="BX86" i="28"/>
  <c r="AT86" i="28"/>
  <c r="AL86" i="28"/>
  <c r="AH86" i="28"/>
  <c r="AA86" i="28"/>
  <c r="U86" i="28"/>
  <c r="DE85" i="28"/>
  <c r="DA85" i="28"/>
  <c r="CU85" i="28"/>
  <c r="DK85" i="28" s="1"/>
  <c r="CT85" i="28"/>
  <c r="DJ85" i="28" s="1"/>
  <c r="CS85" i="28"/>
  <c r="CR85" i="28"/>
  <c r="CO85" i="28"/>
  <c r="CK85" i="28"/>
  <c r="CG85" i="28"/>
  <c r="BX85" i="28"/>
  <c r="AT85" i="28"/>
  <c r="AL85" i="28"/>
  <c r="AH85" i="28"/>
  <c r="AA85" i="28"/>
  <c r="U85" i="28"/>
  <c r="DE84" i="28"/>
  <c r="DA84" i="28"/>
  <c r="CU84" i="28"/>
  <c r="DK84" i="28" s="1"/>
  <c r="CT84" i="28"/>
  <c r="DJ84" i="28" s="1"/>
  <c r="CS84" i="28"/>
  <c r="CR84" i="28"/>
  <c r="CO84" i="28"/>
  <c r="CK84" i="28"/>
  <c r="CG84" i="28"/>
  <c r="BX84" i="28"/>
  <c r="AT84" i="28"/>
  <c r="AL84" i="28"/>
  <c r="AH84" i="28"/>
  <c r="AA84" i="28"/>
  <c r="U84" i="28"/>
  <c r="DE83" i="28"/>
  <c r="DA83" i="28"/>
  <c r="CU83" i="28"/>
  <c r="DK83" i="28" s="1"/>
  <c r="CT83" i="28"/>
  <c r="DJ83" i="28" s="1"/>
  <c r="CS83" i="28"/>
  <c r="CR83" i="28"/>
  <c r="CO83" i="28"/>
  <c r="CK83" i="28"/>
  <c r="CG83" i="28"/>
  <c r="BX83" i="28"/>
  <c r="AT83" i="28"/>
  <c r="AL83" i="28"/>
  <c r="AH83" i="28"/>
  <c r="AA83" i="28"/>
  <c r="U83" i="28"/>
  <c r="DE82" i="28"/>
  <c r="DA82" i="28"/>
  <c r="CU82" i="28"/>
  <c r="CT82" i="28"/>
  <c r="DJ82" i="28" s="1"/>
  <c r="CS82" i="28"/>
  <c r="DI82" i="28" s="1"/>
  <c r="CR82" i="28"/>
  <c r="CO82" i="28"/>
  <c r="CK82" i="28"/>
  <c r="CG82" i="28"/>
  <c r="BX82" i="28"/>
  <c r="AT82" i="28"/>
  <c r="AL82" i="28"/>
  <c r="AH82" i="28"/>
  <c r="AA82" i="28"/>
  <c r="U82" i="28"/>
  <c r="DD81" i="28"/>
  <c r="DD89" i="28" s="1"/>
  <c r="DD448" i="28" s="1"/>
  <c r="DC81" i="28"/>
  <c r="DC89" i="28" s="1"/>
  <c r="DC448" i="28" s="1"/>
  <c r="DB81" i="28"/>
  <c r="DB89" i="28" s="1"/>
  <c r="DB448" i="28" s="1"/>
  <c r="CZ81" i="28"/>
  <c r="CZ89" i="28" s="1"/>
  <c r="CZ448" i="28" s="1"/>
  <c r="CY81" i="28"/>
  <c r="CY89" i="28" s="1"/>
  <c r="CY448" i="28" s="1"/>
  <c r="CX81" i="28"/>
  <c r="CX89" i="28" s="1"/>
  <c r="CX448" i="28" s="1"/>
  <c r="CQ81" i="28"/>
  <c r="CQ89" i="28" s="1"/>
  <c r="CQ448" i="28" s="1"/>
  <c r="CP81" i="28"/>
  <c r="CP89" i="28" s="1"/>
  <c r="CP448" i="28" s="1"/>
  <c r="CN81" i="28"/>
  <c r="CN89" i="28" s="1"/>
  <c r="CN448" i="28" s="1"/>
  <c r="CM81" i="28"/>
  <c r="CM89" i="28" s="1"/>
  <c r="CM448" i="28" s="1"/>
  <c r="CL81" i="28"/>
  <c r="CL89" i="28" s="1"/>
  <c r="CL448" i="28" s="1"/>
  <c r="CJ81" i="28"/>
  <c r="CJ89" i="28" s="1"/>
  <c r="CJ448" i="28" s="1"/>
  <c r="CI81" i="28"/>
  <c r="CI89" i="28" s="1"/>
  <c r="CI448" i="28" s="1"/>
  <c r="CH81" i="28"/>
  <c r="CH89" i="28" s="1"/>
  <c r="CH448" i="28" s="1"/>
  <c r="CF81" i="28"/>
  <c r="CF89" i="28" s="1"/>
  <c r="CF448" i="28" s="1"/>
  <c r="CE81" i="28"/>
  <c r="CE89" i="28" s="1"/>
  <c r="CE448" i="28" s="1"/>
  <c r="CD81" i="28"/>
  <c r="CD89" i="28" s="1"/>
  <c r="CD448" i="28" s="1"/>
  <c r="CA81" i="28"/>
  <c r="CA89" i="28" s="1"/>
  <c r="CA448" i="28" s="1"/>
  <c r="BZ81" i="28"/>
  <c r="BZ89" i="28" s="1"/>
  <c r="BZ448" i="28" s="1"/>
  <c r="BY81" i="28"/>
  <c r="BY89" i="28" s="1"/>
  <c r="BY448" i="28" s="1"/>
  <c r="BW81" i="28"/>
  <c r="BW89" i="28" s="1"/>
  <c r="BW448" i="28" s="1"/>
  <c r="BV81" i="28"/>
  <c r="BV89" i="28" s="1"/>
  <c r="BV448" i="28" s="1"/>
  <c r="BU81" i="28"/>
  <c r="BU89" i="28" s="1"/>
  <c r="BU448" i="28" s="1"/>
  <c r="BT81" i="28"/>
  <c r="BT89" i="28" s="1"/>
  <c r="BT448" i="28" s="1"/>
  <c r="BS81" i="28"/>
  <c r="BS89" i="28" s="1"/>
  <c r="BS448" i="28" s="1"/>
  <c r="BR81" i="28"/>
  <c r="BR89" i="28" s="1"/>
  <c r="BR448" i="28" s="1"/>
  <c r="BQ81" i="28"/>
  <c r="BQ89" i="28" s="1"/>
  <c r="BQ448" i="28" s="1"/>
  <c r="BP81" i="28"/>
  <c r="BP89" i="28" s="1"/>
  <c r="BP448" i="28" s="1"/>
  <c r="BO81" i="28"/>
  <c r="BO89" i="28" s="1"/>
  <c r="BO448" i="28" s="1"/>
  <c r="BN81" i="28"/>
  <c r="BN89" i="28" s="1"/>
  <c r="BN448" i="28" s="1"/>
  <c r="BM81" i="28"/>
  <c r="BM89" i="28" s="1"/>
  <c r="BM448" i="28" s="1"/>
  <c r="BL81" i="28"/>
  <c r="BL89" i="28" s="1"/>
  <c r="BL448" i="28" s="1"/>
  <c r="BK81" i="28"/>
  <c r="BK89" i="28" s="1"/>
  <c r="BK448" i="28" s="1"/>
  <c r="BJ81" i="28"/>
  <c r="BJ89" i="28" s="1"/>
  <c r="BJ448" i="28" s="1"/>
  <c r="BI81" i="28"/>
  <c r="BI89" i="28" s="1"/>
  <c r="BI448" i="28" s="1"/>
  <c r="BH81" i="28"/>
  <c r="BH89" i="28" s="1"/>
  <c r="BH448" i="28" s="1"/>
  <c r="BG81" i="28"/>
  <c r="BG89" i="28" s="1"/>
  <c r="BG448" i="28" s="1"/>
  <c r="BF81" i="28"/>
  <c r="BF89" i="28" s="1"/>
  <c r="BF448" i="28" s="1"/>
  <c r="BE81" i="28"/>
  <c r="BE89" i="28" s="1"/>
  <c r="BE448" i="28" s="1"/>
  <c r="BD81" i="28"/>
  <c r="BD89" i="28" s="1"/>
  <c r="BD448" i="28" s="1"/>
  <c r="BC81" i="28"/>
  <c r="BC89" i="28" s="1"/>
  <c r="BC448" i="28" s="1"/>
  <c r="BB81" i="28"/>
  <c r="BB89" i="28" s="1"/>
  <c r="BB448" i="28" s="1"/>
  <c r="BA81" i="28"/>
  <c r="BA89" i="28" s="1"/>
  <c r="BA448" i="28" s="1"/>
  <c r="AZ81" i="28"/>
  <c r="AZ89" i="28" s="1"/>
  <c r="AZ448" i="28" s="1"/>
  <c r="AY81" i="28"/>
  <c r="AY89" i="28" s="1"/>
  <c r="AY448" i="28" s="1"/>
  <c r="AX81" i="28"/>
  <c r="AX89" i="28" s="1"/>
  <c r="AX448" i="28" s="1"/>
  <c r="AU81" i="28"/>
  <c r="AU89" i="28" s="1"/>
  <c r="AU448" i="28" s="1"/>
  <c r="AS81" i="28"/>
  <c r="AS89" i="28" s="1"/>
  <c r="AS448" i="28" s="1"/>
  <c r="AR81" i="28"/>
  <c r="AR89" i="28" s="1"/>
  <c r="AQ81" i="28"/>
  <c r="AQ89" i="28" s="1"/>
  <c r="AQ448" i="28" s="1"/>
  <c r="AP81" i="28"/>
  <c r="AP89" i="28" s="1"/>
  <c r="AP448" i="28" s="1"/>
  <c r="AO81" i="28"/>
  <c r="AO89" i="28" s="1"/>
  <c r="AO448" i="28" s="1"/>
  <c r="AM81" i="28"/>
  <c r="AM89" i="28" s="1"/>
  <c r="AM448" i="28" s="1"/>
  <c r="AK81" i="28"/>
  <c r="AK89" i="28" s="1"/>
  <c r="AK448" i="28" s="1"/>
  <c r="AJ81" i="28"/>
  <c r="AJ89" i="28" s="1"/>
  <c r="AJ448" i="28" s="1"/>
  <c r="AI81" i="28"/>
  <c r="AI89" i="28" s="1"/>
  <c r="AI448" i="28" s="1"/>
  <c r="AG81" i="28"/>
  <c r="AG89" i="28" s="1"/>
  <c r="AG448" i="28" s="1"/>
  <c r="AF81" i="28"/>
  <c r="AF89" i="28" s="1"/>
  <c r="AF448" i="28" s="1"/>
  <c r="AE81" i="28"/>
  <c r="AE89" i="28" s="1"/>
  <c r="AE448" i="28" s="1"/>
  <c r="AD81" i="28"/>
  <c r="AD89" i="28" s="1"/>
  <c r="AD448" i="28" s="1"/>
  <c r="AC81" i="28"/>
  <c r="AC89" i="28" s="1"/>
  <c r="AC448" i="28" s="1"/>
  <c r="AB81" i="28"/>
  <c r="AB89" i="28" s="1"/>
  <c r="Z81" i="28"/>
  <c r="Z89" i="28" s="1"/>
  <c r="Z448" i="28" s="1"/>
  <c r="Y81" i="28"/>
  <c r="Y89" i="28" s="1"/>
  <c r="Y448" i="28" s="1"/>
  <c r="X81" i="28"/>
  <c r="X89" i="28" s="1"/>
  <c r="X448" i="28" s="1"/>
  <c r="W81" i="28"/>
  <c r="W89" i="28" s="1"/>
  <c r="V81" i="28"/>
  <c r="V89" i="28" s="1"/>
  <c r="T81" i="28"/>
  <c r="T89" i="28" s="1"/>
  <c r="T448" i="28" s="1"/>
  <c r="S81" i="28"/>
  <c r="S89" i="28" s="1"/>
  <c r="S448" i="28" s="1"/>
  <c r="R81" i="28"/>
  <c r="R89" i="28" s="1"/>
  <c r="R448" i="28" s="1"/>
  <c r="P81" i="28"/>
  <c r="P89" i="28" s="1"/>
  <c r="P448" i="28" s="1"/>
  <c r="O81" i="28"/>
  <c r="O89" i="28" s="1"/>
  <c r="O448" i="28" s="1"/>
  <c r="N81" i="28"/>
  <c r="N89" i="28" s="1"/>
  <c r="N448" i="28" s="1"/>
  <c r="M81" i="28"/>
  <c r="M89" i="28" s="1"/>
  <c r="M448" i="28" s="1"/>
  <c r="L81" i="28"/>
  <c r="L89" i="28" s="1"/>
  <c r="L448" i="28" s="1"/>
  <c r="K81" i="28"/>
  <c r="K89" i="28" s="1"/>
  <c r="K448" i="28" s="1"/>
  <c r="J81" i="28"/>
  <c r="J89" i="28" s="1"/>
  <c r="J448" i="28" s="1"/>
  <c r="I81" i="28"/>
  <c r="I89" i="28" s="1"/>
  <c r="I448" i="28" s="1"/>
  <c r="H81" i="28"/>
  <c r="H89" i="28" s="1"/>
  <c r="H448" i="28" s="1"/>
  <c r="DE80" i="28"/>
  <c r="DA80" i="28"/>
  <c r="CU80" i="28"/>
  <c r="DK80" i="28" s="1"/>
  <c r="CT80" i="28"/>
  <c r="DJ80" i="28" s="1"/>
  <c r="CS80" i="28"/>
  <c r="DI80" i="28" s="1"/>
  <c r="CR80" i="28"/>
  <c r="CO80" i="28"/>
  <c r="CK80" i="28"/>
  <c r="CG80" i="28"/>
  <c r="BX80" i="28"/>
  <c r="AT80" i="28"/>
  <c r="AL80" i="28"/>
  <c r="AH80" i="28"/>
  <c r="AA80" i="28"/>
  <c r="U80" i="28"/>
  <c r="DE79" i="28"/>
  <c r="DA79" i="28"/>
  <c r="CU79" i="28"/>
  <c r="DK79" i="28" s="1"/>
  <c r="CT79" i="28"/>
  <c r="DJ79" i="28" s="1"/>
  <c r="CS79" i="28"/>
  <c r="CR79" i="28"/>
  <c r="CO79" i="28"/>
  <c r="CK79" i="28"/>
  <c r="CG79" i="28"/>
  <c r="BX79" i="28"/>
  <c r="AT79" i="28"/>
  <c r="AL79" i="28"/>
  <c r="AH79" i="28"/>
  <c r="AA79" i="28"/>
  <c r="U79" i="28"/>
  <c r="DE78" i="28"/>
  <c r="DA78" i="28"/>
  <c r="CU78" i="28"/>
  <c r="DK78" i="28" s="1"/>
  <c r="CT78" i="28"/>
  <c r="CS78" i="28"/>
  <c r="DI78" i="28" s="1"/>
  <c r="CR78" i="28"/>
  <c r="CO78" i="28"/>
  <c r="CK78" i="28"/>
  <c r="CG78" i="28"/>
  <c r="BX78" i="28"/>
  <c r="AT78" i="28"/>
  <c r="AL78" i="28"/>
  <c r="AH78" i="28"/>
  <c r="AA78" i="28"/>
  <c r="U78" i="28"/>
  <c r="DE77" i="28"/>
  <c r="DA77" i="28"/>
  <c r="CU77" i="28"/>
  <c r="DK77" i="28" s="1"/>
  <c r="CT77" i="28"/>
  <c r="DJ77" i="28" s="1"/>
  <c r="CS77" i="28"/>
  <c r="CR77" i="28"/>
  <c r="CO77" i="28"/>
  <c r="CK77" i="28"/>
  <c r="CG77" i="28"/>
  <c r="BX77" i="28"/>
  <c r="AT77" i="28"/>
  <c r="AL77" i="28"/>
  <c r="AH77" i="28"/>
  <c r="AA77" i="28"/>
  <c r="U77" i="28"/>
  <c r="DE76" i="28"/>
  <c r="DA76" i="28"/>
  <c r="CU76" i="28"/>
  <c r="DK76" i="28" s="1"/>
  <c r="CT76" i="28"/>
  <c r="DJ76" i="28" s="1"/>
  <c r="CS76" i="28"/>
  <c r="CR76" i="28"/>
  <c r="CO76" i="28"/>
  <c r="CK76" i="28"/>
  <c r="CG76" i="28"/>
  <c r="BX76" i="28"/>
  <c r="AT76" i="28"/>
  <c r="AL76" i="28"/>
  <c r="AH76" i="28"/>
  <c r="AA76" i="28"/>
  <c r="U76" i="28"/>
  <c r="DD75" i="28"/>
  <c r="DC75" i="28"/>
  <c r="DB75" i="28"/>
  <c r="CZ75" i="28"/>
  <c r="CY75" i="28"/>
  <c r="CX75" i="28"/>
  <c r="CQ75" i="28"/>
  <c r="CP75" i="28"/>
  <c r="CN75" i="28"/>
  <c r="CM75" i="28"/>
  <c r="CL75" i="28"/>
  <c r="CJ75" i="28"/>
  <c r="CI75" i="28"/>
  <c r="CH75" i="28"/>
  <c r="CF75" i="28"/>
  <c r="CE75" i="28"/>
  <c r="CD75" i="28"/>
  <c r="CA75" i="28"/>
  <c r="BZ75" i="28"/>
  <c r="BY75" i="28"/>
  <c r="BW75" i="28"/>
  <c r="BV75" i="28"/>
  <c r="BU75" i="28"/>
  <c r="BT75" i="28"/>
  <c r="BS75" i="28"/>
  <c r="BR75" i="28"/>
  <c r="BQ75" i="28"/>
  <c r="BP75" i="28"/>
  <c r="BO75" i="28"/>
  <c r="BN75" i="28"/>
  <c r="BM75" i="28"/>
  <c r="BL75" i="28"/>
  <c r="BK75" i="28"/>
  <c r="BJ75" i="28"/>
  <c r="BI75" i="28"/>
  <c r="BH75" i="28"/>
  <c r="BG75" i="28"/>
  <c r="BF75" i="28"/>
  <c r="BE75" i="28"/>
  <c r="BD75" i="28"/>
  <c r="BC75" i="28"/>
  <c r="BB75" i="28"/>
  <c r="BA75" i="28"/>
  <c r="AZ75" i="28"/>
  <c r="AY75" i="28"/>
  <c r="AX75" i="28"/>
  <c r="AU75" i="28"/>
  <c r="AS75" i="28"/>
  <c r="AR75" i="28"/>
  <c r="AQ75" i="28"/>
  <c r="AP75" i="28"/>
  <c r="AO75" i="28"/>
  <c r="AM75" i="28"/>
  <c r="AK75" i="28"/>
  <c r="AJ75" i="28"/>
  <c r="AI75" i="28"/>
  <c r="AG75" i="28"/>
  <c r="AF75" i="28"/>
  <c r="AE75" i="28"/>
  <c r="AD75" i="28"/>
  <c r="AC75" i="28"/>
  <c r="AB75" i="28"/>
  <c r="Z75" i="28"/>
  <c r="Y75" i="28"/>
  <c r="X75" i="28"/>
  <c r="W75" i="28"/>
  <c r="V75" i="28"/>
  <c r="T75" i="28"/>
  <c r="S75" i="28"/>
  <c r="R75" i="28"/>
  <c r="P75" i="28"/>
  <c r="O75" i="28"/>
  <c r="N75" i="28"/>
  <c r="M75" i="28"/>
  <c r="L75" i="28"/>
  <c r="K75" i="28"/>
  <c r="J75" i="28"/>
  <c r="I75" i="28"/>
  <c r="H75" i="28"/>
  <c r="DE74" i="28"/>
  <c r="DA74" i="28"/>
  <c r="CU74" i="28"/>
  <c r="DK74" i="28" s="1"/>
  <c r="CT74" i="28"/>
  <c r="DJ74" i="28" s="1"/>
  <c r="CS74" i="28"/>
  <c r="DI74" i="28" s="1"/>
  <c r="CR74" i="28"/>
  <c r="CO74" i="28"/>
  <c r="CK74" i="28"/>
  <c r="CG74" i="28"/>
  <c r="BX74" i="28"/>
  <c r="AT74" i="28"/>
  <c r="AL74" i="28"/>
  <c r="AH74" i="28"/>
  <c r="AA74" i="28"/>
  <c r="U74" i="28"/>
  <c r="DE73" i="28"/>
  <c r="DA73" i="28"/>
  <c r="CU73" i="28"/>
  <c r="DK73" i="28" s="1"/>
  <c r="CT73" i="28"/>
  <c r="DJ73" i="28" s="1"/>
  <c r="CS73" i="28"/>
  <c r="CR73" i="28"/>
  <c r="CO73" i="28"/>
  <c r="CK73" i="28"/>
  <c r="CG73" i="28"/>
  <c r="BX73" i="28"/>
  <c r="AT73" i="28"/>
  <c r="AL73" i="28"/>
  <c r="AH73" i="28"/>
  <c r="AA73" i="28"/>
  <c r="U73" i="28"/>
  <c r="DE72" i="28"/>
  <c r="DA72" i="28"/>
  <c r="CU72" i="28"/>
  <c r="DK72" i="28" s="1"/>
  <c r="CT72" i="28"/>
  <c r="DJ72" i="28" s="1"/>
  <c r="CS72" i="28"/>
  <c r="CR72" i="28"/>
  <c r="CO72" i="28"/>
  <c r="CK72" i="28"/>
  <c r="CG72" i="28"/>
  <c r="BX72" i="28"/>
  <c r="AT72" i="28"/>
  <c r="AL72" i="28"/>
  <c r="AH72" i="28"/>
  <c r="AA72" i="28"/>
  <c r="U72" i="28"/>
  <c r="DE71" i="28"/>
  <c r="DA71" i="28"/>
  <c r="CU71" i="28"/>
  <c r="DK71" i="28" s="1"/>
  <c r="CT71" i="28"/>
  <c r="DJ71" i="28" s="1"/>
  <c r="CS71" i="28"/>
  <c r="CR71" i="28"/>
  <c r="CO71" i="28"/>
  <c r="CK71" i="28"/>
  <c r="CG71" i="28"/>
  <c r="BX71" i="28"/>
  <c r="AT71" i="28"/>
  <c r="AL71" i="28"/>
  <c r="AH71" i="28"/>
  <c r="AA71" i="28"/>
  <c r="U71" i="28"/>
  <c r="DE70" i="28"/>
  <c r="DA70" i="28"/>
  <c r="CU70" i="28"/>
  <c r="CT70" i="28"/>
  <c r="DJ70" i="28" s="1"/>
  <c r="CS70" i="28"/>
  <c r="DI70" i="28" s="1"/>
  <c r="CR70" i="28"/>
  <c r="CO70" i="28"/>
  <c r="CK70" i="28"/>
  <c r="CG70" i="28"/>
  <c r="BX70" i="28"/>
  <c r="AT70" i="28"/>
  <c r="AL70" i="28"/>
  <c r="AH70" i="28"/>
  <c r="AA70" i="28"/>
  <c r="U70" i="28"/>
  <c r="Q69" i="28"/>
  <c r="DL68" i="28"/>
  <c r="DH68" i="28"/>
  <c r="CC68" i="28"/>
  <c r="CC447" i="28" s="1"/>
  <c r="CB68" i="28"/>
  <c r="CB447" i="28" s="1"/>
  <c r="AW68" i="28"/>
  <c r="AW447" i="28" s="1"/>
  <c r="AV68" i="28"/>
  <c r="AV447" i="28" s="1"/>
  <c r="Q68" i="28"/>
  <c r="Q447" i="28" s="1"/>
  <c r="DL67" i="28"/>
  <c r="DH67" i="28"/>
  <c r="CB67" i="28"/>
  <c r="CB416" i="28" s="1"/>
  <c r="AV67" i="28"/>
  <c r="AV416" i="28" s="1"/>
  <c r="Q67" i="28"/>
  <c r="DD66" i="28"/>
  <c r="DC66" i="28"/>
  <c r="DB66" i="28"/>
  <c r="CZ66" i="28"/>
  <c r="CY66" i="28"/>
  <c r="CX66" i="28"/>
  <c r="CQ66" i="28"/>
  <c r="CP66" i="28"/>
  <c r="CN66" i="28"/>
  <c r="CM66" i="28"/>
  <c r="CL66" i="28"/>
  <c r="CJ66" i="28"/>
  <c r="CI66" i="28"/>
  <c r="CH66" i="28"/>
  <c r="CF66" i="28"/>
  <c r="CE66" i="28"/>
  <c r="CD66" i="28"/>
  <c r="CA66" i="28"/>
  <c r="BZ66" i="28"/>
  <c r="BY66" i="28"/>
  <c r="BW66" i="28"/>
  <c r="BV66" i="28"/>
  <c r="BU66" i="28"/>
  <c r="BT66" i="28"/>
  <c r="BS66" i="28"/>
  <c r="BR66" i="28"/>
  <c r="BQ66" i="28"/>
  <c r="BP66" i="28"/>
  <c r="BO66" i="28"/>
  <c r="BN66" i="28"/>
  <c r="BM66" i="28"/>
  <c r="BL66" i="28"/>
  <c r="BK66" i="28"/>
  <c r="BJ66" i="28"/>
  <c r="BI66" i="28"/>
  <c r="BH66" i="28"/>
  <c r="BG66" i="28"/>
  <c r="BF66" i="28"/>
  <c r="BE66" i="28"/>
  <c r="BD66" i="28"/>
  <c r="BC66" i="28"/>
  <c r="BB66" i="28"/>
  <c r="BA66" i="28"/>
  <c r="AZ66" i="28"/>
  <c r="AY66" i="28"/>
  <c r="AX66" i="28"/>
  <c r="AU66" i="28"/>
  <c r="AS66" i="28"/>
  <c r="AR66" i="28"/>
  <c r="AR417" i="28" s="1"/>
  <c r="U20" i="27" s="1"/>
  <c r="AQ66" i="28"/>
  <c r="AP66" i="28"/>
  <c r="AO66" i="28"/>
  <c r="AM66" i="28"/>
  <c r="AK66" i="28"/>
  <c r="AJ66" i="28"/>
  <c r="AI66" i="28"/>
  <c r="AG66" i="28"/>
  <c r="AF66" i="28"/>
  <c r="AE66" i="28"/>
  <c r="AD66" i="28"/>
  <c r="AC66" i="28"/>
  <c r="AB66" i="28"/>
  <c r="Z66" i="28"/>
  <c r="Y66" i="28"/>
  <c r="X66" i="28"/>
  <c r="W66" i="28"/>
  <c r="V66" i="28"/>
  <c r="V417" i="28" s="1"/>
  <c r="Q20" i="27" s="1"/>
  <c r="T66" i="28"/>
  <c r="S66" i="28"/>
  <c r="R66" i="28"/>
  <c r="P66" i="28"/>
  <c r="O66" i="28"/>
  <c r="N66" i="28"/>
  <c r="M66" i="28"/>
  <c r="L66" i="28"/>
  <c r="K66" i="28"/>
  <c r="J66" i="28"/>
  <c r="I66" i="28"/>
  <c r="H66" i="28"/>
  <c r="DE65" i="28"/>
  <c r="DA65" i="28"/>
  <c r="CU65" i="28"/>
  <c r="DK65" i="28" s="1"/>
  <c r="CT65" i="28"/>
  <c r="DJ65" i="28" s="1"/>
  <c r="CS65" i="28"/>
  <c r="DI65" i="28" s="1"/>
  <c r="CR65" i="28"/>
  <c r="CO65" i="28"/>
  <c r="CK65" i="28"/>
  <c r="CG65" i="28"/>
  <c r="BX65" i="28"/>
  <c r="AT65" i="28"/>
  <c r="AL65" i="28"/>
  <c r="AH65" i="28"/>
  <c r="AA65" i="28"/>
  <c r="U65" i="28"/>
  <c r="DE64" i="28"/>
  <c r="DA64" i="28"/>
  <c r="CU64" i="28"/>
  <c r="DK64" i="28" s="1"/>
  <c r="CT64" i="28"/>
  <c r="DJ64" i="28" s="1"/>
  <c r="CS64" i="28"/>
  <c r="CR64" i="28"/>
  <c r="CO64" i="28"/>
  <c r="CK64" i="28"/>
  <c r="CG64" i="28"/>
  <c r="BX64" i="28"/>
  <c r="AT64" i="28"/>
  <c r="AL64" i="28"/>
  <c r="AH64" i="28"/>
  <c r="AA64" i="28"/>
  <c r="U64" i="28"/>
  <c r="DE63" i="28"/>
  <c r="DA63" i="28"/>
  <c r="CU63" i="28"/>
  <c r="DK63" i="28" s="1"/>
  <c r="CT63" i="28"/>
  <c r="DJ63" i="28" s="1"/>
  <c r="CS63" i="28"/>
  <c r="DI63" i="28" s="1"/>
  <c r="CR63" i="28"/>
  <c r="CO63" i="28"/>
  <c r="CK63" i="28"/>
  <c r="CG63" i="28"/>
  <c r="BX63" i="28"/>
  <c r="AT63" i="28"/>
  <c r="AL63" i="28"/>
  <c r="AH63" i="28"/>
  <c r="AA63" i="28"/>
  <c r="U63" i="28"/>
  <c r="DE62" i="28"/>
  <c r="DA62" i="28"/>
  <c r="CU62" i="28"/>
  <c r="DK62" i="28" s="1"/>
  <c r="CT62" i="28"/>
  <c r="DJ62" i="28" s="1"/>
  <c r="CS62" i="28"/>
  <c r="CR62" i="28"/>
  <c r="CO62" i="28"/>
  <c r="CK62" i="28"/>
  <c r="CG62" i="28"/>
  <c r="BX62" i="28"/>
  <c r="AT62" i="28"/>
  <c r="AL62" i="28"/>
  <c r="AH62" i="28"/>
  <c r="AA62" i="28"/>
  <c r="U62" i="28"/>
  <c r="DE61" i="28"/>
  <c r="DA61" i="28"/>
  <c r="CU61" i="28"/>
  <c r="DK61" i="28" s="1"/>
  <c r="CT61" i="28"/>
  <c r="DJ61" i="28" s="1"/>
  <c r="CS61" i="28"/>
  <c r="DI61" i="28" s="1"/>
  <c r="CR61" i="28"/>
  <c r="CO61" i="28"/>
  <c r="CK61" i="28"/>
  <c r="CG61" i="28"/>
  <c r="BX61" i="28"/>
  <c r="AT61" i="28"/>
  <c r="AL61" i="28"/>
  <c r="AH61" i="28"/>
  <c r="AA61" i="28"/>
  <c r="U61" i="28"/>
  <c r="DD60" i="28"/>
  <c r="DD68" i="28" s="1"/>
  <c r="DD447" i="28" s="1"/>
  <c r="DC60" i="28"/>
  <c r="DC68" i="28" s="1"/>
  <c r="DC447" i="28" s="1"/>
  <c r="DB60" i="28"/>
  <c r="DB68" i="28" s="1"/>
  <c r="DB447" i="28" s="1"/>
  <c r="CZ60" i="28"/>
  <c r="CZ68" i="28" s="1"/>
  <c r="CZ447" i="28" s="1"/>
  <c r="CY60" i="28"/>
  <c r="CY68" i="28" s="1"/>
  <c r="CY447" i="28" s="1"/>
  <c r="CX60" i="28"/>
  <c r="CX68" i="28" s="1"/>
  <c r="CX447" i="28" s="1"/>
  <c r="CQ60" i="28"/>
  <c r="CQ68" i="28" s="1"/>
  <c r="CQ447" i="28" s="1"/>
  <c r="CP60" i="28"/>
  <c r="CP68" i="28" s="1"/>
  <c r="CP447" i="28" s="1"/>
  <c r="CN60" i="28"/>
  <c r="CN68" i="28" s="1"/>
  <c r="CN447" i="28" s="1"/>
  <c r="CM60" i="28"/>
  <c r="CM68" i="28" s="1"/>
  <c r="CM447" i="28" s="1"/>
  <c r="CL60" i="28"/>
  <c r="CL68" i="28" s="1"/>
  <c r="CL447" i="28" s="1"/>
  <c r="CJ60" i="28"/>
  <c r="CJ68" i="28" s="1"/>
  <c r="CJ447" i="28" s="1"/>
  <c r="CI60" i="28"/>
  <c r="CI68" i="28" s="1"/>
  <c r="CI447" i="28" s="1"/>
  <c r="CH60" i="28"/>
  <c r="CH68" i="28" s="1"/>
  <c r="CH447" i="28" s="1"/>
  <c r="CF60" i="28"/>
  <c r="CF68" i="28" s="1"/>
  <c r="CF447" i="28" s="1"/>
  <c r="CE60" i="28"/>
  <c r="CE68" i="28" s="1"/>
  <c r="CE447" i="28" s="1"/>
  <c r="CD60" i="28"/>
  <c r="CD68" i="28" s="1"/>
  <c r="CD447" i="28" s="1"/>
  <c r="CA60" i="28"/>
  <c r="CA68" i="28" s="1"/>
  <c r="CA447" i="28" s="1"/>
  <c r="BZ60" i="28"/>
  <c r="BZ68" i="28" s="1"/>
  <c r="BZ447" i="28" s="1"/>
  <c r="BY60" i="28"/>
  <c r="BY68" i="28" s="1"/>
  <c r="BY447" i="28" s="1"/>
  <c r="BW60" i="28"/>
  <c r="BW68" i="28" s="1"/>
  <c r="BW447" i="28" s="1"/>
  <c r="BV60" i="28"/>
  <c r="BV68" i="28" s="1"/>
  <c r="BV447" i="28" s="1"/>
  <c r="BU60" i="28"/>
  <c r="BU68" i="28" s="1"/>
  <c r="BU447" i="28" s="1"/>
  <c r="BT60" i="28"/>
  <c r="BT68" i="28" s="1"/>
  <c r="BT447" i="28" s="1"/>
  <c r="BS60" i="28"/>
  <c r="BS68" i="28" s="1"/>
  <c r="BS447" i="28" s="1"/>
  <c r="BR60" i="28"/>
  <c r="BR68" i="28" s="1"/>
  <c r="BR447" i="28" s="1"/>
  <c r="BQ60" i="28"/>
  <c r="BQ68" i="28" s="1"/>
  <c r="BQ447" i="28" s="1"/>
  <c r="BP60" i="28"/>
  <c r="BP68" i="28" s="1"/>
  <c r="BP447" i="28" s="1"/>
  <c r="BO60" i="28"/>
  <c r="BO68" i="28" s="1"/>
  <c r="BO447" i="28" s="1"/>
  <c r="BN60" i="28"/>
  <c r="BN68" i="28" s="1"/>
  <c r="BN447" i="28" s="1"/>
  <c r="BM60" i="28"/>
  <c r="BM68" i="28" s="1"/>
  <c r="BM447" i="28" s="1"/>
  <c r="BL60" i="28"/>
  <c r="BL68" i="28" s="1"/>
  <c r="BL447" i="28" s="1"/>
  <c r="BK60" i="28"/>
  <c r="BK68" i="28" s="1"/>
  <c r="BK447" i="28" s="1"/>
  <c r="BJ60" i="28"/>
  <c r="BJ68" i="28" s="1"/>
  <c r="BJ447" i="28" s="1"/>
  <c r="BI60" i="28"/>
  <c r="BI68" i="28" s="1"/>
  <c r="BI447" i="28" s="1"/>
  <c r="BH60" i="28"/>
  <c r="BH68" i="28" s="1"/>
  <c r="BH447" i="28" s="1"/>
  <c r="BG60" i="28"/>
  <c r="BG68" i="28" s="1"/>
  <c r="BG447" i="28" s="1"/>
  <c r="BF60" i="28"/>
  <c r="BF68" i="28" s="1"/>
  <c r="BF447" i="28" s="1"/>
  <c r="BE60" i="28"/>
  <c r="BE68" i="28" s="1"/>
  <c r="BE447" i="28" s="1"/>
  <c r="BD60" i="28"/>
  <c r="BD68" i="28" s="1"/>
  <c r="BD447" i="28" s="1"/>
  <c r="BC60" i="28"/>
  <c r="BC68" i="28" s="1"/>
  <c r="BC447" i="28" s="1"/>
  <c r="BB60" i="28"/>
  <c r="BB68" i="28" s="1"/>
  <c r="BB447" i="28" s="1"/>
  <c r="BA60" i="28"/>
  <c r="BA68" i="28" s="1"/>
  <c r="BA447" i="28" s="1"/>
  <c r="AZ60" i="28"/>
  <c r="AZ68" i="28" s="1"/>
  <c r="AZ447" i="28" s="1"/>
  <c r="AY60" i="28"/>
  <c r="AY68" i="28" s="1"/>
  <c r="AY447" i="28" s="1"/>
  <c r="AX60" i="28"/>
  <c r="AX68" i="28" s="1"/>
  <c r="AX447" i="28" s="1"/>
  <c r="AU60" i="28"/>
  <c r="AU68" i="28" s="1"/>
  <c r="AU447" i="28" s="1"/>
  <c r="AS60" i="28"/>
  <c r="AS68" i="28" s="1"/>
  <c r="AS447" i="28" s="1"/>
  <c r="AR60" i="28"/>
  <c r="AR68" i="28" s="1"/>
  <c r="AQ60" i="28"/>
  <c r="AQ68" i="28" s="1"/>
  <c r="AQ447" i="28" s="1"/>
  <c r="AP60" i="28"/>
  <c r="AP68" i="28" s="1"/>
  <c r="AP447" i="28" s="1"/>
  <c r="AO60" i="28"/>
  <c r="AO68" i="28" s="1"/>
  <c r="AO447" i="28" s="1"/>
  <c r="AM60" i="28"/>
  <c r="AM68" i="28" s="1"/>
  <c r="AM447" i="28" s="1"/>
  <c r="AK60" i="28"/>
  <c r="AK68" i="28" s="1"/>
  <c r="AK447" i="28" s="1"/>
  <c r="AJ60" i="28"/>
  <c r="AJ68" i="28" s="1"/>
  <c r="AJ447" i="28" s="1"/>
  <c r="AI60" i="28"/>
  <c r="AI68" i="28" s="1"/>
  <c r="AI447" i="28" s="1"/>
  <c r="AG60" i="28"/>
  <c r="AG68" i="28" s="1"/>
  <c r="AG447" i="28" s="1"/>
  <c r="AF60" i="28"/>
  <c r="AF68" i="28" s="1"/>
  <c r="AF447" i="28" s="1"/>
  <c r="AE60" i="28"/>
  <c r="AE68" i="28" s="1"/>
  <c r="AE447" i="28" s="1"/>
  <c r="AD60" i="28"/>
  <c r="AD68" i="28" s="1"/>
  <c r="AD447" i="28" s="1"/>
  <c r="AC60" i="28"/>
  <c r="AC68" i="28" s="1"/>
  <c r="AC447" i="28" s="1"/>
  <c r="AB60" i="28"/>
  <c r="AB68" i="28" s="1"/>
  <c r="Z60" i="28"/>
  <c r="Z68" i="28" s="1"/>
  <c r="Z447" i="28" s="1"/>
  <c r="Y60" i="28"/>
  <c r="Y68" i="28" s="1"/>
  <c r="Y447" i="28" s="1"/>
  <c r="X60" i="28"/>
  <c r="X68" i="28" s="1"/>
  <c r="X447" i="28" s="1"/>
  <c r="W60" i="28"/>
  <c r="W68" i="28" s="1"/>
  <c r="V60" i="28"/>
  <c r="V68" i="28" s="1"/>
  <c r="T60" i="28"/>
  <c r="T68" i="28" s="1"/>
  <c r="T447" i="28" s="1"/>
  <c r="S60" i="28"/>
  <c r="S68" i="28" s="1"/>
  <c r="S447" i="28" s="1"/>
  <c r="R60" i="28"/>
  <c r="R68" i="28" s="1"/>
  <c r="R447" i="28" s="1"/>
  <c r="P60" i="28"/>
  <c r="P68" i="28" s="1"/>
  <c r="P447" i="28" s="1"/>
  <c r="O60" i="28"/>
  <c r="O68" i="28" s="1"/>
  <c r="O447" i="28" s="1"/>
  <c r="N60" i="28"/>
  <c r="N68" i="28" s="1"/>
  <c r="N447" i="28" s="1"/>
  <c r="M60" i="28"/>
  <c r="M68" i="28" s="1"/>
  <c r="M447" i="28" s="1"/>
  <c r="L60" i="28"/>
  <c r="L68" i="28" s="1"/>
  <c r="L447" i="28" s="1"/>
  <c r="K60" i="28"/>
  <c r="K68" i="28" s="1"/>
  <c r="K447" i="28" s="1"/>
  <c r="J60" i="28"/>
  <c r="J68" i="28" s="1"/>
  <c r="J447" i="28" s="1"/>
  <c r="I60" i="28"/>
  <c r="I68" i="28" s="1"/>
  <c r="I447" i="28" s="1"/>
  <c r="H60" i="28"/>
  <c r="H68" i="28" s="1"/>
  <c r="H447" i="28" s="1"/>
  <c r="DE59" i="28"/>
  <c r="DA59" i="28"/>
  <c r="CU59" i="28"/>
  <c r="DK59" i="28" s="1"/>
  <c r="CT59" i="28"/>
  <c r="DJ59" i="28" s="1"/>
  <c r="CS59" i="28"/>
  <c r="DI59" i="28" s="1"/>
  <c r="CR59" i="28"/>
  <c r="CO59" i="28"/>
  <c r="CK59" i="28"/>
  <c r="CG59" i="28"/>
  <c r="BX59" i="28"/>
  <c r="AT59" i="28"/>
  <c r="AL59" i="28"/>
  <c r="AH59" i="28"/>
  <c r="AA59" i="28"/>
  <c r="U59" i="28"/>
  <c r="DE58" i="28"/>
  <c r="DA58" i="28"/>
  <c r="CU58" i="28"/>
  <c r="DK58" i="28" s="1"/>
  <c r="CT58" i="28"/>
  <c r="DJ58" i="28" s="1"/>
  <c r="CS58" i="28"/>
  <c r="CR58" i="28"/>
  <c r="CO58" i="28"/>
  <c r="CK58" i="28"/>
  <c r="CG58" i="28"/>
  <c r="BX58" i="28"/>
  <c r="AT58" i="28"/>
  <c r="AL58" i="28"/>
  <c r="AH58" i="28"/>
  <c r="AA58" i="28"/>
  <c r="U58" i="28"/>
  <c r="DE57" i="28"/>
  <c r="DA57" i="28"/>
  <c r="CU57" i="28"/>
  <c r="DK57" i="28" s="1"/>
  <c r="CT57" i="28"/>
  <c r="DJ57" i="28" s="1"/>
  <c r="CS57" i="28"/>
  <c r="CR57" i="28"/>
  <c r="CO57" i="28"/>
  <c r="CK57" i="28"/>
  <c r="CG57" i="28"/>
  <c r="BX57" i="28"/>
  <c r="AT57" i="28"/>
  <c r="AL57" i="28"/>
  <c r="AH57" i="28"/>
  <c r="AA57" i="28"/>
  <c r="U57" i="28"/>
  <c r="DE56" i="28"/>
  <c r="DA56" i="28"/>
  <c r="CU56" i="28"/>
  <c r="DK56" i="28" s="1"/>
  <c r="CT56" i="28"/>
  <c r="DJ56" i="28" s="1"/>
  <c r="CS56" i="28"/>
  <c r="CR56" i="28"/>
  <c r="CO56" i="28"/>
  <c r="CK56" i="28"/>
  <c r="CG56" i="28"/>
  <c r="BX56" i="28"/>
  <c r="AT56" i="28"/>
  <c r="AL56" i="28"/>
  <c r="AH56" i="28"/>
  <c r="AA56" i="28"/>
  <c r="U56" i="28"/>
  <c r="DE55" i="28"/>
  <c r="DA55" i="28"/>
  <c r="CU55" i="28"/>
  <c r="DK55" i="28" s="1"/>
  <c r="CT55" i="28"/>
  <c r="DJ55" i="28" s="1"/>
  <c r="CS55" i="28"/>
  <c r="DI55" i="28" s="1"/>
  <c r="CR55" i="28"/>
  <c r="CO55" i="28"/>
  <c r="CK55" i="28"/>
  <c r="CG55" i="28"/>
  <c r="BX55" i="28"/>
  <c r="AT55" i="28"/>
  <c r="AL55" i="28"/>
  <c r="AH55" i="28"/>
  <c r="AA55" i="28"/>
  <c r="U55" i="28"/>
  <c r="DD54" i="28"/>
  <c r="DC54" i="28"/>
  <c r="DB54" i="28"/>
  <c r="CZ54" i="28"/>
  <c r="CY54" i="28"/>
  <c r="CX54" i="28"/>
  <c r="CQ54" i="28"/>
  <c r="CP54" i="28"/>
  <c r="CN54" i="28"/>
  <c r="CM54" i="28"/>
  <c r="CL54" i="28"/>
  <c r="CJ54" i="28"/>
  <c r="CI54" i="28"/>
  <c r="CH54" i="28"/>
  <c r="CF54" i="28"/>
  <c r="CE54" i="28"/>
  <c r="CD54" i="28"/>
  <c r="CA54" i="28"/>
  <c r="BZ54" i="28"/>
  <c r="BY54" i="28"/>
  <c r="BW54" i="28"/>
  <c r="BV54" i="28"/>
  <c r="BU54" i="28"/>
  <c r="BT54" i="28"/>
  <c r="BS54" i="28"/>
  <c r="BR54" i="28"/>
  <c r="BQ54" i="28"/>
  <c r="BP54" i="28"/>
  <c r="BO54" i="28"/>
  <c r="BN54" i="28"/>
  <c r="BM54" i="28"/>
  <c r="BL54" i="28"/>
  <c r="BK54" i="28"/>
  <c r="BJ54" i="28"/>
  <c r="BI54" i="28"/>
  <c r="BH54" i="28"/>
  <c r="BG54" i="28"/>
  <c r="BF54" i="28"/>
  <c r="BE54" i="28"/>
  <c r="BD54" i="28"/>
  <c r="BC54" i="28"/>
  <c r="BB54" i="28"/>
  <c r="BA54" i="28"/>
  <c r="AZ54" i="28"/>
  <c r="AY54" i="28"/>
  <c r="AX54" i="28"/>
  <c r="AU54" i="28"/>
  <c r="AS54" i="28"/>
  <c r="AR54" i="28"/>
  <c r="AR416" i="28" s="1"/>
  <c r="U25" i="27" s="1"/>
  <c r="AQ54" i="28"/>
  <c r="AP54" i="28"/>
  <c r="AO54" i="28"/>
  <c r="AM54" i="28"/>
  <c r="AK54" i="28"/>
  <c r="AJ54" i="28"/>
  <c r="AI54" i="28"/>
  <c r="AG54" i="28"/>
  <c r="AF54" i="28"/>
  <c r="AE54" i="28"/>
  <c r="AD54" i="28"/>
  <c r="AC54" i="28"/>
  <c r="AB54" i="28"/>
  <c r="Z54" i="28"/>
  <c r="Y54" i="28"/>
  <c r="X54" i="28"/>
  <c r="W54" i="28"/>
  <c r="V54" i="28"/>
  <c r="V416" i="28" s="1"/>
  <c r="Q25" i="27" s="1"/>
  <c r="T54" i="28"/>
  <c r="S54" i="28"/>
  <c r="R54" i="28"/>
  <c r="P54" i="28"/>
  <c r="O54" i="28"/>
  <c r="N54" i="28"/>
  <c r="M54" i="28"/>
  <c r="L54" i="28"/>
  <c r="K54" i="28"/>
  <c r="J54" i="28"/>
  <c r="I54" i="28"/>
  <c r="H54" i="28"/>
  <c r="DE53" i="28"/>
  <c r="DA53" i="28"/>
  <c r="CU53" i="28"/>
  <c r="DK53" i="28" s="1"/>
  <c r="CT53" i="28"/>
  <c r="DJ53" i="28" s="1"/>
  <c r="CS53" i="28"/>
  <c r="DI53" i="28" s="1"/>
  <c r="CR53" i="28"/>
  <c r="CO53" i="28"/>
  <c r="CK53" i="28"/>
  <c r="CG53" i="28"/>
  <c r="BX53" i="28"/>
  <c r="AT53" i="28"/>
  <c r="AL53" i="28"/>
  <c r="AH53" i="28"/>
  <c r="AA53" i="28"/>
  <c r="U53" i="28"/>
  <c r="DE52" i="28"/>
  <c r="DA52" i="28"/>
  <c r="CU52" i="28"/>
  <c r="DK52" i="28" s="1"/>
  <c r="CT52" i="28"/>
  <c r="DJ52" i="28" s="1"/>
  <c r="CS52" i="28"/>
  <c r="CR52" i="28"/>
  <c r="CO52" i="28"/>
  <c r="CK52" i="28"/>
  <c r="CG52" i="28"/>
  <c r="BX52" i="28"/>
  <c r="AT52" i="28"/>
  <c r="AL52" i="28"/>
  <c r="AH52" i="28"/>
  <c r="AA52" i="28"/>
  <c r="U52" i="28"/>
  <c r="DE51" i="28"/>
  <c r="DA51" i="28"/>
  <c r="CU51" i="28"/>
  <c r="DK51" i="28" s="1"/>
  <c r="CT51" i="28"/>
  <c r="DJ51" i="28" s="1"/>
  <c r="CS51" i="28"/>
  <c r="CR51" i="28"/>
  <c r="CO51" i="28"/>
  <c r="CK51" i="28"/>
  <c r="CG51" i="28"/>
  <c r="BX51" i="28"/>
  <c r="AT51" i="28"/>
  <c r="AL51" i="28"/>
  <c r="AH51" i="28"/>
  <c r="AA51" i="28"/>
  <c r="U51" i="28"/>
  <c r="DE50" i="28"/>
  <c r="DA50" i="28"/>
  <c r="CU50" i="28"/>
  <c r="DK50" i="28" s="1"/>
  <c r="CT50" i="28"/>
  <c r="DJ50" i="28" s="1"/>
  <c r="CS50" i="28"/>
  <c r="CR50" i="28"/>
  <c r="CO50" i="28"/>
  <c r="CK50" i="28"/>
  <c r="CG50" i="28"/>
  <c r="BX50" i="28"/>
  <c r="AT50" i="28"/>
  <c r="AL50" i="28"/>
  <c r="AH50" i="28"/>
  <c r="AA50" i="28"/>
  <c r="U50" i="28"/>
  <c r="DE49" i="28"/>
  <c r="DA49" i="28"/>
  <c r="CU49" i="28"/>
  <c r="CT49" i="28"/>
  <c r="DJ49" i="28" s="1"/>
  <c r="CS49" i="28"/>
  <c r="DI49" i="28" s="1"/>
  <c r="CR49" i="28"/>
  <c r="CO49" i="28"/>
  <c r="CK49" i="28"/>
  <c r="CG49" i="28"/>
  <c r="BX49" i="28"/>
  <c r="AT49" i="28"/>
  <c r="AL49" i="28"/>
  <c r="AH49" i="28"/>
  <c r="AA49" i="28"/>
  <c r="U49" i="28"/>
  <c r="Q48" i="28"/>
  <c r="DD47" i="28"/>
  <c r="DD446" i="28" s="1"/>
  <c r="DC47" i="28"/>
  <c r="DC446" i="28" s="1"/>
  <c r="DB47" i="28"/>
  <c r="DB446" i="28" s="1"/>
  <c r="CZ47" i="28"/>
  <c r="CZ446" i="28" s="1"/>
  <c r="CY47" i="28"/>
  <c r="CY446" i="28" s="1"/>
  <c r="CX47" i="28"/>
  <c r="CX446" i="28" s="1"/>
  <c r="CQ47" i="28"/>
  <c r="CQ446" i="28" s="1"/>
  <c r="CP47" i="28"/>
  <c r="CP446" i="28" s="1"/>
  <c r="CN47" i="28"/>
  <c r="CN446" i="28" s="1"/>
  <c r="CM47" i="28"/>
  <c r="CM446" i="28" s="1"/>
  <c r="CL47" i="28"/>
  <c r="CL446" i="28" s="1"/>
  <c r="CJ47" i="28"/>
  <c r="CJ446" i="28" s="1"/>
  <c r="CI47" i="28"/>
  <c r="CI446" i="28" s="1"/>
  <c r="CH47" i="28"/>
  <c r="CH446" i="28" s="1"/>
  <c r="CF47" i="28"/>
  <c r="CF446" i="28" s="1"/>
  <c r="CE47" i="28"/>
  <c r="CE446" i="28" s="1"/>
  <c r="CD47" i="28"/>
  <c r="CD446" i="28" s="1"/>
  <c r="CA47" i="28"/>
  <c r="CA446" i="28" s="1"/>
  <c r="BZ47" i="28"/>
  <c r="BZ446" i="28" s="1"/>
  <c r="BY47" i="28"/>
  <c r="BY446" i="28" s="1"/>
  <c r="BW47" i="28"/>
  <c r="BW446" i="28" s="1"/>
  <c r="BV47" i="28"/>
  <c r="BV446" i="28" s="1"/>
  <c r="BU47" i="28"/>
  <c r="BU446" i="28" s="1"/>
  <c r="BT47" i="28"/>
  <c r="BT446" i="28" s="1"/>
  <c r="BS47" i="28"/>
  <c r="BS446" i="28" s="1"/>
  <c r="BR47" i="28"/>
  <c r="BR446" i="28" s="1"/>
  <c r="BQ47" i="28"/>
  <c r="BQ446" i="28" s="1"/>
  <c r="BP47" i="28"/>
  <c r="BP446" i="28" s="1"/>
  <c r="BO47" i="28"/>
  <c r="BO446" i="28" s="1"/>
  <c r="BN47" i="28"/>
  <c r="BN446" i="28" s="1"/>
  <c r="BM47" i="28"/>
  <c r="BM446" i="28" s="1"/>
  <c r="BL47" i="28"/>
  <c r="BL446" i="28" s="1"/>
  <c r="BK47" i="28"/>
  <c r="BK446" i="28" s="1"/>
  <c r="BJ47" i="28"/>
  <c r="BJ446" i="28" s="1"/>
  <c r="BI47" i="28"/>
  <c r="BI446" i="28" s="1"/>
  <c r="BH47" i="28"/>
  <c r="BH446" i="28" s="1"/>
  <c r="BG47" i="28"/>
  <c r="BG446" i="28" s="1"/>
  <c r="BF47" i="28"/>
  <c r="BF446" i="28" s="1"/>
  <c r="BE47" i="28"/>
  <c r="BE446" i="28" s="1"/>
  <c r="BD47" i="28"/>
  <c r="BD446" i="28" s="1"/>
  <c r="BC47" i="28"/>
  <c r="BC446" i="28" s="1"/>
  <c r="BB47" i="28"/>
  <c r="BB446" i="28" s="1"/>
  <c r="BA47" i="28"/>
  <c r="BA446" i="28" s="1"/>
  <c r="AZ47" i="28"/>
  <c r="AZ446" i="28" s="1"/>
  <c r="AY47" i="28"/>
  <c r="AY446" i="28" s="1"/>
  <c r="AX47" i="28"/>
  <c r="AX446" i="28" s="1"/>
  <c r="AU47" i="28"/>
  <c r="AU446" i="28" s="1"/>
  <c r="AS47" i="28"/>
  <c r="AS446" i="28" s="1"/>
  <c r="AR47" i="28"/>
  <c r="AQ47" i="28"/>
  <c r="AQ446" i="28" s="1"/>
  <c r="AP47" i="28"/>
  <c r="AP446" i="28" s="1"/>
  <c r="AO47" i="28"/>
  <c r="AO446" i="28" s="1"/>
  <c r="AM47" i="28"/>
  <c r="AM446" i="28" s="1"/>
  <c r="AK47" i="28"/>
  <c r="AK446" i="28" s="1"/>
  <c r="AJ47" i="28"/>
  <c r="AJ446" i="28" s="1"/>
  <c r="AI47" i="28"/>
  <c r="AI446" i="28" s="1"/>
  <c r="AG47" i="28"/>
  <c r="AG446" i="28" s="1"/>
  <c r="AF47" i="28"/>
  <c r="AF446" i="28" s="1"/>
  <c r="AE47" i="28"/>
  <c r="AE446" i="28" s="1"/>
  <c r="AD47" i="28"/>
  <c r="AD446" i="28" s="1"/>
  <c r="AC47" i="28"/>
  <c r="AC446" i="28" s="1"/>
  <c r="AB47" i="28"/>
  <c r="Z47" i="28"/>
  <c r="Z446" i="28" s="1"/>
  <c r="Y47" i="28"/>
  <c r="Y446" i="28" s="1"/>
  <c r="X47" i="28"/>
  <c r="X446" i="28" s="1"/>
  <c r="W47" i="28"/>
  <c r="V47" i="28"/>
  <c r="T47" i="28"/>
  <c r="T446" i="28" s="1"/>
  <c r="S47" i="28"/>
  <c r="S446" i="28" s="1"/>
  <c r="R47" i="28"/>
  <c r="R446" i="28" s="1"/>
  <c r="P47" i="28"/>
  <c r="P446" i="28" s="1"/>
  <c r="O47" i="28"/>
  <c r="O446" i="28" s="1"/>
  <c r="N47" i="28"/>
  <c r="N446" i="28" s="1"/>
  <c r="M47" i="28"/>
  <c r="M446" i="28" s="1"/>
  <c r="L47" i="28"/>
  <c r="L446" i="28" s="1"/>
  <c r="K47" i="28"/>
  <c r="K446" i="28" s="1"/>
  <c r="J47" i="28"/>
  <c r="J446" i="28" s="1"/>
  <c r="I47" i="28"/>
  <c r="I446" i="28" s="1"/>
  <c r="H47" i="28"/>
  <c r="H446" i="28" s="1"/>
  <c r="DE46" i="28"/>
  <c r="DA46" i="28"/>
  <c r="CU46" i="28"/>
  <c r="DK46" i="28" s="1"/>
  <c r="CT46" i="28"/>
  <c r="DJ46" i="28" s="1"/>
  <c r="CS46" i="28"/>
  <c r="CR46" i="28"/>
  <c r="CO46" i="28"/>
  <c r="CK46" i="28"/>
  <c r="CG46" i="28"/>
  <c r="BX46" i="28"/>
  <c r="AT46" i="28"/>
  <c r="AL46" i="28"/>
  <c r="AH46" i="28"/>
  <c r="AA46" i="28"/>
  <c r="U46" i="28"/>
  <c r="DE45" i="28"/>
  <c r="DA45" i="28"/>
  <c r="CU45" i="28"/>
  <c r="DK45" i="28" s="1"/>
  <c r="CT45" i="28"/>
  <c r="DJ45" i="28" s="1"/>
  <c r="CS45" i="28"/>
  <c r="DI45" i="28" s="1"/>
  <c r="CR45" i="28"/>
  <c r="CO45" i="28"/>
  <c r="CK45" i="28"/>
  <c r="CG45" i="28"/>
  <c r="BX45" i="28"/>
  <c r="AT45" i="28"/>
  <c r="AL45" i="28"/>
  <c r="AH45" i="28"/>
  <c r="AA45" i="28"/>
  <c r="U45" i="28"/>
  <c r="DE44" i="28"/>
  <c r="DA44" i="28"/>
  <c r="CU44" i="28"/>
  <c r="DK44" i="28" s="1"/>
  <c r="CT44" i="28"/>
  <c r="DJ44" i="28" s="1"/>
  <c r="CS44" i="28"/>
  <c r="DI44" i="28" s="1"/>
  <c r="CR44" i="28"/>
  <c r="CO44" i="28"/>
  <c r="CK44" i="28"/>
  <c r="CG44" i="28"/>
  <c r="BX44" i="28"/>
  <c r="AT44" i="28"/>
  <c r="AL44" i="28"/>
  <c r="AH44" i="28"/>
  <c r="AA44" i="28"/>
  <c r="U44" i="28"/>
  <c r="DE43" i="28"/>
  <c r="DA43" i="28"/>
  <c r="CU43" i="28"/>
  <c r="DK43" i="28" s="1"/>
  <c r="CT43" i="28"/>
  <c r="DJ43" i="28" s="1"/>
  <c r="CS43" i="28"/>
  <c r="DI43" i="28" s="1"/>
  <c r="CR43" i="28"/>
  <c r="CO43" i="28"/>
  <c r="CK43" i="28"/>
  <c r="CG43" i="28"/>
  <c r="BX43" i="28"/>
  <c r="AT43" i="28"/>
  <c r="AL43" i="28"/>
  <c r="AH43" i="28"/>
  <c r="AA43" i="28"/>
  <c r="U43" i="28"/>
  <c r="DE42" i="28"/>
  <c r="DA42" i="28"/>
  <c r="CU42" i="28"/>
  <c r="DK42" i="28" s="1"/>
  <c r="CT42" i="28"/>
  <c r="CS42" i="28"/>
  <c r="CR42" i="28"/>
  <c r="CO42" i="28"/>
  <c r="CK42" i="28"/>
  <c r="CG42" i="28"/>
  <c r="BX42" i="28"/>
  <c r="AT42" i="28"/>
  <c r="AL42" i="28"/>
  <c r="AH42" i="28"/>
  <c r="AA42" i="28"/>
  <c r="U42" i="28"/>
  <c r="DD41" i="28"/>
  <c r="DC41" i="28"/>
  <c r="DB41" i="28"/>
  <c r="CZ41" i="28"/>
  <c r="CY41" i="28"/>
  <c r="CX41" i="28"/>
  <c r="CQ41" i="28"/>
  <c r="CP41" i="28"/>
  <c r="CN41" i="28"/>
  <c r="CM41" i="28"/>
  <c r="CL41" i="28"/>
  <c r="CJ41" i="28"/>
  <c r="CI41" i="28"/>
  <c r="CH41" i="28"/>
  <c r="CF41" i="28"/>
  <c r="CE41" i="28"/>
  <c r="CD41" i="28"/>
  <c r="CA41" i="28"/>
  <c r="BZ41" i="28"/>
  <c r="BY41" i="28"/>
  <c r="BW41" i="28"/>
  <c r="BV41" i="28"/>
  <c r="BU41" i="28"/>
  <c r="BT41" i="28"/>
  <c r="BS41" i="28"/>
  <c r="BR41" i="28"/>
  <c r="BQ41" i="28"/>
  <c r="BP41" i="28"/>
  <c r="BO41" i="28"/>
  <c r="BN41" i="28"/>
  <c r="BM41" i="28"/>
  <c r="BL41" i="28"/>
  <c r="BK41" i="28"/>
  <c r="BJ41" i="28"/>
  <c r="BI41" i="28"/>
  <c r="BH41" i="28"/>
  <c r="BG41" i="28"/>
  <c r="BF41" i="28"/>
  <c r="BE41" i="28"/>
  <c r="BD41" i="28"/>
  <c r="BC41" i="28"/>
  <c r="BB41" i="28"/>
  <c r="BA41" i="28"/>
  <c r="AZ41" i="28"/>
  <c r="AY41" i="28"/>
  <c r="AX41" i="28"/>
  <c r="AU41" i="28"/>
  <c r="AS41" i="28"/>
  <c r="AR41" i="28"/>
  <c r="AQ41" i="28"/>
  <c r="AP41" i="28"/>
  <c r="AO41" i="28"/>
  <c r="AM41" i="28"/>
  <c r="AK41" i="28"/>
  <c r="AJ41" i="28"/>
  <c r="AI41" i="28"/>
  <c r="AG41" i="28"/>
  <c r="AF41" i="28"/>
  <c r="AE41" i="28"/>
  <c r="AD41" i="28"/>
  <c r="AC41" i="28"/>
  <c r="AB41" i="28"/>
  <c r="Z41" i="28"/>
  <c r="Y41" i="28"/>
  <c r="X41" i="28"/>
  <c r="W41" i="28"/>
  <c r="V41" i="28"/>
  <c r="T41" i="28"/>
  <c r="S41" i="28"/>
  <c r="R41" i="28"/>
  <c r="P41" i="28"/>
  <c r="O41" i="28"/>
  <c r="N41" i="28"/>
  <c r="M41" i="28"/>
  <c r="L41" i="28"/>
  <c r="K41" i="28"/>
  <c r="J41" i="28"/>
  <c r="I41" i="28"/>
  <c r="H41" i="28"/>
  <c r="DE40" i="28"/>
  <c r="DA40" i="28"/>
  <c r="CU40" i="28"/>
  <c r="DK40" i="28" s="1"/>
  <c r="CT40" i="28"/>
  <c r="DJ40" i="28" s="1"/>
  <c r="CS40" i="28"/>
  <c r="DI40" i="28" s="1"/>
  <c r="CR40" i="28"/>
  <c r="CO40" i="28"/>
  <c r="CK40" i="28"/>
  <c r="CG40" i="28"/>
  <c r="BX40" i="28"/>
  <c r="AT40" i="28"/>
  <c r="AL40" i="28"/>
  <c r="AH40" i="28"/>
  <c r="AA40" i="28"/>
  <c r="U40" i="28"/>
  <c r="DE39" i="28"/>
  <c r="DA39" i="28"/>
  <c r="CU39" i="28"/>
  <c r="DK39" i="28" s="1"/>
  <c r="CT39" i="28"/>
  <c r="DJ39" i="28" s="1"/>
  <c r="CS39" i="28"/>
  <c r="DI39" i="28" s="1"/>
  <c r="CR39" i="28"/>
  <c r="CO39" i="28"/>
  <c r="CK39" i="28"/>
  <c r="CG39" i="28"/>
  <c r="BX39" i="28"/>
  <c r="AT39" i="28"/>
  <c r="AL39" i="28"/>
  <c r="AH39" i="28"/>
  <c r="AA39" i="28"/>
  <c r="U39" i="28"/>
  <c r="DE38" i="28"/>
  <c r="DA38" i="28"/>
  <c r="CU38" i="28"/>
  <c r="DK38" i="28" s="1"/>
  <c r="CT38" i="28"/>
  <c r="DJ38" i="28" s="1"/>
  <c r="CS38" i="28"/>
  <c r="DI38" i="28" s="1"/>
  <c r="CR38" i="28"/>
  <c r="CO38" i="28"/>
  <c r="CK38" i="28"/>
  <c r="CG38" i="28"/>
  <c r="BX38" i="28"/>
  <c r="AT38" i="28"/>
  <c r="AL38" i="28"/>
  <c r="AH38" i="28"/>
  <c r="AA38" i="28"/>
  <c r="U38" i="28"/>
  <c r="DE37" i="28"/>
  <c r="DA37" i="28"/>
  <c r="CU37" i="28"/>
  <c r="DK37" i="28" s="1"/>
  <c r="CT37" i="28"/>
  <c r="DJ37" i="28" s="1"/>
  <c r="CS37" i="28"/>
  <c r="CR37" i="28"/>
  <c r="CO37" i="28"/>
  <c r="CK37" i="28"/>
  <c r="CG37" i="28"/>
  <c r="BX37" i="28"/>
  <c r="AT37" i="28"/>
  <c r="AL37" i="28"/>
  <c r="AH37" i="28"/>
  <c r="AA37" i="28"/>
  <c r="U37" i="28"/>
  <c r="DE36" i="28"/>
  <c r="DA36" i="28"/>
  <c r="CU36" i="28"/>
  <c r="DK36" i="28" s="1"/>
  <c r="CT36" i="28"/>
  <c r="CS36" i="28"/>
  <c r="CR36" i="28"/>
  <c r="CO36" i="28"/>
  <c r="CK36" i="28"/>
  <c r="CG36" i="28"/>
  <c r="BX36" i="28"/>
  <c r="AT36" i="28"/>
  <c r="AL36" i="28"/>
  <c r="AH36" i="28"/>
  <c r="AA36" i="28"/>
  <c r="U36" i="28"/>
  <c r="Q35" i="28"/>
  <c r="DL34" i="28"/>
  <c r="DH34" i="28"/>
  <c r="CB34" i="28"/>
  <c r="CB444" i="28" s="1"/>
  <c r="AV34" i="28"/>
  <c r="AV444" i="28" s="1"/>
  <c r="Q34" i="28"/>
  <c r="DL33" i="28"/>
  <c r="DH33" i="28"/>
  <c r="CB33" i="28"/>
  <c r="CB413" i="28" s="1"/>
  <c r="AV33" i="28"/>
  <c r="AV413" i="28" s="1"/>
  <c r="Q33" i="28"/>
  <c r="DD32" i="28"/>
  <c r="DD445" i="28" s="1"/>
  <c r="DC32" i="28"/>
  <c r="DC445" i="28" s="1"/>
  <c r="DB32" i="28"/>
  <c r="DB445" i="28" s="1"/>
  <c r="CZ32" i="28"/>
  <c r="CZ445" i="28" s="1"/>
  <c r="CY32" i="28"/>
  <c r="CY445" i="28" s="1"/>
  <c r="CX32" i="28"/>
  <c r="CX445" i="28" s="1"/>
  <c r="CQ32" i="28"/>
  <c r="CQ445" i="28" s="1"/>
  <c r="CP32" i="28"/>
  <c r="CP445" i="28" s="1"/>
  <c r="CN32" i="28"/>
  <c r="CN445" i="28" s="1"/>
  <c r="CM32" i="28"/>
  <c r="CM445" i="28" s="1"/>
  <c r="CL32" i="28"/>
  <c r="CL445" i="28" s="1"/>
  <c r="CJ32" i="28"/>
  <c r="CJ445" i="28" s="1"/>
  <c r="CI32" i="28"/>
  <c r="CI445" i="28" s="1"/>
  <c r="CH32" i="28"/>
  <c r="CH445" i="28" s="1"/>
  <c r="CF32" i="28"/>
  <c r="CF445" i="28" s="1"/>
  <c r="CE32" i="28"/>
  <c r="CE445" i="28" s="1"/>
  <c r="CD32" i="28"/>
  <c r="CD445" i="28" s="1"/>
  <c r="CA32" i="28"/>
  <c r="CA445" i="28" s="1"/>
  <c r="BZ32" i="28"/>
  <c r="BZ445" i="28" s="1"/>
  <c r="BY32" i="28"/>
  <c r="BY445" i="28" s="1"/>
  <c r="BW32" i="28"/>
  <c r="BW445" i="28" s="1"/>
  <c r="BV32" i="28"/>
  <c r="BV445" i="28" s="1"/>
  <c r="BU32" i="28"/>
  <c r="BU445" i="28" s="1"/>
  <c r="BT32" i="28"/>
  <c r="BT445" i="28" s="1"/>
  <c r="BS32" i="28"/>
  <c r="BS445" i="28" s="1"/>
  <c r="BR32" i="28"/>
  <c r="BR445" i="28" s="1"/>
  <c r="BQ32" i="28"/>
  <c r="BQ445" i="28" s="1"/>
  <c r="BP32" i="28"/>
  <c r="BP445" i="28" s="1"/>
  <c r="BO32" i="28"/>
  <c r="BO445" i="28" s="1"/>
  <c r="BN32" i="28"/>
  <c r="BN445" i="28" s="1"/>
  <c r="BM32" i="28"/>
  <c r="BM445" i="28" s="1"/>
  <c r="BL32" i="28"/>
  <c r="BL445" i="28" s="1"/>
  <c r="BK32" i="28"/>
  <c r="BK445" i="28" s="1"/>
  <c r="BJ32" i="28"/>
  <c r="BJ445" i="28" s="1"/>
  <c r="BI32" i="28"/>
  <c r="BI445" i="28" s="1"/>
  <c r="BH32" i="28"/>
  <c r="BH445" i="28" s="1"/>
  <c r="BG32" i="28"/>
  <c r="BG445" i="28" s="1"/>
  <c r="BF32" i="28"/>
  <c r="BF445" i="28" s="1"/>
  <c r="BE32" i="28"/>
  <c r="BE445" i="28" s="1"/>
  <c r="BD32" i="28"/>
  <c r="BD445" i="28" s="1"/>
  <c r="BC32" i="28"/>
  <c r="BC445" i="28" s="1"/>
  <c r="BB32" i="28"/>
  <c r="BB445" i="28" s="1"/>
  <c r="BA32" i="28"/>
  <c r="BA445" i="28" s="1"/>
  <c r="AZ32" i="28"/>
  <c r="AZ445" i="28" s="1"/>
  <c r="AY32" i="28"/>
  <c r="AY445" i="28" s="1"/>
  <c r="AX32" i="28"/>
  <c r="AX445" i="28" s="1"/>
  <c r="AU32" i="28"/>
  <c r="AU445" i="28" s="1"/>
  <c r="AS32" i="28"/>
  <c r="AS445" i="28" s="1"/>
  <c r="AR32" i="28"/>
  <c r="AR445" i="28" s="1"/>
  <c r="U48" i="27" s="1"/>
  <c r="AQ32" i="28"/>
  <c r="AQ445" i="28" s="1"/>
  <c r="AP32" i="28"/>
  <c r="AP445" i="28" s="1"/>
  <c r="AO32" i="28"/>
  <c r="AO445" i="28" s="1"/>
  <c r="AM32" i="28"/>
  <c r="AM445" i="28" s="1"/>
  <c r="AK32" i="28"/>
  <c r="AK445" i="28" s="1"/>
  <c r="AJ32" i="28"/>
  <c r="AJ445" i="28" s="1"/>
  <c r="AI32" i="28"/>
  <c r="AI445" i="28" s="1"/>
  <c r="AG32" i="28"/>
  <c r="AG445" i="28" s="1"/>
  <c r="AF32" i="28"/>
  <c r="AF445" i="28" s="1"/>
  <c r="AE32" i="28"/>
  <c r="AE445" i="28" s="1"/>
  <c r="AD32" i="28"/>
  <c r="AD445" i="28" s="1"/>
  <c r="AC32" i="28"/>
  <c r="AC445" i="28" s="1"/>
  <c r="AB32" i="28"/>
  <c r="AB445" i="28" s="1"/>
  <c r="M48" i="27" s="1"/>
  <c r="Z32" i="28"/>
  <c r="Z445" i="28" s="1"/>
  <c r="Y32" i="28"/>
  <c r="Y445" i="28" s="1"/>
  <c r="X32" i="28"/>
  <c r="X445" i="28" s="1"/>
  <c r="W32" i="28"/>
  <c r="W445" i="28" s="1"/>
  <c r="R48" i="27" s="1"/>
  <c r="V32" i="28"/>
  <c r="V445" i="28" s="1"/>
  <c r="Q48" i="27" s="1"/>
  <c r="T32" i="28"/>
  <c r="T445" i="28" s="1"/>
  <c r="S32" i="28"/>
  <c r="S445" i="28" s="1"/>
  <c r="R32" i="28"/>
  <c r="R445" i="28" s="1"/>
  <c r="P32" i="28"/>
  <c r="P445" i="28" s="1"/>
  <c r="O32" i="28"/>
  <c r="O445" i="28" s="1"/>
  <c r="N32" i="28"/>
  <c r="N445" i="28" s="1"/>
  <c r="M32" i="28"/>
  <c r="M445" i="28" s="1"/>
  <c r="L32" i="28"/>
  <c r="L445" i="28" s="1"/>
  <c r="K32" i="28"/>
  <c r="K445" i="28" s="1"/>
  <c r="J32" i="28"/>
  <c r="J445" i="28" s="1"/>
  <c r="I32" i="28"/>
  <c r="I445" i="28" s="1"/>
  <c r="H32" i="28"/>
  <c r="H445" i="28" s="1"/>
  <c r="DE31" i="28"/>
  <c r="DA31" i="28"/>
  <c r="CU31" i="28"/>
  <c r="DK31" i="28" s="1"/>
  <c r="CT31" i="28"/>
  <c r="DJ31" i="28" s="1"/>
  <c r="CS31" i="28"/>
  <c r="DI31" i="28" s="1"/>
  <c r="CR31" i="28"/>
  <c r="CO31" i="28"/>
  <c r="CK31" i="28"/>
  <c r="CG31" i="28"/>
  <c r="BX31" i="28"/>
  <c r="AT31" i="28"/>
  <c r="AL31" i="28"/>
  <c r="AH31" i="28"/>
  <c r="AA31" i="28"/>
  <c r="U31" i="28"/>
  <c r="DE30" i="28"/>
  <c r="DA30" i="28"/>
  <c r="CU30" i="28"/>
  <c r="DK30" i="28" s="1"/>
  <c r="CT30" i="28"/>
  <c r="DJ30" i="28" s="1"/>
  <c r="CS30" i="28"/>
  <c r="DI30" i="28" s="1"/>
  <c r="CR30" i="28"/>
  <c r="CO30" i="28"/>
  <c r="CK30" i="28"/>
  <c r="CG30" i="28"/>
  <c r="BX30" i="28"/>
  <c r="AT30" i="28"/>
  <c r="AL30" i="28"/>
  <c r="AH30" i="28"/>
  <c r="AA30" i="28"/>
  <c r="U30" i="28"/>
  <c r="DE29" i="28"/>
  <c r="DA29" i="28"/>
  <c r="CU29" i="28"/>
  <c r="DK29" i="28" s="1"/>
  <c r="CT29" i="28"/>
  <c r="DJ29" i="28" s="1"/>
  <c r="CS29" i="28"/>
  <c r="DI29" i="28" s="1"/>
  <c r="CR29" i="28"/>
  <c r="CO29" i="28"/>
  <c r="CK29" i="28"/>
  <c r="CG29" i="28"/>
  <c r="BX29" i="28"/>
  <c r="AT29" i="28"/>
  <c r="AL29" i="28"/>
  <c r="AH29" i="28"/>
  <c r="AA29" i="28"/>
  <c r="U29" i="28"/>
  <c r="DE28" i="28"/>
  <c r="DA28" i="28"/>
  <c r="CU28" i="28"/>
  <c r="DK28" i="28" s="1"/>
  <c r="CT28" i="28"/>
  <c r="DJ28" i="28" s="1"/>
  <c r="CS28" i="28"/>
  <c r="DI28" i="28" s="1"/>
  <c r="CR28" i="28"/>
  <c r="CO28" i="28"/>
  <c r="CK28" i="28"/>
  <c r="CG28" i="28"/>
  <c r="BX28" i="28"/>
  <c r="AT28" i="28"/>
  <c r="AL28" i="28"/>
  <c r="AH28" i="28"/>
  <c r="AA28" i="28"/>
  <c r="U28" i="28"/>
  <c r="DE27" i="28"/>
  <c r="DA27" i="28"/>
  <c r="CU27" i="28"/>
  <c r="CT27" i="28"/>
  <c r="CS27" i="28"/>
  <c r="DI27" i="28" s="1"/>
  <c r="CR27" i="28"/>
  <c r="CO27" i="28"/>
  <c r="CK27" i="28"/>
  <c r="CG27" i="28"/>
  <c r="BX27" i="28"/>
  <c r="AT27" i="28"/>
  <c r="AL27" i="28"/>
  <c r="AH27" i="28"/>
  <c r="AA27" i="28"/>
  <c r="U27" i="28"/>
  <c r="DD26" i="28"/>
  <c r="DC26" i="28"/>
  <c r="DB26" i="28"/>
  <c r="CZ26" i="28"/>
  <c r="CY26" i="28"/>
  <c r="CX26" i="28"/>
  <c r="CQ26" i="28"/>
  <c r="CP26" i="28"/>
  <c r="CN26" i="28"/>
  <c r="CM26" i="28"/>
  <c r="CL26" i="28"/>
  <c r="CJ26" i="28"/>
  <c r="CI26" i="28"/>
  <c r="CH26" i="28"/>
  <c r="CF26" i="28"/>
  <c r="CE26" i="28"/>
  <c r="CD26" i="28"/>
  <c r="CA26" i="28"/>
  <c r="BZ26" i="28"/>
  <c r="BY26" i="28"/>
  <c r="BW26" i="28"/>
  <c r="BV26" i="28"/>
  <c r="BU26" i="28"/>
  <c r="BT26" i="28"/>
  <c r="BS26" i="28"/>
  <c r="BR26" i="28"/>
  <c r="BQ26" i="28"/>
  <c r="BP26" i="28"/>
  <c r="BO26" i="28"/>
  <c r="BN26" i="28"/>
  <c r="BM26" i="28"/>
  <c r="BL26" i="28"/>
  <c r="BK26" i="28"/>
  <c r="BJ26" i="28"/>
  <c r="BI26" i="28"/>
  <c r="BH26" i="28"/>
  <c r="BG26" i="28"/>
  <c r="BF26" i="28"/>
  <c r="BE26" i="28"/>
  <c r="BD26" i="28"/>
  <c r="BC26" i="28"/>
  <c r="BB26" i="28"/>
  <c r="BA26" i="28"/>
  <c r="AZ26" i="28"/>
  <c r="AY26" i="28"/>
  <c r="AX26" i="28"/>
  <c r="AU26" i="28"/>
  <c r="AS26" i="28"/>
  <c r="AR26" i="28"/>
  <c r="AQ26" i="28"/>
  <c r="AP26" i="28"/>
  <c r="AO26" i="28"/>
  <c r="AM26" i="28"/>
  <c r="AK26" i="28"/>
  <c r="AJ26" i="28"/>
  <c r="AI26" i="28"/>
  <c r="AG26" i="28"/>
  <c r="AF26" i="28"/>
  <c r="AE26" i="28"/>
  <c r="AD26" i="28"/>
  <c r="AC26" i="28"/>
  <c r="AB26" i="28"/>
  <c r="Z26" i="28"/>
  <c r="Y26" i="28"/>
  <c r="X26" i="28"/>
  <c r="W26" i="28"/>
  <c r="V26" i="28"/>
  <c r="T26" i="28"/>
  <c r="S26" i="28"/>
  <c r="R26" i="28"/>
  <c r="P26" i="28"/>
  <c r="O26" i="28"/>
  <c r="N26" i="28"/>
  <c r="M26" i="28"/>
  <c r="L26" i="28"/>
  <c r="K26" i="28"/>
  <c r="J26" i="28"/>
  <c r="I26" i="28"/>
  <c r="H26" i="28"/>
  <c r="DE25" i="28"/>
  <c r="DA25" i="28"/>
  <c r="CU25" i="28"/>
  <c r="DK25" i="28" s="1"/>
  <c r="CT25" i="28"/>
  <c r="DJ25" i="28" s="1"/>
  <c r="CS25" i="28"/>
  <c r="DI25" i="28" s="1"/>
  <c r="CR25" i="28"/>
  <c r="CO25" i="28"/>
  <c r="CK25" i="28"/>
  <c r="CG25" i="28"/>
  <c r="BX25" i="28"/>
  <c r="AT25" i="28"/>
  <c r="AL25" i="28"/>
  <c r="AH25" i="28"/>
  <c r="AA25" i="28"/>
  <c r="U25" i="28"/>
  <c r="DE24" i="28"/>
  <c r="DA24" i="28"/>
  <c r="CU24" i="28"/>
  <c r="DK24" i="28" s="1"/>
  <c r="CT24" i="28"/>
  <c r="DJ24" i="28" s="1"/>
  <c r="CS24" i="28"/>
  <c r="DI24" i="28" s="1"/>
  <c r="CR24" i="28"/>
  <c r="CO24" i="28"/>
  <c r="CK24" i="28"/>
  <c r="CG24" i="28"/>
  <c r="BX24" i="28"/>
  <c r="AT24" i="28"/>
  <c r="AL24" i="28"/>
  <c r="AH24" i="28"/>
  <c r="AA24" i="28"/>
  <c r="U24" i="28"/>
  <c r="DE23" i="28"/>
  <c r="DA23" i="28"/>
  <c r="CU23" i="28"/>
  <c r="DK23" i="28" s="1"/>
  <c r="CT23" i="28"/>
  <c r="DJ23" i="28" s="1"/>
  <c r="CS23" i="28"/>
  <c r="DI23" i="28" s="1"/>
  <c r="CR23" i="28"/>
  <c r="CO23" i="28"/>
  <c r="CK23" i="28"/>
  <c r="CG23" i="28"/>
  <c r="BX23" i="28"/>
  <c r="AT23" i="28"/>
  <c r="AL23" i="28"/>
  <c r="AH23" i="28"/>
  <c r="AA23" i="28"/>
  <c r="U23" i="28"/>
  <c r="DE22" i="28"/>
  <c r="DA22" i="28"/>
  <c r="CU22" i="28"/>
  <c r="DK22" i="28" s="1"/>
  <c r="CT22" i="28"/>
  <c r="DJ22" i="28" s="1"/>
  <c r="CS22" i="28"/>
  <c r="CR22" i="28"/>
  <c r="CO22" i="28"/>
  <c r="CK22" i="28"/>
  <c r="CG22" i="28"/>
  <c r="BX22" i="28"/>
  <c r="AT22" i="28"/>
  <c r="AL22" i="28"/>
  <c r="AH22" i="28"/>
  <c r="AA22" i="28"/>
  <c r="U22" i="28"/>
  <c r="DE21" i="28"/>
  <c r="DA21" i="28"/>
  <c r="CU21" i="28"/>
  <c r="DK21" i="28" s="1"/>
  <c r="CT21" i="28"/>
  <c r="CS21" i="28"/>
  <c r="CR21" i="28"/>
  <c r="CO21" i="28"/>
  <c r="CK21" i="28"/>
  <c r="CG21" i="28"/>
  <c r="BX21" i="28"/>
  <c r="AT21" i="28"/>
  <c r="AL21" i="28"/>
  <c r="AH21" i="28"/>
  <c r="AA21" i="28"/>
  <c r="U21" i="28"/>
  <c r="DD20" i="28"/>
  <c r="DC20" i="28"/>
  <c r="DB20" i="28"/>
  <c r="DB444" i="28" s="1"/>
  <c r="CZ20" i="28"/>
  <c r="CZ444" i="28" s="1"/>
  <c r="CY20" i="28"/>
  <c r="CY444" i="28" s="1"/>
  <c r="CX20" i="28"/>
  <c r="CQ20" i="28"/>
  <c r="CQ444" i="28" s="1"/>
  <c r="CP20" i="28"/>
  <c r="CP444" i="28" s="1"/>
  <c r="CN20" i="28"/>
  <c r="CN444" i="28" s="1"/>
  <c r="CM20" i="28"/>
  <c r="CL20" i="28"/>
  <c r="CL444" i="28" s="1"/>
  <c r="CJ20" i="28"/>
  <c r="CJ444" i="28" s="1"/>
  <c r="CI20" i="28"/>
  <c r="CI444" i="28" s="1"/>
  <c r="CH20" i="28"/>
  <c r="CF20" i="28"/>
  <c r="CF444" i="28" s="1"/>
  <c r="CE20" i="28"/>
  <c r="CE444" i="28" s="1"/>
  <c r="CD20" i="28"/>
  <c r="CD444" i="28" s="1"/>
  <c r="CA20" i="28"/>
  <c r="CA444" i="28" s="1"/>
  <c r="BZ20" i="28"/>
  <c r="BZ444" i="28" s="1"/>
  <c r="BY20" i="28"/>
  <c r="BY444" i="28" s="1"/>
  <c r="BW20" i="28"/>
  <c r="BW444" i="28" s="1"/>
  <c r="BV20" i="28"/>
  <c r="BU20" i="28"/>
  <c r="BU444" i="28" s="1"/>
  <c r="BT20" i="28"/>
  <c r="BT444" i="28" s="1"/>
  <c r="BS20" i="28"/>
  <c r="BS444" i="28" s="1"/>
  <c r="BR20" i="28"/>
  <c r="BQ20" i="28"/>
  <c r="BQ444" i="28" s="1"/>
  <c r="BP20" i="28"/>
  <c r="BP444" i="28" s="1"/>
  <c r="BO20" i="28"/>
  <c r="BO444" i="28" s="1"/>
  <c r="BN20" i="28"/>
  <c r="BM20" i="28"/>
  <c r="BM444" i="28" s="1"/>
  <c r="BL20" i="28"/>
  <c r="BL444" i="28" s="1"/>
  <c r="BK20" i="28"/>
  <c r="BK444" i="28" s="1"/>
  <c r="BJ20" i="28"/>
  <c r="BI20" i="28"/>
  <c r="BI444" i="28" s="1"/>
  <c r="BH20" i="28"/>
  <c r="BH444" i="28" s="1"/>
  <c r="BG20" i="28"/>
  <c r="BG444" i="28" s="1"/>
  <c r="BF20" i="28"/>
  <c r="BE20" i="28"/>
  <c r="BE444" i="28" s="1"/>
  <c r="BD20" i="28"/>
  <c r="BD444" i="28" s="1"/>
  <c r="BC20" i="28"/>
  <c r="BC444" i="28" s="1"/>
  <c r="BB20" i="28"/>
  <c r="BA20" i="28"/>
  <c r="BA444" i="28" s="1"/>
  <c r="AZ20" i="28"/>
  <c r="AZ444" i="28" s="1"/>
  <c r="AY20" i="28"/>
  <c r="AY444" i="28" s="1"/>
  <c r="AX20" i="28"/>
  <c r="AU20" i="28"/>
  <c r="AU444" i="28" s="1"/>
  <c r="AS20" i="28"/>
  <c r="AS444" i="28" s="1"/>
  <c r="AR20" i="28"/>
  <c r="AR444" i="28" s="1"/>
  <c r="AQ20" i="28"/>
  <c r="AP20" i="28"/>
  <c r="AP444" i="28" s="1"/>
  <c r="AO20" i="28"/>
  <c r="AO444" i="28" s="1"/>
  <c r="AM20" i="28"/>
  <c r="AM444" i="28" s="1"/>
  <c r="AK20" i="28"/>
  <c r="AK444" i="28" s="1"/>
  <c r="AJ20" i="28"/>
  <c r="AJ444" i="28" s="1"/>
  <c r="AI20" i="28"/>
  <c r="AI444" i="28" s="1"/>
  <c r="AG20" i="28"/>
  <c r="AG444" i="28" s="1"/>
  <c r="AF20" i="28"/>
  <c r="AE20" i="28"/>
  <c r="AE444" i="28" s="1"/>
  <c r="AD20" i="28"/>
  <c r="AD444" i="28" s="1"/>
  <c r="AC20" i="28"/>
  <c r="AC444" i="28" s="1"/>
  <c r="AB20" i="28"/>
  <c r="Z20" i="28"/>
  <c r="Z444" i="28" s="1"/>
  <c r="Y20" i="28"/>
  <c r="Y444" i="28" s="1"/>
  <c r="X20" i="28"/>
  <c r="X444" i="28" s="1"/>
  <c r="W20" i="28"/>
  <c r="V20" i="28"/>
  <c r="V444" i="28" s="1"/>
  <c r="T20" i="28"/>
  <c r="T444" i="28" s="1"/>
  <c r="S20" i="28"/>
  <c r="S444" i="28" s="1"/>
  <c r="R20" i="28"/>
  <c r="P20" i="28"/>
  <c r="P444" i="28" s="1"/>
  <c r="O20" i="28"/>
  <c r="O444" i="28" s="1"/>
  <c r="N20" i="28"/>
  <c r="N444" i="28" s="1"/>
  <c r="M20" i="28"/>
  <c r="L20" i="28"/>
  <c r="L444" i="28" s="1"/>
  <c r="K20" i="28"/>
  <c r="K444" i="28" s="1"/>
  <c r="J20" i="28"/>
  <c r="J444" i="28" s="1"/>
  <c r="I20" i="28"/>
  <c r="H20" i="28"/>
  <c r="H444" i="28" s="1"/>
  <c r="DE19" i="28"/>
  <c r="DA19" i="28"/>
  <c r="CU19" i="28"/>
  <c r="DK19" i="28" s="1"/>
  <c r="CT19" i="28"/>
  <c r="DJ19" i="28" s="1"/>
  <c r="CS19" i="28"/>
  <c r="DI19" i="28" s="1"/>
  <c r="CR19" i="28"/>
  <c r="CO19" i="28"/>
  <c r="CK19" i="28"/>
  <c r="CG19" i="28"/>
  <c r="BX19" i="28"/>
  <c r="AT19" i="28"/>
  <c r="AL19" i="28"/>
  <c r="AH19" i="28"/>
  <c r="AA19" i="28"/>
  <c r="U19" i="28"/>
  <c r="DE18" i="28"/>
  <c r="DA18" i="28"/>
  <c r="CU18" i="28"/>
  <c r="DK18" i="28" s="1"/>
  <c r="CT18" i="28"/>
  <c r="DJ18" i="28" s="1"/>
  <c r="CS18" i="28"/>
  <c r="DI18" i="28" s="1"/>
  <c r="CR18" i="28"/>
  <c r="CO18" i="28"/>
  <c r="CK18" i="28"/>
  <c r="CG18" i="28"/>
  <c r="BX18" i="28"/>
  <c r="AT18" i="28"/>
  <c r="AL18" i="28"/>
  <c r="AH18" i="28"/>
  <c r="AA18" i="28"/>
  <c r="U18" i="28"/>
  <c r="DE17" i="28"/>
  <c r="DA17" i="28"/>
  <c r="CU17" i="28"/>
  <c r="DK17" i="28" s="1"/>
  <c r="CT17" i="28"/>
  <c r="DJ17" i="28" s="1"/>
  <c r="CS17" i="28"/>
  <c r="DI17" i="28" s="1"/>
  <c r="CR17" i="28"/>
  <c r="CO17" i="28"/>
  <c r="CK17" i="28"/>
  <c r="CG17" i="28"/>
  <c r="BX17" i="28"/>
  <c r="AT17" i="28"/>
  <c r="AL17" i="28"/>
  <c r="AH17" i="28"/>
  <c r="AA17" i="28"/>
  <c r="U17" i="28"/>
  <c r="DE16" i="28"/>
  <c r="DA16" i="28"/>
  <c r="CU16" i="28"/>
  <c r="DK16" i="28" s="1"/>
  <c r="CT16" i="28"/>
  <c r="DJ16" i="28" s="1"/>
  <c r="CS16" i="28"/>
  <c r="DI16" i="28" s="1"/>
  <c r="CR16" i="28"/>
  <c r="CO16" i="28"/>
  <c r="CK16" i="28"/>
  <c r="CG16" i="28"/>
  <c r="BX16" i="28"/>
  <c r="AT16" i="28"/>
  <c r="AL16" i="28"/>
  <c r="AH16" i="28"/>
  <c r="AA16" i="28"/>
  <c r="U16" i="28"/>
  <c r="DE15" i="28"/>
  <c r="DA15" i="28"/>
  <c r="CU15" i="28"/>
  <c r="CT15" i="28"/>
  <c r="CS15" i="28"/>
  <c r="DI15" i="28" s="1"/>
  <c r="CR15" i="28"/>
  <c r="CO15" i="28"/>
  <c r="CK15" i="28"/>
  <c r="CG15" i="28"/>
  <c r="BX15" i="28"/>
  <c r="AT15" i="28"/>
  <c r="AL15" i="28"/>
  <c r="AH15" i="28"/>
  <c r="AA15" i="28"/>
  <c r="U15" i="28"/>
  <c r="DD14" i="28"/>
  <c r="DD492" i="28" s="1"/>
  <c r="DC14" i="28"/>
  <c r="DB14" i="28"/>
  <c r="DB492" i="28" s="1"/>
  <c r="CZ14" i="28"/>
  <c r="CY14" i="28"/>
  <c r="CY492" i="28" s="1"/>
  <c r="CX14" i="28"/>
  <c r="CQ14" i="28"/>
  <c r="CP14" i="28"/>
  <c r="CN14" i="28"/>
  <c r="CM14" i="28"/>
  <c r="CM492" i="28" s="1"/>
  <c r="CL14" i="28"/>
  <c r="CL492" i="28" s="1"/>
  <c r="CJ14" i="28"/>
  <c r="CI14" i="28"/>
  <c r="CH14" i="28"/>
  <c r="CH492" i="28" s="1"/>
  <c r="CF14" i="28"/>
  <c r="CE14" i="28"/>
  <c r="CD14" i="28"/>
  <c r="CA14" i="28"/>
  <c r="CA492" i="28" s="1"/>
  <c r="BZ14" i="28"/>
  <c r="BY14" i="28"/>
  <c r="BW14" i="28"/>
  <c r="BW492" i="28" s="1"/>
  <c r="BV14" i="28"/>
  <c r="BU14" i="28"/>
  <c r="BT14" i="28"/>
  <c r="BS14" i="28"/>
  <c r="BR14" i="28"/>
  <c r="BQ14" i="28"/>
  <c r="BP14" i="28"/>
  <c r="BO14" i="28"/>
  <c r="BO492" i="28" s="1"/>
  <c r="BN14" i="28"/>
  <c r="BM14" i="28"/>
  <c r="BM492" i="28" s="1"/>
  <c r="BL14" i="28"/>
  <c r="BK14" i="28"/>
  <c r="BK492" i="28" s="1"/>
  <c r="BJ14" i="28"/>
  <c r="BI14" i="28"/>
  <c r="BI492" i="28" s="1"/>
  <c r="BH14" i="28"/>
  <c r="BG14" i="28"/>
  <c r="BG492" i="28" s="1"/>
  <c r="BF14" i="28"/>
  <c r="BE14" i="28"/>
  <c r="BE492" i="28" s="1"/>
  <c r="BD14" i="28"/>
  <c r="BC14" i="28"/>
  <c r="BC492" i="28" s="1"/>
  <c r="BB14" i="28"/>
  <c r="BA14" i="28"/>
  <c r="BA492" i="28" s="1"/>
  <c r="AZ14" i="28"/>
  <c r="AY14" i="28"/>
  <c r="AX14" i="28"/>
  <c r="AU14" i="28"/>
  <c r="AS14" i="28"/>
  <c r="AR14" i="28"/>
  <c r="AQ14" i="28"/>
  <c r="AP14" i="28"/>
  <c r="AO14" i="28"/>
  <c r="S27" i="27" s="1"/>
  <c r="AM14" i="28"/>
  <c r="AK14" i="28"/>
  <c r="AK492" i="28" s="1"/>
  <c r="AJ14" i="28"/>
  <c r="AI14" i="28"/>
  <c r="AG14" i="28"/>
  <c r="AF14" i="28"/>
  <c r="AE14" i="28"/>
  <c r="AD14" i="28"/>
  <c r="AC14" i="28"/>
  <c r="AC492" i="28" s="1"/>
  <c r="AB14" i="28"/>
  <c r="Z14" i="28"/>
  <c r="Y14" i="28"/>
  <c r="X14" i="28"/>
  <c r="W14" i="28"/>
  <c r="V14" i="28"/>
  <c r="T14" i="28"/>
  <c r="S14" i="28"/>
  <c r="R14" i="28"/>
  <c r="P14" i="28"/>
  <c r="O14" i="28"/>
  <c r="N14" i="28"/>
  <c r="M14" i="28"/>
  <c r="L14" i="28"/>
  <c r="K14" i="28"/>
  <c r="J14" i="28"/>
  <c r="I14" i="28"/>
  <c r="H14" i="28"/>
  <c r="DE13" i="28"/>
  <c r="DA13" i="28"/>
  <c r="CU13" i="28"/>
  <c r="DK13" i="28" s="1"/>
  <c r="CT13" i="28"/>
  <c r="DJ13" i="28" s="1"/>
  <c r="CS13" i="28"/>
  <c r="DI13" i="28" s="1"/>
  <c r="CR13" i="28"/>
  <c r="CO13" i="28"/>
  <c r="CK13" i="28"/>
  <c r="CG13" i="28"/>
  <c r="BX13" i="28"/>
  <c r="AT13" i="28"/>
  <c r="AL13" i="28"/>
  <c r="AH13" i="28"/>
  <c r="AA13" i="28"/>
  <c r="U13" i="28"/>
  <c r="DE12" i="28"/>
  <c r="DA12" i="28"/>
  <c r="CU12" i="28"/>
  <c r="DK12" i="28" s="1"/>
  <c r="CT12" i="28"/>
  <c r="DJ12" i="28" s="1"/>
  <c r="CS12" i="28"/>
  <c r="DI12" i="28" s="1"/>
  <c r="CR12" i="28"/>
  <c r="CO12" i="28"/>
  <c r="CK12" i="28"/>
  <c r="CG12" i="28"/>
  <c r="BX12" i="28"/>
  <c r="AT12" i="28"/>
  <c r="AL12" i="28"/>
  <c r="AH12" i="28"/>
  <c r="AA12" i="28"/>
  <c r="U12" i="28"/>
  <c r="DE11" i="28"/>
  <c r="DA11" i="28"/>
  <c r="CU11" i="28"/>
  <c r="DK11" i="28" s="1"/>
  <c r="CT11" i="28"/>
  <c r="DJ11" i="28" s="1"/>
  <c r="CS11" i="28"/>
  <c r="DI11" i="28" s="1"/>
  <c r="CR11" i="28"/>
  <c r="CO11" i="28"/>
  <c r="CK11" i="28"/>
  <c r="CG11" i="28"/>
  <c r="BX11" i="28"/>
  <c r="AT11" i="28"/>
  <c r="AL11" i="28"/>
  <c r="AH11" i="28"/>
  <c r="AA11" i="28"/>
  <c r="U11" i="28"/>
  <c r="DE10" i="28"/>
  <c r="DA10" i="28"/>
  <c r="CU10" i="28"/>
  <c r="DK10" i="28" s="1"/>
  <c r="CT10" i="28"/>
  <c r="DJ10" i="28" s="1"/>
  <c r="CS10" i="28"/>
  <c r="DI10" i="28" s="1"/>
  <c r="CR10" i="28"/>
  <c r="CO10" i="28"/>
  <c r="CK10" i="28"/>
  <c r="CG10" i="28"/>
  <c r="BX10" i="28"/>
  <c r="AT10" i="28"/>
  <c r="AL10" i="28"/>
  <c r="AH10" i="28"/>
  <c r="AA10" i="28"/>
  <c r="U10" i="28"/>
  <c r="DE9" i="28"/>
  <c r="DA9" i="28"/>
  <c r="CU9" i="28"/>
  <c r="DK9" i="28" s="1"/>
  <c r="CT9" i="28"/>
  <c r="CS9" i="28"/>
  <c r="CR9" i="28"/>
  <c r="CO9" i="28"/>
  <c r="CK9" i="28"/>
  <c r="CG9" i="28"/>
  <c r="BX9" i="28"/>
  <c r="AT9" i="28"/>
  <c r="AL9" i="28"/>
  <c r="AH9" i="28"/>
  <c r="AA9" i="28"/>
  <c r="U9" i="28"/>
  <c r="BJ438" i="9" l="1"/>
  <c r="AE13" i="15"/>
  <c r="BJ437" i="9"/>
  <c r="BF440" i="9"/>
  <c r="BJ436" i="9"/>
  <c r="GF292" i="9"/>
  <c r="BB331" i="9"/>
  <c r="BB58" i="9"/>
  <c r="BB91" i="9"/>
  <c r="BB106" i="9"/>
  <c r="BB108" i="9" s="1"/>
  <c r="BB235" i="9"/>
  <c r="BB236" i="9" s="1"/>
  <c r="BB73" i="9"/>
  <c r="BB169" i="9"/>
  <c r="BB89" i="9"/>
  <c r="BB217" i="9"/>
  <c r="BB41" i="9"/>
  <c r="BB363" i="9"/>
  <c r="BB364" i="9" s="1"/>
  <c r="BB59" i="9"/>
  <c r="BB377" i="9"/>
  <c r="BB281" i="9"/>
  <c r="BB139" i="9"/>
  <c r="BB315" i="9"/>
  <c r="BB378" i="9"/>
  <c r="BB313" i="9"/>
  <c r="BB265" i="9"/>
  <c r="D43" i="7"/>
  <c r="E43" i="7" s="1"/>
  <c r="AG43" i="7" s="1"/>
  <c r="AL388" i="28"/>
  <c r="CK388" i="28"/>
  <c r="CT388" i="28"/>
  <c r="U389" i="28"/>
  <c r="AT389" i="28"/>
  <c r="CO389" i="28"/>
  <c r="CU389" i="28"/>
  <c r="AA390" i="28"/>
  <c r="BX390" i="28"/>
  <c r="CR390" i="28"/>
  <c r="DA390" i="28"/>
  <c r="AH391" i="28"/>
  <c r="CG391" i="28"/>
  <c r="CS391" i="28"/>
  <c r="DE391" i="28"/>
  <c r="AL392" i="28"/>
  <c r="CK392" i="28"/>
  <c r="CT392" i="28"/>
  <c r="AA394" i="28"/>
  <c r="BX394" i="28"/>
  <c r="CR394" i="28"/>
  <c r="DA394" i="28"/>
  <c r="AH395" i="28"/>
  <c r="CG395" i="28"/>
  <c r="CS395" i="28"/>
  <c r="DE395" i="28"/>
  <c r="AL396" i="28"/>
  <c r="CK396" i="28"/>
  <c r="CT396" i="28"/>
  <c r="U397" i="28"/>
  <c r="AT397" i="28"/>
  <c r="CO397" i="28"/>
  <c r="CU397" i="28"/>
  <c r="AA398" i="28"/>
  <c r="BX398" i="28"/>
  <c r="CR398" i="28"/>
  <c r="DA398" i="28"/>
  <c r="U388" i="28"/>
  <c r="AT388" i="28"/>
  <c r="CO388" i="28"/>
  <c r="CU388" i="28"/>
  <c r="AA389" i="28"/>
  <c r="BX389" i="28"/>
  <c r="CR389" i="28"/>
  <c r="DA389" i="28"/>
  <c r="AH390" i="28"/>
  <c r="CG390" i="28"/>
  <c r="CS390" i="28"/>
  <c r="DE390" i="28"/>
  <c r="AL391" i="28"/>
  <c r="CK391" i="28"/>
  <c r="CT391" i="28"/>
  <c r="U392" i="28"/>
  <c r="AT392" i="28"/>
  <c r="CO392" i="28"/>
  <c r="CU392" i="28"/>
  <c r="AH394" i="28"/>
  <c r="CG394" i="28"/>
  <c r="CS394" i="28"/>
  <c r="DE394" i="28"/>
  <c r="AL395" i="28"/>
  <c r="CK395" i="28"/>
  <c r="CT395" i="28"/>
  <c r="U396" i="28"/>
  <c r="AT396" i="28"/>
  <c r="CO396" i="28"/>
  <c r="CU396" i="28"/>
  <c r="AA397" i="28"/>
  <c r="BX397" i="28"/>
  <c r="CR397" i="28"/>
  <c r="DA397" i="28"/>
  <c r="AH398" i="28"/>
  <c r="CG398" i="28"/>
  <c r="CS398" i="28"/>
  <c r="DE398" i="28"/>
  <c r="AA388" i="28"/>
  <c r="BX388" i="28"/>
  <c r="CR388" i="28"/>
  <c r="DA388" i="28"/>
  <c r="AH389" i="28"/>
  <c r="CG389" i="28"/>
  <c r="CS389" i="28"/>
  <c r="DE389" i="28"/>
  <c r="AL390" i="28"/>
  <c r="CK390" i="28"/>
  <c r="CT390" i="28"/>
  <c r="U391" i="28"/>
  <c r="AT391" i="28"/>
  <c r="CO391" i="28"/>
  <c r="CU391" i="28"/>
  <c r="AA392" i="28"/>
  <c r="BX392" i="28"/>
  <c r="CR392" i="28"/>
  <c r="DA392" i="28"/>
  <c r="AL394" i="28"/>
  <c r="CK394" i="28"/>
  <c r="CT394" i="28"/>
  <c r="U395" i="28"/>
  <c r="AT395" i="28"/>
  <c r="CO395" i="28"/>
  <c r="CU395" i="28"/>
  <c r="AA396" i="28"/>
  <c r="BX396" i="28"/>
  <c r="CR396" i="28"/>
  <c r="DA396" i="28"/>
  <c r="AH397" i="28"/>
  <c r="CG397" i="28"/>
  <c r="CS397" i="28"/>
  <c r="DE397" i="28"/>
  <c r="AL398" i="28"/>
  <c r="CK398" i="28"/>
  <c r="CT398" i="28"/>
  <c r="AH388" i="28"/>
  <c r="CG388" i="28"/>
  <c r="CS388" i="28"/>
  <c r="DE388" i="28"/>
  <c r="AL389" i="28"/>
  <c r="CK389" i="28"/>
  <c r="CT389" i="28"/>
  <c r="U390" i="28"/>
  <c r="AT390" i="28"/>
  <c r="CO390" i="28"/>
  <c r="CU390" i="28"/>
  <c r="AA391" i="28"/>
  <c r="BX391" i="28"/>
  <c r="CR391" i="28"/>
  <c r="DA391" i="28"/>
  <c r="AH392" i="28"/>
  <c r="CG392" i="28"/>
  <c r="CS392" i="28"/>
  <c r="DE392" i="28"/>
  <c r="U394" i="28"/>
  <c r="AT394" i="28"/>
  <c r="CO394" i="28"/>
  <c r="CU394" i="28"/>
  <c r="AA395" i="28"/>
  <c r="BX395" i="28"/>
  <c r="CR395" i="28"/>
  <c r="DA395" i="28"/>
  <c r="AH396" i="28"/>
  <c r="CG396" i="28"/>
  <c r="CS396" i="28"/>
  <c r="DE396" i="28"/>
  <c r="AL397" i="28"/>
  <c r="CK397" i="28"/>
  <c r="CT397" i="28"/>
  <c r="U398" i="28"/>
  <c r="AT398" i="28"/>
  <c r="CO398" i="28"/>
  <c r="CU398" i="28"/>
  <c r="GF388" i="9"/>
  <c r="GF324" i="9"/>
  <c r="GF100" i="9"/>
  <c r="GF148" i="9"/>
  <c r="F43" i="7"/>
  <c r="GD185" i="9"/>
  <c r="GD105" i="9"/>
  <c r="GD25" i="9"/>
  <c r="BK428" i="9"/>
  <c r="BK424" i="9"/>
  <c r="GF36" i="9"/>
  <c r="GD153" i="9"/>
  <c r="GF132" i="9"/>
  <c r="BK423" i="9"/>
  <c r="GF372" i="9"/>
  <c r="BO423" i="9"/>
  <c r="BK429" i="9"/>
  <c r="H40" i="7"/>
  <c r="H12" i="7" s="1"/>
  <c r="H52" i="7"/>
  <c r="H14" i="7" s="1"/>
  <c r="W52" i="27"/>
  <c r="X52" i="27" s="1"/>
  <c r="W53" i="27"/>
  <c r="X53" i="27" s="1"/>
  <c r="F44" i="7"/>
  <c r="K44" i="7" s="1"/>
  <c r="F61" i="7"/>
  <c r="F67" i="7"/>
  <c r="K67" i="7" s="1"/>
  <c r="F57" i="7"/>
  <c r="W49" i="27"/>
  <c r="W51" i="27"/>
  <c r="W56" i="27"/>
  <c r="H64" i="7"/>
  <c r="H16" i="7" s="1"/>
  <c r="J46" i="7"/>
  <c r="J13" i="7" s="1"/>
  <c r="F68" i="7"/>
  <c r="K68" i="7" s="1"/>
  <c r="F49" i="7"/>
  <c r="K49" i="7" s="1"/>
  <c r="BW426" i="9"/>
  <c r="F50" i="7"/>
  <c r="K50" i="7" s="1"/>
  <c r="K413" i="28"/>
  <c r="K492" i="28"/>
  <c r="O413" i="28"/>
  <c r="O492" i="28"/>
  <c r="T413" i="28"/>
  <c r="T492" i="28"/>
  <c r="Y413" i="28"/>
  <c r="Y492" i="28"/>
  <c r="AD413" i="28"/>
  <c r="AD492" i="28"/>
  <c r="AI413" i="28"/>
  <c r="AI492" i="28"/>
  <c r="AO413" i="28"/>
  <c r="AO492" i="28"/>
  <c r="AS413" i="28"/>
  <c r="V27" i="27" s="1"/>
  <c r="AS492" i="28"/>
  <c r="AZ413" i="28"/>
  <c r="AZ492" i="28"/>
  <c r="BD413" i="28"/>
  <c r="BD492" i="28"/>
  <c r="BH413" i="28"/>
  <c r="BH492" i="28"/>
  <c r="BL413" i="28"/>
  <c r="BL492" i="28"/>
  <c r="BP413" i="28"/>
  <c r="BP492" i="28"/>
  <c r="BT413" i="28"/>
  <c r="BT492" i="28"/>
  <c r="BY413" i="28"/>
  <c r="BY492" i="28"/>
  <c r="CE413" i="28"/>
  <c r="CE492" i="28"/>
  <c r="CJ413" i="28"/>
  <c r="CJ492" i="28"/>
  <c r="CP413" i="28"/>
  <c r="CP492" i="28"/>
  <c r="CZ413" i="28"/>
  <c r="CZ492" i="28"/>
  <c r="K414" i="28"/>
  <c r="K493" i="28"/>
  <c r="O414" i="28"/>
  <c r="O493" i="28"/>
  <c r="T414" i="28"/>
  <c r="T493" i="28"/>
  <c r="Y414" i="28"/>
  <c r="Y493" i="28"/>
  <c r="AD414" i="28"/>
  <c r="AD493" i="28"/>
  <c r="AI414" i="28"/>
  <c r="AI493" i="28"/>
  <c r="AO414" i="28"/>
  <c r="S35" i="27" s="1"/>
  <c r="AO493" i="28"/>
  <c r="AS414" i="28"/>
  <c r="V35" i="27" s="1"/>
  <c r="AS493" i="28"/>
  <c r="AZ414" i="28"/>
  <c r="AZ493" i="28"/>
  <c r="BD414" i="28"/>
  <c r="BD493" i="28"/>
  <c r="BH414" i="28"/>
  <c r="BH493" i="28"/>
  <c r="BL414" i="28"/>
  <c r="BL493" i="28"/>
  <c r="BP414" i="28"/>
  <c r="BP493" i="28"/>
  <c r="BT414" i="28"/>
  <c r="BT493" i="28"/>
  <c r="BY414" i="28"/>
  <c r="BY493" i="28"/>
  <c r="CE414" i="28"/>
  <c r="CE493" i="28"/>
  <c r="CJ414" i="28"/>
  <c r="CJ493" i="28"/>
  <c r="CP414" i="28"/>
  <c r="CP493" i="28"/>
  <c r="CZ414" i="28"/>
  <c r="CZ493" i="28"/>
  <c r="I420" i="28"/>
  <c r="I497" i="28"/>
  <c r="M420" i="28"/>
  <c r="M497" i="28"/>
  <c r="R420" i="28"/>
  <c r="R497" i="28"/>
  <c r="W420" i="28"/>
  <c r="R16" i="27" s="1"/>
  <c r="W497" i="28"/>
  <c r="AK420" i="28"/>
  <c r="AK497" i="28"/>
  <c r="AQ420" i="28"/>
  <c r="AQ497" i="28"/>
  <c r="BF420" i="28"/>
  <c r="BF497" i="28"/>
  <c r="CA420" i="28"/>
  <c r="CA497" i="28"/>
  <c r="CH420" i="28"/>
  <c r="CH497" i="28"/>
  <c r="CM420" i="28"/>
  <c r="CM497" i="28"/>
  <c r="CX420" i="28"/>
  <c r="CX497" i="28"/>
  <c r="DC420" i="28"/>
  <c r="DC497" i="28"/>
  <c r="I421" i="28"/>
  <c r="I498" i="28"/>
  <c r="M421" i="28"/>
  <c r="M498" i="28"/>
  <c r="R421" i="28"/>
  <c r="R498" i="28"/>
  <c r="W421" i="28"/>
  <c r="R33" i="27" s="1"/>
  <c r="W498" i="28"/>
  <c r="AB421" i="28"/>
  <c r="M33" i="27" s="1"/>
  <c r="AB498" i="28"/>
  <c r="AF421" i="28"/>
  <c r="AF498" i="28"/>
  <c r="AK421" i="28"/>
  <c r="AK498" i="28"/>
  <c r="AQ421" i="28"/>
  <c r="AQ498" i="28"/>
  <c r="AX421" i="28"/>
  <c r="AX498" i="28"/>
  <c r="BB421" i="28"/>
  <c r="BB498" i="28"/>
  <c r="BF421" i="28"/>
  <c r="BF498" i="28"/>
  <c r="BJ421" i="28"/>
  <c r="BJ498" i="28"/>
  <c r="BN421" i="28"/>
  <c r="BN498" i="28"/>
  <c r="BR421" i="28"/>
  <c r="BR498" i="28"/>
  <c r="BV421" i="28"/>
  <c r="BV498" i="28"/>
  <c r="CA421" i="28"/>
  <c r="CA498" i="28"/>
  <c r="CH421" i="28"/>
  <c r="CH498" i="28"/>
  <c r="CM421" i="28"/>
  <c r="CM498" i="28"/>
  <c r="CX421" i="28"/>
  <c r="CX498" i="28"/>
  <c r="DC421" i="28"/>
  <c r="DC498" i="28"/>
  <c r="W55" i="27"/>
  <c r="W57" i="27"/>
  <c r="D32" i="7"/>
  <c r="E32" i="7" s="1"/>
  <c r="AG32" i="7" s="1"/>
  <c r="I40" i="7"/>
  <c r="I12" i="7" s="1"/>
  <c r="I58" i="7"/>
  <c r="I15" i="7" s="1"/>
  <c r="E51" i="7"/>
  <c r="D52" i="7"/>
  <c r="D14" i="7" s="1"/>
  <c r="E63" i="7"/>
  <c r="D64" i="7"/>
  <c r="D16" i="7" s="1"/>
  <c r="E16" i="7" s="1"/>
  <c r="AG16" i="7" s="1"/>
  <c r="I46" i="7"/>
  <c r="I13" i="7" s="1"/>
  <c r="F26" i="7"/>
  <c r="K26" i="7" s="1"/>
  <c r="F31" i="7"/>
  <c r="K31" i="7" s="1"/>
  <c r="H46" i="7"/>
  <c r="H13" i="7" s="1"/>
  <c r="J70" i="7"/>
  <c r="J17" i="7" s="1"/>
  <c r="H34" i="7"/>
  <c r="H11" i="7" s="1"/>
  <c r="F39" i="7"/>
  <c r="J40" i="7"/>
  <c r="J12" i="7" s="1"/>
  <c r="J52" i="7"/>
  <c r="J14" i="7" s="1"/>
  <c r="F51" i="7"/>
  <c r="H413" i="28"/>
  <c r="H492" i="28"/>
  <c r="L413" i="28"/>
  <c r="L492" i="28"/>
  <c r="P413" i="28"/>
  <c r="P492" i="28"/>
  <c r="V413" i="28"/>
  <c r="V492" i="28"/>
  <c r="Z413" i="28"/>
  <c r="Z492" i="28"/>
  <c r="AE413" i="28"/>
  <c r="AE492" i="28"/>
  <c r="AJ413" i="28"/>
  <c r="AJ492" i="28"/>
  <c r="AP413" i="28"/>
  <c r="AP492" i="28"/>
  <c r="AU413" i="28"/>
  <c r="AU492" i="28"/>
  <c r="BQ413" i="28"/>
  <c r="BQ492" i="28"/>
  <c r="BU413" i="28"/>
  <c r="BU492" i="28"/>
  <c r="BZ413" i="28"/>
  <c r="BZ492" i="28"/>
  <c r="CF413" i="28"/>
  <c r="CF492" i="28"/>
  <c r="CQ413" i="28"/>
  <c r="CQ492" i="28"/>
  <c r="H414" i="28"/>
  <c r="H493" i="28"/>
  <c r="L414" i="28"/>
  <c r="L493" i="28"/>
  <c r="P414" i="28"/>
  <c r="P493" i="28"/>
  <c r="V414" i="28"/>
  <c r="Q35" i="27" s="1"/>
  <c r="V493" i="28"/>
  <c r="Z414" i="28"/>
  <c r="Z493" i="28"/>
  <c r="AE414" i="28"/>
  <c r="AE493" i="28"/>
  <c r="AJ414" i="28"/>
  <c r="AJ493" i="28"/>
  <c r="AP414" i="28"/>
  <c r="AP493" i="28"/>
  <c r="AU414" i="28"/>
  <c r="AU493" i="28"/>
  <c r="BA414" i="28"/>
  <c r="BA493" i="28"/>
  <c r="BE414" i="28"/>
  <c r="BE493" i="28"/>
  <c r="BI414" i="28"/>
  <c r="BI493" i="28"/>
  <c r="BM414" i="28"/>
  <c r="BM493" i="28"/>
  <c r="BQ414" i="28"/>
  <c r="BQ493" i="28"/>
  <c r="BU414" i="28"/>
  <c r="BU493" i="28"/>
  <c r="BZ414" i="28"/>
  <c r="BZ493" i="28"/>
  <c r="CF414" i="28"/>
  <c r="CF493" i="28"/>
  <c r="CL414" i="28"/>
  <c r="CL493" i="28"/>
  <c r="CQ414" i="28"/>
  <c r="CQ493" i="28"/>
  <c r="DB414" i="28"/>
  <c r="DB493" i="28"/>
  <c r="J420" i="28"/>
  <c r="J497" i="28"/>
  <c r="N420" i="28"/>
  <c r="N497" i="28"/>
  <c r="S420" i="28"/>
  <c r="S497" i="28"/>
  <c r="X420" i="28"/>
  <c r="X497" i="28"/>
  <c r="AC420" i="28"/>
  <c r="AC497" i="28"/>
  <c r="AG420" i="28"/>
  <c r="AG497" i="28"/>
  <c r="AM420" i="28"/>
  <c r="AM497" i="28"/>
  <c r="AR420" i="28"/>
  <c r="U16" i="27" s="1"/>
  <c r="AR497" i="28"/>
  <c r="AY420" i="28"/>
  <c r="AY497" i="28"/>
  <c r="BC420" i="28"/>
  <c r="BC497" i="28"/>
  <c r="BG420" i="28"/>
  <c r="BG497" i="28"/>
  <c r="BK420" i="28"/>
  <c r="BK497" i="28"/>
  <c r="BO420" i="28"/>
  <c r="BO497" i="28"/>
  <c r="BS420" i="28"/>
  <c r="BS497" i="28"/>
  <c r="BW420" i="28"/>
  <c r="BW497" i="28"/>
  <c r="CD420" i="28"/>
  <c r="CD497" i="28"/>
  <c r="CI420" i="28"/>
  <c r="CI497" i="28"/>
  <c r="CN420" i="28"/>
  <c r="CN497" i="28"/>
  <c r="CY420" i="28"/>
  <c r="CY497" i="28"/>
  <c r="DD420" i="28"/>
  <c r="DD497" i="28"/>
  <c r="J421" i="28"/>
  <c r="J498" i="28"/>
  <c r="N421" i="28"/>
  <c r="N498" i="28"/>
  <c r="S421" i="28"/>
  <c r="S498" i="28"/>
  <c r="X421" i="28"/>
  <c r="X498" i="28"/>
  <c r="AC421" i="28"/>
  <c r="AC498" i="28"/>
  <c r="AG421" i="28"/>
  <c r="AG498" i="28"/>
  <c r="AM421" i="28"/>
  <c r="AM498" i="28"/>
  <c r="AR421" i="28"/>
  <c r="U33" i="27" s="1"/>
  <c r="AR498" i="28"/>
  <c r="AY421" i="28"/>
  <c r="AY498" i="28"/>
  <c r="BC421" i="28"/>
  <c r="BC498" i="28"/>
  <c r="BG421" i="28"/>
  <c r="BG498" i="28"/>
  <c r="BK421" i="28"/>
  <c r="BK498" i="28"/>
  <c r="BO421" i="28"/>
  <c r="BO498" i="28"/>
  <c r="BS421" i="28"/>
  <c r="BS498" i="28"/>
  <c r="BW421" i="28"/>
  <c r="BW498" i="28"/>
  <c r="CD421" i="28"/>
  <c r="CD498" i="28"/>
  <c r="CI421" i="28"/>
  <c r="CI498" i="28"/>
  <c r="CN421" i="28"/>
  <c r="CN498" i="28"/>
  <c r="CY421" i="28"/>
  <c r="CY498" i="28"/>
  <c r="DD421" i="28"/>
  <c r="DD498" i="28"/>
  <c r="W58" i="27"/>
  <c r="W64" i="27"/>
  <c r="F27" i="7"/>
  <c r="E39" i="7"/>
  <c r="D40" i="7"/>
  <c r="D12" i="7" s="1"/>
  <c r="E45" i="7"/>
  <c r="F37" i="7"/>
  <c r="K37" i="7" s="1"/>
  <c r="F38" i="7"/>
  <c r="K38" i="7" s="1"/>
  <c r="J58" i="7"/>
  <c r="J15" i="7" s="1"/>
  <c r="I413" i="28"/>
  <c r="I492" i="28"/>
  <c r="M413" i="28"/>
  <c r="M492" i="28"/>
  <c r="R413" i="28"/>
  <c r="R492" i="28"/>
  <c r="W413" i="28"/>
  <c r="W492" i="28"/>
  <c r="AB413" i="28"/>
  <c r="AB492" i="28"/>
  <c r="AF413" i="28"/>
  <c r="AF492" i="28"/>
  <c r="AQ413" i="28"/>
  <c r="AQ492" i="28"/>
  <c r="AX413" i="28"/>
  <c r="AX492" i="28"/>
  <c r="BB413" i="28"/>
  <c r="BB492" i="28"/>
  <c r="BF413" i="28"/>
  <c r="BF492" i="28"/>
  <c r="BJ413" i="28"/>
  <c r="BJ492" i="28"/>
  <c r="BN413" i="28"/>
  <c r="BN492" i="28"/>
  <c r="BR413" i="28"/>
  <c r="BR492" i="28"/>
  <c r="BV413" i="28"/>
  <c r="BV492" i="28"/>
  <c r="CX413" i="28"/>
  <c r="CX492" i="28"/>
  <c r="DC413" i="28"/>
  <c r="DC492" i="28"/>
  <c r="I414" i="28"/>
  <c r="I493" i="28"/>
  <c r="M414" i="28"/>
  <c r="M493" i="28"/>
  <c r="R414" i="28"/>
  <c r="R493" i="28"/>
  <c r="W414" i="28"/>
  <c r="R35" i="27" s="1"/>
  <c r="W493" i="28"/>
  <c r="AB414" i="28"/>
  <c r="M35" i="27" s="1"/>
  <c r="AB493" i="28"/>
  <c r="AF414" i="28"/>
  <c r="AF493" i="28"/>
  <c r="AK414" i="28"/>
  <c r="AK493" i="28"/>
  <c r="AQ414" i="28"/>
  <c r="AQ493" i="28"/>
  <c r="AX414" i="28"/>
  <c r="AX493" i="28"/>
  <c r="BB414" i="28"/>
  <c r="BB493" i="28"/>
  <c r="BF414" i="28"/>
  <c r="BF493" i="28"/>
  <c r="BJ414" i="28"/>
  <c r="BJ493" i="28"/>
  <c r="BN414" i="28"/>
  <c r="BN493" i="28"/>
  <c r="BR414" i="28"/>
  <c r="BR493" i="28"/>
  <c r="BV414" i="28"/>
  <c r="BV493" i="28"/>
  <c r="CA414" i="28"/>
  <c r="CA493" i="28"/>
  <c r="CH414" i="28"/>
  <c r="CH493" i="28"/>
  <c r="CM414" i="28"/>
  <c r="CM493" i="28"/>
  <c r="CX414" i="28"/>
  <c r="CX493" i="28"/>
  <c r="DC414" i="28"/>
  <c r="DC493" i="28"/>
  <c r="K420" i="28"/>
  <c r="K497" i="28"/>
  <c r="O420" i="28"/>
  <c r="O497" i="28"/>
  <c r="T420" i="28"/>
  <c r="T497" i="28"/>
  <c r="Y420" i="28"/>
  <c r="Y497" i="28"/>
  <c r="AD420" i="28"/>
  <c r="AD497" i="28"/>
  <c r="AI420" i="28"/>
  <c r="AI497" i="28"/>
  <c r="AO420" i="28"/>
  <c r="S16" i="27" s="1"/>
  <c r="AO497" i="28"/>
  <c r="AS420" i="28"/>
  <c r="V16" i="27" s="1"/>
  <c r="AS497" i="28"/>
  <c r="AZ420" i="28"/>
  <c r="AZ497" i="28"/>
  <c r="BD420" i="28"/>
  <c r="BD497" i="28"/>
  <c r="BH420" i="28"/>
  <c r="BH497" i="28"/>
  <c r="BL420" i="28"/>
  <c r="BL497" i="28"/>
  <c r="BP420" i="28"/>
  <c r="BP497" i="28"/>
  <c r="BT420" i="28"/>
  <c r="BT497" i="28"/>
  <c r="BY420" i="28"/>
  <c r="BY497" i="28"/>
  <c r="CE420" i="28"/>
  <c r="CE497" i="28"/>
  <c r="CP420" i="28"/>
  <c r="CP497" i="28"/>
  <c r="CZ420" i="28"/>
  <c r="CZ497" i="28"/>
  <c r="K421" i="28"/>
  <c r="K498" i="28"/>
  <c r="O421" i="28"/>
  <c r="O498" i="28"/>
  <c r="T421" i="28"/>
  <c r="T498" i="28"/>
  <c r="Y421" i="28"/>
  <c r="Y498" i="28"/>
  <c r="AD421" i="28"/>
  <c r="AD498" i="28"/>
  <c r="AI421" i="28"/>
  <c r="AI498" i="28"/>
  <c r="AO421" i="28"/>
  <c r="S33" i="27" s="1"/>
  <c r="AO498" i="28"/>
  <c r="AS421" i="28"/>
  <c r="V33" i="27" s="1"/>
  <c r="AS498" i="28"/>
  <c r="AZ421" i="28"/>
  <c r="AZ498" i="28"/>
  <c r="BD421" i="28"/>
  <c r="BD498" i="28"/>
  <c r="BH421" i="28"/>
  <c r="BH498" i="28"/>
  <c r="BL421" i="28"/>
  <c r="BL498" i="28"/>
  <c r="BP421" i="28"/>
  <c r="BP498" i="28"/>
  <c r="BT421" i="28"/>
  <c r="BT498" i="28"/>
  <c r="BY421" i="28"/>
  <c r="BY498" i="28"/>
  <c r="CE421" i="28"/>
  <c r="CE498" i="28"/>
  <c r="CJ421" i="28"/>
  <c r="CJ498" i="28"/>
  <c r="CP421" i="28"/>
  <c r="CP498" i="28"/>
  <c r="CZ421" i="28"/>
  <c r="CZ498" i="28"/>
  <c r="E69" i="7"/>
  <c r="D70" i="7"/>
  <c r="D17" i="7" s="1"/>
  <c r="I52" i="7"/>
  <c r="I14" i="7" s="1"/>
  <c r="F62" i="7"/>
  <c r="H58" i="7"/>
  <c r="H15" i="7" s="1"/>
  <c r="F56" i="7"/>
  <c r="K56" i="7" s="1"/>
  <c r="F63" i="7"/>
  <c r="K61" i="7" s="1"/>
  <c r="J413" i="28"/>
  <c r="J492" i="28"/>
  <c r="N413" i="28"/>
  <c r="N492" i="28"/>
  <c r="S413" i="28"/>
  <c r="S492" i="28"/>
  <c r="X413" i="28"/>
  <c r="X492" i="28"/>
  <c r="AG413" i="28"/>
  <c r="AG492" i="28"/>
  <c r="AM413" i="28"/>
  <c r="AM492" i="28"/>
  <c r="AR413" i="28"/>
  <c r="AR492" i="28"/>
  <c r="AY413" i="28"/>
  <c r="AY492" i="28"/>
  <c r="BS413" i="28"/>
  <c r="BS492" i="28"/>
  <c r="CD413" i="28"/>
  <c r="CD492" i="28"/>
  <c r="CI413" i="28"/>
  <c r="CI492" i="28"/>
  <c r="CN413" i="28"/>
  <c r="CN492" i="28"/>
  <c r="J414" i="28"/>
  <c r="J493" i="28"/>
  <c r="N414" i="28"/>
  <c r="N493" i="28"/>
  <c r="S414" i="28"/>
  <c r="S493" i="28"/>
  <c r="X414" i="28"/>
  <c r="X493" i="28"/>
  <c r="AC414" i="28"/>
  <c r="AC493" i="28"/>
  <c r="AG414" i="28"/>
  <c r="AG493" i="28"/>
  <c r="AM414" i="28"/>
  <c r="AM493" i="28"/>
  <c r="AR414" i="28"/>
  <c r="U35" i="27" s="1"/>
  <c r="AR493" i="28"/>
  <c r="AY414" i="28"/>
  <c r="AY493" i="28"/>
  <c r="BC414" i="28"/>
  <c r="BC493" i="28"/>
  <c r="BG414" i="28"/>
  <c r="BG493" i="28"/>
  <c r="BK414" i="28"/>
  <c r="BK493" i="28"/>
  <c r="BO414" i="28"/>
  <c r="BO493" i="28"/>
  <c r="BS414" i="28"/>
  <c r="BS493" i="28"/>
  <c r="BW414" i="28"/>
  <c r="BW493" i="28"/>
  <c r="CD414" i="28"/>
  <c r="CD493" i="28"/>
  <c r="CI414" i="28"/>
  <c r="CI493" i="28"/>
  <c r="CN414" i="28"/>
  <c r="CN493" i="28"/>
  <c r="CY414" i="28"/>
  <c r="CY493" i="28"/>
  <c r="DD414" i="28"/>
  <c r="DD493" i="28"/>
  <c r="P420" i="28"/>
  <c r="P497" i="28"/>
  <c r="V420" i="28"/>
  <c r="Q16" i="27" s="1"/>
  <c r="V497" i="28"/>
  <c r="Z420" i="28"/>
  <c r="Z497" i="28"/>
  <c r="AE420" i="28"/>
  <c r="AE497" i="28"/>
  <c r="AP420" i="28"/>
  <c r="AP497" i="28"/>
  <c r="AU420" i="28"/>
  <c r="AU497" i="28"/>
  <c r="BA420" i="28"/>
  <c r="BA497" i="28"/>
  <c r="BI420" i="28"/>
  <c r="BI497" i="28"/>
  <c r="BQ420" i="28"/>
  <c r="BQ497" i="28"/>
  <c r="BU420" i="28"/>
  <c r="BU497" i="28"/>
  <c r="CL420" i="28"/>
  <c r="CL497" i="28"/>
  <c r="CQ420" i="28"/>
  <c r="CQ497" i="28"/>
  <c r="DB420" i="28"/>
  <c r="DB497" i="28"/>
  <c r="H421" i="28"/>
  <c r="H498" i="28"/>
  <c r="L421" i="28"/>
  <c r="L498" i="28"/>
  <c r="P421" i="28"/>
  <c r="P498" i="28"/>
  <c r="V421" i="28"/>
  <c r="Q33" i="27" s="1"/>
  <c r="V498" i="28"/>
  <c r="Z421" i="28"/>
  <c r="Z498" i="28"/>
  <c r="AE421" i="28"/>
  <c r="AE498" i="28"/>
  <c r="AJ421" i="28"/>
  <c r="AJ498" i="28"/>
  <c r="AP421" i="28"/>
  <c r="AP498" i="28"/>
  <c r="AU421" i="28"/>
  <c r="AU498" i="28"/>
  <c r="BA421" i="28"/>
  <c r="BA498" i="28"/>
  <c r="BE421" i="28"/>
  <c r="BE498" i="28"/>
  <c r="BI421" i="28"/>
  <c r="BI498" i="28"/>
  <c r="BM421" i="28"/>
  <c r="BM498" i="28"/>
  <c r="BQ421" i="28"/>
  <c r="BQ498" i="28"/>
  <c r="BU421" i="28"/>
  <c r="BU498" i="28"/>
  <c r="BZ421" i="28"/>
  <c r="BZ498" i="28"/>
  <c r="CF421" i="28"/>
  <c r="CF498" i="28"/>
  <c r="CL421" i="28"/>
  <c r="CL498" i="28"/>
  <c r="CQ421" i="28"/>
  <c r="CQ498" i="28"/>
  <c r="DB421" i="28"/>
  <c r="DB498" i="28"/>
  <c r="I34" i="7"/>
  <c r="I11" i="7" s="1"/>
  <c r="E33" i="7"/>
  <c r="E57" i="7"/>
  <c r="D58" i="7"/>
  <c r="D15" i="7" s="1"/>
  <c r="I70" i="7"/>
  <c r="I17" i="7" s="1"/>
  <c r="I64" i="7"/>
  <c r="I16" i="7" s="1"/>
  <c r="J64" i="7"/>
  <c r="J16" i="7" s="1"/>
  <c r="F33" i="7"/>
  <c r="J34" i="7"/>
  <c r="J11" i="7" s="1"/>
  <c r="F55" i="7"/>
  <c r="K55" i="7" s="1"/>
  <c r="H70" i="7"/>
  <c r="H17" i="7" s="1"/>
  <c r="F45" i="7"/>
  <c r="F69" i="7"/>
  <c r="W67" i="27"/>
  <c r="W60" i="27"/>
  <c r="W34" i="28"/>
  <c r="W444" i="28"/>
  <c r="R47" i="27" s="1"/>
  <c r="AQ34" i="28"/>
  <c r="AQ444" i="28"/>
  <c r="BJ34" i="28"/>
  <c r="BJ444" i="28"/>
  <c r="BV34" i="28"/>
  <c r="BV444" i="28"/>
  <c r="DC34" i="28"/>
  <c r="DC444" i="28"/>
  <c r="T495" i="28"/>
  <c r="T416" i="28"/>
  <c r="AO495" i="28"/>
  <c r="AO416" i="28"/>
  <c r="S25" i="27" s="1"/>
  <c r="BH495" i="28"/>
  <c r="BH416" i="28"/>
  <c r="BY495" i="28"/>
  <c r="BY416" i="28"/>
  <c r="Y473" i="28"/>
  <c r="Y417" i="28"/>
  <c r="AS473" i="28"/>
  <c r="AS417" i="28"/>
  <c r="V20" i="27" s="1"/>
  <c r="BL473" i="28"/>
  <c r="BL417" i="28"/>
  <c r="CE473" i="28"/>
  <c r="CE417" i="28"/>
  <c r="L496" i="28"/>
  <c r="L418" i="28"/>
  <c r="AJ496" i="28"/>
  <c r="AJ418" i="28"/>
  <c r="BE496" i="28"/>
  <c r="BE418" i="28"/>
  <c r="BU496" i="28"/>
  <c r="BU418" i="28"/>
  <c r="CL496" i="28"/>
  <c r="CL418" i="28"/>
  <c r="L479" i="28"/>
  <c r="L486" i="28" s="1"/>
  <c r="L419" i="28"/>
  <c r="AP479" i="28"/>
  <c r="AP486" i="28" s="1"/>
  <c r="AP419" i="28"/>
  <c r="BI479" i="28"/>
  <c r="BI486" i="28" s="1"/>
  <c r="BI419" i="28"/>
  <c r="CF479" i="28"/>
  <c r="CF486" i="28" s="1"/>
  <c r="CF419" i="28"/>
  <c r="CL479" i="28"/>
  <c r="CL486" i="28" s="1"/>
  <c r="CL419" i="28"/>
  <c r="DB479" i="28"/>
  <c r="DB486" i="28" s="1"/>
  <c r="DB419" i="28"/>
  <c r="AF115" i="28"/>
  <c r="AF420" i="28"/>
  <c r="BB115" i="28"/>
  <c r="BB420" i="28"/>
  <c r="R34" i="28"/>
  <c r="R444" i="28"/>
  <c r="BF34" i="28"/>
  <c r="BF444" i="28"/>
  <c r="CX34" i="28"/>
  <c r="CX444" i="28"/>
  <c r="K495" i="28"/>
  <c r="K416" i="28"/>
  <c r="Y495" i="28"/>
  <c r="Y416" i="28"/>
  <c r="AS495" i="28"/>
  <c r="AS416" i="28"/>
  <c r="V25" i="27" s="1"/>
  <c r="BL495" i="28"/>
  <c r="BL416" i="28"/>
  <c r="CJ495" i="28"/>
  <c r="CJ416" i="28"/>
  <c r="K473" i="28"/>
  <c r="K417" i="28"/>
  <c r="AI473" i="28"/>
  <c r="AI417" i="28"/>
  <c r="BD473" i="28"/>
  <c r="BD417" i="28"/>
  <c r="BT473" i="28"/>
  <c r="BT417" i="28"/>
  <c r="CJ473" i="28"/>
  <c r="CJ417" i="28"/>
  <c r="P496" i="28"/>
  <c r="P418" i="28"/>
  <c r="AE496" i="28"/>
  <c r="AE418" i="28"/>
  <c r="BA496" i="28"/>
  <c r="BA418" i="28"/>
  <c r="BQ496" i="28"/>
  <c r="BQ418" i="28"/>
  <c r="CQ496" i="28"/>
  <c r="CQ418" i="28"/>
  <c r="Z479" i="28"/>
  <c r="Z486" i="28" s="1"/>
  <c r="Z419" i="28"/>
  <c r="AU479" i="28"/>
  <c r="AU486" i="28" s="1"/>
  <c r="AU419" i="28"/>
  <c r="BM479" i="28"/>
  <c r="BM486" i="28" s="1"/>
  <c r="BM419" i="28"/>
  <c r="BQ479" i="28"/>
  <c r="BQ486" i="28" s="1"/>
  <c r="BQ419" i="28"/>
  <c r="BZ479" i="28"/>
  <c r="BZ486" i="28" s="1"/>
  <c r="BZ419" i="28"/>
  <c r="BA33" i="28"/>
  <c r="BA413" i="28"/>
  <c r="BE33" i="28"/>
  <c r="BE413" i="28"/>
  <c r="BI33" i="28"/>
  <c r="BI413" i="28"/>
  <c r="BM33" i="28"/>
  <c r="BM413" i="28"/>
  <c r="CL33" i="28"/>
  <c r="CL413" i="28"/>
  <c r="DB33" i="28"/>
  <c r="DB413" i="28"/>
  <c r="DD34" i="28"/>
  <c r="DD444" i="28"/>
  <c r="H495" i="28"/>
  <c r="H416" i="28"/>
  <c r="L495" i="28"/>
  <c r="L416" i="28"/>
  <c r="P495" i="28"/>
  <c r="P416" i="28"/>
  <c r="Z495" i="28"/>
  <c r="Z416" i="28"/>
  <c r="AE495" i="28"/>
  <c r="AE416" i="28"/>
  <c r="AJ495" i="28"/>
  <c r="AJ416" i="28"/>
  <c r="AP495" i="28"/>
  <c r="AP416" i="28"/>
  <c r="AU495" i="28"/>
  <c r="AU416" i="28"/>
  <c r="BA495" i="28"/>
  <c r="BA416" i="28"/>
  <c r="BE495" i="28"/>
  <c r="BE416" i="28"/>
  <c r="BI495" i="28"/>
  <c r="BI416" i="28"/>
  <c r="BM495" i="28"/>
  <c r="BM416" i="28"/>
  <c r="BQ495" i="28"/>
  <c r="BQ416" i="28"/>
  <c r="BU495" i="28"/>
  <c r="BU416" i="28"/>
  <c r="BZ495" i="28"/>
  <c r="BZ416" i="28"/>
  <c r="CF495" i="28"/>
  <c r="CF416" i="28"/>
  <c r="CL495" i="28"/>
  <c r="CL416" i="28"/>
  <c r="CQ495" i="28"/>
  <c r="CQ416" i="28"/>
  <c r="DB495" i="28"/>
  <c r="DB416" i="28"/>
  <c r="H473" i="28"/>
  <c r="H417" i="28"/>
  <c r="L473" i="28"/>
  <c r="L417" i="28"/>
  <c r="P473" i="28"/>
  <c r="P417" i="28"/>
  <c r="Z473" i="28"/>
  <c r="Z417" i="28"/>
  <c r="AE473" i="28"/>
  <c r="AE417" i="28"/>
  <c r="AJ473" i="28"/>
  <c r="AJ417" i="28"/>
  <c r="AP473" i="28"/>
  <c r="AP417" i="28"/>
  <c r="AU473" i="28"/>
  <c r="AU417" i="28"/>
  <c r="BA473" i="28"/>
  <c r="BA417" i="28"/>
  <c r="BE473" i="28"/>
  <c r="BE417" i="28"/>
  <c r="BI473" i="28"/>
  <c r="BI417" i="28"/>
  <c r="BM473" i="28"/>
  <c r="BM417" i="28"/>
  <c r="BQ473" i="28"/>
  <c r="BQ417" i="28"/>
  <c r="BU473" i="28"/>
  <c r="BU417" i="28"/>
  <c r="BZ473" i="28"/>
  <c r="BZ417" i="28"/>
  <c r="CF473" i="28"/>
  <c r="CF417" i="28"/>
  <c r="CL473" i="28"/>
  <c r="CL417" i="28"/>
  <c r="CQ473" i="28"/>
  <c r="CQ417" i="28"/>
  <c r="DB473" i="28"/>
  <c r="DB417" i="28"/>
  <c r="I496" i="28"/>
  <c r="I418" i="28"/>
  <c r="M496" i="28"/>
  <c r="M418" i="28"/>
  <c r="R496" i="28"/>
  <c r="R418" i="28"/>
  <c r="W496" i="28"/>
  <c r="W418" i="28"/>
  <c r="R19" i="27" s="1"/>
  <c r="AB496" i="28"/>
  <c r="AB418" i="28"/>
  <c r="M19" i="27" s="1"/>
  <c r="AF496" i="28"/>
  <c r="AF418" i="28"/>
  <c r="AK496" i="28"/>
  <c r="AK418" i="28"/>
  <c r="AQ496" i="28"/>
  <c r="AQ418" i="28"/>
  <c r="AX496" i="28"/>
  <c r="AX418" i="28"/>
  <c r="BB496" i="28"/>
  <c r="BB418" i="28"/>
  <c r="BF496" i="28"/>
  <c r="BF418" i="28"/>
  <c r="BJ496" i="28"/>
  <c r="BJ418" i="28"/>
  <c r="BN496" i="28"/>
  <c r="BN418" i="28"/>
  <c r="BR496" i="28"/>
  <c r="BR418" i="28"/>
  <c r="BV496" i="28"/>
  <c r="BV418" i="28"/>
  <c r="CA496" i="28"/>
  <c r="CA418" i="28"/>
  <c r="CH496" i="28"/>
  <c r="CH418" i="28"/>
  <c r="CM496" i="28"/>
  <c r="CM418" i="28"/>
  <c r="CX496" i="28"/>
  <c r="CX418" i="28"/>
  <c r="DC496" i="28"/>
  <c r="DC418" i="28"/>
  <c r="I479" i="28"/>
  <c r="I486" i="28" s="1"/>
  <c r="I419" i="28"/>
  <c r="M479" i="28"/>
  <c r="M486" i="28" s="1"/>
  <c r="M419" i="28"/>
  <c r="R479" i="28"/>
  <c r="R486" i="28" s="1"/>
  <c r="R419" i="28"/>
  <c r="W479" i="28"/>
  <c r="W486" i="28" s="1"/>
  <c r="W419" i="28"/>
  <c r="R31" i="27" s="1"/>
  <c r="AB479" i="28"/>
  <c r="AB486" i="28" s="1"/>
  <c r="AB419" i="28"/>
  <c r="M31" i="27" s="1"/>
  <c r="AF479" i="28"/>
  <c r="AF486" i="28" s="1"/>
  <c r="AF419" i="28"/>
  <c r="AK479" i="28"/>
  <c r="AK486" i="28" s="1"/>
  <c r="AK419" i="28"/>
  <c r="AQ479" i="28"/>
  <c r="AQ486" i="28" s="1"/>
  <c r="AQ419" i="28"/>
  <c r="AX479" i="28"/>
  <c r="AX486" i="28" s="1"/>
  <c r="AX419" i="28"/>
  <c r="BB479" i="28"/>
  <c r="BB486" i="28" s="1"/>
  <c r="BB419" i="28"/>
  <c r="BF479" i="28"/>
  <c r="BF486" i="28" s="1"/>
  <c r="BF419" i="28"/>
  <c r="BJ479" i="28"/>
  <c r="BJ486" i="28" s="1"/>
  <c r="BJ419" i="28"/>
  <c r="BN479" i="28"/>
  <c r="BN486" i="28" s="1"/>
  <c r="BN419" i="28"/>
  <c r="BR479" i="28"/>
  <c r="BR486" i="28" s="1"/>
  <c r="BR419" i="28"/>
  <c r="BV479" i="28"/>
  <c r="BV486" i="28" s="1"/>
  <c r="BV419" i="28"/>
  <c r="CA479" i="28"/>
  <c r="CA486" i="28" s="1"/>
  <c r="CA419" i="28"/>
  <c r="CH479" i="28"/>
  <c r="CH486" i="28" s="1"/>
  <c r="CH419" i="28"/>
  <c r="CM479" i="28"/>
  <c r="CM486" i="28" s="1"/>
  <c r="CM419" i="28"/>
  <c r="CX479" i="28"/>
  <c r="CX486" i="28" s="1"/>
  <c r="CX419" i="28"/>
  <c r="DC479" i="28"/>
  <c r="DC486" i="28" s="1"/>
  <c r="DC419" i="28"/>
  <c r="W62" i="27"/>
  <c r="M34" i="28"/>
  <c r="M444" i="28"/>
  <c r="AF34" i="28"/>
  <c r="AF444" i="28"/>
  <c r="AX34" i="28"/>
  <c r="AX444" i="28"/>
  <c r="BN34" i="28"/>
  <c r="BN444" i="28"/>
  <c r="CM34" i="28"/>
  <c r="CM444" i="28"/>
  <c r="AD495" i="28"/>
  <c r="AD416" i="28"/>
  <c r="AZ495" i="28"/>
  <c r="AZ416" i="28"/>
  <c r="BP495" i="28"/>
  <c r="BP416" i="28"/>
  <c r="CE495" i="28"/>
  <c r="CE416" i="28"/>
  <c r="CZ495" i="28"/>
  <c r="CZ416" i="28"/>
  <c r="T473" i="28"/>
  <c r="T417" i="28"/>
  <c r="AO473" i="28"/>
  <c r="AO417" i="28"/>
  <c r="S20" i="27" s="1"/>
  <c r="BH473" i="28"/>
  <c r="BH417" i="28"/>
  <c r="BY473" i="28"/>
  <c r="BY417" i="28"/>
  <c r="CZ473" i="28"/>
  <c r="CZ417" i="28"/>
  <c r="H496" i="28"/>
  <c r="H418" i="28"/>
  <c r="Z496" i="28"/>
  <c r="Z418" i="28"/>
  <c r="AU496" i="28"/>
  <c r="AU418" i="28"/>
  <c r="BM496" i="28"/>
  <c r="BM418" i="28"/>
  <c r="BZ496" i="28"/>
  <c r="BZ418" i="28"/>
  <c r="DB496" i="28"/>
  <c r="DB418" i="28"/>
  <c r="P479" i="28"/>
  <c r="P486" i="28" s="1"/>
  <c r="P419" i="28"/>
  <c r="AE479" i="28"/>
  <c r="AE486" i="28" s="1"/>
  <c r="AE419" i="28"/>
  <c r="BE479" i="28"/>
  <c r="BE486" i="28" s="1"/>
  <c r="BE419" i="28"/>
  <c r="AB115" i="28"/>
  <c r="AB420" i="28"/>
  <c r="M16" i="27" s="1"/>
  <c r="AX115" i="28"/>
  <c r="AX420" i="28"/>
  <c r="BN115" i="28"/>
  <c r="BN420" i="28"/>
  <c r="BR115" i="28"/>
  <c r="BR420" i="28"/>
  <c r="AK33" i="28"/>
  <c r="AK413" i="28"/>
  <c r="CA33" i="28"/>
  <c r="CA413" i="28"/>
  <c r="CH33" i="28"/>
  <c r="CH413" i="28"/>
  <c r="CM33" i="28"/>
  <c r="CM413" i="28"/>
  <c r="W48" i="27"/>
  <c r="X48" i="27" s="1"/>
  <c r="I495" i="28"/>
  <c r="I416" i="28"/>
  <c r="M495" i="28"/>
  <c r="M416" i="28"/>
  <c r="R495" i="28"/>
  <c r="R416" i="28"/>
  <c r="W495" i="28"/>
  <c r="W416" i="28"/>
  <c r="R25" i="27" s="1"/>
  <c r="AB495" i="28"/>
  <c r="AB416" i="28"/>
  <c r="M25" i="27" s="1"/>
  <c r="AF495" i="28"/>
  <c r="AF416" i="28"/>
  <c r="AK495" i="28"/>
  <c r="AK416" i="28"/>
  <c r="AQ495" i="28"/>
  <c r="AQ416" i="28"/>
  <c r="AX495" i="28"/>
  <c r="AX416" i="28"/>
  <c r="BB495" i="28"/>
  <c r="BB416" i="28"/>
  <c r="BF495" i="28"/>
  <c r="BF416" i="28"/>
  <c r="BJ495" i="28"/>
  <c r="BJ416" i="28"/>
  <c r="BN495" i="28"/>
  <c r="BN416" i="28"/>
  <c r="BR495" i="28"/>
  <c r="BR416" i="28"/>
  <c r="BV495" i="28"/>
  <c r="BV416" i="28"/>
  <c r="CA495" i="28"/>
  <c r="CA416" i="28"/>
  <c r="CH495" i="28"/>
  <c r="CH416" i="28"/>
  <c r="CM495" i="28"/>
  <c r="CM416" i="28"/>
  <c r="CX495" i="28"/>
  <c r="CX416" i="28"/>
  <c r="DC495" i="28"/>
  <c r="DC416" i="28"/>
  <c r="W50" i="27"/>
  <c r="I473" i="28"/>
  <c r="I417" i="28"/>
  <c r="M473" i="28"/>
  <c r="M417" i="28"/>
  <c r="R473" i="28"/>
  <c r="R417" i="28"/>
  <c r="W473" i="28"/>
  <c r="W417" i="28"/>
  <c r="R20" i="27" s="1"/>
  <c r="AB473" i="28"/>
  <c r="AB417" i="28"/>
  <c r="M20" i="27" s="1"/>
  <c r="AF473" i="28"/>
  <c r="AF417" i="28"/>
  <c r="AK473" i="28"/>
  <c r="AK417" i="28"/>
  <c r="AQ473" i="28"/>
  <c r="AQ417" i="28"/>
  <c r="AX473" i="28"/>
  <c r="AX417" i="28"/>
  <c r="BB473" i="28"/>
  <c r="BB417" i="28"/>
  <c r="BF473" i="28"/>
  <c r="BF417" i="28"/>
  <c r="BJ473" i="28"/>
  <c r="BJ417" i="28"/>
  <c r="BN473" i="28"/>
  <c r="BN417" i="28"/>
  <c r="BR473" i="28"/>
  <c r="BR417" i="28"/>
  <c r="BV473" i="28"/>
  <c r="BV417" i="28"/>
  <c r="CA473" i="28"/>
  <c r="CA417" i="28"/>
  <c r="CH473" i="28"/>
  <c r="CH417" i="28"/>
  <c r="CM473" i="28"/>
  <c r="CM417" i="28"/>
  <c r="CX473" i="28"/>
  <c r="CX417" i="28"/>
  <c r="DC473" i="28"/>
  <c r="DC417" i="28"/>
  <c r="J496" i="28"/>
  <c r="J418" i="28"/>
  <c r="N496" i="28"/>
  <c r="N418" i="28"/>
  <c r="S496" i="28"/>
  <c r="S418" i="28"/>
  <c r="X496" i="28"/>
  <c r="X418" i="28"/>
  <c r="AC496" i="28"/>
  <c r="AC418" i="28"/>
  <c r="AG496" i="28"/>
  <c r="AG418" i="28"/>
  <c r="AM496" i="28"/>
  <c r="AM418" i="28"/>
  <c r="AR496" i="28"/>
  <c r="AR418" i="28"/>
  <c r="U19" i="27" s="1"/>
  <c r="AY496" i="28"/>
  <c r="AY418" i="28"/>
  <c r="BC496" i="28"/>
  <c r="BC418" i="28"/>
  <c r="BG496" i="28"/>
  <c r="BG418" i="28"/>
  <c r="BK496" i="28"/>
  <c r="BK418" i="28"/>
  <c r="BO496" i="28"/>
  <c r="BO418" i="28"/>
  <c r="BS496" i="28"/>
  <c r="BS418" i="28"/>
  <c r="BW496" i="28"/>
  <c r="BW418" i="28"/>
  <c r="CD496" i="28"/>
  <c r="CD418" i="28"/>
  <c r="CI496" i="28"/>
  <c r="CI418" i="28"/>
  <c r="CN496" i="28"/>
  <c r="CN418" i="28"/>
  <c r="CY496" i="28"/>
  <c r="CY418" i="28"/>
  <c r="DD496" i="28"/>
  <c r="DD418" i="28"/>
  <c r="J479" i="28"/>
  <c r="J486" i="28" s="1"/>
  <c r="J419" i="28"/>
  <c r="N479" i="28"/>
  <c r="N486" i="28" s="1"/>
  <c r="N419" i="28"/>
  <c r="S479" i="28"/>
  <c r="S486" i="28" s="1"/>
  <c r="S419" i="28"/>
  <c r="X479" i="28"/>
  <c r="X486" i="28" s="1"/>
  <c r="X419" i="28"/>
  <c r="AC479" i="28"/>
  <c r="AC486" i="28" s="1"/>
  <c r="AC419" i="28"/>
  <c r="AG479" i="28"/>
  <c r="AG486" i="28" s="1"/>
  <c r="AG419" i="28"/>
  <c r="AM479" i="28"/>
  <c r="AM486" i="28" s="1"/>
  <c r="AM419" i="28"/>
  <c r="AR479" i="28"/>
  <c r="AR486" i="28" s="1"/>
  <c r="AR419" i="28"/>
  <c r="U31" i="27" s="1"/>
  <c r="AY479" i="28"/>
  <c r="AY486" i="28" s="1"/>
  <c r="AY419" i="28"/>
  <c r="BC479" i="28"/>
  <c r="BC486" i="28" s="1"/>
  <c r="BC419" i="28"/>
  <c r="BG479" i="28"/>
  <c r="BG486" i="28" s="1"/>
  <c r="BG419" i="28"/>
  <c r="BK479" i="28"/>
  <c r="BK486" i="28" s="1"/>
  <c r="BK419" i="28"/>
  <c r="BO479" i="28"/>
  <c r="BO486" i="28" s="1"/>
  <c r="BO419" i="28"/>
  <c r="BS479" i="28"/>
  <c r="BS486" i="28" s="1"/>
  <c r="BS419" i="28"/>
  <c r="BW479" i="28"/>
  <c r="BW486" i="28" s="1"/>
  <c r="BW419" i="28"/>
  <c r="CD479" i="28"/>
  <c r="CD486" i="28" s="1"/>
  <c r="CD419" i="28"/>
  <c r="CI479" i="28"/>
  <c r="CI486" i="28" s="1"/>
  <c r="CI419" i="28"/>
  <c r="CN479" i="28"/>
  <c r="CN486" i="28" s="1"/>
  <c r="CN419" i="28"/>
  <c r="CY479" i="28"/>
  <c r="CY486" i="28" s="1"/>
  <c r="CY419" i="28"/>
  <c r="DD479" i="28"/>
  <c r="DD486" i="28" s="1"/>
  <c r="DD419" i="28"/>
  <c r="CJ115" i="28"/>
  <c r="CJ420" i="28"/>
  <c r="W59" i="27"/>
  <c r="W61" i="27"/>
  <c r="W63" i="27"/>
  <c r="W65" i="27"/>
  <c r="W69" i="27"/>
  <c r="I34" i="28"/>
  <c r="I444" i="28"/>
  <c r="AB34" i="28"/>
  <c r="AB444" i="28"/>
  <c r="M47" i="27" s="1"/>
  <c r="BB34" i="28"/>
  <c r="BB444" i="28"/>
  <c r="BR34" i="28"/>
  <c r="BR444" i="28"/>
  <c r="CH34" i="28"/>
  <c r="CH444" i="28"/>
  <c r="O495" i="28"/>
  <c r="O416" i="28"/>
  <c r="AI495" i="28"/>
  <c r="AI416" i="28"/>
  <c r="BD495" i="28"/>
  <c r="BD416" i="28"/>
  <c r="BT495" i="28"/>
  <c r="BT416" i="28"/>
  <c r="CP495" i="28"/>
  <c r="CP416" i="28"/>
  <c r="O473" i="28"/>
  <c r="O417" i="28"/>
  <c r="AD473" i="28"/>
  <c r="AD417" i="28"/>
  <c r="AZ473" i="28"/>
  <c r="AZ417" i="28"/>
  <c r="BP473" i="28"/>
  <c r="BP417" i="28"/>
  <c r="CP473" i="28"/>
  <c r="CP417" i="28"/>
  <c r="V496" i="28"/>
  <c r="V418" i="28"/>
  <c r="Q19" i="27" s="1"/>
  <c r="AP496" i="28"/>
  <c r="AP418" i="28"/>
  <c r="BI496" i="28"/>
  <c r="BI418" i="28"/>
  <c r="CF496" i="28"/>
  <c r="CF418" i="28"/>
  <c r="V479" i="28"/>
  <c r="V486" i="28" s="1"/>
  <c r="V419" i="28"/>
  <c r="Q31" i="27" s="1"/>
  <c r="AJ479" i="28"/>
  <c r="AJ486" i="28" s="1"/>
  <c r="AJ419" i="28"/>
  <c r="BA479" i="28"/>
  <c r="BA486" i="28" s="1"/>
  <c r="BA419" i="28"/>
  <c r="BU479" i="28"/>
  <c r="BU486" i="28" s="1"/>
  <c r="BU419" i="28"/>
  <c r="CQ479" i="28"/>
  <c r="CQ486" i="28" s="1"/>
  <c r="CQ419" i="28"/>
  <c r="BJ115" i="28"/>
  <c r="BJ420" i="28"/>
  <c r="BV115" i="28"/>
  <c r="BV420" i="28"/>
  <c r="AC33" i="28"/>
  <c r="AC413" i="28"/>
  <c r="BC33" i="28"/>
  <c r="BC413" i="28"/>
  <c r="BG33" i="28"/>
  <c r="BG413" i="28"/>
  <c r="BK33" i="28"/>
  <c r="BK413" i="28"/>
  <c r="BO33" i="28"/>
  <c r="BO413" i="28"/>
  <c r="BW33" i="28"/>
  <c r="BW413" i="28"/>
  <c r="CY33" i="28"/>
  <c r="CY413" i="28"/>
  <c r="DD33" i="28"/>
  <c r="DD413" i="28"/>
  <c r="J495" i="28"/>
  <c r="J416" i="28"/>
  <c r="N495" i="28"/>
  <c r="N416" i="28"/>
  <c r="S495" i="28"/>
  <c r="S416" i="28"/>
  <c r="X495" i="28"/>
  <c r="X416" i="28"/>
  <c r="AC495" i="28"/>
  <c r="AC416" i="28"/>
  <c r="AG495" i="28"/>
  <c r="AG416" i="28"/>
  <c r="AM495" i="28"/>
  <c r="AM416" i="28"/>
  <c r="AY495" i="28"/>
  <c r="AY416" i="28"/>
  <c r="BC495" i="28"/>
  <c r="BC416" i="28"/>
  <c r="BG495" i="28"/>
  <c r="BG416" i="28"/>
  <c r="BK495" i="28"/>
  <c r="BK416" i="28"/>
  <c r="BO495" i="28"/>
  <c r="BO416" i="28"/>
  <c r="BS495" i="28"/>
  <c r="BS416" i="28"/>
  <c r="BW495" i="28"/>
  <c r="BW416" i="28"/>
  <c r="CD495" i="28"/>
  <c r="CD416" i="28"/>
  <c r="CI495" i="28"/>
  <c r="CI416" i="28"/>
  <c r="CN495" i="28"/>
  <c r="CN416" i="28"/>
  <c r="CY495" i="28"/>
  <c r="CY416" i="28"/>
  <c r="DD495" i="28"/>
  <c r="DD416" i="28"/>
  <c r="J473" i="28"/>
  <c r="J417" i="28"/>
  <c r="N473" i="28"/>
  <c r="N417" i="28"/>
  <c r="S473" i="28"/>
  <c r="S417" i="28"/>
  <c r="X473" i="28"/>
  <c r="X417" i="28"/>
  <c r="AC473" i="28"/>
  <c r="AC417" i="28"/>
  <c r="AG473" i="28"/>
  <c r="AG417" i="28"/>
  <c r="AM473" i="28"/>
  <c r="AM417" i="28"/>
  <c r="AY473" i="28"/>
  <c r="AY417" i="28"/>
  <c r="BC473" i="28"/>
  <c r="BC417" i="28"/>
  <c r="BG473" i="28"/>
  <c r="BG417" i="28"/>
  <c r="BK473" i="28"/>
  <c r="BK417" i="28"/>
  <c r="BO473" i="28"/>
  <c r="BO417" i="28"/>
  <c r="BS473" i="28"/>
  <c r="BS417" i="28"/>
  <c r="BW473" i="28"/>
  <c r="BW417" i="28"/>
  <c r="CD473" i="28"/>
  <c r="CD417" i="28"/>
  <c r="CI473" i="28"/>
  <c r="CI417" i="28"/>
  <c r="CN473" i="28"/>
  <c r="CN417" i="28"/>
  <c r="CY473" i="28"/>
  <c r="CY417" i="28"/>
  <c r="DD473" i="28"/>
  <c r="DD417" i="28"/>
  <c r="K496" i="28"/>
  <c r="K418" i="28"/>
  <c r="O496" i="28"/>
  <c r="O418" i="28"/>
  <c r="T496" i="28"/>
  <c r="T418" i="28"/>
  <c r="Y496" i="28"/>
  <c r="Y418" i="28"/>
  <c r="AD496" i="28"/>
  <c r="AD418" i="28"/>
  <c r="AI496" i="28"/>
  <c r="AI418" i="28"/>
  <c r="AO496" i="28"/>
  <c r="AO418" i="28"/>
  <c r="S19" i="27" s="1"/>
  <c r="AS496" i="28"/>
  <c r="AS418" i="28"/>
  <c r="V19" i="27" s="1"/>
  <c r="AZ496" i="28"/>
  <c r="AZ418" i="28"/>
  <c r="BD496" i="28"/>
  <c r="BD418" i="28"/>
  <c r="BH496" i="28"/>
  <c r="BH418" i="28"/>
  <c r="BL496" i="28"/>
  <c r="BL418" i="28"/>
  <c r="BP496" i="28"/>
  <c r="BP418" i="28"/>
  <c r="BT496" i="28"/>
  <c r="BT418" i="28"/>
  <c r="BY496" i="28"/>
  <c r="BY418" i="28"/>
  <c r="CE496" i="28"/>
  <c r="CE418" i="28"/>
  <c r="CJ496" i="28"/>
  <c r="CJ418" i="28"/>
  <c r="CP496" i="28"/>
  <c r="CP418" i="28"/>
  <c r="CZ496" i="28"/>
  <c r="CZ418" i="28"/>
  <c r="K479" i="28"/>
  <c r="K486" i="28" s="1"/>
  <c r="K419" i="28"/>
  <c r="O479" i="28"/>
  <c r="O486" i="28" s="1"/>
  <c r="O419" i="28"/>
  <c r="T479" i="28"/>
  <c r="T486" i="28" s="1"/>
  <c r="T419" i="28"/>
  <c r="Y479" i="28"/>
  <c r="Y486" i="28" s="1"/>
  <c r="Y419" i="28"/>
  <c r="AD479" i="28"/>
  <c r="AD486" i="28" s="1"/>
  <c r="AD419" i="28"/>
  <c r="AI479" i="28"/>
  <c r="AI486" i="28" s="1"/>
  <c r="AI419" i="28"/>
  <c r="AO479" i="28"/>
  <c r="AO486" i="28" s="1"/>
  <c r="AO419" i="28"/>
  <c r="S31" i="27" s="1"/>
  <c r="AS479" i="28"/>
  <c r="AS486" i="28" s="1"/>
  <c r="AS419" i="28"/>
  <c r="V31" i="27" s="1"/>
  <c r="AZ479" i="28"/>
  <c r="AZ486" i="28" s="1"/>
  <c r="AZ419" i="28"/>
  <c r="BD479" i="28"/>
  <c r="BD486" i="28" s="1"/>
  <c r="BD419" i="28"/>
  <c r="BH479" i="28"/>
  <c r="BH486" i="28" s="1"/>
  <c r="BH419" i="28"/>
  <c r="BL479" i="28"/>
  <c r="BL486" i="28" s="1"/>
  <c r="BL419" i="28"/>
  <c r="BP479" i="28"/>
  <c r="BP486" i="28" s="1"/>
  <c r="BP419" i="28"/>
  <c r="BT479" i="28"/>
  <c r="BT486" i="28" s="1"/>
  <c r="BT419" i="28"/>
  <c r="BY479" i="28"/>
  <c r="BY486" i="28" s="1"/>
  <c r="BY419" i="28"/>
  <c r="CE479" i="28"/>
  <c r="CE486" i="28" s="1"/>
  <c r="CE419" i="28"/>
  <c r="CJ479" i="28"/>
  <c r="CJ486" i="28" s="1"/>
  <c r="CJ419" i="28"/>
  <c r="CP479" i="28"/>
  <c r="CP486" i="28" s="1"/>
  <c r="CP419" i="28"/>
  <c r="CZ479" i="28"/>
  <c r="CZ486" i="28" s="1"/>
  <c r="CZ419" i="28"/>
  <c r="H115" i="28"/>
  <c r="H420" i="28"/>
  <c r="L115" i="28"/>
  <c r="L420" i="28"/>
  <c r="AJ115" i="28"/>
  <c r="AJ420" i="28"/>
  <c r="BE115" i="28"/>
  <c r="BE420" i="28"/>
  <c r="BM115" i="28"/>
  <c r="BM420" i="28"/>
  <c r="BZ115" i="28"/>
  <c r="BZ420" i="28"/>
  <c r="CF115" i="28"/>
  <c r="CF420" i="28"/>
  <c r="W54" i="27"/>
  <c r="W66" i="27"/>
  <c r="W68" i="27"/>
  <c r="W70" i="27"/>
  <c r="BQ33" i="28"/>
  <c r="BU33" i="28"/>
  <c r="Q468" i="28"/>
  <c r="C9" i="22"/>
  <c r="Q387" i="28"/>
  <c r="AR495" i="28"/>
  <c r="AR473" i="28"/>
  <c r="C10" i="22"/>
  <c r="V495" i="28"/>
  <c r="V473" i="28"/>
  <c r="DM40" i="28"/>
  <c r="DM74" i="28"/>
  <c r="DM134" i="28"/>
  <c r="DM138" i="28"/>
  <c r="DM148" i="28"/>
  <c r="DM152" i="28"/>
  <c r="DM158" i="28"/>
  <c r="DM170" i="28"/>
  <c r="DM182" i="28"/>
  <c r="DM186" i="28"/>
  <c r="DM206" i="28"/>
  <c r="DM214" i="28"/>
  <c r="DM218" i="28"/>
  <c r="DM226" i="28"/>
  <c r="DM234" i="28"/>
  <c r="DM240" i="28"/>
  <c r="DM260" i="28"/>
  <c r="DM268" i="28"/>
  <c r="DM286" i="28"/>
  <c r="DM302" i="28"/>
  <c r="DM322" i="28"/>
  <c r="DM356" i="28"/>
  <c r="AT436" i="9"/>
  <c r="AT437" i="9"/>
  <c r="DM45" i="28"/>
  <c r="DM63" i="28"/>
  <c r="GH116" i="9"/>
  <c r="L494" i="28"/>
  <c r="L415" i="28"/>
  <c r="P494" i="28"/>
  <c r="P415" i="28"/>
  <c r="V494" i="28"/>
  <c r="V415" i="28"/>
  <c r="Q30" i="27" s="1"/>
  <c r="Z494" i="28"/>
  <c r="Z415" i="28"/>
  <c r="AE494" i="28"/>
  <c r="AE415" i="28"/>
  <c r="AJ494" i="28"/>
  <c r="AJ415" i="28"/>
  <c r="AP415" i="28"/>
  <c r="AP494" i="28"/>
  <c r="AU494" i="28"/>
  <c r="AU415" i="28"/>
  <c r="BA494" i="28"/>
  <c r="BA415" i="28"/>
  <c r="BE494" i="28"/>
  <c r="BE415" i="28"/>
  <c r="BI494" i="28"/>
  <c r="BI415" i="28"/>
  <c r="BM494" i="28"/>
  <c r="BM415" i="28"/>
  <c r="BQ494" i="28"/>
  <c r="BQ415" i="28"/>
  <c r="BU494" i="28"/>
  <c r="BU415" i="28"/>
  <c r="BZ494" i="28"/>
  <c r="BZ415" i="28"/>
  <c r="CF494" i="28"/>
  <c r="CF415" i="28"/>
  <c r="CL494" i="28"/>
  <c r="CL415" i="28"/>
  <c r="CQ494" i="28"/>
  <c r="CQ415" i="28"/>
  <c r="DB494" i="28"/>
  <c r="DB415" i="28"/>
  <c r="AR446" i="28"/>
  <c r="U49" i="27" s="1"/>
  <c r="W447" i="28"/>
  <c r="R50" i="27" s="1"/>
  <c r="AB447" i="28"/>
  <c r="M50" i="27" s="1"/>
  <c r="AR448" i="28"/>
  <c r="U51" i="27" s="1"/>
  <c r="J499" i="28"/>
  <c r="J422" i="28"/>
  <c r="N499" i="28"/>
  <c r="N422" i="28"/>
  <c r="S499" i="28"/>
  <c r="S422" i="28"/>
  <c r="X499" i="28"/>
  <c r="X422" i="28"/>
  <c r="AC499" i="28"/>
  <c r="AC422" i="28"/>
  <c r="AG499" i="28"/>
  <c r="AG422" i="28"/>
  <c r="AM499" i="28"/>
  <c r="AM422" i="28"/>
  <c r="AR499" i="28"/>
  <c r="AR422" i="28"/>
  <c r="U22" i="27" s="1"/>
  <c r="AY499" i="28"/>
  <c r="AY422" i="28"/>
  <c r="BC499" i="28"/>
  <c r="BC422" i="28"/>
  <c r="BG499" i="28"/>
  <c r="BG422" i="28"/>
  <c r="BK499" i="28"/>
  <c r="BK422" i="28"/>
  <c r="BO499" i="28"/>
  <c r="BO422" i="28"/>
  <c r="BS499" i="28"/>
  <c r="BS422" i="28"/>
  <c r="BW499" i="28"/>
  <c r="BW422" i="28"/>
  <c r="CD499" i="28"/>
  <c r="CD422" i="28"/>
  <c r="CI499" i="28"/>
  <c r="CI422" i="28"/>
  <c r="CN499" i="28"/>
  <c r="CN422" i="28"/>
  <c r="CY499" i="28"/>
  <c r="CY422" i="28"/>
  <c r="DD499" i="28"/>
  <c r="DD422" i="28"/>
  <c r="V451" i="28"/>
  <c r="Q54" i="27" s="1"/>
  <c r="I500" i="28"/>
  <c r="I423" i="28"/>
  <c r="M500" i="28"/>
  <c r="M423" i="28"/>
  <c r="R500" i="28"/>
  <c r="R423" i="28"/>
  <c r="W500" i="28"/>
  <c r="W423" i="28"/>
  <c r="R21" i="27" s="1"/>
  <c r="AB500" i="28"/>
  <c r="AB423" i="28"/>
  <c r="M21" i="27" s="1"/>
  <c r="AF500" i="28"/>
  <c r="AF423" i="28"/>
  <c r="AK500" i="28"/>
  <c r="AK423" i="28"/>
  <c r="AQ500" i="28"/>
  <c r="AQ423" i="28"/>
  <c r="AX500" i="28"/>
  <c r="AX423" i="28"/>
  <c r="BB500" i="28"/>
  <c r="BB423" i="28"/>
  <c r="BF500" i="28"/>
  <c r="BF423" i="28"/>
  <c r="BJ500" i="28"/>
  <c r="BJ423" i="28"/>
  <c r="BN500" i="28"/>
  <c r="BN423" i="28"/>
  <c r="BR500" i="28"/>
  <c r="BR423" i="28"/>
  <c r="BV500" i="28"/>
  <c r="BV423" i="28"/>
  <c r="CA500" i="28"/>
  <c r="CA423" i="28"/>
  <c r="CH500" i="28"/>
  <c r="CH423" i="28"/>
  <c r="CM500" i="28"/>
  <c r="CM423" i="28"/>
  <c r="CX500" i="28"/>
  <c r="CX423" i="28"/>
  <c r="DC500" i="28"/>
  <c r="DC423" i="28"/>
  <c r="L501" i="28"/>
  <c r="L424" i="28"/>
  <c r="P501" i="28"/>
  <c r="P424" i="28"/>
  <c r="V501" i="28"/>
  <c r="V424" i="28"/>
  <c r="Q34" i="27" s="1"/>
  <c r="Z501" i="28"/>
  <c r="Z424" i="28"/>
  <c r="AE501" i="28"/>
  <c r="AE424" i="28"/>
  <c r="AJ501" i="28"/>
  <c r="AJ424" i="28"/>
  <c r="AP501" i="28"/>
  <c r="AP424" i="28"/>
  <c r="AU501" i="28"/>
  <c r="AU424" i="28"/>
  <c r="BA501" i="28"/>
  <c r="BA424" i="28"/>
  <c r="BE501" i="28"/>
  <c r="BE424" i="28"/>
  <c r="BI501" i="28"/>
  <c r="BI424" i="28"/>
  <c r="BM501" i="28"/>
  <c r="BM424" i="28"/>
  <c r="BQ501" i="28"/>
  <c r="BQ424" i="28"/>
  <c r="BU501" i="28"/>
  <c r="BU424" i="28"/>
  <c r="BZ501" i="28"/>
  <c r="BZ424" i="28"/>
  <c r="CF501" i="28"/>
  <c r="CF424" i="28"/>
  <c r="CL501" i="28"/>
  <c r="CL424" i="28"/>
  <c r="CQ501" i="28"/>
  <c r="CQ424" i="28"/>
  <c r="DB501" i="28"/>
  <c r="DB424" i="28"/>
  <c r="AR453" i="28"/>
  <c r="U56" i="27" s="1"/>
  <c r="I494" i="28"/>
  <c r="I415" i="28"/>
  <c r="M494" i="28"/>
  <c r="M415" i="28"/>
  <c r="R494" i="28"/>
  <c r="R415" i="28"/>
  <c r="W494" i="28"/>
  <c r="W415" i="28"/>
  <c r="R30" i="27" s="1"/>
  <c r="AB494" i="28"/>
  <c r="AB415" i="28"/>
  <c r="M30" i="27" s="1"/>
  <c r="AF494" i="28"/>
  <c r="AF415" i="28"/>
  <c r="AK494" i="28"/>
  <c r="AK415" i="28"/>
  <c r="AQ494" i="28"/>
  <c r="AQ415" i="28"/>
  <c r="AX494" i="28"/>
  <c r="AX415" i="28"/>
  <c r="BB494" i="28"/>
  <c r="BB415" i="28"/>
  <c r="BF494" i="28"/>
  <c r="BF415" i="28"/>
  <c r="BJ494" i="28"/>
  <c r="BJ415" i="28"/>
  <c r="BN494" i="28"/>
  <c r="BN415" i="28"/>
  <c r="BR494" i="28"/>
  <c r="BR415" i="28"/>
  <c r="BV494" i="28"/>
  <c r="BV415" i="28"/>
  <c r="CA494" i="28"/>
  <c r="CA415" i="28"/>
  <c r="CH494" i="28"/>
  <c r="CH415" i="28"/>
  <c r="CM494" i="28"/>
  <c r="CM415" i="28"/>
  <c r="CX494" i="28"/>
  <c r="CX415" i="28"/>
  <c r="DC494" i="28"/>
  <c r="DC415" i="28"/>
  <c r="AR447" i="28"/>
  <c r="U50" i="27" s="1"/>
  <c r="K499" i="28"/>
  <c r="K422" i="28"/>
  <c r="O499" i="28"/>
  <c r="O422" i="28"/>
  <c r="T499" i="28"/>
  <c r="T422" i="28"/>
  <c r="Y499" i="28"/>
  <c r="Y422" i="28"/>
  <c r="AD499" i="28"/>
  <c r="AD422" i="28"/>
  <c r="AI499" i="28"/>
  <c r="AI422" i="28"/>
  <c r="AO499" i="28"/>
  <c r="AO422" i="28"/>
  <c r="S22" i="27" s="1"/>
  <c r="AS499" i="28"/>
  <c r="AS422" i="28"/>
  <c r="V22" i="27" s="1"/>
  <c r="AZ499" i="28"/>
  <c r="AZ422" i="28"/>
  <c r="BD499" i="28"/>
  <c r="BD422" i="28"/>
  <c r="BH499" i="28"/>
  <c r="BH422" i="28"/>
  <c r="BL499" i="28"/>
  <c r="BL422" i="28"/>
  <c r="BP499" i="28"/>
  <c r="BP422" i="28"/>
  <c r="BT499" i="28"/>
  <c r="BT422" i="28"/>
  <c r="BY499" i="28"/>
  <c r="BY422" i="28"/>
  <c r="CE499" i="28"/>
  <c r="CE422" i="28"/>
  <c r="CJ499" i="28"/>
  <c r="CJ422" i="28"/>
  <c r="CP499" i="28"/>
  <c r="CP422" i="28"/>
  <c r="CZ499" i="28"/>
  <c r="CZ422" i="28"/>
  <c r="W451" i="28"/>
  <c r="R54" i="27" s="1"/>
  <c r="AB451" i="28"/>
  <c r="M54" i="27" s="1"/>
  <c r="J500" i="28"/>
  <c r="J423" i="28"/>
  <c r="N500" i="28"/>
  <c r="N423" i="28"/>
  <c r="S500" i="28"/>
  <c r="S423" i="28"/>
  <c r="X500" i="28"/>
  <c r="X423" i="28"/>
  <c r="AC500" i="28"/>
  <c r="AC423" i="28"/>
  <c r="AG500" i="28"/>
  <c r="AG423" i="28"/>
  <c r="AM500" i="28"/>
  <c r="AM423" i="28"/>
  <c r="AR500" i="28"/>
  <c r="AR423" i="28"/>
  <c r="U21" i="27" s="1"/>
  <c r="AY500" i="28"/>
  <c r="AY423" i="28"/>
  <c r="BC500" i="28"/>
  <c r="BC423" i="28"/>
  <c r="BG500" i="28"/>
  <c r="BG423" i="28"/>
  <c r="BK500" i="28"/>
  <c r="BK423" i="28"/>
  <c r="BO500" i="28"/>
  <c r="BO423" i="28"/>
  <c r="BS500" i="28"/>
  <c r="BS423" i="28"/>
  <c r="BW500" i="28"/>
  <c r="BW423" i="28"/>
  <c r="CD500" i="28"/>
  <c r="CD423" i="28"/>
  <c r="CI500" i="28"/>
  <c r="CI423" i="28"/>
  <c r="CN500" i="28"/>
  <c r="CN423" i="28"/>
  <c r="CY500" i="28"/>
  <c r="CY423" i="28"/>
  <c r="DD500" i="28"/>
  <c r="DD423" i="28"/>
  <c r="V452" i="28"/>
  <c r="Q55" i="27" s="1"/>
  <c r="I501" i="28"/>
  <c r="I424" i="28"/>
  <c r="M501" i="28"/>
  <c r="M424" i="28"/>
  <c r="R501" i="28"/>
  <c r="R424" i="28"/>
  <c r="W501" i="28"/>
  <c r="W424" i="28"/>
  <c r="R34" i="27" s="1"/>
  <c r="AB501" i="28"/>
  <c r="AB424" i="28"/>
  <c r="M34" i="27" s="1"/>
  <c r="AF501" i="28"/>
  <c r="AF424" i="28"/>
  <c r="AK501" i="28"/>
  <c r="AK424" i="28"/>
  <c r="AQ501" i="28"/>
  <c r="AQ424" i="28"/>
  <c r="AX501" i="28"/>
  <c r="AX424" i="28"/>
  <c r="BB501" i="28"/>
  <c r="BB424" i="28"/>
  <c r="BF501" i="28"/>
  <c r="BF424" i="28"/>
  <c r="BJ501" i="28"/>
  <c r="BJ424" i="28"/>
  <c r="BN501" i="28"/>
  <c r="BN424" i="28"/>
  <c r="BR501" i="28"/>
  <c r="BR424" i="28"/>
  <c r="BV501" i="28"/>
  <c r="BV424" i="28"/>
  <c r="CA501" i="28"/>
  <c r="CA424" i="28"/>
  <c r="CH501" i="28"/>
  <c r="CH424" i="28"/>
  <c r="CM501" i="28"/>
  <c r="CM424" i="28"/>
  <c r="CX501" i="28"/>
  <c r="CX424" i="28"/>
  <c r="DC501" i="28"/>
  <c r="DC424" i="28"/>
  <c r="V454" i="28"/>
  <c r="Q57" i="27" s="1"/>
  <c r="DM19" i="28"/>
  <c r="DM23" i="28"/>
  <c r="DM31" i="28"/>
  <c r="J494" i="28"/>
  <c r="J415" i="28"/>
  <c r="N494" i="28"/>
  <c r="N415" i="28"/>
  <c r="S494" i="28"/>
  <c r="S415" i="28"/>
  <c r="X494" i="28"/>
  <c r="X415" i="28"/>
  <c r="AC494" i="28"/>
  <c r="AC415" i="28"/>
  <c r="AG494" i="28"/>
  <c r="AG415" i="28"/>
  <c r="AM494" i="28"/>
  <c r="AM415" i="28"/>
  <c r="AR494" i="28"/>
  <c r="AR415" i="28"/>
  <c r="U30" i="27" s="1"/>
  <c r="AY494" i="28"/>
  <c r="AY415" i="28"/>
  <c r="BC494" i="28"/>
  <c r="BC415" i="28"/>
  <c r="BG494" i="28"/>
  <c r="BG415" i="28"/>
  <c r="BK494" i="28"/>
  <c r="BK415" i="28"/>
  <c r="BO494" i="28"/>
  <c r="BO415" i="28"/>
  <c r="BS494" i="28"/>
  <c r="BS415" i="28"/>
  <c r="BW494" i="28"/>
  <c r="BW415" i="28"/>
  <c r="CD494" i="28"/>
  <c r="CD415" i="28"/>
  <c r="CI494" i="28"/>
  <c r="CI415" i="28"/>
  <c r="CN494" i="28"/>
  <c r="CN415" i="28"/>
  <c r="CY494" i="28"/>
  <c r="CY415" i="28"/>
  <c r="DD494" i="28"/>
  <c r="DD415" i="28"/>
  <c r="V446" i="28"/>
  <c r="Q49" i="27" s="1"/>
  <c r="DM55" i="28"/>
  <c r="DM59" i="28"/>
  <c r="V448" i="28"/>
  <c r="Q51" i="27" s="1"/>
  <c r="DM91" i="28"/>
  <c r="DM121" i="28"/>
  <c r="L499" i="28"/>
  <c r="L422" i="28"/>
  <c r="P499" i="28"/>
  <c r="P422" i="28"/>
  <c r="V499" i="28"/>
  <c r="V422" i="28"/>
  <c r="Q22" i="27" s="1"/>
  <c r="Z499" i="28"/>
  <c r="Z422" i="28"/>
  <c r="AE499" i="28"/>
  <c r="AE422" i="28"/>
  <c r="AJ499" i="28"/>
  <c r="AJ422" i="28"/>
  <c r="AP499" i="28"/>
  <c r="AP422" i="28"/>
  <c r="AU499" i="28"/>
  <c r="AU422" i="28"/>
  <c r="BA499" i="28"/>
  <c r="BA422" i="28"/>
  <c r="BE499" i="28"/>
  <c r="BE422" i="28"/>
  <c r="BI499" i="28"/>
  <c r="BI422" i="28"/>
  <c r="BM499" i="28"/>
  <c r="BM422" i="28"/>
  <c r="BQ499" i="28"/>
  <c r="BQ422" i="28"/>
  <c r="BU499" i="28"/>
  <c r="BU422" i="28"/>
  <c r="BZ499" i="28"/>
  <c r="BZ422" i="28"/>
  <c r="CF499" i="28"/>
  <c r="CF422" i="28"/>
  <c r="CL499" i="28"/>
  <c r="CL422" i="28"/>
  <c r="CQ499" i="28"/>
  <c r="CQ422" i="28"/>
  <c r="DB499" i="28"/>
  <c r="DB422" i="28"/>
  <c r="DM125" i="28"/>
  <c r="AR451" i="28"/>
  <c r="U54" i="27" s="1"/>
  <c r="DM135" i="28"/>
  <c r="K500" i="28"/>
  <c r="K423" i="28"/>
  <c r="O500" i="28"/>
  <c r="O423" i="28"/>
  <c r="T500" i="28"/>
  <c r="T423" i="28"/>
  <c r="Y500" i="28"/>
  <c r="Y423" i="28"/>
  <c r="AD500" i="28"/>
  <c r="AD423" i="28"/>
  <c r="AI500" i="28"/>
  <c r="AI423" i="28"/>
  <c r="AO500" i="28"/>
  <c r="AO423" i="28"/>
  <c r="S21" i="27" s="1"/>
  <c r="AS500" i="28"/>
  <c r="AS423" i="28"/>
  <c r="V21" i="27" s="1"/>
  <c r="AZ500" i="28"/>
  <c r="AZ423" i="28"/>
  <c r="BD500" i="28"/>
  <c r="BD423" i="28"/>
  <c r="BH500" i="28"/>
  <c r="BH423" i="28"/>
  <c r="BL500" i="28"/>
  <c r="BL423" i="28"/>
  <c r="BP500" i="28"/>
  <c r="BP423" i="28"/>
  <c r="BT500" i="28"/>
  <c r="BT423" i="28"/>
  <c r="BY500" i="28"/>
  <c r="BY423" i="28"/>
  <c r="CE500" i="28"/>
  <c r="CE423" i="28"/>
  <c r="CJ500" i="28"/>
  <c r="CJ423" i="28"/>
  <c r="CP500" i="28"/>
  <c r="CP423" i="28"/>
  <c r="CZ500" i="28"/>
  <c r="CZ423" i="28"/>
  <c r="W452" i="28"/>
  <c r="R55" i="27" s="1"/>
  <c r="AB452" i="28"/>
  <c r="M55" i="27" s="1"/>
  <c r="J501" i="28"/>
  <c r="J424" i="28"/>
  <c r="N501" i="28"/>
  <c r="N424" i="28"/>
  <c r="S501" i="28"/>
  <c r="S424" i="28"/>
  <c r="X501" i="28"/>
  <c r="X424" i="28"/>
  <c r="AC501" i="28"/>
  <c r="AC424" i="28"/>
  <c r="AG501" i="28"/>
  <c r="AG424" i="28"/>
  <c r="AM501" i="28"/>
  <c r="AM424" i="28"/>
  <c r="AR501" i="28"/>
  <c r="AR424" i="28"/>
  <c r="U34" i="27" s="1"/>
  <c r="AY501" i="28"/>
  <c r="AY424" i="28"/>
  <c r="BC501" i="28"/>
  <c r="BC424" i="28"/>
  <c r="BG501" i="28"/>
  <c r="BG424" i="28"/>
  <c r="BK501" i="28"/>
  <c r="BK424" i="28"/>
  <c r="BO501" i="28"/>
  <c r="BO424" i="28"/>
  <c r="BS501" i="28"/>
  <c r="BS424" i="28"/>
  <c r="BW501" i="28"/>
  <c r="BW424" i="28"/>
  <c r="CD501" i="28"/>
  <c r="CD424" i="28"/>
  <c r="CI501" i="28"/>
  <c r="CI424" i="28"/>
  <c r="CN501" i="28"/>
  <c r="CN424" i="28"/>
  <c r="CY501" i="28"/>
  <c r="CY424" i="28"/>
  <c r="DD501" i="28"/>
  <c r="DD424" i="28"/>
  <c r="V453" i="28"/>
  <c r="Q56" i="27" s="1"/>
  <c r="W454" i="28"/>
  <c r="R57" i="27" s="1"/>
  <c r="AB454" i="28"/>
  <c r="M57" i="27" s="1"/>
  <c r="J503" i="28"/>
  <c r="J426" i="28"/>
  <c r="N503" i="28"/>
  <c r="N426" i="28"/>
  <c r="DM18" i="28"/>
  <c r="DM30" i="28"/>
  <c r="K494" i="28"/>
  <c r="K415" i="28"/>
  <c r="O494" i="28"/>
  <c r="O415" i="28"/>
  <c r="T494" i="28"/>
  <c r="T415" i="28"/>
  <c r="Y494" i="28"/>
  <c r="Y415" i="28"/>
  <c r="AD494" i="28"/>
  <c r="AD415" i="28"/>
  <c r="AI494" i="28"/>
  <c r="AI415" i="28"/>
  <c r="AO494" i="28"/>
  <c r="AO415" i="28"/>
  <c r="S30" i="27" s="1"/>
  <c r="AS494" i="28"/>
  <c r="AS415" i="28"/>
  <c r="V30" i="27" s="1"/>
  <c r="AZ494" i="28"/>
  <c r="AZ415" i="28"/>
  <c r="BD494" i="28"/>
  <c r="BD415" i="28"/>
  <c r="BH494" i="28"/>
  <c r="BH415" i="28"/>
  <c r="BL494" i="28"/>
  <c r="BL415" i="28"/>
  <c r="BP494" i="28"/>
  <c r="BP415" i="28"/>
  <c r="BT494" i="28"/>
  <c r="BT415" i="28"/>
  <c r="BY494" i="28"/>
  <c r="BY415" i="28"/>
  <c r="CE494" i="28"/>
  <c r="CE415" i="28"/>
  <c r="CJ494" i="28"/>
  <c r="CJ415" i="28"/>
  <c r="CP494" i="28"/>
  <c r="CP415" i="28"/>
  <c r="CZ494" i="28"/>
  <c r="CZ415" i="28"/>
  <c r="DM44" i="28"/>
  <c r="W446" i="28"/>
  <c r="R49" i="27" s="1"/>
  <c r="AB446" i="28"/>
  <c r="M49" i="27" s="1"/>
  <c r="V447" i="28"/>
  <c r="Q50" i="27" s="1"/>
  <c r="W448" i="28"/>
  <c r="R51" i="27" s="1"/>
  <c r="AB448" i="28"/>
  <c r="M51" i="27" s="1"/>
  <c r="DM86" i="28"/>
  <c r="I499" i="28"/>
  <c r="I422" i="28"/>
  <c r="M499" i="28"/>
  <c r="M422" i="28"/>
  <c r="R499" i="28"/>
  <c r="R422" i="28"/>
  <c r="W499" i="28"/>
  <c r="W422" i="28"/>
  <c r="R22" i="27" s="1"/>
  <c r="AB499" i="28"/>
  <c r="AB422" i="28"/>
  <c r="M22" i="27" s="1"/>
  <c r="AF499" i="28"/>
  <c r="AF422" i="28"/>
  <c r="AK499" i="28"/>
  <c r="AK422" i="28"/>
  <c r="AQ499" i="28"/>
  <c r="AQ422" i="28"/>
  <c r="AX499" i="28"/>
  <c r="AX422" i="28"/>
  <c r="BB499" i="28"/>
  <c r="BB422" i="28"/>
  <c r="BF499" i="28"/>
  <c r="BF422" i="28"/>
  <c r="BJ499" i="28"/>
  <c r="BJ422" i="28"/>
  <c r="BN499" i="28"/>
  <c r="BN422" i="28"/>
  <c r="BR499" i="28"/>
  <c r="BR422" i="28"/>
  <c r="BV499" i="28"/>
  <c r="BV422" i="28"/>
  <c r="CA499" i="28"/>
  <c r="CA422" i="28"/>
  <c r="CH499" i="28"/>
  <c r="CH422" i="28"/>
  <c r="CM499" i="28"/>
  <c r="CM422" i="28"/>
  <c r="CX499" i="28"/>
  <c r="CX422" i="28"/>
  <c r="DC499" i="28"/>
  <c r="DC422" i="28"/>
  <c r="L500" i="28"/>
  <c r="L423" i="28"/>
  <c r="P500" i="28"/>
  <c r="P423" i="28"/>
  <c r="V500" i="28"/>
  <c r="V423" i="28"/>
  <c r="Q21" i="27" s="1"/>
  <c r="Z500" i="28"/>
  <c r="Z423" i="28"/>
  <c r="AE500" i="28"/>
  <c r="AE423" i="28"/>
  <c r="AJ500" i="28"/>
  <c r="AJ423" i="28"/>
  <c r="AP500" i="28"/>
  <c r="AP423" i="28"/>
  <c r="AU500" i="28"/>
  <c r="AU423" i="28"/>
  <c r="BA500" i="28"/>
  <c r="BA423" i="28"/>
  <c r="BE500" i="28"/>
  <c r="BE423" i="28"/>
  <c r="BI500" i="28"/>
  <c r="BI423" i="28"/>
  <c r="BM500" i="28"/>
  <c r="BM423" i="28"/>
  <c r="BQ500" i="28"/>
  <c r="BQ423" i="28"/>
  <c r="BU500" i="28"/>
  <c r="BU423" i="28"/>
  <c r="BZ500" i="28"/>
  <c r="BZ423" i="28"/>
  <c r="CF500" i="28"/>
  <c r="CF423" i="28"/>
  <c r="CL500" i="28"/>
  <c r="CL423" i="28"/>
  <c r="CQ500" i="28"/>
  <c r="CQ423" i="28"/>
  <c r="DB500" i="28"/>
  <c r="DB423" i="28"/>
  <c r="AR452" i="28"/>
  <c r="U55" i="27" s="1"/>
  <c r="K501" i="28"/>
  <c r="K424" i="28"/>
  <c r="O501" i="28"/>
  <c r="O424" i="28"/>
  <c r="T501" i="28"/>
  <c r="T424" i="28"/>
  <c r="Y501" i="28"/>
  <c r="Y424" i="28"/>
  <c r="AD501" i="28"/>
  <c r="AD424" i="28"/>
  <c r="AI501" i="28"/>
  <c r="AI424" i="28"/>
  <c r="AO501" i="28"/>
  <c r="AO424" i="28"/>
  <c r="S34" i="27" s="1"/>
  <c r="AS501" i="28"/>
  <c r="AS424" i="28"/>
  <c r="V34" i="27" s="1"/>
  <c r="AZ501" i="28"/>
  <c r="AZ424" i="28"/>
  <c r="BD501" i="28"/>
  <c r="BD424" i="28"/>
  <c r="BH501" i="28"/>
  <c r="BH424" i="28"/>
  <c r="BL501" i="28"/>
  <c r="BL424" i="28"/>
  <c r="BP501" i="28"/>
  <c r="BP424" i="28"/>
  <c r="BT501" i="28"/>
  <c r="BT424" i="28"/>
  <c r="BY501" i="28"/>
  <c r="BY424" i="28"/>
  <c r="CE501" i="28"/>
  <c r="CE424" i="28"/>
  <c r="CJ501" i="28"/>
  <c r="CJ424" i="28"/>
  <c r="CP501" i="28"/>
  <c r="CP424" i="28"/>
  <c r="CZ501" i="28"/>
  <c r="CZ424" i="28"/>
  <c r="W453" i="28"/>
  <c r="R56" i="27" s="1"/>
  <c r="AB453" i="28"/>
  <c r="M56" i="27" s="1"/>
  <c r="AR454" i="28"/>
  <c r="U57" i="27" s="1"/>
  <c r="K503" i="28"/>
  <c r="K426" i="28"/>
  <c r="O503" i="28"/>
  <c r="O426" i="28"/>
  <c r="T503" i="28"/>
  <c r="T426" i="28"/>
  <c r="Y503" i="28"/>
  <c r="Y426" i="28"/>
  <c r="AD503" i="28"/>
  <c r="AD426" i="28"/>
  <c r="AI503" i="28"/>
  <c r="AI426" i="28"/>
  <c r="AO503" i="28"/>
  <c r="AO426" i="28"/>
  <c r="S28" i="27" s="1"/>
  <c r="AS503" i="28"/>
  <c r="AS426" i="28"/>
  <c r="V28" i="27" s="1"/>
  <c r="AZ503" i="28"/>
  <c r="AZ426" i="28"/>
  <c r="BD503" i="28"/>
  <c r="BD426" i="28"/>
  <c r="BH503" i="28"/>
  <c r="BH426" i="28"/>
  <c r="BL503" i="28"/>
  <c r="BL426" i="28"/>
  <c r="BP503" i="28"/>
  <c r="BP426" i="28"/>
  <c r="BT503" i="28"/>
  <c r="BT426" i="28"/>
  <c r="BY503" i="28"/>
  <c r="BY426" i="28"/>
  <c r="CE503" i="28"/>
  <c r="CE426" i="28"/>
  <c r="CJ503" i="28"/>
  <c r="CJ426" i="28"/>
  <c r="CP503" i="28"/>
  <c r="CP426" i="28"/>
  <c r="CZ503" i="28"/>
  <c r="CZ426" i="28"/>
  <c r="W455" i="28"/>
  <c r="R58" i="27" s="1"/>
  <c r="AB455" i="28"/>
  <c r="M58" i="27" s="1"/>
  <c r="J504" i="28"/>
  <c r="J427" i="28"/>
  <c r="N504" i="28"/>
  <c r="N427" i="28"/>
  <c r="S504" i="28"/>
  <c r="S427" i="28"/>
  <c r="X504" i="28"/>
  <c r="X427" i="28"/>
  <c r="AC504" i="28"/>
  <c r="AC427" i="28"/>
  <c r="AG504" i="28"/>
  <c r="AG427" i="28"/>
  <c r="AM504" i="28"/>
  <c r="AM427" i="28"/>
  <c r="AR504" i="28"/>
  <c r="AR427" i="28"/>
  <c r="U10" i="27" s="1"/>
  <c r="AY504" i="28"/>
  <c r="AY427" i="28"/>
  <c r="BC504" i="28"/>
  <c r="BC427" i="28"/>
  <c r="BG504" i="28"/>
  <c r="BG427" i="28"/>
  <c r="BK504" i="28"/>
  <c r="BK427" i="28"/>
  <c r="BO504" i="28"/>
  <c r="BO427" i="28"/>
  <c r="BS504" i="28"/>
  <c r="BS427" i="28"/>
  <c r="BW504" i="28"/>
  <c r="BW427" i="28"/>
  <c r="CD504" i="28"/>
  <c r="CD427" i="28"/>
  <c r="CI504" i="28"/>
  <c r="CI427" i="28"/>
  <c r="CN504" i="28"/>
  <c r="CN427" i="28"/>
  <c r="CY504" i="28"/>
  <c r="CY427" i="28"/>
  <c r="DD504" i="28"/>
  <c r="DD427" i="28"/>
  <c r="V456" i="28"/>
  <c r="Q59" i="27" s="1"/>
  <c r="W457" i="28"/>
  <c r="R60" i="27" s="1"/>
  <c r="AB457" i="28"/>
  <c r="M60" i="27" s="1"/>
  <c r="J506" i="28"/>
  <c r="J429" i="28"/>
  <c r="N506" i="28"/>
  <c r="N429" i="28"/>
  <c r="S506" i="28"/>
  <c r="S429" i="28"/>
  <c r="X506" i="28"/>
  <c r="X429" i="28"/>
  <c r="AC506" i="28"/>
  <c r="AC429" i="28"/>
  <c r="AG506" i="28"/>
  <c r="AG429" i="28"/>
  <c r="AM506" i="28"/>
  <c r="AM429" i="28"/>
  <c r="AR506" i="28"/>
  <c r="AR429" i="28"/>
  <c r="U12" i="27" s="1"/>
  <c r="AY506" i="28"/>
  <c r="AY429" i="28"/>
  <c r="BC506" i="28"/>
  <c r="BC429" i="28"/>
  <c r="BG506" i="28"/>
  <c r="BG429" i="28"/>
  <c r="BK506" i="28"/>
  <c r="BK429" i="28"/>
  <c r="BO506" i="28"/>
  <c r="BO429" i="28"/>
  <c r="BS506" i="28"/>
  <c r="BS429" i="28"/>
  <c r="BW506" i="28"/>
  <c r="BW429" i="28"/>
  <c r="CD506" i="28"/>
  <c r="CD429" i="28"/>
  <c r="CI506" i="28"/>
  <c r="CI429" i="28"/>
  <c r="CN506" i="28"/>
  <c r="CN429" i="28"/>
  <c r="CY506" i="28"/>
  <c r="CY429" i="28"/>
  <c r="DD506" i="28"/>
  <c r="DD429" i="28"/>
  <c r="V458" i="28"/>
  <c r="Q61" i="27" s="1"/>
  <c r="W459" i="28"/>
  <c r="R62" i="27" s="1"/>
  <c r="AB459" i="28"/>
  <c r="M62" i="27" s="1"/>
  <c r="J508" i="28"/>
  <c r="J431" i="28"/>
  <c r="N508" i="28"/>
  <c r="N431" i="28"/>
  <c r="S508" i="28"/>
  <c r="S431" i="28"/>
  <c r="X508" i="28"/>
  <c r="X431" i="28"/>
  <c r="AC508" i="28"/>
  <c r="AC431" i="28"/>
  <c r="AG508" i="28"/>
  <c r="AG431" i="28"/>
  <c r="AM508" i="28"/>
  <c r="AM431" i="28"/>
  <c r="AR508" i="28"/>
  <c r="AR431" i="28"/>
  <c r="U17" i="27" s="1"/>
  <c r="AY508" i="28"/>
  <c r="AY431" i="28"/>
  <c r="BC508" i="28"/>
  <c r="BC431" i="28"/>
  <c r="BG508" i="28"/>
  <c r="BG431" i="28"/>
  <c r="BK508" i="28"/>
  <c r="BK431" i="28"/>
  <c r="BO508" i="28"/>
  <c r="BO431" i="28"/>
  <c r="BS508" i="28"/>
  <c r="BS431" i="28"/>
  <c r="BW508" i="28"/>
  <c r="BW431" i="28"/>
  <c r="CD508" i="28"/>
  <c r="CD431" i="28"/>
  <c r="CI508" i="28"/>
  <c r="CI431" i="28"/>
  <c r="CN508" i="28"/>
  <c r="CN431" i="28"/>
  <c r="CY508" i="28"/>
  <c r="CY431" i="28"/>
  <c r="DD508" i="28"/>
  <c r="DD431" i="28"/>
  <c r="V460" i="28"/>
  <c r="Q63" i="27" s="1"/>
  <c r="W461" i="28"/>
  <c r="R64" i="27" s="1"/>
  <c r="AB461" i="28"/>
  <c r="M64" i="27" s="1"/>
  <c r="J510" i="28"/>
  <c r="J433" i="28"/>
  <c r="N510" i="28"/>
  <c r="N433" i="28"/>
  <c r="S510" i="28"/>
  <c r="S433" i="28"/>
  <c r="X510" i="28"/>
  <c r="X433" i="28"/>
  <c r="AC510" i="28"/>
  <c r="AC433" i="28"/>
  <c r="AG510" i="28"/>
  <c r="AG433" i="28"/>
  <c r="AM510" i="28"/>
  <c r="AM433" i="28"/>
  <c r="AR510" i="28"/>
  <c r="AR433" i="28"/>
  <c r="U23" i="27" s="1"/>
  <c r="AY510" i="28"/>
  <c r="AY433" i="28"/>
  <c r="BC510" i="28"/>
  <c r="BC433" i="28"/>
  <c r="BG510" i="28"/>
  <c r="BG433" i="28"/>
  <c r="BK510" i="28"/>
  <c r="BK433" i="28"/>
  <c r="BO510" i="28"/>
  <c r="BO433" i="28"/>
  <c r="BS510" i="28"/>
  <c r="BS433" i="28"/>
  <c r="BW510" i="28"/>
  <c r="BW433" i="28"/>
  <c r="CD510" i="28"/>
  <c r="CD433" i="28"/>
  <c r="CI510" i="28"/>
  <c r="CI433" i="28"/>
  <c r="CN510" i="28"/>
  <c r="CN433" i="28"/>
  <c r="CY510" i="28"/>
  <c r="CY433" i="28"/>
  <c r="DD510" i="28"/>
  <c r="DD433" i="28"/>
  <c r="V462" i="28"/>
  <c r="Q65" i="27" s="1"/>
  <c r="I511" i="28"/>
  <c r="I434" i="28"/>
  <c r="M511" i="28"/>
  <c r="M434" i="28"/>
  <c r="R511" i="28"/>
  <c r="R434" i="28"/>
  <c r="W511" i="28"/>
  <c r="W434" i="28"/>
  <c r="R29" i="27" s="1"/>
  <c r="AB511" i="28"/>
  <c r="AB434" i="28"/>
  <c r="M29" i="27" s="1"/>
  <c r="AF511" i="28"/>
  <c r="AF434" i="28"/>
  <c r="AK511" i="28"/>
  <c r="AK434" i="28"/>
  <c r="AQ511" i="28"/>
  <c r="AQ434" i="28"/>
  <c r="AX511" i="28"/>
  <c r="AX434" i="28"/>
  <c r="BB511" i="28"/>
  <c r="BB434" i="28"/>
  <c r="BF511" i="28"/>
  <c r="BF434" i="28"/>
  <c r="BJ511" i="28"/>
  <c r="BJ434" i="28"/>
  <c r="BN511" i="28"/>
  <c r="BN434" i="28"/>
  <c r="BR511" i="28"/>
  <c r="BR434" i="28"/>
  <c r="BV511" i="28"/>
  <c r="BV434" i="28"/>
  <c r="CA511" i="28"/>
  <c r="CA434" i="28"/>
  <c r="CH511" i="28"/>
  <c r="CH434" i="28"/>
  <c r="CM511" i="28"/>
  <c r="CM434" i="28"/>
  <c r="CX511" i="28"/>
  <c r="CX434" i="28"/>
  <c r="DC511" i="28"/>
  <c r="DC434" i="28"/>
  <c r="L512" i="28"/>
  <c r="L435" i="28"/>
  <c r="P512" i="28"/>
  <c r="P435" i="28"/>
  <c r="V512" i="28"/>
  <c r="V435" i="28"/>
  <c r="Q26" i="27" s="1"/>
  <c r="Z512" i="28"/>
  <c r="Z435" i="28"/>
  <c r="AE512" i="28"/>
  <c r="AE435" i="28"/>
  <c r="AJ512" i="28"/>
  <c r="AJ435" i="28"/>
  <c r="AP512" i="28"/>
  <c r="AP435" i="28"/>
  <c r="AU512" i="28"/>
  <c r="AU435" i="28"/>
  <c r="BA512" i="28"/>
  <c r="BA435" i="28"/>
  <c r="BE512" i="28"/>
  <c r="BE435" i="28"/>
  <c r="BI512" i="28"/>
  <c r="BI435" i="28"/>
  <c r="BM512" i="28"/>
  <c r="BM435" i="28"/>
  <c r="BQ512" i="28"/>
  <c r="BQ435" i="28"/>
  <c r="BU512" i="28"/>
  <c r="BU435" i="28"/>
  <c r="BZ512" i="28"/>
  <c r="BZ435" i="28"/>
  <c r="CF512" i="28"/>
  <c r="CF435" i="28"/>
  <c r="CL512" i="28"/>
  <c r="CL435" i="28"/>
  <c r="CQ512" i="28"/>
  <c r="CQ435" i="28"/>
  <c r="DB512" i="28"/>
  <c r="DB435" i="28"/>
  <c r="AR464" i="28"/>
  <c r="U67" i="27" s="1"/>
  <c r="V466" i="28"/>
  <c r="Q69" i="27" s="1"/>
  <c r="I515" i="28"/>
  <c r="I438" i="28"/>
  <c r="M515" i="28"/>
  <c r="M438" i="28"/>
  <c r="R515" i="28"/>
  <c r="R438" i="28"/>
  <c r="W515" i="28"/>
  <c r="W438" i="28"/>
  <c r="R24" i="27" s="1"/>
  <c r="AB515" i="28"/>
  <c r="AB438" i="28"/>
  <c r="M24" i="27" s="1"/>
  <c r="AF515" i="28"/>
  <c r="AF438" i="28"/>
  <c r="AK515" i="28"/>
  <c r="AK438" i="28"/>
  <c r="AQ515" i="28"/>
  <c r="AQ438" i="28"/>
  <c r="AX515" i="28"/>
  <c r="AX438" i="28"/>
  <c r="BB515" i="28"/>
  <c r="BB438" i="28"/>
  <c r="BF515" i="28"/>
  <c r="BF438" i="28"/>
  <c r="BJ515" i="28"/>
  <c r="BJ438" i="28"/>
  <c r="BN515" i="28"/>
  <c r="BN438" i="28"/>
  <c r="BR515" i="28"/>
  <c r="BR438" i="28"/>
  <c r="BV515" i="28"/>
  <c r="BV438" i="28"/>
  <c r="CA515" i="28"/>
  <c r="CA438" i="28"/>
  <c r="CH515" i="28"/>
  <c r="CH438" i="28"/>
  <c r="CM515" i="28"/>
  <c r="CM438" i="28"/>
  <c r="CX515" i="28"/>
  <c r="CX438" i="28"/>
  <c r="DC515" i="28"/>
  <c r="DC438" i="28"/>
  <c r="DJ381" i="28"/>
  <c r="DK382" i="28"/>
  <c r="DK396" i="28" s="1"/>
  <c r="DI384" i="28"/>
  <c r="L503" i="28"/>
  <c r="L426" i="28"/>
  <c r="P503" i="28"/>
  <c r="P426" i="28"/>
  <c r="V503" i="28"/>
  <c r="V426" i="28"/>
  <c r="Q28" i="27" s="1"/>
  <c r="Z503" i="28"/>
  <c r="Z426" i="28"/>
  <c r="AE503" i="28"/>
  <c r="AE426" i="28"/>
  <c r="AJ503" i="28"/>
  <c r="AJ426" i="28"/>
  <c r="AP503" i="28"/>
  <c r="AP426" i="28"/>
  <c r="AU503" i="28"/>
  <c r="AU426" i="28"/>
  <c r="BA503" i="28"/>
  <c r="BA426" i="28"/>
  <c r="BE503" i="28"/>
  <c r="BE426" i="28"/>
  <c r="BI503" i="28"/>
  <c r="BI426" i="28"/>
  <c r="BM503" i="28"/>
  <c r="BM426" i="28"/>
  <c r="BQ503" i="28"/>
  <c r="BQ426" i="28"/>
  <c r="BU503" i="28"/>
  <c r="BU426" i="28"/>
  <c r="BZ503" i="28"/>
  <c r="BZ426" i="28"/>
  <c r="CF503" i="28"/>
  <c r="CF426" i="28"/>
  <c r="CL503" i="28"/>
  <c r="CL426" i="28"/>
  <c r="CQ503" i="28"/>
  <c r="CQ426" i="28"/>
  <c r="DB503" i="28"/>
  <c r="DB426" i="28"/>
  <c r="AR455" i="28"/>
  <c r="U58" i="27" s="1"/>
  <c r="K504" i="28"/>
  <c r="K427" i="28"/>
  <c r="O504" i="28"/>
  <c r="O427" i="28"/>
  <c r="T504" i="28"/>
  <c r="T427" i="28"/>
  <c r="Y504" i="28"/>
  <c r="Y427" i="28"/>
  <c r="AD504" i="28"/>
  <c r="AD427" i="28"/>
  <c r="AI504" i="28"/>
  <c r="AI427" i="28"/>
  <c r="AO504" i="28"/>
  <c r="AO427" i="28"/>
  <c r="S10" i="27" s="1"/>
  <c r="AS504" i="28"/>
  <c r="AS427" i="28"/>
  <c r="V10" i="27" s="1"/>
  <c r="AZ504" i="28"/>
  <c r="AZ427" i="28"/>
  <c r="BD504" i="28"/>
  <c r="BD427" i="28"/>
  <c r="BH504" i="28"/>
  <c r="BH427" i="28"/>
  <c r="BL504" i="28"/>
  <c r="BL427" i="28"/>
  <c r="BP504" i="28"/>
  <c r="BP427" i="28"/>
  <c r="BT504" i="28"/>
  <c r="BT427" i="28"/>
  <c r="BY504" i="28"/>
  <c r="BY427" i="28"/>
  <c r="CE504" i="28"/>
  <c r="CE427" i="28"/>
  <c r="CJ504" i="28"/>
  <c r="CJ427" i="28"/>
  <c r="CP504" i="28"/>
  <c r="CP427" i="28"/>
  <c r="CZ504" i="28"/>
  <c r="CZ427" i="28"/>
  <c r="W456" i="28"/>
  <c r="R59" i="27" s="1"/>
  <c r="AB456" i="28"/>
  <c r="M59" i="27" s="1"/>
  <c r="AR457" i="28"/>
  <c r="U60" i="27" s="1"/>
  <c r="K506" i="28"/>
  <c r="K429" i="28"/>
  <c r="O506" i="28"/>
  <c r="O429" i="28"/>
  <c r="T506" i="28"/>
  <c r="T429" i="28"/>
  <c r="Y506" i="28"/>
  <c r="Y429" i="28"/>
  <c r="AD506" i="28"/>
  <c r="AD429" i="28"/>
  <c r="AI506" i="28"/>
  <c r="AI429" i="28"/>
  <c r="AO506" i="28"/>
  <c r="AO429" i="28"/>
  <c r="S12" i="27" s="1"/>
  <c r="AS506" i="28"/>
  <c r="AS429" i="28"/>
  <c r="V12" i="27" s="1"/>
  <c r="AZ506" i="28"/>
  <c r="AZ429" i="28"/>
  <c r="BD506" i="28"/>
  <c r="BD429" i="28"/>
  <c r="BH506" i="28"/>
  <c r="BH429" i="28"/>
  <c r="BL506" i="28"/>
  <c r="BL429" i="28"/>
  <c r="BP506" i="28"/>
  <c r="BP429" i="28"/>
  <c r="BT506" i="28"/>
  <c r="BT429" i="28"/>
  <c r="BY506" i="28"/>
  <c r="BY429" i="28"/>
  <c r="CE506" i="28"/>
  <c r="CE429" i="28"/>
  <c r="CJ506" i="28"/>
  <c r="CJ429" i="28"/>
  <c r="CP506" i="28"/>
  <c r="CP429" i="28"/>
  <c r="CZ506" i="28"/>
  <c r="CZ429" i="28"/>
  <c r="W458" i="28"/>
  <c r="R61" i="27" s="1"/>
  <c r="AB458" i="28"/>
  <c r="M61" i="27" s="1"/>
  <c r="AR459" i="28"/>
  <c r="U62" i="27" s="1"/>
  <c r="K508" i="28"/>
  <c r="K431" i="28"/>
  <c r="O508" i="28"/>
  <c r="O431" i="28"/>
  <c r="T508" i="28"/>
  <c r="T431" i="28"/>
  <c r="Y508" i="28"/>
  <c r="Y431" i="28"/>
  <c r="AD508" i="28"/>
  <c r="AD431" i="28"/>
  <c r="AI508" i="28"/>
  <c r="AI431" i="28"/>
  <c r="AO508" i="28"/>
  <c r="AO431" i="28"/>
  <c r="S17" i="27" s="1"/>
  <c r="AS508" i="28"/>
  <c r="AS431" i="28"/>
  <c r="V17" i="27" s="1"/>
  <c r="AZ508" i="28"/>
  <c r="AZ431" i="28"/>
  <c r="BD508" i="28"/>
  <c r="BD431" i="28"/>
  <c r="BH508" i="28"/>
  <c r="BH431" i="28"/>
  <c r="BL508" i="28"/>
  <c r="BL431" i="28"/>
  <c r="BP508" i="28"/>
  <c r="BP431" i="28"/>
  <c r="BT508" i="28"/>
  <c r="BT431" i="28"/>
  <c r="BY508" i="28"/>
  <c r="BY431" i="28"/>
  <c r="CE508" i="28"/>
  <c r="CE431" i="28"/>
  <c r="CJ508" i="28"/>
  <c r="CJ431" i="28"/>
  <c r="CP508" i="28"/>
  <c r="CP431" i="28"/>
  <c r="CZ508" i="28"/>
  <c r="CZ431" i="28"/>
  <c r="W460" i="28"/>
  <c r="R63" i="27" s="1"/>
  <c r="AB460" i="28"/>
  <c r="M63" i="27" s="1"/>
  <c r="AR461" i="28"/>
  <c r="U64" i="27" s="1"/>
  <c r="K510" i="28"/>
  <c r="K433" i="28"/>
  <c r="O510" i="28"/>
  <c r="O433" i="28"/>
  <c r="T510" i="28"/>
  <c r="T433" i="28"/>
  <c r="Y510" i="28"/>
  <c r="Y433" i="28"/>
  <c r="AD510" i="28"/>
  <c r="AD433" i="28"/>
  <c r="AI510" i="28"/>
  <c r="AI433" i="28"/>
  <c r="AO510" i="28"/>
  <c r="AO433" i="28"/>
  <c r="S23" i="27" s="1"/>
  <c r="AS510" i="28"/>
  <c r="AS433" i="28"/>
  <c r="V23" i="27" s="1"/>
  <c r="AZ510" i="28"/>
  <c r="AZ433" i="28"/>
  <c r="BD510" i="28"/>
  <c r="BD433" i="28"/>
  <c r="BH510" i="28"/>
  <c r="BH433" i="28"/>
  <c r="BL510" i="28"/>
  <c r="BL433" i="28"/>
  <c r="BP510" i="28"/>
  <c r="BP433" i="28"/>
  <c r="BT510" i="28"/>
  <c r="BT433" i="28"/>
  <c r="BY510" i="28"/>
  <c r="BY433" i="28"/>
  <c r="CE510" i="28"/>
  <c r="CE433" i="28"/>
  <c r="CJ510" i="28"/>
  <c r="CJ433" i="28"/>
  <c r="CP510" i="28"/>
  <c r="CP433" i="28"/>
  <c r="CZ510" i="28"/>
  <c r="CZ433" i="28"/>
  <c r="W462" i="28"/>
  <c r="R65" i="27" s="1"/>
  <c r="AB462" i="28"/>
  <c r="M65" i="27" s="1"/>
  <c r="J511" i="28"/>
  <c r="J434" i="28"/>
  <c r="N511" i="28"/>
  <c r="N434" i="28"/>
  <c r="S511" i="28"/>
  <c r="S434" i="28"/>
  <c r="X511" i="28"/>
  <c r="X434" i="28"/>
  <c r="AC511" i="28"/>
  <c r="AC434" i="28"/>
  <c r="AG511" i="28"/>
  <c r="AG434" i="28"/>
  <c r="AM511" i="28"/>
  <c r="AM434" i="28"/>
  <c r="AR511" i="28"/>
  <c r="AR434" i="28"/>
  <c r="U29" i="27" s="1"/>
  <c r="AY511" i="28"/>
  <c r="AY434" i="28"/>
  <c r="BC511" i="28"/>
  <c r="BC434" i="28"/>
  <c r="BG511" i="28"/>
  <c r="BG434" i="28"/>
  <c r="BK511" i="28"/>
  <c r="BK434" i="28"/>
  <c r="BO511" i="28"/>
  <c r="BO434" i="28"/>
  <c r="BS511" i="28"/>
  <c r="BS434" i="28"/>
  <c r="BW511" i="28"/>
  <c r="BW434" i="28"/>
  <c r="CD511" i="28"/>
  <c r="CD434" i="28"/>
  <c r="CI511" i="28"/>
  <c r="CI434" i="28"/>
  <c r="CN511" i="28"/>
  <c r="CN434" i="28"/>
  <c r="CY511" i="28"/>
  <c r="CY434" i="28"/>
  <c r="DD511" i="28"/>
  <c r="DD434" i="28"/>
  <c r="V463" i="28"/>
  <c r="Q66" i="27" s="1"/>
  <c r="I512" i="28"/>
  <c r="I435" i="28"/>
  <c r="M512" i="28"/>
  <c r="M435" i="28"/>
  <c r="R512" i="28"/>
  <c r="R435" i="28"/>
  <c r="W512" i="28"/>
  <c r="W435" i="28"/>
  <c r="R26" i="27" s="1"/>
  <c r="AB512" i="28"/>
  <c r="AB435" i="28"/>
  <c r="M26" i="27" s="1"/>
  <c r="AF512" i="28"/>
  <c r="AF435" i="28"/>
  <c r="AK512" i="28"/>
  <c r="AK435" i="28"/>
  <c r="AQ512" i="28"/>
  <c r="AQ435" i="28"/>
  <c r="AX512" i="28"/>
  <c r="AX435" i="28"/>
  <c r="BB512" i="28"/>
  <c r="BB435" i="28"/>
  <c r="BF512" i="28"/>
  <c r="BF435" i="28"/>
  <c r="BJ512" i="28"/>
  <c r="BJ435" i="28"/>
  <c r="BN512" i="28"/>
  <c r="BN435" i="28"/>
  <c r="BR512" i="28"/>
  <c r="BR435" i="28"/>
  <c r="BV512" i="28"/>
  <c r="BV435" i="28"/>
  <c r="CA512" i="28"/>
  <c r="CA435" i="28"/>
  <c r="CH512" i="28"/>
  <c r="CH435" i="28"/>
  <c r="CM512" i="28"/>
  <c r="CM435" i="28"/>
  <c r="CX512" i="28"/>
  <c r="CX435" i="28"/>
  <c r="DC512" i="28"/>
  <c r="DC435" i="28"/>
  <c r="V465" i="28"/>
  <c r="Q68" i="27" s="1"/>
  <c r="W466" i="28"/>
  <c r="R69" i="27" s="1"/>
  <c r="AB466" i="28"/>
  <c r="M69" i="27" s="1"/>
  <c r="DI375" i="28"/>
  <c r="DJ376" i="28"/>
  <c r="DK377" i="28"/>
  <c r="DK391" i="28" s="1"/>
  <c r="J515" i="28"/>
  <c r="J438" i="28"/>
  <c r="N515" i="28"/>
  <c r="N438" i="28"/>
  <c r="S515" i="28"/>
  <c r="S438" i="28"/>
  <c r="X515" i="28"/>
  <c r="X438" i="28"/>
  <c r="AC515" i="28"/>
  <c r="AC438" i="28"/>
  <c r="AG515" i="28"/>
  <c r="AG438" i="28"/>
  <c r="AM515" i="28"/>
  <c r="AM438" i="28"/>
  <c r="AR515" i="28"/>
  <c r="AR438" i="28"/>
  <c r="U24" i="27" s="1"/>
  <c r="AY515" i="28"/>
  <c r="AY438" i="28"/>
  <c r="BC515" i="28"/>
  <c r="BC438" i="28"/>
  <c r="BG515" i="28"/>
  <c r="BG438" i="28"/>
  <c r="BK515" i="28"/>
  <c r="BK438" i="28"/>
  <c r="BO515" i="28"/>
  <c r="BO438" i="28"/>
  <c r="BS515" i="28"/>
  <c r="BS438" i="28"/>
  <c r="BW515" i="28"/>
  <c r="BW438" i="28"/>
  <c r="CD515" i="28"/>
  <c r="CD438" i="28"/>
  <c r="CI515" i="28"/>
  <c r="CI438" i="28"/>
  <c r="CN515" i="28"/>
  <c r="CN438" i="28"/>
  <c r="CY515" i="28"/>
  <c r="CY438" i="28"/>
  <c r="DD515" i="28"/>
  <c r="DD438" i="28"/>
  <c r="DK381" i="28"/>
  <c r="DK395" i="28" s="1"/>
  <c r="DI383" i="28"/>
  <c r="DJ384" i="28"/>
  <c r="V467" i="28"/>
  <c r="Q70" i="27" s="1"/>
  <c r="H393" i="28"/>
  <c r="I503" i="28"/>
  <c r="I426" i="28"/>
  <c r="M503" i="28"/>
  <c r="M426" i="28"/>
  <c r="R503" i="28"/>
  <c r="R426" i="28"/>
  <c r="W503" i="28"/>
  <c r="W426" i="28"/>
  <c r="R28" i="27" s="1"/>
  <c r="AB503" i="28"/>
  <c r="AB426" i="28"/>
  <c r="M28" i="27" s="1"/>
  <c r="AF503" i="28"/>
  <c r="AF426" i="28"/>
  <c r="AK503" i="28"/>
  <c r="AK426" i="28"/>
  <c r="AQ503" i="28"/>
  <c r="AQ426" i="28"/>
  <c r="AX503" i="28"/>
  <c r="AX426" i="28"/>
  <c r="BB503" i="28"/>
  <c r="BB426" i="28"/>
  <c r="BF503" i="28"/>
  <c r="BF426" i="28"/>
  <c r="BJ503" i="28"/>
  <c r="BJ426" i="28"/>
  <c r="BN503" i="28"/>
  <c r="BN426" i="28"/>
  <c r="BR503" i="28"/>
  <c r="BR426" i="28"/>
  <c r="BV503" i="28"/>
  <c r="BV426" i="28"/>
  <c r="CA503" i="28"/>
  <c r="CA426" i="28"/>
  <c r="CH503" i="28"/>
  <c r="CH426" i="28"/>
  <c r="CM503" i="28"/>
  <c r="CM426" i="28"/>
  <c r="CX503" i="28"/>
  <c r="CX426" i="28"/>
  <c r="DC503" i="28"/>
  <c r="DC426" i="28"/>
  <c r="L504" i="28"/>
  <c r="L427" i="28"/>
  <c r="P504" i="28"/>
  <c r="P427" i="28"/>
  <c r="V504" i="28"/>
  <c r="V427" i="28"/>
  <c r="Q10" i="27" s="1"/>
  <c r="Z504" i="28"/>
  <c r="Z427" i="28"/>
  <c r="AE504" i="28"/>
  <c r="AE427" i="28"/>
  <c r="AJ504" i="28"/>
  <c r="AJ427" i="28"/>
  <c r="AP504" i="28"/>
  <c r="AP427" i="28"/>
  <c r="AU504" i="28"/>
  <c r="AU427" i="28"/>
  <c r="BA504" i="28"/>
  <c r="BA427" i="28"/>
  <c r="BE504" i="28"/>
  <c r="BE427" i="28"/>
  <c r="BI504" i="28"/>
  <c r="BI427" i="28"/>
  <c r="BM504" i="28"/>
  <c r="BM427" i="28"/>
  <c r="BQ504" i="28"/>
  <c r="BQ427" i="28"/>
  <c r="BU504" i="28"/>
  <c r="BU427" i="28"/>
  <c r="BZ504" i="28"/>
  <c r="BZ427" i="28"/>
  <c r="CF504" i="28"/>
  <c r="CF427" i="28"/>
  <c r="CL504" i="28"/>
  <c r="CL427" i="28"/>
  <c r="CQ504" i="28"/>
  <c r="CQ427" i="28"/>
  <c r="DB504" i="28"/>
  <c r="DB427" i="28"/>
  <c r="AR456" i="28"/>
  <c r="U59" i="27" s="1"/>
  <c r="L506" i="28"/>
  <c r="L429" i="28"/>
  <c r="P506" i="28"/>
  <c r="P429" i="28"/>
  <c r="V506" i="28"/>
  <c r="V429" i="28"/>
  <c r="Q12" i="27" s="1"/>
  <c r="Z506" i="28"/>
  <c r="Z429" i="28"/>
  <c r="AE506" i="28"/>
  <c r="AE429" i="28"/>
  <c r="AJ506" i="28"/>
  <c r="AJ429" i="28"/>
  <c r="AP506" i="28"/>
  <c r="AP429" i="28"/>
  <c r="AU506" i="28"/>
  <c r="AU429" i="28"/>
  <c r="BA506" i="28"/>
  <c r="BA429" i="28"/>
  <c r="BE506" i="28"/>
  <c r="BE429" i="28"/>
  <c r="BI506" i="28"/>
  <c r="BI429" i="28"/>
  <c r="BM506" i="28"/>
  <c r="BM429" i="28"/>
  <c r="BQ506" i="28"/>
  <c r="BQ429" i="28"/>
  <c r="BU506" i="28"/>
  <c r="BU429" i="28"/>
  <c r="BZ506" i="28"/>
  <c r="BZ429" i="28"/>
  <c r="CF506" i="28"/>
  <c r="CF429" i="28"/>
  <c r="CL506" i="28"/>
  <c r="CL429" i="28"/>
  <c r="CQ506" i="28"/>
  <c r="CQ429" i="28"/>
  <c r="DB506" i="28"/>
  <c r="DB429" i="28"/>
  <c r="AR458" i="28"/>
  <c r="U61" i="27" s="1"/>
  <c r="L508" i="28"/>
  <c r="L431" i="28"/>
  <c r="P508" i="28"/>
  <c r="P431" i="28"/>
  <c r="V508" i="28"/>
  <c r="V431" i="28"/>
  <c r="Q17" i="27" s="1"/>
  <c r="Z508" i="28"/>
  <c r="Z431" i="28"/>
  <c r="AE508" i="28"/>
  <c r="AE431" i="28"/>
  <c r="AJ508" i="28"/>
  <c r="AJ431" i="28"/>
  <c r="AP508" i="28"/>
  <c r="AP431" i="28"/>
  <c r="AU508" i="28"/>
  <c r="AU431" i="28"/>
  <c r="BA508" i="28"/>
  <c r="BA431" i="28"/>
  <c r="BE508" i="28"/>
  <c r="BE431" i="28"/>
  <c r="BI508" i="28"/>
  <c r="BI431" i="28"/>
  <c r="BM508" i="28"/>
  <c r="BM431" i="28"/>
  <c r="BQ508" i="28"/>
  <c r="BQ431" i="28"/>
  <c r="BU508" i="28"/>
  <c r="BU431" i="28"/>
  <c r="BZ508" i="28"/>
  <c r="BZ431" i="28"/>
  <c r="CF508" i="28"/>
  <c r="CF431" i="28"/>
  <c r="CL508" i="28"/>
  <c r="CL431" i="28"/>
  <c r="CQ508" i="28"/>
  <c r="CQ431" i="28"/>
  <c r="DB508" i="28"/>
  <c r="DB431" i="28"/>
  <c r="AR460" i="28"/>
  <c r="U63" i="27" s="1"/>
  <c r="L510" i="28"/>
  <c r="L433" i="28"/>
  <c r="P510" i="28"/>
  <c r="P433" i="28"/>
  <c r="V510" i="28"/>
  <c r="V433" i="28"/>
  <c r="Q23" i="27" s="1"/>
  <c r="Z510" i="28"/>
  <c r="Z433" i="28"/>
  <c r="AE510" i="28"/>
  <c r="AE433" i="28"/>
  <c r="AJ510" i="28"/>
  <c r="AJ433" i="28"/>
  <c r="AP510" i="28"/>
  <c r="AP433" i="28"/>
  <c r="AU510" i="28"/>
  <c r="AU433" i="28"/>
  <c r="BA510" i="28"/>
  <c r="BA433" i="28"/>
  <c r="BE510" i="28"/>
  <c r="BE433" i="28"/>
  <c r="BI510" i="28"/>
  <c r="BI433" i="28"/>
  <c r="BM510" i="28"/>
  <c r="BM433" i="28"/>
  <c r="BQ510" i="28"/>
  <c r="BQ433" i="28"/>
  <c r="BU510" i="28"/>
  <c r="BU433" i="28"/>
  <c r="BZ510" i="28"/>
  <c r="BZ433" i="28"/>
  <c r="CF510" i="28"/>
  <c r="CF433" i="28"/>
  <c r="CL510" i="28"/>
  <c r="CL433" i="28"/>
  <c r="CQ510" i="28"/>
  <c r="CQ433" i="28"/>
  <c r="DB510" i="28"/>
  <c r="DB433" i="28"/>
  <c r="AR462" i="28"/>
  <c r="U65" i="27" s="1"/>
  <c r="K511" i="28"/>
  <c r="K434" i="28"/>
  <c r="O511" i="28"/>
  <c r="O434" i="28"/>
  <c r="T511" i="28"/>
  <c r="T434" i="28"/>
  <c r="Y511" i="28"/>
  <c r="Y434" i="28"/>
  <c r="AD511" i="28"/>
  <c r="AD434" i="28"/>
  <c r="AI511" i="28"/>
  <c r="AI434" i="28"/>
  <c r="AO511" i="28"/>
  <c r="AO434" i="28"/>
  <c r="S29" i="27" s="1"/>
  <c r="AS511" i="28"/>
  <c r="AS434" i="28"/>
  <c r="V29" i="27" s="1"/>
  <c r="AZ511" i="28"/>
  <c r="AZ434" i="28"/>
  <c r="BD511" i="28"/>
  <c r="BD434" i="28"/>
  <c r="BH511" i="28"/>
  <c r="BH434" i="28"/>
  <c r="BL511" i="28"/>
  <c r="BL434" i="28"/>
  <c r="BP511" i="28"/>
  <c r="BP434" i="28"/>
  <c r="BT511" i="28"/>
  <c r="BT434" i="28"/>
  <c r="BY511" i="28"/>
  <c r="BY434" i="28"/>
  <c r="CE511" i="28"/>
  <c r="CE434" i="28"/>
  <c r="CJ511" i="28"/>
  <c r="CJ434" i="28"/>
  <c r="CP511" i="28"/>
  <c r="CP434" i="28"/>
  <c r="CZ511" i="28"/>
  <c r="CZ434" i="28"/>
  <c r="W463" i="28"/>
  <c r="R66" i="27" s="1"/>
  <c r="AB463" i="28"/>
  <c r="M66" i="27" s="1"/>
  <c r="J512" i="28"/>
  <c r="J435" i="28"/>
  <c r="N512" i="28"/>
  <c r="N435" i="28"/>
  <c r="S512" i="28"/>
  <c r="S435" i="28"/>
  <c r="X512" i="28"/>
  <c r="X435" i="28"/>
  <c r="AC512" i="28"/>
  <c r="AC435" i="28"/>
  <c r="AG512" i="28"/>
  <c r="AG435" i="28"/>
  <c r="AM512" i="28"/>
  <c r="AM435" i="28"/>
  <c r="AR512" i="28"/>
  <c r="AR435" i="28"/>
  <c r="U26" i="27" s="1"/>
  <c r="AY512" i="28"/>
  <c r="AY435" i="28"/>
  <c r="BC512" i="28"/>
  <c r="BC435" i="28"/>
  <c r="BG512" i="28"/>
  <c r="BG435" i="28"/>
  <c r="BK512" i="28"/>
  <c r="BK435" i="28"/>
  <c r="BO512" i="28"/>
  <c r="BO435" i="28"/>
  <c r="BS512" i="28"/>
  <c r="BS435" i="28"/>
  <c r="BW512" i="28"/>
  <c r="BW435" i="28"/>
  <c r="CD512" i="28"/>
  <c r="CD435" i="28"/>
  <c r="CI512" i="28"/>
  <c r="CI435" i="28"/>
  <c r="CN512" i="28"/>
  <c r="CN435" i="28"/>
  <c r="CY512" i="28"/>
  <c r="CY435" i="28"/>
  <c r="DD512" i="28"/>
  <c r="DD435" i="28"/>
  <c r="V464" i="28"/>
  <c r="Q67" i="27" s="1"/>
  <c r="W465" i="28"/>
  <c r="R68" i="27" s="1"/>
  <c r="AB465" i="28"/>
  <c r="M68" i="27" s="1"/>
  <c r="AR466" i="28"/>
  <c r="U69" i="27" s="1"/>
  <c r="K515" i="28"/>
  <c r="K438" i="28"/>
  <c r="O515" i="28"/>
  <c r="O438" i="28"/>
  <c r="T515" i="28"/>
  <c r="T438" i="28"/>
  <c r="Y515" i="28"/>
  <c r="Y438" i="28"/>
  <c r="AD515" i="28"/>
  <c r="AD438" i="28"/>
  <c r="AI515" i="28"/>
  <c r="AI438" i="28"/>
  <c r="AO515" i="28"/>
  <c r="AO438" i="28"/>
  <c r="S24" i="27" s="1"/>
  <c r="AS515" i="28"/>
  <c r="AS438" i="28"/>
  <c r="V24" i="27" s="1"/>
  <c r="AZ515" i="28"/>
  <c r="AZ438" i="28"/>
  <c r="BD515" i="28"/>
  <c r="BD438" i="28"/>
  <c r="BH515" i="28"/>
  <c r="BH438" i="28"/>
  <c r="BL515" i="28"/>
  <c r="BL438" i="28"/>
  <c r="BP515" i="28"/>
  <c r="BP438" i="28"/>
  <c r="BT515" i="28"/>
  <c r="BT438" i="28"/>
  <c r="BY515" i="28"/>
  <c r="BY438" i="28"/>
  <c r="CE515" i="28"/>
  <c r="CE438" i="28"/>
  <c r="CJ515" i="28"/>
  <c r="CJ438" i="28"/>
  <c r="CP515" i="28"/>
  <c r="CP438" i="28"/>
  <c r="CZ515" i="28"/>
  <c r="CZ438" i="28"/>
  <c r="W467" i="28"/>
  <c r="R70" i="27" s="1"/>
  <c r="AB467" i="28"/>
  <c r="M70" i="27" s="1"/>
  <c r="S503" i="28"/>
  <c r="S426" i="28"/>
  <c r="X503" i="28"/>
  <c r="X426" i="28"/>
  <c r="AC503" i="28"/>
  <c r="AC426" i="28"/>
  <c r="AG503" i="28"/>
  <c r="AG426" i="28"/>
  <c r="AM503" i="28"/>
  <c r="AM426" i="28"/>
  <c r="AR503" i="28"/>
  <c r="AR426" i="28"/>
  <c r="U28" i="27" s="1"/>
  <c r="AY503" i="28"/>
  <c r="AY426" i="28"/>
  <c r="BC503" i="28"/>
  <c r="BC426" i="28"/>
  <c r="BG503" i="28"/>
  <c r="BG426" i="28"/>
  <c r="BK503" i="28"/>
  <c r="BK426" i="28"/>
  <c r="BO503" i="28"/>
  <c r="BO426" i="28"/>
  <c r="BS503" i="28"/>
  <c r="BS426" i="28"/>
  <c r="BW503" i="28"/>
  <c r="BW426" i="28"/>
  <c r="CD503" i="28"/>
  <c r="CD426" i="28"/>
  <c r="CI503" i="28"/>
  <c r="CI426" i="28"/>
  <c r="CN503" i="28"/>
  <c r="CN426" i="28"/>
  <c r="CY503" i="28"/>
  <c r="CY426" i="28"/>
  <c r="DD503" i="28"/>
  <c r="DD426" i="28"/>
  <c r="V455" i="28"/>
  <c r="Q58" i="27" s="1"/>
  <c r="I504" i="28"/>
  <c r="I427" i="28"/>
  <c r="M504" i="28"/>
  <c r="M427" i="28"/>
  <c r="R504" i="28"/>
  <c r="R427" i="28"/>
  <c r="W504" i="28"/>
  <c r="W427" i="28"/>
  <c r="R10" i="27" s="1"/>
  <c r="AB504" i="28"/>
  <c r="AB427" i="28"/>
  <c r="M10" i="27" s="1"/>
  <c r="AF504" i="28"/>
  <c r="AF427" i="28"/>
  <c r="AK504" i="28"/>
  <c r="AK427" i="28"/>
  <c r="AQ504" i="28"/>
  <c r="AQ427" i="28"/>
  <c r="AX504" i="28"/>
  <c r="AX427" i="28"/>
  <c r="BB504" i="28"/>
  <c r="BB427" i="28"/>
  <c r="BF504" i="28"/>
  <c r="BF427" i="28"/>
  <c r="BJ504" i="28"/>
  <c r="BJ427" i="28"/>
  <c r="BN504" i="28"/>
  <c r="BN427" i="28"/>
  <c r="BR504" i="28"/>
  <c r="BR427" i="28"/>
  <c r="BV504" i="28"/>
  <c r="BV427" i="28"/>
  <c r="CA504" i="28"/>
  <c r="CA427" i="28"/>
  <c r="CH504" i="28"/>
  <c r="CH427" i="28"/>
  <c r="CM504" i="28"/>
  <c r="CM427" i="28"/>
  <c r="CX504" i="28"/>
  <c r="CX427" i="28"/>
  <c r="DC504" i="28"/>
  <c r="DC427" i="28"/>
  <c r="DM211" i="28"/>
  <c r="V457" i="28"/>
  <c r="Q60" i="27" s="1"/>
  <c r="DM227" i="28"/>
  <c r="I506" i="28"/>
  <c r="I429" i="28"/>
  <c r="M506" i="28"/>
  <c r="M429" i="28"/>
  <c r="R506" i="28"/>
  <c r="R429" i="28"/>
  <c r="W506" i="28"/>
  <c r="W429" i="28"/>
  <c r="R12" i="27" s="1"/>
  <c r="AB506" i="28"/>
  <c r="AB429" i="28"/>
  <c r="M12" i="27" s="1"/>
  <c r="AF506" i="28"/>
  <c r="AF429" i="28"/>
  <c r="AK506" i="28"/>
  <c r="AK429" i="28"/>
  <c r="AQ506" i="28"/>
  <c r="AQ429" i="28"/>
  <c r="AX506" i="28"/>
  <c r="AX429" i="28"/>
  <c r="BB506" i="28"/>
  <c r="BB429" i="28"/>
  <c r="BF506" i="28"/>
  <c r="BF429" i="28"/>
  <c r="BJ506" i="28"/>
  <c r="BJ429" i="28"/>
  <c r="BN506" i="28"/>
  <c r="BN429" i="28"/>
  <c r="BR506" i="28"/>
  <c r="BR429" i="28"/>
  <c r="BV506" i="28"/>
  <c r="BV429" i="28"/>
  <c r="CA506" i="28"/>
  <c r="CA429" i="28"/>
  <c r="CH506" i="28"/>
  <c r="CH429" i="28"/>
  <c r="CM506" i="28"/>
  <c r="CM429" i="28"/>
  <c r="CX506" i="28"/>
  <c r="CX429" i="28"/>
  <c r="DC506" i="28"/>
  <c r="DC429" i="28"/>
  <c r="V459" i="28"/>
  <c r="Q62" i="27" s="1"/>
  <c r="I508" i="28"/>
  <c r="I431" i="28"/>
  <c r="M508" i="28"/>
  <c r="M431" i="28"/>
  <c r="R508" i="28"/>
  <c r="R431" i="28"/>
  <c r="W508" i="28"/>
  <c r="W431" i="28"/>
  <c r="R17" i="27" s="1"/>
  <c r="AB508" i="28"/>
  <c r="AB431" i="28"/>
  <c r="M17" i="27" s="1"/>
  <c r="AF508" i="28"/>
  <c r="AF431" i="28"/>
  <c r="AK508" i="28"/>
  <c r="AK431" i="28"/>
  <c r="AQ508" i="28"/>
  <c r="AQ431" i="28"/>
  <c r="AX508" i="28"/>
  <c r="AX431" i="28"/>
  <c r="BB508" i="28"/>
  <c r="BB431" i="28"/>
  <c r="BF508" i="28"/>
  <c r="BF431" i="28"/>
  <c r="BJ508" i="28"/>
  <c r="BJ431" i="28"/>
  <c r="BN508" i="28"/>
  <c r="BN431" i="28"/>
  <c r="BR508" i="28"/>
  <c r="BR431" i="28"/>
  <c r="BV508" i="28"/>
  <c r="BV431" i="28"/>
  <c r="CA508" i="28"/>
  <c r="CA431" i="28"/>
  <c r="CH508" i="28"/>
  <c r="CH431" i="28"/>
  <c r="CM508" i="28"/>
  <c r="CM431" i="28"/>
  <c r="CX508" i="28"/>
  <c r="CX431" i="28"/>
  <c r="DC508" i="28"/>
  <c r="DC431" i="28"/>
  <c r="V461" i="28"/>
  <c r="Q64" i="27" s="1"/>
  <c r="I510" i="28"/>
  <c r="I433" i="28"/>
  <c r="M510" i="28"/>
  <c r="M433" i="28"/>
  <c r="R510" i="28"/>
  <c r="R433" i="28"/>
  <c r="W510" i="28"/>
  <c r="W433" i="28"/>
  <c r="R23" i="27" s="1"/>
  <c r="AB510" i="28"/>
  <c r="AB433" i="28"/>
  <c r="M23" i="27" s="1"/>
  <c r="AF510" i="28"/>
  <c r="AF433" i="28"/>
  <c r="AK510" i="28"/>
  <c r="AK433" i="28"/>
  <c r="AQ510" i="28"/>
  <c r="AQ433" i="28"/>
  <c r="AX510" i="28"/>
  <c r="AX433" i="28"/>
  <c r="BB510" i="28"/>
  <c r="BB433" i="28"/>
  <c r="BF510" i="28"/>
  <c r="BF433" i="28"/>
  <c r="BJ510" i="28"/>
  <c r="BJ433" i="28"/>
  <c r="BN510" i="28"/>
  <c r="BN433" i="28"/>
  <c r="BR510" i="28"/>
  <c r="BR433" i="28"/>
  <c r="BV510" i="28"/>
  <c r="BV433" i="28"/>
  <c r="CA510" i="28"/>
  <c r="CA433" i="28"/>
  <c r="CH510" i="28"/>
  <c r="CH433" i="28"/>
  <c r="CM510" i="28"/>
  <c r="CM433" i="28"/>
  <c r="CX510" i="28"/>
  <c r="CX433" i="28"/>
  <c r="DC510" i="28"/>
  <c r="DC433" i="28"/>
  <c r="L511" i="28"/>
  <c r="L434" i="28"/>
  <c r="P511" i="28"/>
  <c r="P434" i="28"/>
  <c r="V511" i="28"/>
  <c r="V434" i="28"/>
  <c r="Q29" i="27" s="1"/>
  <c r="Z511" i="28"/>
  <c r="Z434" i="28"/>
  <c r="AE511" i="28"/>
  <c r="AE434" i="28"/>
  <c r="AJ511" i="28"/>
  <c r="AJ434" i="28"/>
  <c r="AP511" i="28"/>
  <c r="AP434" i="28"/>
  <c r="AU511" i="28"/>
  <c r="AU434" i="28"/>
  <c r="BA511" i="28"/>
  <c r="BA434" i="28"/>
  <c r="BE511" i="28"/>
  <c r="BE434" i="28"/>
  <c r="BI511" i="28"/>
  <c r="BI434" i="28"/>
  <c r="BM511" i="28"/>
  <c r="BM434" i="28"/>
  <c r="BQ511" i="28"/>
  <c r="BQ434" i="28"/>
  <c r="BU511" i="28"/>
  <c r="BU434" i="28"/>
  <c r="BZ511" i="28"/>
  <c r="BZ434" i="28"/>
  <c r="CF511" i="28"/>
  <c r="CF434" i="28"/>
  <c r="CL511" i="28"/>
  <c r="CL434" i="28"/>
  <c r="CQ511" i="28"/>
  <c r="CQ434" i="28"/>
  <c r="DB511" i="28"/>
  <c r="DB434" i="28"/>
  <c r="DM313" i="28"/>
  <c r="AR463" i="28"/>
  <c r="U66" i="27" s="1"/>
  <c r="K512" i="28"/>
  <c r="K435" i="28"/>
  <c r="O512" i="28"/>
  <c r="O435" i="28"/>
  <c r="T512" i="28"/>
  <c r="T435" i="28"/>
  <c r="Y512" i="28"/>
  <c r="Y435" i="28"/>
  <c r="AD512" i="28"/>
  <c r="AD435" i="28"/>
  <c r="AI512" i="28"/>
  <c r="AI435" i="28"/>
  <c r="AO512" i="28"/>
  <c r="AO435" i="28"/>
  <c r="S26" i="27" s="1"/>
  <c r="AS512" i="28"/>
  <c r="AS435" i="28"/>
  <c r="V26" i="27" s="1"/>
  <c r="AZ512" i="28"/>
  <c r="AZ435" i="28"/>
  <c r="BD512" i="28"/>
  <c r="BD435" i="28"/>
  <c r="BH512" i="28"/>
  <c r="BH435" i="28"/>
  <c r="BL512" i="28"/>
  <c r="BL435" i="28"/>
  <c r="BP512" i="28"/>
  <c r="BP435" i="28"/>
  <c r="BT512" i="28"/>
  <c r="BT435" i="28"/>
  <c r="BY512" i="28"/>
  <c r="BY435" i="28"/>
  <c r="CE512" i="28"/>
  <c r="CE435" i="28"/>
  <c r="CJ512" i="28"/>
  <c r="CJ435" i="28"/>
  <c r="CP512" i="28"/>
  <c r="CP435" i="28"/>
  <c r="CZ512" i="28"/>
  <c r="CZ435" i="28"/>
  <c r="W464" i="28"/>
  <c r="R67" i="27" s="1"/>
  <c r="AB464" i="28"/>
  <c r="M67" i="27" s="1"/>
  <c r="AR465" i="28"/>
  <c r="U68" i="27" s="1"/>
  <c r="DJ374" i="28"/>
  <c r="DK375" i="28"/>
  <c r="DK389" i="28" s="1"/>
  <c r="DI377" i="28"/>
  <c r="DJ378" i="28"/>
  <c r="L515" i="28"/>
  <c r="L438" i="28"/>
  <c r="P515" i="28"/>
  <c r="P438" i="28"/>
  <c r="V515" i="28"/>
  <c r="V438" i="28"/>
  <c r="Q24" i="27" s="1"/>
  <c r="Z515" i="28"/>
  <c r="Z438" i="28"/>
  <c r="AE515" i="28"/>
  <c r="AE438" i="28"/>
  <c r="AJ515" i="28"/>
  <c r="AJ438" i="28"/>
  <c r="AP515" i="28"/>
  <c r="AP438" i="28"/>
  <c r="AU515" i="28"/>
  <c r="AU438" i="28"/>
  <c r="BA515" i="28"/>
  <c r="BA438" i="28"/>
  <c r="BE515" i="28"/>
  <c r="BE438" i="28"/>
  <c r="BI515" i="28"/>
  <c r="BI438" i="28"/>
  <c r="BM515" i="28"/>
  <c r="BM438" i="28"/>
  <c r="BQ515" i="28"/>
  <c r="BQ438" i="28"/>
  <c r="BU515" i="28"/>
  <c r="BU438" i="28"/>
  <c r="BZ515" i="28"/>
  <c r="BZ438" i="28"/>
  <c r="CF515" i="28"/>
  <c r="CF438" i="28"/>
  <c r="CL515" i="28"/>
  <c r="CL438" i="28"/>
  <c r="CQ515" i="28"/>
  <c r="CQ438" i="28"/>
  <c r="DB515" i="28"/>
  <c r="DB438" i="28"/>
  <c r="DI381" i="28"/>
  <c r="DJ382" i="28"/>
  <c r="DK383" i="28"/>
  <c r="DK397" i="28" s="1"/>
  <c r="AR467" i="28"/>
  <c r="U70" i="27" s="1"/>
  <c r="DM139" i="28"/>
  <c r="DM145" i="28"/>
  <c r="DM153" i="28"/>
  <c r="DM201" i="28"/>
  <c r="DM207" i="28"/>
  <c r="DM219" i="28"/>
  <c r="DM235" i="28"/>
  <c r="DM241" i="28"/>
  <c r="DM245" i="28"/>
  <c r="DM253" i="28"/>
  <c r="DM275" i="28"/>
  <c r="DM279" i="28"/>
  <c r="DM295" i="28"/>
  <c r="DM360" i="28"/>
  <c r="DM368" i="28"/>
  <c r="DM17" i="28"/>
  <c r="DM25" i="28"/>
  <c r="DM29" i="28"/>
  <c r="DM39" i="28"/>
  <c r="DM43" i="28"/>
  <c r="DM53" i="28"/>
  <c r="DM61" i="28"/>
  <c r="DM65" i="28"/>
  <c r="DM93" i="28"/>
  <c r="DM105" i="28"/>
  <c r="DM113" i="28"/>
  <c r="DM119" i="28"/>
  <c r="DM127" i="28"/>
  <c r="DM133" i="28"/>
  <c r="DM141" i="28"/>
  <c r="DM147" i="28"/>
  <c r="DM151" i="28"/>
  <c r="DM173" i="28"/>
  <c r="DM195" i="28"/>
  <c r="DM199" i="28"/>
  <c r="DM229" i="28"/>
  <c r="DM233" i="28"/>
  <c r="DM239" i="28"/>
  <c r="DM247" i="28"/>
  <c r="DM251" i="28"/>
  <c r="DM267" i="28"/>
  <c r="DM273" i="28"/>
  <c r="DM281" i="28"/>
  <c r="DM307" i="28"/>
  <c r="DM315" i="28"/>
  <c r="DM339" i="28"/>
  <c r="DM355" i="28"/>
  <c r="DM363" i="28"/>
  <c r="DM367" i="28"/>
  <c r="GD201" i="9"/>
  <c r="GD329" i="9"/>
  <c r="DM16" i="28"/>
  <c r="DM24" i="28"/>
  <c r="DM28" i="28"/>
  <c r="DM38" i="28"/>
  <c r="DM80" i="28"/>
  <c r="DM100" i="28"/>
  <c r="DM104" i="28"/>
  <c r="DM112" i="28"/>
  <c r="DM122" i="28"/>
  <c r="DM126" i="28"/>
  <c r="DM132" i="28"/>
  <c r="DM140" i="28"/>
  <c r="DM146" i="28"/>
  <c r="DM160" i="28"/>
  <c r="DM164" i="28"/>
  <c r="DM208" i="28"/>
  <c r="DM212" i="28"/>
  <c r="DM220" i="28"/>
  <c r="DM228" i="28"/>
  <c r="DM232" i="28"/>
  <c r="DM242" i="28"/>
  <c r="DM246" i="28"/>
  <c r="DM254" i="28"/>
  <c r="DM262" i="28"/>
  <c r="DM266" i="28"/>
  <c r="DM328" i="28"/>
  <c r="DM334" i="28"/>
  <c r="DM342" i="28"/>
  <c r="DM346" i="28"/>
  <c r="GD154" i="9"/>
  <c r="GD249" i="9"/>
  <c r="GI308" i="9"/>
  <c r="O9" i="22"/>
  <c r="GD186" i="9"/>
  <c r="H9" i="22"/>
  <c r="V9" i="22"/>
  <c r="GI260" i="9"/>
  <c r="GG116" i="9"/>
  <c r="GD121" i="9"/>
  <c r="GD362" i="9"/>
  <c r="GI116" i="9"/>
  <c r="GD267" i="9"/>
  <c r="BV423" i="9"/>
  <c r="BU423" i="9"/>
  <c r="GI356" i="9"/>
  <c r="GH212" i="9"/>
  <c r="BG423" i="9"/>
  <c r="GF84" i="9"/>
  <c r="GI164" i="9"/>
  <c r="GH308" i="9"/>
  <c r="GG356" i="9"/>
  <c r="GH164" i="9"/>
  <c r="T9" i="22"/>
  <c r="GG164" i="9"/>
  <c r="GH356" i="9"/>
  <c r="GG260" i="9"/>
  <c r="GH68" i="9"/>
  <c r="GD200" i="9"/>
  <c r="AT220" i="9"/>
  <c r="GD219" i="9"/>
  <c r="GD233" i="9"/>
  <c r="AT124" i="9"/>
  <c r="AT156" i="9"/>
  <c r="AF424" i="9"/>
  <c r="BW424" i="9"/>
  <c r="BW423" i="9"/>
  <c r="BG428" i="9"/>
  <c r="GF356" i="9"/>
  <c r="GI68" i="9"/>
  <c r="GI212" i="9"/>
  <c r="BC429" i="9"/>
  <c r="GD203" i="9"/>
  <c r="GG68" i="9"/>
  <c r="GH260" i="9"/>
  <c r="GG212" i="9"/>
  <c r="GG308" i="9"/>
  <c r="AZ423" i="9"/>
  <c r="GD298" i="9"/>
  <c r="GF64" i="9"/>
  <c r="GF68" i="9" s="1"/>
  <c r="BC423" i="9"/>
  <c r="GF112" i="9"/>
  <c r="GF116" i="9" s="1"/>
  <c r="BC424" i="9"/>
  <c r="BB76" i="9"/>
  <c r="GF208" i="9"/>
  <c r="BC426" i="9"/>
  <c r="FZ299" i="9"/>
  <c r="GC299" i="9" s="1"/>
  <c r="GF196" i="9"/>
  <c r="BG425" i="9"/>
  <c r="BV429" i="9"/>
  <c r="BV424" i="9"/>
  <c r="BV425" i="9"/>
  <c r="GF256" i="9"/>
  <c r="BC427" i="9"/>
  <c r="GF304" i="9"/>
  <c r="GF308" i="9" s="1"/>
  <c r="BC428" i="9"/>
  <c r="BK426" i="9"/>
  <c r="GD299" i="9"/>
  <c r="GD361" i="9"/>
  <c r="AR427" i="9"/>
  <c r="AT364" i="9"/>
  <c r="GD122" i="9"/>
  <c r="BH432" i="9"/>
  <c r="GF259" i="9"/>
  <c r="BO427" i="9"/>
  <c r="BK425" i="9"/>
  <c r="BV426" i="9"/>
  <c r="BU424" i="9"/>
  <c r="BU426" i="9"/>
  <c r="BU428" i="9"/>
  <c r="BV427" i="9"/>
  <c r="BU429" i="9"/>
  <c r="BW428" i="9"/>
  <c r="BW429" i="9"/>
  <c r="BV428" i="9"/>
  <c r="GF209" i="9"/>
  <c r="BG426" i="9"/>
  <c r="GF258" i="9"/>
  <c r="BK427" i="9"/>
  <c r="M35" i="28"/>
  <c r="R35" i="28"/>
  <c r="W35" i="28"/>
  <c r="AB35" i="28"/>
  <c r="AX35" i="28"/>
  <c r="BB35" i="28"/>
  <c r="BJ35" i="28"/>
  <c r="BN35" i="28"/>
  <c r="BV35" i="28"/>
  <c r="GF160" i="9"/>
  <c r="GF164" i="9" s="1"/>
  <c r="BC425" i="9"/>
  <c r="GD202" i="9"/>
  <c r="GD314" i="9"/>
  <c r="GF257" i="9"/>
  <c r="BG427" i="9"/>
  <c r="BW427" i="9"/>
  <c r="BU427" i="9"/>
  <c r="BW425" i="9"/>
  <c r="BU425" i="9"/>
  <c r="GD184" i="9"/>
  <c r="AT316" i="9"/>
  <c r="AF427" i="9"/>
  <c r="GD251" i="9"/>
  <c r="GD27" i="9"/>
  <c r="GD346" i="9"/>
  <c r="AT348" i="9"/>
  <c r="BB348" i="9" s="1"/>
  <c r="BB300" i="9"/>
  <c r="GD107" i="9"/>
  <c r="GD250" i="9"/>
  <c r="AR424" i="9"/>
  <c r="GF228" i="9"/>
  <c r="GD155" i="9"/>
  <c r="GF340" i="9"/>
  <c r="AF423" i="9"/>
  <c r="AT300" i="9"/>
  <c r="AT188" i="9"/>
  <c r="GF276" i="9"/>
  <c r="AT108" i="9"/>
  <c r="GD75" i="9"/>
  <c r="AT268" i="9"/>
  <c r="AF425" i="9"/>
  <c r="GD137" i="9"/>
  <c r="GD330" i="9"/>
  <c r="AT332" i="9"/>
  <c r="BB156" i="9"/>
  <c r="GD57" i="9"/>
  <c r="GD345" i="9"/>
  <c r="AF426" i="9"/>
  <c r="GD187" i="9"/>
  <c r="AT92" i="9"/>
  <c r="AN429" i="9"/>
  <c r="GD266" i="9"/>
  <c r="AN426" i="9"/>
  <c r="AZ426" i="9"/>
  <c r="AR429" i="9"/>
  <c r="AR423" i="9"/>
  <c r="AN425" i="9"/>
  <c r="GF244" i="9"/>
  <c r="AN427" i="9"/>
  <c r="AR428" i="9"/>
  <c r="AT140" i="9"/>
  <c r="AR426" i="9"/>
  <c r="GD74" i="9"/>
  <c r="GD379" i="9"/>
  <c r="AF428" i="9"/>
  <c r="AT76" i="9"/>
  <c r="AT60" i="9"/>
  <c r="AT236" i="9"/>
  <c r="AT252" i="9"/>
  <c r="FJ187" i="9"/>
  <c r="FZ187" i="9"/>
  <c r="GC187" i="9" s="1"/>
  <c r="GD123" i="9"/>
  <c r="AZ427" i="9"/>
  <c r="GD282" i="9"/>
  <c r="GD297" i="9"/>
  <c r="GD43" i="9"/>
  <c r="GD234" i="9"/>
  <c r="FZ251" i="9"/>
  <c r="GC251" i="9" s="1"/>
  <c r="FJ251" i="9"/>
  <c r="GD171" i="9"/>
  <c r="AN428" i="9"/>
  <c r="AF429" i="9"/>
  <c r="FJ283" i="9"/>
  <c r="FZ283" i="9"/>
  <c r="GC283" i="9" s="1"/>
  <c r="GD90" i="9"/>
  <c r="AZ425" i="9"/>
  <c r="GD283" i="9"/>
  <c r="AT284" i="9"/>
  <c r="BB28" i="9"/>
  <c r="GD26" i="9"/>
  <c r="AZ424" i="9"/>
  <c r="GF180" i="9"/>
  <c r="BB204" i="9"/>
  <c r="BB252" i="9"/>
  <c r="AZ429" i="9"/>
  <c r="AT28" i="9"/>
  <c r="FJ267" i="9"/>
  <c r="FZ267" i="9"/>
  <c r="GC267" i="9" s="1"/>
  <c r="AN424" i="9"/>
  <c r="FZ43" i="9"/>
  <c r="GC43" i="9" s="1"/>
  <c r="FJ43" i="9"/>
  <c r="AN423" i="9"/>
  <c r="GD42" i="9"/>
  <c r="AR425" i="9"/>
  <c r="GD170" i="9"/>
  <c r="GD218" i="9"/>
  <c r="AZ428" i="9"/>
  <c r="AT204" i="9"/>
  <c r="BB124" i="9"/>
  <c r="AT44" i="9"/>
  <c r="AT380" i="9"/>
  <c r="GD138" i="9"/>
  <c r="AT172" i="9"/>
  <c r="FZ347" i="9"/>
  <c r="GC347" i="9" s="1"/>
  <c r="GD347" i="9"/>
  <c r="FJ347" i="9"/>
  <c r="FZ376" i="9"/>
  <c r="GC376" i="9" s="1"/>
  <c r="FG380" i="9"/>
  <c r="FZ380" i="9" s="1"/>
  <c r="GC380" i="9" s="1"/>
  <c r="FJ376" i="9"/>
  <c r="FJ380" i="9" s="1"/>
  <c r="GD376" i="9"/>
  <c r="FZ360" i="9"/>
  <c r="GC360" i="9" s="1"/>
  <c r="FG364" i="9"/>
  <c r="FZ364" i="9" s="1"/>
  <c r="GC364" i="9" s="1"/>
  <c r="FJ360" i="9"/>
  <c r="FJ364" i="9" s="1"/>
  <c r="GD360" i="9"/>
  <c r="FZ344" i="9"/>
  <c r="GC344" i="9" s="1"/>
  <c r="FG348" i="9"/>
  <c r="FZ348" i="9" s="1"/>
  <c r="GC348" i="9" s="1"/>
  <c r="FJ344" i="9"/>
  <c r="GD344" i="9"/>
  <c r="FZ328" i="9"/>
  <c r="GC328" i="9" s="1"/>
  <c r="FG332" i="9"/>
  <c r="FZ332" i="9" s="1"/>
  <c r="GC332" i="9" s="1"/>
  <c r="FJ328" i="9"/>
  <c r="FJ332" i="9" s="1"/>
  <c r="GD328" i="9"/>
  <c r="FZ312" i="9"/>
  <c r="GC312" i="9" s="1"/>
  <c r="FG316" i="9"/>
  <c r="FZ316" i="9" s="1"/>
  <c r="GC316" i="9" s="1"/>
  <c r="FJ312" i="9"/>
  <c r="FJ316" i="9" s="1"/>
  <c r="GD312" i="9"/>
  <c r="FZ296" i="9"/>
  <c r="GC296" i="9" s="1"/>
  <c r="FG300" i="9"/>
  <c r="FZ300" i="9" s="1"/>
  <c r="GC300" i="9" s="1"/>
  <c r="FJ296" i="9"/>
  <c r="FJ300" i="9" s="1"/>
  <c r="GD296" i="9"/>
  <c r="FZ280" i="9"/>
  <c r="GC280" i="9" s="1"/>
  <c r="FG284" i="9"/>
  <c r="FZ284" i="9" s="1"/>
  <c r="GC284" i="9" s="1"/>
  <c r="FJ280" i="9"/>
  <c r="GD280" i="9"/>
  <c r="FZ264" i="9"/>
  <c r="GC264" i="9" s="1"/>
  <c r="FG268" i="9"/>
  <c r="FZ268" i="9" s="1"/>
  <c r="GC268" i="9" s="1"/>
  <c r="FJ264" i="9"/>
  <c r="GD264" i="9"/>
  <c r="FZ248" i="9"/>
  <c r="GC248" i="9" s="1"/>
  <c r="FG252" i="9"/>
  <c r="FZ252" i="9" s="1"/>
  <c r="GC252" i="9" s="1"/>
  <c r="FJ248" i="9"/>
  <c r="GD248" i="9"/>
  <c r="FZ232" i="9"/>
  <c r="GC232" i="9" s="1"/>
  <c r="FG236" i="9"/>
  <c r="FZ236" i="9" s="1"/>
  <c r="GC236" i="9" s="1"/>
  <c r="FJ232" i="9"/>
  <c r="FJ236" i="9" s="1"/>
  <c r="GD232" i="9"/>
  <c r="FZ216" i="9"/>
  <c r="GC216" i="9" s="1"/>
  <c r="FG220" i="9"/>
  <c r="FZ220" i="9" s="1"/>
  <c r="GC220" i="9" s="1"/>
  <c r="FJ216" i="9"/>
  <c r="FJ220" i="9" s="1"/>
  <c r="GD216" i="9"/>
  <c r="FZ200" i="9"/>
  <c r="GC200" i="9" s="1"/>
  <c r="FG204" i="9"/>
  <c r="FZ204" i="9" s="1"/>
  <c r="GC204" i="9" s="1"/>
  <c r="FJ200" i="9"/>
  <c r="FJ204" i="9" s="1"/>
  <c r="FZ184" i="9"/>
  <c r="GC184" i="9" s="1"/>
  <c r="FG188" i="9"/>
  <c r="FZ188" i="9" s="1"/>
  <c r="GC188" i="9" s="1"/>
  <c r="FJ184" i="9"/>
  <c r="BB188" i="9"/>
  <c r="FZ168" i="9"/>
  <c r="GC168" i="9" s="1"/>
  <c r="FG172" i="9"/>
  <c r="FZ172" i="9" s="1"/>
  <c r="GC172" i="9" s="1"/>
  <c r="FJ168" i="9"/>
  <c r="FJ172" i="9" s="1"/>
  <c r="GD168" i="9"/>
  <c r="FZ152" i="9"/>
  <c r="GC152" i="9" s="1"/>
  <c r="FG156" i="9"/>
  <c r="FZ156" i="9" s="1"/>
  <c r="GC156" i="9" s="1"/>
  <c r="FJ152" i="9"/>
  <c r="FJ156" i="9" s="1"/>
  <c r="GD152" i="9"/>
  <c r="FZ136" i="9"/>
  <c r="GC136" i="9" s="1"/>
  <c r="FG140" i="9"/>
  <c r="FZ140" i="9" s="1"/>
  <c r="GC140" i="9" s="1"/>
  <c r="FJ136" i="9"/>
  <c r="FJ140" i="9" s="1"/>
  <c r="GD136" i="9"/>
  <c r="FZ120" i="9"/>
  <c r="GC120" i="9" s="1"/>
  <c r="FG124" i="9"/>
  <c r="FZ124" i="9" s="1"/>
  <c r="GC124" i="9" s="1"/>
  <c r="FJ120" i="9"/>
  <c r="FJ124" i="9" s="1"/>
  <c r="GD120" i="9"/>
  <c r="FZ104" i="9"/>
  <c r="GC104" i="9" s="1"/>
  <c r="FG108" i="9"/>
  <c r="FZ108" i="9" s="1"/>
  <c r="GC108" i="9" s="1"/>
  <c r="FJ104" i="9"/>
  <c r="FJ108" i="9" s="1"/>
  <c r="GD104" i="9"/>
  <c r="FZ88" i="9"/>
  <c r="GC88" i="9" s="1"/>
  <c r="FG92" i="9"/>
  <c r="FZ92" i="9" s="1"/>
  <c r="GC92" i="9" s="1"/>
  <c r="FJ88" i="9"/>
  <c r="FJ92" i="9" s="1"/>
  <c r="GD88" i="9"/>
  <c r="FZ72" i="9"/>
  <c r="GC72" i="9" s="1"/>
  <c r="FG76" i="9"/>
  <c r="FZ76" i="9" s="1"/>
  <c r="GC76" i="9" s="1"/>
  <c r="FJ72" i="9"/>
  <c r="FJ76" i="9" s="1"/>
  <c r="GD72" i="9"/>
  <c r="FZ56" i="9"/>
  <c r="GC56" i="9" s="1"/>
  <c r="FG60" i="9"/>
  <c r="FZ60" i="9" s="1"/>
  <c r="GC60" i="9" s="1"/>
  <c r="FJ56" i="9"/>
  <c r="FJ60" i="9" s="1"/>
  <c r="GD56" i="9"/>
  <c r="FZ40" i="9"/>
  <c r="GC40" i="9" s="1"/>
  <c r="FG44" i="9"/>
  <c r="FZ44" i="9" s="1"/>
  <c r="GC44" i="9" s="1"/>
  <c r="FJ40" i="9"/>
  <c r="GD40" i="9"/>
  <c r="FZ24" i="9"/>
  <c r="GC24" i="9" s="1"/>
  <c r="FG28" i="9"/>
  <c r="FZ28" i="9" s="1"/>
  <c r="GC28" i="9" s="1"/>
  <c r="FJ24" i="9"/>
  <c r="FJ28" i="9" s="1"/>
  <c r="GD24" i="9"/>
  <c r="J9" i="22"/>
  <c r="F9" i="22"/>
  <c r="H423" i="28"/>
  <c r="H500" i="28"/>
  <c r="X67" i="28"/>
  <c r="H415" i="28"/>
  <c r="H494" i="28"/>
  <c r="AO67" i="28"/>
  <c r="AZ67" i="28"/>
  <c r="BD67" i="28"/>
  <c r="BH67" i="28"/>
  <c r="BL67" i="28"/>
  <c r="BT67" i="28"/>
  <c r="H424" i="28"/>
  <c r="H501" i="28"/>
  <c r="H426" i="28"/>
  <c r="H503" i="28"/>
  <c r="AG67" i="28"/>
  <c r="V67" i="28"/>
  <c r="BZ67" i="28"/>
  <c r="H427" i="28"/>
  <c r="H504" i="28"/>
  <c r="H429" i="28"/>
  <c r="H506" i="28"/>
  <c r="H431" i="28"/>
  <c r="H508" i="28"/>
  <c r="AC67" i="28"/>
  <c r="AF67" i="28"/>
  <c r="AK67" i="28"/>
  <c r="AX67" i="28"/>
  <c r="BB67" i="28"/>
  <c r="BF67" i="28"/>
  <c r="BJ67" i="28"/>
  <c r="BN67" i="28"/>
  <c r="BR67" i="28"/>
  <c r="BV67" i="28"/>
  <c r="N88" i="28"/>
  <c r="X88" i="28"/>
  <c r="H422" i="28"/>
  <c r="H499" i="28"/>
  <c r="W371" i="28"/>
  <c r="AB371" i="28"/>
  <c r="AF371" i="28"/>
  <c r="AF437" i="28" s="1"/>
  <c r="AQ371" i="28"/>
  <c r="AQ437" i="28" s="1"/>
  <c r="BJ371" i="28"/>
  <c r="BJ437" i="28" s="1"/>
  <c r="BR371" i="28"/>
  <c r="BR437" i="28" s="1"/>
  <c r="R352" i="28"/>
  <c r="W350" i="28"/>
  <c r="AB350" i="28"/>
  <c r="AF350" i="28"/>
  <c r="AF436" i="28" s="1"/>
  <c r="AK352" i="28"/>
  <c r="BB352" i="28"/>
  <c r="BJ352" i="28"/>
  <c r="BN352" i="28"/>
  <c r="BR352" i="28"/>
  <c r="BV352" i="28"/>
  <c r="CH352" i="28"/>
  <c r="CM352" i="28"/>
  <c r="DC69" i="28"/>
  <c r="Y175" i="28"/>
  <c r="Y425" i="28" s="1"/>
  <c r="AD175" i="28"/>
  <c r="AD425" i="28" s="1"/>
  <c r="AI175" i="28"/>
  <c r="AI425" i="28" s="1"/>
  <c r="AO175" i="28"/>
  <c r="AO425" i="28" s="1"/>
  <c r="S32" i="27" s="1"/>
  <c r="AS175" i="28"/>
  <c r="AS425" i="28" s="1"/>
  <c r="V32" i="27" s="1"/>
  <c r="AN181" i="28"/>
  <c r="AT189" i="28"/>
  <c r="AT455" i="28" s="1"/>
  <c r="CU189" i="28"/>
  <c r="CU455" i="28" s="1"/>
  <c r="AA196" i="28"/>
  <c r="CR196" i="28"/>
  <c r="L224" i="28"/>
  <c r="P224" i="28"/>
  <c r="Z222" i="28"/>
  <c r="Z428" i="28" s="1"/>
  <c r="AJ224" i="28"/>
  <c r="AP222" i="28"/>
  <c r="AP428" i="28" s="1"/>
  <c r="AU224" i="28"/>
  <c r="BA224" i="28"/>
  <c r="BI224" i="28"/>
  <c r="BM224" i="28"/>
  <c r="BU224" i="28"/>
  <c r="BZ224" i="28"/>
  <c r="CF224" i="28"/>
  <c r="CL224" i="28"/>
  <c r="CQ224" i="28"/>
  <c r="V175" i="28"/>
  <c r="Z175" i="28"/>
  <c r="Z425" i="28" s="1"/>
  <c r="AP175" i="28"/>
  <c r="AP425" i="28" s="1"/>
  <c r="I256" i="28"/>
  <c r="I430" i="28" s="1"/>
  <c r="M256" i="28"/>
  <c r="M430" i="28" s="1"/>
  <c r="R256" i="28"/>
  <c r="R430" i="28" s="1"/>
  <c r="AK256" i="28"/>
  <c r="AK430" i="28" s="1"/>
  <c r="BA290" i="28"/>
  <c r="BA432" i="28" s="1"/>
  <c r="BI290" i="28"/>
  <c r="BI432" i="28" s="1"/>
  <c r="BQ290" i="28"/>
  <c r="BQ432" i="28" s="1"/>
  <c r="BU290" i="28"/>
  <c r="BU432" i="28" s="1"/>
  <c r="BZ292" i="28"/>
  <c r="CQ292" i="28"/>
  <c r="AN282" i="28"/>
  <c r="AI350" i="28"/>
  <c r="AI436" i="28" s="1"/>
  <c r="AI69" i="28"/>
  <c r="CV150" i="28"/>
  <c r="DG150" i="28" s="1"/>
  <c r="CO162" i="28"/>
  <c r="CO502" i="28" s="1"/>
  <c r="AN164" i="28"/>
  <c r="L69" i="28"/>
  <c r="P69" i="28"/>
  <c r="Z69" i="28"/>
  <c r="AE69" i="28"/>
  <c r="AJ69" i="28"/>
  <c r="AP69" i="28"/>
  <c r="AU69" i="28"/>
  <c r="BA69" i="28"/>
  <c r="BE69" i="28"/>
  <c r="BI69" i="28"/>
  <c r="BM69" i="28"/>
  <c r="BU69" i="28"/>
  <c r="CF69" i="28"/>
  <c r="CL69" i="28"/>
  <c r="CQ69" i="28"/>
  <c r="DB69" i="28"/>
  <c r="J222" i="28"/>
  <c r="J428" i="28" s="1"/>
  <c r="N222" i="28"/>
  <c r="N428" i="28" s="1"/>
  <c r="AC222" i="28"/>
  <c r="AC428" i="28" s="1"/>
  <c r="AG222" i="28"/>
  <c r="AG428" i="28" s="1"/>
  <c r="AA136" i="28"/>
  <c r="CR136" i="28"/>
  <c r="AN134" i="28"/>
  <c r="AD222" i="28"/>
  <c r="AD428" i="28" s="1"/>
  <c r="AO222" i="28"/>
  <c r="AO428" i="28" s="1"/>
  <c r="S11" i="27" s="1"/>
  <c r="AZ222" i="28"/>
  <c r="AZ428" i="28" s="1"/>
  <c r="AN241" i="28"/>
  <c r="AN328" i="28"/>
  <c r="DD318" i="28"/>
  <c r="BY350" i="28"/>
  <c r="BY436" i="28" s="1"/>
  <c r="H35" i="28"/>
  <c r="L35" i="28"/>
  <c r="P35" i="28"/>
  <c r="V35" i="28"/>
  <c r="Z35" i="28"/>
  <c r="AE35" i="28"/>
  <c r="AJ35" i="28"/>
  <c r="AP35" i="28"/>
  <c r="AU35" i="28"/>
  <c r="BZ35" i="28"/>
  <c r="CF35" i="28"/>
  <c r="CQ35" i="28"/>
  <c r="AN39" i="28"/>
  <c r="AN49" i="28"/>
  <c r="J69" i="28"/>
  <c r="N69" i="28"/>
  <c r="S69" i="28"/>
  <c r="AM69" i="28"/>
  <c r="AR69" i="28"/>
  <c r="AY69" i="28"/>
  <c r="BC69" i="28"/>
  <c r="BK69" i="28"/>
  <c r="BW69" i="28"/>
  <c r="CD69" i="28"/>
  <c r="CI69" i="28"/>
  <c r="CN69" i="28"/>
  <c r="CY69" i="28"/>
  <c r="DD69" i="28"/>
  <c r="AH75" i="28"/>
  <c r="CG75" i="28"/>
  <c r="AW486" i="28"/>
  <c r="CE34" i="28"/>
  <c r="CZ34" i="28"/>
  <c r="AN24" i="28"/>
  <c r="AN28" i="28"/>
  <c r="AN43" i="28"/>
  <c r="CE69" i="28"/>
  <c r="CJ69" i="28"/>
  <c r="CP69" i="28"/>
  <c r="CZ69" i="28"/>
  <c r="S290" i="28"/>
  <c r="S432" i="28" s="1"/>
  <c r="AC290" i="28"/>
  <c r="AC432" i="28" s="1"/>
  <c r="AM290" i="28"/>
  <c r="AM432" i="28" s="1"/>
  <c r="DD290" i="28"/>
  <c r="DD432" i="28" s="1"/>
  <c r="CV326" i="28"/>
  <c r="DG326" i="28" s="1"/>
  <c r="J90" i="28"/>
  <c r="S90" i="28"/>
  <c r="AC90" i="28"/>
  <c r="AG90" i="28"/>
  <c r="AM90" i="28"/>
  <c r="AR90" i="28"/>
  <c r="AY90" i="28"/>
  <c r="BC90" i="28"/>
  <c r="BG90" i="28"/>
  <c r="BK90" i="28"/>
  <c r="BS90" i="28"/>
  <c r="BW90" i="28"/>
  <c r="CI90" i="28"/>
  <c r="CN90" i="28"/>
  <c r="CY90" i="28"/>
  <c r="DD90" i="28"/>
  <c r="AN194" i="28"/>
  <c r="W258" i="28"/>
  <c r="AB258" i="28"/>
  <c r="AF258" i="28"/>
  <c r="AQ258" i="28"/>
  <c r="AX258" i="28"/>
  <c r="BB258" i="28"/>
  <c r="BJ258" i="28"/>
  <c r="BN258" i="28"/>
  <c r="BR258" i="28"/>
  <c r="BV258" i="28"/>
  <c r="CH258" i="28"/>
  <c r="CM258" i="28"/>
  <c r="CX258" i="28"/>
  <c r="DC258" i="28"/>
  <c r="AH249" i="28"/>
  <c r="AH482" i="28" s="1"/>
  <c r="CG249" i="28"/>
  <c r="CG482" i="28" s="1"/>
  <c r="AL249" i="28"/>
  <c r="AL482" i="28" s="1"/>
  <c r="CK289" i="28"/>
  <c r="CK291" i="28" s="1"/>
  <c r="CK461" i="28" s="1"/>
  <c r="CO379" i="28"/>
  <c r="DJ154" i="28"/>
  <c r="DM154" i="28" s="1"/>
  <c r="CV154" i="28"/>
  <c r="DG154" i="28" s="1"/>
  <c r="J35" i="28"/>
  <c r="CN35" i="28"/>
  <c r="CV22" i="28"/>
  <c r="DG22" i="28" s="1"/>
  <c r="DA47" i="28"/>
  <c r="DA446" i="28" s="1"/>
  <c r="AN84" i="28"/>
  <c r="BK88" i="28"/>
  <c r="P117" i="28"/>
  <c r="AE117" i="28"/>
  <c r="AN122" i="28"/>
  <c r="N35" i="28"/>
  <c r="AM35" i="28"/>
  <c r="CI35" i="28"/>
  <c r="AT32" i="28"/>
  <c r="AT445" i="28" s="1"/>
  <c r="CU32" i="28"/>
  <c r="CU445" i="28" s="1"/>
  <c r="AN30" i="28"/>
  <c r="AN31" i="28"/>
  <c r="CK54" i="28"/>
  <c r="AN131" i="28"/>
  <c r="AN144" i="28"/>
  <c r="CR20" i="28"/>
  <c r="CR444" i="28" s="1"/>
  <c r="DA20" i="28"/>
  <c r="DA444" i="28" s="1"/>
  <c r="J34" i="28"/>
  <c r="N34" i="28"/>
  <c r="S34" i="28"/>
  <c r="X34" i="28"/>
  <c r="AG34" i="28"/>
  <c r="AM34" i="28"/>
  <c r="AR34" i="28"/>
  <c r="CD34" i="28"/>
  <c r="CI34" i="28"/>
  <c r="CN34" i="28"/>
  <c r="CY34" i="28"/>
  <c r="CG41" i="28"/>
  <c r="CS41" i="28"/>
  <c r="AN45" i="28"/>
  <c r="AN59" i="28"/>
  <c r="L90" i="28"/>
  <c r="P116" i="28"/>
  <c r="BA116" i="28"/>
  <c r="BM116" i="28"/>
  <c r="BU116" i="28"/>
  <c r="CL116" i="28"/>
  <c r="CK114" i="28"/>
  <c r="CK450" i="28" s="1"/>
  <c r="CT114" i="28"/>
  <c r="CT450" i="28" s="1"/>
  <c r="AN82" i="28"/>
  <c r="W117" i="28"/>
  <c r="AK117" i="28"/>
  <c r="CA117" i="28"/>
  <c r="CM117" i="28"/>
  <c r="AN107" i="28"/>
  <c r="CA116" i="28"/>
  <c r="CT129" i="28"/>
  <c r="CT451" i="28" s="1"/>
  <c r="CV128" i="28"/>
  <c r="DG128" i="28" s="1"/>
  <c r="AN152" i="28"/>
  <c r="I175" i="28"/>
  <c r="I425" i="28" s="1"/>
  <c r="R175" i="28"/>
  <c r="R425" i="28" s="1"/>
  <c r="AK175" i="28"/>
  <c r="AK425" i="28" s="1"/>
  <c r="AQ175" i="28"/>
  <c r="AQ425" i="28" s="1"/>
  <c r="AN172" i="28"/>
  <c r="AN252" i="28"/>
  <c r="CV261" i="28"/>
  <c r="DG261" i="28" s="1"/>
  <c r="AH270" i="28"/>
  <c r="CG270" i="28"/>
  <c r="CG460" i="28" s="1"/>
  <c r="AN278" i="28"/>
  <c r="DI326" i="28"/>
  <c r="DM326" i="28" s="1"/>
  <c r="AN340" i="28"/>
  <c r="CV377" i="28"/>
  <c r="U379" i="28"/>
  <c r="AN56" i="28"/>
  <c r="AN74" i="28"/>
  <c r="M90" i="28"/>
  <c r="R90" i="28"/>
  <c r="W90" i="28"/>
  <c r="AB90" i="28"/>
  <c r="AK90" i="28"/>
  <c r="BB90" i="28"/>
  <c r="BJ90" i="28"/>
  <c r="BN90" i="28"/>
  <c r="BV90" i="28"/>
  <c r="CA90" i="28"/>
  <c r="CH90" i="28"/>
  <c r="CM90" i="28"/>
  <c r="DC90" i="28"/>
  <c r="AH81" i="28"/>
  <c r="AH89" i="28" s="1"/>
  <c r="CG81" i="28"/>
  <c r="CG89" i="28" s="1"/>
  <c r="CG448" i="28" s="1"/>
  <c r="CS81" i="28"/>
  <c r="CS89" i="28" s="1"/>
  <c r="CS448" i="28" s="1"/>
  <c r="AN86" i="28"/>
  <c r="CR96" i="28"/>
  <c r="J115" i="28"/>
  <c r="N117" i="28"/>
  <c r="AR115" i="28"/>
  <c r="BC115" i="28"/>
  <c r="BS115" i="28"/>
  <c r="CN115" i="28"/>
  <c r="DA108" i="28"/>
  <c r="U129" i="28"/>
  <c r="U451" i="28" s="1"/>
  <c r="K54" i="27" s="1"/>
  <c r="AA142" i="28"/>
  <c r="AC175" i="28"/>
  <c r="AC425" i="28" s="1"/>
  <c r="AG175" i="28"/>
  <c r="AG425" i="28" s="1"/>
  <c r="AY175" i="28"/>
  <c r="AY425" i="28" s="1"/>
  <c r="BC175" i="28"/>
  <c r="BC425" i="28" s="1"/>
  <c r="BG175" i="28"/>
  <c r="BG425" i="28" s="1"/>
  <c r="BK175" i="28"/>
  <c r="BK425" i="28" s="1"/>
  <c r="BO175" i="28"/>
  <c r="BO425" i="28" s="1"/>
  <c r="BS175" i="28"/>
  <c r="BS425" i="28" s="1"/>
  <c r="BW175" i="28"/>
  <c r="BW425" i="28" s="1"/>
  <c r="Y256" i="28"/>
  <c r="Y430" i="28" s="1"/>
  <c r="AD256" i="28"/>
  <c r="AD430" i="28" s="1"/>
  <c r="AO256" i="28"/>
  <c r="AO430" i="28" s="1"/>
  <c r="S14" i="27" s="1"/>
  <c r="AS256" i="28"/>
  <c r="AS430" i="28" s="1"/>
  <c r="V14" i="27" s="1"/>
  <c r="CV269" i="28"/>
  <c r="DG269" i="28" s="1"/>
  <c r="H271" i="28"/>
  <c r="AH277" i="28"/>
  <c r="AH509" i="28" s="1"/>
  <c r="CG277" i="28"/>
  <c r="CG509" i="28" s="1"/>
  <c r="AN287" i="28"/>
  <c r="K352" i="28"/>
  <c r="O352" i="28"/>
  <c r="AD352" i="28"/>
  <c r="AO352" i="28"/>
  <c r="AS352" i="28"/>
  <c r="AZ352" i="28"/>
  <c r="BD352" i="28"/>
  <c r="BL352" i="28"/>
  <c r="BT352" i="28"/>
  <c r="CE352" i="28"/>
  <c r="CJ352" i="28"/>
  <c r="CV339" i="28"/>
  <c r="DG339" i="28" s="1"/>
  <c r="U358" i="28"/>
  <c r="U514" i="28" s="1"/>
  <c r="CO358" i="28"/>
  <c r="CO514" i="28" s="1"/>
  <c r="CT385" i="28"/>
  <c r="CT467" i="28" s="1"/>
  <c r="AN179" i="28"/>
  <c r="AH202" i="28"/>
  <c r="CG202" i="28"/>
  <c r="CG456" i="28" s="1"/>
  <c r="AL209" i="28"/>
  <c r="AL505" i="28" s="1"/>
  <c r="CT209" i="28"/>
  <c r="CT505" i="28" s="1"/>
  <c r="O224" i="28"/>
  <c r="AI224" i="28"/>
  <c r="AZ224" i="28"/>
  <c r="BH224" i="28"/>
  <c r="BT224" i="28"/>
  <c r="BY224" i="28"/>
  <c r="CE224" i="28"/>
  <c r="CJ224" i="28"/>
  <c r="CP224" i="28"/>
  <c r="CZ224" i="28"/>
  <c r="CK230" i="28"/>
  <c r="CT230" i="28"/>
  <c r="CK255" i="28"/>
  <c r="CK257" i="28" s="1"/>
  <c r="CK459" i="28" s="1"/>
  <c r="CT255" i="28"/>
  <c r="CT257" i="28" s="1"/>
  <c r="CT459" i="28" s="1"/>
  <c r="AN263" i="28"/>
  <c r="CT324" i="28"/>
  <c r="CZ331" i="28"/>
  <c r="CO337" i="28"/>
  <c r="CO513" i="28" s="1"/>
  <c r="AT14" i="28"/>
  <c r="CV10" i="28"/>
  <c r="DG10" i="28" s="1"/>
  <c r="AN11" i="28"/>
  <c r="AN13" i="28"/>
  <c r="AH32" i="28"/>
  <c r="AH445" i="28" s="1"/>
  <c r="N48" i="27" s="1"/>
  <c r="CO14" i="28"/>
  <c r="AA14" i="28"/>
  <c r="CR14" i="28"/>
  <c r="AN12" i="28"/>
  <c r="AN16" i="28"/>
  <c r="AN70" i="28"/>
  <c r="AN76" i="28"/>
  <c r="BW88" i="28"/>
  <c r="CV95" i="28"/>
  <c r="DG95" i="28" s="1"/>
  <c r="AO117" i="28"/>
  <c r="BY117" i="28"/>
  <c r="CE117" i="28"/>
  <c r="CZ117" i="28"/>
  <c r="U102" i="28"/>
  <c r="DA102" i="28"/>
  <c r="DA449" i="28" s="1"/>
  <c r="L116" i="28"/>
  <c r="BI116" i="28"/>
  <c r="BQ116" i="28"/>
  <c r="CR123" i="28"/>
  <c r="DA129" i="28"/>
  <c r="DA451" i="28" s="1"/>
  <c r="AN126" i="28"/>
  <c r="DI128" i="28"/>
  <c r="DM128" i="28" s="1"/>
  <c r="AN132" i="28"/>
  <c r="AN139" i="28"/>
  <c r="U155" i="28"/>
  <c r="U453" i="28" s="1"/>
  <c r="K56" i="27" s="1"/>
  <c r="AL155" i="28"/>
  <c r="AN159" i="28"/>
  <c r="W177" i="28"/>
  <c r="AB177" i="28"/>
  <c r="AF177" i="28"/>
  <c r="CT183" i="28"/>
  <c r="AN18" i="28"/>
  <c r="H34" i="28"/>
  <c r="L34" i="28"/>
  <c r="P34" i="28"/>
  <c r="V34" i="28"/>
  <c r="Z34" i="28"/>
  <c r="AE34" i="28"/>
  <c r="AJ34" i="28"/>
  <c r="AP34" i="28"/>
  <c r="AU34" i="28"/>
  <c r="BA34" i="28"/>
  <c r="BE34" i="28"/>
  <c r="BI34" i="28"/>
  <c r="BM34" i="28"/>
  <c r="BQ34" i="28"/>
  <c r="BQ468" i="28" s="1"/>
  <c r="BU34" i="28"/>
  <c r="BZ34" i="28"/>
  <c r="CF34" i="28"/>
  <c r="CL34" i="28"/>
  <c r="CL468" i="28" s="1"/>
  <c r="CQ34" i="28"/>
  <c r="DB34" i="28"/>
  <c r="AA26" i="28"/>
  <c r="CR26" i="28"/>
  <c r="CK32" i="28"/>
  <c r="CK445" i="28" s="1"/>
  <c r="U60" i="28"/>
  <c r="DP60" i="28" s="1"/>
  <c r="DK60" i="28"/>
  <c r="DK68" i="28" s="1"/>
  <c r="DK447" i="28" s="1"/>
  <c r="DK66" i="28"/>
  <c r="DA66" i="28"/>
  <c r="U75" i="28"/>
  <c r="CO75" i="28"/>
  <c r="CU75" i="28"/>
  <c r="U87" i="28"/>
  <c r="DP87" i="28" s="1"/>
  <c r="CK87" i="28"/>
  <c r="DJ87" i="28"/>
  <c r="AL96" i="28"/>
  <c r="AA102" i="28"/>
  <c r="AA449" i="28" s="1"/>
  <c r="L52" i="27" s="1"/>
  <c r="DA114" i="28"/>
  <c r="DA450" i="28" s="1"/>
  <c r="CH116" i="28"/>
  <c r="CG123" i="28"/>
  <c r="CS123" i="28"/>
  <c r="DE123" i="28"/>
  <c r="CV124" i="28"/>
  <c r="DG124" i="28" s="1"/>
  <c r="AN127" i="28"/>
  <c r="CO136" i="28"/>
  <c r="CU136" i="28"/>
  <c r="AL142" i="28"/>
  <c r="CR149" i="28"/>
  <c r="AN147" i="28"/>
  <c r="AA155" i="28"/>
  <c r="CR155" i="28"/>
  <c r="CR453" i="28" s="1"/>
  <c r="AK190" i="28"/>
  <c r="AN185" i="28"/>
  <c r="I190" i="28"/>
  <c r="BK256" i="28"/>
  <c r="BK430" i="28" s="1"/>
  <c r="CM305" i="28"/>
  <c r="DC33" i="28"/>
  <c r="AH20" i="28"/>
  <c r="AH444" i="28" s="1"/>
  <c r="CG20" i="28"/>
  <c r="CG444" i="28" s="1"/>
  <c r="DE20" i="28"/>
  <c r="DE444" i="28" s="1"/>
  <c r="CK20" i="28"/>
  <c r="CK444" i="28" s="1"/>
  <c r="AH26" i="28"/>
  <c r="CG26" i="28"/>
  <c r="CS26" i="28"/>
  <c r="DE26" i="28"/>
  <c r="AO33" i="28"/>
  <c r="CV37" i="28"/>
  <c r="DG37" i="28" s="1"/>
  <c r="CV46" i="28"/>
  <c r="DG46" i="28" s="1"/>
  <c r="AN51" i="28"/>
  <c r="CV51" i="28"/>
  <c r="DG51" i="28" s="1"/>
  <c r="AA60" i="28"/>
  <c r="AA68" i="28" s="1"/>
  <c r="DA60" i="28"/>
  <c r="DA68" i="28" s="1"/>
  <c r="DA447" i="28" s="1"/>
  <c r="CV57" i="28"/>
  <c r="DG57" i="28" s="1"/>
  <c r="AA66" i="28"/>
  <c r="AA417" i="28" s="1"/>
  <c r="L20" i="27" s="1"/>
  <c r="AA81" i="28"/>
  <c r="AA89" i="28" s="1"/>
  <c r="AN80" i="28"/>
  <c r="AA87" i="28"/>
  <c r="DE102" i="28"/>
  <c r="DE449" i="28" s="1"/>
  <c r="AN99" i="28"/>
  <c r="AN103" i="28"/>
  <c r="CT108" i="28"/>
  <c r="CV105" i="28"/>
  <c r="DG105" i="28" s="1"/>
  <c r="AN111" i="28"/>
  <c r="J116" i="28"/>
  <c r="N116" i="28"/>
  <c r="S116" i="28"/>
  <c r="AC116" i="28"/>
  <c r="AG116" i="28"/>
  <c r="AM116" i="28"/>
  <c r="AY116" i="28"/>
  <c r="BC116" i="28"/>
  <c r="BG116" i="28"/>
  <c r="BK116" i="28"/>
  <c r="BO116" i="28"/>
  <c r="BS116" i="28"/>
  <c r="BW116" i="28"/>
  <c r="CD116" i="28"/>
  <c r="CI116" i="28"/>
  <c r="CY116" i="28"/>
  <c r="DD116" i="28"/>
  <c r="AN118" i="28"/>
  <c r="CK129" i="28"/>
  <c r="CK451" i="28" s="1"/>
  <c r="DI124" i="28"/>
  <c r="U142" i="28"/>
  <c r="CO142" i="28"/>
  <c r="CO452" i="28" s="1"/>
  <c r="CU142" i="28"/>
  <c r="CU452" i="28" s="1"/>
  <c r="P143" i="28"/>
  <c r="CG149" i="28"/>
  <c r="DE149" i="28"/>
  <c r="AH155" i="28"/>
  <c r="DE155" i="28"/>
  <c r="DE453" i="28" s="1"/>
  <c r="K177" i="28"/>
  <c r="O177" i="28"/>
  <c r="T177" i="28"/>
  <c r="AZ177" i="28"/>
  <c r="BH177" i="28"/>
  <c r="BL177" i="28"/>
  <c r="BP177" i="28"/>
  <c r="CJ177" i="28"/>
  <c r="AY222" i="28"/>
  <c r="AY428" i="28" s="1"/>
  <c r="BC222" i="28"/>
  <c r="BC428" i="28" s="1"/>
  <c r="BG222" i="28"/>
  <c r="BG428" i="28" s="1"/>
  <c r="BK222" i="28"/>
  <c r="BK428" i="28" s="1"/>
  <c r="BO222" i="28"/>
  <c r="BO428" i="28" s="1"/>
  <c r="BS222" i="28"/>
  <c r="BS428" i="28" s="1"/>
  <c r="BW222" i="28"/>
  <c r="BW428" i="28" s="1"/>
  <c r="U277" i="28"/>
  <c r="U509" i="28" s="1"/>
  <c r="CO277" i="28"/>
  <c r="CO509" i="28" s="1"/>
  <c r="W292" i="28"/>
  <c r="CV313" i="28"/>
  <c r="DG313" i="28" s="1"/>
  <c r="CK26" i="28"/>
  <c r="CT26" i="28"/>
  <c r="AA32" i="28"/>
  <c r="AA445" i="28" s="1"/>
  <c r="L48" i="27" s="1"/>
  <c r="CR32" i="28"/>
  <c r="CR445" i="28" s="1"/>
  <c r="DA32" i="28"/>
  <c r="DA445" i="28" s="1"/>
  <c r="CV30" i="28"/>
  <c r="DG30" i="28" s="1"/>
  <c r="CK41" i="28"/>
  <c r="CT41" i="28"/>
  <c r="DI36" i="28"/>
  <c r="AN37" i="28"/>
  <c r="BY116" i="28"/>
  <c r="CP116" i="28"/>
  <c r="N115" i="28"/>
  <c r="BC256" i="28"/>
  <c r="BC430" i="28" s="1"/>
  <c r="AN274" i="28"/>
  <c r="AL283" i="28"/>
  <c r="AL483" i="28" s="1"/>
  <c r="CU311" i="28"/>
  <c r="DK306" i="28"/>
  <c r="M331" i="28"/>
  <c r="O373" i="28"/>
  <c r="AX177" i="28"/>
  <c r="BB177" i="28"/>
  <c r="BF177" i="28"/>
  <c r="BJ177" i="28"/>
  <c r="BN177" i="28"/>
  <c r="BR177" i="28"/>
  <c r="BV177" i="28"/>
  <c r="CA175" i="28"/>
  <c r="CA425" i="28" s="1"/>
  <c r="CH177" i="28"/>
  <c r="CX175" i="28"/>
  <c r="CX425" i="28" s="1"/>
  <c r="DC177" i="28"/>
  <c r="AH168" i="28"/>
  <c r="AH480" i="28" s="1"/>
  <c r="CG168" i="28"/>
  <c r="CG480" i="28" s="1"/>
  <c r="DE168" i="28"/>
  <c r="DE480" i="28" s="1"/>
  <c r="AA168" i="28"/>
  <c r="AA480" i="28" s="1"/>
  <c r="AL174" i="28"/>
  <c r="AL176" i="28" s="1"/>
  <c r="AN187" i="28"/>
  <c r="CV187" i="28"/>
  <c r="DG187" i="28" s="1"/>
  <c r="AN193" i="28"/>
  <c r="CT202" i="28"/>
  <c r="CT456" i="28" s="1"/>
  <c r="AN207" i="28"/>
  <c r="AN211" i="28"/>
  <c r="CV213" i="28"/>
  <c r="DG213" i="28" s="1"/>
  <c r="CR236" i="28"/>
  <c r="CR458" i="28" s="1"/>
  <c r="AN233" i="28"/>
  <c r="U243" i="28"/>
  <c r="U507" i="28" s="1"/>
  <c r="AT243" i="28"/>
  <c r="AT507" i="28" s="1"/>
  <c r="CO243" i="28"/>
  <c r="CO507" i="28" s="1"/>
  <c r="AN248" i="28"/>
  <c r="AN265" i="28"/>
  <c r="AA277" i="28"/>
  <c r="AA509" i="28" s="1"/>
  <c r="AN276" i="28"/>
  <c r="CU283" i="28"/>
  <c r="CU483" i="28" s="1"/>
  <c r="CO289" i="28"/>
  <c r="CO291" i="28" s="1"/>
  <c r="CO461" i="28" s="1"/>
  <c r="AA317" i="28"/>
  <c r="AN314" i="28"/>
  <c r="AN354" i="28"/>
  <c r="Z373" i="28"/>
  <c r="AJ371" i="28"/>
  <c r="AJ437" i="28" s="1"/>
  <c r="AP373" i="28"/>
  <c r="BZ373" i="28"/>
  <c r="CF373" i="28"/>
  <c r="AN375" i="28"/>
  <c r="AN376" i="28"/>
  <c r="AH385" i="28"/>
  <c r="CV205" i="28"/>
  <c r="DG205" i="28" s="1"/>
  <c r="CR215" i="28"/>
  <c r="CR481" i="28" s="1"/>
  <c r="DA215" i="28"/>
  <c r="DA481" i="28" s="1"/>
  <c r="AA221" i="28"/>
  <c r="AA223" i="28" s="1"/>
  <c r="CR221" i="28"/>
  <c r="CR223" i="28" s="1"/>
  <c r="CR457" i="28" s="1"/>
  <c r="CR230" i="28"/>
  <c r="AH236" i="28"/>
  <c r="CG236" i="28"/>
  <c r="CG458" i="28" s="1"/>
  <c r="DE236" i="28"/>
  <c r="DE458" i="28" s="1"/>
  <c r="CO249" i="28"/>
  <c r="CO482" i="28" s="1"/>
  <c r="CU249" i="28"/>
  <c r="CU482" i="28" s="1"/>
  <c r="DA249" i="28"/>
  <c r="DA482" i="28" s="1"/>
  <c r="AA255" i="28"/>
  <c r="AA257" i="28" s="1"/>
  <c r="CR255" i="28"/>
  <c r="CR257" i="28" s="1"/>
  <c r="CR459" i="28" s="1"/>
  <c r="CV252" i="28"/>
  <c r="DG252" i="28" s="1"/>
  <c r="CO264" i="28"/>
  <c r="CO270" i="28"/>
  <c r="CO460" i="28" s="1"/>
  <c r="CU270" i="28"/>
  <c r="CU460" i="28" s="1"/>
  <c r="AA283" i="28"/>
  <c r="AA483" i="28" s="1"/>
  <c r="CV287" i="28"/>
  <c r="DG287" i="28" s="1"/>
  <c r="AN294" i="28"/>
  <c r="BU305" i="28"/>
  <c r="CK358" i="28"/>
  <c r="CK514" i="28" s="1"/>
  <c r="AN367" i="28"/>
  <c r="CK379" i="28"/>
  <c r="CC486" i="28"/>
  <c r="CP177" i="28"/>
  <c r="AN166" i="28"/>
  <c r="AN170" i="28"/>
  <c r="CV170" i="28"/>
  <c r="DG170" i="28" s="1"/>
  <c r="CG183" i="28"/>
  <c r="CS183" i="28"/>
  <c r="CK189" i="28"/>
  <c r="CK455" i="28" s="1"/>
  <c r="DI205" i="28"/>
  <c r="DM205" i="28" s="1"/>
  <c r="AN212" i="28"/>
  <c r="AN218" i="28"/>
  <c r="AN219" i="28"/>
  <c r="AN227" i="28"/>
  <c r="CT236" i="28"/>
  <c r="CT458" i="28" s="1"/>
  <c r="AN232" i="28"/>
  <c r="CO236" i="28"/>
  <c r="CO458" i="28" s="1"/>
  <c r="AH243" i="28"/>
  <c r="AH507" i="28" s="1"/>
  <c r="CG243" i="28"/>
  <c r="CG507" i="28" s="1"/>
  <c r="AN261" i="28"/>
  <c r="AN268" i="28"/>
  <c r="CV274" i="28"/>
  <c r="DG274" i="28" s="1"/>
  <c r="AH283" i="28"/>
  <c r="AH483" i="28" s="1"/>
  <c r="AN285" i="28"/>
  <c r="DI287" i="28"/>
  <c r="DM287" i="28" s="1"/>
  <c r="AN302" i="28"/>
  <c r="AN307" i="28"/>
  <c r="AN315" i="28"/>
  <c r="AH337" i="28"/>
  <c r="AH513" i="28" s="1"/>
  <c r="AN333" i="28"/>
  <c r="AC350" i="28"/>
  <c r="AC436" i="28" s="1"/>
  <c r="AN341" i="28"/>
  <c r="AH349" i="28"/>
  <c r="AH351" i="28" s="1"/>
  <c r="AN345" i="28"/>
  <c r="J373" i="28"/>
  <c r="N373" i="28"/>
  <c r="S371" i="28"/>
  <c r="S437" i="28" s="1"/>
  <c r="X371" i="28"/>
  <c r="X437" i="28" s="1"/>
  <c r="AG371" i="28"/>
  <c r="AG437" i="28" s="1"/>
  <c r="AR371" i="28"/>
  <c r="CY373" i="28"/>
  <c r="DD373" i="28"/>
  <c r="CT364" i="28"/>
  <c r="CT485" i="28" s="1"/>
  <c r="AN366" i="28"/>
  <c r="DK47" i="28"/>
  <c r="DK446" i="28" s="1"/>
  <c r="AZ48" i="28"/>
  <c r="DJ54" i="28"/>
  <c r="BC67" i="28"/>
  <c r="DK81" i="28"/>
  <c r="DK89" i="28" s="1"/>
  <c r="DK448" i="28" s="1"/>
  <c r="DJ78" i="28"/>
  <c r="DM78" i="28" s="1"/>
  <c r="CV78" i="28"/>
  <c r="DG78" i="28" s="1"/>
  <c r="P88" i="28"/>
  <c r="BI88" i="28"/>
  <c r="BM88" i="28"/>
  <c r="BU88" i="28"/>
  <c r="AQ35" i="28"/>
  <c r="AK35" i="28"/>
  <c r="AH14" i="28"/>
  <c r="AH492" i="28" s="1"/>
  <c r="CG14" i="28"/>
  <c r="CG492" i="28" s="1"/>
  <c r="DE14" i="28"/>
  <c r="DM12" i="28"/>
  <c r="AL20" i="28"/>
  <c r="AL444" i="28" s="1"/>
  <c r="CT20" i="28"/>
  <c r="CT444" i="28" s="1"/>
  <c r="DJ15" i="28"/>
  <c r="DJ20" i="28" s="1"/>
  <c r="DJ444" i="28" s="1"/>
  <c r="AN17" i="28"/>
  <c r="CV18" i="28"/>
  <c r="DG18" i="28" s="1"/>
  <c r="BC35" i="28"/>
  <c r="BG35" i="28"/>
  <c r="BK35" i="28"/>
  <c r="BW35" i="28"/>
  <c r="AL26" i="28"/>
  <c r="DI21" i="28"/>
  <c r="AN22" i="28"/>
  <c r="CO32" i="28"/>
  <c r="CO445" i="28" s="1"/>
  <c r="BN33" i="28"/>
  <c r="AT41" i="28"/>
  <c r="CO41" i="28"/>
  <c r="DK41" i="28"/>
  <c r="DI37" i="28"/>
  <c r="AH47" i="28"/>
  <c r="CG47" i="28"/>
  <c r="CG446" i="28" s="1"/>
  <c r="DE47" i="28"/>
  <c r="DE446" i="28" s="1"/>
  <c r="R48" i="28"/>
  <c r="BH48" i="28"/>
  <c r="AA54" i="28"/>
  <c r="AA416" i="28" s="1"/>
  <c r="L25" i="27" s="1"/>
  <c r="CO54" i="28"/>
  <c r="CU54" i="28"/>
  <c r="DK49" i="28"/>
  <c r="DK54" i="28" s="1"/>
  <c r="R69" i="28"/>
  <c r="W69" i="28"/>
  <c r="AB69" i="28"/>
  <c r="AQ69" i="28"/>
  <c r="CA69" i="28"/>
  <c r="CH69" i="28"/>
  <c r="CM69" i="28"/>
  <c r="CX69" i="28"/>
  <c r="AH60" i="28"/>
  <c r="AH68" i="28" s="1"/>
  <c r="CR60" i="28"/>
  <c r="CR68" i="28" s="1"/>
  <c r="CR447" i="28" s="1"/>
  <c r="AT60" i="28"/>
  <c r="AT68" i="28" s="1"/>
  <c r="AT447" i="28" s="1"/>
  <c r="DI57" i="28"/>
  <c r="DM57" i="28" s="1"/>
  <c r="AH66" i="28"/>
  <c r="CR66" i="28"/>
  <c r="AN64" i="28"/>
  <c r="AN65" i="28"/>
  <c r="J67" i="28"/>
  <c r="BI67" i="28"/>
  <c r="CO81" i="28"/>
  <c r="CO89" i="28" s="1"/>
  <c r="CO448" i="28" s="1"/>
  <c r="CU81" i="28"/>
  <c r="CU89" i="28" s="1"/>
  <c r="CU448" i="28" s="1"/>
  <c r="CV84" i="28"/>
  <c r="DG84" i="28" s="1"/>
  <c r="DI84" i="28"/>
  <c r="DM84" i="28" s="1"/>
  <c r="AL14" i="28"/>
  <c r="CK14" i="28"/>
  <c r="CT14" i="28"/>
  <c r="DJ9" i="28"/>
  <c r="DJ14" i="28" s="1"/>
  <c r="AN10" i="28"/>
  <c r="K35" i="28"/>
  <c r="O35" i="28"/>
  <c r="T35" i="28"/>
  <c r="Y33" i="28"/>
  <c r="AD35" i="28"/>
  <c r="AI35" i="28"/>
  <c r="AS33" i="28"/>
  <c r="BX14" i="28"/>
  <c r="BD33" i="28"/>
  <c r="BH33" i="28"/>
  <c r="BL33" i="28"/>
  <c r="BP33" i="28"/>
  <c r="BT33" i="28"/>
  <c r="BY33" i="28"/>
  <c r="CE35" i="28"/>
  <c r="CJ35" i="28"/>
  <c r="CP33" i="28"/>
  <c r="CZ33" i="28"/>
  <c r="AT20" i="28"/>
  <c r="AT444" i="28" s="1"/>
  <c r="CU20" i="28"/>
  <c r="CU444" i="28" s="1"/>
  <c r="DK15" i="28"/>
  <c r="DK20" i="28" s="1"/>
  <c r="DK444" i="28" s="1"/>
  <c r="K34" i="28"/>
  <c r="O34" i="28"/>
  <c r="T34" i="28"/>
  <c r="AD34" i="28"/>
  <c r="AI34" i="28"/>
  <c r="AO35" i="28"/>
  <c r="AS34" i="28"/>
  <c r="AZ34" i="28"/>
  <c r="BD34" i="28"/>
  <c r="BH34" i="28"/>
  <c r="BL34" i="28"/>
  <c r="BP34" i="28"/>
  <c r="BT34" i="28"/>
  <c r="BY34" i="28"/>
  <c r="CJ34" i="28"/>
  <c r="CP34" i="28"/>
  <c r="CP468" i="28" s="1"/>
  <c r="U26" i="28"/>
  <c r="AT26" i="28"/>
  <c r="CO26" i="28"/>
  <c r="DK26" i="28"/>
  <c r="DI22" i="28"/>
  <c r="DM22" i="28" s="1"/>
  <c r="BR33" i="28"/>
  <c r="CG32" i="28"/>
  <c r="CG445" i="28" s="1"/>
  <c r="AN29" i="28"/>
  <c r="AX33" i="28"/>
  <c r="BV33" i="28"/>
  <c r="AN36" i="28"/>
  <c r="CR41" i="28"/>
  <c r="DA41" i="28"/>
  <c r="AL47" i="28"/>
  <c r="CT47" i="28"/>
  <c r="CT446" i="28" s="1"/>
  <c r="DJ42" i="28"/>
  <c r="DJ47" i="28" s="1"/>
  <c r="DJ446" i="28" s="1"/>
  <c r="AN44" i="28"/>
  <c r="CR47" i="28"/>
  <c r="CR446" i="28" s="1"/>
  <c r="CV45" i="28"/>
  <c r="DG45" i="28" s="1"/>
  <c r="DI46" i="28"/>
  <c r="DM46" i="28" s="1"/>
  <c r="Z48" i="28"/>
  <c r="BP48" i="28"/>
  <c r="AH54" i="28"/>
  <c r="AH416" i="28" s="1"/>
  <c r="N25" i="27" s="1"/>
  <c r="T25" i="27" s="1"/>
  <c r="CR54" i="28"/>
  <c r="AT54" i="28"/>
  <c r="DI51" i="28"/>
  <c r="DM51" i="28" s="1"/>
  <c r="AN53" i="28"/>
  <c r="BG69" i="28"/>
  <c r="BG67" i="28"/>
  <c r="BS69" i="28"/>
  <c r="BS67" i="28"/>
  <c r="CV63" i="28"/>
  <c r="DG63" i="28" s="1"/>
  <c r="N67" i="28"/>
  <c r="AY67" i="28"/>
  <c r="BW67" i="28"/>
  <c r="H90" i="28"/>
  <c r="P90" i="28"/>
  <c r="Z90" i="28"/>
  <c r="AE90" i="28"/>
  <c r="AJ90" i="28"/>
  <c r="AP90" i="28"/>
  <c r="AU90" i="28"/>
  <c r="BA90" i="28"/>
  <c r="BI90" i="28"/>
  <c r="BM90" i="28"/>
  <c r="BQ90" i="28"/>
  <c r="BU90" i="28"/>
  <c r="CF90" i="28"/>
  <c r="CL90" i="28"/>
  <c r="CQ90" i="28"/>
  <c r="BA88" i="28"/>
  <c r="CO20" i="28"/>
  <c r="CO444" i="28" s="1"/>
  <c r="CA35" i="28"/>
  <c r="M33" i="28"/>
  <c r="BJ33" i="28"/>
  <c r="DK14" i="28"/>
  <c r="DM11" i="28"/>
  <c r="AA20" i="28"/>
  <c r="AA444" i="28" s="1"/>
  <c r="DA26" i="28"/>
  <c r="AN23" i="28"/>
  <c r="AN25" i="28"/>
  <c r="AG33" i="28"/>
  <c r="AL32" i="28"/>
  <c r="AL445" i="28" s="1"/>
  <c r="O48" i="27" s="1"/>
  <c r="CT32" i="28"/>
  <c r="CT445" i="28" s="1"/>
  <c r="DJ27" i="28"/>
  <c r="DJ32" i="28" s="1"/>
  <c r="DJ445" i="28" s="1"/>
  <c r="BB33" i="28"/>
  <c r="BZ33" i="28"/>
  <c r="DE41" i="28"/>
  <c r="AH41" i="28"/>
  <c r="L48" i="28"/>
  <c r="AP48" i="28"/>
  <c r="CP48" i="28"/>
  <c r="BY69" i="28"/>
  <c r="BY67" i="28"/>
  <c r="AN55" i="28"/>
  <c r="CK60" i="28"/>
  <c r="CK68" i="28" s="1"/>
  <c r="CK447" i="28" s="1"/>
  <c r="DJ60" i="28"/>
  <c r="DJ68" i="28" s="1"/>
  <c r="DJ447" i="28" s="1"/>
  <c r="AN57" i="28"/>
  <c r="AN61" i="28"/>
  <c r="CK66" i="28"/>
  <c r="DJ66" i="28"/>
  <c r="AN63" i="28"/>
  <c r="P67" i="28"/>
  <c r="BA67" i="28"/>
  <c r="CA67" i="28"/>
  <c r="L88" i="28"/>
  <c r="DJ162" i="28"/>
  <c r="DJ502" i="28" s="1"/>
  <c r="CK75" i="28"/>
  <c r="DJ75" i="28"/>
  <c r="AN72" i="28"/>
  <c r="CR81" i="28"/>
  <c r="CR89" i="28" s="1"/>
  <c r="CR448" i="28" s="1"/>
  <c r="CO87" i="28"/>
  <c r="CU87" i="28"/>
  <c r="DK82" i="28"/>
  <c r="DK87" i="28" s="1"/>
  <c r="BC88" i="28"/>
  <c r="BY88" i="28"/>
  <c r="AN93" i="28"/>
  <c r="AU117" i="28"/>
  <c r="BA117" i="28"/>
  <c r="BI117" i="28"/>
  <c r="BM117" i="28"/>
  <c r="BQ117" i="28"/>
  <c r="BU117" i="28"/>
  <c r="CQ117" i="28"/>
  <c r="CR102" i="28"/>
  <c r="CR449" i="28" s="1"/>
  <c r="CV97" i="28"/>
  <c r="DG97" i="28" s="1"/>
  <c r="BB117" i="28"/>
  <c r="BJ117" i="28"/>
  <c r="BN117" i="28"/>
  <c r="BR117" i="28"/>
  <c r="BV117" i="28"/>
  <c r="CK108" i="28"/>
  <c r="AN105" i="28"/>
  <c r="CO114" i="28"/>
  <c r="CO450" i="28" s="1"/>
  <c r="CU114" i="28"/>
  <c r="CU450" i="28" s="1"/>
  <c r="Y116" i="28"/>
  <c r="AD116" i="28"/>
  <c r="AI116" i="28"/>
  <c r="AO116" i="28"/>
  <c r="AS116" i="28"/>
  <c r="AZ116" i="28"/>
  <c r="BD116" i="28"/>
  <c r="BH116" i="28"/>
  <c r="BL116" i="28"/>
  <c r="BP116" i="28"/>
  <c r="BT116" i="28"/>
  <c r="CE116" i="28"/>
  <c r="CZ116" i="28"/>
  <c r="P115" i="28"/>
  <c r="CA115" i="28"/>
  <c r="J117" i="28"/>
  <c r="CO129" i="28"/>
  <c r="CO451" i="28" s="1"/>
  <c r="CU129" i="28"/>
  <c r="CU451" i="28" s="1"/>
  <c r="P130" i="28"/>
  <c r="AT136" i="28"/>
  <c r="CR142" i="28"/>
  <c r="CR452" i="28" s="1"/>
  <c r="CV137" i="28"/>
  <c r="DG137" i="28" s="1"/>
  <c r="DK137" i="28"/>
  <c r="DK142" i="28" s="1"/>
  <c r="DK452" i="28" s="1"/>
  <c r="DE142" i="28"/>
  <c r="DE452" i="28" s="1"/>
  <c r="CV141" i="28"/>
  <c r="DG141" i="28" s="1"/>
  <c r="J143" i="28"/>
  <c r="J156" i="28"/>
  <c r="M175" i="28"/>
  <c r="M425" i="28" s="1"/>
  <c r="M177" i="28"/>
  <c r="BH175" i="28"/>
  <c r="BH425" i="28" s="1"/>
  <c r="CV179" i="28"/>
  <c r="DG179" i="28" s="1"/>
  <c r="DI179" i="28"/>
  <c r="DM179" i="28" s="1"/>
  <c r="M203" i="28"/>
  <c r="CA258" i="28"/>
  <c r="CA256" i="28"/>
  <c r="CA430" i="28" s="1"/>
  <c r="DK70" i="28"/>
  <c r="DK75" i="28" s="1"/>
  <c r="AN73" i="28"/>
  <c r="DE81" i="28"/>
  <c r="DE89" i="28" s="1"/>
  <c r="DE448" i="28" s="1"/>
  <c r="DA81" i="28"/>
  <c r="DA89" i="28" s="1"/>
  <c r="DA448" i="28" s="1"/>
  <c r="AN79" i="28"/>
  <c r="AH87" i="28"/>
  <c r="AH419" i="28" s="1"/>
  <c r="N31" i="27" s="1"/>
  <c r="AT87" i="28"/>
  <c r="BG88" i="28"/>
  <c r="BS88" i="28"/>
  <c r="CA88" i="28"/>
  <c r="DI95" i="28"/>
  <c r="DM95" i="28" s="1"/>
  <c r="S117" i="28"/>
  <c r="AG117" i="28"/>
  <c r="DK102" i="28"/>
  <c r="DK449" i="28" s="1"/>
  <c r="AN101" i="28"/>
  <c r="CN117" i="28"/>
  <c r="AA114" i="28"/>
  <c r="AA450" i="28" s="1"/>
  <c r="L53" i="27" s="1"/>
  <c r="CR114" i="28"/>
  <c r="CR450" i="28" s="1"/>
  <c r="CV109" i="28"/>
  <c r="DG109" i="28" s="1"/>
  <c r="DK109" i="28"/>
  <c r="DK114" i="28" s="1"/>
  <c r="DK450" i="28" s="1"/>
  <c r="DE114" i="28"/>
  <c r="DE450" i="28" s="1"/>
  <c r="CV113" i="28"/>
  <c r="DG113" i="28" s="1"/>
  <c r="H116" i="28"/>
  <c r="V116" i="28"/>
  <c r="Z116" i="28"/>
  <c r="AE116" i="28"/>
  <c r="AP116" i="28"/>
  <c r="AU116" i="28"/>
  <c r="BE116" i="28"/>
  <c r="BZ116" i="28"/>
  <c r="CF116" i="28"/>
  <c r="CQ116" i="28"/>
  <c r="DB116" i="28"/>
  <c r="BI115" i="28"/>
  <c r="BU115" i="28"/>
  <c r="L117" i="28"/>
  <c r="U123" i="28"/>
  <c r="CK123" i="28"/>
  <c r="DI118" i="28"/>
  <c r="AN120" i="28"/>
  <c r="AA129" i="28"/>
  <c r="CR129" i="28"/>
  <c r="CR451" i="28" s="1"/>
  <c r="DK124" i="28"/>
  <c r="DK129" i="28" s="1"/>
  <c r="DK451" i="28" s="1"/>
  <c r="AL129" i="28"/>
  <c r="J130" i="28"/>
  <c r="CG136" i="28"/>
  <c r="AH142" i="28"/>
  <c r="CG142" i="28"/>
  <c r="CG452" i="28" s="1"/>
  <c r="CS142" i="28"/>
  <c r="CS452" i="28" s="1"/>
  <c r="L143" i="28"/>
  <c r="CK149" i="28"/>
  <c r="DJ149" i="28"/>
  <c r="AN146" i="28"/>
  <c r="CV146" i="28"/>
  <c r="DG146" i="28" s="1"/>
  <c r="CG155" i="28"/>
  <c r="CG453" i="28" s="1"/>
  <c r="CS155" i="28"/>
  <c r="CS453" i="28" s="1"/>
  <c r="DK155" i="28"/>
  <c r="DK453" i="28" s="1"/>
  <c r="L156" i="28"/>
  <c r="BY156" i="28"/>
  <c r="DA162" i="28"/>
  <c r="DA502" i="28" s="1"/>
  <c r="AN158" i="28"/>
  <c r="S177" i="28"/>
  <c r="X177" i="28"/>
  <c r="AM177" i="28"/>
  <c r="CD177" i="28"/>
  <c r="CN177" i="28"/>
  <c r="CY177" i="28"/>
  <c r="AA174" i="28"/>
  <c r="AA176" i="28" s="1"/>
  <c r="CR174" i="28"/>
  <c r="CR176" i="28" s="1"/>
  <c r="CR454" i="28" s="1"/>
  <c r="DA174" i="28"/>
  <c r="DA176" i="28" s="1"/>
  <c r="DA454" i="28" s="1"/>
  <c r="AN171" i="28"/>
  <c r="BL175" i="28"/>
  <c r="BL425" i="28" s="1"/>
  <c r="AO177" i="28"/>
  <c r="DJ178" i="28"/>
  <c r="CK183" i="28"/>
  <c r="BS190" i="28"/>
  <c r="DJ197" i="28"/>
  <c r="AN198" i="28"/>
  <c r="CO202" i="28"/>
  <c r="CO456" i="28" s="1"/>
  <c r="CV217" i="28"/>
  <c r="DG217" i="28" s="1"/>
  <c r="DI217" i="28"/>
  <c r="DM217" i="28" s="1"/>
  <c r="DK243" i="28"/>
  <c r="DK507" i="28" s="1"/>
  <c r="CR75" i="28"/>
  <c r="K90" i="28"/>
  <c r="O90" i="28"/>
  <c r="T90" i="28"/>
  <c r="Y90" i="28"/>
  <c r="AD90" i="28"/>
  <c r="AI90" i="28"/>
  <c r="AO90" i="28"/>
  <c r="AS90" i="28"/>
  <c r="AZ90" i="28"/>
  <c r="BD90" i="28"/>
  <c r="BH90" i="28"/>
  <c r="BL90" i="28"/>
  <c r="BP90" i="28"/>
  <c r="BT90" i="28"/>
  <c r="BY90" i="28"/>
  <c r="CE90" i="28"/>
  <c r="CJ90" i="28"/>
  <c r="CP90" i="28"/>
  <c r="CZ90" i="28"/>
  <c r="CK81" i="28"/>
  <c r="CK89" i="28" s="1"/>
  <c r="CK448" i="28" s="1"/>
  <c r="DI76" i="28"/>
  <c r="DM76" i="28" s="1"/>
  <c r="AN78" i="28"/>
  <c r="CG87" i="28"/>
  <c r="CS87" i="28"/>
  <c r="DE87" i="28"/>
  <c r="DA87" i="28"/>
  <c r="AN85" i="28"/>
  <c r="J88" i="28"/>
  <c r="DK96" i="28"/>
  <c r="K117" i="28"/>
  <c r="O117" i="28"/>
  <c r="T115" i="28"/>
  <c r="Y117" i="28"/>
  <c r="AI117" i="28"/>
  <c r="AM117" i="28"/>
  <c r="AY117" i="28"/>
  <c r="BC117" i="28"/>
  <c r="BG117" i="28"/>
  <c r="BK117" i="28"/>
  <c r="BO117" i="28"/>
  <c r="BS117" i="28"/>
  <c r="BW117" i="28"/>
  <c r="CI117" i="28"/>
  <c r="DD117" i="28"/>
  <c r="CK102" i="28"/>
  <c r="CK449" i="28" s="1"/>
  <c r="CT102" i="28"/>
  <c r="CT449" i="28" s="1"/>
  <c r="AN100" i="28"/>
  <c r="CJ117" i="28"/>
  <c r="AN106" i="28"/>
  <c r="AY115" i="28"/>
  <c r="CG114" i="28"/>
  <c r="CG450" i="28" s="1"/>
  <c r="CS114" i="28"/>
  <c r="CS450" i="28" s="1"/>
  <c r="AT114" i="28"/>
  <c r="AT450" i="28" s="1"/>
  <c r="M116" i="28"/>
  <c r="R116" i="28"/>
  <c r="W116" i="28"/>
  <c r="AB116" i="28"/>
  <c r="AF116" i="28"/>
  <c r="AK116" i="28"/>
  <c r="AQ116" i="28"/>
  <c r="CM116" i="28"/>
  <c r="CX116" i="28"/>
  <c r="DC116" i="28"/>
  <c r="BA115" i="28"/>
  <c r="BK115" i="28"/>
  <c r="BW115" i="28"/>
  <c r="CO123" i="28"/>
  <c r="CU123" i="28"/>
  <c r="DK118" i="28"/>
  <c r="DK123" i="28" s="1"/>
  <c r="AN119" i="28"/>
  <c r="AH129" i="28"/>
  <c r="CG129" i="28"/>
  <c r="CG451" i="28" s="1"/>
  <c r="CS129" i="28"/>
  <c r="CS451" i="28" s="1"/>
  <c r="L130" i="28"/>
  <c r="U136" i="28"/>
  <c r="DP136" i="28" s="1"/>
  <c r="CK136" i="28"/>
  <c r="DJ136" i="28"/>
  <c r="AN133" i="28"/>
  <c r="CV133" i="28"/>
  <c r="DG133" i="28" s="1"/>
  <c r="AN135" i="28"/>
  <c r="CK142" i="28"/>
  <c r="CK452" i="28" s="1"/>
  <c r="CT142" i="28"/>
  <c r="CT452" i="28" s="1"/>
  <c r="AN140" i="28"/>
  <c r="N143" i="28"/>
  <c r="CO149" i="28"/>
  <c r="CU149" i="28"/>
  <c r="DK144" i="28"/>
  <c r="DK149" i="28" s="1"/>
  <c r="AN145" i="28"/>
  <c r="CK155" i="28"/>
  <c r="CK453" i="28" s="1"/>
  <c r="CT155" i="28"/>
  <c r="CT453" i="28" s="1"/>
  <c r="DA155" i="28"/>
  <c r="DA453" i="28" s="1"/>
  <c r="AN153" i="28"/>
  <c r="N156" i="28"/>
  <c r="CA156" i="28"/>
  <c r="CV160" i="28"/>
  <c r="DG160" i="28" s="1"/>
  <c r="BD177" i="28"/>
  <c r="BD175" i="28"/>
  <c r="BD425" i="28" s="1"/>
  <c r="BT177" i="28"/>
  <c r="BT175" i="28"/>
  <c r="BT425" i="28" s="1"/>
  <c r="CO168" i="28"/>
  <c r="CO480" i="28" s="1"/>
  <c r="CK168" i="28"/>
  <c r="CK480" i="28" s="1"/>
  <c r="CV166" i="28"/>
  <c r="DG166" i="28" s="1"/>
  <c r="AH174" i="28"/>
  <c r="AH176" i="28" s="1"/>
  <c r="DE174" i="28"/>
  <c r="DE176" i="28" s="1"/>
  <c r="DE454" i="28" s="1"/>
  <c r="BP175" i="28"/>
  <c r="BP425" i="28" s="1"/>
  <c r="BC190" i="28"/>
  <c r="CO209" i="28"/>
  <c r="CO505" i="28" s="1"/>
  <c r="AH221" i="28"/>
  <c r="AH223" i="28" s="1"/>
  <c r="CG221" i="28"/>
  <c r="CG223" i="28" s="1"/>
  <c r="CG457" i="28" s="1"/>
  <c r="CS221" i="28"/>
  <c r="CS223" i="28" s="1"/>
  <c r="CS457" i="28" s="1"/>
  <c r="DI216" i="28"/>
  <c r="DE221" i="28"/>
  <c r="DE223" i="28" s="1"/>
  <c r="DE457" i="28" s="1"/>
  <c r="L256" i="28"/>
  <c r="L430" i="28" s="1"/>
  <c r="AJ117" i="28"/>
  <c r="BY115" i="28"/>
  <c r="N130" i="28"/>
  <c r="DK131" i="28"/>
  <c r="DM131" i="28" s="1"/>
  <c r="CO155" i="28"/>
  <c r="CO453" i="28" s="1"/>
  <c r="CU155" i="28"/>
  <c r="CU453" i="28" s="1"/>
  <c r="DI150" i="28"/>
  <c r="DI155" i="28" s="1"/>
  <c r="DI453" i="28" s="1"/>
  <c r="P156" i="28"/>
  <c r="CX156" i="28"/>
  <c r="CK162" i="28"/>
  <c r="CK502" i="28" s="1"/>
  <c r="AN160" i="28"/>
  <c r="AE177" i="28"/>
  <c r="AJ177" i="28"/>
  <c r="AU177" i="28"/>
  <c r="BZ177" i="28"/>
  <c r="CF177" i="28"/>
  <c r="CL177" i="28"/>
  <c r="DA168" i="28"/>
  <c r="DA480" i="28" s="1"/>
  <c r="AN165" i="28"/>
  <c r="DI166" i="28"/>
  <c r="DM166" i="28" s="1"/>
  <c r="CK174" i="28"/>
  <c r="CK176" i="28" s="1"/>
  <c r="CK454" i="28" s="1"/>
  <c r="O175" i="28"/>
  <c r="O425" i="28" s="1"/>
  <c r="AZ175" i="28"/>
  <c r="AZ425" i="28" s="1"/>
  <c r="AA215" i="28"/>
  <c r="AA481" i="28" s="1"/>
  <c r="CO183" i="28"/>
  <c r="DK183" i="28"/>
  <c r="AA189" i="28"/>
  <c r="CR189" i="28"/>
  <c r="CR455" i="28" s="1"/>
  <c r="AN186" i="28"/>
  <c r="AN188" i="28"/>
  <c r="M190" i="28"/>
  <c r="AH196" i="28"/>
  <c r="AN192" i="28"/>
  <c r="CV192" i="28"/>
  <c r="DG192" i="28" s="1"/>
  <c r="AN195" i="28"/>
  <c r="CU202" i="28"/>
  <c r="CU456" i="28" s="1"/>
  <c r="CK202" i="28"/>
  <c r="CK456" i="28" s="1"/>
  <c r="AN200" i="28"/>
  <c r="CR209" i="28"/>
  <c r="CR505" i="28" s="1"/>
  <c r="I222" i="28"/>
  <c r="I428" i="28" s="1"/>
  <c r="M222" i="28"/>
  <c r="M428" i="28" s="1"/>
  <c r="M224" i="28"/>
  <c r="R222" i="28"/>
  <c r="R428" i="28" s="1"/>
  <c r="W224" i="28"/>
  <c r="AB224" i="28"/>
  <c r="AF224" i="28"/>
  <c r="AK222" i="28"/>
  <c r="AK428" i="28" s="1"/>
  <c r="AQ224" i="28"/>
  <c r="AX224" i="28"/>
  <c r="BB224" i="28"/>
  <c r="BF224" i="28"/>
  <c r="BJ224" i="28"/>
  <c r="BN224" i="28"/>
  <c r="BR224" i="28"/>
  <c r="BV224" i="28"/>
  <c r="CA222" i="28"/>
  <c r="CA428" i="28" s="1"/>
  <c r="CH224" i="28"/>
  <c r="CM224" i="28"/>
  <c r="AH215" i="28"/>
  <c r="AH481" i="28" s="1"/>
  <c r="CG215" i="28"/>
  <c r="CG481" i="28" s="1"/>
  <c r="DE215" i="28"/>
  <c r="DE481" i="28" s="1"/>
  <c r="CO215" i="28"/>
  <c r="CO481" i="28" s="1"/>
  <c r="DI213" i="28"/>
  <c r="DM213" i="28" s="1"/>
  <c r="AL221" i="28"/>
  <c r="AL223" i="28" s="1"/>
  <c r="CK221" i="28"/>
  <c r="CK223" i="28" s="1"/>
  <c r="CK457" i="28" s="1"/>
  <c r="CT221" i="28"/>
  <c r="CT223" i="28" s="1"/>
  <c r="CT457" i="28" s="1"/>
  <c r="AN217" i="28"/>
  <c r="O222" i="28"/>
  <c r="O428" i="28" s="1"/>
  <c r="BH222" i="28"/>
  <c r="BH428" i="28" s="1"/>
  <c r="CU236" i="28"/>
  <c r="CU458" i="28" s="1"/>
  <c r="AT236" i="28"/>
  <c r="AT458" i="28" s="1"/>
  <c r="CV234" i="28"/>
  <c r="DG234" i="28" s="1"/>
  <c r="CV239" i="28"/>
  <c r="DG239" i="28" s="1"/>
  <c r="DK244" i="28"/>
  <c r="DK249" i="28" s="1"/>
  <c r="DK482" i="28" s="1"/>
  <c r="DI252" i="28"/>
  <c r="DM252" i="28" s="1"/>
  <c r="BW256" i="28"/>
  <c r="BW430" i="28" s="1"/>
  <c r="AH264" i="28"/>
  <c r="CG264" i="28"/>
  <c r="CS264" i="28"/>
  <c r="CV259" i="28"/>
  <c r="DG259" i="28" s="1"/>
  <c r="AA270" i="28"/>
  <c r="DA270" i="28"/>
  <c r="DA460" i="28" s="1"/>
  <c r="CV267" i="28"/>
  <c r="DG267" i="28" s="1"/>
  <c r="L271" i="28"/>
  <c r="AH289" i="28"/>
  <c r="AH291" i="28" s="1"/>
  <c r="CG289" i="28"/>
  <c r="CG291" i="28" s="1"/>
  <c r="CG461" i="28" s="1"/>
  <c r="DE289" i="28"/>
  <c r="DE291" i="28" s="1"/>
  <c r="DE461" i="28" s="1"/>
  <c r="DD292" i="28"/>
  <c r="CK298" i="28"/>
  <c r="CT298" i="28"/>
  <c r="DJ293" i="28"/>
  <c r="AH304" i="28"/>
  <c r="CG304" i="28"/>
  <c r="CG462" i="28" s="1"/>
  <c r="CS304" i="28"/>
  <c r="CS462" i="28" s="1"/>
  <c r="DI299" i="28"/>
  <c r="DE304" i="28"/>
  <c r="DE462" i="28" s="1"/>
  <c r="CR183" i="28"/>
  <c r="AH189" i="28"/>
  <c r="CG189" i="28"/>
  <c r="CG455" i="28" s="1"/>
  <c r="DE189" i="28"/>
  <c r="DE455" i="28" s="1"/>
  <c r="CO189" i="28"/>
  <c r="CO455" i="28" s="1"/>
  <c r="CA190" i="28"/>
  <c r="AL196" i="28"/>
  <c r="CK196" i="28"/>
  <c r="AA202" i="28"/>
  <c r="CR202" i="28"/>
  <c r="CR456" i="28" s="1"/>
  <c r="DA202" i="28"/>
  <c r="DA456" i="28" s="1"/>
  <c r="AN199" i="28"/>
  <c r="AH209" i="28"/>
  <c r="AH505" i="28" s="1"/>
  <c r="CG209" i="28"/>
  <c r="CG505" i="28" s="1"/>
  <c r="CS209" i="28"/>
  <c r="CS505" i="28" s="1"/>
  <c r="DE209" i="28"/>
  <c r="DE505" i="28" s="1"/>
  <c r="AN205" i="28"/>
  <c r="S224" i="28"/>
  <c r="X224" i="28"/>
  <c r="AM224" i="28"/>
  <c r="AR224" i="28"/>
  <c r="CD224" i="28"/>
  <c r="CI224" i="28"/>
  <c r="CN224" i="28"/>
  <c r="CY224" i="28"/>
  <c r="DD224" i="28"/>
  <c r="AL215" i="28"/>
  <c r="AL481" i="28" s="1"/>
  <c r="CT215" i="28"/>
  <c r="CT481" i="28" s="1"/>
  <c r="DJ210" i="28"/>
  <c r="AN214" i="28"/>
  <c r="U221" i="28"/>
  <c r="U223" i="28" s="1"/>
  <c r="U457" i="28" s="1"/>
  <c r="K60" i="27" s="1"/>
  <c r="AT221" i="28"/>
  <c r="AT223" i="28" s="1"/>
  <c r="AT457" i="28" s="1"/>
  <c r="CO221" i="28"/>
  <c r="CO223" i="28" s="1"/>
  <c r="CO457" i="28" s="1"/>
  <c r="DK221" i="28"/>
  <c r="DK223" i="28" s="1"/>
  <c r="DK457" i="28" s="1"/>
  <c r="BT222" i="28"/>
  <c r="BT428" i="28" s="1"/>
  <c r="M237" i="28"/>
  <c r="K258" i="28"/>
  <c r="O258" i="28"/>
  <c r="T258" i="28"/>
  <c r="AI258" i="28"/>
  <c r="AZ258" i="28"/>
  <c r="BD258" i="28"/>
  <c r="BH258" i="28"/>
  <c r="BL258" i="28"/>
  <c r="BP258" i="28"/>
  <c r="BT258" i="28"/>
  <c r="BY258" i="28"/>
  <c r="CE258" i="28"/>
  <c r="CJ258" i="28"/>
  <c r="CP258" i="28"/>
  <c r="CZ258" i="28"/>
  <c r="CS270" i="28"/>
  <c r="CS460" i="28" s="1"/>
  <c r="DI265" i="28"/>
  <c r="DI270" i="28" s="1"/>
  <c r="DI460" i="28" s="1"/>
  <c r="DE270" i="28"/>
  <c r="DE460" i="28" s="1"/>
  <c r="AN269" i="28"/>
  <c r="P271" i="28"/>
  <c r="CS277" i="28"/>
  <c r="CS509" i="28" s="1"/>
  <c r="CV272" i="28"/>
  <c r="DG272" i="28" s="1"/>
  <c r="AE290" i="28"/>
  <c r="AE432" i="28" s="1"/>
  <c r="AE292" i="28"/>
  <c r="AU290" i="28"/>
  <c r="AU432" i="28" s="1"/>
  <c r="AU292" i="28"/>
  <c r="CO298" i="28"/>
  <c r="CV309" i="28"/>
  <c r="DG309" i="28" s="1"/>
  <c r="DI309" i="28"/>
  <c r="DM309" i="28" s="1"/>
  <c r="AA324" i="28"/>
  <c r="DJ204" i="28"/>
  <c r="DJ209" i="28" s="1"/>
  <c r="DJ505" i="28" s="1"/>
  <c r="CK209" i="28"/>
  <c r="CK505" i="28" s="1"/>
  <c r="BP224" i="28"/>
  <c r="BP222" i="28"/>
  <c r="BP428" i="28" s="1"/>
  <c r="AT215" i="28"/>
  <c r="AT481" i="28" s="1"/>
  <c r="CU215" i="28"/>
  <c r="CU481" i="28" s="1"/>
  <c r="CK215" i="28"/>
  <c r="CK481" i="28" s="1"/>
  <c r="AN213" i="28"/>
  <c r="DA221" i="28"/>
  <c r="DA223" i="28" s="1"/>
  <c r="DA457" i="28" s="1"/>
  <c r="AL230" i="28"/>
  <c r="CU264" i="28"/>
  <c r="DK259" i="28"/>
  <c r="DK264" i="28" s="1"/>
  <c r="AT264" i="28"/>
  <c r="J271" i="28"/>
  <c r="N271" i="28"/>
  <c r="DK265" i="28"/>
  <c r="DK270" i="28" s="1"/>
  <c r="DK460" i="28" s="1"/>
  <c r="AL270" i="28"/>
  <c r="K305" i="28"/>
  <c r="O305" i="28"/>
  <c r="CE305" i="28"/>
  <c r="AU318" i="28"/>
  <c r="BU318" i="28"/>
  <c r="W318" i="28"/>
  <c r="BA331" i="28"/>
  <c r="BQ331" i="28"/>
  <c r="CU277" i="28"/>
  <c r="CU509" i="28" s="1"/>
  <c r="DK272" i="28"/>
  <c r="DK277" i="28" s="1"/>
  <c r="DK509" i="28" s="1"/>
  <c r="AT277" i="28"/>
  <c r="AT509" i="28" s="1"/>
  <c r="DJ280" i="28"/>
  <c r="DM280" i="28" s="1"/>
  <c r="CV280" i="28"/>
  <c r="DG280" i="28" s="1"/>
  <c r="CV300" i="28"/>
  <c r="DG300" i="28" s="1"/>
  <c r="DI300" i="28"/>
  <c r="DM300" i="28" s="1"/>
  <c r="DJ319" i="28"/>
  <c r="CK324" i="28"/>
  <c r="DJ320" i="28"/>
  <c r="DM320" i="28" s="1"/>
  <c r="CV320" i="28"/>
  <c r="DG320" i="28" s="1"/>
  <c r="AN228" i="28"/>
  <c r="AL236" i="28"/>
  <c r="DJ231" i="28"/>
  <c r="DJ236" i="28" s="1"/>
  <c r="DJ458" i="28" s="1"/>
  <c r="AN235" i="28"/>
  <c r="CR243" i="28"/>
  <c r="CR507" i="28" s="1"/>
  <c r="AN240" i="28"/>
  <c r="J256" i="28"/>
  <c r="J430" i="28" s="1"/>
  <c r="N256" i="28"/>
  <c r="N430" i="28" s="1"/>
  <c r="S258" i="28"/>
  <c r="X258" i="28"/>
  <c r="AC256" i="28"/>
  <c r="AC430" i="28" s="1"/>
  <c r="AG256" i="28"/>
  <c r="AG430" i="28" s="1"/>
  <c r="AM258" i="28"/>
  <c r="AR258" i="28"/>
  <c r="AY258" i="28"/>
  <c r="BC258" i="28"/>
  <c r="BG258" i="28"/>
  <c r="BK258" i="28"/>
  <c r="BO258" i="28"/>
  <c r="BS258" i="28"/>
  <c r="BW258" i="28"/>
  <c r="CD258" i="28"/>
  <c r="CI258" i="28"/>
  <c r="CN258" i="28"/>
  <c r="CY258" i="28"/>
  <c r="DD258" i="28"/>
  <c r="CK249" i="28"/>
  <c r="CK482" i="28" s="1"/>
  <c r="CV244" i="28"/>
  <c r="DG244" i="28" s="1"/>
  <c r="AN246" i="28"/>
  <c r="AH255" i="28"/>
  <c r="AH257" i="28" s="1"/>
  <c r="CG255" i="28"/>
  <c r="CG257" i="28" s="1"/>
  <c r="CG459" i="28" s="1"/>
  <c r="CS255" i="28"/>
  <c r="CS257" i="28" s="1"/>
  <c r="CS459" i="28" s="1"/>
  <c r="DE255" i="28"/>
  <c r="DE257" i="28" s="1"/>
  <c r="DE459" i="28" s="1"/>
  <c r="DA255" i="28"/>
  <c r="DA257" i="28" s="1"/>
  <c r="DA459" i="28" s="1"/>
  <c r="AN253" i="28"/>
  <c r="BS256" i="28"/>
  <c r="BS430" i="28" s="1"/>
  <c r="CR264" i="28"/>
  <c r="CR270" i="28"/>
  <c r="CR460" i="28" s="1"/>
  <c r="CR277" i="28"/>
  <c r="CR509" i="28" s="1"/>
  <c r="M292" i="28"/>
  <c r="W290" i="28"/>
  <c r="AK292" i="28"/>
  <c r="AQ290" i="28"/>
  <c r="AQ432" i="28" s="1"/>
  <c r="AX292" i="28"/>
  <c r="BB292" i="28"/>
  <c r="BJ292" i="28"/>
  <c r="BN292" i="28"/>
  <c r="BR292" i="28"/>
  <c r="BV292" i="28"/>
  <c r="CM290" i="28"/>
  <c r="CM432" i="28" s="1"/>
  <c r="CR283" i="28"/>
  <c r="CR483" i="28" s="1"/>
  <c r="CO283" i="28"/>
  <c r="CO483" i="28" s="1"/>
  <c r="U298" i="28"/>
  <c r="AA311" i="28"/>
  <c r="CR311" i="28"/>
  <c r="DA311" i="28"/>
  <c r="U311" i="28"/>
  <c r="DP311" i="28" s="1"/>
  <c r="CK311" i="28"/>
  <c r="AN309" i="28"/>
  <c r="AN316" i="28"/>
  <c r="AM318" i="28"/>
  <c r="AT324" i="28"/>
  <c r="CO324" i="28"/>
  <c r="DK324" i="28"/>
  <c r="U324" i="28"/>
  <c r="AN322" i="28"/>
  <c r="AH330" i="28"/>
  <c r="CG330" i="28"/>
  <c r="CG464" i="28" s="1"/>
  <c r="AN326" i="28"/>
  <c r="K331" i="28"/>
  <c r="S331" i="28"/>
  <c r="AT337" i="28"/>
  <c r="AT513" i="28" s="1"/>
  <c r="CU337" i="28"/>
  <c r="CU513" i="28" s="1"/>
  <c r="U337" i="28"/>
  <c r="U513" i="28" s="1"/>
  <c r="CK337" i="28"/>
  <c r="CK513" i="28" s="1"/>
  <c r="AN335" i="28"/>
  <c r="CG337" i="28"/>
  <c r="CG513" i="28" s="1"/>
  <c r="X350" i="28"/>
  <c r="X436" i="28" s="1"/>
  <c r="AR350" i="28"/>
  <c r="CD352" i="28"/>
  <c r="CN352" i="28"/>
  <c r="DC352" i="28"/>
  <c r="AH343" i="28"/>
  <c r="AH484" i="28" s="1"/>
  <c r="DE343" i="28"/>
  <c r="DE484" i="28" s="1"/>
  <c r="AN339" i="28"/>
  <c r="AN342" i="28"/>
  <c r="AT349" i="28"/>
  <c r="AT351" i="28" s="1"/>
  <c r="AT465" i="28" s="1"/>
  <c r="CU349" i="28"/>
  <c r="CU351" i="28" s="1"/>
  <c r="CU465" i="28" s="1"/>
  <c r="U349" i="28"/>
  <c r="DP349" i="28" s="1"/>
  <c r="CK349" i="28"/>
  <c r="CK351" i="28" s="1"/>
  <c r="CK465" i="28" s="1"/>
  <c r="AN347" i="28"/>
  <c r="BD350" i="28"/>
  <c r="BD436" i="28" s="1"/>
  <c r="BR350" i="28"/>
  <c r="BR436" i="28" s="1"/>
  <c r="AN356" i="28"/>
  <c r="CV356" i="28"/>
  <c r="DG356" i="28" s="1"/>
  <c r="CR370" i="28"/>
  <c r="CR372" i="28" s="1"/>
  <c r="CR466" i="28" s="1"/>
  <c r="CV368" i="28"/>
  <c r="DG368" i="28" s="1"/>
  <c r="CE373" i="28"/>
  <c r="CI292" i="28"/>
  <c r="DE283" i="28"/>
  <c r="DE483" i="28" s="1"/>
  <c r="AN281" i="28"/>
  <c r="AM292" i="28"/>
  <c r="CR298" i="28"/>
  <c r="CV296" i="28"/>
  <c r="DG296" i="28" s="1"/>
  <c r="AT304" i="28"/>
  <c r="AT462" i="28" s="1"/>
  <c r="CO304" i="28"/>
  <c r="CO462" i="28" s="1"/>
  <c r="CU304" i="28"/>
  <c r="CU462" i="28" s="1"/>
  <c r="AT311" i="28"/>
  <c r="CO311" i="28"/>
  <c r="CK317" i="28"/>
  <c r="CK463" i="28" s="1"/>
  <c r="DJ317" i="28"/>
  <c r="DJ463" i="28" s="1"/>
  <c r="AN313" i="28"/>
  <c r="O318" i="28"/>
  <c r="CT330" i="28"/>
  <c r="CT464" i="28" s="1"/>
  <c r="DJ325" i="28"/>
  <c r="DJ330" i="28" s="1"/>
  <c r="DJ464" i="28" s="1"/>
  <c r="CK330" i="28"/>
  <c r="CK464" i="28" s="1"/>
  <c r="CR337" i="28"/>
  <c r="CR513" i="28" s="1"/>
  <c r="AN334" i="28"/>
  <c r="BH352" i="28"/>
  <c r="BH350" i="28"/>
  <c r="BH436" i="28" s="1"/>
  <c r="BP352" i="28"/>
  <c r="BP350" i="28"/>
  <c r="BP436" i="28" s="1"/>
  <c r="CY352" i="28"/>
  <c r="DD352" i="28"/>
  <c r="AL343" i="28"/>
  <c r="AL484" i="28" s="1"/>
  <c r="CT343" i="28"/>
  <c r="CT484" i="28" s="1"/>
  <c r="DJ338" i="28"/>
  <c r="CK343" i="28"/>
  <c r="CK484" i="28" s="1"/>
  <c r="CR349" i="28"/>
  <c r="CR351" i="28" s="1"/>
  <c r="CR465" i="28" s="1"/>
  <c r="K350" i="28"/>
  <c r="K436" i="28" s="1"/>
  <c r="BJ350" i="28"/>
  <c r="BJ436" i="28" s="1"/>
  <c r="BT350" i="28"/>
  <c r="BT436" i="28" s="1"/>
  <c r="DJ359" i="28"/>
  <c r="CK364" i="28"/>
  <c r="CK485" i="28" s="1"/>
  <c r="AA364" i="28"/>
  <c r="AA485" i="28" s="1"/>
  <c r="BZ371" i="28"/>
  <c r="BZ437" i="28" s="1"/>
  <c r="DJ380" i="28"/>
  <c r="CO230" i="28"/>
  <c r="DK230" i="28"/>
  <c r="DA236" i="28"/>
  <c r="DA458" i="28" s="1"/>
  <c r="CK236" i="28"/>
  <c r="CK458" i="28" s="1"/>
  <c r="CK243" i="28"/>
  <c r="CK507" i="28" s="1"/>
  <c r="CT243" i="28"/>
  <c r="CT507" i="28" s="1"/>
  <c r="AL243" i="28"/>
  <c r="AL507" i="28" s="1"/>
  <c r="H258" i="28"/>
  <c r="L258" i="28"/>
  <c r="P258" i="28"/>
  <c r="V256" i="28"/>
  <c r="Z256" i="28"/>
  <c r="Z430" i="28" s="1"/>
  <c r="AE258" i="28"/>
  <c r="AJ258" i="28"/>
  <c r="AP256" i="28"/>
  <c r="AP430" i="28" s="1"/>
  <c r="AU258" i="28"/>
  <c r="BA258" i="28"/>
  <c r="BE258" i="28"/>
  <c r="BI258" i="28"/>
  <c r="BM258" i="28"/>
  <c r="BQ258" i="28"/>
  <c r="BU258" i="28"/>
  <c r="BZ258" i="28"/>
  <c r="CF258" i="28"/>
  <c r="CL258" i="28"/>
  <c r="CQ258" i="28"/>
  <c r="DB258" i="28"/>
  <c r="AA249" i="28"/>
  <c r="AA482" i="28" s="1"/>
  <c r="CR249" i="28"/>
  <c r="CR482" i="28" s="1"/>
  <c r="AT249" i="28"/>
  <c r="AT482" i="28" s="1"/>
  <c r="AN247" i="28"/>
  <c r="CV248" i="28"/>
  <c r="DG248" i="28" s="1"/>
  <c r="CO255" i="28"/>
  <c r="CO257" i="28" s="1"/>
  <c r="CO459" i="28" s="1"/>
  <c r="CU255" i="28"/>
  <c r="CU257" i="28" s="1"/>
  <c r="CU459" i="28" s="1"/>
  <c r="DK250" i="28"/>
  <c r="DK255" i="28" s="1"/>
  <c r="DK257" i="28" s="1"/>
  <c r="DK459" i="28" s="1"/>
  <c r="AL255" i="28"/>
  <c r="AL257" i="28" s="1"/>
  <c r="P256" i="28"/>
  <c r="P430" i="28" s="1"/>
  <c r="BG256" i="28"/>
  <c r="BG430" i="28" s="1"/>
  <c r="CK264" i="28"/>
  <c r="CT264" i="28"/>
  <c r="DA264" i="28"/>
  <c r="AN262" i="28"/>
  <c r="CK270" i="28"/>
  <c r="CK460" i="28" s="1"/>
  <c r="CV265" i="28"/>
  <c r="DG265" i="28" s="1"/>
  <c r="AN267" i="28"/>
  <c r="CK277" i="28"/>
  <c r="CK509" i="28" s="1"/>
  <c r="CT277" i="28"/>
  <c r="CT509" i="28" s="1"/>
  <c r="DA277" i="28"/>
  <c r="DA509" i="28" s="1"/>
  <c r="AN275" i="28"/>
  <c r="K290" i="28"/>
  <c r="K432" i="28" s="1"/>
  <c r="O290" i="28"/>
  <c r="O432" i="28" s="1"/>
  <c r="AI290" i="28"/>
  <c r="AI432" i="28" s="1"/>
  <c r="AO292" i="28"/>
  <c r="CE290" i="28"/>
  <c r="CE432" i="28" s="1"/>
  <c r="CZ292" i="28"/>
  <c r="CK283" i="28"/>
  <c r="CK483" i="28" s="1"/>
  <c r="CT283" i="28"/>
  <c r="CT483" i="28" s="1"/>
  <c r="CG283" i="28"/>
  <c r="CG483" i="28" s="1"/>
  <c r="AN280" i="28"/>
  <c r="CR289" i="28"/>
  <c r="CR291" i="28" s="1"/>
  <c r="CR461" i="28" s="1"/>
  <c r="AK290" i="28"/>
  <c r="AK432" i="28" s="1"/>
  <c r="AH298" i="28"/>
  <c r="DI296" i="28"/>
  <c r="DM296" i="28" s="1"/>
  <c r="CG298" i="28"/>
  <c r="AN301" i="28"/>
  <c r="AA304" i="28"/>
  <c r="DD305" i="28"/>
  <c r="CT311" i="28"/>
  <c r="DJ306" i="28"/>
  <c r="DJ311" i="28" s="1"/>
  <c r="U317" i="28"/>
  <c r="CG324" i="28"/>
  <c r="AN320" i="28"/>
  <c r="AN323" i="28"/>
  <c r="AT330" i="28"/>
  <c r="AT464" i="28" s="1"/>
  <c r="CO330" i="28"/>
  <c r="CO464" i="28" s="1"/>
  <c r="DK330" i="28"/>
  <c r="DK464" i="28" s="1"/>
  <c r="U330" i="28"/>
  <c r="U464" i="28" s="1"/>
  <c r="K67" i="27" s="1"/>
  <c r="O331" i="28"/>
  <c r="V352" i="28"/>
  <c r="Z352" i="28"/>
  <c r="AE350" i="28"/>
  <c r="AE436" i="28" s="1"/>
  <c r="AJ350" i="28"/>
  <c r="AJ436" i="28" s="1"/>
  <c r="AP352" i="28"/>
  <c r="AU350" i="28"/>
  <c r="AU436" i="28" s="1"/>
  <c r="BA350" i="28"/>
  <c r="BA436" i="28" s="1"/>
  <c r="BE350" i="28"/>
  <c r="BE436" i="28" s="1"/>
  <c r="BI350" i="28"/>
  <c r="BI436" i="28" s="1"/>
  <c r="BM350" i="28"/>
  <c r="BM436" i="28" s="1"/>
  <c r="BQ350" i="28"/>
  <c r="BQ436" i="28" s="1"/>
  <c r="BU350" i="28"/>
  <c r="BU436" i="28" s="1"/>
  <c r="BZ352" i="28"/>
  <c r="BZ350" i="28"/>
  <c r="BZ436" i="28" s="1"/>
  <c r="CF352" i="28"/>
  <c r="CL352" i="28"/>
  <c r="CP352" i="28"/>
  <c r="U343" i="28"/>
  <c r="U484" i="28" s="1"/>
  <c r="AA343" i="28"/>
  <c r="AA484" i="28" s="1"/>
  <c r="CG349" i="28"/>
  <c r="CG351" i="28" s="1"/>
  <c r="CG465" i="28" s="1"/>
  <c r="CO349" i="28"/>
  <c r="CO351" i="28" s="1"/>
  <c r="CO465" i="28" s="1"/>
  <c r="O350" i="28"/>
  <c r="O436" i="28" s="1"/>
  <c r="AZ350" i="28"/>
  <c r="AZ436" i="28" s="1"/>
  <c r="BL350" i="28"/>
  <c r="BL436" i="28" s="1"/>
  <c r="BV350" i="28"/>
  <c r="BV436" i="28" s="1"/>
  <c r="CR358" i="28"/>
  <c r="CR514" i="28" s="1"/>
  <c r="I373" i="28"/>
  <c r="M373" i="28"/>
  <c r="M371" i="28"/>
  <c r="M437" i="28" s="1"/>
  <c r="R373" i="28"/>
  <c r="AK373" i="28"/>
  <c r="AX373" i="28"/>
  <c r="BB373" i="28"/>
  <c r="BB371" i="28"/>
  <c r="BB437" i="28" s="1"/>
  <c r="AX371" i="28"/>
  <c r="AX437" i="28" s="1"/>
  <c r="O372" i="28"/>
  <c r="O466" i="28" s="1"/>
  <c r="M352" i="28"/>
  <c r="M350" i="28"/>
  <c r="M436" i="28" s="1"/>
  <c r="BB350" i="28"/>
  <c r="BB436" i="28" s="1"/>
  <c r="BN350" i="28"/>
  <c r="BN436" i="28" s="1"/>
  <c r="CM373" i="28"/>
  <c r="CR364" i="28"/>
  <c r="CR485" i="28" s="1"/>
  <c r="CV360" i="28"/>
  <c r="DG360" i="28" s="1"/>
  <c r="AN361" i="28"/>
  <c r="AN362" i="28"/>
  <c r="AN369" i="28"/>
  <c r="I371" i="28"/>
  <c r="I437" i="28" s="1"/>
  <c r="CV381" i="28"/>
  <c r="AN383" i="28"/>
  <c r="O386" i="28"/>
  <c r="BJ373" i="28"/>
  <c r="BN373" i="28"/>
  <c r="BR373" i="28"/>
  <c r="BV373" i="28"/>
  <c r="CH373" i="28"/>
  <c r="CL373" i="28"/>
  <c r="CP373" i="28"/>
  <c r="AT364" i="28"/>
  <c r="AT485" i="28" s="1"/>
  <c r="CO364" i="28"/>
  <c r="CO485" i="28" s="1"/>
  <c r="U364" i="28"/>
  <c r="U370" i="28"/>
  <c r="DP370" i="28" s="1"/>
  <c r="CK370" i="28"/>
  <c r="CK372" i="28" s="1"/>
  <c r="CK466" i="28" s="1"/>
  <c r="AN368" i="28"/>
  <c r="BV371" i="28"/>
  <c r="BV437" i="28" s="1"/>
  <c r="CT358" i="28"/>
  <c r="CT514" i="28" s="1"/>
  <c r="DJ353" i="28"/>
  <c r="K371" i="28"/>
  <c r="K437" i="28" s="1"/>
  <c r="O371" i="28"/>
  <c r="O437" i="28" s="1"/>
  <c r="AD373" i="28"/>
  <c r="AI371" i="28"/>
  <c r="AI437" i="28" s="1"/>
  <c r="AO373" i="28"/>
  <c r="AZ373" i="28"/>
  <c r="BD373" i="28"/>
  <c r="BH373" i="28"/>
  <c r="BL373" i="28"/>
  <c r="BP373" i="28"/>
  <c r="BT373" i="28"/>
  <c r="BY371" i="28"/>
  <c r="BY437" i="28" s="1"/>
  <c r="CJ373" i="28"/>
  <c r="CN373" i="28"/>
  <c r="DC373" i="28"/>
  <c r="AH364" i="28"/>
  <c r="AH485" i="28" s="1"/>
  <c r="CG364" i="28"/>
  <c r="CG485" i="28" s="1"/>
  <c r="CS364" i="28"/>
  <c r="CS485" i="28" s="1"/>
  <c r="DE364" i="28"/>
  <c r="DE485" i="28" s="1"/>
  <c r="AN360" i="28"/>
  <c r="AH370" i="28"/>
  <c r="AH372" i="28" s="1"/>
  <c r="CG370" i="28"/>
  <c r="CG372" i="28" s="1"/>
  <c r="CG466" i="28" s="1"/>
  <c r="CS370" i="28"/>
  <c r="CS372" i="28" s="1"/>
  <c r="CS466" i="28" s="1"/>
  <c r="DE370" i="28"/>
  <c r="DE372" i="28" s="1"/>
  <c r="DE466" i="28" s="1"/>
  <c r="CO370" i="28"/>
  <c r="CO372" i="28" s="1"/>
  <c r="CO466" i="28" s="1"/>
  <c r="BN371" i="28"/>
  <c r="BN437" i="28" s="1"/>
  <c r="K373" i="28"/>
  <c r="BQ69" i="28"/>
  <c r="BQ67" i="28"/>
  <c r="BE67" i="28"/>
  <c r="U81" i="28"/>
  <c r="CV347" i="28"/>
  <c r="DG347" i="28" s="1"/>
  <c r="DI347" i="28"/>
  <c r="DM347" i="28" s="1"/>
  <c r="AN113" i="28"/>
  <c r="BO115" i="28"/>
  <c r="AA123" i="28"/>
  <c r="AA149" i="28"/>
  <c r="AN148" i="28"/>
  <c r="AS190" i="28"/>
  <c r="K224" i="28"/>
  <c r="K222" i="28"/>
  <c r="K428" i="28" s="1"/>
  <c r="Y222" i="28"/>
  <c r="Y428" i="28" s="1"/>
  <c r="BL224" i="28"/>
  <c r="CV263" i="28"/>
  <c r="DG263" i="28" s="1"/>
  <c r="DI263" i="28"/>
  <c r="DM263" i="28" s="1"/>
  <c r="U289" i="28"/>
  <c r="U291" i="28" s="1"/>
  <c r="U461" i="28" s="1"/>
  <c r="K64" i="27" s="1"/>
  <c r="AH311" i="28"/>
  <c r="CG311" i="28"/>
  <c r="H399" i="28"/>
  <c r="H67" i="28"/>
  <c r="H69" i="28"/>
  <c r="L67" i="28"/>
  <c r="BL222" i="28"/>
  <c r="BL428" i="28" s="1"/>
  <c r="CV335" i="28"/>
  <c r="DG335" i="28" s="1"/>
  <c r="DI335" i="28"/>
  <c r="DM335" i="28" s="1"/>
  <c r="U14" i="28"/>
  <c r="U20" i="28"/>
  <c r="DE54" i="28"/>
  <c r="CV72" i="28"/>
  <c r="DG72" i="28" s="1"/>
  <c r="DI72" i="28"/>
  <c r="DM72" i="28" s="1"/>
  <c r="H479" i="28"/>
  <c r="H486" i="28" s="1"/>
  <c r="H88" i="28"/>
  <c r="CS108" i="28"/>
  <c r="BG115" i="28"/>
  <c r="AN208" i="28"/>
  <c r="T224" i="28"/>
  <c r="BD224" i="28"/>
  <c r="BD222" i="28"/>
  <c r="BD428" i="28" s="1"/>
  <c r="I223" i="28"/>
  <c r="I457" i="28" s="1"/>
  <c r="I224" i="28"/>
  <c r="AN229" i="28"/>
  <c r="CV276" i="28"/>
  <c r="DG276" i="28" s="1"/>
  <c r="DI276" i="28"/>
  <c r="DM276" i="28" s="1"/>
  <c r="DA14" i="28"/>
  <c r="BF35" i="28"/>
  <c r="CX33" i="28"/>
  <c r="BX20" i="28"/>
  <c r="BX444" i="28" s="1"/>
  <c r="U41" i="28"/>
  <c r="AN46" i="28"/>
  <c r="BO69" i="28"/>
  <c r="BO67" i="28"/>
  <c r="DE60" i="28"/>
  <c r="DE68" i="28" s="1"/>
  <c r="DE447" i="28" s="1"/>
  <c r="AN58" i="28"/>
  <c r="DE66" i="28"/>
  <c r="BU67" i="28"/>
  <c r="AA75" i="28"/>
  <c r="BX87" i="28"/>
  <c r="BF117" i="28"/>
  <c r="DE264" i="28"/>
  <c r="DE277" i="28"/>
  <c r="DE509" i="28" s="1"/>
  <c r="AS290" i="28"/>
  <c r="AS432" i="28" s="1"/>
  <c r="V13" i="27" s="1"/>
  <c r="K386" i="28"/>
  <c r="Y35" i="28"/>
  <c r="BM67" i="28"/>
  <c r="BF373" i="28"/>
  <c r="BF371" i="28"/>
  <c r="BF437" i="28" s="1"/>
  <c r="DA54" i="28"/>
  <c r="AN52" i="28"/>
  <c r="H117" i="28"/>
  <c r="CG108" i="28"/>
  <c r="DJ120" i="28"/>
  <c r="DM120" i="28" s="1"/>
  <c r="CV120" i="28"/>
  <c r="DG120" i="28" s="1"/>
  <c r="AS222" i="28"/>
  <c r="AS428" i="28" s="1"/>
  <c r="V11" i="27" s="1"/>
  <c r="I35" i="28"/>
  <c r="AF35" i="28"/>
  <c r="BR35" i="28"/>
  <c r="BX26" i="28"/>
  <c r="I33" i="28"/>
  <c r="BF33" i="28"/>
  <c r="U54" i="28"/>
  <c r="U416" i="28" s="1"/>
  <c r="K25" i="27" s="1"/>
  <c r="CS14" i="28"/>
  <c r="S35" i="28"/>
  <c r="X35" i="28"/>
  <c r="AR35" i="28"/>
  <c r="AY33" i="28"/>
  <c r="BS33" i="28"/>
  <c r="CD33" i="28"/>
  <c r="AN19" i="28"/>
  <c r="AC35" i="28"/>
  <c r="AY35" i="28"/>
  <c r="BO35" i="28"/>
  <c r="BS35" i="28"/>
  <c r="U66" i="28"/>
  <c r="U417" i="28" s="1"/>
  <c r="BK67" i="28"/>
  <c r="BO90" i="28"/>
  <c r="BO88" i="28"/>
  <c r="CD90" i="28"/>
  <c r="CR87" i="28"/>
  <c r="BE88" i="28"/>
  <c r="N90" i="28"/>
  <c r="AA96" i="28"/>
  <c r="CV91" i="28"/>
  <c r="DG91" i="28" s="1"/>
  <c r="X115" i="28"/>
  <c r="AC117" i="28"/>
  <c r="AQ117" i="28"/>
  <c r="BF115" i="28"/>
  <c r="CX115" i="28"/>
  <c r="CV101" i="28"/>
  <c r="DG101" i="28" s="1"/>
  <c r="DI101" i="28"/>
  <c r="DM101" i="28" s="1"/>
  <c r="AA162" i="28"/>
  <c r="AA502" i="28" s="1"/>
  <c r="DB177" i="28"/>
  <c r="DB175" i="28"/>
  <c r="DB425" i="28" s="1"/>
  <c r="CS337" i="28"/>
  <c r="CS513" i="28" s="1"/>
  <c r="I352" i="28"/>
  <c r="I350" i="28"/>
  <c r="I436" i="28" s="1"/>
  <c r="AX352" i="28"/>
  <c r="AX350" i="28"/>
  <c r="AX436" i="28" s="1"/>
  <c r="BF352" i="28"/>
  <c r="BF350" i="28"/>
  <c r="BF436" i="28" s="1"/>
  <c r="AT75" i="28"/>
  <c r="V90" i="28"/>
  <c r="BE90" i="28"/>
  <c r="BZ90" i="28"/>
  <c r="DB90" i="28"/>
  <c r="AY88" i="28"/>
  <c r="AH96" i="28"/>
  <c r="AT96" i="28"/>
  <c r="AN95" i="28"/>
  <c r="AS117" i="28"/>
  <c r="X117" i="28"/>
  <c r="AR117" i="28"/>
  <c r="AA108" i="28"/>
  <c r="BX108" i="28"/>
  <c r="I116" i="28"/>
  <c r="BQ115" i="28"/>
  <c r="AT123" i="28"/>
  <c r="DE129" i="28"/>
  <c r="DE451" i="28" s="1"/>
  <c r="H130" i="28"/>
  <c r="H143" i="28"/>
  <c r="AT149" i="28"/>
  <c r="AH162" i="28"/>
  <c r="AH502" i="28" s="1"/>
  <c r="CG162" i="28"/>
  <c r="CG502" i="28" s="1"/>
  <c r="DE162" i="28"/>
  <c r="DE502" i="28" s="1"/>
  <c r="I177" i="28"/>
  <c r="AT183" i="28"/>
  <c r="U183" i="28"/>
  <c r="AA230" i="28"/>
  <c r="CV226" i="28"/>
  <c r="DG226" i="28" s="1"/>
  <c r="BE290" i="28"/>
  <c r="BE432" i="28" s="1"/>
  <c r="BE292" i="28"/>
  <c r="BM290" i="28"/>
  <c r="BM432" i="28" s="1"/>
  <c r="BM292" i="28"/>
  <c r="BU292" i="28"/>
  <c r="BE318" i="28"/>
  <c r="AA337" i="28"/>
  <c r="AA513" i="28" s="1"/>
  <c r="AA349" i="28"/>
  <c r="AA351" i="28" s="1"/>
  <c r="CG358" i="28"/>
  <c r="CG514" i="28" s="1"/>
  <c r="CD373" i="28"/>
  <c r="DE32" i="28"/>
  <c r="DE445" i="28" s="1"/>
  <c r="BX32" i="28"/>
  <c r="BX445" i="28" s="1"/>
  <c r="AL41" i="28"/>
  <c r="AN40" i="28"/>
  <c r="CS47" i="28"/>
  <c r="CS446" i="28" s="1"/>
  <c r="AT47" i="28"/>
  <c r="AT446" i="28" s="1"/>
  <c r="T69" i="28"/>
  <c r="Y67" i="28"/>
  <c r="AD67" i="28"/>
  <c r="AS67" i="28"/>
  <c r="BP67" i="28"/>
  <c r="AT66" i="28"/>
  <c r="CS75" i="28"/>
  <c r="DE75" i="28"/>
  <c r="DA75" i="28"/>
  <c r="I90" i="28"/>
  <c r="AF90" i="28"/>
  <c r="AQ90" i="28"/>
  <c r="AX90" i="28"/>
  <c r="BF90" i="28"/>
  <c r="BR90" i="28"/>
  <c r="CX90" i="28"/>
  <c r="AT81" i="28"/>
  <c r="AT89" i="28" s="1"/>
  <c r="AT448" i="28" s="1"/>
  <c r="BQ88" i="28"/>
  <c r="DA96" i="28"/>
  <c r="AN94" i="28"/>
  <c r="BE117" i="28"/>
  <c r="DB115" i="28"/>
  <c r="T117" i="28"/>
  <c r="CR108" i="28"/>
  <c r="CR498" i="28" s="1"/>
  <c r="AT108" i="28"/>
  <c r="DA123" i="28"/>
  <c r="AN121" i="28"/>
  <c r="AT129" i="28"/>
  <c r="AT451" i="28" s="1"/>
  <c r="AN128" i="28"/>
  <c r="CS136" i="28"/>
  <c r="DB156" i="28"/>
  <c r="H156" i="28"/>
  <c r="DI187" i="28"/>
  <c r="DM187" i="28" s="1"/>
  <c r="CS189" i="28"/>
  <c r="CS455" i="28" s="1"/>
  <c r="AT202" i="28"/>
  <c r="AT456" i="28" s="1"/>
  <c r="CV200" i="28"/>
  <c r="DG200" i="28" s="1"/>
  <c r="DI200" i="28"/>
  <c r="DM200" i="28" s="1"/>
  <c r="AH230" i="28"/>
  <c r="CG230" i="28"/>
  <c r="CS230" i="28"/>
  <c r="DE230" i="28"/>
  <c r="DA230" i="28"/>
  <c r="I237" i="28"/>
  <c r="H256" i="28"/>
  <c r="H430" i="28" s="1"/>
  <c r="AT270" i="28"/>
  <c r="AT460" i="28" s="1"/>
  <c r="I292" i="28"/>
  <c r="BF292" i="28"/>
  <c r="AT283" i="28"/>
  <c r="AT483" i="28" s="1"/>
  <c r="AE318" i="28"/>
  <c r="BM318" i="28"/>
  <c r="AN357" i="28"/>
  <c r="T371" i="28"/>
  <c r="T437" i="28" s="1"/>
  <c r="DE136" i="28"/>
  <c r="DA136" i="28"/>
  <c r="AT142" i="28"/>
  <c r="AT452" i="28" s="1"/>
  <c r="AN141" i="28"/>
  <c r="CS149" i="28"/>
  <c r="DA149" i="28"/>
  <c r="AT155" i="28"/>
  <c r="AT453" i="28" s="1"/>
  <c r="AN154" i="28"/>
  <c r="AN161" i="28"/>
  <c r="AR177" i="28"/>
  <c r="AN167" i="28"/>
  <c r="AN173" i="28"/>
  <c r="K175" i="28"/>
  <c r="K425" i="28" s="1"/>
  <c r="AN180" i="28"/>
  <c r="AA183" i="28"/>
  <c r="DA196" i="28"/>
  <c r="AT209" i="28"/>
  <c r="AT505" i="28" s="1"/>
  <c r="U209" i="28"/>
  <c r="U505" i="28" s="1"/>
  <c r="H224" i="28"/>
  <c r="V222" i="28"/>
  <c r="AE224" i="28"/>
  <c r="BE224" i="28"/>
  <c r="BQ224" i="28"/>
  <c r="AN220" i="28"/>
  <c r="AA243" i="28"/>
  <c r="AA507" i="28" s="1"/>
  <c r="BF258" i="28"/>
  <c r="CS249" i="28"/>
  <c r="CS482" i="28" s="1"/>
  <c r="DE249" i="28"/>
  <c r="DE482" i="28" s="1"/>
  <c r="U255" i="28"/>
  <c r="U257" i="28" s="1"/>
  <c r="U459" i="28" s="1"/>
  <c r="K62" i="27" s="1"/>
  <c r="AY256" i="28"/>
  <c r="AY430" i="28" s="1"/>
  <c r="BO256" i="28"/>
  <c r="BO430" i="28" s="1"/>
  <c r="U264" i="28"/>
  <c r="AT298" i="28"/>
  <c r="AN297" i="28"/>
  <c r="AN310" i="28"/>
  <c r="DE330" i="28"/>
  <c r="DE464" i="28" s="1"/>
  <c r="DE349" i="28"/>
  <c r="DE351" i="28" s="1"/>
  <c r="DE465" i="28" s="1"/>
  <c r="DA358" i="28"/>
  <c r="DA514" i="28" s="1"/>
  <c r="Y373" i="28"/>
  <c r="AS373" i="28"/>
  <c r="AA370" i="28"/>
  <c r="AA372" i="28" s="1"/>
  <c r="CR379" i="28"/>
  <c r="DA142" i="28"/>
  <c r="DA452" i="28" s="1"/>
  <c r="U149" i="28"/>
  <c r="DE196" i="28"/>
  <c r="AN201" i="28"/>
  <c r="I203" i="28"/>
  <c r="AA209" i="28"/>
  <c r="AA505" i="28" s="1"/>
  <c r="DA209" i="28"/>
  <c r="DA505" i="28" s="1"/>
  <c r="AN206" i="28"/>
  <c r="DC224" i="28"/>
  <c r="U230" i="28"/>
  <c r="AT230" i="28"/>
  <c r="AA236" i="28"/>
  <c r="AN234" i="28"/>
  <c r="CS243" i="28"/>
  <c r="CS507" i="28" s="1"/>
  <c r="DE243" i="28"/>
  <c r="DE507" i="28" s="1"/>
  <c r="DA243" i="28"/>
  <c r="DA507" i="28" s="1"/>
  <c r="AN242" i="28"/>
  <c r="AT255" i="28"/>
  <c r="AT257" i="28" s="1"/>
  <c r="AT459" i="28" s="1"/>
  <c r="AN254" i="28"/>
  <c r="AA264" i="28"/>
  <c r="AL264" i="28"/>
  <c r="AL277" i="28"/>
  <c r="AL509" i="28" s="1"/>
  <c r="Y292" i="28"/>
  <c r="AS292" i="28"/>
  <c r="CV282" i="28"/>
  <c r="DG282" i="28" s="1"/>
  <c r="AN288" i="28"/>
  <c r="DA298" i="28"/>
  <c r="AN296" i="28"/>
  <c r="DE324" i="28"/>
  <c r="AA330" i="28"/>
  <c r="AN329" i="28"/>
  <c r="I331" i="28"/>
  <c r="AN336" i="28"/>
  <c r="T350" i="28"/>
  <c r="T436" i="28" s="1"/>
  <c r="Y352" i="28"/>
  <c r="AN348" i="28"/>
  <c r="AH358" i="28"/>
  <c r="AH514" i="28" s="1"/>
  <c r="CS358" i="28"/>
  <c r="CS514" i="28" s="1"/>
  <c r="V373" i="28"/>
  <c r="AN363" i="28"/>
  <c r="DM13" i="28"/>
  <c r="DI32" i="28"/>
  <c r="DI445" i="28" s="1"/>
  <c r="DM10" i="28"/>
  <c r="DI20" i="28"/>
  <c r="DI444" i="28" s="1"/>
  <c r="CV9" i="28"/>
  <c r="DI9" i="28"/>
  <c r="CV13" i="28"/>
  <c r="DG13" i="28" s="1"/>
  <c r="AN15" i="28"/>
  <c r="CV17" i="28"/>
  <c r="DG17" i="28" s="1"/>
  <c r="CV21" i="28"/>
  <c r="CV25" i="28"/>
  <c r="DG25" i="28" s="1"/>
  <c r="AN27" i="28"/>
  <c r="DK27" i="28"/>
  <c r="DK32" i="28" s="1"/>
  <c r="DK445" i="28" s="1"/>
  <c r="CV29" i="28"/>
  <c r="DG29" i="28" s="1"/>
  <c r="J33" i="28"/>
  <c r="N33" i="28"/>
  <c r="R33" i="28"/>
  <c r="V33" i="28"/>
  <c r="Z33" i="28"/>
  <c r="AD33" i="28"/>
  <c r="AP33" i="28"/>
  <c r="CF33" i="28"/>
  <c r="CJ33" i="28"/>
  <c r="CN33" i="28"/>
  <c r="AY34" i="28"/>
  <c r="BC34" i="28"/>
  <c r="BC468" i="28" s="1"/>
  <c r="BG34" i="28"/>
  <c r="BG468" i="28" s="1"/>
  <c r="BK34" i="28"/>
  <c r="BK468" i="28" s="1"/>
  <c r="BO34" i="28"/>
  <c r="BS34" i="28"/>
  <c r="BS468" i="28" s="1"/>
  <c r="BW34" i="28"/>
  <c r="BW468" i="28" s="1"/>
  <c r="CA34" i="28"/>
  <c r="AZ35" i="28"/>
  <c r="BD35" i="28"/>
  <c r="BH35" i="28"/>
  <c r="BL35" i="28"/>
  <c r="BP35" i="28"/>
  <c r="BT35" i="28"/>
  <c r="CD35" i="28"/>
  <c r="CH35" i="28"/>
  <c r="CL35" i="28"/>
  <c r="CP35" i="28"/>
  <c r="CY35" i="28"/>
  <c r="DC35" i="28"/>
  <c r="CV36" i="28"/>
  <c r="AN38" i="28"/>
  <c r="CV40" i="28"/>
  <c r="DG40" i="28" s="1"/>
  <c r="K48" i="28"/>
  <c r="O48" i="28"/>
  <c r="U47" i="28"/>
  <c r="U446" i="28" s="1"/>
  <c r="K49" i="27" s="1"/>
  <c r="AN42" i="28"/>
  <c r="CK47" i="28"/>
  <c r="CK446" i="28" s="1"/>
  <c r="CV44" i="28"/>
  <c r="DG44" i="28" s="1"/>
  <c r="BX47" i="28"/>
  <c r="BX446" i="28" s="1"/>
  <c r="N48" i="28"/>
  <c r="T48" i="28"/>
  <c r="AB48" i="28"/>
  <c r="AJ48" i="28"/>
  <c r="AR48" i="28"/>
  <c r="BB48" i="28"/>
  <c r="BJ48" i="28"/>
  <c r="BR48" i="28"/>
  <c r="BZ48" i="28"/>
  <c r="CJ48" i="28"/>
  <c r="CV49" i="28"/>
  <c r="DI50" i="28"/>
  <c r="DM50" i="28" s="1"/>
  <c r="CV50" i="28"/>
  <c r="DG50" i="28" s="1"/>
  <c r="CV53" i="28"/>
  <c r="DG53" i="28" s="1"/>
  <c r="CV55" i="28"/>
  <c r="DI56" i="28"/>
  <c r="DM56" i="28" s="1"/>
  <c r="CV56" i="28"/>
  <c r="DG56" i="28" s="1"/>
  <c r="CV59" i="28"/>
  <c r="DG59" i="28" s="1"/>
  <c r="CV61" i="28"/>
  <c r="DI62" i="28"/>
  <c r="DM62" i="28" s="1"/>
  <c r="CV62" i="28"/>
  <c r="DG62" i="28" s="1"/>
  <c r="CV65" i="28"/>
  <c r="DG65" i="28" s="1"/>
  <c r="R67" i="28"/>
  <c r="Z67" i="28"/>
  <c r="AP67" i="28"/>
  <c r="CD67" i="28"/>
  <c r="CL67" i="28"/>
  <c r="DC67" i="28"/>
  <c r="V69" i="28"/>
  <c r="AD69" i="28"/>
  <c r="BD69" i="28"/>
  <c r="BL69" i="28"/>
  <c r="BT69" i="28"/>
  <c r="AN71" i="28"/>
  <c r="AL75" i="28"/>
  <c r="BX75" i="28"/>
  <c r="CT75" i="28"/>
  <c r="AN77" i="28"/>
  <c r="AL81" i="28"/>
  <c r="AL89" i="28" s="1"/>
  <c r="BX81" i="28"/>
  <c r="BX89" i="28" s="1"/>
  <c r="BX448" i="28" s="1"/>
  <c r="CT81" i="28"/>
  <c r="CT89" i="28" s="1"/>
  <c r="CT448" i="28" s="1"/>
  <c r="AN83" i="28"/>
  <c r="K88" i="28"/>
  <c r="O88" i="28"/>
  <c r="AL87" i="28"/>
  <c r="AZ88" i="28"/>
  <c r="BD88" i="28"/>
  <c r="BH88" i="28"/>
  <c r="BL88" i="28"/>
  <c r="BP88" i="28"/>
  <c r="BT88" i="28"/>
  <c r="CT87" i="28"/>
  <c r="T88" i="28"/>
  <c r="AB88" i="28"/>
  <c r="AJ88" i="28"/>
  <c r="AR88" i="28"/>
  <c r="CF88" i="28"/>
  <c r="CN88" i="28"/>
  <c r="X90" i="28"/>
  <c r="U96" i="28"/>
  <c r="AN91" i="28"/>
  <c r="CK96" i="28"/>
  <c r="DJ96" i="28"/>
  <c r="DE96" i="28"/>
  <c r="CV93" i="28"/>
  <c r="DG93" i="28" s="1"/>
  <c r="DI94" i="28"/>
  <c r="DM94" i="28" s="1"/>
  <c r="CV94" i="28"/>
  <c r="DG94" i="28" s="1"/>
  <c r="I117" i="28"/>
  <c r="I115" i="28"/>
  <c r="M117" i="28"/>
  <c r="M115" i="28"/>
  <c r="R117" i="28"/>
  <c r="R115" i="28"/>
  <c r="CH117" i="28"/>
  <c r="CH115" i="28"/>
  <c r="CT96" i="28"/>
  <c r="AT102" i="28"/>
  <c r="AT449" i="28" s="1"/>
  <c r="DJ99" i="28"/>
  <c r="DM99" i="28" s="1"/>
  <c r="CV99" i="28"/>
  <c r="DG99" i="28" s="1"/>
  <c r="AB117" i="28"/>
  <c r="AF117" i="28"/>
  <c r="BZ117" i="28"/>
  <c r="CF117" i="28"/>
  <c r="U108" i="28"/>
  <c r="DJ103" i="28"/>
  <c r="DM103" i="28" s="1"/>
  <c r="CV103" i="28"/>
  <c r="AH108" i="28"/>
  <c r="AL108" i="28"/>
  <c r="DI110" i="28"/>
  <c r="DM110" i="28" s="1"/>
  <c r="CV110" i="28"/>
  <c r="DG110" i="28" s="1"/>
  <c r="K116" i="28"/>
  <c r="O116" i="28"/>
  <c r="T116" i="28"/>
  <c r="AR116" i="28"/>
  <c r="CN116" i="28"/>
  <c r="CU14" i="28"/>
  <c r="CS20" i="28"/>
  <c r="CS444" i="28" s="1"/>
  <c r="CU26" i="28"/>
  <c r="U32" i="28"/>
  <c r="U445" i="28" s="1"/>
  <c r="CS32" i="28"/>
  <c r="CS445" i="28" s="1"/>
  <c r="CE33" i="28"/>
  <c r="CI33" i="28"/>
  <c r="CQ33" i="28"/>
  <c r="Y34" i="28"/>
  <c r="Y468" i="28" s="1"/>
  <c r="AC34" i="28"/>
  <c r="AK34" i="28"/>
  <c r="AK468" i="28" s="1"/>
  <c r="AO34" i="28"/>
  <c r="AO468" i="28" s="1"/>
  <c r="AG35" i="28"/>
  <c r="AS35" i="28"/>
  <c r="CX35" i="28"/>
  <c r="DB35" i="28"/>
  <c r="S48" i="28"/>
  <c r="AA41" i="28"/>
  <c r="AI48" i="28"/>
  <c r="AM48" i="28"/>
  <c r="AQ48" i="28"/>
  <c r="BA48" i="28"/>
  <c r="BE48" i="28"/>
  <c r="BI48" i="28"/>
  <c r="BQ48" i="28"/>
  <c r="BU48" i="28"/>
  <c r="CE48" i="28"/>
  <c r="CI48" i="28"/>
  <c r="CM48" i="28"/>
  <c r="CU41" i="28"/>
  <c r="CZ48" i="28"/>
  <c r="CY48" i="28"/>
  <c r="CV12" i="28"/>
  <c r="DG12" i="28" s="1"/>
  <c r="CV16" i="28"/>
  <c r="DG16" i="28" s="1"/>
  <c r="DJ21" i="28"/>
  <c r="CV24" i="28"/>
  <c r="DG24" i="28" s="1"/>
  <c r="CV28" i="28"/>
  <c r="DG28" i="28" s="1"/>
  <c r="K33" i="28"/>
  <c r="O33" i="28"/>
  <c r="S33" i="28"/>
  <c r="W33" i="28"/>
  <c r="AE33" i="28"/>
  <c r="AI33" i="28"/>
  <c r="AM33" i="28"/>
  <c r="AQ33" i="28"/>
  <c r="AU33" i="28"/>
  <c r="AZ33" i="28"/>
  <c r="BA35" i="28"/>
  <c r="BE35" i="28"/>
  <c r="BI35" i="28"/>
  <c r="BM35" i="28"/>
  <c r="BQ35" i="28"/>
  <c r="BU35" i="28"/>
  <c r="BY35" i="28"/>
  <c r="CM35" i="28"/>
  <c r="CZ35" i="28"/>
  <c r="DD35" i="28"/>
  <c r="DJ36" i="28"/>
  <c r="CV39" i="28"/>
  <c r="DG39" i="28" s="1"/>
  <c r="Y48" i="28"/>
  <c r="AC48" i="28"/>
  <c r="AG48" i="28"/>
  <c r="AK48" i="28"/>
  <c r="AO48" i="28"/>
  <c r="AS48" i="28"/>
  <c r="AY48" i="28"/>
  <c r="BC48" i="28"/>
  <c r="BG48" i="28"/>
  <c r="BK48" i="28"/>
  <c r="BO48" i="28"/>
  <c r="BS48" i="28"/>
  <c r="BW48" i="28"/>
  <c r="CA48" i="28"/>
  <c r="CX48" i="28"/>
  <c r="DB48" i="28"/>
  <c r="AA47" i="28"/>
  <c r="CO47" i="28"/>
  <c r="CO446" i="28" s="1"/>
  <c r="CU47" i="28"/>
  <c r="CU446" i="28" s="1"/>
  <c r="CV43" i="28"/>
  <c r="DG43" i="28" s="1"/>
  <c r="H48" i="28"/>
  <c r="P48" i="28"/>
  <c r="V48" i="28"/>
  <c r="AD48" i="28"/>
  <c r="BD48" i="28"/>
  <c r="BL48" i="28"/>
  <c r="BT48" i="28"/>
  <c r="CD48" i="28"/>
  <c r="CL48" i="28"/>
  <c r="DC48" i="28"/>
  <c r="CG54" i="28"/>
  <c r="CS54" i="28"/>
  <c r="AN50" i="28"/>
  <c r="K69" i="28"/>
  <c r="K67" i="28"/>
  <c r="O69" i="28"/>
  <c r="O67" i="28"/>
  <c r="AL54" i="28"/>
  <c r="BX54" i="28"/>
  <c r="CT54" i="28"/>
  <c r="CG60" i="28"/>
  <c r="CG68" i="28" s="1"/>
  <c r="CG447" i="28" s="1"/>
  <c r="CS60" i="28"/>
  <c r="CS68" i="28" s="1"/>
  <c r="CS447" i="28" s="1"/>
  <c r="AL60" i="28"/>
  <c r="AL68" i="28" s="1"/>
  <c r="BX60" i="28"/>
  <c r="BX68" i="28" s="1"/>
  <c r="BX447" i="28" s="1"/>
  <c r="CT60" i="28"/>
  <c r="CT68" i="28" s="1"/>
  <c r="CT447" i="28" s="1"/>
  <c r="CG66" i="28"/>
  <c r="CS66" i="28"/>
  <c r="AN62" i="28"/>
  <c r="AL66" i="28"/>
  <c r="BX66" i="28"/>
  <c r="CT66" i="28"/>
  <c r="T67" i="28"/>
  <c r="AB67" i="28"/>
  <c r="AJ67" i="28"/>
  <c r="AR67" i="28"/>
  <c r="CF67" i="28"/>
  <c r="CN67" i="28"/>
  <c r="X69" i="28"/>
  <c r="AF69" i="28"/>
  <c r="AX69" i="28"/>
  <c r="BF69" i="28"/>
  <c r="BN69" i="28"/>
  <c r="BV69" i="28"/>
  <c r="DI73" i="28"/>
  <c r="DM73" i="28" s="1"/>
  <c r="CV73" i="28"/>
  <c r="DG73" i="28" s="1"/>
  <c r="DI79" i="28"/>
  <c r="DM79" i="28" s="1"/>
  <c r="CV79" i="28"/>
  <c r="DG79" i="28" s="1"/>
  <c r="DI85" i="28"/>
  <c r="DM85" i="28" s="1"/>
  <c r="CV85" i="28"/>
  <c r="DG85" i="28" s="1"/>
  <c r="V88" i="28"/>
  <c r="AD88" i="28"/>
  <c r="CH88" i="28"/>
  <c r="CP88" i="28"/>
  <c r="CY88" i="28"/>
  <c r="CO96" i="28"/>
  <c r="CU96" i="28"/>
  <c r="AP117" i="28"/>
  <c r="AP115" i="28"/>
  <c r="AZ115" i="28"/>
  <c r="AZ117" i="28"/>
  <c r="BD115" i="28"/>
  <c r="BD117" i="28"/>
  <c r="BH115" i="28"/>
  <c r="BH117" i="28"/>
  <c r="BL115" i="28"/>
  <c r="BL117" i="28"/>
  <c r="BP115" i="28"/>
  <c r="BP117" i="28"/>
  <c r="BT115" i="28"/>
  <c r="BT117" i="28"/>
  <c r="BX96" i="28"/>
  <c r="CD117" i="28"/>
  <c r="CD115" i="28"/>
  <c r="DC117" i="28"/>
  <c r="DC115" i="28"/>
  <c r="CO102" i="28"/>
  <c r="CO449" i="28" s="1"/>
  <c r="CU102" i="28"/>
  <c r="BX102" i="28"/>
  <c r="BX449" i="28" s="1"/>
  <c r="AX117" i="28"/>
  <c r="CO108" i="28"/>
  <c r="CU108" i="28"/>
  <c r="DK108" i="28"/>
  <c r="AN104" i="28"/>
  <c r="DI106" i="28"/>
  <c r="DM106" i="28" s="1"/>
  <c r="CV106" i="28"/>
  <c r="DG106" i="28" s="1"/>
  <c r="AH114" i="28"/>
  <c r="AH450" i="28" s="1"/>
  <c r="N53" i="27" s="1"/>
  <c r="AN109" i="28"/>
  <c r="AL114" i="28"/>
  <c r="AL450" i="28" s="1"/>
  <c r="O53" i="27" s="1"/>
  <c r="AN110" i="28"/>
  <c r="AJ116" i="28"/>
  <c r="CJ116" i="28"/>
  <c r="AN9" i="28"/>
  <c r="CV11" i="28"/>
  <c r="DG11" i="28" s="1"/>
  <c r="CV15" i="28"/>
  <c r="CV19" i="28"/>
  <c r="DG19" i="28" s="1"/>
  <c r="AN21" i="28"/>
  <c r="CV23" i="28"/>
  <c r="DG23" i="28" s="1"/>
  <c r="CV27" i="28"/>
  <c r="CV31" i="28"/>
  <c r="DG31" i="28" s="1"/>
  <c r="H33" i="28"/>
  <c r="L33" i="28"/>
  <c r="P33" i="28"/>
  <c r="T33" i="28"/>
  <c r="X33" i="28"/>
  <c r="AB33" i="28"/>
  <c r="AF33" i="28"/>
  <c r="AJ33" i="28"/>
  <c r="AR33" i="28"/>
  <c r="CV38" i="28"/>
  <c r="DG38" i="28" s="1"/>
  <c r="I48" i="28"/>
  <c r="M48" i="28"/>
  <c r="BX41" i="28"/>
  <c r="CV42" i="28"/>
  <c r="DI42" i="28"/>
  <c r="J48" i="28"/>
  <c r="X48" i="28"/>
  <c r="AF48" i="28"/>
  <c r="AX48" i="28"/>
  <c r="BF48" i="28"/>
  <c r="BN48" i="28"/>
  <c r="BV48" i="28"/>
  <c r="CF48" i="28"/>
  <c r="CN48" i="28"/>
  <c r="DI52" i="28"/>
  <c r="DM52" i="28" s="1"/>
  <c r="CV52" i="28"/>
  <c r="DG52" i="28" s="1"/>
  <c r="DI58" i="28"/>
  <c r="DM58" i="28" s="1"/>
  <c r="CV58" i="28"/>
  <c r="DG58" i="28" s="1"/>
  <c r="DI64" i="28"/>
  <c r="DM64" i="28" s="1"/>
  <c r="CV64" i="28"/>
  <c r="DG64" i="28" s="1"/>
  <c r="CH67" i="28"/>
  <c r="CP67" i="28"/>
  <c r="CY67" i="28"/>
  <c r="AZ69" i="28"/>
  <c r="BH69" i="28"/>
  <c r="BP69" i="28"/>
  <c r="I88" i="28"/>
  <c r="M88" i="28"/>
  <c r="AX88" i="28"/>
  <c r="BB88" i="28"/>
  <c r="BF88" i="28"/>
  <c r="BJ88" i="28"/>
  <c r="BN88" i="28"/>
  <c r="BR88" i="28"/>
  <c r="BV88" i="28"/>
  <c r="BZ88" i="28"/>
  <c r="AF88" i="28"/>
  <c r="CJ88" i="28"/>
  <c r="DI92" i="28"/>
  <c r="DM92" i="28" s="1"/>
  <c r="CV92" i="28"/>
  <c r="DG92" i="28" s="1"/>
  <c r="AD117" i="28"/>
  <c r="AD115" i="28"/>
  <c r="CP117" i="28"/>
  <c r="CP115" i="28"/>
  <c r="CY117" i="28"/>
  <c r="CY115" i="28"/>
  <c r="DI98" i="28"/>
  <c r="DM98" i="28" s="1"/>
  <c r="CV98" i="28"/>
  <c r="DG98" i="28" s="1"/>
  <c r="DJ111" i="28"/>
  <c r="DM111" i="28" s="1"/>
  <c r="CV111" i="28"/>
  <c r="DG111" i="28" s="1"/>
  <c r="DI136" i="28"/>
  <c r="DI149" i="28"/>
  <c r="W48" i="28"/>
  <c r="AE48" i="28"/>
  <c r="AU48" i="28"/>
  <c r="BM48" i="28"/>
  <c r="BY48" i="28"/>
  <c r="CQ48" i="28"/>
  <c r="DD48" i="28"/>
  <c r="CH48" i="28"/>
  <c r="I67" i="28"/>
  <c r="I69" i="28"/>
  <c r="M67" i="28"/>
  <c r="M69" i="28"/>
  <c r="CO60" i="28"/>
  <c r="CO68" i="28" s="1"/>
  <c r="CO447" i="28" s="1"/>
  <c r="CU60" i="28"/>
  <c r="CU68" i="28" s="1"/>
  <c r="CU447" i="28" s="1"/>
  <c r="CO66" i="28"/>
  <c r="CU66" i="28"/>
  <c r="CJ67" i="28"/>
  <c r="BB69" i="28"/>
  <c r="BJ69" i="28"/>
  <c r="BR69" i="28"/>
  <c r="BZ69" i="28"/>
  <c r="CV70" i="28"/>
  <c r="DI71" i="28"/>
  <c r="DM71" i="28" s="1"/>
  <c r="CV71" i="28"/>
  <c r="DG71" i="28" s="1"/>
  <c r="CV74" i="28"/>
  <c r="CV76" i="28"/>
  <c r="DI77" i="28"/>
  <c r="DM77" i="28" s="1"/>
  <c r="CV77" i="28"/>
  <c r="DG77" i="28" s="1"/>
  <c r="CV80" i="28"/>
  <c r="CV82" i="28"/>
  <c r="DI83" i="28"/>
  <c r="DM83" i="28" s="1"/>
  <c r="CV83" i="28"/>
  <c r="DG83" i="28" s="1"/>
  <c r="CV86" i="28"/>
  <c r="R88" i="28"/>
  <c r="Z88" i="28"/>
  <c r="AP88" i="28"/>
  <c r="CD88" i="28"/>
  <c r="CL88" i="28"/>
  <c r="DC88" i="28"/>
  <c r="CG96" i="28"/>
  <c r="CS96" i="28"/>
  <c r="AN92" i="28"/>
  <c r="V117" i="28"/>
  <c r="V115" i="28"/>
  <c r="Z117" i="28"/>
  <c r="Z115" i="28"/>
  <c r="CL117" i="28"/>
  <c r="CL115" i="28"/>
  <c r="AH102" i="28"/>
  <c r="AH449" i="28" s="1"/>
  <c r="N52" i="27" s="1"/>
  <c r="AN97" i="28"/>
  <c r="CG102" i="28"/>
  <c r="CG449" i="28" s="1"/>
  <c r="CS102" i="28"/>
  <c r="CS449" i="28" s="1"/>
  <c r="AL102" i="28"/>
  <c r="AL449" i="28" s="1"/>
  <c r="O52" i="27" s="1"/>
  <c r="AN98" i="28"/>
  <c r="DE108" i="28"/>
  <c r="DJ107" i="28"/>
  <c r="DM107" i="28" s="1"/>
  <c r="CV107" i="28"/>
  <c r="DG107" i="28" s="1"/>
  <c r="U114" i="28"/>
  <c r="U450" i="28" s="1"/>
  <c r="AN112" i="28"/>
  <c r="X116" i="28"/>
  <c r="BX114" i="28"/>
  <c r="BX450" i="28" s="1"/>
  <c r="AX116" i="28"/>
  <c r="BB116" i="28"/>
  <c r="BF116" i="28"/>
  <c r="BJ116" i="28"/>
  <c r="BN116" i="28"/>
  <c r="BR116" i="28"/>
  <c r="BV116" i="28"/>
  <c r="AH123" i="28"/>
  <c r="AL123" i="28"/>
  <c r="BX123" i="28"/>
  <c r="CT123" i="28"/>
  <c r="T130" i="28"/>
  <c r="X130" i="28"/>
  <c r="AB130" i="28"/>
  <c r="AF130" i="28"/>
  <c r="AJ130" i="28"/>
  <c r="AR130" i="28"/>
  <c r="AX130" i="28"/>
  <c r="BB130" i="28"/>
  <c r="BF130" i="28"/>
  <c r="BJ130" i="28"/>
  <c r="BN130" i="28"/>
  <c r="BR130" i="28"/>
  <c r="BV130" i="28"/>
  <c r="BZ130" i="28"/>
  <c r="CF130" i="28"/>
  <c r="CJ130" i="28"/>
  <c r="CN130" i="28"/>
  <c r="AH136" i="28"/>
  <c r="AL136" i="28"/>
  <c r="BX136" i="28"/>
  <c r="CT136" i="28"/>
  <c r="T143" i="28"/>
  <c r="X143" i="28"/>
  <c r="AB143" i="28"/>
  <c r="AF143" i="28"/>
  <c r="AJ143" i="28"/>
  <c r="AR143" i="28"/>
  <c r="AX143" i="28"/>
  <c r="BB143" i="28"/>
  <c r="BF143" i="28"/>
  <c r="BJ143" i="28"/>
  <c r="BN143" i="28"/>
  <c r="BR143" i="28"/>
  <c r="BV143" i="28"/>
  <c r="BZ143" i="28"/>
  <c r="CF143" i="28"/>
  <c r="CJ143" i="28"/>
  <c r="CN143" i="28"/>
  <c r="AH149" i="28"/>
  <c r="AL149" i="28"/>
  <c r="BX149" i="28"/>
  <c r="CD156" i="28"/>
  <c r="CH156" i="28"/>
  <c r="CL156" i="28"/>
  <c r="CP156" i="28"/>
  <c r="CT149" i="28"/>
  <c r="CY156" i="28"/>
  <c r="DC156" i="28"/>
  <c r="T156" i="28"/>
  <c r="X156" i="28"/>
  <c r="AB156" i="28"/>
  <c r="AF156" i="28"/>
  <c r="AJ156" i="28"/>
  <c r="AR156" i="28"/>
  <c r="AX156" i="28"/>
  <c r="BB156" i="28"/>
  <c r="BF156" i="28"/>
  <c r="BJ156" i="28"/>
  <c r="BN156" i="28"/>
  <c r="BR156" i="28"/>
  <c r="BV156" i="28"/>
  <c r="DI157" i="28"/>
  <c r="DM157" i="28" s="1"/>
  <c r="CV157" i="28"/>
  <c r="DI161" i="28"/>
  <c r="DM161" i="28" s="1"/>
  <c r="CV161" i="28"/>
  <c r="DG161" i="28" s="1"/>
  <c r="H177" i="28"/>
  <c r="H175" i="28"/>
  <c r="H425" i="28" s="1"/>
  <c r="L177" i="28"/>
  <c r="L175" i="28"/>
  <c r="L425" i="28" s="1"/>
  <c r="P177" i="28"/>
  <c r="P175" i="28"/>
  <c r="P425" i="28" s="1"/>
  <c r="U162" i="28"/>
  <c r="U502" i="28" s="1"/>
  <c r="DI163" i="28"/>
  <c r="CV163" i="28"/>
  <c r="DI167" i="28"/>
  <c r="DM167" i="28" s="1"/>
  <c r="CV167" i="28"/>
  <c r="DG167" i="28" s="1"/>
  <c r="U168" i="28"/>
  <c r="U480" i="28" s="1"/>
  <c r="DJ172" i="28"/>
  <c r="DJ174" i="28" s="1"/>
  <c r="DJ176" i="28" s="1"/>
  <c r="DJ454" i="28" s="1"/>
  <c r="CV172" i="28"/>
  <c r="DG172" i="28" s="1"/>
  <c r="AG177" i="28"/>
  <c r="AY177" i="28"/>
  <c r="BO177" i="28"/>
  <c r="CX177" i="28"/>
  <c r="AM190" i="28"/>
  <c r="CI190" i="28"/>
  <c r="DJ185" i="28"/>
  <c r="DJ189" i="28" s="1"/>
  <c r="DJ455" i="28" s="1"/>
  <c r="CV185" i="28"/>
  <c r="DG185" i="28" s="1"/>
  <c r="DB190" i="28"/>
  <c r="DJ194" i="28"/>
  <c r="DM194" i="28" s="1"/>
  <c r="CV194" i="28"/>
  <c r="DG194" i="28" s="1"/>
  <c r="AI203" i="28"/>
  <c r="BY203" i="28"/>
  <c r="CE203" i="28"/>
  <c r="DD203" i="28"/>
  <c r="S67" i="28"/>
  <c r="W67" i="28"/>
  <c r="AE67" i="28"/>
  <c r="AI67" i="28"/>
  <c r="AM67" i="28"/>
  <c r="AQ67" i="28"/>
  <c r="AU67" i="28"/>
  <c r="CX67" i="28"/>
  <c r="DB67" i="28"/>
  <c r="Y69" i="28"/>
  <c r="AC69" i="28"/>
  <c r="AG69" i="28"/>
  <c r="AK69" i="28"/>
  <c r="AO69" i="28"/>
  <c r="AS69" i="28"/>
  <c r="S88" i="28"/>
  <c r="W88" i="28"/>
  <c r="AE88" i="28"/>
  <c r="AI88" i="28"/>
  <c r="AM88" i="28"/>
  <c r="AQ88" i="28"/>
  <c r="AU88" i="28"/>
  <c r="CX88" i="28"/>
  <c r="DB88" i="28"/>
  <c r="DJ97" i="28"/>
  <c r="DM97" i="28" s="1"/>
  <c r="CV100" i="28"/>
  <c r="DG100" i="28" s="1"/>
  <c r="CV104" i="28"/>
  <c r="DG104" i="28" s="1"/>
  <c r="DJ109" i="28"/>
  <c r="CV112" i="28"/>
  <c r="DG112" i="28" s="1"/>
  <c r="Y115" i="28"/>
  <c r="AC115" i="28"/>
  <c r="AG115" i="28"/>
  <c r="AK115" i="28"/>
  <c r="AO115" i="28"/>
  <c r="AS115" i="28"/>
  <c r="CE115" i="28"/>
  <c r="CI115" i="28"/>
  <c r="CM115" i="28"/>
  <c r="CQ115" i="28"/>
  <c r="CZ115" i="28"/>
  <c r="DD115" i="28"/>
  <c r="CX117" i="28"/>
  <c r="DB117" i="28"/>
  <c r="CV119" i="28"/>
  <c r="DG119" i="28" s="1"/>
  <c r="DJ124" i="28"/>
  <c r="DJ129" i="28" s="1"/>
  <c r="DJ451" i="28" s="1"/>
  <c r="AN125" i="28"/>
  <c r="CV127" i="28"/>
  <c r="DG127" i="28" s="1"/>
  <c r="I130" i="28"/>
  <c r="M130" i="28"/>
  <c r="Y130" i="28"/>
  <c r="AC130" i="28"/>
  <c r="AG130" i="28"/>
  <c r="AK130" i="28"/>
  <c r="AO130" i="28"/>
  <c r="AS130" i="28"/>
  <c r="AY130" i="28"/>
  <c r="BC130" i="28"/>
  <c r="BG130" i="28"/>
  <c r="BK130" i="28"/>
  <c r="BO130" i="28"/>
  <c r="BS130" i="28"/>
  <c r="BW130" i="28"/>
  <c r="CA130" i="28"/>
  <c r="CX130" i="28"/>
  <c r="DB130" i="28"/>
  <c r="CV132" i="28"/>
  <c r="DG132" i="28" s="1"/>
  <c r="DJ137" i="28"/>
  <c r="DJ142" i="28" s="1"/>
  <c r="DJ452" i="28" s="1"/>
  <c r="AN138" i="28"/>
  <c r="CV140" i="28"/>
  <c r="DG140" i="28" s="1"/>
  <c r="I143" i="28"/>
  <c r="M143" i="28"/>
  <c r="Y143" i="28"/>
  <c r="AC143" i="28"/>
  <c r="AG143" i="28"/>
  <c r="AK143" i="28"/>
  <c r="AO143" i="28"/>
  <c r="AS143" i="28"/>
  <c r="AY143" i="28"/>
  <c r="BC143" i="28"/>
  <c r="BG143" i="28"/>
  <c r="BK143" i="28"/>
  <c r="BO143" i="28"/>
  <c r="BS143" i="28"/>
  <c r="BW143" i="28"/>
  <c r="CA143" i="28"/>
  <c r="CX143" i="28"/>
  <c r="DB143" i="28"/>
  <c r="CV145" i="28"/>
  <c r="DG145" i="28" s="1"/>
  <c r="DJ150" i="28"/>
  <c r="AN151" i="28"/>
  <c r="CV153" i="28"/>
  <c r="DG153" i="28" s="1"/>
  <c r="I156" i="28"/>
  <c r="M156" i="28"/>
  <c r="Y156" i="28"/>
  <c r="AC156" i="28"/>
  <c r="AG156" i="28"/>
  <c r="AK156" i="28"/>
  <c r="AO156" i="28"/>
  <c r="AS156" i="28"/>
  <c r="AY156" i="28"/>
  <c r="BC156" i="28"/>
  <c r="BG156" i="28"/>
  <c r="BK156" i="28"/>
  <c r="BO156" i="28"/>
  <c r="BS156" i="28"/>
  <c r="BW156" i="28"/>
  <c r="CE156" i="28"/>
  <c r="CM156" i="28"/>
  <c r="DD156" i="28"/>
  <c r="AL162" i="28"/>
  <c r="AL502" i="28" s="1"/>
  <c r="AN157" i="28"/>
  <c r="CT162" i="28"/>
  <c r="CT502" i="28" s="1"/>
  <c r="AI177" i="28"/>
  <c r="BY177" i="28"/>
  <c r="BY175" i="28"/>
  <c r="BY425" i="28" s="1"/>
  <c r="CE177" i="28"/>
  <c r="CE175" i="28"/>
  <c r="CE425" i="28" s="1"/>
  <c r="CI177" i="28"/>
  <c r="CI175" i="28"/>
  <c r="CI425" i="28" s="1"/>
  <c r="CM177" i="28"/>
  <c r="CM175" i="28"/>
  <c r="CM425" i="28" s="1"/>
  <c r="CQ177" i="28"/>
  <c r="CQ175" i="28"/>
  <c r="CQ425" i="28" s="1"/>
  <c r="DD177" i="28"/>
  <c r="DD175" i="28"/>
  <c r="DD425" i="28" s="1"/>
  <c r="AL168" i="28"/>
  <c r="AL480" i="28" s="1"/>
  <c r="AN163" i="28"/>
  <c r="CT168" i="28"/>
  <c r="CT480" i="28" s="1"/>
  <c r="CG174" i="28"/>
  <c r="CG176" i="28" s="1"/>
  <c r="CG454" i="28" s="1"/>
  <c r="CS174" i="28"/>
  <c r="CS176" i="28" s="1"/>
  <c r="CS454" i="28" s="1"/>
  <c r="U174" i="28"/>
  <c r="AE175" i="28"/>
  <c r="AE425" i="28" s="1"/>
  <c r="AU175" i="28"/>
  <c r="AU425" i="28" s="1"/>
  <c r="AK177" i="28"/>
  <c r="BC177" i="28"/>
  <c r="BS177" i="28"/>
  <c r="DA183" i="28"/>
  <c r="DJ181" i="28"/>
  <c r="CV181" i="28"/>
  <c r="DG181" i="28" s="1"/>
  <c r="AI190" i="28"/>
  <c r="BY190" i="28"/>
  <c r="CE190" i="28"/>
  <c r="DD190" i="28"/>
  <c r="DA189" i="28"/>
  <c r="DA455" i="28" s="1"/>
  <c r="DI188" i="28"/>
  <c r="DM188" i="28" s="1"/>
  <c r="CV188" i="28"/>
  <c r="DG188" i="28" s="1"/>
  <c r="Y190" i="28"/>
  <c r="AO190" i="28"/>
  <c r="BG190" i="28"/>
  <c r="BW190" i="28"/>
  <c r="CG196" i="28"/>
  <c r="CS196" i="28"/>
  <c r="U196" i="28"/>
  <c r="W203" i="28"/>
  <c r="AE203" i="28"/>
  <c r="AU203" i="28"/>
  <c r="BA203" i="28"/>
  <c r="BE203" i="28"/>
  <c r="BI203" i="28"/>
  <c r="BM203" i="28"/>
  <c r="BQ203" i="28"/>
  <c r="BU203" i="28"/>
  <c r="CQ203" i="28"/>
  <c r="CZ203" i="28"/>
  <c r="DI197" i="28"/>
  <c r="CV197" i="28"/>
  <c r="CS202" i="28"/>
  <c r="CS456" i="28" s="1"/>
  <c r="DE202" i="28"/>
  <c r="DE456" i="28" s="1"/>
  <c r="DK209" i="28"/>
  <c r="DK505" i="28" s="1"/>
  <c r="DI230" i="28"/>
  <c r="DK236" i="28"/>
  <c r="DK458" i="28" s="1"/>
  <c r="CV118" i="28"/>
  <c r="CV122" i="28"/>
  <c r="DG122" i="28" s="1"/>
  <c r="AN124" i="28"/>
  <c r="CV126" i="28"/>
  <c r="DG126" i="28" s="1"/>
  <c r="BX129" i="28"/>
  <c r="BX451" i="28" s="1"/>
  <c r="R130" i="28"/>
  <c r="V130" i="28"/>
  <c r="Z130" i="28"/>
  <c r="AD130" i="28"/>
  <c r="AP130" i="28"/>
  <c r="AZ130" i="28"/>
  <c r="BD130" i="28"/>
  <c r="BH130" i="28"/>
  <c r="BL130" i="28"/>
  <c r="BP130" i="28"/>
  <c r="BT130" i="28"/>
  <c r="CD130" i="28"/>
  <c r="CH130" i="28"/>
  <c r="CL130" i="28"/>
  <c r="CP130" i="28"/>
  <c r="CY130" i="28"/>
  <c r="DC130" i="28"/>
  <c r="CV131" i="28"/>
  <c r="CV135" i="28"/>
  <c r="DG135" i="28" s="1"/>
  <c r="AN137" i="28"/>
  <c r="CV139" i="28"/>
  <c r="DG139" i="28" s="1"/>
  <c r="BX142" i="28"/>
  <c r="BX452" i="28" s="1"/>
  <c r="DI142" i="28"/>
  <c r="DI452" i="28" s="1"/>
  <c r="R143" i="28"/>
  <c r="V143" i="28"/>
  <c r="Z143" i="28"/>
  <c r="AD143" i="28"/>
  <c r="AP143" i="28"/>
  <c r="AZ143" i="28"/>
  <c r="BD143" i="28"/>
  <c r="BH143" i="28"/>
  <c r="BL143" i="28"/>
  <c r="BP143" i="28"/>
  <c r="BT143" i="28"/>
  <c r="CD143" i="28"/>
  <c r="CH143" i="28"/>
  <c r="CL143" i="28"/>
  <c r="CP143" i="28"/>
  <c r="CY143" i="28"/>
  <c r="DC143" i="28"/>
  <c r="CV144" i="28"/>
  <c r="CV148" i="28"/>
  <c r="DG148" i="28" s="1"/>
  <c r="CF156" i="28"/>
  <c r="CJ156" i="28"/>
  <c r="CN156" i="28"/>
  <c r="AN150" i="28"/>
  <c r="CV152" i="28"/>
  <c r="DG152" i="28" s="1"/>
  <c r="BX155" i="28"/>
  <c r="BX453" i="28" s="1"/>
  <c r="R156" i="28"/>
  <c r="V156" i="28"/>
  <c r="Z156" i="28"/>
  <c r="AD156" i="28"/>
  <c r="AP156" i="28"/>
  <c r="AZ156" i="28"/>
  <c r="BD156" i="28"/>
  <c r="BH156" i="28"/>
  <c r="BL156" i="28"/>
  <c r="BP156" i="28"/>
  <c r="BT156" i="28"/>
  <c r="AT162" i="28"/>
  <c r="AT502" i="28" s="1"/>
  <c r="DK162" i="28"/>
  <c r="DK502" i="28" s="1"/>
  <c r="CV158" i="28"/>
  <c r="DG158" i="28" s="1"/>
  <c r="DI159" i="28"/>
  <c r="DM159" i="28" s="1"/>
  <c r="CV159" i="28"/>
  <c r="DG159" i="28" s="1"/>
  <c r="J175" i="28"/>
  <c r="J425" i="28" s="1"/>
  <c r="J177" i="28"/>
  <c r="N175" i="28"/>
  <c r="N425" i="28" s="1"/>
  <c r="N177" i="28"/>
  <c r="BA177" i="28"/>
  <c r="BA175" i="28"/>
  <c r="BA425" i="28" s="1"/>
  <c r="BE177" i="28"/>
  <c r="BE175" i="28"/>
  <c r="BE425" i="28" s="1"/>
  <c r="BI177" i="28"/>
  <c r="BI175" i="28"/>
  <c r="BI425" i="28" s="1"/>
  <c r="BM177" i="28"/>
  <c r="BM175" i="28"/>
  <c r="BM425" i="28" s="1"/>
  <c r="BQ177" i="28"/>
  <c r="BQ175" i="28"/>
  <c r="BQ425" i="28" s="1"/>
  <c r="BU177" i="28"/>
  <c r="BU175" i="28"/>
  <c r="BU425" i="28" s="1"/>
  <c r="CS162" i="28"/>
  <c r="CS502" i="28" s="1"/>
  <c r="CZ177" i="28"/>
  <c r="CZ175" i="28"/>
  <c r="CZ425" i="28" s="1"/>
  <c r="AT168" i="28"/>
  <c r="AT480" i="28" s="1"/>
  <c r="CU168" i="28"/>
  <c r="CU480" i="28" s="1"/>
  <c r="DK163" i="28"/>
  <c r="DK168" i="28" s="1"/>
  <c r="DK480" i="28" s="1"/>
  <c r="DJ168" i="28"/>
  <c r="DJ480" i="28" s="1"/>
  <c r="CV164" i="28"/>
  <c r="DG164" i="28" s="1"/>
  <c r="DI165" i="28"/>
  <c r="DM165" i="28" s="1"/>
  <c r="CV165" i="28"/>
  <c r="DG165" i="28" s="1"/>
  <c r="CS168" i="28"/>
  <c r="CS480" i="28" s="1"/>
  <c r="CT174" i="28"/>
  <c r="CT176" i="28" s="1"/>
  <c r="CT454" i="28" s="1"/>
  <c r="DI171" i="28"/>
  <c r="DM171" i="28" s="1"/>
  <c r="CV171" i="28"/>
  <c r="DG171" i="28" s="1"/>
  <c r="CU174" i="28"/>
  <c r="CU176" i="28" s="1"/>
  <c r="CU454" i="28" s="1"/>
  <c r="S175" i="28"/>
  <c r="S425" i="28" s="1"/>
  <c r="Y177" i="28"/>
  <c r="BG177" i="28"/>
  <c r="BW177" i="28"/>
  <c r="AH183" i="28"/>
  <c r="DE183" i="28"/>
  <c r="AN182" i="28"/>
  <c r="W190" i="28"/>
  <c r="AE190" i="28"/>
  <c r="AU190" i="28"/>
  <c r="BA190" i="28"/>
  <c r="BE190" i="28"/>
  <c r="BI190" i="28"/>
  <c r="BM190" i="28"/>
  <c r="BQ190" i="28"/>
  <c r="BU190" i="28"/>
  <c r="CQ190" i="28"/>
  <c r="CZ190" i="28"/>
  <c r="DI184" i="28"/>
  <c r="CV184" i="28"/>
  <c r="AC190" i="28"/>
  <c r="BK190" i="28"/>
  <c r="CT196" i="28"/>
  <c r="DI193" i="28"/>
  <c r="DM193" i="28" s="1"/>
  <c r="CV193" i="28"/>
  <c r="DG193" i="28" s="1"/>
  <c r="J203" i="28"/>
  <c r="N203" i="28"/>
  <c r="S203" i="28"/>
  <c r="AQ203" i="28"/>
  <c r="CM203" i="28"/>
  <c r="CU196" i="28"/>
  <c r="AL202" i="28"/>
  <c r="AN197" i="28"/>
  <c r="CE67" i="28"/>
  <c r="CI67" i="28"/>
  <c r="CM67" i="28"/>
  <c r="CQ67" i="28"/>
  <c r="CZ67" i="28"/>
  <c r="DD67" i="28"/>
  <c r="Y88" i="28"/>
  <c r="AC88" i="28"/>
  <c r="AG88" i="28"/>
  <c r="AK88" i="28"/>
  <c r="AO88" i="28"/>
  <c r="AS88" i="28"/>
  <c r="CE88" i="28"/>
  <c r="CI88" i="28"/>
  <c r="CM88" i="28"/>
  <c r="CQ88" i="28"/>
  <c r="CZ88" i="28"/>
  <c r="DD88" i="28"/>
  <c r="K115" i="28"/>
  <c r="O115" i="28"/>
  <c r="S115" i="28"/>
  <c r="W115" i="28"/>
  <c r="AE115" i="28"/>
  <c r="AI115" i="28"/>
  <c r="AM115" i="28"/>
  <c r="AQ115" i="28"/>
  <c r="AU115" i="28"/>
  <c r="CV121" i="28"/>
  <c r="DG121" i="28" s="1"/>
  <c r="CV125" i="28"/>
  <c r="DG125" i="28" s="1"/>
  <c r="K130" i="28"/>
  <c r="O130" i="28"/>
  <c r="S130" i="28"/>
  <c r="W130" i="28"/>
  <c r="AE130" i="28"/>
  <c r="AI130" i="28"/>
  <c r="AM130" i="28"/>
  <c r="AQ130" i="28"/>
  <c r="AU130" i="28"/>
  <c r="BA130" i="28"/>
  <c r="BE130" i="28"/>
  <c r="BI130" i="28"/>
  <c r="BM130" i="28"/>
  <c r="BQ130" i="28"/>
  <c r="BU130" i="28"/>
  <c r="BY130" i="28"/>
  <c r="CE130" i="28"/>
  <c r="CI130" i="28"/>
  <c r="CM130" i="28"/>
  <c r="CQ130" i="28"/>
  <c r="CZ130" i="28"/>
  <c r="DD130" i="28"/>
  <c r="CV134" i="28"/>
  <c r="DG134" i="28" s="1"/>
  <c r="CV138" i="28"/>
  <c r="DG138" i="28" s="1"/>
  <c r="K143" i="28"/>
  <c r="O143" i="28"/>
  <c r="S143" i="28"/>
  <c r="W143" i="28"/>
  <c r="AE143" i="28"/>
  <c r="AI143" i="28"/>
  <c r="AM143" i="28"/>
  <c r="AQ143" i="28"/>
  <c r="AU143" i="28"/>
  <c r="BA143" i="28"/>
  <c r="BE143" i="28"/>
  <c r="BI143" i="28"/>
  <c r="BM143" i="28"/>
  <c r="BQ143" i="28"/>
  <c r="BU143" i="28"/>
  <c r="BY143" i="28"/>
  <c r="CE143" i="28"/>
  <c r="CI143" i="28"/>
  <c r="CM143" i="28"/>
  <c r="CQ143" i="28"/>
  <c r="CZ143" i="28"/>
  <c r="DD143" i="28"/>
  <c r="CV147" i="28"/>
  <c r="DG147" i="28" s="1"/>
  <c r="CV151" i="28"/>
  <c r="DG151" i="28" s="1"/>
  <c r="K156" i="28"/>
  <c r="O156" i="28"/>
  <c r="S156" i="28"/>
  <c r="W156" i="28"/>
  <c r="AE156" i="28"/>
  <c r="AI156" i="28"/>
  <c r="AM156" i="28"/>
  <c r="AQ156" i="28"/>
  <c r="AU156" i="28"/>
  <c r="BA156" i="28"/>
  <c r="BE156" i="28"/>
  <c r="BI156" i="28"/>
  <c r="BM156" i="28"/>
  <c r="BQ156" i="28"/>
  <c r="BU156" i="28"/>
  <c r="BZ156" i="28"/>
  <c r="CI156" i="28"/>
  <c r="CQ156" i="28"/>
  <c r="CZ156" i="28"/>
  <c r="CR162" i="28"/>
  <c r="CR502" i="28" s="1"/>
  <c r="AQ177" i="28"/>
  <c r="CU162" i="28"/>
  <c r="CU502" i="28" s="1"/>
  <c r="CR168" i="28"/>
  <c r="CR480" i="28" s="1"/>
  <c r="AT174" i="28"/>
  <c r="AT176" i="28" s="1"/>
  <c r="AT454" i="28" s="1"/>
  <c r="CO174" i="28"/>
  <c r="CO176" i="28" s="1"/>
  <c r="CO454" i="28" s="1"/>
  <c r="DK174" i="28"/>
  <c r="DK176" i="28" s="1"/>
  <c r="DK454" i="28" s="1"/>
  <c r="W175" i="28"/>
  <c r="AM175" i="28"/>
  <c r="AM425" i="28" s="1"/>
  <c r="AC177" i="28"/>
  <c r="AS177" i="28"/>
  <c r="BK177" i="28"/>
  <c r="CA177" i="28"/>
  <c r="AL183" i="28"/>
  <c r="DI180" i="28"/>
  <c r="DM180" i="28" s="1"/>
  <c r="CV180" i="28"/>
  <c r="DG180" i="28" s="1"/>
  <c r="J190" i="28"/>
  <c r="N190" i="28"/>
  <c r="S190" i="28"/>
  <c r="AQ190" i="28"/>
  <c r="CM190" i="28"/>
  <c r="CU183" i="28"/>
  <c r="AL189" i="28"/>
  <c r="AN184" i="28"/>
  <c r="CT189" i="28"/>
  <c r="CT455" i="28" s="1"/>
  <c r="U189" i="28"/>
  <c r="U455" i="28" s="1"/>
  <c r="K58" i="27" s="1"/>
  <c r="AG190" i="28"/>
  <c r="AY190" i="28"/>
  <c r="BO190" i="28"/>
  <c r="CX190" i="28"/>
  <c r="AT196" i="28"/>
  <c r="CO196" i="28"/>
  <c r="DK196" i="28"/>
  <c r="AM203" i="28"/>
  <c r="CI203" i="28"/>
  <c r="U202" i="28"/>
  <c r="U456" i="28" s="1"/>
  <c r="K59" i="27" s="1"/>
  <c r="DJ198" i="28"/>
  <c r="CV198" i="28"/>
  <c r="DG198" i="28" s="1"/>
  <c r="DI236" i="28"/>
  <c r="DI458" i="28" s="1"/>
  <c r="DI243" i="28"/>
  <c r="DI507" i="28" s="1"/>
  <c r="Y203" i="28"/>
  <c r="AC203" i="28"/>
  <c r="AG203" i="28"/>
  <c r="AK203" i="28"/>
  <c r="AO203" i="28"/>
  <c r="AS203" i="28"/>
  <c r="AY203" i="28"/>
  <c r="BC203" i="28"/>
  <c r="BG203" i="28"/>
  <c r="BK203" i="28"/>
  <c r="BO203" i="28"/>
  <c r="BS203" i="28"/>
  <c r="BW203" i="28"/>
  <c r="CA203" i="28"/>
  <c r="CX203" i="28"/>
  <c r="DB203" i="28"/>
  <c r="CU209" i="28"/>
  <c r="CU505" i="28" s="1"/>
  <c r="U215" i="28"/>
  <c r="U481" i="28" s="1"/>
  <c r="CS215" i="28"/>
  <c r="CS481" i="28" s="1"/>
  <c r="CU221" i="28"/>
  <c r="CU223" i="28" s="1"/>
  <c r="CU457" i="28" s="1"/>
  <c r="S222" i="28"/>
  <c r="S428" i="28" s="1"/>
  <c r="W222" i="28"/>
  <c r="AE222" i="28"/>
  <c r="AE428" i="28" s="1"/>
  <c r="AI222" i="28"/>
  <c r="AI428" i="28" s="1"/>
  <c r="AM222" i="28"/>
  <c r="AM428" i="28" s="1"/>
  <c r="AQ222" i="28"/>
  <c r="AQ428" i="28" s="1"/>
  <c r="AU222" i="28"/>
  <c r="AU428" i="28" s="1"/>
  <c r="CX222" i="28"/>
  <c r="CX428" i="28" s="1"/>
  <c r="DB222" i="28"/>
  <c r="DB428" i="28" s="1"/>
  <c r="Y224" i="28"/>
  <c r="AC224" i="28"/>
  <c r="AG224" i="28"/>
  <c r="AK224" i="28"/>
  <c r="AO224" i="28"/>
  <c r="AS224" i="28"/>
  <c r="AY224" i="28"/>
  <c r="BC224" i="28"/>
  <c r="BG224" i="28"/>
  <c r="BK224" i="28"/>
  <c r="BO224" i="28"/>
  <c r="BS224" i="28"/>
  <c r="BW224" i="28"/>
  <c r="CA224" i="28"/>
  <c r="CX224" i="28"/>
  <c r="DB224" i="28"/>
  <c r="CU230" i="28"/>
  <c r="U236" i="28"/>
  <c r="U458" i="28" s="1"/>
  <c r="K61" i="27" s="1"/>
  <c r="CS236" i="28"/>
  <c r="CS458" i="28" s="1"/>
  <c r="Y237" i="28"/>
  <c r="AC237" i="28"/>
  <c r="AG237" i="28"/>
  <c r="AK237" i="28"/>
  <c r="AO237" i="28"/>
  <c r="AS237" i="28"/>
  <c r="AY237" i="28"/>
  <c r="BC237" i="28"/>
  <c r="BG237" i="28"/>
  <c r="BK237" i="28"/>
  <c r="BO237" i="28"/>
  <c r="BS237" i="28"/>
  <c r="BW237" i="28"/>
  <c r="CA237" i="28"/>
  <c r="CX237" i="28"/>
  <c r="DB237" i="28"/>
  <c r="CU243" i="28"/>
  <c r="CU507" i="28" s="1"/>
  <c r="DJ244" i="28"/>
  <c r="AN245" i="28"/>
  <c r="CV247" i="28"/>
  <c r="DG247" i="28" s="1"/>
  <c r="DJ248" i="28"/>
  <c r="DM248" i="28" s="1"/>
  <c r="U249" i="28"/>
  <c r="CV251" i="28"/>
  <c r="DG251" i="28" s="1"/>
  <c r="K256" i="28"/>
  <c r="K430" i="28" s="1"/>
  <c r="O256" i="28"/>
  <c r="O430" i="28" s="1"/>
  <c r="S256" i="28"/>
  <c r="S430" i="28" s="1"/>
  <c r="W256" i="28"/>
  <c r="AE256" i="28"/>
  <c r="AE430" i="28" s="1"/>
  <c r="AI256" i="28"/>
  <c r="AI430" i="28" s="1"/>
  <c r="AM256" i="28"/>
  <c r="AM430" i="28" s="1"/>
  <c r="AQ256" i="28"/>
  <c r="AQ430" i="28" s="1"/>
  <c r="AU256" i="28"/>
  <c r="AU430" i="28" s="1"/>
  <c r="AZ256" i="28"/>
  <c r="AZ430" i="28" s="1"/>
  <c r="BD256" i="28"/>
  <c r="BD430" i="28" s="1"/>
  <c r="BH256" i="28"/>
  <c r="BH430" i="28" s="1"/>
  <c r="BL256" i="28"/>
  <c r="BL430" i="28" s="1"/>
  <c r="BP256" i="28"/>
  <c r="BP430" i="28" s="1"/>
  <c r="BT256" i="28"/>
  <c r="BT430" i="28" s="1"/>
  <c r="CX256" i="28"/>
  <c r="CX430" i="28" s="1"/>
  <c r="DB256" i="28"/>
  <c r="DB430" i="28" s="1"/>
  <c r="I258" i="28"/>
  <c r="M258" i="28"/>
  <c r="Y258" i="28"/>
  <c r="AC258" i="28"/>
  <c r="AG258" i="28"/>
  <c r="AK258" i="28"/>
  <c r="AO258" i="28"/>
  <c r="AS258" i="28"/>
  <c r="CV260" i="28"/>
  <c r="DG260" i="28" s="1"/>
  <c r="DJ261" i="28"/>
  <c r="DM261" i="28" s="1"/>
  <c r="DJ265" i="28"/>
  <c r="AN266" i="28"/>
  <c r="CV268" i="28"/>
  <c r="DG268" i="28" s="1"/>
  <c r="DJ269" i="28"/>
  <c r="DM269" i="28" s="1"/>
  <c r="U270" i="28"/>
  <c r="U460" i="28" s="1"/>
  <c r="K63" i="27" s="1"/>
  <c r="I271" i="28"/>
  <c r="M271" i="28"/>
  <c r="Y271" i="28"/>
  <c r="AC271" i="28"/>
  <c r="AG271" i="28"/>
  <c r="AK271" i="28"/>
  <c r="AO271" i="28"/>
  <c r="AS271" i="28"/>
  <c r="AY271" i="28"/>
  <c r="BC271" i="28"/>
  <c r="BG271" i="28"/>
  <c r="BK271" i="28"/>
  <c r="BO271" i="28"/>
  <c r="BS271" i="28"/>
  <c r="BW271" i="28"/>
  <c r="CA271" i="28"/>
  <c r="CX271" i="28"/>
  <c r="DB271" i="28"/>
  <c r="CV273" i="28"/>
  <c r="DG273" i="28" s="1"/>
  <c r="DJ274" i="28"/>
  <c r="DM274" i="28" s="1"/>
  <c r="J290" i="28"/>
  <c r="J432" i="28" s="1"/>
  <c r="J292" i="28"/>
  <c r="N290" i="28"/>
  <c r="N432" i="28" s="1"/>
  <c r="N292" i="28"/>
  <c r="BY290" i="28"/>
  <c r="BY432" i="28" s="1"/>
  <c r="CS283" i="28"/>
  <c r="CS483" i="28" s="1"/>
  <c r="DA283" i="28"/>
  <c r="DA483" i="28" s="1"/>
  <c r="DJ278" i="28"/>
  <c r="DM278" i="28" s="1"/>
  <c r="AN279" i="28"/>
  <c r="CV281" i="28"/>
  <c r="DG281" i="28" s="1"/>
  <c r="DJ282" i="28"/>
  <c r="DM282" i="28" s="1"/>
  <c r="U283" i="28"/>
  <c r="AA289" i="28"/>
  <c r="AA291" i="28" s="1"/>
  <c r="DA289" i="28"/>
  <c r="DA291" i="28" s="1"/>
  <c r="DA461" i="28" s="1"/>
  <c r="AN286" i="28"/>
  <c r="DI288" i="28"/>
  <c r="DM288" i="28" s="1"/>
  <c r="CV288" i="28"/>
  <c r="DG288" i="28" s="1"/>
  <c r="I290" i="28"/>
  <c r="I432" i="28" s="1"/>
  <c r="Y290" i="28"/>
  <c r="Y432" i="28" s="1"/>
  <c r="AO290" i="28"/>
  <c r="AO432" i="28" s="1"/>
  <c r="S13" i="27" s="1"/>
  <c r="BB290" i="28"/>
  <c r="BB432" i="28" s="1"/>
  <c r="BR290" i="28"/>
  <c r="BR432" i="28" s="1"/>
  <c r="O292" i="28"/>
  <c r="AQ292" i="28"/>
  <c r="BI292" i="28"/>
  <c r="BY292" i="28"/>
  <c r="DI293" i="28"/>
  <c r="CV293" i="28"/>
  <c r="DE298" i="28"/>
  <c r="AC305" i="28"/>
  <c r="AG305" i="28"/>
  <c r="AY305" i="28"/>
  <c r="BC305" i="28"/>
  <c r="BG305" i="28"/>
  <c r="BK305" i="28"/>
  <c r="BO305" i="28"/>
  <c r="BS305" i="28"/>
  <c r="BW305" i="28"/>
  <c r="CR304" i="28"/>
  <c r="CR462" i="28" s="1"/>
  <c r="AL304" i="28"/>
  <c r="AN303" i="28"/>
  <c r="AQ305" i="28"/>
  <c r="BI305" i="28"/>
  <c r="BY305" i="28"/>
  <c r="CQ305" i="28"/>
  <c r="DI306" i="28"/>
  <c r="CV306" i="28"/>
  <c r="DE311" i="28"/>
  <c r="CV308" i="28"/>
  <c r="DG308" i="28" s="1"/>
  <c r="DK308" i="28"/>
  <c r="DM308" i="28" s="1"/>
  <c r="AK318" i="28"/>
  <c r="CA318" i="28"/>
  <c r="CX318" i="28"/>
  <c r="AT317" i="28"/>
  <c r="AT463" i="28" s="1"/>
  <c r="CO317" i="28"/>
  <c r="CO463" i="28" s="1"/>
  <c r="CV312" i="28"/>
  <c r="DK312" i="28"/>
  <c r="DM312" i="28" s="1"/>
  <c r="CU317" i="28"/>
  <c r="CU463" i="28" s="1"/>
  <c r="CS317" i="28"/>
  <c r="CS463" i="28" s="1"/>
  <c r="CI331" i="28"/>
  <c r="DD331" i="28"/>
  <c r="BX168" i="28"/>
  <c r="BX480" i="28" s="1"/>
  <c r="CV169" i="28"/>
  <c r="DI169" i="28"/>
  <c r="DM169" i="28" s="1"/>
  <c r="CV173" i="28"/>
  <c r="DG173" i="28" s="1"/>
  <c r="T175" i="28"/>
  <c r="T425" i="28" s="1"/>
  <c r="X175" i="28"/>
  <c r="X425" i="28" s="1"/>
  <c r="AB175" i="28"/>
  <c r="AF175" i="28"/>
  <c r="AF425" i="28" s="1"/>
  <c r="AJ175" i="28"/>
  <c r="AJ425" i="28" s="1"/>
  <c r="AR175" i="28"/>
  <c r="CD175" i="28"/>
  <c r="CD425" i="28" s="1"/>
  <c r="CH175" i="28"/>
  <c r="CH425" i="28" s="1"/>
  <c r="CL175" i="28"/>
  <c r="CL425" i="28" s="1"/>
  <c r="CP175" i="28"/>
  <c r="CP425" i="28" s="1"/>
  <c r="CY175" i="28"/>
  <c r="CY425" i="28" s="1"/>
  <c r="DC175" i="28"/>
  <c r="DC425" i="28" s="1"/>
  <c r="R177" i="28"/>
  <c r="V177" i="28"/>
  <c r="Z177" i="28"/>
  <c r="AD177" i="28"/>
  <c r="AP177" i="28"/>
  <c r="CV178" i="28"/>
  <c r="DI178" i="28"/>
  <c r="CV182" i="28"/>
  <c r="DG182" i="28" s="1"/>
  <c r="DK184" i="28"/>
  <c r="DK189" i="28" s="1"/>
  <c r="DK455" i="28" s="1"/>
  <c r="CV186" i="28"/>
  <c r="DG186" i="28" s="1"/>
  <c r="BX189" i="28"/>
  <c r="BX455" i="28" s="1"/>
  <c r="R190" i="28"/>
  <c r="V190" i="28"/>
  <c r="Z190" i="28"/>
  <c r="AD190" i="28"/>
  <c r="AP190" i="28"/>
  <c r="AZ190" i="28"/>
  <c r="BD190" i="28"/>
  <c r="BH190" i="28"/>
  <c r="BL190" i="28"/>
  <c r="BP190" i="28"/>
  <c r="BT190" i="28"/>
  <c r="CD190" i="28"/>
  <c r="CH190" i="28"/>
  <c r="CL190" i="28"/>
  <c r="CP190" i="28"/>
  <c r="CY190" i="28"/>
  <c r="DC190" i="28"/>
  <c r="CV191" i="28"/>
  <c r="DI191" i="28"/>
  <c r="DM191" i="28" s="1"/>
  <c r="DJ192" i="28"/>
  <c r="DM192" i="28" s="1"/>
  <c r="CV195" i="28"/>
  <c r="DG195" i="28" s="1"/>
  <c r="DK197" i="28"/>
  <c r="DK202" i="28" s="1"/>
  <c r="DK456" i="28" s="1"/>
  <c r="CV199" i="28"/>
  <c r="DG199" i="28" s="1"/>
  <c r="BX202" i="28"/>
  <c r="BX456" i="28" s="1"/>
  <c r="R203" i="28"/>
  <c r="V203" i="28"/>
  <c r="Z203" i="28"/>
  <c r="AD203" i="28"/>
  <c r="AP203" i="28"/>
  <c r="AZ203" i="28"/>
  <c r="BD203" i="28"/>
  <c r="BH203" i="28"/>
  <c r="BL203" i="28"/>
  <c r="BP203" i="28"/>
  <c r="BT203" i="28"/>
  <c r="CD203" i="28"/>
  <c r="CH203" i="28"/>
  <c r="CL203" i="28"/>
  <c r="CP203" i="28"/>
  <c r="CY203" i="28"/>
  <c r="DC203" i="28"/>
  <c r="CV204" i="28"/>
  <c r="DI204" i="28"/>
  <c r="CV208" i="28"/>
  <c r="DG208" i="28" s="1"/>
  <c r="AN210" i="28"/>
  <c r="DK210" i="28"/>
  <c r="DK215" i="28" s="1"/>
  <c r="DK481" i="28" s="1"/>
  <c r="CV212" i="28"/>
  <c r="DG212" i="28" s="1"/>
  <c r="BX215" i="28"/>
  <c r="BX481" i="28" s="1"/>
  <c r="CV216" i="28"/>
  <c r="CV220" i="28"/>
  <c r="DG220" i="28" s="1"/>
  <c r="H222" i="28"/>
  <c r="H428" i="28" s="1"/>
  <c r="L222" i="28"/>
  <c r="L428" i="28" s="1"/>
  <c r="P222" i="28"/>
  <c r="P428" i="28" s="1"/>
  <c r="T222" i="28"/>
  <c r="T428" i="28" s="1"/>
  <c r="X222" i="28"/>
  <c r="X428" i="28" s="1"/>
  <c r="AB222" i="28"/>
  <c r="AF222" i="28"/>
  <c r="AF428" i="28" s="1"/>
  <c r="AJ222" i="28"/>
  <c r="AJ428" i="28" s="1"/>
  <c r="AR222" i="28"/>
  <c r="BA222" i="28"/>
  <c r="BA428" i="28" s="1"/>
  <c r="BE222" i="28"/>
  <c r="BE428" i="28" s="1"/>
  <c r="BI222" i="28"/>
  <c r="BI428" i="28" s="1"/>
  <c r="BM222" i="28"/>
  <c r="BM428" i="28" s="1"/>
  <c r="BQ222" i="28"/>
  <c r="BQ428" i="28" s="1"/>
  <c r="BU222" i="28"/>
  <c r="BU428" i="28" s="1"/>
  <c r="BY222" i="28"/>
  <c r="BY428" i="28" s="1"/>
  <c r="CD222" i="28"/>
  <c r="CD428" i="28" s="1"/>
  <c r="CH222" i="28"/>
  <c r="CH428" i="28" s="1"/>
  <c r="CL222" i="28"/>
  <c r="CL428" i="28" s="1"/>
  <c r="CP222" i="28"/>
  <c r="CP428" i="28" s="1"/>
  <c r="CY222" i="28"/>
  <c r="CY428" i="28" s="1"/>
  <c r="DC222" i="28"/>
  <c r="DC428" i="28" s="1"/>
  <c r="J224" i="28"/>
  <c r="N224" i="28"/>
  <c r="R224" i="28"/>
  <c r="V224" i="28"/>
  <c r="Z224" i="28"/>
  <c r="AD224" i="28"/>
  <c r="AP224" i="28"/>
  <c r="CV225" i="28"/>
  <c r="CV229" i="28"/>
  <c r="DG229" i="28" s="1"/>
  <c r="AN231" i="28"/>
  <c r="CV233" i="28"/>
  <c r="DG233" i="28" s="1"/>
  <c r="BX236" i="28"/>
  <c r="BX458" i="28" s="1"/>
  <c r="J237" i="28"/>
  <c r="N237" i="28"/>
  <c r="R237" i="28"/>
  <c r="V237" i="28"/>
  <c r="Z237" i="28"/>
  <c r="AD237" i="28"/>
  <c r="AP237" i="28"/>
  <c r="AZ237" i="28"/>
  <c r="BD237" i="28"/>
  <c r="BH237" i="28"/>
  <c r="BL237" i="28"/>
  <c r="BP237" i="28"/>
  <c r="BT237" i="28"/>
  <c r="CD237" i="28"/>
  <c r="CH237" i="28"/>
  <c r="CL237" i="28"/>
  <c r="CP237" i="28"/>
  <c r="CY237" i="28"/>
  <c r="DC237" i="28"/>
  <c r="CV238" i="28"/>
  <c r="CV242" i="28"/>
  <c r="DG242" i="28" s="1"/>
  <c r="AN244" i="28"/>
  <c r="CV246" i="28"/>
  <c r="DG246" i="28" s="1"/>
  <c r="BX249" i="28"/>
  <c r="BX482" i="28" s="1"/>
  <c r="CT249" i="28"/>
  <c r="CT482" i="28" s="1"/>
  <c r="DI249" i="28"/>
  <c r="DI482" i="28" s="1"/>
  <c r="CV250" i="28"/>
  <c r="CV254" i="28"/>
  <c r="DG254" i="28" s="1"/>
  <c r="T256" i="28"/>
  <c r="T430" i="28" s="1"/>
  <c r="X256" i="28"/>
  <c r="X430" i="28" s="1"/>
  <c r="AB256" i="28"/>
  <c r="AF256" i="28"/>
  <c r="AF430" i="28" s="1"/>
  <c r="AJ256" i="28"/>
  <c r="AJ430" i="28" s="1"/>
  <c r="AR256" i="28"/>
  <c r="BA256" i="28"/>
  <c r="BA430" i="28" s="1"/>
  <c r="BE256" i="28"/>
  <c r="BE430" i="28" s="1"/>
  <c r="BI256" i="28"/>
  <c r="BI430" i="28" s="1"/>
  <c r="BM256" i="28"/>
  <c r="BM430" i="28" s="1"/>
  <c r="BQ256" i="28"/>
  <c r="BQ430" i="28" s="1"/>
  <c r="BU256" i="28"/>
  <c r="BU430" i="28" s="1"/>
  <c r="BY256" i="28"/>
  <c r="BY430" i="28" s="1"/>
  <c r="CD256" i="28"/>
  <c r="CD430" i="28" s="1"/>
  <c r="CH256" i="28"/>
  <c r="CH430" i="28" s="1"/>
  <c r="CL256" i="28"/>
  <c r="CL430" i="28" s="1"/>
  <c r="CP256" i="28"/>
  <c r="CP430" i="28" s="1"/>
  <c r="CY256" i="28"/>
  <c r="CY430" i="28" s="1"/>
  <c r="DC256" i="28"/>
  <c r="DC430" i="28" s="1"/>
  <c r="J258" i="28"/>
  <c r="N258" i="28"/>
  <c r="R258" i="28"/>
  <c r="V258" i="28"/>
  <c r="Z258" i="28"/>
  <c r="AD258" i="28"/>
  <c r="AP258" i="28"/>
  <c r="BX270" i="28"/>
  <c r="BX460" i="28" s="1"/>
  <c r="CT270" i="28"/>
  <c r="CT460" i="28" s="1"/>
  <c r="R271" i="28"/>
  <c r="V271" i="28"/>
  <c r="Z271" i="28"/>
  <c r="AD271" i="28"/>
  <c r="AP271" i="28"/>
  <c r="AZ271" i="28"/>
  <c r="BD271" i="28"/>
  <c r="BH271" i="28"/>
  <c r="BL271" i="28"/>
  <c r="BP271" i="28"/>
  <c r="BT271" i="28"/>
  <c r="CD271" i="28"/>
  <c r="CH271" i="28"/>
  <c r="CL271" i="28"/>
  <c r="CP271" i="28"/>
  <c r="CY271" i="28"/>
  <c r="DC271" i="28"/>
  <c r="T292" i="28"/>
  <c r="T290" i="28"/>
  <c r="T432" i="28" s="1"/>
  <c r="X292" i="28"/>
  <c r="X290" i="28"/>
  <c r="X432" i="28" s="1"/>
  <c r="AB292" i="28"/>
  <c r="AB290" i="28"/>
  <c r="AF292" i="28"/>
  <c r="AF290" i="28"/>
  <c r="AF432" i="28" s="1"/>
  <c r="AJ292" i="28"/>
  <c r="AJ290" i="28"/>
  <c r="AJ432" i="28" s="1"/>
  <c r="AR292" i="28"/>
  <c r="AR290" i="28"/>
  <c r="CF292" i="28"/>
  <c r="CF290" i="28"/>
  <c r="CF432" i="28" s="1"/>
  <c r="CJ292" i="28"/>
  <c r="CJ290" i="28"/>
  <c r="CJ432" i="28" s="1"/>
  <c r="CN292" i="28"/>
  <c r="CN290" i="28"/>
  <c r="CN432" i="28" s="1"/>
  <c r="DK283" i="28"/>
  <c r="DK483" i="28" s="1"/>
  <c r="DI284" i="28"/>
  <c r="DM284" i="28" s="1"/>
  <c r="CV284" i="28"/>
  <c r="M290" i="28"/>
  <c r="M432" i="28" s="1"/>
  <c r="BF290" i="28"/>
  <c r="BF432" i="28" s="1"/>
  <c r="BV290" i="28"/>
  <c r="BV432" i="28" s="1"/>
  <c r="CI290" i="28"/>
  <c r="CI432" i="28" s="1"/>
  <c r="CZ290" i="28"/>
  <c r="CZ432" i="28" s="1"/>
  <c r="CE292" i="28"/>
  <c r="AL298" i="28"/>
  <c r="AN293" i="28"/>
  <c r="H433" i="28"/>
  <c r="H305" i="28"/>
  <c r="L305" i="28"/>
  <c r="P305" i="28"/>
  <c r="Y305" i="28"/>
  <c r="AO305" i="28"/>
  <c r="AS305" i="28"/>
  <c r="AE305" i="28"/>
  <c r="AU305" i="28"/>
  <c r="BM305" i="28"/>
  <c r="AL311" i="28"/>
  <c r="AN306" i="28"/>
  <c r="AC318" i="28"/>
  <c r="AG318" i="28"/>
  <c r="AY318" i="28"/>
  <c r="BX311" i="28"/>
  <c r="BC318" i="28"/>
  <c r="BG318" i="28"/>
  <c r="BK318" i="28"/>
  <c r="BO318" i="28"/>
  <c r="BS318" i="28"/>
  <c r="BW318" i="28"/>
  <c r="CE318" i="28"/>
  <c r="AL324" i="28"/>
  <c r="AN319" i="28"/>
  <c r="AI331" i="28"/>
  <c r="AO331" i="28"/>
  <c r="AS331" i="28"/>
  <c r="BY331" i="28"/>
  <c r="CE331" i="28"/>
  <c r="AL330" i="28"/>
  <c r="AN325" i="28"/>
  <c r="AX175" i="28"/>
  <c r="AX425" i="28" s="1"/>
  <c r="BB175" i="28"/>
  <c r="BB425" i="28" s="1"/>
  <c r="BF175" i="28"/>
  <c r="BF425" i="28" s="1"/>
  <c r="BJ175" i="28"/>
  <c r="BJ425" i="28" s="1"/>
  <c r="BN175" i="28"/>
  <c r="BN425" i="28" s="1"/>
  <c r="BR175" i="28"/>
  <c r="BR425" i="28" s="1"/>
  <c r="BV175" i="28"/>
  <c r="BV425" i="28" s="1"/>
  <c r="BZ175" i="28"/>
  <c r="BZ425" i="28" s="1"/>
  <c r="K190" i="28"/>
  <c r="O190" i="28"/>
  <c r="K203" i="28"/>
  <c r="O203" i="28"/>
  <c r="CV207" i="28"/>
  <c r="DG207" i="28" s="1"/>
  <c r="CV211" i="28"/>
  <c r="DG211" i="28" s="1"/>
  <c r="DJ216" i="28"/>
  <c r="CV219" i="28"/>
  <c r="DG219" i="28" s="1"/>
  <c r="AX222" i="28"/>
  <c r="AX428" i="28" s="1"/>
  <c r="BB222" i="28"/>
  <c r="BB428" i="28" s="1"/>
  <c r="BF222" i="28"/>
  <c r="BF428" i="28" s="1"/>
  <c r="BJ222" i="28"/>
  <c r="BJ428" i="28" s="1"/>
  <c r="BN222" i="28"/>
  <c r="BN428" i="28" s="1"/>
  <c r="BR222" i="28"/>
  <c r="BR428" i="28" s="1"/>
  <c r="BV222" i="28"/>
  <c r="BV428" i="28" s="1"/>
  <c r="BZ222" i="28"/>
  <c r="BZ428" i="28" s="1"/>
  <c r="CE222" i="28"/>
  <c r="CE428" i="28" s="1"/>
  <c r="CI222" i="28"/>
  <c r="CI428" i="28" s="1"/>
  <c r="CM222" i="28"/>
  <c r="CM428" i="28" s="1"/>
  <c r="CQ222" i="28"/>
  <c r="CQ428" i="28" s="1"/>
  <c r="CZ222" i="28"/>
  <c r="CZ428" i="28" s="1"/>
  <c r="DD222" i="28"/>
  <c r="DD428" i="28" s="1"/>
  <c r="DJ225" i="28"/>
  <c r="DM225" i="28" s="1"/>
  <c r="AN226" i="28"/>
  <c r="CV228" i="28"/>
  <c r="DG228" i="28" s="1"/>
  <c r="CV232" i="28"/>
  <c r="DG232" i="28" s="1"/>
  <c r="K237" i="28"/>
  <c r="O237" i="28"/>
  <c r="S237" i="28"/>
  <c r="W237" i="28"/>
  <c r="AE237" i="28"/>
  <c r="AI237" i="28"/>
  <c r="AM237" i="28"/>
  <c r="AQ237" i="28"/>
  <c r="AU237" i="28"/>
  <c r="BA237" i="28"/>
  <c r="BE237" i="28"/>
  <c r="BI237" i="28"/>
  <c r="BM237" i="28"/>
  <c r="BQ237" i="28"/>
  <c r="BU237" i="28"/>
  <c r="BY237" i="28"/>
  <c r="CE237" i="28"/>
  <c r="CI237" i="28"/>
  <c r="CM237" i="28"/>
  <c r="CQ237" i="28"/>
  <c r="CZ237" i="28"/>
  <c r="DD237" i="28"/>
  <c r="DJ238" i="28"/>
  <c r="DM238" i="28" s="1"/>
  <c r="AN239" i="28"/>
  <c r="CV241" i="28"/>
  <c r="DG241" i="28" s="1"/>
  <c r="CV245" i="28"/>
  <c r="DG245" i="28" s="1"/>
  <c r="DJ250" i="28"/>
  <c r="DJ255" i="28" s="1"/>
  <c r="DJ257" i="28" s="1"/>
  <c r="DJ459" i="28" s="1"/>
  <c r="AN251" i="28"/>
  <c r="CV253" i="28"/>
  <c r="DG253" i="28" s="1"/>
  <c r="AX256" i="28"/>
  <c r="AX430" i="28" s="1"/>
  <c r="BB256" i="28"/>
  <c r="BB430" i="28" s="1"/>
  <c r="BF256" i="28"/>
  <c r="BF430" i="28" s="1"/>
  <c r="BJ256" i="28"/>
  <c r="BJ430" i="28" s="1"/>
  <c r="BN256" i="28"/>
  <c r="BN430" i="28" s="1"/>
  <c r="BR256" i="28"/>
  <c r="BR430" i="28" s="1"/>
  <c r="BV256" i="28"/>
  <c r="BV430" i="28" s="1"/>
  <c r="BZ256" i="28"/>
  <c r="BZ430" i="28" s="1"/>
  <c r="CE256" i="28"/>
  <c r="CE430" i="28" s="1"/>
  <c r="CI256" i="28"/>
  <c r="CI430" i="28" s="1"/>
  <c r="CM256" i="28"/>
  <c r="CM430" i="28" s="1"/>
  <c r="CQ256" i="28"/>
  <c r="CQ430" i="28" s="1"/>
  <c r="CZ256" i="28"/>
  <c r="CZ430" i="28" s="1"/>
  <c r="DD256" i="28"/>
  <c r="DD430" i="28" s="1"/>
  <c r="DJ259" i="28"/>
  <c r="AN260" i="28"/>
  <c r="CV262" i="28"/>
  <c r="DG262" i="28" s="1"/>
  <c r="CV266" i="28"/>
  <c r="DG266" i="28" s="1"/>
  <c r="K271" i="28"/>
  <c r="O271" i="28"/>
  <c r="S271" i="28"/>
  <c r="W271" i="28"/>
  <c r="AE271" i="28"/>
  <c r="AI271" i="28"/>
  <c r="AM271" i="28"/>
  <c r="AQ271" i="28"/>
  <c r="AU271" i="28"/>
  <c r="BA271" i="28"/>
  <c r="BE271" i="28"/>
  <c r="BI271" i="28"/>
  <c r="BM271" i="28"/>
  <c r="BQ271" i="28"/>
  <c r="BU271" i="28"/>
  <c r="BY271" i="28"/>
  <c r="CE271" i="28"/>
  <c r="CI271" i="28"/>
  <c r="CM271" i="28"/>
  <c r="CQ271" i="28"/>
  <c r="CZ271" i="28"/>
  <c r="DD271" i="28"/>
  <c r="DJ272" i="28"/>
  <c r="AN273" i="28"/>
  <c r="CV275" i="28"/>
  <c r="DG275" i="28" s="1"/>
  <c r="H292" i="28"/>
  <c r="H290" i="28"/>
  <c r="H432" i="28" s="1"/>
  <c r="L292" i="28"/>
  <c r="L290" i="28"/>
  <c r="L432" i="28" s="1"/>
  <c r="P292" i="28"/>
  <c r="P290" i="28"/>
  <c r="P432" i="28" s="1"/>
  <c r="AC292" i="28"/>
  <c r="AG292" i="28"/>
  <c r="AY290" i="28"/>
  <c r="AY432" i="28" s="1"/>
  <c r="AY292" i="28"/>
  <c r="BC290" i="28"/>
  <c r="BC432" i="28" s="1"/>
  <c r="BC292" i="28"/>
  <c r="BG290" i="28"/>
  <c r="BG432" i="28" s="1"/>
  <c r="BG292" i="28"/>
  <c r="BK290" i="28"/>
  <c r="BK432" i="28" s="1"/>
  <c r="BK292" i="28"/>
  <c r="BO290" i="28"/>
  <c r="BO432" i="28" s="1"/>
  <c r="BO292" i="28"/>
  <c r="BS290" i="28"/>
  <c r="BS432" i="28" s="1"/>
  <c r="BS292" i="28"/>
  <c r="BW290" i="28"/>
  <c r="BW432" i="28" s="1"/>
  <c r="BW292" i="28"/>
  <c r="CA290" i="28"/>
  <c r="CA432" i="28" s="1"/>
  <c r="CA292" i="28"/>
  <c r="CX292" i="28"/>
  <c r="CX290" i="28"/>
  <c r="CX432" i="28" s="1"/>
  <c r="DB292" i="28"/>
  <c r="DB290" i="28"/>
  <c r="DB432" i="28" s="1"/>
  <c r="CV279" i="28"/>
  <c r="DG279" i="28" s="1"/>
  <c r="AL289" i="28"/>
  <c r="AL291" i="28" s="1"/>
  <c r="AN284" i="28"/>
  <c r="CT289" i="28"/>
  <c r="CT291" i="28" s="1"/>
  <c r="CT461" i="28" s="1"/>
  <c r="AG290" i="28"/>
  <c r="AG432" i="28" s="1"/>
  <c r="BJ290" i="28"/>
  <c r="BJ432" i="28" s="1"/>
  <c r="BZ290" i="28"/>
  <c r="BZ432" i="28" s="1"/>
  <c r="S292" i="28"/>
  <c r="AI292" i="28"/>
  <c r="BA292" i="28"/>
  <c r="BQ292" i="28"/>
  <c r="DK298" i="28"/>
  <c r="DJ294" i="28"/>
  <c r="CV294" i="28"/>
  <c r="DG294" i="28" s="1"/>
  <c r="CS298" i="28"/>
  <c r="DB305" i="28"/>
  <c r="CK304" i="28"/>
  <c r="CK462" i="28" s="1"/>
  <c r="CT304" i="28"/>
  <c r="CT462" i="28" s="1"/>
  <c r="DI301" i="28"/>
  <c r="DM301" i="28" s="1"/>
  <c r="CV301" i="28"/>
  <c r="DG301" i="28" s="1"/>
  <c r="CV303" i="28"/>
  <c r="DG303" i="28" s="1"/>
  <c r="DK303" i="28"/>
  <c r="DM303" i="28" s="1"/>
  <c r="S305" i="28"/>
  <c r="AI305" i="28"/>
  <c r="BA305" i="28"/>
  <c r="BQ305" i="28"/>
  <c r="CI305" i="28"/>
  <c r="CZ305" i="28"/>
  <c r="AN308" i="28"/>
  <c r="H434" i="28"/>
  <c r="H318" i="28"/>
  <c r="L318" i="28"/>
  <c r="P318" i="28"/>
  <c r="Y318" i="28"/>
  <c r="AO318" i="28"/>
  <c r="AS318" i="28"/>
  <c r="AN312" i="28"/>
  <c r="CG317" i="28"/>
  <c r="CG463" i="28" s="1"/>
  <c r="CM318" i="28"/>
  <c r="CQ331" i="28"/>
  <c r="BX162" i="28"/>
  <c r="BX502" i="28" s="1"/>
  <c r="AN169" i="28"/>
  <c r="BX174" i="28"/>
  <c r="BX176" i="28" s="1"/>
  <c r="BX454" i="28" s="1"/>
  <c r="CF175" i="28"/>
  <c r="CF425" i="28" s="1"/>
  <c r="CJ175" i="28"/>
  <c r="CJ425" i="28" s="1"/>
  <c r="CN175" i="28"/>
  <c r="CN425" i="28" s="1"/>
  <c r="AN178" i="28"/>
  <c r="BX183" i="28"/>
  <c r="H190" i="28"/>
  <c r="L190" i="28"/>
  <c r="P190" i="28"/>
  <c r="T190" i="28"/>
  <c r="X190" i="28"/>
  <c r="AB190" i="28"/>
  <c r="AF190" i="28"/>
  <c r="AJ190" i="28"/>
  <c r="AR190" i="28"/>
  <c r="AX190" i="28"/>
  <c r="BB190" i="28"/>
  <c r="BF190" i="28"/>
  <c r="BJ190" i="28"/>
  <c r="BN190" i="28"/>
  <c r="BR190" i="28"/>
  <c r="BV190" i="28"/>
  <c r="BZ190" i="28"/>
  <c r="CF190" i="28"/>
  <c r="CJ190" i="28"/>
  <c r="CN190" i="28"/>
  <c r="AN191" i="28"/>
  <c r="BX196" i="28"/>
  <c r="CV201" i="28"/>
  <c r="DG201" i="28" s="1"/>
  <c r="H203" i="28"/>
  <c r="L203" i="28"/>
  <c r="P203" i="28"/>
  <c r="T203" i="28"/>
  <c r="X203" i="28"/>
  <c r="AB203" i="28"/>
  <c r="AF203" i="28"/>
  <c r="AJ203" i="28"/>
  <c r="AR203" i="28"/>
  <c r="AX203" i="28"/>
  <c r="BB203" i="28"/>
  <c r="BF203" i="28"/>
  <c r="BJ203" i="28"/>
  <c r="BN203" i="28"/>
  <c r="BR203" i="28"/>
  <c r="BV203" i="28"/>
  <c r="BZ203" i="28"/>
  <c r="CF203" i="28"/>
  <c r="CJ203" i="28"/>
  <c r="CN203" i="28"/>
  <c r="AN204" i="28"/>
  <c r="CV206" i="28"/>
  <c r="DG206" i="28" s="1"/>
  <c r="BX209" i="28"/>
  <c r="BX505" i="28" s="1"/>
  <c r="CV210" i="28"/>
  <c r="CV214" i="28"/>
  <c r="DG214" i="28" s="1"/>
  <c r="AN216" i="28"/>
  <c r="CV218" i="28"/>
  <c r="DG218" i="28" s="1"/>
  <c r="BX221" i="28"/>
  <c r="BX223" i="28" s="1"/>
  <c r="BX457" i="28" s="1"/>
  <c r="CF222" i="28"/>
  <c r="CF428" i="28" s="1"/>
  <c r="CJ222" i="28"/>
  <c r="CJ428" i="28" s="1"/>
  <c r="CN222" i="28"/>
  <c r="CN428" i="28" s="1"/>
  <c r="AN225" i="28"/>
  <c r="CV227" i="28"/>
  <c r="DG227" i="28" s="1"/>
  <c r="BX230" i="28"/>
  <c r="CV231" i="28"/>
  <c r="CV235" i="28"/>
  <c r="DG235" i="28" s="1"/>
  <c r="H237" i="28"/>
  <c r="L237" i="28"/>
  <c r="P237" i="28"/>
  <c r="T237" i="28"/>
  <c r="X237" i="28"/>
  <c r="AB237" i="28"/>
  <c r="AF237" i="28"/>
  <c r="AJ237" i="28"/>
  <c r="AR237" i="28"/>
  <c r="AX237" i="28"/>
  <c r="BB237" i="28"/>
  <c r="BF237" i="28"/>
  <c r="BJ237" i="28"/>
  <c r="BN237" i="28"/>
  <c r="BR237" i="28"/>
  <c r="BV237" i="28"/>
  <c r="BZ237" i="28"/>
  <c r="CF237" i="28"/>
  <c r="CJ237" i="28"/>
  <c r="CN237" i="28"/>
  <c r="AN238" i="28"/>
  <c r="CV240" i="28"/>
  <c r="DG240" i="28" s="1"/>
  <c r="BX243" i="28"/>
  <c r="BX507" i="28" s="1"/>
  <c r="AN250" i="28"/>
  <c r="BX255" i="28"/>
  <c r="BX257" i="28" s="1"/>
  <c r="BX459" i="28" s="1"/>
  <c r="CF256" i="28"/>
  <c r="CF430" i="28" s="1"/>
  <c r="CJ256" i="28"/>
  <c r="CJ430" i="28" s="1"/>
  <c r="CN256" i="28"/>
  <c r="CN430" i="28" s="1"/>
  <c r="AN259" i="28"/>
  <c r="BX264" i="28"/>
  <c r="T271" i="28"/>
  <c r="X271" i="28"/>
  <c r="AB271" i="28"/>
  <c r="AF271" i="28"/>
  <c r="AJ271" i="28"/>
  <c r="AR271" i="28"/>
  <c r="AX271" i="28"/>
  <c r="BB271" i="28"/>
  <c r="BF271" i="28"/>
  <c r="BJ271" i="28"/>
  <c r="BN271" i="28"/>
  <c r="BR271" i="28"/>
  <c r="BV271" i="28"/>
  <c r="BZ271" i="28"/>
  <c r="CF271" i="28"/>
  <c r="CJ271" i="28"/>
  <c r="CN271" i="28"/>
  <c r="AN272" i="28"/>
  <c r="R290" i="28"/>
  <c r="R432" i="28" s="1"/>
  <c r="R292" i="28"/>
  <c r="V290" i="28"/>
  <c r="V292" i="28"/>
  <c r="Z290" i="28"/>
  <c r="Z432" i="28" s="1"/>
  <c r="Z292" i="28"/>
  <c r="AD290" i="28"/>
  <c r="AD432" i="28" s="1"/>
  <c r="AD292" i="28"/>
  <c r="AP290" i="28"/>
  <c r="AP432" i="28" s="1"/>
  <c r="AP292" i="28"/>
  <c r="AZ292" i="28"/>
  <c r="AZ290" i="28"/>
  <c r="AZ432" i="28" s="1"/>
  <c r="BD292" i="28"/>
  <c r="BD290" i="28"/>
  <c r="BD432" i="28" s="1"/>
  <c r="BH292" i="28"/>
  <c r="BH290" i="28"/>
  <c r="BH432" i="28" s="1"/>
  <c r="BL292" i="28"/>
  <c r="BL290" i="28"/>
  <c r="BL432" i="28" s="1"/>
  <c r="BP292" i="28"/>
  <c r="BP290" i="28"/>
  <c r="BP432" i="28" s="1"/>
  <c r="BT292" i="28"/>
  <c r="BT290" i="28"/>
  <c r="BT432" i="28" s="1"/>
  <c r="BX277" i="28"/>
  <c r="BX509" i="28" s="1"/>
  <c r="CD292" i="28"/>
  <c r="CD290" i="28"/>
  <c r="CD432" i="28" s="1"/>
  <c r="CH292" i="28"/>
  <c r="CH290" i="28"/>
  <c r="CH432" i="28" s="1"/>
  <c r="CL292" i="28"/>
  <c r="CL290" i="28"/>
  <c r="CL432" i="28" s="1"/>
  <c r="CP292" i="28"/>
  <c r="CP290" i="28"/>
  <c r="CP432" i="28" s="1"/>
  <c r="CY292" i="28"/>
  <c r="CY290" i="28"/>
  <c r="CY432" i="28" s="1"/>
  <c r="DC292" i="28"/>
  <c r="DC290" i="28"/>
  <c r="DC432" i="28" s="1"/>
  <c r="CV278" i="28"/>
  <c r="DI283" i="28"/>
  <c r="DI483" i="28" s="1"/>
  <c r="BX283" i="28"/>
  <c r="BX483" i="28" s="1"/>
  <c r="AT289" i="28"/>
  <c r="AT291" i="28" s="1"/>
  <c r="AT461" i="28" s="1"/>
  <c r="DK289" i="28"/>
  <c r="DK291" i="28" s="1"/>
  <c r="DK461" i="28" s="1"/>
  <c r="DJ285" i="28"/>
  <c r="DM285" i="28" s="1"/>
  <c r="CV285" i="28"/>
  <c r="DG285" i="28" s="1"/>
  <c r="CS289" i="28"/>
  <c r="CS291" i="28" s="1"/>
  <c r="CS461" i="28" s="1"/>
  <c r="AX290" i="28"/>
  <c r="AX432" i="28" s="1"/>
  <c r="BN290" i="28"/>
  <c r="BN432" i="28" s="1"/>
  <c r="CQ290" i="28"/>
  <c r="CQ432" i="28" s="1"/>
  <c r="K292" i="28"/>
  <c r="CM292" i="28"/>
  <c r="AA298" i="28"/>
  <c r="AN295" i="28"/>
  <c r="DI297" i="28"/>
  <c r="DM297" i="28" s="1"/>
  <c r="CV297" i="28"/>
  <c r="DG297" i="28" s="1"/>
  <c r="AK305" i="28"/>
  <c r="CA305" i="28"/>
  <c r="CX305" i="28"/>
  <c r="CV299" i="28"/>
  <c r="DK299" i="28"/>
  <c r="DA304" i="28"/>
  <c r="DA462" i="28" s="1"/>
  <c r="W305" i="28"/>
  <c r="AM305" i="28"/>
  <c r="BE305" i="28"/>
  <c r="DI310" i="28"/>
  <c r="DM310" i="28" s="1"/>
  <c r="CV310" i="28"/>
  <c r="DG310" i="28" s="1"/>
  <c r="CS311" i="28"/>
  <c r="DB318" i="28"/>
  <c r="DI314" i="28"/>
  <c r="DM314" i="28" s="1"/>
  <c r="CV314" i="28"/>
  <c r="DG314" i="28" s="1"/>
  <c r="DK316" i="28"/>
  <c r="DM316" i="28" s="1"/>
  <c r="CV316" i="28"/>
  <c r="DG316" i="28" s="1"/>
  <c r="CM331" i="28"/>
  <c r="CU289" i="28"/>
  <c r="CU291" i="28" s="1"/>
  <c r="CU461" i="28" s="1"/>
  <c r="CU298" i="28"/>
  <c r="DJ299" i="28"/>
  <c r="AN300" i="28"/>
  <c r="CV302" i="28"/>
  <c r="DG302" i="28" s="1"/>
  <c r="U304" i="28"/>
  <c r="U462" i="28" s="1"/>
  <c r="K65" i="27" s="1"/>
  <c r="I305" i="28"/>
  <c r="M305" i="28"/>
  <c r="CV307" i="28"/>
  <c r="DG307" i="28" s="1"/>
  <c r="J318" i="28"/>
  <c r="N318" i="28"/>
  <c r="AL317" i="28"/>
  <c r="DA317" i="28"/>
  <c r="DA463" i="28" s="1"/>
  <c r="CV315" i="28"/>
  <c r="DG315" i="28" s="1"/>
  <c r="K318" i="28"/>
  <c r="S318" i="28"/>
  <c r="AI318" i="28"/>
  <c r="AQ318" i="28"/>
  <c r="BA318" i="28"/>
  <c r="BI318" i="28"/>
  <c r="BQ318" i="28"/>
  <c r="BY318" i="28"/>
  <c r="CI318" i="28"/>
  <c r="CQ318" i="28"/>
  <c r="CZ318" i="28"/>
  <c r="CR324" i="28"/>
  <c r="DA324" i="28"/>
  <c r="AN321" i="28"/>
  <c r="AK331" i="28"/>
  <c r="CA331" i="28"/>
  <c r="CU324" i="28"/>
  <c r="DB331" i="28"/>
  <c r="CR330" i="28"/>
  <c r="CR464" i="28" s="1"/>
  <c r="DA330" i="28"/>
  <c r="DA464" i="28" s="1"/>
  <c r="AN327" i="28"/>
  <c r="CU330" i="28"/>
  <c r="CU464" i="28" s="1"/>
  <c r="AQ331" i="28"/>
  <c r="BI331" i="28"/>
  <c r="DI332" i="28"/>
  <c r="CV332" i="28"/>
  <c r="DE337" i="28"/>
  <c r="DE513" i="28" s="1"/>
  <c r="AC352" i="28"/>
  <c r="AG352" i="28"/>
  <c r="AM350" i="28"/>
  <c r="AM436" i="28" s="1"/>
  <c r="AY352" i="28"/>
  <c r="AY350" i="28"/>
  <c r="AY436" i="28" s="1"/>
  <c r="BC352" i="28"/>
  <c r="BC350" i="28"/>
  <c r="BC436" i="28" s="1"/>
  <c r="BG352" i="28"/>
  <c r="BG350" i="28"/>
  <c r="BG436" i="28" s="1"/>
  <c r="BK352" i="28"/>
  <c r="BK350" i="28"/>
  <c r="BK436" i="28" s="1"/>
  <c r="BO352" i="28"/>
  <c r="BO350" i="28"/>
  <c r="BO436" i="28" s="1"/>
  <c r="BS352" i="28"/>
  <c r="BS350" i="28"/>
  <c r="BS436" i="28" s="1"/>
  <c r="BW352" i="28"/>
  <c r="BW350" i="28"/>
  <c r="BW436" i="28" s="1"/>
  <c r="CR343" i="28"/>
  <c r="CR484" i="28" s="1"/>
  <c r="DA343" i="28"/>
  <c r="DA484" i="28" s="1"/>
  <c r="DJ341" i="28"/>
  <c r="DM341" i="28" s="1"/>
  <c r="CV341" i="28"/>
  <c r="DG341" i="28" s="1"/>
  <c r="DA349" i="28"/>
  <c r="DA351" i="28" s="1"/>
  <c r="DA465" i="28" s="1"/>
  <c r="AN346" i="28"/>
  <c r="DI348" i="28"/>
  <c r="DM348" i="28" s="1"/>
  <c r="CV348" i="28"/>
  <c r="DG348" i="28" s="1"/>
  <c r="AG350" i="28"/>
  <c r="AG436" i="28" s="1"/>
  <c r="CE350" i="28"/>
  <c r="CE436" i="28" s="1"/>
  <c r="S352" i="28"/>
  <c r="AI352" i="28"/>
  <c r="BA352" i="28"/>
  <c r="BQ352" i="28"/>
  <c r="CI352" i="28"/>
  <c r="CZ352" i="28"/>
  <c r="AT358" i="28"/>
  <c r="AT514" i="28" s="1"/>
  <c r="CU358" i="28"/>
  <c r="CU514" i="28" s="1"/>
  <c r="DJ354" i="28"/>
  <c r="DM354" i="28" s="1"/>
  <c r="CV354" i="28"/>
  <c r="DG354" i="28" s="1"/>
  <c r="AE371" i="28"/>
  <c r="AE437" i="28" s="1"/>
  <c r="AU371" i="28"/>
  <c r="AU437" i="28" s="1"/>
  <c r="BA371" i="28"/>
  <c r="BA437" i="28" s="1"/>
  <c r="BE371" i="28"/>
  <c r="BE437" i="28" s="1"/>
  <c r="BI371" i="28"/>
  <c r="BI437" i="28" s="1"/>
  <c r="BM371" i="28"/>
  <c r="BM437" i="28" s="1"/>
  <c r="BQ371" i="28"/>
  <c r="BQ437" i="28" s="1"/>
  <c r="BU371" i="28"/>
  <c r="BU437" i="28" s="1"/>
  <c r="DB373" i="28"/>
  <c r="DB371" i="28"/>
  <c r="DB437" i="28" s="1"/>
  <c r="AL364" i="28"/>
  <c r="AL485" i="28" s="1"/>
  <c r="DI361" i="28"/>
  <c r="DM361" i="28" s="1"/>
  <c r="CV361" i="28"/>
  <c r="DG361" i="28" s="1"/>
  <c r="CU364" i="28"/>
  <c r="CU485" i="28" s="1"/>
  <c r="AL370" i="28"/>
  <c r="AL372" i="28" s="1"/>
  <c r="AN365" i="28"/>
  <c r="CT370" i="28"/>
  <c r="CT372" i="28" s="1"/>
  <c r="CT466" i="28" s="1"/>
  <c r="CM371" i="28"/>
  <c r="CM437" i="28" s="1"/>
  <c r="DD371" i="28"/>
  <c r="DD437" i="28" s="1"/>
  <c r="AQ373" i="28"/>
  <c r="BI373" i="28"/>
  <c r="BY373" i="28"/>
  <c r="CQ373" i="28"/>
  <c r="DI374" i="28"/>
  <c r="CV374" i="28"/>
  <c r="DE379" i="28"/>
  <c r="DK376" i="28"/>
  <c r="DK390" i="28" s="1"/>
  <c r="AN377" i="28"/>
  <c r="AN378" i="28"/>
  <c r="AC386" i="28"/>
  <c r="AG386" i="28"/>
  <c r="AY386" i="28"/>
  <c r="BC386" i="28"/>
  <c r="BG386" i="28"/>
  <c r="BK386" i="28"/>
  <c r="BO386" i="28"/>
  <c r="BS386" i="28"/>
  <c r="BW386" i="28"/>
  <c r="AA385" i="28"/>
  <c r="DJ383" i="28"/>
  <c r="CV383" i="28"/>
  <c r="AN299" i="28"/>
  <c r="BX304" i="28"/>
  <c r="BX462" i="28" s="1"/>
  <c r="J305" i="28"/>
  <c r="N305" i="28"/>
  <c r="R305" i="28"/>
  <c r="V305" i="28"/>
  <c r="Z305" i="28"/>
  <c r="AD305" i="28"/>
  <c r="AP305" i="28"/>
  <c r="AZ305" i="28"/>
  <c r="BD305" i="28"/>
  <c r="BH305" i="28"/>
  <c r="BL305" i="28"/>
  <c r="BP305" i="28"/>
  <c r="BT305" i="28"/>
  <c r="CD305" i="28"/>
  <c r="CH305" i="28"/>
  <c r="CL305" i="28"/>
  <c r="CP305" i="28"/>
  <c r="CY305" i="28"/>
  <c r="DC305" i="28"/>
  <c r="T318" i="28"/>
  <c r="X318" i="28"/>
  <c r="AB318" i="28"/>
  <c r="AF318" i="28"/>
  <c r="AJ318" i="28"/>
  <c r="AR318" i="28"/>
  <c r="AX318" i="28"/>
  <c r="BB318" i="28"/>
  <c r="BF318" i="28"/>
  <c r="BJ318" i="28"/>
  <c r="BN318" i="28"/>
  <c r="BR318" i="28"/>
  <c r="BV318" i="28"/>
  <c r="BZ318" i="28"/>
  <c r="CF318" i="28"/>
  <c r="CJ318" i="28"/>
  <c r="CN318" i="28"/>
  <c r="CT317" i="28"/>
  <c r="CT463" i="28" s="1"/>
  <c r="DE317" i="28"/>
  <c r="DE463" i="28" s="1"/>
  <c r="M318" i="28"/>
  <c r="AH324" i="28"/>
  <c r="DI319" i="28"/>
  <c r="CV319" i="28"/>
  <c r="CV322" i="28"/>
  <c r="DI323" i="28"/>
  <c r="DM323" i="28" s="1"/>
  <c r="CV323" i="28"/>
  <c r="DG323" i="28" s="1"/>
  <c r="H435" i="28"/>
  <c r="H331" i="28"/>
  <c r="L331" i="28"/>
  <c r="P331" i="28"/>
  <c r="Y331" i="28"/>
  <c r="AC331" i="28"/>
  <c r="AG331" i="28"/>
  <c r="AY331" i="28"/>
  <c r="BC331" i="28"/>
  <c r="BG331" i="28"/>
  <c r="BK331" i="28"/>
  <c r="BO331" i="28"/>
  <c r="BS331" i="28"/>
  <c r="BW331" i="28"/>
  <c r="CX331" i="28"/>
  <c r="CS330" i="28"/>
  <c r="CS464" i="28" s="1"/>
  <c r="DI325" i="28"/>
  <c r="CV325" i="28"/>
  <c r="CV328" i="28"/>
  <c r="DI329" i="28"/>
  <c r="DM329" i="28" s="1"/>
  <c r="CV329" i="28"/>
  <c r="DG329" i="28" s="1"/>
  <c r="AE331" i="28"/>
  <c r="AU331" i="28"/>
  <c r="BM331" i="28"/>
  <c r="AL337" i="28"/>
  <c r="AL513" i="28" s="1"/>
  <c r="AN332" i="28"/>
  <c r="CT337" i="28"/>
  <c r="CT513" i="28" s="1"/>
  <c r="H350" i="28"/>
  <c r="H436" i="28" s="1"/>
  <c r="H352" i="28"/>
  <c r="L350" i="28"/>
  <c r="L436" i="28" s="1"/>
  <c r="L352" i="28"/>
  <c r="P350" i="28"/>
  <c r="P436" i="28" s="1"/>
  <c r="P352" i="28"/>
  <c r="CG343" i="28"/>
  <c r="CG484" i="28" s="1"/>
  <c r="CS343" i="28"/>
  <c r="CS484" i="28" s="1"/>
  <c r="DI344" i="28"/>
  <c r="CV344" i="28"/>
  <c r="AK350" i="28"/>
  <c r="AK436" i="28" s="1"/>
  <c r="CI350" i="28"/>
  <c r="CI436" i="28" s="1"/>
  <c r="CZ350" i="28"/>
  <c r="CZ436" i="28" s="1"/>
  <c r="W352" i="28"/>
  <c r="AM352" i="28"/>
  <c r="BE352" i="28"/>
  <c r="BU352" i="28"/>
  <c r="AA358" i="28"/>
  <c r="AA514" i="28" s="1"/>
  <c r="AN355" i="28"/>
  <c r="DI357" i="28"/>
  <c r="DM357" i="28" s="1"/>
  <c r="CV357" i="28"/>
  <c r="DG357" i="28" s="1"/>
  <c r="CA373" i="28"/>
  <c r="CA371" i="28"/>
  <c r="CA437" i="28" s="1"/>
  <c r="CX373" i="28"/>
  <c r="CX371" i="28"/>
  <c r="CX437" i="28" s="1"/>
  <c r="DK364" i="28"/>
  <c r="DK485" i="28" s="1"/>
  <c r="AT370" i="28"/>
  <c r="AT372" i="28" s="1"/>
  <c r="AT466" i="28" s="1"/>
  <c r="CU370" i="28"/>
  <c r="CU372" i="28" s="1"/>
  <c r="CU466" i="28" s="1"/>
  <c r="DJ366" i="28"/>
  <c r="DJ370" i="28" s="1"/>
  <c r="DJ372" i="28" s="1"/>
  <c r="DJ466" i="28" s="1"/>
  <c r="CV366" i="28"/>
  <c r="DG366" i="28" s="1"/>
  <c r="AK371" i="28"/>
  <c r="AK437" i="28" s="1"/>
  <c r="CQ371" i="28"/>
  <c r="CQ437" i="28" s="1"/>
  <c r="AE373" i="28"/>
  <c r="AU373" i="28"/>
  <c r="BM373" i="28"/>
  <c r="AL379" i="28"/>
  <c r="AN374" i="28"/>
  <c r="H438" i="28"/>
  <c r="H386" i="28"/>
  <c r="L386" i="28"/>
  <c r="P386" i="28"/>
  <c r="Y386" i="28"/>
  <c r="AO386" i="28"/>
  <c r="AS386" i="28"/>
  <c r="DJ333" i="28"/>
  <c r="DJ337" i="28" s="1"/>
  <c r="DJ513" i="28" s="1"/>
  <c r="CV333" i="28"/>
  <c r="DG333" i="28" s="1"/>
  <c r="DB352" i="28"/>
  <c r="DB350" i="28"/>
  <c r="DB436" i="28" s="1"/>
  <c r="DI340" i="28"/>
  <c r="DM340" i="28" s="1"/>
  <c r="CV340" i="28"/>
  <c r="DG340" i="28" s="1"/>
  <c r="CU343" i="28"/>
  <c r="CU484" i="28" s="1"/>
  <c r="AL349" i="28"/>
  <c r="AL351" i="28" s="1"/>
  <c r="AN344" i="28"/>
  <c r="CT349" i="28"/>
  <c r="CT351" i="28" s="1"/>
  <c r="CT465" i="28" s="1"/>
  <c r="Y350" i="28"/>
  <c r="Y436" i="28" s="1"/>
  <c r="AO350" i="28"/>
  <c r="AO436" i="28" s="1"/>
  <c r="S18" i="27" s="1"/>
  <c r="CM350" i="28"/>
  <c r="CM436" i="28" s="1"/>
  <c r="DD350" i="28"/>
  <c r="DD436" i="28" s="1"/>
  <c r="AQ352" i="28"/>
  <c r="BI352" i="28"/>
  <c r="BY352" i="28"/>
  <c r="CQ352" i="28"/>
  <c r="DI353" i="28"/>
  <c r="CV353" i="28"/>
  <c r="DE358" i="28"/>
  <c r="DE514" i="28" s="1"/>
  <c r="AC373" i="28"/>
  <c r="AG373" i="28"/>
  <c r="AM371" i="28"/>
  <c r="AM437" i="28" s="1"/>
  <c r="AY373" i="28"/>
  <c r="AY371" i="28"/>
  <c r="AY437" i="28" s="1"/>
  <c r="BC373" i="28"/>
  <c r="BC371" i="28"/>
  <c r="BC437" i="28" s="1"/>
  <c r="BG373" i="28"/>
  <c r="BG371" i="28"/>
  <c r="BG437" i="28" s="1"/>
  <c r="BK373" i="28"/>
  <c r="BK371" i="28"/>
  <c r="BK437" i="28" s="1"/>
  <c r="BO373" i="28"/>
  <c r="BO371" i="28"/>
  <c r="BO437" i="28" s="1"/>
  <c r="BS373" i="28"/>
  <c r="BS371" i="28"/>
  <c r="BS437" i="28" s="1"/>
  <c r="BW373" i="28"/>
  <c r="BW371" i="28"/>
  <c r="BW437" i="28" s="1"/>
  <c r="DA364" i="28"/>
  <c r="DA485" i="28" s="1"/>
  <c r="DJ362" i="28"/>
  <c r="CV362" i="28"/>
  <c r="DG362" i="28" s="1"/>
  <c r="DA370" i="28"/>
  <c r="DA372" i="28" s="1"/>
  <c r="DA466" i="28" s="1"/>
  <c r="DI369" i="28"/>
  <c r="DM369" i="28" s="1"/>
  <c r="CV369" i="28"/>
  <c r="DG369" i="28" s="1"/>
  <c r="Y371" i="28"/>
  <c r="Y437" i="28" s="1"/>
  <c r="AO371" i="28"/>
  <c r="AO437" i="28" s="1"/>
  <c r="S15" i="27" s="1"/>
  <c r="CE371" i="28"/>
  <c r="CE437" i="28" s="1"/>
  <c r="S373" i="28"/>
  <c r="AI373" i="28"/>
  <c r="BA373" i="28"/>
  <c r="BQ373" i="28"/>
  <c r="CI373" i="28"/>
  <c r="CZ373" i="28"/>
  <c r="DJ375" i="28"/>
  <c r="CV375" i="28"/>
  <c r="CS379" i="28"/>
  <c r="DB386" i="28"/>
  <c r="AL385" i="28"/>
  <c r="DI382" i="28"/>
  <c r="CV382" i="28"/>
  <c r="DK384" i="28"/>
  <c r="CV286" i="28"/>
  <c r="DG286" i="28" s="1"/>
  <c r="BX289" i="28"/>
  <c r="BX291" i="28" s="1"/>
  <c r="BX461" i="28" s="1"/>
  <c r="CV295" i="28"/>
  <c r="DG295" i="28" s="1"/>
  <c r="BX298" i="28"/>
  <c r="T305" i="28"/>
  <c r="X305" i="28"/>
  <c r="AB305" i="28"/>
  <c r="AF305" i="28"/>
  <c r="AJ305" i="28"/>
  <c r="AR305" i="28"/>
  <c r="AX305" i="28"/>
  <c r="BB305" i="28"/>
  <c r="BF305" i="28"/>
  <c r="BJ305" i="28"/>
  <c r="BN305" i="28"/>
  <c r="BR305" i="28"/>
  <c r="BV305" i="28"/>
  <c r="BZ305" i="28"/>
  <c r="CF305" i="28"/>
  <c r="CJ305" i="28"/>
  <c r="CN305" i="28"/>
  <c r="R318" i="28"/>
  <c r="V318" i="28"/>
  <c r="Z318" i="28"/>
  <c r="AD318" i="28"/>
  <c r="AP318" i="28"/>
  <c r="AZ318" i="28"/>
  <c r="BD318" i="28"/>
  <c r="BH318" i="28"/>
  <c r="BL318" i="28"/>
  <c r="BP318" i="28"/>
  <c r="BT318" i="28"/>
  <c r="CD318" i="28"/>
  <c r="CH318" i="28"/>
  <c r="CL318" i="28"/>
  <c r="CP318" i="28"/>
  <c r="CY318" i="28"/>
  <c r="DC318" i="28"/>
  <c r="AH317" i="28"/>
  <c r="CR317" i="28"/>
  <c r="CR463" i="28" s="1"/>
  <c r="I318" i="28"/>
  <c r="DI321" i="28"/>
  <c r="DM321" i="28" s="1"/>
  <c r="CV321" i="28"/>
  <c r="DG321" i="28" s="1"/>
  <c r="J331" i="28"/>
  <c r="N331" i="28"/>
  <c r="CS324" i="28"/>
  <c r="DI327" i="28"/>
  <c r="DM327" i="28" s="1"/>
  <c r="CV327" i="28"/>
  <c r="DG327" i="28" s="1"/>
  <c r="W331" i="28"/>
  <c r="AM331" i="28"/>
  <c r="BE331" i="28"/>
  <c r="BU331" i="28"/>
  <c r="DA337" i="28"/>
  <c r="DA513" i="28" s="1"/>
  <c r="DI336" i="28"/>
  <c r="DM336" i="28" s="1"/>
  <c r="CV336" i="28"/>
  <c r="DG336" i="28" s="1"/>
  <c r="J352" i="28"/>
  <c r="N352" i="28"/>
  <c r="S350" i="28"/>
  <c r="S436" i="28" s="1"/>
  <c r="AQ350" i="28"/>
  <c r="AQ436" i="28" s="1"/>
  <c r="CA352" i="28"/>
  <c r="CA350" i="28"/>
  <c r="CA436" i="28" s="1"/>
  <c r="CX352" i="28"/>
  <c r="CX350" i="28"/>
  <c r="CX436" i="28" s="1"/>
  <c r="AT343" i="28"/>
  <c r="AT484" i="28" s="1"/>
  <c r="CO343" i="28"/>
  <c r="CO484" i="28" s="1"/>
  <c r="DK343" i="28"/>
  <c r="DK484" i="28" s="1"/>
  <c r="DJ345" i="28"/>
  <c r="DM345" i="28" s="1"/>
  <c r="CV345" i="28"/>
  <c r="DG345" i="28" s="1"/>
  <c r="CS349" i="28"/>
  <c r="CS351" i="28" s="1"/>
  <c r="CS465" i="28" s="1"/>
  <c r="AS350" i="28"/>
  <c r="AS436" i="28" s="1"/>
  <c r="V18" i="27" s="1"/>
  <c r="CQ350" i="28"/>
  <c r="CQ436" i="28" s="1"/>
  <c r="AE352" i="28"/>
  <c r="AU352" i="28"/>
  <c r="BM352" i="28"/>
  <c r="AL358" i="28"/>
  <c r="AL514" i="28" s="1"/>
  <c r="AN353" i="28"/>
  <c r="H371" i="28"/>
  <c r="H437" i="28" s="1"/>
  <c r="H373" i="28"/>
  <c r="L371" i="28"/>
  <c r="L437" i="28" s="1"/>
  <c r="L373" i="28"/>
  <c r="P371" i="28"/>
  <c r="P437" i="28" s="1"/>
  <c r="P373" i="28"/>
  <c r="DI365" i="28"/>
  <c r="CV365" i="28"/>
  <c r="AC371" i="28"/>
  <c r="AC437" i="28" s="1"/>
  <c r="AS371" i="28"/>
  <c r="AS437" i="28" s="1"/>
  <c r="V15" i="27" s="1"/>
  <c r="CI371" i="28"/>
  <c r="CI437" i="28" s="1"/>
  <c r="CZ371" i="28"/>
  <c r="CZ437" i="28" s="1"/>
  <c r="W373" i="28"/>
  <c r="AM373" i="28"/>
  <c r="BE373" i="28"/>
  <c r="BU373" i="28"/>
  <c r="DA379" i="28"/>
  <c r="DI378" i="28"/>
  <c r="CV378" i="28"/>
  <c r="AK386" i="28"/>
  <c r="CA386" i="28"/>
  <c r="CG379" i="28"/>
  <c r="CX386" i="28"/>
  <c r="AT385" i="28"/>
  <c r="AT467" i="28" s="1"/>
  <c r="CO385" i="28"/>
  <c r="CO467" i="28" s="1"/>
  <c r="DK380" i="28"/>
  <c r="CU385" i="28"/>
  <c r="CU467" i="28" s="1"/>
  <c r="AN381" i="28"/>
  <c r="AN382" i="28"/>
  <c r="S386" i="28"/>
  <c r="W386" i="28"/>
  <c r="AE386" i="28"/>
  <c r="AI386" i="28"/>
  <c r="AM386" i="28"/>
  <c r="AQ386" i="28"/>
  <c r="AU386" i="28"/>
  <c r="BA386" i="28"/>
  <c r="BE386" i="28"/>
  <c r="BI386" i="28"/>
  <c r="BM386" i="28"/>
  <c r="BQ386" i="28"/>
  <c r="BU386" i="28"/>
  <c r="BY386" i="28"/>
  <c r="CE386" i="28"/>
  <c r="CI386" i="28"/>
  <c r="CM386" i="28"/>
  <c r="CQ386" i="28"/>
  <c r="CZ386" i="28"/>
  <c r="DD386" i="28"/>
  <c r="BX324" i="28"/>
  <c r="T331" i="28"/>
  <c r="X331" i="28"/>
  <c r="AB331" i="28"/>
  <c r="AF331" i="28"/>
  <c r="AJ331" i="28"/>
  <c r="AR331" i="28"/>
  <c r="AX331" i="28"/>
  <c r="BB331" i="28"/>
  <c r="BF331" i="28"/>
  <c r="BJ331" i="28"/>
  <c r="BN331" i="28"/>
  <c r="BR331" i="28"/>
  <c r="BV331" i="28"/>
  <c r="BZ331" i="28"/>
  <c r="CF331" i="28"/>
  <c r="CJ331" i="28"/>
  <c r="CN331" i="28"/>
  <c r="DK332" i="28"/>
  <c r="DK337" i="28" s="1"/>
  <c r="DK513" i="28" s="1"/>
  <c r="CV334" i="28"/>
  <c r="DG334" i="28" s="1"/>
  <c r="BX337" i="28"/>
  <c r="BX513" i="28" s="1"/>
  <c r="CV338" i="28"/>
  <c r="DI338" i="28"/>
  <c r="CV342" i="28"/>
  <c r="DG342" i="28" s="1"/>
  <c r="DK344" i="28"/>
  <c r="DK349" i="28" s="1"/>
  <c r="DK351" i="28" s="1"/>
  <c r="DK465" i="28" s="1"/>
  <c r="CV346" i="28"/>
  <c r="DG346" i="28" s="1"/>
  <c r="BX349" i="28"/>
  <c r="BX351" i="28" s="1"/>
  <c r="BX465" i="28" s="1"/>
  <c r="J350" i="28"/>
  <c r="J436" i="28" s="1"/>
  <c r="N350" i="28"/>
  <c r="N436" i="28" s="1"/>
  <c r="R350" i="28"/>
  <c r="R436" i="28" s="1"/>
  <c r="V350" i="28"/>
  <c r="Z350" i="28"/>
  <c r="Z436" i="28" s="1"/>
  <c r="AD350" i="28"/>
  <c r="AD436" i="28" s="1"/>
  <c r="AP350" i="28"/>
  <c r="AP436" i="28" s="1"/>
  <c r="CF350" i="28"/>
  <c r="CF436" i="28" s="1"/>
  <c r="CJ350" i="28"/>
  <c r="CJ436" i="28" s="1"/>
  <c r="CN350" i="28"/>
  <c r="CN436" i="28" s="1"/>
  <c r="T352" i="28"/>
  <c r="X352" i="28"/>
  <c r="AB352" i="28"/>
  <c r="AF352" i="28"/>
  <c r="AJ352" i="28"/>
  <c r="AR352" i="28"/>
  <c r="DK353" i="28"/>
  <c r="DK358" i="28" s="1"/>
  <c r="DK514" i="28" s="1"/>
  <c r="CV355" i="28"/>
  <c r="DG355" i="28" s="1"/>
  <c r="BX358" i="28"/>
  <c r="BX514" i="28" s="1"/>
  <c r="CV359" i="28"/>
  <c r="DI359" i="28"/>
  <c r="CV363" i="28"/>
  <c r="DG363" i="28" s="1"/>
  <c r="DK365" i="28"/>
  <c r="DK370" i="28" s="1"/>
  <c r="DK372" i="28" s="1"/>
  <c r="DK466" i="28" s="1"/>
  <c r="CV367" i="28"/>
  <c r="DG367" i="28" s="1"/>
  <c r="BX370" i="28"/>
  <c r="BX372" i="28" s="1"/>
  <c r="BX466" i="28" s="1"/>
  <c r="J371" i="28"/>
  <c r="J437" i="28" s="1"/>
  <c r="N371" i="28"/>
  <c r="N437" i="28" s="1"/>
  <c r="R371" i="28"/>
  <c r="R437" i="28" s="1"/>
  <c r="V371" i="28"/>
  <c r="Z371" i="28"/>
  <c r="Z437" i="28" s="1"/>
  <c r="AD371" i="28"/>
  <c r="AD437" i="28" s="1"/>
  <c r="AP371" i="28"/>
  <c r="AP437" i="28" s="1"/>
  <c r="CF371" i="28"/>
  <c r="CF437" i="28" s="1"/>
  <c r="CJ371" i="28"/>
  <c r="CJ437" i="28" s="1"/>
  <c r="CN371" i="28"/>
  <c r="CN437" i="28" s="1"/>
  <c r="T373" i="28"/>
  <c r="X373" i="28"/>
  <c r="AB373" i="28"/>
  <c r="AF373" i="28"/>
  <c r="AJ373" i="28"/>
  <c r="AR373" i="28"/>
  <c r="DK374" i="28"/>
  <c r="CV376" i="28"/>
  <c r="DI376" i="28"/>
  <c r="DJ377" i="28"/>
  <c r="DK378" i="28"/>
  <c r="DK392" i="28" s="1"/>
  <c r="AH379" i="28"/>
  <c r="AT379" i="28"/>
  <c r="BX379" i="28"/>
  <c r="CT379" i="28"/>
  <c r="CV380" i="28"/>
  <c r="DI380" i="28"/>
  <c r="CV384" i="28"/>
  <c r="CR385" i="28"/>
  <c r="CR467" i="28" s="1"/>
  <c r="DA385" i="28"/>
  <c r="DA467" i="28" s="1"/>
  <c r="DE385" i="28"/>
  <c r="DE467" i="28" s="1"/>
  <c r="T386" i="28"/>
  <c r="X386" i="28"/>
  <c r="AB386" i="28"/>
  <c r="AF386" i="28"/>
  <c r="AJ386" i="28"/>
  <c r="AR386" i="28"/>
  <c r="AX386" i="28"/>
  <c r="BB386" i="28"/>
  <c r="BF386" i="28"/>
  <c r="BJ386" i="28"/>
  <c r="BN386" i="28"/>
  <c r="BR386" i="28"/>
  <c r="BV386" i="28"/>
  <c r="BZ386" i="28"/>
  <c r="CF386" i="28"/>
  <c r="CJ386" i="28"/>
  <c r="CN386" i="28"/>
  <c r="AZ371" i="28"/>
  <c r="AZ437" i="28" s="1"/>
  <c r="BD371" i="28"/>
  <c r="BD437" i="28" s="1"/>
  <c r="BH371" i="28"/>
  <c r="BH437" i="28" s="1"/>
  <c r="BL371" i="28"/>
  <c r="BL437" i="28" s="1"/>
  <c r="BP371" i="28"/>
  <c r="BP437" i="28" s="1"/>
  <c r="BT371" i="28"/>
  <c r="BT437" i="28" s="1"/>
  <c r="AA379" i="28"/>
  <c r="CU379" i="28"/>
  <c r="U385" i="28"/>
  <c r="U467" i="28" s="1"/>
  <c r="K70" i="27" s="1"/>
  <c r="CG385" i="28"/>
  <c r="CG467" i="28" s="1"/>
  <c r="CK385" i="28"/>
  <c r="CK467" i="28" s="1"/>
  <c r="CS385" i="28"/>
  <c r="CS467" i="28" s="1"/>
  <c r="I386" i="28"/>
  <c r="M386" i="28"/>
  <c r="BX317" i="28"/>
  <c r="BX463" i="28" s="1"/>
  <c r="BX330" i="28"/>
  <c r="BX464" i="28" s="1"/>
  <c r="R331" i="28"/>
  <c r="V331" i="28"/>
  <c r="Z331" i="28"/>
  <c r="AD331" i="28"/>
  <c r="AP331" i="28"/>
  <c r="AZ331" i="28"/>
  <c r="BD331" i="28"/>
  <c r="BH331" i="28"/>
  <c r="BL331" i="28"/>
  <c r="BP331" i="28"/>
  <c r="BT331" i="28"/>
  <c r="CD331" i="28"/>
  <c r="CH331" i="28"/>
  <c r="CL331" i="28"/>
  <c r="CP331" i="28"/>
  <c r="CY331" i="28"/>
  <c r="DC331" i="28"/>
  <c r="AN338" i="28"/>
  <c r="BX343" i="28"/>
  <c r="BX484" i="28" s="1"/>
  <c r="CD350" i="28"/>
  <c r="CD436" i="28" s="1"/>
  <c r="CH350" i="28"/>
  <c r="CH436" i="28" s="1"/>
  <c r="CL350" i="28"/>
  <c r="CL436" i="28" s="1"/>
  <c r="CP350" i="28"/>
  <c r="CP436" i="28" s="1"/>
  <c r="CY350" i="28"/>
  <c r="CY436" i="28" s="1"/>
  <c r="DC350" i="28"/>
  <c r="DC436" i="28" s="1"/>
  <c r="AN359" i="28"/>
  <c r="BX364" i="28"/>
  <c r="BX485" i="28" s="1"/>
  <c r="CD371" i="28"/>
  <c r="CD437" i="28" s="1"/>
  <c r="CH371" i="28"/>
  <c r="CH437" i="28" s="1"/>
  <c r="CL371" i="28"/>
  <c r="CL437" i="28" s="1"/>
  <c r="CP371" i="28"/>
  <c r="CP437" i="28" s="1"/>
  <c r="CY371" i="28"/>
  <c r="CY437" i="28" s="1"/>
  <c r="DC371" i="28"/>
  <c r="DC437" i="28" s="1"/>
  <c r="AN380" i="28"/>
  <c r="AN384" i="28"/>
  <c r="BX385" i="28"/>
  <c r="BX467" i="28" s="1"/>
  <c r="J386" i="28"/>
  <c r="N386" i="28"/>
  <c r="R386" i="28"/>
  <c r="V386" i="28"/>
  <c r="Z386" i="28"/>
  <c r="AD386" i="28"/>
  <c r="AP386" i="28"/>
  <c r="AZ386" i="28"/>
  <c r="BD386" i="28"/>
  <c r="BH386" i="28"/>
  <c r="BL386" i="28"/>
  <c r="BP386" i="28"/>
  <c r="BT386" i="28"/>
  <c r="CD386" i="28"/>
  <c r="CH386" i="28"/>
  <c r="CL386" i="28"/>
  <c r="CP386" i="28"/>
  <c r="CY386" i="28"/>
  <c r="DC386" i="28"/>
  <c r="V672" i="5"/>
  <c r="V671" i="5"/>
  <c r="V670" i="5"/>
  <c r="V669" i="5"/>
  <c r="V668" i="5"/>
  <c r="V667" i="5"/>
  <c r="V666" i="5"/>
  <c r="V665" i="5"/>
  <c r="A666" i="5"/>
  <c r="A667" i="5"/>
  <c r="A668" i="5"/>
  <c r="A669" i="5"/>
  <c r="A670" i="5"/>
  <c r="A671" i="5"/>
  <c r="A672" i="5"/>
  <c r="A665" i="5"/>
  <c r="AZ744" i="5"/>
  <c r="AX744" i="5"/>
  <c r="AW744" i="5"/>
  <c r="AT744" i="5"/>
  <c r="AB744" i="5"/>
  <c r="AA744" i="5"/>
  <c r="Y744" i="5"/>
  <c r="X744" i="5"/>
  <c r="W744" i="5"/>
  <c r="U744" i="5"/>
  <c r="T744" i="5"/>
  <c r="S744" i="5"/>
  <c r="R744" i="5"/>
  <c r="Q744" i="5"/>
  <c r="P744" i="5"/>
  <c r="O744" i="5"/>
  <c r="N744" i="5"/>
  <c r="M744" i="5"/>
  <c r="AU743" i="5"/>
  <c r="AR743" i="5"/>
  <c r="AP743" i="5"/>
  <c r="AO743" i="5"/>
  <c r="AN743" i="5"/>
  <c r="AL743" i="5"/>
  <c r="AK743" i="5"/>
  <c r="AJ743" i="5"/>
  <c r="AI743" i="5"/>
  <c r="AH743" i="5"/>
  <c r="AG743" i="5"/>
  <c r="AE743" i="5"/>
  <c r="Z743" i="5"/>
  <c r="AR742" i="5"/>
  <c r="AP742" i="5"/>
  <c r="AO742" i="5"/>
  <c r="AN742" i="5"/>
  <c r="AL742" i="5"/>
  <c r="AK742" i="5"/>
  <c r="AJ742" i="5"/>
  <c r="AI742" i="5"/>
  <c r="AH742" i="5"/>
  <c r="AG742" i="5"/>
  <c r="AE742" i="5"/>
  <c r="Z742" i="5"/>
  <c r="AR741" i="5"/>
  <c r="AP741" i="5"/>
  <c r="AO741" i="5"/>
  <c r="AN741" i="5"/>
  <c r="AL741" i="5"/>
  <c r="AK741" i="5"/>
  <c r="AJ741" i="5"/>
  <c r="AI741" i="5"/>
  <c r="AH741" i="5"/>
  <c r="AG741" i="5"/>
  <c r="AE741" i="5"/>
  <c r="Z741" i="5"/>
  <c r="AR740" i="5"/>
  <c r="AP740" i="5"/>
  <c r="AO740" i="5"/>
  <c r="AN740" i="5"/>
  <c r="AL740" i="5"/>
  <c r="AK740" i="5"/>
  <c r="AJ740" i="5"/>
  <c r="AI740" i="5"/>
  <c r="AH740" i="5"/>
  <c r="AG740" i="5"/>
  <c r="AE740" i="5"/>
  <c r="Z740" i="5"/>
  <c r="AU739" i="5"/>
  <c r="AR739" i="5"/>
  <c r="AP739" i="5"/>
  <c r="AO739" i="5"/>
  <c r="AN739" i="5"/>
  <c r="AL739" i="5"/>
  <c r="AK739" i="5"/>
  <c r="AJ739" i="5"/>
  <c r="AI739" i="5"/>
  <c r="AH739" i="5"/>
  <c r="AG739" i="5"/>
  <c r="AE739" i="5"/>
  <c r="Z739" i="5"/>
  <c r="AZ750" i="5"/>
  <c r="AX750" i="5"/>
  <c r="AW750" i="5"/>
  <c r="AT750" i="5"/>
  <c r="AB750" i="5"/>
  <c r="AA750" i="5"/>
  <c r="Y750" i="5"/>
  <c r="X750" i="5"/>
  <c r="W750" i="5"/>
  <c r="U750" i="5"/>
  <c r="T750" i="5"/>
  <c r="S750" i="5"/>
  <c r="R750" i="5"/>
  <c r="Q750" i="5"/>
  <c r="P750" i="5"/>
  <c r="O750" i="5"/>
  <c r="N750" i="5"/>
  <c r="M750" i="5"/>
  <c r="AV749" i="5"/>
  <c r="AU749" i="5"/>
  <c r="AR749" i="5"/>
  <c r="AP749" i="5"/>
  <c r="AO749" i="5"/>
  <c r="AN749" i="5"/>
  <c r="AL749" i="5"/>
  <c r="AK749" i="5"/>
  <c r="AJ749" i="5"/>
  <c r="AI749" i="5"/>
  <c r="AH749" i="5"/>
  <c r="AG749" i="5"/>
  <c r="AE749" i="5"/>
  <c r="Z749" i="5"/>
  <c r="AV748" i="5"/>
  <c r="AU748" i="5"/>
  <c r="AR748" i="5"/>
  <c r="AP748" i="5"/>
  <c r="AO748" i="5"/>
  <c r="AN748" i="5"/>
  <c r="AL748" i="5"/>
  <c r="AK748" i="5"/>
  <c r="AJ748" i="5"/>
  <c r="AI748" i="5"/>
  <c r="AH748" i="5"/>
  <c r="AG748" i="5"/>
  <c r="AE748" i="5"/>
  <c r="Z748" i="5"/>
  <c r="AV747" i="5"/>
  <c r="AU747" i="5"/>
  <c r="AR747" i="5"/>
  <c r="AP747" i="5"/>
  <c r="AO747" i="5"/>
  <c r="AN747" i="5"/>
  <c r="AL747" i="5"/>
  <c r="AK747" i="5"/>
  <c r="AJ747" i="5"/>
  <c r="AI747" i="5"/>
  <c r="AH747" i="5"/>
  <c r="AG747" i="5"/>
  <c r="AE747" i="5"/>
  <c r="Z747" i="5"/>
  <c r="AV746" i="5"/>
  <c r="AU746" i="5"/>
  <c r="AR746" i="5"/>
  <c r="AP746" i="5"/>
  <c r="AO746" i="5"/>
  <c r="AN746" i="5"/>
  <c r="AL746" i="5"/>
  <c r="AK746" i="5"/>
  <c r="AJ746" i="5"/>
  <c r="AI746" i="5"/>
  <c r="AH746" i="5"/>
  <c r="AG746" i="5"/>
  <c r="AE746" i="5"/>
  <c r="Z746" i="5"/>
  <c r="AV745" i="5"/>
  <c r="AU745" i="5"/>
  <c r="AR745" i="5"/>
  <c r="AP745" i="5"/>
  <c r="AO745" i="5"/>
  <c r="AN745" i="5"/>
  <c r="AL745" i="5"/>
  <c r="AK745" i="5"/>
  <c r="AJ745" i="5"/>
  <c r="AI745" i="5"/>
  <c r="AH745" i="5"/>
  <c r="AG745" i="5"/>
  <c r="AE745" i="5"/>
  <c r="Z745" i="5"/>
  <c r="AZ828" i="5"/>
  <c r="AX828" i="5"/>
  <c r="AW828" i="5"/>
  <c r="AT828" i="5"/>
  <c r="AB828" i="5"/>
  <c r="AA828" i="5"/>
  <c r="Y828" i="5"/>
  <c r="X828" i="5"/>
  <c r="W828" i="5"/>
  <c r="U828" i="5"/>
  <c r="T828" i="5"/>
  <c r="S828" i="5"/>
  <c r="R828" i="5"/>
  <c r="Q828" i="5"/>
  <c r="P828" i="5"/>
  <c r="O828" i="5"/>
  <c r="N828" i="5"/>
  <c r="M828" i="5"/>
  <c r="AR827" i="5"/>
  <c r="AP827" i="5"/>
  <c r="AO827" i="5"/>
  <c r="AN827" i="5"/>
  <c r="AL827" i="5"/>
  <c r="AK827" i="5"/>
  <c r="AJ827" i="5"/>
  <c r="AI827" i="5"/>
  <c r="AH827" i="5"/>
  <c r="AG827" i="5"/>
  <c r="AE827" i="5"/>
  <c r="Z827" i="5"/>
  <c r="AR826" i="5"/>
  <c r="AP826" i="5"/>
  <c r="AO826" i="5"/>
  <c r="AN826" i="5"/>
  <c r="AL826" i="5"/>
  <c r="AK826" i="5"/>
  <c r="AJ826" i="5"/>
  <c r="AI826" i="5"/>
  <c r="AH826" i="5"/>
  <c r="AG826" i="5"/>
  <c r="AE826" i="5"/>
  <c r="Z826" i="5"/>
  <c r="AR825" i="5"/>
  <c r="AP825" i="5"/>
  <c r="AO825" i="5"/>
  <c r="AN825" i="5"/>
  <c r="AL825" i="5"/>
  <c r="AK825" i="5"/>
  <c r="AJ825" i="5"/>
  <c r="AI825" i="5"/>
  <c r="AH825" i="5"/>
  <c r="AG825" i="5"/>
  <c r="AE825" i="5"/>
  <c r="Z825" i="5"/>
  <c r="AR824" i="5"/>
  <c r="AP824" i="5"/>
  <c r="AO824" i="5"/>
  <c r="AN824" i="5"/>
  <c r="AL824" i="5"/>
  <c r="AK824" i="5"/>
  <c r="AJ824" i="5"/>
  <c r="AI824" i="5"/>
  <c r="AH824" i="5"/>
  <c r="AG824" i="5"/>
  <c r="AE824" i="5"/>
  <c r="Z824" i="5"/>
  <c r="AU823" i="5"/>
  <c r="AR823" i="5"/>
  <c r="AP823" i="5"/>
  <c r="AO823" i="5"/>
  <c r="AN823" i="5"/>
  <c r="AL823" i="5"/>
  <c r="AK823" i="5"/>
  <c r="AJ823" i="5"/>
  <c r="AI823" i="5"/>
  <c r="AH823" i="5"/>
  <c r="AG823" i="5"/>
  <c r="AE823" i="5"/>
  <c r="Z823" i="5"/>
  <c r="AZ822" i="5"/>
  <c r="AX822" i="5"/>
  <c r="AW822" i="5"/>
  <c r="AT822" i="5"/>
  <c r="AB822" i="5"/>
  <c r="AA822" i="5"/>
  <c r="Y822" i="5"/>
  <c r="X822" i="5"/>
  <c r="W822" i="5"/>
  <c r="U822" i="5"/>
  <c r="T822" i="5"/>
  <c r="S822" i="5"/>
  <c r="R822" i="5"/>
  <c r="Q822" i="5"/>
  <c r="P822" i="5"/>
  <c r="O822" i="5"/>
  <c r="N822" i="5"/>
  <c r="M822" i="5"/>
  <c r="AR821" i="5"/>
  <c r="AP821" i="5"/>
  <c r="AO821" i="5"/>
  <c r="AN821" i="5"/>
  <c r="AL821" i="5"/>
  <c r="AK821" i="5"/>
  <c r="AJ821" i="5"/>
  <c r="AI821" i="5"/>
  <c r="AH821" i="5"/>
  <c r="AG821" i="5"/>
  <c r="AE821" i="5"/>
  <c r="Z821" i="5"/>
  <c r="AR820" i="5"/>
  <c r="AP820" i="5"/>
  <c r="AO820" i="5"/>
  <c r="AN820" i="5"/>
  <c r="AL820" i="5"/>
  <c r="AK820" i="5"/>
  <c r="AJ820" i="5"/>
  <c r="AI820" i="5"/>
  <c r="AH820" i="5"/>
  <c r="AG820" i="5"/>
  <c r="AE820" i="5"/>
  <c r="Z820" i="5"/>
  <c r="AR819" i="5"/>
  <c r="AP819" i="5"/>
  <c r="AO819" i="5"/>
  <c r="AN819" i="5"/>
  <c r="AL819" i="5"/>
  <c r="AK819" i="5"/>
  <c r="AJ819" i="5"/>
  <c r="AI819" i="5"/>
  <c r="AH819" i="5"/>
  <c r="AG819" i="5"/>
  <c r="AE819" i="5"/>
  <c r="Z819" i="5"/>
  <c r="AR818" i="5"/>
  <c r="AP818" i="5"/>
  <c r="AO818" i="5"/>
  <c r="AN818" i="5"/>
  <c r="AL818" i="5"/>
  <c r="AK818" i="5"/>
  <c r="AJ818" i="5"/>
  <c r="AI818" i="5"/>
  <c r="AH818" i="5"/>
  <c r="AG818" i="5"/>
  <c r="AE818" i="5"/>
  <c r="Z818" i="5"/>
  <c r="AU817" i="5"/>
  <c r="AR817" i="5"/>
  <c r="AP817" i="5"/>
  <c r="AO817" i="5"/>
  <c r="AN817" i="5"/>
  <c r="AL817" i="5"/>
  <c r="AK817" i="5"/>
  <c r="AJ817" i="5"/>
  <c r="AI817" i="5"/>
  <c r="AH817" i="5"/>
  <c r="AG817" i="5"/>
  <c r="AE817" i="5"/>
  <c r="Z817" i="5"/>
  <c r="AZ816" i="5"/>
  <c r="AR815" i="5"/>
  <c r="AP815" i="5"/>
  <c r="AO815" i="5"/>
  <c r="AN815" i="5"/>
  <c r="Z815" i="5"/>
  <c r="AU814" i="5"/>
  <c r="AR814" i="5"/>
  <c r="AP814" i="5"/>
  <c r="AO814" i="5"/>
  <c r="AN814" i="5"/>
  <c r="Z814" i="5"/>
  <c r="AU813" i="5"/>
  <c r="AR813" i="5"/>
  <c r="AP813" i="5"/>
  <c r="AO813" i="5"/>
  <c r="AN813" i="5"/>
  <c r="Z813" i="5"/>
  <c r="AR812" i="5"/>
  <c r="AP812" i="5"/>
  <c r="AO812" i="5"/>
  <c r="AN812" i="5"/>
  <c r="Z812" i="5"/>
  <c r="AU811" i="5"/>
  <c r="AR811" i="5"/>
  <c r="AP811" i="5"/>
  <c r="AO811" i="5"/>
  <c r="AN811" i="5"/>
  <c r="Z811" i="5"/>
  <c r="AZ804" i="5"/>
  <c r="AR803" i="5"/>
  <c r="AP803" i="5"/>
  <c r="AO803" i="5"/>
  <c r="AN803" i="5"/>
  <c r="AL803" i="5"/>
  <c r="AK803" i="5"/>
  <c r="AJ803" i="5"/>
  <c r="AI803" i="5"/>
  <c r="AH803" i="5"/>
  <c r="AG803" i="5"/>
  <c r="AE803" i="5"/>
  <c r="Z803" i="5"/>
  <c r="AR802" i="5"/>
  <c r="AP802" i="5"/>
  <c r="AO802" i="5"/>
  <c r="AN802" i="5"/>
  <c r="AL802" i="5"/>
  <c r="AK802" i="5"/>
  <c r="AJ802" i="5"/>
  <c r="AI802" i="5"/>
  <c r="AH802" i="5"/>
  <c r="AG802" i="5"/>
  <c r="AE802" i="5"/>
  <c r="Z802" i="5"/>
  <c r="AR801" i="5"/>
  <c r="AP801" i="5"/>
  <c r="AO801" i="5"/>
  <c r="AN801" i="5"/>
  <c r="AL801" i="5"/>
  <c r="AK801" i="5"/>
  <c r="AJ801" i="5"/>
  <c r="AI801" i="5"/>
  <c r="AH801" i="5"/>
  <c r="AG801" i="5"/>
  <c r="AE801" i="5"/>
  <c r="Z801" i="5"/>
  <c r="AR800" i="5"/>
  <c r="AP800" i="5"/>
  <c r="AO800" i="5"/>
  <c r="AN800" i="5"/>
  <c r="AL800" i="5"/>
  <c r="AK800" i="5"/>
  <c r="AJ800" i="5"/>
  <c r="AI800" i="5"/>
  <c r="AH800" i="5"/>
  <c r="AG800" i="5"/>
  <c r="AE800" i="5"/>
  <c r="Z800" i="5"/>
  <c r="AU799" i="5"/>
  <c r="AR799" i="5"/>
  <c r="AP799" i="5"/>
  <c r="AO799" i="5"/>
  <c r="AN799" i="5"/>
  <c r="AL799" i="5"/>
  <c r="AK799" i="5"/>
  <c r="AJ799" i="5"/>
  <c r="AI799" i="5"/>
  <c r="AH799" i="5"/>
  <c r="AG799" i="5"/>
  <c r="AE799" i="5"/>
  <c r="Z799" i="5"/>
  <c r="AZ810" i="5"/>
  <c r="AR809" i="5"/>
  <c r="AP809" i="5"/>
  <c r="AO809" i="5"/>
  <c r="AN809" i="5"/>
  <c r="AL809" i="5"/>
  <c r="AK809" i="5"/>
  <c r="AJ809" i="5"/>
  <c r="AI809" i="5"/>
  <c r="AH809" i="5"/>
  <c r="AG809" i="5"/>
  <c r="AE809" i="5"/>
  <c r="Z809" i="5"/>
  <c r="AR808" i="5"/>
  <c r="AP808" i="5"/>
  <c r="AO808" i="5"/>
  <c r="AN808" i="5"/>
  <c r="AL808" i="5"/>
  <c r="AK808" i="5"/>
  <c r="AJ808" i="5"/>
  <c r="AI808" i="5"/>
  <c r="AH808" i="5"/>
  <c r="AG808" i="5"/>
  <c r="AE808" i="5"/>
  <c r="Z808" i="5"/>
  <c r="AR807" i="5"/>
  <c r="AP807" i="5"/>
  <c r="AO807" i="5"/>
  <c r="AN807" i="5"/>
  <c r="AL807" i="5"/>
  <c r="AK807" i="5"/>
  <c r="AJ807" i="5"/>
  <c r="AI807" i="5"/>
  <c r="AH807" i="5"/>
  <c r="AG807" i="5"/>
  <c r="AE807" i="5"/>
  <c r="Z807" i="5"/>
  <c r="AR806" i="5"/>
  <c r="AP806" i="5"/>
  <c r="AO806" i="5"/>
  <c r="AN806" i="5"/>
  <c r="AL806" i="5"/>
  <c r="AK806" i="5"/>
  <c r="AJ806" i="5"/>
  <c r="AI806" i="5"/>
  <c r="AH806" i="5"/>
  <c r="AG806" i="5"/>
  <c r="AE806" i="5"/>
  <c r="Z806" i="5"/>
  <c r="AU805" i="5"/>
  <c r="AR805" i="5"/>
  <c r="AP805" i="5"/>
  <c r="AO805" i="5"/>
  <c r="AN805" i="5"/>
  <c r="AL805" i="5"/>
  <c r="AK805" i="5"/>
  <c r="AJ805" i="5"/>
  <c r="AI805" i="5"/>
  <c r="AH805" i="5"/>
  <c r="AG805" i="5"/>
  <c r="AE805" i="5"/>
  <c r="Z805" i="5"/>
  <c r="AX703" i="5"/>
  <c r="AW703" i="5"/>
  <c r="AT703" i="5"/>
  <c r="AB703" i="5"/>
  <c r="AA703" i="5"/>
  <c r="Y703" i="5"/>
  <c r="X703" i="5"/>
  <c r="W703" i="5"/>
  <c r="U703" i="5"/>
  <c r="T703" i="5"/>
  <c r="S703" i="5"/>
  <c r="R703" i="5"/>
  <c r="Q703" i="5"/>
  <c r="P703" i="5"/>
  <c r="O703" i="5"/>
  <c r="N703" i="5"/>
  <c r="M703" i="5"/>
  <c r="AX696" i="5"/>
  <c r="AW696" i="5"/>
  <c r="AT696" i="5"/>
  <c r="AB696" i="5"/>
  <c r="AA696" i="5"/>
  <c r="Y696" i="5"/>
  <c r="X696" i="5"/>
  <c r="W696" i="5"/>
  <c r="U696" i="5"/>
  <c r="T696" i="5"/>
  <c r="S696" i="5"/>
  <c r="R696" i="5"/>
  <c r="Q696" i="5"/>
  <c r="P696" i="5"/>
  <c r="O696" i="5"/>
  <c r="N696" i="5"/>
  <c r="M696" i="5"/>
  <c r="AV786" i="5"/>
  <c r="AU786" i="5"/>
  <c r="AR786" i="5"/>
  <c r="AP786" i="5"/>
  <c r="AO786" i="5"/>
  <c r="AN786" i="5"/>
  <c r="AL786" i="5"/>
  <c r="AK786" i="5"/>
  <c r="AJ786" i="5"/>
  <c r="AI786" i="5"/>
  <c r="AH786" i="5"/>
  <c r="AG786" i="5"/>
  <c r="AE786" i="5"/>
  <c r="Z786" i="5"/>
  <c r="AV785" i="5"/>
  <c r="AU785" i="5"/>
  <c r="AR785" i="5"/>
  <c r="AP785" i="5"/>
  <c r="AO785" i="5"/>
  <c r="AN785" i="5"/>
  <c r="AL785" i="5"/>
  <c r="AK785" i="5"/>
  <c r="AJ785" i="5"/>
  <c r="AI785" i="5"/>
  <c r="AH785" i="5"/>
  <c r="AG785" i="5"/>
  <c r="AE785" i="5"/>
  <c r="Z785" i="5"/>
  <c r="AV784" i="5"/>
  <c r="AU784" i="5"/>
  <c r="AR784" i="5"/>
  <c r="AP784" i="5"/>
  <c r="AO784" i="5"/>
  <c r="AN784" i="5"/>
  <c r="AL784" i="5"/>
  <c r="AK784" i="5"/>
  <c r="AJ784" i="5"/>
  <c r="AI784" i="5"/>
  <c r="AH784" i="5"/>
  <c r="AG784" i="5"/>
  <c r="AE784" i="5"/>
  <c r="Z784" i="5"/>
  <c r="AV783" i="5"/>
  <c r="AU783" i="5"/>
  <c r="AR783" i="5"/>
  <c r="AP783" i="5"/>
  <c r="AO783" i="5"/>
  <c r="AN783" i="5"/>
  <c r="AL783" i="5"/>
  <c r="AK783" i="5"/>
  <c r="AJ783" i="5"/>
  <c r="AI783" i="5"/>
  <c r="AH783" i="5"/>
  <c r="AG783" i="5"/>
  <c r="AE783" i="5"/>
  <c r="Z783" i="5"/>
  <c r="AV782" i="5"/>
  <c r="AU782" i="5"/>
  <c r="AR782" i="5"/>
  <c r="AP782" i="5"/>
  <c r="AO782" i="5"/>
  <c r="AN782" i="5"/>
  <c r="AL782" i="5"/>
  <c r="AK782" i="5"/>
  <c r="AJ782" i="5"/>
  <c r="AI782" i="5"/>
  <c r="AH782" i="5"/>
  <c r="AG782" i="5"/>
  <c r="AE782" i="5"/>
  <c r="Z782" i="5"/>
  <c r="AZ780" i="5"/>
  <c r="AX780" i="5"/>
  <c r="AW780" i="5"/>
  <c r="AT780" i="5"/>
  <c r="AB780" i="5"/>
  <c r="AA780" i="5"/>
  <c r="Y780" i="5"/>
  <c r="X780" i="5"/>
  <c r="W780" i="5"/>
  <c r="U780" i="5"/>
  <c r="T780" i="5"/>
  <c r="S780" i="5"/>
  <c r="R780" i="5"/>
  <c r="Q780" i="5"/>
  <c r="P780" i="5"/>
  <c r="O780" i="5"/>
  <c r="N780" i="5"/>
  <c r="M780" i="5"/>
  <c r="AV779" i="5"/>
  <c r="AU779" i="5"/>
  <c r="AR779" i="5"/>
  <c r="AP779" i="5"/>
  <c r="AO779" i="5"/>
  <c r="AN779" i="5"/>
  <c r="AL779" i="5"/>
  <c r="AK779" i="5"/>
  <c r="AJ779" i="5"/>
  <c r="AI779" i="5"/>
  <c r="AH779" i="5"/>
  <c r="AG779" i="5"/>
  <c r="AE779" i="5"/>
  <c r="Z779" i="5"/>
  <c r="AV778" i="5"/>
  <c r="AU778" i="5"/>
  <c r="AR778" i="5"/>
  <c r="AP778" i="5"/>
  <c r="AO778" i="5"/>
  <c r="AN778" i="5"/>
  <c r="AL778" i="5"/>
  <c r="AK778" i="5"/>
  <c r="AJ778" i="5"/>
  <c r="AI778" i="5"/>
  <c r="AH778" i="5"/>
  <c r="AG778" i="5"/>
  <c r="AE778" i="5"/>
  <c r="Z778" i="5"/>
  <c r="AV777" i="5"/>
  <c r="AU777" i="5"/>
  <c r="AR777" i="5"/>
  <c r="AP777" i="5"/>
  <c r="AO777" i="5"/>
  <c r="AN777" i="5"/>
  <c r="AL777" i="5"/>
  <c r="AK777" i="5"/>
  <c r="AJ777" i="5"/>
  <c r="AI777" i="5"/>
  <c r="AH777" i="5"/>
  <c r="AG777" i="5"/>
  <c r="AE777" i="5"/>
  <c r="Z777" i="5"/>
  <c r="AV776" i="5"/>
  <c r="AU776" i="5"/>
  <c r="AR776" i="5"/>
  <c r="AP776" i="5"/>
  <c r="AO776" i="5"/>
  <c r="AN776" i="5"/>
  <c r="AL776" i="5"/>
  <c r="AK776" i="5"/>
  <c r="AJ776" i="5"/>
  <c r="AI776" i="5"/>
  <c r="AH776" i="5"/>
  <c r="AG776" i="5"/>
  <c r="AE776" i="5"/>
  <c r="Z776" i="5"/>
  <c r="AV775" i="5"/>
  <c r="AU775" i="5"/>
  <c r="AR775" i="5"/>
  <c r="AP775" i="5"/>
  <c r="AO775" i="5"/>
  <c r="AN775" i="5"/>
  <c r="AL775" i="5"/>
  <c r="AK775" i="5"/>
  <c r="AJ775" i="5"/>
  <c r="AI775" i="5"/>
  <c r="AH775" i="5"/>
  <c r="AG775" i="5"/>
  <c r="AE775" i="5"/>
  <c r="Z775" i="5"/>
  <c r="AZ762" i="5"/>
  <c r="AR761" i="5"/>
  <c r="AP761" i="5"/>
  <c r="AO761" i="5"/>
  <c r="AN761" i="5"/>
  <c r="AL761" i="5"/>
  <c r="AK761" i="5"/>
  <c r="AJ761" i="5"/>
  <c r="AI761" i="5"/>
  <c r="AH761" i="5"/>
  <c r="AG761" i="5"/>
  <c r="AE761" i="5"/>
  <c r="Z761" i="5"/>
  <c r="AR760" i="5"/>
  <c r="AP760" i="5"/>
  <c r="AO760" i="5"/>
  <c r="AN760" i="5"/>
  <c r="AL760" i="5"/>
  <c r="AK760" i="5"/>
  <c r="AJ760" i="5"/>
  <c r="AI760" i="5"/>
  <c r="AH760" i="5"/>
  <c r="AG760" i="5"/>
  <c r="AE760" i="5"/>
  <c r="Z760" i="5"/>
  <c r="AR759" i="5"/>
  <c r="AP759" i="5"/>
  <c r="AO759" i="5"/>
  <c r="AN759" i="5"/>
  <c r="AL759" i="5"/>
  <c r="AK759" i="5"/>
  <c r="AJ759" i="5"/>
  <c r="AI759" i="5"/>
  <c r="AH759" i="5"/>
  <c r="AG759" i="5"/>
  <c r="AE759" i="5"/>
  <c r="Z759" i="5"/>
  <c r="AR758" i="5"/>
  <c r="AP758" i="5"/>
  <c r="AO758" i="5"/>
  <c r="AN758" i="5"/>
  <c r="AL758" i="5"/>
  <c r="AK758" i="5"/>
  <c r="AJ758" i="5"/>
  <c r="AI758" i="5"/>
  <c r="AH758" i="5"/>
  <c r="AG758" i="5"/>
  <c r="AE758" i="5"/>
  <c r="Z758" i="5"/>
  <c r="AU757" i="5"/>
  <c r="AR757" i="5"/>
  <c r="AP757" i="5"/>
  <c r="AO757" i="5"/>
  <c r="AN757" i="5"/>
  <c r="AL757" i="5"/>
  <c r="AK757" i="5"/>
  <c r="AJ757" i="5"/>
  <c r="AI757" i="5"/>
  <c r="AH757" i="5"/>
  <c r="AG757" i="5"/>
  <c r="AE757" i="5"/>
  <c r="Z757" i="5"/>
  <c r="AZ768" i="5"/>
  <c r="AU767" i="5"/>
  <c r="AR767" i="5"/>
  <c r="AP767" i="5"/>
  <c r="AO767" i="5"/>
  <c r="AN767" i="5"/>
  <c r="AL767" i="5"/>
  <c r="AK767" i="5"/>
  <c r="AJ767" i="5"/>
  <c r="AI767" i="5"/>
  <c r="AH767" i="5"/>
  <c r="AG767" i="5"/>
  <c r="AE767" i="5"/>
  <c r="Z767" i="5"/>
  <c r="AR766" i="5"/>
  <c r="AP766" i="5"/>
  <c r="AO766" i="5"/>
  <c r="AN766" i="5"/>
  <c r="AL766" i="5"/>
  <c r="AK766" i="5"/>
  <c r="AJ766" i="5"/>
  <c r="AI766" i="5"/>
  <c r="AH766" i="5"/>
  <c r="AG766" i="5"/>
  <c r="AE766" i="5"/>
  <c r="Z766" i="5"/>
  <c r="AR765" i="5"/>
  <c r="AP765" i="5"/>
  <c r="AO765" i="5"/>
  <c r="AN765" i="5"/>
  <c r="AL765" i="5"/>
  <c r="AK765" i="5"/>
  <c r="AJ765" i="5"/>
  <c r="AI765" i="5"/>
  <c r="AH765" i="5"/>
  <c r="AG765" i="5"/>
  <c r="AE765" i="5"/>
  <c r="Z765" i="5"/>
  <c r="AR764" i="5"/>
  <c r="AP764" i="5"/>
  <c r="AO764" i="5"/>
  <c r="AN764" i="5"/>
  <c r="AL764" i="5"/>
  <c r="AK764" i="5"/>
  <c r="AJ764" i="5"/>
  <c r="AI764" i="5"/>
  <c r="AH764" i="5"/>
  <c r="AG764" i="5"/>
  <c r="AE764" i="5"/>
  <c r="Z764" i="5"/>
  <c r="AU763" i="5"/>
  <c r="AR763" i="5"/>
  <c r="AP763" i="5"/>
  <c r="AO763" i="5"/>
  <c r="AN763" i="5"/>
  <c r="AL763" i="5"/>
  <c r="AK763" i="5"/>
  <c r="AJ763" i="5"/>
  <c r="AI763" i="5"/>
  <c r="AH763" i="5"/>
  <c r="AG763" i="5"/>
  <c r="AE763" i="5"/>
  <c r="Z763" i="5"/>
  <c r="AZ732" i="5"/>
  <c r="AX732" i="5"/>
  <c r="AW732" i="5"/>
  <c r="AT732" i="5"/>
  <c r="AB732" i="5"/>
  <c r="AA732" i="5"/>
  <c r="Y732" i="5"/>
  <c r="X732" i="5"/>
  <c r="W732" i="5"/>
  <c r="T732" i="5"/>
  <c r="S732" i="5"/>
  <c r="R732" i="5"/>
  <c r="Q732" i="5"/>
  <c r="P732" i="5"/>
  <c r="O732" i="5"/>
  <c r="M732" i="5"/>
  <c r="AV731" i="5"/>
  <c r="AU731" i="5"/>
  <c r="AR731" i="5"/>
  <c r="AP731" i="5"/>
  <c r="AO731" i="5"/>
  <c r="AN731" i="5"/>
  <c r="AL731" i="5"/>
  <c r="AK731" i="5"/>
  <c r="AJ731" i="5"/>
  <c r="AI731" i="5"/>
  <c r="AH731" i="5"/>
  <c r="AG731" i="5"/>
  <c r="AE731" i="5"/>
  <c r="Z731" i="5"/>
  <c r="AV730" i="5"/>
  <c r="AR730" i="5"/>
  <c r="AP730" i="5"/>
  <c r="AO730" i="5"/>
  <c r="AN730" i="5"/>
  <c r="AL730" i="5"/>
  <c r="AK730" i="5"/>
  <c r="AJ730" i="5"/>
  <c r="AI730" i="5"/>
  <c r="AH730" i="5"/>
  <c r="AG730" i="5"/>
  <c r="AE730" i="5"/>
  <c r="Z730" i="5"/>
  <c r="AV729" i="5"/>
  <c r="AR729" i="5"/>
  <c r="AP729" i="5"/>
  <c r="AO729" i="5"/>
  <c r="AN729" i="5"/>
  <c r="AL729" i="5"/>
  <c r="AK729" i="5"/>
  <c r="AJ729" i="5"/>
  <c r="AI729" i="5"/>
  <c r="AH729" i="5"/>
  <c r="AG729" i="5"/>
  <c r="AE729" i="5"/>
  <c r="Z729" i="5"/>
  <c r="AV728" i="5"/>
  <c r="AU728" i="5"/>
  <c r="AR728" i="5"/>
  <c r="AP728" i="5"/>
  <c r="AO728" i="5"/>
  <c r="AN728" i="5"/>
  <c r="AL728" i="5"/>
  <c r="AK728" i="5"/>
  <c r="AJ728" i="5"/>
  <c r="AI728" i="5"/>
  <c r="AH728" i="5"/>
  <c r="AG728" i="5"/>
  <c r="AE728" i="5"/>
  <c r="Z728" i="5"/>
  <c r="AV727" i="5"/>
  <c r="AU727" i="5"/>
  <c r="AR727" i="5"/>
  <c r="AP727" i="5"/>
  <c r="AO727" i="5"/>
  <c r="AN727" i="5"/>
  <c r="AL727" i="5"/>
  <c r="AK727" i="5"/>
  <c r="AJ727" i="5"/>
  <c r="AI727" i="5"/>
  <c r="AH727" i="5"/>
  <c r="AG727" i="5"/>
  <c r="AE727" i="5"/>
  <c r="Z727" i="5"/>
  <c r="AZ720" i="5"/>
  <c r="AW720" i="5"/>
  <c r="AT720" i="5"/>
  <c r="AB720" i="5"/>
  <c r="Y720" i="5"/>
  <c r="X720" i="5"/>
  <c r="W720" i="5"/>
  <c r="T720" i="5"/>
  <c r="S720" i="5"/>
  <c r="R720" i="5"/>
  <c r="P720" i="5"/>
  <c r="O720" i="5"/>
  <c r="N720" i="5"/>
  <c r="AV719" i="5"/>
  <c r="AU719" i="5"/>
  <c r="AR719" i="5"/>
  <c r="AP719" i="5"/>
  <c r="AO719" i="5"/>
  <c r="AN719" i="5"/>
  <c r="AL719" i="5"/>
  <c r="AK719" i="5"/>
  <c r="AJ719" i="5"/>
  <c r="AI719" i="5"/>
  <c r="AH719" i="5"/>
  <c r="AG719" i="5"/>
  <c r="AE719" i="5"/>
  <c r="Z719" i="5"/>
  <c r="AV718" i="5"/>
  <c r="AU718" i="5"/>
  <c r="AR718" i="5"/>
  <c r="AP718" i="5"/>
  <c r="AO718" i="5"/>
  <c r="AN718" i="5"/>
  <c r="AL718" i="5"/>
  <c r="AK718" i="5"/>
  <c r="AJ718" i="5"/>
  <c r="AI718" i="5"/>
  <c r="AH718" i="5"/>
  <c r="AG718" i="5"/>
  <c r="AE718" i="5"/>
  <c r="Z718" i="5"/>
  <c r="AV717" i="5"/>
  <c r="AU717" i="5"/>
  <c r="AR717" i="5"/>
  <c r="AP717" i="5"/>
  <c r="AO717" i="5"/>
  <c r="AN717" i="5"/>
  <c r="AL717" i="5"/>
  <c r="AK717" i="5"/>
  <c r="AJ717" i="5"/>
  <c r="AI717" i="5"/>
  <c r="AH717" i="5"/>
  <c r="AG717" i="5"/>
  <c r="AE717" i="5"/>
  <c r="Z717" i="5"/>
  <c r="AV716" i="5"/>
  <c r="AU716" i="5"/>
  <c r="AR716" i="5"/>
  <c r="AP716" i="5"/>
  <c r="AO716" i="5"/>
  <c r="AN716" i="5"/>
  <c r="AL716" i="5"/>
  <c r="AK716" i="5"/>
  <c r="AJ716" i="5"/>
  <c r="AI716" i="5"/>
  <c r="AH716" i="5"/>
  <c r="AG716" i="5"/>
  <c r="AE716" i="5"/>
  <c r="Z716" i="5"/>
  <c r="AV715" i="5"/>
  <c r="AU715" i="5"/>
  <c r="AR715" i="5"/>
  <c r="AP715" i="5"/>
  <c r="AO715" i="5"/>
  <c r="AN715" i="5"/>
  <c r="AL715" i="5"/>
  <c r="AK715" i="5"/>
  <c r="AJ715" i="5"/>
  <c r="AI715" i="5"/>
  <c r="AH715" i="5"/>
  <c r="AG715" i="5"/>
  <c r="AE715" i="5"/>
  <c r="Z715" i="5"/>
  <c r="AT689" i="5"/>
  <c r="X689" i="5"/>
  <c r="S689" i="5"/>
  <c r="O689" i="5"/>
  <c r="AZ726" i="5"/>
  <c r="AX726" i="5"/>
  <c r="AT726" i="5"/>
  <c r="AB726" i="5"/>
  <c r="AA726" i="5"/>
  <c r="X726" i="5"/>
  <c r="W726" i="5"/>
  <c r="U726" i="5"/>
  <c r="S726" i="5"/>
  <c r="R726" i="5"/>
  <c r="Q726" i="5"/>
  <c r="O726" i="5"/>
  <c r="N726" i="5"/>
  <c r="M726" i="5"/>
  <c r="AV725" i="5"/>
  <c r="AU725" i="5"/>
  <c r="AR725" i="5"/>
  <c r="AP725" i="5"/>
  <c r="AO725" i="5"/>
  <c r="AN725" i="5"/>
  <c r="AL725" i="5"/>
  <c r="AK725" i="5"/>
  <c r="AJ725" i="5"/>
  <c r="AI725" i="5"/>
  <c r="AH725" i="5"/>
  <c r="AG725" i="5"/>
  <c r="AE725" i="5"/>
  <c r="Z725" i="5"/>
  <c r="AV724" i="5"/>
  <c r="AU724" i="5"/>
  <c r="AR724" i="5"/>
  <c r="AP724" i="5"/>
  <c r="AO724" i="5"/>
  <c r="AN724" i="5"/>
  <c r="AL724" i="5"/>
  <c r="AK724" i="5"/>
  <c r="AJ724" i="5"/>
  <c r="AI724" i="5"/>
  <c r="AH724" i="5"/>
  <c r="AG724" i="5"/>
  <c r="AE724" i="5"/>
  <c r="Z724" i="5"/>
  <c r="AV723" i="5"/>
  <c r="AU723" i="5"/>
  <c r="AR723" i="5"/>
  <c r="AP723" i="5"/>
  <c r="AO723" i="5"/>
  <c r="AN723" i="5"/>
  <c r="AL723" i="5"/>
  <c r="AK723" i="5"/>
  <c r="AJ723" i="5"/>
  <c r="AI723" i="5"/>
  <c r="AH723" i="5"/>
  <c r="AG723" i="5"/>
  <c r="AE723" i="5"/>
  <c r="Z723" i="5"/>
  <c r="AV722" i="5"/>
  <c r="AU722" i="5"/>
  <c r="AR722" i="5"/>
  <c r="AP722" i="5"/>
  <c r="AO722" i="5"/>
  <c r="AN722" i="5"/>
  <c r="AL722" i="5"/>
  <c r="AK722" i="5"/>
  <c r="AJ722" i="5"/>
  <c r="AI722" i="5"/>
  <c r="AH722" i="5"/>
  <c r="AG722" i="5"/>
  <c r="AE722" i="5"/>
  <c r="Z722" i="5"/>
  <c r="AV721" i="5"/>
  <c r="AU721" i="5"/>
  <c r="AR721" i="5"/>
  <c r="AP721" i="5"/>
  <c r="AO721" i="5"/>
  <c r="AN721" i="5"/>
  <c r="AL721" i="5"/>
  <c r="AK721" i="5"/>
  <c r="AJ721" i="5"/>
  <c r="AI721" i="5"/>
  <c r="AH721" i="5"/>
  <c r="AG721" i="5"/>
  <c r="AE721" i="5"/>
  <c r="Z721" i="5"/>
  <c r="L18" i="5"/>
  <c r="L17" i="5"/>
  <c r="L16" i="5"/>
  <c r="L15" i="5"/>
  <c r="L14" i="5"/>
  <c r="Z7" i="5"/>
  <c r="J6" i="3"/>
  <c r="J7" i="3" s="1"/>
  <c r="J8" i="3" s="1"/>
  <c r="J9" i="3" s="1"/>
  <c r="J10" i="3" s="1"/>
  <c r="J11" i="3" s="1"/>
  <c r="J12" i="3" s="1"/>
  <c r="J13" i="3" s="1"/>
  <c r="J14" i="3" s="1"/>
  <c r="J15" i="3" s="1"/>
  <c r="J16" i="3" s="1"/>
  <c r="J17" i="3" s="1"/>
  <c r="J18" i="3" s="1"/>
  <c r="J19" i="3" s="1"/>
  <c r="J20" i="3" s="1"/>
  <c r="J21" i="3" s="1"/>
  <c r="J22" i="3" s="1"/>
  <c r="J23" i="3" s="1"/>
  <c r="J24" i="3" s="1"/>
  <c r="J25" i="3" s="1"/>
  <c r="J26" i="3" s="1"/>
  <c r="J27" i="3" s="1"/>
  <c r="J28" i="3" s="1"/>
  <c r="J29" i="3" s="1"/>
  <c r="J30" i="3" s="1"/>
  <c r="J31" i="3" s="1"/>
  <c r="J32" i="3" s="1"/>
  <c r="J33" i="3" s="1"/>
  <c r="J34" i="3" s="1"/>
  <c r="J35" i="3" s="1"/>
  <c r="J36" i="3" s="1"/>
  <c r="J37" i="3" s="1"/>
  <c r="J38" i="3" s="1"/>
  <c r="J39" i="3" s="1"/>
  <c r="J40" i="3" s="1"/>
  <c r="J41" i="3" s="1"/>
  <c r="J42" i="3" s="1"/>
  <c r="AN7" i="5"/>
  <c r="AE274" i="15" l="1"/>
  <c r="AE282" i="15" s="1"/>
  <c r="W16" i="21"/>
  <c r="W20" i="21" s="1"/>
  <c r="W26" i="21" s="1"/>
  <c r="AE249" i="15"/>
  <c r="AH13" i="15"/>
  <c r="W27" i="27"/>
  <c r="T31" i="27"/>
  <c r="J25" i="27"/>
  <c r="I25" i="27" s="1"/>
  <c r="Z25" i="27" s="1"/>
  <c r="X55" i="27"/>
  <c r="D46" i="7"/>
  <c r="D13" i="7" s="1"/>
  <c r="K43" i="7"/>
  <c r="CR399" i="28"/>
  <c r="CT393" i="28"/>
  <c r="DO52" i="28"/>
  <c r="AN398" i="28"/>
  <c r="DI390" i="28"/>
  <c r="AN395" i="28"/>
  <c r="DJ397" i="28"/>
  <c r="AA399" i="28"/>
  <c r="AN391" i="28"/>
  <c r="AN396" i="28"/>
  <c r="AN392" i="28"/>
  <c r="AN394" i="28"/>
  <c r="CV394" i="28"/>
  <c r="CV390" i="28"/>
  <c r="CV392" i="28"/>
  <c r="FJ348" i="9"/>
  <c r="CU399" i="28"/>
  <c r="DK388" i="28"/>
  <c r="DK393" i="28" s="1"/>
  <c r="DK394" i="28"/>
  <c r="DI392" i="28"/>
  <c r="DI396" i="28"/>
  <c r="CV389" i="28"/>
  <c r="AN397" i="28"/>
  <c r="DG377" i="28"/>
  <c r="CV391" i="28"/>
  <c r="DI397" i="28"/>
  <c r="DI389" i="28"/>
  <c r="U399" i="28"/>
  <c r="DE393" i="28"/>
  <c r="CK399" i="28"/>
  <c r="AA393" i="28"/>
  <c r="DE399" i="28"/>
  <c r="CO393" i="28"/>
  <c r="BX399" i="28"/>
  <c r="U393" i="28"/>
  <c r="CV398" i="28"/>
  <c r="DJ391" i="28"/>
  <c r="DJ389" i="28"/>
  <c r="CV397" i="28"/>
  <c r="CV388" i="28"/>
  <c r="DG381" i="28"/>
  <c r="DG395" i="28" s="1"/>
  <c r="CV395" i="28"/>
  <c r="AN390" i="28"/>
  <c r="DJ388" i="28"/>
  <c r="DJ395" i="28"/>
  <c r="CS393" i="28"/>
  <c r="AL399" i="28"/>
  <c r="DA393" i="28"/>
  <c r="CS399" i="28"/>
  <c r="AT393" i="28"/>
  <c r="DI394" i="28"/>
  <c r="DK398" i="28"/>
  <c r="AN388" i="28"/>
  <c r="DI388" i="28"/>
  <c r="AN389" i="28"/>
  <c r="DJ396" i="28"/>
  <c r="DJ392" i="28"/>
  <c r="CO399" i="28"/>
  <c r="CG393" i="28"/>
  <c r="CR393" i="28"/>
  <c r="CG399" i="28"/>
  <c r="DA399" i="28"/>
  <c r="CK393" i="28"/>
  <c r="CV396" i="28"/>
  <c r="DJ394" i="28"/>
  <c r="DI395" i="28"/>
  <c r="DI391" i="28"/>
  <c r="DJ398" i="28"/>
  <c r="DJ390" i="28"/>
  <c r="DI398" i="28"/>
  <c r="AT399" i="28"/>
  <c r="AH393" i="28"/>
  <c r="CT399" i="28"/>
  <c r="BX393" i="28"/>
  <c r="AH399" i="28"/>
  <c r="CU393" i="28"/>
  <c r="AL393" i="28"/>
  <c r="DM338" i="28"/>
  <c r="DM343" i="28" s="1"/>
  <c r="DM484" i="28" s="1"/>
  <c r="BB332" i="9"/>
  <c r="AH751" i="5"/>
  <c r="AL751" i="5"/>
  <c r="AR751" i="5"/>
  <c r="AH752" i="5"/>
  <c r="AL752" i="5"/>
  <c r="AR752" i="5"/>
  <c r="AH753" i="5"/>
  <c r="AL753" i="5"/>
  <c r="AR753" i="5"/>
  <c r="AH754" i="5"/>
  <c r="AL754" i="5"/>
  <c r="AR754" i="5"/>
  <c r="AH755" i="5"/>
  <c r="AL755" i="5"/>
  <c r="AR755" i="5"/>
  <c r="M756" i="5"/>
  <c r="Q756" i="5"/>
  <c r="U756" i="5"/>
  <c r="AA756" i="5"/>
  <c r="AX756" i="5"/>
  <c r="AH733" i="5"/>
  <c r="AL733" i="5"/>
  <c r="AR733" i="5"/>
  <c r="AH734" i="5"/>
  <c r="AL734" i="5"/>
  <c r="AR734" i="5"/>
  <c r="AH735" i="5"/>
  <c r="AL735" i="5"/>
  <c r="AR735" i="5"/>
  <c r="AH736" i="5"/>
  <c r="AL736" i="5"/>
  <c r="AR736" i="5"/>
  <c r="AH737" i="5"/>
  <c r="AL737" i="5"/>
  <c r="AR737" i="5"/>
  <c r="M738" i="5"/>
  <c r="Q738" i="5"/>
  <c r="U738" i="5"/>
  <c r="AA738" i="5"/>
  <c r="AX738" i="5"/>
  <c r="Z751" i="5"/>
  <c r="AI751" i="5"/>
  <c r="AN751" i="5"/>
  <c r="AU751" i="5"/>
  <c r="AI752" i="5"/>
  <c r="AN752" i="5"/>
  <c r="AI753" i="5"/>
  <c r="AN753" i="5"/>
  <c r="AI755" i="5"/>
  <c r="AN755" i="5"/>
  <c r="N756" i="5"/>
  <c r="R756" i="5"/>
  <c r="W756" i="5"/>
  <c r="AB756" i="5"/>
  <c r="AZ756" i="5"/>
  <c r="Z752" i="5"/>
  <c r="Z753" i="5"/>
  <c r="Z754" i="5"/>
  <c r="AI754" i="5"/>
  <c r="AN754" i="5"/>
  <c r="Z755" i="5"/>
  <c r="BJ468" i="28"/>
  <c r="CX468" i="28"/>
  <c r="AH793" i="5"/>
  <c r="AL793" i="5"/>
  <c r="AR793" i="5"/>
  <c r="AH794" i="5"/>
  <c r="AL794" i="5"/>
  <c r="AR794" i="5"/>
  <c r="AH795" i="5"/>
  <c r="AL795" i="5"/>
  <c r="AR795" i="5"/>
  <c r="AH796" i="5"/>
  <c r="AL796" i="5"/>
  <c r="AR796" i="5"/>
  <c r="AH797" i="5"/>
  <c r="AL797" i="5"/>
  <c r="AR797" i="5"/>
  <c r="M798" i="5"/>
  <c r="Q798" i="5"/>
  <c r="U798" i="5"/>
  <c r="AA798" i="5"/>
  <c r="AX798" i="5"/>
  <c r="Z733" i="5"/>
  <c r="AI733" i="5"/>
  <c r="AN733" i="5"/>
  <c r="AU733" i="5"/>
  <c r="Z734" i="5"/>
  <c r="AI734" i="5"/>
  <c r="AN734" i="5"/>
  <c r="Z735" i="5"/>
  <c r="AI735" i="5"/>
  <c r="AN735" i="5"/>
  <c r="Z736" i="5"/>
  <c r="AI736" i="5"/>
  <c r="AN736" i="5"/>
  <c r="Z737" i="5"/>
  <c r="AI737" i="5"/>
  <c r="AN737" i="5"/>
  <c r="N738" i="5"/>
  <c r="R738" i="5"/>
  <c r="W738" i="5"/>
  <c r="AB738" i="5"/>
  <c r="AZ738" i="5"/>
  <c r="AH709" i="5"/>
  <c r="AE751" i="5"/>
  <c r="AJ751" i="5"/>
  <c r="AO751" i="5"/>
  <c r="AE752" i="5"/>
  <c r="AJ752" i="5"/>
  <c r="AO752" i="5"/>
  <c r="AE753" i="5"/>
  <c r="AJ753" i="5"/>
  <c r="AO753" i="5"/>
  <c r="AE754" i="5"/>
  <c r="AJ754" i="5"/>
  <c r="AO754" i="5"/>
  <c r="AE755" i="5"/>
  <c r="AJ755" i="5"/>
  <c r="AO755" i="5"/>
  <c r="AV755" i="5"/>
  <c r="O756" i="5"/>
  <c r="S756" i="5"/>
  <c r="X756" i="5"/>
  <c r="AT756" i="5"/>
  <c r="N694" i="5"/>
  <c r="N762" i="5"/>
  <c r="W694" i="5"/>
  <c r="W762" i="5"/>
  <c r="R702" i="5"/>
  <c r="R810" i="5"/>
  <c r="AV802" i="5"/>
  <c r="AV803" i="5"/>
  <c r="S701" i="5"/>
  <c r="S804" i="5"/>
  <c r="Y704" i="5"/>
  <c r="Y816" i="5"/>
  <c r="AU765" i="5"/>
  <c r="R695" i="5"/>
  <c r="R768" i="5"/>
  <c r="AU759" i="5"/>
  <c r="AU761" i="5"/>
  <c r="R694" i="5"/>
  <c r="R762" i="5"/>
  <c r="AU807" i="5"/>
  <c r="AB702" i="5"/>
  <c r="AB810" i="5"/>
  <c r="AV800" i="5"/>
  <c r="AT701" i="5"/>
  <c r="AT804" i="5"/>
  <c r="P704" i="5"/>
  <c r="P816" i="5"/>
  <c r="Y688" i="5"/>
  <c r="Y726" i="5"/>
  <c r="U690" i="5"/>
  <c r="U732" i="5"/>
  <c r="AU752" i="5"/>
  <c r="AU753" i="5"/>
  <c r="AU754" i="5"/>
  <c r="AU755" i="5"/>
  <c r="AV763" i="5"/>
  <c r="AV764" i="5"/>
  <c r="AV765" i="5"/>
  <c r="AV766" i="5"/>
  <c r="AV767" i="5"/>
  <c r="O695" i="5"/>
  <c r="O768" i="5"/>
  <c r="S695" i="5"/>
  <c r="S768" i="5"/>
  <c r="X695" i="5"/>
  <c r="X768" i="5"/>
  <c r="AT695" i="5"/>
  <c r="AT768" i="5"/>
  <c r="AV757" i="5"/>
  <c r="AV758" i="5"/>
  <c r="AV759" i="5"/>
  <c r="AV760" i="5"/>
  <c r="AV761" i="5"/>
  <c r="O694" i="5"/>
  <c r="O762" i="5"/>
  <c r="S694" i="5"/>
  <c r="S762" i="5"/>
  <c r="X694" i="5"/>
  <c r="X762" i="5"/>
  <c r="AT694" i="5"/>
  <c r="AT762" i="5"/>
  <c r="Z793" i="5"/>
  <c r="AI793" i="5"/>
  <c r="AN793" i="5"/>
  <c r="AU793" i="5"/>
  <c r="Z794" i="5"/>
  <c r="AI794" i="5"/>
  <c r="AN794" i="5"/>
  <c r="AU794" i="5"/>
  <c r="Z795" i="5"/>
  <c r="AI795" i="5"/>
  <c r="AN795" i="5"/>
  <c r="AU795" i="5"/>
  <c r="Z796" i="5"/>
  <c r="AI796" i="5"/>
  <c r="AN796" i="5"/>
  <c r="AU796" i="5"/>
  <c r="Z797" i="5"/>
  <c r="AI797" i="5"/>
  <c r="AN797" i="5"/>
  <c r="AU797" i="5"/>
  <c r="N798" i="5"/>
  <c r="R798" i="5"/>
  <c r="W798" i="5"/>
  <c r="AB798" i="5"/>
  <c r="AZ798" i="5"/>
  <c r="AV805" i="5"/>
  <c r="AV806" i="5"/>
  <c r="AV807" i="5"/>
  <c r="AV808" i="5"/>
  <c r="AV809" i="5"/>
  <c r="O702" i="5"/>
  <c r="O810" i="5"/>
  <c r="S702" i="5"/>
  <c r="S810" i="5"/>
  <c r="X702" i="5"/>
  <c r="X810" i="5"/>
  <c r="AT702" i="5"/>
  <c r="AT810" i="5"/>
  <c r="P701" i="5"/>
  <c r="P804" i="5"/>
  <c r="T701" i="5"/>
  <c r="T804" i="5"/>
  <c r="Y701" i="5"/>
  <c r="Y804" i="5"/>
  <c r="AW701" i="5"/>
  <c r="AW804" i="5"/>
  <c r="AV813" i="5"/>
  <c r="M704" i="5"/>
  <c r="M816" i="5"/>
  <c r="Q704" i="5"/>
  <c r="Q816" i="5"/>
  <c r="U704" i="5"/>
  <c r="U816" i="5"/>
  <c r="AA704" i="5"/>
  <c r="AA816" i="5"/>
  <c r="AX704" i="5"/>
  <c r="AX816" i="5"/>
  <c r="AU818" i="5"/>
  <c r="AU819" i="5"/>
  <c r="AU820" i="5"/>
  <c r="AU821" i="5"/>
  <c r="AU824" i="5"/>
  <c r="AU825" i="5"/>
  <c r="AU826" i="5"/>
  <c r="AU827" i="5"/>
  <c r="AU734" i="5"/>
  <c r="AU735" i="5"/>
  <c r="AU736" i="5"/>
  <c r="AU737" i="5"/>
  <c r="AU764" i="5"/>
  <c r="AU766" i="5"/>
  <c r="AB695" i="5"/>
  <c r="AB768" i="5"/>
  <c r="AU806" i="5"/>
  <c r="AU808" i="5"/>
  <c r="AU809" i="5"/>
  <c r="W702" i="5"/>
  <c r="W810" i="5"/>
  <c r="AV799" i="5"/>
  <c r="AV801" i="5"/>
  <c r="X701" i="5"/>
  <c r="X804" i="5"/>
  <c r="AV812" i="5"/>
  <c r="T704" i="5"/>
  <c r="T816" i="5"/>
  <c r="AW688" i="5"/>
  <c r="AW726" i="5"/>
  <c r="AU729" i="5"/>
  <c r="AU730" i="5"/>
  <c r="N690" i="5"/>
  <c r="N732" i="5"/>
  <c r="AV751" i="5"/>
  <c r="AV752" i="5"/>
  <c r="AV753" i="5"/>
  <c r="AV754" i="5"/>
  <c r="P695" i="5"/>
  <c r="P768" i="5"/>
  <c r="T695" i="5"/>
  <c r="T768" i="5"/>
  <c r="Y695" i="5"/>
  <c r="Y768" i="5"/>
  <c r="AW695" i="5"/>
  <c r="AW768" i="5"/>
  <c r="P694" i="5"/>
  <c r="P762" i="5"/>
  <c r="T694" i="5"/>
  <c r="T762" i="5"/>
  <c r="Y694" i="5"/>
  <c r="Y762" i="5"/>
  <c r="AW694" i="5"/>
  <c r="AW762" i="5"/>
  <c r="AE793" i="5"/>
  <c r="AJ793" i="5"/>
  <c r="AO793" i="5"/>
  <c r="AV793" i="5"/>
  <c r="AE794" i="5"/>
  <c r="AJ794" i="5"/>
  <c r="AO794" i="5"/>
  <c r="AV794" i="5"/>
  <c r="AE795" i="5"/>
  <c r="AJ795" i="5"/>
  <c r="AO795" i="5"/>
  <c r="AV795" i="5"/>
  <c r="AE796" i="5"/>
  <c r="AJ796" i="5"/>
  <c r="AO796" i="5"/>
  <c r="AV796" i="5"/>
  <c r="AE797" i="5"/>
  <c r="AJ797" i="5"/>
  <c r="AO797" i="5"/>
  <c r="AV797" i="5"/>
  <c r="O798" i="5"/>
  <c r="S798" i="5"/>
  <c r="X798" i="5"/>
  <c r="AT798" i="5"/>
  <c r="P702" i="5"/>
  <c r="P810" i="5"/>
  <c r="T702" i="5"/>
  <c r="T810" i="5"/>
  <c r="Y702" i="5"/>
  <c r="Y810" i="5"/>
  <c r="AW702" i="5"/>
  <c r="AW810" i="5"/>
  <c r="M701" i="5"/>
  <c r="M804" i="5"/>
  <c r="Q701" i="5"/>
  <c r="Q804" i="5"/>
  <c r="U701" i="5"/>
  <c r="U804" i="5"/>
  <c r="AA701" i="5"/>
  <c r="AA804" i="5"/>
  <c r="AX701" i="5"/>
  <c r="AX804" i="5"/>
  <c r="AV814" i="5"/>
  <c r="AU815" i="5"/>
  <c r="N704" i="5"/>
  <c r="N816" i="5"/>
  <c r="R704" i="5"/>
  <c r="R816" i="5"/>
  <c r="W704" i="5"/>
  <c r="W816" i="5"/>
  <c r="AB704" i="5"/>
  <c r="AB816" i="5"/>
  <c r="AV817" i="5"/>
  <c r="AV818" i="5"/>
  <c r="AV819" i="5"/>
  <c r="AV820" i="5"/>
  <c r="AV821" i="5"/>
  <c r="AV823" i="5"/>
  <c r="AV824" i="5"/>
  <c r="AV825" i="5"/>
  <c r="AV826" i="5"/>
  <c r="AV827" i="5"/>
  <c r="AE733" i="5"/>
  <c r="AJ733" i="5"/>
  <c r="AO733" i="5"/>
  <c r="AV733" i="5"/>
  <c r="AE734" i="5"/>
  <c r="AJ734" i="5"/>
  <c r="AO734" i="5"/>
  <c r="AV734" i="5"/>
  <c r="AE735" i="5"/>
  <c r="AJ735" i="5"/>
  <c r="AO735" i="5"/>
  <c r="AV735" i="5"/>
  <c r="AE736" i="5"/>
  <c r="AJ736" i="5"/>
  <c r="AO736" i="5"/>
  <c r="AV736" i="5"/>
  <c r="AE737" i="5"/>
  <c r="AJ737" i="5"/>
  <c r="AO737" i="5"/>
  <c r="AV737" i="5"/>
  <c r="O738" i="5"/>
  <c r="S738" i="5"/>
  <c r="X738" i="5"/>
  <c r="AT738" i="5"/>
  <c r="AU740" i="5"/>
  <c r="AU741" i="5"/>
  <c r="AU742" i="5"/>
  <c r="N695" i="5"/>
  <c r="N768" i="5"/>
  <c r="W695" i="5"/>
  <c r="W768" i="5"/>
  <c r="AU758" i="5"/>
  <c r="AU760" i="5"/>
  <c r="AB694" i="5"/>
  <c r="AB762" i="5"/>
  <c r="N702" i="5"/>
  <c r="N810" i="5"/>
  <c r="O701" i="5"/>
  <c r="O804" i="5"/>
  <c r="AW704" i="5"/>
  <c r="AW816" i="5"/>
  <c r="AN709" i="5"/>
  <c r="P688" i="5"/>
  <c r="P726" i="5"/>
  <c r="T688" i="5"/>
  <c r="T726" i="5"/>
  <c r="Z709" i="5"/>
  <c r="M687" i="5"/>
  <c r="M720" i="5"/>
  <c r="Q687" i="5"/>
  <c r="Q720" i="5"/>
  <c r="U687" i="5"/>
  <c r="U720" i="5"/>
  <c r="AA687" i="5"/>
  <c r="AA720" i="5"/>
  <c r="AX687" i="5"/>
  <c r="AX720" i="5"/>
  <c r="AG751" i="5"/>
  <c r="AK751" i="5"/>
  <c r="AP751" i="5"/>
  <c r="AG752" i="5"/>
  <c r="AK752" i="5"/>
  <c r="AP752" i="5"/>
  <c r="AG753" i="5"/>
  <c r="AK753" i="5"/>
  <c r="AP753" i="5"/>
  <c r="AG754" i="5"/>
  <c r="AK754" i="5"/>
  <c r="AP754" i="5"/>
  <c r="AG755" i="5"/>
  <c r="AK755" i="5"/>
  <c r="AP755" i="5"/>
  <c r="P756" i="5"/>
  <c r="T756" i="5"/>
  <c r="Y756" i="5"/>
  <c r="AW756" i="5"/>
  <c r="M695" i="5"/>
  <c r="M768" i="5"/>
  <c r="Q695" i="5"/>
  <c r="Q768" i="5"/>
  <c r="U695" i="5"/>
  <c r="U768" i="5"/>
  <c r="AA695" i="5"/>
  <c r="AA768" i="5"/>
  <c r="AX695" i="5"/>
  <c r="AX768" i="5"/>
  <c r="M694" i="5"/>
  <c r="M762" i="5"/>
  <c r="Q694" i="5"/>
  <c r="Q762" i="5"/>
  <c r="U694" i="5"/>
  <c r="U762" i="5"/>
  <c r="AA694" i="5"/>
  <c r="AA762" i="5"/>
  <c r="AX694" i="5"/>
  <c r="AX762" i="5"/>
  <c r="AG793" i="5"/>
  <c r="AK793" i="5"/>
  <c r="AP793" i="5"/>
  <c r="AG794" i="5"/>
  <c r="AK794" i="5"/>
  <c r="AP794" i="5"/>
  <c r="AG795" i="5"/>
  <c r="AK795" i="5"/>
  <c r="AP795" i="5"/>
  <c r="AG796" i="5"/>
  <c r="AK796" i="5"/>
  <c r="AP796" i="5"/>
  <c r="AG797" i="5"/>
  <c r="AK797" i="5"/>
  <c r="AP797" i="5"/>
  <c r="P798" i="5"/>
  <c r="T798" i="5"/>
  <c r="Y798" i="5"/>
  <c r="AW798" i="5"/>
  <c r="M702" i="5"/>
  <c r="M810" i="5"/>
  <c r="Q702" i="5"/>
  <c r="Q810" i="5"/>
  <c r="U702" i="5"/>
  <c r="U810" i="5"/>
  <c r="AA702" i="5"/>
  <c r="AA810" i="5"/>
  <c r="AX702" i="5"/>
  <c r="AX810" i="5"/>
  <c r="AU800" i="5"/>
  <c r="AU801" i="5"/>
  <c r="AU802" i="5"/>
  <c r="AU803" i="5"/>
  <c r="N701" i="5"/>
  <c r="N804" i="5"/>
  <c r="R701" i="5"/>
  <c r="R804" i="5"/>
  <c r="W701" i="5"/>
  <c r="W804" i="5"/>
  <c r="AB701" i="5"/>
  <c r="AB804" i="5"/>
  <c r="AV811" i="5"/>
  <c r="AU812" i="5"/>
  <c r="AV815" i="5"/>
  <c r="O704" i="5"/>
  <c r="O816" i="5"/>
  <c r="S704" i="5"/>
  <c r="S816" i="5"/>
  <c r="X704" i="5"/>
  <c r="X816" i="5"/>
  <c r="AT704" i="5"/>
  <c r="AT816" i="5"/>
  <c r="AG733" i="5"/>
  <c r="AK733" i="5"/>
  <c r="AP733" i="5"/>
  <c r="AG734" i="5"/>
  <c r="AK734" i="5"/>
  <c r="AP734" i="5"/>
  <c r="AG735" i="5"/>
  <c r="AK735" i="5"/>
  <c r="AP735" i="5"/>
  <c r="AG736" i="5"/>
  <c r="AK736" i="5"/>
  <c r="AP736" i="5"/>
  <c r="AG737" i="5"/>
  <c r="AK737" i="5"/>
  <c r="AP737" i="5"/>
  <c r="P738" i="5"/>
  <c r="T738" i="5"/>
  <c r="Y738" i="5"/>
  <c r="AW738" i="5"/>
  <c r="AV739" i="5"/>
  <c r="AV740" i="5"/>
  <c r="AV741" i="5"/>
  <c r="AV742" i="5"/>
  <c r="AV743" i="5"/>
  <c r="AX468" i="28"/>
  <c r="X68" i="27"/>
  <c r="X67" i="27"/>
  <c r="M468" i="28"/>
  <c r="CM468" i="28"/>
  <c r="BR468" i="28"/>
  <c r="DC468" i="28"/>
  <c r="R468" i="28"/>
  <c r="D34" i="7"/>
  <c r="D11" i="7" s="1"/>
  <c r="BT424" i="9"/>
  <c r="BT428" i="9"/>
  <c r="BT429" i="9"/>
  <c r="BN468" i="28"/>
  <c r="BV468" i="28"/>
  <c r="BF468" i="28"/>
  <c r="DD468" i="28"/>
  <c r="BB284" i="9"/>
  <c r="P700" i="5"/>
  <c r="T700" i="5"/>
  <c r="Y700" i="5"/>
  <c r="AW700" i="5"/>
  <c r="DM319" i="28"/>
  <c r="DM324" i="28" s="1"/>
  <c r="CU271" i="28"/>
  <c r="AF468" i="28"/>
  <c r="N693" i="5"/>
  <c r="R693" i="5"/>
  <c r="W693" i="5"/>
  <c r="AB693" i="5"/>
  <c r="N700" i="5"/>
  <c r="R700" i="5"/>
  <c r="W700" i="5"/>
  <c r="AB700" i="5"/>
  <c r="O693" i="5"/>
  <c r="S693" i="5"/>
  <c r="X693" i="5"/>
  <c r="AT693" i="5"/>
  <c r="O700" i="5"/>
  <c r="S700" i="5"/>
  <c r="X700" i="5"/>
  <c r="AT700" i="5"/>
  <c r="P693" i="5"/>
  <c r="T693" i="5"/>
  <c r="Y693" i="5"/>
  <c r="AW693" i="5"/>
  <c r="M693" i="5"/>
  <c r="Q693" i="5"/>
  <c r="U693" i="5"/>
  <c r="AA693" i="5"/>
  <c r="AX693" i="5"/>
  <c r="M700" i="5"/>
  <c r="Q700" i="5"/>
  <c r="U700" i="5"/>
  <c r="AA700" i="5"/>
  <c r="AX700" i="5"/>
  <c r="M688" i="5"/>
  <c r="Q688" i="5"/>
  <c r="U688" i="5"/>
  <c r="AA688" i="5"/>
  <c r="AX688" i="5"/>
  <c r="P689" i="5"/>
  <c r="T689" i="5"/>
  <c r="Y689" i="5"/>
  <c r="AW689" i="5"/>
  <c r="P687" i="5"/>
  <c r="T687" i="5"/>
  <c r="Y687" i="5"/>
  <c r="AW687" i="5"/>
  <c r="R690" i="5"/>
  <c r="W690" i="5"/>
  <c r="AB690" i="5"/>
  <c r="N688" i="5"/>
  <c r="R688" i="5"/>
  <c r="W688" i="5"/>
  <c r="AB688" i="5"/>
  <c r="M689" i="5"/>
  <c r="Q689" i="5"/>
  <c r="U689" i="5"/>
  <c r="AA689" i="5"/>
  <c r="AX689" i="5"/>
  <c r="O690" i="5"/>
  <c r="S690" i="5"/>
  <c r="X690" i="5"/>
  <c r="AT690" i="5"/>
  <c r="O688" i="5"/>
  <c r="S688" i="5"/>
  <c r="X688" i="5"/>
  <c r="AT688" i="5"/>
  <c r="N689" i="5"/>
  <c r="R689" i="5"/>
  <c r="W689" i="5"/>
  <c r="AB689" i="5"/>
  <c r="N687" i="5"/>
  <c r="R687" i="5"/>
  <c r="W687" i="5"/>
  <c r="AB687" i="5"/>
  <c r="P690" i="5"/>
  <c r="T690" i="5"/>
  <c r="Y690" i="5"/>
  <c r="AW690" i="5"/>
  <c r="O687" i="5"/>
  <c r="S687" i="5"/>
  <c r="X687" i="5"/>
  <c r="AT687" i="5"/>
  <c r="M690" i="5"/>
  <c r="Q690" i="5"/>
  <c r="AA690" i="5"/>
  <c r="AX690" i="5"/>
  <c r="BB468" i="28"/>
  <c r="CH468" i="28"/>
  <c r="DM325" i="28"/>
  <c r="DM330" i="28" s="1"/>
  <c r="DM464" i="28" s="1"/>
  <c r="AQ468" i="28"/>
  <c r="BB268" i="9"/>
  <c r="X58" i="27"/>
  <c r="DM204" i="28"/>
  <c r="DM209" i="28" s="1"/>
  <c r="DM505" i="28" s="1"/>
  <c r="U68" i="28"/>
  <c r="U447" i="28" s="1"/>
  <c r="K50" i="27" s="1"/>
  <c r="X57" i="27"/>
  <c r="X60" i="27"/>
  <c r="X49" i="27"/>
  <c r="DM293" i="28"/>
  <c r="A29" i="9"/>
  <c r="X51" i="27"/>
  <c r="DM109" i="28"/>
  <c r="DM114" i="28" s="1"/>
  <c r="DM450" i="28" s="1"/>
  <c r="P53" i="27"/>
  <c r="DP243" i="28"/>
  <c r="BB92" i="9"/>
  <c r="DJ183" i="28"/>
  <c r="DJ503" i="28" s="1"/>
  <c r="CR203" i="28"/>
  <c r="DO84" i="28"/>
  <c r="K69" i="7"/>
  <c r="W33" i="27"/>
  <c r="X33" i="27" s="1"/>
  <c r="W16" i="27"/>
  <c r="X16" i="27" s="1"/>
  <c r="CO373" i="28"/>
  <c r="DI129" i="28"/>
  <c r="DI451" i="28" s="1"/>
  <c r="X64" i="27"/>
  <c r="W19" i="27"/>
  <c r="X19" i="27" s="1"/>
  <c r="F64" i="7"/>
  <c r="K62" i="7" s="1"/>
  <c r="X56" i="27"/>
  <c r="CU421" i="28"/>
  <c r="CU498" i="28"/>
  <c r="AT421" i="28"/>
  <c r="AT498" i="28"/>
  <c r="BX421" i="28"/>
  <c r="BX498" i="28"/>
  <c r="AA420" i="28"/>
  <c r="L16" i="27" s="1"/>
  <c r="AA497" i="28"/>
  <c r="CS413" i="28"/>
  <c r="CS492" i="28"/>
  <c r="BX414" i="28"/>
  <c r="BX493" i="28"/>
  <c r="CS421" i="28"/>
  <c r="CS498" i="28"/>
  <c r="CO414" i="28"/>
  <c r="CO493" i="28"/>
  <c r="BX413" i="28"/>
  <c r="BX492" i="28"/>
  <c r="AL413" i="28"/>
  <c r="AL492" i="28"/>
  <c r="AL414" i="28"/>
  <c r="O35" i="27" s="1"/>
  <c r="AL493" i="28"/>
  <c r="CK414" i="28"/>
  <c r="CK493" i="28"/>
  <c r="CG414" i="28"/>
  <c r="CG493" i="28"/>
  <c r="AA414" i="28"/>
  <c r="L35" i="27" s="1"/>
  <c r="AA493" i="28"/>
  <c r="CO413" i="28"/>
  <c r="CO492" i="28"/>
  <c r="DA421" i="28"/>
  <c r="DA498" i="28"/>
  <c r="AG57" i="7"/>
  <c r="AG58" i="7" s="1"/>
  <c r="E58" i="7"/>
  <c r="E15" i="7" s="1"/>
  <c r="AG15" i="7" s="1"/>
  <c r="F32" i="7"/>
  <c r="K32" i="7" s="1"/>
  <c r="G34" i="7"/>
  <c r="G11" i="7" s="1"/>
  <c r="W35" i="27"/>
  <c r="X35" i="27" s="1"/>
  <c r="K57" i="7"/>
  <c r="CR373" i="28"/>
  <c r="DJ298" i="28"/>
  <c r="DJ510" i="28" s="1"/>
  <c r="CS420" i="28"/>
  <c r="CS497" i="28"/>
  <c r="CO421" i="28"/>
  <c r="CO498" i="28"/>
  <c r="CU420" i="28"/>
  <c r="CU497" i="28"/>
  <c r="CU413" i="28"/>
  <c r="CU492" i="28"/>
  <c r="AL421" i="28"/>
  <c r="O33" i="27" s="1"/>
  <c r="AL498" i="28"/>
  <c r="U421" i="28"/>
  <c r="K33" i="27" s="1"/>
  <c r="U498" i="28"/>
  <c r="CT420" i="28"/>
  <c r="CT497" i="28"/>
  <c r="DE420" i="28"/>
  <c r="DE497" i="28"/>
  <c r="U420" i="28"/>
  <c r="K16" i="27" s="1"/>
  <c r="U497" i="28"/>
  <c r="AA421" i="28"/>
  <c r="L33" i="27" s="1"/>
  <c r="AA498" i="28"/>
  <c r="DA413" i="28"/>
  <c r="DA492" i="28"/>
  <c r="AT414" i="28"/>
  <c r="AT493" i="28"/>
  <c r="DJ413" i="28"/>
  <c r="DJ492" i="28"/>
  <c r="AH414" i="28"/>
  <c r="N35" i="27" s="1"/>
  <c r="T35" i="27" s="1"/>
  <c r="AH493" i="28"/>
  <c r="AT413" i="28"/>
  <c r="AT492" i="28"/>
  <c r="K45" i="7"/>
  <c r="F46" i="7"/>
  <c r="AG45" i="7"/>
  <c r="AG46" i="7" s="1"/>
  <c r="E46" i="7"/>
  <c r="E13" i="7" s="1"/>
  <c r="AG13" i="7" s="1"/>
  <c r="AG39" i="7"/>
  <c r="AG40" i="7" s="1"/>
  <c r="E40" i="7"/>
  <c r="E12" i="7" s="1"/>
  <c r="AG12" i="7" s="1"/>
  <c r="AG63" i="7"/>
  <c r="AG64" i="7" s="1"/>
  <c r="K63" i="7"/>
  <c r="E64" i="7"/>
  <c r="K64" i="7" s="1"/>
  <c r="CT224" i="28"/>
  <c r="CG420" i="28"/>
  <c r="CG497" i="28"/>
  <c r="BX420" i="28"/>
  <c r="BX497" i="28"/>
  <c r="CO420" i="28"/>
  <c r="CO497" i="28"/>
  <c r="AH421" i="28"/>
  <c r="N33" i="27" s="1"/>
  <c r="T33" i="27" s="1"/>
  <c r="AH498" i="28"/>
  <c r="DJ420" i="28"/>
  <c r="DJ497" i="28"/>
  <c r="DA420" i="28"/>
  <c r="DA497" i="28"/>
  <c r="AT420" i="28"/>
  <c r="AT497" i="28"/>
  <c r="CK421" i="28"/>
  <c r="CK498" i="28"/>
  <c r="DK413" i="28"/>
  <c r="DK492" i="28"/>
  <c r="R71" i="27"/>
  <c r="U414" i="28"/>
  <c r="K35" i="27" s="1"/>
  <c r="U493" i="28"/>
  <c r="CT413" i="28"/>
  <c r="CT492" i="28"/>
  <c r="CT421" i="28"/>
  <c r="CT498" i="28"/>
  <c r="DE414" i="28"/>
  <c r="DE493" i="28"/>
  <c r="CR413" i="28"/>
  <c r="CR492" i="28"/>
  <c r="A189" i="9"/>
  <c r="K33" i="7"/>
  <c r="F40" i="7"/>
  <c r="K39" i="7"/>
  <c r="F70" i="7"/>
  <c r="DP277" i="28"/>
  <c r="DE421" i="28"/>
  <c r="DE498" i="28"/>
  <c r="DK421" i="28"/>
  <c r="DK498" i="28"/>
  <c r="CU414" i="28"/>
  <c r="CU493" i="28"/>
  <c r="CK420" i="28"/>
  <c r="CK497" i="28"/>
  <c r="AH420" i="28"/>
  <c r="N16" i="27" s="1"/>
  <c r="T16" i="27" s="1"/>
  <c r="AH497" i="28"/>
  <c r="CG421" i="28"/>
  <c r="CG498" i="28"/>
  <c r="U413" i="28"/>
  <c r="K27" i="27" s="1"/>
  <c r="U492" i="28"/>
  <c r="DK420" i="28"/>
  <c r="DK497" i="28"/>
  <c r="DA414" i="28"/>
  <c r="DA493" i="28"/>
  <c r="DK414" i="28"/>
  <c r="DK493" i="28"/>
  <c r="CK413" i="28"/>
  <c r="CK492" i="28"/>
  <c r="DE413" i="28"/>
  <c r="DE492" i="28"/>
  <c r="M71" i="27"/>
  <c r="CT414" i="28"/>
  <c r="CT493" i="28"/>
  <c r="CS414" i="28"/>
  <c r="CS493" i="28"/>
  <c r="AL420" i="28"/>
  <c r="O16" i="27" s="1"/>
  <c r="AL497" i="28"/>
  <c r="CR414" i="28"/>
  <c r="CR493" i="28"/>
  <c r="AA413" i="28"/>
  <c r="L27" i="27" s="1"/>
  <c r="AA492" i="28"/>
  <c r="CR420" i="28"/>
  <c r="CR497" i="28"/>
  <c r="AG33" i="7"/>
  <c r="AG34" i="7" s="1"/>
  <c r="E34" i="7"/>
  <c r="E11" i="7" s="1"/>
  <c r="AG11" i="7" s="1"/>
  <c r="AG69" i="7"/>
  <c r="AG70" i="7" s="1"/>
  <c r="E70" i="7"/>
  <c r="E17" i="7" s="1"/>
  <c r="K27" i="7"/>
  <c r="K51" i="7"/>
  <c r="F52" i="7"/>
  <c r="AG51" i="7"/>
  <c r="AG52" i="7" s="1"/>
  <c r="E52" i="7"/>
  <c r="E14" i="7" s="1"/>
  <c r="AG14" i="7" s="1"/>
  <c r="F58" i="7"/>
  <c r="W22" i="27"/>
  <c r="X22" i="27" s="1"/>
  <c r="W18" i="27"/>
  <c r="W24" i="27"/>
  <c r="X24" i="27" s="1"/>
  <c r="W34" i="27"/>
  <c r="X34" i="27" s="1"/>
  <c r="W20" i="27"/>
  <c r="X20" i="27" s="1"/>
  <c r="CU473" i="28"/>
  <c r="CU417" i="28"/>
  <c r="AL473" i="28"/>
  <c r="AL417" i="28"/>
  <c r="O20" i="27" s="1"/>
  <c r="K48" i="27"/>
  <c r="Y48" i="27" s="1"/>
  <c r="AL496" i="28"/>
  <c r="AL418" i="28"/>
  <c r="O19" i="27" s="1"/>
  <c r="CS496" i="28"/>
  <c r="CS418" i="28"/>
  <c r="DA495" i="28"/>
  <c r="DA416" i="28"/>
  <c r="DP20" i="28"/>
  <c r="U444" i="28"/>
  <c r="DO267" i="28"/>
  <c r="DA479" i="28"/>
  <c r="DA486" i="28" s="1"/>
  <c r="DA419" i="28"/>
  <c r="DK496" i="28"/>
  <c r="DK418" i="28"/>
  <c r="CO479" i="28"/>
  <c r="CO486" i="28" s="1"/>
  <c r="CO419" i="28"/>
  <c r="CK496" i="28"/>
  <c r="CK418" i="28"/>
  <c r="CK473" i="28"/>
  <c r="CK417" i="28"/>
  <c r="AT495" i="28"/>
  <c r="AT416" i="28"/>
  <c r="AH473" i="28"/>
  <c r="AH417" i="28"/>
  <c r="N20" i="27" s="1"/>
  <c r="T20" i="27" s="1"/>
  <c r="J20" i="27" s="1"/>
  <c r="I20" i="27" s="1"/>
  <c r="Z20" i="27" s="1"/>
  <c r="AA479" i="28"/>
  <c r="AA486" i="28" s="1"/>
  <c r="AA419" i="28"/>
  <c r="L31" i="27" s="1"/>
  <c r="U479" i="28"/>
  <c r="U419" i="28"/>
  <c r="DA473" i="28"/>
  <c r="DA417" i="28"/>
  <c r="W14" i="27"/>
  <c r="CK495" i="28"/>
  <c r="CK416" i="28"/>
  <c r="W26" i="27"/>
  <c r="X26" i="27" s="1"/>
  <c r="W21" i="27"/>
  <c r="X21" i="27" s="1"/>
  <c r="X66" i="27"/>
  <c r="W31" i="27"/>
  <c r="X31" i="27" s="1"/>
  <c r="X69" i="27"/>
  <c r="X59" i="27"/>
  <c r="W15" i="27"/>
  <c r="W13" i="27"/>
  <c r="CO473" i="28"/>
  <c r="CO417" i="28"/>
  <c r="CT495" i="28"/>
  <c r="CT416" i="28"/>
  <c r="CS495" i="28"/>
  <c r="CS416" i="28"/>
  <c r="AT473" i="28"/>
  <c r="AT417" i="28"/>
  <c r="CR479" i="28"/>
  <c r="CR486" i="28" s="1"/>
  <c r="CR419" i="28"/>
  <c r="DE473" i="28"/>
  <c r="DE417" i="28"/>
  <c r="DE479" i="28"/>
  <c r="DE486" i="28" s="1"/>
  <c r="DE419" i="28"/>
  <c r="CR495" i="28"/>
  <c r="CR416" i="28"/>
  <c r="DK495" i="28"/>
  <c r="DK416" i="28"/>
  <c r="CU496" i="28"/>
  <c r="CU418" i="28"/>
  <c r="DK473" i="28"/>
  <c r="DK417" i="28"/>
  <c r="DP102" i="28"/>
  <c r="U449" i="28"/>
  <c r="K52" i="27" s="1"/>
  <c r="Y52" i="27" s="1"/>
  <c r="W11" i="27"/>
  <c r="W32" i="27"/>
  <c r="W23" i="27"/>
  <c r="X23" i="27" s="1"/>
  <c r="W30" i="27"/>
  <c r="X30" i="27" s="1"/>
  <c r="X54" i="27"/>
  <c r="X65" i="27"/>
  <c r="X50" i="27"/>
  <c r="K53" i="27"/>
  <c r="Y53" i="27" s="1"/>
  <c r="CU116" i="28"/>
  <c r="CU449" i="28"/>
  <c r="CT473" i="28"/>
  <c r="CT417" i="28"/>
  <c r="CS473" i="28"/>
  <c r="CS417" i="28"/>
  <c r="BX495" i="28"/>
  <c r="BX416" i="28"/>
  <c r="CG495" i="28"/>
  <c r="CG416" i="28"/>
  <c r="AL479" i="28"/>
  <c r="AL486" i="28" s="1"/>
  <c r="AL419" i="28"/>
  <c r="O31" i="27" s="1"/>
  <c r="CT496" i="28"/>
  <c r="CT418" i="28"/>
  <c r="DA496" i="28"/>
  <c r="DA418" i="28"/>
  <c r="K20" i="27"/>
  <c r="BX479" i="28"/>
  <c r="BX486" i="28" s="1"/>
  <c r="BX419" i="28"/>
  <c r="CS479" i="28"/>
  <c r="CS486" i="28" s="1"/>
  <c r="CS419" i="28"/>
  <c r="CR496" i="28"/>
  <c r="CR418" i="28"/>
  <c r="AT479" i="28"/>
  <c r="AT486" i="28" s="1"/>
  <c r="AT419" i="28"/>
  <c r="DK479" i="28"/>
  <c r="DK486" i="28" s="1"/>
  <c r="DK419" i="28"/>
  <c r="CU495" i="28"/>
  <c r="CU416" i="28"/>
  <c r="CG33" i="28"/>
  <c r="CG413" i="28"/>
  <c r="DJ479" i="28"/>
  <c r="DJ419" i="28"/>
  <c r="CO496" i="28"/>
  <c r="CO418" i="28"/>
  <c r="CG496" i="28"/>
  <c r="CG418" i="28"/>
  <c r="W29" i="27"/>
  <c r="X29" i="27" s="1"/>
  <c r="W17" i="27"/>
  <c r="X17" i="27" s="1"/>
  <c r="W12" i="27"/>
  <c r="X12" i="27" s="1"/>
  <c r="W28" i="27"/>
  <c r="X28" i="27" s="1"/>
  <c r="X70" i="27"/>
  <c r="X63" i="27"/>
  <c r="W25" i="27"/>
  <c r="X25" i="27" s="1"/>
  <c r="P52" i="27"/>
  <c r="BX473" i="28"/>
  <c r="BX417" i="28"/>
  <c r="CG473" i="28"/>
  <c r="CG417" i="28"/>
  <c r="AL495" i="28"/>
  <c r="AL416" i="28"/>
  <c r="O25" i="27" s="1"/>
  <c r="P25" i="27" s="1"/>
  <c r="CT479" i="28"/>
  <c r="CT486" i="28" s="1"/>
  <c r="CT419" i="28"/>
  <c r="BX496" i="28"/>
  <c r="BX418" i="28"/>
  <c r="CR115" i="28"/>
  <c r="CR421" i="28"/>
  <c r="DE496" i="28"/>
  <c r="DE418" i="28"/>
  <c r="AT496" i="28"/>
  <c r="AT418" i="28"/>
  <c r="AA496" i="28"/>
  <c r="AA418" i="28"/>
  <c r="L19" i="27" s="1"/>
  <c r="DE495" i="28"/>
  <c r="DE416" i="28"/>
  <c r="CG479" i="28"/>
  <c r="CG486" i="28" s="1"/>
  <c r="CG419" i="28"/>
  <c r="CU479" i="28"/>
  <c r="CU486" i="28" s="1"/>
  <c r="CU419" i="28"/>
  <c r="DJ496" i="28"/>
  <c r="DJ418" i="28"/>
  <c r="DJ473" i="28"/>
  <c r="DJ417" i="28"/>
  <c r="CR473" i="28"/>
  <c r="CR417" i="28"/>
  <c r="CO495" i="28"/>
  <c r="CO416" i="28"/>
  <c r="AH33" i="28"/>
  <c r="AH413" i="28"/>
  <c r="N27" i="27" s="1"/>
  <c r="DJ495" i="28"/>
  <c r="DJ416" i="28"/>
  <c r="CK479" i="28"/>
  <c r="CK486" i="28" s="1"/>
  <c r="CK419" i="28"/>
  <c r="DP75" i="28"/>
  <c r="U418" i="28"/>
  <c r="K19" i="27" s="1"/>
  <c r="P48" i="27"/>
  <c r="AH496" i="28"/>
  <c r="AH418" i="28"/>
  <c r="N19" i="27" s="1"/>
  <c r="T19" i="27" s="1"/>
  <c r="W10" i="27"/>
  <c r="X10" i="27" s="1"/>
  <c r="X61" i="27"/>
  <c r="X62" i="27"/>
  <c r="DI41" i="28"/>
  <c r="DI415" i="28" s="1"/>
  <c r="CR35" i="28"/>
  <c r="L468" i="28"/>
  <c r="DJ364" i="28"/>
  <c r="DJ485" i="28" s="1"/>
  <c r="CR371" i="28"/>
  <c r="CR437" i="28" s="1"/>
  <c r="DM244" i="28"/>
  <c r="DO244" i="28" s="1"/>
  <c r="DK136" i="28"/>
  <c r="DK143" i="28" s="1"/>
  <c r="CK175" i="28"/>
  <c r="CK425" i="28" s="1"/>
  <c r="CK156" i="28"/>
  <c r="DM359" i="28"/>
  <c r="AC468" i="28"/>
  <c r="AT116" i="28"/>
  <c r="CA468" i="28"/>
  <c r="CK116" i="28"/>
  <c r="BA468" i="28"/>
  <c r="DA116" i="28"/>
  <c r="DO326" i="28"/>
  <c r="DJ202" i="28"/>
  <c r="DJ456" i="28" s="1"/>
  <c r="CO292" i="28"/>
  <c r="CR256" i="28"/>
  <c r="CR430" i="28" s="1"/>
  <c r="AL115" i="28"/>
  <c r="CR67" i="28"/>
  <c r="H400" i="28"/>
  <c r="CT33" i="28"/>
  <c r="Q516" i="28"/>
  <c r="BY468" i="28"/>
  <c r="BM468" i="28"/>
  <c r="CO33" i="28"/>
  <c r="CG48" i="28"/>
  <c r="X468" i="28"/>
  <c r="Q439" i="28"/>
  <c r="AT33" i="28"/>
  <c r="P468" i="28"/>
  <c r="DO45" i="28"/>
  <c r="U88" i="28"/>
  <c r="DP88" i="28" s="1"/>
  <c r="U473" i="28"/>
  <c r="U90" i="28"/>
  <c r="DP90" i="28" s="1"/>
  <c r="AA116" i="28"/>
  <c r="AH495" i="28"/>
  <c r="DP330" i="28"/>
  <c r="DP343" i="28"/>
  <c r="CG222" i="28"/>
  <c r="CG428" i="28" s="1"/>
  <c r="DP129" i="28"/>
  <c r="U495" i="28"/>
  <c r="U496" i="28"/>
  <c r="CK237" i="28"/>
  <c r="U318" i="28"/>
  <c r="DP318" i="28" s="1"/>
  <c r="DP26" i="28"/>
  <c r="AA495" i="28"/>
  <c r="AA473" i="28"/>
  <c r="AC682" i="5"/>
  <c r="Z678" i="5"/>
  <c r="AN678" i="5"/>
  <c r="DM259" i="28"/>
  <c r="DO259" i="28" s="1"/>
  <c r="CK256" i="28"/>
  <c r="CK430" i="28" s="1"/>
  <c r="CG258" i="28"/>
  <c r="DP155" i="28"/>
  <c r="CO143" i="28"/>
  <c r="CK177" i="28"/>
  <c r="I468" i="28"/>
  <c r="U33" i="28"/>
  <c r="DP33" i="28" s="1"/>
  <c r="CK33" i="28"/>
  <c r="BI468" i="28"/>
  <c r="BB172" i="9"/>
  <c r="BB425" i="9" s="1"/>
  <c r="AH371" i="28"/>
  <c r="AH437" i="28" s="1"/>
  <c r="N15" i="27" s="1"/>
  <c r="AT256" i="28"/>
  <c r="AT430" i="28" s="1"/>
  <c r="CK130" i="28"/>
  <c r="T468" i="28"/>
  <c r="C12" i="24" s="1"/>
  <c r="C45" i="24" s="1"/>
  <c r="BU468" i="28"/>
  <c r="AJ468" i="28"/>
  <c r="DM272" i="28"/>
  <c r="DM277" i="28" s="1"/>
  <c r="DM509" i="28" s="1"/>
  <c r="DM178" i="28"/>
  <c r="CG292" i="28"/>
  <c r="CU156" i="28"/>
  <c r="CG116" i="28"/>
  <c r="CK69" i="28"/>
  <c r="CO116" i="28"/>
  <c r="BO468" i="28"/>
  <c r="AY468" i="28"/>
  <c r="DO10" i="28"/>
  <c r="AT34" i="28"/>
  <c r="A125" i="9"/>
  <c r="A141" i="9"/>
  <c r="BB316" i="9"/>
  <c r="BB428" i="9" s="1"/>
  <c r="CU515" i="28"/>
  <c r="CU438" i="28"/>
  <c r="BX515" i="28"/>
  <c r="BX438" i="28"/>
  <c r="DM377" i="28"/>
  <c r="V437" i="28"/>
  <c r="Q15" i="27" s="1"/>
  <c r="DM382" i="28"/>
  <c r="DM396" i="28" s="1"/>
  <c r="CS515" i="28"/>
  <c r="CS438" i="28"/>
  <c r="AA467" i="28"/>
  <c r="L70" i="27" s="1"/>
  <c r="Y70" i="27" s="1"/>
  <c r="AL466" i="28"/>
  <c r="O69" i="27" s="1"/>
  <c r="BX508" i="28"/>
  <c r="BX431" i="28"/>
  <c r="BX506" i="28"/>
  <c r="BX429" i="28"/>
  <c r="CS510" i="28"/>
  <c r="CS433" i="28"/>
  <c r="U290" i="28"/>
  <c r="U432" i="28" s="1"/>
  <c r="K13" i="27" s="1"/>
  <c r="U483" i="28"/>
  <c r="CO504" i="28"/>
  <c r="CO427" i="28"/>
  <c r="CG504" i="28"/>
  <c r="CG427" i="28"/>
  <c r="AH501" i="28"/>
  <c r="AH424" i="28"/>
  <c r="N34" i="27" s="1"/>
  <c r="T34" i="27" s="1"/>
  <c r="AL500" i="28"/>
  <c r="AL423" i="28"/>
  <c r="O21" i="27" s="1"/>
  <c r="BX499" i="28"/>
  <c r="BX422" i="28"/>
  <c r="DI501" i="28"/>
  <c r="DI424" i="28"/>
  <c r="AJ516" i="28"/>
  <c r="AA446" i="28"/>
  <c r="L49" i="27" s="1"/>
  <c r="Y49" i="27" s="1"/>
  <c r="CZ387" i="28"/>
  <c r="BQ387" i="28"/>
  <c r="BA387" i="28"/>
  <c r="AM516" i="28"/>
  <c r="AM439" i="28"/>
  <c r="S516" i="28"/>
  <c r="S439" i="28"/>
  <c r="DB387" i="28"/>
  <c r="CH439" i="28"/>
  <c r="AL448" i="28"/>
  <c r="O51" i="27" s="1"/>
  <c r="CL387" i="28"/>
  <c r="BP387" i="28"/>
  <c r="AZ387" i="28"/>
  <c r="AA464" i="28"/>
  <c r="L67" i="27" s="1"/>
  <c r="Y67" i="27" s="1"/>
  <c r="U506" i="28"/>
  <c r="U429" i="28"/>
  <c r="K12" i="27" s="1"/>
  <c r="U501" i="28"/>
  <c r="U424" i="28"/>
  <c r="K34" i="27" s="1"/>
  <c r="U508" i="28"/>
  <c r="U431" i="28"/>
  <c r="K17" i="27" s="1"/>
  <c r="V428" i="28"/>
  <c r="Q11" i="27" s="1"/>
  <c r="DA504" i="28"/>
  <c r="DA427" i="28"/>
  <c r="CS506" i="28"/>
  <c r="CS429" i="28"/>
  <c r="AA465" i="28"/>
  <c r="L68" i="27" s="1"/>
  <c r="AT501" i="28"/>
  <c r="AT424" i="28"/>
  <c r="AT499" i="28"/>
  <c r="AT422" i="28"/>
  <c r="BS387" i="28"/>
  <c r="AR387" i="28"/>
  <c r="BR387" i="28"/>
  <c r="U494" i="28"/>
  <c r="U415" i="28"/>
  <c r="K30" i="27" s="1"/>
  <c r="DP364" i="28"/>
  <c r="U485" i="28"/>
  <c r="CG512" i="28"/>
  <c r="CG435" i="28"/>
  <c r="CK508" i="28"/>
  <c r="CK431" i="28"/>
  <c r="V430" i="28"/>
  <c r="Q14" i="27" s="1"/>
  <c r="CO511" i="28"/>
  <c r="CO434" i="28"/>
  <c r="AH464" i="28"/>
  <c r="N67" i="27" s="1"/>
  <c r="CO512" i="28"/>
  <c r="CO435" i="28"/>
  <c r="CR511" i="28"/>
  <c r="CR434" i="28"/>
  <c r="AL460" i="28"/>
  <c r="O63" i="27" s="1"/>
  <c r="AT508" i="28"/>
  <c r="AT431" i="28"/>
  <c r="CO510" i="28"/>
  <c r="CO433" i="28"/>
  <c r="AA456" i="28"/>
  <c r="L59" i="27" s="1"/>
  <c r="Y59" i="27" s="1"/>
  <c r="CR503" i="28"/>
  <c r="CR426" i="28"/>
  <c r="CK510" i="28"/>
  <c r="CK433" i="28"/>
  <c r="AH461" i="28"/>
  <c r="N64" i="27" s="1"/>
  <c r="AA460" i="28"/>
  <c r="L63" i="27" s="1"/>
  <c r="Y63" i="27" s="1"/>
  <c r="AH508" i="28"/>
  <c r="AH431" i="28"/>
  <c r="N17" i="27" s="1"/>
  <c r="T17" i="27" s="1"/>
  <c r="DK503" i="28"/>
  <c r="DK426" i="28"/>
  <c r="CO501" i="28"/>
  <c r="CO424" i="28"/>
  <c r="DJ500" i="28"/>
  <c r="DJ423" i="28"/>
  <c r="BK516" i="28"/>
  <c r="AA454" i="28"/>
  <c r="L57" i="27" s="1"/>
  <c r="DJ501" i="28"/>
  <c r="DJ424" i="28"/>
  <c r="AA451" i="28"/>
  <c r="L54" i="27" s="1"/>
  <c r="Y54" i="27" s="1"/>
  <c r="U499" i="28"/>
  <c r="U422" i="28"/>
  <c r="K22" i="27" s="1"/>
  <c r="AH494" i="28"/>
  <c r="AH415" i="28"/>
  <c r="N30" i="27" s="1"/>
  <c r="T30" i="27" s="1"/>
  <c r="CA387" i="28"/>
  <c r="CJ468" i="28"/>
  <c r="BL468" i="28"/>
  <c r="AS468" i="28"/>
  <c r="CJ387" i="28"/>
  <c r="BN516" i="28"/>
  <c r="BN439" i="28"/>
  <c r="BC387" i="28"/>
  <c r="AQ387" i="28"/>
  <c r="AR437" i="28"/>
  <c r="U15" i="27" s="1"/>
  <c r="T15" i="27" s="1"/>
  <c r="CS503" i="28"/>
  <c r="CS426" i="28"/>
  <c r="AA459" i="28"/>
  <c r="L62" i="27" s="1"/>
  <c r="Y62" i="27" s="1"/>
  <c r="CK494" i="28"/>
  <c r="CK415" i="28"/>
  <c r="AH453" i="28"/>
  <c r="N56" i="27" s="1"/>
  <c r="CR501" i="28"/>
  <c r="CR424" i="28"/>
  <c r="CG499" i="28"/>
  <c r="CG422" i="28"/>
  <c r="CQ468" i="28"/>
  <c r="BE468" i="28"/>
  <c r="CT503" i="28"/>
  <c r="CT426" i="28"/>
  <c r="CR499" i="28"/>
  <c r="CR422" i="28"/>
  <c r="CK506" i="28"/>
  <c r="CK429" i="28"/>
  <c r="CN468" i="28"/>
  <c r="AM468" i="28"/>
  <c r="N468" i="28"/>
  <c r="AM387" i="28"/>
  <c r="CF387" i="28"/>
  <c r="AJ387" i="28"/>
  <c r="P387" i="28"/>
  <c r="AA500" i="28"/>
  <c r="AA423" i="28"/>
  <c r="L21" i="27" s="1"/>
  <c r="BN387" i="28"/>
  <c r="AB387" i="28"/>
  <c r="CH516" i="28"/>
  <c r="BM516" i="28"/>
  <c r="BE516" i="28"/>
  <c r="AA515" i="28"/>
  <c r="AA438" i="28"/>
  <c r="L24" i="27" s="1"/>
  <c r="AT515" i="28"/>
  <c r="AT438" i="28"/>
  <c r="DM376" i="28"/>
  <c r="DM390" i="28" s="1"/>
  <c r="V436" i="28"/>
  <c r="Q18" i="27" s="1"/>
  <c r="DA515" i="28"/>
  <c r="DA438" i="28"/>
  <c r="DM353" i="28"/>
  <c r="DM358" i="28" s="1"/>
  <c r="DM514" i="28" s="1"/>
  <c r="AL465" i="28"/>
  <c r="O68" i="27" s="1"/>
  <c r="DE515" i="28"/>
  <c r="DE438" i="28"/>
  <c r="AL463" i="28"/>
  <c r="O66" i="27" s="1"/>
  <c r="AA510" i="28"/>
  <c r="AA433" i="28"/>
  <c r="L23" i="27" s="1"/>
  <c r="BX503" i="28"/>
  <c r="BX426" i="28"/>
  <c r="AL461" i="28"/>
  <c r="O64" i="27" s="1"/>
  <c r="AL512" i="28"/>
  <c r="AL435" i="28"/>
  <c r="O26" i="27" s="1"/>
  <c r="BX511" i="28"/>
  <c r="BX434" i="28"/>
  <c r="DJ511" i="28"/>
  <c r="DJ434" i="28"/>
  <c r="AB432" i="28"/>
  <c r="M13" i="27" s="1"/>
  <c r="AB428" i="28"/>
  <c r="M11" i="27" s="1"/>
  <c r="AB425" i="28"/>
  <c r="M32" i="27" s="1"/>
  <c r="AT504" i="28"/>
  <c r="AT427" i="28"/>
  <c r="AL455" i="28"/>
  <c r="O58" i="27" s="1"/>
  <c r="W425" i="28"/>
  <c r="R32" i="27" s="1"/>
  <c r="AL456" i="28"/>
  <c r="O59" i="27" s="1"/>
  <c r="DE503" i="28"/>
  <c r="DE426" i="28"/>
  <c r="AC516" i="28"/>
  <c r="AC439" i="28"/>
  <c r="CT501" i="28"/>
  <c r="CT424" i="28"/>
  <c r="AH500" i="28"/>
  <c r="AH423" i="28"/>
  <c r="N21" i="27" s="1"/>
  <c r="T21" i="27" s="1"/>
  <c r="AL499" i="28"/>
  <c r="AL422" i="28"/>
  <c r="O22" i="27" s="1"/>
  <c r="AF516" i="28"/>
  <c r="AL447" i="28"/>
  <c r="O50" i="27" s="1"/>
  <c r="CM387" i="28"/>
  <c r="BM387" i="28"/>
  <c r="CX387" i="28"/>
  <c r="DC387" i="28"/>
  <c r="CH387" i="28"/>
  <c r="BL387" i="28"/>
  <c r="DE512" i="28"/>
  <c r="DE435" i="28"/>
  <c r="AL508" i="28"/>
  <c r="AL431" i="28"/>
  <c r="O17" i="27" s="1"/>
  <c r="AA503" i="28"/>
  <c r="AA426" i="28"/>
  <c r="L28" i="27" s="1"/>
  <c r="CG506" i="28"/>
  <c r="CG429" i="28"/>
  <c r="AA506" i="28"/>
  <c r="AA429" i="28"/>
  <c r="L12" i="27" s="1"/>
  <c r="BO387" i="28"/>
  <c r="X387" i="28"/>
  <c r="AF387" i="28"/>
  <c r="Y387" i="28"/>
  <c r="DE508" i="28"/>
  <c r="DE431" i="28"/>
  <c r="AA501" i="28"/>
  <c r="AA424" i="28"/>
  <c r="L34" i="27" s="1"/>
  <c r="AH466" i="28"/>
  <c r="N69" i="27" s="1"/>
  <c r="DP317" i="28"/>
  <c r="U463" i="28"/>
  <c r="K66" i="27" s="1"/>
  <c r="AA462" i="28"/>
  <c r="L65" i="27" s="1"/>
  <c r="Y65" i="27" s="1"/>
  <c r="AH510" i="28"/>
  <c r="AH433" i="28"/>
  <c r="N23" i="27" s="1"/>
  <c r="T23" i="27" s="1"/>
  <c r="DK506" i="28"/>
  <c r="DK429" i="28"/>
  <c r="AT511" i="28"/>
  <c r="AT434" i="28"/>
  <c r="AT512" i="28"/>
  <c r="AT435" i="28"/>
  <c r="CK511" i="28"/>
  <c r="CK434" i="28"/>
  <c r="AA511" i="28"/>
  <c r="AA434" i="28"/>
  <c r="L29" i="27" s="1"/>
  <c r="DK508" i="28"/>
  <c r="DK431" i="28"/>
  <c r="AA512" i="28"/>
  <c r="AA435" i="28"/>
  <c r="L26" i="27" s="1"/>
  <c r="CK504" i="28"/>
  <c r="CK427" i="28"/>
  <c r="AH462" i="28"/>
  <c r="N65" i="27" s="1"/>
  <c r="CO503" i="28"/>
  <c r="CO426" i="28"/>
  <c r="AH457" i="28"/>
  <c r="N60" i="27" s="1"/>
  <c r="CK500" i="28"/>
  <c r="CK423" i="28"/>
  <c r="CU499" i="28"/>
  <c r="CU422" i="28"/>
  <c r="BA516" i="28"/>
  <c r="W468" i="28"/>
  <c r="T439" i="28"/>
  <c r="CK503" i="28"/>
  <c r="CK426" i="28"/>
  <c r="CK501" i="28"/>
  <c r="CK424" i="28"/>
  <c r="AH452" i="28"/>
  <c r="N55" i="27" s="1"/>
  <c r="AL451" i="28"/>
  <c r="O54" i="27" s="1"/>
  <c r="AT500" i="28"/>
  <c r="AT423" i="28"/>
  <c r="DE494" i="28"/>
  <c r="DE415" i="28"/>
  <c r="AL446" i="28"/>
  <c r="O49" i="27" s="1"/>
  <c r="BV516" i="28"/>
  <c r="BV439" i="28"/>
  <c r="BR516" i="28"/>
  <c r="BR439" i="28"/>
  <c r="BH468" i="28"/>
  <c r="AO387" i="28"/>
  <c r="O468" i="28"/>
  <c r="AT468" i="28"/>
  <c r="CE387" i="28"/>
  <c r="T387" i="28"/>
  <c r="DK494" i="28"/>
  <c r="DK415" i="28"/>
  <c r="BW387" i="28"/>
  <c r="CG503" i="28"/>
  <c r="CG426" i="28"/>
  <c r="CO508" i="28"/>
  <c r="CO431" i="28"/>
  <c r="AA457" i="28"/>
  <c r="L60" i="27" s="1"/>
  <c r="Y60" i="27" s="1"/>
  <c r="AH467" i="28"/>
  <c r="N70" i="27" s="1"/>
  <c r="DE501" i="28"/>
  <c r="DE424" i="28"/>
  <c r="AA448" i="28"/>
  <c r="L51" i="27" s="1"/>
  <c r="AA447" i="28"/>
  <c r="L50" i="27" s="1"/>
  <c r="AL452" i="28"/>
  <c r="O55" i="27" s="1"/>
  <c r="AE468" i="28"/>
  <c r="AL453" i="28"/>
  <c r="O56" i="27" s="1"/>
  <c r="AH460" i="28"/>
  <c r="N63" i="27" s="1"/>
  <c r="CS494" i="28"/>
  <c r="CS415" i="28"/>
  <c r="CI468" i="28"/>
  <c r="AG468" i="28"/>
  <c r="J468" i="28"/>
  <c r="N387" i="28"/>
  <c r="CN387" i="28"/>
  <c r="CO515" i="28"/>
  <c r="CO438" i="28"/>
  <c r="BZ387" i="28"/>
  <c r="AE387" i="28"/>
  <c r="L387" i="28"/>
  <c r="AB437" i="28"/>
  <c r="M15" i="27" s="1"/>
  <c r="BJ387" i="28"/>
  <c r="W387" i="28"/>
  <c r="DM381" i="28"/>
  <c r="BK439" i="28"/>
  <c r="CL439" i="28"/>
  <c r="BQ439" i="28"/>
  <c r="BA439" i="28"/>
  <c r="AH515" i="28"/>
  <c r="AH438" i="28"/>
  <c r="N24" i="27" s="1"/>
  <c r="T24" i="27" s="1"/>
  <c r="CS512" i="28"/>
  <c r="CS435" i="28"/>
  <c r="AH463" i="28"/>
  <c r="N66" i="27" s="1"/>
  <c r="BX510" i="28"/>
  <c r="BX433" i="28"/>
  <c r="DM384" i="28"/>
  <c r="DM398" i="28" s="1"/>
  <c r="AL467" i="28"/>
  <c r="O70" i="27" s="1"/>
  <c r="DM375" i="28"/>
  <c r="AH512" i="28"/>
  <c r="AH435" i="28"/>
  <c r="N26" i="27" s="1"/>
  <c r="T26" i="27" s="1"/>
  <c r="CU512" i="28"/>
  <c r="CU435" i="28"/>
  <c r="DA512" i="28"/>
  <c r="DA435" i="28"/>
  <c r="CS511" i="28"/>
  <c r="CS434" i="28"/>
  <c r="AL464" i="28"/>
  <c r="O67" i="27" s="1"/>
  <c r="AB430" i="28"/>
  <c r="M14" i="27" s="1"/>
  <c r="AR428" i="28"/>
  <c r="U11" i="27" s="1"/>
  <c r="AR425" i="28"/>
  <c r="U32" i="27" s="1"/>
  <c r="DE511" i="28"/>
  <c r="DE434" i="28"/>
  <c r="DE510" i="28"/>
  <c r="DE433" i="28"/>
  <c r="W430" i="28"/>
  <c r="R14" i="27" s="1"/>
  <c r="CU503" i="28"/>
  <c r="CU426" i="28"/>
  <c r="CU504" i="28"/>
  <c r="CU427" i="28"/>
  <c r="AH503" i="28"/>
  <c r="AH426" i="28"/>
  <c r="N28" i="27" s="1"/>
  <c r="T28" i="27" s="1"/>
  <c r="U504" i="28"/>
  <c r="U427" i="28"/>
  <c r="K10" i="27" s="1"/>
  <c r="CM516" i="28"/>
  <c r="CM439" i="28"/>
  <c r="BX501" i="28"/>
  <c r="BX424" i="28"/>
  <c r="CT500" i="28"/>
  <c r="CT423" i="28"/>
  <c r="AH499" i="28"/>
  <c r="AH422" i="28"/>
  <c r="N22" i="27" s="1"/>
  <c r="T22" i="27" s="1"/>
  <c r="DK499" i="28"/>
  <c r="DK422" i="28"/>
  <c r="AB516" i="28"/>
  <c r="L516" i="28"/>
  <c r="L439" i="28"/>
  <c r="AJ439" i="28"/>
  <c r="BY387" i="28"/>
  <c r="BI387" i="28"/>
  <c r="CU494" i="28"/>
  <c r="CU415" i="28"/>
  <c r="AA494" i="28"/>
  <c r="AA415" i="28"/>
  <c r="L30" i="27" s="1"/>
  <c r="AS387" i="28"/>
  <c r="CE516" i="28"/>
  <c r="CE439" i="28"/>
  <c r="CY387" i="28"/>
  <c r="CD387" i="28"/>
  <c r="BH387" i="28"/>
  <c r="CJ516" i="28"/>
  <c r="CJ439" i="28"/>
  <c r="AA508" i="28"/>
  <c r="AA431" i="28"/>
  <c r="L17" i="27" s="1"/>
  <c r="AA458" i="28"/>
  <c r="L61" i="27" s="1"/>
  <c r="Y61" i="27" s="1"/>
  <c r="CR515" i="28"/>
  <c r="CR438" i="28"/>
  <c r="DA501" i="28"/>
  <c r="DA424" i="28"/>
  <c r="DA500" i="28"/>
  <c r="DA423" i="28"/>
  <c r="DA506" i="28"/>
  <c r="DA429" i="28"/>
  <c r="AH506" i="28"/>
  <c r="AH429" i="28"/>
  <c r="N12" i="27" s="1"/>
  <c r="T12" i="27" s="1"/>
  <c r="CS500" i="28"/>
  <c r="CS423" i="28"/>
  <c r="DA499" i="28"/>
  <c r="DA422" i="28"/>
  <c r="DB516" i="28"/>
  <c r="U503" i="28"/>
  <c r="U426" i="28"/>
  <c r="K28" i="27" s="1"/>
  <c r="AY387" i="28"/>
  <c r="S387" i="28"/>
  <c r="I439" i="28"/>
  <c r="I387" i="28"/>
  <c r="BG516" i="28"/>
  <c r="BG439" i="28"/>
  <c r="CG511" i="28"/>
  <c r="CG434" i="28"/>
  <c r="AA499" i="28"/>
  <c r="AA422" i="28"/>
  <c r="L22" i="27" s="1"/>
  <c r="DA508" i="28"/>
  <c r="DA431" i="28"/>
  <c r="CO506" i="28"/>
  <c r="CO429" i="28"/>
  <c r="CR510" i="28"/>
  <c r="CR433" i="28"/>
  <c r="U512" i="28"/>
  <c r="U435" i="28"/>
  <c r="K26" i="27" s="1"/>
  <c r="U511" i="28"/>
  <c r="U434" i="28"/>
  <c r="K29" i="27" s="1"/>
  <c r="AH459" i="28"/>
  <c r="N62" i="27" s="1"/>
  <c r="AL458" i="28"/>
  <c r="O61" i="27" s="1"/>
  <c r="CK512" i="28"/>
  <c r="CK435" i="28"/>
  <c r="CU508" i="28"/>
  <c r="CU431" i="28"/>
  <c r="AL504" i="28"/>
  <c r="AL427" i="28"/>
  <c r="O10" i="27" s="1"/>
  <c r="CS508" i="28"/>
  <c r="CS431" i="28"/>
  <c r="AL457" i="28"/>
  <c r="O60" i="27" s="1"/>
  <c r="AH504" i="28"/>
  <c r="AH427" i="28"/>
  <c r="N10" i="27" s="1"/>
  <c r="T10" i="27" s="1"/>
  <c r="AH454" i="28"/>
  <c r="N57" i="27" s="1"/>
  <c r="DK501" i="28"/>
  <c r="DK424" i="28"/>
  <c r="U500" i="28"/>
  <c r="U423" i="28"/>
  <c r="K21" i="27" s="1"/>
  <c r="AH451" i="28"/>
  <c r="N54" i="27" s="1"/>
  <c r="CO499" i="28"/>
  <c r="CO422" i="28"/>
  <c r="CG500" i="28"/>
  <c r="CG423" i="28"/>
  <c r="BU516" i="28"/>
  <c r="CA516" i="28"/>
  <c r="CA439" i="28"/>
  <c r="BZ516" i="28"/>
  <c r="BZ439" i="28"/>
  <c r="BJ516" i="28"/>
  <c r="BJ439" i="28"/>
  <c r="DA494" i="28"/>
  <c r="DA415" i="28"/>
  <c r="AX516" i="28"/>
  <c r="AX439" i="28"/>
  <c r="BT468" i="28"/>
  <c r="BD468" i="28"/>
  <c r="AI468" i="28"/>
  <c r="K468" i="28"/>
  <c r="CZ439" i="28"/>
  <c r="BH439" i="28"/>
  <c r="AI387" i="28"/>
  <c r="O387" i="28"/>
  <c r="AH447" i="28"/>
  <c r="N50" i="27" s="1"/>
  <c r="CO494" i="28"/>
  <c r="CO415" i="28"/>
  <c r="BK387" i="28"/>
  <c r="AK387" i="28"/>
  <c r="AH458" i="28"/>
  <c r="N61" i="27" s="1"/>
  <c r="CU511" i="28"/>
  <c r="CU434" i="28"/>
  <c r="CG501" i="28"/>
  <c r="CG424" i="28"/>
  <c r="AO516" i="28"/>
  <c r="AA453" i="28"/>
  <c r="L56" i="27" s="1"/>
  <c r="Y56" i="27" s="1"/>
  <c r="CU500" i="28"/>
  <c r="CU423" i="28"/>
  <c r="DE499" i="28"/>
  <c r="DE422" i="28"/>
  <c r="CF468" i="28"/>
  <c r="AU468" i="28"/>
  <c r="Z468" i="28"/>
  <c r="AH456" i="28"/>
  <c r="N59" i="27" s="1"/>
  <c r="AA452" i="28"/>
  <c r="L55" i="27" s="1"/>
  <c r="CG494" i="28"/>
  <c r="CG415" i="28"/>
  <c r="CD468" i="28"/>
  <c r="J387" i="28"/>
  <c r="CZ468" i="28"/>
  <c r="AU387" i="28"/>
  <c r="Z387" i="28"/>
  <c r="CR504" i="28"/>
  <c r="CR427" i="28"/>
  <c r="AB436" i="28"/>
  <c r="M18" i="27" s="1"/>
  <c r="W437" i="28"/>
  <c r="R15" i="27" s="1"/>
  <c r="AF439" i="28"/>
  <c r="BB387" i="28"/>
  <c r="R387" i="28"/>
  <c r="CL516" i="28"/>
  <c r="BQ516" i="28"/>
  <c r="AB468" i="28"/>
  <c r="CT515" i="28"/>
  <c r="CT438" i="28"/>
  <c r="BX512" i="28"/>
  <c r="BX435" i="28"/>
  <c r="CG515" i="28"/>
  <c r="CG438" i="28"/>
  <c r="AL515" i="28"/>
  <c r="AL438" i="28"/>
  <c r="O24" i="27" s="1"/>
  <c r="DM383" i="28"/>
  <c r="CR512" i="28"/>
  <c r="CR435" i="28"/>
  <c r="CU510" i="28"/>
  <c r="CU433" i="28"/>
  <c r="V432" i="28"/>
  <c r="Q13" i="27" s="1"/>
  <c r="BX504" i="28"/>
  <c r="BX427" i="28"/>
  <c r="DK510" i="28"/>
  <c r="DK433" i="28"/>
  <c r="AL511" i="28"/>
  <c r="AL434" i="28"/>
  <c r="O29" i="27" s="1"/>
  <c r="AL510" i="28"/>
  <c r="AL433" i="28"/>
  <c r="O23" i="27" s="1"/>
  <c r="AR432" i="28"/>
  <c r="U13" i="27" s="1"/>
  <c r="AR430" i="28"/>
  <c r="U14" i="27" s="1"/>
  <c r="AL462" i="28"/>
  <c r="O65" i="27" s="1"/>
  <c r="AA461" i="28"/>
  <c r="L64" i="27" s="1"/>
  <c r="Y64" i="27" s="1"/>
  <c r="U256" i="28"/>
  <c r="U430" i="28" s="1"/>
  <c r="K14" i="27" s="1"/>
  <c r="U482" i="28"/>
  <c r="CU506" i="28"/>
  <c r="CU429" i="28"/>
  <c r="W428" i="28"/>
  <c r="R11" i="27" s="1"/>
  <c r="DK504" i="28"/>
  <c r="DK427" i="28"/>
  <c r="AL503" i="28"/>
  <c r="AL426" i="28"/>
  <c r="O28" i="27" s="1"/>
  <c r="CT504" i="28"/>
  <c r="CT427" i="28"/>
  <c r="DI506" i="28"/>
  <c r="DI429" i="28"/>
  <c r="CS504" i="28"/>
  <c r="CS427" i="28"/>
  <c r="DA503" i="28"/>
  <c r="DA426" i="28"/>
  <c r="DD516" i="28"/>
  <c r="DD439" i="28"/>
  <c r="AK516" i="28"/>
  <c r="AK439" i="28"/>
  <c r="AL501" i="28"/>
  <c r="AL424" i="28"/>
  <c r="O34" i="27" s="1"/>
  <c r="BX500" i="28"/>
  <c r="BX423" i="28"/>
  <c r="CT499" i="28"/>
  <c r="CT422" i="28"/>
  <c r="DI500" i="28"/>
  <c r="DI423" i="28"/>
  <c r="CY516" i="28"/>
  <c r="CY439" i="28"/>
  <c r="BX494" i="28"/>
  <c r="BX415" i="28"/>
  <c r="AR516" i="28"/>
  <c r="U27" i="27"/>
  <c r="X516" i="28"/>
  <c r="DD387" i="28"/>
  <c r="BU387" i="28"/>
  <c r="BE387" i="28"/>
  <c r="AG387" i="28"/>
  <c r="CP387" i="28"/>
  <c r="BT387" i="28"/>
  <c r="BD387" i="28"/>
  <c r="CF516" i="28"/>
  <c r="CF439" i="28"/>
  <c r="DA510" i="28"/>
  <c r="DA433" i="28"/>
  <c r="AT506" i="28"/>
  <c r="AT429" i="28"/>
  <c r="DE504" i="28"/>
  <c r="DE427" i="28"/>
  <c r="AA466" i="28"/>
  <c r="L69" i="27" s="1"/>
  <c r="AT510" i="28"/>
  <c r="AT433" i="28"/>
  <c r="CS156" i="28"/>
  <c r="CS501" i="28"/>
  <c r="CS424" i="28"/>
  <c r="DE500" i="28"/>
  <c r="DE423" i="28"/>
  <c r="DE506" i="28"/>
  <c r="DE429" i="28"/>
  <c r="AL494" i="28"/>
  <c r="AL415" i="28"/>
  <c r="O30" i="27" s="1"/>
  <c r="AT503" i="28"/>
  <c r="AT426" i="28"/>
  <c r="AC387" i="28"/>
  <c r="BF387" i="28"/>
  <c r="AH511" i="28"/>
  <c r="AH434" i="28"/>
  <c r="N29" i="27" s="1"/>
  <c r="T29" i="27" s="1"/>
  <c r="BO516" i="28"/>
  <c r="CT511" i="28"/>
  <c r="CT434" i="28"/>
  <c r="CG510" i="28"/>
  <c r="CG433" i="28"/>
  <c r="CT508" i="28"/>
  <c r="CT431" i="28"/>
  <c r="AL459" i="28"/>
  <c r="O62" i="27" s="1"/>
  <c r="AR436" i="28"/>
  <c r="U18" i="27" s="1"/>
  <c r="DK512" i="28"/>
  <c r="DK435" i="28"/>
  <c r="DA511" i="28"/>
  <c r="DA434" i="28"/>
  <c r="U510" i="28"/>
  <c r="U433" i="28"/>
  <c r="K23" i="27" s="1"/>
  <c r="W432" i="28"/>
  <c r="R13" i="27" s="1"/>
  <c r="CR508" i="28"/>
  <c r="CR431" i="28"/>
  <c r="AL506" i="28"/>
  <c r="AL429" i="28"/>
  <c r="O12" i="27" s="1"/>
  <c r="AH455" i="28"/>
  <c r="N58" i="27" s="1"/>
  <c r="CT510" i="28"/>
  <c r="CT433" i="28"/>
  <c r="CG508" i="28"/>
  <c r="CG431" i="28"/>
  <c r="AA455" i="28"/>
  <c r="L58" i="27" s="1"/>
  <c r="Y58" i="27" s="1"/>
  <c r="CU501" i="28"/>
  <c r="CU424" i="28"/>
  <c r="BW516" i="28"/>
  <c r="BW439" i="28"/>
  <c r="CK499" i="28"/>
  <c r="CK422" i="28"/>
  <c r="BI516" i="28"/>
  <c r="BI439" i="28"/>
  <c r="AH88" i="28"/>
  <c r="AH479" i="28"/>
  <c r="AH486" i="28" s="1"/>
  <c r="P439" i="28"/>
  <c r="BB516" i="28"/>
  <c r="BB439" i="28"/>
  <c r="AG516" i="28"/>
  <c r="AG439" i="28"/>
  <c r="M516" i="28"/>
  <c r="M439" i="28"/>
  <c r="CR494" i="28"/>
  <c r="CR415" i="28"/>
  <c r="BP468" i="28"/>
  <c r="AZ468" i="28"/>
  <c r="AD468" i="28"/>
  <c r="CP516" i="28"/>
  <c r="CP439" i="28"/>
  <c r="AD387" i="28"/>
  <c r="K387" i="28"/>
  <c r="AH446" i="28"/>
  <c r="N49" i="27" s="1"/>
  <c r="AT494" i="28"/>
  <c r="AT415" i="28"/>
  <c r="BG387" i="28"/>
  <c r="AH465" i="28"/>
  <c r="N68" i="27" s="1"/>
  <c r="CK515" i="28"/>
  <c r="CK438" i="28"/>
  <c r="CR506" i="28"/>
  <c r="CR429" i="28"/>
  <c r="AA463" i="28"/>
  <c r="L66" i="27" s="1"/>
  <c r="AL454" i="28"/>
  <c r="O57" i="27" s="1"/>
  <c r="CT494" i="28"/>
  <c r="CT415" i="28"/>
  <c r="U452" i="28"/>
  <c r="K55" i="27" s="1"/>
  <c r="DC439" i="28"/>
  <c r="CO500" i="28"/>
  <c r="CO423" i="28"/>
  <c r="CS499" i="28"/>
  <c r="CS422" i="28"/>
  <c r="DB468" i="28"/>
  <c r="BZ468" i="28"/>
  <c r="AP468" i="28"/>
  <c r="CT512" i="28"/>
  <c r="CT435" i="28"/>
  <c r="CT506" i="28"/>
  <c r="CT429" i="28"/>
  <c r="BC516" i="28"/>
  <c r="BC439" i="28"/>
  <c r="AH448" i="28"/>
  <c r="N51" i="27" s="1"/>
  <c r="U515" i="28"/>
  <c r="U438" i="28"/>
  <c r="K24" i="27" s="1"/>
  <c r="CY468" i="28"/>
  <c r="U47" i="27"/>
  <c r="U71" i="27" s="1"/>
  <c r="S468" i="28"/>
  <c r="CI387" i="28"/>
  <c r="CE468" i="28"/>
  <c r="CQ387" i="28"/>
  <c r="AP387" i="28"/>
  <c r="V387" i="28"/>
  <c r="CR500" i="28"/>
  <c r="CR423" i="28"/>
  <c r="V425" i="28"/>
  <c r="Q32" i="27" s="1"/>
  <c r="AA504" i="28"/>
  <c r="AA427" i="28"/>
  <c r="L10" i="27" s="1"/>
  <c r="W436" i="28"/>
  <c r="R18" i="27" s="1"/>
  <c r="BV387" i="28"/>
  <c r="AX387" i="28"/>
  <c r="M387" i="28"/>
  <c r="BO439" i="28"/>
  <c r="DB439" i="28"/>
  <c r="BU439" i="28"/>
  <c r="BM439" i="28"/>
  <c r="BE439" i="28"/>
  <c r="O672" i="5"/>
  <c r="S672" i="5"/>
  <c r="X672" i="5"/>
  <c r="DM380" i="28"/>
  <c r="DM365" i="28"/>
  <c r="DM21" i="28"/>
  <c r="DM26" i="28" s="1"/>
  <c r="CK88" i="28"/>
  <c r="DM210" i="28"/>
  <c r="DM215" i="28" s="1"/>
  <c r="DM481" i="28" s="1"/>
  <c r="DM216" i="28"/>
  <c r="DM221" i="28" s="1"/>
  <c r="DM223" i="28" s="1"/>
  <c r="DM457" i="28" s="1"/>
  <c r="DM184" i="28"/>
  <c r="DM118" i="28"/>
  <c r="DM123" i="28" s="1"/>
  <c r="CR33" i="28"/>
  <c r="DM344" i="28"/>
  <c r="DM349" i="28" s="1"/>
  <c r="DM351" i="28" s="1"/>
  <c r="DM465" i="28" s="1"/>
  <c r="DM332" i="28"/>
  <c r="CK350" i="28"/>
  <c r="CK436" i="28" s="1"/>
  <c r="AN189" i="28"/>
  <c r="AN455" i="28" s="1"/>
  <c r="DM163" i="28"/>
  <c r="DM168" i="28" s="1"/>
  <c r="DM480" i="28" s="1"/>
  <c r="CO88" i="28"/>
  <c r="CR48" i="28"/>
  <c r="DK48" i="28"/>
  <c r="CK190" i="28"/>
  <c r="DM37" i="28"/>
  <c r="DO37" i="28" s="1"/>
  <c r="DM124" i="28"/>
  <c r="DM129" i="28" s="1"/>
  <c r="DM451" i="28" s="1"/>
  <c r="BB44" i="9"/>
  <c r="DM366" i="28"/>
  <c r="DO366" i="28" s="1"/>
  <c r="DM172" i="28"/>
  <c r="DM174" i="28" s="1"/>
  <c r="DM176" i="28" s="1"/>
  <c r="DM454" i="28" s="1"/>
  <c r="DM27" i="28"/>
  <c r="DM32" i="28" s="1"/>
  <c r="DM445" i="28" s="1"/>
  <c r="DM185" i="28"/>
  <c r="DO185" i="28" s="1"/>
  <c r="DM82" i="28"/>
  <c r="DM87" i="28" s="1"/>
  <c r="DM15" i="28"/>
  <c r="DM20" i="28" s="1"/>
  <c r="DM444" i="28" s="1"/>
  <c r="DM294" i="28"/>
  <c r="DM144" i="28"/>
  <c r="DM149" i="28" s="1"/>
  <c r="CK352" i="28"/>
  <c r="DM306" i="28"/>
  <c r="DM311" i="28" s="1"/>
  <c r="DA175" i="28"/>
  <c r="DA425" i="28" s="1"/>
  <c r="DI215" i="28"/>
  <c r="DI481" i="28" s="1"/>
  <c r="DP123" i="28"/>
  <c r="DM42" i="28"/>
  <c r="DM47" i="28" s="1"/>
  <c r="DM446" i="28" s="1"/>
  <c r="AA177" i="28"/>
  <c r="DM150" i="28"/>
  <c r="DM155" i="28" s="1"/>
  <c r="DM453" i="28" s="1"/>
  <c r="DK33" i="28"/>
  <c r="DM36" i="28"/>
  <c r="DM41" i="28" s="1"/>
  <c r="A109" i="9"/>
  <c r="A157" i="9"/>
  <c r="DM362" i="28"/>
  <c r="DO362" i="28" s="1"/>
  <c r="DM250" i="28"/>
  <c r="DM255" i="28" s="1"/>
  <c r="DM257" i="28" s="1"/>
  <c r="DM459" i="28" s="1"/>
  <c r="DM231" i="28"/>
  <c r="DM236" i="28" s="1"/>
  <c r="DM458" i="28" s="1"/>
  <c r="DM181" i="28"/>
  <c r="DO181" i="28" s="1"/>
  <c r="DM70" i="28"/>
  <c r="DM75" i="28" s="1"/>
  <c r="DM378" i="28"/>
  <c r="DM392" i="28" s="1"/>
  <c r="DM374" i="28"/>
  <c r="AN196" i="28"/>
  <c r="CO331" i="28"/>
  <c r="DO287" i="28"/>
  <c r="CG290" i="28"/>
  <c r="CG432" i="28" s="1"/>
  <c r="DJ215" i="28"/>
  <c r="DJ481" i="28" s="1"/>
  <c r="DA177" i="28"/>
  <c r="CO290" i="28"/>
  <c r="CO432" i="28" s="1"/>
  <c r="CO224" i="28"/>
  <c r="DM197" i="28"/>
  <c r="DJ155" i="28"/>
  <c r="DJ453" i="28" s="1"/>
  <c r="DJ102" i="28"/>
  <c r="DJ449" i="28" s="1"/>
  <c r="CU143" i="28"/>
  <c r="CU130" i="28"/>
  <c r="CS116" i="28"/>
  <c r="AA203" i="28"/>
  <c r="CR130" i="28"/>
  <c r="DM265" i="28"/>
  <c r="DO265" i="28" s="1"/>
  <c r="DM299" i="28"/>
  <c r="FJ188" i="9"/>
  <c r="DM198" i="28"/>
  <c r="DO198" i="28" s="1"/>
  <c r="DM137" i="28"/>
  <c r="DM142" i="28" s="1"/>
  <c r="DM452" i="28" s="1"/>
  <c r="DM49" i="28"/>
  <c r="DM54" i="28" s="1"/>
  <c r="DM333" i="28"/>
  <c r="DO333" i="28" s="1"/>
  <c r="AA67" i="28"/>
  <c r="AA69" i="28"/>
  <c r="AT331" i="28"/>
  <c r="AA331" i="28"/>
  <c r="DK88" i="28"/>
  <c r="AT672" i="5"/>
  <c r="DO360" i="28"/>
  <c r="CS130" i="28"/>
  <c r="DA115" i="28"/>
  <c r="CG224" i="28"/>
  <c r="C11" i="24"/>
  <c r="C44" i="24" s="1"/>
  <c r="GF212" i="9"/>
  <c r="A205" i="9"/>
  <c r="DO205" i="28"/>
  <c r="AT35" i="28"/>
  <c r="CK371" i="28"/>
  <c r="CK437" i="28" s="1"/>
  <c r="DJ343" i="28"/>
  <c r="DJ484" i="28" s="1"/>
  <c r="U351" i="28"/>
  <c r="U465" i="28" s="1"/>
  <c r="K68" i="27" s="1"/>
  <c r="U350" i="28"/>
  <c r="U436" i="28" s="1"/>
  <c r="K18" i="27" s="1"/>
  <c r="CO305" i="28"/>
  <c r="CT331" i="28"/>
  <c r="U372" i="28"/>
  <c r="DO217" i="28"/>
  <c r="DO179" i="28"/>
  <c r="AH258" i="28"/>
  <c r="CO237" i="28"/>
  <c r="CR258" i="28"/>
  <c r="AL222" i="28"/>
  <c r="AA156" i="28"/>
  <c r="AA143" i="28"/>
  <c r="AN108" i="28"/>
  <c r="CR69" i="28"/>
  <c r="DK69" i="28"/>
  <c r="CG90" i="28"/>
  <c r="BT423" i="9"/>
  <c r="DP358" i="28"/>
  <c r="AH373" i="28"/>
  <c r="DO339" i="28"/>
  <c r="DP337" i="28"/>
  <c r="CK331" i="28"/>
  <c r="DP298" i="28"/>
  <c r="AN270" i="28"/>
  <c r="AN460" i="28" s="1"/>
  <c r="CG271" i="28"/>
  <c r="DP221" i="28"/>
  <c r="DE222" i="28"/>
  <c r="DE428" i="28" s="1"/>
  <c r="AA290" i="28"/>
  <c r="CR271" i="28"/>
  <c r="AH256" i="28"/>
  <c r="CK290" i="28"/>
  <c r="CK432" i="28" s="1"/>
  <c r="DI123" i="28"/>
  <c r="CU88" i="28"/>
  <c r="DO368" i="28"/>
  <c r="CT116" i="28"/>
  <c r="DA34" i="28"/>
  <c r="DA468" i="28" s="1"/>
  <c r="AA35" i="28"/>
  <c r="BT425" i="9"/>
  <c r="O668" i="5"/>
  <c r="S668" i="5"/>
  <c r="X668" i="5"/>
  <c r="AT668" i="5"/>
  <c r="U373" i="28"/>
  <c r="DP373" i="28" s="1"/>
  <c r="DO335" i="28"/>
  <c r="DP379" i="28"/>
  <c r="AN337" i="28"/>
  <c r="AN513" i="28" s="1"/>
  <c r="U305" i="28"/>
  <c r="DP305" i="28" s="1"/>
  <c r="U352" i="28"/>
  <c r="DP352" i="28" s="1"/>
  <c r="CG331" i="28"/>
  <c r="DE224" i="28"/>
  <c r="CU290" i="28"/>
  <c r="CU432" i="28" s="1"/>
  <c r="CK292" i="28"/>
  <c r="CT222" i="28"/>
  <c r="CT428" i="28" s="1"/>
  <c r="CK67" i="28"/>
  <c r="CU34" i="28"/>
  <c r="A93" i="9"/>
  <c r="A365" i="9"/>
  <c r="CS271" i="28"/>
  <c r="DI264" i="28"/>
  <c r="DI271" i="28" s="1"/>
  <c r="DO263" i="28"/>
  <c r="AA33" i="28"/>
  <c r="AT271" i="28"/>
  <c r="CO190" i="28"/>
  <c r="DJ81" i="28"/>
  <c r="DJ89" i="28" s="1"/>
  <c r="DJ448" i="28" s="1"/>
  <c r="AL35" i="28"/>
  <c r="DJ34" i="28"/>
  <c r="DE33" i="28"/>
  <c r="CG190" i="28"/>
  <c r="AH35" i="28"/>
  <c r="CO35" i="28"/>
  <c r="AT423" i="9"/>
  <c r="U331" i="28"/>
  <c r="DP331" i="28" s="1"/>
  <c r="CR116" i="28"/>
  <c r="CT35" i="28"/>
  <c r="BT426" i="9"/>
  <c r="AC780" i="5"/>
  <c r="AH780" i="5"/>
  <c r="AL780" i="5"/>
  <c r="AR780" i="5"/>
  <c r="AT424" i="9"/>
  <c r="P669" i="5"/>
  <c r="T669" i="5"/>
  <c r="Y669" i="5"/>
  <c r="AW669" i="5"/>
  <c r="N15" i="6" s="1"/>
  <c r="AA350" i="28"/>
  <c r="DK331" i="28"/>
  <c r="AN370" i="28"/>
  <c r="AN372" i="28" s="1"/>
  <c r="AN466" i="28" s="1"/>
  <c r="AH350" i="28"/>
  <c r="AN236" i="28"/>
  <c r="AN458" i="28" s="1"/>
  <c r="CK318" i="28"/>
  <c r="AL258" i="28"/>
  <c r="CK258" i="28"/>
  <c r="CR237" i="28"/>
  <c r="AH224" i="28"/>
  <c r="CR290" i="28"/>
  <c r="CR432" i="28" s="1"/>
  <c r="CR222" i="28"/>
  <c r="CR428" i="28" s="1"/>
  <c r="AA256" i="28"/>
  <c r="AT224" i="28"/>
  <c r="AH203" i="28"/>
  <c r="AN162" i="28"/>
  <c r="AN502" i="28" s="1"/>
  <c r="DE271" i="28"/>
  <c r="CO175" i="28"/>
  <c r="CO425" i="28" s="1"/>
  <c r="U130" i="28"/>
  <c r="DP130" i="28" s="1"/>
  <c r="DJ88" i="28"/>
  <c r="CG130" i="28"/>
  <c r="DK115" i="28"/>
  <c r="AT429" i="9"/>
  <c r="M671" i="5"/>
  <c r="Q671" i="5"/>
  <c r="U671" i="5"/>
  <c r="AA671" i="5"/>
  <c r="M10" i="6" s="1"/>
  <c r="AX671" i="5"/>
  <c r="AN364" i="28"/>
  <c r="AN485" i="28" s="1"/>
  <c r="AN343" i="28"/>
  <c r="AN484" i="28" s="1"/>
  <c r="CK373" i="28"/>
  <c r="AH352" i="28"/>
  <c r="AA318" i="28"/>
  <c r="CS371" i="28"/>
  <c r="CS437" i="28" s="1"/>
  <c r="AT305" i="28"/>
  <c r="AN215" i="28"/>
  <c r="AN481" i="28" s="1"/>
  <c r="U237" i="28"/>
  <c r="DP237" i="28" s="1"/>
  <c r="DP289" i="28"/>
  <c r="AH292" i="28"/>
  <c r="AL256" i="28"/>
  <c r="AL430" i="28" s="1"/>
  <c r="O14" i="27" s="1"/>
  <c r="DO234" i="28"/>
  <c r="AH222" i="28"/>
  <c r="DP183" i="28"/>
  <c r="CR292" i="28"/>
  <c r="CR224" i="28"/>
  <c r="AT222" i="28"/>
  <c r="AT428" i="28" s="1"/>
  <c r="DO187" i="28"/>
  <c r="CO256" i="28"/>
  <c r="CO430" i="28" s="1"/>
  <c r="DE175" i="28"/>
  <c r="DE425" i="28" s="1"/>
  <c r="DJ67" i="28"/>
  <c r="CK143" i="28"/>
  <c r="AN26" i="28"/>
  <c r="AN14" i="28"/>
  <c r="DE156" i="28"/>
  <c r="CR156" i="28"/>
  <c r="CR143" i="28"/>
  <c r="DA48" i="28"/>
  <c r="AL33" i="28"/>
  <c r="DA33" i="28"/>
  <c r="A317" i="9"/>
  <c r="A333" i="9"/>
  <c r="AT666" i="5"/>
  <c r="M668" i="5"/>
  <c r="Q668" i="5"/>
  <c r="U668" i="5"/>
  <c r="AW670" i="5"/>
  <c r="N16" i="6" s="1"/>
  <c r="M672" i="5"/>
  <c r="Q672" i="5"/>
  <c r="U672" i="5"/>
  <c r="AA672" i="5"/>
  <c r="M11" i="6" s="1"/>
  <c r="AX672" i="5"/>
  <c r="CT371" i="28"/>
  <c r="CT437" i="28" s="1"/>
  <c r="CO371" i="28"/>
  <c r="CO437" i="28" s="1"/>
  <c r="AH305" i="28"/>
  <c r="AT290" i="28"/>
  <c r="AT432" i="28" s="1"/>
  <c r="AH290" i="28"/>
  <c r="AH271" i="28"/>
  <c r="CG256" i="28"/>
  <c r="CG430" i="28" s="1"/>
  <c r="AA224" i="28"/>
  <c r="CO271" i="28"/>
  <c r="CT237" i="28"/>
  <c r="CO222" i="28"/>
  <c r="CO428" i="28" s="1"/>
  <c r="CR190" i="28"/>
  <c r="DA271" i="28"/>
  <c r="CO258" i="28"/>
  <c r="CK224" i="28"/>
  <c r="DE177" i="28"/>
  <c r="CO130" i="28"/>
  <c r="CG143" i="28"/>
  <c r="A61" i="9"/>
  <c r="A381" i="9"/>
  <c r="DO30" i="28"/>
  <c r="CS33" i="28"/>
  <c r="DE34" i="28"/>
  <c r="DO18" i="28"/>
  <c r="BX33" i="28"/>
  <c r="P672" i="5"/>
  <c r="T672" i="5"/>
  <c r="Y672" i="5"/>
  <c r="AW672" i="5"/>
  <c r="N11" i="6" s="1"/>
  <c r="DO113" i="28"/>
  <c r="O671" i="5"/>
  <c r="S671" i="5"/>
  <c r="X671" i="5"/>
  <c r="N672" i="5"/>
  <c r="R672" i="5"/>
  <c r="W672" i="5"/>
  <c r="AB672" i="5"/>
  <c r="AZ672" i="5"/>
  <c r="M670" i="5"/>
  <c r="Q670" i="5"/>
  <c r="U670" i="5"/>
  <c r="P671" i="5"/>
  <c r="T671" i="5"/>
  <c r="Y671" i="5"/>
  <c r="AW671" i="5"/>
  <c r="N10" i="6" s="1"/>
  <c r="M666" i="5"/>
  <c r="U666" i="5"/>
  <c r="AA666" i="5"/>
  <c r="M17" i="6" s="1"/>
  <c r="O670" i="5"/>
  <c r="S670" i="5"/>
  <c r="X670" i="5"/>
  <c r="AT670" i="5"/>
  <c r="AB671" i="5"/>
  <c r="U143" i="28"/>
  <c r="DP143" i="28" s="1"/>
  <c r="DP142" i="28"/>
  <c r="H468" i="28"/>
  <c r="AX666" i="5"/>
  <c r="Q666" i="5"/>
  <c r="AH744" i="5"/>
  <c r="AL744" i="5"/>
  <c r="AR744" i="5"/>
  <c r="AF740" i="5"/>
  <c r="AQ764" i="5"/>
  <c r="Z750" i="5"/>
  <c r="AG750" i="5"/>
  <c r="AK750" i="5"/>
  <c r="AP750" i="5"/>
  <c r="AT428" i="9"/>
  <c r="AQ812" i="5"/>
  <c r="BT427" i="9"/>
  <c r="GF260" i="9"/>
  <c r="AT425" i="9"/>
  <c r="A221" i="9"/>
  <c r="A253" i="9"/>
  <c r="A173" i="9"/>
  <c r="A237" i="9"/>
  <c r="A269" i="9"/>
  <c r="AT426" i="9"/>
  <c r="A301" i="9"/>
  <c r="BB60" i="9"/>
  <c r="BB140" i="9"/>
  <c r="BB424" i="9" s="1"/>
  <c r="FJ252" i="9"/>
  <c r="BB380" i="9"/>
  <c r="BB429" i="9" s="1"/>
  <c r="FJ268" i="9"/>
  <c r="FJ284" i="9"/>
  <c r="AT427" i="9"/>
  <c r="A285" i="9"/>
  <c r="A45" i="9"/>
  <c r="A77" i="9"/>
  <c r="A349" i="9"/>
  <c r="FJ44" i="9"/>
  <c r="BB220" i="9"/>
  <c r="BB426" i="9" s="1"/>
  <c r="AQ729" i="5"/>
  <c r="AP780" i="5"/>
  <c r="T10" i="22"/>
  <c r="H10" i="22"/>
  <c r="F10" i="22"/>
  <c r="V10" i="22"/>
  <c r="P10" i="22"/>
  <c r="U10" i="22"/>
  <c r="O10" i="22"/>
  <c r="S10" i="22"/>
  <c r="G10" i="22"/>
  <c r="W10" i="22"/>
  <c r="AQ731" i="5"/>
  <c r="AM778" i="5"/>
  <c r="M10" i="22"/>
  <c r="R10" i="22"/>
  <c r="N10" i="22"/>
  <c r="Y10" i="22"/>
  <c r="J10" i="22"/>
  <c r="Q10" i="22"/>
  <c r="X10" i="22"/>
  <c r="AD780" i="5"/>
  <c r="P666" i="5"/>
  <c r="T666" i="5"/>
  <c r="Y666" i="5"/>
  <c r="AW666" i="5"/>
  <c r="N17" i="6" s="1"/>
  <c r="AF764" i="5"/>
  <c r="AM784" i="5"/>
  <c r="AJ732" i="5"/>
  <c r="H439" i="28"/>
  <c r="H516" i="28"/>
  <c r="AL271" i="28"/>
  <c r="AH175" i="28"/>
  <c r="DA67" i="28"/>
  <c r="AA88" i="28"/>
  <c r="CG305" i="28"/>
  <c r="DP324" i="28"/>
  <c r="Q27" i="27"/>
  <c r="DA258" i="28"/>
  <c r="DP209" i="28"/>
  <c r="AT88" i="28"/>
  <c r="AD828" i="5"/>
  <c r="AI828" i="5"/>
  <c r="AN828" i="5"/>
  <c r="AU828" i="5"/>
  <c r="AY749" i="5"/>
  <c r="R27" i="27"/>
  <c r="DA222" i="28"/>
  <c r="DA428" i="28" s="1"/>
  <c r="M27" i="27"/>
  <c r="AL290" i="28"/>
  <c r="DP230" i="28"/>
  <c r="U156" i="28"/>
  <c r="DP156" i="28" s="1"/>
  <c r="DP264" i="28"/>
  <c r="DA90" i="28"/>
  <c r="CG175" i="28"/>
  <c r="CG425" i="28" s="1"/>
  <c r="AA175" i="28"/>
  <c r="DJ358" i="28"/>
  <c r="DJ514" i="28" s="1"/>
  <c r="DI317" i="28"/>
  <c r="DI463" i="28" s="1"/>
  <c r="DP255" i="28"/>
  <c r="AN358" i="28"/>
  <c r="AN514" i="28" s="1"/>
  <c r="CT290" i="28"/>
  <c r="CT432" i="28" s="1"/>
  <c r="AA271" i="28"/>
  <c r="DI26" i="28"/>
  <c r="AN243" i="28"/>
  <c r="AN507" i="28" s="1"/>
  <c r="DK311" i="28"/>
  <c r="DO154" i="28"/>
  <c r="DO128" i="28"/>
  <c r="DO313" i="28"/>
  <c r="DP41" i="28"/>
  <c r="AN136" i="28"/>
  <c r="DO252" i="28"/>
  <c r="CK35" i="28"/>
  <c r="DK67" i="28"/>
  <c r="DP81" i="28"/>
  <c r="DO213" i="28"/>
  <c r="CG34" i="28"/>
  <c r="CG468" i="28" s="1"/>
  <c r="U89" i="28"/>
  <c r="U448" i="28" s="1"/>
  <c r="K51" i="27" s="1"/>
  <c r="DP14" i="28"/>
  <c r="DE90" i="28"/>
  <c r="AA117" i="28"/>
  <c r="AA130" i="28"/>
  <c r="DO273" i="28"/>
  <c r="AT237" i="28"/>
  <c r="CO90" i="28"/>
  <c r="AA34" i="28"/>
  <c r="DI196" i="28"/>
  <c r="AA237" i="28"/>
  <c r="DA256" i="28"/>
  <c r="DA430" i="28" s="1"/>
  <c r="AN202" i="28"/>
  <c r="AN456" i="28" s="1"/>
  <c r="DP66" i="28"/>
  <c r="AN54" i="28"/>
  <c r="AN209" i="28"/>
  <c r="AN505" i="28" s="1"/>
  <c r="DO260" i="28"/>
  <c r="AH67" i="28"/>
  <c r="CK305" i="28"/>
  <c r="DO296" i="28"/>
  <c r="AL48" i="28"/>
  <c r="DE256" i="28"/>
  <c r="DE430" i="28" s="1"/>
  <c r="DE48" i="28"/>
  <c r="CO34" i="28"/>
  <c r="CO468" i="28" s="1"/>
  <c r="CK34" i="28"/>
  <c r="CK468" i="28" s="1"/>
  <c r="U371" i="28"/>
  <c r="U437" i="28" s="1"/>
  <c r="K15" i="27" s="1"/>
  <c r="DI221" i="28"/>
  <c r="DI223" i="28" s="1"/>
  <c r="DI457" i="28" s="1"/>
  <c r="AA352" i="28"/>
  <c r="U224" i="28"/>
  <c r="DP224" i="28" s="1"/>
  <c r="CS190" i="28"/>
  <c r="DA237" i="28"/>
  <c r="AH90" i="28"/>
  <c r="AN60" i="28"/>
  <c r="AN68" i="28" s="1"/>
  <c r="AN447" i="28" s="1"/>
  <c r="AH237" i="28"/>
  <c r="DA156" i="28"/>
  <c r="DE292" i="28"/>
  <c r="DA224" i="28"/>
  <c r="CR117" i="28"/>
  <c r="AN183" i="28"/>
  <c r="AT67" i="28"/>
  <c r="DO239" i="28"/>
  <c r="AN249" i="28"/>
  <c r="AN482" i="28" s="1"/>
  <c r="AN149" i="28"/>
  <c r="DO22" i="28"/>
  <c r="AL237" i="28"/>
  <c r="DI255" i="28"/>
  <c r="DI257" i="28" s="1"/>
  <c r="DI459" i="28" s="1"/>
  <c r="DK90" i="28"/>
  <c r="CR34" i="28"/>
  <c r="CR468" i="28" s="1"/>
  <c r="DJ196" i="28"/>
  <c r="DO280" i="28"/>
  <c r="CK271" i="28"/>
  <c r="CG237" i="28"/>
  <c r="CK222" i="28"/>
  <c r="CK428" i="28" s="1"/>
  <c r="AL224" i="28"/>
  <c r="CK203" i="28"/>
  <c r="CO156" i="28"/>
  <c r="DO85" i="28"/>
  <c r="DO57" i="28"/>
  <c r="CG156" i="28"/>
  <c r="DE88" i="28"/>
  <c r="AN123" i="28"/>
  <c r="CS90" i="28"/>
  <c r="DA35" i="28"/>
  <c r="CR90" i="28"/>
  <c r="DJ379" i="28"/>
  <c r="DE290" i="28"/>
  <c r="DE432" i="28" s="1"/>
  <c r="U35" i="28"/>
  <c r="AT130" i="28"/>
  <c r="AA258" i="28"/>
  <c r="DK34" i="28"/>
  <c r="AH69" i="28"/>
  <c r="DE116" i="28"/>
  <c r="DO346" i="28"/>
  <c r="CV249" i="28"/>
  <c r="CV482" i="28" s="1"/>
  <c r="DO173" i="28"/>
  <c r="DO122" i="28"/>
  <c r="DO95" i="28"/>
  <c r="DI81" i="28"/>
  <c r="DI89" i="28" s="1"/>
  <c r="DI448" i="28" s="1"/>
  <c r="CG88" i="28"/>
  <c r="AN81" i="28"/>
  <c r="AN89" i="28" s="1"/>
  <c r="AN448" i="28" s="1"/>
  <c r="AN75" i="28"/>
  <c r="AH48" i="28"/>
  <c r="CG35" i="28"/>
  <c r="CS373" i="28"/>
  <c r="AA222" i="28"/>
  <c r="AT115" i="28"/>
  <c r="DK116" i="28"/>
  <c r="AH34" i="28"/>
  <c r="DO286" i="28"/>
  <c r="CG318" i="28"/>
  <c r="CV129" i="28"/>
  <c r="CV451" i="28" s="1"/>
  <c r="CU350" i="28"/>
  <c r="CU436" i="28" s="1"/>
  <c r="AN255" i="28"/>
  <c r="AN257" i="28" s="1"/>
  <c r="AN459" i="28" s="1"/>
  <c r="DJ277" i="28"/>
  <c r="DJ509" i="28" s="1"/>
  <c r="DO245" i="28"/>
  <c r="DO266" i="28"/>
  <c r="DO194" i="28"/>
  <c r="BX116" i="28"/>
  <c r="DI114" i="28"/>
  <c r="DI450" i="28" s="1"/>
  <c r="DP149" i="28"/>
  <c r="DO56" i="28"/>
  <c r="DE143" i="28"/>
  <c r="DO72" i="28"/>
  <c r="DO119" i="28"/>
  <c r="CS88" i="28"/>
  <c r="CT48" i="28"/>
  <c r="DE35" i="28"/>
  <c r="AT156" i="28"/>
  <c r="AA90" i="28"/>
  <c r="DO146" i="28"/>
  <c r="DO133" i="28"/>
  <c r="DJ69" i="28"/>
  <c r="DK385" i="28"/>
  <c r="DK467" i="28" s="1"/>
  <c r="DO246" i="28"/>
  <c r="DO46" i="28"/>
  <c r="AH115" i="28"/>
  <c r="U34" i="28"/>
  <c r="AA190" i="28"/>
  <c r="AA115" i="28"/>
  <c r="DO19" i="28"/>
  <c r="CU90" i="28"/>
  <c r="CR352" i="28"/>
  <c r="CR305" i="28"/>
  <c r="AN230" i="28"/>
  <c r="AT318" i="28"/>
  <c r="DO242" i="28"/>
  <c r="CT256" i="28"/>
  <c r="CT430" i="28" s="1"/>
  <c r="AL292" i="28"/>
  <c r="DO232" i="28"/>
  <c r="DO218" i="28"/>
  <c r="AN168" i="28"/>
  <c r="AN480" i="28" s="1"/>
  <c r="DO138" i="28"/>
  <c r="DJ114" i="28"/>
  <c r="DO98" i="28"/>
  <c r="DI87" i="28"/>
  <c r="DO63" i="28"/>
  <c r="DO139" i="28"/>
  <c r="DO105" i="28"/>
  <c r="DO17" i="28"/>
  <c r="CR88" i="28"/>
  <c r="AT69" i="28"/>
  <c r="CK90" i="28"/>
  <c r="AL34" i="28"/>
  <c r="DO320" i="28"/>
  <c r="DO348" i="28"/>
  <c r="CG352" i="28"/>
  <c r="DO268" i="28"/>
  <c r="DO140" i="28"/>
  <c r="AL117" i="28"/>
  <c r="DO92" i="28"/>
  <c r="DM81" i="28"/>
  <c r="DM89" i="28" s="1"/>
  <c r="DM448" i="28" s="1"/>
  <c r="DI60" i="28"/>
  <c r="DI68" i="28" s="1"/>
  <c r="DI447" i="28" s="1"/>
  <c r="DI34" i="28"/>
  <c r="U67" i="28"/>
  <c r="DJ324" i="28"/>
  <c r="DO357" i="28"/>
  <c r="DO329" i="28"/>
  <c r="DO356" i="28"/>
  <c r="AN304" i="28"/>
  <c r="AN462" i="28" s="1"/>
  <c r="DO327" i="28"/>
  <c r="DO274" i="28"/>
  <c r="DO212" i="28"/>
  <c r="DO199" i="28"/>
  <c r="DO170" i="28"/>
  <c r="DO151" i="28"/>
  <c r="DO125" i="28"/>
  <c r="DA292" i="28"/>
  <c r="CT292" i="28"/>
  <c r="DO127" i="28"/>
  <c r="CO177" i="28"/>
  <c r="DO110" i="28"/>
  <c r="DO94" i="28"/>
  <c r="DO152" i="28"/>
  <c r="DO126" i="28"/>
  <c r="DK117" i="28"/>
  <c r="DO78" i="28"/>
  <c r="DO62" i="28"/>
  <c r="DO145" i="28"/>
  <c r="AT143" i="28"/>
  <c r="AN87" i="28"/>
  <c r="DA88" i="28"/>
  <c r="DA69" i="28"/>
  <c r="CS48" i="28"/>
  <c r="CS258" i="28"/>
  <c r="DO141" i="28"/>
  <c r="DO200" i="28"/>
  <c r="CG373" i="28"/>
  <c r="DO355" i="28"/>
  <c r="DO363" i="28"/>
  <c r="CT318" i="28"/>
  <c r="DO251" i="28"/>
  <c r="AL203" i="28"/>
  <c r="DK256" i="28"/>
  <c r="DK430" i="28" s="1"/>
  <c r="DO135" i="28"/>
  <c r="W47" i="27"/>
  <c r="W71" i="27" s="1"/>
  <c r="BX34" i="28"/>
  <c r="BX468" i="28" s="1"/>
  <c r="CT34" i="28"/>
  <c r="CT468" i="28" s="1"/>
  <c r="DO148" i="28"/>
  <c r="DJ123" i="28"/>
  <c r="U271" i="28"/>
  <c r="DP271" i="28" s="1"/>
  <c r="CS290" i="28"/>
  <c r="CS432" i="28" s="1"/>
  <c r="DE258" i="28"/>
  <c r="DA203" i="28"/>
  <c r="AT190" i="28"/>
  <c r="DO166" i="28"/>
  <c r="DO160" i="28"/>
  <c r="CV155" i="28"/>
  <c r="CV453" i="28" s="1"/>
  <c r="DO73" i="28"/>
  <c r="DM66" i="28"/>
  <c r="DP54" i="28"/>
  <c r="DA130" i="28"/>
  <c r="DO101" i="28"/>
  <c r="H387" i="28"/>
  <c r="DE67" i="28"/>
  <c r="DO276" i="28"/>
  <c r="AT352" i="28"/>
  <c r="DO336" i="28"/>
  <c r="DE331" i="28"/>
  <c r="CG371" i="28"/>
  <c r="CG437" i="28" s="1"/>
  <c r="AN174" i="28"/>
  <c r="AN176" i="28" s="1"/>
  <c r="AN454" i="28" s="1"/>
  <c r="CS256" i="28"/>
  <c r="CS430" i="28" s="1"/>
  <c r="DO167" i="28"/>
  <c r="DI277" i="28"/>
  <c r="DI509" i="28" s="1"/>
  <c r="DE237" i="28"/>
  <c r="AH177" i="28"/>
  <c r="AH117" i="28"/>
  <c r="DO51" i="28"/>
  <c r="U69" i="28"/>
  <c r="DP69" i="28" s="1"/>
  <c r="DA143" i="28"/>
  <c r="CS143" i="28"/>
  <c r="DI102" i="28"/>
  <c r="DI449" i="28" s="1"/>
  <c r="DA117" i="28"/>
  <c r="DE69" i="28"/>
  <c r="DO31" i="28"/>
  <c r="BX35" i="28"/>
  <c r="AT90" i="28"/>
  <c r="DO120" i="28"/>
  <c r="DO347" i="28"/>
  <c r="DO341" i="28"/>
  <c r="DO309" i="28"/>
  <c r="AN289" i="28"/>
  <c r="AN291" i="28" s="1"/>
  <c r="AN461" i="28" s="1"/>
  <c r="DO295" i="28"/>
  <c r="AT292" i="28"/>
  <c r="DO182" i="28"/>
  <c r="U222" i="28"/>
  <c r="DE203" i="28"/>
  <c r="AT258" i="28"/>
  <c r="DO227" i="28"/>
  <c r="CV142" i="28"/>
  <c r="CV452" i="28" s="1"/>
  <c r="DO153" i="28"/>
  <c r="DO112" i="28"/>
  <c r="DO107" i="28"/>
  <c r="DI66" i="28"/>
  <c r="DM136" i="28"/>
  <c r="DE130" i="28"/>
  <c r="DO64" i="28"/>
  <c r="AT48" i="28"/>
  <c r="CU386" i="28"/>
  <c r="DI385" i="28"/>
  <c r="DI467" i="28" s="1"/>
  <c r="AT386" i="28"/>
  <c r="DI364" i="28"/>
  <c r="DI485" i="28" s="1"/>
  <c r="DK371" i="28"/>
  <c r="DK437" i="28" s="1"/>
  <c r="DK373" i="28"/>
  <c r="DG378" i="28"/>
  <c r="DA386" i="28"/>
  <c r="DA352" i="28"/>
  <c r="DA350" i="28"/>
  <c r="DA436" i="28" s="1"/>
  <c r="DG382" i="28"/>
  <c r="DG396" i="28" s="1"/>
  <c r="DG375" i="28"/>
  <c r="DG389" i="28" s="1"/>
  <c r="CV358" i="28"/>
  <c r="CV514" i="28" s="1"/>
  <c r="DG353" i="28"/>
  <c r="DA373" i="28"/>
  <c r="CV349" i="28"/>
  <c r="DG344" i="28"/>
  <c r="AL352" i="28"/>
  <c r="AL350" i="28"/>
  <c r="CV330" i="28"/>
  <c r="CV464" i="28" s="1"/>
  <c r="DG325" i="28"/>
  <c r="DG383" i="28"/>
  <c r="DE386" i="28"/>
  <c r="DO369" i="28"/>
  <c r="AT373" i="28"/>
  <c r="AT371" i="28"/>
  <c r="AT437" i="28" s="1"/>
  <c r="DO340" i="28"/>
  <c r="DO334" i="28"/>
  <c r="CU331" i="28"/>
  <c r="DA331" i="28"/>
  <c r="CV283" i="28"/>
  <c r="CV483" i="28" s="1"/>
  <c r="DG278" i="28"/>
  <c r="AN277" i="28"/>
  <c r="AN509" i="28" s="1"/>
  <c r="CV215" i="28"/>
  <c r="CV481" i="28" s="1"/>
  <c r="DG210" i="28"/>
  <c r="AN317" i="28"/>
  <c r="AN463" i="28" s="1"/>
  <c r="DJ289" i="28"/>
  <c r="DJ291" i="28" s="1"/>
  <c r="DJ461" i="28" s="1"/>
  <c r="DJ230" i="28"/>
  <c r="DM230" i="28"/>
  <c r="DJ221" i="28"/>
  <c r="DJ223" i="28" s="1"/>
  <c r="DJ457" i="28" s="1"/>
  <c r="DO316" i="28"/>
  <c r="CV230" i="28"/>
  <c r="DG225" i="28"/>
  <c r="DI183" i="28"/>
  <c r="DI174" i="28"/>
  <c r="DI176" i="28" s="1"/>
  <c r="DI454" i="28" s="1"/>
  <c r="DK317" i="28"/>
  <c r="DK463" i="28" s="1"/>
  <c r="DE318" i="28"/>
  <c r="CU258" i="28"/>
  <c r="CU256" i="28"/>
  <c r="CU430" i="28" s="1"/>
  <c r="CU224" i="28"/>
  <c r="CU222" i="28"/>
  <c r="CU428" i="28" s="1"/>
  <c r="DO201" i="28"/>
  <c r="DK203" i="28"/>
  <c r="CU190" i="28"/>
  <c r="DK271" i="28"/>
  <c r="CV189" i="28"/>
  <c r="CV455" i="28" s="1"/>
  <c r="DG184" i="28"/>
  <c r="AH190" i="28"/>
  <c r="AN142" i="28"/>
  <c r="AN452" i="28" s="1"/>
  <c r="AN129" i="28"/>
  <c r="AN451" i="28" s="1"/>
  <c r="DO248" i="28"/>
  <c r="DK224" i="28"/>
  <c r="DK222" i="28"/>
  <c r="DK428" i="28" s="1"/>
  <c r="DI202" i="28"/>
  <c r="DI456" i="28" s="1"/>
  <c r="DA190" i="28"/>
  <c r="AL175" i="28"/>
  <c r="AL177" i="28"/>
  <c r="DO171" i="28"/>
  <c r="U175" i="28"/>
  <c r="U425" i="28" s="1"/>
  <c r="K32" i="27" s="1"/>
  <c r="U177" i="28"/>
  <c r="DP162" i="28"/>
  <c r="BX156" i="28"/>
  <c r="AH143" i="28"/>
  <c r="BX130" i="28"/>
  <c r="DP114" i="28"/>
  <c r="U116" i="28"/>
  <c r="CG115" i="28"/>
  <c r="CG117" i="28"/>
  <c r="DG80" i="28"/>
  <c r="DO80" i="28" s="1"/>
  <c r="DG76" i="28"/>
  <c r="DO76" i="28" s="1"/>
  <c r="CV81" i="28"/>
  <c r="CO69" i="28"/>
  <c r="DO158" i="28"/>
  <c r="DJ177" i="28"/>
  <c r="AN114" i="28"/>
  <c r="AN450" i="28" s="1"/>
  <c r="DM96" i="28"/>
  <c r="BX67" i="28"/>
  <c r="BX69" i="28"/>
  <c r="AA48" i="28"/>
  <c r="CU33" i="28"/>
  <c r="CU35" i="28"/>
  <c r="DE115" i="28"/>
  <c r="DE117" i="28"/>
  <c r="U117" i="28"/>
  <c r="U115" i="28"/>
  <c r="DP96" i="28"/>
  <c r="CT88" i="28"/>
  <c r="BX90" i="28"/>
  <c r="DG55" i="28"/>
  <c r="DO55" i="28" s="1"/>
  <c r="CV60" i="28"/>
  <c r="DP47" i="28"/>
  <c r="DG36" i="28"/>
  <c r="CV41" i="28"/>
  <c r="DG21" i="28"/>
  <c r="CV26" i="28"/>
  <c r="CV493" i="28" s="1"/>
  <c r="AN66" i="28"/>
  <c r="AN417" i="28" s="1"/>
  <c r="DK35" i="28"/>
  <c r="AT117" i="28"/>
  <c r="U48" i="28"/>
  <c r="DP385" i="28"/>
  <c r="AA386" i="28"/>
  <c r="CV385" i="28"/>
  <c r="CV467" i="28" s="1"/>
  <c r="DG380" i="28"/>
  <c r="AH386" i="28"/>
  <c r="CV364" i="28"/>
  <c r="CV485" i="28" s="1"/>
  <c r="DG359" i="28"/>
  <c r="DI343" i="28"/>
  <c r="DI484" i="28" s="1"/>
  <c r="DK350" i="28"/>
  <c r="DK436" i="28" s="1"/>
  <c r="DK352" i="28"/>
  <c r="CO386" i="28"/>
  <c r="CG386" i="28"/>
  <c r="CR386" i="28"/>
  <c r="DO367" i="28"/>
  <c r="CT373" i="28"/>
  <c r="DO345" i="28"/>
  <c r="CO350" i="28"/>
  <c r="CO436" i="28" s="1"/>
  <c r="CR350" i="28"/>
  <c r="CR436" i="28" s="1"/>
  <c r="CS331" i="28"/>
  <c r="CS386" i="28"/>
  <c r="DI358" i="28"/>
  <c r="DI514" i="28" s="1"/>
  <c r="DJ349" i="28"/>
  <c r="DJ351" i="28" s="1"/>
  <c r="DJ465" i="28" s="1"/>
  <c r="CS350" i="28"/>
  <c r="CS436" i="28" s="1"/>
  <c r="U386" i="28"/>
  <c r="AN379" i="28"/>
  <c r="DI349" i="28"/>
  <c r="DI351" i="28" s="1"/>
  <c r="DI465" i="28" s="1"/>
  <c r="DI330" i="28"/>
  <c r="DI464" i="28" s="1"/>
  <c r="DG322" i="28"/>
  <c r="CV324" i="28"/>
  <c r="DG319" i="28"/>
  <c r="DE352" i="28"/>
  <c r="DE350" i="28"/>
  <c r="DE436" i="28" s="1"/>
  <c r="CR331" i="28"/>
  <c r="DO300" i="28"/>
  <c r="CR318" i="28"/>
  <c r="DI304" i="28"/>
  <c r="DI462" i="28" s="1"/>
  <c r="DO285" i="28"/>
  <c r="BX292" i="28"/>
  <c r="BX290" i="28"/>
  <c r="BX432" i="28" s="1"/>
  <c r="BX258" i="28"/>
  <c r="BX256" i="28"/>
  <c r="BX430" i="28" s="1"/>
  <c r="CV236" i="28"/>
  <c r="CV458" i="28" s="1"/>
  <c r="DG231" i="28"/>
  <c r="BX224" i="28"/>
  <c r="BX222" i="28"/>
  <c r="BX428" i="28" s="1"/>
  <c r="BX203" i="28"/>
  <c r="DO315" i="28"/>
  <c r="DJ264" i="28"/>
  <c r="CG350" i="28"/>
  <c r="CG436" i="28" s="1"/>
  <c r="AN324" i="28"/>
  <c r="DO314" i="28"/>
  <c r="DO297" i="28"/>
  <c r="AN298" i="28"/>
  <c r="DI209" i="28"/>
  <c r="DI505" i="28" s="1"/>
  <c r="CV183" i="28"/>
  <c r="DG178" i="28"/>
  <c r="CV174" i="28"/>
  <c r="DG169" i="28"/>
  <c r="DO169" i="28" s="1"/>
  <c r="CV317" i="28"/>
  <c r="CV463" i="28" s="1"/>
  <c r="DG312" i="28"/>
  <c r="CV311" i="28"/>
  <c r="DG306" i="28"/>
  <c r="DE305" i="28"/>
  <c r="DP283" i="28"/>
  <c r="DJ283" i="28"/>
  <c r="DJ483" i="28" s="1"/>
  <c r="DO303" i="28"/>
  <c r="DI256" i="28"/>
  <c r="DI430" i="28" s="1"/>
  <c r="DP223" i="28"/>
  <c r="DO207" i="28"/>
  <c r="DP202" i="28"/>
  <c r="CO203" i="28"/>
  <c r="DP189" i="28"/>
  <c r="U190" i="28"/>
  <c r="AL190" i="28"/>
  <c r="DO282" i="28"/>
  <c r="CV264" i="28"/>
  <c r="DK237" i="28"/>
  <c r="DO195" i="28"/>
  <c r="CT203" i="28"/>
  <c r="DI189" i="28"/>
  <c r="DI455" i="28" s="1"/>
  <c r="DO161" i="28"/>
  <c r="DK177" i="28"/>
  <c r="DK175" i="28"/>
  <c r="DK425" i="28" s="1"/>
  <c r="DO275" i="28"/>
  <c r="CU292" i="28"/>
  <c r="DO262" i="28"/>
  <c r="DO247" i="28"/>
  <c r="DO208" i="28"/>
  <c r="U176" i="28"/>
  <c r="U454" i="28" s="1"/>
  <c r="K57" i="27" s="1"/>
  <c r="DP174" i="28"/>
  <c r="CT271" i="28"/>
  <c r="DO254" i="28"/>
  <c r="DK258" i="28"/>
  <c r="DO214" i="28"/>
  <c r="DO193" i="28"/>
  <c r="DP168" i="28"/>
  <c r="DO165" i="28"/>
  <c r="CV162" i="28"/>
  <c r="CV502" i="28" s="1"/>
  <c r="DG157" i="28"/>
  <c r="AL156" i="28"/>
  <c r="CT143" i="28"/>
  <c r="AL130" i="28"/>
  <c r="DO106" i="28"/>
  <c r="DI96" i="28"/>
  <c r="DO79" i="28"/>
  <c r="DG74" i="28"/>
  <c r="DO74" i="28" s="1"/>
  <c r="DG70" i="28"/>
  <c r="CV75" i="28"/>
  <c r="CU67" i="28"/>
  <c r="DO164" i="28"/>
  <c r="DO147" i="28"/>
  <c r="DO134" i="28"/>
  <c r="DJ143" i="28"/>
  <c r="DO121" i="28"/>
  <c r="DO104" i="28"/>
  <c r="DO50" i="28"/>
  <c r="DI47" i="28"/>
  <c r="DI446" i="28" s="1"/>
  <c r="DJ175" i="28"/>
  <c r="DJ425" i="28" s="1"/>
  <c r="AL116" i="28"/>
  <c r="AH116" i="28"/>
  <c r="DM102" i="28"/>
  <c r="DM449" i="28" s="1"/>
  <c r="CU117" i="28"/>
  <c r="CU115" i="28"/>
  <c r="DO83" i="28"/>
  <c r="DO71" i="28"/>
  <c r="AL67" i="28"/>
  <c r="AL69" i="28"/>
  <c r="CS69" i="28"/>
  <c r="CS67" i="28"/>
  <c r="CU48" i="28"/>
  <c r="DP32" i="28"/>
  <c r="DM108" i="28"/>
  <c r="AL88" i="28"/>
  <c r="AL90" i="28"/>
  <c r="DO58" i="28"/>
  <c r="DG49" i="28"/>
  <c r="CV54" i="28"/>
  <c r="AN32" i="28"/>
  <c r="AN445" i="28" s="1"/>
  <c r="DM9" i="28"/>
  <c r="DM14" i="28" s="1"/>
  <c r="DI14" i="28"/>
  <c r="DO39" i="28"/>
  <c r="DO11" i="28"/>
  <c r="DO13" i="28"/>
  <c r="DO25" i="28"/>
  <c r="DO12" i="28"/>
  <c r="DO53" i="28"/>
  <c r="DO43" i="28"/>
  <c r="DG384" i="28"/>
  <c r="CT386" i="28"/>
  <c r="DG376" i="28"/>
  <c r="DG390" i="28" s="1"/>
  <c r="BX373" i="28"/>
  <c r="BX371" i="28"/>
  <c r="BX437" i="28" s="1"/>
  <c r="CV343" i="28"/>
  <c r="CV484" i="28" s="1"/>
  <c r="DG338" i="28"/>
  <c r="CV370" i="28"/>
  <c r="DG365" i="28"/>
  <c r="CO352" i="28"/>
  <c r="DO323" i="28"/>
  <c r="BX305" i="28"/>
  <c r="CS352" i="28"/>
  <c r="AL386" i="28"/>
  <c r="CT352" i="28"/>
  <c r="CT350" i="28"/>
  <c r="CT436" i="28" s="1"/>
  <c r="DG328" i="28"/>
  <c r="DO328" i="28" s="1"/>
  <c r="DO321" i="28"/>
  <c r="DI324" i="28"/>
  <c r="DJ385" i="28"/>
  <c r="DJ467" i="28" s="1"/>
  <c r="CV379" i="28"/>
  <c r="DG374" i="28"/>
  <c r="DO354" i="28"/>
  <c r="CV337" i="28"/>
  <c r="CV513" i="28" s="1"/>
  <c r="DG332" i="28"/>
  <c r="DJ304" i="28"/>
  <c r="DJ462" i="28" s="1"/>
  <c r="CU352" i="28"/>
  <c r="CS318" i="28"/>
  <c r="DO307" i="28"/>
  <c r="DK304" i="28"/>
  <c r="DK462" i="28" s="1"/>
  <c r="BX271" i="28"/>
  <c r="BX237" i="28"/>
  <c r="AN221" i="28"/>
  <c r="BX177" i="28"/>
  <c r="BX175" i="28"/>
  <c r="BX425" i="28" s="1"/>
  <c r="DO308" i="28"/>
  <c r="CS305" i="28"/>
  <c r="DJ243" i="28"/>
  <c r="DJ507" i="28" s="1"/>
  <c r="DM243" i="28"/>
  <c r="DM507" i="28" s="1"/>
  <c r="AL331" i="28"/>
  <c r="DO310" i="28"/>
  <c r="AN311" i="28"/>
  <c r="AL305" i="28"/>
  <c r="CV289" i="28"/>
  <c r="DG284" i="28"/>
  <c r="CV209" i="28"/>
  <c r="CV505" i="28" s="1"/>
  <c r="DG204" i="28"/>
  <c r="CV196" i="28"/>
  <c r="DG191" i="28"/>
  <c r="DI311" i="28"/>
  <c r="CV298" i="28"/>
  <c r="DG293" i="28"/>
  <c r="DP236" i="28"/>
  <c r="DO261" i="28"/>
  <c r="DO241" i="28"/>
  <c r="DO220" i="28"/>
  <c r="DO206" i="28"/>
  <c r="CS222" i="28"/>
  <c r="CS428" i="28" s="1"/>
  <c r="AT203" i="28"/>
  <c r="DO188" i="28"/>
  <c r="CU177" i="28"/>
  <c r="CU175" i="28"/>
  <c r="CU425" i="28" s="1"/>
  <c r="AN283" i="28"/>
  <c r="AN483" i="28" s="1"/>
  <c r="DK292" i="28"/>
  <c r="DK290" i="28"/>
  <c r="DK432" i="28" s="1"/>
  <c r="AA292" i="28"/>
  <c r="DO240" i="28"/>
  <c r="CU203" i="28"/>
  <c r="AT175" i="28"/>
  <c r="AT425" i="28" s="1"/>
  <c r="AT177" i="28"/>
  <c r="AN155" i="28"/>
  <c r="AN453" i="28" s="1"/>
  <c r="DP257" i="28"/>
  <c r="DO235" i="28"/>
  <c r="DI237" i="28"/>
  <c r="CS203" i="28"/>
  <c r="CT177" i="28"/>
  <c r="CT175" i="28"/>
  <c r="CT425" i="28" s="1"/>
  <c r="CO318" i="28"/>
  <c r="DO279" i="28"/>
  <c r="DO253" i="28"/>
  <c r="DO192" i="28"/>
  <c r="CV168" i="28"/>
  <c r="CV480" i="28" s="1"/>
  <c r="DG163" i="28"/>
  <c r="DO159" i="28"/>
  <c r="DI162" i="28"/>
  <c r="DI502" i="28" s="1"/>
  <c r="DM162" i="28"/>
  <c r="DM502" i="28" s="1"/>
  <c r="AH156" i="28"/>
  <c r="BX143" i="28"/>
  <c r="AH130" i="28"/>
  <c r="DK156" i="28"/>
  <c r="DK130" i="28"/>
  <c r="DO91" i="28"/>
  <c r="DI54" i="28"/>
  <c r="CU69" i="28"/>
  <c r="DO111" i="28"/>
  <c r="CV102" i="28"/>
  <c r="CV96" i="28"/>
  <c r="DI75" i="28"/>
  <c r="CV47" i="28"/>
  <c r="CV446" i="28" s="1"/>
  <c r="DG42" i="28"/>
  <c r="BX115" i="28"/>
  <c r="BX117" i="28"/>
  <c r="CO115" i="28"/>
  <c r="CO117" i="28"/>
  <c r="CG69" i="28"/>
  <c r="CG67" i="28"/>
  <c r="DJ26" i="28"/>
  <c r="DO132" i="28"/>
  <c r="CV108" i="28"/>
  <c r="CV498" i="28" s="1"/>
  <c r="DG103" i="28"/>
  <c r="DO103" i="28" s="1"/>
  <c r="DP108" i="28"/>
  <c r="CT117" i="28"/>
  <c r="CT115" i="28"/>
  <c r="CK115" i="28"/>
  <c r="CK117" i="28"/>
  <c r="DO38" i="28"/>
  <c r="AN20" i="28"/>
  <c r="AN444" i="28" s="1"/>
  <c r="DG9" i="28"/>
  <c r="CV14" i="28"/>
  <c r="DI108" i="28"/>
  <c r="CK48" i="28"/>
  <c r="DO28" i="28"/>
  <c r="AN41" i="28"/>
  <c r="DO93" i="28"/>
  <c r="DO40" i="28"/>
  <c r="CO48" i="28"/>
  <c r="DO29" i="28"/>
  <c r="AN385" i="28"/>
  <c r="AN467" i="28" s="1"/>
  <c r="BX386" i="28"/>
  <c r="DK379" i="28"/>
  <c r="BX352" i="28"/>
  <c r="BX350" i="28"/>
  <c r="BX436" i="28" s="1"/>
  <c r="BX331" i="28"/>
  <c r="CK386" i="28"/>
  <c r="DI370" i="28"/>
  <c r="DI372" i="28" s="1"/>
  <c r="DI466" i="28" s="1"/>
  <c r="AL373" i="28"/>
  <c r="AL371" i="28"/>
  <c r="DO361" i="28"/>
  <c r="DE373" i="28"/>
  <c r="DE371" i="28"/>
  <c r="DE437" i="28" s="1"/>
  <c r="AN349" i="28"/>
  <c r="DO342" i="28"/>
  <c r="AT350" i="28"/>
  <c r="AT436" i="28" s="1"/>
  <c r="DA371" i="28"/>
  <c r="DA437" i="28" s="1"/>
  <c r="AA371" i="28"/>
  <c r="AA373" i="28"/>
  <c r="AH331" i="28"/>
  <c r="DI379" i="28"/>
  <c r="CU371" i="28"/>
  <c r="CU437" i="28" s="1"/>
  <c r="CU373" i="28"/>
  <c r="DI337" i="28"/>
  <c r="DI513" i="28" s="1"/>
  <c r="DP304" i="28"/>
  <c r="CU305" i="28"/>
  <c r="DA318" i="28"/>
  <c r="CV304" i="28"/>
  <c r="CV462" i="28" s="1"/>
  <c r="DG299" i="28"/>
  <c r="DA305" i="28"/>
  <c r="AA305" i="28"/>
  <c r="AN264" i="28"/>
  <c r="BX190" i="28"/>
  <c r="DO288" i="28"/>
  <c r="DO226" i="28"/>
  <c r="AN330" i="28"/>
  <c r="AN464" i="28" s="1"/>
  <c r="BX318" i="28"/>
  <c r="DJ318" i="28"/>
  <c r="AL318" i="28"/>
  <c r="DO302" i="28"/>
  <c r="CT305" i="28"/>
  <c r="DI289" i="28"/>
  <c r="DI291" i="28" s="1"/>
  <c r="DI461" i="28" s="1"/>
  <c r="DM289" i="28"/>
  <c r="DM291" i="28" s="1"/>
  <c r="DM461" i="28" s="1"/>
  <c r="CV255" i="28"/>
  <c r="DG250" i="28"/>
  <c r="CV243" i="28"/>
  <c r="CV507" i="28" s="1"/>
  <c r="DG238" i="28"/>
  <c r="CV221" i="28"/>
  <c r="DG216" i="28"/>
  <c r="CU318" i="28"/>
  <c r="AH318" i="28"/>
  <c r="DO301" i="28"/>
  <c r="DI298" i="28"/>
  <c r="DP270" i="28"/>
  <c r="DJ270" i="28"/>
  <c r="DJ460" i="28" s="1"/>
  <c r="DP249" i="28"/>
  <c r="DJ249" i="28"/>
  <c r="DJ482" i="28" s="1"/>
  <c r="CU237" i="28"/>
  <c r="DP215" i="28"/>
  <c r="DP291" i="28"/>
  <c r="CS292" i="28"/>
  <c r="CT258" i="28"/>
  <c r="DO233" i="28"/>
  <c r="CS224" i="28"/>
  <c r="CT190" i="28"/>
  <c r="CR177" i="28"/>
  <c r="CR175" i="28"/>
  <c r="CR425" i="28" s="1"/>
  <c r="DO281" i="28"/>
  <c r="CV277" i="28"/>
  <c r="CV509" i="28" s="1"/>
  <c r="CV270" i="28"/>
  <c r="CV460" i="28" s="1"/>
  <c r="DO229" i="28"/>
  <c r="DO219" i="28"/>
  <c r="DO186" i="28"/>
  <c r="DE190" i="28"/>
  <c r="CS177" i="28"/>
  <c r="CS175" i="28"/>
  <c r="CS425" i="28" s="1"/>
  <c r="CV149" i="28"/>
  <c r="DG144" i="28"/>
  <c r="CV136" i="28"/>
  <c r="DG131" i="28"/>
  <c r="DO131" i="28" s="1"/>
  <c r="CV123" i="28"/>
  <c r="DG118" i="28"/>
  <c r="U292" i="28"/>
  <c r="DO228" i="28"/>
  <c r="CV202" i="28"/>
  <c r="CV456" i="28" s="1"/>
  <c r="DG197" i="28"/>
  <c r="U203" i="28"/>
  <c r="DP196" i="28"/>
  <c r="CG203" i="28"/>
  <c r="DO180" i="28"/>
  <c r="DA290" i="28"/>
  <c r="DA432" i="28" s="1"/>
  <c r="U258" i="28"/>
  <c r="CS237" i="28"/>
  <c r="DO211" i="28"/>
  <c r="DK190" i="28"/>
  <c r="DI168" i="28"/>
  <c r="DI480" i="28" s="1"/>
  <c r="CT156" i="28"/>
  <c r="AL143" i="28"/>
  <c r="CT130" i="28"/>
  <c r="AN102" i="28"/>
  <c r="AN449" i="28" s="1"/>
  <c r="CS115" i="28"/>
  <c r="CS117" i="28"/>
  <c r="DG86" i="28"/>
  <c r="DO86" i="28" s="1"/>
  <c r="DG82" i="28"/>
  <c r="CV87" i="28"/>
  <c r="DM60" i="28"/>
  <c r="DM68" i="28" s="1"/>
  <c r="DM447" i="28" s="1"/>
  <c r="CO67" i="28"/>
  <c r="DI156" i="28"/>
  <c r="DI143" i="28"/>
  <c r="DO100" i="28"/>
  <c r="BX48" i="28"/>
  <c r="CV32" i="28"/>
  <c r="DG27" i="28"/>
  <c r="CV20" i="28"/>
  <c r="CV444" i="28" s="1"/>
  <c r="DG15" i="28"/>
  <c r="DO77" i="28"/>
  <c r="CT69" i="28"/>
  <c r="CT67" i="28"/>
  <c r="DJ41" i="28"/>
  <c r="DO16" i="28"/>
  <c r="CS34" i="28"/>
  <c r="CS468" i="28" s="1"/>
  <c r="CG177" i="28"/>
  <c r="CV114" i="28"/>
  <c r="CV450" i="28" s="1"/>
  <c r="DJ108" i="28"/>
  <c r="DJ498" i="28" s="1"/>
  <c r="DO99" i="28"/>
  <c r="AN96" i="28"/>
  <c r="CT90" i="28"/>
  <c r="DG61" i="28"/>
  <c r="DO61" i="28" s="1"/>
  <c r="CV66" i="28"/>
  <c r="CV417" i="28" s="1"/>
  <c r="AN47" i="28"/>
  <c r="AN446" i="28" s="1"/>
  <c r="BX88" i="28"/>
  <c r="DO65" i="28"/>
  <c r="DO23" i="28"/>
  <c r="DO59" i="28"/>
  <c r="DO44" i="28"/>
  <c r="CS35" i="28"/>
  <c r="DO24" i="28"/>
  <c r="AF727" i="5"/>
  <c r="AM723" i="5"/>
  <c r="M667" i="5"/>
  <c r="Q667" i="5"/>
  <c r="U667" i="5"/>
  <c r="AA667" i="5"/>
  <c r="M13" i="6" s="1"/>
  <c r="AX667" i="5"/>
  <c r="AF716" i="5"/>
  <c r="AQ716" i="5"/>
  <c r="AF718" i="5"/>
  <c r="AQ718" i="5"/>
  <c r="AM719" i="5"/>
  <c r="AF722" i="5"/>
  <c r="AQ722" i="5"/>
  <c r="AC689" i="5"/>
  <c r="AH689" i="5"/>
  <c r="AL689" i="5"/>
  <c r="AR689" i="5"/>
  <c r="N667" i="5"/>
  <c r="R667" i="5"/>
  <c r="W667" i="5"/>
  <c r="AB667" i="5"/>
  <c r="AZ667" i="5"/>
  <c r="Z810" i="5"/>
  <c r="AF807" i="5"/>
  <c r="AQ807" i="5"/>
  <c r="AF802" i="5"/>
  <c r="AQ802" i="5"/>
  <c r="AF777" i="5"/>
  <c r="AQ777" i="5"/>
  <c r="AF783" i="5"/>
  <c r="AQ783" i="5"/>
  <c r="AF799" i="5"/>
  <c r="AM728" i="5"/>
  <c r="AL732" i="5"/>
  <c r="N669" i="5"/>
  <c r="R669" i="5"/>
  <c r="W669" i="5"/>
  <c r="Z768" i="5"/>
  <c r="AF757" i="5"/>
  <c r="AQ761" i="5"/>
  <c r="AC696" i="5"/>
  <c r="AH696" i="5"/>
  <c r="AL696" i="5"/>
  <c r="AR696" i="5"/>
  <c r="AF808" i="5"/>
  <c r="Z804" i="5"/>
  <c r="O669" i="5"/>
  <c r="S669" i="5"/>
  <c r="X669" i="5"/>
  <c r="AT669" i="5"/>
  <c r="AF779" i="5"/>
  <c r="AQ803" i="5"/>
  <c r="AY803" i="5"/>
  <c r="AC750" i="5"/>
  <c r="AH750" i="5"/>
  <c r="AL750" i="5"/>
  <c r="AR750" i="5"/>
  <c r="AF748" i="5"/>
  <c r="AQ748" i="5"/>
  <c r="AD744" i="5"/>
  <c r="AI744" i="5"/>
  <c r="AN744" i="5"/>
  <c r="AF817" i="5"/>
  <c r="AJ822" i="5"/>
  <c r="AO822" i="5"/>
  <c r="AQ819" i="5"/>
  <c r="AF821" i="5"/>
  <c r="AQ821" i="5"/>
  <c r="AF823" i="5"/>
  <c r="AJ828" i="5"/>
  <c r="AO828" i="5"/>
  <c r="AQ825" i="5"/>
  <c r="AQ827" i="5"/>
  <c r="AY827" i="5"/>
  <c r="AF747" i="5"/>
  <c r="AQ747" i="5"/>
  <c r="AQ749" i="5"/>
  <c r="AF818" i="5"/>
  <c r="AF824" i="5"/>
  <c r="AF826" i="5"/>
  <c r="AF827" i="5"/>
  <c r="AF721" i="5"/>
  <c r="AM722" i="5"/>
  <c r="AF725" i="5"/>
  <c r="AQ725" i="5"/>
  <c r="AD689" i="5"/>
  <c r="AI689" i="5"/>
  <c r="AN689" i="5"/>
  <c r="AG726" i="5"/>
  <c r="AF724" i="5"/>
  <c r="AQ724" i="5"/>
  <c r="AM725" i="5"/>
  <c r="N666" i="5"/>
  <c r="R666" i="5"/>
  <c r="W666" i="5"/>
  <c r="AJ689" i="5"/>
  <c r="AO689" i="5"/>
  <c r="AM717" i="5"/>
  <c r="AQ719" i="5"/>
  <c r="AF723" i="5"/>
  <c r="AQ723" i="5"/>
  <c r="AM724" i="5"/>
  <c r="O666" i="5"/>
  <c r="S666" i="5"/>
  <c r="X666" i="5"/>
  <c r="AB666" i="5"/>
  <c r="AZ666" i="5"/>
  <c r="Z689" i="5"/>
  <c r="AG689" i="5"/>
  <c r="AK689" i="5"/>
  <c r="O667" i="5"/>
  <c r="S667" i="5"/>
  <c r="X667" i="5"/>
  <c r="AT667" i="5"/>
  <c r="AY731" i="5"/>
  <c r="P667" i="5"/>
  <c r="T667" i="5"/>
  <c r="Y667" i="5"/>
  <c r="AW667" i="5"/>
  <c r="N13" i="6" s="1"/>
  <c r="AF715" i="5"/>
  <c r="AM716" i="5"/>
  <c r="AF719" i="5"/>
  <c r="P668" i="5"/>
  <c r="T668" i="5"/>
  <c r="Y668" i="5"/>
  <c r="AW668" i="5"/>
  <c r="N14" i="6" s="1"/>
  <c r="AF730" i="5"/>
  <c r="AQ730" i="5"/>
  <c r="AM731" i="5"/>
  <c r="M669" i="5"/>
  <c r="Q669" i="5"/>
  <c r="U669" i="5"/>
  <c r="AA669" i="5"/>
  <c r="M15" i="6" s="1"/>
  <c r="AX669" i="5"/>
  <c r="AF763" i="5"/>
  <c r="AF766" i="5"/>
  <c r="AQ766" i="5"/>
  <c r="Z780" i="5"/>
  <c r="AA668" i="5"/>
  <c r="M14" i="6" s="1"/>
  <c r="AX668" i="5"/>
  <c r="AR732" i="5"/>
  <c r="AF729" i="5"/>
  <c r="AM730" i="5"/>
  <c r="AF731" i="5"/>
  <c r="AF717" i="5"/>
  <c r="AQ717" i="5"/>
  <c r="AM718" i="5"/>
  <c r="N668" i="5"/>
  <c r="R668" i="5"/>
  <c r="W668" i="5"/>
  <c r="AB668" i="5"/>
  <c r="AZ668" i="5"/>
  <c r="AI732" i="5"/>
  <c r="AN732" i="5"/>
  <c r="AF728" i="5"/>
  <c r="AQ728" i="5"/>
  <c r="AM729" i="5"/>
  <c r="AG703" i="5"/>
  <c r="AK703" i="5"/>
  <c r="AP703" i="5"/>
  <c r="AQ767" i="5"/>
  <c r="Z762" i="5"/>
  <c r="AF760" i="5"/>
  <c r="AQ760" i="5"/>
  <c r="AI780" i="5"/>
  <c r="AN780" i="5"/>
  <c r="AU780" i="5"/>
  <c r="AF776" i="5"/>
  <c r="AQ776" i="5"/>
  <c r="AM777" i="5"/>
  <c r="AF782" i="5"/>
  <c r="AM783" i="5"/>
  <c r="AF786" i="5"/>
  <c r="AQ786" i="5"/>
  <c r="AD696" i="5"/>
  <c r="AI696" i="5"/>
  <c r="AN696" i="5"/>
  <c r="AU696" i="5"/>
  <c r="N670" i="5"/>
  <c r="R670" i="5"/>
  <c r="W670" i="5"/>
  <c r="AA670" i="5"/>
  <c r="M16" i="6" s="1"/>
  <c r="AX670" i="5"/>
  <c r="AC703" i="5"/>
  <c r="AH703" i="5"/>
  <c r="AL703" i="5"/>
  <c r="AR703" i="5"/>
  <c r="AB669" i="5"/>
  <c r="AZ669" i="5"/>
  <c r="AF765" i="5"/>
  <c r="AQ765" i="5"/>
  <c r="AF759" i="5"/>
  <c r="AQ759" i="5"/>
  <c r="AF761" i="5"/>
  <c r="AF775" i="5"/>
  <c r="AJ780" i="5"/>
  <c r="AO780" i="5"/>
  <c r="AM776" i="5"/>
  <c r="AQ779" i="5"/>
  <c r="AF785" i="5"/>
  <c r="AQ785" i="5"/>
  <c r="AM786" i="5"/>
  <c r="AJ696" i="5"/>
  <c r="AO696" i="5"/>
  <c r="AB670" i="5"/>
  <c r="AZ670" i="5"/>
  <c r="AD703" i="5"/>
  <c r="AI703" i="5"/>
  <c r="AN703" i="5"/>
  <c r="AU703" i="5"/>
  <c r="AF767" i="5"/>
  <c r="AY767" i="5"/>
  <c r="AF758" i="5"/>
  <c r="AQ758" i="5"/>
  <c r="AG780" i="5"/>
  <c r="AK780" i="5"/>
  <c r="AF778" i="5"/>
  <c r="AQ778" i="5"/>
  <c r="AM779" i="5"/>
  <c r="AY779" i="5"/>
  <c r="AF784" i="5"/>
  <c r="AQ784" i="5"/>
  <c r="AM785" i="5"/>
  <c r="AG696" i="5"/>
  <c r="AK696" i="5"/>
  <c r="AP696" i="5"/>
  <c r="P670" i="5"/>
  <c r="T670" i="5"/>
  <c r="Y670" i="5"/>
  <c r="AJ703" i="5"/>
  <c r="AO703" i="5"/>
  <c r="AG822" i="5"/>
  <c r="AK822" i="5"/>
  <c r="AP822" i="5"/>
  <c r="AF820" i="5"/>
  <c r="AQ820" i="5"/>
  <c r="AG828" i="5"/>
  <c r="AK828" i="5"/>
  <c r="AP828" i="5"/>
  <c r="AQ826" i="5"/>
  <c r="AM748" i="5"/>
  <c r="AF806" i="5"/>
  <c r="AQ806" i="5"/>
  <c r="AF801" i="5"/>
  <c r="AQ801" i="5"/>
  <c r="N671" i="5"/>
  <c r="R671" i="5"/>
  <c r="W671" i="5"/>
  <c r="AZ671" i="5"/>
  <c r="AO816" i="5"/>
  <c r="AC822" i="5"/>
  <c r="AH822" i="5"/>
  <c r="AL822" i="5"/>
  <c r="AR822" i="5"/>
  <c r="AF819" i="5"/>
  <c r="AC828" i="5"/>
  <c r="AH828" i="5"/>
  <c r="AL828" i="5"/>
  <c r="AR828" i="5"/>
  <c r="AF825" i="5"/>
  <c r="AM747" i="5"/>
  <c r="AF805" i="5"/>
  <c r="AF809" i="5"/>
  <c r="AQ809" i="5"/>
  <c r="AF800" i="5"/>
  <c r="AQ800" i="5"/>
  <c r="AF803" i="5"/>
  <c r="AT671" i="5"/>
  <c r="Z816" i="5"/>
  <c r="AQ814" i="5"/>
  <c r="AQ815" i="5"/>
  <c r="AD822" i="5"/>
  <c r="AI822" i="5"/>
  <c r="AN822" i="5"/>
  <c r="AU822" i="5"/>
  <c r="AQ818" i="5"/>
  <c r="AQ824" i="5"/>
  <c r="AD750" i="5"/>
  <c r="AI750" i="5"/>
  <c r="AN750" i="5"/>
  <c r="AU750" i="5"/>
  <c r="AF746" i="5"/>
  <c r="AQ746" i="5"/>
  <c r="AQ808" i="5"/>
  <c r="AQ813" i="5"/>
  <c r="AM749" i="5"/>
  <c r="AF749" i="5"/>
  <c r="AF739" i="5"/>
  <c r="AJ744" i="5"/>
  <c r="AO744" i="5"/>
  <c r="AQ742" i="5"/>
  <c r="AY743" i="5"/>
  <c r="AE744" i="5"/>
  <c r="AF745" i="5"/>
  <c r="AJ750" i="5"/>
  <c r="AO750" i="5"/>
  <c r="AM746" i="5"/>
  <c r="V674" i="5"/>
  <c r="AU744" i="5"/>
  <c r="AG744" i="5"/>
  <c r="AK744" i="5"/>
  <c r="AQ739" i="5"/>
  <c r="AQ743" i="5"/>
  <c r="AP744" i="5"/>
  <c r="AC744" i="5"/>
  <c r="AM739" i="5"/>
  <c r="AQ740" i="5"/>
  <c r="AF741" i="5"/>
  <c r="AQ741" i="5"/>
  <c r="AF742" i="5"/>
  <c r="AF743" i="5"/>
  <c r="AV744" i="5"/>
  <c r="AY739" i="5"/>
  <c r="AY740" i="5"/>
  <c r="AY741" i="5"/>
  <c r="AY742" i="5"/>
  <c r="AE750" i="5"/>
  <c r="AM745" i="5"/>
  <c r="AQ745" i="5"/>
  <c r="AV750" i="5"/>
  <c r="AY745" i="5"/>
  <c r="AY746" i="5"/>
  <c r="AY747" i="5"/>
  <c r="AY748" i="5"/>
  <c r="AE828" i="5"/>
  <c r="AM823" i="5"/>
  <c r="AQ823" i="5"/>
  <c r="AV828" i="5"/>
  <c r="AY823" i="5"/>
  <c r="AY824" i="5"/>
  <c r="AY825" i="5"/>
  <c r="AY826" i="5"/>
  <c r="AE822" i="5"/>
  <c r="AM817" i="5"/>
  <c r="AQ817" i="5"/>
  <c r="AV822" i="5"/>
  <c r="AY817" i="5"/>
  <c r="AY818" i="5"/>
  <c r="AY819" i="5"/>
  <c r="AY820" i="5"/>
  <c r="AY821" i="5"/>
  <c r="AM811" i="5"/>
  <c r="AQ811" i="5"/>
  <c r="AY811" i="5"/>
  <c r="AY812" i="5"/>
  <c r="AY813" i="5"/>
  <c r="AY814" i="5"/>
  <c r="AY815" i="5"/>
  <c r="AM799" i="5"/>
  <c r="AQ799" i="5"/>
  <c r="AY799" i="5"/>
  <c r="AY800" i="5"/>
  <c r="AY801" i="5"/>
  <c r="AY802" i="5"/>
  <c r="AM805" i="5"/>
  <c r="AQ805" i="5"/>
  <c r="AY805" i="5"/>
  <c r="AY806" i="5"/>
  <c r="AY807" i="5"/>
  <c r="AY808" i="5"/>
  <c r="AY809" i="5"/>
  <c r="AE703" i="5"/>
  <c r="AV703" i="5"/>
  <c r="AE696" i="5"/>
  <c r="AV696" i="5"/>
  <c r="AM782" i="5"/>
  <c r="AQ782" i="5"/>
  <c r="AY782" i="5"/>
  <c r="AY783" i="5"/>
  <c r="AY784" i="5"/>
  <c r="AY785" i="5"/>
  <c r="AY786" i="5"/>
  <c r="AE780" i="5"/>
  <c r="AM775" i="5"/>
  <c r="AQ775" i="5"/>
  <c r="AV780" i="5"/>
  <c r="AY775" i="5"/>
  <c r="AY776" i="5"/>
  <c r="AY777" i="5"/>
  <c r="AY778" i="5"/>
  <c r="AM757" i="5"/>
  <c r="AQ757" i="5"/>
  <c r="AY757" i="5"/>
  <c r="AY758" i="5"/>
  <c r="AY759" i="5"/>
  <c r="AY760" i="5"/>
  <c r="AY761" i="5"/>
  <c r="AM763" i="5"/>
  <c r="AQ763" i="5"/>
  <c r="AY763" i="5"/>
  <c r="AY764" i="5"/>
  <c r="AY765" i="5"/>
  <c r="AY766" i="5"/>
  <c r="AE732" i="5"/>
  <c r="AM727" i="5"/>
  <c r="AQ727" i="5"/>
  <c r="AY727" i="5"/>
  <c r="AY728" i="5"/>
  <c r="AY729" i="5"/>
  <c r="AY730" i="5"/>
  <c r="AM715" i="5"/>
  <c r="AQ715" i="5"/>
  <c r="AY715" i="5"/>
  <c r="AY716" i="5"/>
  <c r="AY717" i="5"/>
  <c r="AY718" i="5"/>
  <c r="AY719" i="5"/>
  <c r="AE689" i="5"/>
  <c r="AV689" i="5"/>
  <c r="AE726" i="5"/>
  <c r="AM721" i="5"/>
  <c r="AQ721" i="5"/>
  <c r="AY721" i="5"/>
  <c r="AY722" i="5"/>
  <c r="AY723" i="5"/>
  <c r="AY724" i="5"/>
  <c r="AY725" i="5"/>
  <c r="C13" i="3"/>
  <c r="C14" i="3"/>
  <c r="FH15" i="5"/>
  <c r="FH16" i="5"/>
  <c r="FH17" i="5"/>
  <c r="FH18" i="5"/>
  <c r="FH19" i="5"/>
  <c r="FM19" i="5" s="1"/>
  <c r="FG15" i="5"/>
  <c r="FG16" i="5"/>
  <c r="FG17" i="5"/>
  <c r="FG18" i="5"/>
  <c r="FG19" i="5"/>
  <c r="FL19" i="5" s="1"/>
  <c r="FF15" i="5"/>
  <c r="FF16" i="5"/>
  <c r="FF17" i="5"/>
  <c r="FF18" i="5"/>
  <c r="FF19" i="5"/>
  <c r="FK19" i="5" s="1"/>
  <c r="FD15" i="5"/>
  <c r="FD16" i="5"/>
  <c r="FD17" i="5"/>
  <c r="FD18" i="5"/>
  <c r="FD19" i="5"/>
  <c r="FM18" i="5" s="1"/>
  <c r="FC15" i="5"/>
  <c r="FC16" i="5"/>
  <c r="FC17" i="5"/>
  <c r="FC18" i="5"/>
  <c r="FC19" i="5"/>
  <c r="FL18" i="5" s="1"/>
  <c r="FB15" i="5"/>
  <c r="FB16" i="5"/>
  <c r="FB17" i="5"/>
  <c r="FB18" i="5"/>
  <c r="FB19" i="5"/>
  <c r="FK18" i="5" s="1"/>
  <c r="EZ15" i="5"/>
  <c r="EZ16" i="5"/>
  <c r="EZ17" i="5"/>
  <c r="EZ18" i="5"/>
  <c r="EZ19" i="5"/>
  <c r="FM17" i="5" s="1"/>
  <c r="EY15" i="5"/>
  <c r="EY16" i="5"/>
  <c r="EY17" i="5"/>
  <c r="EY18" i="5"/>
  <c r="EY19" i="5"/>
  <c r="FL17" i="5" s="1"/>
  <c r="EX15" i="5"/>
  <c r="EX16" i="5"/>
  <c r="EX17" i="5"/>
  <c r="EX18" i="5"/>
  <c r="EX19" i="5"/>
  <c r="FK17" i="5" s="1"/>
  <c r="EV15" i="5"/>
  <c r="EV16" i="5"/>
  <c r="EV17" i="5"/>
  <c r="EV18" i="5"/>
  <c r="EV19" i="5"/>
  <c r="FM16" i="5" s="1"/>
  <c r="EU15" i="5"/>
  <c r="EU16" i="5"/>
  <c r="EU17" i="5"/>
  <c r="EU18" i="5"/>
  <c r="EU19" i="5"/>
  <c r="FL16" i="5" s="1"/>
  <c r="ET15" i="5"/>
  <c r="ET16" i="5"/>
  <c r="ET17" i="5"/>
  <c r="ET18" i="5"/>
  <c r="ET19" i="5"/>
  <c r="FK16" i="5" s="1"/>
  <c r="ER15" i="5"/>
  <c r="ER16" i="5"/>
  <c r="ER17" i="5"/>
  <c r="ER18" i="5"/>
  <c r="ER19" i="5"/>
  <c r="FM15" i="5" s="1"/>
  <c r="EQ15" i="5"/>
  <c r="EQ16" i="5"/>
  <c r="EQ17" i="5"/>
  <c r="EQ18" i="5"/>
  <c r="EQ19" i="5"/>
  <c r="FL15" i="5" s="1"/>
  <c r="EP15" i="5"/>
  <c r="EP16" i="5"/>
  <c r="EP17" i="5"/>
  <c r="EP18" i="5"/>
  <c r="EP19" i="5"/>
  <c r="FK15" i="5" s="1"/>
  <c r="EN15" i="5"/>
  <c r="EN16" i="5"/>
  <c r="EN17" i="5"/>
  <c r="EN18" i="5"/>
  <c r="EN19" i="5"/>
  <c r="FM14" i="5" s="1"/>
  <c r="EM15" i="5"/>
  <c r="EM16" i="5"/>
  <c r="EM17" i="5"/>
  <c r="EM18" i="5"/>
  <c r="EM19" i="5"/>
  <c r="FL14" i="5" s="1"/>
  <c r="EL15" i="5"/>
  <c r="EL16" i="5"/>
  <c r="EL17" i="5"/>
  <c r="EL18" i="5"/>
  <c r="EL19" i="5"/>
  <c r="FK14" i="5" s="1"/>
  <c r="AV7" i="5"/>
  <c r="AV709" i="5" s="1"/>
  <c r="AV8" i="5"/>
  <c r="AV710" i="5" s="1"/>
  <c r="AV9" i="5"/>
  <c r="AV711" i="5" s="1"/>
  <c r="AV10" i="5"/>
  <c r="AV712" i="5" s="1"/>
  <c r="AV11" i="5"/>
  <c r="AV713" i="5" s="1"/>
  <c r="AU7" i="5"/>
  <c r="AU709" i="5" s="1"/>
  <c r="AU8" i="5"/>
  <c r="AU710" i="5" s="1"/>
  <c r="AU9" i="5"/>
  <c r="AU711" i="5" s="1"/>
  <c r="AU10" i="5"/>
  <c r="AU712" i="5" s="1"/>
  <c r="AU11" i="5"/>
  <c r="AU713" i="5" s="1"/>
  <c r="AR7" i="5"/>
  <c r="AR709" i="5" s="1"/>
  <c r="AR8" i="5"/>
  <c r="AR710" i="5" s="1"/>
  <c r="AR9" i="5"/>
  <c r="AR711" i="5" s="1"/>
  <c r="AR10" i="5"/>
  <c r="AR712" i="5" s="1"/>
  <c r="AR11" i="5"/>
  <c r="AR713" i="5" s="1"/>
  <c r="AP7" i="5"/>
  <c r="AP709" i="5" s="1"/>
  <c r="AP8" i="5"/>
  <c r="AP710" i="5" s="1"/>
  <c r="AP9" i="5"/>
  <c r="AP711" i="5" s="1"/>
  <c r="AP10" i="5"/>
  <c r="AP712" i="5" s="1"/>
  <c r="AP11" i="5"/>
  <c r="AP713" i="5" s="1"/>
  <c r="AO7" i="5"/>
  <c r="AO709" i="5" s="1"/>
  <c r="AO8" i="5"/>
  <c r="AO710" i="5" s="1"/>
  <c r="AO9" i="5"/>
  <c r="AO711" i="5" s="1"/>
  <c r="AO10" i="5"/>
  <c r="AO712" i="5" s="1"/>
  <c r="AO11" i="5"/>
  <c r="AO713" i="5" s="1"/>
  <c r="AN8" i="5"/>
  <c r="AN710" i="5" s="1"/>
  <c r="AN9" i="5"/>
  <c r="AN711" i="5" s="1"/>
  <c r="AN10" i="5"/>
  <c r="AN712" i="5" s="1"/>
  <c r="AN11" i="5"/>
  <c r="AN713" i="5" s="1"/>
  <c r="AL7" i="5"/>
  <c r="AL709" i="5" s="1"/>
  <c r="AL8" i="5"/>
  <c r="AL710" i="5" s="1"/>
  <c r="AL9" i="5"/>
  <c r="AL711" i="5" s="1"/>
  <c r="AL10" i="5"/>
  <c r="AL712" i="5" s="1"/>
  <c r="AL11" i="5"/>
  <c r="AL713" i="5" s="1"/>
  <c r="AK7" i="5"/>
  <c r="AK709" i="5" s="1"/>
  <c r="AK8" i="5"/>
  <c r="AK710" i="5" s="1"/>
  <c r="AK9" i="5"/>
  <c r="AK711" i="5" s="1"/>
  <c r="AK10" i="5"/>
  <c r="AK712" i="5" s="1"/>
  <c r="AK11" i="5"/>
  <c r="AK713" i="5" s="1"/>
  <c r="AJ7" i="5"/>
  <c r="AJ709" i="5" s="1"/>
  <c r="AJ8" i="5"/>
  <c r="AJ710" i="5" s="1"/>
  <c r="AJ9" i="5"/>
  <c r="AJ711" i="5" s="1"/>
  <c r="AJ10" i="5"/>
  <c r="AJ712" i="5" s="1"/>
  <c r="AJ11" i="5"/>
  <c r="AJ713" i="5" s="1"/>
  <c r="AI7" i="5"/>
  <c r="AI709" i="5" s="1"/>
  <c r="AI8" i="5"/>
  <c r="AI710" i="5" s="1"/>
  <c r="AI9" i="5"/>
  <c r="AI711" i="5" s="1"/>
  <c r="AI10" i="5"/>
  <c r="AI712" i="5" s="1"/>
  <c r="AI11" i="5"/>
  <c r="AI713" i="5" s="1"/>
  <c r="AH678" i="5"/>
  <c r="AH8" i="5"/>
  <c r="AH710" i="5" s="1"/>
  <c r="AH9" i="5"/>
  <c r="AH711" i="5" s="1"/>
  <c r="AH10" i="5"/>
  <c r="AH712" i="5" s="1"/>
  <c r="AH11" i="5"/>
  <c r="AH713" i="5" s="1"/>
  <c r="AG7" i="5"/>
  <c r="AG709" i="5" s="1"/>
  <c r="AG8" i="5"/>
  <c r="AG710" i="5" s="1"/>
  <c r="AG9" i="5"/>
  <c r="AG711" i="5" s="1"/>
  <c r="AG10" i="5"/>
  <c r="AG712" i="5" s="1"/>
  <c r="AG11" i="5"/>
  <c r="AG713" i="5" s="1"/>
  <c r="AE7" i="5"/>
  <c r="AE709" i="5" s="1"/>
  <c r="AE8" i="5"/>
  <c r="AE710" i="5" s="1"/>
  <c r="AE9" i="5"/>
  <c r="AE711" i="5" s="1"/>
  <c r="AE10" i="5"/>
  <c r="AE712" i="5" s="1"/>
  <c r="AE11" i="5"/>
  <c r="AE713" i="5" s="1"/>
  <c r="AD678" i="5"/>
  <c r="AD679" i="5"/>
  <c r="AD680" i="5"/>
  <c r="AD681" i="5"/>
  <c r="AD682" i="5"/>
  <c r="AC678" i="5"/>
  <c r="AC679" i="5"/>
  <c r="AC680" i="5"/>
  <c r="AC681" i="5"/>
  <c r="EI19" i="5"/>
  <c r="EH19" i="5"/>
  <c r="EG19" i="5"/>
  <c r="EE19" i="5"/>
  <c r="ED19" i="5"/>
  <c r="EC19" i="5"/>
  <c r="EB19" i="5"/>
  <c r="EA19" i="5"/>
  <c r="DZ19" i="5"/>
  <c r="DY19" i="5"/>
  <c r="DX19" i="5"/>
  <c r="DW19" i="5"/>
  <c r="DV19" i="5"/>
  <c r="DT19" i="5"/>
  <c r="DS19" i="5"/>
  <c r="DR19" i="5"/>
  <c r="DQ19" i="5"/>
  <c r="DP19" i="5"/>
  <c r="DO19" i="5"/>
  <c r="DN19" i="5"/>
  <c r="DM19" i="5"/>
  <c r="DL19" i="5"/>
  <c r="DK19" i="5"/>
  <c r="DJ19" i="5"/>
  <c r="DI19" i="5"/>
  <c r="DH19" i="5"/>
  <c r="DG19" i="5"/>
  <c r="DF19" i="5"/>
  <c r="DE19" i="5"/>
  <c r="DC19" i="5"/>
  <c r="DB19" i="5"/>
  <c r="DA19" i="5"/>
  <c r="CZ19" i="5"/>
  <c r="CY19" i="5"/>
  <c r="CX19" i="5"/>
  <c r="CW19" i="5"/>
  <c r="CV19" i="5"/>
  <c r="CU19" i="5"/>
  <c r="CT19" i="5"/>
  <c r="CR19" i="5"/>
  <c r="CQ19" i="5"/>
  <c r="CP19" i="5"/>
  <c r="CO19" i="5"/>
  <c r="CN19" i="5"/>
  <c r="CM19" i="5"/>
  <c r="CL19" i="5"/>
  <c r="CK19" i="5"/>
  <c r="CJ19" i="5"/>
  <c r="CI19" i="5"/>
  <c r="CH19" i="5"/>
  <c r="CG19" i="5"/>
  <c r="CF19" i="5"/>
  <c r="CE19" i="5"/>
  <c r="CD19" i="5"/>
  <c r="CC19" i="5"/>
  <c r="CA19" i="5"/>
  <c r="BZ19" i="5"/>
  <c r="BY19" i="5"/>
  <c r="BX19" i="5"/>
  <c r="BW19" i="5"/>
  <c r="BV19" i="5"/>
  <c r="BU19" i="5"/>
  <c r="BT19" i="5"/>
  <c r="BS19" i="5"/>
  <c r="BR19" i="5"/>
  <c r="BP19" i="5"/>
  <c r="BO19" i="5"/>
  <c r="BN19" i="5"/>
  <c r="BM19" i="5"/>
  <c r="BL19" i="5"/>
  <c r="BK19" i="5"/>
  <c r="BJ19" i="5"/>
  <c r="BI19" i="5"/>
  <c r="BH19" i="5"/>
  <c r="BG19" i="5"/>
  <c r="BF19" i="5"/>
  <c r="BE19" i="5"/>
  <c r="BD19" i="5"/>
  <c r="DU18" i="5"/>
  <c r="EF18" i="5" s="1"/>
  <c r="CS18" i="5"/>
  <c r="EW19" i="5" s="1"/>
  <c r="FJ17" i="5" s="1"/>
  <c r="BQ18" i="5"/>
  <c r="CB18" i="5" s="1"/>
  <c r="BC18" i="5"/>
  <c r="DU17" i="5"/>
  <c r="FE18" i="5" s="1"/>
  <c r="CS17" i="5"/>
  <c r="DD17" i="5" s="1"/>
  <c r="BQ17" i="5"/>
  <c r="ES18" i="5" s="1"/>
  <c r="BC17" i="5"/>
  <c r="DU16" i="5"/>
  <c r="EF16" i="5" s="1"/>
  <c r="CS16" i="5"/>
  <c r="DD16" i="5" s="1"/>
  <c r="BQ16" i="5"/>
  <c r="CB16" i="5" s="1"/>
  <c r="BC16" i="5"/>
  <c r="DU15" i="5"/>
  <c r="EF15" i="5" s="1"/>
  <c r="CS15" i="5"/>
  <c r="EW16" i="5" s="1"/>
  <c r="BQ15" i="5"/>
  <c r="CB15" i="5" s="1"/>
  <c r="BC15" i="5"/>
  <c r="DU14" i="5"/>
  <c r="EF14" i="5" s="1"/>
  <c r="CS14" i="5"/>
  <c r="EW15" i="5" s="1"/>
  <c r="BQ14" i="5"/>
  <c r="CB14" i="5" s="1"/>
  <c r="BC14" i="5"/>
  <c r="EI12" i="5"/>
  <c r="EH12" i="5"/>
  <c r="EG12" i="5"/>
  <c r="EE12" i="5"/>
  <c r="ED12" i="5"/>
  <c r="EC12" i="5"/>
  <c r="EB12" i="5"/>
  <c r="EA12" i="5"/>
  <c r="DZ12" i="5"/>
  <c r="DY12" i="5"/>
  <c r="DX12" i="5"/>
  <c r="DW12" i="5"/>
  <c r="DV12" i="5"/>
  <c r="DT12" i="5"/>
  <c r="DS12" i="5"/>
  <c r="DR12" i="5"/>
  <c r="DQ12" i="5"/>
  <c r="DP12" i="5"/>
  <c r="DO12" i="5"/>
  <c r="DN12" i="5"/>
  <c r="DM12" i="5"/>
  <c r="DL12" i="5"/>
  <c r="DK12" i="5"/>
  <c r="DJ12" i="5"/>
  <c r="DI12" i="5"/>
  <c r="DH12" i="5"/>
  <c r="DG12" i="5"/>
  <c r="DF12" i="5"/>
  <c r="DE12" i="5"/>
  <c r="DC12" i="5"/>
  <c r="DB12" i="5"/>
  <c r="DA12" i="5"/>
  <c r="CZ12" i="5"/>
  <c r="CY12" i="5"/>
  <c r="CX12" i="5"/>
  <c r="CW12" i="5"/>
  <c r="CV12" i="5"/>
  <c r="CU12" i="5"/>
  <c r="CT12" i="5"/>
  <c r="CR12" i="5"/>
  <c r="CQ12" i="5"/>
  <c r="CP12" i="5"/>
  <c r="CO12" i="5"/>
  <c r="CN12" i="5"/>
  <c r="CM12" i="5"/>
  <c r="CL12" i="5"/>
  <c r="CK12" i="5"/>
  <c r="CJ12" i="5"/>
  <c r="CI12" i="5"/>
  <c r="CH12" i="5"/>
  <c r="CG12" i="5"/>
  <c r="CF12" i="5"/>
  <c r="CE12" i="5"/>
  <c r="CD12" i="5"/>
  <c r="CC12" i="5"/>
  <c r="CA12" i="5"/>
  <c r="BZ12" i="5"/>
  <c r="BY12" i="5"/>
  <c r="BX12" i="5"/>
  <c r="BW12" i="5"/>
  <c r="BV12" i="5"/>
  <c r="BU12" i="5"/>
  <c r="BT12" i="5"/>
  <c r="BS12" i="5"/>
  <c r="BR12" i="5"/>
  <c r="BP12" i="5"/>
  <c r="BO12" i="5"/>
  <c r="BN12" i="5"/>
  <c r="BM12" i="5"/>
  <c r="BL12" i="5"/>
  <c r="BK12" i="5"/>
  <c r="BJ12" i="5"/>
  <c r="BI12" i="5"/>
  <c r="BH12" i="5"/>
  <c r="BG12" i="5"/>
  <c r="BF12" i="5"/>
  <c r="BE12" i="5"/>
  <c r="BD12" i="5"/>
  <c r="DU11" i="5"/>
  <c r="EF11" i="5" s="1"/>
  <c r="CS11" i="5"/>
  <c r="EO19" i="5" s="1"/>
  <c r="FJ15" i="5" s="1"/>
  <c r="BQ11" i="5"/>
  <c r="CB11" i="5" s="1"/>
  <c r="BC11" i="5"/>
  <c r="DU10" i="5"/>
  <c r="EF10" i="5" s="1"/>
  <c r="CS10" i="5"/>
  <c r="DD10" i="5" s="1"/>
  <c r="BQ10" i="5"/>
  <c r="CB10" i="5" s="1"/>
  <c r="BC10" i="5"/>
  <c r="DU9" i="5"/>
  <c r="EF9" i="5" s="1"/>
  <c r="CS9" i="5"/>
  <c r="DD9" i="5" s="1"/>
  <c r="BQ9" i="5"/>
  <c r="EK17" i="5" s="1"/>
  <c r="BC9" i="5"/>
  <c r="DU8" i="5"/>
  <c r="FA16" i="5" s="1"/>
  <c r="CS8" i="5"/>
  <c r="DD8" i="5" s="1"/>
  <c r="BQ8" i="5"/>
  <c r="CB8" i="5" s="1"/>
  <c r="BC8" i="5"/>
  <c r="DU7" i="5"/>
  <c r="EF7" i="5" s="1"/>
  <c r="CS7" i="5"/>
  <c r="EO15" i="5" s="1"/>
  <c r="BQ7" i="5"/>
  <c r="CB7" i="5" s="1"/>
  <c r="BC7" i="5"/>
  <c r="EJ19" i="5"/>
  <c r="EJ18" i="5"/>
  <c r="EJ17" i="5"/>
  <c r="EJ16" i="5"/>
  <c r="EJ15" i="5"/>
  <c r="FB12" i="5"/>
  <c r="FA12" i="5"/>
  <c r="EX12" i="5"/>
  <c r="EU12" i="5"/>
  <c r="ET12" i="5"/>
  <c r="EQ12" i="5"/>
  <c r="EP12" i="5"/>
  <c r="EM12" i="5"/>
  <c r="EL12" i="5"/>
  <c r="AZ12" i="5"/>
  <c r="AZ714" i="5" s="1"/>
  <c r="AX12" i="5"/>
  <c r="AW12" i="5"/>
  <c r="AT12" i="5"/>
  <c r="AB12" i="5"/>
  <c r="AA12" i="5"/>
  <c r="Y12" i="5"/>
  <c r="X12" i="5"/>
  <c r="W12" i="5"/>
  <c r="U12" i="5"/>
  <c r="T12" i="5"/>
  <c r="S12" i="5"/>
  <c r="R12" i="5"/>
  <c r="Q12" i="5"/>
  <c r="P12" i="5"/>
  <c r="O12" i="5"/>
  <c r="N12" i="5"/>
  <c r="M12" i="5"/>
  <c r="M714" i="5" s="1"/>
  <c r="EO11" i="5"/>
  <c r="ER11" i="5" s="1"/>
  <c r="EJ11" i="5"/>
  <c r="Z11" i="5"/>
  <c r="Z713" i="5" s="1"/>
  <c r="L11" i="5"/>
  <c r="EO10" i="5"/>
  <c r="ER10" i="5" s="1"/>
  <c r="EJ10" i="5"/>
  <c r="Z10" i="5"/>
  <c r="Z712" i="5" s="1"/>
  <c r="L10" i="5"/>
  <c r="EO9" i="5"/>
  <c r="EJ9" i="5"/>
  <c r="Z9" i="5"/>
  <c r="Z711" i="5" s="1"/>
  <c r="L9" i="5"/>
  <c r="EO8" i="5"/>
  <c r="ER8" i="5" s="1"/>
  <c r="EJ8" i="5"/>
  <c r="Z8" i="5"/>
  <c r="Z710" i="5" s="1"/>
  <c r="L8" i="5"/>
  <c r="EO7" i="5"/>
  <c r="ER7" i="5" s="1"/>
  <c r="EJ7" i="5"/>
  <c r="L7" i="5"/>
  <c r="BB427" i="9" l="1"/>
  <c r="ER9" i="5"/>
  <c r="AH249" i="15"/>
  <c r="AH274" i="15"/>
  <c r="AH282" i="15" s="1"/>
  <c r="AE251" i="15"/>
  <c r="AE255" i="15"/>
  <c r="AE257" i="15" s="1"/>
  <c r="AU13" i="15"/>
  <c r="BC10" i="15"/>
  <c r="BC271" i="15" s="1"/>
  <c r="BC279" i="15" s="1"/>
  <c r="T27" i="27"/>
  <c r="J31" i="27"/>
  <c r="I31" i="27" s="1"/>
  <c r="Z31" i="27" s="1"/>
  <c r="Y25" i="27"/>
  <c r="J30" i="27"/>
  <c r="I30" i="27" s="1"/>
  <c r="Z30" i="27" s="1"/>
  <c r="J24" i="27"/>
  <c r="I24" i="27" s="1"/>
  <c r="Z24" i="27" s="1"/>
  <c r="J10" i="27"/>
  <c r="I10" i="27" s="1"/>
  <c r="Z10" i="27" s="1"/>
  <c r="J19" i="27"/>
  <c r="I19" i="27" s="1"/>
  <c r="Z19" i="27" s="1"/>
  <c r="J33" i="27"/>
  <c r="I33" i="27" s="1"/>
  <c r="Z33" i="27" s="1"/>
  <c r="J35" i="27"/>
  <c r="I35" i="27" s="1"/>
  <c r="Z35" i="27" s="1"/>
  <c r="J16" i="27"/>
  <c r="I16" i="27" s="1"/>
  <c r="Z16" i="27" s="1"/>
  <c r="J22" i="27"/>
  <c r="I22" i="27" s="1"/>
  <c r="Z22" i="27" s="1"/>
  <c r="J17" i="27"/>
  <c r="I17" i="27" s="1"/>
  <c r="Z17" i="27" s="1"/>
  <c r="J26" i="27"/>
  <c r="J29" i="27"/>
  <c r="I29" i="27" s="1"/>
  <c r="Z29" i="27" s="1"/>
  <c r="J34" i="27"/>
  <c r="I34" i="27" s="1"/>
  <c r="Z34" i="27" s="1"/>
  <c r="J12" i="27"/>
  <c r="I12" i="27" s="1"/>
  <c r="Z12" i="27" s="1"/>
  <c r="J28" i="27"/>
  <c r="I28" i="27" s="1"/>
  <c r="Z28" i="27" s="1"/>
  <c r="J23" i="27"/>
  <c r="I23" i="27" s="1"/>
  <c r="Z23" i="27" s="1"/>
  <c r="J21" i="27"/>
  <c r="I21" i="27" s="1"/>
  <c r="Z21" i="27" s="1"/>
  <c r="Y20" i="27"/>
  <c r="J27" i="27"/>
  <c r="I27" i="27" s="1"/>
  <c r="Z27" i="27" s="1"/>
  <c r="Y29" i="27"/>
  <c r="CR400" i="28"/>
  <c r="CU400" i="28"/>
  <c r="CK400" i="28"/>
  <c r="CT400" i="28"/>
  <c r="DG398" i="28"/>
  <c r="DO398" i="28" s="1"/>
  <c r="AN399" i="28"/>
  <c r="F12" i="24" s="1"/>
  <c r="DK399" i="28"/>
  <c r="BX400" i="28"/>
  <c r="AA400" i="28"/>
  <c r="CV393" i="28"/>
  <c r="U400" i="28"/>
  <c r="AL400" i="28"/>
  <c r="AH400" i="28"/>
  <c r="DE400" i="28"/>
  <c r="CS400" i="28"/>
  <c r="CG400" i="28"/>
  <c r="DG394" i="28"/>
  <c r="DM394" i="28"/>
  <c r="DI399" i="28"/>
  <c r="CO400" i="28"/>
  <c r="DG388" i="28"/>
  <c r="DM388" i="28"/>
  <c r="DM389" i="28"/>
  <c r="DO389" i="28" s="1"/>
  <c r="DJ399" i="28"/>
  <c r="AT400" i="28"/>
  <c r="DJ393" i="28"/>
  <c r="DG391" i="28"/>
  <c r="DG392" i="28"/>
  <c r="DO392" i="28" s="1"/>
  <c r="DO377" i="28"/>
  <c r="DM391" i="28"/>
  <c r="AN393" i="28"/>
  <c r="DI393" i="28"/>
  <c r="DG397" i="28"/>
  <c r="DM397" i="28"/>
  <c r="DO381" i="28"/>
  <c r="DM395" i="28"/>
  <c r="DO395" i="28" s="1"/>
  <c r="DA400" i="28"/>
  <c r="CV399" i="28"/>
  <c r="CV400" i="28" s="1"/>
  <c r="DK400" i="28"/>
  <c r="AQ751" i="5"/>
  <c r="AY753" i="5"/>
  <c r="AM751" i="5"/>
  <c r="AY793" i="5"/>
  <c r="AQ793" i="5"/>
  <c r="AY795" i="5"/>
  <c r="AV738" i="5"/>
  <c r="AY755" i="5"/>
  <c r="AF734" i="5"/>
  <c r="AE756" i="5"/>
  <c r="AY733" i="5"/>
  <c r="AY754" i="5"/>
  <c r="AY797" i="5"/>
  <c r="AV756" i="5"/>
  <c r="AY794" i="5"/>
  <c r="AM793" i="5"/>
  <c r="AE798" i="5"/>
  <c r="AY736" i="5"/>
  <c r="AQ733" i="5"/>
  <c r="AF733" i="5"/>
  <c r="AK756" i="5"/>
  <c r="O686" i="5"/>
  <c r="O714" i="5"/>
  <c r="S686" i="5"/>
  <c r="S714" i="5"/>
  <c r="X686" i="5"/>
  <c r="X714" i="5"/>
  <c r="AT686" i="5"/>
  <c r="AT714" i="5"/>
  <c r="AV687" i="5"/>
  <c r="AV720" i="5"/>
  <c r="AV690" i="5"/>
  <c r="AV732" i="5"/>
  <c r="AV701" i="5"/>
  <c r="AV804" i="5"/>
  <c r="AM741" i="5"/>
  <c r="AQ737" i="5"/>
  <c r="AJ738" i="5"/>
  <c r="AC704" i="5"/>
  <c r="AC816" i="5"/>
  <c r="AJ701" i="5"/>
  <c r="AJ804" i="5"/>
  <c r="AK702" i="5"/>
  <c r="AK810" i="5"/>
  <c r="AM825" i="5"/>
  <c r="AM819" i="5"/>
  <c r="AK704" i="5"/>
  <c r="AK816" i="5"/>
  <c r="AM801" i="5"/>
  <c r="AN701" i="5"/>
  <c r="AN804" i="5"/>
  <c r="AJ702" i="5"/>
  <c r="AJ810" i="5"/>
  <c r="AM802" i="5"/>
  <c r="AR701" i="5"/>
  <c r="AR804" i="5"/>
  <c r="AI702" i="5"/>
  <c r="AI810" i="5"/>
  <c r="AU798" i="5"/>
  <c r="AI694" i="5"/>
  <c r="AI762" i="5"/>
  <c r="AF795" i="5"/>
  <c r="AC694" i="5"/>
  <c r="AC762" i="5"/>
  <c r="AL695" i="5"/>
  <c r="AL768" i="5"/>
  <c r="AD702" i="5"/>
  <c r="AD810" i="5"/>
  <c r="AQ796" i="5"/>
  <c r="AP694" i="5"/>
  <c r="AP762" i="5"/>
  <c r="AC687" i="5"/>
  <c r="AC720" i="5"/>
  <c r="AM753" i="5"/>
  <c r="AN756" i="5"/>
  <c r="AC690" i="5"/>
  <c r="AC732" i="5"/>
  <c r="AQ753" i="5"/>
  <c r="AL756" i="5"/>
  <c r="AK690" i="5"/>
  <c r="AK732" i="5"/>
  <c r="AC688" i="5"/>
  <c r="AC726" i="5"/>
  <c r="AM736" i="5"/>
  <c r="AO798" i="5"/>
  <c r="AK695" i="5"/>
  <c r="AK768" i="5"/>
  <c r="AH702" i="5"/>
  <c r="AH810" i="5"/>
  <c r="AP756" i="5"/>
  <c r="AP690" i="5"/>
  <c r="AP732" i="5"/>
  <c r="AG702" i="5"/>
  <c r="AG810" i="5"/>
  <c r="AH798" i="5"/>
  <c r="AH690" i="5"/>
  <c r="AH732" i="5"/>
  <c r="AD687" i="5"/>
  <c r="AD720" i="5"/>
  <c r="AF755" i="5"/>
  <c r="AO690" i="5"/>
  <c r="AO732" i="5"/>
  <c r="AK687" i="5"/>
  <c r="AK720" i="5"/>
  <c r="AN688" i="5"/>
  <c r="AN726" i="5"/>
  <c r="AR738" i="5"/>
  <c r="AP738" i="5"/>
  <c r="AP701" i="5"/>
  <c r="AP804" i="5"/>
  <c r="AN695" i="5"/>
  <c r="AN768" i="5"/>
  <c r="AI704" i="5"/>
  <c r="AI816" i="5"/>
  <c r="T686" i="5"/>
  <c r="T714" i="5"/>
  <c r="AW686" i="5"/>
  <c r="AW714" i="5"/>
  <c r="AE695" i="5"/>
  <c r="AE768" i="5"/>
  <c r="AV694" i="5"/>
  <c r="AV762" i="5"/>
  <c r="AE694" i="5"/>
  <c r="AE762" i="5"/>
  <c r="AV702" i="5"/>
  <c r="AV810" i="5"/>
  <c r="AE701" i="5"/>
  <c r="AE804" i="5"/>
  <c r="AV704" i="5"/>
  <c r="AV816" i="5"/>
  <c r="AM740" i="5"/>
  <c r="AM742" i="5"/>
  <c r="AM734" i="5"/>
  <c r="AM815" i="5"/>
  <c r="AR704" i="5"/>
  <c r="AR816" i="5"/>
  <c r="AM800" i="5"/>
  <c r="AM809" i="5"/>
  <c r="AU738" i="5"/>
  <c r="AG704" i="5"/>
  <c r="AG816" i="5"/>
  <c r="AI701" i="5"/>
  <c r="AI804" i="5"/>
  <c r="AM806" i="5"/>
  <c r="AM820" i="5"/>
  <c r="AJ704" i="5"/>
  <c r="AJ816" i="5"/>
  <c r="AL701" i="5"/>
  <c r="AL804" i="5"/>
  <c r="AM737" i="5"/>
  <c r="Z822" i="5"/>
  <c r="AM795" i="5"/>
  <c r="AN798" i="5"/>
  <c r="AD694" i="5"/>
  <c r="AD762" i="5"/>
  <c r="AM765" i="5"/>
  <c r="AR798" i="5"/>
  <c r="AM760" i="5"/>
  <c r="AR694" i="5"/>
  <c r="AR762" i="5"/>
  <c r="AH695" i="5"/>
  <c r="AH768" i="5"/>
  <c r="AM755" i="5"/>
  <c r="AF796" i="5"/>
  <c r="AM761" i="5"/>
  <c r="AK694" i="5"/>
  <c r="AK762" i="5"/>
  <c r="AO756" i="5"/>
  <c r="AR687" i="5"/>
  <c r="AR720" i="5"/>
  <c r="AD798" i="5"/>
  <c r="AF752" i="5"/>
  <c r="AI756" i="5"/>
  <c r="AM764" i="5"/>
  <c r="AF753" i="5"/>
  <c r="AH756" i="5"/>
  <c r="AG690" i="5"/>
  <c r="AG732" i="5"/>
  <c r="AO687" i="5"/>
  <c r="AO720" i="5"/>
  <c r="AO688" i="5"/>
  <c r="AO726" i="5"/>
  <c r="AD738" i="5"/>
  <c r="AY737" i="5"/>
  <c r="AM818" i="5"/>
  <c r="AQ754" i="5"/>
  <c r="AJ798" i="5"/>
  <c r="AG695" i="5"/>
  <c r="AG768" i="5"/>
  <c r="AC702" i="5"/>
  <c r="AC810" i="5"/>
  <c r="AM794" i="5"/>
  <c r="AM758" i="5"/>
  <c r="Z690" i="5"/>
  <c r="Z732" i="5"/>
  <c r="AL688" i="5"/>
  <c r="AL726" i="5"/>
  <c r="AU687" i="5"/>
  <c r="AU720" i="5"/>
  <c r="AP702" i="5"/>
  <c r="AP810" i="5"/>
  <c r="AQ752" i="5"/>
  <c r="AG687" i="5"/>
  <c r="AG720" i="5"/>
  <c r="AP688" i="5"/>
  <c r="AP726" i="5"/>
  <c r="AI688" i="5"/>
  <c r="AI726" i="5"/>
  <c r="AL738" i="5"/>
  <c r="AK738" i="5"/>
  <c r="AK701" i="5"/>
  <c r="AK804" i="5"/>
  <c r="AI695" i="5"/>
  <c r="AI768" i="5"/>
  <c r="AF736" i="5"/>
  <c r="AD704" i="5"/>
  <c r="AD816" i="5"/>
  <c r="P686" i="5"/>
  <c r="P714" i="5"/>
  <c r="Y686" i="5"/>
  <c r="Y714" i="5"/>
  <c r="Q686" i="5"/>
  <c r="Q714" i="5"/>
  <c r="U686" i="5"/>
  <c r="U714" i="5"/>
  <c r="AA686" i="5"/>
  <c r="AA714" i="5"/>
  <c r="AX686" i="5"/>
  <c r="AX714" i="5"/>
  <c r="AV688" i="5"/>
  <c r="AV726" i="5"/>
  <c r="AE687" i="5"/>
  <c r="AE720" i="5"/>
  <c r="AY752" i="5"/>
  <c r="AE704" i="5"/>
  <c r="AE816" i="5"/>
  <c r="AY735" i="5"/>
  <c r="AM733" i="5"/>
  <c r="AE738" i="5"/>
  <c r="AM814" i="5"/>
  <c r="AL704" i="5"/>
  <c r="AL816" i="5"/>
  <c r="AM735" i="5"/>
  <c r="AN738" i="5"/>
  <c r="AD701" i="5"/>
  <c r="AD804" i="5"/>
  <c r="AM812" i="5"/>
  <c r="AH701" i="5"/>
  <c r="AH804" i="5"/>
  <c r="AU702" i="5"/>
  <c r="AU810" i="5"/>
  <c r="AQ736" i="5"/>
  <c r="AQ794" i="5"/>
  <c r="AI798" i="5"/>
  <c r="AM759" i="5"/>
  <c r="AU694" i="5"/>
  <c r="AU762" i="5"/>
  <c r="AM796" i="5"/>
  <c r="AC798" i="5"/>
  <c r="AL694" i="5"/>
  <c r="AL762" i="5"/>
  <c r="AM767" i="5"/>
  <c r="AC695" i="5"/>
  <c r="AC768" i="5"/>
  <c r="AK798" i="5"/>
  <c r="AG694" i="5"/>
  <c r="AG762" i="5"/>
  <c r="AJ756" i="5"/>
  <c r="AL687" i="5"/>
  <c r="AL720" i="5"/>
  <c r="AD756" i="5"/>
  <c r="AO695" i="5"/>
  <c r="AO768" i="5"/>
  <c r="AC756" i="5"/>
  <c r="AJ687" i="5"/>
  <c r="AJ720" i="5"/>
  <c r="AK688" i="5"/>
  <c r="AK726" i="5"/>
  <c r="AJ688" i="5"/>
  <c r="AJ726" i="5"/>
  <c r="AF737" i="5"/>
  <c r="AM826" i="5"/>
  <c r="AM813" i="5"/>
  <c r="AQ797" i="5"/>
  <c r="AF793" i="5"/>
  <c r="AO694" i="5"/>
  <c r="AO762" i="5"/>
  <c r="AR702" i="5"/>
  <c r="AR810" i="5"/>
  <c r="Z798" i="5"/>
  <c r="AG756" i="5"/>
  <c r="AH688" i="5"/>
  <c r="AH726" i="5"/>
  <c r="AN687" i="5"/>
  <c r="AN720" i="5"/>
  <c r="AQ735" i="5"/>
  <c r="AM808" i="5"/>
  <c r="Z687" i="5"/>
  <c r="Z720" i="5"/>
  <c r="Z688" i="5"/>
  <c r="Z726" i="5"/>
  <c r="AD688" i="5"/>
  <c r="AD726" i="5"/>
  <c r="AH738" i="5"/>
  <c r="AG738" i="5"/>
  <c r="AG701" i="5"/>
  <c r="AG804" i="5"/>
  <c r="AL798" i="5"/>
  <c r="AD695" i="5"/>
  <c r="AD768" i="5"/>
  <c r="AU704" i="5"/>
  <c r="AU816" i="5"/>
  <c r="N686" i="5"/>
  <c r="N714" i="5"/>
  <c r="R686" i="5"/>
  <c r="R714" i="5"/>
  <c r="W686" i="5"/>
  <c r="W714" i="5"/>
  <c r="AB686" i="5"/>
  <c r="AB714" i="5"/>
  <c r="AY751" i="5"/>
  <c r="AV695" i="5"/>
  <c r="AV768" i="5"/>
  <c r="AY796" i="5"/>
  <c r="AV798" i="5"/>
  <c r="AE702" i="5"/>
  <c r="AE810" i="5"/>
  <c r="AY734" i="5"/>
  <c r="AM743" i="5"/>
  <c r="AO738" i="5"/>
  <c r="AH704" i="5"/>
  <c r="AH816" i="5"/>
  <c r="AO701" i="5"/>
  <c r="AO804" i="5"/>
  <c r="AQ734" i="5"/>
  <c r="AI738" i="5"/>
  <c r="AM827" i="5"/>
  <c r="AM821" i="5"/>
  <c r="AP704" i="5"/>
  <c r="AP816" i="5"/>
  <c r="AU701" i="5"/>
  <c r="AU804" i="5"/>
  <c r="AO702" i="5"/>
  <c r="AO810" i="5"/>
  <c r="AM803" i="5"/>
  <c r="AC701" i="5"/>
  <c r="AC804" i="5"/>
  <c r="AM807" i="5"/>
  <c r="AN702" i="5"/>
  <c r="AN810" i="5"/>
  <c r="Z828" i="5"/>
  <c r="AF794" i="5"/>
  <c r="AN694" i="5"/>
  <c r="AN762" i="5"/>
  <c r="AQ795" i="5"/>
  <c r="AH694" i="5"/>
  <c r="AH762" i="5"/>
  <c r="AM766" i="5"/>
  <c r="AR695" i="5"/>
  <c r="AR768" i="5"/>
  <c r="AM797" i="5"/>
  <c r="AG798" i="5"/>
  <c r="AM752" i="5"/>
  <c r="AF751" i="5"/>
  <c r="AU690" i="5"/>
  <c r="AU732" i="5"/>
  <c r="AH687" i="5"/>
  <c r="AH720" i="5"/>
  <c r="AU756" i="5"/>
  <c r="AJ695" i="5"/>
  <c r="AJ768" i="5"/>
  <c r="AM754" i="5"/>
  <c r="AR756" i="5"/>
  <c r="AR688" i="5"/>
  <c r="AR726" i="5"/>
  <c r="AM824" i="5"/>
  <c r="AF797" i="5"/>
  <c r="AJ694" i="5"/>
  <c r="AJ762" i="5"/>
  <c r="AP695" i="5"/>
  <c r="AP768" i="5"/>
  <c r="AL702" i="5"/>
  <c r="AL810" i="5"/>
  <c r="AQ755" i="5"/>
  <c r="Z756" i="5"/>
  <c r="AI687" i="5"/>
  <c r="AI720" i="5"/>
  <c r="AD690" i="5"/>
  <c r="AD732" i="5"/>
  <c r="AF735" i="5"/>
  <c r="AP798" i="5"/>
  <c r="AP687" i="5"/>
  <c r="AP720" i="5"/>
  <c r="AU688" i="5"/>
  <c r="AU726" i="5"/>
  <c r="Z744" i="5"/>
  <c r="AC738" i="5"/>
  <c r="Z738" i="5"/>
  <c r="AU695" i="5"/>
  <c r="AU768" i="5"/>
  <c r="AF754" i="5"/>
  <c r="AN704" i="5"/>
  <c r="AN816" i="5"/>
  <c r="DO27" i="28"/>
  <c r="DO118" i="28"/>
  <c r="DO124" i="28"/>
  <c r="DO150" i="28"/>
  <c r="DK423" i="28"/>
  <c r="DM270" i="28"/>
  <c r="DM460" i="28" s="1"/>
  <c r="DO210" i="28"/>
  <c r="DK500" i="28"/>
  <c r="BZ668" i="5"/>
  <c r="AE693" i="5"/>
  <c r="AD693" i="5"/>
  <c r="AC700" i="5"/>
  <c r="AK700" i="5"/>
  <c r="AJ693" i="5"/>
  <c r="AC693" i="5"/>
  <c r="Z695" i="5"/>
  <c r="Z700" i="5"/>
  <c r="AG693" i="5"/>
  <c r="AJ690" i="5"/>
  <c r="M665" i="5"/>
  <c r="M674" i="5" s="1"/>
  <c r="M686" i="5"/>
  <c r="AE688" i="5"/>
  <c r="AE700" i="5"/>
  <c r="AO704" i="5"/>
  <c r="AU700" i="5"/>
  <c r="Z696" i="5"/>
  <c r="AG700" i="5"/>
  <c r="Z694" i="5"/>
  <c r="AU693" i="5"/>
  <c r="AR690" i="5"/>
  <c r="AR693" i="5"/>
  <c r="AP689" i="5"/>
  <c r="AG688" i="5"/>
  <c r="AU689" i="5"/>
  <c r="AL690" i="5"/>
  <c r="Z693" i="5"/>
  <c r="AL700" i="5"/>
  <c r="AE690" i="5"/>
  <c r="AN700" i="5"/>
  <c r="AN690" i="5"/>
  <c r="AN693" i="5"/>
  <c r="AL693" i="5"/>
  <c r="AO700" i="5"/>
  <c r="AP693" i="5"/>
  <c r="AH700" i="5"/>
  <c r="AP700" i="5"/>
  <c r="AV693" i="5"/>
  <c r="AV700" i="5"/>
  <c r="Z704" i="5"/>
  <c r="AI700" i="5"/>
  <c r="AR700" i="5"/>
  <c r="Z703" i="5"/>
  <c r="AO693" i="5"/>
  <c r="AI690" i="5"/>
  <c r="AD700" i="5"/>
  <c r="AI693" i="5"/>
  <c r="AH693" i="5"/>
  <c r="Z701" i="5"/>
  <c r="AJ700" i="5"/>
  <c r="AK693" i="5"/>
  <c r="Z702" i="5"/>
  <c r="DP89" i="28"/>
  <c r="Z682" i="5"/>
  <c r="O665" i="5"/>
  <c r="O674" i="5" s="1"/>
  <c r="AT665" i="5"/>
  <c r="AT674" i="5" s="1"/>
  <c r="AE681" i="5"/>
  <c r="AG678" i="5"/>
  <c r="AI680" i="5"/>
  <c r="AK682" i="5"/>
  <c r="AL679" i="5"/>
  <c r="AO680" i="5"/>
  <c r="AR682" i="5"/>
  <c r="Z681" i="5"/>
  <c r="P665" i="5"/>
  <c r="P674" i="5" s="1"/>
  <c r="T665" i="5"/>
  <c r="T674" i="5" s="1"/>
  <c r="Y665" i="5"/>
  <c r="Y674" i="5" s="1"/>
  <c r="AW665" i="5"/>
  <c r="AW674" i="5" s="1"/>
  <c r="H10" i="24" s="1"/>
  <c r="H43" i="24" s="1"/>
  <c r="AE680" i="5"/>
  <c r="AG681" i="5"/>
  <c r="AH682" i="5"/>
  <c r="AI679" i="5"/>
  <c r="AJ680" i="5"/>
  <c r="AK681" i="5"/>
  <c r="AL682" i="5"/>
  <c r="AL678" i="5"/>
  <c r="AN679" i="5"/>
  <c r="AO679" i="5"/>
  <c r="AP680" i="5"/>
  <c r="AR681" i="5"/>
  <c r="AU682" i="5"/>
  <c r="X665" i="5"/>
  <c r="X674" i="5" s="1"/>
  <c r="G8" i="22" s="1"/>
  <c r="Z680" i="5"/>
  <c r="Q665" i="5"/>
  <c r="Q674" i="5" s="1"/>
  <c r="U665" i="5"/>
  <c r="U674" i="5" s="1"/>
  <c r="AA665" i="5"/>
  <c r="M12" i="6" s="1"/>
  <c r="AX665" i="5"/>
  <c r="AX674" i="5" s="1"/>
  <c r="AE679" i="5"/>
  <c r="AG680" i="5"/>
  <c r="AH681" i="5"/>
  <c r="AI682" i="5"/>
  <c r="AI678" i="5"/>
  <c r="AJ679" i="5"/>
  <c r="AK680" i="5"/>
  <c r="AL681" i="5"/>
  <c r="AN682" i="5"/>
  <c r="AO682" i="5"/>
  <c r="AO678" i="5"/>
  <c r="AP679" i="5"/>
  <c r="AR680" i="5"/>
  <c r="AU681" i="5"/>
  <c r="AV682" i="5"/>
  <c r="S665" i="5"/>
  <c r="S674" i="5" s="1"/>
  <c r="AG682" i="5"/>
  <c r="AH679" i="5"/>
  <c r="AJ681" i="5"/>
  <c r="AK678" i="5"/>
  <c r="AN680" i="5"/>
  <c r="AP681" i="5"/>
  <c r="AR678" i="5"/>
  <c r="Z679" i="5"/>
  <c r="N665" i="5"/>
  <c r="N674" i="5" s="1"/>
  <c r="R665" i="5"/>
  <c r="R674" i="5" s="1"/>
  <c r="W665" i="5"/>
  <c r="W674" i="5" s="1"/>
  <c r="AB665" i="5"/>
  <c r="AB674" i="5" s="1"/>
  <c r="AZ665" i="5"/>
  <c r="AZ674" i="5" s="1"/>
  <c r="AE682" i="5"/>
  <c r="AE678" i="5"/>
  <c r="AG679" i="5"/>
  <c r="AH680" i="5"/>
  <c r="AI681" i="5"/>
  <c r="AJ682" i="5"/>
  <c r="AJ678" i="5"/>
  <c r="AK679" i="5"/>
  <c r="AL680" i="5"/>
  <c r="AN681" i="5"/>
  <c r="AO681" i="5"/>
  <c r="AP682" i="5"/>
  <c r="AP678" i="5"/>
  <c r="AR679" i="5"/>
  <c r="AU680" i="5"/>
  <c r="DJ190" i="28"/>
  <c r="Y50" i="27"/>
  <c r="BM666" i="5"/>
  <c r="Z48" i="27"/>
  <c r="DO197" i="28"/>
  <c r="CU468" i="28"/>
  <c r="DM298" i="28"/>
  <c r="DM510" i="28" s="1"/>
  <c r="DJ426" i="28"/>
  <c r="DO144" i="28"/>
  <c r="DP68" i="28"/>
  <c r="DO137" i="28"/>
  <c r="DO231" i="28"/>
  <c r="DJ350" i="28"/>
  <c r="DJ436" i="28" s="1"/>
  <c r="DM370" i="28"/>
  <c r="DM372" i="28" s="1"/>
  <c r="DM466" i="28" s="1"/>
  <c r="DM249" i="28"/>
  <c r="DM482" i="28" s="1"/>
  <c r="DJ203" i="28"/>
  <c r="AN33" i="28"/>
  <c r="DO216" i="28"/>
  <c r="R36" i="27"/>
  <c r="DJ433" i="28"/>
  <c r="DM337" i="28"/>
  <c r="DM513" i="28" s="1"/>
  <c r="BV668" i="5"/>
  <c r="BQ667" i="5"/>
  <c r="P23" i="27"/>
  <c r="AN352" i="28"/>
  <c r="P70" i="27"/>
  <c r="Z70" i="27" s="1"/>
  <c r="BN667" i="5"/>
  <c r="DO15" i="28"/>
  <c r="DO172" i="28"/>
  <c r="DI494" i="28"/>
  <c r="P16" i="27"/>
  <c r="AN350" i="28"/>
  <c r="AN436" i="28" s="1"/>
  <c r="DG129" i="28"/>
  <c r="DG451" i="28" s="1"/>
  <c r="DO451" i="28" s="1"/>
  <c r="Y57" i="27"/>
  <c r="Q36" i="27"/>
  <c r="BB423" i="9"/>
  <c r="U486" i="28"/>
  <c r="P31" i="27"/>
  <c r="AN90" i="28"/>
  <c r="P62" i="27"/>
  <c r="Z62" i="27" s="1"/>
  <c r="AN88" i="28"/>
  <c r="CA668" i="5"/>
  <c r="DO82" i="28"/>
  <c r="AN258" i="28"/>
  <c r="DJ373" i="28"/>
  <c r="DI130" i="28"/>
  <c r="P57" i="27"/>
  <c r="Z57" i="27" s="1"/>
  <c r="P28" i="27"/>
  <c r="BU672" i="5"/>
  <c r="BU668" i="5"/>
  <c r="DJ371" i="28"/>
  <c r="DJ437" i="28" s="1"/>
  <c r="DJ156" i="28"/>
  <c r="DP256" i="28"/>
  <c r="DG249" i="28"/>
  <c r="DG482" i="28" s="1"/>
  <c r="DJ90" i="28"/>
  <c r="M36" i="27"/>
  <c r="Y66" i="27"/>
  <c r="X18" i="27"/>
  <c r="P30" i="27"/>
  <c r="P60" i="27"/>
  <c r="Z60" i="27" s="1"/>
  <c r="BY667" i="5"/>
  <c r="BO668" i="5"/>
  <c r="DP350" i="28"/>
  <c r="DO49" i="28"/>
  <c r="DO70" i="28"/>
  <c r="P12" i="27"/>
  <c r="P34" i="27"/>
  <c r="P65" i="27"/>
  <c r="Z65" i="27" s="1"/>
  <c r="P24" i="27"/>
  <c r="P67" i="27"/>
  <c r="Z67" i="27" s="1"/>
  <c r="BQ669" i="5"/>
  <c r="BS667" i="5"/>
  <c r="F34" i="7"/>
  <c r="K34" i="7" s="1"/>
  <c r="BY671" i="5"/>
  <c r="F16" i="7"/>
  <c r="K16" i="7" s="1"/>
  <c r="CA667" i="5"/>
  <c r="DI421" i="28"/>
  <c r="DI498" i="28"/>
  <c r="DJ414" i="28"/>
  <c r="DJ493" i="28"/>
  <c r="DI413" i="28"/>
  <c r="DI492" i="28"/>
  <c r="DM421" i="28"/>
  <c r="DM498" i="28"/>
  <c r="AN413" i="28"/>
  <c r="AN492" i="28"/>
  <c r="BQ666" i="5"/>
  <c r="K58" i="7"/>
  <c r="F15" i="7"/>
  <c r="K15" i="7" s="1"/>
  <c r="F14" i="7"/>
  <c r="K14" i="7" s="1"/>
  <c r="K52" i="7"/>
  <c r="AG17" i="7"/>
  <c r="F12" i="7"/>
  <c r="K12" i="7" s="1"/>
  <c r="K40" i="7"/>
  <c r="K46" i="7"/>
  <c r="F13" i="7"/>
  <c r="K13" i="7" s="1"/>
  <c r="P35" i="27"/>
  <c r="CV413" i="28"/>
  <c r="CV492" i="28"/>
  <c r="DM414" i="28"/>
  <c r="DM493" i="28"/>
  <c r="CV420" i="28"/>
  <c r="CV497" i="28"/>
  <c r="DM413" i="28"/>
  <c r="DM492" i="28"/>
  <c r="DI414" i="28"/>
  <c r="DI493" i="28"/>
  <c r="AN414" i="28"/>
  <c r="AN493" i="28"/>
  <c r="AN421" i="28"/>
  <c r="AN498" i="28"/>
  <c r="BM672" i="5"/>
  <c r="BZ671" i="5"/>
  <c r="BV666" i="5"/>
  <c r="BU670" i="5"/>
  <c r="BZ667" i="5"/>
  <c r="K70" i="7"/>
  <c r="F17" i="7"/>
  <c r="AN420" i="28"/>
  <c r="AN497" i="28"/>
  <c r="DI420" i="28"/>
  <c r="DI497" i="28"/>
  <c r="DM420" i="28"/>
  <c r="DM497" i="28"/>
  <c r="P33" i="27"/>
  <c r="P61" i="27"/>
  <c r="Z61" i="27" s="1"/>
  <c r="Z53" i="27"/>
  <c r="Z52" i="27"/>
  <c r="CV495" i="28"/>
  <c r="CV416" i="28"/>
  <c r="CV496" i="28"/>
  <c r="CV418" i="28"/>
  <c r="DI473" i="28"/>
  <c r="DI417" i="28"/>
  <c r="DM473" i="28"/>
  <c r="DM417" i="28"/>
  <c r="DM496" i="28"/>
  <c r="DM418" i="28"/>
  <c r="DJ116" i="28"/>
  <c r="DJ450" i="28"/>
  <c r="DJ468" i="28" s="1"/>
  <c r="U36" i="27"/>
  <c r="Y55" i="27"/>
  <c r="P56" i="27"/>
  <c r="Z56" i="27" s="1"/>
  <c r="Y51" i="27"/>
  <c r="P49" i="27"/>
  <c r="Z49" i="27" s="1"/>
  <c r="P66" i="27"/>
  <c r="Z66" i="27" s="1"/>
  <c r="P51" i="27"/>
  <c r="Z51" i="27" s="1"/>
  <c r="P19" i="27"/>
  <c r="P20" i="27"/>
  <c r="DI496" i="28"/>
  <c r="DI418" i="28"/>
  <c r="DG26" i="28"/>
  <c r="DO26" i="28" s="1"/>
  <c r="DQ26" i="28" s="1"/>
  <c r="CV414" i="28"/>
  <c r="DI479" i="28"/>
  <c r="DI486" i="28" s="1"/>
  <c r="DI419" i="28"/>
  <c r="P10" i="27"/>
  <c r="P54" i="27"/>
  <c r="Z54" i="27" s="1"/>
  <c r="P26" i="27"/>
  <c r="X15" i="27"/>
  <c r="K31" i="27"/>
  <c r="Y31" i="27" s="1"/>
  <c r="DJ115" i="28"/>
  <c r="DJ421" i="28"/>
  <c r="CV479" i="28"/>
  <c r="CV486" i="28" s="1"/>
  <c r="CV419" i="28"/>
  <c r="DI495" i="28"/>
  <c r="DI416" i="28"/>
  <c r="DM495" i="28"/>
  <c r="DM416" i="28"/>
  <c r="AN479" i="28"/>
  <c r="AN486" i="28" s="1"/>
  <c r="AN419" i="28"/>
  <c r="AN496" i="28"/>
  <c r="AN418" i="28"/>
  <c r="AN495" i="28"/>
  <c r="AN416" i="28"/>
  <c r="P29" i="27"/>
  <c r="P55" i="27"/>
  <c r="Z55" i="27" s="1"/>
  <c r="P17" i="27"/>
  <c r="P63" i="27"/>
  <c r="Z63" i="27" s="1"/>
  <c r="P21" i="27"/>
  <c r="X32" i="27"/>
  <c r="X14" i="27"/>
  <c r="DG32" i="28"/>
  <c r="DG445" i="28" s="1"/>
  <c r="CV445" i="28"/>
  <c r="DG108" i="28"/>
  <c r="DO108" i="28" s="1"/>
  <c r="DQ108" i="28" s="1"/>
  <c r="CV421" i="28"/>
  <c r="DG102" i="28"/>
  <c r="DG449" i="28" s="1"/>
  <c r="CV449" i="28"/>
  <c r="DM479" i="28"/>
  <c r="DM419" i="28"/>
  <c r="P50" i="27"/>
  <c r="Z50" i="27" s="1"/>
  <c r="P22" i="27"/>
  <c r="P59" i="27"/>
  <c r="Z59" i="27" s="1"/>
  <c r="P58" i="27"/>
  <c r="Z58" i="27" s="1"/>
  <c r="P64" i="27"/>
  <c r="Z64" i="27" s="1"/>
  <c r="P68" i="27"/>
  <c r="Z68" i="27" s="1"/>
  <c r="Y68" i="27"/>
  <c r="P69" i="27"/>
  <c r="X11" i="27"/>
  <c r="X13" i="27"/>
  <c r="DJ290" i="28"/>
  <c r="DJ432" i="28" s="1"/>
  <c r="V468" i="28"/>
  <c r="X439" i="28"/>
  <c r="BH516" i="28"/>
  <c r="CZ516" i="28"/>
  <c r="DC516" i="28"/>
  <c r="DM34" i="28"/>
  <c r="DI290" i="28"/>
  <c r="DI432" i="28" s="1"/>
  <c r="DG155" i="28"/>
  <c r="DG453" i="28" s="1"/>
  <c r="AN69" i="28"/>
  <c r="DJ222" i="28"/>
  <c r="DJ428" i="28" s="1"/>
  <c r="BT439" i="28"/>
  <c r="AB439" i="28"/>
  <c r="CX516" i="28"/>
  <c r="AS439" i="28"/>
  <c r="O439" i="28"/>
  <c r="AZ439" i="28"/>
  <c r="K439" i="28"/>
  <c r="AU439" i="28"/>
  <c r="Z516" i="28"/>
  <c r="AE439" i="28"/>
  <c r="W516" i="28"/>
  <c r="DM385" i="28"/>
  <c r="DM467" i="28" s="1"/>
  <c r="Z439" i="28"/>
  <c r="O516" i="28"/>
  <c r="AN177" i="28"/>
  <c r="DO294" i="28"/>
  <c r="DI258" i="28"/>
  <c r="DP351" i="28"/>
  <c r="AS516" i="28"/>
  <c r="DP290" i="28"/>
  <c r="BD516" i="28"/>
  <c r="AO439" i="28"/>
  <c r="CS387" i="28"/>
  <c r="AN256" i="28"/>
  <c r="AN430" i="28" s="1"/>
  <c r="AN224" i="28"/>
  <c r="AN190" i="28"/>
  <c r="V516" i="28"/>
  <c r="CX439" i="28"/>
  <c r="BO672" i="5"/>
  <c r="BN672" i="5"/>
  <c r="BV670" i="5"/>
  <c r="BR669" i="5"/>
  <c r="BW666" i="5"/>
  <c r="BV667" i="5"/>
  <c r="AP667" i="5"/>
  <c r="BN671" i="5"/>
  <c r="BQ668" i="5"/>
  <c r="BY668" i="5"/>
  <c r="BZ672" i="5"/>
  <c r="BS671" i="5"/>
  <c r="BU671" i="5"/>
  <c r="BW671" i="5"/>
  <c r="BM668" i="5"/>
  <c r="BQ671" i="5"/>
  <c r="BQ670" i="5"/>
  <c r="BY669" i="5"/>
  <c r="BO670" i="5"/>
  <c r="BM669" i="5"/>
  <c r="BU667" i="5"/>
  <c r="BW672" i="5"/>
  <c r="BO671" i="5"/>
  <c r="BR671" i="5"/>
  <c r="BM670" i="5"/>
  <c r="BS670" i="5"/>
  <c r="BR666" i="5"/>
  <c r="BY672" i="5"/>
  <c r="BS669" i="5"/>
  <c r="BW668" i="5"/>
  <c r="CA666" i="5"/>
  <c r="BO667" i="5"/>
  <c r="AC683" i="5"/>
  <c r="BR672" i="5"/>
  <c r="BM671" i="5"/>
  <c r="BV669" i="5"/>
  <c r="BS672" i="5"/>
  <c r="CA670" i="5"/>
  <c r="BN669" i="5"/>
  <c r="BR668" i="5"/>
  <c r="BZ670" i="5"/>
  <c r="BW669" i="5"/>
  <c r="BN666" i="5"/>
  <c r="ES8" i="5"/>
  <c r="EV8" i="5" s="1"/>
  <c r="AU679" i="5"/>
  <c r="EW9" i="5"/>
  <c r="EY9" i="5" s="1"/>
  <c r="AV680" i="5"/>
  <c r="EM20" i="5"/>
  <c r="BN665" i="5" s="1"/>
  <c r="ER20" i="5"/>
  <c r="BS665" i="5" s="1"/>
  <c r="EX20" i="5"/>
  <c r="BY665" i="5" s="1"/>
  <c r="FC20" i="5"/>
  <c r="FH20" i="5"/>
  <c r="DJ486" i="28"/>
  <c r="BY439" i="28"/>
  <c r="J439" i="28"/>
  <c r="AE516" i="28"/>
  <c r="CA669" i="5"/>
  <c r="BV672" i="5"/>
  <c r="BV671" i="5"/>
  <c r="BU669" i="5"/>
  <c r="BZ666" i="5"/>
  <c r="BS666" i="5"/>
  <c r="ES7" i="5"/>
  <c r="EV7" i="5" s="1"/>
  <c r="AU678" i="5"/>
  <c r="EW8" i="5"/>
  <c r="EY8" i="5" s="1"/>
  <c r="AV679" i="5"/>
  <c r="EN20" i="5"/>
  <c r="BO665" i="5" s="1"/>
  <c r="ET20" i="5"/>
  <c r="BU665" i="5" s="1"/>
  <c r="EY20" i="5"/>
  <c r="BZ665" i="5" s="1"/>
  <c r="FD20" i="5"/>
  <c r="BQ672" i="5"/>
  <c r="BW670" i="5"/>
  <c r="BO669" i="5"/>
  <c r="BW667" i="5"/>
  <c r="BU666" i="5"/>
  <c r="BS668" i="5"/>
  <c r="AD683" i="5"/>
  <c r="EW7" i="5"/>
  <c r="EY7" i="5" s="1"/>
  <c r="AV678" i="5"/>
  <c r="EP20" i="5"/>
  <c r="BQ665" i="5" s="1"/>
  <c r="EU20" i="5"/>
  <c r="BV665" i="5" s="1"/>
  <c r="EZ20" i="5"/>
  <c r="CA665" i="5" s="1"/>
  <c r="FF20" i="5"/>
  <c r="CR387" i="28"/>
  <c r="AR468" i="28"/>
  <c r="AZ516" i="28"/>
  <c r="BN670" i="5"/>
  <c r="BR670" i="5"/>
  <c r="BR667" i="5"/>
  <c r="BO666" i="5"/>
  <c r="BN668" i="5"/>
  <c r="EW10" i="5"/>
  <c r="EY10" i="5" s="1"/>
  <c r="AV681" i="5"/>
  <c r="EL20" i="5"/>
  <c r="EQ20" i="5"/>
  <c r="BR665" i="5" s="1"/>
  <c r="EV20" i="5"/>
  <c r="BW665" i="5" s="1"/>
  <c r="FB20" i="5"/>
  <c r="FG20" i="5"/>
  <c r="W17" i="6"/>
  <c r="AY439" i="28"/>
  <c r="BY670" i="5"/>
  <c r="CA672" i="5"/>
  <c r="CA671" i="5"/>
  <c r="BZ669" i="5"/>
  <c r="BM667" i="5"/>
  <c r="BY666" i="5"/>
  <c r="CV499" i="28"/>
  <c r="CV422" i="28"/>
  <c r="CV501" i="28"/>
  <c r="CV424" i="28"/>
  <c r="AN508" i="28"/>
  <c r="AN431" i="28"/>
  <c r="DK515" i="28"/>
  <c r="DK438" i="28"/>
  <c r="AN511" i="28"/>
  <c r="AN434" i="28"/>
  <c r="CV515" i="28"/>
  <c r="CV438" i="28"/>
  <c r="AN510" i="28"/>
  <c r="AN433" i="28"/>
  <c r="AL425" i="28"/>
  <c r="O32" i="27" s="1"/>
  <c r="DJ506" i="28"/>
  <c r="DJ429" i="28"/>
  <c r="DM500" i="28"/>
  <c r="DM423" i="28"/>
  <c r="BX387" i="28"/>
  <c r="DP67" i="28"/>
  <c r="AA428" i="28"/>
  <c r="L11" i="27" s="1"/>
  <c r="AN501" i="28"/>
  <c r="AN424" i="28"/>
  <c r="DI504" i="28"/>
  <c r="DI427" i="28"/>
  <c r="DE468" i="28"/>
  <c r="AH432" i="28"/>
  <c r="N13" i="27" s="1"/>
  <c r="T13" i="27" s="1"/>
  <c r="AA430" i="28"/>
  <c r="L14" i="27" s="1"/>
  <c r="AH387" i="28"/>
  <c r="AL387" i="28"/>
  <c r="DP372" i="28"/>
  <c r="U466" i="28"/>
  <c r="K69" i="27" s="1"/>
  <c r="Y69" i="27" s="1"/>
  <c r="Q47" i="27"/>
  <c r="Q71" i="27" s="1"/>
  <c r="BT516" i="28"/>
  <c r="AY516" i="28"/>
  <c r="V439" i="28"/>
  <c r="AQ516" i="28"/>
  <c r="BY516" i="28"/>
  <c r="BS516" i="28"/>
  <c r="J516" i="28"/>
  <c r="BL439" i="28"/>
  <c r="BF439" i="28"/>
  <c r="CD516" i="28"/>
  <c r="N439" i="28"/>
  <c r="CN439" i="28"/>
  <c r="CI516" i="28"/>
  <c r="AI439" i="28"/>
  <c r="AR439" i="28"/>
  <c r="BP439" i="28"/>
  <c r="CT516" i="28"/>
  <c r="R516" i="28"/>
  <c r="CQ439" i="28"/>
  <c r="DM494" i="28"/>
  <c r="DM415" i="28"/>
  <c r="DI510" i="28"/>
  <c r="DI433" i="28"/>
  <c r="DI515" i="28"/>
  <c r="DI438" i="28"/>
  <c r="CO439" i="28"/>
  <c r="CV510" i="28"/>
  <c r="CV433" i="28"/>
  <c r="CV504" i="28"/>
  <c r="CV427" i="28"/>
  <c r="CV503" i="28"/>
  <c r="CV426" i="28"/>
  <c r="DJ508" i="28"/>
  <c r="DJ431" i="28"/>
  <c r="CV494" i="28"/>
  <c r="CV415" i="28"/>
  <c r="CG439" i="28"/>
  <c r="DM501" i="28"/>
  <c r="DM424" i="28"/>
  <c r="DJ515" i="28"/>
  <c r="DJ438" i="28"/>
  <c r="AN499" i="28"/>
  <c r="AN422" i="28"/>
  <c r="DJ504" i="28"/>
  <c r="DJ427" i="28"/>
  <c r="AN503" i="28"/>
  <c r="AN426" i="28"/>
  <c r="AA468" i="28"/>
  <c r="AN500" i="28"/>
  <c r="AN423" i="28"/>
  <c r="AA425" i="28"/>
  <c r="L32" i="27" s="1"/>
  <c r="AL516" i="28"/>
  <c r="AH428" i="28"/>
  <c r="N11" i="27" s="1"/>
  <c r="T11" i="27" s="1"/>
  <c r="AA436" i="28"/>
  <c r="L18" i="27" s="1"/>
  <c r="AA387" i="28"/>
  <c r="AH430" i="28"/>
  <c r="N14" i="27" s="1"/>
  <c r="T14" i="27" s="1"/>
  <c r="BD439" i="28"/>
  <c r="W439" i="28"/>
  <c r="I516" i="28"/>
  <c r="K516" i="28"/>
  <c r="AU516" i="28"/>
  <c r="BL516" i="28"/>
  <c r="BF516" i="28"/>
  <c r="N516" i="28"/>
  <c r="CN516" i="28"/>
  <c r="AI516" i="28"/>
  <c r="CG516" i="28"/>
  <c r="BP516" i="28"/>
  <c r="AP439" i="28"/>
  <c r="CQ516" i="28"/>
  <c r="DJ494" i="28"/>
  <c r="DJ415" i="28"/>
  <c r="CV500" i="28"/>
  <c r="CV423" i="28"/>
  <c r="AA437" i="28"/>
  <c r="L15" i="27" s="1"/>
  <c r="AL437" i="28"/>
  <c r="O15" i="27" s="1"/>
  <c r="DM511" i="28"/>
  <c r="DM434" i="28"/>
  <c r="DM512" i="28"/>
  <c r="DM435" i="28"/>
  <c r="CV508" i="28"/>
  <c r="CV431" i="28"/>
  <c r="AN515" i="28"/>
  <c r="AN438" i="28"/>
  <c r="U516" i="28"/>
  <c r="CU387" i="28"/>
  <c r="CV506" i="28"/>
  <c r="CV429" i="28"/>
  <c r="AL436" i="28"/>
  <c r="O18" i="27" s="1"/>
  <c r="U428" i="28"/>
  <c r="K11" i="27" s="1"/>
  <c r="DJ130" i="28"/>
  <c r="DJ499" i="28"/>
  <c r="DJ422" i="28"/>
  <c r="AN506" i="28"/>
  <c r="AN429" i="28"/>
  <c r="DE387" i="28"/>
  <c r="AT516" i="28"/>
  <c r="AT439" i="28"/>
  <c r="DK511" i="28"/>
  <c r="DK434" i="28"/>
  <c r="AH436" i="28"/>
  <c r="N18" i="27" s="1"/>
  <c r="T18" i="27" s="1"/>
  <c r="AL428" i="28"/>
  <c r="O11" i="27" s="1"/>
  <c r="AT387" i="28"/>
  <c r="CR516" i="28"/>
  <c r="CR439" i="28"/>
  <c r="AD439" i="28"/>
  <c r="Y439" i="28"/>
  <c r="CO516" i="28"/>
  <c r="AP516" i="28"/>
  <c r="T516" i="28"/>
  <c r="AN494" i="28"/>
  <c r="AN415" i="28"/>
  <c r="CK516" i="28"/>
  <c r="DI511" i="28"/>
  <c r="DI434" i="28"/>
  <c r="DI512" i="28"/>
  <c r="DI435" i="28"/>
  <c r="CV511" i="28"/>
  <c r="CV434" i="28"/>
  <c r="AN512" i="28"/>
  <c r="AN435" i="28"/>
  <c r="CV512" i="28"/>
  <c r="CV435" i="28"/>
  <c r="CU439" i="28"/>
  <c r="DI503" i="28"/>
  <c r="DI426" i="28"/>
  <c r="DM506" i="28"/>
  <c r="DM429" i="28"/>
  <c r="DO383" i="28"/>
  <c r="DM499" i="28"/>
  <c r="DM422" i="28"/>
  <c r="DJ512" i="28"/>
  <c r="DJ435" i="28"/>
  <c r="AL468" i="28"/>
  <c r="K47" i="27"/>
  <c r="AH468" i="28"/>
  <c r="CG387" i="28"/>
  <c r="DK468" i="28"/>
  <c r="DP35" i="28"/>
  <c r="U387" i="28"/>
  <c r="DA387" i="28"/>
  <c r="CK387" i="28"/>
  <c r="AL432" i="28"/>
  <c r="O13" i="27" s="1"/>
  <c r="AH425" i="28"/>
  <c r="N32" i="27" s="1"/>
  <c r="T32" i="27" s="1"/>
  <c r="CT387" i="28"/>
  <c r="CO387" i="28"/>
  <c r="DI508" i="28"/>
  <c r="DI431" i="28"/>
  <c r="DI499" i="28"/>
  <c r="DI422" i="28"/>
  <c r="AA432" i="28"/>
  <c r="L13" i="27" s="1"/>
  <c r="AN504" i="28"/>
  <c r="AN427" i="28"/>
  <c r="AQ439" i="28"/>
  <c r="BS439" i="28"/>
  <c r="CD439" i="28"/>
  <c r="AH516" i="28"/>
  <c r="AD516" i="28"/>
  <c r="CI439" i="28"/>
  <c r="P516" i="28"/>
  <c r="Y516" i="28"/>
  <c r="CT439" i="28"/>
  <c r="R439" i="28"/>
  <c r="AN175" i="28"/>
  <c r="AN425" i="28" s="1"/>
  <c r="AD668" i="5"/>
  <c r="AN203" i="28"/>
  <c r="AN373" i="28"/>
  <c r="AN371" i="28"/>
  <c r="AN437" i="28" s="1"/>
  <c r="AN237" i="28"/>
  <c r="DM364" i="28"/>
  <c r="DM485" i="28" s="1"/>
  <c r="AS723" i="5"/>
  <c r="AN222" i="28"/>
  <c r="AN428" i="28" s="1"/>
  <c r="AS725" i="5"/>
  <c r="AJ668" i="5"/>
  <c r="AR672" i="5"/>
  <c r="W36" i="27"/>
  <c r="AS717" i="5"/>
  <c r="AF828" i="5"/>
  <c r="DP34" i="28"/>
  <c r="AE672" i="5"/>
  <c r="AH672" i="5"/>
  <c r="AG667" i="5"/>
  <c r="I13" i="6" s="1"/>
  <c r="AC666" i="5"/>
  <c r="AS749" i="5"/>
  <c r="AO668" i="5"/>
  <c r="AS748" i="5"/>
  <c r="AS730" i="5"/>
  <c r="DP222" i="28"/>
  <c r="AL672" i="5"/>
  <c r="AK667" i="5"/>
  <c r="AR666" i="5"/>
  <c r="AH666" i="5"/>
  <c r="DO225" i="28"/>
  <c r="DO380" i="28"/>
  <c r="AI671" i="5"/>
  <c r="AV666" i="5"/>
  <c r="AS747" i="5"/>
  <c r="AS718" i="5"/>
  <c r="AE667" i="5"/>
  <c r="AS778" i="5"/>
  <c r="AS776" i="5"/>
  <c r="AL666" i="5"/>
  <c r="AF822" i="5"/>
  <c r="AD73" i="27"/>
  <c r="L10" i="22"/>
  <c r="K10" i="22" s="1"/>
  <c r="E11" i="24"/>
  <c r="AJ9" i="22"/>
  <c r="AE670" i="5"/>
  <c r="AS746" i="5"/>
  <c r="AI666" i="5"/>
  <c r="AJ10" i="22"/>
  <c r="E12" i="24"/>
  <c r="I12" i="24" s="1"/>
  <c r="L9" i="22"/>
  <c r="DM143" i="28"/>
  <c r="AS722" i="5"/>
  <c r="AE668" i="5"/>
  <c r="AD671" i="5"/>
  <c r="AN671" i="5"/>
  <c r="AN666" i="5"/>
  <c r="AY11" i="5"/>
  <c r="AY713" i="5" s="1"/>
  <c r="AS716" i="5"/>
  <c r="AV668" i="5"/>
  <c r="AS729" i="5"/>
  <c r="AP669" i="5"/>
  <c r="AG672" i="5"/>
  <c r="I11" i="6" s="1"/>
  <c r="AD672" i="5"/>
  <c r="AP666" i="5"/>
  <c r="AS724" i="5"/>
  <c r="AS719" i="5"/>
  <c r="AC672" i="5"/>
  <c r="AJ670" i="5"/>
  <c r="DI90" i="28"/>
  <c r="DM317" i="28"/>
  <c r="DM463" i="28" s="1"/>
  <c r="DM379" i="28"/>
  <c r="DO338" i="28"/>
  <c r="DO278" i="28"/>
  <c r="DM156" i="28"/>
  <c r="DJ292" i="28"/>
  <c r="DO378" i="28"/>
  <c r="DO36" i="28"/>
  <c r="DI116" i="28"/>
  <c r="DI468" i="28" s="1"/>
  <c r="DO396" i="28"/>
  <c r="DO42" i="28"/>
  <c r="DO184" i="28"/>
  <c r="DP371" i="28"/>
  <c r="DO21" i="28"/>
  <c r="DJ224" i="28"/>
  <c r="DM183" i="28"/>
  <c r="DM88" i="28"/>
  <c r="DM90" i="28"/>
  <c r="DO375" i="28"/>
  <c r="DM130" i="28"/>
  <c r="DI48" i="28"/>
  <c r="DO9" i="28"/>
  <c r="DO344" i="28"/>
  <c r="DO312" i="28"/>
  <c r="DO178" i="28"/>
  <c r="DO97" i="28"/>
  <c r="DO299" i="28"/>
  <c r="DO359" i="28"/>
  <c r="DO191" i="28"/>
  <c r="DG142" i="28"/>
  <c r="DG452" i="28" s="1"/>
  <c r="DI203" i="28"/>
  <c r="DO382" i="28"/>
  <c r="DO353" i="28"/>
  <c r="DM67" i="28"/>
  <c r="DO250" i="28"/>
  <c r="DO204" i="28"/>
  <c r="DM304" i="28"/>
  <c r="DM462" i="28" s="1"/>
  <c r="DO322" i="28"/>
  <c r="DO306" i="28"/>
  <c r="DJ331" i="28"/>
  <c r="DO238" i="28"/>
  <c r="AN35" i="28"/>
  <c r="DO332" i="28"/>
  <c r="DM283" i="28"/>
  <c r="DM483" i="28" s="1"/>
  <c r="DO374" i="28"/>
  <c r="DJ48" i="28"/>
  <c r="DP292" i="28"/>
  <c r="DG123" i="28"/>
  <c r="CV130" i="28"/>
  <c r="CV156" i="28"/>
  <c r="DG149" i="28"/>
  <c r="DG270" i="28"/>
  <c r="DG460" i="28" s="1"/>
  <c r="DI305" i="28"/>
  <c r="AN271" i="28"/>
  <c r="AN351" i="28"/>
  <c r="AN465" i="28" s="1"/>
  <c r="AN48" i="28"/>
  <c r="CV35" i="28"/>
  <c r="DG14" i="28"/>
  <c r="CV33" i="28"/>
  <c r="DG47" i="28"/>
  <c r="DG446" i="28" s="1"/>
  <c r="DI67" i="28"/>
  <c r="DI69" i="28"/>
  <c r="DM175" i="28"/>
  <c r="DM425" i="28" s="1"/>
  <c r="DM177" i="28"/>
  <c r="DG168" i="28"/>
  <c r="DG480" i="28" s="1"/>
  <c r="DM264" i="28"/>
  <c r="DI318" i="28"/>
  <c r="CV224" i="28"/>
  <c r="CV222" i="28"/>
  <c r="CV428" i="28" s="1"/>
  <c r="DG209" i="28"/>
  <c r="CV352" i="28"/>
  <c r="CV350" i="28"/>
  <c r="CV436" i="28" s="1"/>
  <c r="DG337" i="28"/>
  <c r="CV386" i="28"/>
  <c r="DG379" i="28"/>
  <c r="DI331" i="28"/>
  <c r="DM33" i="28"/>
  <c r="DM35" i="28"/>
  <c r="DJ117" i="28"/>
  <c r="DM116" i="28"/>
  <c r="DM189" i="28"/>
  <c r="DM455" i="28" s="1"/>
  <c r="CV318" i="28"/>
  <c r="DG311" i="28"/>
  <c r="CV190" i="28"/>
  <c r="DG183" i="28"/>
  <c r="DI222" i="28"/>
  <c r="DI428" i="28" s="1"/>
  <c r="DI224" i="28"/>
  <c r="AN331" i="28"/>
  <c r="AN386" i="28"/>
  <c r="DG60" i="28"/>
  <c r="DG68" i="28" s="1"/>
  <c r="DG447" i="28" s="1"/>
  <c r="CV68" i="28"/>
  <c r="CV447" i="28" s="1"/>
  <c r="DP115" i="28"/>
  <c r="DG81" i="28"/>
  <c r="CV89" i="28"/>
  <c r="CV448" i="28" s="1"/>
  <c r="DP177" i="28"/>
  <c r="AN143" i="28"/>
  <c r="DG189" i="28"/>
  <c r="DG455" i="28" s="1"/>
  <c r="DI190" i="28"/>
  <c r="CV237" i="28"/>
  <c r="DG230" i="28"/>
  <c r="DJ237" i="28"/>
  <c r="DK318" i="28"/>
  <c r="CV373" i="28"/>
  <c r="CV371" i="28"/>
  <c r="CV437" i="28" s="1"/>
  <c r="DG358" i="28"/>
  <c r="DJ305" i="28"/>
  <c r="DO269" i="28"/>
  <c r="CV116" i="28"/>
  <c r="DG114" i="28"/>
  <c r="DG20" i="28"/>
  <c r="CV34" i="28"/>
  <c r="DP258" i="28"/>
  <c r="DP203" i="28"/>
  <c r="DG202" i="28"/>
  <c r="DG456" i="28" s="1"/>
  <c r="CV292" i="28"/>
  <c r="CV290" i="28"/>
  <c r="CV432" i="28" s="1"/>
  <c r="DG277" i="28"/>
  <c r="CV258" i="28"/>
  <c r="CV256" i="28"/>
  <c r="CV430" i="28" s="1"/>
  <c r="DG243" i="28"/>
  <c r="DG507" i="28" s="1"/>
  <c r="DG304" i="28"/>
  <c r="DG462" i="28" s="1"/>
  <c r="DI352" i="28"/>
  <c r="DI350" i="28"/>
  <c r="DI436" i="28" s="1"/>
  <c r="DI386" i="28"/>
  <c r="DK386" i="28"/>
  <c r="DG96" i="28"/>
  <c r="DG497" i="28" s="1"/>
  <c r="CV115" i="28"/>
  <c r="CV117" i="28"/>
  <c r="DI175" i="28"/>
  <c r="DI425" i="28" s="1"/>
  <c r="DI177" i="28"/>
  <c r="AN156" i="28"/>
  <c r="DM196" i="28"/>
  <c r="DJ386" i="28"/>
  <c r="DP399" i="28"/>
  <c r="DG54" i="28"/>
  <c r="CV69" i="28"/>
  <c r="CV67" i="28"/>
  <c r="DG75" i="28"/>
  <c r="CV90" i="28"/>
  <c r="DO157" i="28"/>
  <c r="AN305" i="28"/>
  <c r="DG236" i="28"/>
  <c r="DG458" i="28" s="1"/>
  <c r="DO319" i="28"/>
  <c r="DP386" i="28"/>
  <c r="DI373" i="28"/>
  <c r="DI371" i="28"/>
  <c r="DI437" i="28" s="1"/>
  <c r="DG364" i="28"/>
  <c r="DG485" i="28" s="1"/>
  <c r="DP393" i="28"/>
  <c r="DP117" i="28"/>
  <c r="DM117" i="28"/>
  <c r="DM115" i="28"/>
  <c r="DM69" i="28"/>
  <c r="DP175" i="28"/>
  <c r="DM202" i="28"/>
  <c r="DM456" i="28" s="1"/>
  <c r="DG283" i="28"/>
  <c r="DG483" i="28" s="1"/>
  <c r="DO325" i="28"/>
  <c r="CV473" i="28"/>
  <c r="DG66" i="28"/>
  <c r="AN117" i="28"/>
  <c r="AN115" i="28"/>
  <c r="DI292" i="28"/>
  <c r="DG136" i="28"/>
  <c r="CV143" i="28"/>
  <c r="DG221" i="28"/>
  <c r="DG223" i="28" s="1"/>
  <c r="DG457" i="28" s="1"/>
  <c r="CV223" i="28"/>
  <c r="CV457" i="28" s="1"/>
  <c r="DO365" i="28"/>
  <c r="CV305" i="28"/>
  <c r="DG298" i="28"/>
  <c r="CV203" i="28"/>
  <c r="DG196" i="28"/>
  <c r="DO284" i="28"/>
  <c r="DJ256" i="28"/>
  <c r="DJ430" i="28" s="1"/>
  <c r="DJ258" i="28"/>
  <c r="DO390" i="28"/>
  <c r="DO376" i="28"/>
  <c r="DO384" i="28"/>
  <c r="DI117" i="28"/>
  <c r="DI115" i="28"/>
  <c r="CV177" i="28"/>
  <c r="CV175" i="28"/>
  <c r="CV425" i="28" s="1"/>
  <c r="DG162" i="28"/>
  <c r="DG502" i="28" s="1"/>
  <c r="DP176" i="28"/>
  <c r="CV271" i="28"/>
  <c r="DG264" i="28"/>
  <c r="DG174" i="28"/>
  <c r="CV176" i="28"/>
  <c r="CV454" i="28" s="1"/>
  <c r="DJ271" i="28"/>
  <c r="CV331" i="28"/>
  <c r="DG324" i="28"/>
  <c r="DG385" i="28"/>
  <c r="DG467" i="28" s="1"/>
  <c r="AN116" i="28"/>
  <c r="DP116" i="28"/>
  <c r="AN130" i="28"/>
  <c r="DK305" i="28"/>
  <c r="DO272" i="28"/>
  <c r="DG330" i="28"/>
  <c r="DG464" i="28" s="1"/>
  <c r="CV351" i="28"/>
  <c r="CV465" i="28" s="1"/>
  <c r="DG349" i="28"/>
  <c r="DG351" i="28" s="1"/>
  <c r="DG465" i="28" s="1"/>
  <c r="DM48" i="28"/>
  <c r="DG87" i="28"/>
  <c r="DG419" i="28" s="1"/>
  <c r="CV88" i="28"/>
  <c r="DG255" i="28"/>
  <c r="DG257" i="28" s="1"/>
  <c r="DG459" i="28" s="1"/>
  <c r="CV257" i="28"/>
  <c r="CV459" i="28" s="1"/>
  <c r="DO293" i="28"/>
  <c r="AN34" i="28"/>
  <c r="DJ33" i="28"/>
  <c r="DJ35" i="28"/>
  <c r="DO163" i="28"/>
  <c r="CV291" i="28"/>
  <c r="CV461" i="28" s="1"/>
  <c r="DG289" i="28"/>
  <c r="DG291" i="28" s="1"/>
  <c r="DG461" i="28" s="1"/>
  <c r="AN318" i="28"/>
  <c r="AN223" i="28"/>
  <c r="AN457" i="28" s="1"/>
  <c r="DM331" i="28"/>
  <c r="CV372" i="28"/>
  <c r="CV466" i="28" s="1"/>
  <c r="DG370" i="28"/>
  <c r="DG372" i="28" s="1"/>
  <c r="DG466" i="28" s="1"/>
  <c r="DG343" i="28"/>
  <c r="DG484" i="28" s="1"/>
  <c r="DI33" i="28"/>
  <c r="DI35" i="28"/>
  <c r="DP190" i="28"/>
  <c r="DG317" i="28"/>
  <c r="DG463" i="28" s="1"/>
  <c r="DM222" i="28"/>
  <c r="DM428" i="28" s="1"/>
  <c r="DM224" i="28"/>
  <c r="DP48" i="28"/>
  <c r="AN473" i="28"/>
  <c r="CV48" i="28"/>
  <c r="DG41" i="28"/>
  <c r="DO109" i="28"/>
  <c r="DI88" i="28"/>
  <c r="DM237" i="28"/>
  <c r="DG215" i="28"/>
  <c r="DG481" i="28" s="1"/>
  <c r="AN292" i="28"/>
  <c r="AN290" i="28"/>
  <c r="AN432" i="28" s="1"/>
  <c r="AN67" i="28"/>
  <c r="DJ352" i="28"/>
  <c r="AF703" i="5"/>
  <c r="AS785" i="5"/>
  <c r="AP670" i="5"/>
  <c r="AS728" i="5"/>
  <c r="AN668" i="5"/>
  <c r="AR668" i="5"/>
  <c r="AV667" i="5"/>
  <c r="AL670" i="5"/>
  <c r="AF780" i="5"/>
  <c r="AS786" i="5"/>
  <c r="AK669" i="5"/>
  <c r="AL668" i="5"/>
  <c r="AD666" i="5"/>
  <c r="AP672" i="5"/>
  <c r="AG671" i="5"/>
  <c r="I10" i="6" s="1"/>
  <c r="AO670" i="5"/>
  <c r="AH670" i="5"/>
  <c r="AG669" i="5"/>
  <c r="I15" i="6" s="1"/>
  <c r="AU666" i="5"/>
  <c r="AK672" i="5"/>
  <c r="AU671" i="5"/>
  <c r="AJ671" i="5"/>
  <c r="AN667" i="5"/>
  <c r="AG666" i="5"/>
  <c r="I17" i="6" s="1"/>
  <c r="AH667" i="5"/>
  <c r="AJ666" i="5"/>
  <c r="AR671" i="5"/>
  <c r="AC670" i="5"/>
  <c r="AH669" i="5"/>
  <c r="AE669" i="5"/>
  <c r="AS777" i="5"/>
  <c r="AF696" i="5"/>
  <c r="AE671" i="5"/>
  <c r="AV672" i="5"/>
  <c r="AF744" i="5"/>
  <c r="AL671" i="5"/>
  <c r="AU672" i="5"/>
  <c r="Z671" i="5"/>
  <c r="G10" i="6" s="1"/>
  <c r="AU670" i="5"/>
  <c r="AG670" i="5"/>
  <c r="I16" i="6" s="1"/>
  <c r="AJ669" i="5"/>
  <c r="AI668" i="5"/>
  <c r="AI669" i="5"/>
  <c r="AC669" i="5"/>
  <c r="AP668" i="5"/>
  <c r="AI667" i="5"/>
  <c r="AC667" i="5"/>
  <c r="Z672" i="5"/>
  <c r="G11" i="6" s="1"/>
  <c r="Z667" i="5"/>
  <c r="G13" i="6" s="1"/>
  <c r="AS779" i="5"/>
  <c r="AE666" i="5"/>
  <c r="AV670" i="5"/>
  <c r="AS803" i="5"/>
  <c r="AV671" i="5"/>
  <c r="AH671" i="5"/>
  <c r="AN672" i="5"/>
  <c r="AP671" i="5"/>
  <c r="AN670" i="5"/>
  <c r="AD669" i="5"/>
  <c r="AH668" i="5"/>
  <c r="AR669" i="5"/>
  <c r="AK668" i="5"/>
  <c r="AS731" i="5"/>
  <c r="AO667" i="5"/>
  <c r="AD667" i="5"/>
  <c r="Z669" i="5"/>
  <c r="G15" i="6" s="1"/>
  <c r="AR667" i="5"/>
  <c r="AJ672" i="5"/>
  <c r="AK670" i="5"/>
  <c r="AO669" i="5"/>
  <c r="AN669" i="5"/>
  <c r="Z668" i="5"/>
  <c r="G14" i="6" s="1"/>
  <c r="AV669" i="5"/>
  <c r="AF750" i="5"/>
  <c r="AO672" i="5"/>
  <c r="AC671" i="5"/>
  <c r="AI672" i="5"/>
  <c r="AK671" i="5"/>
  <c r="AO671" i="5"/>
  <c r="AI670" i="5"/>
  <c r="AR670" i="5"/>
  <c r="AU668" i="5"/>
  <c r="AD670" i="5"/>
  <c r="AU669" i="5"/>
  <c r="AC668" i="5"/>
  <c r="AL669" i="5"/>
  <c r="AG668" i="5"/>
  <c r="I14" i="6" s="1"/>
  <c r="AJ667" i="5"/>
  <c r="AU667" i="5"/>
  <c r="AK666" i="5"/>
  <c r="Z670" i="5"/>
  <c r="G16" i="6" s="1"/>
  <c r="AL667" i="5"/>
  <c r="AO666" i="5"/>
  <c r="Z666" i="5"/>
  <c r="G17" i="6" s="1"/>
  <c r="AM744" i="5"/>
  <c r="AQ744" i="5"/>
  <c r="AS739" i="5"/>
  <c r="AY744" i="5"/>
  <c r="AY750" i="5"/>
  <c r="AQ750" i="5"/>
  <c r="AS745" i="5"/>
  <c r="AM750" i="5"/>
  <c r="AQ828" i="5"/>
  <c r="AS823" i="5"/>
  <c r="AM828" i="5"/>
  <c r="AY828" i="5"/>
  <c r="AQ822" i="5"/>
  <c r="AS817" i="5"/>
  <c r="AY822" i="5"/>
  <c r="AM822" i="5"/>
  <c r="AS811" i="5"/>
  <c r="AS799" i="5"/>
  <c r="AS805" i="5"/>
  <c r="AM703" i="5"/>
  <c r="AY703" i="5"/>
  <c r="AQ703" i="5"/>
  <c r="AM696" i="5"/>
  <c r="AY696" i="5"/>
  <c r="AQ696" i="5"/>
  <c r="AS782" i="5"/>
  <c r="AS775" i="5"/>
  <c r="AQ780" i="5"/>
  <c r="AM780" i="5"/>
  <c r="AY780" i="5"/>
  <c r="AS757" i="5"/>
  <c r="AS763" i="5"/>
  <c r="AS727" i="5"/>
  <c r="AM732" i="5"/>
  <c r="AY732" i="5"/>
  <c r="AS715" i="5"/>
  <c r="AM720" i="5"/>
  <c r="AY720" i="5"/>
  <c r="AM689" i="5"/>
  <c r="AS721" i="5"/>
  <c r="AQ726" i="5"/>
  <c r="AY8" i="5"/>
  <c r="AY710" i="5" s="1"/>
  <c r="DD11" i="5"/>
  <c r="AY9" i="5"/>
  <c r="AY711" i="5" s="1"/>
  <c r="Z12" i="5"/>
  <c r="Z714" i="5" s="1"/>
  <c r="EO12" i="5"/>
  <c r="AF8" i="5"/>
  <c r="AF710" i="5" s="1"/>
  <c r="FE12" i="5"/>
  <c r="EF17" i="5"/>
  <c r="EF19" i="5" s="1"/>
  <c r="FA19" i="5"/>
  <c r="FJ18" i="5" s="1"/>
  <c r="ES19" i="5"/>
  <c r="FJ16" i="5" s="1"/>
  <c r="EW18" i="5"/>
  <c r="FA17" i="5"/>
  <c r="AM8" i="5"/>
  <c r="AM710" i="5" s="1"/>
  <c r="EZ12" i="5"/>
  <c r="ES15" i="5"/>
  <c r="ES9" i="5"/>
  <c r="EV9" i="5" s="1"/>
  <c r="FF12" i="5"/>
  <c r="DD7" i="5"/>
  <c r="DD12" i="5" s="1"/>
  <c r="CB9" i="5"/>
  <c r="CB12" i="5" s="1"/>
  <c r="ES11" i="5"/>
  <c r="EV11" i="5" s="1"/>
  <c r="CS12" i="5"/>
  <c r="DD15" i="5"/>
  <c r="CB17" i="5"/>
  <c r="CB19" i="5" s="1"/>
  <c r="EK19" i="5"/>
  <c r="FJ14" i="5" s="1"/>
  <c r="EK15" i="5"/>
  <c r="EO18" i="5"/>
  <c r="EW17" i="5"/>
  <c r="EW20" i="5" s="1"/>
  <c r="FE17" i="5"/>
  <c r="EK16" i="5"/>
  <c r="AH12" i="5"/>
  <c r="AR12" i="5"/>
  <c r="EK18" i="5"/>
  <c r="EO17" i="5"/>
  <c r="ES17" i="5"/>
  <c r="FA15" i="5"/>
  <c r="FE16" i="5"/>
  <c r="BQ12" i="5"/>
  <c r="DU12" i="5"/>
  <c r="AL12" i="5"/>
  <c r="EO16" i="5"/>
  <c r="ES16" i="5"/>
  <c r="FA18" i="5"/>
  <c r="FE19" i="5"/>
  <c r="FJ19" i="5" s="1"/>
  <c r="FE15" i="5"/>
  <c r="AF9" i="5"/>
  <c r="AF711" i="5" s="1"/>
  <c r="AD12" i="5"/>
  <c r="AU12" i="5"/>
  <c r="AF7" i="5"/>
  <c r="AF709" i="5" s="1"/>
  <c r="AQ7" i="5"/>
  <c r="AQ709" i="5" s="1"/>
  <c r="AQ10" i="5"/>
  <c r="AQ712" i="5" s="1"/>
  <c r="AF11" i="5"/>
  <c r="AF713" i="5" s="1"/>
  <c r="AI12" i="5"/>
  <c r="AN12" i="5"/>
  <c r="EF8" i="5"/>
  <c r="EF12" i="5" s="1"/>
  <c r="DD14" i="5"/>
  <c r="DD18" i="5"/>
  <c r="BQ19" i="5"/>
  <c r="CS19" i="5"/>
  <c r="DU19" i="5"/>
  <c r="AC12" i="5"/>
  <c r="AE12" i="5"/>
  <c r="AJ12" i="5"/>
  <c r="AV12" i="5"/>
  <c r="AM7" i="5"/>
  <c r="AM709" i="5" s="1"/>
  <c r="AQ9" i="5"/>
  <c r="AQ711" i="5" s="1"/>
  <c r="AM10" i="5"/>
  <c r="AM712" i="5" s="1"/>
  <c r="AM11" i="5"/>
  <c r="AM713" i="5" s="1"/>
  <c r="EW11" i="5"/>
  <c r="EY11" i="5" s="1"/>
  <c r="AG12" i="5"/>
  <c r="AP12" i="5"/>
  <c r="AQ8" i="5"/>
  <c r="AQ710" i="5" s="1"/>
  <c r="AM9" i="5"/>
  <c r="AM711" i="5" s="1"/>
  <c r="AF10" i="5"/>
  <c r="AF712" i="5" s="1"/>
  <c r="AY10" i="5"/>
  <c r="AY712" i="5" s="1"/>
  <c r="ER12" i="5"/>
  <c r="AY7" i="5"/>
  <c r="AY709" i="5" s="1"/>
  <c r="ES10" i="5"/>
  <c r="EV10" i="5" s="1"/>
  <c r="AK12" i="5"/>
  <c r="AO12" i="5"/>
  <c r="FC12" i="5"/>
  <c r="W14" i="24"/>
  <c r="AJ13" i="24"/>
  <c r="Y34" i="27" l="1"/>
  <c r="Y19" i="27"/>
  <c r="Y35" i="27"/>
  <c r="Y28" i="27"/>
  <c r="Y24" i="27"/>
  <c r="BC13" i="15"/>
  <c r="BC249" i="15" s="1"/>
  <c r="CF10" i="15"/>
  <c r="AU249" i="15"/>
  <c r="AU274" i="15"/>
  <c r="AU282" i="15" s="1"/>
  <c r="AH251" i="15"/>
  <c r="AH255" i="15"/>
  <c r="AM738" i="5"/>
  <c r="Y21" i="27"/>
  <c r="Y12" i="27"/>
  <c r="Y30" i="27"/>
  <c r="Y22" i="27"/>
  <c r="Y17" i="27"/>
  <c r="Y33" i="27"/>
  <c r="Y16" i="27"/>
  <c r="F45" i="24"/>
  <c r="L12" i="24"/>
  <c r="V8" i="22"/>
  <c r="G10" i="24"/>
  <c r="Y10" i="27"/>
  <c r="J15" i="27"/>
  <c r="I15" i="27" s="1"/>
  <c r="Z15" i="27" s="1"/>
  <c r="Y27" i="27"/>
  <c r="Y26" i="27"/>
  <c r="I26" i="27"/>
  <c r="Z26" i="27" s="1"/>
  <c r="Y23" i="27"/>
  <c r="J13" i="27"/>
  <c r="J32" i="27"/>
  <c r="I32" i="27" s="1"/>
  <c r="Z32" i="27" s="1"/>
  <c r="J14" i="27"/>
  <c r="I14" i="27" s="1"/>
  <c r="Z14" i="27" s="1"/>
  <c r="J18" i="27"/>
  <c r="I18" i="27" s="1"/>
  <c r="Z18" i="27" s="1"/>
  <c r="J11" i="27"/>
  <c r="I11" i="27" s="1"/>
  <c r="Z11" i="27" s="1"/>
  <c r="Y14" i="27"/>
  <c r="E45" i="24"/>
  <c r="E44" i="24"/>
  <c r="DO391" i="28"/>
  <c r="AN400" i="28"/>
  <c r="DG393" i="28"/>
  <c r="DI400" i="28"/>
  <c r="DM393" i="28"/>
  <c r="DJ400" i="28"/>
  <c r="DM399" i="28"/>
  <c r="DG399" i="28"/>
  <c r="AQ756" i="5"/>
  <c r="AS751" i="5"/>
  <c r="AF756" i="5"/>
  <c r="AS793" i="5"/>
  <c r="AY798" i="5"/>
  <c r="AQ798" i="5"/>
  <c r="AQ738" i="5"/>
  <c r="AP686" i="5"/>
  <c r="AP714" i="5"/>
  <c r="AQ690" i="5"/>
  <c r="AQ732" i="5"/>
  <c r="AM702" i="5"/>
  <c r="AM810" i="5"/>
  <c r="AY701" i="5"/>
  <c r="AY804" i="5"/>
  <c r="AM701" i="5"/>
  <c r="AM804" i="5"/>
  <c r="AQ704" i="5"/>
  <c r="AQ816" i="5"/>
  <c r="AS743" i="5"/>
  <c r="AF687" i="5"/>
  <c r="AF720" i="5"/>
  <c r="AS741" i="5"/>
  <c r="AF690" i="5"/>
  <c r="AF732" i="5"/>
  <c r="AS740" i="5"/>
  <c r="AF702" i="5"/>
  <c r="AF810" i="5"/>
  <c r="AS802" i="5"/>
  <c r="AS752" i="5"/>
  <c r="AS737" i="5"/>
  <c r="AS767" i="5"/>
  <c r="AS794" i="5"/>
  <c r="AF704" i="5"/>
  <c r="AF816" i="5"/>
  <c r="AE686" i="5"/>
  <c r="AE714" i="5"/>
  <c r="AN686" i="5"/>
  <c r="AN714" i="5"/>
  <c r="AM756" i="5"/>
  <c r="AQ695" i="5"/>
  <c r="AQ768" i="5"/>
  <c r="AM695" i="5"/>
  <c r="AM768" i="5"/>
  <c r="AM694" i="5"/>
  <c r="AM762" i="5"/>
  <c r="AY702" i="5"/>
  <c r="AY810" i="5"/>
  <c r="AM704" i="5"/>
  <c r="AM816" i="5"/>
  <c r="AS733" i="5"/>
  <c r="AS742" i="5"/>
  <c r="AF688" i="5"/>
  <c r="AF726" i="5"/>
  <c r="AF701" i="5"/>
  <c r="AF804" i="5"/>
  <c r="AS809" i="5"/>
  <c r="AF695" i="5"/>
  <c r="AF768" i="5"/>
  <c r="AS765" i="5"/>
  <c r="AS819" i="5"/>
  <c r="AS754" i="5"/>
  <c r="AS784" i="5"/>
  <c r="AS806" i="5"/>
  <c r="AS814" i="5"/>
  <c r="AF738" i="5"/>
  <c r="AS808" i="5"/>
  <c r="AS824" i="5"/>
  <c r="AS826" i="5"/>
  <c r="AS813" i="5"/>
  <c r="AD686" i="5"/>
  <c r="AD714" i="5"/>
  <c r="AH686" i="5"/>
  <c r="AH714" i="5"/>
  <c r="AG686" i="5"/>
  <c r="AG714" i="5"/>
  <c r="AC686" i="5"/>
  <c r="AC714" i="5"/>
  <c r="AI686" i="5"/>
  <c r="AI714" i="5"/>
  <c r="AY688" i="5"/>
  <c r="AY726" i="5"/>
  <c r="AQ687" i="5"/>
  <c r="AQ720" i="5"/>
  <c r="AY756" i="5"/>
  <c r="AQ701" i="5"/>
  <c r="AQ804" i="5"/>
  <c r="AY704" i="5"/>
  <c r="AY816" i="5"/>
  <c r="AS761" i="5"/>
  <c r="AS755" i="5"/>
  <c r="AS764" i="5"/>
  <c r="AS825" i="5"/>
  <c r="AS807" i="5"/>
  <c r="AS736" i="5"/>
  <c r="AF798" i="5"/>
  <c r="AF694" i="5"/>
  <c r="AF762" i="5"/>
  <c r="AS766" i="5"/>
  <c r="AS760" i="5"/>
  <c r="AS827" i="5"/>
  <c r="AS753" i="5"/>
  <c r="AS783" i="5"/>
  <c r="AK686" i="5"/>
  <c r="AK714" i="5"/>
  <c r="AJ686" i="5"/>
  <c r="AJ714" i="5"/>
  <c r="AO686" i="5"/>
  <c r="AO714" i="5"/>
  <c r="AV686" i="5"/>
  <c r="AV714" i="5"/>
  <c r="AU686" i="5"/>
  <c r="AU714" i="5"/>
  <c r="AL686" i="5"/>
  <c r="AL714" i="5"/>
  <c r="AR686" i="5"/>
  <c r="AR714" i="5"/>
  <c r="AM688" i="5"/>
  <c r="AM726" i="5"/>
  <c r="AY695" i="5"/>
  <c r="AY768" i="5"/>
  <c r="AY694" i="5"/>
  <c r="AY762" i="5"/>
  <c r="AQ694" i="5"/>
  <c r="AQ762" i="5"/>
  <c r="AM798" i="5"/>
  <c r="AQ702" i="5"/>
  <c r="AQ810" i="5"/>
  <c r="AY738" i="5"/>
  <c r="AS796" i="5"/>
  <c r="AS815" i="5"/>
  <c r="AS734" i="5"/>
  <c r="AS800" i="5"/>
  <c r="AS759" i="5"/>
  <c r="AS820" i="5"/>
  <c r="AS821" i="5"/>
  <c r="AS758" i="5"/>
  <c r="AS735" i="5"/>
  <c r="AS795" i="5"/>
  <c r="AS801" i="5"/>
  <c r="AS818" i="5"/>
  <c r="AS812" i="5"/>
  <c r="AS797" i="5"/>
  <c r="DM258" i="28"/>
  <c r="AA674" i="5"/>
  <c r="J8" i="22" s="1"/>
  <c r="DM256" i="28"/>
  <c r="DM430" i="28" s="1"/>
  <c r="K12" i="24"/>
  <c r="DO482" i="28"/>
  <c r="K36" i="27"/>
  <c r="BX665" i="5"/>
  <c r="V12" i="6" s="1"/>
  <c r="DO129" i="28"/>
  <c r="DQ129" i="28" s="1"/>
  <c r="DO32" i="28"/>
  <c r="DQ32" i="28" s="1"/>
  <c r="DO249" i="28"/>
  <c r="DQ249" i="28" s="1"/>
  <c r="AE683" i="5"/>
  <c r="AR683" i="5"/>
  <c r="DO102" i="28"/>
  <c r="DQ102" i="28" s="1"/>
  <c r="AQ693" i="5"/>
  <c r="AF693" i="5"/>
  <c r="AG683" i="5"/>
  <c r="AL683" i="5"/>
  <c r="AP683" i="5"/>
  <c r="AJ683" i="5"/>
  <c r="AH683" i="5"/>
  <c r="BP667" i="5"/>
  <c r="T13" i="6" s="1"/>
  <c r="AY700" i="5"/>
  <c r="AK683" i="5"/>
  <c r="AM700" i="5"/>
  <c r="AY693" i="5"/>
  <c r="AQ700" i="5"/>
  <c r="AY687" i="5"/>
  <c r="AQ688" i="5"/>
  <c r="AY689" i="5"/>
  <c r="AM687" i="5"/>
  <c r="AM690" i="5"/>
  <c r="AF689" i="5"/>
  <c r="Z686" i="5"/>
  <c r="AQ689" i="5"/>
  <c r="AY690" i="5"/>
  <c r="AF700" i="5"/>
  <c r="AM693" i="5"/>
  <c r="Z683" i="5"/>
  <c r="AO683" i="5"/>
  <c r="AN683" i="5"/>
  <c r="AI683" i="5"/>
  <c r="DM350" i="28"/>
  <c r="DM436" i="28" s="1"/>
  <c r="N12" i="6"/>
  <c r="AM680" i="5"/>
  <c r="AC665" i="5"/>
  <c r="AC674" i="5" s="1"/>
  <c r="AF678" i="5"/>
  <c r="AK665" i="5"/>
  <c r="AK674" i="5" s="1"/>
  <c r="O8" i="22" s="1"/>
  <c r="AQ679" i="5"/>
  <c r="AV665" i="5"/>
  <c r="AV674" i="5" s="1"/>
  <c r="X8" i="22" s="1"/>
  <c r="AF682" i="5"/>
  <c r="AU665" i="5"/>
  <c r="AU674" i="5" s="1"/>
  <c r="W8" i="22" s="1"/>
  <c r="AL665" i="5"/>
  <c r="AL674" i="5" s="1"/>
  <c r="Q8" i="22" s="1"/>
  <c r="AR665" i="5"/>
  <c r="AR674" i="5" s="1"/>
  <c r="U8" i="22" s="1"/>
  <c r="AY680" i="5"/>
  <c r="AO665" i="5"/>
  <c r="AO674" i="5" s="1"/>
  <c r="T8" i="22" s="1"/>
  <c r="AY682" i="5"/>
  <c r="AY681" i="5"/>
  <c r="AP665" i="5"/>
  <c r="AP674" i="5" s="1"/>
  <c r="AJ665" i="5"/>
  <c r="AJ674" i="5" s="1"/>
  <c r="N8" i="22" s="1"/>
  <c r="AD665" i="5"/>
  <c r="AD674" i="5" s="1"/>
  <c r="AH665" i="5"/>
  <c r="AH674" i="5" s="1"/>
  <c r="P8" i="22" s="1"/>
  <c r="AF679" i="5"/>
  <c r="AI665" i="5"/>
  <c r="AI674" i="5" s="1"/>
  <c r="R8" i="22" s="1"/>
  <c r="AQ681" i="5"/>
  <c r="AY678" i="5"/>
  <c r="AF681" i="5"/>
  <c r="AG665" i="5"/>
  <c r="AG674" i="5" s="1"/>
  <c r="AQ680" i="5"/>
  <c r="AE665" i="5"/>
  <c r="AE674" i="5" s="1"/>
  <c r="AN665" i="5"/>
  <c r="AN674" i="5" s="1"/>
  <c r="S8" i="22" s="1"/>
  <c r="AQ678" i="5"/>
  <c r="AF680" i="5"/>
  <c r="AY679" i="5"/>
  <c r="D12" i="24"/>
  <c r="D45" i="24" s="1"/>
  <c r="DM433" i="28"/>
  <c r="DO155" i="28"/>
  <c r="DQ155" i="28" s="1"/>
  <c r="DM352" i="28"/>
  <c r="BT668" i="5"/>
  <c r="U14" i="6" s="1"/>
  <c r="BH667" i="5"/>
  <c r="BJ668" i="5"/>
  <c r="BX672" i="5"/>
  <c r="V11" i="6" s="1"/>
  <c r="P14" i="27"/>
  <c r="K71" i="27"/>
  <c r="N36" i="27"/>
  <c r="F11" i="7"/>
  <c r="K11" i="7" s="1"/>
  <c r="O16" i="6"/>
  <c r="P16" i="6" s="1"/>
  <c r="P13" i="27"/>
  <c r="BJ666" i="5"/>
  <c r="BQ674" i="5"/>
  <c r="BH671" i="5"/>
  <c r="P11" i="27"/>
  <c r="BI667" i="5"/>
  <c r="BI668" i="5"/>
  <c r="BL670" i="5"/>
  <c r="S16" i="6" s="1"/>
  <c r="BH666" i="5"/>
  <c r="BI672" i="5"/>
  <c r="BH668" i="5"/>
  <c r="DG414" i="28"/>
  <c r="DO414" i="28" s="1"/>
  <c r="DG493" i="28"/>
  <c r="DO493" i="28" s="1"/>
  <c r="K17" i="7"/>
  <c r="O11" i="6"/>
  <c r="P11" i="6" s="1"/>
  <c r="DG413" i="28"/>
  <c r="DG492" i="28"/>
  <c r="BT672" i="5"/>
  <c r="U11" i="6" s="1"/>
  <c r="BJ672" i="5"/>
  <c r="BJ667" i="5"/>
  <c r="BH672" i="5"/>
  <c r="DG421" i="28"/>
  <c r="DO421" i="28" s="1"/>
  <c r="DG498" i="28"/>
  <c r="DO498" i="28" s="1"/>
  <c r="DO419" i="28"/>
  <c r="DO445" i="28"/>
  <c r="L36" i="27"/>
  <c r="DG496" i="28"/>
  <c r="DO496" i="28" s="1"/>
  <c r="DG418" i="28"/>
  <c r="DG116" i="28"/>
  <c r="DO116" i="28" s="1"/>
  <c r="DQ116" i="28" s="1"/>
  <c r="DG450" i="28"/>
  <c r="DO450" i="28" s="1"/>
  <c r="CU516" i="28"/>
  <c r="P18" i="27"/>
  <c r="P32" i="27"/>
  <c r="P15" i="27"/>
  <c r="DG473" i="28"/>
  <c r="DO473" i="28" s="1"/>
  <c r="DG417" i="28"/>
  <c r="DO417" i="28" s="1"/>
  <c r="DG495" i="28"/>
  <c r="DO495" i="28" s="1"/>
  <c r="DG416" i="28"/>
  <c r="DO96" i="28"/>
  <c r="DQ96" i="28" s="1"/>
  <c r="DG420" i="28"/>
  <c r="DG34" i="28"/>
  <c r="DO34" i="28" s="1"/>
  <c r="DQ34" i="28" s="1"/>
  <c r="DG444" i="28"/>
  <c r="Z69" i="27"/>
  <c r="CK439" i="28"/>
  <c r="DO388" i="28"/>
  <c r="DE439" i="28"/>
  <c r="DE516" i="28"/>
  <c r="DK439" i="28"/>
  <c r="DK516" i="28"/>
  <c r="DO397" i="28"/>
  <c r="DK387" i="28"/>
  <c r="O47" i="27"/>
  <c r="O71" i="27" s="1"/>
  <c r="DM318" i="28"/>
  <c r="DI387" i="28"/>
  <c r="DM486" i="28"/>
  <c r="U468" i="28"/>
  <c r="U439" i="28"/>
  <c r="BP669" i="5"/>
  <c r="T15" i="6" s="1"/>
  <c r="BJ669" i="5"/>
  <c r="BP668" i="5"/>
  <c r="T14" i="6" s="1"/>
  <c r="BZ674" i="5"/>
  <c r="BL669" i="5"/>
  <c r="S15" i="6" s="1"/>
  <c r="BR674" i="5"/>
  <c r="BL667" i="5"/>
  <c r="S13" i="6" s="1"/>
  <c r="BT666" i="5"/>
  <c r="U17" i="6" s="1"/>
  <c r="BM674" i="5"/>
  <c r="BH665" i="5"/>
  <c r="BU674" i="5"/>
  <c r="AU683" i="5"/>
  <c r="BN674" i="5"/>
  <c r="BI665" i="5"/>
  <c r="BJ671" i="5"/>
  <c r="BS674" i="5"/>
  <c r="O10" i="6"/>
  <c r="P10" i="6" s="1"/>
  <c r="BP671" i="5"/>
  <c r="T10" i="6" s="1"/>
  <c r="CA674" i="5"/>
  <c r="BY674" i="5"/>
  <c r="BO674" i="5"/>
  <c r="BJ665" i="5"/>
  <c r="BI666" i="5"/>
  <c r="BI669" i="5"/>
  <c r="BH669" i="5"/>
  <c r="BI671" i="5"/>
  <c r="BW674" i="5"/>
  <c r="BI670" i="5"/>
  <c r="BV674" i="5"/>
  <c r="BH670" i="5"/>
  <c r="BJ670" i="5"/>
  <c r="EO20" i="5"/>
  <c r="BP665" i="5" s="1"/>
  <c r="FA20" i="5"/>
  <c r="W12" i="6" s="1"/>
  <c r="ES20" i="5"/>
  <c r="BT665" i="5" s="1"/>
  <c r="O17" i="6"/>
  <c r="P17" i="6" s="1"/>
  <c r="BL672" i="5"/>
  <c r="O15" i="6"/>
  <c r="P15" i="6" s="1"/>
  <c r="O13" i="6"/>
  <c r="P13" i="6" s="1"/>
  <c r="BX667" i="5"/>
  <c r="V13" i="6" s="1"/>
  <c r="O14" i="6"/>
  <c r="P14" i="6" s="1"/>
  <c r="BP672" i="5"/>
  <c r="T11" i="6" s="1"/>
  <c r="BP670" i="5"/>
  <c r="T16" i="6" s="1"/>
  <c r="BX671" i="5"/>
  <c r="V10" i="6" s="1"/>
  <c r="BT670" i="5"/>
  <c r="U16" i="6" s="1"/>
  <c r="EK20" i="5"/>
  <c r="BL665" i="5" s="1"/>
  <c r="EK8" i="5"/>
  <c r="AM679" i="5"/>
  <c r="BT671" i="5"/>
  <c r="U10" i="6" s="1"/>
  <c r="BT669" i="5"/>
  <c r="U15" i="6" s="1"/>
  <c r="AV683" i="5"/>
  <c r="BL666" i="5"/>
  <c r="BX669" i="5"/>
  <c r="V15" i="6" s="1"/>
  <c r="BL671" i="5"/>
  <c r="BL668" i="5"/>
  <c r="EK11" i="5"/>
  <c r="AM682" i="5"/>
  <c r="EK7" i="5"/>
  <c r="FD7" i="5" s="1"/>
  <c r="FG7" i="5" s="1"/>
  <c r="AM678" i="5"/>
  <c r="FE20" i="5"/>
  <c r="AN468" i="28"/>
  <c r="DM468" i="28"/>
  <c r="BX670" i="5"/>
  <c r="V16" i="6" s="1"/>
  <c r="W14" i="6"/>
  <c r="BX666" i="5"/>
  <c r="V17" i="6" s="1"/>
  <c r="BP666" i="5"/>
  <c r="T17" i="6" s="1"/>
  <c r="W11" i="6"/>
  <c r="W16" i="6"/>
  <c r="EK10" i="5"/>
  <c r="AM681" i="5"/>
  <c r="W10" i="6"/>
  <c r="W13" i="6"/>
  <c r="BX668" i="5"/>
  <c r="V14" i="6" s="1"/>
  <c r="BT667" i="5"/>
  <c r="U13" i="6" s="1"/>
  <c r="W15" i="6"/>
  <c r="DJ387" i="28"/>
  <c r="DG508" i="28"/>
  <c r="DG431" i="28"/>
  <c r="DG504" i="28"/>
  <c r="DG427" i="28"/>
  <c r="AN516" i="28"/>
  <c r="AN439" i="28"/>
  <c r="DM504" i="28"/>
  <c r="DM427" i="28"/>
  <c r="DG509" i="28"/>
  <c r="DO509" i="28" s="1"/>
  <c r="DG514" i="28"/>
  <c r="DO514" i="28" s="1"/>
  <c r="DG505" i="28"/>
  <c r="DO505" i="28" s="1"/>
  <c r="DM508" i="28"/>
  <c r="DM431" i="28"/>
  <c r="DG501" i="28"/>
  <c r="DO501" i="28" s="1"/>
  <c r="DG424" i="28"/>
  <c r="DO424" i="28" s="1"/>
  <c r="AN387" i="28"/>
  <c r="CS439" i="28"/>
  <c r="AA516" i="28"/>
  <c r="DJ516" i="28"/>
  <c r="DJ439" i="28"/>
  <c r="DG506" i="28"/>
  <c r="DO506" i="28" s="1"/>
  <c r="DG429" i="28"/>
  <c r="DO429" i="28" s="1"/>
  <c r="DG503" i="28"/>
  <c r="DG426" i="28"/>
  <c r="DG513" i="28"/>
  <c r="DO513" i="28" s="1"/>
  <c r="AH439" i="28"/>
  <c r="BX439" i="28"/>
  <c r="CS516" i="28"/>
  <c r="L47" i="27"/>
  <c r="DG510" i="28"/>
  <c r="DO510" i="28" s="1"/>
  <c r="DG433" i="28"/>
  <c r="DG500" i="28"/>
  <c r="DO500" i="28" s="1"/>
  <c r="DG423" i="28"/>
  <c r="DO423" i="28" s="1"/>
  <c r="CV468" i="28"/>
  <c r="CV387" i="28"/>
  <c r="DM190" i="28"/>
  <c r="DM503" i="28"/>
  <c r="DM426" i="28"/>
  <c r="BX516" i="28"/>
  <c r="AL439" i="28"/>
  <c r="O27" i="27"/>
  <c r="O36" i="27" s="1"/>
  <c r="DA439" i="28"/>
  <c r="DG494" i="28"/>
  <c r="DO494" i="28" s="1"/>
  <c r="DG415" i="28"/>
  <c r="DO415" i="28" s="1"/>
  <c r="DO87" i="28"/>
  <c r="DQ87" i="28" s="1"/>
  <c r="DG479" i="28"/>
  <c r="DG486" i="28" s="1"/>
  <c r="DG512" i="28"/>
  <c r="DO512" i="28" s="1"/>
  <c r="DG435" i="28"/>
  <c r="DO435" i="28" s="1"/>
  <c r="DG511" i="28"/>
  <c r="DO511" i="28" s="1"/>
  <c r="DG434" i="28"/>
  <c r="DO434" i="28" s="1"/>
  <c r="DG515" i="28"/>
  <c r="DG438" i="28"/>
  <c r="DG499" i="28"/>
  <c r="DO499" i="28" s="1"/>
  <c r="DG422" i="28"/>
  <c r="DO422" i="28" s="1"/>
  <c r="DM515" i="28"/>
  <c r="DM438" i="28"/>
  <c r="N47" i="27"/>
  <c r="N71" i="27" s="1"/>
  <c r="AA439" i="28"/>
  <c r="DA516" i="28"/>
  <c r="DM371" i="28"/>
  <c r="DM437" i="28" s="1"/>
  <c r="DO20" i="28"/>
  <c r="DQ20" i="28" s="1"/>
  <c r="DM373" i="28"/>
  <c r="AS750" i="5"/>
  <c r="AS689" i="5"/>
  <c r="AS804" i="5"/>
  <c r="AS762" i="5"/>
  <c r="DO277" i="28"/>
  <c r="DQ277" i="28" s="1"/>
  <c r="DM290" i="28"/>
  <c r="DM432" i="28" s="1"/>
  <c r="AS816" i="5"/>
  <c r="DM386" i="28"/>
  <c r="AS768" i="5"/>
  <c r="AS780" i="5"/>
  <c r="AS703" i="5"/>
  <c r="AF670" i="5"/>
  <c r="H16" i="6" s="1"/>
  <c r="F11" i="24"/>
  <c r="I11" i="24" s="1"/>
  <c r="Y8" i="22"/>
  <c r="F8" i="22"/>
  <c r="Z8" i="22"/>
  <c r="C10" i="24"/>
  <c r="C43" i="24" s="1"/>
  <c r="H8" i="22"/>
  <c r="AY667" i="5"/>
  <c r="AF672" i="5"/>
  <c r="H11" i="6" s="1"/>
  <c r="DO379" i="28"/>
  <c r="DQ379" i="28" s="1"/>
  <c r="DO162" i="28"/>
  <c r="DQ162" i="28" s="1"/>
  <c r="DO502" i="28"/>
  <c r="DO54" i="28"/>
  <c r="DQ54" i="28" s="1"/>
  <c r="AM667" i="5"/>
  <c r="J13" i="6" s="1"/>
  <c r="AM671" i="5"/>
  <c r="J10" i="6" s="1"/>
  <c r="AF667" i="5"/>
  <c r="H13" i="6" s="1"/>
  <c r="AF669" i="5"/>
  <c r="H15" i="6" s="1"/>
  <c r="AF671" i="5"/>
  <c r="H10" i="6" s="1"/>
  <c r="DO311" i="28"/>
  <c r="DQ311" i="28" s="1"/>
  <c r="AQ668" i="5"/>
  <c r="K14" i="6" s="1"/>
  <c r="AQ669" i="5"/>
  <c r="K15" i="6" s="1"/>
  <c r="AM672" i="5"/>
  <c r="J11" i="6" s="1"/>
  <c r="AY672" i="5"/>
  <c r="DO243" i="28"/>
  <c r="DQ243" i="28" s="1"/>
  <c r="DO507" i="28"/>
  <c r="DO453" i="28"/>
  <c r="DO142" i="28"/>
  <c r="DQ142" i="28" s="1"/>
  <c r="DM292" i="28"/>
  <c r="DO446" i="28"/>
  <c r="DO456" i="28"/>
  <c r="DO394" i="28"/>
  <c r="DO66" i="28"/>
  <c r="DQ66" i="28" s="1"/>
  <c r="DM305" i="28"/>
  <c r="DO480" i="28"/>
  <c r="DO452" i="28"/>
  <c r="DO221" i="28"/>
  <c r="DQ221" i="28" s="1"/>
  <c r="DO47" i="28"/>
  <c r="DQ47" i="28" s="1"/>
  <c r="DO114" i="28"/>
  <c r="DQ114" i="28" s="1"/>
  <c r="DO283" i="28"/>
  <c r="DQ283" i="28" s="1"/>
  <c r="DO483" i="28"/>
  <c r="DO467" i="28"/>
  <c r="DO449" i="28"/>
  <c r="DG48" i="28"/>
  <c r="DO48" i="28" s="1"/>
  <c r="DQ48" i="28" s="1"/>
  <c r="DO466" i="28"/>
  <c r="DO372" i="28"/>
  <c r="DQ372" i="28" s="1"/>
  <c r="DG177" i="28"/>
  <c r="DO177" i="28" s="1"/>
  <c r="DQ177" i="28" s="1"/>
  <c r="DG175" i="28"/>
  <c r="DG425" i="28" s="1"/>
  <c r="DO425" i="28" s="1"/>
  <c r="DO330" i="28"/>
  <c r="DQ330" i="28" s="1"/>
  <c r="DO385" i="28"/>
  <c r="DQ385" i="28" s="1"/>
  <c r="DG69" i="28"/>
  <c r="DO69" i="28" s="1"/>
  <c r="DQ69" i="28" s="1"/>
  <c r="DG67" i="28"/>
  <c r="DG115" i="28"/>
  <c r="DO115" i="28" s="1"/>
  <c r="DQ115" i="28" s="1"/>
  <c r="DG117" i="28"/>
  <c r="DO117" i="28" s="1"/>
  <c r="DQ117" i="28" s="1"/>
  <c r="DG237" i="28"/>
  <c r="DO237" i="28" s="1"/>
  <c r="DQ237" i="28" s="1"/>
  <c r="DO230" i="28"/>
  <c r="DQ230" i="28" s="1"/>
  <c r="DO60" i="28"/>
  <c r="DQ60" i="28" s="1"/>
  <c r="DG352" i="28"/>
  <c r="DG350" i="28"/>
  <c r="DG436" i="28" s="1"/>
  <c r="DO337" i="28"/>
  <c r="DQ337" i="28" s="1"/>
  <c r="DG224" i="28"/>
  <c r="DO224" i="28" s="1"/>
  <c r="DQ224" i="28" s="1"/>
  <c r="DG222" i="28"/>
  <c r="DO209" i="28"/>
  <c r="DQ209" i="28" s="1"/>
  <c r="DO343" i="28"/>
  <c r="DQ343" i="28" s="1"/>
  <c r="DO317" i="28"/>
  <c r="DQ317" i="28" s="1"/>
  <c r="DO457" i="28"/>
  <c r="DO223" i="28"/>
  <c r="DQ223" i="28" s="1"/>
  <c r="DG331" i="28"/>
  <c r="DO331" i="28" s="1"/>
  <c r="DQ331" i="28" s="1"/>
  <c r="DG271" i="28"/>
  <c r="DG305" i="28"/>
  <c r="DO464" i="28"/>
  <c r="DO458" i="28"/>
  <c r="DO236" i="28"/>
  <c r="DQ236" i="28" s="1"/>
  <c r="DG90" i="28"/>
  <c r="DO90" i="28" s="1"/>
  <c r="DQ90" i="28" s="1"/>
  <c r="DO75" i="28"/>
  <c r="DQ75" i="28" s="1"/>
  <c r="DG258" i="28"/>
  <c r="DG256" i="28"/>
  <c r="DG430" i="28" s="1"/>
  <c r="DG292" i="28"/>
  <c r="DG290" i="28"/>
  <c r="DG432" i="28" s="1"/>
  <c r="DO447" i="28"/>
  <c r="DO68" i="28"/>
  <c r="DQ68" i="28" s="1"/>
  <c r="DO324" i="28"/>
  <c r="DQ324" i="28" s="1"/>
  <c r="DG318" i="28"/>
  <c r="DG386" i="28"/>
  <c r="DM271" i="28"/>
  <c r="DO41" i="28"/>
  <c r="DQ41" i="28" s="1"/>
  <c r="DO264" i="28"/>
  <c r="DQ264" i="28" s="1"/>
  <c r="DG156" i="28"/>
  <c r="DO156" i="28" s="1"/>
  <c r="DQ156" i="28" s="1"/>
  <c r="DO149" i="28"/>
  <c r="DQ149" i="28" s="1"/>
  <c r="DG130" i="28"/>
  <c r="DO130" i="28" s="1"/>
  <c r="DQ130" i="28" s="1"/>
  <c r="DO123" i="28"/>
  <c r="DQ123" i="28" s="1"/>
  <c r="DO364" i="28"/>
  <c r="DQ364" i="28" s="1"/>
  <c r="DO255" i="28"/>
  <c r="DQ255" i="28" s="1"/>
  <c r="DO481" i="28"/>
  <c r="DO215" i="28"/>
  <c r="DQ215" i="28" s="1"/>
  <c r="DO463" i="28"/>
  <c r="DO289" i="28"/>
  <c r="DQ289" i="28" s="1"/>
  <c r="DO484" i="28"/>
  <c r="DO461" i="28"/>
  <c r="DO291" i="28"/>
  <c r="DQ291" i="28" s="1"/>
  <c r="DO459" i="28"/>
  <c r="DO257" i="28"/>
  <c r="DQ257" i="28" s="1"/>
  <c r="DG88" i="28"/>
  <c r="DG203" i="28"/>
  <c r="DO196" i="28"/>
  <c r="DQ196" i="28" s="1"/>
  <c r="DO485" i="28"/>
  <c r="DO202" i="28"/>
  <c r="DQ202" i="28" s="1"/>
  <c r="DM203" i="28"/>
  <c r="DO455" i="28"/>
  <c r="DO189" i="28"/>
  <c r="DQ189" i="28" s="1"/>
  <c r="DG89" i="28"/>
  <c r="DG448" i="28" s="1"/>
  <c r="DO81" i="28"/>
  <c r="DQ81" i="28" s="1"/>
  <c r="DG190" i="28"/>
  <c r="DO183" i="28"/>
  <c r="DQ183" i="28" s="1"/>
  <c r="DO168" i="28"/>
  <c r="DQ168" i="28" s="1"/>
  <c r="DO349" i="28"/>
  <c r="DQ349" i="28" s="1"/>
  <c r="DG176" i="28"/>
  <c r="DG454" i="28" s="1"/>
  <c r="DO174" i="28"/>
  <c r="DQ174" i="28" s="1"/>
  <c r="DG143" i="28"/>
  <c r="DO143" i="28" s="1"/>
  <c r="DQ143" i="28" s="1"/>
  <c r="DO136" i="28"/>
  <c r="DQ136" i="28" s="1"/>
  <c r="DO298" i="28"/>
  <c r="DQ298" i="28" s="1"/>
  <c r="DO462" i="28"/>
  <c r="DO304" i="28"/>
  <c r="DQ304" i="28" s="1"/>
  <c r="DG373" i="28"/>
  <c r="DG371" i="28"/>
  <c r="DG437" i="28" s="1"/>
  <c r="DO358" i="28"/>
  <c r="DQ358" i="28" s="1"/>
  <c r="DG35" i="28"/>
  <c r="DG33" i="28"/>
  <c r="DO14" i="28"/>
  <c r="DQ14" i="28" s="1"/>
  <c r="DO465" i="28"/>
  <c r="DO351" i="28"/>
  <c r="DQ351" i="28" s="1"/>
  <c r="DO460" i="28"/>
  <c r="DO270" i="28"/>
  <c r="DQ270" i="28" s="1"/>
  <c r="DO370" i="28"/>
  <c r="DQ370" i="28" s="1"/>
  <c r="AM666" i="5"/>
  <c r="J17" i="6" s="1"/>
  <c r="AY669" i="5"/>
  <c r="H14" i="5"/>
  <c r="Z665" i="5"/>
  <c r="AY668" i="5"/>
  <c r="AQ670" i="5"/>
  <c r="K16" i="6" s="1"/>
  <c r="AQ671" i="5"/>
  <c r="K10" i="6" s="1"/>
  <c r="AQ672" i="5"/>
  <c r="K11" i="6" s="1"/>
  <c r="AY666" i="5"/>
  <c r="AQ666" i="5"/>
  <c r="K17" i="6" s="1"/>
  <c r="AY670" i="5"/>
  <c r="AF666" i="5"/>
  <c r="H17" i="6" s="1"/>
  <c r="AQ667" i="5"/>
  <c r="K13" i="6" s="1"/>
  <c r="AM668" i="5"/>
  <c r="J14" i="6" s="1"/>
  <c r="AM669" i="5"/>
  <c r="J15" i="6" s="1"/>
  <c r="AM670" i="5"/>
  <c r="J16" i="6" s="1"/>
  <c r="AY671" i="5"/>
  <c r="AS744" i="5"/>
  <c r="AF668" i="5"/>
  <c r="H14" i="6" s="1"/>
  <c r="EK9" i="5"/>
  <c r="EN9" i="5" s="1"/>
  <c r="AS8" i="5"/>
  <c r="AS710" i="5" s="1"/>
  <c r="AM12" i="5"/>
  <c r="AS7" i="5"/>
  <c r="AS709" i="5" s="1"/>
  <c r="AS9" i="5"/>
  <c r="AS711" i="5" s="1"/>
  <c r="AS10" i="5"/>
  <c r="AS712" i="5" s="1"/>
  <c r="AF12" i="5"/>
  <c r="AQ11" i="5"/>
  <c r="AQ713" i="5" s="1"/>
  <c r="DD19" i="5"/>
  <c r="AY12" i="5"/>
  <c r="ES12" i="5"/>
  <c r="EV12" i="5" s="1"/>
  <c r="EY12" i="5"/>
  <c r="EW12" i="5"/>
  <c r="FD9" i="5" l="1"/>
  <c r="FG9" i="5" s="1"/>
  <c r="EN10" i="5"/>
  <c r="FD10" i="5"/>
  <c r="FG10" i="5" s="1"/>
  <c r="EN11" i="5"/>
  <c r="FD11" i="5"/>
  <c r="FG11" i="5" s="1"/>
  <c r="EN8" i="5"/>
  <c r="FD8" i="5"/>
  <c r="FG8" i="5" s="1"/>
  <c r="BC274" i="15"/>
  <c r="BC282" i="15" s="1"/>
  <c r="AU251" i="15"/>
  <c r="AU255" i="15"/>
  <c r="AU257" i="15" s="1"/>
  <c r="AF71" i="24"/>
  <c r="AH257" i="15"/>
  <c r="S263" i="15"/>
  <c r="F11" i="17"/>
  <c r="BC255" i="15"/>
  <c r="BC257" i="15" s="1"/>
  <c r="BC251" i="15"/>
  <c r="Y18" i="27"/>
  <c r="Y32" i="27"/>
  <c r="Y36" i="27"/>
  <c r="Y11" i="27"/>
  <c r="F44" i="24"/>
  <c r="L11" i="24"/>
  <c r="Y13" i="27"/>
  <c r="I13" i="27"/>
  <c r="Z13" i="27" s="1"/>
  <c r="Y15" i="27"/>
  <c r="I45" i="24"/>
  <c r="L45" i="24" s="1"/>
  <c r="DG400" i="28"/>
  <c r="DM400" i="28"/>
  <c r="AY699" i="5"/>
  <c r="DO258" i="28"/>
  <c r="DQ258" i="28" s="1"/>
  <c r="AY686" i="5"/>
  <c r="AY692" i="5" s="1"/>
  <c r="AY714" i="5"/>
  <c r="AS690" i="5"/>
  <c r="AS732" i="5"/>
  <c r="AS687" i="5"/>
  <c r="AS720" i="5"/>
  <c r="AS822" i="5"/>
  <c r="AS688" i="5"/>
  <c r="AS726" i="5"/>
  <c r="AS798" i="5"/>
  <c r="AS702" i="5"/>
  <c r="AS810" i="5"/>
  <c r="AF686" i="5"/>
  <c r="AF714" i="5"/>
  <c r="AM686" i="5"/>
  <c r="AM714" i="5"/>
  <c r="AS828" i="5"/>
  <c r="AS738" i="5"/>
  <c r="AS756" i="5"/>
  <c r="AY706" i="5"/>
  <c r="I12" i="6"/>
  <c r="DO433" i="28"/>
  <c r="K44" i="24"/>
  <c r="K11" i="24"/>
  <c r="AS693" i="5"/>
  <c r="AS695" i="5"/>
  <c r="AS704" i="5"/>
  <c r="AS701" i="5"/>
  <c r="AS700" i="5"/>
  <c r="AS696" i="5"/>
  <c r="AF683" i="5"/>
  <c r="AS694" i="5"/>
  <c r="AY683" i="5"/>
  <c r="DO373" i="28"/>
  <c r="DQ373" i="28" s="1"/>
  <c r="BA667" i="5"/>
  <c r="AF665" i="5"/>
  <c r="H12" i="6" s="1"/>
  <c r="AQ682" i="5"/>
  <c r="AQ683" i="5" s="1"/>
  <c r="AY665" i="5"/>
  <c r="AY674" i="5" s="1"/>
  <c r="AM665" i="5"/>
  <c r="J12" i="6" s="1"/>
  <c r="O12" i="6"/>
  <c r="K45" i="24"/>
  <c r="DO352" i="28"/>
  <c r="DQ352" i="28" s="1"/>
  <c r="DO318" i="28"/>
  <c r="DQ318" i="28" s="1"/>
  <c r="DO190" i="28"/>
  <c r="DQ190" i="28" s="1"/>
  <c r="DO393" i="28"/>
  <c r="DQ393" i="28" s="1"/>
  <c r="DO399" i="28"/>
  <c r="DQ399" i="28" s="1"/>
  <c r="DO508" i="28"/>
  <c r="BJ674" i="5"/>
  <c r="BI674" i="5"/>
  <c r="BH674" i="5"/>
  <c r="EN7" i="5"/>
  <c r="AB73" i="27"/>
  <c r="L71" i="27"/>
  <c r="DO292" i="28"/>
  <c r="DQ292" i="28" s="1"/>
  <c r="DO515" i="28"/>
  <c r="DO486" i="28"/>
  <c r="DO504" i="28"/>
  <c r="DO503" i="28"/>
  <c r="S11" i="6"/>
  <c r="BG672" i="5"/>
  <c r="BK672" i="5" s="1"/>
  <c r="T12" i="6"/>
  <c r="BP674" i="5"/>
  <c r="BG667" i="5"/>
  <c r="BK667" i="5" s="1"/>
  <c r="S12" i="6"/>
  <c r="BL674" i="5"/>
  <c r="BG665" i="5"/>
  <c r="BK665" i="5" s="1"/>
  <c r="S17" i="6"/>
  <c r="BK666" i="5"/>
  <c r="S14" i="6"/>
  <c r="BG668" i="5"/>
  <c r="BK668" i="5" s="1"/>
  <c r="BG669" i="5"/>
  <c r="BK669" i="5" s="1"/>
  <c r="BG670" i="5"/>
  <c r="BK670" i="5" s="1"/>
  <c r="U12" i="6"/>
  <c r="BT674" i="5"/>
  <c r="S10" i="6"/>
  <c r="BG671" i="5"/>
  <c r="BK671" i="5" s="1"/>
  <c r="BX674" i="5"/>
  <c r="BA8" i="5"/>
  <c r="AS679" i="5"/>
  <c r="DG468" i="28"/>
  <c r="DO468" i="28" s="1"/>
  <c r="DM387" i="28"/>
  <c r="AM683" i="5"/>
  <c r="BA7" i="5"/>
  <c r="AS678" i="5"/>
  <c r="CV516" i="28"/>
  <c r="BA10" i="5"/>
  <c r="AS681" i="5"/>
  <c r="BA9" i="5"/>
  <c r="AS680" i="5"/>
  <c r="L11" i="6"/>
  <c r="DO420" i="28"/>
  <c r="DO418" i="28"/>
  <c r="DO35" i="28"/>
  <c r="DQ35" i="28" s="1"/>
  <c r="DG387" i="28"/>
  <c r="DG428" i="28"/>
  <c r="DO428" i="28" s="1"/>
  <c r="DM439" i="28"/>
  <c r="CV439" i="28"/>
  <c r="DI439" i="28"/>
  <c r="DM516" i="28"/>
  <c r="DI516" i="28"/>
  <c r="AS666" i="5"/>
  <c r="AS670" i="5"/>
  <c r="DO67" i="28"/>
  <c r="DQ67" i="28" s="1"/>
  <c r="DO175" i="28"/>
  <c r="DQ175" i="28" s="1"/>
  <c r="AS672" i="5"/>
  <c r="DO386" i="28"/>
  <c r="DQ386" i="28" s="1"/>
  <c r="DO426" i="28"/>
  <c r="DO305" i="28"/>
  <c r="DQ305" i="28" s="1"/>
  <c r="DO438" i="28"/>
  <c r="AS671" i="5"/>
  <c r="AS668" i="5"/>
  <c r="AS667" i="5"/>
  <c r="M8" i="22"/>
  <c r="Z674" i="5"/>
  <c r="G12" i="6"/>
  <c r="G21" i="6" s="1"/>
  <c r="DO497" i="28"/>
  <c r="DO413" i="28"/>
  <c r="DO271" i="28"/>
  <c r="DQ271" i="28" s="1"/>
  <c r="DO222" i="28"/>
  <c r="DQ222" i="28" s="1"/>
  <c r="DO431" i="28"/>
  <c r="DO479" i="28"/>
  <c r="DO33" i="28"/>
  <c r="DQ33" i="28" s="1"/>
  <c r="DO203" i="28"/>
  <c r="DQ203" i="28" s="1"/>
  <c r="DO437" i="28"/>
  <c r="DO371" i="28"/>
  <c r="DQ371" i="28" s="1"/>
  <c r="DO432" i="28"/>
  <c r="DO88" i="28"/>
  <c r="DQ88" i="28" s="1"/>
  <c r="DO416" i="28"/>
  <c r="DO89" i="28"/>
  <c r="DQ89" i="28" s="1"/>
  <c r="DO436" i="28"/>
  <c r="DO350" i="28"/>
  <c r="DQ350" i="28" s="1"/>
  <c r="DO176" i="28"/>
  <c r="DQ176" i="28" s="1"/>
  <c r="DO444" i="28"/>
  <c r="DO427" i="28"/>
  <c r="DO448" i="28"/>
  <c r="DO430" i="28"/>
  <c r="DO256" i="28"/>
  <c r="DQ256" i="28" s="1"/>
  <c r="DO290" i="28"/>
  <c r="DQ290" i="28" s="1"/>
  <c r="EK12" i="5"/>
  <c r="FD12" i="5" s="1"/>
  <c r="FG12" i="5" s="1"/>
  <c r="AS669" i="5"/>
  <c r="FH8" i="5"/>
  <c r="FH7" i="5"/>
  <c r="FH9" i="5"/>
  <c r="FH10" i="5"/>
  <c r="AS11" i="5"/>
  <c r="AS713" i="5" s="1"/>
  <c r="AQ12" i="5"/>
  <c r="AF10" i="22"/>
  <c r="EN12" i="5" l="1"/>
  <c r="AO71" i="24"/>
  <c r="AJ71" i="24"/>
  <c r="AF74" i="24"/>
  <c r="G11" i="17"/>
  <c r="O11" i="17"/>
  <c r="AK263" i="15"/>
  <c r="V263" i="15"/>
  <c r="I44" i="24"/>
  <c r="L44" i="24" s="1"/>
  <c r="BA671" i="5"/>
  <c r="AQ686" i="5"/>
  <c r="AQ714" i="5"/>
  <c r="BA672" i="5"/>
  <c r="BA669" i="5"/>
  <c r="AM674" i="5"/>
  <c r="BA670" i="5"/>
  <c r="BA668" i="5"/>
  <c r="BA666" i="5"/>
  <c r="AF674" i="5"/>
  <c r="L8" i="22" s="1"/>
  <c r="BA679" i="5"/>
  <c r="AQ665" i="5"/>
  <c r="AQ674" i="5" s="1"/>
  <c r="BA680" i="5"/>
  <c r="BA681" i="5"/>
  <c r="BA678" i="5"/>
  <c r="DO400" i="28"/>
  <c r="DG439" i="28"/>
  <c r="DO439" i="28" s="1"/>
  <c r="AS12" i="5"/>
  <c r="AS682" i="5"/>
  <c r="AS683" i="5" s="1"/>
  <c r="DG516" i="28"/>
  <c r="DO516" i="28" s="1"/>
  <c r="FU19" i="9"/>
  <c r="AH11" i="9"/>
  <c r="DO492" i="28"/>
  <c r="E10" i="24"/>
  <c r="AJ8" i="22"/>
  <c r="BG674" i="5"/>
  <c r="BK674" i="5"/>
  <c r="K9" i="22"/>
  <c r="DO387" i="28"/>
  <c r="DO454" i="28"/>
  <c r="AC9" i="22"/>
  <c r="AB9" i="22" s="1"/>
  <c r="AC10" i="22"/>
  <c r="BA11" i="5"/>
  <c r="FH11" i="5"/>
  <c r="A14" i="5" s="1"/>
  <c r="AK10" i="22"/>
  <c r="AI10" i="22" s="1"/>
  <c r="AK9" i="22"/>
  <c r="AI9" i="22" s="1"/>
  <c r="E43" i="24" l="1"/>
  <c r="AK8" i="22"/>
  <c r="AI8" i="22" s="1"/>
  <c r="AS686" i="5"/>
  <c r="AS714" i="5"/>
  <c r="K12" i="6"/>
  <c r="AS665" i="5"/>
  <c r="AS674" i="5" s="1"/>
  <c r="F10" i="24" s="1"/>
  <c r="BA682" i="5"/>
  <c r="BA683" i="5" s="1"/>
  <c r="BA12" i="5"/>
  <c r="AN11" i="9"/>
  <c r="AN439" i="9" s="1"/>
  <c r="AH439" i="9"/>
  <c r="BE439" i="9" s="1"/>
  <c r="AF9" i="22"/>
  <c r="AA9" i="22"/>
  <c r="AB10" i="22"/>
  <c r="AA10" i="22"/>
  <c r="AE9" i="22"/>
  <c r="Z10" i="22"/>
  <c r="AE10" i="22"/>
  <c r="Z9" i="22"/>
  <c r="I9" i="22" s="1"/>
  <c r="AD9" i="22" s="1"/>
  <c r="V18" i="25"/>
  <c r="P18" i="25" s="1"/>
  <c r="V17" i="25"/>
  <c r="P17" i="25" s="1"/>
  <c r="BJ439" i="9" l="1"/>
  <c r="BJ440" i="9" s="1"/>
  <c r="BE440" i="9"/>
  <c r="F43" i="24"/>
  <c r="K43" i="24" s="1"/>
  <c r="I10" i="24"/>
  <c r="L10" i="24" s="1"/>
  <c r="K10" i="24"/>
  <c r="BA665" i="5"/>
  <c r="BA674" i="5" s="1"/>
  <c r="I10" i="22"/>
  <c r="AD10" i="22" s="1"/>
  <c r="I43" i="24" l="1"/>
  <c r="L43" i="24" s="1"/>
  <c r="EP15" i="9"/>
  <c r="EP16" i="9"/>
  <c r="EP17" i="9"/>
  <c r="EP18" i="9"/>
  <c r="DG15" i="9"/>
  <c r="FS16" i="9" s="1"/>
  <c r="DG16" i="9"/>
  <c r="FS17" i="9" s="1"/>
  <c r="DG17" i="9"/>
  <c r="FS18" i="9" s="1"/>
  <c r="DG18" i="9"/>
  <c r="DS18" i="9" s="1"/>
  <c r="BX15" i="9"/>
  <c r="BX16" i="9"/>
  <c r="BX17" i="9"/>
  <c r="CJ17" i="9" s="1"/>
  <c r="BX18" i="9"/>
  <c r="CJ18" i="9" s="1"/>
  <c r="BX8" i="9"/>
  <c r="FG16" i="9" s="1"/>
  <c r="BX9" i="9"/>
  <c r="BX10" i="9"/>
  <c r="CJ10" i="9" s="1"/>
  <c r="BX11" i="9"/>
  <c r="CJ11" i="9" s="1"/>
  <c r="EP11" i="9"/>
  <c r="FB11" i="9" s="1"/>
  <c r="Y16" i="20"/>
  <c r="AT44" i="18"/>
  <c r="FO17" i="9" l="1"/>
  <c r="CJ16" i="9"/>
  <c r="FO16" i="9"/>
  <c r="CJ15" i="9"/>
  <c r="FI15" i="20"/>
  <c r="HG15" i="20" s="1"/>
  <c r="DK15" i="20"/>
  <c r="FP15" i="20"/>
  <c r="HN15" i="20" s="1"/>
  <c r="DR15" i="20"/>
  <c r="DV12" i="20"/>
  <c r="FT12" i="20"/>
  <c r="FI13" i="20"/>
  <c r="HG13" i="20" s="1"/>
  <c r="DK13" i="20"/>
  <c r="FP12" i="20"/>
  <c r="DR12" i="20"/>
  <c r="FQ13" i="20"/>
  <c r="HO13" i="20" s="1"/>
  <c r="DS13" i="20"/>
  <c r="FM13" i="20"/>
  <c r="HK13" i="20" s="1"/>
  <c r="DO13" i="20"/>
  <c r="DK12" i="20"/>
  <c r="FI12" i="20"/>
  <c r="DQ12" i="20"/>
  <c r="FO12" i="20"/>
  <c r="FO15" i="20"/>
  <c r="HM15" i="20" s="1"/>
  <c r="DQ15" i="20"/>
  <c r="FP13" i="20"/>
  <c r="HN13" i="20" s="1"/>
  <c r="DR13" i="20"/>
  <c r="FT15" i="20"/>
  <c r="HR15" i="20" s="1"/>
  <c r="DV15" i="20"/>
  <c r="DL12" i="20"/>
  <c r="FJ12" i="20"/>
  <c r="DM13" i="20"/>
  <c r="FK13" i="20"/>
  <c r="HI13" i="20" s="1"/>
  <c r="FM12" i="20"/>
  <c r="DO12" i="20"/>
  <c r="FN12" i="20"/>
  <c r="DP12" i="20"/>
  <c r="DP15" i="20"/>
  <c r="FN15" i="20"/>
  <c r="HL15" i="20" s="1"/>
  <c r="FO13" i="20"/>
  <c r="HM13" i="20" s="1"/>
  <c r="DQ13" i="20"/>
  <c r="FT13" i="20"/>
  <c r="HR13" i="20" s="1"/>
  <c r="DV13" i="20"/>
  <c r="FK15" i="20"/>
  <c r="HI15" i="20" s="1"/>
  <c r="DM15" i="20"/>
  <c r="FK12" i="20"/>
  <c r="DM12" i="20"/>
  <c r="FJ15" i="20"/>
  <c r="HH15" i="20" s="1"/>
  <c r="DL15" i="20"/>
  <c r="FJ13" i="20"/>
  <c r="HH13" i="20" s="1"/>
  <c r="DL13" i="20"/>
  <c r="FQ12" i="20"/>
  <c r="DS12" i="20"/>
  <c r="DS15" i="20"/>
  <c r="FQ15" i="20"/>
  <c r="HO15" i="20" s="1"/>
  <c r="FM15" i="20"/>
  <c r="HK15" i="20" s="1"/>
  <c r="DO15" i="20"/>
  <c r="FN13" i="20"/>
  <c r="HL13" i="20" s="1"/>
  <c r="DP13" i="20"/>
  <c r="DU12" i="20"/>
  <c r="FS12" i="20"/>
  <c r="FS15" i="20"/>
  <c r="HQ15" i="20" s="1"/>
  <c r="DU15" i="20"/>
  <c r="FS13" i="20"/>
  <c r="DU13" i="20"/>
  <c r="DJ15" i="20"/>
  <c r="FH15" i="20"/>
  <c r="HF15" i="20" s="1"/>
  <c r="FH13" i="20"/>
  <c r="HF13" i="20" s="1"/>
  <c r="DJ13" i="20"/>
  <c r="DJ12" i="20"/>
  <c r="FH12" i="20"/>
  <c r="DH12" i="20"/>
  <c r="FF12" i="20"/>
  <c r="CJ8" i="9"/>
  <c r="CJ9" i="9"/>
  <c r="FG17" i="9"/>
  <c r="EP8" i="9"/>
  <c r="EP9" i="9"/>
  <c r="EP10" i="9"/>
  <c r="DG10" i="9"/>
  <c r="FK18" i="9" s="1"/>
  <c r="DG9" i="9"/>
  <c r="FK17" i="9" s="1"/>
  <c r="DG8" i="9"/>
  <c r="FK16" i="9" s="1"/>
  <c r="AF16" i="21"/>
  <c r="Z16" i="21"/>
  <c r="AG16" i="21" l="1"/>
  <c r="AF20" i="21"/>
  <c r="AF26" i="21" s="1"/>
  <c r="Z20" i="21"/>
  <c r="Z26" i="21" s="1"/>
  <c r="FI16" i="20"/>
  <c r="FH16" i="20"/>
  <c r="FK16" i="20"/>
  <c r="FS16" i="20"/>
  <c r="FJ16" i="20"/>
  <c r="FO16" i="20"/>
  <c r="FQ16" i="20"/>
  <c r="FM16" i="20"/>
  <c r="FT16" i="20"/>
  <c r="FN16" i="20"/>
  <c r="FP16" i="20"/>
  <c r="HQ12" i="20"/>
  <c r="DK16" i="20"/>
  <c r="DM16" i="20"/>
  <c r="DS16" i="20"/>
  <c r="HO12" i="20"/>
  <c r="HO16" i="20" s="1"/>
  <c r="DO16" i="20"/>
  <c r="HH12" i="20"/>
  <c r="HH16" i="20" s="1"/>
  <c r="HM12" i="20"/>
  <c r="HM16" i="20" s="1"/>
  <c r="HK12" i="20"/>
  <c r="HK16" i="20" s="1"/>
  <c r="DL16" i="20"/>
  <c r="DQ16" i="20"/>
  <c r="HI12" i="20"/>
  <c r="HI16" i="20" s="1"/>
  <c r="DP16" i="20"/>
  <c r="HG12" i="20"/>
  <c r="HG16" i="20" s="1"/>
  <c r="DR16" i="20"/>
  <c r="HR12" i="20"/>
  <c r="HR16" i="20" s="1"/>
  <c r="HL12" i="20"/>
  <c r="HL16" i="20" s="1"/>
  <c r="HN12" i="20"/>
  <c r="HN16" i="20" s="1"/>
  <c r="DV16" i="20"/>
  <c r="DU16" i="20"/>
  <c r="DJ16" i="20"/>
  <c r="HQ13" i="20"/>
  <c r="HF12" i="20"/>
  <c r="HF16" i="20" s="1"/>
  <c r="FG12" i="20"/>
  <c r="DI12" i="20"/>
  <c r="HD12" i="20"/>
  <c r="AG20" i="21" l="1"/>
  <c r="O16" i="21"/>
  <c r="HQ16" i="20"/>
  <c r="AK16" i="21"/>
  <c r="HE12" i="20"/>
  <c r="V16" i="20"/>
  <c r="U16" i="20"/>
  <c r="S16" i="20"/>
  <c r="R16" i="20"/>
  <c r="Q16" i="20"/>
  <c r="P16" i="20"/>
  <c r="O16" i="20"/>
  <c r="M16" i="20"/>
  <c r="L16" i="20"/>
  <c r="K16" i="20"/>
  <c r="J16" i="20"/>
  <c r="T15" i="20"/>
  <c r="N15" i="20"/>
  <c r="T13" i="20"/>
  <c r="N13" i="20"/>
  <c r="X12" i="20"/>
  <c r="BZ36" i="26"/>
  <c r="BZ36" i="18" s="1"/>
  <c r="BZ38" i="18" s="1"/>
  <c r="BZ83" i="18" s="1"/>
  <c r="BY36" i="26"/>
  <c r="BY36" i="18" s="1"/>
  <c r="BY38" i="18" s="1"/>
  <c r="BY83" i="18" s="1"/>
  <c r="BX36" i="26"/>
  <c r="BX36" i="18" s="1"/>
  <c r="BX38" i="18" s="1"/>
  <c r="BX83" i="18" s="1"/>
  <c r="BW36" i="26"/>
  <c r="BW36" i="18" s="1"/>
  <c r="BW38" i="18" s="1"/>
  <c r="BW83" i="18" s="1"/>
  <c r="BV36" i="26"/>
  <c r="BV36" i="18" s="1"/>
  <c r="BV38" i="18" s="1"/>
  <c r="BV83" i="18" s="1"/>
  <c r="BU36" i="26"/>
  <c r="BU36" i="18" s="1"/>
  <c r="BU38" i="18" s="1"/>
  <c r="BU83" i="18" s="1"/>
  <c r="BS36" i="26"/>
  <c r="BS36" i="18" s="1"/>
  <c r="BS38" i="18" s="1"/>
  <c r="BS83" i="18" s="1"/>
  <c r="BR36" i="26"/>
  <c r="BR36" i="18" s="1"/>
  <c r="BR38" i="18" s="1"/>
  <c r="BR83" i="18" s="1"/>
  <c r="BQ36" i="26"/>
  <c r="BQ36" i="18" s="1"/>
  <c r="BQ38" i="18" s="1"/>
  <c r="BQ83" i="18" s="1"/>
  <c r="BP36" i="26"/>
  <c r="BP36" i="18" s="1"/>
  <c r="BP38" i="18" s="1"/>
  <c r="BP83" i="18" s="1"/>
  <c r="BO36" i="26"/>
  <c r="BO36" i="18" s="1"/>
  <c r="BO38" i="18" s="1"/>
  <c r="BO83" i="18" s="1"/>
  <c r="BN36" i="26"/>
  <c r="BL36" i="26"/>
  <c r="BL36" i="18" s="1"/>
  <c r="BL38" i="18" s="1"/>
  <c r="BL83" i="18" s="1"/>
  <c r="BK36" i="26"/>
  <c r="BK36" i="18" s="1"/>
  <c r="BK38" i="18" s="1"/>
  <c r="BK83" i="18" s="1"/>
  <c r="BJ36" i="26"/>
  <c r="BJ36" i="18" s="1"/>
  <c r="BJ38" i="18" s="1"/>
  <c r="BJ83" i="18" s="1"/>
  <c r="BI36" i="26"/>
  <c r="BI36" i="18" s="1"/>
  <c r="BI38" i="18" s="1"/>
  <c r="BI83" i="18" s="1"/>
  <c r="BH36" i="26"/>
  <c r="BH36" i="18" s="1"/>
  <c r="BH38" i="18" s="1"/>
  <c r="BH83" i="18" s="1"/>
  <c r="BG36" i="26"/>
  <c r="BG36" i="18" s="1"/>
  <c r="BG38" i="18" s="1"/>
  <c r="BG83" i="18" s="1"/>
  <c r="BE36" i="26"/>
  <c r="BE36" i="18" s="1"/>
  <c r="BE38" i="18" s="1"/>
  <c r="BE83" i="18" s="1"/>
  <c r="BD36" i="26"/>
  <c r="BD36" i="18" s="1"/>
  <c r="BD38" i="18" s="1"/>
  <c r="BD83" i="18" s="1"/>
  <c r="BC36" i="26"/>
  <c r="BC36" i="18" s="1"/>
  <c r="BC38" i="18" s="1"/>
  <c r="BC83" i="18" s="1"/>
  <c r="BB36" i="26"/>
  <c r="BB36" i="18" s="1"/>
  <c r="BB38" i="18" s="1"/>
  <c r="BB83" i="18" s="1"/>
  <c r="BA36" i="26"/>
  <c r="BA36" i="18" s="1"/>
  <c r="BA38" i="18" s="1"/>
  <c r="BA83" i="18" s="1"/>
  <c r="AZ36" i="26"/>
  <c r="AZ36" i="18" s="1"/>
  <c r="AZ38" i="18" s="1"/>
  <c r="AZ83" i="18" s="1"/>
  <c r="AY36" i="26"/>
  <c r="AY36" i="18" s="1"/>
  <c r="AY38" i="18" s="1"/>
  <c r="AY83" i="18" s="1"/>
  <c r="AW36" i="26"/>
  <c r="AW36" i="18" s="1"/>
  <c r="AW38" i="18" s="1"/>
  <c r="AW83" i="18" s="1"/>
  <c r="AV36" i="26"/>
  <c r="AV36" i="18" s="1"/>
  <c r="AV38" i="18" s="1"/>
  <c r="AV83" i="18" s="1"/>
  <c r="AU36" i="26"/>
  <c r="AU36" i="18" s="1"/>
  <c r="AU38" i="18" s="1"/>
  <c r="AU83" i="18" s="1"/>
  <c r="AS36" i="26"/>
  <c r="AS36" i="18" s="1"/>
  <c r="AS38" i="18" s="1"/>
  <c r="AS83" i="18" s="1"/>
  <c r="AR36" i="26"/>
  <c r="AR36" i="18" s="1"/>
  <c r="AR38" i="18" s="1"/>
  <c r="AR83" i="18" s="1"/>
  <c r="AP36" i="26"/>
  <c r="AP36" i="18" s="1"/>
  <c r="AP38" i="18" s="1"/>
  <c r="AP83" i="18" s="1"/>
  <c r="AO36" i="26"/>
  <c r="AO36" i="18" s="1"/>
  <c r="AO38" i="18" s="1"/>
  <c r="AO83" i="18" s="1"/>
  <c r="AM36" i="26"/>
  <c r="AM36" i="18" s="1"/>
  <c r="AM38" i="18" s="1"/>
  <c r="AM83" i="18" s="1"/>
  <c r="AL36" i="26"/>
  <c r="AL36" i="18" s="1"/>
  <c r="AL38" i="18" s="1"/>
  <c r="AL83" i="18" s="1"/>
  <c r="AK36" i="26"/>
  <c r="AK36" i="18" s="1"/>
  <c r="AK38" i="18" s="1"/>
  <c r="AK83" i="18" s="1"/>
  <c r="AJ36" i="26"/>
  <c r="AJ36" i="18" s="1"/>
  <c r="AJ38" i="18" s="1"/>
  <c r="AJ83" i="18" s="1"/>
  <c r="AI36" i="26"/>
  <c r="AI36" i="18" s="1"/>
  <c r="AI38" i="18" s="1"/>
  <c r="AI83" i="18" s="1"/>
  <c r="AH36" i="26"/>
  <c r="AH36" i="18" s="1"/>
  <c r="AH38" i="18" s="1"/>
  <c r="AH83" i="18" s="1"/>
  <c r="AG36" i="26"/>
  <c r="AG36" i="18" s="1"/>
  <c r="AG38" i="18" s="1"/>
  <c r="AG83" i="18" s="1"/>
  <c r="AF36" i="26"/>
  <c r="AF36" i="18" s="1"/>
  <c r="AF38" i="18" s="1"/>
  <c r="AF83" i="18" s="1"/>
  <c r="AD36" i="26"/>
  <c r="AD36" i="18" s="1"/>
  <c r="AD38" i="18" s="1"/>
  <c r="AD83" i="18" s="1"/>
  <c r="AC36" i="26"/>
  <c r="AC36" i="18" s="1"/>
  <c r="AC38" i="18" s="1"/>
  <c r="AC83" i="18" s="1"/>
  <c r="L12" i="19" s="1"/>
  <c r="AB36" i="26"/>
  <c r="AB36" i="18" s="1"/>
  <c r="AB38" i="18" s="1"/>
  <c r="AB83" i="18" s="1"/>
  <c r="AA36" i="26"/>
  <c r="AA36" i="18" s="1"/>
  <c r="AA38" i="18" s="1"/>
  <c r="AA83" i="18" s="1"/>
  <c r="Z36" i="26"/>
  <c r="Z36" i="18" s="1"/>
  <c r="Z38" i="18" s="1"/>
  <c r="Z83" i="18" s="1"/>
  <c r="Y36" i="26"/>
  <c r="Y36" i="18" s="1"/>
  <c r="Y38" i="18" s="1"/>
  <c r="Y83" i="18" s="1"/>
  <c r="X36" i="26"/>
  <c r="X36" i="18" s="1"/>
  <c r="X38" i="18" s="1"/>
  <c r="X83" i="18" s="1"/>
  <c r="U36" i="26"/>
  <c r="U36" i="18" s="1"/>
  <c r="U38" i="18" s="1"/>
  <c r="U83" i="18" s="1"/>
  <c r="T36" i="26"/>
  <c r="T36" i="18" s="1"/>
  <c r="T38" i="18" s="1"/>
  <c r="T83" i="18" s="1"/>
  <c r="S36" i="26"/>
  <c r="S36" i="18" s="1"/>
  <c r="S38" i="18" s="1"/>
  <c r="S83" i="18" s="1"/>
  <c r="R36" i="26"/>
  <c r="R36" i="18" s="1"/>
  <c r="R38" i="18" s="1"/>
  <c r="R83" i="18" s="1"/>
  <c r="Q36" i="26"/>
  <c r="Q36" i="18" s="1"/>
  <c r="Q38" i="18" s="1"/>
  <c r="Q83" i="18" s="1"/>
  <c r="P36" i="26"/>
  <c r="P36" i="18" s="1"/>
  <c r="P38" i="18" s="1"/>
  <c r="P83" i="18" s="1"/>
  <c r="O36" i="26"/>
  <c r="O36" i="18" s="1"/>
  <c r="O38" i="18" s="1"/>
  <c r="O83" i="18" s="1"/>
  <c r="K36" i="26"/>
  <c r="K36" i="18" s="1"/>
  <c r="K38" i="18" s="1"/>
  <c r="K83" i="18" s="1"/>
  <c r="J36" i="26"/>
  <c r="J36" i="18" s="1"/>
  <c r="J38" i="18" s="1"/>
  <c r="J83" i="18" s="1"/>
  <c r="I36" i="26"/>
  <c r="I36" i="18" s="1"/>
  <c r="I38" i="18" s="1"/>
  <c r="I83" i="18" s="1"/>
  <c r="H36" i="26"/>
  <c r="H36" i="18" s="1"/>
  <c r="H38" i="18" s="1"/>
  <c r="H83" i="18" s="1"/>
  <c r="G36" i="26"/>
  <c r="G36" i="18" s="1"/>
  <c r="G38" i="18" s="1"/>
  <c r="G83" i="18" s="1"/>
  <c r="F36" i="26"/>
  <c r="F36" i="18" s="1"/>
  <c r="BT35" i="26"/>
  <c r="BM35" i="26"/>
  <c r="BF35" i="26"/>
  <c r="AX35" i="26"/>
  <c r="AT35" i="26"/>
  <c r="AQ35" i="26"/>
  <c r="AN35" i="26"/>
  <c r="AE35" i="26"/>
  <c r="W35" i="26"/>
  <c r="N35" i="26"/>
  <c r="L35" i="26"/>
  <c r="BT34" i="26"/>
  <c r="BM34" i="26"/>
  <c r="BF34" i="26"/>
  <c r="AX34" i="26"/>
  <c r="AT34" i="26"/>
  <c r="AQ34" i="26"/>
  <c r="AN34" i="26"/>
  <c r="AE34" i="26"/>
  <c r="W34" i="26"/>
  <c r="N34" i="26"/>
  <c r="L34" i="26"/>
  <c r="CA34" i="26" l="1"/>
  <c r="CA35" i="26"/>
  <c r="O20" i="21"/>
  <c r="O26" i="21" s="1"/>
  <c r="N16" i="21"/>
  <c r="N20" i="21" s="1"/>
  <c r="N26" i="21" s="1"/>
  <c r="V12" i="19"/>
  <c r="H12" i="19"/>
  <c r="W12" i="19"/>
  <c r="Y12" i="19"/>
  <c r="AK20" i="21"/>
  <c r="AG26" i="21"/>
  <c r="AK26" i="21" s="1"/>
  <c r="BN36" i="18"/>
  <c r="BN38" i="18" s="1"/>
  <c r="BN83" i="18" s="1"/>
  <c r="X12" i="19" s="1"/>
  <c r="FR13" i="20"/>
  <c r="HP13" i="20" s="1"/>
  <c r="DT13" i="20"/>
  <c r="FR12" i="20"/>
  <c r="DT12" i="20"/>
  <c r="FR15" i="20"/>
  <c r="HP15" i="20" s="1"/>
  <c r="DT15" i="20"/>
  <c r="DN15" i="20"/>
  <c r="FL15" i="20"/>
  <c r="DN13" i="20"/>
  <c r="FL13" i="20"/>
  <c r="DN12" i="20"/>
  <c r="DX12" i="20" s="1"/>
  <c r="FL12" i="20"/>
  <c r="FV12" i="20" s="1"/>
  <c r="W13" i="20"/>
  <c r="I13" i="20" s="1"/>
  <c r="W15" i="20"/>
  <c r="I15" i="20" s="1"/>
  <c r="N36" i="26"/>
  <c r="AQ36" i="26"/>
  <c r="AQ36" i="18" s="1"/>
  <c r="BM36" i="26"/>
  <c r="BM36" i="18" s="1"/>
  <c r="AX36" i="26"/>
  <c r="AT36" i="26"/>
  <c r="AT36" i="18" s="1"/>
  <c r="BT36" i="26"/>
  <c r="BT36" i="18" s="1"/>
  <c r="T16" i="20"/>
  <c r="AN36" i="26"/>
  <c r="AN36" i="18" s="1"/>
  <c r="N16" i="20"/>
  <c r="BF36" i="26"/>
  <c r="BF36" i="18" s="1"/>
  <c r="AE36" i="26"/>
  <c r="AE36" i="18" s="1"/>
  <c r="V35" i="26"/>
  <c r="M35" i="26" s="1"/>
  <c r="W36" i="26"/>
  <c r="W36" i="18" s="1"/>
  <c r="L36" i="26"/>
  <c r="L36" i="18" s="1"/>
  <c r="V34" i="26"/>
  <c r="AX36" i="18" l="1"/>
  <c r="CA36" i="26"/>
  <c r="N36" i="18"/>
  <c r="U16" i="21"/>
  <c r="U20" i="21" s="1"/>
  <c r="U26" i="21" s="1"/>
  <c r="H15" i="20"/>
  <c r="G15" i="20"/>
  <c r="DI15" i="20"/>
  <c r="DX15" i="20" s="1"/>
  <c r="FG15" i="20"/>
  <c r="HE15" i="20" s="1"/>
  <c r="X15" i="20"/>
  <c r="G13" i="20"/>
  <c r="H13" i="20"/>
  <c r="FG13" i="20"/>
  <c r="DI13" i="20"/>
  <c r="I16" i="20"/>
  <c r="X16" i="20" s="1"/>
  <c r="X13" i="20"/>
  <c r="HJ13" i="20"/>
  <c r="HJ15" i="20"/>
  <c r="FL16" i="20"/>
  <c r="FR16" i="20"/>
  <c r="DT16" i="20"/>
  <c r="HP12" i="20"/>
  <c r="HP16" i="20" s="1"/>
  <c r="FU15" i="20"/>
  <c r="HS15" i="20" s="1"/>
  <c r="DW15" i="20"/>
  <c r="DW13" i="20"/>
  <c r="FU13" i="20"/>
  <c r="HS13" i="20" s="1"/>
  <c r="DN16" i="20"/>
  <c r="HJ12" i="20"/>
  <c r="FU12" i="20"/>
  <c r="DW12" i="20"/>
  <c r="W16" i="20"/>
  <c r="M34" i="26"/>
  <c r="V36" i="26"/>
  <c r="V36" i="18" s="1"/>
  <c r="M36" i="18" s="1"/>
  <c r="M36" i="26" l="1"/>
  <c r="DI16" i="20"/>
  <c r="DX16" i="20" s="1"/>
  <c r="HT15" i="20"/>
  <c r="DG15" i="20"/>
  <c r="FE15" i="20"/>
  <c r="HC15" i="20" s="1"/>
  <c r="FV15" i="20"/>
  <c r="FF15" i="20"/>
  <c r="HD15" i="20" s="1"/>
  <c r="DH15" i="20"/>
  <c r="DH13" i="20"/>
  <c r="FF13" i="20"/>
  <c r="H16" i="20"/>
  <c r="DG13" i="20"/>
  <c r="FE13" i="20"/>
  <c r="G16" i="20"/>
  <c r="HE13" i="20"/>
  <c r="HE16" i="20" s="1"/>
  <c r="FG16" i="20"/>
  <c r="FV16" i="20" s="1"/>
  <c r="FV13" i="20"/>
  <c r="DX13" i="20"/>
  <c r="HJ16" i="20"/>
  <c r="HT12" i="20"/>
  <c r="FU16" i="20"/>
  <c r="DW16" i="20"/>
  <c r="HS12" i="20"/>
  <c r="HS16" i="20" s="1"/>
  <c r="M20" i="26"/>
  <c r="C21" i="27"/>
  <c r="C27" i="27"/>
  <c r="C16" i="27"/>
  <c r="C25" i="27"/>
  <c r="C33" i="27"/>
  <c r="C17" i="27"/>
  <c r="C29" i="27"/>
  <c r="C13" i="27"/>
  <c r="C23" i="27"/>
  <c r="C19" i="27"/>
  <c r="C32" i="27"/>
  <c r="C30" i="27"/>
  <c r="C34" i="27"/>
  <c r="C11" i="27"/>
  <c r="C12" i="27"/>
  <c r="C20" i="27"/>
  <c r="C28" i="27"/>
  <c r="C14" i="27"/>
  <c r="C22" i="27"/>
  <c r="C31" i="27"/>
  <c r="C10" i="27"/>
  <c r="C35" i="27"/>
  <c r="B12" i="19"/>
  <c r="B16" i="19"/>
  <c r="B15" i="19"/>
  <c r="B13" i="19"/>
  <c r="B9" i="19"/>
  <c r="B14" i="19"/>
  <c r="B11" i="19"/>
  <c r="B10" i="19"/>
  <c r="DG16" i="20" l="1"/>
  <c r="DH16" i="20"/>
  <c r="HD13" i="20"/>
  <c r="HD16" i="20" s="1"/>
  <c r="FF16" i="20"/>
  <c r="HT13" i="20"/>
  <c r="HT16" i="20"/>
  <c r="FE16" i="20"/>
  <c r="HC13" i="20"/>
  <c r="HC16" i="20" s="1"/>
  <c r="H7" i="1"/>
  <c r="H8" i="1"/>
  <c r="H9" i="1"/>
  <c r="H10" i="1"/>
  <c r="H11" i="1"/>
  <c r="H12" i="1"/>
  <c r="H13" i="1"/>
  <c r="I7" i="1"/>
  <c r="I8" i="1"/>
  <c r="I9" i="1"/>
  <c r="I10" i="1"/>
  <c r="I11" i="1"/>
  <c r="I12" i="1"/>
  <c r="I13" i="1"/>
  <c r="I6" i="1"/>
  <c r="JI254" i="9" l="1"/>
  <c r="JH254" i="9"/>
  <c r="JG254" i="9"/>
  <c r="JE254" i="9"/>
  <c r="JD254" i="9"/>
  <c r="JC254" i="9"/>
  <c r="JB254" i="9"/>
  <c r="JA254" i="9"/>
  <c r="IZ254" i="9"/>
  <c r="IY254" i="9"/>
  <c r="IX254" i="9"/>
  <c r="IW254" i="9"/>
  <c r="IV254" i="9"/>
  <c r="IU254" i="9"/>
  <c r="IS254" i="9"/>
  <c r="IR254" i="9"/>
  <c r="IQ254" i="9"/>
  <c r="IP254" i="9"/>
  <c r="IO254" i="9"/>
  <c r="IN254" i="9"/>
  <c r="IM254" i="9"/>
  <c r="IL254" i="9"/>
  <c r="IK254" i="9"/>
  <c r="IJ254" i="9"/>
  <c r="II254" i="9"/>
  <c r="IH254" i="9"/>
  <c r="IG254" i="9"/>
  <c r="IF254" i="9"/>
  <c r="IE254" i="9"/>
  <c r="ID254" i="9"/>
  <c r="IC254" i="9"/>
  <c r="IB254" i="9"/>
  <c r="IA254" i="9"/>
  <c r="HZ254" i="9"/>
  <c r="HY254" i="9"/>
  <c r="HX254" i="9"/>
  <c r="HV254" i="9"/>
  <c r="HU254" i="9"/>
  <c r="HT254" i="9"/>
  <c r="HS254" i="9"/>
  <c r="HR254" i="9"/>
  <c r="HQ254" i="9"/>
  <c r="HP254" i="9"/>
  <c r="HO254" i="9"/>
  <c r="HN254" i="9"/>
  <c r="HM254" i="9"/>
  <c r="HL254" i="9"/>
  <c r="HJ254" i="9"/>
  <c r="HI254" i="9"/>
  <c r="HH254" i="9"/>
  <c r="HG254" i="9"/>
  <c r="HF254" i="9"/>
  <c r="HE254" i="9"/>
  <c r="HD254" i="9"/>
  <c r="HC254" i="9"/>
  <c r="HB254" i="9"/>
  <c r="HA254" i="9"/>
  <c r="GZ254" i="9"/>
  <c r="GY254" i="9"/>
  <c r="GX254" i="9"/>
  <c r="GW254" i="9"/>
  <c r="GV254" i="9"/>
  <c r="GU254" i="9"/>
  <c r="GT254" i="9"/>
  <c r="GS254" i="9"/>
  <c r="GR254" i="9"/>
  <c r="IT253" i="9"/>
  <c r="JF253" i="9" s="1"/>
  <c r="HK253" i="9"/>
  <c r="HW253" i="9" s="1"/>
  <c r="GQ253" i="9"/>
  <c r="IT252" i="9"/>
  <c r="JF252" i="9" s="1"/>
  <c r="HK252" i="9"/>
  <c r="HW252" i="9" s="1"/>
  <c r="GQ252" i="9"/>
  <c r="IT251" i="9"/>
  <c r="JF251" i="9" s="1"/>
  <c r="HK251" i="9"/>
  <c r="HW251" i="9" s="1"/>
  <c r="GQ251" i="9"/>
  <c r="IT250" i="9"/>
  <c r="JF250" i="9" s="1"/>
  <c r="HK250" i="9"/>
  <c r="HW250" i="9" s="1"/>
  <c r="GQ250" i="9"/>
  <c r="IT249" i="9"/>
  <c r="JF249" i="9" s="1"/>
  <c r="HK249" i="9"/>
  <c r="HW249" i="9" s="1"/>
  <c r="GQ249" i="9"/>
  <c r="JI247" i="9"/>
  <c r="JH247" i="9"/>
  <c r="JG247" i="9"/>
  <c r="JE247" i="9"/>
  <c r="JD247" i="9"/>
  <c r="JC247" i="9"/>
  <c r="JB247" i="9"/>
  <c r="JA247" i="9"/>
  <c r="IZ247" i="9"/>
  <c r="IY247" i="9"/>
  <c r="IX247" i="9"/>
  <c r="IW247" i="9"/>
  <c r="IV247" i="9"/>
  <c r="IU247" i="9"/>
  <c r="IS247" i="9"/>
  <c r="IR247" i="9"/>
  <c r="IQ247" i="9"/>
  <c r="IP247" i="9"/>
  <c r="IO247" i="9"/>
  <c r="IN247" i="9"/>
  <c r="IM247" i="9"/>
  <c r="IL247" i="9"/>
  <c r="IK247" i="9"/>
  <c r="IJ247" i="9"/>
  <c r="II247" i="9"/>
  <c r="IH247" i="9"/>
  <c r="IG247" i="9"/>
  <c r="IF247" i="9"/>
  <c r="IE247" i="9"/>
  <c r="ID247" i="9"/>
  <c r="IC247" i="9"/>
  <c r="IB247" i="9"/>
  <c r="IA247" i="9"/>
  <c r="HZ247" i="9"/>
  <c r="HY247" i="9"/>
  <c r="HX247" i="9"/>
  <c r="HV247" i="9"/>
  <c r="HU247" i="9"/>
  <c r="HT247" i="9"/>
  <c r="HS247" i="9"/>
  <c r="HR247" i="9"/>
  <c r="HQ247" i="9"/>
  <c r="HP247" i="9"/>
  <c r="HO247" i="9"/>
  <c r="HN247" i="9"/>
  <c r="HM247" i="9"/>
  <c r="HL247" i="9"/>
  <c r="HJ247" i="9"/>
  <c r="HI247" i="9"/>
  <c r="HH247" i="9"/>
  <c r="HG247" i="9"/>
  <c r="HF247" i="9"/>
  <c r="HE247" i="9"/>
  <c r="HD247" i="9"/>
  <c r="HC247" i="9"/>
  <c r="HB247" i="9"/>
  <c r="HA247" i="9"/>
  <c r="GZ247" i="9"/>
  <c r="GY247" i="9"/>
  <c r="GX247" i="9"/>
  <c r="GW247" i="9"/>
  <c r="GV247" i="9"/>
  <c r="GU247" i="9"/>
  <c r="GT247" i="9"/>
  <c r="GS247" i="9"/>
  <c r="GR247" i="9"/>
  <c r="IT246" i="9"/>
  <c r="JF246" i="9" s="1"/>
  <c r="HK246" i="9"/>
  <c r="HW246" i="9" s="1"/>
  <c r="GQ246" i="9"/>
  <c r="IT245" i="9"/>
  <c r="JF245" i="9" s="1"/>
  <c r="HK245" i="9"/>
  <c r="HW245" i="9" s="1"/>
  <c r="GQ245" i="9"/>
  <c r="IT244" i="9"/>
  <c r="JF244" i="9" s="1"/>
  <c r="HK244" i="9"/>
  <c r="HW244" i="9" s="1"/>
  <c r="GQ244" i="9"/>
  <c r="IT243" i="9"/>
  <c r="JF243" i="9" s="1"/>
  <c r="HK243" i="9"/>
  <c r="HW243" i="9" s="1"/>
  <c r="GQ243" i="9"/>
  <c r="IT242" i="9"/>
  <c r="JF242" i="9" s="1"/>
  <c r="HK242" i="9"/>
  <c r="HW242" i="9" s="1"/>
  <c r="IW235" i="9"/>
  <c r="IV235" i="9"/>
  <c r="IU235" i="9"/>
  <c r="IT235" i="9"/>
  <c r="IS235" i="9"/>
  <c r="IQ235" i="9"/>
  <c r="IO235" i="9"/>
  <c r="IN235" i="9"/>
  <c r="IM235" i="9"/>
  <c r="IK235" i="9"/>
  <c r="IJ235" i="9"/>
  <c r="II235" i="9"/>
  <c r="IH235" i="9"/>
  <c r="IG235" i="9"/>
  <c r="IF235" i="9"/>
  <c r="IE235" i="9"/>
  <c r="IC235" i="9"/>
  <c r="IB235" i="9"/>
  <c r="IA235" i="9"/>
  <c r="HZ235" i="9"/>
  <c r="HY235" i="9"/>
  <c r="HW235" i="9"/>
  <c r="HV235" i="9"/>
  <c r="HU235" i="9"/>
  <c r="HT235" i="9"/>
  <c r="HS235" i="9"/>
  <c r="HR235" i="9"/>
  <c r="HQ235" i="9"/>
  <c r="HP235" i="9"/>
  <c r="HO235" i="9"/>
  <c r="HN235" i="9"/>
  <c r="HM235" i="9"/>
  <c r="HL235" i="9"/>
  <c r="HK235" i="9"/>
  <c r="IX234" i="9"/>
  <c r="IP234" i="9"/>
  <c r="IL234" i="9"/>
  <c r="ID234" i="9"/>
  <c r="HX234" i="9"/>
  <c r="HJ234" i="9"/>
  <c r="IX233" i="9"/>
  <c r="IP233" i="9"/>
  <c r="IL233" i="9"/>
  <c r="ID233" i="9"/>
  <c r="HX233" i="9"/>
  <c r="HJ233" i="9"/>
  <c r="IX232" i="9"/>
  <c r="IP232" i="9"/>
  <c r="IL232" i="9"/>
  <c r="ID232" i="9"/>
  <c r="HX232" i="9"/>
  <c r="HJ232" i="9"/>
  <c r="IX231" i="9"/>
  <c r="IP231" i="9"/>
  <c r="IL231" i="9"/>
  <c r="ID231" i="9"/>
  <c r="HX231" i="9"/>
  <c r="HJ231" i="9"/>
  <c r="IX230" i="9"/>
  <c r="IP230" i="9"/>
  <c r="IL230" i="9"/>
  <c r="ID230" i="9"/>
  <c r="HX230" i="9"/>
  <c r="GY224" i="9"/>
  <c r="JI221" i="9"/>
  <c r="JH221" i="9"/>
  <c r="JG221" i="9"/>
  <c r="JE221" i="9"/>
  <c r="JD221" i="9"/>
  <c r="JC221" i="9"/>
  <c r="JB221" i="9"/>
  <c r="JA221" i="9"/>
  <c r="IZ221" i="9"/>
  <c r="IY221" i="9"/>
  <c r="IX221" i="9"/>
  <c r="IW221" i="9"/>
  <c r="IV221" i="9"/>
  <c r="IU221" i="9"/>
  <c r="IS221" i="9"/>
  <c r="IR221" i="9"/>
  <c r="IQ221" i="9"/>
  <c r="IP221" i="9"/>
  <c r="IO221" i="9"/>
  <c r="IN221" i="9"/>
  <c r="IM221" i="9"/>
  <c r="IL221" i="9"/>
  <c r="IK221" i="9"/>
  <c r="IJ221" i="9"/>
  <c r="II221" i="9"/>
  <c r="IH221" i="9"/>
  <c r="IG221" i="9"/>
  <c r="IF221" i="9"/>
  <c r="IE221" i="9"/>
  <c r="ID221" i="9"/>
  <c r="IC221" i="9"/>
  <c r="IB221" i="9"/>
  <c r="IA221" i="9"/>
  <c r="HZ221" i="9"/>
  <c r="HY221" i="9"/>
  <c r="HX221" i="9"/>
  <c r="HV221" i="9"/>
  <c r="HU221" i="9"/>
  <c r="HT221" i="9"/>
  <c r="HS221" i="9"/>
  <c r="HR221" i="9"/>
  <c r="HQ221" i="9"/>
  <c r="HP221" i="9"/>
  <c r="HO221" i="9"/>
  <c r="HN221" i="9"/>
  <c r="HM221" i="9"/>
  <c r="HL221" i="9"/>
  <c r="HJ221" i="9"/>
  <c r="HI221" i="9"/>
  <c r="HH221" i="9"/>
  <c r="HG221" i="9"/>
  <c r="HF221" i="9"/>
  <c r="HE221" i="9"/>
  <c r="HD221" i="9"/>
  <c r="HC221" i="9"/>
  <c r="HB221" i="9"/>
  <c r="HA221" i="9"/>
  <c r="GZ221" i="9"/>
  <c r="GY221" i="9"/>
  <c r="GX221" i="9"/>
  <c r="GW221" i="9"/>
  <c r="GV221" i="9"/>
  <c r="GU221" i="9"/>
  <c r="GT221" i="9"/>
  <c r="GS221" i="9"/>
  <c r="GR221" i="9"/>
  <c r="IT220" i="9"/>
  <c r="JF220" i="9" s="1"/>
  <c r="HK220" i="9"/>
  <c r="HW220" i="9" s="1"/>
  <c r="GQ220" i="9"/>
  <c r="IT219" i="9"/>
  <c r="JF219" i="9" s="1"/>
  <c r="HK219" i="9"/>
  <c r="HW219" i="9" s="1"/>
  <c r="GQ219" i="9"/>
  <c r="IT218" i="9"/>
  <c r="JF218" i="9" s="1"/>
  <c r="HK218" i="9"/>
  <c r="HW218" i="9" s="1"/>
  <c r="GQ218" i="9"/>
  <c r="IT217" i="9"/>
  <c r="JF217" i="9" s="1"/>
  <c r="HK217" i="9"/>
  <c r="HW217" i="9" s="1"/>
  <c r="GQ217" i="9"/>
  <c r="IT216" i="9"/>
  <c r="JF216" i="9" s="1"/>
  <c r="HK216" i="9"/>
  <c r="HW216" i="9" s="1"/>
  <c r="GQ216" i="9"/>
  <c r="JI214" i="9"/>
  <c r="JH214" i="9"/>
  <c r="JG214" i="9"/>
  <c r="JE214" i="9"/>
  <c r="JD214" i="9"/>
  <c r="JC214" i="9"/>
  <c r="JB214" i="9"/>
  <c r="JA214" i="9"/>
  <c r="IZ214" i="9"/>
  <c r="IY214" i="9"/>
  <c r="IX214" i="9"/>
  <c r="IW214" i="9"/>
  <c r="IV214" i="9"/>
  <c r="IU214" i="9"/>
  <c r="IS214" i="9"/>
  <c r="IR214" i="9"/>
  <c r="IQ214" i="9"/>
  <c r="IP214" i="9"/>
  <c r="IO214" i="9"/>
  <c r="IN214" i="9"/>
  <c r="IM214" i="9"/>
  <c r="IL214" i="9"/>
  <c r="IK214" i="9"/>
  <c r="IJ214" i="9"/>
  <c r="II214" i="9"/>
  <c r="IH214" i="9"/>
  <c r="IG214" i="9"/>
  <c r="IF214" i="9"/>
  <c r="IE214" i="9"/>
  <c r="ID214" i="9"/>
  <c r="IC214" i="9"/>
  <c r="IB214" i="9"/>
  <c r="IA214" i="9"/>
  <c r="HZ214" i="9"/>
  <c r="HY214" i="9"/>
  <c r="HX214" i="9"/>
  <c r="HV214" i="9"/>
  <c r="HU214" i="9"/>
  <c r="HT214" i="9"/>
  <c r="HS214" i="9"/>
  <c r="HR214" i="9"/>
  <c r="HQ214" i="9"/>
  <c r="HP214" i="9"/>
  <c r="HO214" i="9"/>
  <c r="HN214" i="9"/>
  <c r="HM214" i="9"/>
  <c r="HL214" i="9"/>
  <c r="HJ214" i="9"/>
  <c r="HI214" i="9"/>
  <c r="HH214" i="9"/>
  <c r="HG214" i="9"/>
  <c r="HF214" i="9"/>
  <c r="HE214" i="9"/>
  <c r="HD214" i="9"/>
  <c r="HC214" i="9"/>
  <c r="HB214" i="9"/>
  <c r="HA214" i="9"/>
  <c r="GZ214" i="9"/>
  <c r="GY214" i="9"/>
  <c r="GX214" i="9"/>
  <c r="GW214" i="9"/>
  <c r="GV214" i="9"/>
  <c r="GU214" i="9"/>
  <c r="GT214" i="9"/>
  <c r="GS214" i="9"/>
  <c r="GR214" i="9"/>
  <c r="IT213" i="9"/>
  <c r="JF213" i="9" s="1"/>
  <c r="HK213" i="9"/>
  <c r="HW213" i="9" s="1"/>
  <c r="GQ213" i="9"/>
  <c r="IT212" i="9"/>
  <c r="JF212" i="9" s="1"/>
  <c r="HK212" i="9"/>
  <c r="HW212" i="9" s="1"/>
  <c r="GQ212" i="9"/>
  <c r="IT211" i="9"/>
  <c r="JF211" i="9" s="1"/>
  <c r="HK211" i="9"/>
  <c r="HW211" i="9" s="1"/>
  <c r="GQ211" i="9"/>
  <c r="IT210" i="9"/>
  <c r="JF210" i="9" s="1"/>
  <c r="HK210" i="9"/>
  <c r="HW210" i="9" s="1"/>
  <c r="GQ210" i="9"/>
  <c r="IT209" i="9"/>
  <c r="JF209" i="9" s="1"/>
  <c r="HK209" i="9"/>
  <c r="HW209" i="9" s="1"/>
  <c r="IW202" i="9"/>
  <c r="IV202" i="9"/>
  <c r="IU202" i="9"/>
  <c r="IT202" i="9"/>
  <c r="IS202" i="9"/>
  <c r="IQ202" i="9"/>
  <c r="IO202" i="9"/>
  <c r="IN202" i="9"/>
  <c r="IM202" i="9"/>
  <c r="IK202" i="9"/>
  <c r="IJ202" i="9"/>
  <c r="II202" i="9"/>
  <c r="IH202" i="9"/>
  <c r="IG202" i="9"/>
  <c r="IF202" i="9"/>
  <c r="IE202" i="9"/>
  <c r="IC202" i="9"/>
  <c r="IB202" i="9"/>
  <c r="IA202" i="9"/>
  <c r="HZ202" i="9"/>
  <c r="HY202" i="9"/>
  <c r="HW202" i="9"/>
  <c r="HV202" i="9"/>
  <c r="HU202" i="9"/>
  <c r="HT202" i="9"/>
  <c r="HS202" i="9"/>
  <c r="HR202" i="9"/>
  <c r="HQ202" i="9"/>
  <c r="HP202" i="9"/>
  <c r="HO202" i="9"/>
  <c r="HN202" i="9"/>
  <c r="HM202" i="9"/>
  <c r="HL202" i="9"/>
  <c r="HK202" i="9"/>
  <c r="IX201" i="9"/>
  <c r="IP201" i="9"/>
  <c r="IL201" i="9"/>
  <c r="ID201" i="9"/>
  <c r="HX201" i="9"/>
  <c r="HJ201" i="9"/>
  <c r="IX200" i="9"/>
  <c r="IP200" i="9"/>
  <c r="IL200" i="9"/>
  <c r="ID200" i="9"/>
  <c r="HX200" i="9"/>
  <c r="HJ200" i="9"/>
  <c r="IX199" i="9"/>
  <c r="IP199" i="9"/>
  <c r="IL199" i="9"/>
  <c r="ID199" i="9"/>
  <c r="HX199" i="9"/>
  <c r="HJ199" i="9"/>
  <c r="IX198" i="9"/>
  <c r="IP198" i="9"/>
  <c r="IL198" i="9"/>
  <c r="ID198" i="9"/>
  <c r="HX198" i="9"/>
  <c r="HJ198" i="9"/>
  <c r="IX197" i="9"/>
  <c r="IP197" i="9"/>
  <c r="IL197" i="9"/>
  <c r="ID197" i="9"/>
  <c r="HX197" i="9"/>
  <c r="GY191" i="9"/>
  <c r="JI188" i="9"/>
  <c r="JH188" i="9"/>
  <c r="JG188" i="9"/>
  <c r="JE188" i="9"/>
  <c r="JD188" i="9"/>
  <c r="JC188" i="9"/>
  <c r="JB188" i="9"/>
  <c r="JA188" i="9"/>
  <c r="IZ188" i="9"/>
  <c r="IY188" i="9"/>
  <c r="IX188" i="9"/>
  <c r="IW188" i="9"/>
  <c r="IV188" i="9"/>
  <c r="IU188" i="9"/>
  <c r="IS188" i="9"/>
  <c r="IR188" i="9"/>
  <c r="IQ188" i="9"/>
  <c r="IP188" i="9"/>
  <c r="IO188" i="9"/>
  <c r="IN188" i="9"/>
  <c r="IM188" i="9"/>
  <c r="IL188" i="9"/>
  <c r="IK188" i="9"/>
  <c r="IJ188" i="9"/>
  <c r="II188" i="9"/>
  <c r="IH188" i="9"/>
  <c r="IG188" i="9"/>
  <c r="IF188" i="9"/>
  <c r="IE188" i="9"/>
  <c r="ID188" i="9"/>
  <c r="IC188" i="9"/>
  <c r="IB188" i="9"/>
  <c r="IA188" i="9"/>
  <c r="HZ188" i="9"/>
  <c r="HY188" i="9"/>
  <c r="HX188" i="9"/>
  <c r="HV188" i="9"/>
  <c r="HU188" i="9"/>
  <c r="HT188" i="9"/>
  <c r="HS188" i="9"/>
  <c r="HR188" i="9"/>
  <c r="HQ188" i="9"/>
  <c r="HP188" i="9"/>
  <c r="HO188" i="9"/>
  <c r="HN188" i="9"/>
  <c r="HM188" i="9"/>
  <c r="HL188" i="9"/>
  <c r="HJ188" i="9"/>
  <c r="HI188" i="9"/>
  <c r="HH188" i="9"/>
  <c r="HG188" i="9"/>
  <c r="HF188" i="9"/>
  <c r="HE188" i="9"/>
  <c r="HD188" i="9"/>
  <c r="HC188" i="9"/>
  <c r="HB188" i="9"/>
  <c r="HA188" i="9"/>
  <c r="GZ188" i="9"/>
  <c r="GY188" i="9"/>
  <c r="GX188" i="9"/>
  <c r="GW188" i="9"/>
  <c r="GV188" i="9"/>
  <c r="GU188" i="9"/>
  <c r="GT188" i="9"/>
  <c r="GS188" i="9"/>
  <c r="GR188" i="9"/>
  <c r="IT187" i="9"/>
  <c r="JF187" i="9" s="1"/>
  <c r="HK187" i="9"/>
  <c r="HW187" i="9" s="1"/>
  <c r="GQ187" i="9"/>
  <c r="IT186" i="9"/>
  <c r="JF186" i="9" s="1"/>
  <c r="HK186" i="9"/>
  <c r="HW186" i="9" s="1"/>
  <c r="GQ186" i="9"/>
  <c r="IT185" i="9"/>
  <c r="JF185" i="9" s="1"/>
  <c r="HK185" i="9"/>
  <c r="HW185" i="9" s="1"/>
  <c r="GQ185" i="9"/>
  <c r="IT184" i="9"/>
  <c r="JF184" i="9" s="1"/>
  <c r="HK184" i="9"/>
  <c r="HW184" i="9" s="1"/>
  <c r="GQ184" i="9"/>
  <c r="IT183" i="9"/>
  <c r="JF183" i="9" s="1"/>
  <c r="HK183" i="9"/>
  <c r="HW183" i="9" s="1"/>
  <c r="GQ183" i="9"/>
  <c r="JI181" i="9"/>
  <c r="JH181" i="9"/>
  <c r="JG181" i="9"/>
  <c r="JE181" i="9"/>
  <c r="JD181" i="9"/>
  <c r="JC181" i="9"/>
  <c r="JB181" i="9"/>
  <c r="JA181" i="9"/>
  <c r="IZ181" i="9"/>
  <c r="IY181" i="9"/>
  <c r="IX181" i="9"/>
  <c r="IW181" i="9"/>
  <c r="IV181" i="9"/>
  <c r="IU181" i="9"/>
  <c r="IS181" i="9"/>
  <c r="IR181" i="9"/>
  <c r="IQ181" i="9"/>
  <c r="IP181" i="9"/>
  <c r="IO181" i="9"/>
  <c r="IN181" i="9"/>
  <c r="IM181" i="9"/>
  <c r="IL181" i="9"/>
  <c r="IK181" i="9"/>
  <c r="IJ181" i="9"/>
  <c r="II181" i="9"/>
  <c r="IH181" i="9"/>
  <c r="IG181" i="9"/>
  <c r="IF181" i="9"/>
  <c r="IE181" i="9"/>
  <c r="ID181" i="9"/>
  <c r="IC181" i="9"/>
  <c r="IB181" i="9"/>
  <c r="IA181" i="9"/>
  <c r="HZ181" i="9"/>
  <c r="HY181" i="9"/>
  <c r="HX181" i="9"/>
  <c r="HV181" i="9"/>
  <c r="HU181" i="9"/>
  <c r="HT181" i="9"/>
  <c r="HS181" i="9"/>
  <c r="HR181" i="9"/>
  <c r="HQ181" i="9"/>
  <c r="HP181" i="9"/>
  <c r="HO181" i="9"/>
  <c r="HN181" i="9"/>
  <c r="HM181" i="9"/>
  <c r="HL181" i="9"/>
  <c r="HJ181" i="9"/>
  <c r="HI181" i="9"/>
  <c r="HH181" i="9"/>
  <c r="HG181" i="9"/>
  <c r="HF181" i="9"/>
  <c r="HE181" i="9"/>
  <c r="HD181" i="9"/>
  <c r="HC181" i="9"/>
  <c r="HB181" i="9"/>
  <c r="HA181" i="9"/>
  <c r="GZ181" i="9"/>
  <c r="GY181" i="9"/>
  <c r="GX181" i="9"/>
  <c r="GW181" i="9"/>
  <c r="GV181" i="9"/>
  <c r="GU181" i="9"/>
  <c r="GT181" i="9"/>
  <c r="GS181" i="9"/>
  <c r="GR181" i="9"/>
  <c r="IT180" i="9"/>
  <c r="JF180" i="9" s="1"/>
  <c r="HK180" i="9"/>
  <c r="HW180" i="9" s="1"/>
  <c r="GQ180" i="9"/>
  <c r="IT179" i="9"/>
  <c r="JF179" i="9" s="1"/>
  <c r="HK179" i="9"/>
  <c r="HW179" i="9" s="1"/>
  <c r="GQ179" i="9"/>
  <c r="IT178" i="9"/>
  <c r="JF178" i="9" s="1"/>
  <c r="HK178" i="9"/>
  <c r="HW178" i="9" s="1"/>
  <c r="GQ178" i="9"/>
  <c r="IT177" i="9"/>
  <c r="JF177" i="9" s="1"/>
  <c r="HK177" i="9"/>
  <c r="HW177" i="9" s="1"/>
  <c r="GQ177" i="9"/>
  <c r="IT176" i="9"/>
  <c r="JF176" i="9" s="1"/>
  <c r="HK176" i="9"/>
  <c r="HW176" i="9" s="1"/>
  <c r="IW169" i="9"/>
  <c r="IV169" i="9"/>
  <c r="IU169" i="9"/>
  <c r="IT169" i="9"/>
  <c r="IS169" i="9"/>
  <c r="IQ169" i="9"/>
  <c r="IO169" i="9"/>
  <c r="IN169" i="9"/>
  <c r="IM169" i="9"/>
  <c r="IK169" i="9"/>
  <c r="IJ169" i="9"/>
  <c r="II169" i="9"/>
  <c r="IH169" i="9"/>
  <c r="IG169" i="9"/>
  <c r="IF169" i="9"/>
  <c r="IE169" i="9"/>
  <c r="IC169" i="9"/>
  <c r="IB169" i="9"/>
  <c r="IA169" i="9"/>
  <c r="HZ169" i="9"/>
  <c r="HY169" i="9"/>
  <c r="HW169" i="9"/>
  <c r="HV169" i="9"/>
  <c r="HU169" i="9"/>
  <c r="HT169" i="9"/>
  <c r="HS169" i="9"/>
  <c r="HR169" i="9"/>
  <c r="HQ169" i="9"/>
  <c r="HP169" i="9"/>
  <c r="HO169" i="9"/>
  <c r="HN169" i="9"/>
  <c r="HM169" i="9"/>
  <c r="HL169" i="9"/>
  <c r="HK169" i="9"/>
  <c r="IX168" i="9"/>
  <c r="IP168" i="9"/>
  <c r="IL168" i="9"/>
  <c r="ID168" i="9"/>
  <c r="HX168" i="9"/>
  <c r="HJ168" i="9"/>
  <c r="IX167" i="9"/>
  <c r="IP167" i="9"/>
  <c r="IL167" i="9"/>
  <c r="ID167" i="9"/>
  <c r="HX167" i="9"/>
  <c r="HJ167" i="9"/>
  <c r="IX166" i="9"/>
  <c r="IP166" i="9"/>
  <c r="IL166" i="9"/>
  <c r="ID166" i="9"/>
  <c r="HX166" i="9"/>
  <c r="HJ166" i="9"/>
  <c r="IX165" i="9"/>
  <c r="IP165" i="9"/>
  <c r="IL165" i="9"/>
  <c r="ID165" i="9"/>
  <c r="HX165" i="9"/>
  <c r="HJ165" i="9"/>
  <c r="IX164" i="9"/>
  <c r="IP164" i="9"/>
  <c r="IL164" i="9"/>
  <c r="ID164" i="9"/>
  <c r="HX164" i="9"/>
  <c r="GY158" i="9"/>
  <c r="JI155" i="9"/>
  <c r="JH155" i="9"/>
  <c r="JG155" i="9"/>
  <c r="JE155" i="9"/>
  <c r="JD155" i="9"/>
  <c r="JC155" i="9"/>
  <c r="JB155" i="9"/>
  <c r="JA155" i="9"/>
  <c r="IZ155" i="9"/>
  <c r="IY155" i="9"/>
  <c r="IX155" i="9"/>
  <c r="IW155" i="9"/>
  <c r="IV155" i="9"/>
  <c r="IU155" i="9"/>
  <c r="IS155" i="9"/>
  <c r="IR155" i="9"/>
  <c r="IQ155" i="9"/>
  <c r="IP155" i="9"/>
  <c r="IO155" i="9"/>
  <c r="IN155" i="9"/>
  <c r="IM155" i="9"/>
  <c r="IL155" i="9"/>
  <c r="IK155" i="9"/>
  <c r="IJ155" i="9"/>
  <c r="II155" i="9"/>
  <c r="IH155" i="9"/>
  <c r="IG155" i="9"/>
  <c r="IF155" i="9"/>
  <c r="IE155" i="9"/>
  <c r="ID155" i="9"/>
  <c r="IC155" i="9"/>
  <c r="IB155" i="9"/>
  <c r="IA155" i="9"/>
  <c r="HZ155" i="9"/>
  <c r="HY155" i="9"/>
  <c r="HX155" i="9"/>
  <c r="HV155" i="9"/>
  <c r="HU155" i="9"/>
  <c r="HT155" i="9"/>
  <c r="HS155" i="9"/>
  <c r="HR155" i="9"/>
  <c r="HQ155" i="9"/>
  <c r="HP155" i="9"/>
  <c r="HO155" i="9"/>
  <c r="HN155" i="9"/>
  <c r="HM155" i="9"/>
  <c r="HL155" i="9"/>
  <c r="HJ155" i="9"/>
  <c r="HI155" i="9"/>
  <c r="HH155" i="9"/>
  <c r="HG155" i="9"/>
  <c r="HF155" i="9"/>
  <c r="HE155" i="9"/>
  <c r="HD155" i="9"/>
  <c r="HC155" i="9"/>
  <c r="HB155" i="9"/>
  <c r="HA155" i="9"/>
  <c r="GZ155" i="9"/>
  <c r="GY155" i="9"/>
  <c r="GX155" i="9"/>
  <c r="GW155" i="9"/>
  <c r="GV155" i="9"/>
  <c r="GU155" i="9"/>
  <c r="GT155" i="9"/>
  <c r="GS155" i="9"/>
  <c r="GR155" i="9"/>
  <c r="GQ154" i="9"/>
  <c r="GQ153" i="9"/>
  <c r="GQ152" i="9"/>
  <c r="GQ151" i="9"/>
  <c r="GQ150" i="9"/>
  <c r="JI148" i="9"/>
  <c r="JH148" i="9"/>
  <c r="JG148" i="9"/>
  <c r="JE148" i="9"/>
  <c r="JD148" i="9"/>
  <c r="JC148" i="9"/>
  <c r="JB148" i="9"/>
  <c r="JA148" i="9"/>
  <c r="IZ148" i="9"/>
  <c r="IY148" i="9"/>
  <c r="IX148" i="9"/>
  <c r="IW148" i="9"/>
  <c r="IV148" i="9"/>
  <c r="IU148" i="9"/>
  <c r="IS148" i="9"/>
  <c r="IR148" i="9"/>
  <c r="IQ148" i="9"/>
  <c r="IP148" i="9"/>
  <c r="IO148" i="9"/>
  <c r="IN148" i="9"/>
  <c r="IM148" i="9"/>
  <c r="IL148" i="9"/>
  <c r="IK148" i="9"/>
  <c r="IJ148" i="9"/>
  <c r="II148" i="9"/>
  <c r="IH148" i="9"/>
  <c r="IG148" i="9"/>
  <c r="IF148" i="9"/>
  <c r="IE148" i="9"/>
  <c r="ID148" i="9"/>
  <c r="IC148" i="9"/>
  <c r="IB148" i="9"/>
  <c r="IA148" i="9"/>
  <c r="HZ148" i="9"/>
  <c r="HY148" i="9"/>
  <c r="HX148" i="9"/>
  <c r="HV148" i="9"/>
  <c r="HU148" i="9"/>
  <c r="HT148" i="9"/>
  <c r="HS148" i="9"/>
  <c r="HR148" i="9"/>
  <c r="HQ148" i="9"/>
  <c r="HP148" i="9"/>
  <c r="HO148" i="9"/>
  <c r="HN148" i="9"/>
  <c r="HM148" i="9"/>
  <c r="HL148" i="9"/>
  <c r="HJ148" i="9"/>
  <c r="HI148" i="9"/>
  <c r="HH148" i="9"/>
  <c r="HG148" i="9"/>
  <c r="HF148" i="9"/>
  <c r="HE148" i="9"/>
  <c r="HD148" i="9"/>
  <c r="HC148" i="9"/>
  <c r="HB148" i="9"/>
  <c r="HA148" i="9"/>
  <c r="GZ148" i="9"/>
  <c r="GY148" i="9"/>
  <c r="GX148" i="9"/>
  <c r="GW148" i="9"/>
  <c r="GV148" i="9"/>
  <c r="GU148" i="9"/>
  <c r="GT148" i="9"/>
  <c r="GS148" i="9"/>
  <c r="GR148" i="9"/>
  <c r="GQ147" i="9"/>
  <c r="GQ146" i="9"/>
  <c r="GQ145" i="9"/>
  <c r="GQ144" i="9"/>
  <c r="IW136" i="9"/>
  <c r="IV136" i="9"/>
  <c r="IU136" i="9"/>
  <c r="IT136" i="9"/>
  <c r="IS136" i="9"/>
  <c r="IQ136" i="9"/>
  <c r="IO136" i="9"/>
  <c r="IN136" i="9"/>
  <c r="IM136" i="9"/>
  <c r="IK136" i="9"/>
  <c r="IJ136" i="9"/>
  <c r="II136" i="9"/>
  <c r="IH136" i="9"/>
  <c r="IG136" i="9"/>
  <c r="IF136" i="9"/>
  <c r="IE136" i="9"/>
  <c r="IC136" i="9"/>
  <c r="IB136" i="9"/>
  <c r="IA136" i="9"/>
  <c r="HZ136" i="9"/>
  <c r="HY136" i="9"/>
  <c r="HW136" i="9"/>
  <c r="HV136" i="9"/>
  <c r="HU136" i="9"/>
  <c r="HT136" i="9"/>
  <c r="HS136" i="9"/>
  <c r="HR136" i="9"/>
  <c r="HQ136" i="9"/>
  <c r="HP136" i="9"/>
  <c r="HO136" i="9"/>
  <c r="HN136" i="9"/>
  <c r="HM136" i="9"/>
  <c r="HL136" i="9"/>
  <c r="HK136" i="9"/>
  <c r="HJ135" i="9"/>
  <c r="HJ134" i="9"/>
  <c r="HJ133" i="9"/>
  <c r="HJ132" i="9"/>
  <c r="IX136" i="9"/>
  <c r="GY125" i="9"/>
  <c r="JI122" i="9"/>
  <c r="JH122" i="9"/>
  <c r="JG122" i="9"/>
  <c r="JE122" i="9"/>
  <c r="JD122" i="9"/>
  <c r="JC122" i="9"/>
  <c r="JB122" i="9"/>
  <c r="JA122" i="9"/>
  <c r="IZ122" i="9"/>
  <c r="IY122" i="9"/>
  <c r="IX122" i="9"/>
  <c r="IW122" i="9"/>
  <c r="IV122" i="9"/>
  <c r="IU122" i="9"/>
  <c r="IS122" i="9"/>
  <c r="IR122" i="9"/>
  <c r="IQ122" i="9"/>
  <c r="IP122" i="9"/>
  <c r="IO122" i="9"/>
  <c r="IN122" i="9"/>
  <c r="IM122" i="9"/>
  <c r="IL122" i="9"/>
  <c r="IK122" i="9"/>
  <c r="IJ122" i="9"/>
  <c r="II122" i="9"/>
  <c r="IH122" i="9"/>
  <c r="IG122" i="9"/>
  <c r="IF122" i="9"/>
  <c r="IE122" i="9"/>
  <c r="ID122" i="9"/>
  <c r="IC122" i="9"/>
  <c r="IB122" i="9"/>
  <c r="IA122" i="9"/>
  <c r="HZ122" i="9"/>
  <c r="HY122" i="9"/>
  <c r="HX122" i="9"/>
  <c r="HV122" i="9"/>
  <c r="HU122" i="9"/>
  <c r="HT122" i="9"/>
  <c r="HS122" i="9"/>
  <c r="HR122" i="9"/>
  <c r="HQ122" i="9"/>
  <c r="HP122" i="9"/>
  <c r="HO122" i="9"/>
  <c r="HN122" i="9"/>
  <c r="HM122" i="9"/>
  <c r="HL122" i="9"/>
  <c r="HJ122" i="9"/>
  <c r="HI122" i="9"/>
  <c r="HH122" i="9"/>
  <c r="HG122" i="9"/>
  <c r="HF122" i="9"/>
  <c r="HE122" i="9"/>
  <c r="HD122" i="9"/>
  <c r="HC122" i="9"/>
  <c r="HB122" i="9"/>
  <c r="HA122" i="9"/>
  <c r="GZ122" i="9"/>
  <c r="GY122" i="9"/>
  <c r="GX122" i="9"/>
  <c r="GW122" i="9"/>
  <c r="GV122" i="9"/>
  <c r="GU122" i="9"/>
  <c r="GT122" i="9"/>
  <c r="GS122" i="9"/>
  <c r="GR122" i="9"/>
  <c r="GQ121" i="9"/>
  <c r="GQ120" i="9"/>
  <c r="GQ119" i="9"/>
  <c r="GQ118" i="9"/>
  <c r="GQ117" i="9"/>
  <c r="JI115" i="9"/>
  <c r="JH115" i="9"/>
  <c r="JG115" i="9"/>
  <c r="JE115" i="9"/>
  <c r="JD115" i="9"/>
  <c r="JC115" i="9"/>
  <c r="JB115" i="9"/>
  <c r="JA115" i="9"/>
  <c r="IZ115" i="9"/>
  <c r="IY115" i="9"/>
  <c r="IX115" i="9"/>
  <c r="IW115" i="9"/>
  <c r="IV115" i="9"/>
  <c r="IU115" i="9"/>
  <c r="IS115" i="9"/>
  <c r="IR115" i="9"/>
  <c r="IQ115" i="9"/>
  <c r="IP115" i="9"/>
  <c r="IO115" i="9"/>
  <c r="IN115" i="9"/>
  <c r="IM115" i="9"/>
  <c r="IL115" i="9"/>
  <c r="IK115" i="9"/>
  <c r="IJ115" i="9"/>
  <c r="II115" i="9"/>
  <c r="IH115" i="9"/>
  <c r="IG115" i="9"/>
  <c r="IF115" i="9"/>
  <c r="IE115" i="9"/>
  <c r="ID115" i="9"/>
  <c r="IC115" i="9"/>
  <c r="IB115" i="9"/>
  <c r="IA115" i="9"/>
  <c r="HZ115" i="9"/>
  <c r="HY115" i="9"/>
  <c r="HX115" i="9"/>
  <c r="HV115" i="9"/>
  <c r="HU115" i="9"/>
  <c r="HT115" i="9"/>
  <c r="HS115" i="9"/>
  <c r="HR115" i="9"/>
  <c r="HQ115" i="9"/>
  <c r="HP115" i="9"/>
  <c r="HO115" i="9"/>
  <c r="HN115" i="9"/>
  <c r="HM115" i="9"/>
  <c r="HL115" i="9"/>
  <c r="HJ115" i="9"/>
  <c r="HI115" i="9"/>
  <c r="HH115" i="9"/>
  <c r="HG115" i="9"/>
  <c r="HF115" i="9"/>
  <c r="HE115" i="9"/>
  <c r="HD115" i="9"/>
  <c r="HC115" i="9"/>
  <c r="HB115" i="9"/>
  <c r="HA115" i="9"/>
  <c r="GZ115" i="9"/>
  <c r="GY115" i="9"/>
  <c r="GX115" i="9"/>
  <c r="GW115" i="9"/>
  <c r="GV115" i="9"/>
  <c r="GU115" i="9"/>
  <c r="GT115" i="9"/>
  <c r="GS115" i="9"/>
  <c r="GR115" i="9"/>
  <c r="GQ114" i="9"/>
  <c r="GQ113" i="9"/>
  <c r="GQ112" i="9"/>
  <c r="GQ111" i="9"/>
  <c r="IW103" i="9"/>
  <c r="IV103" i="9"/>
  <c r="IU103" i="9"/>
  <c r="IT103" i="9"/>
  <c r="IS103" i="9"/>
  <c r="IQ103" i="9"/>
  <c r="IO103" i="9"/>
  <c r="IN103" i="9"/>
  <c r="IM103" i="9"/>
  <c r="IK103" i="9"/>
  <c r="IJ103" i="9"/>
  <c r="II103" i="9"/>
  <c r="IH103" i="9"/>
  <c r="IG103" i="9"/>
  <c r="IF103" i="9"/>
  <c r="IE103" i="9"/>
  <c r="IC103" i="9"/>
  <c r="IB103" i="9"/>
  <c r="IA103" i="9"/>
  <c r="HZ103" i="9"/>
  <c r="HY103" i="9"/>
  <c r="HW103" i="9"/>
  <c r="HV103" i="9"/>
  <c r="HU103" i="9"/>
  <c r="HT103" i="9"/>
  <c r="HS103" i="9"/>
  <c r="HR103" i="9"/>
  <c r="HQ103" i="9"/>
  <c r="HP103" i="9"/>
  <c r="HO103" i="9"/>
  <c r="HN103" i="9"/>
  <c r="HM103" i="9"/>
  <c r="HL103" i="9"/>
  <c r="HK103" i="9"/>
  <c r="HJ102" i="9"/>
  <c r="HJ101" i="9"/>
  <c r="HJ100" i="9"/>
  <c r="HJ99" i="9"/>
  <c r="IP103" i="9"/>
  <c r="GY92" i="9"/>
  <c r="GY59" i="9"/>
  <c r="GR89" i="9"/>
  <c r="GQ88" i="9"/>
  <c r="GQ87" i="9"/>
  <c r="GQ86" i="9"/>
  <c r="GQ85" i="9"/>
  <c r="GQ84" i="9"/>
  <c r="GQ81" i="9"/>
  <c r="GQ80" i="9"/>
  <c r="GQ79" i="9"/>
  <c r="GQ78" i="9"/>
  <c r="HJ69" i="9"/>
  <c r="HJ68" i="9"/>
  <c r="HJ67" i="9"/>
  <c r="HJ66" i="9"/>
  <c r="IL235" i="9" l="1"/>
  <c r="ID169" i="9"/>
  <c r="ID202" i="9"/>
  <c r="HK214" i="9"/>
  <c r="HW214" i="9" s="1"/>
  <c r="IR231" i="9"/>
  <c r="IT155" i="9"/>
  <c r="JF155" i="9" s="1"/>
  <c r="HX235" i="9"/>
  <c r="HK181" i="9"/>
  <c r="HW181" i="9" s="1"/>
  <c r="IT188" i="9"/>
  <c r="JF188" i="9" s="1"/>
  <c r="IR198" i="9"/>
  <c r="IR233" i="9"/>
  <c r="IT148" i="9"/>
  <c r="JF148" i="9" s="1"/>
  <c r="IR165" i="9"/>
  <c r="IX103" i="9"/>
  <c r="IT115" i="9"/>
  <c r="JF115" i="9" s="1"/>
  <c r="IT122" i="9"/>
  <c r="JF122" i="9" s="1"/>
  <c r="ID136" i="9"/>
  <c r="HK148" i="9"/>
  <c r="HW148" i="9" s="1"/>
  <c r="IL169" i="9"/>
  <c r="HX169" i="9"/>
  <c r="IR167" i="9"/>
  <c r="IL202" i="9"/>
  <c r="HX202" i="9"/>
  <c r="IR200" i="9"/>
  <c r="HK221" i="9"/>
  <c r="HW221" i="9" s="1"/>
  <c r="IR230" i="9"/>
  <c r="HK254" i="9"/>
  <c r="HW254" i="9" s="1"/>
  <c r="ID103" i="9"/>
  <c r="HK115" i="9"/>
  <c r="HW115" i="9" s="1"/>
  <c r="IL136" i="9"/>
  <c r="HX136" i="9"/>
  <c r="HK155" i="9"/>
  <c r="HW155" i="9" s="1"/>
  <c r="IP169" i="9"/>
  <c r="HK188" i="9"/>
  <c r="HW188" i="9" s="1"/>
  <c r="IP202" i="9"/>
  <c r="IX235" i="9"/>
  <c r="IR232" i="9"/>
  <c r="IR234" i="9"/>
  <c r="IT247" i="9"/>
  <c r="JF247" i="9" s="1"/>
  <c r="IL103" i="9"/>
  <c r="HX103" i="9"/>
  <c r="HK122" i="9"/>
  <c r="HW122" i="9" s="1"/>
  <c r="IP136" i="9"/>
  <c r="IX169" i="9"/>
  <c r="IR166" i="9"/>
  <c r="IR168" i="9"/>
  <c r="IT181" i="9"/>
  <c r="JF181" i="9" s="1"/>
  <c r="IX202" i="9"/>
  <c r="IR199" i="9"/>
  <c r="IR201" i="9"/>
  <c r="IT214" i="9"/>
  <c r="JF214" i="9" s="1"/>
  <c r="IT221" i="9"/>
  <c r="JF221" i="9" s="1"/>
  <c r="ID235" i="9"/>
  <c r="HK247" i="9"/>
  <c r="HW247" i="9" s="1"/>
  <c r="IT254" i="9"/>
  <c r="JF254" i="9" s="1"/>
  <c r="IP235" i="9"/>
  <c r="IR197" i="9"/>
  <c r="IR164" i="9"/>
  <c r="IR136" i="9"/>
  <c r="IR103" i="9"/>
  <c r="JI89" i="9"/>
  <c r="JH89" i="9"/>
  <c r="JG89" i="9"/>
  <c r="JE89" i="9"/>
  <c r="JD89" i="9"/>
  <c r="JC89" i="9"/>
  <c r="JB89" i="9"/>
  <c r="JA89" i="9"/>
  <c r="IZ89" i="9"/>
  <c r="IY89" i="9"/>
  <c r="IX89" i="9"/>
  <c r="IW89" i="9"/>
  <c r="IV89" i="9"/>
  <c r="IU89" i="9"/>
  <c r="IS89" i="9"/>
  <c r="IR89" i="9"/>
  <c r="IQ89" i="9"/>
  <c r="IP89" i="9"/>
  <c r="IO89" i="9"/>
  <c r="IN89" i="9"/>
  <c r="IM89" i="9"/>
  <c r="IL89" i="9"/>
  <c r="IK89" i="9"/>
  <c r="IJ89" i="9"/>
  <c r="II89" i="9"/>
  <c r="IH89" i="9"/>
  <c r="IG89" i="9"/>
  <c r="IF89" i="9"/>
  <c r="IE89" i="9"/>
  <c r="ID89" i="9"/>
  <c r="IC89" i="9"/>
  <c r="IB89" i="9"/>
  <c r="IA89" i="9"/>
  <c r="HZ89" i="9"/>
  <c r="HY89" i="9"/>
  <c r="HX89" i="9"/>
  <c r="HV89" i="9"/>
  <c r="HU89" i="9"/>
  <c r="HT89" i="9"/>
  <c r="HS89" i="9"/>
  <c r="HR89" i="9"/>
  <c r="HQ89" i="9"/>
  <c r="HP89" i="9"/>
  <c r="HO89" i="9"/>
  <c r="HN89" i="9"/>
  <c r="HM89" i="9"/>
  <c r="HL89" i="9"/>
  <c r="HJ89" i="9"/>
  <c r="HI89" i="9"/>
  <c r="HH89" i="9"/>
  <c r="HG89" i="9"/>
  <c r="HF89" i="9"/>
  <c r="HE89" i="9"/>
  <c r="HD89" i="9"/>
  <c r="HC89" i="9"/>
  <c r="HB89" i="9"/>
  <c r="HA89" i="9"/>
  <c r="GZ89" i="9"/>
  <c r="GY89" i="9"/>
  <c r="GX89" i="9"/>
  <c r="GW89" i="9"/>
  <c r="GV89" i="9"/>
  <c r="GU89" i="9"/>
  <c r="GT89" i="9"/>
  <c r="GS89" i="9"/>
  <c r="JI82" i="9"/>
  <c r="JH82" i="9"/>
  <c r="JG82" i="9"/>
  <c r="JE82" i="9"/>
  <c r="JD82" i="9"/>
  <c r="JC82" i="9"/>
  <c r="JB82" i="9"/>
  <c r="JA82" i="9"/>
  <c r="IZ82" i="9"/>
  <c r="IY82" i="9"/>
  <c r="IX82" i="9"/>
  <c r="IW82" i="9"/>
  <c r="IV82" i="9"/>
  <c r="IU82" i="9"/>
  <c r="IS82" i="9"/>
  <c r="IR82" i="9"/>
  <c r="IQ82" i="9"/>
  <c r="IP82" i="9"/>
  <c r="IO82" i="9"/>
  <c r="IN82" i="9"/>
  <c r="IM82" i="9"/>
  <c r="IL82" i="9"/>
  <c r="IK82" i="9"/>
  <c r="IJ82" i="9"/>
  <c r="II82" i="9"/>
  <c r="IH82" i="9"/>
  <c r="IG82" i="9"/>
  <c r="IF82" i="9"/>
  <c r="IE82" i="9"/>
  <c r="ID82" i="9"/>
  <c r="IC82" i="9"/>
  <c r="IB82" i="9"/>
  <c r="IA82" i="9"/>
  <c r="HZ82" i="9"/>
  <c r="HY82" i="9"/>
  <c r="HX82" i="9"/>
  <c r="HV82" i="9"/>
  <c r="HU82" i="9"/>
  <c r="HT82" i="9"/>
  <c r="HS82" i="9"/>
  <c r="HR82" i="9"/>
  <c r="HQ82" i="9"/>
  <c r="HP82" i="9"/>
  <c r="HO82" i="9"/>
  <c r="HN82" i="9"/>
  <c r="HM82" i="9"/>
  <c r="HL82" i="9"/>
  <c r="HJ82" i="9"/>
  <c r="HI82" i="9"/>
  <c r="HH82" i="9"/>
  <c r="HG82" i="9"/>
  <c r="HF82" i="9"/>
  <c r="HE82" i="9"/>
  <c r="HD82" i="9"/>
  <c r="HC82" i="9"/>
  <c r="HB82" i="9"/>
  <c r="HA82" i="9"/>
  <c r="GZ82" i="9"/>
  <c r="GY82" i="9"/>
  <c r="GX82" i="9"/>
  <c r="GW82" i="9"/>
  <c r="GV82" i="9"/>
  <c r="GU82" i="9"/>
  <c r="GT82" i="9"/>
  <c r="GS82" i="9"/>
  <c r="GR82" i="9"/>
  <c r="IR202" i="9" l="1"/>
  <c r="IR235" i="9"/>
  <c r="IR169" i="9"/>
  <c r="HK82" i="9"/>
  <c r="HW82" i="9" s="1"/>
  <c r="IT82" i="9"/>
  <c r="JF82" i="9" s="1"/>
  <c r="HK89" i="9"/>
  <c r="HW89" i="9" s="1"/>
  <c r="IT89" i="9"/>
  <c r="JF89" i="9" s="1"/>
  <c r="IW70" i="9"/>
  <c r="IV70" i="9"/>
  <c r="IU70" i="9"/>
  <c r="IT70" i="9"/>
  <c r="IS70" i="9"/>
  <c r="IQ70" i="9"/>
  <c r="IO70" i="9"/>
  <c r="IN70" i="9"/>
  <c r="IM70" i="9"/>
  <c r="IK70" i="9"/>
  <c r="IJ70" i="9"/>
  <c r="II70" i="9"/>
  <c r="IH70" i="9"/>
  <c r="IG70" i="9"/>
  <c r="IF70" i="9"/>
  <c r="IE70" i="9"/>
  <c r="IC70" i="9"/>
  <c r="IB70" i="9"/>
  <c r="IA70" i="9"/>
  <c r="HZ70" i="9"/>
  <c r="HY70" i="9"/>
  <c r="HW70" i="9"/>
  <c r="HV70" i="9"/>
  <c r="HU70" i="9"/>
  <c r="HT70" i="9"/>
  <c r="HS70" i="9"/>
  <c r="HR70" i="9"/>
  <c r="HQ70" i="9"/>
  <c r="HP70" i="9"/>
  <c r="HO70" i="9"/>
  <c r="HN70" i="9"/>
  <c r="HM70" i="9"/>
  <c r="HL70" i="9"/>
  <c r="HK70" i="9"/>
  <c r="IX70" i="9" l="1"/>
  <c r="ID70" i="9"/>
  <c r="IL70" i="9"/>
  <c r="HX70" i="9"/>
  <c r="IP70" i="9"/>
  <c r="IR70" i="9" l="1"/>
  <c r="FF19" i="9" l="1"/>
  <c r="FF18" i="9"/>
  <c r="FF17" i="9"/>
  <c r="FF16" i="9"/>
  <c r="D2" i="2"/>
  <c r="A7" i="12" l="1"/>
  <c r="C6" i="7"/>
  <c r="A260" i="15"/>
  <c r="Q192" i="15"/>
  <c r="Q138" i="15"/>
  <c r="Q111" i="15"/>
  <c r="Q57" i="15"/>
  <c r="Q30" i="15"/>
  <c r="Q84" i="15"/>
  <c r="A243" i="15"/>
  <c r="Q165" i="15"/>
  <c r="Q3" i="15"/>
  <c r="A7" i="26"/>
  <c r="D4" i="10"/>
  <c r="BB6" i="13"/>
  <c r="AM6" i="13"/>
  <c r="A7" i="11"/>
  <c r="A40" i="24"/>
  <c r="I2" i="18"/>
  <c r="A1" i="1"/>
  <c r="B10" i="21"/>
  <c r="C7" i="27"/>
  <c r="EA8" i="20"/>
  <c r="BB8" i="20"/>
  <c r="GX8" i="20"/>
  <c r="DB8" i="20"/>
  <c r="AB8" i="20"/>
  <c r="FY8" i="20"/>
  <c r="CB8" i="20"/>
  <c r="EZ8" i="20"/>
  <c r="B8" i="20"/>
  <c r="C5" i="6"/>
  <c r="A290" i="4"/>
  <c r="A182" i="4"/>
  <c r="A146" i="4"/>
  <c r="A377" i="4"/>
  <c r="A38" i="4"/>
  <c r="A348" i="4"/>
  <c r="A254" i="4"/>
  <c r="A74" i="4"/>
  <c r="A2" i="4"/>
  <c r="A319" i="4"/>
  <c r="A218" i="4"/>
  <c r="A110" i="4"/>
  <c r="C42" i="27"/>
  <c r="C5" i="27"/>
  <c r="C44" i="27"/>
  <c r="AW2" i="28"/>
  <c r="G2" i="28"/>
  <c r="B2" i="28"/>
  <c r="F6" i="2" a="1"/>
  <c r="F6" i="2" s="1"/>
  <c r="FD6" i="5"/>
  <c r="ES6" i="5"/>
  <c r="EW6" i="5"/>
  <c r="EO6" i="5"/>
  <c r="EK6" i="5"/>
  <c r="EZ6" i="5"/>
  <c r="A3" i="22"/>
  <c r="S8" i="24"/>
  <c r="A28" i="23"/>
  <c r="A7" i="24"/>
  <c r="A4" i="23"/>
  <c r="A44" i="25"/>
  <c r="B23" i="25"/>
  <c r="B5" i="25"/>
  <c r="T6" i="13"/>
  <c r="FV5" i="9"/>
  <c r="FO5" i="9"/>
  <c r="FK5" i="9"/>
  <c r="FS5" i="9"/>
  <c r="FG5" i="9"/>
  <c r="FZ5" i="9"/>
  <c r="C5" i="19"/>
  <c r="BH8" i="13"/>
  <c r="C8" i="14"/>
  <c r="B2" i="29"/>
  <c r="C41" i="14"/>
  <c r="C6" i="13"/>
  <c r="A7" i="18"/>
  <c r="CH29" i="13"/>
  <c r="CG29" i="13"/>
  <c r="CF29" i="13"/>
  <c r="CE29" i="13"/>
  <c r="CD29" i="13"/>
  <c r="CC29" i="13"/>
  <c r="CB29" i="13"/>
  <c r="CA29" i="13"/>
  <c r="BZ29" i="13"/>
  <c r="BY29" i="13"/>
  <c r="BW29" i="13"/>
  <c r="BU29" i="13"/>
  <c r="BT29" i="13"/>
  <c r="BS29" i="13"/>
  <c r="BQ29" i="13"/>
  <c r="BP29" i="13"/>
  <c r="BN29" i="13"/>
  <c r="BM29" i="13"/>
  <c r="CI28" i="13"/>
  <c r="BV28" i="13"/>
  <c r="BR28" i="13"/>
  <c r="BO28" i="13"/>
  <c r="CI27" i="13"/>
  <c r="BV27" i="13"/>
  <c r="BR27" i="13"/>
  <c r="BO27" i="13"/>
  <c r="CI26" i="13"/>
  <c r="BV26" i="13"/>
  <c r="BR26" i="13"/>
  <c r="BO26" i="13"/>
  <c r="CH25" i="13"/>
  <c r="CG25" i="13"/>
  <c r="CF25" i="13"/>
  <c r="CE25" i="13"/>
  <c r="CD25" i="13"/>
  <c r="CC25" i="13"/>
  <c r="CB25" i="13"/>
  <c r="CA25" i="13"/>
  <c r="BZ25" i="13"/>
  <c r="BY25" i="13"/>
  <c r="BW25" i="13"/>
  <c r="BU25" i="13"/>
  <c r="BT25" i="13"/>
  <c r="BS25" i="13"/>
  <c r="BQ25" i="13"/>
  <c r="BP25" i="13"/>
  <c r="BN25" i="13"/>
  <c r="BM25" i="13"/>
  <c r="CI24" i="13"/>
  <c r="BR24" i="13"/>
  <c r="BX24" i="13" s="1"/>
  <c r="BO24" i="13"/>
  <c r="CI23" i="13"/>
  <c r="BR23" i="13"/>
  <c r="BX23" i="13" s="1"/>
  <c r="BO23" i="13"/>
  <c r="CI22" i="13"/>
  <c r="BV22" i="13"/>
  <c r="BV25" i="13" s="1"/>
  <c r="BR22" i="13"/>
  <c r="BO22" i="13"/>
  <c r="CH21" i="13"/>
  <c r="CG21" i="13"/>
  <c r="CF21" i="13"/>
  <c r="CE21" i="13"/>
  <c r="CD21" i="13"/>
  <c r="CC21" i="13"/>
  <c r="CB21" i="13"/>
  <c r="CA21" i="13"/>
  <c r="BZ21" i="13"/>
  <c r="BY21" i="13"/>
  <c r="BW21" i="13"/>
  <c r="BU21" i="13"/>
  <c r="BT21" i="13"/>
  <c r="BS21" i="13"/>
  <c r="BQ21" i="13"/>
  <c r="BP21" i="13"/>
  <c r="BN21" i="13"/>
  <c r="BM21" i="13"/>
  <c r="CI20" i="13"/>
  <c r="BV20" i="13"/>
  <c r="BR20" i="13"/>
  <c r="BO20" i="13"/>
  <c r="CI19" i="13"/>
  <c r="BV19" i="13"/>
  <c r="BR19" i="13"/>
  <c r="BO19" i="13"/>
  <c r="CI18" i="13"/>
  <c r="BV18" i="13"/>
  <c r="BR18" i="13"/>
  <c r="BO18" i="13"/>
  <c r="CI17" i="13"/>
  <c r="CI21" i="13" s="1"/>
  <c r="BV17" i="13"/>
  <c r="BR17" i="13"/>
  <c r="BO17" i="13"/>
  <c r="CH16" i="13"/>
  <c r="CG16" i="13"/>
  <c r="CF16" i="13"/>
  <c r="CE16" i="13"/>
  <c r="CD16" i="13"/>
  <c r="CC16" i="13"/>
  <c r="CB16" i="13"/>
  <c r="CA16" i="13"/>
  <c r="BZ16" i="13"/>
  <c r="BY16" i="13"/>
  <c r="BW16" i="13"/>
  <c r="BU16" i="13"/>
  <c r="BT16" i="13"/>
  <c r="BS16" i="13"/>
  <c r="BQ16" i="13"/>
  <c r="BP16" i="13"/>
  <c r="BN16" i="13"/>
  <c r="BM16" i="13"/>
  <c r="CI15" i="13"/>
  <c r="BR15" i="13"/>
  <c r="BX15" i="13" s="1"/>
  <c r="BO15" i="13"/>
  <c r="CI14" i="13"/>
  <c r="BV14" i="13"/>
  <c r="BR14" i="13"/>
  <c r="BO14" i="13"/>
  <c r="CI13" i="13"/>
  <c r="BV13" i="13"/>
  <c r="BR13" i="13"/>
  <c r="BO13" i="13"/>
  <c r="CI12" i="13"/>
  <c r="BV12" i="13"/>
  <c r="BR12" i="13"/>
  <c r="BO12" i="13"/>
  <c r="FP6" i="5" l="1"/>
  <c r="FL6" i="5"/>
  <c r="BJ9" i="15"/>
  <c r="BR198" i="15"/>
  <c r="BY171" i="15"/>
  <c r="BJ171" i="15"/>
  <c r="BV144" i="15"/>
  <c r="CC117" i="15"/>
  <c r="BN117" i="15"/>
  <c r="CC90" i="15"/>
  <c r="BN90" i="15"/>
  <c r="BR63" i="15"/>
  <c r="CN144" i="15"/>
  <c r="BV198" i="15"/>
  <c r="CC171" i="15"/>
  <c r="BN171" i="15"/>
  <c r="BY144" i="15"/>
  <c r="BJ144" i="15"/>
  <c r="BR117" i="15"/>
  <c r="CJ117" i="15"/>
  <c r="CJ198" i="15"/>
  <c r="CJ171" i="15"/>
  <c r="CJ90" i="15"/>
  <c r="CJ63" i="15"/>
  <c r="CJ36" i="15"/>
  <c r="CJ9" i="15"/>
  <c r="CJ144" i="15"/>
  <c r="BY198" i="15"/>
  <c r="BJ198" i="15"/>
  <c r="BR171" i="15"/>
  <c r="CC144" i="15"/>
  <c r="BN144" i="15"/>
  <c r="BV117" i="15"/>
  <c r="BV90" i="15"/>
  <c r="BY63" i="15"/>
  <c r="BJ63" i="15"/>
  <c r="BR36" i="15"/>
  <c r="CC9" i="15"/>
  <c r="BR9" i="15"/>
  <c r="BY117" i="15"/>
  <c r="BJ90" i="15"/>
  <c r="BN63" i="15"/>
  <c r="CC36" i="15"/>
  <c r="BV36" i="15"/>
  <c r="BV9" i="15"/>
  <c r="BN36" i="15"/>
  <c r="BN9" i="15"/>
  <c r="BJ36" i="15"/>
  <c r="BY9" i="15"/>
  <c r="BN198" i="15"/>
  <c r="BR90" i="15"/>
  <c r="BV63" i="15"/>
  <c r="CN117" i="15"/>
  <c r="CN198" i="15"/>
  <c r="CN171" i="15"/>
  <c r="CN90" i="15"/>
  <c r="CN63" i="15"/>
  <c r="CN36" i="15"/>
  <c r="CN9" i="15"/>
  <c r="CC198" i="15"/>
  <c r="BR144" i="15"/>
  <c r="CC63" i="15"/>
  <c r="BY36" i="15"/>
  <c r="BV171" i="15"/>
  <c r="BJ117" i="15"/>
  <c r="BY90" i="15"/>
  <c r="CQ8" i="28"/>
  <c r="CT8" i="28"/>
  <c r="CY8" i="28"/>
  <c r="CE8" i="28"/>
  <c r="DC8" i="28"/>
  <c r="CI8" i="28"/>
  <c r="DJ8" i="28"/>
  <c r="CM8" i="28"/>
  <c r="BR16" i="13"/>
  <c r="BV16" i="13"/>
  <c r="FW5" i="9"/>
  <c r="GA5" i="9"/>
  <c r="FT5" i="9"/>
  <c r="FP5" i="9"/>
  <c r="FH5" i="9"/>
  <c r="FL5" i="9"/>
  <c r="F7" i="2" a="1"/>
  <c r="F7" i="2" s="1"/>
  <c r="EX6" i="5"/>
  <c r="EL6" i="5"/>
  <c r="FE6" i="5"/>
  <c r="ET6" i="5"/>
  <c r="FA6" i="5"/>
  <c r="EP6" i="5"/>
  <c r="BV21" i="13"/>
  <c r="BX28" i="13"/>
  <c r="BO16" i="13"/>
  <c r="BR21" i="13"/>
  <c r="BO25" i="13"/>
  <c r="BX13" i="13"/>
  <c r="BX14" i="13"/>
  <c r="BR25" i="13"/>
  <c r="BO29" i="13"/>
  <c r="BU30" i="13"/>
  <c r="CE30" i="13"/>
  <c r="CB30" i="13"/>
  <c r="BX27" i="13"/>
  <c r="BP30" i="13"/>
  <c r="CA30" i="13"/>
  <c r="CI29" i="13"/>
  <c r="BQ30" i="13"/>
  <c r="BW30" i="13"/>
  <c r="BR29" i="13"/>
  <c r="BT30" i="13"/>
  <c r="BX18" i="13"/>
  <c r="BN30" i="13"/>
  <c r="BZ30" i="13"/>
  <c r="CH30" i="13"/>
  <c r="BM30" i="13"/>
  <c r="BX12" i="13"/>
  <c r="BX19" i="13"/>
  <c r="BX20" i="13"/>
  <c r="CI25" i="13"/>
  <c r="BV29" i="13"/>
  <c r="BS30" i="13"/>
  <c r="BY30" i="13"/>
  <c r="CC30" i="13"/>
  <c r="CG30" i="13"/>
  <c r="CI16" i="13"/>
  <c r="CD30" i="13"/>
  <c r="CF30" i="13"/>
  <c r="BX17" i="13"/>
  <c r="BO21" i="13"/>
  <c r="BX26" i="13"/>
  <c r="BX22" i="13"/>
  <c r="BX25" i="13" s="1"/>
  <c r="FM6" i="5" l="1"/>
  <c r="FQ6" i="5"/>
  <c r="CO144" i="15"/>
  <c r="BW198" i="15"/>
  <c r="CD171" i="15"/>
  <c r="BO171" i="15"/>
  <c r="BZ144" i="15"/>
  <c r="BK144" i="15"/>
  <c r="BS117" i="15"/>
  <c r="BS90" i="15"/>
  <c r="BW63" i="15"/>
  <c r="CK117" i="15"/>
  <c r="CK198" i="15"/>
  <c r="CK171" i="15"/>
  <c r="CK90" i="15"/>
  <c r="CK63" i="15"/>
  <c r="CK36" i="15"/>
  <c r="CK9" i="15"/>
  <c r="CK144" i="15"/>
  <c r="BZ198" i="15"/>
  <c r="BK198" i="15"/>
  <c r="BS171" i="15"/>
  <c r="CD144" i="15"/>
  <c r="BO144" i="15"/>
  <c r="BW117" i="15"/>
  <c r="BW90" i="15"/>
  <c r="CO117" i="15"/>
  <c r="CO198" i="15"/>
  <c r="CO171" i="15"/>
  <c r="CO90" i="15"/>
  <c r="CO63" i="15"/>
  <c r="CO36" i="15"/>
  <c r="CO9" i="15"/>
  <c r="CD198" i="15"/>
  <c r="BO198" i="15"/>
  <c r="BW171" i="15"/>
  <c r="BS144" i="15"/>
  <c r="BZ117" i="15"/>
  <c r="BK117" i="15"/>
  <c r="BZ90" i="15"/>
  <c r="BK90" i="15"/>
  <c r="CD63" i="15"/>
  <c r="BO63" i="15"/>
  <c r="BW36" i="15"/>
  <c r="BS198" i="15"/>
  <c r="BO36" i="15"/>
  <c r="CD9" i="15"/>
  <c r="BO9" i="15"/>
  <c r="BK63" i="15"/>
  <c r="BZ36" i="15"/>
  <c r="CD117" i="15"/>
  <c r="BZ63" i="15"/>
  <c r="BK171" i="15"/>
  <c r="BW144" i="15"/>
  <c r="BZ171" i="15"/>
  <c r="BO117" i="15"/>
  <c r="CD90" i="15"/>
  <c r="BO90" i="15"/>
  <c r="BS63" i="15"/>
  <c r="BS36" i="15"/>
  <c r="BK36" i="15"/>
  <c r="BZ9" i="15"/>
  <c r="BS9" i="15"/>
  <c r="BK9" i="15"/>
  <c r="CD36" i="15"/>
  <c r="CZ8" i="28"/>
  <c r="CF8" i="28"/>
  <c r="DD8" i="28"/>
  <c r="CJ8" i="28"/>
  <c r="DK8" i="28"/>
  <c r="CN8" i="28"/>
  <c r="CU8" i="28"/>
  <c r="BV30" i="13"/>
  <c r="F8" i="2" a="1"/>
  <c r="F8" i="2" s="1"/>
  <c r="EM6" i="5"/>
  <c r="EQ6" i="5"/>
  <c r="FB6" i="5"/>
  <c r="FF6" i="5"/>
  <c r="EU6" i="5"/>
  <c r="FM5" i="9"/>
  <c r="FQ5" i="9"/>
  <c r="FI5" i="9"/>
  <c r="GB5" i="9"/>
  <c r="FX5" i="9"/>
  <c r="BR30" i="13"/>
  <c r="BX16" i="13"/>
  <c r="CI30" i="13"/>
  <c r="BX29" i="13"/>
  <c r="BO30" i="13"/>
  <c r="BX21" i="13"/>
  <c r="BX30" i="13" l="1"/>
  <c r="C25" i="14"/>
  <c r="C23" i="14"/>
  <c r="C19" i="14"/>
  <c r="C24" i="14"/>
  <c r="C30" i="14"/>
  <c r="C29" i="14"/>
  <c r="C22" i="14"/>
  <c r="C11" i="14"/>
  <c r="C21" i="14"/>
  <c r="C27" i="14"/>
  <c r="C16" i="14"/>
  <c r="C15" i="14"/>
  <c r="C31" i="14"/>
  <c r="C12" i="14"/>
  <c r="C17" i="14"/>
  <c r="C20" i="14"/>
  <c r="C26" i="14"/>
  <c r="C18" i="14"/>
  <c r="C32" i="14"/>
  <c r="C14" i="14"/>
  <c r="C28" i="14"/>
  <c r="C13" i="14"/>
  <c r="O16" i="13"/>
  <c r="M494" i="27"/>
  <c r="L494" i="27"/>
  <c r="M493" i="27"/>
  <c r="L493" i="27"/>
  <c r="M492" i="27"/>
  <c r="L492" i="27"/>
  <c r="M491" i="27"/>
  <c r="L491" i="27"/>
  <c r="M490" i="27"/>
  <c r="L490" i="27"/>
  <c r="M489" i="27"/>
  <c r="L489" i="27"/>
  <c r="M488" i="27"/>
  <c r="L488" i="27"/>
  <c r="M487" i="27"/>
  <c r="L487" i="27"/>
  <c r="M486" i="27"/>
  <c r="L486" i="27"/>
  <c r="M485" i="27"/>
  <c r="L485" i="27"/>
  <c r="M484" i="27"/>
  <c r="L484" i="27"/>
  <c r="M483" i="27"/>
  <c r="L483" i="27"/>
  <c r="M482" i="27"/>
  <c r="L482" i="27"/>
  <c r="M481" i="27"/>
  <c r="L481" i="27"/>
  <c r="M480" i="27"/>
  <c r="L480" i="27"/>
  <c r="M479" i="27"/>
  <c r="L479" i="27"/>
  <c r="M478" i="27"/>
  <c r="L478" i="27"/>
  <c r="M477" i="27"/>
  <c r="L477" i="27"/>
  <c r="M476" i="27"/>
  <c r="L476" i="27"/>
  <c r="M475" i="27"/>
  <c r="L475" i="27"/>
  <c r="M474" i="27"/>
  <c r="L474" i="27"/>
  <c r="M473" i="27"/>
  <c r="L473" i="27"/>
  <c r="Y465" i="27"/>
  <c r="X465" i="27"/>
  <c r="U465" i="27"/>
  <c r="P465" i="27"/>
  <c r="L465" i="27"/>
  <c r="K465" i="27"/>
  <c r="Z464" i="27"/>
  <c r="W464" i="27"/>
  <c r="M464" i="27"/>
  <c r="Z463" i="27"/>
  <c r="W463" i="27"/>
  <c r="M463" i="27"/>
  <c r="Z462" i="27"/>
  <c r="W462" i="27"/>
  <c r="M462" i="27"/>
  <c r="Z461" i="27"/>
  <c r="W461" i="27"/>
  <c r="M461" i="27"/>
  <c r="Z460" i="27"/>
  <c r="W460" i="27"/>
  <c r="M460" i="27"/>
  <c r="Z459" i="27"/>
  <c r="W459" i="27"/>
  <c r="M459" i="27"/>
  <c r="Z458" i="27"/>
  <c r="W458" i="27"/>
  <c r="M458" i="27"/>
  <c r="Z457" i="27"/>
  <c r="W457" i="27"/>
  <c r="M457" i="27"/>
  <c r="Z456" i="27"/>
  <c r="W456" i="27"/>
  <c r="M456" i="27"/>
  <c r="Z455" i="27"/>
  <c r="W455" i="27"/>
  <c r="M455" i="27"/>
  <c r="Z454" i="27"/>
  <c r="W454" i="27"/>
  <c r="M454" i="27"/>
  <c r="Z453" i="27"/>
  <c r="W453" i="27"/>
  <c r="M453" i="27"/>
  <c r="Z452" i="27"/>
  <c r="W452" i="27"/>
  <c r="M452" i="27"/>
  <c r="Z451" i="27"/>
  <c r="W451" i="27"/>
  <c r="M451" i="27"/>
  <c r="Z450" i="27"/>
  <c r="W450" i="27"/>
  <c r="M450" i="27"/>
  <c r="Z449" i="27"/>
  <c r="W449" i="27"/>
  <c r="M449" i="27"/>
  <c r="Z448" i="27"/>
  <c r="W448" i="27"/>
  <c r="M448" i="27"/>
  <c r="Z447" i="27"/>
  <c r="W447" i="27"/>
  <c r="M447" i="27"/>
  <c r="Z446" i="27"/>
  <c r="W446" i="27"/>
  <c r="M446" i="27"/>
  <c r="Z445" i="27"/>
  <c r="W445" i="27"/>
  <c r="M445" i="27"/>
  <c r="Z444" i="27"/>
  <c r="W444" i="27"/>
  <c r="M444" i="27"/>
  <c r="Z443" i="27"/>
  <c r="W443" i="27"/>
  <c r="M443" i="27"/>
  <c r="K434" i="27"/>
  <c r="X433" i="27"/>
  <c r="W433" i="27"/>
  <c r="U433" i="27"/>
  <c r="P433" i="27"/>
  <c r="M433" i="27"/>
  <c r="L433" i="27"/>
  <c r="K433" i="27"/>
  <c r="Y432" i="27"/>
  <c r="Y431" i="27"/>
  <c r="Z431" i="27" s="1"/>
  <c r="X430" i="27"/>
  <c r="W430" i="27"/>
  <c r="U430" i="27"/>
  <c r="P430" i="27"/>
  <c r="M430" i="27"/>
  <c r="L430" i="27"/>
  <c r="Z430" i="27" s="1"/>
  <c r="K430" i="27"/>
  <c r="Y429" i="27"/>
  <c r="Z429" i="27" s="1"/>
  <c r="Y428" i="27"/>
  <c r="Z428" i="27" s="1"/>
  <c r="Y427" i="27"/>
  <c r="Z427" i="27" s="1"/>
  <c r="X426" i="27"/>
  <c r="W426" i="27"/>
  <c r="U426" i="27"/>
  <c r="P426" i="27"/>
  <c r="M426" i="27"/>
  <c r="L426" i="27"/>
  <c r="K426" i="27"/>
  <c r="Y425" i="27"/>
  <c r="Y424" i="27"/>
  <c r="Z424" i="27" s="1"/>
  <c r="Y423" i="27"/>
  <c r="Z423" i="27" s="1"/>
  <c r="X422" i="27"/>
  <c r="W422" i="27"/>
  <c r="U422" i="27"/>
  <c r="P422" i="27"/>
  <c r="M422" i="27"/>
  <c r="L422" i="27"/>
  <c r="K422" i="27"/>
  <c r="Y421" i="27"/>
  <c r="Y420" i="27"/>
  <c r="Z420" i="27" s="1"/>
  <c r="X419" i="27"/>
  <c r="W419" i="27"/>
  <c r="U419" i="27"/>
  <c r="P419" i="27"/>
  <c r="M419" i="27"/>
  <c r="L419" i="27"/>
  <c r="K419" i="27"/>
  <c r="Y418" i="27"/>
  <c r="Y417" i="27"/>
  <c r="Z417" i="27" s="1"/>
  <c r="X416" i="27"/>
  <c r="W416" i="27"/>
  <c r="U416" i="27"/>
  <c r="P416" i="27"/>
  <c r="M416" i="27"/>
  <c r="L416" i="27"/>
  <c r="K416" i="27"/>
  <c r="Y415" i="27"/>
  <c r="Y414" i="27"/>
  <c r="Z414" i="27" s="1"/>
  <c r="Y413" i="27"/>
  <c r="Z413" i="27" s="1"/>
  <c r="X412" i="27"/>
  <c r="W412" i="27"/>
  <c r="U412" i="27"/>
  <c r="P412" i="27"/>
  <c r="M412" i="27"/>
  <c r="L412" i="27"/>
  <c r="K412" i="27"/>
  <c r="Y411" i="27"/>
  <c r="Y410" i="27"/>
  <c r="Z410" i="27" s="1"/>
  <c r="Y409" i="27"/>
  <c r="Z409" i="27" s="1"/>
  <c r="X408" i="27"/>
  <c r="W408" i="27"/>
  <c r="U408" i="27"/>
  <c r="P408" i="27"/>
  <c r="M408" i="27"/>
  <c r="L408" i="27"/>
  <c r="K408" i="27"/>
  <c r="Y407" i="27"/>
  <c r="Y406" i="27"/>
  <c r="Z406" i="27" s="1"/>
  <c r="Y405" i="27"/>
  <c r="Z405" i="27" s="1"/>
  <c r="Y404" i="27"/>
  <c r="Z404" i="27" s="1"/>
  <c r="X394" i="27"/>
  <c r="W394" i="27"/>
  <c r="U394" i="27"/>
  <c r="P394" i="27"/>
  <c r="M394" i="27"/>
  <c r="L394" i="27"/>
  <c r="K394" i="27"/>
  <c r="X393" i="27"/>
  <c r="W393" i="27"/>
  <c r="U393" i="27"/>
  <c r="P393" i="27"/>
  <c r="M393" i="27"/>
  <c r="L393" i="27"/>
  <c r="K393" i="27"/>
  <c r="Y392" i="27"/>
  <c r="Z392" i="27" s="1"/>
  <c r="Y391" i="27"/>
  <c r="X390" i="27"/>
  <c r="W390" i="27"/>
  <c r="U390" i="27"/>
  <c r="P390" i="27"/>
  <c r="M390" i="27"/>
  <c r="L390" i="27"/>
  <c r="Z390" i="27" s="1"/>
  <c r="K390" i="27"/>
  <c r="Y389" i="27"/>
  <c r="Z389" i="27" s="1"/>
  <c r="Y388" i="27"/>
  <c r="Z388" i="27" s="1"/>
  <c r="Y387" i="27"/>
  <c r="Z387" i="27" s="1"/>
  <c r="X386" i="27"/>
  <c r="W386" i="27"/>
  <c r="U386" i="27"/>
  <c r="P386" i="27"/>
  <c r="M386" i="27"/>
  <c r="L386" i="27"/>
  <c r="K386" i="27"/>
  <c r="Y385" i="27"/>
  <c r="Z385" i="27" s="1"/>
  <c r="Y384" i="27"/>
  <c r="Z384" i="27" s="1"/>
  <c r="Y383" i="27"/>
  <c r="Z383" i="27" s="1"/>
  <c r="X382" i="27"/>
  <c r="W382" i="27"/>
  <c r="U382" i="27"/>
  <c r="P382" i="27"/>
  <c r="M382" i="27"/>
  <c r="L382" i="27"/>
  <c r="K382" i="27"/>
  <c r="Y381" i="27"/>
  <c r="Y380" i="27"/>
  <c r="Z380" i="27" s="1"/>
  <c r="X379" i="27"/>
  <c r="W379" i="27"/>
  <c r="U379" i="27"/>
  <c r="P379" i="27"/>
  <c r="M379" i="27"/>
  <c r="L379" i="27"/>
  <c r="K379" i="27"/>
  <c r="Y378" i="27"/>
  <c r="Y377" i="27"/>
  <c r="Z377" i="27" s="1"/>
  <c r="X376" i="27"/>
  <c r="W376" i="27"/>
  <c r="U376" i="27"/>
  <c r="P376" i="27"/>
  <c r="M376" i="27"/>
  <c r="L376" i="27"/>
  <c r="K376" i="27"/>
  <c r="Y375" i="27"/>
  <c r="Y374" i="27"/>
  <c r="Z374" i="27" s="1"/>
  <c r="Y373" i="27"/>
  <c r="Z373" i="27" s="1"/>
  <c r="X372" i="27"/>
  <c r="W372" i="27"/>
  <c r="U372" i="27"/>
  <c r="P372" i="27"/>
  <c r="M372" i="27"/>
  <c r="L372" i="27"/>
  <c r="K372" i="27"/>
  <c r="Y371" i="27"/>
  <c r="Z371" i="27" s="1"/>
  <c r="Y370" i="27"/>
  <c r="Z370" i="27" s="1"/>
  <c r="Y369" i="27"/>
  <c r="Z369" i="27" s="1"/>
  <c r="X368" i="27"/>
  <c r="W368" i="27"/>
  <c r="U368" i="27"/>
  <c r="P368" i="27"/>
  <c r="M368" i="27"/>
  <c r="L368" i="27"/>
  <c r="K368" i="27"/>
  <c r="Y367" i="27"/>
  <c r="Y366" i="27"/>
  <c r="Z366" i="27" s="1"/>
  <c r="Y365" i="27"/>
  <c r="Z365" i="27" s="1"/>
  <c r="Y364" i="27"/>
  <c r="Z364" i="27" s="1"/>
  <c r="X354" i="27"/>
  <c r="W354" i="27"/>
  <c r="U354" i="27"/>
  <c r="P354" i="27"/>
  <c r="M354" i="27"/>
  <c r="L354" i="27"/>
  <c r="K354" i="27"/>
  <c r="Y353" i="27"/>
  <c r="Z353" i="27" s="1"/>
  <c r="Y352" i="27"/>
  <c r="Z352" i="27" s="1"/>
  <c r="Y351" i="27"/>
  <c r="Z351" i="27" s="1"/>
  <c r="Y350" i="27"/>
  <c r="Z350" i="27" s="1"/>
  <c r="Y349" i="27"/>
  <c r="Z349" i="27" s="1"/>
  <c r="Y348" i="27"/>
  <c r="Z348" i="27" s="1"/>
  <c r="Y347" i="27"/>
  <c r="Z347" i="27" s="1"/>
  <c r="Y346" i="27"/>
  <c r="Z346" i="27" s="1"/>
  <c r="Y345" i="27"/>
  <c r="Z345" i="27" s="1"/>
  <c r="Y344" i="27"/>
  <c r="Z344" i="27" s="1"/>
  <c r="Y343" i="27"/>
  <c r="Z343" i="27" s="1"/>
  <c r="Y342" i="27"/>
  <c r="Z342" i="27" s="1"/>
  <c r="Y341" i="27"/>
  <c r="Z341" i="27" s="1"/>
  <c r="Y340" i="27"/>
  <c r="Z340" i="27" s="1"/>
  <c r="Y339" i="27"/>
  <c r="Z339" i="27" s="1"/>
  <c r="Y338" i="27"/>
  <c r="Z338" i="27" s="1"/>
  <c r="Y337" i="27"/>
  <c r="Z337" i="27" s="1"/>
  <c r="Y336" i="27"/>
  <c r="Z336" i="27" s="1"/>
  <c r="Y335" i="27"/>
  <c r="Z335" i="27" s="1"/>
  <c r="Y334" i="27"/>
  <c r="Z334" i="27" s="1"/>
  <c r="Y333" i="27"/>
  <c r="Z333" i="27" s="1"/>
  <c r="Y332" i="27"/>
  <c r="Z332" i="27" s="1"/>
  <c r="Y320" i="27"/>
  <c r="W320" i="27"/>
  <c r="U320" i="27"/>
  <c r="P320" i="27"/>
  <c r="M320" i="27"/>
  <c r="L320" i="27"/>
  <c r="K320" i="27"/>
  <c r="X319" i="27"/>
  <c r="Z319" i="27" s="1"/>
  <c r="AA319" i="27" s="1"/>
  <c r="X318" i="27"/>
  <c r="Z318" i="27" s="1"/>
  <c r="AA318" i="27" s="1"/>
  <c r="X317" i="27"/>
  <c r="Z317" i="27" s="1"/>
  <c r="AA317" i="27" s="1"/>
  <c r="X316" i="27"/>
  <c r="Z316" i="27" s="1"/>
  <c r="AA316" i="27" s="1"/>
  <c r="X315" i="27"/>
  <c r="Z315" i="27" s="1"/>
  <c r="AA315" i="27" s="1"/>
  <c r="X314" i="27"/>
  <c r="Z314" i="27" s="1"/>
  <c r="AA314" i="27" s="1"/>
  <c r="X313" i="27"/>
  <c r="Z313" i="27" s="1"/>
  <c r="AA313" i="27" s="1"/>
  <c r="X312" i="27"/>
  <c r="Z312" i="27" s="1"/>
  <c r="AA312" i="27" s="1"/>
  <c r="X311" i="27"/>
  <c r="Z311" i="27" s="1"/>
  <c r="AA311" i="27" s="1"/>
  <c r="X310" i="27"/>
  <c r="Z310" i="27" s="1"/>
  <c r="AA310" i="27" s="1"/>
  <c r="X309" i="27"/>
  <c r="Z309" i="27" s="1"/>
  <c r="AA309" i="27" s="1"/>
  <c r="X308" i="27"/>
  <c r="Z308" i="27" s="1"/>
  <c r="AA308" i="27" s="1"/>
  <c r="X307" i="27"/>
  <c r="Z307" i="27" s="1"/>
  <c r="AA307" i="27" s="1"/>
  <c r="X306" i="27"/>
  <c r="Z306" i="27" s="1"/>
  <c r="AA306" i="27" s="1"/>
  <c r="X305" i="27"/>
  <c r="Z305" i="27" s="1"/>
  <c r="AA305" i="27" s="1"/>
  <c r="X304" i="27"/>
  <c r="Z304" i="27" s="1"/>
  <c r="AA304" i="27" s="1"/>
  <c r="X303" i="27"/>
  <c r="Z303" i="27" s="1"/>
  <c r="AA303" i="27" s="1"/>
  <c r="X302" i="27"/>
  <c r="Z302" i="27" s="1"/>
  <c r="AA302" i="27" s="1"/>
  <c r="X301" i="27"/>
  <c r="Z301" i="27" s="1"/>
  <c r="AA301" i="27" s="1"/>
  <c r="X300" i="27"/>
  <c r="Z300" i="27" s="1"/>
  <c r="AA300" i="27" s="1"/>
  <c r="X299" i="27"/>
  <c r="Z299" i="27" s="1"/>
  <c r="AA299" i="27" s="1"/>
  <c r="X298" i="27"/>
  <c r="Y287" i="27"/>
  <c r="W287" i="27"/>
  <c r="U287" i="27"/>
  <c r="P287" i="27"/>
  <c r="M287" i="27"/>
  <c r="L287" i="27"/>
  <c r="K287" i="27"/>
  <c r="X286" i="27"/>
  <c r="X285" i="27"/>
  <c r="Z285" i="27" s="1"/>
  <c r="AA285" i="27" s="1"/>
  <c r="X284" i="27"/>
  <c r="Z284" i="27" s="1"/>
  <c r="AA284" i="27" s="1"/>
  <c r="X283" i="27"/>
  <c r="Z283" i="27" s="1"/>
  <c r="AA283" i="27" s="1"/>
  <c r="X282" i="27"/>
  <c r="Z282" i="27" s="1"/>
  <c r="AA282" i="27" s="1"/>
  <c r="X281" i="27"/>
  <c r="Z281" i="27" s="1"/>
  <c r="AA281" i="27" s="1"/>
  <c r="X280" i="27"/>
  <c r="Z280" i="27" s="1"/>
  <c r="AA280" i="27" s="1"/>
  <c r="X279" i="27"/>
  <c r="Z279" i="27" s="1"/>
  <c r="AA279" i="27" s="1"/>
  <c r="X278" i="27"/>
  <c r="Z278" i="27" s="1"/>
  <c r="AA278" i="27" s="1"/>
  <c r="X277" i="27"/>
  <c r="Z277" i="27" s="1"/>
  <c r="AA277" i="27" s="1"/>
  <c r="X276" i="27"/>
  <c r="Z276" i="27" s="1"/>
  <c r="AA276" i="27" s="1"/>
  <c r="X275" i="27"/>
  <c r="Z275" i="27" s="1"/>
  <c r="AA275" i="27" s="1"/>
  <c r="X274" i="27"/>
  <c r="Z274" i="27" s="1"/>
  <c r="AA274" i="27" s="1"/>
  <c r="X273" i="27"/>
  <c r="Z273" i="27" s="1"/>
  <c r="AA273" i="27" s="1"/>
  <c r="X272" i="27"/>
  <c r="Z272" i="27" s="1"/>
  <c r="AA272" i="27" s="1"/>
  <c r="X271" i="27"/>
  <c r="Z271" i="27" s="1"/>
  <c r="AA271" i="27" s="1"/>
  <c r="X270" i="27"/>
  <c r="Z270" i="27" s="1"/>
  <c r="AA270" i="27" s="1"/>
  <c r="X269" i="27"/>
  <c r="Z269" i="27" s="1"/>
  <c r="AA269" i="27" s="1"/>
  <c r="X268" i="27"/>
  <c r="Z268" i="27" s="1"/>
  <c r="AA268" i="27" s="1"/>
  <c r="X267" i="27"/>
  <c r="Z267" i="27" s="1"/>
  <c r="AA267" i="27" s="1"/>
  <c r="X266" i="27"/>
  <c r="Z266" i="27" s="1"/>
  <c r="AA266" i="27" s="1"/>
  <c r="X265" i="27"/>
  <c r="Z265" i="27" s="1"/>
  <c r="AA265" i="27" s="1"/>
  <c r="Y257" i="27"/>
  <c r="X257" i="27"/>
  <c r="W257" i="27"/>
  <c r="U257" i="27"/>
  <c r="P257" i="27"/>
  <c r="M257" i="27"/>
  <c r="X256" i="27"/>
  <c r="Y256" i="27" s="1"/>
  <c r="X255" i="27"/>
  <c r="Y255" i="27" s="1"/>
  <c r="X254" i="27"/>
  <c r="Y254" i="27" s="1"/>
  <c r="X253" i="27"/>
  <c r="Y253" i="27" s="1"/>
  <c r="X252" i="27"/>
  <c r="Y252" i="27" s="1"/>
  <c r="X251" i="27"/>
  <c r="Y251" i="27" s="1"/>
  <c r="X250" i="27"/>
  <c r="Y250" i="27" s="1"/>
  <c r="X249" i="27"/>
  <c r="Y249" i="27" s="1"/>
  <c r="X248" i="27"/>
  <c r="Y248" i="27" s="1"/>
  <c r="X247" i="27"/>
  <c r="Y247" i="27" s="1"/>
  <c r="X246" i="27"/>
  <c r="Y246" i="27" s="1"/>
  <c r="X245" i="27"/>
  <c r="Y245" i="27" s="1"/>
  <c r="X244" i="27"/>
  <c r="Y244" i="27" s="1"/>
  <c r="X243" i="27"/>
  <c r="Y243" i="27" s="1"/>
  <c r="X242" i="27"/>
  <c r="Y242" i="27" s="1"/>
  <c r="X241" i="27"/>
  <c r="Y241" i="27" s="1"/>
  <c r="X240" i="27"/>
  <c r="Y240" i="27" s="1"/>
  <c r="X239" i="27"/>
  <c r="Y239" i="27" s="1"/>
  <c r="X238" i="27"/>
  <c r="Y238" i="27" s="1"/>
  <c r="X237" i="27"/>
  <c r="Y237" i="27" s="1"/>
  <c r="X236" i="27"/>
  <c r="Y236" i="27" s="1"/>
  <c r="X235" i="27"/>
  <c r="Y221" i="27"/>
  <c r="X221" i="27"/>
  <c r="W221" i="27"/>
  <c r="U221" i="27"/>
  <c r="P221" i="27"/>
  <c r="M221" i="27"/>
  <c r="X220" i="27"/>
  <c r="Y220" i="27" s="1"/>
  <c r="X219" i="27"/>
  <c r="Y219" i="27" s="1"/>
  <c r="X218" i="27"/>
  <c r="Y218" i="27" s="1"/>
  <c r="X217" i="27"/>
  <c r="Y217" i="27" s="1"/>
  <c r="X216" i="27"/>
  <c r="Y216" i="27" s="1"/>
  <c r="X215" i="27"/>
  <c r="Y215" i="27" s="1"/>
  <c r="X214" i="27"/>
  <c r="Y214" i="27" s="1"/>
  <c r="X213" i="27"/>
  <c r="Y213" i="27" s="1"/>
  <c r="X212" i="27"/>
  <c r="Y212" i="27" s="1"/>
  <c r="X211" i="27"/>
  <c r="Y211" i="27" s="1"/>
  <c r="X210" i="27"/>
  <c r="Y210" i="27" s="1"/>
  <c r="X209" i="27"/>
  <c r="Y209" i="27" s="1"/>
  <c r="X208" i="27"/>
  <c r="Y208" i="27" s="1"/>
  <c r="X207" i="27"/>
  <c r="Y207" i="27" s="1"/>
  <c r="X206" i="27"/>
  <c r="Y206" i="27" s="1"/>
  <c r="X205" i="27"/>
  <c r="Y205" i="27" s="1"/>
  <c r="X204" i="27"/>
  <c r="Y204" i="27" s="1"/>
  <c r="X203" i="27"/>
  <c r="Y203" i="27" s="1"/>
  <c r="X202" i="27"/>
  <c r="Y202" i="27" s="1"/>
  <c r="X201" i="27"/>
  <c r="Y201" i="27" s="1"/>
  <c r="X200" i="27"/>
  <c r="Y200" i="27" s="1"/>
  <c r="X199" i="27"/>
  <c r="Y199" i="27" s="1"/>
  <c r="L181" i="27"/>
  <c r="X183" i="27" s="1"/>
  <c r="K181" i="27"/>
  <c r="X181" i="27" s="1"/>
  <c r="L161" i="27"/>
  <c r="X163" i="27" s="1"/>
  <c r="K161" i="27"/>
  <c r="X161" i="27" s="1"/>
  <c r="Y128" i="27"/>
  <c r="W128" i="27"/>
  <c r="U128" i="27"/>
  <c r="P128" i="27"/>
  <c r="L128" i="27"/>
  <c r="F128" i="27"/>
  <c r="E128" i="27"/>
  <c r="D128" i="27"/>
  <c r="Y127" i="27"/>
  <c r="W127" i="27"/>
  <c r="U127" i="27"/>
  <c r="P127" i="27"/>
  <c r="L127" i="27"/>
  <c r="F127" i="27"/>
  <c r="E127" i="27"/>
  <c r="D127" i="27"/>
  <c r="M122" i="27"/>
  <c r="K122" i="27"/>
  <c r="X122" i="27" s="1"/>
  <c r="M121" i="27"/>
  <c r="K121" i="27"/>
  <c r="X121" i="27" s="1"/>
  <c r="M116" i="27"/>
  <c r="K116" i="27"/>
  <c r="X116" i="27" s="1"/>
  <c r="M115" i="27"/>
  <c r="K115" i="27"/>
  <c r="X115" i="27" s="1"/>
  <c r="M110" i="27"/>
  <c r="K110" i="27"/>
  <c r="X110" i="27" s="1"/>
  <c r="M109" i="27"/>
  <c r="K109" i="27"/>
  <c r="X109" i="27" s="1"/>
  <c r="M104" i="27"/>
  <c r="K104" i="27"/>
  <c r="X104" i="27" s="1"/>
  <c r="M103" i="27"/>
  <c r="K103" i="27"/>
  <c r="X103" i="27" s="1"/>
  <c r="M98" i="27"/>
  <c r="K98" i="27"/>
  <c r="X98" i="27" s="1"/>
  <c r="M97" i="27"/>
  <c r="K97" i="27"/>
  <c r="X97" i="27" s="1"/>
  <c r="M92" i="27"/>
  <c r="K92" i="27"/>
  <c r="X92" i="27" s="1"/>
  <c r="M91" i="27"/>
  <c r="K91" i="27"/>
  <c r="X91" i="27" s="1"/>
  <c r="M86" i="27"/>
  <c r="K86" i="27"/>
  <c r="X86" i="27" s="1"/>
  <c r="M85" i="27"/>
  <c r="K85" i="27"/>
  <c r="X85" i="27" s="1"/>
  <c r="M80" i="27"/>
  <c r="K80" i="27"/>
  <c r="X80" i="27" s="1"/>
  <c r="M79" i="27"/>
  <c r="K79" i="27"/>
  <c r="Y433" i="27" l="1"/>
  <c r="Z433" i="27" s="1"/>
  <c r="P474" i="27"/>
  <c r="P481" i="27"/>
  <c r="P483" i="27"/>
  <c r="P489" i="27"/>
  <c r="P491" i="27"/>
  <c r="W465" i="27"/>
  <c r="P479" i="27"/>
  <c r="P482" i="27"/>
  <c r="P490" i="27"/>
  <c r="Y394" i="27"/>
  <c r="Z394" i="27" s="1"/>
  <c r="P434" i="27"/>
  <c r="P473" i="27"/>
  <c r="P475" i="27"/>
  <c r="P487" i="27"/>
  <c r="X128" i="27"/>
  <c r="Y376" i="27"/>
  <c r="Z376" i="27" s="1"/>
  <c r="M127" i="27"/>
  <c r="Y354" i="27"/>
  <c r="Z354" i="27" s="1"/>
  <c r="Y379" i="27"/>
  <c r="Z379" i="27" s="1"/>
  <c r="P476" i="27"/>
  <c r="P478" i="27"/>
  <c r="P492" i="27"/>
  <c r="P494" i="27"/>
  <c r="M128" i="27"/>
  <c r="Z375" i="27"/>
  <c r="Y416" i="27"/>
  <c r="Z416" i="27" s="1"/>
  <c r="L434" i="27"/>
  <c r="W434" i="27"/>
  <c r="M434" i="27"/>
  <c r="X434" i="27"/>
  <c r="Z415" i="27"/>
  <c r="W496" i="27"/>
  <c r="P484" i="27"/>
  <c r="P486" i="27"/>
  <c r="M495" i="27"/>
  <c r="X496" i="27"/>
  <c r="M465" i="27"/>
  <c r="X320" i="27"/>
  <c r="Z298" i="27"/>
  <c r="Z391" i="27"/>
  <c r="Y393" i="27"/>
  <c r="Z393" i="27" s="1"/>
  <c r="Y235" i="27"/>
  <c r="Z257" i="27"/>
  <c r="AA257" i="27" s="1"/>
  <c r="K127" i="27"/>
  <c r="X287" i="27"/>
  <c r="Y419" i="27"/>
  <c r="Z419" i="27" s="1"/>
  <c r="Z418" i="27"/>
  <c r="K128" i="27"/>
  <c r="Z221" i="27"/>
  <c r="AA221" i="27" s="1"/>
  <c r="Y368" i="27"/>
  <c r="Z367" i="27"/>
  <c r="Z368" i="27" s="1"/>
  <c r="Y372" i="27"/>
  <c r="Z372" i="27" s="1"/>
  <c r="Y382" i="27"/>
  <c r="Z382" i="27" s="1"/>
  <c r="Z381" i="27"/>
  <c r="Y386" i="27"/>
  <c r="Z386" i="27" s="1"/>
  <c r="Y408" i="27"/>
  <c r="Y412" i="27"/>
  <c r="Z412" i="27" s="1"/>
  <c r="Z411" i="27"/>
  <c r="Z432" i="27"/>
  <c r="L495" i="27"/>
  <c r="Z465" i="27"/>
  <c r="P477" i="27"/>
  <c r="P480" i="27"/>
  <c r="P485" i="27"/>
  <c r="P488" i="27"/>
  <c r="P493" i="27"/>
  <c r="X79" i="27"/>
  <c r="X127" i="27" s="1"/>
  <c r="Z378" i="27"/>
  <c r="U434" i="27"/>
  <c r="Y422" i="27"/>
  <c r="Z422" i="27" s="1"/>
  <c r="Y426" i="27"/>
  <c r="Z426" i="27" s="1"/>
  <c r="Z425" i="27"/>
  <c r="Z286" i="27"/>
  <c r="Z407" i="27"/>
  <c r="Z408" i="27" s="1"/>
  <c r="Z421" i="27"/>
  <c r="X47" i="27" l="1"/>
  <c r="X71" i="27" s="1"/>
  <c r="X27" i="27"/>
  <c r="X36" i="27" s="1"/>
  <c r="Y496" i="27"/>
  <c r="Z287" i="27"/>
  <c r="AA287" i="27" s="1"/>
  <c r="AA286" i="27"/>
  <c r="Z320" i="27"/>
  <c r="AA320" i="27" s="1"/>
  <c r="AA298" i="27"/>
  <c r="P495" i="27"/>
  <c r="Y434" i="27"/>
  <c r="Z434" i="27" s="1"/>
  <c r="P47" i="27" l="1"/>
  <c r="P71" i="27" s="1"/>
  <c r="P27" i="27"/>
  <c r="P36" i="27" l="1"/>
  <c r="Y47" i="27"/>
  <c r="AB36" i="27"/>
  <c r="Z36" i="27" l="1"/>
  <c r="Z71" i="27"/>
  <c r="Z47" i="27"/>
  <c r="AB71" i="27" l="1"/>
  <c r="Y71" i="27"/>
  <c r="C10" i="10" l="1"/>
  <c r="C11" i="10"/>
  <c r="C9" i="10"/>
  <c r="C12" i="10"/>
  <c r="C8" i="10"/>
  <c r="C13" i="10"/>
  <c r="C14" i="10"/>
  <c r="C15" i="10"/>
  <c r="A423" i="9" l="1"/>
  <c r="A424" i="9"/>
  <c r="A425" i="9"/>
  <c r="A426" i="9"/>
  <c r="A427" i="9"/>
  <c r="A428" i="9"/>
  <c r="A429" i="9"/>
  <c r="A430" i="9"/>
  <c r="A431" i="9"/>
  <c r="A422" i="9"/>
  <c r="FE19" i="9"/>
  <c r="FD19" i="9"/>
  <c r="FC19" i="9"/>
  <c r="FA19" i="9"/>
  <c r="EZ19" i="9"/>
  <c r="EY19" i="9"/>
  <c r="EX19" i="9"/>
  <c r="EW19" i="9"/>
  <c r="EV19" i="9"/>
  <c r="EU19" i="9"/>
  <c r="ET19" i="9"/>
  <c r="ES19" i="9"/>
  <c r="EQ19" i="9"/>
  <c r="EO19" i="9"/>
  <c r="EN19" i="9"/>
  <c r="EM19" i="9"/>
  <c r="EL19" i="9"/>
  <c r="EK19" i="9"/>
  <c r="EJ19" i="9"/>
  <c r="EI19" i="9"/>
  <c r="EH19" i="9"/>
  <c r="EG19" i="9"/>
  <c r="EF19" i="9"/>
  <c r="EE19" i="9"/>
  <c r="ED19" i="9"/>
  <c r="EC19" i="9"/>
  <c r="EB19" i="9"/>
  <c r="EA19" i="9"/>
  <c r="DZ19" i="9"/>
  <c r="DY19" i="9"/>
  <c r="DX19" i="9"/>
  <c r="DW19" i="9"/>
  <c r="DV19" i="9"/>
  <c r="DU19" i="9"/>
  <c r="DT19" i="9"/>
  <c r="DR19" i="9"/>
  <c r="DQ19" i="9"/>
  <c r="DP19" i="9"/>
  <c r="DN19" i="9"/>
  <c r="DM19" i="9"/>
  <c r="DL19" i="9"/>
  <c r="DK19" i="9"/>
  <c r="DJ19" i="9"/>
  <c r="DI19" i="9"/>
  <c r="DH19" i="9"/>
  <c r="DF19" i="9"/>
  <c r="DE19" i="9"/>
  <c r="DD19" i="9"/>
  <c r="DC19" i="9"/>
  <c r="DB19" i="9"/>
  <c r="DA19" i="9"/>
  <c r="CZ19" i="9"/>
  <c r="CY19" i="9"/>
  <c r="CX19" i="9"/>
  <c r="CW19" i="9"/>
  <c r="CV19" i="9"/>
  <c r="CU19" i="9"/>
  <c r="CT19" i="9"/>
  <c r="CS19" i="9"/>
  <c r="CR19" i="9"/>
  <c r="CQ19" i="9"/>
  <c r="CP19" i="9"/>
  <c r="CO19" i="9"/>
  <c r="CN19" i="9"/>
  <c r="CM19" i="9"/>
  <c r="CL19" i="9"/>
  <c r="CK19" i="9"/>
  <c r="CI19" i="9"/>
  <c r="CH19" i="9"/>
  <c r="CG19" i="9"/>
  <c r="CF19" i="9"/>
  <c r="CE19" i="9"/>
  <c r="CD19" i="9"/>
  <c r="CC19" i="9"/>
  <c r="CB19" i="9"/>
  <c r="CA19" i="9"/>
  <c r="BZ19" i="9"/>
  <c r="BY19" i="9"/>
  <c r="BW19" i="9"/>
  <c r="BV19" i="9"/>
  <c r="BU19" i="9"/>
  <c r="BT19" i="9"/>
  <c r="BS19" i="9"/>
  <c r="BR19" i="9"/>
  <c r="BQ19" i="9"/>
  <c r="BP19" i="9"/>
  <c r="BO19" i="9"/>
  <c r="BN19" i="9"/>
  <c r="BM19" i="9"/>
  <c r="BL19" i="9"/>
  <c r="BK19" i="9"/>
  <c r="BJ19" i="9"/>
  <c r="BI19" i="9"/>
  <c r="BH19" i="9"/>
  <c r="BG19" i="9"/>
  <c r="BF19" i="9"/>
  <c r="BE19" i="9"/>
  <c r="GD19" i="9"/>
  <c r="GC19" i="9"/>
  <c r="GB19" i="9"/>
  <c r="FZ19" i="9"/>
  <c r="FY19" i="9"/>
  <c r="FX19" i="9"/>
  <c r="FV19" i="9"/>
  <c r="FT19" i="9"/>
  <c r="FR19" i="9"/>
  <c r="FQ19" i="9"/>
  <c r="FP19" i="9"/>
  <c r="FJ19" i="9"/>
  <c r="FI19" i="9"/>
  <c r="FH19" i="9"/>
  <c r="GD18" i="9"/>
  <c r="GC18" i="9"/>
  <c r="GB18" i="9"/>
  <c r="FZ18" i="9"/>
  <c r="FY18" i="9"/>
  <c r="FX18" i="9"/>
  <c r="FV18" i="9"/>
  <c r="FU18" i="9"/>
  <c r="FT18" i="9"/>
  <c r="FR18" i="9"/>
  <c r="FQ18" i="9"/>
  <c r="FP18" i="9"/>
  <c r="FJ18" i="9"/>
  <c r="FI18" i="9"/>
  <c r="FH18" i="9"/>
  <c r="GA18" i="9"/>
  <c r="DS17" i="9"/>
  <c r="FO18" i="9"/>
  <c r="GD17" i="9"/>
  <c r="GC17" i="9"/>
  <c r="GB17" i="9"/>
  <c r="FZ17" i="9"/>
  <c r="FY17" i="9"/>
  <c r="FX17" i="9"/>
  <c r="FV17" i="9"/>
  <c r="FT17" i="9"/>
  <c r="FR17" i="9"/>
  <c r="FQ17" i="9"/>
  <c r="FP17" i="9"/>
  <c r="FJ17" i="9"/>
  <c r="FI17" i="9"/>
  <c r="FH17" i="9"/>
  <c r="FB16" i="9"/>
  <c r="DS16" i="9"/>
  <c r="GD16" i="9"/>
  <c r="GC16" i="9"/>
  <c r="GB16" i="9"/>
  <c r="FZ16" i="9"/>
  <c r="FY16" i="9"/>
  <c r="FX16" i="9"/>
  <c r="GA16" i="9"/>
  <c r="DS15" i="9"/>
  <c r="DO19" i="9"/>
  <c r="FE12" i="9"/>
  <c r="FD12" i="9"/>
  <c r="FC12" i="9"/>
  <c r="FA12" i="9"/>
  <c r="EZ12" i="9"/>
  <c r="EY12" i="9"/>
  <c r="EX12" i="9"/>
  <c r="EW12" i="9"/>
  <c r="EV12" i="9"/>
  <c r="EU12" i="9"/>
  <c r="ET12" i="9"/>
  <c r="ES12" i="9"/>
  <c r="EQ12" i="9"/>
  <c r="EO12" i="9"/>
  <c r="EN12" i="9"/>
  <c r="EM12" i="9"/>
  <c r="EL12" i="9"/>
  <c r="EK12" i="9"/>
  <c r="EJ12" i="9"/>
  <c r="EI12" i="9"/>
  <c r="EH12" i="9"/>
  <c r="EG12" i="9"/>
  <c r="EF12" i="9"/>
  <c r="EE12" i="9"/>
  <c r="ED12" i="9"/>
  <c r="EC12" i="9"/>
  <c r="EB12" i="9"/>
  <c r="EA12" i="9"/>
  <c r="DZ12" i="9"/>
  <c r="DY12" i="9"/>
  <c r="DX12" i="9"/>
  <c r="DW12" i="9"/>
  <c r="DV12" i="9"/>
  <c r="DU12" i="9"/>
  <c r="DT12" i="9"/>
  <c r="DR12" i="9"/>
  <c r="DQ12" i="9"/>
  <c r="DP12" i="9"/>
  <c r="DO12" i="9"/>
  <c r="DN12" i="9"/>
  <c r="DM12" i="9"/>
  <c r="DL12" i="9"/>
  <c r="DK12" i="9"/>
  <c r="DJ12" i="9"/>
  <c r="DH12" i="9"/>
  <c r="DF12" i="9"/>
  <c r="DE12" i="9"/>
  <c r="DD12" i="9"/>
  <c r="DC12" i="9"/>
  <c r="DB12" i="9"/>
  <c r="DA12" i="9"/>
  <c r="CZ12" i="9"/>
  <c r="CY12" i="9"/>
  <c r="CX12" i="9"/>
  <c r="CW12" i="9"/>
  <c r="CV12" i="9"/>
  <c r="CU12" i="9"/>
  <c r="CT12" i="9"/>
  <c r="CS12" i="9"/>
  <c r="CR12" i="9"/>
  <c r="CQ12" i="9"/>
  <c r="CP12" i="9"/>
  <c r="CO12" i="9"/>
  <c r="CN12" i="9"/>
  <c r="CM12" i="9"/>
  <c r="CL12" i="9"/>
  <c r="CK12" i="9"/>
  <c r="CI12" i="9"/>
  <c r="CH12" i="9"/>
  <c r="CG12" i="9"/>
  <c r="CF12" i="9"/>
  <c r="CE12" i="9"/>
  <c r="CD12" i="9"/>
  <c r="CC12" i="9"/>
  <c r="CB12" i="9"/>
  <c r="CA12" i="9"/>
  <c r="BZ12" i="9"/>
  <c r="BY12" i="9"/>
  <c r="BW12" i="9"/>
  <c r="BV12" i="9"/>
  <c r="BU12" i="9"/>
  <c r="BT12" i="9"/>
  <c r="BS12" i="9"/>
  <c r="BR12" i="9"/>
  <c r="BQ12" i="9"/>
  <c r="BP12" i="9"/>
  <c r="BO12" i="9"/>
  <c r="BN12" i="9"/>
  <c r="BM12" i="9"/>
  <c r="BL12" i="9"/>
  <c r="BK12" i="9"/>
  <c r="BJ12" i="9"/>
  <c r="BI12" i="9"/>
  <c r="BH12" i="9"/>
  <c r="BG12" i="9"/>
  <c r="BF12" i="9"/>
  <c r="BE12" i="9"/>
  <c r="FX12" i="9"/>
  <c r="FW12" i="9"/>
  <c r="FT12" i="9"/>
  <c r="FQ12" i="9"/>
  <c r="FP12" i="9"/>
  <c r="FM12" i="9"/>
  <c r="FL12" i="9"/>
  <c r="FI12" i="9"/>
  <c r="FH12" i="9"/>
  <c r="DG11" i="9"/>
  <c r="FK19" i="9" s="1"/>
  <c r="BA12" i="9"/>
  <c r="BA422" i="9" s="1"/>
  <c r="AY12" i="9"/>
  <c r="AY422" i="9" s="1"/>
  <c r="AX12" i="9"/>
  <c r="AX422" i="9" s="1"/>
  <c r="AU12" i="9"/>
  <c r="AU422" i="9" s="1"/>
  <c r="AB12" i="9"/>
  <c r="AB422" i="9" s="1"/>
  <c r="AA12" i="9"/>
  <c r="AA422" i="9" s="1"/>
  <c r="Y12" i="9"/>
  <c r="Y422" i="9" s="1"/>
  <c r="X12" i="9"/>
  <c r="X422" i="9" s="1"/>
  <c r="W12" i="9"/>
  <c r="W422" i="9" s="1"/>
  <c r="U12" i="9"/>
  <c r="U422" i="9" s="1"/>
  <c r="T12" i="9"/>
  <c r="T422" i="9" s="1"/>
  <c r="S12" i="9"/>
  <c r="S422" i="9" s="1"/>
  <c r="R12" i="9"/>
  <c r="R422" i="9" s="1"/>
  <c r="Q12" i="9"/>
  <c r="Q422" i="9" s="1"/>
  <c r="P12" i="9"/>
  <c r="P422" i="9" s="1"/>
  <c r="O12" i="9"/>
  <c r="O422" i="9" s="1"/>
  <c r="N12" i="9"/>
  <c r="N422" i="9" s="1"/>
  <c r="M12" i="9"/>
  <c r="M422" i="9" s="1"/>
  <c r="GB11" i="9"/>
  <c r="GA11" i="9"/>
  <c r="FV11" i="9"/>
  <c r="FY11" i="9" s="1"/>
  <c r="FK11" i="9"/>
  <c r="FN11" i="9" s="1"/>
  <c r="FO11" i="9"/>
  <c r="FR11" i="9" s="1"/>
  <c r="Z11" i="9"/>
  <c r="Z439" i="9" s="1"/>
  <c r="GB10" i="9"/>
  <c r="GA10" i="9"/>
  <c r="FV10" i="9"/>
  <c r="FY10" i="9" s="1"/>
  <c r="FK10" i="9"/>
  <c r="FN10" i="9" s="1"/>
  <c r="DS9" i="9"/>
  <c r="FO10" i="9"/>
  <c r="FR10" i="9" s="1"/>
  <c r="Z10" i="9"/>
  <c r="Z438" i="9" s="1"/>
  <c r="GB9" i="9"/>
  <c r="GA9" i="9"/>
  <c r="FV9" i="9"/>
  <c r="FY9" i="9" s="1"/>
  <c r="FK9" i="9"/>
  <c r="FN9" i="9" s="1"/>
  <c r="FO9" i="9"/>
  <c r="FR9" i="9" s="1"/>
  <c r="Z9" i="9"/>
  <c r="Z437" i="9" s="1"/>
  <c r="GB8" i="9"/>
  <c r="GA8" i="9"/>
  <c r="FV8" i="9"/>
  <c r="FY8" i="9" s="1"/>
  <c r="FK8" i="9"/>
  <c r="FN8" i="9" s="1"/>
  <c r="FO8" i="9"/>
  <c r="FR8" i="9" s="1"/>
  <c r="Z8" i="9"/>
  <c r="BB8" i="9" s="1"/>
  <c r="I8" i="9" a="1"/>
  <c r="I8" i="9" s="1"/>
  <c r="H8" i="9" a="1"/>
  <c r="H8" i="9" s="1"/>
  <c r="B8" i="9" a="1"/>
  <c r="B8" i="9" s="1"/>
  <c r="I7" i="9" a="1"/>
  <c r="I7" i="9" s="1"/>
  <c r="H7" i="9" a="1"/>
  <c r="H7" i="9" s="1"/>
  <c r="B7" i="9" a="1"/>
  <c r="B7" i="9" s="1"/>
  <c r="I6" i="9" a="1"/>
  <c r="I6" i="9" s="1"/>
  <c r="B6" i="9" a="1"/>
  <c r="B6" i="9" s="1"/>
  <c r="FJ20" i="9" l="1"/>
  <c r="BF422" i="9" s="1"/>
  <c r="BF432" i="9" s="1"/>
  <c r="Z436" i="9"/>
  <c r="FI20" i="9"/>
  <c r="BE422" i="9" s="1"/>
  <c r="BE432" i="9" s="1"/>
  <c r="FH20" i="9"/>
  <c r="BD422" i="9" s="1"/>
  <c r="BD432" i="9" s="1"/>
  <c r="BD6" i="9"/>
  <c r="BE6" i="9"/>
  <c r="FU20" i="9"/>
  <c r="P430" i="9" a="1"/>
  <c r="P430" i="9" s="1"/>
  <c r="R430" i="9" a="1"/>
  <c r="R430" i="9" s="1"/>
  <c r="T430" i="9" a="1"/>
  <c r="T430" i="9" s="1"/>
  <c r="V430" i="9" a="1"/>
  <c r="V430" i="9" s="1"/>
  <c r="X430" i="9" a="1"/>
  <c r="X430" i="9" s="1"/>
  <c r="Z430" i="9" a="1"/>
  <c r="Z430" i="9" s="1"/>
  <c r="AB430" i="9" a="1"/>
  <c r="AB430" i="9" s="1"/>
  <c r="AF430" i="9" a="1"/>
  <c r="AF430" i="9" s="1"/>
  <c r="AI430" i="9" a="1"/>
  <c r="AI430" i="9" s="1"/>
  <c r="AM430" i="9" a="1"/>
  <c r="AM430" i="9" s="1"/>
  <c r="AQ430" i="9" a="1"/>
  <c r="AQ430" i="9" s="1"/>
  <c r="AU430" i="9" a="1"/>
  <c r="AU430" i="9" s="1"/>
  <c r="AW430" i="9" a="1"/>
  <c r="AW430" i="9" s="1"/>
  <c r="AY430" i="9" a="1"/>
  <c r="AY430" i="9" s="1"/>
  <c r="BA430" i="9" a="1"/>
  <c r="BA430" i="9" s="1"/>
  <c r="S430" i="9" a="1"/>
  <c r="S430" i="9" s="1"/>
  <c r="AA430" i="9" a="1"/>
  <c r="AA430" i="9" s="1"/>
  <c r="AE430" i="9" a="1"/>
  <c r="AE430" i="9" s="1"/>
  <c r="AJ430" i="9" a="1"/>
  <c r="AJ430" i="9" s="1"/>
  <c r="AO430" i="9" a="1"/>
  <c r="AO430" i="9" s="1"/>
  <c r="AT430" i="9" a="1"/>
  <c r="AT430" i="9" s="1"/>
  <c r="AZ430" i="9" a="1"/>
  <c r="AZ430" i="9" s="1"/>
  <c r="AC430" i="9" a="1"/>
  <c r="AC430" i="9" s="1"/>
  <c r="AL430" i="9" a="1"/>
  <c r="AL430" i="9" s="1"/>
  <c r="M430" i="9" a="1"/>
  <c r="M430" i="9" s="1"/>
  <c r="Q430" i="9" a="1"/>
  <c r="Q430" i="9" s="1"/>
  <c r="Y430" i="9" a="1"/>
  <c r="Y430" i="9" s="1"/>
  <c r="AG430" i="9" a="1"/>
  <c r="AG430" i="9" s="1"/>
  <c r="AK430" i="9" a="1"/>
  <c r="AK430" i="9" s="1"/>
  <c r="AP430" i="9" a="1"/>
  <c r="AP430" i="9" s="1"/>
  <c r="AX430" i="9" a="1"/>
  <c r="AX430" i="9" s="1"/>
  <c r="N430" i="9" a="1"/>
  <c r="N430" i="9" s="1"/>
  <c r="W430" i="9" a="1"/>
  <c r="W430" i="9" s="1"/>
  <c r="AR430" i="9" a="1"/>
  <c r="AR430" i="9" s="1"/>
  <c r="AV430" i="9" a="1"/>
  <c r="AV430" i="9" s="1"/>
  <c r="O430" i="9" a="1"/>
  <c r="O430" i="9" s="1"/>
  <c r="AS430" i="9" a="1"/>
  <c r="AS430" i="9" s="1"/>
  <c r="AD430" i="9" a="1"/>
  <c r="AD430" i="9" s="1"/>
  <c r="U430" i="9" a="1"/>
  <c r="U430" i="9" s="1"/>
  <c r="AH430" i="9" a="1"/>
  <c r="AH430" i="9" s="1"/>
  <c r="AN430" i="9" a="1"/>
  <c r="AN430" i="9" s="1"/>
  <c r="BB430" i="9" a="1"/>
  <c r="BB430" i="9" s="1"/>
  <c r="D12" i="10"/>
  <c r="D8" i="10"/>
  <c r="D9" i="10"/>
  <c r="AE431" i="9" a="1"/>
  <c r="AE431" i="9" s="1"/>
  <c r="M431" i="9" a="1"/>
  <c r="M431" i="9" s="1"/>
  <c r="P431" i="9" a="1"/>
  <c r="P431" i="9" s="1"/>
  <c r="U431" i="9" a="1"/>
  <c r="U431" i="9" s="1"/>
  <c r="X431" i="9" a="1"/>
  <c r="X431" i="9" s="1"/>
  <c r="AD431" i="9" a="1"/>
  <c r="AD431" i="9" s="1"/>
  <c r="AI431" i="9" a="1"/>
  <c r="AI431" i="9" s="1"/>
  <c r="AL431" i="9" a="1"/>
  <c r="AL431" i="9" s="1"/>
  <c r="AP431" i="9" a="1"/>
  <c r="AP431" i="9" s="1"/>
  <c r="AT431" i="9" a="1"/>
  <c r="AT431" i="9" s="1"/>
  <c r="Q431" i="9" a="1"/>
  <c r="Q431" i="9" s="1"/>
  <c r="AB431" i="9" a="1"/>
  <c r="AB431" i="9" s="1"/>
  <c r="AN431" i="9" a="1"/>
  <c r="AN431" i="9" s="1"/>
  <c r="AR431" i="9" a="1"/>
  <c r="AR431" i="9" s="1"/>
  <c r="N431" i="9" a="1"/>
  <c r="N431" i="9" s="1"/>
  <c r="S431" i="9" a="1"/>
  <c r="S431" i="9" s="1"/>
  <c r="V431" i="9" a="1"/>
  <c r="V431" i="9" s="1"/>
  <c r="AA431" i="9" a="1"/>
  <c r="AA431" i="9" s="1"/>
  <c r="AF431" i="9" a="1"/>
  <c r="AF431" i="9" s="1"/>
  <c r="AJ431" i="9" a="1"/>
  <c r="AJ431" i="9" s="1"/>
  <c r="AM431" i="9" a="1"/>
  <c r="AM431" i="9" s="1"/>
  <c r="AQ431" i="9" a="1"/>
  <c r="AQ431" i="9" s="1"/>
  <c r="AU431" i="9" a="1"/>
  <c r="AU431" i="9" s="1"/>
  <c r="AW431" i="9" a="1"/>
  <c r="AW431" i="9" s="1"/>
  <c r="AY431" i="9" a="1"/>
  <c r="AY431" i="9" s="1"/>
  <c r="BA431" i="9" a="1"/>
  <c r="BA431" i="9" s="1"/>
  <c r="T431" i="9" a="1"/>
  <c r="T431" i="9" s="1"/>
  <c r="Y431" i="9" a="1"/>
  <c r="Y431" i="9" s="1"/>
  <c r="AG431" i="9" a="1"/>
  <c r="AG431" i="9" s="1"/>
  <c r="AK431" i="9" a="1"/>
  <c r="AK431" i="9" s="1"/>
  <c r="O431" i="9" a="1"/>
  <c r="O431" i="9" s="1"/>
  <c r="Z431" i="9" a="1"/>
  <c r="Z431" i="9" s="1"/>
  <c r="AO431" i="9" a="1"/>
  <c r="AO431" i="9" s="1"/>
  <c r="AZ431" i="9" a="1"/>
  <c r="AZ431" i="9" s="1"/>
  <c r="R431" i="9" a="1"/>
  <c r="R431" i="9" s="1"/>
  <c r="AC431" i="9" a="1"/>
  <c r="AC431" i="9" s="1"/>
  <c r="AS431" i="9" a="1"/>
  <c r="AS431" i="9" s="1"/>
  <c r="BB431" i="9" a="1"/>
  <c r="BB431" i="9" s="1"/>
  <c r="AH431" i="9" a="1"/>
  <c r="AH431" i="9" s="1"/>
  <c r="AV431" i="9" a="1"/>
  <c r="AV431" i="9" s="1"/>
  <c r="W431" i="9" a="1"/>
  <c r="W431" i="9" s="1"/>
  <c r="AX431" i="9" a="1"/>
  <c r="AX431" i="9" s="1"/>
  <c r="D10" i="10"/>
  <c r="D15" i="10"/>
  <c r="D13" i="10"/>
  <c r="D11" i="10"/>
  <c r="BD13" i="9"/>
  <c r="BE13" i="9"/>
  <c r="DW13" i="9"/>
  <c r="CN13" i="9"/>
  <c r="DW6" i="9"/>
  <c r="CN6" i="9"/>
  <c r="CO6" i="9"/>
  <c r="BX12" i="9"/>
  <c r="FX20" i="9"/>
  <c r="AS12" i="9"/>
  <c r="AS422" i="9" s="1"/>
  <c r="AI12" i="9"/>
  <c r="AI422" i="9" s="1"/>
  <c r="AM12" i="9"/>
  <c r="AM422" i="9" s="1"/>
  <c r="FR20" i="9"/>
  <c r="AG12" i="9"/>
  <c r="AG422" i="9" s="1"/>
  <c r="AK12" i="9"/>
  <c r="AK422" i="9" s="1"/>
  <c r="FN12" i="9"/>
  <c r="FP20" i="9"/>
  <c r="FG19" i="9"/>
  <c r="D14" i="10"/>
  <c r="GA12" i="9"/>
  <c r="EP12" i="9"/>
  <c r="AE12" i="9"/>
  <c r="GC20" i="9"/>
  <c r="FK12" i="9"/>
  <c r="DG12" i="9"/>
  <c r="FB18" i="9"/>
  <c r="GA19" i="9"/>
  <c r="FO19" i="9"/>
  <c r="DG19" i="9"/>
  <c r="EP19" i="9"/>
  <c r="AV12" i="9"/>
  <c r="AV422" i="9" s="1"/>
  <c r="FG18" i="9"/>
  <c r="AC12" i="9"/>
  <c r="AC422" i="9" s="1"/>
  <c r="FV12" i="9"/>
  <c r="FY12" i="9"/>
  <c r="DS8" i="9"/>
  <c r="FW17" i="9"/>
  <c r="FB9" i="9"/>
  <c r="DS10" i="9"/>
  <c r="DS19" i="9"/>
  <c r="FN20" i="9"/>
  <c r="FT20" i="9"/>
  <c r="FZ20" i="9"/>
  <c r="FW16" i="9"/>
  <c r="FB8" i="9"/>
  <c r="FW18" i="9"/>
  <c r="FB10" i="9"/>
  <c r="AL12" i="9"/>
  <c r="AL422" i="9" s="1"/>
  <c r="AQ12" i="9"/>
  <c r="AQ422" i="9" s="1"/>
  <c r="AZ9" i="9"/>
  <c r="BB9" i="9" s="1"/>
  <c r="FG10" i="9"/>
  <c r="FJ10" i="9" s="1"/>
  <c r="AZ11" i="9"/>
  <c r="FM20" i="9"/>
  <c r="BI422" i="9" s="1"/>
  <c r="FQ20" i="9"/>
  <c r="GB20" i="9"/>
  <c r="GA17" i="9"/>
  <c r="BX19" i="9"/>
  <c r="AJ12" i="9"/>
  <c r="AJ422" i="9" s="1"/>
  <c r="FG8" i="9"/>
  <c r="FJ8" i="9" s="1"/>
  <c r="GB12" i="9"/>
  <c r="FY20" i="9"/>
  <c r="GD20" i="9"/>
  <c r="FW19" i="9"/>
  <c r="FS8" i="9"/>
  <c r="FS10" i="9"/>
  <c r="AZ10" i="9"/>
  <c r="FG11" i="9"/>
  <c r="AW12" i="9"/>
  <c r="AW422" i="9" s="1"/>
  <c r="DS11" i="9"/>
  <c r="AD12" i="9"/>
  <c r="AD422" i="9" s="1"/>
  <c r="AP12" i="9"/>
  <c r="AP422" i="9" s="1"/>
  <c r="Z12" i="9"/>
  <c r="FS19" i="9"/>
  <c r="FS9" i="9"/>
  <c r="FU9" i="9" s="1"/>
  <c r="FS11" i="9"/>
  <c r="FU11" i="9" s="1"/>
  <c r="FV20" i="9"/>
  <c r="FB15" i="9"/>
  <c r="FB17" i="9"/>
  <c r="E59" i="3"/>
  <c r="E60" i="3"/>
  <c r="E61" i="3"/>
  <c r="E62" i="3"/>
  <c r="E63" i="3"/>
  <c r="E64" i="3"/>
  <c r="E65" i="3"/>
  <c r="E66" i="3"/>
  <c r="E67" i="3"/>
  <c r="E68" i="3"/>
  <c r="E69" i="3"/>
  <c r="E70" i="3"/>
  <c r="E71" i="3"/>
  <c r="E72" i="3"/>
  <c r="E73" i="3"/>
  <c r="E74" i="3"/>
  <c r="E75" i="3"/>
  <c r="E76" i="3"/>
  <c r="E77" i="3"/>
  <c r="E78" i="3"/>
  <c r="E79" i="3"/>
  <c r="E80" i="3"/>
  <c r="E81" i="3"/>
  <c r="E82" i="3"/>
  <c r="E83" i="3"/>
  <c r="E84" i="3"/>
  <c r="E85" i="3"/>
  <c r="E86" i="3"/>
  <c r="E87" i="3"/>
  <c r="E88" i="3"/>
  <c r="E89" i="3"/>
  <c r="E90" i="3"/>
  <c r="E91" i="3"/>
  <c r="E92" i="3"/>
  <c r="E93" i="3"/>
  <c r="E94" i="3"/>
  <c r="E95" i="3"/>
  <c r="E96" i="3"/>
  <c r="E97" i="3"/>
  <c r="E98" i="3"/>
  <c r="E99" i="3"/>
  <c r="E58" i="3"/>
  <c r="C58" i="3" s="1"/>
  <c r="P55" i="3"/>
  <c r="P56" i="3"/>
  <c r="P57" i="3"/>
  <c r="P58" i="3"/>
  <c r="P59" i="3"/>
  <c r="P60" i="3"/>
  <c r="P61" i="3"/>
  <c r="P62" i="3"/>
  <c r="P63" i="3"/>
  <c r="P66" i="3"/>
  <c r="P67" i="3"/>
  <c r="P69" i="3"/>
  <c r="P71" i="3"/>
  <c r="P72" i="3"/>
  <c r="P73" i="3"/>
  <c r="P74" i="3"/>
  <c r="P76" i="3"/>
  <c r="P77" i="3"/>
  <c r="P78" i="3"/>
  <c r="P79" i="3"/>
  <c r="P80" i="3"/>
  <c r="P81" i="3"/>
  <c r="P82" i="3"/>
  <c r="P83" i="3"/>
  <c r="P84" i="3"/>
  <c r="P85" i="3"/>
  <c r="P86" i="3"/>
  <c r="P87" i="3"/>
  <c r="P88" i="3"/>
  <c r="P89" i="3"/>
  <c r="P90" i="3"/>
  <c r="P91" i="3"/>
  <c r="P92" i="3"/>
  <c r="P54" i="3"/>
  <c r="AZ438" i="9" l="1"/>
  <c r="AZ439" i="9"/>
  <c r="GI16" i="9"/>
  <c r="I56" i="1"/>
  <c r="I42" i="1"/>
  <c r="AE422" i="9"/>
  <c r="G25" i="7"/>
  <c r="G28" i="7" s="1"/>
  <c r="G10" i="7" s="1"/>
  <c r="G18" i="7" s="1"/>
  <c r="AZ437" i="9"/>
  <c r="GG16" i="9"/>
  <c r="GH16" i="9"/>
  <c r="I14" i="10"/>
  <c r="R14" i="10"/>
  <c r="J14" i="10"/>
  <c r="S14" i="10"/>
  <c r="K14" i="10"/>
  <c r="P14" i="10"/>
  <c r="H14" i="10"/>
  <c r="M14" i="10"/>
  <c r="Q14" i="10"/>
  <c r="F13" i="10" a="1"/>
  <c r="F13" i="10" s="1"/>
  <c r="H13" i="10"/>
  <c r="M13" i="10"/>
  <c r="Q13" i="10"/>
  <c r="I13" i="10"/>
  <c r="R13" i="10"/>
  <c r="J13" i="10"/>
  <c r="S13" i="10"/>
  <c r="K13" i="10"/>
  <c r="P13" i="10"/>
  <c r="F15" i="10" a="1"/>
  <c r="F15" i="10" s="1"/>
  <c r="F9" i="10" a="1"/>
  <c r="F9" i="10" s="1"/>
  <c r="H9" i="10"/>
  <c r="M9" i="10"/>
  <c r="R9" i="10"/>
  <c r="I9" i="10"/>
  <c r="S9" i="10"/>
  <c r="J9" i="10"/>
  <c r="P9" i="10"/>
  <c r="K9" i="10"/>
  <c r="Q9" i="10"/>
  <c r="E10" i="10" a="1"/>
  <c r="E10" i="10" s="1"/>
  <c r="I10" i="10"/>
  <c r="R10" i="10"/>
  <c r="J10" i="10"/>
  <c r="S10" i="10"/>
  <c r="K10" i="10"/>
  <c r="P10" i="10"/>
  <c r="H10" i="10"/>
  <c r="M10" i="10"/>
  <c r="Q10" i="10"/>
  <c r="F8" i="10" a="1"/>
  <c r="F8" i="10" s="1"/>
  <c r="K8" i="10"/>
  <c r="P8" i="10"/>
  <c r="H8" i="10"/>
  <c r="M8" i="10"/>
  <c r="Q8" i="10"/>
  <c r="I8" i="10"/>
  <c r="R8" i="10"/>
  <c r="J8" i="10"/>
  <c r="S8" i="10"/>
  <c r="E11" i="10" a="1"/>
  <c r="E11" i="10" s="1"/>
  <c r="J11" i="10"/>
  <c r="P11" i="10"/>
  <c r="K11" i="10"/>
  <c r="Q11" i="10"/>
  <c r="H11" i="10"/>
  <c r="M11" i="10"/>
  <c r="R11" i="10"/>
  <c r="I11" i="10"/>
  <c r="S11" i="10"/>
  <c r="J12" i="10"/>
  <c r="S12" i="10"/>
  <c r="K12" i="10"/>
  <c r="P12" i="10"/>
  <c r="H12" i="10"/>
  <c r="M12" i="10"/>
  <c r="Q12" i="10"/>
  <c r="I12" i="10"/>
  <c r="R12" i="10"/>
  <c r="E12" i="10" a="1"/>
  <c r="E12" i="10" s="1"/>
  <c r="GH19" i="9"/>
  <c r="BQ422" i="9"/>
  <c r="GI18" i="9"/>
  <c r="BN422" i="9"/>
  <c r="BN432" i="9" s="1"/>
  <c r="GI19" i="9"/>
  <c r="BR422" i="9"/>
  <c r="GH18" i="9"/>
  <c r="BM422" i="9"/>
  <c r="BM432" i="9" s="1"/>
  <c r="GG19" i="9"/>
  <c r="BP422" i="9"/>
  <c r="GH17" i="9"/>
  <c r="BI432" i="9"/>
  <c r="GI17" i="9"/>
  <c r="BJ422" i="9"/>
  <c r="BJ432" i="9" s="1"/>
  <c r="GG18" i="9"/>
  <c r="BL422" i="9"/>
  <c r="BL432" i="9" s="1"/>
  <c r="H13" i="9"/>
  <c r="Z422" i="9"/>
  <c r="FG20" i="9"/>
  <c r="E13" i="10" a="1"/>
  <c r="E13" i="10" s="1"/>
  <c r="E9" i="10" a="1"/>
  <c r="E9" i="10" s="1"/>
  <c r="F12" i="10" a="1"/>
  <c r="F12" i="10" s="1"/>
  <c r="F10" i="10" a="1"/>
  <c r="F10" i="10" s="1"/>
  <c r="F11" i="10" a="1"/>
  <c r="F11" i="10" s="1"/>
  <c r="E8" i="10" a="1"/>
  <c r="E8" i="10" s="1"/>
  <c r="E15" i="10" a="1"/>
  <c r="E15" i="10" s="1"/>
  <c r="FZ8" i="9"/>
  <c r="GC8" i="9" s="1"/>
  <c r="AO12" i="9"/>
  <c r="AO422" i="9" s="1"/>
  <c r="GD8" i="9"/>
  <c r="FO20" i="9"/>
  <c r="I52" i="1"/>
  <c r="I54" i="1"/>
  <c r="I44" i="1"/>
  <c r="I46" i="1"/>
  <c r="I48" i="1"/>
  <c r="I50" i="1"/>
  <c r="DS12" i="9"/>
  <c r="GA20" i="9"/>
  <c r="FK20" i="9"/>
  <c r="AR12" i="9"/>
  <c r="AT10" i="9"/>
  <c r="BB10" i="9" s="1"/>
  <c r="FB19" i="9"/>
  <c r="AT11" i="9"/>
  <c r="BB11" i="9" s="1"/>
  <c r="E14" i="10" a="1"/>
  <c r="E14" i="10" s="1"/>
  <c r="F14" i="10" a="1"/>
  <c r="F14" i="10" s="1"/>
  <c r="FW20" i="9"/>
  <c r="CJ19" i="9"/>
  <c r="CJ12" i="9"/>
  <c r="AF12" i="9"/>
  <c r="FB12" i="9"/>
  <c r="FO12" i="9"/>
  <c r="FR12" i="9" s="1"/>
  <c r="FG9" i="9"/>
  <c r="FS12" i="9"/>
  <c r="AN12" i="9"/>
  <c r="FU10" i="9"/>
  <c r="FZ10" i="9"/>
  <c r="GC10" i="9" s="1"/>
  <c r="FS20" i="9"/>
  <c r="AZ12" i="9"/>
  <c r="FZ11" i="9"/>
  <c r="GC11" i="9" s="1"/>
  <c r="FJ11" i="9"/>
  <c r="FU8" i="9"/>
  <c r="AZ422" i="9" l="1"/>
  <c r="D25" i="7"/>
  <c r="AN422" i="9"/>
  <c r="I25" i="7"/>
  <c r="I28" i="7" s="1"/>
  <c r="I10" i="7" s="1"/>
  <c r="I18" i="7" s="1"/>
  <c r="AF422" i="9"/>
  <c r="H25" i="7"/>
  <c r="AR422" i="9"/>
  <c r="J25" i="7"/>
  <c r="J28" i="7" s="1"/>
  <c r="J10" i="7" s="1"/>
  <c r="J18" i="7" s="1"/>
  <c r="AT438" i="9"/>
  <c r="AT439" i="9"/>
  <c r="U14" i="10"/>
  <c r="GI20" i="9"/>
  <c r="GG20" i="9"/>
  <c r="GH20" i="9"/>
  <c r="L9" i="10"/>
  <c r="O9" i="10" s="1"/>
  <c r="BP432" i="9"/>
  <c r="BU422" i="9"/>
  <c r="BU432" i="9" s="1"/>
  <c r="BR432" i="9"/>
  <c r="BW422" i="9"/>
  <c r="BW432" i="9" s="1"/>
  <c r="BQ432" i="9"/>
  <c r="BV422" i="9"/>
  <c r="BV432" i="9" s="1"/>
  <c r="N11" i="10"/>
  <c r="N8" i="10"/>
  <c r="L10" i="10"/>
  <c r="O10" i="10" s="1"/>
  <c r="L13" i="10"/>
  <c r="O13" i="10" s="1"/>
  <c r="L12" i="10"/>
  <c r="O12" i="10" s="1"/>
  <c r="N13" i="10"/>
  <c r="N14" i="10"/>
  <c r="L11" i="10"/>
  <c r="O11" i="10" s="1"/>
  <c r="L8" i="10"/>
  <c r="O8" i="10" s="1"/>
  <c r="N10" i="10"/>
  <c r="N9" i="10"/>
  <c r="N12" i="10"/>
  <c r="L14" i="10"/>
  <c r="O14" i="10" s="1"/>
  <c r="GF19" i="9"/>
  <c r="BO422" i="9"/>
  <c r="GF18" i="9"/>
  <c r="BK422" i="9"/>
  <c r="R15" i="10" s="1"/>
  <c r="GF17" i="9"/>
  <c r="BG422" i="9"/>
  <c r="GF16" i="9"/>
  <c r="BC422" i="9"/>
  <c r="GD10" i="9"/>
  <c r="GD11" i="9"/>
  <c r="GD9" i="9"/>
  <c r="FU12" i="9"/>
  <c r="FZ9" i="9"/>
  <c r="GC9" i="9" s="1"/>
  <c r="FJ9" i="9"/>
  <c r="GD7" i="9"/>
  <c r="AT12" i="9"/>
  <c r="AT422" i="9" s="1"/>
  <c r="FG12" i="9"/>
  <c r="FZ12" i="9" s="1"/>
  <c r="GC12" i="9" s="1"/>
  <c r="GD6" i="9"/>
  <c r="J59" i="3"/>
  <c r="J82" i="3"/>
  <c r="J83" i="3"/>
  <c r="J84" i="3"/>
  <c r="J85" i="3"/>
  <c r="J86" i="3"/>
  <c r="J87" i="3"/>
  <c r="J88" i="3"/>
  <c r="J89" i="3"/>
  <c r="J90" i="3"/>
  <c r="J91" i="3"/>
  <c r="J92" i="3"/>
  <c r="J93" i="3"/>
  <c r="J94" i="3"/>
  <c r="J95" i="3"/>
  <c r="J96" i="3"/>
  <c r="J97" i="3"/>
  <c r="J98" i="3"/>
  <c r="J99" i="3"/>
  <c r="BB12" i="9" l="1"/>
  <c r="BB422" i="9" s="1"/>
  <c r="F25" i="7"/>
  <c r="H28" i="7"/>
  <c r="H10" i="7" s="1"/>
  <c r="H18" i="7" s="1"/>
  <c r="E25" i="7"/>
  <c r="D28" i="7"/>
  <c r="D10" i="7" s="1"/>
  <c r="D18" i="7" s="1"/>
  <c r="GF20" i="9"/>
  <c r="BG432" i="9"/>
  <c r="Q15" i="10"/>
  <c r="BT422" i="9"/>
  <c r="BT432" i="9" s="1"/>
  <c r="S15" i="10"/>
  <c r="BC432" i="9"/>
  <c r="P15" i="10"/>
  <c r="BK432" i="9"/>
  <c r="BO432" i="9"/>
  <c r="FJ12" i="9"/>
  <c r="A13" i="9"/>
  <c r="J60" i="3"/>
  <c r="E28" i="7" l="1"/>
  <c r="E10" i="7" s="1"/>
  <c r="AG25" i="7"/>
  <c r="AG28" i="7" s="1"/>
  <c r="K25" i="7"/>
  <c r="F28" i="7"/>
  <c r="J61" i="3"/>
  <c r="C59" i="3" s="1"/>
  <c r="F10" i="7" l="1"/>
  <c r="K28" i="7"/>
  <c r="AG10" i="7"/>
  <c r="E18" i="7"/>
  <c r="AG18" i="7" s="1"/>
  <c r="J62" i="3"/>
  <c r="K10" i="7" l="1"/>
  <c r="F18" i="7"/>
  <c r="K18" i="7" s="1"/>
  <c r="J63" i="3"/>
  <c r="P41" i="6"/>
  <c r="P43" i="6"/>
  <c r="L44" i="6"/>
  <c r="M44" i="6"/>
  <c r="N44" i="6"/>
  <c r="O44" i="6"/>
  <c r="L45" i="6"/>
  <c r="M45" i="6"/>
  <c r="N45" i="6"/>
  <c r="O45" i="6"/>
  <c r="P29" i="6"/>
  <c r="P30" i="6"/>
  <c r="P31" i="6"/>
  <c r="P32" i="6"/>
  <c r="P33" i="6"/>
  <c r="P34" i="6"/>
  <c r="P28" i="6"/>
  <c r="E41" i="3" a="1"/>
  <c r="E41" i="3" s="1"/>
  <c r="E42" i="3" a="1"/>
  <c r="E42" i="3" s="1"/>
  <c r="J64" i="3" l="1"/>
  <c r="C60" i="3" s="1"/>
  <c r="P45" i="6"/>
  <c r="P44" i="6"/>
  <c r="G44" i="6" s="1"/>
  <c r="C16" i="6"/>
  <c r="C14" i="6"/>
  <c r="C10" i="6"/>
  <c r="C11" i="6"/>
  <c r="C15" i="6"/>
  <c r="C12" i="6"/>
  <c r="C17" i="6"/>
  <c r="C13" i="6"/>
  <c r="B18" i="6"/>
  <c r="G28" i="6"/>
  <c r="L89" i="6"/>
  <c r="K89" i="6"/>
  <c r="J89" i="6"/>
  <c r="I89" i="6"/>
  <c r="H89" i="6"/>
  <c r="G89" i="6"/>
  <c r="N88" i="6"/>
  <c r="M88" i="6"/>
  <c r="N87" i="6"/>
  <c r="M87" i="6"/>
  <c r="N86" i="6"/>
  <c r="M86" i="6"/>
  <c r="Q67" i="6"/>
  <c r="N67" i="6"/>
  <c r="L67" i="6"/>
  <c r="I67" i="6"/>
  <c r="F67" i="6"/>
  <c r="Q66" i="6"/>
  <c r="N66" i="6"/>
  <c r="L66" i="6"/>
  <c r="I66" i="6"/>
  <c r="F66" i="6"/>
  <c r="Q65" i="6"/>
  <c r="N65" i="6"/>
  <c r="M65" i="6"/>
  <c r="L65" i="6"/>
  <c r="I65" i="6"/>
  <c r="H65" i="6"/>
  <c r="F65" i="6"/>
  <c r="Q64" i="6"/>
  <c r="I64" i="6"/>
  <c r="F64" i="6"/>
  <c r="Q63" i="6"/>
  <c r="N63" i="6"/>
  <c r="M63" i="6"/>
  <c r="L63" i="6"/>
  <c r="I63" i="6"/>
  <c r="H63" i="6"/>
  <c r="F63" i="6"/>
  <c r="Q62" i="6"/>
  <c r="I62" i="6"/>
  <c r="F62" i="6"/>
  <c r="Q61" i="6"/>
  <c r="I61" i="6"/>
  <c r="F61" i="6"/>
  <c r="N57" i="6"/>
  <c r="M57" i="6"/>
  <c r="L57" i="6"/>
  <c r="J57" i="6"/>
  <c r="I57" i="6"/>
  <c r="H57" i="6"/>
  <c r="F57" i="6"/>
  <c r="K56" i="6"/>
  <c r="P56" i="6" s="1"/>
  <c r="G56" i="6"/>
  <c r="K55" i="6"/>
  <c r="P55" i="6" s="1"/>
  <c r="G55" i="6"/>
  <c r="K54" i="6"/>
  <c r="P54" i="6" s="1"/>
  <c r="G54" i="6"/>
  <c r="K53" i="6"/>
  <c r="P53" i="6" s="1"/>
  <c r="G53" i="6"/>
  <c r="K52" i="6"/>
  <c r="P52" i="6" s="1"/>
  <c r="G52" i="6"/>
  <c r="K51" i="6"/>
  <c r="P51" i="6" s="1"/>
  <c r="G51" i="6"/>
  <c r="U50" i="6"/>
  <c r="K50" i="6"/>
  <c r="P50" i="6" s="1"/>
  <c r="G50" i="6"/>
  <c r="I46" i="6"/>
  <c r="F46" i="6"/>
  <c r="G43" i="6"/>
  <c r="G41" i="6"/>
  <c r="Q35" i="6"/>
  <c r="L35" i="6"/>
  <c r="P35" i="6" s="1"/>
  <c r="J35" i="6"/>
  <c r="I35" i="6"/>
  <c r="H35" i="6"/>
  <c r="F35" i="6"/>
  <c r="K34" i="6"/>
  <c r="G34" i="6"/>
  <c r="K33" i="6"/>
  <c r="G33" i="6"/>
  <c r="K32" i="6"/>
  <c r="G32" i="6"/>
  <c r="K31" i="6"/>
  <c r="R31" i="6" s="1"/>
  <c r="G31" i="6"/>
  <c r="K30" i="6"/>
  <c r="R30" i="6" s="1"/>
  <c r="G30" i="6"/>
  <c r="K29" i="6"/>
  <c r="G29" i="6"/>
  <c r="W28" i="6"/>
  <c r="K28" i="6"/>
  <c r="R28" i="6" s="1"/>
  <c r="J65" i="3" l="1"/>
  <c r="G57" i="6"/>
  <c r="M66" i="6"/>
  <c r="G45" i="6"/>
  <c r="G67" i="6" s="1"/>
  <c r="M67" i="6"/>
  <c r="G65" i="6"/>
  <c r="K35" i="6"/>
  <c r="F68" i="6"/>
  <c r="G66" i="6"/>
  <c r="G63" i="6"/>
  <c r="P57" i="6"/>
  <c r="G35" i="6"/>
  <c r="I68" i="6"/>
  <c r="M89" i="6"/>
  <c r="Q68" i="6"/>
  <c r="N89" i="6"/>
  <c r="V50" i="6"/>
  <c r="K57" i="6"/>
  <c r="R29" i="6"/>
  <c r="R33" i="6"/>
  <c r="R34" i="6"/>
  <c r="R32" i="6"/>
  <c r="BZ33" i="26"/>
  <c r="BZ16" i="18" s="1"/>
  <c r="BZ19" i="18" s="1"/>
  <c r="BZ80" i="18" s="1"/>
  <c r="BY33" i="26"/>
  <c r="BY16" i="18" s="1"/>
  <c r="BX33" i="26"/>
  <c r="BX16" i="18" s="1"/>
  <c r="BW33" i="26"/>
  <c r="BW16" i="18" s="1"/>
  <c r="BV33" i="26"/>
  <c r="BV16" i="18" s="1"/>
  <c r="BV19" i="18" s="1"/>
  <c r="BV80" i="18" s="1"/>
  <c r="BU33" i="26"/>
  <c r="BU16" i="18" s="1"/>
  <c r="BU19" i="18" s="1"/>
  <c r="BU80" i="18" s="1"/>
  <c r="BS33" i="26"/>
  <c r="BS16" i="18" s="1"/>
  <c r="BR33" i="26"/>
  <c r="BR16" i="18" s="1"/>
  <c r="BR14" i="26" s="1"/>
  <c r="BR18" i="26" s="1"/>
  <c r="BQ33" i="26"/>
  <c r="BQ16" i="18" s="1"/>
  <c r="BQ19" i="18" s="1"/>
  <c r="BQ80" i="18" s="1"/>
  <c r="BP33" i="26"/>
  <c r="BP16" i="18" s="1"/>
  <c r="BO33" i="26"/>
  <c r="BO16" i="18" s="1"/>
  <c r="BN33" i="26"/>
  <c r="BL33" i="26"/>
  <c r="BL16" i="18" s="1"/>
  <c r="BK33" i="26"/>
  <c r="BK16" i="18" s="1"/>
  <c r="BJ33" i="26"/>
  <c r="BJ16" i="18" s="1"/>
  <c r="BI33" i="26"/>
  <c r="BI16" i="18" s="1"/>
  <c r="BF16" i="26" s="1"/>
  <c r="BH33" i="26"/>
  <c r="BH16" i="18" s="1"/>
  <c r="BG33" i="26"/>
  <c r="BG16" i="18" s="1"/>
  <c r="BE33" i="26"/>
  <c r="BE16" i="18" s="1"/>
  <c r="BE14" i="26" s="1"/>
  <c r="BE18" i="26" s="1"/>
  <c r="BD33" i="26"/>
  <c r="BD16" i="18" s="1"/>
  <c r="BC33" i="26"/>
  <c r="BC16" i="18" s="1"/>
  <c r="BB33" i="26"/>
  <c r="BB16" i="18" s="1"/>
  <c r="BB14" i="26" s="1"/>
  <c r="BB18" i="26" s="1"/>
  <c r="BA33" i="26"/>
  <c r="BA16" i="18" s="1"/>
  <c r="BA19" i="18" s="1"/>
  <c r="BA80" i="18" s="1"/>
  <c r="AZ33" i="26"/>
  <c r="AZ16" i="18" s="1"/>
  <c r="AY33" i="26"/>
  <c r="AY16" i="18" s="1"/>
  <c r="AW33" i="26"/>
  <c r="AW16" i="18" s="1"/>
  <c r="AW19" i="18" s="1"/>
  <c r="AW80" i="18" s="1"/>
  <c r="AV33" i="26"/>
  <c r="AV16" i="18" s="1"/>
  <c r="AU33" i="26"/>
  <c r="AU16" i="18" s="1"/>
  <c r="AS33" i="26"/>
  <c r="AS16" i="18" s="1"/>
  <c r="AR16" i="26" s="1"/>
  <c r="AR33" i="26"/>
  <c r="AR16" i="18" s="1"/>
  <c r="AP33" i="26"/>
  <c r="AP16" i="18" s="1"/>
  <c r="AP19" i="18" s="1"/>
  <c r="AP80" i="18" s="1"/>
  <c r="AO33" i="26"/>
  <c r="AO16" i="18" s="1"/>
  <c r="AO19" i="18" s="1"/>
  <c r="AO80" i="18" s="1"/>
  <c r="AM33" i="26"/>
  <c r="AM16" i="18" s="1"/>
  <c r="AL33" i="26"/>
  <c r="AL16" i="18" s="1"/>
  <c r="AK33" i="26"/>
  <c r="AK16" i="18" s="1"/>
  <c r="AK14" i="26" s="1"/>
  <c r="AJ33" i="26"/>
  <c r="AJ16" i="18" s="1"/>
  <c r="AJ14" i="26" s="1"/>
  <c r="AI33" i="26"/>
  <c r="AI16" i="18" s="1"/>
  <c r="AH33" i="26"/>
  <c r="AH16" i="18" s="1"/>
  <c r="AH19" i="18" s="1"/>
  <c r="AH80" i="18" s="1"/>
  <c r="AG33" i="26"/>
  <c r="AG16" i="18" s="1"/>
  <c r="AG14" i="26" s="1"/>
  <c r="AF33" i="26"/>
  <c r="AF16" i="18" s="1"/>
  <c r="AF14" i="26" s="1"/>
  <c r="AD33" i="26"/>
  <c r="AD16" i="18" s="1"/>
  <c r="AC33" i="26"/>
  <c r="AC16" i="18" s="1"/>
  <c r="AC14" i="26" s="1"/>
  <c r="AB33" i="26"/>
  <c r="AB16" i="18" s="1"/>
  <c r="AB14" i="26" s="1"/>
  <c r="AA33" i="26"/>
  <c r="AA16" i="18" s="1"/>
  <c r="Z33" i="26"/>
  <c r="Z16" i="18" s="1"/>
  <c r="Y33" i="26"/>
  <c r="Y16" i="18" s="1"/>
  <c r="Y14" i="26" s="1"/>
  <c r="X33" i="26"/>
  <c r="X16" i="18" s="1"/>
  <c r="X14" i="26" s="1"/>
  <c r="U33" i="26"/>
  <c r="U16" i="18" s="1"/>
  <c r="T33" i="26"/>
  <c r="T16" i="18" s="1"/>
  <c r="T14" i="26" s="1"/>
  <c r="T18" i="26" s="1"/>
  <c r="S33" i="26"/>
  <c r="S16" i="18" s="1"/>
  <c r="R33" i="26"/>
  <c r="R16" i="18" s="1"/>
  <c r="R19" i="18" s="1"/>
  <c r="Q33" i="26"/>
  <c r="Q16" i="18" s="1"/>
  <c r="Q14" i="26" s="1"/>
  <c r="Q18" i="26" s="1"/>
  <c r="P33" i="26"/>
  <c r="P16" i="18" s="1"/>
  <c r="P14" i="26" s="1"/>
  <c r="P18" i="26" s="1"/>
  <c r="O33" i="26"/>
  <c r="O16" i="18" s="1"/>
  <c r="K33" i="26"/>
  <c r="K16" i="18" s="1"/>
  <c r="K19" i="18" s="1"/>
  <c r="K80" i="18" s="1"/>
  <c r="J33" i="26"/>
  <c r="J16" i="18" s="1"/>
  <c r="J19" i="18" s="1"/>
  <c r="J80" i="18" s="1"/>
  <c r="I33" i="26"/>
  <c r="I16" i="18" s="1"/>
  <c r="I14" i="26" s="1"/>
  <c r="I18" i="26" s="1"/>
  <c r="H33" i="26"/>
  <c r="H16" i="18" s="1"/>
  <c r="H14" i="26" s="1"/>
  <c r="H18" i="26" s="1"/>
  <c r="G33" i="26"/>
  <c r="G16" i="18" s="1"/>
  <c r="G19" i="18" s="1"/>
  <c r="G80" i="18" s="1"/>
  <c r="F33" i="26"/>
  <c r="F16" i="18" s="1"/>
  <c r="F19" i="18" s="1"/>
  <c r="F80" i="18" s="1"/>
  <c r="BT32" i="26"/>
  <c r="BM32" i="26"/>
  <c r="BF32" i="26"/>
  <c r="AX32" i="26"/>
  <c r="AT32" i="26"/>
  <c r="AQ32" i="26"/>
  <c r="AN32" i="26"/>
  <c r="AE32" i="26"/>
  <c r="W32" i="26"/>
  <c r="N32" i="26"/>
  <c r="L32" i="26"/>
  <c r="BT31" i="26"/>
  <c r="BM31" i="26"/>
  <c r="BF31" i="26"/>
  <c r="AT31" i="26"/>
  <c r="AQ31" i="26"/>
  <c r="AN31" i="26"/>
  <c r="AE31" i="26"/>
  <c r="W31" i="26"/>
  <c r="N31" i="26"/>
  <c r="L31" i="26"/>
  <c r="BU23" i="26"/>
  <c r="BO23" i="26"/>
  <c r="BI23" i="26"/>
  <c r="BC23" i="26"/>
  <c r="AW23" i="26"/>
  <c r="AS23" i="26"/>
  <c r="AP23" i="26"/>
  <c r="AM23" i="26"/>
  <c r="AD23" i="26"/>
  <c r="W23" i="26"/>
  <c r="N23" i="26"/>
  <c r="L23" i="26"/>
  <c r="CG20" i="26"/>
  <c r="CG24" i="26" s="1"/>
  <c r="CF20" i="26"/>
  <c r="CF24" i="26" s="1"/>
  <c r="CE20" i="26"/>
  <c r="CE24" i="26" s="1"/>
  <c r="CD20" i="26"/>
  <c r="CD24" i="26" s="1"/>
  <c r="CC20" i="26"/>
  <c r="CC24" i="26" s="1"/>
  <c r="CB20" i="26"/>
  <c r="CB24" i="26" s="1"/>
  <c r="BZ20" i="26"/>
  <c r="BZ24" i="26" s="1"/>
  <c r="BY20" i="26"/>
  <c r="BY24" i="26" s="1"/>
  <c r="BX20" i="26"/>
  <c r="BX24" i="26" s="1"/>
  <c r="BW20" i="26"/>
  <c r="BW24" i="26" s="1"/>
  <c r="BV20" i="26"/>
  <c r="BV24" i="26" s="1"/>
  <c r="BU20" i="26"/>
  <c r="BU24" i="26" s="1"/>
  <c r="BS20" i="26"/>
  <c r="BS24" i="26" s="1"/>
  <c r="BR20" i="26"/>
  <c r="BR24" i="26" s="1"/>
  <c r="BQ20" i="26"/>
  <c r="BQ24" i="26" s="1"/>
  <c r="BP20" i="26"/>
  <c r="BP24" i="26" s="1"/>
  <c r="BO20" i="26"/>
  <c r="BO24" i="26" s="1"/>
  <c r="BN20" i="26"/>
  <c r="BN24" i="26" s="1"/>
  <c r="BL20" i="26"/>
  <c r="BL24" i="26" s="1"/>
  <c r="BK20" i="26"/>
  <c r="BK24" i="26" s="1"/>
  <c r="BJ20" i="26"/>
  <c r="BJ24" i="26" s="1"/>
  <c r="BI20" i="26"/>
  <c r="BI24" i="26" s="1"/>
  <c r="BH20" i="26"/>
  <c r="BH24" i="26" s="1"/>
  <c r="BG20" i="26"/>
  <c r="BG24" i="26" s="1"/>
  <c r="BE20" i="26"/>
  <c r="BE24" i="26" s="1"/>
  <c r="BD20" i="26"/>
  <c r="BD24" i="26" s="1"/>
  <c r="BC20" i="26"/>
  <c r="BC24" i="26" s="1"/>
  <c r="BB20" i="26"/>
  <c r="BB24" i="26" s="1"/>
  <c r="BA20" i="26"/>
  <c r="BA24" i="26" s="1"/>
  <c r="AZ20" i="26"/>
  <c r="AZ24" i="26" s="1"/>
  <c r="AY20" i="26"/>
  <c r="AY24" i="26" s="1"/>
  <c r="AW20" i="26"/>
  <c r="AW24" i="26" s="1"/>
  <c r="AV20" i="26"/>
  <c r="AV24" i="26" s="1"/>
  <c r="AF50" i="25" s="1"/>
  <c r="AU20" i="26"/>
  <c r="AU24" i="26" s="1"/>
  <c r="AE50" i="25" s="1"/>
  <c r="AS20" i="26"/>
  <c r="AS24" i="26" s="1"/>
  <c r="AD50" i="25" s="1"/>
  <c r="AR20" i="26"/>
  <c r="AR24" i="26" s="1"/>
  <c r="AC50" i="25" s="1"/>
  <c r="AP20" i="26"/>
  <c r="AP24" i="26" s="1"/>
  <c r="AA50" i="25" s="1"/>
  <c r="AO20" i="26"/>
  <c r="AO24" i="26" s="1"/>
  <c r="Z50" i="25" s="1"/>
  <c r="AM20" i="26"/>
  <c r="AM24" i="26" s="1"/>
  <c r="X50" i="25" s="1"/>
  <c r="AL20" i="26"/>
  <c r="AL24" i="26" s="1"/>
  <c r="W50" i="25" s="1"/>
  <c r="AK20" i="26"/>
  <c r="AK24" i="26" s="1"/>
  <c r="V50" i="25" s="1"/>
  <c r="AJ20" i="26"/>
  <c r="AJ24" i="26" s="1"/>
  <c r="U50" i="25" s="1"/>
  <c r="AI20" i="26"/>
  <c r="AI24" i="26" s="1"/>
  <c r="T50" i="25" s="1"/>
  <c r="AH20" i="26"/>
  <c r="AH24" i="26" s="1"/>
  <c r="S50" i="25" s="1"/>
  <c r="AG20" i="26"/>
  <c r="AG24" i="26" s="1"/>
  <c r="R50" i="25" s="1"/>
  <c r="AF20" i="26"/>
  <c r="AF24" i="26" s="1"/>
  <c r="Q50" i="25" s="1"/>
  <c r="AD20" i="26"/>
  <c r="AD24" i="26" s="1"/>
  <c r="N50" i="25" s="1"/>
  <c r="AC20" i="26"/>
  <c r="AC24" i="26" s="1"/>
  <c r="O50" i="25" s="1"/>
  <c r="AB20" i="26"/>
  <c r="AB24" i="26" s="1"/>
  <c r="M50" i="25" s="1"/>
  <c r="AA20" i="26"/>
  <c r="AA24" i="26" s="1"/>
  <c r="L50" i="25" s="1"/>
  <c r="Z20" i="26"/>
  <c r="Z24" i="26" s="1"/>
  <c r="K50" i="25" s="1"/>
  <c r="Y20" i="26"/>
  <c r="Y24" i="26" s="1"/>
  <c r="J50" i="25" s="1"/>
  <c r="X20" i="26"/>
  <c r="X24" i="26" s="1"/>
  <c r="I50" i="25" s="1"/>
  <c r="U20" i="26"/>
  <c r="U24" i="26" s="1"/>
  <c r="T20" i="26"/>
  <c r="T24" i="26" s="1"/>
  <c r="S20" i="26"/>
  <c r="S24" i="26" s="1"/>
  <c r="R20" i="26"/>
  <c r="R24" i="26" s="1"/>
  <c r="Q20" i="26"/>
  <c r="Q24" i="26" s="1"/>
  <c r="P20" i="26"/>
  <c r="P24" i="26" s="1"/>
  <c r="O20" i="26"/>
  <c r="O24" i="26" s="1"/>
  <c r="K20" i="26"/>
  <c r="K24" i="26" s="1"/>
  <c r="D50" i="25" s="1"/>
  <c r="J20" i="26"/>
  <c r="J24" i="26" s="1"/>
  <c r="I20" i="26"/>
  <c r="I24" i="26" s="1"/>
  <c r="H20" i="26"/>
  <c r="H24" i="26" s="1"/>
  <c r="G20" i="26"/>
  <c r="G24" i="26" s="1"/>
  <c r="M17" i="26"/>
  <c r="BZ16" i="26"/>
  <c r="BY16" i="26"/>
  <c r="BX16" i="26"/>
  <c r="BW16" i="26"/>
  <c r="BV16" i="26"/>
  <c r="CG14" i="26"/>
  <c r="CG18" i="26" s="1"/>
  <c r="CF14" i="26"/>
  <c r="CF18" i="26" s="1"/>
  <c r="CE14" i="26"/>
  <c r="CE18" i="26" s="1"/>
  <c r="CD14" i="26"/>
  <c r="CD18" i="26" s="1"/>
  <c r="CC14" i="26"/>
  <c r="CC18" i="26" s="1"/>
  <c r="CB14" i="26"/>
  <c r="CB18" i="26" s="1"/>
  <c r="K267" i="19"/>
  <c r="F266" i="19"/>
  <c r="E266" i="19"/>
  <c r="F265" i="19"/>
  <c r="E265" i="19"/>
  <c r="F264" i="19"/>
  <c r="E264" i="19"/>
  <c r="F263" i="19"/>
  <c r="E263" i="19"/>
  <c r="F262" i="19"/>
  <c r="E262" i="19"/>
  <c r="F261" i="19"/>
  <c r="E261" i="19"/>
  <c r="F260" i="19"/>
  <c r="E260" i="19"/>
  <c r="F259" i="19"/>
  <c r="E259" i="19"/>
  <c r="F234" i="19"/>
  <c r="E234" i="19"/>
  <c r="F233" i="19"/>
  <c r="E233" i="19"/>
  <c r="F232" i="19"/>
  <c r="E232" i="19"/>
  <c r="F231" i="19"/>
  <c r="E231" i="19"/>
  <c r="F230" i="19"/>
  <c r="E230" i="19"/>
  <c r="F229" i="19"/>
  <c r="E229" i="19"/>
  <c r="F228" i="19"/>
  <c r="E228" i="19"/>
  <c r="F227" i="19"/>
  <c r="E227" i="19"/>
  <c r="F226" i="19"/>
  <c r="E226" i="19"/>
  <c r="F225" i="19"/>
  <c r="E225" i="19"/>
  <c r="F224" i="19"/>
  <c r="E224" i="19"/>
  <c r="F223" i="19"/>
  <c r="E223" i="19"/>
  <c r="F222" i="19"/>
  <c r="E222" i="19"/>
  <c r="F221" i="19"/>
  <c r="E221" i="19"/>
  <c r="F220" i="19"/>
  <c r="E220" i="19"/>
  <c r="F219" i="19"/>
  <c r="E219" i="19"/>
  <c r="F218" i="19"/>
  <c r="E218" i="19"/>
  <c r="F217" i="19"/>
  <c r="E217" i="19"/>
  <c r="F216" i="19"/>
  <c r="E216" i="19"/>
  <c r="F215" i="19"/>
  <c r="E215" i="19"/>
  <c r="F214" i="19"/>
  <c r="E214" i="19"/>
  <c r="F213" i="19"/>
  <c r="E213" i="19"/>
  <c r="F212" i="19"/>
  <c r="E212" i="19"/>
  <c r="F211" i="19"/>
  <c r="E211" i="19"/>
  <c r="F210" i="19"/>
  <c r="E210" i="19"/>
  <c r="F209" i="19"/>
  <c r="E209" i="19"/>
  <c r="F208" i="19"/>
  <c r="E208" i="19"/>
  <c r="F207" i="19"/>
  <c r="E207" i="19"/>
  <c r="F206" i="19"/>
  <c r="E206" i="19"/>
  <c r="F205" i="19"/>
  <c r="E205" i="19"/>
  <c r="F204" i="19"/>
  <c r="E204" i="19"/>
  <c r="F203" i="19"/>
  <c r="E203" i="19"/>
  <c r="G166" i="19"/>
  <c r="C166" i="19"/>
  <c r="G165" i="19"/>
  <c r="C165" i="19"/>
  <c r="G164" i="19"/>
  <c r="C164" i="19"/>
  <c r="G163" i="19"/>
  <c r="C163" i="19"/>
  <c r="G162" i="19"/>
  <c r="C162" i="19"/>
  <c r="G161" i="19"/>
  <c r="C161" i="19"/>
  <c r="G160" i="19"/>
  <c r="C160" i="19"/>
  <c r="G159" i="19"/>
  <c r="C159" i="19"/>
  <c r="G151" i="19"/>
  <c r="C151" i="19"/>
  <c r="G150" i="19"/>
  <c r="C150" i="19"/>
  <c r="G149" i="19"/>
  <c r="C149" i="19"/>
  <c r="G148" i="19"/>
  <c r="C148" i="19"/>
  <c r="G147" i="19"/>
  <c r="C147" i="19"/>
  <c r="G146" i="19"/>
  <c r="C146" i="19"/>
  <c r="G145" i="19"/>
  <c r="C145" i="19"/>
  <c r="G144" i="19"/>
  <c r="C144" i="19"/>
  <c r="G132" i="19"/>
  <c r="C132" i="19"/>
  <c r="G131" i="19"/>
  <c r="C131" i="19"/>
  <c r="G130" i="19"/>
  <c r="C130" i="19"/>
  <c r="G129" i="19"/>
  <c r="C129" i="19"/>
  <c r="G128" i="19"/>
  <c r="C128" i="19"/>
  <c r="G127" i="19"/>
  <c r="C127" i="19"/>
  <c r="G126" i="19"/>
  <c r="C126" i="19"/>
  <c r="G125" i="19"/>
  <c r="C125" i="19"/>
  <c r="G116" i="19"/>
  <c r="C116" i="19"/>
  <c r="G115" i="19"/>
  <c r="C115" i="19"/>
  <c r="G114" i="19"/>
  <c r="C114" i="19"/>
  <c r="G113" i="19"/>
  <c r="C113" i="19"/>
  <c r="G112" i="19"/>
  <c r="C112" i="19"/>
  <c r="G111" i="19"/>
  <c r="C111" i="19"/>
  <c r="G110" i="19"/>
  <c r="C110" i="19"/>
  <c r="G109" i="19"/>
  <c r="C109" i="19"/>
  <c r="G98" i="19"/>
  <c r="C98" i="19"/>
  <c r="G97" i="19"/>
  <c r="C97" i="19"/>
  <c r="G96" i="19"/>
  <c r="C96" i="19"/>
  <c r="G95" i="19"/>
  <c r="C95" i="19"/>
  <c r="G94" i="19"/>
  <c r="C94" i="19"/>
  <c r="G93" i="19"/>
  <c r="C93" i="19"/>
  <c r="G92" i="19"/>
  <c r="C92" i="19"/>
  <c r="G91" i="19"/>
  <c r="C91" i="19"/>
  <c r="O44" i="19"/>
  <c r="H44" i="19"/>
  <c r="C25" i="19"/>
  <c r="AA18" i="19"/>
  <c r="AA17" i="19"/>
  <c r="D10" i="19"/>
  <c r="D15" i="19"/>
  <c r="D14" i="19"/>
  <c r="D12" i="19"/>
  <c r="D13" i="19"/>
  <c r="D16" i="19"/>
  <c r="D11" i="19"/>
  <c r="D9" i="19"/>
  <c r="K77" i="18"/>
  <c r="F77" i="18"/>
  <c r="F76" i="18"/>
  <c r="W74" i="18"/>
  <c r="E74" i="18"/>
  <c r="C74" i="18"/>
  <c r="T232" i="19"/>
  <c r="R234" i="19"/>
  <c r="N231" i="19"/>
  <c r="S266" i="19"/>
  <c r="R266" i="19"/>
  <c r="M266" i="19"/>
  <c r="M232" i="19"/>
  <c r="CO64" i="18"/>
  <c r="CN64" i="18"/>
  <c r="CM64" i="18"/>
  <c r="CL64" i="18"/>
  <c r="CK64" i="18"/>
  <c r="CJ64" i="18"/>
  <c r="CI64" i="18"/>
  <c r="CA64" i="18"/>
  <c r="BT64" i="18"/>
  <c r="BM64" i="18"/>
  <c r="BF64" i="18"/>
  <c r="AX64" i="18"/>
  <c r="AT64" i="18"/>
  <c r="AQ64" i="18"/>
  <c r="AN64" i="18"/>
  <c r="AE64" i="18"/>
  <c r="W64" i="18"/>
  <c r="N64" i="18"/>
  <c r="L64" i="18"/>
  <c r="CO63" i="18"/>
  <c r="CN63" i="18"/>
  <c r="CM63" i="18"/>
  <c r="CL63" i="18"/>
  <c r="CK63" i="18"/>
  <c r="CJ63" i="18"/>
  <c r="CI63" i="18"/>
  <c r="CA63" i="18"/>
  <c r="BT63" i="18"/>
  <c r="BM63" i="18"/>
  <c r="BF63" i="18"/>
  <c r="AX63" i="18"/>
  <c r="AT63" i="18"/>
  <c r="AQ63" i="18"/>
  <c r="AN63" i="18"/>
  <c r="AE63" i="18"/>
  <c r="W63" i="18"/>
  <c r="N63" i="18"/>
  <c r="L63" i="18"/>
  <c r="CO61" i="18"/>
  <c r="CN61" i="18"/>
  <c r="CM61" i="18"/>
  <c r="CL61" i="18"/>
  <c r="CK61" i="18"/>
  <c r="CJ61" i="18"/>
  <c r="CI61" i="18"/>
  <c r="CA61" i="18"/>
  <c r="BT61" i="18"/>
  <c r="BM61" i="18"/>
  <c r="BF61" i="18"/>
  <c r="AX61" i="18"/>
  <c r="AT61" i="18"/>
  <c r="AQ61" i="18"/>
  <c r="AN61" i="18"/>
  <c r="AE61" i="18"/>
  <c r="W61" i="18"/>
  <c r="N61" i="18"/>
  <c r="L61" i="18"/>
  <c r="CO60" i="18"/>
  <c r="CN60" i="18"/>
  <c r="CM60" i="18"/>
  <c r="CL60" i="18"/>
  <c r="CK60" i="18"/>
  <c r="CJ60" i="18"/>
  <c r="CI60" i="18"/>
  <c r="CA60" i="18"/>
  <c r="BT60" i="18"/>
  <c r="BM60" i="18"/>
  <c r="BF60" i="18"/>
  <c r="AX60" i="18"/>
  <c r="AT60" i="18"/>
  <c r="AQ60" i="18"/>
  <c r="AN60" i="18"/>
  <c r="AE60" i="18"/>
  <c r="W60" i="18"/>
  <c r="N60" i="18"/>
  <c r="L60" i="18"/>
  <c r="CO59" i="18"/>
  <c r="CN59" i="18"/>
  <c r="CM59" i="18"/>
  <c r="CL59" i="18"/>
  <c r="CK59" i="18"/>
  <c r="CJ59" i="18"/>
  <c r="CI59" i="18"/>
  <c r="CA59" i="18"/>
  <c r="BT59" i="18"/>
  <c r="BM59" i="18"/>
  <c r="BF59" i="18"/>
  <c r="AX59" i="18"/>
  <c r="AT59" i="18"/>
  <c r="Q15" i="19" s="1"/>
  <c r="AQ59" i="18"/>
  <c r="AN59" i="18"/>
  <c r="AE59" i="18"/>
  <c r="W59" i="18"/>
  <c r="N59" i="18"/>
  <c r="L59" i="18"/>
  <c r="CG58" i="18"/>
  <c r="CG86" i="18" s="1"/>
  <c r="CE58" i="18"/>
  <c r="CE86" i="18" s="1"/>
  <c r="CD58" i="18"/>
  <c r="CD86" i="18" s="1"/>
  <c r="CC58" i="18"/>
  <c r="CC86" i="18" s="1"/>
  <c r="CB58" i="18"/>
  <c r="CB86" i="18" s="1"/>
  <c r="BZ58" i="18"/>
  <c r="BZ86" i="18" s="1"/>
  <c r="BY58" i="18"/>
  <c r="BY86" i="18" s="1"/>
  <c r="BX58" i="18"/>
  <c r="BX86" i="18" s="1"/>
  <c r="BW58" i="18"/>
  <c r="BW86" i="18" s="1"/>
  <c r="BV58" i="18"/>
  <c r="BV86" i="18" s="1"/>
  <c r="BU58" i="18"/>
  <c r="BU86" i="18" s="1"/>
  <c r="BS58" i="18"/>
  <c r="BS86" i="18" s="1"/>
  <c r="BR58" i="18"/>
  <c r="BR86" i="18" s="1"/>
  <c r="BQ58" i="18"/>
  <c r="BQ86" i="18" s="1"/>
  <c r="BP58" i="18"/>
  <c r="BP86" i="18" s="1"/>
  <c r="BO58" i="18"/>
  <c r="BO86" i="18" s="1"/>
  <c r="BN58" i="18"/>
  <c r="BN86" i="18" s="1"/>
  <c r="BL58" i="18"/>
  <c r="BL86" i="18" s="1"/>
  <c r="BK58" i="18"/>
  <c r="BK86" i="18" s="1"/>
  <c r="BJ58" i="18"/>
  <c r="BJ86" i="18" s="1"/>
  <c r="BI58" i="18"/>
  <c r="BI86" i="18" s="1"/>
  <c r="BH58" i="18"/>
  <c r="BH86" i="18" s="1"/>
  <c r="BG58" i="18"/>
  <c r="BG86" i="18" s="1"/>
  <c r="BE58" i="18"/>
  <c r="BD58" i="18"/>
  <c r="BD86" i="18" s="1"/>
  <c r="BC58" i="18"/>
  <c r="BC86" i="18" s="1"/>
  <c r="BB58" i="18"/>
  <c r="BB86" i="18" s="1"/>
  <c r="BA58" i="18"/>
  <c r="BA86" i="18" s="1"/>
  <c r="AZ58" i="18"/>
  <c r="AZ86" i="18" s="1"/>
  <c r="AY58" i="18"/>
  <c r="AY86" i="18" s="1"/>
  <c r="AW58" i="18"/>
  <c r="AW86" i="18" s="1"/>
  <c r="AV58" i="18"/>
  <c r="AV86" i="18" s="1"/>
  <c r="AU58" i="18"/>
  <c r="AU86" i="18" s="1"/>
  <c r="AS58" i="18"/>
  <c r="AS86" i="18" s="1"/>
  <c r="AR58" i="18"/>
  <c r="AR86" i="18" s="1"/>
  <c r="AP58" i="18"/>
  <c r="AO58" i="18"/>
  <c r="AO86" i="18" s="1"/>
  <c r="AM58" i="18"/>
  <c r="AM86" i="18" s="1"/>
  <c r="AL58" i="18"/>
  <c r="AL86" i="18" s="1"/>
  <c r="AK58" i="18"/>
  <c r="AK86" i="18" s="1"/>
  <c r="AJ58" i="18"/>
  <c r="AJ86" i="18" s="1"/>
  <c r="AI58" i="18"/>
  <c r="AI86" i="18" s="1"/>
  <c r="AH58" i="18"/>
  <c r="AG58" i="18"/>
  <c r="AG86" i="18" s="1"/>
  <c r="AF58" i="18"/>
  <c r="AD58" i="18"/>
  <c r="AD86" i="18" s="1"/>
  <c r="AC58" i="18"/>
  <c r="AC86" i="18" s="1"/>
  <c r="L14" i="19" s="1"/>
  <c r="AB58" i="18"/>
  <c r="AB86" i="18" s="1"/>
  <c r="AA58" i="18"/>
  <c r="AA86" i="18" s="1"/>
  <c r="Z58" i="18"/>
  <c r="Z86" i="18" s="1"/>
  <c r="Y58" i="18"/>
  <c r="Y86" i="18" s="1"/>
  <c r="X58" i="18"/>
  <c r="X86" i="18" s="1"/>
  <c r="U58" i="18"/>
  <c r="T58" i="18"/>
  <c r="T86" i="18" s="1"/>
  <c r="S58" i="18"/>
  <c r="S86" i="18" s="1"/>
  <c r="R58" i="18"/>
  <c r="Q58" i="18"/>
  <c r="Q86" i="18" s="1"/>
  <c r="P58" i="18"/>
  <c r="P86" i="18" s="1"/>
  <c r="O58" i="18"/>
  <c r="O86" i="18" s="1"/>
  <c r="K58" i="18"/>
  <c r="K86" i="18" s="1"/>
  <c r="J58" i="18"/>
  <c r="J86" i="18" s="1"/>
  <c r="I58" i="18"/>
  <c r="I86" i="18" s="1"/>
  <c r="H58" i="18"/>
  <c r="H86" i="18" s="1"/>
  <c r="G58" i="18"/>
  <c r="G86" i="18" s="1"/>
  <c r="CO57" i="18"/>
  <c r="CN57" i="18"/>
  <c r="CM57" i="18"/>
  <c r="CL57" i="18"/>
  <c r="CK57" i="18"/>
  <c r="CJ57" i="18"/>
  <c r="CI57" i="18"/>
  <c r="CA57" i="18"/>
  <c r="BT57" i="18"/>
  <c r="BM57" i="18"/>
  <c r="BF57" i="18"/>
  <c r="AX57" i="18"/>
  <c r="AT57" i="18"/>
  <c r="Q10" i="19" s="1"/>
  <c r="AQ57" i="18"/>
  <c r="AN57" i="18"/>
  <c r="AE57" i="18"/>
  <c r="W57" i="18"/>
  <c r="N57" i="18"/>
  <c r="L57" i="18"/>
  <c r="CO56" i="18"/>
  <c r="CN56" i="18"/>
  <c r="CM56" i="18"/>
  <c r="CL56" i="18"/>
  <c r="CK56" i="18"/>
  <c r="CJ56" i="18"/>
  <c r="CI56" i="18"/>
  <c r="CA56" i="18"/>
  <c r="BT56" i="18"/>
  <c r="BM56" i="18"/>
  <c r="BF56" i="18"/>
  <c r="AX56" i="18"/>
  <c r="AT56" i="18"/>
  <c r="Q13" i="19" s="1"/>
  <c r="AQ56" i="18"/>
  <c r="AN56" i="18"/>
  <c r="AE56" i="18"/>
  <c r="W56" i="18"/>
  <c r="N56" i="18"/>
  <c r="L56" i="18"/>
  <c r="CO55" i="18"/>
  <c r="CN55" i="18"/>
  <c r="CM55" i="18"/>
  <c r="CL55" i="18"/>
  <c r="CK55" i="18"/>
  <c r="CJ55" i="18"/>
  <c r="CI55" i="18"/>
  <c r="CA55" i="18"/>
  <c r="BT55" i="18"/>
  <c r="BM55" i="18"/>
  <c r="BF55" i="18"/>
  <c r="AX55" i="18"/>
  <c r="AT55" i="18"/>
  <c r="Q12" i="19" s="1"/>
  <c r="AQ55" i="18"/>
  <c r="AN55" i="18"/>
  <c r="AE55" i="18"/>
  <c r="W55" i="18"/>
  <c r="N55" i="18"/>
  <c r="L55" i="18"/>
  <c r="CO54" i="18"/>
  <c r="CN54" i="18"/>
  <c r="CM54" i="18"/>
  <c r="CL54" i="18"/>
  <c r="CK54" i="18"/>
  <c r="CJ54" i="18"/>
  <c r="CI54" i="18"/>
  <c r="CA54" i="18"/>
  <c r="BT54" i="18"/>
  <c r="BM54" i="18"/>
  <c r="BF54" i="18"/>
  <c r="AX54" i="18"/>
  <c r="AT54" i="18"/>
  <c r="Q16" i="19" s="1"/>
  <c r="AQ54" i="18"/>
  <c r="AN54" i="18"/>
  <c r="AE54" i="18"/>
  <c r="W54" i="18"/>
  <c r="N54" i="18"/>
  <c r="L54" i="18"/>
  <c r="CO53" i="18"/>
  <c r="CN53" i="18"/>
  <c r="CM53" i="18"/>
  <c r="CL53" i="18"/>
  <c r="CK53" i="18"/>
  <c r="CJ53" i="18"/>
  <c r="CI53" i="18"/>
  <c r="CA53" i="18"/>
  <c r="Z15" i="19" s="1"/>
  <c r="BT53" i="18"/>
  <c r="BM53" i="18"/>
  <c r="BF53" i="18"/>
  <c r="AX53" i="18"/>
  <c r="AT53" i="18"/>
  <c r="Q11" i="19" s="1"/>
  <c r="AQ53" i="18"/>
  <c r="AN53" i="18"/>
  <c r="AE53" i="18"/>
  <c r="W53" i="18"/>
  <c r="N53" i="18"/>
  <c r="L53" i="18"/>
  <c r="CG52" i="18"/>
  <c r="CG85" i="18" s="1"/>
  <c r="CE52" i="18"/>
  <c r="CE85" i="18" s="1"/>
  <c r="CD52" i="18"/>
  <c r="CD85" i="18" s="1"/>
  <c r="CC52" i="18"/>
  <c r="CC85" i="18" s="1"/>
  <c r="CB52" i="18"/>
  <c r="CB85" i="18" s="1"/>
  <c r="BZ52" i="18"/>
  <c r="BZ85" i="18" s="1"/>
  <c r="BY52" i="18"/>
  <c r="BY85" i="18" s="1"/>
  <c r="BX52" i="18"/>
  <c r="BX85" i="18" s="1"/>
  <c r="BW52" i="18"/>
  <c r="BW85" i="18" s="1"/>
  <c r="BV52" i="18"/>
  <c r="BV85" i="18" s="1"/>
  <c r="BU52" i="18"/>
  <c r="BU85" i="18" s="1"/>
  <c r="BS52" i="18"/>
  <c r="BS85" i="18" s="1"/>
  <c r="BR52" i="18"/>
  <c r="BR85" i="18" s="1"/>
  <c r="BQ52" i="18"/>
  <c r="BQ85" i="18" s="1"/>
  <c r="BP52" i="18"/>
  <c r="BP85" i="18" s="1"/>
  <c r="BO52" i="18"/>
  <c r="BO85" i="18" s="1"/>
  <c r="BN52" i="18"/>
  <c r="BN85" i="18" s="1"/>
  <c r="BL52" i="18"/>
  <c r="BL85" i="18" s="1"/>
  <c r="BK52" i="18"/>
  <c r="BK85" i="18" s="1"/>
  <c r="BJ52" i="18"/>
  <c r="BJ85" i="18" s="1"/>
  <c r="BI52" i="18"/>
  <c r="BI85" i="18" s="1"/>
  <c r="BH52" i="18"/>
  <c r="BH85" i="18" s="1"/>
  <c r="BG52" i="18"/>
  <c r="BG85" i="18" s="1"/>
  <c r="BE52" i="18"/>
  <c r="BD52" i="18"/>
  <c r="BD85" i="18" s="1"/>
  <c r="BC52" i="18"/>
  <c r="BC85" i="18" s="1"/>
  <c r="BB52" i="18"/>
  <c r="BB85" i="18" s="1"/>
  <c r="BA52" i="18"/>
  <c r="BA85" i="18" s="1"/>
  <c r="AZ52" i="18"/>
  <c r="AZ85" i="18" s="1"/>
  <c r="AY52" i="18"/>
  <c r="AY85" i="18" s="1"/>
  <c r="AW52" i="18"/>
  <c r="AW85" i="18" s="1"/>
  <c r="AV52" i="18"/>
  <c r="AV85" i="18" s="1"/>
  <c r="AU52" i="18"/>
  <c r="AU85" i="18" s="1"/>
  <c r="AS52" i="18"/>
  <c r="AS85" i="18" s="1"/>
  <c r="AR52" i="18"/>
  <c r="AR85" i="18" s="1"/>
  <c r="AP52" i="18"/>
  <c r="AP85" i="18" s="1"/>
  <c r="AO52" i="18"/>
  <c r="AO85" i="18" s="1"/>
  <c r="AM52" i="18"/>
  <c r="AM85" i="18" s="1"/>
  <c r="AL52" i="18"/>
  <c r="AK52" i="18"/>
  <c r="AK85" i="18" s="1"/>
  <c r="AJ52" i="18"/>
  <c r="AI52" i="18"/>
  <c r="AI85" i="18" s="1"/>
  <c r="AH52" i="18"/>
  <c r="AH85" i="18" s="1"/>
  <c r="AG52" i="18"/>
  <c r="AG85" i="18" s="1"/>
  <c r="AF52" i="18"/>
  <c r="AD52" i="18"/>
  <c r="AD85" i="18" s="1"/>
  <c r="AC52" i="18"/>
  <c r="AC85" i="18" s="1"/>
  <c r="L10" i="19" s="1"/>
  <c r="AB52" i="18"/>
  <c r="AB85" i="18" s="1"/>
  <c r="AA52" i="18"/>
  <c r="AA85" i="18" s="1"/>
  <c r="Z52" i="18"/>
  <c r="Z85" i="18" s="1"/>
  <c r="Y52" i="18"/>
  <c r="Y85" i="18" s="1"/>
  <c r="X52" i="18"/>
  <c r="X85" i="18" s="1"/>
  <c r="U52" i="18"/>
  <c r="U85" i="18" s="1"/>
  <c r="T52" i="18"/>
  <c r="T85" i="18" s="1"/>
  <c r="S52" i="18"/>
  <c r="S85" i="18" s="1"/>
  <c r="R52" i="18"/>
  <c r="Q52" i="18"/>
  <c r="P52" i="18"/>
  <c r="P85" i="18" s="1"/>
  <c r="O52" i="18"/>
  <c r="O85" i="18" s="1"/>
  <c r="K52" i="18"/>
  <c r="K85" i="18" s="1"/>
  <c r="J52" i="18"/>
  <c r="J85" i="18" s="1"/>
  <c r="I52" i="18"/>
  <c r="I85" i="18" s="1"/>
  <c r="H52" i="18"/>
  <c r="G52" i="18"/>
  <c r="G85" i="18" s="1"/>
  <c r="CO51" i="18"/>
  <c r="CN51" i="18"/>
  <c r="CM51" i="18"/>
  <c r="CL51" i="18"/>
  <c r="CK51" i="18"/>
  <c r="CJ51" i="18"/>
  <c r="CI51" i="18"/>
  <c r="CA51" i="18"/>
  <c r="Z10" i="19" s="1"/>
  <c r="BT51" i="18"/>
  <c r="BM51" i="18"/>
  <c r="BF51" i="18"/>
  <c r="AX51" i="18"/>
  <c r="AT51" i="18"/>
  <c r="AQ51" i="18"/>
  <c r="AN51" i="18"/>
  <c r="AE51" i="18"/>
  <c r="W51" i="18"/>
  <c r="N51" i="18"/>
  <c r="L51" i="18"/>
  <c r="CO50" i="18"/>
  <c r="CN50" i="18"/>
  <c r="CM50" i="18"/>
  <c r="CL50" i="18"/>
  <c r="CK50" i="18"/>
  <c r="CJ50" i="18"/>
  <c r="CI50" i="18"/>
  <c r="CA50" i="18"/>
  <c r="Z13" i="19" s="1"/>
  <c r="BT50" i="18"/>
  <c r="BM50" i="18"/>
  <c r="BF50" i="18"/>
  <c r="AX50" i="18"/>
  <c r="AT50" i="18"/>
  <c r="AQ50" i="18"/>
  <c r="AN50" i="18"/>
  <c r="AE50" i="18"/>
  <c r="W50" i="18"/>
  <c r="N50" i="18"/>
  <c r="L50" i="18"/>
  <c r="CO49" i="18"/>
  <c r="CN49" i="18"/>
  <c r="CM49" i="18"/>
  <c r="CL49" i="18"/>
  <c r="CK49" i="18"/>
  <c r="CJ49" i="18"/>
  <c r="CI49" i="18"/>
  <c r="CA49" i="18"/>
  <c r="Z12" i="19" s="1"/>
  <c r="BT49" i="18"/>
  <c r="BM49" i="18"/>
  <c r="BF49" i="18"/>
  <c r="AX49" i="18"/>
  <c r="AT49" i="18"/>
  <c r="AQ49" i="18"/>
  <c r="AN49" i="18"/>
  <c r="AE49" i="18"/>
  <c r="W49" i="18"/>
  <c r="N49" i="18"/>
  <c r="L49" i="18"/>
  <c r="CO48" i="18"/>
  <c r="CN48" i="18"/>
  <c r="CM48" i="18"/>
  <c r="CL48" i="18"/>
  <c r="CK48" i="18"/>
  <c r="CJ48" i="18"/>
  <c r="CI48" i="18"/>
  <c r="CA48" i="18"/>
  <c r="Z16" i="19" s="1"/>
  <c r="BT48" i="18"/>
  <c r="BM48" i="18"/>
  <c r="BF48" i="18"/>
  <c r="AX48" i="18"/>
  <c r="AT48" i="18"/>
  <c r="AQ48" i="18"/>
  <c r="AN48" i="18"/>
  <c r="AE48" i="18"/>
  <c r="W48" i="18"/>
  <c r="N48" i="18"/>
  <c r="L48" i="18"/>
  <c r="CO47" i="18"/>
  <c r="CN47" i="18"/>
  <c r="CM47" i="18"/>
  <c r="CL47" i="18"/>
  <c r="CK47" i="18"/>
  <c r="CJ47" i="18"/>
  <c r="CI47" i="18"/>
  <c r="CA47" i="18"/>
  <c r="Z11" i="19" s="1"/>
  <c r="BT47" i="18"/>
  <c r="BM47" i="18"/>
  <c r="BF47" i="18"/>
  <c r="AX47" i="18"/>
  <c r="AT47" i="18"/>
  <c r="AQ47" i="18"/>
  <c r="AN47" i="18"/>
  <c r="AE47" i="18"/>
  <c r="W47" i="18"/>
  <c r="N47" i="18"/>
  <c r="L47" i="18"/>
  <c r="CG46" i="18"/>
  <c r="CG84" i="18" s="1"/>
  <c r="CF46" i="18"/>
  <c r="CF84" i="18" s="1"/>
  <c r="CE46" i="18"/>
  <c r="CE84" i="18" s="1"/>
  <c r="CD46" i="18"/>
  <c r="CD84" i="18" s="1"/>
  <c r="CC46" i="18"/>
  <c r="CC84" i="18" s="1"/>
  <c r="CB46" i="18"/>
  <c r="CB84" i="18" s="1"/>
  <c r="BZ46" i="18"/>
  <c r="BZ84" i="18" s="1"/>
  <c r="BY46" i="18"/>
  <c r="BY84" i="18" s="1"/>
  <c r="BX46" i="18"/>
  <c r="BX84" i="18" s="1"/>
  <c r="BW46" i="18"/>
  <c r="BW84" i="18" s="1"/>
  <c r="BV46" i="18"/>
  <c r="BV84" i="18" s="1"/>
  <c r="BU46" i="18"/>
  <c r="BU84" i="18" s="1"/>
  <c r="BS46" i="18"/>
  <c r="BS84" i="18" s="1"/>
  <c r="BR46" i="18"/>
  <c r="BR84" i="18" s="1"/>
  <c r="BQ46" i="18"/>
  <c r="BQ84" i="18" s="1"/>
  <c r="BP46" i="18"/>
  <c r="BP84" i="18" s="1"/>
  <c r="BO46" i="18"/>
  <c r="BO84" i="18" s="1"/>
  <c r="BN46" i="18"/>
  <c r="BN84" i="18" s="1"/>
  <c r="BL46" i="18"/>
  <c r="BL84" i="18" s="1"/>
  <c r="BK46" i="18"/>
  <c r="BK84" i="18" s="1"/>
  <c r="BJ46" i="18"/>
  <c r="BJ84" i="18" s="1"/>
  <c r="BI46" i="18"/>
  <c r="BI84" i="18" s="1"/>
  <c r="BH46" i="18"/>
  <c r="BH84" i="18" s="1"/>
  <c r="BG46" i="18"/>
  <c r="BG84" i="18" s="1"/>
  <c r="BE46" i="18"/>
  <c r="BE84" i="18" s="1"/>
  <c r="BD46" i="18"/>
  <c r="BD84" i="18" s="1"/>
  <c r="BC46" i="18"/>
  <c r="BC84" i="18" s="1"/>
  <c r="BB46" i="18"/>
  <c r="BB84" i="18" s="1"/>
  <c r="BA46" i="18"/>
  <c r="BA84" i="18" s="1"/>
  <c r="AZ46" i="18"/>
  <c r="AZ84" i="18" s="1"/>
  <c r="AY46" i="18"/>
  <c r="AY84" i="18" s="1"/>
  <c r="AW46" i="18"/>
  <c r="AW84" i="18" s="1"/>
  <c r="AV46" i="18"/>
  <c r="AV84" i="18" s="1"/>
  <c r="AU46" i="18"/>
  <c r="AU84" i="18" s="1"/>
  <c r="AS46" i="18"/>
  <c r="AS84" i="18" s="1"/>
  <c r="AR46" i="18"/>
  <c r="AR84" i="18" s="1"/>
  <c r="AP46" i="18"/>
  <c r="AP84" i="18" s="1"/>
  <c r="AO46" i="18"/>
  <c r="AO84" i="18" s="1"/>
  <c r="AM46" i="18"/>
  <c r="AM84" i="18" s="1"/>
  <c r="AL46" i="18"/>
  <c r="AK46" i="18"/>
  <c r="AK84" i="18" s="1"/>
  <c r="AJ46" i="18"/>
  <c r="AJ84" i="18" s="1"/>
  <c r="AI46" i="18"/>
  <c r="AI84" i="18" s="1"/>
  <c r="AH46" i="18"/>
  <c r="AG46" i="18"/>
  <c r="AG84" i="18" s="1"/>
  <c r="AF46" i="18"/>
  <c r="AD46" i="18"/>
  <c r="AD84" i="18" s="1"/>
  <c r="AC46" i="18"/>
  <c r="AC84" i="18" s="1"/>
  <c r="L13" i="19" s="1"/>
  <c r="AB46" i="18"/>
  <c r="AB84" i="18" s="1"/>
  <c r="AA46" i="18"/>
  <c r="AA84" i="18" s="1"/>
  <c r="Z46" i="18"/>
  <c r="Z84" i="18" s="1"/>
  <c r="Y46" i="18"/>
  <c r="Y84" i="18" s="1"/>
  <c r="X46" i="18"/>
  <c r="X84" i="18" s="1"/>
  <c r="U46" i="18"/>
  <c r="U84" i="18" s="1"/>
  <c r="T46" i="18"/>
  <c r="T84" i="18" s="1"/>
  <c r="S46" i="18"/>
  <c r="R46" i="18"/>
  <c r="Q46" i="18"/>
  <c r="Q84" i="18" s="1"/>
  <c r="P46" i="18"/>
  <c r="P84" i="18" s="1"/>
  <c r="O46" i="18"/>
  <c r="O84" i="18" s="1"/>
  <c r="K46" i="18"/>
  <c r="K84" i="18" s="1"/>
  <c r="J46" i="18"/>
  <c r="J84" i="18" s="1"/>
  <c r="I46" i="18"/>
  <c r="I84" i="18" s="1"/>
  <c r="H46" i="18"/>
  <c r="G46" i="18"/>
  <c r="F34" i="19"/>
  <c r="CO45" i="18"/>
  <c r="CN45" i="18"/>
  <c r="CM45" i="18"/>
  <c r="CL45" i="18"/>
  <c r="CK45" i="18"/>
  <c r="CJ45" i="18"/>
  <c r="CI45" i="18"/>
  <c r="CA45" i="18"/>
  <c r="BT45" i="18"/>
  <c r="BM45" i="18"/>
  <c r="BF45" i="18"/>
  <c r="AX45" i="18"/>
  <c r="AT45" i="18"/>
  <c r="AQ45" i="18"/>
  <c r="AN45" i="18"/>
  <c r="AE45" i="18"/>
  <c r="W45" i="18"/>
  <c r="N45" i="18"/>
  <c r="L45" i="18"/>
  <c r="CO44" i="18"/>
  <c r="CN44" i="18"/>
  <c r="CM44" i="18"/>
  <c r="CL44" i="18"/>
  <c r="CK44" i="18"/>
  <c r="CJ44" i="18"/>
  <c r="CI44" i="18"/>
  <c r="CA44" i="18"/>
  <c r="BT44" i="18"/>
  <c r="BM44" i="18"/>
  <c r="BF44" i="18"/>
  <c r="AX44" i="18"/>
  <c r="AQ44" i="18"/>
  <c r="AN44" i="18"/>
  <c r="AE44" i="18"/>
  <c r="W44" i="18"/>
  <c r="N44" i="18"/>
  <c r="L44" i="18"/>
  <c r="CO42" i="18"/>
  <c r="CN42" i="18"/>
  <c r="CM42" i="18"/>
  <c r="CL42" i="18"/>
  <c r="CK42" i="18"/>
  <c r="CJ42" i="18"/>
  <c r="CI42" i="18"/>
  <c r="CA42" i="18"/>
  <c r="BT42" i="18"/>
  <c r="BM42" i="18"/>
  <c r="BF42" i="18"/>
  <c r="AX42" i="18"/>
  <c r="AT42" i="18"/>
  <c r="AQ42" i="18"/>
  <c r="AN42" i="18"/>
  <c r="AE42" i="18"/>
  <c r="W42" i="18"/>
  <c r="N42" i="18"/>
  <c r="L42" i="18"/>
  <c r="CO41" i="18"/>
  <c r="CN41" i="18"/>
  <c r="CM41" i="18"/>
  <c r="CL41" i="18"/>
  <c r="CK41" i="18"/>
  <c r="CJ41" i="18"/>
  <c r="CI41" i="18"/>
  <c r="CA41" i="18"/>
  <c r="BT41" i="18"/>
  <c r="BM41" i="18"/>
  <c r="BF41" i="18"/>
  <c r="AX41" i="18"/>
  <c r="AT41" i="18"/>
  <c r="AQ41" i="18"/>
  <c r="AN41" i="18"/>
  <c r="AE41" i="18"/>
  <c r="W41" i="18"/>
  <c r="N41" i="18"/>
  <c r="L41" i="18"/>
  <c r="CO40" i="18"/>
  <c r="CN40" i="18"/>
  <c r="CM40" i="18"/>
  <c r="CL40" i="18"/>
  <c r="CK40" i="18"/>
  <c r="CJ40" i="18"/>
  <c r="CI40" i="18"/>
  <c r="CA40" i="18"/>
  <c r="BT40" i="18"/>
  <c r="BM40" i="18"/>
  <c r="BF40" i="18"/>
  <c r="AX40" i="18"/>
  <c r="AT40" i="18"/>
  <c r="AQ40" i="18"/>
  <c r="AN40" i="18"/>
  <c r="AE40" i="18"/>
  <c r="W40" i="18"/>
  <c r="N40" i="18"/>
  <c r="L40" i="18"/>
  <c r="CO39" i="18"/>
  <c r="CN39" i="18"/>
  <c r="CM39" i="18"/>
  <c r="CL39" i="18"/>
  <c r="CK39" i="18"/>
  <c r="CJ39" i="18"/>
  <c r="CI39" i="18"/>
  <c r="CA39" i="18"/>
  <c r="BT39" i="18"/>
  <c r="BM39" i="18"/>
  <c r="BF39" i="18"/>
  <c r="AX39" i="18"/>
  <c r="AT39" i="18"/>
  <c r="AQ39" i="18"/>
  <c r="AN39" i="18"/>
  <c r="AE39" i="18"/>
  <c r="W39" i="18"/>
  <c r="N39" i="18"/>
  <c r="L39" i="18"/>
  <c r="T217" i="19"/>
  <c r="R218" i="19"/>
  <c r="O218" i="19"/>
  <c r="N215" i="19"/>
  <c r="S262" i="19"/>
  <c r="R262" i="19"/>
  <c r="M262" i="19"/>
  <c r="L262" i="19"/>
  <c r="CO37" i="18"/>
  <c r="CN37" i="18"/>
  <c r="CM37" i="18"/>
  <c r="CL37" i="18"/>
  <c r="CK37" i="18"/>
  <c r="CJ37" i="18"/>
  <c r="CI37" i="18"/>
  <c r="CA37" i="18"/>
  <c r="BT37" i="18"/>
  <c r="BM37" i="18"/>
  <c r="BF37" i="18"/>
  <c r="AX37" i="18"/>
  <c r="AT37" i="18"/>
  <c r="AQ37" i="18"/>
  <c r="AN37" i="18"/>
  <c r="AE37" i="18"/>
  <c r="N37" i="18"/>
  <c r="L37" i="18"/>
  <c r="CO36" i="18"/>
  <c r="CO20" i="26" s="1"/>
  <c r="CO24" i="26" s="1"/>
  <c r="CN36" i="18"/>
  <c r="CN20" i="26" s="1"/>
  <c r="CN24" i="26" s="1"/>
  <c r="CM36" i="18"/>
  <c r="CM20" i="26" s="1"/>
  <c r="CM24" i="26" s="1"/>
  <c r="CL36" i="18"/>
  <c r="CL20" i="26" s="1"/>
  <c r="CL24" i="26" s="1"/>
  <c r="CK36" i="18"/>
  <c r="CK20" i="26" s="1"/>
  <c r="CK24" i="26" s="1"/>
  <c r="CJ36" i="18"/>
  <c r="CJ20" i="26" s="1"/>
  <c r="CJ24" i="26" s="1"/>
  <c r="CI36" i="18"/>
  <c r="CI20" i="26" s="1"/>
  <c r="CI24" i="26" s="1"/>
  <c r="CA36" i="18"/>
  <c r="CA20" i="26" s="1"/>
  <c r="CA24" i="26" s="1"/>
  <c r="BT20" i="26"/>
  <c r="BT24" i="26" s="1"/>
  <c r="BM20" i="26"/>
  <c r="BM24" i="26" s="1"/>
  <c r="BF20" i="26"/>
  <c r="BF24" i="26" s="1"/>
  <c r="AX20" i="26"/>
  <c r="AX24" i="26" s="1"/>
  <c r="AT20" i="26"/>
  <c r="AT24" i="26" s="1"/>
  <c r="AQ20" i="26"/>
  <c r="AQ24" i="26" s="1"/>
  <c r="AN20" i="26"/>
  <c r="AN24" i="26" s="1"/>
  <c r="AE20" i="26"/>
  <c r="AE24" i="26" s="1"/>
  <c r="N20" i="26"/>
  <c r="N24" i="26" s="1"/>
  <c r="L20" i="26"/>
  <c r="L24" i="26" s="1"/>
  <c r="CO35" i="18"/>
  <c r="CN35" i="18"/>
  <c r="CM35" i="18"/>
  <c r="CL35" i="18"/>
  <c r="CK35" i="18"/>
  <c r="CJ35" i="18"/>
  <c r="CI35" i="18"/>
  <c r="CA35" i="18"/>
  <c r="BT35" i="18"/>
  <c r="BM35" i="18"/>
  <c r="BF35" i="18"/>
  <c r="AX35" i="18"/>
  <c r="AT35" i="18"/>
  <c r="AQ35" i="18"/>
  <c r="AN35" i="18"/>
  <c r="AE35" i="18"/>
  <c r="W35" i="18"/>
  <c r="N35" i="18"/>
  <c r="L35" i="18"/>
  <c r="CO33" i="18"/>
  <c r="CN33" i="18"/>
  <c r="CM33" i="18"/>
  <c r="CL33" i="18"/>
  <c r="CK33" i="18"/>
  <c r="CJ33" i="18"/>
  <c r="CI33" i="18"/>
  <c r="CA33" i="18"/>
  <c r="BT33" i="18"/>
  <c r="BM33" i="18"/>
  <c r="BF33" i="18"/>
  <c r="AX33" i="18"/>
  <c r="AT33" i="18"/>
  <c r="AQ33" i="18"/>
  <c r="AN33" i="18"/>
  <c r="AE33" i="18"/>
  <c r="W33" i="18"/>
  <c r="N33" i="18"/>
  <c r="L33" i="18"/>
  <c r="CO32" i="18"/>
  <c r="CN32" i="18"/>
  <c r="CM32" i="18"/>
  <c r="CL32" i="18"/>
  <c r="CK32" i="18"/>
  <c r="CJ32" i="18"/>
  <c r="CI32" i="18"/>
  <c r="CA32" i="18"/>
  <c r="BT32" i="18"/>
  <c r="BM32" i="18"/>
  <c r="BF32" i="18"/>
  <c r="AX32" i="18"/>
  <c r="AT32" i="18"/>
  <c r="AQ32" i="18"/>
  <c r="AN32" i="18"/>
  <c r="AE32" i="18"/>
  <c r="W32" i="18"/>
  <c r="N32" i="18"/>
  <c r="L32" i="18"/>
  <c r="CG31" i="18"/>
  <c r="CG82" i="18" s="1"/>
  <c r="CE31" i="18"/>
  <c r="CE82" i="18" s="1"/>
  <c r="CD31" i="18"/>
  <c r="CD82" i="18" s="1"/>
  <c r="CC31" i="18"/>
  <c r="CC82" i="18" s="1"/>
  <c r="CB31" i="18"/>
  <c r="CB82" i="18" s="1"/>
  <c r="BZ31" i="18"/>
  <c r="BZ82" i="18" s="1"/>
  <c r="BY31" i="18"/>
  <c r="BY82" i="18" s="1"/>
  <c r="BX31" i="18"/>
  <c r="BX82" i="18" s="1"/>
  <c r="BW31" i="18"/>
  <c r="BW82" i="18" s="1"/>
  <c r="BV31" i="18"/>
  <c r="BV82" i="18" s="1"/>
  <c r="BU31" i="18"/>
  <c r="BU82" i="18" s="1"/>
  <c r="BS31" i="18"/>
  <c r="BS82" i="18" s="1"/>
  <c r="BR31" i="18"/>
  <c r="BR82" i="18" s="1"/>
  <c r="BQ31" i="18"/>
  <c r="BQ82" i="18" s="1"/>
  <c r="BP31" i="18"/>
  <c r="BP82" i="18" s="1"/>
  <c r="BO31" i="18"/>
  <c r="BO82" i="18" s="1"/>
  <c r="BN31" i="18"/>
  <c r="BN82" i="18" s="1"/>
  <c r="BL31" i="18"/>
  <c r="BL82" i="18" s="1"/>
  <c r="BK31" i="18"/>
  <c r="BK82" i="18" s="1"/>
  <c r="BJ31" i="18"/>
  <c r="BJ82" i="18" s="1"/>
  <c r="BI31" i="18"/>
  <c r="BI82" i="18" s="1"/>
  <c r="BH31" i="18"/>
  <c r="BH82" i="18" s="1"/>
  <c r="BG31" i="18"/>
  <c r="BG82" i="18" s="1"/>
  <c r="BE31" i="18"/>
  <c r="BE82" i="18" s="1"/>
  <c r="BD31" i="18"/>
  <c r="BD82" i="18" s="1"/>
  <c r="BC31" i="18"/>
  <c r="BC82" i="18" s="1"/>
  <c r="BB31" i="18"/>
  <c r="BB82" i="18" s="1"/>
  <c r="BA31" i="18"/>
  <c r="BA82" i="18" s="1"/>
  <c r="AZ31" i="18"/>
  <c r="AZ82" i="18" s="1"/>
  <c r="AY31" i="18"/>
  <c r="AY82" i="18" s="1"/>
  <c r="AW31" i="18"/>
  <c r="AW82" i="18" s="1"/>
  <c r="AV31" i="18"/>
  <c r="AV82" i="18" s="1"/>
  <c r="AU31" i="18"/>
  <c r="AU82" i="18" s="1"/>
  <c r="AS31" i="18"/>
  <c r="AS82" i="18" s="1"/>
  <c r="AR31" i="18"/>
  <c r="AR82" i="18" s="1"/>
  <c r="AP31" i="18"/>
  <c r="AO31" i="18"/>
  <c r="AO82" i="18" s="1"/>
  <c r="AM31" i="18"/>
  <c r="AM82" i="18" s="1"/>
  <c r="AL31" i="18"/>
  <c r="AK31" i="18"/>
  <c r="AK82" i="18" s="1"/>
  <c r="AJ31" i="18"/>
  <c r="AJ82" i="18" s="1"/>
  <c r="AI31" i="18"/>
  <c r="AI82" i="18" s="1"/>
  <c r="AH31" i="18"/>
  <c r="AG31" i="18"/>
  <c r="AG82" i="18" s="1"/>
  <c r="AF31" i="18"/>
  <c r="AD31" i="18"/>
  <c r="AD82" i="18" s="1"/>
  <c r="AC31" i="18"/>
  <c r="AC82" i="18" s="1"/>
  <c r="L16" i="19" s="1"/>
  <c r="AB31" i="18"/>
  <c r="AB82" i="18" s="1"/>
  <c r="AA31" i="18"/>
  <c r="AA82" i="18" s="1"/>
  <c r="Z31" i="18"/>
  <c r="Z82" i="18" s="1"/>
  <c r="Y31" i="18"/>
  <c r="Y82" i="18" s="1"/>
  <c r="X31" i="18"/>
  <c r="X82" i="18" s="1"/>
  <c r="U31" i="18"/>
  <c r="T31" i="18"/>
  <c r="T82" i="18" s="1"/>
  <c r="S31" i="18"/>
  <c r="S82" i="18" s="1"/>
  <c r="R31" i="18"/>
  <c r="Q31" i="18"/>
  <c r="P31" i="18"/>
  <c r="P82" i="18" s="1"/>
  <c r="O31" i="18"/>
  <c r="O82" i="18" s="1"/>
  <c r="K31" i="18"/>
  <c r="K82" i="18" s="1"/>
  <c r="J31" i="18"/>
  <c r="J82" i="18" s="1"/>
  <c r="H31" i="18"/>
  <c r="H82" i="18" s="1"/>
  <c r="G31" i="18"/>
  <c r="G82" i="18" s="1"/>
  <c r="F31" i="18"/>
  <c r="F82" i="18" s="1"/>
  <c r="CO30" i="18"/>
  <c r="CN30" i="18"/>
  <c r="CM30" i="18"/>
  <c r="CL30" i="18"/>
  <c r="CK30" i="18"/>
  <c r="CJ30" i="18"/>
  <c r="CI30" i="18"/>
  <c r="CA30" i="18"/>
  <c r="BT30" i="18"/>
  <c r="BM30" i="18"/>
  <c r="BF30" i="18"/>
  <c r="AX30" i="18"/>
  <c r="AT30" i="18"/>
  <c r="AQ30" i="18"/>
  <c r="AN30" i="18"/>
  <c r="AE30" i="18"/>
  <c r="W30" i="18"/>
  <c r="N30" i="18"/>
  <c r="L30" i="18"/>
  <c r="CO29" i="18"/>
  <c r="CN29" i="18"/>
  <c r="CM29" i="18"/>
  <c r="CL29" i="18"/>
  <c r="CK29" i="18"/>
  <c r="CJ29" i="18"/>
  <c r="CI29" i="18"/>
  <c r="CA29" i="18"/>
  <c r="BT29" i="18"/>
  <c r="BM29" i="18"/>
  <c r="BF29" i="18"/>
  <c r="AX29" i="18"/>
  <c r="AT29" i="18"/>
  <c r="AQ29" i="18"/>
  <c r="AN29" i="18"/>
  <c r="AE29" i="18"/>
  <c r="W29" i="18"/>
  <c r="N29" i="18"/>
  <c r="L29" i="18"/>
  <c r="CO28" i="18"/>
  <c r="CN28" i="18"/>
  <c r="CM28" i="18"/>
  <c r="CL28" i="18"/>
  <c r="CK28" i="18"/>
  <c r="CJ28" i="18"/>
  <c r="CI28" i="18"/>
  <c r="CA28" i="18"/>
  <c r="BT28" i="18"/>
  <c r="BM28" i="18"/>
  <c r="BF28" i="18"/>
  <c r="AX28" i="18"/>
  <c r="AT28" i="18"/>
  <c r="AQ28" i="18"/>
  <c r="AN28" i="18"/>
  <c r="AE28" i="18"/>
  <c r="W28" i="18"/>
  <c r="N28" i="18"/>
  <c r="L28" i="18"/>
  <c r="CO27" i="18"/>
  <c r="CN27" i="18"/>
  <c r="CM27" i="18"/>
  <c r="CL27" i="18"/>
  <c r="CK27" i="18"/>
  <c r="CJ27" i="18"/>
  <c r="CI27" i="18"/>
  <c r="CA27" i="18"/>
  <c r="BT27" i="18"/>
  <c r="BM27" i="18"/>
  <c r="BF27" i="18"/>
  <c r="AX27" i="18"/>
  <c r="AT27" i="18"/>
  <c r="AQ27" i="18"/>
  <c r="AN27" i="18"/>
  <c r="AE27" i="18"/>
  <c r="W27" i="18"/>
  <c r="N27" i="18"/>
  <c r="L27" i="18"/>
  <c r="CO26" i="18"/>
  <c r="CN26" i="18"/>
  <c r="CM26" i="18"/>
  <c r="CL26" i="18"/>
  <c r="CK26" i="18"/>
  <c r="CJ26" i="18"/>
  <c r="CI26" i="18"/>
  <c r="CA26" i="18"/>
  <c r="BT26" i="18"/>
  <c r="BM26" i="18"/>
  <c r="BF26" i="18"/>
  <c r="AX26" i="18"/>
  <c r="AT26" i="18"/>
  <c r="AQ26" i="18"/>
  <c r="AN26" i="18"/>
  <c r="AE26" i="18"/>
  <c r="W26" i="18"/>
  <c r="N26" i="18"/>
  <c r="L26" i="18"/>
  <c r="CG25" i="18"/>
  <c r="CG81" i="18" s="1"/>
  <c r="CE25" i="18"/>
  <c r="CE81" i="18" s="1"/>
  <c r="CD25" i="18"/>
  <c r="CD81" i="18" s="1"/>
  <c r="CC25" i="18"/>
  <c r="CC81" i="18" s="1"/>
  <c r="CB25" i="18"/>
  <c r="CB81" i="18" s="1"/>
  <c r="BZ25" i="18"/>
  <c r="BZ81" i="18" s="1"/>
  <c r="BY25" i="18"/>
  <c r="BY81" i="18" s="1"/>
  <c r="BX25" i="18"/>
  <c r="BX81" i="18" s="1"/>
  <c r="BW25" i="18"/>
  <c r="BW81" i="18" s="1"/>
  <c r="BV25" i="18"/>
  <c r="BV81" i="18" s="1"/>
  <c r="BU25" i="18"/>
  <c r="BU81" i="18" s="1"/>
  <c r="BS25" i="18"/>
  <c r="BS81" i="18" s="1"/>
  <c r="BR25" i="18"/>
  <c r="BR81" i="18" s="1"/>
  <c r="BQ25" i="18"/>
  <c r="BQ81" i="18" s="1"/>
  <c r="BP25" i="18"/>
  <c r="BP81" i="18" s="1"/>
  <c r="BO25" i="18"/>
  <c r="BO81" i="18" s="1"/>
  <c r="BN25" i="18"/>
  <c r="BN81" i="18" s="1"/>
  <c r="BL25" i="18"/>
  <c r="BL81" i="18" s="1"/>
  <c r="BK25" i="18"/>
  <c r="BK81" i="18" s="1"/>
  <c r="BJ25" i="18"/>
  <c r="BJ81" i="18" s="1"/>
  <c r="BI25" i="18"/>
  <c r="BI81" i="18" s="1"/>
  <c r="BH25" i="18"/>
  <c r="BH81" i="18" s="1"/>
  <c r="BG25" i="18"/>
  <c r="BG81" i="18" s="1"/>
  <c r="BE25" i="18"/>
  <c r="BD25" i="18"/>
  <c r="BD81" i="18" s="1"/>
  <c r="BC25" i="18"/>
  <c r="BC81" i="18" s="1"/>
  <c r="BB25" i="18"/>
  <c r="BB81" i="18" s="1"/>
  <c r="BA25" i="18"/>
  <c r="BA81" i="18" s="1"/>
  <c r="AZ25" i="18"/>
  <c r="AZ81" i="18" s="1"/>
  <c r="AY25" i="18"/>
  <c r="AY81" i="18" s="1"/>
  <c r="AW25" i="18"/>
  <c r="AW81" i="18" s="1"/>
  <c r="AV25" i="18"/>
  <c r="AV81" i="18" s="1"/>
  <c r="AU25" i="18"/>
  <c r="AU81" i="18" s="1"/>
  <c r="AS25" i="18"/>
  <c r="AS81" i="18" s="1"/>
  <c r="AR25" i="18"/>
  <c r="AR81" i="18" s="1"/>
  <c r="AP25" i="18"/>
  <c r="AP81" i="18" s="1"/>
  <c r="AO25" i="18"/>
  <c r="AO81" i="18" s="1"/>
  <c r="AM25" i="18"/>
  <c r="AM81" i="18" s="1"/>
  <c r="AL25" i="18"/>
  <c r="AK25" i="18"/>
  <c r="AK81" i="18" s="1"/>
  <c r="AJ25" i="18"/>
  <c r="AJ81" i="18" s="1"/>
  <c r="AI25" i="18"/>
  <c r="AI81" i="18" s="1"/>
  <c r="AH25" i="18"/>
  <c r="AG25" i="18"/>
  <c r="AG81" i="18" s="1"/>
  <c r="AF25" i="18"/>
  <c r="AD25" i="18"/>
  <c r="AD81" i="18" s="1"/>
  <c r="AC25" i="18"/>
  <c r="AC81" i="18" s="1"/>
  <c r="L11" i="19" s="1"/>
  <c r="AB25" i="18"/>
  <c r="AB81" i="18" s="1"/>
  <c r="AA25" i="18"/>
  <c r="AA81" i="18" s="1"/>
  <c r="Z25" i="18"/>
  <c r="Z81" i="18" s="1"/>
  <c r="Y25" i="18"/>
  <c r="Y81" i="18" s="1"/>
  <c r="X25" i="18"/>
  <c r="X81" i="18" s="1"/>
  <c r="U25" i="18"/>
  <c r="T25" i="18"/>
  <c r="T81" i="18" s="1"/>
  <c r="S25" i="18"/>
  <c r="S81" i="18" s="1"/>
  <c r="R25" i="18"/>
  <c r="Q25" i="18"/>
  <c r="P25" i="18"/>
  <c r="P81" i="18" s="1"/>
  <c r="O25" i="18"/>
  <c r="O81" i="18" s="1"/>
  <c r="K25" i="18"/>
  <c r="K81" i="18" s="1"/>
  <c r="J25" i="18"/>
  <c r="J81" i="18" s="1"/>
  <c r="I25" i="18"/>
  <c r="I81" i="18" s="1"/>
  <c r="H25" i="18"/>
  <c r="H81" i="18" s="1"/>
  <c r="F25" i="18"/>
  <c r="F81" i="18" s="1"/>
  <c r="CO24" i="18"/>
  <c r="CN24" i="18"/>
  <c r="CM24" i="18"/>
  <c r="CL24" i="18"/>
  <c r="CK24" i="18"/>
  <c r="CJ24" i="18"/>
  <c r="CI24" i="18"/>
  <c r="CA24" i="18"/>
  <c r="BT24" i="18"/>
  <c r="BM24" i="18"/>
  <c r="BF24" i="18"/>
  <c r="AX24" i="18"/>
  <c r="AT24" i="18"/>
  <c r="AQ24" i="18"/>
  <c r="AN24" i="18"/>
  <c r="AE24" i="18"/>
  <c r="W24" i="18"/>
  <c r="N24" i="18"/>
  <c r="L24" i="18"/>
  <c r="CO23" i="18"/>
  <c r="CN23" i="18"/>
  <c r="CM23" i="18"/>
  <c r="CL23" i="18"/>
  <c r="CK23" i="18"/>
  <c r="CJ23" i="18"/>
  <c r="CI23" i="18"/>
  <c r="BM23" i="18"/>
  <c r="BF23" i="18"/>
  <c r="AX23" i="18"/>
  <c r="AT23" i="18"/>
  <c r="AN23" i="18"/>
  <c r="AE23" i="18"/>
  <c r="W23" i="18"/>
  <c r="N23" i="18"/>
  <c r="L23" i="18"/>
  <c r="CO22" i="18"/>
  <c r="CN22" i="18"/>
  <c r="CM22" i="18"/>
  <c r="CL22" i="18"/>
  <c r="CK22" i="18"/>
  <c r="CJ22" i="18"/>
  <c r="CI22" i="18"/>
  <c r="BM22" i="18"/>
  <c r="BF22" i="18"/>
  <c r="AX22" i="18"/>
  <c r="AT22" i="18"/>
  <c r="AN22" i="18"/>
  <c r="AE22" i="18"/>
  <c r="W22" i="18"/>
  <c r="N22" i="18"/>
  <c r="CO21" i="18"/>
  <c r="CN21" i="18"/>
  <c r="CM21" i="18"/>
  <c r="CL21" i="18"/>
  <c r="CK21" i="18"/>
  <c r="CJ21" i="18"/>
  <c r="CI21" i="18"/>
  <c r="BT21" i="18"/>
  <c r="BM21" i="18"/>
  <c r="BF21" i="18"/>
  <c r="AX21" i="18"/>
  <c r="AT21" i="18"/>
  <c r="AQ21" i="18"/>
  <c r="AN21" i="18"/>
  <c r="AE21" i="18"/>
  <c r="W21" i="18"/>
  <c r="N21" i="18"/>
  <c r="L21" i="18"/>
  <c r="CO20" i="18"/>
  <c r="CN20" i="18"/>
  <c r="CM20" i="18"/>
  <c r="CL20" i="18"/>
  <c r="CK20" i="18"/>
  <c r="CJ20" i="18"/>
  <c r="CI20" i="18"/>
  <c r="CA20" i="18"/>
  <c r="BT20" i="18"/>
  <c r="BM20" i="18"/>
  <c r="BF20" i="18"/>
  <c r="AX20" i="18"/>
  <c r="AT20" i="18"/>
  <c r="AQ20" i="18"/>
  <c r="AN20" i="18"/>
  <c r="AE20" i="18"/>
  <c r="W20" i="18"/>
  <c r="N20" i="18"/>
  <c r="L20" i="18"/>
  <c r="CG19" i="18"/>
  <c r="CG80" i="18" s="1"/>
  <c r="CF19" i="18"/>
  <c r="CF80" i="18" s="1"/>
  <c r="CE19" i="18"/>
  <c r="CE80" i="18" s="1"/>
  <c r="CD19" i="18"/>
  <c r="CD80" i="18" s="1"/>
  <c r="CC19" i="18"/>
  <c r="CC80" i="18" s="1"/>
  <c r="CB19" i="18"/>
  <c r="CB80" i="18" s="1"/>
  <c r="CO18" i="18"/>
  <c r="CN18" i="18"/>
  <c r="CM18" i="18"/>
  <c r="CL18" i="18"/>
  <c r="CK18" i="18"/>
  <c r="CJ18" i="18"/>
  <c r="CI18" i="18"/>
  <c r="BT18" i="18"/>
  <c r="BM18" i="18"/>
  <c r="BF18" i="18"/>
  <c r="AX18" i="18"/>
  <c r="AT18" i="18"/>
  <c r="AQ18" i="18"/>
  <c r="AN18" i="18"/>
  <c r="I74" i="18" s="1"/>
  <c r="AE18" i="18"/>
  <c r="W18" i="18"/>
  <c r="N18" i="18"/>
  <c r="L18" i="18"/>
  <c r="CO17" i="18"/>
  <c r="CN17" i="18"/>
  <c r="CM17" i="18"/>
  <c r="CL17" i="18"/>
  <c r="CK17" i="18"/>
  <c r="CJ17" i="18"/>
  <c r="CI17" i="18"/>
  <c r="CA17" i="18"/>
  <c r="BT17" i="18"/>
  <c r="BM17" i="18"/>
  <c r="BF17" i="18"/>
  <c r="AX17" i="18"/>
  <c r="AT17" i="18"/>
  <c r="AQ17" i="18"/>
  <c r="AN17" i="18"/>
  <c r="AE17" i="18"/>
  <c r="W17" i="18"/>
  <c r="N17" i="18"/>
  <c r="L17" i="18"/>
  <c r="CA16" i="18"/>
  <c r="CA15" i="18"/>
  <c r="BT15" i="18"/>
  <c r="BM15" i="18"/>
  <c r="BF15" i="18"/>
  <c r="AX15" i="18"/>
  <c r="AT15" i="18"/>
  <c r="AQ15" i="18"/>
  <c r="AN15" i="18"/>
  <c r="AE15" i="18"/>
  <c r="W15" i="18"/>
  <c r="N15" i="18"/>
  <c r="L15" i="18"/>
  <c r="CO14" i="18"/>
  <c r="CN14" i="18"/>
  <c r="CM14" i="18"/>
  <c r="CL14" i="18"/>
  <c r="CK14" i="18"/>
  <c r="CJ14" i="18"/>
  <c r="CI14" i="18"/>
  <c r="CA14" i="18"/>
  <c r="BT14" i="18"/>
  <c r="BM14" i="18"/>
  <c r="BF14" i="18"/>
  <c r="AX14" i="18"/>
  <c r="AT14" i="18"/>
  <c r="AQ14" i="18"/>
  <c r="AN14" i="18"/>
  <c r="AE14" i="18"/>
  <c r="W14" i="18"/>
  <c r="N14" i="18"/>
  <c r="L14" i="18"/>
  <c r="CO13" i="18"/>
  <c r="CN13" i="18"/>
  <c r="CM13" i="18"/>
  <c r="CL13" i="18"/>
  <c r="CK13" i="18"/>
  <c r="CJ13" i="18"/>
  <c r="CI13" i="18"/>
  <c r="CA13" i="18"/>
  <c r="BT13" i="18"/>
  <c r="BM13" i="18"/>
  <c r="BF13" i="18"/>
  <c r="AX13" i="18"/>
  <c r="AQ13" i="18"/>
  <c r="AN13" i="18"/>
  <c r="AE13" i="18"/>
  <c r="W13" i="18"/>
  <c r="N13" i="18"/>
  <c r="L13" i="18"/>
  <c r="CO12" i="18"/>
  <c r="CN12" i="18"/>
  <c r="CM12" i="18"/>
  <c r="CL12" i="18"/>
  <c r="CK12" i="18"/>
  <c r="CJ12" i="18"/>
  <c r="CI12" i="18"/>
  <c r="CA12" i="18"/>
  <c r="BT12" i="18"/>
  <c r="BM12" i="18"/>
  <c r="BF12" i="18"/>
  <c r="AX12" i="18"/>
  <c r="AT12" i="18"/>
  <c r="AQ12" i="18"/>
  <c r="AN12" i="18"/>
  <c r="AE12" i="18"/>
  <c r="W12" i="18"/>
  <c r="N12" i="18"/>
  <c r="L12" i="18"/>
  <c r="O272" i="14"/>
  <c r="O271" i="14"/>
  <c r="H271" i="14"/>
  <c r="E271" i="14"/>
  <c r="D271" i="14"/>
  <c r="O270" i="14"/>
  <c r="H270" i="14"/>
  <c r="E270" i="14"/>
  <c r="D270" i="14"/>
  <c r="O269" i="14"/>
  <c r="H269" i="14"/>
  <c r="E269" i="14"/>
  <c r="D269" i="14"/>
  <c r="O268" i="14"/>
  <c r="H268" i="14"/>
  <c r="E268" i="14"/>
  <c r="D268" i="14"/>
  <c r="O267" i="14"/>
  <c r="H267" i="14"/>
  <c r="E267" i="14"/>
  <c r="D267" i="14"/>
  <c r="H266" i="14"/>
  <c r="E266" i="14"/>
  <c r="D266" i="14"/>
  <c r="O265" i="14"/>
  <c r="H265" i="14"/>
  <c r="E265" i="14"/>
  <c r="D265" i="14"/>
  <c r="O264" i="14"/>
  <c r="H264" i="14"/>
  <c r="E264" i="14"/>
  <c r="D264" i="14"/>
  <c r="O263" i="14"/>
  <c r="H263" i="14"/>
  <c r="E263" i="14"/>
  <c r="D263" i="14"/>
  <c r="H262" i="14"/>
  <c r="E262" i="14"/>
  <c r="D262" i="14"/>
  <c r="O261" i="14"/>
  <c r="H261" i="14"/>
  <c r="E261" i="14"/>
  <c r="D261" i="14"/>
  <c r="O260" i="14"/>
  <c r="H260" i="14"/>
  <c r="E260" i="14"/>
  <c r="D260" i="14"/>
  <c r="O259" i="14"/>
  <c r="H259" i="14"/>
  <c r="E259" i="14"/>
  <c r="D259" i="14"/>
  <c r="H258" i="14"/>
  <c r="E258" i="14"/>
  <c r="D258" i="14"/>
  <c r="O257" i="14"/>
  <c r="H257" i="14"/>
  <c r="E257" i="14"/>
  <c r="O256" i="14"/>
  <c r="H256" i="14"/>
  <c r="E256" i="14"/>
  <c r="D256" i="14"/>
  <c r="O255" i="14"/>
  <c r="H255" i="14"/>
  <c r="E255" i="14"/>
  <c r="D255" i="14"/>
  <c r="O254" i="14"/>
  <c r="H254" i="14"/>
  <c r="E254" i="14"/>
  <c r="D254" i="14"/>
  <c r="O253" i="14"/>
  <c r="H253" i="14"/>
  <c r="E253" i="14"/>
  <c r="D253" i="14"/>
  <c r="O252" i="14"/>
  <c r="H252" i="14"/>
  <c r="E252" i="14"/>
  <c r="D252" i="14"/>
  <c r="O251" i="14"/>
  <c r="H251" i="14"/>
  <c r="E251" i="14"/>
  <c r="D251" i="14"/>
  <c r="M273" i="14"/>
  <c r="L273" i="14"/>
  <c r="J273" i="14"/>
  <c r="H250" i="14"/>
  <c r="E250" i="14"/>
  <c r="D250" i="14"/>
  <c r="P236" i="14"/>
  <c r="K236" i="14"/>
  <c r="H236" i="14"/>
  <c r="E236" i="14"/>
  <c r="D236" i="14"/>
  <c r="P235" i="14"/>
  <c r="K235" i="14"/>
  <c r="H235" i="14"/>
  <c r="E235" i="14"/>
  <c r="D235" i="14"/>
  <c r="K234" i="14"/>
  <c r="H234" i="14"/>
  <c r="E234" i="14"/>
  <c r="D234" i="14"/>
  <c r="P233" i="14"/>
  <c r="K233" i="14"/>
  <c r="H233" i="14"/>
  <c r="E233" i="14"/>
  <c r="D233" i="14"/>
  <c r="P232" i="14"/>
  <c r="K232" i="14"/>
  <c r="H232" i="14"/>
  <c r="E232" i="14"/>
  <c r="D232" i="14"/>
  <c r="P231" i="14"/>
  <c r="K231" i="14"/>
  <c r="H231" i="14"/>
  <c r="E231" i="14"/>
  <c r="D231" i="14"/>
  <c r="P230" i="14"/>
  <c r="K230" i="14"/>
  <c r="H230" i="14"/>
  <c r="E230" i="14"/>
  <c r="D230" i="14"/>
  <c r="K229" i="14"/>
  <c r="H229" i="14"/>
  <c r="E229" i="14"/>
  <c r="D229" i="14"/>
  <c r="P228" i="14"/>
  <c r="K228" i="14"/>
  <c r="H228" i="14"/>
  <c r="E228" i="14"/>
  <c r="D228" i="14"/>
  <c r="K227" i="14"/>
  <c r="H227" i="14"/>
  <c r="E227" i="14"/>
  <c r="D227" i="14"/>
  <c r="K226" i="14"/>
  <c r="H226" i="14"/>
  <c r="E226" i="14"/>
  <c r="D226" i="14"/>
  <c r="P225" i="14"/>
  <c r="K225" i="14"/>
  <c r="H225" i="14"/>
  <c r="E225" i="14"/>
  <c r="D225" i="14"/>
  <c r="P224" i="14"/>
  <c r="K224" i="14"/>
  <c r="H224" i="14"/>
  <c r="E224" i="14"/>
  <c r="D224" i="14"/>
  <c r="P223" i="14"/>
  <c r="K223" i="14"/>
  <c r="H223" i="14"/>
  <c r="E223" i="14"/>
  <c r="D223" i="14"/>
  <c r="P222" i="14"/>
  <c r="K222" i="14"/>
  <c r="H222" i="14"/>
  <c r="E222" i="14"/>
  <c r="D222" i="14"/>
  <c r="K221" i="14"/>
  <c r="H221" i="14"/>
  <c r="E221" i="14"/>
  <c r="P220" i="14"/>
  <c r="K220" i="14"/>
  <c r="H220" i="14"/>
  <c r="E220" i="14"/>
  <c r="D220" i="14"/>
  <c r="P219" i="14"/>
  <c r="K219" i="14"/>
  <c r="H219" i="14"/>
  <c r="E219" i="14"/>
  <c r="D219" i="14"/>
  <c r="K218" i="14"/>
  <c r="H218" i="14"/>
  <c r="E218" i="14"/>
  <c r="D218" i="14"/>
  <c r="P217" i="14"/>
  <c r="K217" i="14"/>
  <c r="H217" i="14"/>
  <c r="E217" i="14"/>
  <c r="D217" i="14"/>
  <c r="N237" i="14"/>
  <c r="P216" i="14"/>
  <c r="K216" i="14"/>
  <c r="H216" i="14"/>
  <c r="E216" i="14"/>
  <c r="D216" i="14"/>
  <c r="Q215" i="14"/>
  <c r="H215" i="14"/>
  <c r="E215" i="14"/>
  <c r="D215" i="14"/>
  <c r="Q214" i="14"/>
  <c r="H214" i="14"/>
  <c r="E214" i="14"/>
  <c r="D214" i="14"/>
  <c r="W200" i="14"/>
  <c r="P200" i="14"/>
  <c r="L200" i="14"/>
  <c r="O199" i="14"/>
  <c r="R199" i="14"/>
  <c r="S198" i="14" s="1"/>
  <c r="K199" i="14"/>
  <c r="H199" i="14"/>
  <c r="E199" i="14"/>
  <c r="D199" i="14"/>
  <c r="R198" i="14"/>
  <c r="S197" i="14" s="1"/>
  <c r="H198" i="14"/>
  <c r="E198" i="14"/>
  <c r="D198" i="14"/>
  <c r="R197" i="14"/>
  <c r="S196" i="14" s="1"/>
  <c r="O197" i="14"/>
  <c r="H197" i="14"/>
  <c r="E197" i="14"/>
  <c r="D197" i="14"/>
  <c r="R196" i="14"/>
  <c r="S195" i="14" s="1"/>
  <c r="O196" i="14"/>
  <c r="K196" i="14"/>
  <c r="H196" i="14"/>
  <c r="E196" i="14"/>
  <c r="D196" i="14"/>
  <c r="R195" i="14"/>
  <c r="S194" i="14" s="1"/>
  <c r="K195" i="14"/>
  <c r="H195" i="14"/>
  <c r="E195" i="14"/>
  <c r="D195" i="14"/>
  <c r="R194" i="14"/>
  <c r="S193" i="14" s="1"/>
  <c r="H194" i="14"/>
  <c r="E194" i="14"/>
  <c r="D194" i="14"/>
  <c r="R193" i="14"/>
  <c r="S192" i="14" s="1"/>
  <c r="O193" i="14"/>
  <c r="H193" i="14"/>
  <c r="E193" i="14"/>
  <c r="D193" i="14"/>
  <c r="R192" i="14"/>
  <c r="S191" i="14" s="1"/>
  <c r="O192" i="14"/>
  <c r="K192" i="14"/>
  <c r="H192" i="14"/>
  <c r="E192" i="14"/>
  <c r="D192" i="14"/>
  <c r="R191" i="14"/>
  <c r="S190" i="14" s="1"/>
  <c r="K191" i="14"/>
  <c r="H191" i="14"/>
  <c r="E191" i="14"/>
  <c r="D191" i="14"/>
  <c r="R190" i="14"/>
  <c r="S189" i="14" s="1"/>
  <c r="H190" i="14"/>
  <c r="E190" i="14"/>
  <c r="D190" i="14"/>
  <c r="R189" i="14"/>
  <c r="S188" i="14" s="1"/>
  <c r="O189" i="14"/>
  <c r="H189" i="14"/>
  <c r="E189" i="14"/>
  <c r="D189" i="14"/>
  <c r="R188" i="14"/>
  <c r="S187" i="14" s="1"/>
  <c r="O188" i="14"/>
  <c r="K188" i="14"/>
  <c r="H188" i="14"/>
  <c r="E188" i="14"/>
  <c r="D188" i="14"/>
  <c r="R187" i="14"/>
  <c r="S186" i="14" s="1"/>
  <c r="K187" i="14"/>
  <c r="H187" i="14"/>
  <c r="E187" i="14"/>
  <c r="D187" i="14"/>
  <c r="R186" i="14"/>
  <c r="S185" i="14" s="1"/>
  <c r="H186" i="14"/>
  <c r="E186" i="14"/>
  <c r="D186" i="14"/>
  <c r="R185" i="14"/>
  <c r="S184" i="14" s="1"/>
  <c r="O185" i="14"/>
  <c r="H185" i="14"/>
  <c r="E185" i="14"/>
  <c r="D185" i="14"/>
  <c r="R184" i="14"/>
  <c r="S183" i="14" s="1"/>
  <c r="O184" i="14"/>
  <c r="K184" i="14"/>
  <c r="H184" i="14"/>
  <c r="E184" i="14"/>
  <c r="R183" i="14"/>
  <c r="S182" i="14" s="1"/>
  <c r="K183" i="14"/>
  <c r="H183" i="14"/>
  <c r="E183" i="14"/>
  <c r="D183" i="14"/>
  <c r="R182" i="14"/>
  <c r="S181" i="14" s="1"/>
  <c r="H182" i="14"/>
  <c r="E182" i="14"/>
  <c r="D182" i="14"/>
  <c r="R181" i="14"/>
  <c r="S180" i="14" s="1"/>
  <c r="O181" i="14"/>
  <c r="H181" i="14"/>
  <c r="E181" i="14"/>
  <c r="D181" i="14"/>
  <c r="R180" i="14"/>
  <c r="S179" i="14" s="1"/>
  <c r="O180" i="14"/>
  <c r="K180" i="14"/>
  <c r="H180" i="14"/>
  <c r="E180" i="14"/>
  <c r="D180" i="14"/>
  <c r="M200" i="14"/>
  <c r="K179" i="14"/>
  <c r="H179" i="14"/>
  <c r="E179" i="14"/>
  <c r="D179" i="14"/>
  <c r="H178" i="14"/>
  <c r="E178" i="14"/>
  <c r="D178" i="14"/>
  <c r="V200" i="14"/>
  <c r="U200" i="14"/>
  <c r="T200" i="14"/>
  <c r="Q200" i="14"/>
  <c r="O177" i="14"/>
  <c r="J200" i="14"/>
  <c r="H177" i="14"/>
  <c r="E177" i="14"/>
  <c r="D177" i="14"/>
  <c r="L121" i="14"/>
  <c r="H121" i="14"/>
  <c r="E121" i="14"/>
  <c r="D121" i="14"/>
  <c r="P120" i="14"/>
  <c r="Q120" i="14" s="1"/>
  <c r="L120" i="14"/>
  <c r="H120" i="14"/>
  <c r="E120" i="14"/>
  <c r="D120" i="14"/>
  <c r="P119" i="14"/>
  <c r="Q119" i="14" s="1"/>
  <c r="L119" i="14"/>
  <c r="H119" i="14"/>
  <c r="E119" i="14"/>
  <c r="D119" i="14"/>
  <c r="L118" i="14"/>
  <c r="H118" i="14"/>
  <c r="E118" i="14"/>
  <c r="D118" i="14"/>
  <c r="P117" i="14"/>
  <c r="Q117" i="14" s="1"/>
  <c r="L117" i="14"/>
  <c r="H117" i="14"/>
  <c r="E117" i="14"/>
  <c r="D117" i="14"/>
  <c r="P116" i="14"/>
  <c r="Q116" i="14" s="1"/>
  <c r="L116" i="14"/>
  <c r="H116" i="14"/>
  <c r="E116" i="14"/>
  <c r="D116" i="14"/>
  <c r="P115" i="14"/>
  <c r="Q115" i="14" s="1"/>
  <c r="L115" i="14"/>
  <c r="H115" i="14"/>
  <c r="E115" i="14"/>
  <c r="D115" i="14"/>
  <c r="L114" i="14"/>
  <c r="H114" i="14"/>
  <c r="E114" i="14"/>
  <c r="D114" i="14"/>
  <c r="P113" i="14"/>
  <c r="L113" i="14"/>
  <c r="H113" i="14"/>
  <c r="E113" i="14"/>
  <c r="D113" i="14"/>
  <c r="Q112" i="14"/>
  <c r="L112" i="14"/>
  <c r="H112" i="14"/>
  <c r="E112" i="14"/>
  <c r="D112" i="14"/>
  <c r="P111" i="14"/>
  <c r="Q111" i="14" s="1"/>
  <c r="L111" i="14"/>
  <c r="H111" i="14"/>
  <c r="E111" i="14"/>
  <c r="D111" i="14"/>
  <c r="P110" i="14"/>
  <c r="L110" i="14"/>
  <c r="H110" i="14"/>
  <c r="E110" i="14"/>
  <c r="D110" i="14"/>
  <c r="L109" i="14"/>
  <c r="H109" i="14"/>
  <c r="E109" i="14"/>
  <c r="D109" i="14"/>
  <c r="P108" i="14"/>
  <c r="Q108" i="14" s="1"/>
  <c r="L108" i="14"/>
  <c r="H108" i="14"/>
  <c r="E108" i="14"/>
  <c r="D108" i="14"/>
  <c r="P107" i="14"/>
  <c r="Q107" i="14" s="1"/>
  <c r="L107" i="14"/>
  <c r="H107" i="14"/>
  <c r="E107" i="14"/>
  <c r="D107" i="14"/>
  <c r="P106" i="14"/>
  <c r="L106" i="14"/>
  <c r="H106" i="14"/>
  <c r="E106" i="14"/>
  <c r="L105" i="14"/>
  <c r="H105" i="14"/>
  <c r="E105" i="14"/>
  <c r="D105" i="14"/>
  <c r="P104" i="14"/>
  <c r="Q104" i="14" s="1"/>
  <c r="L104" i="14"/>
  <c r="H104" i="14"/>
  <c r="E104" i="14"/>
  <c r="D104" i="14"/>
  <c r="P103" i="14"/>
  <c r="Q103" i="14" s="1"/>
  <c r="L103" i="14"/>
  <c r="H103" i="14"/>
  <c r="E103" i="14"/>
  <c r="D103" i="14"/>
  <c r="P102" i="14"/>
  <c r="L102" i="14"/>
  <c r="H102" i="14"/>
  <c r="E102" i="14"/>
  <c r="D102" i="14"/>
  <c r="N122" i="14"/>
  <c r="M122" i="14"/>
  <c r="L101" i="14"/>
  <c r="H101" i="14"/>
  <c r="E101" i="14"/>
  <c r="D101" i="14"/>
  <c r="P100" i="14"/>
  <c r="Q100" i="14" s="1"/>
  <c r="L100" i="14"/>
  <c r="H100" i="14"/>
  <c r="E100" i="14"/>
  <c r="D100" i="14"/>
  <c r="O122" i="14"/>
  <c r="H99" i="14"/>
  <c r="E99" i="14"/>
  <c r="D99" i="14"/>
  <c r="N85" i="14"/>
  <c r="K85" i="14"/>
  <c r="G85" i="14"/>
  <c r="H80" i="14"/>
  <c r="H75" i="14"/>
  <c r="M75" i="14" s="1"/>
  <c r="H70" i="14"/>
  <c r="H65" i="14"/>
  <c r="M65" i="14" s="1"/>
  <c r="H60" i="14"/>
  <c r="H55" i="14"/>
  <c r="M55" i="14" s="1"/>
  <c r="H50" i="14"/>
  <c r="L85" i="14"/>
  <c r="J85" i="14"/>
  <c r="F85" i="14"/>
  <c r="E85" i="14"/>
  <c r="D85" i="14"/>
  <c r="K35" i="14"/>
  <c r="Q25" i="14"/>
  <c r="P25" i="14"/>
  <c r="L398" i="29"/>
  <c r="K398" i="29"/>
  <c r="J398" i="29"/>
  <c r="I398" i="29"/>
  <c r="H398" i="29"/>
  <c r="L397" i="29"/>
  <c r="K397" i="29"/>
  <c r="J397" i="29"/>
  <c r="I397" i="29"/>
  <c r="H397" i="29"/>
  <c r="L396" i="29"/>
  <c r="K396" i="29"/>
  <c r="J396" i="29"/>
  <c r="I396" i="29"/>
  <c r="H396" i="29"/>
  <c r="L395" i="29"/>
  <c r="K395" i="29"/>
  <c r="J395" i="29"/>
  <c r="I395" i="29"/>
  <c r="H395" i="29"/>
  <c r="L394" i="29"/>
  <c r="K394" i="29"/>
  <c r="J394" i="29"/>
  <c r="I394" i="29"/>
  <c r="H394" i="29"/>
  <c r="L392" i="29"/>
  <c r="K392" i="29"/>
  <c r="J392" i="29"/>
  <c r="I392" i="29"/>
  <c r="H392" i="29"/>
  <c r="L391" i="29"/>
  <c r="K391" i="29"/>
  <c r="J391" i="29"/>
  <c r="I391" i="29"/>
  <c r="H391" i="29"/>
  <c r="L390" i="29"/>
  <c r="K390" i="29"/>
  <c r="J390" i="29"/>
  <c r="I390" i="29"/>
  <c r="H390" i="29"/>
  <c r="L389" i="29"/>
  <c r="K389" i="29"/>
  <c r="J389" i="29"/>
  <c r="I389" i="29"/>
  <c r="H389" i="29"/>
  <c r="L388" i="29"/>
  <c r="K388" i="29"/>
  <c r="J388" i="29"/>
  <c r="I388" i="29"/>
  <c r="H388" i="29"/>
  <c r="L385" i="29"/>
  <c r="L467" i="29" s="1"/>
  <c r="K385" i="29"/>
  <c r="K467" i="29" s="1"/>
  <c r="J385" i="29"/>
  <c r="J467" i="29" s="1"/>
  <c r="I385" i="29"/>
  <c r="I467" i="29" s="1"/>
  <c r="H385" i="29"/>
  <c r="H467" i="29" s="1"/>
  <c r="M384" i="29"/>
  <c r="M383" i="29"/>
  <c r="M382" i="29"/>
  <c r="M381" i="29"/>
  <c r="M380" i="29"/>
  <c r="L379" i="29"/>
  <c r="K379" i="29"/>
  <c r="J379" i="29"/>
  <c r="I379" i="29"/>
  <c r="H379" i="29"/>
  <c r="M378" i="29"/>
  <c r="M377" i="29"/>
  <c r="M376" i="29"/>
  <c r="M375" i="29"/>
  <c r="M374" i="29"/>
  <c r="L370" i="29"/>
  <c r="L372" i="29" s="1"/>
  <c r="L466" i="29" s="1"/>
  <c r="K370" i="29"/>
  <c r="K372" i="29" s="1"/>
  <c r="K466" i="29" s="1"/>
  <c r="J370" i="29"/>
  <c r="J372" i="29" s="1"/>
  <c r="J466" i="29" s="1"/>
  <c r="I370" i="29"/>
  <c r="I372" i="29" s="1"/>
  <c r="I466" i="29" s="1"/>
  <c r="H370" i="29"/>
  <c r="H372" i="29" s="1"/>
  <c r="H466" i="29" s="1"/>
  <c r="M369" i="29"/>
  <c r="M368" i="29"/>
  <c r="M367" i="29"/>
  <c r="M366" i="29"/>
  <c r="M365" i="29"/>
  <c r="L364" i="29"/>
  <c r="L485" i="29" s="1"/>
  <c r="K364" i="29"/>
  <c r="K485" i="29" s="1"/>
  <c r="J364" i="29"/>
  <c r="J485" i="29" s="1"/>
  <c r="I364" i="29"/>
  <c r="I485" i="29" s="1"/>
  <c r="H364" i="29"/>
  <c r="H485" i="29" s="1"/>
  <c r="M363" i="29"/>
  <c r="M362" i="29"/>
  <c r="M361" i="29"/>
  <c r="M360" i="29"/>
  <c r="M359" i="29"/>
  <c r="L358" i="29"/>
  <c r="L514" i="29" s="1"/>
  <c r="K358" i="29"/>
  <c r="K514" i="29" s="1"/>
  <c r="J358" i="29"/>
  <c r="J514" i="29" s="1"/>
  <c r="I358" i="29"/>
  <c r="I514" i="29" s="1"/>
  <c r="H358" i="29"/>
  <c r="H514" i="29" s="1"/>
  <c r="M357" i="29"/>
  <c r="M356" i="29"/>
  <c r="M355" i="29"/>
  <c r="M354" i="29"/>
  <c r="M353" i="29"/>
  <c r="L349" i="29"/>
  <c r="L351" i="29" s="1"/>
  <c r="L465" i="29" s="1"/>
  <c r="K349" i="29"/>
  <c r="K351" i="29" s="1"/>
  <c r="K465" i="29" s="1"/>
  <c r="J349" i="29"/>
  <c r="J351" i="29" s="1"/>
  <c r="J465" i="29" s="1"/>
  <c r="I349" i="29"/>
  <c r="I351" i="29" s="1"/>
  <c r="I465" i="29" s="1"/>
  <c r="H349" i="29"/>
  <c r="H351" i="29" s="1"/>
  <c r="H465" i="29" s="1"/>
  <c r="M348" i="29"/>
  <c r="M347" i="29"/>
  <c r="M346" i="29"/>
  <c r="M345" i="29"/>
  <c r="M344" i="29"/>
  <c r="L343" i="29"/>
  <c r="L484" i="29" s="1"/>
  <c r="K343" i="29"/>
  <c r="K484" i="29" s="1"/>
  <c r="J343" i="29"/>
  <c r="J484" i="29" s="1"/>
  <c r="I343" i="29"/>
  <c r="I484" i="29" s="1"/>
  <c r="H343" i="29"/>
  <c r="H484" i="29" s="1"/>
  <c r="M342" i="29"/>
  <c r="M341" i="29"/>
  <c r="M340" i="29"/>
  <c r="M339" i="29"/>
  <c r="M338" i="29"/>
  <c r="L337" i="29"/>
  <c r="L513" i="29" s="1"/>
  <c r="K337" i="29"/>
  <c r="K513" i="29" s="1"/>
  <c r="J337" i="29"/>
  <c r="J513" i="29" s="1"/>
  <c r="I337" i="29"/>
  <c r="I513" i="29" s="1"/>
  <c r="H337" i="29"/>
  <c r="H513" i="29" s="1"/>
  <c r="M336" i="29"/>
  <c r="M335" i="29"/>
  <c r="M334" i="29"/>
  <c r="M333" i="29"/>
  <c r="M332" i="29"/>
  <c r="L330" i="29"/>
  <c r="L464" i="29" s="1"/>
  <c r="K330" i="29"/>
  <c r="K464" i="29" s="1"/>
  <c r="J330" i="29"/>
  <c r="J464" i="29" s="1"/>
  <c r="I330" i="29"/>
  <c r="I464" i="29" s="1"/>
  <c r="H330" i="29"/>
  <c r="H464" i="29" s="1"/>
  <c r="M329" i="29"/>
  <c r="M328" i="29"/>
  <c r="M327" i="29"/>
  <c r="M326" i="29"/>
  <c r="M325" i="29"/>
  <c r="L324" i="29"/>
  <c r="K324" i="29"/>
  <c r="J324" i="29"/>
  <c r="I324" i="29"/>
  <c r="H324" i="29"/>
  <c r="M323" i="29"/>
  <c r="M322" i="29"/>
  <c r="M321" i="29"/>
  <c r="M320" i="29"/>
  <c r="M319" i="29"/>
  <c r="L317" i="29"/>
  <c r="L463" i="29" s="1"/>
  <c r="K317" i="29"/>
  <c r="K463" i="29" s="1"/>
  <c r="J317" i="29"/>
  <c r="J463" i="29" s="1"/>
  <c r="I317" i="29"/>
  <c r="I463" i="29" s="1"/>
  <c r="H317" i="29"/>
  <c r="H463" i="29" s="1"/>
  <c r="M316" i="29"/>
  <c r="M315" i="29"/>
  <c r="M314" i="29"/>
  <c r="M313" i="29"/>
  <c r="M312" i="29"/>
  <c r="L311" i="29"/>
  <c r="K311" i="29"/>
  <c r="J311" i="29"/>
  <c r="I311" i="29"/>
  <c r="H311" i="29"/>
  <c r="M310" i="29"/>
  <c r="M309" i="29"/>
  <c r="M308" i="29"/>
  <c r="M307" i="29"/>
  <c r="M306" i="29"/>
  <c r="L304" i="29"/>
  <c r="L462" i="29" s="1"/>
  <c r="K304" i="29"/>
  <c r="K462" i="29" s="1"/>
  <c r="J304" i="29"/>
  <c r="J462" i="29" s="1"/>
  <c r="I304" i="29"/>
  <c r="I462" i="29" s="1"/>
  <c r="H304" i="29"/>
  <c r="H462" i="29" s="1"/>
  <c r="M303" i="29"/>
  <c r="M302" i="29"/>
  <c r="M301" i="29"/>
  <c r="M300" i="29"/>
  <c r="M299" i="29"/>
  <c r="L298" i="29"/>
  <c r="K298" i="29"/>
  <c r="J298" i="29"/>
  <c r="I298" i="29"/>
  <c r="H298" i="29"/>
  <c r="M297" i="29"/>
  <c r="M296" i="29"/>
  <c r="M295" i="29"/>
  <c r="M294" i="29"/>
  <c r="M293" i="29"/>
  <c r="L289" i="29"/>
  <c r="L291" i="29" s="1"/>
  <c r="L461" i="29" s="1"/>
  <c r="K289" i="29"/>
  <c r="K291" i="29" s="1"/>
  <c r="K461" i="29" s="1"/>
  <c r="J289" i="29"/>
  <c r="J291" i="29" s="1"/>
  <c r="J461" i="29" s="1"/>
  <c r="I289" i="29"/>
  <c r="I291" i="29" s="1"/>
  <c r="I461" i="29" s="1"/>
  <c r="H289" i="29"/>
  <c r="H291" i="29" s="1"/>
  <c r="H461" i="29" s="1"/>
  <c r="L283" i="29"/>
  <c r="L483" i="29" s="1"/>
  <c r="K283" i="29"/>
  <c r="K483" i="29" s="1"/>
  <c r="J283" i="29"/>
  <c r="J483" i="29" s="1"/>
  <c r="I283" i="29"/>
  <c r="I483" i="29" s="1"/>
  <c r="H283" i="29"/>
  <c r="H483" i="29" s="1"/>
  <c r="M282" i="29"/>
  <c r="M281" i="29"/>
  <c r="M280" i="29"/>
  <c r="M279" i="29"/>
  <c r="M278" i="29"/>
  <c r="L277" i="29"/>
  <c r="L509" i="29" s="1"/>
  <c r="K277" i="29"/>
  <c r="K509" i="29" s="1"/>
  <c r="J277" i="29"/>
  <c r="J509" i="29" s="1"/>
  <c r="I277" i="29"/>
  <c r="I509" i="29" s="1"/>
  <c r="H277" i="29"/>
  <c r="H509" i="29" s="1"/>
  <c r="M276" i="29"/>
  <c r="M275" i="29"/>
  <c r="M274" i="29"/>
  <c r="M273" i="29"/>
  <c r="M272" i="29"/>
  <c r="L270" i="29"/>
  <c r="L460" i="29" s="1"/>
  <c r="K270" i="29"/>
  <c r="K460" i="29" s="1"/>
  <c r="J270" i="29"/>
  <c r="J460" i="29" s="1"/>
  <c r="I270" i="29"/>
  <c r="I460" i="29" s="1"/>
  <c r="H270" i="29"/>
  <c r="H460" i="29" s="1"/>
  <c r="M269" i="29"/>
  <c r="M268" i="29"/>
  <c r="M267" i="29"/>
  <c r="M266" i="29"/>
  <c r="M265" i="29"/>
  <c r="L264" i="29"/>
  <c r="K264" i="29"/>
  <c r="J264" i="29"/>
  <c r="I264" i="29"/>
  <c r="H264" i="29"/>
  <c r="M263" i="29"/>
  <c r="M262" i="29"/>
  <c r="M261" i="29"/>
  <c r="M260" i="29"/>
  <c r="M259" i="29"/>
  <c r="L255" i="29"/>
  <c r="L257" i="29" s="1"/>
  <c r="L459" i="29" s="1"/>
  <c r="K255" i="29"/>
  <c r="K257" i="29" s="1"/>
  <c r="K459" i="29" s="1"/>
  <c r="J255" i="29"/>
  <c r="J257" i="29" s="1"/>
  <c r="J459" i="29" s="1"/>
  <c r="I255" i="29"/>
  <c r="I257" i="29" s="1"/>
  <c r="I459" i="29" s="1"/>
  <c r="H255" i="29"/>
  <c r="H257" i="29" s="1"/>
  <c r="H459" i="29" s="1"/>
  <c r="M254" i="29"/>
  <c r="M253" i="29"/>
  <c r="M252" i="29"/>
  <c r="M251" i="29"/>
  <c r="M250" i="29"/>
  <c r="L249" i="29"/>
  <c r="L482" i="29" s="1"/>
  <c r="K249" i="29"/>
  <c r="K482" i="29" s="1"/>
  <c r="J249" i="29"/>
  <c r="J482" i="29" s="1"/>
  <c r="I249" i="29"/>
  <c r="I482" i="29" s="1"/>
  <c r="H249" i="29"/>
  <c r="H482" i="29" s="1"/>
  <c r="M248" i="29"/>
  <c r="M247" i="29"/>
  <c r="M246" i="29"/>
  <c r="M245" i="29"/>
  <c r="M244" i="29"/>
  <c r="L243" i="29"/>
  <c r="L507" i="29" s="1"/>
  <c r="K243" i="29"/>
  <c r="K507" i="29" s="1"/>
  <c r="J243" i="29"/>
  <c r="J507" i="29" s="1"/>
  <c r="I243" i="29"/>
  <c r="I507" i="29" s="1"/>
  <c r="H243" i="29"/>
  <c r="H507" i="29" s="1"/>
  <c r="M242" i="29"/>
  <c r="M241" i="29"/>
  <c r="M240" i="29"/>
  <c r="M239" i="29"/>
  <c r="M238" i="29"/>
  <c r="L236" i="29"/>
  <c r="L458" i="29" s="1"/>
  <c r="K236" i="29"/>
  <c r="K458" i="29" s="1"/>
  <c r="J236" i="29"/>
  <c r="J458" i="29" s="1"/>
  <c r="I236" i="29"/>
  <c r="I458" i="29" s="1"/>
  <c r="H236" i="29"/>
  <c r="H458" i="29" s="1"/>
  <c r="M235" i="29"/>
  <c r="M234" i="29"/>
  <c r="M233" i="29"/>
  <c r="M232" i="29"/>
  <c r="M231" i="29"/>
  <c r="L230" i="29"/>
  <c r="K230" i="29"/>
  <c r="J230" i="29"/>
  <c r="I230" i="29"/>
  <c r="H230" i="29"/>
  <c r="M229" i="29"/>
  <c r="M228" i="29"/>
  <c r="M227" i="29"/>
  <c r="M226" i="29"/>
  <c r="M225" i="29"/>
  <c r="L221" i="29"/>
  <c r="L223" i="29" s="1"/>
  <c r="L457" i="29" s="1"/>
  <c r="K221" i="29"/>
  <c r="K223" i="29" s="1"/>
  <c r="K457" i="29" s="1"/>
  <c r="J221" i="29"/>
  <c r="J223" i="29" s="1"/>
  <c r="J457" i="29" s="1"/>
  <c r="I221" i="29"/>
  <c r="I223" i="29" s="1"/>
  <c r="I457" i="29" s="1"/>
  <c r="H221" i="29"/>
  <c r="H223" i="29" s="1"/>
  <c r="H457" i="29" s="1"/>
  <c r="M220" i="29"/>
  <c r="M219" i="29"/>
  <c r="M218" i="29"/>
  <c r="M217" i="29"/>
  <c r="M216" i="29"/>
  <c r="L215" i="29"/>
  <c r="L481" i="29" s="1"/>
  <c r="K215" i="29"/>
  <c r="K481" i="29" s="1"/>
  <c r="J215" i="29"/>
  <c r="J481" i="29" s="1"/>
  <c r="I215" i="29"/>
  <c r="I481" i="29" s="1"/>
  <c r="H215" i="29"/>
  <c r="H481" i="29" s="1"/>
  <c r="M214" i="29"/>
  <c r="M213" i="29"/>
  <c r="M212" i="29"/>
  <c r="M211" i="29"/>
  <c r="M210" i="29"/>
  <c r="L209" i="29"/>
  <c r="L505" i="29" s="1"/>
  <c r="K209" i="29"/>
  <c r="K505" i="29" s="1"/>
  <c r="J209" i="29"/>
  <c r="J505" i="29" s="1"/>
  <c r="I209" i="29"/>
  <c r="I505" i="29" s="1"/>
  <c r="H209" i="29"/>
  <c r="H505" i="29" s="1"/>
  <c r="M208" i="29"/>
  <c r="M207" i="29"/>
  <c r="M206" i="29"/>
  <c r="M205" i="29"/>
  <c r="M204" i="29"/>
  <c r="L202" i="29"/>
  <c r="L456" i="29" s="1"/>
  <c r="K202" i="29"/>
  <c r="K456" i="29" s="1"/>
  <c r="J202" i="29"/>
  <c r="J456" i="29" s="1"/>
  <c r="I202" i="29"/>
  <c r="I456" i="29" s="1"/>
  <c r="H202" i="29"/>
  <c r="H456" i="29" s="1"/>
  <c r="M201" i="29"/>
  <c r="M200" i="29"/>
  <c r="M199" i="29"/>
  <c r="M198" i="29"/>
  <c r="M197" i="29"/>
  <c r="L196" i="29"/>
  <c r="K196" i="29"/>
  <c r="J196" i="29"/>
  <c r="I196" i="29"/>
  <c r="H196" i="29"/>
  <c r="M195" i="29"/>
  <c r="M194" i="29"/>
  <c r="M193" i="29"/>
  <c r="M192" i="29"/>
  <c r="M191" i="29"/>
  <c r="L189" i="29"/>
  <c r="L455" i="29" s="1"/>
  <c r="K189" i="29"/>
  <c r="K455" i="29" s="1"/>
  <c r="J189" i="29"/>
  <c r="J455" i="29" s="1"/>
  <c r="I189" i="29"/>
  <c r="I455" i="29" s="1"/>
  <c r="H189" i="29"/>
  <c r="H455" i="29" s="1"/>
  <c r="M188" i="29"/>
  <c r="M187" i="29"/>
  <c r="M186" i="29"/>
  <c r="M185" i="29"/>
  <c r="M184" i="29"/>
  <c r="L183" i="29"/>
  <c r="K183" i="29"/>
  <c r="J183" i="29"/>
  <c r="I183" i="29"/>
  <c r="H183" i="29"/>
  <c r="M182" i="29"/>
  <c r="M181" i="29"/>
  <c r="M180" i="29"/>
  <c r="M179" i="29"/>
  <c r="M178" i="29"/>
  <c r="L174" i="29"/>
  <c r="L176" i="29" s="1"/>
  <c r="L454" i="29" s="1"/>
  <c r="K174" i="29"/>
  <c r="K176" i="29" s="1"/>
  <c r="K454" i="29" s="1"/>
  <c r="J174" i="29"/>
  <c r="J176" i="29" s="1"/>
  <c r="J454" i="29" s="1"/>
  <c r="I174" i="29"/>
  <c r="I176" i="29" s="1"/>
  <c r="I454" i="29" s="1"/>
  <c r="H174" i="29"/>
  <c r="H176" i="29" s="1"/>
  <c r="H454" i="29" s="1"/>
  <c r="M173" i="29"/>
  <c r="M172" i="29"/>
  <c r="M171" i="29"/>
  <c r="M170" i="29"/>
  <c r="M169" i="29"/>
  <c r="L168" i="29"/>
  <c r="L480" i="29" s="1"/>
  <c r="K168" i="29"/>
  <c r="K480" i="29" s="1"/>
  <c r="J168" i="29"/>
  <c r="J480" i="29" s="1"/>
  <c r="I168" i="29"/>
  <c r="I480" i="29" s="1"/>
  <c r="H168" i="29"/>
  <c r="H480" i="29" s="1"/>
  <c r="M167" i="29"/>
  <c r="M166" i="29"/>
  <c r="M165" i="29"/>
  <c r="M164" i="29"/>
  <c r="M163" i="29"/>
  <c r="L162" i="29"/>
  <c r="L502" i="29" s="1"/>
  <c r="K162" i="29"/>
  <c r="K502" i="29" s="1"/>
  <c r="J162" i="29"/>
  <c r="J502" i="29" s="1"/>
  <c r="I162" i="29"/>
  <c r="I502" i="29" s="1"/>
  <c r="H162" i="29"/>
  <c r="H502" i="29" s="1"/>
  <c r="M161" i="29"/>
  <c r="M160" i="29"/>
  <c r="M159" i="29"/>
  <c r="M158" i="29"/>
  <c r="M157" i="29"/>
  <c r="L155" i="29"/>
  <c r="L453" i="29" s="1"/>
  <c r="K155" i="29"/>
  <c r="K453" i="29" s="1"/>
  <c r="J155" i="29"/>
  <c r="J453" i="29" s="1"/>
  <c r="I155" i="29"/>
  <c r="I453" i="29" s="1"/>
  <c r="H155" i="29"/>
  <c r="H453" i="29" s="1"/>
  <c r="M154" i="29"/>
  <c r="M153" i="29"/>
  <c r="M152" i="29"/>
  <c r="M151" i="29"/>
  <c r="M150" i="29"/>
  <c r="L149" i="29"/>
  <c r="K149" i="29"/>
  <c r="J149" i="29"/>
  <c r="I149" i="29"/>
  <c r="H149" i="29"/>
  <c r="M148" i="29"/>
  <c r="M147" i="29"/>
  <c r="M146" i="29"/>
  <c r="M145" i="29"/>
  <c r="M144" i="29"/>
  <c r="L142" i="29"/>
  <c r="L452" i="29" s="1"/>
  <c r="K142" i="29"/>
  <c r="K452" i="29" s="1"/>
  <c r="J142" i="29"/>
  <c r="J452" i="29" s="1"/>
  <c r="I142" i="29"/>
  <c r="I452" i="29" s="1"/>
  <c r="H142" i="29"/>
  <c r="H452" i="29" s="1"/>
  <c r="M141" i="29"/>
  <c r="M140" i="29"/>
  <c r="M139" i="29"/>
  <c r="M138" i="29"/>
  <c r="M137" i="29"/>
  <c r="L136" i="29"/>
  <c r="K136" i="29"/>
  <c r="J136" i="29"/>
  <c r="I136" i="29"/>
  <c r="H136" i="29"/>
  <c r="M135" i="29"/>
  <c r="M134" i="29"/>
  <c r="M133" i="29"/>
  <c r="M132" i="29"/>
  <c r="M131" i="29"/>
  <c r="L129" i="29"/>
  <c r="L451" i="29" s="1"/>
  <c r="K129" i="29"/>
  <c r="K451" i="29" s="1"/>
  <c r="J129" i="29"/>
  <c r="J451" i="29" s="1"/>
  <c r="I129" i="29"/>
  <c r="I451" i="29" s="1"/>
  <c r="H129" i="29"/>
  <c r="H451" i="29" s="1"/>
  <c r="M128" i="29"/>
  <c r="M127" i="29"/>
  <c r="M126" i="29"/>
  <c r="M125" i="29"/>
  <c r="M124" i="29"/>
  <c r="L123" i="29"/>
  <c r="K123" i="29"/>
  <c r="J123" i="29"/>
  <c r="I123" i="29"/>
  <c r="H123" i="29"/>
  <c r="M122" i="29"/>
  <c r="M121" i="29"/>
  <c r="M120" i="29"/>
  <c r="M119" i="29"/>
  <c r="M118" i="29"/>
  <c r="L114" i="29"/>
  <c r="L450" i="29" s="1"/>
  <c r="K114" i="29"/>
  <c r="K450" i="29" s="1"/>
  <c r="J114" i="29"/>
  <c r="J450" i="29" s="1"/>
  <c r="I114" i="29"/>
  <c r="I450" i="29" s="1"/>
  <c r="H114" i="29"/>
  <c r="H450" i="29" s="1"/>
  <c r="M113" i="29"/>
  <c r="M112" i="29"/>
  <c r="M111" i="29"/>
  <c r="M110" i="29"/>
  <c r="M109" i="29"/>
  <c r="L108" i="29"/>
  <c r="K108" i="29"/>
  <c r="J108" i="29"/>
  <c r="I108" i="29"/>
  <c r="H108" i="29"/>
  <c r="M107" i="29"/>
  <c r="M106" i="29"/>
  <c r="M105" i="29"/>
  <c r="M104" i="29"/>
  <c r="M103" i="29"/>
  <c r="L102" i="29"/>
  <c r="L449" i="29" s="1"/>
  <c r="K102" i="29"/>
  <c r="K449" i="29" s="1"/>
  <c r="J102" i="29"/>
  <c r="J449" i="29" s="1"/>
  <c r="I102" i="29"/>
  <c r="I449" i="29" s="1"/>
  <c r="H102" i="29"/>
  <c r="H449" i="29" s="1"/>
  <c r="M101" i="29"/>
  <c r="M100" i="29"/>
  <c r="M99" i="29"/>
  <c r="M98" i="29"/>
  <c r="M97" i="29"/>
  <c r="L96" i="29"/>
  <c r="K96" i="29"/>
  <c r="J96" i="29"/>
  <c r="I96" i="29"/>
  <c r="H96" i="29"/>
  <c r="M95" i="29"/>
  <c r="M94" i="29"/>
  <c r="M93" i="29"/>
  <c r="M92" i="29"/>
  <c r="M91" i="29"/>
  <c r="L87" i="29"/>
  <c r="K87" i="29"/>
  <c r="J87" i="29"/>
  <c r="I87" i="29"/>
  <c r="H87" i="29"/>
  <c r="M86" i="29"/>
  <c r="M85" i="29"/>
  <c r="M84" i="29"/>
  <c r="M83" i="29"/>
  <c r="M82" i="29"/>
  <c r="L81" i="29"/>
  <c r="L89" i="29" s="1"/>
  <c r="L448" i="29" s="1"/>
  <c r="K81" i="29"/>
  <c r="K89" i="29" s="1"/>
  <c r="K448" i="29" s="1"/>
  <c r="J81" i="29"/>
  <c r="J89" i="29" s="1"/>
  <c r="J448" i="29" s="1"/>
  <c r="I81" i="29"/>
  <c r="I89" i="29" s="1"/>
  <c r="I448" i="29" s="1"/>
  <c r="H81" i="29"/>
  <c r="H89" i="29" s="1"/>
  <c r="H448" i="29" s="1"/>
  <c r="M80" i="29"/>
  <c r="M79" i="29"/>
  <c r="M78" i="29"/>
  <c r="M77" i="29"/>
  <c r="M76" i="29"/>
  <c r="L75" i="29"/>
  <c r="K75" i="29"/>
  <c r="J75" i="29"/>
  <c r="I75" i="29"/>
  <c r="H75" i="29"/>
  <c r="M74" i="29"/>
  <c r="M73" i="29"/>
  <c r="M72" i="29"/>
  <c r="M71" i="29"/>
  <c r="M70" i="29"/>
  <c r="L66" i="29"/>
  <c r="K66" i="29"/>
  <c r="J66" i="29"/>
  <c r="I66" i="29"/>
  <c r="H66" i="29"/>
  <c r="M65" i="29"/>
  <c r="M64" i="29"/>
  <c r="M63" i="29"/>
  <c r="M62" i="29"/>
  <c r="M61" i="29"/>
  <c r="L60" i="29"/>
  <c r="L68" i="29" s="1"/>
  <c r="L447" i="29" s="1"/>
  <c r="K60" i="29"/>
  <c r="K68" i="29" s="1"/>
  <c r="K447" i="29" s="1"/>
  <c r="J60" i="29"/>
  <c r="J68" i="29" s="1"/>
  <c r="J447" i="29" s="1"/>
  <c r="I60" i="29"/>
  <c r="I68" i="29" s="1"/>
  <c r="I447" i="29" s="1"/>
  <c r="H60" i="29"/>
  <c r="H68" i="29" s="1"/>
  <c r="H447" i="29" s="1"/>
  <c r="M59" i="29"/>
  <c r="M58" i="29"/>
  <c r="M57" i="29"/>
  <c r="M56" i="29"/>
  <c r="M55" i="29"/>
  <c r="L54" i="29"/>
  <c r="K54" i="29"/>
  <c r="J54" i="29"/>
  <c r="I54" i="29"/>
  <c r="H54" i="29"/>
  <c r="M53" i="29"/>
  <c r="M52" i="29"/>
  <c r="M51" i="29"/>
  <c r="M50" i="29"/>
  <c r="M49" i="29"/>
  <c r="L47" i="29"/>
  <c r="L446" i="29" s="1"/>
  <c r="K47" i="29"/>
  <c r="K446" i="29" s="1"/>
  <c r="J47" i="29"/>
  <c r="J446" i="29" s="1"/>
  <c r="I47" i="29"/>
  <c r="I446" i="29" s="1"/>
  <c r="H47" i="29"/>
  <c r="H446" i="29" s="1"/>
  <c r="M46" i="29"/>
  <c r="M45" i="29"/>
  <c r="M44" i="29"/>
  <c r="M43" i="29"/>
  <c r="M42" i="29"/>
  <c r="L41" i="29"/>
  <c r="K41" i="29"/>
  <c r="J41" i="29"/>
  <c r="I41" i="29"/>
  <c r="H41" i="29"/>
  <c r="M40" i="29"/>
  <c r="M39" i="29"/>
  <c r="M38" i="29"/>
  <c r="M37" i="29"/>
  <c r="M36" i="29"/>
  <c r="L32" i="29"/>
  <c r="L445" i="29" s="1"/>
  <c r="K32" i="29"/>
  <c r="K445" i="29" s="1"/>
  <c r="J32" i="29"/>
  <c r="J445" i="29" s="1"/>
  <c r="I32" i="29"/>
  <c r="I445" i="29" s="1"/>
  <c r="H32" i="29"/>
  <c r="H445" i="29" s="1"/>
  <c r="M31" i="29"/>
  <c r="M30" i="29"/>
  <c r="M29" i="29"/>
  <c r="M28" i="29"/>
  <c r="M27" i="29"/>
  <c r="L26" i="29"/>
  <c r="K26" i="29"/>
  <c r="J26" i="29"/>
  <c r="I26" i="29"/>
  <c r="H26" i="29"/>
  <c r="M25" i="29"/>
  <c r="M24" i="29"/>
  <c r="M23" i="29"/>
  <c r="M22" i="29"/>
  <c r="M21" i="29"/>
  <c r="L20" i="29"/>
  <c r="L444" i="29" s="1"/>
  <c r="K20" i="29"/>
  <c r="K444" i="29" s="1"/>
  <c r="J20" i="29"/>
  <c r="J444" i="29" s="1"/>
  <c r="I20" i="29"/>
  <c r="I444" i="29" s="1"/>
  <c r="H20" i="29"/>
  <c r="H444" i="29" s="1"/>
  <c r="M19" i="29"/>
  <c r="M18" i="29"/>
  <c r="M17" i="29"/>
  <c r="M16" i="29"/>
  <c r="M15" i="29"/>
  <c r="L14" i="29"/>
  <c r="K14" i="29"/>
  <c r="J14" i="29"/>
  <c r="I14" i="29"/>
  <c r="H14" i="29"/>
  <c r="M13" i="29"/>
  <c r="M12" i="29"/>
  <c r="M11" i="29"/>
  <c r="M10" i="29"/>
  <c r="M9" i="29"/>
  <c r="CA31" i="26" l="1"/>
  <c r="CA32" i="26"/>
  <c r="H468" i="29"/>
  <c r="CF88" i="18"/>
  <c r="CD88" i="18"/>
  <c r="H14" i="19"/>
  <c r="X14" i="19"/>
  <c r="H13" i="19"/>
  <c r="H10" i="19"/>
  <c r="G11" i="19"/>
  <c r="W16" i="19"/>
  <c r="Y16" i="19"/>
  <c r="V13" i="19"/>
  <c r="V10" i="19"/>
  <c r="BU88" i="18"/>
  <c r="CO25" i="18"/>
  <c r="CO81" i="18" s="1"/>
  <c r="BE81" i="18"/>
  <c r="R211" i="19"/>
  <c r="AL82" i="18"/>
  <c r="AW88" i="18"/>
  <c r="CE88" i="18"/>
  <c r="N209" i="19"/>
  <c r="AH81" i="18"/>
  <c r="R207" i="19"/>
  <c r="AL81" i="18"/>
  <c r="W11" i="19"/>
  <c r="Y11" i="19"/>
  <c r="V16" i="19"/>
  <c r="S263" i="19"/>
  <c r="AF84" i="18"/>
  <c r="X13" i="19"/>
  <c r="M225" i="19"/>
  <c r="Q85" i="18"/>
  <c r="S264" i="19"/>
  <c r="AF85" i="18"/>
  <c r="I114" i="19"/>
  <c r="AJ85" i="18"/>
  <c r="X10" i="19"/>
  <c r="G14" i="19"/>
  <c r="M265" i="19"/>
  <c r="R86" i="18"/>
  <c r="T227" i="19"/>
  <c r="AP86" i="18"/>
  <c r="CO58" i="18"/>
  <c r="CO86" i="18" s="1"/>
  <c r="BE86" i="18"/>
  <c r="BQ88" i="18"/>
  <c r="BV88" i="18"/>
  <c r="BZ88" i="18"/>
  <c r="M260" i="19"/>
  <c r="R81" i="18"/>
  <c r="N214" i="19"/>
  <c r="AH82" i="18"/>
  <c r="R265" i="19"/>
  <c r="U86" i="18"/>
  <c r="S265" i="19"/>
  <c r="AF86" i="18"/>
  <c r="CB88" i="18"/>
  <c r="V11" i="19"/>
  <c r="H16" i="19"/>
  <c r="L261" i="19"/>
  <c r="Q82" i="18"/>
  <c r="R261" i="19"/>
  <c r="U82" i="18"/>
  <c r="S261" i="19"/>
  <c r="AF82" i="18"/>
  <c r="X16" i="19"/>
  <c r="E34" i="19"/>
  <c r="G84" i="18"/>
  <c r="M263" i="19"/>
  <c r="R84" i="18"/>
  <c r="M264" i="19"/>
  <c r="R85" i="18"/>
  <c r="CO52" i="18"/>
  <c r="CO85" i="18" s="1"/>
  <c r="BE85" i="18"/>
  <c r="N228" i="19"/>
  <c r="AH86" i="18"/>
  <c r="W14" i="19"/>
  <c r="Y14" i="19"/>
  <c r="AO88" i="18"/>
  <c r="CC88" i="18"/>
  <c r="CG88" i="18"/>
  <c r="H11" i="19"/>
  <c r="L260" i="19"/>
  <c r="Q81" i="18"/>
  <c r="R260" i="19"/>
  <c r="U81" i="18"/>
  <c r="S260" i="19"/>
  <c r="AF81" i="18"/>
  <c r="X11" i="19"/>
  <c r="G16" i="19"/>
  <c r="M261" i="19"/>
  <c r="R82" i="18"/>
  <c r="T214" i="19"/>
  <c r="AP82" i="18"/>
  <c r="K222" i="19"/>
  <c r="H84" i="18"/>
  <c r="L34" i="19"/>
  <c r="S84" i="18"/>
  <c r="I95" i="19"/>
  <c r="AH84" i="18"/>
  <c r="I129" i="19"/>
  <c r="AL84" i="18"/>
  <c r="W13" i="19"/>
  <c r="Y13" i="19"/>
  <c r="K223" i="19"/>
  <c r="H85" i="18"/>
  <c r="G10" i="19" s="1"/>
  <c r="R226" i="19"/>
  <c r="AL85" i="18"/>
  <c r="W10" i="19"/>
  <c r="Y10" i="19"/>
  <c r="V14" i="19"/>
  <c r="G88" i="18"/>
  <c r="K88" i="18"/>
  <c r="M259" i="19"/>
  <c r="R80" i="18"/>
  <c r="BA88" i="18"/>
  <c r="H9" i="19"/>
  <c r="J88" i="18"/>
  <c r="BN16" i="18"/>
  <c r="BM16" i="18" s="1"/>
  <c r="BM19" i="18" s="1"/>
  <c r="BM80" i="18" s="1"/>
  <c r="K468" i="29"/>
  <c r="J468" i="29"/>
  <c r="I468" i="29"/>
  <c r="J479" i="29"/>
  <c r="J486" i="29" s="1"/>
  <c r="J419" i="29"/>
  <c r="L500" i="29"/>
  <c r="L423" i="29"/>
  <c r="L501" i="29"/>
  <c r="L424" i="29"/>
  <c r="L506" i="29"/>
  <c r="L429" i="29"/>
  <c r="L510" i="29"/>
  <c r="L433" i="29"/>
  <c r="H511" i="29"/>
  <c r="H434" i="29"/>
  <c r="H515" i="29"/>
  <c r="H438" i="29"/>
  <c r="L515" i="29"/>
  <c r="L438" i="29"/>
  <c r="L494" i="29"/>
  <c r="L415" i="29"/>
  <c r="H495" i="29"/>
  <c r="H416" i="29"/>
  <c r="L498" i="29"/>
  <c r="L421" i="29"/>
  <c r="H499" i="29"/>
  <c r="H422" i="29"/>
  <c r="H501" i="29"/>
  <c r="H424" i="29"/>
  <c r="J503" i="29"/>
  <c r="J426" i="29"/>
  <c r="J508" i="29"/>
  <c r="J431" i="29"/>
  <c r="L512" i="29"/>
  <c r="L435" i="29"/>
  <c r="I492" i="29"/>
  <c r="I413" i="29"/>
  <c r="I493" i="29"/>
  <c r="I414" i="29"/>
  <c r="I494" i="29"/>
  <c r="I415" i="29"/>
  <c r="I416" i="29"/>
  <c r="I495" i="29"/>
  <c r="I417" i="29"/>
  <c r="I473" i="29"/>
  <c r="K496" i="29"/>
  <c r="K418" i="29"/>
  <c r="K479" i="29"/>
  <c r="K486" i="29" s="1"/>
  <c r="K419" i="29"/>
  <c r="I497" i="29"/>
  <c r="I420" i="29"/>
  <c r="I498" i="29"/>
  <c r="I421" i="29"/>
  <c r="I499" i="29"/>
  <c r="I422" i="29"/>
  <c r="I500" i="29"/>
  <c r="I423" i="29"/>
  <c r="I501" i="29"/>
  <c r="I424" i="29"/>
  <c r="K503" i="29"/>
  <c r="K426" i="29"/>
  <c r="K504" i="29"/>
  <c r="K427" i="29"/>
  <c r="I506" i="29"/>
  <c r="I429" i="29"/>
  <c r="K508" i="29"/>
  <c r="K431" i="29"/>
  <c r="I510" i="29"/>
  <c r="I433" i="29"/>
  <c r="I511" i="29"/>
  <c r="I434" i="29"/>
  <c r="I512" i="29"/>
  <c r="I435" i="29"/>
  <c r="I515" i="29"/>
  <c r="I438" i="29"/>
  <c r="H492" i="29"/>
  <c r="H413" i="29"/>
  <c r="L495" i="29"/>
  <c r="L416" i="29"/>
  <c r="H473" i="29"/>
  <c r="H417" i="29"/>
  <c r="H497" i="29"/>
  <c r="H420" i="29"/>
  <c r="L499" i="29"/>
  <c r="L422" i="29"/>
  <c r="H423" i="29"/>
  <c r="H500" i="29"/>
  <c r="L468" i="29"/>
  <c r="J415" i="29"/>
  <c r="J494" i="29"/>
  <c r="J495" i="29"/>
  <c r="J416" i="29"/>
  <c r="J473" i="29"/>
  <c r="J417" i="29"/>
  <c r="L418" i="29"/>
  <c r="L496" i="29"/>
  <c r="L479" i="29"/>
  <c r="L486" i="29" s="1"/>
  <c r="L419" i="29"/>
  <c r="J497" i="29"/>
  <c r="J420" i="29"/>
  <c r="J499" i="29"/>
  <c r="J422" i="29"/>
  <c r="J500" i="29"/>
  <c r="J423" i="29"/>
  <c r="H503" i="29"/>
  <c r="H426" i="29"/>
  <c r="H504" i="29"/>
  <c r="H427" i="29"/>
  <c r="J506" i="29"/>
  <c r="J429" i="29"/>
  <c r="H508" i="29"/>
  <c r="H431" i="29"/>
  <c r="J510" i="29"/>
  <c r="J433" i="29"/>
  <c r="J512" i="29"/>
  <c r="J435" i="29"/>
  <c r="J515" i="29"/>
  <c r="J438" i="29"/>
  <c r="L413" i="29"/>
  <c r="L492" i="29"/>
  <c r="H493" i="29"/>
  <c r="H414" i="29"/>
  <c r="L493" i="29"/>
  <c r="L414" i="29"/>
  <c r="H494" i="29"/>
  <c r="H415" i="29"/>
  <c r="L473" i="29"/>
  <c r="L417" i="29"/>
  <c r="J496" i="29"/>
  <c r="J418" i="29"/>
  <c r="L497" i="29"/>
  <c r="L420" i="29"/>
  <c r="H498" i="29"/>
  <c r="H421" i="29"/>
  <c r="J504" i="29"/>
  <c r="J427" i="29"/>
  <c r="H506" i="29"/>
  <c r="H429" i="29"/>
  <c r="H510" i="29"/>
  <c r="H433" i="29"/>
  <c r="L511" i="29"/>
  <c r="L434" i="29"/>
  <c r="H512" i="29"/>
  <c r="H435" i="29"/>
  <c r="J492" i="29"/>
  <c r="J413" i="29"/>
  <c r="J493" i="29"/>
  <c r="J414" i="29"/>
  <c r="H496" i="29"/>
  <c r="H418" i="29"/>
  <c r="H419" i="29"/>
  <c r="H479" i="29"/>
  <c r="H486" i="29" s="1"/>
  <c r="J498" i="29"/>
  <c r="J421" i="29"/>
  <c r="J501" i="29"/>
  <c r="J424" i="29"/>
  <c r="L503" i="29"/>
  <c r="L426" i="29"/>
  <c r="L504" i="29"/>
  <c r="L427" i="29"/>
  <c r="L508" i="29"/>
  <c r="L431" i="29"/>
  <c r="J511" i="29"/>
  <c r="J434" i="29"/>
  <c r="K492" i="29"/>
  <c r="K413" i="29"/>
  <c r="K414" i="29"/>
  <c r="K493" i="29"/>
  <c r="K415" i="29"/>
  <c r="K494" i="29"/>
  <c r="K495" i="29"/>
  <c r="K416" i="29"/>
  <c r="K473" i="29"/>
  <c r="K417" i="29"/>
  <c r="I496" i="29"/>
  <c r="I418" i="29"/>
  <c r="I479" i="29"/>
  <c r="I486" i="29" s="1"/>
  <c r="I419" i="29"/>
  <c r="K497" i="29"/>
  <c r="K420" i="29"/>
  <c r="K498" i="29"/>
  <c r="K421" i="29"/>
  <c r="K499" i="29"/>
  <c r="K422" i="29"/>
  <c r="K500" i="29"/>
  <c r="K423" i="29"/>
  <c r="K501" i="29"/>
  <c r="K424" i="29"/>
  <c r="I503" i="29"/>
  <c r="I426" i="29"/>
  <c r="I504" i="29"/>
  <c r="I427" i="29"/>
  <c r="K506" i="29"/>
  <c r="K429" i="29"/>
  <c r="I508" i="29"/>
  <c r="I431" i="29"/>
  <c r="K510" i="29"/>
  <c r="K433" i="29"/>
  <c r="K511" i="29"/>
  <c r="K434" i="29"/>
  <c r="K512" i="29"/>
  <c r="K435" i="29"/>
  <c r="K515" i="29"/>
  <c r="K438" i="29"/>
  <c r="I75" i="18"/>
  <c r="L38" i="18"/>
  <c r="L83" i="18" s="1"/>
  <c r="AN38" i="18"/>
  <c r="BF38" i="18"/>
  <c r="BF83" i="18" s="1"/>
  <c r="CI38" i="18"/>
  <c r="CI83" i="18" s="1"/>
  <c r="CM38" i="18"/>
  <c r="CM83" i="18" s="1"/>
  <c r="N65" i="18"/>
  <c r="N87" i="18" s="1"/>
  <c r="AQ65" i="18"/>
  <c r="AQ87" i="18" s="1"/>
  <c r="P15" i="19" s="1"/>
  <c r="BM65" i="18"/>
  <c r="BM87" i="18" s="1"/>
  <c r="CJ65" i="18"/>
  <c r="CJ87" i="18" s="1"/>
  <c r="CN65" i="18"/>
  <c r="CN87" i="18" s="1"/>
  <c r="J75" i="18"/>
  <c r="T16" i="25" s="1"/>
  <c r="W65" i="18"/>
  <c r="W87" i="18" s="1"/>
  <c r="K15" i="19" s="1"/>
  <c r="AT65" i="18"/>
  <c r="AT87" i="18" s="1"/>
  <c r="BT65" i="18"/>
  <c r="BT87" i="18" s="1"/>
  <c r="CK65" i="18"/>
  <c r="CK87" i="18" s="1"/>
  <c r="CO65" i="18"/>
  <c r="CO87" i="18" s="1"/>
  <c r="H75" i="18"/>
  <c r="R16" i="25" s="1"/>
  <c r="AE65" i="18"/>
  <c r="AE87" i="18" s="1"/>
  <c r="M15" i="19" s="1"/>
  <c r="AX65" i="18"/>
  <c r="AX87" i="18" s="1"/>
  <c r="CA65" i="18"/>
  <c r="CA87" i="18" s="1"/>
  <c r="CL65" i="18"/>
  <c r="CL87" i="18" s="1"/>
  <c r="AE38" i="18"/>
  <c r="AE83" i="18" s="1"/>
  <c r="M12" i="19" s="1"/>
  <c r="AX38" i="18"/>
  <c r="AX83" i="18" s="1"/>
  <c r="CA38" i="18"/>
  <c r="CA83" i="18" s="1"/>
  <c r="L65" i="18"/>
  <c r="L87" i="18" s="1"/>
  <c r="AN65" i="18"/>
  <c r="BF65" i="18"/>
  <c r="BF87" i="18" s="1"/>
  <c r="CI65" i="18"/>
  <c r="CI87" i="18" s="1"/>
  <c r="CM65" i="18"/>
  <c r="CM87" i="18" s="1"/>
  <c r="N38" i="18"/>
  <c r="N83" i="18" s="1"/>
  <c r="AQ38" i="18"/>
  <c r="AQ83" i="18" s="1"/>
  <c r="P12" i="19" s="1"/>
  <c r="BM38" i="18"/>
  <c r="BM83" i="18" s="1"/>
  <c r="CJ38" i="18"/>
  <c r="CJ83" i="18" s="1"/>
  <c r="CN38" i="18"/>
  <c r="CN83" i="18" s="1"/>
  <c r="W38" i="18"/>
  <c r="W83" i="18" s="1"/>
  <c r="K12" i="19" s="1"/>
  <c r="AT38" i="18"/>
  <c r="AT83" i="18" s="1"/>
  <c r="BT38" i="18"/>
  <c r="BT83" i="18" s="1"/>
  <c r="CK38" i="18"/>
  <c r="CK83" i="18" s="1"/>
  <c r="CO38" i="18"/>
  <c r="CO83" i="18" s="1"/>
  <c r="CL38" i="18"/>
  <c r="CL83" i="18" s="1"/>
  <c r="Y50" i="25"/>
  <c r="AC18" i="26"/>
  <c r="O49" i="25"/>
  <c r="AB50" i="25"/>
  <c r="Y18" i="26"/>
  <c r="J49" i="25"/>
  <c r="C50" i="25"/>
  <c r="H50" i="25"/>
  <c r="P50" i="25"/>
  <c r="AF18" i="26"/>
  <c r="Q49" i="25"/>
  <c r="AJ18" i="26"/>
  <c r="U49" i="25"/>
  <c r="X18" i="26"/>
  <c r="I49" i="25"/>
  <c r="AB18" i="26"/>
  <c r="M49" i="25"/>
  <c r="AG18" i="26"/>
  <c r="R49" i="25"/>
  <c r="AK18" i="26"/>
  <c r="V49" i="25"/>
  <c r="J371" i="29"/>
  <c r="J437" i="29" s="1"/>
  <c r="CH44" i="18"/>
  <c r="L88" i="29"/>
  <c r="H203" i="29"/>
  <c r="J224" i="29"/>
  <c r="J271" i="29"/>
  <c r="CH35" i="18"/>
  <c r="CH51" i="18"/>
  <c r="J318" i="29"/>
  <c r="K350" i="29"/>
  <c r="K436" i="29" s="1"/>
  <c r="L386" i="29"/>
  <c r="AT16" i="18"/>
  <c r="AT67" i="18" s="1"/>
  <c r="L33" i="29"/>
  <c r="L156" i="29"/>
  <c r="K292" i="29"/>
  <c r="BY14" i="26"/>
  <c r="BY18" i="26" s="1"/>
  <c r="BY19" i="18"/>
  <c r="J190" i="29"/>
  <c r="I237" i="29"/>
  <c r="V13" i="18"/>
  <c r="M13" i="18" s="1"/>
  <c r="AX16" i="18"/>
  <c r="AX19" i="18" s="1"/>
  <c r="AX80" i="18" s="1"/>
  <c r="V56" i="18"/>
  <c r="M56" i="18" s="1"/>
  <c r="N210" i="19"/>
  <c r="K190" i="29"/>
  <c r="AQ33" i="26"/>
  <c r="BM33" i="26"/>
  <c r="K130" i="29"/>
  <c r="M129" i="29"/>
  <c r="M451" i="29" s="1"/>
  <c r="L130" i="29"/>
  <c r="I143" i="29"/>
  <c r="M142" i="29"/>
  <c r="M452" i="29" s="1"/>
  <c r="K156" i="29"/>
  <c r="J175" i="29"/>
  <c r="J425" i="29" s="1"/>
  <c r="K237" i="29"/>
  <c r="L271" i="29"/>
  <c r="K318" i="29"/>
  <c r="H331" i="29"/>
  <c r="L331" i="29"/>
  <c r="I331" i="29"/>
  <c r="K352" i="29"/>
  <c r="I373" i="29"/>
  <c r="V17" i="18"/>
  <c r="M17" i="18" s="1"/>
  <c r="J74" i="18"/>
  <c r="AK19" i="18"/>
  <c r="V30" i="18"/>
  <c r="M30" i="18" s="1"/>
  <c r="CK31" i="18"/>
  <c r="CK82" i="18" s="1"/>
  <c r="V64" i="18"/>
  <c r="R213" i="19"/>
  <c r="U14" i="26"/>
  <c r="U18" i="26" s="1"/>
  <c r="U19" i="18"/>
  <c r="K290" i="29"/>
  <c r="K432" i="29" s="1"/>
  <c r="K69" i="29"/>
  <c r="J90" i="29"/>
  <c r="H156" i="29"/>
  <c r="I203" i="29"/>
  <c r="J305" i="29"/>
  <c r="H318" i="29"/>
  <c r="H371" i="29"/>
  <c r="H437" i="29" s="1"/>
  <c r="Q230" i="14"/>
  <c r="Y19" i="18"/>
  <c r="V48" i="18"/>
  <c r="AN58" i="18"/>
  <c r="M32" i="29"/>
  <c r="M445" i="29" s="1"/>
  <c r="J48" i="29"/>
  <c r="L69" i="29"/>
  <c r="K90" i="29"/>
  <c r="J88" i="29"/>
  <c r="I130" i="29"/>
  <c r="J177" i="29"/>
  <c r="I190" i="29"/>
  <c r="M196" i="29"/>
  <c r="H271" i="29"/>
  <c r="L350" i="29"/>
  <c r="L436" i="29" s="1"/>
  <c r="I386" i="29"/>
  <c r="Q217" i="14"/>
  <c r="Q224" i="14"/>
  <c r="Q231" i="14"/>
  <c r="Q236" i="14"/>
  <c r="BA66" i="18"/>
  <c r="AG19" i="18"/>
  <c r="CL25" i="18"/>
  <c r="CL81" i="18" s="1"/>
  <c r="AN25" i="18"/>
  <c r="V28" i="18"/>
  <c r="M28" i="18" s="1"/>
  <c r="L31" i="18"/>
  <c r="L82" i="18" s="1"/>
  <c r="V37" i="18"/>
  <c r="AT46" i="18"/>
  <c r="AT84" i="18" s="1"/>
  <c r="CK46" i="18"/>
  <c r="CK84" i="18" s="1"/>
  <c r="CO46" i="18"/>
  <c r="CO84" i="18" s="1"/>
  <c r="CH41" i="18"/>
  <c r="CH49" i="18"/>
  <c r="BM58" i="18"/>
  <c r="BM86" i="18" s="1"/>
  <c r="AB67" i="18"/>
  <c r="AE33" i="26"/>
  <c r="AX33" i="26"/>
  <c r="I48" i="29"/>
  <c r="M66" i="29"/>
  <c r="L117" i="29"/>
  <c r="I175" i="29"/>
  <c r="I425" i="29" s="1"/>
  <c r="M215" i="29"/>
  <c r="M481" i="29" s="1"/>
  <c r="J222" i="29"/>
  <c r="J428" i="29" s="1"/>
  <c r="J258" i="29"/>
  <c r="M311" i="29"/>
  <c r="L318" i="29"/>
  <c r="H386" i="29"/>
  <c r="Q223" i="14"/>
  <c r="CH42" i="18"/>
  <c r="CH50" i="18"/>
  <c r="CH63" i="18"/>
  <c r="G77" i="18"/>
  <c r="W33" i="26"/>
  <c r="AT33" i="26"/>
  <c r="BT33" i="26"/>
  <c r="J35" i="29"/>
  <c r="K34" i="29"/>
  <c r="H33" i="29"/>
  <c r="H67" i="29"/>
  <c r="M81" i="29"/>
  <c r="M89" i="29" s="1"/>
  <c r="M448" i="29" s="1"/>
  <c r="I117" i="29"/>
  <c r="J203" i="29"/>
  <c r="K258" i="29"/>
  <c r="J256" i="29"/>
  <c r="J430" i="29" s="1"/>
  <c r="K305" i="29"/>
  <c r="I371" i="29"/>
  <c r="I437" i="29" s="1"/>
  <c r="K35" i="29"/>
  <c r="H34" i="29"/>
  <c r="L34" i="29"/>
  <c r="I116" i="29"/>
  <c r="J130" i="29"/>
  <c r="J156" i="29"/>
  <c r="J237" i="29"/>
  <c r="M243" i="29"/>
  <c r="M507" i="29" s="1"/>
  <c r="K256" i="29"/>
  <c r="K430" i="29" s="1"/>
  <c r="I271" i="29"/>
  <c r="J290" i="29"/>
  <c r="J432" i="29" s="1"/>
  <c r="M289" i="29"/>
  <c r="M291" i="29" s="1"/>
  <c r="M461" i="29" s="1"/>
  <c r="I305" i="29"/>
  <c r="K331" i="29"/>
  <c r="M343" i="29"/>
  <c r="M484" i="29" s="1"/>
  <c r="J373" i="29"/>
  <c r="J386" i="29"/>
  <c r="K386" i="29"/>
  <c r="Q225" i="14"/>
  <c r="Q232" i="14"/>
  <c r="AQ16" i="18"/>
  <c r="AP16" i="26" s="1"/>
  <c r="BF16" i="18"/>
  <c r="BF19" i="18" s="1"/>
  <c r="BF80" i="18" s="1"/>
  <c r="CH29" i="18"/>
  <c r="CH32" i="18"/>
  <c r="AE46" i="18"/>
  <c r="AE84" i="18" s="1"/>
  <c r="M13" i="19" s="1"/>
  <c r="AX46" i="18"/>
  <c r="AX84" i="18" s="1"/>
  <c r="CA46" i="18"/>
  <c r="L46" i="18"/>
  <c r="L84" i="18" s="1"/>
  <c r="CM46" i="18"/>
  <c r="CM84" i="18" s="1"/>
  <c r="V42" i="18"/>
  <c r="M42" i="18" s="1"/>
  <c r="CA52" i="18"/>
  <c r="V50" i="18"/>
  <c r="M50" i="18" s="1"/>
  <c r="CA58" i="18"/>
  <c r="CA86" i="18" s="1"/>
  <c r="CH54" i="18"/>
  <c r="F74" i="18"/>
  <c r="L266" i="19"/>
  <c r="L33" i="26"/>
  <c r="AN33" i="26"/>
  <c r="BF33" i="26"/>
  <c r="J66" i="3"/>
  <c r="M26" i="29"/>
  <c r="K33" i="29"/>
  <c r="H35" i="29"/>
  <c r="M60" i="29"/>
  <c r="M68" i="29" s="1"/>
  <c r="M447" i="29" s="1"/>
  <c r="K67" i="29"/>
  <c r="H69" i="29"/>
  <c r="M75" i="29"/>
  <c r="K88" i="29"/>
  <c r="I115" i="29"/>
  <c r="M396" i="29"/>
  <c r="I34" i="29"/>
  <c r="H48" i="29"/>
  <c r="L48" i="29"/>
  <c r="M54" i="29"/>
  <c r="L67" i="29"/>
  <c r="I90" i="29"/>
  <c r="M136" i="29"/>
  <c r="M155" i="29"/>
  <c r="M453" i="29" s="1"/>
  <c r="H237" i="29"/>
  <c r="L237" i="29"/>
  <c r="M277" i="29"/>
  <c r="M509" i="29" s="1"/>
  <c r="L292" i="29"/>
  <c r="H305" i="29"/>
  <c r="L305" i="29"/>
  <c r="I318" i="29"/>
  <c r="M330" i="29"/>
  <c r="M464" i="29" s="1"/>
  <c r="M337" i="29"/>
  <c r="M513" i="29" s="1"/>
  <c r="M370" i="29"/>
  <c r="M372" i="29" s="1"/>
  <c r="M466" i="29" s="1"/>
  <c r="M390" i="29"/>
  <c r="J34" i="29"/>
  <c r="L35" i="29"/>
  <c r="M47" i="29"/>
  <c r="M446" i="29" s="1"/>
  <c r="J69" i="29"/>
  <c r="M87" i="29"/>
  <c r="H115" i="29"/>
  <c r="L115" i="29"/>
  <c r="M108" i="29"/>
  <c r="J115" i="29"/>
  <c r="K116" i="29"/>
  <c r="I177" i="29"/>
  <c r="M221" i="29"/>
  <c r="M223" i="29" s="1"/>
  <c r="M457" i="29" s="1"/>
  <c r="M255" i="29"/>
  <c r="M257" i="29" s="1"/>
  <c r="M459" i="29" s="1"/>
  <c r="J292" i="29"/>
  <c r="L352" i="29"/>
  <c r="M364" i="29"/>
  <c r="M485" i="29" s="1"/>
  <c r="M394" i="29"/>
  <c r="K224" i="29"/>
  <c r="K222" i="29"/>
  <c r="K428" i="29" s="1"/>
  <c r="M230" i="29"/>
  <c r="M249" i="29"/>
  <c r="M482" i="29" s="1"/>
  <c r="L256" i="29"/>
  <c r="L430" i="29" s="1"/>
  <c r="M317" i="29"/>
  <c r="M463" i="29" s="1"/>
  <c r="H352" i="29"/>
  <c r="H350" i="29"/>
  <c r="H436" i="29" s="1"/>
  <c r="M349" i="29"/>
  <c r="M351" i="29" s="1"/>
  <c r="M465" i="29" s="1"/>
  <c r="M379" i="29"/>
  <c r="I19" i="18"/>
  <c r="BI19" i="18"/>
  <c r="BM25" i="18"/>
  <c r="BM81" i="18" s="1"/>
  <c r="BF31" i="18"/>
  <c r="BF82" i="18" s="1"/>
  <c r="CM31" i="18"/>
  <c r="CM82" i="18" s="1"/>
  <c r="N52" i="18"/>
  <c r="CJ52" i="18"/>
  <c r="CJ85" i="18" s="1"/>
  <c r="AW66" i="18"/>
  <c r="CL58" i="18"/>
  <c r="CL86" i="18" s="1"/>
  <c r="CE66" i="18"/>
  <c r="AR67" i="18"/>
  <c r="R217" i="19"/>
  <c r="H116" i="29"/>
  <c r="L116" i="29"/>
  <c r="M114" i="29"/>
  <c r="M450" i="29" s="1"/>
  <c r="J116" i="29"/>
  <c r="M123" i="29"/>
  <c r="H143" i="29"/>
  <c r="L143" i="29"/>
  <c r="M149" i="29"/>
  <c r="I156" i="29"/>
  <c r="H175" i="29"/>
  <c r="H425" i="29" s="1"/>
  <c r="L203" i="29"/>
  <c r="M209" i="29"/>
  <c r="M505" i="29" s="1"/>
  <c r="H222" i="29"/>
  <c r="H428" i="29" s="1"/>
  <c r="L224" i="29"/>
  <c r="K271" i="29"/>
  <c r="M283" i="29"/>
  <c r="M483" i="29" s="1"/>
  <c r="M385" i="29"/>
  <c r="M467" i="29" s="1"/>
  <c r="Q220" i="14"/>
  <c r="Q222" i="14"/>
  <c r="Q228" i="14"/>
  <c r="Q233" i="14"/>
  <c r="V15" i="18"/>
  <c r="M15" i="18" s="1"/>
  <c r="CO16" i="18"/>
  <c r="CO14" i="26" s="1"/>
  <c r="CO18" i="26" s="1"/>
  <c r="Q19" i="18"/>
  <c r="AC19" i="18"/>
  <c r="V20" i="18"/>
  <c r="M20" i="18" s="1"/>
  <c r="BT25" i="18"/>
  <c r="BT81" i="18" s="1"/>
  <c r="V21" i="18"/>
  <c r="CH23" i="18"/>
  <c r="N25" i="18"/>
  <c r="AQ25" i="18"/>
  <c r="AQ81" i="18" s="1"/>
  <c r="P11" i="19" s="1"/>
  <c r="CK25" i="18"/>
  <c r="CK81" i="18" s="1"/>
  <c r="AQ31" i="18"/>
  <c r="AQ82" i="18" s="1"/>
  <c r="P16" i="19" s="1"/>
  <c r="I16" i="19" s="1"/>
  <c r="CJ31" i="18"/>
  <c r="CJ82" i="18" s="1"/>
  <c r="CN31" i="18"/>
  <c r="CN82" i="18" s="1"/>
  <c r="V32" i="18"/>
  <c r="M32" i="18" s="1"/>
  <c r="V40" i="18"/>
  <c r="M40" i="18" s="1"/>
  <c r="CJ46" i="18"/>
  <c r="CJ84" i="18" s="1"/>
  <c r="CN46" i="18"/>
  <c r="CN84" i="18" s="1"/>
  <c r="V41" i="18"/>
  <c r="V45" i="18"/>
  <c r="BM52" i="18"/>
  <c r="BM85" i="18" s="1"/>
  <c r="CI52" i="18"/>
  <c r="CI85" i="18" s="1"/>
  <c r="CM52" i="18"/>
  <c r="CM85" i="18" s="1"/>
  <c r="V55" i="18"/>
  <c r="M55" i="18" s="1"/>
  <c r="BT58" i="18"/>
  <c r="BT86" i="18" s="1"/>
  <c r="CK58" i="18"/>
  <c r="CK86" i="18" s="1"/>
  <c r="CM58" i="18"/>
  <c r="CM86" i="18" s="1"/>
  <c r="V61" i="18"/>
  <c r="M61" i="18" s="1"/>
  <c r="V63" i="18"/>
  <c r="CG66" i="18"/>
  <c r="AC67" i="18"/>
  <c r="AS67" i="18"/>
  <c r="N216" i="19"/>
  <c r="CA25" i="18"/>
  <c r="CA81" i="18" s="1"/>
  <c r="V23" i="18"/>
  <c r="M23" i="18" s="1"/>
  <c r="CH27" i="18"/>
  <c r="W31" i="18"/>
  <c r="W82" i="18" s="1"/>
  <c r="K16" i="19" s="1"/>
  <c r="CO31" i="18"/>
  <c r="CO82" i="18" s="1"/>
  <c r="BT31" i="18"/>
  <c r="BT82" i="18" s="1"/>
  <c r="W46" i="18"/>
  <c r="W84" i="18" s="1"/>
  <c r="K13" i="19" s="1"/>
  <c r="BT46" i="18"/>
  <c r="BT84" i="18" s="1"/>
  <c r="CH47" i="18"/>
  <c r="AT52" i="18"/>
  <c r="AX52" i="18"/>
  <c r="AX85" i="18" s="1"/>
  <c r="CL52" i="18"/>
  <c r="CL85" i="18" s="1"/>
  <c r="CN52" i="18"/>
  <c r="CN85" i="18" s="1"/>
  <c r="AO66" i="18"/>
  <c r="E39" i="19"/>
  <c r="T67" i="18"/>
  <c r="AJ67" i="18"/>
  <c r="AS14" i="26"/>
  <c r="V23" i="26"/>
  <c r="M23" i="26" s="1"/>
  <c r="CH13" i="18"/>
  <c r="N16" i="18"/>
  <c r="N19" i="18" s="1"/>
  <c r="N80" i="18" s="1"/>
  <c r="AE16" i="18"/>
  <c r="AE14" i="26" s="1"/>
  <c r="AE18" i="26" s="1"/>
  <c r="CH17" i="18"/>
  <c r="CH18" i="18"/>
  <c r="AS19" i="18"/>
  <c r="BE19" i="18"/>
  <c r="V22" i="18"/>
  <c r="M22" i="18" s="1"/>
  <c r="V26" i="18"/>
  <c r="M26" i="18" s="1"/>
  <c r="V27" i="18"/>
  <c r="CA31" i="18"/>
  <c r="CA82" i="18" s="1"/>
  <c r="AN31" i="18"/>
  <c r="CH37" i="18"/>
  <c r="V39" i="18"/>
  <c r="M39" i="18" s="1"/>
  <c r="AN46" i="18"/>
  <c r="CH45" i="18"/>
  <c r="V47" i="18"/>
  <c r="M47" i="18" s="1"/>
  <c r="AN52" i="18"/>
  <c r="BF52" i="18"/>
  <c r="BF85" i="18" s="1"/>
  <c r="CK52" i="18"/>
  <c r="CK85" i="18" s="1"/>
  <c r="V54" i="18"/>
  <c r="M54" i="18" s="1"/>
  <c r="CH56" i="18"/>
  <c r="N58" i="18"/>
  <c r="AQ58" i="18"/>
  <c r="AQ86" i="18" s="1"/>
  <c r="P14" i="19" s="1"/>
  <c r="CH57" i="18"/>
  <c r="V59" i="18"/>
  <c r="M59" i="18" s="1"/>
  <c r="V60" i="18"/>
  <c r="M60" i="18" s="1"/>
  <c r="U67" i="18"/>
  <c r="AK67" i="18"/>
  <c r="G76" i="18"/>
  <c r="R221" i="19"/>
  <c r="V32" i="26"/>
  <c r="M32" i="26" s="1"/>
  <c r="X28" i="6"/>
  <c r="R35" i="6"/>
  <c r="Q216" i="14"/>
  <c r="M50" i="14"/>
  <c r="M60" i="14"/>
  <c r="M70" i="14"/>
  <c r="M80" i="14"/>
  <c r="R178" i="14"/>
  <c r="S177" i="14" s="1"/>
  <c r="Z14" i="26"/>
  <c r="Z67" i="18"/>
  <c r="W16" i="18"/>
  <c r="W19" i="18" s="1"/>
  <c r="W80" i="18" s="1"/>
  <c r="Z19" i="18"/>
  <c r="AD67" i="18"/>
  <c r="AD14" i="26"/>
  <c r="AD19" i="18"/>
  <c r="R179" i="14"/>
  <c r="S178" i="14" s="1"/>
  <c r="K200" i="14"/>
  <c r="Q219" i="14"/>
  <c r="Q227" i="14"/>
  <c r="Q235" i="14"/>
  <c r="M237" i="14"/>
  <c r="O262" i="14"/>
  <c r="J14" i="26"/>
  <c r="J67" i="18"/>
  <c r="BW14" i="26"/>
  <c r="BW18" i="26" s="1"/>
  <c r="BR16" i="26"/>
  <c r="BW19" i="18"/>
  <c r="CA14" i="26"/>
  <c r="CA18" i="26" s="1"/>
  <c r="BU16" i="26"/>
  <c r="N206" i="19"/>
  <c r="N203" i="19"/>
  <c r="T206" i="19"/>
  <c r="T204" i="19"/>
  <c r="T205" i="19"/>
  <c r="N31" i="18"/>
  <c r="N82" i="18" s="1"/>
  <c r="W20" i="26"/>
  <c r="W24" i="26" s="1"/>
  <c r="T226" i="19"/>
  <c r="T225" i="19"/>
  <c r="T223" i="19"/>
  <c r="K229" i="19"/>
  <c r="K228" i="19"/>
  <c r="G265" i="19"/>
  <c r="K227" i="19"/>
  <c r="K230" i="19"/>
  <c r="L58" i="18"/>
  <c r="L86" i="18" s="1"/>
  <c r="L265" i="19"/>
  <c r="M227" i="19"/>
  <c r="M230" i="19"/>
  <c r="M229" i="19"/>
  <c r="M228" i="19"/>
  <c r="G266" i="19"/>
  <c r="K233" i="19"/>
  <c r="K232" i="19"/>
  <c r="K234" i="19"/>
  <c r="K231" i="19"/>
  <c r="Q113" i="14"/>
  <c r="K177" i="14"/>
  <c r="O178" i="14"/>
  <c r="O182" i="14"/>
  <c r="K185" i="14"/>
  <c r="K189" i="14"/>
  <c r="K197" i="14"/>
  <c r="P221" i="14"/>
  <c r="Q221" i="14" s="1"/>
  <c r="CH14" i="18"/>
  <c r="G14" i="26"/>
  <c r="G18" i="26" s="1"/>
  <c r="G67" i="18"/>
  <c r="E29" i="19"/>
  <c r="K14" i="26"/>
  <c r="K67" i="18"/>
  <c r="K66" i="18"/>
  <c r="BG16" i="26"/>
  <c r="BJ14" i="26"/>
  <c r="BJ18" i="26" s="1"/>
  <c r="BS14" i="26"/>
  <c r="BS18" i="26" s="1"/>
  <c r="BN16" i="26"/>
  <c r="BS19" i="18"/>
  <c r="H74" i="18"/>
  <c r="V18" i="18"/>
  <c r="M18" i="18" s="1"/>
  <c r="CH21" i="18"/>
  <c r="CH24" i="18"/>
  <c r="G260" i="19"/>
  <c r="K209" i="19"/>
  <c r="K210" i="19"/>
  <c r="K207" i="19"/>
  <c r="L25" i="18"/>
  <c r="L81" i="18" s="1"/>
  <c r="O208" i="19"/>
  <c r="O207" i="19"/>
  <c r="O209" i="19"/>
  <c r="I110" i="19"/>
  <c r="BM31" i="18"/>
  <c r="BM82" i="18" s="1"/>
  <c r="AE31" i="18"/>
  <c r="AE82" i="18" s="1"/>
  <c r="M16" i="19" s="1"/>
  <c r="CI46" i="18"/>
  <c r="CI84" i="18" s="1"/>
  <c r="AQ52" i="18"/>
  <c r="AQ85" i="18" s="1"/>
  <c r="P10" i="19" s="1"/>
  <c r="N226" i="19"/>
  <c r="N225" i="19"/>
  <c r="N224" i="19"/>
  <c r="N223" i="19"/>
  <c r="R224" i="19"/>
  <c r="R223" i="19"/>
  <c r="R225" i="19"/>
  <c r="W58" i="18"/>
  <c r="W86" i="18" s="1"/>
  <c r="K14" i="19" s="1"/>
  <c r="V57" i="18"/>
  <c r="AT58" i="18"/>
  <c r="CH59" i="18"/>
  <c r="CH60" i="18"/>
  <c r="O233" i="19"/>
  <c r="O232" i="19"/>
  <c r="O231" i="19"/>
  <c r="I116" i="19"/>
  <c r="O234" i="19"/>
  <c r="CB66" i="18"/>
  <c r="I96" i="19"/>
  <c r="I130" i="19"/>
  <c r="N205" i="19"/>
  <c r="K208" i="19"/>
  <c r="H45" i="14"/>
  <c r="H85" i="14" s="1"/>
  <c r="M85" i="14" s="1"/>
  <c r="P101" i="14"/>
  <c r="Q101" i="14" s="1"/>
  <c r="P105" i="14"/>
  <c r="Q105" i="14" s="1"/>
  <c r="P109" i="14"/>
  <c r="Q109" i="14" s="1"/>
  <c r="P118" i="14"/>
  <c r="Q118" i="14" s="1"/>
  <c r="R177" i="14"/>
  <c r="K178" i="14"/>
  <c r="O179" i="14"/>
  <c r="K182" i="14"/>
  <c r="O183" i="14"/>
  <c r="K186" i="14"/>
  <c r="O187" i="14"/>
  <c r="K190" i="14"/>
  <c r="O191" i="14"/>
  <c r="K194" i="14"/>
  <c r="O195" i="14"/>
  <c r="K198" i="14"/>
  <c r="O237" i="14"/>
  <c r="P218" i="14"/>
  <c r="Q218" i="14" s="1"/>
  <c r="P226" i="14"/>
  <c r="Q226" i="14" s="1"/>
  <c r="P229" i="14"/>
  <c r="Q229" i="14" s="1"/>
  <c r="P234" i="14"/>
  <c r="Q234" i="14" s="1"/>
  <c r="O250" i="14"/>
  <c r="O258" i="14"/>
  <c r="O266" i="14"/>
  <c r="CA19" i="18"/>
  <c r="CA80" i="18" s="1"/>
  <c r="V14" i="18"/>
  <c r="R14" i="26"/>
  <c r="R18" i="26" s="1"/>
  <c r="R67" i="18"/>
  <c r="AH14" i="26"/>
  <c r="AH67" i="18"/>
  <c r="AL14" i="26"/>
  <c r="AL67" i="18"/>
  <c r="AU14" i="26"/>
  <c r="AT16" i="26"/>
  <c r="AU67" i="18"/>
  <c r="AU19" i="18"/>
  <c r="AY14" i="26"/>
  <c r="AY18" i="26" s="1"/>
  <c r="AX16" i="26"/>
  <c r="AY19" i="18"/>
  <c r="BC14" i="26"/>
  <c r="BC18" i="26" s="1"/>
  <c r="BC19" i="18"/>
  <c r="BD16" i="26"/>
  <c r="BG14" i="26"/>
  <c r="BG18" i="26" s="1"/>
  <c r="BG19" i="18"/>
  <c r="BK14" i="26"/>
  <c r="BK18" i="26" s="1"/>
  <c r="BK19" i="18"/>
  <c r="CM16" i="18"/>
  <c r="CM14" i="26" s="1"/>
  <c r="CM18" i="26" s="1"/>
  <c r="CK16" i="18"/>
  <c r="CK14" i="26" s="1"/>
  <c r="CK18" i="26" s="1"/>
  <c r="AL19" i="18"/>
  <c r="BB19" i="18"/>
  <c r="BJ19" i="18"/>
  <c r="BR19" i="18"/>
  <c r="CH20" i="18"/>
  <c r="CI25" i="18"/>
  <c r="CI81" i="18" s="1"/>
  <c r="CM25" i="18"/>
  <c r="CM81" i="18" s="1"/>
  <c r="W25" i="18"/>
  <c r="W81" i="18" s="1"/>
  <c r="K11" i="19" s="1"/>
  <c r="V24" i="18"/>
  <c r="AT25" i="18"/>
  <c r="AT81" i="18" s="1"/>
  <c r="CH26" i="18"/>
  <c r="V29" i="18"/>
  <c r="M29" i="18" s="1"/>
  <c r="AT31" i="18"/>
  <c r="AT82" i="18" s="1"/>
  <c r="O213" i="19"/>
  <c r="I111" i="19"/>
  <c r="O214" i="19"/>
  <c r="O211" i="19"/>
  <c r="O212" i="19"/>
  <c r="CH33" i="18"/>
  <c r="V35" i="18"/>
  <c r="M35" i="18" s="1"/>
  <c r="G262" i="19"/>
  <c r="K218" i="19"/>
  <c r="K216" i="19"/>
  <c r="K215" i="19"/>
  <c r="K217" i="19"/>
  <c r="BF46" i="18"/>
  <c r="BF84" i="18" s="1"/>
  <c r="CH39" i="18"/>
  <c r="CL46" i="18"/>
  <c r="CL84" i="18" s="1"/>
  <c r="V44" i="18"/>
  <c r="M44" i="18" s="1"/>
  <c r="K221" i="19"/>
  <c r="K220" i="19"/>
  <c r="G34" i="19"/>
  <c r="G263" i="19"/>
  <c r="K219" i="19"/>
  <c r="AQ46" i="18"/>
  <c r="AQ84" i="18" s="1"/>
  <c r="P13" i="19" s="1"/>
  <c r="V49" i="18"/>
  <c r="M49" i="18" s="1"/>
  <c r="W52" i="18"/>
  <c r="W85" i="18" s="1"/>
  <c r="K10" i="19" s="1"/>
  <c r="BT52" i="18"/>
  <c r="BT85" i="18" s="1"/>
  <c r="M223" i="19"/>
  <c r="M226" i="19"/>
  <c r="M224" i="19"/>
  <c r="R264" i="19"/>
  <c r="M39" i="19"/>
  <c r="CH53" i="18"/>
  <c r="AE58" i="18"/>
  <c r="AE86" i="18" s="1"/>
  <c r="M14" i="19" s="1"/>
  <c r="AX58" i="18"/>
  <c r="AX86" i="18" s="1"/>
  <c r="CH61" i="18"/>
  <c r="I91" i="19"/>
  <c r="T203" i="19"/>
  <c r="N204" i="19"/>
  <c r="O210" i="19"/>
  <c r="T224" i="19"/>
  <c r="K122" i="14"/>
  <c r="Q110" i="14"/>
  <c r="J122" i="14"/>
  <c r="J237" i="14"/>
  <c r="N273" i="14"/>
  <c r="O273" i="14" s="1"/>
  <c r="CH12" i="18"/>
  <c r="F14" i="26"/>
  <c r="F18" i="26" s="1"/>
  <c r="B49" i="25" s="1"/>
  <c r="L16" i="18"/>
  <c r="BF25" i="18"/>
  <c r="BF81" i="18" s="1"/>
  <c r="CI31" i="18"/>
  <c r="CI82" i="18" s="1"/>
  <c r="CH30" i="18"/>
  <c r="F39" i="19"/>
  <c r="L52" i="18"/>
  <c r="L85" i="18" s="1"/>
  <c r="O229" i="19"/>
  <c r="O228" i="19"/>
  <c r="I115" i="19"/>
  <c r="O230" i="19"/>
  <c r="CJ58" i="18"/>
  <c r="CJ86" i="18" s="1"/>
  <c r="L99" i="14"/>
  <c r="P99" i="14"/>
  <c r="P114" i="14"/>
  <c r="Q114" i="14" s="1"/>
  <c r="P121" i="14"/>
  <c r="Q121" i="14" s="1"/>
  <c r="K181" i="14"/>
  <c r="O186" i="14"/>
  <c r="O190" i="14"/>
  <c r="K193" i="14"/>
  <c r="O194" i="14"/>
  <c r="O198" i="14"/>
  <c r="V12" i="18"/>
  <c r="M12" i="18" s="1"/>
  <c r="AP14" i="26"/>
  <c r="AO16" i="26"/>
  <c r="AP67" i="18"/>
  <c r="AN16" i="18"/>
  <c r="AN14" i="26" s="1"/>
  <c r="AN18" i="26" s="1"/>
  <c r="BK16" i="26"/>
  <c r="BO14" i="26"/>
  <c r="BO18" i="26" s="1"/>
  <c r="BO19" i="18"/>
  <c r="CJ16" i="18"/>
  <c r="CJ14" i="26" s="1"/>
  <c r="CJ18" i="26" s="1"/>
  <c r="K214" i="19"/>
  <c r="G261" i="19"/>
  <c r="K213" i="19"/>
  <c r="K211" i="19"/>
  <c r="Q102" i="14"/>
  <c r="Q106" i="14"/>
  <c r="N200" i="14"/>
  <c r="O200" i="14" s="1"/>
  <c r="K237" i="14"/>
  <c r="L237" i="14"/>
  <c r="K273" i="14"/>
  <c r="O14" i="26"/>
  <c r="O18" i="26" s="1"/>
  <c r="O67" i="18"/>
  <c r="O19" i="18"/>
  <c r="S14" i="26"/>
  <c r="S18" i="26" s="1"/>
  <c r="S67" i="18"/>
  <c r="S19" i="18"/>
  <c r="AA14" i="26"/>
  <c r="AA67" i="18"/>
  <c r="AA19" i="18"/>
  <c r="AI14" i="26"/>
  <c r="AI67" i="18"/>
  <c r="AI19" i="18"/>
  <c r="AM14" i="26"/>
  <c r="AM67" i="18"/>
  <c r="AM19" i="18"/>
  <c r="BV14" i="26"/>
  <c r="BV18" i="26" s="1"/>
  <c r="BQ16" i="26"/>
  <c r="BT16" i="18"/>
  <c r="BT19" i="18" s="1"/>
  <c r="BT80" i="18" s="1"/>
  <c r="BT16" i="26"/>
  <c r="BZ14" i="26"/>
  <c r="BZ18" i="26" s="1"/>
  <c r="CN16" i="18"/>
  <c r="CN14" i="26" s="1"/>
  <c r="CN18" i="26" s="1"/>
  <c r="CJ25" i="18"/>
  <c r="CJ81" i="18" s="1"/>
  <c r="CN25" i="18"/>
  <c r="CN81" i="18" s="1"/>
  <c r="CH22" i="18"/>
  <c r="AE25" i="18"/>
  <c r="AE81" i="18" s="1"/>
  <c r="M11" i="19" s="1"/>
  <c r="AX25" i="18"/>
  <c r="AX81" i="18" s="1"/>
  <c r="CH28" i="18"/>
  <c r="AX31" i="18"/>
  <c r="AX82" i="18" s="1"/>
  <c r="CL31" i="18"/>
  <c r="CL82" i="18" s="1"/>
  <c r="V33" i="18"/>
  <c r="O217" i="19"/>
  <c r="I112" i="19"/>
  <c r="O216" i="19"/>
  <c r="O215" i="19"/>
  <c r="N46" i="18"/>
  <c r="N84" i="18" s="1"/>
  <c r="BM46" i="18"/>
  <c r="BM84" i="18" s="1"/>
  <c r="CH40" i="18"/>
  <c r="O221" i="19"/>
  <c r="O220" i="19"/>
  <c r="O222" i="19"/>
  <c r="O219" i="19"/>
  <c r="I113" i="19"/>
  <c r="CH48" i="18"/>
  <c r="AE52" i="18"/>
  <c r="AE85" i="18" s="1"/>
  <c r="M10" i="19" s="1"/>
  <c r="V51" i="18"/>
  <c r="M51" i="18" s="1"/>
  <c r="V53" i="18"/>
  <c r="M53" i="18" s="1"/>
  <c r="CH55" i="18"/>
  <c r="BF58" i="18"/>
  <c r="BF86" i="18" s="1"/>
  <c r="CI58" i="18"/>
  <c r="CI86" i="18" s="1"/>
  <c r="CN58" i="18"/>
  <c r="CN86" i="18" s="1"/>
  <c r="CH64" i="18"/>
  <c r="AH66" i="18"/>
  <c r="K212" i="19"/>
  <c r="O227" i="19"/>
  <c r="L264" i="19"/>
  <c r="BA16" i="26"/>
  <c r="N33" i="26"/>
  <c r="AR14" i="26"/>
  <c r="AQ16" i="26"/>
  <c r="AV14" i="26"/>
  <c r="AU16" i="26"/>
  <c r="AZ14" i="26"/>
  <c r="AZ18" i="26" s="1"/>
  <c r="AY16" i="26"/>
  <c r="BD14" i="26"/>
  <c r="BD18" i="26" s="1"/>
  <c r="BB16" i="26"/>
  <c r="BH14" i="26"/>
  <c r="BH18" i="26" s="1"/>
  <c r="BE16" i="26"/>
  <c r="BH16" i="26"/>
  <c r="BL14" i="26"/>
  <c r="BL18" i="26" s="1"/>
  <c r="BL16" i="26"/>
  <c r="BP14" i="26"/>
  <c r="BP18" i="26" s="1"/>
  <c r="BX14" i="26"/>
  <c r="BX18" i="26" s="1"/>
  <c r="BS16" i="26"/>
  <c r="CL16" i="18"/>
  <c r="CL14" i="26" s="1"/>
  <c r="CL18" i="26" s="1"/>
  <c r="N208" i="19"/>
  <c r="N207" i="19"/>
  <c r="R209" i="19"/>
  <c r="R210" i="19"/>
  <c r="T208" i="19"/>
  <c r="T207" i="19"/>
  <c r="CH36" i="18"/>
  <c r="CH20" i="26" s="1"/>
  <c r="CH24" i="26" s="1"/>
  <c r="L263" i="19"/>
  <c r="M219" i="19"/>
  <c r="M222" i="19"/>
  <c r="M221" i="19"/>
  <c r="M220" i="19"/>
  <c r="R263" i="19"/>
  <c r="M34" i="19"/>
  <c r="L39" i="19"/>
  <c r="N230" i="19"/>
  <c r="N229" i="19"/>
  <c r="N227" i="19"/>
  <c r="I97" i="19"/>
  <c r="R228" i="19"/>
  <c r="R227" i="19"/>
  <c r="R230" i="19"/>
  <c r="I131" i="19"/>
  <c r="T230" i="19"/>
  <c r="T229" i="19"/>
  <c r="T228" i="19"/>
  <c r="M231" i="19"/>
  <c r="M234" i="19"/>
  <c r="BQ66" i="18"/>
  <c r="BU66" i="18"/>
  <c r="CC66" i="18"/>
  <c r="R66" i="18"/>
  <c r="AP66" i="18"/>
  <c r="H67" i="18"/>
  <c r="P67" i="18"/>
  <c r="X67" i="18"/>
  <c r="AF67" i="18"/>
  <c r="AV67" i="18"/>
  <c r="T210" i="19"/>
  <c r="R229" i="19"/>
  <c r="M233" i="19"/>
  <c r="BI14" i="26"/>
  <c r="BI18" i="26" s="1"/>
  <c r="AN16" i="26"/>
  <c r="AO14" i="26"/>
  <c r="AV16" i="26"/>
  <c r="AW14" i="26"/>
  <c r="AW18" i="26" s="1"/>
  <c r="AZ16" i="26"/>
  <c r="BA14" i="26"/>
  <c r="BA18" i="26" s="1"/>
  <c r="BM16" i="26"/>
  <c r="BQ14" i="26"/>
  <c r="BQ18" i="26" s="1"/>
  <c r="BP16" i="26"/>
  <c r="BU14" i="26"/>
  <c r="BU18" i="26" s="1"/>
  <c r="H19" i="18"/>
  <c r="P19" i="18"/>
  <c r="T19" i="18"/>
  <c r="X19" i="18"/>
  <c r="AB19" i="18"/>
  <c r="AF19" i="18"/>
  <c r="AJ19" i="18"/>
  <c r="AJ80" i="18" s="1"/>
  <c r="AR19" i="18"/>
  <c r="AV19" i="18"/>
  <c r="AZ19" i="18"/>
  <c r="BD19" i="18"/>
  <c r="BH19" i="18"/>
  <c r="BL19" i="18"/>
  <c r="BP19" i="18"/>
  <c r="BX19" i="18"/>
  <c r="N212" i="19"/>
  <c r="N211" i="19"/>
  <c r="I93" i="19"/>
  <c r="N213" i="19"/>
  <c r="R214" i="19"/>
  <c r="I127" i="19"/>
  <c r="T212" i="19"/>
  <c r="T211" i="19"/>
  <c r="T213" i="19"/>
  <c r="N218" i="19"/>
  <c r="N217" i="19"/>
  <c r="I94" i="19"/>
  <c r="R216" i="19"/>
  <c r="R215" i="19"/>
  <c r="I128" i="19"/>
  <c r="T218" i="19"/>
  <c r="T216" i="19"/>
  <c r="N222" i="19"/>
  <c r="N221" i="19"/>
  <c r="N219" i="19"/>
  <c r="R220" i="19"/>
  <c r="R219" i="19"/>
  <c r="R222" i="19"/>
  <c r="T222" i="19"/>
  <c r="T221" i="19"/>
  <c r="T220" i="19"/>
  <c r="G264" i="19"/>
  <c r="K225" i="19"/>
  <c r="K224" i="19"/>
  <c r="G39" i="19"/>
  <c r="K226" i="19"/>
  <c r="O225" i="19"/>
  <c r="O224" i="19"/>
  <c r="O223" i="19"/>
  <c r="N234" i="19"/>
  <c r="N233" i="19"/>
  <c r="N232" i="19"/>
  <c r="I98" i="19"/>
  <c r="R232" i="19"/>
  <c r="R231" i="19"/>
  <c r="R233" i="19"/>
  <c r="I132" i="19"/>
  <c r="T234" i="19"/>
  <c r="T233" i="19"/>
  <c r="T231" i="19"/>
  <c r="BV66" i="18"/>
  <c r="BZ66" i="18"/>
  <c r="CD66" i="18"/>
  <c r="I67" i="18"/>
  <c r="Q67" i="18"/>
  <c r="Y67" i="18"/>
  <c r="AG67" i="18"/>
  <c r="AO67" i="18"/>
  <c r="AW67" i="18"/>
  <c r="M16" i="25"/>
  <c r="I92" i="19"/>
  <c r="I126" i="19"/>
  <c r="R208" i="19"/>
  <c r="T209" i="19"/>
  <c r="R212" i="19"/>
  <c r="T215" i="19"/>
  <c r="T219" i="19"/>
  <c r="N220" i="19"/>
  <c r="O226" i="19"/>
  <c r="V31" i="26"/>
  <c r="I35" i="29"/>
  <c r="I33" i="29"/>
  <c r="M14" i="29"/>
  <c r="M20" i="29"/>
  <c r="M444" i="29" s="1"/>
  <c r="M391" i="29"/>
  <c r="I69" i="29"/>
  <c r="I67" i="29"/>
  <c r="H88" i="29"/>
  <c r="J143" i="29"/>
  <c r="H258" i="29"/>
  <c r="H256" i="29"/>
  <c r="H430" i="29" s="1"/>
  <c r="L258" i="29"/>
  <c r="H90" i="29"/>
  <c r="K117" i="29"/>
  <c r="K115" i="29"/>
  <c r="M389" i="29"/>
  <c r="L90" i="29"/>
  <c r="H130" i="29"/>
  <c r="K177" i="29"/>
  <c r="K175" i="29"/>
  <c r="K425" i="29" s="1"/>
  <c r="L175" i="29"/>
  <c r="L425" i="29" s="1"/>
  <c r="L177" i="29"/>
  <c r="H190" i="29"/>
  <c r="J352" i="29"/>
  <c r="J350" i="29"/>
  <c r="J436" i="29" s="1"/>
  <c r="M397" i="29"/>
  <c r="I88" i="29"/>
  <c r="H177" i="29"/>
  <c r="L190" i="29"/>
  <c r="K203" i="29"/>
  <c r="L222" i="29"/>
  <c r="L428" i="29" s="1"/>
  <c r="H224" i="29"/>
  <c r="I258" i="29"/>
  <c r="I256" i="29"/>
  <c r="I430" i="29" s="1"/>
  <c r="H292" i="29"/>
  <c r="H290" i="29"/>
  <c r="H432" i="29" s="1"/>
  <c r="L290" i="29"/>
  <c r="L432" i="29" s="1"/>
  <c r="M398" i="29"/>
  <c r="J33" i="29"/>
  <c r="M41" i="29"/>
  <c r="J67" i="29"/>
  <c r="H117" i="29"/>
  <c r="M168" i="29"/>
  <c r="M480" i="29" s="1"/>
  <c r="M189" i="29"/>
  <c r="M455" i="29" s="1"/>
  <c r="I224" i="29"/>
  <c r="I222" i="29"/>
  <c r="I428" i="29" s="1"/>
  <c r="I292" i="29"/>
  <c r="I290" i="29"/>
  <c r="I432" i="29" s="1"/>
  <c r="L373" i="29"/>
  <c r="L371" i="29"/>
  <c r="L437" i="29" s="1"/>
  <c r="H373" i="29"/>
  <c r="M395" i="29"/>
  <c r="K48" i="29"/>
  <c r="M96" i="29"/>
  <c r="J117" i="29"/>
  <c r="M162" i="29"/>
  <c r="M502" i="29" s="1"/>
  <c r="M183" i="29"/>
  <c r="J331" i="29"/>
  <c r="I352" i="29"/>
  <c r="I350" i="29"/>
  <c r="I436" i="29" s="1"/>
  <c r="M388" i="29"/>
  <c r="M392" i="29"/>
  <c r="M102" i="29"/>
  <c r="M449" i="29" s="1"/>
  <c r="K143" i="29"/>
  <c r="M174" i="29"/>
  <c r="M176" i="29" s="1"/>
  <c r="M454" i="29" s="1"/>
  <c r="M202" i="29"/>
  <c r="M456" i="29" s="1"/>
  <c r="M236" i="29"/>
  <c r="M458" i="29" s="1"/>
  <c r="M270" i="29"/>
  <c r="M460" i="29" s="1"/>
  <c r="M304" i="29"/>
  <c r="M462" i="29" s="1"/>
  <c r="M324" i="29"/>
  <c r="M358" i="29"/>
  <c r="M514" i="29" s="1"/>
  <c r="M264" i="29"/>
  <c r="M298" i="29"/>
  <c r="K373" i="29"/>
  <c r="K371" i="29"/>
  <c r="K437" i="29" s="1"/>
  <c r="AJ88" i="18" l="1"/>
  <c r="CA33" i="26"/>
  <c r="I34" i="19"/>
  <c r="N14" i="19"/>
  <c r="T14" i="19" s="1"/>
  <c r="N10" i="19"/>
  <c r="T10" i="19" s="1"/>
  <c r="N16" i="19"/>
  <c r="U16" i="19" s="1"/>
  <c r="AP88" i="18"/>
  <c r="BN19" i="18"/>
  <c r="BN66" i="18" s="1"/>
  <c r="BN14" i="26"/>
  <c r="BN18" i="26" s="1"/>
  <c r="CI16" i="18"/>
  <c r="CH16" i="18" s="1"/>
  <c r="CH14" i="26" s="1"/>
  <c r="CH18" i="26" s="1"/>
  <c r="BJ16" i="26"/>
  <c r="M267" i="19"/>
  <c r="BT88" i="18"/>
  <c r="R88" i="18"/>
  <c r="I14" i="19"/>
  <c r="N15" i="19"/>
  <c r="T15" i="19" s="1"/>
  <c r="AH88" i="18"/>
  <c r="N11" i="19"/>
  <c r="T11" i="19" s="1"/>
  <c r="BH66" i="18"/>
  <c r="BH80" i="18"/>
  <c r="BH88" i="18" s="1"/>
  <c r="AR66" i="18"/>
  <c r="AA10" i="25" s="1"/>
  <c r="AR80" i="18"/>
  <c r="AR88" i="18" s="1"/>
  <c r="X66" i="18"/>
  <c r="J9" i="23" s="1"/>
  <c r="X80" i="18"/>
  <c r="X88" i="18" s="1"/>
  <c r="AM66" i="18"/>
  <c r="W9" i="23" s="1"/>
  <c r="AM80" i="18"/>
  <c r="AM88" i="18" s="1"/>
  <c r="O66" i="18"/>
  <c r="O80" i="18"/>
  <c r="O88" i="18" s="1"/>
  <c r="BR66" i="18"/>
  <c r="BR80" i="18"/>
  <c r="BR88" i="18" s="1"/>
  <c r="BG66" i="18"/>
  <c r="BG80" i="18"/>
  <c r="AU66" i="18"/>
  <c r="AD9" i="23" s="1"/>
  <c r="AU80" i="18"/>
  <c r="AU88" i="18" s="1"/>
  <c r="BS66" i="18"/>
  <c r="BS80" i="18"/>
  <c r="BS88" i="18" s="1"/>
  <c r="BW66" i="18"/>
  <c r="BW80" i="18"/>
  <c r="W88" i="18"/>
  <c r="K9" i="19"/>
  <c r="S211" i="19"/>
  <c r="AN82" i="18"/>
  <c r="O16" i="19" s="1"/>
  <c r="I66" i="18"/>
  <c r="I80" i="18"/>
  <c r="I88" i="18" s="1"/>
  <c r="N13" i="19"/>
  <c r="T13" i="19" s="1"/>
  <c r="AG66" i="18"/>
  <c r="P10" i="25" s="1"/>
  <c r="AG80" i="18"/>
  <c r="AG88" i="18" s="1"/>
  <c r="Y66" i="18"/>
  <c r="J10" i="25" s="1"/>
  <c r="Y80" i="18"/>
  <c r="Y88" i="18" s="1"/>
  <c r="AX88" i="18"/>
  <c r="BY66" i="18"/>
  <c r="BY80" i="18"/>
  <c r="BY88" i="18" s="1"/>
  <c r="G13" i="19"/>
  <c r="BX66" i="18"/>
  <c r="BX80" i="18"/>
  <c r="BX88" i="18" s="1"/>
  <c r="BD66" i="18"/>
  <c r="BD80" i="18"/>
  <c r="BD88" i="18" s="1"/>
  <c r="T66" i="18"/>
  <c r="T80" i="18"/>
  <c r="T88" i="18" s="1"/>
  <c r="L29" i="19"/>
  <c r="L44" i="19" s="1"/>
  <c r="S80" i="18"/>
  <c r="S88" i="18" s="1"/>
  <c r="BJ66" i="18"/>
  <c r="BJ80" i="18"/>
  <c r="BJ88" i="18" s="1"/>
  <c r="AY66" i="18"/>
  <c r="AY80" i="18"/>
  <c r="Q14" i="19"/>
  <c r="AT86" i="18"/>
  <c r="I163" i="19"/>
  <c r="AN84" i="18"/>
  <c r="O13" i="19" s="1"/>
  <c r="BE66" i="18"/>
  <c r="BE80" i="18"/>
  <c r="BE88" i="18" s="1"/>
  <c r="Q9" i="19"/>
  <c r="AT85" i="18"/>
  <c r="L259" i="19"/>
  <c r="L267" i="19" s="1"/>
  <c r="Q80" i="18"/>
  <c r="Q88" i="18" s="1"/>
  <c r="AK66" i="18"/>
  <c r="U9" i="23" s="1"/>
  <c r="AK80" i="18"/>
  <c r="AK88" i="18" s="1"/>
  <c r="S232" i="19"/>
  <c r="AN87" i="18"/>
  <c r="O15" i="19" s="1"/>
  <c r="N12" i="19"/>
  <c r="T12" i="19" s="1"/>
  <c r="S218" i="19"/>
  <c r="AN83" i="18"/>
  <c r="O12" i="19" s="1"/>
  <c r="BP66" i="18"/>
  <c r="BP80" i="18"/>
  <c r="BP88" i="18" s="1"/>
  <c r="AZ66" i="18"/>
  <c r="AZ80" i="18"/>
  <c r="AZ88" i="18" s="1"/>
  <c r="S259" i="19"/>
  <c r="S267" i="19" s="1"/>
  <c r="AF80" i="18"/>
  <c r="AF88" i="18" s="1"/>
  <c r="P66" i="18"/>
  <c r="P80" i="18"/>
  <c r="P88" i="18" s="1"/>
  <c r="AA66" i="18"/>
  <c r="L10" i="25" s="1"/>
  <c r="AA80" i="18"/>
  <c r="AA88" i="18" s="1"/>
  <c r="BO66" i="18"/>
  <c r="BO80" i="18"/>
  <c r="BO88" i="18" s="1"/>
  <c r="BB66" i="18"/>
  <c r="BB80" i="18"/>
  <c r="BB88" i="18" s="1"/>
  <c r="BK66" i="18"/>
  <c r="BK80" i="18"/>
  <c r="BK88" i="18" s="1"/>
  <c r="I164" i="19"/>
  <c r="AN85" i="18"/>
  <c r="O10" i="19" s="1"/>
  <c r="AS66" i="18"/>
  <c r="AB10" i="25" s="1"/>
  <c r="AS80" i="18"/>
  <c r="AS88" i="18" s="1"/>
  <c r="CA85" i="18"/>
  <c r="Z14" i="19"/>
  <c r="Z9" i="19"/>
  <c r="CA84" i="18"/>
  <c r="S209" i="19"/>
  <c r="AN81" i="18"/>
  <c r="O11" i="19" s="1"/>
  <c r="I165" i="19"/>
  <c r="AN86" i="18"/>
  <c r="O14" i="19" s="1"/>
  <c r="BL66" i="18"/>
  <c r="BL80" i="18"/>
  <c r="BL88" i="18" s="1"/>
  <c r="AV66" i="18"/>
  <c r="AE9" i="23" s="1"/>
  <c r="AV80" i="18"/>
  <c r="AV88" i="18" s="1"/>
  <c r="AB66" i="18"/>
  <c r="M10" i="25" s="1"/>
  <c r="AB80" i="18"/>
  <c r="AB88" i="18" s="1"/>
  <c r="H66" i="18"/>
  <c r="H80" i="18"/>
  <c r="AI66" i="18"/>
  <c r="R10" i="25" s="1"/>
  <c r="AI80" i="18"/>
  <c r="AI88" i="18" s="1"/>
  <c r="BM88" i="18"/>
  <c r="AL66" i="18"/>
  <c r="U10" i="25" s="1"/>
  <c r="AL80" i="18"/>
  <c r="AL88" i="18" s="1"/>
  <c r="BC66" i="18"/>
  <c r="BC80" i="18"/>
  <c r="BC88" i="18" s="1"/>
  <c r="I10" i="19"/>
  <c r="Z66" i="18"/>
  <c r="K10" i="25" s="1"/>
  <c r="Z80" i="18"/>
  <c r="Z88" i="18" s="1"/>
  <c r="BI66" i="18"/>
  <c r="BI80" i="18"/>
  <c r="BI88" i="18" s="1"/>
  <c r="BF88" i="18"/>
  <c r="M29" i="19"/>
  <c r="U80" i="18"/>
  <c r="U88" i="18" s="1"/>
  <c r="I11" i="19"/>
  <c r="I13" i="19"/>
  <c r="I15" i="19"/>
  <c r="I12" i="19"/>
  <c r="AD66" i="18"/>
  <c r="AD80" i="18"/>
  <c r="AD88" i="18" s="1"/>
  <c r="AC80" i="18"/>
  <c r="L227" i="19"/>
  <c r="N86" i="18"/>
  <c r="L209" i="19"/>
  <c r="N81" i="18"/>
  <c r="L223" i="19"/>
  <c r="N85" i="18"/>
  <c r="L516" i="29"/>
  <c r="M508" i="29"/>
  <c r="M431" i="29"/>
  <c r="M510" i="29"/>
  <c r="M433" i="29"/>
  <c r="M503" i="29"/>
  <c r="M426" i="29"/>
  <c r="I387" i="29"/>
  <c r="M498" i="29"/>
  <c r="M421" i="29"/>
  <c r="M500" i="29"/>
  <c r="M423" i="29"/>
  <c r="M496" i="29"/>
  <c r="M418" i="29"/>
  <c r="H387" i="29"/>
  <c r="K516" i="29"/>
  <c r="J516" i="29"/>
  <c r="L439" i="29"/>
  <c r="I516" i="29"/>
  <c r="M468" i="29"/>
  <c r="J387" i="29"/>
  <c r="M473" i="29"/>
  <c r="M417" i="29"/>
  <c r="M494" i="29"/>
  <c r="M415" i="29"/>
  <c r="M499" i="29"/>
  <c r="M422" i="29"/>
  <c r="M506" i="29"/>
  <c r="M429" i="29"/>
  <c r="L387" i="29"/>
  <c r="M493" i="29"/>
  <c r="M414" i="29"/>
  <c r="K387" i="29"/>
  <c r="M413" i="29"/>
  <c r="M492" i="29"/>
  <c r="M512" i="29"/>
  <c r="M435" i="29"/>
  <c r="M497" i="29"/>
  <c r="M420" i="29"/>
  <c r="M501" i="29"/>
  <c r="M424" i="29"/>
  <c r="M515" i="29"/>
  <c r="M438" i="29"/>
  <c r="M419" i="29"/>
  <c r="M479" i="29"/>
  <c r="M486" i="29" s="1"/>
  <c r="M416" i="29"/>
  <c r="M495" i="29"/>
  <c r="M511" i="29"/>
  <c r="M434" i="29"/>
  <c r="M504" i="29"/>
  <c r="M427" i="29"/>
  <c r="K439" i="29"/>
  <c r="J439" i="29"/>
  <c r="I439" i="29"/>
  <c r="K23" i="14"/>
  <c r="AD15" i="19"/>
  <c r="L19" i="18"/>
  <c r="L80" i="18" s="1"/>
  <c r="V65" i="18"/>
  <c r="CH65" i="18"/>
  <c r="CH87" i="18" s="1"/>
  <c r="V38" i="18"/>
  <c r="V83" i="18" s="1"/>
  <c r="CH38" i="18"/>
  <c r="CH83" i="18" s="1"/>
  <c r="AT14" i="26"/>
  <c r="AT18" i="26" s="1"/>
  <c r="U16" i="25"/>
  <c r="P16" i="25" s="1"/>
  <c r="H516" i="29"/>
  <c r="S233" i="19"/>
  <c r="Z9" i="23"/>
  <c r="Y10" i="25"/>
  <c r="G50" i="25"/>
  <c r="AO18" i="26"/>
  <c r="Z49" i="25"/>
  <c r="AR18" i="26"/>
  <c r="AC49" i="25"/>
  <c r="AU18" i="26"/>
  <c r="AE49" i="25"/>
  <c r="AH18" i="26"/>
  <c r="S49" i="25"/>
  <c r="K18" i="26"/>
  <c r="D49" i="25"/>
  <c r="Z18" i="26"/>
  <c r="K49" i="25"/>
  <c r="AA18" i="26"/>
  <c r="L49" i="25"/>
  <c r="J18" i="26"/>
  <c r="C49" i="25"/>
  <c r="AM18" i="26"/>
  <c r="X49" i="25"/>
  <c r="AP18" i="26"/>
  <c r="AA49" i="25"/>
  <c r="AV18" i="26"/>
  <c r="AF49" i="25"/>
  <c r="AI18" i="26"/>
  <c r="T49" i="25"/>
  <c r="AL18" i="26"/>
  <c r="W49" i="25"/>
  <c r="AD18" i="26"/>
  <c r="N49" i="25"/>
  <c r="AS18" i="26"/>
  <c r="AD49" i="25"/>
  <c r="AG50" i="25"/>
  <c r="Y9" i="23"/>
  <c r="X10" i="25"/>
  <c r="Q10" i="25"/>
  <c r="R9" i="23"/>
  <c r="D10" i="25"/>
  <c r="E9" i="23"/>
  <c r="I151" i="19"/>
  <c r="S234" i="19"/>
  <c r="S231" i="19"/>
  <c r="I150" i="19"/>
  <c r="I166" i="19"/>
  <c r="R259" i="19"/>
  <c r="R267" i="19" s="1"/>
  <c r="U66" i="18"/>
  <c r="L399" i="29"/>
  <c r="AS16" i="26"/>
  <c r="M16" i="26" s="1"/>
  <c r="K74" i="18"/>
  <c r="G74" i="18" s="1"/>
  <c r="S230" i="19"/>
  <c r="AW16" i="26"/>
  <c r="AT19" i="18"/>
  <c r="AX14" i="26"/>
  <c r="AX18" i="26" s="1"/>
  <c r="S229" i="19"/>
  <c r="AQ14" i="26"/>
  <c r="AQ18" i="26" s="1"/>
  <c r="M203" i="29"/>
  <c r="M222" i="29"/>
  <c r="M428" i="29" s="1"/>
  <c r="S227" i="19"/>
  <c r="S228" i="19"/>
  <c r="K399" i="29"/>
  <c r="M290" i="29"/>
  <c r="M432" i="29" s="1"/>
  <c r="M237" i="29"/>
  <c r="L224" i="19"/>
  <c r="M34" i="29"/>
  <c r="E44" i="19"/>
  <c r="AQ19" i="18"/>
  <c r="AQ67" i="18"/>
  <c r="M130" i="29"/>
  <c r="M256" i="29"/>
  <c r="M430" i="29" s="1"/>
  <c r="I145" i="19"/>
  <c r="H264" i="19"/>
  <c r="N264" i="19" s="1"/>
  <c r="O264" i="19" s="1"/>
  <c r="M143" i="29"/>
  <c r="L230" i="19"/>
  <c r="M386" i="29"/>
  <c r="H265" i="19"/>
  <c r="N265" i="19" s="1"/>
  <c r="O265" i="19" s="1"/>
  <c r="S208" i="19"/>
  <c r="I160" i="19"/>
  <c r="H399" i="29"/>
  <c r="BF14" i="26"/>
  <c r="BF18" i="26" s="1"/>
  <c r="S207" i="19"/>
  <c r="S210" i="19"/>
  <c r="M156" i="29"/>
  <c r="M318" i="29"/>
  <c r="M67" i="29"/>
  <c r="M331" i="29"/>
  <c r="BC16" i="26"/>
  <c r="M90" i="29"/>
  <c r="M224" i="29"/>
  <c r="AN66" i="18"/>
  <c r="H13" i="24" s="1"/>
  <c r="J399" i="29"/>
  <c r="M271" i="29"/>
  <c r="M48" i="29"/>
  <c r="L228" i="19"/>
  <c r="CO19" i="18"/>
  <c r="AE19" i="18"/>
  <c r="AE67" i="18"/>
  <c r="L225" i="19"/>
  <c r="I399" i="29"/>
  <c r="I147" i="19"/>
  <c r="I162" i="19"/>
  <c r="M292" i="29"/>
  <c r="S215" i="19"/>
  <c r="L229" i="19"/>
  <c r="L226" i="19"/>
  <c r="S217" i="19"/>
  <c r="M69" i="29"/>
  <c r="W67" i="18"/>
  <c r="S216" i="19"/>
  <c r="M305" i="29"/>
  <c r="M190" i="29"/>
  <c r="AN67" i="18"/>
  <c r="AN19" i="18"/>
  <c r="S220" i="19"/>
  <c r="S223" i="19"/>
  <c r="N14" i="26"/>
  <c r="N18" i="26" s="1"/>
  <c r="S222" i="19"/>
  <c r="L210" i="19"/>
  <c r="V31" i="18"/>
  <c r="L207" i="19"/>
  <c r="N67" i="18"/>
  <c r="S221" i="19"/>
  <c r="S219" i="19"/>
  <c r="K34" i="19"/>
  <c r="M352" i="29"/>
  <c r="V33" i="26"/>
  <c r="M33" i="26" s="1"/>
  <c r="G66" i="18"/>
  <c r="L208" i="19"/>
  <c r="I148" i="19"/>
  <c r="M116" i="29"/>
  <c r="M258" i="29"/>
  <c r="M88" i="29"/>
  <c r="H260" i="19"/>
  <c r="N260" i="19" s="1"/>
  <c r="O260" i="19" s="1"/>
  <c r="S212" i="19"/>
  <c r="H393" i="29"/>
  <c r="S224" i="19"/>
  <c r="M350" i="29"/>
  <c r="M436" i="29" s="1"/>
  <c r="N235" i="19"/>
  <c r="I39" i="19"/>
  <c r="Q66" i="18"/>
  <c r="S225" i="19"/>
  <c r="AC66" i="18"/>
  <c r="S214" i="19"/>
  <c r="I161" i="19"/>
  <c r="I149" i="19"/>
  <c r="CM19" i="18"/>
  <c r="S213" i="19"/>
  <c r="I146" i="19"/>
  <c r="N39" i="19"/>
  <c r="K75" i="18"/>
  <c r="G75" i="18" s="1"/>
  <c r="S226" i="19"/>
  <c r="M45" i="14"/>
  <c r="J67" i="3"/>
  <c r="C61" i="3" s="1"/>
  <c r="L205" i="19"/>
  <c r="L206" i="19"/>
  <c r="L204" i="19"/>
  <c r="H259" i="19"/>
  <c r="L203" i="19"/>
  <c r="CH52" i="18"/>
  <c r="CH85" i="18" s="1"/>
  <c r="L393" i="29"/>
  <c r="V46" i="18"/>
  <c r="K393" i="29"/>
  <c r="J393" i="29"/>
  <c r="T235" i="19"/>
  <c r="CH58" i="18"/>
  <c r="CH86" i="18" s="1"/>
  <c r="L220" i="19"/>
  <c r="H263" i="19"/>
  <c r="N263" i="19" s="1"/>
  <c r="O263" i="19" s="1"/>
  <c r="L219" i="19"/>
  <c r="L221" i="19"/>
  <c r="L222" i="19"/>
  <c r="BM66" i="18"/>
  <c r="CH31" i="18"/>
  <c r="CH82" i="18" s="1"/>
  <c r="CJ19" i="18"/>
  <c r="AX66" i="18"/>
  <c r="K39" i="19"/>
  <c r="R204" i="19"/>
  <c r="R203" i="19"/>
  <c r="R235" i="19" s="1"/>
  <c r="R205" i="19"/>
  <c r="R206" i="19"/>
  <c r="I125" i="19"/>
  <c r="S66" i="18"/>
  <c r="V20" i="26"/>
  <c r="V24" i="26" s="1"/>
  <c r="O204" i="19"/>
  <c r="O203" i="19"/>
  <c r="O235" i="19" s="1"/>
  <c r="O206" i="19"/>
  <c r="O205" i="19"/>
  <c r="I109" i="19"/>
  <c r="M31" i="26"/>
  <c r="BF66" i="18"/>
  <c r="V52" i="18"/>
  <c r="V85" i="18" s="1"/>
  <c r="L122" i="14"/>
  <c r="AF66" i="18"/>
  <c r="V58" i="18"/>
  <c r="V86" i="18" s="1"/>
  <c r="CA66" i="18"/>
  <c r="CK19" i="18"/>
  <c r="L232" i="19"/>
  <c r="L231" i="19"/>
  <c r="L234" i="19"/>
  <c r="H266" i="19"/>
  <c r="N266" i="19" s="1"/>
  <c r="O266" i="19" s="1"/>
  <c r="L233" i="19"/>
  <c r="P122" i="14"/>
  <c r="Q122" i="14" s="1"/>
  <c r="Q99" i="14"/>
  <c r="L14" i="26"/>
  <c r="L18" i="26" s="1"/>
  <c r="L67" i="18"/>
  <c r="CN19" i="18"/>
  <c r="J66" i="18"/>
  <c r="N34" i="19"/>
  <c r="CH25" i="18"/>
  <c r="CH81" i="18" s="1"/>
  <c r="R200" i="14"/>
  <c r="S199" i="14" s="1"/>
  <c r="S176" i="14"/>
  <c r="CL19" i="18"/>
  <c r="BT66" i="18"/>
  <c r="K204" i="19"/>
  <c r="K203" i="19"/>
  <c r="G29" i="19"/>
  <c r="G259" i="19"/>
  <c r="G267" i="19" s="1"/>
  <c r="K205" i="19"/>
  <c r="K206" i="19"/>
  <c r="BT14" i="26"/>
  <c r="BT18" i="26" s="1"/>
  <c r="BO16" i="26"/>
  <c r="BI16" i="26"/>
  <c r="BM14" i="26"/>
  <c r="BM18" i="26" s="1"/>
  <c r="CH46" i="18"/>
  <c r="CH84" i="18" s="1"/>
  <c r="L218" i="19"/>
  <c r="L217" i="19"/>
  <c r="L216" i="19"/>
  <c r="L215" i="19"/>
  <c r="H262" i="19"/>
  <c r="N262" i="19" s="1"/>
  <c r="O262" i="19" s="1"/>
  <c r="V25" i="18"/>
  <c r="V81" i="18" s="1"/>
  <c r="H261" i="19"/>
  <c r="N261" i="19" s="1"/>
  <c r="O261" i="19" s="1"/>
  <c r="L212" i="19"/>
  <c r="L211" i="19"/>
  <c r="L213" i="19"/>
  <c r="L214" i="19"/>
  <c r="W14" i="26"/>
  <c r="W18" i="26" s="1"/>
  <c r="V16" i="18"/>
  <c r="M16" i="18" s="1"/>
  <c r="AJ66" i="18"/>
  <c r="T9" i="23" s="1"/>
  <c r="P237" i="14"/>
  <c r="Q237" i="14" s="1"/>
  <c r="M115" i="29"/>
  <c r="M117" i="29"/>
  <c r="I393" i="29"/>
  <c r="M177" i="29"/>
  <c r="M175" i="29"/>
  <c r="M425" i="29" s="1"/>
  <c r="M371" i="29"/>
  <c r="M437" i="29" s="1"/>
  <c r="M373" i="29"/>
  <c r="M35" i="29"/>
  <c r="M33" i="29"/>
  <c r="H46" i="24" l="1"/>
  <c r="H15" i="24"/>
  <c r="H48" i="24" s="1"/>
  <c r="AB13" i="19"/>
  <c r="CI14" i="26"/>
  <c r="CI18" i="26" s="1"/>
  <c r="T16" i="19"/>
  <c r="R16" i="19"/>
  <c r="U14" i="19"/>
  <c r="AB16" i="19"/>
  <c r="AB10" i="19"/>
  <c r="J10" i="19"/>
  <c r="S10" i="19" s="1"/>
  <c r="W10" i="25"/>
  <c r="R13" i="19"/>
  <c r="BN80" i="18"/>
  <c r="BN88" i="18" s="1"/>
  <c r="CI19" i="18"/>
  <c r="CI66" i="18" s="1"/>
  <c r="D9" i="23"/>
  <c r="C10" i="25"/>
  <c r="V9" i="23"/>
  <c r="U15" i="19"/>
  <c r="I29" i="19"/>
  <c r="I44" i="19" s="1"/>
  <c r="J16" i="19"/>
  <c r="S16" i="19" s="1"/>
  <c r="C13" i="24"/>
  <c r="AT66" i="18"/>
  <c r="AC10" i="25"/>
  <c r="K9" i="23"/>
  <c r="AB12" i="19"/>
  <c r="Z17" i="19"/>
  <c r="M44" i="19"/>
  <c r="CA88" i="18"/>
  <c r="Z18" i="19"/>
  <c r="U10" i="19"/>
  <c r="I10" i="25"/>
  <c r="H10" i="25" s="1"/>
  <c r="S9" i="23"/>
  <c r="AC9" i="23"/>
  <c r="AB14" i="19"/>
  <c r="L9" i="23"/>
  <c r="AB9" i="23"/>
  <c r="J13" i="19"/>
  <c r="S13" i="19" s="1"/>
  <c r="W66" i="18"/>
  <c r="M9" i="23"/>
  <c r="AQ66" i="18"/>
  <c r="N259" i="19"/>
  <c r="N267" i="19" s="1"/>
  <c r="O267" i="19" s="1"/>
  <c r="N9" i="23"/>
  <c r="V10" i="25"/>
  <c r="Q9" i="23"/>
  <c r="AD10" i="25"/>
  <c r="J12" i="19"/>
  <c r="S12" i="19" s="1"/>
  <c r="R14" i="19"/>
  <c r="J15" i="19"/>
  <c r="S15" i="19" s="1"/>
  <c r="R10" i="19"/>
  <c r="J11" i="19"/>
  <c r="S11" i="19" s="1"/>
  <c r="J14" i="19"/>
  <c r="S14" i="19" s="1"/>
  <c r="U13" i="19"/>
  <c r="R15" i="19"/>
  <c r="N88" i="18"/>
  <c r="AB15" i="19"/>
  <c r="U11" i="19"/>
  <c r="CL66" i="18"/>
  <c r="CL80" i="18"/>
  <c r="CL88" i="18" s="1"/>
  <c r="CO66" i="18"/>
  <c r="CO80" i="18"/>
  <c r="CO88" i="18" s="1"/>
  <c r="BW88" i="18"/>
  <c r="Y9" i="19"/>
  <c r="CK66" i="18"/>
  <c r="CK80" i="18"/>
  <c r="CK88" i="18" s="1"/>
  <c r="AY88" i="18"/>
  <c r="V9" i="19"/>
  <c r="CN66" i="18"/>
  <c r="CN80" i="18"/>
  <c r="CN88" i="18" s="1"/>
  <c r="CJ66" i="18"/>
  <c r="CJ80" i="18"/>
  <c r="CJ88" i="18" s="1"/>
  <c r="CM66" i="18"/>
  <c r="CM80" i="18"/>
  <c r="CM88" i="18" s="1"/>
  <c r="S206" i="19"/>
  <c r="AN80" i="18"/>
  <c r="R11" i="19"/>
  <c r="H88" i="18"/>
  <c r="G9" i="19"/>
  <c r="BG88" i="18"/>
  <c r="W9" i="19"/>
  <c r="W18" i="19" s="1"/>
  <c r="Q18" i="19"/>
  <c r="AT80" i="18"/>
  <c r="AT88" i="18" s="1"/>
  <c r="AB11" i="19"/>
  <c r="U12" i="19"/>
  <c r="R12" i="19"/>
  <c r="AQ80" i="18"/>
  <c r="AE80" i="18"/>
  <c r="L9" i="19"/>
  <c r="AC88" i="18"/>
  <c r="G211" i="19"/>
  <c r="H211" i="19" s="1"/>
  <c r="V211" i="19" s="1"/>
  <c r="V82" i="18"/>
  <c r="G233" i="19"/>
  <c r="H233" i="19" s="1"/>
  <c r="V233" i="19" s="1"/>
  <c r="V87" i="18"/>
  <c r="G222" i="19"/>
  <c r="H222" i="19" s="1"/>
  <c r="V222" i="19" s="1"/>
  <c r="V84" i="18"/>
  <c r="L88" i="18"/>
  <c r="J518" i="29"/>
  <c r="J400" i="29"/>
  <c r="M516" i="29"/>
  <c r="K518" i="29"/>
  <c r="K400" i="29"/>
  <c r="L518" i="29"/>
  <c r="L400" i="29"/>
  <c r="M439" i="29"/>
  <c r="M387" i="29"/>
  <c r="H518" i="29"/>
  <c r="H400" i="29"/>
  <c r="I518" i="29"/>
  <c r="I400" i="29"/>
  <c r="H439" i="29"/>
  <c r="H18" i="19"/>
  <c r="AD16" i="19"/>
  <c r="K14" i="14"/>
  <c r="H49" i="25"/>
  <c r="E49" i="25"/>
  <c r="I159" i="19"/>
  <c r="S205" i="19"/>
  <c r="Q17" i="19"/>
  <c r="Y49" i="25"/>
  <c r="P49" i="25"/>
  <c r="AP9" i="23"/>
  <c r="AB49" i="25"/>
  <c r="AN9" i="23"/>
  <c r="X9" i="23"/>
  <c r="O10" i="25"/>
  <c r="P9" i="23"/>
  <c r="S10" i="25"/>
  <c r="T10" i="25"/>
  <c r="K25" i="14"/>
  <c r="K32" i="14"/>
  <c r="M399" i="29"/>
  <c r="S204" i="19"/>
  <c r="K29" i="19"/>
  <c r="K44" i="19" s="1"/>
  <c r="S203" i="19"/>
  <c r="S235" i="19" s="1"/>
  <c r="I144" i="19"/>
  <c r="G220" i="19"/>
  <c r="H220" i="19" s="1"/>
  <c r="V220" i="19" s="1"/>
  <c r="G221" i="19"/>
  <c r="H221" i="19" s="1"/>
  <c r="V221" i="19" s="1"/>
  <c r="K19" i="14"/>
  <c r="K31" i="14"/>
  <c r="CH19" i="18"/>
  <c r="CH80" i="18" s="1"/>
  <c r="CH88" i="18" s="1"/>
  <c r="G212" i="19"/>
  <c r="H212" i="19" s="1"/>
  <c r="G234" i="19"/>
  <c r="H234" i="19" s="1"/>
  <c r="V234" i="19" s="1"/>
  <c r="H17" i="19"/>
  <c r="G231" i="19"/>
  <c r="H231" i="19" s="1"/>
  <c r="V231" i="19" s="1"/>
  <c r="G214" i="19"/>
  <c r="H214" i="19" s="1"/>
  <c r="G232" i="19"/>
  <c r="H232" i="19" s="1"/>
  <c r="V232" i="19" s="1"/>
  <c r="G213" i="19"/>
  <c r="H213" i="19" s="1"/>
  <c r="G219" i="19"/>
  <c r="H219" i="19" s="1"/>
  <c r="V219" i="19" s="1"/>
  <c r="P37" i="14"/>
  <c r="N66" i="18"/>
  <c r="P35" i="14"/>
  <c r="J68" i="3"/>
  <c r="M393" i="29"/>
  <c r="V14" i="26"/>
  <c r="V18" i="26" s="1"/>
  <c r="G208" i="19"/>
  <c r="H208" i="19" s="1"/>
  <c r="G207" i="19"/>
  <c r="H207" i="19" s="1"/>
  <c r="V207" i="19" s="1"/>
  <c r="G209" i="19"/>
  <c r="H209" i="19" s="1"/>
  <c r="G210" i="19"/>
  <c r="H210" i="19" s="1"/>
  <c r="G44" i="19"/>
  <c r="N29" i="19"/>
  <c r="L235" i="19"/>
  <c r="V19" i="18"/>
  <c r="V80" i="18" s="1"/>
  <c r="K18" i="19"/>
  <c r="K17" i="19"/>
  <c r="K235" i="19"/>
  <c r="G227" i="19"/>
  <c r="H227" i="19" s="1"/>
  <c r="V227" i="19" s="1"/>
  <c r="G230" i="19"/>
  <c r="H230" i="19" s="1"/>
  <c r="V230" i="19" s="1"/>
  <c r="G229" i="19"/>
  <c r="H229" i="19" s="1"/>
  <c r="V229" i="19" s="1"/>
  <c r="G228" i="19"/>
  <c r="H228" i="19" s="1"/>
  <c r="V228" i="19" s="1"/>
  <c r="AE66" i="18"/>
  <c r="G223" i="19"/>
  <c r="H223" i="19" s="1"/>
  <c r="V223" i="19" s="1"/>
  <c r="G226" i="19"/>
  <c r="H226" i="19" s="1"/>
  <c r="V226" i="19" s="1"/>
  <c r="G225" i="19"/>
  <c r="H225" i="19" s="1"/>
  <c r="V225" i="19" s="1"/>
  <c r="G224" i="19"/>
  <c r="H224" i="19" s="1"/>
  <c r="V224" i="19" s="1"/>
  <c r="H267" i="19"/>
  <c r="V67" i="18"/>
  <c r="G217" i="19"/>
  <c r="H217" i="19" s="1"/>
  <c r="V217" i="19" s="1"/>
  <c r="G216" i="19"/>
  <c r="H216" i="19" s="1"/>
  <c r="V216" i="19" s="1"/>
  <c r="G215" i="19"/>
  <c r="H215" i="19" s="1"/>
  <c r="V215" i="19" s="1"/>
  <c r="G218" i="19"/>
  <c r="H218" i="19" s="1"/>
  <c r="V218" i="19" s="1"/>
  <c r="C15" i="24" l="1"/>
  <c r="C48" i="24" s="1"/>
  <c r="C46" i="24"/>
  <c r="Z10" i="25"/>
  <c r="X9" i="19"/>
  <c r="CI80" i="18"/>
  <c r="CI88" i="18" s="1"/>
  <c r="V18" i="19"/>
  <c r="CH66" i="18"/>
  <c r="AO9" i="23"/>
  <c r="N44" i="19"/>
  <c r="AL9" i="23"/>
  <c r="AA9" i="23"/>
  <c r="I9" i="23"/>
  <c r="O259" i="19"/>
  <c r="V66" i="18"/>
  <c r="F13" i="24" s="1"/>
  <c r="W17" i="19"/>
  <c r="V17" i="19"/>
  <c r="AD13" i="19"/>
  <c r="Y17" i="19"/>
  <c r="Y18" i="19"/>
  <c r="O9" i="19"/>
  <c r="O17" i="19" s="1"/>
  <c r="AN88" i="18"/>
  <c r="AQ88" i="18"/>
  <c r="P9" i="19"/>
  <c r="AE88" i="18"/>
  <c r="M9" i="19"/>
  <c r="N9" i="19" s="1"/>
  <c r="N17" i="19" s="1"/>
  <c r="V88" i="18"/>
  <c r="L17" i="19"/>
  <c r="L18" i="19"/>
  <c r="AA29" i="25"/>
  <c r="M518" i="29"/>
  <c r="M400" i="29"/>
  <c r="AG49" i="25"/>
  <c r="AH49" i="25" s="1"/>
  <c r="AB34" i="23"/>
  <c r="AN34" i="23" s="1"/>
  <c r="O29" i="25"/>
  <c r="G49" i="25"/>
  <c r="F49" i="25" s="1"/>
  <c r="I34" i="23"/>
  <c r="AK34" i="23" s="1"/>
  <c r="X29" i="25"/>
  <c r="Y34" i="23"/>
  <c r="AM34" i="23" s="1"/>
  <c r="P34" i="23"/>
  <c r="AL34" i="23" s="1"/>
  <c r="O9" i="23"/>
  <c r="AM9" i="23"/>
  <c r="H29" i="25"/>
  <c r="E29" i="25"/>
  <c r="F34" i="23"/>
  <c r="N10" i="25"/>
  <c r="AE10" i="25" s="1"/>
  <c r="J69" i="3"/>
  <c r="M14" i="26"/>
  <c r="G206" i="19"/>
  <c r="H206" i="19" s="1"/>
  <c r="G204" i="19"/>
  <c r="H204" i="19" s="1"/>
  <c r="G205" i="19"/>
  <c r="H205" i="19" s="1"/>
  <c r="G203" i="19"/>
  <c r="H203" i="19" s="1"/>
  <c r="V203" i="19" s="1"/>
  <c r="F46" i="24" l="1"/>
  <c r="F15" i="24"/>
  <c r="AD14" i="19"/>
  <c r="AD9" i="19"/>
  <c r="AD10" i="19"/>
  <c r="AD12" i="19"/>
  <c r="AD11" i="19"/>
  <c r="X17" i="19"/>
  <c r="X18" i="19"/>
  <c r="AJ9" i="23"/>
  <c r="H9" i="23"/>
  <c r="O18" i="19"/>
  <c r="N18" i="19"/>
  <c r="P18" i="19"/>
  <c r="I9" i="19"/>
  <c r="U9" i="19" s="1"/>
  <c r="P17" i="19"/>
  <c r="J17" i="19" s="1"/>
  <c r="M18" i="19"/>
  <c r="M17" i="19"/>
  <c r="T9" i="19"/>
  <c r="T17" i="19" s="1"/>
  <c r="J9" i="19"/>
  <c r="AI49" i="25"/>
  <c r="AD29" i="25"/>
  <c r="AE29" i="25" s="1"/>
  <c r="H34" i="23"/>
  <c r="AI34" i="23" s="1"/>
  <c r="AF29" i="25"/>
  <c r="AE34" i="23"/>
  <c r="AO34" i="23" s="1"/>
  <c r="AF9" i="23"/>
  <c r="AQ9" i="23"/>
  <c r="G10" i="25"/>
  <c r="AH34" i="23"/>
  <c r="G235" i="19"/>
  <c r="H235" i="19"/>
  <c r="V235" i="19" s="1"/>
  <c r="J70" i="3"/>
  <c r="F48" i="24" l="1"/>
  <c r="T18" i="19"/>
  <c r="J18" i="19"/>
  <c r="S9" i="19"/>
  <c r="I17" i="19"/>
  <c r="U17" i="19" s="1"/>
  <c r="I18" i="19"/>
  <c r="U18" i="19" s="1"/>
  <c r="AB9" i="19"/>
  <c r="R9" i="19"/>
  <c r="AF34" i="23"/>
  <c r="F29" i="25"/>
  <c r="AG34" i="23"/>
  <c r="G34" i="23"/>
  <c r="AJ34" i="23" s="1"/>
  <c r="J71" i="3"/>
  <c r="J72" i="3" s="1"/>
  <c r="J73" i="3" s="1"/>
  <c r="C62" i="3"/>
  <c r="H44" i="6"/>
  <c r="H66" i="6" s="1"/>
  <c r="Q42" i="6"/>
  <c r="H42" i="6"/>
  <c r="H64" i="6" s="1"/>
  <c r="Q40" i="6"/>
  <c r="N62" i="6" s="1"/>
  <c r="H40" i="6"/>
  <c r="H62" i="6" s="1"/>
  <c r="AB18" i="19" l="1"/>
  <c r="AB17" i="19"/>
  <c r="R17" i="19"/>
  <c r="R18" i="19"/>
  <c r="S17" i="19"/>
  <c r="S18" i="19"/>
  <c r="J74" i="3"/>
  <c r="C63" i="3"/>
  <c r="AH446" i="9"/>
  <c r="AS446" i="9"/>
  <c r="AX446" i="9"/>
  <c r="AC446" i="9"/>
  <c r="AR446" i="9"/>
  <c r="R446" i="9"/>
  <c r="S446" i="9"/>
  <c r="AF446" i="9"/>
  <c r="AE446" i="9"/>
  <c r="V446" i="9"/>
  <c r="AU446" i="9"/>
  <c r="AB446" i="9"/>
  <c r="AG446" i="9"/>
  <c r="AQ446" i="9"/>
  <c r="Y446" i="9"/>
  <c r="AD446" i="9"/>
  <c r="X446" i="9"/>
  <c r="AV446" i="9"/>
  <c r="AI446" i="9"/>
  <c r="AZ446" i="9"/>
  <c r="AL446" i="9"/>
  <c r="AO446" i="9"/>
  <c r="T446" i="9"/>
  <c r="Z446" i="9"/>
  <c r="AN446" i="9"/>
  <c r="AK446" i="9"/>
  <c r="AT446" i="9"/>
  <c r="AP446" i="9"/>
  <c r="W446" i="9"/>
  <c r="AA446" i="9"/>
  <c r="U446" i="9"/>
  <c r="AM446" i="9"/>
  <c r="AW446" i="9"/>
  <c r="BA446" i="9"/>
  <c r="AJ446" i="9"/>
  <c r="AY446" i="9"/>
  <c r="Q39" i="6"/>
  <c r="N61" i="6" s="1"/>
  <c r="H39" i="6"/>
  <c r="H61" i="6" s="1"/>
  <c r="H45" i="6"/>
  <c r="N64" i="6"/>
  <c r="K40" i="6"/>
  <c r="K42" i="6"/>
  <c r="O40" i="6"/>
  <c r="O39" i="6"/>
  <c r="O42" i="6"/>
  <c r="K45" i="6"/>
  <c r="K44" i="6"/>
  <c r="J75" i="3" l="1"/>
  <c r="J76" i="3" s="1"/>
  <c r="BB446" i="9"/>
  <c r="P16" i="10"/>
  <c r="U16" i="10"/>
  <c r="T16" i="10"/>
  <c r="L40" i="6"/>
  <c r="L62" i="6" s="1"/>
  <c r="K39" i="6"/>
  <c r="J39" i="6" s="1"/>
  <c r="Q46" i="6"/>
  <c r="N68" i="6"/>
  <c r="L42" i="6"/>
  <c r="L64" i="6" s="1"/>
  <c r="H67" i="6"/>
  <c r="H68" i="6" s="1"/>
  <c r="H46" i="6"/>
  <c r="J40" i="6"/>
  <c r="J62" i="6" s="1"/>
  <c r="K62" i="6"/>
  <c r="M40" i="6"/>
  <c r="N40" i="6"/>
  <c r="M42" i="6"/>
  <c r="N42" i="6"/>
  <c r="J77" i="3" l="1"/>
  <c r="C64" i="3"/>
  <c r="K61" i="6"/>
  <c r="L39" i="6"/>
  <c r="W39" i="6" s="1"/>
  <c r="P42" i="6"/>
  <c r="G42" i="6" s="1"/>
  <c r="G64" i="6" s="1"/>
  <c r="N39" i="6"/>
  <c r="P40" i="6"/>
  <c r="G40" i="6" s="1"/>
  <c r="G62" i="6" s="1"/>
  <c r="M39" i="6"/>
  <c r="J61" i="6"/>
  <c r="J78" i="3" l="1"/>
  <c r="BF421" i="9" a="1"/>
  <c r="BF421" i="9" s="1"/>
  <c r="BE421" i="9" a="1"/>
  <c r="BE421" i="9" s="1"/>
  <c r="L46" i="6"/>
  <c r="L61" i="6"/>
  <c r="L68" i="6" s="1"/>
  <c r="R40" i="6"/>
  <c r="M64" i="6"/>
  <c r="P39" i="6"/>
  <c r="P46" i="6" s="1"/>
  <c r="G46" i="6" s="1"/>
  <c r="M62" i="6"/>
  <c r="P62" i="6" s="1"/>
  <c r="J79" i="3" l="1"/>
  <c r="C65" i="3" s="1"/>
  <c r="BQ421" i="9" a="1"/>
  <c r="BQ421" i="9" s="1"/>
  <c r="BM421" i="9" a="1"/>
  <c r="BM421" i="9" s="1"/>
  <c r="BI421" i="9" a="1"/>
  <c r="BI421" i="9" s="1"/>
  <c r="BN421" i="9" a="1"/>
  <c r="BN421" i="9" s="1"/>
  <c r="BR421" i="9" a="1"/>
  <c r="BR421" i="9" s="1"/>
  <c r="BJ421" i="9" a="1"/>
  <c r="BJ421" i="9" s="1"/>
  <c r="AO432" i="9"/>
  <c r="S11" i="22" s="1"/>
  <c r="J80" i="3"/>
  <c r="J81" i="3" s="1"/>
  <c r="AT432" i="9"/>
  <c r="F16" i="24" s="1"/>
  <c r="V12" i="10"/>
  <c r="AK432" i="9"/>
  <c r="N11" i="22" s="1"/>
  <c r="AX432" i="9"/>
  <c r="R16" i="10"/>
  <c r="AG432" i="9"/>
  <c r="M11" i="22" s="1"/>
  <c r="Q16" i="10"/>
  <c r="V432" i="9"/>
  <c r="AW432" i="9"/>
  <c r="X11" i="22" s="1"/>
  <c r="AP432" i="9"/>
  <c r="V13" i="10"/>
  <c r="U13" i="10"/>
  <c r="AB432" i="9"/>
  <c r="BA432" i="9"/>
  <c r="AF432" i="9"/>
  <c r="L11" i="22" s="1"/>
  <c r="I15" i="10"/>
  <c r="N432" i="9"/>
  <c r="Q432" i="9"/>
  <c r="AQ432" i="9"/>
  <c r="X432" i="9"/>
  <c r="S432" i="9"/>
  <c r="AN432" i="9"/>
  <c r="J15" i="10"/>
  <c r="J16" i="10" s="1"/>
  <c r="H15" i="10"/>
  <c r="Z432" i="9"/>
  <c r="AY432" i="9"/>
  <c r="R432" i="9"/>
  <c r="AS432" i="9"/>
  <c r="U11" i="22" s="1"/>
  <c r="V11" i="10"/>
  <c r="P432" i="9"/>
  <c r="W432" i="9"/>
  <c r="G11" i="22" s="1"/>
  <c r="U432" i="9"/>
  <c r="T432" i="9"/>
  <c r="O432" i="9"/>
  <c r="AR432" i="9"/>
  <c r="K15" i="10"/>
  <c r="AM432" i="9"/>
  <c r="Q11" i="22" s="1"/>
  <c r="AZ432" i="9"/>
  <c r="M15" i="10"/>
  <c r="M16" i="10" s="1"/>
  <c r="AH432" i="9"/>
  <c r="V10" i="10"/>
  <c r="U10" i="10"/>
  <c r="AV432" i="9"/>
  <c r="W11" i="22" s="1"/>
  <c r="Y432" i="9"/>
  <c r="U9" i="10"/>
  <c r="V15" i="10"/>
  <c r="V14" i="10"/>
  <c r="U15" i="10"/>
  <c r="V9" i="10"/>
  <c r="U12" i="10"/>
  <c r="AE432" i="9"/>
  <c r="AL432" i="9"/>
  <c r="O11" i="22" s="1"/>
  <c r="AA432" i="9"/>
  <c r="J11" i="22" s="1"/>
  <c r="BB432" i="9"/>
  <c r="AU432" i="9"/>
  <c r="V11" i="22" s="1"/>
  <c r="G16" i="24" s="1"/>
  <c r="AJ432" i="9"/>
  <c r="R11" i="22" s="1"/>
  <c r="M432" i="9"/>
  <c r="AI432" i="9"/>
  <c r="P11" i="22" s="1"/>
  <c r="AD432" i="9"/>
  <c r="AC432" i="9"/>
  <c r="G39" i="6"/>
  <c r="G61" i="6" s="1"/>
  <c r="G68" i="6" s="1"/>
  <c r="M61" i="6"/>
  <c r="P61" i="6" s="1"/>
  <c r="R39" i="6"/>
  <c r="F49" i="24" l="1"/>
  <c r="Y11" i="22"/>
  <c r="H16" i="24"/>
  <c r="F19" i="24"/>
  <c r="U11" i="10"/>
  <c r="N15" i="10"/>
  <c r="H16" i="10"/>
  <c r="C16" i="24"/>
  <c r="C49" i="24" s="1"/>
  <c r="H11" i="22"/>
  <c r="T11" i="22"/>
  <c r="K11" i="22" s="1"/>
  <c r="AF11" i="22" s="1"/>
  <c r="K16" i="10"/>
  <c r="L15" i="10"/>
  <c r="O15" i="10" s="1"/>
  <c r="I16" i="10"/>
  <c r="U8" i="10"/>
  <c r="V8" i="10"/>
  <c r="S16" i="10"/>
  <c r="W16" i="10" s="1"/>
  <c r="AJ11" i="22"/>
  <c r="E16" i="24"/>
  <c r="I16" i="24" s="1"/>
  <c r="L16" i="24" s="1"/>
  <c r="F11" i="22"/>
  <c r="M68" i="6"/>
  <c r="E6" i="3" a="1"/>
  <c r="E6" i="3" s="1"/>
  <c r="E7" i="3" a="1"/>
  <c r="E7" i="3" s="1"/>
  <c r="E8" i="3" a="1"/>
  <c r="E8" i="3" s="1"/>
  <c r="E9" i="3" a="1"/>
  <c r="E9" i="3" s="1"/>
  <c r="E10" i="3" a="1"/>
  <c r="E10" i="3" s="1"/>
  <c r="E11" i="3" a="1"/>
  <c r="E11" i="3" s="1"/>
  <c r="E12" i="3" a="1"/>
  <c r="E12" i="3" s="1"/>
  <c r="E13" i="3" a="1"/>
  <c r="E13" i="3" s="1"/>
  <c r="E14" i="3" a="1"/>
  <c r="E14" i="3" s="1"/>
  <c r="E15" i="3" a="1"/>
  <c r="E15" i="3" s="1"/>
  <c r="E16" i="3" a="1"/>
  <c r="E16" i="3" s="1"/>
  <c r="E17" i="3" a="1"/>
  <c r="E17" i="3" s="1"/>
  <c r="E18" i="3" a="1"/>
  <c r="E18" i="3" s="1"/>
  <c r="E19" i="3" a="1"/>
  <c r="E19" i="3" s="1"/>
  <c r="E20" i="3" a="1"/>
  <c r="E20" i="3" s="1"/>
  <c r="E21" i="3" a="1"/>
  <c r="E21" i="3" s="1"/>
  <c r="E22" i="3" a="1"/>
  <c r="E22" i="3" s="1"/>
  <c r="E23" i="3" a="1"/>
  <c r="E23" i="3" s="1"/>
  <c r="E24" i="3" a="1"/>
  <c r="E24" i="3" s="1"/>
  <c r="E25" i="3" a="1"/>
  <c r="E25" i="3" s="1"/>
  <c r="E26" i="3" a="1"/>
  <c r="E26" i="3" s="1"/>
  <c r="E27" i="3" a="1"/>
  <c r="E27" i="3" s="1"/>
  <c r="E28" i="3" a="1"/>
  <c r="E28" i="3" s="1"/>
  <c r="E29" i="3" a="1"/>
  <c r="E29" i="3" s="1"/>
  <c r="E30" i="3" a="1"/>
  <c r="E30" i="3" s="1"/>
  <c r="E31" i="3" a="1"/>
  <c r="E31" i="3" s="1"/>
  <c r="E32" i="3" a="1"/>
  <c r="E32" i="3" s="1"/>
  <c r="E33" i="3" a="1"/>
  <c r="E33" i="3" s="1"/>
  <c r="E34" i="3" a="1"/>
  <c r="E34" i="3" s="1"/>
  <c r="E35" i="3" a="1"/>
  <c r="E35" i="3" s="1"/>
  <c r="E36" i="3" a="1"/>
  <c r="E36" i="3" s="1"/>
  <c r="E37" i="3" a="1"/>
  <c r="E37" i="3" s="1"/>
  <c r="E38" i="3" a="1"/>
  <c r="E38" i="3" s="1"/>
  <c r="E39" i="3" a="1"/>
  <c r="E39" i="3" s="1"/>
  <c r="E40" i="3" a="1"/>
  <c r="E40" i="3" s="1"/>
  <c r="E5" i="3" a="1"/>
  <c r="E5" i="3" s="1"/>
  <c r="Q6" i="3"/>
  <c r="Q7" i="3"/>
  <c r="Q8" i="3"/>
  <c r="Q9" i="3"/>
  <c r="Q10" i="3"/>
  <c r="Q11" i="3"/>
  <c r="Q12" i="3"/>
  <c r="Q13" i="3"/>
  <c r="Q14" i="3"/>
  <c r="Q15" i="3"/>
  <c r="Q16" i="3"/>
  <c r="Q17" i="3"/>
  <c r="Q18" i="3"/>
  <c r="Q19" i="3"/>
  <c r="Q20" i="3"/>
  <c r="Q21" i="3"/>
  <c r="Q22" i="3"/>
  <c r="Q23" i="3"/>
  <c r="Q24" i="3"/>
  <c r="Q25" i="3"/>
  <c r="Q26" i="3"/>
  <c r="Q27" i="3"/>
  <c r="Q28" i="3"/>
  <c r="Q29" i="3"/>
  <c r="Q30" i="3"/>
  <c r="Q31" i="3"/>
  <c r="Q5" i="3"/>
  <c r="H49" i="24" l="1"/>
  <c r="H52" i="24" s="1"/>
  <c r="H19" i="24"/>
  <c r="K16" i="24"/>
  <c r="E49" i="24"/>
  <c r="K49" i="24" s="1"/>
  <c r="AC11" i="22"/>
  <c r="AE11" i="22" s="1"/>
  <c r="C19" i="24"/>
  <c r="C52" i="24" s="1"/>
  <c r="F52" i="24"/>
  <c r="N16" i="10"/>
  <c r="L16" i="10"/>
  <c r="O16" i="10" s="1"/>
  <c r="AK11" i="22"/>
  <c r="AI11" i="22" s="1"/>
  <c r="I10" i="5" a="1"/>
  <c r="I10" i="5" s="1"/>
  <c r="H9" i="5" a="1"/>
  <c r="H9" i="5" s="1"/>
  <c r="H8" i="5" a="1"/>
  <c r="H8" i="5" s="1"/>
  <c r="B9" i="5" a="1"/>
  <c r="B9" i="5" s="1"/>
  <c r="B7" i="5" a="1"/>
  <c r="B7" i="5" s="1"/>
  <c r="B11" i="5" a="1"/>
  <c r="B11" i="5" s="1"/>
  <c r="I11" i="5" a="1"/>
  <c r="I11" i="5" s="1"/>
  <c r="B8" i="5" a="1"/>
  <c r="B8" i="5" s="1"/>
  <c r="I9" i="5" a="1"/>
  <c r="I9" i="5" s="1"/>
  <c r="I8" i="5" a="1"/>
  <c r="I8" i="5" s="1"/>
  <c r="H7" i="5" a="1"/>
  <c r="H7" i="5" s="1"/>
  <c r="B6" i="5" a="1"/>
  <c r="B6" i="5" s="1"/>
  <c r="BD6" i="5" s="1"/>
  <c r="BE6" i="5" s="1"/>
  <c r="I6" i="5" a="1"/>
  <c r="I6" i="5" s="1"/>
  <c r="H11" i="5" a="1"/>
  <c r="H11" i="5" s="1"/>
  <c r="I7" i="5" a="1"/>
  <c r="I7" i="5" s="1"/>
  <c r="H6" i="5" a="1"/>
  <c r="H6" i="5" s="1"/>
  <c r="B10" i="5" a="1"/>
  <c r="B10" i="5" s="1"/>
  <c r="H10" i="5" a="1"/>
  <c r="H10" i="5" s="1"/>
  <c r="C5" i="3"/>
  <c r="AG5" i="3"/>
  <c r="K65" i="6"/>
  <c r="P65" i="6" s="1"/>
  <c r="K64" i="6"/>
  <c r="P64" i="6" s="1"/>
  <c r="R41" i="6"/>
  <c r="R42" i="6"/>
  <c r="R44" i="6"/>
  <c r="J41" i="6"/>
  <c r="J63" i="6" s="1"/>
  <c r="K63" i="6"/>
  <c r="P63" i="6" s="1"/>
  <c r="J42" i="6"/>
  <c r="J64" i="6" s="1"/>
  <c r="J43" i="6"/>
  <c r="J65" i="6" s="1"/>
  <c r="R43" i="6"/>
  <c r="K66" i="6"/>
  <c r="P66" i="6" s="1"/>
  <c r="J44" i="6"/>
  <c r="J66" i="6" s="1"/>
  <c r="K46" i="6"/>
  <c r="J46" i="6" s="1"/>
  <c r="R45" i="6"/>
  <c r="J45" i="6"/>
  <c r="J67" i="6" s="1"/>
  <c r="K67" i="6"/>
  <c r="P67" i="6" s="1"/>
  <c r="I49" i="24" l="1"/>
  <c r="L49" i="24" s="1"/>
  <c r="AA11" i="22"/>
  <c r="AB11" i="22"/>
  <c r="Z11" i="22"/>
  <c r="I11" i="22" s="1"/>
  <c r="AD11" i="22" s="1"/>
  <c r="BE13" i="5"/>
  <c r="BD13" i="5"/>
  <c r="CF13" i="5"/>
  <c r="CG13" i="5"/>
  <c r="DI13" i="5"/>
  <c r="DH13" i="5"/>
  <c r="DI6" i="5"/>
  <c r="DH6" i="5"/>
  <c r="CF6" i="5"/>
  <c r="CG6" i="5"/>
  <c r="R46" i="6"/>
  <c r="J68" i="6"/>
  <c r="P68" i="6"/>
  <c r="K68" i="6"/>
  <c r="X39" i="6"/>
  <c r="C6" i="3" l="1"/>
  <c r="AG6" i="3" l="1"/>
  <c r="C7" i="3" l="1"/>
  <c r="AG7" i="3"/>
  <c r="C8" i="3" l="1"/>
  <c r="AG8" i="3" l="1"/>
  <c r="C9" i="3" l="1"/>
  <c r="AG9" i="3" l="1"/>
  <c r="C10" i="3" l="1"/>
  <c r="AG10" i="3"/>
  <c r="C11" i="3" l="1"/>
  <c r="AG11" i="3"/>
  <c r="C12" i="3" l="1"/>
  <c r="AG12" i="3"/>
  <c r="AG13" i="3" l="1"/>
  <c r="AG14" i="3" l="1"/>
  <c r="R11" i="6" l="1"/>
  <c r="L14" i="6"/>
  <c r="R14" i="6" s="1"/>
  <c r="L10" i="6"/>
  <c r="R10" i="6" s="1"/>
  <c r="T21" i="6"/>
  <c r="L16" i="6"/>
  <c r="H21" i="6"/>
  <c r="S21" i="6"/>
  <c r="U21" i="6"/>
  <c r="V21" i="6"/>
  <c r="I21" i="6"/>
  <c r="N21" i="6"/>
  <c r="M21" i="6"/>
  <c r="J21" i="6"/>
  <c r="O21" i="6"/>
  <c r="X17" i="6"/>
  <c r="X12" i="6"/>
  <c r="P12" i="6"/>
  <c r="P21" i="6" s="1"/>
  <c r="L12" i="6"/>
  <c r="R12" i="6" s="1"/>
  <c r="Q12" i="6"/>
  <c r="L17" i="6"/>
  <c r="R17" i="6" s="1"/>
  <c r="Q16" i="6"/>
  <c r="L15" i="6"/>
  <c r="Q10" i="6"/>
  <c r="X16" i="6"/>
  <c r="X10" i="6"/>
  <c r="X14" i="6"/>
  <c r="Q15" i="6"/>
  <c r="X15" i="6"/>
  <c r="W21" i="6"/>
  <c r="Q11" i="6"/>
  <c r="X11" i="6"/>
  <c r="Q14" i="6"/>
  <c r="Q17" i="6"/>
  <c r="X13" i="6"/>
  <c r="R15" i="6" l="1"/>
  <c r="Y14" i="6"/>
  <c r="R16" i="6"/>
  <c r="AC8" i="22"/>
  <c r="AB8" i="22" s="1"/>
  <c r="K8" i="22"/>
  <c r="K21" i="6"/>
  <c r="X21" i="6"/>
  <c r="L13" i="6"/>
  <c r="L21" i="6" s="1"/>
  <c r="Q13" i="6"/>
  <c r="Q21" i="6"/>
  <c r="AA8" i="22" l="1"/>
  <c r="D10" i="24"/>
  <c r="D43" i="24" s="1"/>
  <c r="AF8" i="22"/>
  <c r="I8" i="22"/>
  <c r="AD8" i="22" s="1"/>
  <c r="AE8" i="22"/>
  <c r="R13" i="6"/>
  <c r="R21" i="6"/>
  <c r="D14" i="24"/>
  <c r="D47" i="24" s="1"/>
  <c r="V47" i="24" s="1"/>
  <c r="D11" i="24"/>
  <c r="D44" i="24" s="1"/>
  <c r="D16" i="24" l="1"/>
  <c r="D49" i="24" s="1"/>
  <c r="D17" i="24"/>
  <c r="D50" i="24" s="1"/>
  <c r="F38" i="18" l="1"/>
  <c r="F66" i="18" s="1"/>
  <c r="F20" i="26"/>
  <c r="F24" i="26" s="1"/>
  <c r="B50" i="25" s="1"/>
  <c r="E50" i="25" s="1"/>
  <c r="F67" i="18"/>
  <c r="F50" i="25" l="1"/>
  <c r="AH50" i="25"/>
  <c r="AI50" i="25"/>
  <c r="B10" i="25"/>
  <c r="E10" i="25" s="1"/>
  <c r="C9" i="23"/>
  <c r="L66" i="18"/>
  <c r="F83" i="18"/>
  <c r="F29" i="19"/>
  <c r="F44" i="19" s="1"/>
  <c r="F10" i="25" l="1"/>
  <c r="AG10" i="25"/>
  <c r="AF10" i="25"/>
  <c r="G12" i="19"/>
  <c r="F88" i="18"/>
  <c r="E13" i="24"/>
  <c r="I13" i="24" s="1"/>
  <c r="L13" i="24" s="1"/>
  <c r="AI9" i="23"/>
  <c r="AK9" i="23" s="1"/>
  <c r="F9" i="23"/>
  <c r="E46" i="24" l="1"/>
  <c r="G18" i="19"/>
  <c r="G17" i="19"/>
  <c r="D13" i="24"/>
  <c r="E15" i="24"/>
  <c r="I15" i="24" s="1"/>
  <c r="L15" i="24" s="1"/>
  <c r="K13" i="24"/>
  <c r="K46" i="24"/>
  <c r="AH9" i="23"/>
  <c r="AG9" i="23"/>
  <c r="G9" i="23"/>
  <c r="E48" i="24" l="1"/>
  <c r="D15" i="24"/>
  <c r="D46" i="24"/>
  <c r="V46" i="24" s="1"/>
  <c r="I46" i="24"/>
  <c r="L46" i="24" s="1"/>
  <c r="K48" i="24"/>
  <c r="E19" i="24"/>
  <c r="K15" i="24"/>
  <c r="AB74" i="24"/>
  <c r="D19" i="24" l="1"/>
  <c r="D48" i="24"/>
  <c r="D52" i="24" s="1"/>
  <c r="E52" i="24" s="1"/>
  <c r="K52" i="24" s="1"/>
  <c r="I48" i="24"/>
  <c r="K19" i="24"/>
  <c r="I19" i="24"/>
  <c r="L19" i="24" s="1"/>
  <c r="AJ74" i="24"/>
  <c r="AO74" i="24"/>
  <c r="AJ12" i="24"/>
  <c r="AJ14" i="24" s="1"/>
  <c r="AB14" i="24"/>
  <c r="L48" i="24" l="1"/>
  <c r="I52" i="24"/>
  <c r="L52" i="2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2">
    <bk>
      <extLst>
        <ext uri="{bdbb8cdc-fa1e-496e-a857-3c3f30c029c3}">
          <xda:dynamicArrayProperties fDynamic="0" fCollapsed="0"/>
        </ext>
      </extLst>
    </bk>
    <bk>
      <extLst>
        <ext uri="{bdbb8cdc-fa1e-496e-a857-3c3f30c029c3}">
          <xda:dynamicArrayProperties fDynamic="1" fCollapsed="0"/>
        </ext>
      </extLst>
    </bk>
  </futureMetadata>
  <cellMetadata count="2">
    <bk>
      <rc t="1" v="0"/>
    </bk>
    <bk>
      <rc t="1" v="1"/>
    </bk>
  </cellMetadata>
</metadata>
</file>

<file path=xl/sharedStrings.xml><?xml version="1.0" encoding="utf-8"?>
<sst xmlns="http://schemas.openxmlformats.org/spreadsheetml/2006/main" count="19273" uniqueCount="2030">
  <si>
    <t>الدوائر</t>
  </si>
  <si>
    <t>الجلسات</t>
  </si>
  <si>
    <t>القضاة</t>
  </si>
  <si>
    <t>رقم الدائرة</t>
  </si>
  <si>
    <t>الاسم</t>
  </si>
  <si>
    <t>بداية</t>
  </si>
  <si>
    <t>اسم الدائرة</t>
  </si>
  <si>
    <t>رقم الجلسة</t>
  </si>
  <si>
    <t>اسم الجلسة</t>
  </si>
  <si>
    <t>نوع الجلسة</t>
  </si>
  <si>
    <t>يوم العمل</t>
  </si>
  <si>
    <t>بداية الرنج</t>
  </si>
  <si>
    <t>رقم القاضي</t>
  </si>
  <si>
    <t>اسم القاضي</t>
  </si>
  <si>
    <t>الاقدمية</t>
  </si>
  <si>
    <t>الدرجة</t>
  </si>
  <si>
    <t>العمل بالدائرة</t>
  </si>
  <si>
    <t>الحالة</t>
  </si>
  <si>
    <t>الدائرة الأولى مدني كلي</t>
  </si>
  <si>
    <t>السبت مدني كلي</t>
  </si>
  <si>
    <t>مدني كلي</t>
  </si>
  <si>
    <t>السبت</t>
  </si>
  <si>
    <t>محمد فرحات عبد العظيم عبد الجواد</t>
  </si>
  <si>
    <t>أ</t>
  </si>
  <si>
    <t>رئيس الدائرة</t>
  </si>
  <si>
    <t>يعمل</t>
  </si>
  <si>
    <t>الدائرة الثانية مدني كلي</t>
  </si>
  <si>
    <t xml:space="preserve">السبت اوقاف </t>
  </si>
  <si>
    <t>اوقاف</t>
  </si>
  <si>
    <t>عضو يمين</t>
  </si>
  <si>
    <t>الدائرة الثالثة مدني كلي</t>
  </si>
  <si>
    <t>الاحد مدني كلي</t>
  </si>
  <si>
    <t>الاحد</t>
  </si>
  <si>
    <t>ب</t>
  </si>
  <si>
    <t>عضو يسار</t>
  </si>
  <si>
    <t>الدائرة الرابعة مدني كلي</t>
  </si>
  <si>
    <t>الاثنين مدني كلي</t>
  </si>
  <si>
    <t>الاثنين</t>
  </si>
  <si>
    <t>عضو يسار اليسار</t>
  </si>
  <si>
    <t>الدائرة الخامسة مدني كلي</t>
  </si>
  <si>
    <t>السبت حكومة</t>
  </si>
  <si>
    <t>حكومة</t>
  </si>
  <si>
    <t>هيثم اسماعيل خليل جمعه</t>
  </si>
  <si>
    <t>الدائرة السادسة مدني كلي الواسطى</t>
  </si>
  <si>
    <t>السبت تجاري</t>
  </si>
  <si>
    <t>تجاري</t>
  </si>
  <si>
    <t>الدائرة السابعة مدني كلي ببا</t>
  </si>
  <si>
    <t>الدائرة الثامنة مدني كلي مسأنف</t>
  </si>
  <si>
    <t>الدائرة التاسعة مدني كلي ببا</t>
  </si>
  <si>
    <t>عمال</t>
  </si>
  <si>
    <t>الثلاثاء</t>
  </si>
  <si>
    <t>الدائرة العاشرة مدني كلي</t>
  </si>
  <si>
    <t>الأربعاء</t>
  </si>
  <si>
    <t>الخميس</t>
  </si>
  <si>
    <t>الثلاثاء مدني كلي</t>
  </si>
  <si>
    <t>الأربعاء مدني كلي</t>
  </si>
  <si>
    <t>الخميس ايجارات</t>
  </si>
  <si>
    <t>ايجارات</t>
  </si>
  <si>
    <t>الخميس اوقاف</t>
  </si>
  <si>
    <t>مصطفى محمود ادريس محمود صفر</t>
  </si>
  <si>
    <t>الاثنين تعويضات</t>
  </si>
  <si>
    <t>تعويضات</t>
  </si>
  <si>
    <t>السبت مدني كلي فردي</t>
  </si>
  <si>
    <t>ق</t>
  </si>
  <si>
    <t>الاحدايجارات</t>
  </si>
  <si>
    <t>الاثنين مدني مستأنف</t>
  </si>
  <si>
    <t>مستأنف مدني كلي</t>
  </si>
  <si>
    <t>الاثنين تجاري</t>
  </si>
  <si>
    <t>احمد حسام الدين حمزة محمد</t>
  </si>
  <si>
    <t>احمد ربيع محمد محمد عمر</t>
  </si>
  <si>
    <t>الأربعاء تجاري</t>
  </si>
  <si>
    <t>الخميس مدني كلي</t>
  </si>
  <si>
    <t>الخميس حكومة</t>
  </si>
  <si>
    <t>الثلاثاء مدني مستأنف</t>
  </si>
  <si>
    <t>مستأنف اوقاف</t>
  </si>
  <si>
    <t>الأربعاء مدني مستأنف</t>
  </si>
  <si>
    <t>الخميس مدني مستأنف</t>
  </si>
  <si>
    <t>تأمينات</t>
  </si>
  <si>
    <t>مستأنف مستعجل</t>
  </si>
  <si>
    <t>تشكيل مدني كلي</t>
  </si>
  <si>
    <t>الاختيارات</t>
  </si>
  <si>
    <t>درجات القضاه</t>
  </si>
  <si>
    <t>اعمال القضاه</t>
  </si>
  <si>
    <t>أيام الأسبوع</t>
  </si>
  <si>
    <t>حالة العمل</t>
  </si>
  <si>
    <t>لا يعمل</t>
  </si>
  <si>
    <t>تشكيل الأسرة</t>
  </si>
  <si>
    <t>الدائرة</t>
  </si>
  <si>
    <t>السادة المستشارين</t>
  </si>
  <si>
    <t>رقم الاقدمية</t>
  </si>
  <si>
    <t>اليوم</t>
  </si>
  <si>
    <t>العمل</t>
  </si>
  <si>
    <t xml:space="preserve">السنة </t>
  </si>
  <si>
    <t>المقدم</t>
  </si>
  <si>
    <t>الشطب</t>
  </si>
  <si>
    <t>وقف لحين الفصل في طلب الرد</t>
  </si>
  <si>
    <t xml:space="preserve"> المحكوم فيه</t>
  </si>
  <si>
    <t>جملة المحكوم فيه</t>
  </si>
  <si>
    <t xml:space="preserve"> المؤجل</t>
  </si>
  <si>
    <t>بيان مستقل</t>
  </si>
  <si>
    <t>أحكام قطعية</t>
  </si>
  <si>
    <t>اجمالي الاحكام القطعية</t>
  </si>
  <si>
    <t>أحكام فرعية</t>
  </si>
  <si>
    <t>أحكام إثبات</t>
  </si>
  <si>
    <t>أحكام الوقف</t>
  </si>
  <si>
    <t>انقطاع سير الخصومة</t>
  </si>
  <si>
    <t>المجموع</t>
  </si>
  <si>
    <t>المتداول</t>
  </si>
  <si>
    <t>الجديد</t>
  </si>
  <si>
    <t>جملة المقدم</t>
  </si>
  <si>
    <t>أحكام الاثبات</t>
  </si>
  <si>
    <t>الوقف</t>
  </si>
  <si>
    <t xml:space="preserve">محجوز للحكم </t>
  </si>
  <si>
    <t xml:space="preserve">مد أجل </t>
  </si>
  <si>
    <t>إعادة للمرافعة</t>
  </si>
  <si>
    <t>المؤجل لورود التقرير</t>
  </si>
  <si>
    <t>أخرى</t>
  </si>
  <si>
    <t>جملة المؤجل</t>
  </si>
  <si>
    <t>معاد من الخبراء (أول جلسة)</t>
  </si>
  <si>
    <t xml:space="preserve">  الدائرة; 'مدني كلي'!$EO$9:$EO$50;</t>
  </si>
  <si>
    <t>شكلي</t>
  </si>
  <si>
    <t>موضوعي</t>
  </si>
  <si>
    <t>صلح</t>
  </si>
  <si>
    <t>ندب خبير</t>
  </si>
  <si>
    <t>إعادة للخبير</t>
  </si>
  <si>
    <t>تحقيق</t>
  </si>
  <si>
    <t>استجواب</t>
  </si>
  <si>
    <t>حلف يمين</t>
  </si>
  <si>
    <t>جزائي</t>
  </si>
  <si>
    <t>تعليقي</t>
  </si>
  <si>
    <t>اتفاقي</t>
  </si>
  <si>
    <t>مد أجل</t>
  </si>
  <si>
    <t>القضايا المعادة من الاستئناف</t>
  </si>
  <si>
    <t xml:space="preserve"> القضايا المعادة من الاستئناف</t>
  </si>
  <si>
    <t>توزيع المؤجل على أشهر</t>
  </si>
  <si>
    <t>سابق</t>
  </si>
  <si>
    <t>مجدد من الشطب</t>
  </si>
  <si>
    <t xml:space="preserve">المعجل من الوقف </t>
  </si>
  <si>
    <t>معجل من االانقطاع</t>
  </si>
  <si>
    <t>معاد من الاستئناف</t>
  </si>
  <si>
    <t>التقصير</t>
  </si>
  <si>
    <t>إحالة من الدائرة</t>
  </si>
  <si>
    <t>إحالة إلى الدائرة</t>
  </si>
  <si>
    <t>جملة الأحكام القطعية</t>
  </si>
  <si>
    <t>نحقيق</t>
  </si>
  <si>
    <t>جملة الاثبات</t>
  </si>
  <si>
    <t>وقف جزائي</t>
  </si>
  <si>
    <t>وقف تعليقي</t>
  </si>
  <si>
    <t>وقف اتفاقي</t>
  </si>
  <si>
    <t>جملة الوقف</t>
  </si>
  <si>
    <t xml:space="preserve">  الأنواع;  'مدني كلي'!$ES$9:$ES$50;</t>
  </si>
  <si>
    <t xml:space="preserve">عدم قبول </t>
  </si>
  <si>
    <t>عدم اختصاص</t>
  </si>
  <si>
    <t>سقوط الحق في رفع الدعوى</t>
  </si>
  <si>
    <t>سقوط الخصومة وانقضائها</t>
  </si>
  <si>
    <t>ترك الخصومة</t>
  </si>
  <si>
    <t>انعدام الخصومة</t>
  </si>
  <si>
    <t>كأن لم تكن</t>
  </si>
  <si>
    <t>قبول</t>
  </si>
  <si>
    <t>رفض</t>
  </si>
  <si>
    <t>رفض بحالتها</t>
  </si>
  <si>
    <t>عدم جواز لسابقة الفصل</t>
  </si>
  <si>
    <t>انقضاء الحق بمضي المدة (التقادم)</t>
  </si>
  <si>
    <t>السنة</t>
  </si>
  <si>
    <t>أحكام فرعية واثبات مقسمة على أشهر</t>
  </si>
  <si>
    <t>محجوز للحكم مقسم على أشهر</t>
  </si>
  <si>
    <t>مد الأجل مقسم على أشهر</t>
  </si>
  <si>
    <t>إعادة للمرافعة مقسمة على أشهر</t>
  </si>
  <si>
    <t>باقي المؤجلات مقسم على أشهر</t>
  </si>
  <si>
    <t>أجمالى المؤجلات</t>
  </si>
  <si>
    <t>لحين الفصل في طلب الرد</t>
  </si>
  <si>
    <t xml:space="preserve"> جزائي</t>
  </si>
  <si>
    <t xml:space="preserve"> تعليقي</t>
  </si>
  <si>
    <t xml:space="preserve"> اتفاقي</t>
  </si>
  <si>
    <t>عدد الدعاوى المقصرة</t>
  </si>
  <si>
    <t>الشهر المقصر منه</t>
  </si>
  <si>
    <t xml:space="preserve">  IFERROR(UNIQUE(FILTER(الأنواع; الدائرة='مدني كلي'!$A$6)); "")</t>
  </si>
  <si>
    <t>)</t>
  </si>
  <si>
    <t xml:space="preserve">   محكمة بنى سويف الابتدائية</t>
  </si>
  <si>
    <t>بيان إحصائي  ترتيب دوائر المدنى الكلى وفقا للاحكام القطعية</t>
  </si>
  <si>
    <t>اولا : المدني الكلي</t>
  </si>
  <si>
    <t>الإجمالي</t>
  </si>
  <si>
    <t>الأحكام</t>
  </si>
  <si>
    <t>توزيع الاحكام القطعية</t>
  </si>
  <si>
    <t>ج</t>
  </si>
  <si>
    <t>د</t>
  </si>
  <si>
    <t>الكود</t>
  </si>
  <si>
    <t>الترتيب</t>
  </si>
  <si>
    <t>السيد / الاستاذ</t>
  </si>
  <si>
    <t>الدرجــة</t>
  </si>
  <si>
    <t>قطعي</t>
  </si>
  <si>
    <t>فرعى</t>
  </si>
  <si>
    <t>تمهيدي</t>
  </si>
  <si>
    <t>اخرى</t>
  </si>
  <si>
    <t xml:space="preserve">جملة </t>
  </si>
  <si>
    <t>مؤجل للتقرير</t>
  </si>
  <si>
    <t>المؤجل لاسباب اخرى</t>
  </si>
  <si>
    <t>اجمالي المؤجل</t>
  </si>
  <si>
    <t>النسبة العامة على القطعى</t>
  </si>
  <si>
    <t xml:space="preserve">النسبة العامة على جمله الاحكام </t>
  </si>
  <si>
    <t>ه</t>
  </si>
  <si>
    <t xml:space="preserve">اجمالي توزيع الاحكام </t>
  </si>
  <si>
    <t xml:space="preserve"> </t>
  </si>
  <si>
    <t>فرعي</t>
  </si>
  <si>
    <t>إثبات</t>
  </si>
  <si>
    <t>العضو</t>
  </si>
  <si>
    <t>الاجمالي</t>
  </si>
  <si>
    <t xml:space="preserve"> تحريرا في   /   / </t>
  </si>
  <si>
    <t>تشكيل الدائرة</t>
  </si>
  <si>
    <t>محجوز للحكم خارج الشهر</t>
  </si>
  <si>
    <t>مد أجل خارج الشهر</t>
  </si>
  <si>
    <t>إعادة للمرافعة خارج الشهر</t>
  </si>
  <si>
    <t xml:space="preserve">عدد القضايا المعادة من الاستئناف المقضي فيها بحكم منهي للخصومة من إجمالي المحكوم فيه  </t>
  </si>
  <si>
    <t>عضو يسار الدائرة</t>
  </si>
  <si>
    <t>رئيس قسم الإحصاء</t>
  </si>
  <si>
    <t>أسامة عبدالعليم</t>
  </si>
  <si>
    <t>ا</t>
  </si>
  <si>
    <t>الاحكام</t>
  </si>
  <si>
    <t>جملة</t>
  </si>
  <si>
    <t>تابع كشف انتاج مدني جزئي</t>
  </si>
  <si>
    <t>بيان 
مستقل</t>
  </si>
  <si>
    <t>توزيع الأحكام على السادة القضاة بعد تصنيفها ووفقاً لسنوات القيد ( مدني جزئي )</t>
  </si>
  <si>
    <t>توزيع المؤجل على أشهر مدني جزئي</t>
  </si>
  <si>
    <t>أحكام تمهيدية</t>
  </si>
  <si>
    <t xml:space="preserve">عدد القضايا المعادة  من الاستئناف المقضي 
فيها بحكم منهي للخصومة من إجمالي المحكوم فيه  </t>
  </si>
  <si>
    <t>باقى المؤجلات</t>
  </si>
  <si>
    <t>اجمالى المؤجل</t>
  </si>
  <si>
    <t>اجمالي كل شهر</t>
  </si>
  <si>
    <t>خاص بالمستعجل والتنفيذ</t>
  </si>
  <si>
    <t>التقارير</t>
  </si>
  <si>
    <t>عدم إختصاص (خاص 
بالقضاء المستعجل = الرفض)</t>
  </si>
  <si>
    <t>وقف تنفيذ</t>
  </si>
  <si>
    <t>استمرار في التنفيذ</t>
  </si>
  <si>
    <t>الدائرة الأولى جزئي بندر بنى سويف</t>
  </si>
  <si>
    <t>احمد عادل احمد عيسى</t>
  </si>
  <si>
    <t>الأحد</t>
  </si>
  <si>
    <t>مدني جزئي</t>
  </si>
  <si>
    <t>صحة توقيع</t>
  </si>
  <si>
    <t>الأثنين</t>
  </si>
  <si>
    <t>إجمالي أعمال الدائرة الأولى جزئي بندر بنى سويف</t>
  </si>
  <si>
    <t>اجمالى د /1 البندر</t>
  </si>
  <si>
    <t>الدائرة الثانية جزئي بندر بنى سويف</t>
  </si>
  <si>
    <t>إجمالي أعمال الدائرة الثانية جزئي بندر بنى سويف</t>
  </si>
  <si>
    <t>اجمالى د /2 البندر</t>
  </si>
  <si>
    <t>الدائرة الثالثة جزئي بندر بنى سويف</t>
  </si>
  <si>
    <t>احمد طه محمود طه</t>
  </si>
  <si>
    <t>مدني حكومة</t>
  </si>
  <si>
    <t>إجمالي أعمال الدائرة الثالثة جزئي بندر بنى سويف</t>
  </si>
  <si>
    <t>اجمالى د /3 البندر</t>
  </si>
  <si>
    <t>الدائرة الرابعة جزئي بندر بنى سويف</t>
  </si>
  <si>
    <t>محمود مسامح محمود عثمان</t>
  </si>
  <si>
    <t>إجمالي أعمال الدائرة الرابعة جزئي بندر بنى سويف</t>
  </si>
  <si>
    <t>اجمالى د /4 البندر</t>
  </si>
  <si>
    <t>الدائرة الأولى جزئي مركز بنى سويف</t>
  </si>
  <si>
    <t>حازم حسن احمد ابراهيم</t>
  </si>
  <si>
    <t>إجمالي أعمال الدائرة الأولى جزئي مركز بنى سويف</t>
  </si>
  <si>
    <t>اجمالى د /1 المركز</t>
  </si>
  <si>
    <t>الدائرة الثانية جزئي مركز بنى سويف</t>
  </si>
  <si>
    <t>احمد سعيد محمد سعيد</t>
  </si>
  <si>
    <t>إجمالي أعمال الدائرة الثانية جزئي مركز بنى سويف</t>
  </si>
  <si>
    <t>اجمالى د /2 المركز</t>
  </si>
  <si>
    <t>الدائرة الثالثة جزئي مركز بنى سويف</t>
  </si>
  <si>
    <t>محمد احمد امين عبد التواب</t>
  </si>
  <si>
    <t>إجمالي أعمال الدائرة الثالثة جزئي مركز بنى سويف</t>
  </si>
  <si>
    <t>اجمالى د /3 المركز</t>
  </si>
  <si>
    <t>الدائرة الأولى جزئي مركز الواسطى</t>
  </si>
  <si>
    <t>إجمالي أعمال الدائرة الأولى جزئي مركز الواسطى</t>
  </si>
  <si>
    <t>اجمالى د /1 الواسطى</t>
  </si>
  <si>
    <t>الدائرة الثانية جزئي مركز الواسطى</t>
  </si>
  <si>
    <t>ابراهيم محمد طلعت ابراهيم عبد الحميد</t>
  </si>
  <si>
    <t>مدني مستعجل</t>
  </si>
  <si>
    <t>إجمالي أعمال الدائرة الثانية جزئي مركز الواسطى</t>
  </si>
  <si>
    <t>اجمالى د /2 الواسطى</t>
  </si>
  <si>
    <t>الدائرة الثالثة جزئي مركز الواسطى</t>
  </si>
  <si>
    <t>احمد حسين السيد النشار</t>
  </si>
  <si>
    <t>إجمالي أعمال الدائرة الثالثة جزئي مركز الواسطى</t>
  </si>
  <si>
    <t>اجمالى د /3 الواسطى</t>
  </si>
  <si>
    <t>الدائرة الأولى جزئي مركز ناصر</t>
  </si>
  <si>
    <t>محمد عبد التواب احمد محمد عبد المجيد</t>
  </si>
  <si>
    <t>إجمالي أعمال الدائرة الأولى جزئي مركز ناصر</t>
  </si>
  <si>
    <t>اجمالى د /1 ناصر</t>
  </si>
  <si>
    <t>الدائرة الثانية جزئي مركز ناصر</t>
  </si>
  <si>
    <t>محمود محمد ابراهيم عبد القادر</t>
  </si>
  <si>
    <t>إجمالي أعمال الدائرة الثانية جزئي مركز ناصر</t>
  </si>
  <si>
    <t>اجمالى د /2 ناصر</t>
  </si>
  <si>
    <t>الدائرة الأولى جزئي مركز إهناسيا</t>
  </si>
  <si>
    <t>مصطفى محمود سعيد اللمعى</t>
  </si>
  <si>
    <t>إجمالي أعمال الدائرة الأولى جزئي مركز إهناسيا</t>
  </si>
  <si>
    <t>اجمالى د /1 إهناسيا</t>
  </si>
  <si>
    <t>الدائرة الثانية جزئي مركز إهناسيا</t>
  </si>
  <si>
    <t>محمد على سالمان على</t>
  </si>
  <si>
    <t>إجمالي أعمال الدائرة الثانية جزئي مركز إهناسيا</t>
  </si>
  <si>
    <t>اجمالى د /2 إهناسيا</t>
  </si>
  <si>
    <t>الدائرة الأولى جزئي مركز ببا</t>
  </si>
  <si>
    <t>محمود زكى عبد المنعم سلامه</t>
  </si>
  <si>
    <t>إجمالي أعمال الدائرة الأولى جزئي مركز ببا</t>
  </si>
  <si>
    <t>اجمالى د /1 ببا</t>
  </si>
  <si>
    <t>الدائرة الثانية جزئي مركز ببا</t>
  </si>
  <si>
    <t>محمد يحيى ابو حامد عبد الجواد</t>
  </si>
  <si>
    <t>إجمالي أعمال الدائرة الثانية جزئي مركز ببا</t>
  </si>
  <si>
    <t>اجمالى د /2 ببا</t>
  </si>
  <si>
    <t>الدائرة الثالثة جزئي مركز ببا</t>
  </si>
  <si>
    <t>احمد عبد العزيز فكرى عبد العزيز</t>
  </si>
  <si>
    <t>إجمالي أعمال الدائرة الثالثة جزئي مركز ببا</t>
  </si>
  <si>
    <t>اجمالى د /3 ببا</t>
  </si>
  <si>
    <t>الدائرة الأولى جزئي مركز الفشن</t>
  </si>
  <si>
    <t>احمد علام محمد علام</t>
  </si>
  <si>
    <t>إجمالي أعمال الدائرة الأولى جزئي مركز الفشن</t>
  </si>
  <si>
    <t>اجمالى د /1 الفشن</t>
  </si>
  <si>
    <t>الدائرة الثانية جزئي مركز الفشن</t>
  </si>
  <si>
    <t>حسام عمر توفيق عبد الغني</t>
  </si>
  <si>
    <t>إجمالي أعمال الدائرة الثانية جزئي مركز الفشن</t>
  </si>
  <si>
    <t>اجمالى د /2 الفشن</t>
  </si>
  <si>
    <t>الدائرة الثالثة جزئي مركز الفشن</t>
  </si>
  <si>
    <t>محمد مجدى زين العابدين محمد</t>
  </si>
  <si>
    <t>إجمالي أعمال الدائرة الثالثة جزئي مركز الفشن</t>
  </si>
  <si>
    <t>اجمالى د /3 الفشن</t>
  </si>
  <si>
    <t>الدائرة الأولى جزئي مركز سمسطا</t>
  </si>
  <si>
    <t>محمد حافظ عباس امين</t>
  </si>
  <si>
    <t>إجمالي أعمال الدائرة الأولى جزئي مركز سمسطا</t>
  </si>
  <si>
    <t>اجمالى د /1 سمسطا</t>
  </si>
  <si>
    <t>الدائرة الثانية جزئي مركز سمسطا</t>
  </si>
  <si>
    <t>احمد يوسف محمد عبد العليم</t>
  </si>
  <si>
    <t>إجمالي أعمال الدائرة الثانية جزئي مركز سمسطا</t>
  </si>
  <si>
    <t>اجمالى د /2 سمسطا</t>
  </si>
  <si>
    <t>اجمالي صحة التوقيع</t>
  </si>
  <si>
    <t>ملاحظات:</t>
  </si>
  <si>
    <t xml:space="preserve">1-القضايا المضمومة تصنف كل قضية على حدا </t>
  </si>
  <si>
    <t>1- القضايا المنضمة تصنف كل قضية على حدا بحسب الحكم الصادر فيها</t>
  </si>
  <si>
    <t>2- إذا تعددت الطلبات في الدعوى وتعدد تبعًا لذلك الأحكام الصادرة فيها أو إذا اشتملت الدعوى على طلبات فرعية فالعبرة في التصنيف بالطلب الأصلي في الحالتين</t>
  </si>
  <si>
    <t>3- المطلوب في الخانة الأخير ة :هو بيان عدد القضايا المقضي فيها بحكم منهي للخصومة بعد إعادتها من الاستئناف من إجمالي القضايا المحكوم فيها بحكم منهي للخصومة خلال الشهر.</t>
  </si>
  <si>
    <t>قضايا الخبراء
( المؤجل للتقرير)</t>
  </si>
  <si>
    <t>المتداول الفعلي
(المؤجل لأسباب أخرى)</t>
  </si>
  <si>
    <t>جديد 
لم ينظر</t>
  </si>
  <si>
    <t>مجدد ومعجل ومحال ومعاد لم ينظر</t>
  </si>
  <si>
    <t>محجوز للحكم
خارج الشهر</t>
  </si>
  <si>
    <t>ايهاب محمود صفوت احمد سعد الدين الصاوى</t>
  </si>
  <si>
    <t>خانة رقم 1 (قضايا الخبراء / المؤجل للتقرير) القضايا المؤجلة للخبير او ورود التقرير</t>
  </si>
  <si>
    <t xml:space="preserve"> خانة رقم 2 (المتداول الفعلي)  القضايا المؤجلة بمعرفة المحكمة من جلسة لجلسة قادمة خارج الشهر لأسباب أخرى غير ورود التقرير</t>
  </si>
  <si>
    <t>خانة رقم 5 (القضايا المحجوزة للحكم) القضايا المحجوزة للحكم خارج الشهر</t>
  </si>
  <si>
    <t>محكمة بنى سويف الابتدائية</t>
  </si>
  <si>
    <t>قسم الاحصاء القضائي</t>
  </si>
  <si>
    <t>المؤجل خارج الشهر</t>
  </si>
  <si>
    <t>المحكوم فيه</t>
  </si>
  <si>
    <t>جديد</t>
  </si>
  <si>
    <t>توزيع الأحكام</t>
  </si>
  <si>
    <t>جملة الاحكام الموضوعية</t>
  </si>
  <si>
    <t>الاحكام الموضوعية</t>
  </si>
  <si>
    <t>الأوامر الجنائية</t>
  </si>
  <si>
    <t>جملة الاحكام الاجرائية</t>
  </si>
  <si>
    <t>الأحكام الإجرائية</t>
  </si>
  <si>
    <t>جملة الاحكام التمهيدية</t>
  </si>
  <si>
    <t>الاحكام التمهيدية</t>
  </si>
  <si>
    <t>إجرائي</t>
  </si>
  <si>
    <t>الاوامر الجنائية</t>
  </si>
  <si>
    <t>التمهيدي</t>
  </si>
  <si>
    <t>معجل من الوقف</t>
  </si>
  <si>
    <t>إحالات</t>
  </si>
  <si>
    <t>قضايا جديدة</t>
  </si>
  <si>
    <t>معارضات جديدة</t>
  </si>
  <si>
    <t>مؤجل للاعلان</t>
  </si>
  <si>
    <t>مؤجل لورود التقرير</t>
  </si>
  <si>
    <t>مؤجل لضم المفردات</t>
  </si>
  <si>
    <t>المؤجل لأسباب أخرى</t>
  </si>
  <si>
    <t>حبس</t>
  </si>
  <si>
    <t>غرامة</t>
  </si>
  <si>
    <t>براءة</t>
  </si>
  <si>
    <t>سابقة فصل</t>
  </si>
  <si>
    <t>انقضاء بمضي المدة</t>
  </si>
  <si>
    <t>انقضاء بالتصالح</t>
  </si>
  <si>
    <t>انقضاء بالوفاة</t>
  </si>
  <si>
    <t>اعتبار المعارضة كأن لم يكن</t>
  </si>
  <si>
    <t>عدم جواز المعارضة</t>
  </si>
  <si>
    <t>عدم القبول</t>
  </si>
  <si>
    <t>إثبات الترك واعتبار المدعى تاركا دعواه</t>
  </si>
  <si>
    <t>اعتبار الامر الجنائي نهائي</t>
  </si>
  <si>
    <t>وقف للتصالح</t>
  </si>
  <si>
    <t>جنح بندر بنى سويف</t>
  </si>
  <si>
    <t>جنح ومخالفات</t>
  </si>
  <si>
    <t>قضايا العنف ضد المرأة</t>
  </si>
  <si>
    <t>الدائرة الثانية بندر بنى سويف</t>
  </si>
  <si>
    <t>جنح  بندر بنى سويف</t>
  </si>
  <si>
    <t>القضايا الماسة بامن البلاد</t>
  </si>
  <si>
    <t>جنح البيئة</t>
  </si>
  <si>
    <t>جنح  مركز بنى سويف</t>
  </si>
  <si>
    <t>الدائرة الرابعة جنح ومخالفات مركز بني سويف</t>
  </si>
  <si>
    <t xml:space="preserve">الاثنين </t>
  </si>
  <si>
    <t>جنح المرور</t>
  </si>
  <si>
    <t>جنح مركز الواسطى</t>
  </si>
  <si>
    <t>الدائرة الثانية مركز الواسطى</t>
  </si>
  <si>
    <t>الدائرة الثالثة مركز الواسطى</t>
  </si>
  <si>
    <t>الاربعاء</t>
  </si>
  <si>
    <t>الدائرة الاولى مركز ناصر</t>
  </si>
  <si>
    <t>جنح مركز ناصر</t>
  </si>
  <si>
    <t>الدائرة الثانية مركز ناصر</t>
  </si>
  <si>
    <t>جنح مركز اهناسيا</t>
  </si>
  <si>
    <t>الدائرة الثانية مركز اهناسيا</t>
  </si>
  <si>
    <t>الدائرة الأولى مركز ببا</t>
  </si>
  <si>
    <t>جنح مركز ببا</t>
  </si>
  <si>
    <t>الدائرة الأولى مركز الفشن</t>
  </si>
  <si>
    <t>جنح مركز الفشن</t>
  </si>
  <si>
    <t>حسام عمر توفيق عبد الغنى</t>
  </si>
  <si>
    <t>الدائرة الاولى مركز سمسطا</t>
  </si>
  <si>
    <t xml:space="preserve">محمد حافظ عباس امين </t>
  </si>
  <si>
    <t>جنح مركز سمسطا</t>
  </si>
  <si>
    <t>الدائرة الثانية مركز سمسطا</t>
  </si>
  <si>
    <t xml:space="preserve">تحريرا في   /     / </t>
  </si>
  <si>
    <t>م</t>
  </si>
  <si>
    <t>نوع القضايا</t>
  </si>
  <si>
    <t>جملة المؤجل  (جملة المقدم - جملة المحكوم فيه - الشطب)</t>
  </si>
  <si>
    <t xml:space="preserve">جملة المؤجل </t>
  </si>
  <si>
    <t>نسبة الفصل (جملة الأحكام القطعية)</t>
  </si>
  <si>
    <t>النسبة الإجمالية (جملة المحكوم فيه)</t>
  </si>
  <si>
    <t>جملة الأحكام الموضوعية</t>
  </si>
  <si>
    <t>الأحكام الموضوعية</t>
  </si>
  <si>
    <t>جملة الأحكام الإجرائية</t>
  </si>
  <si>
    <t>جملة الأحكام التمهيدية</t>
  </si>
  <si>
    <t>الأحكام التمهيدية</t>
  </si>
  <si>
    <t>مؤجل من  أشهر سابقة</t>
  </si>
  <si>
    <t>اعتبار المعارضة كأن لم تكن</t>
  </si>
  <si>
    <t>إثبات الترك واعتبار المدعي تاركا دعواه</t>
  </si>
  <si>
    <t>اعتبار الأمر الجنائي نهائي</t>
  </si>
  <si>
    <t>جنائي جزئي</t>
  </si>
  <si>
    <t>النوع</t>
  </si>
  <si>
    <t>مقدم</t>
  </si>
  <si>
    <t>إجمالي المقدم</t>
  </si>
  <si>
    <t>مؤجل</t>
  </si>
  <si>
    <t>جملة الأحكام</t>
  </si>
  <si>
    <t>متداول من أشهر سابقة</t>
  </si>
  <si>
    <t xml:space="preserve"> جنح أمن دولة طوارىء </t>
  </si>
  <si>
    <t>جنح مباني</t>
  </si>
  <si>
    <t>جنح عنف ضد المرأة والطفل</t>
  </si>
  <si>
    <t>جنح بيئة</t>
  </si>
  <si>
    <t xml:space="preserve">     قسم الاحصاء القضائي</t>
  </si>
  <si>
    <t xml:space="preserve">كشف ترتيب دوائر الجنح الجزئي المتنوع تنازليا </t>
  </si>
  <si>
    <t>وفقا للاحكام القطعية</t>
  </si>
  <si>
    <t>كود</t>
  </si>
  <si>
    <t>السيد - الاستاذ</t>
  </si>
  <si>
    <t>المحكمة</t>
  </si>
  <si>
    <t>ايام العمل</t>
  </si>
  <si>
    <t xml:space="preserve">النسبه </t>
  </si>
  <si>
    <t>يومين</t>
  </si>
  <si>
    <t xml:space="preserve">يوم </t>
  </si>
  <si>
    <t xml:space="preserve">بندر </t>
  </si>
  <si>
    <t>بندر بني سويف</t>
  </si>
  <si>
    <t>الاجمالى اعمال الدوائر</t>
  </si>
  <si>
    <t>المقدم جنح جزئي</t>
  </si>
  <si>
    <t xml:space="preserve">الاجمالي </t>
  </si>
  <si>
    <t xml:space="preserve">اجمالي </t>
  </si>
  <si>
    <t xml:space="preserve"> الاحصائية</t>
  </si>
  <si>
    <t xml:space="preserve">تحريرا في   /     /  </t>
  </si>
  <si>
    <t>المحكوم ( القطعي )</t>
  </si>
  <si>
    <t>قطعي الاحصائية</t>
  </si>
  <si>
    <t>جنح جزئي - محكمة البندر الجزئية عن سنة            م</t>
  </si>
  <si>
    <t xml:space="preserve">نوع القضايا </t>
  </si>
  <si>
    <t>المقيد جديد في الجدول خلال الفترة</t>
  </si>
  <si>
    <t>المتداول الفعلي</t>
  </si>
  <si>
    <t>الاحكام القطعية</t>
  </si>
  <si>
    <t xml:space="preserve">الاحكام </t>
  </si>
  <si>
    <t>قرارات الشطب</t>
  </si>
  <si>
    <t>المؤجل</t>
  </si>
  <si>
    <t>المؤجل اخر شهر عن الفترة</t>
  </si>
  <si>
    <t>باقي المتداول</t>
  </si>
  <si>
    <t>جنح جزئي - محكمة  مركز بني سويف   الجزئية عن سنة            م</t>
  </si>
  <si>
    <t>جنح جزئي - محكمة  الواسطى  الجزئية عن سنة            م</t>
  </si>
  <si>
    <t>جنح جزئي - محكمة  ناصر  الجزئية عن سنة            م</t>
  </si>
  <si>
    <t>جنح جزئي - محكمة  اهناسيا  الجزئية عن سنة            م</t>
  </si>
  <si>
    <t>جنح جزئي - محكمة   ببا   الجزئية عن سنة            م</t>
  </si>
  <si>
    <t>جنح جزئي - محكمة  الفشن  الجزئية عن سنة            م</t>
  </si>
  <si>
    <t>جنح جزئي - محكمة  سمسطا  الجزئية عن سنة            م</t>
  </si>
  <si>
    <t>جنح جزئي - اجمالي محكمة بني سويف الابتدائية الجنح  الجزئية عن سنة            م</t>
  </si>
  <si>
    <t>احصائية خاصة بدوائر الجنح الجزئي لشهر    يوليو   لسنة 2019م</t>
  </si>
  <si>
    <t>حسب جملة الاحكام بعد استبعاد القضايا المؤجلة لورود التقرير</t>
  </si>
  <si>
    <t xml:space="preserve">مسلسل </t>
  </si>
  <si>
    <t>التقرير</t>
  </si>
  <si>
    <t>ما نظر بالفعل</t>
  </si>
  <si>
    <t>اجمالي الأثبات</t>
  </si>
  <si>
    <t>النسبة العامة</t>
  </si>
  <si>
    <t>مدير عام  الاحصاء القضائي</t>
  </si>
  <si>
    <t>احصائية خاصة بدوائر الجنح الجزئي لشهر                       لسنة 2019م</t>
  </si>
  <si>
    <t>حسب جملة الاحكام  بدون استبعاد القضايا المؤجلة لورود التقرير</t>
  </si>
  <si>
    <t xml:space="preserve"> الأثبات</t>
  </si>
  <si>
    <t>احصائية خاصة بدوائر الجنح الجزئي لشهر                        لسنة 2019م</t>
  </si>
  <si>
    <t>أثبات</t>
  </si>
  <si>
    <t>احصائية خاصة بترتيب دوائر الجنح الجزئي لشهر                        لسنة 2019م</t>
  </si>
  <si>
    <t xml:space="preserve">ترتيب حسب جملة الاحكام </t>
  </si>
  <si>
    <t>المسلسل</t>
  </si>
  <si>
    <t xml:space="preserve">الدائرة </t>
  </si>
  <si>
    <t xml:space="preserve">الدرجة </t>
  </si>
  <si>
    <t>متداول</t>
  </si>
  <si>
    <t>توزيع الأحكام أ</t>
  </si>
  <si>
    <t>توزيع الأحكام ب</t>
  </si>
  <si>
    <t>توزيع الأحكام ج</t>
  </si>
  <si>
    <t>توزيع الأحكام د</t>
  </si>
  <si>
    <t>توزيع الأحكام هـ</t>
  </si>
  <si>
    <t xml:space="preserve">اجمالي الاحكام </t>
  </si>
  <si>
    <t>التدابير واليداع بمؤسسات الرعاية</t>
  </si>
  <si>
    <t>جملة الاشكالات</t>
  </si>
  <si>
    <t>اشكالات التنفيذ</t>
  </si>
  <si>
    <t>شكالات</t>
  </si>
  <si>
    <t>اجمالي احكام الدائرة</t>
  </si>
  <si>
    <t>سقوط الحق فى الاستئناف</t>
  </si>
  <si>
    <t>استمرار تنفيذ</t>
  </si>
  <si>
    <t>كريم احمد عامر لطفى</t>
  </si>
  <si>
    <t>مصطفى هاني عبد الله العفيفى</t>
  </si>
  <si>
    <t>احمد عبد العزيز السيد عيد</t>
  </si>
  <si>
    <t>اجمالى الدائرة الاولى جنائي بندر بني سويف</t>
  </si>
  <si>
    <t>الدائرة الثانية جنائي مركز بني سويف</t>
  </si>
  <si>
    <t>سامح ربيع محمود عليان</t>
  </si>
  <si>
    <t>اجمالى الدائرة الثانية جنائي مركز بني سويف</t>
  </si>
  <si>
    <t>الدائرة الثالثة جنائي مركز ناصر</t>
  </si>
  <si>
    <t>محمد عبد المنعم عبد الستار سعد</t>
  </si>
  <si>
    <t>طارق مدحت جلال حسن</t>
  </si>
  <si>
    <t>احمد عصام ابراهيم على</t>
  </si>
  <si>
    <t>اجمالى الدائرة الثالثة جنائي مركز ناصر</t>
  </si>
  <si>
    <t>الدائرة الرابعة جنائي مركز اهناسيا</t>
  </si>
  <si>
    <t>حاتم ربيع محمود عليان</t>
  </si>
  <si>
    <t>احمد عبد الرؤف ابو العطا عبد الرؤف</t>
  </si>
  <si>
    <t>اجمالى الدائرة الرابعة جنائي مركز اهناسيا</t>
  </si>
  <si>
    <t>الدائرة الخامسة جنائي مركز الواسطى</t>
  </si>
  <si>
    <t>شريف صلاح الدين ابراهيم العطار</t>
  </si>
  <si>
    <t>اسلام محمد محمود محمد حسانين</t>
  </si>
  <si>
    <t>محمد جمال نصار عبد الباقي</t>
  </si>
  <si>
    <t>اجمالى الدائرة الخامسة جنائي مركز الواسطى</t>
  </si>
  <si>
    <t>الدائرة السادسة جنائي مركز ببا</t>
  </si>
  <si>
    <t>اجمالى الدائرة السادسة جنائي مركز ببا</t>
  </si>
  <si>
    <t>الدائرة السابعة جنائي مركز الفشن</t>
  </si>
  <si>
    <t>اجمالى الدائرة السابعة جنائي مركز الفشن</t>
  </si>
  <si>
    <t>الدائرة الثامنة جنائي مركز سمسطا</t>
  </si>
  <si>
    <t>اجمالى الدائرة الثامنة جنائي مركز سمسطا</t>
  </si>
  <si>
    <t>إجمالي الجنح المستأنف</t>
  </si>
  <si>
    <t xml:space="preserve">    محكمة بنى سويف الابتدائية</t>
  </si>
  <si>
    <t xml:space="preserve">      قسم الاحصاء القضائي</t>
  </si>
  <si>
    <t>ملاحظات</t>
  </si>
  <si>
    <t>الدائــــــرة</t>
  </si>
  <si>
    <t xml:space="preserve">المتداول </t>
  </si>
  <si>
    <t>اجمالي المقدم</t>
  </si>
  <si>
    <t>جملة الاحكام</t>
  </si>
  <si>
    <t>جملة الاحكام القطعية</t>
  </si>
  <si>
    <t>الاشكالات</t>
  </si>
  <si>
    <t>النسبه على القطعى</t>
  </si>
  <si>
    <t>,</t>
  </si>
  <si>
    <t>الاجمالى اعمال الدوائر الاحصائية</t>
  </si>
  <si>
    <t xml:space="preserve">تحريرا في :-      /      / </t>
  </si>
  <si>
    <t xml:space="preserve"> قسم الاحصاء</t>
  </si>
  <si>
    <t xml:space="preserve">بيان احصائي بعدد القضايا الجنح المستأنفة المتداولة </t>
  </si>
  <si>
    <t xml:space="preserve">جنح مستانفة -  محكمة بني سويف الكلية  </t>
  </si>
  <si>
    <t>جنح مستانفة -  محكمة مأمورية الواسطى</t>
  </si>
  <si>
    <t xml:space="preserve">جنح مستانفة -  محكمة مأمورية  ببا </t>
  </si>
  <si>
    <t xml:space="preserve">اجمالي انتاج جنح مستأنف محكمة بني سويف الابتدائية </t>
  </si>
  <si>
    <t xml:space="preserve">  محكمة بنى سويف الابتدائية</t>
  </si>
  <si>
    <t xml:space="preserve">    قسم الاحصاء القضائي</t>
  </si>
  <si>
    <t>كشف ترتيب دوائر الجنح المستأنفة  تنازليا وفقا للاحكام القطعية</t>
  </si>
  <si>
    <t>عن شهر    سبتمبر    لسنة 2020م</t>
  </si>
  <si>
    <t>السيد - الاستاذ رئيس الدائرة</t>
  </si>
  <si>
    <t>السيد الاستاذ</t>
  </si>
  <si>
    <t>الدائرة الأولى جنائي بنى سويف</t>
  </si>
  <si>
    <t>الدائرة الثانية جنائي بنى سويف</t>
  </si>
  <si>
    <t>الدائرة الرابعة جنائي مركز إهناسيا</t>
  </si>
  <si>
    <t xml:space="preserve">تحريرا في    /      /   </t>
  </si>
  <si>
    <t>مراجع الاحصاء</t>
  </si>
  <si>
    <t>رئيس قسم الاحصاء</t>
  </si>
  <si>
    <t xml:space="preserve">        قسم الاحصاء القضائي</t>
  </si>
  <si>
    <t>عن شهر     سبتمبر    لسنة 2020م</t>
  </si>
  <si>
    <t>السيد - الاستاذ  العضو اليمين  بالدائرة</t>
  </si>
  <si>
    <t xml:space="preserve">السيد - الاستاذ  العضو اليسار  بالدائرة   </t>
  </si>
  <si>
    <t xml:space="preserve">م </t>
  </si>
  <si>
    <t xml:space="preserve">السيد الاستاذعضو يسار اليسار  بالدائرة   </t>
  </si>
  <si>
    <t xml:space="preserve">السيد الاستاذعضو يسار اليسار اليسار بالدائرة   </t>
  </si>
  <si>
    <t>احصائية خاصة بترتيب لرؤساء الدوائر  الاحكام القطعية  بدوائر الجنح المستأنف لشهر   سبتمبر لسنة 2019م</t>
  </si>
  <si>
    <t>اصل</t>
  </si>
  <si>
    <t>ترتيب</t>
  </si>
  <si>
    <t>للتقرير</t>
  </si>
  <si>
    <t xml:space="preserve">المقدم </t>
  </si>
  <si>
    <t>اثبات</t>
  </si>
  <si>
    <t xml:space="preserve">النسبةحسب الاحكام القطعية </t>
  </si>
  <si>
    <t>احصائية خاصة  ادوائر الجنح المستأنف لشهر   يوليو   لسنة 2019م</t>
  </si>
  <si>
    <t>بدون  استبعاد القضايا المؤجلة لورود التقرير</t>
  </si>
  <si>
    <t>اجمالى الدائرة الاولى جنح مستأنف بنى سويف</t>
  </si>
  <si>
    <t>اجمالى الدائرة الرابعة جنح مستأنف</t>
  </si>
  <si>
    <t>محكمة بني سويف الكلية</t>
  </si>
  <si>
    <t>سنتان فأكثر</t>
  </si>
  <si>
    <t xml:space="preserve">مدني كلي </t>
  </si>
  <si>
    <t>العمالية</t>
  </si>
  <si>
    <t>مدني مستئانف</t>
  </si>
  <si>
    <t xml:space="preserve">إجمالى المدنى </t>
  </si>
  <si>
    <t>مامورية الواسطى</t>
  </si>
  <si>
    <t>مامورية ببا</t>
  </si>
  <si>
    <t xml:space="preserve">اجمالي محكمة بني سويف الابتدائية عن شهر </t>
  </si>
  <si>
    <t>مدني حكومة ( جزئي بندر )</t>
  </si>
  <si>
    <t xml:space="preserve">تفاصيل احكام الدائرة 3 عمالية </t>
  </si>
  <si>
    <t>جملة القطعي</t>
  </si>
  <si>
    <t>جملة التمهيدي</t>
  </si>
  <si>
    <t>الجملة</t>
  </si>
  <si>
    <t xml:space="preserve">عن شهر  سبتمبر لسنة 2025م </t>
  </si>
  <si>
    <t>الخميس مدني مستأنف مستعجل</t>
  </si>
  <si>
    <t>رئيس قسم الاحصاء /</t>
  </si>
  <si>
    <t>و</t>
  </si>
  <si>
    <t>جملة احكام العضو</t>
  </si>
  <si>
    <t>الدوائر على المحاكم الكلية</t>
  </si>
  <si>
    <t>المحكمة الكلية</t>
  </si>
  <si>
    <t>بني سويف</t>
  </si>
  <si>
    <t>الواسطى</t>
  </si>
  <si>
    <t>ببا</t>
  </si>
  <si>
    <t>توزيع الاحكام على الدائرة</t>
  </si>
  <si>
    <t>الدائرة السادسة مدني اسرة</t>
  </si>
  <si>
    <t>السبت اسرة البندر</t>
  </si>
  <si>
    <t>اناوع الاسرة</t>
  </si>
  <si>
    <t>نفس + حبس</t>
  </si>
  <si>
    <t>الاحد اسرة بندر</t>
  </si>
  <si>
    <t>الاثنين اسرة بندر</t>
  </si>
  <si>
    <t>الدائررة الأولى اسرة بندر</t>
  </si>
  <si>
    <t>الثلاثاء اسرة مركز</t>
  </si>
  <si>
    <t>الاربعاء اسرة مركز</t>
  </si>
  <si>
    <t>السبت اسرة ناصر</t>
  </si>
  <si>
    <t>الاحد اسرة الواسطى</t>
  </si>
  <si>
    <t>الاثنين اسرة الواسطى</t>
  </si>
  <si>
    <t>السبت اسرة ببا</t>
  </si>
  <si>
    <t>الاحد اسرة ببا</t>
  </si>
  <si>
    <t>الاثنين اسرة ببا</t>
  </si>
  <si>
    <t>الثلاثاء اسرة الفشن</t>
  </si>
  <si>
    <t>الأربعاء اسرة الفشن</t>
  </si>
  <si>
    <t>الخميس اسرة الفشن</t>
  </si>
  <si>
    <t>السبت اسرة اهناسيا</t>
  </si>
  <si>
    <t>الاحد اسرة اهناسيا</t>
  </si>
  <si>
    <t>الاثنين اسرة اهناسيا</t>
  </si>
  <si>
    <t>الثلاثاء اسرة سمسطا</t>
  </si>
  <si>
    <t>الأربعاء اسرة سمسطا</t>
  </si>
  <si>
    <t>الخميس اسرة سمسطا</t>
  </si>
  <si>
    <t>مصطفى محمود عبد الرحمن احمد</t>
  </si>
  <si>
    <t>مؤمن عادل سعيد حامد</t>
  </si>
  <si>
    <t>بسمة على يحيى عبد المجيد اليمانى</t>
  </si>
  <si>
    <t>شادى عصمت حسن محمد</t>
  </si>
  <si>
    <t>ريهام حسن ابراهيم حسن</t>
  </si>
  <si>
    <t>محمد مكرم صلاح الدين حسن</t>
  </si>
  <si>
    <t>مصطفى محمود يوسف حبيب العادلى</t>
  </si>
  <si>
    <t>خالد محمد شاكر عبد الرحمن</t>
  </si>
  <si>
    <t>طه رجب محمد فراج</t>
  </si>
  <si>
    <t>الحسينى جمال عبد العزيز عبد الغفار</t>
  </si>
  <si>
    <t>عمر صلاح محمد زكى</t>
  </si>
  <si>
    <t>ندب حكمين</t>
  </si>
  <si>
    <t>خاص بالمستعجل والتنفيذ الابتدائي</t>
  </si>
  <si>
    <t>خاص بالمستعجل والتنفيذ المستأنف</t>
  </si>
  <si>
    <t>عدم إختصاص (خاص بالقضاء المستعجل = الرفض)</t>
  </si>
  <si>
    <t>الغاء وعدم إختصاص (خاص بالقضاء المستعجل = الغاء ورفض)</t>
  </si>
  <si>
    <t>إلغاء ووقف تنفيذ</t>
  </si>
  <si>
    <t>إلغاء واستمرار  في التنفيذ</t>
  </si>
  <si>
    <t>اجمالي الدوائر</t>
  </si>
  <si>
    <t>محكمة بندر بني سويف</t>
  </si>
  <si>
    <t>محكمة مركز بني سويف</t>
  </si>
  <si>
    <t>محكمة ناصر</t>
  </si>
  <si>
    <t>محكمة الواسطى</t>
  </si>
  <si>
    <t>محكمة ببا</t>
  </si>
  <si>
    <t>محكمة الفشن</t>
  </si>
  <si>
    <t>محكمة اهناسيا</t>
  </si>
  <si>
    <t>محكمة سمسطا</t>
  </si>
  <si>
    <t>محكمة الواسطى الكلية</t>
  </si>
  <si>
    <t>محكمة ببا الكلية</t>
  </si>
  <si>
    <t>المحاكم</t>
  </si>
  <si>
    <t>رقم المحكمة</t>
  </si>
  <si>
    <t>اسم المحكمة</t>
  </si>
  <si>
    <t xml:space="preserve">         قسم الاحصاء القضائي </t>
  </si>
  <si>
    <t>النسبه على جمله الاحكام</t>
  </si>
  <si>
    <t>اجمالي القطعي</t>
  </si>
  <si>
    <t>رئيس قسم الإحصاء /  أسامة محمود عبدالعليم</t>
  </si>
  <si>
    <t>مسؤل الإحصاء / احمد فوزي</t>
  </si>
  <si>
    <r>
      <t>2023</t>
    </r>
    <r>
      <rPr>
        <b/>
        <sz val="22"/>
        <color theme="0" tint="-4.9989318521683403E-2"/>
        <rFont val="Arial"/>
        <family val="2"/>
      </rPr>
      <t>.</t>
    </r>
  </si>
  <si>
    <r>
      <t>2024</t>
    </r>
    <r>
      <rPr>
        <b/>
        <sz val="22"/>
        <color theme="0" tint="-4.9989318521683403E-2"/>
        <rFont val="Arial"/>
        <family val="2"/>
      </rPr>
      <t>.</t>
    </r>
  </si>
  <si>
    <r>
      <t>2025</t>
    </r>
    <r>
      <rPr>
        <b/>
        <sz val="22"/>
        <color theme="0" tint="-4.9989318521683403E-2"/>
        <rFont val="Arial"/>
        <family val="2"/>
      </rPr>
      <t>.</t>
    </r>
  </si>
  <si>
    <t xml:space="preserve">اجمالى د/1 بندر مدني جزئي </t>
  </si>
  <si>
    <t>اجمالى د/1 بندر صحة التوقيع</t>
  </si>
  <si>
    <t>اجمالى د/3 بندر صحة التوقيع</t>
  </si>
  <si>
    <t>اجمالى د/4 بندر صحة التوقيع</t>
  </si>
  <si>
    <t>اجمالى د/1 مركز مدني جزئي</t>
  </si>
  <si>
    <t>اجمالى د/1 مركز صحة التوقيع</t>
  </si>
  <si>
    <t>اجمالي د/2 الواسطى صحة التوقيع</t>
  </si>
  <si>
    <t>اجمالي د/2 ناصر صحة التوقيع</t>
  </si>
  <si>
    <t>اجمالي د/2 اهناسيا صحة التوقيع</t>
  </si>
  <si>
    <t>إجمالي د/2 ببا صحة التوقيع</t>
  </si>
  <si>
    <t>إجمالى د/3 الفشن صحة التوقيع</t>
  </si>
  <si>
    <t>إجمالي د/1 سمسطا  صحة التوقيع</t>
  </si>
  <si>
    <t>اجمالي المدني الجزئي + اجمالي صحة التوقيع</t>
  </si>
  <si>
    <t>إجمالي دوائر المدني الجزئي بأنواعه ( مدني جزئي - مدني حكومه - مدني مستعجل)</t>
  </si>
  <si>
    <t>اجمالى د/2 بندر مدني جزئي</t>
  </si>
  <si>
    <t>اجمالى د/2 مركز مدني جزئي</t>
  </si>
  <si>
    <t>اجمالى د/3 مركز مدني جزئي</t>
  </si>
  <si>
    <t>اجمالى د/1 الواسطي مدني جزئي</t>
  </si>
  <si>
    <t>اجمالى د/3 الواسطي مدني جزئي</t>
  </si>
  <si>
    <t>اجمالى د/1 ناصر مدني جزئي</t>
  </si>
  <si>
    <t>اجمالى د/1 إهناسيا مدني جزئي</t>
  </si>
  <si>
    <t>اجمالى د/1 ببا مدني جزئي</t>
  </si>
  <si>
    <t>إجمالي د/3 ببا مدني جزئي</t>
  </si>
  <si>
    <t>اجمالى د/1 الفشن مدني جزئي</t>
  </si>
  <si>
    <t>إجمالي د/2 الفشن مدني جزئي</t>
  </si>
  <si>
    <t>إجمالي د/2 سمسطا مدني جزئي</t>
  </si>
  <si>
    <t>إجمالي المدني الجزئي بأنواعه</t>
  </si>
  <si>
    <t>إجمالي دوائر صحة التوقيع</t>
  </si>
  <si>
    <t>اجمالى د/2 بندر صحة التوقيع</t>
  </si>
  <si>
    <t>اجمالى د/2 مركز صحة التوقيع</t>
  </si>
  <si>
    <t>اجمالى د/3 مركز صحة التوقيع</t>
  </si>
  <si>
    <t>اجمالي د/1 الواسطى صحة التوقيع</t>
  </si>
  <si>
    <t>اجمالي د/3 الواسطى صحة التوقيع</t>
  </si>
  <si>
    <t>اجمالي د/1 ناصر صحة التوقيع</t>
  </si>
  <si>
    <t>اجمالي د/1 اهناسيا صحة التوقيع</t>
  </si>
  <si>
    <t>إجمالي د/1 ببا صحة التوقيع</t>
  </si>
  <si>
    <t>إجمالي د/3 ببا صحة التوقيع</t>
  </si>
  <si>
    <t>إجمالى د/1 الفشن صحة التوقيع</t>
  </si>
  <si>
    <t>إجمالى د/2 الفشن صحة التوقيع</t>
  </si>
  <si>
    <t>إجمالي د/2 سمسطا  صحة التوقيع</t>
  </si>
  <si>
    <t>إجمالي دوائر مدني حكومة</t>
  </si>
  <si>
    <t>إجمالي دوائر المدني المستعجل</t>
  </si>
  <si>
    <t>اجمالى د/4 بندر  ومركز مدني مستعجل</t>
  </si>
  <si>
    <t>اجمالي د/2 الواسطى مدني مستعجل</t>
  </si>
  <si>
    <t>اجمالي د/2 ناصر مدني مستعجل</t>
  </si>
  <si>
    <t>اجمالي د/2 إهناسيا مدني مستعجل</t>
  </si>
  <si>
    <t>اجمالي د/2 ببا مدني مستعجل</t>
  </si>
  <si>
    <t>إجمالى د/3 الفشن مدني مستعجل</t>
  </si>
  <si>
    <t>إجمالي د/1 سمسطا  مدني مستعجل</t>
  </si>
  <si>
    <t>إجمالي المدني المستعجل</t>
  </si>
  <si>
    <t xml:space="preserve">كشف ترتيب دوائر المدني الجزئي  المتنوع </t>
  </si>
  <si>
    <t xml:space="preserve">تنازليا وفقا للأحكام القطعية </t>
  </si>
  <si>
    <t>النؤجلات</t>
  </si>
  <si>
    <t xml:space="preserve">نسبة القطعي </t>
  </si>
  <si>
    <t xml:space="preserve">نسبة الاحكام </t>
  </si>
  <si>
    <t>مركز بنى سويف</t>
  </si>
  <si>
    <t>إهناسيا</t>
  </si>
  <si>
    <t>سمسطا</t>
  </si>
  <si>
    <t xml:space="preserve"> الواسطى</t>
  </si>
  <si>
    <t>ناصر</t>
  </si>
  <si>
    <t>الفشن</t>
  </si>
  <si>
    <t>اجمالى اعمال الدوائر</t>
  </si>
  <si>
    <t xml:space="preserve">اجمالي ( 1) </t>
  </si>
  <si>
    <t xml:space="preserve">تحريرا في    /      /  </t>
  </si>
  <si>
    <t>الاحصائية</t>
  </si>
  <si>
    <t xml:space="preserve"> محكمة بنى سويف الابتدائية</t>
  </si>
  <si>
    <t>بيان احصائي بعدد القضايا المتداولة  عن شهر               لسنة 2021م</t>
  </si>
  <si>
    <t>محكمة البندر الجزئية</t>
  </si>
  <si>
    <t>بيان احصائي بعدد القضايا المتداولة  شهر               لسنة                 م</t>
  </si>
  <si>
    <t>محكمة مركز بني سويف الجزئية</t>
  </si>
  <si>
    <t>محكمة مركز الواسطى  الجزئية</t>
  </si>
  <si>
    <t>محكمة مركز ناصر  الجزئية</t>
  </si>
  <si>
    <t>محكمة مركز اهناسيا  الجزئية</t>
  </si>
  <si>
    <t>محكمة مركز ببا الجزئية</t>
  </si>
  <si>
    <t>محكمة مركز الفشن الجزئية</t>
  </si>
  <si>
    <t>محكمة مركز سمسطا الجزئية</t>
  </si>
  <si>
    <t>اجمالي محكمة بني سويف الابتدائية</t>
  </si>
  <si>
    <t>السيد المستشار</t>
  </si>
  <si>
    <t>بدون اضافة القديم</t>
  </si>
  <si>
    <t>مركز بني سويف</t>
  </si>
  <si>
    <t xml:space="preserve">الدائرة الثالثة جزئي ببا </t>
  </si>
  <si>
    <t>الدائرة الاولى جزئي مركز الفشن</t>
  </si>
  <si>
    <t>الدائرة الاولى جزئي مركز سمسطا</t>
  </si>
  <si>
    <t>المقدم م . ج بدون القديم</t>
  </si>
  <si>
    <t xml:space="preserve">كشف ترتيب دوائر المدني الجزئي القضايا التي مر عليها سنتين فأكثر </t>
  </si>
  <si>
    <t>محمد سيد محمود سيد زين الدين</t>
  </si>
  <si>
    <t>محكمة بندر بني سويف الجزئية</t>
  </si>
  <si>
    <t>بندربني سويف الجزئية</t>
  </si>
  <si>
    <t xml:space="preserve">القديم فقط </t>
  </si>
  <si>
    <t>محمد سمير فايزي</t>
  </si>
  <si>
    <t>مركز بني سويف الجزئية</t>
  </si>
  <si>
    <t>احمد كاظم سلام زناتي</t>
  </si>
  <si>
    <t>محكمة الواسطى الجزئية</t>
  </si>
  <si>
    <t>الواسطى الجزئية</t>
  </si>
  <si>
    <t xml:space="preserve">محمد جمال فؤاد محمد </t>
  </si>
  <si>
    <t>محكمة ناصر الجزئية</t>
  </si>
  <si>
    <t>ناصر الجزئية</t>
  </si>
  <si>
    <t xml:space="preserve">عمرو علي عبد المنعم علي </t>
  </si>
  <si>
    <t>محكمة اهناسيا الجزئية</t>
  </si>
  <si>
    <t>اهناسيا الجزئية</t>
  </si>
  <si>
    <t>محمد احمد عبدالله الشحات</t>
  </si>
  <si>
    <t>محكمة ببا الجزئية</t>
  </si>
  <si>
    <t>ببا الجزئية</t>
  </si>
  <si>
    <t xml:space="preserve">احمد كمال ضيف الله حسن </t>
  </si>
  <si>
    <t>محكمة سمسطا الجزئية</t>
  </si>
  <si>
    <t>سمسطا الجزئية</t>
  </si>
  <si>
    <t>باسم محمد فريد عبد الحفيظ</t>
  </si>
  <si>
    <t>محكمة الفشن الجزئية</t>
  </si>
  <si>
    <t>الفشن الجزئية</t>
  </si>
  <si>
    <t xml:space="preserve">المقدم م . ج - قديم فقط </t>
  </si>
  <si>
    <t xml:space="preserve"> الــــــــــــــــدوائــــــــــــــــــــــــر</t>
  </si>
  <si>
    <t>المقــــــــــــــــــــــدم</t>
  </si>
  <si>
    <t>الاحكـــــــــــــــــــــــــــــــــــــــــــــام</t>
  </si>
  <si>
    <t>مسلسل</t>
  </si>
  <si>
    <t>القضايا المنظورة بالفعل</t>
  </si>
  <si>
    <t>النسبة</t>
  </si>
  <si>
    <t>جملةألاثبات</t>
  </si>
  <si>
    <t>الاثبات</t>
  </si>
  <si>
    <t>الترتيب تنازلياً</t>
  </si>
  <si>
    <t xml:space="preserve">جملة الاثبات </t>
  </si>
  <si>
    <t xml:space="preserve"> بعد استبعاد القضايا المؤجلة لورود التقرير</t>
  </si>
  <si>
    <t>فرعى + اثبات</t>
  </si>
  <si>
    <t>بعد استبعاد القضايا المؤجلة لورود التقرير</t>
  </si>
  <si>
    <t>مركز الواسطى</t>
  </si>
  <si>
    <t xml:space="preserve">مركز ناصر </t>
  </si>
  <si>
    <t xml:space="preserve">مركز اهناسيا </t>
  </si>
  <si>
    <t xml:space="preserve">مركز ببا </t>
  </si>
  <si>
    <t xml:space="preserve">مركز الفشن </t>
  </si>
  <si>
    <t xml:space="preserve">مركز سمسطا </t>
  </si>
  <si>
    <t>حسب النسبة بعد استبعاد القضايا المؤجلة لورود التقرير</t>
  </si>
  <si>
    <t>المقـــــــــدم مدني جزئي</t>
  </si>
  <si>
    <t>المقـــــــــدم صحة توقيع</t>
  </si>
  <si>
    <t>المقـــــــــدم جنح جزئي</t>
  </si>
  <si>
    <t>اجمالي احصائية خاصة بالاحكام القطعية لدوائر المدنى جزئي + صحة التوقيع - + - الجنح الجزئي  لشهر                       لسنة 2019م</t>
  </si>
  <si>
    <t xml:space="preserve">المقدم القضايا المنظورة بالفعل م. ص . ج </t>
  </si>
  <si>
    <t>القطعية م. ص .ج</t>
  </si>
  <si>
    <t>نسبة الاحكام القطعية</t>
  </si>
  <si>
    <t>المقدم القضايا المنظورة بالفعل</t>
  </si>
  <si>
    <t>القطعية م .ج</t>
  </si>
  <si>
    <t xml:space="preserve">بيان اجمالي بعدد الاحكام الصادرة في دعاوى شهر الإفلاس </t>
  </si>
  <si>
    <t xml:space="preserve">عدد طلبات الصلح الواقي من الإفلاس </t>
  </si>
  <si>
    <t xml:space="preserve">الاحكام الصادرة برفض شهر الإفلاس </t>
  </si>
  <si>
    <t xml:space="preserve">الاحكام الصادرة بعدم جواز شهر الإفلاس </t>
  </si>
  <si>
    <r>
      <t xml:space="preserve">الاحكام الصادرة بعدم </t>
    </r>
    <r>
      <rPr>
        <b/>
        <sz val="14"/>
        <rFont val="Dubai"/>
        <family val="2"/>
      </rPr>
      <t>الاختصاص</t>
    </r>
    <r>
      <rPr>
        <b/>
        <sz val="14"/>
        <rFont val="Jeddah Normal"/>
        <charset val="178"/>
      </rPr>
      <t xml:space="preserve"> المحلي</t>
    </r>
  </si>
  <si>
    <t>احكام شهر الإفلاس ( ابتدائي)</t>
  </si>
  <si>
    <t>الاحكام النهائيه بشهر الإفلاس  ( استئناف )</t>
  </si>
  <si>
    <r>
      <t xml:space="preserve">   </t>
    </r>
    <r>
      <rPr>
        <b/>
        <sz val="18"/>
        <rFont val="Jeddah Normal"/>
        <charset val="178"/>
      </rPr>
      <t xml:space="preserve"> إجمالي عدد احتجاجات عدم الدفع  </t>
    </r>
    <r>
      <rPr>
        <b/>
        <sz val="16"/>
        <rFont val="Jeddah Normal"/>
        <charset val="178"/>
      </rPr>
      <t xml:space="preserve">  ( البروتستو ) </t>
    </r>
  </si>
  <si>
    <t>افراد</t>
  </si>
  <si>
    <t xml:space="preserve">شركات </t>
  </si>
  <si>
    <t>اجمالي</t>
  </si>
  <si>
    <t>شركات</t>
  </si>
  <si>
    <t>إجمالي</t>
  </si>
  <si>
    <t xml:space="preserve">محضري الواسطى عــــــدد </t>
  </si>
  <si>
    <t xml:space="preserve"> افراد</t>
  </si>
  <si>
    <t xml:space="preserve"> محضــري ناصــر عـــــــدد </t>
  </si>
  <si>
    <t>لا يــــــــــــوجــــــــــــــــد</t>
  </si>
  <si>
    <t xml:space="preserve"> محضري بروتيستو بندر ومركز بني سويف عدد</t>
  </si>
  <si>
    <t xml:space="preserve"> محضــري اهناسيـــا عــدد</t>
  </si>
  <si>
    <t xml:space="preserve"> محضــري ببـــــــا عـــــدد</t>
  </si>
  <si>
    <t xml:space="preserve"> محضـــري الفشــــن عـــدد </t>
  </si>
  <si>
    <t xml:space="preserve"> محضــري سمسطــــا عـــدد</t>
  </si>
  <si>
    <t>الاجمـــــــــالي عــــــــــدد</t>
  </si>
  <si>
    <t>رئيس القلم التجاري</t>
  </si>
  <si>
    <t>مدير عام  كبيرالمحضرين</t>
  </si>
  <si>
    <t>المدير العام</t>
  </si>
  <si>
    <t xml:space="preserve">  قسم الاحصاء القضائي</t>
  </si>
  <si>
    <t>كشف الانتاج الجنح الجزئي قضايا البيئة</t>
  </si>
  <si>
    <t>المحكوم فية</t>
  </si>
  <si>
    <t>ايهاب محمود صفوت احمد</t>
  </si>
  <si>
    <t>كشف الانتاج الجنح الجزئي  العنف ضد المراة والطفل</t>
  </si>
  <si>
    <t>الدائرة الاولى بندر بني سويف</t>
  </si>
  <si>
    <t>الدائرة االثانية مركز بني سويف</t>
  </si>
  <si>
    <t xml:space="preserve">ايهاب محمود صفوت احمد سعد </t>
  </si>
  <si>
    <t xml:space="preserve">ابراهيم محمد طلعت ابراهيم </t>
  </si>
  <si>
    <t>الدائرة الاولى مركز اهناسيا</t>
  </si>
  <si>
    <t xml:space="preserve">الدائرة الاولى مركز ببا </t>
  </si>
  <si>
    <t>محمود زكى عبد المنعم سلامة</t>
  </si>
  <si>
    <t>الدائرة الاولى مركز الفشن</t>
  </si>
  <si>
    <t>.</t>
  </si>
  <si>
    <t xml:space="preserve">محكمة بني سويف الابتدائية </t>
  </si>
  <si>
    <t xml:space="preserve">بيان إحصائي </t>
  </si>
  <si>
    <t xml:space="preserve">بعدد القضايا الجديدة المقيدة الخاصة بذوي القدرات الخاصة </t>
  </si>
  <si>
    <t xml:space="preserve">المحكمة </t>
  </si>
  <si>
    <t xml:space="preserve">القضايا المقيدة </t>
  </si>
  <si>
    <t xml:space="preserve">ملاحظات </t>
  </si>
  <si>
    <t xml:space="preserve"> المحكمة الكلية</t>
  </si>
  <si>
    <t>محكمة البندر الجزئبة</t>
  </si>
  <si>
    <t>محكمةالمركز الجزئبة</t>
  </si>
  <si>
    <t>محكمة ناصر الجزئبة</t>
  </si>
  <si>
    <t>محكمة اهناسيا الجزئبة</t>
  </si>
  <si>
    <t>مأمورية الواسطى الكلية</t>
  </si>
  <si>
    <t>محكمة الواسطى الجزئبة</t>
  </si>
  <si>
    <t>مأمورية ببا الكلية</t>
  </si>
  <si>
    <t>محكمة ببا الجزئبة</t>
  </si>
  <si>
    <t>محكمة الفشن الجزئبة</t>
  </si>
  <si>
    <t>محكمة سمسطا الجزئبة</t>
  </si>
  <si>
    <t xml:space="preserve">وتفضلوا بقبول فائق الاحترام والتقدير </t>
  </si>
  <si>
    <t>تحريرا في    /      /  2025</t>
  </si>
  <si>
    <t xml:space="preserve">    رئيس قسم الاحصاء</t>
  </si>
  <si>
    <t>شطب</t>
  </si>
  <si>
    <t>يوم</t>
  </si>
  <si>
    <t>قطعى</t>
  </si>
  <si>
    <t xml:space="preserve">جملة الاحكام </t>
  </si>
  <si>
    <t>قرارت الشطب</t>
  </si>
  <si>
    <t>توزيع التأجيل</t>
  </si>
  <si>
    <t xml:space="preserve">سابق </t>
  </si>
  <si>
    <t xml:space="preserve">جديد </t>
  </si>
  <si>
    <t>الاجمالى</t>
  </si>
  <si>
    <t>إدانة</t>
  </si>
  <si>
    <t>انقضاء</t>
  </si>
  <si>
    <t xml:space="preserve">ترك عدم القبول </t>
  </si>
  <si>
    <t>خبراء</t>
  </si>
  <si>
    <t>طب شرعي</t>
  </si>
  <si>
    <t>مفردات</t>
  </si>
  <si>
    <t>إطلاع</t>
  </si>
  <si>
    <t>للمستندات</t>
  </si>
  <si>
    <t>للسداد</t>
  </si>
  <si>
    <t>مرافعة</t>
  </si>
  <si>
    <t>إحالة</t>
  </si>
  <si>
    <t>دائرة 1 بنى سويف</t>
  </si>
  <si>
    <t>قضايا العنف ضد المرأة بندر بنى سويف</t>
  </si>
  <si>
    <t>قضايا العنف ضد المرأة مركز بنى سويف</t>
  </si>
  <si>
    <t>قضايا العنف ضد المرأة مركز إهناسيا</t>
  </si>
  <si>
    <t>اجمالى الدائرة الاولى قضايا العنف ضد المرأة</t>
  </si>
  <si>
    <t>دائرة 3 مركز ناصر</t>
  </si>
  <si>
    <t>قضايا العنف ضد المرأة مركز  ناصر</t>
  </si>
  <si>
    <t>اجمالى الدائرة الثالثة قضايا العنف ضد المرأة</t>
  </si>
  <si>
    <t>دائرة 5 مركز الواسطى</t>
  </si>
  <si>
    <t>قضايا العنف ضد المرأة مركز  الواسطى</t>
  </si>
  <si>
    <t>اجمالى الدائرة الخامسة قضايا العنف ضد المرأة</t>
  </si>
  <si>
    <t>دائرة 6 مركز ببا</t>
  </si>
  <si>
    <t>قضايا العنف ضد المرأة مركز  ببا</t>
  </si>
  <si>
    <t>قضايا العنف ضد المرأة مركز  سمسطا</t>
  </si>
  <si>
    <t>قضايا العنف ضد المرأة مركز  الفشن</t>
  </si>
  <si>
    <t>اجمالى الدائرة السادسة قضايا العنف ضد المرأة</t>
  </si>
  <si>
    <t xml:space="preserve">اجمالي انتاج الدوائر الجنائية </t>
  </si>
  <si>
    <t>القيمة</t>
  </si>
  <si>
    <t>الشهر</t>
  </si>
  <si>
    <t>سبتمبر</t>
  </si>
  <si>
    <t>السنه</t>
  </si>
  <si>
    <t>الصيغه</t>
  </si>
  <si>
    <t>يناير</t>
  </si>
  <si>
    <t>فبراير</t>
  </si>
  <si>
    <t>مارس</t>
  </si>
  <si>
    <t>أبريل</t>
  </si>
  <si>
    <t>مايو</t>
  </si>
  <si>
    <t>يونيو</t>
  </si>
  <si>
    <t>يوليو</t>
  </si>
  <si>
    <t>أغسطس</t>
  </si>
  <si>
    <t>أكتوبر</t>
  </si>
  <si>
    <t>نوفمبر</t>
  </si>
  <si>
    <t>ديسمبر</t>
  </si>
  <si>
    <t xml:space="preserve">احصائية خاصة بدوائر مدنى جزئي عن شهر  سبتمبر لسنة 2025م </t>
  </si>
  <si>
    <t xml:space="preserve">احصائية خاصة  بدوائر مدنى صحة توقيع عن شهر  سبتمبر لسنة 2025م </t>
  </si>
  <si>
    <t xml:space="preserve">احصائية خاصة بترتيب دوائر مدنى جزئي عن شهر  سبتمبر لسنة 2025م </t>
  </si>
  <si>
    <t xml:space="preserve">احصائية خاصة بترتيب بدوائر مدنى صحة توقيع عن شهر  سبتمبر لسنة 2025م </t>
  </si>
  <si>
    <t xml:space="preserve">احصائية خاصة بقضايا سنتين فأكثر  دوائر مدنى جزئي  عن شهر  سبتمبر لسنة 2025م </t>
  </si>
  <si>
    <t xml:space="preserve">احصائية خاصة بترتيب بدوائر مدنى صحة توقيع  عن شهر  سبتمبر لسنة 2025م </t>
  </si>
  <si>
    <t>كلمة مرور الطباعة</t>
  </si>
  <si>
    <t>شهور التأجيلات</t>
  </si>
  <si>
    <t>الدائرة   (   الاولى  ) اسرة بندر الاسرة</t>
  </si>
  <si>
    <t>اجمالي الفطعي</t>
  </si>
  <si>
    <t xml:space="preserve">سنوات العمل بالمدني </t>
  </si>
  <si>
    <t>سنوات العمل بالاسرة</t>
  </si>
  <si>
    <t>رئيس قسم الإحصاء/ أسامة عبدالعليم</t>
  </si>
  <si>
    <t>معاينة الطباعة</t>
  </si>
  <si>
    <t>الاعداد</t>
  </si>
  <si>
    <t>طلب كلمة مرور الطباعة</t>
  </si>
  <si>
    <t>نعم</t>
  </si>
  <si>
    <t>لا</t>
  </si>
  <si>
    <t>كلمة مرور الحماية</t>
  </si>
  <si>
    <t xml:space="preserve">مد نـــــــــــــي جزئي + جنـــــــــــــح جزئي </t>
  </si>
  <si>
    <t>جنح جزئى</t>
  </si>
  <si>
    <t>مدنــــــــــــــــــي كلـــــــي</t>
  </si>
  <si>
    <t xml:space="preserve">الجلسات </t>
  </si>
  <si>
    <t>السبت - جنح</t>
  </si>
  <si>
    <t>ايام انعقاد الجلسات</t>
  </si>
  <si>
    <t>السبت - البناء</t>
  </si>
  <si>
    <t xml:space="preserve">السبت - مدني </t>
  </si>
  <si>
    <t>الاحد - م</t>
  </si>
  <si>
    <t xml:space="preserve">السبت - بندر </t>
  </si>
  <si>
    <t>السبت -- حكومة</t>
  </si>
  <si>
    <t>تجارى</t>
  </si>
  <si>
    <t>الاحد -- م</t>
  </si>
  <si>
    <t>الاثنين  -   م</t>
  </si>
  <si>
    <t xml:space="preserve">الاثنين - مركز </t>
  </si>
  <si>
    <t>الخميس -  ايجارات</t>
  </si>
  <si>
    <t>السبت - م</t>
  </si>
  <si>
    <t>الاثنين -  تعويضات</t>
  </si>
  <si>
    <t>الاربعاء -  مدني مستأنف</t>
  </si>
  <si>
    <t>الثلاثاء - البناء</t>
  </si>
  <si>
    <t>جنــــــــــــح مستأنفة</t>
  </si>
  <si>
    <t>د1</t>
  </si>
  <si>
    <t>الثلاثاء -  بندر</t>
  </si>
  <si>
    <t xml:space="preserve">الثلاثاء- البناء </t>
  </si>
  <si>
    <t>الاربعاء - بندر</t>
  </si>
  <si>
    <t>الخميس - بندر</t>
  </si>
  <si>
    <t>مستعجل</t>
  </si>
  <si>
    <t>د2</t>
  </si>
  <si>
    <t xml:space="preserve">السبت -  مركز </t>
  </si>
  <si>
    <t xml:space="preserve">الاحد -  مركز </t>
  </si>
  <si>
    <t xml:space="preserve">الاثنين  -  مركز </t>
  </si>
  <si>
    <t>الثلاثاء - ناصر</t>
  </si>
  <si>
    <t>الاربعاء - ناصر</t>
  </si>
  <si>
    <t>الاربعاء - البناء</t>
  </si>
  <si>
    <t>الخميس - ناصر</t>
  </si>
  <si>
    <t>د4</t>
  </si>
  <si>
    <t>السبت  - اهناسيا</t>
  </si>
  <si>
    <t>الاحد - اهناسيا</t>
  </si>
  <si>
    <t>الاثنين - اهناسيا</t>
  </si>
  <si>
    <t>د5</t>
  </si>
  <si>
    <t>الثلاثاء - الواسطى</t>
  </si>
  <si>
    <t>الاربعاء - الواسطى</t>
  </si>
  <si>
    <t>الخميس - الواسطى</t>
  </si>
  <si>
    <t>د6</t>
  </si>
  <si>
    <t>السبت -  ببا</t>
  </si>
  <si>
    <t>الاحد -  ببا</t>
  </si>
  <si>
    <t>الاثنين  -   ببا</t>
  </si>
  <si>
    <t>د7</t>
  </si>
  <si>
    <t>السبت -  الفشن</t>
  </si>
  <si>
    <t xml:space="preserve">السبت- البناء </t>
  </si>
  <si>
    <t>الاحد -  الفشن</t>
  </si>
  <si>
    <t>الاثنين  -  الفشن</t>
  </si>
  <si>
    <t>الاربعاء- البناء</t>
  </si>
  <si>
    <t>د8</t>
  </si>
  <si>
    <t xml:space="preserve">الثلاثاء - سمسطا </t>
  </si>
  <si>
    <t xml:space="preserve">الاربعاء - سمسطا </t>
  </si>
  <si>
    <t xml:space="preserve">الخميس - سمسطا </t>
  </si>
  <si>
    <t>احــــــــــداث</t>
  </si>
  <si>
    <t xml:space="preserve">الخميس </t>
  </si>
  <si>
    <t xml:space="preserve">الاربعاء- احداث </t>
  </si>
  <si>
    <t>الاحد - احداث مستأنف</t>
  </si>
  <si>
    <t>اســــــــــــــرة</t>
  </si>
  <si>
    <t>السبت - بندر</t>
  </si>
  <si>
    <t>نفس</t>
  </si>
  <si>
    <t>الاحد - بندر</t>
  </si>
  <si>
    <t>الاثنين - ابندر</t>
  </si>
  <si>
    <t>مال</t>
  </si>
  <si>
    <t>الثلاثاء - مركز</t>
  </si>
  <si>
    <t>الاربعاء - مركز</t>
  </si>
  <si>
    <t>الاحد - الواسطى</t>
  </si>
  <si>
    <t>الاثنين - الواسطى</t>
  </si>
  <si>
    <t>السبت - ببا</t>
  </si>
  <si>
    <t xml:space="preserve">الاحد - ببا </t>
  </si>
  <si>
    <t>الاثنين - ببا</t>
  </si>
  <si>
    <t>الثلاثاء - الفشن</t>
  </si>
  <si>
    <t>الاربعاء - الفشن</t>
  </si>
  <si>
    <t xml:space="preserve">الخميس - الفشن </t>
  </si>
  <si>
    <t>السبت - اهناسيا</t>
  </si>
  <si>
    <t>السبت -  اهناسيا</t>
  </si>
  <si>
    <t>الاحد -  اهناسيا</t>
  </si>
  <si>
    <t>الخميس-مستأنف</t>
  </si>
  <si>
    <t>الثلاثاء-مستأنف</t>
  </si>
  <si>
    <t>الاثنين- مدني كلي</t>
  </si>
  <si>
    <t>الاحد - مدني كلي</t>
  </si>
  <si>
    <t>السبت مدني</t>
  </si>
  <si>
    <t>الاحد مدني</t>
  </si>
  <si>
    <t xml:space="preserve"> ايجارات</t>
  </si>
  <si>
    <t>اليوم الأول</t>
  </si>
  <si>
    <t>اليوم الثاني</t>
  </si>
  <si>
    <t>اليوم الثالث</t>
  </si>
  <si>
    <t>جنح ومخالفات احداث بنى سويف - جزئس</t>
  </si>
  <si>
    <t>جنايات احداث    بنى سويف - جزئي</t>
  </si>
  <si>
    <t xml:space="preserve">جنح ومخالفات احداث مستأنف </t>
  </si>
  <si>
    <t>جنايات احداث مستأنف   بنى سويف</t>
  </si>
  <si>
    <t xml:space="preserve">تشكيل الدائرة </t>
  </si>
  <si>
    <t>اجمالى التمهيدي</t>
  </si>
  <si>
    <t>أخري</t>
  </si>
  <si>
    <t>إجمالي الاحكام</t>
  </si>
  <si>
    <t xml:space="preserve">نسبة الاحكام القطعية </t>
  </si>
  <si>
    <t>من خارج الفترة</t>
  </si>
  <si>
    <t>من داخل الفترة</t>
  </si>
  <si>
    <t>اجمالى المقدم</t>
  </si>
  <si>
    <t>موضوع</t>
  </si>
  <si>
    <t>شكل</t>
  </si>
  <si>
    <t>اختصاص</t>
  </si>
  <si>
    <t>إجمالي القطعي</t>
  </si>
  <si>
    <t>خبير</t>
  </si>
  <si>
    <t>مرافعات</t>
  </si>
  <si>
    <t xml:space="preserve">مد اجل </t>
  </si>
  <si>
    <t>مدنى كلى عمال</t>
  </si>
  <si>
    <t>أجمالى أعمال الدائرة الثالثة مدنى كلى عمالية بنى سويف</t>
  </si>
  <si>
    <t xml:space="preserve">رئيس قسم الاحصاء القضائي </t>
  </si>
  <si>
    <t>اجمالي سير الدعوى</t>
  </si>
  <si>
    <t xml:space="preserve">محكوم فية </t>
  </si>
  <si>
    <t xml:space="preserve">نسبة الفصل </t>
  </si>
  <si>
    <t xml:space="preserve">إجمالي المقدم </t>
  </si>
  <si>
    <t>سير الدعوى</t>
  </si>
  <si>
    <t>القطعي</t>
  </si>
  <si>
    <t xml:space="preserve">فــــــــرعـــــــي </t>
  </si>
  <si>
    <t>اجمالي التمهيدي</t>
  </si>
  <si>
    <t xml:space="preserve">فترة سابقة </t>
  </si>
  <si>
    <t>مجددمن الشطب</t>
  </si>
  <si>
    <t xml:space="preserve">معجل من الوقف </t>
  </si>
  <si>
    <t xml:space="preserve">محال من داخل المحكمة </t>
  </si>
  <si>
    <t xml:space="preserve">محال من خارج المحكمة </t>
  </si>
  <si>
    <t>محجوز للحكم داخل الفترة</t>
  </si>
  <si>
    <t>محجوز للحكم خارج الفترة</t>
  </si>
  <si>
    <t>محال لدائرة اخرى</t>
  </si>
  <si>
    <t xml:space="preserve">محال خارج المحكمة </t>
  </si>
  <si>
    <t>وقف</t>
  </si>
  <si>
    <t xml:space="preserve">شكل </t>
  </si>
  <si>
    <t>أعادة للخبير</t>
  </si>
  <si>
    <t xml:space="preserve">إعادة للمرافعة </t>
  </si>
  <si>
    <t>مد اجل الحكم</t>
  </si>
  <si>
    <t>الثلاثاء والأربعاء والخميس</t>
  </si>
  <si>
    <t>محكمة بني سويف الابتدائية</t>
  </si>
  <si>
    <t>جملة المحكوم فية</t>
  </si>
  <si>
    <t>المحكــــــــــــــــــــوم فيـــــــــــــــــــــــــــــه</t>
  </si>
  <si>
    <t>جملة الأحكام القطعية( الأحكام الموضوعية والإجرائية وإشكالات التنفيذ)</t>
  </si>
  <si>
    <t>نسبة الفصل ( جملة الأحكام القطعية )</t>
  </si>
  <si>
    <t>النسبة الإجمالية ( جملة المحكوم فيه)</t>
  </si>
  <si>
    <t>مؤجل من أشهر سابقة</t>
  </si>
  <si>
    <t xml:space="preserve"> الوقف</t>
  </si>
  <si>
    <t>إشكالات التنفيذ</t>
  </si>
  <si>
    <t xml:space="preserve"> عدم جواز المعارضة</t>
  </si>
  <si>
    <t>عدم الفبول</t>
  </si>
  <si>
    <t>سقوط الحق في الاستئناف</t>
  </si>
  <si>
    <t xml:space="preserve"> إعتبار الأمر الجنائي نهائي</t>
  </si>
  <si>
    <t xml:space="preserve">عدم إاختصاص </t>
  </si>
  <si>
    <t xml:space="preserve">ندب خبير  </t>
  </si>
  <si>
    <t xml:space="preserve">إعادة للخبير </t>
  </si>
  <si>
    <r>
      <t xml:space="preserve">      ملحوظة : -
    1- الجديد هو ما يعرض على الدائرة لأول مرة .
    2- المعارضات الجديدة هي المعارضة التي تحدد أول جلسة لنظرها خلال الشهر .                         
    3 - المؤجل هي القضايا التي تم تأجيلها إلى خارج الشهر . 
    4 - عدد القضاة خلال الشهر : هو عدد القضاة الذين مارسوا العمل فعلياً بعد استبعاد أي قاضي لم يحضر </t>
    </r>
    <r>
      <rPr>
        <b/>
        <u/>
        <sz val="19"/>
        <color indexed="17"/>
        <rFont val="Calibri"/>
        <family val="2"/>
      </rPr>
      <t xml:space="preserve"> جميع جلسات</t>
    </r>
    <r>
      <rPr>
        <b/>
        <sz val="19"/>
        <color indexed="10"/>
        <rFont val="Calibri"/>
        <family val="2"/>
      </rPr>
      <t xml:space="preserve"> الشهر لأي سبب كان ( انتداب - اجازة - .......... ) </t>
    </r>
    <r>
      <rPr>
        <b/>
        <u/>
        <sz val="19"/>
        <color indexed="17"/>
        <rFont val="Calibri"/>
        <family val="2"/>
      </rPr>
      <t>ويراعى تحديث هذا البيان شهرياً.</t>
    </r>
  </si>
  <si>
    <t>إحصائية نــوعية</t>
  </si>
  <si>
    <t>جملة الأحكام القطعية( الأحكام الموضوعية والإجرائية و الأوامر الجنائية )</t>
  </si>
  <si>
    <t xml:space="preserve">مؤجل من أشهر سابقة </t>
  </si>
  <si>
    <t>إثبات الترك وإعتبار المدعي تاركاً دعواه</t>
  </si>
  <si>
    <t xml:space="preserve">  ملحوظة : -
       1- الجديد هو ما يعرض على الدائرة لأول مرة .
       2- المعارضات الجديدة هي المعارضة التي تحدد أول جلسة لنظرها خلال الشهر
       3- المؤجل هي القضايا التي تم تأجيلها إلى خارج الشهر . 
       4  - يراعى الفصل بين الأحكام الصادرة بعقوبة الغرامة و الأوامر الجنائية الصادرة بذات العقوبة بوضع كلاً منهما في الخانة المحددة له بالجدول
     </t>
  </si>
  <si>
    <t xml:space="preserve"> جنح أمن دولة طوارىء</t>
  </si>
  <si>
    <t>جملة الأحكام القطعية ( حسب درجة التقاضي )</t>
  </si>
  <si>
    <t>التدابير والإيداع بمؤسسات الرعاية</t>
  </si>
  <si>
    <t>ابتدائي</t>
  </si>
  <si>
    <t>مستأنف</t>
  </si>
  <si>
    <t>قسم الاحصاء والمعلومات القضائي</t>
  </si>
  <si>
    <t xml:space="preserve">جملة المؤجل  </t>
  </si>
  <si>
    <t>النسبة الإجمالية</t>
  </si>
  <si>
    <t>نسبة الفصل</t>
  </si>
  <si>
    <t>أحكام أثبات</t>
  </si>
  <si>
    <t>مؤجل من  سنوات سابقة مقسم على أشهر</t>
  </si>
  <si>
    <t>مؤجل من أشهر سابقة  مقسم على  أشهر</t>
  </si>
  <si>
    <t xml:space="preserve">إجمالي أحكام الإثبات والأحكام الفرعية من أشهر سابقة </t>
  </si>
  <si>
    <t>المجدد والمعجل والمعاد</t>
  </si>
  <si>
    <t>إحالات دوائر أخرى</t>
  </si>
  <si>
    <t>انقطاع</t>
  </si>
  <si>
    <t>أسرة نفس وحبس</t>
  </si>
  <si>
    <t>قسم الإحصاء</t>
  </si>
  <si>
    <t>جملة الأحكام القطعية (الأحكام الموضوعية والإجرائية وإشكالات التنفيذ)</t>
  </si>
  <si>
    <t>جنائي كلي</t>
  </si>
  <si>
    <t>جملة الأحكام القطعية (الأحكام الموضوعية والإجرائية والأوامر الجنائية)</t>
  </si>
  <si>
    <t>قسم الاحصاء القضائي والمعلومات</t>
  </si>
  <si>
    <t xml:space="preserve">بيان احصائي بعدد القضايا المتداولة </t>
  </si>
  <si>
    <t xml:space="preserve"> المتداول</t>
  </si>
  <si>
    <t xml:space="preserve">مدنى كلى بانواعة </t>
  </si>
  <si>
    <t>مدنى جزئى بأنواعه</t>
  </si>
  <si>
    <t>جنائي   كلى بانواعة</t>
  </si>
  <si>
    <t>جنائي  جزئي بانواعة</t>
  </si>
  <si>
    <t>محاكم الاسرة</t>
  </si>
  <si>
    <t>نفس وحبس</t>
  </si>
  <si>
    <t xml:space="preserve">مال </t>
  </si>
  <si>
    <t xml:space="preserve">مكتب التسوية </t>
  </si>
  <si>
    <t>قسم الاحصاء</t>
  </si>
  <si>
    <t>المحكوم</t>
  </si>
  <si>
    <t xml:space="preserve">مدنــى كلـــــى بانواعـــــه عن 2020 وما قبلها </t>
  </si>
  <si>
    <t xml:space="preserve">مدنــى جزئي  بانواعـــــه عن 2020 وما قبلها </t>
  </si>
  <si>
    <t xml:space="preserve">اسرة  بانواعـــــه عن 2020 وما قبلها </t>
  </si>
  <si>
    <t xml:space="preserve">تحريرا في                 /              /   </t>
  </si>
  <si>
    <t>2022 وما قبلها</t>
  </si>
  <si>
    <t>الدائرة الأولى مدني كلي بني سويف</t>
  </si>
  <si>
    <t>الدائرة الثانية مدني كلي بني سويف</t>
  </si>
  <si>
    <t>الدائرة الثالثة مدني كلي بني سويف</t>
  </si>
  <si>
    <t>الدائرة الرابعة مدني كلي بني سويف</t>
  </si>
  <si>
    <t>الدائرة الخامسة مدني كلي ومستأنف الواسطى</t>
  </si>
  <si>
    <t>الدائرة السادسة مدني كلي ببا</t>
  </si>
  <si>
    <t>الدائرة السابعة مدني كلي ومستأنف ببا</t>
  </si>
  <si>
    <t>الدائرة الثامنة مدني كلي مسأنف بني سويف</t>
  </si>
  <si>
    <t>الاثنين مدني مستأنف مستعجل</t>
  </si>
  <si>
    <t>الاحد تعويضات</t>
  </si>
  <si>
    <t>الاثنين مستأنف</t>
  </si>
  <si>
    <t>الاثنين مستأنف مستعجل</t>
  </si>
  <si>
    <t>محمود محمد مصطفى ابوزيد</t>
  </si>
  <si>
    <t>ايمان غالب عبدالحميد علي</t>
  </si>
  <si>
    <t>محمد سامح حلمي مرسي</t>
  </si>
  <si>
    <t>محمد اشرف محمد مخلوف</t>
  </si>
  <si>
    <t>محمد مجدي حسن توفيق مفتاح</t>
  </si>
  <si>
    <t>هيثم عبدالحميد عبدالله</t>
  </si>
  <si>
    <t>محمد رضا عبدالسلام عبدالله</t>
  </si>
  <si>
    <t>احمد إسماعيل احمد عبدالواحد</t>
  </si>
  <si>
    <t>محمد جمال صابر حمزة الحمزاوي</t>
  </si>
  <si>
    <t>محمود محمد السيد عبدالعزيز</t>
  </si>
  <si>
    <t>عمرو احمد محمد احمد سليمان</t>
  </si>
  <si>
    <t>محمد فايق عبدالحميد علي</t>
  </si>
  <si>
    <t>رائد محمد ربيع جاد</t>
  </si>
  <si>
    <t>احمد فراج جابر زيدان</t>
  </si>
  <si>
    <t>احمد علي نجاتي احمد</t>
  </si>
  <si>
    <t>محمود حسن شحاتة محمد</t>
  </si>
  <si>
    <t>حسام الدين صلاح احمد محمد موسى</t>
  </si>
  <si>
    <t>محمد فتحي محمد علي عرايس</t>
  </si>
  <si>
    <t>محمد سيد درويش متولي القطيري</t>
  </si>
  <si>
    <t>أحكام فرعية واثبات</t>
  </si>
  <si>
    <t>محجوز للحكم</t>
  </si>
  <si>
    <t xml:space="preserve">مد الأجل </t>
  </si>
  <si>
    <t xml:space="preserve">باقي المؤجلات </t>
  </si>
  <si>
    <t>الثلاثاء مدني مستأنف أوقاف</t>
  </si>
  <si>
    <t>عضو خامس</t>
  </si>
  <si>
    <t>عضو سادس</t>
  </si>
  <si>
    <t>الدائرة رقم 1 - السبت مدني كلي</t>
  </si>
  <si>
    <t xml:space="preserve">الدائرة رقم 1 - السبت اوقاف </t>
  </si>
  <si>
    <t>الدائرة رقم 1 - الاحد مدني كلي</t>
  </si>
  <si>
    <t>الدائرة رقم 1 - الاثنين مدني كلي</t>
  </si>
  <si>
    <t>الدائرة رقم 2 - السبت حكومة</t>
  </si>
  <si>
    <t>الدائرة رقم 2 - السبت تجاري</t>
  </si>
  <si>
    <t>الدائرة رقم 2 - الاحد مدني كلي</t>
  </si>
  <si>
    <t>الدائرة رقم 2 - الاثنين مدني كلي</t>
  </si>
  <si>
    <t>الدائرة رقم 3 - الثلاثاء مدني كلي</t>
  </si>
  <si>
    <t>الدائرة رقم 3 - الأربعاء مدني كلي</t>
  </si>
  <si>
    <t>الدائرة رقم 3 - الخميس ايجارات</t>
  </si>
  <si>
    <t>الدائرة رقم 3 - الخميس اوقاف</t>
  </si>
  <si>
    <t>الدائرة رقم 4 - السبت مدني كلي</t>
  </si>
  <si>
    <t>الدائرة رقم 4 - الاحد مدني كلي</t>
  </si>
  <si>
    <t>الدائرة رقم 4 - الاثنين تعويضات</t>
  </si>
  <si>
    <t>الدائرة رقم 5 - السبت مدني كلي فردي</t>
  </si>
  <si>
    <t>الدائرة رقم 5 - السبت حكومة</t>
  </si>
  <si>
    <t>الدائرة رقم 5 - الاحد مدني كلي</t>
  </si>
  <si>
    <t>الدائرة رقم 5 - الاحدايجارات</t>
  </si>
  <si>
    <t>الدائرة رقم 5 - الاثنين مدني مستأنف</t>
  </si>
  <si>
    <t>الدائرة رقم 5 - الاثنين مدني مستأنف مستعجل</t>
  </si>
  <si>
    <t>الدائرة رقم 5 - الاثنين تجاري</t>
  </si>
  <si>
    <t>الدائرة رقم 6 - الثلاثاء مدني كلي</t>
  </si>
  <si>
    <t>الدائرة رقم 6 - الأربعاء تجاري</t>
  </si>
  <si>
    <t>الدائرة رقم 6 - الخميس مدني كلي</t>
  </si>
  <si>
    <t>الدائرة رقم 6 - الخميس حكومة</t>
  </si>
  <si>
    <t>الدائرة رقم 6 - الخميس ايجارات</t>
  </si>
  <si>
    <t>الدائرة رقم 7 - السبت مدني كلي</t>
  </si>
  <si>
    <t>الدائرة رقم 7 - الاحد مدني كلي</t>
  </si>
  <si>
    <t>الدائرة رقم 7 - الاحد تعويضات</t>
  </si>
  <si>
    <t>الدائرة رقم 7 - الاثنين مستأنف</t>
  </si>
  <si>
    <t>الدائرة رقم 7 - الاثنين مستأنف مستعجل</t>
  </si>
  <si>
    <t>الدائرة رقم 8 - الثلاثاء مدني مستأنف</t>
  </si>
  <si>
    <t>الدائرة رقم 8 - الثلاثاء مدني مستأنف أوقاف</t>
  </si>
  <si>
    <t>الدائرة رقم 8 - الأربعاء مدني مستأنف</t>
  </si>
  <si>
    <t>الدائرة رقم 8 - الخميس مدني مستأنف</t>
  </si>
  <si>
    <t>الدائرة رقم 8 - الخميس مدني مستأنف مستعجل</t>
  </si>
  <si>
    <t>رئيس أ</t>
  </si>
  <si>
    <t xml:space="preserve">مدني جزئي </t>
  </si>
  <si>
    <t>2022 وماقبلها</t>
  </si>
  <si>
    <r>
      <t>2026</t>
    </r>
    <r>
      <rPr>
        <b/>
        <sz val="22"/>
        <color theme="0" tint="-4.9989318521683403E-2"/>
        <rFont val="Arial"/>
        <family val="2"/>
      </rPr>
      <t>.</t>
    </r>
  </si>
  <si>
    <t>احمد محمد عبد القوي حسين</t>
  </si>
  <si>
    <t>عصام قرني محمود عيسي</t>
  </si>
  <si>
    <t>احمد رافت عبد التواب عبد العزيز جاد</t>
  </si>
  <si>
    <t>رئيس ب</t>
  </si>
  <si>
    <t>محمود سيد زكى سكر</t>
  </si>
  <si>
    <t>اسلام خميس علي مجاور عمار</t>
  </si>
  <si>
    <t>محمود محمد إبراهيم عبد القادر</t>
  </si>
  <si>
    <t>محمود عبد الحميد حمدي السيد منصور غيضان</t>
  </si>
  <si>
    <t>مصطفى عبد الفتاح سيد سعد سرور</t>
  </si>
  <si>
    <t>محمد احمد شوقي عبد العظيم سيد</t>
  </si>
  <si>
    <t>محمد سلامة عطية السمان</t>
  </si>
  <si>
    <t>مصطفى محمد سيد محمد عطوة</t>
  </si>
  <si>
    <t>مصطفى عمر صالح حسين</t>
  </si>
  <si>
    <t>احمد عادل احمد عيسي</t>
  </si>
  <si>
    <t>إجمالي المدنى 
الجزئي بأنواعه</t>
  </si>
  <si>
    <t>إجمالي 
صحة التوقيع</t>
  </si>
  <si>
    <t>إجمالي دوائر المدنى الجزئي بأنواعه</t>
  </si>
  <si>
    <t>إجمالي دوائر المدنى المستعجل</t>
  </si>
  <si>
    <t xml:space="preserve">إجمالي دوائر المدنى الجزئي </t>
  </si>
  <si>
    <t>إجمالي دوائر المدني الجزئي</t>
  </si>
  <si>
    <t>2023 وما قبلها</t>
  </si>
  <si>
    <t xml:space="preserve">أحكام فرعية واثبات </t>
  </si>
  <si>
    <t>مد الأجل</t>
  </si>
  <si>
    <t>باقي المؤجلات</t>
  </si>
  <si>
    <t>توزيع الاحكام على الأعضاء</t>
  </si>
  <si>
    <t>مؤجل لأسباب أخرى</t>
  </si>
  <si>
    <t>الدائرة الثانية اسرة مركز</t>
  </si>
  <si>
    <t>الدائرة الثالثة اسرة الواسطى</t>
  </si>
  <si>
    <t>الدائرة الرابعة اسرة ببا</t>
  </si>
  <si>
    <t>الدائرة الخامسة اسرة الفشن</t>
  </si>
  <si>
    <t>الدائرة السابعة اسرة سمسطا</t>
  </si>
  <si>
    <t>الدائرة الثامنة اسرة ناصر</t>
  </si>
  <si>
    <t>الخميس اسرة مركز</t>
  </si>
  <si>
    <t>السبت اسرة الواسطى</t>
  </si>
  <si>
    <t>الاحد اسرة ناصر</t>
  </si>
  <si>
    <t>الاثنين اسرة ناصر</t>
  </si>
  <si>
    <t>احمد يسن حسن سليمان</t>
  </si>
  <si>
    <t>احمد عبدالهادي محمد خليفة</t>
  </si>
  <si>
    <t>يوسف إبراهيم بكري عبدالمولى</t>
  </si>
  <si>
    <t>ادهم إبراهيم سيد سليمان</t>
  </si>
  <si>
    <t>أسامة عبدالرحمن عبدالمقصود</t>
  </si>
  <si>
    <t>سامية سيد عبدالغفار محمود</t>
  </si>
  <si>
    <t>ابراهيم مجدي زين العابدين محمد</t>
  </si>
  <si>
    <t>احمد حسن احمد إبراهيم القاضي</t>
  </si>
  <si>
    <t>حسن عاطف حسن عبدالجيد</t>
  </si>
  <si>
    <t>محمد بكري عبدالله محمد</t>
  </si>
  <si>
    <t>الدائرة السادسة اسرة اهناسيا</t>
  </si>
  <si>
    <t>احمد عمرو عبدالفتاح حسن</t>
  </si>
  <si>
    <t>اسلام محمد سيد عبدالقادر</t>
  </si>
  <si>
    <t>اسلام أسامة محمد احمد السيد</t>
  </si>
  <si>
    <t>محمد حسن محمد دسوقي طلبة</t>
  </si>
  <si>
    <t>عمرو البرنس عبدالفتاح حسين</t>
  </si>
  <si>
    <t>مباني واملاك الدولة</t>
  </si>
  <si>
    <t>تشكيل جنح مستأنف</t>
  </si>
  <si>
    <t>الدائرة الأولى جنائي بندر بني سويف</t>
  </si>
  <si>
    <t>أنواع المدني كلي</t>
  </si>
  <si>
    <t>انوا ع الجنح المستأنف</t>
  </si>
  <si>
    <t>جنح مستأنفة</t>
  </si>
  <si>
    <t>العنف ضد المرأة</t>
  </si>
  <si>
    <t>امن دولة</t>
  </si>
  <si>
    <t>طفل جزئي</t>
  </si>
  <si>
    <t>طفل مستأنف</t>
  </si>
  <si>
    <t>لجنة الاعفاء من الرسوم القضائية</t>
  </si>
  <si>
    <t>الثلاثاء - جنح مستأنف بندر</t>
  </si>
  <si>
    <t>الثلاثاء - مباني بندر</t>
  </si>
  <si>
    <t>الأربعاء - جنح مستأنف بندر</t>
  </si>
  <si>
    <t>الخميس - جنح مستأنف بندر</t>
  </si>
  <si>
    <t>الخميس -القضايا الماسة بأمن البلاد</t>
  </si>
  <si>
    <t>السبت - جنح مستأنف مركز</t>
  </si>
  <si>
    <t>الاحد - جنح مستأنف مركز</t>
  </si>
  <si>
    <t>الاثنين - جنح مستأنف مركز</t>
  </si>
  <si>
    <t>الأربعاء - مباني ناصر</t>
  </si>
  <si>
    <t>الأربعاء - جنح مستأنف ناصر</t>
  </si>
  <si>
    <t>الخميس - جنح مستأنف ناصر</t>
  </si>
  <si>
    <t>الثلاثاء - جنح مستأنف ناصر</t>
  </si>
  <si>
    <t>السبت - جنح مستأنف اهناسيا</t>
  </si>
  <si>
    <t>السبت - لجنة الاعفاء من الرسوم القضائية</t>
  </si>
  <si>
    <t>الاحد - جنح مستأنف اهناسيا</t>
  </si>
  <si>
    <t>الاثنين - جنح مستأنف اهناسيا</t>
  </si>
  <si>
    <t>الثلاثاء - جنح مستأنف الواسطى</t>
  </si>
  <si>
    <t>الاربعاء - جنح مستأنف الواسطى</t>
  </si>
  <si>
    <t>الثلاثاء - مباني الواسطى</t>
  </si>
  <si>
    <t>الثلاثاء - جنح مستأنف بيئة الواسطى</t>
  </si>
  <si>
    <t>الاربعاء - لجنة الاعفاء من الرسوم القضائية</t>
  </si>
  <si>
    <t>الخميس - جنح مستأنف الواسطى</t>
  </si>
  <si>
    <t>الخميس - العنف ضد المرأة الواسطى</t>
  </si>
  <si>
    <t>السبت -  جنح مستأنف ببا</t>
  </si>
  <si>
    <t>السبت - العنف ضد المرأة ببا وسمسطا والفشن</t>
  </si>
  <si>
    <t>الاحد -  جنح مستأنف ببا</t>
  </si>
  <si>
    <t>الاثنين -  جنح مستأنف ببا</t>
  </si>
  <si>
    <t>الثلاثاء - العنف ضد المرأة بندر ومركز واهناسيا</t>
  </si>
  <si>
    <t>الثلاثاء - جنح العنف ضد المرأة ناصر</t>
  </si>
  <si>
    <t>السبت - جنح مستأنف الفشن</t>
  </si>
  <si>
    <t>السبت - جنح مباني الفشن</t>
  </si>
  <si>
    <t>الاحد - جنح مستأنف الفشن</t>
  </si>
  <si>
    <t>الاثنين - جنح مستأنف الفشن</t>
  </si>
  <si>
    <t>الاثنين - جنح البيئة ببا و سمسطا و الفشن</t>
  </si>
  <si>
    <t>الثلاثاء - جنح مستأنف سمسطا</t>
  </si>
  <si>
    <t>الثلاثاء - جنح مباني سمسطا</t>
  </si>
  <si>
    <t>الاربعاء - جنح مستأنف سمسطا</t>
  </si>
  <si>
    <t>الخميس - جنح مستأنف سمسطا</t>
  </si>
  <si>
    <t>الخميس - لجنة الاعفاء من الرسوم القضائية</t>
  </si>
  <si>
    <t>السبت - جنح مستأنف بيئة بندر مركز اهناسيا وناصر</t>
  </si>
  <si>
    <t>الأربعاء - جنح وجنايات الطفل جزئي بدائرة المحافظة</t>
  </si>
  <si>
    <t>الاحد - جنح وجنايات طفل مستأنف بدائرة المحافظة</t>
  </si>
  <si>
    <t>محمد اشرف احمد محمد إبراهيم</t>
  </si>
  <si>
    <t>خالد محمد بهجت محمود محمد عاشور</t>
  </si>
  <si>
    <t>محمود عبدالمنعم حسين حسان</t>
  </si>
  <si>
    <t>محمود رضا عبدالمعز محمد</t>
  </si>
  <si>
    <t>محمد انس عبداللطيف محمود ابوالسعود</t>
  </si>
  <si>
    <t>مصطفى ممدوح ابوهشيمة عبدالعزيز</t>
  </si>
  <si>
    <t xml:space="preserve">محمد طوسون عمر محمد </t>
  </si>
  <si>
    <t>احمد عبدالناصر محمود عبدالعليم</t>
  </si>
  <si>
    <t>مينا توما يعقوب  عبدالسيد</t>
  </si>
  <si>
    <t>مؤمن سعيد عادل حامد</t>
  </si>
  <si>
    <t>احمد حسن احمد عبدالرحيم</t>
  </si>
  <si>
    <t>بدر الدين أسامة بدري مروان</t>
  </si>
  <si>
    <t>احمد رمضان عبدالرحمن محمد</t>
  </si>
  <si>
    <t>محمد فخري راشد إبراهيم</t>
  </si>
  <si>
    <t xml:space="preserve">احمد فاروق عبدالقادر عبدالعليم </t>
  </si>
  <si>
    <t>محمد فاروق ورداني صالح</t>
  </si>
  <si>
    <t>محمود زكي عبدالمنعم سلامة</t>
  </si>
  <si>
    <t>احمد رمضان عبدالله صابر</t>
  </si>
  <si>
    <t>احمد مصطفى ابوضيف سيد</t>
  </si>
  <si>
    <t>عمرو احمد ممدوح عوض الله أنيس</t>
  </si>
  <si>
    <t xml:space="preserve">محمود حسن قرني حسن </t>
  </si>
  <si>
    <t>محمد احمد سمير عبدالعزيز</t>
  </si>
  <si>
    <t>السبت - مباني ببا</t>
  </si>
  <si>
    <t>الدائرة رقم ( 1 ) --- السبت اسرة البندر</t>
  </si>
  <si>
    <t>الدائرة رقم ( 1 ) --- الاحد اسرة بندر</t>
  </si>
  <si>
    <t>الدائرة رقم ( 1 ) --- الاثنين اسرة بندر</t>
  </si>
  <si>
    <t>الدائرة رقم ( 2 ) --- الثلاثاء اسرة مركز</t>
  </si>
  <si>
    <t>الدائرة رقم ( 2 ) --- الاربعاء اسرة مركز</t>
  </si>
  <si>
    <t>الدائرة رقم ( 2 ) --- الخميس اسرة مركز</t>
  </si>
  <si>
    <t>الدائرة رقم ( 3 ) --- السبت اسرة الواسطى</t>
  </si>
  <si>
    <t>الدائرة رقم ( 3 ) --- الاحد اسرة الواسطى</t>
  </si>
  <si>
    <t>الدائرة رقم ( 3 ) --- الاثنين اسرة الواسطى</t>
  </si>
  <si>
    <t>الدائرة رقم ( 4 ) --- السبت اسرة ببا</t>
  </si>
  <si>
    <t>الدائرة رقم ( 4 ) --- الاحد اسرة ببا</t>
  </si>
  <si>
    <t>الدائرة رقم ( 4 ) --- الاثنين اسرة ببا</t>
  </si>
  <si>
    <t>الدائرة رقم ( 5 ) --- الثلاثاء اسرة الفشن</t>
  </si>
  <si>
    <t>الدائرة رقم ( 5 ) --- الأربعاء اسرة الفشن</t>
  </si>
  <si>
    <t>الدائرة رقم ( 5 ) --- الخميس اسرة الفشن</t>
  </si>
  <si>
    <t>الدائرة رقم ( 6 ) --- السبت اسرة اهناسيا</t>
  </si>
  <si>
    <t>الدائرة رقم ( 6 ) --- الاحد اسرة اهناسيا</t>
  </si>
  <si>
    <t>الدائرة رقم ( 6 ) --- الاثنين اسرة اهناسيا</t>
  </si>
  <si>
    <t>الدائرة رقم ( 7 ) --- الثلاثاء اسرة سمسطا</t>
  </si>
  <si>
    <t>الدائرة رقم ( 7 ) --- الأربعاء اسرة سمسطا</t>
  </si>
  <si>
    <t>الدائرة رقم ( 7 ) --- الخميس اسرة سمسطا</t>
  </si>
  <si>
    <t>الدائرة رقم ( 8 ) --- السبت اسرة ناصر</t>
  </si>
  <si>
    <t>الدائرة رقم ( 8 ) --- الاحد اسرة ناصر</t>
  </si>
  <si>
    <t>الدائرة رقم ( 8 ) --- الاثنين اسرة ناصر</t>
  </si>
  <si>
    <t xml:space="preserve">فرعي </t>
  </si>
  <si>
    <t>اجمالي سنوات</t>
  </si>
  <si>
    <t xml:space="preserve">عن شهر  أكتوبر لسنة 2025م </t>
  </si>
  <si>
    <t>نسبة افصل</t>
  </si>
  <si>
    <t>د3</t>
  </si>
  <si>
    <t>ثروت حامد محمد عبدالجواد</t>
  </si>
  <si>
    <t>الدائرة الاولى عمالية بنى سويف</t>
  </si>
  <si>
    <t>جنح عمال</t>
  </si>
  <si>
    <t xml:space="preserve">إحصائية تفصيلية للاحكام التي اصدرها كل عضو للدعاوى العمالية المعروضة علي الدائرة الاولى عمالية بنى سويف </t>
  </si>
  <si>
    <t xml:space="preserve">إحصائية تفصيلية للاحكام التي اصدرها كل عضو لدعاوى التأمينات المعروضة علي الدائرة الاولى عمالية بنى سويف </t>
  </si>
  <si>
    <t xml:space="preserve">إحصائية تفصيلية للاحكام التي اصدرها كل عضو للدعاوى العمالية المعروضة علي الدائرة الثانية عمالية بنى سويف </t>
  </si>
  <si>
    <t xml:space="preserve">إحصائية تفصيلية للاحكام التي اصدرها كل عضو لدعاوى التأمينات المعروضة علي الدائرة الثانية عمالية بنى سويف </t>
  </si>
  <si>
    <t>الدائرة الثانية عمالية بنى سويف</t>
  </si>
  <si>
    <t>أجمالى أعمال الدائرة الثانية عمالية بنى سويف</t>
  </si>
  <si>
    <t xml:space="preserve">إحصائية تفصيلية للاحكام التي اصدرها كل عضو للدعاوى العمالية المعروضة علي الدائرة الأولى  عمالية وتأمينات بنى سويف </t>
  </si>
  <si>
    <t xml:space="preserve">إحصائية تفصيلية للاحكام التي اصدرها كل عضو للدعاوى العمالية المعروضة علي الدائرة الأولى والثانية عمالية  بنى سويف </t>
  </si>
  <si>
    <t xml:space="preserve">إحصائية تفصيلية للاحكام التي اصدرها كل عضو للدعاوى التأمينات المعروضة علي الدائرة الأولى والثانية عمالية  بنى سويف </t>
  </si>
  <si>
    <t xml:space="preserve">إحصائية تفصيلية للاحكام التي اصدرها كل عضو للدعاوى العمالية والتأمينات المعروضة علي الدائرة الأولى والثانية عمالية  بنى سويف </t>
  </si>
  <si>
    <t>احمد محمد محمود فؤاد</t>
  </si>
  <si>
    <t>رامز جمال فخري جميل</t>
  </si>
  <si>
    <t>بسمة علي يحيي عبدالمجيد اليماني</t>
  </si>
  <si>
    <t xml:space="preserve">إحصائية تفصيلية للاحكام التي اصدرها كل عضو للدعاوى العمالية المعروضة علي الدائرة الثانية  عمالية وتأمينات بنى سويف </t>
  </si>
  <si>
    <t>أجمالى أعمال الدائرة الثانية مدنى كلى عمالية بنى سويف</t>
  </si>
  <si>
    <t>السبت والاحد و الاثنين</t>
  </si>
  <si>
    <t>اجمالي  د 1</t>
  </si>
  <si>
    <t>اجمالي  د2</t>
  </si>
  <si>
    <t>اجمالي  عمال</t>
  </si>
  <si>
    <t>اجمالي  تأمينات</t>
  </si>
  <si>
    <t>اجمالي الدائرة الأولى عمالية</t>
  </si>
  <si>
    <t>اجمالي الدائرة الثانية عمالية</t>
  </si>
  <si>
    <t>أجمالى أعمال المحكمة العمالية بنى سويف</t>
  </si>
  <si>
    <t>الاثنين-مستأنف +مستعجل</t>
  </si>
  <si>
    <t>الثلاثاء-م</t>
  </si>
  <si>
    <t>الأربعاء -م</t>
  </si>
  <si>
    <t>الخميس -م + حكومة</t>
  </si>
  <si>
    <t>الاحد -م</t>
  </si>
  <si>
    <t>الاثنين - مستأنف</t>
  </si>
  <si>
    <t>الخميس - مركز</t>
  </si>
  <si>
    <t xml:space="preserve">السبت - الواسطى </t>
  </si>
  <si>
    <t>السبت -ناصر</t>
  </si>
  <si>
    <t>الاحد - ناصر</t>
  </si>
  <si>
    <t>الاثنين - ناصر</t>
  </si>
  <si>
    <t>حالة الجلسة</t>
  </si>
  <si>
    <t xml:space="preserve"> مستعجل الخميس </t>
  </si>
  <si>
    <t>النيـــابة العــــامة</t>
  </si>
  <si>
    <t xml:space="preserve">نيابة بني سويف الكلية </t>
  </si>
  <si>
    <t xml:space="preserve">لشئــــــون الأســـــــرة </t>
  </si>
  <si>
    <t>بيان احصائي</t>
  </si>
  <si>
    <t>انواع الدعاوى المقدمة</t>
  </si>
  <si>
    <t>مافصل فية</t>
  </si>
  <si>
    <t>ما انتهى صلحا</t>
  </si>
  <si>
    <t>نفقات</t>
  </si>
  <si>
    <t>الاجور</t>
  </si>
  <si>
    <t>المصاريف</t>
  </si>
  <si>
    <t>ردالشبكة</t>
  </si>
  <si>
    <t>مؤخر الصداق</t>
  </si>
  <si>
    <t>التطليق</t>
  </si>
  <si>
    <t>الخلع</t>
  </si>
  <si>
    <t>الحضانة والضم</t>
  </si>
  <si>
    <t>الرؤية</t>
  </si>
  <si>
    <t>الولاية الدراسية</t>
  </si>
  <si>
    <t>انذار الطاعة</t>
  </si>
  <si>
    <t>اثبات الزواج والطلاق</t>
  </si>
  <si>
    <t>الحبس</t>
  </si>
  <si>
    <t>المتعة</t>
  </si>
  <si>
    <t>امهر والجهاز</t>
  </si>
  <si>
    <t>دعاوى الاجانب</t>
  </si>
  <si>
    <t>النسب</t>
  </si>
  <si>
    <t>الملي</t>
  </si>
  <si>
    <t xml:space="preserve">دعاوى اخرى </t>
  </si>
  <si>
    <t>الفارق بين المقدم والانواع</t>
  </si>
  <si>
    <t>اهناسيا</t>
  </si>
  <si>
    <t>اجمالى</t>
  </si>
  <si>
    <t xml:space="preserve">المحكمة بندر </t>
  </si>
  <si>
    <t>الجلسة يوم  السبت</t>
  </si>
  <si>
    <t>الجلسة يوم  الاحد</t>
  </si>
  <si>
    <t>الجلسة يوم الاثنين</t>
  </si>
  <si>
    <t>المحكمة مركز</t>
  </si>
  <si>
    <t>الجلسة يوم الثلاثاء</t>
  </si>
  <si>
    <t>الجلسة يوم  الاربعاء</t>
  </si>
  <si>
    <t>الجلسة يوم ( الخميس)</t>
  </si>
  <si>
    <t>المحكمة الواسطى</t>
  </si>
  <si>
    <t>الجلسة يوم  االسبت)</t>
  </si>
  <si>
    <t>الجلسة يوم  (الاحد)</t>
  </si>
  <si>
    <t>الجلسة يوم  (الاثنين)</t>
  </si>
  <si>
    <t>المحكمة ناصر</t>
  </si>
  <si>
    <t xml:space="preserve">الجلسة يوم  السبت </t>
  </si>
  <si>
    <t>الجلسة يوم (الاثنين)</t>
  </si>
  <si>
    <t>المحكمة اهناسيا</t>
  </si>
  <si>
    <t>الجلسة يوم الاحد</t>
  </si>
  <si>
    <t>الجلسة يوما لاثنين</t>
  </si>
  <si>
    <t>المحكمة ببا</t>
  </si>
  <si>
    <t>المحكمة سمسطا</t>
  </si>
  <si>
    <t>الجلسة يوم الاربعاء</t>
  </si>
  <si>
    <t>الجلسة يوم الخميس</t>
  </si>
  <si>
    <t>المحكمة الفشن</t>
  </si>
  <si>
    <t>الجلسة يوم  الثلاثاء</t>
  </si>
  <si>
    <t>الجلسة يوم الأربعاء</t>
  </si>
  <si>
    <t>اجمالي د/2 الواسطى مدني جزئي + مدني مستعجل</t>
  </si>
  <si>
    <t>اجمالي د/2 ناصر مدني جزئي + مدني مستعجل</t>
  </si>
  <si>
    <t>اجمالي د/2 اهناسيا مدني جزئي + مدني مستعجل</t>
  </si>
  <si>
    <t>إجمالي د/2 ببا مدني جزئي + مدني مستعجل</t>
  </si>
  <si>
    <t>إجمالى د/3 الفشن مدني جزئي + مدني مستعجل</t>
  </si>
  <si>
    <t>إجمالي د/1 سمسطا مدني جزئي + مدني مستعجل</t>
  </si>
  <si>
    <t>عدد أيام العمل</t>
  </si>
  <si>
    <t xml:space="preserve">مدني مستعجل بندر ومركز </t>
  </si>
  <si>
    <t>اجمالى د/4 بندر مدني جزئي + مدني مستعجل</t>
  </si>
  <si>
    <t>اجمالى د/3 بندر مدني جزئي + مدني حكومة</t>
  </si>
  <si>
    <t>خانة رقم4،3 ( القضايا الجديدة والمجددة والمعجلة ......التي لم تنظر بعد)  أي قضية تحدد لها جلسة بمعرفة الجدول ولم تعرض على المحكمة كون جلستها لم تنظر بعد 
(القضايا جديدة التي قيدت حتى أخر يوم من شهر الجرد، القضايا المجددة بعد الشطب ، القضايا المعجلة من الوقف او الانقطاع ، القضايا المحالة للدائرة من دائرة أخرى، القضايا المعادة من الاستئناف)</t>
  </si>
  <si>
    <t xml:space="preserve">كشف الانتاج </t>
  </si>
  <si>
    <t>توزيع الأحكام على الأعضاء</t>
  </si>
  <si>
    <t>جرد الدولاب</t>
  </si>
  <si>
    <t>الدائرة الاولى  عمالية مدني</t>
  </si>
  <si>
    <t>المؤجل للتقرير</t>
  </si>
  <si>
    <t>جديد لم ينظر</t>
  </si>
  <si>
    <t>مجدد ومعجل من الوقف</t>
  </si>
  <si>
    <t>هند محمد ابراهيم ابوسيف</t>
  </si>
  <si>
    <t>احمد محمد محسن محمد كامل</t>
  </si>
  <si>
    <t>علاء الدين عصام عبد العزيز علي</t>
  </si>
  <si>
    <t>الدائرة الثانية  عمالية مدني</t>
  </si>
  <si>
    <t>بولا نسيم مرقص يعقزب</t>
  </si>
  <si>
    <t>2025  -   2026</t>
  </si>
  <si>
    <t>تشكيل العمالية</t>
  </si>
  <si>
    <t>المحكمة العمالية بني سويف</t>
  </si>
  <si>
    <t>أنواع العمال</t>
  </si>
  <si>
    <t>السبت - عمال</t>
  </si>
  <si>
    <t>السبت - تأمينات</t>
  </si>
  <si>
    <t>الاحد - عمال</t>
  </si>
  <si>
    <t>الاحد - تأمينات</t>
  </si>
  <si>
    <t>الاثنين - جنح عمال</t>
  </si>
  <si>
    <t>الثلاثاء - عمال</t>
  </si>
  <si>
    <t>الثلاثاء - تأمينات</t>
  </si>
  <si>
    <t>الأربعاء - عمال</t>
  </si>
  <si>
    <t>الأربعاء - تأمينات</t>
  </si>
  <si>
    <t>الخميس - جنح عمال</t>
  </si>
  <si>
    <t xml:space="preserve">قسم الاحصاء القضائي </t>
  </si>
  <si>
    <t xml:space="preserve">الاحد - عمال </t>
  </si>
  <si>
    <t>معجل ومجدد</t>
  </si>
  <si>
    <t>انجاز الدائرة</t>
  </si>
  <si>
    <t>مسؤل الإحصاء / بثينه نبيل عبدالله</t>
  </si>
  <si>
    <t>بيان بترتيب الدوائر الاكثر فصلا في الاحكام القطعية والاقل انتاجا للاسرة</t>
  </si>
  <si>
    <t>محكمة بنى سويف الابتدائية - المحكمة العمالية المتخصصة</t>
  </si>
  <si>
    <t>محكمة بنى سويف الابتدائية -المحكمة العمالية المتخصصة</t>
  </si>
  <si>
    <t>مدنى كلى تأمينات</t>
  </si>
  <si>
    <t xml:space="preserve">كشف ترتيب الدوائر تنازليا وفقا للاحكام القطعية بدوائر الجنح المستأنفة </t>
  </si>
  <si>
    <t>محكمة بنى سويف الابتدائية ( المحكمة العمالية المتخصصة )</t>
  </si>
  <si>
    <t>المقدم على  المحكوم فية %</t>
  </si>
  <si>
    <t>اجمالي الجنح المستأنفة</t>
  </si>
  <si>
    <t>توزيع الأحكام على القضاة</t>
  </si>
  <si>
    <t>جملة الإشكالات</t>
  </si>
  <si>
    <t>محكمة بنى سويف الابتدائية (المحكمة العمالية المتخصصة )</t>
  </si>
  <si>
    <t>إحصائية مجمعة  للدعاوى العمالية المعروضة علي الدائرة الأولى والثانية</t>
  </si>
  <si>
    <t>الدائرة الأولى عمال</t>
  </si>
  <si>
    <t>الدائرة الأولى تأمينات</t>
  </si>
  <si>
    <t>الدائرة الثانية عمال</t>
  </si>
  <si>
    <t>الدائرة الثانية تأمينات</t>
  </si>
  <si>
    <t>اجمالي الدائرة الأولى</t>
  </si>
  <si>
    <t>اجمالي الدائرة الثانية</t>
  </si>
  <si>
    <t>اجمالي االعمال</t>
  </si>
  <si>
    <t>اجمالي التأمينات</t>
  </si>
  <si>
    <t>اجمالي  المحكمة العمالية</t>
  </si>
  <si>
    <t>الدائرة الأولى العمالية</t>
  </si>
  <si>
    <t>الدائرة الثانية العمالية</t>
  </si>
  <si>
    <t>عضو يسار الدائرة  /   علاء الدين طه احمد محمد</t>
  </si>
  <si>
    <t>عضو يسار اليسار الدائرة  /   ايمان غالب عبدالحميد علي</t>
  </si>
  <si>
    <t>مستأنف أوقاف</t>
  </si>
  <si>
    <t>د2 تأمينات</t>
  </si>
  <si>
    <t>د2 قضايا عمالية</t>
  </si>
  <si>
    <t>د1 تأمينات</t>
  </si>
  <si>
    <t>د1 قضايا عمالية</t>
  </si>
  <si>
    <t>اجمالي  الدائرتين - عمال + تأمينات</t>
  </si>
  <si>
    <t>اجمالي أنواع مقسم محاكم كلية</t>
  </si>
  <si>
    <t>شامل مدني كلي ومستأنف وتأمينات واوقاف</t>
  </si>
  <si>
    <t>الانتقال للدوائر</t>
  </si>
  <si>
    <t>المقدم  المحكوم فية %</t>
  </si>
  <si>
    <t>\</t>
  </si>
  <si>
    <t>تشكيل جنح جزئي</t>
  </si>
  <si>
    <t>اعارة</t>
  </si>
  <si>
    <t>منتدب من الدائرة الخامسة الى الدائرة الثانية فترة من الشهر - لذلك تم إضافة الاسم مكرر حيث له احكام في الدائرة الخامسة والثانية</t>
  </si>
  <si>
    <t>محمود محمد السيد عبدالعزيز(منتدب)</t>
  </si>
  <si>
    <t xml:space="preserve">الاحد - الواسطى </t>
  </si>
  <si>
    <t>مرضي</t>
  </si>
  <si>
    <t>السبب</t>
  </si>
  <si>
    <t>اجمالي أنواع سنوات</t>
  </si>
  <si>
    <t>مأمورية بني سويف الكلية</t>
  </si>
  <si>
    <t>مدني مستأنف</t>
  </si>
  <si>
    <t>المال اسرة</t>
  </si>
  <si>
    <t>البندر</t>
  </si>
  <si>
    <t>المركز</t>
  </si>
  <si>
    <t>مدنى كلى عمالية</t>
  </si>
  <si>
    <t>مدنى تأمينات العمالية</t>
  </si>
  <si>
    <t>جنح العمالية</t>
  </si>
  <si>
    <t>المحكمة العمالية</t>
  </si>
  <si>
    <t>المحكوم فية احكام منهية للخصومة</t>
  </si>
  <si>
    <t>جرد الدولاب العمالية</t>
  </si>
  <si>
    <t>جرد الدولاب التأمينات</t>
  </si>
  <si>
    <t>جرد الدولاب الإجمالي</t>
  </si>
  <si>
    <r>
      <t>2023</t>
    </r>
    <r>
      <rPr>
        <b/>
        <sz val="22"/>
        <color theme="9"/>
        <rFont val="Arial"/>
        <family val="2"/>
      </rPr>
      <t>.</t>
    </r>
  </si>
  <si>
    <r>
      <t>2024</t>
    </r>
    <r>
      <rPr>
        <b/>
        <sz val="22"/>
        <color theme="9"/>
        <rFont val="Arial"/>
        <family val="2"/>
      </rPr>
      <t>.</t>
    </r>
  </si>
  <si>
    <r>
      <t>2025</t>
    </r>
    <r>
      <rPr>
        <b/>
        <sz val="22"/>
        <color theme="9"/>
        <rFont val="Arial"/>
        <family val="2"/>
      </rPr>
      <t>.</t>
    </r>
  </si>
  <si>
    <r>
      <t>2026</t>
    </r>
    <r>
      <rPr>
        <b/>
        <sz val="22"/>
        <color theme="9"/>
        <rFont val="Arial"/>
        <family val="2"/>
      </rPr>
      <t>.</t>
    </r>
  </si>
  <si>
    <t>شهر مارس</t>
  </si>
  <si>
    <t>بيان احصائي بعدد القضايا المتداولة  شهر مارس 2026 (المحكمة العمالية )</t>
  </si>
  <si>
    <t>احمد عبدالفتاح إبراهيم احمد الفقي</t>
  </si>
  <si>
    <t xml:space="preserve">الاثنين - مباني </t>
  </si>
  <si>
    <t>الثلاثاء -جنح</t>
  </si>
  <si>
    <t>منتدب من المحكمة العمالية ابتداء من 4/4/2026</t>
  </si>
  <si>
    <t>نقل الى الدائرة 7 جنح مشتأنف الواسطى ابتداء من 4/4/2026</t>
  </si>
  <si>
    <t>شادى عصمت حسن محمد (مرضي)</t>
  </si>
  <si>
    <t>الدائرة الاولى  عمالية</t>
  </si>
  <si>
    <t>الدائرة الثانية  عمالية</t>
  </si>
  <si>
    <t xml:space="preserve">كشف ترتيب دوائر الجنح العمالية  تنازليا </t>
  </si>
  <si>
    <t>عن شهر يناير 2026</t>
  </si>
  <si>
    <t xml:space="preserve">القطعي </t>
  </si>
  <si>
    <t>جنح وجنايات مستأنف قضايا الطفل بدائرة المحافظة</t>
  </si>
  <si>
    <t>جنح وجنايات جزئي قضايا الطفل بدائرة المحافظة</t>
  </si>
  <si>
    <t>خلية تحقق</t>
  </si>
  <si>
    <t xml:space="preserve">القضايا المعادة من الاستئناف </t>
  </si>
  <si>
    <t>تأمينا</t>
  </si>
  <si>
    <t>اجمالي جنح العمالية</t>
  </si>
  <si>
    <t xml:space="preserve">السبت  </t>
  </si>
  <si>
    <t>مرضي شهر مايو 2026</t>
  </si>
  <si>
    <t xml:space="preserve"> مرضي من 6 مايو الى 4 يونيو</t>
  </si>
  <si>
    <t>محمد عبدالفتاح سيد عبدالرحمن ادريس</t>
  </si>
  <si>
    <t xml:space="preserve">منتدب الى الدائرة الأولى </t>
  </si>
  <si>
    <t>احمد محمد ربيع احمد عبد الصالحين (مرضي)</t>
  </si>
  <si>
    <t>نقل للاسرة</t>
  </si>
  <si>
    <t>اجمالى د/2 الواسطى مدني جزئي + مدني مستعجل</t>
  </si>
  <si>
    <t>اجمالى د/2 ببا مدني جزئي + مدني مستعجل</t>
  </si>
  <si>
    <t>اجمالى د/3 ببا مدني جزئي</t>
  </si>
  <si>
    <t>اجمالى د/2 الفشن مدني جزئي</t>
  </si>
  <si>
    <t>اجمالى د/3 الفشن مدني جزئي + مدني مستعجل</t>
  </si>
  <si>
    <t>اجمالى د/2 سمسطا مدني جزئي</t>
  </si>
  <si>
    <t>اجمالى د/1 سمسطا مدني جزئي + مدني مستعجل</t>
  </si>
  <si>
    <t>اجمالى د/1 الواسطى صحة التوقيع</t>
  </si>
  <si>
    <t>اجمالى د/3 الواسطى صحة التوقيع</t>
  </si>
  <si>
    <t>اجمالى د/1 ناصر صحة التوقيع</t>
  </si>
  <si>
    <t>اجمالى د/1 اهناسيا صحة التوقيع</t>
  </si>
  <si>
    <t>اجمالى د/1 ببا صحة التوقيع</t>
  </si>
  <si>
    <t>اجمالى د/3 ببا صحة التوقيع</t>
  </si>
  <si>
    <t>اجمالى د/1 الفشن صحة التوقيع</t>
  </si>
  <si>
    <t>اجمالى د/2 الفشن صحة التوقيع</t>
  </si>
  <si>
    <t>اجمالى د/2 سمسطا  صحة التوقيع</t>
  </si>
  <si>
    <t>اجمالى د/2 الواسطى صحة التوقيع</t>
  </si>
  <si>
    <t>اجمالى د/2 ناصر صحة التوقيع</t>
  </si>
  <si>
    <t>اجمالى د/2 اهناسيا صحة التوقيع</t>
  </si>
  <si>
    <t>اجمالى د/2 ببا صحة التوقيع</t>
  </si>
  <si>
    <t>اجمالى د/3 الفشن صحة التوقيع</t>
  </si>
  <si>
    <t>اجمالى د/1 سمسطا  صحة التوقيع</t>
  </si>
  <si>
    <t>التأمينات</t>
  </si>
  <si>
    <t xml:space="preserve">نقل </t>
  </si>
  <si>
    <t>مروه إيهاب سيد حافظ</t>
  </si>
  <si>
    <t>احمد محمد عبد القوى حسين</t>
  </si>
  <si>
    <t>عصام قرنى محمود عيسى</t>
  </si>
  <si>
    <t>محمد جمال نصار عبد الباقى</t>
  </si>
  <si>
    <t>اسلام خميس على مجاور عمار</t>
  </si>
  <si>
    <t>محمود عبد الحميد حمدى السيد منصور غيضان</t>
  </si>
  <si>
    <t>محمد احمد شوقى عبد العظيم سيد</t>
  </si>
  <si>
    <t>محمد سلامه عطيه السمان</t>
  </si>
  <si>
    <t>مصطفى محمد سيد محمد عطوه</t>
  </si>
  <si>
    <t>أنواع الجنح الجزئي</t>
  </si>
  <si>
    <t>المحاكم الكلية</t>
  </si>
  <si>
    <t>المحاكمة الجزئية</t>
  </si>
  <si>
    <t>الرقم</t>
  </si>
  <si>
    <t>بندر</t>
  </si>
  <si>
    <t>مركز</t>
  </si>
  <si>
    <t>اختصار الدائرة</t>
  </si>
  <si>
    <t xml:space="preserve"> قسم الاحصاء القضائي</t>
  </si>
  <si>
    <t>قسم الإحصاء القضائي</t>
  </si>
  <si>
    <t>اجمالي محكمة بندر</t>
  </si>
  <si>
    <t>اجمالي محكمة مركز</t>
  </si>
  <si>
    <t>اجمالي محكمة الواسطى</t>
  </si>
  <si>
    <t>اجمالي محكمة ناصر</t>
  </si>
  <si>
    <t>اجمالي محكمة اهناسيا</t>
  </si>
  <si>
    <t>اجمالي محكمة ببا</t>
  </si>
  <si>
    <t>اجمالي محكمة الفشن</t>
  </si>
  <si>
    <t>اجمالي محكمة سمسطا</t>
  </si>
  <si>
    <t>اجمالي الجنح الجزئية</t>
  </si>
  <si>
    <t>اجمالي الانواع</t>
  </si>
  <si>
    <t>الدائرة الاولي جزئي بندر بني سويف</t>
  </si>
  <si>
    <t>الدائرة الثانية جزئي بندر بني سويف</t>
  </si>
  <si>
    <t>الدائرة الثالثة جزئي بندر بني سويف</t>
  </si>
  <si>
    <t>الدائرة الرابعة جزئي بندر بني سويف</t>
  </si>
  <si>
    <t>الدائرة الأولي جزئي مركز بني سويف</t>
  </si>
  <si>
    <t>الدائرة الثانية جزئي مركز بني سويف</t>
  </si>
  <si>
    <t>الدائرة الثالثة جزئي مركز بني سويف</t>
  </si>
  <si>
    <t>الدائرة الأولي جزئي مركز الواسطي</t>
  </si>
  <si>
    <t>الدائرة الثانية جزئي مركز الواسطي</t>
  </si>
  <si>
    <t>الدائرة الثالثة جزئي مركز الواسطي</t>
  </si>
  <si>
    <t>الدائرة الأولي جزئي مركز ناصر</t>
  </si>
  <si>
    <t>الدائرة الأولي جزئي مركز اهناسيا</t>
  </si>
  <si>
    <t>الدائرة الثانية جزئي مركز اهناسيا</t>
  </si>
  <si>
    <t>الدائرة الأولي جزئي مركز ببا</t>
  </si>
  <si>
    <t>الدائرة الأولي جزئي مركز الفشن</t>
  </si>
  <si>
    <t>الدائرة الثالثة جزئي مركز الفنش</t>
  </si>
  <si>
    <t>الدائرة الأولي جزئي مركز سمسطا</t>
  </si>
  <si>
    <t>حازم محمد عبدالمحسن محمد شيحه</t>
  </si>
  <si>
    <t xml:space="preserve">علاء الدين طه احمد محمد </t>
  </si>
  <si>
    <t>عوده من المرضي</t>
  </si>
  <si>
    <t xml:space="preserve">عضو يسار اليسار الدائرة  /   </t>
  </si>
  <si>
    <t>رئيس الدائرة  /   احمد إسماعيل احمد عبدالواحد</t>
  </si>
  <si>
    <t>عضو يمين الدائرة  /   محمد جمال صابر حمزة الحمزاوي</t>
  </si>
  <si>
    <t>عضو يسار الدائرة  /   محمد عبدالفتاح سيد عبدالرحمن ادريس</t>
  </si>
  <si>
    <t>عضو يسار اليسار الدائرة  /   محمود محمد السيد عبدالعزيز</t>
  </si>
  <si>
    <t>رئيس الدائرة  /   ثروت حامد محمد عبدالجواد</t>
  </si>
  <si>
    <t>عضو يمين الدائرة  /   محمد فايق عبدالحميد علي</t>
  </si>
  <si>
    <t>عضو يسار الدائرة  /   رائد محمد ربيع جاد</t>
  </si>
  <si>
    <t>رئيس الدائرة  /   محمود حسن شحاتة محمد</t>
  </si>
  <si>
    <t>عضو يمين الدائرة  /   مروه إيهاب سيد حافظ</t>
  </si>
  <si>
    <t>عضو يسار الدائرة  /   محمد فتحي محمد علي عرايس</t>
  </si>
  <si>
    <t>عضو يسار اليسار الدائرة  /   محمد سيد درويش متولي القطيري</t>
  </si>
  <si>
    <t xml:space="preserve">كشف ترتيب الدوائر العمالية عن شهر  عن شهر  يونيو لسنة 2026م   وفقا للاحكام القطعية </t>
  </si>
  <si>
    <t>كشف ترتيب الدوائر العمالية عن شهريونيو  2026  وفقا للاحكام القطعية  جنح عمالية</t>
  </si>
  <si>
    <t xml:space="preserve"> كشف الانتاج تابع  ( الدائرة الاولى  عمالية ) جنح عمال  الاثنين  عن شهر  يونيو لسنة 2026م </t>
  </si>
  <si>
    <t xml:space="preserve"> كشف الانتاج تابع  ( الدائرة الثانية  عمالية) جنح عمال  الخميس  عن شهر  يونيو لسنة 2026م </t>
  </si>
  <si>
    <t>انجاز الجلسة</t>
  </si>
  <si>
    <t>رئيس الدائرة  /   عمر صلاح محمد زكى</t>
  </si>
  <si>
    <t>عضو يمين الدائرة  /   حسن عاطف حسن عبدالجيد</t>
  </si>
  <si>
    <t>عضو يسار الدائرة  /   محمد بكري عبدالله محمد</t>
  </si>
  <si>
    <t>اجمالي الجنائي</t>
  </si>
  <si>
    <t>رئيس الدائرة  /   محمد مكرم صلاح الدين حسن</t>
  </si>
  <si>
    <t>عضو يمين الدائرة  /   احمد محمد محسن محمد كامل</t>
  </si>
  <si>
    <t>عضو يسار الدائرة  /   احمد عمرو عبدالفتاح حسن</t>
  </si>
  <si>
    <t>مجدد</t>
  </si>
  <si>
    <t>للحكم</t>
  </si>
  <si>
    <t>المؤجل لاسباب أخرى</t>
  </si>
  <si>
    <t>الدائرة رقم 6 - الأربعاء مدني كلي</t>
  </si>
  <si>
    <t>الجداول المرجعية وقوائم الاختيار للنظام (System Reference &amp; Lookup Tables)</t>
  </si>
  <si>
    <t>المحكمة / المأمورية</t>
  </si>
  <si>
    <t>نوع الدائرة</t>
  </si>
  <si>
    <t>اسم الدائرة (معادلة)</t>
  </si>
  <si>
    <t>التخصص القضائي</t>
  </si>
  <si>
    <t>المحكمة (معادلة)</t>
  </si>
  <si>
    <t>اسم سكرتير الجلسة</t>
  </si>
  <si>
    <t>رقم تليفون سكرتير الجلسة</t>
  </si>
  <si>
    <t>كود المحكمة</t>
  </si>
  <si>
    <t>المحكمة أو المأمورية</t>
  </si>
  <si>
    <t>حالة القاضي</t>
  </si>
  <si>
    <t>BNISF-PLENARY</t>
  </si>
  <si>
    <t>WASTA-PLENARY</t>
  </si>
  <si>
    <t>BEBA-PLENARY</t>
  </si>
  <si>
    <t>BANDAR-PARTIAL</t>
  </si>
  <si>
    <t>MARKAZ-PARTIAL</t>
  </si>
  <si>
    <t>WASTA-PARTIAL</t>
  </si>
  <si>
    <t>NASSER-PARTIAL</t>
  </si>
  <si>
    <t>EHNASSIA-PARTIAL</t>
  </si>
  <si>
    <t>BEBA-PARTIAL</t>
  </si>
  <si>
    <t>FASHN-PARTIAL</t>
  </si>
  <si>
    <t>SOMOSTA-PARTIAL</t>
  </si>
  <si>
    <t>FAM-COURT</t>
  </si>
  <si>
    <t>محكمة الأسرة بني سويف</t>
  </si>
  <si>
    <t>LAB-COURT</t>
  </si>
  <si>
    <t>أسرة</t>
  </si>
  <si>
    <t>جنح مستأنف</t>
  </si>
  <si>
    <t>عمالية</t>
  </si>
  <si>
    <t>جزئي</t>
  </si>
  <si>
    <t>جنح جزئي</t>
  </si>
  <si>
    <t>كلي مستأنف</t>
  </si>
  <si>
    <t>كلي صحة توقيع</t>
  </si>
  <si>
    <t>أسرة مال</t>
  </si>
  <si>
    <t>قضايا عمال</t>
  </si>
  <si>
    <t>تأمينات اجتماعية</t>
  </si>
  <si>
    <t>جنح ومخالفات مستأنفة</t>
  </si>
  <si>
    <t>جنح العنف ضد المرأة مستأنفة</t>
  </si>
  <si>
    <t>جنح المباني مستأنفة</t>
  </si>
  <si>
    <t>جنح البيئة مستأنفة</t>
  </si>
  <si>
    <t>جنح ماسة بأمن البلاد مستأنفة</t>
  </si>
  <si>
    <t>لجنة الإعفاء من الرسوم القضائية</t>
  </si>
  <si>
    <t>جنح طفل مستأنف</t>
  </si>
  <si>
    <t>جنايات طفل مستأنف</t>
  </si>
  <si>
    <t>مباني وأملاك الدولة</t>
  </si>
  <si>
    <t>مستعجل جزئي</t>
  </si>
  <si>
    <t>حكومة جزئي</t>
  </si>
  <si>
    <t>الثلاثاء -جنح مستأنفة - بندر</t>
  </si>
  <si>
    <t>الثلاثاء -جنح مباني - بندر</t>
  </si>
  <si>
    <t>الثلاثاء -العنف ضد المرأة - بندر</t>
  </si>
  <si>
    <t>الأربعاء -جنح مستأنفة - بندر</t>
  </si>
  <si>
    <t>الأربعاء -طفل جزئي - بندر</t>
  </si>
  <si>
    <t>الخميس -جنح مستأنفة - بندر</t>
  </si>
  <si>
    <t>الخميس -امن دولة - بندر</t>
  </si>
  <si>
    <t>السبت -جنح مستأنفة - مركز</t>
  </si>
  <si>
    <t>السبت -جنح بيئة - مركز</t>
  </si>
  <si>
    <t>الاحد -جنح مستأنفة - مركز</t>
  </si>
  <si>
    <t>الاثنين -جنح مستأنفة - مركز</t>
  </si>
  <si>
    <t>الثلاثاء -جنح مستأنفة - ناصر</t>
  </si>
  <si>
    <t>الثلاثاء -العنف ضد المرأة - ناصر</t>
  </si>
  <si>
    <t>الأربعاء -جنح مستأنفة - ناصر</t>
  </si>
  <si>
    <t>الأربعاء -جنح مباني - ناصر</t>
  </si>
  <si>
    <t>الخميس -جنح مستأنفة - ناصر</t>
  </si>
  <si>
    <t>السبت -جنح مستأنفة - اهناسيا</t>
  </si>
  <si>
    <t>السبت -لجنة الاعفاء من الرسوم القضائية - اهناسيا</t>
  </si>
  <si>
    <t>الاحد -جنح مستأنفة - اهناسيا</t>
  </si>
  <si>
    <t>الاحد -طفل مستأنف - اهناسيا</t>
  </si>
  <si>
    <t>الاثنين -جنح مستأنفة - اهناسيا</t>
  </si>
  <si>
    <t>الثلاثاء -جنح مستأنفة - الواسطى</t>
  </si>
  <si>
    <t>الثلاثاء -جنح مباني - الواسطى</t>
  </si>
  <si>
    <t>الثلاثاء -جنح بيئة - الواسطى</t>
  </si>
  <si>
    <t>الأربعاء -جنح مستأنفة - الواسطى</t>
  </si>
  <si>
    <t>الأربعاء -لجنة الاعفاء من الرسوم القضائية - الواسطى</t>
  </si>
  <si>
    <t>الخميس -جنح مستأنفة - الواسطى</t>
  </si>
  <si>
    <t>الخميس -العنف ضد المرأة - الواسطى</t>
  </si>
  <si>
    <t>السبت -جنح مستأنفة - ببا</t>
  </si>
  <si>
    <t>السبت -جنح مباني - ببا</t>
  </si>
  <si>
    <t>السبت -العنف ضد المرأة - ببا</t>
  </si>
  <si>
    <t>الاحد -جنح مستأنفة - ببا</t>
  </si>
  <si>
    <t>الاثنين -جنح مستأنفة - ببا</t>
  </si>
  <si>
    <t>السبت -جنح مستأنفة - الفشن</t>
  </si>
  <si>
    <t>السبت -جنح مباني - الفشن</t>
  </si>
  <si>
    <t>الاحد -جنح مستأنفة - الفشن</t>
  </si>
  <si>
    <t>الاثنين -جنح مستأنفة - الفشن</t>
  </si>
  <si>
    <t>الاثنين -جنح بيئة - الفشن</t>
  </si>
  <si>
    <t>الثلاثاء -جنح مستأنفة - سمسطا</t>
  </si>
  <si>
    <t>الثلاثاء -جنح مباني - سمسطا</t>
  </si>
  <si>
    <t>الأربعاء -جنح مستأنفة - سمسطا</t>
  </si>
  <si>
    <t>الخميس -جنح مستأنفة - سمسطا</t>
  </si>
  <si>
    <t>الخميس -لجنة الاعفاء من الرسوم القضائية - سمسطا</t>
  </si>
  <si>
    <t>السبت -جنح ومخالفات - بندر - د1</t>
  </si>
  <si>
    <t>أ/ حسام فتحي</t>
  </si>
  <si>
    <t>السبت -قضايا العنف ضد المرأة - بندر - د1</t>
  </si>
  <si>
    <t>أ/ هشام عادل</t>
  </si>
  <si>
    <t>السبت -مباني واملاك الدولة - بندر - د1</t>
  </si>
  <si>
    <t>السبت -جنح ومخالفات - بندر - د2</t>
  </si>
  <si>
    <t>السبت -القضايا الماسة بامن البلاد - بندر - د2</t>
  </si>
  <si>
    <t>الثلاثاء -جنح ومخالفات - بندر - د3</t>
  </si>
  <si>
    <t>الثلاثاء -جنح البيئة - بندر - د3</t>
  </si>
  <si>
    <t>الأربعاء -جنح ومخالفات - بندر - د4</t>
  </si>
  <si>
    <t>السبت -جنح ومخالفات - مركز - د1</t>
  </si>
  <si>
    <t>الثلاثاء -جنح ومخالفات - مركز - د2</t>
  </si>
  <si>
    <t>الثلاثاء -مباني واملاك الدولة - مركز - د2</t>
  </si>
  <si>
    <t>الخميس -جنح ومخالفات - مركز - د2</t>
  </si>
  <si>
    <t>الثلاثاء -جنح ومخالفات - مركز - د3</t>
  </si>
  <si>
    <t>الخميس -جنح ومخالفات - مركز - د3</t>
  </si>
  <si>
    <t>الخميس -جنح المرور - مركز - د3</t>
  </si>
  <si>
    <t>الاثنين -جنح ومخالفات - مركز - د2</t>
  </si>
  <si>
    <t>الاثنين -جنح البيئة - مركز - د2</t>
  </si>
  <si>
    <t>الاثنين -قضايا العنف ضد المرأة - مركز - د2</t>
  </si>
  <si>
    <t>السبت -جنح ومخالفات - الواسطى - د1</t>
  </si>
  <si>
    <t>الاثنين -مباني واملاك الدولة - الواسطى - د1</t>
  </si>
  <si>
    <t>الثلاثاء -جنح ومخالفات - الواسطى - د2</t>
  </si>
  <si>
    <t>الثلاثاء -قضايا العنف ضد المرأة - الواسطى - د2</t>
  </si>
  <si>
    <t>الثلاثاء -جنح المرور - الواسطى - د2</t>
  </si>
  <si>
    <t>الخميس -جنح ومخالفات - الواسطى - د2</t>
  </si>
  <si>
    <t>الأربعاء -جنح ومخالفات - الواسطى - د3</t>
  </si>
  <si>
    <t>الأربعاء -جنح البيئة - الواسطى - د3</t>
  </si>
  <si>
    <t>الخميس -جنح ومخالفات - الواسطى - د3</t>
  </si>
  <si>
    <t>السبت -جنح ومخالفات - ناصر - د1</t>
  </si>
  <si>
    <t>السبت -قضايا العنف ضد المرأة - ناصر - د1</t>
  </si>
  <si>
    <t>الاثنين -جنح ومخالفات - ناصر - د1</t>
  </si>
  <si>
    <t>الاثنين -جنح المرور - ناصر - د1</t>
  </si>
  <si>
    <t>الأربعاء -جنح ومخالفات - ناصر - د2</t>
  </si>
  <si>
    <t>الأربعاء -مباني واملاك الدولة - ناصر - د2</t>
  </si>
  <si>
    <t>الخميس -جنح ومخالفات - ناصر - د2</t>
  </si>
  <si>
    <t>الخميس -جنح البيئة - ناصر - د2</t>
  </si>
  <si>
    <t>السبت -جنح ومخالفات - اهناسيا - د1</t>
  </si>
  <si>
    <t>الاحد -جنح ومخالفات - اهناسيا - د1</t>
  </si>
  <si>
    <t>الاحد -جنح المرور - اهناسيا - د1</t>
  </si>
  <si>
    <t>الاحد -قضايا العنف ضد المرأة - اهناسيا - د1</t>
  </si>
  <si>
    <t>الثلاثاء -جنح ومخالفات - اهناسيا - د2</t>
  </si>
  <si>
    <t>الأربعاء -جنح ومخالفات - اهناسيا - د2</t>
  </si>
  <si>
    <t>الأربعاء -جنح البيئة - اهناسيا - د2</t>
  </si>
  <si>
    <t>الأربعاء -مباني واملاك الدولة - ببا - د2</t>
  </si>
  <si>
    <t>السبت -جنح ومخالفات - ببا - د1</t>
  </si>
  <si>
    <t>السبت -مباني واملاك الدولة - ببا - د1</t>
  </si>
  <si>
    <t>السبت -جنح البيئة - ببا - د1</t>
  </si>
  <si>
    <t>الاثنين -جنح ومخالفات - ببا - د1</t>
  </si>
  <si>
    <t>الاثنين -قضايا العنف ضد المرأة - ببا - د1</t>
  </si>
  <si>
    <t>الثلاثاء -جنح ومخالفات - ببا - د2</t>
  </si>
  <si>
    <t>الخميس -جنح ومخالفات - ببا - د2</t>
  </si>
  <si>
    <t>الخميس -جنح المرور - ببا - د2</t>
  </si>
  <si>
    <t>الأربعاء -جنح ومخالفات - ببا - د2</t>
  </si>
  <si>
    <t>السبت -جنح ومخالفات - الفشن - د1</t>
  </si>
  <si>
    <t>السبت -جنح المرور - الفشن - د1</t>
  </si>
  <si>
    <t>السبت -قضايا العنف ضد المرأة - الفشن - د1</t>
  </si>
  <si>
    <t>الاحد -جنح ومخالفات - الفشن - د1</t>
  </si>
  <si>
    <t>الاحد -جنح البيئة - الفشن - د1</t>
  </si>
  <si>
    <t>الاحد -جنح ومخالفات - الفشن - د2</t>
  </si>
  <si>
    <t>الاثنين -جنح ومخالفات - الفشن - د2</t>
  </si>
  <si>
    <t>الثلاثاء -جنح ومخالفات - الفشن - د3</t>
  </si>
  <si>
    <t>الثلاثاء -مباني واملاك الدولة - الفشن - د3</t>
  </si>
  <si>
    <t>الخميس -جنح ومخالفات - الفشن - د3</t>
  </si>
  <si>
    <t>السبت -جنح ومخالفات - سمسطا - د1</t>
  </si>
  <si>
    <t>السبت -جنح البيئة - سمسطا - د1</t>
  </si>
  <si>
    <t>الاحد -جنح ومخالفات - سمسطا - د1</t>
  </si>
  <si>
    <t>الاحد -جنح المرور - سمسطا - د1</t>
  </si>
  <si>
    <t>الاحد -قضايا العنف ضد المرأة - سمسطا - د1</t>
  </si>
  <si>
    <t>الثلاثاء -جنح ومخالفات - سمسطا - د2</t>
  </si>
  <si>
    <t>الأربعاء -جنح ومخالفات - سمسطا - د2</t>
  </si>
  <si>
    <t>الأربعاء -مباني واملاك الدولة - سمسطا - د2</t>
  </si>
  <si>
    <t>د/1 بندر مدني جزئي (الأحد)</t>
  </si>
  <si>
    <t>أ/ عصام سعيد</t>
  </si>
  <si>
    <t>د/1 بندر مدني جزئي (الأثنين)</t>
  </si>
  <si>
    <t>أ/ كمال نبيل</t>
  </si>
  <si>
    <t>د/2 بندر مدني جزئي (الأحد)</t>
  </si>
  <si>
    <t>د/3 بندر مدني جزئي (الأربعاء)</t>
  </si>
  <si>
    <t>د/3 بندر مدني حكومة (الخميس)</t>
  </si>
  <si>
    <t>د/4 بندر مدني جزئي (الثلاثاء)</t>
  </si>
  <si>
    <t>د/4 بندر مدني مستعجل بندر ومركز (الخميس)</t>
  </si>
  <si>
    <t>د/1 مركز مدني جزئي (الأحد)</t>
  </si>
  <si>
    <t>د/1 مركز مدني جزئي (الأثنين)</t>
  </si>
  <si>
    <t>د/2 مركز مدني جزئي (الأربعاء)</t>
  </si>
  <si>
    <t>د/3 مركز مدني جزئي (الأربعاء)</t>
  </si>
  <si>
    <t>د/1 الواسطي مدني جزئي (الأحد)</t>
  </si>
  <si>
    <t>د/2 الواسطى مدني جزئي ومستعجل (الأربعاء)</t>
  </si>
  <si>
    <t>د/3 الواسطي مدني جزئي (الثلاثاء)</t>
  </si>
  <si>
    <t>د/1 ناصر مدني جزئي (الأحد)</t>
  </si>
  <si>
    <t>د/2 ناصر مدني جزئي ومستعجل (الثلاثاء)</t>
  </si>
  <si>
    <t>د/1 إهناسيا مدني جزئي (الأثنين)</t>
  </si>
  <si>
    <t>د/2 اهناسيا مدني جزئي ومستعجل (الخميس)</t>
  </si>
  <si>
    <t>د/1 ببا مدني جزئي (الأحد)</t>
  </si>
  <si>
    <t>د/2 ببا مدني جزئي ومستعجل (الأربعاء)</t>
  </si>
  <si>
    <t>د/3 ببا مدني جزئي (الثلاثاء)</t>
  </si>
  <si>
    <t>د/1 الفشن مدني جزئي (الأثنين)</t>
  </si>
  <si>
    <t>د/2 الفشن مدني جزئي (السبت)</t>
  </si>
  <si>
    <t>د/3 الفشن مدني جزئي ومستعجل (الأربعاء)</t>
  </si>
  <si>
    <t>د/1 سمسطا مدني جزئي ومستعجل (الأثنين)</t>
  </si>
  <si>
    <t>د/2 سمسطا مدني جزئي (الخميس)</t>
  </si>
  <si>
    <t>6</t>
  </si>
  <si>
    <t/>
  </si>
  <si>
    <t>1</t>
  </si>
  <si>
    <t>BNISF-COURT</t>
  </si>
  <si>
    <t>66</t>
  </si>
  <si>
    <t>السبت اوقاف</t>
  </si>
  <si>
    <t>126</t>
  </si>
  <si>
    <t>علاء الدين طه احمد محمد</t>
  </si>
  <si>
    <t>2</t>
  </si>
  <si>
    <t>186</t>
  </si>
  <si>
    <t>3</t>
  </si>
  <si>
    <t>231</t>
  </si>
  <si>
    <t>جنح مستأنف بندر</t>
  </si>
  <si>
    <t>336</t>
  </si>
  <si>
    <t>جنح مستأنف مركز</t>
  </si>
  <si>
    <t>426</t>
  </si>
  <si>
    <t>مدني</t>
  </si>
  <si>
    <t>501</t>
  </si>
  <si>
    <t>5</t>
  </si>
  <si>
    <t>جنائي</t>
  </si>
  <si>
    <t>7</t>
  </si>
  <si>
    <t>54</t>
  </si>
  <si>
    <t>8</t>
  </si>
  <si>
    <t>مباني</t>
  </si>
  <si>
    <t>102</t>
  </si>
  <si>
    <t>9</t>
  </si>
  <si>
    <t>150</t>
  </si>
  <si>
    <t>10</t>
  </si>
  <si>
    <t>198</t>
  </si>
  <si>
    <t>11</t>
  </si>
  <si>
    <t>أسرة نفس</t>
  </si>
  <si>
    <t>246</t>
  </si>
  <si>
    <t>12</t>
  </si>
  <si>
    <t>294</t>
  </si>
  <si>
    <t>13</t>
  </si>
  <si>
    <t>FYM-COURT</t>
  </si>
  <si>
    <t>محكمة الفيوم الابتدائية</t>
  </si>
  <si>
    <t>تعويضات عمالية</t>
  </si>
  <si>
    <t>342</t>
  </si>
  <si>
    <t>14</t>
  </si>
  <si>
    <t>15</t>
  </si>
  <si>
    <t>حبس أسرة</t>
  </si>
  <si>
    <t>20</t>
  </si>
  <si>
    <t>16</t>
  </si>
  <si>
    <t>عمال كلي</t>
  </si>
  <si>
    <t>26</t>
  </si>
  <si>
    <t>17</t>
  </si>
  <si>
    <t>32</t>
  </si>
  <si>
    <t>18</t>
  </si>
  <si>
    <t>أوقاف</t>
  </si>
  <si>
    <t>39</t>
  </si>
  <si>
    <t>19</t>
  </si>
  <si>
    <t>إيجارات</t>
  </si>
  <si>
    <t>47</t>
  </si>
  <si>
    <t>53</t>
  </si>
  <si>
    <t>21</t>
  </si>
  <si>
    <t>59</t>
  </si>
  <si>
    <t>22</t>
  </si>
  <si>
    <t>23</t>
  </si>
  <si>
    <t>118</t>
  </si>
  <si>
    <t>24</t>
  </si>
  <si>
    <t>25</t>
  </si>
  <si>
    <t>27</t>
  </si>
  <si>
    <t>28</t>
  </si>
  <si>
    <t>29</t>
  </si>
  <si>
    <t>جنايات طفل أول درجة</t>
  </si>
  <si>
    <t>52</t>
  </si>
  <si>
    <t>30</t>
  </si>
  <si>
    <t>جنح طفل أول درجة</t>
  </si>
  <si>
    <t>31</t>
  </si>
  <si>
    <t>33</t>
  </si>
  <si>
    <t>34</t>
  </si>
  <si>
    <t>جنح البيئة جزئي</t>
  </si>
  <si>
    <t>35</t>
  </si>
  <si>
    <t>جنح العنف ضد المرأة</t>
  </si>
  <si>
    <t>36</t>
  </si>
  <si>
    <t>جنح المباني وأملاك الدولة</t>
  </si>
  <si>
    <t>احمد محمد ربيع احمد عبد الصالحين</t>
  </si>
  <si>
    <t>37</t>
  </si>
  <si>
    <t>جنح المرور جزئي</t>
  </si>
  <si>
    <t>38</t>
  </si>
  <si>
    <t>جنح ومخالفات جزئي</t>
  </si>
  <si>
    <t>40</t>
  </si>
  <si>
    <t>41</t>
  </si>
  <si>
    <t>قضايا ماسة بأمن البلاد جزئي</t>
  </si>
  <si>
    <t>42</t>
  </si>
  <si>
    <t>43</t>
  </si>
  <si>
    <t>44</t>
  </si>
  <si>
    <t>45</t>
  </si>
  <si>
    <t>46</t>
  </si>
  <si>
    <t>51</t>
  </si>
  <si>
    <t>48</t>
  </si>
  <si>
    <t>49</t>
  </si>
  <si>
    <t>50</t>
  </si>
  <si>
    <t>55</t>
  </si>
  <si>
    <t>56</t>
  </si>
  <si>
    <t>57</t>
  </si>
  <si>
    <t>58</t>
  </si>
  <si>
    <t>60</t>
  </si>
  <si>
    <t>61</t>
  </si>
  <si>
    <t>62</t>
  </si>
  <si>
    <t>63</t>
  </si>
  <si>
    <t>64</t>
  </si>
  <si>
    <t>65</t>
  </si>
  <si>
    <t>67</t>
  </si>
  <si>
    <t>77</t>
  </si>
  <si>
    <t>68</t>
  </si>
  <si>
    <t>احمد فاروق عبدالقادر عبدالعليم</t>
  </si>
  <si>
    <t>69</t>
  </si>
  <si>
    <t>70</t>
  </si>
  <si>
    <t>71</t>
  </si>
  <si>
    <t>72</t>
  </si>
  <si>
    <t>73</t>
  </si>
  <si>
    <t>74</t>
  </si>
  <si>
    <t>محمود حسن قرني حسن</t>
  </si>
  <si>
    <t>75</t>
  </si>
  <si>
    <t>76</t>
  </si>
  <si>
    <t>78</t>
  </si>
  <si>
    <t>79</t>
  </si>
  <si>
    <t>80</t>
  </si>
  <si>
    <t>81</t>
  </si>
  <si>
    <t>82</t>
  </si>
  <si>
    <t>83</t>
  </si>
  <si>
    <t>84</t>
  </si>
  <si>
    <t>85</t>
  </si>
  <si>
    <t>86</t>
  </si>
  <si>
    <t>87</t>
  </si>
  <si>
    <t>88</t>
  </si>
  <si>
    <t>89</t>
  </si>
  <si>
    <t>90</t>
  </si>
  <si>
    <t>91</t>
  </si>
  <si>
    <t>92</t>
  </si>
  <si>
    <t>93</t>
  </si>
  <si>
    <t>94</t>
  </si>
  <si>
    <t>95</t>
  </si>
  <si>
    <t>96</t>
  </si>
  <si>
    <t>97</t>
  </si>
  <si>
    <t>98</t>
  </si>
  <si>
    <t>99</t>
  </si>
  <si>
    <t>100</t>
  </si>
  <si>
    <t>101</t>
  </si>
  <si>
    <t>103</t>
  </si>
  <si>
    <t>104</t>
  </si>
  <si>
    <t>105</t>
  </si>
  <si>
    <t>106</t>
  </si>
  <si>
    <t>عدد سنوات العمل بالمدني</t>
  </si>
  <si>
    <t>عدد سنوات العمل بالاسرة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</si>
</sst>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2000000]0"/>
    <numFmt numFmtId="165" formatCode="%\ 0"/>
    <numFmt numFmtId="166" formatCode="0.0%"/>
    <numFmt numFmtId="167" formatCode="%\ \ 0"/>
    <numFmt numFmtId="168" formatCode="%0.0"/>
    <numFmt numFmtId="169" formatCode="[$-2000000]0%"/>
    <numFmt numFmtId="170" formatCode="0;\-0;;"/>
  </numFmts>
  <fonts count="445">
    <font>
      <sz val="11"/>
      <color theme="1"/>
      <name val="Arial"/>
      <family val="2"/>
      <scheme val="minor"/>
    </font>
    <font>
      <sz val="11"/>
      <color theme="1"/>
      <name val="Arial"/>
      <family val="2"/>
      <charset val="178"/>
      <scheme val="minor"/>
    </font>
    <font>
      <sz val="11"/>
      <color theme="1"/>
      <name val="Arial"/>
      <family val="2"/>
      <charset val="178"/>
      <scheme val="minor"/>
    </font>
    <font>
      <sz val="11"/>
      <color theme="1"/>
      <name val="Arial"/>
      <family val="2"/>
      <charset val="178"/>
      <scheme val="minor"/>
    </font>
    <font>
      <sz val="11"/>
      <color theme="1"/>
      <name val="Arial"/>
      <family val="2"/>
      <charset val="178"/>
      <scheme val="minor"/>
    </font>
    <font>
      <sz val="11"/>
      <color theme="1"/>
      <name val="Arial"/>
      <family val="2"/>
      <charset val="178"/>
      <scheme val="minor"/>
    </font>
    <font>
      <sz val="11"/>
      <color theme="1"/>
      <name val="Arial"/>
      <family val="2"/>
      <charset val="178"/>
      <scheme val="minor"/>
    </font>
    <font>
      <b/>
      <sz val="14"/>
      <color theme="1"/>
      <name val="Arial"/>
      <family val="2"/>
      <scheme val="minor"/>
    </font>
    <font>
      <b/>
      <sz val="11"/>
      <color theme="1"/>
      <name val="Arial"/>
      <family val="2"/>
      <scheme val="minor"/>
    </font>
    <font>
      <b/>
      <sz val="11"/>
      <color theme="0"/>
      <name val="Arial"/>
      <family val="2"/>
      <scheme val="minor"/>
    </font>
    <font>
      <b/>
      <sz val="16"/>
      <color theme="1"/>
      <name val="Arial"/>
      <family val="2"/>
      <scheme val="minor"/>
    </font>
    <font>
      <b/>
      <sz val="11"/>
      <color theme="0" tint="-4.9989318521683403E-2"/>
      <name val="Arial"/>
      <family val="2"/>
      <scheme val="minor"/>
    </font>
    <font>
      <b/>
      <sz val="14"/>
      <color theme="1"/>
      <name val="Arial"/>
      <family val="2"/>
      <charset val="178"/>
      <scheme val="minor"/>
    </font>
    <font>
      <b/>
      <sz val="36"/>
      <name val="Arial"/>
      <family val="2"/>
    </font>
    <font>
      <b/>
      <sz val="26"/>
      <name val="Arial"/>
      <family val="2"/>
    </font>
    <font>
      <b/>
      <sz val="18"/>
      <name val="Arial"/>
      <family val="2"/>
    </font>
    <font>
      <sz val="10"/>
      <name val="Arial"/>
      <family val="2"/>
    </font>
    <font>
      <b/>
      <sz val="14"/>
      <name val="Calibri"/>
      <family val="2"/>
      <charset val="178"/>
    </font>
    <font>
      <b/>
      <sz val="22"/>
      <color theme="0"/>
      <name val="Calibri"/>
      <family val="2"/>
    </font>
    <font>
      <b/>
      <sz val="12"/>
      <name val="Calibri"/>
      <family val="2"/>
    </font>
    <font>
      <b/>
      <sz val="20"/>
      <color theme="0"/>
      <name val="Calibri"/>
      <family val="2"/>
    </font>
    <font>
      <b/>
      <sz val="12"/>
      <color theme="0"/>
      <name val="Calibri"/>
      <family val="2"/>
    </font>
    <font>
      <b/>
      <sz val="10"/>
      <name val="Calibri"/>
      <family val="2"/>
    </font>
    <font>
      <sz val="20"/>
      <color theme="0"/>
      <name val="Arial"/>
      <family val="2"/>
      <scheme val="minor"/>
    </font>
    <font>
      <b/>
      <sz val="8"/>
      <name val="Calibri"/>
      <family val="2"/>
    </font>
    <font>
      <b/>
      <sz val="14"/>
      <color theme="0"/>
      <name val="Arial"/>
      <family val="2"/>
      <charset val="178"/>
      <scheme val="minor"/>
    </font>
    <font>
      <b/>
      <sz val="16"/>
      <color theme="0"/>
      <name val="Calibri"/>
      <family val="2"/>
      <charset val="178"/>
    </font>
    <font>
      <b/>
      <sz val="18"/>
      <name val="Calibri"/>
      <family val="2"/>
    </font>
    <font>
      <b/>
      <sz val="16"/>
      <name val="Calibri"/>
      <family val="2"/>
    </font>
    <font>
      <b/>
      <sz val="14"/>
      <name val="Calibri"/>
      <family val="2"/>
    </font>
    <font>
      <b/>
      <sz val="12"/>
      <color theme="1"/>
      <name val="Arial"/>
      <family val="2"/>
      <scheme val="minor"/>
    </font>
    <font>
      <b/>
      <sz val="24"/>
      <color theme="0"/>
      <name val="Arial"/>
      <family val="2"/>
    </font>
    <font>
      <b/>
      <sz val="12"/>
      <name val="Arial"/>
      <family val="2"/>
    </font>
    <font>
      <b/>
      <sz val="8"/>
      <name val="Arial"/>
      <family val="2"/>
    </font>
    <font>
      <b/>
      <sz val="16"/>
      <name val="Arial"/>
      <family val="2"/>
    </font>
    <font>
      <b/>
      <sz val="28"/>
      <color theme="0"/>
      <name val="Arial"/>
      <family val="2"/>
    </font>
    <font>
      <b/>
      <sz val="16"/>
      <color theme="0"/>
      <name val="Arial"/>
      <family val="2"/>
      <charset val="178"/>
    </font>
    <font>
      <b/>
      <sz val="12"/>
      <color theme="0"/>
      <name val="Arial"/>
      <family val="2"/>
      <charset val="178"/>
    </font>
    <font>
      <b/>
      <sz val="20"/>
      <color theme="0"/>
      <name val="Arial"/>
      <family val="2"/>
      <scheme val="minor"/>
    </font>
    <font>
      <b/>
      <sz val="18"/>
      <color theme="0"/>
      <name val="Arial"/>
      <family val="2"/>
    </font>
    <font>
      <b/>
      <sz val="20"/>
      <name val="Arial"/>
      <family val="2"/>
    </font>
    <font>
      <sz val="20"/>
      <name val="Arial"/>
      <family val="2"/>
    </font>
    <font>
      <b/>
      <sz val="28"/>
      <name val="Arial"/>
      <family val="2"/>
    </font>
    <font>
      <b/>
      <sz val="12"/>
      <name val="Calibri"/>
      <family val="2"/>
      <charset val="178"/>
    </font>
    <font>
      <b/>
      <sz val="12"/>
      <color theme="1"/>
      <name val="Arial"/>
      <family val="2"/>
      <charset val="178"/>
      <scheme val="minor"/>
    </font>
    <font>
      <b/>
      <sz val="18"/>
      <color theme="0"/>
      <name val="Arial"/>
      <family val="2"/>
      <charset val="178"/>
      <scheme val="minor"/>
    </font>
    <font>
      <b/>
      <sz val="12"/>
      <color theme="0"/>
      <name val="Arial"/>
      <family val="2"/>
      <charset val="178"/>
      <scheme val="minor"/>
    </font>
    <font>
      <b/>
      <sz val="18"/>
      <color theme="1"/>
      <name val="Arial"/>
      <family val="2"/>
      <scheme val="minor"/>
    </font>
    <font>
      <b/>
      <sz val="20"/>
      <color rgb="FFFF0000"/>
      <name val="Arial"/>
      <family val="2"/>
    </font>
    <font>
      <b/>
      <sz val="16"/>
      <color theme="0" tint="-4.9989318521683403E-2"/>
      <name val="Arial"/>
      <family val="2"/>
      <charset val="178"/>
    </font>
    <font>
      <b/>
      <sz val="8"/>
      <color theme="0" tint="-4.9989318521683403E-2"/>
      <name val="Arial"/>
      <family val="2"/>
      <charset val="178"/>
    </font>
    <font>
      <b/>
      <sz val="18"/>
      <color theme="0" tint="-4.9989318521683403E-2"/>
      <name val="Arial"/>
      <family val="2"/>
      <charset val="178"/>
    </font>
    <font>
      <b/>
      <sz val="14"/>
      <color theme="0" tint="-4.9989318521683403E-2"/>
      <name val="Calibri"/>
      <family val="2"/>
      <charset val="178"/>
    </font>
    <font>
      <b/>
      <sz val="12"/>
      <color theme="0" tint="-4.9989318521683403E-2"/>
      <name val="Arial"/>
      <family val="2"/>
      <charset val="178"/>
    </font>
    <font>
      <b/>
      <sz val="24"/>
      <name val="Arial"/>
      <family val="2"/>
    </font>
    <font>
      <b/>
      <sz val="11"/>
      <name val="Arial"/>
      <family val="2"/>
    </font>
    <font>
      <b/>
      <sz val="18"/>
      <name val="Sultan bold"/>
      <charset val="178"/>
    </font>
    <font>
      <b/>
      <sz val="48"/>
      <name val="Arial"/>
      <family val="2"/>
    </font>
    <font>
      <b/>
      <sz val="14"/>
      <name val="Arial"/>
      <family val="2"/>
      <charset val="178"/>
    </font>
    <font>
      <b/>
      <sz val="8"/>
      <color theme="0"/>
      <name val="Arial"/>
      <family val="2"/>
      <charset val="178"/>
    </font>
    <font>
      <b/>
      <sz val="18"/>
      <color theme="0" tint="-4.9989318521683403E-2"/>
      <name val="Arial"/>
      <family val="2"/>
      <scheme val="minor"/>
    </font>
    <font>
      <sz val="18"/>
      <name val="Arial"/>
      <family val="2"/>
    </font>
    <font>
      <b/>
      <sz val="22"/>
      <name val="Arial"/>
      <family val="2"/>
    </font>
    <font>
      <sz val="28"/>
      <name val="Arial"/>
      <family val="2"/>
    </font>
    <font>
      <sz val="22"/>
      <color theme="1"/>
      <name val="Arial"/>
      <family val="2"/>
      <scheme val="minor"/>
    </font>
    <font>
      <b/>
      <sz val="28"/>
      <name val="Arial"/>
      <family val="2"/>
      <charset val="178"/>
    </font>
    <font>
      <b/>
      <sz val="22"/>
      <name val="Arial"/>
      <family val="2"/>
      <charset val="178"/>
    </font>
    <font>
      <b/>
      <sz val="22"/>
      <name val="Calibri"/>
      <family val="2"/>
      <charset val="178"/>
    </font>
    <font>
      <b/>
      <sz val="28"/>
      <name val="Calibri"/>
      <family val="2"/>
      <charset val="178"/>
    </font>
    <font>
      <b/>
      <sz val="20"/>
      <name val="Calibri"/>
      <family val="2"/>
      <charset val="178"/>
    </font>
    <font>
      <b/>
      <sz val="24"/>
      <name val="Calibri"/>
      <family val="2"/>
      <charset val="178"/>
    </font>
    <font>
      <b/>
      <sz val="22"/>
      <name val="Calibri"/>
      <family val="2"/>
    </font>
    <font>
      <b/>
      <sz val="18"/>
      <name val="Calibri"/>
      <family val="2"/>
      <charset val="178"/>
    </font>
    <font>
      <b/>
      <sz val="28"/>
      <name val="Calibri"/>
      <family val="2"/>
    </font>
    <font>
      <b/>
      <sz val="28"/>
      <color theme="1"/>
      <name val="Arial"/>
      <family val="2"/>
      <charset val="178"/>
      <scheme val="minor"/>
    </font>
    <font>
      <b/>
      <sz val="22"/>
      <color theme="1"/>
      <name val="Arial"/>
      <family val="2"/>
      <charset val="178"/>
      <scheme val="minor"/>
    </font>
    <font>
      <b/>
      <sz val="26"/>
      <color theme="1"/>
      <name val="Arial"/>
      <family val="2"/>
      <charset val="178"/>
      <scheme val="minor"/>
    </font>
    <font>
      <b/>
      <sz val="22"/>
      <color theme="1"/>
      <name val="Arial"/>
      <family val="2"/>
      <scheme val="minor"/>
    </font>
    <font>
      <b/>
      <sz val="24"/>
      <color theme="1"/>
      <name val="Arial"/>
      <family val="2"/>
      <scheme val="minor"/>
    </font>
    <font>
      <b/>
      <sz val="28"/>
      <color theme="1"/>
      <name val="Arial"/>
      <family val="2"/>
      <scheme val="minor"/>
    </font>
    <font>
      <b/>
      <sz val="36"/>
      <color theme="1"/>
      <name val="Arial"/>
      <family val="2"/>
      <scheme val="minor"/>
    </font>
    <font>
      <sz val="11"/>
      <color theme="1"/>
      <name val="Arial"/>
      <family val="2"/>
      <scheme val="minor"/>
    </font>
    <font>
      <b/>
      <sz val="11"/>
      <color rgb="FF3F3F3F"/>
      <name val="Arial"/>
      <family val="2"/>
      <charset val="178"/>
      <scheme val="minor"/>
    </font>
    <font>
      <b/>
      <sz val="11"/>
      <color theme="0"/>
      <name val="Arial"/>
      <family val="2"/>
      <charset val="178"/>
      <scheme val="minor"/>
    </font>
    <font>
      <sz val="11"/>
      <color theme="0"/>
      <name val="Arial"/>
      <family val="2"/>
      <charset val="178"/>
      <scheme val="minor"/>
    </font>
    <font>
      <sz val="11"/>
      <name val="Calibri"/>
      <family val="2"/>
    </font>
    <font>
      <sz val="22"/>
      <name val="Arial"/>
      <family val="2"/>
    </font>
    <font>
      <b/>
      <u/>
      <sz val="36"/>
      <name val="Arial"/>
      <family val="2"/>
    </font>
    <font>
      <b/>
      <sz val="20"/>
      <color theme="1"/>
      <name val="Arial"/>
      <family val="2"/>
    </font>
    <font>
      <sz val="24"/>
      <name val="Arial"/>
      <family val="2"/>
    </font>
    <font>
      <b/>
      <sz val="14"/>
      <name val="Arial"/>
      <family val="2"/>
    </font>
    <font>
      <b/>
      <sz val="16"/>
      <name val="Arabic Transparent"/>
      <charset val="178"/>
    </font>
    <font>
      <b/>
      <sz val="22"/>
      <name val="Arabic Transparent"/>
      <charset val="178"/>
    </font>
    <font>
      <b/>
      <sz val="24"/>
      <name val="Arabic Transparent"/>
      <charset val="178"/>
    </font>
    <font>
      <b/>
      <sz val="10"/>
      <name val="Arial"/>
      <family val="2"/>
    </font>
    <font>
      <b/>
      <sz val="24"/>
      <color theme="1"/>
      <name val="Arial"/>
      <family val="2"/>
    </font>
    <font>
      <b/>
      <sz val="26"/>
      <name val="Arabic Transparent"/>
      <charset val="178"/>
    </font>
    <font>
      <b/>
      <sz val="18"/>
      <name val="Arabic Transparent"/>
      <charset val="178"/>
    </font>
    <font>
      <b/>
      <sz val="20"/>
      <name val="Arabic Transparent"/>
      <charset val="178"/>
    </font>
    <font>
      <b/>
      <sz val="14"/>
      <name val="Arabic Transparent"/>
      <charset val="178"/>
    </font>
    <font>
      <b/>
      <sz val="36"/>
      <name val="Arabic Transparent"/>
      <charset val="178"/>
    </font>
    <font>
      <sz val="18"/>
      <name val="Jeddah Normal"/>
      <charset val="178"/>
    </font>
    <font>
      <sz val="12"/>
      <color theme="1"/>
      <name val="Khalid Art bold"/>
      <charset val="178"/>
    </font>
    <font>
      <b/>
      <sz val="14"/>
      <color theme="1"/>
      <name val="Elephant"/>
      <family val="1"/>
    </font>
    <font>
      <b/>
      <sz val="16"/>
      <color theme="1"/>
      <name val="Elephant"/>
      <family val="1"/>
    </font>
    <font>
      <b/>
      <sz val="12"/>
      <color theme="1"/>
      <name val="Elephant"/>
      <family val="1"/>
    </font>
    <font>
      <b/>
      <sz val="48"/>
      <color rgb="FF000000"/>
      <name val="Arial"/>
      <family val="2"/>
    </font>
    <font>
      <b/>
      <sz val="10"/>
      <name val="AF_Najed"/>
      <charset val="178"/>
    </font>
    <font>
      <b/>
      <sz val="20"/>
      <name val="AF_Najed"/>
      <charset val="178"/>
    </font>
    <font>
      <b/>
      <sz val="48"/>
      <name val="AF_Najed"/>
      <charset val="178"/>
    </font>
    <font>
      <b/>
      <sz val="24"/>
      <name val="AF_Najed"/>
      <charset val="178"/>
    </font>
    <font>
      <b/>
      <sz val="26"/>
      <name val="AF_Najed"/>
      <charset val="178"/>
    </font>
    <font>
      <b/>
      <sz val="36"/>
      <name val="AF_Najed"/>
      <charset val="178"/>
    </font>
    <font>
      <b/>
      <sz val="28"/>
      <name val="AF_Najed"/>
      <charset val="178"/>
    </font>
    <font>
      <b/>
      <sz val="36"/>
      <name val="Sultan bold"/>
      <charset val="178"/>
    </font>
    <font>
      <b/>
      <sz val="48"/>
      <color theme="1"/>
      <name val="Sultan bold"/>
      <charset val="178"/>
    </font>
    <font>
      <b/>
      <sz val="48"/>
      <color theme="1"/>
      <name val="AF_Najed"/>
      <charset val="178"/>
    </font>
    <font>
      <sz val="36"/>
      <name val="Arial"/>
      <family val="2"/>
    </font>
    <font>
      <b/>
      <sz val="48"/>
      <name val="Sultan bold"/>
      <charset val="178"/>
    </font>
    <font>
      <b/>
      <sz val="48"/>
      <name val="Arabic Transparent"/>
      <charset val="178"/>
    </font>
    <font>
      <sz val="14"/>
      <name val="Arial"/>
      <family val="2"/>
    </font>
    <font>
      <b/>
      <sz val="22"/>
      <name val="AF_Najed"/>
      <charset val="178"/>
    </font>
    <font>
      <sz val="48"/>
      <name val="Arial"/>
      <family val="2"/>
    </font>
    <font>
      <sz val="16"/>
      <name val="Arial"/>
      <family val="2"/>
    </font>
    <font>
      <b/>
      <sz val="16"/>
      <name val="Arabic Typesetting"/>
      <family val="4"/>
    </font>
    <font>
      <b/>
      <sz val="16"/>
      <name val="PT Bold Heading"/>
      <charset val="178"/>
    </font>
    <font>
      <b/>
      <sz val="24"/>
      <name val="Arabic Typesetting"/>
      <family val="4"/>
    </font>
    <font>
      <b/>
      <sz val="16"/>
      <name val="Akhbar MT"/>
      <charset val="178"/>
    </font>
    <font>
      <b/>
      <sz val="26"/>
      <name val="Akhbar MT"/>
      <charset val="178"/>
    </font>
    <font>
      <b/>
      <sz val="22"/>
      <name val="Times New Roman"/>
      <family val="1"/>
    </font>
    <font>
      <b/>
      <sz val="24"/>
      <name val="Mudir MT"/>
      <charset val="178"/>
    </font>
    <font>
      <b/>
      <sz val="16"/>
      <name val="Mudir MT"/>
      <charset val="178"/>
    </font>
    <font>
      <b/>
      <sz val="20"/>
      <name val="Times New Roman"/>
      <family val="1"/>
    </font>
    <font>
      <b/>
      <sz val="20"/>
      <name val="Mudir MT"/>
      <charset val="178"/>
    </font>
    <font>
      <b/>
      <sz val="18"/>
      <name val="Times New Roman"/>
      <family val="1"/>
    </font>
    <font>
      <b/>
      <sz val="16"/>
      <name val="Times New Roman"/>
      <family val="1"/>
    </font>
    <font>
      <b/>
      <sz val="18"/>
      <name val="Arabic Typesetting"/>
      <family val="4"/>
    </font>
    <font>
      <b/>
      <sz val="24"/>
      <color indexed="8"/>
      <name val="Arabic Transparent"/>
      <charset val="178"/>
    </font>
    <font>
      <b/>
      <sz val="11"/>
      <name val="PT Bold Heading"/>
      <charset val="178"/>
    </font>
    <font>
      <sz val="9"/>
      <name val="Arial"/>
      <family val="2"/>
    </font>
    <font>
      <b/>
      <sz val="14"/>
      <color theme="1"/>
      <name val="Arial"/>
      <family val="2"/>
    </font>
    <font>
      <b/>
      <sz val="16"/>
      <color theme="1"/>
      <name val="Arial"/>
      <family val="2"/>
      <charset val="178"/>
      <scheme val="minor"/>
    </font>
    <font>
      <b/>
      <sz val="18"/>
      <color theme="1"/>
      <name val="Arial"/>
      <family val="2"/>
      <charset val="178"/>
      <scheme val="minor"/>
    </font>
    <font>
      <sz val="26"/>
      <name val="Arial"/>
      <family val="2"/>
    </font>
    <font>
      <sz val="26"/>
      <name val="Arabic Transparent"/>
      <charset val="178"/>
    </font>
    <font>
      <sz val="18"/>
      <name val="Arabic Transparent"/>
      <charset val="178"/>
    </font>
    <font>
      <b/>
      <sz val="26"/>
      <name val="Arial"/>
      <family val="2"/>
      <charset val="178"/>
      <scheme val="minor"/>
    </font>
    <font>
      <b/>
      <sz val="12"/>
      <name val="Arabic Transparent"/>
      <charset val="178"/>
    </font>
    <font>
      <sz val="12"/>
      <name val="Arial"/>
      <family val="2"/>
    </font>
    <font>
      <b/>
      <sz val="18"/>
      <name val="Arial"/>
      <family val="2"/>
      <charset val="178"/>
      <scheme val="minor"/>
    </font>
    <font>
      <b/>
      <sz val="18"/>
      <color theme="1"/>
      <name val="Arial"/>
      <family val="2"/>
    </font>
    <font>
      <sz val="22"/>
      <color theme="1"/>
      <name val="Arial"/>
      <family val="2"/>
    </font>
    <font>
      <b/>
      <sz val="16"/>
      <color theme="1"/>
      <name val="Arial"/>
      <family val="2"/>
    </font>
    <font>
      <b/>
      <sz val="16"/>
      <name val="Arial"/>
      <family val="2"/>
      <scheme val="minor"/>
    </font>
    <font>
      <b/>
      <sz val="18"/>
      <name val="Arial"/>
      <family val="2"/>
      <scheme val="minor"/>
    </font>
    <font>
      <b/>
      <sz val="26"/>
      <name val="Arial"/>
      <family val="2"/>
      <scheme val="minor"/>
    </font>
    <font>
      <b/>
      <sz val="12"/>
      <name val="Arial"/>
      <family val="2"/>
      <scheme val="minor"/>
    </font>
    <font>
      <b/>
      <sz val="28"/>
      <color theme="1"/>
      <name val="Elephant"/>
      <family val="1"/>
    </font>
    <font>
      <b/>
      <sz val="10"/>
      <color theme="1"/>
      <name val="Elephant"/>
      <family val="1"/>
    </font>
    <font>
      <b/>
      <sz val="9"/>
      <color theme="1"/>
      <name val="Elephant"/>
      <family val="1"/>
    </font>
    <font>
      <b/>
      <sz val="11"/>
      <color theme="1"/>
      <name val="Elephant"/>
      <family val="1"/>
    </font>
    <font>
      <b/>
      <sz val="20"/>
      <color theme="1"/>
      <name val="Arial"/>
      <family val="2"/>
      <scheme val="minor"/>
    </font>
    <font>
      <sz val="12"/>
      <name val="Jeddah Normal"/>
      <charset val="178"/>
    </font>
    <font>
      <sz val="9"/>
      <name val="Jeddah Normal"/>
      <charset val="178"/>
    </font>
    <font>
      <b/>
      <sz val="14"/>
      <name val="Jeddah Normal"/>
      <charset val="178"/>
    </font>
    <font>
      <b/>
      <sz val="9"/>
      <name val="Jeddah Normal"/>
      <charset val="178"/>
    </font>
    <font>
      <b/>
      <sz val="8"/>
      <name val="Jeddah Normal"/>
      <charset val="178"/>
    </font>
    <font>
      <b/>
      <sz val="11"/>
      <name val="Jeddah Normal"/>
      <charset val="178"/>
    </font>
    <font>
      <b/>
      <sz val="10"/>
      <name val="Jeddah Normal"/>
      <charset val="178"/>
    </font>
    <font>
      <b/>
      <sz val="16"/>
      <name val="Jeddah Normal"/>
      <charset val="178"/>
    </font>
    <font>
      <sz val="11"/>
      <name val="Arial"/>
      <family val="2"/>
    </font>
    <font>
      <b/>
      <sz val="11"/>
      <name val="AF_Najed"/>
      <charset val="178"/>
    </font>
    <font>
      <b/>
      <sz val="16"/>
      <name val="AF_Najed"/>
      <charset val="178"/>
    </font>
    <font>
      <b/>
      <sz val="16"/>
      <color theme="0"/>
      <name val="AF_Najed"/>
      <charset val="178"/>
    </font>
    <font>
      <b/>
      <sz val="16"/>
      <color rgb="FFFF0000"/>
      <name val="AF_Najed"/>
      <charset val="178"/>
    </font>
    <font>
      <sz val="48"/>
      <name val="Arabic Transparent"/>
      <charset val="178"/>
    </font>
    <font>
      <b/>
      <sz val="48"/>
      <name val="Arial"/>
      <family val="2"/>
      <charset val="178"/>
      <scheme val="minor"/>
    </font>
    <font>
      <b/>
      <sz val="24"/>
      <name val="PT Bold Heading"/>
      <charset val="178"/>
    </font>
    <font>
      <b/>
      <sz val="24"/>
      <name val="PompejiPetit"/>
    </font>
    <font>
      <sz val="10"/>
      <name val="AF_Najed"/>
      <charset val="178"/>
    </font>
    <font>
      <b/>
      <sz val="36"/>
      <name val="Arial"/>
      <family val="2"/>
      <charset val="178"/>
    </font>
    <font>
      <b/>
      <sz val="36"/>
      <name val="Calibri"/>
      <family val="2"/>
      <charset val="178"/>
    </font>
    <font>
      <b/>
      <sz val="20"/>
      <color theme="0" tint="-4.9989318521683403E-2"/>
      <name val="Arial"/>
      <family val="2"/>
      <scheme val="minor"/>
    </font>
    <font>
      <b/>
      <sz val="24"/>
      <color theme="0" tint="-4.9989318521683403E-2"/>
      <name val="Arial"/>
      <family val="2"/>
      <scheme val="minor"/>
    </font>
    <font>
      <b/>
      <sz val="10"/>
      <color theme="1"/>
      <name val="Arial"/>
      <family val="2"/>
      <scheme val="minor"/>
    </font>
    <font>
      <sz val="14"/>
      <color theme="1"/>
      <name val="Arial"/>
      <family val="2"/>
      <scheme val="minor"/>
    </font>
    <font>
      <b/>
      <sz val="26"/>
      <name val="Arial"/>
      <family val="2"/>
      <charset val="178"/>
    </font>
    <font>
      <b/>
      <sz val="10"/>
      <color theme="0"/>
      <name val="Arial"/>
      <family val="2"/>
      <scheme val="minor"/>
    </font>
    <font>
      <b/>
      <sz val="12"/>
      <color theme="0"/>
      <name val="Arial"/>
      <family val="2"/>
      <scheme val="minor"/>
    </font>
    <font>
      <b/>
      <sz val="24"/>
      <color theme="0"/>
      <name val="Arial"/>
      <family val="2"/>
      <scheme val="minor"/>
    </font>
    <font>
      <b/>
      <sz val="12"/>
      <color theme="1"/>
      <name val="Arial"/>
      <family val="2"/>
    </font>
    <font>
      <b/>
      <sz val="26"/>
      <color theme="1"/>
      <name val="Arial"/>
      <family val="2"/>
      <scheme val="minor"/>
    </font>
    <font>
      <b/>
      <sz val="24"/>
      <name val="Dubai"/>
      <family val="2"/>
    </font>
    <font>
      <b/>
      <sz val="60"/>
      <name val="Dubai"/>
      <family val="2"/>
    </font>
    <font>
      <b/>
      <sz val="14"/>
      <name val="Dubai"/>
      <family val="2"/>
    </font>
    <font>
      <b/>
      <sz val="15"/>
      <name val="Jeddah Normal"/>
      <charset val="178"/>
    </font>
    <font>
      <b/>
      <sz val="20"/>
      <name val="Dubai"/>
      <family val="2"/>
    </font>
    <font>
      <b/>
      <sz val="24"/>
      <name val="Jeddah Normal"/>
      <charset val="178"/>
    </font>
    <font>
      <b/>
      <sz val="18"/>
      <name val="Dubai"/>
      <family val="2"/>
    </font>
    <font>
      <b/>
      <sz val="20"/>
      <name val="Jeddah Normal"/>
      <charset val="178"/>
    </font>
    <font>
      <b/>
      <sz val="22"/>
      <name val="Jeddah Normal"/>
      <charset val="178"/>
    </font>
    <font>
      <b/>
      <sz val="18"/>
      <name val="Jeddah Normal"/>
      <charset val="178"/>
    </font>
    <font>
      <b/>
      <sz val="26"/>
      <name val="Jeddah Normal"/>
      <charset val="178"/>
    </font>
    <font>
      <b/>
      <sz val="16"/>
      <name val="Sultan bold"/>
      <charset val="178"/>
    </font>
    <font>
      <b/>
      <sz val="24"/>
      <name val="Sultan bold"/>
      <charset val="178"/>
    </font>
    <font>
      <b/>
      <sz val="24"/>
      <name val="Times New Roman"/>
      <family val="1"/>
    </font>
    <font>
      <b/>
      <sz val="36"/>
      <name val="DecoType Thuluth"/>
      <charset val="178"/>
    </font>
    <font>
      <b/>
      <sz val="22"/>
      <color theme="0" tint="-4.9989318521683403E-2"/>
      <name val="Arial"/>
      <family val="2"/>
    </font>
    <font>
      <b/>
      <sz val="40"/>
      <name val="Jeddah Normal"/>
      <charset val="178"/>
    </font>
    <font>
      <sz val="22"/>
      <name val="Jeddah Normal"/>
      <charset val="178"/>
    </font>
    <font>
      <sz val="10"/>
      <name val="Jeddah Normal"/>
      <charset val="178"/>
    </font>
    <font>
      <sz val="11"/>
      <name val="Jeddah Normal"/>
      <charset val="178"/>
    </font>
    <font>
      <sz val="20"/>
      <name val="Jeddah Normal"/>
      <charset val="178"/>
    </font>
    <font>
      <sz val="26"/>
      <name val="Jeddah Normal"/>
      <charset val="178"/>
    </font>
    <font>
      <sz val="72"/>
      <name val="Jeddah Normal"/>
      <charset val="178"/>
    </font>
    <font>
      <sz val="40"/>
      <name val="Jeddah Normal"/>
      <charset val="178"/>
    </font>
    <font>
      <sz val="40"/>
      <name val="Arial"/>
      <family val="2"/>
    </font>
    <font>
      <b/>
      <sz val="36"/>
      <name val="Jeddah Normal"/>
      <charset val="178"/>
    </font>
    <font>
      <b/>
      <sz val="48"/>
      <name val="Jeddah Normal"/>
      <charset val="178"/>
    </font>
    <font>
      <b/>
      <sz val="26"/>
      <name val="Sultan bold"/>
      <charset val="178"/>
    </font>
    <font>
      <b/>
      <sz val="72"/>
      <name val="Times New Roman"/>
      <family val="1"/>
    </font>
    <font>
      <sz val="48"/>
      <name val="Jeddah Normal"/>
      <charset val="178"/>
    </font>
    <font>
      <b/>
      <sz val="12"/>
      <name val="Jeddah Normal"/>
      <charset val="178"/>
    </font>
    <font>
      <sz val="14"/>
      <name val="Jeddah Normal"/>
      <charset val="178"/>
    </font>
    <font>
      <b/>
      <sz val="12"/>
      <name val="PT Bold Heading"/>
      <charset val="178"/>
    </font>
    <font>
      <b/>
      <sz val="11"/>
      <name val="Mudir MT"/>
      <charset val="178"/>
    </font>
    <font>
      <b/>
      <sz val="18"/>
      <name val="PT Bold Heading"/>
      <charset val="178"/>
    </font>
    <font>
      <sz val="16"/>
      <name val="Jeddah Normal"/>
      <charset val="178"/>
    </font>
    <font>
      <b/>
      <sz val="16"/>
      <name val="Dubai"/>
      <family val="2"/>
    </font>
    <font>
      <b/>
      <sz val="16"/>
      <color indexed="9"/>
      <name val="Jeddah Normal"/>
      <charset val="178"/>
    </font>
    <font>
      <b/>
      <sz val="28"/>
      <name val="Jeddah Normal"/>
      <charset val="178"/>
    </font>
    <font>
      <sz val="24"/>
      <name val="Jeddah Normal"/>
      <charset val="178"/>
    </font>
    <font>
      <b/>
      <sz val="28"/>
      <color indexed="8"/>
      <name val="Times New Roman"/>
      <family val="1"/>
    </font>
    <font>
      <b/>
      <sz val="22"/>
      <color indexed="8"/>
      <name val="Times New Roman"/>
      <family val="1"/>
    </font>
    <font>
      <sz val="10"/>
      <name val="Arial"/>
      <family val="2"/>
      <charset val="178"/>
    </font>
    <font>
      <b/>
      <sz val="10"/>
      <name val="Arial"/>
      <family val="2"/>
      <charset val="178"/>
    </font>
    <font>
      <b/>
      <sz val="10"/>
      <name val="Arabic Transparent"/>
      <charset val="178"/>
    </font>
    <font>
      <sz val="10"/>
      <name val="Cairo"/>
    </font>
    <font>
      <b/>
      <sz val="18"/>
      <color theme="0"/>
      <name val="Arial"/>
      <family val="2"/>
      <scheme val="minor"/>
    </font>
    <font>
      <b/>
      <sz val="22"/>
      <color theme="0"/>
      <name val="Arial"/>
      <family val="2"/>
      <scheme val="minor"/>
    </font>
    <font>
      <b/>
      <sz val="16"/>
      <color theme="1"/>
      <name val="Calibri"/>
      <family val="2"/>
    </font>
    <font>
      <b/>
      <sz val="12"/>
      <color theme="1"/>
      <name val="Calibri"/>
      <family val="2"/>
      <charset val="178"/>
    </font>
    <font>
      <b/>
      <sz val="20"/>
      <color theme="1"/>
      <name val="Arial"/>
      <family val="2"/>
      <charset val="178"/>
      <scheme val="minor"/>
    </font>
    <font>
      <b/>
      <sz val="20"/>
      <name val="Arial"/>
      <family val="2"/>
      <charset val="178"/>
      <scheme val="minor"/>
    </font>
    <font>
      <b/>
      <sz val="14"/>
      <name val="Arial"/>
      <family val="2"/>
      <charset val="178"/>
      <scheme val="minor"/>
    </font>
    <font>
      <b/>
      <sz val="20"/>
      <name val="Arial"/>
      <family val="2"/>
      <scheme val="minor"/>
    </font>
    <font>
      <b/>
      <sz val="20"/>
      <color rgb="FF00FFFF"/>
      <name val="Arial"/>
      <family val="2"/>
      <charset val="178"/>
      <scheme val="minor"/>
    </font>
    <font>
      <b/>
      <sz val="14"/>
      <name val="Arial"/>
      <family val="2"/>
      <scheme val="minor"/>
    </font>
    <font>
      <b/>
      <sz val="20"/>
      <color rgb="FF00FFFF"/>
      <name val="Arial"/>
      <family val="2"/>
    </font>
    <font>
      <b/>
      <sz val="20"/>
      <name val="Calibri"/>
      <family val="2"/>
    </font>
    <font>
      <sz val="11"/>
      <color theme="0"/>
      <name val="Arial"/>
      <family val="2"/>
      <scheme val="minor"/>
    </font>
    <font>
      <b/>
      <sz val="16"/>
      <name val="ae_AlMothnna"/>
      <family val="2"/>
    </font>
    <font>
      <b/>
      <sz val="14"/>
      <name val="ae_AlMothnna"/>
      <family val="2"/>
    </font>
    <font>
      <sz val="16"/>
      <name val="ae_AlMothnna"/>
      <family val="2"/>
    </font>
    <font>
      <b/>
      <sz val="26"/>
      <name val="ae_AlMothnna"/>
      <family val="2"/>
    </font>
    <font>
      <sz val="18"/>
      <name val="ae_AlMothnna"/>
      <family val="2"/>
    </font>
    <font>
      <b/>
      <sz val="22"/>
      <name val="Arial"/>
      <family val="2"/>
      <scheme val="minor"/>
    </font>
    <font>
      <b/>
      <sz val="21"/>
      <name val="Arial"/>
      <family val="2"/>
      <scheme val="minor"/>
    </font>
    <font>
      <b/>
      <sz val="24"/>
      <name val="Arial"/>
      <family val="2"/>
      <scheme val="minor"/>
    </font>
    <font>
      <sz val="18"/>
      <name val="Arial"/>
      <family val="2"/>
      <scheme val="minor"/>
    </font>
    <font>
      <sz val="26"/>
      <name val="ae_AlMothnna"/>
      <family val="2"/>
    </font>
    <font>
      <sz val="18"/>
      <color rgb="FF3F3F76"/>
      <name val="Arial"/>
      <family val="2"/>
      <charset val="178"/>
      <scheme val="minor"/>
    </font>
    <font>
      <sz val="26"/>
      <name val="Arabic Transparent"/>
    </font>
    <font>
      <b/>
      <sz val="18"/>
      <name val="Arabic Transparent"/>
    </font>
    <font>
      <b/>
      <sz val="60"/>
      <name val="Arabic Transparent"/>
      <charset val="178"/>
    </font>
    <font>
      <b/>
      <sz val="40"/>
      <name val="Arial"/>
      <family val="2"/>
    </font>
    <font>
      <b/>
      <sz val="28"/>
      <name val="Bodoni MT Black"/>
      <family val="1"/>
    </font>
    <font>
      <sz val="10"/>
      <name val="Times New Roman"/>
      <family val="1"/>
    </font>
    <font>
      <b/>
      <sz val="55"/>
      <name val="Arabic Transparent"/>
      <charset val="178"/>
    </font>
    <font>
      <b/>
      <sz val="36"/>
      <color indexed="8"/>
      <name val="Arabic Transparent"/>
      <charset val="178"/>
    </font>
    <font>
      <b/>
      <sz val="26"/>
      <color indexed="8"/>
      <name val="Arabic Transparent"/>
      <charset val="178"/>
    </font>
    <font>
      <b/>
      <sz val="28"/>
      <color indexed="8"/>
      <name val="Arabic Transparent"/>
      <charset val="178"/>
    </font>
    <font>
      <sz val="40"/>
      <name val="Arial"/>
      <family val="2"/>
      <charset val="178"/>
    </font>
    <font>
      <sz val="22"/>
      <name val="Arial"/>
      <family val="2"/>
      <charset val="178"/>
    </font>
    <font>
      <sz val="40"/>
      <color indexed="8"/>
      <name val="Arabic Transparent"/>
      <charset val="178"/>
    </font>
    <font>
      <sz val="24"/>
      <name val="Arial"/>
      <family val="2"/>
      <charset val="178"/>
    </font>
    <font>
      <b/>
      <sz val="40"/>
      <color indexed="8"/>
      <name val="Arabic Transparent"/>
      <family val="2"/>
      <charset val="178"/>
    </font>
    <font>
      <b/>
      <sz val="72"/>
      <name val="Arial"/>
      <family val="2"/>
    </font>
    <font>
      <b/>
      <sz val="22"/>
      <color theme="1"/>
      <name val="Elephant"/>
      <family val="1"/>
    </font>
    <font>
      <b/>
      <sz val="18"/>
      <color theme="1"/>
      <name val="Elephant"/>
      <family val="1"/>
      <charset val="178"/>
    </font>
    <font>
      <b/>
      <sz val="18"/>
      <name val="Simplified Arabic"/>
      <family val="1"/>
      <charset val="178"/>
    </font>
    <font>
      <b/>
      <sz val="18"/>
      <name val="Elephant"/>
      <family val="1"/>
      <charset val="178"/>
    </font>
    <font>
      <b/>
      <sz val="12"/>
      <name val="Elephant"/>
      <family val="1"/>
    </font>
    <font>
      <b/>
      <sz val="18"/>
      <name val="Elephant"/>
      <family val="1"/>
    </font>
    <font>
      <b/>
      <sz val="12"/>
      <color theme="1"/>
      <name val="Elephant"/>
      <family val="1"/>
      <charset val="178"/>
    </font>
    <font>
      <b/>
      <sz val="20"/>
      <color theme="1"/>
      <name val="Elephant"/>
      <family val="1"/>
      <charset val="178"/>
    </font>
    <font>
      <b/>
      <sz val="19"/>
      <color rgb="FFFF0000"/>
      <name val="Arial"/>
      <family val="2"/>
      <scheme val="minor"/>
    </font>
    <font>
      <b/>
      <u/>
      <sz val="19"/>
      <color indexed="17"/>
      <name val="Calibri"/>
      <family val="2"/>
    </font>
    <font>
      <b/>
      <sz val="19"/>
      <color indexed="10"/>
      <name val="Calibri"/>
      <family val="2"/>
    </font>
    <font>
      <b/>
      <sz val="18"/>
      <color rgb="FFFF0000"/>
      <name val="Arial"/>
      <family val="2"/>
      <scheme val="minor"/>
    </font>
    <font>
      <b/>
      <sz val="12"/>
      <color theme="1"/>
      <name val="Simplified Arabic"/>
      <family val="1"/>
    </font>
    <font>
      <b/>
      <sz val="24"/>
      <color theme="1"/>
      <name val="Khalid Art bold"/>
      <charset val="178"/>
    </font>
    <font>
      <b/>
      <sz val="16"/>
      <color rgb="FFFF0000"/>
      <name val="Arial"/>
      <family val="2"/>
      <scheme val="minor"/>
    </font>
    <font>
      <b/>
      <sz val="24"/>
      <color theme="1"/>
      <name val="Elephant"/>
      <family val="1"/>
    </font>
    <font>
      <b/>
      <sz val="16"/>
      <color theme="1"/>
      <name val="Elephant"/>
      <family val="1"/>
      <charset val="178"/>
    </font>
    <font>
      <b/>
      <sz val="16"/>
      <name val="Simplified Arabic"/>
      <family val="1"/>
      <charset val="178"/>
    </font>
    <font>
      <b/>
      <sz val="16"/>
      <name val="Simplified Arabic"/>
      <family val="1"/>
    </font>
    <font>
      <b/>
      <sz val="16"/>
      <name val="Elephant"/>
      <family val="1"/>
      <charset val="178"/>
    </font>
    <font>
      <b/>
      <sz val="16"/>
      <color theme="1"/>
      <name val="Simplified Arabic"/>
      <family val="1"/>
      <charset val="178"/>
    </font>
    <font>
      <b/>
      <sz val="16"/>
      <name val="Elephant"/>
      <family val="1"/>
    </font>
    <font>
      <b/>
      <sz val="14"/>
      <name val="Elephant"/>
      <family val="1"/>
    </font>
    <font>
      <b/>
      <sz val="22"/>
      <color theme="1"/>
      <name val="Khalid Art bold"/>
      <charset val="178"/>
    </font>
    <font>
      <b/>
      <sz val="20"/>
      <color theme="1"/>
      <name val="Khalid Art bold"/>
      <charset val="178"/>
    </font>
    <font>
      <b/>
      <sz val="20"/>
      <color rgb="FFFF0000"/>
      <name val="Khalid Art bold"/>
      <charset val="178"/>
    </font>
    <font>
      <b/>
      <sz val="16"/>
      <color theme="1"/>
      <name val="Khalid Art bold"/>
      <charset val="178"/>
    </font>
    <font>
      <b/>
      <sz val="16"/>
      <color rgb="FFFF0000"/>
      <name val="Khalid Art bold"/>
      <charset val="178"/>
    </font>
    <font>
      <b/>
      <sz val="14"/>
      <color theme="1"/>
      <name val="Khalid Art bold"/>
      <charset val="178"/>
    </font>
    <font>
      <b/>
      <sz val="26"/>
      <color theme="1"/>
      <name val="Elephant"/>
      <family val="1"/>
    </font>
    <font>
      <b/>
      <sz val="26"/>
      <color theme="1"/>
      <name val="Khalid Art bold"/>
      <charset val="178"/>
    </font>
    <font>
      <b/>
      <sz val="48"/>
      <color theme="1"/>
      <name val="Khalid Art bold"/>
      <charset val="178"/>
    </font>
    <font>
      <b/>
      <sz val="36"/>
      <color theme="1"/>
      <name val="Khalid Art bold"/>
      <charset val="178"/>
    </font>
    <font>
      <b/>
      <sz val="36"/>
      <color rgb="FFFF0000"/>
      <name val="Khalid Art bold"/>
      <charset val="178"/>
    </font>
    <font>
      <b/>
      <sz val="20"/>
      <name val="AF_Aseer"/>
      <charset val="178"/>
    </font>
    <font>
      <b/>
      <sz val="14"/>
      <name val="AF_Najed"/>
      <charset val="178"/>
    </font>
    <font>
      <b/>
      <sz val="36"/>
      <name val="AF_Aseer"/>
      <charset val="178"/>
    </font>
    <font>
      <b/>
      <sz val="28"/>
      <name val="Adonais"/>
      <charset val="178"/>
    </font>
    <font>
      <b/>
      <sz val="28"/>
      <name val="AF_Aseer"/>
      <charset val="178"/>
    </font>
    <font>
      <b/>
      <sz val="20"/>
      <color rgb="FFFF0000"/>
      <name val="Arial"/>
      <family val="2"/>
      <scheme val="minor"/>
    </font>
    <font>
      <b/>
      <sz val="26"/>
      <color rgb="FFFF0000"/>
      <name val="Khalid Art bold"/>
      <charset val="178"/>
    </font>
    <font>
      <sz val="26"/>
      <color rgb="FFFF0000"/>
      <name val="Khalid Art bold"/>
      <charset val="178"/>
    </font>
    <font>
      <b/>
      <sz val="48"/>
      <color theme="1"/>
      <name val="Elephant"/>
      <family val="1"/>
      <charset val="178"/>
    </font>
    <font>
      <b/>
      <sz val="48"/>
      <color rgb="FFFF0000"/>
      <name val="Khalid Art bold"/>
      <charset val="178"/>
    </font>
    <font>
      <sz val="36"/>
      <color rgb="FFFF0000"/>
      <name val="Khalid Art bold"/>
      <charset val="178"/>
    </font>
    <font>
      <b/>
      <sz val="48"/>
      <color theme="1"/>
      <name val="Arial"/>
      <family val="2"/>
      <scheme val="minor"/>
    </font>
    <font>
      <sz val="48"/>
      <color theme="1"/>
      <name val="Arial"/>
      <family val="2"/>
      <scheme val="minor"/>
    </font>
    <font>
      <u/>
      <sz val="11"/>
      <color theme="10"/>
      <name val="Arial"/>
      <family val="2"/>
      <scheme val="minor"/>
    </font>
    <font>
      <b/>
      <sz val="24"/>
      <color theme="0"/>
      <name val="Calibri"/>
      <family val="2"/>
    </font>
    <font>
      <u/>
      <sz val="12"/>
      <color theme="1"/>
      <name val="Simple Bold Jut Out"/>
      <charset val="178"/>
    </font>
    <font>
      <u/>
      <sz val="11"/>
      <color theme="1"/>
      <name val="Arial"/>
      <family val="2"/>
      <scheme val="minor"/>
    </font>
    <font>
      <u/>
      <sz val="14"/>
      <color theme="1"/>
      <name val="Arial"/>
      <family val="2"/>
      <scheme val="minor"/>
    </font>
    <font>
      <sz val="24"/>
      <color theme="1"/>
      <name val="Arial"/>
      <family val="2"/>
      <scheme val="minor"/>
    </font>
    <font>
      <sz val="11"/>
      <color rgb="FF000000"/>
      <name val="Arial"/>
      <family val="2"/>
    </font>
    <font>
      <b/>
      <sz val="16"/>
      <color theme="0"/>
      <name val="Arial"/>
      <family val="2"/>
      <scheme val="minor"/>
    </font>
    <font>
      <b/>
      <sz val="11"/>
      <color theme="1"/>
      <name val="PT Simple Bold Ruled"/>
      <charset val="178"/>
    </font>
    <font>
      <b/>
      <sz val="36"/>
      <color theme="0"/>
      <name val="DecoType Naskh Extensions"/>
      <charset val="178"/>
    </font>
    <font>
      <b/>
      <sz val="18"/>
      <color theme="5" tint="-0.249977111117893"/>
      <name val="Arial"/>
      <family val="2"/>
    </font>
    <font>
      <sz val="8"/>
      <name val="Arial"/>
      <family val="2"/>
      <scheme val="minor"/>
    </font>
    <font>
      <b/>
      <sz val="16"/>
      <color theme="0"/>
      <name val="Arabic Transparent"/>
      <charset val="178"/>
    </font>
    <font>
      <b/>
      <sz val="26"/>
      <color theme="0"/>
      <name val="Arial"/>
      <family val="2"/>
    </font>
    <font>
      <b/>
      <sz val="36"/>
      <name val="Calibri"/>
      <family val="2"/>
    </font>
    <font>
      <b/>
      <sz val="36"/>
      <color theme="1"/>
      <name val="Calibri"/>
      <family val="2"/>
    </font>
    <font>
      <b/>
      <sz val="36"/>
      <color theme="1"/>
      <name val="Arial"/>
      <family val="2"/>
      <charset val="178"/>
      <scheme val="minor"/>
    </font>
    <font>
      <b/>
      <sz val="36"/>
      <color theme="1"/>
      <name val="Calibri"/>
      <family val="2"/>
      <charset val="178"/>
    </font>
    <font>
      <sz val="36"/>
      <color theme="1"/>
      <name val="Arial"/>
      <family val="2"/>
      <scheme val="minor"/>
    </font>
    <font>
      <b/>
      <sz val="48"/>
      <color rgb="FF00FFFF"/>
      <name val="Arial"/>
      <family val="2"/>
    </font>
    <font>
      <b/>
      <sz val="48"/>
      <name val="Calibri"/>
      <family val="2"/>
    </font>
    <font>
      <b/>
      <sz val="48"/>
      <color theme="1"/>
      <name val="Arial"/>
      <family val="2"/>
    </font>
    <font>
      <b/>
      <sz val="48"/>
      <name val="Arial"/>
      <family val="2"/>
      <scheme val="minor"/>
    </font>
    <font>
      <b/>
      <sz val="48"/>
      <color rgb="FF00FFFF"/>
      <name val="Arial"/>
      <family val="2"/>
      <scheme val="minor"/>
    </font>
    <font>
      <sz val="18"/>
      <color rgb="FFFF0000"/>
      <name val="Arial"/>
      <family val="2"/>
      <scheme val="minor"/>
    </font>
    <font>
      <b/>
      <sz val="20"/>
      <name val="ae_AlMothnna"/>
      <charset val="178"/>
    </font>
    <font>
      <b/>
      <sz val="13"/>
      <color theme="1"/>
      <name val="Arial"/>
      <family val="2"/>
      <scheme val="minor"/>
    </font>
    <font>
      <b/>
      <u/>
      <sz val="13"/>
      <color theme="1"/>
      <name val="Arial"/>
      <family val="2"/>
      <scheme val="minor"/>
    </font>
    <font>
      <b/>
      <u/>
      <sz val="18"/>
      <color theme="1"/>
      <name val="Arial"/>
      <family val="2"/>
      <scheme val="minor"/>
    </font>
    <font>
      <b/>
      <sz val="8"/>
      <color theme="1"/>
      <name val="Arial"/>
      <family val="2"/>
      <scheme val="minor"/>
    </font>
    <font>
      <sz val="8"/>
      <name val="Calibri"/>
      <family val="2"/>
    </font>
    <font>
      <b/>
      <sz val="11"/>
      <name val="Calibri"/>
      <family val="2"/>
    </font>
    <font>
      <sz val="18"/>
      <color theme="1"/>
      <name val="Arial"/>
      <family val="2"/>
      <charset val="178"/>
      <scheme val="minor"/>
    </font>
    <font>
      <b/>
      <sz val="18"/>
      <name val="Arial"/>
      <family val="2"/>
      <charset val="178"/>
    </font>
    <font>
      <b/>
      <sz val="18"/>
      <color theme="0"/>
      <name val="Arial"/>
      <family val="2"/>
      <charset val="178"/>
    </font>
    <font>
      <b/>
      <sz val="11"/>
      <name val="Arial"/>
      <family val="2"/>
      <charset val="178"/>
    </font>
    <font>
      <sz val="18"/>
      <color theme="0"/>
      <name val="Arial"/>
      <family val="2"/>
      <charset val="178"/>
    </font>
    <font>
      <b/>
      <sz val="20"/>
      <name val="Sultan bold"/>
      <charset val="178"/>
    </font>
    <font>
      <b/>
      <sz val="14"/>
      <color theme="0"/>
      <name val="Arial"/>
      <family val="2"/>
    </font>
    <font>
      <b/>
      <sz val="18"/>
      <color theme="0"/>
      <name val="Arabic Transparent"/>
      <charset val="178"/>
    </font>
    <font>
      <b/>
      <sz val="36"/>
      <name val="DecoType Naskh Special"/>
      <charset val="178"/>
    </font>
    <font>
      <b/>
      <sz val="48"/>
      <name val="Arial"/>
      <family val="2"/>
      <charset val="178"/>
    </font>
    <font>
      <sz val="12"/>
      <color theme="0"/>
      <name val="Arial"/>
      <family val="2"/>
      <charset val="178"/>
      <scheme val="minor"/>
    </font>
    <font>
      <sz val="12"/>
      <name val="Arial"/>
      <family val="2"/>
      <charset val="178"/>
    </font>
    <font>
      <sz val="26"/>
      <color theme="1"/>
      <name val="Arial"/>
      <family val="2"/>
      <charset val="178"/>
      <scheme val="minor"/>
    </font>
    <font>
      <b/>
      <sz val="36"/>
      <color rgb="FF7030A0"/>
      <name val="Arial"/>
      <family val="2"/>
    </font>
    <font>
      <u/>
      <sz val="26"/>
      <color theme="10"/>
      <name val="Arial"/>
      <family val="2"/>
      <scheme val="minor"/>
    </font>
    <font>
      <b/>
      <u/>
      <sz val="24"/>
      <color theme="0"/>
      <name val="Arial"/>
      <family val="2"/>
      <scheme val="minor"/>
    </font>
    <font>
      <b/>
      <sz val="20"/>
      <color rgb="FF000000"/>
      <name val="Calibri"/>
      <family val="2"/>
    </font>
    <font>
      <sz val="11"/>
      <name val="Arial"/>
      <family val="2"/>
      <charset val="178"/>
      <scheme val="minor"/>
    </font>
    <font>
      <sz val="11"/>
      <name val="Arial"/>
      <family val="2"/>
      <scheme val="minor"/>
    </font>
    <font>
      <b/>
      <sz val="16"/>
      <name val="Calibri"/>
      <family val="2"/>
      <charset val="178"/>
    </font>
    <font>
      <b/>
      <sz val="11"/>
      <name val="Arial"/>
      <family val="2"/>
      <scheme val="minor"/>
    </font>
    <font>
      <sz val="18"/>
      <name val="Arial"/>
      <family val="2"/>
      <charset val="178"/>
      <scheme val="minor"/>
    </font>
    <font>
      <b/>
      <sz val="11"/>
      <name val="Arial"/>
      <family val="2"/>
      <charset val="178"/>
      <scheme val="minor"/>
    </font>
    <font>
      <b/>
      <sz val="12"/>
      <name val="Arial"/>
      <family val="2"/>
      <charset val="178"/>
      <scheme val="minor"/>
    </font>
    <font>
      <sz val="16"/>
      <name val="Arial"/>
      <family val="2"/>
      <charset val="178"/>
      <scheme val="minor"/>
    </font>
    <font>
      <sz val="16"/>
      <name val="Arial"/>
      <family val="2"/>
      <charset val="178"/>
    </font>
    <font>
      <sz val="16"/>
      <name val="Arabic Transparent"/>
      <charset val="178"/>
    </font>
    <font>
      <sz val="9"/>
      <color theme="1"/>
      <name val="Arial"/>
      <family val="2"/>
      <scheme val="minor"/>
    </font>
    <font>
      <b/>
      <sz val="36"/>
      <color theme="1"/>
      <name val="Arial"/>
      <family val="2"/>
    </font>
    <font>
      <b/>
      <sz val="26"/>
      <name val="Dubai"/>
      <family val="2"/>
    </font>
    <font>
      <b/>
      <sz val="26"/>
      <color theme="1"/>
      <name val="Arial"/>
      <family val="2"/>
    </font>
    <font>
      <b/>
      <sz val="28"/>
      <color theme="1"/>
      <name val="Arial"/>
      <family val="2"/>
      <charset val="178"/>
    </font>
    <font>
      <b/>
      <sz val="28"/>
      <name val="Arabic Transparent"/>
      <charset val="178"/>
    </font>
    <font>
      <b/>
      <sz val="28"/>
      <name val="Arial"/>
      <family val="2"/>
      <charset val="178"/>
      <scheme val="minor"/>
    </font>
    <font>
      <b/>
      <sz val="24"/>
      <color theme="1"/>
      <name val="Arial"/>
      <family val="2"/>
      <charset val="178"/>
    </font>
    <font>
      <b/>
      <sz val="24"/>
      <name val="Arial"/>
      <family val="2"/>
      <charset val="178"/>
    </font>
    <font>
      <b/>
      <sz val="22"/>
      <color theme="9"/>
      <name val="Arial"/>
      <family val="2"/>
    </font>
    <font>
      <b/>
      <sz val="48"/>
      <name val="AF_Aseer"/>
      <charset val="178"/>
    </font>
    <font>
      <b/>
      <sz val="48"/>
      <name val="Adonais"/>
      <charset val="178"/>
    </font>
    <font>
      <b/>
      <sz val="36"/>
      <name val="Adonais"/>
      <charset val="178"/>
    </font>
    <font>
      <b/>
      <sz val="48"/>
      <name val="Times New Roman"/>
      <family val="1"/>
      <charset val="178"/>
    </font>
    <font>
      <b/>
      <sz val="48"/>
      <color indexed="8"/>
      <name val="Arabic Transparent"/>
      <charset val="178"/>
    </font>
    <font>
      <b/>
      <sz val="72"/>
      <name val="AF_Aseer"/>
      <charset val="178"/>
    </font>
    <font>
      <sz val="48"/>
      <name val="Arial"/>
      <family val="2"/>
      <charset val="178"/>
    </font>
    <font>
      <b/>
      <sz val="28"/>
      <color theme="1"/>
      <name val="Arial"/>
      <family val="2"/>
    </font>
    <font>
      <sz val="72"/>
      <name val="Arial"/>
      <family val="2"/>
    </font>
    <font>
      <sz val="18"/>
      <color theme="1"/>
      <name val="Arial"/>
      <family val="2"/>
      <scheme val="minor"/>
    </font>
    <font>
      <sz val="20"/>
      <name val="Arabic Transparent"/>
      <charset val="178"/>
    </font>
    <font>
      <sz val="20"/>
      <color theme="1"/>
      <name val="Arial"/>
      <family val="2"/>
      <charset val="178"/>
      <scheme val="minor"/>
    </font>
    <font>
      <b/>
      <sz val="24"/>
      <name val="Calibri"/>
      <family val="2"/>
    </font>
    <font>
      <b/>
      <sz val="16"/>
      <name val="Arial"/>
      <family val="2"/>
      <charset val="178"/>
      <scheme val="minor"/>
    </font>
    <font>
      <sz val="36"/>
      <color theme="1"/>
      <name val="Arial"/>
      <family val="2"/>
      <charset val="178"/>
      <scheme val="minor"/>
    </font>
    <font>
      <sz val="26"/>
      <color theme="1"/>
      <name val="Arial"/>
      <family val="2"/>
      <scheme val="minor"/>
    </font>
    <font>
      <sz val="20"/>
      <name val="Arial"/>
      <family val="2"/>
      <scheme val="minor"/>
    </font>
    <font>
      <sz val="24"/>
      <color theme="1"/>
      <name val="Arial"/>
      <family val="2"/>
      <charset val="178"/>
      <scheme val="minor"/>
    </font>
    <font>
      <sz val="22"/>
      <color theme="1"/>
      <name val="Arial"/>
      <family val="2"/>
      <charset val="178"/>
      <scheme val="minor"/>
    </font>
    <font>
      <b/>
      <sz val="36"/>
      <name val="Cairo ExtraBold"/>
    </font>
    <font>
      <b/>
      <sz val="28"/>
      <name val="Cairo ExtraBold"/>
    </font>
    <font>
      <b/>
      <sz val="18"/>
      <name val="Cairo ExtraBold"/>
    </font>
    <font>
      <b/>
      <sz val="18"/>
      <color theme="1"/>
      <name val="Arial"/>
      <family val="2"/>
      <charset val="178"/>
    </font>
    <font>
      <b/>
      <sz val="36"/>
      <name val="Cairo"/>
    </font>
    <font>
      <b/>
      <sz val="16"/>
      <color theme="1"/>
      <name val="Cairo"/>
    </font>
    <font>
      <b/>
      <sz val="14"/>
      <color theme="1"/>
      <name val="Cairo"/>
    </font>
    <font>
      <b/>
      <sz val="14"/>
      <name val="Cairo"/>
    </font>
    <font>
      <sz val="36"/>
      <name val="Cairo"/>
    </font>
    <font>
      <b/>
      <sz val="24"/>
      <name val="Cairo Black"/>
    </font>
    <font>
      <b/>
      <sz val="22"/>
      <color theme="1"/>
      <name val="Cairo"/>
    </font>
    <font>
      <b/>
      <sz val="48"/>
      <color theme="1"/>
      <name val="Cairo"/>
    </font>
    <font>
      <b/>
      <sz val="36"/>
      <color theme="1"/>
      <name val="Cairo"/>
    </font>
    <font>
      <sz val="48"/>
      <color theme="1"/>
      <name val="Cairo"/>
    </font>
    <font>
      <b/>
      <sz val="20"/>
      <name val="Cairo"/>
    </font>
    <font>
      <b/>
      <sz val="24"/>
      <name val="Cairo"/>
    </font>
    <font>
      <b/>
      <sz val="12"/>
      <name val="Cairo"/>
    </font>
    <font>
      <b/>
      <sz val="22"/>
      <name val="Cairo"/>
    </font>
    <font>
      <sz val="14"/>
      <name val="Cairo"/>
    </font>
    <font>
      <b/>
      <sz val="28"/>
      <name val="Cairo"/>
    </font>
    <font>
      <b/>
      <sz val="48"/>
      <name val="Cairo"/>
    </font>
    <font>
      <b/>
      <sz val="18"/>
      <name val="Cairo"/>
    </font>
    <font>
      <b/>
      <sz val="28"/>
      <color theme="1"/>
      <name val="Cairo"/>
    </font>
    <font>
      <sz val="18"/>
      <name val="Arial"/>
      <family val="2"/>
      <charset val="178"/>
    </font>
    <font>
      <sz val="72"/>
      <color theme="1"/>
      <name val="Arial"/>
      <family val="2"/>
      <scheme val="minor"/>
    </font>
    <font>
      <b/>
      <sz val="72"/>
      <color indexed="8"/>
      <name val="Arabic Transparent"/>
      <charset val="178"/>
    </font>
    <font>
      <b/>
      <sz val="12"/>
      <color rgb="FFFFFFFF"/>
      <name val="Segoe UI"/>
      <family val="2"/>
    </font>
    <font>
      <b/>
      <sz val="10"/>
      <color rgb="FF1E3A8A"/>
      <name val="Segoe UI"/>
      <family val="2"/>
    </font>
    <font>
      <b/>
      <sz val="10"/>
      <color rgb="FF92400E"/>
      <name val="Segoe UI"/>
      <family val="2"/>
    </font>
    <font>
      <b/>
      <sz val="10"/>
      <color rgb="FF3730A3"/>
      <name val="Segoe UI"/>
      <family val="2"/>
    </font>
    <font>
      <b/>
      <sz val="10"/>
      <color rgb="FF115E59"/>
      <name val="Segoe UI"/>
      <family val="2"/>
    </font>
    <font>
      <sz val="9.5"/>
      <color rgb="FF000000"/>
      <name val="Segoe UI"/>
      <family val="2"/>
    </font>
  </fonts>
  <fills count="103">
    <fill>
      <patternFill patternType="none"/>
    </fill>
    <fill>
      <patternFill patternType="gray125"/>
    </fill>
    <fill>
      <patternFill patternType="solid">
        <fgColor theme="8"/>
        <bgColor theme="8"/>
      </patternFill>
    </fill>
    <fill>
      <patternFill patternType="solid">
        <fgColor theme="7"/>
        <bgColor theme="7"/>
      </patternFill>
    </fill>
    <fill>
      <patternFill patternType="solid">
        <fgColor theme="5"/>
        <bgColor theme="5"/>
      </patternFill>
    </fill>
    <fill>
      <patternFill patternType="solid">
        <fgColor theme="5" tint="0.59999389629810485"/>
        <bgColor indexed="64"/>
      </patternFill>
    </fill>
    <fill>
      <patternFill patternType="solid">
        <fgColor rgb="FFFFFF00"/>
        <bgColor indexed="64"/>
      </patternFill>
    </fill>
    <fill>
      <patternFill patternType="solid">
        <fgColor theme="1" tint="0.34998626667073579"/>
        <bgColor indexed="64"/>
      </patternFill>
    </fill>
    <fill>
      <patternFill patternType="solid">
        <fgColor theme="7" tint="0.79998168889431442"/>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rgb="FF62C4C6"/>
        <bgColor indexed="64"/>
      </patternFill>
    </fill>
    <fill>
      <patternFill patternType="solid">
        <fgColor theme="0"/>
        <bgColor indexed="64"/>
      </patternFill>
    </fill>
    <fill>
      <patternFill patternType="solid">
        <fgColor theme="9" tint="0.39997558519241921"/>
        <bgColor indexed="64"/>
      </patternFill>
    </fill>
    <fill>
      <patternFill patternType="solid">
        <fgColor theme="4" tint="-0.249977111117893"/>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theme="7" tint="0.39997558519241921"/>
        <bgColor indexed="64"/>
      </patternFill>
    </fill>
    <fill>
      <patternFill patternType="solid">
        <fgColor rgb="FF00CC99"/>
        <bgColor indexed="64"/>
      </patternFill>
    </fill>
    <fill>
      <patternFill patternType="solid">
        <fgColor rgb="FFCDACE6"/>
        <bgColor indexed="64"/>
      </patternFill>
    </fill>
    <fill>
      <patternFill patternType="solid">
        <fgColor rgb="FF00B0F0"/>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7" tint="-0.249977111117893"/>
        <bgColor indexed="64"/>
      </patternFill>
    </fill>
    <fill>
      <patternFill patternType="solid">
        <fgColor theme="1"/>
        <bgColor indexed="64"/>
      </patternFill>
    </fill>
    <fill>
      <patternFill patternType="solid">
        <fgColor rgb="FFC8C8C8"/>
        <bgColor indexed="64"/>
      </patternFill>
    </fill>
    <fill>
      <patternFill patternType="solid">
        <fgColor theme="3" tint="0.79998168889431442"/>
        <bgColor indexed="64"/>
      </patternFill>
    </fill>
    <fill>
      <patternFill patternType="solid">
        <fgColor theme="5" tint="-0.249977111117893"/>
        <bgColor indexed="64"/>
      </patternFill>
    </fill>
    <fill>
      <patternFill patternType="solid">
        <fgColor rgb="FF55BDF1"/>
        <bgColor indexed="64"/>
      </patternFill>
    </fill>
    <fill>
      <patternFill patternType="solid">
        <fgColor theme="7" tint="0.59999389629810485"/>
        <bgColor indexed="64"/>
      </patternFill>
    </fill>
    <fill>
      <patternFill patternType="solid">
        <fgColor theme="6" tint="0.79998168889431442"/>
        <bgColor indexed="64"/>
      </patternFill>
    </fill>
    <fill>
      <patternFill patternType="solid">
        <fgColor indexed="9"/>
        <bgColor indexed="64"/>
      </patternFill>
    </fill>
    <fill>
      <patternFill patternType="solid">
        <fgColor theme="2" tint="-0.499984740745262"/>
        <bgColor indexed="64"/>
      </patternFill>
    </fill>
    <fill>
      <patternFill patternType="solid">
        <fgColor theme="2" tint="-0.249977111117893"/>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DBB6EC"/>
        <bgColor indexed="64"/>
      </patternFill>
    </fill>
    <fill>
      <patternFill patternType="solid">
        <fgColor theme="0" tint="-0.34998626667073579"/>
        <bgColor indexed="64"/>
      </patternFill>
    </fill>
    <fill>
      <patternFill patternType="solid">
        <fgColor rgb="FFEF9B9B"/>
        <bgColor indexed="64"/>
      </patternFill>
    </fill>
    <fill>
      <patternFill patternType="solid">
        <fgColor theme="9" tint="0.59999389629810485"/>
        <bgColor indexed="64"/>
      </patternFill>
    </fill>
    <fill>
      <patternFill patternType="solid">
        <fgColor indexed="22"/>
        <bgColor indexed="64"/>
      </patternFill>
    </fill>
    <fill>
      <patternFill patternType="solid">
        <fgColor rgb="FFFFC000"/>
        <bgColor indexed="64"/>
      </patternFill>
    </fill>
    <fill>
      <patternFill patternType="solid">
        <fgColor rgb="FFF2F2F2"/>
      </patternFill>
    </fill>
    <fill>
      <patternFill patternType="solid">
        <fgColor rgb="FFA5A5A5"/>
      </patternFill>
    </fill>
    <fill>
      <patternFill patternType="solid">
        <fgColor theme="5"/>
      </patternFill>
    </fill>
    <fill>
      <patternFill patternType="solid">
        <fgColor theme="7" tint="0.39997558519241921"/>
        <bgColor indexed="65"/>
      </patternFill>
    </fill>
    <fill>
      <patternFill patternType="solid">
        <fgColor rgb="FF00B050"/>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indexed="55"/>
        <bgColor indexed="64"/>
      </patternFill>
    </fill>
    <fill>
      <patternFill patternType="solid">
        <fgColor theme="6" tint="-0.249977111117893"/>
        <bgColor indexed="64"/>
      </patternFill>
    </fill>
    <fill>
      <patternFill patternType="solid">
        <fgColor rgb="FFB7EBC3"/>
        <bgColor indexed="64"/>
      </patternFill>
    </fill>
    <fill>
      <patternFill patternType="solid">
        <fgColor rgb="FFFCB8A6"/>
        <bgColor indexed="64"/>
      </patternFill>
    </fill>
    <fill>
      <patternFill patternType="solid">
        <fgColor theme="4" tint="0.39997558519241921"/>
        <bgColor indexed="64"/>
      </patternFill>
    </fill>
    <fill>
      <patternFill patternType="solid">
        <fgColor theme="1" tint="0.249977111117893"/>
        <bgColor indexed="64"/>
      </patternFill>
    </fill>
    <fill>
      <patternFill patternType="solid">
        <fgColor indexed="43"/>
        <bgColor indexed="64"/>
      </patternFill>
    </fill>
    <fill>
      <patternFill patternType="solid">
        <fgColor theme="9"/>
      </patternFill>
    </fill>
    <fill>
      <patternFill patternType="solid">
        <fgColor theme="8" tint="0.79998168889431442"/>
        <bgColor theme="8" tint="0.79998168889431442"/>
      </patternFill>
    </fill>
    <fill>
      <patternFill patternType="solid">
        <fgColor rgb="FF00FFFF"/>
        <bgColor indexed="64"/>
      </patternFill>
    </fill>
    <fill>
      <patternFill patternType="solid">
        <fgColor rgb="FFFF9900"/>
        <bgColor indexed="64"/>
      </patternFill>
    </fill>
    <fill>
      <patternFill patternType="solid">
        <fgColor rgb="FFCC66FF"/>
        <bgColor indexed="64"/>
      </patternFill>
    </fill>
    <fill>
      <patternFill patternType="solid">
        <fgColor rgb="FFCCCC00"/>
        <bgColor indexed="64"/>
      </patternFill>
    </fill>
    <fill>
      <patternFill patternType="solid">
        <fgColor rgb="FF66FF33"/>
        <bgColor indexed="64"/>
      </patternFill>
    </fill>
    <fill>
      <patternFill patternType="solid">
        <fgColor rgb="FF92D050"/>
        <bgColor indexed="64"/>
      </patternFill>
    </fill>
    <fill>
      <patternFill patternType="solid">
        <fgColor theme="5" tint="-0.249977111117893"/>
        <bgColor theme="5" tint="0.59999389629810485"/>
      </patternFill>
    </fill>
    <fill>
      <patternFill patternType="solid">
        <fgColor theme="5" tint="-0.249977111117893"/>
        <bgColor theme="5" tint="0.79998168889431442"/>
      </patternFill>
    </fill>
    <fill>
      <patternFill patternType="solid">
        <fgColor theme="7" tint="0.39997558519241921"/>
        <bgColor theme="5" tint="0.59999389629810485"/>
      </patternFill>
    </fill>
    <fill>
      <patternFill patternType="solid">
        <fgColor theme="7" tint="0.39997558519241921"/>
        <bgColor theme="5" tint="0.79998168889431442"/>
      </patternFill>
    </fill>
    <fill>
      <patternFill patternType="solid">
        <fgColor theme="1" tint="0.34998626667073579"/>
        <bgColor theme="5" tint="0.59999389629810485"/>
      </patternFill>
    </fill>
    <fill>
      <patternFill patternType="solid">
        <fgColor theme="1"/>
        <bgColor theme="1"/>
      </patternFill>
    </fill>
    <fill>
      <patternFill patternType="solid">
        <fgColor theme="9" tint="-0.249977111117893"/>
        <bgColor theme="9" tint="-0.249977111117893"/>
      </patternFill>
    </fill>
    <fill>
      <patternFill patternType="solid">
        <fgColor theme="9"/>
        <bgColor theme="9"/>
      </patternFill>
    </fill>
    <fill>
      <patternFill patternType="solid">
        <fgColor rgb="FFFFCC99"/>
      </patternFill>
    </fill>
    <fill>
      <patternFill patternType="solid">
        <fgColor theme="1" tint="0.499984740745262"/>
        <bgColor indexed="64"/>
      </patternFill>
    </fill>
    <fill>
      <patternFill patternType="solid">
        <fgColor theme="9" tint="-0.249977111117893"/>
        <bgColor indexed="64"/>
      </patternFill>
    </fill>
    <fill>
      <patternFill patternType="solid">
        <fgColor rgb="FFFAF3E0"/>
        <bgColor indexed="64"/>
      </patternFill>
    </fill>
    <fill>
      <patternFill patternType="solid">
        <fgColor rgb="FF47CFFF"/>
        <bgColor indexed="64"/>
      </patternFill>
    </fill>
    <fill>
      <patternFill patternType="solid">
        <fgColor rgb="FFFF0000"/>
        <bgColor indexed="64"/>
      </patternFill>
    </fill>
    <fill>
      <patternFill patternType="solid">
        <fgColor rgb="FFC23CC2"/>
        <bgColor indexed="64"/>
      </patternFill>
    </fill>
    <fill>
      <patternFill patternType="solid">
        <fgColor rgb="FFFBC57D"/>
        <bgColor indexed="64"/>
      </patternFill>
    </fill>
    <fill>
      <patternFill patternType="solid">
        <fgColor rgb="FFFF0505"/>
        <bgColor indexed="64"/>
      </patternFill>
    </fill>
    <fill>
      <patternFill patternType="solid">
        <fgColor theme="3" tint="0.39997558519241921"/>
        <bgColor indexed="64"/>
      </patternFill>
    </fill>
    <fill>
      <patternFill patternType="solid">
        <fgColor rgb="FFFF66FF"/>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3DB3B3"/>
        <bgColor indexed="64"/>
      </patternFill>
    </fill>
    <fill>
      <patternFill patternType="solid">
        <fgColor rgb="FF36B478"/>
        <bgColor indexed="64"/>
      </patternFill>
    </fill>
    <fill>
      <patternFill patternType="solid">
        <fgColor rgb="FF8FDDB8"/>
        <bgColor indexed="64"/>
      </patternFill>
    </fill>
    <fill>
      <patternFill patternType="solid">
        <fgColor rgb="FF4C91D0"/>
        <bgColor indexed="64"/>
      </patternFill>
    </fill>
    <fill>
      <patternFill patternType="solid">
        <fgColor rgb="FFBD95F9"/>
        <bgColor indexed="64"/>
      </patternFill>
    </fill>
    <fill>
      <patternFill patternType="solid">
        <fgColor theme="7"/>
        <bgColor indexed="64"/>
      </patternFill>
    </fill>
    <fill>
      <patternFill patternType="solid">
        <fgColor rgb="FF1E3A8A"/>
      </patternFill>
    </fill>
    <fill>
      <patternFill patternType="solid">
        <fgColor rgb="FFB45309"/>
      </patternFill>
    </fill>
    <fill>
      <patternFill patternType="solid">
        <fgColor rgb="FF4338CA"/>
      </patternFill>
    </fill>
    <fill>
      <patternFill patternType="solid">
        <fgColor rgb="FF0F766E"/>
      </patternFill>
    </fill>
    <fill>
      <patternFill patternType="solid">
        <fgColor rgb="FFDBEAFE"/>
      </patternFill>
    </fill>
    <fill>
      <patternFill patternType="solid">
        <fgColor rgb="FFFEF3C7"/>
      </patternFill>
    </fill>
    <fill>
      <patternFill patternType="solid">
        <fgColor rgb="FFE0E7FF"/>
      </patternFill>
    </fill>
    <fill>
      <patternFill patternType="solid">
        <fgColor rgb="FFCCFBF1"/>
      </patternFill>
    </fill>
  </fills>
  <borders count="338">
    <border>
      <left/>
      <right/>
      <top/>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style="thin">
        <color theme="5"/>
      </left>
      <right/>
      <top style="thin">
        <color theme="5"/>
      </top>
      <bottom/>
      <diagonal/>
    </border>
    <border>
      <left/>
      <right/>
      <top style="thin">
        <color theme="5"/>
      </top>
      <bottom/>
      <diagonal/>
    </border>
    <border>
      <left/>
      <right style="thin">
        <color theme="5"/>
      </right>
      <top style="thin">
        <color theme="5"/>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theme="5"/>
      </left>
      <right/>
      <top style="thin">
        <color theme="5"/>
      </top>
      <bottom style="thin">
        <color theme="5"/>
      </bottom>
      <diagonal/>
    </border>
    <border>
      <left/>
      <right/>
      <top style="thin">
        <color theme="5"/>
      </top>
      <bottom style="thin">
        <color theme="5"/>
      </bottom>
      <diagonal/>
    </border>
    <border>
      <left/>
      <right style="thin">
        <color theme="5"/>
      </right>
      <top style="thin">
        <color theme="5"/>
      </top>
      <bottom style="thin">
        <color theme="5"/>
      </bottom>
      <diagonal/>
    </border>
    <border>
      <left style="thin">
        <color indexed="64"/>
      </left>
      <right style="thin">
        <color theme="1"/>
      </right>
      <top style="thin">
        <color indexed="64"/>
      </top>
      <bottom/>
      <diagonal/>
    </border>
    <border>
      <left style="thin">
        <color theme="7"/>
      </left>
      <right style="thin">
        <color theme="7"/>
      </right>
      <top style="thin">
        <color theme="7"/>
      </top>
      <bottom/>
      <diagonal/>
    </border>
    <border>
      <left style="thin">
        <color theme="9"/>
      </left>
      <right style="thin">
        <color theme="9"/>
      </right>
      <top style="thin">
        <color theme="9"/>
      </top>
      <bottom/>
      <diagonal/>
    </border>
    <border>
      <left style="thin">
        <color indexed="64"/>
      </left>
      <right style="thin">
        <color theme="1"/>
      </right>
      <top style="thin">
        <color indexed="64"/>
      </top>
      <bottom style="thin">
        <color indexed="64"/>
      </bottom>
      <diagonal/>
    </border>
    <border>
      <left style="thin">
        <color theme="9"/>
      </left>
      <right style="thin">
        <color theme="9"/>
      </right>
      <top style="thin">
        <color theme="9"/>
      </top>
      <bottom style="thin">
        <color theme="9"/>
      </bottom>
      <diagonal/>
    </border>
    <border>
      <left style="thin">
        <color indexed="64"/>
      </left>
      <right style="thin">
        <color theme="1"/>
      </right>
      <top style="thin">
        <color indexed="64"/>
      </top>
      <bottom style="thin">
        <color theme="1"/>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diagonal/>
    </border>
    <border>
      <left style="thin">
        <color indexed="64"/>
      </left>
      <right style="thick">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medium">
        <color indexed="64"/>
      </right>
      <top style="thin">
        <color indexed="64"/>
      </top>
      <bottom style="thin">
        <color indexed="64"/>
      </bottom>
      <diagonal/>
    </border>
    <border>
      <left/>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medium">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right style="thin">
        <color indexed="64"/>
      </right>
      <top style="thin">
        <color indexed="64"/>
      </top>
      <bottom style="thick">
        <color indexed="64"/>
      </bottom>
      <diagonal/>
    </border>
    <border>
      <left/>
      <right style="medium">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style="thick">
        <color indexed="64"/>
      </right>
      <top/>
      <bottom style="medium">
        <color indexed="64"/>
      </bottom>
      <diagonal/>
    </border>
    <border>
      <left/>
      <right style="medium">
        <color indexed="64"/>
      </right>
      <top/>
      <bottom style="medium">
        <color indexed="64"/>
      </bottom>
      <diagonal/>
    </border>
    <border>
      <left style="medium">
        <color indexed="64"/>
      </left>
      <right/>
      <top style="thin">
        <color indexed="64"/>
      </top>
      <bottom style="thin">
        <color indexed="64"/>
      </bottom>
      <diagonal/>
    </border>
    <border>
      <left style="medium">
        <color indexed="64"/>
      </left>
      <right style="thin">
        <color indexed="64"/>
      </right>
      <top/>
      <bottom/>
      <diagonal/>
    </border>
    <border>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double">
        <color indexed="64"/>
      </right>
      <top/>
      <bottom style="thin">
        <color indexed="64"/>
      </bottom>
      <diagonal/>
    </border>
    <border>
      <left/>
      <right style="double">
        <color indexed="64"/>
      </right>
      <top/>
      <bottom style="thin">
        <color indexed="64"/>
      </bottom>
      <diagonal/>
    </border>
    <border>
      <left style="double">
        <color indexed="64"/>
      </left>
      <right style="double">
        <color indexed="64"/>
      </right>
      <top/>
      <bottom style="thin">
        <color indexed="64"/>
      </bottom>
      <diagonal/>
    </border>
    <border>
      <left style="double">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style="thin">
        <color indexed="64"/>
      </left>
      <right style="double">
        <color indexed="64"/>
      </right>
      <top style="thin">
        <color indexed="64"/>
      </top>
      <bottom/>
      <diagonal/>
    </border>
    <border>
      <left/>
      <right style="double">
        <color indexed="64"/>
      </right>
      <top/>
      <bottom/>
      <diagonal/>
    </border>
    <border>
      <left style="double">
        <color indexed="64"/>
      </left>
      <right style="double">
        <color indexed="64"/>
      </right>
      <top style="thin">
        <color indexed="64"/>
      </top>
      <bottom/>
      <diagonal/>
    </border>
    <border>
      <left style="double">
        <color indexed="64"/>
      </left>
      <right style="thin">
        <color indexed="64"/>
      </right>
      <top style="thin">
        <color indexed="64"/>
      </top>
      <bottom/>
      <diagonal/>
    </border>
    <border>
      <left style="thin">
        <color indexed="64"/>
      </left>
      <right style="thick">
        <color indexed="64"/>
      </right>
      <top style="thin">
        <color indexed="64"/>
      </top>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thick">
        <color indexed="64"/>
      </left>
      <right/>
      <top style="medium">
        <color indexed="64"/>
      </top>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double">
        <color indexed="64"/>
      </right>
      <top style="medium">
        <color indexed="64"/>
      </top>
      <bottom style="medium">
        <color indexed="64"/>
      </bottom>
      <diagonal/>
    </border>
    <border>
      <left style="thin">
        <color indexed="64"/>
      </left>
      <right style="double">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style="thick">
        <color indexed="64"/>
      </left>
      <right style="thick">
        <color indexed="64"/>
      </right>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double">
        <color indexed="64"/>
      </right>
      <top style="thick">
        <color indexed="64"/>
      </top>
      <bottom style="thin">
        <color indexed="64"/>
      </bottom>
      <diagonal/>
    </border>
    <border>
      <left style="thin">
        <color indexed="64"/>
      </left>
      <right style="medium">
        <color indexed="64"/>
      </right>
      <top style="thick">
        <color indexed="64"/>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right/>
      <top/>
      <bottom style="thin">
        <color indexed="64"/>
      </bottom>
      <diagonal/>
    </border>
    <border>
      <left style="medium">
        <color indexed="64"/>
      </left>
      <right style="medium">
        <color indexed="64"/>
      </right>
      <top style="thin">
        <color indexed="64"/>
      </top>
      <bottom style="medium">
        <color indexed="64"/>
      </bottom>
      <diagonal/>
    </border>
    <border>
      <left/>
      <right/>
      <top style="thin">
        <color indexed="64"/>
      </top>
      <bottom style="medium">
        <color indexed="64"/>
      </bottom>
      <diagonal/>
    </border>
    <border>
      <left style="thin">
        <color indexed="64"/>
      </left>
      <right style="medium">
        <color indexed="64"/>
      </right>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bottom/>
      <diagonal/>
    </border>
    <border>
      <left style="medium">
        <color indexed="64"/>
      </left>
      <right style="medium">
        <color indexed="64"/>
      </right>
      <top style="thin">
        <color indexed="64"/>
      </top>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style="medium">
        <color indexed="64"/>
      </left>
      <right style="medium">
        <color indexed="64"/>
      </right>
      <top/>
      <bottom/>
      <diagonal/>
    </border>
    <border>
      <left/>
      <right style="medium">
        <color indexed="64"/>
      </right>
      <top/>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medium">
        <color indexed="64"/>
      </left>
      <right/>
      <top/>
      <bottom style="thin">
        <color indexed="64"/>
      </bottom>
      <diagonal/>
    </border>
    <border>
      <left/>
      <right style="medium">
        <color indexed="64"/>
      </right>
      <top style="thin">
        <color indexed="64"/>
      </top>
      <bottom/>
      <diagonal/>
    </border>
    <border>
      <left style="medium">
        <color indexed="64"/>
      </left>
      <right/>
      <top style="thin">
        <color indexed="64"/>
      </top>
      <bottom/>
      <diagonal/>
    </border>
    <border>
      <left style="medium">
        <color indexed="64"/>
      </left>
      <right style="thin">
        <color rgb="FF3F3F3F"/>
      </right>
      <top style="medium">
        <color indexed="64"/>
      </top>
      <bottom style="thin">
        <color rgb="FF3F3F3F"/>
      </bottom>
      <diagonal/>
    </border>
    <border>
      <left style="thin">
        <color rgb="FF3F3F3F"/>
      </left>
      <right style="thin">
        <color rgb="FF3F3F3F"/>
      </right>
      <top style="medium">
        <color indexed="64"/>
      </top>
      <bottom style="thin">
        <color rgb="FF3F3F3F"/>
      </bottom>
      <diagonal/>
    </border>
    <border>
      <left style="medium">
        <color indexed="64"/>
      </left>
      <right style="thin">
        <color rgb="FF3F3F3F"/>
      </right>
      <top style="thin">
        <color rgb="FF3F3F3F"/>
      </top>
      <bottom style="medium">
        <color indexed="64"/>
      </bottom>
      <diagonal/>
    </border>
    <border>
      <left style="thin">
        <color rgb="FF3F3F3F"/>
      </left>
      <right style="thin">
        <color rgb="FF3F3F3F"/>
      </right>
      <top style="thin">
        <color rgb="FF3F3F3F"/>
      </top>
      <bottom style="medium">
        <color indexed="64"/>
      </bottom>
      <diagonal/>
    </border>
    <border>
      <left style="hair">
        <color auto="1"/>
      </left>
      <right style="hair">
        <color auto="1"/>
      </right>
      <top style="medium">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medium">
        <color auto="1"/>
      </bottom>
      <diagonal/>
    </border>
    <border>
      <left style="medium">
        <color indexed="64"/>
      </left>
      <right/>
      <top style="medium">
        <color indexed="64"/>
      </top>
      <bottom style="thick">
        <color indexed="64"/>
      </bottom>
      <diagonal/>
    </border>
    <border>
      <left style="thick">
        <color indexed="64"/>
      </left>
      <right/>
      <top style="thick">
        <color indexed="64"/>
      </top>
      <bottom style="thick">
        <color indexed="64"/>
      </bottom>
      <diagonal/>
    </border>
    <border>
      <left style="thick">
        <color indexed="64"/>
      </left>
      <right style="thick">
        <color indexed="64"/>
      </right>
      <top style="thick">
        <color indexed="64"/>
      </top>
      <bottom style="thick">
        <color indexed="64"/>
      </bottom>
      <diagonal/>
    </border>
    <border>
      <left/>
      <right style="thick">
        <color indexed="64"/>
      </right>
      <top style="thick">
        <color indexed="64"/>
      </top>
      <bottom style="thick">
        <color indexed="64"/>
      </bottom>
      <diagonal/>
    </border>
    <border>
      <left/>
      <right style="medium">
        <color indexed="64"/>
      </right>
      <top style="thick">
        <color indexed="64"/>
      </top>
      <bottom style="thick">
        <color indexed="64"/>
      </bottom>
      <diagonal/>
    </border>
    <border>
      <left style="thick">
        <color indexed="64"/>
      </left>
      <right style="thick">
        <color indexed="64"/>
      </right>
      <top/>
      <bottom style="thick">
        <color indexed="64"/>
      </bottom>
      <diagonal/>
    </border>
    <border>
      <left style="thick">
        <color indexed="64"/>
      </left>
      <right/>
      <top/>
      <bottom style="medium">
        <color indexed="64"/>
      </bottom>
      <diagonal/>
    </border>
    <border>
      <left/>
      <right style="thin">
        <color rgb="FF3F3F3F"/>
      </right>
      <top style="medium">
        <color indexed="64"/>
      </top>
      <bottom style="thin">
        <color rgb="FF3F3F3F"/>
      </bottom>
      <diagonal/>
    </border>
    <border>
      <left style="thin">
        <color rgb="FF3F3F3F"/>
      </left>
      <right style="thin">
        <color rgb="FF3F3F3F"/>
      </right>
      <top style="medium">
        <color indexed="64"/>
      </top>
      <bottom/>
      <diagonal/>
    </border>
    <border>
      <left style="thin">
        <color rgb="FF3F3F3F"/>
      </left>
      <right style="medium">
        <color indexed="64"/>
      </right>
      <top style="medium">
        <color indexed="64"/>
      </top>
      <bottom/>
      <diagonal/>
    </border>
    <border>
      <left/>
      <right style="thin">
        <color rgb="FF3F3F3F"/>
      </right>
      <top style="thin">
        <color rgb="FF3F3F3F"/>
      </top>
      <bottom style="medium">
        <color indexed="64"/>
      </bottom>
      <diagonal/>
    </border>
    <border>
      <left style="thin">
        <color rgb="FF3F3F3F"/>
      </left>
      <right style="thin">
        <color rgb="FF3F3F3F"/>
      </right>
      <top/>
      <bottom style="medium">
        <color indexed="64"/>
      </bottom>
      <diagonal/>
    </border>
    <border>
      <left style="thin">
        <color rgb="FF3F3F3F"/>
      </left>
      <right style="medium">
        <color indexed="64"/>
      </right>
      <top/>
      <bottom style="medium">
        <color indexed="64"/>
      </bottom>
      <diagonal/>
    </border>
    <border>
      <left style="double">
        <color rgb="FF3F3F3F"/>
      </left>
      <right style="double">
        <color rgb="FF3F3F3F"/>
      </right>
      <top style="medium">
        <color indexed="64"/>
      </top>
      <bottom style="medium">
        <color indexed="64"/>
      </bottom>
      <diagonal/>
    </border>
    <border>
      <left style="medium">
        <color indexed="64"/>
      </left>
      <right style="medium">
        <color indexed="64"/>
      </right>
      <top style="medium">
        <color indexed="64"/>
      </top>
      <bottom style="thin">
        <color rgb="FF3F3F3F"/>
      </bottom>
      <diagonal/>
    </border>
    <border>
      <left style="medium">
        <color indexed="64"/>
      </left>
      <right style="medium">
        <color indexed="64"/>
      </right>
      <top style="thin">
        <color rgb="FF3F3F3F"/>
      </top>
      <bottom/>
      <diagonal/>
    </border>
    <border>
      <left/>
      <right style="thin">
        <color rgb="FF3F3F3F"/>
      </right>
      <top style="thin">
        <color rgb="FF3F3F3F"/>
      </top>
      <bottom/>
      <diagonal/>
    </border>
    <border>
      <left style="thin">
        <color rgb="FF3F3F3F"/>
      </left>
      <right style="thin">
        <color rgb="FF3F3F3F"/>
      </right>
      <top style="thin">
        <color rgb="FF3F3F3F"/>
      </top>
      <bottom/>
      <diagonal/>
    </border>
    <border>
      <left style="medium">
        <color indexed="64"/>
      </left>
      <right style="thin">
        <color rgb="FF3F3F3F"/>
      </right>
      <top style="thin">
        <color rgb="FF3F3F3F"/>
      </top>
      <bottom/>
      <diagonal/>
    </border>
    <border>
      <left style="thin">
        <color rgb="FF3F3F3F"/>
      </left>
      <right style="thin">
        <color rgb="FF3F3F3F"/>
      </right>
      <top/>
      <bottom/>
      <diagonal/>
    </border>
    <border>
      <left style="thin">
        <color rgb="FF3F3F3F"/>
      </left>
      <right style="medium">
        <color indexed="64"/>
      </right>
      <top/>
      <bottom/>
      <diagonal/>
    </border>
    <border>
      <left style="thin">
        <color indexed="64"/>
      </left>
      <right style="thin">
        <color indexed="64"/>
      </right>
      <top/>
      <bottom style="thick">
        <color indexed="64"/>
      </bottom>
      <diagonal/>
    </border>
    <border>
      <left style="medium">
        <color indexed="64"/>
      </left>
      <right style="thin">
        <color indexed="64"/>
      </right>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style="thick">
        <color indexed="64"/>
      </left>
      <right/>
      <top style="thick">
        <color indexed="64"/>
      </top>
      <bottom/>
      <diagonal/>
    </border>
    <border>
      <left style="thick">
        <color indexed="64"/>
      </left>
      <right/>
      <top/>
      <bottom/>
      <diagonal/>
    </border>
    <border>
      <left style="thick">
        <color indexed="64"/>
      </left>
      <right style="medium">
        <color indexed="64"/>
      </right>
      <top style="thick">
        <color indexed="64"/>
      </top>
      <bottom style="medium">
        <color indexed="64"/>
      </bottom>
      <diagonal/>
    </border>
    <border>
      <left style="medium">
        <color indexed="64"/>
      </left>
      <right style="medium">
        <color indexed="64"/>
      </right>
      <top style="thick">
        <color indexed="64"/>
      </top>
      <bottom style="medium">
        <color indexed="64"/>
      </bottom>
      <diagonal/>
    </border>
    <border>
      <left style="medium">
        <color indexed="64"/>
      </left>
      <right/>
      <top style="thick">
        <color indexed="64"/>
      </top>
      <bottom style="medium">
        <color indexed="64"/>
      </bottom>
      <diagonal/>
    </border>
    <border>
      <left style="thick">
        <color indexed="64"/>
      </left>
      <right style="medium">
        <color indexed="64"/>
      </right>
      <top style="thick">
        <color indexed="64"/>
      </top>
      <bottom style="thick">
        <color indexed="64"/>
      </bottom>
      <diagonal/>
    </border>
    <border>
      <left style="medium">
        <color indexed="64"/>
      </left>
      <right style="medium">
        <color indexed="64"/>
      </right>
      <top style="thick">
        <color indexed="64"/>
      </top>
      <bottom style="thick">
        <color indexed="64"/>
      </bottom>
      <diagonal/>
    </border>
    <border>
      <left style="medium">
        <color indexed="64"/>
      </left>
      <right style="thick">
        <color indexed="64"/>
      </right>
      <top style="thick">
        <color indexed="64"/>
      </top>
      <bottom style="thick">
        <color indexed="64"/>
      </bottom>
      <diagonal/>
    </border>
    <border>
      <left style="thick">
        <color indexed="64"/>
      </left>
      <right style="medium">
        <color indexed="64"/>
      </right>
      <top style="medium">
        <color indexed="64"/>
      </top>
      <bottom style="thick">
        <color indexed="64"/>
      </bottom>
      <diagonal/>
    </border>
    <border>
      <left style="medium">
        <color indexed="64"/>
      </left>
      <right style="medium">
        <color indexed="64"/>
      </right>
      <top style="medium">
        <color indexed="64"/>
      </top>
      <bottom style="thick">
        <color indexed="64"/>
      </bottom>
      <diagonal/>
    </border>
    <border>
      <left style="thick">
        <color indexed="64"/>
      </left>
      <right style="medium">
        <color indexed="64"/>
      </right>
      <top/>
      <bottom style="thick">
        <color indexed="64"/>
      </bottom>
      <diagonal/>
    </border>
    <border>
      <left/>
      <right style="thick">
        <color indexed="64"/>
      </right>
      <top/>
      <bottom style="thick">
        <color indexed="64"/>
      </bottom>
      <diagonal/>
    </border>
    <border>
      <left/>
      <right style="medium">
        <color indexed="64"/>
      </right>
      <top/>
      <bottom style="thick">
        <color indexed="64"/>
      </bottom>
      <diagonal/>
    </border>
    <border>
      <left style="medium">
        <color indexed="64"/>
      </left>
      <right/>
      <top/>
      <bottom style="thick">
        <color indexed="64"/>
      </bottom>
      <diagonal/>
    </border>
    <border>
      <left style="thick">
        <color indexed="64"/>
      </left>
      <right style="medium">
        <color indexed="64"/>
      </right>
      <top style="thick">
        <color indexed="64"/>
      </top>
      <bottom/>
      <diagonal/>
    </border>
    <border>
      <left style="medium">
        <color indexed="64"/>
      </left>
      <right/>
      <top style="thick">
        <color indexed="64"/>
      </top>
      <bottom style="thick">
        <color indexed="64"/>
      </bottom>
      <diagonal/>
    </border>
    <border>
      <left style="thick">
        <color indexed="64"/>
      </left>
      <right style="thick">
        <color indexed="64"/>
      </right>
      <top style="thick">
        <color indexed="64"/>
      </top>
      <bottom/>
      <diagonal/>
    </border>
    <border>
      <left style="thick">
        <color indexed="64"/>
      </left>
      <right style="medium">
        <color indexed="64"/>
      </right>
      <top/>
      <bottom style="medium">
        <color indexed="64"/>
      </bottom>
      <diagonal/>
    </border>
    <border>
      <left style="medium">
        <color indexed="64"/>
      </left>
      <right style="thick">
        <color indexed="64"/>
      </right>
      <top/>
      <bottom style="medium">
        <color indexed="64"/>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style="thick">
        <color indexed="64"/>
      </left>
      <right style="medium">
        <color indexed="64"/>
      </right>
      <top style="medium">
        <color indexed="64"/>
      </top>
      <bottom style="medium">
        <color indexed="64"/>
      </bottom>
      <diagonal/>
    </border>
    <border>
      <left style="medium">
        <color indexed="64"/>
      </left>
      <right style="thick">
        <color indexed="64"/>
      </right>
      <top style="medium">
        <color indexed="64"/>
      </top>
      <bottom style="thick">
        <color indexed="64"/>
      </bottom>
      <diagonal/>
    </border>
    <border>
      <left/>
      <right style="thick">
        <color indexed="64"/>
      </right>
      <top style="medium">
        <color indexed="64"/>
      </top>
      <bottom style="thick">
        <color indexed="64"/>
      </bottom>
      <diagonal/>
    </border>
    <border>
      <left style="thick">
        <color indexed="64"/>
      </left>
      <right/>
      <top style="medium">
        <color indexed="64"/>
      </top>
      <bottom style="medium">
        <color indexed="64"/>
      </bottom>
      <diagonal/>
    </border>
    <border>
      <left/>
      <right style="thick">
        <color indexed="64"/>
      </right>
      <top style="medium">
        <color indexed="64"/>
      </top>
      <bottom style="medium">
        <color indexed="64"/>
      </bottom>
      <diagonal/>
    </border>
    <border>
      <left/>
      <right/>
      <top style="thick">
        <color indexed="64"/>
      </top>
      <bottom/>
      <diagonal/>
    </border>
    <border>
      <left style="thick">
        <color indexed="64"/>
      </left>
      <right/>
      <top/>
      <bottom style="thick">
        <color indexed="64"/>
      </bottom>
      <diagonal/>
    </border>
    <border>
      <left/>
      <right/>
      <top/>
      <bottom style="thick">
        <color indexed="64"/>
      </bottom>
      <diagonal/>
    </border>
    <border>
      <left style="thick">
        <color indexed="64"/>
      </left>
      <right/>
      <top style="medium">
        <color indexed="64"/>
      </top>
      <bottom style="thick">
        <color indexed="64"/>
      </bottom>
      <diagonal/>
    </border>
    <border>
      <left/>
      <right style="medium">
        <color indexed="64"/>
      </right>
      <top style="thick">
        <color indexed="64"/>
      </top>
      <bottom style="medium">
        <color indexed="64"/>
      </bottom>
      <diagonal/>
    </border>
    <border>
      <left style="thick">
        <color indexed="64"/>
      </left>
      <right/>
      <top/>
      <bottom style="thin">
        <color indexed="64"/>
      </bottom>
      <diagonal/>
    </border>
    <border>
      <left style="medium">
        <color indexed="64"/>
      </left>
      <right style="medium">
        <color indexed="64"/>
      </right>
      <top style="thick">
        <color indexed="64"/>
      </top>
      <bottom style="thin">
        <color indexed="64"/>
      </bottom>
      <diagonal/>
    </border>
    <border>
      <left/>
      <right style="thick">
        <color indexed="64"/>
      </right>
      <top/>
      <bottom style="thin">
        <color indexed="64"/>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medium">
        <color indexed="64"/>
      </left>
      <right/>
      <top style="thin">
        <color indexed="64"/>
      </top>
      <bottom style="thick">
        <color indexed="64"/>
      </bottom>
      <diagonal/>
    </border>
    <border>
      <left style="medium">
        <color indexed="64"/>
      </left>
      <right style="medium">
        <color indexed="64"/>
      </right>
      <top style="thin">
        <color indexed="64"/>
      </top>
      <bottom style="thick">
        <color indexed="64"/>
      </bottom>
      <diagonal/>
    </border>
    <border>
      <left/>
      <right style="thick">
        <color indexed="64"/>
      </right>
      <top style="thin">
        <color indexed="64"/>
      </top>
      <bottom style="thick">
        <color indexed="64"/>
      </bottom>
      <diagonal/>
    </border>
    <border>
      <left style="thin">
        <color theme="8" tint="0.39997558519241921"/>
      </left>
      <right style="thin">
        <color theme="8" tint="0.39997558519241921"/>
      </right>
      <top style="thin">
        <color theme="8" tint="0.39997558519241921"/>
      </top>
      <bottom style="thin">
        <color theme="8" tint="0.39997558519241921"/>
      </bottom>
      <diagonal/>
    </border>
    <border>
      <left style="thin">
        <color theme="8" tint="0.39997558519241921"/>
      </left>
      <right style="thin">
        <color theme="8" tint="0.39997558519241921"/>
      </right>
      <top style="thin">
        <color theme="8" tint="0.39997558519241921"/>
      </top>
      <bottom/>
      <diagonal/>
    </border>
    <border>
      <left/>
      <right style="double">
        <color indexed="64"/>
      </right>
      <top style="medium">
        <color indexed="64"/>
      </top>
      <bottom style="thin">
        <color indexed="64"/>
      </bottom>
      <diagonal/>
    </border>
    <border>
      <left style="double">
        <color indexed="64"/>
      </left>
      <right style="double">
        <color indexed="64"/>
      </right>
      <top style="medium">
        <color indexed="64"/>
      </top>
      <bottom/>
      <diagonal/>
    </border>
    <border>
      <left style="double">
        <color indexed="64"/>
      </left>
      <right/>
      <top style="medium">
        <color indexed="64"/>
      </top>
      <bottom/>
      <diagonal/>
    </border>
    <border>
      <left/>
      <right style="double">
        <color indexed="64"/>
      </right>
      <top style="medium">
        <color indexed="64"/>
      </top>
      <bottom/>
      <diagonal/>
    </border>
    <border>
      <left style="double">
        <color indexed="64"/>
      </left>
      <right style="thin">
        <color indexed="64"/>
      </right>
      <top style="medium">
        <color indexed="64"/>
      </top>
      <bottom/>
      <diagonal/>
    </border>
    <border>
      <left/>
      <right style="double">
        <color indexed="64"/>
      </right>
      <top style="thin">
        <color indexed="64"/>
      </top>
      <bottom style="thin">
        <color indexed="64"/>
      </bottom>
      <diagonal/>
    </border>
    <border>
      <left style="double">
        <color indexed="64"/>
      </left>
      <right/>
      <top style="thin">
        <color indexed="64"/>
      </top>
      <bottom style="thin">
        <color indexed="64"/>
      </bottom>
      <diagonal/>
    </border>
    <border>
      <left style="double">
        <color indexed="64"/>
      </left>
      <right style="double">
        <color indexed="64"/>
      </right>
      <top/>
      <bottom/>
      <diagonal/>
    </border>
    <border>
      <left style="double">
        <color indexed="64"/>
      </left>
      <right/>
      <top/>
      <bottom/>
      <diagonal/>
    </border>
    <border>
      <left style="double">
        <color indexed="64"/>
      </left>
      <right style="thin">
        <color indexed="64"/>
      </right>
      <top/>
      <bottom/>
      <diagonal/>
    </border>
    <border>
      <left style="thin">
        <color indexed="64"/>
      </left>
      <right style="double">
        <color indexed="64"/>
      </right>
      <top/>
      <bottom/>
      <diagonal/>
    </border>
    <border>
      <left style="double">
        <color indexed="64"/>
      </left>
      <right/>
      <top/>
      <bottom style="thin">
        <color indexed="64"/>
      </bottom>
      <diagonal/>
    </border>
    <border>
      <left style="thin">
        <color indexed="64"/>
      </left>
      <right style="double">
        <color indexed="64"/>
      </right>
      <top style="medium">
        <color indexed="64"/>
      </top>
      <bottom style="thin">
        <color indexed="64"/>
      </bottom>
      <diagonal/>
    </border>
    <border>
      <left style="double">
        <color indexed="64"/>
      </left>
      <right style="double">
        <color indexed="64"/>
      </right>
      <top style="medium">
        <color indexed="64"/>
      </top>
      <bottom style="thin">
        <color indexed="64"/>
      </bottom>
      <diagonal/>
    </border>
    <border>
      <left/>
      <right/>
      <top style="medium">
        <color theme="0"/>
      </top>
      <bottom/>
      <diagonal/>
    </border>
    <border>
      <left style="thin">
        <color theme="5"/>
      </left>
      <right/>
      <top/>
      <bottom/>
      <diagonal/>
    </border>
    <border>
      <left style="thin">
        <color rgb="FF7F7F7F"/>
      </left>
      <right style="thin">
        <color rgb="FF7F7F7F"/>
      </right>
      <top style="thin">
        <color rgb="FF7F7F7F"/>
      </top>
      <bottom style="thin">
        <color rgb="FF7F7F7F"/>
      </bottom>
      <diagonal/>
    </border>
    <border>
      <left style="medium">
        <color auto="1"/>
      </left>
      <right style="hair">
        <color auto="1"/>
      </right>
      <top style="medium">
        <color auto="1"/>
      </top>
      <bottom/>
      <diagonal/>
    </border>
    <border>
      <left style="hair">
        <color auto="1"/>
      </left>
      <right style="medium">
        <color indexed="64"/>
      </right>
      <top style="medium">
        <color indexed="64"/>
      </top>
      <bottom/>
      <diagonal/>
    </border>
    <border>
      <left style="medium">
        <color auto="1"/>
      </left>
      <right style="hair">
        <color auto="1"/>
      </right>
      <top/>
      <bottom/>
      <diagonal/>
    </border>
    <border>
      <left style="hair">
        <color auto="1"/>
      </left>
      <right style="medium">
        <color indexed="64"/>
      </right>
      <top/>
      <bottom/>
      <diagonal/>
    </border>
    <border>
      <left style="medium">
        <color auto="1"/>
      </left>
      <right style="hair">
        <color auto="1"/>
      </right>
      <top/>
      <bottom style="medium">
        <color indexed="64"/>
      </bottom>
      <diagonal/>
    </border>
    <border>
      <left style="hair">
        <color auto="1"/>
      </left>
      <right style="medium">
        <color indexed="64"/>
      </right>
      <top/>
      <bottom style="medium">
        <color indexed="64"/>
      </bottom>
      <diagonal/>
    </border>
    <border>
      <left style="hair">
        <color auto="1"/>
      </left>
      <right/>
      <top style="medium">
        <color auto="1"/>
      </top>
      <bottom/>
      <diagonal/>
    </border>
    <border>
      <left style="thin">
        <color indexed="64"/>
      </left>
      <right style="double">
        <color indexed="64"/>
      </right>
      <top style="medium">
        <color indexed="64"/>
      </top>
      <bottom/>
      <diagonal/>
    </border>
    <border>
      <left style="medium">
        <color indexed="64"/>
      </left>
      <right/>
      <top style="thick">
        <color indexed="64"/>
      </top>
      <bottom/>
      <diagonal/>
    </border>
    <border>
      <left/>
      <right style="double">
        <color indexed="64"/>
      </right>
      <top style="thin">
        <color indexed="64"/>
      </top>
      <bottom/>
      <diagonal/>
    </border>
    <border>
      <left style="double">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double">
        <color indexed="64"/>
      </left>
      <right style="double">
        <color indexed="64"/>
      </right>
      <top/>
      <bottom style="medium">
        <color indexed="64"/>
      </bottom>
      <diagonal/>
    </border>
    <border>
      <left style="thin">
        <color indexed="64"/>
      </left>
      <right style="double">
        <color indexed="64"/>
      </right>
      <top style="thin">
        <color indexed="64"/>
      </top>
      <bottom style="medium">
        <color indexed="64"/>
      </bottom>
      <diagonal/>
    </border>
    <border>
      <left style="thin">
        <color rgb="FF3F3F3F"/>
      </left>
      <right style="medium">
        <color indexed="64"/>
      </right>
      <top style="thin">
        <color rgb="FF3F3F3F"/>
      </top>
      <bottom/>
      <diagonal/>
    </border>
    <border>
      <left/>
      <right/>
      <top style="medium">
        <color indexed="64"/>
      </top>
      <bottom style="medium">
        <color rgb="FFFF0000"/>
      </bottom>
      <diagonal/>
    </border>
    <border>
      <left/>
      <right/>
      <top/>
      <bottom style="medium">
        <color rgb="FFFF0000"/>
      </bottom>
      <diagonal/>
    </border>
    <border>
      <left/>
      <right style="medium">
        <color indexed="64"/>
      </right>
      <top style="medium">
        <color indexed="64"/>
      </top>
      <bottom style="medium">
        <color rgb="FFFF0000"/>
      </bottom>
      <diagonal/>
    </border>
    <border>
      <left style="medium">
        <color indexed="64"/>
      </left>
      <right/>
      <top style="medium">
        <color indexed="64"/>
      </top>
      <bottom style="medium">
        <color rgb="FFFF0000"/>
      </bottom>
      <diagonal/>
    </border>
    <border>
      <left style="medium">
        <color indexed="64"/>
      </left>
      <right style="medium">
        <color rgb="FFFF0000"/>
      </right>
      <top style="medium">
        <color indexed="64"/>
      </top>
      <bottom style="medium">
        <color rgb="FFFF0000"/>
      </bottom>
      <diagonal/>
    </border>
    <border>
      <left style="thin">
        <color indexed="64"/>
      </left>
      <right style="medium">
        <color rgb="FFFF0000"/>
      </right>
      <top style="medium">
        <color rgb="FFFF0000"/>
      </top>
      <bottom style="thick">
        <color indexed="64"/>
      </bottom>
      <diagonal/>
    </border>
    <border>
      <left style="thin">
        <color indexed="64"/>
      </left>
      <right style="thin">
        <color indexed="64"/>
      </right>
      <top style="medium">
        <color rgb="FFFF0000"/>
      </top>
      <bottom style="thick">
        <color indexed="64"/>
      </bottom>
      <diagonal/>
    </border>
    <border>
      <left style="thin">
        <color indexed="64"/>
      </left>
      <right/>
      <top style="medium">
        <color rgb="FFFF0000"/>
      </top>
      <bottom style="thick">
        <color indexed="64"/>
      </bottom>
      <diagonal/>
    </border>
    <border>
      <left style="medium">
        <color indexed="64"/>
      </left>
      <right style="medium">
        <color indexed="64"/>
      </right>
      <top style="medium">
        <color rgb="FFFF0000"/>
      </top>
      <bottom style="thick">
        <color indexed="64"/>
      </bottom>
      <diagonal/>
    </border>
    <border>
      <left/>
      <right style="thin">
        <color indexed="64"/>
      </right>
      <top style="medium">
        <color rgb="FFFF0000"/>
      </top>
      <bottom style="thick">
        <color indexed="64"/>
      </bottom>
      <diagonal/>
    </border>
    <border>
      <left style="medium">
        <color indexed="64"/>
      </left>
      <right/>
      <top style="medium">
        <color rgb="FFFF0000"/>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top style="thick">
        <color indexed="64"/>
      </top>
      <bottom style="thick">
        <color indexed="64"/>
      </bottom>
      <diagonal/>
    </border>
    <border>
      <left/>
      <right style="thin">
        <color indexed="64"/>
      </right>
      <top style="thick">
        <color indexed="64"/>
      </top>
      <bottom style="thick">
        <color indexed="64"/>
      </bottom>
      <diagonal/>
    </border>
    <border>
      <left/>
      <right/>
      <top style="thick">
        <color indexed="64"/>
      </top>
      <bottom style="thick">
        <color indexed="64"/>
      </bottom>
      <diagonal/>
    </border>
    <border>
      <left style="medium">
        <color indexed="64"/>
      </left>
      <right style="thick">
        <color indexed="64"/>
      </right>
      <top/>
      <bottom/>
      <diagonal/>
    </border>
    <border>
      <left style="medium">
        <color indexed="64"/>
      </left>
      <right style="medium">
        <color indexed="64"/>
      </right>
      <top style="medium">
        <color rgb="FFFF0000"/>
      </top>
      <bottom/>
      <diagonal/>
    </border>
    <border>
      <left style="medium">
        <color indexed="64"/>
      </left>
      <right/>
      <top/>
      <bottom style="medium">
        <color rgb="FFFF0000"/>
      </bottom>
      <diagonal/>
    </border>
    <border>
      <left style="medium">
        <color indexed="64"/>
      </left>
      <right style="thin">
        <color rgb="FF3F3F3F"/>
      </right>
      <top/>
      <bottom style="thin">
        <color rgb="FF3F3F3F"/>
      </bottom>
      <diagonal/>
    </border>
    <border>
      <left style="thin">
        <color rgb="FF3F3F3F"/>
      </left>
      <right style="thin">
        <color rgb="FF3F3F3F"/>
      </right>
      <top/>
      <bottom style="thin">
        <color rgb="FF3F3F3F"/>
      </bottom>
      <diagonal/>
    </border>
    <border>
      <left style="thin">
        <color rgb="FF3F3F3F"/>
      </left>
      <right style="medium">
        <color indexed="64"/>
      </right>
      <top/>
      <bottom style="thin">
        <color rgb="FF3F3F3F"/>
      </bottom>
      <diagonal/>
    </border>
    <border>
      <left style="medium">
        <color indexed="64"/>
      </left>
      <right style="medium">
        <color indexed="64"/>
      </right>
      <top/>
      <bottom style="medium">
        <color rgb="FFFF0000"/>
      </bottom>
      <diagonal/>
    </border>
    <border>
      <left style="thin">
        <color indexed="64"/>
      </left>
      <right style="thick">
        <color indexed="64"/>
      </right>
      <top style="thin">
        <color indexed="64"/>
      </top>
      <bottom style="medium">
        <color indexed="64"/>
      </bottom>
      <diagonal/>
    </border>
    <border>
      <left style="thin">
        <color indexed="64"/>
      </left>
      <right style="thick">
        <color indexed="64"/>
      </right>
      <top style="medium">
        <color indexed="64"/>
      </top>
      <bottom style="medium">
        <color rgb="FFFF0000"/>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right style="thin">
        <color indexed="64"/>
      </right>
      <top style="thick">
        <color indexed="64"/>
      </top>
      <bottom/>
      <diagonal/>
    </border>
    <border>
      <left style="thick">
        <color indexed="64"/>
      </left>
      <right style="thin">
        <color indexed="64"/>
      </right>
      <top style="medium">
        <color indexed="64"/>
      </top>
      <bottom style="medium">
        <color rgb="FFFF0000"/>
      </bottom>
      <diagonal/>
    </border>
    <border>
      <left style="thick">
        <color indexed="64"/>
      </left>
      <right style="thick">
        <color indexed="64"/>
      </right>
      <top/>
      <bottom style="medium">
        <color rgb="FFFF0000"/>
      </bottom>
      <diagonal/>
    </border>
    <border>
      <left style="thick">
        <color indexed="64"/>
      </left>
      <right style="thick">
        <color indexed="64"/>
      </right>
      <top/>
      <bottom/>
      <diagonal/>
    </border>
    <border>
      <left style="thick">
        <color indexed="64"/>
      </left>
      <right style="thin">
        <color indexed="64"/>
      </right>
      <top style="thick">
        <color indexed="64"/>
      </top>
      <bottom style="medium">
        <color rgb="FFFF0000"/>
      </bottom>
      <diagonal/>
    </border>
    <border>
      <left style="thick">
        <color indexed="64"/>
      </left>
      <right/>
      <top/>
      <bottom style="medium">
        <color rgb="FFFF0000"/>
      </bottom>
      <diagonal/>
    </border>
    <border>
      <left style="medium">
        <color indexed="64"/>
      </left>
      <right style="medium">
        <color indexed="64"/>
      </right>
      <top/>
      <bottom style="thick">
        <color indexed="64"/>
      </bottom>
      <diagonal/>
    </border>
    <border>
      <left style="thick">
        <color indexed="64"/>
      </left>
      <right style="thin">
        <color indexed="64"/>
      </right>
      <top/>
      <bottom style="medium">
        <color rgb="FFFF0000"/>
      </bottom>
      <diagonal/>
    </border>
    <border>
      <left style="thin">
        <color indexed="64"/>
      </left>
      <right style="medium">
        <color indexed="64"/>
      </right>
      <top style="thick">
        <color indexed="64"/>
      </top>
      <bottom style="thick">
        <color indexed="64"/>
      </bottom>
      <diagonal/>
    </border>
    <border>
      <left style="thin">
        <color indexed="64"/>
      </left>
      <right style="thick">
        <color indexed="64"/>
      </right>
      <top style="thick">
        <color indexed="64"/>
      </top>
      <bottom style="medium">
        <color rgb="FFFF0000"/>
      </bottom>
      <diagonal/>
    </border>
    <border>
      <left/>
      <right style="thin">
        <color indexed="64"/>
      </right>
      <top/>
      <bottom style="thick">
        <color indexed="64"/>
      </bottom>
      <diagonal/>
    </border>
    <border>
      <left/>
      <right style="thick">
        <color indexed="64"/>
      </right>
      <top style="thick">
        <color indexed="64"/>
      </top>
      <bottom/>
      <diagonal/>
    </border>
    <border>
      <left/>
      <right style="thick">
        <color indexed="64"/>
      </right>
      <top/>
      <bottom/>
      <diagonal/>
    </border>
    <border>
      <left style="thin">
        <color indexed="64"/>
      </left>
      <right style="medium">
        <color indexed="64"/>
      </right>
      <top/>
      <bottom style="thick">
        <color indexed="64"/>
      </bottom>
      <diagonal/>
    </border>
    <border>
      <left style="thick">
        <color indexed="64"/>
      </left>
      <right/>
      <top style="medium">
        <color indexed="64"/>
      </top>
      <bottom style="thin">
        <color indexed="64"/>
      </bottom>
      <diagonal/>
    </border>
    <border>
      <left style="thick">
        <color indexed="64"/>
      </left>
      <right style="thin">
        <color indexed="64"/>
      </right>
      <top/>
      <bottom style="medium">
        <color indexed="64"/>
      </bottom>
      <diagonal/>
    </border>
    <border>
      <left style="thick">
        <color indexed="64"/>
      </left>
      <right/>
      <top style="thin">
        <color indexed="64"/>
      </top>
      <bottom style="medium">
        <color indexed="64"/>
      </bottom>
      <diagonal/>
    </border>
    <border>
      <left style="thick">
        <color indexed="64"/>
      </left>
      <right style="thin">
        <color indexed="64"/>
      </right>
      <top style="thick">
        <color indexed="64"/>
      </top>
      <bottom style="medium">
        <color indexed="64"/>
      </bottom>
      <diagonal/>
    </border>
    <border>
      <left style="thin">
        <color indexed="64"/>
      </left>
      <right style="thin">
        <color indexed="64"/>
      </right>
      <top style="thick">
        <color indexed="64"/>
      </top>
      <bottom style="medium">
        <color indexed="64"/>
      </bottom>
      <diagonal/>
    </border>
    <border>
      <left style="thin">
        <color indexed="64"/>
      </left>
      <right style="thick">
        <color indexed="64"/>
      </right>
      <top style="thick">
        <color indexed="64"/>
      </top>
      <bottom style="medium">
        <color indexed="64"/>
      </bottom>
      <diagonal/>
    </border>
    <border>
      <left style="thin">
        <color indexed="64"/>
      </left>
      <right style="medium">
        <color indexed="64"/>
      </right>
      <top style="thick">
        <color indexed="64"/>
      </top>
      <bottom style="medium">
        <color indexed="64"/>
      </bottom>
      <diagonal/>
    </border>
    <border>
      <left style="thin">
        <color indexed="64"/>
      </left>
      <right/>
      <top style="thick">
        <color indexed="64"/>
      </top>
      <bottom style="medium">
        <color indexed="64"/>
      </bottom>
      <diagonal/>
    </border>
    <border>
      <left style="thick">
        <color indexed="64"/>
      </left>
      <right style="thin">
        <color indexed="64"/>
      </right>
      <top style="thick">
        <color indexed="64"/>
      </top>
      <bottom/>
      <diagonal/>
    </border>
    <border>
      <left style="thin">
        <color indexed="64"/>
      </left>
      <right style="thin">
        <color indexed="64"/>
      </right>
      <top style="thick">
        <color indexed="64"/>
      </top>
      <bottom/>
      <diagonal/>
    </border>
    <border>
      <left/>
      <right style="double">
        <color rgb="FF3F3F3F"/>
      </right>
      <top style="double">
        <color rgb="FF3F3F3F"/>
      </top>
      <bottom style="double">
        <color rgb="FF3F3F3F"/>
      </bottom>
      <diagonal/>
    </border>
    <border>
      <left/>
      <right style="double">
        <color rgb="FF3F3F3F"/>
      </right>
      <top style="medium">
        <color indexed="64"/>
      </top>
      <bottom style="medium">
        <color indexed="64"/>
      </bottom>
      <diagonal/>
    </border>
    <border>
      <left style="medium">
        <color indexed="64"/>
      </left>
      <right style="thick">
        <color indexed="64"/>
      </right>
      <top/>
      <bottom style="thin">
        <color indexed="64"/>
      </bottom>
      <diagonal/>
    </border>
    <border>
      <left style="double">
        <color rgb="FF3F3F3F"/>
      </left>
      <right style="thick">
        <color indexed="64"/>
      </right>
      <top style="double">
        <color rgb="FF3F3F3F"/>
      </top>
      <bottom style="double">
        <color rgb="FF3F3F3F"/>
      </bottom>
      <diagonal/>
    </border>
    <border>
      <left style="double">
        <color rgb="FF3F3F3F"/>
      </left>
      <right style="thick">
        <color indexed="64"/>
      </right>
      <top style="medium">
        <color indexed="64"/>
      </top>
      <bottom style="medium">
        <color indexed="64"/>
      </bottom>
      <diagonal/>
    </border>
    <border>
      <left/>
      <right style="thin">
        <color indexed="64"/>
      </right>
      <top style="thick">
        <color indexed="64"/>
      </top>
      <bottom style="medium">
        <color indexed="64"/>
      </bottom>
      <diagonal/>
    </border>
    <border>
      <left/>
      <right style="thin">
        <color rgb="FF3F3F3F"/>
      </right>
      <top/>
      <bottom style="thin">
        <color rgb="FF3F3F3F"/>
      </bottom>
      <diagonal/>
    </border>
    <border>
      <left/>
      <right style="medium">
        <color indexed="64"/>
      </right>
      <top style="thick">
        <color indexed="64"/>
      </top>
      <bottom/>
      <diagonal/>
    </border>
    <border>
      <left style="medium">
        <color indexed="64"/>
      </left>
      <right style="thin">
        <color indexed="64"/>
      </right>
      <top style="thick">
        <color indexed="64"/>
      </top>
      <bottom style="medium">
        <color indexed="64"/>
      </bottom>
      <diagonal/>
    </border>
    <border>
      <left style="thick">
        <color indexed="64"/>
      </left>
      <right/>
      <top style="thick">
        <color indexed="64"/>
      </top>
      <bottom style="thin">
        <color indexed="64"/>
      </bottom>
      <diagonal/>
    </border>
    <border>
      <left style="medium">
        <color rgb="FFFF0000"/>
      </left>
      <right/>
      <top style="medium">
        <color rgb="FFFF0000"/>
      </top>
      <bottom style="medium">
        <color indexed="64"/>
      </bottom>
      <diagonal/>
    </border>
    <border>
      <left/>
      <right/>
      <top style="medium">
        <color rgb="FFFF0000"/>
      </top>
      <bottom style="medium">
        <color indexed="64"/>
      </bottom>
      <diagonal/>
    </border>
    <border>
      <left/>
      <right style="medium">
        <color rgb="FFFF0000"/>
      </right>
      <top style="medium">
        <color rgb="FFFF0000"/>
      </top>
      <bottom style="medium">
        <color indexed="64"/>
      </bottom>
      <diagonal/>
    </border>
    <border>
      <left style="medium">
        <color rgb="FFFF0000"/>
      </left>
      <right style="thin">
        <color indexed="64"/>
      </right>
      <top/>
      <bottom style="medium">
        <color rgb="FFFF0000"/>
      </bottom>
      <diagonal/>
    </border>
    <border>
      <left style="medium">
        <color indexed="64"/>
      </left>
      <right style="thin">
        <color indexed="64"/>
      </right>
      <top/>
      <bottom style="medium">
        <color rgb="FFFF0000"/>
      </bottom>
      <diagonal/>
    </border>
    <border>
      <left style="medium">
        <color indexed="64"/>
      </left>
      <right style="medium">
        <color rgb="FFFF0000"/>
      </right>
      <top/>
      <bottom style="medium">
        <color rgb="FFFF0000"/>
      </bottom>
      <diagonal/>
    </border>
    <border>
      <left/>
      <right style="double">
        <color rgb="FF3F3F3F"/>
      </right>
      <top/>
      <bottom style="double">
        <color rgb="FF3F3F3F"/>
      </bottom>
      <diagonal/>
    </border>
    <border>
      <left style="double">
        <color rgb="FF3F3F3F"/>
      </left>
      <right style="double">
        <color rgb="FF3F3F3F"/>
      </right>
      <top/>
      <bottom style="double">
        <color rgb="FF3F3F3F"/>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n">
        <color indexed="64"/>
      </left>
      <right style="thick">
        <color indexed="64"/>
      </right>
      <top style="medium">
        <color indexed="64"/>
      </top>
      <bottom style="thin">
        <color indexed="64"/>
      </bottom>
      <diagonal/>
    </border>
    <border>
      <left style="thick">
        <color indexed="64"/>
      </left>
      <right style="thin">
        <color indexed="64"/>
      </right>
      <top style="medium">
        <color indexed="64"/>
      </top>
      <bottom style="thin">
        <color indexed="64"/>
      </bottom>
      <diagonal/>
    </border>
    <border>
      <left style="medium">
        <color rgb="FFFFC000"/>
      </left>
      <right/>
      <top style="medium">
        <color rgb="FFFFC000"/>
      </top>
      <bottom style="medium">
        <color rgb="FFFFC000"/>
      </bottom>
      <diagonal/>
    </border>
    <border>
      <left/>
      <right/>
      <top style="medium">
        <color rgb="FFFFC000"/>
      </top>
      <bottom style="medium">
        <color rgb="FFFFC000"/>
      </bottom>
      <diagonal/>
    </border>
    <border>
      <left/>
      <right style="medium">
        <color rgb="FFFFC000"/>
      </right>
      <top style="medium">
        <color rgb="FFFFC000"/>
      </top>
      <bottom style="medium">
        <color rgb="FFFFC000"/>
      </bottom>
      <diagonal/>
    </border>
    <border>
      <left/>
      <right style="thin">
        <color rgb="FF3F3F3F"/>
      </right>
      <top style="medium">
        <color indexed="64"/>
      </top>
      <bottom/>
      <diagonal/>
    </border>
    <border>
      <left/>
      <right style="thin">
        <color rgb="FF3F3F3F"/>
      </right>
      <top/>
      <bottom style="medium">
        <color indexed="64"/>
      </bottom>
      <diagonal/>
    </border>
    <border>
      <left style="medium">
        <color indexed="64"/>
      </left>
      <right style="thin">
        <color rgb="FF3F3F3F"/>
      </right>
      <top style="medium">
        <color indexed="64"/>
      </top>
      <bottom/>
      <diagonal/>
    </border>
    <border>
      <left style="medium">
        <color indexed="64"/>
      </left>
      <right style="thin">
        <color rgb="FF3F3F3F"/>
      </right>
      <top/>
      <bottom style="medium">
        <color indexed="64"/>
      </bottom>
      <diagonal/>
    </border>
    <border>
      <left style="thin">
        <color indexed="64"/>
      </left>
      <right style="thick">
        <color indexed="64"/>
      </right>
      <top style="medium">
        <color indexed="64"/>
      </top>
      <bottom style="medium">
        <color indexed="64"/>
      </bottom>
      <diagonal/>
    </border>
    <border>
      <left style="thin">
        <color indexed="64"/>
      </left>
      <right style="thick">
        <color indexed="64"/>
      </right>
      <top style="medium">
        <color indexed="64"/>
      </top>
      <bottom/>
      <diagonal/>
    </border>
    <border>
      <left style="thin">
        <color indexed="64"/>
      </left>
      <right style="thick">
        <color indexed="64"/>
      </right>
      <top/>
      <bottom/>
      <diagonal/>
    </border>
    <border>
      <left style="medium">
        <color indexed="64"/>
      </left>
      <right/>
      <top style="thin">
        <color theme="5"/>
      </top>
      <bottom/>
      <diagonal/>
    </border>
    <border>
      <left/>
      <right style="medium">
        <color indexed="64"/>
      </right>
      <top style="thin">
        <color theme="5"/>
      </top>
      <bottom/>
      <diagonal/>
    </border>
    <border>
      <left style="medium">
        <color indexed="64"/>
      </left>
      <right/>
      <top style="thin">
        <color theme="5"/>
      </top>
      <bottom style="thin">
        <color theme="5"/>
      </bottom>
      <diagonal/>
    </border>
    <border>
      <left/>
      <right style="medium">
        <color indexed="64"/>
      </right>
      <top style="thin">
        <color theme="5"/>
      </top>
      <bottom style="thin">
        <color theme="5"/>
      </bottom>
      <diagonal/>
    </border>
    <border>
      <left/>
      <right/>
      <top style="thin">
        <color theme="5"/>
      </top>
      <bottom style="medium">
        <color indexed="64"/>
      </bottom>
      <diagonal/>
    </border>
    <border>
      <left/>
      <right style="medium">
        <color indexed="64"/>
      </right>
      <top style="thin">
        <color theme="5"/>
      </top>
      <bottom style="medium">
        <color indexed="64"/>
      </bottom>
      <diagonal/>
    </border>
    <border>
      <left/>
      <right style="thick">
        <color indexed="64"/>
      </right>
      <top style="thin">
        <color indexed="64"/>
      </top>
      <bottom/>
      <diagonal/>
    </border>
    <border>
      <left style="thin">
        <color indexed="64"/>
      </left>
      <right style="thin">
        <color indexed="64"/>
      </right>
      <top style="medium">
        <color rgb="FFFF0000"/>
      </top>
      <bottom style="medium">
        <color rgb="FFFF0000"/>
      </bottom>
      <diagonal/>
    </border>
    <border>
      <left style="thin">
        <color indexed="64"/>
      </left>
      <right style="thin">
        <color indexed="64"/>
      </right>
      <top/>
      <bottom style="medium">
        <color rgb="FFFF0000"/>
      </bottom>
      <diagonal/>
    </border>
    <border>
      <left style="thick">
        <color rgb="FFFF0000"/>
      </left>
      <right style="medium">
        <color indexed="64"/>
      </right>
      <top style="medium">
        <color rgb="FFFF0000"/>
      </top>
      <bottom/>
      <diagonal/>
    </border>
    <border>
      <left style="thick">
        <color rgb="FFFF0000"/>
      </left>
      <right style="medium">
        <color indexed="64"/>
      </right>
      <top/>
      <bottom/>
      <diagonal/>
    </border>
    <border>
      <left style="thick">
        <color rgb="FFFF0000"/>
      </left>
      <right style="medium">
        <color indexed="64"/>
      </right>
      <top/>
      <bottom style="medium">
        <color indexed="64"/>
      </bottom>
      <diagonal/>
    </border>
    <border>
      <left style="thick">
        <color rgb="FFFF0000"/>
      </left>
      <right/>
      <top style="medium">
        <color indexed="64"/>
      </top>
      <bottom style="medium">
        <color rgb="FFFF0000"/>
      </bottom>
      <diagonal/>
    </border>
    <border>
      <left style="thick">
        <color rgb="FFFF0000"/>
      </left>
      <right/>
      <top/>
      <bottom style="medium">
        <color rgb="FFFF0000"/>
      </bottom>
      <diagonal/>
    </border>
    <border>
      <left/>
      <right style="thin">
        <color indexed="64"/>
      </right>
      <top/>
      <bottom style="medium">
        <color rgb="FFFF0000"/>
      </bottom>
      <diagonal/>
    </border>
    <border>
      <left style="thick">
        <color rgb="FFFF0000"/>
      </left>
      <right/>
      <top/>
      <bottom/>
      <diagonal/>
    </border>
    <border>
      <left style="medium">
        <color rgb="FF1E3A8A"/>
      </left>
      <right/>
      <top style="medium">
        <color rgb="FF1E3A8A"/>
      </top>
      <bottom style="medium">
        <color rgb="FF1E3A8A"/>
      </bottom>
      <diagonal/>
    </border>
    <border>
      <left/>
      <right/>
      <top style="medium">
        <color rgb="FF1E3A8A"/>
      </top>
      <bottom style="medium">
        <color rgb="FF1E3A8A"/>
      </bottom>
      <diagonal/>
    </border>
    <border>
      <left/>
      <right style="medium">
        <color rgb="FF1E3A8A"/>
      </right>
      <top style="medium">
        <color rgb="FF1E3A8A"/>
      </top>
      <bottom style="medium">
        <color rgb="FF1E3A8A"/>
      </bottom>
      <diagonal/>
    </border>
    <border>
      <left style="medium">
        <color rgb="FFB45309"/>
      </left>
      <right/>
      <top style="medium">
        <color rgb="FFB45309"/>
      </top>
      <bottom style="medium">
        <color rgb="FFB45309"/>
      </bottom>
      <diagonal/>
    </border>
    <border>
      <left/>
      <right/>
      <top style="medium">
        <color rgb="FFB45309"/>
      </top>
      <bottom style="medium">
        <color rgb="FFB45309"/>
      </bottom>
      <diagonal/>
    </border>
    <border>
      <left/>
      <right style="medium">
        <color rgb="FFB45309"/>
      </right>
      <top style="medium">
        <color rgb="FFB45309"/>
      </top>
      <bottom style="medium">
        <color rgb="FFB45309"/>
      </bottom>
      <diagonal/>
    </border>
    <border>
      <left style="medium">
        <color rgb="FF4338CA"/>
      </left>
      <right/>
      <top style="medium">
        <color rgb="FF4338CA"/>
      </top>
      <bottom style="medium">
        <color rgb="FF4338CA"/>
      </bottom>
      <diagonal/>
    </border>
    <border>
      <left/>
      <right/>
      <top style="medium">
        <color rgb="FF4338CA"/>
      </top>
      <bottom style="medium">
        <color rgb="FF4338CA"/>
      </bottom>
      <diagonal/>
    </border>
    <border>
      <left/>
      <right style="medium">
        <color rgb="FF4338CA"/>
      </right>
      <top style="medium">
        <color rgb="FF4338CA"/>
      </top>
      <bottom style="medium">
        <color rgb="FF4338CA"/>
      </bottom>
      <diagonal/>
    </border>
    <border>
      <left style="medium">
        <color rgb="FF0F766E"/>
      </left>
      <right/>
      <top style="medium">
        <color rgb="FF0F766E"/>
      </top>
      <bottom style="medium">
        <color rgb="FF0F766E"/>
      </bottom>
      <diagonal/>
    </border>
    <border>
      <left/>
      <right/>
      <top style="medium">
        <color rgb="FF0F766E"/>
      </top>
      <bottom style="medium">
        <color rgb="FF0F766E"/>
      </bottom>
      <diagonal/>
    </border>
    <border>
      <left/>
      <right style="medium">
        <color rgb="FF0F766E"/>
      </right>
      <top style="medium">
        <color rgb="FF0F766E"/>
      </top>
      <bottom style="medium">
        <color rgb="FF0F766E"/>
      </bottom>
      <diagonal/>
    </border>
    <border>
      <left style="thin">
        <color rgb="FFCBD5E1"/>
      </left>
      <right style="thin">
        <color rgb="FFCBD5E1"/>
      </right>
      <top style="thin">
        <color rgb="FFCBD5E1"/>
      </top>
      <bottom style="thin">
        <color rgb="FFCBD5E1"/>
      </bottom>
      <diagonal/>
    </border>
    <border>
      <left style="thin">
        <color rgb="FFE2E8F0"/>
      </left>
      <right style="thin">
        <color rgb="FFE2E8F0"/>
      </right>
      <top style="thin">
        <color rgb="FFE2E8F0"/>
      </top>
      <bottom style="thin">
        <color rgb="FFE2E8F0"/>
      </bottom>
      <diagonal/>
    </border>
  </borders>
  <cellStyleXfs count="23">
    <xf numFmtId="0" fontId="0" fillId="0" borderId="0"/>
    <xf numFmtId="0" fontId="16" fillId="0" borderId="0"/>
    <xf numFmtId="0" fontId="82" fillId="43" borderId="109" applyNumberFormat="0" applyAlignment="0" applyProtection="0"/>
    <xf numFmtId="0" fontId="83" fillId="44" borderId="110" applyNumberFormat="0" applyAlignment="0" applyProtection="0"/>
    <xf numFmtId="0" fontId="84" fillId="45" borderId="0" applyNumberFormat="0" applyBorder="0" applyAlignment="0" applyProtection="0"/>
    <xf numFmtId="0" fontId="81" fillId="0" borderId="0"/>
    <xf numFmtId="0" fontId="85" fillId="0" borderId="0"/>
    <xf numFmtId="0" fontId="16" fillId="0" borderId="0"/>
    <xf numFmtId="9" fontId="16" fillId="0" borderId="0" applyFont="0" applyFill="0" applyBorder="0" applyAlignment="0" applyProtection="0"/>
    <xf numFmtId="0" fontId="16" fillId="0" borderId="0"/>
    <xf numFmtId="0" fontId="84" fillId="46" borderId="0" applyNumberFormat="0" applyBorder="0" applyAlignment="0" applyProtection="0"/>
    <xf numFmtId="0" fontId="16" fillId="0" borderId="0"/>
    <xf numFmtId="0" fontId="16" fillId="0" borderId="0"/>
    <xf numFmtId="0" fontId="84" fillId="60" borderId="0" applyNumberFormat="0" applyBorder="0" applyAlignment="0" applyProtection="0"/>
    <xf numFmtId="0" fontId="81" fillId="0" borderId="0"/>
    <xf numFmtId="0" fontId="261" fillId="76" borderId="209" applyNumberFormat="0" applyAlignment="0" applyProtection="0"/>
    <xf numFmtId="9" fontId="16" fillId="0" borderId="0" applyFont="0" applyFill="0" applyBorder="0" applyAlignment="0" applyProtection="0"/>
    <xf numFmtId="9" fontId="16" fillId="0" borderId="0" applyFont="0" applyFill="0" applyBorder="0" applyAlignment="0" applyProtection="0"/>
    <xf numFmtId="0" fontId="6" fillId="0" borderId="0"/>
    <xf numFmtId="0" fontId="325" fillId="0" borderId="0" applyNumberFormat="0" applyFill="0" applyBorder="0" applyAlignment="0" applyProtection="0"/>
    <xf numFmtId="0" fontId="5" fillId="0" borderId="0"/>
    <xf numFmtId="0" fontId="4" fillId="0" borderId="0"/>
    <xf numFmtId="0" fontId="2" fillId="0" borderId="0"/>
  </cellStyleXfs>
  <cellXfs count="8683">
    <xf numFmtId="0" fontId="0" fillId="0" borderId="0" xfId="0"/>
    <xf numFmtId="0" fontId="7" fillId="0" borderId="0" xfId="0" applyFont="1" applyAlignment="1">
      <alignment horizontal="centerContinuous"/>
    </xf>
    <xf numFmtId="0" fontId="0" fillId="0" borderId="0" xfId="0" applyAlignment="1">
      <alignment horizontal="centerContinuous"/>
    </xf>
    <xf numFmtId="0" fontId="8" fillId="0" borderId="0" xfId="0" applyFont="1"/>
    <xf numFmtId="0" fontId="8" fillId="0" borderId="0" xfId="0" applyFont="1" applyAlignment="1">
      <alignment horizontal="centerContinuous"/>
    </xf>
    <xf numFmtId="0" fontId="9" fillId="2" borderId="1" xfId="0" applyFont="1" applyFill="1" applyBorder="1" applyAlignment="1">
      <alignment horizontal="center" vertical="center"/>
    </xf>
    <xf numFmtId="0" fontId="9" fillId="2" borderId="2" xfId="0" applyFont="1" applyFill="1" applyBorder="1" applyAlignment="1">
      <alignment horizontal="center" vertical="center"/>
    </xf>
    <xf numFmtId="0" fontId="9" fillId="2" borderId="3" xfId="0" applyFont="1" applyFill="1" applyBorder="1" applyAlignment="1">
      <alignment horizontal="center" vertical="center"/>
    </xf>
    <xf numFmtId="0" fontId="9" fillId="3" borderId="1" xfId="0" applyFont="1" applyFill="1" applyBorder="1"/>
    <xf numFmtId="0" fontId="9" fillId="4" borderId="4" xfId="0" applyFont="1" applyFill="1" applyBorder="1"/>
    <xf numFmtId="0" fontId="9" fillId="4" borderId="5" xfId="0" applyFont="1" applyFill="1" applyBorder="1"/>
    <xf numFmtId="0" fontId="8" fillId="0" borderId="1" xfId="0" applyFont="1" applyBorder="1"/>
    <xf numFmtId="0" fontId="0" fillId="0" borderId="1" xfId="0" applyBorder="1"/>
    <xf numFmtId="0" fontId="8" fillId="5" borderId="1" xfId="0" applyFont="1" applyFill="1" applyBorder="1"/>
    <xf numFmtId="0" fontId="8" fillId="0" borderId="4" xfId="0" applyFont="1" applyBorder="1"/>
    <xf numFmtId="0" fontId="8" fillId="0" borderId="5" xfId="0" applyFont="1" applyBorder="1"/>
    <xf numFmtId="0" fontId="8" fillId="0" borderId="7" xfId="0" applyFont="1" applyBorder="1"/>
    <xf numFmtId="0" fontId="0" fillId="0" borderId="7" xfId="0" applyBorder="1"/>
    <xf numFmtId="0" fontId="8" fillId="0" borderId="9" xfId="0" applyFont="1" applyBorder="1"/>
    <xf numFmtId="0" fontId="8" fillId="0" borderId="10" xfId="0" applyFont="1" applyBorder="1"/>
    <xf numFmtId="0" fontId="10" fillId="6" borderId="0" xfId="0" applyFont="1" applyFill="1" applyAlignment="1">
      <alignment horizontal="centerContinuous"/>
    </xf>
    <xf numFmtId="0" fontId="11" fillId="7" borderId="12" xfId="0" applyFont="1" applyFill="1" applyBorder="1"/>
    <xf numFmtId="0" fontId="11" fillId="7" borderId="13" xfId="0" applyFont="1" applyFill="1" applyBorder="1"/>
    <xf numFmtId="0" fontId="11" fillId="7" borderId="14" xfId="0" applyFont="1" applyFill="1" applyBorder="1"/>
    <xf numFmtId="0" fontId="0" fillId="8" borderId="12" xfId="0" applyFill="1" applyBorder="1"/>
    <xf numFmtId="0" fontId="0" fillId="9" borderId="12" xfId="0" applyFill="1" applyBorder="1"/>
    <xf numFmtId="0" fontId="0" fillId="5" borderId="3" xfId="0" applyFill="1" applyBorder="1"/>
    <xf numFmtId="0" fontId="0" fillId="0" borderId="14" xfId="0" applyBorder="1"/>
    <xf numFmtId="0" fontId="0" fillId="9" borderId="15" xfId="0" applyFill="1" applyBorder="1"/>
    <xf numFmtId="0" fontId="0" fillId="5" borderId="8" xfId="0" applyFill="1" applyBorder="1"/>
    <xf numFmtId="0" fontId="0" fillId="0" borderId="16" xfId="0" applyBorder="1"/>
    <xf numFmtId="0" fontId="0" fillId="8" borderId="17" xfId="0" applyFill="1" applyBorder="1"/>
    <xf numFmtId="0" fontId="11" fillId="7" borderId="0" xfId="0" applyFont="1" applyFill="1"/>
    <xf numFmtId="1" fontId="8" fillId="0" borderId="1" xfId="0" applyNumberFormat="1" applyFont="1" applyBorder="1"/>
    <xf numFmtId="1" fontId="8" fillId="0" borderId="7" xfId="0" applyNumberFormat="1" applyFont="1" applyBorder="1"/>
    <xf numFmtId="0" fontId="10" fillId="6" borderId="0" xfId="0" applyFont="1" applyFill="1" applyAlignment="1">
      <alignment horizontal="centerContinuous" vertical="center"/>
    </xf>
    <xf numFmtId="0" fontId="0" fillId="0" borderId="0" xfId="0" applyAlignment="1">
      <alignment horizontal="center" vertical="center"/>
    </xf>
    <xf numFmtId="0" fontId="8" fillId="0" borderId="0" xfId="0" applyFont="1" applyAlignment="1">
      <alignment horizontal="center" vertical="center"/>
    </xf>
    <xf numFmtId="0" fontId="9" fillId="4" borderId="5" xfId="0" applyFont="1" applyFill="1" applyBorder="1" applyAlignment="1">
      <alignment horizontal="center" vertical="center"/>
    </xf>
    <xf numFmtId="0" fontId="8" fillId="0" borderId="5" xfId="0" applyFont="1" applyBorder="1" applyAlignment="1">
      <alignment horizontal="center" vertical="center"/>
    </xf>
    <xf numFmtId="0" fontId="8" fillId="0" borderId="10" xfId="0" applyFont="1" applyBorder="1" applyAlignment="1">
      <alignment horizontal="center" vertical="center"/>
    </xf>
    <xf numFmtId="0" fontId="0" fillId="0" borderId="0" xfId="0" applyAlignment="1">
      <alignment horizontal="center"/>
    </xf>
    <xf numFmtId="0" fontId="8" fillId="0" borderId="0" xfId="0" applyFont="1" applyAlignment="1">
      <alignment horizontal="center"/>
    </xf>
    <xf numFmtId="0" fontId="9" fillId="4" borderId="5" xfId="0" applyFont="1" applyFill="1" applyBorder="1" applyAlignment="1">
      <alignment horizontal="center"/>
    </xf>
    <xf numFmtId="0" fontId="8" fillId="0" borderId="5" xfId="0" applyFont="1" applyBorder="1" applyAlignment="1">
      <alignment horizontal="center"/>
    </xf>
    <xf numFmtId="0" fontId="8" fillId="0" borderId="10" xfId="0" applyFont="1" applyBorder="1" applyAlignment="1">
      <alignment horizontal="center"/>
    </xf>
    <xf numFmtId="0" fontId="7" fillId="0" borderId="0" xfId="0" applyFont="1" applyAlignment="1">
      <alignment horizontal="center"/>
    </xf>
    <xf numFmtId="0" fontId="9" fillId="3" borderId="1" xfId="0" applyFont="1" applyFill="1" applyBorder="1" applyAlignment="1">
      <alignment horizontal="center"/>
    </xf>
    <xf numFmtId="1" fontId="8" fillId="0" borderId="1" xfId="0" applyNumberFormat="1" applyFont="1" applyBorder="1" applyAlignment="1">
      <alignment horizontal="center"/>
    </xf>
    <xf numFmtId="0" fontId="8" fillId="0" borderId="1" xfId="0" applyFont="1" applyBorder="1" applyAlignment="1">
      <alignment horizontal="center"/>
    </xf>
    <xf numFmtId="0" fontId="8" fillId="0" borderId="7" xfId="0" applyFont="1" applyBorder="1" applyAlignment="1">
      <alignment horizontal="center"/>
    </xf>
    <xf numFmtId="0" fontId="9" fillId="3" borderId="3" xfId="0" applyFont="1" applyFill="1" applyBorder="1" applyAlignment="1">
      <alignment horizontal="center" vertical="center"/>
    </xf>
    <xf numFmtId="1" fontId="8" fillId="0" borderId="3" xfId="0" applyNumberFormat="1" applyFont="1" applyBorder="1" applyAlignment="1">
      <alignment horizontal="center" vertical="center"/>
    </xf>
    <xf numFmtId="1" fontId="8" fillId="0" borderId="8" xfId="0" applyNumberFormat="1" applyFont="1" applyBorder="1" applyAlignment="1">
      <alignment horizontal="center" vertical="center"/>
    </xf>
    <xf numFmtId="0" fontId="8" fillId="0" borderId="3" xfId="0" applyFont="1" applyBorder="1" applyAlignment="1">
      <alignment horizontal="center" vertical="center"/>
    </xf>
    <xf numFmtId="0" fontId="9" fillId="4" borderId="6" xfId="0" applyFont="1" applyFill="1" applyBorder="1" applyAlignment="1">
      <alignment horizontal="center"/>
    </xf>
    <xf numFmtId="0" fontId="8" fillId="0" borderId="6" xfId="0" applyFont="1" applyBorder="1" applyAlignment="1">
      <alignment horizontal="center"/>
    </xf>
    <xf numFmtId="0" fontId="8" fillId="0" borderId="11" xfId="0" applyFont="1" applyBorder="1" applyAlignment="1">
      <alignment horizontal="center"/>
    </xf>
    <xf numFmtId="0" fontId="22" fillId="10" borderId="24" xfId="1" applyFont="1" applyFill="1" applyBorder="1" applyAlignment="1" applyProtection="1">
      <alignment horizontal="center" vertical="center" wrapText="1" readingOrder="2"/>
      <protection locked="0"/>
    </xf>
    <xf numFmtId="0" fontId="0" fillId="0" borderId="0" xfId="0" applyAlignment="1" applyProtection="1">
      <alignment horizontal="center" vertical="center"/>
      <protection locked="0"/>
    </xf>
    <xf numFmtId="0" fontId="19" fillId="13" borderId="29" xfId="1" applyFont="1" applyFill="1" applyBorder="1" applyAlignment="1" applyProtection="1">
      <alignment horizontal="center" vertical="center" textRotation="90" wrapText="1" readingOrder="2"/>
      <protection locked="0"/>
    </xf>
    <xf numFmtId="0" fontId="19" fillId="13" borderId="39" xfId="1" applyFont="1" applyFill="1" applyBorder="1" applyAlignment="1" applyProtection="1">
      <alignment horizontal="center" vertical="center" textRotation="90" wrapText="1" readingOrder="2"/>
      <protection locked="0"/>
    </xf>
    <xf numFmtId="0" fontId="36" fillId="11" borderId="8" xfId="1" applyFont="1" applyFill="1" applyBorder="1" applyAlignment="1">
      <alignment horizontal="center" vertical="center" shrinkToFit="1" readingOrder="2"/>
    </xf>
    <xf numFmtId="0" fontId="32" fillId="0" borderId="8" xfId="1" applyFont="1" applyBorder="1" applyAlignment="1" applyProtection="1">
      <alignment horizontal="center" vertical="center" shrinkToFit="1" readingOrder="2"/>
      <protection locked="0"/>
    </xf>
    <xf numFmtId="0" fontId="32" fillId="0" borderId="8" xfId="0" applyFont="1" applyBorder="1" applyAlignment="1" applyProtection="1">
      <alignment horizontal="center" vertical="center" shrinkToFit="1" readingOrder="2"/>
      <protection locked="0"/>
    </xf>
    <xf numFmtId="0" fontId="37" fillId="11" borderId="8" xfId="1" applyFont="1" applyFill="1" applyBorder="1" applyAlignment="1">
      <alignment horizontal="center" vertical="center" shrinkToFit="1" readingOrder="2"/>
    </xf>
    <xf numFmtId="0" fontId="32" fillId="17" borderId="8" xfId="1" applyFont="1" applyFill="1" applyBorder="1" applyAlignment="1" applyProtection="1">
      <alignment horizontal="center" vertical="center" shrinkToFit="1" readingOrder="2"/>
      <protection locked="0"/>
    </xf>
    <xf numFmtId="0" fontId="38" fillId="0" borderId="0" xfId="0" applyFont="1" applyAlignment="1">
      <alignment vertical="center" textRotation="90"/>
    </xf>
    <xf numFmtId="0" fontId="8" fillId="0" borderId="27" xfId="1" applyFont="1" applyBorder="1" applyAlignment="1">
      <alignment horizontal="center" vertical="center" shrinkToFit="1" readingOrder="2"/>
    </xf>
    <xf numFmtId="0" fontId="8" fillId="0" borderId="8" xfId="1" applyFont="1" applyBorder="1" applyAlignment="1" applyProtection="1">
      <alignment horizontal="center" vertical="center" shrinkToFit="1" readingOrder="2"/>
      <protection locked="0"/>
    </xf>
    <xf numFmtId="0" fontId="8" fillId="22" borderId="30" xfId="1" applyFont="1" applyFill="1" applyBorder="1" applyAlignment="1">
      <alignment horizontal="center" vertical="center" shrinkToFit="1" readingOrder="2"/>
    </xf>
    <xf numFmtId="0" fontId="8" fillId="0" borderId="30" xfId="1" applyFont="1" applyBorder="1" applyAlignment="1" applyProtection="1">
      <alignment horizontal="center" vertical="center" shrinkToFit="1" readingOrder="2"/>
      <protection locked="0"/>
    </xf>
    <xf numFmtId="0" fontId="8" fillId="0" borderId="8" xfId="1" applyFont="1" applyBorder="1" applyAlignment="1">
      <alignment horizontal="center" vertical="center" shrinkToFit="1" readingOrder="2"/>
    </xf>
    <xf numFmtId="0" fontId="32" fillId="0" borderId="27" xfId="0" applyFont="1" applyBorder="1" applyAlignment="1" applyProtection="1">
      <alignment horizontal="center" vertical="center" shrinkToFit="1" readingOrder="2"/>
      <protection locked="0"/>
    </xf>
    <xf numFmtId="0" fontId="32" fillId="6" borderId="8" xfId="0" applyFont="1" applyFill="1" applyBorder="1" applyAlignment="1" applyProtection="1">
      <alignment horizontal="center" vertical="center" shrinkToFit="1" readingOrder="2"/>
      <protection locked="0"/>
    </xf>
    <xf numFmtId="0" fontId="32" fillId="0" borderId="30" xfId="0" applyFont="1" applyBorder="1" applyAlignment="1" applyProtection="1">
      <alignment horizontal="center" vertical="center" shrinkToFit="1" readingOrder="2"/>
      <protection locked="0"/>
    </xf>
    <xf numFmtId="0" fontId="44" fillId="29" borderId="56" xfId="0" applyFont="1" applyFill="1" applyBorder="1" applyAlignment="1" applyProtection="1">
      <alignment horizontal="center" vertical="center" textRotation="90" shrinkToFit="1" readingOrder="2"/>
      <protection locked="0"/>
    </xf>
    <xf numFmtId="0" fontId="44" fillId="14" borderId="58" xfId="0" applyFont="1" applyFill="1" applyBorder="1" applyAlignment="1">
      <alignment horizontal="center" vertical="center" textRotation="90" shrinkToFit="1" readingOrder="2"/>
    </xf>
    <xf numFmtId="0" fontId="44" fillId="13" borderId="40" xfId="0" applyFont="1" applyFill="1" applyBorder="1" applyAlignment="1" applyProtection="1">
      <alignment horizontal="center" vertical="center" textRotation="90" shrinkToFit="1" readingOrder="2"/>
      <protection locked="0"/>
    </xf>
    <xf numFmtId="0" fontId="45" fillId="15" borderId="40" xfId="0" applyFont="1" applyFill="1" applyBorder="1" applyAlignment="1">
      <alignment horizontal="center" vertical="center" textRotation="90" shrinkToFit="1" readingOrder="2"/>
    </xf>
    <xf numFmtId="0" fontId="44" fillId="13" borderId="60" xfId="0" applyFont="1" applyFill="1" applyBorder="1" applyAlignment="1" applyProtection="1">
      <alignment horizontal="center" vertical="center" textRotation="90" shrinkToFit="1" readingOrder="2"/>
      <protection locked="0"/>
    </xf>
    <xf numFmtId="0" fontId="46" fillId="15" borderId="40" xfId="0" applyFont="1" applyFill="1" applyBorder="1" applyAlignment="1">
      <alignment horizontal="center" vertical="center" textRotation="90" shrinkToFit="1" readingOrder="2"/>
    </xf>
    <xf numFmtId="0" fontId="44" fillId="29" borderId="27" xfId="0" applyFont="1" applyFill="1" applyBorder="1" applyAlignment="1" applyProtection="1">
      <alignment horizontal="center" vertical="center" textRotation="90" shrinkToFit="1" readingOrder="2"/>
      <protection locked="0"/>
    </xf>
    <xf numFmtId="0" fontId="44" fillId="29" borderId="8" xfId="0" applyFont="1" applyFill="1" applyBorder="1" applyAlignment="1" applyProtection="1">
      <alignment horizontal="center" vertical="center" textRotation="90" shrinkToFit="1" readingOrder="2"/>
      <protection locked="0"/>
    </xf>
    <xf numFmtId="0" fontId="44" fillId="29" borderId="7" xfId="0" applyFont="1" applyFill="1" applyBorder="1" applyAlignment="1" applyProtection="1">
      <alignment horizontal="center" vertical="center" textRotation="90" shrinkToFit="1" readingOrder="2"/>
      <protection locked="0"/>
    </xf>
    <xf numFmtId="0" fontId="44" fillId="29" borderId="62" xfId="0" applyFont="1" applyFill="1" applyBorder="1" applyAlignment="1" applyProtection="1">
      <alignment horizontal="center" vertical="center" textRotation="90" shrinkToFit="1" readingOrder="2"/>
      <protection locked="0"/>
    </xf>
    <xf numFmtId="0" fontId="44" fillId="30" borderId="26" xfId="0" applyFont="1" applyFill="1" applyBorder="1" applyAlignment="1" applyProtection="1">
      <alignment horizontal="center" vertical="center" textRotation="90" shrinkToFit="1" readingOrder="2"/>
      <protection locked="0"/>
    </xf>
    <xf numFmtId="0" fontId="44" fillId="30" borderId="8" xfId="0" applyFont="1" applyFill="1" applyBorder="1" applyAlignment="1" applyProtection="1">
      <alignment horizontal="center" vertical="center" textRotation="90" shrinkToFit="1" readingOrder="2"/>
      <protection locked="0"/>
    </xf>
    <xf numFmtId="0" fontId="44" fillId="30" borderId="7" xfId="0" applyFont="1" applyFill="1" applyBorder="1" applyAlignment="1" applyProtection="1">
      <alignment horizontal="center" vertical="center" textRotation="90" shrinkToFit="1" readingOrder="2"/>
      <protection locked="0"/>
    </xf>
    <xf numFmtId="0" fontId="44" fillId="8" borderId="62" xfId="0" applyFont="1" applyFill="1" applyBorder="1" applyAlignment="1" applyProtection="1">
      <alignment horizontal="center" vertical="center" textRotation="90" shrinkToFit="1" readingOrder="2"/>
      <protection locked="0"/>
    </xf>
    <xf numFmtId="0" fontId="44" fillId="13" borderId="63" xfId="0" applyFont="1" applyFill="1" applyBorder="1" applyAlignment="1" applyProtection="1">
      <alignment horizontal="center" vertical="center" textRotation="90" shrinkToFit="1" readingOrder="2"/>
      <protection locked="0"/>
    </xf>
    <xf numFmtId="0" fontId="44" fillId="18" borderId="26" xfId="0" applyFont="1" applyFill="1" applyBorder="1" applyAlignment="1" applyProtection="1">
      <alignment horizontal="center" vertical="center" textRotation="90" shrinkToFit="1" readingOrder="2"/>
      <protection locked="0"/>
    </xf>
    <xf numFmtId="0" fontId="44" fillId="13" borderId="8" xfId="0" applyFont="1" applyFill="1" applyBorder="1" applyAlignment="1" applyProtection="1">
      <alignment horizontal="center" vertical="center" textRotation="90" shrinkToFit="1" readingOrder="2"/>
      <protection locked="0"/>
    </xf>
    <xf numFmtId="0" fontId="44" fillId="19" borderId="8" xfId="0" applyFont="1" applyFill="1" applyBorder="1" applyAlignment="1" applyProtection="1">
      <alignment horizontal="center" vertical="center" textRotation="90" shrinkToFit="1" readingOrder="2"/>
      <protection locked="0"/>
    </xf>
    <xf numFmtId="0" fontId="44" fillId="20" borderId="8" xfId="0" applyFont="1" applyFill="1" applyBorder="1" applyAlignment="1" applyProtection="1">
      <alignment horizontal="center" vertical="center" textRotation="90" shrinkToFit="1" readingOrder="2"/>
      <protection locked="0"/>
    </xf>
    <xf numFmtId="0" fontId="44" fillId="17" borderId="62" xfId="0" applyFont="1" applyFill="1" applyBorder="1" applyAlignment="1" applyProtection="1">
      <alignment horizontal="center" vertical="center" textRotation="90" shrinkToFit="1" readingOrder="2"/>
      <protection locked="0"/>
    </xf>
    <xf numFmtId="0" fontId="44" fillId="21" borderId="26" xfId="0" applyFont="1" applyFill="1" applyBorder="1" applyAlignment="1" applyProtection="1">
      <alignment horizontal="center" vertical="center" textRotation="90" shrinkToFit="1" readingOrder="2"/>
      <protection locked="0"/>
    </xf>
    <xf numFmtId="0" fontId="44" fillId="22" borderId="8" xfId="0" applyFont="1" applyFill="1" applyBorder="1" applyAlignment="1" applyProtection="1">
      <alignment horizontal="center" vertical="center" textRotation="90" shrinkToFit="1" readingOrder="2"/>
      <protection locked="0"/>
    </xf>
    <xf numFmtId="0" fontId="44" fillId="19" borderId="62" xfId="0" applyFont="1" applyFill="1" applyBorder="1" applyAlignment="1" applyProtection="1">
      <alignment horizontal="center" vertical="center" textRotation="90" shrinkToFit="1" readingOrder="2"/>
      <protection locked="0"/>
    </xf>
    <xf numFmtId="0" fontId="44" fillId="13" borderId="26" xfId="0" applyFont="1" applyFill="1" applyBorder="1" applyAlignment="1" applyProtection="1">
      <alignment horizontal="center" vertical="center" textRotation="90" shrinkToFit="1" readingOrder="2"/>
      <protection locked="0"/>
    </xf>
    <xf numFmtId="0" fontId="44" fillId="13" borderId="25" xfId="0" applyFont="1" applyFill="1" applyBorder="1" applyAlignment="1" applyProtection="1">
      <alignment horizontal="center" vertical="center" textRotation="90" shrinkToFit="1"/>
      <protection locked="0"/>
    </xf>
    <xf numFmtId="0" fontId="44" fillId="29" borderId="26" xfId="0" applyFont="1" applyFill="1" applyBorder="1" applyAlignment="1" applyProtection="1">
      <alignment horizontal="center" vertical="center" textRotation="90" shrinkToFit="1" readingOrder="2"/>
      <protection locked="0"/>
    </xf>
    <xf numFmtId="0" fontId="44" fillId="13" borderId="30" xfId="0" applyFont="1" applyFill="1" applyBorder="1" applyAlignment="1" applyProtection="1">
      <alignment horizontal="center" vertical="center" textRotation="90" shrinkToFit="1"/>
      <protection locked="0"/>
    </xf>
    <xf numFmtId="0" fontId="38" fillId="29" borderId="7" xfId="0" applyFont="1" applyFill="1" applyBorder="1" applyAlignment="1" applyProtection="1">
      <alignment horizontal="center" vertical="center" textRotation="90" shrinkToFit="1" readingOrder="2"/>
      <protection locked="0"/>
    </xf>
    <xf numFmtId="0" fontId="44" fillId="13" borderId="64" xfId="0" applyFont="1" applyFill="1" applyBorder="1" applyAlignment="1" applyProtection="1">
      <alignment horizontal="center" vertical="center" textRotation="90" shrinkToFit="1" readingOrder="2"/>
      <protection locked="0"/>
    </xf>
    <xf numFmtId="0" fontId="34" fillId="26" borderId="39" xfId="0" applyFont="1" applyFill="1" applyBorder="1" applyAlignment="1" applyProtection="1">
      <alignment horizontal="center" vertical="center" wrapText="1" readingOrder="2"/>
      <protection locked="0"/>
    </xf>
    <xf numFmtId="0" fontId="32" fillId="0" borderId="37" xfId="0" applyFont="1" applyBorder="1" applyAlignment="1" applyProtection="1">
      <alignment horizontal="center" vertical="center" shrinkToFit="1" readingOrder="2"/>
      <protection locked="0"/>
    </xf>
    <xf numFmtId="0" fontId="32" fillId="0" borderId="3" xfId="0" applyFont="1" applyBorder="1" applyAlignment="1" applyProtection="1">
      <alignment horizontal="center" vertical="center" shrinkToFit="1" readingOrder="2"/>
      <protection locked="0"/>
    </xf>
    <xf numFmtId="0" fontId="32" fillId="6" borderId="3" xfId="0" applyFont="1" applyFill="1" applyBorder="1" applyAlignment="1" applyProtection="1">
      <alignment horizontal="center" vertical="center" shrinkToFit="1" readingOrder="2"/>
      <protection locked="0"/>
    </xf>
    <xf numFmtId="0" fontId="32" fillId="0" borderId="69" xfId="0" applyFont="1" applyBorder="1" applyAlignment="1" applyProtection="1">
      <alignment horizontal="center" vertical="center" shrinkToFit="1" readingOrder="2"/>
      <protection locked="0"/>
    </xf>
    <xf numFmtId="0" fontId="32" fillId="0" borderId="3" xfId="1" applyFont="1" applyBorder="1" applyAlignment="1" applyProtection="1">
      <alignment horizontal="center" vertical="center" shrinkToFit="1" readingOrder="2"/>
      <protection locked="0"/>
    </xf>
    <xf numFmtId="0" fontId="32" fillId="0" borderId="70" xfId="0" applyFont="1" applyBorder="1" applyAlignment="1" applyProtection="1">
      <alignment horizontal="center" vertical="center" shrinkToFit="1" readingOrder="2"/>
      <protection locked="0"/>
    </xf>
    <xf numFmtId="0" fontId="32" fillId="0" borderId="71" xfId="0" applyFont="1" applyBorder="1" applyAlignment="1" applyProtection="1">
      <alignment horizontal="center" vertical="center" shrinkToFit="1" readingOrder="2"/>
      <protection locked="0"/>
    </xf>
    <xf numFmtId="0" fontId="32" fillId="17" borderId="3" xfId="1" applyFont="1" applyFill="1" applyBorder="1" applyAlignment="1" applyProtection="1">
      <alignment horizontal="center" vertical="center" shrinkToFit="1" readingOrder="2"/>
      <protection locked="0"/>
    </xf>
    <xf numFmtId="0" fontId="49" fillId="33" borderId="48" xfId="0" applyFont="1" applyFill="1" applyBorder="1" applyAlignment="1" applyProtection="1">
      <alignment horizontal="center" vertical="center" textRotation="90" wrapText="1" readingOrder="2"/>
      <protection locked="0"/>
    </xf>
    <xf numFmtId="0" fontId="52" fillId="33" borderId="19" xfId="1" applyFont="1" applyFill="1" applyBorder="1" applyAlignment="1" applyProtection="1">
      <alignment horizontal="center" vertical="center" readingOrder="2"/>
      <protection locked="0"/>
    </xf>
    <xf numFmtId="0" fontId="53" fillId="33" borderId="48" xfId="1" applyFont="1" applyFill="1" applyBorder="1" applyAlignment="1" applyProtection="1">
      <alignment horizontal="center" vertical="center" shrinkToFit="1" readingOrder="2"/>
      <protection locked="0"/>
    </xf>
    <xf numFmtId="0" fontId="44" fillId="29" borderId="37" xfId="0" applyFont="1" applyFill="1" applyBorder="1" applyAlignment="1" applyProtection="1">
      <alignment horizontal="center" vertical="center" textRotation="90" shrinkToFit="1" readingOrder="2"/>
      <protection locked="0"/>
    </xf>
    <xf numFmtId="0" fontId="44" fillId="29" borderId="3" xfId="0" applyFont="1" applyFill="1" applyBorder="1" applyAlignment="1" applyProtection="1">
      <alignment horizontal="center" vertical="center" textRotation="90" shrinkToFit="1" readingOrder="2"/>
      <protection locked="0"/>
    </xf>
    <xf numFmtId="0" fontId="44" fillId="29" borderId="1" xfId="0" applyFont="1" applyFill="1" applyBorder="1" applyAlignment="1" applyProtection="1">
      <alignment horizontal="center" vertical="center" textRotation="90" shrinkToFit="1" readingOrder="2"/>
      <protection locked="0"/>
    </xf>
    <xf numFmtId="0" fontId="44" fillId="29" borderId="73" xfId="0" applyFont="1" applyFill="1" applyBorder="1" applyAlignment="1" applyProtection="1">
      <alignment horizontal="center" vertical="center" textRotation="90" shrinkToFit="1" readingOrder="2"/>
      <protection locked="0"/>
    </xf>
    <xf numFmtId="0" fontId="44" fillId="30" borderId="65" xfId="0" applyFont="1" applyFill="1" applyBorder="1" applyAlignment="1" applyProtection="1">
      <alignment horizontal="center" vertical="center" textRotation="90" shrinkToFit="1" readingOrder="2"/>
      <protection locked="0"/>
    </xf>
    <xf numFmtId="0" fontId="44" fillId="30" borderId="3" xfId="0" applyFont="1" applyFill="1" applyBorder="1" applyAlignment="1" applyProtection="1">
      <alignment horizontal="center" vertical="center" textRotation="90" shrinkToFit="1" readingOrder="2"/>
      <protection locked="0"/>
    </xf>
    <xf numFmtId="0" fontId="44" fillId="30" borderId="1" xfId="0" applyFont="1" applyFill="1" applyBorder="1" applyAlignment="1" applyProtection="1">
      <alignment horizontal="center" vertical="center" textRotation="90" shrinkToFit="1" readingOrder="2"/>
      <protection locked="0"/>
    </xf>
    <xf numFmtId="0" fontId="44" fillId="8" borderId="73" xfId="0" applyFont="1" applyFill="1" applyBorder="1" applyAlignment="1" applyProtection="1">
      <alignment horizontal="center" vertical="center" textRotation="90" shrinkToFit="1" readingOrder="2"/>
      <protection locked="0"/>
    </xf>
    <xf numFmtId="0" fontId="44" fillId="14" borderId="74" xfId="0" applyFont="1" applyFill="1" applyBorder="1" applyAlignment="1">
      <alignment horizontal="center" vertical="center" textRotation="90" shrinkToFit="1" readingOrder="2"/>
    </xf>
    <xf numFmtId="0" fontId="44" fillId="13" borderId="75" xfId="0" applyFont="1" applyFill="1" applyBorder="1" applyAlignment="1" applyProtection="1">
      <alignment horizontal="center" vertical="center" textRotation="90" shrinkToFit="1" readingOrder="2"/>
      <protection locked="0"/>
    </xf>
    <xf numFmtId="0" fontId="44" fillId="18" borderId="65" xfId="0" applyFont="1" applyFill="1" applyBorder="1" applyAlignment="1" applyProtection="1">
      <alignment horizontal="center" vertical="center" textRotation="90" shrinkToFit="1" readingOrder="2"/>
      <protection locked="0"/>
    </xf>
    <xf numFmtId="0" fontId="44" fillId="13" borderId="3" xfId="0" applyFont="1" applyFill="1" applyBorder="1" applyAlignment="1" applyProtection="1">
      <alignment horizontal="center" vertical="center" textRotation="90" shrinkToFit="1" readingOrder="2"/>
      <protection locked="0"/>
    </xf>
    <xf numFmtId="0" fontId="44" fillId="19" borderId="3" xfId="0" applyFont="1" applyFill="1" applyBorder="1" applyAlignment="1" applyProtection="1">
      <alignment horizontal="center" vertical="center" textRotation="90" shrinkToFit="1" readingOrder="2"/>
      <protection locked="0"/>
    </xf>
    <xf numFmtId="0" fontId="44" fillId="20" borderId="3" xfId="0" applyFont="1" applyFill="1" applyBorder="1" applyAlignment="1" applyProtection="1">
      <alignment horizontal="center" vertical="center" textRotation="90" shrinkToFit="1" readingOrder="2"/>
      <protection locked="0"/>
    </xf>
    <xf numFmtId="0" fontId="44" fillId="17" borderId="73" xfId="0" applyFont="1" applyFill="1" applyBorder="1" applyAlignment="1" applyProtection="1">
      <alignment horizontal="center" vertical="center" textRotation="90" shrinkToFit="1" readingOrder="2"/>
      <protection locked="0"/>
    </xf>
    <xf numFmtId="0" fontId="44" fillId="21" borderId="65" xfId="0" applyFont="1" applyFill="1" applyBorder="1" applyAlignment="1" applyProtection="1">
      <alignment horizontal="center" vertical="center" textRotation="90" shrinkToFit="1" readingOrder="2"/>
      <protection locked="0"/>
    </xf>
    <xf numFmtId="0" fontId="44" fillId="22" borderId="3" xfId="0" applyFont="1" applyFill="1" applyBorder="1" applyAlignment="1" applyProtection="1">
      <alignment horizontal="center" vertical="center" textRotation="90" shrinkToFit="1" readingOrder="2"/>
      <protection locked="0"/>
    </xf>
    <xf numFmtId="0" fontId="44" fillId="19" borderId="73" xfId="0" applyFont="1" applyFill="1" applyBorder="1" applyAlignment="1" applyProtection="1">
      <alignment horizontal="center" vertical="center" textRotation="90" shrinkToFit="1" readingOrder="2"/>
      <protection locked="0"/>
    </xf>
    <xf numFmtId="0" fontId="44" fillId="13" borderId="65" xfId="0" applyFont="1" applyFill="1" applyBorder="1" applyAlignment="1" applyProtection="1">
      <alignment horizontal="center" vertical="center" textRotation="90" shrinkToFit="1" readingOrder="2"/>
      <protection locked="0"/>
    </xf>
    <xf numFmtId="0" fontId="45" fillId="15" borderId="39" xfId="0" applyFont="1" applyFill="1" applyBorder="1" applyAlignment="1">
      <alignment horizontal="center" vertical="center" textRotation="90" shrinkToFit="1" readingOrder="2"/>
    </xf>
    <xf numFmtId="0" fontId="44" fillId="13" borderId="76" xfId="0" applyFont="1" applyFill="1" applyBorder="1" applyAlignment="1" applyProtection="1">
      <alignment horizontal="center" vertical="center" textRotation="90" shrinkToFit="1" readingOrder="2"/>
      <protection locked="0"/>
    </xf>
    <xf numFmtId="0" fontId="44" fillId="13" borderId="77" xfId="0" applyFont="1" applyFill="1" applyBorder="1" applyAlignment="1" applyProtection="1">
      <alignment horizontal="center" vertical="center" textRotation="90" shrinkToFit="1"/>
      <protection locked="0"/>
    </xf>
    <xf numFmtId="0" fontId="44" fillId="29" borderId="65" xfId="0" applyFont="1" applyFill="1" applyBorder="1" applyAlignment="1" applyProtection="1">
      <alignment horizontal="center" vertical="center" textRotation="90" shrinkToFit="1" readingOrder="2"/>
      <protection locked="0"/>
    </xf>
    <xf numFmtId="0" fontId="46" fillId="15" borderId="39" xfId="0" applyFont="1" applyFill="1" applyBorder="1" applyAlignment="1">
      <alignment horizontal="center" vertical="center" textRotation="90" shrinkToFit="1" readingOrder="2"/>
    </xf>
    <xf numFmtId="0" fontId="44" fillId="13" borderId="38" xfId="0" applyFont="1" applyFill="1" applyBorder="1" applyAlignment="1" applyProtection="1">
      <alignment horizontal="center" vertical="center" textRotation="90" shrinkToFit="1"/>
      <protection locked="0"/>
    </xf>
    <xf numFmtId="0" fontId="47" fillId="30" borderId="78" xfId="1" applyFont="1" applyFill="1" applyBorder="1" applyAlignment="1" applyProtection="1">
      <alignment horizontal="center" vertical="center" shrinkToFit="1" readingOrder="2"/>
      <protection locked="0"/>
    </xf>
    <xf numFmtId="0" fontId="54" fillId="10" borderId="0" xfId="1" applyFont="1" applyFill="1" applyAlignment="1" applyProtection="1">
      <alignment vertical="center" textRotation="90" shrinkToFit="1" readingOrder="2"/>
      <protection locked="0"/>
    </xf>
    <xf numFmtId="0" fontId="33" fillId="10" borderId="0" xfId="0" applyFont="1" applyFill="1" applyAlignment="1" applyProtection="1">
      <alignment horizontal="center" vertical="center" wrapText="1" readingOrder="2"/>
      <protection locked="0"/>
    </xf>
    <xf numFmtId="0" fontId="15" fillId="10" borderId="0" xfId="0" applyFont="1" applyFill="1" applyAlignment="1" applyProtection="1">
      <alignment vertical="center" textRotation="90" wrapText="1" readingOrder="2"/>
      <protection locked="0"/>
    </xf>
    <xf numFmtId="0" fontId="34" fillId="10" borderId="0" xfId="0" applyFont="1" applyFill="1" applyAlignment="1" applyProtection="1">
      <alignment vertical="center" textRotation="90" wrapText="1" readingOrder="2"/>
      <protection locked="0"/>
    </xf>
    <xf numFmtId="0" fontId="17" fillId="10" borderId="0" xfId="1" applyFont="1" applyFill="1" applyAlignment="1" applyProtection="1">
      <alignment horizontal="center" vertical="center" readingOrder="2"/>
      <protection locked="0"/>
    </xf>
    <xf numFmtId="0" fontId="32" fillId="10" borderId="0" xfId="1" applyFont="1" applyFill="1" applyAlignment="1" applyProtection="1">
      <alignment horizontal="center" vertical="center" shrinkToFit="1" readingOrder="2"/>
      <protection locked="0"/>
    </xf>
    <xf numFmtId="0" fontId="13" fillId="10" borderId="0" xfId="1" applyFont="1" applyFill="1" applyAlignment="1" applyProtection="1">
      <alignment horizontal="centerContinuous" shrinkToFit="1" readingOrder="2"/>
      <protection locked="0"/>
    </xf>
    <xf numFmtId="0" fontId="19" fillId="10" borderId="0" xfId="1" applyFont="1" applyFill="1" applyAlignment="1">
      <alignment horizontal="center" vertical="center" textRotation="90" shrinkToFit="1" readingOrder="2"/>
    </xf>
    <xf numFmtId="0" fontId="32" fillId="10" borderId="0" xfId="0" applyFont="1" applyFill="1" applyAlignment="1" applyProtection="1">
      <alignment horizontal="center" vertical="center" shrinkToFit="1" readingOrder="2"/>
      <protection locked="0"/>
    </xf>
    <xf numFmtId="0" fontId="32" fillId="10" borderId="0" xfId="0" applyFont="1" applyFill="1" applyAlignment="1">
      <alignment horizontal="center" vertical="center" shrinkToFit="1" readingOrder="2"/>
    </xf>
    <xf numFmtId="0" fontId="37" fillId="10" borderId="0" xfId="1" applyFont="1" applyFill="1" applyAlignment="1">
      <alignment horizontal="center" vertical="center" shrinkToFit="1" readingOrder="2"/>
    </xf>
    <xf numFmtId="0" fontId="32" fillId="10" borderId="0" xfId="1" applyFont="1" applyFill="1" applyAlignment="1">
      <alignment horizontal="center" vertical="center" shrinkToFit="1" readingOrder="2"/>
    </xf>
    <xf numFmtId="0" fontId="38" fillId="10" borderId="0" xfId="0" applyFont="1" applyFill="1" applyAlignment="1">
      <alignment vertical="center" textRotation="90"/>
    </xf>
    <xf numFmtId="0" fontId="37" fillId="7" borderId="82" xfId="0" applyFont="1" applyFill="1" applyBorder="1" applyAlignment="1" applyProtection="1">
      <alignment horizontal="center" vertical="center" readingOrder="2"/>
      <protection locked="0"/>
    </xf>
    <xf numFmtId="0" fontId="42" fillId="10" borderId="0" xfId="0" applyFont="1" applyFill="1" applyAlignment="1" applyProtection="1">
      <alignment horizontal="center" vertical="center" wrapText="1" readingOrder="2"/>
      <protection locked="0"/>
    </xf>
    <xf numFmtId="0" fontId="57" fillId="10" borderId="0" xfId="0" applyFont="1" applyFill="1" applyAlignment="1" applyProtection="1">
      <alignment vertical="center" textRotation="90" wrapText="1" readingOrder="2"/>
      <protection locked="0"/>
    </xf>
    <xf numFmtId="0" fontId="33" fillId="10" borderId="0" xfId="0" applyFont="1" applyFill="1" applyAlignment="1" applyProtection="1">
      <alignment vertical="center" textRotation="90" wrapText="1" readingOrder="2"/>
      <protection locked="0"/>
    </xf>
    <xf numFmtId="0" fontId="36" fillId="10" borderId="0" xfId="1" applyFont="1" applyFill="1" applyAlignment="1">
      <alignment horizontal="center" vertical="center" shrinkToFit="1" readingOrder="2"/>
    </xf>
    <xf numFmtId="0" fontId="44" fillId="14" borderId="97" xfId="0" applyFont="1" applyFill="1" applyBorder="1" applyAlignment="1">
      <alignment horizontal="center" vertical="center" textRotation="90" shrinkToFit="1" readingOrder="2"/>
    </xf>
    <xf numFmtId="0" fontId="7" fillId="26" borderId="34" xfId="1" applyFont="1" applyFill="1" applyBorder="1" applyAlignment="1" applyProtection="1">
      <alignment horizontal="center" vertical="center" textRotation="90" shrinkToFit="1" readingOrder="2"/>
      <protection locked="0"/>
    </xf>
    <xf numFmtId="0" fontId="8" fillId="0" borderId="18" xfId="1" applyFont="1" applyBorder="1" applyAlignment="1">
      <alignment horizontal="center" vertical="center" readingOrder="2"/>
    </xf>
    <xf numFmtId="164" fontId="10" fillId="0" borderId="22" xfId="1" applyNumberFormat="1" applyFont="1" applyBorder="1" applyAlignment="1">
      <alignment horizontal="center" vertical="center"/>
    </xf>
    <xf numFmtId="164" fontId="10" fillId="0" borderId="96" xfId="1" applyNumberFormat="1" applyFont="1" applyBorder="1" applyAlignment="1">
      <alignment horizontal="center" vertical="center"/>
    </xf>
    <xf numFmtId="164" fontId="10" fillId="0" borderId="18" xfId="1" applyNumberFormat="1" applyFont="1" applyBorder="1" applyAlignment="1">
      <alignment horizontal="center" vertical="center"/>
    </xf>
    <xf numFmtId="164" fontId="10" fillId="0" borderId="23" xfId="1" applyNumberFormat="1" applyFont="1" applyBorder="1" applyAlignment="1">
      <alignment horizontal="center" vertical="center"/>
    </xf>
    <xf numFmtId="1" fontId="44" fillId="18" borderId="26" xfId="0" applyNumberFormat="1" applyFont="1" applyFill="1" applyBorder="1" applyAlignment="1" applyProtection="1">
      <alignment horizontal="center" vertical="center" textRotation="90" shrinkToFit="1" readingOrder="2"/>
      <protection locked="0"/>
    </xf>
    <xf numFmtId="164" fontId="10" fillId="0" borderId="27" xfId="1" applyNumberFormat="1" applyFont="1" applyBorder="1" applyAlignment="1">
      <alignment horizontal="center" vertical="center"/>
    </xf>
    <xf numFmtId="164" fontId="10" fillId="0" borderId="8" xfId="1" applyNumberFormat="1" applyFont="1" applyBorder="1" applyAlignment="1">
      <alignment horizontal="center" vertical="center"/>
    </xf>
    <xf numFmtId="164" fontId="10" fillId="0" borderId="30" xfId="1" applyNumberFormat="1" applyFont="1" applyBorder="1" applyAlignment="1">
      <alignment horizontal="center" vertical="center"/>
    </xf>
    <xf numFmtId="0" fontId="33" fillId="10" borderId="0" xfId="0" applyFont="1" applyFill="1" applyAlignment="1" applyProtection="1">
      <alignment vertical="center" readingOrder="2"/>
      <protection locked="0"/>
    </xf>
    <xf numFmtId="0" fontId="58" fillId="10" borderId="0" xfId="0" applyFont="1" applyFill="1" applyAlignment="1" applyProtection="1">
      <alignment vertical="center" textRotation="90" readingOrder="2"/>
      <protection locked="0"/>
    </xf>
    <xf numFmtId="0" fontId="36" fillId="10" borderId="0" xfId="0" applyFont="1" applyFill="1" applyAlignment="1" applyProtection="1">
      <alignment vertical="center" readingOrder="2"/>
      <protection locked="0"/>
    </xf>
    <xf numFmtId="0" fontId="59" fillId="10" borderId="0" xfId="0" applyFont="1" applyFill="1" applyAlignment="1" applyProtection="1">
      <alignment vertical="center" readingOrder="2"/>
      <protection locked="0"/>
    </xf>
    <xf numFmtId="1" fontId="44" fillId="18" borderId="65" xfId="0" applyNumberFormat="1" applyFont="1" applyFill="1" applyBorder="1" applyAlignment="1" applyProtection="1">
      <alignment horizontal="center" vertical="center" textRotation="90" shrinkToFit="1" readingOrder="2"/>
      <protection locked="0"/>
    </xf>
    <xf numFmtId="0" fontId="53" fillId="7" borderId="82" xfId="0" applyFont="1" applyFill="1" applyBorder="1" applyAlignment="1" applyProtection="1">
      <alignment horizontal="center" vertical="center" readingOrder="2"/>
      <protection locked="0"/>
    </xf>
    <xf numFmtId="0" fontId="42" fillId="32" borderId="101" xfId="0" applyFont="1" applyFill="1" applyBorder="1" applyAlignment="1" applyProtection="1">
      <alignment horizontal="centerContinuous" vertical="center"/>
      <protection locked="0"/>
    </xf>
    <xf numFmtId="0" fontId="13" fillId="0" borderId="0" xfId="5" applyFont="1" applyAlignment="1">
      <alignment horizontal="center" vertical="center"/>
    </xf>
    <xf numFmtId="0" fontId="13" fillId="0" borderId="0" xfId="5" applyFont="1" applyAlignment="1">
      <alignment horizontal="center" vertical="center" textRotation="90" shrinkToFit="1"/>
    </xf>
    <xf numFmtId="0" fontId="13" fillId="0" borderId="0" xfId="5" applyFont="1" applyAlignment="1">
      <alignment horizontal="center" vertical="center" shrinkToFit="1"/>
    </xf>
    <xf numFmtId="0" fontId="13" fillId="0" borderId="0" xfId="5" applyFont="1" applyAlignment="1">
      <alignment horizontal="center" vertical="center" textRotation="90" shrinkToFit="1" readingOrder="2"/>
    </xf>
    <xf numFmtId="0" fontId="62" fillId="0" borderId="0" xfId="5" applyFont="1" applyAlignment="1">
      <alignment horizontal="center" vertical="center" shrinkToFit="1" readingOrder="2"/>
    </xf>
    <xf numFmtId="0" fontId="13" fillId="0" borderId="0" xfId="5" applyFont="1" applyAlignment="1">
      <alignment horizontal="center" vertical="center" shrinkToFit="1" readingOrder="2"/>
    </xf>
    <xf numFmtId="0" fontId="40" fillId="0" borderId="0" xfId="5" applyFont="1" applyAlignment="1">
      <alignment shrinkToFit="1"/>
    </xf>
    <xf numFmtId="0" fontId="13" fillId="0" borderId="0" xfId="5" applyFont="1"/>
    <xf numFmtId="0" fontId="40" fillId="0" borderId="0" xfId="5" applyFont="1" applyAlignment="1">
      <alignment horizontal="center" vertical="center" shrinkToFit="1"/>
    </xf>
    <xf numFmtId="0" fontId="13" fillId="0" borderId="0" xfId="6" applyFont="1" applyAlignment="1">
      <alignment horizontal="center" vertical="center" shrinkToFit="1" readingOrder="2"/>
    </xf>
    <xf numFmtId="0" fontId="13" fillId="0" borderId="0" xfId="5" applyFont="1" applyAlignment="1">
      <alignment vertical="center" shrinkToFit="1"/>
    </xf>
    <xf numFmtId="0" fontId="62" fillId="0" borderId="0" xfId="5" applyFont="1" applyAlignment="1">
      <alignment horizontal="center" vertical="center"/>
    </xf>
    <xf numFmtId="0" fontId="34" fillId="17" borderId="49" xfId="6" applyFont="1" applyFill="1" applyBorder="1" applyAlignment="1">
      <alignment horizontal="center" vertical="center" wrapText="1" shrinkToFit="1" readingOrder="2"/>
    </xf>
    <xf numFmtId="0" fontId="13" fillId="0" borderId="0" xfId="6" applyFont="1" applyAlignment="1">
      <alignment vertical="center" shrinkToFit="1" readingOrder="2"/>
    </xf>
    <xf numFmtId="0" fontId="13" fillId="10" borderId="88" xfId="6" applyFont="1" applyFill="1" applyBorder="1" applyAlignment="1">
      <alignment horizontal="center" vertical="center" textRotation="90" shrinkToFit="1" readingOrder="2"/>
    </xf>
    <xf numFmtId="0" fontId="13" fillId="10" borderId="66" xfId="6" applyFont="1" applyFill="1" applyBorder="1" applyAlignment="1">
      <alignment horizontal="center" vertical="center" textRotation="90" shrinkToFit="1" readingOrder="2"/>
    </xf>
    <xf numFmtId="0" fontId="13" fillId="10" borderId="68" xfId="6" applyFont="1" applyFill="1" applyBorder="1" applyAlignment="1">
      <alignment horizontal="center" vertical="center" textRotation="90" shrinkToFit="1" readingOrder="2"/>
    </xf>
    <xf numFmtId="0" fontId="13" fillId="10" borderId="49" xfId="6" applyFont="1" applyFill="1" applyBorder="1" applyAlignment="1">
      <alignment horizontal="center" vertical="center" textRotation="90" shrinkToFit="1" readingOrder="2"/>
    </xf>
    <xf numFmtId="0" fontId="13" fillId="0" borderId="82" xfId="5" applyFont="1" applyBorder="1" applyAlignment="1">
      <alignment horizontal="center" vertical="center" textRotation="90" shrinkToFit="1" readingOrder="2"/>
    </xf>
    <xf numFmtId="0" fontId="13" fillId="0" borderId="83" xfId="5" applyFont="1" applyBorder="1" applyAlignment="1">
      <alignment horizontal="center" vertical="center" textRotation="90" shrinkToFit="1" readingOrder="2"/>
    </xf>
    <xf numFmtId="0" fontId="13" fillId="0" borderId="91" xfId="5" applyFont="1" applyBorder="1" applyAlignment="1">
      <alignment horizontal="center" vertical="center" textRotation="90" shrinkToFit="1" readingOrder="2"/>
    </xf>
    <xf numFmtId="0" fontId="13" fillId="17" borderId="49" xfId="5" applyFont="1" applyFill="1" applyBorder="1" applyAlignment="1">
      <alignment horizontal="center" vertical="center" textRotation="90" shrinkToFit="1" readingOrder="2"/>
    </xf>
    <xf numFmtId="0" fontId="13" fillId="0" borderId="81" xfId="5" applyFont="1" applyBorder="1" applyAlignment="1">
      <alignment horizontal="center" vertical="center" textRotation="90" shrinkToFit="1" readingOrder="2"/>
    </xf>
    <xf numFmtId="0" fontId="13" fillId="0" borderId="49" xfId="5" applyFont="1" applyBorder="1" applyAlignment="1">
      <alignment horizontal="center" vertical="center" textRotation="90" shrinkToFit="1" readingOrder="2"/>
    </xf>
    <xf numFmtId="0" fontId="13" fillId="0" borderId="33" xfId="5" applyFont="1" applyBorder="1" applyAlignment="1">
      <alignment horizontal="center" vertical="center" textRotation="90" shrinkToFit="1" readingOrder="2"/>
    </xf>
    <xf numFmtId="0" fontId="13" fillId="0" borderId="0" xfId="5" applyFont="1" applyAlignment="1" applyProtection="1">
      <alignment horizontal="center" vertical="center"/>
      <protection locked="0"/>
    </xf>
    <xf numFmtId="0" fontId="13" fillId="0" borderId="0" xfId="5" applyFont="1" applyProtection="1">
      <protection locked="0"/>
    </xf>
    <xf numFmtId="0" fontId="13" fillId="0" borderId="27" xfId="5" applyFont="1" applyBorder="1" applyAlignment="1" applyProtection="1">
      <alignment horizontal="center" vertical="center" shrinkToFit="1" readingOrder="2"/>
      <protection locked="0"/>
    </xf>
    <xf numFmtId="0" fontId="13" fillId="0" borderId="7" xfId="5" applyFont="1" applyBorder="1" applyAlignment="1" applyProtection="1">
      <alignment horizontal="center" vertical="center" shrinkToFit="1" readingOrder="2"/>
      <protection locked="0"/>
    </xf>
    <xf numFmtId="0" fontId="13" fillId="0" borderId="8" xfId="5" applyFont="1" applyBorder="1" applyAlignment="1" applyProtection="1">
      <alignment horizontal="center" vertical="center" shrinkToFit="1" readingOrder="2"/>
      <protection locked="0"/>
    </xf>
    <xf numFmtId="0" fontId="13" fillId="0" borderId="30" xfId="5" applyFont="1" applyBorder="1" applyAlignment="1" applyProtection="1">
      <alignment horizontal="center" vertical="center" shrinkToFit="1" readingOrder="2"/>
      <protection locked="0"/>
    </xf>
    <xf numFmtId="0" fontId="13" fillId="0" borderId="26" xfId="5" applyFont="1" applyBorder="1" applyAlignment="1" applyProtection="1">
      <alignment horizontal="center" vertical="center" shrinkToFit="1" readingOrder="2"/>
      <protection locked="0"/>
    </xf>
    <xf numFmtId="0" fontId="13" fillId="0" borderId="99" xfId="5" applyFont="1" applyBorder="1" applyAlignment="1" applyProtection="1">
      <alignment horizontal="center" vertical="center" shrinkToFit="1" readingOrder="2"/>
      <protection locked="0"/>
    </xf>
    <xf numFmtId="0" fontId="13" fillId="10" borderId="99" xfId="5" applyFont="1" applyFill="1" applyBorder="1" applyAlignment="1" applyProtection="1">
      <alignment horizontal="center" vertical="center" shrinkToFit="1" readingOrder="2"/>
      <protection locked="0"/>
    </xf>
    <xf numFmtId="0" fontId="13" fillId="17" borderId="99" xfId="5" applyFont="1" applyFill="1" applyBorder="1" applyAlignment="1" applyProtection="1">
      <alignment horizontal="center" vertical="center" shrinkToFit="1" readingOrder="2"/>
      <protection locked="0"/>
    </xf>
    <xf numFmtId="0" fontId="13" fillId="0" borderId="37" xfId="5" applyFont="1" applyBorder="1" applyAlignment="1" applyProtection="1">
      <alignment horizontal="center" vertical="center" shrinkToFit="1" readingOrder="2"/>
      <protection locked="0"/>
    </xf>
    <xf numFmtId="0" fontId="13" fillId="0" borderId="1" xfId="5" applyFont="1" applyBorder="1" applyAlignment="1" applyProtection="1">
      <alignment horizontal="center" vertical="center" shrinkToFit="1" readingOrder="2"/>
      <protection locked="0"/>
    </xf>
    <xf numFmtId="0" fontId="13" fillId="0" borderId="3" xfId="5" applyFont="1" applyBorder="1" applyAlignment="1" applyProtection="1">
      <alignment horizontal="center" vertical="center" shrinkToFit="1" readingOrder="2"/>
      <protection locked="0"/>
    </xf>
    <xf numFmtId="0" fontId="13" fillId="0" borderId="38" xfId="5" applyFont="1" applyBorder="1" applyAlignment="1" applyProtection="1">
      <alignment horizontal="center" vertical="center" shrinkToFit="1" readingOrder="2"/>
      <protection locked="0"/>
    </xf>
    <xf numFmtId="0" fontId="13" fillId="0" borderId="65" xfId="5" applyFont="1" applyBorder="1" applyAlignment="1" applyProtection="1">
      <alignment horizontal="center" vertical="center" shrinkToFit="1" readingOrder="2"/>
      <protection locked="0"/>
    </xf>
    <xf numFmtId="0" fontId="13" fillId="0" borderId="108" xfId="5" applyFont="1" applyBorder="1" applyAlignment="1" applyProtection="1">
      <alignment horizontal="center" vertical="center" shrinkToFit="1" readingOrder="2"/>
      <protection locked="0"/>
    </xf>
    <xf numFmtId="0" fontId="13" fillId="10" borderId="108" xfId="5" applyFont="1" applyFill="1" applyBorder="1" applyAlignment="1" applyProtection="1">
      <alignment horizontal="center" vertical="center" shrinkToFit="1" readingOrder="2"/>
      <protection locked="0"/>
    </xf>
    <xf numFmtId="0" fontId="13" fillId="17" borderId="108" xfId="5" applyFont="1" applyFill="1" applyBorder="1" applyAlignment="1" applyProtection="1">
      <alignment horizontal="center" vertical="center" shrinkToFit="1" readingOrder="2"/>
      <protection locked="0"/>
    </xf>
    <xf numFmtId="0" fontId="13" fillId="17" borderId="49" xfId="5" applyFont="1" applyFill="1" applyBorder="1" applyAlignment="1">
      <alignment horizontal="center" vertical="center" shrinkToFit="1" readingOrder="2"/>
    </xf>
    <xf numFmtId="0" fontId="40" fillId="17" borderId="81" xfId="5" applyFont="1" applyFill="1" applyBorder="1" applyAlignment="1">
      <alignment horizontal="center" vertical="center" shrinkToFit="1" readingOrder="2"/>
    </xf>
    <xf numFmtId="0" fontId="40" fillId="17" borderId="102" xfId="5" applyFont="1" applyFill="1" applyBorder="1" applyAlignment="1">
      <alignment horizontal="center" vertical="center" shrinkToFit="1" readingOrder="2"/>
    </xf>
    <xf numFmtId="0" fontId="13" fillId="17" borderId="102" xfId="5" applyFont="1" applyFill="1" applyBorder="1" applyAlignment="1" applyProtection="1">
      <alignment horizontal="center" vertical="center" shrinkToFit="1" readingOrder="2"/>
      <protection locked="0"/>
    </xf>
    <xf numFmtId="0" fontId="62" fillId="0" borderId="0" xfId="5" applyFont="1" applyAlignment="1">
      <alignment horizontal="center" vertical="center" shrinkToFit="1"/>
    </xf>
    <xf numFmtId="0" fontId="13" fillId="0" borderId="94" xfId="6" applyFont="1" applyBorder="1" applyAlignment="1">
      <alignment horizontal="center" vertical="center" shrinkToFit="1" readingOrder="2"/>
    </xf>
    <xf numFmtId="0" fontId="13" fillId="0" borderId="99" xfId="6" applyFont="1" applyBorder="1" applyAlignment="1">
      <alignment horizontal="center" vertical="center" shrinkToFit="1" readingOrder="2"/>
    </xf>
    <xf numFmtId="0" fontId="13" fillId="0" borderId="102" xfId="6" applyFont="1" applyBorder="1" applyAlignment="1">
      <alignment horizontal="center" vertical="center" shrinkToFit="1" readingOrder="2"/>
    </xf>
    <xf numFmtId="0" fontId="13" fillId="13" borderId="99" xfId="5" applyFont="1" applyFill="1" applyBorder="1" applyAlignment="1">
      <alignment horizontal="center" vertical="center" shrinkToFit="1" readingOrder="2"/>
    </xf>
    <xf numFmtId="0" fontId="13" fillId="13" borderId="102" xfId="5" applyFont="1" applyFill="1" applyBorder="1" applyAlignment="1">
      <alignment horizontal="center" vertical="center" shrinkToFit="1" readingOrder="2"/>
    </xf>
    <xf numFmtId="0" fontId="13" fillId="0" borderId="0" xfId="6" applyFont="1" applyAlignment="1">
      <alignment horizontal="center" vertical="center" textRotation="90" shrinkToFit="1" readingOrder="2"/>
    </xf>
    <xf numFmtId="0" fontId="40" fillId="0" borderId="0" xfId="5" applyFont="1" applyAlignment="1">
      <alignment horizontal="center" vertical="center" shrinkToFit="1" readingOrder="2"/>
    </xf>
    <xf numFmtId="0" fontId="13" fillId="0" borderId="0" xfId="5" applyFont="1" applyAlignment="1">
      <alignment shrinkToFit="1"/>
    </xf>
    <xf numFmtId="0" fontId="40" fillId="17" borderId="49" xfId="5" applyFont="1" applyFill="1" applyBorder="1" applyAlignment="1">
      <alignment horizontal="center" vertical="center" shrinkToFit="1" readingOrder="2"/>
    </xf>
    <xf numFmtId="9" fontId="42" fillId="0" borderId="0" xfId="8" applyFont="1" applyFill="1" applyBorder="1" applyAlignment="1" applyProtection="1">
      <alignment horizontal="center" vertical="center" shrinkToFit="1" readingOrder="2"/>
    </xf>
    <xf numFmtId="0" fontId="62" fillId="0" borderId="0" xfId="5" applyFont="1"/>
    <xf numFmtId="0" fontId="13" fillId="0" borderId="0" xfId="5" applyFont="1" applyAlignment="1">
      <alignment horizontal="right" vertical="center" shrinkToFit="1"/>
    </xf>
    <xf numFmtId="0" fontId="62" fillId="0" borderId="0" xfId="5" applyFont="1" applyAlignment="1">
      <alignment horizontal="right" vertical="center" shrinkToFit="1"/>
    </xf>
    <xf numFmtId="0" fontId="13" fillId="0" borderId="0" xfId="5" applyFont="1" applyAlignment="1" applyProtection="1">
      <alignment horizontal="center" vertical="center" textRotation="90" shrinkToFit="1"/>
      <protection locked="0"/>
    </xf>
    <xf numFmtId="0" fontId="13" fillId="0" borderId="0" xfId="5" applyFont="1" applyAlignment="1" applyProtection="1">
      <alignment horizontal="center" vertical="center" shrinkToFit="1"/>
      <protection locked="0"/>
    </xf>
    <xf numFmtId="0" fontId="62" fillId="0" borderId="0" xfId="5" applyFont="1" applyProtection="1">
      <protection locked="0"/>
    </xf>
    <xf numFmtId="0" fontId="88" fillId="0" borderId="0" xfId="5" applyFont="1" applyAlignment="1">
      <alignment horizontal="center" vertical="center" shrinkToFit="1"/>
    </xf>
    <xf numFmtId="0" fontId="40" fillId="0" borderId="53" xfId="5" applyFont="1" applyBorder="1" applyAlignment="1" applyProtection="1">
      <alignment horizontal="center" vertical="center" shrinkToFit="1" readingOrder="2"/>
      <protection locked="0"/>
    </xf>
    <xf numFmtId="0" fontId="40" fillId="17" borderId="53" xfId="5" applyFont="1" applyFill="1" applyBorder="1" applyAlignment="1">
      <alignment horizontal="center" vertical="center" shrinkToFit="1" readingOrder="2"/>
    </xf>
    <xf numFmtId="0" fontId="40" fillId="17" borderId="99" xfId="5" applyFont="1" applyFill="1" applyBorder="1" applyAlignment="1">
      <alignment horizontal="center" vertical="center" shrinkToFit="1" readingOrder="2"/>
    </xf>
    <xf numFmtId="0" fontId="40" fillId="0" borderId="78" xfId="5" applyFont="1" applyBorder="1" applyAlignment="1" applyProtection="1">
      <alignment horizontal="center" vertical="center" shrinkToFit="1" readingOrder="2"/>
      <protection locked="0"/>
    </xf>
    <xf numFmtId="0" fontId="40" fillId="23" borderId="72" xfId="5" applyFont="1" applyFill="1" applyBorder="1" applyAlignment="1">
      <alignment horizontal="center" vertical="center" shrinkToFit="1" readingOrder="2"/>
    </xf>
    <xf numFmtId="0" fontId="40" fillId="23" borderId="79" xfId="5" applyFont="1" applyFill="1" applyBorder="1" applyAlignment="1">
      <alignment horizontal="center" vertical="center" shrinkToFit="1" readingOrder="2"/>
    </xf>
    <xf numFmtId="0" fontId="88" fillId="38" borderId="49" xfId="5" applyFont="1" applyFill="1" applyBorder="1" applyAlignment="1">
      <alignment horizontal="center" vertical="center" shrinkToFit="1" readingOrder="2"/>
    </xf>
    <xf numFmtId="0" fontId="62" fillId="10" borderId="53" xfId="5" applyFont="1" applyFill="1" applyBorder="1" applyAlignment="1">
      <alignment horizontal="center" vertical="center" shrinkToFit="1" readingOrder="2"/>
    </xf>
    <xf numFmtId="0" fontId="62" fillId="10" borderId="117" xfId="5" applyFont="1" applyFill="1" applyBorder="1" applyAlignment="1">
      <alignment horizontal="center" vertical="center" shrinkToFit="1" readingOrder="2"/>
    </xf>
    <xf numFmtId="0" fontId="16" fillId="0" borderId="0" xfId="7" applyProtection="1">
      <protection locked="0"/>
    </xf>
    <xf numFmtId="0" fontId="13" fillId="0" borderId="101" xfId="7" applyFont="1" applyBorder="1" applyAlignment="1">
      <alignment horizontal="center" vertical="center" shrinkToFit="1" readingOrder="2"/>
    </xf>
    <xf numFmtId="0" fontId="40" fillId="13" borderId="82" xfId="7" applyFont="1" applyFill="1" applyBorder="1" applyAlignment="1">
      <alignment horizontal="center" vertical="center" shrinkToFit="1" readingOrder="2"/>
    </xf>
    <xf numFmtId="0" fontId="16" fillId="0" borderId="0" xfId="7"/>
    <xf numFmtId="0" fontId="107" fillId="0" borderId="0" xfId="7" applyFont="1"/>
    <xf numFmtId="0" fontId="108" fillId="0" borderId="0" xfId="7" applyFont="1"/>
    <xf numFmtId="0" fontId="108" fillId="0" borderId="0" xfId="7" applyFont="1" applyAlignment="1">
      <alignment horizontal="center"/>
    </xf>
    <xf numFmtId="0" fontId="110" fillId="0" borderId="0" xfId="7" applyFont="1" applyAlignment="1">
      <alignment vertical="center"/>
    </xf>
    <xf numFmtId="0" fontId="93" fillId="0" borderId="0" xfId="7" applyFont="1" applyAlignment="1">
      <alignment vertical="center"/>
    </xf>
    <xf numFmtId="0" fontId="93" fillId="0" borderId="0" xfId="7" applyFont="1" applyAlignment="1">
      <alignment horizontal="center" vertical="center"/>
    </xf>
    <xf numFmtId="0" fontId="111" fillId="0" borderId="0" xfId="7" applyFont="1" applyAlignment="1">
      <alignment vertical="center"/>
    </xf>
    <xf numFmtId="0" fontId="96" fillId="0" borderId="0" xfId="7" applyFont="1" applyAlignment="1">
      <alignment vertical="center"/>
    </xf>
    <xf numFmtId="0" fontId="112" fillId="53" borderId="125" xfId="7" applyFont="1" applyFill="1" applyBorder="1" applyAlignment="1">
      <alignment horizontal="center" vertical="center" wrapText="1"/>
    </xf>
    <xf numFmtId="0" fontId="114" fillId="0" borderId="126" xfId="7" applyFont="1" applyBorder="1" applyAlignment="1">
      <alignment horizontal="center" vertical="center" shrinkToFit="1"/>
    </xf>
    <xf numFmtId="0" fontId="89" fillId="0" borderId="94" xfId="7" applyFont="1" applyBorder="1" applyAlignment="1">
      <alignment horizontal="center" vertical="center"/>
    </xf>
    <xf numFmtId="0" fontId="109" fillId="53" borderId="127" xfId="7" applyFont="1" applyFill="1" applyBorder="1" applyAlignment="1">
      <alignment horizontal="center" vertical="center" wrapText="1"/>
    </xf>
    <xf numFmtId="0" fontId="109" fillId="0" borderId="128" xfId="7" applyFont="1" applyBorder="1" applyAlignment="1">
      <alignment horizontal="center" vertical="center" wrapText="1"/>
    </xf>
    <xf numFmtId="0" fontId="109" fillId="0" borderId="129" xfId="7" applyFont="1" applyBorder="1" applyAlignment="1">
      <alignment horizontal="center" vertical="center" wrapText="1"/>
    </xf>
    <xf numFmtId="0" fontId="16" fillId="0" borderId="49" xfId="7" applyBorder="1"/>
    <xf numFmtId="0" fontId="114" fillId="0" borderId="107" xfId="7" applyFont="1" applyBorder="1" applyAlignment="1">
      <alignment horizontal="center" vertical="center" wrapText="1"/>
    </xf>
    <xf numFmtId="0" fontId="118" fillId="0" borderId="130" xfId="7" applyFont="1" applyBorder="1" applyAlignment="1">
      <alignment horizontal="center" vertical="center" wrapText="1"/>
    </xf>
    <xf numFmtId="0" fontId="118" fillId="54" borderId="42" xfId="7" applyFont="1" applyFill="1" applyBorder="1" applyAlignment="1">
      <alignment horizontal="center" vertical="center" wrapText="1"/>
    </xf>
    <xf numFmtId="0" fontId="118" fillId="13" borderId="89" xfId="7" applyFont="1" applyFill="1" applyBorder="1" applyAlignment="1">
      <alignment horizontal="center" vertical="center" wrapText="1"/>
    </xf>
    <xf numFmtId="0" fontId="109" fillId="0" borderId="0" xfId="7" applyFont="1"/>
    <xf numFmtId="0" fontId="114" fillId="0" borderId="50" xfId="7" applyFont="1" applyBorder="1" applyAlignment="1">
      <alignment horizontal="center" vertical="center" wrapText="1"/>
    </xf>
    <xf numFmtId="0" fontId="109" fillId="17" borderId="0" xfId="7" applyFont="1" applyFill="1" applyAlignment="1">
      <alignment horizontal="center" vertical="center" wrapText="1"/>
    </xf>
    <xf numFmtId="0" fontId="110" fillId="17" borderId="0" xfId="7" applyFont="1" applyFill="1" applyAlignment="1">
      <alignment horizontal="center" vertical="center" wrapText="1"/>
    </xf>
    <xf numFmtId="0" fontId="120" fillId="0" borderId="0" xfId="7" applyFont="1" applyAlignment="1">
      <alignment horizontal="center" vertical="center" wrapText="1"/>
    </xf>
    <xf numFmtId="0" fontId="114" fillId="0" borderId="81" xfId="7" applyFont="1" applyBorder="1" applyAlignment="1">
      <alignment horizontal="center" vertical="center" wrapText="1"/>
    </xf>
    <xf numFmtId="0" fontId="89" fillId="6" borderId="82" xfId="7" applyFont="1" applyFill="1" applyBorder="1" applyAlignment="1">
      <alignment horizontal="center" vertical="center" wrapText="1"/>
    </xf>
    <xf numFmtId="0" fontId="89" fillId="0" borderId="82" xfId="7" applyFont="1" applyBorder="1" applyAlignment="1">
      <alignment horizontal="center" vertical="center" wrapText="1"/>
    </xf>
    <xf numFmtId="0" fontId="89" fillId="0" borderId="87" xfId="7" applyFont="1" applyBorder="1" applyAlignment="1">
      <alignment horizontal="center" vertical="center" wrapText="1"/>
    </xf>
    <xf numFmtId="0" fontId="121" fillId="0" borderId="0" xfId="7" applyFont="1" applyAlignment="1">
      <alignment horizontal="center" vertical="center" wrapText="1"/>
    </xf>
    <xf numFmtId="0" fontId="121" fillId="0" borderId="0" xfId="7" applyFont="1" applyAlignment="1">
      <alignment vertical="center" wrapText="1"/>
    </xf>
    <xf numFmtId="0" fontId="89" fillId="6" borderId="0" xfId="7" applyFont="1" applyFill="1" applyAlignment="1">
      <alignment horizontal="center" vertical="center" wrapText="1"/>
    </xf>
    <xf numFmtId="0" fontId="89" fillId="0" borderId="0" xfId="7" applyFont="1" applyAlignment="1">
      <alignment horizontal="center" vertical="center" wrapText="1"/>
    </xf>
    <xf numFmtId="0" fontId="16" fillId="13" borderId="0" xfId="7" applyFill="1"/>
    <xf numFmtId="0" fontId="117" fillId="0" borderId="0" xfId="1" applyFont="1" applyAlignment="1" applyProtection="1">
      <alignment horizontal="center"/>
      <protection locked="0"/>
    </xf>
    <xf numFmtId="0" fontId="89" fillId="13" borderId="0" xfId="7" applyFont="1" applyFill="1" applyAlignment="1">
      <alignment horizontal="center" vertical="center" wrapText="1"/>
    </xf>
    <xf numFmtId="0" fontId="117" fillId="23" borderId="72" xfId="1" applyFont="1" applyFill="1" applyBorder="1" applyAlignment="1">
      <alignment vertical="center"/>
    </xf>
    <xf numFmtId="0" fontId="117" fillId="23" borderId="24" xfId="1" applyFont="1" applyFill="1" applyBorder="1" applyAlignment="1">
      <alignment vertical="center"/>
    </xf>
    <xf numFmtId="0" fontId="117" fillId="23" borderId="34" xfId="1" applyFont="1" applyFill="1" applyBorder="1" applyAlignment="1">
      <alignment vertical="center"/>
    </xf>
    <xf numFmtId="0" fontId="117" fillId="23" borderId="36" xfId="1" applyFont="1" applyFill="1" applyBorder="1" applyAlignment="1">
      <alignment vertical="center"/>
    </xf>
    <xf numFmtId="0" fontId="117" fillId="23" borderId="107" xfId="1" applyFont="1" applyFill="1" applyBorder="1" applyAlignment="1">
      <alignment vertical="center"/>
    </xf>
    <xf numFmtId="0" fontId="117" fillId="23" borderId="112" xfId="1" applyFont="1" applyFill="1" applyBorder="1" applyAlignment="1">
      <alignment vertical="center"/>
    </xf>
    <xf numFmtId="0" fontId="117" fillId="23" borderId="37" xfId="1" applyFont="1" applyFill="1" applyBorder="1" applyAlignment="1">
      <alignment horizontal="center" vertical="center"/>
    </xf>
    <xf numFmtId="0" fontId="13" fillId="23" borderId="1" xfId="1" applyFont="1" applyFill="1" applyBorder="1" applyAlignment="1">
      <alignment horizontal="center" vertical="center"/>
    </xf>
    <xf numFmtId="0" fontId="86" fillId="0" borderId="82" xfId="7" applyFont="1" applyBorder="1" applyAlignment="1">
      <alignment horizontal="center" vertical="center" wrapText="1"/>
    </xf>
    <xf numFmtId="0" fontId="86" fillId="0" borderId="83" xfId="7" applyFont="1" applyBorder="1" applyAlignment="1">
      <alignment horizontal="center" vertical="center" wrapText="1"/>
    </xf>
    <xf numFmtId="0" fontId="122" fillId="0" borderId="83" xfId="7" applyFont="1" applyBorder="1" applyAlignment="1">
      <alignment horizontal="center" vertical="center" wrapText="1"/>
    </xf>
    <xf numFmtId="0" fontId="122" fillId="0" borderId="0" xfId="7" applyFont="1" applyAlignment="1">
      <alignment horizontal="center" vertical="center" wrapText="1"/>
    </xf>
    <xf numFmtId="0" fontId="62" fillId="0" borderId="0" xfId="7" applyFont="1" applyAlignment="1">
      <alignment horizontal="center" vertical="center" wrapText="1"/>
    </xf>
    <xf numFmtId="0" fontId="86" fillId="0" borderId="0" xfId="7" applyFont="1" applyAlignment="1">
      <alignment horizontal="center" vertical="center" wrapText="1"/>
    </xf>
    <xf numFmtId="0" fontId="41" fillId="0" borderId="0" xfId="7" applyFont="1" applyAlignment="1">
      <alignment horizontal="center"/>
    </xf>
    <xf numFmtId="0" fontId="41" fillId="0" borderId="0" xfId="7" applyFont="1"/>
    <xf numFmtId="0" fontId="40" fillId="0" borderId="0" xfId="7" applyFont="1" applyAlignment="1">
      <alignment horizontal="center"/>
    </xf>
    <xf numFmtId="0" fontId="93" fillId="0" borderId="81" xfId="7" applyFont="1" applyBorder="1" applyAlignment="1">
      <alignment horizontal="center" vertical="center"/>
    </xf>
    <xf numFmtId="0" fontId="93" fillId="0" borderId="32" xfId="7" applyFont="1" applyBorder="1" applyAlignment="1">
      <alignment horizontal="center" vertical="center"/>
    </xf>
    <xf numFmtId="0" fontId="93" fillId="0" borderId="33" xfId="7" applyFont="1" applyBorder="1" applyAlignment="1">
      <alignment horizontal="center" vertical="center"/>
    </xf>
    <xf numFmtId="0" fontId="96" fillId="0" borderId="81" xfId="7" applyFont="1" applyBorder="1" applyAlignment="1">
      <alignment horizontal="center" vertical="center"/>
    </xf>
    <xf numFmtId="0" fontId="96" fillId="0" borderId="32" xfId="7" applyFont="1" applyBorder="1" applyAlignment="1">
      <alignment horizontal="center" vertical="center"/>
    </xf>
    <xf numFmtId="0" fontId="96" fillId="0" borderId="33" xfId="7" applyFont="1" applyBorder="1" applyAlignment="1">
      <alignment horizontal="center" vertical="center"/>
    </xf>
    <xf numFmtId="0" fontId="123" fillId="53" borderId="79" xfId="7" applyFont="1" applyFill="1" applyBorder="1" applyAlignment="1">
      <alignment horizontal="center" vertical="center" wrapText="1"/>
    </xf>
    <xf numFmtId="0" fontId="40" fillId="53" borderId="79" xfId="7" applyFont="1" applyFill="1" applyBorder="1" applyAlignment="1">
      <alignment horizontal="center" vertical="center" wrapText="1"/>
    </xf>
    <xf numFmtId="0" fontId="90" fillId="53" borderId="111" xfId="7" applyFont="1" applyFill="1" applyBorder="1" applyAlignment="1">
      <alignment horizontal="center" vertical="center" textRotation="90" wrapText="1"/>
    </xf>
    <xf numFmtId="0" fontId="34" fillId="53" borderId="89" xfId="7" applyFont="1" applyFill="1" applyBorder="1" applyAlignment="1">
      <alignment horizontal="center" vertical="center" wrapText="1"/>
    </xf>
    <xf numFmtId="0" fontId="40" fillId="53" borderId="89" xfId="7" applyFont="1" applyFill="1" applyBorder="1" applyAlignment="1">
      <alignment horizontal="center" vertical="center" wrapText="1"/>
    </xf>
    <xf numFmtId="0" fontId="15" fillId="53" borderId="89" xfId="7" applyFont="1" applyFill="1" applyBorder="1" applyAlignment="1">
      <alignment horizontal="center" vertical="center" wrapText="1"/>
    </xf>
    <xf numFmtId="0" fontId="40" fillId="53" borderId="92" xfId="7" applyFont="1" applyFill="1" applyBorder="1" applyAlignment="1">
      <alignment horizontal="center" vertical="center" wrapText="1"/>
    </xf>
    <xf numFmtId="0" fontId="34" fillId="53" borderId="106" xfId="7" applyFont="1" applyFill="1" applyBorder="1" applyAlignment="1">
      <alignment horizontal="center" vertical="center" wrapText="1"/>
    </xf>
    <xf numFmtId="0" fontId="32" fillId="53" borderId="111" xfId="7" applyFont="1" applyFill="1" applyBorder="1" applyAlignment="1">
      <alignment horizontal="center" vertical="center" wrapText="1"/>
    </xf>
    <xf numFmtId="0" fontId="40" fillId="53" borderId="111" xfId="7" applyFont="1" applyFill="1" applyBorder="1" applyAlignment="1">
      <alignment horizontal="center" vertical="center" wrapText="1"/>
    </xf>
    <xf numFmtId="0" fontId="34" fillId="0" borderId="18" xfId="7" applyFont="1" applyBorder="1" applyAlignment="1">
      <alignment horizontal="center" vertical="center" wrapText="1"/>
    </xf>
    <xf numFmtId="0" fontId="40" fillId="0" borderId="94" xfId="7" applyFont="1" applyBorder="1" applyAlignment="1">
      <alignment horizontal="center" vertical="center" wrapText="1"/>
    </xf>
    <xf numFmtId="0" fontId="14" fillId="0" borderId="41" xfId="7" applyFont="1" applyBorder="1" applyAlignment="1">
      <alignment horizontal="center" vertical="center" wrapText="1"/>
    </xf>
    <xf numFmtId="0" fontId="42" fillId="0" borderId="56" xfId="7" applyFont="1" applyBorder="1" applyAlignment="1">
      <alignment horizontal="center" vertical="center" wrapText="1"/>
    </xf>
    <xf numFmtId="0" fontId="42" fillId="0" borderId="41" xfId="7" applyFont="1" applyBorder="1" applyAlignment="1">
      <alignment horizontal="center" vertical="center" wrapText="1"/>
    </xf>
    <xf numFmtId="0" fontId="42" fillId="0" borderId="94" xfId="7" applyFont="1" applyBorder="1" applyAlignment="1">
      <alignment horizontal="center" vertical="center" wrapText="1"/>
    </xf>
    <xf numFmtId="0" fontId="42" fillId="0" borderId="95" xfId="7" applyFont="1" applyBorder="1" applyAlignment="1">
      <alignment horizontal="center" vertical="center" wrapText="1"/>
    </xf>
    <xf numFmtId="0" fontId="42" fillId="0" borderId="23" xfId="7" applyFont="1" applyBorder="1" applyAlignment="1">
      <alignment horizontal="center" vertical="center" wrapText="1"/>
    </xf>
    <xf numFmtId="0" fontId="124" fillId="32" borderId="27" xfId="7" applyFont="1" applyFill="1" applyBorder="1" applyAlignment="1">
      <alignment horizontal="center" vertical="center" wrapText="1" readingOrder="2"/>
    </xf>
    <xf numFmtId="0" fontId="40" fillId="0" borderId="99" xfId="7" applyFont="1" applyBorder="1" applyAlignment="1">
      <alignment horizontal="center" vertical="center" wrapText="1"/>
    </xf>
    <xf numFmtId="0" fontId="14" fillId="0" borderId="26" xfId="7" applyFont="1" applyBorder="1" applyAlignment="1">
      <alignment horizontal="center" vertical="center" wrapText="1"/>
    </xf>
    <xf numFmtId="0" fontId="14" fillId="0" borderId="7" xfId="7" applyFont="1" applyBorder="1" applyAlignment="1">
      <alignment horizontal="center" vertical="center" wrapText="1"/>
    </xf>
    <xf numFmtId="0" fontId="42" fillId="0" borderId="27" xfId="7" applyFont="1" applyBorder="1" applyAlignment="1">
      <alignment horizontal="center" vertical="center" wrapText="1"/>
    </xf>
    <xf numFmtId="0" fontId="42" fillId="0" borderId="7" xfId="7" applyFont="1" applyBorder="1" applyAlignment="1">
      <alignment horizontal="center" vertical="center" wrapText="1"/>
    </xf>
    <xf numFmtId="0" fontId="42" fillId="0" borderId="99" xfId="7" applyFont="1" applyBorder="1" applyAlignment="1">
      <alignment horizontal="center" vertical="center" wrapText="1"/>
    </xf>
    <xf numFmtId="0" fontId="42" fillId="0" borderId="26" xfId="7" applyFont="1" applyBorder="1" applyAlignment="1">
      <alignment horizontal="center" vertical="center" wrapText="1"/>
    </xf>
    <xf numFmtId="0" fontId="42" fillId="0" borderId="30" xfId="7" applyFont="1" applyBorder="1" applyAlignment="1">
      <alignment horizontal="center" vertical="center" wrapText="1"/>
    </xf>
    <xf numFmtId="0" fontId="62" fillId="0" borderId="100" xfId="7" applyFont="1" applyBorder="1" applyAlignment="1">
      <alignment horizontal="center" vertical="center" wrapText="1"/>
    </xf>
    <xf numFmtId="0" fontId="16" fillId="32" borderId="0" xfId="7" applyFill="1"/>
    <xf numFmtId="0" fontId="34" fillId="0" borderId="27" xfId="7" applyFont="1" applyBorder="1" applyAlignment="1">
      <alignment horizontal="center" vertical="center" wrapText="1"/>
    </xf>
    <xf numFmtId="0" fontId="34" fillId="0" borderId="69" xfId="7" applyFont="1" applyBorder="1" applyAlignment="1">
      <alignment horizontal="center" vertical="center" wrapText="1"/>
    </xf>
    <xf numFmtId="0" fontId="40" fillId="0" borderId="102" xfId="7" applyFont="1" applyBorder="1" applyAlignment="1">
      <alignment horizontal="center" vertical="center" wrapText="1"/>
    </xf>
    <xf numFmtId="0" fontId="14" fillId="0" borderId="106" xfId="7" applyFont="1" applyBorder="1" applyAlignment="1">
      <alignment horizontal="center" vertical="center" wrapText="1"/>
    </xf>
    <xf numFmtId="0" fontId="42" fillId="0" borderId="69" xfId="7" applyFont="1" applyBorder="1" applyAlignment="1">
      <alignment horizontal="center" vertical="center" wrapText="1"/>
    </xf>
    <xf numFmtId="0" fontId="42" fillId="0" borderId="106" xfId="7" applyFont="1" applyBorder="1" applyAlignment="1">
      <alignment horizontal="center" vertical="center" wrapText="1"/>
    </xf>
    <xf numFmtId="0" fontId="42" fillId="0" borderId="102" xfId="7" applyFont="1" applyBorder="1" applyAlignment="1">
      <alignment horizontal="center" vertical="center" wrapText="1"/>
    </xf>
    <xf numFmtId="0" fontId="42" fillId="0" borderId="92" xfId="7" applyFont="1" applyBorder="1" applyAlignment="1">
      <alignment horizontal="center" vertical="center" wrapText="1"/>
    </xf>
    <xf numFmtId="0" fontId="42" fillId="0" borderId="71" xfId="7" applyFont="1" applyBorder="1" applyAlignment="1">
      <alignment horizontal="center" vertical="center" wrapText="1"/>
    </xf>
    <xf numFmtId="0" fontId="40" fillId="17" borderId="81" xfId="7" applyFont="1" applyFill="1" applyBorder="1" applyAlignment="1">
      <alignment horizontal="center" vertical="center" wrapText="1"/>
    </xf>
    <xf numFmtId="0" fontId="54" fillId="17" borderId="49" xfId="7" applyFont="1" applyFill="1" applyBorder="1" applyAlignment="1">
      <alignment horizontal="center" vertical="center" wrapText="1"/>
    </xf>
    <xf numFmtId="0" fontId="34" fillId="0" borderId="0" xfId="7" applyFont="1" applyAlignment="1">
      <alignment vertical="center" wrapText="1"/>
    </xf>
    <xf numFmtId="0" fontId="96" fillId="0" borderId="0" xfId="7" applyFont="1" applyAlignment="1">
      <alignment horizontal="center" vertical="center"/>
    </xf>
    <xf numFmtId="0" fontId="125" fillId="23" borderId="72" xfId="7" applyFont="1" applyFill="1" applyBorder="1" applyAlignment="1">
      <alignment horizontal="center" vertical="center" wrapText="1" readingOrder="2"/>
    </xf>
    <xf numFmtId="0" fontId="16" fillId="23" borderId="79" xfId="7" applyFill="1" applyBorder="1"/>
    <xf numFmtId="0" fontId="125" fillId="23" borderId="79" xfId="7" applyFont="1" applyFill="1" applyBorder="1" applyAlignment="1">
      <alignment horizontal="center" vertical="center" wrapText="1" readingOrder="2"/>
    </xf>
    <xf numFmtId="0" fontId="96" fillId="23" borderId="79" xfId="7" applyFont="1" applyFill="1" applyBorder="1" applyAlignment="1">
      <alignment horizontal="center" vertical="center"/>
    </xf>
    <xf numFmtId="0" fontId="125" fillId="23" borderId="24" xfId="7" applyFont="1" applyFill="1" applyBorder="1" applyAlignment="1">
      <alignment horizontal="center" vertical="center" wrapText="1" readingOrder="2"/>
    </xf>
    <xf numFmtId="0" fontId="97" fillId="23" borderId="107" xfId="7" applyFont="1" applyFill="1" applyBorder="1" applyAlignment="1">
      <alignment horizontal="center" vertical="center" wrapText="1"/>
    </xf>
    <xf numFmtId="0" fontId="123" fillId="23" borderId="89" xfId="7" applyFont="1" applyFill="1" applyBorder="1" applyAlignment="1">
      <alignment horizontal="center" vertical="center" textRotation="90" wrapText="1"/>
    </xf>
    <xf numFmtId="0" fontId="96" fillId="23" borderId="50" xfId="7" applyFont="1" applyFill="1" applyBorder="1" applyAlignment="1">
      <alignment horizontal="center" vertical="center" wrapText="1"/>
    </xf>
    <xf numFmtId="0" fontId="97" fillId="23" borderId="89" xfId="7" applyFont="1" applyFill="1" applyBorder="1" applyAlignment="1">
      <alignment horizontal="center" vertical="center" wrapText="1"/>
    </xf>
    <xf numFmtId="0" fontId="97" fillId="23" borderId="112" xfId="7" applyFont="1" applyFill="1" applyBorder="1" applyAlignment="1">
      <alignment horizontal="center" vertical="center" wrapText="1"/>
    </xf>
    <xf numFmtId="0" fontId="40" fillId="23" borderId="1" xfId="7" applyFont="1" applyFill="1" applyBorder="1" applyAlignment="1">
      <alignment horizontal="center" vertical="center" wrapText="1"/>
    </xf>
    <xf numFmtId="0" fontId="96" fillId="23" borderId="89" xfId="7" applyFont="1" applyFill="1" applyBorder="1" applyAlignment="1">
      <alignment horizontal="center" vertical="center"/>
    </xf>
    <xf numFmtId="0" fontId="96" fillId="23" borderId="89" xfId="7" applyFont="1" applyFill="1" applyBorder="1" applyAlignment="1">
      <alignment horizontal="center" vertical="center" wrapText="1"/>
    </xf>
    <xf numFmtId="0" fontId="40" fillId="23" borderId="52" xfId="7" applyFont="1" applyFill="1" applyBorder="1" applyAlignment="1">
      <alignment horizontal="center" vertical="center" wrapText="1"/>
    </xf>
    <xf numFmtId="0" fontId="40" fillId="23" borderId="89" xfId="7" applyFont="1" applyFill="1" applyBorder="1" applyAlignment="1">
      <alignment horizontal="center" vertical="center" wrapText="1"/>
    </xf>
    <xf numFmtId="0" fontId="40" fillId="23" borderId="111" xfId="7" applyFont="1" applyFill="1" applyBorder="1" applyAlignment="1">
      <alignment horizontal="center" vertical="center" wrapText="1"/>
    </xf>
    <xf numFmtId="0" fontId="96" fillId="23" borderId="107" xfId="7" applyFont="1" applyFill="1" applyBorder="1" applyAlignment="1">
      <alignment horizontal="center" vertical="center" wrapText="1"/>
    </xf>
    <xf numFmtId="0" fontId="97" fillId="23" borderId="111" xfId="7" applyFont="1" applyFill="1" applyBorder="1" applyAlignment="1">
      <alignment horizontal="center" vertical="center" wrapText="1"/>
    </xf>
    <xf numFmtId="0" fontId="126" fillId="32" borderId="18" xfId="7" applyFont="1" applyFill="1" applyBorder="1" applyAlignment="1">
      <alignment horizontal="center" vertical="center" wrapText="1" readingOrder="2"/>
    </xf>
    <xf numFmtId="0" fontId="126" fillId="32" borderId="94" xfId="7" applyFont="1" applyFill="1" applyBorder="1" applyAlignment="1">
      <alignment horizontal="center" vertical="center" wrapText="1" readingOrder="2"/>
    </xf>
    <xf numFmtId="0" fontId="98" fillId="0" borderId="96" xfId="7" applyFont="1" applyBorder="1" applyAlignment="1">
      <alignment horizontal="center" vertical="center" wrapText="1"/>
    </xf>
    <xf numFmtId="0" fontId="89" fillId="0" borderId="18" xfId="7" applyFont="1" applyBorder="1" applyAlignment="1">
      <alignment horizontal="center" vertical="center" wrapText="1"/>
    </xf>
    <xf numFmtId="0" fontId="129" fillId="32" borderId="101" xfId="7" applyFont="1" applyFill="1" applyBorder="1" applyAlignment="1" applyProtection="1">
      <alignment horizontal="center" vertical="center" wrapText="1"/>
      <protection locked="0"/>
    </xf>
    <xf numFmtId="0" fontId="129" fillId="32" borderId="94" xfId="7" applyFont="1" applyFill="1" applyBorder="1" applyAlignment="1" applyProtection="1">
      <alignment horizontal="center" vertical="center" wrapText="1"/>
      <protection locked="0"/>
    </xf>
    <xf numFmtId="0" fontId="129" fillId="32" borderId="95" xfId="7" applyFont="1" applyFill="1" applyBorder="1" applyAlignment="1" applyProtection="1">
      <alignment horizontal="center" vertical="center" wrapText="1"/>
      <protection locked="0"/>
    </xf>
    <xf numFmtId="0" fontId="129" fillId="32" borderId="40" xfId="7" applyFont="1" applyFill="1" applyBorder="1" applyAlignment="1" applyProtection="1">
      <alignment horizontal="center" vertical="center" wrapText="1"/>
      <protection locked="0"/>
    </xf>
    <xf numFmtId="0" fontId="129" fillId="32" borderId="22" xfId="7" applyFont="1" applyFill="1" applyBorder="1" applyAlignment="1" applyProtection="1">
      <alignment horizontal="center" vertical="center" wrapText="1"/>
      <protection locked="0"/>
    </xf>
    <xf numFmtId="0" fontId="129" fillId="32" borderId="96" xfId="7" applyFont="1" applyFill="1" applyBorder="1" applyAlignment="1" applyProtection="1">
      <alignment horizontal="center" vertical="center" wrapText="1"/>
      <protection locked="0"/>
    </xf>
    <xf numFmtId="0" fontId="130" fillId="32" borderId="18" xfId="7" applyFont="1" applyFill="1" applyBorder="1" applyAlignment="1">
      <alignment horizontal="center" vertical="center" wrapText="1" readingOrder="2"/>
    </xf>
    <xf numFmtId="0" fontId="89" fillId="0" borderId="23" xfId="7" applyFont="1" applyBorder="1" applyAlignment="1">
      <alignment horizontal="center" vertical="center" wrapText="1"/>
    </xf>
    <xf numFmtId="0" fontId="131" fillId="32" borderId="94" xfId="7" applyFont="1" applyFill="1" applyBorder="1" applyAlignment="1">
      <alignment horizontal="center" vertical="center" wrapText="1" readingOrder="2"/>
    </xf>
    <xf numFmtId="0" fontId="126" fillId="32" borderId="27" xfId="7" applyFont="1" applyFill="1" applyBorder="1" applyAlignment="1">
      <alignment horizontal="center" vertical="center" wrapText="1" readingOrder="2"/>
    </xf>
    <xf numFmtId="0" fontId="126" fillId="32" borderId="99" xfId="7" applyFont="1" applyFill="1" applyBorder="1" applyAlignment="1">
      <alignment horizontal="center" vertical="center" wrapText="1" readingOrder="2"/>
    </xf>
    <xf numFmtId="0" fontId="98" fillId="0" borderId="27" xfId="7" applyFont="1" applyBorder="1" applyAlignment="1">
      <alignment horizontal="center" vertical="center" wrapText="1"/>
    </xf>
    <xf numFmtId="0" fontId="98" fillId="0" borderId="41" xfId="7" applyFont="1" applyBorder="1" applyAlignment="1">
      <alignment horizontal="center" vertical="center" wrapText="1"/>
    </xf>
    <xf numFmtId="0" fontId="89" fillId="0" borderId="27" xfId="7" applyFont="1" applyBorder="1" applyAlignment="1">
      <alignment horizontal="center" vertical="center" wrapText="1"/>
    </xf>
    <xf numFmtId="0" fontId="40" fillId="0" borderId="100" xfId="7" applyFont="1" applyBorder="1" applyAlignment="1">
      <alignment horizontal="center" vertical="center" wrapText="1"/>
    </xf>
    <xf numFmtId="0" fontId="129" fillId="32" borderId="99" xfId="7" applyFont="1" applyFill="1" applyBorder="1" applyAlignment="1" applyProtection="1">
      <alignment horizontal="center" vertical="center" wrapText="1"/>
      <protection locked="0"/>
    </xf>
    <xf numFmtId="0" fontId="129" fillId="32" borderId="26" xfId="7" applyFont="1" applyFill="1" applyBorder="1" applyAlignment="1" applyProtection="1">
      <alignment horizontal="center" vertical="center" wrapText="1"/>
      <protection locked="0"/>
    </xf>
    <xf numFmtId="0" fontId="129" fillId="32" borderId="8" xfId="7" applyFont="1" applyFill="1" applyBorder="1" applyAlignment="1" applyProtection="1">
      <alignment horizontal="center" vertical="center" wrapText="1"/>
      <protection locked="0"/>
    </xf>
    <xf numFmtId="0" fontId="129" fillId="32" borderId="7" xfId="7" applyFont="1" applyFill="1" applyBorder="1" applyAlignment="1" applyProtection="1">
      <alignment horizontal="center" vertical="center" wrapText="1"/>
      <protection locked="0"/>
    </xf>
    <xf numFmtId="0" fontId="130" fillId="32" borderId="27" xfId="7" applyFont="1" applyFill="1" applyBorder="1" applyAlignment="1">
      <alignment horizontal="center" vertical="center" wrapText="1" readingOrder="2"/>
    </xf>
    <xf numFmtId="0" fontId="89" fillId="0" borderId="30" xfId="7" applyFont="1" applyBorder="1" applyAlignment="1">
      <alignment horizontal="center" vertical="center" wrapText="1"/>
    </xf>
    <xf numFmtId="0" fontId="131" fillId="32" borderId="99" xfId="7" applyFont="1" applyFill="1" applyBorder="1" applyAlignment="1">
      <alignment horizontal="center" vertical="center" wrapText="1" readingOrder="2"/>
    </xf>
    <xf numFmtId="0" fontId="129" fillId="32" borderId="31" xfId="7" applyFont="1" applyFill="1" applyBorder="1" applyAlignment="1" applyProtection="1">
      <alignment horizontal="center" vertical="center" wrapText="1"/>
      <protection locked="0"/>
    </xf>
    <xf numFmtId="0" fontId="98" fillId="32" borderId="41" xfId="7" applyFont="1" applyFill="1" applyBorder="1" applyAlignment="1">
      <alignment horizontal="center" vertical="center" wrapText="1"/>
    </xf>
    <xf numFmtId="0" fontId="98" fillId="0" borderId="7" xfId="7" applyFont="1" applyBorder="1" applyAlignment="1">
      <alignment horizontal="center" vertical="center" wrapText="1"/>
    </xf>
    <xf numFmtId="0" fontId="131" fillId="32" borderId="108" xfId="7" applyFont="1" applyFill="1" applyBorder="1" applyAlignment="1">
      <alignment horizontal="center" vertical="center" wrapText="1" readingOrder="2"/>
    </xf>
    <xf numFmtId="0" fontId="126" fillId="32" borderId="37" xfId="7" applyFont="1" applyFill="1" applyBorder="1" applyAlignment="1">
      <alignment horizontal="center" vertical="center" wrapText="1" readingOrder="2"/>
    </xf>
    <xf numFmtId="0" fontId="126" fillId="32" borderId="102" xfId="7" applyFont="1" applyFill="1" applyBorder="1" applyAlignment="1">
      <alignment horizontal="center" vertical="center" wrapText="1" readingOrder="2"/>
    </xf>
    <xf numFmtId="0" fontId="98" fillId="0" borderId="106" xfId="7" applyFont="1" applyBorder="1" applyAlignment="1">
      <alignment horizontal="center" vertical="center" wrapText="1"/>
    </xf>
    <xf numFmtId="0" fontId="89" fillId="0" borderId="37" xfId="7" applyFont="1" applyBorder="1" applyAlignment="1">
      <alignment horizontal="center" vertical="center" wrapText="1"/>
    </xf>
    <xf numFmtId="0" fontId="41" fillId="0" borderId="2" xfId="7" applyFont="1" applyBorder="1" applyAlignment="1">
      <alignment horizontal="center" vertical="center"/>
    </xf>
    <xf numFmtId="0" fontId="132" fillId="32" borderId="102" xfId="7" applyFont="1" applyFill="1" applyBorder="1" applyAlignment="1" applyProtection="1">
      <alignment horizontal="center" vertical="center" wrapText="1"/>
      <protection locked="0"/>
    </xf>
    <xf numFmtId="0" fontId="132" fillId="32" borderId="65" xfId="7" applyFont="1" applyFill="1" applyBorder="1" applyAlignment="1" applyProtection="1">
      <alignment horizontal="center" vertical="center" wrapText="1"/>
      <protection locked="0"/>
    </xf>
    <xf numFmtId="0" fontId="129" fillId="32" borderId="3" xfId="7" applyFont="1" applyFill="1" applyBorder="1" applyAlignment="1" applyProtection="1">
      <alignment horizontal="center" vertical="center" wrapText="1"/>
      <protection locked="0"/>
    </xf>
    <xf numFmtId="0" fontId="132" fillId="32" borderId="3" xfId="7" applyFont="1" applyFill="1" applyBorder="1" applyAlignment="1" applyProtection="1">
      <alignment horizontal="center" vertical="center" wrapText="1"/>
      <protection locked="0"/>
    </xf>
    <xf numFmtId="0" fontId="130" fillId="32" borderId="37" xfId="7" applyFont="1" applyFill="1" applyBorder="1" applyAlignment="1">
      <alignment horizontal="center" vertical="center" wrapText="1" readingOrder="2"/>
    </xf>
    <xf numFmtId="0" fontId="89" fillId="0" borderId="38" xfId="7" applyFont="1" applyBorder="1" applyAlignment="1">
      <alignment horizontal="center" vertical="center" wrapText="1"/>
    </xf>
    <xf numFmtId="0" fontId="133" fillId="32" borderId="79" xfId="7" applyFont="1" applyFill="1" applyBorder="1" applyAlignment="1">
      <alignment horizontal="center" vertical="center" wrapText="1" readingOrder="2"/>
    </xf>
    <xf numFmtId="0" fontId="16" fillId="23" borderId="49" xfId="7" applyFill="1" applyBorder="1"/>
    <xf numFmtId="0" fontId="34" fillId="0" borderId="0" xfId="7" applyFont="1" applyAlignment="1">
      <alignment horizontal="center" vertical="center" wrapText="1"/>
    </xf>
    <xf numFmtId="0" fontId="16" fillId="53" borderId="79" xfId="7" applyFill="1" applyBorder="1"/>
    <xf numFmtId="0" fontId="125" fillId="53" borderId="20" xfId="7" applyFont="1" applyFill="1" applyBorder="1" applyAlignment="1">
      <alignment horizontal="center" vertical="center" wrapText="1" readingOrder="2"/>
    </xf>
    <xf numFmtId="0" fontId="125" fillId="53" borderId="79" xfId="7" applyFont="1" applyFill="1" applyBorder="1" applyAlignment="1">
      <alignment horizontal="center" vertical="center" wrapText="1" readingOrder="2"/>
    </xf>
    <xf numFmtId="0" fontId="125" fillId="53" borderId="72" xfId="7" applyFont="1" applyFill="1" applyBorder="1" applyAlignment="1">
      <alignment horizontal="center" vertical="center" wrapText="1" readingOrder="2"/>
    </xf>
    <xf numFmtId="0" fontId="125" fillId="53" borderId="24" xfId="7" applyFont="1" applyFill="1" applyBorder="1" applyAlignment="1">
      <alignment horizontal="center" vertical="center" wrapText="1" readingOrder="2"/>
    </xf>
    <xf numFmtId="0" fontId="123" fillId="53" borderId="89" xfId="7" applyFont="1" applyFill="1" applyBorder="1" applyAlignment="1">
      <alignment horizontal="center" vertical="center" textRotation="90" wrapText="1"/>
    </xf>
    <xf numFmtId="0" fontId="96" fillId="53" borderId="42" xfId="7" applyFont="1" applyFill="1" applyBorder="1" applyAlignment="1">
      <alignment horizontal="center" vertical="center" wrapText="1"/>
    </xf>
    <xf numFmtId="0" fontId="96" fillId="53" borderId="50" xfId="7" applyFont="1" applyFill="1" applyBorder="1" applyAlignment="1">
      <alignment horizontal="center" vertical="center" wrapText="1"/>
    </xf>
    <xf numFmtId="0" fontId="97" fillId="53" borderId="50" xfId="7" applyFont="1" applyFill="1" applyBorder="1" applyAlignment="1">
      <alignment horizontal="center" vertical="center" wrapText="1"/>
    </xf>
    <xf numFmtId="0" fontId="96" fillId="53" borderId="82" xfId="7" applyFont="1" applyFill="1" applyBorder="1" applyAlignment="1">
      <alignment horizontal="center" vertical="center" wrapText="1"/>
    </xf>
    <xf numFmtId="0" fontId="97" fillId="53" borderId="83" xfId="7" applyFont="1" applyFill="1" applyBorder="1" applyAlignment="1">
      <alignment horizontal="center" vertical="center" wrapText="1"/>
    </xf>
    <xf numFmtId="0" fontId="97" fillId="53" borderId="87" xfId="7" applyFont="1" applyFill="1" applyBorder="1" applyAlignment="1">
      <alignment horizontal="center" vertical="center" wrapText="1"/>
    </xf>
    <xf numFmtId="0" fontId="97" fillId="53" borderId="89" xfId="7" applyFont="1" applyFill="1" applyBorder="1" applyAlignment="1">
      <alignment horizontal="center" vertical="center" wrapText="1"/>
    </xf>
    <xf numFmtId="0" fontId="97" fillId="53" borderId="52" xfId="7" applyFont="1" applyFill="1" applyBorder="1" applyAlignment="1">
      <alignment horizontal="center" vertical="center" wrapText="1"/>
    </xf>
    <xf numFmtId="0" fontId="62" fillId="0" borderId="34" xfId="7" applyFont="1" applyBorder="1" applyAlignment="1">
      <alignment horizontal="center" vertical="center" wrapText="1"/>
    </xf>
    <xf numFmtId="0" fontId="134" fillId="32" borderId="36" xfId="7" applyFont="1" applyFill="1" applyBorder="1" applyAlignment="1" applyProtection="1">
      <alignment horizontal="center" vertical="center" wrapText="1"/>
      <protection locked="0"/>
    </xf>
    <xf numFmtId="0" fontId="129" fillId="32" borderId="18" xfId="7" applyFont="1" applyFill="1" applyBorder="1" applyAlignment="1" applyProtection="1">
      <alignment horizontal="center" vertical="center" wrapText="1"/>
      <protection locked="0"/>
    </xf>
    <xf numFmtId="0" fontId="131" fillId="32" borderId="36" xfId="7" applyFont="1" applyFill="1" applyBorder="1" applyAlignment="1">
      <alignment horizontal="center" vertical="center" wrapText="1" readingOrder="2"/>
    </xf>
    <xf numFmtId="0" fontId="62" fillId="0" borderId="53" xfId="7" applyFont="1" applyBorder="1" applyAlignment="1">
      <alignment horizontal="center" vertical="center" wrapText="1"/>
    </xf>
    <xf numFmtId="0" fontId="134" fillId="32" borderId="46" xfId="7" applyFont="1" applyFill="1" applyBorder="1" applyAlignment="1" applyProtection="1">
      <alignment horizontal="center" vertical="center" wrapText="1"/>
      <protection locked="0"/>
    </xf>
    <xf numFmtId="0" fontId="129" fillId="32" borderId="27" xfId="7" applyFont="1" applyFill="1" applyBorder="1" applyAlignment="1" applyProtection="1">
      <alignment horizontal="center" vertical="center" wrapText="1"/>
      <protection locked="0"/>
    </xf>
    <xf numFmtId="0" fontId="131" fillId="32" borderId="100" xfId="7" applyFont="1" applyFill="1" applyBorder="1" applyAlignment="1">
      <alignment horizontal="center" vertical="center" wrapText="1" readingOrder="2"/>
    </xf>
    <xf numFmtId="0" fontId="126" fillId="32" borderId="69" xfId="7" applyFont="1" applyFill="1" applyBorder="1" applyAlignment="1">
      <alignment horizontal="center" vertical="center" wrapText="1" readingOrder="2"/>
    </xf>
    <xf numFmtId="0" fontId="98" fillId="0" borderId="66" xfId="7" applyFont="1" applyBorder="1" applyAlignment="1">
      <alignment horizontal="center" vertical="center" wrapText="1"/>
    </xf>
    <xf numFmtId="0" fontId="62" fillId="0" borderId="78" xfId="7" applyFont="1" applyBorder="1" applyAlignment="1">
      <alignment horizontal="center" vertical="center" wrapText="1"/>
    </xf>
    <xf numFmtId="0" fontId="134" fillId="32" borderId="52" xfId="7" applyFont="1" applyFill="1" applyBorder="1" applyAlignment="1" applyProtection="1">
      <alignment horizontal="center" vertical="center" wrapText="1"/>
      <protection locked="0"/>
    </xf>
    <xf numFmtId="0" fontId="129" fillId="32" borderId="69" xfId="7" applyFont="1" applyFill="1" applyBorder="1" applyAlignment="1" applyProtection="1">
      <alignment horizontal="center" vertical="center" wrapText="1"/>
      <protection locked="0"/>
    </xf>
    <xf numFmtId="0" fontId="129" fillId="32" borderId="70" xfId="7" applyFont="1" applyFill="1" applyBorder="1" applyAlignment="1" applyProtection="1">
      <alignment horizontal="center" vertical="center" wrapText="1"/>
      <protection locked="0"/>
    </xf>
    <xf numFmtId="0" fontId="131" fillId="32" borderId="105" xfId="7" applyFont="1" applyFill="1" applyBorder="1" applyAlignment="1">
      <alignment horizontal="center" vertical="center" wrapText="1" readingOrder="2"/>
    </xf>
    <xf numFmtId="0" fontId="126" fillId="32" borderId="56" xfId="7" applyFont="1" applyFill="1" applyBorder="1" applyAlignment="1">
      <alignment horizontal="center" vertical="center" wrapText="1" readingOrder="2"/>
    </xf>
    <xf numFmtId="0" fontId="62" fillId="0" borderId="115" xfId="7" applyFont="1" applyBorder="1" applyAlignment="1">
      <alignment horizontal="center" vertical="center" wrapText="1"/>
    </xf>
    <xf numFmtId="0" fontId="129" fillId="32" borderId="56" xfId="7" applyFont="1" applyFill="1" applyBorder="1" applyAlignment="1" applyProtection="1">
      <alignment horizontal="center" vertical="center" wrapText="1"/>
      <protection locked="0"/>
    </xf>
    <xf numFmtId="0" fontId="131" fillId="32" borderId="46" xfId="7" applyFont="1" applyFill="1" applyBorder="1" applyAlignment="1">
      <alignment horizontal="center" vertical="center" wrapText="1" readingOrder="2"/>
    </xf>
    <xf numFmtId="0" fontId="98" fillId="0" borderId="3" xfId="7" applyFont="1" applyBorder="1" applyAlignment="1">
      <alignment horizontal="center" vertical="center" wrapText="1"/>
    </xf>
    <xf numFmtId="0" fontId="98" fillId="0" borderId="28" xfId="7" applyFont="1" applyBorder="1" applyAlignment="1">
      <alignment horizontal="center" vertical="center" wrapText="1"/>
    </xf>
    <xf numFmtId="0" fontId="62" fillId="0" borderId="117" xfId="7" applyFont="1" applyBorder="1" applyAlignment="1">
      <alignment horizontal="center" vertical="center" wrapText="1"/>
    </xf>
    <xf numFmtId="0" fontId="134" fillId="32" borderId="112" xfId="7" applyFont="1" applyFill="1" applyBorder="1" applyAlignment="1" applyProtection="1">
      <alignment horizontal="center" vertical="center" wrapText="1"/>
      <protection locked="0"/>
    </xf>
    <xf numFmtId="0" fontId="129" fillId="32" borderId="37" xfId="7" applyFont="1" applyFill="1" applyBorder="1" applyAlignment="1" applyProtection="1">
      <alignment horizontal="center" vertical="center" wrapText="1"/>
      <protection locked="0"/>
    </xf>
    <xf numFmtId="0" fontId="131" fillId="32" borderId="116" xfId="7" applyFont="1" applyFill="1" applyBorder="1" applyAlignment="1">
      <alignment horizontal="center" vertical="center" wrapText="1" readingOrder="2"/>
    </xf>
    <xf numFmtId="0" fontId="136" fillId="32" borderId="27" xfId="7" applyFont="1" applyFill="1" applyBorder="1" applyAlignment="1">
      <alignment horizontal="center" vertical="center" wrapText="1" readingOrder="2"/>
    </xf>
    <xf numFmtId="0" fontId="136" fillId="32" borderId="69" xfId="7" applyFont="1" applyFill="1" applyBorder="1" applyAlignment="1">
      <alignment horizontal="center" vertical="center" wrapText="1" readingOrder="2"/>
    </xf>
    <xf numFmtId="0" fontId="136" fillId="32" borderId="56" xfId="7" applyFont="1" applyFill="1" applyBorder="1" applyAlignment="1">
      <alignment horizontal="center" vertical="center" wrapText="1" readingOrder="2"/>
    </xf>
    <xf numFmtId="0" fontId="136" fillId="32" borderId="37" xfId="7" applyFont="1" applyFill="1" applyBorder="1" applyAlignment="1">
      <alignment horizontal="center" vertical="center" wrapText="1" readingOrder="2"/>
    </xf>
    <xf numFmtId="0" fontId="136" fillId="32" borderId="18" xfId="7" applyFont="1" applyFill="1" applyBorder="1" applyAlignment="1">
      <alignment horizontal="center" vertical="center" wrapText="1" readingOrder="2"/>
    </xf>
    <xf numFmtId="0" fontId="126" fillId="32" borderId="107" xfId="7" applyFont="1" applyFill="1" applyBorder="1" applyAlignment="1">
      <alignment horizontal="center" vertical="center" wrapText="1" readingOrder="2"/>
    </xf>
    <xf numFmtId="0" fontId="98" fillId="32" borderId="28" xfId="7" applyFont="1" applyFill="1" applyBorder="1" applyAlignment="1">
      <alignment horizontal="center" vertical="center" wrapText="1"/>
    </xf>
    <xf numFmtId="0" fontId="62" fillId="32" borderId="117" xfId="7" applyFont="1" applyFill="1" applyBorder="1" applyAlignment="1">
      <alignment horizontal="center" vertical="center" wrapText="1"/>
    </xf>
    <xf numFmtId="0" fontId="131" fillId="32" borderId="112" xfId="7" applyFont="1" applyFill="1" applyBorder="1" applyAlignment="1">
      <alignment horizontal="center" vertical="center" wrapText="1" readingOrder="2"/>
    </xf>
    <xf numFmtId="0" fontId="98" fillId="32" borderId="96" xfId="7" applyFont="1" applyFill="1" applyBorder="1" applyAlignment="1">
      <alignment horizontal="center" vertical="center" wrapText="1"/>
    </xf>
    <xf numFmtId="0" fontId="62" fillId="32" borderId="34" xfId="7" applyFont="1" applyFill="1" applyBorder="1" applyAlignment="1">
      <alignment horizontal="center" vertical="center" wrapText="1"/>
    </xf>
    <xf numFmtId="0" fontId="98" fillId="32" borderId="66" xfId="7" applyFont="1" applyFill="1" applyBorder="1" applyAlignment="1">
      <alignment horizontal="center" vertical="center" wrapText="1"/>
    </xf>
    <xf numFmtId="0" fontId="62" fillId="32" borderId="78" xfId="7" applyFont="1" applyFill="1" applyBorder="1" applyAlignment="1">
      <alignment horizontal="center" vertical="center" wrapText="1"/>
    </xf>
    <xf numFmtId="0" fontId="127" fillId="32" borderId="106" xfId="7" applyFont="1" applyFill="1" applyBorder="1" applyAlignment="1">
      <alignment horizontal="center" vertical="center" wrapText="1" readingOrder="2"/>
    </xf>
    <xf numFmtId="0" fontId="134" fillId="32" borderId="105" xfId="7" applyFont="1" applyFill="1" applyBorder="1" applyAlignment="1" applyProtection="1">
      <alignment horizontal="center" vertical="center" wrapText="1"/>
      <protection locked="0"/>
    </xf>
    <xf numFmtId="0" fontId="132" fillId="32" borderId="69" xfId="7" applyFont="1" applyFill="1" applyBorder="1" applyAlignment="1" applyProtection="1">
      <alignment horizontal="center" vertical="center" wrapText="1"/>
      <protection locked="0"/>
    </xf>
    <xf numFmtId="0" fontId="132" fillId="32" borderId="70" xfId="7" applyFont="1" applyFill="1" applyBorder="1" applyAlignment="1" applyProtection="1">
      <alignment horizontal="center" vertical="center" wrapText="1"/>
      <protection locked="0"/>
    </xf>
    <xf numFmtId="0" fontId="131" fillId="53" borderId="104" xfId="7" applyFont="1" applyFill="1" applyBorder="1" applyAlignment="1">
      <alignment horizontal="center" vertical="center" wrapText="1" readingOrder="2"/>
    </xf>
    <xf numFmtId="0" fontId="131" fillId="13" borderId="0" xfId="7" applyFont="1" applyFill="1" applyAlignment="1">
      <alignment horizontal="center" vertical="center" wrapText="1"/>
    </xf>
    <xf numFmtId="0" fontId="34" fillId="13" borderId="0" xfId="7" applyFont="1" applyFill="1" applyAlignment="1">
      <alignment horizontal="center" vertical="center" wrapText="1"/>
    </xf>
    <xf numFmtId="0" fontId="134" fillId="13" borderId="0" xfId="7" applyFont="1" applyFill="1" applyAlignment="1">
      <alignment horizontal="center" vertical="center" wrapText="1"/>
    </xf>
    <xf numFmtId="166" fontId="135" fillId="13" borderId="0" xfId="7" applyNumberFormat="1" applyFont="1" applyFill="1" applyAlignment="1">
      <alignment horizontal="center" vertical="center" wrapText="1"/>
    </xf>
    <xf numFmtId="0" fontId="131" fillId="13" borderId="0" xfId="7" applyFont="1" applyFill="1" applyAlignment="1">
      <alignment horizontal="center" vertical="center" wrapText="1" readingOrder="2"/>
    </xf>
    <xf numFmtId="0" fontId="137" fillId="0" borderId="81" xfId="7" applyFont="1" applyBorder="1" applyAlignment="1">
      <alignment horizontal="center" vertical="center"/>
    </xf>
    <xf numFmtId="0" fontId="137" fillId="0" borderId="32" xfId="7" applyFont="1" applyBorder="1" applyAlignment="1">
      <alignment horizontal="center" vertical="center"/>
    </xf>
    <xf numFmtId="0" fontId="137" fillId="0" borderId="33" xfId="7" applyFont="1" applyBorder="1" applyAlignment="1">
      <alignment horizontal="center" vertical="center"/>
    </xf>
    <xf numFmtId="0" fontId="16" fillId="53" borderId="49" xfId="7" applyFill="1" applyBorder="1" applyAlignment="1">
      <alignment horizontal="center" vertical="center" wrapText="1"/>
    </xf>
    <xf numFmtId="0" fontId="138" fillId="53" borderId="86" xfId="7" applyFont="1" applyFill="1" applyBorder="1" applyAlignment="1">
      <alignment horizontal="center" vertical="center" wrapText="1" readingOrder="2"/>
    </xf>
    <xf numFmtId="0" fontId="138" fillId="53" borderId="83" xfId="7" applyFont="1" applyFill="1" applyBorder="1" applyAlignment="1">
      <alignment horizontal="center" vertical="center" wrapText="1" readingOrder="2"/>
    </xf>
    <xf numFmtId="0" fontId="138" fillId="53" borderId="91" xfId="7" applyFont="1" applyFill="1" applyBorder="1" applyAlignment="1">
      <alignment horizontal="center" vertical="center" wrapText="1" readingOrder="2"/>
    </xf>
    <xf numFmtId="0" fontId="138" fillId="53" borderId="49" xfId="7" applyFont="1" applyFill="1" applyBorder="1" applyAlignment="1">
      <alignment horizontal="center" vertical="center" wrapText="1" readingOrder="2"/>
    </xf>
    <xf numFmtId="0" fontId="138" fillId="53" borderId="87" xfId="7" applyFont="1" applyFill="1" applyBorder="1" applyAlignment="1">
      <alignment horizontal="center" vertical="center" wrapText="1" readingOrder="2"/>
    </xf>
    <xf numFmtId="0" fontId="16" fillId="0" borderId="94" xfId="7" applyBorder="1" applyAlignment="1">
      <alignment horizontal="center" vertical="center" wrapText="1"/>
    </xf>
    <xf numFmtId="0" fontId="124" fillId="32" borderId="35" xfId="7" applyFont="1" applyFill="1" applyBorder="1" applyAlignment="1">
      <alignment horizontal="center" vertical="center" wrapText="1" readingOrder="2"/>
    </xf>
    <xf numFmtId="0" fontId="41" fillId="0" borderId="96" xfId="7" applyFont="1" applyBorder="1" applyAlignment="1">
      <alignment horizontal="center" vertical="center" wrapText="1"/>
    </xf>
    <xf numFmtId="0" fontId="134" fillId="32" borderId="94" xfId="7" applyFont="1" applyFill="1" applyBorder="1" applyAlignment="1" applyProtection="1">
      <alignment horizontal="center" vertical="center" wrapText="1"/>
      <protection locked="0"/>
    </xf>
    <xf numFmtId="0" fontId="134" fillId="32" borderId="95" xfId="7" applyFont="1" applyFill="1" applyBorder="1" applyAlignment="1" applyProtection="1">
      <alignment horizontal="center" vertical="center" wrapText="1"/>
      <protection locked="0"/>
    </xf>
    <xf numFmtId="0" fontId="134" fillId="32" borderId="22" xfId="7" applyFont="1" applyFill="1" applyBorder="1" applyAlignment="1" applyProtection="1">
      <alignment horizontal="center" vertical="center" wrapText="1"/>
      <protection locked="0"/>
    </xf>
    <xf numFmtId="0" fontId="134" fillId="32" borderId="96" xfId="7" applyFont="1" applyFill="1" applyBorder="1" applyAlignment="1" applyProtection="1">
      <alignment horizontal="center" vertical="center" wrapText="1"/>
      <protection locked="0"/>
    </xf>
    <xf numFmtId="0" fontId="131" fillId="32" borderId="23" xfId="7" applyFont="1" applyFill="1" applyBorder="1" applyAlignment="1">
      <alignment horizontal="center" vertical="center" wrapText="1" readingOrder="2"/>
    </xf>
    <xf numFmtId="0" fontId="16" fillId="0" borderId="99" xfId="7" applyBorder="1" applyAlignment="1">
      <alignment horizontal="center" vertical="center" wrapText="1"/>
    </xf>
    <xf numFmtId="0" fontId="124" fillId="32" borderId="31" xfId="7" applyFont="1" applyFill="1" applyBorder="1" applyAlignment="1">
      <alignment horizontal="center" vertical="center" wrapText="1" readingOrder="2"/>
    </xf>
    <xf numFmtId="0" fontId="41" fillId="0" borderId="41" xfId="7" applyFont="1" applyBorder="1" applyAlignment="1">
      <alignment horizontal="center" vertical="center" wrapText="1"/>
    </xf>
    <xf numFmtId="0" fontId="134" fillId="32" borderId="93" xfId="7" applyFont="1" applyFill="1" applyBorder="1" applyAlignment="1" applyProtection="1">
      <alignment horizontal="center" vertical="center" wrapText="1"/>
      <protection locked="0"/>
    </xf>
    <xf numFmtId="0" fontId="134" fillId="32" borderId="55" xfId="7" applyFont="1" applyFill="1" applyBorder="1" applyAlignment="1" applyProtection="1">
      <alignment horizontal="center" vertical="center" wrapText="1"/>
      <protection locked="0"/>
    </xf>
    <xf numFmtId="0" fontId="134" fillId="32" borderId="41" xfId="7" applyFont="1" applyFill="1" applyBorder="1" applyAlignment="1" applyProtection="1">
      <alignment horizontal="center" vertical="center" wrapText="1"/>
      <protection locked="0"/>
    </xf>
    <xf numFmtId="0" fontId="134" fillId="32" borderId="99" xfId="7" applyFont="1" applyFill="1" applyBorder="1" applyAlignment="1" applyProtection="1">
      <alignment horizontal="center" vertical="center" wrapText="1"/>
      <protection locked="0"/>
    </xf>
    <xf numFmtId="0" fontId="131" fillId="32" borderId="30" xfId="7" applyFont="1" applyFill="1" applyBorder="1" applyAlignment="1">
      <alignment horizontal="center" vertical="center" wrapText="1" readingOrder="2"/>
    </xf>
    <xf numFmtId="0" fontId="16" fillId="0" borderId="102" xfId="7" applyBorder="1" applyAlignment="1">
      <alignment horizontal="center" vertical="center" wrapText="1"/>
    </xf>
    <xf numFmtId="0" fontId="124" fillId="32" borderId="103" xfId="7" applyFont="1" applyFill="1" applyBorder="1" applyAlignment="1">
      <alignment horizontal="center" vertical="center" wrapText="1" readingOrder="2"/>
    </xf>
    <xf numFmtId="0" fontId="41" fillId="0" borderId="70" xfId="7" applyFont="1" applyBorder="1" applyAlignment="1">
      <alignment horizontal="center" vertical="center" wrapText="1"/>
    </xf>
    <xf numFmtId="0" fontId="41" fillId="0" borderId="66" xfId="7" applyFont="1" applyBorder="1" applyAlignment="1">
      <alignment horizontal="center" vertical="center" wrapText="1"/>
    </xf>
    <xf numFmtId="0" fontId="134" fillId="32" borderId="89" xfId="7" applyFont="1" applyFill="1" applyBorder="1" applyAlignment="1" applyProtection="1">
      <alignment horizontal="center" vertical="center" wrapText="1"/>
      <protection locked="0"/>
    </xf>
    <xf numFmtId="0" fontId="134" fillId="32" borderId="67" xfId="7" applyFont="1" applyFill="1" applyBorder="1" applyAlignment="1" applyProtection="1">
      <alignment horizontal="center" vertical="center" wrapText="1"/>
      <protection locked="0"/>
    </xf>
    <xf numFmtId="0" fontId="134" fillId="32" borderId="66" xfId="7" applyFont="1" applyFill="1" applyBorder="1" applyAlignment="1" applyProtection="1">
      <alignment horizontal="center" vertical="center" wrapText="1"/>
      <protection locked="0"/>
    </xf>
    <xf numFmtId="0" fontId="134" fillId="32" borderId="102" xfId="7" applyFont="1" applyFill="1" applyBorder="1" applyAlignment="1" applyProtection="1">
      <alignment horizontal="center" vertical="center" wrapText="1"/>
      <protection locked="0"/>
    </xf>
    <xf numFmtId="0" fontId="131" fillId="32" borderId="71" xfId="7" applyFont="1" applyFill="1" applyBorder="1" applyAlignment="1">
      <alignment horizontal="center" vertical="center" wrapText="1" readingOrder="2"/>
    </xf>
    <xf numFmtId="0" fontId="16" fillId="0" borderId="93" xfId="7" applyBorder="1" applyAlignment="1">
      <alignment horizontal="center" vertical="center" wrapText="1"/>
    </xf>
    <xf numFmtId="0" fontId="124" fillId="32" borderId="101" xfId="7" applyFont="1" applyFill="1" applyBorder="1" applyAlignment="1">
      <alignment horizontal="center" vertical="center" wrapText="1" readingOrder="2"/>
    </xf>
    <xf numFmtId="0" fontId="131" fillId="32" borderId="61" xfId="7" applyFont="1" applyFill="1" applyBorder="1" applyAlignment="1">
      <alignment horizontal="center" vertical="center" wrapText="1" readingOrder="2"/>
    </xf>
    <xf numFmtId="0" fontId="16" fillId="0" borderId="108" xfId="7" applyBorder="1" applyAlignment="1">
      <alignment horizontal="center" vertical="center" wrapText="1"/>
    </xf>
    <xf numFmtId="0" fontId="124" fillId="32" borderId="2" xfId="7" applyFont="1" applyFill="1" applyBorder="1" applyAlignment="1">
      <alignment horizontal="center" vertical="center" wrapText="1" readingOrder="2"/>
    </xf>
    <xf numFmtId="0" fontId="61" fillId="0" borderId="37" xfId="7" applyFont="1" applyBorder="1" applyAlignment="1">
      <alignment horizontal="center" vertical="center" wrapText="1"/>
    </xf>
    <xf numFmtId="0" fontId="41" fillId="0" borderId="28" xfId="7" applyFont="1" applyBorder="1" applyAlignment="1">
      <alignment horizontal="center" vertical="center" wrapText="1"/>
    </xf>
    <xf numFmtId="0" fontId="134" fillId="32" borderId="111" xfId="7" applyFont="1" applyFill="1" applyBorder="1" applyAlignment="1" applyProtection="1">
      <alignment horizontal="center" vertical="center" wrapText="1"/>
      <protection locked="0"/>
    </xf>
    <xf numFmtId="0" fontId="134" fillId="32" borderId="29" xfId="7" applyFont="1" applyFill="1" applyBorder="1" applyAlignment="1" applyProtection="1">
      <alignment horizontal="center" vertical="center" wrapText="1"/>
      <protection locked="0"/>
    </xf>
    <xf numFmtId="0" fontId="134" fillId="32" borderId="28" xfId="7" applyFont="1" applyFill="1" applyBorder="1" applyAlignment="1" applyProtection="1">
      <alignment horizontal="center" vertical="center" wrapText="1"/>
      <protection locked="0"/>
    </xf>
    <xf numFmtId="0" fontId="134" fillId="32" borderId="108" xfId="7" applyFont="1" applyFill="1" applyBorder="1" applyAlignment="1" applyProtection="1">
      <alignment horizontal="center" vertical="center" wrapText="1"/>
      <protection locked="0"/>
    </xf>
    <xf numFmtId="0" fontId="131" fillId="32" borderId="38" xfId="7" applyFont="1" applyFill="1" applyBorder="1" applyAlignment="1">
      <alignment horizontal="center" vertical="center" wrapText="1" readingOrder="2"/>
    </xf>
    <xf numFmtId="0" fontId="41" fillId="0" borderId="69" xfId="7" applyFont="1" applyBorder="1" applyAlignment="1">
      <alignment horizontal="center" vertical="center" wrapText="1"/>
    </xf>
    <xf numFmtId="0" fontId="134" fillId="32" borderId="68" xfId="7" applyFont="1" applyFill="1" applyBorder="1" applyAlignment="1" applyProtection="1">
      <alignment horizontal="center" vertical="center" wrapText="1"/>
      <protection locked="0"/>
    </xf>
    <xf numFmtId="0" fontId="134" fillId="32" borderId="106" xfId="7" applyFont="1" applyFill="1" applyBorder="1" applyAlignment="1" applyProtection="1">
      <alignment horizontal="center" vertical="center" wrapText="1"/>
      <protection locked="0"/>
    </xf>
    <xf numFmtId="0" fontId="134" fillId="32" borderId="40" xfId="7" applyFont="1" applyFill="1" applyBorder="1" applyAlignment="1" applyProtection="1">
      <alignment horizontal="center" vertical="center" wrapText="1"/>
      <protection locked="0"/>
    </xf>
    <xf numFmtId="0" fontId="41" fillId="0" borderId="106" xfId="7" applyFont="1" applyBorder="1" applyAlignment="1">
      <alignment horizontal="center" vertical="center" wrapText="1"/>
    </xf>
    <xf numFmtId="0" fontId="134" fillId="32" borderId="92" xfId="7" applyFont="1" applyFill="1" applyBorder="1" applyAlignment="1" applyProtection="1">
      <alignment horizontal="center" vertical="center" wrapText="1"/>
      <protection locked="0"/>
    </xf>
    <xf numFmtId="0" fontId="134" fillId="32" borderId="70" xfId="7" applyFont="1" applyFill="1" applyBorder="1" applyAlignment="1" applyProtection="1">
      <alignment horizontal="center" vertical="center" wrapText="1"/>
      <protection locked="0"/>
    </xf>
    <xf numFmtId="0" fontId="16" fillId="53" borderId="0" xfId="7" applyFill="1"/>
    <xf numFmtId="0" fontId="135" fillId="32" borderId="0" xfId="7" applyFont="1" applyFill="1" applyAlignment="1">
      <alignment horizontal="center" vertical="center" wrapText="1"/>
    </xf>
    <xf numFmtId="0" fontId="139" fillId="0" borderId="0" xfId="7" applyFont="1" applyAlignment="1" applyProtection="1">
      <alignment horizontal="center" vertical="center"/>
      <protection locked="0"/>
    </xf>
    <xf numFmtId="0" fontId="139" fillId="32" borderId="0" xfId="7" applyFont="1" applyFill="1" applyAlignment="1" applyProtection="1">
      <alignment horizontal="center" vertical="center"/>
      <protection locked="0"/>
    </xf>
    <xf numFmtId="0" fontId="16" fillId="0" borderId="0" xfId="7" applyAlignment="1" applyProtection="1">
      <alignment horizontal="center" vertical="center"/>
      <protection locked="0"/>
    </xf>
    <xf numFmtId="0" fontId="90" fillId="17" borderId="35" xfId="7" applyFont="1" applyFill="1" applyBorder="1" applyAlignment="1" applyProtection="1">
      <alignment horizontal="center" vertical="center" readingOrder="2"/>
      <protection locked="0"/>
    </xf>
    <xf numFmtId="0" fontId="90" fillId="17" borderId="20" xfId="7" applyFont="1" applyFill="1" applyBorder="1" applyAlignment="1" applyProtection="1">
      <alignment horizontal="center" vertical="center" wrapText="1" readingOrder="2"/>
      <protection locked="0"/>
    </xf>
    <xf numFmtId="0" fontId="120" fillId="17" borderId="81" xfId="7" applyFont="1" applyFill="1" applyBorder="1" applyAlignment="1" applyProtection="1">
      <alignment horizontal="center" vertical="center" readingOrder="2"/>
      <protection locked="0"/>
    </xf>
    <xf numFmtId="0" fontId="120" fillId="17" borderId="32" xfId="7" applyFont="1" applyFill="1" applyBorder="1" applyAlignment="1" applyProtection="1">
      <alignment horizontal="center" vertical="center" readingOrder="2"/>
      <protection locked="0"/>
    </xf>
    <xf numFmtId="0" fontId="120" fillId="17" borderId="32" xfId="1" applyFont="1" applyFill="1" applyBorder="1" applyAlignment="1" applyProtection="1">
      <alignment horizontal="center" vertical="center"/>
      <protection locked="0"/>
    </xf>
    <xf numFmtId="0" fontId="120" fillId="17" borderId="33" xfId="1" applyFont="1" applyFill="1" applyBorder="1" applyAlignment="1" applyProtection="1">
      <alignment horizontal="center" vertical="center"/>
      <protection locked="0"/>
    </xf>
    <xf numFmtId="0" fontId="16" fillId="0" borderId="0" xfId="1" applyAlignment="1" applyProtection="1">
      <alignment horizontal="center" vertical="center"/>
      <protection locked="0"/>
    </xf>
    <xf numFmtId="0" fontId="90" fillId="17" borderId="31" xfId="7" applyFont="1" applyFill="1" applyBorder="1" applyAlignment="1" applyProtection="1">
      <alignment horizontal="center" vertical="center" textRotation="90" wrapText="1" readingOrder="2"/>
      <protection locked="0"/>
    </xf>
    <xf numFmtId="0" fontId="90" fillId="17" borderId="0" xfId="7" applyFont="1" applyFill="1" applyAlignment="1" applyProtection="1">
      <alignment horizontal="center" vertical="center" wrapText="1" readingOrder="2"/>
      <protection locked="0"/>
    </xf>
    <xf numFmtId="0" fontId="140" fillId="17" borderId="0" xfId="7" applyFont="1" applyFill="1" applyAlignment="1" applyProtection="1">
      <alignment horizontal="center" vertical="center" readingOrder="2"/>
      <protection locked="0"/>
    </xf>
    <xf numFmtId="0" fontId="16" fillId="0" borderId="0" xfId="1" applyAlignment="1" applyProtection="1">
      <alignment horizontal="center" vertical="center" textRotation="90"/>
      <protection locked="0"/>
    </xf>
    <xf numFmtId="0" fontId="90" fillId="17" borderId="92" xfId="7" applyFont="1" applyFill="1" applyBorder="1" applyAlignment="1" applyProtection="1">
      <alignment horizontal="center" vertical="top" textRotation="90" wrapText="1" readingOrder="2"/>
      <protection locked="0"/>
    </xf>
    <xf numFmtId="0" fontId="90" fillId="17" borderId="70" xfId="7" applyFont="1" applyFill="1" applyBorder="1" applyAlignment="1" applyProtection="1">
      <alignment horizontal="center" vertical="top" textRotation="90" wrapText="1" readingOrder="2"/>
      <protection locked="0"/>
    </xf>
    <xf numFmtId="0" fontId="90" fillId="17" borderId="103" xfId="7" applyFont="1" applyFill="1" applyBorder="1" applyAlignment="1" applyProtection="1">
      <alignment horizontal="center" vertical="top" textRotation="90" wrapText="1" readingOrder="2"/>
      <protection locked="0"/>
    </xf>
    <xf numFmtId="0" fontId="90" fillId="17" borderId="71" xfId="7" applyFont="1" applyFill="1" applyBorder="1" applyAlignment="1" applyProtection="1">
      <alignment horizontal="center" vertical="top" textRotation="90" wrapText="1" readingOrder="2"/>
      <protection locked="0"/>
    </xf>
    <xf numFmtId="0" fontId="90" fillId="17" borderId="106" xfId="7" applyFont="1" applyFill="1" applyBorder="1" applyAlignment="1" applyProtection="1">
      <alignment horizontal="center" vertical="top" textRotation="90" wrapText="1" readingOrder="2"/>
      <protection locked="0"/>
    </xf>
    <xf numFmtId="0" fontId="16" fillId="0" borderId="0" xfId="1" applyAlignment="1" applyProtection="1">
      <alignment horizontal="center" vertical="top" textRotation="90"/>
      <protection locked="0"/>
    </xf>
    <xf numFmtId="0" fontId="15" fillId="0" borderId="40" xfId="7" applyFont="1" applyBorder="1" applyAlignment="1" applyProtection="1">
      <alignment horizontal="center" vertical="center" wrapText="1"/>
      <protection locked="0"/>
    </xf>
    <xf numFmtId="0" fontId="90" fillId="0" borderId="61" xfId="7" applyFont="1" applyBorder="1" applyAlignment="1" applyProtection="1">
      <alignment horizontal="center" vertical="center" wrapText="1"/>
      <protection locked="0"/>
    </xf>
    <xf numFmtId="0" fontId="14" fillId="27" borderId="56" xfId="7" applyFont="1" applyFill="1" applyBorder="1" applyAlignment="1" applyProtection="1">
      <alignment horizontal="center" vertical="center" textRotation="90" shrinkToFit="1" readingOrder="2"/>
      <protection locked="0"/>
    </xf>
    <xf numFmtId="0" fontId="14" fillId="27" borderId="40" xfId="7" applyFont="1" applyFill="1" applyBorder="1" applyAlignment="1" applyProtection="1">
      <alignment horizontal="center" vertical="center" textRotation="90" shrinkToFit="1" readingOrder="2"/>
      <protection locked="0"/>
    </xf>
    <xf numFmtId="0" fontId="14" fillId="27" borderId="41" xfId="7" applyFont="1" applyFill="1" applyBorder="1" applyAlignment="1" applyProtection="1">
      <alignment horizontal="center" vertical="center" textRotation="90" shrinkToFit="1" readingOrder="2"/>
      <protection locked="0"/>
    </xf>
    <xf numFmtId="0" fontId="14" fillId="49" borderId="8" xfId="7" applyFont="1" applyFill="1" applyBorder="1" applyAlignment="1">
      <alignment horizontal="center" vertical="center" textRotation="90" shrinkToFit="1" readingOrder="2"/>
    </xf>
    <xf numFmtId="0" fontId="14" fillId="49" borderId="40" xfId="7" applyFont="1" applyFill="1" applyBorder="1" applyAlignment="1">
      <alignment horizontal="center" vertical="center" textRotation="90" shrinkToFit="1" readingOrder="2"/>
    </xf>
    <xf numFmtId="0" fontId="14" fillId="31" borderId="40" xfId="7" applyFont="1" applyFill="1" applyBorder="1" applyAlignment="1" applyProtection="1">
      <alignment horizontal="center" vertical="center" textRotation="90" shrinkToFit="1" readingOrder="2"/>
      <protection locked="0"/>
    </xf>
    <xf numFmtId="0" fontId="14" fillId="31" borderId="61" xfId="7" applyFont="1" applyFill="1" applyBorder="1" applyAlignment="1" applyProtection="1">
      <alignment horizontal="center" vertical="center" textRotation="90" shrinkToFit="1" readingOrder="2"/>
      <protection locked="0"/>
    </xf>
    <xf numFmtId="0" fontId="14" fillId="36" borderId="40" xfId="7" applyFont="1" applyFill="1" applyBorder="1" applyAlignment="1" applyProtection="1">
      <alignment horizontal="center" vertical="center" textRotation="90" shrinkToFit="1" readingOrder="2"/>
      <protection locked="0"/>
    </xf>
    <xf numFmtId="0" fontId="14" fillId="36" borderId="41" xfId="7" applyFont="1" applyFill="1" applyBorder="1" applyAlignment="1" applyProtection="1">
      <alignment horizontal="center" vertical="center" textRotation="90" shrinkToFit="1" readingOrder="2"/>
      <protection locked="0"/>
    </xf>
    <xf numFmtId="0" fontId="14" fillId="13" borderId="40" xfId="7" applyFont="1" applyFill="1" applyBorder="1" applyAlignment="1" applyProtection="1">
      <alignment horizontal="center" vertical="center" textRotation="90" shrinkToFit="1" readingOrder="2"/>
      <protection locked="0"/>
    </xf>
    <xf numFmtId="0" fontId="14" fillId="22" borderId="40" xfId="7" applyFont="1" applyFill="1" applyBorder="1" applyAlignment="1" applyProtection="1">
      <alignment horizontal="center" vertical="center" textRotation="90" shrinkToFit="1" readingOrder="2"/>
      <protection locked="0"/>
    </xf>
    <xf numFmtId="0" fontId="14" fillId="22" borderId="41" xfId="7" applyFont="1" applyFill="1" applyBorder="1" applyAlignment="1" applyProtection="1">
      <alignment horizontal="center" vertical="center" textRotation="90" shrinkToFit="1" readingOrder="2"/>
      <protection locked="0"/>
    </xf>
    <xf numFmtId="0" fontId="14" fillId="51" borderId="40" xfId="7" applyFont="1" applyFill="1" applyBorder="1" applyAlignment="1" applyProtection="1">
      <alignment horizontal="center" vertical="center" textRotation="90" shrinkToFit="1" readingOrder="2"/>
      <protection locked="0"/>
    </xf>
    <xf numFmtId="0" fontId="14" fillId="51" borderId="41" xfId="7" applyFont="1" applyFill="1" applyBorder="1" applyAlignment="1" applyProtection="1">
      <alignment horizontal="center" vertical="center" textRotation="90" shrinkToFit="1" readingOrder="2"/>
      <protection locked="0"/>
    </xf>
    <xf numFmtId="0" fontId="14" fillId="8" borderId="40" xfId="7" applyFont="1" applyFill="1" applyBorder="1" applyAlignment="1" applyProtection="1">
      <alignment horizontal="center" vertical="center" textRotation="90" shrinkToFit="1" readingOrder="2"/>
      <protection locked="0"/>
    </xf>
    <xf numFmtId="0" fontId="14" fillId="8" borderId="41" xfId="7" applyFont="1" applyFill="1" applyBorder="1" applyAlignment="1" applyProtection="1">
      <alignment horizontal="center" vertical="center" textRotation="90" shrinkToFit="1" readingOrder="2"/>
      <protection locked="0"/>
    </xf>
    <xf numFmtId="0" fontId="14" fillId="34" borderId="40" xfId="7" applyFont="1" applyFill="1" applyBorder="1" applyAlignment="1" applyProtection="1">
      <alignment horizontal="center" vertical="center" textRotation="90" shrinkToFit="1" readingOrder="2"/>
      <protection locked="0"/>
    </xf>
    <xf numFmtId="0" fontId="14" fillId="34" borderId="61" xfId="7" applyFont="1" applyFill="1" applyBorder="1" applyAlignment="1" applyProtection="1">
      <alignment horizontal="center" vertical="center" textRotation="90" shrinkToFit="1" readingOrder="2"/>
      <protection locked="0"/>
    </xf>
    <xf numFmtId="0" fontId="14" fillId="23" borderId="101" xfId="7" applyFont="1" applyFill="1" applyBorder="1" applyAlignment="1" applyProtection="1">
      <alignment horizontal="center" vertical="center" textRotation="90" shrinkToFit="1" readingOrder="2"/>
      <protection locked="0"/>
    </xf>
    <xf numFmtId="0" fontId="143" fillId="23" borderId="56" xfId="7" applyFont="1" applyFill="1" applyBorder="1" applyAlignment="1">
      <alignment horizontal="center" vertical="center" textRotation="90" shrinkToFit="1" readingOrder="2"/>
    </xf>
    <xf numFmtId="0" fontId="143" fillId="0" borderId="40" xfId="7" applyFont="1" applyBorder="1" applyAlignment="1" applyProtection="1">
      <alignment horizontal="center" vertical="center" textRotation="90" shrinkToFit="1" readingOrder="2"/>
      <protection locked="0"/>
    </xf>
    <xf numFmtId="0" fontId="144" fillId="0" borderId="40" xfId="7" applyFont="1" applyBorder="1" applyAlignment="1" applyProtection="1">
      <alignment horizontal="center" vertical="center" textRotation="90" shrinkToFit="1" readingOrder="2"/>
      <protection locked="0"/>
    </xf>
    <xf numFmtId="0" fontId="143" fillId="0" borderId="61" xfId="7" applyFont="1" applyBorder="1" applyAlignment="1" applyProtection="1">
      <alignment horizontal="center" vertical="center" textRotation="90" shrinkToFit="1" readingOrder="2"/>
      <protection locked="0"/>
    </xf>
    <xf numFmtId="0" fontId="144" fillId="0" borderId="55" xfId="7" applyFont="1" applyBorder="1" applyAlignment="1" applyProtection="1">
      <alignment horizontal="center" vertical="center" textRotation="90" shrinkToFit="1" readingOrder="2"/>
      <protection locked="0"/>
    </xf>
    <xf numFmtId="0" fontId="144" fillId="0" borderId="41" xfId="7" applyFont="1" applyBorder="1" applyAlignment="1" applyProtection="1">
      <alignment horizontal="center" vertical="center" textRotation="90" shrinkToFit="1" readingOrder="2"/>
      <protection locked="0"/>
    </xf>
    <xf numFmtId="0" fontId="144" fillId="0" borderId="61" xfId="7" applyFont="1" applyBorder="1" applyAlignment="1" applyProtection="1">
      <alignment horizontal="center" vertical="center" textRotation="90" shrinkToFit="1" readingOrder="2"/>
      <protection locked="0"/>
    </xf>
    <xf numFmtId="0" fontId="144" fillId="0" borderId="0" xfId="7" applyFont="1" applyAlignment="1" applyProtection="1">
      <alignment horizontal="center" vertical="center" textRotation="90" shrinkToFit="1" readingOrder="2"/>
      <protection locked="0"/>
    </xf>
    <xf numFmtId="0" fontId="143" fillId="23" borderId="54" xfId="7" applyFont="1" applyFill="1" applyBorder="1" applyAlignment="1">
      <alignment horizontal="center" vertical="center" textRotation="90" shrinkToFit="1" readingOrder="2"/>
    </xf>
    <xf numFmtId="0" fontId="61" fillId="0" borderId="22" xfId="7" applyFont="1" applyBorder="1" applyAlignment="1" applyProtection="1">
      <alignment horizontal="center" vertical="center" shrinkToFit="1" readingOrder="2"/>
      <protection locked="0"/>
    </xf>
    <xf numFmtId="0" fontId="145" fillId="0" borderId="22" xfId="7" applyFont="1" applyBorder="1" applyAlignment="1" applyProtection="1">
      <alignment horizontal="center" vertical="center" shrinkToFit="1" readingOrder="2"/>
      <protection locked="0"/>
    </xf>
    <xf numFmtId="0" fontId="61" fillId="0" borderId="22" xfId="7" applyFont="1" applyBorder="1" applyAlignment="1" applyProtection="1">
      <alignment horizontal="center" vertical="center" textRotation="90" shrinkToFit="1" readingOrder="2"/>
      <protection locked="0"/>
    </xf>
    <xf numFmtId="0" fontId="145" fillId="0" borderId="96" xfId="7" applyFont="1" applyBorder="1" applyAlignment="1" applyProtection="1">
      <alignment horizontal="center" vertical="center" shrinkToFit="1" readingOrder="2"/>
      <protection locked="0"/>
    </xf>
    <xf numFmtId="0" fontId="145" fillId="0" borderId="23" xfId="7" applyFont="1" applyBorder="1" applyAlignment="1" applyProtection="1">
      <alignment horizontal="center" vertical="center" shrinkToFit="1" readingOrder="2"/>
      <protection locked="0"/>
    </xf>
    <xf numFmtId="0" fontId="61" fillId="0" borderId="40" xfId="7" applyFont="1" applyBorder="1" applyAlignment="1">
      <alignment horizontal="center" vertical="center" shrinkToFit="1" readingOrder="2"/>
    </xf>
    <xf numFmtId="0" fontId="15" fillId="0" borderId="3" xfId="7" applyFont="1" applyBorder="1" applyAlignment="1" applyProtection="1">
      <alignment horizontal="center" vertical="center" wrapText="1"/>
      <protection locked="0"/>
    </xf>
    <xf numFmtId="0" fontId="14" fillId="27" borderId="27" xfId="7" applyFont="1" applyFill="1" applyBorder="1" applyAlignment="1" applyProtection="1">
      <alignment horizontal="center" vertical="center" textRotation="90" shrinkToFit="1" readingOrder="2"/>
      <protection locked="0"/>
    </xf>
    <xf numFmtId="0" fontId="14" fillId="27" borderId="8" xfId="7" applyFont="1" applyFill="1" applyBorder="1" applyAlignment="1" applyProtection="1">
      <alignment horizontal="center" vertical="center" textRotation="90" shrinkToFit="1" readingOrder="2"/>
      <protection locked="0"/>
    </xf>
    <xf numFmtId="0" fontId="14" fillId="27" borderId="7" xfId="7" applyFont="1" applyFill="1" applyBorder="1" applyAlignment="1" applyProtection="1">
      <alignment horizontal="center" vertical="center" textRotation="90" shrinkToFit="1" readingOrder="2"/>
      <protection locked="0"/>
    </xf>
    <xf numFmtId="0" fontId="14" fillId="13" borderId="8" xfId="7" applyFont="1" applyFill="1" applyBorder="1" applyAlignment="1" applyProtection="1">
      <alignment horizontal="center" vertical="center" textRotation="90" shrinkToFit="1" readingOrder="2"/>
      <protection locked="0"/>
    </xf>
    <xf numFmtId="0" fontId="14" fillId="34" borderId="8" xfId="7" applyFont="1" applyFill="1" applyBorder="1" applyAlignment="1" applyProtection="1">
      <alignment horizontal="center" vertical="center" textRotation="90" shrinkToFit="1" readingOrder="2"/>
      <protection locked="0"/>
    </xf>
    <xf numFmtId="0" fontId="14" fillId="34" borderId="30" xfId="7" applyFont="1" applyFill="1" applyBorder="1" applyAlignment="1" applyProtection="1">
      <alignment horizontal="center" vertical="center" textRotation="90" shrinkToFit="1" readingOrder="2"/>
      <protection locked="0"/>
    </xf>
    <xf numFmtId="0" fontId="143" fillId="23" borderId="27" xfId="7" applyFont="1" applyFill="1" applyBorder="1" applyAlignment="1">
      <alignment horizontal="center" vertical="center" textRotation="90" shrinkToFit="1" readingOrder="2"/>
    </xf>
    <xf numFmtId="0" fontId="143" fillId="0" borderId="8" xfId="7" applyFont="1" applyBorder="1" applyAlignment="1" applyProtection="1">
      <alignment horizontal="center" vertical="center" textRotation="90" shrinkToFit="1" readingOrder="2"/>
      <protection locked="0"/>
    </xf>
    <xf numFmtId="0" fontId="144" fillId="0" borderId="8" xfId="7" applyFont="1" applyBorder="1" applyAlignment="1" applyProtection="1">
      <alignment horizontal="center" vertical="center" textRotation="90" shrinkToFit="1" readingOrder="2"/>
      <protection locked="0"/>
    </xf>
    <xf numFmtId="0" fontId="143" fillId="0" borderId="30" xfId="7" applyFont="1" applyBorder="1" applyAlignment="1" applyProtection="1">
      <alignment horizontal="center" vertical="center" textRotation="90" shrinkToFit="1" readingOrder="2"/>
      <protection locked="0"/>
    </xf>
    <xf numFmtId="0" fontId="143" fillId="23" borderId="8" xfId="7" applyFont="1" applyFill="1" applyBorder="1" applyAlignment="1">
      <alignment horizontal="center" vertical="center" textRotation="90" shrinkToFit="1" readingOrder="2"/>
    </xf>
    <xf numFmtId="0" fontId="61" fillId="0" borderId="40" xfId="7" applyFont="1" applyBorder="1" applyAlignment="1" applyProtection="1">
      <alignment horizontal="center" vertical="center" shrinkToFit="1" readingOrder="2"/>
      <protection locked="0"/>
    </xf>
    <xf numFmtId="0" fontId="145" fillId="0" borderId="40" xfId="7" applyFont="1" applyBorder="1" applyAlignment="1" applyProtection="1">
      <alignment horizontal="center" vertical="center" shrinkToFit="1" readingOrder="2"/>
      <protection locked="0"/>
    </xf>
    <xf numFmtId="0" fontId="61" fillId="0" borderId="40" xfId="7" applyFont="1" applyBorder="1" applyAlignment="1" applyProtection="1">
      <alignment horizontal="center" vertical="center" textRotation="90" shrinkToFit="1" readingOrder="2"/>
      <protection locked="0"/>
    </xf>
    <xf numFmtId="0" fontId="145" fillId="0" borderId="41" xfId="7" applyFont="1" applyBorder="1" applyAlignment="1" applyProtection="1">
      <alignment horizontal="center" vertical="center" shrinkToFit="1" readingOrder="2"/>
      <protection locked="0"/>
    </xf>
    <xf numFmtId="0" fontId="145" fillId="0" borderId="61" xfId="7" applyFont="1" applyBorder="1" applyAlignment="1" applyProtection="1">
      <alignment horizontal="center" vertical="center" shrinkToFit="1" readingOrder="2"/>
      <protection locked="0"/>
    </xf>
    <xf numFmtId="0" fontId="90" fillId="0" borderId="26" xfId="7" applyFont="1" applyBorder="1" applyAlignment="1" applyProtection="1">
      <alignment horizontal="center" vertical="center" wrapText="1"/>
      <protection locked="0"/>
    </xf>
    <xf numFmtId="0" fontId="15" fillId="0" borderId="8" xfId="7" applyFont="1" applyBorder="1" applyAlignment="1" applyProtection="1">
      <alignment horizontal="center" vertical="center" wrapText="1"/>
      <protection locked="0"/>
    </xf>
    <xf numFmtId="0" fontId="90" fillId="0" borderId="30" xfId="7" applyFont="1" applyBorder="1" applyAlignment="1" applyProtection="1">
      <alignment horizontal="center" vertical="center" wrapText="1"/>
      <protection locked="0"/>
    </xf>
    <xf numFmtId="0" fontId="145" fillId="0" borderId="40" xfId="7" applyFont="1" applyBorder="1" applyAlignment="1">
      <alignment horizontal="center" vertical="center" shrinkToFit="1" readingOrder="2"/>
    </xf>
    <xf numFmtId="0" fontId="61" fillId="0" borderId="40" xfId="7" applyFont="1" applyBorder="1" applyAlignment="1">
      <alignment horizontal="center" vertical="center" textRotation="90" shrinkToFit="1" readingOrder="2"/>
    </xf>
    <xf numFmtId="0" fontId="145" fillId="0" borderId="41" xfId="7" applyFont="1" applyBorder="1" applyAlignment="1">
      <alignment horizontal="center" vertical="center" shrinkToFit="1" readingOrder="2"/>
    </xf>
    <xf numFmtId="0" fontId="145" fillId="0" borderId="61" xfId="7" applyFont="1" applyBorder="1" applyAlignment="1">
      <alignment horizontal="center" vertical="center" shrinkToFit="1" readingOrder="2"/>
    </xf>
    <xf numFmtId="0" fontId="16" fillId="13" borderId="0" xfId="1" applyFill="1" applyAlignment="1" applyProtection="1">
      <alignment horizontal="center" vertical="center"/>
      <protection locked="0"/>
    </xf>
    <xf numFmtId="0" fontId="61" fillId="0" borderId="39" xfId="7" applyFont="1" applyBorder="1" applyAlignment="1" applyProtection="1">
      <alignment horizontal="center" vertical="center" shrinkToFit="1" readingOrder="2"/>
      <protection locked="0"/>
    </xf>
    <xf numFmtId="0" fontId="145" fillId="0" borderId="39" xfId="7" applyFont="1" applyBorder="1" applyAlignment="1" applyProtection="1">
      <alignment horizontal="center" vertical="center" shrinkToFit="1" readingOrder="2"/>
      <protection locked="0"/>
    </xf>
    <xf numFmtId="0" fontId="61" fillId="0" borderId="39" xfId="7" applyFont="1" applyBorder="1" applyAlignment="1" applyProtection="1">
      <alignment horizontal="center" vertical="center" textRotation="90" shrinkToFit="1" readingOrder="2"/>
      <protection locked="0"/>
    </xf>
    <xf numFmtId="0" fontId="145" fillId="0" borderId="28" xfId="7" applyFont="1" applyBorder="1" applyAlignment="1" applyProtection="1">
      <alignment horizontal="center" vertical="center" shrinkToFit="1" readingOrder="2"/>
      <protection locked="0"/>
    </xf>
    <xf numFmtId="0" fontId="145" fillId="0" borderId="114" xfId="7" applyFont="1" applyBorder="1" applyAlignment="1" applyProtection="1">
      <alignment horizontal="center" vertical="center" shrinkToFit="1" readingOrder="2"/>
      <protection locked="0"/>
    </xf>
    <xf numFmtId="0" fontId="61" fillId="23" borderId="8" xfId="7" applyFont="1" applyFill="1" applyBorder="1" applyAlignment="1" applyProtection="1">
      <alignment horizontal="center" vertical="center" shrinkToFit="1" readingOrder="2"/>
      <protection locked="0"/>
    </xf>
    <xf numFmtId="0" fontId="61" fillId="0" borderId="8" xfId="7" applyFont="1" applyBorder="1" applyAlignment="1" applyProtection="1">
      <alignment horizontal="center" vertical="center" shrinkToFit="1" readingOrder="2"/>
      <protection locked="0"/>
    </xf>
    <xf numFmtId="0" fontId="145" fillId="0" borderId="8" xfId="7" applyFont="1" applyBorder="1" applyAlignment="1" applyProtection="1">
      <alignment horizontal="center" vertical="center" shrinkToFit="1" readingOrder="2"/>
      <protection locked="0"/>
    </xf>
    <xf numFmtId="0" fontId="61" fillId="0" borderId="8" xfId="7" applyFont="1" applyBorder="1" applyAlignment="1" applyProtection="1">
      <alignment horizontal="center" vertical="center" textRotation="90" shrinkToFit="1" readingOrder="2"/>
      <protection locked="0"/>
    </xf>
    <xf numFmtId="0" fontId="146" fillId="44" borderId="110" xfId="3" applyFont="1" applyAlignment="1" applyProtection="1">
      <alignment horizontal="center" vertical="center" textRotation="90" shrinkToFit="1" readingOrder="2"/>
    </xf>
    <xf numFmtId="0" fontId="147" fillId="32" borderId="94" xfId="9" applyFont="1" applyFill="1" applyBorder="1" applyAlignment="1" applyProtection="1">
      <alignment horizontal="center" vertical="center" wrapText="1"/>
      <protection locked="0"/>
    </xf>
    <xf numFmtId="0" fontId="61" fillId="13" borderId="40" xfId="7" applyFont="1" applyFill="1" applyBorder="1" applyAlignment="1" applyProtection="1">
      <alignment horizontal="center" vertical="center" shrinkToFit="1" readingOrder="2"/>
      <protection locked="0"/>
    </xf>
    <xf numFmtId="0" fontId="145" fillId="13" borderId="40" xfId="7" applyFont="1" applyFill="1" applyBorder="1" applyAlignment="1" applyProtection="1">
      <alignment horizontal="center" vertical="center" shrinkToFit="1" readingOrder="2"/>
      <protection locked="0"/>
    </xf>
    <xf numFmtId="0" fontId="61" fillId="13" borderId="40" xfId="7" applyFont="1" applyFill="1" applyBorder="1" applyAlignment="1" applyProtection="1">
      <alignment horizontal="center" vertical="center" textRotation="90" shrinkToFit="1" readingOrder="2"/>
      <protection locked="0"/>
    </xf>
    <xf numFmtId="0" fontId="145" fillId="13" borderId="41" xfId="7" applyFont="1" applyFill="1" applyBorder="1" applyAlignment="1" applyProtection="1">
      <alignment horizontal="center" vertical="center" shrinkToFit="1" readingOrder="2"/>
      <protection locked="0"/>
    </xf>
    <xf numFmtId="0" fontId="145" fillId="13" borderId="61" xfId="7" applyFont="1" applyFill="1" applyBorder="1" applyAlignment="1" applyProtection="1">
      <alignment horizontal="center" vertical="center" shrinkToFit="1" readingOrder="2"/>
      <protection locked="0"/>
    </xf>
    <xf numFmtId="0" fontId="147" fillId="32" borderId="99" xfId="9" applyFont="1" applyFill="1" applyBorder="1" applyAlignment="1" applyProtection="1">
      <alignment horizontal="center" vertical="center" wrapText="1"/>
      <protection locked="0"/>
    </xf>
    <xf numFmtId="0" fontId="61" fillId="23" borderId="40" xfId="7" applyFont="1" applyFill="1" applyBorder="1" applyAlignment="1" applyProtection="1">
      <alignment horizontal="center" vertical="center" shrinkToFit="1" readingOrder="2"/>
      <protection locked="0"/>
    </xf>
    <xf numFmtId="0" fontId="16" fillId="32" borderId="0" xfId="1" applyFill="1" applyAlignment="1" applyProtection="1">
      <alignment horizontal="center" vertical="center"/>
      <protection locked="0"/>
    </xf>
    <xf numFmtId="0" fontId="148" fillId="0" borderId="102" xfId="7" applyFont="1" applyBorder="1" applyAlignment="1" applyProtection="1">
      <alignment horizontal="center" vertical="center" wrapText="1"/>
      <protection locked="0"/>
    </xf>
    <xf numFmtId="0" fontId="61" fillId="13" borderId="39" xfId="7" applyFont="1" applyFill="1" applyBorder="1" applyAlignment="1" applyProtection="1">
      <alignment horizontal="center" vertical="center" shrinkToFit="1" readingOrder="2"/>
      <protection locked="0"/>
    </xf>
    <xf numFmtId="0" fontId="145" fillId="13" borderId="39" xfId="7" applyFont="1" applyFill="1" applyBorder="1" applyAlignment="1" applyProtection="1">
      <alignment horizontal="center" vertical="center" shrinkToFit="1" readingOrder="2"/>
      <protection locked="0"/>
    </xf>
    <xf numFmtId="0" fontId="61" fillId="13" borderId="39" xfId="7" applyFont="1" applyFill="1" applyBorder="1" applyAlignment="1" applyProtection="1">
      <alignment horizontal="center" vertical="center" textRotation="90" shrinkToFit="1" readingOrder="2"/>
      <protection locked="0"/>
    </xf>
    <xf numFmtId="0" fontId="145" fillId="13" borderId="28" xfId="7" applyFont="1" applyFill="1" applyBorder="1" applyAlignment="1" applyProtection="1">
      <alignment horizontal="center" vertical="center" shrinkToFit="1" readingOrder="2"/>
      <protection locked="0"/>
    </xf>
    <xf numFmtId="0" fontId="145" fillId="13" borderId="114" xfId="7" applyFont="1" applyFill="1" applyBorder="1" applyAlignment="1" applyProtection="1">
      <alignment horizontal="center" vertical="center" shrinkToFit="1" readingOrder="2"/>
      <protection locked="0"/>
    </xf>
    <xf numFmtId="0" fontId="149" fillId="23" borderId="82" xfId="3" applyFont="1" applyFill="1" applyBorder="1" applyAlignment="1" applyProtection="1">
      <alignment horizontal="center" vertical="center" shrinkToFit="1" readingOrder="2"/>
    </xf>
    <xf numFmtId="0" fontId="149" fillId="44" borderId="83" xfId="3" applyFont="1" applyBorder="1" applyAlignment="1" applyProtection="1">
      <alignment horizontal="center" vertical="center" shrinkToFit="1" readingOrder="2"/>
    </xf>
    <xf numFmtId="0" fontId="149" fillId="44" borderId="91" xfId="3" applyFont="1" applyBorder="1" applyAlignment="1" applyProtection="1">
      <alignment horizontal="center" vertical="center" shrinkToFit="1" readingOrder="2"/>
      <protection locked="0"/>
    </xf>
    <xf numFmtId="0" fontId="149" fillId="44" borderId="87" xfId="3" applyFont="1" applyBorder="1" applyAlignment="1" applyProtection="1">
      <alignment horizontal="center" vertical="center" shrinkToFit="1" readingOrder="2"/>
    </xf>
    <xf numFmtId="0" fontId="91" fillId="13" borderId="34" xfId="9" applyFont="1" applyFill="1" applyBorder="1" applyAlignment="1" applyProtection="1">
      <alignment horizontal="center" vertical="center" wrapText="1"/>
      <protection locked="0"/>
    </xf>
    <xf numFmtId="0" fontId="61" fillId="13" borderId="22" xfId="7" applyFont="1" applyFill="1" applyBorder="1" applyAlignment="1" applyProtection="1">
      <alignment horizontal="center" vertical="center" shrinkToFit="1" readingOrder="2"/>
      <protection locked="0"/>
    </xf>
    <xf numFmtId="0" fontId="145" fillId="13" borderId="22" xfId="7" applyFont="1" applyFill="1" applyBorder="1" applyAlignment="1" applyProtection="1">
      <alignment horizontal="center" vertical="center" shrinkToFit="1" readingOrder="2"/>
      <protection locked="0"/>
    </xf>
    <xf numFmtId="0" fontId="61" fillId="13" borderId="22" xfId="7" applyFont="1" applyFill="1" applyBorder="1" applyAlignment="1" applyProtection="1">
      <alignment horizontal="center" vertical="center" textRotation="90" shrinkToFit="1" readingOrder="2"/>
      <protection locked="0"/>
    </xf>
    <xf numFmtId="0" fontId="145" fillId="13" borderId="96" xfId="7" applyFont="1" applyFill="1" applyBorder="1" applyAlignment="1" applyProtection="1">
      <alignment horizontal="center" vertical="center" shrinkToFit="1" readingOrder="2"/>
      <protection locked="0"/>
    </xf>
    <xf numFmtId="0" fontId="145" fillId="13" borderId="23" xfId="7" applyFont="1" applyFill="1" applyBorder="1" applyAlignment="1" applyProtection="1">
      <alignment horizontal="center" vertical="center" shrinkToFit="1" readingOrder="2"/>
      <protection locked="0"/>
    </xf>
    <xf numFmtId="0" fontId="149" fillId="23" borderId="83" xfId="3" applyFont="1" applyFill="1" applyBorder="1" applyAlignment="1" applyProtection="1">
      <alignment horizontal="center" vertical="center" shrinkToFit="1" readingOrder="2"/>
    </xf>
    <xf numFmtId="0" fontId="147" fillId="32" borderId="71" xfId="9" applyFont="1" applyFill="1" applyBorder="1" applyAlignment="1" applyProtection="1">
      <alignment horizontal="center" vertical="center" wrapText="1"/>
      <protection locked="0"/>
    </xf>
    <xf numFmtId="0" fontId="61" fillId="13" borderId="8" xfId="7" applyFont="1" applyFill="1" applyBorder="1" applyAlignment="1" applyProtection="1">
      <alignment horizontal="center" vertical="center" shrinkToFit="1" readingOrder="2"/>
      <protection locked="0"/>
    </xf>
    <xf numFmtId="0" fontId="145" fillId="13" borderId="8" xfId="7" applyFont="1" applyFill="1" applyBorder="1" applyAlignment="1" applyProtection="1">
      <alignment horizontal="center" vertical="center" shrinkToFit="1" readingOrder="2"/>
      <protection locked="0"/>
    </xf>
    <xf numFmtId="0" fontId="61" fillId="13" borderId="8" xfId="7" applyFont="1" applyFill="1" applyBorder="1" applyAlignment="1" applyProtection="1">
      <alignment horizontal="center" vertical="center" textRotation="90" shrinkToFit="1" readingOrder="2"/>
      <protection locked="0"/>
    </xf>
    <xf numFmtId="0" fontId="145" fillId="13" borderId="7" xfId="7" applyFont="1" applyFill="1" applyBorder="1" applyAlignment="1" applyProtection="1">
      <alignment horizontal="center" vertical="center" shrinkToFit="1" readingOrder="2"/>
      <protection locked="0"/>
    </xf>
    <xf numFmtId="0" fontId="145" fillId="13" borderId="30" xfId="7" applyFont="1" applyFill="1" applyBorder="1" applyAlignment="1" applyProtection="1">
      <alignment horizontal="center" vertical="center" shrinkToFit="1" readingOrder="2"/>
      <protection locked="0"/>
    </xf>
    <xf numFmtId="0" fontId="61" fillId="13" borderId="70" xfId="7" applyFont="1" applyFill="1" applyBorder="1" applyAlignment="1" applyProtection="1">
      <alignment horizontal="center" vertical="center" shrinkToFit="1" readingOrder="2"/>
      <protection locked="0"/>
    </xf>
    <xf numFmtId="0" fontId="145" fillId="13" borderId="70" xfId="7" applyFont="1" applyFill="1" applyBorder="1" applyAlignment="1" applyProtection="1">
      <alignment horizontal="center" vertical="center" shrinkToFit="1" readingOrder="2"/>
      <protection locked="0"/>
    </xf>
    <xf numFmtId="0" fontId="61" fillId="13" borderId="70" xfId="7" applyFont="1" applyFill="1" applyBorder="1" applyAlignment="1" applyProtection="1">
      <alignment horizontal="center" vertical="center" textRotation="90" shrinkToFit="1" readingOrder="2"/>
      <protection locked="0"/>
    </xf>
    <xf numFmtId="0" fontId="145" fillId="13" borderId="106" xfId="7" applyFont="1" applyFill="1" applyBorder="1" applyAlignment="1" applyProtection="1">
      <alignment horizontal="center" vertical="center" shrinkToFit="1" readingOrder="2"/>
      <protection locked="0"/>
    </xf>
    <xf numFmtId="0" fontId="145" fillId="13" borderId="71" xfId="7" applyFont="1" applyFill="1" applyBorder="1" applyAlignment="1" applyProtection="1">
      <alignment horizontal="center" vertical="center" shrinkToFit="1" readingOrder="2"/>
      <protection locked="0"/>
    </xf>
    <xf numFmtId="0" fontId="149" fillId="38" borderId="82" xfId="3" applyFont="1" applyFill="1" applyBorder="1" applyAlignment="1" applyProtection="1">
      <alignment horizontal="center" vertical="center" shrinkToFit="1" readingOrder="2"/>
    </xf>
    <xf numFmtId="0" fontId="61" fillId="13" borderId="55" xfId="7" applyFont="1" applyFill="1" applyBorder="1" applyAlignment="1" applyProtection="1">
      <alignment horizontal="center" vertical="center" shrinkToFit="1" readingOrder="2"/>
      <protection locked="0"/>
    </xf>
    <xf numFmtId="0" fontId="15" fillId="0" borderId="0" xfId="1" applyFont="1" applyAlignment="1" applyProtection="1">
      <alignment horizontal="center" vertical="center"/>
      <protection locked="0"/>
    </xf>
    <xf numFmtId="0" fontId="61" fillId="13" borderId="29" xfId="7" applyFont="1" applyFill="1" applyBorder="1" applyAlignment="1" applyProtection="1">
      <alignment horizontal="center" vertical="center" shrinkToFit="1" readingOrder="2"/>
      <protection locked="0"/>
    </xf>
    <xf numFmtId="0" fontId="146" fillId="44" borderId="138" xfId="3" applyFont="1" applyBorder="1" applyAlignment="1" applyProtection="1">
      <alignment horizontal="center" vertical="center" textRotation="90" shrinkToFit="1" readingOrder="2"/>
    </xf>
    <xf numFmtId="0" fontId="47" fillId="0" borderId="0" xfId="7" applyFont="1" applyAlignment="1" applyProtection="1">
      <alignment horizontal="center" vertical="center"/>
      <protection locked="0"/>
    </xf>
    <xf numFmtId="0" fontId="157" fillId="0" borderId="0" xfId="7" applyFont="1" applyAlignment="1" applyProtection="1">
      <alignment vertical="center"/>
      <protection locked="0"/>
    </xf>
    <xf numFmtId="0" fontId="157" fillId="0" borderId="0" xfId="7" applyFont="1" applyAlignment="1" applyProtection="1">
      <alignment horizontal="center" vertical="center"/>
      <protection locked="0"/>
    </xf>
    <xf numFmtId="0" fontId="79" fillId="0" borderId="0" xfId="7" applyFont="1" applyAlignment="1" applyProtection="1">
      <alignment horizontal="center" vertical="center"/>
      <protection locked="0"/>
    </xf>
    <xf numFmtId="0" fontId="159" fillId="0" borderId="70" xfId="7" applyFont="1" applyBorder="1" applyAlignment="1" applyProtection="1">
      <alignment horizontal="center" vertical="center" wrapText="1"/>
      <protection locked="0"/>
    </xf>
    <xf numFmtId="0" fontId="104" fillId="0" borderId="70" xfId="7" applyFont="1" applyBorder="1" applyAlignment="1" applyProtection="1">
      <alignment horizontal="center" vertical="center" wrapText="1"/>
      <protection locked="0"/>
    </xf>
    <xf numFmtId="0" fontId="16" fillId="0" borderId="0" xfId="1" applyAlignment="1">
      <alignment horizontal="center" vertical="center"/>
    </xf>
    <xf numFmtId="0" fontId="104" fillId="0" borderId="8" xfId="7" applyFont="1" applyBorder="1" applyAlignment="1" applyProtection="1">
      <alignment horizontal="center" vertical="center" textRotation="90" wrapText="1" readingOrder="2"/>
      <protection locked="0"/>
    </xf>
    <xf numFmtId="0" fontId="104" fillId="0" borderId="8" xfId="7" applyFont="1" applyBorder="1" applyAlignment="1" applyProtection="1">
      <alignment horizontal="center" vertical="center" textRotation="90" readingOrder="2"/>
      <protection locked="0"/>
    </xf>
    <xf numFmtId="0" fontId="104" fillId="0" borderId="70" xfId="7" applyFont="1" applyBorder="1" applyAlignment="1" applyProtection="1">
      <alignment horizontal="center" vertical="center" textRotation="90" wrapText="1" readingOrder="2"/>
      <protection locked="0"/>
    </xf>
    <xf numFmtId="0" fontId="104" fillId="0" borderId="70" xfId="7" applyFont="1" applyBorder="1" applyAlignment="1" applyProtection="1">
      <alignment horizontal="center" vertical="center" textRotation="90" readingOrder="2"/>
      <protection locked="0"/>
    </xf>
    <xf numFmtId="0" fontId="161" fillId="0" borderId="0" xfId="7" applyFont="1" applyAlignment="1" applyProtection="1">
      <alignment horizontal="center" vertical="center" shrinkToFit="1"/>
      <protection locked="0"/>
    </xf>
    <xf numFmtId="0" fontId="170" fillId="0" borderId="0" xfId="1" applyFont="1" applyProtection="1">
      <protection locked="0"/>
    </xf>
    <xf numFmtId="0" fontId="170" fillId="0" borderId="0" xfId="1" applyFont="1" applyAlignment="1" applyProtection="1">
      <alignment horizontal="center"/>
      <protection locked="0"/>
    </xf>
    <xf numFmtId="0" fontId="170" fillId="0" borderId="20" xfId="1" applyFont="1" applyBorder="1" applyProtection="1">
      <protection locked="0"/>
    </xf>
    <xf numFmtId="0" fontId="173" fillId="13" borderId="0" xfId="7" applyFont="1" applyFill="1" applyAlignment="1" applyProtection="1">
      <alignment horizontal="center" vertical="center" wrapText="1"/>
      <protection locked="0"/>
    </xf>
    <xf numFmtId="0" fontId="173" fillId="32" borderId="0" xfId="7" applyFont="1" applyFill="1" applyAlignment="1" applyProtection="1">
      <alignment horizontal="center" vertical="center" wrapText="1"/>
      <protection locked="0"/>
    </xf>
    <xf numFmtId="0" fontId="174" fillId="10" borderId="0" xfId="7" applyFont="1" applyFill="1" applyAlignment="1" applyProtection="1">
      <alignment horizontal="center" vertical="center" wrapText="1"/>
      <protection locked="0"/>
    </xf>
    <xf numFmtId="0" fontId="135" fillId="32" borderId="0" xfId="7" applyFont="1" applyFill="1" applyAlignment="1" applyProtection="1">
      <alignment horizontal="center" vertical="center" wrapText="1"/>
      <protection locked="0"/>
    </xf>
    <xf numFmtId="165" fontId="135" fillId="23" borderId="0" xfId="7" applyNumberFormat="1" applyFont="1" applyFill="1" applyAlignment="1" applyProtection="1">
      <alignment horizontal="center" vertical="center" wrapText="1"/>
      <protection locked="0"/>
    </xf>
    <xf numFmtId="0" fontId="135" fillId="32" borderId="22" xfId="7" applyFont="1" applyFill="1" applyBorder="1" applyAlignment="1" applyProtection="1">
      <alignment horizontal="center" vertical="center" wrapText="1"/>
      <protection locked="0"/>
    </xf>
    <xf numFmtId="0" fontId="135" fillId="32" borderId="23" xfId="7" applyFont="1" applyFill="1" applyBorder="1" applyAlignment="1" applyProtection="1">
      <alignment horizontal="center" vertical="center" wrapText="1"/>
      <protection locked="0"/>
    </xf>
    <xf numFmtId="0" fontId="135" fillId="32" borderId="36" xfId="7" applyFont="1" applyFill="1" applyBorder="1" applyAlignment="1" applyProtection="1">
      <alignment horizontal="center" vertical="center" wrapText="1"/>
      <protection locked="0"/>
    </xf>
    <xf numFmtId="0" fontId="135" fillId="13" borderId="0" xfId="7" applyFont="1" applyFill="1" applyAlignment="1" applyProtection="1">
      <alignment horizontal="center" vertical="center" wrapText="1"/>
      <protection locked="0"/>
    </xf>
    <xf numFmtId="0" fontId="129" fillId="32" borderId="0" xfId="7" applyFont="1" applyFill="1" applyAlignment="1" applyProtection="1">
      <alignment horizontal="center" vertical="center" wrapText="1"/>
      <protection locked="0"/>
    </xf>
    <xf numFmtId="0" fontId="123" fillId="0" borderId="8" xfId="7" applyFont="1" applyBorder="1" applyAlignment="1">
      <alignment horizontal="center" vertical="center" wrapText="1"/>
    </xf>
    <xf numFmtId="0" fontId="135" fillId="32" borderId="8" xfId="7" applyFont="1" applyFill="1" applyBorder="1" applyAlignment="1" applyProtection="1">
      <alignment horizontal="center" vertical="center" wrapText="1"/>
      <protection locked="0"/>
    </xf>
    <xf numFmtId="0" fontId="135" fillId="32" borderId="30" xfId="7" applyFont="1" applyFill="1" applyBorder="1" applyAlignment="1" applyProtection="1">
      <alignment horizontal="center" vertical="center" wrapText="1"/>
      <protection locked="0"/>
    </xf>
    <xf numFmtId="0" fontId="135" fillId="32" borderId="46" xfId="7" applyFont="1" applyFill="1" applyBorder="1" applyAlignment="1" applyProtection="1">
      <alignment horizontal="center" vertical="center" wrapText="1"/>
      <protection locked="0"/>
    </xf>
    <xf numFmtId="165" fontId="135" fillId="23" borderId="46" xfId="7" applyNumberFormat="1" applyFont="1" applyFill="1" applyBorder="1" applyAlignment="1" applyProtection="1">
      <alignment horizontal="center" vertical="center" wrapText="1"/>
      <protection locked="0"/>
    </xf>
    <xf numFmtId="0" fontId="123" fillId="0" borderId="3" xfId="7" applyFont="1" applyBorder="1" applyAlignment="1">
      <alignment horizontal="center" vertical="center" wrapText="1"/>
    </xf>
    <xf numFmtId="0" fontId="135" fillId="32" borderId="70" xfId="7" applyFont="1" applyFill="1" applyBorder="1" applyAlignment="1" applyProtection="1">
      <alignment horizontal="center" vertical="center" wrapText="1"/>
      <protection locked="0"/>
    </xf>
    <xf numFmtId="0" fontId="135" fillId="32" borderId="71" xfId="7" applyFont="1" applyFill="1" applyBorder="1" applyAlignment="1" applyProtection="1">
      <alignment horizontal="center" vertical="center" wrapText="1"/>
      <protection locked="0"/>
    </xf>
    <xf numFmtId="0" fontId="135" fillId="32" borderId="112" xfId="7" applyFont="1" applyFill="1" applyBorder="1" applyAlignment="1" applyProtection="1">
      <alignment horizontal="center" vertical="center" wrapText="1"/>
      <protection locked="0"/>
    </xf>
    <xf numFmtId="0" fontId="135" fillId="32" borderId="40" xfId="7" applyFont="1" applyFill="1" applyBorder="1" applyAlignment="1" applyProtection="1">
      <alignment horizontal="center" vertical="center" wrapText="1"/>
      <protection locked="0"/>
    </xf>
    <xf numFmtId="0" fontId="135" fillId="32" borderId="41" xfId="7" applyFont="1" applyFill="1" applyBorder="1" applyAlignment="1" applyProtection="1">
      <alignment horizontal="center" vertical="center" wrapText="1"/>
      <protection locked="0"/>
    </xf>
    <xf numFmtId="165" fontId="135" fillId="23" borderId="100" xfId="7" applyNumberFormat="1" applyFont="1" applyFill="1" applyBorder="1" applyAlignment="1" applyProtection="1">
      <alignment horizontal="center" vertical="center" wrapText="1"/>
      <protection locked="0"/>
    </xf>
    <xf numFmtId="0" fontId="135" fillId="32" borderId="39" xfId="7" applyFont="1" applyFill="1" applyBorder="1" applyAlignment="1" applyProtection="1">
      <alignment horizontal="center" vertical="center" wrapText="1"/>
      <protection locked="0"/>
    </xf>
    <xf numFmtId="0" fontId="135" fillId="32" borderId="28" xfId="7" applyFont="1" applyFill="1" applyBorder="1" applyAlignment="1" applyProtection="1">
      <alignment horizontal="center" vertical="center" wrapText="1"/>
      <protection locked="0"/>
    </xf>
    <xf numFmtId="0" fontId="135" fillId="32" borderId="100" xfId="7" applyFont="1" applyFill="1" applyBorder="1" applyAlignment="1" applyProtection="1">
      <alignment horizontal="center" vertical="center" wrapText="1"/>
      <protection locked="0"/>
    </xf>
    <xf numFmtId="0" fontId="135" fillId="32" borderId="3" xfId="7" applyFont="1" applyFill="1" applyBorder="1" applyAlignment="1" applyProtection="1">
      <alignment horizontal="center" vertical="center" wrapText="1"/>
      <protection locked="0"/>
    </xf>
    <xf numFmtId="0" fontId="135" fillId="32" borderId="116" xfId="7" applyFont="1" applyFill="1" applyBorder="1" applyAlignment="1" applyProtection="1">
      <alignment horizontal="center" vertical="center" wrapText="1"/>
      <protection locked="0"/>
    </xf>
    <xf numFmtId="165" fontId="135" fillId="23" borderId="116" xfId="7" applyNumberFormat="1" applyFont="1" applyFill="1" applyBorder="1" applyAlignment="1" applyProtection="1">
      <alignment horizontal="center" vertical="center" wrapText="1"/>
      <protection locked="0"/>
    </xf>
    <xf numFmtId="0" fontId="135" fillId="32" borderId="96" xfId="7" applyFont="1" applyFill="1" applyBorder="1" applyAlignment="1" applyProtection="1">
      <alignment horizontal="center" vertical="center" wrapText="1"/>
      <protection locked="0"/>
    </xf>
    <xf numFmtId="0" fontId="135" fillId="32" borderId="7" xfId="7" applyFont="1" applyFill="1" applyBorder="1" applyAlignment="1" applyProtection="1">
      <alignment horizontal="center" vertical="center" wrapText="1"/>
      <protection locked="0"/>
    </xf>
    <xf numFmtId="0" fontId="135" fillId="32" borderId="106" xfId="7" applyFont="1" applyFill="1" applyBorder="1" applyAlignment="1" applyProtection="1">
      <alignment horizontal="center" vertical="center" wrapText="1"/>
      <protection locked="0"/>
    </xf>
    <xf numFmtId="0" fontId="135" fillId="32" borderId="68" xfId="7" applyFont="1" applyFill="1" applyBorder="1" applyAlignment="1" applyProtection="1">
      <alignment horizontal="center" vertical="center" wrapText="1"/>
      <protection locked="0"/>
    </xf>
    <xf numFmtId="0" fontId="135" fillId="32" borderId="48" xfId="7" applyFont="1" applyFill="1" applyBorder="1" applyAlignment="1" applyProtection="1">
      <alignment horizontal="center" vertical="center" wrapText="1"/>
      <protection locked="0"/>
    </xf>
    <xf numFmtId="0" fontId="135" fillId="32" borderId="105" xfId="7" applyFont="1" applyFill="1" applyBorder="1" applyAlignment="1" applyProtection="1">
      <alignment horizontal="center" vertical="center" wrapText="1"/>
      <protection locked="0"/>
    </xf>
    <xf numFmtId="0" fontId="34" fillId="41" borderId="88" xfId="7" applyFont="1" applyFill="1" applyBorder="1" applyAlignment="1">
      <alignment horizontal="center" vertical="center" wrapText="1"/>
    </xf>
    <xf numFmtId="0" fontId="34" fillId="41" borderId="68" xfId="7" applyFont="1" applyFill="1" applyBorder="1" applyAlignment="1">
      <alignment horizontal="center" vertical="center" wrapText="1"/>
    </xf>
    <xf numFmtId="0" fontId="34" fillId="41" borderId="66" xfId="7" applyFont="1" applyFill="1" applyBorder="1" applyAlignment="1">
      <alignment horizontal="center" vertical="center" wrapText="1"/>
    </xf>
    <xf numFmtId="0" fontId="34" fillId="41" borderId="104" xfId="7" applyFont="1" applyFill="1" applyBorder="1" applyAlignment="1">
      <alignment horizontal="center" vertical="center" wrapText="1"/>
    </xf>
    <xf numFmtId="0" fontId="34" fillId="0" borderId="0" xfId="7" applyFont="1" applyAlignment="1">
      <alignment horizontal="center" vertical="center"/>
    </xf>
    <xf numFmtId="0" fontId="131" fillId="32" borderId="95" xfId="7" applyFont="1" applyFill="1" applyBorder="1" applyAlignment="1" applyProtection="1">
      <alignment horizontal="center" vertical="center" wrapText="1"/>
      <protection locked="0"/>
    </xf>
    <xf numFmtId="166" fontId="135" fillId="32" borderId="22" xfId="7" applyNumberFormat="1" applyFont="1" applyFill="1" applyBorder="1" applyAlignment="1" applyProtection="1">
      <alignment horizontal="center" vertical="center" wrapText="1"/>
      <protection locked="0"/>
    </xf>
    <xf numFmtId="0" fontId="131" fillId="32" borderId="26" xfId="7" applyFont="1" applyFill="1" applyBorder="1" applyAlignment="1" applyProtection="1">
      <alignment horizontal="center" vertical="center" wrapText="1"/>
      <protection locked="0"/>
    </xf>
    <xf numFmtId="166" fontId="135" fillId="32" borderId="8" xfId="7" applyNumberFormat="1" applyFont="1" applyFill="1" applyBorder="1" applyAlignment="1" applyProtection="1">
      <alignment horizontal="center" vertical="center" wrapText="1"/>
      <protection locked="0"/>
    </xf>
    <xf numFmtId="0" fontId="131" fillId="32" borderId="92" xfId="7" applyFont="1" applyFill="1" applyBorder="1" applyAlignment="1" applyProtection="1">
      <alignment horizontal="center" vertical="center" wrapText="1"/>
      <protection locked="0"/>
    </xf>
    <xf numFmtId="166" fontId="135" fillId="32" borderId="70" xfId="7" applyNumberFormat="1" applyFont="1" applyFill="1" applyBorder="1" applyAlignment="1" applyProtection="1">
      <alignment horizontal="center" vertical="center" wrapText="1"/>
      <protection locked="0"/>
    </xf>
    <xf numFmtId="0" fontId="16" fillId="32" borderId="0" xfId="7" applyFill="1" applyAlignment="1" applyProtection="1">
      <alignment horizontal="center" vertical="center"/>
      <protection locked="0"/>
    </xf>
    <xf numFmtId="0" fontId="117" fillId="0" borderId="0" xfId="7" applyFont="1" applyAlignment="1" applyProtection="1">
      <alignment horizontal="center" vertical="center"/>
      <protection locked="0"/>
    </xf>
    <xf numFmtId="0" fontId="62" fillId="0" borderId="0" xfId="1" applyFont="1" applyAlignment="1" applyProtection="1">
      <alignment horizontal="center" vertical="center"/>
      <protection locked="0"/>
    </xf>
    <xf numFmtId="0" fontId="90" fillId="13" borderId="0" xfId="1" applyFont="1" applyFill="1" applyAlignment="1" applyProtection="1">
      <alignment horizontal="center" vertical="center"/>
      <protection locked="0"/>
    </xf>
    <xf numFmtId="0" fontId="90" fillId="13" borderId="8" xfId="7" applyFont="1" applyFill="1" applyBorder="1" applyAlignment="1" applyProtection="1">
      <alignment horizontal="center" vertical="center" wrapText="1"/>
      <protection locked="0"/>
    </xf>
    <xf numFmtId="0" fontId="32" fillId="13" borderId="39" xfId="7" applyFont="1" applyFill="1" applyBorder="1" applyAlignment="1" applyProtection="1">
      <alignment vertical="center" textRotation="90" wrapText="1"/>
      <protection locked="0"/>
    </xf>
    <xf numFmtId="0" fontId="32" fillId="13" borderId="28" xfId="7" applyFont="1" applyFill="1" applyBorder="1" applyAlignment="1" applyProtection="1">
      <alignment vertical="center" wrapText="1"/>
      <protection locked="0"/>
    </xf>
    <xf numFmtId="0" fontId="90" fillId="0" borderId="8" xfId="7" applyFont="1" applyBorder="1" applyAlignment="1" applyProtection="1">
      <alignment horizontal="center" vertical="center" wrapText="1"/>
      <protection locked="0"/>
    </xf>
    <xf numFmtId="0" fontId="32" fillId="13" borderId="68" xfId="7" applyFont="1" applyFill="1" applyBorder="1" applyAlignment="1" applyProtection="1">
      <alignment vertical="center" textRotation="90" wrapText="1"/>
      <protection locked="0"/>
    </xf>
    <xf numFmtId="0" fontId="32" fillId="13" borderId="66" xfId="7" applyFont="1" applyFill="1" applyBorder="1" applyAlignment="1" applyProtection="1">
      <alignment vertical="center" wrapText="1"/>
      <protection locked="0"/>
    </xf>
    <xf numFmtId="0" fontId="99" fillId="32" borderId="7" xfId="9" applyFont="1" applyFill="1" applyBorder="1" applyAlignment="1" applyProtection="1">
      <alignment horizontal="center" vertical="center" wrapText="1"/>
      <protection locked="0"/>
    </xf>
    <xf numFmtId="0" fontId="90" fillId="32" borderId="27" xfId="1" applyFont="1" applyFill="1" applyBorder="1" applyAlignment="1" applyProtection="1">
      <alignment horizontal="center" vertical="center" textRotation="90" wrapText="1"/>
      <protection locked="0"/>
    </xf>
    <xf numFmtId="0" fontId="147" fillId="32" borderId="7" xfId="9" applyFont="1" applyFill="1" applyBorder="1" applyAlignment="1" applyProtection="1">
      <alignment horizontal="center" vertical="center" wrapText="1"/>
      <protection locked="0"/>
    </xf>
    <xf numFmtId="0" fontId="99" fillId="32" borderId="92" xfId="9" applyFont="1" applyFill="1" applyBorder="1" applyAlignment="1" applyProtection="1">
      <alignment horizontal="center" vertical="center" wrapText="1"/>
      <protection locked="0"/>
    </xf>
    <xf numFmtId="0" fontId="99" fillId="32" borderId="106" xfId="9" applyFont="1" applyFill="1" applyBorder="1" applyAlignment="1" applyProtection="1">
      <alignment horizontal="center" vertical="center" wrapText="1"/>
      <protection locked="0"/>
    </xf>
    <xf numFmtId="0" fontId="90" fillId="32" borderId="69" xfId="1" applyFont="1" applyFill="1" applyBorder="1" applyAlignment="1" applyProtection="1">
      <alignment horizontal="center" vertical="center" textRotation="90" wrapText="1"/>
      <protection locked="0"/>
    </xf>
    <xf numFmtId="0" fontId="14" fillId="27" borderId="40" xfId="7" applyFont="1" applyFill="1" applyBorder="1" applyAlignment="1" applyProtection="1">
      <alignment vertical="center" textRotation="90" shrinkToFit="1" readingOrder="2"/>
      <protection locked="0"/>
    </xf>
    <xf numFmtId="0" fontId="14" fillId="27" borderId="8" xfId="7" applyFont="1" applyFill="1" applyBorder="1" applyAlignment="1" applyProtection="1">
      <alignment vertical="center" textRotation="90" shrinkToFit="1" readingOrder="2"/>
      <protection locked="0"/>
    </xf>
    <xf numFmtId="0" fontId="15" fillId="13" borderId="40" xfId="7" applyFont="1" applyFill="1" applyBorder="1" applyAlignment="1" applyProtection="1">
      <alignment vertical="center" textRotation="90" wrapText="1"/>
      <protection locked="0"/>
    </xf>
    <xf numFmtId="0" fontId="40" fillId="0" borderId="0" xfId="7" applyFont="1"/>
    <xf numFmtId="0" fontId="42" fillId="0" borderId="0" xfId="7" applyFont="1" applyAlignment="1">
      <alignment horizontal="center" vertical="center"/>
    </xf>
    <xf numFmtId="0" fontId="177" fillId="41" borderId="48" xfId="7" applyFont="1" applyFill="1" applyBorder="1" applyAlignment="1">
      <alignment vertical="center" wrapText="1" readingOrder="2"/>
    </xf>
    <xf numFmtId="0" fontId="40" fillId="13" borderId="20" xfId="7" applyFont="1" applyFill="1" applyBorder="1" applyAlignment="1">
      <alignment horizontal="center" vertical="center" wrapText="1" readingOrder="2"/>
    </xf>
    <xf numFmtId="0" fontId="40" fillId="34" borderId="89" xfId="7" applyFont="1" applyFill="1" applyBorder="1" applyAlignment="1" applyProtection="1">
      <alignment horizontal="center" vertical="center" wrapText="1"/>
      <protection locked="0"/>
    </xf>
    <xf numFmtId="0" fontId="15" fillId="13" borderId="95" xfId="7" applyFont="1" applyFill="1" applyBorder="1" applyAlignment="1" applyProtection="1">
      <alignment horizontal="center" vertical="center" shrinkToFit="1"/>
      <protection locked="0"/>
    </xf>
    <xf numFmtId="0" fontId="40" fillId="34" borderId="36" xfId="7" applyFont="1" applyFill="1" applyBorder="1" applyAlignment="1" applyProtection="1">
      <alignment horizontal="center" vertical="center" shrinkToFit="1"/>
      <protection locked="0"/>
    </xf>
    <xf numFmtId="0" fontId="40" fillId="34" borderId="32" xfId="7" applyFont="1" applyFill="1" applyBorder="1" applyAlignment="1" applyProtection="1">
      <alignment horizontal="center" vertical="center" shrinkToFit="1"/>
      <protection locked="0"/>
    </xf>
    <xf numFmtId="0" fontId="40" fillId="32" borderId="94" xfId="7" applyFont="1" applyFill="1" applyBorder="1" applyAlignment="1" applyProtection="1">
      <alignment horizontal="center" vertical="center" shrinkToFit="1"/>
      <protection locked="0"/>
    </xf>
    <xf numFmtId="0" fontId="40" fillId="32" borderId="18" xfId="7" applyFont="1" applyFill="1" applyBorder="1" applyAlignment="1" applyProtection="1">
      <alignment horizontal="center" vertical="center" shrinkToFit="1"/>
      <protection locked="0"/>
    </xf>
    <xf numFmtId="0" fontId="40" fillId="32" borderId="22" xfId="7" applyFont="1" applyFill="1" applyBorder="1" applyAlignment="1" applyProtection="1">
      <alignment horizontal="center" vertical="center" shrinkToFit="1"/>
      <protection locked="0"/>
    </xf>
    <xf numFmtId="0" fontId="40" fillId="32" borderId="23" xfId="7" applyFont="1" applyFill="1" applyBorder="1" applyAlignment="1" applyProtection="1">
      <alignment horizontal="center" vertical="center" shrinkToFit="1"/>
      <protection locked="0"/>
    </xf>
    <xf numFmtId="0" fontId="42" fillId="32" borderId="18" xfId="7" applyFont="1" applyFill="1" applyBorder="1" applyAlignment="1" applyProtection="1">
      <alignment horizontal="center" vertical="center" shrinkToFit="1"/>
      <protection locked="0"/>
    </xf>
    <xf numFmtId="0" fontId="40" fillId="32" borderId="40" xfId="7" applyFont="1" applyFill="1" applyBorder="1" applyAlignment="1" applyProtection="1">
      <alignment horizontal="center" vertical="center" shrinkToFit="1"/>
      <protection locked="0"/>
    </xf>
    <xf numFmtId="0" fontId="40" fillId="34" borderId="100" xfId="7" applyFont="1" applyFill="1" applyBorder="1" applyAlignment="1" applyProtection="1">
      <alignment horizontal="center" vertical="center" shrinkToFit="1"/>
      <protection locked="0"/>
    </xf>
    <xf numFmtId="0" fontId="40" fillId="34" borderId="42" xfId="7" applyFont="1" applyFill="1" applyBorder="1" applyAlignment="1" applyProtection="1">
      <alignment horizontal="center" vertical="center" shrinkToFit="1"/>
      <protection locked="0"/>
    </xf>
    <xf numFmtId="0" fontId="40" fillId="34" borderId="102" xfId="7" applyFont="1" applyFill="1" applyBorder="1" applyAlignment="1" applyProtection="1">
      <alignment horizontal="center" vertical="center" shrinkToFit="1"/>
      <protection locked="0"/>
    </xf>
    <xf numFmtId="0" fontId="40" fillId="34" borderId="20" xfId="7" applyFont="1" applyFill="1" applyBorder="1" applyAlignment="1" applyProtection="1">
      <alignment horizontal="center" vertical="center" shrinkToFit="1"/>
      <protection locked="0"/>
    </xf>
    <xf numFmtId="0" fontId="40" fillId="34" borderId="105" xfId="7" applyFont="1" applyFill="1" applyBorder="1" applyAlignment="1" applyProtection="1">
      <alignment horizontal="center" vertical="center" shrinkToFit="1"/>
      <protection locked="0"/>
    </xf>
    <xf numFmtId="0" fontId="40" fillId="34" borderId="89" xfId="7" applyFont="1" applyFill="1" applyBorder="1" applyAlignment="1" applyProtection="1">
      <alignment horizontal="center" vertical="center" shrinkToFit="1"/>
      <protection locked="0"/>
    </xf>
    <xf numFmtId="0" fontId="13" fillId="0" borderId="0" xfId="7" applyFont="1"/>
    <xf numFmtId="0" fontId="117" fillId="0" borderId="0" xfId="7" applyFont="1"/>
    <xf numFmtId="0" fontId="61" fillId="17" borderId="79" xfId="1" applyFont="1" applyFill="1" applyBorder="1" applyAlignment="1">
      <alignment horizontal="center" vertical="center" wrapText="1"/>
    </xf>
    <xf numFmtId="0" fontId="148" fillId="23" borderId="92" xfId="1" applyFont="1" applyFill="1" applyBorder="1" applyAlignment="1">
      <alignment horizontal="center" vertical="center" wrapText="1"/>
    </xf>
    <xf numFmtId="0" fontId="148" fillId="23" borderId="69" xfId="1" applyFont="1" applyFill="1" applyBorder="1" applyAlignment="1">
      <alignment horizontal="center" vertical="center" wrapText="1"/>
    </xf>
    <xf numFmtId="0" fontId="61" fillId="17" borderId="89" xfId="1" applyFont="1" applyFill="1" applyBorder="1" applyAlignment="1">
      <alignment horizontal="center" vertical="center" wrapText="1"/>
    </xf>
    <xf numFmtId="0" fontId="143" fillId="17" borderId="101" xfId="7" applyFont="1" applyFill="1" applyBorder="1" applyAlignment="1">
      <alignment horizontal="center" vertical="center" wrapText="1"/>
    </xf>
    <xf numFmtId="0" fontId="143" fillId="17" borderId="18" xfId="7" applyFont="1" applyFill="1" applyBorder="1" applyAlignment="1">
      <alignment horizontal="center" vertical="center" wrapText="1"/>
    </xf>
    <xf numFmtId="0" fontId="89" fillId="23" borderId="55" xfId="1" applyFont="1" applyFill="1" applyBorder="1" applyAlignment="1">
      <alignment horizontal="center" vertical="center" wrapText="1"/>
    </xf>
    <xf numFmtId="0" fontId="89" fillId="23" borderId="40" xfId="1" applyFont="1" applyFill="1" applyBorder="1" applyAlignment="1">
      <alignment horizontal="center" vertical="center" wrapText="1"/>
    </xf>
    <xf numFmtId="0" fontId="89" fillId="13" borderId="40" xfId="7" applyFont="1" applyFill="1" applyBorder="1" applyAlignment="1">
      <alignment horizontal="center" vertical="center" wrapText="1"/>
    </xf>
    <xf numFmtId="0" fontId="89" fillId="32" borderId="40" xfId="1" applyFont="1" applyFill="1" applyBorder="1" applyAlignment="1">
      <alignment horizontal="center" vertical="center" wrapText="1"/>
    </xf>
    <xf numFmtId="0" fontId="143" fillId="17" borderId="31" xfId="7" applyFont="1" applyFill="1" applyBorder="1" applyAlignment="1">
      <alignment horizontal="center" vertical="center" wrapText="1"/>
    </xf>
    <xf numFmtId="0" fontId="143" fillId="17" borderId="27" xfId="7" applyFont="1" applyFill="1" applyBorder="1" applyAlignment="1">
      <alignment horizontal="center" vertical="center" wrapText="1"/>
    </xf>
    <xf numFmtId="0" fontId="89" fillId="23" borderId="26" xfId="1" applyFont="1" applyFill="1" applyBorder="1" applyAlignment="1">
      <alignment horizontal="center" vertical="center" wrapText="1"/>
    </xf>
    <xf numFmtId="0" fontId="89" fillId="23" borderId="8" xfId="1" applyFont="1" applyFill="1" applyBorder="1" applyAlignment="1">
      <alignment horizontal="center" vertical="center" wrapText="1"/>
    </xf>
    <xf numFmtId="0" fontId="89" fillId="13" borderId="8" xfId="7" applyFont="1" applyFill="1" applyBorder="1" applyAlignment="1">
      <alignment horizontal="center" vertical="center" wrapText="1"/>
    </xf>
    <xf numFmtId="0" fontId="89" fillId="13" borderId="8" xfId="1" applyFont="1" applyFill="1" applyBorder="1" applyAlignment="1">
      <alignment horizontal="center" vertical="center" wrapText="1"/>
    </xf>
    <xf numFmtId="0" fontId="89" fillId="32" borderId="8" xfId="1" applyFont="1" applyFill="1" applyBorder="1" applyAlignment="1">
      <alignment horizontal="center" vertical="center" wrapText="1"/>
    </xf>
    <xf numFmtId="0" fontId="143" fillId="17" borderId="103" xfId="7" applyFont="1" applyFill="1" applyBorder="1" applyAlignment="1">
      <alignment horizontal="center" vertical="center" wrapText="1"/>
    </xf>
    <xf numFmtId="0" fontId="143" fillId="17" borderId="2" xfId="7" applyFont="1" applyFill="1" applyBorder="1" applyAlignment="1">
      <alignment horizontal="center" vertical="center" wrapText="1"/>
    </xf>
    <xf numFmtId="0" fontId="143" fillId="17" borderId="69" xfId="7" applyFont="1" applyFill="1" applyBorder="1" applyAlignment="1">
      <alignment horizontal="center" vertical="center" wrapText="1"/>
    </xf>
    <xf numFmtId="0" fontId="89" fillId="23" borderId="65" xfId="1" applyFont="1" applyFill="1" applyBorder="1" applyAlignment="1">
      <alignment horizontal="center" vertical="center" wrapText="1"/>
    </xf>
    <xf numFmtId="0" fontId="89" fillId="23" borderId="3" xfId="1" applyFont="1" applyFill="1" applyBorder="1" applyAlignment="1">
      <alignment horizontal="center" vertical="center" wrapText="1"/>
    </xf>
    <xf numFmtId="0" fontId="89" fillId="13" borderId="3" xfId="7" applyFont="1" applyFill="1" applyBorder="1" applyAlignment="1">
      <alignment horizontal="center" vertical="center" wrapText="1"/>
    </xf>
    <xf numFmtId="0" fontId="89" fillId="32" borderId="3" xfId="1" applyFont="1" applyFill="1" applyBorder="1" applyAlignment="1">
      <alignment horizontal="center" vertical="center" wrapText="1"/>
    </xf>
    <xf numFmtId="0" fontId="143" fillId="17" borderId="32" xfId="1" applyFont="1" applyFill="1" applyBorder="1" applyAlignment="1">
      <alignment horizontal="center" vertical="center" wrapText="1"/>
    </xf>
    <xf numFmtId="0" fontId="89" fillId="17" borderId="83" xfId="1" applyFont="1" applyFill="1" applyBorder="1" applyAlignment="1">
      <alignment horizontal="center" vertical="center" wrapText="1"/>
    </xf>
    <xf numFmtId="0" fontId="16" fillId="17" borderId="102" xfId="7" applyFill="1" applyBorder="1" applyAlignment="1">
      <alignment horizontal="center" vertical="center" wrapText="1"/>
    </xf>
    <xf numFmtId="0" fontId="117" fillId="23" borderId="32" xfId="7" applyFont="1" applyFill="1" applyBorder="1" applyAlignment="1">
      <alignment horizontal="centerContinuous"/>
    </xf>
    <xf numFmtId="0" fontId="117" fillId="23" borderId="42" xfId="7" applyFont="1" applyFill="1" applyBorder="1" applyAlignment="1">
      <alignment horizontal="centerContinuous"/>
    </xf>
    <xf numFmtId="0" fontId="61" fillId="23" borderId="20" xfId="1" applyFont="1" applyFill="1" applyBorder="1" applyAlignment="1">
      <alignment horizontal="center" vertical="center"/>
    </xf>
    <xf numFmtId="0" fontId="61" fillId="38" borderId="79" xfId="1" applyFont="1" applyFill="1" applyBorder="1" applyAlignment="1">
      <alignment horizontal="center" vertical="center" wrapText="1"/>
    </xf>
    <xf numFmtId="0" fontId="61" fillId="23" borderId="0" xfId="1" applyFont="1" applyFill="1" applyAlignment="1">
      <alignment horizontal="center" vertical="center"/>
    </xf>
    <xf numFmtId="0" fontId="148" fillId="23" borderId="69" xfId="1" applyFont="1" applyFill="1" applyBorder="1" applyAlignment="1">
      <alignment horizontal="center" vertical="center"/>
    </xf>
    <xf numFmtId="0" fontId="61" fillId="38" borderId="89" xfId="1" applyFont="1" applyFill="1" applyBorder="1" applyAlignment="1">
      <alignment horizontal="center" vertical="center" wrapText="1"/>
    </xf>
    <xf numFmtId="0" fontId="143" fillId="23" borderId="42" xfId="1" applyFont="1" applyFill="1" applyBorder="1" applyAlignment="1">
      <alignment horizontal="center" vertical="center" wrapText="1"/>
    </xf>
    <xf numFmtId="0" fontId="61" fillId="23" borderId="34" xfId="1" applyFont="1" applyFill="1" applyBorder="1" applyAlignment="1">
      <alignment vertical="center"/>
    </xf>
    <xf numFmtId="0" fontId="61" fillId="23" borderId="35" xfId="1" applyFont="1" applyFill="1" applyBorder="1" applyAlignment="1">
      <alignment vertical="center"/>
    </xf>
    <xf numFmtId="0" fontId="61" fillId="23" borderId="36" xfId="1" applyFont="1" applyFill="1" applyBorder="1" applyAlignment="1">
      <alignment vertical="center"/>
    </xf>
    <xf numFmtId="0" fontId="179" fillId="0" borderId="0" xfId="7" applyFont="1"/>
    <xf numFmtId="0" fontId="16" fillId="0" borderId="24" xfId="7" applyBorder="1"/>
    <xf numFmtId="0" fontId="61" fillId="23" borderId="42" xfId="1" applyFont="1" applyFill="1" applyBorder="1" applyAlignment="1">
      <alignment horizontal="center" vertical="center"/>
    </xf>
    <xf numFmtId="0" fontId="16" fillId="0" borderId="52" xfId="7" applyBorder="1"/>
    <xf numFmtId="0" fontId="143" fillId="17" borderId="41" xfId="7" applyFont="1" applyFill="1" applyBorder="1" applyAlignment="1">
      <alignment horizontal="center" vertical="center" wrapText="1"/>
    </xf>
    <xf numFmtId="0" fontId="143" fillId="17" borderId="28" xfId="7" applyFont="1" applyFill="1" applyBorder="1" applyAlignment="1">
      <alignment horizontal="center" vertical="center" wrapText="1"/>
    </xf>
    <xf numFmtId="0" fontId="143" fillId="23" borderId="0" xfId="1" applyFont="1" applyFill="1" applyAlignment="1">
      <alignment horizontal="center" vertical="center" wrapText="1"/>
    </xf>
    <xf numFmtId="0" fontId="143" fillId="13" borderId="81" xfId="1" applyFont="1" applyFill="1" applyBorder="1" applyAlignment="1">
      <alignment horizontal="center" vertical="center" wrapText="1"/>
    </xf>
    <xf numFmtId="0" fontId="143" fillId="13" borderId="49" xfId="1" applyFont="1" applyFill="1" applyBorder="1" applyAlignment="1">
      <alignment horizontal="center" vertical="center" wrapText="1"/>
    </xf>
    <xf numFmtId="0" fontId="143" fillId="13" borderId="0" xfId="1" applyFont="1" applyFill="1" applyAlignment="1">
      <alignment horizontal="center" vertical="center" wrapText="1"/>
    </xf>
    <xf numFmtId="0" fontId="89" fillId="13" borderId="26" xfId="1" applyFont="1" applyFill="1" applyBorder="1" applyAlignment="1">
      <alignment horizontal="center" vertical="center" wrapText="1"/>
    </xf>
    <xf numFmtId="0" fontId="89" fillId="13" borderId="0" xfId="1" applyFont="1" applyFill="1" applyAlignment="1">
      <alignment horizontal="center" vertical="center" wrapText="1"/>
    </xf>
    <xf numFmtId="0" fontId="117" fillId="13" borderId="0" xfId="7" applyFont="1" applyFill="1"/>
    <xf numFmtId="0" fontId="143" fillId="17" borderId="53" xfId="7" applyFont="1" applyFill="1" applyBorder="1" applyAlignment="1">
      <alignment vertical="center" wrapText="1"/>
    </xf>
    <xf numFmtId="0" fontId="143" fillId="17" borderId="31" xfId="7" applyFont="1" applyFill="1" applyBorder="1" applyAlignment="1">
      <alignment vertical="center" wrapText="1"/>
    </xf>
    <xf numFmtId="0" fontId="143" fillId="17" borderId="8" xfId="7" applyFont="1" applyFill="1" applyBorder="1" applyAlignment="1">
      <alignment vertical="center" wrapText="1"/>
    </xf>
    <xf numFmtId="0" fontId="143" fillId="17" borderId="117" xfId="7" applyFont="1" applyFill="1" applyBorder="1" applyAlignment="1">
      <alignment vertical="center" wrapText="1"/>
    </xf>
    <xf numFmtId="0" fontId="16" fillId="0" borderId="3" xfId="7" applyBorder="1"/>
    <xf numFmtId="0" fontId="143" fillId="17" borderId="3" xfId="7" applyFont="1" applyFill="1" applyBorder="1" applyAlignment="1">
      <alignment horizontal="center" vertical="center" shrinkToFit="1"/>
    </xf>
    <xf numFmtId="0" fontId="16" fillId="0" borderId="8" xfId="7" applyBorder="1"/>
    <xf numFmtId="0" fontId="34" fillId="0" borderId="8" xfId="7" applyFont="1" applyBorder="1" applyAlignment="1">
      <alignment horizontal="center" vertical="center" shrinkToFit="1"/>
    </xf>
    <xf numFmtId="0" fontId="89" fillId="32" borderId="39" xfId="1" applyFont="1" applyFill="1" applyBorder="1" applyAlignment="1">
      <alignment horizontal="center" vertical="center" wrapText="1"/>
    </xf>
    <xf numFmtId="0" fontId="86" fillId="0" borderId="0" xfId="7" applyFont="1" applyAlignment="1">
      <alignment horizontal="center" vertical="center"/>
    </xf>
    <xf numFmtId="0" fontId="61" fillId="17" borderId="0" xfId="7" applyFont="1" applyFill="1" applyAlignment="1">
      <alignment horizontal="center" vertical="center" wrapText="1"/>
    </xf>
    <xf numFmtId="0" fontId="34" fillId="0" borderId="0" xfId="7" applyFont="1" applyAlignment="1">
      <alignment horizontal="center" vertical="center" shrinkToFit="1"/>
    </xf>
    <xf numFmtId="0" fontId="89" fillId="17" borderId="39" xfId="1" applyFont="1" applyFill="1" applyBorder="1" applyAlignment="1">
      <alignment horizontal="center" vertical="center" wrapText="1"/>
    </xf>
    <xf numFmtId="0" fontId="61" fillId="17" borderId="65" xfId="1" applyFont="1" applyFill="1" applyBorder="1" applyAlignment="1">
      <alignment horizontal="center" vertical="center"/>
    </xf>
    <xf numFmtId="0" fontId="61" fillId="17" borderId="55" xfId="1" applyFont="1" applyFill="1" applyBorder="1" applyAlignment="1">
      <alignment horizontal="center" vertical="center"/>
    </xf>
    <xf numFmtId="164" fontId="10" fillId="33" borderId="35" xfId="1" applyNumberFormat="1" applyFont="1" applyFill="1" applyBorder="1" applyAlignment="1" applyProtection="1">
      <alignment horizontal="center" vertical="center"/>
      <protection locked="0"/>
    </xf>
    <xf numFmtId="164" fontId="10" fillId="33" borderId="31" xfId="1" applyNumberFormat="1" applyFont="1" applyFill="1" applyBorder="1" applyAlignment="1" applyProtection="1">
      <alignment horizontal="center" vertical="center"/>
      <protection locked="0"/>
    </xf>
    <xf numFmtId="0" fontId="7" fillId="0" borderId="39" xfId="1" applyFont="1" applyBorder="1" applyAlignment="1" applyProtection="1">
      <alignment horizontal="center" vertical="center" shrinkToFit="1"/>
      <protection locked="0"/>
    </xf>
    <xf numFmtId="0" fontId="7" fillId="0" borderId="114" xfId="1" applyFont="1" applyBorder="1" applyAlignment="1" applyProtection="1">
      <alignment horizontal="center" vertical="center" shrinkToFit="1"/>
      <protection locked="0"/>
    </xf>
    <xf numFmtId="0" fontId="182" fillId="7" borderId="82" xfId="0" applyFont="1" applyFill="1" applyBorder="1" applyAlignment="1">
      <alignment horizontal="center" vertical="center" textRotation="90" shrinkToFit="1" readingOrder="2"/>
    </xf>
    <xf numFmtId="0" fontId="182" fillId="7" borderId="83" xfId="0" applyFont="1" applyFill="1" applyBorder="1" applyAlignment="1">
      <alignment horizontal="center" vertical="center" textRotation="90" shrinkToFit="1" readingOrder="2"/>
    </xf>
    <xf numFmtId="0" fontId="182" fillId="7" borderId="84" xfId="0" applyFont="1" applyFill="1" applyBorder="1" applyAlignment="1">
      <alignment horizontal="center" vertical="center" textRotation="90" shrinkToFit="1" readingOrder="2"/>
    </xf>
    <xf numFmtId="0" fontId="183" fillId="7" borderId="82" xfId="0" applyFont="1" applyFill="1" applyBorder="1" applyAlignment="1">
      <alignment horizontal="center" vertical="center" textRotation="90" shrinkToFit="1" readingOrder="2"/>
    </xf>
    <xf numFmtId="0" fontId="183" fillId="7" borderId="83" xfId="0" applyFont="1" applyFill="1" applyBorder="1" applyAlignment="1">
      <alignment horizontal="center" vertical="center" textRotation="90" shrinkToFit="1" readingOrder="2"/>
    </xf>
    <xf numFmtId="0" fontId="183" fillId="7" borderId="84" xfId="0" applyFont="1" applyFill="1" applyBorder="1" applyAlignment="1">
      <alignment horizontal="center" vertical="center" textRotation="90" shrinkToFit="1" readingOrder="2"/>
    </xf>
    <xf numFmtId="0" fontId="47" fillId="30" borderId="69" xfId="1" applyFont="1" applyFill="1" applyBorder="1" applyAlignment="1">
      <alignment horizontal="center" vertical="center" shrinkToFit="1" readingOrder="2"/>
    </xf>
    <xf numFmtId="0" fontId="47" fillId="30" borderId="70" xfId="1" applyFont="1" applyFill="1" applyBorder="1" applyAlignment="1">
      <alignment horizontal="center" vertical="center" shrinkToFit="1" readingOrder="2"/>
    </xf>
    <xf numFmtId="0" fontId="47" fillId="30" borderId="71" xfId="1" applyFont="1" applyFill="1" applyBorder="1" applyAlignment="1">
      <alignment horizontal="center" vertical="center" shrinkToFit="1" readingOrder="2"/>
    </xf>
    <xf numFmtId="0" fontId="47" fillId="22" borderId="30" xfId="1" applyFont="1" applyFill="1" applyBorder="1" applyAlignment="1">
      <alignment horizontal="center" vertical="center" shrinkToFit="1" readingOrder="2"/>
    </xf>
    <xf numFmtId="0" fontId="47" fillId="0" borderId="27" xfId="1" applyFont="1" applyBorder="1" applyAlignment="1">
      <alignment horizontal="center" vertical="center" shrinkToFit="1" readingOrder="2"/>
    </xf>
    <xf numFmtId="0" fontId="47" fillId="0" borderId="8" xfId="1" applyFont="1" applyBorder="1" applyAlignment="1">
      <alignment horizontal="center" vertical="center" shrinkToFit="1" readingOrder="2"/>
    </xf>
    <xf numFmtId="0" fontId="7" fillId="33" borderId="28" xfId="1" applyFont="1" applyFill="1" applyBorder="1" applyAlignment="1" applyProtection="1">
      <alignment horizontal="center" vertical="center" shrinkToFit="1"/>
      <protection locked="0"/>
    </xf>
    <xf numFmtId="0" fontId="0" fillId="5" borderId="0" xfId="0" applyFill="1"/>
    <xf numFmtId="0" fontId="43" fillId="9" borderId="7" xfId="6" applyFont="1" applyFill="1" applyBorder="1" applyAlignment="1" applyProtection="1">
      <alignment horizontal="center" vertical="center" textRotation="90" shrinkToFit="1"/>
      <protection locked="0"/>
    </xf>
    <xf numFmtId="0" fontId="44" fillId="13" borderId="31" xfId="0" applyFont="1" applyFill="1" applyBorder="1" applyAlignment="1" applyProtection="1">
      <alignment horizontal="center" vertical="center" textRotation="90" shrinkToFit="1" readingOrder="2"/>
      <protection locked="0"/>
    </xf>
    <xf numFmtId="0" fontId="44" fillId="13" borderId="2" xfId="0" applyFont="1" applyFill="1" applyBorder="1" applyAlignment="1" applyProtection="1">
      <alignment horizontal="center" vertical="center" textRotation="90" shrinkToFit="1" readingOrder="2"/>
      <protection locked="0"/>
    </xf>
    <xf numFmtId="0" fontId="44" fillId="58" borderId="25" xfId="0" applyFont="1" applyFill="1" applyBorder="1" applyAlignment="1" applyProtection="1">
      <alignment horizontal="center" vertical="center" textRotation="90" shrinkToFit="1"/>
      <protection locked="0"/>
    </xf>
    <xf numFmtId="0" fontId="44" fillId="58" borderId="77" xfId="0" applyFont="1" applyFill="1" applyBorder="1" applyAlignment="1" applyProtection="1">
      <alignment horizontal="center" vertical="center" textRotation="90" shrinkToFit="1"/>
      <protection locked="0"/>
    </xf>
    <xf numFmtId="0" fontId="39" fillId="58" borderId="149" xfId="0" applyFont="1" applyFill="1" applyBorder="1" applyAlignment="1" applyProtection="1">
      <alignment vertical="center" wrapText="1" readingOrder="2"/>
      <protection locked="0"/>
    </xf>
    <xf numFmtId="0" fontId="30" fillId="58" borderId="98" xfId="0" applyFont="1" applyFill="1" applyBorder="1" applyAlignment="1" applyProtection="1">
      <alignment horizontal="center" vertical="center" textRotation="90" wrapText="1" readingOrder="2"/>
      <protection locked="0"/>
    </xf>
    <xf numFmtId="0" fontId="44" fillId="58" borderId="30" xfId="0" applyFont="1" applyFill="1" applyBorder="1" applyAlignment="1" applyProtection="1">
      <alignment horizontal="center" vertical="center" textRotation="90" shrinkToFit="1"/>
      <protection locked="0"/>
    </xf>
    <xf numFmtId="0" fontId="44" fillId="58" borderId="38" xfId="0" applyFont="1" applyFill="1" applyBorder="1" applyAlignment="1" applyProtection="1">
      <alignment horizontal="center" vertical="center" textRotation="90" shrinkToFit="1"/>
      <protection locked="0"/>
    </xf>
    <xf numFmtId="0" fontId="39" fillId="58" borderId="52" xfId="0" applyFont="1" applyFill="1" applyBorder="1" applyAlignment="1" applyProtection="1">
      <alignment vertical="center" wrapText="1" readingOrder="2"/>
      <protection locked="0"/>
    </xf>
    <xf numFmtId="0" fontId="188" fillId="58" borderId="30" xfId="0" applyFont="1" applyFill="1" applyBorder="1" applyAlignment="1" applyProtection="1">
      <alignment horizontal="center" vertical="center" textRotation="90" shrinkToFit="1"/>
      <protection locked="0"/>
    </xf>
    <xf numFmtId="0" fontId="188" fillId="58" borderId="38" xfId="0" applyFont="1" applyFill="1" applyBorder="1" applyAlignment="1" applyProtection="1">
      <alignment horizontal="center" vertical="center" textRotation="90" shrinkToFit="1"/>
      <protection locked="0"/>
    </xf>
    <xf numFmtId="0" fontId="188" fillId="58" borderId="98" xfId="0" applyFont="1" applyFill="1" applyBorder="1" applyAlignment="1" applyProtection="1">
      <alignment horizontal="center" vertical="center" textRotation="90" wrapText="1" readingOrder="2"/>
      <protection locked="0"/>
    </xf>
    <xf numFmtId="0" fontId="0" fillId="6" borderId="32" xfId="0" applyFill="1" applyBorder="1" applyAlignment="1">
      <alignment horizontal="centerContinuous"/>
    </xf>
    <xf numFmtId="0" fontId="0" fillId="6" borderId="33" xfId="0" applyFill="1" applyBorder="1" applyAlignment="1">
      <alignment horizontal="centerContinuous"/>
    </xf>
    <xf numFmtId="0" fontId="80" fillId="6" borderId="81" xfId="0" applyFont="1" applyFill="1" applyBorder="1" applyAlignment="1">
      <alignment horizontal="centerContinuous" vertical="center"/>
    </xf>
    <xf numFmtId="0" fontId="80" fillId="6" borderId="32" xfId="0" applyFont="1" applyFill="1" applyBorder="1" applyAlignment="1">
      <alignment horizontal="centerContinuous"/>
    </xf>
    <xf numFmtId="0" fontId="80" fillId="6" borderId="33" xfId="0" applyFont="1" applyFill="1" applyBorder="1" applyAlignment="1">
      <alignment horizontal="centerContinuous"/>
    </xf>
    <xf numFmtId="0" fontId="191" fillId="0" borderId="0" xfId="0" applyFont="1" applyAlignment="1">
      <alignment horizontal="centerContinuous"/>
    </xf>
    <xf numFmtId="0" fontId="47" fillId="0" borderId="0" xfId="0" applyFont="1"/>
    <xf numFmtId="0" fontId="47" fillId="47" borderId="0" xfId="0" applyFont="1" applyFill="1"/>
    <xf numFmtId="0" fontId="191" fillId="38" borderId="0" xfId="0" applyFont="1" applyFill="1" applyAlignment="1">
      <alignment horizontal="centerContinuous"/>
    </xf>
    <xf numFmtId="0" fontId="0" fillId="38" borderId="0" xfId="0" applyFill="1"/>
    <xf numFmtId="0" fontId="13" fillId="10" borderId="67" xfId="6" applyFont="1" applyFill="1" applyBorder="1" applyAlignment="1">
      <alignment horizontal="center" vertical="center" textRotation="90" shrinkToFit="1" readingOrder="2"/>
    </xf>
    <xf numFmtId="0" fontId="117" fillId="17" borderId="79" xfId="1" applyFont="1" applyFill="1" applyBorder="1" applyAlignment="1">
      <alignment horizontal="center" vertical="center" wrapText="1"/>
    </xf>
    <xf numFmtId="0" fontId="117" fillId="17" borderId="111" xfId="1" applyFont="1" applyFill="1" applyBorder="1" applyAlignment="1">
      <alignment horizontal="center" vertical="center" wrapText="1"/>
    </xf>
    <xf numFmtId="0" fontId="0" fillId="0" borderId="0" xfId="0" applyAlignment="1">
      <alignment horizontal="centerContinuous" vertical="center"/>
    </xf>
    <xf numFmtId="0" fontId="47" fillId="0" borderId="0" xfId="0" applyFont="1" applyAlignment="1">
      <alignment horizontal="centerContinuous" vertical="center"/>
    </xf>
    <xf numFmtId="0" fontId="16" fillId="0" borderId="0" xfId="12"/>
    <xf numFmtId="0" fontId="192" fillId="0" borderId="0" xfId="12" applyFont="1" applyAlignment="1">
      <alignment horizontal="center" vertical="center" wrapText="1"/>
    </xf>
    <xf numFmtId="0" fontId="192" fillId="13" borderId="0" xfId="12" applyFont="1" applyFill="1" applyAlignment="1">
      <alignment horizontal="center" vertical="center" wrapText="1"/>
    </xf>
    <xf numFmtId="0" fontId="193" fillId="0" borderId="0" xfId="12" applyFont="1" applyAlignment="1">
      <alignment horizontal="center" vertical="center" wrapText="1"/>
    </xf>
    <xf numFmtId="0" fontId="192" fillId="0" borderId="0" xfId="12" applyFont="1"/>
    <xf numFmtId="0" fontId="194" fillId="34" borderId="150" xfId="12" applyFont="1" applyFill="1" applyBorder="1"/>
    <xf numFmtId="0" fontId="164" fillId="17" borderId="48" xfId="1" applyFont="1" applyFill="1" applyBorder="1" applyAlignment="1">
      <alignment horizontal="center" vertical="center" wrapText="1"/>
    </xf>
    <xf numFmtId="0" fontId="194" fillId="17" borderId="48" xfId="12" applyFont="1" applyFill="1" applyBorder="1"/>
    <xf numFmtId="0" fontId="194" fillId="34" borderId="151" xfId="12" applyFont="1" applyFill="1" applyBorder="1"/>
    <xf numFmtId="0" fontId="164" fillId="17" borderId="39" xfId="1" applyFont="1" applyFill="1" applyBorder="1" applyAlignment="1">
      <alignment horizontal="center" vertical="center" wrapText="1"/>
    </xf>
    <xf numFmtId="0" fontId="194" fillId="17" borderId="39" xfId="12" applyFont="1" applyFill="1" applyBorder="1" applyAlignment="1">
      <alignment horizontal="center" vertical="center" wrapText="1"/>
    </xf>
    <xf numFmtId="0" fontId="194" fillId="17" borderId="29" xfId="12" applyFont="1" applyFill="1" applyBorder="1" applyAlignment="1">
      <alignment horizontal="center" vertical="center" wrapText="1"/>
    </xf>
    <xf numFmtId="0" fontId="192" fillId="17" borderId="26" xfId="12" applyFont="1" applyFill="1" applyBorder="1" applyAlignment="1">
      <alignment horizontal="center" vertical="center" wrapText="1"/>
    </xf>
    <xf numFmtId="0" fontId="192" fillId="17" borderId="8" xfId="12" applyFont="1" applyFill="1" applyBorder="1" applyAlignment="1">
      <alignment horizontal="center" vertical="center" wrapText="1"/>
    </xf>
    <xf numFmtId="0" fontId="192" fillId="17" borderId="30" xfId="12" applyFont="1" applyFill="1" applyBorder="1" applyAlignment="1">
      <alignment horizontal="center" vertical="center" wrapText="1"/>
    </xf>
    <xf numFmtId="0" fontId="196" fillId="34" borderId="151" xfId="1" applyFont="1" applyFill="1" applyBorder="1" applyAlignment="1">
      <alignment horizontal="center" vertical="center" textRotation="90" wrapText="1"/>
    </xf>
    <xf numFmtId="0" fontId="197" fillId="17" borderId="88" xfId="1" applyFont="1" applyFill="1" applyBorder="1" applyAlignment="1">
      <alignment horizontal="center" vertical="center" wrapText="1"/>
    </xf>
    <xf numFmtId="0" fontId="197" fillId="17" borderId="68" xfId="1" applyFont="1" applyFill="1" applyBorder="1" applyAlignment="1">
      <alignment horizontal="center" vertical="center" wrapText="1"/>
    </xf>
    <xf numFmtId="0" fontId="198" fillId="17" borderId="68" xfId="12" applyFont="1" applyFill="1" applyBorder="1" applyAlignment="1">
      <alignment horizontal="center" vertical="center" wrapText="1"/>
    </xf>
    <xf numFmtId="0" fontId="198" fillId="17" borderId="68" xfId="1" applyFont="1" applyFill="1" applyBorder="1" applyAlignment="1">
      <alignment horizontal="center" vertical="center" textRotation="90" wrapText="1"/>
    </xf>
    <xf numFmtId="0" fontId="199" fillId="17" borderId="68" xfId="12" applyFont="1" applyFill="1" applyBorder="1" applyAlignment="1">
      <alignment horizontal="center" vertical="center" wrapText="1"/>
    </xf>
    <xf numFmtId="0" fontId="198" fillId="17" borderId="67" xfId="12" applyFont="1" applyFill="1" applyBorder="1" applyAlignment="1">
      <alignment horizontal="center" vertical="center" wrapText="1"/>
    </xf>
    <xf numFmtId="0" fontId="200" fillId="17" borderId="68" xfId="12" applyFont="1" applyFill="1" applyBorder="1" applyAlignment="1">
      <alignment horizontal="center" vertical="center" wrapText="1"/>
    </xf>
    <xf numFmtId="0" fontId="201" fillId="17" borderId="68" xfId="12" applyFont="1" applyFill="1" applyBorder="1" applyAlignment="1">
      <alignment horizontal="center" vertical="center" wrapText="1"/>
    </xf>
    <xf numFmtId="0" fontId="164" fillId="17" borderId="68" xfId="12" applyFont="1" applyFill="1" applyBorder="1" applyAlignment="1">
      <alignment horizontal="center" vertical="center" wrapText="1"/>
    </xf>
    <xf numFmtId="0" fontId="194" fillId="17" borderId="68" xfId="12" applyFont="1" applyFill="1" applyBorder="1" applyAlignment="1">
      <alignment wrapText="1"/>
    </xf>
    <xf numFmtId="0" fontId="192" fillId="17" borderId="92" xfId="12" applyFont="1" applyFill="1" applyBorder="1" applyAlignment="1">
      <alignment horizontal="center" vertical="center" wrapText="1"/>
    </xf>
    <xf numFmtId="0" fontId="192" fillId="17" borderId="70" xfId="12" applyFont="1" applyFill="1" applyBorder="1" applyAlignment="1">
      <alignment horizontal="center" vertical="center" wrapText="1"/>
    </xf>
    <xf numFmtId="0" fontId="192" fillId="17" borderId="71" xfId="12" applyFont="1" applyFill="1" applyBorder="1" applyAlignment="1">
      <alignment horizontal="center" vertical="center" wrapText="1"/>
    </xf>
    <xf numFmtId="0" fontId="16" fillId="0" borderId="8" xfId="12" applyBorder="1"/>
    <xf numFmtId="0" fontId="192" fillId="34" borderId="126" xfId="12" applyFont="1" applyFill="1" applyBorder="1" applyAlignment="1">
      <alignment horizontal="center" vertical="center" wrapText="1"/>
    </xf>
    <xf numFmtId="0" fontId="202" fillId="13" borderId="18" xfId="12" applyFont="1" applyFill="1" applyBorder="1" applyAlignment="1">
      <alignment horizontal="center" vertical="center" wrapText="1"/>
    </xf>
    <xf numFmtId="0" fontId="203" fillId="13" borderId="22" xfId="1" applyFont="1" applyFill="1" applyBorder="1" applyAlignment="1">
      <alignment horizontal="center" vertical="center" wrapText="1"/>
    </xf>
    <xf numFmtId="0" fontId="204" fillId="13" borderId="23" xfId="1" applyFont="1" applyFill="1" applyBorder="1" applyAlignment="1">
      <alignment horizontal="center" vertical="center" wrapText="1"/>
    </xf>
    <xf numFmtId="0" fontId="205" fillId="13" borderId="115" xfId="12" applyFont="1" applyFill="1" applyBorder="1" applyAlignment="1">
      <alignment horizontal="center" vertical="center" shrinkToFit="1"/>
    </xf>
    <xf numFmtId="0" fontId="205" fillId="13" borderId="40" xfId="12" applyFont="1" applyFill="1" applyBorder="1" applyAlignment="1">
      <alignment horizontal="center" vertical="center" shrinkToFit="1"/>
    </xf>
    <xf numFmtId="0" fontId="205" fillId="13" borderId="55" xfId="12" applyFont="1" applyFill="1" applyBorder="1" applyAlignment="1">
      <alignment horizontal="center" vertical="center" shrinkToFit="1"/>
    </xf>
    <xf numFmtId="0" fontId="205" fillId="13" borderId="61" xfId="12" applyFont="1" applyFill="1" applyBorder="1" applyAlignment="1">
      <alignment horizontal="center" vertical="center" shrinkToFit="1"/>
    </xf>
    <xf numFmtId="9" fontId="205" fillId="13" borderId="55" xfId="12" applyNumberFormat="1" applyFont="1" applyFill="1" applyBorder="1" applyAlignment="1">
      <alignment horizontal="center" vertical="center" shrinkToFit="1"/>
    </xf>
    <xf numFmtId="9" fontId="205" fillId="13" borderId="41" xfId="12" applyNumberFormat="1" applyFont="1" applyFill="1" applyBorder="1" applyAlignment="1">
      <alignment horizontal="center" vertical="center" shrinkToFit="1"/>
    </xf>
    <xf numFmtId="0" fontId="134" fillId="13" borderId="40" xfId="12" applyFont="1" applyFill="1" applyBorder="1" applyAlignment="1">
      <alignment horizontal="center" vertical="center" wrapText="1"/>
    </xf>
    <xf numFmtId="0" fontId="134" fillId="13" borderId="61" xfId="12" applyFont="1" applyFill="1" applyBorder="1" applyAlignment="1">
      <alignment horizontal="center" vertical="center" wrapText="1"/>
    </xf>
    <xf numFmtId="0" fontId="205" fillId="13" borderId="56" xfId="12" applyFont="1" applyFill="1" applyBorder="1" applyAlignment="1">
      <alignment horizontal="center" vertical="center" shrinkToFit="1"/>
    </xf>
    <xf numFmtId="0" fontId="192" fillId="13" borderId="26" xfId="12" applyFont="1" applyFill="1" applyBorder="1" applyAlignment="1">
      <alignment horizontal="center" vertical="center" wrapText="1"/>
    </xf>
    <xf numFmtId="0" fontId="205" fillId="13" borderId="18" xfId="12" applyFont="1" applyFill="1" applyBorder="1" applyAlignment="1">
      <alignment horizontal="center" vertical="center" shrinkToFit="1"/>
    </xf>
    <xf numFmtId="0" fontId="192" fillId="34" borderId="150" xfId="12" applyFont="1" applyFill="1" applyBorder="1" applyAlignment="1">
      <alignment horizontal="center" vertical="center" wrapText="1"/>
    </xf>
    <xf numFmtId="0" fontId="192" fillId="34" borderId="81" xfId="12" applyFont="1" applyFill="1" applyBorder="1" applyAlignment="1">
      <alignment horizontal="center" vertical="center" wrapText="1"/>
    </xf>
    <xf numFmtId="0" fontId="204" fillId="13" borderId="0" xfId="1" applyFont="1" applyFill="1" applyAlignment="1">
      <alignment horizontal="center" vertical="center" wrapText="1"/>
    </xf>
    <xf numFmtId="0" fontId="204" fillId="13" borderId="0" xfId="12" applyFont="1" applyFill="1" applyAlignment="1">
      <alignment horizontal="center" vertical="center" wrapText="1"/>
    </xf>
    <xf numFmtId="0" fontId="204" fillId="0" borderId="0" xfId="12" applyFont="1" applyAlignment="1">
      <alignment horizontal="center" vertical="center" wrapText="1"/>
    </xf>
    <xf numFmtId="0" fontId="164" fillId="17" borderId="47" xfId="12" applyFont="1" applyFill="1" applyBorder="1" applyAlignment="1">
      <alignment vertical="center"/>
    </xf>
    <xf numFmtId="0" fontId="194" fillId="17" borderId="48" xfId="12" applyFont="1" applyFill="1" applyBorder="1" applyAlignment="1">
      <alignment vertical="center"/>
    </xf>
    <xf numFmtId="0" fontId="194" fillId="17" borderId="21" xfId="12" applyFont="1" applyFill="1" applyBorder="1" applyAlignment="1">
      <alignment vertical="center"/>
    </xf>
    <xf numFmtId="0" fontId="164" fillId="17" borderId="54" xfId="12" applyFont="1" applyFill="1" applyBorder="1" applyAlignment="1">
      <alignment vertical="center"/>
    </xf>
    <xf numFmtId="0" fontId="194" fillId="17" borderId="39" xfId="12" applyFont="1" applyFill="1" applyBorder="1" applyAlignment="1">
      <alignment vertical="center"/>
    </xf>
    <xf numFmtId="0" fontId="197" fillId="17" borderId="32" xfId="12" applyFont="1" applyFill="1" applyBorder="1" applyAlignment="1">
      <alignment vertical="center" wrapText="1"/>
    </xf>
    <xf numFmtId="0" fontId="206" fillId="0" borderId="0" xfId="12" applyFont="1" applyAlignment="1">
      <alignment vertical="center" wrapText="1"/>
    </xf>
    <xf numFmtId="0" fontId="204" fillId="13" borderId="0" xfId="12" applyFont="1" applyFill="1" applyAlignment="1">
      <alignment vertical="center" wrapText="1"/>
    </xf>
    <xf numFmtId="9" fontId="205" fillId="23" borderId="32" xfId="12" applyNumberFormat="1" applyFont="1" applyFill="1" applyBorder="1" applyAlignment="1">
      <alignment horizontal="center" vertical="center" shrinkToFit="1"/>
    </xf>
    <xf numFmtId="9" fontId="205" fillId="23" borderId="91" xfId="12" applyNumberFormat="1" applyFont="1" applyFill="1" applyBorder="1" applyAlignment="1">
      <alignment horizontal="center" vertical="center" shrinkToFit="1"/>
    </xf>
    <xf numFmtId="0" fontId="205" fillId="17" borderId="33" xfId="12" applyFont="1" applyFill="1" applyBorder="1" applyAlignment="1">
      <alignment horizontal="center" vertical="center" shrinkToFit="1"/>
    </xf>
    <xf numFmtId="0" fontId="134" fillId="13" borderId="114" xfId="12" applyFont="1" applyFill="1" applyBorder="1" applyAlignment="1">
      <alignment horizontal="center" vertical="center" wrapText="1"/>
    </xf>
    <xf numFmtId="0" fontId="197" fillId="17" borderId="82" xfId="12" applyFont="1" applyFill="1" applyBorder="1" applyAlignment="1">
      <alignment vertical="center" wrapText="1"/>
    </xf>
    <xf numFmtId="0" fontId="197" fillId="17" borderId="83" xfId="12" applyFont="1" applyFill="1" applyBorder="1" applyAlignment="1">
      <alignment vertical="center" wrapText="1"/>
    </xf>
    <xf numFmtId="0" fontId="197" fillId="17" borderId="87" xfId="12" applyFont="1" applyFill="1" applyBorder="1" applyAlignment="1">
      <alignment vertical="center" wrapText="1"/>
    </xf>
    <xf numFmtId="0" fontId="13" fillId="10" borderId="50" xfId="6" applyFont="1" applyFill="1" applyBorder="1" applyAlignment="1">
      <alignment horizontal="center" vertical="center" textRotation="90" shrinkToFit="1" readingOrder="2"/>
    </xf>
    <xf numFmtId="0" fontId="13" fillId="10" borderId="83" xfId="6" applyFont="1" applyFill="1" applyBorder="1" applyAlignment="1">
      <alignment horizontal="center" vertical="center" textRotation="90" shrinkToFit="1"/>
    </xf>
    <xf numFmtId="0" fontId="13" fillId="10" borderId="87" xfId="6" applyFont="1" applyFill="1" applyBorder="1" applyAlignment="1">
      <alignment horizontal="center" vertical="center" textRotation="90" shrinkToFit="1"/>
    </xf>
    <xf numFmtId="0" fontId="13" fillId="10" borderId="82" xfId="5" applyFont="1" applyFill="1" applyBorder="1" applyAlignment="1">
      <alignment horizontal="center" vertical="center" textRotation="90" shrinkToFit="1" readingOrder="2"/>
    </xf>
    <xf numFmtId="0" fontId="13" fillId="10" borderId="83" xfId="5" applyFont="1" applyFill="1" applyBorder="1" applyAlignment="1">
      <alignment horizontal="center" vertical="center" textRotation="90" shrinkToFit="1" readingOrder="2"/>
    </xf>
    <xf numFmtId="0" fontId="13" fillId="10" borderId="87" xfId="5" applyFont="1" applyFill="1" applyBorder="1" applyAlignment="1">
      <alignment horizontal="center" vertical="center" textRotation="90" shrinkToFit="1" readingOrder="2"/>
    </xf>
    <xf numFmtId="0" fontId="13" fillId="0" borderId="86" xfId="5" applyFont="1" applyBorder="1" applyAlignment="1">
      <alignment horizontal="center" vertical="center" textRotation="90" shrinkToFit="1" readingOrder="2"/>
    </xf>
    <xf numFmtId="0" fontId="13" fillId="0" borderId="31" xfId="5" applyFont="1" applyBorder="1" applyAlignment="1" applyProtection="1">
      <alignment horizontal="center" vertical="center" shrinkToFit="1" readingOrder="2"/>
      <protection locked="0"/>
    </xf>
    <xf numFmtId="0" fontId="13" fillId="0" borderId="26" xfId="6" applyFont="1" applyBorder="1" applyAlignment="1" applyProtection="1">
      <alignment horizontal="center" vertical="center" shrinkToFit="1" readingOrder="2"/>
      <protection locked="0"/>
    </xf>
    <xf numFmtId="0" fontId="13" fillId="0" borderId="100" xfId="5" applyFont="1" applyBorder="1" applyAlignment="1" applyProtection="1">
      <alignment horizontal="center" vertical="center" shrinkToFit="1"/>
      <protection locked="0"/>
    </xf>
    <xf numFmtId="0" fontId="13" fillId="0" borderId="2" xfId="5" applyFont="1" applyBorder="1" applyAlignment="1" applyProtection="1">
      <alignment horizontal="center" vertical="center" shrinkToFit="1" readingOrder="2"/>
      <protection locked="0"/>
    </xf>
    <xf numFmtId="0" fontId="13" fillId="0" borderId="65" xfId="6" applyFont="1" applyBorder="1" applyAlignment="1" applyProtection="1">
      <alignment horizontal="center" vertical="center" shrinkToFit="1" readingOrder="2"/>
      <protection locked="0"/>
    </xf>
    <xf numFmtId="0" fontId="13" fillId="0" borderId="105" xfId="5" applyFont="1" applyBorder="1" applyAlignment="1" applyProtection="1">
      <alignment horizontal="center" vertical="center" shrinkToFit="1"/>
      <protection locked="0"/>
    </xf>
    <xf numFmtId="0" fontId="13" fillId="0" borderId="49" xfId="5" applyFont="1" applyBorder="1" applyAlignment="1">
      <alignment horizontal="center" vertical="center" shrinkToFit="1"/>
    </xf>
    <xf numFmtId="0" fontId="13" fillId="0" borderId="116" xfId="5" applyFont="1" applyBorder="1" applyAlignment="1" applyProtection="1">
      <alignment horizontal="center" vertical="center" shrinkToFit="1"/>
      <protection locked="0"/>
    </xf>
    <xf numFmtId="0" fontId="13" fillId="0" borderId="49" xfId="5" applyFont="1" applyBorder="1" applyAlignment="1">
      <alignment horizontal="center" vertical="center" shrinkToFit="1" readingOrder="2"/>
    </xf>
    <xf numFmtId="0" fontId="13" fillId="0" borderId="79" xfId="5" applyFont="1" applyBorder="1" applyAlignment="1">
      <alignment horizontal="center" vertical="center" shrinkToFit="1" readingOrder="2"/>
    </xf>
    <xf numFmtId="0" fontId="13" fillId="0" borderId="33" xfId="5" applyFont="1" applyBorder="1" applyAlignment="1">
      <alignment horizontal="center" vertical="center" shrinkToFit="1" readingOrder="2"/>
    </xf>
    <xf numFmtId="0" fontId="62" fillId="0" borderId="0" xfId="5" applyFont="1" applyAlignment="1">
      <alignment vertical="center" shrinkToFit="1"/>
    </xf>
    <xf numFmtId="0" fontId="13" fillId="49" borderId="81" xfId="5" applyFont="1" applyFill="1" applyBorder="1" applyAlignment="1">
      <alignment horizontal="center" vertical="center" textRotation="90" shrinkToFit="1"/>
    </xf>
    <xf numFmtId="0" fontId="13" fillId="49" borderId="32" xfId="5" applyFont="1" applyFill="1" applyBorder="1" applyAlignment="1">
      <alignment horizontal="center" vertical="center" textRotation="90" shrinkToFit="1"/>
    </xf>
    <xf numFmtId="0" fontId="13" fillId="49" borderId="32" xfId="6" applyFont="1" applyFill="1" applyBorder="1" applyAlignment="1">
      <alignment horizontal="center" vertical="center" textRotation="90" shrinkToFit="1" readingOrder="2"/>
    </xf>
    <xf numFmtId="0" fontId="62" fillId="49" borderId="32" xfId="5" applyFont="1" applyFill="1" applyBorder="1" applyAlignment="1">
      <alignment horizontal="center" vertical="center" shrinkToFit="1" readingOrder="2"/>
    </xf>
    <xf numFmtId="0" fontId="13" fillId="0" borderId="32" xfId="5" applyFont="1" applyBorder="1" applyAlignment="1">
      <alignment horizontal="center" vertical="center" shrinkToFit="1" readingOrder="2"/>
    </xf>
    <xf numFmtId="0" fontId="40" fillId="0" borderId="81" xfId="5" applyFont="1" applyBorder="1" applyAlignment="1">
      <alignment horizontal="center" vertical="center" shrinkToFit="1" readingOrder="2"/>
    </xf>
    <xf numFmtId="0" fontId="13" fillId="0" borderId="81" xfId="5" applyFont="1" applyBorder="1" applyAlignment="1">
      <alignment horizontal="center" vertical="center" shrinkToFit="1" readingOrder="2"/>
    </xf>
    <xf numFmtId="0" fontId="13" fillId="0" borderId="87" xfId="5" applyFont="1" applyBorder="1" applyAlignment="1">
      <alignment horizontal="center" vertical="center" shrinkToFit="1" readingOrder="2"/>
    </xf>
    <xf numFmtId="0" fontId="40" fillId="0" borderId="49" xfId="5" applyFont="1" applyBorder="1" applyAlignment="1">
      <alignment horizontal="center" vertical="center" shrinkToFit="1" readingOrder="2"/>
    </xf>
    <xf numFmtId="0" fontId="13" fillId="0" borderId="91" xfId="5" applyFont="1" applyBorder="1" applyAlignment="1">
      <alignment horizontal="center" vertical="center" shrinkToFit="1" readingOrder="2"/>
    </xf>
    <xf numFmtId="0" fontId="86" fillId="0" borderId="0" xfId="7" applyFont="1"/>
    <xf numFmtId="0" fontId="202" fillId="0" borderId="0" xfId="7" applyFont="1"/>
    <xf numFmtId="0" fontId="208" fillId="0" borderId="0" xfId="7" applyFont="1" applyAlignment="1">
      <alignment horizontal="center" vertical="center"/>
    </xf>
    <xf numFmtId="0" fontId="202" fillId="0" borderId="0" xfId="7" applyFont="1" applyAlignment="1">
      <alignment vertical="center"/>
    </xf>
    <xf numFmtId="0" fontId="40" fillId="13" borderId="49" xfId="7" applyFont="1" applyFill="1" applyBorder="1" applyAlignment="1">
      <alignment horizontal="center" vertical="center" shrinkToFit="1" readingOrder="2"/>
    </xf>
    <xf numFmtId="0" fontId="63" fillId="6" borderId="82" xfId="7" applyFont="1" applyFill="1" applyBorder="1" applyAlignment="1">
      <alignment horizontal="center" vertical="center" wrapText="1"/>
    </xf>
    <xf numFmtId="0" fontId="117" fillId="6" borderId="91" xfId="7" applyFont="1" applyFill="1" applyBorder="1" applyAlignment="1">
      <alignment horizontal="center" vertical="center" wrapText="1"/>
    </xf>
    <xf numFmtId="0" fontId="117" fillId="0" borderId="82" xfId="7" applyFont="1" applyBorder="1" applyAlignment="1">
      <alignment horizontal="center" vertical="center" wrapText="1"/>
    </xf>
    <xf numFmtId="0" fontId="117" fillId="0" borderId="87" xfId="7" applyFont="1" applyBorder="1" applyAlignment="1">
      <alignment horizontal="center" vertical="center" wrapText="1"/>
    </xf>
    <xf numFmtId="0" fontId="13" fillId="0" borderId="0" xfId="7" applyFont="1" applyAlignment="1">
      <alignment horizontal="center" vertical="center" wrapText="1"/>
    </xf>
    <xf numFmtId="0" fontId="13" fillId="0" borderId="0" xfId="7" applyFont="1" applyAlignment="1">
      <alignment vertical="center" wrapText="1"/>
    </xf>
    <xf numFmtId="0" fontId="209" fillId="0" borderId="0" xfId="7" applyFont="1"/>
    <xf numFmtId="0" fontId="210" fillId="0" borderId="0" xfId="7" applyFont="1"/>
    <xf numFmtId="0" fontId="200" fillId="0" borderId="0" xfId="7" applyFont="1" applyAlignment="1">
      <alignment vertical="center"/>
    </xf>
    <xf numFmtId="0" fontId="197" fillId="0" borderId="0" xfId="7" applyFont="1" applyAlignment="1">
      <alignment vertical="center"/>
    </xf>
    <xf numFmtId="0" fontId="202" fillId="0" borderId="0" xfId="7" applyFont="1" applyAlignment="1">
      <alignment horizontal="center" vertical="center"/>
    </xf>
    <xf numFmtId="0" fontId="202" fillId="0" borderId="0" xfId="7" applyFont="1" applyAlignment="1">
      <alignment horizontal="center" vertical="center" wrapText="1"/>
    </xf>
    <xf numFmtId="0" fontId="211" fillId="0" borderId="0" xfId="7" applyFont="1"/>
    <xf numFmtId="0" fontId="170" fillId="0" borderId="0" xfId="7" applyFont="1"/>
    <xf numFmtId="0" fontId="143" fillId="0" borderId="82" xfId="7" applyFont="1" applyBorder="1" applyAlignment="1">
      <alignment horizontal="center" vertical="center" wrapText="1"/>
    </xf>
    <xf numFmtId="168" fontId="200" fillId="13" borderId="0" xfId="7" applyNumberFormat="1" applyFont="1" applyFill="1" applyAlignment="1">
      <alignment horizontal="center" vertical="center" wrapText="1"/>
    </xf>
    <xf numFmtId="0" fontId="13" fillId="0" borderId="0" xfId="7" applyFont="1" applyAlignment="1">
      <alignment horizontal="right" vertical="center" wrapText="1"/>
    </xf>
    <xf numFmtId="0" fontId="212" fillId="0" borderId="0" xfId="7" applyFont="1" applyAlignment="1">
      <alignment horizontal="center" vertical="center" wrapText="1"/>
    </xf>
    <xf numFmtId="0" fontId="209" fillId="0" borderId="0" xfId="7" applyFont="1" applyAlignment="1">
      <alignment horizontal="center" vertical="center" wrapText="1"/>
    </xf>
    <xf numFmtId="0" fontId="117" fillId="0" borderId="0" xfId="1" applyFont="1" applyAlignment="1">
      <alignment horizontal="center"/>
    </xf>
    <xf numFmtId="0" fontId="86" fillId="0" borderId="0" xfId="1" applyFont="1"/>
    <xf numFmtId="0" fontId="117" fillId="0" borderId="0" xfId="1" applyFont="1"/>
    <xf numFmtId="0" fontId="117" fillId="17" borderId="24" xfId="1" applyFont="1" applyFill="1" applyBorder="1" applyAlignment="1">
      <alignment horizontal="center" vertical="center" wrapText="1"/>
    </xf>
    <xf numFmtId="0" fontId="117" fillId="17" borderId="112" xfId="1" applyFont="1" applyFill="1" applyBorder="1" applyAlignment="1">
      <alignment horizontal="center" vertical="center" wrapText="1"/>
    </xf>
    <xf numFmtId="0" fontId="213" fillId="0" borderId="26" xfId="7" applyFont="1" applyBorder="1" applyAlignment="1">
      <alignment horizontal="center" vertical="center" wrapText="1"/>
    </xf>
    <xf numFmtId="0" fontId="214" fillId="0" borderId="8" xfId="7" applyFont="1" applyBorder="1" applyAlignment="1">
      <alignment horizontal="center" vertical="center" wrapText="1"/>
    </xf>
    <xf numFmtId="0" fontId="209" fillId="0" borderId="8" xfId="7" applyFont="1" applyBorder="1" applyAlignment="1">
      <alignment horizontal="center" vertical="center" wrapText="1"/>
    </xf>
    <xf numFmtId="0" fontId="117" fillId="0" borderId="2" xfId="1" applyFont="1" applyBorder="1"/>
    <xf numFmtId="0" fontId="86" fillId="0" borderId="2" xfId="1" applyFont="1" applyBorder="1"/>
    <xf numFmtId="0" fontId="117" fillId="0" borderId="42" xfId="1" applyFont="1" applyBorder="1"/>
    <xf numFmtId="0" fontId="86" fillId="0" borderId="42" xfId="1" applyFont="1" applyBorder="1"/>
    <xf numFmtId="0" fontId="63" fillId="17" borderId="79" xfId="1" applyFont="1" applyFill="1" applyBorder="1" applyAlignment="1">
      <alignment vertical="center" wrapText="1"/>
    </xf>
    <xf numFmtId="0" fontId="63" fillId="17" borderId="89" xfId="1" applyFont="1" applyFill="1" applyBorder="1" applyAlignment="1">
      <alignment vertical="center" wrapText="1"/>
    </xf>
    <xf numFmtId="0" fontId="213" fillId="0" borderId="7" xfId="7" applyFont="1" applyBorder="1" applyAlignment="1">
      <alignment vertical="center" wrapText="1"/>
    </xf>
    <xf numFmtId="0" fontId="213" fillId="0" borderId="26" xfId="7" applyFont="1" applyBorder="1" applyAlignment="1">
      <alignment vertical="center" wrapText="1"/>
    </xf>
    <xf numFmtId="0" fontId="210" fillId="0" borderId="2" xfId="7" applyFont="1" applyBorder="1"/>
    <xf numFmtId="0" fontId="209" fillId="0" borderId="2" xfId="7" applyFont="1" applyBorder="1"/>
    <xf numFmtId="0" fontId="208" fillId="0" borderId="0" xfId="7" applyFont="1" applyAlignment="1">
      <alignment vertical="center"/>
    </xf>
    <xf numFmtId="0" fontId="215" fillId="0" borderId="0" xfId="7" applyFont="1"/>
    <xf numFmtId="0" fontId="216" fillId="0" borderId="0" xfId="7" applyFont="1"/>
    <xf numFmtId="0" fontId="217" fillId="17" borderId="49" xfId="7" applyFont="1" applyFill="1" applyBorder="1" applyAlignment="1">
      <alignment horizontal="center" vertical="center" wrapText="1"/>
    </xf>
    <xf numFmtId="0" fontId="217" fillId="17" borderId="81" xfId="7" applyFont="1" applyFill="1" applyBorder="1" applyAlignment="1">
      <alignment horizontal="center" vertical="center" wrapText="1"/>
    </xf>
    <xf numFmtId="0" fontId="217" fillId="17" borderId="33" xfId="7" applyFont="1" applyFill="1" applyBorder="1" applyAlignment="1">
      <alignment horizontal="center" vertical="center" wrapText="1"/>
    </xf>
    <xf numFmtId="0" fontId="217" fillId="17" borderId="32" xfId="7" applyFont="1" applyFill="1" applyBorder="1" applyAlignment="1">
      <alignment horizontal="center" vertical="center" wrapText="1"/>
    </xf>
    <xf numFmtId="0" fontId="218" fillId="32" borderId="115" xfId="7" applyFont="1" applyFill="1" applyBorder="1" applyAlignment="1">
      <alignment horizontal="center" vertical="center" wrapText="1" readingOrder="2"/>
    </xf>
    <xf numFmtId="0" fontId="218" fillId="34" borderId="93" xfId="7" applyFont="1" applyFill="1" applyBorder="1" applyAlignment="1">
      <alignment horizontal="center" vertical="center" wrapText="1" readingOrder="2"/>
    </xf>
    <xf numFmtId="0" fontId="114" fillId="32" borderId="41" xfId="7" applyFont="1" applyFill="1" applyBorder="1" applyAlignment="1">
      <alignment horizontal="center" vertical="center" wrapText="1" readingOrder="2"/>
    </xf>
    <xf numFmtId="0" fontId="219" fillId="34" borderId="56" xfId="7" applyFont="1" applyFill="1" applyBorder="1" applyAlignment="1">
      <alignment horizontal="center" vertical="center" wrapText="1" readingOrder="2"/>
    </xf>
    <xf numFmtId="0" fontId="114" fillId="32" borderId="115" xfId="7" applyFont="1" applyFill="1" applyBorder="1" applyAlignment="1">
      <alignment horizontal="center" vertical="center" wrapText="1" readingOrder="2"/>
    </xf>
    <xf numFmtId="0" fontId="220" fillId="32" borderId="93" xfId="7" applyFont="1" applyFill="1" applyBorder="1" applyAlignment="1">
      <alignment horizontal="center" vertical="center" wrapText="1"/>
    </xf>
    <xf numFmtId="0" fontId="220" fillId="0" borderId="93" xfId="7" applyFont="1" applyBorder="1" applyAlignment="1">
      <alignment horizontal="center" vertical="center"/>
    </xf>
    <xf numFmtId="0" fontId="211" fillId="13" borderId="0" xfId="7" applyFont="1" applyFill="1"/>
    <xf numFmtId="0" fontId="218" fillId="32" borderId="53" xfId="7" applyFont="1" applyFill="1" applyBorder="1" applyAlignment="1">
      <alignment horizontal="center" vertical="center" wrapText="1" readingOrder="2"/>
    </xf>
    <xf numFmtId="0" fontId="218" fillId="34" borderId="99" xfId="7" applyFont="1" applyFill="1" applyBorder="1" applyAlignment="1">
      <alignment horizontal="center" vertical="center" wrapText="1" readingOrder="2"/>
    </xf>
    <xf numFmtId="0" fontId="114" fillId="32" borderId="7" xfId="7" applyFont="1" applyFill="1" applyBorder="1" applyAlignment="1">
      <alignment horizontal="center" vertical="center" wrapText="1" readingOrder="2"/>
    </xf>
    <xf numFmtId="0" fontId="219" fillId="34" borderId="27" xfId="7" applyFont="1" applyFill="1" applyBorder="1" applyAlignment="1">
      <alignment horizontal="center" vertical="center" wrapText="1" readingOrder="2"/>
    </xf>
    <xf numFmtId="0" fontId="114" fillId="32" borderId="53" xfId="7" applyFont="1" applyFill="1" applyBorder="1" applyAlignment="1">
      <alignment horizontal="center" vertical="center" wrapText="1" readingOrder="2"/>
    </xf>
    <xf numFmtId="0" fontId="220" fillId="32" borderId="99" xfId="7" applyFont="1" applyFill="1" applyBorder="1" applyAlignment="1">
      <alignment horizontal="center" vertical="center" wrapText="1"/>
    </xf>
    <xf numFmtId="0" fontId="220" fillId="0" borderId="99" xfId="7" applyFont="1" applyBorder="1" applyAlignment="1">
      <alignment horizontal="center" vertical="center"/>
    </xf>
    <xf numFmtId="0" fontId="209" fillId="13" borderId="0" xfId="7" applyFont="1" applyFill="1"/>
    <xf numFmtId="0" fontId="219" fillId="34" borderId="18" xfId="7" applyFont="1" applyFill="1" applyBorder="1" applyAlignment="1">
      <alignment horizontal="center" vertical="center" wrapText="1" readingOrder="2"/>
    </xf>
    <xf numFmtId="0" fontId="220" fillId="32" borderId="108" xfId="7" applyFont="1" applyFill="1" applyBorder="1" applyAlignment="1">
      <alignment horizontal="center" vertical="center" wrapText="1"/>
    </xf>
    <xf numFmtId="0" fontId="220" fillId="0" borderId="108" xfId="7" applyFont="1" applyBorder="1" applyAlignment="1">
      <alignment horizontal="center" vertical="center"/>
    </xf>
    <xf numFmtId="0" fontId="114" fillId="32" borderId="106" xfId="7" applyFont="1" applyFill="1" applyBorder="1" applyAlignment="1">
      <alignment horizontal="center" vertical="center" wrapText="1" readingOrder="2"/>
    </xf>
    <xf numFmtId="0" fontId="219" fillId="34" borderId="69" xfId="7" applyFont="1" applyFill="1" applyBorder="1" applyAlignment="1">
      <alignment horizontal="center" vertical="center" wrapText="1" readingOrder="2"/>
    </xf>
    <xf numFmtId="0" fontId="114" fillId="32" borderId="78" xfId="7" applyFont="1" applyFill="1" applyBorder="1" applyAlignment="1">
      <alignment horizontal="center" vertical="center" wrapText="1" readingOrder="2"/>
    </xf>
    <xf numFmtId="0" fontId="220" fillId="0" borderId="49" xfId="7" applyFont="1" applyBorder="1" applyAlignment="1">
      <alignment horizontal="center" vertical="center" wrapText="1"/>
    </xf>
    <xf numFmtId="0" fontId="220" fillId="0" borderId="49" xfId="7" applyFont="1" applyBorder="1" applyAlignment="1">
      <alignment horizontal="center" vertical="center"/>
    </xf>
    <xf numFmtId="0" fontId="202" fillId="6" borderId="49" xfId="7" applyFont="1" applyFill="1" applyBorder="1" applyAlignment="1">
      <alignment horizontal="center" vertical="center"/>
    </xf>
    <xf numFmtId="0" fontId="202" fillId="13" borderId="0" xfId="7" applyFont="1" applyFill="1" applyAlignment="1">
      <alignment horizontal="center" vertical="center"/>
    </xf>
    <xf numFmtId="0" fontId="117" fillId="6" borderId="82" xfId="7" applyFont="1" applyFill="1" applyBorder="1" applyAlignment="1">
      <alignment horizontal="center" vertical="center" wrapText="1"/>
    </xf>
    <xf numFmtId="0" fontId="202" fillId="0" borderId="20" xfId="7" applyFont="1" applyBorder="1"/>
    <xf numFmtId="0" fontId="202" fillId="0" borderId="20" xfId="7" applyFont="1" applyBorder="1" applyAlignment="1">
      <alignment horizontal="center" vertical="center" wrapText="1"/>
    </xf>
    <xf numFmtId="0" fontId="202" fillId="13" borderId="0" xfId="7" applyFont="1" applyFill="1" applyAlignment="1">
      <alignment vertical="center" wrapText="1"/>
    </xf>
    <xf numFmtId="0" fontId="210" fillId="13" borderId="0" xfId="7" applyFont="1" applyFill="1"/>
    <xf numFmtId="0" fontId="217" fillId="17" borderId="24" xfId="7" applyFont="1" applyFill="1" applyBorder="1" applyAlignment="1">
      <alignment horizontal="center" vertical="center" wrapText="1"/>
    </xf>
    <xf numFmtId="0" fontId="114" fillId="32" borderId="94" xfId="7" applyFont="1" applyFill="1" applyBorder="1" applyAlignment="1">
      <alignment horizontal="center" vertical="center" wrapText="1" readingOrder="2"/>
    </xf>
    <xf numFmtId="0" fontId="219" fillId="34" borderId="94" xfId="7" applyFont="1" applyFill="1" applyBorder="1" applyAlignment="1">
      <alignment horizontal="center" vertical="center" wrapText="1" readingOrder="2"/>
    </xf>
    <xf numFmtId="0" fontId="114" fillId="32" borderId="101" xfId="7" applyFont="1" applyFill="1" applyBorder="1" applyAlignment="1">
      <alignment horizontal="center" vertical="center" wrapText="1" readingOrder="2"/>
    </xf>
    <xf numFmtId="0" fontId="114" fillId="32" borderId="99" xfId="7" applyFont="1" applyFill="1" applyBorder="1" applyAlignment="1">
      <alignment horizontal="center" vertical="center" wrapText="1" readingOrder="2"/>
    </xf>
    <xf numFmtId="0" fontId="219" fillId="34" borderId="99" xfId="7" applyFont="1" applyFill="1" applyBorder="1" applyAlignment="1">
      <alignment horizontal="center" vertical="center" wrapText="1" readingOrder="2"/>
    </xf>
    <xf numFmtId="0" fontId="114" fillId="32" borderId="31" xfId="7" applyFont="1" applyFill="1" applyBorder="1" applyAlignment="1">
      <alignment horizontal="center" vertical="center" wrapText="1" readingOrder="2"/>
    </xf>
    <xf numFmtId="0" fontId="218" fillId="32" borderId="78" xfId="7" applyFont="1" applyFill="1" applyBorder="1" applyAlignment="1">
      <alignment horizontal="center" vertical="center" wrapText="1" readingOrder="2"/>
    </xf>
    <xf numFmtId="0" fontId="218" fillId="34" borderId="102" xfId="7" applyFont="1" applyFill="1" applyBorder="1" applyAlignment="1">
      <alignment horizontal="center" vertical="center" wrapText="1" readingOrder="2"/>
    </xf>
    <xf numFmtId="0" fontId="114" fillId="32" borderId="102" xfId="7" applyFont="1" applyFill="1" applyBorder="1" applyAlignment="1">
      <alignment horizontal="center" vertical="center" wrapText="1" readingOrder="2"/>
    </xf>
    <xf numFmtId="0" fontId="219" fillId="34" borderId="102" xfId="7" applyFont="1" applyFill="1" applyBorder="1" applyAlignment="1">
      <alignment horizontal="center" vertical="center" wrapText="1" readingOrder="2"/>
    </xf>
    <xf numFmtId="0" fontId="114" fillId="32" borderId="103" xfId="7" applyFont="1" applyFill="1" applyBorder="1" applyAlignment="1">
      <alignment horizontal="center" vertical="center" wrapText="1" readingOrder="2"/>
    </xf>
    <xf numFmtId="0" fontId="220" fillId="32" borderId="102" xfId="7" applyFont="1" applyFill="1" applyBorder="1" applyAlignment="1">
      <alignment horizontal="center" vertical="center" wrapText="1"/>
    </xf>
    <xf numFmtId="0" fontId="220" fillId="0" borderId="102" xfId="7" applyFont="1" applyBorder="1" applyAlignment="1">
      <alignment horizontal="center" vertical="center"/>
    </xf>
    <xf numFmtId="0" fontId="220" fillId="6" borderId="49" xfId="7" applyFont="1" applyFill="1" applyBorder="1" applyAlignment="1">
      <alignment horizontal="center" vertical="center" wrapText="1"/>
    </xf>
    <xf numFmtId="0" fontId="212" fillId="13" borderId="0" xfId="7" applyFont="1" applyFill="1" applyAlignment="1">
      <alignment horizontal="center" vertical="center" wrapText="1"/>
    </xf>
    <xf numFmtId="0" fontId="202" fillId="0" borderId="0" xfId="7" applyFont="1" applyAlignment="1">
      <alignment vertical="center" wrapText="1"/>
    </xf>
    <xf numFmtId="0" fontId="212" fillId="34" borderId="0" xfId="7" applyFont="1" applyFill="1"/>
    <xf numFmtId="0" fontId="210" fillId="34" borderId="0" xfId="7" applyFont="1" applyFill="1"/>
    <xf numFmtId="0" fontId="209" fillId="34" borderId="0" xfId="7" applyFont="1" applyFill="1"/>
    <xf numFmtId="0" fontId="212" fillId="34" borderId="0" xfId="7" applyFont="1" applyFill="1" applyAlignment="1">
      <alignment horizontal="center"/>
    </xf>
    <xf numFmtId="0" fontId="197" fillId="34" borderId="81" xfId="7" applyFont="1" applyFill="1" applyBorder="1" applyAlignment="1">
      <alignment vertical="center"/>
    </xf>
    <xf numFmtId="0" fontId="197" fillId="34" borderId="32" xfId="7" applyFont="1" applyFill="1" applyBorder="1" applyAlignment="1">
      <alignment vertical="center"/>
    </xf>
    <xf numFmtId="0" fontId="200" fillId="34" borderId="32" xfId="7" applyFont="1" applyFill="1" applyBorder="1" applyAlignment="1">
      <alignment vertical="center"/>
    </xf>
    <xf numFmtId="0" fontId="197" fillId="34" borderId="33" xfId="7" applyFont="1" applyFill="1" applyBorder="1" applyAlignment="1">
      <alignment vertical="center"/>
    </xf>
    <xf numFmtId="0" fontId="197" fillId="34" borderId="0" xfId="7" applyFont="1" applyFill="1" applyAlignment="1">
      <alignment vertical="center"/>
    </xf>
    <xf numFmtId="0" fontId="200" fillId="34" borderId="0" xfId="7" applyFont="1" applyFill="1" applyAlignment="1">
      <alignment vertical="center"/>
    </xf>
    <xf numFmtId="0" fontId="202" fillId="34" borderId="81" xfId="7" applyFont="1" applyFill="1" applyBorder="1" applyAlignment="1">
      <alignment vertical="center"/>
    </xf>
    <xf numFmtId="0" fontId="202" fillId="34" borderId="32" xfId="7" applyFont="1" applyFill="1" applyBorder="1" applyAlignment="1">
      <alignment vertical="center"/>
    </xf>
    <xf numFmtId="0" fontId="202" fillId="34" borderId="33" xfId="7" applyFont="1" applyFill="1" applyBorder="1" applyAlignment="1">
      <alignment vertical="center"/>
    </xf>
    <xf numFmtId="0" fontId="202" fillId="34" borderId="0" xfId="7" applyFont="1" applyFill="1" applyAlignment="1">
      <alignment vertical="center"/>
    </xf>
    <xf numFmtId="0" fontId="202" fillId="34" borderId="0" xfId="7" applyFont="1" applyFill="1" applyAlignment="1">
      <alignment horizontal="center" vertical="center"/>
    </xf>
    <xf numFmtId="0" fontId="222" fillId="34" borderId="18" xfId="7" applyFont="1" applyFill="1" applyBorder="1" applyAlignment="1">
      <alignment horizontal="center" vertical="center" wrapText="1"/>
    </xf>
    <xf numFmtId="0" fontId="222" fillId="34" borderId="96" xfId="7" applyFont="1" applyFill="1" applyBorder="1" applyAlignment="1">
      <alignment vertical="center" wrapText="1"/>
    </xf>
    <xf numFmtId="0" fontId="222" fillId="34" borderId="35" xfId="7" applyFont="1" applyFill="1" applyBorder="1" applyAlignment="1">
      <alignment vertical="center" wrapText="1"/>
    </xf>
    <xf numFmtId="0" fontId="222" fillId="34" borderId="36" xfId="7" applyFont="1" applyFill="1" applyBorder="1" applyAlignment="1">
      <alignment vertical="center" wrapText="1"/>
    </xf>
    <xf numFmtId="0" fontId="222" fillId="34" borderId="94" xfId="7" applyFont="1" applyFill="1" applyBorder="1" applyAlignment="1">
      <alignment horizontal="center" vertical="center" wrapText="1" readingOrder="2"/>
    </xf>
    <xf numFmtId="0" fontId="222" fillId="34" borderId="69" xfId="7" applyFont="1" applyFill="1" applyBorder="1" applyAlignment="1">
      <alignment horizontal="center" vertical="center" wrapText="1"/>
    </xf>
    <xf numFmtId="0" fontId="222" fillId="34" borderId="70" xfId="7" applyFont="1" applyFill="1" applyBorder="1" applyAlignment="1">
      <alignment horizontal="center" vertical="center" wrapText="1"/>
    </xf>
    <xf numFmtId="0" fontId="222" fillId="34" borderId="106" xfId="7" applyFont="1" applyFill="1" applyBorder="1" applyAlignment="1">
      <alignment horizontal="center" vertical="center" wrapText="1"/>
    </xf>
    <xf numFmtId="0" fontId="222" fillId="34" borderId="71" xfId="7" applyFont="1" applyFill="1" applyBorder="1" applyAlignment="1">
      <alignment horizontal="center" vertical="center" wrapText="1"/>
    </xf>
    <xf numFmtId="0" fontId="222" fillId="34" borderId="92" xfId="7" applyFont="1" applyFill="1" applyBorder="1" applyAlignment="1">
      <alignment horizontal="center" vertical="center" wrapText="1"/>
    </xf>
    <xf numFmtId="0" fontId="200" fillId="34" borderId="70" xfId="7" applyFont="1" applyFill="1" applyBorder="1" applyAlignment="1">
      <alignment horizontal="center" vertical="center" wrapText="1"/>
    </xf>
    <xf numFmtId="0" fontId="222" fillId="34" borderId="102" xfId="7" applyFont="1" applyFill="1" applyBorder="1" applyAlignment="1">
      <alignment horizontal="center" vertical="center" wrapText="1"/>
    </xf>
    <xf numFmtId="0" fontId="164" fillId="34" borderId="34" xfId="7" applyFont="1" applyFill="1" applyBorder="1" applyAlignment="1">
      <alignment horizontal="center" vertical="center" wrapText="1" readingOrder="2"/>
    </xf>
    <xf numFmtId="0" fontId="164" fillId="34" borderId="94" xfId="7" applyFont="1" applyFill="1" applyBorder="1" applyAlignment="1">
      <alignment horizontal="center" vertical="center" wrapText="1" readingOrder="2"/>
    </xf>
    <xf numFmtId="0" fontId="200" fillId="34" borderId="18" xfId="7" applyFont="1" applyFill="1" applyBorder="1" applyAlignment="1">
      <alignment horizontal="center" vertical="center" wrapText="1" readingOrder="2"/>
    </xf>
    <xf numFmtId="0" fontId="200" fillId="34" borderId="22" xfId="7" applyFont="1" applyFill="1" applyBorder="1" applyAlignment="1">
      <alignment horizontal="center" vertical="center" wrapText="1" readingOrder="2"/>
    </xf>
    <xf numFmtId="0" fontId="200" fillId="34" borderId="96" xfId="7" applyFont="1" applyFill="1" applyBorder="1" applyAlignment="1">
      <alignment horizontal="center" vertical="center" wrapText="1" readingOrder="2"/>
    </xf>
    <xf numFmtId="0" fontId="200" fillId="34" borderId="18" xfId="7" applyFont="1" applyFill="1" applyBorder="1" applyAlignment="1">
      <alignment horizontal="center" vertical="center" wrapText="1"/>
    </xf>
    <xf numFmtId="0" fontId="200" fillId="34" borderId="23" xfId="7" applyFont="1" applyFill="1" applyBorder="1" applyAlignment="1">
      <alignment horizontal="center" vertical="center" wrapText="1"/>
    </xf>
    <xf numFmtId="0" fontId="209" fillId="34" borderId="95" xfId="7" applyFont="1" applyFill="1" applyBorder="1" applyAlignment="1">
      <alignment horizontal="center" vertical="center"/>
    </xf>
    <xf numFmtId="0" fontId="200" fillId="34" borderId="22" xfId="7" applyFont="1" applyFill="1" applyBorder="1" applyAlignment="1">
      <alignment horizontal="center" vertical="center" wrapText="1"/>
    </xf>
    <xf numFmtId="0" fontId="200" fillId="34" borderId="96" xfId="7" applyFont="1" applyFill="1" applyBorder="1" applyAlignment="1">
      <alignment horizontal="center" vertical="center" wrapText="1"/>
    </xf>
    <xf numFmtId="0" fontId="209" fillId="34" borderId="94" xfId="7" applyFont="1" applyFill="1" applyBorder="1" applyAlignment="1">
      <alignment horizontal="center" vertical="center"/>
    </xf>
    <xf numFmtId="168" fontId="200" fillId="34" borderId="36" xfId="7" applyNumberFormat="1" applyFont="1" applyFill="1" applyBorder="1" applyAlignment="1">
      <alignment horizontal="center" vertical="center" wrapText="1"/>
    </xf>
    <xf numFmtId="0" fontId="211" fillId="34" borderId="0" xfId="7" applyFont="1" applyFill="1"/>
    <xf numFmtId="0" fontId="164" fillId="34" borderId="53" xfId="7" applyFont="1" applyFill="1" applyBorder="1" applyAlignment="1">
      <alignment horizontal="center" vertical="center" wrapText="1" readingOrder="2"/>
    </xf>
    <xf numFmtId="0" fontId="164" fillId="34" borderId="99" xfId="7" applyFont="1" applyFill="1" applyBorder="1" applyAlignment="1">
      <alignment horizontal="center" vertical="center" wrapText="1" readingOrder="2"/>
    </xf>
    <xf numFmtId="0" fontId="200" fillId="34" borderId="27" xfId="7" applyFont="1" applyFill="1" applyBorder="1" applyAlignment="1">
      <alignment horizontal="center" vertical="center" wrapText="1" readingOrder="2"/>
    </xf>
    <xf numFmtId="0" fontId="200" fillId="34" borderId="8" xfId="7" applyFont="1" applyFill="1" applyBorder="1" applyAlignment="1">
      <alignment horizontal="center" vertical="center" wrapText="1" readingOrder="2"/>
    </xf>
    <xf numFmtId="0" fontId="200" fillId="34" borderId="7" xfId="7" applyFont="1" applyFill="1" applyBorder="1" applyAlignment="1">
      <alignment horizontal="center" vertical="center" wrapText="1" readingOrder="2"/>
    </xf>
    <xf numFmtId="0" fontId="200" fillId="34" borderId="27" xfId="7" applyFont="1" applyFill="1" applyBorder="1" applyAlignment="1">
      <alignment horizontal="center" vertical="center" wrapText="1"/>
    </xf>
    <xf numFmtId="0" fontId="200" fillId="34" borderId="30" xfId="7" applyFont="1" applyFill="1" applyBorder="1" applyAlignment="1">
      <alignment horizontal="center" vertical="center" wrapText="1"/>
    </xf>
    <xf numFmtId="0" fontId="209" fillId="34" borderId="26" xfId="7" applyFont="1" applyFill="1" applyBorder="1" applyAlignment="1">
      <alignment horizontal="center" vertical="center"/>
    </xf>
    <xf numFmtId="0" fontId="200" fillId="34" borderId="8" xfId="7" applyFont="1" applyFill="1" applyBorder="1" applyAlignment="1">
      <alignment horizontal="center" vertical="center" wrapText="1"/>
    </xf>
    <xf numFmtId="0" fontId="200" fillId="34" borderId="7" xfId="7" applyFont="1" applyFill="1" applyBorder="1" applyAlignment="1">
      <alignment horizontal="center" vertical="center" wrapText="1"/>
    </xf>
    <xf numFmtId="0" fontId="209" fillId="34" borderId="99" xfId="7" applyFont="1" applyFill="1" applyBorder="1" applyAlignment="1">
      <alignment horizontal="center" vertical="center"/>
    </xf>
    <xf numFmtId="168" fontId="200" fillId="34" borderId="100" xfId="7" applyNumberFormat="1" applyFont="1" applyFill="1" applyBorder="1" applyAlignment="1">
      <alignment horizontal="center" vertical="center" wrapText="1"/>
    </xf>
    <xf numFmtId="0" fontId="211" fillId="41" borderId="0" xfId="7" applyFont="1" applyFill="1"/>
    <xf numFmtId="0" fontId="164" fillId="34" borderId="78" xfId="7" applyFont="1" applyFill="1" applyBorder="1" applyAlignment="1">
      <alignment horizontal="center" vertical="center" wrapText="1" readingOrder="2"/>
    </xf>
    <xf numFmtId="0" fontId="200" fillId="34" borderId="69" xfId="7" applyFont="1" applyFill="1" applyBorder="1" applyAlignment="1">
      <alignment horizontal="center" vertical="center" wrapText="1" readingOrder="2"/>
    </xf>
    <xf numFmtId="0" fontId="200" fillId="34" borderId="70" xfId="7" applyFont="1" applyFill="1" applyBorder="1" applyAlignment="1">
      <alignment horizontal="center" vertical="center" wrapText="1" readingOrder="2"/>
    </xf>
    <xf numFmtId="0" fontId="101" fillId="34" borderId="106" xfId="7" applyFont="1" applyFill="1" applyBorder="1" applyAlignment="1">
      <alignment horizontal="center" vertical="center" wrapText="1"/>
    </xf>
    <xf numFmtId="0" fontId="209" fillId="34" borderId="69" xfId="7" applyFont="1" applyFill="1" applyBorder="1" applyAlignment="1">
      <alignment horizontal="center" vertical="center"/>
    </xf>
    <xf numFmtId="0" fontId="101" fillId="34" borderId="71" xfId="7" applyFont="1" applyFill="1" applyBorder="1" applyAlignment="1">
      <alignment horizontal="center" vertical="center" wrapText="1"/>
    </xf>
    <xf numFmtId="0" fontId="209" fillId="34" borderId="92" xfId="7" applyFont="1" applyFill="1" applyBorder="1" applyAlignment="1">
      <alignment horizontal="center" vertical="center"/>
    </xf>
    <xf numFmtId="0" fontId="101" fillId="34" borderId="70" xfId="7" applyFont="1" applyFill="1" applyBorder="1" applyAlignment="1">
      <alignment horizontal="center" vertical="center" wrapText="1"/>
    </xf>
    <xf numFmtId="0" fontId="209" fillId="34" borderId="70" xfId="7" applyFont="1" applyFill="1" applyBorder="1" applyAlignment="1">
      <alignment horizontal="center" vertical="center" wrapText="1"/>
    </xf>
    <xf numFmtId="0" fontId="209" fillId="34" borderId="102" xfId="7" applyFont="1" applyFill="1" applyBorder="1" applyAlignment="1">
      <alignment horizontal="center" vertical="center"/>
    </xf>
    <xf numFmtId="168" fontId="200" fillId="34" borderId="105" xfId="7" applyNumberFormat="1" applyFont="1" applyFill="1" applyBorder="1" applyAlignment="1">
      <alignment horizontal="center" vertical="center" wrapText="1"/>
    </xf>
    <xf numFmtId="0" fontId="209" fillId="34" borderId="82" xfId="7" applyFont="1" applyFill="1" applyBorder="1" applyAlignment="1">
      <alignment horizontal="center" vertical="center"/>
    </xf>
    <xf numFmtId="0" fontId="209" fillId="34" borderId="32" xfId="7" applyFont="1" applyFill="1" applyBorder="1" applyAlignment="1">
      <alignment horizontal="center" vertical="center"/>
    </xf>
    <xf numFmtId="0" fontId="209" fillId="34" borderId="87" xfId="7" applyFont="1" applyFill="1" applyBorder="1" applyAlignment="1">
      <alignment horizontal="center" vertical="center"/>
    </xf>
    <xf numFmtId="0" fontId="209" fillId="34" borderId="83" xfId="7" applyFont="1" applyFill="1" applyBorder="1" applyAlignment="1">
      <alignment horizontal="center" vertical="center"/>
    </xf>
    <xf numFmtId="0" fontId="209" fillId="34" borderId="49" xfId="7" applyFont="1" applyFill="1" applyBorder="1" applyAlignment="1">
      <alignment horizontal="center" vertical="center"/>
    </xf>
    <xf numFmtId="165" fontId="209" fillId="34" borderId="49" xfId="7" applyNumberFormat="1" applyFont="1" applyFill="1" applyBorder="1" applyAlignment="1">
      <alignment horizontal="center" vertical="center"/>
    </xf>
    <xf numFmtId="0" fontId="169" fillId="34" borderId="0" xfId="7" applyFont="1" applyFill="1" applyAlignment="1">
      <alignment horizontal="center" vertical="center"/>
    </xf>
    <xf numFmtId="0" fontId="200" fillId="34" borderId="0" xfId="7" applyFont="1" applyFill="1" applyAlignment="1">
      <alignment horizontal="center" vertical="center"/>
    </xf>
    <xf numFmtId="0" fontId="200" fillId="34" borderId="0" xfId="7" applyFont="1" applyFill="1" applyAlignment="1">
      <alignment horizontal="center" vertical="center" wrapText="1"/>
    </xf>
    <xf numFmtId="0" fontId="200" fillId="34" borderId="34" xfId="7" applyFont="1" applyFill="1" applyBorder="1" applyAlignment="1">
      <alignment horizontal="center" vertical="center" wrapText="1"/>
    </xf>
    <xf numFmtId="0" fontId="200" fillId="34" borderId="34" xfId="7" applyFont="1" applyFill="1" applyBorder="1" applyAlignment="1">
      <alignment vertical="center" wrapText="1"/>
    </xf>
    <xf numFmtId="0" fontId="200" fillId="34" borderId="35" xfId="7" applyFont="1" applyFill="1" applyBorder="1" applyAlignment="1">
      <alignment vertical="center" wrapText="1"/>
    </xf>
    <xf numFmtId="0" fontId="200" fillId="34" borderId="36" xfId="7" applyFont="1" applyFill="1" applyBorder="1" applyAlignment="1">
      <alignment vertical="center" wrapText="1"/>
    </xf>
    <xf numFmtId="0" fontId="200" fillId="34" borderId="94" xfId="7" applyFont="1" applyFill="1" applyBorder="1" applyAlignment="1">
      <alignment horizontal="center" vertical="center" wrapText="1"/>
    </xf>
    <xf numFmtId="0" fontId="222" fillId="34" borderId="78" xfId="7" applyFont="1" applyFill="1" applyBorder="1" applyAlignment="1">
      <alignment horizontal="center" vertical="center" wrapText="1"/>
    </xf>
    <xf numFmtId="0" fontId="199" fillId="34" borderId="70" xfId="7" applyFont="1" applyFill="1" applyBorder="1" applyAlignment="1">
      <alignment horizontal="center" vertical="center" wrapText="1"/>
    </xf>
    <xf numFmtId="0" fontId="199" fillId="34" borderId="38" xfId="7" applyFont="1" applyFill="1" applyBorder="1" applyAlignment="1">
      <alignment horizontal="center" vertical="center" wrapText="1"/>
    </xf>
    <xf numFmtId="0" fontId="199" fillId="34" borderId="92" xfId="7" applyFont="1" applyFill="1" applyBorder="1" applyAlignment="1">
      <alignment horizontal="center" vertical="center" wrapText="1"/>
    </xf>
    <xf numFmtId="0" fontId="164" fillId="34" borderId="106" xfId="7" applyFont="1" applyFill="1" applyBorder="1" applyAlignment="1">
      <alignment horizontal="center" vertical="center" wrapText="1"/>
    </xf>
    <xf numFmtId="0" fontId="199" fillId="34" borderId="69" xfId="7" applyFont="1" applyFill="1" applyBorder="1" applyAlignment="1">
      <alignment horizontal="center" vertical="center" wrapText="1"/>
    </xf>
    <xf numFmtId="0" fontId="199" fillId="34" borderId="71" xfId="7" applyFont="1" applyFill="1" applyBorder="1" applyAlignment="1">
      <alignment horizontal="center" vertical="center" wrapText="1"/>
    </xf>
    <xf numFmtId="0" fontId="199" fillId="34" borderId="102" xfId="7" applyFont="1" applyFill="1" applyBorder="1" applyAlignment="1">
      <alignment horizontal="center" vertical="center" wrapText="1"/>
    </xf>
    <xf numFmtId="0" fontId="223" fillId="34" borderId="34" xfId="7" applyFont="1" applyFill="1" applyBorder="1" applyAlignment="1">
      <alignment horizontal="center" vertical="center"/>
    </xf>
    <xf numFmtId="0" fontId="162" fillId="34" borderId="94" xfId="7" applyFont="1" applyFill="1" applyBorder="1" applyAlignment="1">
      <alignment horizontal="center" vertical="center" wrapText="1"/>
    </xf>
    <xf numFmtId="0" fontId="200" fillId="34" borderId="95" xfId="7" applyFont="1" applyFill="1" applyBorder="1" applyAlignment="1">
      <alignment horizontal="center" vertical="center" wrapText="1" readingOrder="2"/>
    </xf>
    <xf numFmtId="0" fontId="200" fillId="34" borderId="94" xfId="7" applyFont="1" applyFill="1" applyBorder="1" applyAlignment="1">
      <alignment horizontal="center" vertical="center" wrapText="1" readingOrder="2"/>
    </xf>
    <xf numFmtId="0" fontId="200" fillId="34" borderId="95" xfId="7" applyFont="1" applyFill="1" applyBorder="1" applyAlignment="1">
      <alignment horizontal="center" vertical="center" wrapText="1"/>
    </xf>
    <xf numFmtId="0" fontId="199" fillId="34" borderId="18" xfId="7" applyFont="1" applyFill="1" applyBorder="1" applyAlignment="1">
      <alignment horizontal="center" vertical="center" wrapText="1"/>
    </xf>
    <xf numFmtId="0" fontId="199" fillId="34" borderId="95" xfId="7" applyFont="1" applyFill="1" applyBorder="1" applyAlignment="1">
      <alignment horizontal="center" vertical="center" wrapText="1"/>
    </xf>
    <xf numFmtId="0" fontId="212" fillId="34" borderId="22" xfId="7" applyFont="1" applyFill="1" applyBorder="1" applyAlignment="1">
      <alignment horizontal="center" vertical="center" wrapText="1"/>
    </xf>
    <xf numFmtId="0" fontId="209" fillId="34" borderId="22" xfId="7" applyFont="1" applyFill="1" applyBorder="1" applyAlignment="1">
      <alignment horizontal="center" vertical="center" wrapText="1"/>
    </xf>
    <xf numFmtId="0" fontId="199" fillId="34" borderId="23" xfId="7" applyFont="1" applyFill="1" applyBorder="1" applyAlignment="1">
      <alignment horizontal="center" vertical="center" wrapText="1"/>
    </xf>
    <xf numFmtId="0" fontId="199" fillId="34" borderId="94" xfId="7" applyFont="1" applyFill="1" applyBorder="1" applyAlignment="1">
      <alignment horizontal="center" vertical="center" wrapText="1"/>
    </xf>
    <xf numFmtId="168" fontId="200" fillId="34" borderId="79" xfId="7" applyNumberFormat="1" applyFont="1" applyFill="1" applyBorder="1" applyAlignment="1">
      <alignment horizontal="center" vertical="center" wrapText="1"/>
    </xf>
    <xf numFmtId="0" fontId="223" fillId="34" borderId="53" xfId="7" applyFont="1" applyFill="1" applyBorder="1" applyAlignment="1">
      <alignment horizontal="center" vertical="center"/>
    </xf>
    <xf numFmtId="0" fontId="162" fillId="34" borderId="99" xfId="7" applyFont="1" applyFill="1" applyBorder="1" applyAlignment="1">
      <alignment horizontal="center" vertical="center" wrapText="1"/>
    </xf>
    <xf numFmtId="0" fontId="200" fillId="34" borderId="26" xfId="7" applyFont="1" applyFill="1" applyBorder="1" applyAlignment="1">
      <alignment horizontal="center" vertical="center" wrapText="1" readingOrder="2"/>
    </xf>
    <xf numFmtId="0" fontId="200" fillId="34" borderId="99" xfId="7" applyFont="1" applyFill="1" applyBorder="1" applyAlignment="1">
      <alignment horizontal="center" vertical="center" wrapText="1" readingOrder="2"/>
    </xf>
    <xf numFmtId="0" fontId="200" fillId="34" borderId="26" xfId="7" applyFont="1" applyFill="1" applyBorder="1" applyAlignment="1">
      <alignment horizontal="center" vertical="center" wrapText="1"/>
    </xf>
    <xf numFmtId="0" fontId="199" fillId="34" borderId="27" xfId="7" applyFont="1" applyFill="1" applyBorder="1" applyAlignment="1">
      <alignment horizontal="center" vertical="center" wrapText="1"/>
    </xf>
    <xf numFmtId="0" fontId="199" fillId="34" borderId="26" xfId="7" applyFont="1" applyFill="1" applyBorder="1" applyAlignment="1">
      <alignment horizontal="center" vertical="center" wrapText="1"/>
    </xf>
    <xf numFmtId="0" fontId="199" fillId="34" borderId="8" xfId="7" applyFont="1" applyFill="1" applyBorder="1" applyAlignment="1">
      <alignment horizontal="center" vertical="center" wrapText="1"/>
    </xf>
    <xf numFmtId="0" fontId="199" fillId="34" borderId="30" xfId="7" applyFont="1" applyFill="1" applyBorder="1" applyAlignment="1">
      <alignment horizontal="center" vertical="center" wrapText="1"/>
    </xf>
    <xf numFmtId="0" fontId="199" fillId="34" borderId="99" xfId="7" applyFont="1" applyFill="1" applyBorder="1" applyAlignment="1">
      <alignment horizontal="center" vertical="center" wrapText="1"/>
    </xf>
    <xf numFmtId="168" fontId="200" fillId="34" borderId="108" xfId="7" applyNumberFormat="1" applyFont="1" applyFill="1" applyBorder="1" applyAlignment="1">
      <alignment horizontal="center" vertical="center" wrapText="1"/>
    </xf>
    <xf numFmtId="0" fontId="223" fillId="34" borderId="53" xfId="7" applyFont="1" applyFill="1" applyBorder="1" applyAlignment="1">
      <alignment horizontal="center" vertical="center" wrapText="1"/>
    </xf>
    <xf numFmtId="0" fontId="209" fillId="34" borderId="99" xfId="7" applyFont="1" applyFill="1" applyBorder="1" applyAlignment="1">
      <alignment horizontal="center" vertical="center" wrapText="1"/>
    </xf>
    <xf numFmtId="0" fontId="223" fillId="34" borderId="78" xfId="7" applyFont="1" applyFill="1" applyBorder="1" applyAlignment="1">
      <alignment horizontal="center" vertical="center" wrapText="1"/>
    </xf>
    <xf numFmtId="0" fontId="200" fillId="34" borderId="92" xfId="7" applyFont="1" applyFill="1" applyBorder="1" applyAlignment="1">
      <alignment horizontal="center" vertical="center" wrapText="1" readingOrder="2"/>
    </xf>
    <xf numFmtId="0" fontId="209" fillId="34" borderId="106" xfId="7" applyFont="1" applyFill="1" applyBorder="1" applyAlignment="1">
      <alignment horizontal="center" vertical="center" wrapText="1"/>
    </xf>
    <xf numFmtId="0" fontId="213" fillId="34" borderId="102" xfId="7" applyFont="1" applyFill="1" applyBorder="1" applyAlignment="1">
      <alignment horizontal="center" vertical="center" wrapText="1"/>
    </xf>
    <xf numFmtId="0" fontId="213" fillId="34" borderId="92" xfId="7" applyFont="1" applyFill="1" applyBorder="1" applyAlignment="1">
      <alignment horizontal="center" vertical="center" wrapText="1"/>
    </xf>
    <xf numFmtId="0" fontId="213" fillId="34" borderId="42" xfId="7" applyFont="1" applyFill="1" applyBorder="1" applyAlignment="1">
      <alignment horizontal="center" vertical="center" wrapText="1"/>
    </xf>
    <xf numFmtId="0" fontId="212" fillId="34" borderId="70" xfId="7" applyFont="1" applyFill="1" applyBorder="1" applyAlignment="1">
      <alignment horizontal="center" vertical="center" wrapText="1"/>
    </xf>
    <xf numFmtId="168" fontId="200" fillId="34" borderId="102" xfId="7" applyNumberFormat="1" applyFont="1" applyFill="1" applyBorder="1" applyAlignment="1">
      <alignment horizontal="center" vertical="center" wrapText="1"/>
    </xf>
    <xf numFmtId="0" fontId="210" fillId="34" borderId="81" xfId="7" applyFont="1" applyFill="1" applyBorder="1"/>
    <xf numFmtId="0" fontId="213" fillId="34" borderId="82" xfId="7" applyFont="1" applyFill="1" applyBorder="1" applyAlignment="1">
      <alignment horizontal="center" vertical="center" wrapText="1"/>
    </xf>
    <xf numFmtId="0" fontId="199" fillId="34" borderId="82" xfId="7" applyFont="1" applyFill="1" applyBorder="1" applyAlignment="1">
      <alignment horizontal="center" vertical="center" wrapText="1"/>
    </xf>
    <xf numFmtId="0" fontId="200" fillId="34" borderId="82" xfId="7" applyFont="1" applyFill="1" applyBorder="1" applyAlignment="1">
      <alignment horizontal="center" vertical="center" wrapText="1"/>
    </xf>
    <xf numFmtId="0" fontId="212" fillId="34" borderId="83" xfId="7" applyFont="1" applyFill="1" applyBorder="1" applyAlignment="1">
      <alignment horizontal="center" vertical="center" wrapText="1"/>
    </xf>
    <xf numFmtId="0" fontId="199" fillId="34" borderId="91" xfId="7" applyFont="1" applyFill="1" applyBorder="1" applyAlignment="1">
      <alignment horizontal="center" vertical="center" wrapText="1"/>
    </xf>
    <xf numFmtId="0" fontId="199" fillId="34" borderId="49" xfId="7" applyFont="1" applyFill="1" applyBorder="1" applyAlignment="1">
      <alignment horizontal="center" vertical="center" wrapText="1"/>
    </xf>
    <xf numFmtId="168" fontId="200" fillId="34" borderId="49" xfId="7" applyNumberFormat="1" applyFont="1" applyFill="1" applyBorder="1" applyAlignment="1">
      <alignment horizontal="center" vertical="center" wrapText="1"/>
    </xf>
    <xf numFmtId="0" fontId="101" fillId="34" borderId="0" xfId="7" applyFont="1" applyFill="1"/>
    <xf numFmtId="0" fontId="209" fillId="34" borderId="0" xfId="7" applyFont="1" applyFill="1" applyAlignment="1">
      <alignment horizontal="center" vertical="center" wrapText="1"/>
    </xf>
    <xf numFmtId="0" fontId="197" fillId="0" borderId="81" xfId="7" applyFont="1" applyBorder="1" applyAlignment="1">
      <alignment vertical="center"/>
    </xf>
    <xf numFmtId="0" fontId="197" fillId="0" borderId="32" xfId="7" applyFont="1" applyBorder="1" applyAlignment="1">
      <alignment vertical="center"/>
    </xf>
    <xf numFmtId="0" fontId="200" fillId="0" borderId="32" xfId="7" applyFont="1" applyBorder="1" applyAlignment="1">
      <alignment vertical="center"/>
    </xf>
    <xf numFmtId="0" fontId="197" fillId="0" borderId="33" xfId="7" applyFont="1" applyBorder="1" applyAlignment="1">
      <alignment vertical="center"/>
    </xf>
    <xf numFmtId="0" fontId="202" fillId="0" borderId="81" xfId="7" applyFont="1" applyBorder="1" applyAlignment="1">
      <alignment vertical="center"/>
    </xf>
    <xf numFmtId="0" fontId="202" fillId="0" borderId="32" xfId="7" applyFont="1" applyBorder="1" applyAlignment="1">
      <alignment vertical="center"/>
    </xf>
    <xf numFmtId="0" fontId="202" fillId="0" borderId="33" xfId="7" applyFont="1" applyBorder="1" applyAlignment="1">
      <alignment vertical="center"/>
    </xf>
    <xf numFmtId="0" fontId="201" fillId="41" borderId="72" xfId="7" applyFont="1" applyFill="1" applyBorder="1"/>
    <xf numFmtId="0" fontId="201" fillId="41" borderId="81" xfId="7" applyFont="1" applyFill="1" applyBorder="1" applyAlignment="1">
      <alignment vertical="center" wrapText="1" readingOrder="2"/>
    </xf>
    <xf numFmtId="0" fontId="201" fillId="41" borderId="32" xfId="7" applyFont="1" applyFill="1" applyBorder="1" applyAlignment="1">
      <alignment vertical="center" wrapText="1" readingOrder="2"/>
    </xf>
    <xf numFmtId="0" fontId="201" fillId="41" borderId="33" xfId="7" applyFont="1" applyFill="1" applyBorder="1" applyAlignment="1">
      <alignment vertical="center" wrapText="1" readingOrder="2"/>
    </xf>
    <xf numFmtId="0" fontId="201" fillId="41" borderId="81" xfId="7" applyFont="1" applyFill="1" applyBorder="1" applyAlignment="1">
      <alignment vertical="center" wrapText="1"/>
    </xf>
    <xf numFmtId="0" fontId="201" fillId="41" borderId="33" xfId="7" applyFont="1" applyFill="1" applyBorder="1" applyAlignment="1">
      <alignment vertical="center" wrapText="1"/>
    </xf>
    <xf numFmtId="0" fontId="200" fillId="41" borderId="32" xfId="7" applyFont="1" applyFill="1" applyBorder="1" applyAlignment="1">
      <alignment vertical="center" wrapText="1" readingOrder="2"/>
    </xf>
    <xf numFmtId="0" fontId="201" fillId="41" borderId="42" xfId="7" applyFont="1" applyFill="1" applyBorder="1" applyAlignment="1">
      <alignment vertical="center" wrapText="1" readingOrder="2"/>
    </xf>
    <xf numFmtId="0" fontId="222" fillId="23" borderId="69" xfId="7" applyFont="1" applyFill="1" applyBorder="1" applyAlignment="1">
      <alignment horizontal="center" vertical="center" wrapText="1"/>
    </xf>
    <xf numFmtId="0" fontId="222" fillId="23" borderId="70" xfId="7" applyFont="1" applyFill="1" applyBorder="1" applyAlignment="1">
      <alignment horizontal="center" vertical="center" wrapText="1"/>
    </xf>
    <xf numFmtId="0" fontId="201" fillId="41" borderId="86" xfId="7" applyFont="1" applyFill="1" applyBorder="1" applyAlignment="1">
      <alignment horizontal="center" vertical="center" wrapText="1" readingOrder="2"/>
    </xf>
    <xf numFmtId="0" fontId="201" fillId="41" borderId="83" xfId="7" applyFont="1" applyFill="1" applyBorder="1" applyAlignment="1">
      <alignment horizontal="center" vertical="center" wrapText="1" readingOrder="2"/>
    </xf>
    <xf numFmtId="0" fontId="201" fillId="41" borderId="19" xfId="7" applyFont="1" applyFill="1" applyBorder="1" applyAlignment="1">
      <alignment horizontal="center" vertical="center" wrapText="1" readingOrder="2"/>
    </xf>
    <xf numFmtId="0" fontId="201" fillId="41" borderId="82" xfId="7" applyFont="1" applyFill="1" applyBorder="1" applyAlignment="1">
      <alignment horizontal="center" vertical="center" wrapText="1" readingOrder="2"/>
    </xf>
    <xf numFmtId="0" fontId="164" fillId="41" borderId="91" xfId="7" applyFont="1" applyFill="1" applyBorder="1" applyAlignment="1">
      <alignment horizontal="center" vertical="center" wrapText="1" readingOrder="2"/>
    </xf>
    <xf numFmtId="0" fontId="200" fillId="41" borderId="83" xfId="7" applyFont="1" applyFill="1" applyBorder="1" applyAlignment="1">
      <alignment horizontal="center" vertical="center" wrapText="1" readingOrder="2"/>
    </xf>
    <xf numFmtId="0" fontId="201" fillId="41" borderId="91" xfId="7" applyFont="1" applyFill="1" applyBorder="1" applyAlignment="1">
      <alignment horizontal="center" vertical="center" wrapText="1" readingOrder="2"/>
    </xf>
    <xf numFmtId="0" fontId="201" fillId="41" borderId="87" xfId="7" applyFont="1" applyFill="1" applyBorder="1" applyAlignment="1">
      <alignment horizontal="center" vertical="center" wrapText="1" readingOrder="2"/>
    </xf>
    <xf numFmtId="0" fontId="169" fillId="41" borderId="33" xfId="7" applyFont="1" applyFill="1" applyBorder="1" applyAlignment="1">
      <alignment horizontal="center" vertical="center" wrapText="1" readingOrder="2"/>
    </xf>
    <xf numFmtId="0" fontId="201" fillId="41" borderId="32" xfId="7" applyFont="1" applyFill="1" applyBorder="1" applyAlignment="1">
      <alignment horizontal="center" vertical="center" wrapText="1" readingOrder="2"/>
    </xf>
    <xf numFmtId="0" fontId="169" fillId="41" borderId="49" xfId="7" applyFont="1" applyFill="1" applyBorder="1" applyAlignment="1">
      <alignment horizontal="center" vertical="center" wrapText="1" readingOrder="2"/>
    </xf>
    <xf numFmtId="0" fontId="201" fillId="32" borderId="53" xfId="7" applyFont="1" applyFill="1" applyBorder="1" applyAlignment="1">
      <alignment horizontal="center" vertical="center" wrapText="1" readingOrder="2"/>
    </xf>
    <xf numFmtId="0" fontId="199" fillId="32" borderId="94" xfId="7" applyFont="1" applyFill="1" applyBorder="1" applyAlignment="1">
      <alignment horizontal="center" vertical="center" wrapText="1" readingOrder="2"/>
    </xf>
    <xf numFmtId="0" fontId="199" fillId="32" borderId="55" xfId="7" applyFont="1" applyFill="1" applyBorder="1" applyAlignment="1">
      <alignment horizontal="center" vertical="center" wrapText="1" readingOrder="2"/>
    </xf>
    <xf numFmtId="0" fontId="199" fillId="32" borderId="41" xfId="7" applyFont="1" applyFill="1" applyBorder="1" applyAlignment="1">
      <alignment horizontal="center" vertical="center" wrapText="1" readingOrder="2"/>
    </xf>
    <xf numFmtId="0" fontId="201" fillId="32" borderId="94" xfId="7" applyFont="1" applyFill="1" applyBorder="1" applyAlignment="1">
      <alignment horizontal="center" vertical="center" wrapText="1" readingOrder="2"/>
    </xf>
    <xf numFmtId="0" fontId="197" fillId="32" borderId="55" xfId="7" applyFont="1" applyFill="1" applyBorder="1" applyAlignment="1">
      <alignment horizontal="center" vertical="center" wrapText="1"/>
    </xf>
    <xf numFmtId="0" fontId="197" fillId="32" borderId="61" xfId="7" applyFont="1" applyFill="1" applyBorder="1" applyAlignment="1">
      <alignment horizontal="center" vertical="center" wrapText="1"/>
    </xf>
    <xf numFmtId="0" fontId="197" fillId="32" borderId="40" xfId="7" applyFont="1" applyFill="1" applyBorder="1" applyAlignment="1">
      <alignment horizontal="center" vertical="center" wrapText="1"/>
    </xf>
    <xf numFmtId="0" fontId="200" fillId="32" borderId="40" xfId="7" applyFont="1" applyFill="1" applyBorder="1" applyAlignment="1">
      <alignment horizontal="center" vertical="center" wrapText="1"/>
    </xf>
    <xf numFmtId="0" fontId="197" fillId="32" borderId="41" xfId="7" applyFont="1" applyFill="1" applyBorder="1" applyAlignment="1">
      <alignment horizontal="center" vertical="center" wrapText="1"/>
    </xf>
    <xf numFmtId="0" fontId="197" fillId="32" borderId="115" xfId="7" applyFont="1" applyFill="1" applyBorder="1" applyAlignment="1">
      <alignment horizontal="center" vertical="center" wrapText="1"/>
    </xf>
    <xf numFmtId="168" fontId="201" fillId="32" borderId="94" xfId="7" applyNumberFormat="1" applyFont="1" applyFill="1" applyBorder="1" applyAlignment="1">
      <alignment horizontal="center" vertical="center" wrapText="1"/>
    </xf>
    <xf numFmtId="0" fontId="201" fillId="32" borderId="55" xfId="7" applyFont="1" applyFill="1" applyBorder="1" applyAlignment="1">
      <alignment horizontal="center" vertical="center" wrapText="1"/>
    </xf>
    <xf numFmtId="0" fontId="167" fillId="32" borderId="46" xfId="7" applyFont="1" applyFill="1" applyBorder="1" applyAlignment="1">
      <alignment horizontal="center" vertical="center" wrapText="1" readingOrder="2"/>
    </xf>
    <xf numFmtId="0" fontId="199" fillId="32" borderId="99" xfId="7" applyFont="1" applyFill="1" applyBorder="1" applyAlignment="1">
      <alignment horizontal="center" vertical="center" wrapText="1" readingOrder="2"/>
    </xf>
    <xf numFmtId="0" fontId="199" fillId="32" borderId="26" xfId="7" applyFont="1" applyFill="1" applyBorder="1" applyAlignment="1">
      <alignment horizontal="center" vertical="center" wrapText="1" readingOrder="2"/>
    </xf>
    <xf numFmtId="0" fontId="199" fillId="32" borderId="7" xfId="7" applyFont="1" applyFill="1" applyBorder="1" applyAlignment="1">
      <alignment horizontal="center" vertical="center" wrapText="1" readingOrder="2"/>
    </xf>
    <xf numFmtId="0" fontId="201" fillId="32" borderId="99" xfId="7" applyFont="1" applyFill="1" applyBorder="1" applyAlignment="1">
      <alignment horizontal="center" vertical="center" wrapText="1" readingOrder="2"/>
    </xf>
    <xf numFmtId="0" fontId="197" fillId="32" borderId="26" xfId="7" applyFont="1" applyFill="1" applyBorder="1" applyAlignment="1">
      <alignment horizontal="center" vertical="center" wrapText="1"/>
    </xf>
    <xf numFmtId="0" fontId="197" fillId="32" borderId="30" xfId="7" applyFont="1" applyFill="1" applyBorder="1" applyAlignment="1">
      <alignment horizontal="center" vertical="center" wrapText="1"/>
    </xf>
    <xf numFmtId="0" fontId="197" fillId="32" borderId="8" xfId="7" applyFont="1" applyFill="1" applyBorder="1" applyAlignment="1">
      <alignment horizontal="center" vertical="center" wrapText="1"/>
    </xf>
    <xf numFmtId="0" fontId="200" fillId="32" borderId="8" xfId="7" applyFont="1" applyFill="1" applyBorder="1" applyAlignment="1">
      <alignment horizontal="center" vertical="center" wrapText="1"/>
    </xf>
    <xf numFmtId="0" fontId="197" fillId="32" borderId="7" xfId="7" applyFont="1" applyFill="1" applyBorder="1" applyAlignment="1">
      <alignment horizontal="center" vertical="center" wrapText="1"/>
    </xf>
    <xf numFmtId="168" fontId="201" fillId="32" borderId="99" xfId="7" applyNumberFormat="1" applyFont="1" applyFill="1" applyBorder="1" applyAlignment="1">
      <alignment horizontal="center" vertical="center" wrapText="1"/>
    </xf>
    <xf numFmtId="0" fontId="201" fillId="32" borderId="26" xfId="7" applyFont="1" applyFill="1" applyBorder="1" applyAlignment="1">
      <alignment horizontal="center" vertical="center" wrapText="1"/>
    </xf>
    <xf numFmtId="0" fontId="167" fillId="32" borderId="100" xfId="7" applyFont="1" applyFill="1" applyBorder="1" applyAlignment="1">
      <alignment horizontal="center" vertical="center" wrapText="1" readingOrder="2"/>
    </xf>
    <xf numFmtId="0" fontId="201" fillId="32" borderId="117" xfId="7" applyFont="1" applyFill="1" applyBorder="1" applyAlignment="1">
      <alignment horizontal="center" vertical="center" wrapText="1" readingOrder="2"/>
    </xf>
    <xf numFmtId="0" fontId="167" fillId="32" borderId="116" xfId="7" applyFont="1" applyFill="1" applyBorder="1" applyAlignment="1">
      <alignment horizontal="center" vertical="center" wrapText="1" readingOrder="2"/>
    </xf>
    <xf numFmtId="0" fontId="201" fillId="32" borderId="115" xfId="7" applyFont="1" applyFill="1" applyBorder="1" applyAlignment="1">
      <alignment horizontal="center" vertical="center" wrapText="1" readingOrder="2"/>
    </xf>
    <xf numFmtId="0" fontId="164" fillId="32" borderId="117" xfId="7" applyFont="1" applyFill="1" applyBorder="1" applyAlignment="1">
      <alignment horizontal="center" vertical="center" wrapText="1" readingOrder="2"/>
    </xf>
    <xf numFmtId="0" fontId="164" fillId="32" borderId="115" xfId="7" applyFont="1" applyFill="1" applyBorder="1" applyAlignment="1">
      <alignment horizontal="center" vertical="center" wrapText="1" readingOrder="2"/>
    </xf>
    <xf numFmtId="0" fontId="164" fillId="32" borderId="53" xfId="7" applyFont="1" applyFill="1" applyBorder="1" applyAlignment="1">
      <alignment horizontal="center" vertical="center" wrapText="1" readingOrder="2"/>
    </xf>
    <xf numFmtId="0" fontId="223" fillId="0" borderId="41" xfId="7" applyFont="1" applyBorder="1" applyAlignment="1">
      <alignment horizontal="center" vertical="center" wrapText="1"/>
    </xf>
    <xf numFmtId="0" fontId="223" fillId="0" borderId="1" xfId="7" applyFont="1" applyBorder="1" applyAlignment="1">
      <alignment horizontal="center" vertical="center" wrapText="1"/>
    </xf>
    <xf numFmtId="0" fontId="199" fillId="32" borderId="92" xfId="7" applyFont="1" applyFill="1" applyBorder="1" applyAlignment="1">
      <alignment horizontal="center" vertical="center" wrapText="1" readingOrder="2"/>
    </xf>
    <xf numFmtId="0" fontId="199" fillId="32" borderId="106" xfId="7" applyFont="1" applyFill="1" applyBorder="1" applyAlignment="1">
      <alignment horizontal="center" vertical="center" wrapText="1" readingOrder="2"/>
    </xf>
    <xf numFmtId="0" fontId="201" fillId="32" borderId="102" xfId="7" applyFont="1" applyFill="1" applyBorder="1" applyAlignment="1">
      <alignment horizontal="center" vertical="center" wrapText="1" readingOrder="2"/>
    </xf>
    <xf numFmtId="0" fontId="167" fillId="32" borderId="112" xfId="7" applyFont="1" applyFill="1" applyBorder="1" applyAlignment="1">
      <alignment horizontal="center" vertical="center" wrapText="1" readingOrder="2"/>
    </xf>
    <xf numFmtId="0" fontId="101" fillId="23" borderId="50" xfId="7" applyFont="1" applyFill="1" applyBorder="1" applyAlignment="1">
      <alignment vertical="center" wrapText="1"/>
    </xf>
    <xf numFmtId="0" fontId="201" fillId="23" borderId="42" xfId="7" applyFont="1" applyFill="1" applyBorder="1" applyAlignment="1">
      <alignment vertical="center" wrapText="1"/>
    </xf>
    <xf numFmtId="0" fontId="201" fillId="23" borderId="52" xfId="7" applyFont="1" applyFill="1" applyBorder="1" applyAlignment="1">
      <alignment vertical="center" wrapText="1"/>
    </xf>
    <xf numFmtId="0" fontId="169" fillId="41" borderId="69" xfId="7" applyFont="1" applyFill="1" applyBorder="1" applyAlignment="1">
      <alignment horizontal="center" vertical="center" wrapText="1"/>
    </xf>
    <xf numFmtId="0" fontId="200" fillId="41" borderId="69" xfId="7" applyFont="1" applyFill="1" applyBorder="1" applyAlignment="1">
      <alignment horizontal="center" vertical="center" wrapText="1"/>
    </xf>
    <xf numFmtId="168" fontId="169" fillId="41" borderId="102" xfId="7" applyNumberFormat="1" applyFont="1" applyFill="1" applyBorder="1" applyAlignment="1">
      <alignment horizontal="center" vertical="center" wrapText="1"/>
    </xf>
    <xf numFmtId="0" fontId="169" fillId="41" borderId="26" xfId="7" applyFont="1" applyFill="1" applyBorder="1" applyAlignment="1">
      <alignment horizontal="center" vertical="center" wrapText="1"/>
    </xf>
    <xf numFmtId="0" fontId="169" fillId="41" borderId="52" xfId="7" applyFont="1" applyFill="1" applyBorder="1" applyAlignment="1">
      <alignment horizontal="center" vertical="center" wrapText="1" readingOrder="2"/>
    </xf>
    <xf numFmtId="0" fontId="164" fillId="0" borderId="0" xfId="7" applyFont="1" applyAlignment="1">
      <alignment horizontal="center" vertical="center"/>
    </xf>
    <xf numFmtId="0" fontId="212" fillId="0" borderId="81" xfId="7" applyFont="1" applyBorder="1"/>
    <xf numFmtId="0" fontId="212" fillId="0" borderId="32" xfId="7" applyFont="1" applyBorder="1"/>
    <xf numFmtId="0" fontId="212" fillId="0" borderId="0" xfId="7" applyFont="1" applyAlignment="1">
      <alignment horizontal="center"/>
    </xf>
    <xf numFmtId="0" fontId="201" fillId="41" borderId="113" xfId="7" applyFont="1" applyFill="1" applyBorder="1" applyAlignment="1">
      <alignment horizontal="center" vertical="center" wrapText="1" readingOrder="2"/>
    </xf>
    <xf numFmtId="0" fontId="169" fillId="41" borderId="87" xfId="7" applyFont="1" applyFill="1" applyBorder="1" applyAlignment="1">
      <alignment horizontal="center" vertical="center" wrapText="1" readingOrder="2"/>
    </xf>
    <xf numFmtId="0" fontId="200" fillId="32" borderId="27" xfId="7" applyFont="1" applyFill="1" applyBorder="1" applyAlignment="1">
      <alignment horizontal="center" vertical="center" wrapText="1" readingOrder="2"/>
    </xf>
    <xf numFmtId="0" fontId="200" fillId="32" borderId="93" xfId="7" applyFont="1" applyFill="1" applyBorder="1" applyAlignment="1">
      <alignment horizontal="center" vertical="center" wrapText="1" readingOrder="2"/>
    </xf>
    <xf numFmtId="0" fontId="199" fillId="32" borderId="29" xfId="7" applyFont="1" applyFill="1" applyBorder="1" applyAlignment="1">
      <alignment horizontal="center" vertical="center" wrapText="1" readingOrder="2"/>
    </xf>
    <xf numFmtId="0" fontId="199" fillId="32" borderId="39" xfId="7" applyFont="1" applyFill="1" applyBorder="1" applyAlignment="1">
      <alignment horizontal="center" vertical="center" wrapText="1" readingOrder="2"/>
    </xf>
    <xf numFmtId="0" fontId="202" fillId="32" borderId="0" xfId="7" applyFont="1" applyFill="1" applyAlignment="1">
      <alignment horizontal="center" vertical="center" wrapText="1" readingOrder="2"/>
    </xf>
    <xf numFmtId="0" fontId="202" fillId="32" borderId="18" xfId="7" applyFont="1" applyFill="1" applyBorder="1" applyAlignment="1">
      <alignment horizontal="center" vertical="center" wrapText="1"/>
    </xf>
    <xf numFmtId="0" fontId="202" fillId="32" borderId="23" xfId="7" applyFont="1" applyFill="1" applyBorder="1" applyAlignment="1">
      <alignment horizontal="center" vertical="center" wrapText="1"/>
    </xf>
    <xf numFmtId="0" fontId="202" fillId="32" borderId="55" xfId="7" applyFont="1" applyFill="1" applyBorder="1" applyAlignment="1">
      <alignment horizontal="center" vertical="center" wrapText="1"/>
    </xf>
    <xf numFmtId="0" fontId="202" fillId="32" borderId="40" xfId="7" applyFont="1" applyFill="1" applyBorder="1" applyAlignment="1">
      <alignment horizontal="center" vertical="center" wrapText="1"/>
    </xf>
    <xf numFmtId="0" fontId="202" fillId="32" borderId="41" xfId="7" applyFont="1" applyFill="1" applyBorder="1" applyAlignment="1">
      <alignment horizontal="center" vertical="center" wrapText="1"/>
    </xf>
    <xf numFmtId="0" fontId="202" fillId="32" borderId="94" xfId="7" applyFont="1" applyFill="1" applyBorder="1" applyAlignment="1">
      <alignment horizontal="center" vertical="center" wrapText="1"/>
    </xf>
    <xf numFmtId="168" fontId="169" fillId="32" borderId="46" xfId="7" applyNumberFormat="1" applyFont="1" applyFill="1" applyBorder="1" applyAlignment="1">
      <alignment horizontal="center" vertical="center" wrapText="1"/>
    </xf>
    <xf numFmtId="0" fontId="167" fillId="32" borderId="55" xfId="7" applyFont="1" applyFill="1" applyBorder="1" applyAlignment="1">
      <alignment horizontal="center" vertical="center" wrapText="1" readingOrder="2"/>
    </xf>
    <xf numFmtId="0" fontId="200" fillId="32" borderId="99" xfId="7" applyFont="1" applyFill="1" applyBorder="1" applyAlignment="1">
      <alignment horizontal="center" vertical="center" wrapText="1" readingOrder="2"/>
    </xf>
    <xf numFmtId="0" fontId="199" fillId="32" borderId="8" xfId="7" applyFont="1" applyFill="1" applyBorder="1" applyAlignment="1">
      <alignment horizontal="center" vertical="center" wrapText="1" readingOrder="2"/>
    </xf>
    <xf numFmtId="0" fontId="202" fillId="32" borderId="7" xfId="7" applyFont="1" applyFill="1" applyBorder="1" applyAlignment="1">
      <alignment horizontal="center" vertical="center" wrapText="1" readingOrder="2"/>
    </xf>
    <xf numFmtId="0" fontId="202" fillId="32" borderId="56" xfId="7" applyFont="1" applyFill="1" applyBorder="1" applyAlignment="1">
      <alignment horizontal="center" vertical="center" wrapText="1"/>
    </xf>
    <xf numFmtId="0" fontId="202" fillId="32" borderId="61" xfId="7" applyFont="1" applyFill="1" applyBorder="1" applyAlignment="1">
      <alignment horizontal="center" vertical="center" wrapText="1"/>
    </xf>
    <xf numFmtId="0" fontId="202" fillId="32" borderId="99" xfId="7" applyFont="1" applyFill="1" applyBorder="1" applyAlignment="1">
      <alignment horizontal="center" vertical="center" wrapText="1"/>
    </xf>
    <xf numFmtId="0" fontId="167" fillId="32" borderId="26" xfId="7" applyFont="1" applyFill="1" applyBorder="1" applyAlignment="1">
      <alignment horizontal="center" vertical="center" wrapText="1" readingOrder="2"/>
    </xf>
    <xf numFmtId="0" fontId="90" fillId="32" borderId="27" xfId="7" applyFont="1" applyFill="1" applyBorder="1" applyAlignment="1">
      <alignment horizontal="center" vertical="center" wrapText="1" readingOrder="2"/>
    </xf>
    <xf numFmtId="0" fontId="62" fillId="32" borderId="99" xfId="7" applyFont="1" applyFill="1" applyBorder="1" applyAlignment="1">
      <alignment horizontal="center" vertical="center" wrapText="1" readingOrder="2"/>
    </xf>
    <xf numFmtId="0" fontId="40" fillId="32" borderId="26" xfId="7" applyFont="1" applyFill="1" applyBorder="1" applyAlignment="1">
      <alignment horizontal="center" vertical="center" wrapText="1" readingOrder="2"/>
    </xf>
    <xf numFmtId="0" fontId="40" fillId="32" borderId="8" xfId="7" applyFont="1" applyFill="1" applyBorder="1" applyAlignment="1">
      <alignment horizontal="center" vertical="center" wrapText="1" readingOrder="2"/>
    </xf>
    <xf numFmtId="0" fontId="14" fillId="32" borderId="7" xfId="7" applyFont="1" applyFill="1" applyBorder="1" applyAlignment="1">
      <alignment horizontal="center" vertical="center" wrapText="1" readingOrder="2"/>
    </xf>
    <xf numFmtId="0" fontId="14" fillId="32" borderId="56" xfId="7" applyFont="1" applyFill="1" applyBorder="1" applyAlignment="1">
      <alignment horizontal="center" vertical="center" wrapText="1"/>
    </xf>
    <xf numFmtId="0" fontId="14" fillId="32" borderId="61" xfId="7" applyFont="1" applyFill="1" applyBorder="1" applyAlignment="1">
      <alignment horizontal="center" vertical="center" wrapText="1"/>
    </xf>
    <xf numFmtId="0" fontId="14" fillId="32" borderId="55" xfId="7" applyFont="1" applyFill="1" applyBorder="1" applyAlignment="1">
      <alignment horizontal="center" vertical="center" wrapText="1"/>
    </xf>
    <xf numFmtId="0" fontId="14" fillId="32" borderId="40" xfId="7" applyFont="1" applyFill="1" applyBorder="1" applyAlignment="1">
      <alignment horizontal="center" vertical="center" wrapText="1"/>
    </xf>
    <xf numFmtId="0" fontId="62" fillId="32" borderId="40" xfId="7" applyFont="1" applyFill="1" applyBorder="1" applyAlignment="1">
      <alignment horizontal="center" vertical="center" wrapText="1"/>
    </xf>
    <xf numFmtId="0" fontId="14" fillId="32" borderId="41" xfId="7" applyFont="1" applyFill="1" applyBorder="1" applyAlignment="1">
      <alignment horizontal="center" vertical="center" wrapText="1"/>
    </xf>
    <xf numFmtId="0" fontId="14" fillId="32" borderId="99" xfId="7" applyFont="1" applyFill="1" applyBorder="1" applyAlignment="1">
      <alignment horizontal="center" vertical="center" wrapText="1"/>
    </xf>
    <xf numFmtId="168" fontId="34" fillId="32" borderId="46" xfId="7" applyNumberFormat="1" applyFont="1" applyFill="1" applyBorder="1" applyAlignment="1">
      <alignment horizontal="center" vertical="center" wrapText="1"/>
    </xf>
    <xf numFmtId="0" fontId="55" fillId="32" borderId="26" xfId="7" applyFont="1" applyFill="1" applyBorder="1" applyAlignment="1">
      <alignment horizontal="center" vertical="center" wrapText="1" readingOrder="2"/>
    </xf>
    <xf numFmtId="0" fontId="62" fillId="32" borderId="93" xfId="7" applyFont="1" applyFill="1" applyBorder="1" applyAlignment="1">
      <alignment horizontal="center" vertical="center" wrapText="1" readingOrder="2"/>
    </xf>
    <xf numFmtId="0" fontId="123" fillId="0" borderId="93" xfId="7" applyFont="1" applyBorder="1" applyAlignment="1">
      <alignment horizontal="center" vertical="center" wrapText="1"/>
    </xf>
    <xf numFmtId="0" fontId="14" fillId="32" borderId="27" xfId="7" applyFont="1" applyFill="1" applyBorder="1" applyAlignment="1">
      <alignment horizontal="center" vertical="center" wrapText="1"/>
    </xf>
    <xf numFmtId="0" fontId="14" fillId="32" borderId="30" xfId="7" applyFont="1" applyFill="1" applyBorder="1" applyAlignment="1">
      <alignment horizontal="center" vertical="center" wrapText="1"/>
    </xf>
    <xf numFmtId="0" fontId="14" fillId="32" borderId="26" xfId="7" applyFont="1" applyFill="1" applyBorder="1" applyAlignment="1">
      <alignment horizontal="center" vertical="center" wrapText="1"/>
    </xf>
    <xf numFmtId="0" fontId="14" fillId="32" borderId="8" xfId="7" applyFont="1" applyFill="1" applyBorder="1" applyAlignment="1">
      <alignment horizontal="center" vertical="center" wrapText="1"/>
    </xf>
    <xf numFmtId="0" fontId="62" fillId="32" borderId="8" xfId="7" applyFont="1" applyFill="1" applyBorder="1" applyAlignment="1">
      <alignment horizontal="center" vertical="center" wrapText="1"/>
    </xf>
    <xf numFmtId="0" fontId="14" fillId="32" borderId="7" xfId="7" applyFont="1" applyFill="1" applyBorder="1" applyAlignment="1">
      <alignment horizontal="center" vertical="center" wrapText="1"/>
    </xf>
    <xf numFmtId="168" fontId="34" fillId="32" borderId="100" xfId="7" applyNumberFormat="1" applyFont="1" applyFill="1" applyBorder="1" applyAlignment="1">
      <alignment horizontal="center" vertical="center" wrapText="1"/>
    </xf>
    <xf numFmtId="0" fontId="16" fillId="0" borderId="8" xfId="7" applyBorder="1" applyAlignment="1">
      <alignment horizontal="center" vertical="center" wrapText="1"/>
    </xf>
    <xf numFmtId="0" fontId="40" fillId="32" borderId="67" xfId="7" applyFont="1" applyFill="1" applyBorder="1" applyAlignment="1">
      <alignment horizontal="center" vertical="center" wrapText="1" readingOrder="2"/>
    </xf>
    <xf numFmtId="0" fontId="40" fillId="32" borderId="68" xfId="7" applyFont="1" applyFill="1" applyBorder="1" applyAlignment="1">
      <alignment horizontal="center" vertical="center" wrapText="1" readingOrder="2"/>
    </xf>
    <xf numFmtId="0" fontId="14" fillId="32" borderId="66" xfId="7" applyFont="1" applyFill="1" applyBorder="1" applyAlignment="1">
      <alignment horizontal="center" vertical="center" wrapText="1" readingOrder="2"/>
    </xf>
    <xf numFmtId="0" fontId="14" fillId="32" borderId="88" xfId="7" applyFont="1" applyFill="1" applyBorder="1" applyAlignment="1">
      <alignment horizontal="center" vertical="center" wrapText="1"/>
    </xf>
    <xf numFmtId="0" fontId="14" fillId="32" borderId="104" xfId="7" applyFont="1" applyFill="1" applyBorder="1" applyAlignment="1">
      <alignment horizontal="center" vertical="center" wrapText="1"/>
    </xf>
    <xf numFmtId="0" fontId="14" fillId="32" borderId="67" xfId="7" applyFont="1" applyFill="1" applyBorder="1" applyAlignment="1">
      <alignment horizontal="center" vertical="center" wrapText="1"/>
    </xf>
    <xf numFmtId="0" fontId="14" fillId="32" borderId="68" xfId="7" applyFont="1" applyFill="1" applyBorder="1" applyAlignment="1">
      <alignment horizontal="center" vertical="center" wrapText="1"/>
    </xf>
    <xf numFmtId="0" fontId="62" fillId="32" borderId="68" xfId="7" applyFont="1" applyFill="1" applyBorder="1" applyAlignment="1">
      <alignment horizontal="center" vertical="center" wrapText="1"/>
    </xf>
    <xf numFmtId="0" fontId="14" fillId="32" borderId="66" xfId="7" applyFont="1" applyFill="1" applyBorder="1" applyAlignment="1">
      <alignment horizontal="center" vertical="center" wrapText="1"/>
    </xf>
    <xf numFmtId="0" fontId="14" fillId="32" borderId="102" xfId="7" applyFont="1" applyFill="1" applyBorder="1" applyAlignment="1">
      <alignment horizontal="center" vertical="center" wrapText="1"/>
    </xf>
    <xf numFmtId="168" fontId="34" fillId="32" borderId="112" xfId="7" applyNumberFormat="1" applyFont="1" applyFill="1" applyBorder="1" applyAlignment="1">
      <alignment horizontal="center" vertical="center" wrapText="1"/>
    </xf>
    <xf numFmtId="0" fontId="55" fillId="32" borderId="0" xfId="7" applyFont="1" applyFill="1" applyAlignment="1">
      <alignment horizontal="center" vertical="center" wrapText="1" readingOrder="2"/>
    </xf>
    <xf numFmtId="0" fontId="89" fillId="0" borderId="88" xfId="7" applyFont="1" applyBorder="1" applyAlignment="1">
      <alignment horizontal="center" vertical="center" wrapText="1"/>
    </xf>
    <xf numFmtId="0" fontId="54" fillId="41" borderId="66" xfId="7" applyFont="1" applyFill="1" applyBorder="1" applyAlignment="1">
      <alignment vertical="center" wrapText="1"/>
    </xf>
    <xf numFmtId="0" fontId="54" fillId="41" borderId="42" xfId="7" applyFont="1" applyFill="1" applyBorder="1" applyAlignment="1">
      <alignment vertical="center" wrapText="1"/>
    </xf>
    <xf numFmtId="0" fontId="54" fillId="41" borderId="67" xfId="7" applyFont="1" applyFill="1" applyBorder="1" applyAlignment="1">
      <alignment vertical="center" wrapText="1"/>
    </xf>
    <xf numFmtId="0" fontId="130" fillId="41" borderId="83" xfId="7" applyFont="1" applyFill="1" applyBorder="1" applyAlignment="1">
      <alignment horizontal="center" vertical="center" wrapText="1"/>
    </xf>
    <xf numFmtId="0" fontId="205" fillId="41" borderId="83" xfId="7" applyFont="1" applyFill="1" applyBorder="1" applyAlignment="1">
      <alignment horizontal="center" vertical="center" wrapText="1"/>
    </xf>
    <xf numFmtId="0" fontId="132" fillId="41" borderId="83" xfId="7" applyFont="1" applyFill="1" applyBorder="1" applyAlignment="1">
      <alignment horizontal="center" vertical="center" wrapText="1"/>
    </xf>
    <xf numFmtId="0" fontId="129" fillId="41" borderId="83" xfId="7" applyFont="1" applyFill="1" applyBorder="1" applyAlignment="1">
      <alignment horizontal="center" vertical="center" wrapText="1"/>
    </xf>
    <xf numFmtId="0" fontId="205" fillId="41" borderId="91" xfId="7" applyFont="1" applyFill="1" applyBorder="1" applyAlignment="1">
      <alignment horizontal="center" vertical="center" wrapText="1"/>
    </xf>
    <xf numFmtId="0" fontId="205" fillId="41" borderId="89" xfId="7" applyFont="1" applyFill="1" applyBorder="1" applyAlignment="1">
      <alignment horizontal="center" vertical="center" wrapText="1"/>
    </xf>
    <xf numFmtId="168" fontId="135" fillId="41" borderId="49" xfId="7" applyNumberFormat="1" applyFont="1" applyFill="1" applyBorder="1" applyAlignment="1">
      <alignment horizontal="center" vertical="center" wrapText="1"/>
    </xf>
    <xf numFmtId="0" fontId="131" fillId="41" borderId="33" xfId="7" applyFont="1" applyFill="1" applyBorder="1" applyAlignment="1">
      <alignment horizontal="center" vertical="center" wrapText="1" readingOrder="2"/>
    </xf>
    <xf numFmtId="0" fontId="54" fillId="13" borderId="0" xfId="7" applyFont="1" applyFill="1" applyAlignment="1">
      <alignment horizontal="center" vertical="center" wrapText="1"/>
    </xf>
    <xf numFmtId="0" fontId="40" fillId="13" borderId="0" xfId="7" applyFont="1" applyFill="1" applyAlignment="1">
      <alignment horizontal="center" vertical="center" wrapText="1"/>
    </xf>
    <xf numFmtId="0" fontId="130" fillId="13" borderId="0" xfId="7" applyFont="1" applyFill="1" applyAlignment="1">
      <alignment horizontal="center" vertical="center" wrapText="1"/>
    </xf>
    <xf numFmtId="0" fontId="205" fillId="13" borderId="0" xfId="7" applyFont="1" applyFill="1" applyAlignment="1">
      <alignment horizontal="center" vertical="center" wrapText="1"/>
    </xf>
    <xf numFmtId="0" fontId="129" fillId="13" borderId="0" xfId="7" applyFont="1" applyFill="1" applyAlignment="1">
      <alignment horizontal="center" vertical="center" wrapText="1"/>
    </xf>
    <xf numFmtId="168" fontId="205" fillId="13" borderId="0" xfId="7" applyNumberFormat="1" applyFont="1" applyFill="1" applyAlignment="1">
      <alignment horizontal="center" vertical="center" wrapText="1"/>
    </xf>
    <xf numFmtId="0" fontId="93" fillId="0" borderId="81" xfId="7" applyFont="1" applyBorder="1" applyAlignment="1">
      <alignment vertical="center"/>
    </xf>
    <xf numFmtId="0" fontId="93" fillId="0" borderId="32" xfId="7" applyFont="1" applyBorder="1" applyAlignment="1">
      <alignment vertical="center"/>
    </xf>
    <xf numFmtId="0" fontId="92" fillId="0" borderId="32" xfId="7" applyFont="1" applyBorder="1" applyAlignment="1">
      <alignment vertical="center"/>
    </xf>
    <xf numFmtId="0" fontId="93" fillId="0" borderId="33" xfId="7" applyFont="1" applyBorder="1" applyAlignment="1">
      <alignment vertical="center"/>
    </xf>
    <xf numFmtId="0" fontId="96" fillId="0" borderId="81" xfId="7" applyFont="1" applyBorder="1" applyAlignment="1">
      <alignment vertical="center"/>
    </xf>
    <xf numFmtId="0" fontId="96" fillId="0" borderId="32" xfId="7" applyFont="1" applyBorder="1" applyAlignment="1">
      <alignment vertical="center"/>
    </xf>
    <xf numFmtId="0" fontId="96" fillId="0" borderId="33" xfId="7" applyFont="1" applyBorder="1" applyAlignment="1">
      <alignment vertical="center"/>
    </xf>
    <xf numFmtId="0" fontId="32" fillId="23" borderId="18" xfId="7" applyFont="1" applyFill="1" applyBorder="1" applyAlignment="1">
      <alignment horizontal="center" vertical="center" wrapText="1"/>
    </xf>
    <xf numFmtId="0" fontId="32" fillId="23" borderId="96" xfId="7" applyFont="1" applyFill="1" applyBorder="1" applyAlignment="1">
      <alignment vertical="center" wrapText="1"/>
    </xf>
    <xf numFmtId="0" fontId="32" fillId="23" borderId="35" xfId="7" applyFont="1" applyFill="1" applyBorder="1" applyAlignment="1">
      <alignment vertical="center" wrapText="1"/>
    </xf>
    <xf numFmtId="0" fontId="32" fillId="23" borderId="36" xfId="7" applyFont="1" applyFill="1" applyBorder="1" applyAlignment="1">
      <alignment vertical="center" wrapText="1"/>
    </xf>
    <xf numFmtId="0" fontId="32" fillId="23" borderId="34" xfId="7" applyFont="1" applyFill="1" applyBorder="1" applyAlignment="1">
      <alignment vertical="center" wrapText="1"/>
    </xf>
    <xf numFmtId="0" fontId="32" fillId="23" borderId="35" xfId="7" applyFont="1" applyFill="1" applyBorder="1" applyAlignment="1">
      <alignment horizontal="center" vertical="center" wrapText="1"/>
    </xf>
    <xf numFmtId="0" fontId="62" fillId="23" borderId="35" xfId="7" applyFont="1" applyFill="1" applyBorder="1" applyAlignment="1">
      <alignment vertical="center" wrapText="1"/>
    </xf>
    <xf numFmtId="0" fontId="224" fillId="23" borderId="94" xfId="7" applyFont="1" applyFill="1" applyBorder="1" applyAlignment="1">
      <alignment horizontal="center" vertical="center" wrapText="1" readingOrder="2"/>
    </xf>
    <xf numFmtId="0" fontId="224" fillId="23" borderId="95" xfId="7" applyFont="1" applyFill="1" applyBorder="1" applyAlignment="1">
      <alignment horizontal="center" vertical="center" wrapText="1" readingOrder="2"/>
    </xf>
    <xf numFmtId="0" fontId="224" fillId="23" borderId="23" xfId="7" applyFont="1" applyFill="1" applyBorder="1" applyAlignment="1">
      <alignment horizontal="center" vertical="center" wrapText="1" readingOrder="2"/>
    </xf>
    <xf numFmtId="0" fontId="32" fillId="23" borderId="69" xfId="7" applyFont="1" applyFill="1" applyBorder="1" applyAlignment="1">
      <alignment horizontal="center" vertical="center" wrapText="1"/>
    </xf>
    <xf numFmtId="0" fontId="32" fillId="23" borderId="70" xfId="7" applyFont="1" applyFill="1" applyBorder="1" applyAlignment="1">
      <alignment horizontal="center" vertical="center" wrapText="1"/>
    </xf>
    <xf numFmtId="0" fontId="32" fillId="23" borderId="106" xfId="7" applyFont="1" applyFill="1" applyBorder="1" applyAlignment="1">
      <alignment horizontal="center" vertical="center" wrapText="1"/>
    </xf>
    <xf numFmtId="0" fontId="32" fillId="23" borderId="71" xfId="7" applyFont="1" applyFill="1" applyBorder="1" applyAlignment="1">
      <alignment horizontal="center" vertical="center" wrapText="1"/>
    </xf>
    <xf numFmtId="0" fontId="32" fillId="23" borderId="103" xfId="7" applyFont="1" applyFill="1" applyBorder="1" applyAlignment="1">
      <alignment horizontal="center" vertical="center" wrapText="1"/>
    </xf>
    <xf numFmtId="0" fontId="32" fillId="23" borderId="92" xfId="7" applyFont="1" applyFill="1" applyBorder="1" applyAlignment="1">
      <alignment horizontal="center" vertical="center" wrapText="1"/>
    </xf>
    <xf numFmtId="0" fontId="62" fillId="23" borderId="70" xfId="7" applyFont="1" applyFill="1" applyBorder="1" applyAlignment="1">
      <alignment horizontal="center" vertical="center" wrapText="1"/>
    </xf>
    <xf numFmtId="0" fontId="32" fillId="23" borderId="102" xfId="7" applyFont="1" applyFill="1" applyBorder="1" applyAlignment="1">
      <alignment horizontal="center" vertical="center" wrapText="1"/>
    </xf>
    <xf numFmtId="0" fontId="90" fillId="32" borderId="115" xfId="7" applyFont="1" applyFill="1" applyBorder="1" applyAlignment="1">
      <alignment horizontal="center" vertical="center" wrapText="1" readingOrder="2"/>
    </xf>
    <xf numFmtId="0" fontId="90" fillId="32" borderId="93" xfId="7" applyFont="1" applyFill="1" applyBorder="1" applyAlignment="1">
      <alignment horizontal="center" vertical="center" wrapText="1" readingOrder="2"/>
    </xf>
    <xf numFmtId="0" fontId="62" fillId="32" borderId="56" xfId="7" applyFont="1" applyFill="1" applyBorder="1" applyAlignment="1">
      <alignment horizontal="center" vertical="center" wrapText="1" readingOrder="2"/>
    </xf>
    <xf numFmtId="0" fontId="62" fillId="32" borderId="40" xfId="7" applyFont="1" applyFill="1" applyBorder="1" applyAlignment="1">
      <alignment horizontal="center" vertical="center" wrapText="1" readingOrder="2"/>
    </xf>
    <xf numFmtId="0" fontId="62" fillId="32" borderId="41" xfId="7" applyFont="1" applyFill="1" applyBorder="1" applyAlignment="1">
      <alignment horizontal="center" vertical="center" wrapText="1" readingOrder="2"/>
    </xf>
    <xf numFmtId="0" fontId="62" fillId="32" borderId="56" xfId="7" applyFont="1" applyFill="1" applyBorder="1" applyAlignment="1">
      <alignment horizontal="center" vertical="center" wrapText="1"/>
    </xf>
    <xf numFmtId="0" fontId="62" fillId="32" borderId="61" xfId="7" applyFont="1" applyFill="1" applyBorder="1" applyAlignment="1">
      <alignment horizontal="center" vertical="center" wrapText="1"/>
    </xf>
    <xf numFmtId="0" fontId="62" fillId="32" borderId="101" xfId="7" applyFont="1" applyFill="1" applyBorder="1" applyAlignment="1">
      <alignment horizontal="center" vertical="center" wrapText="1"/>
    </xf>
    <xf numFmtId="0" fontId="86" fillId="0" borderId="55" xfId="7" applyFont="1" applyBorder="1" applyAlignment="1">
      <alignment horizontal="center" vertical="center"/>
    </xf>
    <xf numFmtId="0" fontId="62" fillId="32" borderId="41" xfId="7" applyFont="1" applyFill="1" applyBorder="1" applyAlignment="1">
      <alignment horizontal="center" vertical="center" wrapText="1"/>
    </xf>
    <xf numFmtId="0" fontId="86" fillId="0" borderId="93" xfId="7" applyFont="1" applyBorder="1" applyAlignment="1">
      <alignment horizontal="center" vertical="center"/>
    </xf>
    <xf numFmtId="0" fontId="225" fillId="32" borderId="46" xfId="7" applyFont="1" applyFill="1" applyBorder="1" applyAlignment="1">
      <alignment horizontal="center" vertical="center" wrapText="1" readingOrder="2"/>
    </xf>
    <xf numFmtId="0" fontId="90" fillId="32" borderId="53" xfId="7" applyFont="1" applyFill="1" applyBorder="1" applyAlignment="1">
      <alignment horizontal="center" vertical="center" wrapText="1" readingOrder="2"/>
    </xf>
    <xf numFmtId="0" fontId="90" fillId="32" borderId="99" xfId="7" applyFont="1" applyFill="1" applyBorder="1" applyAlignment="1">
      <alignment horizontal="center" vertical="center" wrapText="1" readingOrder="2"/>
    </xf>
    <xf numFmtId="0" fontId="62" fillId="32" borderId="27" xfId="7" applyFont="1" applyFill="1" applyBorder="1" applyAlignment="1">
      <alignment horizontal="center" vertical="center" wrapText="1" readingOrder="2"/>
    </xf>
    <xf numFmtId="0" fontId="62" fillId="32" borderId="8" xfId="7" applyFont="1" applyFill="1" applyBorder="1" applyAlignment="1">
      <alignment horizontal="center" vertical="center" wrapText="1" readingOrder="2"/>
    </xf>
    <xf numFmtId="0" fontId="62" fillId="32" borderId="7" xfId="7" applyFont="1" applyFill="1" applyBorder="1" applyAlignment="1">
      <alignment horizontal="center" vertical="center" wrapText="1" readingOrder="2"/>
    </xf>
    <xf numFmtId="0" fontId="62" fillId="32" borderId="27" xfId="7" applyFont="1" applyFill="1" applyBorder="1" applyAlignment="1">
      <alignment horizontal="center" vertical="center" wrapText="1"/>
    </xf>
    <xf numFmtId="0" fontId="62" fillId="32" borderId="30" xfId="7" applyFont="1" applyFill="1" applyBorder="1" applyAlignment="1">
      <alignment horizontal="center" vertical="center" wrapText="1"/>
    </xf>
    <xf numFmtId="0" fontId="62" fillId="32" borderId="31" xfId="7" applyFont="1" applyFill="1" applyBorder="1" applyAlignment="1">
      <alignment horizontal="center" vertical="center" wrapText="1"/>
    </xf>
    <xf numFmtId="0" fontId="86" fillId="0" borderId="26" xfId="7" applyFont="1" applyBorder="1" applyAlignment="1">
      <alignment horizontal="center" vertical="center"/>
    </xf>
    <xf numFmtId="0" fontId="62" fillId="32" borderId="7" xfId="7" applyFont="1" applyFill="1" applyBorder="1" applyAlignment="1">
      <alignment horizontal="center" vertical="center" wrapText="1"/>
    </xf>
    <xf numFmtId="0" fontId="86" fillId="0" borderId="99" xfId="7" applyFont="1" applyBorder="1" applyAlignment="1">
      <alignment horizontal="center" vertical="center"/>
    </xf>
    <xf numFmtId="0" fontId="62" fillId="32" borderId="99" xfId="7" applyFont="1" applyFill="1" applyBorder="1" applyAlignment="1">
      <alignment horizontal="center" vertical="center" wrapText="1"/>
    </xf>
    <xf numFmtId="0" fontId="225" fillId="32" borderId="100" xfId="7" applyFont="1" applyFill="1" applyBorder="1" applyAlignment="1">
      <alignment horizontal="center" vertical="center" wrapText="1" readingOrder="2"/>
    </xf>
    <xf numFmtId="0" fontId="170" fillId="41" borderId="0" xfId="7" applyFont="1" applyFill="1"/>
    <xf numFmtId="0" fontId="62" fillId="32" borderId="37" xfId="7" applyFont="1" applyFill="1" applyBorder="1" applyAlignment="1">
      <alignment horizontal="center" vertical="center" wrapText="1" readingOrder="2"/>
    </xf>
    <xf numFmtId="0" fontId="62" fillId="32" borderId="3" xfId="7" applyFont="1" applyFill="1" applyBorder="1" applyAlignment="1">
      <alignment horizontal="center" vertical="center" wrapText="1" readingOrder="2"/>
    </xf>
    <xf numFmtId="0" fontId="61" fillId="0" borderId="1" xfId="7" applyFont="1" applyBorder="1" applyAlignment="1">
      <alignment horizontal="center" vertical="center" wrapText="1"/>
    </xf>
    <xf numFmtId="0" fontId="86" fillId="0" borderId="37" xfId="7" applyFont="1" applyBorder="1" applyAlignment="1">
      <alignment horizontal="center" vertical="center"/>
    </xf>
    <xf numFmtId="0" fontId="61" fillId="0" borderId="38" xfId="7" applyFont="1" applyBorder="1" applyAlignment="1">
      <alignment horizontal="center" vertical="center" wrapText="1"/>
    </xf>
    <xf numFmtId="0" fontId="61" fillId="0" borderId="2" xfId="7" applyFont="1" applyBorder="1" applyAlignment="1">
      <alignment horizontal="center" vertical="center" wrapText="1"/>
    </xf>
    <xf numFmtId="0" fontId="86" fillId="0" borderId="65" xfId="7" applyFont="1" applyBorder="1" applyAlignment="1">
      <alignment horizontal="center" vertical="center"/>
    </xf>
    <xf numFmtId="0" fontId="86" fillId="0" borderId="3" xfId="7" applyFont="1" applyBorder="1" applyAlignment="1">
      <alignment horizontal="center" vertical="center" wrapText="1"/>
    </xf>
    <xf numFmtId="0" fontId="61" fillId="0" borderId="3" xfId="7" applyFont="1" applyBorder="1" applyAlignment="1">
      <alignment horizontal="center" vertical="center" wrapText="1"/>
    </xf>
    <xf numFmtId="0" fontId="86" fillId="0" borderId="108" xfId="7" applyFont="1" applyBorder="1" applyAlignment="1">
      <alignment horizontal="center" vertical="center"/>
    </xf>
    <xf numFmtId="168" fontId="34" fillId="32" borderId="116" xfId="7" applyNumberFormat="1" applyFont="1" applyFill="1" applyBorder="1" applyAlignment="1">
      <alignment horizontal="center" vertical="center" wrapText="1"/>
    </xf>
    <xf numFmtId="0" fontId="16" fillId="0" borderId="65" xfId="7" applyBorder="1" applyAlignment="1">
      <alignment horizontal="center" vertical="center"/>
    </xf>
    <xf numFmtId="0" fontId="41" fillId="41" borderId="81" xfId="7" applyFont="1" applyFill="1" applyBorder="1" applyAlignment="1">
      <alignment vertical="center"/>
    </xf>
    <xf numFmtId="0" fontId="41" fillId="41" borderId="32" xfId="7" applyFont="1" applyFill="1" applyBorder="1" applyAlignment="1">
      <alignment vertical="center"/>
    </xf>
    <xf numFmtId="0" fontId="41" fillId="41" borderId="33" xfId="7" applyFont="1" applyFill="1" applyBorder="1" applyAlignment="1">
      <alignment vertical="center"/>
    </xf>
    <xf numFmtId="0" fontId="86" fillId="41" borderId="82" xfId="7" applyFont="1" applyFill="1" applyBorder="1" applyAlignment="1">
      <alignment horizontal="center" vertical="center"/>
    </xf>
    <xf numFmtId="0" fontId="86" fillId="41" borderId="87" xfId="7" applyFont="1" applyFill="1" applyBorder="1" applyAlignment="1">
      <alignment horizontal="center" vertical="center"/>
    </xf>
    <xf numFmtId="0" fontId="86" fillId="41" borderId="32" xfId="7" applyFont="1" applyFill="1" applyBorder="1" applyAlignment="1">
      <alignment horizontal="center" vertical="center"/>
    </xf>
    <xf numFmtId="0" fontId="86" fillId="41" borderId="83" xfId="7" applyFont="1" applyFill="1" applyBorder="1" applyAlignment="1">
      <alignment horizontal="center" vertical="center"/>
    </xf>
    <xf numFmtId="0" fontId="86" fillId="41" borderId="49" xfId="7" applyFont="1" applyFill="1" applyBorder="1" applyAlignment="1">
      <alignment horizontal="center" vertical="center"/>
    </xf>
    <xf numFmtId="165" fontId="34" fillId="41" borderId="49" xfId="7" applyNumberFormat="1" applyFont="1" applyFill="1" applyBorder="1" applyAlignment="1">
      <alignment horizontal="center" vertical="center"/>
    </xf>
    <xf numFmtId="0" fontId="16" fillId="41" borderId="33" xfId="7" applyFill="1" applyBorder="1" applyAlignment="1">
      <alignment horizontal="center" vertical="center"/>
    </xf>
    <xf numFmtId="0" fontId="15" fillId="41" borderId="72" xfId="7" applyFont="1" applyFill="1" applyBorder="1"/>
    <xf numFmtId="0" fontId="15" fillId="41" borderId="81" xfId="7" applyFont="1" applyFill="1" applyBorder="1" applyAlignment="1">
      <alignment vertical="center" wrapText="1" readingOrder="2"/>
    </xf>
    <xf numFmtId="0" fontId="15" fillId="41" borderId="32" xfId="7" applyFont="1" applyFill="1" applyBorder="1" applyAlignment="1">
      <alignment vertical="center" wrapText="1" readingOrder="2"/>
    </xf>
    <xf numFmtId="0" fontId="15" fillId="41" borderId="33" xfId="7" applyFont="1" applyFill="1" applyBorder="1" applyAlignment="1">
      <alignment vertical="center" wrapText="1" readingOrder="2"/>
    </xf>
    <xf numFmtId="0" fontId="97" fillId="41" borderId="81" xfId="7" applyFont="1" applyFill="1" applyBorder="1" applyAlignment="1">
      <alignment vertical="center" wrapText="1"/>
    </xf>
    <xf numFmtId="0" fontId="97" fillId="41" borderId="32" xfId="7" applyFont="1" applyFill="1" applyBorder="1" applyAlignment="1">
      <alignment vertical="center" wrapText="1"/>
    </xf>
    <xf numFmtId="0" fontId="97" fillId="41" borderId="33" xfId="7" applyFont="1" applyFill="1" applyBorder="1" applyAlignment="1">
      <alignment vertical="center" wrapText="1"/>
    </xf>
    <xf numFmtId="0" fontId="62" fillId="41" borderId="32" xfId="7" applyFont="1" applyFill="1" applyBorder="1" applyAlignment="1">
      <alignment vertical="center" wrapText="1" readingOrder="2"/>
    </xf>
    <xf numFmtId="0" fontId="226" fillId="41" borderId="20" xfId="7" applyFont="1" applyFill="1" applyBorder="1" applyAlignment="1">
      <alignment horizontal="center" vertical="center" wrapText="1" readingOrder="2"/>
    </xf>
    <xf numFmtId="0" fontId="226" fillId="41" borderId="24" xfId="7" applyFont="1" applyFill="1" applyBorder="1" applyAlignment="1">
      <alignment horizontal="center" vertical="center" wrapText="1" readingOrder="2"/>
    </xf>
    <xf numFmtId="0" fontId="90" fillId="41" borderId="50" xfId="7" applyFont="1" applyFill="1" applyBorder="1" applyAlignment="1">
      <alignment horizontal="center" vertical="center" textRotation="90" wrapText="1"/>
    </xf>
    <xf numFmtId="0" fontId="15" fillId="41" borderId="49" xfId="7" applyFont="1" applyFill="1" applyBorder="1" applyAlignment="1">
      <alignment horizontal="center" vertical="center" wrapText="1" readingOrder="2"/>
    </xf>
    <xf numFmtId="0" fontId="15" fillId="41" borderId="86" xfId="7" applyFont="1" applyFill="1" applyBorder="1" applyAlignment="1">
      <alignment horizontal="center" vertical="center" wrapText="1" readingOrder="2"/>
    </xf>
    <xf numFmtId="0" fontId="15" fillId="41" borderId="83" xfId="7" applyFont="1" applyFill="1" applyBorder="1" applyAlignment="1">
      <alignment horizontal="center" vertical="center" wrapText="1" readingOrder="2"/>
    </xf>
    <xf numFmtId="0" fontId="15" fillId="41" borderId="91" xfId="7" applyFont="1" applyFill="1" applyBorder="1" applyAlignment="1">
      <alignment horizontal="center" vertical="center" wrapText="1" readingOrder="2"/>
    </xf>
    <xf numFmtId="0" fontId="15" fillId="41" borderId="82" xfId="7" applyFont="1" applyFill="1" applyBorder="1" applyAlignment="1">
      <alignment horizontal="center" vertical="center" wrapText="1" readingOrder="2"/>
    </xf>
    <xf numFmtId="0" fontId="90" fillId="41" borderId="91" xfId="7" applyFont="1" applyFill="1" applyBorder="1" applyAlignment="1">
      <alignment horizontal="center" vertical="center" wrapText="1" readingOrder="2"/>
    </xf>
    <xf numFmtId="0" fontId="90" fillId="41" borderId="32" xfId="7" applyFont="1" applyFill="1" applyBorder="1" applyAlignment="1">
      <alignment horizontal="center" vertical="center" wrapText="1" readingOrder="2"/>
    </xf>
    <xf numFmtId="0" fontId="62" fillId="41" borderId="83" xfId="7" applyFont="1" applyFill="1" applyBorder="1" applyAlignment="1">
      <alignment horizontal="center" vertical="center" wrapText="1" readingOrder="2"/>
    </xf>
    <xf numFmtId="0" fontId="15" fillId="41" borderId="87" xfId="7" applyFont="1" applyFill="1" applyBorder="1" applyAlignment="1">
      <alignment horizontal="center" vertical="center" wrapText="1" readingOrder="2"/>
    </xf>
    <xf numFmtId="0" fontId="34" fillId="41" borderId="33" xfId="7" applyFont="1" applyFill="1" applyBorder="1" applyAlignment="1">
      <alignment horizontal="center" vertical="center" wrapText="1" readingOrder="2"/>
    </xf>
    <xf numFmtId="0" fontId="15" fillId="41" borderId="32" xfId="7" applyFont="1" applyFill="1" applyBorder="1" applyAlignment="1">
      <alignment horizontal="center" vertical="center" wrapText="1" readingOrder="2"/>
    </xf>
    <xf numFmtId="0" fontId="34" fillId="41" borderId="49" xfId="7" applyFont="1" applyFill="1" applyBorder="1" applyAlignment="1">
      <alignment horizontal="center" vertical="center" wrapText="1" readingOrder="2"/>
    </xf>
    <xf numFmtId="0" fontId="15" fillId="32" borderId="27" xfId="7" applyFont="1" applyFill="1" applyBorder="1" applyAlignment="1">
      <alignment horizontal="center" vertical="center" wrapText="1" readingOrder="2"/>
    </xf>
    <xf numFmtId="0" fontId="15" fillId="32" borderId="93" xfId="7" applyFont="1" applyFill="1" applyBorder="1" applyAlignment="1">
      <alignment horizontal="center" vertical="center" wrapText="1" readingOrder="2"/>
    </xf>
    <xf numFmtId="0" fontId="40" fillId="32" borderId="29" xfId="7" applyFont="1" applyFill="1" applyBorder="1" applyAlignment="1">
      <alignment horizontal="center" vertical="center" wrapText="1" readingOrder="2"/>
    </xf>
    <xf numFmtId="0" fontId="40" fillId="32" borderId="39" xfId="7" applyFont="1" applyFill="1" applyBorder="1" applyAlignment="1">
      <alignment horizontal="center" vertical="center" wrapText="1" readingOrder="2"/>
    </xf>
    <xf numFmtId="0" fontId="15" fillId="32" borderId="41" xfId="7" applyFont="1" applyFill="1" applyBorder="1" applyAlignment="1">
      <alignment horizontal="center" vertical="center" wrapText="1" readingOrder="2"/>
    </xf>
    <xf numFmtId="0" fontId="54" fillId="32" borderId="56" xfId="7" applyFont="1" applyFill="1" applyBorder="1" applyAlignment="1">
      <alignment horizontal="center" vertical="center" wrapText="1"/>
    </xf>
    <xf numFmtId="0" fontId="54" fillId="32" borderId="41" xfId="7" applyFont="1" applyFill="1" applyBorder="1" applyAlignment="1">
      <alignment horizontal="center" vertical="center" wrapText="1"/>
    </xf>
    <xf numFmtId="0" fontId="54" fillId="32" borderId="101" xfId="7" applyFont="1" applyFill="1" applyBorder="1" applyAlignment="1">
      <alignment horizontal="center" vertical="center" wrapText="1"/>
    </xf>
    <xf numFmtId="0" fontId="54" fillId="32" borderId="18" xfId="7" applyFont="1" applyFill="1" applyBorder="1" applyAlignment="1">
      <alignment horizontal="center" vertical="center" wrapText="1"/>
    </xf>
    <xf numFmtId="0" fontId="62" fillId="32" borderId="22" xfId="7" applyFont="1" applyFill="1" applyBorder="1" applyAlignment="1">
      <alignment horizontal="center" vertical="center" wrapText="1"/>
    </xf>
    <xf numFmtId="0" fontId="54" fillId="32" borderId="22" xfId="7" applyFont="1" applyFill="1" applyBorder="1" applyAlignment="1">
      <alignment horizontal="center" vertical="center" wrapText="1"/>
    </xf>
    <xf numFmtId="0" fontId="54" fillId="32" borderId="23" xfId="7" applyFont="1" applyFill="1" applyBorder="1" applyAlignment="1">
      <alignment horizontal="center" vertical="center" wrapText="1"/>
    </xf>
    <xf numFmtId="0" fontId="54" fillId="32" borderId="36" xfId="7" applyFont="1" applyFill="1" applyBorder="1" applyAlignment="1">
      <alignment horizontal="center" vertical="center" wrapText="1"/>
    </xf>
    <xf numFmtId="168" fontId="34" fillId="32" borderId="101" xfId="7" applyNumberFormat="1" applyFont="1" applyFill="1" applyBorder="1" applyAlignment="1">
      <alignment horizontal="center" vertical="center" wrapText="1"/>
    </xf>
    <xf numFmtId="0" fontId="15" fillId="32" borderId="93" xfId="7" applyFont="1" applyFill="1" applyBorder="1" applyAlignment="1">
      <alignment horizontal="center" vertical="center" wrapText="1"/>
    </xf>
    <xf numFmtId="0" fontId="15" fillId="32" borderId="99" xfId="7" applyFont="1" applyFill="1" applyBorder="1" applyAlignment="1">
      <alignment horizontal="center" vertical="center" wrapText="1" readingOrder="2"/>
    </xf>
    <xf numFmtId="0" fontId="54" fillId="32" borderId="40" xfId="7" applyFont="1" applyFill="1" applyBorder="1" applyAlignment="1">
      <alignment horizontal="center" vertical="center" wrapText="1"/>
    </xf>
    <xf numFmtId="0" fontId="54" fillId="32" borderId="61" xfId="7" applyFont="1" applyFill="1" applyBorder="1" applyAlignment="1">
      <alignment horizontal="center" vertical="center" wrapText="1"/>
    </xf>
    <xf numFmtId="0" fontId="54" fillId="32" borderId="46" xfId="7" applyFont="1" applyFill="1" applyBorder="1" applyAlignment="1">
      <alignment horizontal="center" vertical="center" wrapText="1"/>
    </xf>
    <xf numFmtId="168" fontId="34" fillId="32" borderId="31" xfId="7" applyNumberFormat="1" applyFont="1" applyFill="1" applyBorder="1" applyAlignment="1">
      <alignment horizontal="center" vertical="center" wrapText="1"/>
    </xf>
    <xf numFmtId="0" fontId="15" fillId="32" borderId="99" xfId="7" applyFont="1" applyFill="1" applyBorder="1" applyAlignment="1">
      <alignment horizontal="center" vertical="center" wrapText="1"/>
    </xf>
    <xf numFmtId="0" fontId="15" fillId="32" borderId="37" xfId="7" applyFont="1" applyFill="1" applyBorder="1" applyAlignment="1">
      <alignment horizontal="center" vertical="center" wrapText="1" readingOrder="2"/>
    </xf>
    <xf numFmtId="0" fontId="15" fillId="32" borderId="108" xfId="7" applyFont="1" applyFill="1" applyBorder="1" applyAlignment="1">
      <alignment horizontal="center" vertical="center" wrapText="1" readingOrder="2"/>
    </xf>
    <xf numFmtId="0" fontId="40" fillId="32" borderId="65" xfId="7" applyFont="1" applyFill="1" applyBorder="1" applyAlignment="1">
      <alignment horizontal="center" vertical="center" wrapText="1" readingOrder="2"/>
    </xf>
    <xf numFmtId="0" fontId="40" fillId="32" borderId="3" xfId="7" applyFont="1" applyFill="1" applyBorder="1" applyAlignment="1">
      <alignment horizontal="center" vertical="center" wrapText="1" readingOrder="2"/>
    </xf>
    <xf numFmtId="0" fontId="15" fillId="32" borderId="28" xfId="7" applyFont="1" applyFill="1" applyBorder="1" applyAlignment="1">
      <alignment horizontal="center" vertical="center" wrapText="1" readingOrder="2"/>
    </xf>
    <xf numFmtId="0" fontId="54" fillId="32" borderId="54" xfId="7" applyFont="1" applyFill="1" applyBorder="1" applyAlignment="1">
      <alignment horizontal="center" vertical="center" wrapText="1"/>
    </xf>
    <xf numFmtId="0" fontId="54" fillId="32" borderId="28" xfId="7" applyFont="1" applyFill="1" applyBorder="1" applyAlignment="1">
      <alignment horizontal="center" vertical="center" wrapText="1"/>
    </xf>
    <xf numFmtId="0" fontId="54" fillId="32" borderId="0" xfId="7" applyFont="1" applyFill="1" applyAlignment="1">
      <alignment horizontal="center" vertical="center" wrapText="1"/>
    </xf>
    <xf numFmtId="0" fontId="62" fillId="32" borderId="39" xfId="7" applyFont="1" applyFill="1" applyBorder="1" applyAlignment="1">
      <alignment horizontal="center" vertical="center" wrapText="1"/>
    </xf>
    <xf numFmtId="0" fontId="54" fillId="32" borderId="39" xfId="7" applyFont="1" applyFill="1" applyBorder="1" applyAlignment="1">
      <alignment horizontal="center" vertical="center" wrapText="1"/>
    </xf>
    <xf numFmtId="0" fontId="54" fillId="32" borderId="114" xfId="7" applyFont="1" applyFill="1" applyBorder="1" applyAlignment="1">
      <alignment horizontal="center" vertical="center" wrapText="1"/>
    </xf>
    <xf numFmtId="0" fontId="54" fillId="32" borderId="112" xfId="7" applyFont="1" applyFill="1" applyBorder="1" applyAlignment="1">
      <alignment horizontal="center" vertical="center" wrapText="1"/>
    </xf>
    <xf numFmtId="168" fontId="34" fillId="32" borderId="2" xfId="7" applyNumberFormat="1" applyFont="1" applyFill="1" applyBorder="1" applyAlignment="1">
      <alignment horizontal="center" vertical="center" wrapText="1"/>
    </xf>
    <xf numFmtId="0" fontId="15" fillId="32" borderId="108" xfId="7" applyFont="1" applyFill="1" applyBorder="1" applyAlignment="1">
      <alignment horizontal="center" vertical="center" wrapText="1"/>
    </xf>
    <xf numFmtId="0" fontId="225" fillId="32" borderId="116" xfId="7" applyFont="1" applyFill="1" applyBorder="1" applyAlignment="1">
      <alignment horizontal="center" vertical="center" wrapText="1" readingOrder="2"/>
    </xf>
    <xf numFmtId="0" fontId="15" fillId="17" borderId="81" xfId="7" applyFont="1" applyFill="1" applyBorder="1" applyAlignment="1">
      <alignment vertical="center" wrapText="1" readingOrder="2"/>
    </xf>
    <xf numFmtId="0" fontId="15" fillId="17" borderId="32" xfId="7" applyFont="1" applyFill="1" applyBorder="1" applyAlignment="1">
      <alignment vertical="center" wrapText="1" readingOrder="2"/>
    </xf>
    <xf numFmtId="0" fontId="15" fillId="17" borderId="86" xfId="7" applyFont="1" applyFill="1" applyBorder="1" applyAlignment="1">
      <alignment vertical="center" wrapText="1" readingOrder="2"/>
    </xf>
    <xf numFmtId="0" fontId="54" fillId="17" borderId="83" xfId="7" applyFont="1" applyFill="1" applyBorder="1" applyAlignment="1">
      <alignment horizontal="center" vertical="center" wrapText="1"/>
    </xf>
    <xf numFmtId="0" fontId="62" fillId="17" borderId="83" xfId="7" applyFont="1" applyFill="1" applyBorder="1" applyAlignment="1">
      <alignment horizontal="center" vertical="center" wrapText="1"/>
    </xf>
    <xf numFmtId="168" fontId="34" fillId="17" borderId="83" xfId="7" applyNumberFormat="1" applyFont="1" applyFill="1" applyBorder="1" applyAlignment="1">
      <alignment horizontal="center" vertical="center" wrapText="1"/>
    </xf>
    <xf numFmtId="0" fontId="54" fillId="17" borderId="87" xfId="7" applyFont="1" applyFill="1" applyBorder="1" applyAlignment="1">
      <alignment horizontal="center" vertical="center" wrapText="1"/>
    </xf>
    <xf numFmtId="0" fontId="15" fillId="32" borderId="56" xfId="7" applyFont="1" applyFill="1" applyBorder="1" applyAlignment="1">
      <alignment horizontal="center" vertical="center" wrapText="1" readingOrder="2"/>
    </xf>
    <xf numFmtId="0" fontId="40" fillId="32" borderId="55" xfId="7" applyFont="1" applyFill="1" applyBorder="1" applyAlignment="1">
      <alignment horizontal="center" vertical="center" wrapText="1" readingOrder="2"/>
    </xf>
    <xf numFmtId="0" fontId="40" fillId="32" borderId="40" xfId="7" applyFont="1" applyFill="1" applyBorder="1" applyAlignment="1">
      <alignment horizontal="center" vertical="center" wrapText="1" readingOrder="2"/>
    </xf>
    <xf numFmtId="0" fontId="15" fillId="32" borderId="111" xfId="7" applyFont="1" applyFill="1" applyBorder="1" applyAlignment="1">
      <alignment horizontal="center" vertical="center" wrapText="1" readingOrder="2"/>
    </xf>
    <xf numFmtId="0" fontId="15" fillId="17" borderId="83" xfId="7" applyFont="1" applyFill="1" applyBorder="1" applyAlignment="1">
      <alignment horizontal="center" vertical="center" wrapText="1"/>
    </xf>
    <xf numFmtId="0" fontId="225" fillId="17" borderId="87" xfId="7" applyFont="1" applyFill="1" applyBorder="1" applyAlignment="1">
      <alignment horizontal="center" vertical="center" wrapText="1" readingOrder="2"/>
    </xf>
    <xf numFmtId="0" fontId="90" fillId="32" borderId="37" xfId="7" applyFont="1" applyFill="1" applyBorder="1" applyAlignment="1">
      <alignment horizontal="center" vertical="center" wrapText="1" readingOrder="2"/>
    </xf>
    <xf numFmtId="0" fontId="90" fillId="32" borderId="108" xfId="7" applyFont="1" applyFill="1" applyBorder="1" applyAlignment="1">
      <alignment horizontal="center" vertical="center" wrapText="1" readingOrder="2"/>
    </xf>
    <xf numFmtId="0" fontId="40" fillId="17" borderId="81" xfId="7" applyFont="1" applyFill="1" applyBorder="1" applyAlignment="1">
      <alignment vertical="center" wrapText="1" readingOrder="2"/>
    </xf>
    <xf numFmtId="0" fontId="40" fillId="17" borderId="32" xfId="7" applyFont="1" applyFill="1" applyBorder="1" applyAlignment="1">
      <alignment vertical="center" wrapText="1" readingOrder="2"/>
    </xf>
    <xf numFmtId="0" fontId="40" fillId="17" borderId="86" xfId="7" applyFont="1" applyFill="1" applyBorder="1" applyAlignment="1">
      <alignment vertical="center" wrapText="1" readingOrder="2"/>
    </xf>
    <xf numFmtId="0" fontId="90" fillId="32" borderId="56" xfId="7" applyFont="1" applyFill="1" applyBorder="1" applyAlignment="1">
      <alignment horizontal="center" vertical="center" wrapText="1" readingOrder="2"/>
    </xf>
    <xf numFmtId="0" fontId="90" fillId="32" borderId="111" xfId="7" applyFont="1" applyFill="1" applyBorder="1" applyAlignment="1">
      <alignment horizontal="center" vertical="center" wrapText="1" readingOrder="2"/>
    </xf>
    <xf numFmtId="0" fontId="120" fillId="0" borderId="40" xfId="7" applyFont="1" applyBorder="1" applyAlignment="1">
      <alignment horizontal="center" vertical="center" wrapText="1"/>
    </xf>
    <xf numFmtId="0" fontId="120" fillId="0" borderId="3" xfId="7" applyFont="1" applyBorder="1" applyAlignment="1">
      <alignment horizontal="center" vertical="center" wrapText="1"/>
    </xf>
    <xf numFmtId="168" fontId="34" fillId="32" borderId="0" xfId="7" applyNumberFormat="1" applyFont="1" applyFill="1" applyAlignment="1">
      <alignment horizontal="center" vertical="center" wrapText="1"/>
    </xf>
    <xf numFmtId="0" fontId="15" fillId="32" borderId="111" xfId="7" applyFont="1" applyFill="1" applyBorder="1" applyAlignment="1">
      <alignment horizontal="center" vertical="center" wrapText="1"/>
    </xf>
    <xf numFmtId="0" fontId="225" fillId="32" borderId="112" xfId="7" applyFont="1" applyFill="1" applyBorder="1" applyAlignment="1">
      <alignment horizontal="center" vertical="center" wrapText="1" readingOrder="2"/>
    </xf>
    <xf numFmtId="0" fontId="41" fillId="17" borderId="81" xfId="7" applyFont="1" applyFill="1" applyBorder="1" applyAlignment="1">
      <alignment vertical="center" wrapText="1"/>
    </xf>
    <xf numFmtId="0" fontId="41" fillId="17" borderId="32" xfId="7" applyFont="1" applyFill="1" applyBorder="1" applyAlignment="1">
      <alignment vertical="center" wrapText="1"/>
    </xf>
    <xf numFmtId="0" fontId="41" fillId="17" borderId="86" xfId="7" applyFont="1" applyFill="1" applyBorder="1" applyAlignment="1">
      <alignment vertical="center" wrapText="1"/>
    </xf>
    <xf numFmtId="0" fontId="61" fillId="0" borderId="81" xfId="7" applyFont="1" applyBorder="1" applyAlignment="1">
      <alignment vertical="center" wrapText="1"/>
    </xf>
    <xf numFmtId="0" fontId="15" fillId="41" borderId="32" xfId="7" applyFont="1" applyFill="1" applyBorder="1" applyAlignment="1">
      <alignment vertical="center" wrapText="1"/>
    </xf>
    <xf numFmtId="0" fontId="15" fillId="41" borderId="33" xfId="7" applyFont="1" applyFill="1" applyBorder="1" applyAlignment="1">
      <alignment vertical="center" wrapText="1"/>
    </xf>
    <xf numFmtId="0" fontId="34" fillId="41" borderId="42" xfId="7" applyFont="1" applyFill="1" applyBorder="1" applyAlignment="1">
      <alignment horizontal="center" vertical="center" wrapText="1"/>
    </xf>
    <xf numFmtId="0" fontId="34" fillId="41" borderId="67" xfId="7" applyFont="1" applyFill="1" applyBorder="1" applyAlignment="1">
      <alignment horizontal="center" vertical="center" wrapText="1"/>
    </xf>
    <xf numFmtId="0" fontId="62" fillId="41" borderId="68" xfId="7" applyFont="1" applyFill="1" applyBorder="1" applyAlignment="1">
      <alignment horizontal="center" vertical="center" wrapText="1"/>
    </xf>
    <xf numFmtId="0" fontId="34" fillId="41" borderId="89" xfId="7" applyFont="1" applyFill="1" applyBorder="1" applyAlignment="1">
      <alignment horizontal="center" vertical="center" wrapText="1"/>
    </xf>
    <xf numFmtId="168" fontId="34" fillId="41" borderId="89" xfId="7" applyNumberFormat="1" applyFont="1" applyFill="1" applyBorder="1" applyAlignment="1">
      <alignment horizontal="center" vertical="center" wrapText="1"/>
    </xf>
    <xf numFmtId="0" fontId="131" fillId="41" borderId="104" xfId="7" applyFont="1" applyFill="1" applyBorder="1" applyAlignment="1">
      <alignment horizontal="center" vertical="center" wrapText="1" readingOrder="2"/>
    </xf>
    <xf numFmtId="0" fontId="34" fillId="0" borderId="32" xfId="7" applyFont="1" applyBorder="1" applyAlignment="1">
      <alignment vertical="center"/>
    </xf>
    <xf numFmtId="0" fontId="90" fillId="0" borderId="0" xfId="7" applyFont="1" applyAlignment="1">
      <alignment horizontal="center" vertical="center"/>
    </xf>
    <xf numFmtId="0" fontId="41" fillId="0" borderId="81" xfId="7" applyFont="1" applyBorder="1"/>
    <xf numFmtId="0" fontId="41" fillId="0" borderId="32" xfId="7" applyFont="1" applyBorder="1"/>
    <xf numFmtId="0" fontId="41" fillId="0" borderId="33" xfId="7" applyFont="1" applyBorder="1"/>
    <xf numFmtId="0" fontId="34" fillId="41" borderId="50" xfId="7" applyFont="1" applyFill="1" applyBorder="1" applyAlignment="1">
      <alignment horizontal="center" vertical="center" textRotation="90" wrapText="1"/>
    </xf>
    <xf numFmtId="0" fontId="90" fillId="41" borderId="49" xfId="7" applyFont="1" applyFill="1" applyBorder="1" applyAlignment="1">
      <alignment horizontal="center" vertical="center" wrapText="1" readingOrder="2"/>
    </xf>
    <xf numFmtId="0" fontId="90" fillId="41" borderId="81" xfId="7" applyFont="1" applyFill="1" applyBorder="1" applyAlignment="1">
      <alignment horizontal="center" vertical="center" wrapText="1" readingOrder="2"/>
    </xf>
    <xf numFmtId="0" fontId="34" fillId="41" borderId="87" xfId="7" applyFont="1" applyFill="1" applyBorder="1" applyAlignment="1">
      <alignment horizontal="center" vertical="center" wrapText="1" readingOrder="2"/>
    </xf>
    <xf numFmtId="0" fontId="14" fillId="32" borderId="0" xfId="7" applyFont="1" applyFill="1" applyAlignment="1">
      <alignment horizontal="center" vertical="center" wrapText="1" readingOrder="2"/>
    </xf>
    <xf numFmtId="0" fontId="14" fillId="32" borderId="18" xfId="7" applyFont="1" applyFill="1" applyBorder="1" applyAlignment="1">
      <alignment horizontal="center" vertical="center" wrapText="1"/>
    </xf>
    <xf numFmtId="0" fontId="14" fillId="32" borderId="96" xfId="7" applyFont="1" applyFill="1" applyBorder="1" applyAlignment="1">
      <alignment horizontal="center" vertical="center" wrapText="1"/>
    </xf>
    <xf numFmtId="0" fontId="14" fillId="32" borderId="94" xfId="7" applyFont="1" applyFill="1" applyBorder="1" applyAlignment="1">
      <alignment horizontal="center" vertical="center" wrapText="1"/>
    </xf>
    <xf numFmtId="0" fontId="14" fillId="32" borderId="101" xfId="7" applyFont="1" applyFill="1" applyBorder="1" applyAlignment="1">
      <alignment horizontal="center" vertical="center" wrapText="1"/>
    </xf>
    <xf numFmtId="168" fontId="34" fillId="32" borderId="93" xfId="7" applyNumberFormat="1" applyFont="1" applyFill="1" applyBorder="1" applyAlignment="1">
      <alignment horizontal="center" vertical="center" wrapText="1"/>
    </xf>
    <xf numFmtId="0" fontId="14" fillId="32" borderId="46" xfId="7" applyFont="1" applyFill="1" applyBorder="1" applyAlignment="1">
      <alignment horizontal="center" vertical="center" wrapText="1"/>
    </xf>
    <xf numFmtId="0" fontId="55" fillId="32" borderId="55" xfId="7" applyFont="1" applyFill="1" applyBorder="1" applyAlignment="1">
      <alignment horizontal="center" vertical="center" wrapText="1" readingOrder="2"/>
    </xf>
    <xf numFmtId="0" fontId="14" fillId="32" borderId="93" xfId="7" applyFont="1" applyFill="1" applyBorder="1" applyAlignment="1">
      <alignment horizontal="center" vertical="center" wrapText="1"/>
    </xf>
    <xf numFmtId="0" fontId="14" fillId="32" borderId="100" xfId="7" applyFont="1" applyFill="1" applyBorder="1" applyAlignment="1">
      <alignment horizontal="center" vertical="center" wrapText="1"/>
    </xf>
    <xf numFmtId="0" fontId="54" fillId="17" borderId="91" xfId="7" applyFont="1" applyFill="1" applyBorder="1" applyAlignment="1">
      <alignment horizontal="center" vertical="center" wrapText="1"/>
    </xf>
    <xf numFmtId="0" fontId="54" fillId="17" borderId="32" xfId="7" applyFont="1" applyFill="1" applyBorder="1" applyAlignment="1">
      <alignment horizontal="center" vertical="center" wrapText="1"/>
    </xf>
    <xf numFmtId="0" fontId="54" fillId="17" borderId="86" xfId="7" applyFont="1" applyFill="1" applyBorder="1" applyAlignment="1">
      <alignment horizontal="center" vertical="center" wrapText="1"/>
    </xf>
    <xf numFmtId="0" fontId="14" fillId="32" borderId="31" xfId="7" applyFont="1" applyFill="1" applyBorder="1" applyAlignment="1">
      <alignment horizontal="center" vertical="center" wrapText="1"/>
    </xf>
    <xf numFmtId="168" fontId="34" fillId="32" borderId="99" xfId="7" applyNumberFormat="1" applyFont="1" applyFill="1" applyBorder="1" applyAlignment="1">
      <alignment horizontal="center" vertical="center" wrapText="1"/>
    </xf>
    <xf numFmtId="0" fontId="14" fillId="32" borderId="89" xfId="7" applyFont="1" applyFill="1" applyBorder="1" applyAlignment="1">
      <alignment horizontal="center" vertical="center" wrapText="1"/>
    </xf>
    <xf numFmtId="0" fontId="14" fillId="32" borderId="42" xfId="7" applyFont="1" applyFill="1" applyBorder="1" applyAlignment="1">
      <alignment horizontal="center" vertical="center" wrapText="1"/>
    </xf>
    <xf numFmtId="168" fontId="34" fillId="32" borderId="111" xfId="7" applyNumberFormat="1" applyFont="1" applyFill="1" applyBorder="1" applyAlignment="1">
      <alignment horizontal="center" vertical="center" wrapText="1"/>
    </xf>
    <xf numFmtId="0" fontId="54" fillId="41" borderId="91" xfId="7" applyFont="1" applyFill="1" applyBorder="1" applyAlignment="1">
      <alignment vertical="center" wrapText="1"/>
    </xf>
    <xf numFmtId="0" fontId="54" fillId="41" borderId="32" xfId="7" applyFont="1" applyFill="1" applyBorder="1" applyAlignment="1">
      <alignment vertical="center" wrapText="1"/>
    </xf>
    <xf numFmtId="0" fontId="54" fillId="41" borderId="86" xfId="7" applyFont="1" applyFill="1" applyBorder="1" applyAlignment="1">
      <alignment vertical="center" wrapText="1"/>
    </xf>
    <xf numFmtId="0" fontId="205" fillId="41" borderId="49" xfId="7" applyFont="1" applyFill="1" applyBorder="1" applyAlignment="1">
      <alignment horizontal="center" vertical="center" wrapText="1"/>
    </xf>
    <xf numFmtId="0" fontId="205" fillId="41" borderId="32" xfId="7" applyFont="1" applyFill="1" applyBorder="1" applyAlignment="1">
      <alignment horizontal="center" vertical="center" wrapText="1"/>
    </xf>
    <xf numFmtId="0" fontId="132" fillId="41" borderId="86" xfId="7" applyFont="1" applyFill="1" applyBorder="1" applyAlignment="1">
      <alignment horizontal="center" vertical="center" wrapText="1"/>
    </xf>
    <xf numFmtId="0" fontId="205" fillId="41" borderId="33" xfId="7" applyFont="1" applyFill="1" applyBorder="1" applyAlignment="1">
      <alignment horizontal="center" vertical="center" wrapText="1"/>
    </xf>
    <xf numFmtId="0" fontId="123" fillId="23" borderId="18" xfId="7" applyFont="1" applyFill="1" applyBorder="1" applyAlignment="1">
      <alignment horizontal="center" vertical="center" textRotation="90" wrapText="1"/>
    </xf>
    <xf numFmtId="0" fontId="123" fillId="23" borderId="94" xfId="7" applyFont="1" applyFill="1" applyBorder="1" applyAlignment="1">
      <alignment horizontal="center" vertical="center" wrapText="1"/>
    </xf>
    <xf numFmtId="0" fontId="34" fillId="23" borderId="86" xfId="7" applyFont="1" applyFill="1" applyBorder="1" applyAlignment="1">
      <alignment horizontal="center" vertical="center" wrapText="1" readingOrder="2"/>
    </xf>
    <xf numFmtId="0" fontId="34" fillId="23" borderId="83" xfId="7" applyFont="1" applyFill="1" applyBorder="1" applyAlignment="1">
      <alignment horizontal="center" vertical="center" wrapText="1" readingOrder="2"/>
    </xf>
    <xf numFmtId="0" fontId="34" fillId="23" borderId="91" xfId="7" applyFont="1" applyFill="1" applyBorder="1" applyAlignment="1">
      <alignment horizontal="center" vertical="center" wrapText="1" readingOrder="2"/>
    </xf>
    <xf numFmtId="0" fontId="123" fillId="23" borderId="82" xfId="7" applyFont="1" applyFill="1" applyBorder="1" applyAlignment="1">
      <alignment horizontal="center" vertical="center" wrapText="1"/>
    </xf>
    <xf numFmtId="0" fontId="34" fillId="23" borderId="83" xfId="7" applyFont="1" applyFill="1" applyBorder="1" applyAlignment="1">
      <alignment horizontal="center" vertical="center" wrapText="1"/>
    </xf>
    <xf numFmtId="0" fontId="123" fillId="23" borderId="87" xfId="7" applyFont="1" applyFill="1" applyBorder="1" applyAlignment="1">
      <alignment horizontal="center" vertical="center" wrapText="1"/>
    </xf>
    <xf numFmtId="0" fontId="123" fillId="23" borderId="32" xfId="7" applyFont="1" applyFill="1" applyBorder="1" applyAlignment="1">
      <alignment horizontal="center" vertical="center" wrapText="1"/>
    </xf>
    <xf numFmtId="0" fontId="62" fillId="23" borderId="83" xfId="7" applyFont="1" applyFill="1" applyBorder="1" applyAlignment="1">
      <alignment horizontal="center" vertical="center" wrapText="1"/>
    </xf>
    <xf numFmtId="165" fontId="34" fillId="23" borderId="87" xfId="7" applyNumberFormat="1" applyFont="1" applyFill="1" applyBorder="1" applyAlignment="1">
      <alignment horizontal="center" vertical="center" wrapText="1"/>
    </xf>
    <xf numFmtId="165" fontId="123" fillId="23" borderId="87" xfId="7" applyNumberFormat="1" applyFont="1" applyFill="1" applyBorder="1" applyAlignment="1">
      <alignment horizontal="center" vertical="center" wrapText="1"/>
    </xf>
    <xf numFmtId="0" fontId="34" fillId="0" borderId="99" xfId="7" applyFont="1" applyBorder="1" applyAlignment="1">
      <alignment horizontal="center" vertical="center" wrapText="1"/>
    </xf>
    <xf numFmtId="0" fontId="86" fillId="0" borderId="55" xfId="7" applyFont="1" applyBorder="1" applyAlignment="1">
      <alignment horizontal="center" vertical="center" wrapText="1"/>
    </xf>
    <xf numFmtId="165" fontId="34" fillId="23" borderId="41" xfId="7" applyNumberFormat="1" applyFont="1" applyFill="1" applyBorder="1" applyAlignment="1">
      <alignment horizontal="center" vertical="center" wrapText="1"/>
    </xf>
    <xf numFmtId="165" fontId="34" fillId="23" borderId="101" xfId="7" applyNumberFormat="1" applyFont="1" applyFill="1" applyBorder="1" applyAlignment="1">
      <alignment horizontal="center" vertical="center" wrapText="1"/>
    </xf>
    <xf numFmtId="0" fontId="62" fillId="32" borderId="23" xfId="7" applyFont="1" applyFill="1" applyBorder="1" applyAlignment="1">
      <alignment horizontal="center" vertical="center" wrapText="1"/>
    </xf>
    <xf numFmtId="165" fontId="34" fillId="23" borderId="46" xfId="7" applyNumberFormat="1" applyFont="1" applyFill="1" applyBorder="1" applyAlignment="1">
      <alignment horizontal="center" vertical="center" wrapText="1"/>
    </xf>
    <xf numFmtId="0" fontId="62" fillId="13" borderId="55" xfId="7" applyFont="1" applyFill="1" applyBorder="1" applyAlignment="1">
      <alignment horizontal="center" vertical="center" wrapText="1"/>
    </xf>
    <xf numFmtId="0" fontId="62" fillId="13" borderId="41" xfId="7" applyFont="1" applyFill="1" applyBorder="1" applyAlignment="1">
      <alignment horizontal="center" vertical="center" wrapText="1"/>
    </xf>
    <xf numFmtId="165" fontId="123" fillId="23" borderId="93" xfId="7" applyNumberFormat="1" applyFont="1" applyFill="1" applyBorder="1" applyAlignment="1">
      <alignment horizontal="center" vertical="center" wrapText="1"/>
    </xf>
    <xf numFmtId="0" fontId="54" fillId="32" borderId="27" xfId="7" applyFont="1" applyFill="1" applyBorder="1" applyAlignment="1">
      <alignment horizontal="center" vertical="center" wrapText="1"/>
    </xf>
    <xf numFmtId="0" fontId="54" fillId="32" borderId="8" xfId="7" applyFont="1" applyFill="1" applyBorder="1" applyAlignment="1">
      <alignment horizontal="center" vertical="center" wrapText="1"/>
    </xf>
    <xf numFmtId="165" fontId="34" fillId="23" borderId="7" xfId="7" applyNumberFormat="1" applyFont="1" applyFill="1" applyBorder="1" applyAlignment="1">
      <alignment horizontal="center" vertical="center" wrapText="1"/>
    </xf>
    <xf numFmtId="165" fontId="34" fillId="23" borderId="31" xfId="7" applyNumberFormat="1" applyFont="1" applyFill="1" applyBorder="1" applyAlignment="1">
      <alignment horizontal="center" vertical="center" wrapText="1"/>
    </xf>
    <xf numFmtId="165" fontId="34" fillId="23" borderId="100" xfId="7" applyNumberFormat="1" applyFont="1" applyFill="1" applyBorder="1" applyAlignment="1">
      <alignment horizontal="center" vertical="center" wrapText="1"/>
    </xf>
    <xf numFmtId="165" fontId="123" fillId="23" borderId="99" xfId="7" applyNumberFormat="1" applyFont="1" applyFill="1" applyBorder="1" applyAlignment="1">
      <alignment horizontal="center" vertical="center" wrapText="1"/>
    </xf>
    <xf numFmtId="0" fontId="170" fillId="13" borderId="0" xfId="7" applyFont="1" applyFill="1"/>
    <xf numFmtId="0" fontId="120" fillId="0" borderId="27" xfId="7" applyFont="1" applyBorder="1" applyAlignment="1">
      <alignment horizontal="center" vertical="center" wrapText="1"/>
    </xf>
    <xf numFmtId="0" fontId="120" fillId="0" borderId="99" xfId="7" applyFont="1" applyBorder="1" applyAlignment="1">
      <alignment horizontal="center" vertical="center" wrapText="1"/>
    </xf>
    <xf numFmtId="0" fontId="15" fillId="32" borderId="7" xfId="7" applyFont="1" applyFill="1" applyBorder="1" applyAlignment="1">
      <alignment horizontal="center" vertical="center" wrapText="1" readingOrder="2"/>
    </xf>
    <xf numFmtId="0" fontId="120" fillId="0" borderId="69" xfId="7" applyFont="1" applyBorder="1" applyAlignment="1">
      <alignment horizontal="center" vertical="center" wrapText="1"/>
    </xf>
    <xf numFmtId="0" fontId="120" fillId="0" borderId="102" xfId="7" applyFont="1" applyBorder="1" applyAlignment="1">
      <alignment horizontal="center" vertical="center" wrapText="1"/>
    </xf>
    <xf numFmtId="0" fontId="54" fillId="32" borderId="37" xfId="7" applyFont="1" applyFill="1" applyBorder="1" applyAlignment="1">
      <alignment horizontal="center" vertical="center" wrapText="1"/>
    </xf>
    <xf numFmtId="0" fontId="54" fillId="32" borderId="3" xfId="7" applyFont="1" applyFill="1" applyBorder="1" applyAlignment="1">
      <alignment horizontal="center" vertical="center" wrapText="1"/>
    </xf>
    <xf numFmtId="165" fontId="34" fillId="23" borderId="1" xfId="7" applyNumberFormat="1" applyFont="1" applyFill="1" applyBorder="1" applyAlignment="1">
      <alignment horizontal="center" vertical="center" wrapText="1"/>
    </xf>
    <xf numFmtId="165" fontId="34" fillId="23" borderId="2" xfId="7" applyNumberFormat="1" applyFont="1" applyFill="1" applyBorder="1" applyAlignment="1">
      <alignment horizontal="center" vertical="center" wrapText="1"/>
    </xf>
    <xf numFmtId="0" fontId="14" fillId="32" borderId="69" xfId="7" applyFont="1" applyFill="1" applyBorder="1" applyAlignment="1">
      <alignment horizontal="center" vertical="center" wrapText="1"/>
    </xf>
    <xf numFmtId="0" fontId="62" fillId="32" borderId="71" xfId="7" applyFont="1" applyFill="1" applyBorder="1" applyAlignment="1">
      <alignment horizontal="center" vertical="center" wrapText="1"/>
    </xf>
    <xf numFmtId="165" fontId="34" fillId="23" borderId="116" xfId="7" applyNumberFormat="1" applyFont="1" applyFill="1" applyBorder="1" applyAlignment="1">
      <alignment horizontal="center" vertical="center" wrapText="1"/>
    </xf>
    <xf numFmtId="165" fontId="123" fillId="23" borderId="108" xfId="7" applyNumberFormat="1" applyFont="1" applyFill="1" applyBorder="1" applyAlignment="1">
      <alignment horizontal="center" vertical="center" wrapText="1"/>
    </xf>
    <xf numFmtId="0" fontId="16" fillId="23" borderId="50" xfId="7" applyFill="1" applyBorder="1"/>
    <xf numFmtId="0" fontId="61" fillId="23" borderId="81" xfId="7" applyFont="1" applyFill="1" applyBorder="1" applyAlignment="1">
      <alignment vertical="center" wrapText="1"/>
    </xf>
    <xf numFmtId="0" fontId="15" fillId="23" borderId="32" xfId="7" applyFont="1" applyFill="1" applyBorder="1" applyAlignment="1">
      <alignment vertical="center" wrapText="1"/>
    </xf>
    <xf numFmtId="0" fontId="15" fillId="23" borderId="33" xfId="7" applyFont="1" applyFill="1" applyBorder="1" applyAlignment="1">
      <alignment vertical="center" wrapText="1"/>
    </xf>
    <xf numFmtId="0" fontId="34" fillId="23" borderId="82" xfId="7" applyFont="1" applyFill="1" applyBorder="1" applyAlignment="1">
      <alignment horizontal="center" vertical="center" wrapText="1"/>
    </xf>
    <xf numFmtId="165" fontId="34" fillId="23" borderId="42" xfId="7" applyNumberFormat="1" applyFont="1" applyFill="1" applyBorder="1" applyAlignment="1">
      <alignment horizontal="center" vertical="center" wrapText="1"/>
    </xf>
    <xf numFmtId="0" fontId="34" fillId="23" borderId="88" xfId="7" applyFont="1" applyFill="1" applyBorder="1" applyAlignment="1">
      <alignment horizontal="center" vertical="center" wrapText="1"/>
    </xf>
    <xf numFmtId="0" fontId="62" fillId="23" borderId="68" xfId="7" applyFont="1" applyFill="1" applyBorder="1" applyAlignment="1">
      <alignment horizontal="center" vertical="center" wrapText="1"/>
    </xf>
    <xf numFmtId="0" fontId="34" fillId="23" borderId="86" xfId="7" applyFont="1" applyFill="1" applyBorder="1" applyAlignment="1">
      <alignment horizontal="center" vertical="center" wrapText="1"/>
    </xf>
    <xf numFmtId="0" fontId="34" fillId="23" borderId="91" xfId="7" applyFont="1" applyFill="1" applyBorder="1" applyAlignment="1">
      <alignment horizontal="center" vertical="center" wrapText="1"/>
    </xf>
    <xf numFmtId="165" fontId="123" fillId="23" borderId="49" xfId="7" applyNumberFormat="1" applyFont="1" applyFill="1" applyBorder="1" applyAlignment="1">
      <alignment horizontal="center" vertical="center"/>
    </xf>
    <xf numFmtId="0" fontId="15" fillId="41" borderId="72" xfId="7" applyFont="1" applyFill="1" applyBorder="1" applyAlignment="1">
      <alignment horizontal="center" vertical="center" wrapText="1"/>
    </xf>
    <xf numFmtId="0" fontId="90" fillId="41" borderId="86" xfId="7" applyFont="1" applyFill="1" applyBorder="1" applyAlignment="1">
      <alignment horizontal="center" vertical="center" wrapText="1" readingOrder="2"/>
    </xf>
    <xf numFmtId="0" fontId="34" fillId="41" borderId="83" xfId="7" applyFont="1" applyFill="1" applyBorder="1" applyAlignment="1">
      <alignment horizontal="center" vertical="center" wrapText="1" readingOrder="2"/>
    </xf>
    <xf numFmtId="0" fontId="34" fillId="41" borderId="91" xfId="7" applyFont="1" applyFill="1" applyBorder="1" applyAlignment="1">
      <alignment horizontal="center" vertical="center" wrapText="1" readingOrder="2"/>
    </xf>
    <xf numFmtId="0" fontId="32" fillId="41" borderId="87" xfId="7" applyFont="1" applyFill="1" applyBorder="1" applyAlignment="1">
      <alignment horizontal="center" vertical="center" wrapText="1" readingOrder="2"/>
    </xf>
    <xf numFmtId="0" fontId="15" fillId="32" borderId="34" xfId="7" applyFont="1" applyFill="1" applyBorder="1" applyAlignment="1">
      <alignment horizontal="center" vertical="center" wrapText="1" readingOrder="2"/>
    </xf>
    <xf numFmtId="0" fontId="40" fillId="32" borderId="28" xfId="7" applyFont="1" applyFill="1" applyBorder="1" applyAlignment="1">
      <alignment horizontal="center" vertical="center" wrapText="1" readingOrder="2"/>
    </xf>
    <xf numFmtId="0" fontId="123" fillId="0" borderId="55" xfId="7" applyFont="1" applyBorder="1" applyAlignment="1">
      <alignment horizontal="center" vertical="center" wrapText="1"/>
    </xf>
    <xf numFmtId="0" fontId="123" fillId="0" borderId="40" xfId="7" applyFont="1" applyBorder="1" applyAlignment="1">
      <alignment horizontal="center" vertical="center" wrapText="1"/>
    </xf>
    <xf numFmtId="165" fontId="34" fillId="23" borderId="40" xfId="7" applyNumberFormat="1" applyFont="1" applyFill="1" applyBorder="1" applyAlignment="1">
      <alignment horizontal="center" vertical="center" wrapText="1"/>
    </xf>
    <xf numFmtId="0" fontId="15" fillId="32" borderId="53" xfId="7" applyFont="1" applyFill="1" applyBorder="1" applyAlignment="1">
      <alignment horizontal="center" vertical="center" wrapText="1" readingOrder="2"/>
    </xf>
    <xf numFmtId="0" fontId="40" fillId="32" borderId="7" xfId="7" applyFont="1" applyFill="1" applyBorder="1" applyAlignment="1">
      <alignment horizontal="center" vertical="center" wrapText="1" readingOrder="2"/>
    </xf>
    <xf numFmtId="0" fontId="123" fillId="0" borderId="26" xfId="7" applyFont="1" applyBorder="1" applyAlignment="1">
      <alignment horizontal="center" vertical="center" wrapText="1"/>
    </xf>
    <xf numFmtId="165" fontId="34" fillId="23" borderId="8" xfId="7" applyNumberFormat="1" applyFont="1" applyFill="1" applyBorder="1" applyAlignment="1">
      <alignment horizontal="center" vertical="center" wrapText="1"/>
    </xf>
    <xf numFmtId="0" fontId="120" fillId="0" borderId="53" xfId="7" applyFont="1" applyBorder="1" applyAlignment="1">
      <alignment horizontal="center" vertical="center" wrapText="1"/>
    </xf>
    <xf numFmtId="0" fontId="120" fillId="0" borderId="117" xfId="7" applyFont="1" applyBorder="1" applyAlignment="1">
      <alignment horizontal="center" vertical="center" wrapText="1"/>
    </xf>
    <xf numFmtId="0" fontId="120" fillId="0" borderId="108" xfId="7" applyFont="1" applyBorder="1" applyAlignment="1">
      <alignment horizontal="center" vertical="center" wrapText="1"/>
    </xf>
    <xf numFmtId="0" fontId="15" fillId="32" borderId="89" xfId="7" applyFont="1" applyFill="1" applyBorder="1" applyAlignment="1">
      <alignment horizontal="center" vertical="center" wrapText="1" readingOrder="2"/>
    </xf>
    <xf numFmtId="0" fontId="15" fillId="32" borderId="102" xfId="7" applyFont="1" applyFill="1" applyBorder="1" applyAlignment="1">
      <alignment horizontal="center" vertical="center" wrapText="1" readingOrder="2"/>
    </xf>
    <xf numFmtId="0" fontId="123" fillId="0" borderId="65" xfId="7" applyFont="1" applyBorder="1" applyAlignment="1">
      <alignment horizontal="center" vertical="center" wrapText="1"/>
    </xf>
    <xf numFmtId="165" fontId="34" fillId="23" borderId="3" xfId="7" applyNumberFormat="1" applyFont="1" applyFill="1" applyBorder="1" applyAlignment="1">
      <alignment horizontal="center" vertical="center" wrapText="1"/>
    </xf>
    <xf numFmtId="0" fontId="16" fillId="23" borderId="81" xfId="7" applyFill="1" applyBorder="1"/>
    <xf numFmtId="0" fontId="15" fillId="23" borderId="42" xfId="7" applyFont="1" applyFill="1" applyBorder="1" applyAlignment="1">
      <alignment horizontal="center" vertical="center" wrapText="1"/>
    </xf>
    <xf numFmtId="0" fontId="123" fillId="23" borderId="83" xfId="7" applyFont="1" applyFill="1" applyBorder="1" applyAlignment="1">
      <alignment horizontal="center" vertical="center" wrapText="1"/>
    </xf>
    <xf numFmtId="0" fontId="123" fillId="23" borderId="91" xfId="7" applyFont="1" applyFill="1" applyBorder="1" applyAlignment="1">
      <alignment horizontal="center" vertical="center" wrapText="1"/>
    </xf>
    <xf numFmtId="0" fontId="90" fillId="41" borderId="18" xfId="7" applyFont="1" applyFill="1" applyBorder="1" applyAlignment="1">
      <alignment horizontal="center" vertical="center" wrapText="1" readingOrder="2"/>
    </xf>
    <xf numFmtId="0" fontId="15" fillId="41" borderId="22" xfId="7" applyFont="1" applyFill="1" applyBorder="1" applyAlignment="1">
      <alignment horizontal="center" vertical="center" wrapText="1" readingOrder="2"/>
    </xf>
    <xf numFmtId="0" fontId="32" fillId="41" borderId="23" xfId="7" applyFont="1" applyFill="1" applyBorder="1" applyAlignment="1">
      <alignment horizontal="center" vertical="center" wrapText="1" readingOrder="2"/>
    </xf>
    <xf numFmtId="0" fontId="16" fillId="38" borderId="69" xfId="7" applyFill="1" applyBorder="1" applyAlignment="1">
      <alignment horizontal="center" vertical="center" wrapText="1"/>
    </xf>
    <xf numFmtId="0" fontId="16" fillId="38" borderId="70" xfId="7" applyFill="1" applyBorder="1" applyAlignment="1">
      <alignment horizontal="center" vertical="center" wrapText="1"/>
    </xf>
    <xf numFmtId="0" fontId="227" fillId="0" borderId="0" xfId="0" applyFont="1" applyAlignment="1" applyProtection="1">
      <alignment horizontal="center" vertical="center"/>
      <protection locked="0"/>
    </xf>
    <xf numFmtId="0" fontId="227" fillId="32" borderId="0" xfId="0" applyFont="1" applyFill="1" applyAlignment="1" applyProtection="1">
      <alignment horizontal="center" vertical="center"/>
      <protection locked="0"/>
    </xf>
    <xf numFmtId="0" fontId="227" fillId="0" borderId="0" xfId="0" applyFont="1" applyAlignment="1" applyProtection="1">
      <alignment vertical="center"/>
      <protection locked="0"/>
    </xf>
    <xf numFmtId="0" fontId="169" fillId="32" borderId="167" xfId="0" applyFont="1" applyFill="1" applyBorder="1" applyAlignment="1" applyProtection="1">
      <alignment vertical="center" textRotation="90" wrapText="1"/>
      <protection locked="0"/>
    </xf>
    <xf numFmtId="0" fontId="169" fillId="32" borderId="89" xfId="0" applyFont="1" applyFill="1" applyBorder="1" applyAlignment="1" applyProtection="1">
      <alignment horizontal="center" vertical="center" wrapText="1"/>
      <protection locked="0"/>
    </xf>
    <xf numFmtId="0" fontId="169" fillId="32" borderId="50" xfId="0" applyFont="1" applyFill="1" applyBorder="1" applyAlignment="1" applyProtection="1">
      <alignment horizontal="center" vertical="center" wrapText="1"/>
      <protection locked="0"/>
    </xf>
    <xf numFmtId="0" fontId="229" fillId="32" borderId="167" xfId="0" applyFont="1" applyFill="1" applyBorder="1" applyAlignment="1" applyProtection="1">
      <alignment horizontal="center" vertical="center" wrapText="1"/>
      <protection locked="0"/>
    </xf>
    <xf numFmtId="0" fontId="229" fillId="32" borderId="168" xfId="0" applyFont="1" applyFill="1" applyBorder="1" applyAlignment="1" applyProtection="1">
      <alignment horizontal="center" vertical="center" wrapText="1"/>
      <protection locked="0"/>
    </xf>
    <xf numFmtId="0" fontId="229" fillId="32" borderId="51" xfId="0" applyFont="1" applyFill="1" applyBorder="1" applyAlignment="1" applyProtection="1">
      <alignment horizontal="center" vertical="center" wrapText="1"/>
      <protection locked="0"/>
    </xf>
    <xf numFmtId="0" fontId="229" fillId="32" borderId="52" xfId="0" applyFont="1" applyFill="1" applyBorder="1" applyAlignment="1" applyProtection="1">
      <alignment horizontal="center" vertical="center" wrapText="1"/>
      <protection locked="0"/>
    </xf>
    <xf numFmtId="0" fontId="229" fillId="32" borderId="50" xfId="0" applyFont="1" applyFill="1" applyBorder="1" applyAlignment="1" applyProtection="1">
      <alignment horizontal="center" vertical="center" wrapText="1"/>
      <protection locked="0"/>
    </xf>
    <xf numFmtId="0" fontId="229" fillId="32" borderId="131" xfId="0" applyFont="1" applyFill="1" applyBorder="1" applyAlignment="1" applyProtection="1">
      <alignment horizontal="center" vertical="center" wrapText="1"/>
      <protection locked="0"/>
    </xf>
    <xf numFmtId="0" fontId="201" fillId="32" borderId="171" xfId="0" applyFont="1" applyFill="1" applyBorder="1" applyAlignment="1" applyProtection="1">
      <alignment vertical="center" wrapText="1"/>
      <protection locked="0"/>
    </xf>
    <xf numFmtId="0" fontId="169" fillId="32" borderId="172" xfId="0" applyFont="1" applyFill="1" applyBorder="1" applyAlignment="1" applyProtection="1">
      <alignment vertical="center" textRotation="90" wrapText="1"/>
      <protection locked="0"/>
    </xf>
    <xf numFmtId="0" fontId="169" fillId="32" borderId="79" xfId="0" applyFont="1" applyFill="1" applyBorder="1" applyAlignment="1" applyProtection="1">
      <alignment horizontal="center" vertical="center" wrapText="1"/>
      <protection locked="0"/>
    </xf>
    <xf numFmtId="0" fontId="229" fillId="32" borderId="79" xfId="0" applyFont="1" applyFill="1" applyBorder="1" applyAlignment="1" applyProtection="1">
      <alignment horizontal="center" vertical="center" wrapText="1"/>
      <protection locked="0"/>
    </xf>
    <xf numFmtId="0" fontId="229" fillId="32" borderId="72" xfId="0" applyFont="1" applyFill="1" applyBorder="1" applyAlignment="1" applyProtection="1">
      <alignment horizontal="center" vertical="center" wrapText="1"/>
      <protection locked="0"/>
    </xf>
    <xf numFmtId="0" fontId="229" fillId="32" borderId="158" xfId="0" applyFont="1" applyFill="1" applyBorder="1" applyAlignment="1" applyProtection="1">
      <alignment horizontal="center" vertical="center" wrapText="1"/>
      <protection locked="0"/>
    </xf>
    <xf numFmtId="0" fontId="229" fillId="32" borderId="173" xfId="0" applyFont="1" applyFill="1" applyBorder="1" applyAlignment="1" applyProtection="1">
      <alignment horizontal="center" vertical="center" wrapText="1"/>
      <protection locked="0"/>
    </xf>
    <xf numFmtId="0" fontId="229" fillId="32" borderId="174" xfId="0" applyFont="1" applyFill="1" applyBorder="1" applyAlignment="1" applyProtection="1">
      <alignment horizontal="center" vertical="center" wrapText="1"/>
      <protection locked="0"/>
    </xf>
    <xf numFmtId="0" fontId="229" fillId="32" borderId="24" xfId="0" applyFont="1" applyFill="1" applyBorder="1" applyAlignment="1" applyProtection="1">
      <alignment horizontal="center" vertical="center" wrapText="1"/>
      <protection locked="0"/>
    </xf>
    <xf numFmtId="0" fontId="229" fillId="32" borderId="175" xfId="0" applyFont="1" applyFill="1" applyBorder="1" applyAlignment="1" applyProtection="1">
      <alignment horizontal="center" vertical="center" wrapText="1"/>
      <protection locked="0"/>
    </xf>
    <xf numFmtId="0" fontId="201" fillId="32" borderId="176" xfId="0" applyFont="1" applyFill="1" applyBorder="1" applyAlignment="1" applyProtection="1">
      <alignment vertical="center" wrapText="1"/>
      <protection locked="0"/>
    </xf>
    <xf numFmtId="0" fontId="169" fillId="32" borderId="175" xfId="0" applyFont="1" applyFill="1" applyBorder="1" applyAlignment="1" applyProtection="1">
      <alignment vertical="center" textRotation="90" wrapText="1"/>
      <protection locked="0"/>
    </xf>
    <xf numFmtId="0" fontId="169" fillId="32" borderId="175" xfId="0" applyFont="1" applyFill="1" applyBorder="1" applyAlignment="1" applyProtection="1">
      <alignment vertical="center" wrapText="1"/>
      <protection locked="0"/>
    </xf>
    <xf numFmtId="0" fontId="229" fillId="32" borderId="89" xfId="0" applyFont="1" applyFill="1" applyBorder="1" applyAlignment="1" applyProtection="1">
      <alignment horizontal="center" vertical="center" wrapText="1"/>
      <protection locked="0"/>
    </xf>
    <xf numFmtId="0" fontId="201" fillId="32" borderId="174" xfId="0" applyFont="1" applyFill="1" applyBorder="1" applyAlignment="1" applyProtection="1">
      <alignment vertical="center" wrapText="1"/>
      <protection locked="0"/>
    </xf>
    <xf numFmtId="0" fontId="169" fillId="32" borderId="158" xfId="0" applyFont="1" applyFill="1" applyBorder="1" applyAlignment="1" applyProtection="1">
      <alignment vertical="center" textRotation="90" wrapText="1"/>
      <protection locked="0"/>
    </xf>
    <xf numFmtId="0" fontId="169" fillId="32" borderId="159" xfId="0" applyFont="1" applyFill="1" applyBorder="1" applyAlignment="1" applyProtection="1">
      <alignment horizontal="center" vertical="center" wrapText="1"/>
      <protection locked="0"/>
    </xf>
    <xf numFmtId="0" fontId="229" fillId="32" borderId="159" xfId="0" applyFont="1" applyFill="1" applyBorder="1" applyAlignment="1" applyProtection="1">
      <alignment horizontal="center" vertical="center" wrapText="1"/>
      <protection locked="0"/>
    </xf>
    <xf numFmtId="0" fontId="229" fillId="32" borderId="125" xfId="0" applyFont="1" applyFill="1" applyBorder="1" applyAlignment="1" applyProtection="1">
      <alignment horizontal="center" vertical="center" wrapText="1"/>
      <protection locked="0"/>
    </xf>
    <xf numFmtId="0" fontId="229" fillId="32" borderId="180" xfId="0" applyFont="1" applyFill="1" applyBorder="1" applyAlignment="1" applyProtection="1">
      <alignment horizontal="center" vertical="center" wrapText="1"/>
      <protection locked="0"/>
    </xf>
    <xf numFmtId="0" fontId="201" fillId="32" borderId="128" xfId="0" applyFont="1" applyFill="1" applyBorder="1" applyAlignment="1" applyProtection="1">
      <alignment vertical="center" wrapText="1"/>
      <protection locked="0"/>
    </xf>
    <xf numFmtId="0" fontId="123" fillId="32" borderId="0" xfId="0" applyFont="1" applyFill="1" applyAlignment="1" applyProtection="1">
      <alignment vertical="center" wrapText="1"/>
      <protection locked="0"/>
    </xf>
    <xf numFmtId="0" fontId="123" fillId="32" borderId="0" xfId="0" applyFont="1" applyFill="1" applyAlignment="1" applyProtection="1">
      <alignment horizontal="center" vertical="center" wrapText="1"/>
      <protection locked="0"/>
    </xf>
    <xf numFmtId="0" fontId="223" fillId="0" borderId="0" xfId="0" applyFont="1" applyAlignment="1" applyProtection="1">
      <alignment horizontal="right" vertical="center"/>
      <protection locked="0"/>
    </xf>
    <xf numFmtId="0" fontId="223" fillId="0" borderId="0" xfId="0" applyFont="1" applyAlignment="1" applyProtection="1">
      <alignment horizontal="center" vertical="center"/>
      <protection locked="0"/>
    </xf>
    <xf numFmtId="0" fontId="223" fillId="32" borderId="0" xfId="0" applyFont="1" applyFill="1" applyAlignment="1" applyProtection="1">
      <alignment horizontal="center" vertical="center"/>
      <protection locked="0"/>
    </xf>
    <xf numFmtId="0" fontId="223" fillId="0" borderId="0" xfId="0" applyFont="1" applyAlignment="1" applyProtection="1">
      <alignment vertical="center"/>
      <protection locked="0"/>
    </xf>
    <xf numFmtId="0" fontId="169" fillId="0" borderId="0" xfId="0" applyFont="1" applyAlignment="1" applyProtection="1">
      <alignment horizontal="center" vertical="center"/>
      <protection locked="0"/>
    </xf>
    <xf numFmtId="0" fontId="169" fillId="0" borderId="0" xfId="0" applyFont="1" applyAlignment="1" applyProtection="1">
      <alignment vertical="center"/>
      <protection locked="0"/>
    </xf>
    <xf numFmtId="0" fontId="86" fillId="41" borderId="86" xfId="7" applyFont="1" applyFill="1" applyBorder="1" applyAlignment="1">
      <alignment horizontal="center" vertical="center"/>
    </xf>
    <xf numFmtId="0" fontId="54" fillId="32" borderId="95" xfId="7" applyFont="1" applyFill="1" applyBorder="1" applyAlignment="1">
      <alignment horizontal="center" vertical="center" wrapText="1"/>
    </xf>
    <xf numFmtId="0" fontId="54" fillId="32" borderId="55" xfId="7" applyFont="1" applyFill="1" applyBorder="1" applyAlignment="1">
      <alignment horizontal="center" vertical="center" wrapText="1"/>
    </xf>
    <xf numFmtId="0" fontId="54" fillId="32" borderId="29" xfId="7" applyFont="1" applyFill="1" applyBorder="1" applyAlignment="1">
      <alignment horizontal="center" vertical="center" wrapText="1"/>
    </xf>
    <xf numFmtId="0" fontId="123" fillId="23" borderId="86" xfId="7" applyFont="1" applyFill="1" applyBorder="1" applyAlignment="1">
      <alignment horizontal="center" vertical="center" wrapText="1"/>
    </xf>
    <xf numFmtId="0" fontId="14" fillId="32" borderId="35" xfId="7" applyFont="1" applyFill="1" applyBorder="1" applyAlignment="1">
      <alignment horizontal="center" vertical="center" wrapText="1"/>
    </xf>
    <xf numFmtId="0" fontId="14" fillId="32" borderId="103" xfId="7" applyFont="1" applyFill="1" applyBorder="1" applyAlignment="1">
      <alignment horizontal="center" vertical="center" wrapText="1"/>
    </xf>
    <xf numFmtId="0" fontId="34" fillId="23" borderId="67" xfId="7" applyFont="1" applyFill="1" applyBorder="1" applyAlignment="1">
      <alignment horizontal="center" vertical="center" wrapText="1"/>
    </xf>
    <xf numFmtId="0" fontId="15" fillId="41" borderId="0" xfId="7" applyFont="1" applyFill="1" applyAlignment="1">
      <alignment vertical="center" wrapText="1" readingOrder="2"/>
    </xf>
    <xf numFmtId="0" fontId="32" fillId="41" borderId="0" xfId="7" applyFont="1" applyFill="1" applyAlignment="1">
      <alignment horizontal="center" vertical="center" wrapText="1" readingOrder="2"/>
    </xf>
    <xf numFmtId="165" fontId="34" fillId="23" borderId="0" xfId="7" applyNumberFormat="1" applyFont="1" applyFill="1" applyAlignment="1">
      <alignment horizontal="center" vertical="center" wrapText="1"/>
    </xf>
    <xf numFmtId="167" fontId="42" fillId="13" borderId="93" xfId="7" applyNumberFormat="1" applyFont="1" applyFill="1" applyBorder="1" applyAlignment="1">
      <alignment horizontal="center" vertical="center" shrinkToFit="1" readingOrder="2"/>
    </xf>
    <xf numFmtId="0" fontId="13" fillId="0" borderId="0" xfId="7" applyFont="1" applyAlignment="1">
      <alignment readingOrder="2"/>
    </xf>
    <xf numFmtId="0" fontId="13" fillId="0" borderId="0" xfId="7" applyFont="1" applyAlignment="1">
      <alignment horizontal="center" vertical="center" wrapText="1" readingOrder="2"/>
    </xf>
    <xf numFmtId="0" fontId="13" fillId="0" borderId="0" xfId="7" applyFont="1" applyAlignment="1">
      <alignment vertical="center" wrapText="1" readingOrder="2"/>
    </xf>
    <xf numFmtId="0" fontId="16" fillId="0" borderId="0" xfId="7" applyAlignment="1">
      <alignment readingOrder="2"/>
    </xf>
    <xf numFmtId="0" fontId="86" fillId="0" borderId="0" xfId="7" applyFont="1" applyAlignment="1">
      <alignment readingOrder="2"/>
    </xf>
    <xf numFmtId="0" fontId="13" fillId="0" borderId="0" xfId="7" applyFont="1" applyAlignment="1">
      <alignment horizontal="center" readingOrder="2"/>
    </xf>
    <xf numFmtId="0" fontId="202" fillId="0" borderId="0" xfId="7" applyFont="1" applyAlignment="1">
      <alignment readingOrder="2"/>
    </xf>
    <xf numFmtId="0" fontId="209" fillId="0" borderId="0" xfId="7" applyFont="1" applyAlignment="1">
      <alignment readingOrder="2"/>
    </xf>
    <xf numFmtId="0" fontId="13" fillId="0" borderId="0" xfId="7" applyFont="1" applyAlignment="1">
      <alignment horizontal="center" vertical="center" readingOrder="2"/>
    </xf>
    <xf numFmtId="0" fontId="13" fillId="0" borderId="0" xfId="7" applyFont="1" applyAlignment="1">
      <alignment vertical="center" readingOrder="2"/>
    </xf>
    <xf numFmtId="0" fontId="202" fillId="0" borderId="0" xfId="7" applyFont="1" applyAlignment="1">
      <alignment vertical="center" readingOrder="2"/>
    </xf>
    <xf numFmtId="0" fontId="200" fillId="0" borderId="0" xfId="7" applyFont="1" applyAlignment="1">
      <alignment vertical="center" readingOrder="2"/>
    </xf>
    <xf numFmtId="0" fontId="200" fillId="0" borderId="0" xfId="7" applyFont="1" applyAlignment="1">
      <alignment horizontal="center" vertical="center" readingOrder="2"/>
    </xf>
    <xf numFmtId="0" fontId="202" fillId="0" borderId="0" xfId="7" applyFont="1" applyAlignment="1">
      <alignment horizontal="center" vertical="center" wrapText="1" readingOrder="2"/>
    </xf>
    <xf numFmtId="0" fontId="210" fillId="0" borderId="0" xfId="7" applyFont="1" applyAlignment="1">
      <alignment readingOrder="2"/>
    </xf>
    <xf numFmtId="0" fontId="112" fillId="17" borderId="72" xfId="7" applyFont="1" applyFill="1" applyBorder="1" applyAlignment="1">
      <alignment horizontal="center" vertical="center" wrapText="1"/>
    </xf>
    <xf numFmtId="0" fontId="112" fillId="17" borderId="19" xfId="7" applyFont="1" applyFill="1" applyBorder="1" applyAlignment="1">
      <alignment horizontal="center" vertical="center" wrapText="1"/>
    </xf>
    <xf numFmtId="0" fontId="109" fillId="17" borderId="19" xfId="7" applyFont="1" applyFill="1" applyBorder="1" applyAlignment="1">
      <alignment horizontal="center" vertical="center" wrapText="1"/>
    </xf>
    <xf numFmtId="0" fontId="112" fillId="0" borderId="0" xfId="7" applyFont="1"/>
    <xf numFmtId="0" fontId="90" fillId="0" borderId="0" xfId="1" applyFont="1" applyAlignment="1" applyProtection="1">
      <alignment horizontal="center" vertical="center"/>
      <protection locked="0"/>
    </xf>
    <xf numFmtId="0" fontId="236" fillId="32" borderId="55" xfId="9" applyFont="1" applyFill="1" applyBorder="1" applyAlignment="1" applyProtection="1">
      <alignment horizontal="center" vertical="center" wrapText="1"/>
      <protection locked="0" hidden="1"/>
    </xf>
    <xf numFmtId="0" fontId="236" fillId="32" borderId="101" xfId="9" applyFont="1" applyFill="1" applyBorder="1" applyAlignment="1" applyProtection="1">
      <alignment horizontal="center" vertical="center" wrapText="1"/>
      <protection locked="0"/>
    </xf>
    <xf numFmtId="0" fontId="236" fillId="32" borderId="26" xfId="9" applyFont="1" applyFill="1" applyBorder="1" applyAlignment="1" applyProtection="1">
      <alignment horizontal="center" vertical="center" wrapText="1"/>
      <protection locked="0" hidden="1"/>
    </xf>
    <xf numFmtId="0" fontId="236" fillId="13" borderId="26" xfId="9" applyFont="1" applyFill="1" applyBorder="1" applyAlignment="1" applyProtection="1">
      <alignment horizontal="center" vertical="center" wrapText="1"/>
      <protection locked="0" hidden="1"/>
    </xf>
    <xf numFmtId="0" fontId="236" fillId="32" borderId="94" xfId="9" applyFont="1" applyFill="1" applyBorder="1" applyAlignment="1" applyProtection="1">
      <alignment horizontal="center" vertical="center" wrapText="1"/>
      <protection locked="0"/>
    </xf>
    <xf numFmtId="0" fontId="236" fillId="32" borderId="35" xfId="9" applyFont="1" applyFill="1" applyBorder="1" applyAlignment="1" applyProtection="1">
      <alignment horizontal="center" vertical="center" wrapText="1"/>
      <protection locked="0" hidden="1"/>
    </xf>
    <xf numFmtId="0" fontId="236" fillId="32" borderId="31" xfId="9" applyFont="1" applyFill="1" applyBorder="1" applyAlignment="1" applyProtection="1">
      <alignment horizontal="center" vertical="center" wrapText="1"/>
      <protection locked="0" hidden="1"/>
    </xf>
    <xf numFmtId="0" fontId="236" fillId="32" borderId="18" xfId="9" applyFont="1" applyFill="1" applyBorder="1" applyAlignment="1" applyProtection="1">
      <alignment horizontal="center" vertical="center" wrapText="1"/>
      <protection locked="0"/>
    </xf>
    <xf numFmtId="0" fontId="236" fillId="32" borderId="23" xfId="9" applyFont="1" applyFill="1" applyBorder="1" applyAlignment="1" applyProtection="1">
      <alignment horizontal="center" vertical="center" wrapText="1"/>
      <protection locked="0"/>
    </xf>
    <xf numFmtId="0" fontId="16" fillId="0" borderId="0" xfId="0" applyFont="1" applyProtection="1">
      <protection locked="0"/>
    </xf>
    <xf numFmtId="0" fontId="238" fillId="60" borderId="79" xfId="13" applyFont="1" applyBorder="1" applyProtection="1">
      <protection locked="0"/>
    </xf>
    <xf numFmtId="0" fontId="238" fillId="60" borderId="111" xfId="13" applyFont="1" applyBorder="1" applyProtection="1">
      <protection locked="0"/>
    </xf>
    <xf numFmtId="0" fontId="238" fillId="60" borderId="89" xfId="13" applyFont="1" applyBorder="1" applyProtection="1">
      <protection locked="0"/>
    </xf>
    <xf numFmtId="0" fontId="239" fillId="2" borderId="192" xfId="0" applyFont="1" applyFill="1" applyBorder="1" applyAlignment="1">
      <alignment horizontal="center" vertical="center"/>
    </xf>
    <xf numFmtId="0" fontId="16" fillId="13" borderId="0" xfId="11" applyFill="1" applyProtection="1">
      <protection locked="0"/>
    </xf>
    <xf numFmtId="0" fontId="34" fillId="13" borderId="72" xfId="11" applyFont="1" applyFill="1" applyBorder="1" applyAlignment="1" applyProtection="1">
      <alignment horizontal="center" vertical="center"/>
      <protection locked="0"/>
    </xf>
    <xf numFmtId="0" fontId="34" fillId="13" borderId="20" xfId="11" applyFont="1" applyFill="1" applyBorder="1" applyAlignment="1" applyProtection="1">
      <alignment horizontal="center" vertical="center"/>
      <protection locked="0"/>
    </xf>
    <xf numFmtId="0" fontId="28" fillId="13" borderId="3" xfId="6" applyFont="1" applyFill="1" applyBorder="1" applyAlignment="1" applyProtection="1">
      <alignment horizontal="center" vertical="center" textRotation="90" shrinkToFit="1" readingOrder="2"/>
      <protection locked="0"/>
    </xf>
    <xf numFmtId="0" fontId="33" fillId="13" borderId="8" xfId="11" applyFont="1" applyFill="1" applyBorder="1" applyAlignment="1" applyProtection="1">
      <alignment horizontal="center" vertical="center" wrapText="1" readingOrder="2"/>
      <protection locked="0"/>
    </xf>
    <xf numFmtId="0" fontId="28" fillId="13" borderId="70" xfId="6" applyFont="1" applyFill="1" applyBorder="1" applyAlignment="1" applyProtection="1">
      <alignment horizontal="center" vertical="center" textRotation="90" shrinkToFit="1" readingOrder="2"/>
      <protection locked="0"/>
    </xf>
    <xf numFmtId="0" fontId="240" fillId="62" borderId="3" xfId="6" applyFont="1" applyFill="1" applyBorder="1" applyAlignment="1" applyProtection="1">
      <alignment horizontal="center" vertical="center" textRotation="90" shrinkToFit="1" readingOrder="2"/>
      <protection locked="0"/>
    </xf>
    <xf numFmtId="0" fontId="28" fillId="63" borderId="3" xfId="6" applyFont="1" applyFill="1" applyBorder="1" applyAlignment="1" applyProtection="1">
      <alignment horizontal="center" vertical="center" textRotation="90" shrinkToFit="1" readingOrder="2"/>
      <protection locked="0"/>
    </xf>
    <xf numFmtId="0" fontId="28" fillId="19" borderId="3" xfId="6" applyFont="1" applyFill="1" applyBorder="1" applyAlignment="1" applyProtection="1">
      <alignment horizontal="center" vertical="center" textRotation="90" shrinkToFit="1" readingOrder="2"/>
      <protection locked="0"/>
    </xf>
    <xf numFmtId="0" fontId="28" fillId="64" borderId="3" xfId="6" applyFont="1" applyFill="1" applyBorder="1" applyAlignment="1" applyProtection="1">
      <alignment horizontal="center" vertical="center" textRotation="90" shrinkToFit="1" readingOrder="2"/>
      <protection locked="0"/>
    </xf>
    <xf numFmtId="0" fontId="28" fillId="65" borderId="3" xfId="6" applyFont="1" applyFill="1" applyBorder="1" applyAlignment="1" applyProtection="1">
      <alignment horizontal="center" vertical="center" textRotation="90" shrinkToFit="1" readingOrder="2"/>
      <protection locked="0"/>
    </xf>
    <xf numFmtId="0" fontId="28" fillId="66" borderId="3" xfId="6" applyFont="1" applyFill="1" applyBorder="1" applyAlignment="1" applyProtection="1">
      <alignment horizontal="center" vertical="center" textRotation="90" shrinkToFit="1" readingOrder="2"/>
      <protection locked="0"/>
    </xf>
    <xf numFmtId="0" fontId="28" fillId="21" borderId="3" xfId="6" applyFont="1" applyFill="1" applyBorder="1" applyAlignment="1" applyProtection="1">
      <alignment horizontal="center" vertical="center" textRotation="90" shrinkToFit="1" readingOrder="2"/>
      <protection locked="0"/>
    </xf>
    <xf numFmtId="0" fontId="28" fillId="14" borderId="3" xfId="6" applyFont="1" applyFill="1" applyBorder="1" applyAlignment="1" applyProtection="1">
      <alignment horizontal="center" vertical="center" textRotation="90" shrinkToFit="1" readingOrder="2"/>
      <protection locked="0"/>
    </xf>
    <xf numFmtId="0" fontId="28" fillId="34" borderId="1" xfId="6" applyFont="1" applyFill="1" applyBorder="1" applyAlignment="1" applyProtection="1">
      <alignment horizontal="center" vertical="center" textRotation="90" shrinkToFit="1" readingOrder="2"/>
      <protection locked="0"/>
    </xf>
    <xf numFmtId="0" fontId="28" fillId="13" borderId="49" xfId="6" applyFont="1" applyFill="1" applyBorder="1" applyAlignment="1" applyProtection="1">
      <alignment horizontal="center" vertical="center" textRotation="90" shrinkToFit="1" readingOrder="2"/>
      <protection locked="0"/>
    </xf>
    <xf numFmtId="0" fontId="28" fillId="23" borderId="29" xfId="6" applyFont="1" applyFill="1" applyBorder="1" applyAlignment="1" applyProtection="1">
      <alignment horizontal="center" vertical="center" textRotation="90" shrinkToFit="1" readingOrder="2"/>
      <protection locked="0"/>
    </xf>
    <xf numFmtId="0" fontId="28" fillId="67" borderId="39" xfId="6" applyFont="1" applyFill="1" applyBorder="1" applyAlignment="1" applyProtection="1">
      <alignment horizontal="center" vertical="center" textRotation="90" shrinkToFit="1" readingOrder="2"/>
      <protection locked="0"/>
    </xf>
    <xf numFmtId="0" fontId="28" fillId="6" borderId="39" xfId="6" applyFont="1" applyFill="1" applyBorder="1" applyAlignment="1" applyProtection="1">
      <alignment horizontal="center" vertical="center" textRotation="90" shrinkToFit="1" readingOrder="2"/>
      <protection locked="0"/>
    </xf>
    <xf numFmtId="0" fontId="7" fillId="13" borderId="115" xfId="11" applyFont="1" applyFill="1" applyBorder="1" applyAlignment="1" applyProtection="1">
      <alignment horizontal="center" vertical="center" textRotation="90" shrinkToFit="1" readingOrder="2"/>
      <protection locked="0"/>
    </xf>
    <xf numFmtId="0" fontId="33" fillId="13" borderId="81" xfId="11" applyFont="1" applyFill="1" applyBorder="1" applyAlignment="1" applyProtection="1">
      <alignment vertical="center" readingOrder="2"/>
      <protection locked="0"/>
    </xf>
    <xf numFmtId="0" fontId="33" fillId="13" borderId="32" xfId="11" applyFont="1" applyFill="1" applyBorder="1" applyAlignment="1" applyProtection="1">
      <alignment vertical="center" readingOrder="2"/>
      <protection locked="0"/>
    </xf>
    <xf numFmtId="0" fontId="24" fillId="13" borderId="79" xfId="1" applyFont="1" applyFill="1" applyBorder="1" applyAlignment="1" applyProtection="1">
      <alignment vertical="center" wrapText="1" readingOrder="2"/>
      <protection locked="0"/>
    </xf>
    <xf numFmtId="0" fontId="43" fillId="63" borderId="7" xfId="6" applyFont="1" applyFill="1" applyBorder="1" applyAlignment="1" applyProtection="1">
      <alignment horizontal="center" vertical="center" textRotation="90" shrinkToFit="1"/>
      <protection locked="0"/>
    </xf>
    <xf numFmtId="0" fontId="44" fillId="64" borderId="26" xfId="14" applyFont="1" applyFill="1" applyBorder="1" applyAlignment="1" applyProtection="1">
      <alignment horizontal="center" vertical="center" textRotation="90" shrinkToFit="1" readingOrder="2"/>
      <protection locked="0"/>
    </xf>
    <xf numFmtId="0" fontId="44" fillId="65" borderId="26" xfId="14" applyFont="1" applyFill="1" applyBorder="1" applyAlignment="1" applyProtection="1">
      <alignment horizontal="center" vertical="center" textRotation="90" shrinkToFit="1" readingOrder="2"/>
      <protection locked="0"/>
    </xf>
    <xf numFmtId="0" fontId="44" fillId="66" borderId="8" xfId="14" applyFont="1" applyFill="1" applyBorder="1" applyAlignment="1" applyProtection="1">
      <alignment horizontal="center" vertical="center" textRotation="90" shrinkToFit="1" readingOrder="2"/>
      <protection locked="0"/>
    </xf>
    <xf numFmtId="0" fontId="44" fillId="21" borderId="8" xfId="14" applyFont="1" applyFill="1" applyBorder="1" applyAlignment="1" applyProtection="1">
      <alignment horizontal="center" vertical="center" textRotation="90" shrinkToFit="1" readingOrder="2"/>
      <protection locked="0"/>
    </xf>
    <xf numFmtId="0" fontId="44" fillId="14" borderId="8" xfId="14" applyFont="1" applyFill="1" applyBorder="1" applyAlignment="1" applyProtection="1">
      <alignment horizontal="center" vertical="center" textRotation="90" shrinkToFit="1" readingOrder="2"/>
      <protection locked="0"/>
    </xf>
    <xf numFmtId="0" fontId="44" fillId="34" borderId="62" xfId="14" applyFont="1" applyFill="1" applyBorder="1" applyAlignment="1" applyProtection="1">
      <alignment horizontal="center" vertical="center" textRotation="90" shrinkToFit="1" readingOrder="2"/>
      <protection locked="0"/>
    </xf>
    <xf numFmtId="0" fontId="44" fillId="23" borderId="26" xfId="14" applyFont="1" applyFill="1" applyBorder="1" applyAlignment="1" applyProtection="1">
      <alignment horizontal="center" vertical="center" textRotation="90" shrinkToFit="1" readingOrder="2"/>
      <protection locked="0"/>
    </xf>
    <xf numFmtId="0" fontId="44" fillId="67" borderId="8" xfId="14" applyFont="1" applyFill="1" applyBorder="1" applyAlignment="1" applyProtection="1">
      <alignment horizontal="center" vertical="center" textRotation="90" shrinkToFit="1" readingOrder="2"/>
      <protection locked="0"/>
    </xf>
    <xf numFmtId="0" fontId="44" fillId="6" borderId="62" xfId="14" applyFont="1" applyFill="1" applyBorder="1" applyAlignment="1" applyProtection="1">
      <alignment horizontal="center" vertical="center" textRotation="90" shrinkToFit="1" readingOrder="2"/>
      <protection locked="0"/>
    </xf>
    <xf numFmtId="0" fontId="243" fillId="62" borderId="27" xfId="14" applyFont="1" applyFill="1" applyBorder="1" applyAlignment="1" applyProtection="1">
      <alignment horizontal="center" vertical="center" textRotation="90" shrinkToFit="1" readingOrder="2"/>
      <protection locked="0"/>
    </xf>
    <xf numFmtId="0" fontId="243" fillId="62" borderId="8" xfId="14" applyFont="1" applyFill="1" applyBorder="1" applyAlignment="1" applyProtection="1">
      <alignment horizontal="center" vertical="center" textRotation="90" shrinkToFit="1" readingOrder="2"/>
      <protection locked="0"/>
    </xf>
    <xf numFmtId="0" fontId="243" fillId="62" borderId="7" xfId="14" applyFont="1" applyFill="1" applyBorder="1" applyAlignment="1" applyProtection="1">
      <alignment horizontal="center" vertical="center" textRotation="90" shrinkToFit="1" readingOrder="2"/>
      <protection locked="0"/>
    </xf>
    <xf numFmtId="0" fontId="243" fillId="62" borderId="62" xfId="14" applyFont="1" applyFill="1" applyBorder="1" applyAlignment="1" applyProtection="1">
      <alignment horizontal="center" vertical="center" textRotation="90" shrinkToFit="1" readingOrder="2"/>
      <protection locked="0"/>
    </xf>
    <xf numFmtId="0" fontId="243" fillId="63" borderId="26" xfId="14" applyFont="1" applyFill="1" applyBorder="1" applyAlignment="1" applyProtection="1">
      <alignment horizontal="center" vertical="center" textRotation="90" shrinkToFit="1" readingOrder="2"/>
      <protection locked="0"/>
    </xf>
    <xf numFmtId="0" fontId="243" fillId="63" borderId="8" xfId="14" applyFont="1" applyFill="1" applyBorder="1" applyAlignment="1" applyProtection="1">
      <alignment horizontal="center" vertical="center" textRotation="90" shrinkToFit="1" readingOrder="2"/>
      <protection locked="0"/>
    </xf>
    <xf numFmtId="0" fontId="243" fillId="63" borderId="7" xfId="14" applyFont="1" applyFill="1" applyBorder="1" applyAlignment="1" applyProtection="1">
      <alignment horizontal="center" vertical="center" textRotation="90" shrinkToFit="1" readingOrder="2"/>
      <protection locked="0"/>
    </xf>
    <xf numFmtId="0" fontId="243" fillId="19" borderId="62" xfId="14" applyFont="1" applyFill="1" applyBorder="1" applyAlignment="1" applyProtection="1">
      <alignment horizontal="center" vertical="center" textRotation="90" shrinkToFit="1" readingOrder="2"/>
      <protection locked="0"/>
    </xf>
    <xf numFmtId="0" fontId="243" fillId="13" borderId="198" xfId="14" applyFont="1" applyFill="1" applyBorder="1" applyAlignment="1">
      <alignment horizontal="center" vertical="center" textRotation="90" shrinkToFit="1" readingOrder="2"/>
    </xf>
    <xf numFmtId="0" fontId="243" fillId="13" borderId="63" xfId="14" applyFont="1" applyFill="1" applyBorder="1" applyAlignment="1" applyProtection="1">
      <alignment horizontal="center" vertical="center" textRotation="90" shrinkToFit="1" readingOrder="2"/>
      <protection locked="0"/>
    </xf>
    <xf numFmtId="0" fontId="243" fillId="64" borderId="26" xfId="14" applyFont="1" applyFill="1" applyBorder="1" applyAlignment="1" applyProtection="1">
      <alignment horizontal="center" vertical="center" textRotation="90" shrinkToFit="1" readingOrder="2"/>
      <protection locked="0"/>
    </xf>
    <xf numFmtId="0" fontId="243" fillId="65" borderId="26" xfId="14" applyFont="1" applyFill="1" applyBorder="1" applyAlignment="1" applyProtection="1">
      <alignment horizontal="center" vertical="center" textRotation="90" shrinkToFit="1" readingOrder="2"/>
      <protection locked="0"/>
    </xf>
    <xf numFmtId="0" fontId="243" fillId="66" borderId="8" xfId="14" applyFont="1" applyFill="1" applyBorder="1" applyAlignment="1" applyProtection="1">
      <alignment horizontal="center" vertical="center" textRotation="90" shrinkToFit="1" readingOrder="2"/>
      <protection locked="0"/>
    </xf>
    <xf numFmtId="0" fontId="243" fillId="21" borderId="8" xfId="14" applyFont="1" applyFill="1" applyBorder="1" applyAlignment="1" applyProtection="1">
      <alignment horizontal="center" vertical="center" textRotation="90" shrinkToFit="1" readingOrder="2"/>
      <protection locked="0"/>
    </xf>
    <xf numFmtId="0" fontId="243" fillId="14" borderId="8" xfId="14" applyFont="1" applyFill="1" applyBorder="1" applyAlignment="1" applyProtection="1">
      <alignment horizontal="center" vertical="center" textRotation="90" shrinkToFit="1" readingOrder="2"/>
      <protection locked="0"/>
    </xf>
    <xf numFmtId="0" fontId="243" fillId="34" borderId="62" xfId="14" applyFont="1" applyFill="1" applyBorder="1" applyAlignment="1" applyProtection="1">
      <alignment horizontal="center" vertical="center" textRotation="90" shrinkToFit="1" readingOrder="2"/>
      <protection locked="0"/>
    </xf>
    <xf numFmtId="0" fontId="243" fillId="23" borderId="26" xfId="14" applyFont="1" applyFill="1" applyBorder="1" applyAlignment="1" applyProtection="1">
      <alignment horizontal="center" vertical="center" textRotation="90" shrinkToFit="1" readingOrder="2"/>
      <protection locked="0"/>
    </xf>
    <xf numFmtId="0" fontId="243" fillId="67" borderId="8" xfId="14" applyFont="1" applyFill="1" applyBorder="1" applyAlignment="1" applyProtection="1">
      <alignment horizontal="center" vertical="center" textRotation="90" shrinkToFit="1" readingOrder="2"/>
      <protection locked="0"/>
    </xf>
    <xf numFmtId="0" fontId="243" fillId="6" borderId="62" xfId="14" applyFont="1" applyFill="1" applyBorder="1" applyAlignment="1" applyProtection="1">
      <alignment horizontal="center" vertical="center" textRotation="90" shrinkToFit="1" readingOrder="2"/>
      <protection locked="0"/>
    </xf>
    <xf numFmtId="0" fontId="243" fillId="13" borderId="26" xfId="14" applyFont="1" applyFill="1" applyBorder="1" applyAlignment="1" applyProtection="1">
      <alignment horizontal="center" vertical="center" textRotation="90" shrinkToFit="1" readingOrder="2"/>
      <protection locked="0"/>
    </xf>
    <xf numFmtId="0" fontId="243" fillId="13" borderId="8" xfId="14" applyFont="1" applyFill="1" applyBorder="1" applyAlignment="1">
      <alignment horizontal="center" vertical="center" textRotation="90" shrinkToFit="1" readingOrder="2"/>
    </xf>
    <xf numFmtId="0" fontId="243" fillId="13" borderId="8" xfId="14" applyFont="1" applyFill="1" applyBorder="1" applyAlignment="1" applyProtection="1">
      <alignment horizontal="center" vertical="center" textRotation="90" shrinkToFit="1" readingOrder="2"/>
      <protection locked="0"/>
    </xf>
    <xf numFmtId="0" fontId="244" fillId="13" borderId="30" xfId="14" applyFont="1" applyFill="1" applyBorder="1" applyAlignment="1" applyProtection="1">
      <alignment horizontal="center" vertical="center" textRotation="90" shrinkToFit="1"/>
      <protection locked="0"/>
    </xf>
    <xf numFmtId="0" fontId="242" fillId="13" borderId="78" xfId="14" applyFont="1" applyFill="1" applyBorder="1" applyAlignment="1" applyProtection="1">
      <alignment horizontal="center" vertical="center" textRotation="90" shrinkToFit="1"/>
      <protection locked="0"/>
    </xf>
    <xf numFmtId="0" fontId="33" fillId="13" borderId="29" xfId="11" applyFont="1" applyFill="1" applyBorder="1" applyAlignment="1" applyProtection="1">
      <alignment horizontal="center" vertical="center" readingOrder="2"/>
      <protection locked="0"/>
    </xf>
    <xf numFmtId="0" fontId="33" fillId="13" borderId="0" xfId="11" applyFont="1" applyFill="1" applyAlignment="1" applyProtection="1">
      <alignment horizontal="center" vertical="center" wrapText="1" readingOrder="2"/>
      <protection locked="0"/>
    </xf>
    <xf numFmtId="0" fontId="246" fillId="62" borderId="18" xfId="14" applyFont="1" applyFill="1" applyBorder="1" applyAlignment="1" applyProtection="1">
      <alignment horizontal="center" vertical="center" textRotation="90" shrinkToFit="1" readingOrder="2"/>
      <protection locked="0"/>
    </xf>
    <xf numFmtId="0" fontId="246" fillId="62" borderId="22" xfId="14" applyFont="1" applyFill="1" applyBorder="1" applyAlignment="1" applyProtection="1">
      <alignment horizontal="center" vertical="center" textRotation="90" shrinkToFit="1" readingOrder="2"/>
      <protection locked="0"/>
    </xf>
    <xf numFmtId="0" fontId="246" fillId="62" borderId="96" xfId="14" applyFont="1" applyFill="1" applyBorder="1" applyAlignment="1" applyProtection="1">
      <alignment horizontal="center" vertical="center" textRotation="90" shrinkToFit="1" readingOrder="2"/>
      <protection locked="0"/>
    </xf>
    <xf numFmtId="0" fontId="246" fillId="62" borderId="205" xfId="14" applyFont="1" applyFill="1" applyBorder="1" applyAlignment="1" applyProtection="1">
      <alignment horizontal="center" vertical="center" textRotation="90" shrinkToFit="1" readingOrder="2"/>
      <protection locked="0"/>
    </xf>
    <xf numFmtId="0" fontId="242" fillId="63" borderId="95" xfId="14" applyFont="1" applyFill="1" applyBorder="1" applyAlignment="1" applyProtection="1">
      <alignment horizontal="center" vertical="center" textRotation="90" shrinkToFit="1" readingOrder="2"/>
      <protection locked="0"/>
    </xf>
    <xf numFmtId="0" fontId="242" fillId="63" borderId="22" xfId="14" applyFont="1" applyFill="1" applyBorder="1" applyAlignment="1" applyProtection="1">
      <alignment horizontal="center" vertical="center" textRotation="90" shrinkToFit="1" readingOrder="2"/>
      <protection locked="0"/>
    </xf>
    <xf numFmtId="0" fontId="242" fillId="63" borderId="96" xfId="14" applyFont="1" applyFill="1" applyBorder="1" applyAlignment="1" applyProtection="1">
      <alignment horizontal="center" vertical="center" textRotation="90" shrinkToFit="1" readingOrder="2"/>
      <protection locked="0"/>
    </xf>
    <xf numFmtId="0" fontId="242" fillId="19" borderId="205" xfId="14" applyFont="1" applyFill="1" applyBorder="1" applyAlignment="1" applyProtection="1">
      <alignment horizontal="center" vertical="center" textRotation="90" shrinkToFit="1" readingOrder="2"/>
      <protection locked="0"/>
    </xf>
    <xf numFmtId="0" fontId="242" fillId="13" borderId="198" xfId="14" applyFont="1" applyFill="1" applyBorder="1" applyAlignment="1">
      <alignment horizontal="center" vertical="center" textRotation="90" shrinkToFit="1" readingOrder="2"/>
    </xf>
    <xf numFmtId="0" fontId="242" fillId="13" borderId="206" xfId="14" applyFont="1" applyFill="1" applyBorder="1" applyAlignment="1" applyProtection="1">
      <alignment horizontal="center" vertical="center" textRotation="90" shrinkToFit="1" readingOrder="2"/>
      <protection locked="0"/>
    </xf>
    <xf numFmtId="0" fontId="242" fillId="64" borderId="95" xfId="14" applyFont="1" applyFill="1" applyBorder="1" applyAlignment="1" applyProtection="1">
      <alignment horizontal="center" vertical="center" textRotation="90" shrinkToFit="1" readingOrder="2"/>
      <protection locked="0"/>
    </xf>
    <xf numFmtId="0" fontId="242" fillId="65" borderId="95" xfId="14" applyFont="1" applyFill="1" applyBorder="1" applyAlignment="1" applyProtection="1">
      <alignment horizontal="center" vertical="center" textRotation="90" shrinkToFit="1" readingOrder="2"/>
      <protection locked="0"/>
    </xf>
    <xf numFmtId="0" fontId="242" fillId="66" borderId="22" xfId="14" applyFont="1" applyFill="1" applyBorder="1" applyAlignment="1" applyProtection="1">
      <alignment horizontal="center" vertical="center" textRotation="90" shrinkToFit="1" readingOrder="2"/>
      <protection locked="0"/>
    </xf>
    <xf numFmtId="0" fontId="242" fillId="21" borderId="22" xfId="14" applyFont="1" applyFill="1" applyBorder="1" applyAlignment="1" applyProtection="1">
      <alignment horizontal="center" vertical="center" textRotation="90" shrinkToFit="1" readingOrder="2"/>
      <protection locked="0"/>
    </xf>
    <xf numFmtId="0" fontId="242" fillId="14" borderId="22" xfId="14" applyFont="1" applyFill="1" applyBorder="1" applyAlignment="1" applyProtection="1">
      <alignment horizontal="center" vertical="center" textRotation="90" shrinkToFit="1" readingOrder="2"/>
      <protection locked="0"/>
    </xf>
    <xf numFmtId="0" fontId="242" fillId="48" borderId="205" xfId="14" applyFont="1" applyFill="1" applyBorder="1" applyAlignment="1" applyProtection="1">
      <alignment horizontal="center" vertical="center" textRotation="90" shrinkToFit="1" readingOrder="2"/>
      <protection locked="0"/>
    </xf>
    <xf numFmtId="0" fontId="242" fillId="23" borderId="95" xfId="14" applyFont="1" applyFill="1" applyBorder="1" applyAlignment="1" applyProtection="1">
      <alignment horizontal="center" vertical="center" textRotation="90" shrinkToFit="1" readingOrder="2"/>
      <protection locked="0"/>
    </xf>
    <xf numFmtId="0" fontId="242" fillId="67" borderId="22" xfId="14" applyFont="1" applyFill="1" applyBorder="1" applyAlignment="1" applyProtection="1">
      <alignment horizontal="center" vertical="center" textRotation="90" shrinkToFit="1" readingOrder="2"/>
      <protection locked="0"/>
    </xf>
    <xf numFmtId="0" fontId="242" fillId="6" borderId="205" xfId="14" applyFont="1" applyFill="1" applyBorder="1" applyAlignment="1" applyProtection="1">
      <alignment horizontal="center" vertical="center" textRotation="90" shrinkToFit="1" readingOrder="2"/>
      <protection locked="0"/>
    </xf>
    <xf numFmtId="0" fontId="242" fillId="13" borderId="95" xfId="14" applyFont="1" applyFill="1" applyBorder="1" applyAlignment="1" applyProtection="1">
      <alignment horizontal="center" vertical="center" textRotation="90" shrinkToFit="1" readingOrder="2"/>
      <protection locked="0"/>
    </xf>
    <xf numFmtId="0" fontId="242" fillId="13" borderId="8" xfId="14" applyFont="1" applyFill="1" applyBorder="1" applyAlignment="1">
      <alignment horizontal="center" vertical="center" textRotation="90" shrinkToFit="1" readingOrder="2"/>
    </xf>
    <xf numFmtId="0" fontId="242" fillId="13" borderId="22" xfId="14" applyFont="1" applyFill="1" applyBorder="1" applyAlignment="1" applyProtection="1">
      <alignment horizontal="center" vertical="center" textRotation="90" shrinkToFit="1" readingOrder="2"/>
      <protection locked="0"/>
    </xf>
    <xf numFmtId="0" fontId="12" fillId="13" borderId="23" xfId="14" applyFont="1" applyFill="1" applyBorder="1" applyAlignment="1" applyProtection="1">
      <alignment horizontal="center" vertical="center" textRotation="90" shrinkToFit="1"/>
      <protection locked="0"/>
    </xf>
    <xf numFmtId="0" fontId="246" fillId="62" borderId="27" xfId="14" applyFont="1" applyFill="1" applyBorder="1" applyAlignment="1" applyProtection="1">
      <alignment horizontal="center" vertical="center" textRotation="90" shrinkToFit="1" readingOrder="2"/>
      <protection locked="0"/>
    </xf>
    <xf numFmtId="0" fontId="246" fillId="62" borderId="8" xfId="14" applyFont="1" applyFill="1" applyBorder="1" applyAlignment="1" applyProtection="1">
      <alignment horizontal="center" vertical="center" textRotation="90" shrinkToFit="1" readingOrder="2"/>
      <protection locked="0"/>
    </xf>
    <xf numFmtId="0" fontId="246" fillId="62" borderId="7" xfId="14" applyFont="1" applyFill="1" applyBorder="1" applyAlignment="1" applyProtection="1">
      <alignment horizontal="center" vertical="center" textRotation="90" shrinkToFit="1" readingOrder="2"/>
      <protection locked="0"/>
    </xf>
    <xf numFmtId="0" fontId="246" fillId="62" borderId="62" xfId="14" applyFont="1" applyFill="1" applyBorder="1" applyAlignment="1" applyProtection="1">
      <alignment horizontal="center" vertical="center" textRotation="90" shrinkToFit="1" readingOrder="2"/>
      <protection locked="0"/>
    </xf>
    <xf numFmtId="0" fontId="242" fillId="63" borderId="26" xfId="14" applyFont="1" applyFill="1" applyBorder="1" applyAlignment="1" applyProtection="1">
      <alignment horizontal="center" vertical="center" textRotation="90" shrinkToFit="1" readingOrder="2"/>
      <protection locked="0"/>
    </xf>
    <xf numFmtId="0" fontId="242" fillId="63" borderId="8" xfId="14" applyFont="1" applyFill="1" applyBorder="1" applyAlignment="1" applyProtection="1">
      <alignment horizontal="center" vertical="center" textRotation="90" shrinkToFit="1" readingOrder="2"/>
      <protection locked="0"/>
    </xf>
    <xf numFmtId="0" fontId="242" fillId="63" borderId="7" xfId="14" applyFont="1" applyFill="1" applyBorder="1" applyAlignment="1" applyProtection="1">
      <alignment horizontal="center" vertical="center" textRotation="90" shrinkToFit="1" readingOrder="2"/>
      <protection locked="0"/>
    </xf>
    <xf numFmtId="0" fontId="242" fillId="19" borderId="62" xfId="14" applyFont="1" applyFill="1" applyBorder="1" applyAlignment="1" applyProtection="1">
      <alignment horizontal="center" vertical="center" textRotation="90" shrinkToFit="1" readingOrder="2"/>
      <protection locked="0"/>
    </xf>
    <xf numFmtId="0" fontId="242" fillId="13" borderId="63" xfId="14" applyFont="1" applyFill="1" applyBorder="1" applyAlignment="1" applyProtection="1">
      <alignment horizontal="center" vertical="center" textRotation="90" shrinkToFit="1" readingOrder="2"/>
      <protection locked="0"/>
    </xf>
    <xf numFmtId="0" fontId="242" fillId="64" borderId="26" xfId="14" applyFont="1" applyFill="1" applyBorder="1" applyAlignment="1" applyProtection="1">
      <alignment horizontal="center" vertical="center" textRotation="90" shrinkToFit="1" readingOrder="2"/>
      <protection locked="0"/>
    </xf>
    <xf numFmtId="0" fontId="242" fillId="65" borderId="26" xfId="14" applyFont="1" applyFill="1" applyBorder="1" applyAlignment="1" applyProtection="1">
      <alignment horizontal="center" vertical="center" textRotation="90" shrinkToFit="1" readingOrder="2"/>
      <protection locked="0"/>
    </xf>
    <xf numFmtId="0" fontId="242" fillId="66" borderId="8" xfId="14" applyFont="1" applyFill="1" applyBorder="1" applyAlignment="1" applyProtection="1">
      <alignment horizontal="center" vertical="center" textRotation="90" shrinkToFit="1" readingOrder="2"/>
      <protection locked="0"/>
    </xf>
    <xf numFmtId="0" fontId="242" fillId="21" borderId="8" xfId="14" applyFont="1" applyFill="1" applyBorder="1" applyAlignment="1" applyProtection="1">
      <alignment horizontal="center" vertical="center" textRotation="90" shrinkToFit="1" readingOrder="2"/>
      <protection locked="0"/>
    </xf>
    <xf numFmtId="0" fontId="242" fillId="14" borderId="8" xfId="14" applyFont="1" applyFill="1" applyBorder="1" applyAlignment="1" applyProtection="1">
      <alignment horizontal="center" vertical="center" textRotation="90" shrinkToFit="1" readingOrder="2"/>
      <protection locked="0"/>
    </xf>
    <xf numFmtId="0" fontId="242" fillId="48" borderId="62" xfId="14" applyFont="1" applyFill="1" applyBorder="1" applyAlignment="1" applyProtection="1">
      <alignment horizontal="center" vertical="center" textRotation="90" shrinkToFit="1" readingOrder="2"/>
      <protection locked="0"/>
    </xf>
    <xf numFmtId="0" fontId="242" fillId="23" borderId="26" xfId="14" applyFont="1" applyFill="1" applyBorder="1" applyAlignment="1" applyProtection="1">
      <alignment horizontal="center" vertical="center" textRotation="90" shrinkToFit="1" readingOrder="2"/>
      <protection locked="0"/>
    </xf>
    <xf numFmtId="0" fontId="242" fillId="67" borderId="8" xfId="14" applyFont="1" applyFill="1" applyBorder="1" applyAlignment="1" applyProtection="1">
      <alignment horizontal="center" vertical="center" textRotation="90" shrinkToFit="1" readingOrder="2"/>
      <protection locked="0"/>
    </xf>
    <xf numFmtId="0" fontId="242" fillId="6" borderId="62" xfId="14" applyFont="1" applyFill="1" applyBorder="1" applyAlignment="1" applyProtection="1">
      <alignment horizontal="center" vertical="center" textRotation="90" shrinkToFit="1" readingOrder="2"/>
      <protection locked="0"/>
    </xf>
    <xf numFmtId="0" fontId="242" fillId="13" borderId="26" xfId="14" applyFont="1" applyFill="1" applyBorder="1" applyAlignment="1" applyProtection="1">
      <alignment horizontal="center" vertical="center" textRotation="90" shrinkToFit="1" readingOrder="2"/>
      <protection locked="0"/>
    </xf>
    <xf numFmtId="0" fontId="242" fillId="13" borderId="8" xfId="14" applyFont="1" applyFill="1" applyBorder="1" applyAlignment="1" applyProtection="1">
      <alignment horizontal="center" vertical="center" textRotation="90" shrinkToFit="1" readingOrder="2"/>
      <protection locked="0"/>
    </xf>
    <xf numFmtId="0" fontId="12" fillId="13" borderId="30" xfId="14" applyFont="1" applyFill="1" applyBorder="1" applyAlignment="1" applyProtection="1">
      <alignment horizontal="center" vertical="center" textRotation="90" shrinkToFit="1"/>
      <protection locked="0"/>
    </xf>
    <xf numFmtId="0" fontId="245" fillId="62" borderId="27" xfId="14" applyFont="1" applyFill="1" applyBorder="1" applyAlignment="1" applyProtection="1">
      <alignment horizontal="center" vertical="center" textRotation="90" shrinkToFit="1" readingOrder="2"/>
      <protection locked="0"/>
    </xf>
    <xf numFmtId="0" fontId="245" fillId="62" borderId="8" xfId="14" applyFont="1" applyFill="1" applyBorder="1" applyAlignment="1" applyProtection="1">
      <alignment horizontal="center" vertical="center" textRotation="90" shrinkToFit="1" readingOrder="2"/>
      <protection locked="0"/>
    </xf>
    <xf numFmtId="0" fontId="245" fillId="62" borderId="7" xfId="14" applyFont="1" applyFill="1" applyBorder="1" applyAlignment="1" applyProtection="1">
      <alignment horizontal="center" vertical="center" textRotation="90" shrinkToFit="1" readingOrder="2"/>
      <protection locked="0"/>
    </xf>
    <xf numFmtId="0" fontId="245" fillId="62" borderId="62" xfId="14" applyFont="1" applyFill="1" applyBorder="1" applyAlignment="1" applyProtection="1">
      <alignment horizontal="center" vertical="center" textRotation="90" shrinkToFit="1" readingOrder="2"/>
      <protection locked="0"/>
    </xf>
    <xf numFmtId="0" fontId="245" fillId="63" borderId="26" xfId="14" applyFont="1" applyFill="1" applyBorder="1" applyAlignment="1" applyProtection="1">
      <alignment horizontal="center" vertical="center" textRotation="90" shrinkToFit="1" readingOrder="2"/>
      <protection locked="0"/>
    </xf>
    <xf numFmtId="0" fontId="245" fillId="63" borderId="8" xfId="14" applyFont="1" applyFill="1" applyBorder="1" applyAlignment="1" applyProtection="1">
      <alignment horizontal="center" vertical="center" textRotation="90" shrinkToFit="1" readingOrder="2"/>
      <protection locked="0"/>
    </xf>
    <xf numFmtId="0" fontId="245" fillId="63" borderId="7" xfId="14" applyFont="1" applyFill="1" applyBorder="1" applyAlignment="1" applyProtection="1">
      <alignment horizontal="center" vertical="center" textRotation="90" shrinkToFit="1" readingOrder="2"/>
      <protection locked="0"/>
    </xf>
    <xf numFmtId="0" fontId="245" fillId="19" borderId="62" xfId="14" applyFont="1" applyFill="1" applyBorder="1" applyAlignment="1" applyProtection="1">
      <alignment horizontal="center" vertical="center" textRotation="90" shrinkToFit="1" readingOrder="2"/>
      <protection locked="0"/>
    </xf>
    <xf numFmtId="0" fontId="245" fillId="13" borderId="198" xfId="14" applyFont="1" applyFill="1" applyBorder="1" applyAlignment="1">
      <alignment horizontal="center" vertical="center" textRotation="90" shrinkToFit="1" readingOrder="2"/>
    </xf>
    <xf numFmtId="0" fontId="245" fillId="13" borderId="63" xfId="14" applyFont="1" applyFill="1" applyBorder="1" applyAlignment="1" applyProtection="1">
      <alignment horizontal="center" vertical="center" textRotation="90" shrinkToFit="1" readingOrder="2"/>
      <protection locked="0"/>
    </xf>
    <xf numFmtId="0" fontId="245" fillId="64" borderId="26" xfId="14" applyFont="1" applyFill="1" applyBorder="1" applyAlignment="1" applyProtection="1">
      <alignment horizontal="center" vertical="center" textRotation="90" shrinkToFit="1" readingOrder="2"/>
      <protection locked="0"/>
    </xf>
    <xf numFmtId="0" fontId="245" fillId="65" borderId="26" xfId="14" applyFont="1" applyFill="1" applyBorder="1" applyAlignment="1" applyProtection="1">
      <alignment horizontal="center" vertical="center" textRotation="90" shrinkToFit="1" readingOrder="2"/>
      <protection locked="0"/>
    </xf>
    <xf numFmtId="0" fontId="245" fillId="66" borderId="8" xfId="14" applyFont="1" applyFill="1" applyBorder="1" applyAlignment="1" applyProtection="1">
      <alignment horizontal="center" vertical="center" textRotation="90" shrinkToFit="1" readingOrder="2"/>
      <protection locked="0"/>
    </xf>
    <xf numFmtId="0" fontId="245" fillId="21" borderId="8" xfId="14" applyFont="1" applyFill="1" applyBorder="1" applyAlignment="1" applyProtection="1">
      <alignment horizontal="center" vertical="center" textRotation="90" shrinkToFit="1" readingOrder="2"/>
      <protection locked="0"/>
    </xf>
    <xf numFmtId="0" fontId="245" fillId="14" borderId="8" xfId="14" applyFont="1" applyFill="1" applyBorder="1" applyAlignment="1" applyProtection="1">
      <alignment horizontal="center" vertical="center" textRotation="90" shrinkToFit="1" readingOrder="2"/>
      <protection locked="0"/>
    </xf>
    <xf numFmtId="0" fontId="245" fillId="48" borderId="62" xfId="14" applyFont="1" applyFill="1" applyBorder="1" applyAlignment="1" applyProtection="1">
      <alignment horizontal="center" vertical="center" textRotation="90" shrinkToFit="1" readingOrder="2"/>
      <protection locked="0"/>
    </xf>
    <xf numFmtId="0" fontId="245" fillId="23" borderId="26" xfId="14" applyFont="1" applyFill="1" applyBorder="1" applyAlignment="1" applyProtection="1">
      <alignment horizontal="center" vertical="center" textRotation="90" shrinkToFit="1" readingOrder="2"/>
      <protection locked="0"/>
    </xf>
    <xf numFmtId="0" fontId="245" fillId="67" borderId="8" xfId="14" applyFont="1" applyFill="1" applyBorder="1" applyAlignment="1" applyProtection="1">
      <alignment horizontal="center" vertical="center" textRotation="90" shrinkToFit="1" readingOrder="2"/>
      <protection locked="0"/>
    </xf>
    <xf numFmtId="0" fontId="245" fillId="6" borderId="62" xfId="14" applyFont="1" applyFill="1" applyBorder="1" applyAlignment="1" applyProtection="1">
      <alignment horizontal="center" vertical="center" textRotation="90" shrinkToFit="1" readingOrder="2"/>
      <protection locked="0"/>
    </xf>
    <xf numFmtId="0" fontId="245" fillId="13" borderId="26" xfId="14" applyFont="1" applyFill="1" applyBorder="1" applyAlignment="1" applyProtection="1">
      <alignment horizontal="center" vertical="center" textRotation="90" shrinkToFit="1" readingOrder="2"/>
      <protection locked="0"/>
    </xf>
    <xf numFmtId="0" fontId="245" fillId="13" borderId="8" xfId="14" applyFont="1" applyFill="1" applyBorder="1" applyAlignment="1">
      <alignment horizontal="center" vertical="center" textRotation="90" shrinkToFit="1" readingOrder="2"/>
    </xf>
    <xf numFmtId="0" fontId="245" fillId="13" borderId="8" xfId="14" applyFont="1" applyFill="1" applyBorder="1" applyAlignment="1" applyProtection="1">
      <alignment horizontal="center" vertical="center" textRotation="90" shrinkToFit="1" readingOrder="2"/>
      <protection locked="0"/>
    </xf>
    <xf numFmtId="0" fontId="247" fillId="13" borderId="30" xfId="14" applyFont="1" applyFill="1" applyBorder="1" applyAlignment="1" applyProtection="1">
      <alignment horizontal="center" vertical="center" textRotation="90" shrinkToFit="1"/>
      <protection locked="0"/>
    </xf>
    <xf numFmtId="0" fontId="242" fillId="62" borderId="62" xfId="14" applyFont="1" applyFill="1" applyBorder="1" applyAlignment="1" applyProtection="1">
      <alignment horizontal="center" vertical="center" textRotation="90" shrinkToFit="1" readingOrder="2"/>
      <protection locked="0"/>
    </xf>
    <xf numFmtId="0" fontId="0" fillId="6" borderId="0" xfId="0" applyFill="1"/>
    <xf numFmtId="0" fontId="161" fillId="13" borderId="115" xfId="11" applyFont="1" applyFill="1" applyBorder="1" applyAlignment="1" applyProtection="1">
      <alignment horizontal="center" vertical="center" textRotation="90" shrinkToFit="1" readingOrder="2"/>
      <protection locked="0"/>
    </xf>
    <xf numFmtId="0" fontId="40" fillId="13" borderId="94" xfId="1" applyFont="1" applyFill="1" applyBorder="1" applyAlignment="1" applyProtection="1">
      <alignment horizontal="center" vertical="center" textRotation="90" shrinkToFit="1" readingOrder="2"/>
      <protection locked="0"/>
    </xf>
    <xf numFmtId="0" fontId="40" fillId="13" borderId="18" xfId="1" applyFont="1" applyFill="1" applyBorder="1" applyAlignment="1" applyProtection="1">
      <alignment horizontal="center" vertical="center" textRotation="90" shrinkToFit="1" readingOrder="2"/>
      <protection locked="0"/>
    </xf>
    <xf numFmtId="0" fontId="40" fillId="13" borderId="22" xfId="1" applyFont="1" applyFill="1" applyBorder="1" applyAlignment="1" applyProtection="1">
      <alignment horizontal="center" vertical="center" textRotation="90" shrinkToFit="1" readingOrder="2"/>
      <protection locked="0"/>
    </xf>
    <xf numFmtId="0" fontId="40" fillId="13" borderId="23" xfId="1" applyFont="1" applyFill="1" applyBorder="1" applyAlignment="1" applyProtection="1">
      <alignment horizontal="center" vertical="center" textRotation="90" shrinkToFit="1" readingOrder="2"/>
      <protection locked="0"/>
    </xf>
    <xf numFmtId="0" fontId="40" fillId="13" borderId="55" xfId="1" applyFont="1" applyFill="1" applyBorder="1" applyAlignment="1" applyProtection="1">
      <alignment horizontal="center" vertical="center" textRotation="90" shrinkToFit="1" readingOrder="2"/>
      <protection locked="0"/>
    </xf>
    <xf numFmtId="0" fontId="40" fillId="13" borderId="41" xfId="1" applyFont="1" applyFill="1" applyBorder="1" applyAlignment="1" applyProtection="1">
      <alignment horizontal="center" vertical="center" textRotation="90" shrinkToFit="1" readingOrder="2"/>
      <protection locked="0"/>
    </xf>
    <xf numFmtId="0" fontId="40" fillId="13" borderId="94" xfId="1" applyFont="1" applyFill="1" applyBorder="1" applyAlignment="1">
      <alignment horizontal="center" vertical="center" textRotation="90" shrinkToFit="1" readingOrder="2"/>
    </xf>
    <xf numFmtId="0" fontId="248" fillId="62" borderId="18" xfId="1" applyFont="1" applyFill="1" applyBorder="1" applyAlignment="1" applyProtection="1">
      <alignment horizontal="center" vertical="center" textRotation="90" shrinkToFit="1" readingOrder="2"/>
      <protection locked="0"/>
    </xf>
    <xf numFmtId="0" fontId="40" fillId="63" borderId="22" xfId="1" applyFont="1" applyFill="1" applyBorder="1" applyAlignment="1" applyProtection="1">
      <alignment horizontal="center" vertical="center" textRotation="90" shrinkToFit="1" readingOrder="2"/>
      <protection locked="0"/>
    </xf>
    <xf numFmtId="0" fontId="40" fillId="19" borderId="23" xfId="1" applyFont="1" applyFill="1" applyBorder="1" applyAlignment="1" applyProtection="1">
      <alignment horizontal="center" vertical="center" textRotation="90" shrinkToFit="1" readingOrder="2"/>
      <protection locked="0"/>
    </xf>
    <xf numFmtId="0" fontId="249" fillId="13" borderId="24" xfId="1" applyFont="1" applyFill="1" applyBorder="1" applyAlignment="1">
      <alignment horizontal="center" vertical="center" textRotation="90" shrinkToFit="1" readingOrder="2"/>
    </xf>
    <xf numFmtId="0" fontId="40" fillId="64" borderId="18" xfId="11" applyFont="1" applyFill="1" applyBorder="1" applyAlignment="1" applyProtection="1">
      <alignment horizontal="center" vertical="center" textRotation="90" shrinkToFit="1" readingOrder="2"/>
      <protection locked="0"/>
    </xf>
    <xf numFmtId="0" fontId="40" fillId="65" borderId="22" xfId="1" applyFont="1" applyFill="1" applyBorder="1" applyAlignment="1" applyProtection="1">
      <alignment horizontal="center" vertical="center" textRotation="90" shrinkToFit="1" readingOrder="2"/>
      <protection locked="0"/>
    </xf>
    <xf numFmtId="0" fontId="40" fillId="66" borderId="22" xfId="1" applyFont="1" applyFill="1" applyBorder="1" applyAlignment="1" applyProtection="1">
      <alignment horizontal="center" vertical="center" textRotation="90" shrinkToFit="1" readingOrder="2"/>
      <protection locked="0"/>
    </xf>
    <xf numFmtId="0" fontId="40" fillId="21" borderId="22" xfId="1" applyFont="1" applyFill="1" applyBorder="1" applyAlignment="1" applyProtection="1">
      <alignment horizontal="center" vertical="center" textRotation="90" shrinkToFit="1" readingOrder="2"/>
      <protection locked="0"/>
    </xf>
    <xf numFmtId="0" fontId="40" fillId="14" borderId="22" xfId="1" applyFont="1" applyFill="1" applyBorder="1" applyAlignment="1" applyProtection="1">
      <alignment horizontal="center" vertical="center" textRotation="90" shrinkToFit="1" readingOrder="2"/>
      <protection locked="0"/>
    </xf>
    <xf numFmtId="0" fontId="40" fillId="34" borderId="113" xfId="1" applyFont="1" applyFill="1" applyBorder="1" applyAlignment="1" applyProtection="1">
      <alignment horizontal="center" vertical="center" textRotation="90" shrinkToFit="1" readingOrder="2"/>
      <protection locked="0"/>
    </xf>
    <xf numFmtId="0" fontId="249" fillId="13" borderId="94" xfId="1" applyFont="1" applyFill="1" applyBorder="1" applyAlignment="1">
      <alignment horizontal="center" vertical="center" textRotation="90" shrinkToFit="1" readingOrder="2"/>
    </xf>
    <xf numFmtId="0" fontId="40" fillId="23" borderId="18" xfId="11" applyFont="1" applyFill="1" applyBorder="1" applyAlignment="1" applyProtection="1">
      <alignment horizontal="center" vertical="center" textRotation="90" shrinkToFit="1" readingOrder="2"/>
      <protection locked="0"/>
    </xf>
    <xf numFmtId="0" fontId="40" fillId="67" borderId="22" xfId="11" applyFont="1" applyFill="1" applyBorder="1" applyAlignment="1" applyProtection="1">
      <alignment horizontal="center" vertical="center" textRotation="90" shrinkToFit="1" readingOrder="2"/>
      <protection locked="0"/>
    </xf>
    <xf numFmtId="0" fontId="40" fillId="6" borderId="23" xfId="11" applyFont="1" applyFill="1" applyBorder="1" applyAlignment="1" applyProtection="1">
      <alignment horizontal="center" vertical="center" textRotation="90" shrinkToFit="1" readingOrder="2"/>
      <protection locked="0"/>
    </xf>
    <xf numFmtId="0" fontId="40" fillId="13" borderId="55" xfId="11" applyFont="1" applyFill="1" applyBorder="1" applyAlignment="1">
      <alignment horizontal="center" vertical="center" textRotation="90" shrinkToFit="1" readingOrder="2"/>
    </xf>
    <xf numFmtId="0" fontId="40" fillId="13" borderId="94" xfId="14" applyFont="1" applyFill="1" applyBorder="1" applyAlignment="1" applyProtection="1">
      <alignment horizontal="center" vertical="center" textRotation="90" shrinkToFit="1" readingOrder="2"/>
      <protection locked="0"/>
    </xf>
    <xf numFmtId="0" fontId="40" fillId="13" borderId="41" xfId="1" applyFont="1" applyFill="1" applyBorder="1" applyAlignment="1">
      <alignment horizontal="center" vertical="center" textRotation="90" shrinkToFit="1" readingOrder="2"/>
    </xf>
    <xf numFmtId="0" fontId="41" fillId="13" borderId="24" xfId="11" applyFont="1" applyFill="1" applyBorder="1" applyAlignment="1" applyProtection="1">
      <alignment horizontal="center" vertical="center" textRotation="90" shrinkToFit="1"/>
      <protection locked="0"/>
    </xf>
    <xf numFmtId="0" fontId="40" fillId="13" borderId="99" xfId="11" applyFont="1" applyFill="1" applyBorder="1" applyAlignment="1" applyProtection="1">
      <alignment horizontal="center" vertical="center" textRotation="90" shrinkToFit="1" readingOrder="2"/>
      <protection locked="0"/>
    </xf>
    <xf numFmtId="0" fontId="40" fillId="13" borderId="27" xfId="11" applyFont="1" applyFill="1" applyBorder="1" applyAlignment="1" applyProtection="1">
      <alignment horizontal="center" vertical="center" textRotation="90" shrinkToFit="1" readingOrder="2"/>
      <protection locked="0"/>
    </xf>
    <xf numFmtId="0" fontId="40" fillId="13" borderId="8" xfId="11" applyFont="1" applyFill="1" applyBorder="1" applyAlignment="1" applyProtection="1">
      <alignment horizontal="center" vertical="center" textRotation="90" shrinkToFit="1" readingOrder="2"/>
      <protection locked="0"/>
    </xf>
    <xf numFmtId="0" fontId="40" fillId="13" borderId="30" xfId="11" applyFont="1" applyFill="1" applyBorder="1" applyAlignment="1" applyProtection="1">
      <alignment horizontal="center" vertical="center" textRotation="90" shrinkToFit="1" readingOrder="2"/>
      <protection locked="0"/>
    </xf>
    <xf numFmtId="0" fontId="40" fillId="13" borderId="26" xfId="11" applyFont="1" applyFill="1" applyBorder="1" applyAlignment="1" applyProtection="1">
      <alignment horizontal="center" vertical="center" textRotation="90" shrinkToFit="1" readingOrder="2"/>
      <protection locked="0"/>
    </xf>
    <xf numFmtId="0" fontId="40" fillId="13" borderId="7" xfId="11" applyFont="1" applyFill="1" applyBorder="1" applyAlignment="1" applyProtection="1">
      <alignment horizontal="center" vertical="center" textRotation="90" shrinkToFit="1" readingOrder="2"/>
      <protection locked="0"/>
    </xf>
    <xf numFmtId="0" fontId="40" fillId="13" borderId="99" xfId="1" applyFont="1" applyFill="1" applyBorder="1" applyAlignment="1">
      <alignment horizontal="center" vertical="center" textRotation="90" shrinkToFit="1" readingOrder="2"/>
    </xf>
    <xf numFmtId="0" fontId="248" fillId="62" borderId="27" xfId="1" applyFont="1" applyFill="1" applyBorder="1" applyAlignment="1" applyProtection="1">
      <alignment horizontal="center" vertical="center" textRotation="90" shrinkToFit="1" readingOrder="2"/>
      <protection locked="0"/>
    </xf>
    <xf numFmtId="0" fontId="40" fillId="63" borderId="8" xfId="11" applyFont="1" applyFill="1" applyBorder="1" applyAlignment="1" applyProtection="1">
      <alignment horizontal="center" vertical="center" textRotation="90" shrinkToFit="1" readingOrder="2"/>
      <protection locked="0"/>
    </xf>
    <xf numFmtId="0" fontId="40" fillId="19" borderId="30" xfId="11" applyFont="1" applyFill="1" applyBorder="1" applyAlignment="1" applyProtection="1">
      <alignment horizontal="center" vertical="center" textRotation="90" shrinkToFit="1" readingOrder="2"/>
      <protection locked="0"/>
    </xf>
    <xf numFmtId="0" fontId="249" fillId="13" borderId="116" xfId="1" applyFont="1" applyFill="1" applyBorder="1" applyAlignment="1">
      <alignment horizontal="center" vertical="center" textRotation="90" shrinkToFit="1" readingOrder="2"/>
    </xf>
    <xf numFmtId="0" fontId="40" fillId="64" borderId="27" xfId="11" applyFont="1" applyFill="1" applyBorder="1" applyAlignment="1" applyProtection="1">
      <alignment horizontal="center" vertical="center" textRotation="90" shrinkToFit="1" readingOrder="2"/>
      <protection locked="0"/>
    </xf>
    <xf numFmtId="0" fontId="40" fillId="65" borderId="8" xfId="11" applyFont="1" applyFill="1" applyBorder="1" applyAlignment="1" applyProtection="1">
      <alignment horizontal="center" vertical="center" textRotation="90" shrinkToFit="1" readingOrder="2"/>
      <protection locked="0"/>
    </xf>
    <xf numFmtId="0" fontId="40" fillId="66" borderId="8" xfId="11" applyFont="1" applyFill="1" applyBorder="1" applyAlignment="1" applyProtection="1">
      <alignment horizontal="center" vertical="center" textRotation="90" shrinkToFit="1" readingOrder="2"/>
      <protection locked="0"/>
    </xf>
    <xf numFmtId="0" fontId="40" fillId="21" borderId="8" xfId="11" applyFont="1" applyFill="1" applyBorder="1" applyAlignment="1" applyProtection="1">
      <alignment horizontal="center" vertical="center" textRotation="90" shrinkToFit="1" readingOrder="2"/>
      <protection locked="0"/>
    </xf>
    <xf numFmtId="0" fontId="40" fillId="14" borderId="8" xfId="11" applyFont="1" applyFill="1" applyBorder="1" applyAlignment="1" applyProtection="1">
      <alignment horizontal="center" vertical="center" textRotation="90" shrinkToFit="1" readingOrder="2"/>
      <protection locked="0"/>
    </xf>
    <xf numFmtId="0" fontId="40" fillId="34" borderId="38" xfId="11" applyFont="1" applyFill="1" applyBorder="1" applyAlignment="1" applyProtection="1">
      <alignment horizontal="center" vertical="center" textRotation="90" shrinkToFit="1" readingOrder="2"/>
      <protection locked="0"/>
    </xf>
    <xf numFmtId="0" fontId="249" fillId="13" borderId="99" xfId="1" applyFont="1" applyFill="1" applyBorder="1" applyAlignment="1">
      <alignment horizontal="center" vertical="center" textRotation="90" shrinkToFit="1" readingOrder="2"/>
    </xf>
    <xf numFmtId="0" fontId="40" fillId="23" borderId="27" xfId="11" applyFont="1" applyFill="1" applyBorder="1" applyAlignment="1" applyProtection="1">
      <alignment horizontal="center" vertical="center" textRotation="90" shrinkToFit="1" readingOrder="2"/>
      <protection locked="0"/>
    </xf>
    <xf numFmtId="0" fontId="40" fillId="67" borderId="8" xfId="11" applyFont="1" applyFill="1" applyBorder="1" applyAlignment="1" applyProtection="1">
      <alignment horizontal="center" vertical="center" textRotation="90" shrinkToFit="1" readingOrder="2"/>
      <protection locked="0"/>
    </xf>
    <xf numFmtId="0" fontId="40" fillId="6" borderId="30" xfId="11" applyFont="1" applyFill="1" applyBorder="1" applyAlignment="1" applyProtection="1">
      <alignment horizontal="center" vertical="center" textRotation="90" shrinkToFit="1" readingOrder="2"/>
      <protection locked="0"/>
    </xf>
    <xf numFmtId="0" fontId="40" fillId="13" borderId="99" xfId="14" applyFont="1" applyFill="1" applyBorder="1" applyAlignment="1" applyProtection="1">
      <alignment horizontal="center" vertical="center" textRotation="90" shrinkToFit="1" readingOrder="2"/>
      <protection locked="0"/>
    </xf>
    <xf numFmtId="0" fontId="40" fillId="13" borderId="7" xfId="1" applyFont="1" applyFill="1" applyBorder="1" applyAlignment="1">
      <alignment horizontal="center" vertical="center" textRotation="90" shrinkToFit="1" readingOrder="2"/>
    </xf>
    <xf numFmtId="0" fontId="40" fillId="62" borderId="27" xfId="1" applyFont="1" applyFill="1" applyBorder="1" applyAlignment="1" applyProtection="1">
      <alignment horizontal="center" vertical="center" textRotation="90" shrinkToFit="1" readingOrder="2"/>
      <protection locked="0"/>
    </xf>
    <xf numFmtId="0" fontId="40" fillId="13" borderId="102" xfId="11" applyFont="1" applyFill="1" applyBorder="1" applyAlignment="1" applyProtection="1">
      <alignment horizontal="center" vertical="center" textRotation="90" shrinkToFit="1" readingOrder="2"/>
      <protection locked="0"/>
    </xf>
    <xf numFmtId="0" fontId="40" fillId="13" borderId="69" xfId="11" applyFont="1" applyFill="1" applyBorder="1" applyAlignment="1" applyProtection="1">
      <alignment horizontal="center" vertical="center" textRotation="90" shrinkToFit="1" readingOrder="2"/>
      <protection locked="0"/>
    </xf>
    <xf numFmtId="0" fontId="40" fillId="13" borderId="70" xfId="11" applyFont="1" applyFill="1" applyBorder="1" applyAlignment="1" applyProtection="1">
      <alignment horizontal="center" vertical="center" textRotation="90" shrinkToFit="1" readingOrder="2"/>
      <protection locked="0"/>
    </xf>
    <xf numFmtId="0" fontId="40" fillId="13" borderId="71" xfId="11" applyFont="1" applyFill="1" applyBorder="1" applyAlignment="1" applyProtection="1">
      <alignment horizontal="center" vertical="center" textRotation="90" shrinkToFit="1" readingOrder="2"/>
      <protection locked="0"/>
    </xf>
    <xf numFmtId="0" fontId="40" fillId="13" borderId="102" xfId="1" applyFont="1" applyFill="1" applyBorder="1" applyAlignment="1">
      <alignment horizontal="center" vertical="center" textRotation="90" shrinkToFit="1" readingOrder="2"/>
    </xf>
    <xf numFmtId="0" fontId="88" fillId="62" borderId="69" xfId="1" applyFont="1" applyFill="1" applyBorder="1" applyAlignment="1" applyProtection="1">
      <alignment horizontal="center" vertical="center" textRotation="90" shrinkToFit="1" readingOrder="2"/>
      <protection locked="0"/>
    </xf>
    <xf numFmtId="0" fontId="40" fillId="63" borderId="70" xfId="11" applyFont="1" applyFill="1" applyBorder="1" applyAlignment="1" applyProtection="1">
      <alignment horizontal="center" vertical="center" textRotation="90" shrinkToFit="1" readingOrder="2"/>
      <protection locked="0"/>
    </xf>
    <xf numFmtId="0" fontId="40" fillId="19" borderId="71" xfId="11" applyFont="1" applyFill="1" applyBorder="1" applyAlignment="1" applyProtection="1">
      <alignment horizontal="center" vertical="center" textRotation="90" shrinkToFit="1" readingOrder="2"/>
      <protection locked="0"/>
    </xf>
    <xf numFmtId="0" fontId="40" fillId="64" borderId="37" xfId="11" applyFont="1" applyFill="1" applyBorder="1" applyAlignment="1" applyProtection="1">
      <alignment horizontal="center" vertical="center" textRotation="90" shrinkToFit="1" readingOrder="2"/>
      <protection locked="0"/>
    </xf>
    <xf numFmtId="0" fontId="40" fillId="65" borderId="3" xfId="11" applyFont="1" applyFill="1" applyBorder="1" applyAlignment="1" applyProtection="1">
      <alignment horizontal="center" vertical="center" textRotation="90" shrinkToFit="1" readingOrder="2"/>
      <protection locked="0"/>
    </xf>
    <xf numFmtId="0" fontId="40" fillId="66" borderId="3" xfId="11" applyFont="1" applyFill="1" applyBorder="1" applyAlignment="1" applyProtection="1">
      <alignment horizontal="center" vertical="center" textRotation="90" shrinkToFit="1" readingOrder="2"/>
      <protection locked="0"/>
    </xf>
    <xf numFmtId="0" fontId="40" fillId="21" borderId="3" xfId="11" applyFont="1" applyFill="1" applyBorder="1" applyAlignment="1" applyProtection="1">
      <alignment horizontal="center" vertical="center" textRotation="90" shrinkToFit="1" readingOrder="2"/>
      <protection locked="0"/>
    </xf>
    <xf numFmtId="0" fontId="40" fillId="14" borderId="3" xfId="11" applyFont="1" applyFill="1" applyBorder="1" applyAlignment="1" applyProtection="1">
      <alignment horizontal="center" vertical="center" textRotation="90" shrinkToFit="1" readingOrder="2"/>
      <protection locked="0"/>
    </xf>
    <xf numFmtId="0" fontId="40" fillId="23" borderId="69" xfId="11" applyFont="1" applyFill="1" applyBorder="1" applyAlignment="1" applyProtection="1">
      <alignment horizontal="center" vertical="center" textRotation="90" shrinkToFit="1" readingOrder="2"/>
      <protection locked="0"/>
    </xf>
    <xf numFmtId="0" fontId="40" fillId="67" borderId="70" xfId="11" applyFont="1" applyFill="1" applyBorder="1" applyAlignment="1" applyProtection="1">
      <alignment horizontal="center" vertical="center" textRotation="90" shrinkToFit="1" readingOrder="2"/>
      <protection locked="0"/>
    </xf>
    <xf numFmtId="0" fontId="40" fillId="6" borderId="71" xfId="11" applyFont="1" applyFill="1" applyBorder="1" applyAlignment="1" applyProtection="1">
      <alignment horizontal="center" vertical="center" textRotation="90" shrinkToFit="1" readingOrder="2"/>
      <protection locked="0"/>
    </xf>
    <xf numFmtId="0" fontId="40" fillId="13" borderId="32" xfId="11" applyFont="1" applyFill="1" applyBorder="1" applyAlignment="1" applyProtection="1">
      <alignment vertical="center" shrinkToFit="1" readingOrder="2"/>
      <protection locked="0"/>
    </xf>
    <xf numFmtId="0" fontId="40" fillId="13" borderId="87" xfId="11" applyFont="1" applyFill="1" applyBorder="1" applyAlignment="1" applyProtection="1">
      <alignment horizontal="center" vertical="center" textRotation="90" shrinkToFit="1" readingOrder="2"/>
      <protection locked="0"/>
    </xf>
    <xf numFmtId="0" fontId="94" fillId="26" borderId="40" xfId="11" applyFont="1" applyFill="1" applyBorder="1" applyAlignment="1" applyProtection="1">
      <alignment horizontal="center" vertical="center" shrinkToFit="1" readingOrder="2"/>
      <protection locked="0"/>
    </xf>
    <xf numFmtId="0" fontId="94" fillId="13" borderId="40" xfId="11" applyFont="1" applyFill="1" applyBorder="1" applyAlignment="1" applyProtection="1">
      <alignment horizontal="center" vertical="center" wrapText="1" readingOrder="2"/>
      <protection locked="0"/>
    </xf>
    <xf numFmtId="0" fontId="94" fillId="26" borderId="8" xfId="11" applyFont="1" applyFill="1" applyBorder="1" applyAlignment="1" applyProtection="1">
      <alignment horizontal="center" vertical="center" wrapText="1" readingOrder="2"/>
      <protection locked="0"/>
    </xf>
    <xf numFmtId="0" fontId="94" fillId="13" borderId="8" xfId="11" applyFont="1" applyFill="1" applyBorder="1" applyAlignment="1" applyProtection="1">
      <alignment horizontal="center" vertical="center" wrapText="1" readingOrder="2"/>
      <protection locked="0"/>
    </xf>
    <xf numFmtId="1" fontId="94" fillId="13" borderId="8" xfId="11" applyNumberFormat="1" applyFont="1" applyFill="1" applyBorder="1" applyAlignment="1" applyProtection="1">
      <alignment horizontal="center" vertical="center" wrapText="1" readingOrder="2"/>
      <protection locked="0"/>
    </xf>
    <xf numFmtId="0" fontId="10" fillId="0" borderId="0" xfId="0" applyFont="1" applyAlignment="1">
      <alignment horizontal="centerContinuous"/>
    </xf>
    <xf numFmtId="0" fontId="8" fillId="6" borderId="0" xfId="0" applyFont="1" applyFill="1"/>
    <xf numFmtId="0" fontId="237" fillId="49" borderId="32" xfId="0" applyFont="1" applyFill="1" applyBorder="1" applyProtection="1">
      <protection locked="0"/>
    </xf>
    <xf numFmtId="0" fontId="95" fillId="70" borderId="100" xfId="0" applyFont="1" applyFill="1" applyBorder="1" applyAlignment="1" applyProtection="1">
      <alignment horizontal="center"/>
      <protection locked="0"/>
    </xf>
    <xf numFmtId="0" fontId="95" fillId="71" borderId="100" xfId="0" applyFont="1" applyFill="1" applyBorder="1" applyAlignment="1" applyProtection="1">
      <alignment horizontal="center"/>
      <protection locked="0"/>
    </xf>
    <xf numFmtId="0" fontId="31" fillId="72" borderId="79" xfId="0" applyFont="1" applyFill="1" applyBorder="1" applyAlignment="1" applyProtection="1">
      <alignment horizontal="center"/>
      <protection locked="0"/>
    </xf>
    <xf numFmtId="0" fontId="31" fillId="72" borderId="24" xfId="0" applyFont="1" applyFill="1" applyBorder="1" applyAlignment="1" applyProtection="1">
      <alignment horizontal="center"/>
      <protection locked="0"/>
    </xf>
    <xf numFmtId="0" fontId="250" fillId="74" borderId="0" xfId="0" applyFont="1" applyFill="1"/>
    <xf numFmtId="0" fontId="250" fillId="75" borderId="0" xfId="0" applyFont="1" applyFill="1"/>
    <xf numFmtId="0" fontId="9" fillId="73" borderId="0" xfId="0" applyFont="1" applyFill="1" applyAlignment="1">
      <alignment horizontal="center"/>
    </xf>
    <xf numFmtId="0" fontId="250" fillId="74" borderId="207" xfId="0" applyFont="1" applyFill="1" applyBorder="1"/>
    <xf numFmtId="0" fontId="9" fillId="75" borderId="3" xfId="0" applyFont="1" applyFill="1" applyBorder="1" applyAlignment="1">
      <alignment horizontal="center" vertical="center"/>
    </xf>
    <xf numFmtId="0" fontId="9" fillId="74" borderId="3" xfId="0" applyFont="1" applyFill="1" applyBorder="1" applyAlignment="1">
      <alignment horizontal="center" vertical="center"/>
    </xf>
    <xf numFmtId="0" fontId="13" fillId="0" borderId="0" xfId="5" applyFont="1" applyAlignment="1">
      <alignment horizontal="center" shrinkToFit="1"/>
    </xf>
    <xf numFmtId="0" fontId="8" fillId="0" borderId="208" xfId="0" applyFont="1" applyBorder="1"/>
    <xf numFmtId="0" fontId="15" fillId="13" borderId="48" xfId="1" applyFont="1" applyFill="1" applyBorder="1" applyAlignment="1" applyProtection="1">
      <alignment horizontal="center" vertical="center" textRotation="90" wrapText="1"/>
      <protection locked="0"/>
    </xf>
    <xf numFmtId="0" fontId="14" fillId="22" borderId="22" xfId="7" applyFont="1" applyFill="1" applyBorder="1" applyAlignment="1" applyProtection="1">
      <alignment horizontal="center" vertical="center" textRotation="90" shrinkToFit="1" readingOrder="2"/>
      <protection locked="0"/>
    </xf>
    <xf numFmtId="0" fontId="14" fillId="22" borderId="96" xfId="7" applyFont="1" applyFill="1" applyBorder="1" applyAlignment="1" applyProtection="1">
      <alignment horizontal="center" vertical="center" textRotation="90" shrinkToFit="1" readingOrder="2"/>
      <protection locked="0"/>
    </xf>
    <xf numFmtId="0" fontId="90" fillId="0" borderId="71" xfId="1" applyFont="1" applyBorder="1" applyAlignment="1" applyProtection="1">
      <alignment horizontal="center" vertical="center" wrapText="1"/>
      <protection locked="0"/>
    </xf>
    <xf numFmtId="0" fontId="122" fillId="0" borderId="0" xfId="7" applyFont="1" applyProtection="1">
      <protection locked="0"/>
    </xf>
    <xf numFmtId="0" fontId="16" fillId="0" borderId="0" xfId="7" applyAlignment="1" applyProtection="1">
      <alignment vertical="center"/>
      <protection locked="0"/>
    </xf>
    <xf numFmtId="0" fontId="100" fillId="0" borderId="0" xfId="7" applyFont="1" applyAlignment="1" applyProtection="1">
      <alignment horizontal="center" vertical="center"/>
      <protection locked="0"/>
    </xf>
    <xf numFmtId="0" fontId="266" fillId="32" borderId="93" xfId="7" applyFont="1" applyFill="1" applyBorder="1" applyAlignment="1" applyProtection="1">
      <alignment horizontal="center" vertical="center" wrapText="1" readingOrder="2"/>
      <protection locked="0"/>
    </xf>
    <xf numFmtId="0" fontId="266" fillId="32" borderId="99" xfId="7" applyFont="1" applyFill="1" applyBorder="1" applyAlignment="1" applyProtection="1">
      <alignment horizontal="center" vertical="center" wrapText="1" readingOrder="2"/>
      <protection locked="0"/>
    </xf>
    <xf numFmtId="0" fontId="54" fillId="0" borderId="0" xfId="7" applyFont="1" applyAlignment="1" applyProtection="1">
      <alignment horizontal="center" vertical="center"/>
      <protection locked="0"/>
    </xf>
    <xf numFmtId="0" fontId="99" fillId="32" borderId="0" xfId="7" applyFont="1" applyFill="1" applyAlignment="1" applyProtection="1">
      <alignment horizontal="center" vertical="center" wrapText="1" readingOrder="2"/>
      <protection locked="0"/>
    </xf>
    <xf numFmtId="9" fontId="99" fillId="32" borderId="0" xfId="7" applyNumberFormat="1" applyFont="1" applyFill="1" applyAlignment="1" applyProtection="1">
      <alignment horizontal="center" vertical="center" wrapText="1" readingOrder="2"/>
      <protection locked="0"/>
    </xf>
    <xf numFmtId="0" fontId="267" fillId="0" borderId="0" xfId="7" applyFont="1" applyAlignment="1" applyProtection="1">
      <alignment horizontal="center" vertical="center" wrapText="1"/>
      <protection locked="0"/>
    </xf>
    <xf numFmtId="0" fontId="117" fillId="0" borderId="0" xfId="7" applyFont="1" applyAlignment="1" applyProtection="1">
      <alignment vertical="center"/>
      <protection locked="0"/>
    </xf>
    <xf numFmtId="0" fontId="92" fillId="0" borderId="0" xfId="7" applyFont="1" applyAlignment="1" applyProtection="1">
      <alignment horizontal="center" vertical="center"/>
      <protection locked="0"/>
    </xf>
    <xf numFmtId="0" fontId="91" fillId="0" borderId="0" xfId="7" applyFont="1" applyAlignment="1" applyProtection="1">
      <alignment horizontal="center" vertical="center"/>
      <protection locked="0"/>
    </xf>
    <xf numFmtId="0" fontId="0" fillId="0" borderId="0" xfId="0" applyProtection="1">
      <protection locked="0"/>
    </xf>
    <xf numFmtId="0" fontId="14" fillId="5" borderId="54" xfId="0" applyFont="1" applyFill="1" applyBorder="1" applyAlignment="1" applyProtection="1">
      <alignment horizontal="center" vertical="center" textRotation="90" shrinkToFit="1" readingOrder="2"/>
      <protection hidden="1"/>
    </xf>
    <xf numFmtId="169" fontId="47" fillId="0" borderId="49" xfId="16" applyNumberFormat="1" applyFont="1" applyFill="1" applyBorder="1" applyAlignment="1" applyProtection="1">
      <alignment horizontal="center" vertical="center" shrinkToFit="1" readingOrder="2"/>
    </xf>
    <xf numFmtId="0" fontId="0" fillId="0" borderId="0" xfId="0" applyAlignment="1" applyProtection="1">
      <alignment horizontal="center"/>
      <protection locked="0"/>
    </xf>
    <xf numFmtId="0" fontId="289" fillId="0" borderId="0" xfId="0" applyFont="1" applyAlignment="1" applyProtection="1">
      <alignment horizontal="right" vertical="center" wrapText="1"/>
      <protection locked="0"/>
    </xf>
    <xf numFmtId="0" fontId="47" fillId="0" borderId="8" xfId="0" applyFont="1" applyBorder="1" applyAlignment="1" applyProtection="1">
      <alignment horizontal="center" vertical="center" readingOrder="2"/>
      <protection locked="0"/>
    </xf>
    <xf numFmtId="0" fontId="47" fillId="0" borderId="70" xfId="0" applyFont="1" applyBorder="1" applyAlignment="1" applyProtection="1">
      <alignment horizontal="center" vertical="center" readingOrder="2"/>
      <protection locked="0"/>
    </xf>
    <xf numFmtId="0" fontId="78" fillId="0" borderId="0" xfId="0" applyFont="1" applyAlignment="1" applyProtection="1">
      <alignment vertical="center" wrapText="1"/>
      <protection locked="0"/>
    </xf>
    <xf numFmtId="0" fontId="78" fillId="0" borderId="0" xfId="0" applyFont="1" applyProtection="1">
      <protection locked="0"/>
    </xf>
    <xf numFmtId="0" fontId="278" fillId="0" borderId="42" xfId="0" applyFont="1" applyBorder="1" applyAlignment="1" applyProtection="1">
      <alignment horizontal="centerContinuous" vertical="center"/>
      <protection locked="0"/>
    </xf>
    <xf numFmtId="0" fontId="103" fillId="0" borderId="70" xfId="7" applyFont="1" applyBorder="1" applyAlignment="1" applyProtection="1">
      <alignment horizontal="center" vertical="center" textRotation="90" wrapText="1"/>
      <protection locked="0"/>
    </xf>
    <xf numFmtId="0" fontId="158" fillId="0" borderId="70" xfId="7" applyFont="1" applyBorder="1" applyAlignment="1" applyProtection="1">
      <alignment horizontal="center" vertical="center" textRotation="90" wrapText="1"/>
      <protection locked="0"/>
    </xf>
    <xf numFmtId="0" fontId="160" fillId="0" borderId="70" xfId="7" applyFont="1" applyBorder="1" applyAlignment="1" applyProtection="1">
      <alignment horizontal="center" vertical="center" textRotation="90" wrapText="1"/>
      <protection locked="0"/>
    </xf>
    <xf numFmtId="0" fontId="278" fillId="0" borderId="0" xfId="0" applyFont="1" applyAlignment="1" applyProtection="1">
      <alignment vertical="center"/>
      <protection locked="0"/>
    </xf>
    <xf numFmtId="0" fontId="278" fillId="0" borderId="0" xfId="0" applyFont="1" applyAlignment="1" applyProtection="1">
      <alignment horizontal="center" vertical="center"/>
      <protection locked="0"/>
    </xf>
    <xf numFmtId="9" fontId="47" fillId="0" borderId="89" xfId="17" applyFont="1" applyFill="1" applyBorder="1" applyAlignment="1" applyProtection="1">
      <alignment horizontal="center" vertical="center" textRotation="90" shrinkToFit="1" readingOrder="2"/>
    </xf>
    <xf numFmtId="0" fontId="161" fillId="0" borderId="0" xfId="0" applyFont="1" applyAlignment="1" applyProtection="1">
      <alignment vertical="center" wrapText="1"/>
      <protection locked="0"/>
    </xf>
    <xf numFmtId="0" fontId="161" fillId="0" borderId="0" xfId="0" applyFont="1" applyAlignment="1" applyProtection="1">
      <alignment vertical="center"/>
      <protection locked="0"/>
    </xf>
    <xf numFmtId="0" fontId="278" fillId="0" borderId="0" xfId="0" applyFont="1" applyAlignment="1" applyProtection="1">
      <alignment horizontal="centerContinuous" vertical="center"/>
      <protection locked="0"/>
    </xf>
    <xf numFmtId="0" fontId="169" fillId="32" borderId="160" xfId="0" applyFont="1" applyFill="1" applyBorder="1" applyAlignment="1" applyProtection="1">
      <alignment horizontal="center" vertical="center" textRotation="90" shrinkToFit="1"/>
      <protection locked="0"/>
    </xf>
    <xf numFmtId="0" fontId="169" fillId="32" borderId="157" xfId="0" applyFont="1" applyFill="1" applyBorder="1" applyAlignment="1" applyProtection="1">
      <alignment horizontal="center" vertical="center" textRotation="90" shrinkToFit="1"/>
      <protection locked="0"/>
    </xf>
    <xf numFmtId="0" fontId="169" fillId="32" borderId="161" xfId="0" applyFont="1" applyFill="1" applyBorder="1" applyAlignment="1" applyProtection="1">
      <alignment horizontal="center" vertical="center" textRotation="90" shrinkToFit="1"/>
      <protection locked="0"/>
    </xf>
    <xf numFmtId="0" fontId="169" fillId="32" borderId="162" xfId="0" applyFont="1" applyFill="1" applyBorder="1" applyAlignment="1" applyProtection="1">
      <alignment horizontal="center" vertical="center" textRotation="90" shrinkToFit="1"/>
      <protection locked="0"/>
    </xf>
    <xf numFmtId="0" fontId="169" fillId="32" borderId="163" xfId="0" applyFont="1" applyFill="1" applyBorder="1" applyAlignment="1" applyProtection="1">
      <alignment horizontal="center" vertical="center" textRotation="90" shrinkToFit="1"/>
      <protection locked="0"/>
    </xf>
    <xf numFmtId="0" fontId="169" fillId="32" borderId="127" xfId="0" applyFont="1" applyFill="1" applyBorder="1" applyAlignment="1" applyProtection="1">
      <alignment horizontal="center" vertical="center" textRotation="90" shrinkToFit="1"/>
      <protection locked="0"/>
    </xf>
    <xf numFmtId="0" fontId="169" fillId="32" borderId="164" xfId="0" applyFont="1" applyFill="1" applyBorder="1" applyAlignment="1" applyProtection="1">
      <alignment horizontal="center" vertical="center" shrinkToFit="1"/>
      <protection locked="0"/>
    </xf>
    <xf numFmtId="0" fontId="164" fillId="32" borderId="166" xfId="0" applyFont="1" applyFill="1" applyBorder="1" applyAlignment="1" applyProtection="1">
      <alignment horizontal="center" vertical="center" shrinkToFit="1"/>
      <protection locked="0"/>
    </xf>
    <xf numFmtId="169" fontId="184" fillId="0" borderId="89" xfId="17" applyNumberFormat="1" applyFont="1" applyFill="1" applyBorder="1" applyAlignment="1" applyProtection="1">
      <alignment horizontal="center" vertical="center" shrinkToFit="1" readingOrder="2"/>
    </xf>
    <xf numFmtId="0" fontId="102" fillId="0" borderId="0" xfId="18" applyFont="1" applyAlignment="1">
      <alignment horizontal="center" vertical="center" readingOrder="2"/>
    </xf>
    <xf numFmtId="0" fontId="89" fillId="0" borderId="0" xfId="12" applyFont="1"/>
    <xf numFmtId="0" fontId="269" fillId="32" borderId="35" xfId="0" applyFont="1" applyFill="1" applyBorder="1" applyAlignment="1" applyProtection="1">
      <alignment horizontal="center" vertical="center" wrapText="1" readingOrder="2"/>
      <protection locked="0"/>
    </xf>
    <xf numFmtId="0" fontId="312" fillId="13" borderId="0" xfId="1" applyFont="1" applyFill="1" applyAlignment="1" applyProtection="1">
      <alignment horizontal="center" vertical="center" wrapText="1"/>
      <protection locked="0"/>
    </xf>
    <xf numFmtId="0" fontId="269" fillId="32" borderId="0" xfId="0" applyFont="1" applyFill="1" applyAlignment="1" applyProtection="1">
      <alignment horizontal="center" vertical="center" wrapText="1" readingOrder="2"/>
      <protection locked="0"/>
    </xf>
    <xf numFmtId="0" fontId="218" fillId="0" borderId="107" xfId="1" applyFont="1" applyBorder="1" applyAlignment="1" applyProtection="1">
      <alignment horizontal="centerContinuous"/>
      <protection locked="0"/>
    </xf>
    <xf numFmtId="0" fontId="218" fillId="0" borderId="0" xfId="1" applyFont="1" applyAlignment="1" applyProtection="1">
      <alignment horizontal="centerContinuous"/>
      <protection locked="0"/>
    </xf>
    <xf numFmtId="0" fontId="218" fillId="0" borderId="42" xfId="1" applyFont="1" applyBorder="1" applyAlignment="1" applyProtection="1">
      <alignment horizontal="centerContinuous"/>
      <protection locked="0"/>
    </xf>
    <xf numFmtId="0" fontId="39" fillId="0" borderId="20" xfId="0" applyFont="1" applyBorder="1" applyAlignment="1" applyProtection="1">
      <alignment horizontal="center" vertical="center" wrapText="1" readingOrder="2"/>
      <protection locked="0"/>
    </xf>
    <xf numFmtId="0" fontId="32" fillId="0" borderId="40" xfId="0" applyFont="1" applyBorder="1" applyAlignment="1" applyProtection="1">
      <alignment horizontal="center" vertical="center" shrinkToFit="1" readingOrder="2"/>
      <protection locked="0"/>
    </xf>
    <xf numFmtId="0" fontId="32" fillId="0" borderId="61" xfId="0" applyFont="1" applyBorder="1" applyAlignment="1" applyProtection="1">
      <alignment horizontal="center" vertical="center" shrinkToFit="1" readingOrder="2"/>
      <protection locked="0"/>
    </xf>
    <xf numFmtId="0" fontId="32" fillId="0" borderId="40" xfId="1" applyFont="1" applyBorder="1" applyAlignment="1" applyProtection="1">
      <alignment horizontal="center" vertical="center" shrinkToFit="1" readingOrder="2"/>
      <protection locked="0"/>
    </xf>
    <xf numFmtId="0" fontId="37" fillId="11" borderId="40" xfId="1" applyFont="1" applyFill="1" applyBorder="1" applyAlignment="1">
      <alignment horizontal="center" vertical="center" shrinkToFit="1" readingOrder="2"/>
    </xf>
    <xf numFmtId="0" fontId="32" fillId="17" borderId="40" xfId="1" applyFont="1" applyFill="1" applyBorder="1" applyAlignment="1" applyProtection="1">
      <alignment horizontal="center" vertical="center" shrinkToFit="1" readingOrder="2"/>
      <protection locked="0"/>
    </xf>
    <xf numFmtId="0" fontId="32" fillId="0" borderId="40" xfId="1" applyFont="1" applyBorder="1" applyAlignment="1">
      <alignment horizontal="center" vertical="center" shrinkToFit="1" readingOrder="2"/>
    </xf>
    <xf numFmtId="0" fontId="32" fillId="0" borderId="39" xfId="0" applyFont="1" applyBorder="1" applyAlignment="1" applyProtection="1">
      <alignment horizontal="center" vertical="center" shrinkToFit="1" readingOrder="2"/>
      <protection locked="0"/>
    </xf>
    <xf numFmtId="0" fontId="32" fillId="0" borderId="114" xfId="0" applyFont="1" applyBorder="1" applyAlignment="1" applyProtection="1">
      <alignment horizontal="center" vertical="center" shrinkToFit="1" readingOrder="2"/>
      <protection locked="0"/>
    </xf>
    <xf numFmtId="0" fontId="32" fillId="0" borderId="39" xfId="1" applyFont="1" applyBorder="1" applyAlignment="1" applyProtection="1">
      <alignment horizontal="center" vertical="center" shrinkToFit="1" readingOrder="2"/>
      <protection locked="0"/>
    </xf>
    <xf numFmtId="0" fontId="32" fillId="17" borderId="39" xfId="1" applyFont="1" applyFill="1" applyBorder="1" applyAlignment="1" applyProtection="1">
      <alignment horizontal="center" vertical="center" shrinkToFit="1" readingOrder="2"/>
      <protection locked="0"/>
    </xf>
    <xf numFmtId="0" fontId="32" fillId="0" borderId="26" xfId="0" applyFont="1" applyBorder="1" applyAlignment="1" applyProtection="1">
      <alignment horizontal="center" vertical="center" shrinkToFit="1" readingOrder="2"/>
      <protection locked="0"/>
    </xf>
    <xf numFmtId="0" fontId="24" fillId="0" borderId="107" xfId="1" applyFont="1" applyBorder="1" applyAlignment="1" applyProtection="1">
      <alignment horizontal="center" vertical="center" wrapText="1" readingOrder="2"/>
      <protection locked="0"/>
    </xf>
    <xf numFmtId="0" fontId="53" fillId="7" borderId="47" xfId="0" applyFont="1" applyFill="1" applyBorder="1" applyAlignment="1" applyProtection="1">
      <alignment horizontal="center" vertical="center" readingOrder="2"/>
      <protection locked="0"/>
    </xf>
    <xf numFmtId="0" fontId="7" fillId="22" borderId="61" xfId="1" applyFont="1" applyFill="1" applyBorder="1" applyAlignment="1" applyProtection="1">
      <alignment horizontal="center" vertical="center" textRotation="90" shrinkToFit="1" readingOrder="2"/>
      <protection locked="0"/>
    </xf>
    <xf numFmtId="0" fontId="48" fillId="26" borderId="68" xfId="0" applyFont="1" applyFill="1" applyBorder="1" applyAlignment="1" applyProtection="1">
      <alignment vertical="center" textRotation="90" wrapText="1" readingOrder="2"/>
      <protection locked="0"/>
    </xf>
    <xf numFmtId="0" fontId="32" fillId="5" borderId="54" xfId="0" applyFont="1" applyFill="1" applyBorder="1" applyAlignment="1" applyProtection="1">
      <alignment horizontal="center" vertical="center" shrinkToFit="1" readingOrder="2"/>
      <protection locked="0"/>
    </xf>
    <xf numFmtId="0" fontId="32" fillId="5" borderId="26" xfId="0" applyFont="1" applyFill="1" applyBorder="1" applyAlignment="1" applyProtection="1">
      <alignment horizontal="center" vertical="center" shrinkToFit="1" readingOrder="2"/>
      <protection locked="0"/>
    </xf>
    <xf numFmtId="0" fontId="32" fillId="5" borderId="56" xfId="0" applyFont="1" applyFill="1" applyBorder="1" applyAlignment="1" applyProtection="1">
      <alignment horizontal="center" vertical="center" shrinkToFit="1" readingOrder="2"/>
      <protection locked="0"/>
    </xf>
    <xf numFmtId="0" fontId="32" fillId="5" borderId="27" xfId="0" applyFont="1" applyFill="1" applyBorder="1" applyAlignment="1" applyProtection="1">
      <alignment horizontal="center" vertical="center" shrinkToFit="1" readingOrder="2"/>
      <protection locked="0"/>
    </xf>
    <xf numFmtId="0" fontId="32" fillId="5" borderId="37" xfId="0" applyFont="1" applyFill="1" applyBorder="1" applyAlignment="1" applyProtection="1">
      <alignment horizontal="center" vertical="center" shrinkToFit="1" readingOrder="2"/>
      <protection locked="0"/>
    </xf>
    <xf numFmtId="0" fontId="32" fillId="0" borderId="28" xfId="0" applyFont="1" applyBorder="1" applyAlignment="1" applyProtection="1">
      <alignment horizontal="center" vertical="center" shrinkToFit="1" readingOrder="2"/>
      <protection locked="0"/>
    </xf>
    <xf numFmtId="0" fontId="32" fillId="0" borderId="7" xfId="0" applyFont="1" applyBorder="1" applyAlignment="1" applyProtection="1">
      <alignment horizontal="center" vertical="center" shrinkToFit="1" readingOrder="2"/>
      <protection locked="0"/>
    </xf>
    <xf numFmtId="0" fontId="32" fillId="0" borderId="41" xfId="0" applyFont="1" applyBorder="1" applyAlignment="1" applyProtection="1">
      <alignment horizontal="center" vertical="center" shrinkToFit="1" readingOrder="2"/>
      <protection locked="0"/>
    </xf>
    <xf numFmtId="0" fontId="32" fillId="0" borderId="1" xfId="0" applyFont="1" applyBorder="1" applyAlignment="1" applyProtection="1">
      <alignment horizontal="center" vertical="center" shrinkToFit="1" readingOrder="2"/>
      <protection locked="0"/>
    </xf>
    <xf numFmtId="0" fontId="32" fillId="0" borderId="29" xfId="0" applyFont="1" applyBorder="1" applyAlignment="1" applyProtection="1">
      <alignment horizontal="center" vertical="center" shrinkToFit="1" readingOrder="2"/>
      <protection locked="0"/>
    </xf>
    <xf numFmtId="0" fontId="32" fillId="0" borderId="55" xfId="0" applyFont="1" applyBorder="1" applyAlignment="1" applyProtection="1">
      <alignment horizontal="center" vertical="center" shrinkToFit="1" readingOrder="2"/>
      <protection locked="0"/>
    </xf>
    <xf numFmtId="0" fontId="32" fillId="0" borderId="92" xfId="0" applyFont="1" applyBorder="1" applyAlignment="1" applyProtection="1">
      <alignment horizontal="center" vertical="center" shrinkToFit="1" readingOrder="2"/>
      <protection locked="0"/>
    </xf>
    <xf numFmtId="0" fontId="10" fillId="23" borderId="89" xfId="1" applyFont="1" applyFill="1" applyBorder="1" applyAlignment="1" applyProtection="1">
      <alignment horizontal="center" vertical="center" textRotation="90" shrinkToFit="1" readingOrder="2"/>
      <protection locked="0"/>
    </xf>
    <xf numFmtId="0" fontId="44" fillId="30" borderId="26" xfId="0" applyFont="1" applyFill="1" applyBorder="1" applyAlignment="1">
      <alignment horizontal="center" vertical="center" textRotation="90" shrinkToFit="1" readingOrder="2"/>
    </xf>
    <xf numFmtId="0" fontId="44" fillId="19" borderId="8" xfId="0" applyFont="1" applyFill="1" applyBorder="1" applyAlignment="1">
      <alignment horizontal="center" vertical="center" textRotation="90" shrinkToFit="1" readingOrder="2"/>
    </xf>
    <xf numFmtId="0" fontId="44" fillId="20" borderId="8" xfId="0" applyFont="1" applyFill="1" applyBorder="1" applyAlignment="1">
      <alignment horizontal="center" vertical="center" textRotation="90" shrinkToFit="1" readingOrder="2"/>
    </xf>
    <xf numFmtId="0" fontId="44" fillId="21" borderId="26" xfId="0" applyFont="1" applyFill="1" applyBorder="1" applyAlignment="1">
      <alignment horizontal="center" vertical="center" textRotation="90" shrinkToFit="1" readingOrder="2"/>
    </xf>
    <xf numFmtId="0" fontId="44" fillId="19" borderId="62" xfId="0" applyFont="1" applyFill="1" applyBorder="1" applyAlignment="1">
      <alignment horizontal="center" vertical="center" textRotation="90" shrinkToFit="1" readingOrder="2"/>
    </xf>
    <xf numFmtId="0" fontId="182" fillId="7" borderId="85" xfId="0" applyFont="1" applyFill="1" applyBorder="1" applyAlignment="1">
      <alignment horizontal="center" vertical="center" textRotation="90" shrinkToFit="1" readingOrder="2"/>
    </xf>
    <xf numFmtId="0" fontId="44" fillId="29" borderId="27" xfId="0" applyFont="1" applyFill="1" applyBorder="1" applyAlignment="1">
      <alignment horizontal="center" vertical="center" textRotation="90" shrinkToFit="1" readingOrder="2"/>
    </xf>
    <xf numFmtId="0" fontId="32" fillId="10" borderId="82" xfId="6" applyFont="1" applyFill="1" applyBorder="1" applyAlignment="1">
      <alignment horizontal="center" vertical="center" textRotation="90" wrapText="1" shrinkToFit="1"/>
    </xf>
    <xf numFmtId="0" fontId="62" fillId="0" borderId="32" xfId="5" applyFont="1" applyBorder="1" applyAlignment="1">
      <alignment horizontal="center" vertical="center" shrinkToFit="1" readingOrder="2"/>
    </xf>
    <xf numFmtId="0" fontId="13" fillId="0" borderId="91" xfId="5" applyFont="1" applyBorder="1" applyAlignment="1" applyProtection="1">
      <alignment horizontal="center" vertical="center" shrinkToFit="1" readingOrder="2"/>
      <protection locked="0"/>
    </xf>
    <xf numFmtId="0" fontId="62" fillId="0" borderId="20" xfId="5" applyFont="1" applyBorder="1" applyAlignment="1">
      <alignment horizontal="center" vertical="center" shrinkToFit="1" readingOrder="2"/>
    </xf>
    <xf numFmtId="0" fontId="13" fillId="0" borderId="19" xfId="5" applyFont="1" applyBorder="1" applyAlignment="1" applyProtection="1">
      <alignment horizontal="center" vertical="center" shrinkToFit="1" readingOrder="2"/>
      <protection locked="0"/>
    </xf>
    <xf numFmtId="0" fontId="40" fillId="0" borderId="79" xfId="5" applyFont="1" applyBorder="1" applyAlignment="1">
      <alignment horizontal="center" vertical="center" shrinkToFit="1" readingOrder="2"/>
    </xf>
    <xf numFmtId="0" fontId="40" fillId="0" borderId="72" xfId="5" applyFont="1" applyBorder="1" applyAlignment="1">
      <alignment horizontal="center" vertical="center" shrinkToFit="1" readingOrder="2"/>
    </xf>
    <xf numFmtId="0" fontId="62" fillId="0" borderId="20" xfId="5" applyFont="1" applyBorder="1" applyAlignment="1">
      <alignment vertical="center" shrinkToFit="1"/>
    </xf>
    <xf numFmtId="0" fontId="62" fillId="0" borderId="32" xfId="5" applyFont="1" applyBorder="1" applyAlignment="1">
      <alignment vertical="center" shrinkToFit="1"/>
    </xf>
    <xf numFmtId="0" fontId="40" fillId="0" borderId="89" xfId="5" applyFont="1" applyBorder="1" applyAlignment="1">
      <alignment horizontal="center" vertical="center" shrinkToFit="1" readingOrder="2"/>
    </xf>
    <xf numFmtId="0" fontId="40" fillId="0" borderId="50" xfId="5" applyFont="1" applyBorder="1" applyAlignment="1">
      <alignment horizontal="center" vertical="center" shrinkToFit="1" readingOrder="2"/>
    </xf>
    <xf numFmtId="0" fontId="40" fillId="0" borderId="78" xfId="5" applyFont="1" applyBorder="1" applyAlignment="1">
      <alignment horizontal="center" vertical="center" shrinkToFit="1" readingOrder="2"/>
    </xf>
    <xf numFmtId="0" fontId="62" fillId="0" borderId="42" xfId="5" applyFont="1" applyBorder="1" applyAlignment="1">
      <alignment vertical="center" shrinkToFit="1"/>
    </xf>
    <xf numFmtId="0" fontId="40" fillId="0" borderId="53" xfId="5" applyFont="1" applyBorder="1" applyAlignment="1">
      <alignment horizontal="center" vertical="center" shrinkToFit="1" readingOrder="2"/>
    </xf>
    <xf numFmtId="0" fontId="40" fillId="0" borderId="93" xfId="5" applyFont="1" applyBorder="1" applyAlignment="1">
      <alignment horizontal="center" vertical="center" shrinkToFit="1" readingOrder="2"/>
    </xf>
    <xf numFmtId="0" fontId="40" fillId="0" borderId="34" xfId="5" applyFont="1" applyBorder="1" applyAlignment="1">
      <alignment horizontal="center" vertical="center" shrinkToFit="1" readingOrder="2"/>
    </xf>
    <xf numFmtId="0" fontId="62" fillId="10" borderId="94" xfId="5" applyFont="1" applyFill="1" applyBorder="1" applyAlignment="1">
      <alignment horizontal="center" vertical="center" shrinkToFit="1" readingOrder="2"/>
    </xf>
    <xf numFmtId="0" fontId="62" fillId="10" borderId="99" xfId="5" applyFont="1" applyFill="1" applyBorder="1" applyAlignment="1">
      <alignment horizontal="center" vertical="center" shrinkToFit="1" readingOrder="2"/>
    </xf>
    <xf numFmtId="0" fontId="62" fillId="0" borderId="49" xfId="5" applyFont="1" applyBorder="1" applyAlignment="1">
      <alignment horizontal="center" vertical="center" shrinkToFit="1" readingOrder="2"/>
    </xf>
    <xf numFmtId="0" fontId="13" fillId="0" borderId="20" xfId="5" applyFont="1" applyBorder="1" applyAlignment="1">
      <alignment shrinkToFit="1"/>
    </xf>
    <xf numFmtId="0" fontId="42" fillId="0" borderId="0" xfId="5" applyFont="1" applyAlignment="1">
      <alignment vertical="center" shrinkToFit="1"/>
    </xf>
    <xf numFmtId="0" fontId="62" fillId="10" borderId="108" xfId="5" applyFont="1" applyFill="1" applyBorder="1" applyAlignment="1">
      <alignment horizontal="center" vertical="center" shrinkToFit="1" readingOrder="2"/>
    </xf>
    <xf numFmtId="0" fontId="30" fillId="0" borderId="0" xfId="0" applyFont="1" applyAlignment="1">
      <alignment horizontal="center" vertical="center"/>
    </xf>
    <xf numFmtId="0" fontId="13" fillId="0" borderId="81" xfId="5" applyFont="1" applyBorder="1" applyAlignment="1">
      <alignment horizontal="center" vertical="center" shrinkToFit="1"/>
    </xf>
    <xf numFmtId="0" fontId="13" fillId="0" borderId="32" xfId="5" applyFont="1" applyBorder="1" applyAlignment="1">
      <alignment horizontal="center" vertical="center" shrinkToFit="1"/>
    </xf>
    <xf numFmtId="0" fontId="13" fillId="13" borderId="30" xfId="5" applyFont="1" applyFill="1" applyBorder="1" applyAlignment="1">
      <alignment horizontal="center" vertical="center" shrinkToFit="1" readingOrder="2"/>
    </xf>
    <xf numFmtId="0" fontId="13" fillId="49" borderId="32" xfId="5" applyFont="1" applyFill="1" applyBorder="1" applyAlignment="1">
      <alignment horizontal="center" vertical="center" shrinkToFit="1" readingOrder="2"/>
    </xf>
    <xf numFmtId="0" fontId="13" fillId="49" borderId="32" xfId="5" applyFont="1" applyFill="1" applyBorder="1" applyAlignment="1">
      <alignment horizontal="center" vertical="center" readingOrder="2"/>
    </xf>
    <xf numFmtId="0" fontId="87" fillId="49" borderId="32" xfId="5" applyFont="1" applyFill="1" applyBorder="1" applyAlignment="1">
      <alignment horizontal="center" vertical="center" readingOrder="2"/>
    </xf>
    <xf numFmtId="0" fontId="13" fillId="49" borderId="33" xfId="5" applyFont="1" applyFill="1" applyBorder="1" applyAlignment="1">
      <alignment horizontal="center" vertical="center" shrinkToFit="1" readingOrder="2"/>
    </xf>
    <xf numFmtId="0" fontId="40" fillId="0" borderId="81" xfId="5" applyFont="1" applyBorder="1" applyAlignment="1">
      <alignment horizontal="center" vertical="center" shrinkToFit="1"/>
    </xf>
    <xf numFmtId="0" fontId="13" fillId="0" borderId="32" xfId="5" applyFont="1" applyBorder="1" applyAlignment="1">
      <alignment horizontal="center" vertical="center" readingOrder="2"/>
    </xf>
    <xf numFmtId="0" fontId="13" fillId="0" borderId="49" xfId="5" applyFont="1" applyBorder="1" applyAlignment="1">
      <alignment shrinkToFit="1"/>
    </xf>
    <xf numFmtId="0" fontId="13" fillId="0" borderId="32" xfId="5" applyFont="1" applyBorder="1" applyAlignment="1">
      <alignment horizontal="center" vertical="center"/>
    </xf>
    <xf numFmtId="0" fontId="88" fillId="0" borderId="0" xfId="5" applyFont="1" applyAlignment="1">
      <alignment horizontal="center" vertical="center" shrinkToFit="1" readingOrder="2"/>
    </xf>
    <xf numFmtId="0" fontId="88" fillId="0" borderId="32" xfId="5" applyFont="1" applyBorder="1" applyAlignment="1">
      <alignment horizontal="center" vertical="center" readingOrder="2"/>
    </xf>
    <xf numFmtId="0" fontId="88" fillId="0" borderId="33" xfId="5" applyFont="1" applyBorder="1" applyAlignment="1">
      <alignment horizontal="center" vertical="center" readingOrder="2"/>
    </xf>
    <xf numFmtId="0" fontId="88" fillId="0" borderId="32" xfId="5" applyFont="1" applyBorder="1" applyAlignment="1">
      <alignment horizontal="center" vertical="center" shrinkToFit="1" readingOrder="2"/>
    </xf>
    <xf numFmtId="0" fontId="88" fillId="0" borderId="33" xfId="5" applyFont="1" applyBorder="1" applyAlignment="1">
      <alignment horizontal="center" vertical="center" shrinkToFit="1" readingOrder="2"/>
    </xf>
    <xf numFmtId="0" fontId="88" fillId="0" borderId="0" xfId="5" applyFont="1" applyAlignment="1">
      <alignment horizontal="center" vertical="center" readingOrder="2"/>
    </xf>
    <xf numFmtId="0" fontId="33" fillId="0" borderId="0" xfId="0" applyFont="1" applyAlignment="1" applyProtection="1">
      <alignment horizontal="center" vertical="center" wrapText="1" readingOrder="2"/>
      <protection locked="0"/>
    </xf>
    <xf numFmtId="0" fontId="34" fillId="0" borderId="0" xfId="0" applyFont="1" applyAlignment="1" applyProtection="1">
      <alignment horizontal="center" vertical="center" wrapText="1" readingOrder="2"/>
      <protection locked="0"/>
    </xf>
    <xf numFmtId="0" fontId="72" fillId="0" borderId="0" xfId="1" applyFont="1" applyAlignment="1" applyProtection="1">
      <alignment horizontal="center" vertical="center" readingOrder="2"/>
      <protection locked="0"/>
    </xf>
    <xf numFmtId="0" fontId="190" fillId="0" borderId="0" xfId="1" applyFont="1" applyAlignment="1" applyProtection="1">
      <alignment horizontal="center" vertical="center" shrinkToFit="1" readingOrder="2"/>
      <protection locked="0"/>
    </xf>
    <xf numFmtId="0" fontId="36" fillId="0" borderId="0" xfId="1" applyFont="1" applyAlignment="1">
      <alignment horizontal="center" vertical="center" shrinkToFit="1" readingOrder="2"/>
    </xf>
    <xf numFmtId="0" fontId="32" fillId="0" borderId="0" xfId="1" applyFont="1" applyAlignment="1" applyProtection="1">
      <alignment horizontal="center" vertical="center" shrinkToFit="1" readingOrder="2"/>
      <protection locked="0"/>
    </xf>
    <xf numFmtId="0" fontId="19" fillId="0" borderId="0" xfId="1" applyFont="1" applyAlignment="1">
      <alignment horizontal="center" vertical="center" textRotation="90" shrinkToFit="1" readingOrder="2"/>
    </xf>
    <xf numFmtId="1" fontId="32" fillId="0" borderId="0" xfId="0" applyNumberFormat="1" applyFont="1" applyAlignment="1" applyProtection="1">
      <alignment horizontal="center" vertical="center" shrinkToFit="1" readingOrder="2"/>
      <protection locked="0"/>
    </xf>
    <xf numFmtId="1" fontId="19" fillId="0" borderId="0" xfId="1" applyNumberFormat="1" applyFont="1" applyAlignment="1">
      <alignment horizontal="center" vertical="center" textRotation="90" shrinkToFit="1" readingOrder="2"/>
    </xf>
    <xf numFmtId="0" fontId="32" fillId="0" borderId="0" xfId="0" applyFont="1" applyAlignment="1" applyProtection="1">
      <alignment horizontal="center" vertical="center" shrinkToFit="1" readingOrder="2"/>
      <protection locked="0"/>
    </xf>
    <xf numFmtId="0" fontId="37" fillId="0" borderId="0" xfId="1" applyFont="1" applyAlignment="1">
      <alignment horizontal="center" vertical="center" shrinkToFit="1" readingOrder="2"/>
    </xf>
    <xf numFmtId="0" fontId="32" fillId="0" borderId="0" xfId="1" applyFont="1" applyAlignment="1">
      <alignment horizontal="center" vertical="center" shrinkToFit="1" readingOrder="2"/>
    </xf>
    <xf numFmtId="0" fontId="17" fillId="0" borderId="0" xfId="1" applyFont="1" applyAlignment="1" applyProtection="1">
      <alignment horizontal="center" vertical="center" readingOrder="2"/>
      <protection locked="0"/>
    </xf>
    <xf numFmtId="0" fontId="44" fillId="0" borderId="0" xfId="0" applyFont="1" applyAlignment="1" applyProtection="1">
      <alignment horizontal="center" vertical="center" textRotation="90" shrinkToFit="1" readingOrder="2"/>
      <protection locked="0"/>
    </xf>
    <xf numFmtId="0" fontId="44" fillId="0" borderId="0" xfId="0" applyFont="1" applyAlignment="1">
      <alignment horizontal="center" vertical="center" textRotation="90" shrinkToFit="1" readingOrder="2"/>
    </xf>
    <xf numFmtId="0" fontId="45" fillId="0" borderId="0" xfId="0" applyFont="1" applyAlignment="1">
      <alignment horizontal="center" vertical="center" textRotation="90" shrinkToFit="1" readingOrder="2"/>
    </xf>
    <xf numFmtId="0" fontId="30" fillId="0" borderId="0" xfId="0" applyFont="1" applyAlignment="1" applyProtection="1">
      <alignment horizontal="center" vertical="center" textRotation="90" wrapText="1" readingOrder="2"/>
      <protection locked="0"/>
    </xf>
    <xf numFmtId="0" fontId="46" fillId="0" borderId="0" xfId="0" applyFont="1" applyAlignment="1">
      <alignment horizontal="center" vertical="center" textRotation="90" shrinkToFit="1" readingOrder="2"/>
    </xf>
    <xf numFmtId="0" fontId="188" fillId="0" borderId="0" xfId="0" applyFont="1" applyAlignment="1" applyProtection="1">
      <alignment horizontal="center" vertical="center" textRotation="90" wrapText="1" readingOrder="2"/>
      <protection locked="0"/>
    </xf>
    <xf numFmtId="0" fontId="34" fillId="0" borderId="0" xfId="0" applyFont="1" applyAlignment="1" applyProtection="1">
      <alignment vertical="center" textRotation="90" wrapText="1" readingOrder="2"/>
      <protection locked="0"/>
    </xf>
    <xf numFmtId="0" fontId="60" fillId="0" borderId="0" xfId="1" applyFont="1" applyAlignment="1" applyProtection="1">
      <alignment horizontal="center" vertical="center" shrinkToFit="1" readingOrder="2"/>
      <protection locked="0"/>
    </xf>
    <xf numFmtId="0" fontId="11" fillId="0" borderId="0" xfId="1" applyFont="1" applyAlignment="1">
      <alignment horizontal="center" vertical="center" readingOrder="2"/>
    </xf>
    <xf numFmtId="0" fontId="11" fillId="0" borderId="0" xfId="1" applyFont="1" applyAlignment="1" applyProtection="1">
      <alignment horizontal="center" vertical="center" readingOrder="2"/>
      <protection locked="0"/>
    </xf>
    <xf numFmtId="0" fontId="32" fillId="0" borderId="0" xfId="0" applyFont="1" applyAlignment="1" applyProtection="1">
      <alignment vertical="center" wrapText="1" readingOrder="2"/>
      <protection locked="0"/>
    </xf>
    <xf numFmtId="0" fontId="31" fillId="0" borderId="0" xfId="0" applyFont="1" applyAlignment="1" applyProtection="1">
      <alignment vertical="center" textRotation="90" wrapText="1" readingOrder="2"/>
      <protection locked="0"/>
    </xf>
    <xf numFmtId="0" fontId="35" fillId="0" borderId="0" xfId="0" applyFont="1" applyAlignment="1" applyProtection="1">
      <alignment vertical="center" textRotation="90" wrapText="1" readingOrder="2"/>
      <protection locked="0"/>
    </xf>
    <xf numFmtId="0" fontId="32" fillId="0" borderId="56" xfId="0" applyFont="1" applyBorder="1" applyAlignment="1" applyProtection="1">
      <alignment horizontal="center" vertical="center" shrinkToFit="1" readingOrder="2"/>
      <protection locked="0"/>
    </xf>
    <xf numFmtId="0" fontId="32" fillId="6" borderId="40" xfId="0" applyFont="1" applyFill="1" applyBorder="1" applyAlignment="1" applyProtection="1">
      <alignment horizontal="center" vertical="center" shrinkToFit="1" readingOrder="2"/>
      <protection locked="0"/>
    </xf>
    <xf numFmtId="0" fontId="28" fillId="13" borderId="81" xfId="1" applyFont="1" applyFill="1" applyBorder="1" applyAlignment="1" applyProtection="1">
      <alignment vertical="center" shrinkToFit="1" readingOrder="2"/>
      <protection locked="0"/>
    </xf>
    <xf numFmtId="0" fontId="39" fillId="58" borderId="42" xfId="0" applyFont="1" applyFill="1" applyBorder="1" applyAlignment="1" applyProtection="1">
      <alignment vertical="center" wrapText="1" readingOrder="2"/>
      <protection locked="0"/>
    </xf>
    <xf numFmtId="0" fontId="188" fillId="58" borderId="7" xfId="0" applyFont="1" applyFill="1" applyBorder="1" applyAlignment="1" applyProtection="1">
      <alignment horizontal="center" vertical="center" textRotation="90" shrinkToFit="1"/>
      <protection locked="0"/>
    </xf>
    <xf numFmtId="0" fontId="7" fillId="22" borderId="114" xfId="1" applyFont="1" applyFill="1" applyBorder="1" applyAlignment="1" applyProtection="1">
      <alignment horizontal="center" vertical="center" textRotation="90" shrinkToFit="1" readingOrder="2"/>
      <protection locked="0"/>
    </xf>
    <xf numFmtId="0" fontId="8" fillId="0" borderId="40" xfId="1" applyFont="1" applyBorder="1" applyAlignment="1" applyProtection="1">
      <alignment horizontal="center" vertical="center" shrinkToFit="1" readingOrder="2"/>
      <protection locked="0"/>
    </xf>
    <xf numFmtId="0" fontId="8" fillId="0" borderId="61" xfId="1" applyFont="1" applyBorder="1" applyAlignment="1" applyProtection="1">
      <alignment horizontal="center" vertical="center" shrinkToFit="1" readingOrder="2"/>
      <protection locked="0"/>
    </xf>
    <xf numFmtId="0" fontId="7" fillId="17" borderId="72" xfId="1" applyFont="1" applyFill="1" applyBorder="1" applyAlignment="1" applyProtection="1">
      <alignment horizontal="center" vertical="center" textRotation="90" shrinkToFit="1" readingOrder="2"/>
      <protection locked="0"/>
    </xf>
    <xf numFmtId="0" fontId="8" fillId="17" borderId="20" xfId="1" applyFont="1" applyFill="1" applyBorder="1" applyAlignment="1">
      <alignment horizontal="center" vertical="center" shrinkToFit="1" readingOrder="2"/>
    </xf>
    <xf numFmtId="0" fontId="8" fillId="17" borderId="20" xfId="1" applyFont="1" applyFill="1" applyBorder="1" applyAlignment="1" applyProtection="1">
      <alignment horizontal="center" vertical="center" shrinkToFit="1" readingOrder="2"/>
      <protection locked="0"/>
    </xf>
    <xf numFmtId="0" fontId="8" fillId="17" borderId="24" xfId="1" applyFont="1" applyFill="1" applyBorder="1" applyAlignment="1">
      <alignment horizontal="center" vertical="center" shrinkToFit="1" readingOrder="2"/>
    </xf>
    <xf numFmtId="0" fontId="7" fillId="17" borderId="50" xfId="1" applyFont="1" applyFill="1" applyBorder="1" applyAlignment="1" applyProtection="1">
      <alignment horizontal="center" vertical="center" textRotation="90" shrinkToFit="1" readingOrder="2"/>
      <protection locked="0"/>
    </xf>
    <xf numFmtId="0" fontId="8" fillId="17" borderId="42" xfId="1" applyFont="1" applyFill="1" applyBorder="1" applyAlignment="1">
      <alignment horizontal="center" vertical="center" shrinkToFit="1" readingOrder="2"/>
    </xf>
    <xf numFmtId="0" fontId="8" fillId="17" borderId="42" xfId="1" applyFont="1" applyFill="1" applyBorder="1" applyAlignment="1" applyProtection="1">
      <alignment horizontal="center" vertical="center" shrinkToFit="1" readingOrder="2"/>
      <protection locked="0"/>
    </xf>
    <xf numFmtId="0" fontId="8" fillId="17" borderId="52" xfId="1" applyFont="1" applyFill="1" applyBorder="1" applyAlignment="1">
      <alignment horizontal="center" vertical="center" shrinkToFit="1" readingOrder="2"/>
    </xf>
    <xf numFmtId="0" fontId="7" fillId="26" borderId="34" xfId="1" applyFont="1" applyFill="1" applyBorder="1" applyAlignment="1" applyProtection="1">
      <alignment horizontal="center" vertical="center" textRotation="90" wrapText="1" shrinkToFit="1" readingOrder="1"/>
      <protection locked="0"/>
    </xf>
    <xf numFmtId="0" fontId="50" fillId="33" borderId="83" xfId="0" applyFont="1" applyFill="1" applyBorder="1" applyAlignment="1" applyProtection="1">
      <alignment horizontal="center" vertical="center" wrapText="1" readingOrder="2"/>
      <protection locked="0"/>
    </xf>
    <xf numFmtId="0" fontId="49" fillId="33" borderId="83" xfId="0" applyFont="1" applyFill="1" applyBorder="1" applyAlignment="1" applyProtection="1">
      <alignment horizontal="center" vertical="center" wrapText="1" readingOrder="2"/>
      <protection locked="0"/>
    </xf>
    <xf numFmtId="0" fontId="51" fillId="33" borderId="83" xfId="0" applyFont="1" applyFill="1" applyBorder="1" applyAlignment="1" applyProtection="1">
      <alignment horizontal="center" vertical="center" textRotation="90" wrapText="1" readingOrder="2"/>
      <protection locked="0"/>
    </xf>
    <xf numFmtId="0" fontId="49" fillId="33" borderId="83" xfId="0" applyFont="1" applyFill="1" applyBorder="1" applyAlignment="1" applyProtection="1">
      <alignment horizontal="center" vertical="center" textRotation="90" wrapText="1" readingOrder="2"/>
      <protection locked="0"/>
    </xf>
    <xf numFmtId="0" fontId="52" fillId="33" borderId="91" xfId="1" applyFont="1" applyFill="1" applyBorder="1" applyAlignment="1" applyProtection="1">
      <alignment horizontal="center" vertical="center" readingOrder="2"/>
      <protection locked="0"/>
    </xf>
    <xf numFmtId="0" fontId="53" fillId="33" borderId="83" xfId="1" applyFont="1" applyFill="1" applyBorder="1" applyAlignment="1" applyProtection="1">
      <alignment horizontal="center" vertical="center" shrinkToFit="1" readingOrder="2"/>
      <protection locked="0"/>
    </xf>
    <xf numFmtId="0" fontId="32" fillId="7" borderId="0" xfId="0" applyFont="1" applyFill="1" applyAlignment="1" applyProtection="1">
      <alignment horizontal="center" vertical="center" shrinkToFit="1" readingOrder="2"/>
      <protection locked="0"/>
    </xf>
    <xf numFmtId="0" fontId="39" fillId="7" borderId="0" xfId="0" applyFont="1" applyFill="1" applyAlignment="1" applyProtection="1">
      <alignment vertical="center" wrapText="1" readingOrder="2"/>
      <protection locked="0"/>
    </xf>
    <xf numFmtId="164" fontId="10" fillId="33" borderId="2" xfId="1" applyNumberFormat="1" applyFont="1" applyFill="1" applyBorder="1" applyAlignment="1" applyProtection="1">
      <alignment horizontal="center" vertical="center"/>
      <protection locked="0"/>
    </xf>
    <xf numFmtId="0" fontId="32" fillId="9" borderId="56" xfId="0" applyFont="1" applyFill="1" applyBorder="1" applyAlignment="1" applyProtection="1">
      <alignment horizontal="center" vertical="center" shrinkToFit="1" readingOrder="2"/>
      <protection locked="0"/>
    </xf>
    <xf numFmtId="0" fontId="32" fillId="9" borderId="27" xfId="0" applyFont="1" applyFill="1" applyBorder="1" applyAlignment="1" applyProtection="1">
      <alignment horizontal="center" vertical="center" shrinkToFit="1" readingOrder="2"/>
      <protection locked="0"/>
    </xf>
    <xf numFmtId="0" fontId="32" fillId="9" borderId="69" xfId="0" applyFont="1" applyFill="1" applyBorder="1" applyAlignment="1" applyProtection="1">
      <alignment horizontal="center" vertical="center" shrinkToFit="1" readingOrder="2"/>
      <protection locked="0"/>
    </xf>
    <xf numFmtId="0" fontId="32" fillId="5" borderId="40" xfId="0" applyFont="1" applyFill="1" applyBorder="1" applyAlignment="1" applyProtection="1">
      <alignment horizontal="center" vertical="center" shrinkToFit="1" readingOrder="2"/>
      <protection locked="0"/>
    </xf>
    <xf numFmtId="0" fontId="32" fillId="5" borderId="8" xfId="0" applyFont="1" applyFill="1" applyBorder="1" applyAlignment="1" applyProtection="1">
      <alignment horizontal="center" vertical="center" shrinkToFit="1" readingOrder="2"/>
      <protection locked="0"/>
    </xf>
    <xf numFmtId="0" fontId="32" fillId="5" borderId="70" xfId="0" applyFont="1" applyFill="1" applyBorder="1" applyAlignment="1" applyProtection="1">
      <alignment horizontal="center" vertical="center" shrinkToFit="1" readingOrder="2"/>
      <protection locked="0"/>
    </xf>
    <xf numFmtId="0" fontId="32" fillId="30" borderId="61" xfId="0" applyFont="1" applyFill="1" applyBorder="1" applyAlignment="1" applyProtection="1">
      <alignment horizontal="center" vertical="center" shrinkToFit="1" readingOrder="2"/>
      <protection locked="0"/>
    </xf>
    <xf numFmtId="0" fontId="32" fillId="30" borderId="30" xfId="0" applyFont="1" applyFill="1" applyBorder="1" applyAlignment="1" applyProtection="1">
      <alignment horizontal="center" vertical="center" shrinkToFit="1" readingOrder="2"/>
      <protection locked="0"/>
    </xf>
    <xf numFmtId="0" fontId="32" fillId="30" borderId="71" xfId="0" applyFont="1" applyFill="1" applyBorder="1" applyAlignment="1" applyProtection="1">
      <alignment horizontal="center" vertical="center" shrinkToFit="1" readingOrder="2"/>
      <protection locked="0"/>
    </xf>
    <xf numFmtId="0" fontId="32" fillId="50" borderId="61" xfId="0" applyFont="1" applyFill="1" applyBorder="1" applyAlignment="1" applyProtection="1">
      <alignment horizontal="center" vertical="center" shrinkToFit="1" readingOrder="2"/>
      <protection locked="0"/>
    </xf>
    <xf numFmtId="0" fontId="32" fillId="50" borderId="30" xfId="0" applyFont="1" applyFill="1" applyBorder="1" applyAlignment="1" applyProtection="1">
      <alignment horizontal="center" vertical="center" shrinkToFit="1" readingOrder="2"/>
      <protection locked="0"/>
    </xf>
    <xf numFmtId="0" fontId="32" fillId="50" borderId="38" xfId="0" applyFont="1" applyFill="1" applyBorder="1" applyAlignment="1" applyProtection="1">
      <alignment horizontal="center" vertical="center" shrinkToFit="1" readingOrder="2"/>
      <protection locked="0"/>
    </xf>
    <xf numFmtId="0" fontId="161" fillId="45" borderId="106" xfId="4" applyFont="1" applyBorder="1" applyAlignment="1" applyProtection="1">
      <alignment horizontal="center" vertical="center" wrapText="1" readingOrder="2"/>
      <protection locked="0"/>
    </xf>
    <xf numFmtId="0" fontId="0" fillId="8" borderId="1" xfId="0" applyFill="1" applyBorder="1"/>
    <xf numFmtId="0" fontId="0" fillId="8" borderId="8" xfId="0" applyFill="1" applyBorder="1"/>
    <xf numFmtId="0" fontId="90" fillId="57" borderId="35" xfId="7" applyFont="1" applyFill="1" applyBorder="1" applyAlignment="1" applyProtection="1">
      <alignment horizontal="center" vertical="center" wrapText="1" readingOrder="2"/>
      <protection locked="0"/>
    </xf>
    <xf numFmtId="0" fontId="34" fillId="82" borderId="78" xfId="7" applyFont="1" applyFill="1" applyBorder="1" applyAlignment="1" applyProtection="1">
      <alignment horizontal="center" vertical="center" wrapText="1" readingOrder="2"/>
      <protection locked="0"/>
    </xf>
    <xf numFmtId="0" fontId="13" fillId="0" borderId="0" xfId="7" applyFont="1" applyProtection="1">
      <protection locked="0"/>
    </xf>
    <xf numFmtId="0" fontId="60" fillId="7" borderId="72" xfId="1" applyFont="1" applyFill="1" applyBorder="1" applyAlignment="1" applyProtection="1">
      <alignment horizontal="center" vertical="center" shrinkToFit="1" readingOrder="2"/>
      <protection locked="0"/>
    </xf>
    <xf numFmtId="0" fontId="11" fillId="33" borderId="20" xfId="1" applyFont="1" applyFill="1" applyBorder="1" applyAlignment="1" applyProtection="1">
      <alignment horizontal="center" vertical="center" readingOrder="2"/>
      <protection locked="0"/>
    </xf>
    <xf numFmtId="0" fontId="80" fillId="6" borderId="20" xfId="0" applyFont="1" applyFill="1" applyBorder="1" applyAlignment="1">
      <alignment horizontal="centerContinuous"/>
    </xf>
    <xf numFmtId="0" fontId="80" fillId="6" borderId="24" xfId="0" applyFont="1" applyFill="1" applyBorder="1" applyAlignment="1">
      <alignment horizontal="centerContinuous"/>
    </xf>
    <xf numFmtId="0" fontId="0" fillId="6" borderId="20" xfId="0" applyFill="1" applyBorder="1" applyAlignment="1">
      <alignment horizontal="centerContinuous"/>
    </xf>
    <xf numFmtId="0" fontId="191" fillId="38" borderId="81" xfId="0" applyFont="1" applyFill="1" applyBorder="1" applyAlignment="1">
      <alignment horizontal="centerContinuous"/>
    </xf>
    <xf numFmtId="0" fontId="191" fillId="38" borderId="32" xfId="0" applyFont="1" applyFill="1" applyBorder="1" applyAlignment="1">
      <alignment horizontal="centerContinuous"/>
    </xf>
    <xf numFmtId="0" fontId="47" fillId="0" borderId="69" xfId="0" applyFont="1" applyBorder="1" applyAlignment="1">
      <alignment shrinkToFit="1"/>
    </xf>
    <xf numFmtId="0" fontId="47" fillId="0" borderId="70" xfId="0" applyFont="1" applyBorder="1" applyAlignment="1">
      <alignment shrinkToFit="1"/>
    </xf>
    <xf numFmtId="0" fontId="47" fillId="0" borderId="71" xfId="0" applyFont="1" applyBorder="1" applyAlignment="1">
      <alignment shrinkToFit="1"/>
    </xf>
    <xf numFmtId="0" fontId="0" fillId="0" borderId="0" xfId="0" applyAlignment="1">
      <alignment readingOrder="2"/>
    </xf>
    <xf numFmtId="0" fontId="47" fillId="0" borderId="40" xfId="0" applyFont="1" applyBorder="1" applyAlignment="1">
      <alignment shrinkToFit="1" readingOrder="2"/>
    </xf>
    <xf numFmtId="0" fontId="47" fillId="0" borderId="56" xfId="0" applyFont="1" applyBorder="1" applyAlignment="1">
      <alignment shrinkToFit="1" readingOrder="2"/>
    </xf>
    <xf numFmtId="0" fontId="47" fillId="0" borderId="61" xfId="0" applyFont="1" applyBorder="1" applyAlignment="1">
      <alignment shrinkToFit="1" readingOrder="2"/>
    </xf>
    <xf numFmtId="0" fontId="191" fillId="0" borderId="32" xfId="0" applyFont="1" applyBorder="1" applyAlignment="1">
      <alignment horizontal="centerContinuous"/>
    </xf>
    <xf numFmtId="0" fontId="0" fillId="0" borderId="32" xfId="0" applyBorder="1"/>
    <xf numFmtId="0" fontId="23" fillId="0" borderId="0" xfId="0" applyFont="1" applyProtection="1">
      <protection locked="0"/>
    </xf>
    <xf numFmtId="0" fontId="38" fillId="0" borderId="0" xfId="0" applyFont="1" applyAlignment="1" applyProtection="1">
      <alignment vertical="center" textRotation="90"/>
      <protection locked="0"/>
    </xf>
    <xf numFmtId="0" fontId="8" fillId="17" borderId="24" xfId="1" applyFont="1" applyFill="1" applyBorder="1" applyAlignment="1" applyProtection="1">
      <alignment horizontal="center" vertical="center" shrinkToFit="1" readingOrder="2"/>
      <protection locked="0"/>
    </xf>
    <xf numFmtId="0" fontId="8" fillId="17" borderId="52" xfId="1" applyFont="1" applyFill="1" applyBorder="1" applyAlignment="1" applyProtection="1">
      <alignment horizontal="center" vertical="center" shrinkToFit="1" readingOrder="2"/>
      <protection locked="0"/>
    </xf>
    <xf numFmtId="0" fontId="182" fillId="7" borderId="83" xfId="0" applyFont="1" applyFill="1" applyBorder="1" applyAlignment="1" applyProtection="1">
      <alignment horizontal="center" vertical="center" textRotation="90" shrinkToFit="1" readingOrder="2"/>
      <protection locked="0"/>
    </xf>
    <xf numFmtId="0" fontId="19" fillId="10" borderId="0" xfId="1" applyFont="1" applyFill="1" applyAlignment="1" applyProtection="1">
      <alignment horizontal="center" vertical="center" textRotation="90" shrinkToFit="1" readingOrder="2"/>
      <protection locked="0"/>
    </xf>
    <xf numFmtId="0" fontId="37" fillId="10" borderId="0" xfId="1" applyFont="1" applyFill="1" applyAlignment="1" applyProtection="1">
      <alignment horizontal="center" vertical="center" shrinkToFit="1" readingOrder="2"/>
      <protection locked="0"/>
    </xf>
    <xf numFmtId="0" fontId="38" fillId="10" borderId="0" xfId="0" applyFont="1" applyFill="1" applyAlignment="1" applyProtection="1">
      <alignment vertical="center" textRotation="90"/>
      <protection locked="0"/>
    </xf>
    <xf numFmtId="0" fontId="36" fillId="10" borderId="0" xfId="1" applyFont="1" applyFill="1" applyAlignment="1" applyProtection="1">
      <alignment horizontal="center" vertical="center" shrinkToFit="1" readingOrder="2"/>
      <protection locked="0"/>
    </xf>
    <xf numFmtId="0" fontId="183" fillId="7" borderId="83" xfId="0" applyFont="1" applyFill="1" applyBorder="1" applyAlignment="1" applyProtection="1">
      <alignment horizontal="center" vertical="center" textRotation="90" shrinkToFit="1" readingOrder="2"/>
      <protection locked="0"/>
    </xf>
    <xf numFmtId="0" fontId="7" fillId="0" borderId="54" xfId="1" applyFont="1" applyBorder="1" applyAlignment="1">
      <alignment horizontal="center" vertical="center" textRotation="90" shrinkToFit="1" readingOrder="2"/>
    </xf>
    <xf numFmtId="0" fontId="7" fillId="0" borderId="39" xfId="1" applyFont="1" applyBorder="1" applyAlignment="1">
      <alignment horizontal="center" vertical="center" textRotation="90" shrinkToFit="1" readingOrder="2"/>
    </xf>
    <xf numFmtId="0" fontId="33" fillId="26" borderId="8" xfId="0" applyFont="1" applyFill="1" applyBorder="1" applyAlignment="1">
      <alignment horizontal="center" vertical="center" wrapText="1" readingOrder="2"/>
    </xf>
    <xf numFmtId="0" fontId="34" fillId="26" borderId="8" xfId="0" applyFont="1" applyFill="1" applyBorder="1" applyAlignment="1">
      <alignment horizontal="center" vertical="center" wrapText="1" readingOrder="2"/>
    </xf>
    <xf numFmtId="0" fontId="19" fillId="14" borderId="40" xfId="1" applyFont="1" applyFill="1" applyBorder="1" applyAlignment="1">
      <alignment horizontal="center" vertical="center" textRotation="90" shrinkToFit="1" readingOrder="2"/>
    </xf>
    <xf numFmtId="0" fontId="32" fillId="18" borderId="40" xfId="1" applyFont="1" applyFill="1" applyBorder="1" applyAlignment="1">
      <alignment horizontal="center" vertical="center" shrinkToFit="1" readingOrder="2"/>
    </xf>
    <xf numFmtId="1" fontId="32" fillId="18" borderId="40" xfId="0" applyNumberFormat="1" applyFont="1" applyFill="1" applyBorder="1" applyAlignment="1">
      <alignment horizontal="center" vertical="center" shrinkToFit="1" readingOrder="2"/>
    </xf>
    <xf numFmtId="0" fontId="32" fillId="17" borderId="40" xfId="1" applyFont="1" applyFill="1" applyBorder="1" applyAlignment="1">
      <alignment horizontal="center" vertical="center" shrinkToFit="1" readingOrder="2"/>
    </xf>
    <xf numFmtId="1" fontId="19" fillId="16" borderId="40" xfId="1" applyNumberFormat="1" applyFont="1" applyFill="1" applyBorder="1" applyAlignment="1">
      <alignment horizontal="center" vertical="center" textRotation="90" shrinkToFit="1" readingOrder="2"/>
    </xf>
    <xf numFmtId="0" fontId="32" fillId="0" borderId="40" xfId="0" applyFont="1" applyBorder="1" applyAlignment="1">
      <alignment horizontal="center" vertical="center" shrinkToFit="1" readingOrder="2"/>
    </xf>
    <xf numFmtId="0" fontId="19" fillId="24" borderId="40" xfId="1" applyFont="1" applyFill="1" applyBorder="1" applyAlignment="1">
      <alignment horizontal="center" vertical="center" textRotation="90" shrinkToFit="1" readingOrder="2"/>
    </xf>
    <xf numFmtId="1" fontId="37" fillId="11" borderId="40" xfId="1" applyNumberFormat="1" applyFont="1" applyFill="1" applyBorder="1" applyAlignment="1">
      <alignment horizontal="center" vertical="center" shrinkToFit="1" readingOrder="2"/>
    </xf>
    <xf numFmtId="1" fontId="37" fillId="11" borderId="8" xfId="1" applyNumberFormat="1" applyFont="1" applyFill="1" applyBorder="1" applyAlignment="1">
      <alignment horizontal="center" vertical="center" shrinkToFit="1" readingOrder="2"/>
    </xf>
    <xf numFmtId="0" fontId="43" fillId="26" borderId="89" xfId="1" applyFont="1" applyFill="1" applyBorder="1" applyAlignment="1">
      <alignment horizontal="center" vertical="center" readingOrder="2"/>
    </xf>
    <xf numFmtId="0" fontId="8" fillId="0" borderId="56" xfId="1" applyFont="1" applyBorder="1" applyAlignment="1">
      <alignment horizontal="center" vertical="center" shrinkToFit="1" readingOrder="2"/>
    </xf>
    <xf numFmtId="0" fontId="43" fillId="26" borderId="49" xfId="1" applyFont="1" applyFill="1" applyBorder="1" applyAlignment="1">
      <alignment horizontal="center" vertical="center" readingOrder="2"/>
    </xf>
    <xf numFmtId="0" fontId="8" fillId="22" borderId="61" xfId="1" applyFont="1" applyFill="1" applyBorder="1" applyAlignment="1">
      <alignment horizontal="center" vertical="center" shrinkToFit="1" readingOrder="2"/>
    </xf>
    <xf numFmtId="0" fontId="8" fillId="0" borderId="40" xfId="1" applyFont="1" applyBorder="1" applyAlignment="1">
      <alignment horizontal="center" vertical="center" shrinkToFit="1" readingOrder="2"/>
    </xf>
    <xf numFmtId="0" fontId="72" fillId="26" borderId="89" xfId="1" applyFont="1" applyFill="1" applyBorder="1" applyAlignment="1">
      <alignment horizontal="center" vertical="center" shrinkToFit="1" readingOrder="2"/>
    </xf>
    <xf numFmtId="0" fontId="72" fillId="26" borderId="49" xfId="1" applyFont="1" applyFill="1" applyBorder="1" applyAlignment="1">
      <alignment horizontal="center" vertical="center" shrinkToFit="1" readingOrder="2"/>
    </xf>
    <xf numFmtId="0" fontId="36" fillId="11" borderId="40" xfId="1" applyFont="1" applyFill="1" applyBorder="1" applyAlignment="1">
      <alignment horizontal="center" vertical="center" shrinkToFit="1" readingOrder="2"/>
    </xf>
    <xf numFmtId="1" fontId="32" fillId="0" borderId="40" xfId="1" applyNumberFormat="1" applyFont="1" applyBorder="1" applyAlignment="1">
      <alignment horizontal="center" vertical="center" shrinkToFit="1" readingOrder="2"/>
    </xf>
    <xf numFmtId="0" fontId="53" fillId="33" borderId="83" xfId="1" applyFont="1" applyFill="1" applyBorder="1" applyAlignment="1">
      <alignment horizontal="center" vertical="center" shrinkToFit="1" readingOrder="2"/>
    </xf>
    <xf numFmtId="0" fontId="53" fillId="33" borderId="87" xfId="1" applyFont="1" applyFill="1" applyBorder="1" applyAlignment="1">
      <alignment horizontal="center" vertical="center" shrinkToFit="1" readingOrder="2"/>
    </xf>
    <xf numFmtId="0" fontId="182" fillId="58" borderId="87" xfId="0" applyFont="1" applyFill="1" applyBorder="1" applyAlignment="1">
      <alignment horizontal="center" vertical="center" textRotation="90" shrinkToFit="1" readingOrder="2"/>
    </xf>
    <xf numFmtId="0" fontId="38" fillId="58" borderId="87" xfId="0" applyFont="1" applyFill="1" applyBorder="1" applyAlignment="1">
      <alignment horizontal="center" vertical="center" textRotation="90" shrinkToFit="1" readingOrder="2"/>
    </xf>
    <xf numFmtId="0" fontId="8" fillId="0" borderId="47" xfId="1" applyFont="1" applyBorder="1" applyAlignment="1">
      <alignment horizontal="center" vertical="center" readingOrder="2"/>
    </xf>
    <xf numFmtId="164" fontId="10" fillId="0" borderId="48" xfId="1" applyNumberFormat="1" applyFont="1" applyBorder="1" applyAlignment="1">
      <alignment horizontal="center" vertical="center"/>
    </xf>
    <xf numFmtId="164" fontId="10" fillId="0" borderId="19" xfId="1" applyNumberFormat="1" applyFont="1" applyBorder="1" applyAlignment="1">
      <alignment horizontal="center" vertical="center"/>
    </xf>
    <xf numFmtId="164" fontId="10" fillId="0" borderId="47" xfId="1" applyNumberFormat="1" applyFont="1" applyBorder="1" applyAlignment="1">
      <alignment horizontal="center" vertical="center"/>
    </xf>
    <xf numFmtId="164" fontId="10" fillId="0" borderId="113" xfId="1" applyNumberFormat="1" applyFont="1" applyBorder="1" applyAlignment="1">
      <alignment horizontal="center" vertical="center"/>
    </xf>
    <xf numFmtId="0" fontId="11" fillId="7" borderId="47" xfId="1" applyFont="1" applyFill="1" applyBorder="1" applyAlignment="1">
      <alignment horizontal="center" vertical="center" readingOrder="2"/>
    </xf>
    <xf numFmtId="0" fontId="11" fillId="7" borderId="48" xfId="1" applyFont="1" applyFill="1" applyBorder="1" applyAlignment="1">
      <alignment horizontal="center" vertical="center" readingOrder="2"/>
    </xf>
    <xf numFmtId="0" fontId="11" fillId="7" borderId="19" xfId="1" applyFont="1" applyFill="1" applyBorder="1" applyAlignment="1">
      <alignment horizontal="center" vertical="center" readingOrder="2"/>
    </xf>
    <xf numFmtId="0" fontId="11" fillId="7" borderId="113" xfId="1" applyFont="1" applyFill="1" applyBorder="1" applyAlignment="1">
      <alignment horizontal="center" vertical="center" readingOrder="2"/>
    </xf>
    <xf numFmtId="164" fontId="11" fillId="7" borderId="48" xfId="1" applyNumberFormat="1" applyFont="1" applyFill="1" applyBorder="1" applyAlignment="1">
      <alignment horizontal="center" vertical="center" readingOrder="2"/>
    </xf>
    <xf numFmtId="164" fontId="10" fillId="0" borderId="37" xfId="1" applyNumberFormat="1" applyFont="1" applyBorder="1" applyAlignment="1">
      <alignment horizontal="center" vertical="center"/>
    </xf>
    <xf numFmtId="164" fontId="10" fillId="0" borderId="3" xfId="1" applyNumberFormat="1" applyFont="1" applyBorder="1" applyAlignment="1">
      <alignment horizontal="center" vertical="center"/>
    </xf>
    <xf numFmtId="164" fontId="10" fillId="0" borderId="38" xfId="1" applyNumberFormat="1" applyFont="1" applyBorder="1" applyAlignment="1">
      <alignment horizontal="center" vertical="center"/>
    </xf>
    <xf numFmtId="0" fontId="7" fillId="0" borderId="53" xfId="1" applyFont="1" applyBorder="1" applyAlignment="1">
      <alignment horizontal="center" vertical="center" textRotation="90" shrinkToFit="1" readingOrder="2"/>
    </xf>
    <xf numFmtId="0" fontId="183" fillId="7" borderId="85" xfId="0" applyFont="1" applyFill="1" applyBorder="1" applyAlignment="1">
      <alignment horizontal="center" vertical="center" textRotation="90" shrinkToFit="1" readingOrder="2"/>
    </xf>
    <xf numFmtId="0" fontId="183" fillId="58" borderId="87" xfId="0" applyFont="1" applyFill="1" applyBorder="1" applyAlignment="1">
      <alignment horizontal="center" vertical="center" textRotation="90" shrinkToFit="1" readingOrder="2"/>
    </xf>
    <xf numFmtId="0" fontId="189" fillId="58" borderId="87" xfId="0" applyFont="1" applyFill="1" applyBorder="1" applyAlignment="1">
      <alignment horizontal="center" vertical="center" textRotation="90" shrinkToFit="1" readingOrder="2"/>
    </xf>
    <xf numFmtId="0" fontId="7" fillId="0" borderId="117" xfId="1" applyFont="1" applyBorder="1" applyAlignment="1">
      <alignment horizontal="center" vertical="center" textRotation="90" shrinkToFit="1" readingOrder="2"/>
    </xf>
    <xf numFmtId="0" fontId="42" fillId="32" borderId="101" xfId="0" applyFont="1" applyFill="1" applyBorder="1" applyAlignment="1">
      <alignment horizontal="centerContinuous" vertical="center"/>
    </xf>
    <xf numFmtId="0" fontId="161" fillId="13" borderId="115" xfId="11" applyFont="1" applyFill="1" applyBorder="1" applyAlignment="1">
      <alignment horizontal="center" vertical="center" textRotation="90" shrinkToFit="1" readingOrder="2"/>
    </xf>
    <xf numFmtId="0" fontId="40" fillId="13" borderId="49" xfId="11" applyFont="1" applyFill="1" applyBorder="1" applyAlignment="1">
      <alignment horizontal="center" vertical="center" textRotation="90" shrinkToFit="1" readingOrder="2"/>
    </xf>
    <xf numFmtId="0" fontId="40" fillId="13" borderId="21" xfId="11" applyFont="1" applyFill="1" applyBorder="1" applyAlignment="1">
      <alignment horizontal="center" vertical="center" textRotation="90" shrinkToFit="1" readingOrder="2"/>
    </xf>
    <xf numFmtId="0" fontId="40" fillId="13" borderId="48" xfId="11" applyFont="1" applyFill="1" applyBorder="1" applyAlignment="1">
      <alignment horizontal="center" vertical="center" textRotation="90" shrinkToFit="1" readingOrder="2"/>
    </xf>
    <xf numFmtId="0" fontId="40" fillId="13" borderId="83" xfId="11" applyFont="1" applyFill="1" applyBorder="1" applyAlignment="1">
      <alignment horizontal="center" vertical="center" textRotation="90" shrinkToFit="1" readingOrder="2"/>
    </xf>
    <xf numFmtId="0" fontId="40" fillId="13" borderId="91" xfId="11" applyFont="1" applyFill="1" applyBorder="1" applyAlignment="1">
      <alignment horizontal="center" vertical="center" textRotation="90" shrinkToFit="1" readingOrder="2"/>
    </xf>
    <xf numFmtId="0" fontId="40" fillId="62" borderId="82" xfId="11" applyFont="1" applyFill="1" applyBorder="1" applyAlignment="1">
      <alignment horizontal="center" vertical="center" textRotation="90" shrinkToFit="1" readingOrder="2"/>
    </xf>
    <xf numFmtId="0" fontId="40" fillId="63" borderId="83" xfId="11" applyFont="1" applyFill="1" applyBorder="1" applyAlignment="1">
      <alignment horizontal="center" vertical="center" textRotation="90" shrinkToFit="1" readingOrder="2"/>
    </xf>
    <xf numFmtId="0" fontId="40" fillId="19" borderId="87" xfId="11" applyFont="1" applyFill="1" applyBorder="1" applyAlignment="1">
      <alignment horizontal="center" vertical="center" textRotation="90" shrinkToFit="1" readingOrder="2"/>
    </xf>
    <xf numFmtId="0" fontId="40" fillId="13" borderId="82" xfId="11" applyFont="1" applyFill="1" applyBorder="1" applyAlignment="1">
      <alignment horizontal="center" vertical="center" textRotation="90" shrinkToFit="1" readingOrder="2"/>
    </xf>
    <xf numFmtId="0" fontId="40" fillId="64" borderId="82" xfId="11" applyFont="1" applyFill="1" applyBorder="1" applyAlignment="1">
      <alignment horizontal="center" vertical="center" textRotation="90" shrinkToFit="1" readingOrder="2"/>
    </xf>
    <xf numFmtId="0" fontId="40" fillId="65" borderId="83" xfId="11" applyFont="1" applyFill="1" applyBorder="1" applyAlignment="1">
      <alignment horizontal="center" vertical="center" textRotation="90" shrinkToFit="1" readingOrder="2"/>
    </xf>
    <xf numFmtId="0" fontId="40" fillId="66" borderId="83" xfId="11" applyFont="1" applyFill="1" applyBorder="1" applyAlignment="1">
      <alignment horizontal="center" vertical="center" textRotation="90" shrinkToFit="1" readingOrder="2"/>
    </xf>
    <xf numFmtId="0" fontId="40" fillId="21" borderId="83" xfId="11" applyFont="1" applyFill="1" applyBorder="1" applyAlignment="1">
      <alignment horizontal="center" vertical="center" textRotation="90" shrinkToFit="1" readingOrder="2"/>
    </xf>
    <xf numFmtId="0" fontId="40" fillId="14" borderId="83" xfId="11" applyFont="1" applyFill="1" applyBorder="1" applyAlignment="1">
      <alignment horizontal="center" vertical="center" textRotation="90" shrinkToFit="1" readingOrder="2"/>
    </xf>
    <xf numFmtId="0" fontId="40" fillId="34" borderId="87" xfId="11" applyFont="1" applyFill="1" applyBorder="1" applyAlignment="1">
      <alignment horizontal="center" vertical="center" textRotation="90" shrinkToFit="1" readingOrder="2"/>
    </xf>
    <xf numFmtId="0" fontId="40" fillId="13" borderId="32" xfId="11" applyFont="1" applyFill="1" applyBorder="1" applyAlignment="1">
      <alignment horizontal="center" vertical="center" textRotation="90" shrinkToFit="1" readingOrder="2"/>
    </xf>
    <xf numFmtId="0" fontId="40" fillId="23" borderId="82" xfId="11" applyFont="1" applyFill="1" applyBorder="1" applyAlignment="1">
      <alignment horizontal="center" vertical="center" textRotation="90" shrinkToFit="1" readingOrder="2"/>
    </xf>
    <xf numFmtId="0" fontId="40" fillId="67" borderId="83" xfId="11" applyFont="1" applyFill="1" applyBorder="1" applyAlignment="1">
      <alignment horizontal="center" vertical="center" textRotation="90" shrinkToFit="1" readingOrder="2"/>
    </xf>
    <xf numFmtId="0" fontId="40" fillId="6" borderId="87" xfId="11" applyFont="1" applyFill="1" applyBorder="1" applyAlignment="1">
      <alignment horizontal="center" vertical="center" textRotation="90" shrinkToFit="1" readingOrder="2"/>
    </xf>
    <xf numFmtId="0" fontId="40" fillId="13" borderId="86" xfId="11" applyFont="1" applyFill="1" applyBorder="1" applyAlignment="1">
      <alignment horizontal="center" vertical="center" textRotation="90" shrinkToFit="1" readingOrder="2"/>
    </xf>
    <xf numFmtId="0" fontId="7" fillId="13" borderId="115" xfId="11" applyFont="1" applyFill="1" applyBorder="1" applyAlignment="1">
      <alignment horizontal="center" vertical="center" textRotation="90" shrinkToFit="1" readingOrder="2"/>
    </xf>
    <xf numFmtId="0" fontId="243" fillId="62" borderId="69" xfId="14" applyFont="1" applyFill="1" applyBorder="1" applyAlignment="1">
      <alignment horizontal="center" vertical="center" textRotation="90" shrinkToFit="1" readingOrder="2"/>
    </xf>
    <xf numFmtId="0" fontId="243" fillId="62" borderId="70" xfId="14" applyFont="1" applyFill="1" applyBorder="1" applyAlignment="1">
      <alignment horizontal="center" vertical="center" textRotation="90" shrinkToFit="1" readingOrder="2"/>
    </xf>
    <xf numFmtId="0" fontId="243" fillId="63" borderId="70" xfId="14" applyFont="1" applyFill="1" applyBorder="1" applyAlignment="1">
      <alignment horizontal="center" vertical="center" textRotation="90" shrinkToFit="1" readingOrder="2"/>
    </xf>
    <xf numFmtId="0" fontId="243" fillId="19" borderId="70" xfId="14" applyFont="1" applyFill="1" applyBorder="1" applyAlignment="1">
      <alignment horizontal="center" vertical="center" textRotation="90" shrinkToFit="1" readingOrder="2"/>
    </xf>
    <xf numFmtId="0" fontId="243" fillId="13" borderId="70" xfId="14" applyFont="1" applyFill="1" applyBorder="1" applyAlignment="1">
      <alignment horizontal="center" vertical="center" textRotation="90" shrinkToFit="1" readingOrder="2"/>
    </xf>
    <xf numFmtId="0" fontId="243" fillId="64" borderId="70" xfId="14" applyFont="1" applyFill="1" applyBorder="1" applyAlignment="1">
      <alignment horizontal="center" vertical="center" textRotation="90" shrinkToFit="1" readingOrder="2"/>
    </xf>
    <xf numFmtId="0" fontId="243" fillId="65" borderId="70" xfId="14" applyFont="1" applyFill="1" applyBorder="1" applyAlignment="1">
      <alignment horizontal="center" vertical="center" textRotation="90" shrinkToFit="1" readingOrder="2"/>
    </xf>
    <xf numFmtId="0" fontId="243" fillId="66" borderId="70" xfId="14" applyFont="1" applyFill="1" applyBorder="1" applyAlignment="1">
      <alignment horizontal="center" vertical="center" textRotation="90" shrinkToFit="1" readingOrder="2"/>
    </xf>
    <xf numFmtId="0" fontId="243" fillId="21" borderId="70" xfId="14" applyFont="1" applyFill="1" applyBorder="1" applyAlignment="1">
      <alignment horizontal="center" vertical="center" textRotation="90" shrinkToFit="1" readingOrder="2"/>
    </xf>
    <xf numFmtId="0" fontId="243" fillId="14" borderId="70" xfId="14" applyFont="1" applyFill="1" applyBorder="1" applyAlignment="1">
      <alignment horizontal="center" vertical="center" textRotation="90" shrinkToFit="1" readingOrder="2"/>
    </xf>
    <xf numFmtId="0" fontId="243" fillId="34" borderId="70" xfId="14" applyFont="1" applyFill="1" applyBorder="1" applyAlignment="1">
      <alignment horizontal="center" vertical="center" textRotation="90" shrinkToFit="1" readingOrder="2"/>
    </xf>
    <xf numFmtId="0" fontId="243" fillId="23" borderId="70" xfId="14" applyFont="1" applyFill="1" applyBorder="1" applyAlignment="1">
      <alignment horizontal="center" vertical="center" textRotation="90" shrinkToFit="1" readingOrder="2"/>
    </xf>
    <xf numFmtId="0" fontId="243" fillId="67" borderId="70" xfId="14" applyFont="1" applyFill="1" applyBorder="1" applyAlignment="1">
      <alignment horizontal="center" vertical="center" textRotation="90" shrinkToFit="1" readingOrder="2"/>
    </xf>
    <xf numFmtId="0" fontId="243" fillId="6" borderId="70" xfId="14" applyFont="1" applyFill="1" applyBorder="1" applyAlignment="1">
      <alignment horizontal="center" vertical="center" textRotation="90" shrinkToFit="1" readingOrder="2"/>
    </xf>
    <xf numFmtId="0" fontId="243" fillId="13" borderId="71" xfId="14" applyFont="1" applyFill="1" applyBorder="1" applyAlignment="1">
      <alignment horizontal="center" vertical="center" textRotation="90" shrinkToFit="1" readingOrder="2"/>
    </xf>
    <xf numFmtId="0" fontId="242" fillId="62" borderId="69" xfId="14" applyFont="1" applyFill="1" applyBorder="1" applyAlignment="1">
      <alignment horizontal="center" vertical="center" textRotation="90" shrinkToFit="1" readingOrder="2"/>
    </xf>
    <xf numFmtId="0" fontId="242" fillId="62" borderId="70" xfId="14" applyFont="1" applyFill="1" applyBorder="1" applyAlignment="1">
      <alignment horizontal="center" vertical="center" textRotation="90" shrinkToFit="1" readingOrder="2"/>
    </xf>
    <xf numFmtId="0" fontId="242" fillId="63" borderId="70" xfId="14" applyFont="1" applyFill="1" applyBorder="1" applyAlignment="1">
      <alignment horizontal="center" vertical="center" textRotation="90" shrinkToFit="1" readingOrder="2"/>
    </xf>
    <xf numFmtId="0" fontId="242" fillId="19" borderId="70" xfId="14" applyFont="1" applyFill="1" applyBorder="1" applyAlignment="1">
      <alignment horizontal="center" vertical="center" textRotation="90" shrinkToFit="1" readingOrder="2"/>
    </xf>
    <xf numFmtId="0" fontId="242" fillId="13" borderId="70" xfId="14" applyFont="1" applyFill="1" applyBorder="1" applyAlignment="1">
      <alignment horizontal="center" vertical="center" textRotation="90" shrinkToFit="1" readingOrder="2"/>
    </xf>
    <xf numFmtId="0" fontId="242" fillId="64" borderId="70" xfId="14" applyFont="1" applyFill="1" applyBorder="1" applyAlignment="1">
      <alignment horizontal="center" vertical="center" textRotation="90" shrinkToFit="1" readingOrder="2"/>
    </xf>
    <xf numFmtId="0" fontId="242" fillId="65" borderId="70" xfId="14" applyFont="1" applyFill="1" applyBorder="1" applyAlignment="1">
      <alignment horizontal="center" vertical="center" textRotation="90" shrinkToFit="1" readingOrder="2"/>
    </xf>
    <xf numFmtId="0" fontId="242" fillId="66" borderId="70" xfId="14" applyFont="1" applyFill="1" applyBorder="1" applyAlignment="1">
      <alignment horizontal="center" vertical="center" textRotation="90" shrinkToFit="1" readingOrder="2"/>
    </xf>
    <xf numFmtId="0" fontId="242" fillId="21" borderId="70" xfId="14" applyFont="1" applyFill="1" applyBorder="1" applyAlignment="1">
      <alignment horizontal="center" vertical="center" textRotation="90" shrinkToFit="1" readingOrder="2"/>
    </xf>
    <xf numFmtId="0" fontId="242" fillId="14" borderId="70" xfId="14" applyFont="1" applyFill="1" applyBorder="1" applyAlignment="1">
      <alignment horizontal="center" vertical="center" textRotation="90" shrinkToFit="1" readingOrder="2"/>
    </xf>
    <xf numFmtId="0" fontId="242" fillId="48" borderId="70" xfId="14" applyFont="1" applyFill="1" applyBorder="1" applyAlignment="1">
      <alignment horizontal="center" vertical="center" textRotation="90" shrinkToFit="1" readingOrder="2"/>
    </xf>
    <xf numFmtId="0" fontId="242" fillId="23" borderId="70" xfId="14" applyFont="1" applyFill="1" applyBorder="1" applyAlignment="1">
      <alignment horizontal="center" vertical="center" textRotation="90" shrinkToFit="1" readingOrder="2"/>
    </xf>
    <xf numFmtId="0" fontId="242" fillId="67" borderId="70" xfId="14" applyFont="1" applyFill="1" applyBorder="1" applyAlignment="1">
      <alignment horizontal="center" vertical="center" textRotation="90" shrinkToFit="1" readingOrder="2"/>
    </xf>
    <xf numFmtId="0" fontId="242" fillId="6" borderId="70" xfId="14" applyFont="1" applyFill="1" applyBorder="1" applyAlignment="1">
      <alignment horizontal="center" vertical="center" textRotation="90" shrinkToFit="1" readingOrder="2"/>
    </xf>
    <xf numFmtId="0" fontId="242" fillId="13" borderId="71" xfId="14" applyFont="1" applyFill="1" applyBorder="1" applyAlignment="1">
      <alignment horizontal="center" vertical="center" textRotation="90" shrinkToFit="1" readingOrder="2"/>
    </xf>
    <xf numFmtId="0" fontId="47" fillId="0" borderId="3" xfId="0" applyFont="1" applyBorder="1" applyAlignment="1">
      <alignment shrinkToFit="1" readingOrder="2"/>
    </xf>
    <xf numFmtId="0" fontId="19" fillId="17" borderId="3" xfId="1" applyFont="1" applyFill="1" applyBorder="1" applyAlignment="1">
      <alignment vertical="center" textRotation="90" wrapText="1" readingOrder="2"/>
    </xf>
    <xf numFmtId="0" fontId="19" fillId="50" borderId="3" xfId="1" applyFont="1" applyFill="1" applyBorder="1" applyAlignment="1">
      <alignment vertical="center" textRotation="90" readingOrder="2"/>
    </xf>
    <xf numFmtId="0" fontId="26" fillId="11" borderId="3" xfId="1" applyFont="1" applyFill="1" applyBorder="1" applyAlignment="1">
      <alignment vertical="center" textRotation="90" wrapText="1" readingOrder="2"/>
    </xf>
    <xf numFmtId="0" fontId="19" fillId="12" borderId="3" xfId="1" applyFont="1" applyFill="1" applyBorder="1" applyAlignment="1">
      <alignment vertical="center" textRotation="90" readingOrder="2"/>
    </xf>
    <xf numFmtId="0" fontId="44" fillId="29" borderId="3" xfId="0" applyFont="1" applyFill="1" applyBorder="1" applyAlignment="1">
      <alignment vertical="center" textRotation="90" shrinkToFit="1" readingOrder="2"/>
    </xf>
    <xf numFmtId="0" fontId="44" fillId="30" borderId="3" xfId="0" applyFont="1" applyFill="1" applyBorder="1" applyAlignment="1">
      <alignment vertical="center" textRotation="90" shrinkToFit="1" readingOrder="2"/>
    </xf>
    <xf numFmtId="0" fontId="19" fillId="14" borderId="3" xfId="1" applyFont="1" applyFill="1" applyBorder="1" applyAlignment="1">
      <alignment vertical="center" textRotation="90" wrapText="1" readingOrder="2"/>
    </xf>
    <xf numFmtId="0" fontId="28" fillId="10" borderId="3" xfId="1" applyFont="1" applyFill="1" applyBorder="1" applyAlignment="1">
      <alignment vertical="center" textRotation="90" wrapText="1" readingOrder="2"/>
    </xf>
    <xf numFmtId="0" fontId="29" fillId="18" borderId="3" xfId="1" applyFont="1" applyFill="1" applyBorder="1" applyAlignment="1">
      <alignment vertical="center" textRotation="90" wrapText="1" readingOrder="2"/>
    </xf>
    <xf numFmtId="0" fontId="29" fillId="19" borderId="3" xfId="1" applyFont="1" applyFill="1" applyBorder="1" applyAlignment="1">
      <alignment vertical="center" textRotation="90" wrapText="1" readingOrder="2"/>
    </xf>
    <xf numFmtId="0" fontId="29" fillId="20" borderId="3" xfId="1" applyFont="1" applyFill="1" applyBorder="1" applyAlignment="1">
      <alignment vertical="center" textRotation="90" wrapText="1" readingOrder="2"/>
    </xf>
    <xf numFmtId="0" fontId="29" fillId="17" borderId="3" xfId="1" applyFont="1" applyFill="1" applyBorder="1" applyAlignment="1">
      <alignment vertical="center" textRotation="90" wrapText="1" readingOrder="2"/>
    </xf>
    <xf numFmtId="0" fontId="29" fillId="16" borderId="3" xfId="1" applyFont="1" applyFill="1" applyBorder="1" applyAlignment="1">
      <alignment vertical="center" textRotation="90" wrapText="1" readingOrder="2"/>
    </xf>
    <xf numFmtId="0" fontId="29" fillId="21" borderId="3" xfId="1" applyFont="1" applyFill="1" applyBorder="1" applyAlignment="1">
      <alignment vertical="center" textRotation="90" wrapText="1" readingOrder="2"/>
    </xf>
    <xf numFmtId="0" fontId="29" fillId="22" borderId="3" xfId="1" applyFont="1" applyFill="1" applyBorder="1" applyAlignment="1">
      <alignment vertical="center" textRotation="90" wrapText="1" readingOrder="2"/>
    </xf>
    <xf numFmtId="0" fontId="12" fillId="19" borderId="3" xfId="0" applyFont="1" applyFill="1" applyBorder="1" applyAlignment="1">
      <alignment vertical="center" textRotation="90" shrinkToFit="1" readingOrder="2"/>
    </xf>
    <xf numFmtId="0" fontId="29" fillId="24" borderId="3" xfId="1" applyFont="1" applyFill="1" applyBorder="1" applyAlignment="1">
      <alignment vertical="center" textRotation="90" wrapText="1" readingOrder="2"/>
    </xf>
    <xf numFmtId="0" fontId="21" fillId="11" borderId="3" xfId="1" applyFont="1" applyFill="1" applyBorder="1" applyAlignment="1">
      <alignment vertical="center" textRotation="90" wrapText="1" readingOrder="2"/>
    </xf>
    <xf numFmtId="0" fontId="29" fillId="9" borderId="3" xfId="1" applyFont="1" applyFill="1" applyBorder="1" applyAlignment="1">
      <alignment vertical="center" textRotation="90" wrapText="1" readingOrder="2"/>
    </xf>
    <xf numFmtId="0" fontId="29" fillId="10" borderId="3" xfId="1" applyFont="1" applyFill="1" applyBorder="1" applyAlignment="1">
      <alignment vertical="center" textRotation="90" wrapText="1" readingOrder="2"/>
    </xf>
    <xf numFmtId="0" fontId="29" fillId="5" borderId="3" xfId="1" applyFont="1" applyFill="1" applyBorder="1" applyAlignment="1">
      <alignment vertical="center" textRotation="90" wrapText="1" readingOrder="2"/>
    </xf>
    <xf numFmtId="0" fontId="29" fillId="30" borderId="3" xfId="1" applyFont="1" applyFill="1" applyBorder="1" applyAlignment="1">
      <alignment vertical="center" textRotation="90" wrapText="1" readingOrder="2"/>
    </xf>
    <xf numFmtId="0" fontId="47" fillId="0" borderId="1" xfId="0" applyFont="1" applyBorder="1" applyAlignment="1">
      <alignment shrinkToFit="1" readingOrder="2"/>
    </xf>
    <xf numFmtId="164" fontId="47" fillId="0" borderId="47" xfId="0" applyNumberFormat="1" applyFont="1" applyBorder="1" applyAlignment="1">
      <alignment shrinkToFit="1" readingOrder="2"/>
    </xf>
    <xf numFmtId="164" fontId="47" fillId="0" borderId="48" xfId="0" applyNumberFormat="1" applyFont="1" applyBorder="1" applyAlignment="1">
      <alignment shrinkToFit="1" readingOrder="2"/>
    </xf>
    <xf numFmtId="164" fontId="47" fillId="0" borderId="113" xfId="0" applyNumberFormat="1" applyFont="1" applyBorder="1" applyAlignment="1">
      <alignment shrinkToFit="1" readingOrder="2"/>
    </xf>
    <xf numFmtId="0" fontId="47" fillId="0" borderId="83" xfId="0" applyFont="1" applyBorder="1" applyAlignment="1">
      <alignment shrinkToFit="1" readingOrder="2"/>
    </xf>
    <xf numFmtId="0" fontId="19" fillId="17" borderId="83" xfId="1" applyFont="1" applyFill="1" applyBorder="1" applyAlignment="1">
      <alignment vertical="center" textRotation="90" wrapText="1" readingOrder="2"/>
    </xf>
    <xf numFmtId="0" fontId="19" fillId="50" borderId="83" xfId="1" applyFont="1" applyFill="1" applyBorder="1" applyAlignment="1">
      <alignment vertical="center" textRotation="90" readingOrder="2"/>
    </xf>
    <xf numFmtId="0" fontId="26" fillId="11" borderId="83" xfId="1" applyFont="1" applyFill="1" applyBorder="1" applyAlignment="1">
      <alignment vertical="center" textRotation="90" wrapText="1" readingOrder="2"/>
    </xf>
    <xf numFmtId="0" fontId="19" fillId="12" borderId="83" xfId="1" applyFont="1" applyFill="1" applyBorder="1" applyAlignment="1">
      <alignment vertical="center" textRotation="90" readingOrder="2"/>
    </xf>
    <xf numFmtId="0" fontId="44" fillId="29" borderId="83" xfId="0" applyFont="1" applyFill="1" applyBorder="1" applyAlignment="1">
      <alignment vertical="center" textRotation="90" shrinkToFit="1" readingOrder="2"/>
    </xf>
    <xf numFmtId="0" fontId="44" fillId="30" borderId="83" xfId="0" applyFont="1" applyFill="1" applyBorder="1" applyAlignment="1">
      <alignment vertical="center" textRotation="90" shrinkToFit="1" readingOrder="2"/>
    </xf>
    <xf numFmtId="0" fontId="19" fillId="14" borderId="83" xfId="1" applyFont="1" applyFill="1" applyBorder="1" applyAlignment="1">
      <alignment vertical="center" textRotation="90" wrapText="1" readingOrder="2"/>
    </xf>
    <xf numFmtId="0" fontId="28" fillId="10" borderId="83" xfId="1" applyFont="1" applyFill="1" applyBorder="1" applyAlignment="1">
      <alignment vertical="center" textRotation="90" wrapText="1" readingOrder="2"/>
    </xf>
    <xf numFmtId="0" fontId="29" fillId="18" borderId="83" xfId="1" applyFont="1" applyFill="1" applyBorder="1" applyAlignment="1">
      <alignment vertical="center" textRotation="90" wrapText="1" readingOrder="2"/>
    </xf>
    <xf numFmtId="0" fontId="29" fillId="19" borderId="83" xfId="1" applyFont="1" applyFill="1" applyBorder="1" applyAlignment="1">
      <alignment vertical="center" textRotation="90" wrapText="1" readingOrder="2"/>
    </xf>
    <xf numFmtId="0" fontId="29" fillId="20" borderId="83" xfId="1" applyFont="1" applyFill="1" applyBorder="1" applyAlignment="1">
      <alignment vertical="center" textRotation="90" wrapText="1" readingOrder="2"/>
    </xf>
    <xf numFmtId="0" fontId="29" fillId="17" borderId="83" xfId="1" applyFont="1" applyFill="1" applyBorder="1" applyAlignment="1">
      <alignment vertical="center" textRotation="90" wrapText="1" readingOrder="2"/>
    </xf>
    <xf numFmtId="0" fontId="29" fillId="16" borderId="83" xfId="1" applyFont="1" applyFill="1" applyBorder="1" applyAlignment="1">
      <alignment vertical="center" textRotation="90" wrapText="1" readingOrder="2"/>
    </xf>
    <xf numFmtId="0" fontId="29" fillId="21" borderId="83" xfId="1" applyFont="1" applyFill="1" applyBorder="1" applyAlignment="1">
      <alignment vertical="center" textRotation="90" wrapText="1" readingOrder="2"/>
    </xf>
    <xf numFmtId="0" fontId="29" fillId="22" borderId="83" xfId="1" applyFont="1" applyFill="1" applyBorder="1" applyAlignment="1">
      <alignment vertical="center" textRotation="90" wrapText="1" readingOrder="2"/>
    </xf>
    <xf numFmtId="0" fontId="12" fillId="19" borderId="83" xfId="0" applyFont="1" applyFill="1" applyBorder="1" applyAlignment="1">
      <alignment vertical="center" textRotation="90" shrinkToFit="1" readingOrder="2"/>
    </xf>
    <xf numFmtId="0" fontId="29" fillId="24" borderId="83" xfId="1" applyFont="1" applyFill="1" applyBorder="1" applyAlignment="1">
      <alignment vertical="center" textRotation="90" wrapText="1" readingOrder="2"/>
    </xf>
    <xf numFmtId="0" fontId="21" fillId="11" borderId="83" xfId="1" applyFont="1" applyFill="1" applyBorder="1" applyAlignment="1">
      <alignment vertical="center" textRotation="90" wrapText="1" readingOrder="2"/>
    </xf>
    <xf numFmtId="0" fontId="29" fillId="9" borderId="83" xfId="1" applyFont="1" applyFill="1" applyBorder="1" applyAlignment="1">
      <alignment vertical="center" textRotation="90" wrapText="1" readingOrder="2"/>
    </xf>
    <xf numFmtId="0" fontId="29" fillId="10" borderId="83" xfId="1" applyFont="1" applyFill="1" applyBorder="1" applyAlignment="1">
      <alignment vertical="center" textRotation="90" wrapText="1" readingOrder="2"/>
    </xf>
    <xf numFmtId="0" fontId="29" fillId="5" borderId="83" xfId="1" applyFont="1" applyFill="1" applyBorder="1" applyAlignment="1">
      <alignment vertical="center" textRotation="90" wrapText="1" readingOrder="2"/>
    </xf>
    <xf numFmtId="0" fontId="29" fillId="30" borderId="83" xfId="1" applyFont="1" applyFill="1" applyBorder="1" applyAlignment="1">
      <alignment vertical="center" textRotation="90" wrapText="1" readingOrder="2"/>
    </xf>
    <xf numFmtId="0" fontId="47" fillId="0" borderId="91" xfId="0" applyFont="1" applyBorder="1" applyAlignment="1">
      <alignment shrinkToFit="1" readingOrder="2"/>
    </xf>
    <xf numFmtId="0" fontId="47" fillId="0" borderId="82" xfId="0" applyFont="1" applyBorder="1" applyAlignment="1">
      <alignment shrinkToFit="1" readingOrder="2"/>
    </xf>
    <xf numFmtId="0" fontId="47" fillId="0" borderId="87" xfId="0" applyFont="1" applyBorder="1" applyAlignment="1">
      <alignment shrinkToFit="1" readingOrder="2"/>
    </xf>
    <xf numFmtId="0" fontId="47" fillId="0" borderId="39" xfId="0" applyFont="1" applyBorder="1" applyAlignment="1">
      <alignment shrinkToFit="1" readingOrder="2"/>
    </xf>
    <xf numFmtId="0" fontId="19" fillId="17" borderId="39" xfId="1" applyFont="1" applyFill="1" applyBorder="1" applyAlignment="1">
      <alignment vertical="center" textRotation="90" wrapText="1" readingOrder="2"/>
    </xf>
    <xf numFmtId="0" fontId="19" fillId="50" borderId="39" xfId="1" applyFont="1" applyFill="1" applyBorder="1" applyAlignment="1">
      <alignment vertical="center" textRotation="90" readingOrder="2"/>
    </xf>
    <xf numFmtId="0" fontId="26" fillId="11" borderId="39" xfId="1" applyFont="1" applyFill="1" applyBorder="1" applyAlignment="1">
      <alignment vertical="center" textRotation="90" wrapText="1" readingOrder="2"/>
    </xf>
    <xf numFmtId="0" fontId="19" fillId="12" borderId="39" xfId="1" applyFont="1" applyFill="1" applyBorder="1" applyAlignment="1">
      <alignment vertical="center" textRotation="90" readingOrder="2"/>
    </xf>
    <xf numFmtId="0" fontId="44" fillId="29" borderId="39" xfId="0" applyFont="1" applyFill="1" applyBorder="1" applyAlignment="1">
      <alignment vertical="center" textRotation="90" shrinkToFit="1" readingOrder="2"/>
    </xf>
    <xf numFmtId="0" fontId="44" fillId="30" borderId="39" xfId="0" applyFont="1" applyFill="1" applyBorder="1" applyAlignment="1">
      <alignment vertical="center" textRotation="90" shrinkToFit="1" readingOrder="2"/>
    </xf>
    <xf numFmtId="0" fontId="19" fillId="14" borderId="39" xfId="1" applyFont="1" applyFill="1" applyBorder="1" applyAlignment="1">
      <alignment vertical="center" textRotation="90" wrapText="1" readingOrder="2"/>
    </xf>
    <xf numFmtId="0" fontId="28" fillId="10" borderId="39" xfId="1" applyFont="1" applyFill="1" applyBorder="1" applyAlignment="1">
      <alignment vertical="center" textRotation="90" wrapText="1" readingOrder="2"/>
    </xf>
    <xf numFmtId="0" fontId="29" fillId="18" borderId="39" xfId="1" applyFont="1" applyFill="1" applyBorder="1" applyAlignment="1">
      <alignment vertical="center" textRotation="90" wrapText="1" readingOrder="2"/>
    </xf>
    <xf numFmtId="0" fontId="29" fillId="19" borderId="39" xfId="1" applyFont="1" applyFill="1" applyBorder="1" applyAlignment="1">
      <alignment vertical="center" textRotation="90" wrapText="1" readingOrder="2"/>
    </xf>
    <xf numFmtId="0" fontId="29" fillId="20" borderId="39" xfId="1" applyFont="1" applyFill="1" applyBorder="1" applyAlignment="1">
      <alignment vertical="center" textRotation="90" wrapText="1" readingOrder="2"/>
    </xf>
    <xf numFmtId="0" fontId="29" fillId="17" borderId="39" xfId="1" applyFont="1" applyFill="1" applyBorder="1" applyAlignment="1">
      <alignment vertical="center" textRotation="90" wrapText="1" readingOrder="2"/>
    </xf>
    <xf numFmtId="0" fontId="29" fillId="16" borderId="39" xfId="1" applyFont="1" applyFill="1" applyBorder="1" applyAlignment="1">
      <alignment vertical="center" textRotation="90" wrapText="1" readingOrder="2"/>
    </xf>
    <xf numFmtId="0" fontId="29" fillId="21" borderId="39" xfId="1" applyFont="1" applyFill="1" applyBorder="1" applyAlignment="1">
      <alignment vertical="center" textRotation="90" wrapText="1" readingOrder="2"/>
    </xf>
    <xf numFmtId="0" fontId="29" fillId="22" borderId="39" xfId="1" applyFont="1" applyFill="1" applyBorder="1" applyAlignment="1">
      <alignment vertical="center" textRotation="90" wrapText="1" readingOrder="2"/>
    </xf>
    <xf numFmtId="0" fontId="12" fillId="19" borderId="39" xfId="0" applyFont="1" applyFill="1" applyBorder="1" applyAlignment="1">
      <alignment vertical="center" textRotation="90" shrinkToFit="1" readingOrder="2"/>
    </xf>
    <xf numFmtId="0" fontId="29" fillId="24" borderId="39" xfId="1" applyFont="1" applyFill="1" applyBorder="1" applyAlignment="1">
      <alignment vertical="center" textRotation="90" wrapText="1" readingOrder="2"/>
    </xf>
    <xf numFmtId="0" fontId="21" fillId="11" borderId="39" xfId="1" applyFont="1" applyFill="1" applyBorder="1" applyAlignment="1">
      <alignment vertical="center" textRotation="90" wrapText="1" readingOrder="2"/>
    </xf>
    <xf numFmtId="0" fontId="29" fillId="9" borderId="39" xfId="1" applyFont="1" applyFill="1" applyBorder="1" applyAlignment="1">
      <alignment vertical="center" textRotation="90" wrapText="1" readingOrder="2"/>
    </xf>
    <xf numFmtId="0" fontId="29" fillId="10" borderId="39" xfId="1" applyFont="1" applyFill="1" applyBorder="1" applyAlignment="1">
      <alignment vertical="center" textRotation="90" wrapText="1" readingOrder="2"/>
    </xf>
    <xf numFmtId="0" fontId="29" fillId="5" borderId="39" xfId="1" applyFont="1" applyFill="1" applyBorder="1" applyAlignment="1">
      <alignment vertical="center" textRotation="90" wrapText="1" readingOrder="2"/>
    </xf>
    <xf numFmtId="0" fontId="29" fillId="30" borderId="39" xfId="1" applyFont="1" applyFill="1" applyBorder="1" applyAlignment="1">
      <alignment vertical="center" textRotation="90" wrapText="1" readingOrder="2"/>
    </xf>
    <xf numFmtId="0" fontId="47" fillId="0" borderId="28" xfId="0" applyFont="1" applyBorder="1" applyAlignment="1">
      <alignment shrinkToFit="1" readingOrder="2"/>
    </xf>
    <xf numFmtId="0" fontId="47" fillId="0" borderId="54" xfId="0" applyFont="1" applyBorder="1" applyAlignment="1">
      <alignment shrinkToFit="1" readingOrder="2"/>
    </xf>
    <xf numFmtId="0" fontId="47" fillId="0" borderId="114" xfId="0" applyFont="1" applyBorder="1" applyAlignment="1">
      <alignment shrinkToFit="1" readingOrder="2"/>
    </xf>
    <xf numFmtId="0" fontId="19" fillId="14" borderId="54" xfId="1" applyFont="1" applyFill="1" applyBorder="1" applyAlignment="1">
      <alignment vertical="center" textRotation="90" wrapText="1" readingOrder="2"/>
    </xf>
    <xf numFmtId="164" fontId="47" fillId="0" borderId="107" xfId="0" applyNumberFormat="1" applyFont="1" applyBorder="1" applyAlignment="1">
      <alignment shrinkToFit="1"/>
    </xf>
    <xf numFmtId="0" fontId="29" fillId="16" borderId="111" xfId="1" applyFont="1" applyFill="1" applyBorder="1" applyAlignment="1">
      <alignment vertical="center" textRotation="90" wrapText="1" readingOrder="2"/>
    </xf>
    <xf numFmtId="0" fontId="29" fillId="24" borderId="112" xfId="1" applyFont="1" applyFill="1" applyBorder="1" applyAlignment="1">
      <alignment vertical="center" textRotation="90" wrapText="1" readingOrder="2"/>
    </xf>
    <xf numFmtId="0" fontId="19" fillId="14" borderId="82" xfId="1" applyFont="1" applyFill="1" applyBorder="1" applyAlignment="1">
      <alignment vertical="center" textRotation="90" wrapText="1" readingOrder="2"/>
    </xf>
    <xf numFmtId="164" fontId="47" fillId="0" borderId="81" xfId="0" applyNumberFormat="1" applyFont="1" applyBorder="1" applyAlignment="1">
      <alignment shrinkToFit="1"/>
    </xf>
    <xf numFmtId="0" fontId="29" fillId="16" borderId="49" xfId="1" applyFont="1" applyFill="1" applyBorder="1" applyAlignment="1">
      <alignment vertical="center" textRotation="90" wrapText="1" readingOrder="2"/>
    </xf>
    <xf numFmtId="0" fontId="29" fillId="24" borderId="33" xfId="1" applyFont="1" applyFill="1" applyBorder="1" applyAlignment="1">
      <alignment vertical="center" textRotation="90" wrapText="1" readingOrder="2"/>
    </xf>
    <xf numFmtId="0" fontId="19" fillId="14" borderId="56" xfId="1" applyFont="1" applyFill="1" applyBorder="1" applyAlignment="1">
      <alignment vertical="center" textRotation="90" wrapText="1" readingOrder="2"/>
    </xf>
    <xf numFmtId="164" fontId="47" fillId="0" borderId="115" xfId="0" applyNumberFormat="1" applyFont="1" applyBorder="1" applyAlignment="1">
      <alignment shrinkToFit="1"/>
    </xf>
    <xf numFmtId="0" fontId="29" fillId="16" borderId="93" xfId="1" applyFont="1" applyFill="1" applyBorder="1" applyAlignment="1">
      <alignment vertical="center" textRotation="90" wrapText="1" readingOrder="2"/>
    </xf>
    <xf numFmtId="0" fontId="29" fillId="24" borderId="46" xfId="1" applyFont="1" applyFill="1" applyBorder="1" applyAlignment="1">
      <alignment vertical="center" textRotation="90" wrapText="1" readingOrder="2"/>
    </xf>
    <xf numFmtId="0" fontId="19" fillId="14" borderId="27" xfId="1" applyFont="1" applyFill="1" applyBorder="1" applyAlignment="1">
      <alignment vertical="center" textRotation="90" wrapText="1" readingOrder="2"/>
    </xf>
    <xf numFmtId="164" fontId="47" fillId="0" borderId="34" xfId="0" applyNumberFormat="1" applyFont="1" applyBorder="1" applyAlignment="1">
      <alignment shrinkToFit="1"/>
    </xf>
    <xf numFmtId="0" fontId="29" fillId="16" borderId="99" xfId="1" applyFont="1" applyFill="1" applyBorder="1" applyAlignment="1">
      <alignment vertical="center" textRotation="90" wrapText="1" readingOrder="2"/>
    </xf>
    <xf numFmtId="0" fontId="29" fillId="24" borderId="100" xfId="1" applyFont="1" applyFill="1" applyBorder="1" applyAlignment="1">
      <alignment vertical="center" textRotation="90" wrapText="1" readingOrder="2"/>
    </xf>
    <xf numFmtId="0" fontId="19" fillId="14" borderId="69" xfId="1" applyFont="1" applyFill="1" applyBorder="1" applyAlignment="1">
      <alignment vertical="center" textRotation="90" wrapText="1" readingOrder="2"/>
    </xf>
    <xf numFmtId="0" fontId="47" fillId="38" borderId="42" xfId="0" applyFont="1" applyFill="1" applyBorder="1" applyAlignment="1">
      <alignment shrinkToFit="1" readingOrder="2"/>
    </xf>
    <xf numFmtId="0" fontId="29" fillId="16" borderId="102" xfId="1" applyFont="1" applyFill="1" applyBorder="1" applyAlignment="1">
      <alignment vertical="center" textRotation="90" wrapText="1" readingOrder="2"/>
    </xf>
    <xf numFmtId="0" fontId="29" fillId="24" borderId="105" xfId="1" applyFont="1" applyFill="1" applyBorder="1" applyAlignment="1">
      <alignment vertical="center" textRotation="90" wrapText="1" readingOrder="2"/>
    </xf>
    <xf numFmtId="0" fontId="19" fillId="17" borderId="40" xfId="1" applyFont="1" applyFill="1" applyBorder="1" applyAlignment="1">
      <alignment vertical="center" textRotation="90" wrapText="1" readingOrder="2"/>
    </xf>
    <xf numFmtId="0" fontId="19" fillId="50" borderId="40" xfId="1" applyFont="1" applyFill="1" applyBorder="1" applyAlignment="1">
      <alignment vertical="center" textRotation="90" readingOrder="2"/>
    </xf>
    <xf numFmtId="0" fontId="26" fillId="11" borderId="40" xfId="1" applyFont="1" applyFill="1" applyBorder="1" applyAlignment="1">
      <alignment vertical="center" textRotation="90" wrapText="1" readingOrder="2"/>
    </xf>
    <xf numFmtId="0" fontId="19" fillId="12" borderId="40" xfId="1" applyFont="1" applyFill="1" applyBorder="1" applyAlignment="1">
      <alignment vertical="center" textRotation="90" readingOrder="2"/>
    </xf>
    <xf numFmtId="0" fontId="44" fillId="29" borderId="40" xfId="0" applyFont="1" applyFill="1" applyBorder="1" applyAlignment="1">
      <alignment vertical="center" textRotation="90" shrinkToFit="1" readingOrder="2"/>
    </xf>
    <xf numFmtId="0" fontId="44" fillId="30" borderId="40" xfId="0" applyFont="1" applyFill="1" applyBorder="1" applyAlignment="1">
      <alignment vertical="center" textRotation="90" shrinkToFit="1" readingOrder="2"/>
    </xf>
    <xf numFmtId="0" fontId="19" fillId="14" borderId="40" xfId="1" applyFont="1" applyFill="1" applyBorder="1" applyAlignment="1">
      <alignment vertical="center" textRotation="90" wrapText="1" readingOrder="2"/>
    </xf>
    <xf numFmtId="0" fontId="28" fillId="10" borderId="40" xfId="1" applyFont="1" applyFill="1" applyBorder="1" applyAlignment="1">
      <alignment vertical="center" textRotation="90" wrapText="1" readingOrder="2"/>
    </xf>
    <xf numFmtId="0" fontId="29" fillId="18" borderId="40" xfId="1" applyFont="1" applyFill="1" applyBorder="1" applyAlignment="1">
      <alignment vertical="center" textRotation="90" wrapText="1" readingOrder="2"/>
    </xf>
    <xf numFmtId="0" fontId="29" fillId="19" borderId="40" xfId="1" applyFont="1" applyFill="1" applyBorder="1" applyAlignment="1">
      <alignment vertical="center" textRotation="90" wrapText="1" readingOrder="2"/>
    </xf>
    <xf numFmtId="0" fontId="29" fillId="20" borderId="40" xfId="1" applyFont="1" applyFill="1" applyBorder="1" applyAlignment="1">
      <alignment vertical="center" textRotation="90" wrapText="1" readingOrder="2"/>
    </xf>
    <xf numFmtId="0" fontId="29" fillId="17" borderId="40" xfId="1" applyFont="1" applyFill="1" applyBorder="1" applyAlignment="1">
      <alignment vertical="center" textRotation="90" wrapText="1" readingOrder="2"/>
    </xf>
    <xf numFmtId="0" fontId="29" fillId="16" borderId="40" xfId="1" applyFont="1" applyFill="1" applyBorder="1" applyAlignment="1">
      <alignment vertical="center" textRotation="90" wrapText="1" readingOrder="2"/>
    </xf>
    <xf numFmtId="0" fontId="29" fillId="21" borderId="40" xfId="1" applyFont="1" applyFill="1" applyBorder="1" applyAlignment="1">
      <alignment vertical="center" textRotation="90" wrapText="1" readingOrder="2"/>
    </xf>
    <xf numFmtId="0" fontId="29" fillId="22" borderId="40" xfId="1" applyFont="1" applyFill="1" applyBorder="1" applyAlignment="1">
      <alignment vertical="center" textRotation="90" wrapText="1" readingOrder="2"/>
    </xf>
    <xf numFmtId="0" fontId="12" fillId="19" borderId="40" xfId="0" applyFont="1" applyFill="1" applyBorder="1" applyAlignment="1">
      <alignment vertical="center" textRotation="90" shrinkToFit="1" readingOrder="2"/>
    </xf>
    <xf numFmtId="0" fontId="29" fillId="24" borderId="40" xfId="1" applyFont="1" applyFill="1" applyBorder="1" applyAlignment="1">
      <alignment vertical="center" textRotation="90" wrapText="1" readingOrder="2"/>
    </xf>
    <xf numFmtId="0" fontId="21" fillId="11" borderId="40" xfId="1" applyFont="1" applyFill="1" applyBorder="1" applyAlignment="1">
      <alignment vertical="center" textRotation="90" wrapText="1" readingOrder="2"/>
    </xf>
    <xf numFmtId="0" fontId="29" fillId="9" borderId="40" xfId="1" applyFont="1" applyFill="1" applyBorder="1" applyAlignment="1">
      <alignment vertical="center" textRotation="90" wrapText="1" readingOrder="2"/>
    </xf>
    <xf numFmtId="0" fontId="29" fillId="10" borderId="40" xfId="1" applyFont="1" applyFill="1" applyBorder="1" applyAlignment="1">
      <alignment vertical="center" textRotation="90" wrapText="1" readingOrder="2"/>
    </xf>
    <xf numFmtId="0" fontId="29" fillId="5" borderId="40" xfId="1" applyFont="1" applyFill="1" applyBorder="1" applyAlignment="1">
      <alignment vertical="center" textRotation="90" wrapText="1" readingOrder="2"/>
    </xf>
    <xf numFmtId="0" fontId="29" fillId="30" borderId="40" xfId="1" applyFont="1" applyFill="1" applyBorder="1" applyAlignment="1">
      <alignment vertical="center" textRotation="90" wrapText="1" readingOrder="2"/>
    </xf>
    <xf numFmtId="0" fontId="47" fillId="0" borderId="41" xfId="0" applyFont="1" applyBorder="1" applyAlignment="1">
      <alignment shrinkToFit="1" readingOrder="2"/>
    </xf>
    <xf numFmtId="0" fontId="191" fillId="0" borderId="81" xfId="0" applyFont="1" applyBorder="1" applyAlignment="1">
      <alignment horizontal="centerContinuous"/>
    </xf>
    <xf numFmtId="0" fontId="47" fillId="38" borderId="83" xfId="0" applyFont="1" applyFill="1" applyBorder="1" applyAlignment="1">
      <alignment shrinkToFit="1" readingOrder="2"/>
    </xf>
    <xf numFmtId="0" fontId="47" fillId="38" borderId="91" xfId="0" applyFont="1" applyFill="1" applyBorder="1" applyAlignment="1">
      <alignment shrinkToFit="1" readingOrder="2"/>
    </xf>
    <xf numFmtId="0" fontId="47" fillId="38" borderId="50" xfId="0" applyFont="1" applyFill="1" applyBorder="1" applyAlignment="1">
      <alignment shrinkToFit="1" readingOrder="2"/>
    </xf>
    <xf numFmtId="0" fontId="47" fillId="38" borderId="52" xfId="0" applyFont="1" applyFill="1" applyBorder="1" applyAlignment="1">
      <alignment shrinkToFit="1" readingOrder="2"/>
    </xf>
    <xf numFmtId="0" fontId="47" fillId="38" borderId="0" xfId="0" applyFont="1" applyFill="1"/>
    <xf numFmtId="0" fontId="13" fillId="0" borderId="31" xfId="5" applyFont="1" applyBorder="1" applyAlignment="1">
      <alignment horizontal="center" vertical="center" shrinkToFit="1" readingOrder="2"/>
    </xf>
    <xf numFmtId="0" fontId="13" fillId="0" borderId="53" xfId="5" applyFont="1" applyBorder="1" applyAlignment="1">
      <alignment horizontal="center" vertical="center" shrinkToFit="1" readingOrder="2"/>
    </xf>
    <xf numFmtId="0" fontId="13" fillId="0" borderId="99" xfId="5" applyFont="1" applyBorder="1" applyAlignment="1">
      <alignment horizontal="center" vertical="center" shrinkToFit="1" readingOrder="2"/>
    </xf>
    <xf numFmtId="0" fontId="13" fillId="0" borderId="100" xfId="5" applyFont="1" applyBorder="1" applyAlignment="1">
      <alignment horizontal="center" vertical="center" shrinkToFit="1" readingOrder="2"/>
    </xf>
    <xf numFmtId="0" fontId="13" fillId="0" borderId="117" xfId="5" applyFont="1" applyBorder="1" applyAlignment="1">
      <alignment horizontal="center" vertical="center" shrinkToFit="1" readingOrder="2"/>
    </xf>
    <xf numFmtId="0" fontId="13" fillId="0" borderId="108" xfId="5" applyFont="1" applyBorder="1" applyAlignment="1">
      <alignment horizontal="center" vertical="center" shrinkToFit="1" readingOrder="2"/>
    </xf>
    <xf numFmtId="0" fontId="13" fillId="0" borderId="116" xfId="5" applyFont="1" applyBorder="1" applyAlignment="1">
      <alignment horizontal="center" vertical="center" shrinkToFit="1" readingOrder="2"/>
    </xf>
    <xf numFmtId="0" fontId="13" fillId="0" borderId="72" xfId="5" applyFont="1" applyBorder="1" applyAlignment="1">
      <alignment horizontal="center" vertical="center" shrinkToFit="1" readingOrder="2"/>
    </xf>
    <xf numFmtId="0" fontId="13" fillId="0" borderId="24" xfId="5" applyFont="1" applyBorder="1" applyAlignment="1">
      <alignment horizontal="center" vertical="center" shrinkToFit="1" readingOrder="2"/>
    </xf>
    <xf numFmtId="0" fontId="13" fillId="0" borderId="82" xfId="5" applyFont="1" applyBorder="1" applyAlignment="1">
      <alignment horizontal="center" vertical="center" shrinkToFit="1" readingOrder="2"/>
    </xf>
    <xf numFmtId="0" fontId="13" fillId="0" borderId="86" xfId="5" applyFont="1" applyBorder="1" applyAlignment="1">
      <alignment horizontal="center" vertical="center" shrinkToFit="1" readingOrder="2"/>
    </xf>
    <xf numFmtId="0" fontId="13" fillId="0" borderId="83" xfId="5" applyFont="1" applyBorder="1" applyAlignment="1">
      <alignment horizontal="center" vertical="center" shrinkToFit="1" readingOrder="2"/>
    </xf>
    <xf numFmtId="0" fontId="13" fillId="0" borderId="47" xfId="5" applyFont="1" applyBorder="1" applyAlignment="1">
      <alignment horizontal="center" vertical="center" shrinkToFit="1" readingOrder="2"/>
    </xf>
    <xf numFmtId="0" fontId="13" fillId="0" borderId="113" xfId="5" applyFont="1" applyBorder="1" applyAlignment="1">
      <alignment horizontal="center" vertical="center" shrinkToFit="1" readingOrder="2"/>
    </xf>
    <xf numFmtId="0" fontId="13" fillId="0" borderId="21" xfId="5" applyFont="1" applyBorder="1" applyAlignment="1">
      <alignment horizontal="center" vertical="center" shrinkToFit="1" readingOrder="2"/>
    </xf>
    <xf numFmtId="0" fontId="13" fillId="0" borderId="48" xfId="5" applyFont="1" applyBorder="1" applyAlignment="1">
      <alignment horizontal="center" vertical="center" shrinkToFit="1" readingOrder="2"/>
    </xf>
    <xf numFmtId="0" fontId="13" fillId="0" borderId="19" xfId="5" applyFont="1" applyBorder="1" applyAlignment="1">
      <alignment horizontal="center" vertical="center" shrinkToFit="1" readingOrder="2"/>
    </xf>
    <xf numFmtId="0" fontId="13" fillId="0" borderId="20" xfId="5" applyFont="1" applyBorder="1" applyAlignment="1">
      <alignment horizontal="center" vertical="center" shrinkToFit="1" readingOrder="2"/>
    </xf>
    <xf numFmtId="0" fontId="13" fillId="0" borderId="88" xfId="5" applyFont="1" applyBorder="1" applyAlignment="1">
      <alignment horizontal="center" vertical="center" shrinkToFit="1" readingOrder="2"/>
    </xf>
    <xf numFmtId="0" fontId="13" fillId="0" borderId="104" xfId="5" applyFont="1" applyBorder="1" applyAlignment="1">
      <alignment horizontal="center" vertical="center" shrinkToFit="1" readingOrder="2"/>
    </xf>
    <xf numFmtId="0" fontId="13" fillId="0" borderId="67" xfId="5" applyFont="1" applyBorder="1" applyAlignment="1">
      <alignment horizontal="center" vertical="center" shrinkToFit="1" readingOrder="2"/>
    </xf>
    <xf numFmtId="0" fontId="13" fillId="0" borderId="68" xfId="5" applyFont="1" applyBorder="1" applyAlignment="1">
      <alignment horizontal="center" vertical="center" shrinkToFit="1" readingOrder="2"/>
    </xf>
    <xf numFmtId="0" fontId="13" fillId="0" borderId="66" xfId="5" applyFont="1" applyBorder="1" applyAlignment="1">
      <alignment horizontal="center" vertical="center" shrinkToFit="1" readingOrder="2"/>
    </xf>
    <xf numFmtId="0" fontId="13" fillId="0" borderId="89" xfId="5" applyFont="1" applyBorder="1" applyAlignment="1">
      <alignment horizontal="center" vertical="center" shrinkToFit="1" readingOrder="2"/>
    </xf>
    <xf numFmtId="0" fontId="13" fillId="0" borderId="42" xfId="5" applyFont="1" applyBorder="1" applyAlignment="1">
      <alignment horizontal="center" vertical="center" shrinkToFit="1" readingOrder="2"/>
    </xf>
    <xf numFmtId="0" fontId="13" fillId="0" borderId="52" xfId="5" applyFont="1" applyBorder="1" applyAlignment="1">
      <alignment horizontal="center" vertical="center" shrinkToFit="1" readingOrder="2"/>
    </xf>
    <xf numFmtId="0" fontId="13" fillId="0" borderId="50" xfId="5" applyFont="1" applyBorder="1" applyAlignment="1">
      <alignment horizontal="center" vertical="center" shrinkToFit="1" readingOrder="2"/>
    </xf>
    <xf numFmtId="0" fontId="13" fillId="0" borderId="69" xfId="5" applyFont="1" applyBorder="1" applyAlignment="1">
      <alignment horizontal="center" vertical="center" shrinkToFit="1" readingOrder="2"/>
    </xf>
    <xf numFmtId="0" fontId="13" fillId="0" borderId="70" xfId="5" applyFont="1" applyBorder="1" applyAlignment="1">
      <alignment horizontal="center" vertical="center" shrinkToFit="1" readingOrder="2"/>
    </xf>
    <xf numFmtId="0" fontId="13" fillId="0" borderId="106" xfId="5" applyFont="1" applyBorder="1" applyAlignment="1">
      <alignment horizontal="center" vertical="center" shrinkToFit="1" readingOrder="2"/>
    </xf>
    <xf numFmtId="0" fontId="13" fillId="0" borderId="92" xfId="5" applyFont="1" applyBorder="1" applyAlignment="1">
      <alignment horizontal="center" vertical="center" shrinkToFit="1" readingOrder="2"/>
    </xf>
    <xf numFmtId="0" fontId="13" fillId="0" borderId="56" xfId="5" applyFont="1" applyBorder="1" applyAlignment="1">
      <alignment horizontal="center" vertical="center" shrinkToFit="1" readingOrder="2"/>
    </xf>
    <xf numFmtId="0" fontId="13" fillId="0" borderId="40" xfId="5" applyFont="1" applyBorder="1" applyAlignment="1">
      <alignment horizontal="center" vertical="center" shrinkToFit="1" readingOrder="2"/>
    </xf>
    <xf numFmtId="0" fontId="13" fillId="0" borderId="41" xfId="5" applyFont="1" applyBorder="1" applyAlignment="1">
      <alignment horizontal="center" vertical="center" shrinkToFit="1" readingOrder="2"/>
    </xf>
    <xf numFmtId="0" fontId="13" fillId="0" borderId="55" xfId="5" applyFont="1" applyBorder="1" applyAlignment="1">
      <alignment horizontal="center" vertical="center" shrinkToFit="1" readingOrder="2"/>
    </xf>
    <xf numFmtId="0" fontId="13" fillId="0" borderId="61" xfId="5" applyFont="1" applyBorder="1" applyAlignment="1">
      <alignment horizontal="center" vertical="center" shrinkToFit="1" readingOrder="2"/>
    </xf>
    <xf numFmtId="0" fontId="13" fillId="0" borderId="101" xfId="5" applyFont="1" applyBorder="1" applyAlignment="1">
      <alignment horizontal="center" vertical="center" shrinkToFit="1" readingOrder="2"/>
    </xf>
    <xf numFmtId="0" fontId="13" fillId="0" borderId="93" xfId="5" applyFont="1" applyBorder="1" applyAlignment="1">
      <alignment horizontal="center" vertical="center" shrinkToFit="1" readingOrder="2"/>
    </xf>
    <xf numFmtId="0" fontId="13" fillId="0" borderId="27" xfId="5" applyFont="1" applyBorder="1" applyAlignment="1">
      <alignment horizontal="center" vertical="center" shrinkToFit="1" readingOrder="2"/>
    </xf>
    <xf numFmtId="0" fontId="13" fillId="0" borderId="8" xfId="5" applyFont="1" applyBorder="1" applyAlignment="1">
      <alignment horizontal="center" vertical="center" shrinkToFit="1" readingOrder="2"/>
    </xf>
    <xf numFmtId="0" fontId="13" fillId="0" borderId="7" xfId="5" applyFont="1" applyBorder="1" applyAlignment="1">
      <alignment horizontal="center" vertical="center" shrinkToFit="1" readingOrder="2"/>
    </xf>
    <xf numFmtId="0" fontId="13" fillId="0" borderId="26" xfId="5" applyFont="1" applyBorder="1" applyAlignment="1">
      <alignment horizontal="center" vertical="center" shrinkToFit="1" readingOrder="2"/>
    </xf>
    <xf numFmtId="0" fontId="13" fillId="0" borderId="18" xfId="5" applyFont="1" applyBorder="1" applyAlignment="1">
      <alignment horizontal="center" vertical="center" shrinkToFit="1" readingOrder="2"/>
    </xf>
    <xf numFmtId="0" fontId="13" fillId="0" borderId="22" xfId="5" applyFont="1" applyBorder="1" applyAlignment="1">
      <alignment horizontal="center" vertical="center" shrinkToFit="1" readingOrder="2"/>
    </xf>
    <xf numFmtId="0" fontId="13" fillId="0" borderId="96" xfId="5" applyFont="1" applyBorder="1" applyAlignment="1">
      <alignment horizontal="center" vertical="center" shrinkToFit="1" readingOrder="2"/>
    </xf>
    <xf numFmtId="0" fontId="13" fillId="0" borderId="95" xfId="5" applyFont="1" applyBorder="1" applyAlignment="1">
      <alignment horizontal="center" vertical="center" shrinkToFit="1" readingOrder="2"/>
    </xf>
    <xf numFmtId="0" fontId="13" fillId="0" borderId="46" xfId="5" applyFont="1" applyBorder="1" applyAlignment="1">
      <alignment horizontal="center" vertical="center" shrinkToFit="1" readingOrder="2"/>
    </xf>
    <xf numFmtId="0" fontId="13" fillId="0" borderId="34" xfId="5" applyFont="1" applyBorder="1" applyAlignment="1">
      <alignment horizontal="center" vertical="center" shrinkToFit="1" readingOrder="2"/>
    </xf>
    <xf numFmtId="0" fontId="13" fillId="0" borderId="94" xfId="5" applyFont="1" applyBorder="1" applyAlignment="1">
      <alignment horizontal="center" vertical="center" shrinkToFit="1" readingOrder="2"/>
    </xf>
    <xf numFmtId="0" fontId="13" fillId="0" borderId="36" xfId="5" applyFont="1" applyBorder="1" applyAlignment="1">
      <alignment horizontal="center" vertical="center" shrinkToFit="1" readingOrder="2"/>
    </xf>
    <xf numFmtId="0" fontId="13" fillId="0" borderId="78" xfId="5" applyFont="1" applyBorder="1" applyAlignment="1">
      <alignment horizontal="center" vertical="center" shrinkToFit="1" readingOrder="2"/>
    </xf>
    <xf numFmtId="0" fontId="13" fillId="0" borderId="102" xfId="5" applyFont="1" applyBorder="1" applyAlignment="1">
      <alignment horizontal="center" vertical="center" shrinkToFit="1" readingOrder="2"/>
    </xf>
    <xf numFmtId="0" fontId="13" fillId="0" borderId="105" xfId="5" applyFont="1" applyBorder="1" applyAlignment="1">
      <alignment horizontal="center" vertical="center" shrinkToFit="1" readingOrder="2"/>
    </xf>
    <xf numFmtId="0" fontId="13" fillId="10" borderId="93" xfId="6" applyFont="1" applyFill="1" applyBorder="1" applyAlignment="1">
      <alignment horizontal="center" vertical="center" shrinkToFit="1" readingOrder="2"/>
    </xf>
    <xf numFmtId="0" fontId="13" fillId="10" borderId="49" xfId="5" applyFont="1" applyFill="1" applyBorder="1" applyAlignment="1">
      <alignment horizontal="center" vertical="center" shrinkToFit="1" readingOrder="2"/>
    </xf>
    <xf numFmtId="0" fontId="13" fillId="10" borderId="108" xfId="6" applyFont="1" applyFill="1" applyBorder="1" applyAlignment="1">
      <alignment horizontal="center" vertical="center" shrinkToFit="1" readingOrder="2"/>
    </xf>
    <xf numFmtId="0" fontId="13" fillId="10" borderId="53" xfId="5" applyFont="1" applyFill="1" applyBorder="1" applyAlignment="1">
      <alignment horizontal="center" vertical="center" shrinkToFit="1" readingOrder="2"/>
    </xf>
    <xf numFmtId="0" fontId="13" fillId="10" borderId="117" xfId="5" applyFont="1" applyFill="1" applyBorder="1" applyAlignment="1">
      <alignment horizontal="center" vertical="center" shrinkToFit="1" readingOrder="2"/>
    </xf>
    <xf numFmtId="0" fontId="13" fillId="10" borderId="100" xfId="6" applyFont="1" applyFill="1" applyBorder="1" applyAlignment="1">
      <alignment horizontal="center" vertical="center" shrinkToFit="1" readingOrder="2"/>
    </xf>
    <xf numFmtId="0" fontId="13" fillId="10" borderId="116" xfId="6" applyFont="1" applyFill="1" applyBorder="1" applyAlignment="1">
      <alignment horizontal="center" vertical="center" shrinkToFit="1" readingOrder="2"/>
    </xf>
    <xf numFmtId="0" fontId="13" fillId="10" borderId="99" xfId="6" applyFont="1" applyFill="1" applyBorder="1" applyAlignment="1">
      <alignment horizontal="center" vertical="center" shrinkToFit="1" readingOrder="2"/>
    </xf>
    <xf numFmtId="0" fontId="13" fillId="17" borderId="99" xfId="5" applyFont="1" applyFill="1" applyBorder="1" applyAlignment="1">
      <alignment horizontal="center" vertical="center" shrinkToFit="1" readingOrder="2"/>
    </xf>
    <xf numFmtId="0" fontId="13" fillId="17" borderId="108" xfId="5" applyFont="1" applyFill="1" applyBorder="1" applyAlignment="1">
      <alignment horizontal="center" vertical="center" shrinkToFit="1" readingOrder="2"/>
    </xf>
    <xf numFmtId="0" fontId="13" fillId="0" borderId="65" xfId="5" applyFont="1" applyBorder="1" applyAlignment="1">
      <alignment horizontal="center" vertical="center" shrinkToFit="1" readingOrder="2"/>
    </xf>
    <xf numFmtId="0" fontId="13" fillId="0" borderId="3" xfId="5" applyFont="1" applyBorder="1" applyAlignment="1">
      <alignment horizontal="center" vertical="center" shrinkToFit="1" readingOrder="2"/>
    </xf>
    <xf numFmtId="0" fontId="13" fillId="0" borderId="1" xfId="5" applyFont="1" applyBorder="1" applyAlignment="1">
      <alignment horizontal="center" vertical="center" shrinkToFit="1" readingOrder="2"/>
    </xf>
    <xf numFmtId="0" fontId="13" fillId="0" borderId="37" xfId="5" applyFont="1" applyBorder="1" applyAlignment="1">
      <alignment horizontal="center" vertical="center" shrinkToFit="1" readingOrder="2"/>
    </xf>
    <xf numFmtId="0" fontId="13" fillId="17" borderId="93" xfId="5" applyFont="1" applyFill="1" applyBorder="1" applyAlignment="1">
      <alignment horizontal="center" vertical="center" shrinkToFit="1" readingOrder="2"/>
    </xf>
    <xf numFmtId="0" fontId="13" fillId="17" borderId="111" xfId="5" applyFont="1" applyFill="1" applyBorder="1" applyAlignment="1">
      <alignment horizontal="center" vertical="center" shrinkToFit="1" readingOrder="2"/>
    </xf>
    <xf numFmtId="0" fontId="13" fillId="0" borderId="99" xfId="5" applyFont="1" applyBorder="1" applyAlignment="1">
      <alignment horizontal="center" vertical="center" shrinkToFit="1"/>
    </xf>
    <xf numFmtId="0" fontId="13" fillId="0" borderId="108" xfId="5" applyFont="1" applyBorder="1" applyAlignment="1">
      <alignment horizontal="center" vertical="center" shrinkToFit="1"/>
    </xf>
    <xf numFmtId="0" fontId="13" fillId="0" borderId="111" xfId="5" applyFont="1" applyBorder="1" applyAlignment="1">
      <alignment horizontal="center" vertical="center" shrinkToFit="1"/>
    </xf>
    <xf numFmtId="0" fontId="13" fillId="0" borderId="93" xfId="5" applyFont="1" applyBorder="1" applyAlignment="1">
      <alignment horizontal="center" vertical="center" shrinkToFit="1"/>
    </xf>
    <xf numFmtId="0" fontId="13" fillId="0" borderId="18" xfId="6" applyFont="1" applyBorder="1" applyAlignment="1">
      <alignment horizontal="center" vertical="center" shrinkToFit="1" readingOrder="2"/>
    </xf>
    <xf numFmtId="0" fontId="13" fillId="0" borderId="23" xfId="6" applyFont="1" applyBorder="1" applyAlignment="1">
      <alignment horizontal="center" vertical="center" shrinkToFit="1" readingOrder="2"/>
    </xf>
    <xf numFmtId="0" fontId="13" fillId="0" borderId="22" xfId="6" applyFont="1" applyBorder="1" applyAlignment="1">
      <alignment horizontal="center" vertical="center" shrinkToFit="1" readingOrder="2"/>
    </xf>
    <xf numFmtId="0" fontId="13" fillId="0" borderId="96" xfId="6" applyFont="1" applyBorder="1" applyAlignment="1">
      <alignment horizontal="center" vertical="center" shrinkToFit="1" readingOrder="2"/>
    </xf>
    <xf numFmtId="0" fontId="13" fillId="0" borderId="34" xfId="6" applyFont="1" applyBorder="1" applyAlignment="1">
      <alignment horizontal="center" vertical="center" shrinkToFit="1" readingOrder="2"/>
    </xf>
    <xf numFmtId="0" fontId="13" fillId="0" borderId="27" xfId="6" applyFont="1" applyBorder="1" applyAlignment="1">
      <alignment horizontal="center" vertical="center" shrinkToFit="1" readingOrder="2"/>
    </xf>
    <xf numFmtId="0" fontId="13" fillId="0" borderId="30" xfId="6" applyFont="1" applyBorder="1" applyAlignment="1">
      <alignment horizontal="center" vertical="center" shrinkToFit="1" readingOrder="2"/>
    </xf>
    <xf numFmtId="0" fontId="13" fillId="0" borderId="8" xfId="6" applyFont="1" applyBorder="1" applyAlignment="1">
      <alignment horizontal="center" vertical="center" shrinkToFit="1" readingOrder="2"/>
    </xf>
    <xf numFmtId="0" fontId="13" fillId="0" borderId="7" xfId="6" applyFont="1" applyBorder="1" applyAlignment="1">
      <alignment horizontal="center" vertical="center" shrinkToFit="1" readingOrder="2"/>
    </xf>
    <xf numFmtId="0" fontId="13" fillId="0" borderId="53" xfId="6" applyFont="1" applyBorder="1" applyAlignment="1">
      <alignment horizontal="center" vertical="center" shrinkToFit="1" readingOrder="2"/>
    </xf>
    <xf numFmtId="0" fontId="13" fillId="0" borderId="69" xfId="6" applyFont="1" applyBorder="1" applyAlignment="1">
      <alignment horizontal="center" vertical="center" shrinkToFit="1" readingOrder="2"/>
    </xf>
    <xf numFmtId="0" fontId="13" fillId="0" borderId="71" xfId="6" applyFont="1" applyBorder="1" applyAlignment="1">
      <alignment horizontal="center" vertical="center" shrinkToFit="1" readingOrder="2"/>
    </xf>
    <xf numFmtId="0" fontId="13" fillId="0" borderId="70" xfId="6" applyFont="1" applyBorder="1" applyAlignment="1">
      <alignment horizontal="center" vertical="center" shrinkToFit="1" readingOrder="2"/>
    </xf>
    <xf numFmtId="0" fontId="13" fillId="0" borderId="106" xfId="6" applyFont="1" applyBorder="1" applyAlignment="1">
      <alignment horizontal="center" vertical="center" shrinkToFit="1" readingOrder="2"/>
    </xf>
    <xf numFmtId="0" fontId="13" fillId="0" borderId="78" xfId="6" applyFont="1" applyBorder="1" applyAlignment="1">
      <alignment horizontal="center" vertical="center" shrinkToFit="1" readingOrder="2"/>
    </xf>
    <xf numFmtId="0" fontId="13" fillId="13" borderId="27" xfId="5" applyFont="1" applyFill="1" applyBorder="1" applyAlignment="1">
      <alignment horizontal="center" vertical="center" shrinkToFit="1" readingOrder="2"/>
    </xf>
    <xf numFmtId="0" fontId="13" fillId="13" borderId="8" xfId="5" applyFont="1" applyFill="1" applyBorder="1" applyAlignment="1">
      <alignment horizontal="center" vertical="center" shrinkToFit="1" readingOrder="2"/>
    </xf>
    <xf numFmtId="0" fontId="13" fillId="13" borderId="7" xfId="5" applyFont="1" applyFill="1" applyBorder="1" applyAlignment="1">
      <alignment horizontal="center" vertical="center" shrinkToFit="1" readingOrder="2"/>
    </xf>
    <xf numFmtId="0" fontId="13" fillId="13" borderId="69" xfId="5" applyFont="1" applyFill="1" applyBorder="1" applyAlignment="1">
      <alignment horizontal="center" vertical="center" shrinkToFit="1" readingOrder="2"/>
    </xf>
    <xf numFmtId="0" fontId="13" fillId="13" borderId="71" xfId="5" applyFont="1" applyFill="1" applyBorder="1" applyAlignment="1">
      <alignment horizontal="center" vertical="center" shrinkToFit="1" readingOrder="2"/>
    </xf>
    <xf numFmtId="0" fontId="13" fillId="13" borderId="70" xfId="5" applyFont="1" applyFill="1" applyBorder="1" applyAlignment="1">
      <alignment horizontal="center" vertical="center" shrinkToFit="1" readingOrder="2"/>
    </xf>
    <xf numFmtId="0" fontId="13" fillId="13" borderId="106" xfId="5" applyFont="1" applyFill="1" applyBorder="1" applyAlignment="1">
      <alignment horizontal="center" vertical="center" shrinkToFit="1" readingOrder="2"/>
    </xf>
    <xf numFmtId="0" fontId="13" fillId="0" borderId="36" xfId="6" applyFont="1" applyBorder="1" applyAlignment="1">
      <alignment horizontal="center" vertical="center" shrinkToFit="1" readingOrder="2"/>
    </xf>
    <xf numFmtId="0" fontId="13" fillId="0" borderId="100" xfId="6" applyFont="1" applyBorder="1" applyAlignment="1">
      <alignment horizontal="center" vertical="center" shrinkToFit="1" readingOrder="2"/>
    </xf>
    <xf numFmtId="0" fontId="13" fillId="0" borderId="105" xfId="6" applyFont="1" applyBorder="1" applyAlignment="1">
      <alignment horizontal="center" vertical="center" shrinkToFit="1" readingOrder="2"/>
    </xf>
    <xf numFmtId="0" fontId="13" fillId="13" borderId="100" xfId="5" applyFont="1" applyFill="1" applyBorder="1" applyAlignment="1">
      <alignment horizontal="center" vertical="center" shrinkToFit="1" readingOrder="2"/>
    </xf>
    <xf numFmtId="0" fontId="13" fillId="13" borderId="105" xfId="5" applyFont="1" applyFill="1" applyBorder="1" applyAlignment="1">
      <alignment horizontal="center" vertical="center" shrinkToFit="1" readingOrder="2"/>
    </xf>
    <xf numFmtId="0" fontId="13" fillId="13" borderId="37" xfId="5" applyFont="1" applyFill="1" applyBorder="1" applyAlignment="1">
      <alignment horizontal="center" vertical="center" shrinkToFit="1" readingOrder="2"/>
    </xf>
    <xf numFmtId="0" fontId="13" fillId="13" borderId="3" xfId="5" applyFont="1" applyFill="1" applyBorder="1" applyAlignment="1">
      <alignment horizontal="center" vertical="center" shrinkToFit="1" readingOrder="2"/>
    </xf>
    <xf numFmtId="0" fontId="13" fillId="13" borderId="38" xfId="5" applyFont="1" applyFill="1" applyBorder="1" applyAlignment="1">
      <alignment horizontal="center" vertical="center" shrinkToFit="1" readingOrder="2"/>
    </xf>
    <xf numFmtId="0" fontId="13" fillId="13" borderId="108" xfId="5" applyFont="1" applyFill="1" applyBorder="1" applyAlignment="1">
      <alignment horizontal="center" vertical="center" shrinkToFit="1" readingOrder="2"/>
    </xf>
    <xf numFmtId="0" fontId="13" fillId="0" borderId="95" xfId="6" applyFont="1" applyBorder="1" applyAlignment="1">
      <alignment horizontal="center" vertical="center" shrinkToFit="1" readingOrder="2"/>
    </xf>
    <xf numFmtId="0" fontId="13" fillId="0" borderId="26" xfId="6" applyFont="1" applyBorder="1" applyAlignment="1">
      <alignment horizontal="center" vertical="center" shrinkToFit="1" readingOrder="2"/>
    </xf>
    <xf numFmtId="0" fontId="13" fillId="0" borderId="92" xfId="6" applyFont="1" applyBorder="1" applyAlignment="1">
      <alignment horizontal="center" vertical="center" shrinkToFit="1" readingOrder="2"/>
    </xf>
    <xf numFmtId="0" fontId="13" fillId="13" borderId="26" xfId="5" applyFont="1" applyFill="1" applyBorder="1" applyAlignment="1">
      <alignment horizontal="center" vertical="center" shrinkToFit="1" readingOrder="2"/>
    </xf>
    <xf numFmtId="0" fontId="13" fillId="13" borderId="1" xfId="5" applyFont="1" applyFill="1" applyBorder="1" applyAlignment="1">
      <alignment horizontal="center" vertical="center" shrinkToFit="1" readingOrder="2"/>
    </xf>
    <xf numFmtId="0" fontId="13" fillId="13" borderId="65" xfId="5" applyFont="1" applyFill="1" applyBorder="1" applyAlignment="1">
      <alignment horizontal="center" vertical="center" shrinkToFit="1" readingOrder="2"/>
    </xf>
    <xf numFmtId="0" fontId="13" fillId="13" borderId="92" xfId="5" applyFont="1" applyFill="1" applyBorder="1" applyAlignment="1">
      <alignment horizontal="center" vertical="center" shrinkToFit="1" readingOrder="2"/>
    </xf>
    <xf numFmtId="0" fontId="13" fillId="0" borderId="94" xfId="5" applyFont="1" applyBorder="1" applyAlignment="1">
      <alignment horizontal="center" vertical="center" shrinkToFit="1"/>
    </xf>
    <xf numFmtId="0" fontId="13" fillId="0" borderId="102" xfId="5" applyFont="1" applyBorder="1" applyAlignment="1">
      <alignment horizontal="center" vertical="center" shrinkToFit="1"/>
    </xf>
    <xf numFmtId="0" fontId="13" fillId="0" borderId="23" xfId="5" applyFont="1" applyBorder="1" applyAlignment="1">
      <alignment horizontal="center" vertical="center" shrinkToFit="1" readingOrder="2"/>
    </xf>
    <xf numFmtId="0" fontId="40" fillId="0" borderId="94" xfId="5" applyFont="1" applyBorder="1" applyAlignment="1">
      <alignment horizontal="center" vertical="center" shrinkToFit="1" readingOrder="2"/>
    </xf>
    <xf numFmtId="0" fontId="13" fillId="0" borderId="30" xfId="5" applyFont="1" applyBorder="1" applyAlignment="1">
      <alignment horizontal="center" vertical="center" shrinkToFit="1" readingOrder="2"/>
    </xf>
    <xf numFmtId="0" fontId="40" fillId="0" borderId="99" xfId="5" applyFont="1" applyBorder="1" applyAlignment="1">
      <alignment horizontal="center" vertical="center" shrinkToFit="1" readingOrder="2"/>
    </xf>
    <xf numFmtId="0" fontId="13" fillId="0" borderId="71" xfId="5" applyFont="1" applyBorder="1" applyAlignment="1">
      <alignment horizontal="center" vertical="center" shrinkToFit="1" readingOrder="2"/>
    </xf>
    <xf numFmtId="0" fontId="40" fillId="0" borderId="108" xfId="5" applyFont="1" applyBorder="1" applyAlignment="1">
      <alignment horizontal="center" vertical="center" shrinkToFit="1" readingOrder="2"/>
    </xf>
    <xf numFmtId="0" fontId="40" fillId="0" borderId="102" xfId="5" applyFont="1" applyBorder="1" applyAlignment="1">
      <alignment horizontal="center" vertical="center" shrinkToFit="1" readingOrder="2"/>
    </xf>
    <xf numFmtId="0" fontId="40" fillId="0" borderId="32" xfId="5" applyFont="1" applyBorder="1" applyAlignment="1">
      <alignment horizontal="center" vertical="center" shrinkToFit="1"/>
    </xf>
    <xf numFmtId="0" fontId="13" fillId="0" borderId="103" xfId="5" applyFont="1" applyBorder="1" applyAlignment="1">
      <alignment horizontal="center" vertical="center" shrinkToFit="1" readingOrder="2"/>
    </xf>
    <xf numFmtId="0" fontId="13" fillId="0" borderId="115" xfId="5" applyFont="1" applyBorder="1" applyAlignment="1">
      <alignment horizontal="center" vertical="center" shrinkToFit="1" readingOrder="2"/>
    </xf>
    <xf numFmtId="0" fontId="13" fillId="0" borderId="38" xfId="5" applyFont="1" applyBorder="1" applyAlignment="1">
      <alignment horizontal="center" vertical="center" shrinkToFit="1" readingOrder="2"/>
    </xf>
    <xf numFmtId="0" fontId="13" fillId="0" borderId="2" xfId="5" applyFont="1" applyBorder="1" applyAlignment="1">
      <alignment horizontal="center" vertical="center" shrinkToFit="1" readingOrder="2"/>
    </xf>
    <xf numFmtId="0" fontId="13" fillId="0" borderId="35" xfId="5" applyFont="1" applyBorder="1" applyAlignment="1">
      <alignment horizontal="center" vertical="center" shrinkToFit="1" readingOrder="2"/>
    </xf>
    <xf numFmtId="0" fontId="13" fillId="0" borderId="94" xfId="5" applyFont="1" applyBorder="1" applyAlignment="1">
      <alignment shrinkToFit="1"/>
    </xf>
    <xf numFmtId="0" fontId="13" fillId="0" borderId="99" xfId="5" applyFont="1" applyBorder="1" applyAlignment="1">
      <alignment shrinkToFit="1"/>
    </xf>
    <xf numFmtId="0" fontId="13" fillId="0" borderId="102" xfId="5" applyFont="1" applyBorder="1" applyAlignment="1">
      <alignment shrinkToFit="1"/>
    </xf>
    <xf numFmtId="0" fontId="13" fillId="0" borderId="93" xfId="5" applyFont="1" applyBorder="1" applyAlignment="1">
      <alignment shrinkToFit="1"/>
    </xf>
    <xf numFmtId="0" fontId="78" fillId="0" borderId="42" xfId="0" applyFont="1" applyBorder="1" applyAlignment="1" applyProtection="1">
      <alignment vertical="center"/>
      <protection locked="0"/>
    </xf>
    <xf numFmtId="0" fontId="78" fillId="0" borderId="0" xfId="0" applyFont="1" applyAlignment="1" applyProtection="1">
      <alignment horizontal="center" vertical="center"/>
      <protection locked="0"/>
    </xf>
    <xf numFmtId="0" fontId="0" fillId="0" borderId="0" xfId="0" applyAlignment="1" applyProtection="1">
      <alignment shrinkToFit="1"/>
      <protection locked="0"/>
    </xf>
    <xf numFmtId="0" fontId="250" fillId="0" borderId="49" xfId="0" applyFont="1" applyBorder="1" applyProtection="1">
      <protection locked="0"/>
    </xf>
    <xf numFmtId="0" fontId="0" fillId="58" borderId="0" xfId="0" applyFill="1" applyProtection="1">
      <protection locked="0"/>
    </xf>
    <xf numFmtId="0" fontId="0" fillId="58" borderId="0" xfId="0" applyFill="1" applyAlignment="1" applyProtection="1">
      <alignment shrinkToFit="1"/>
      <protection locked="0"/>
    </xf>
    <xf numFmtId="0" fontId="77" fillId="0" borderId="81" xfId="0" applyFont="1" applyBorder="1" applyAlignment="1" applyProtection="1">
      <alignment horizontal="centerContinuous" vertical="center"/>
      <protection locked="0"/>
    </xf>
    <xf numFmtId="0" fontId="77" fillId="0" borderId="32" xfId="0" applyFont="1" applyBorder="1" applyAlignment="1" applyProtection="1">
      <alignment horizontal="centerContinuous" vertical="center"/>
      <protection locked="0"/>
    </xf>
    <xf numFmtId="0" fontId="0" fillId="0" borderId="33" xfId="0" applyBorder="1" applyAlignment="1" applyProtection="1">
      <alignment horizontal="centerContinuous"/>
      <protection locked="0"/>
    </xf>
    <xf numFmtId="0" fontId="0" fillId="0" borderId="37" xfId="0" applyBorder="1" applyProtection="1">
      <protection locked="0"/>
    </xf>
    <xf numFmtId="0" fontId="0" fillId="0" borderId="3" xfId="0" applyBorder="1" applyProtection="1">
      <protection locked="0"/>
    </xf>
    <xf numFmtId="0" fontId="250" fillId="11" borderId="3" xfId="0" applyFont="1" applyFill="1" applyBorder="1" applyProtection="1">
      <protection locked="0"/>
    </xf>
    <xf numFmtId="0" fontId="0" fillId="80" borderId="3" xfId="0" applyFill="1" applyBorder="1" applyProtection="1">
      <protection locked="0"/>
    </xf>
    <xf numFmtId="0" fontId="0" fillId="14" borderId="3" xfId="0" applyFill="1" applyBorder="1" applyProtection="1">
      <protection locked="0"/>
    </xf>
    <xf numFmtId="0" fontId="0" fillId="16" borderId="3" xfId="0" applyFill="1" applyBorder="1" applyProtection="1">
      <protection locked="0"/>
    </xf>
    <xf numFmtId="0" fontId="0" fillId="24" borderId="3" xfId="0" applyFill="1" applyBorder="1" applyProtection="1">
      <protection locked="0"/>
    </xf>
    <xf numFmtId="0" fontId="250" fillId="77" borderId="3" xfId="0" applyFont="1" applyFill="1" applyBorder="1" applyProtection="1">
      <protection locked="0"/>
    </xf>
    <xf numFmtId="0" fontId="0" fillId="0" borderId="38" xfId="0" applyBorder="1" applyProtection="1">
      <protection locked="0"/>
    </xf>
    <xf numFmtId="0" fontId="77" fillId="0" borderId="50" xfId="0" applyFont="1" applyBorder="1" applyAlignment="1" applyProtection="1">
      <alignment horizontal="centerContinuous" vertical="center"/>
      <protection locked="0"/>
    </xf>
    <xf numFmtId="0" fontId="77" fillId="0" borderId="42" xfId="0" applyFont="1" applyBorder="1" applyAlignment="1" applyProtection="1">
      <alignment horizontal="centerContinuous" vertical="center"/>
      <protection locked="0"/>
    </xf>
    <xf numFmtId="0" fontId="0" fillId="0" borderId="52" xfId="0" applyBorder="1" applyAlignment="1" applyProtection="1">
      <alignment horizontal="centerContinuous"/>
      <protection locked="0"/>
    </xf>
    <xf numFmtId="0" fontId="77" fillId="0" borderId="0" xfId="0" applyFont="1" applyAlignment="1" applyProtection="1">
      <alignment horizontal="centerContinuous" vertical="center"/>
      <protection locked="0"/>
    </xf>
    <xf numFmtId="0" fontId="0" fillId="0" borderId="0" xfId="0" applyAlignment="1" applyProtection="1">
      <alignment horizontal="centerContinuous"/>
      <protection locked="0"/>
    </xf>
    <xf numFmtId="0" fontId="47" fillId="0" borderId="0" xfId="0" applyFont="1" applyAlignment="1">
      <alignment shrinkToFit="1"/>
    </xf>
    <xf numFmtId="0" fontId="7" fillId="6" borderId="49" xfId="0" applyFont="1" applyFill="1" applyBorder="1" applyAlignment="1" applyProtection="1">
      <alignment vertical="center" textRotation="90"/>
      <protection locked="0"/>
    </xf>
    <xf numFmtId="0" fontId="10" fillId="10" borderId="69" xfId="0" applyFont="1" applyFill="1" applyBorder="1" applyAlignment="1" applyProtection="1">
      <alignment shrinkToFit="1" readingOrder="2"/>
      <protection locked="0"/>
    </xf>
    <xf numFmtId="0" fontId="10" fillId="10" borderId="70" xfId="0" applyFont="1" applyFill="1" applyBorder="1" applyAlignment="1" applyProtection="1">
      <alignment shrinkToFit="1" readingOrder="2"/>
      <protection locked="0"/>
    </xf>
    <xf numFmtId="0" fontId="10" fillId="10" borderId="71" xfId="0" applyFont="1" applyFill="1" applyBorder="1" applyAlignment="1" applyProtection="1">
      <alignment shrinkToFit="1" readingOrder="2"/>
      <protection locked="0"/>
    </xf>
    <xf numFmtId="0" fontId="8" fillId="10" borderId="94" xfId="0" applyFont="1" applyFill="1" applyBorder="1" applyProtection="1">
      <protection locked="0"/>
    </xf>
    <xf numFmtId="0" fontId="8" fillId="10" borderId="99" xfId="0" applyFont="1" applyFill="1" applyBorder="1" applyProtection="1">
      <protection locked="0"/>
    </xf>
    <xf numFmtId="0" fontId="8" fillId="10" borderId="102" xfId="0" applyFont="1" applyFill="1" applyBorder="1" applyProtection="1">
      <protection locked="0"/>
    </xf>
    <xf numFmtId="0" fontId="47" fillId="0" borderId="0" xfId="0" applyFont="1" applyAlignment="1" applyProtection="1">
      <alignment vertical="center"/>
      <protection locked="0"/>
    </xf>
    <xf numFmtId="0" fontId="47" fillId="0" borderId="112" xfId="0" applyFont="1" applyBorder="1" applyAlignment="1" applyProtection="1">
      <alignment vertical="center"/>
      <protection locked="0"/>
    </xf>
    <xf numFmtId="0" fontId="349" fillId="85" borderId="0" xfId="0" applyFont="1" applyFill="1" applyAlignment="1" applyProtection="1">
      <alignment horizontal="center" vertical="center"/>
      <protection locked="0"/>
    </xf>
    <xf numFmtId="0" fontId="100" fillId="0" borderId="0" xfId="7" applyFont="1" applyAlignment="1" applyProtection="1">
      <alignment horizontal="center" vertical="center" wrapText="1" readingOrder="2"/>
      <protection locked="0"/>
    </xf>
    <xf numFmtId="0" fontId="266" fillId="0" borderId="0" xfId="7" applyFont="1" applyAlignment="1" applyProtection="1">
      <alignment horizontal="center" vertical="center" wrapText="1" readingOrder="2"/>
      <protection locked="0"/>
    </xf>
    <xf numFmtId="0" fontId="266" fillId="32" borderId="111" xfId="7" applyFont="1" applyFill="1" applyBorder="1" applyAlignment="1" applyProtection="1">
      <alignment horizontal="center" vertical="center" wrapText="1" readingOrder="2"/>
      <protection locked="0"/>
    </xf>
    <xf numFmtId="0" fontId="99" fillId="0" borderId="0" xfId="7" applyFont="1" applyAlignment="1" applyProtection="1">
      <alignment horizontal="center" vertical="center" wrapText="1" readingOrder="2"/>
      <protection locked="0"/>
    </xf>
    <xf numFmtId="9" fontId="99" fillId="0" borderId="0" xfId="7" applyNumberFormat="1" applyFont="1" applyAlignment="1" applyProtection="1">
      <alignment horizontal="center" vertical="center" wrapText="1" readingOrder="2"/>
      <protection locked="0"/>
    </xf>
    <xf numFmtId="0" fontId="13" fillId="0" borderId="0" xfId="7" applyFont="1" applyAlignment="1">
      <alignment horizontal="center" vertical="center" textRotation="90" wrapText="1"/>
    </xf>
    <xf numFmtId="0" fontId="269" fillId="0" borderId="0" xfId="7" applyFont="1" applyAlignment="1" applyProtection="1">
      <alignment horizontal="center" vertical="center" wrapText="1" readingOrder="2"/>
      <protection locked="0"/>
    </xf>
    <xf numFmtId="0" fontId="270" fillId="0" borderId="0" xfId="7" applyFont="1" applyAlignment="1" applyProtection="1">
      <alignment horizontal="center" vertical="center" wrapText="1" readingOrder="2"/>
      <protection locked="0"/>
    </xf>
    <xf numFmtId="0" fontId="271" fillId="0" borderId="0" xfId="7" applyFont="1" applyAlignment="1" applyProtection="1">
      <alignment horizontal="center" vertical="center" wrapText="1" readingOrder="2"/>
      <protection locked="0"/>
    </xf>
    <xf numFmtId="9" fontId="270" fillId="0" borderId="0" xfId="8" applyFont="1" applyFill="1" applyBorder="1" applyAlignment="1" applyProtection="1">
      <alignment horizontal="center" vertical="center" wrapText="1" readingOrder="2"/>
      <protection locked="0"/>
    </xf>
    <xf numFmtId="0" fontId="93" fillId="0" borderId="0" xfId="7" applyFont="1" applyAlignment="1" applyProtection="1">
      <alignment horizontal="center" vertical="center" wrapText="1" readingOrder="2"/>
      <protection locked="0"/>
    </xf>
    <xf numFmtId="0" fontId="137" fillId="0" borderId="0" xfId="7" applyFont="1" applyAlignment="1" applyProtection="1">
      <alignment horizontal="center" vertical="center" wrapText="1" readingOrder="2"/>
      <protection locked="0"/>
    </xf>
    <xf numFmtId="0" fontId="117" fillId="0" borderId="0" xfId="7" applyFont="1" applyAlignment="1">
      <alignment horizontal="center" vertical="center" wrapText="1"/>
    </xf>
    <xf numFmtId="0" fontId="123" fillId="53" borderId="20" xfId="7" applyFont="1" applyFill="1" applyBorder="1" applyAlignment="1">
      <alignment horizontal="center" vertical="center" wrapText="1"/>
    </xf>
    <xf numFmtId="0" fontId="15" fillId="53" borderId="42" xfId="7" applyFont="1" applyFill="1" applyBorder="1" applyAlignment="1">
      <alignment horizontal="center" vertical="center" wrapText="1"/>
    </xf>
    <xf numFmtId="0" fontId="40" fillId="0" borderId="101" xfId="7" applyFont="1" applyBorder="1" applyAlignment="1">
      <alignment horizontal="center" vertical="center" wrapText="1"/>
    </xf>
    <xf numFmtId="0" fontId="40" fillId="0" borderId="31" xfId="7" applyFont="1" applyBorder="1" applyAlignment="1">
      <alignment horizontal="center" vertical="center" wrapText="1"/>
    </xf>
    <xf numFmtId="0" fontId="40" fillId="0" borderId="103" xfId="7" applyFont="1" applyBorder="1" applyAlignment="1">
      <alignment horizontal="center" vertical="center" wrapText="1"/>
    </xf>
    <xf numFmtId="0" fontId="40" fillId="17" borderId="32" xfId="7" applyFont="1" applyFill="1" applyBorder="1" applyAlignment="1">
      <alignment horizontal="center" vertical="center" wrapText="1"/>
    </xf>
    <xf numFmtId="0" fontId="125" fillId="23" borderId="20" xfId="7" applyFont="1" applyFill="1" applyBorder="1" applyAlignment="1">
      <alignment horizontal="center" vertical="center" wrapText="1" readingOrder="2"/>
    </xf>
    <xf numFmtId="0" fontId="127" fillId="32" borderId="35" xfId="7" applyFont="1" applyFill="1" applyBorder="1" applyAlignment="1">
      <alignment horizontal="center" vertical="center" wrapText="1" readingOrder="2"/>
    </xf>
    <xf numFmtId="0" fontId="127" fillId="32" borderId="101" xfId="7" applyFont="1" applyFill="1" applyBorder="1" applyAlignment="1">
      <alignment horizontal="center" vertical="center" wrapText="1" readingOrder="2"/>
    </xf>
    <xf numFmtId="0" fontId="127" fillId="32" borderId="31" xfId="7" applyFont="1" applyFill="1" applyBorder="1" applyAlignment="1">
      <alignment horizontal="center" vertical="center" wrapText="1" readingOrder="2"/>
    </xf>
    <xf numFmtId="0" fontId="127" fillId="32" borderId="2" xfId="7" applyFont="1" applyFill="1" applyBorder="1" applyAlignment="1">
      <alignment horizontal="center" vertical="center" wrapText="1" readingOrder="2"/>
    </xf>
    <xf numFmtId="0" fontId="41" fillId="23" borderId="32" xfId="7" applyFont="1" applyFill="1" applyBorder="1" applyAlignment="1">
      <alignment horizontal="center" vertical="center"/>
    </xf>
    <xf numFmtId="0" fontId="127" fillId="32" borderId="42" xfId="7" applyFont="1" applyFill="1" applyBorder="1" applyAlignment="1">
      <alignment horizontal="center" vertical="center" wrapText="1" readingOrder="2"/>
    </xf>
    <xf numFmtId="0" fontId="127" fillId="32" borderId="0" xfId="7" applyFont="1" applyFill="1" applyAlignment="1">
      <alignment horizontal="center" vertical="center" wrapText="1" readingOrder="2"/>
    </xf>
    <xf numFmtId="0" fontId="127" fillId="32" borderId="103" xfId="7" applyFont="1" applyFill="1" applyBorder="1" applyAlignment="1">
      <alignment horizontal="center" vertical="center" wrapText="1" readingOrder="2"/>
    </xf>
    <xf numFmtId="0" fontId="131" fillId="53" borderId="52" xfId="7" applyFont="1" applyFill="1" applyBorder="1" applyAlignment="1">
      <alignment horizontal="center" vertical="center" wrapText="1"/>
    </xf>
    <xf numFmtId="0" fontId="138" fillId="53" borderId="32" xfId="7" applyFont="1" applyFill="1" applyBorder="1" applyAlignment="1">
      <alignment horizontal="center" vertical="center" wrapText="1" readingOrder="2"/>
    </xf>
    <xf numFmtId="0" fontId="131" fillId="53" borderId="42" xfId="7" applyFont="1" applyFill="1" applyBorder="1" applyAlignment="1">
      <alignment horizontal="center" vertical="center" wrapText="1"/>
    </xf>
    <xf numFmtId="0" fontId="63" fillId="13" borderId="32" xfId="7" applyFont="1" applyFill="1" applyBorder="1"/>
    <xf numFmtId="0" fontId="63" fillId="13" borderId="33" xfId="7" applyFont="1" applyFill="1" applyBorder="1"/>
    <xf numFmtId="0" fontId="117" fillId="6" borderId="19" xfId="7" applyFont="1" applyFill="1" applyBorder="1" applyAlignment="1">
      <alignment horizontal="center" vertical="center" wrapText="1"/>
    </xf>
    <xf numFmtId="0" fontId="117" fillId="0" borderId="47" xfId="7" applyFont="1" applyBorder="1" applyAlignment="1">
      <alignment horizontal="center" vertical="center" wrapText="1"/>
    </xf>
    <xf numFmtId="0" fontId="117" fillId="0" borderId="113" xfId="7" applyFont="1" applyBorder="1" applyAlignment="1">
      <alignment horizontal="center" vertical="center" wrapText="1"/>
    </xf>
    <xf numFmtId="0" fontId="63" fillId="0" borderId="0" xfId="7" applyFont="1" applyAlignment="1">
      <alignment horizontal="center" vertical="center" wrapText="1"/>
    </xf>
    <xf numFmtId="0" fontId="63" fillId="0" borderId="0" xfId="7" applyFont="1" applyAlignment="1">
      <alignment vertical="center"/>
    </xf>
    <xf numFmtId="0" fontId="40" fillId="0" borderId="0" xfId="7" applyFont="1" applyAlignment="1" applyProtection="1">
      <alignment horizontal="center" vertical="center" readingOrder="2"/>
      <protection locked="0"/>
    </xf>
    <xf numFmtId="0" fontId="5" fillId="0" borderId="0" xfId="20"/>
    <xf numFmtId="0" fontId="5" fillId="13" borderId="0" xfId="20" applyFill="1"/>
    <xf numFmtId="0" fontId="41" fillId="23" borderId="82" xfId="7" applyFont="1" applyFill="1" applyBorder="1" applyAlignment="1">
      <alignment horizontal="center" vertical="center"/>
    </xf>
    <xf numFmtId="0" fontId="41" fillId="23" borderId="83" xfId="7" applyFont="1" applyFill="1" applyBorder="1" applyAlignment="1">
      <alignment horizontal="center" vertical="center"/>
    </xf>
    <xf numFmtId="0" fontId="41" fillId="23" borderId="91" xfId="7" applyFont="1" applyFill="1" applyBorder="1" applyAlignment="1">
      <alignment horizontal="center" vertical="center"/>
    </xf>
    <xf numFmtId="0" fontId="40" fillId="17" borderId="91" xfId="7" applyFont="1" applyFill="1" applyBorder="1" applyAlignment="1">
      <alignment horizontal="center" vertical="center" wrapText="1"/>
    </xf>
    <xf numFmtId="0" fontId="40" fillId="17" borderId="87" xfId="7" applyFont="1" applyFill="1" applyBorder="1" applyAlignment="1">
      <alignment horizontal="center" vertical="center" wrapText="1"/>
    </xf>
    <xf numFmtId="0" fontId="218" fillId="32" borderId="49" xfId="7" applyFont="1" applyFill="1" applyBorder="1" applyAlignment="1">
      <alignment horizontal="center" vertical="center" wrapText="1" readingOrder="2"/>
    </xf>
    <xf numFmtId="0" fontId="202" fillId="41" borderId="33" xfId="7" applyFont="1" applyFill="1" applyBorder="1" applyAlignment="1">
      <alignment horizontal="center" vertical="center"/>
    </xf>
    <xf numFmtId="0" fontId="40" fillId="13" borderId="24" xfId="7" applyFont="1" applyFill="1" applyBorder="1" applyAlignment="1">
      <alignment horizontal="center" vertical="center" wrapText="1" readingOrder="2"/>
    </xf>
    <xf numFmtId="0" fontId="40" fillId="13" borderId="72" xfId="7" applyFont="1" applyFill="1" applyBorder="1" applyAlignment="1">
      <alignment horizontal="center" vertical="center" wrapText="1" readingOrder="2"/>
    </xf>
    <xf numFmtId="0" fontId="8" fillId="50" borderId="4" xfId="0" applyFont="1" applyFill="1" applyBorder="1"/>
    <xf numFmtId="0" fontId="8" fillId="50" borderId="5" xfId="0" applyFont="1" applyFill="1" applyBorder="1"/>
    <xf numFmtId="0" fontId="8" fillId="50" borderId="5" xfId="0" applyFont="1" applyFill="1" applyBorder="1" applyAlignment="1">
      <alignment horizontal="center" vertical="center"/>
    </xf>
    <xf numFmtId="0" fontId="8" fillId="50" borderId="5" xfId="0" applyFont="1" applyFill="1" applyBorder="1" applyAlignment="1">
      <alignment horizontal="center"/>
    </xf>
    <xf numFmtId="0" fontId="8" fillId="50" borderId="6" xfId="0" applyFont="1" applyFill="1" applyBorder="1" applyAlignment="1">
      <alignment horizontal="center"/>
    </xf>
    <xf numFmtId="0" fontId="8" fillId="5" borderId="4" xfId="0" applyFont="1" applyFill="1" applyBorder="1"/>
    <xf numFmtId="0" fontId="8" fillId="5" borderId="5" xfId="0" applyFont="1" applyFill="1" applyBorder="1"/>
    <xf numFmtId="0" fontId="8" fillId="5" borderId="5" xfId="0" applyFont="1" applyFill="1" applyBorder="1" applyAlignment="1">
      <alignment horizontal="center" vertical="center"/>
    </xf>
    <xf numFmtId="0" fontId="8" fillId="5" borderId="5" xfId="0" applyFont="1" applyFill="1" applyBorder="1" applyAlignment="1">
      <alignment horizontal="center"/>
    </xf>
    <xf numFmtId="0" fontId="8" fillId="5" borderId="6" xfId="0" applyFont="1" applyFill="1" applyBorder="1" applyAlignment="1">
      <alignment horizontal="center"/>
    </xf>
    <xf numFmtId="0" fontId="8" fillId="18" borderId="4" xfId="0" applyFont="1" applyFill="1" applyBorder="1"/>
    <xf numFmtId="0" fontId="8" fillId="18" borderId="5" xfId="0" applyFont="1" applyFill="1" applyBorder="1"/>
    <xf numFmtId="0" fontId="8" fillId="18" borderId="5" xfId="0" applyFont="1" applyFill="1" applyBorder="1" applyAlignment="1">
      <alignment horizontal="center" vertical="center"/>
    </xf>
    <xf numFmtId="0" fontId="8" fillId="18" borderId="5" xfId="0" applyFont="1" applyFill="1" applyBorder="1" applyAlignment="1">
      <alignment horizontal="center"/>
    </xf>
    <xf numFmtId="0" fontId="8" fillId="18" borderId="6" xfId="0" applyFont="1" applyFill="1" applyBorder="1" applyAlignment="1">
      <alignment horizontal="center"/>
    </xf>
    <xf numFmtId="0" fontId="8" fillId="15" borderId="4" xfId="0" applyFont="1" applyFill="1" applyBorder="1"/>
    <xf numFmtId="0" fontId="8" fillId="15" borderId="5" xfId="0" applyFont="1" applyFill="1" applyBorder="1"/>
    <xf numFmtId="0" fontId="8" fillId="15" borderId="5" xfId="0" applyFont="1" applyFill="1" applyBorder="1" applyAlignment="1">
      <alignment horizontal="center" vertical="center"/>
    </xf>
    <xf numFmtId="0" fontId="8" fillId="15" borderId="5" xfId="0" applyFont="1" applyFill="1" applyBorder="1" applyAlignment="1">
      <alignment horizontal="center"/>
    </xf>
    <xf numFmtId="0" fontId="8" fillId="15" borderId="6" xfId="0" applyFont="1" applyFill="1" applyBorder="1" applyAlignment="1">
      <alignment horizontal="center"/>
    </xf>
    <xf numFmtId="0" fontId="8" fillId="0" borderId="8" xfId="0" applyFont="1" applyBorder="1" applyAlignment="1">
      <alignment horizontal="center" vertical="center"/>
    </xf>
    <xf numFmtId="0" fontId="8" fillId="30" borderId="4" xfId="0" applyFont="1" applyFill="1" applyBorder="1"/>
    <xf numFmtId="0" fontId="8" fillId="30" borderId="5" xfId="0" applyFont="1" applyFill="1" applyBorder="1"/>
    <xf numFmtId="0" fontId="8" fillId="30" borderId="5" xfId="0" applyFont="1" applyFill="1" applyBorder="1" applyAlignment="1">
      <alignment horizontal="center" vertical="center"/>
    </xf>
    <xf numFmtId="0" fontId="8" fillId="30" borderId="5" xfId="0" applyFont="1" applyFill="1" applyBorder="1" applyAlignment="1">
      <alignment horizontal="center"/>
    </xf>
    <xf numFmtId="0" fontId="8" fillId="30" borderId="6" xfId="0" applyFont="1" applyFill="1" applyBorder="1" applyAlignment="1">
      <alignment horizontal="center"/>
    </xf>
    <xf numFmtId="0" fontId="8" fillId="28" borderId="4" xfId="0" applyFont="1" applyFill="1" applyBorder="1"/>
    <xf numFmtId="0" fontId="8" fillId="28" borderId="5" xfId="0" applyFont="1" applyFill="1" applyBorder="1"/>
    <xf numFmtId="0" fontId="8" fillId="28" borderId="5" xfId="0" applyFont="1" applyFill="1" applyBorder="1" applyAlignment="1">
      <alignment horizontal="center" vertical="center"/>
    </xf>
    <xf numFmtId="0" fontId="8" fillId="28" borderId="5" xfId="0" applyFont="1" applyFill="1" applyBorder="1" applyAlignment="1">
      <alignment horizontal="center"/>
    </xf>
    <xf numFmtId="0" fontId="8" fillId="28" borderId="6" xfId="0" applyFont="1" applyFill="1" applyBorder="1" applyAlignment="1">
      <alignment horizontal="center"/>
    </xf>
    <xf numFmtId="0" fontId="8" fillId="22" borderId="4" xfId="0" applyFont="1" applyFill="1" applyBorder="1"/>
    <xf numFmtId="0" fontId="8" fillId="22" borderId="5" xfId="0" applyFont="1" applyFill="1" applyBorder="1"/>
    <xf numFmtId="0" fontId="8" fillId="22" borderId="5" xfId="0" applyFont="1" applyFill="1" applyBorder="1" applyAlignment="1">
      <alignment horizontal="center" vertical="center"/>
    </xf>
    <xf numFmtId="0" fontId="8" fillId="22" borderId="5" xfId="0" applyFont="1" applyFill="1" applyBorder="1" applyAlignment="1">
      <alignment horizontal="center"/>
    </xf>
    <xf numFmtId="0" fontId="8" fillId="22" borderId="6" xfId="0" applyFont="1" applyFill="1" applyBorder="1" applyAlignment="1">
      <alignment horizontal="center"/>
    </xf>
    <xf numFmtId="0" fontId="8" fillId="23" borderId="4" xfId="0" applyFont="1" applyFill="1" applyBorder="1"/>
    <xf numFmtId="0" fontId="8" fillId="23" borderId="5" xfId="0" applyFont="1" applyFill="1" applyBorder="1"/>
    <xf numFmtId="0" fontId="8" fillId="23" borderId="5" xfId="0" applyFont="1" applyFill="1" applyBorder="1" applyAlignment="1">
      <alignment horizontal="center" vertical="center"/>
    </xf>
    <xf numFmtId="0" fontId="8" fillId="23" borderId="5" xfId="0" applyFont="1" applyFill="1" applyBorder="1" applyAlignment="1">
      <alignment horizontal="center"/>
    </xf>
    <xf numFmtId="0" fontId="8" fillId="23" borderId="6" xfId="0" applyFont="1" applyFill="1" applyBorder="1" applyAlignment="1">
      <alignment horizontal="center"/>
    </xf>
    <xf numFmtId="0" fontId="163" fillId="0" borderId="0" xfId="7" applyFont="1" applyAlignment="1" applyProtection="1">
      <alignment horizontal="center" vertical="center" wrapText="1"/>
      <protection locked="0"/>
    </xf>
    <xf numFmtId="0" fontId="163" fillId="0" borderId="0" xfId="7" applyFont="1" applyProtection="1">
      <protection locked="0"/>
    </xf>
    <xf numFmtId="0" fontId="163" fillId="13" borderId="0" xfId="7" applyFont="1" applyFill="1" applyProtection="1">
      <protection locked="0"/>
    </xf>
    <xf numFmtId="0" fontId="123" fillId="0" borderId="0" xfId="7" applyFont="1" applyProtection="1">
      <protection locked="0"/>
    </xf>
    <xf numFmtId="0" fontId="165" fillId="13" borderId="0" xfId="7" applyFont="1" applyFill="1" applyAlignment="1" applyProtection="1">
      <alignment vertical="center" wrapText="1"/>
      <protection locked="0"/>
    </xf>
    <xf numFmtId="0" fontId="91" fillId="0" borderId="0" xfId="7" applyFont="1" applyAlignment="1" applyProtection="1">
      <alignment vertical="center" wrapText="1"/>
      <protection locked="0"/>
    </xf>
    <xf numFmtId="0" fontId="100" fillId="0" borderId="0" xfId="7" applyFont="1" applyAlignment="1" applyProtection="1">
      <alignment vertical="center" wrapText="1"/>
      <protection locked="0"/>
    </xf>
    <xf numFmtId="0" fontId="165" fillId="13" borderId="0" xfId="7" applyFont="1" applyFill="1" applyAlignment="1" applyProtection="1">
      <alignment horizontal="center" vertical="center"/>
      <protection locked="0"/>
    </xf>
    <xf numFmtId="0" fontId="165" fillId="0" borderId="0" xfId="7" applyFont="1" applyAlignment="1" applyProtection="1">
      <alignment horizontal="center" vertical="center"/>
      <protection locked="0"/>
    </xf>
    <xf numFmtId="0" fontId="165" fillId="17" borderId="79" xfId="7" applyFont="1" applyFill="1" applyBorder="1" applyAlignment="1" applyProtection="1">
      <alignment horizontal="center" vertical="center" wrapText="1"/>
      <protection locked="0"/>
    </xf>
    <xf numFmtId="0" fontId="165" fillId="17" borderId="21" xfId="7" applyFont="1" applyFill="1" applyBorder="1" applyAlignment="1" applyProtection="1">
      <alignment horizontal="center" vertical="center" wrapText="1" readingOrder="2"/>
      <protection locked="0"/>
    </xf>
    <xf numFmtId="0" fontId="165" fillId="17" borderId="113" xfId="7" applyFont="1" applyFill="1" applyBorder="1" applyAlignment="1" applyProtection="1">
      <alignment horizontal="center" vertical="center" wrapText="1" readingOrder="2"/>
      <protection locked="0"/>
    </xf>
    <xf numFmtId="0" fontId="165" fillId="17" borderId="72" xfId="7" applyFont="1" applyFill="1" applyBorder="1" applyAlignment="1" applyProtection="1">
      <alignment horizontal="center" vertical="center" wrapText="1"/>
      <protection locked="0"/>
    </xf>
    <xf numFmtId="0" fontId="165" fillId="17" borderId="24" xfId="7" applyFont="1" applyFill="1" applyBorder="1" applyAlignment="1" applyProtection="1">
      <alignment horizontal="center" vertical="center" wrapText="1"/>
      <protection locked="0"/>
    </xf>
    <xf numFmtId="0" fontId="165" fillId="17" borderId="24" xfId="7" applyFont="1" applyFill="1" applyBorder="1" applyAlignment="1" applyProtection="1">
      <alignment horizontal="center" vertical="center" wrapText="1" readingOrder="2"/>
      <protection locked="0"/>
    </xf>
    <xf numFmtId="0" fontId="165" fillId="17" borderId="20" xfId="7" applyFont="1" applyFill="1" applyBorder="1" applyAlignment="1" applyProtection="1">
      <alignment horizontal="center" vertical="center" wrapText="1" readingOrder="2"/>
      <protection locked="0"/>
    </xf>
    <xf numFmtId="0" fontId="165" fillId="17" borderId="72" xfId="7" applyFont="1" applyFill="1" applyBorder="1" applyAlignment="1" applyProtection="1">
      <alignment horizontal="center" vertical="center" wrapText="1" readingOrder="2"/>
      <protection locked="0"/>
    </xf>
    <xf numFmtId="0" fontId="165" fillId="17" borderId="89" xfId="7" applyFont="1" applyFill="1" applyBorder="1" applyAlignment="1" applyProtection="1">
      <alignment horizontal="center" vertical="center" shrinkToFit="1"/>
      <protection locked="0"/>
    </xf>
    <xf numFmtId="0" fontId="164" fillId="17" borderId="67" xfId="7" applyFont="1" applyFill="1" applyBorder="1" applyAlignment="1" applyProtection="1">
      <alignment horizontal="center" vertical="center" shrinkToFit="1" readingOrder="2"/>
      <protection locked="0"/>
    </xf>
    <xf numFmtId="0" fontId="165" fillId="17" borderId="104" xfId="7" applyFont="1" applyFill="1" applyBorder="1" applyAlignment="1" applyProtection="1">
      <alignment horizontal="center" vertical="center" textRotation="90" shrinkToFit="1" readingOrder="2"/>
      <protection locked="0"/>
    </xf>
    <xf numFmtId="0" fontId="167" fillId="17" borderId="89" xfId="7" applyFont="1" applyFill="1" applyBorder="1" applyAlignment="1" applyProtection="1">
      <alignment horizontal="center" vertical="center" shrinkToFit="1" readingOrder="2"/>
      <protection locked="0"/>
    </xf>
    <xf numFmtId="0" fontId="167" fillId="17" borderId="67" xfId="7" applyFont="1" applyFill="1" applyBorder="1" applyAlignment="1" applyProtection="1">
      <alignment horizontal="center" vertical="center" shrinkToFit="1" readingOrder="2"/>
      <protection locked="0"/>
    </xf>
    <xf numFmtId="0" fontId="167" fillId="17" borderId="69" xfId="7" applyFont="1" applyFill="1" applyBorder="1" applyAlignment="1" applyProtection="1">
      <alignment horizontal="center" vertical="center" shrinkToFit="1" readingOrder="2"/>
      <protection locked="0"/>
    </xf>
    <xf numFmtId="0" fontId="167" fillId="17" borderId="106" xfId="7" applyFont="1" applyFill="1" applyBorder="1" applyAlignment="1" applyProtection="1">
      <alignment horizontal="center" vertical="center" shrinkToFit="1" readingOrder="2"/>
      <protection locked="0"/>
    </xf>
    <xf numFmtId="0" fontId="167" fillId="17" borderId="50" xfId="7" applyFont="1" applyFill="1" applyBorder="1" applyAlignment="1" applyProtection="1">
      <alignment horizontal="center" vertical="center" shrinkToFit="1" readingOrder="2"/>
      <protection locked="0"/>
    </xf>
    <xf numFmtId="0" fontId="167" fillId="17" borderId="107" xfId="7" applyFont="1" applyFill="1" applyBorder="1" applyAlignment="1" applyProtection="1">
      <alignment horizontal="center" vertical="center" shrinkToFit="1" readingOrder="2"/>
      <protection locked="0"/>
    </xf>
    <xf numFmtId="0" fontId="168" fillId="17" borderId="82" xfId="7" applyFont="1" applyFill="1" applyBorder="1" applyAlignment="1" applyProtection="1">
      <alignment horizontal="center" vertical="center" shrinkToFit="1" readingOrder="2"/>
      <protection locked="0"/>
    </xf>
    <xf numFmtId="0" fontId="167" fillId="17" borderId="87" xfId="7" applyFont="1" applyFill="1" applyBorder="1" applyAlignment="1" applyProtection="1">
      <alignment horizontal="center" vertical="center" shrinkToFit="1" readingOrder="2"/>
      <protection locked="0"/>
    </xf>
    <xf numFmtId="0" fontId="167" fillId="17" borderId="33" xfId="7" applyFont="1" applyFill="1" applyBorder="1" applyAlignment="1" applyProtection="1">
      <alignment horizontal="center" vertical="center" shrinkToFit="1" readingOrder="2"/>
      <protection locked="0"/>
    </xf>
    <xf numFmtId="0" fontId="167" fillId="17" borderId="52" xfId="7" applyFont="1" applyFill="1" applyBorder="1" applyAlignment="1" applyProtection="1">
      <alignment horizontal="center" vertical="center" shrinkToFit="1" readingOrder="2"/>
      <protection locked="0"/>
    </xf>
    <xf numFmtId="0" fontId="165" fillId="17" borderId="52" xfId="7" applyFont="1" applyFill="1" applyBorder="1" applyAlignment="1" applyProtection="1">
      <alignment horizontal="center" vertical="center" shrinkToFit="1" readingOrder="2"/>
      <protection locked="0"/>
    </xf>
    <xf numFmtId="0" fontId="165" fillId="17" borderId="28" xfId="7" applyFont="1" applyFill="1" applyBorder="1" applyAlignment="1" applyProtection="1">
      <alignment horizontal="center" vertical="center" shrinkToFit="1" readingOrder="2"/>
      <protection locked="0"/>
    </xf>
    <xf numFmtId="0" fontId="165" fillId="17" borderId="107" xfId="7" applyFont="1" applyFill="1" applyBorder="1" applyAlignment="1" applyProtection="1">
      <alignment horizontal="center" vertical="center" shrinkToFit="1" readingOrder="2"/>
      <protection locked="0"/>
    </xf>
    <xf numFmtId="0" fontId="165" fillId="17" borderId="50" xfId="7" applyFont="1" applyFill="1" applyBorder="1" applyAlignment="1" applyProtection="1">
      <alignment horizontal="center" vertical="center" shrinkToFit="1"/>
      <protection locked="0"/>
    </xf>
    <xf numFmtId="0" fontId="165" fillId="17" borderId="88" xfId="7" applyFont="1" applyFill="1" applyBorder="1" applyAlignment="1" applyProtection="1">
      <alignment horizontal="center" vertical="center" shrinkToFit="1"/>
      <protection locked="0"/>
    </xf>
    <xf numFmtId="0" fontId="165" fillId="17" borderId="68" xfId="7" applyFont="1" applyFill="1" applyBorder="1" applyAlignment="1" applyProtection="1">
      <alignment horizontal="center" vertical="center" shrinkToFit="1"/>
      <protection locked="0"/>
    </xf>
    <xf numFmtId="0" fontId="165" fillId="17" borderId="104" xfId="7" applyFont="1" applyFill="1" applyBorder="1" applyAlignment="1" applyProtection="1">
      <alignment horizontal="center" vertical="center" shrinkToFit="1"/>
      <protection locked="0"/>
    </xf>
    <xf numFmtId="0" fontId="165" fillId="17" borderId="104" xfId="7" applyFont="1" applyFill="1" applyBorder="1" applyAlignment="1" applyProtection="1">
      <alignment horizontal="center" vertical="center" wrapText="1"/>
      <protection locked="0"/>
    </xf>
    <xf numFmtId="0" fontId="164" fillId="32" borderId="82" xfId="7" applyFont="1" applyFill="1" applyBorder="1" applyAlignment="1" applyProtection="1">
      <alignment horizontal="center" vertical="center" shrinkToFit="1" readingOrder="2"/>
      <protection locked="0"/>
    </xf>
    <xf numFmtId="0" fontId="165" fillId="34" borderId="49" xfId="7" applyFont="1" applyFill="1" applyBorder="1" applyAlignment="1" applyProtection="1">
      <alignment horizontal="center" vertical="center" shrinkToFit="1"/>
      <protection locked="0"/>
    </xf>
    <xf numFmtId="0" fontId="134" fillId="0" borderId="23" xfId="7" applyFont="1" applyBorder="1" applyAlignment="1" applyProtection="1">
      <alignment horizontal="center" vertical="center" wrapText="1"/>
      <protection locked="0"/>
    </xf>
    <xf numFmtId="0" fontId="165" fillId="13" borderId="0" xfId="7" applyFont="1" applyFill="1" applyAlignment="1" applyProtection="1">
      <alignment horizontal="center" vertical="center" wrapText="1"/>
      <protection locked="0"/>
    </xf>
    <xf numFmtId="0" fontId="169" fillId="0" borderId="0" xfId="7" applyFont="1" applyAlignment="1" applyProtection="1">
      <alignment horizontal="center" vertical="center"/>
      <protection locked="0"/>
    </xf>
    <xf numFmtId="0" fontId="169" fillId="0" borderId="0" xfId="7" applyFont="1" applyProtection="1">
      <protection locked="0"/>
    </xf>
    <xf numFmtId="0" fontId="165" fillId="0" borderId="0" xfId="7" applyFont="1" applyProtection="1">
      <protection locked="0"/>
    </xf>
    <xf numFmtId="0" fontId="165" fillId="13" borderId="0" xfId="7" applyFont="1" applyFill="1" applyProtection="1">
      <protection locked="0"/>
    </xf>
    <xf numFmtId="0" fontId="170" fillId="23" borderId="72" xfId="1" applyFont="1" applyFill="1" applyBorder="1" applyAlignment="1" applyProtection="1">
      <alignment vertical="center"/>
      <protection locked="0"/>
    </xf>
    <xf numFmtId="0" fontId="170" fillId="23" borderId="24" xfId="1" applyFont="1" applyFill="1" applyBorder="1" applyAlignment="1" applyProtection="1">
      <alignment vertical="center"/>
      <protection locked="0"/>
    </xf>
    <xf numFmtId="0" fontId="170" fillId="23" borderId="34" xfId="1" applyFont="1" applyFill="1" applyBorder="1" applyAlignment="1" applyProtection="1">
      <alignment vertical="center"/>
      <protection locked="0"/>
    </xf>
    <xf numFmtId="0" fontId="170" fillId="23" borderId="36" xfId="1" applyFont="1" applyFill="1" applyBorder="1" applyAlignment="1" applyProtection="1">
      <alignment vertical="center"/>
      <protection locked="0"/>
    </xf>
    <xf numFmtId="0" fontId="139" fillId="17" borderId="24" xfId="1" applyFont="1" applyFill="1" applyBorder="1" applyAlignment="1" applyProtection="1">
      <alignment horizontal="center" vertical="center" wrapText="1"/>
      <protection locked="0"/>
    </xf>
    <xf numFmtId="0" fontId="139" fillId="17" borderId="0" xfId="1" applyFont="1" applyFill="1" applyAlignment="1" applyProtection="1">
      <alignment horizontal="center" vertical="center" wrapText="1"/>
      <protection locked="0"/>
    </xf>
    <xf numFmtId="0" fontId="170" fillId="23" borderId="107" xfId="1" applyFont="1" applyFill="1" applyBorder="1" applyAlignment="1" applyProtection="1">
      <alignment vertical="center"/>
      <protection locked="0"/>
    </xf>
    <xf numFmtId="0" fontId="170" fillId="23" borderId="112" xfId="1" applyFont="1" applyFill="1" applyBorder="1" applyAlignment="1" applyProtection="1">
      <alignment vertical="center"/>
      <protection locked="0"/>
    </xf>
    <xf numFmtId="0" fontId="170" fillId="23" borderId="37" xfId="1" applyFont="1" applyFill="1" applyBorder="1" applyAlignment="1" applyProtection="1">
      <alignment horizontal="center" vertical="center"/>
      <protection locked="0"/>
    </xf>
    <xf numFmtId="0" fontId="55" fillId="23" borderId="1" xfId="1" applyFont="1" applyFill="1" applyBorder="1" applyAlignment="1" applyProtection="1">
      <alignment horizontal="center" vertical="center"/>
      <protection locked="0"/>
    </xf>
    <xf numFmtId="0" fontId="139" fillId="17" borderId="112" xfId="1" applyFont="1" applyFill="1" applyBorder="1" applyAlignment="1" applyProtection="1">
      <alignment horizontal="center" vertical="center" wrapText="1"/>
      <protection locked="0"/>
    </xf>
    <xf numFmtId="0" fontId="170" fillId="0" borderId="82" xfId="7" applyFont="1" applyBorder="1" applyAlignment="1" applyProtection="1">
      <alignment horizontal="center" vertical="center" wrapText="1"/>
      <protection locked="0"/>
    </xf>
    <xf numFmtId="0" fontId="170" fillId="0" borderId="83" xfId="7" applyFont="1" applyBorder="1" applyAlignment="1" applyProtection="1">
      <alignment horizontal="center" vertical="center" wrapText="1"/>
      <protection locked="0"/>
    </xf>
    <xf numFmtId="0" fontId="171" fillId="0" borderId="0" xfId="7" applyFont="1" applyProtection="1">
      <protection locked="0"/>
    </xf>
    <xf numFmtId="0" fontId="170" fillId="0" borderId="0" xfId="7" applyFont="1" applyAlignment="1" applyProtection="1">
      <alignment horizontal="center" vertical="center" wrapText="1"/>
      <protection locked="0"/>
    </xf>
    <xf numFmtId="0" fontId="123" fillId="13" borderId="0" xfId="7" applyFont="1" applyFill="1" applyProtection="1">
      <protection locked="0"/>
    </xf>
    <xf numFmtId="0" fontId="91" fillId="0" borderId="0" xfId="7" applyFont="1" applyAlignment="1" applyProtection="1">
      <alignment horizontal="center" vertical="center" wrapText="1"/>
      <protection locked="0"/>
    </xf>
    <xf numFmtId="0" fontId="91" fillId="0" borderId="0" xfId="7" applyFont="1" applyAlignment="1" applyProtection="1">
      <alignment vertical="center"/>
      <protection locked="0"/>
    </xf>
    <xf numFmtId="0" fontId="172" fillId="10" borderId="81" xfId="7" applyFont="1" applyFill="1" applyBorder="1" applyAlignment="1" applyProtection="1">
      <alignment horizontal="center" vertical="center" wrapText="1" readingOrder="2"/>
      <protection locked="0"/>
    </xf>
    <xf numFmtId="0" fontId="172" fillId="10" borderId="83" xfId="7" applyFont="1" applyFill="1" applyBorder="1" applyAlignment="1" applyProtection="1">
      <alignment horizontal="center" vertical="center" wrapText="1" readingOrder="2"/>
      <protection locked="0"/>
    </xf>
    <xf numFmtId="0" fontId="172" fillId="10" borderId="49" xfId="7" applyFont="1" applyFill="1" applyBorder="1" applyAlignment="1" applyProtection="1">
      <alignment horizontal="center" vertical="center" wrapText="1"/>
      <protection locked="0"/>
    </xf>
    <xf numFmtId="0" fontId="172" fillId="10" borderId="32" xfId="7" applyFont="1" applyFill="1" applyBorder="1" applyAlignment="1" applyProtection="1">
      <alignment horizontal="center" vertical="center" wrapText="1" readingOrder="2"/>
      <protection locked="0"/>
    </xf>
    <xf numFmtId="0" fontId="172" fillId="10" borderId="49" xfId="7" applyFont="1" applyFill="1" applyBorder="1" applyAlignment="1" applyProtection="1">
      <alignment horizontal="center" vertical="center" wrapText="1" readingOrder="2"/>
      <protection locked="0"/>
    </xf>
    <xf numFmtId="0" fontId="172" fillId="10" borderId="0" xfId="7" applyFont="1" applyFill="1" applyAlignment="1" applyProtection="1">
      <alignment horizontal="center" vertical="center" wrapText="1" readingOrder="2"/>
      <protection locked="0"/>
    </xf>
    <xf numFmtId="0" fontId="172" fillId="32" borderId="54" xfId="7" applyFont="1" applyFill="1" applyBorder="1" applyAlignment="1" applyProtection="1">
      <alignment horizontal="center" vertical="center" wrapText="1" readingOrder="2"/>
      <protection locked="0"/>
    </xf>
    <xf numFmtId="0" fontId="172" fillId="34" borderId="115" xfId="7" applyFont="1" applyFill="1" applyBorder="1" applyAlignment="1" applyProtection="1">
      <alignment horizontal="center" vertical="center" wrapText="1" readingOrder="2"/>
      <protection locked="0"/>
    </xf>
    <xf numFmtId="0" fontId="172" fillId="34" borderId="115" xfId="7" applyFont="1" applyFill="1" applyBorder="1" applyAlignment="1" applyProtection="1">
      <alignment horizontal="center" vertical="center" wrapText="1"/>
      <protection locked="0"/>
    </xf>
    <xf numFmtId="0" fontId="173" fillId="0" borderId="93" xfId="7" applyFont="1" applyBorder="1" applyAlignment="1" applyProtection="1">
      <alignment horizontal="center" vertical="center" wrapText="1"/>
      <protection locked="0"/>
    </xf>
    <xf numFmtId="0" fontId="173" fillId="34" borderId="40" xfId="7" applyFont="1" applyFill="1" applyBorder="1" applyAlignment="1" applyProtection="1">
      <alignment horizontal="center" vertical="center" wrapText="1" readingOrder="2"/>
      <protection locked="0"/>
    </xf>
    <xf numFmtId="0" fontId="172" fillId="32" borderId="27" xfId="7" applyFont="1" applyFill="1" applyBorder="1" applyAlignment="1" applyProtection="1">
      <alignment horizontal="center" vertical="center" wrapText="1" readingOrder="2"/>
      <protection locked="0"/>
    </xf>
    <xf numFmtId="0" fontId="172" fillId="34" borderId="53" xfId="7" applyFont="1" applyFill="1" applyBorder="1" applyAlignment="1" applyProtection="1">
      <alignment horizontal="center" vertical="center" wrapText="1" readingOrder="2"/>
      <protection locked="0"/>
    </xf>
    <xf numFmtId="0" fontId="172" fillId="34" borderId="53" xfId="7" applyFont="1" applyFill="1" applyBorder="1" applyAlignment="1" applyProtection="1">
      <alignment horizontal="center" vertical="center" wrapText="1"/>
      <protection locked="0"/>
    </xf>
    <xf numFmtId="0" fontId="173" fillId="0" borderId="99" xfId="7" applyFont="1" applyBorder="1" applyAlignment="1" applyProtection="1">
      <alignment horizontal="center" vertical="center" wrapText="1"/>
      <protection locked="0"/>
    </xf>
    <xf numFmtId="0" fontId="173" fillId="34" borderId="8" xfId="7" applyFont="1" applyFill="1" applyBorder="1" applyAlignment="1" applyProtection="1">
      <alignment horizontal="center" vertical="center" wrapText="1" readingOrder="2"/>
      <protection locked="0"/>
    </xf>
    <xf numFmtId="0" fontId="172" fillId="32" borderId="69" xfId="7" applyFont="1" applyFill="1" applyBorder="1" applyAlignment="1" applyProtection="1">
      <alignment horizontal="center" vertical="center" wrapText="1" readingOrder="2"/>
      <protection locked="0"/>
    </xf>
    <xf numFmtId="0" fontId="172" fillId="34" borderId="78" xfId="7" applyFont="1" applyFill="1" applyBorder="1" applyAlignment="1" applyProtection="1">
      <alignment horizontal="center" vertical="center" wrapText="1" readingOrder="2"/>
      <protection locked="0"/>
    </xf>
    <xf numFmtId="0" fontId="172" fillId="34" borderId="78" xfId="7" applyFont="1" applyFill="1" applyBorder="1" applyAlignment="1" applyProtection="1">
      <alignment horizontal="center" vertical="center" wrapText="1"/>
      <protection locked="0"/>
    </xf>
    <xf numFmtId="0" fontId="173" fillId="0" borderId="102" xfId="7" applyFont="1" applyBorder="1" applyAlignment="1" applyProtection="1">
      <alignment horizontal="center" vertical="center" wrapText="1"/>
      <protection locked="0"/>
    </xf>
    <xf numFmtId="0" fontId="173" fillId="34" borderId="70" xfId="7" applyFont="1" applyFill="1" applyBorder="1" applyAlignment="1" applyProtection="1">
      <alignment horizontal="center" vertical="center" wrapText="1" readingOrder="2"/>
      <protection locked="0"/>
    </xf>
    <xf numFmtId="0" fontId="172" fillId="0" borderId="0" xfId="7" applyFont="1" applyAlignment="1" applyProtection="1">
      <alignment horizontal="center" vertical="center" wrapText="1"/>
      <protection locked="0"/>
    </xf>
    <xf numFmtId="0" fontId="172" fillId="0" borderId="0" xfId="7" applyFont="1" applyAlignment="1" applyProtection="1">
      <alignment vertical="center" wrapText="1"/>
      <protection locked="0"/>
    </xf>
    <xf numFmtId="0" fontId="172" fillId="0" borderId="0" xfId="7" applyFont="1" applyAlignment="1" applyProtection="1">
      <alignment horizontal="left" vertical="center" wrapText="1"/>
      <protection locked="0"/>
    </xf>
    <xf numFmtId="0" fontId="172" fillId="0" borderId="0" xfId="7" applyFont="1" applyAlignment="1" applyProtection="1">
      <alignment horizontal="right" vertical="center" wrapText="1"/>
      <protection locked="0"/>
    </xf>
    <xf numFmtId="0" fontId="174" fillId="10" borderId="93" xfId="7" applyFont="1" applyFill="1" applyBorder="1" applyAlignment="1" applyProtection="1">
      <alignment horizontal="center" vertical="center" wrapText="1"/>
      <protection locked="0"/>
    </xf>
    <xf numFmtId="0" fontId="174" fillId="10" borderId="40" xfId="7" applyFont="1" applyFill="1" applyBorder="1" applyAlignment="1" applyProtection="1">
      <alignment horizontal="center" vertical="center" wrapText="1" readingOrder="2"/>
      <protection locked="0"/>
    </xf>
    <xf numFmtId="0" fontId="174" fillId="10" borderId="99" xfId="7" applyFont="1" applyFill="1" applyBorder="1" applyAlignment="1" applyProtection="1">
      <alignment horizontal="center" vertical="center" wrapText="1"/>
      <protection locked="0"/>
    </xf>
    <xf numFmtId="0" fontId="174" fillId="10" borderId="8" xfId="7" applyFont="1" applyFill="1" applyBorder="1" applyAlignment="1" applyProtection="1">
      <alignment horizontal="center" vertical="center" wrapText="1" readingOrder="2"/>
      <protection locked="0"/>
    </xf>
    <xf numFmtId="0" fontId="174" fillId="10" borderId="102" xfId="7" applyFont="1" applyFill="1" applyBorder="1" applyAlignment="1" applyProtection="1">
      <alignment horizontal="center" vertical="center" wrapText="1"/>
      <protection locked="0"/>
    </xf>
    <xf numFmtId="0" fontId="174" fillId="10" borderId="70" xfId="7" applyFont="1" applyFill="1" applyBorder="1" applyAlignment="1" applyProtection="1">
      <alignment horizontal="center" vertical="center" wrapText="1" readingOrder="2"/>
      <protection locked="0"/>
    </xf>
    <xf numFmtId="0" fontId="124" fillId="32" borderId="0" xfId="7" applyFont="1" applyFill="1" applyAlignment="1" applyProtection="1">
      <alignment horizontal="center" vertical="center" wrapText="1" readingOrder="2"/>
      <protection locked="0"/>
    </xf>
    <xf numFmtId="0" fontId="123" fillId="0" borderId="0" xfId="7" applyFont="1" applyAlignment="1" applyProtection="1">
      <alignment horizontal="center" vertical="center" wrapText="1"/>
      <protection locked="0"/>
    </xf>
    <xf numFmtId="0" fontId="135" fillId="32" borderId="0" xfId="7" applyFont="1" applyFill="1" applyAlignment="1" applyProtection="1">
      <alignment horizontal="center" vertical="center" wrapText="1" readingOrder="2"/>
      <protection locked="0"/>
    </xf>
    <xf numFmtId="0" fontId="91" fillId="0" borderId="81" xfId="7" applyFont="1" applyBorder="1" applyAlignment="1" applyProtection="1">
      <alignment vertical="center"/>
      <protection locked="0"/>
    </xf>
    <xf numFmtId="0" fontId="91" fillId="0" borderId="32" xfId="7" applyFont="1" applyBorder="1" applyAlignment="1" applyProtection="1">
      <alignment vertical="center"/>
      <protection locked="0"/>
    </xf>
    <xf numFmtId="0" fontId="91" fillId="0" borderId="33" xfId="7" applyFont="1" applyBorder="1" applyAlignment="1" applyProtection="1">
      <alignment vertical="center"/>
      <protection locked="0"/>
    </xf>
    <xf numFmtId="0" fontId="91" fillId="41" borderId="79" xfId="7" applyFont="1" applyFill="1" applyBorder="1" applyAlignment="1" applyProtection="1">
      <alignment horizontal="center" vertical="center" wrapText="1"/>
      <protection locked="0"/>
    </xf>
    <xf numFmtId="0" fontId="125" fillId="41" borderId="47" xfId="7" applyFont="1" applyFill="1" applyBorder="1" applyAlignment="1" applyProtection="1">
      <alignment horizontal="center" vertical="center" wrapText="1" readingOrder="2"/>
      <protection locked="0"/>
    </xf>
    <xf numFmtId="0" fontId="125" fillId="41" borderId="48" xfId="7" applyFont="1" applyFill="1" applyBorder="1" applyAlignment="1" applyProtection="1">
      <alignment horizontal="center" vertical="center" wrapText="1" readingOrder="2"/>
      <protection locked="0"/>
    </xf>
    <xf numFmtId="0" fontId="125" fillId="41" borderId="19" xfId="7" applyFont="1" applyFill="1" applyBorder="1" applyAlignment="1" applyProtection="1">
      <alignment horizontal="center" vertical="center" wrapText="1" readingOrder="2"/>
      <protection locked="0"/>
    </xf>
    <xf numFmtId="0" fontId="91" fillId="41" borderId="34" xfId="7" applyFont="1" applyFill="1" applyBorder="1" applyAlignment="1" applyProtection="1">
      <alignment vertical="center" wrapText="1"/>
      <protection locked="0"/>
    </xf>
    <xf numFmtId="0" fontId="91" fillId="41" borderId="34" xfId="7" applyFont="1" applyFill="1" applyBorder="1" applyAlignment="1" applyProtection="1">
      <alignment horizontal="center" vertical="center" wrapText="1"/>
      <protection locked="0"/>
    </xf>
    <xf numFmtId="0" fontId="91" fillId="41" borderId="72" xfId="7" applyFont="1" applyFill="1" applyBorder="1" applyAlignment="1" applyProtection="1">
      <alignment horizontal="center" vertical="center" wrapText="1"/>
      <protection locked="0"/>
    </xf>
    <xf numFmtId="0" fontId="125" fillId="41" borderId="72" xfId="7" applyFont="1" applyFill="1" applyBorder="1" applyAlignment="1" applyProtection="1">
      <alignment horizontal="center" vertical="center" wrapText="1" readingOrder="2"/>
      <protection locked="0"/>
    </xf>
    <xf numFmtId="0" fontId="34" fillId="41" borderId="113" xfId="7" applyFont="1" applyFill="1" applyBorder="1" applyAlignment="1" applyProtection="1">
      <alignment horizontal="center" vertical="center" wrapText="1"/>
      <protection locked="0"/>
    </xf>
    <xf numFmtId="0" fontId="34" fillId="41" borderId="24" xfId="7" applyFont="1" applyFill="1" applyBorder="1" applyAlignment="1" applyProtection="1">
      <alignment horizontal="center" vertical="center" wrapText="1"/>
      <protection locked="0"/>
    </xf>
    <xf numFmtId="0" fontId="123" fillId="23" borderId="24" xfId="7" applyFont="1" applyFill="1" applyBorder="1" applyAlignment="1" applyProtection="1">
      <alignment horizontal="center" vertical="center" wrapText="1"/>
      <protection locked="0"/>
    </xf>
    <xf numFmtId="0" fontId="125" fillId="41" borderId="107" xfId="7" applyFont="1" applyFill="1" applyBorder="1" applyAlignment="1" applyProtection="1">
      <alignment horizontal="center" vertical="center" wrapText="1" readingOrder="2"/>
      <protection locked="0"/>
    </xf>
    <xf numFmtId="0" fontId="125" fillId="41" borderId="54" xfId="7" applyFont="1" applyFill="1" applyBorder="1" applyAlignment="1" applyProtection="1">
      <alignment horizontal="center" vertical="center" wrapText="1" readingOrder="2"/>
      <protection locked="0"/>
    </xf>
    <xf numFmtId="0" fontId="125" fillId="41" borderId="39" xfId="7" applyFont="1" applyFill="1" applyBorder="1" applyAlignment="1" applyProtection="1">
      <alignment horizontal="center" vertical="center" wrapText="1" readingOrder="2"/>
      <protection locked="0"/>
    </xf>
    <xf numFmtId="0" fontId="125" fillId="41" borderId="28" xfId="7" applyFont="1" applyFill="1" applyBorder="1" applyAlignment="1" applyProtection="1">
      <alignment horizontal="center" vertical="center" wrapText="1" readingOrder="2"/>
      <protection locked="0"/>
    </xf>
    <xf numFmtId="0" fontId="125" fillId="41" borderId="37" xfId="7" applyFont="1" applyFill="1" applyBorder="1" applyAlignment="1" applyProtection="1">
      <alignment horizontal="center" vertical="center" wrapText="1" readingOrder="2"/>
      <protection locked="0"/>
    </xf>
    <xf numFmtId="0" fontId="125" fillId="41" borderId="38" xfId="7" applyFont="1" applyFill="1" applyBorder="1" applyAlignment="1" applyProtection="1">
      <alignment horizontal="center" vertical="center" wrapText="1" readingOrder="2"/>
      <protection locked="0"/>
    </xf>
    <xf numFmtId="0" fontId="125" fillId="41" borderId="0" xfId="7" applyFont="1" applyFill="1" applyAlignment="1" applyProtection="1">
      <alignment horizontal="center" vertical="center" wrapText="1" readingOrder="2"/>
      <protection locked="0"/>
    </xf>
    <xf numFmtId="0" fontId="125" fillId="41" borderId="3" xfId="7" applyFont="1" applyFill="1" applyBorder="1" applyAlignment="1" applyProtection="1">
      <alignment horizontal="center" vertical="center" wrapText="1" readingOrder="2"/>
      <protection locked="0"/>
    </xf>
    <xf numFmtId="0" fontId="125" fillId="41" borderId="112" xfId="7" applyFont="1" applyFill="1" applyBorder="1" applyAlignment="1" applyProtection="1">
      <alignment horizontal="center" vertical="center" wrapText="1" readingOrder="2"/>
      <protection locked="0"/>
    </xf>
    <xf numFmtId="0" fontId="125" fillId="23" borderId="24" xfId="7" applyFont="1" applyFill="1" applyBorder="1" applyAlignment="1" applyProtection="1">
      <alignment horizontal="center" vertical="center" textRotation="90" wrapText="1" readingOrder="2"/>
      <protection locked="0"/>
    </xf>
    <xf numFmtId="0" fontId="124" fillId="32" borderId="18" xfId="7" applyFont="1" applyFill="1" applyBorder="1" applyAlignment="1" applyProtection="1">
      <alignment horizontal="center" vertical="center" wrapText="1" readingOrder="2"/>
      <protection locked="0"/>
    </xf>
    <xf numFmtId="0" fontId="124" fillId="32" borderId="22" xfId="7" applyFont="1" applyFill="1" applyBorder="1" applyAlignment="1" applyProtection="1">
      <alignment horizontal="center" vertical="center" wrapText="1" readingOrder="2"/>
      <protection locked="0"/>
    </xf>
    <xf numFmtId="0" fontId="123" fillId="0" borderId="22" xfId="7" applyFont="1" applyBorder="1" applyAlignment="1" applyProtection="1">
      <alignment horizontal="center" vertical="center" wrapText="1"/>
      <protection locked="0"/>
    </xf>
    <xf numFmtId="0" fontId="124" fillId="32" borderId="27" xfId="7" applyFont="1" applyFill="1" applyBorder="1" applyAlignment="1" applyProtection="1">
      <alignment horizontal="center" vertical="center" wrapText="1" readingOrder="2"/>
      <protection locked="0"/>
    </xf>
    <xf numFmtId="0" fontId="124" fillId="32" borderId="8" xfId="7" applyFont="1" applyFill="1" applyBorder="1" applyAlignment="1" applyProtection="1">
      <alignment horizontal="center" vertical="center" wrapText="1" readingOrder="2"/>
      <protection locked="0"/>
    </xf>
    <xf numFmtId="0" fontId="123" fillId="0" borderId="8" xfId="7" applyFont="1" applyBorder="1" applyAlignment="1" applyProtection="1">
      <alignment horizontal="center" vertical="center" wrapText="1"/>
      <protection locked="0"/>
    </xf>
    <xf numFmtId="0" fontId="124" fillId="32" borderId="37" xfId="7" applyFont="1" applyFill="1" applyBorder="1" applyAlignment="1" applyProtection="1">
      <alignment horizontal="center" vertical="center" wrapText="1" readingOrder="2"/>
      <protection locked="0"/>
    </xf>
    <xf numFmtId="0" fontId="124" fillId="32" borderId="3" xfId="7" applyFont="1" applyFill="1" applyBorder="1" applyAlignment="1" applyProtection="1">
      <alignment horizontal="center" vertical="center" wrapText="1" readingOrder="2"/>
      <protection locked="0"/>
    </xf>
    <xf numFmtId="0" fontId="123" fillId="0" borderId="3" xfId="7" applyFont="1" applyBorder="1" applyAlignment="1" applyProtection="1">
      <alignment horizontal="center" vertical="center" wrapText="1"/>
      <protection locked="0"/>
    </xf>
    <xf numFmtId="0" fontId="34" fillId="41" borderId="68" xfId="7" applyFont="1" applyFill="1" applyBorder="1" applyAlignment="1" applyProtection="1">
      <alignment horizontal="center" vertical="center" wrapText="1"/>
      <protection locked="0"/>
    </xf>
    <xf numFmtId="0" fontId="34" fillId="41" borderId="66" xfId="7" applyFont="1" applyFill="1" applyBorder="1" applyAlignment="1" applyProtection="1">
      <alignment horizontal="center" vertical="center" wrapText="1"/>
      <protection locked="0"/>
    </xf>
    <xf numFmtId="0" fontId="34" fillId="41" borderId="104" xfId="7" applyFont="1" applyFill="1" applyBorder="1" applyAlignment="1" applyProtection="1">
      <alignment horizontal="center" vertical="center" wrapText="1"/>
      <protection locked="0"/>
    </xf>
    <xf numFmtId="0" fontId="34" fillId="41" borderId="52" xfId="7" applyFont="1" applyFill="1" applyBorder="1" applyAlignment="1" applyProtection="1">
      <alignment horizontal="center" vertical="center" wrapText="1"/>
      <protection locked="0"/>
    </xf>
    <xf numFmtId="0" fontId="34" fillId="0" borderId="0" xfId="7" applyFont="1" applyAlignment="1" applyProtection="1">
      <alignment horizontal="center" vertical="center"/>
      <protection locked="0"/>
    </xf>
    <xf numFmtId="0" fontId="125" fillId="41" borderId="113" xfId="7" applyFont="1" applyFill="1" applyBorder="1" applyAlignment="1" applyProtection="1">
      <alignment horizontal="center" vertical="center" wrapText="1" readingOrder="2"/>
      <protection locked="0"/>
    </xf>
    <xf numFmtId="0" fontId="91" fillId="41" borderId="81" xfId="7" applyFont="1" applyFill="1" applyBorder="1" applyAlignment="1" applyProtection="1">
      <alignment horizontal="center" vertical="center" wrapText="1"/>
      <protection locked="0"/>
    </xf>
    <xf numFmtId="0" fontId="125" fillId="41" borderId="21" xfId="7" applyFont="1" applyFill="1" applyBorder="1" applyAlignment="1" applyProtection="1">
      <alignment horizontal="center" vertical="center" wrapText="1" readingOrder="2"/>
      <protection locked="0"/>
    </xf>
    <xf numFmtId="0" fontId="123" fillId="41" borderId="48" xfId="7" applyFont="1" applyFill="1" applyBorder="1" applyAlignment="1" applyProtection="1">
      <alignment horizontal="center" vertical="center" wrapText="1"/>
      <protection locked="0"/>
    </xf>
    <xf numFmtId="0" fontId="34" fillId="41" borderId="0" xfId="7" applyFont="1" applyFill="1" applyAlignment="1" applyProtection="1">
      <alignment horizontal="center" vertical="center" wrapText="1"/>
      <protection locked="0"/>
    </xf>
    <xf numFmtId="0" fontId="125" fillId="41" borderId="29" xfId="7" applyFont="1" applyFill="1" applyBorder="1" applyAlignment="1" applyProtection="1">
      <alignment horizontal="center" vertical="center" wrapText="1" readingOrder="2"/>
      <protection locked="0"/>
    </xf>
    <xf numFmtId="0" fontId="34" fillId="0" borderId="23" xfId="7" applyFont="1" applyBorder="1" applyAlignment="1" applyProtection="1">
      <alignment horizontal="center" vertical="center" wrapText="1"/>
      <protection locked="0"/>
    </xf>
    <xf numFmtId="0" fontId="34" fillId="0" borderId="0" xfId="7" applyFont="1" applyAlignment="1" applyProtection="1">
      <alignment horizontal="center" vertical="center" wrapText="1"/>
      <protection locked="0"/>
    </xf>
    <xf numFmtId="0" fontId="34" fillId="0" borderId="30" xfId="7" applyFont="1" applyBorder="1" applyAlignment="1" applyProtection="1">
      <alignment horizontal="center" vertical="center" wrapText="1"/>
      <protection locked="0"/>
    </xf>
    <xf numFmtId="0" fontId="124" fillId="32" borderId="69" xfId="7" applyFont="1" applyFill="1" applyBorder="1" applyAlignment="1" applyProtection="1">
      <alignment horizontal="center" vertical="center" wrapText="1" readingOrder="2"/>
      <protection locked="0"/>
    </xf>
    <xf numFmtId="0" fontId="123" fillId="0" borderId="70" xfId="7" applyFont="1" applyBorder="1" applyAlignment="1" applyProtection="1">
      <alignment horizontal="center" vertical="center" wrapText="1"/>
      <protection locked="0"/>
    </xf>
    <xf numFmtId="0" fontId="34" fillId="0" borderId="71" xfId="7" applyFont="1" applyBorder="1" applyAlignment="1" applyProtection="1">
      <alignment horizontal="center" vertical="center" wrapText="1"/>
      <protection locked="0"/>
    </xf>
    <xf numFmtId="0" fontId="135" fillId="41" borderId="68" xfId="7" applyFont="1" applyFill="1" applyBorder="1" applyAlignment="1" applyProtection="1">
      <alignment horizontal="center" vertical="center" wrapText="1"/>
      <protection locked="0"/>
    </xf>
    <xf numFmtId="166" fontId="135" fillId="41" borderId="68" xfId="7" applyNumberFormat="1" applyFont="1" applyFill="1" applyBorder="1" applyAlignment="1" applyProtection="1">
      <alignment horizontal="center" vertical="center" wrapText="1"/>
      <protection locked="0"/>
    </xf>
    <xf numFmtId="0" fontId="164" fillId="32" borderId="82" xfId="7" applyFont="1" applyFill="1" applyBorder="1" applyAlignment="1">
      <alignment horizontal="center" vertical="center" shrinkToFit="1" readingOrder="2"/>
    </xf>
    <xf numFmtId="0" fontId="164" fillId="34" borderId="81" xfId="7" applyFont="1" applyFill="1" applyBorder="1" applyAlignment="1">
      <alignment horizontal="center" vertical="center" shrinkToFit="1"/>
    </xf>
    <xf numFmtId="0" fontId="165" fillId="34" borderId="91" xfId="7" applyFont="1" applyFill="1" applyBorder="1" applyAlignment="1">
      <alignment horizontal="center" vertical="center" shrinkToFit="1" readingOrder="2"/>
    </xf>
    <xf numFmtId="0" fontId="165" fillId="13" borderId="81" xfId="7" applyFont="1" applyFill="1" applyBorder="1" applyAlignment="1">
      <alignment horizontal="center" vertical="center" shrinkToFit="1"/>
    </xf>
    <xf numFmtId="0" fontId="165" fillId="34" borderId="82" xfId="7" applyFont="1" applyFill="1" applyBorder="1" applyAlignment="1">
      <alignment horizontal="center" vertical="center" shrinkToFit="1"/>
    </xf>
    <xf numFmtId="0" fontId="165" fillId="34" borderId="91" xfId="7" applyFont="1" applyFill="1" applyBorder="1" applyAlignment="1">
      <alignment horizontal="center" vertical="center" shrinkToFit="1"/>
    </xf>
    <xf numFmtId="0" fontId="134" fillId="32" borderId="81" xfId="7" applyFont="1" applyFill="1" applyBorder="1" applyAlignment="1">
      <alignment horizontal="center" vertical="center" shrinkToFit="1" readingOrder="2"/>
    </xf>
    <xf numFmtId="0" fontId="134" fillId="32" borderId="8" xfId="7" applyFont="1" applyFill="1" applyBorder="1" applyAlignment="1">
      <alignment horizontal="center" vertical="center" shrinkToFit="1" readingOrder="2"/>
    </xf>
    <xf numFmtId="0" fontId="134" fillId="13" borderId="86" xfId="7" applyFont="1" applyFill="1" applyBorder="1" applyAlignment="1">
      <alignment horizontal="center" vertical="center" shrinkToFit="1" readingOrder="2"/>
    </xf>
    <xf numFmtId="0" fontId="134" fillId="13" borderId="83" xfId="7" applyFont="1" applyFill="1" applyBorder="1" applyAlignment="1">
      <alignment horizontal="center" vertical="center" shrinkToFit="1" readingOrder="2"/>
    </xf>
    <xf numFmtId="0" fontId="134" fillId="13" borderId="91" xfId="7" applyFont="1" applyFill="1" applyBorder="1" applyAlignment="1">
      <alignment horizontal="center" vertical="center" shrinkToFit="1" readingOrder="2"/>
    </xf>
    <xf numFmtId="0" fontId="134" fillId="13" borderId="49" xfId="7" applyFont="1" applyFill="1" applyBorder="1" applyAlignment="1">
      <alignment horizontal="center" vertical="center" shrinkToFit="1" readingOrder="2"/>
    </xf>
    <xf numFmtId="165" fontId="134" fillId="34" borderId="94" xfId="7" applyNumberFormat="1" applyFont="1" applyFill="1" applyBorder="1" applyAlignment="1">
      <alignment horizontal="center" vertical="center" shrinkToFit="1" readingOrder="2"/>
    </xf>
    <xf numFmtId="0" fontId="134" fillId="34" borderId="49" xfId="7" applyFont="1" applyFill="1" applyBorder="1" applyAlignment="1">
      <alignment horizontal="center" vertical="center" shrinkToFit="1" readingOrder="2"/>
    </xf>
    <xf numFmtId="165" fontId="134" fillId="34" borderId="50" xfId="7" applyNumberFormat="1" applyFont="1" applyFill="1" applyBorder="1" applyAlignment="1">
      <alignment horizontal="center" vertical="center" shrinkToFit="1" readingOrder="2"/>
    </xf>
    <xf numFmtId="0" fontId="134" fillId="0" borderId="18" xfId="7" applyFont="1" applyBorder="1" applyAlignment="1">
      <alignment horizontal="center" vertical="center" shrinkToFit="1" readingOrder="2"/>
    </xf>
    <xf numFmtId="0" fontId="134" fillId="0" borderId="22" xfId="7" applyFont="1" applyBorder="1" applyAlignment="1">
      <alignment horizontal="center" vertical="center" shrinkToFit="1" readingOrder="2"/>
    </xf>
    <xf numFmtId="0" fontId="134" fillId="0" borderId="23" xfId="7" applyFont="1" applyBorder="1" applyAlignment="1">
      <alignment horizontal="center" vertical="center" shrinkToFit="1" readingOrder="2"/>
    </xf>
    <xf numFmtId="0" fontId="165" fillId="6" borderId="49" xfId="7" applyFont="1" applyFill="1" applyBorder="1" applyAlignment="1">
      <alignment horizontal="center" vertical="center" wrapText="1"/>
    </xf>
    <xf numFmtId="0" fontId="134" fillId="32" borderId="42" xfId="7" applyFont="1" applyFill="1" applyBorder="1" applyAlignment="1">
      <alignment horizontal="center" vertical="center" shrinkToFit="1"/>
    </xf>
    <xf numFmtId="165" fontId="134" fillId="34" borderId="94" xfId="7" applyNumberFormat="1" applyFont="1" applyFill="1" applyBorder="1" applyAlignment="1">
      <alignment horizontal="center" vertical="center" wrapText="1"/>
    </xf>
    <xf numFmtId="165" fontId="134" fillId="34" borderId="50" xfId="7" applyNumberFormat="1" applyFont="1" applyFill="1" applyBorder="1" applyAlignment="1">
      <alignment horizontal="center" vertical="center" wrapText="1"/>
    </xf>
    <xf numFmtId="0" fontId="165" fillId="23" borderId="88" xfId="7" applyFont="1" applyFill="1" applyBorder="1" applyAlignment="1">
      <alignment horizontal="center" vertical="center" wrapText="1"/>
    </xf>
    <xf numFmtId="0" fontId="134" fillId="32" borderId="32" xfId="7" applyFont="1" applyFill="1" applyBorder="1" applyAlignment="1">
      <alignment horizontal="center" vertical="center" shrinkToFit="1"/>
    </xf>
    <xf numFmtId="0" fontId="170" fillId="0" borderId="83" xfId="7" applyFont="1" applyBorder="1" applyAlignment="1">
      <alignment horizontal="center" vertical="center" wrapText="1"/>
    </xf>
    <xf numFmtId="0" fontId="172" fillId="0" borderId="50" xfId="7" applyFont="1" applyBorder="1" applyAlignment="1">
      <alignment horizontal="center" vertical="center" wrapText="1"/>
    </xf>
    <xf numFmtId="0" fontId="172" fillId="0" borderId="81" xfId="7" applyFont="1" applyBorder="1" applyAlignment="1">
      <alignment horizontal="center" vertical="center" wrapText="1"/>
    </xf>
    <xf numFmtId="0" fontId="173" fillId="34" borderId="55" xfId="7" applyFont="1" applyFill="1" applyBorder="1" applyAlignment="1">
      <alignment horizontal="center" vertical="center" wrapText="1" readingOrder="2"/>
    </xf>
    <xf numFmtId="0" fontId="173" fillId="34" borderId="26" xfId="7" applyFont="1" applyFill="1" applyBorder="1" applyAlignment="1">
      <alignment horizontal="center" vertical="center" wrapText="1" readingOrder="2"/>
    </xf>
    <xf numFmtId="0" fontId="173" fillId="34" borderId="92" xfId="7" applyFont="1" applyFill="1" applyBorder="1" applyAlignment="1">
      <alignment horizontal="center" vertical="center" wrapText="1" readingOrder="2"/>
    </xf>
    <xf numFmtId="0" fontId="173" fillId="13" borderId="61" xfId="7" applyFont="1" applyFill="1" applyBorder="1" applyAlignment="1">
      <alignment horizontal="center" vertical="center" wrapText="1"/>
    </xf>
    <xf numFmtId="0" fontId="173" fillId="32" borderId="30" xfId="7" applyFont="1" applyFill="1" applyBorder="1" applyAlignment="1">
      <alignment horizontal="center" vertical="center" wrapText="1"/>
    </xf>
    <xf numFmtId="0" fontId="173" fillId="32" borderId="71" xfId="7" applyFont="1" applyFill="1" applyBorder="1" applyAlignment="1">
      <alignment horizontal="center" vertical="center" wrapText="1"/>
    </xf>
    <xf numFmtId="0" fontId="174" fillId="10" borderId="55" xfId="7" applyFont="1" applyFill="1" applyBorder="1" applyAlignment="1">
      <alignment horizontal="center" vertical="center" wrapText="1" readingOrder="2"/>
    </xf>
    <xf numFmtId="0" fontId="174" fillId="10" borderId="26" xfId="7" applyFont="1" applyFill="1" applyBorder="1" applyAlignment="1">
      <alignment horizontal="center" vertical="center" wrapText="1" readingOrder="2"/>
    </xf>
    <xf numFmtId="0" fontId="174" fillId="10" borderId="92" xfId="7" applyFont="1" applyFill="1" applyBorder="1" applyAlignment="1">
      <alignment horizontal="center" vertical="center" wrapText="1" readingOrder="2"/>
    </xf>
    <xf numFmtId="0" fontId="174" fillId="10" borderId="61" xfId="7" applyFont="1" applyFill="1" applyBorder="1" applyAlignment="1">
      <alignment horizontal="center" vertical="center" wrapText="1"/>
    </xf>
    <xf numFmtId="0" fontId="174" fillId="10" borderId="30" xfId="7" applyFont="1" applyFill="1" applyBorder="1" applyAlignment="1">
      <alignment horizontal="center" vertical="center" wrapText="1"/>
    </xf>
    <xf numFmtId="0" fontId="174" fillId="10" borderId="71" xfId="7" applyFont="1" applyFill="1" applyBorder="1" applyAlignment="1">
      <alignment horizontal="center" vertical="center" wrapText="1"/>
    </xf>
    <xf numFmtId="0" fontId="123" fillId="0" borderId="22" xfId="7" applyFont="1" applyBorder="1" applyAlignment="1">
      <alignment horizontal="center" vertical="center" wrapText="1"/>
    </xf>
    <xf numFmtId="0" fontId="135" fillId="32" borderId="23" xfId="7" applyFont="1" applyFill="1" applyBorder="1" applyAlignment="1">
      <alignment horizontal="center" vertical="center" wrapText="1" readingOrder="2"/>
    </xf>
    <xf numFmtId="0" fontId="135" fillId="32" borderId="30" xfId="7" applyFont="1" applyFill="1" applyBorder="1" applyAlignment="1">
      <alignment horizontal="center" vertical="center" wrapText="1" readingOrder="2"/>
    </xf>
    <xf numFmtId="0" fontId="135" fillId="32" borderId="38" xfId="7" applyFont="1" applyFill="1" applyBorder="1" applyAlignment="1">
      <alignment horizontal="center" vertical="center" wrapText="1" readingOrder="2"/>
    </xf>
    <xf numFmtId="0" fontId="135" fillId="32" borderId="7" xfId="7" applyFont="1" applyFill="1" applyBorder="1" applyAlignment="1">
      <alignment horizontal="center" vertical="center" wrapText="1" readingOrder="2"/>
    </xf>
    <xf numFmtId="0" fontId="135" fillId="32" borderId="18" xfId="7" applyFont="1" applyFill="1" applyBorder="1" applyAlignment="1">
      <alignment horizontal="center" vertical="center" wrapText="1"/>
    </xf>
    <xf numFmtId="0" fontId="135" fillId="32" borderId="22" xfId="7" applyFont="1" applyFill="1" applyBorder="1" applyAlignment="1">
      <alignment horizontal="center" vertical="center" wrapText="1"/>
    </xf>
    <xf numFmtId="0" fontId="135" fillId="32" borderId="27" xfId="7" applyFont="1" applyFill="1" applyBorder="1" applyAlignment="1">
      <alignment horizontal="center" vertical="center" wrapText="1"/>
    </xf>
    <xf numFmtId="0" fontId="135" fillId="32" borderId="8" xfId="7" applyFont="1" applyFill="1" applyBorder="1" applyAlignment="1">
      <alignment horizontal="center" vertical="center" wrapText="1"/>
    </xf>
    <xf numFmtId="0" fontId="135" fillId="32" borderId="69" xfId="7" applyFont="1" applyFill="1" applyBorder="1" applyAlignment="1">
      <alignment horizontal="center" vertical="center" wrapText="1"/>
    </xf>
    <xf numFmtId="0" fontId="135" fillId="32" borderId="70" xfId="7" applyFont="1" applyFill="1" applyBorder="1" applyAlignment="1">
      <alignment horizontal="center" vertical="center" wrapText="1"/>
    </xf>
    <xf numFmtId="0" fontId="135" fillId="32" borderId="55" xfId="7" applyFont="1" applyFill="1" applyBorder="1" applyAlignment="1">
      <alignment horizontal="center" vertical="center" wrapText="1"/>
    </xf>
    <xf numFmtId="0" fontId="135" fillId="32" borderId="40" xfId="7" applyFont="1" applyFill="1" applyBorder="1" applyAlignment="1">
      <alignment horizontal="center" vertical="center" wrapText="1"/>
    </xf>
    <xf numFmtId="0" fontId="135" fillId="32" borderId="29" xfId="7" applyFont="1" applyFill="1" applyBorder="1" applyAlignment="1">
      <alignment horizontal="center" vertical="center" wrapText="1"/>
    </xf>
    <xf numFmtId="0" fontId="135" fillId="32" borderId="39" xfId="7" applyFont="1" applyFill="1" applyBorder="1" applyAlignment="1">
      <alignment horizontal="center" vertical="center" wrapText="1"/>
    </xf>
    <xf numFmtId="0" fontId="135" fillId="32" borderId="56" xfId="7" applyFont="1" applyFill="1" applyBorder="1" applyAlignment="1">
      <alignment horizontal="center" vertical="center" wrapText="1"/>
    </xf>
    <xf numFmtId="0" fontId="135" fillId="32" borderId="88" xfId="7" applyFont="1" applyFill="1" applyBorder="1" applyAlignment="1">
      <alignment horizontal="center" vertical="center" wrapText="1"/>
    </xf>
    <xf numFmtId="0" fontId="135" fillId="32" borderId="68" xfId="7" applyFont="1" applyFill="1" applyBorder="1" applyAlignment="1">
      <alignment horizontal="center" vertical="center" wrapText="1"/>
    </xf>
    <xf numFmtId="0" fontId="135" fillId="32" borderId="26" xfId="7" applyFont="1" applyFill="1" applyBorder="1" applyAlignment="1">
      <alignment horizontal="center" vertical="center" wrapText="1"/>
    </xf>
    <xf numFmtId="0" fontId="135" fillId="32" borderId="65" xfId="7" applyFont="1" applyFill="1" applyBorder="1" applyAlignment="1">
      <alignment horizontal="center" vertical="center" wrapText="1"/>
    </xf>
    <xf numFmtId="0" fontId="135" fillId="32" borderId="3" xfId="7" applyFont="1" applyFill="1" applyBorder="1" applyAlignment="1">
      <alignment horizontal="center" vertical="center" wrapText="1"/>
    </xf>
    <xf numFmtId="0" fontId="135" fillId="32" borderId="47" xfId="7" applyFont="1" applyFill="1" applyBorder="1" applyAlignment="1">
      <alignment horizontal="center" vertical="center" wrapText="1"/>
    </xf>
    <xf numFmtId="0" fontId="135" fillId="32" borderId="48" xfId="7" applyFont="1" applyFill="1" applyBorder="1" applyAlignment="1">
      <alignment horizontal="center" vertical="center" wrapText="1"/>
    </xf>
    <xf numFmtId="0" fontId="135" fillId="32" borderId="37" xfId="7" applyFont="1" applyFill="1" applyBorder="1" applyAlignment="1">
      <alignment horizontal="center" vertical="center" wrapText="1"/>
    </xf>
    <xf numFmtId="0" fontId="135" fillId="32" borderId="95" xfId="7" applyFont="1" applyFill="1" applyBorder="1" applyAlignment="1">
      <alignment horizontal="center" vertical="center" wrapText="1"/>
    </xf>
    <xf numFmtId="0" fontId="135" fillId="32" borderId="92" xfId="7" applyFont="1" applyFill="1" applyBorder="1" applyAlignment="1">
      <alignment horizontal="center" vertical="center" wrapText="1"/>
    </xf>
    <xf numFmtId="0" fontId="135" fillId="32" borderId="54" xfId="7" applyFont="1" applyFill="1" applyBorder="1" applyAlignment="1">
      <alignment horizontal="center" vertical="center" wrapText="1"/>
    </xf>
    <xf numFmtId="0" fontId="135" fillId="32" borderId="23" xfId="7" applyFont="1" applyFill="1" applyBorder="1" applyAlignment="1">
      <alignment horizontal="center" vertical="center" wrapText="1"/>
    </xf>
    <xf numFmtId="0" fontId="135" fillId="32" borderId="30" xfId="7" applyFont="1" applyFill="1" applyBorder="1" applyAlignment="1">
      <alignment horizontal="center" vertical="center" wrapText="1"/>
    </xf>
    <xf numFmtId="0" fontId="135" fillId="32" borderId="71" xfId="7" applyFont="1" applyFill="1" applyBorder="1" applyAlignment="1">
      <alignment horizontal="center" vertical="center" wrapText="1"/>
    </xf>
    <xf numFmtId="0" fontId="135" fillId="32" borderId="61" xfId="7" applyFont="1" applyFill="1" applyBorder="1" applyAlignment="1">
      <alignment horizontal="center" vertical="center" wrapText="1"/>
    </xf>
    <xf numFmtId="0" fontId="135" fillId="32" borderId="114" xfId="7" applyFont="1" applyFill="1" applyBorder="1" applyAlignment="1">
      <alignment horizontal="center" vertical="center" wrapText="1"/>
    </xf>
    <xf numFmtId="0" fontId="135" fillId="32" borderId="38" xfId="7" applyFont="1" applyFill="1" applyBorder="1" applyAlignment="1">
      <alignment horizontal="center" vertical="center" wrapText="1"/>
    </xf>
    <xf numFmtId="165" fontId="135" fillId="23" borderId="36" xfId="7" applyNumberFormat="1" applyFont="1" applyFill="1" applyBorder="1" applyAlignment="1">
      <alignment horizontal="center" vertical="center" wrapText="1"/>
    </xf>
    <xf numFmtId="165" fontId="135" fillId="23" borderId="100" xfId="7" applyNumberFormat="1" applyFont="1" applyFill="1" applyBorder="1" applyAlignment="1">
      <alignment horizontal="center" vertical="center" wrapText="1"/>
    </xf>
    <xf numFmtId="0" fontId="135" fillId="32" borderId="104" xfId="7" applyFont="1" applyFill="1" applyBorder="1" applyAlignment="1">
      <alignment horizontal="center" vertical="center" wrapText="1"/>
    </xf>
    <xf numFmtId="0" fontId="135" fillId="32" borderId="41" xfId="7" applyFont="1" applyFill="1" applyBorder="1" applyAlignment="1">
      <alignment horizontal="center" vertical="center" wrapText="1"/>
    </xf>
    <xf numFmtId="0" fontId="135" fillId="32" borderId="7" xfId="7" applyFont="1" applyFill="1" applyBorder="1" applyAlignment="1">
      <alignment horizontal="center" vertical="center" wrapText="1"/>
    </xf>
    <xf numFmtId="0" fontId="135" fillId="32" borderId="1" xfId="7" applyFont="1" applyFill="1" applyBorder="1" applyAlignment="1">
      <alignment horizontal="center" vertical="center" wrapText="1"/>
    </xf>
    <xf numFmtId="0" fontId="135" fillId="32" borderId="19" xfId="7" applyFont="1" applyFill="1" applyBorder="1" applyAlignment="1">
      <alignment horizontal="center" vertical="center" wrapText="1"/>
    </xf>
    <xf numFmtId="0" fontId="135" fillId="32" borderId="106" xfId="7" applyFont="1" applyFill="1" applyBorder="1" applyAlignment="1">
      <alignment horizontal="center" vertical="center" wrapText="1"/>
    </xf>
    <xf numFmtId="165" fontId="135" fillId="23" borderId="23" xfId="7" applyNumberFormat="1" applyFont="1" applyFill="1" applyBorder="1" applyAlignment="1">
      <alignment horizontal="center" vertical="center" wrapText="1"/>
    </xf>
    <xf numFmtId="165" fontId="135" fillId="23" borderId="30" xfId="7" applyNumberFormat="1" applyFont="1" applyFill="1" applyBorder="1" applyAlignment="1">
      <alignment horizontal="center" vertical="center" wrapText="1"/>
    </xf>
    <xf numFmtId="165" fontId="135" fillId="23" borderId="71" xfId="7" applyNumberFormat="1" applyFont="1" applyFill="1" applyBorder="1" applyAlignment="1">
      <alignment horizontal="center" vertical="center" wrapText="1"/>
    </xf>
    <xf numFmtId="165" fontId="135" fillId="23" borderId="46" xfId="7" applyNumberFormat="1" applyFont="1" applyFill="1" applyBorder="1" applyAlignment="1">
      <alignment horizontal="center" vertical="center" wrapText="1"/>
    </xf>
    <xf numFmtId="165" fontId="135" fillId="23" borderId="105" xfId="7" applyNumberFormat="1" applyFont="1" applyFill="1" applyBorder="1" applyAlignment="1">
      <alignment horizontal="center" vertical="center" wrapText="1"/>
    </xf>
    <xf numFmtId="165" fontId="135" fillId="23" borderId="52" xfId="7" applyNumberFormat="1" applyFont="1" applyFill="1" applyBorder="1" applyAlignment="1">
      <alignment horizontal="center" vertical="center" wrapText="1"/>
    </xf>
    <xf numFmtId="0" fontId="135" fillId="32" borderId="96" xfId="7" applyFont="1" applyFill="1" applyBorder="1" applyAlignment="1">
      <alignment horizontal="center" vertical="center" wrapText="1" readingOrder="2"/>
    </xf>
    <xf numFmtId="0" fontId="123" fillId="0" borderId="70" xfId="7" applyFont="1" applyBorder="1" applyAlignment="1">
      <alignment horizontal="center" vertical="center" wrapText="1"/>
    </xf>
    <xf numFmtId="0" fontId="135" fillId="32" borderId="106" xfId="7" applyFont="1" applyFill="1" applyBorder="1" applyAlignment="1">
      <alignment horizontal="center" vertical="center" wrapText="1" readingOrder="2"/>
    </xf>
    <xf numFmtId="0" fontId="131" fillId="32" borderId="95" xfId="7" applyFont="1" applyFill="1" applyBorder="1" applyAlignment="1">
      <alignment horizontal="center" vertical="center" wrapText="1"/>
    </xf>
    <xf numFmtId="0" fontId="131" fillId="32" borderId="26" xfId="7" applyFont="1" applyFill="1" applyBorder="1" applyAlignment="1">
      <alignment horizontal="center" vertical="center" wrapText="1"/>
    </xf>
    <xf numFmtId="0" fontId="131" fillId="32" borderId="92" xfId="7" applyFont="1" applyFill="1" applyBorder="1" applyAlignment="1">
      <alignment horizontal="center" vertical="center" wrapText="1"/>
    </xf>
    <xf numFmtId="0" fontId="135" fillId="41" borderId="68" xfId="7" applyFont="1" applyFill="1" applyBorder="1" applyAlignment="1">
      <alignment horizontal="center" vertical="center" wrapText="1"/>
    </xf>
    <xf numFmtId="166" fontId="135" fillId="32" borderId="22" xfId="7" applyNumberFormat="1" applyFont="1" applyFill="1" applyBorder="1" applyAlignment="1">
      <alignment horizontal="center" vertical="center" wrapText="1"/>
    </xf>
    <xf numFmtId="0" fontId="123" fillId="0" borderId="0" xfId="7" applyFont="1" applyAlignment="1">
      <alignment horizontal="center" vertical="center"/>
    </xf>
    <xf numFmtId="166" fontId="135" fillId="32" borderId="8" xfId="7" applyNumberFormat="1" applyFont="1" applyFill="1" applyBorder="1" applyAlignment="1">
      <alignment horizontal="center" vertical="center" wrapText="1"/>
    </xf>
    <xf numFmtId="166" fontId="135" fillId="32" borderId="70" xfId="7" applyNumberFormat="1" applyFont="1" applyFill="1" applyBorder="1" applyAlignment="1">
      <alignment horizontal="center" vertical="center" wrapText="1"/>
    </xf>
    <xf numFmtId="166" fontId="135" fillId="41" borderId="68" xfId="7" applyNumberFormat="1" applyFont="1" applyFill="1" applyBorder="1" applyAlignment="1">
      <alignment horizontal="center" vertical="center" wrapText="1"/>
    </xf>
    <xf numFmtId="0" fontId="116" fillId="0" borderId="113" xfId="7" applyFont="1" applyBorder="1" applyAlignment="1">
      <alignment horizontal="center" vertical="center" shrinkToFit="1" readingOrder="2"/>
    </xf>
    <xf numFmtId="0" fontId="109" fillId="53" borderId="128" xfId="7" applyFont="1" applyFill="1" applyBorder="1" applyAlignment="1">
      <alignment horizontal="center" vertical="center" wrapText="1"/>
    </xf>
    <xf numFmtId="0" fontId="116" fillId="0" borderId="19" xfId="7" applyFont="1" applyBorder="1" applyAlignment="1">
      <alignment horizontal="center" vertical="center" shrinkToFit="1" readingOrder="2"/>
    </xf>
    <xf numFmtId="9" fontId="109" fillId="17" borderId="87" xfId="7" applyNumberFormat="1" applyFont="1" applyFill="1" applyBorder="1" applyAlignment="1">
      <alignment horizontal="center" vertical="center" shrinkToFit="1"/>
    </xf>
    <xf numFmtId="0" fontId="89" fillId="6" borderId="91" xfId="7" applyFont="1" applyFill="1" applyBorder="1" applyAlignment="1">
      <alignment horizontal="center" vertical="center" wrapText="1"/>
    </xf>
    <xf numFmtId="0" fontId="14" fillId="0" borderId="55" xfId="7" applyFont="1" applyBorder="1" applyAlignment="1">
      <alignment horizontal="center" vertical="center" wrapText="1"/>
    </xf>
    <xf numFmtId="0" fontId="14" fillId="0" borderId="40" xfId="7" applyFont="1" applyBorder="1" applyAlignment="1">
      <alignment horizontal="center" vertical="center" wrapText="1"/>
    </xf>
    <xf numFmtId="0" fontId="14" fillId="0" borderId="8" xfId="7" applyFont="1" applyBorder="1" applyAlignment="1">
      <alignment horizontal="center" vertical="center" wrapText="1"/>
    </xf>
    <xf numFmtId="0" fontId="14" fillId="0" borderId="92" xfId="7" applyFont="1" applyBorder="1" applyAlignment="1">
      <alignment horizontal="center" vertical="center" wrapText="1"/>
    </xf>
    <xf numFmtId="0" fontId="14" fillId="0" borderId="70" xfId="7" applyFont="1" applyBorder="1" applyAlignment="1">
      <alignment horizontal="center" vertical="center" wrapText="1"/>
    </xf>
    <xf numFmtId="0" fontId="62" fillId="0" borderId="46" xfId="7" applyFont="1" applyBorder="1" applyAlignment="1">
      <alignment horizontal="center" vertical="center" wrapText="1"/>
    </xf>
    <xf numFmtId="165" fontId="62" fillId="0" borderId="93" xfId="7" applyNumberFormat="1" applyFont="1" applyBorder="1" applyAlignment="1">
      <alignment horizontal="center" vertical="center" wrapText="1"/>
    </xf>
    <xf numFmtId="165" fontId="62" fillId="0" borderId="99" xfId="7" applyNumberFormat="1" applyFont="1" applyBorder="1" applyAlignment="1">
      <alignment horizontal="center" vertical="center" wrapText="1"/>
    </xf>
    <xf numFmtId="0" fontId="62" fillId="0" borderId="105" xfId="7" applyFont="1" applyBorder="1" applyAlignment="1">
      <alignment horizontal="center" vertical="center" wrapText="1"/>
    </xf>
    <xf numFmtId="165" fontId="62" fillId="0" borderId="102" xfId="7" applyNumberFormat="1" applyFont="1" applyBorder="1" applyAlignment="1">
      <alignment horizontal="center" vertical="center" wrapText="1"/>
    </xf>
    <xf numFmtId="0" fontId="40" fillId="0" borderId="61" xfId="7" applyFont="1" applyBorder="1" applyAlignment="1">
      <alignment horizontal="center" vertical="center" wrapText="1"/>
    </xf>
    <xf numFmtId="0" fontId="40" fillId="0" borderId="30" xfId="7" applyFont="1" applyBorder="1" applyAlignment="1">
      <alignment horizontal="center" vertical="center" wrapText="1"/>
    </xf>
    <xf numFmtId="0" fontId="40" fillId="0" borderId="71" xfId="7" applyFont="1" applyBorder="1" applyAlignment="1">
      <alignment horizontal="center" vertical="center" wrapText="1"/>
    </xf>
    <xf numFmtId="0" fontId="40" fillId="17" borderId="86" xfId="7" applyFont="1" applyFill="1" applyBorder="1" applyAlignment="1">
      <alignment horizontal="center" vertical="center" wrapText="1"/>
    </xf>
    <xf numFmtId="0" fontId="40" fillId="17" borderId="49" xfId="7" applyFont="1" applyFill="1" applyBorder="1" applyAlignment="1">
      <alignment horizontal="center" vertical="center" wrapText="1"/>
    </xf>
    <xf numFmtId="0" fontId="40" fillId="17" borderId="33" xfId="7" applyFont="1" applyFill="1" applyBorder="1" applyAlignment="1">
      <alignment horizontal="center" vertical="center" wrapText="1"/>
    </xf>
    <xf numFmtId="165" fontId="40" fillId="17" borderId="49" xfId="7" applyNumberFormat="1" applyFont="1" applyFill="1" applyBorder="1" applyAlignment="1">
      <alignment horizontal="center" vertical="center" wrapText="1"/>
    </xf>
    <xf numFmtId="165" fontId="61" fillId="0" borderId="94" xfId="7" applyNumberFormat="1" applyFont="1" applyBorder="1" applyAlignment="1">
      <alignment horizontal="center" vertical="center"/>
    </xf>
    <xf numFmtId="0" fontId="129" fillId="32" borderId="96" xfId="7" applyFont="1" applyFill="1" applyBorder="1" applyAlignment="1">
      <alignment horizontal="center" vertical="center" wrapText="1"/>
    </xf>
    <xf numFmtId="165" fontId="61" fillId="0" borderId="99" xfId="7" applyNumberFormat="1" applyFont="1" applyBorder="1" applyAlignment="1">
      <alignment horizontal="center" vertical="center"/>
    </xf>
    <xf numFmtId="0" fontId="129" fillId="32" borderId="7" xfId="7" applyFont="1" applyFill="1" applyBorder="1" applyAlignment="1">
      <alignment horizontal="center" vertical="center" wrapText="1"/>
    </xf>
    <xf numFmtId="165" fontId="41" fillId="0" borderId="102" xfId="7" applyNumberFormat="1" applyFont="1" applyBorder="1" applyAlignment="1">
      <alignment horizontal="center" vertical="center"/>
    </xf>
    <xf numFmtId="0" fontId="41" fillId="0" borderId="1" xfId="7" applyFont="1" applyBorder="1" applyAlignment="1">
      <alignment horizontal="center" vertical="center"/>
    </xf>
    <xf numFmtId="165" fontId="41" fillId="23" borderId="102" xfId="7" applyNumberFormat="1" applyFont="1" applyFill="1" applyBorder="1" applyAlignment="1">
      <alignment horizontal="center" vertical="center"/>
    </xf>
    <xf numFmtId="0" fontId="98" fillId="0" borderId="18" xfId="7" applyFont="1" applyBorder="1" applyAlignment="1">
      <alignment horizontal="center" vertical="center" wrapText="1"/>
    </xf>
    <xf numFmtId="0" fontId="98" fillId="0" borderId="22" xfId="7" applyFont="1" applyBorder="1" applyAlignment="1">
      <alignment horizontal="center" vertical="center" wrapText="1"/>
    </xf>
    <xf numFmtId="0" fontId="98" fillId="0" borderId="8" xfId="7" applyFont="1" applyBorder="1" applyAlignment="1">
      <alignment horizontal="center" vertical="center" wrapText="1"/>
    </xf>
    <xf numFmtId="0" fontId="98" fillId="32" borderId="27" xfId="7" applyFont="1" applyFill="1" applyBorder="1" applyAlignment="1">
      <alignment horizontal="center" vertical="center" wrapText="1"/>
    </xf>
    <xf numFmtId="0" fontId="98" fillId="32" borderId="8" xfId="7" applyFont="1" applyFill="1" applyBorder="1" applyAlignment="1">
      <alignment horizontal="center" vertical="center" wrapText="1"/>
    </xf>
    <xf numFmtId="0" fontId="98" fillId="0" borderId="69" xfId="7" applyFont="1" applyBorder="1" applyAlignment="1">
      <alignment horizontal="center" vertical="center" wrapText="1"/>
    </xf>
    <xf numFmtId="0" fontId="98" fillId="0" borderId="70" xfId="7" applyFont="1" applyBorder="1" applyAlignment="1">
      <alignment horizontal="center" vertical="center" wrapText="1"/>
    </xf>
    <xf numFmtId="0" fontId="127" fillId="32" borderId="23" xfId="7" applyFont="1" applyFill="1" applyBorder="1" applyAlignment="1">
      <alignment horizontal="center" vertical="center" wrapText="1" readingOrder="2"/>
    </xf>
    <xf numFmtId="0" fontId="127" fillId="32" borderId="61" xfId="7" applyFont="1" applyFill="1" applyBorder="1" applyAlignment="1">
      <alignment horizontal="center" vertical="center" wrapText="1" readingOrder="2"/>
    </xf>
    <xf numFmtId="0" fontId="127" fillId="32" borderId="30" xfId="7" applyFont="1" applyFill="1" applyBorder="1" applyAlignment="1">
      <alignment horizontal="center" vertical="center" wrapText="1" readingOrder="2"/>
    </xf>
    <xf numFmtId="0" fontId="127" fillId="32" borderId="71" xfId="7" applyFont="1" applyFill="1" applyBorder="1" applyAlignment="1">
      <alignment horizontal="center" vertical="center" wrapText="1" readingOrder="2"/>
    </xf>
    <xf numFmtId="0" fontId="128" fillId="32" borderId="23" xfId="7" applyFont="1" applyFill="1" applyBorder="1" applyAlignment="1">
      <alignment horizontal="center" vertical="center" wrapText="1" readingOrder="2"/>
    </xf>
    <xf numFmtId="0" fontId="128" fillId="32" borderId="30" xfId="7" applyFont="1" applyFill="1" applyBorder="1" applyAlignment="1">
      <alignment horizontal="center" vertical="center" wrapText="1" readingOrder="2"/>
    </xf>
    <xf numFmtId="0" fontId="128" fillId="32" borderId="38" xfId="7" applyFont="1" applyFill="1" applyBorder="1" applyAlignment="1">
      <alignment horizontal="center" vertical="center" wrapText="1" readingOrder="2"/>
    </xf>
    <xf numFmtId="0" fontId="129" fillId="32" borderId="40" xfId="7" applyFont="1" applyFill="1" applyBorder="1" applyAlignment="1">
      <alignment horizontal="center" vertical="center" wrapText="1"/>
    </xf>
    <xf numFmtId="0" fontId="129" fillId="32" borderId="8" xfId="7" applyFont="1" applyFill="1" applyBorder="1" applyAlignment="1">
      <alignment horizontal="center" vertical="center" wrapText="1"/>
    </xf>
    <xf numFmtId="0" fontId="129" fillId="32" borderId="3" xfId="7" applyFont="1" applyFill="1" applyBorder="1" applyAlignment="1">
      <alignment horizontal="center" vertical="center" wrapText="1"/>
    </xf>
    <xf numFmtId="0" fontId="128" fillId="23" borderId="87" xfId="7" applyFont="1" applyFill="1" applyBorder="1" applyAlignment="1">
      <alignment horizontal="center" vertical="center" wrapText="1" readingOrder="2"/>
    </xf>
    <xf numFmtId="0" fontId="41" fillId="23" borderId="33" xfId="7" applyFont="1" applyFill="1" applyBorder="1" applyAlignment="1">
      <alignment horizontal="center" vertical="center"/>
    </xf>
    <xf numFmtId="0" fontId="41" fillId="23" borderId="89" xfId="7" applyFont="1" applyFill="1" applyBorder="1" applyAlignment="1">
      <alignment horizontal="center" vertical="center"/>
    </xf>
    <xf numFmtId="0" fontId="41" fillId="23" borderId="86" xfId="7" applyFont="1" applyFill="1" applyBorder="1" applyAlignment="1">
      <alignment horizontal="center" vertical="center"/>
    </xf>
    <xf numFmtId="0" fontId="129" fillId="23" borderId="83" xfId="7" applyFont="1" applyFill="1" applyBorder="1" applyAlignment="1">
      <alignment horizontal="center" vertical="center" wrapText="1"/>
    </xf>
    <xf numFmtId="0" fontId="41" fillId="23" borderId="87" xfId="7" applyFont="1" applyFill="1" applyBorder="1" applyAlignment="1">
      <alignment horizontal="center" vertical="center"/>
    </xf>
    <xf numFmtId="0" fontId="41" fillId="23" borderId="49" xfId="7" applyFont="1" applyFill="1" applyBorder="1" applyAlignment="1">
      <alignment horizontal="center" vertical="center"/>
    </xf>
    <xf numFmtId="0" fontId="98" fillId="0" borderId="40" xfId="7" applyFont="1" applyBorder="1" applyAlignment="1">
      <alignment horizontal="center" vertical="center" wrapText="1"/>
    </xf>
    <xf numFmtId="0" fontId="98" fillId="32" borderId="3" xfId="7" applyFont="1" applyFill="1" applyBorder="1" applyAlignment="1">
      <alignment horizontal="center" vertical="center" wrapText="1"/>
    </xf>
    <xf numFmtId="0" fontId="98" fillId="32" borderId="22" xfId="7" applyFont="1" applyFill="1" applyBorder="1" applyAlignment="1">
      <alignment horizontal="center" vertical="center" wrapText="1"/>
    </xf>
    <xf numFmtId="0" fontId="98" fillId="32" borderId="70" xfId="7" applyFont="1" applyFill="1" applyBorder="1" applyAlignment="1">
      <alignment horizontal="center" vertical="center" wrapText="1"/>
    </xf>
    <xf numFmtId="0" fontId="129" fillId="32" borderId="106" xfId="7" applyFont="1" applyFill="1" applyBorder="1" applyAlignment="1">
      <alignment horizontal="center" vertical="center" wrapText="1"/>
    </xf>
    <xf numFmtId="0" fontId="129" fillId="32" borderId="41" xfId="7" applyFont="1" applyFill="1" applyBorder="1" applyAlignment="1">
      <alignment horizontal="center" vertical="center" wrapText="1"/>
    </xf>
    <xf numFmtId="0" fontId="129" fillId="32" borderId="1" xfId="7" applyFont="1" applyFill="1" applyBorder="1" applyAlignment="1">
      <alignment horizontal="center" vertical="center" wrapText="1"/>
    </xf>
    <xf numFmtId="165" fontId="135" fillId="32" borderId="94" xfId="7" applyNumberFormat="1" applyFont="1" applyFill="1" applyBorder="1" applyAlignment="1">
      <alignment horizontal="center" vertical="center" wrapText="1"/>
    </xf>
    <xf numFmtId="165" fontId="135" fillId="32" borderId="99" xfId="7" applyNumberFormat="1" applyFont="1" applyFill="1" applyBorder="1" applyAlignment="1">
      <alignment horizontal="center" vertical="center" wrapText="1"/>
    </xf>
    <xf numFmtId="165" fontId="135" fillId="32" borderId="102" xfId="7" applyNumberFormat="1" applyFont="1" applyFill="1" applyBorder="1" applyAlignment="1">
      <alignment horizontal="center" vertical="center" wrapText="1"/>
    </xf>
    <xf numFmtId="165" fontId="135" fillId="32" borderId="93" xfId="7" applyNumberFormat="1" applyFont="1" applyFill="1" applyBorder="1" applyAlignment="1">
      <alignment horizontal="center" vertical="center" wrapText="1"/>
    </xf>
    <xf numFmtId="165" fontId="135" fillId="32" borderId="108" xfId="7" applyNumberFormat="1" applyFont="1" applyFill="1" applyBorder="1" applyAlignment="1">
      <alignment horizontal="center" vertical="center" wrapText="1"/>
    </xf>
    <xf numFmtId="0" fontId="41" fillId="0" borderId="106" xfId="7" applyFont="1" applyBorder="1" applyAlignment="1">
      <alignment horizontal="center" vertical="center"/>
    </xf>
    <xf numFmtId="165" fontId="135" fillId="32" borderId="111" xfId="7" applyNumberFormat="1" applyFont="1" applyFill="1" applyBorder="1" applyAlignment="1">
      <alignment horizontal="center" vertical="center" wrapText="1"/>
    </xf>
    <xf numFmtId="0" fontId="127" fillId="32" borderId="96" xfId="7" applyFont="1" applyFill="1" applyBorder="1" applyAlignment="1">
      <alignment horizontal="center" vertical="center" wrapText="1" readingOrder="2"/>
    </xf>
    <xf numFmtId="0" fontId="127" fillId="32" borderId="41" xfId="7" applyFont="1" applyFill="1" applyBorder="1" applyAlignment="1">
      <alignment horizontal="center" vertical="center" wrapText="1" readingOrder="2"/>
    </xf>
    <xf numFmtId="0" fontId="127" fillId="32" borderId="66" xfId="7" applyFont="1" applyFill="1" applyBorder="1" applyAlignment="1">
      <alignment horizontal="center" vertical="center" wrapText="1" readingOrder="2"/>
    </xf>
    <xf numFmtId="0" fontId="127" fillId="32" borderId="28" xfId="7" applyFont="1" applyFill="1" applyBorder="1" applyAlignment="1">
      <alignment horizontal="center" vertical="center" wrapText="1" readingOrder="2"/>
    </xf>
    <xf numFmtId="0" fontId="129" fillId="32" borderId="99" xfId="7" applyFont="1" applyFill="1" applyBorder="1" applyAlignment="1">
      <alignment horizontal="center" vertical="center" wrapText="1"/>
    </xf>
    <xf numFmtId="0" fontId="129" fillId="32" borderId="102" xfId="7" applyFont="1" applyFill="1" applyBorder="1" applyAlignment="1">
      <alignment horizontal="center" vertical="center" wrapText="1"/>
    </xf>
    <xf numFmtId="0" fontId="129" fillId="32" borderId="93" xfId="7" applyFont="1" applyFill="1" applyBorder="1" applyAlignment="1">
      <alignment horizontal="center" vertical="center" wrapText="1"/>
    </xf>
    <xf numFmtId="0" fontId="129" fillId="32" borderId="108" xfId="7" applyFont="1" applyFill="1" applyBorder="1" applyAlignment="1">
      <alignment horizontal="center" vertical="center" wrapText="1"/>
    </xf>
    <xf numFmtId="0" fontId="129" fillId="32" borderId="94" xfId="7" applyFont="1" applyFill="1" applyBorder="1" applyAlignment="1">
      <alignment horizontal="center" vertical="center" wrapText="1"/>
    </xf>
    <xf numFmtId="0" fontId="134" fillId="53" borderId="68" xfId="7" applyFont="1" applyFill="1" applyBorder="1" applyAlignment="1">
      <alignment horizontal="center" vertical="center" wrapText="1"/>
    </xf>
    <xf numFmtId="0" fontId="134" fillId="53" borderId="66" xfId="7" applyFont="1" applyFill="1" applyBorder="1" applyAlignment="1">
      <alignment horizontal="center" vertical="center" wrapText="1"/>
    </xf>
    <xf numFmtId="0" fontId="134" fillId="53" borderId="89" xfId="7" applyFont="1" applyFill="1" applyBorder="1" applyAlignment="1">
      <alignment horizontal="center" vertical="center" wrapText="1"/>
    </xf>
    <xf numFmtId="165" fontId="135" fillId="53" borderId="67" xfId="7" applyNumberFormat="1" applyFont="1" applyFill="1" applyBorder="1" applyAlignment="1">
      <alignment horizontal="center" vertical="center" wrapText="1"/>
    </xf>
    <xf numFmtId="0" fontId="41" fillId="0" borderId="18" xfId="7" applyFont="1" applyBorder="1" applyAlignment="1">
      <alignment horizontal="center" vertical="center" wrapText="1"/>
    </xf>
    <xf numFmtId="0" fontId="41" fillId="0" borderId="27" xfId="7" applyFont="1" applyBorder="1" applyAlignment="1">
      <alignment horizontal="center" vertical="center" wrapText="1"/>
    </xf>
    <xf numFmtId="0" fontId="61" fillId="0" borderId="69" xfId="7" applyFont="1" applyBorder="1" applyAlignment="1">
      <alignment horizontal="center" vertical="center" wrapText="1"/>
    </xf>
    <xf numFmtId="0" fontId="41" fillId="0" borderId="56" xfId="7" applyFont="1" applyBorder="1" applyAlignment="1">
      <alignment horizontal="center" vertical="center" wrapText="1"/>
    </xf>
    <xf numFmtId="0" fontId="41" fillId="0" borderId="22" xfId="7" applyFont="1" applyBorder="1" applyAlignment="1">
      <alignment horizontal="center" vertical="center" wrapText="1"/>
    </xf>
    <xf numFmtId="0" fontId="41" fillId="0" borderId="8" xfId="7" applyFont="1" applyBorder="1" applyAlignment="1">
      <alignment horizontal="center" vertical="center" wrapText="1"/>
    </xf>
    <xf numFmtId="0" fontId="41" fillId="0" borderId="40" xfId="7" applyFont="1" applyBorder="1" applyAlignment="1">
      <alignment horizontal="center" vertical="center" wrapText="1"/>
    </xf>
    <xf numFmtId="0" fontId="41" fillId="0" borderId="3" xfId="7" applyFont="1" applyBorder="1" applyAlignment="1">
      <alignment horizontal="center" vertical="center" wrapText="1"/>
    </xf>
    <xf numFmtId="0" fontId="41" fillId="0" borderId="37" xfId="7" applyFont="1" applyBorder="1" applyAlignment="1">
      <alignment horizontal="center" vertical="center" wrapText="1"/>
    </xf>
    <xf numFmtId="166" fontId="135" fillId="32" borderId="95" xfId="7" applyNumberFormat="1" applyFont="1" applyFill="1" applyBorder="1" applyAlignment="1">
      <alignment horizontal="center" vertical="center" wrapText="1"/>
    </xf>
    <xf numFmtId="166" fontId="135" fillId="32" borderId="26" xfId="7" applyNumberFormat="1" applyFont="1" applyFill="1" applyBorder="1" applyAlignment="1">
      <alignment horizontal="center" vertical="center" wrapText="1"/>
    </xf>
    <xf numFmtId="166" fontId="135" fillId="32" borderId="92" xfId="7" applyNumberFormat="1" applyFont="1" applyFill="1" applyBorder="1" applyAlignment="1">
      <alignment horizontal="center" vertical="center" wrapText="1"/>
    </xf>
    <xf numFmtId="166" fontId="135" fillId="32" borderId="55" xfId="7" applyNumberFormat="1" applyFont="1" applyFill="1" applyBorder="1" applyAlignment="1">
      <alignment horizontal="center" vertical="center" wrapText="1"/>
    </xf>
    <xf numFmtId="166" fontId="135" fillId="32" borderId="65" xfId="7" applyNumberFormat="1" applyFont="1" applyFill="1" applyBorder="1" applyAlignment="1">
      <alignment horizontal="center" vertical="center" wrapText="1"/>
    </xf>
    <xf numFmtId="0" fontId="134" fillId="53" borderId="67" xfId="7" applyFont="1" applyFill="1" applyBorder="1" applyAlignment="1">
      <alignment horizontal="center" vertical="center" wrapText="1"/>
    </xf>
    <xf numFmtId="166" fontId="135" fillId="53" borderId="67" xfId="7" applyNumberFormat="1" applyFont="1" applyFill="1" applyBorder="1" applyAlignment="1">
      <alignment horizontal="center" vertical="center" wrapText="1"/>
    </xf>
    <xf numFmtId="0" fontId="143" fillId="17" borderId="23" xfId="7" applyFont="1" applyFill="1" applyBorder="1" applyAlignment="1">
      <alignment horizontal="center" vertical="center" wrapText="1"/>
    </xf>
    <xf numFmtId="0" fontId="143" fillId="17" borderId="30" xfId="7" applyFont="1" applyFill="1" applyBorder="1" applyAlignment="1">
      <alignment horizontal="center" vertical="center" wrapText="1"/>
    </xf>
    <xf numFmtId="0" fontId="143" fillId="17" borderId="71" xfId="7" applyFont="1" applyFill="1" applyBorder="1" applyAlignment="1">
      <alignment horizontal="center" vertical="center" wrapText="1"/>
    </xf>
    <xf numFmtId="0" fontId="89" fillId="13" borderId="41" xfId="7" applyFont="1" applyFill="1" applyBorder="1" applyAlignment="1">
      <alignment horizontal="center" vertical="center" wrapText="1"/>
    </xf>
    <xf numFmtId="0" fontId="89" fillId="13" borderId="28" xfId="7" applyFont="1" applyFill="1" applyBorder="1" applyAlignment="1">
      <alignment horizontal="center" vertical="center" wrapText="1"/>
    </xf>
    <xf numFmtId="0" fontId="143" fillId="17" borderId="82" xfId="1" applyFont="1" applyFill="1" applyBorder="1" applyAlignment="1">
      <alignment horizontal="center" vertical="center" wrapText="1"/>
    </xf>
    <xf numFmtId="0" fontId="143" fillId="17" borderId="87" xfId="7" applyFont="1" applyFill="1" applyBorder="1" applyAlignment="1">
      <alignment horizontal="center" vertical="center" wrapText="1"/>
    </xf>
    <xf numFmtId="0" fontId="89" fillId="17" borderId="86" xfId="1" applyFont="1" applyFill="1" applyBorder="1" applyAlignment="1">
      <alignment horizontal="center" vertical="center" wrapText="1"/>
    </xf>
    <xf numFmtId="0" fontId="89" fillId="17" borderId="91" xfId="1" applyFont="1" applyFill="1" applyBorder="1" applyAlignment="1">
      <alignment horizontal="center" vertical="center" wrapText="1"/>
    </xf>
    <xf numFmtId="0" fontId="89" fillId="13" borderId="39" xfId="7" applyFont="1" applyFill="1" applyBorder="1" applyAlignment="1">
      <alignment horizontal="center" vertical="center" wrapText="1"/>
    </xf>
    <xf numFmtId="0" fontId="143" fillId="23" borderId="82" xfId="1" applyFont="1" applyFill="1" applyBorder="1" applyAlignment="1">
      <alignment horizontal="center" vertical="center" wrapText="1"/>
    </xf>
    <xf numFmtId="9" fontId="311" fillId="0" borderId="82" xfId="8" applyFont="1" applyBorder="1" applyAlignment="1" applyProtection="1">
      <alignment horizontal="center" vertical="center" textRotation="90" readingOrder="2"/>
    </xf>
    <xf numFmtId="9" fontId="311" fillId="0" borderId="87" xfId="8" applyFont="1" applyBorder="1" applyAlignment="1" applyProtection="1">
      <alignment horizontal="center" vertical="center" textRotation="90" readingOrder="2"/>
    </xf>
    <xf numFmtId="9" fontId="321" fillId="0" borderId="82" xfId="8" applyFont="1" applyBorder="1" applyAlignment="1" applyProtection="1">
      <alignment horizontal="center" vertical="center" textRotation="90" readingOrder="2"/>
    </xf>
    <xf numFmtId="9" fontId="321" fillId="0" borderId="87" xfId="8" applyFont="1" applyBorder="1" applyAlignment="1" applyProtection="1">
      <alignment horizontal="center" vertical="center" textRotation="90" readingOrder="2"/>
    </xf>
    <xf numFmtId="1" fontId="321" fillId="6" borderId="82" xfId="8" applyNumberFormat="1" applyFont="1" applyFill="1" applyBorder="1" applyAlignment="1" applyProtection="1">
      <alignment horizontal="center" vertical="center" textRotation="90" shrinkToFit="1" readingOrder="2"/>
    </xf>
    <xf numFmtId="0" fontId="237" fillId="6" borderId="49" xfId="0" applyFont="1" applyFill="1" applyBorder="1" applyAlignment="1">
      <alignment horizontal="center"/>
    </xf>
    <xf numFmtId="0" fontId="161" fillId="61" borderId="192" xfId="0" applyFont="1" applyFill="1" applyBorder="1" applyAlignment="1">
      <alignment horizontal="center" vertical="center"/>
    </xf>
    <xf numFmtId="0" fontId="161" fillId="0" borderId="192" xfId="0" applyFont="1" applyBorder="1" applyAlignment="1">
      <alignment horizontal="center" vertical="center"/>
    </xf>
    <xf numFmtId="0" fontId="161" fillId="0" borderId="191" xfId="0" applyFont="1" applyBorder="1" applyAlignment="1">
      <alignment horizontal="center" vertical="center"/>
    </xf>
    <xf numFmtId="0" fontId="13" fillId="0" borderId="22" xfId="5" applyFont="1" applyBorder="1" applyAlignment="1">
      <alignment vertical="center" shrinkToFit="1"/>
    </xf>
    <xf numFmtId="0" fontId="13" fillId="0" borderId="70" xfId="5" applyFont="1" applyBorder="1" applyAlignment="1">
      <alignment vertical="center" shrinkToFit="1"/>
    </xf>
    <xf numFmtId="0" fontId="13" fillId="0" borderId="8" xfId="5" applyFont="1" applyBorder="1" applyAlignment="1">
      <alignment vertical="center" shrinkToFit="1"/>
    </xf>
    <xf numFmtId="0" fontId="40" fillId="0" borderId="34" xfId="5" applyFont="1" applyBorder="1" applyAlignment="1">
      <alignment horizontal="center" vertical="center" shrinkToFit="1"/>
    </xf>
    <xf numFmtId="0" fontId="40" fillId="0" borderId="53" xfId="5" applyFont="1" applyBorder="1" applyAlignment="1">
      <alignment horizontal="center" vertical="center" shrinkToFit="1"/>
    </xf>
    <xf numFmtId="0" fontId="40" fillId="0" borderId="78" xfId="5" applyFont="1" applyBorder="1" applyAlignment="1">
      <alignment horizontal="center" vertical="center" shrinkToFit="1"/>
    </xf>
    <xf numFmtId="0" fontId="13" fillId="0" borderId="26" xfId="5" applyFont="1" applyBorder="1" applyAlignment="1">
      <alignment vertical="center" shrinkToFit="1"/>
    </xf>
    <xf numFmtId="0" fontId="13" fillId="0" borderId="48" xfId="5" applyFont="1" applyBorder="1" applyAlignment="1">
      <alignment vertical="center" shrinkToFit="1"/>
    </xf>
    <xf numFmtId="0" fontId="13" fillId="0" borderId="40" xfId="5" applyFont="1" applyBorder="1" applyAlignment="1">
      <alignment vertical="center" shrinkToFit="1"/>
    </xf>
    <xf numFmtId="0" fontId="13" fillId="0" borderId="81" xfId="5" applyFont="1" applyBorder="1" applyAlignment="1">
      <alignment horizontal="center" vertical="center" textRotation="90" shrinkToFit="1"/>
    </xf>
    <xf numFmtId="0" fontId="13" fillId="0" borderId="32" xfId="5" applyFont="1" applyBorder="1" applyAlignment="1">
      <alignment horizontal="center" vertical="center" textRotation="90" shrinkToFit="1"/>
    </xf>
    <xf numFmtId="0" fontId="13" fillId="0" borderId="32" xfId="6" applyFont="1" applyBorder="1" applyAlignment="1">
      <alignment horizontal="center" vertical="center" textRotation="90" shrinkToFit="1" readingOrder="2"/>
    </xf>
    <xf numFmtId="0" fontId="87" fillId="0" borderId="32" xfId="5" applyFont="1" applyBorder="1" applyAlignment="1">
      <alignment horizontal="center" vertical="center" readingOrder="2"/>
    </xf>
    <xf numFmtId="0" fontId="40" fillId="0" borderId="115" xfId="5" applyFont="1" applyBorder="1" applyAlignment="1">
      <alignment horizontal="center" vertical="center" shrinkToFit="1"/>
    </xf>
    <xf numFmtId="0" fontId="40" fillId="0" borderId="117" xfId="5" applyFont="1" applyBorder="1" applyAlignment="1">
      <alignment horizontal="center" vertical="center" shrinkToFit="1"/>
    </xf>
    <xf numFmtId="0" fontId="13" fillId="0" borderId="3" xfId="5" applyFont="1" applyBorder="1" applyAlignment="1">
      <alignment vertical="center" shrinkToFit="1"/>
    </xf>
    <xf numFmtId="0" fontId="13" fillId="17" borderId="81" xfId="7" applyFont="1" applyFill="1" applyBorder="1" applyAlignment="1">
      <alignment horizontal="center" vertical="center" shrinkToFit="1" readingOrder="2"/>
    </xf>
    <xf numFmtId="0" fontId="13" fillId="23" borderId="0" xfId="1" applyFont="1" applyFill="1" applyAlignment="1">
      <alignment horizontal="center" vertical="center"/>
    </xf>
    <xf numFmtId="0" fontId="114" fillId="32" borderId="117" xfId="7" applyFont="1" applyFill="1" applyBorder="1" applyAlignment="1">
      <alignment horizontal="center" vertical="center" wrapText="1" readingOrder="2"/>
    </xf>
    <xf numFmtId="0" fontId="114" fillId="32" borderId="50" xfId="7" applyFont="1" applyFill="1" applyBorder="1" applyAlignment="1">
      <alignment horizontal="center" vertical="center" wrapText="1" readingOrder="2"/>
    </xf>
    <xf numFmtId="0" fontId="222" fillId="34" borderId="103" xfId="7" applyFont="1" applyFill="1" applyBorder="1" applyAlignment="1">
      <alignment horizontal="center" vertical="center" wrapText="1"/>
    </xf>
    <xf numFmtId="0" fontId="200" fillId="34" borderId="35" xfId="7" applyFont="1" applyFill="1" applyBorder="1" applyAlignment="1">
      <alignment horizontal="center" vertical="center" wrapText="1" readingOrder="2"/>
    </xf>
    <xf numFmtId="0" fontId="200" fillId="34" borderId="31" xfId="7" applyFont="1" applyFill="1" applyBorder="1" applyAlignment="1">
      <alignment horizontal="center" vertical="center" wrapText="1" readingOrder="2"/>
    </xf>
    <xf numFmtId="0" fontId="101" fillId="34" borderId="103" xfId="7" applyFont="1" applyFill="1" applyBorder="1" applyAlignment="1">
      <alignment horizontal="center" vertical="center" wrapText="1"/>
    </xf>
    <xf numFmtId="0" fontId="199" fillId="34" borderId="2" xfId="7" applyFont="1" applyFill="1" applyBorder="1" applyAlignment="1">
      <alignment horizontal="center" vertical="center" wrapText="1"/>
    </xf>
    <xf numFmtId="0" fontId="209" fillId="34" borderId="31" xfId="7" applyFont="1" applyFill="1" applyBorder="1" applyAlignment="1">
      <alignment horizontal="center" vertical="center" wrapText="1"/>
    </xf>
    <xf numFmtId="0" fontId="213" fillId="34" borderId="103" xfId="7" applyFont="1" applyFill="1" applyBorder="1" applyAlignment="1">
      <alignment horizontal="center" vertical="center" wrapText="1"/>
    </xf>
    <xf numFmtId="0" fontId="201" fillId="41" borderId="20" xfId="7" applyFont="1" applyFill="1" applyBorder="1" applyAlignment="1">
      <alignment horizontal="center" vertical="center" wrapText="1" readingOrder="2"/>
    </xf>
    <xf numFmtId="0" fontId="201" fillId="32" borderId="101" xfId="7" applyFont="1" applyFill="1" applyBorder="1" applyAlignment="1">
      <alignment horizontal="center" vertical="center" wrapText="1" readingOrder="2"/>
    </xf>
    <xf numFmtId="0" fontId="201" fillId="32" borderId="31" xfId="7" applyFont="1" applyFill="1" applyBorder="1" applyAlignment="1">
      <alignment horizontal="center" vertical="center" wrapText="1" readingOrder="2"/>
    </xf>
    <xf numFmtId="0" fontId="201" fillId="32" borderId="2" xfId="7" applyFont="1" applyFill="1" applyBorder="1" applyAlignment="1">
      <alignment horizontal="center" vertical="center" wrapText="1" readingOrder="2"/>
    </xf>
    <xf numFmtId="0" fontId="202" fillId="32" borderId="101" xfId="7" applyFont="1" applyFill="1" applyBorder="1" applyAlignment="1">
      <alignment horizontal="center" vertical="center" wrapText="1" readingOrder="2"/>
    </xf>
    <xf numFmtId="0" fontId="14" fillId="32" borderId="101" xfId="7" applyFont="1" applyFill="1" applyBorder="1" applyAlignment="1">
      <alignment horizontal="center" vertical="center" wrapText="1" readingOrder="2"/>
    </xf>
    <xf numFmtId="0" fontId="14" fillId="32" borderId="31" xfId="7" applyFont="1" applyFill="1" applyBorder="1" applyAlignment="1">
      <alignment horizontal="center" vertical="center" wrapText="1" readingOrder="2"/>
    </xf>
    <xf numFmtId="0" fontId="14" fillId="32" borderId="42" xfId="7" applyFont="1" applyFill="1" applyBorder="1" applyAlignment="1">
      <alignment horizontal="center" vertical="center" wrapText="1" readingOrder="2"/>
    </xf>
    <xf numFmtId="0" fontId="62" fillId="32" borderId="101" xfId="7" applyFont="1" applyFill="1" applyBorder="1" applyAlignment="1">
      <alignment horizontal="center" vertical="center" wrapText="1" readingOrder="2"/>
    </xf>
    <xf numFmtId="0" fontId="62" fillId="32" borderId="31" xfId="7" applyFont="1" applyFill="1" applyBorder="1" applyAlignment="1">
      <alignment horizontal="center" vertical="center" wrapText="1" readingOrder="2"/>
    </xf>
    <xf numFmtId="0" fontId="15" fillId="32" borderId="101" xfId="7" applyFont="1" applyFill="1" applyBorder="1" applyAlignment="1">
      <alignment horizontal="center" vertical="center" wrapText="1" readingOrder="2"/>
    </xf>
    <xf numFmtId="0" fontId="15" fillId="32" borderId="0" xfId="7" applyFont="1" applyFill="1" applyAlignment="1">
      <alignment horizontal="center" vertical="center" wrapText="1" readingOrder="2"/>
    </xf>
    <xf numFmtId="0" fontId="15" fillId="41" borderId="42" xfId="7" applyFont="1" applyFill="1" applyBorder="1" applyAlignment="1">
      <alignment vertical="center" wrapText="1"/>
    </xf>
    <xf numFmtId="0" fontId="34" fillId="0" borderId="0" xfId="7" applyFont="1" applyAlignment="1">
      <alignment vertical="center"/>
    </xf>
    <xf numFmtId="0" fontId="34" fillId="23" borderId="32" xfId="7" applyFont="1" applyFill="1" applyBorder="1" applyAlignment="1">
      <alignment horizontal="center" vertical="center" wrapText="1" readingOrder="2"/>
    </xf>
    <xf numFmtId="0" fontId="15" fillId="32" borderId="31" xfId="7" applyFont="1" applyFill="1" applyBorder="1" applyAlignment="1">
      <alignment horizontal="center" vertical="center" wrapText="1" readingOrder="2"/>
    </xf>
    <xf numFmtId="0" fontId="15" fillId="23" borderId="42" xfId="7" applyFont="1" applyFill="1" applyBorder="1" applyAlignment="1">
      <alignment vertical="center" wrapText="1"/>
    </xf>
    <xf numFmtId="0" fontId="40" fillId="13" borderId="32" xfId="7" applyFont="1" applyFill="1" applyBorder="1" applyAlignment="1">
      <alignment horizontal="center" vertical="center" shrinkToFit="1" readingOrder="2"/>
    </xf>
    <xf numFmtId="167" fontId="42" fillId="13" borderId="101" xfId="7" applyNumberFormat="1" applyFont="1" applyFill="1" applyBorder="1" applyAlignment="1">
      <alignment horizontal="center" vertical="center" shrinkToFit="1" readingOrder="2"/>
    </xf>
    <xf numFmtId="0" fontId="63" fillId="6" borderId="54" xfId="7" applyFont="1" applyFill="1" applyBorder="1" applyAlignment="1">
      <alignment horizontal="center" vertical="center" wrapText="1"/>
    </xf>
    <xf numFmtId="0" fontId="13" fillId="17" borderId="0" xfId="7" applyFont="1" applyFill="1" applyAlignment="1">
      <alignment horizontal="center" vertical="center" wrapText="1"/>
    </xf>
    <xf numFmtId="0" fontId="13" fillId="32" borderId="0" xfId="7" applyFont="1" applyFill="1" applyAlignment="1">
      <alignment horizontal="center" vertical="center" wrapText="1" readingOrder="2"/>
    </xf>
    <xf numFmtId="0" fontId="63" fillId="6" borderId="88" xfId="7" applyFont="1" applyFill="1" applyBorder="1" applyAlignment="1">
      <alignment horizontal="center" vertical="center" wrapText="1"/>
    </xf>
    <xf numFmtId="0" fontId="13" fillId="17" borderId="0" xfId="7" applyFont="1" applyFill="1" applyAlignment="1">
      <alignment horizontal="center" vertical="center" shrinkToFit="1" readingOrder="2"/>
    </xf>
    <xf numFmtId="0" fontId="13" fillId="32" borderId="8" xfId="7" applyFont="1" applyFill="1" applyBorder="1" applyAlignment="1">
      <alignment horizontal="center" vertical="center" shrinkToFit="1" readingOrder="2"/>
    </xf>
    <xf numFmtId="0" fontId="13" fillId="17" borderId="8" xfId="7" applyFont="1" applyFill="1" applyBorder="1" applyAlignment="1">
      <alignment horizontal="center" vertical="center" shrinkToFit="1" readingOrder="2"/>
    </xf>
    <xf numFmtId="0" fontId="13" fillId="32" borderId="40" xfId="7" applyFont="1" applyFill="1" applyBorder="1" applyAlignment="1">
      <alignment horizontal="center" vertical="center" shrinkToFit="1" readingOrder="2"/>
    </xf>
    <xf numFmtId="0" fontId="13" fillId="17" borderId="40" xfId="7" applyFont="1" applyFill="1" applyBorder="1" applyAlignment="1">
      <alignment horizontal="center" vertical="center" shrinkToFit="1" readingOrder="2"/>
    </xf>
    <xf numFmtId="0" fontId="40" fillId="13" borderId="83" xfId="7" applyFont="1" applyFill="1" applyBorder="1" applyAlignment="1">
      <alignment horizontal="center" vertical="center" shrinkToFit="1" readingOrder="2"/>
    </xf>
    <xf numFmtId="0" fontId="40" fillId="13" borderId="87" xfId="7" applyFont="1" applyFill="1" applyBorder="1" applyAlignment="1">
      <alignment horizontal="center" vertical="center" shrinkToFit="1" readingOrder="2"/>
    </xf>
    <xf numFmtId="0" fontId="40" fillId="13" borderId="86" xfId="7" applyFont="1" applyFill="1" applyBorder="1" applyAlignment="1">
      <alignment horizontal="center" vertical="center" shrinkToFit="1" readingOrder="2"/>
    </xf>
    <xf numFmtId="0" fontId="13" fillId="17" borderId="83" xfId="7" applyFont="1" applyFill="1" applyBorder="1" applyAlignment="1">
      <alignment horizontal="center" vertical="center" shrinkToFit="1"/>
    </xf>
    <xf numFmtId="0" fontId="13" fillId="17" borderId="87" xfId="7" applyFont="1" applyFill="1" applyBorder="1" applyAlignment="1">
      <alignment horizontal="center" vertical="center" shrinkToFit="1"/>
    </xf>
    <xf numFmtId="0" fontId="13" fillId="32" borderId="56" xfId="7" applyFont="1" applyFill="1" applyBorder="1" applyAlignment="1">
      <alignment horizontal="center" vertical="center" shrinkToFit="1" readingOrder="2"/>
    </xf>
    <xf numFmtId="0" fontId="13" fillId="32" borderId="61" xfId="7" applyFont="1" applyFill="1" applyBorder="1" applyAlignment="1">
      <alignment horizontal="center" vertical="center" shrinkToFit="1" readingOrder="2"/>
    </xf>
    <xf numFmtId="0" fontId="13" fillId="0" borderId="40" xfId="7" applyFont="1" applyBorder="1" applyAlignment="1">
      <alignment horizontal="center" vertical="center" shrinkToFit="1" readingOrder="2"/>
    </xf>
    <xf numFmtId="0" fontId="117" fillId="0" borderId="40" xfId="7" applyFont="1" applyBorder="1" applyAlignment="1">
      <alignment horizontal="center" vertical="center" shrinkToFit="1" readingOrder="2"/>
    </xf>
    <xf numFmtId="0" fontId="13" fillId="32" borderId="27" xfId="7" applyFont="1" applyFill="1" applyBorder="1" applyAlignment="1">
      <alignment horizontal="center" vertical="center" shrinkToFit="1" readingOrder="2"/>
    </xf>
    <xf numFmtId="0" fontId="13" fillId="32" borderId="37" xfId="7" applyFont="1" applyFill="1" applyBorder="1" applyAlignment="1">
      <alignment horizontal="center" vertical="center" shrinkToFit="1" readingOrder="2"/>
    </xf>
    <xf numFmtId="0" fontId="13" fillId="17" borderId="3" xfId="7" applyFont="1" applyFill="1" applyBorder="1" applyAlignment="1">
      <alignment horizontal="center" vertical="center" shrinkToFit="1" readingOrder="2"/>
    </xf>
    <xf numFmtId="0" fontId="13" fillId="32" borderId="39" xfId="7" applyFont="1" applyFill="1" applyBorder="1" applyAlignment="1">
      <alignment horizontal="center" vertical="center" shrinkToFit="1" readingOrder="2"/>
    </xf>
    <xf numFmtId="0" fontId="13" fillId="17" borderId="39" xfId="7" applyFont="1" applyFill="1" applyBorder="1" applyAlignment="1">
      <alignment horizontal="center" vertical="center" shrinkToFit="1" readingOrder="2"/>
    </xf>
    <xf numFmtId="0" fontId="13" fillId="32" borderId="114" xfId="7" applyFont="1" applyFill="1" applyBorder="1" applyAlignment="1">
      <alignment horizontal="center" vertical="center" shrinkToFit="1" readingOrder="2"/>
    </xf>
    <xf numFmtId="0" fontId="13" fillId="6" borderId="86" xfId="7" applyFont="1" applyFill="1" applyBorder="1" applyAlignment="1">
      <alignment horizontal="center" vertical="center" shrinkToFit="1" readingOrder="2"/>
    </xf>
    <xf numFmtId="0" fontId="13" fillId="6" borderId="83" xfId="7" applyFont="1" applyFill="1" applyBorder="1" applyAlignment="1">
      <alignment horizontal="center" vertical="center" shrinkToFit="1" readingOrder="2"/>
    </xf>
    <xf numFmtId="0" fontId="13" fillId="17" borderId="82" xfId="7" applyFont="1" applyFill="1" applyBorder="1" applyAlignment="1">
      <alignment horizontal="center" vertical="center" shrinkToFit="1" readingOrder="2"/>
    </xf>
    <xf numFmtId="0" fontId="13" fillId="32" borderId="3" xfId="7" applyFont="1" applyFill="1" applyBorder="1" applyAlignment="1">
      <alignment horizontal="center" vertical="center" shrinkToFit="1" readingOrder="2"/>
    </xf>
    <xf numFmtId="167" fontId="42" fillId="13" borderId="49" xfId="7" applyNumberFormat="1" applyFont="1" applyFill="1" applyBorder="1" applyAlignment="1">
      <alignment horizontal="center" vertical="center" shrinkToFit="1" readingOrder="2"/>
    </xf>
    <xf numFmtId="0" fontId="40" fillId="13" borderId="72" xfId="7" applyFont="1" applyFill="1" applyBorder="1" applyAlignment="1">
      <alignment horizontal="center" vertical="center" readingOrder="2"/>
    </xf>
    <xf numFmtId="0" fontId="13" fillId="6" borderId="91" xfId="7" applyFont="1" applyFill="1" applyBorder="1" applyAlignment="1">
      <alignment horizontal="center" vertical="center" shrinkToFit="1" readingOrder="2"/>
    </xf>
    <xf numFmtId="0" fontId="13" fillId="0" borderId="56" xfId="7" applyFont="1" applyBorder="1" applyAlignment="1">
      <alignment horizontal="center" vertical="center" shrinkToFit="1" readingOrder="2"/>
    </xf>
    <xf numFmtId="0" fontId="117" fillId="0" borderId="61" xfId="7" applyFont="1" applyBorder="1" applyAlignment="1">
      <alignment horizontal="center" vertical="center" shrinkToFit="1" readingOrder="2"/>
    </xf>
    <xf numFmtId="0" fontId="13" fillId="6" borderId="82" xfId="7" applyFont="1" applyFill="1" applyBorder="1" applyAlignment="1">
      <alignment horizontal="center" vertical="center" shrinkToFit="1" readingOrder="2"/>
    </xf>
    <xf numFmtId="0" fontId="13" fillId="6" borderId="87" xfId="7" applyFont="1" applyFill="1" applyBorder="1" applyAlignment="1">
      <alignment horizontal="center" vertical="center" shrinkToFit="1" readingOrder="2"/>
    </xf>
    <xf numFmtId="0" fontId="117" fillId="0" borderId="56" xfId="7" applyFont="1" applyBorder="1" applyAlignment="1">
      <alignment horizontal="center" vertical="center" shrinkToFit="1" readingOrder="2"/>
    </xf>
    <xf numFmtId="0" fontId="40" fillId="13" borderId="72" xfId="7" applyFont="1" applyFill="1" applyBorder="1" applyAlignment="1">
      <alignment horizontal="center" vertical="center"/>
    </xf>
    <xf numFmtId="0" fontId="13" fillId="6" borderId="32" xfId="7" applyFont="1" applyFill="1" applyBorder="1" applyAlignment="1">
      <alignment horizontal="center" vertical="center" shrinkToFit="1" readingOrder="2"/>
    </xf>
    <xf numFmtId="0" fontId="13" fillId="6" borderId="33" xfId="7" applyFont="1" applyFill="1" applyBorder="1" applyAlignment="1">
      <alignment horizontal="center" vertical="center" shrinkToFit="1" readingOrder="2"/>
    </xf>
    <xf numFmtId="0" fontId="13" fillId="32" borderId="115" xfId="7" applyFont="1" applyFill="1" applyBorder="1" applyAlignment="1">
      <alignment horizontal="center" vertical="center" shrinkToFit="1" readingOrder="2"/>
    </xf>
    <xf numFmtId="0" fontId="13" fillId="32" borderId="53" xfId="7" applyFont="1" applyFill="1" applyBorder="1" applyAlignment="1">
      <alignment horizontal="center" vertical="center" shrinkToFit="1" readingOrder="2"/>
    </xf>
    <xf numFmtId="0" fontId="13" fillId="23" borderId="81" xfId="7" applyFont="1" applyFill="1" applyBorder="1" applyAlignment="1">
      <alignment shrinkToFit="1" readingOrder="2"/>
    </xf>
    <xf numFmtId="0" fontId="13" fillId="17" borderId="56" xfId="7" applyFont="1" applyFill="1" applyBorder="1" applyAlignment="1">
      <alignment horizontal="center" vertical="center" shrinkToFit="1" readingOrder="2"/>
    </xf>
    <xf numFmtId="0" fontId="13" fillId="0" borderId="54" xfId="7" applyFont="1" applyBorder="1" applyAlignment="1">
      <alignment horizontal="center" vertical="center" shrinkToFit="1" readingOrder="2"/>
    </xf>
    <xf numFmtId="0" fontId="13" fillId="0" borderId="39" xfId="7" applyFont="1" applyBorder="1" applyAlignment="1">
      <alignment horizontal="center" vertical="center" shrinkToFit="1" readingOrder="2"/>
    </xf>
    <xf numFmtId="0" fontId="117" fillId="0" borderId="114" xfId="7" applyFont="1" applyBorder="1" applyAlignment="1">
      <alignment horizontal="center" vertical="center" shrinkToFit="1" readingOrder="2"/>
    </xf>
    <xf numFmtId="0" fontId="117" fillId="0" borderId="54" xfId="7" applyFont="1" applyBorder="1" applyAlignment="1">
      <alignment horizontal="center" vertical="center" shrinkToFit="1" readingOrder="2"/>
    </xf>
    <xf numFmtId="0" fontId="117" fillId="0" borderId="39" xfId="7" applyFont="1" applyBorder="1" applyAlignment="1">
      <alignment horizontal="center" vertical="center" shrinkToFit="1" readingOrder="2"/>
    </xf>
    <xf numFmtId="0" fontId="13" fillId="6" borderId="49" xfId="7" applyFont="1" applyFill="1" applyBorder="1" applyAlignment="1">
      <alignment horizontal="center" vertical="center" shrinkToFit="1" readingOrder="2"/>
    </xf>
    <xf numFmtId="167" fontId="42" fillId="13" borderId="111" xfId="7" applyNumberFormat="1" applyFont="1" applyFill="1" applyBorder="1" applyAlignment="1">
      <alignment horizontal="center" vertical="center" shrinkToFit="1" readingOrder="2"/>
    </xf>
    <xf numFmtId="0" fontId="13" fillId="0" borderId="81" xfId="5" applyFont="1" applyBorder="1" applyAlignment="1">
      <alignment horizontal="center" vertical="center" textRotation="90"/>
    </xf>
    <xf numFmtId="0" fontId="13" fillId="0" borderId="32" xfId="5" applyFont="1" applyBorder="1" applyAlignment="1">
      <alignment horizontal="center" vertical="center" textRotation="90"/>
    </xf>
    <xf numFmtId="0" fontId="13" fillId="0" borderId="32" xfId="6" applyFont="1" applyBorder="1" applyAlignment="1">
      <alignment horizontal="center" vertical="center" textRotation="90" readingOrder="2"/>
    </xf>
    <xf numFmtId="0" fontId="62" fillId="0" borderId="32" xfId="5" applyFont="1" applyBorder="1" applyAlignment="1">
      <alignment horizontal="center" vertical="center" readingOrder="2"/>
    </xf>
    <xf numFmtId="0" fontId="62" fillId="0" borderId="99" xfId="5" applyFont="1" applyBorder="1" applyAlignment="1">
      <alignment horizontal="center" vertical="center" shrinkToFit="1" readingOrder="2"/>
    </xf>
    <xf numFmtId="0" fontId="13" fillId="0" borderId="50" xfId="5" applyFont="1" applyBorder="1" applyAlignment="1">
      <alignment horizontal="right" vertical="center" shrinkToFit="1"/>
    </xf>
    <xf numFmtId="0" fontId="13" fillId="0" borderId="42" xfId="5" applyFont="1" applyBorder="1" applyAlignment="1">
      <alignment horizontal="right" vertical="center" shrinkToFit="1"/>
    </xf>
    <xf numFmtId="0" fontId="88" fillId="0" borderId="42" xfId="5" applyFont="1" applyBorder="1" applyAlignment="1">
      <alignment horizontal="right" vertical="center" shrinkToFit="1"/>
    </xf>
    <xf numFmtId="0" fontId="88" fillId="0" borderId="52" xfId="5" applyFont="1" applyBorder="1" applyAlignment="1">
      <alignment horizontal="right" vertical="center" shrinkToFit="1"/>
    </xf>
    <xf numFmtId="0" fontId="185" fillId="0" borderId="0" xfId="0" applyFont="1" applyProtection="1">
      <protection locked="0"/>
    </xf>
    <xf numFmtId="0" fontId="64" fillId="0" borderId="0" xfId="0" applyFont="1" applyProtection="1">
      <protection locked="0"/>
    </xf>
    <xf numFmtId="0" fontId="33" fillId="32" borderId="0" xfId="0" applyFont="1" applyFill="1" applyAlignment="1" applyProtection="1">
      <alignment vertical="center"/>
      <protection locked="0"/>
    </xf>
    <xf numFmtId="0" fontId="71" fillId="10" borderId="8" xfId="1" applyFont="1" applyFill="1" applyBorder="1" applyAlignment="1" applyProtection="1">
      <alignment horizontal="center" vertical="center" wrapText="1" readingOrder="2"/>
      <protection locked="0"/>
    </xf>
    <xf numFmtId="0" fontId="180" fillId="26" borderId="8" xfId="0" applyFont="1" applyFill="1" applyBorder="1" applyAlignment="1" applyProtection="1">
      <alignment horizontal="center" vertical="center" shrinkToFit="1" readingOrder="2"/>
      <protection locked="0"/>
    </xf>
    <xf numFmtId="0" fontId="180" fillId="32" borderId="7" xfId="0" applyFont="1" applyFill="1" applyBorder="1" applyAlignment="1" applyProtection="1">
      <alignment horizontal="center" vertical="center" shrinkToFit="1" readingOrder="2"/>
      <protection locked="0"/>
    </xf>
    <xf numFmtId="0" fontId="180" fillId="0" borderId="27" xfId="0" applyFont="1" applyBorder="1" applyAlignment="1" applyProtection="1">
      <alignment horizontal="center" vertical="center" shrinkToFit="1" readingOrder="2"/>
      <protection locked="0"/>
    </xf>
    <xf numFmtId="0" fontId="180" fillId="0" borderId="8" xfId="0" applyFont="1" applyBorder="1" applyAlignment="1" applyProtection="1">
      <alignment horizontal="center" vertical="center" shrinkToFit="1" readingOrder="2"/>
      <protection locked="0"/>
    </xf>
    <xf numFmtId="0" fontId="180" fillId="0" borderId="30" xfId="0" applyFont="1" applyBorder="1" applyAlignment="1" applyProtection="1">
      <alignment horizontal="center" vertical="center" shrinkToFit="1" readingOrder="2"/>
      <protection locked="0"/>
    </xf>
    <xf numFmtId="0" fontId="180" fillId="0" borderId="53" xfId="1" applyFont="1" applyBorder="1" applyAlignment="1" applyProtection="1">
      <alignment horizontal="center" vertical="center" shrinkToFit="1" readingOrder="2"/>
      <protection locked="0"/>
    </xf>
    <xf numFmtId="0" fontId="180" fillId="0" borderId="94" xfId="1" applyFont="1" applyBorder="1" applyAlignment="1" applyProtection="1">
      <alignment horizontal="center" vertical="center" shrinkToFit="1" readingOrder="2"/>
      <protection locked="0"/>
    </xf>
    <xf numFmtId="1" fontId="180" fillId="32" borderId="7" xfId="0" applyNumberFormat="1" applyFont="1" applyFill="1" applyBorder="1" applyAlignment="1" applyProtection="1">
      <alignment horizontal="center" vertical="center" shrinkToFit="1" readingOrder="2"/>
      <protection locked="0"/>
    </xf>
    <xf numFmtId="0" fontId="180" fillId="0" borderId="37" xfId="0" applyFont="1" applyBorder="1" applyAlignment="1" applyProtection="1">
      <alignment horizontal="center" vertical="center" shrinkToFit="1" readingOrder="2"/>
      <protection locked="0"/>
    </xf>
    <xf numFmtId="0" fontId="180" fillId="0" borderId="3" xfId="0" applyFont="1" applyBorder="1" applyAlignment="1" applyProtection="1">
      <alignment horizontal="center" vertical="center" shrinkToFit="1" readingOrder="2"/>
      <protection locked="0"/>
    </xf>
    <xf numFmtId="0" fontId="180" fillId="0" borderId="38" xfId="0" applyFont="1" applyBorder="1" applyAlignment="1" applyProtection="1">
      <alignment horizontal="center" vertical="center" shrinkToFit="1" readingOrder="2"/>
      <protection locked="0"/>
    </xf>
    <xf numFmtId="0" fontId="180" fillId="0" borderId="69" xfId="0" applyFont="1" applyBorder="1" applyAlignment="1" applyProtection="1">
      <alignment horizontal="center" vertical="center" shrinkToFit="1" readingOrder="2"/>
      <protection locked="0"/>
    </xf>
    <xf numFmtId="0" fontId="180" fillId="0" borderId="71" xfId="0" applyFont="1" applyBorder="1" applyAlignment="1" applyProtection="1">
      <alignment horizontal="center" vertical="center" shrinkToFit="1" readingOrder="2"/>
      <protection locked="0"/>
    </xf>
    <xf numFmtId="0" fontId="180" fillId="40" borderId="92" xfId="0" applyFont="1" applyFill="1" applyBorder="1" applyAlignment="1" applyProtection="1">
      <alignment horizontal="center" vertical="center" shrinkToFit="1" readingOrder="2"/>
      <protection locked="0"/>
    </xf>
    <xf numFmtId="0" fontId="80" fillId="0" borderId="27" xfId="0" applyFont="1" applyBorder="1" applyAlignment="1" applyProtection="1">
      <alignment horizontal="center" vertical="center" textRotation="90" shrinkToFit="1" readingOrder="2"/>
      <protection locked="0"/>
    </xf>
    <xf numFmtId="0" fontId="80" fillId="0" borderId="8" xfId="0" applyFont="1" applyBorder="1" applyAlignment="1" applyProtection="1">
      <alignment horizontal="center" vertical="center" textRotation="90" shrinkToFit="1" readingOrder="2"/>
      <protection locked="0"/>
    </xf>
    <xf numFmtId="0" fontId="80" fillId="0" borderId="7" xfId="0" applyFont="1" applyBorder="1" applyAlignment="1" applyProtection="1">
      <alignment horizontal="center" vertical="center" textRotation="90" shrinkToFit="1" readingOrder="2"/>
      <protection locked="0"/>
    </xf>
    <xf numFmtId="0" fontId="80" fillId="0" borderId="62" xfId="0" applyFont="1" applyBorder="1" applyAlignment="1" applyProtection="1">
      <alignment horizontal="center" vertical="center" textRotation="90" shrinkToFit="1" readingOrder="2"/>
      <protection locked="0"/>
    </xf>
    <xf numFmtId="0" fontId="80" fillId="0" borderId="26" xfId="0" applyFont="1" applyBorder="1" applyAlignment="1" applyProtection="1">
      <alignment horizontal="center" vertical="center" textRotation="90" shrinkToFit="1" readingOrder="2"/>
      <protection locked="0"/>
    </xf>
    <xf numFmtId="0" fontId="80" fillId="0" borderId="58" xfId="0" applyFont="1" applyBorder="1" applyAlignment="1" applyProtection="1">
      <alignment horizontal="center" vertical="center" textRotation="90" shrinkToFit="1" readingOrder="2"/>
      <protection locked="0"/>
    </xf>
    <xf numFmtId="0" fontId="80" fillId="0" borderId="63" xfId="0" applyFont="1" applyBorder="1" applyAlignment="1" applyProtection="1">
      <alignment horizontal="center" vertical="center" textRotation="90" shrinkToFit="1" readingOrder="2"/>
      <protection locked="0"/>
    </xf>
    <xf numFmtId="0" fontId="80" fillId="0" borderId="40" xfId="0" applyFont="1" applyBorder="1" applyAlignment="1" applyProtection="1">
      <alignment horizontal="center" vertical="center" textRotation="90" shrinkToFit="1" readingOrder="2"/>
      <protection locked="0"/>
    </xf>
    <xf numFmtId="0" fontId="80" fillId="0" borderId="60" xfId="0" applyFont="1" applyBorder="1" applyAlignment="1" applyProtection="1">
      <alignment horizontal="center" vertical="center" textRotation="90" shrinkToFit="1" readingOrder="2"/>
      <protection locked="0"/>
    </xf>
    <xf numFmtId="0" fontId="80" fillId="0" borderId="30" xfId="0" applyFont="1" applyBorder="1" applyAlignment="1" applyProtection="1">
      <alignment horizontal="center" vertical="center" textRotation="90" shrinkToFit="1"/>
      <protection locked="0"/>
    </xf>
    <xf numFmtId="0" fontId="80" fillId="0" borderId="64" xfId="0" applyFont="1" applyBorder="1" applyAlignment="1" applyProtection="1">
      <alignment horizontal="center" vertical="center" textRotation="90" shrinkToFit="1" readingOrder="2"/>
      <protection locked="0"/>
    </xf>
    <xf numFmtId="0" fontId="54" fillId="40" borderId="92" xfId="0" applyFont="1" applyFill="1" applyBorder="1" applyAlignment="1" applyProtection="1">
      <alignment horizontal="center" vertical="center" readingOrder="2"/>
      <protection locked="0"/>
    </xf>
    <xf numFmtId="0" fontId="54" fillId="0" borderId="29" xfId="0" applyFont="1" applyBorder="1" applyAlignment="1" applyProtection="1">
      <alignment horizontal="center" vertical="center" readingOrder="2"/>
      <protection locked="0"/>
    </xf>
    <xf numFmtId="0" fontId="79" fillId="0" borderId="0" xfId="0" applyFont="1" applyAlignment="1" applyProtection="1">
      <alignment horizontal="centerContinuous"/>
      <protection locked="0"/>
    </xf>
    <xf numFmtId="0" fontId="8" fillId="0" borderId="0" xfId="0" applyFont="1" applyProtection="1">
      <protection locked="0"/>
    </xf>
    <xf numFmtId="0" fontId="13" fillId="0" borderId="72" xfId="11" applyFont="1" applyBorder="1" applyAlignment="1" applyProtection="1">
      <alignment horizontal="center" vertical="center"/>
      <protection locked="0"/>
    </xf>
    <xf numFmtId="0" fontId="13" fillId="0" borderId="20" xfId="11" applyFont="1" applyBorder="1" applyAlignment="1" applyProtection="1">
      <alignment horizontal="center" vertical="center"/>
      <protection locked="0"/>
    </xf>
    <xf numFmtId="0" fontId="339" fillId="0" borderId="68" xfId="6" applyFont="1" applyBorder="1" applyAlignment="1" applyProtection="1">
      <alignment horizontal="center" vertical="center" textRotation="90" shrinkToFit="1" readingOrder="2"/>
      <protection locked="0"/>
    </xf>
    <xf numFmtId="0" fontId="339" fillId="0" borderId="70" xfId="6" applyFont="1" applyBorder="1" applyAlignment="1" applyProtection="1">
      <alignment horizontal="center" vertical="center" textRotation="90" shrinkToFit="1" readingOrder="2"/>
      <protection locked="0"/>
    </xf>
    <xf numFmtId="0" fontId="340" fillId="0" borderId="70" xfId="6" applyFont="1" applyBorder="1" applyAlignment="1" applyProtection="1">
      <alignment horizontal="center" vertical="center" textRotation="90" shrinkToFit="1" readingOrder="2"/>
      <protection locked="0"/>
    </xf>
    <xf numFmtId="0" fontId="339" fillId="0" borderId="106" xfId="6" applyFont="1" applyBorder="1" applyAlignment="1" applyProtection="1">
      <alignment horizontal="center" vertical="center" textRotation="90" shrinkToFit="1" readingOrder="2"/>
      <protection locked="0"/>
    </xf>
    <xf numFmtId="0" fontId="339" fillId="0" borderId="49" xfId="6" applyFont="1" applyBorder="1" applyAlignment="1" applyProtection="1">
      <alignment horizontal="center" vertical="center" textRotation="90" shrinkToFit="1" readingOrder="2"/>
      <protection locked="0"/>
    </xf>
    <xf numFmtId="0" fontId="339" fillId="0" borderId="67" xfId="6" applyFont="1" applyBorder="1" applyAlignment="1" applyProtection="1">
      <alignment horizontal="center" vertical="center" textRotation="90" shrinkToFit="1" readingOrder="2"/>
      <protection locked="0"/>
    </xf>
    <xf numFmtId="0" fontId="13" fillId="0" borderId="40" xfId="11" applyFont="1" applyBorder="1" applyAlignment="1" applyProtection="1">
      <alignment horizontal="center" vertical="center" wrapText="1" readingOrder="2"/>
      <protection locked="0"/>
    </xf>
    <xf numFmtId="0" fontId="57" fillId="0" borderId="93" xfId="11" applyFont="1" applyBorder="1" applyAlignment="1" applyProtection="1">
      <alignment horizontal="center" vertical="center" textRotation="90" shrinkToFit="1" readingOrder="2"/>
      <protection locked="0"/>
    </xf>
    <xf numFmtId="0" fontId="57" fillId="0" borderId="56" xfId="11" applyFont="1" applyBorder="1" applyAlignment="1" applyProtection="1">
      <alignment horizontal="center" vertical="center" textRotation="90" shrinkToFit="1" readingOrder="2"/>
      <protection locked="0"/>
    </xf>
    <xf numFmtId="0" fontId="57" fillId="0" borderId="40" xfId="11" applyFont="1" applyBorder="1" applyAlignment="1" applyProtection="1">
      <alignment horizontal="center" vertical="center" textRotation="90" shrinkToFit="1" readingOrder="2"/>
      <protection locked="0"/>
    </xf>
    <xf numFmtId="0" fontId="57" fillId="0" borderId="61" xfId="11" applyFont="1" applyBorder="1" applyAlignment="1" applyProtection="1">
      <alignment horizontal="center" vertical="center" textRotation="90" shrinkToFit="1" readingOrder="2"/>
      <protection locked="0"/>
    </xf>
    <xf numFmtId="0" fontId="57" fillId="0" borderId="55" xfId="11" applyFont="1" applyBorder="1" applyAlignment="1" applyProtection="1">
      <alignment horizontal="center" vertical="center" textRotation="90" shrinkToFit="1" readingOrder="2"/>
      <protection locked="0"/>
    </xf>
    <xf numFmtId="0" fontId="57" fillId="0" borderId="41" xfId="11" applyFont="1" applyBorder="1" applyAlignment="1" applyProtection="1">
      <alignment horizontal="center" vertical="center" textRotation="90" shrinkToFit="1" readingOrder="2"/>
      <protection locked="0"/>
    </xf>
    <xf numFmtId="0" fontId="57" fillId="0" borderId="93" xfId="1" applyFont="1" applyBorder="1" applyAlignment="1" applyProtection="1">
      <alignment horizontal="center" vertical="center" textRotation="90" shrinkToFit="1" readingOrder="2"/>
      <protection locked="0"/>
    </xf>
    <xf numFmtId="0" fontId="13" fillId="0" borderId="8" xfId="11" applyFont="1" applyBorder="1" applyAlignment="1" applyProtection="1">
      <alignment horizontal="center" vertical="center" wrapText="1" readingOrder="2"/>
      <protection locked="0"/>
    </xf>
    <xf numFmtId="1" fontId="13" fillId="0" borderId="8" xfId="11" applyNumberFormat="1" applyFont="1" applyBorder="1" applyAlignment="1" applyProtection="1">
      <alignment horizontal="center" vertical="center" wrapText="1" readingOrder="2"/>
      <protection locked="0"/>
    </xf>
    <xf numFmtId="0" fontId="57" fillId="0" borderId="99" xfId="11" applyFont="1" applyBorder="1" applyAlignment="1" applyProtection="1">
      <alignment horizontal="center" vertical="center" textRotation="90" shrinkToFit="1" readingOrder="2"/>
      <protection locked="0"/>
    </xf>
    <xf numFmtId="0" fontId="57" fillId="0" borderId="27" xfId="11" applyFont="1" applyBorder="1" applyAlignment="1" applyProtection="1">
      <alignment horizontal="center" vertical="center" textRotation="90" shrinkToFit="1" readingOrder="2"/>
      <protection locked="0"/>
    </xf>
    <xf numFmtId="0" fontId="57" fillId="0" borderId="8" xfId="11" applyFont="1" applyBorder="1" applyAlignment="1" applyProtection="1">
      <alignment horizontal="center" vertical="center" textRotation="90" shrinkToFit="1" readingOrder="2"/>
      <protection locked="0"/>
    </xf>
    <xf numFmtId="0" fontId="57" fillId="0" borderId="30" xfId="11" applyFont="1" applyBorder="1" applyAlignment="1" applyProtection="1">
      <alignment horizontal="center" vertical="center" textRotation="90" shrinkToFit="1" readingOrder="2"/>
      <protection locked="0"/>
    </xf>
    <xf numFmtId="0" fontId="57" fillId="0" borderId="26" xfId="11" applyFont="1" applyBorder="1" applyAlignment="1" applyProtection="1">
      <alignment horizontal="center" vertical="center" textRotation="90" shrinkToFit="1" readingOrder="2"/>
      <protection locked="0"/>
    </xf>
    <xf numFmtId="0" fontId="57" fillId="0" borderId="7" xfId="11" applyFont="1" applyBorder="1" applyAlignment="1" applyProtection="1">
      <alignment horizontal="center" vertical="center" textRotation="90" shrinkToFit="1" readingOrder="2"/>
      <protection locked="0"/>
    </xf>
    <xf numFmtId="0" fontId="57" fillId="0" borderId="99" xfId="1" applyFont="1" applyBorder="1" applyAlignment="1" applyProtection="1">
      <alignment horizontal="center" vertical="center" textRotation="90" shrinkToFit="1" readingOrder="2"/>
      <protection locked="0"/>
    </xf>
    <xf numFmtId="0" fontId="57" fillId="0" borderId="102" xfId="11" applyFont="1" applyBorder="1" applyAlignment="1" applyProtection="1">
      <alignment horizontal="center" vertical="center" textRotation="90" shrinkToFit="1" readingOrder="2"/>
      <protection locked="0"/>
    </xf>
    <xf numFmtId="0" fontId="57" fillId="0" borderId="69" xfId="11" applyFont="1" applyBorder="1" applyAlignment="1" applyProtection="1">
      <alignment horizontal="center" vertical="center" textRotation="90" shrinkToFit="1" readingOrder="2"/>
      <protection locked="0"/>
    </xf>
    <xf numFmtId="0" fontId="57" fillId="0" borderId="70" xfId="11" applyFont="1" applyBorder="1" applyAlignment="1" applyProtection="1">
      <alignment horizontal="center" vertical="center" textRotation="90" shrinkToFit="1" readingOrder="2"/>
      <protection locked="0"/>
    </xf>
    <xf numFmtId="0" fontId="57" fillId="0" borderId="71" xfId="11" applyFont="1" applyBorder="1" applyAlignment="1" applyProtection="1">
      <alignment horizontal="center" vertical="center" textRotation="90" shrinkToFit="1" readingOrder="2"/>
      <protection locked="0"/>
    </xf>
    <xf numFmtId="0" fontId="57" fillId="0" borderId="102" xfId="1" applyFont="1" applyBorder="1" applyAlignment="1" applyProtection="1">
      <alignment horizontal="center" vertical="center" textRotation="90" shrinkToFit="1" readingOrder="2"/>
      <protection locked="0"/>
    </xf>
    <xf numFmtId="0" fontId="13" fillId="0" borderId="81" xfId="11" applyFont="1" applyBorder="1" applyAlignment="1" applyProtection="1">
      <alignment vertical="center" readingOrder="2"/>
      <protection locked="0"/>
    </xf>
    <xf numFmtId="0" fontId="13" fillId="0" borderId="32" xfId="11" applyFont="1" applyBorder="1" applyAlignment="1" applyProtection="1">
      <alignment vertical="center" readingOrder="2"/>
      <protection locked="0"/>
    </xf>
    <xf numFmtId="0" fontId="57" fillId="0" borderId="32" xfId="11" applyFont="1" applyBorder="1" applyAlignment="1" applyProtection="1">
      <alignment vertical="center" shrinkToFit="1" readingOrder="2"/>
      <protection locked="0"/>
    </xf>
    <xf numFmtId="0" fontId="57" fillId="0" borderId="87" xfId="11" applyFont="1" applyBorder="1" applyAlignment="1" applyProtection="1">
      <alignment horizontal="center" vertical="center" textRotation="90" shrinkToFit="1" readingOrder="2"/>
      <protection locked="0"/>
    </xf>
    <xf numFmtId="0" fontId="339" fillId="13" borderId="79" xfId="1" applyFont="1" applyFill="1" applyBorder="1" applyAlignment="1" applyProtection="1">
      <alignment vertical="center" wrapText="1" readingOrder="2"/>
      <protection locked="0"/>
    </xf>
    <xf numFmtId="0" fontId="343" fillId="0" borderId="0" xfId="0" applyFont="1" applyAlignment="1" applyProtection="1">
      <alignment shrinkToFit="1"/>
      <protection locked="0"/>
    </xf>
    <xf numFmtId="0" fontId="181" fillId="0" borderId="106" xfId="6" applyFont="1" applyBorder="1" applyAlignment="1" applyProtection="1">
      <alignment horizontal="center" vertical="center" textRotation="90" shrinkToFit="1"/>
      <protection locked="0"/>
    </xf>
    <xf numFmtId="0" fontId="341" fillId="0" borderId="92" xfId="14" applyFont="1" applyBorder="1" applyAlignment="1" applyProtection="1">
      <alignment horizontal="center" vertical="center" textRotation="90" shrinkToFit="1" readingOrder="2"/>
      <protection locked="0"/>
    </xf>
    <xf numFmtId="0" fontId="341" fillId="0" borderId="70" xfId="14" applyFont="1" applyBorder="1" applyAlignment="1" applyProtection="1">
      <alignment horizontal="center" vertical="center" textRotation="90" shrinkToFit="1" readingOrder="2"/>
      <protection locked="0"/>
    </xf>
    <xf numFmtId="0" fontId="341" fillId="0" borderId="223" xfId="14" applyFont="1" applyBorder="1" applyAlignment="1" applyProtection="1">
      <alignment horizontal="center" vertical="center" textRotation="90" shrinkToFit="1" readingOrder="2"/>
      <protection locked="0"/>
    </xf>
    <xf numFmtId="0" fontId="347" fillId="0" borderId="56" xfId="14" applyFont="1" applyBorder="1" applyAlignment="1" applyProtection="1">
      <alignment horizontal="center" vertical="center" textRotation="90" shrinkToFit="1" readingOrder="2"/>
      <protection locked="0"/>
    </xf>
    <xf numFmtId="0" fontId="347" fillId="0" borderId="40" xfId="14" applyFont="1" applyBorder="1" applyAlignment="1" applyProtection="1">
      <alignment horizontal="center" vertical="center" textRotation="90" shrinkToFit="1" readingOrder="2"/>
      <protection locked="0"/>
    </xf>
    <xf numFmtId="0" fontId="347" fillId="0" borderId="41" xfId="14" applyFont="1" applyBorder="1" applyAlignment="1" applyProtection="1">
      <alignment horizontal="center" vertical="center" textRotation="90" shrinkToFit="1" readingOrder="2"/>
      <protection locked="0"/>
    </xf>
    <xf numFmtId="0" fontId="347" fillId="0" borderId="57" xfId="14" applyFont="1" applyBorder="1" applyAlignment="1" applyProtection="1">
      <alignment horizontal="center" vertical="center" textRotation="90" shrinkToFit="1" readingOrder="2"/>
      <protection locked="0"/>
    </xf>
    <xf numFmtId="0" fontId="347" fillId="0" borderId="55" xfId="14" applyFont="1" applyBorder="1" applyAlignment="1" applyProtection="1">
      <alignment horizontal="center" vertical="center" textRotation="90" shrinkToFit="1" readingOrder="2"/>
      <protection locked="0"/>
    </xf>
    <xf numFmtId="0" fontId="347" fillId="0" borderId="58" xfId="14" applyFont="1" applyBorder="1" applyAlignment="1" applyProtection="1">
      <alignment horizontal="center" vertical="center" textRotation="90" shrinkToFit="1" readingOrder="2"/>
      <protection locked="0"/>
    </xf>
    <xf numFmtId="0" fontId="347" fillId="0" borderId="59" xfId="14" applyFont="1" applyBorder="1" applyAlignment="1" applyProtection="1">
      <alignment horizontal="center" vertical="center" textRotation="90" shrinkToFit="1" readingOrder="2"/>
      <protection locked="0"/>
    </xf>
    <xf numFmtId="0" fontId="347" fillId="0" borderId="61" xfId="14" applyFont="1" applyBorder="1" applyAlignment="1" applyProtection="1">
      <alignment horizontal="center" vertical="center" textRotation="90" shrinkToFit="1"/>
      <protection locked="0"/>
    </xf>
    <xf numFmtId="0" fontId="347" fillId="0" borderId="27" xfId="14" applyFont="1" applyBorder="1" applyAlignment="1" applyProtection="1">
      <alignment horizontal="center" vertical="center" textRotation="90" shrinkToFit="1" readingOrder="2"/>
      <protection locked="0"/>
    </xf>
    <xf numFmtId="0" fontId="347" fillId="0" borderId="8" xfId="14" applyFont="1" applyBorder="1" applyAlignment="1" applyProtection="1">
      <alignment horizontal="center" vertical="center" textRotation="90" shrinkToFit="1" readingOrder="2"/>
      <protection locked="0"/>
    </xf>
    <xf numFmtId="0" fontId="347" fillId="0" borderId="7" xfId="14" applyFont="1" applyBorder="1" applyAlignment="1" applyProtection="1">
      <alignment horizontal="center" vertical="center" textRotation="90" shrinkToFit="1" readingOrder="2"/>
      <protection locked="0"/>
    </xf>
    <xf numFmtId="0" fontId="347" fillId="0" borderId="62" xfId="14" applyFont="1" applyBorder="1" applyAlignment="1" applyProtection="1">
      <alignment horizontal="center" vertical="center" textRotation="90" shrinkToFit="1" readingOrder="2"/>
      <protection locked="0"/>
    </xf>
    <xf numFmtId="0" fontId="347" fillId="0" borderId="26" xfId="14" applyFont="1" applyBorder="1" applyAlignment="1" applyProtection="1">
      <alignment horizontal="center" vertical="center" textRotation="90" shrinkToFit="1" readingOrder="2"/>
      <protection locked="0"/>
    </xf>
    <xf numFmtId="0" fontId="347" fillId="0" borderId="198" xfId="14" applyFont="1" applyBorder="1" applyAlignment="1" applyProtection="1">
      <alignment horizontal="center" vertical="center" textRotation="90" shrinkToFit="1" readingOrder="2"/>
      <protection locked="0"/>
    </xf>
    <xf numFmtId="0" fontId="347" fillId="0" borderId="63" xfId="14" applyFont="1" applyBorder="1" applyAlignment="1" applyProtection="1">
      <alignment horizontal="center" vertical="center" textRotation="90" shrinkToFit="1" readingOrder="2"/>
      <protection locked="0"/>
    </xf>
    <xf numFmtId="0" fontId="347" fillId="0" borderId="30" xfId="14" applyFont="1" applyBorder="1" applyAlignment="1" applyProtection="1">
      <alignment horizontal="center" vertical="center" textRotation="90" shrinkToFit="1"/>
      <protection locked="0"/>
    </xf>
    <xf numFmtId="0" fontId="347" fillId="0" borderId="37" xfId="14" applyFont="1" applyBorder="1" applyAlignment="1" applyProtection="1">
      <alignment horizontal="center" vertical="center" textRotation="90" shrinkToFit="1" readingOrder="2"/>
      <protection locked="0"/>
    </xf>
    <xf numFmtId="0" fontId="347" fillId="0" borderId="3" xfId="14" applyFont="1" applyBorder="1" applyAlignment="1" applyProtection="1">
      <alignment horizontal="center" vertical="center" textRotation="90" shrinkToFit="1" readingOrder="2"/>
      <protection locked="0"/>
    </xf>
    <xf numFmtId="0" fontId="347" fillId="0" borderId="1" xfId="14" applyFont="1" applyBorder="1" applyAlignment="1" applyProtection="1">
      <alignment horizontal="center" vertical="center" textRotation="90" shrinkToFit="1" readingOrder="2"/>
      <protection locked="0"/>
    </xf>
    <xf numFmtId="0" fontId="347" fillId="0" borderId="73" xfId="14" applyFont="1" applyBorder="1" applyAlignment="1" applyProtection="1">
      <alignment horizontal="center" vertical="center" textRotation="90" shrinkToFit="1" readingOrder="2"/>
      <protection locked="0"/>
    </xf>
    <xf numFmtId="0" fontId="347" fillId="0" borderId="65" xfId="14" applyFont="1" applyBorder="1" applyAlignment="1" applyProtection="1">
      <alignment horizontal="center" vertical="center" textRotation="90" shrinkToFit="1" readingOrder="2"/>
      <protection locked="0"/>
    </xf>
    <xf numFmtId="0" fontId="347" fillId="0" borderId="219" xfId="14" applyFont="1" applyBorder="1" applyAlignment="1" applyProtection="1">
      <alignment horizontal="center" vertical="center" textRotation="90" shrinkToFit="1" readingOrder="2"/>
      <protection locked="0"/>
    </xf>
    <xf numFmtId="0" fontId="347" fillId="0" borderId="75" xfId="14" applyFont="1" applyBorder="1" applyAlignment="1" applyProtection="1">
      <alignment horizontal="center" vertical="center" textRotation="90" shrinkToFit="1" readingOrder="2"/>
      <protection locked="0"/>
    </xf>
    <xf numFmtId="0" fontId="347" fillId="0" borderId="38" xfId="14" applyFont="1" applyBorder="1" applyAlignment="1" applyProtection="1">
      <alignment horizontal="center" vertical="center" textRotation="90" shrinkToFit="1"/>
      <protection locked="0"/>
    </xf>
    <xf numFmtId="0" fontId="80" fillId="13" borderId="81" xfId="14" applyFont="1" applyFill="1" applyBorder="1" applyAlignment="1" applyProtection="1">
      <alignment horizontal="center" vertical="center" textRotation="90" shrinkToFit="1"/>
      <protection locked="0"/>
    </xf>
    <xf numFmtId="0" fontId="13" fillId="13" borderId="29" xfId="11" applyFont="1" applyFill="1" applyBorder="1" applyAlignment="1" applyProtection="1">
      <alignment horizontal="center" vertical="center" readingOrder="2"/>
      <protection locked="0"/>
    </xf>
    <xf numFmtId="0" fontId="57" fillId="0" borderId="0" xfId="11" applyFont="1" applyAlignment="1" applyProtection="1">
      <alignment horizontal="center" vertical="center" shrinkToFit="1" readingOrder="2"/>
      <protection locked="0"/>
    </xf>
    <xf numFmtId="0" fontId="348" fillId="0" borderId="27" xfId="14" applyFont="1" applyBorder="1" applyAlignment="1" applyProtection="1">
      <alignment horizontal="center" vertical="center" textRotation="90" shrinkToFit="1" readingOrder="2"/>
      <protection locked="0"/>
    </xf>
    <xf numFmtId="0" fontId="348" fillId="0" borderId="8" xfId="14" applyFont="1" applyBorder="1" applyAlignment="1" applyProtection="1">
      <alignment horizontal="center" vertical="center" textRotation="90" shrinkToFit="1" readingOrder="2"/>
      <protection locked="0"/>
    </xf>
    <xf numFmtId="0" fontId="348" fillId="0" borderId="7" xfId="14" applyFont="1" applyBorder="1" applyAlignment="1" applyProtection="1">
      <alignment horizontal="center" vertical="center" textRotation="90" shrinkToFit="1" readingOrder="2"/>
      <protection locked="0"/>
    </xf>
    <xf numFmtId="0" fontId="348" fillId="0" borderId="62" xfId="14" applyFont="1" applyBorder="1" applyAlignment="1" applyProtection="1">
      <alignment horizontal="center" vertical="center" textRotation="90" shrinkToFit="1" readingOrder="2"/>
      <protection locked="0"/>
    </xf>
    <xf numFmtId="0" fontId="323" fillId="0" borderId="26" xfId="14" applyFont="1" applyBorder="1" applyAlignment="1" applyProtection="1">
      <alignment horizontal="center" vertical="center" textRotation="90" shrinkToFit="1" readingOrder="2"/>
      <protection locked="0"/>
    </xf>
    <xf numFmtId="0" fontId="323" fillId="0" borderId="8" xfId="14" applyFont="1" applyBorder="1" applyAlignment="1" applyProtection="1">
      <alignment horizontal="center" vertical="center" textRotation="90" shrinkToFit="1" readingOrder="2"/>
      <protection locked="0"/>
    </xf>
    <xf numFmtId="0" fontId="323" fillId="0" borderId="7" xfId="14" applyFont="1" applyBorder="1" applyAlignment="1" applyProtection="1">
      <alignment horizontal="center" vertical="center" textRotation="90" shrinkToFit="1" readingOrder="2"/>
      <protection locked="0"/>
    </xf>
    <xf numFmtId="0" fontId="323" fillId="0" borderId="62" xfId="14" applyFont="1" applyBorder="1" applyAlignment="1" applyProtection="1">
      <alignment horizontal="center" vertical="center" textRotation="90" shrinkToFit="1" readingOrder="2"/>
      <protection locked="0"/>
    </xf>
    <xf numFmtId="0" fontId="323" fillId="0" borderId="198" xfId="14" applyFont="1" applyBorder="1" applyAlignment="1" applyProtection="1">
      <alignment horizontal="center" vertical="center" textRotation="90" shrinkToFit="1" readingOrder="2"/>
      <protection locked="0"/>
    </xf>
    <xf numFmtId="0" fontId="323" fillId="0" borderId="63" xfId="14" applyFont="1" applyBorder="1" applyAlignment="1" applyProtection="1">
      <alignment horizontal="center" vertical="center" textRotation="90" shrinkToFit="1" readingOrder="2"/>
      <protection locked="0"/>
    </xf>
    <xf numFmtId="0" fontId="323" fillId="0" borderId="30" xfId="14" applyFont="1" applyBorder="1" applyAlignment="1" applyProtection="1">
      <alignment horizontal="center" vertical="center" textRotation="90" shrinkToFit="1"/>
      <protection locked="0"/>
    </xf>
    <xf numFmtId="0" fontId="348" fillId="0" borderId="37" xfId="14" applyFont="1" applyBorder="1" applyAlignment="1" applyProtection="1">
      <alignment horizontal="center" vertical="center" textRotation="90" shrinkToFit="1" readingOrder="2"/>
      <protection locked="0"/>
    </xf>
    <xf numFmtId="0" fontId="348" fillId="0" borderId="3" xfId="14" applyFont="1" applyBorder="1" applyAlignment="1" applyProtection="1">
      <alignment horizontal="center" vertical="center" textRotation="90" shrinkToFit="1" readingOrder="2"/>
      <protection locked="0"/>
    </xf>
    <xf numFmtId="0" fontId="348" fillId="0" borderId="1" xfId="14" applyFont="1" applyBorder="1" applyAlignment="1" applyProtection="1">
      <alignment horizontal="center" vertical="center" textRotation="90" shrinkToFit="1" readingOrder="2"/>
      <protection locked="0"/>
    </xf>
    <xf numFmtId="0" fontId="323" fillId="0" borderId="73" xfId="14" applyFont="1" applyBorder="1" applyAlignment="1" applyProtection="1">
      <alignment horizontal="center" vertical="center" textRotation="90" shrinkToFit="1" readingOrder="2"/>
      <protection locked="0"/>
    </xf>
    <xf numFmtId="0" fontId="323" fillId="0" borderId="65" xfId="14" applyFont="1" applyBorder="1" applyAlignment="1" applyProtection="1">
      <alignment horizontal="center" vertical="center" textRotation="90" shrinkToFit="1" readingOrder="2"/>
      <protection locked="0"/>
    </xf>
    <xf numFmtId="0" fontId="323" fillId="0" borderId="3" xfId="14" applyFont="1" applyBorder="1" applyAlignment="1" applyProtection="1">
      <alignment horizontal="center" vertical="center" textRotation="90" shrinkToFit="1" readingOrder="2"/>
      <protection locked="0"/>
    </xf>
    <xf numFmtId="0" fontId="323" fillId="0" borderId="1" xfId="14" applyFont="1" applyBorder="1" applyAlignment="1" applyProtection="1">
      <alignment horizontal="center" vertical="center" textRotation="90" shrinkToFit="1" readingOrder="2"/>
      <protection locked="0"/>
    </xf>
    <xf numFmtId="0" fontId="323" fillId="0" borderId="219" xfId="14" applyFont="1" applyBorder="1" applyAlignment="1" applyProtection="1">
      <alignment horizontal="center" vertical="center" textRotation="90" shrinkToFit="1" readingOrder="2"/>
      <protection locked="0"/>
    </xf>
    <xf numFmtId="0" fontId="323" fillId="0" borderId="75" xfId="14" applyFont="1" applyBorder="1" applyAlignment="1" applyProtection="1">
      <alignment horizontal="center" vertical="center" textRotation="90" shrinkToFit="1" readingOrder="2"/>
      <protection locked="0"/>
    </xf>
    <xf numFmtId="0" fontId="323" fillId="0" borderId="38" xfId="14" applyFont="1" applyBorder="1" applyAlignment="1" applyProtection="1">
      <alignment horizontal="center" vertical="center" textRotation="90" shrinkToFit="1"/>
      <protection locked="0"/>
    </xf>
    <xf numFmtId="0" fontId="7" fillId="0" borderId="0" xfId="0" applyFont="1" applyAlignment="1" applyProtection="1">
      <alignment horizontal="centerContinuous"/>
      <protection locked="0"/>
    </xf>
    <xf numFmtId="0" fontId="10" fillId="0" borderId="0" xfId="0" applyFont="1" applyAlignment="1" applyProtection="1">
      <alignment horizontal="centerContinuous"/>
      <protection locked="0"/>
    </xf>
    <xf numFmtId="0" fontId="181" fillId="26" borderId="95" xfId="1" applyFont="1" applyFill="1" applyBorder="1" applyAlignment="1">
      <alignment horizontal="center" vertical="center" shrinkToFit="1" readingOrder="2"/>
    </xf>
    <xf numFmtId="0" fontId="180" fillId="40" borderId="70" xfId="0" applyFont="1" applyFill="1" applyBorder="1" applyAlignment="1">
      <alignment horizontal="center" vertical="center" shrinkToFit="1" readingOrder="2"/>
    </xf>
    <xf numFmtId="0" fontId="80" fillId="40" borderId="69" xfId="0" applyFont="1" applyFill="1" applyBorder="1" applyAlignment="1">
      <alignment horizontal="center" vertical="center" textRotation="90" shrinkToFit="1" readingOrder="2"/>
    </xf>
    <xf numFmtId="0" fontId="80" fillId="40" borderId="70" xfId="0" applyFont="1" applyFill="1" applyBorder="1" applyAlignment="1">
      <alignment horizontal="center" vertical="center" textRotation="90" shrinkToFit="1" readingOrder="2"/>
    </xf>
    <xf numFmtId="0" fontId="80" fillId="40" borderId="58" xfId="0" applyFont="1" applyFill="1" applyBorder="1" applyAlignment="1">
      <alignment horizontal="center" vertical="center" textRotation="90" shrinkToFit="1" readingOrder="2"/>
    </xf>
    <xf numFmtId="0" fontId="80" fillId="40" borderId="71" xfId="0" applyFont="1" applyFill="1" applyBorder="1" applyAlignment="1">
      <alignment horizontal="center" vertical="center" textRotation="90" shrinkToFit="1" readingOrder="2"/>
    </xf>
    <xf numFmtId="0" fontId="323" fillId="0" borderId="115" xfId="11" applyFont="1" applyBorder="1" applyAlignment="1">
      <alignment horizontal="center" vertical="center" textRotation="90" shrinkToFit="1" readingOrder="2"/>
    </xf>
    <xf numFmtId="0" fontId="57" fillId="0" borderId="49" xfId="11" applyFont="1" applyBorder="1" applyAlignment="1">
      <alignment horizontal="center" vertical="center" textRotation="90" shrinkToFit="1" readingOrder="2"/>
    </xf>
    <xf numFmtId="0" fontId="57" fillId="0" borderId="82" xfId="11" applyFont="1" applyBorder="1" applyAlignment="1">
      <alignment horizontal="center" vertical="center" textRotation="90" shrinkToFit="1" readingOrder="2"/>
    </xf>
    <xf numFmtId="0" fontId="57" fillId="0" borderId="83" xfId="11" applyFont="1" applyBorder="1" applyAlignment="1">
      <alignment horizontal="center" vertical="center" textRotation="90" shrinkToFit="1" readingOrder="2"/>
    </xf>
    <xf numFmtId="0" fontId="57" fillId="0" borderId="87" xfId="11" applyFont="1" applyBorder="1" applyAlignment="1">
      <alignment horizontal="center" vertical="center" textRotation="90" shrinkToFit="1" readingOrder="2"/>
    </xf>
    <xf numFmtId="0" fontId="57" fillId="0" borderId="86" xfId="11" applyFont="1" applyBorder="1" applyAlignment="1">
      <alignment horizontal="center" vertical="center" textRotation="90" shrinkToFit="1" readingOrder="2"/>
    </xf>
    <xf numFmtId="0" fontId="57" fillId="0" borderId="91" xfId="11" applyFont="1" applyBorder="1" applyAlignment="1">
      <alignment horizontal="center" vertical="center" textRotation="90" shrinkToFit="1" readingOrder="2"/>
    </xf>
    <xf numFmtId="0" fontId="57" fillId="0" borderId="32" xfId="11" applyFont="1" applyBorder="1" applyAlignment="1">
      <alignment horizontal="center" vertical="center" textRotation="90" shrinkToFit="1" readingOrder="2"/>
    </xf>
    <xf numFmtId="0" fontId="80" fillId="13" borderId="115" xfId="11" applyFont="1" applyFill="1" applyBorder="1" applyAlignment="1">
      <alignment horizontal="center" vertical="center" textRotation="90" shrinkToFit="1" readingOrder="2"/>
    </xf>
    <xf numFmtId="0" fontId="80" fillId="13" borderId="107" xfId="11" applyFont="1" applyFill="1" applyBorder="1" applyAlignment="1">
      <alignment horizontal="center" vertical="center" textRotation="90" shrinkToFit="1" readingOrder="2"/>
    </xf>
    <xf numFmtId="0" fontId="347" fillId="0" borderId="82" xfId="14" applyFont="1" applyBorder="1" applyAlignment="1">
      <alignment horizontal="center" vertical="center" textRotation="90" shrinkToFit="1" readingOrder="2"/>
    </xf>
    <xf numFmtId="0" fontId="347" fillId="0" borderId="83" xfId="14" applyFont="1" applyBorder="1" applyAlignment="1">
      <alignment horizontal="center" vertical="center" textRotation="90" shrinkToFit="1" readingOrder="2"/>
    </xf>
    <xf numFmtId="0" fontId="347" fillId="0" borderId="84" xfId="14" applyFont="1" applyBorder="1" applyAlignment="1">
      <alignment horizontal="center" vertical="center" textRotation="90" shrinkToFit="1" readingOrder="2"/>
    </xf>
    <xf numFmtId="0" fontId="347" fillId="0" borderId="87" xfId="14" applyFont="1" applyBorder="1" applyAlignment="1">
      <alignment horizontal="center" vertical="center" textRotation="90" shrinkToFit="1" readingOrder="2"/>
    </xf>
    <xf numFmtId="0" fontId="80" fillId="13" borderId="49" xfId="11" applyFont="1" applyFill="1" applyBorder="1" applyAlignment="1">
      <alignment horizontal="center" vertical="center" textRotation="90" shrinkToFit="1" readingOrder="2"/>
    </xf>
    <xf numFmtId="0" fontId="323" fillId="0" borderId="82" xfId="14" applyFont="1" applyBorder="1" applyAlignment="1">
      <alignment horizontal="center" vertical="center" textRotation="90" shrinkToFit="1" readingOrder="2"/>
    </xf>
    <xf numFmtId="0" fontId="323" fillId="0" borderId="83" xfId="14" applyFont="1" applyBorder="1" applyAlignment="1">
      <alignment horizontal="center" vertical="center" textRotation="90" shrinkToFit="1" readingOrder="2"/>
    </xf>
    <xf numFmtId="0" fontId="323" fillId="0" borderId="84" xfId="14" applyFont="1" applyBorder="1" applyAlignment="1">
      <alignment horizontal="center" vertical="center" textRotation="90" shrinkToFit="1" readingOrder="2"/>
    </xf>
    <xf numFmtId="0" fontId="323" fillId="0" borderId="87" xfId="14" applyFont="1" applyBorder="1" applyAlignment="1">
      <alignment horizontal="center" vertical="center" textRotation="90" shrinkToFit="1" readingOrder="2"/>
    </xf>
    <xf numFmtId="0" fontId="323" fillId="0" borderId="86" xfId="14" applyFont="1" applyBorder="1" applyAlignment="1">
      <alignment horizontal="center" vertical="center" textRotation="90" shrinkToFit="1" readingOrder="2"/>
    </xf>
    <xf numFmtId="0" fontId="33" fillId="32" borderId="0" xfId="21" applyFont="1" applyFill="1" applyAlignment="1" applyProtection="1">
      <alignment horizontal="center" vertical="center"/>
      <protection locked="0"/>
    </xf>
    <xf numFmtId="0" fontId="4" fillId="0" borderId="0" xfId="21" applyProtection="1">
      <protection locked="0"/>
    </xf>
    <xf numFmtId="0" fontId="354" fillId="0" borderId="0" xfId="1" applyFont="1" applyAlignment="1" applyProtection="1">
      <alignment horizontal="center" vertical="center" shrinkToFit="1" readingOrder="2"/>
      <protection locked="0"/>
    </xf>
    <xf numFmtId="0" fontId="7" fillId="0" borderId="37" xfId="1" applyFont="1" applyBorder="1" applyAlignment="1" applyProtection="1">
      <alignment horizontal="center" vertical="center" shrinkToFit="1"/>
      <protection locked="0"/>
    </xf>
    <xf numFmtId="0" fontId="7" fillId="0" borderId="3" xfId="1" applyFont="1" applyBorder="1" applyAlignment="1" applyProtection="1">
      <alignment horizontal="center" vertical="center" shrinkToFit="1"/>
      <protection locked="0"/>
    </xf>
    <xf numFmtId="0" fontId="24" fillId="0" borderId="0" xfId="1" applyFont="1" applyAlignment="1" applyProtection="1">
      <alignment horizontal="center" vertical="center" wrapText="1" readingOrder="2"/>
      <protection locked="0"/>
    </xf>
    <xf numFmtId="0" fontId="4" fillId="0" borderId="0" xfId="21" applyAlignment="1" applyProtection="1">
      <alignment horizontal="center" vertical="center" shrinkToFit="1"/>
      <protection locked="0"/>
    </xf>
    <xf numFmtId="0" fontId="32" fillId="32" borderId="96" xfId="21" applyFont="1" applyFill="1" applyBorder="1" applyAlignment="1" applyProtection="1">
      <alignment horizontal="center" vertical="center" wrapText="1" readingOrder="2"/>
      <protection locked="0"/>
    </xf>
    <xf numFmtId="0" fontId="15" fillId="32" borderId="0" xfId="21" applyFont="1" applyFill="1" applyAlignment="1" applyProtection="1">
      <alignment vertical="center"/>
      <protection locked="0"/>
    </xf>
    <xf numFmtId="0" fontId="15" fillId="32" borderId="0" xfId="21" applyFont="1" applyFill="1" applyAlignment="1" applyProtection="1">
      <alignment vertical="center" readingOrder="2"/>
      <protection locked="0"/>
    </xf>
    <xf numFmtId="0" fontId="15" fillId="0" borderId="40" xfId="21" applyFont="1" applyBorder="1" applyAlignment="1" applyProtection="1">
      <alignment horizontal="center" vertical="center" shrinkToFit="1" readingOrder="2"/>
      <protection locked="0"/>
    </xf>
    <xf numFmtId="0" fontId="15" fillId="6" borderId="40" xfId="21" applyFont="1" applyFill="1" applyBorder="1" applyAlignment="1" applyProtection="1">
      <alignment horizontal="center" vertical="center" shrinkToFit="1" readingOrder="2"/>
      <protection locked="0"/>
    </xf>
    <xf numFmtId="0" fontId="47" fillId="0" borderId="8" xfId="1" applyFont="1" applyBorder="1" applyAlignment="1" applyProtection="1">
      <alignment horizontal="center" vertical="center" shrinkToFit="1" readingOrder="2"/>
      <protection locked="0"/>
    </xf>
    <xf numFmtId="0" fontId="47" fillId="0" borderId="30" xfId="1" applyFont="1" applyBorder="1" applyAlignment="1" applyProtection="1">
      <alignment horizontal="center" vertical="center" shrinkToFit="1" readingOrder="2"/>
      <protection locked="0"/>
    </xf>
    <xf numFmtId="0" fontId="15" fillId="0" borderId="39" xfId="21" applyFont="1" applyBorder="1" applyAlignment="1" applyProtection="1">
      <alignment horizontal="center" vertical="center" shrinkToFit="1" readingOrder="2"/>
      <protection locked="0"/>
    </xf>
    <xf numFmtId="0" fontId="15" fillId="6" borderId="39" xfId="21" applyFont="1" applyFill="1" applyBorder="1" applyAlignment="1" applyProtection="1">
      <alignment horizontal="center" vertical="center" shrinkToFit="1" readingOrder="2"/>
      <protection locked="0"/>
    </xf>
    <xf numFmtId="0" fontId="15" fillId="32" borderId="7" xfId="21" applyFont="1" applyFill="1" applyBorder="1" applyAlignment="1" applyProtection="1">
      <alignment horizontal="center" vertical="center" shrinkToFit="1" readingOrder="2"/>
      <protection locked="0"/>
    </xf>
    <xf numFmtId="0" fontId="357" fillId="0" borderId="0" xfId="21" applyFont="1" applyAlignment="1" applyProtection="1">
      <alignment shrinkToFit="1"/>
      <protection locked="0"/>
    </xf>
    <xf numFmtId="164" fontId="357" fillId="0" borderId="31" xfId="21" applyNumberFormat="1" applyFont="1" applyBorder="1" applyAlignment="1" applyProtection="1">
      <alignment shrinkToFit="1"/>
      <protection locked="0"/>
    </xf>
    <xf numFmtId="0" fontId="357" fillId="0" borderId="27" xfId="21" applyFont="1" applyBorder="1" applyAlignment="1" applyProtection="1">
      <alignment shrinkToFit="1"/>
      <protection locked="0"/>
    </xf>
    <xf numFmtId="0" fontId="357" fillId="0" borderId="8" xfId="21" applyFont="1" applyBorder="1" applyAlignment="1" applyProtection="1">
      <alignment shrinkToFit="1"/>
      <protection locked="0"/>
    </xf>
    <xf numFmtId="0" fontId="357" fillId="0" borderId="30" xfId="21" applyFont="1" applyBorder="1" applyAlignment="1" applyProtection="1">
      <alignment shrinkToFit="1"/>
      <protection locked="0"/>
    </xf>
    <xf numFmtId="1" fontId="15" fillId="32" borderId="7" xfId="21" applyNumberFormat="1" applyFont="1" applyFill="1" applyBorder="1" applyAlignment="1" applyProtection="1">
      <alignment horizontal="center" vertical="center" shrinkToFit="1" readingOrder="2"/>
      <protection locked="0"/>
    </xf>
    <xf numFmtId="0" fontId="357" fillId="0" borderId="103" xfId="21" applyFont="1" applyBorder="1" applyAlignment="1" applyProtection="1">
      <alignment shrinkToFit="1"/>
      <protection locked="0"/>
    </xf>
    <xf numFmtId="0" fontId="357" fillId="0" borderId="69" xfId="21" applyFont="1" applyBorder="1" applyAlignment="1" applyProtection="1">
      <alignment shrinkToFit="1"/>
      <protection locked="0"/>
    </xf>
    <xf numFmtId="0" fontId="357" fillId="0" borderId="70" xfId="21" applyFont="1" applyBorder="1" applyAlignment="1" applyProtection="1">
      <alignment shrinkToFit="1"/>
      <protection locked="0"/>
    </xf>
    <xf numFmtId="0" fontId="357" fillId="0" borderId="71" xfId="21" applyFont="1" applyBorder="1" applyAlignment="1" applyProtection="1">
      <alignment shrinkToFit="1"/>
      <protection locked="0"/>
    </xf>
    <xf numFmtId="0" fontId="15" fillId="32" borderId="106" xfId="21" applyFont="1" applyFill="1" applyBorder="1" applyAlignment="1" applyProtection="1">
      <alignment horizontal="center" vertical="center" shrinkToFit="1" readingOrder="2"/>
      <protection locked="0"/>
    </xf>
    <xf numFmtId="0" fontId="24" fillId="0" borderId="0" xfId="1" applyFont="1" applyAlignment="1" applyProtection="1">
      <alignment horizontal="center" vertical="center" textRotation="90" wrapText="1" readingOrder="2"/>
      <protection locked="0"/>
    </xf>
    <xf numFmtId="0" fontId="355" fillId="0" borderId="0" xfId="1" applyFont="1" applyAlignment="1" applyProtection="1">
      <alignment vertical="center" wrapText="1" readingOrder="2"/>
      <protection locked="0"/>
    </xf>
    <xf numFmtId="0" fontId="357" fillId="0" borderId="89" xfId="21" applyFont="1" applyBorder="1" applyAlignment="1" applyProtection="1">
      <alignment shrinkToFit="1"/>
      <protection locked="0"/>
    </xf>
    <xf numFmtId="0" fontId="33" fillId="0" borderId="0" xfId="1" applyFont="1" applyAlignment="1" applyProtection="1">
      <alignment horizontal="center" vertical="center" textRotation="90" shrinkToFit="1" readingOrder="2"/>
      <protection locked="0"/>
    </xf>
    <xf numFmtId="0" fontId="15" fillId="0" borderId="0" xfId="1" applyFont="1" applyAlignment="1" applyProtection="1">
      <alignment horizontal="center" vertical="center" shrinkToFit="1" readingOrder="2"/>
      <protection locked="0"/>
    </xf>
    <xf numFmtId="0" fontId="47" fillId="0" borderId="0" xfId="1" applyFont="1" applyAlignment="1" applyProtection="1">
      <alignment horizontal="center" vertical="center" shrinkToFit="1" readingOrder="2"/>
      <protection locked="0"/>
    </xf>
    <xf numFmtId="0" fontId="47" fillId="0" borderId="101" xfId="5" applyFont="1" applyBorder="1" applyAlignment="1" applyProtection="1">
      <alignment horizontal="center" vertical="center" shrinkToFit="1" readingOrder="2"/>
      <protection locked="0"/>
    </xf>
    <xf numFmtId="0" fontId="40" fillId="17" borderId="48" xfId="0" applyFont="1" applyFill="1" applyBorder="1" applyAlignment="1" applyProtection="1">
      <alignment vertical="center" wrapText="1"/>
      <protection locked="0"/>
    </xf>
    <xf numFmtId="0" fontId="40" fillId="17" borderId="19" xfId="0" applyFont="1" applyFill="1" applyBorder="1" applyAlignment="1" applyProtection="1">
      <alignment vertical="center" wrapText="1"/>
      <protection locked="0"/>
    </xf>
    <xf numFmtId="0" fontId="14" fillId="27" borderId="67" xfId="0" applyFont="1" applyFill="1" applyBorder="1" applyAlignment="1" applyProtection="1">
      <alignment horizontal="center" vertical="center" textRotation="90" shrinkToFit="1" readingOrder="2"/>
      <protection locked="0"/>
    </xf>
    <xf numFmtId="0" fontId="14" fillId="27" borderId="68" xfId="0" applyFont="1" applyFill="1" applyBorder="1" applyAlignment="1" applyProtection="1">
      <alignment horizontal="center" vertical="center" textRotation="90" shrinkToFit="1" readingOrder="2"/>
      <protection locked="0"/>
    </xf>
    <xf numFmtId="0" fontId="14" fillId="27" borderId="66" xfId="0" applyFont="1" applyFill="1" applyBorder="1" applyAlignment="1" applyProtection="1">
      <alignment horizontal="center" vertical="center" textRotation="90" shrinkToFit="1" readingOrder="2"/>
      <protection locked="0"/>
    </xf>
    <xf numFmtId="0" fontId="14" fillId="49" borderId="68" xfId="0" applyFont="1" applyFill="1" applyBorder="1" applyAlignment="1">
      <alignment horizontal="center" vertical="center" textRotation="90" shrinkToFit="1" readingOrder="2"/>
    </xf>
    <xf numFmtId="0" fontId="14" fillId="48" borderId="67" xfId="0" applyFont="1" applyFill="1" applyBorder="1" applyAlignment="1">
      <alignment horizontal="center" vertical="center" textRotation="90" shrinkToFit="1" readingOrder="2"/>
    </xf>
    <xf numFmtId="0" fontId="14" fillId="31" borderId="68" xfId="0" applyFont="1" applyFill="1" applyBorder="1" applyAlignment="1" applyProtection="1">
      <alignment horizontal="center" vertical="center" textRotation="90" shrinkToFit="1" readingOrder="2"/>
      <protection locked="0"/>
    </xf>
    <xf numFmtId="0" fontId="14" fillId="31" borderId="104" xfId="0" applyFont="1" applyFill="1" applyBorder="1" applyAlignment="1" applyProtection="1">
      <alignment horizontal="center" vertical="center" textRotation="90" shrinkToFit="1" readingOrder="2"/>
      <protection locked="0"/>
    </xf>
    <xf numFmtId="0" fontId="14" fillId="47" borderId="42" xfId="0" applyFont="1" applyFill="1" applyBorder="1" applyAlignment="1">
      <alignment horizontal="center" vertical="center" textRotation="90" shrinkToFit="1" readingOrder="2"/>
    </xf>
    <xf numFmtId="0" fontId="14" fillId="5" borderId="88" xfId="0" applyFont="1" applyFill="1" applyBorder="1" applyAlignment="1">
      <alignment horizontal="center" vertical="center" textRotation="90" shrinkToFit="1" readingOrder="2"/>
    </xf>
    <xf numFmtId="0" fontId="14" fillId="36" borderId="68" xfId="0" applyFont="1" applyFill="1" applyBorder="1" applyAlignment="1" applyProtection="1">
      <alignment horizontal="center" vertical="center" textRotation="90" shrinkToFit="1" readingOrder="2"/>
      <protection locked="0"/>
    </xf>
    <xf numFmtId="0" fontId="14" fillId="36" borderId="66" xfId="0" applyFont="1" applyFill="1" applyBorder="1" applyAlignment="1" applyProtection="1">
      <alignment horizontal="center" vertical="center" textRotation="90" shrinkToFit="1" readingOrder="2"/>
      <protection locked="0"/>
    </xf>
    <xf numFmtId="0" fontId="14" fillId="13" borderId="68" xfId="0" applyFont="1" applyFill="1" applyBorder="1" applyAlignment="1" applyProtection="1">
      <alignment horizontal="center" vertical="center" textRotation="90" shrinkToFit="1" readingOrder="2"/>
      <protection locked="0"/>
    </xf>
    <xf numFmtId="0" fontId="14" fillId="40" borderId="67" xfId="0" applyFont="1" applyFill="1" applyBorder="1" applyAlignment="1">
      <alignment horizontal="center" vertical="center" textRotation="90" shrinkToFit="1" readingOrder="2"/>
    </xf>
    <xf numFmtId="0" fontId="14" fillId="22" borderId="68" xfId="0" applyFont="1" applyFill="1" applyBorder="1" applyAlignment="1" applyProtection="1">
      <alignment horizontal="center" vertical="center" textRotation="90" shrinkToFit="1" readingOrder="2"/>
      <protection locked="0"/>
    </xf>
    <xf numFmtId="0" fontId="14" fillId="22" borderId="66" xfId="0" applyFont="1" applyFill="1" applyBorder="1" applyAlignment="1" applyProtection="1">
      <alignment horizontal="center" vertical="center" textRotation="90" shrinkToFit="1" readingOrder="2"/>
      <protection locked="0"/>
    </xf>
    <xf numFmtId="0" fontId="14" fillId="50" borderId="88" xfId="0" applyFont="1" applyFill="1" applyBorder="1" applyAlignment="1">
      <alignment horizontal="center" vertical="center" textRotation="90" shrinkToFit="1" readingOrder="2"/>
    </xf>
    <xf numFmtId="0" fontId="14" fillId="51" borderId="68" xfId="0" applyFont="1" applyFill="1" applyBorder="1" applyAlignment="1" applyProtection="1">
      <alignment horizontal="center" vertical="center" textRotation="90" shrinkToFit="1" readingOrder="2"/>
      <protection locked="0"/>
    </xf>
    <xf numFmtId="0" fontId="14" fillId="51" borderId="66" xfId="0" applyFont="1" applyFill="1" applyBorder="1" applyAlignment="1" applyProtection="1">
      <alignment horizontal="center" vertical="center" textRotation="90" shrinkToFit="1" readingOrder="2"/>
      <protection locked="0"/>
    </xf>
    <xf numFmtId="0" fontId="14" fillId="30" borderId="88" xfId="0" applyFont="1" applyFill="1" applyBorder="1" applyAlignment="1">
      <alignment horizontal="center" vertical="center" textRotation="90" shrinkToFit="1" readingOrder="2"/>
    </xf>
    <xf numFmtId="0" fontId="14" fillId="8" borderId="68" xfId="0" applyFont="1" applyFill="1" applyBorder="1" applyAlignment="1" applyProtection="1">
      <alignment horizontal="center" vertical="center" textRotation="90" shrinkToFit="1" readingOrder="2"/>
      <protection locked="0"/>
    </xf>
    <xf numFmtId="0" fontId="14" fillId="8" borderId="66" xfId="0" applyFont="1" applyFill="1" applyBorder="1" applyAlignment="1" applyProtection="1">
      <alignment horizontal="center" vertical="center" textRotation="90" shrinkToFit="1" readingOrder="2"/>
      <protection locked="0"/>
    </xf>
    <xf numFmtId="0" fontId="14" fillId="33" borderId="88" xfId="0" applyFont="1" applyFill="1" applyBorder="1" applyAlignment="1">
      <alignment horizontal="center" vertical="center" textRotation="90" shrinkToFit="1" readingOrder="2"/>
    </xf>
    <xf numFmtId="0" fontId="14" fillId="34" borderId="68" xfId="0" applyFont="1" applyFill="1" applyBorder="1" applyAlignment="1" applyProtection="1">
      <alignment horizontal="center" vertical="center" textRotation="90" shrinkToFit="1" readingOrder="2"/>
      <protection locked="0"/>
    </xf>
    <xf numFmtId="0" fontId="14" fillId="34" borderId="104" xfId="0" applyFont="1" applyFill="1" applyBorder="1" applyAlignment="1" applyProtection="1">
      <alignment horizontal="center" vertical="center" textRotation="90" shrinkToFit="1" readingOrder="2"/>
      <protection locked="0"/>
    </xf>
    <xf numFmtId="0" fontId="14" fillId="23" borderId="42" xfId="0" applyFont="1" applyFill="1" applyBorder="1" applyAlignment="1" applyProtection="1">
      <alignment horizontal="center" vertical="center" textRotation="90" shrinkToFit="1" readingOrder="2"/>
      <protection locked="0"/>
    </xf>
    <xf numFmtId="0" fontId="143" fillId="23" borderId="88" xfId="0" applyFont="1" applyFill="1" applyBorder="1" applyAlignment="1">
      <alignment horizontal="center" vertical="center" textRotation="90" shrinkToFit="1" readingOrder="2"/>
    </xf>
    <xf numFmtId="0" fontId="143" fillId="0" borderId="68" xfId="0" applyFont="1" applyBorder="1" applyAlignment="1" applyProtection="1">
      <alignment horizontal="center" vertical="center" textRotation="90" shrinkToFit="1" readingOrder="2"/>
      <protection locked="0"/>
    </xf>
    <xf numFmtId="0" fontId="144" fillId="0" borderId="68" xfId="0" applyFont="1" applyBorder="1" applyAlignment="1" applyProtection="1">
      <alignment horizontal="center" vertical="center" textRotation="90" shrinkToFit="1" readingOrder="2"/>
      <protection locked="0"/>
    </xf>
    <xf numFmtId="0" fontId="143" fillId="0" borderId="104" xfId="0" applyFont="1" applyBorder="1" applyAlignment="1" applyProtection="1">
      <alignment horizontal="center" vertical="center" textRotation="90" shrinkToFit="1" readingOrder="2"/>
      <protection locked="0"/>
    </xf>
    <xf numFmtId="0" fontId="144" fillId="0" borderId="67" xfId="0" applyFont="1" applyBorder="1" applyAlignment="1" applyProtection="1">
      <alignment horizontal="center" vertical="center" textRotation="90" shrinkToFit="1" readingOrder="2"/>
      <protection locked="0"/>
    </xf>
    <xf numFmtId="0" fontId="144" fillId="0" borderId="66" xfId="0" applyFont="1" applyBorder="1" applyAlignment="1" applyProtection="1">
      <alignment horizontal="center" vertical="center" textRotation="90" shrinkToFit="1" readingOrder="2"/>
      <protection locked="0"/>
    </xf>
    <xf numFmtId="0" fontId="144" fillId="0" borderId="104" xfId="0" applyFont="1" applyBorder="1" applyAlignment="1" applyProtection="1">
      <alignment horizontal="center" vertical="center" textRotation="90" shrinkToFit="1" readingOrder="2"/>
      <protection locked="0"/>
    </xf>
    <xf numFmtId="0" fontId="144" fillId="0" borderId="42" xfId="0" applyFont="1" applyBorder="1" applyAlignment="1" applyProtection="1">
      <alignment horizontal="center" vertical="center" textRotation="90" shrinkToFit="1" readingOrder="2"/>
      <protection locked="0"/>
    </xf>
    <xf numFmtId="14" fontId="13" fillId="0" borderId="8" xfId="5" applyNumberFormat="1" applyFont="1" applyBorder="1" applyAlignment="1" applyProtection="1">
      <alignment horizontal="center" vertical="center" shrinkToFit="1" readingOrder="2"/>
      <protection locked="0"/>
    </xf>
    <xf numFmtId="14" fontId="13" fillId="0" borderId="30" xfId="5" applyNumberFormat="1" applyFont="1" applyBorder="1" applyAlignment="1" applyProtection="1">
      <alignment horizontal="center" vertical="center" shrinkToFit="1" readingOrder="2"/>
      <protection locked="0"/>
    </xf>
    <xf numFmtId="14" fontId="13" fillId="0" borderId="7" xfId="5" applyNumberFormat="1" applyFont="1" applyBorder="1" applyAlignment="1" applyProtection="1">
      <alignment horizontal="center" vertical="center" shrinkToFit="1" readingOrder="2"/>
      <protection locked="0"/>
    </xf>
    <xf numFmtId="14" fontId="13" fillId="0" borderId="3" xfId="5" applyNumberFormat="1" applyFont="1" applyBorder="1" applyAlignment="1" applyProtection="1">
      <alignment horizontal="center" vertical="center" shrinkToFit="1" readingOrder="2"/>
      <protection locked="0"/>
    </xf>
    <xf numFmtId="14" fontId="13" fillId="0" borderId="38" xfId="5" applyNumberFormat="1" applyFont="1" applyBorder="1" applyAlignment="1" applyProtection="1">
      <alignment horizontal="center" vertical="center" shrinkToFit="1" readingOrder="2"/>
      <protection locked="0"/>
    </xf>
    <xf numFmtId="14" fontId="13" fillId="0" borderId="1" xfId="5" applyNumberFormat="1" applyFont="1" applyBorder="1" applyAlignment="1" applyProtection="1">
      <alignment horizontal="center" vertical="center" shrinkToFit="1" readingOrder="2"/>
      <protection locked="0"/>
    </xf>
    <xf numFmtId="0" fontId="13" fillId="0" borderId="8" xfId="5" applyFont="1" applyBorder="1" applyAlignment="1" applyProtection="1">
      <alignment horizontal="center" vertical="center" wrapText="1" shrinkToFit="1" readingOrder="2"/>
      <protection locked="0"/>
    </xf>
    <xf numFmtId="0" fontId="358" fillId="41" borderId="79" xfId="7" applyFont="1" applyFill="1" applyBorder="1" applyAlignment="1" applyProtection="1">
      <alignment horizontal="center" vertical="center" textRotation="90" wrapText="1" readingOrder="2"/>
      <protection locked="0"/>
    </xf>
    <xf numFmtId="0" fontId="358" fillId="41" borderId="79" xfId="7" applyFont="1" applyFill="1" applyBorder="1" applyAlignment="1" applyProtection="1">
      <alignment vertical="center" textRotation="90" wrapText="1" readingOrder="2"/>
      <protection locked="0"/>
    </xf>
    <xf numFmtId="0" fontId="358" fillId="24" borderId="40" xfId="7" applyFont="1" applyFill="1" applyBorder="1" applyAlignment="1" applyProtection="1">
      <alignment horizontal="center" vertical="center" textRotation="90" wrapText="1" readingOrder="2"/>
      <protection locked="0"/>
    </xf>
    <xf numFmtId="0" fontId="358" fillId="31" borderId="40" xfId="7" applyFont="1" applyFill="1" applyBorder="1" applyAlignment="1" applyProtection="1">
      <alignment vertical="center" textRotation="90" wrapText="1" readingOrder="2"/>
      <protection locked="0"/>
    </xf>
    <xf numFmtId="0" fontId="358" fillId="31" borderId="55" xfId="7" applyFont="1" applyFill="1" applyBorder="1" applyAlignment="1" applyProtection="1">
      <alignment vertical="center" textRotation="90" wrapText="1" readingOrder="2"/>
      <protection locked="0"/>
    </xf>
    <xf numFmtId="0" fontId="358" fillId="27" borderId="48" xfId="7" applyFont="1" applyFill="1" applyBorder="1" applyAlignment="1" applyProtection="1">
      <alignment horizontal="center" vertical="center" textRotation="90" wrapText="1" readingOrder="2"/>
      <protection locked="0"/>
    </xf>
    <xf numFmtId="0" fontId="358" fillId="41" borderId="79" xfId="7" applyFont="1" applyFill="1" applyBorder="1" applyAlignment="1" applyProtection="1">
      <alignment horizontal="center" vertical="center" wrapText="1" readingOrder="2"/>
      <protection locked="0"/>
    </xf>
    <xf numFmtId="0" fontId="358" fillId="0" borderId="231" xfId="7" applyFont="1" applyBorder="1" applyAlignment="1" applyProtection="1">
      <alignment horizontal="center" vertical="center" textRotation="90" wrapText="1" readingOrder="2"/>
      <protection locked="0"/>
    </xf>
    <xf numFmtId="0" fontId="358" fillId="24" borderId="236" xfId="7" applyFont="1" applyFill="1" applyBorder="1" applyAlignment="1" applyProtection="1">
      <alignment horizontal="center" vertical="center" textRotation="90" wrapText="1" readingOrder="2"/>
      <protection locked="0"/>
    </xf>
    <xf numFmtId="0" fontId="358" fillId="31" borderId="238" xfId="7" applyFont="1" applyFill="1" applyBorder="1" applyAlignment="1" applyProtection="1">
      <alignment vertical="center" textRotation="90" wrapText="1" readingOrder="2"/>
      <protection locked="0"/>
    </xf>
    <xf numFmtId="0" fontId="358" fillId="31" borderId="236" xfId="7" applyFont="1" applyFill="1" applyBorder="1" applyAlignment="1" applyProtection="1">
      <alignment vertical="center" textRotation="90" wrapText="1" readingOrder="2"/>
      <protection locked="0"/>
    </xf>
    <xf numFmtId="0" fontId="358" fillId="24" borderId="39" xfId="7" applyFont="1" applyFill="1" applyBorder="1" applyAlignment="1" applyProtection="1">
      <alignment horizontal="center" vertical="center" textRotation="90" wrapText="1" readingOrder="2"/>
      <protection locked="0"/>
    </xf>
    <xf numFmtId="0" fontId="358" fillId="31" borderId="39" xfId="7" applyFont="1" applyFill="1" applyBorder="1" applyAlignment="1" applyProtection="1">
      <alignment vertical="center" textRotation="90" wrapText="1" readingOrder="2"/>
      <protection locked="0"/>
    </xf>
    <xf numFmtId="0" fontId="358" fillId="51" borderId="28" xfId="7" applyFont="1" applyFill="1" applyBorder="1" applyAlignment="1" applyProtection="1">
      <alignment vertical="center" textRotation="90" wrapText="1" readingOrder="2"/>
      <protection locked="0"/>
    </xf>
    <xf numFmtId="0" fontId="358" fillId="0" borderId="234" xfId="7" applyFont="1" applyBorder="1" applyAlignment="1" applyProtection="1">
      <alignment horizontal="center" vertical="center" textRotation="90" wrapText="1" readingOrder="2"/>
      <protection locked="0"/>
    </xf>
    <xf numFmtId="0" fontId="358" fillId="0" borderId="0" xfId="7" applyFont="1" applyAlignment="1" applyProtection="1">
      <alignment vertical="center" textRotation="90" readingOrder="2"/>
      <protection locked="0"/>
    </xf>
    <xf numFmtId="0" fontId="18" fillId="0" borderId="0" xfId="1" applyFont="1" applyAlignment="1" applyProtection="1">
      <alignment vertical="center" wrapText="1" readingOrder="2"/>
      <protection locked="0"/>
    </xf>
    <xf numFmtId="0" fontId="358" fillId="0" borderId="0" xfId="7" applyFont="1" applyAlignment="1" applyProtection="1">
      <alignment vertical="center" textRotation="90" wrapText="1" readingOrder="2"/>
      <protection locked="0"/>
    </xf>
    <xf numFmtId="0" fontId="358" fillId="0" borderId="232" xfId="7" applyFont="1" applyBorder="1" applyAlignment="1" applyProtection="1">
      <alignment horizontal="center" vertical="center" textRotation="90" wrapText="1" readingOrder="2"/>
      <protection locked="0"/>
    </xf>
    <xf numFmtId="0" fontId="358" fillId="0" borderId="238" xfId="7" applyFont="1" applyBorder="1" applyAlignment="1" applyProtection="1">
      <alignment horizontal="center" vertical="center" textRotation="90" wrapText="1" readingOrder="2"/>
      <protection locked="0"/>
    </xf>
    <xf numFmtId="0" fontId="358" fillId="0" borderId="236" xfId="7" applyFont="1" applyBorder="1" applyAlignment="1" applyProtection="1">
      <alignment horizontal="center" vertical="center" textRotation="90" wrapText="1" readingOrder="2"/>
      <protection locked="0"/>
    </xf>
    <xf numFmtId="0" fontId="358" fillId="0" borderId="237" xfId="7" applyFont="1" applyBorder="1" applyAlignment="1" applyProtection="1">
      <alignment horizontal="center" vertical="center" textRotation="90" wrapText="1" readingOrder="2"/>
      <protection locked="0"/>
    </xf>
    <xf numFmtId="0" fontId="358" fillId="0" borderId="29" xfId="7" applyFont="1" applyBorder="1" applyAlignment="1" applyProtection="1">
      <alignment horizontal="center" vertical="center" textRotation="90" wrapText="1" readingOrder="2"/>
      <protection locked="0"/>
    </xf>
    <xf numFmtId="0" fontId="358" fillId="0" borderId="39" xfId="7" applyFont="1" applyBorder="1" applyAlignment="1" applyProtection="1">
      <alignment horizontal="center" vertical="center" textRotation="90" wrapText="1" readingOrder="2"/>
      <protection locked="0"/>
    </xf>
    <xf numFmtId="0" fontId="358" fillId="0" borderId="28" xfId="7" applyFont="1" applyBorder="1" applyAlignment="1" applyProtection="1">
      <alignment horizontal="center" vertical="center" textRotation="90" wrapText="1" readingOrder="2"/>
      <protection locked="0"/>
    </xf>
    <xf numFmtId="0" fontId="358" fillId="0" borderId="234" xfId="7" applyFont="1" applyBorder="1" applyAlignment="1" applyProtection="1">
      <alignment vertical="center" textRotation="90" wrapText="1" readingOrder="2"/>
      <protection locked="0"/>
    </xf>
    <xf numFmtId="0" fontId="358" fillId="0" borderId="231" xfId="7" applyFont="1" applyBorder="1" applyAlignment="1" applyProtection="1">
      <alignment vertical="center" textRotation="90" wrapText="1" readingOrder="2"/>
      <protection locked="0"/>
    </xf>
    <xf numFmtId="0" fontId="358" fillId="0" borderId="232" xfId="7" applyFont="1" applyBorder="1" applyAlignment="1" applyProtection="1">
      <alignment vertical="center" textRotation="90" wrapText="1" readingOrder="2"/>
      <protection locked="0"/>
    </xf>
    <xf numFmtId="0" fontId="358" fillId="0" borderId="238" xfId="7" applyFont="1" applyBorder="1" applyAlignment="1" applyProtection="1">
      <alignment vertical="center" textRotation="90" wrapText="1" readingOrder="2"/>
      <protection locked="0"/>
    </xf>
    <xf numFmtId="0" fontId="358" fillId="0" borderId="236" xfId="7" applyFont="1" applyBorder="1" applyAlignment="1" applyProtection="1">
      <alignment vertical="center" textRotation="90" wrapText="1" readingOrder="2"/>
      <protection locked="0"/>
    </xf>
    <xf numFmtId="0" fontId="358" fillId="0" borderId="237" xfId="7" applyFont="1" applyBorder="1" applyAlignment="1" applyProtection="1">
      <alignment vertical="center" textRotation="90" wrapText="1" readingOrder="2"/>
      <protection locked="0"/>
    </xf>
    <xf numFmtId="0" fontId="358" fillId="0" borderId="29" xfId="7" applyFont="1" applyBorder="1" applyAlignment="1" applyProtection="1">
      <alignment vertical="center" textRotation="90" wrapText="1" readingOrder="2"/>
      <protection locked="0"/>
    </xf>
    <xf numFmtId="0" fontId="358" fillId="0" borderId="39" xfId="7" applyFont="1" applyBorder="1" applyAlignment="1" applyProtection="1">
      <alignment vertical="center" textRotation="90" wrapText="1" readingOrder="2"/>
      <protection locked="0"/>
    </xf>
    <xf numFmtId="0" fontId="358" fillId="0" borderId="28" xfId="7" applyFont="1" applyBorder="1" applyAlignment="1" applyProtection="1">
      <alignment vertical="center" textRotation="90" wrapText="1" readingOrder="2"/>
      <protection locked="0"/>
    </xf>
    <xf numFmtId="0" fontId="358" fillId="24" borderId="146" xfId="7" applyFont="1" applyFill="1" applyBorder="1" applyAlignment="1" applyProtection="1">
      <alignment horizontal="center" vertical="center" textRotation="90" wrapText="1" readingOrder="2"/>
      <protection locked="0"/>
    </xf>
    <xf numFmtId="0" fontId="358" fillId="27" borderId="252" xfId="7" applyFont="1" applyFill="1" applyBorder="1" applyAlignment="1" applyProtection="1">
      <alignment horizontal="center" vertical="center" textRotation="90" wrapText="1" readingOrder="2"/>
      <protection locked="0"/>
    </xf>
    <xf numFmtId="0" fontId="358" fillId="31" borderId="39" xfId="7" applyFont="1" applyFill="1" applyBorder="1" applyAlignment="1" applyProtection="1">
      <alignment horizontal="center" vertical="center" textRotation="90" wrapText="1" readingOrder="2"/>
      <protection locked="0"/>
    </xf>
    <xf numFmtId="0" fontId="358" fillId="31" borderId="255" xfId="7" applyFont="1" applyFill="1" applyBorder="1" applyAlignment="1" applyProtection="1">
      <alignment horizontal="center" vertical="center" textRotation="90" wrapText="1" readingOrder="2"/>
      <protection locked="0"/>
    </xf>
    <xf numFmtId="0" fontId="358" fillId="8" borderId="258" xfId="7" applyFont="1" applyFill="1" applyBorder="1" applyAlignment="1" applyProtection="1">
      <alignment horizontal="center" vertical="center" textRotation="90" wrapText="1" readingOrder="2"/>
      <protection locked="0"/>
    </xf>
    <xf numFmtId="0" fontId="358" fillId="8" borderId="114" xfId="7" applyFont="1" applyFill="1" applyBorder="1" applyAlignment="1" applyProtection="1">
      <alignment horizontal="center" vertical="center" textRotation="90" wrapText="1" readingOrder="2"/>
      <protection locked="0"/>
    </xf>
    <xf numFmtId="0" fontId="358" fillId="51" borderId="255" xfId="7" applyFont="1" applyFill="1" applyBorder="1" applyAlignment="1" applyProtection="1">
      <alignment vertical="center" textRotation="90" wrapText="1" readingOrder="2"/>
      <protection locked="0"/>
    </xf>
    <xf numFmtId="0" fontId="358" fillId="22" borderId="39" xfId="7" applyFont="1" applyFill="1" applyBorder="1" applyAlignment="1" applyProtection="1">
      <alignment horizontal="center" vertical="center" textRotation="90" shrinkToFit="1" readingOrder="2"/>
      <protection locked="0"/>
    </xf>
    <xf numFmtId="0" fontId="358" fillId="22" borderId="255" xfId="7" applyFont="1" applyFill="1" applyBorder="1" applyAlignment="1" applyProtection="1">
      <alignment horizontal="center" vertical="center" textRotation="90" shrinkToFit="1" readingOrder="2"/>
      <protection locked="0"/>
    </xf>
    <xf numFmtId="0" fontId="358" fillId="31" borderId="260" xfId="7" applyFont="1" applyFill="1" applyBorder="1" applyAlignment="1" applyProtection="1">
      <alignment vertical="center" textRotation="90" wrapText="1" readingOrder="2"/>
      <protection locked="0"/>
    </xf>
    <xf numFmtId="0" fontId="358" fillId="36" borderId="39" xfId="7" applyFont="1" applyFill="1" applyBorder="1" applyAlignment="1" applyProtection="1">
      <alignment horizontal="center" vertical="center" textRotation="90" shrinkToFit="1" readingOrder="2"/>
      <protection locked="0"/>
    </xf>
    <xf numFmtId="0" fontId="358" fillId="36" borderId="28" xfId="7" applyFont="1" applyFill="1" applyBorder="1" applyAlignment="1" applyProtection="1">
      <alignment vertical="center" textRotation="90" shrinkToFit="1" readingOrder="2"/>
      <protection locked="0"/>
    </xf>
    <xf numFmtId="0" fontId="358" fillId="36" borderId="255" xfId="7" applyFont="1" applyFill="1" applyBorder="1" applyAlignment="1" applyProtection="1">
      <alignment horizontal="center" vertical="center" textRotation="90" shrinkToFit="1" readingOrder="2"/>
      <protection locked="0"/>
    </xf>
    <xf numFmtId="0" fontId="358" fillId="22" borderId="260" xfId="7" applyFont="1" applyFill="1" applyBorder="1" applyAlignment="1" applyProtection="1">
      <alignment horizontal="center" vertical="center" textRotation="90" shrinkToFit="1" readingOrder="2"/>
      <protection locked="0"/>
    </xf>
    <xf numFmtId="0" fontId="76" fillId="23" borderId="231" xfId="2" applyFont="1" applyFill="1" applyBorder="1" applyAlignment="1" applyProtection="1">
      <alignment vertical="center" textRotation="90" shrinkToFit="1" readingOrder="2"/>
    </xf>
    <xf numFmtId="0" fontId="76" fillId="23" borderId="236" xfId="2" applyFont="1" applyFill="1" applyBorder="1" applyAlignment="1" applyProtection="1">
      <alignment vertical="center" textRotation="90" shrinkToFit="1" readingOrder="2"/>
    </xf>
    <xf numFmtId="0" fontId="76" fillId="23" borderId="39" xfId="2" applyFont="1" applyFill="1" applyBorder="1" applyAlignment="1" applyProtection="1">
      <alignment vertical="center" textRotation="90" shrinkToFit="1" readingOrder="2"/>
    </xf>
    <xf numFmtId="0" fontId="76" fillId="23" borderId="40" xfId="2" applyFont="1" applyFill="1" applyBorder="1" applyAlignment="1" applyProtection="1">
      <alignment vertical="center" textRotation="90" shrinkToFit="1" readingOrder="2"/>
    </xf>
    <xf numFmtId="0" fontId="0" fillId="0" borderId="0" xfId="0" applyAlignment="1">
      <alignment shrinkToFit="1"/>
    </xf>
    <xf numFmtId="0" fontId="18" fillId="0" borderId="0" xfId="1" applyFont="1" applyAlignment="1" applyProtection="1">
      <alignment vertical="center" shrinkToFit="1" readingOrder="2"/>
      <protection locked="0"/>
    </xf>
    <xf numFmtId="0" fontId="358" fillId="40" borderId="233" xfId="7" applyFont="1" applyFill="1" applyBorder="1" applyAlignment="1">
      <alignment vertical="center" textRotation="90" shrinkToFit="1" readingOrder="2"/>
    </xf>
    <xf numFmtId="0" fontId="358" fillId="40" borderId="156" xfId="7" applyFont="1" applyFill="1" applyBorder="1" applyAlignment="1">
      <alignment vertical="center" textRotation="90" shrinkToFit="1" readingOrder="2"/>
    </xf>
    <xf numFmtId="0" fontId="358" fillId="40" borderId="111" xfId="7" applyFont="1" applyFill="1" applyBorder="1" applyAlignment="1">
      <alignment vertical="center" textRotation="90" shrinkToFit="1" readingOrder="2"/>
    </xf>
    <xf numFmtId="0" fontId="358" fillId="40" borderId="89" xfId="7" applyFont="1" applyFill="1" applyBorder="1" applyAlignment="1">
      <alignment vertical="center" textRotation="90" shrinkToFit="1" readingOrder="2"/>
    </xf>
    <xf numFmtId="0" fontId="358" fillId="50" borderId="233" xfId="7" applyFont="1" applyFill="1" applyBorder="1" applyAlignment="1">
      <alignment vertical="center" textRotation="90" shrinkToFit="1" readingOrder="2"/>
    </xf>
    <xf numFmtId="0" fontId="358" fillId="50" borderId="156" xfId="7" applyFont="1" applyFill="1" applyBorder="1" applyAlignment="1">
      <alignment vertical="center" textRotation="90" shrinkToFit="1" readingOrder="2"/>
    </xf>
    <xf numFmtId="0" fontId="358" fillId="50" borderId="111" xfId="7" applyFont="1" applyFill="1" applyBorder="1" applyAlignment="1">
      <alignment vertical="center" textRotation="90" shrinkToFit="1" readingOrder="2"/>
    </xf>
    <xf numFmtId="0" fontId="358" fillId="50" borderId="89" xfId="7" applyFont="1" applyFill="1" applyBorder="1" applyAlignment="1">
      <alignment vertical="center" textRotation="90" shrinkToFit="1" readingOrder="2"/>
    </xf>
    <xf numFmtId="0" fontId="16" fillId="0" borderId="0" xfId="7" applyAlignment="1" applyProtection="1">
      <alignment horizontal="center" vertical="center" shrinkToFit="1" readingOrder="2"/>
      <protection locked="0"/>
    </xf>
    <xf numFmtId="0" fontId="358" fillId="27" borderId="48" xfId="7" applyFont="1" applyFill="1" applyBorder="1" applyAlignment="1" applyProtection="1">
      <alignment horizontal="center" vertical="center" textRotation="90" shrinkToFit="1" readingOrder="2"/>
      <protection locked="0"/>
    </xf>
    <xf numFmtId="0" fontId="358" fillId="27" borderId="248" xfId="7" applyFont="1" applyFill="1" applyBorder="1" applyAlignment="1" applyProtection="1">
      <alignment horizontal="center" vertical="center" textRotation="90" shrinkToFit="1" readingOrder="2"/>
      <protection locked="0"/>
    </xf>
    <xf numFmtId="0" fontId="358" fillId="0" borderId="231" xfId="7" applyFont="1" applyBorder="1" applyAlignment="1" applyProtection="1">
      <alignment horizontal="center" vertical="center" textRotation="90" shrinkToFit="1" readingOrder="2"/>
      <protection locked="0"/>
    </xf>
    <xf numFmtId="0" fontId="358" fillId="0" borderId="232" xfId="7" applyFont="1" applyBorder="1" applyAlignment="1" applyProtection="1">
      <alignment horizontal="center" vertical="center" textRotation="90" shrinkToFit="1" readingOrder="2"/>
      <protection locked="0"/>
    </xf>
    <xf numFmtId="0" fontId="358" fillId="0" borderId="236" xfId="7" applyFont="1" applyBorder="1" applyAlignment="1" applyProtection="1">
      <alignment horizontal="center" vertical="center" textRotation="90" shrinkToFit="1" readingOrder="2"/>
      <protection locked="0"/>
    </xf>
    <xf numFmtId="0" fontId="358" fillId="0" borderId="237" xfId="7" applyFont="1" applyBorder="1" applyAlignment="1" applyProtection="1">
      <alignment horizontal="center" vertical="center" textRotation="90" shrinkToFit="1" readingOrder="2"/>
      <protection locked="0"/>
    </xf>
    <xf numFmtId="0" fontId="358" fillId="0" borderId="39" xfId="7" applyFont="1" applyBorder="1" applyAlignment="1" applyProtection="1">
      <alignment horizontal="center" vertical="center" textRotation="90" shrinkToFit="1" readingOrder="2"/>
      <protection locked="0"/>
    </xf>
    <xf numFmtId="0" fontId="358" fillId="0" borderId="28" xfId="7" applyFont="1" applyBorder="1" applyAlignment="1" applyProtection="1">
      <alignment horizontal="center" vertical="center" textRotation="90" shrinkToFit="1" readingOrder="2"/>
      <protection locked="0"/>
    </xf>
    <xf numFmtId="0" fontId="362" fillId="13" borderId="0" xfId="12" applyFont="1" applyFill="1" applyAlignment="1">
      <alignment vertical="center" wrapText="1"/>
    </xf>
    <xf numFmtId="0" fontId="90" fillId="41" borderId="228" xfId="7" applyFont="1" applyFill="1" applyBorder="1" applyAlignment="1">
      <alignment vertical="center" textRotation="90" shrinkToFit="1" readingOrder="2"/>
    </xf>
    <xf numFmtId="0" fontId="90" fillId="40" borderId="228" xfId="7" applyFont="1" applyFill="1" applyBorder="1" applyAlignment="1">
      <alignment vertical="center" textRotation="90" shrinkToFit="1" readingOrder="2"/>
    </xf>
    <xf numFmtId="0" fontId="90" fillId="50" borderId="228" xfId="7" applyFont="1" applyFill="1" applyBorder="1" applyAlignment="1">
      <alignment vertical="center" textRotation="90" shrinkToFit="1" readingOrder="2"/>
    </xf>
    <xf numFmtId="0" fontId="363" fillId="88" borderId="229" xfId="7" applyFont="1" applyFill="1" applyBorder="1" applyAlignment="1" applyProtection="1">
      <alignment vertical="center" textRotation="90" shrinkToFit="1" readingOrder="2"/>
      <protection locked="0"/>
    </xf>
    <xf numFmtId="0" fontId="115" fillId="0" borderId="28" xfId="7" applyFont="1" applyBorder="1" applyAlignment="1">
      <alignment horizontal="center" vertical="center" shrinkToFit="1" readingOrder="2"/>
    </xf>
    <xf numFmtId="0" fontId="116" fillId="0" borderId="28" xfId="7" applyFont="1" applyBorder="1" applyAlignment="1">
      <alignment horizontal="center" vertical="center" shrinkToFit="1" readingOrder="2"/>
    </xf>
    <xf numFmtId="0" fontId="16" fillId="0" borderId="81" xfId="1" applyBorder="1" applyAlignment="1" applyProtection="1">
      <alignment vertical="center"/>
      <protection locked="0"/>
    </xf>
    <xf numFmtId="0" fontId="94" fillId="0" borderId="0" xfId="7" applyFont="1" applyAlignment="1" applyProtection="1">
      <alignment vertical="center"/>
      <protection locked="0"/>
    </xf>
    <xf numFmtId="0" fontId="112" fillId="0" borderId="0" xfId="7" applyFont="1" applyAlignment="1">
      <alignment vertical="center" wrapText="1"/>
    </xf>
    <xf numFmtId="0" fontId="164" fillId="0" borderId="0" xfId="7" applyFont="1" applyAlignment="1" applyProtection="1">
      <alignment vertical="center" wrapText="1"/>
      <protection locked="0"/>
    </xf>
    <xf numFmtId="0" fontId="123" fillId="0" borderId="0" xfId="7" applyFont="1" applyAlignment="1" applyProtection="1">
      <alignment horizontal="center" vertical="center"/>
      <protection locked="0"/>
    </xf>
    <xf numFmtId="9" fontId="134" fillId="0" borderId="33" xfId="7" applyNumberFormat="1" applyFont="1" applyBorder="1" applyAlignment="1">
      <alignment horizontal="center" vertical="center" shrinkToFit="1" readingOrder="2"/>
    </xf>
    <xf numFmtId="0" fontId="94" fillId="0" borderId="0" xfId="7" applyFont="1" applyProtection="1">
      <protection locked="0"/>
    </xf>
    <xf numFmtId="0" fontId="90" fillId="30" borderId="0" xfId="7" applyFont="1" applyFill="1" applyAlignment="1" applyProtection="1">
      <alignment horizontal="center" vertical="center" textRotation="90" wrapText="1" readingOrder="2"/>
      <protection locked="0"/>
    </xf>
    <xf numFmtId="0" fontId="90" fillId="30" borderId="0" xfId="7" applyFont="1" applyFill="1" applyAlignment="1" applyProtection="1">
      <alignment horizontal="center" vertical="top" textRotation="90" wrapText="1" readingOrder="2"/>
      <protection locked="0"/>
    </xf>
    <xf numFmtId="0" fontId="90" fillId="17" borderId="268" xfId="7" applyFont="1" applyFill="1" applyBorder="1" applyAlignment="1" applyProtection="1">
      <alignment horizontal="center" vertical="top" textRotation="90" wrapText="1" readingOrder="2"/>
      <protection locked="0"/>
    </xf>
    <xf numFmtId="0" fontId="90" fillId="17" borderId="269" xfId="7" applyFont="1" applyFill="1" applyBorder="1" applyAlignment="1" applyProtection="1">
      <alignment horizontal="center" vertical="top" textRotation="90" wrapText="1" readingOrder="2"/>
      <protection locked="0"/>
    </xf>
    <xf numFmtId="0" fontId="90" fillId="17" borderId="270" xfId="7" applyFont="1" applyFill="1" applyBorder="1" applyAlignment="1" applyProtection="1">
      <alignment horizontal="center" vertical="top" textRotation="90" wrapText="1" readingOrder="2"/>
      <protection locked="0"/>
    </xf>
    <xf numFmtId="0" fontId="90" fillId="17" borderId="271" xfId="7" applyFont="1" applyFill="1" applyBorder="1" applyAlignment="1" applyProtection="1">
      <alignment horizontal="center" vertical="top" textRotation="90" wrapText="1" readingOrder="2"/>
      <protection locked="0"/>
    </xf>
    <xf numFmtId="0" fontId="90" fillId="17" borderId="272" xfId="7" applyFont="1" applyFill="1" applyBorder="1" applyAlignment="1" applyProtection="1">
      <alignment horizontal="center" vertical="top" textRotation="90" wrapText="1" readingOrder="2"/>
      <protection locked="0"/>
    </xf>
    <xf numFmtId="0" fontId="90" fillId="17" borderId="269" xfId="7" applyFont="1" applyFill="1" applyBorder="1" applyAlignment="1" applyProtection="1">
      <alignment horizontal="center" vertical="center" textRotation="90" wrapText="1" readingOrder="2"/>
      <protection locked="0"/>
    </xf>
    <xf numFmtId="0" fontId="90" fillId="17" borderId="270" xfId="7" applyFont="1" applyFill="1" applyBorder="1" applyAlignment="1" applyProtection="1">
      <alignment horizontal="center" vertical="center" textRotation="90" wrapText="1" readingOrder="2"/>
      <protection locked="0"/>
    </xf>
    <xf numFmtId="0" fontId="90" fillId="30" borderId="166" xfId="7" applyFont="1" applyFill="1" applyBorder="1" applyAlignment="1" applyProtection="1">
      <alignment horizontal="center" vertical="center" readingOrder="2"/>
      <protection locked="0"/>
    </xf>
    <xf numFmtId="0" fontId="146" fillId="24" borderId="138" xfId="3" applyFont="1" applyFill="1" applyBorder="1" applyAlignment="1" applyProtection="1">
      <alignment horizontal="center" vertical="center" textRotation="90" shrinkToFit="1" readingOrder="2"/>
    </xf>
    <xf numFmtId="0" fontId="146" fillId="44" borderId="279" xfId="3" applyFont="1" applyBorder="1" applyAlignment="1" applyProtection="1">
      <alignment horizontal="center" vertical="center" textRotation="90" shrinkToFit="1" readingOrder="2"/>
    </xf>
    <xf numFmtId="0" fontId="146" fillId="11" borderId="138" xfId="3" applyFont="1" applyFill="1" applyBorder="1" applyAlignment="1" applyProtection="1">
      <alignment horizontal="center" vertical="center" textRotation="90" shrinkToFit="1" readingOrder="2"/>
    </xf>
    <xf numFmtId="0" fontId="90" fillId="24" borderId="280" xfId="7" applyFont="1" applyFill="1" applyBorder="1" applyAlignment="1" applyProtection="1">
      <alignment horizontal="center" vertical="center" textRotation="90" wrapText="1" readingOrder="2"/>
      <protection locked="0"/>
    </xf>
    <xf numFmtId="0" fontId="120" fillId="88" borderId="262" xfId="1" applyFont="1" applyFill="1" applyBorder="1" applyAlignment="1" applyProtection="1">
      <alignment horizontal="center" vertical="center"/>
      <protection locked="0"/>
    </xf>
    <xf numFmtId="0" fontId="146" fillId="57" borderId="138" xfId="3" applyFont="1" applyFill="1" applyBorder="1" applyAlignment="1" applyProtection="1">
      <alignment horizontal="center" vertical="center" textRotation="90" shrinkToFit="1" readingOrder="2"/>
    </xf>
    <xf numFmtId="0" fontId="90" fillId="57" borderId="68" xfId="7" applyFont="1" applyFill="1" applyBorder="1" applyAlignment="1" applyProtection="1">
      <alignment horizontal="center" vertical="center" textRotation="90" wrapText="1" readingOrder="2"/>
      <protection locked="0"/>
    </xf>
    <xf numFmtId="0" fontId="146" fillId="89" borderId="138" xfId="3" applyFont="1" applyFill="1" applyBorder="1" applyAlignment="1" applyProtection="1">
      <alignment horizontal="center" vertical="center" textRotation="90" shrinkToFit="1" readingOrder="2"/>
    </xf>
    <xf numFmtId="0" fontId="15" fillId="0" borderId="0" xfId="7" applyFont="1" applyAlignment="1" applyProtection="1">
      <alignment horizontal="center" vertical="center" wrapText="1"/>
      <protection locked="0"/>
    </xf>
    <xf numFmtId="0" fontId="15" fillId="0" borderId="49" xfId="7" applyFont="1" applyBorder="1" applyAlignment="1" applyProtection="1">
      <alignment horizontal="center" vertical="center" wrapText="1"/>
      <protection locked="0"/>
    </xf>
    <xf numFmtId="0" fontId="15" fillId="13" borderId="0" xfId="7" applyFont="1" applyFill="1" applyAlignment="1" applyProtection="1">
      <alignment horizontal="center" vertical="center" wrapText="1"/>
      <protection locked="0"/>
    </xf>
    <xf numFmtId="0" fontId="15" fillId="0" borderId="101" xfId="7" applyFont="1" applyBorder="1" applyAlignment="1" applyProtection="1">
      <alignment horizontal="center" vertical="center" wrapText="1"/>
      <protection locked="0"/>
    </xf>
    <xf numFmtId="0" fontId="15" fillId="0" borderId="2" xfId="7" applyFont="1" applyBorder="1" applyAlignment="1" applyProtection="1">
      <alignment horizontal="center" vertical="center" wrapText="1"/>
      <protection locked="0"/>
    </xf>
    <xf numFmtId="0" fontId="90" fillId="0" borderId="46" xfId="7" applyFont="1" applyBorder="1" applyAlignment="1" applyProtection="1">
      <alignment horizontal="center" vertical="center" wrapText="1"/>
      <protection locked="0"/>
    </xf>
    <xf numFmtId="0" fontId="161" fillId="45" borderId="103" xfId="4" applyFont="1" applyBorder="1" applyAlignment="1" applyProtection="1">
      <alignment horizontal="center" vertical="center" wrapText="1" readingOrder="2"/>
      <protection locked="0"/>
    </xf>
    <xf numFmtId="0" fontId="90" fillId="0" borderId="100" xfId="7" applyFont="1" applyBorder="1" applyAlignment="1" applyProtection="1">
      <alignment horizontal="center" vertical="center" wrapText="1"/>
      <protection locked="0"/>
    </xf>
    <xf numFmtId="0" fontId="90" fillId="83" borderId="31" xfId="7" applyFont="1" applyFill="1" applyBorder="1" applyAlignment="1" applyProtection="1">
      <alignment horizontal="center" vertical="center" wrapText="1"/>
      <protection locked="0"/>
    </xf>
    <xf numFmtId="0" fontId="90" fillId="13" borderId="100" xfId="7" applyFont="1" applyFill="1" applyBorder="1" applyAlignment="1" applyProtection="1">
      <alignment horizontal="center" vertical="center" wrapText="1"/>
      <protection locked="0"/>
    </xf>
    <xf numFmtId="0" fontId="34" fillId="17" borderId="268" xfId="7" applyFont="1" applyFill="1" applyBorder="1" applyAlignment="1" applyProtection="1">
      <alignment horizontal="center" vertical="center" textRotation="90" wrapText="1" readingOrder="2"/>
      <protection locked="0"/>
    </xf>
    <xf numFmtId="0" fontId="34" fillId="17" borderId="269" xfId="7" applyFont="1" applyFill="1" applyBorder="1" applyAlignment="1" applyProtection="1">
      <alignment horizontal="center" vertical="center" textRotation="90" wrapText="1" readingOrder="2"/>
      <protection locked="0"/>
    </xf>
    <xf numFmtId="0" fontId="34" fillId="17" borderId="272" xfId="7" applyFont="1" applyFill="1" applyBorder="1" applyAlignment="1" applyProtection="1">
      <alignment horizontal="center" vertical="center" textRotation="90" wrapText="1" readingOrder="2"/>
      <protection locked="0"/>
    </xf>
    <xf numFmtId="0" fontId="143" fillId="0" borderId="0" xfId="1" applyFont="1" applyAlignment="1" applyProtection="1">
      <alignment horizontal="center" vertical="center" textRotation="90" shrinkToFit="1"/>
      <protection locked="0"/>
    </xf>
    <xf numFmtId="0" fontId="16" fillId="0" borderId="0" xfId="1" applyAlignment="1" applyProtection="1">
      <alignment horizontal="center" vertical="center" textRotation="90" shrinkToFit="1"/>
      <protection locked="0"/>
    </xf>
    <xf numFmtId="0" fontId="97" fillId="32" borderId="66" xfId="9" applyFont="1" applyFill="1" applyBorder="1" applyAlignment="1" applyProtection="1">
      <alignment horizontal="center" vertical="center" wrapText="1"/>
      <protection locked="0"/>
    </xf>
    <xf numFmtId="0" fontId="97" fillId="32" borderId="0" xfId="9" applyFont="1" applyFill="1" applyAlignment="1" applyProtection="1">
      <alignment horizontal="center" vertical="center" wrapText="1"/>
      <protection locked="0"/>
    </xf>
    <xf numFmtId="0" fontId="61" fillId="0" borderId="50" xfId="7" applyFont="1" applyBorder="1" applyAlignment="1" applyProtection="1">
      <alignment horizontal="center" vertical="center" textRotation="90" wrapText="1"/>
      <protection locked="0"/>
    </xf>
    <xf numFmtId="0" fontId="15" fillId="13" borderId="99" xfId="1" applyFont="1" applyFill="1" applyBorder="1" applyAlignment="1" applyProtection="1">
      <alignment horizontal="center" vertical="center" textRotation="90" wrapText="1"/>
      <protection locked="0"/>
    </xf>
    <xf numFmtId="0" fontId="15" fillId="13" borderId="102" xfId="1" applyFont="1" applyFill="1" applyBorder="1" applyAlignment="1" applyProtection="1">
      <alignment horizontal="center" vertical="center" textRotation="90" wrapText="1"/>
      <protection locked="0"/>
    </xf>
    <xf numFmtId="0" fontId="15" fillId="0" borderId="127" xfId="7" applyFont="1" applyBorder="1" applyAlignment="1" applyProtection="1">
      <alignment horizontal="center" vertical="center" wrapText="1"/>
      <protection locked="0"/>
    </xf>
    <xf numFmtId="0" fontId="97" fillId="32" borderId="34" xfId="9" applyFont="1" applyFill="1" applyBorder="1" applyAlignment="1" applyProtection="1">
      <alignment horizontal="center" vertical="center" wrapText="1"/>
      <protection locked="0"/>
    </xf>
    <xf numFmtId="0" fontId="97" fillId="32" borderId="117" xfId="9" applyFont="1" applyFill="1" applyBorder="1" applyAlignment="1" applyProtection="1">
      <alignment horizontal="center" vertical="center" wrapText="1"/>
      <protection locked="0"/>
    </xf>
    <xf numFmtId="0" fontId="97" fillId="32" borderId="81" xfId="9" applyFont="1" applyFill="1" applyBorder="1" applyAlignment="1" applyProtection="1">
      <alignment horizontal="center" vertical="center" wrapText="1"/>
      <protection locked="0"/>
    </xf>
    <xf numFmtId="0" fontId="97" fillId="13" borderId="34" xfId="9" applyFont="1" applyFill="1" applyBorder="1" applyAlignment="1" applyProtection="1">
      <alignment horizontal="center" vertical="center" wrapText="1"/>
      <protection locked="0"/>
    </xf>
    <xf numFmtId="0" fontId="97" fillId="32" borderId="115" xfId="9" applyFont="1" applyFill="1" applyBorder="1" applyAlignment="1" applyProtection="1">
      <alignment horizontal="center" vertical="center" wrapText="1"/>
      <protection locked="0"/>
    </xf>
    <xf numFmtId="0" fontId="61" fillId="13" borderId="78" xfId="1" applyFont="1" applyFill="1" applyBorder="1" applyAlignment="1" applyProtection="1">
      <alignment horizontal="center" vertical="center"/>
      <protection locked="0"/>
    </xf>
    <xf numFmtId="0" fontId="97" fillId="13" borderId="0" xfId="9" applyFont="1" applyFill="1" applyAlignment="1" applyProtection="1">
      <alignment horizontal="center" vertical="center" wrapText="1"/>
      <protection locked="0"/>
    </xf>
    <xf numFmtId="0" fontId="97" fillId="32" borderId="53" xfId="9" applyFont="1" applyFill="1" applyBorder="1" applyAlignment="1" applyProtection="1">
      <alignment horizontal="center" vertical="center" wrapText="1"/>
      <protection locked="0"/>
    </xf>
    <xf numFmtId="0" fontId="97" fillId="32" borderId="78" xfId="9" applyFont="1" applyFill="1" applyBorder="1" applyAlignment="1" applyProtection="1">
      <alignment horizontal="center" vertical="center" wrapText="1"/>
      <protection locked="0"/>
    </xf>
    <xf numFmtId="0" fontId="91" fillId="32" borderId="112" xfId="9" applyFont="1" applyFill="1" applyBorder="1" applyAlignment="1" applyProtection="1">
      <alignment vertical="center" wrapText="1"/>
      <protection locked="0"/>
    </xf>
    <xf numFmtId="0" fontId="337" fillId="84" borderId="26" xfId="9" applyFont="1" applyFill="1" applyBorder="1" applyAlignment="1" applyProtection="1">
      <alignment vertical="center" wrapText="1"/>
      <protection locked="0"/>
    </xf>
    <xf numFmtId="0" fontId="91" fillId="32" borderId="46" xfId="9" applyFont="1" applyFill="1" applyBorder="1" applyAlignment="1" applyProtection="1">
      <alignment vertical="center" wrapText="1"/>
      <protection locked="0"/>
    </xf>
    <xf numFmtId="0" fontId="15" fillId="32" borderId="88" xfId="1" applyFont="1" applyFill="1" applyBorder="1" applyAlignment="1" applyProtection="1">
      <alignment horizontal="center" vertical="center" textRotation="90" wrapText="1"/>
      <protection locked="0"/>
    </xf>
    <xf numFmtId="0" fontId="15" fillId="32" borderId="94" xfId="1" applyFont="1" applyFill="1" applyBorder="1" applyAlignment="1" applyProtection="1">
      <alignment horizontal="center" vertical="center" textRotation="90" wrapText="1"/>
      <protection locked="0"/>
    </xf>
    <xf numFmtId="0" fontId="15" fillId="32" borderId="93" xfId="1" applyFont="1" applyFill="1" applyBorder="1" applyAlignment="1" applyProtection="1">
      <alignment horizontal="center" vertical="center" textRotation="90" wrapText="1"/>
      <protection locked="0"/>
    </xf>
    <xf numFmtId="0" fontId="15" fillId="32" borderId="99" xfId="1" applyFont="1" applyFill="1" applyBorder="1" applyAlignment="1" applyProtection="1">
      <alignment horizontal="center" vertical="center" textRotation="90" wrapText="1"/>
      <protection locked="0"/>
    </xf>
    <xf numFmtId="0" fontId="15" fillId="32" borderId="102" xfId="1" applyFont="1" applyFill="1" applyBorder="1" applyAlignment="1" applyProtection="1">
      <alignment horizontal="center" vertical="center" textRotation="90" wrapText="1"/>
      <protection locked="0"/>
    </xf>
    <xf numFmtId="0" fontId="91" fillId="32" borderId="36" xfId="9" applyFont="1" applyFill="1" applyBorder="1" applyAlignment="1" applyProtection="1">
      <alignment horizontal="center" vertical="center" wrapText="1"/>
      <protection locked="0"/>
    </xf>
    <xf numFmtId="0" fontId="34" fillId="82" borderId="103" xfId="7" applyFont="1" applyFill="1" applyBorder="1" applyAlignment="1" applyProtection="1">
      <alignment horizontal="center" vertical="center" wrapText="1" readingOrder="2"/>
      <protection locked="0"/>
    </xf>
    <xf numFmtId="0" fontId="99" fillId="32" borderId="100" xfId="9" applyFont="1" applyFill="1" applyBorder="1" applyAlignment="1" applyProtection="1">
      <alignment horizontal="center" vertical="center" wrapText="1"/>
      <protection locked="0"/>
    </xf>
    <xf numFmtId="0" fontId="97" fillId="32" borderId="284" xfId="9" applyFont="1" applyFill="1" applyBorder="1" applyAlignment="1" applyProtection="1">
      <alignment horizontal="center" vertical="center" wrapText="1"/>
      <protection locked="0"/>
    </xf>
    <xf numFmtId="0" fontId="97" fillId="32" borderId="185" xfId="9" applyFont="1" applyFill="1" applyBorder="1" applyAlignment="1" applyProtection="1">
      <alignment horizontal="center" vertical="center" wrapText="1"/>
      <protection locked="0"/>
    </xf>
    <xf numFmtId="0" fontId="97" fillId="32" borderId="187" xfId="9" applyFont="1" applyFill="1" applyBorder="1" applyAlignment="1" applyProtection="1">
      <alignment horizontal="center" vertical="center" wrapText="1"/>
      <protection locked="0"/>
    </xf>
    <xf numFmtId="0" fontId="15" fillId="13" borderId="127" xfId="1" applyFont="1" applyFill="1" applyBorder="1" applyAlignment="1" applyProtection="1">
      <alignment horizontal="center" vertical="center" textRotation="90" wrapText="1"/>
      <protection locked="0"/>
    </xf>
    <xf numFmtId="0" fontId="61" fillId="13" borderId="0" xfId="7" applyFont="1" applyFill="1" applyAlignment="1" applyProtection="1">
      <alignment horizontal="center" vertical="center" wrapText="1"/>
      <protection locked="0"/>
    </xf>
    <xf numFmtId="0" fontId="97" fillId="32" borderId="127" xfId="9" applyFont="1" applyFill="1" applyBorder="1" applyAlignment="1" applyProtection="1">
      <alignment horizontal="center" vertical="center" wrapText="1"/>
      <protection locked="0"/>
    </xf>
    <xf numFmtId="0" fontId="97" fillId="13" borderId="126" xfId="9" applyFont="1" applyFill="1" applyBorder="1" applyAlignment="1" applyProtection="1">
      <alignment horizontal="center" vertical="center" wrapText="1"/>
      <protection locked="0"/>
    </xf>
    <xf numFmtId="0" fontId="97" fillId="32" borderId="126" xfId="9" applyFont="1" applyFill="1" applyBorder="1" applyAlignment="1" applyProtection="1">
      <alignment horizontal="center" vertical="center" wrapText="1"/>
      <protection locked="0"/>
    </xf>
    <xf numFmtId="0" fontId="91" fillId="13" borderId="36" xfId="9" applyFont="1" applyFill="1" applyBorder="1" applyAlignment="1" applyProtection="1">
      <alignment horizontal="center" vertical="center" wrapText="1"/>
      <protection locked="0"/>
    </xf>
    <xf numFmtId="0" fontId="15" fillId="32" borderId="127" xfId="1" applyFont="1" applyFill="1" applyBorder="1" applyAlignment="1" applyProtection="1">
      <alignment horizontal="center" vertical="center" textRotation="90" wrapText="1"/>
      <protection locked="0"/>
    </xf>
    <xf numFmtId="0" fontId="91" fillId="13" borderId="46" xfId="9" applyFont="1" applyFill="1" applyBorder="1" applyAlignment="1" applyProtection="1">
      <alignment horizontal="center" vertical="center" wrapText="1"/>
      <protection locked="0"/>
    </xf>
    <xf numFmtId="0" fontId="61" fillId="0" borderId="40" xfId="7" applyFont="1" applyBorder="1" applyAlignment="1" applyProtection="1">
      <alignment horizontal="center" vertical="center" wrapText="1"/>
      <protection locked="0"/>
    </xf>
    <xf numFmtId="0" fontId="152" fillId="13" borderId="127" xfId="7" applyFont="1" applyFill="1" applyBorder="1" applyAlignment="1" applyProtection="1">
      <alignment horizontal="center" vertical="center" wrapText="1"/>
      <protection locked="0"/>
    </xf>
    <xf numFmtId="0" fontId="161" fillId="45" borderId="127" xfId="4" applyFont="1" applyBorder="1" applyAlignment="1" applyProtection="1">
      <alignment horizontal="center" vertical="center" wrapText="1" readingOrder="2"/>
      <protection locked="0"/>
    </xf>
    <xf numFmtId="0" fontId="90" fillId="0" borderId="127" xfId="7" applyFont="1" applyBorder="1" applyAlignment="1" applyProtection="1">
      <alignment horizontal="center" vertical="center" textRotation="90" wrapText="1"/>
      <protection locked="0"/>
    </xf>
    <xf numFmtId="0" fontId="34" fillId="0" borderId="127" xfId="7" applyFont="1" applyBorder="1" applyAlignment="1" applyProtection="1">
      <alignment horizontal="center" vertical="center" wrapText="1"/>
      <protection locked="0"/>
    </xf>
    <xf numFmtId="0" fontId="15" fillId="32" borderId="40" xfId="1" applyFont="1" applyFill="1" applyBorder="1" applyAlignment="1" applyProtection="1">
      <alignment horizontal="center" vertical="center" wrapText="1"/>
      <protection locked="0"/>
    </xf>
    <xf numFmtId="0" fontId="148" fillId="0" borderId="40" xfId="7" applyFont="1" applyBorder="1" applyAlignment="1" applyProtection="1">
      <alignment horizontal="center" vertical="center" wrapText="1"/>
      <protection locked="0"/>
    </xf>
    <xf numFmtId="0" fontId="337" fillId="84" borderId="127" xfId="9" applyFont="1" applyFill="1" applyBorder="1" applyAlignment="1" applyProtection="1">
      <alignment vertical="center" wrapText="1"/>
      <protection locked="0"/>
    </xf>
    <xf numFmtId="0" fontId="90" fillId="0" borderId="0" xfId="7" applyFont="1" applyAlignment="1" applyProtection="1">
      <alignment vertical="center" textRotation="90" wrapText="1" readingOrder="2"/>
      <protection locked="0"/>
    </xf>
    <xf numFmtId="0" fontId="14" fillId="41" borderId="32" xfId="7" applyFont="1" applyFill="1" applyBorder="1" applyAlignment="1" applyProtection="1">
      <alignment horizontal="center" vertical="center" wrapText="1"/>
      <protection locked="0"/>
    </xf>
    <xf numFmtId="0" fontId="146" fillId="18" borderId="138" xfId="3" applyFont="1" applyFill="1" applyBorder="1" applyAlignment="1" applyProtection="1">
      <alignment horizontal="center" vertical="center" textRotation="90" shrinkToFit="1" readingOrder="2"/>
    </xf>
    <xf numFmtId="0" fontId="146" fillId="18" borderId="276" xfId="3" applyFont="1" applyFill="1" applyBorder="1" applyAlignment="1" applyProtection="1">
      <alignment horizontal="center" vertical="center" textRotation="90" shrinkToFit="1" readingOrder="2"/>
    </xf>
    <xf numFmtId="0" fontId="13" fillId="0" borderId="0" xfId="7" applyFont="1" applyAlignment="1" applyProtection="1">
      <alignment vertical="center"/>
      <protection locked="0"/>
    </xf>
    <xf numFmtId="0" fontId="366" fillId="0" borderId="0" xfId="7" applyFont="1" applyAlignment="1" applyProtection="1">
      <alignment horizontal="center" vertical="center"/>
      <protection locked="0"/>
    </xf>
    <xf numFmtId="0" fontId="366" fillId="0" borderId="0" xfId="7" applyFont="1" applyProtection="1">
      <protection locked="0"/>
    </xf>
    <xf numFmtId="0" fontId="0" fillId="0" borderId="49" xfId="0" applyBorder="1" applyProtection="1">
      <protection locked="0"/>
    </xf>
    <xf numFmtId="0" fontId="277" fillId="0" borderId="0" xfId="7" applyFont="1" applyProtection="1">
      <protection locked="0"/>
    </xf>
    <xf numFmtId="0" fontId="54" fillId="0" borderId="0" xfId="7" applyFont="1" applyAlignment="1" applyProtection="1">
      <alignment vertical="center"/>
      <protection locked="0"/>
    </xf>
    <xf numFmtId="0" fontId="276" fillId="0" borderId="0" xfId="7" applyFont="1" applyAlignment="1" applyProtection="1">
      <alignment horizontal="center" vertical="center" wrapText="1" readingOrder="2"/>
      <protection locked="0"/>
    </xf>
    <xf numFmtId="0" fontId="30" fillId="0" borderId="22" xfId="0" applyFont="1" applyBorder="1" applyAlignment="1">
      <alignment shrinkToFit="1"/>
    </xf>
    <xf numFmtId="0" fontId="26" fillId="11" borderId="8" xfId="1" applyFont="1" applyFill="1" applyBorder="1" applyAlignment="1" applyProtection="1">
      <alignment vertical="center" textRotation="90" wrapText="1" readingOrder="2"/>
      <protection locked="0"/>
    </xf>
    <xf numFmtId="0" fontId="12" fillId="14" borderId="26" xfId="0" applyFont="1" applyFill="1" applyBorder="1" applyAlignment="1" applyProtection="1">
      <alignment vertical="center" shrinkToFit="1"/>
      <protection locked="0"/>
    </xf>
    <xf numFmtId="0" fontId="29" fillId="16" borderId="3" xfId="1" applyFont="1" applyFill="1" applyBorder="1" applyAlignment="1" applyProtection="1">
      <alignment vertical="center" textRotation="90" wrapText="1" readingOrder="2"/>
      <protection locked="0"/>
    </xf>
    <xf numFmtId="0" fontId="29" fillId="24" borderId="3" xfId="1" applyFont="1" applyFill="1" applyBorder="1" applyAlignment="1" applyProtection="1">
      <alignment vertical="center" textRotation="90" wrapText="1" readingOrder="2"/>
      <protection locked="0"/>
    </xf>
    <xf numFmtId="0" fontId="30" fillId="0" borderId="8" xfId="0" applyFont="1" applyBorder="1" applyAlignment="1">
      <alignment shrinkToFit="1"/>
    </xf>
    <xf numFmtId="0" fontId="30" fillId="0" borderId="3" xfId="0" applyFont="1" applyBorder="1" applyAlignment="1">
      <alignment shrinkToFit="1"/>
    </xf>
    <xf numFmtId="0" fontId="47" fillId="16" borderId="0" xfId="0" applyFont="1" applyFill="1" applyAlignment="1">
      <alignment vertical="center" textRotation="90"/>
    </xf>
    <xf numFmtId="0" fontId="10" fillId="16" borderId="83" xfId="0" applyFont="1" applyFill="1" applyBorder="1" applyAlignment="1">
      <alignment vertical="center" shrinkToFit="1"/>
    </xf>
    <xf numFmtId="0" fontId="30" fillId="0" borderId="70" xfId="0" applyFont="1" applyBorder="1" applyAlignment="1">
      <alignment shrinkToFit="1"/>
    </xf>
    <xf numFmtId="0" fontId="42" fillId="32" borderId="101" xfId="0" applyFont="1" applyFill="1" applyBorder="1" applyAlignment="1">
      <alignment horizontal="centerContinuous"/>
    </xf>
    <xf numFmtId="0" fontId="146" fillId="0" borderId="138" xfId="3" applyFont="1" applyFill="1" applyBorder="1" applyAlignment="1" applyProtection="1">
      <alignment horizontal="center" vertical="center" textRotation="90" shrinkToFit="1" readingOrder="2"/>
    </xf>
    <xf numFmtId="0" fontId="146" fillId="0" borderId="276" xfId="3" applyFont="1" applyFill="1" applyBorder="1" applyAlignment="1" applyProtection="1">
      <alignment horizontal="center" vertical="center" textRotation="90" shrinkToFit="1" readingOrder="2"/>
    </xf>
    <xf numFmtId="0" fontId="41" fillId="0" borderId="298" xfId="7" applyFont="1" applyBorder="1" applyAlignment="1" applyProtection="1">
      <alignment horizontal="center" vertical="center"/>
      <protection locked="0"/>
    </xf>
    <xf numFmtId="0" fontId="372" fillId="58" borderId="299" xfId="19" applyFont="1" applyFill="1" applyBorder="1" applyAlignment="1" applyProtection="1">
      <alignment horizontal="center" vertical="center"/>
      <protection locked="0"/>
    </xf>
    <xf numFmtId="0" fontId="372" fillId="58" borderId="300" xfId="19" applyFont="1" applyFill="1" applyBorder="1" applyAlignment="1" applyProtection="1">
      <alignment horizontal="center" vertical="center"/>
      <protection locked="0"/>
    </xf>
    <xf numFmtId="0" fontId="5" fillId="0" borderId="0" xfId="20" applyProtection="1">
      <protection locked="0"/>
    </xf>
    <xf numFmtId="0" fontId="8" fillId="13" borderId="8" xfId="20" applyFont="1" applyFill="1" applyBorder="1" applyAlignment="1" applyProtection="1">
      <alignment horizontal="center" vertical="center" textRotation="90" shrinkToFit="1"/>
      <protection locked="0"/>
    </xf>
    <xf numFmtId="0" fontId="5" fillId="10" borderId="49" xfId="20" applyFill="1" applyBorder="1" applyAlignment="1" applyProtection="1">
      <alignment vertical="center"/>
      <protection locked="0"/>
    </xf>
    <xf numFmtId="0" fontId="5" fillId="10" borderId="82" xfId="20" applyFill="1" applyBorder="1" applyAlignment="1" applyProtection="1">
      <alignment horizontal="center" vertical="center" textRotation="90" shrinkToFit="1"/>
      <protection locked="0"/>
    </xf>
    <xf numFmtId="0" fontId="5" fillId="10" borderId="83" xfId="20" applyFill="1" applyBorder="1" applyAlignment="1" applyProtection="1">
      <alignment horizontal="center" vertical="center" textRotation="90" shrinkToFit="1"/>
      <protection locked="0"/>
    </xf>
    <xf numFmtId="0" fontId="5" fillId="10" borderId="87" xfId="20" applyFill="1" applyBorder="1" applyAlignment="1" applyProtection="1">
      <alignment horizontal="center" vertical="center" textRotation="90" shrinkToFit="1"/>
      <protection locked="0"/>
    </xf>
    <xf numFmtId="0" fontId="5" fillId="10" borderId="49" xfId="20" applyFill="1" applyBorder="1" applyAlignment="1" applyProtection="1">
      <alignment vertical="center" textRotation="90" shrinkToFit="1"/>
      <protection locked="0"/>
    </xf>
    <xf numFmtId="0" fontId="5" fillId="10" borderId="83" xfId="20" applyFill="1" applyBorder="1" applyAlignment="1" applyProtection="1">
      <alignment vertical="center" textRotation="90" shrinkToFit="1"/>
      <protection locked="0"/>
    </xf>
    <xf numFmtId="0" fontId="5" fillId="10" borderId="87" xfId="20" applyFill="1" applyBorder="1" applyAlignment="1" applyProtection="1">
      <alignment vertical="center" textRotation="90" shrinkToFit="1"/>
      <protection locked="0"/>
    </xf>
    <xf numFmtId="0" fontId="5" fillId="10" borderId="49" xfId="20" applyFill="1" applyBorder="1" applyAlignment="1" applyProtection="1">
      <alignment horizontal="center" vertical="center" textRotation="90" shrinkToFit="1"/>
      <protection locked="0"/>
    </xf>
    <xf numFmtId="0" fontId="5" fillId="35" borderId="41" xfId="20" applyFill="1" applyBorder="1" applyAlignment="1" applyProtection="1">
      <alignment horizontal="center" vertical="center"/>
      <protection locked="0"/>
    </xf>
    <xf numFmtId="0" fontId="5" fillId="13" borderId="40" xfId="20" applyFill="1" applyBorder="1" applyAlignment="1" applyProtection="1">
      <alignment horizontal="center" vertical="center" textRotation="90" shrinkToFit="1"/>
      <protection locked="0"/>
    </xf>
    <xf numFmtId="0" fontId="5" fillId="0" borderId="40" xfId="20" applyBorder="1" applyAlignment="1" applyProtection="1">
      <alignment horizontal="center" vertical="center" textRotation="90" shrinkToFit="1"/>
      <protection locked="0"/>
    </xf>
    <xf numFmtId="0" fontId="5" fillId="13" borderId="8" xfId="20" applyFill="1" applyBorder="1" applyAlignment="1" applyProtection="1">
      <alignment horizontal="center" vertical="center" textRotation="90" shrinkToFit="1"/>
      <protection locked="0"/>
    </xf>
    <xf numFmtId="0" fontId="5" fillId="0" borderId="8" xfId="20" applyBorder="1" applyAlignment="1" applyProtection="1">
      <alignment horizontal="center" vertical="center" textRotation="90" shrinkToFit="1"/>
      <protection locked="0"/>
    </xf>
    <xf numFmtId="0" fontId="5" fillId="35" borderId="7" xfId="20" applyFill="1" applyBorder="1" applyAlignment="1" applyProtection="1">
      <alignment horizontal="center" vertical="center"/>
      <protection locked="0"/>
    </xf>
    <xf numFmtId="0" fontId="5" fillId="13" borderId="41" xfId="20" applyFill="1" applyBorder="1" applyAlignment="1" applyProtection="1">
      <alignment horizontal="center" vertical="center"/>
      <protection locked="0"/>
    </xf>
    <xf numFmtId="0" fontId="358" fillId="5" borderId="233" xfId="7" applyFont="1" applyFill="1" applyBorder="1" applyAlignment="1">
      <alignment vertical="center" textRotation="90" shrinkToFit="1" readingOrder="2"/>
    </xf>
    <xf numFmtId="0" fontId="358" fillId="5" borderId="156" xfId="7" applyFont="1" applyFill="1" applyBorder="1" applyAlignment="1">
      <alignment vertical="center" textRotation="90" shrinkToFit="1" readingOrder="2"/>
    </xf>
    <xf numFmtId="0" fontId="358" fillId="5" borderId="111" xfId="7" applyFont="1" applyFill="1" applyBorder="1" applyAlignment="1">
      <alignment vertical="center" textRotation="90" shrinkToFit="1" readingOrder="2"/>
    </xf>
    <xf numFmtId="0" fontId="358" fillId="5" borderId="89" xfId="7" applyFont="1" applyFill="1" applyBorder="1" applyAlignment="1">
      <alignment vertical="center" textRotation="90" shrinkToFit="1" readingOrder="2"/>
    </xf>
    <xf numFmtId="0" fontId="153" fillId="46" borderId="82" xfId="10" applyFont="1" applyBorder="1" applyAlignment="1" applyProtection="1">
      <alignment horizontal="center" vertical="center" textRotation="90" wrapText="1"/>
    </xf>
    <xf numFmtId="0" fontId="153" fillId="46" borderId="49" xfId="10" applyFont="1" applyBorder="1" applyAlignment="1" applyProtection="1">
      <alignment horizontal="center" vertical="center" textRotation="90" wrapText="1"/>
    </xf>
    <xf numFmtId="0" fontId="153" fillId="46" borderId="83" xfId="10" applyFont="1" applyBorder="1" applyAlignment="1" applyProtection="1">
      <alignment horizontal="center" vertical="center" textRotation="90" wrapText="1"/>
    </xf>
    <xf numFmtId="0" fontId="153" fillId="46" borderId="91" xfId="10" applyFont="1" applyBorder="1" applyAlignment="1" applyProtection="1">
      <alignment horizontal="center" vertical="center" textRotation="90" wrapText="1"/>
      <protection locked="0"/>
    </xf>
    <xf numFmtId="0" fontId="153" fillId="46" borderId="87" xfId="10" applyFont="1" applyBorder="1" applyAlignment="1" applyProtection="1">
      <alignment horizontal="center" vertical="center" textRotation="90" wrapText="1"/>
    </xf>
    <xf numFmtId="0" fontId="166" fillId="17" borderId="24" xfId="7" applyFont="1" applyFill="1" applyBorder="1" applyAlignment="1" applyProtection="1">
      <alignment vertical="center" wrapText="1" readingOrder="2"/>
      <protection locked="0"/>
    </xf>
    <xf numFmtId="0" fontId="166" fillId="17" borderId="52" xfId="7" applyFont="1" applyFill="1" applyBorder="1" applyAlignment="1" applyProtection="1">
      <alignment vertical="center" wrapText="1" readingOrder="2"/>
      <protection locked="0"/>
    </xf>
    <xf numFmtId="0" fontId="266" fillId="32" borderId="93" xfId="7" applyFont="1" applyFill="1" applyBorder="1" applyAlignment="1" applyProtection="1">
      <alignment horizontal="center" vertical="center" shrinkToFit="1" readingOrder="2"/>
      <protection locked="0"/>
    </xf>
    <xf numFmtId="0" fontId="16" fillId="0" borderId="0" xfId="7" applyAlignment="1" applyProtection="1">
      <alignment horizontal="center" vertical="center" shrinkToFit="1"/>
      <protection locked="0"/>
    </xf>
    <xf numFmtId="0" fontId="266" fillId="32" borderId="94" xfId="7" applyFont="1" applyFill="1" applyBorder="1" applyAlignment="1" applyProtection="1">
      <alignment horizontal="center" vertical="center" shrinkToFit="1" readingOrder="2"/>
      <protection locked="0"/>
    </xf>
    <xf numFmtId="0" fontId="266" fillId="32" borderId="99" xfId="7" applyFont="1" applyFill="1" applyBorder="1" applyAlignment="1" applyProtection="1">
      <alignment horizontal="center" vertical="center" shrinkToFit="1" readingOrder="2"/>
      <protection locked="0"/>
    </xf>
    <xf numFmtId="0" fontId="266" fillId="32" borderId="102" xfId="7" applyFont="1" applyFill="1" applyBorder="1" applyAlignment="1" applyProtection="1">
      <alignment horizontal="center" vertical="center" shrinkToFit="1" readingOrder="2"/>
      <protection locked="0"/>
    </xf>
    <xf numFmtId="0" fontId="16" fillId="0" borderId="0" xfId="7" applyAlignment="1" applyProtection="1">
      <alignment shrinkToFit="1"/>
      <protection locked="0"/>
    </xf>
    <xf numFmtId="0" fontId="54" fillId="0" borderId="0" xfId="7" applyFont="1" applyAlignment="1" applyProtection="1">
      <alignment horizontal="center" vertical="center" shrinkToFit="1"/>
      <protection locked="0"/>
    </xf>
    <xf numFmtId="0" fontId="269" fillId="32" borderId="22" xfId="7" applyFont="1" applyFill="1" applyBorder="1" applyAlignment="1" applyProtection="1">
      <alignment horizontal="center" vertical="center" shrinkToFit="1" readingOrder="2"/>
      <protection locked="0"/>
    </xf>
    <xf numFmtId="9" fontId="270" fillId="17" borderId="94" xfId="8" applyFont="1" applyFill="1" applyBorder="1" applyAlignment="1" applyProtection="1">
      <alignment horizontal="center" vertical="center" shrinkToFit="1" readingOrder="2"/>
    </xf>
    <xf numFmtId="0" fontId="47" fillId="0" borderId="0" xfId="0" applyFont="1" applyAlignment="1" applyProtection="1">
      <alignment horizontal="center" vertical="center"/>
      <protection locked="0"/>
    </xf>
    <xf numFmtId="0" fontId="212" fillId="0" borderId="0" xfId="0" applyFont="1" applyAlignment="1" applyProtection="1">
      <alignment horizontal="center" vertical="center" wrapText="1"/>
      <protection locked="0"/>
    </xf>
    <xf numFmtId="0" fontId="185" fillId="0" borderId="0" xfId="0" applyFont="1" applyAlignment="1" applyProtection="1">
      <alignment horizontal="center" vertical="center"/>
      <protection locked="0"/>
    </xf>
    <xf numFmtId="0" fontId="185" fillId="32" borderId="0" xfId="0" applyFont="1" applyFill="1" applyAlignment="1" applyProtection="1">
      <alignment horizontal="center" vertical="center"/>
      <protection locked="0"/>
    </xf>
    <xf numFmtId="0" fontId="15" fillId="0" borderId="0" xfId="0" applyFont="1" applyAlignment="1" applyProtection="1">
      <alignment horizontal="center" vertical="center"/>
      <protection locked="0"/>
    </xf>
    <xf numFmtId="0" fontId="47" fillId="32" borderId="0" xfId="0" applyFont="1" applyFill="1" applyAlignment="1" applyProtection="1">
      <alignment horizontal="center" vertical="center"/>
      <protection locked="0"/>
    </xf>
    <xf numFmtId="0" fontId="32" fillId="0" borderId="79" xfId="0" applyFont="1" applyBorder="1" applyAlignment="1" applyProtection="1">
      <alignment horizontal="center" vertical="center" wrapText="1"/>
      <protection locked="0"/>
    </xf>
    <xf numFmtId="0" fontId="32" fillId="0" borderId="21" xfId="0" applyFont="1" applyBorder="1" applyAlignment="1" applyProtection="1">
      <alignment horizontal="center" vertical="center" wrapText="1"/>
      <protection locked="0"/>
    </xf>
    <xf numFmtId="0" fontId="94" fillId="0" borderId="19" xfId="0" applyFont="1" applyBorder="1" applyAlignment="1" applyProtection="1">
      <alignment horizontal="center" vertical="center" wrapText="1"/>
      <protection locked="0"/>
    </xf>
    <xf numFmtId="0" fontId="32" fillId="0" borderId="47" xfId="0" applyFont="1" applyBorder="1" applyAlignment="1" applyProtection="1">
      <alignment horizontal="center" vertical="center" wrapText="1"/>
      <protection locked="0"/>
    </xf>
    <xf numFmtId="0" fontId="32" fillId="0" borderId="19" xfId="0" applyFont="1" applyBorder="1" applyAlignment="1" applyProtection="1">
      <alignment horizontal="center" vertical="center" wrapText="1"/>
      <protection locked="0"/>
    </xf>
    <xf numFmtId="0" fontId="32" fillId="0" borderId="24" xfId="0" applyFont="1" applyBorder="1" applyAlignment="1" applyProtection="1">
      <alignment horizontal="center" vertical="center" wrapText="1"/>
      <protection locked="0"/>
    </xf>
    <xf numFmtId="0" fontId="32" fillId="0" borderId="18" xfId="0" applyFont="1" applyBorder="1" applyAlignment="1" applyProtection="1">
      <alignment horizontal="center" vertical="center" wrapText="1"/>
      <protection locked="0"/>
    </xf>
    <xf numFmtId="0" fontId="32" fillId="0" borderId="22" xfId="0" applyFont="1" applyBorder="1" applyAlignment="1" applyProtection="1">
      <alignment horizontal="center" vertical="center" wrapText="1"/>
      <protection locked="0"/>
    </xf>
    <xf numFmtId="0" fontId="32" fillId="0" borderId="23" xfId="0" applyFont="1" applyBorder="1" applyAlignment="1" applyProtection="1">
      <alignment horizontal="center" vertical="center" wrapText="1"/>
      <protection locked="0"/>
    </xf>
    <xf numFmtId="0" fontId="32" fillId="0" borderId="20" xfId="0" applyFont="1" applyBorder="1" applyAlignment="1" applyProtection="1">
      <alignment horizontal="center" vertical="center" wrapText="1"/>
      <protection locked="0"/>
    </xf>
    <xf numFmtId="0" fontId="164" fillId="59" borderId="35" xfId="0" applyFont="1" applyFill="1" applyBorder="1" applyAlignment="1" applyProtection="1">
      <alignment vertical="center" wrapText="1"/>
      <protection locked="0"/>
    </xf>
    <xf numFmtId="0" fontId="231" fillId="0" borderId="155" xfId="0" applyFont="1" applyBorder="1" applyAlignment="1" applyProtection="1">
      <alignment horizontal="center" vertical="center" wrapText="1"/>
      <protection locked="0"/>
    </xf>
    <xf numFmtId="0" fontId="231" fillId="0" borderId="128" xfId="0" applyFont="1" applyBorder="1" applyAlignment="1" applyProtection="1">
      <alignment horizontal="center" vertical="center" wrapText="1"/>
      <protection locked="0"/>
    </xf>
    <xf numFmtId="0" fontId="32" fillId="0" borderId="89" xfId="0" applyFont="1" applyBorder="1" applyAlignment="1" applyProtection="1">
      <alignment horizontal="center" vertical="center" wrapText="1"/>
      <protection locked="0"/>
    </xf>
    <xf numFmtId="0" fontId="32" fillId="0" borderId="67" xfId="0" applyFont="1" applyBorder="1" applyAlignment="1" applyProtection="1">
      <alignment horizontal="center" vertical="center" wrapText="1"/>
      <protection locked="0"/>
    </xf>
    <xf numFmtId="0" fontId="94" fillId="0" borderId="66" xfId="0" applyFont="1" applyBorder="1" applyAlignment="1" applyProtection="1">
      <alignment horizontal="center" vertical="center" wrapText="1"/>
      <protection locked="0"/>
    </xf>
    <xf numFmtId="0" fontId="32" fillId="0" borderId="88" xfId="0" applyFont="1" applyBorder="1" applyAlignment="1" applyProtection="1">
      <alignment horizontal="center" vertical="center" wrapText="1"/>
      <protection locked="0"/>
    </xf>
    <xf numFmtId="0" fontId="32" fillId="0" borderId="66" xfId="0" applyFont="1" applyBorder="1" applyAlignment="1" applyProtection="1">
      <alignment horizontal="center" vertical="center" wrapText="1"/>
      <protection locked="0"/>
    </xf>
    <xf numFmtId="0" fontId="32" fillId="0" borderId="52" xfId="0" applyFont="1" applyBorder="1" applyAlignment="1" applyProtection="1">
      <alignment horizontal="center" vertical="center" wrapText="1"/>
      <protection locked="0"/>
    </xf>
    <xf numFmtId="0" fontId="32" fillId="0" borderId="69" xfId="0" applyFont="1" applyBorder="1" applyAlignment="1" applyProtection="1">
      <alignment horizontal="center" vertical="center" wrapText="1"/>
      <protection locked="0"/>
    </xf>
    <xf numFmtId="0" fontId="32" fillId="0" borderId="70" xfId="0" applyFont="1" applyBorder="1" applyAlignment="1" applyProtection="1">
      <alignment horizontal="center" vertical="center" wrapText="1"/>
      <protection locked="0"/>
    </xf>
    <xf numFmtId="0" fontId="32" fillId="0" borderId="71" xfId="0" applyFont="1" applyBorder="1" applyAlignment="1" applyProtection="1">
      <alignment horizontal="center" vertical="center" wrapText="1"/>
      <protection locked="0"/>
    </xf>
    <xf numFmtId="0" fontId="32" fillId="0" borderId="42" xfId="0" applyFont="1" applyBorder="1" applyAlignment="1" applyProtection="1">
      <alignment horizontal="center" vertical="center" wrapText="1"/>
      <protection locked="0"/>
    </xf>
    <xf numFmtId="0" fontId="164" fillId="41" borderId="92" xfId="0" applyFont="1" applyFill="1" applyBorder="1" applyAlignment="1" applyProtection="1">
      <alignment horizontal="center" vertical="center" wrapText="1"/>
      <protection locked="0"/>
    </xf>
    <xf numFmtId="0" fontId="164" fillId="41" borderId="70" xfId="0" applyFont="1" applyFill="1" applyBorder="1" applyAlignment="1" applyProtection="1">
      <alignment horizontal="center" vertical="center" wrapText="1"/>
      <protection locked="0"/>
    </xf>
    <xf numFmtId="0" fontId="164" fillId="59" borderId="106" xfId="0" applyFont="1" applyFill="1" applyBorder="1" applyAlignment="1" applyProtection="1">
      <alignment horizontal="center" vertical="center" wrapText="1"/>
      <protection locked="0"/>
    </xf>
    <xf numFmtId="0" fontId="232" fillId="0" borderId="182" xfId="0" applyFont="1" applyBorder="1" applyAlignment="1" applyProtection="1">
      <alignment horizontal="center" vertical="center" wrapText="1"/>
      <protection locked="0"/>
    </xf>
    <xf numFmtId="0" fontId="169" fillId="32" borderId="115" xfId="1" applyFont="1" applyFill="1" applyBorder="1" applyAlignment="1" applyProtection="1">
      <alignment horizontal="center" vertical="center" wrapText="1" readingOrder="2"/>
      <protection locked="0"/>
    </xf>
    <xf numFmtId="0" fontId="231" fillId="0" borderId="183" xfId="0" applyFont="1" applyBorder="1" applyAlignment="1" applyProtection="1">
      <alignment horizontal="center" vertical="center" wrapText="1"/>
      <protection locked="0"/>
    </xf>
    <xf numFmtId="0" fontId="231" fillId="0" borderId="184" xfId="0" applyFont="1" applyBorder="1" applyAlignment="1" applyProtection="1">
      <alignment horizontal="center" vertical="center" wrapText="1"/>
      <protection locked="0"/>
    </xf>
    <xf numFmtId="0" fontId="99" fillId="0" borderId="32" xfId="0" applyFont="1" applyBorder="1" applyAlignment="1" applyProtection="1">
      <alignment vertical="center"/>
      <protection locked="0"/>
    </xf>
    <xf numFmtId="0" fontId="99" fillId="0" borderId="33" xfId="0" applyFont="1" applyBorder="1" applyAlignment="1" applyProtection="1">
      <alignment vertical="center"/>
      <protection locked="0"/>
    </xf>
    <xf numFmtId="0" fontId="32" fillId="0" borderId="94" xfId="0" applyFont="1" applyBorder="1" applyAlignment="1" applyProtection="1">
      <alignment horizontal="center" vertical="center" wrapText="1"/>
      <protection locked="0"/>
    </xf>
    <xf numFmtId="0" fontId="32" fillId="0" borderId="96" xfId="0" applyFont="1" applyBorder="1" applyAlignment="1" applyProtection="1">
      <alignment horizontal="center" vertical="center" wrapText="1"/>
      <protection locked="0"/>
    </xf>
    <xf numFmtId="0" fontId="0" fillId="0" borderId="94" xfId="0" applyBorder="1" applyAlignment="1" applyProtection="1">
      <alignment horizontal="center" vertical="center" wrapText="1"/>
      <protection locked="0"/>
    </xf>
    <xf numFmtId="0" fontId="0" fillId="0" borderId="18" xfId="0" applyBorder="1" applyAlignment="1" applyProtection="1">
      <alignment horizontal="center" vertical="center" wrapText="1"/>
      <protection locked="0"/>
    </xf>
    <xf numFmtId="0" fontId="0" fillId="0" borderId="22" xfId="0" applyBorder="1" applyAlignment="1" applyProtection="1">
      <alignment horizontal="center" vertical="center" wrapText="1"/>
      <protection locked="0"/>
    </xf>
    <xf numFmtId="0" fontId="0" fillId="0" borderId="23" xfId="0" applyBorder="1" applyAlignment="1" applyProtection="1">
      <alignment horizontal="center" vertical="center" wrapText="1"/>
      <protection locked="0"/>
    </xf>
    <xf numFmtId="0" fontId="0" fillId="0" borderId="35" xfId="0" applyBorder="1" applyAlignment="1" applyProtection="1">
      <alignment horizontal="center" vertical="center" wrapText="1"/>
      <protection locked="0"/>
    </xf>
    <xf numFmtId="0" fontId="169" fillId="32" borderId="49" xfId="0" applyFont="1" applyFill="1" applyBorder="1" applyAlignment="1" applyProtection="1">
      <alignment horizontal="center" vertical="center" wrapText="1"/>
      <protection locked="0"/>
    </xf>
    <xf numFmtId="0" fontId="169" fillId="59" borderId="111" xfId="0" applyFont="1" applyFill="1" applyBorder="1" applyAlignment="1" applyProtection="1">
      <alignment horizontal="center" vertical="center" wrapText="1"/>
      <protection locked="0"/>
    </xf>
    <xf numFmtId="0" fontId="199" fillId="32" borderId="107" xfId="0" applyFont="1" applyFill="1" applyBorder="1" applyAlignment="1" applyProtection="1">
      <alignment horizontal="center" vertical="center" wrapText="1"/>
      <protection locked="0"/>
    </xf>
    <xf numFmtId="0" fontId="169" fillId="32" borderId="88" xfId="0" applyFont="1" applyFill="1" applyBorder="1" applyAlignment="1" applyProtection="1">
      <alignment horizontal="center" vertical="center" wrapText="1"/>
      <protection locked="0"/>
    </xf>
    <xf numFmtId="0" fontId="169" fillId="32" borderId="104" xfId="0" applyFont="1" applyFill="1" applyBorder="1" applyAlignment="1" applyProtection="1">
      <alignment horizontal="center" vertical="center" wrapText="1"/>
      <protection locked="0"/>
    </xf>
    <xf numFmtId="0" fontId="164" fillId="32" borderId="89" xfId="0" applyFont="1" applyFill="1" applyBorder="1" applyAlignment="1" applyProtection="1">
      <alignment horizontal="center" vertical="center" wrapText="1"/>
      <protection locked="0"/>
    </xf>
    <xf numFmtId="0" fontId="164" fillId="32" borderId="88" xfId="0" applyFont="1" applyFill="1" applyBorder="1" applyAlignment="1" applyProtection="1">
      <alignment horizontal="center" vertical="center" wrapText="1"/>
      <protection locked="0"/>
    </xf>
    <xf numFmtId="0" fontId="164" fillId="32" borderId="68" xfId="0" applyFont="1" applyFill="1" applyBorder="1" applyAlignment="1" applyProtection="1">
      <alignment horizontal="center" vertical="center" wrapText="1"/>
      <protection locked="0"/>
    </xf>
    <xf numFmtId="0" fontId="164" fillId="32" borderId="104" xfId="0" applyFont="1" applyFill="1" applyBorder="1" applyAlignment="1" applyProtection="1">
      <alignment horizontal="center" vertical="center" wrapText="1"/>
      <protection locked="0"/>
    </xf>
    <xf numFmtId="0" fontId="164" fillId="59" borderId="101" xfId="0" applyFont="1" applyFill="1" applyBorder="1" applyAlignment="1" applyProtection="1">
      <alignment horizontal="center" vertical="center" wrapText="1"/>
      <protection locked="0"/>
    </xf>
    <xf numFmtId="0" fontId="168" fillId="32" borderId="89" xfId="0" applyFont="1" applyFill="1" applyBorder="1" applyAlignment="1" applyProtection="1">
      <alignment horizontal="center" vertical="center" wrapText="1"/>
      <protection locked="0"/>
    </xf>
    <xf numFmtId="0" fontId="232" fillId="0" borderId="185" xfId="0" applyFont="1" applyBorder="1" applyAlignment="1" applyProtection="1">
      <alignment horizontal="center" vertical="center" wrapText="1"/>
      <protection locked="0"/>
    </xf>
    <xf numFmtId="0" fontId="169" fillId="32" borderId="53" xfId="1" applyFont="1" applyFill="1" applyBorder="1" applyAlignment="1" applyProtection="1">
      <alignment horizontal="center" vertical="center" wrapText="1" readingOrder="2"/>
      <protection locked="0"/>
    </xf>
    <xf numFmtId="0" fontId="231" fillId="0" borderId="99" xfId="0" applyFont="1" applyBorder="1" applyAlignment="1" applyProtection="1">
      <alignment horizontal="center" vertical="center" wrapText="1"/>
      <protection locked="0"/>
    </xf>
    <xf numFmtId="0" fontId="231" fillId="0" borderId="186" xfId="0" applyFont="1" applyBorder="1" applyAlignment="1" applyProtection="1">
      <alignment horizontal="center" vertical="center" wrapText="1"/>
      <protection locked="0"/>
    </xf>
    <xf numFmtId="0" fontId="120" fillId="0" borderId="0" xfId="1" applyFont="1" applyAlignment="1" applyProtection="1">
      <alignment horizontal="center" vertical="center"/>
      <protection locked="0"/>
    </xf>
    <xf numFmtId="0" fontId="32" fillId="0" borderId="99" xfId="0" applyFont="1" applyBorder="1" applyAlignment="1" applyProtection="1">
      <alignment horizontal="center" vertical="center" wrapText="1"/>
      <protection locked="0"/>
    </xf>
    <xf numFmtId="0" fontId="32" fillId="0" borderId="27" xfId="0" applyFont="1" applyBorder="1" applyAlignment="1" applyProtection="1">
      <alignment horizontal="center" vertical="center" wrapText="1"/>
      <protection locked="0"/>
    </xf>
    <xf numFmtId="0" fontId="32" fillId="0" borderId="7" xfId="0" applyFont="1" applyBorder="1" applyAlignment="1" applyProtection="1">
      <alignment horizontal="center" vertical="center" wrapText="1"/>
      <protection locked="0"/>
    </xf>
    <xf numFmtId="0" fontId="32" fillId="0" borderId="8" xfId="0" applyFont="1" applyBorder="1" applyAlignment="1" applyProtection="1">
      <alignment horizontal="center" vertical="center" wrapText="1"/>
      <protection locked="0"/>
    </xf>
    <xf numFmtId="0" fontId="32" fillId="0" borderId="30" xfId="0" applyFont="1" applyBorder="1" applyAlignment="1" applyProtection="1">
      <alignment horizontal="center" vertical="center" wrapText="1"/>
      <protection locked="0"/>
    </xf>
    <xf numFmtId="0" fontId="0" fillId="0" borderId="99" xfId="0" applyBorder="1" applyAlignment="1" applyProtection="1">
      <alignment horizontal="center" vertical="center" wrapText="1"/>
      <protection locked="0"/>
    </xf>
    <xf numFmtId="0" fontId="0" fillId="0" borderId="27" xfId="0" applyBorder="1" applyAlignment="1" applyProtection="1">
      <alignment horizontal="center" vertical="center" wrapText="1"/>
      <protection locked="0"/>
    </xf>
    <xf numFmtId="0" fontId="0" fillId="0" borderId="8" xfId="0" applyBorder="1" applyAlignment="1" applyProtection="1">
      <alignment horizontal="center" vertical="center" wrapText="1"/>
      <protection locked="0"/>
    </xf>
    <xf numFmtId="0" fontId="0" fillId="0" borderId="30" xfId="0" applyBorder="1" applyAlignment="1" applyProtection="1">
      <alignment horizontal="center" vertical="center" wrapText="1"/>
      <protection locked="0"/>
    </xf>
    <xf numFmtId="0" fontId="0" fillId="0" borderId="31" xfId="0" applyBorder="1" applyAlignment="1" applyProtection="1">
      <alignment horizontal="center" vertical="center" wrapText="1"/>
      <protection locked="0"/>
    </xf>
    <xf numFmtId="0" fontId="169" fillId="13" borderId="79" xfId="0" applyFont="1" applyFill="1" applyBorder="1" applyAlignment="1" applyProtection="1">
      <alignment horizontal="center" vertical="center" wrapText="1"/>
      <protection locked="0"/>
    </xf>
    <xf numFmtId="0" fontId="169" fillId="59" borderId="79" xfId="0" applyFont="1" applyFill="1" applyBorder="1" applyAlignment="1" applyProtection="1">
      <alignment horizontal="center" vertical="center" wrapText="1"/>
      <protection locked="0"/>
    </xf>
    <xf numFmtId="0" fontId="199" fillId="32" borderId="72" xfId="0" applyFont="1" applyFill="1" applyBorder="1" applyAlignment="1" applyProtection="1">
      <alignment horizontal="center" vertical="center" wrapText="1"/>
      <protection locked="0"/>
    </xf>
    <xf numFmtId="0" fontId="169" fillId="32" borderId="82" xfId="0" applyFont="1" applyFill="1" applyBorder="1" applyAlignment="1" applyProtection="1">
      <alignment horizontal="center" vertical="center" wrapText="1"/>
      <protection locked="0"/>
    </xf>
    <xf numFmtId="0" fontId="164" fillId="32" borderId="49" xfId="0" applyFont="1" applyFill="1" applyBorder="1" applyAlignment="1" applyProtection="1">
      <alignment horizontal="center" vertical="center" wrapText="1"/>
      <protection locked="0"/>
    </xf>
    <xf numFmtId="0" fontId="164" fillId="32" borderId="82" xfId="0" applyFont="1" applyFill="1" applyBorder="1" applyAlignment="1" applyProtection="1">
      <alignment horizontal="center" vertical="center" wrapText="1"/>
      <protection locked="0"/>
    </xf>
    <xf numFmtId="0" fontId="164" fillId="32" borderId="83" xfId="0" applyFont="1" applyFill="1" applyBorder="1" applyAlignment="1" applyProtection="1">
      <alignment horizontal="center" vertical="center" wrapText="1"/>
      <protection locked="0"/>
    </xf>
    <xf numFmtId="0" fontId="164" fillId="32" borderId="87" xfId="0" applyFont="1" applyFill="1" applyBorder="1" applyAlignment="1" applyProtection="1">
      <alignment horizontal="center" vertical="center" wrapText="1"/>
      <protection locked="0"/>
    </xf>
    <xf numFmtId="0" fontId="164" fillId="59" borderId="31" xfId="0" applyFont="1" applyFill="1" applyBorder="1" applyAlignment="1" applyProtection="1">
      <alignment horizontal="center" vertical="center" wrapText="1"/>
      <protection locked="0"/>
    </xf>
    <xf numFmtId="0" fontId="168" fillId="32" borderId="49" xfId="0" applyFont="1" applyFill="1" applyBorder="1" applyAlignment="1" applyProtection="1">
      <alignment horizontal="center" vertical="center" wrapText="1"/>
      <protection locked="0"/>
    </xf>
    <xf numFmtId="0" fontId="99" fillId="41" borderId="81" xfId="1" applyFont="1" applyFill="1" applyBorder="1" applyAlignment="1" applyProtection="1">
      <alignment horizontal="center" vertical="center" textRotation="90" wrapText="1"/>
      <protection locked="0"/>
    </xf>
    <xf numFmtId="0" fontId="99" fillId="41" borderId="79" xfId="1" applyFont="1" applyFill="1" applyBorder="1" applyAlignment="1" applyProtection="1">
      <alignment horizontal="center" vertical="center" wrapText="1"/>
      <protection locked="0"/>
    </xf>
    <xf numFmtId="0" fontId="90" fillId="41" borderId="21" xfId="1" applyFont="1" applyFill="1" applyBorder="1" applyAlignment="1" applyProtection="1">
      <alignment horizontal="center" vertical="center" textRotation="90" wrapText="1"/>
      <protection locked="0"/>
    </xf>
    <xf numFmtId="0" fontId="90" fillId="41" borderId="82" xfId="1" applyFont="1" applyFill="1" applyBorder="1" applyAlignment="1" applyProtection="1">
      <alignment horizontal="center" vertical="center" textRotation="90" wrapText="1"/>
      <protection locked="0"/>
    </xf>
    <xf numFmtId="0" fontId="90" fillId="41" borderId="49" xfId="1" applyFont="1" applyFill="1" applyBorder="1" applyAlignment="1" applyProtection="1">
      <alignment horizontal="center" vertical="center" textRotation="90" wrapText="1"/>
      <protection locked="0"/>
    </xf>
    <xf numFmtId="0" fontId="90" fillId="41" borderId="86" xfId="1" applyFont="1" applyFill="1" applyBorder="1" applyAlignment="1" applyProtection="1">
      <alignment horizontal="center" vertical="center" textRotation="90" wrapText="1"/>
      <protection locked="0"/>
    </xf>
    <xf numFmtId="0" fontId="90" fillId="41" borderId="83" xfId="1" applyFont="1" applyFill="1" applyBorder="1" applyAlignment="1" applyProtection="1">
      <alignment horizontal="center" vertical="center" textRotation="90" wrapText="1"/>
      <protection locked="0"/>
    </xf>
    <xf numFmtId="0" fontId="90" fillId="41" borderId="91" xfId="1" applyFont="1" applyFill="1" applyBorder="1" applyAlignment="1" applyProtection="1">
      <alignment horizontal="center" vertical="center" textRotation="90" wrapText="1"/>
      <protection locked="0"/>
    </xf>
    <xf numFmtId="0" fontId="90" fillId="41" borderId="87" xfId="1" applyFont="1" applyFill="1" applyBorder="1" applyAlignment="1" applyProtection="1">
      <alignment horizontal="center" vertical="center" textRotation="90" wrapText="1"/>
      <protection locked="0"/>
    </xf>
    <xf numFmtId="0" fontId="90" fillId="41" borderId="67" xfId="1" applyFont="1" applyFill="1" applyBorder="1" applyAlignment="1" applyProtection="1">
      <alignment horizontal="center" vertical="center" textRotation="90" wrapText="1"/>
      <protection locked="0"/>
    </xf>
    <xf numFmtId="0" fontId="90" fillId="41" borderId="66" xfId="1" applyFont="1" applyFill="1" applyBorder="1" applyAlignment="1" applyProtection="1">
      <alignment horizontal="center" vertical="center" textRotation="90" wrapText="1"/>
      <protection locked="0"/>
    </xf>
    <xf numFmtId="0" fontId="90" fillId="41" borderId="68" xfId="1" applyFont="1" applyFill="1" applyBorder="1" applyAlignment="1" applyProtection="1">
      <alignment horizontal="center" vertical="center" textRotation="90" wrapText="1"/>
      <protection locked="0"/>
    </xf>
    <xf numFmtId="0" fontId="90" fillId="41" borderId="81" xfId="1" applyFont="1" applyFill="1" applyBorder="1" applyAlignment="1" applyProtection="1">
      <alignment horizontal="center" vertical="center" textRotation="90" wrapText="1"/>
      <protection locked="0"/>
    </xf>
    <xf numFmtId="0" fontId="235" fillId="0" borderId="29" xfId="0" applyFont="1" applyBorder="1" applyAlignment="1" applyProtection="1">
      <alignment horizontal="center" vertical="center" wrapText="1"/>
      <protection locked="0" hidden="1"/>
    </xf>
    <xf numFmtId="0" fontId="234" fillId="0" borderId="23" xfId="0" applyFont="1" applyBorder="1" applyAlignment="1" applyProtection="1">
      <alignment horizontal="center" vertical="center" wrapText="1"/>
      <protection locked="0"/>
    </xf>
    <xf numFmtId="0" fontId="236" fillId="32" borderId="50" xfId="9" applyFont="1" applyFill="1" applyBorder="1" applyAlignment="1" applyProtection="1">
      <alignment horizontal="center" vertical="center" wrapText="1"/>
      <protection locked="0"/>
    </xf>
    <xf numFmtId="0" fontId="90" fillId="32" borderId="56" xfId="1" applyFont="1" applyFill="1" applyBorder="1" applyAlignment="1" applyProtection="1">
      <alignment horizontal="center" vertical="center" textRotation="180" wrapText="1"/>
      <protection locked="0"/>
    </xf>
    <xf numFmtId="0" fontId="90" fillId="32" borderId="41" xfId="1" applyFont="1" applyFill="1" applyBorder="1" applyAlignment="1" applyProtection="1">
      <alignment horizontal="center" vertical="center" textRotation="180" wrapText="1"/>
      <protection locked="0"/>
    </xf>
    <xf numFmtId="0" fontId="90" fillId="32" borderId="55" xfId="1" applyFont="1" applyFill="1" applyBorder="1" applyAlignment="1" applyProtection="1">
      <alignment horizontal="center" vertical="center" textRotation="180" wrapText="1"/>
      <protection locked="0"/>
    </xf>
    <xf numFmtId="0" fontId="90" fillId="32" borderId="40" xfId="1" applyFont="1" applyFill="1" applyBorder="1" applyAlignment="1" applyProtection="1">
      <alignment horizontal="center" vertical="center" textRotation="180" wrapText="1"/>
      <protection locked="0"/>
    </xf>
    <xf numFmtId="0" fontId="90" fillId="32" borderId="101" xfId="1" applyFont="1" applyFill="1" applyBorder="1" applyAlignment="1" applyProtection="1">
      <alignment horizontal="center" vertical="center" textRotation="180" wrapText="1"/>
      <protection locked="0"/>
    </xf>
    <xf numFmtId="0" fontId="61" fillId="0" borderId="8" xfId="0" applyFont="1" applyBorder="1" applyAlignment="1" applyProtection="1">
      <alignment horizontal="center" vertical="center" wrapText="1"/>
      <protection locked="0"/>
    </xf>
    <xf numFmtId="0" fontId="235" fillId="0" borderId="65" xfId="0" applyFont="1" applyBorder="1" applyAlignment="1" applyProtection="1">
      <alignment horizontal="center" vertical="center" wrapText="1"/>
      <protection locked="0" hidden="1"/>
    </xf>
    <xf numFmtId="0" fontId="236" fillId="32" borderId="72" xfId="9" applyFont="1" applyFill="1" applyBorder="1" applyAlignment="1" applyProtection="1">
      <alignment horizontal="center" vertical="center" wrapText="1"/>
      <protection locked="0"/>
    </xf>
    <xf numFmtId="0" fontId="90" fillId="32" borderId="27" xfId="1" applyFont="1" applyFill="1" applyBorder="1" applyAlignment="1" applyProtection="1">
      <alignment horizontal="center" vertical="center" textRotation="180" wrapText="1"/>
      <protection locked="0"/>
    </xf>
    <xf numFmtId="0" fontId="90" fillId="32" borderId="7" xfId="1" applyFont="1" applyFill="1" applyBorder="1" applyAlignment="1" applyProtection="1">
      <alignment horizontal="center" vertical="center" textRotation="180" wrapText="1"/>
      <protection locked="0"/>
    </xf>
    <xf numFmtId="0" fontId="90" fillId="32" borderId="26" xfId="1" applyFont="1" applyFill="1" applyBorder="1" applyAlignment="1" applyProtection="1">
      <alignment horizontal="center" vertical="center" textRotation="180" wrapText="1"/>
      <protection locked="0"/>
    </xf>
    <xf numFmtId="0" fontId="90" fillId="32" borderId="8" xfId="1" applyFont="1" applyFill="1" applyBorder="1" applyAlignment="1" applyProtection="1">
      <alignment horizontal="center" vertical="center" textRotation="180" wrapText="1"/>
      <protection locked="0"/>
    </xf>
    <xf numFmtId="0" fontId="90" fillId="32" borderId="31" xfId="1" applyFont="1" applyFill="1" applyBorder="1" applyAlignment="1" applyProtection="1">
      <alignment horizontal="center" vertical="center" textRotation="180" wrapText="1"/>
      <protection locked="0"/>
    </xf>
    <xf numFmtId="0" fontId="235" fillId="0" borderId="26" xfId="0" applyFont="1" applyBorder="1" applyAlignment="1" applyProtection="1">
      <alignment horizontal="center" vertical="center" wrapText="1"/>
      <protection locked="0" hidden="1"/>
    </xf>
    <xf numFmtId="0" fontId="236" fillId="32" borderId="8" xfId="9" applyFont="1" applyFill="1" applyBorder="1" applyAlignment="1" applyProtection="1">
      <alignment vertical="center" wrapText="1"/>
      <protection locked="0"/>
    </xf>
    <xf numFmtId="0" fontId="234" fillId="0" borderId="18" xfId="0" applyFont="1" applyBorder="1" applyAlignment="1" applyProtection="1">
      <alignment horizontal="center" vertical="center" wrapText="1"/>
      <protection locked="0"/>
    </xf>
    <xf numFmtId="0" fontId="236" fillId="32" borderId="89" xfId="9" applyFont="1" applyFill="1" applyBorder="1" applyAlignment="1" applyProtection="1">
      <alignment vertical="center" wrapText="1"/>
      <protection locked="0"/>
    </xf>
    <xf numFmtId="0" fontId="90" fillId="32" borderId="37" xfId="1" applyFont="1" applyFill="1" applyBorder="1" applyAlignment="1" applyProtection="1">
      <alignment horizontal="center" vertical="center" textRotation="180" wrapText="1"/>
      <protection locked="0"/>
    </xf>
    <xf numFmtId="0" fontId="90" fillId="32" borderId="1" xfId="1" applyFont="1" applyFill="1" applyBorder="1" applyAlignment="1" applyProtection="1">
      <alignment horizontal="center" vertical="center" textRotation="180" wrapText="1"/>
      <protection locked="0"/>
    </xf>
    <xf numFmtId="0" fontId="90" fillId="32" borderId="65" xfId="1" applyFont="1" applyFill="1" applyBorder="1" applyAlignment="1" applyProtection="1">
      <alignment horizontal="center" vertical="center" textRotation="180" wrapText="1"/>
      <protection locked="0"/>
    </xf>
    <xf numFmtId="0" fontId="90" fillId="32" borderId="3" xfId="1" applyFont="1" applyFill="1" applyBorder="1" applyAlignment="1" applyProtection="1">
      <alignment horizontal="center" vertical="center" textRotation="180" wrapText="1"/>
      <protection locked="0"/>
    </xf>
    <xf numFmtId="0" fontId="90" fillId="41" borderId="108" xfId="1" applyFont="1" applyFill="1" applyBorder="1" applyAlignment="1" applyProtection="1">
      <alignment horizontal="center" vertical="center" textRotation="180" wrapText="1"/>
      <protection locked="0"/>
    </xf>
    <xf numFmtId="0" fontId="90" fillId="32" borderId="2" xfId="1" applyFont="1" applyFill="1" applyBorder="1" applyAlignment="1" applyProtection="1">
      <alignment horizontal="center" vertical="center" textRotation="180" wrapText="1"/>
      <protection locked="0"/>
    </xf>
    <xf numFmtId="0" fontId="90" fillId="32" borderId="29" xfId="1" applyFont="1" applyFill="1" applyBorder="1" applyAlignment="1" applyProtection="1">
      <alignment horizontal="center" vertical="center" textRotation="180" wrapText="1"/>
      <protection locked="0"/>
    </xf>
    <xf numFmtId="0" fontId="32" fillId="0" borderId="102" xfId="0" applyFont="1" applyBorder="1" applyAlignment="1" applyProtection="1">
      <alignment horizontal="center" vertical="center" wrapText="1"/>
      <protection locked="0"/>
    </xf>
    <xf numFmtId="0" fontId="32" fillId="0" borderId="106" xfId="0" applyFont="1" applyBorder="1" applyAlignment="1" applyProtection="1">
      <alignment horizontal="center" vertical="center" wrapText="1"/>
      <protection locked="0"/>
    </xf>
    <xf numFmtId="0" fontId="0" fillId="0" borderId="102" xfId="0" applyBorder="1" applyAlignment="1" applyProtection="1">
      <alignment horizontal="center" vertical="center" wrapText="1"/>
      <protection locked="0"/>
    </xf>
    <xf numFmtId="0" fontId="0" fillId="0" borderId="69" xfId="0" applyBorder="1" applyAlignment="1" applyProtection="1">
      <alignment horizontal="center" vertical="center" wrapText="1"/>
      <protection locked="0"/>
    </xf>
    <xf numFmtId="0" fontId="0" fillId="0" borderId="70" xfId="0" applyBorder="1" applyAlignment="1" applyProtection="1">
      <alignment horizontal="center" vertical="center" wrapText="1"/>
      <protection locked="0"/>
    </xf>
    <xf numFmtId="0" fontId="0" fillId="0" borderId="71" xfId="0" applyBorder="1" applyAlignment="1" applyProtection="1">
      <alignment horizontal="center" vertical="center" wrapText="1"/>
      <protection locked="0"/>
    </xf>
    <xf numFmtId="0" fontId="0" fillId="0" borderId="103" xfId="0" applyBorder="1" applyAlignment="1" applyProtection="1">
      <alignment horizontal="center" vertical="center" wrapText="1"/>
      <protection locked="0"/>
    </xf>
    <xf numFmtId="0" fontId="169" fillId="59" borderId="49" xfId="0" applyFont="1" applyFill="1" applyBorder="1" applyAlignment="1" applyProtection="1">
      <alignment horizontal="center" vertical="center" wrapText="1"/>
      <protection locked="0"/>
    </xf>
    <xf numFmtId="0" fontId="199" fillId="32" borderId="81" xfId="0" applyFont="1" applyFill="1" applyBorder="1" applyAlignment="1" applyProtection="1">
      <alignment horizontal="center" vertical="center" wrapText="1"/>
      <protection locked="0"/>
    </xf>
    <xf numFmtId="0" fontId="32" fillId="0" borderId="0" xfId="0" applyFont="1" applyAlignment="1" applyProtection="1">
      <alignment horizontal="center" vertical="center" wrapText="1"/>
      <protection locked="0"/>
    </xf>
    <xf numFmtId="0" fontId="0" fillId="0" borderId="0" xfId="0" applyAlignment="1" applyProtection="1">
      <alignment horizontal="center" vertical="center" wrapText="1"/>
      <protection locked="0"/>
    </xf>
    <xf numFmtId="0" fontId="223" fillId="32" borderId="0" xfId="0" applyFont="1" applyFill="1" applyAlignment="1" applyProtection="1">
      <alignment horizontal="center" vertical="center" wrapText="1"/>
      <protection locked="0"/>
    </xf>
    <xf numFmtId="0" fontId="223" fillId="32" borderId="0" xfId="0" applyFont="1" applyFill="1" applyProtection="1">
      <protection locked="0"/>
    </xf>
    <xf numFmtId="0" fontId="233" fillId="0" borderId="185" xfId="0" applyFont="1" applyBorder="1" applyAlignment="1" applyProtection="1">
      <alignment horizontal="center" vertical="center" wrapText="1"/>
      <protection locked="0"/>
    </xf>
    <xf numFmtId="0" fontId="236" fillId="32" borderId="79" xfId="9" applyFont="1" applyFill="1" applyBorder="1" applyAlignment="1" applyProtection="1">
      <alignment horizontal="center" vertical="center" wrapText="1"/>
      <protection locked="0"/>
    </xf>
    <xf numFmtId="0" fontId="185" fillId="0" borderId="18" xfId="0" applyFont="1" applyBorder="1" applyProtection="1">
      <protection locked="0"/>
    </xf>
    <xf numFmtId="0" fontId="185" fillId="0" borderId="22" xfId="0" applyFont="1" applyBorder="1" applyProtection="1">
      <protection locked="0"/>
    </xf>
    <xf numFmtId="0" fontId="185" fillId="0" borderId="96" xfId="0" applyFont="1" applyBorder="1" applyProtection="1">
      <protection locked="0"/>
    </xf>
    <xf numFmtId="0" fontId="148" fillId="0" borderId="0" xfId="0" applyFont="1" applyAlignment="1" applyProtection="1">
      <alignment horizontal="center" vertical="center" wrapText="1"/>
      <protection locked="0"/>
    </xf>
    <xf numFmtId="0" fontId="148" fillId="0" borderId="0" xfId="0" applyFont="1" applyAlignment="1" applyProtection="1">
      <alignment vertical="center" wrapText="1"/>
      <protection locked="0"/>
    </xf>
    <xf numFmtId="0" fontId="233" fillId="0" borderId="187" xfId="0" applyFont="1" applyBorder="1" applyAlignment="1" applyProtection="1">
      <alignment horizontal="center" vertical="center" wrapText="1"/>
      <protection locked="0"/>
    </xf>
    <xf numFmtId="0" fontId="169" fillId="32" borderId="188" xfId="1" applyFont="1" applyFill="1" applyBorder="1" applyAlignment="1" applyProtection="1">
      <alignment horizontal="center" vertical="center" wrapText="1" readingOrder="2"/>
      <protection locked="0"/>
    </xf>
    <xf numFmtId="0" fontId="231" fillId="0" borderId="189" xfId="0" applyFont="1" applyBorder="1" applyAlignment="1" applyProtection="1">
      <alignment horizontal="center" vertical="center" wrapText="1"/>
      <protection locked="0"/>
    </xf>
    <xf numFmtId="0" fontId="231" fillId="0" borderId="190" xfId="0" applyFont="1" applyBorder="1" applyAlignment="1" applyProtection="1">
      <alignment horizontal="center" vertical="center" wrapText="1"/>
      <protection locked="0"/>
    </xf>
    <xf numFmtId="0" fontId="185" fillId="0" borderId="27" xfId="0" applyFont="1" applyBorder="1" applyProtection="1">
      <protection locked="0"/>
    </xf>
    <xf numFmtId="0" fontId="185" fillId="0" borderId="8" xfId="0" applyFont="1" applyBorder="1" applyProtection="1">
      <protection locked="0"/>
    </xf>
    <xf numFmtId="0" fontId="185" fillId="0" borderId="7" xfId="0" applyFont="1" applyBorder="1" applyProtection="1">
      <protection locked="0"/>
    </xf>
    <xf numFmtId="0" fontId="123" fillId="32" borderId="0" xfId="0" applyFont="1" applyFill="1" applyProtection="1">
      <protection locked="0"/>
    </xf>
    <xf numFmtId="0" fontId="89" fillId="0" borderId="0" xfId="0" applyFont="1" applyAlignment="1" applyProtection="1">
      <alignment horizontal="center" vertical="center" wrapText="1"/>
      <protection locked="0"/>
    </xf>
    <xf numFmtId="0" fontId="185" fillId="0" borderId="69" xfId="0" applyFont="1" applyBorder="1" applyProtection="1">
      <protection locked="0"/>
    </xf>
    <xf numFmtId="0" fontId="185" fillId="0" borderId="70" xfId="0" applyFont="1" applyBorder="1" applyProtection="1">
      <protection locked="0"/>
    </xf>
    <xf numFmtId="0" fontId="185" fillId="0" borderId="106" xfId="0" applyFont="1" applyBorder="1" applyProtection="1">
      <protection locked="0"/>
    </xf>
    <xf numFmtId="0" fontId="61" fillId="0" borderId="0" xfId="0" applyFont="1" applyAlignment="1" applyProtection="1">
      <alignment horizontal="center" vertical="center" wrapText="1"/>
      <protection locked="0"/>
    </xf>
    <xf numFmtId="0" fontId="90" fillId="32" borderId="61" xfId="1" applyFont="1" applyFill="1" applyBorder="1" applyAlignment="1" applyProtection="1">
      <alignment horizontal="center" vertical="center" textRotation="180" wrapText="1"/>
      <protection locked="0"/>
    </xf>
    <xf numFmtId="0" fontId="90" fillId="32" borderId="18" xfId="1" applyFont="1" applyFill="1" applyBorder="1" applyAlignment="1" applyProtection="1">
      <alignment horizontal="center" vertical="center" textRotation="180" wrapText="1"/>
      <protection locked="0"/>
    </xf>
    <xf numFmtId="0" fontId="90" fillId="32" borderId="22" xfId="1" applyFont="1" applyFill="1" applyBorder="1" applyAlignment="1" applyProtection="1">
      <alignment horizontal="center" vertical="center" textRotation="180" wrapText="1"/>
      <protection locked="0"/>
    </xf>
    <xf numFmtId="0" fontId="90" fillId="32" borderId="23" xfId="1" applyFont="1" applyFill="1" applyBorder="1" applyAlignment="1" applyProtection="1">
      <alignment horizontal="center" vertical="center" textRotation="180" wrapText="1"/>
      <protection locked="0"/>
    </xf>
    <xf numFmtId="0" fontId="90" fillId="32" borderId="93" xfId="1" applyFont="1" applyFill="1" applyBorder="1" applyAlignment="1" applyProtection="1">
      <alignment horizontal="center" vertical="center" textRotation="180" wrapText="1"/>
      <protection locked="0"/>
    </xf>
    <xf numFmtId="0" fontId="41" fillId="0" borderId="0" xfId="0" applyFont="1" applyAlignment="1" applyProtection="1">
      <alignment vertical="center" wrapText="1"/>
      <protection locked="0"/>
    </xf>
    <xf numFmtId="0" fontId="90" fillId="32" borderId="30" xfId="1" applyFont="1" applyFill="1" applyBorder="1" applyAlignment="1" applyProtection="1">
      <alignment horizontal="center" vertical="center" textRotation="180" wrapText="1"/>
      <protection locked="0"/>
    </xf>
    <xf numFmtId="0" fontId="90" fillId="41" borderId="31" xfId="1" applyFont="1" applyFill="1" applyBorder="1" applyAlignment="1" applyProtection="1">
      <alignment horizontal="center" vertical="center" textRotation="180" wrapText="1"/>
      <protection locked="0"/>
    </xf>
    <xf numFmtId="0" fontId="90" fillId="32" borderId="99" xfId="1" applyFont="1" applyFill="1" applyBorder="1" applyAlignment="1" applyProtection="1">
      <alignment horizontal="center" vertical="center" textRotation="180" wrapText="1"/>
      <protection locked="0"/>
    </xf>
    <xf numFmtId="0" fontId="90" fillId="41" borderId="94" xfId="1" applyFont="1" applyFill="1" applyBorder="1" applyAlignment="1">
      <alignment horizontal="center" vertical="center" textRotation="180" wrapText="1"/>
    </xf>
    <xf numFmtId="0" fontId="90" fillId="41" borderId="99" xfId="1" applyFont="1" applyFill="1" applyBorder="1" applyAlignment="1">
      <alignment horizontal="center" vertical="center" textRotation="180" wrapText="1"/>
    </xf>
    <xf numFmtId="0" fontId="90" fillId="41" borderId="86" xfId="1" applyFont="1" applyFill="1" applyBorder="1" applyAlignment="1">
      <alignment horizontal="center" vertical="center" textRotation="180" wrapText="1"/>
    </xf>
    <xf numFmtId="0" fontId="90" fillId="41" borderId="32" xfId="1" applyFont="1" applyFill="1" applyBorder="1" applyAlignment="1">
      <alignment horizontal="center" vertical="center" textRotation="180" wrapText="1"/>
    </xf>
    <xf numFmtId="0" fontId="90" fillId="41" borderId="21" xfId="1" applyFont="1" applyFill="1" applyBorder="1" applyAlignment="1">
      <alignment horizontal="center" vertical="center" textRotation="180" wrapText="1"/>
    </xf>
    <xf numFmtId="0" fontId="90" fillId="41" borderId="20" xfId="1" applyFont="1" applyFill="1" applyBorder="1" applyAlignment="1">
      <alignment horizontal="center" vertical="center" textRotation="180" wrapText="1"/>
    </xf>
    <xf numFmtId="0" fontId="90" fillId="41" borderId="83" xfId="1" applyFont="1" applyFill="1" applyBorder="1" applyAlignment="1">
      <alignment horizontal="center" vertical="center" textRotation="180" wrapText="1"/>
    </xf>
    <xf numFmtId="0" fontId="90" fillId="41" borderId="91" xfId="1" applyFont="1" applyFill="1" applyBorder="1" applyAlignment="1">
      <alignment horizontal="center" vertical="center" textRotation="180" wrapText="1"/>
    </xf>
    <xf numFmtId="0" fontId="90" fillId="41" borderId="79" xfId="1" applyFont="1" applyFill="1" applyBorder="1" applyAlignment="1">
      <alignment horizontal="center" vertical="center" textRotation="180" wrapText="1"/>
    </xf>
    <xf numFmtId="0" fontId="90" fillId="41" borderId="102" xfId="1" applyFont="1" applyFill="1" applyBorder="1" applyAlignment="1">
      <alignment horizontal="center" vertical="center" textRotation="180" wrapText="1"/>
    </xf>
    <xf numFmtId="0" fontId="90" fillId="41" borderId="49" xfId="1" applyFont="1" applyFill="1" applyBorder="1" applyAlignment="1">
      <alignment horizontal="center" vertical="center" textRotation="180" wrapText="1"/>
    </xf>
    <xf numFmtId="0" fontId="90" fillId="41" borderId="101" xfId="1" applyFont="1" applyFill="1" applyBorder="1" applyAlignment="1">
      <alignment horizontal="center" vertical="center" textRotation="180" wrapText="1"/>
    </xf>
    <xf numFmtId="0" fontId="90" fillId="41" borderId="82" xfId="1" applyFont="1" applyFill="1" applyBorder="1" applyAlignment="1">
      <alignment horizontal="center" vertical="center" textRotation="180" wrapText="1"/>
    </xf>
    <xf numFmtId="0" fontId="90" fillId="41" borderId="87" xfId="1" applyFont="1" applyFill="1" applyBorder="1" applyAlignment="1">
      <alignment horizontal="center" vertical="center" textRotation="180" wrapText="1"/>
    </xf>
    <xf numFmtId="0" fontId="90" fillId="41" borderId="93" xfId="1" applyFont="1" applyFill="1" applyBorder="1" applyAlignment="1">
      <alignment horizontal="center" vertical="center" textRotation="180" wrapText="1"/>
    </xf>
    <xf numFmtId="0" fontId="90" fillId="41" borderId="111" xfId="1" applyFont="1" applyFill="1" applyBorder="1" applyAlignment="1">
      <alignment horizontal="center" vertical="center" textRotation="180" wrapText="1"/>
    </xf>
    <xf numFmtId="0" fontId="90" fillId="41" borderId="33" xfId="1" applyFont="1" applyFill="1" applyBorder="1" applyAlignment="1">
      <alignment horizontal="center" vertical="center" textRotation="180" wrapText="1"/>
    </xf>
    <xf numFmtId="0" fontId="90" fillId="41" borderId="89" xfId="1" applyFont="1" applyFill="1" applyBorder="1" applyAlignment="1">
      <alignment horizontal="center" vertical="center" textRotation="180" wrapText="1"/>
    </xf>
    <xf numFmtId="0" fontId="90" fillId="41" borderId="115" xfId="1" applyFont="1" applyFill="1" applyBorder="1" applyAlignment="1">
      <alignment horizontal="center" vertical="center" textRotation="180" wrapText="1"/>
    </xf>
    <xf numFmtId="0" fontId="90" fillId="41" borderId="68" xfId="1" applyFont="1" applyFill="1" applyBorder="1" applyAlignment="1">
      <alignment horizontal="center" vertical="center" textRotation="180" wrapText="1"/>
    </xf>
    <xf numFmtId="0" fontId="13" fillId="0" borderId="96" xfId="7" applyFont="1" applyBorder="1" applyAlignment="1" applyProtection="1">
      <alignment horizontal="center" vertical="center" textRotation="90" wrapText="1"/>
      <protection locked="0"/>
    </xf>
    <xf numFmtId="0" fontId="42" fillId="0" borderId="49" xfId="7" applyFont="1" applyBorder="1" applyAlignment="1" applyProtection="1">
      <alignment vertical="center" textRotation="90"/>
      <protection locked="0"/>
    </xf>
    <xf numFmtId="0" fontId="13" fillId="0" borderId="41" xfId="7" applyFont="1" applyBorder="1" applyAlignment="1" applyProtection="1">
      <alignment horizontal="center" vertical="center" textRotation="90" wrapText="1"/>
      <protection locked="0"/>
    </xf>
    <xf numFmtId="0" fontId="42" fillId="0" borderId="111" xfId="7" applyFont="1" applyBorder="1" applyAlignment="1" applyProtection="1">
      <alignment vertical="center" textRotation="90"/>
      <protection locked="0"/>
    </xf>
    <xf numFmtId="0" fontId="269" fillId="32" borderId="18" xfId="7" applyFont="1" applyFill="1" applyBorder="1" applyAlignment="1">
      <alignment horizontal="center" vertical="center" shrinkToFit="1" readingOrder="2"/>
    </xf>
    <xf numFmtId="0" fontId="269" fillId="32" borderId="22" xfId="7" applyFont="1" applyFill="1" applyBorder="1" applyAlignment="1">
      <alignment horizontal="center" vertical="center" shrinkToFit="1" readingOrder="2"/>
    </xf>
    <xf numFmtId="0" fontId="269" fillId="32" borderId="96" xfId="7" applyFont="1" applyFill="1" applyBorder="1" applyAlignment="1">
      <alignment horizontal="center" vertical="center" shrinkToFit="1" readingOrder="2"/>
    </xf>
    <xf numFmtId="0" fontId="270" fillId="17" borderId="94" xfId="7" applyFont="1" applyFill="1" applyBorder="1" applyAlignment="1">
      <alignment horizontal="center" vertical="center" shrinkToFit="1" readingOrder="2"/>
    </xf>
    <xf numFmtId="0" fontId="269" fillId="32" borderId="95" xfId="7" applyFont="1" applyFill="1" applyBorder="1" applyAlignment="1">
      <alignment horizontal="center" vertical="center" shrinkToFit="1" readingOrder="2"/>
    </xf>
    <xf numFmtId="0" fontId="269" fillId="17" borderId="94" xfId="7" applyFont="1" applyFill="1" applyBorder="1" applyAlignment="1">
      <alignment horizontal="center" vertical="center" shrinkToFit="1" readingOrder="2"/>
    </xf>
    <xf numFmtId="0" fontId="271" fillId="17" borderId="30" xfId="7" applyFont="1" applyFill="1" applyBorder="1" applyAlignment="1">
      <alignment horizontal="center" vertical="center" shrinkToFit="1" readingOrder="2"/>
    </xf>
    <xf numFmtId="0" fontId="269" fillId="17" borderId="35" xfId="7" applyFont="1" applyFill="1" applyBorder="1" applyAlignment="1">
      <alignment horizontal="center" vertical="center" shrinkToFit="1" readingOrder="2"/>
    </xf>
    <xf numFmtId="0" fontId="269" fillId="17" borderId="30" xfId="7" applyFont="1" applyFill="1" applyBorder="1" applyAlignment="1">
      <alignment horizontal="center" vertical="center" shrinkToFit="1" readingOrder="2"/>
    </xf>
    <xf numFmtId="0" fontId="271" fillId="17" borderId="34" xfId="7" applyFont="1" applyFill="1" applyBorder="1" applyAlignment="1">
      <alignment horizontal="center" vertical="center" shrinkToFit="1" readingOrder="2"/>
    </xf>
    <xf numFmtId="0" fontId="100" fillId="32" borderId="115" xfId="7" applyFont="1" applyFill="1" applyBorder="1" applyAlignment="1">
      <alignment horizontal="center" vertical="center" wrapText="1" readingOrder="2"/>
    </xf>
    <xf numFmtId="0" fontId="269" fillId="32" borderId="23" xfId="7" applyFont="1" applyFill="1" applyBorder="1" applyAlignment="1">
      <alignment horizontal="center" vertical="center" shrinkToFit="1" readingOrder="2"/>
    </xf>
    <xf numFmtId="0" fontId="270" fillId="17" borderId="82" xfId="7" applyFont="1" applyFill="1" applyBorder="1" applyAlignment="1">
      <alignment horizontal="center" vertical="center" shrinkToFit="1" readingOrder="2"/>
    </xf>
    <xf numFmtId="0" fontId="306" fillId="22" borderId="69" xfId="18" applyFont="1" applyFill="1" applyBorder="1" applyAlignment="1" applyProtection="1">
      <alignment horizontal="center" vertical="center" textRotation="90" wrapText="1" shrinkToFit="1" readingOrder="2"/>
      <protection locked="0"/>
    </xf>
    <xf numFmtId="0" fontId="306" fillId="22" borderId="70" xfId="18" applyFont="1" applyFill="1" applyBorder="1" applyAlignment="1" applyProtection="1">
      <alignment horizontal="center" vertical="center" textRotation="90" wrapText="1" shrinkToFit="1" readingOrder="2"/>
      <protection locked="0"/>
    </xf>
    <xf numFmtId="0" fontId="304" fillId="51" borderId="69" xfId="18" applyFont="1" applyFill="1" applyBorder="1" applyAlignment="1" applyProtection="1">
      <alignment horizontal="center" vertical="center" textRotation="90" shrinkToFit="1" readingOrder="2"/>
      <protection locked="0"/>
    </xf>
    <xf numFmtId="0" fontId="304" fillId="51" borderId="70" xfId="18" applyFont="1" applyFill="1" applyBorder="1" applyAlignment="1" applyProtection="1">
      <alignment horizontal="center" vertical="center" textRotation="90" shrinkToFit="1" readingOrder="2"/>
      <protection locked="0"/>
    </xf>
    <xf numFmtId="0" fontId="304" fillId="51" borderId="71" xfId="18" applyFont="1" applyFill="1" applyBorder="1" applyAlignment="1" applyProtection="1">
      <alignment horizontal="center" vertical="center" textRotation="90" shrinkToFit="1" readingOrder="2"/>
      <protection locked="0"/>
    </xf>
    <xf numFmtId="0" fontId="301" fillId="0" borderId="82" xfId="18" applyFont="1" applyBorder="1" applyAlignment="1" applyProtection="1">
      <alignment horizontal="center" vertical="center" shrinkToFit="1" readingOrder="2"/>
      <protection locked="0"/>
    </xf>
    <xf numFmtId="0" fontId="301" fillId="0" borderId="91" xfId="18" applyFont="1" applyBorder="1" applyAlignment="1" applyProtection="1">
      <alignment horizontal="center" vertical="center" shrinkToFit="1" readingOrder="2"/>
      <protection locked="0"/>
    </xf>
    <xf numFmtId="0" fontId="302" fillId="0" borderId="48" xfId="18" applyFont="1" applyBorder="1" applyAlignment="1" applyProtection="1">
      <alignment horizontal="center" vertical="center" shrinkToFit="1" readingOrder="2"/>
      <protection locked="0"/>
    </xf>
    <xf numFmtId="0" fontId="302" fillId="0" borderId="83" xfId="18" applyFont="1" applyBorder="1" applyAlignment="1" applyProtection="1">
      <alignment horizontal="center" vertical="center" shrinkToFit="1" readingOrder="2"/>
      <protection locked="0"/>
    </xf>
    <xf numFmtId="0" fontId="302" fillId="0" borderId="48" xfId="18" applyFont="1" applyBorder="1" applyAlignment="1">
      <alignment horizontal="center" vertical="center" shrinkToFit="1" readingOrder="2"/>
    </xf>
    <xf numFmtId="0" fontId="302" fillId="0" borderId="113" xfId="18" applyFont="1" applyBorder="1" applyAlignment="1">
      <alignment horizontal="center" vertical="center" shrinkToFit="1" readingOrder="2"/>
    </xf>
    <xf numFmtId="0" fontId="302" fillId="17" borderId="20" xfId="18" applyFont="1" applyFill="1" applyBorder="1" applyAlignment="1">
      <alignment horizontal="center" vertical="center" shrinkToFit="1" readingOrder="2"/>
    </xf>
    <xf numFmtId="0" fontId="302" fillId="0" borderId="79" xfId="18" applyFont="1" applyBorder="1" applyAlignment="1">
      <alignment horizontal="center" vertical="center" shrinkToFit="1" readingOrder="2"/>
    </xf>
    <xf numFmtId="0" fontId="302" fillId="17" borderId="79" xfId="18" applyFont="1" applyFill="1" applyBorder="1" applyAlignment="1">
      <alignment horizontal="center" vertical="center" shrinkToFit="1" readingOrder="2"/>
    </xf>
    <xf numFmtId="0" fontId="302" fillId="0" borderId="20" xfId="18" applyFont="1" applyBorder="1" applyAlignment="1">
      <alignment horizontal="center" vertical="center" shrinkToFit="1" readingOrder="2"/>
    </xf>
    <xf numFmtId="0" fontId="302" fillId="0" borderId="21" xfId="18" applyFont="1" applyBorder="1" applyAlignment="1">
      <alignment horizontal="center" vertical="center" shrinkToFit="1" readingOrder="2"/>
    </xf>
    <xf numFmtId="0" fontId="302" fillId="0" borderId="19" xfId="18" applyFont="1" applyBorder="1" applyAlignment="1">
      <alignment horizontal="center" vertical="center" shrinkToFit="1" readingOrder="2"/>
    </xf>
    <xf numFmtId="0" fontId="302" fillId="0" borderId="47" xfId="18" applyFont="1" applyBorder="1" applyAlignment="1">
      <alignment horizontal="center" vertical="center" shrinkToFit="1" readingOrder="2"/>
    </xf>
    <xf numFmtId="9" fontId="303" fillId="0" borderId="18" xfId="18" applyNumberFormat="1" applyFont="1" applyBorder="1" applyAlignment="1">
      <alignment horizontal="center" vertical="center" shrinkToFit="1" readingOrder="2"/>
    </xf>
    <xf numFmtId="9" fontId="303" fillId="0" borderId="23" xfId="18" applyNumberFormat="1" applyFont="1" applyBorder="1" applyAlignment="1">
      <alignment horizontal="center" vertical="center" shrinkToFit="1" readingOrder="2"/>
    </xf>
    <xf numFmtId="0" fontId="303" fillId="17" borderId="47" xfId="18" applyFont="1" applyFill="1" applyBorder="1" applyAlignment="1">
      <alignment horizontal="center" vertical="center" shrinkToFit="1" readingOrder="2"/>
    </xf>
    <xf numFmtId="0" fontId="303" fillId="17" borderId="48" xfId="18" applyFont="1" applyFill="1" applyBorder="1" applyAlignment="1">
      <alignment horizontal="center" vertical="center" shrinkToFit="1" readingOrder="2"/>
    </xf>
    <xf numFmtId="0" fontId="303" fillId="17" borderId="113" xfId="18" applyFont="1" applyFill="1" applyBorder="1" applyAlignment="1">
      <alignment horizontal="center" vertical="center" shrinkToFit="1" readingOrder="2"/>
    </xf>
    <xf numFmtId="0" fontId="302" fillId="0" borderId="83" xfId="18" applyFont="1" applyBorder="1" applyAlignment="1">
      <alignment horizontal="center" vertical="center" shrinkToFit="1" readingOrder="2"/>
    </xf>
    <xf numFmtId="0" fontId="302" fillId="0" borderId="87" xfId="18" applyFont="1" applyBorder="1" applyAlignment="1">
      <alignment horizontal="center" vertical="center" shrinkToFit="1" readingOrder="2"/>
    </xf>
    <xf numFmtId="0" fontId="302" fillId="17" borderId="32" xfId="18" applyFont="1" applyFill="1" applyBorder="1" applyAlignment="1">
      <alignment horizontal="center" vertical="center" shrinkToFit="1" readingOrder="2"/>
    </xf>
    <xf numFmtId="0" fontId="302" fillId="0" borderId="49" xfId="18" applyFont="1" applyBorder="1" applyAlignment="1">
      <alignment horizontal="center" vertical="center" shrinkToFit="1" readingOrder="2"/>
    </xf>
    <xf numFmtId="0" fontId="302" fillId="17" borderId="81" xfId="18" applyFont="1" applyFill="1" applyBorder="1" applyAlignment="1">
      <alignment horizontal="center" vertical="center" shrinkToFit="1" readingOrder="2"/>
    </xf>
    <xf numFmtId="0" fontId="302" fillId="0" borderId="33" xfId="18" applyFont="1" applyBorder="1" applyAlignment="1">
      <alignment horizontal="center" vertical="center" shrinkToFit="1" readingOrder="2"/>
    </xf>
    <xf numFmtId="0" fontId="302" fillId="0" borderId="86" xfId="18" applyFont="1" applyBorder="1" applyAlignment="1">
      <alignment horizontal="center" vertical="center" shrinkToFit="1" readingOrder="2"/>
    </xf>
    <xf numFmtId="0" fontId="302" fillId="0" borderId="91" xfId="18" applyFont="1" applyBorder="1" applyAlignment="1">
      <alignment horizontal="center" vertical="center" shrinkToFit="1" readingOrder="2"/>
    </xf>
    <xf numFmtId="0" fontId="302" fillId="0" borderId="82" xfId="18" applyFont="1" applyBorder="1" applyAlignment="1">
      <alignment horizontal="center" vertical="center" shrinkToFit="1" readingOrder="2"/>
    </xf>
    <xf numFmtId="0" fontId="302" fillId="17" borderId="91" xfId="18" applyFont="1" applyFill="1" applyBorder="1" applyAlignment="1">
      <alignment horizontal="center" vertical="center" shrinkToFit="1" readingOrder="2"/>
    </xf>
    <xf numFmtId="0" fontId="303" fillId="17" borderId="86" xfId="18" applyFont="1" applyFill="1" applyBorder="1" applyAlignment="1">
      <alignment horizontal="center" vertical="center" shrinkToFit="1" readingOrder="2"/>
    </xf>
    <xf numFmtId="0" fontId="303" fillId="17" borderId="83" xfId="18" applyFont="1" applyFill="1" applyBorder="1" applyAlignment="1">
      <alignment horizontal="center" vertical="center" shrinkToFit="1" readingOrder="2"/>
    </xf>
    <xf numFmtId="0" fontId="303" fillId="17" borderId="87" xfId="18" applyFont="1" applyFill="1" applyBorder="1" applyAlignment="1">
      <alignment horizontal="center" vertical="center" shrinkToFit="1" readingOrder="2"/>
    </xf>
    <xf numFmtId="0" fontId="302" fillId="17" borderId="49" xfId="18" applyFont="1" applyFill="1" applyBorder="1" applyAlignment="1">
      <alignment horizontal="center" vertical="center" shrinkToFit="1" readingOrder="2"/>
    </xf>
    <xf numFmtId="0" fontId="302" fillId="0" borderId="32" xfId="18" applyFont="1" applyBorder="1" applyAlignment="1">
      <alignment horizontal="center" vertical="center" shrinkToFit="1" readingOrder="2"/>
    </xf>
    <xf numFmtId="0" fontId="303" fillId="17" borderId="82" xfId="18" applyFont="1" applyFill="1" applyBorder="1" applyAlignment="1">
      <alignment horizontal="center" vertical="center" shrinkToFit="1" readingOrder="2"/>
    </xf>
    <xf numFmtId="0" fontId="102" fillId="0" borderId="0" xfId="18" applyFont="1" applyAlignment="1" applyProtection="1">
      <alignment horizontal="center" vertical="center" readingOrder="2"/>
      <protection locked="0"/>
    </xf>
    <xf numFmtId="0" fontId="311" fillId="50" borderId="94" xfId="18" applyFont="1" applyFill="1" applyBorder="1" applyAlignment="1" applyProtection="1">
      <alignment horizontal="center" vertical="center" textRotation="90" shrinkToFit="1" readingOrder="2"/>
      <protection locked="0"/>
    </xf>
    <xf numFmtId="0" fontId="310" fillId="22" borderId="37" xfId="18" applyFont="1" applyFill="1" applyBorder="1" applyAlignment="1" applyProtection="1">
      <alignment horizontal="center" vertical="center" textRotation="90" shrinkToFit="1" readingOrder="2"/>
      <protection locked="0"/>
    </xf>
    <xf numFmtId="0" fontId="310" fillId="22" borderId="3" xfId="18" applyFont="1" applyFill="1" applyBorder="1" applyAlignment="1" applyProtection="1">
      <alignment horizontal="center" vertical="center" textRotation="90" shrinkToFit="1" readingOrder="2"/>
      <protection locked="0"/>
    </xf>
    <xf numFmtId="0" fontId="310" fillId="22" borderId="38" xfId="18" applyFont="1" applyFill="1" applyBorder="1" applyAlignment="1" applyProtection="1">
      <alignment horizontal="center" vertical="center" textRotation="90" shrinkToFit="1" readingOrder="2"/>
      <protection locked="0"/>
    </xf>
    <xf numFmtId="0" fontId="310" fillId="51" borderId="37" xfId="18" applyFont="1" applyFill="1" applyBorder="1" applyAlignment="1" applyProtection="1">
      <alignment horizontal="center" vertical="center" textRotation="90" shrinkToFit="1" readingOrder="2"/>
      <protection locked="0"/>
    </xf>
    <xf numFmtId="0" fontId="310" fillId="51" borderId="3" xfId="18" applyFont="1" applyFill="1" applyBorder="1" applyAlignment="1" applyProtection="1">
      <alignment horizontal="center" vertical="center" textRotation="90" shrinkToFit="1" readingOrder="2"/>
      <protection locked="0"/>
    </xf>
    <xf numFmtId="0" fontId="310" fillId="51" borderId="38" xfId="18" applyFont="1" applyFill="1" applyBorder="1" applyAlignment="1" applyProtection="1">
      <alignment horizontal="center" vertical="center" textRotation="90" shrinkToFit="1" readingOrder="2"/>
      <protection locked="0"/>
    </xf>
    <xf numFmtId="0" fontId="310" fillId="51" borderId="65" xfId="18" applyFont="1" applyFill="1" applyBorder="1" applyAlignment="1" applyProtection="1">
      <alignment horizontal="center" vertical="center" textRotation="90" shrinkToFit="1" readingOrder="2"/>
      <protection locked="0"/>
    </xf>
    <xf numFmtId="0" fontId="310" fillId="51" borderId="1" xfId="18" applyFont="1" applyFill="1" applyBorder="1" applyAlignment="1" applyProtection="1">
      <alignment horizontal="center" vertical="center" textRotation="90" shrinkToFit="1" readingOrder="2"/>
      <protection locked="0"/>
    </xf>
    <xf numFmtId="0" fontId="310" fillId="0" borderId="82" xfId="18" applyFont="1" applyBorder="1" applyAlignment="1" applyProtection="1">
      <alignment horizontal="center" vertical="center" textRotation="90" shrinkToFit="1" readingOrder="2"/>
      <protection locked="0"/>
    </xf>
    <xf numFmtId="0" fontId="310" fillId="0" borderId="91" xfId="18" applyFont="1" applyBorder="1" applyAlignment="1" applyProtection="1">
      <alignment horizontal="center" vertical="center" textRotation="90" shrinkToFit="1" readingOrder="2"/>
      <protection locked="0"/>
    </xf>
    <xf numFmtId="0" fontId="318" fillId="50" borderId="20" xfId="18" applyFont="1" applyFill="1" applyBorder="1" applyAlignment="1" applyProtection="1">
      <alignment horizontal="center" vertical="center" textRotation="90" shrinkToFit="1" readingOrder="2"/>
      <protection locked="0"/>
    </xf>
    <xf numFmtId="0" fontId="308" fillId="22" borderId="37" xfId="18" applyFont="1" applyFill="1" applyBorder="1" applyAlignment="1" applyProtection="1">
      <alignment horizontal="center" vertical="center" textRotation="90" shrinkToFit="1" readingOrder="2"/>
      <protection locked="0"/>
    </xf>
    <xf numFmtId="0" fontId="308" fillId="22" borderId="3" xfId="18" applyFont="1" applyFill="1" applyBorder="1" applyAlignment="1" applyProtection="1">
      <alignment horizontal="center" vertical="center" textRotation="90" shrinkToFit="1" readingOrder="2"/>
      <protection locked="0"/>
    </xf>
    <xf numFmtId="0" fontId="308" fillId="22" borderId="38" xfId="18" applyFont="1" applyFill="1" applyBorder="1" applyAlignment="1" applyProtection="1">
      <alignment horizontal="center" vertical="center" textRotation="90" shrinkToFit="1" readingOrder="2"/>
      <protection locked="0"/>
    </xf>
    <xf numFmtId="0" fontId="308" fillId="51" borderId="37" xfId="18" applyFont="1" applyFill="1" applyBorder="1" applyAlignment="1" applyProtection="1">
      <alignment horizontal="center" vertical="center" textRotation="90" shrinkToFit="1" readingOrder="2"/>
      <protection locked="0"/>
    </xf>
    <xf numFmtId="0" fontId="308" fillId="51" borderId="3" xfId="18" applyFont="1" applyFill="1" applyBorder="1" applyAlignment="1" applyProtection="1">
      <alignment horizontal="center" vertical="center" textRotation="90" shrinkToFit="1" readingOrder="2"/>
      <protection locked="0"/>
    </xf>
    <xf numFmtId="0" fontId="308" fillId="51" borderId="38" xfId="18" applyFont="1" applyFill="1" applyBorder="1" applyAlignment="1" applyProtection="1">
      <alignment horizontal="center" vertical="center" textRotation="90" shrinkToFit="1" readingOrder="2"/>
      <protection locked="0"/>
    </xf>
    <xf numFmtId="0" fontId="308" fillId="51" borderId="1" xfId="18" applyFont="1" applyFill="1" applyBorder="1" applyAlignment="1" applyProtection="1">
      <alignment horizontal="center" vertical="center" textRotation="90" shrinkToFit="1" readingOrder="2"/>
      <protection locked="0"/>
    </xf>
    <xf numFmtId="0" fontId="309" fillId="0" borderId="82" xfId="18" applyFont="1" applyBorder="1" applyAlignment="1" applyProtection="1">
      <alignment horizontal="center" vertical="center" shrinkToFit="1" readingOrder="2"/>
      <protection locked="0"/>
    </xf>
    <xf numFmtId="0" fontId="309" fillId="0" borderId="91" xfId="18" applyFont="1" applyBorder="1" applyAlignment="1" applyProtection="1">
      <alignment horizontal="center" vertical="center" textRotation="90" shrinkToFit="1" readingOrder="2"/>
      <protection locked="0"/>
    </xf>
    <xf numFmtId="0" fontId="310" fillId="0" borderId="83" xfId="18" applyFont="1" applyBorder="1" applyAlignment="1">
      <alignment horizontal="center" vertical="center" textRotation="90" readingOrder="2"/>
    </xf>
    <xf numFmtId="0" fontId="310" fillId="0" borderId="91" xfId="18" applyFont="1" applyBorder="1" applyAlignment="1">
      <alignment horizontal="center" vertical="center" textRotation="90" readingOrder="2"/>
    </xf>
    <xf numFmtId="0" fontId="310" fillId="17" borderId="49" xfId="18" applyFont="1" applyFill="1" applyBorder="1" applyAlignment="1">
      <alignment horizontal="center" vertical="center" textRotation="90" readingOrder="2"/>
    </xf>
    <xf numFmtId="0" fontId="310" fillId="17" borderId="82" xfId="18" applyFont="1" applyFill="1" applyBorder="1" applyAlignment="1">
      <alignment horizontal="center" vertical="center" textRotation="90" readingOrder="2"/>
    </xf>
    <xf numFmtId="0" fontId="310" fillId="17" borderId="87" xfId="18" applyFont="1" applyFill="1" applyBorder="1" applyAlignment="1">
      <alignment horizontal="center" vertical="center" textRotation="90" readingOrder="2"/>
    </xf>
    <xf numFmtId="0" fontId="310" fillId="0" borderId="82" xfId="18" applyFont="1" applyBorder="1" applyAlignment="1">
      <alignment horizontal="center" vertical="center" textRotation="90" readingOrder="2"/>
    </xf>
    <xf numFmtId="0" fontId="310" fillId="0" borderId="49" xfId="18" applyFont="1" applyBorder="1" applyAlignment="1">
      <alignment horizontal="center" vertical="center" textRotation="90" readingOrder="2"/>
    </xf>
    <xf numFmtId="0" fontId="310" fillId="17" borderId="83" xfId="18" applyFont="1" applyFill="1" applyBorder="1" applyAlignment="1">
      <alignment horizontal="center" vertical="center" textRotation="90" readingOrder="2"/>
    </xf>
    <xf numFmtId="164" fontId="320" fillId="13" borderId="49" xfId="18" applyNumberFormat="1" applyFont="1" applyFill="1" applyBorder="1" applyAlignment="1">
      <alignment horizontal="center" vertical="center" textRotation="90" wrapText="1"/>
    </xf>
    <xf numFmtId="0" fontId="309" fillId="17" borderId="49" xfId="18" applyFont="1" applyFill="1" applyBorder="1" applyAlignment="1">
      <alignment horizontal="center" vertical="center" textRotation="90" shrinkToFit="1" readingOrder="2"/>
    </xf>
    <xf numFmtId="0" fontId="309" fillId="0" borderId="82" xfId="18" applyFont="1" applyBorder="1" applyAlignment="1">
      <alignment horizontal="center" vertical="center" textRotation="90" shrinkToFit="1" readingOrder="2"/>
    </xf>
    <xf numFmtId="1" fontId="321" fillId="6" borderId="83" xfId="18" applyNumberFormat="1" applyFont="1" applyFill="1" applyBorder="1" applyAlignment="1">
      <alignment horizontal="center" vertical="center" textRotation="90" shrinkToFit="1" readingOrder="2"/>
    </xf>
    <xf numFmtId="1" fontId="321" fillId="6" borderId="87" xfId="18" applyNumberFormat="1" applyFont="1" applyFill="1" applyBorder="1" applyAlignment="1">
      <alignment horizontal="center" vertical="center" textRotation="90" shrinkToFit="1" readingOrder="2"/>
    </xf>
    <xf numFmtId="0" fontId="61" fillId="0" borderId="0" xfId="1" applyFont="1" applyAlignment="1" applyProtection="1">
      <alignment horizontal="center"/>
      <protection locked="0"/>
    </xf>
    <xf numFmtId="0" fontId="120" fillId="0" borderId="0" xfId="1" applyFont="1" applyProtection="1">
      <protection locked="0"/>
    </xf>
    <xf numFmtId="0" fontId="16" fillId="13" borderId="0" xfId="1" applyFill="1" applyProtection="1">
      <protection locked="0"/>
    </xf>
    <xf numFmtId="0" fontId="16" fillId="0" borderId="0" xfId="1" applyProtection="1">
      <protection locked="0"/>
    </xf>
    <xf numFmtId="0" fontId="40" fillId="0" borderId="0" xfId="1" applyFont="1" applyAlignment="1" applyProtection="1">
      <alignment horizontal="center" vertical="center" shrinkToFit="1"/>
      <protection locked="0"/>
    </xf>
    <xf numFmtId="0" fontId="120" fillId="0" borderId="0" xfId="1" applyFont="1" applyAlignment="1" applyProtection="1">
      <alignment horizontal="center"/>
      <protection locked="0"/>
    </xf>
    <xf numFmtId="0" fontId="120" fillId="13" borderId="0" xfId="1" applyFont="1" applyFill="1" applyProtection="1">
      <protection locked="0"/>
    </xf>
    <xf numFmtId="0" fontId="41" fillId="13" borderId="0" xfId="1" applyFont="1" applyFill="1" applyProtection="1">
      <protection locked="0"/>
    </xf>
    <xf numFmtId="0" fontId="41" fillId="0" borderId="0" xfId="1" applyFont="1" applyProtection="1">
      <protection locked="0"/>
    </xf>
    <xf numFmtId="0" fontId="313" fillId="13" borderId="20" xfId="1" applyFont="1" applyFill="1" applyBorder="1" applyAlignment="1" applyProtection="1">
      <alignment horizontal="center" vertical="center"/>
      <protection locked="0"/>
    </xf>
    <xf numFmtId="0" fontId="313" fillId="13" borderId="0" xfId="1" applyFont="1" applyFill="1" applyAlignment="1" applyProtection="1">
      <alignment horizontal="center" vertical="center"/>
      <protection locked="0"/>
    </xf>
    <xf numFmtId="168" fontId="313" fillId="13" borderId="0" xfId="1" applyNumberFormat="1" applyFont="1" applyFill="1" applyAlignment="1" applyProtection="1">
      <alignment horizontal="center" vertical="center"/>
      <protection locked="0"/>
    </xf>
    <xf numFmtId="0" fontId="61" fillId="13" borderId="0" xfId="1" applyFont="1" applyFill="1" applyAlignment="1" applyProtection="1">
      <alignment horizontal="center" vertical="center" wrapText="1"/>
      <protection locked="0"/>
    </xf>
    <xf numFmtId="0" fontId="120" fillId="13" borderId="0" xfId="1" applyFont="1" applyFill="1" applyAlignment="1" applyProtection="1">
      <alignment horizontal="center" vertical="center" wrapText="1"/>
      <protection locked="0"/>
    </xf>
    <xf numFmtId="0" fontId="62" fillId="0" borderId="0" xfId="1" applyFont="1" applyAlignment="1" applyProtection="1">
      <alignment vertical="center"/>
      <protection locked="0"/>
    </xf>
    <xf numFmtId="0" fontId="13" fillId="13" borderId="0" xfId="1" applyFont="1" applyFill="1" applyAlignment="1" applyProtection="1">
      <alignment vertical="center" wrapText="1"/>
      <protection locked="0"/>
    </xf>
    <xf numFmtId="0" fontId="218" fillId="0" borderId="50" xfId="1" applyFont="1" applyBorder="1" applyAlignment="1">
      <alignment horizontal="centerContinuous"/>
    </xf>
    <xf numFmtId="0" fontId="269" fillId="32" borderId="82" xfId="0" applyFont="1" applyFill="1" applyBorder="1" applyAlignment="1">
      <alignment horizontal="center" vertical="center" wrapText="1" readingOrder="2"/>
    </xf>
    <xf numFmtId="0" fontId="330" fillId="0" borderId="0" xfId="0" applyFont="1"/>
    <xf numFmtId="0" fontId="282" fillId="0" borderId="81" xfId="0" applyFont="1" applyBorder="1" applyAlignment="1" applyProtection="1">
      <alignment horizontal="center" vertical="center"/>
      <protection locked="0"/>
    </xf>
    <xf numFmtId="0" fontId="282" fillId="0" borderId="33" xfId="0" applyFont="1" applyBorder="1" applyAlignment="1" applyProtection="1">
      <alignment horizontal="center" vertical="center"/>
      <protection locked="0"/>
    </xf>
    <xf numFmtId="0" fontId="279" fillId="0" borderId="89" xfId="0" applyFont="1" applyBorder="1" applyAlignment="1" applyProtection="1">
      <alignment horizontal="center" vertical="center" textRotation="90" wrapText="1"/>
      <protection locked="0"/>
    </xf>
    <xf numFmtId="164" fontId="285" fillId="17" borderId="49" xfId="0" applyNumberFormat="1" applyFont="1" applyFill="1" applyBorder="1" applyAlignment="1" applyProtection="1">
      <alignment horizontal="center" vertical="center" textRotation="90" wrapText="1"/>
      <protection locked="0"/>
    </xf>
    <xf numFmtId="0" fontId="286" fillId="0" borderId="0" xfId="0" applyFont="1" applyAlignment="1" applyProtection="1">
      <alignment horizontal="right" vertical="center" wrapText="1"/>
      <protection locked="0"/>
    </xf>
    <xf numFmtId="0" fontId="77" fillId="0" borderId="68" xfId="0" applyFont="1" applyBorder="1" applyAlignment="1" applyProtection="1">
      <alignment horizontal="center" vertical="center"/>
      <protection locked="0"/>
    </xf>
    <xf numFmtId="0" fontId="10" fillId="0" borderId="0" xfId="0" applyFont="1" applyAlignment="1" applyProtection="1">
      <alignment vertical="center" wrapText="1"/>
      <protection locked="0"/>
    </xf>
    <xf numFmtId="0" fontId="40" fillId="0" borderId="0" xfId="0" applyFont="1" applyAlignment="1" applyProtection="1">
      <alignment horizontal="center" vertical="center" wrapText="1"/>
      <protection locked="0"/>
    </xf>
    <xf numFmtId="0" fontId="289" fillId="0" borderId="0" xfId="0" applyFont="1" applyAlignment="1" applyProtection="1">
      <alignment vertical="center" wrapText="1"/>
      <protection locked="0"/>
    </xf>
    <xf numFmtId="0" fontId="103" fillId="0" borderId="78" xfId="0" applyFont="1" applyBorder="1" applyAlignment="1" applyProtection="1">
      <alignment horizontal="center" vertical="center" wrapText="1"/>
      <protection locked="0"/>
    </xf>
    <xf numFmtId="0" fontId="103" fillId="0" borderId="103" xfId="0" applyFont="1" applyBorder="1" applyAlignment="1" applyProtection="1">
      <alignment horizontal="center" vertical="center" wrapText="1"/>
      <protection locked="0"/>
    </xf>
    <xf numFmtId="0" fontId="103" fillId="0" borderId="92" xfId="0" applyFont="1" applyBorder="1" applyAlignment="1" applyProtection="1">
      <alignment horizontal="center" vertical="center" wrapText="1"/>
      <protection locked="0"/>
    </xf>
    <xf numFmtId="0" fontId="294" fillId="0" borderId="22" xfId="0" applyFont="1" applyBorder="1" applyAlignment="1" applyProtection="1">
      <alignment horizontal="center" vertical="center"/>
      <protection locked="0"/>
    </xf>
    <xf numFmtId="0" fontId="300" fillId="0" borderId="49" xfId="0" applyFont="1" applyBorder="1" applyAlignment="1" applyProtection="1">
      <alignment horizontal="center" vertical="center" wrapText="1" readingOrder="2"/>
      <protection locked="0"/>
    </xf>
    <xf numFmtId="0" fontId="278" fillId="0" borderId="42" xfId="0" applyFont="1" applyBorder="1" applyAlignment="1">
      <alignment horizontal="centerContinuous" vertical="center"/>
    </xf>
    <xf numFmtId="164" fontId="285" fillId="13" borderId="49" xfId="0" applyNumberFormat="1" applyFont="1" applyFill="1" applyBorder="1" applyAlignment="1">
      <alignment horizontal="center" vertical="center" textRotation="90" wrapText="1"/>
    </xf>
    <xf numFmtId="164" fontId="279" fillId="10" borderId="49" xfId="0" applyNumberFormat="1" applyFont="1" applyFill="1" applyBorder="1" applyAlignment="1">
      <alignment horizontal="center" vertical="center" textRotation="90" shrinkToFit="1"/>
    </xf>
    <xf numFmtId="164" fontId="285" fillId="10" borderId="49" xfId="0" applyNumberFormat="1" applyFont="1" applyFill="1" applyBorder="1" applyAlignment="1">
      <alignment horizontal="center" vertical="center" textRotation="90" shrinkToFit="1"/>
    </xf>
    <xf numFmtId="164" fontId="285" fillId="0" borderId="49" xfId="0" applyNumberFormat="1" applyFont="1" applyBorder="1" applyAlignment="1">
      <alignment horizontal="center" vertical="center" textRotation="90" wrapText="1"/>
    </xf>
    <xf numFmtId="164" fontId="285" fillId="17" borderId="49" xfId="0" applyNumberFormat="1" applyFont="1" applyFill="1" applyBorder="1" applyAlignment="1">
      <alignment horizontal="center" vertical="center" textRotation="90" wrapText="1"/>
    </xf>
    <xf numFmtId="0" fontId="47" fillId="0" borderId="40" xfId="0" applyFont="1" applyBorder="1" applyAlignment="1">
      <alignment horizontal="center" vertical="center" readingOrder="2"/>
    </xf>
    <xf numFmtId="0" fontId="278" fillId="0" borderId="0" xfId="0" applyFont="1" applyAlignment="1">
      <alignment horizontal="centerContinuous" vertical="center"/>
    </xf>
    <xf numFmtId="0" fontId="291" fillId="0" borderId="82" xfId="0" applyFont="1" applyBorder="1" applyAlignment="1">
      <alignment horizontal="center" vertical="center" textRotation="90" shrinkToFit="1" readingOrder="2"/>
    </xf>
    <xf numFmtId="0" fontId="291" fillId="0" borderId="83" xfId="0" applyFont="1" applyBorder="1" applyAlignment="1">
      <alignment horizontal="center" vertical="center" textRotation="90" shrinkToFit="1" readingOrder="2"/>
    </xf>
    <xf numFmtId="164" fontId="279" fillId="17" borderId="49" xfId="0" applyNumberFormat="1" applyFont="1" applyFill="1" applyBorder="1" applyAlignment="1">
      <alignment horizontal="center" vertical="center" textRotation="90" shrinkToFit="1"/>
    </xf>
    <xf numFmtId="164" fontId="279" fillId="0" borderId="49" xfId="0" applyNumberFormat="1" applyFont="1" applyBorder="1" applyAlignment="1">
      <alignment horizontal="center" vertical="center" textRotation="90" shrinkToFit="1"/>
    </xf>
    <xf numFmtId="0" fontId="250" fillId="0" borderId="0" xfId="0" applyFont="1"/>
    <xf numFmtId="0" fontId="283" fillId="0" borderId="89" xfId="0" applyFont="1" applyBorder="1" applyAlignment="1">
      <alignment horizontal="center" vertical="center" shrinkToFit="1" readingOrder="2"/>
    </xf>
    <xf numFmtId="0" fontId="283" fillId="10" borderId="89" xfId="0" applyFont="1" applyFill="1" applyBorder="1" applyAlignment="1">
      <alignment horizontal="center" vertical="center" shrinkToFit="1" readingOrder="2"/>
    </xf>
    <xf numFmtId="0" fontId="283" fillId="17" borderId="89" xfId="0" applyFont="1" applyFill="1" applyBorder="1" applyAlignment="1">
      <alignment horizontal="center" vertical="center" shrinkToFit="1" readingOrder="2"/>
    </xf>
    <xf numFmtId="0" fontId="57" fillId="13" borderId="47" xfId="7" applyFont="1" applyFill="1" applyBorder="1" applyAlignment="1" applyProtection="1">
      <alignment vertical="center" textRotation="90" shrinkToFit="1" readingOrder="2"/>
      <protection locked="0"/>
    </xf>
    <xf numFmtId="0" fontId="57" fillId="13" borderId="48" xfId="7" applyFont="1" applyFill="1" applyBorder="1" applyAlignment="1" applyProtection="1">
      <alignment vertical="center" textRotation="90" shrinkToFit="1" readingOrder="2"/>
      <protection locked="0"/>
    </xf>
    <xf numFmtId="0" fontId="57" fillId="13" borderId="113" xfId="7" applyFont="1" applyFill="1" applyBorder="1" applyAlignment="1" applyProtection="1">
      <alignment vertical="center" textRotation="90" shrinkToFit="1" readingOrder="2"/>
      <protection locked="0"/>
    </xf>
    <xf numFmtId="0" fontId="57" fillId="17" borderId="79" xfId="7" applyFont="1" applyFill="1" applyBorder="1" applyAlignment="1" applyProtection="1">
      <alignment vertical="center" textRotation="90" shrinkToFit="1" readingOrder="2"/>
      <protection locked="0"/>
    </xf>
    <xf numFmtId="0" fontId="57" fillId="17" borderId="113" xfId="7" applyFont="1" applyFill="1" applyBorder="1" applyAlignment="1" applyProtection="1">
      <alignment vertical="center" textRotation="90" shrinkToFit="1" readingOrder="2"/>
      <protection locked="0"/>
    </xf>
    <xf numFmtId="0" fontId="57" fillId="17" borderId="108" xfId="7" applyFont="1" applyFill="1" applyBorder="1" applyAlignment="1" applyProtection="1">
      <alignment vertical="center" textRotation="90" shrinkToFit="1" readingOrder="2"/>
      <protection locked="0"/>
    </xf>
    <xf numFmtId="0" fontId="57" fillId="17" borderId="65" xfId="7" applyFont="1" applyFill="1" applyBorder="1" applyAlignment="1" applyProtection="1">
      <alignment vertical="center" textRotation="90" shrinkToFit="1" readingOrder="2"/>
      <protection locked="0"/>
    </xf>
    <xf numFmtId="0" fontId="57" fillId="17" borderId="3" xfId="7" applyFont="1" applyFill="1" applyBorder="1" applyAlignment="1" applyProtection="1">
      <alignment vertical="center" textRotation="90" shrinkToFit="1" readingOrder="2"/>
      <protection locked="0"/>
    </xf>
    <xf numFmtId="0" fontId="90" fillId="0" borderId="23" xfId="0" applyFont="1" applyBorder="1" applyAlignment="1" applyProtection="1">
      <alignment wrapText="1"/>
      <protection locked="0"/>
    </xf>
    <xf numFmtId="0" fontId="14" fillId="27" borderId="18" xfId="0" applyFont="1" applyFill="1" applyBorder="1" applyAlignment="1" applyProtection="1">
      <alignment textRotation="90" shrinkToFit="1" readingOrder="2"/>
      <protection locked="0"/>
    </xf>
    <xf numFmtId="0" fontId="15" fillId="13" borderId="39" xfId="0" applyFont="1" applyFill="1" applyBorder="1" applyAlignment="1" applyProtection="1">
      <alignment textRotation="90" wrapText="1"/>
      <protection locked="0"/>
    </xf>
    <xf numFmtId="0" fontId="90" fillId="0" borderId="61" xfId="0" applyFont="1" applyBorder="1" applyAlignment="1" applyProtection="1">
      <alignment wrapText="1"/>
      <protection locked="0"/>
    </xf>
    <xf numFmtId="0" fontId="14" fillId="27" borderId="27" xfId="0" applyFont="1" applyFill="1" applyBorder="1" applyAlignment="1" applyProtection="1">
      <alignment textRotation="90" shrinkToFit="1" readingOrder="2"/>
      <protection locked="0"/>
    </xf>
    <xf numFmtId="0" fontId="15" fillId="13" borderId="68" xfId="0" applyFont="1" applyFill="1" applyBorder="1" applyAlignment="1" applyProtection="1">
      <alignment textRotation="90" wrapText="1"/>
      <protection locked="0"/>
    </xf>
    <xf numFmtId="0" fontId="263" fillId="13" borderId="28" xfId="0" applyFont="1" applyFill="1" applyBorder="1" applyAlignment="1" applyProtection="1">
      <alignment textRotation="90" wrapText="1"/>
      <protection locked="0"/>
    </xf>
    <xf numFmtId="0" fontId="263" fillId="13" borderId="55" xfId="0" applyFont="1" applyFill="1" applyBorder="1" applyAlignment="1" applyProtection="1">
      <alignment wrapText="1"/>
      <protection locked="0"/>
    </xf>
    <xf numFmtId="0" fontId="263" fillId="13" borderId="66" xfId="0" applyFont="1" applyFill="1" applyBorder="1" applyAlignment="1" applyProtection="1">
      <alignment textRotation="90" wrapText="1"/>
      <protection locked="0"/>
    </xf>
    <xf numFmtId="0" fontId="14" fillId="48" borderId="55" xfId="7" applyFont="1" applyFill="1" applyBorder="1" applyAlignment="1">
      <alignment horizontal="center" vertical="center" textRotation="90" shrinkToFit="1" readingOrder="2"/>
    </xf>
    <xf numFmtId="0" fontId="14" fillId="0" borderId="101" xfId="7" applyFont="1" applyBorder="1" applyAlignment="1">
      <alignment horizontal="center" vertical="center" textRotation="90" shrinkToFit="1" readingOrder="2"/>
    </xf>
    <xf numFmtId="0" fontId="14" fillId="5" borderId="56" xfId="7" applyFont="1" applyFill="1" applyBorder="1" applyAlignment="1">
      <alignment horizontal="center" vertical="center" textRotation="90" shrinkToFit="1" readingOrder="2"/>
    </xf>
    <xf numFmtId="0" fontId="14" fillId="27" borderId="27" xfId="7" applyFont="1" applyFill="1" applyBorder="1" applyAlignment="1">
      <alignment horizontal="center" vertical="center" textRotation="90" shrinkToFit="1" readingOrder="2"/>
    </xf>
    <xf numFmtId="0" fontId="14" fillId="49" borderId="22" xfId="1" applyFont="1" applyFill="1" applyBorder="1" applyAlignment="1">
      <alignment horizontal="center" vertical="center" textRotation="90" shrinkToFit="1" readingOrder="2"/>
    </xf>
    <xf numFmtId="0" fontId="14" fillId="48" borderId="95" xfId="1" applyFont="1" applyFill="1" applyBorder="1" applyAlignment="1">
      <alignment horizontal="center" vertical="center" textRotation="90" shrinkToFit="1" readingOrder="2"/>
    </xf>
    <xf numFmtId="0" fontId="14" fillId="49" borderId="8" xfId="1" applyFont="1" applyFill="1" applyBorder="1" applyAlignment="1">
      <alignment horizontal="center" vertical="center" textRotation="90" shrinkToFit="1" readingOrder="2"/>
    </xf>
    <xf numFmtId="0" fontId="14" fillId="48" borderId="55" xfId="1" applyFont="1" applyFill="1" applyBorder="1" applyAlignment="1">
      <alignment horizontal="center" vertical="center" textRotation="90" shrinkToFit="1" readingOrder="2"/>
    </xf>
    <xf numFmtId="0" fontId="14" fillId="0" borderId="35" xfId="1" applyFont="1" applyBorder="1" applyAlignment="1">
      <alignment horizontal="center" vertical="center" textRotation="90" shrinkToFit="1" readingOrder="2"/>
    </xf>
    <xf numFmtId="0" fontId="14" fillId="5" borderId="18" xfId="1" applyFont="1" applyFill="1" applyBorder="1" applyAlignment="1">
      <alignment horizontal="center" vertical="center" textRotation="90" shrinkToFit="1" readingOrder="2"/>
    </xf>
    <xf numFmtId="0" fontId="14" fillId="0" borderId="101" xfId="1" applyFont="1" applyBorder="1" applyAlignment="1">
      <alignment horizontal="center" vertical="center" textRotation="90" shrinkToFit="1" readingOrder="2"/>
    </xf>
    <xf numFmtId="0" fontId="14" fillId="5" borderId="56" xfId="1" applyFont="1" applyFill="1" applyBorder="1" applyAlignment="1">
      <alignment horizontal="center" vertical="center" textRotation="90" shrinkToFit="1" readingOrder="2"/>
    </xf>
    <xf numFmtId="0" fontId="14" fillId="40" borderId="55" xfId="7" applyFont="1" applyFill="1" applyBorder="1" applyAlignment="1">
      <alignment horizontal="center" vertical="center" textRotation="90" shrinkToFit="1" readingOrder="2"/>
    </xf>
    <xf numFmtId="0" fontId="14" fillId="40" borderId="95" xfId="7" applyFont="1" applyFill="1" applyBorder="1" applyAlignment="1">
      <alignment horizontal="center" vertical="center" textRotation="90" shrinkToFit="1" readingOrder="2"/>
    </xf>
    <xf numFmtId="0" fontId="14" fillId="50" borderId="56" xfId="7" applyFont="1" applyFill="1" applyBorder="1" applyAlignment="1">
      <alignment horizontal="center" vertical="center" textRotation="90" shrinkToFit="1" readingOrder="2"/>
    </xf>
    <xf numFmtId="0" fontId="14" fillId="50" borderId="18" xfId="7" applyFont="1" applyFill="1" applyBorder="1" applyAlignment="1">
      <alignment horizontal="center" vertical="center" textRotation="90" shrinkToFit="1" readingOrder="2"/>
    </xf>
    <xf numFmtId="0" fontId="14" fillId="30" borderId="56" xfId="7" applyFont="1" applyFill="1" applyBorder="1" applyAlignment="1">
      <alignment horizontal="center" vertical="center" textRotation="90" shrinkToFit="1" readingOrder="2"/>
    </xf>
    <xf numFmtId="0" fontId="14" fillId="30" borderId="18" xfId="1" applyFont="1" applyFill="1" applyBorder="1" applyAlignment="1">
      <alignment horizontal="center" vertical="center" textRotation="90" shrinkToFit="1" readingOrder="2"/>
    </xf>
    <xf numFmtId="0" fontId="14" fillId="30" borderId="56" xfId="1" applyFont="1" applyFill="1" applyBorder="1" applyAlignment="1">
      <alignment horizontal="center" vertical="center" textRotation="90" shrinkToFit="1" readingOrder="2"/>
    </xf>
    <xf numFmtId="0" fontId="14" fillId="33" borderId="56" xfId="7" applyFont="1" applyFill="1" applyBorder="1" applyAlignment="1">
      <alignment horizontal="center" vertical="center" textRotation="90" shrinkToFit="1" readingOrder="2"/>
    </xf>
    <xf numFmtId="0" fontId="14" fillId="33" borderId="27" xfId="7" applyFont="1" applyFill="1" applyBorder="1" applyAlignment="1">
      <alignment horizontal="center" vertical="center" textRotation="90" shrinkToFit="1" readingOrder="2"/>
    </xf>
    <xf numFmtId="0" fontId="14" fillId="33" borderId="18" xfId="1" applyFont="1" applyFill="1" applyBorder="1" applyAlignment="1">
      <alignment horizontal="center" vertical="center" textRotation="90" shrinkToFit="1" readingOrder="2"/>
    </xf>
    <xf numFmtId="0" fontId="14" fillId="33" borderId="27" xfId="1" applyFont="1" applyFill="1" applyBorder="1" applyAlignment="1">
      <alignment horizontal="center" vertical="center" textRotation="90" shrinkToFit="1" readingOrder="2"/>
    </xf>
    <xf numFmtId="0" fontId="143" fillId="23" borderId="18" xfId="1" applyFont="1" applyFill="1" applyBorder="1" applyAlignment="1">
      <alignment horizontal="center" vertical="center" textRotation="90" shrinkToFit="1" readingOrder="2"/>
    </xf>
    <xf numFmtId="0" fontId="143" fillId="23" borderId="27" xfId="1" applyFont="1" applyFill="1" applyBorder="1" applyAlignment="1">
      <alignment horizontal="center" vertical="center" textRotation="90" shrinkToFit="1" readingOrder="2"/>
    </xf>
    <xf numFmtId="0" fontId="143" fillId="23" borderId="47" xfId="1" applyFont="1" applyFill="1" applyBorder="1" applyAlignment="1">
      <alignment horizontal="center" vertical="center" textRotation="90" shrinkToFit="1" readingOrder="2"/>
    </xf>
    <xf numFmtId="0" fontId="143" fillId="23" borderId="8" xfId="1" applyFont="1" applyFill="1" applyBorder="1" applyAlignment="1">
      <alignment horizontal="center" vertical="center" textRotation="90" shrinkToFit="1" readingOrder="2"/>
    </xf>
    <xf numFmtId="0" fontId="14" fillId="27" borderId="69" xfId="1" applyFont="1" applyFill="1" applyBorder="1" applyAlignment="1">
      <alignment horizontal="center" vertical="center" textRotation="90" shrinkToFit="1" readingOrder="2"/>
    </xf>
    <xf numFmtId="0" fontId="14" fillId="27" borderId="69" xfId="7" applyFont="1" applyFill="1" applyBorder="1" applyAlignment="1">
      <alignment horizontal="center" vertical="center" textRotation="90" shrinkToFit="1" readingOrder="2"/>
    </xf>
    <xf numFmtId="0" fontId="14" fillId="27" borderId="102" xfId="1" applyFont="1" applyFill="1" applyBorder="1" applyAlignment="1">
      <alignment horizontal="center" vertical="center" textRotation="90" shrinkToFit="1" readingOrder="2"/>
    </xf>
    <xf numFmtId="0" fontId="61" fillId="23" borderId="56" xfId="7" applyFont="1" applyFill="1" applyBorder="1" applyAlignment="1">
      <alignment horizontal="center" vertical="center" shrinkToFit="1" readingOrder="2"/>
    </xf>
    <xf numFmtId="0" fontId="61" fillId="23" borderId="54" xfId="7" applyFont="1" applyFill="1" applyBorder="1" applyAlignment="1">
      <alignment horizontal="center" vertical="center" shrinkToFit="1" readingOrder="2"/>
    </xf>
    <xf numFmtId="0" fontId="61" fillId="0" borderId="39" xfId="7" applyFont="1" applyBorder="1" applyAlignment="1">
      <alignment horizontal="center" vertical="center" shrinkToFit="1" readingOrder="2"/>
    </xf>
    <xf numFmtId="0" fontId="61" fillId="0" borderId="8" xfId="7" applyFont="1" applyBorder="1" applyAlignment="1">
      <alignment horizontal="center" vertical="center" shrinkToFit="1" readingOrder="2"/>
    </xf>
    <xf numFmtId="0" fontId="90" fillId="18" borderId="93" xfId="7" applyFont="1" applyFill="1" applyBorder="1" applyAlignment="1">
      <alignment vertical="center" textRotation="90" wrapText="1" readingOrder="2"/>
    </xf>
    <xf numFmtId="0" fontId="90" fillId="57" borderId="0" xfId="7" applyFont="1" applyFill="1" applyAlignment="1">
      <alignment vertical="center" textRotation="90" wrapText="1" readingOrder="2"/>
    </xf>
    <xf numFmtId="0" fontId="61" fillId="23" borderId="47" xfId="7" applyFont="1" applyFill="1" applyBorder="1" applyAlignment="1">
      <alignment horizontal="center" vertical="center" shrinkToFit="1" readingOrder="2"/>
    </xf>
    <xf numFmtId="0" fontId="61" fillId="23" borderId="8" xfId="7" applyFont="1" applyFill="1" applyBorder="1" applyAlignment="1">
      <alignment horizontal="center" vertical="center" shrinkToFit="1" readingOrder="2"/>
    </xf>
    <xf numFmtId="0" fontId="61" fillId="23" borderId="3" xfId="7" applyFont="1" applyFill="1" applyBorder="1" applyAlignment="1">
      <alignment horizontal="center" vertical="center" shrinkToFit="1" readingOrder="2"/>
    </xf>
    <xf numFmtId="0" fontId="61" fillId="23" borderId="40" xfId="7" applyFont="1" applyFill="1" applyBorder="1" applyAlignment="1">
      <alignment horizontal="center" vertical="center" shrinkToFit="1" readingOrder="2"/>
    </xf>
    <xf numFmtId="0" fontId="14" fillId="5" borderId="277" xfId="7" applyFont="1" applyFill="1" applyBorder="1" applyAlignment="1">
      <alignment horizontal="center" vertical="center" textRotation="90" shrinkToFit="1" readingOrder="2"/>
    </xf>
    <xf numFmtId="0" fontId="90" fillId="14" borderId="254" xfId="7" applyFont="1" applyFill="1" applyBorder="1" applyAlignment="1">
      <alignment vertical="center" textRotation="90" wrapText="1" readingOrder="2"/>
    </xf>
    <xf numFmtId="0" fontId="14" fillId="50" borderId="277" xfId="7" applyFont="1" applyFill="1" applyBorder="1" applyAlignment="1">
      <alignment horizontal="center" vertical="center" textRotation="90" shrinkToFit="1" readingOrder="2"/>
    </xf>
    <xf numFmtId="0" fontId="61" fillId="23" borderId="18" xfId="7" applyFont="1" applyFill="1" applyBorder="1" applyAlignment="1">
      <alignment horizontal="center" vertical="center" shrinkToFit="1" readingOrder="2"/>
    </xf>
    <xf numFmtId="0" fontId="61" fillId="23" borderId="27" xfId="7" applyFont="1" applyFill="1" applyBorder="1" applyAlignment="1">
      <alignment horizontal="center" vertical="center" shrinkToFit="1" readingOrder="2"/>
    </xf>
    <xf numFmtId="0" fontId="61" fillId="23" borderId="37" xfId="7" applyFont="1" applyFill="1" applyBorder="1" applyAlignment="1">
      <alignment horizontal="center" vertical="center" shrinkToFit="1" readingOrder="2"/>
    </xf>
    <xf numFmtId="0" fontId="61" fillId="23" borderId="69" xfId="7" applyFont="1" applyFill="1" applyBorder="1" applyAlignment="1">
      <alignment horizontal="center" vertical="center" shrinkToFit="1" readingOrder="2"/>
    </xf>
    <xf numFmtId="0" fontId="61" fillId="38" borderId="18" xfId="7" applyFont="1" applyFill="1" applyBorder="1" applyAlignment="1">
      <alignment horizontal="center" vertical="center" shrinkToFit="1" readingOrder="2"/>
    </xf>
    <xf numFmtId="0" fontId="61" fillId="38" borderId="27" xfId="7" applyFont="1" applyFill="1" applyBorder="1" applyAlignment="1">
      <alignment horizontal="center" vertical="center" shrinkToFit="1" readingOrder="2"/>
    </xf>
    <xf numFmtId="0" fontId="61" fillId="38" borderId="37" xfId="7" applyFont="1" applyFill="1" applyBorder="1" applyAlignment="1">
      <alignment horizontal="center" vertical="center" shrinkToFit="1" readingOrder="2"/>
    </xf>
    <xf numFmtId="0" fontId="61" fillId="23" borderId="94" xfId="7" applyFont="1" applyFill="1" applyBorder="1" applyAlignment="1">
      <alignment horizontal="center" vertical="center" shrinkToFit="1" readingOrder="2"/>
    </xf>
    <xf numFmtId="0" fontId="61" fillId="23" borderId="99" xfId="7" applyFont="1" applyFill="1" applyBorder="1" applyAlignment="1">
      <alignment horizontal="center" vertical="center" shrinkToFit="1" readingOrder="2"/>
    </xf>
    <xf numFmtId="0" fontId="61" fillId="23" borderId="108" xfId="7" applyFont="1" applyFill="1" applyBorder="1" applyAlignment="1">
      <alignment horizontal="center" vertical="center" shrinkToFit="1" readingOrder="2"/>
    </xf>
    <xf numFmtId="0" fontId="123" fillId="23" borderId="56" xfId="7" applyFont="1" applyFill="1" applyBorder="1" applyAlignment="1">
      <alignment horizontal="center" vertical="center" textRotation="90" wrapText="1" shrinkToFit="1" readingOrder="2"/>
    </xf>
    <xf numFmtId="0" fontId="104" fillId="0" borderId="22" xfId="7" applyFont="1" applyBorder="1" applyAlignment="1">
      <alignment horizontal="center" vertical="center" textRotation="90" wrapText="1" readingOrder="2"/>
    </xf>
    <xf numFmtId="164" fontId="104" fillId="0" borderId="96" xfId="7" applyNumberFormat="1" applyFont="1" applyBorder="1" applyAlignment="1">
      <alignment horizontal="center" vertical="center" textRotation="90" wrapText="1" readingOrder="2"/>
    </xf>
    <xf numFmtId="0" fontId="104" fillId="0" borderId="22" xfId="7" applyFont="1" applyBorder="1" applyAlignment="1">
      <alignment horizontal="center" vertical="center" textRotation="90" readingOrder="2"/>
    </xf>
    <xf numFmtId="0" fontId="104" fillId="0" borderId="8" xfId="7" applyFont="1" applyBorder="1" applyAlignment="1">
      <alignment horizontal="center" vertical="center" textRotation="90" wrapText="1" readingOrder="2"/>
    </xf>
    <xf numFmtId="164" fontId="104" fillId="0" borderId="7" xfId="7" applyNumberFormat="1" applyFont="1" applyBorder="1" applyAlignment="1">
      <alignment horizontal="center" vertical="center" textRotation="90" wrapText="1" readingOrder="2"/>
    </xf>
    <xf numFmtId="0" fontId="104" fillId="0" borderId="8" xfId="7" applyFont="1" applyBorder="1" applyAlignment="1">
      <alignment horizontal="center" vertical="center" textRotation="90" readingOrder="2"/>
    </xf>
    <xf numFmtId="164" fontId="104" fillId="0" borderId="106" xfId="7" applyNumberFormat="1" applyFont="1" applyBorder="1" applyAlignment="1">
      <alignment horizontal="center" vertical="center" textRotation="90" wrapText="1" readingOrder="2"/>
    </xf>
    <xf numFmtId="164" fontId="104" fillId="0" borderId="23" xfId="7" applyNumberFormat="1" applyFont="1" applyBorder="1" applyAlignment="1">
      <alignment horizontal="center" vertical="center" textRotation="90" wrapText="1" readingOrder="2"/>
    </xf>
    <xf numFmtId="164" fontId="104" fillId="0" borderId="30" xfId="7" applyNumberFormat="1" applyFont="1" applyBorder="1" applyAlignment="1">
      <alignment horizontal="center" vertical="center" textRotation="90" wrapText="1" readingOrder="2"/>
    </xf>
    <xf numFmtId="164" fontId="104" fillId="0" borderId="71" xfId="7" applyNumberFormat="1" applyFont="1" applyBorder="1" applyAlignment="1">
      <alignment horizontal="center" vertical="center" textRotation="90" wrapText="1" readingOrder="2"/>
    </xf>
    <xf numFmtId="0" fontId="14" fillId="18" borderId="8" xfId="7" applyFont="1" applyFill="1" applyBorder="1" applyAlignment="1">
      <alignment horizontal="center" vertical="center" textRotation="90" shrinkToFit="1" readingOrder="2"/>
    </xf>
    <xf numFmtId="0" fontId="7" fillId="0" borderId="65" xfId="1" applyFont="1" applyBorder="1" applyAlignment="1" applyProtection="1">
      <alignment horizontal="center" vertical="center" shrinkToFit="1"/>
      <protection locked="0"/>
    </xf>
    <xf numFmtId="0" fontId="374" fillId="0" borderId="0" xfId="21" applyFont="1" applyProtection="1">
      <protection locked="0"/>
    </xf>
    <xf numFmtId="0" fontId="358" fillId="0" borderId="40" xfId="21" applyFont="1" applyBorder="1" applyAlignment="1" applyProtection="1">
      <alignment horizontal="center" vertical="center" shrinkToFit="1" readingOrder="2"/>
      <protection locked="0"/>
    </xf>
    <xf numFmtId="0" fontId="378" fillId="0" borderId="0" xfId="21" applyFont="1" applyAlignment="1" applyProtection="1">
      <alignment shrinkToFit="1"/>
      <protection locked="0"/>
    </xf>
    <xf numFmtId="0" fontId="358" fillId="0" borderId="39" xfId="21" applyFont="1" applyBorder="1" applyAlignment="1" applyProtection="1">
      <alignment horizontal="center" vertical="center" shrinkToFit="1" readingOrder="2"/>
      <protection locked="0"/>
    </xf>
    <xf numFmtId="0" fontId="154" fillId="22" borderId="26" xfId="21" applyFont="1" applyFill="1" applyBorder="1" applyAlignment="1" applyProtection="1">
      <alignment horizontal="center" vertical="center" textRotation="90" shrinkToFit="1" readingOrder="2"/>
      <protection locked="0"/>
    </xf>
    <xf numFmtId="0" fontId="154" fillId="22" borderId="8" xfId="21" applyFont="1" applyFill="1" applyBorder="1" applyAlignment="1" applyProtection="1">
      <alignment horizontal="center" vertical="center" textRotation="90" shrinkToFit="1" readingOrder="2"/>
      <protection locked="0"/>
    </xf>
    <xf numFmtId="0" fontId="154" fillId="22" borderId="7" xfId="21" applyFont="1" applyFill="1" applyBorder="1" applyAlignment="1" applyProtection="1">
      <alignment horizontal="center" vertical="center" textRotation="90" shrinkToFit="1" readingOrder="2"/>
      <protection locked="0"/>
    </xf>
    <xf numFmtId="0" fontId="154" fillId="30" borderId="62" xfId="21" applyFont="1" applyFill="1" applyBorder="1" applyAlignment="1" applyProtection="1">
      <alignment horizontal="center" vertical="center" textRotation="90" shrinkToFit="1" readingOrder="2"/>
      <protection locked="0"/>
    </xf>
    <xf numFmtId="0" fontId="154" fillId="0" borderId="63" xfId="21" applyFont="1" applyBorder="1" applyAlignment="1" applyProtection="1">
      <alignment horizontal="center" vertical="center" textRotation="90" shrinkToFit="1" readingOrder="2"/>
      <protection locked="0"/>
    </xf>
    <xf numFmtId="0" fontId="154" fillId="9" borderId="26" xfId="21" applyFont="1" applyFill="1" applyBorder="1" applyAlignment="1" applyProtection="1">
      <alignment horizontal="center" vertical="center" textRotation="90" shrinkToFit="1" readingOrder="2"/>
      <protection locked="0"/>
    </xf>
    <xf numFmtId="0" fontId="154" fillId="40" borderId="8" xfId="21" applyFont="1" applyFill="1" applyBorder="1" applyAlignment="1" applyProtection="1">
      <alignment horizontal="center" vertical="center" textRotation="90" shrinkToFit="1" readingOrder="2"/>
      <protection locked="0"/>
    </xf>
    <xf numFmtId="0" fontId="154" fillId="80" borderId="8" xfId="21" applyFont="1" applyFill="1" applyBorder="1" applyAlignment="1" applyProtection="1">
      <alignment horizontal="center" vertical="center" textRotation="90" shrinkToFit="1" readingOrder="2"/>
      <protection locked="0"/>
    </xf>
    <xf numFmtId="0" fontId="154" fillId="86" borderId="8" xfId="21" applyFont="1" applyFill="1" applyBorder="1" applyAlignment="1" applyProtection="1">
      <alignment horizontal="center" vertical="center" textRotation="90" shrinkToFit="1" readingOrder="2"/>
      <protection locked="0"/>
    </xf>
    <xf numFmtId="0" fontId="154" fillId="65" borderId="57" xfId="21" applyFont="1" applyFill="1" applyBorder="1" applyAlignment="1" applyProtection="1">
      <alignment horizontal="center" vertical="center" textRotation="90" shrinkToFit="1" readingOrder="2"/>
      <protection locked="0"/>
    </xf>
    <xf numFmtId="0" fontId="154" fillId="66" borderId="55" xfId="21" applyFont="1" applyFill="1" applyBorder="1" applyAlignment="1" applyProtection="1">
      <alignment horizontal="center" vertical="center" textRotation="90" shrinkToFit="1" readingOrder="2"/>
      <protection locked="0"/>
    </xf>
    <xf numFmtId="0" fontId="154" fillId="62" borderId="40" xfId="21" applyFont="1" applyFill="1" applyBorder="1" applyAlignment="1" applyProtection="1">
      <alignment horizontal="center" vertical="center" textRotation="90" shrinkToFit="1" readingOrder="2"/>
      <protection locked="0"/>
    </xf>
    <xf numFmtId="0" fontId="154" fillId="19" borderId="57" xfId="21" applyFont="1" applyFill="1" applyBorder="1" applyAlignment="1" applyProtection="1">
      <alignment horizontal="center" vertical="center" textRotation="90" shrinkToFit="1" readingOrder="2"/>
      <protection locked="0"/>
    </xf>
    <xf numFmtId="0" fontId="154" fillId="63" borderId="55" xfId="21" applyFont="1" applyFill="1" applyBorder="1" applyAlignment="1" applyProtection="1">
      <alignment horizontal="center" vertical="center" textRotation="90" shrinkToFit="1" readingOrder="2"/>
      <protection locked="0"/>
    </xf>
    <xf numFmtId="0" fontId="154" fillId="22" borderId="65" xfId="21" applyFont="1" applyFill="1" applyBorder="1" applyAlignment="1" applyProtection="1">
      <alignment horizontal="center" vertical="center" textRotation="90" shrinkToFit="1" readingOrder="2"/>
      <protection locked="0"/>
    </xf>
    <xf numFmtId="0" fontId="154" fillId="22" borderId="3" xfId="21" applyFont="1" applyFill="1" applyBorder="1" applyAlignment="1" applyProtection="1">
      <alignment horizontal="center" vertical="center" textRotation="90" shrinkToFit="1" readingOrder="2"/>
      <protection locked="0"/>
    </xf>
    <xf numFmtId="0" fontId="154" fillId="22" borderId="1" xfId="21" applyFont="1" applyFill="1" applyBorder="1" applyAlignment="1" applyProtection="1">
      <alignment horizontal="center" vertical="center" textRotation="90" shrinkToFit="1" readingOrder="2"/>
      <protection locked="0"/>
    </xf>
    <xf numFmtId="0" fontId="154" fillId="30" borderId="73" xfId="21" applyFont="1" applyFill="1" applyBorder="1" applyAlignment="1" applyProtection="1">
      <alignment horizontal="center" vertical="center" textRotation="90" shrinkToFit="1" readingOrder="2"/>
      <protection locked="0"/>
    </xf>
    <xf numFmtId="0" fontId="154" fillId="0" borderId="75" xfId="21" applyFont="1" applyBorder="1" applyAlignment="1" applyProtection="1">
      <alignment horizontal="center" vertical="center" textRotation="90" shrinkToFit="1" readingOrder="2"/>
      <protection locked="0"/>
    </xf>
    <xf numFmtId="0" fontId="154" fillId="9" borderId="65" xfId="21" applyFont="1" applyFill="1" applyBorder="1" applyAlignment="1" applyProtection="1">
      <alignment horizontal="center" vertical="center" textRotation="90" shrinkToFit="1" readingOrder="2"/>
      <protection locked="0"/>
    </xf>
    <xf numFmtId="0" fontId="154" fillId="40" borderId="3" xfId="21" applyFont="1" applyFill="1" applyBorder="1" applyAlignment="1" applyProtection="1">
      <alignment horizontal="center" vertical="center" textRotation="90" shrinkToFit="1" readingOrder="2"/>
      <protection locked="0"/>
    </xf>
    <xf numFmtId="0" fontId="154" fillId="80" borderId="3" xfId="21" applyFont="1" applyFill="1" applyBorder="1" applyAlignment="1" applyProtection="1">
      <alignment horizontal="center" vertical="center" textRotation="90" shrinkToFit="1" readingOrder="2"/>
      <protection locked="0"/>
    </xf>
    <xf numFmtId="0" fontId="154" fillId="86" borderId="3" xfId="21" applyFont="1" applyFill="1" applyBorder="1" applyAlignment="1" applyProtection="1">
      <alignment horizontal="center" vertical="center" textRotation="90" shrinkToFit="1" readingOrder="2"/>
      <protection locked="0"/>
    </xf>
    <xf numFmtId="0" fontId="154" fillId="65" borderId="73" xfId="21" applyFont="1" applyFill="1" applyBorder="1" applyAlignment="1" applyProtection="1">
      <alignment horizontal="center" vertical="center" textRotation="90" shrinkToFit="1" readingOrder="2"/>
      <protection locked="0"/>
    </xf>
    <xf numFmtId="0" fontId="154" fillId="66" borderId="65" xfId="21" applyFont="1" applyFill="1" applyBorder="1" applyAlignment="1" applyProtection="1">
      <alignment horizontal="center" vertical="center" textRotation="90" shrinkToFit="1" readingOrder="2"/>
      <protection locked="0"/>
    </xf>
    <xf numFmtId="0" fontId="154" fillId="62" borderId="3" xfId="21" applyFont="1" applyFill="1" applyBorder="1" applyAlignment="1" applyProtection="1">
      <alignment horizontal="center" vertical="center" textRotation="90" shrinkToFit="1" readingOrder="2"/>
      <protection locked="0"/>
    </xf>
    <xf numFmtId="0" fontId="154" fillId="19" borderId="73" xfId="21" applyFont="1" applyFill="1" applyBorder="1" applyAlignment="1" applyProtection="1">
      <alignment horizontal="center" vertical="center" textRotation="90" shrinkToFit="1" readingOrder="2"/>
      <protection locked="0"/>
    </xf>
    <xf numFmtId="0" fontId="154" fillId="63" borderId="65" xfId="21" applyFont="1" applyFill="1" applyBorder="1" applyAlignment="1" applyProtection="1">
      <alignment horizontal="center" vertical="center" textRotation="90" shrinkToFit="1" readingOrder="2"/>
      <protection locked="0"/>
    </xf>
    <xf numFmtId="0" fontId="154" fillId="13" borderId="63" xfId="21" applyFont="1" applyFill="1" applyBorder="1" applyAlignment="1" applyProtection="1">
      <alignment horizontal="center" vertical="center" textRotation="90" shrinkToFit="1" readingOrder="2"/>
      <protection locked="0"/>
    </xf>
    <xf numFmtId="0" fontId="154" fillId="65" borderId="62" xfId="21" applyFont="1" applyFill="1" applyBorder="1" applyAlignment="1" applyProtection="1">
      <alignment horizontal="center" vertical="center" textRotation="90" shrinkToFit="1" readingOrder="2"/>
      <protection locked="0"/>
    </xf>
    <xf numFmtId="0" fontId="154" fillId="66" borderId="26" xfId="21" applyFont="1" applyFill="1" applyBorder="1" applyAlignment="1" applyProtection="1">
      <alignment horizontal="center" vertical="center" textRotation="90" shrinkToFit="1" readingOrder="2"/>
      <protection locked="0"/>
    </xf>
    <xf numFmtId="0" fontId="154" fillId="62" borderId="8" xfId="21" applyFont="1" applyFill="1" applyBorder="1" applyAlignment="1" applyProtection="1">
      <alignment horizontal="center" vertical="center" textRotation="90" shrinkToFit="1" readingOrder="2"/>
      <protection locked="0"/>
    </xf>
    <xf numFmtId="0" fontId="154" fillId="19" borderId="62" xfId="21" applyFont="1" applyFill="1" applyBorder="1" applyAlignment="1" applyProtection="1">
      <alignment horizontal="center" vertical="center" textRotation="90" shrinkToFit="1" readingOrder="2"/>
      <protection locked="0"/>
    </xf>
    <xf numFmtId="0" fontId="154" fillId="63" borderId="26" xfId="21" applyFont="1" applyFill="1" applyBorder="1" applyAlignment="1" applyProtection="1">
      <alignment horizontal="center" vertical="center" textRotation="90" shrinkToFit="1" readingOrder="2"/>
      <protection locked="0"/>
    </xf>
    <xf numFmtId="0" fontId="383" fillId="0" borderId="61" xfId="7" applyFont="1" applyBorder="1" applyAlignment="1" applyProtection="1">
      <alignment horizontal="center" vertical="center" textRotation="90" shrinkToFit="1" readingOrder="2"/>
      <protection locked="0"/>
    </xf>
    <xf numFmtId="0" fontId="383" fillId="0" borderId="8" xfId="7" applyFont="1" applyBorder="1" applyAlignment="1" applyProtection="1">
      <alignment horizontal="center" vertical="center" textRotation="90" shrinkToFit="1" readingOrder="2"/>
      <protection locked="0"/>
    </xf>
    <xf numFmtId="0" fontId="383" fillId="0" borderId="61" xfId="7" applyFont="1" applyBorder="1" applyAlignment="1">
      <alignment horizontal="center" vertical="center" textRotation="90" shrinkToFit="1" readingOrder="2"/>
    </xf>
    <xf numFmtId="0" fontId="383" fillId="0" borderId="114" xfId="7" applyFont="1" applyBorder="1" applyAlignment="1" applyProtection="1">
      <alignment horizontal="center" vertical="center" textRotation="90" shrinkToFit="1" readingOrder="2"/>
      <protection locked="0"/>
    </xf>
    <xf numFmtId="0" fontId="381" fillId="44" borderId="110" xfId="3" applyFont="1" applyAlignment="1" applyProtection="1">
      <alignment horizontal="center" vertical="center" textRotation="90" shrinkToFit="1" readingOrder="2"/>
    </xf>
    <xf numFmtId="0" fontId="383" fillId="13" borderId="61" xfId="7" applyFont="1" applyFill="1" applyBorder="1" applyAlignment="1" applyProtection="1">
      <alignment horizontal="center" vertical="center" textRotation="90" shrinkToFit="1" readingOrder="2"/>
      <protection locked="0"/>
    </xf>
    <xf numFmtId="0" fontId="383" fillId="13" borderId="114" xfId="7" applyFont="1" applyFill="1" applyBorder="1" applyAlignment="1" applyProtection="1">
      <alignment horizontal="center" vertical="center" textRotation="90" shrinkToFit="1" readingOrder="2"/>
      <protection locked="0"/>
    </xf>
    <xf numFmtId="0" fontId="383" fillId="13" borderId="23" xfId="7" applyFont="1" applyFill="1" applyBorder="1" applyAlignment="1" applyProtection="1">
      <alignment horizontal="center" vertical="center" textRotation="90" shrinkToFit="1" readingOrder="2"/>
      <protection locked="0"/>
    </xf>
    <xf numFmtId="0" fontId="383" fillId="13" borderId="61" xfId="7" applyFont="1" applyFill="1" applyBorder="1" applyAlignment="1">
      <alignment horizontal="center" vertical="center" textRotation="90" shrinkToFit="1" readingOrder="2"/>
    </xf>
    <xf numFmtId="0" fontId="383" fillId="13" borderId="30" xfId="7" applyFont="1" applyFill="1" applyBorder="1" applyAlignment="1" applyProtection="1">
      <alignment horizontal="center" vertical="center" textRotation="90" shrinkToFit="1" readingOrder="2"/>
      <protection locked="0"/>
    </xf>
    <xf numFmtId="0" fontId="383" fillId="13" borderId="71" xfId="7" applyFont="1" applyFill="1" applyBorder="1" applyAlignment="1" applyProtection="1">
      <alignment horizontal="center" vertical="center" textRotation="90" shrinkToFit="1" readingOrder="2"/>
      <protection locked="0"/>
    </xf>
    <xf numFmtId="0" fontId="383" fillId="0" borderId="23" xfId="7" applyFont="1" applyBorder="1" applyAlignment="1" applyProtection="1">
      <alignment horizontal="center" vertical="center" textRotation="90" shrinkToFit="1" readingOrder="2"/>
      <protection locked="0"/>
    </xf>
    <xf numFmtId="0" fontId="381" fillId="44" borderId="138" xfId="3" applyFont="1" applyBorder="1" applyAlignment="1" applyProtection="1">
      <alignment horizontal="center" vertical="center" textRotation="90" shrinkToFit="1" readingOrder="2"/>
    </xf>
    <xf numFmtId="0" fontId="381" fillId="46" borderId="82" xfId="10" applyFont="1" applyBorder="1" applyAlignment="1" applyProtection="1">
      <alignment horizontal="center" vertical="center" textRotation="90" wrapText="1" readingOrder="2"/>
    </xf>
    <xf numFmtId="0" fontId="382" fillId="0" borderId="0" xfId="1" applyFont="1" applyAlignment="1" applyProtection="1">
      <alignment horizontal="center" vertical="center" textRotation="90" shrinkToFit="1" readingOrder="2"/>
      <protection locked="0"/>
    </xf>
    <xf numFmtId="0" fontId="33" fillId="32" borderId="0" xfId="0" applyFont="1" applyFill="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384" fillId="0" borderId="6" xfId="0" applyFont="1" applyBorder="1" applyAlignment="1">
      <alignment horizontal="center"/>
    </xf>
    <xf numFmtId="0" fontId="58" fillId="0" borderId="0" xfId="7" applyFont="1" applyAlignment="1" applyProtection="1">
      <alignment horizontal="center" vertical="center"/>
      <protection locked="0"/>
    </xf>
    <xf numFmtId="0" fontId="120" fillId="0" borderId="0" xfId="7" applyFont="1" applyAlignment="1" applyProtection="1">
      <alignment horizontal="center" vertical="center"/>
      <protection locked="0"/>
    </xf>
    <xf numFmtId="0" fontId="90" fillId="0" borderId="33" xfId="7" applyFont="1" applyBorder="1" applyAlignment="1">
      <alignment horizontal="center" vertical="center" wrapText="1"/>
    </xf>
    <xf numFmtId="0" fontId="90" fillId="0" borderId="52" xfId="7" applyFont="1" applyBorder="1" applyAlignment="1">
      <alignment horizontal="center" vertical="center" wrapText="1"/>
    </xf>
    <xf numFmtId="0" fontId="90" fillId="0" borderId="0" xfId="7" applyFont="1" applyAlignment="1">
      <alignment horizontal="center" vertical="center" wrapText="1"/>
    </xf>
    <xf numFmtId="0" fontId="90" fillId="0" borderId="0" xfId="7" applyFont="1" applyAlignment="1" applyProtection="1">
      <alignment horizontal="center" vertical="center" wrapText="1"/>
      <protection locked="0"/>
    </xf>
    <xf numFmtId="0" fontId="90" fillId="0" borderId="49" xfId="7" applyFont="1" applyBorder="1" applyAlignment="1">
      <alignment horizontal="center" vertical="center" wrapText="1"/>
    </xf>
    <xf numFmtId="0" fontId="90" fillId="0" borderId="89" xfId="7" applyFont="1" applyBorder="1" applyAlignment="1">
      <alignment horizontal="center" vertical="center" wrapText="1"/>
    </xf>
    <xf numFmtId="0" fontId="120" fillId="0" borderId="67" xfId="7" applyFont="1" applyBorder="1" applyAlignment="1" applyProtection="1">
      <alignment horizontal="center" vertical="center" wrapText="1"/>
      <protection locked="0"/>
    </xf>
    <xf numFmtId="0" fontId="90" fillId="0" borderId="79" xfId="7" applyFont="1" applyBorder="1" applyAlignment="1">
      <alignment horizontal="center" vertical="center" wrapText="1"/>
    </xf>
    <xf numFmtId="0" fontId="99" fillId="32" borderId="0" xfId="9" applyFont="1" applyFill="1" applyAlignment="1" applyProtection="1">
      <alignment horizontal="center" vertical="center" wrapText="1"/>
      <protection locked="0"/>
    </xf>
    <xf numFmtId="0" fontId="90" fillId="0" borderId="126" xfId="7" applyFont="1" applyBorder="1" applyAlignment="1">
      <alignment horizontal="center" vertical="center" wrapText="1"/>
    </xf>
    <xf numFmtId="0" fontId="90" fillId="0" borderId="150" xfId="7" applyFont="1" applyBorder="1" applyAlignment="1">
      <alignment horizontal="center" vertical="center" wrapText="1"/>
    </xf>
    <xf numFmtId="0" fontId="90" fillId="0" borderId="81" xfId="7" applyFont="1" applyBorder="1" applyAlignment="1">
      <alignment horizontal="center" vertical="center" wrapText="1"/>
    </xf>
    <xf numFmtId="0" fontId="99" fillId="13" borderId="0" xfId="9" applyFont="1" applyFill="1" applyAlignment="1" applyProtection="1">
      <alignment horizontal="center" vertical="center" wrapText="1"/>
      <protection locked="0"/>
    </xf>
    <xf numFmtId="0" fontId="99" fillId="32" borderId="42" xfId="9" applyFont="1" applyFill="1" applyBorder="1" applyAlignment="1" applyProtection="1">
      <alignment horizontal="center" vertical="center" wrapText="1"/>
      <protection locked="0"/>
    </xf>
    <xf numFmtId="0" fontId="90" fillId="0" borderId="127" xfId="7" applyFont="1" applyBorder="1" applyAlignment="1">
      <alignment horizontal="center" vertical="center" wrapText="1"/>
    </xf>
    <xf numFmtId="0" fontId="120" fillId="0" borderId="55" xfId="7" applyFont="1" applyBorder="1" applyAlignment="1" applyProtection="1">
      <alignment horizontal="center" vertical="center" wrapText="1"/>
      <protection locked="0"/>
    </xf>
    <xf numFmtId="0" fontId="90" fillId="41" borderId="81" xfId="7" applyFont="1" applyFill="1" applyBorder="1" applyAlignment="1" applyProtection="1">
      <alignment horizontal="center" vertical="center" wrapText="1"/>
      <protection locked="0"/>
    </xf>
    <xf numFmtId="0" fontId="103" fillId="0" borderId="0" xfId="7" applyFont="1" applyAlignment="1" applyProtection="1">
      <alignment vertical="center"/>
      <protection locked="0"/>
    </xf>
    <xf numFmtId="0" fontId="90" fillId="47" borderId="117" xfId="7" applyFont="1" applyFill="1" applyBorder="1" applyAlignment="1" applyProtection="1">
      <alignment horizontal="center" vertical="center" wrapText="1" readingOrder="2"/>
      <protection locked="0"/>
    </xf>
    <xf numFmtId="0" fontId="7" fillId="45" borderId="106" xfId="4" applyFont="1" applyBorder="1" applyAlignment="1" applyProtection="1">
      <alignment horizontal="center" vertical="center" wrapText="1" readingOrder="2"/>
      <protection locked="0"/>
    </xf>
    <xf numFmtId="0" fontId="90" fillId="82" borderId="78" xfId="7" applyFont="1" applyFill="1" applyBorder="1" applyAlignment="1" applyProtection="1">
      <alignment horizontal="center" vertical="center" wrapText="1" readingOrder="2"/>
      <protection locked="0"/>
    </xf>
    <xf numFmtId="0" fontId="90" fillId="0" borderId="49" xfId="1" applyFont="1" applyBorder="1" applyAlignment="1">
      <alignment vertical="center"/>
    </xf>
    <xf numFmtId="0" fontId="90" fillId="47" borderId="2" xfId="7" applyFont="1" applyFill="1" applyBorder="1" applyAlignment="1" applyProtection="1">
      <alignment horizontal="center" vertical="center" wrapText="1" readingOrder="2"/>
      <protection locked="0"/>
    </xf>
    <xf numFmtId="0" fontId="152" fillId="91" borderId="151" xfId="7" applyFont="1" applyFill="1" applyBorder="1" applyAlignment="1">
      <alignment vertical="center" textRotation="90" readingOrder="2"/>
    </xf>
    <xf numFmtId="0" fontId="140" fillId="92" borderId="265" xfId="7" applyFont="1" applyFill="1" applyBorder="1" applyAlignment="1">
      <alignment vertical="center" textRotation="90" wrapText="1" readingOrder="2"/>
    </xf>
    <xf numFmtId="0" fontId="90" fillId="93" borderId="254" xfId="7" applyFont="1" applyFill="1" applyBorder="1" applyAlignment="1">
      <alignment vertical="center" textRotation="90" wrapText="1" readingOrder="2"/>
    </xf>
    <xf numFmtId="0" fontId="140" fillId="23" borderId="254" xfId="7" applyFont="1" applyFill="1" applyBorder="1" applyAlignment="1">
      <alignment vertical="center" textRotation="90" wrapText="1" readingOrder="2"/>
    </xf>
    <xf numFmtId="0" fontId="192" fillId="0" borderId="0" xfId="1" applyFont="1" applyAlignment="1">
      <alignment vertical="center" wrapText="1"/>
    </xf>
    <xf numFmtId="0" fontId="10" fillId="0" borderId="0" xfId="0" applyFont="1" applyAlignment="1">
      <alignment shrinkToFit="1"/>
    </xf>
    <xf numFmtId="0" fontId="80" fillId="0" borderId="0" xfId="0" applyFont="1" applyAlignment="1" applyProtection="1">
      <alignment vertical="center"/>
      <protection locked="0"/>
    </xf>
    <xf numFmtId="0" fontId="26" fillId="11" borderId="3" xfId="1" applyFont="1" applyFill="1" applyBorder="1" applyAlignment="1" applyProtection="1">
      <alignment vertical="center" textRotation="90" wrapText="1" readingOrder="2"/>
      <protection locked="0"/>
    </xf>
    <xf numFmtId="0" fontId="12" fillId="14" borderId="65" xfId="0" applyFont="1" applyFill="1" applyBorder="1" applyAlignment="1" applyProtection="1">
      <alignment vertical="center" shrinkToFit="1"/>
      <protection locked="0"/>
    </xf>
    <xf numFmtId="0" fontId="30" fillId="0" borderId="48" xfId="0" applyFont="1" applyBorder="1" applyAlignment="1">
      <alignment shrinkToFit="1"/>
    </xf>
    <xf numFmtId="0" fontId="349" fillId="85" borderId="81" xfId="0" applyFont="1" applyFill="1" applyBorder="1" applyAlignment="1" applyProtection="1">
      <alignment horizontal="center" vertical="center"/>
      <protection locked="0"/>
    </xf>
    <xf numFmtId="0" fontId="26" fillId="11" borderId="83" xfId="1" applyFont="1" applyFill="1" applyBorder="1" applyAlignment="1" applyProtection="1">
      <alignment vertical="center" textRotation="90" wrapText="1" readingOrder="2"/>
      <protection locked="0"/>
    </xf>
    <xf numFmtId="0" fontId="12" fillId="14" borderId="86" xfId="0" applyFont="1" applyFill="1" applyBorder="1" applyAlignment="1" applyProtection="1">
      <alignment vertical="center" shrinkToFit="1"/>
      <protection locked="0"/>
    </xf>
    <xf numFmtId="0" fontId="29" fillId="16" borderId="83" xfId="1" applyFont="1" applyFill="1" applyBorder="1" applyAlignment="1" applyProtection="1">
      <alignment vertical="center" textRotation="90" wrapText="1" readingOrder="2"/>
      <protection locked="0"/>
    </xf>
    <xf numFmtId="0" fontId="29" fillId="24" borderId="83" xfId="1" applyFont="1" applyFill="1" applyBorder="1" applyAlignment="1" applyProtection="1">
      <alignment vertical="center" textRotation="90" wrapText="1" readingOrder="2"/>
      <protection locked="0"/>
    </xf>
    <xf numFmtId="0" fontId="10" fillId="16" borderId="87" xfId="0" applyFont="1" applyFill="1" applyBorder="1" applyAlignment="1">
      <alignment vertical="center" shrinkToFit="1"/>
    </xf>
    <xf numFmtId="0" fontId="13" fillId="0" borderId="0" xfId="5" applyFont="1" applyAlignment="1" applyProtection="1">
      <alignment horizontal="center" shrinkToFit="1"/>
      <protection locked="0"/>
    </xf>
    <xf numFmtId="0" fontId="13" fillId="0" borderId="0" xfId="5" applyFont="1" applyAlignment="1" applyProtection="1">
      <alignment shrinkToFit="1"/>
      <protection locked="0"/>
    </xf>
    <xf numFmtId="0" fontId="13" fillId="0" borderId="49" xfId="5" applyFont="1" applyBorder="1" applyAlignment="1">
      <alignment horizontal="center" shrinkToFit="1"/>
    </xf>
    <xf numFmtId="0" fontId="0" fillId="0" borderId="27" xfId="0" applyBorder="1"/>
    <xf numFmtId="0" fontId="0" fillId="0" borderId="18" xfId="0" applyBorder="1"/>
    <xf numFmtId="0" fontId="0" fillId="0" borderId="69" xfId="0" applyBorder="1"/>
    <xf numFmtId="0" fontId="0" fillId="0" borderId="107" xfId="0" applyBorder="1"/>
    <xf numFmtId="0" fontId="0" fillId="0" borderId="50" xfId="0" applyBorder="1"/>
    <xf numFmtId="0" fontId="116" fillId="0" borderId="114" xfId="7" applyFont="1" applyBorder="1" applyAlignment="1">
      <alignment horizontal="center" vertical="center" shrinkToFit="1" readingOrder="2"/>
    </xf>
    <xf numFmtId="0" fontId="115" fillId="0" borderId="8" xfId="7" applyFont="1" applyBorder="1" applyAlignment="1">
      <alignment horizontal="center" vertical="center" shrinkToFit="1" readingOrder="2"/>
    </xf>
    <xf numFmtId="0" fontId="116" fillId="0" borderId="8" xfId="7" applyFont="1" applyBorder="1" applyAlignment="1">
      <alignment horizontal="center" vertical="center" shrinkToFit="1" readingOrder="2"/>
    </xf>
    <xf numFmtId="0" fontId="115" fillId="13" borderId="8" xfId="7" applyFont="1" applyFill="1" applyBorder="1" applyAlignment="1">
      <alignment horizontal="center" vertical="center" shrinkToFit="1" readingOrder="2"/>
    </xf>
    <xf numFmtId="0" fontId="115" fillId="10" borderId="8" xfId="7" applyFont="1" applyFill="1" applyBorder="1" applyAlignment="1">
      <alignment horizontal="center" vertical="center" shrinkToFit="1" readingOrder="2"/>
    </xf>
    <xf numFmtId="0" fontId="115" fillId="0" borderId="18" xfId="7" applyFont="1" applyBorder="1" applyAlignment="1">
      <alignment horizontal="center" vertical="center" shrinkToFit="1" readingOrder="2"/>
    </xf>
    <xf numFmtId="0" fontId="115" fillId="0" borderId="22" xfId="7" applyFont="1" applyBorder="1" applyAlignment="1">
      <alignment horizontal="center" vertical="center" shrinkToFit="1" readingOrder="2"/>
    </xf>
    <xf numFmtId="0" fontId="116" fillId="0" borderId="22" xfId="7" applyFont="1" applyBorder="1" applyAlignment="1">
      <alignment horizontal="center" vertical="center" shrinkToFit="1" readingOrder="2"/>
    </xf>
    <xf numFmtId="0" fontId="115" fillId="0" borderId="27" xfId="7" applyFont="1" applyBorder="1" applyAlignment="1">
      <alignment horizontal="center" vertical="center" shrinkToFit="1" readingOrder="2"/>
    </xf>
    <xf numFmtId="0" fontId="115" fillId="0" borderId="69" xfId="7" applyFont="1" applyBorder="1" applyAlignment="1">
      <alignment horizontal="center" vertical="center" shrinkToFit="1" readingOrder="2"/>
    </xf>
    <xf numFmtId="0" fontId="115" fillId="0" borderId="70" xfId="7" applyFont="1" applyBorder="1" applyAlignment="1">
      <alignment horizontal="center" vertical="center" shrinkToFit="1" readingOrder="2"/>
    </xf>
    <xf numFmtId="0" fontId="116" fillId="0" borderId="70" xfId="7" applyFont="1" applyBorder="1" applyAlignment="1">
      <alignment horizontal="center" vertical="center" shrinkToFit="1" readingOrder="2"/>
    </xf>
    <xf numFmtId="0" fontId="116" fillId="0" borderId="96" xfId="7" applyFont="1" applyBorder="1" applyAlignment="1">
      <alignment horizontal="center" vertical="center" shrinkToFit="1" readingOrder="2"/>
    </xf>
    <xf numFmtId="0" fontId="116" fillId="0" borderId="7" xfId="7" applyFont="1" applyBorder="1" applyAlignment="1">
      <alignment horizontal="center" vertical="center" shrinkToFit="1" readingOrder="2"/>
    </xf>
    <xf numFmtId="0" fontId="116" fillId="0" borderId="106" xfId="7" applyFont="1" applyBorder="1" applyAlignment="1">
      <alignment horizontal="center" vertical="center" shrinkToFit="1" readingOrder="2"/>
    </xf>
    <xf numFmtId="0" fontId="113" fillId="17" borderId="79" xfId="7" applyFont="1" applyFill="1" applyBorder="1" applyAlignment="1">
      <alignment horizontal="center" vertical="center"/>
    </xf>
    <xf numFmtId="9" fontId="109" fillId="0" borderId="94" xfId="7" applyNumberFormat="1" applyFont="1" applyBorder="1" applyAlignment="1">
      <alignment horizontal="center" vertical="center" shrinkToFit="1" readingOrder="2"/>
    </xf>
    <xf numFmtId="9" fontId="109" fillId="0" borderId="99" xfId="7" applyNumberFormat="1" applyFont="1" applyBorder="1" applyAlignment="1">
      <alignment horizontal="center" vertical="center" shrinkToFit="1" readingOrder="2"/>
    </xf>
    <xf numFmtId="9" fontId="109" fillId="0" borderId="102" xfId="7" applyNumberFormat="1" applyFont="1" applyBorder="1" applyAlignment="1">
      <alignment horizontal="center" vertical="center" shrinkToFit="1" readingOrder="2"/>
    </xf>
    <xf numFmtId="0" fontId="7" fillId="0" borderId="79" xfId="21" applyFont="1" applyBorder="1" applyAlignment="1">
      <alignment horizontal="center" vertical="center" shrinkToFit="1"/>
    </xf>
    <xf numFmtId="0" fontId="7" fillId="0" borderId="89" xfId="21" applyFont="1" applyBorder="1" applyAlignment="1">
      <alignment horizontal="center" vertical="center" shrinkToFit="1"/>
    </xf>
    <xf numFmtId="0" fontId="8" fillId="0" borderId="49" xfId="21" applyFont="1" applyBorder="1" applyAlignment="1">
      <alignment horizontal="center" vertical="center" shrinkToFit="1"/>
    </xf>
    <xf numFmtId="0" fontId="47" fillId="0" borderId="49" xfId="21" applyFont="1" applyBorder="1" applyAlignment="1">
      <alignment horizontal="center" vertical="center" shrinkToFit="1"/>
    </xf>
    <xf numFmtId="0" fontId="65" fillId="0" borderId="40" xfId="7" applyFont="1" applyBorder="1" applyAlignment="1" applyProtection="1">
      <alignment horizontal="center" vertical="center" textRotation="90" shrinkToFit="1" readingOrder="2"/>
      <protection locked="0"/>
    </xf>
    <xf numFmtId="0" fontId="65" fillId="57" borderId="40" xfId="7" applyFont="1" applyFill="1" applyBorder="1" applyAlignment="1" applyProtection="1">
      <alignment horizontal="center" vertical="center" textRotation="90" shrinkToFit="1" readingOrder="2"/>
      <protection locked="0"/>
    </xf>
    <xf numFmtId="0" fontId="65" fillId="0" borderId="41" xfId="7" applyFont="1" applyBorder="1" applyAlignment="1" applyProtection="1">
      <alignment horizontal="center" vertical="center" textRotation="90" shrinkToFit="1" readingOrder="2"/>
      <protection locked="0"/>
    </xf>
    <xf numFmtId="0" fontId="65" fillId="49" borderId="40" xfId="7" applyFont="1" applyFill="1" applyBorder="1" applyAlignment="1">
      <alignment horizontal="center" vertical="center" textRotation="90" shrinkToFit="1" readingOrder="2"/>
    </xf>
    <xf numFmtId="0" fontId="65" fillId="11" borderId="40" xfId="7" applyFont="1" applyFill="1" applyBorder="1" applyAlignment="1" applyProtection="1">
      <alignment horizontal="center" vertical="center" textRotation="90" shrinkToFit="1" readingOrder="2"/>
      <protection locked="0"/>
    </xf>
    <xf numFmtId="0" fontId="65" fillId="31" borderId="22" xfId="7" applyFont="1" applyFill="1" applyBorder="1" applyAlignment="1" applyProtection="1">
      <alignment horizontal="center" vertical="center" textRotation="90" shrinkToFit="1" readingOrder="2"/>
      <protection locked="0"/>
    </xf>
    <xf numFmtId="0" fontId="65" fillId="31" borderId="296" xfId="7" applyFont="1" applyFill="1" applyBorder="1" applyAlignment="1" applyProtection="1">
      <alignment horizontal="center" vertical="center" textRotation="90" shrinkToFit="1" readingOrder="2"/>
      <protection locked="0"/>
    </xf>
    <xf numFmtId="0" fontId="65" fillId="5" borderId="277" xfId="7" applyFont="1" applyFill="1" applyBorder="1" applyAlignment="1">
      <alignment horizontal="center" vertical="center" textRotation="90" shrinkToFit="1" readingOrder="2"/>
    </xf>
    <xf numFmtId="0" fontId="65" fillId="0" borderId="55" xfId="7" applyFont="1" applyBorder="1" applyAlignment="1" applyProtection="1">
      <alignment horizontal="center" vertical="center" textRotation="90" shrinkToFit="1" readingOrder="2"/>
      <protection locked="0"/>
    </xf>
    <xf numFmtId="0" fontId="65" fillId="0" borderId="297" xfId="7" applyFont="1" applyBorder="1" applyAlignment="1" applyProtection="1">
      <alignment horizontal="center" vertical="center" textRotation="90" shrinkToFit="1" readingOrder="2"/>
      <protection locked="0"/>
    </xf>
    <xf numFmtId="0" fontId="65" fillId="0" borderId="22" xfId="7" applyFont="1" applyBorder="1" applyAlignment="1" applyProtection="1">
      <alignment horizontal="center" vertical="center" textRotation="90" shrinkToFit="1" readingOrder="2"/>
      <protection locked="0"/>
    </xf>
    <xf numFmtId="0" fontId="65" fillId="0" borderId="23" xfId="7" applyFont="1" applyBorder="1" applyAlignment="1" applyProtection="1">
      <alignment horizontal="center" vertical="center" textRotation="90" shrinkToFit="1" readingOrder="2"/>
      <protection locked="0"/>
    </xf>
    <xf numFmtId="0" fontId="65" fillId="50" borderId="277" xfId="7" applyFont="1" applyFill="1" applyBorder="1" applyAlignment="1">
      <alignment horizontal="center" vertical="center" textRotation="90" shrinkToFit="1" readingOrder="2"/>
    </xf>
    <xf numFmtId="0" fontId="65" fillId="89" borderId="27" xfId="7" applyFont="1" applyFill="1" applyBorder="1" applyAlignment="1">
      <alignment horizontal="center" vertical="center" textRotation="90" shrinkToFit="1" readingOrder="2"/>
    </xf>
    <xf numFmtId="0" fontId="65" fillId="0" borderId="61" xfId="7" applyFont="1" applyBorder="1" applyAlignment="1" applyProtection="1">
      <alignment horizontal="center" vertical="center" textRotation="90" shrinkToFit="1" readingOrder="2"/>
      <protection locked="0"/>
    </xf>
    <xf numFmtId="0" fontId="65" fillId="23" borderId="101" xfId="7" applyFont="1" applyFill="1" applyBorder="1" applyAlignment="1" applyProtection="1">
      <alignment horizontal="center" vertical="center" textRotation="90" shrinkToFit="1" readingOrder="2"/>
      <protection locked="0"/>
    </xf>
    <xf numFmtId="0" fontId="65" fillId="23" borderId="56" xfId="7" applyFont="1" applyFill="1" applyBorder="1" applyAlignment="1">
      <alignment horizontal="center" vertical="center" textRotation="90" shrinkToFit="1" readingOrder="2"/>
    </xf>
    <xf numFmtId="0" fontId="389" fillId="0" borderId="40" xfId="7" applyFont="1" applyBorder="1" applyAlignment="1" applyProtection="1">
      <alignment horizontal="center" vertical="center" textRotation="90" shrinkToFit="1" readingOrder="2"/>
      <protection locked="0"/>
    </xf>
    <xf numFmtId="0" fontId="389" fillId="0" borderId="55" xfId="7" applyFont="1" applyBorder="1" applyAlignment="1" applyProtection="1">
      <alignment horizontal="center" vertical="center" textRotation="90" shrinkToFit="1" readingOrder="2"/>
      <protection locked="0"/>
    </xf>
    <xf numFmtId="0" fontId="389" fillId="0" borderId="41" xfId="7" applyFont="1" applyBorder="1" applyAlignment="1" applyProtection="1">
      <alignment horizontal="center" vertical="center" textRotation="90" shrinkToFit="1" readingOrder="2"/>
      <protection locked="0"/>
    </xf>
    <xf numFmtId="0" fontId="389" fillId="0" borderId="61" xfId="7" applyFont="1" applyBorder="1" applyAlignment="1" applyProtection="1">
      <alignment horizontal="center" vertical="center" textRotation="90" shrinkToFit="1" readingOrder="2"/>
      <protection locked="0"/>
    </xf>
    <xf numFmtId="0" fontId="389" fillId="0" borderId="0" xfId="7" applyFont="1" applyAlignment="1" applyProtection="1">
      <alignment horizontal="center" vertical="center" textRotation="90" shrinkToFit="1" readingOrder="2"/>
      <protection locked="0"/>
    </xf>
    <xf numFmtId="0" fontId="65" fillId="23" borderId="54" xfId="7" applyFont="1" applyFill="1" applyBorder="1" applyAlignment="1">
      <alignment horizontal="center" vertical="center" textRotation="90" shrinkToFit="1" readingOrder="2"/>
    </xf>
    <xf numFmtId="0" fontId="65" fillId="24" borderId="27" xfId="7" applyFont="1" applyFill="1" applyBorder="1" applyAlignment="1" applyProtection="1">
      <alignment horizontal="center" vertical="center" textRotation="90" shrinkToFit="1" readingOrder="2"/>
      <protection locked="0"/>
    </xf>
    <xf numFmtId="0" fontId="65" fillId="0" borderId="8" xfId="7" applyFont="1" applyBorder="1" applyAlignment="1" applyProtection="1">
      <alignment horizontal="center" vertical="center" textRotation="90" shrinkToFit="1" readingOrder="2"/>
      <protection locked="0"/>
    </xf>
    <xf numFmtId="0" fontId="65" fillId="57" borderId="8" xfId="7" applyFont="1" applyFill="1" applyBorder="1" applyAlignment="1" applyProtection="1">
      <alignment horizontal="center" vertical="center" textRotation="90" shrinkToFit="1" readingOrder="2"/>
      <protection locked="0"/>
    </xf>
    <xf numFmtId="0" fontId="65" fillId="0" borderId="7" xfId="7" applyFont="1" applyBorder="1" applyAlignment="1" applyProtection="1">
      <alignment horizontal="center" vertical="center" textRotation="90" shrinkToFit="1" readingOrder="2"/>
      <protection locked="0"/>
    </xf>
    <xf numFmtId="0" fontId="65" fillId="49" borderId="8" xfId="7" applyFont="1" applyFill="1" applyBorder="1" applyAlignment="1">
      <alignment horizontal="center" vertical="center" textRotation="90" shrinkToFit="1" readingOrder="2"/>
    </xf>
    <xf numFmtId="0" fontId="65" fillId="31" borderId="40" xfId="7" applyFont="1" applyFill="1" applyBorder="1" applyAlignment="1" applyProtection="1">
      <alignment horizontal="center" vertical="center" textRotation="90" shrinkToFit="1" readingOrder="2"/>
      <protection locked="0"/>
    </xf>
    <xf numFmtId="0" fontId="65" fillId="31" borderId="295" xfId="7" applyFont="1" applyFill="1" applyBorder="1" applyAlignment="1" applyProtection="1">
      <alignment horizontal="center" vertical="center" textRotation="90" shrinkToFit="1" readingOrder="2"/>
      <protection locked="0"/>
    </xf>
    <xf numFmtId="0" fontId="65" fillId="0" borderId="294" xfId="7" applyFont="1" applyBorder="1" applyAlignment="1" applyProtection="1">
      <alignment horizontal="center" vertical="center" textRotation="90" shrinkToFit="1" readingOrder="2"/>
      <protection locked="0"/>
    </xf>
    <xf numFmtId="0" fontId="65" fillId="0" borderId="30" xfId="7" applyFont="1" applyBorder="1" applyAlignment="1" applyProtection="1">
      <alignment horizontal="center" vertical="center" textRotation="90" shrinkToFit="1" readingOrder="2"/>
      <protection locked="0"/>
    </xf>
    <xf numFmtId="0" fontId="65" fillId="23" borderId="27" xfId="7" applyFont="1" applyFill="1" applyBorder="1" applyAlignment="1">
      <alignment horizontal="center" vertical="center" textRotation="90" shrinkToFit="1" readingOrder="2"/>
    </xf>
    <xf numFmtId="0" fontId="389" fillId="0" borderId="8" xfId="7" applyFont="1" applyBorder="1" applyAlignment="1" applyProtection="1">
      <alignment horizontal="center" vertical="center" textRotation="90" shrinkToFit="1" readingOrder="2"/>
      <protection locked="0"/>
    </xf>
    <xf numFmtId="0" fontId="65" fillId="23" borderId="8" xfId="7" applyFont="1" applyFill="1" applyBorder="1" applyAlignment="1">
      <alignment horizontal="center" vertical="center" textRotation="90" shrinkToFit="1" readingOrder="2"/>
    </xf>
    <xf numFmtId="0" fontId="65" fillId="8" borderId="55" xfId="7" applyFont="1" applyFill="1" applyBorder="1" applyAlignment="1" applyProtection="1">
      <alignment horizontal="center" vertical="center" textRotation="90" shrinkToFit="1" readingOrder="2"/>
      <protection locked="0"/>
    </xf>
    <xf numFmtId="0" fontId="65" fillId="24" borderId="27" xfId="7" applyFont="1" applyFill="1" applyBorder="1" applyAlignment="1">
      <alignment horizontal="center" vertical="center" textRotation="90" shrinkToFit="1" readingOrder="2"/>
    </xf>
    <xf numFmtId="0" fontId="65" fillId="0" borderId="8" xfId="7" applyFont="1" applyBorder="1" applyAlignment="1">
      <alignment horizontal="center" vertical="center" textRotation="90" shrinkToFit="1" readingOrder="2"/>
    </xf>
    <xf numFmtId="0" fontId="65" fillId="57" borderId="8" xfId="7" applyFont="1" applyFill="1" applyBorder="1" applyAlignment="1">
      <alignment horizontal="center" vertical="center" textRotation="90" shrinkToFit="1" readingOrder="2"/>
    </xf>
    <xf numFmtId="0" fontId="65" fillId="0" borderId="7" xfId="7" applyFont="1" applyBorder="1" applyAlignment="1">
      <alignment horizontal="center" vertical="center" textRotation="90" shrinkToFit="1" readingOrder="2"/>
    </xf>
    <xf numFmtId="0" fontId="65" fillId="0" borderId="40" xfId="7" applyFont="1" applyBorder="1" applyAlignment="1">
      <alignment horizontal="center" vertical="center" textRotation="90" shrinkToFit="1" readingOrder="2"/>
    </xf>
    <xf numFmtId="0" fontId="65" fillId="11" borderId="40" xfId="7" applyFont="1" applyFill="1" applyBorder="1" applyAlignment="1">
      <alignment horizontal="center" vertical="center" textRotation="90" shrinkToFit="1" readingOrder="2"/>
    </xf>
    <xf numFmtId="0" fontId="65" fillId="31" borderId="40" xfId="7" applyFont="1" applyFill="1" applyBorder="1" applyAlignment="1">
      <alignment horizontal="center" vertical="center" textRotation="90" shrinkToFit="1" readingOrder="2"/>
    </xf>
    <xf numFmtId="0" fontId="65" fillId="31" borderId="295" xfId="7" applyFont="1" applyFill="1" applyBorder="1" applyAlignment="1">
      <alignment horizontal="center" vertical="center" textRotation="90" shrinkToFit="1" readingOrder="2"/>
    </xf>
    <xf numFmtId="0" fontId="65" fillId="0" borderId="55" xfId="7" applyFont="1" applyBorder="1" applyAlignment="1">
      <alignment horizontal="center" vertical="center" textRotation="90" shrinkToFit="1" readingOrder="2"/>
    </xf>
    <xf numFmtId="0" fontId="65" fillId="0" borderId="41" xfId="7" applyFont="1" applyBorder="1" applyAlignment="1">
      <alignment horizontal="center" vertical="center" textRotation="90" shrinkToFit="1" readingOrder="2"/>
    </xf>
    <xf numFmtId="0" fontId="65" fillId="0" borderId="293" xfId="7" applyFont="1" applyBorder="1" applyAlignment="1">
      <alignment horizontal="center" vertical="center" textRotation="90" shrinkToFit="1" readingOrder="2"/>
    </xf>
    <xf numFmtId="0" fontId="65" fillId="0" borderId="30" xfId="7" applyFont="1" applyBorder="1" applyAlignment="1">
      <alignment horizontal="center" vertical="center" textRotation="90" shrinkToFit="1" readingOrder="2"/>
    </xf>
    <xf numFmtId="0" fontId="65" fillId="0" borderId="25" xfId="7" applyFont="1" applyBorder="1" applyAlignment="1">
      <alignment horizontal="center" vertical="center" textRotation="90" shrinkToFit="1" readingOrder="2"/>
    </xf>
    <xf numFmtId="0" fontId="65" fillId="8" borderId="293" xfId="7" applyFont="1" applyFill="1" applyBorder="1" applyAlignment="1">
      <alignment horizontal="center" vertical="center" textRotation="90" shrinkToFit="1" readingOrder="2"/>
    </xf>
    <xf numFmtId="0" fontId="65" fillId="23" borderId="101" xfId="7" applyFont="1" applyFill="1" applyBorder="1" applyAlignment="1">
      <alignment horizontal="center" vertical="center" textRotation="90" shrinkToFit="1" readingOrder="2"/>
    </xf>
    <xf numFmtId="0" fontId="389" fillId="0" borderId="8" xfId="7" applyFont="1" applyBorder="1" applyAlignment="1">
      <alignment horizontal="center" vertical="center" textRotation="90" shrinkToFit="1" readingOrder="2"/>
    </xf>
    <xf numFmtId="0" fontId="389" fillId="0" borderId="55" xfId="7" applyFont="1" applyBorder="1" applyAlignment="1">
      <alignment horizontal="center" vertical="center" textRotation="90" shrinkToFit="1" readingOrder="2"/>
    </xf>
    <xf numFmtId="0" fontId="389" fillId="0" borderId="41" xfId="7" applyFont="1" applyBorder="1" applyAlignment="1">
      <alignment horizontal="center" vertical="center" textRotation="90" shrinkToFit="1" readingOrder="2"/>
    </xf>
    <xf numFmtId="0" fontId="389" fillId="0" borderId="61" xfId="7" applyFont="1" applyBorder="1" applyAlignment="1">
      <alignment horizontal="center" vertical="center" textRotation="90" shrinkToFit="1" readingOrder="2"/>
    </xf>
    <xf numFmtId="0" fontId="389" fillId="0" borderId="40" xfId="7" applyFont="1" applyBorder="1" applyAlignment="1">
      <alignment horizontal="center" vertical="center" textRotation="90" shrinkToFit="1" readingOrder="2"/>
    </xf>
    <xf numFmtId="0" fontId="65" fillId="0" borderId="295" xfId="7" applyFont="1" applyBorder="1" applyAlignment="1" applyProtection="1">
      <alignment horizontal="center" vertical="center" textRotation="90" shrinkToFit="1" readingOrder="2"/>
      <protection locked="0"/>
    </xf>
    <xf numFmtId="0" fontId="65" fillId="8" borderId="294" xfId="7" applyFont="1" applyFill="1" applyBorder="1" applyAlignment="1" applyProtection="1">
      <alignment horizontal="center" vertical="center" textRotation="90" shrinkToFit="1" readingOrder="2"/>
      <protection locked="0"/>
    </xf>
    <xf numFmtId="0" fontId="65" fillId="23" borderId="69" xfId="7" applyFont="1" applyFill="1" applyBorder="1" applyAlignment="1">
      <alignment horizontal="center" vertical="center" textRotation="90" shrinkToFit="1" readingOrder="2"/>
    </xf>
    <xf numFmtId="0" fontId="65" fillId="0" borderId="3" xfId="7" applyFont="1" applyBorder="1" applyAlignment="1" applyProtection="1">
      <alignment horizontal="center" vertical="center" textRotation="90" shrinkToFit="1" readingOrder="2"/>
      <protection locked="0"/>
    </xf>
    <xf numFmtId="0" fontId="389" fillId="0" borderId="3" xfId="7" applyFont="1" applyBorder="1" applyAlignment="1" applyProtection="1">
      <alignment horizontal="center" vertical="center" textRotation="90" shrinkToFit="1" readingOrder="2"/>
      <protection locked="0"/>
    </xf>
    <xf numFmtId="0" fontId="65" fillId="0" borderId="38" xfId="7" applyFont="1" applyBorder="1" applyAlignment="1" applyProtection="1">
      <alignment horizontal="center" vertical="center" textRotation="90" shrinkToFit="1" readingOrder="2"/>
      <protection locked="0"/>
    </xf>
    <xf numFmtId="0" fontId="389" fillId="0" borderId="29" xfId="7" applyFont="1" applyBorder="1" applyAlignment="1" applyProtection="1">
      <alignment horizontal="center" vertical="center" textRotation="90" shrinkToFit="1" readingOrder="2"/>
      <protection locked="0"/>
    </xf>
    <xf numFmtId="0" fontId="389" fillId="0" borderId="28" xfId="7" applyFont="1" applyBorder="1" applyAlignment="1" applyProtection="1">
      <alignment horizontal="center" vertical="center" textRotation="90" shrinkToFit="1" readingOrder="2"/>
      <protection locked="0"/>
    </xf>
    <xf numFmtId="0" fontId="389" fillId="0" borderId="114" xfId="7" applyFont="1" applyBorder="1" applyAlignment="1" applyProtection="1">
      <alignment horizontal="center" vertical="center" textRotation="90" shrinkToFit="1" readingOrder="2"/>
      <protection locked="0"/>
    </xf>
    <xf numFmtId="0" fontId="65" fillId="23" borderId="3" xfId="7" applyFont="1" applyFill="1" applyBorder="1" applyAlignment="1">
      <alignment horizontal="center" vertical="center" textRotation="90" shrinkToFit="1" readingOrder="2"/>
    </xf>
    <xf numFmtId="0" fontId="65" fillId="0" borderId="39" xfId="7" applyFont="1" applyBorder="1" applyAlignment="1" applyProtection="1">
      <alignment horizontal="center" vertical="center" textRotation="90" shrinkToFit="1" readingOrder="2"/>
      <protection locked="0"/>
    </xf>
    <xf numFmtId="0" fontId="389" fillId="0" borderId="39" xfId="7" applyFont="1" applyBorder="1" applyAlignment="1" applyProtection="1">
      <alignment horizontal="center" vertical="center" textRotation="90" shrinkToFit="1" readingOrder="2"/>
      <protection locked="0"/>
    </xf>
    <xf numFmtId="0" fontId="390" fillId="24" borderId="275" xfId="3" applyFont="1" applyFill="1" applyBorder="1" applyAlignment="1" applyProtection="1">
      <alignment horizontal="center" vertical="center" textRotation="90" shrinkToFit="1" readingOrder="2"/>
    </xf>
    <xf numFmtId="0" fontId="390" fillId="44" borderId="110" xfId="3" applyFont="1" applyAlignment="1" applyProtection="1">
      <alignment horizontal="center" vertical="center" textRotation="90" shrinkToFit="1" readingOrder="2"/>
    </xf>
    <xf numFmtId="0" fontId="390" fillId="57" borderId="110" xfId="3" applyFont="1" applyFill="1" applyAlignment="1" applyProtection="1">
      <alignment horizontal="center" vertical="center" textRotation="90" shrinkToFit="1" readingOrder="2"/>
    </xf>
    <xf numFmtId="0" fontId="390" fillId="11" borderId="110" xfId="3" applyFont="1" applyFill="1" applyAlignment="1" applyProtection="1">
      <alignment horizontal="center" vertical="center" textRotation="90" shrinkToFit="1" readingOrder="2"/>
    </xf>
    <xf numFmtId="0" fontId="390" fillId="44" borderId="292" xfId="3" applyFont="1" applyBorder="1" applyAlignment="1" applyProtection="1">
      <alignment horizontal="center" vertical="center" textRotation="90" shrinkToFit="1" readingOrder="2"/>
    </xf>
    <xf numFmtId="0" fontId="390" fillId="44" borderId="278" xfId="3" applyFont="1" applyBorder="1" applyAlignment="1" applyProtection="1">
      <alignment horizontal="center" vertical="center" textRotation="90" shrinkToFit="1" readingOrder="2"/>
    </xf>
    <xf numFmtId="0" fontId="390" fillId="44" borderId="275" xfId="3" applyFont="1" applyBorder="1" applyAlignment="1" applyProtection="1">
      <alignment horizontal="center" vertical="center" textRotation="90" shrinkToFit="1" readingOrder="2"/>
    </xf>
    <xf numFmtId="0" fontId="390" fillId="44" borderId="291" xfId="3" applyFont="1" applyBorder="1" applyAlignment="1" applyProtection="1">
      <alignment horizontal="center" vertical="center" textRotation="90" shrinkToFit="1" readingOrder="2"/>
    </xf>
    <xf numFmtId="0" fontId="390" fillId="89" borderId="110" xfId="3" applyFont="1" applyFill="1" applyAlignment="1" applyProtection="1">
      <alignment horizontal="center" vertical="center" textRotation="90" shrinkToFit="1" readingOrder="2"/>
    </xf>
    <xf numFmtId="0" fontId="65" fillId="11" borderId="8" xfId="7" applyFont="1" applyFill="1" applyBorder="1" applyAlignment="1" applyProtection="1">
      <alignment horizontal="center" vertical="center" textRotation="90" shrinkToFit="1" readingOrder="2"/>
      <protection locked="0"/>
    </xf>
    <xf numFmtId="0" fontId="65" fillId="0" borderId="26" xfId="7" applyFont="1" applyBorder="1" applyAlignment="1" applyProtection="1">
      <alignment horizontal="center" vertical="center" textRotation="90" shrinkToFit="1" readingOrder="2"/>
      <protection locked="0"/>
    </xf>
    <xf numFmtId="0" fontId="65" fillId="23" borderId="35" xfId="7" applyFont="1" applyFill="1" applyBorder="1" applyAlignment="1" applyProtection="1">
      <alignment horizontal="center" vertical="center" textRotation="90" shrinkToFit="1" readingOrder="2"/>
      <protection locked="0"/>
    </xf>
    <xf numFmtId="0" fontId="65" fillId="23" borderId="40" xfId="7" applyFont="1" applyFill="1" applyBorder="1" applyAlignment="1">
      <alignment horizontal="center" vertical="center" textRotation="90" shrinkToFit="1" readingOrder="2"/>
    </xf>
    <xf numFmtId="0" fontId="65" fillId="13" borderId="40" xfId="7" applyFont="1" applyFill="1" applyBorder="1" applyAlignment="1" applyProtection="1">
      <alignment horizontal="center" vertical="center" textRotation="90" shrinkToFit="1" readingOrder="2"/>
      <protection locked="0"/>
    </xf>
    <xf numFmtId="0" fontId="389" fillId="13" borderId="40" xfId="7" applyFont="1" applyFill="1" applyBorder="1" applyAlignment="1" applyProtection="1">
      <alignment horizontal="center" vertical="center" textRotation="90" shrinkToFit="1" readingOrder="2"/>
      <protection locked="0"/>
    </xf>
    <xf numFmtId="0" fontId="389" fillId="13" borderId="41" xfId="7" applyFont="1" applyFill="1" applyBorder="1" applyAlignment="1" applyProtection="1">
      <alignment horizontal="center" vertical="center" textRotation="90" shrinkToFit="1" readingOrder="2"/>
      <protection locked="0"/>
    </xf>
    <xf numFmtId="0" fontId="389" fillId="13" borderId="61" xfId="7" applyFont="1" applyFill="1" applyBorder="1" applyAlignment="1" applyProtection="1">
      <alignment horizontal="center" vertical="center" textRotation="90" shrinkToFit="1" readingOrder="2"/>
      <protection locked="0"/>
    </xf>
    <xf numFmtId="0" fontId="65" fillId="23" borderId="103" xfId="7" applyFont="1" applyFill="1" applyBorder="1" applyAlignment="1" applyProtection="1">
      <alignment horizontal="center" vertical="center" textRotation="90" shrinkToFit="1" readingOrder="2"/>
      <protection locked="0"/>
    </xf>
    <xf numFmtId="0" fontId="65" fillId="23" borderId="40" xfId="7" applyFont="1" applyFill="1" applyBorder="1" applyAlignment="1" applyProtection="1">
      <alignment horizontal="center" vertical="center" textRotation="90" shrinkToFit="1" readingOrder="2"/>
      <protection locked="0"/>
    </xf>
    <xf numFmtId="0" fontId="65" fillId="23" borderId="8" xfId="7" applyFont="1" applyFill="1" applyBorder="1" applyAlignment="1" applyProtection="1">
      <alignment horizontal="center" vertical="center" textRotation="90" shrinkToFit="1" readingOrder="2"/>
      <protection locked="0"/>
    </xf>
    <xf numFmtId="0" fontId="65" fillId="27" borderId="8" xfId="7" applyFont="1" applyFill="1" applyBorder="1" applyAlignment="1" applyProtection="1">
      <alignment horizontal="center" vertical="center" textRotation="90" shrinkToFit="1" readingOrder="2"/>
      <protection locked="0"/>
    </xf>
    <xf numFmtId="0" fontId="65" fillId="27" borderId="7" xfId="7" applyFont="1" applyFill="1" applyBorder="1" applyAlignment="1" applyProtection="1">
      <alignment horizontal="center" vertical="center" textRotation="90" shrinkToFit="1" readingOrder="2"/>
      <protection locked="0"/>
    </xf>
    <xf numFmtId="0" fontId="65" fillId="31" borderId="61" xfId="7" applyFont="1" applyFill="1" applyBorder="1" applyAlignment="1" applyProtection="1">
      <alignment horizontal="center" vertical="center" textRotation="90" shrinkToFit="1" readingOrder="2"/>
      <protection locked="0"/>
    </xf>
    <xf numFmtId="0" fontId="65" fillId="36" borderId="55" xfId="7" applyFont="1" applyFill="1" applyBorder="1" applyAlignment="1" applyProtection="1">
      <alignment horizontal="center" vertical="center" textRotation="90" shrinkToFit="1" readingOrder="2"/>
      <protection locked="0"/>
    </xf>
    <xf numFmtId="0" fontId="65" fillId="36" borderId="40" xfId="7" applyFont="1" applyFill="1" applyBorder="1" applyAlignment="1" applyProtection="1">
      <alignment horizontal="center" vertical="center" textRotation="90" shrinkToFit="1" readingOrder="2"/>
      <protection locked="0"/>
    </xf>
    <xf numFmtId="0" fontId="65" fillId="36" borderId="41" xfId="7" applyFont="1" applyFill="1" applyBorder="1" applyAlignment="1" applyProtection="1">
      <alignment horizontal="center" vertical="center" textRotation="90" shrinkToFit="1" readingOrder="2"/>
      <protection locked="0"/>
    </xf>
    <xf numFmtId="0" fontId="65" fillId="51" borderId="55" xfId="7" applyFont="1" applyFill="1" applyBorder="1" applyAlignment="1" applyProtection="1">
      <alignment horizontal="center" vertical="center" textRotation="90" shrinkToFit="1" readingOrder="2"/>
      <protection locked="0"/>
    </xf>
    <xf numFmtId="0" fontId="65" fillId="51" borderId="41" xfId="7" applyFont="1" applyFill="1" applyBorder="1" applyAlignment="1" applyProtection="1">
      <alignment horizontal="center" vertical="center" textRotation="90" shrinkToFit="1" readingOrder="2"/>
      <protection locked="0"/>
    </xf>
    <xf numFmtId="0" fontId="65" fillId="8" borderId="41" xfId="7" applyFont="1" applyFill="1" applyBorder="1" applyAlignment="1" applyProtection="1">
      <alignment horizontal="center" vertical="center" textRotation="90" shrinkToFit="1" readingOrder="2"/>
      <protection locked="0"/>
    </xf>
    <xf numFmtId="0" fontId="65" fillId="34" borderId="8" xfId="7" applyFont="1" applyFill="1" applyBorder="1" applyAlignment="1" applyProtection="1">
      <alignment horizontal="center" vertical="center" textRotation="90" shrinkToFit="1" readingOrder="2"/>
      <protection locked="0"/>
    </xf>
    <xf numFmtId="0" fontId="65" fillId="34" borderId="30" xfId="7" applyFont="1" applyFill="1" applyBorder="1" applyAlignment="1" applyProtection="1">
      <alignment horizontal="center" vertical="center" textRotation="90" shrinkToFit="1" readingOrder="2"/>
      <protection locked="0"/>
    </xf>
    <xf numFmtId="0" fontId="65" fillId="13" borderId="39" xfId="7" applyFont="1" applyFill="1" applyBorder="1" applyAlignment="1" applyProtection="1">
      <alignment horizontal="center" vertical="center" textRotation="90" shrinkToFit="1" readingOrder="2"/>
      <protection locked="0"/>
    </xf>
    <xf numFmtId="0" fontId="389" fillId="13" borderId="39" xfId="7" applyFont="1" applyFill="1" applyBorder="1" applyAlignment="1" applyProtection="1">
      <alignment horizontal="center" vertical="center" textRotation="90" shrinkToFit="1" readingOrder="2"/>
      <protection locked="0"/>
    </xf>
    <xf numFmtId="0" fontId="389" fillId="13" borderId="28" xfId="7" applyFont="1" applyFill="1" applyBorder="1" applyAlignment="1" applyProtection="1">
      <alignment horizontal="center" vertical="center" textRotation="90" shrinkToFit="1" readingOrder="2"/>
      <protection locked="0"/>
    </xf>
    <xf numFmtId="0" fontId="389" fillId="13" borderId="114" xfId="7" applyFont="1" applyFill="1" applyBorder="1" applyAlignment="1" applyProtection="1">
      <alignment horizontal="center" vertical="center" textRotation="90" shrinkToFit="1" readingOrder="2"/>
      <protection locked="0"/>
    </xf>
    <xf numFmtId="0" fontId="390" fillId="24" borderId="110" xfId="3" applyFont="1" applyFill="1" applyAlignment="1" applyProtection="1">
      <alignment horizontal="center" vertical="center" textRotation="90" shrinkToFit="1" readingOrder="2"/>
    </xf>
    <xf numFmtId="0" fontId="390" fillId="0" borderId="275" xfId="3" applyFont="1" applyFill="1" applyBorder="1" applyAlignment="1" applyProtection="1">
      <alignment horizontal="center" vertical="center" textRotation="90" shrinkToFit="1" readingOrder="2"/>
    </xf>
    <xf numFmtId="0" fontId="390" fillId="0" borderId="110" xfId="3" applyFont="1" applyFill="1" applyAlignment="1" applyProtection="1">
      <alignment horizontal="center" vertical="center" textRotation="90" shrinkToFit="1" readingOrder="2"/>
    </xf>
    <xf numFmtId="0" fontId="65" fillId="23" borderId="31" xfId="7" applyFont="1" applyFill="1" applyBorder="1" applyAlignment="1" applyProtection="1">
      <alignment horizontal="center" vertical="center" textRotation="90" shrinkToFit="1" readingOrder="2"/>
      <protection locked="0"/>
    </xf>
    <xf numFmtId="0" fontId="65" fillId="23" borderId="18" xfId="7" applyFont="1" applyFill="1" applyBorder="1" applyAlignment="1">
      <alignment horizontal="center" vertical="center" textRotation="90" shrinkToFit="1" readingOrder="2"/>
    </xf>
    <xf numFmtId="0" fontId="65" fillId="13" borderId="22" xfId="7" applyFont="1" applyFill="1" applyBorder="1" applyAlignment="1" applyProtection="1">
      <alignment horizontal="center" vertical="center" textRotation="90" shrinkToFit="1" readingOrder="2"/>
      <protection locked="0"/>
    </xf>
    <xf numFmtId="0" fontId="389" fillId="13" borderId="22" xfId="7" applyFont="1" applyFill="1" applyBorder="1" applyAlignment="1" applyProtection="1">
      <alignment horizontal="center" vertical="center" textRotation="90" shrinkToFit="1" readingOrder="2"/>
      <protection locked="0"/>
    </xf>
    <xf numFmtId="0" fontId="389" fillId="13" borderId="96" xfId="7" applyFont="1" applyFill="1" applyBorder="1" applyAlignment="1" applyProtection="1">
      <alignment horizontal="center" vertical="center" textRotation="90" shrinkToFit="1" readingOrder="2"/>
      <protection locked="0"/>
    </xf>
    <xf numFmtId="0" fontId="389" fillId="13" borderId="23" xfId="7" applyFont="1" applyFill="1" applyBorder="1" applyAlignment="1" applyProtection="1">
      <alignment horizontal="center" vertical="center" textRotation="90" shrinkToFit="1" readingOrder="2"/>
      <protection locked="0"/>
    </xf>
    <xf numFmtId="0" fontId="389" fillId="13" borderId="35" xfId="7" applyFont="1" applyFill="1" applyBorder="1" applyAlignment="1" applyProtection="1">
      <alignment horizontal="center" vertical="center" textRotation="90" shrinkToFit="1" readingOrder="2"/>
      <protection locked="0"/>
    </xf>
    <xf numFmtId="0" fontId="389" fillId="13" borderId="101" xfId="7" applyFont="1" applyFill="1" applyBorder="1" applyAlignment="1" applyProtection="1">
      <alignment horizontal="center" vertical="center" textRotation="90" shrinkToFit="1" readingOrder="2"/>
      <protection locked="0"/>
    </xf>
    <xf numFmtId="0" fontId="65" fillId="23" borderId="37" xfId="7" applyFont="1" applyFill="1" applyBorder="1" applyAlignment="1">
      <alignment horizontal="center" vertical="center" textRotation="90" shrinkToFit="1" readingOrder="2"/>
    </xf>
    <xf numFmtId="0" fontId="389" fillId="13" borderId="0" xfId="7" applyFont="1" applyFill="1" applyAlignment="1" applyProtection="1">
      <alignment horizontal="center" vertical="center" textRotation="90" shrinkToFit="1" readingOrder="2"/>
      <protection locked="0"/>
    </xf>
    <xf numFmtId="0" fontId="65" fillId="24" borderId="26" xfId="7" applyFont="1" applyFill="1" applyBorder="1" applyAlignment="1" applyProtection="1">
      <alignment horizontal="center" vertical="center" textRotation="90" shrinkToFit="1" readingOrder="2"/>
      <protection locked="0"/>
    </xf>
    <xf numFmtId="0" fontId="65" fillId="27" borderId="8" xfId="7" applyFont="1" applyFill="1" applyBorder="1" applyAlignment="1">
      <alignment horizontal="center" vertical="center" textRotation="90" shrinkToFit="1" readingOrder="2"/>
    </xf>
    <xf numFmtId="0" fontId="65" fillId="27" borderId="7" xfId="7" applyFont="1" applyFill="1" applyBorder="1" applyAlignment="1">
      <alignment horizontal="center" vertical="center" textRotation="90" shrinkToFit="1" readingOrder="2"/>
    </xf>
    <xf numFmtId="0" fontId="65" fillId="31" borderId="61" xfId="7" applyFont="1" applyFill="1" applyBorder="1" applyAlignment="1">
      <alignment horizontal="center" vertical="center" textRotation="90" shrinkToFit="1" readingOrder="2"/>
    </xf>
    <xf numFmtId="0" fontId="65" fillId="36" borderId="55" xfId="7" applyFont="1" applyFill="1" applyBorder="1" applyAlignment="1">
      <alignment horizontal="center" vertical="center" textRotation="90" shrinkToFit="1" readingOrder="2"/>
    </xf>
    <xf numFmtId="0" fontId="65" fillId="36" borderId="40" xfId="7" applyFont="1" applyFill="1" applyBorder="1" applyAlignment="1">
      <alignment horizontal="center" vertical="center" textRotation="90" shrinkToFit="1" readingOrder="2"/>
    </xf>
    <xf numFmtId="0" fontId="65" fillId="36" borderId="41" xfId="7" applyFont="1" applyFill="1" applyBorder="1" applyAlignment="1">
      <alignment horizontal="center" vertical="center" textRotation="90" shrinkToFit="1" readingOrder="2"/>
    </xf>
    <xf numFmtId="0" fontId="65" fillId="22" borderId="55" xfId="7" applyFont="1" applyFill="1" applyBorder="1" applyAlignment="1">
      <alignment horizontal="center" vertical="center" textRotation="90" shrinkToFit="1" readingOrder="2"/>
    </xf>
    <xf numFmtId="0" fontId="65" fillId="22" borderId="40" xfId="7" applyFont="1" applyFill="1" applyBorder="1" applyAlignment="1">
      <alignment horizontal="center" vertical="center" textRotation="90" shrinkToFit="1" readingOrder="2"/>
    </xf>
    <xf numFmtId="0" fontId="65" fillId="22" borderId="41" xfId="7" applyFont="1" applyFill="1" applyBorder="1" applyAlignment="1">
      <alignment horizontal="center" vertical="center" textRotation="90" shrinkToFit="1" readingOrder="2"/>
    </xf>
    <xf numFmtId="0" fontId="65" fillId="51" borderId="55" xfId="7" applyFont="1" applyFill="1" applyBorder="1" applyAlignment="1">
      <alignment horizontal="center" vertical="center" textRotation="90" shrinkToFit="1" readingOrder="2"/>
    </xf>
    <xf numFmtId="0" fontId="65" fillId="51" borderId="41" xfId="7" applyFont="1" applyFill="1" applyBorder="1" applyAlignment="1">
      <alignment horizontal="center" vertical="center" textRotation="90" shrinkToFit="1" readingOrder="2"/>
    </xf>
    <xf numFmtId="0" fontId="65" fillId="8" borderId="55" xfId="7" applyFont="1" applyFill="1" applyBorder="1" applyAlignment="1">
      <alignment horizontal="center" vertical="center" textRotation="90" shrinkToFit="1" readingOrder="2"/>
    </xf>
    <xf numFmtId="0" fontId="65" fillId="8" borderId="41" xfId="7" applyFont="1" applyFill="1" applyBorder="1" applyAlignment="1">
      <alignment horizontal="center" vertical="center" textRotation="90" shrinkToFit="1" readingOrder="2"/>
    </xf>
    <xf numFmtId="0" fontId="65" fillId="34" borderId="8" xfId="7" applyFont="1" applyFill="1" applyBorder="1" applyAlignment="1">
      <alignment horizontal="center" vertical="center" textRotation="90" shrinkToFit="1" readingOrder="2"/>
    </xf>
    <xf numFmtId="0" fontId="65" fillId="34" borderId="30" xfId="7" applyFont="1" applyFill="1" applyBorder="1" applyAlignment="1">
      <alignment horizontal="center" vertical="center" textRotation="90" shrinkToFit="1" readingOrder="2"/>
    </xf>
    <xf numFmtId="0" fontId="65" fillId="13" borderId="40" xfId="7" applyFont="1" applyFill="1" applyBorder="1" applyAlignment="1">
      <alignment horizontal="center" vertical="center" textRotation="90" shrinkToFit="1" readingOrder="2"/>
    </xf>
    <xf numFmtId="0" fontId="389" fillId="13" borderId="40" xfId="7" applyFont="1" applyFill="1" applyBorder="1" applyAlignment="1">
      <alignment horizontal="center" vertical="center" textRotation="90" shrinkToFit="1" readingOrder="2"/>
    </xf>
    <xf numFmtId="0" fontId="389" fillId="13" borderId="41" xfId="7" applyFont="1" applyFill="1" applyBorder="1" applyAlignment="1">
      <alignment horizontal="center" vertical="center" textRotation="90" shrinkToFit="1" readingOrder="2"/>
    </xf>
    <xf numFmtId="0" fontId="389" fillId="13" borderId="61" xfId="7" applyFont="1" applyFill="1" applyBorder="1" applyAlignment="1">
      <alignment horizontal="center" vertical="center" textRotation="90" shrinkToFit="1" readingOrder="2"/>
    </xf>
    <xf numFmtId="0" fontId="65" fillId="5" borderId="277" xfId="7" applyFont="1" applyFill="1" applyBorder="1" applyAlignment="1" applyProtection="1">
      <alignment horizontal="center" vertical="center" textRotation="90" shrinkToFit="1" readingOrder="2"/>
      <protection locked="0"/>
    </xf>
    <xf numFmtId="0" fontId="65" fillId="22" borderId="55" xfId="7" applyFont="1" applyFill="1" applyBorder="1" applyAlignment="1" applyProtection="1">
      <alignment horizontal="center" vertical="center" textRotation="90" shrinkToFit="1" readingOrder="2"/>
      <protection locked="0"/>
    </xf>
    <xf numFmtId="0" fontId="65" fillId="22" borderId="40" xfId="7" applyFont="1" applyFill="1" applyBorder="1" applyAlignment="1" applyProtection="1">
      <alignment horizontal="center" vertical="center" textRotation="90" shrinkToFit="1" readingOrder="2"/>
      <protection locked="0"/>
    </xf>
    <xf numFmtId="0" fontId="65" fillId="22" borderId="41" xfId="7" applyFont="1" applyFill="1" applyBorder="1" applyAlignment="1" applyProtection="1">
      <alignment horizontal="center" vertical="center" textRotation="90" shrinkToFit="1" readingOrder="2"/>
      <protection locked="0"/>
    </xf>
    <xf numFmtId="0" fontId="65" fillId="13" borderId="8" xfId="7" applyFont="1" applyFill="1" applyBorder="1" applyAlignment="1" applyProtection="1">
      <alignment horizontal="center" vertical="center" textRotation="90" shrinkToFit="1" readingOrder="2"/>
      <protection locked="0"/>
    </xf>
    <xf numFmtId="0" fontId="389" fillId="13" borderId="8" xfId="7" applyFont="1" applyFill="1" applyBorder="1" applyAlignment="1" applyProtection="1">
      <alignment horizontal="center" vertical="center" textRotation="90" shrinkToFit="1" readingOrder="2"/>
      <protection locked="0"/>
    </xf>
    <xf numFmtId="0" fontId="389" fillId="13" borderId="7" xfId="7" applyFont="1" applyFill="1" applyBorder="1" applyAlignment="1" applyProtection="1">
      <alignment horizontal="center" vertical="center" textRotation="90" shrinkToFit="1" readingOrder="2"/>
      <protection locked="0"/>
    </xf>
    <xf numFmtId="0" fontId="389" fillId="13" borderId="30" xfId="7" applyFont="1" applyFill="1" applyBorder="1" applyAlignment="1" applyProtection="1">
      <alignment horizontal="center" vertical="center" textRotation="90" shrinkToFit="1" readingOrder="2"/>
      <protection locked="0"/>
    </xf>
    <xf numFmtId="0" fontId="389" fillId="13" borderId="31" xfId="7" applyFont="1" applyFill="1" applyBorder="1" applyAlignment="1" applyProtection="1">
      <alignment horizontal="center" vertical="center" textRotation="90" shrinkToFit="1" readingOrder="2"/>
      <protection locked="0"/>
    </xf>
    <xf numFmtId="0" fontId="65" fillId="13" borderId="70" xfId="7" applyFont="1" applyFill="1" applyBorder="1" applyAlignment="1" applyProtection="1">
      <alignment horizontal="center" vertical="center" textRotation="90" shrinkToFit="1" readingOrder="2"/>
      <protection locked="0"/>
    </xf>
    <xf numFmtId="0" fontId="389" fillId="13" borderId="70" xfId="7" applyFont="1" applyFill="1" applyBorder="1" applyAlignment="1" applyProtection="1">
      <alignment horizontal="center" vertical="center" textRotation="90" shrinkToFit="1" readingOrder="2"/>
      <protection locked="0"/>
    </xf>
    <xf numFmtId="0" fontId="389" fillId="13" borderId="106" xfId="7" applyFont="1" applyFill="1" applyBorder="1" applyAlignment="1" applyProtection="1">
      <alignment horizontal="center" vertical="center" textRotation="90" shrinkToFit="1" readingOrder="2"/>
      <protection locked="0"/>
    </xf>
    <xf numFmtId="0" fontId="389" fillId="13" borderId="71" xfId="7" applyFont="1" applyFill="1" applyBorder="1" applyAlignment="1" applyProtection="1">
      <alignment horizontal="center" vertical="center" textRotation="90" shrinkToFit="1" readingOrder="2"/>
      <protection locked="0"/>
    </xf>
    <xf numFmtId="0" fontId="389" fillId="13" borderId="103" xfId="7" applyFont="1" applyFill="1" applyBorder="1" applyAlignment="1" applyProtection="1">
      <alignment horizontal="center" vertical="center" textRotation="90" shrinkToFit="1" readingOrder="2"/>
      <protection locked="0"/>
    </xf>
    <xf numFmtId="0" fontId="65" fillId="38" borderId="27" xfId="7" applyFont="1" applyFill="1" applyBorder="1" applyAlignment="1">
      <alignment horizontal="center" vertical="center" textRotation="90" shrinkToFit="1" readingOrder="2"/>
    </xf>
    <xf numFmtId="0" fontId="389" fillId="0" borderId="22" xfId="7" applyFont="1" applyBorder="1" applyAlignment="1" applyProtection="1">
      <alignment horizontal="center" vertical="center" textRotation="90" shrinkToFit="1" readingOrder="2"/>
      <protection locked="0"/>
    </xf>
    <xf numFmtId="0" fontId="389" fillId="0" borderId="96" xfId="7" applyFont="1" applyBorder="1" applyAlignment="1" applyProtection="1">
      <alignment horizontal="center" vertical="center" textRotation="90" shrinkToFit="1" readingOrder="2"/>
      <protection locked="0"/>
    </xf>
    <xf numFmtId="0" fontId="389" fillId="0" borderId="23" xfId="7" applyFont="1" applyBorder="1" applyAlignment="1" applyProtection="1">
      <alignment horizontal="center" vertical="center" textRotation="90" shrinkToFit="1" readingOrder="2"/>
      <protection locked="0"/>
    </xf>
    <xf numFmtId="0" fontId="389" fillId="0" borderId="35" xfId="7" applyFont="1" applyBorder="1" applyAlignment="1" applyProtection="1">
      <alignment horizontal="center" vertical="center" textRotation="90" shrinkToFit="1" readingOrder="2"/>
      <protection locked="0"/>
    </xf>
    <xf numFmtId="0" fontId="65" fillId="38" borderId="18" xfId="7" applyFont="1" applyFill="1" applyBorder="1" applyAlignment="1">
      <alignment horizontal="center" vertical="center" textRotation="90" shrinkToFit="1" readingOrder="2"/>
    </xf>
    <xf numFmtId="0" fontId="389" fillId="0" borderId="101" xfId="7" applyFont="1" applyBorder="1" applyAlignment="1" applyProtection="1">
      <alignment horizontal="center" vertical="center" textRotation="90" shrinkToFit="1" readingOrder="2"/>
      <protection locked="0"/>
    </xf>
    <xf numFmtId="0" fontId="65" fillId="38" borderId="37" xfId="7" applyFont="1" applyFill="1" applyBorder="1" applyAlignment="1">
      <alignment horizontal="center" vertical="center" textRotation="90" shrinkToFit="1" readingOrder="2"/>
    </xf>
    <xf numFmtId="0" fontId="65" fillId="23" borderId="94" xfId="7" applyFont="1" applyFill="1" applyBorder="1" applyAlignment="1">
      <alignment horizontal="center" vertical="center" textRotation="90" shrinkToFit="1" readingOrder="2"/>
    </xf>
    <xf numFmtId="0" fontId="65" fillId="13" borderId="55" xfId="7" applyFont="1" applyFill="1" applyBorder="1" applyAlignment="1" applyProtection="1">
      <alignment horizontal="center" vertical="center" textRotation="90" shrinkToFit="1" readingOrder="2"/>
      <protection locked="0"/>
    </xf>
    <xf numFmtId="0" fontId="389" fillId="13" borderId="46" xfId="7" applyFont="1" applyFill="1" applyBorder="1" applyAlignment="1" applyProtection="1">
      <alignment horizontal="center" vertical="center" textRotation="90" shrinkToFit="1" readingOrder="2"/>
      <protection locked="0"/>
    </xf>
    <xf numFmtId="0" fontId="65" fillId="23" borderId="99" xfId="7" applyFont="1" applyFill="1" applyBorder="1" applyAlignment="1">
      <alignment horizontal="center" vertical="center" textRotation="90" shrinkToFit="1" readingOrder="2"/>
    </xf>
    <xf numFmtId="0" fontId="65" fillId="23" borderId="108" xfId="7" applyFont="1" applyFill="1" applyBorder="1" applyAlignment="1">
      <alignment horizontal="center" vertical="center" textRotation="90" shrinkToFit="1" readingOrder="2"/>
    </xf>
    <xf numFmtId="0" fontId="65" fillId="13" borderId="29" xfId="7" applyFont="1" applyFill="1" applyBorder="1" applyAlignment="1" applyProtection="1">
      <alignment horizontal="center" vertical="center" textRotation="90" shrinkToFit="1" readingOrder="2"/>
      <protection locked="0"/>
    </xf>
    <xf numFmtId="0" fontId="389" fillId="13" borderId="112" xfId="7" applyFont="1" applyFill="1" applyBorder="1" applyAlignment="1" applyProtection="1">
      <alignment horizontal="center" vertical="center" textRotation="90" shrinkToFit="1" readingOrder="2"/>
      <protection locked="0"/>
    </xf>
    <xf numFmtId="0" fontId="390" fillId="24" borderId="138" xfId="3" applyFont="1" applyFill="1" applyBorder="1" applyAlignment="1" applyProtection="1">
      <alignment horizontal="center" vertical="center" textRotation="90" shrinkToFit="1" readingOrder="2"/>
    </xf>
    <xf numFmtId="0" fontId="390" fillId="44" borderId="138" xfId="3" applyFont="1" applyBorder="1" applyAlignment="1" applyProtection="1">
      <alignment horizontal="center" vertical="center" textRotation="90" shrinkToFit="1" readingOrder="2"/>
    </xf>
    <xf numFmtId="0" fontId="390" fillId="57" borderId="138" xfId="3" applyFont="1" applyFill="1" applyBorder="1" applyAlignment="1" applyProtection="1">
      <alignment horizontal="center" vertical="center" textRotation="90" shrinkToFit="1" readingOrder="2"/>
    </xf>
    <xf numFmtId="0" fontId="390" fillId="11" borderId="138" xfId="3" applyFont="1" applyFill="1" applyBorder="1" applyAlignment="1" applyProtection="1">
      <alignment horizontal="center" vertical="center" textRotation="90" shrinkToFit="1" readingOrder="2"/>
    </xf>
    <xf numFmtId="0" fontId="390" fillId="44" borderId="279" xfId="3" applyFont="1" applyBorder="1" applyAlignment="1" applyProtection="1">
      <alignment horizontal="center" vertical="center" textRotation="90" shrinkToFit="1" readingOrder="2"/>
    </xf>
    <xf numFmtId="0" fontId="390" fillId="44" borderId="276" xfId="3" applyFont="1" applyBorder="1" applyAlignment="1" applyProtection="1">
      <alignment horizontal="center" vertical="center" textRotation="90" shrinkToFit="1" readingOrder="2"/>
    </xf>
    <xf numFmtId="0" fontId="390" fillId="89" borderId="138" xfId="3" applyFont="1" applyFill="1" applyBorder="1" applyAlignment="1" applyProtection="1">
      <alignment horizontal="center" vertical="center" textRotation="90" shrinkToFit="1" readingOrder="2"/>
    </xf>
    <xf numFmtId="0" fontId="390" fillId="46" borderId="82" xfId="10" applyFont="1" applyBorder="1" applyAlignment="1" applyProtection="1">
      <alignment horizontal="center" vertical="center" textRotation="90" wrapText="1" readingOrder="2"/>
    </xf>
    <xf numFmtId="0" fontId="65" fillId="41" borderId="33" xfId="7" applyFont="1" applyFill="1" applyBorder="1" applyAlignment="1">
      <alignment horizontal="center" vertical="center" textRotation="90" shrinkToFit="1" readingOrder="2"/>
    </xf>
    <xf numFmtId="0" fontId="65" fillId="0" borderId="8" xfId="1" applyFont="1" applyBorder="1" applyAlignment="1">
      <alignment horizontal="center" vertical="center" textRotation="90" shrinkToFit="1" readingOrder="2"/>
    </xf>
    <xf numFmtId="0" fontId="65" fillId="57" borderId="8" xfId="1" applyFont="1" applyFill="1" applyBorder="1" applyAlignment="1">
      <alignment horizontal="center" vertical="center" textRotation="90" shrinkToFit="1" readingOrder="2"/>
    </xf>
    <xf numFmtId="0" fontId="65" fillId="11" borderId="8" xfId="1" applyFont="1" applyFill="1" applyBorder="1" applyAlignment="1">
      <alignment horizontal="center" vertical="center" textRotation="90" shrinkToFit="1" readingOrder="2"/>
    </xf>
    <xf numFmtId="0" fontId="65" fillId="0" borderId="25" xfId="1" applyFont="1" applyBorder="1" applyAlignment="1">
      <alignment horizontal="center" vertical="center" textRotation="90" shrinkToFit="1" readingOrder="2"/>
    </xf>
    <xf numFmtId="0" fontId="65" fillId="0" borderId="26" xfId="1" applyFont="1" applyBorder="1" applyAlignment="1">
      <alignment horizontal="center" vertical="center" textRotation="90" shrinkToFit="1" readingOrder="2"/>
    </xf>
    <xf numFmtId="0" fontId="65" fillId="0" borderId="249" xfId="1" applyFont="1" applyBorder="1" applyAlignment="1">
      <alignment horizontal="center" vertical="center" textRotation="90" shrinkToFit="1" readingOrder="2"/>
    </xf>
    <xf numFmtId="0" fontId="65" fillId="0" borderId="0" xfId="1" applyFont="1" applyAlignment="1" applyProtection="1">
      <alignment horizontal="center" vertical="center" textRotation="90" shrinkToFit="1" readingOrder="2"/>
      <protection locked="0"/>
    </xf>
    <xf numFmtId="1" fontId="44" fillId="13" borderId="2" xfId="0" applyNumberFormat="1" applyFont="1" applyFill="1" applyBorder="1" applyAlignment="1" applyProtection="1">
      <alignment horizontal="center" vertical="center" textRotation="90" shrinkToFit="1" readingOrder="2"/>
      <protection locked="0"/>
    </xf>
    <xf numFmtId="0" fontId="191" fillId="0" borderId="0" xfId="21" applyFont="1" applyAlignment="1" applyProtection="1">
      <alignment vertical="center"/>
      <protection locked="0"/>
    </xf>
    <xf numFmtId="49" fontId="62" fillId="10" borderId="99" xfId="5" applyNumberFormat="1" applyFont="1" applyFill="1" applyBorder="1" applyAlignment="1">
      <alignment horizontal="center" vertical="center" shrinkToFit="1" readingOrder="2"/>
    </xf>
    <xf numFmtId="49" fontId="62" fillId="10" borderId="108" xfId="5" applyNumberFormat="1" applyFont="1" applyFill="1" applyBorder="1" applyAlignment="1">
      <alignment horizontal="center" vertical="center" shrinkToFit="1" readingOrder="2"/>
    </xf>
    <xf numFmtId="49" fontId="62" fillId="0" borderId="99" xfId="5" applyNumberFormat="1" applyFont="1" applyBorder="1" applyAlignment="1">
      <alignment horizontal="center" vertical="center" shrinkToFit="1" readingOrder="2"/>
    </xf>
    <xf numFmtId="49" fontId="62" fillId="0" borderId="108" xfId="5" applyNumberFormat="1" applyFont="1" applyBorder="1" applyAlignment="1">
      <alignment horizontal="center" vertical="center" shrinkToFit="1" readingOrder="2"/>
    </xf>
    <xf numFmtId="0" fontId="7" fillId="0" borderId="72" xfId="21" applyFont="1" applyBorder="1" applyAlignment="1">
      <alignment horizontal="center" vertical="center" shrinkToFit="1"/>
    </xf>
    <xf numFmtId="0" fontId="7" fillId="0" borderId="50" xfId="21" applyFont="1" applyBorder="1" applyAlignment="1">
      <alignment horizontal="center" vertical="center" shrinkToFit="1"/>
    </xf>
    <xf numFmtId="0" fontId="7" fillId="0" borderId="49" xfId="21" applyFont="1" applyBorder="1" applyAlignment="1">
      <alignment horizontal="center" vertical="center" shrinkToFit="1"/>
    </xf>
    <xf numFmtId="9" fontId="47" fillId="0" borderId="49" xfId="21" applyNumberFormat="1" applyFont="1" applyBorder="1" applyAlignment="1">
      <alignment horizontal="center" vertical="center" shrinkToFit="1"/>
    </xf>
    <xf numFmtId="9" fontId="398" fillId="32" borderId="94" xfId="0" applyNumberFormat="1" applyFont="1" applyFill="1" applyBorder="1" applyAlignment="1">
      <alignment horizontal="center" vertical="center" shrinkToFit="1" readingOrder="2"/>
    </xf>
    <xf numFmtId="9" fontId="398" fillId="32" borderId="102" xfId="0" applyNumberFormat="1" applyFont="1" applyFill="1" applyBorder="1" applyAlignment="1">
      <alignment horizontal="center" vertical="center" shrinkToFit="1" readingOrder="2"/>
    </xf>
    <xf numFmtId="9" fontId="398" fillId="32" borderId="111" xfId="0" applyNumberFormat="1" applyFont="1" applyFill="1" applyBorder="1" applyAlignment="1">
      <alignment horizontal="center" vertical="center" shrinkToFit="1" readingOrder="2"/>
    </xf>
    <xf numFmtId="9" fontId="398" fillId="23" borderId="87" xfId="0" applyNumberFormat="1" applyFont="1" applyFill="1" applyBorder="1" applyAlignment="1">
      <alignment horizontal="center" vertical="center" shrinkToFit="1" readingOrder="2"/>
    </xf>
    <xf numFmtId="10" fontId="397" fillId="13" borderId="94" xfId="1" applyNumberFormat="1" applyFont="1" applyFill="1" applyBorder="1" applyAlignment="1" applyProtection="1">
      <alignment horizontal="center" vertical="center" shrinkToFit="1"/>
      <protection locked="0"/>
    </xf>
    <xf numFmtId="0" fontId="397" fillId="13" borderId="102" xfId="1" applyFont="1" applyFill="1" applyBorder="1" applyAlignment="1" applyProtection="1">
      <alignment horizontal="center" vertical="center" shrinkToFit="1"/>
      <protection locked="0"/>
    </xf>
    <xf numFmtId="0" fontId="397" fillId="13" borderId="105" xfId="1" applyFont="1" applyFill="1" applyBorder="1" applyAlignment="1" applyProtection="1">
      <alignment horizontal="center" vertical="center" shrinkToFit="1"/>
      <protection locked="0"/>
    </xf>
    <xf numFmtId="0" fontId="397" fillId="13" borderId="89" xfId="1" applyFont="1" applyFill="1" applyBorder="1" applyAlignment="1" applyProtection="1">
      <alignment horizontal="center" vertical="center" shrinkToFit="1"/>
      <protection locked="0"/>
    </xf>
    <xf numFmtId="0" fontId="218" fillId="6" borderId="79" xfId="1" applyFont="1" applyFill="1" applyBorder="1" applyAlignment="1" applyProtection="1">
      <alignment horizontal="center" vertical="center" shrinkToFit="1"/>
      <protection locked="0"/>
    </xf>
    <xf numFmtId="0" fontId="218" fillId="17" borderId="49" xfId="1" applyFont="1" applyFill="1" applyBorder="1" applyAlignment="1" applyProtection="1">
      <alignment horizontal="center" vertical="center" shrinkToFit="1"/>
      <protection locked="0"/>
    </xf>
    <xf numFmtId="0" fontId="218" fillId="17" borderId="37" xfId="1" applyFont="1" applyFill="1" applyBorder="1" applyAlignment="1" applyProtection="1">
      <alignment horizontal="center" vertical="center" shrinkToFit="1"/>
      <protection locked="0"/>
    </xf>
    <xf numFmtId="0" fontId="218" fillId="17" borderId="38" xfId="1" applyFont="1" applyFill="1" applyBorder="1" applyAlignment="1" applyProtection="1">
      <alignment horizontal="center" vertical="center" shrinkToFit="1"/>
      <protection locked="0"/>
    </xf>
    <xf numFmtId="0" fontId="218" fillId="17" borderId="111" xfId="1" applyFont="1" applyFill="1" applyBorder="1" applyAlignment="1" applyProtection="1">
      <alignment horizontal="center" vertical="center" shrinkToFit="1"/>
      <protection locked="0"/>
    </xf>
    <xf numFmtId="0" fontId="218" fillId="6" borderId="89" xfId="1" applyFont="1" applyFill="1" applyBorder="1" applyAlignment="1" applyProtection="1">
      <alignment horizontal="center" vertical="center" shrinkToFit="1"/>
      <protection locked="0"/>
    </xf>
    <xf numFmtId="0" fontId="398" fillId="32" borderId="87" xfId="0" applyFont="1" applyFill="1" applyBorder="1" applyAlignment="1">
      <alignment horizontal="center" vertical="center" shrinkToFit="1" readingOrder="2"/>
    </xf>
    <xf numFmtId="0" fontId="398" fillId="32" borderId="23" xfId="0" applyFont="1" applyFill="1" applyBorder="1" applyAlignment="1">
      <alignment horizontal="center" vertical="center" shrinkToFit="1" readingOrder="2"/>
    </xf>
    <xf numFmtId="0" fontId="398" fillId="32" borderId="71" xfId="0" applyFont="1" applyFill="1" applyBorder="1" applyAlignment="1">
      <alignment horizontal="center" vertical="center" shrinkToFit="1" readingOrder="2"/>
    </xf>
    <xf numFmtId="0" fontId="398" fillId="32" borderId="102" xfId="0" applyFont="1" applyFill="1" applyBorder="1" applyAlignment="1">
      <alignment horizontal="center" vertical="center" shrinkToFit="1" readingOrder="2"/>
    </xf>
    <xf numFmtId="0" fontId="398" fillId="32" borderId="32" xfId="0" applyFont="1" applyFill="1" applyBorder="1" applyAlignment="1" applyProtection="1">
      <alignment horizontal="center" vertical="center" shrinkToFit="1" readingOrder="2"/>
      <protection locked="0"/>
    </xf>
    <xf numFmtId="0" fontId="398" fillId="32" borderId="82" xfId="0" applyFont="1" applyFill="1" applyBorder="1" applyAlignment="1">
      <alignment horizontal="center" vertical="center" shrinkToFit="1" readingOrder="2"/>
    </xf>
    <xf numFmtId="0" fontId="398" fillId="32" borderId="35" xfId="0" applyFont="1" applyFill="1" applyBorder="1" applyAlignment="1" applyProtection="1">
      <alignment horizontal="center" vertical="center" shrinkToFit="1" readingOrder="2"/>
      <protection locked="0"/>
    </xf>
    <xf numFmtId="0" fontId="398" fillId="32" borderId="18" xfId="0" applyFont="1" applyFill="1" applyBorder="1" applyAlignment="1">
      <alignment horizontal="center" vertical="center" shrinkToFit="1" readingOrder="2"/>
    </xf>
    <xf numFmtId="0" fontId="398" fillId="32" borderId="94" xfId="0" applyFont="1" applyFill="1" applyBorder="1" applyAlignment="1">
      <alignment horizontal="center" vertical="center" shrinkToFit="1" readingOrder="2"/>
    </xf>
    <xf numFmtId="0" fontId="398" fillId="32" borderId="69" xfId="0" applyFont="1" applyFill="1" applyBorder="1" applyAlignment="1" applyProtection="1">
      <alignment horizontal="center" vertical="center" shrinkToFit="1" readingOrder="2"/>
      <protection locked="0"/>
    </xf>
    <xf numFmtId="0" fontId="398" fillId="32" borderId="69" xfId="0" applyFont="1" applyFill="1" applyBorder="1" applyAlignment="1">
      <alignment horizontal="center" vertical="center" shrinkToFit="1" readingOrder="2"/>
    </xf>
    <xf numFmtId="0" fontId="398" fillId="32" borderId="70" xfId="0" applyFont="1" applyFill="1" applyBorder="1" applyAlignment="1" applyProtection="1">
      <alignment horizontal="center" vertical="center" shrinkToFit="1" readingOrder="2"/>
      <protection locked="0"/>
    </xf>
    <xf numFmtId="0" fontId="398" fillId="32" borderId="83" xfId="0" applyFont="1" applyFill="1" applyBorder="1" applyAlignment="1">
      <alignment horizontal="center" vertical="center" shrinkToFit="1" readingOrder="2"/>
    </xf>
    <xf numFmtId="0" fontId="218" fillId="17" borderId="2" xfId="1" applyFont="1" applyFill="1" applyBorder="1" applyAlignment="1" applyProtection="1">
      <alignment horizontal="center" vertical="center" shrinkToFit="1"/>
      <protection locked="0"/>
    </xf>
    <xf numFmtId="0" fontId="398" fillId="32" borderId="49" xfId="0" applyFont="1" applyFill="1" applyBorder="1" applyAlignment="1" applyProtection="1">
      <alignment horizontal="center" vertical="center" shrinkToFit="1" readingOrder="2"/>
      <protection locked="0"/>
    </xf>
    <xf numFmtId="0" fontId="398" fillId="32" borderId="20" xfId="0" applyFont="1" applyFill="1" applyBorder="1" applyAlignment="1" applyProtection="1">
      <alignment horizontal="center" vertical="center" shrinkToFit="1" readingOrder="2"/>
      <protection locked="0"/>
    </xf>
    <xf numFmtId="9" fontId="398" fillId="32" borderId="87" xfId="0" applyNumberFormat="1" applyFont="1" applyFill="1" applyBorder="1" applyAlignment="1">
      <alignment horizontal="center" vertical="center" shrinkToFit="1" readingOrder="2"/>
    </xf>
    <xf numFmtId="0" fontId="204" fillId="13" borderId="103" xfId="1" applyFont="1" applyFill="1" applyBorder="1" applyAlignment="1">
      <alignment horizontal="center" vertical="center" wrapText="1"/>
    </xf>
    <xf numFmtId="0" fontId="192" fillId="13" borderId="31" xfId="12" applyFont="1" applyFill="1" applyBorder="1" applyAlignment="1">
      <alignment horizontal="center" vertical="center" wrapText="1"/>
    </xf>
    <xf numFmtId="0" fontId="0" fillId="0" borderId="8" xfId="0" applyBorder="1" applyAlignment="1">
      <alignment horizontal="center" vertical="center"/>
    </xf>
    <xf numFmtId="0" fontId="200" fillId="32" borderId="49" xfId="0" applyFont="1" applyFill="1" applyBorder="1" applyAlignment="1" applyProtection="1">
      <alignment horizontal="center" vertical="center" wrapText="1"/>
      <protection locked="0"/>
    </xf>
    <xf numFmtId="0" fontId="201" fillId="32" borderId="49" xfId="0" applyFont="1" applyFill="1" applyBorder="1" applyAlignment="1" applyProtection="1">
      <alignment horizontal="center" vertical="center" wrapText="1"/>
      <protection locked="0"/>
    </xf>
    <xf numFmtId="0" fontId="201" fillId="32" borderId="49" xfId="0" applyFont="1" applyFill="1" applyBorder="1" applyAlignment="1">
      <alignment horizontal="center" vertical="center" wrapText="1"/>
    </xf>
    <xf numFmtId="0" fontId="13" fillId="0" borderId="0" xfId="5" applyFont="1" applyAlignment="1" applyProtection="1">
      <alignment horizontal="center" vertical="center" readingOrder="2"/>
      <protection locked="0"/>
    </xf>
    <xf numFmtId="0" fontId="8" fillId="94" borderId="0" xfId="0" applyFont="1" applyFill="1" applyAlignment="1">
      <alignment horizontal="center"/>
    </xf>
    <xf numFmtId="0" fontId="0" fillId="0" borderId="22"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70" xfId="0" applyBorder="1" applyAlignment="1" applyProtection="1">
      <alignment horizontal="center" vertical="center"/>
      <protection locked="0"/>
    </xf>
    <xf numFmtId="0" fontId="8" fillId="50" borderId="0" xfId="0" applyFont="1" applyFill="1" applyAlignment="1">
      <alignment horizontal="center"/>
    </xf>
    <xf numFmtId="0" fontId="40" fillId="17" borderId="20" xfId="0" applyFont="1" applyFill="1" applyBorder="1" applyAlignment="1" applyProtection="1">
      <alignment horizontal="center" vertical="center" wrapText="1" readingOrder="2"/>
      <protection locked="0"/>
    </xf>
    <xf numFmtId="0" fontId="40" fillId="17" borderId="0" xfId="0" applyFont="1" applyFill="1" applyAlignment="1" applyProtection="1">
      <alignment horizontal="center" vertical="center" wrapText="1" readingOrder="2"/>
      <protection locked="0"/>
    </xf>
    <xf numFmtId="0" fontId="90" fillId="32" borderId="0" xfId="22" applyFont="1" applyFill="1" applyAlignment="1" applyProtection="1">
      <alignment vertical="center"/>
      <protection locked="0"/>
    </xf>
    <xf numFmtId="0" fontId="15" fillId="32" borderId="0" xfId="22" applyFont="1" applyFill="1" applyAlignment="1" applyProtection="1">
      <alignment vertical="center"/>
      <protection locked="0"/>
    </xf>
    <xf numFmtId="0" fontId="15" fillId="32" borderId="0" xfId="22" applyFont="1" applyFill="1" applyAlignment="1" applyProtection="1">
      <alignment vertical="center" readingOrder="2"/>
      <protection locked="0"/>
    </xf>
    <xf numFmtId="0" fontId="2" fillId="0" borderId="0" xfId="22"/>
    <xf numFmtId="0" fontId="40" fillId="17" borderId="35" xfId="0" applyFont="1" applyFill="1" applyBorder="1" applyAlignment="1" applyProtection="1">
      <alignment horizontal="center" vertical="center" wrapText="1" readingOrder="2"/>
      <protection locked="0"/>
    </xf>
    <xf numFmtId="0" fontId="2" fillId="0" borderId="112" xfId="22" applyBorder="1"/>
    <xf numFmtId="0" fontId="2" fillId="0" borderId="42" xfId="22" applyBorder="1"/>
    <xf numFmtId="0" fontId="2" fillId="0" borderId="52" xfId="22" applyBorder="1"/>
    <xf numFmtId="0" fontId="32" fillId="13" borderId="0" xfId="22" applyFont="1" applyFill="1" applyAlignment="1" applyProtection="1">
      <alignment horizontal="center" vertical="center" textRotation="90" shrinkToFit="1" readingOrder="2"/>
      <protection locked="0"/>
    </xf>
    <xf numFmtId="0" fontId="15" fillId="32" borderId="0" xfId="22" applyFont="1" applyFill="1" applyAlignment="1" applyProtection="1">
      <alignment horizontal="center" vertical="center" shrinkToFit="1" readingOrder="2"/>
      <protection locked="0"/>
    </xf>
    <xf numFmtId="0" fontId="90" fillId="13" borderId="0" xfId="0" applyFont="1" applyFill="1" applyAlignment="1" applyProtection="1">
      <alignment horizontal="center" vertical="center" textRotation="90" wrapText="1"/>
      <protection locked="0"/>
    </xf>
    <xf numFmtId="0" fontId="369" fillId="0" borderId="0" xfId="22" applyFont="1"/>
    <xf numFmtId="0" fontId="14" fillId="32" borderId="0" xfId="22" applyFont="1" applyFill="1" applyAlignment="1" applyProtection="1">
      <alignment vertical="center"/>
      <protection locked="0"/>
    </xf>
    <xf numFmtId="0" fontId="54" fillId="32" borderId="8" xfId="0" applyFont="1" applyFill="1" applyBorder="1" applyAlignment="1" applyProtection="1">
      <alignment horizontal="center" vertical="center" wrapText="1" readingOrder="2"/>
      <protection locked="0"/>
    </xf>
    <xf numFmtId="0" fontId="185" fillId="0" borderId="0" xfId="0" applyFont="1" applyAlignment="1">
      <alignment horizontal="center" vertical="center"/>
    </xf>
    <xf numFmtId="170" fontId="57" fillId="13" borderId="54" xfId="7" applyNumberFormat="1" applyFont="1" applyFill="1" applyBorder="1" applyAlignment="1">
      <alignment horizontal="center" vertical="center" textRotation="90" shrinkToFit="1" readingOrder="2"/>
    </xf>
    <xf numFmtId="170" fontId="57" fillId="13" borderId="39" xfId="7" applyNumberFormat="1" applyFont="1" applyFill="1" applyBorder="1" applyAlignment="1">
      <alignment horizontal="center" vertical="center" textRotation="90" shrinkToFit="1" readingOrder="2"/>
    </xf>
    <xf numFmtId="170" fontId="57" fillId="13" borderId="114" xfId="7" applyNumberFormat="1" applyFont="1" applyFill="1" applyBorder="1" applyAlignment="1">
      <alignment horizontal="center" vertical="center" textRotation="90" shrinkToFit="1" readingOrder="2"/>
    </xf>
    <xf numFmtId="170" fontId="57" fillId="17" borderId="111" xfId="7" applyNumberFormat="1" applyFont="1" applyFill="1" applyBorder="1" applyAlignment="1">
      <alignment horizontal="center" vertical="center" textRotation="90" shrinkToFit="1" readingOrder="2"/>
    </xf>
    <xf numFmtId="170" fontId="57" fillId="17" borderId="114" xfId="7" applyNumberFormat="1" applyFont="1" applyFill="1" applyBorder="1" applyAlignment="1">
      <alignment horizontal="center" vertical="center" textRotation="90" shrinkToFit="1" readingOrder="2"/>
    </xf>
    <xf numFmtId="170" fontId="57" fillId="17" borderId="29" xfId="7" applyNumberFormat="1" applyFont="1" applyFill="1" applyBorder="1" applyAlignment="1">
      <alignment horizontal="center" vertical="center" textRotation="90" shrinkToFit="1" readingOrder="2"/>
    </xf>
    <xf numFmtId="170" fontId="57" fillId="17" borderId="39" xfId="7" applyNumberFormat="1" applyFont="1" applyFill="1" applyBorder="1" applyAlignment="1">
      <alignment horizontal="center" vertical="center" textRotation="90" shrinkToFit="1" readingOrder="2"/>
    </xf>
    <xf numFmtId="170" fontId="57" fillId="13" borderId="88" xfId="7" applyNumberFormat="1" applyFont="1" applyFill="1" applyBorder="1" applyAlignment="1" applyProtection="1">
      <alignment vertical="center" textRotation="90" shrinkToFit="1" readingOrder="2"/>
      <protection locked="0"/>
    </xf>
    <xf numFmtId="170" fontId="57" fillId="13" borderId="68" xfId="7" applyNumberFormat="1" applyFont="1" applyFill="1" applyBorder="1" applyAlignment="1" applyProtection="1">
      <alignment vertical="center" textRotation="90" shrinkToFit="1" readingOrder="2"/>
      <protection locked="0"/>
    </xf>
    <xf numFmtId="170" fontId="57" fillId="13" borderId="104" xfId="7" applyNumberFormat="1" applyFont="1" applyFill="1" applyBorder="1" applyAlignment="1" applyProtection="1">
      <alignment vertical="center" textRotation="90" shrinkToFit="1" readingOrder="2"/>
      <protection locked="0"/>
    </xf>
    <xf numFmtId="170" fontId="57" fillId="17" borderId="89" xfId="7" applyNumberFormat="1" applyFont="1" applyFill="1" applyBorder="1" applyAlignment="1" applyProtection="1">
      <alignment vertical="center" textRotation="90" shrinkToFit="1" readingOrder="2"/>
      <protection locked="0"/>
    </xf>
    <xf numFmtId="170" fontId="57" fillId="17" borderId="111" xfId="7" applyNumberFormat="1" applyFont="1" applyFill="1" applyBorder="1" applyAlignment="1" applyProtection="1">
      <alignment vertical="center" textRotation="90" shrinkToFit="1" readingOrder="2"/>
      <protection locked="0"/>
    </xf>
    <xf numFmtId="170" fontId="57" fillId="13" borderId="40" xfId="7" applyNumberFormat="1" applyFont="1" applyFill="1" applyBorder="1" applyAlignment="1" applyProtection="1">
      <alignment vertical="center" textRotation="90" shrinkToFit="1" readingOrder="2"/>
      <protection locked="0"/>
    </xf>
    <xf numFmtId="170" fontId="57" fillId="17" borderId="114" xfId="7" applyNumberFormat="1" applyFont="1" applyFill="1" applyBorder="1" applyAlignment="1" applyProtection="1">
      <alignment vertical="center" textRotation="90" shrinkToFit="1" readingOrder="2"/>
      <protection locked="0"/>
    </xf>
    <xf numFmtId="170" fontId="57" fillId="17" borderId="55" xfId="7" applyNumberFormat="1" applyFont="1" applyFill="1" applyBorder="1" applyAlignment="1" applyProtection="1">
      <alignment vertical="center" textRotation="90" shrinkToFit="1" readingOrder="2"/>
      <protection locked="0"/>
    </xf>
    <xf numFmtId="170" fontId="57" fillId="17" borderId="40" xfId="7" applyNumberFormat="1" applyFont="1" applyFill="1" applyBorder="1" applyAlignment="1" applyProtection="1">
      <alignment vertical="center" textRotation="90" shrinkToFit="1" readingOrder="2"/>
      <protection locked="0"/>
    </xf>
    <xf numFmtId="170" fontId="57" fillId="27" borderId="40" xfId="7" applyNumberFormat="1" applyFont="1" applyFill="1" applyBorder="1" applyAlignment="1" applyProtection="1">
      <alignment vertical="center" textRotation="90" shrinkToFit="1" readingOrder="2"/>
      <protection locked="0"/>
    </xf>
    <xf numFmtId="170" fontId="57" fillId="17" borderId="55" xfId="7" applyNumberFormat="1" applyFont="1" applyFill="1" applyBorder="1" applyAlignment="1">
      <alignment horizontal="center" vertical="center" textRotation="90" shrinkToFit="1" readingOrder="2"/>
    </xf>
    <xf numFmtId="170" fontId="57" fillId="27" borderId="56" xfId="7" applyNumberFormat="1" applyFont="1" applyFill="1" applyBorder="1" applyAlignment="1">
      <alignment horizontal="center" vertical="center" textRotation="90" shrinkToFit="1" readingOrder="2"/>
    </xf>
    <xf numFmtId="170" fontId="57" fillId="17" borderId="56" xfId="7" applyNumberFormat="1" applyFont="1" applyFill="1" applyBorder="1" applyAlignment="1">
      <alignment horizontal="center" vertical="center" textRotation="90" shrinkToFit="1" readingOrder="2"/>
    </xf>
    <xf numFmtId="170" fontId="57" fillId="27" borderId="40" xfId="7" applyNumberFormat="1" applyFont="1" applyFill="1" applyBorder="1" applyAlignment="1">
      <alignment horizontal="center" vertical="center" textRotation="90" shrinkToFit="1" readingOrder="2"/>
    </xf>
    <xf numFmtId="170" fontId="16" fillId="0" borderId="40" xfId="1" applyNumberFormat="1" applyBorder="1" applyAlignment="1" applyProtection="1">
      <alignment horizontal="center" vertical="center"/>
      <protection locked="0"/>
    </xf>
    <xf numFmtId="170" fontId="16" fillId="0" borderId="8" xfId="1" applyNumberFormat="1" applyBorder="1" applyAlignment="1" applyProtection="1">
      <alignment horizontal="center" vertical="center"/>
      <protection locked="0"/>
    </xf>
    <xf numFmtId="170" fontId="57" fillId="13" borderId="3" xfId="7" applyNumberFormat="1" applyFont="1" applyFill="1" applyBorder="1" applyAlignment="1" applyProtection="1">
      <alignment vertical="center" textRotation="90" shrinkToFit="1" readingOrder="2"/>
      <protection locked="0"/>
    </xf>
    <xf numFmtId="170" fontId="57" fillId="17" borderId="3" xfId="7" applyNumberFormat="1" applyFont="1" applyFill="1" applyBorder="1" applyAlignment="1" applyProtection="1">
      <alignment vertical="center" textRotation="90" shrinkToFit="1" readingOrder="2"/>
      <protection locked="0"/>
    </xf>
    <xf numFmtId="170" fontId="57" fillId="27" borderId="3" xfId="7" applyNumberFormat="1" applyFont="1" applyFill="1" applyBorder="1" applyAlignment="1" applyProtection="1">
      <alignment vertical="center" textRotation="90" shrinkToFit="1" readingOrder="2"/>
      <protection locked="0"/>
    </xf>
    <xf numFmtId="170" fontId="57" fillId="17" borderId="29" xfId="7" applyNumberFormat="1" applyFont="1" applyFill="1" applyBorder="1" applyAlignment="1" applyProtection="1">
      <alignment horizontal="center" vertical="center" textRotation="90" shrinkToFit="1" readingOrder="2"/>
      <protection locked="0"/>
    </xf>
    <xf numFmtId="170" fontId="57" fillId="51" borderId="28" xfId="7" applyNumberFormat="1" applyFont="1" applyFill="1" applyBorder="1" applyAlignment="1" applyProtection="1">
      <alignment horizontal="center" vertical="center" textRotation="90" shrinkToFit="1" readingOrder="2"/>
      <protection locked="0"/>
    </xf>
    <xf numFmtId="170" fontId="57" fillId="30" borderId="54" xfId="7" applyNumberFormat="1" applyFont="1" applyFill="1" applyBorder="1" applyAlignment="1" applyProtection="1">
      <alignment horizontal="center" vertical="center" textRotation="90" shrinkToFit="1" readingOrder="2"/>
      <protection locked="0"/>
    </xf>
    <xf numFmtId="170" fontId="57" fillId="17" borderId="39" xfId="7" applyNumberFormat="1" applyFont="1" applyFill="1" applyBorder="1" applyAlignment="1" applyProtection="1">
      <alignment horizontal="center" vertical="center" textRotation="90" shrinkToFit="1" readingOrder="2"/>
      <protection locked="0"/>
    </xf>
    <xf numFmtId="170" fontId="57" fillId="8" borderId="28" xfId="7" applyNumberFormat="1" applyFont="1" applyFill="1" applyBorder="1" applyAlignment="1" applyProtection="1">
      <alignment horizontal="center" vertical="center" textRotation="90" shrinkToFit="1" readingOrder="2"/>
      <protection locked="0"/>
    </xf>
    <xf numFmtId="170" fontId="57" fillId="33" borderId="37" xfId="7" applyNumberFormat="1" applyFont="1" applyFill="1" applyBorder="1" applyAlignment="1" applyProtection="1">
      <alignment horizontal="center" vertical="center" textRotation="90" shrinkToFit="1" readingOrder="2"/>
      <protection locked="0"/>
    </xf>
    <xf numFmtId="170" fontId="57" fillId="17" borderId="3" xfId="7" applyNumberFormat="1" applyFont="1" applyFill="1" applyBorder="1" applyAlignment="1" applyProtection="1">
      <alignment horizontal="center" vertical="center" textRotation="90" shrinkToFit="1" readingOrder="2"/>
      <protection locked="0"/>
    </xf>
    <xf numFmtId="170" fontId="57" fillId="34" borderId="38" xfId="7" applyNumberFormat="1" applyFont="1" applyFill="1" applyBorder="1" applyAlignment="1" applyProtection="1">
      <alignment horizontal="center" vertical="center" textRotation="90" shrinkToFit="1" readingOrder="2"/>
      <protection locked="0"/>
    </xf>
    <xf numFmtId="170" fontId="57" fillId="23" borderId="0" xfId="7" applyNumberFormat="1" applyFont="1" applyFill="1" applyAlignment="1" applyProtection="1">
      <alignment horizontal="center" vertical="center" textRotation="90" shrinkToFit="1" readingOrder="2"/>
      <protection locked="0"/>
    </xf>
    <xf numFmtId="170" fontId="122" fillId="0" borderId="3" xfId="7" applyNumberFormat="1" applyFont="1" applyBorder="1" applyAlignment="1" applyProtection="1">
      <alignment horizontal="center" vertical="center" textRotation="90" shrinkToFit="1" readingOrder="2"/>
      <protection locked="0"/>
    </xf>
    <xf numFmtId="170" fontId="16" fillId="0" borderId="3" xfId="1" applyNumberFormat="1" applyBorder="1" applyAlignment="1" applyProtection="1">
      <alignment horizontal="center" vertical="center"/>
      <protection locked="0"/>
    </xf>
    <xf numFmtId="170" fontId="176" fillId="17" borderId="82" xfId="3" applyNumberFormat="1" applyFont="1" applyFill="1" applyBorder="1" applyAlignment="1" applyProtection="1">
      <alignment horizontal="center" vertical="center" textRotation="90" shrinkToFit="1" readingOrder="2"/>
    </xf>
    <xf numFmtId="170" fontId="176" fillId="17" borderId="83" xfId="3" applyNumberFormat="1" applyFont="1" applyFill="1" applyBorder="1" applyAlignment="1" applyProtection="1">
      <alignment horizontal="center" vertical="center" textRotation="90" shrinkToFit="1" readingOrder="2"/>
    </xf>
    <xf numFmtId="170" fontId="176" fillId="17" borderId="87" xfId="3" applyNumberFormat="1" applyFont="1" applyFill="1" applyBorder="1" applyAlignment="1" applyProtection="1">
      <alignment horizontal="center" vertical="center" textRotation="90" shrinkToFit="1" readingOrder="2"/>
    </xf>
    <xf numFmtId="170" fontId="176" fillId="17" borderId="20" xfId="3" applyNumberFormat="1" applyFont="1" applyFill="1" applyBorder="1" applyAlignment="1" applyProtection="1">
      <alignment horizontal="center" vertical="center" textRotation="90" shrinkToFit="1" readingOrder="2"/>
    </xf>
    <xf numFmtId="170" fontId="57" fillId="13" borderId="54" xfId="7" applyNumberFormat="1" applyFont="1" applyFill="1" applyBorder="1" applyAlignment="1" applyProtection="1">
      <alignment vertical="center" textRotation="90" shrinkToFit="1" readingOrder="2"/>
      <protection locked="0"/>
    </xf>
    <xf numFmtId="170" fontId="57" fillId="13" borderId="39" xfId="7" applyNumberFormat="1" applyFont="1" applyFill="1" applyBorder="1" applyAlignment="1" applyProtection="1">
      <alignment vertical="center" textRotation="90" shrinkToFit="1" readingOrder="2"/>
      <protection locked="0"/>
    </xf>
    <xf numFmtId="170" fontId="57" fillId="13" borderId="114" xfId="7" applyNumberFormat="1" applyFont="1" applyFill="1" applyBorder="1" applyAlignment="1" applyProtection="1">
      <alignment vertical="center" textRotation="90" shrinkToFit="1" readingOrder="2"/>
      <protection locked="0"/>
    </xf>
    <xf numFmtId="170" fontId="57" fillId="17" borderId="79" xfId="7" applyNumberFormat="1" applyFont="1" applyFill="1" applyBorder="1" applyAlignment="1" applyProtection="1">
      <alignment vertical="center" textRotation="90" shrinkToFit="1" readingOrder="2"/>
      <protection locked="0"/>
    </xf>
    <xf numFmtId="170" fontId="57" fillId="17" borderId="113" xfId="7" applyNumberFormat="1" applyFont="1" applyFill="1" applyBorder="1" applyAlignment="1" applyProtection="1">
      <alignment vertical="center" textRotation="90" shrinkToFit="1" readingOrder="2"/>
      <protection locked="0"/>
    </xf>
    <xf numFmtId="170" fontId="57" fillId="17" borderId="29" xfId="7" applyNumberFormat="1" applyFont="1" applyFill="1" applyBorder="1" applyAlignment="1" applyProtection="1">
      <alignment vertical="center" textRotation="90" shrinkToFit="1" readingOrder="2"/>
      <protection locked="0"/>
    </xf>
    <xf numFmtId="170" fontId="57" fillId="17" borderId="39" xfId="7" applyNumberFormat="1" applyFont="1" applyFill="1" applyBorder="1" applyAlignment="1" applyProtection="1">
      <alignment vertical="center" textRotation="90" shrinkToFit="1" readingOrder="2"/>
      <protection locked="0"/>
    </xf>
    <xf numFmtId="170" fontId="57" fillId="13" borderId="82" xfId="7" applyNumberFormat="1" applyFont="1" applyFill="1" applyBorder="1" applyAlignment="1" applyProtection="1">
      <alignment horizontal="center" vertical="center" shrinkToFit="1" readingOrder="2"/>
      <protection locked="0"/>
    </xf>
    <xf numFmtId="170" fontId="57" fillId="13" borderId="83" xfId="7" applyNumberFormat="1" applyFont="1" applyFill="1" applyBorder="1" applyAlignment="1" applyProtection="1">
      <alignment horizontal="center" vertical="center" shrinkToFit="1" readingOrder="2"/>
      <protection locked="0"/>
    </xf>
    <xf numFmtId="170" fontId="57" fillId="17" borderId="83" xfId="7" applyNumberFormat="1" applyFont="1" applyFill="1" applyBorder="1" applyAlignment="1" applyProtection="1">
      <alignment horizontal="center" vertical="center" shrinkToFit="1" readingOrder="2"/>
      <protection locked="0"/>
    </xf>
    <xf numFmtId="170" fontId="122" fillId="13" borderId="83" xfId="7" applyNumberFormat="1" applyFont="1" applyFill="1" applyBorder="1" applyAlignment="1" applyProtection="1">
      <alignment horizontal="center" vertical="center" shrinkToFit="1" readingOrder="2"/>
      <protection locked="0"/>
    </xf>
    <xf numFmtId="170" fontId="16" fillId="13" borderId="87" xfId="1" applyNumberFormat="1" applyFill="1" applyBorder="1" applyAlignment="1" applyProtection="1">
      <alignment horizontal="center" vertical="center"/>
      <protection locked="0"/>
    </xf>
    <xf numFmtId="170" fontId="16" fillId="13" borderId="26" xfId="1" applyNumberFormat="1" applyFill="1" applyBorder="1" applyAlignment="1" applyProtection="1">
      <alignment horizontal="center" vertical="center"/>
      <protection locked="0"/>
    </xf>
    <xf numFmtId="170" fontId="16" fillId="13" borderId="8" xfId="1" applyNumberFormat="1" applyFill="1" applyBorder="1" applyAlignment="1" applyProtection="1">
      <alignment horizontal="center" vertical="center"/>
      <protection locked="0"/>
    </xf>
    <xf numFmtId="170" fontId="16" fillId="32" borderId="8" xfId="1" applyNumberFormat="1" applyFill="1" applyBorder="1" applyAlignment="1" applyProtection="1">
      <alignment horizontal="center" vertical="center"/>
      <protection locked="0"/>
    </xf>
    <xf numFmtId="170" fontId="57" fillId="27" borderId="54" xfId="7" applyNumberFormat="1" applyFont="1" applyFill="1" applyBorder="1" applyAlignment="1" applyProtection="1">
      <alignment horizontal="center" vertical="center" shrinkToFit="1" readingOrder="2"/>
      <protection locked="0"/>
    </xf>
    <xf numFmtId="170" fontId="57" fillId="27" borderId="39" xfId="7" applyNumberFormat="1" applyFont="1" applyFill="1" applyBorder="1" applyAlignment="1" applyProtection="1">
      <alignment horizontal="center" vertical="center" shrinkToFit="1" readingOrder="2"/>
      <protection locked="0"/>
    </xf>
    <xf numFmtId="170" fontId="57" fillId="27" borderId="28" xfId="7" applyNumberFormat="1" applyFont="1" applyFill="1" applyBorder="1" applyAlignment="1" applyProtection="1">
      <alignment horizontal="center" vertical="center" shrinkToFit="1" readingOrder="2"/>
      <protection locked="0"/>
    </xf>
    <xf numFmtId="170" fontId="57" fillId="17" borderId="39" xfId="7" applyNumberFormat="1" applyFont="1" applyFill="1" applyBorder="1" applyAlignment="1">
      <alignment horizontal="center" vertical="center" shrinkToFit="1" readingOrder="2"/>
    </xf>
    <xf numFmtId="170" fontId="57" fillId="17" borderId="29" xfId="7" applyNumberFormat="1" applyFont="1" applyFill="1" applyBorder="1" applyAlignment="1">
      <alignment horizontal="center" vertical="center" shrinkToFit="1" readingOrder="2"/>
    </xf>
    <xf numFmtId="170" fontId="57" fillId="31" borderId="39" xfId="7" applyNumberFormat="1" applyFont="1" applyFill="1" applyBorder="1" applyAlignment="1" applyProtection="1">
      <alignment horizontal="center" vertical="center" shrinkToFit="1" readingOrder="2"/>
      <protection locked="0"/>
    </xf>
    <xf numFmtId="170" fontId="57" fillId="31" borderId="114" xfId="7" applyNumberFormat="1" applyFont="1" applyFill="1" applyBorder="1" applyAlignment="1" applyProtection="1">
      <alignment horizontal="center" vertical="center" shrinkToFit="1" readingOrder="2"/>
      <protection locked="0"/>
    </xf>
    <xf numFmtId="170" fontId="57" fillId="17" borderId="0" xfId="7" applyNumberFormat="1" applyFont="1" applyFill="1" applyAlignment="1">
      <alignment horizontal="center" vertical="center" shrinkToFit="1" readingOrder="2"/>
    </xf>
    <xf numFmtId="170" fontId="57" fillId="17" borderId="54" xfId="7" applyNumberFormat="1" applyFont="1" applyFill="1" applyBorder="1" applyAlignment="1">
      <alignment horizontal="center" vertical="center" shrinkToFit="1" readingOrder="2"/>
    </xf>
    <xf numFmtId="170" fontId="57" fillId="36" borderId="39" xfId="7" applyNumberFormat="1" applyFont="1" applyFill="1" applyBorder="1" applyAlignment="1" applyProtection="1">
      <alignment horizontal="center" vertical="center" shrinkToFit="1" readingOrder="2"/>
      <protection locked="0"/>
    </xf>
    <xf numFmtId="170" fontId="57" fillId="36" borderId="114" xfId="7" applyNumberFormat="1" applyFont="1" applyFill="1" applyBorder="1" applyAlignment="1" applyProtection="1">
      <alignment horizontal="center" vertical="center" shrinkToFit="1" readingOrder="2"/>
      <protection locked="0"/>
    </xf>
    <xf numFmtId="170" fontId="57" fillId="17" borderId="0" xfId="7" applyNumberFormat="1" applyFont="1" applyFill="1" applyAlignment="1" applyProtection="1">
      <alignment horizontal="center" vertical="center" shrinkToFit="1" readingOrder="2"/>
      <protection locked="0"/>
    </xf>
    <xf numFmtId="170" fontId="57" fillId="17" borderId="39" xfId="7" applyNumberFormat="1" applyFont="1" applyFill="1" applyBorder="1" applyAlignment="1" applyProtection="1">
      <alignment horizontal="center" vertical="center" shrinkToFit="1" readingOrder="2"/>
      <protection locked="0"/>
    </xf>
    <xf numFmtId="170" fontId="57" fillId="22" borderId="39" xfId="7" applyNumberFormat="1" applyFont="1" applyFill="1" applyBorder="1" applyAlignment="1" applyProtection="1">
      <alignment horizontal="center" vertical="center" shrinkToFit="1" readingOrder="2"/>
      <protection locked="0"/>
    </xf>
    <xf numFmtId="170" fontId="57" fillId="22" borderId="28" xfId="7" applyNumberFormat="1" applyFont="1" applyFill="1" applyBorder="1" applyAlignment="1" applyProtection="1">
      <alignment horizontal="center" vertical="center" shrinkToFit="1" readingOrder="2"/>
      <protection locked="0"/>
    </xf>
    <xf numFmtId="170" fontId="57" fillId="50" borderId="54" xfId="7" applyNumberFormat="1" applyFont="1" applyFill="1" applyBorder="1" applyAlignment="1">
      <alignment horizontal="center" vertical="center" shrinkToFit="1" readingOrder="2"/>
    </xf>
    <xf numFmtId="170" fontId="57" fillId="51" borderId="28" xfId="7" applyNumberFormat="1" applyFont="1" applyFill="1" applyBorder="1" applyAlignment="1" applyProtection="1">
      <alignment horizontal="center" vertical="center" shrinkToFit="1" readingOrder="2"/>
      <protection locked="0"/>
    </xf>
    <xf numFmtId="170" fontId="57" fillId="30" borderId="54" xfId="7" applyNumberFormat="1" applyFont="1" applyFill="1" applyBorder="1" applyAlignment="1">
      <alignment horizontal="center" vertical="center" shrinkToFit="1" readingOrder="2"/>
    </xf>
    <xf numFmtId="170" fontId="57" fillId="8" borderId="28" xfId="7" applyNumberFormat="1" applyFont="1" applyFill="1" applyBorder="1" applyAlignment="1" applyProtection="1">
      <alignment horizontal="center" vertical="center" shrinkToFit="1" readingOrder="2"/>
      <protection locked="0"/>
    </xf>
    <xf numFmtId="170" fontId="57" fillId="33" borderId="54" xfId="7" applyNumberFormat="1" applyFont="1" applyFill="1" applyBorder="1" applyAlignment="1">
      <alignment horizontal="center" vertical="center" shrinkToFit="1" readingOrder="2"/>
    </xf>
    <xf numFmtId="170" fontId="57" fillId="34" borderId="114" xfId="7" applyNumberFormat="1" applyFont="1" applyFill="1" applyBorder="1" applyAlignment="1" applyProtection="1">
      <alignment horizontal="center" vertical="center" shrinkToFit="1" readingOrder="2"/>
      <protection locked="0"/>
    </xf>
    <xf numFmtId="170" fontId="57" fillId="23" borderId="0" xfId="7" applyNumberFormat="1" applyFont="1" applyFill="1" applyAlignment="1" applyProtection="1">
      <alignment horizontal="center" vertical="center" shrinkToFit="1" readingOrder="2"/>
      <protection locked="0"/>
    </xf>
    <xf numFmtId="170" fontId="122" fillId="13" borderId="39" xfId="7" applyNumberFormat="1" applyFont="1" applyFill="1" applyBorder="1" applyAlignment="1" applyProtection="1">
      <alignment horizontal="center" vertical="center" shrinkToFit="1" readingOrder="2"/>
      <protection locked="0"/>
    </xf>
    <xf numFmtId="170" fontId="16" fillId="32" borderId="40" xfId="1" applyNumberFormat="1" applyFill="1" applyBorder="1" applyAlignment="1" applyProtection="1">
      <alignment horizontal="center" vertical="center"/>
      <protection locked="0"/>
    </xf>
    <xf numFmtId="170" fontId="176" fillId="17" borderId="86" xfId="3" applyNumberFormat="1" applyFont="1" applyFill="1" applyBorder="1" applyAlignment="1" applyProtection="1">
      <alignment horizontal="center" vertical="center" textRotation="90" shrinkToFit="1" readingOrder="2"/>
    </xf>
    <xf numFmtId="0" fontId="57" fillId="13" borderId="19" xfId="7" applyFont="1" applyFill="1" applyBorder="1" applyAlignment="1" applyProtection="1">
      <alignment vertical="center" textRotation="90" shrinkToFit="1" readingOrder="2"/>
      <protection locked="0"/>
    </xf>
    <xf numFmtId="170" fontId="57" fillId="13" borderId="28" xfId="7" applyNumberFormat="1" applyFont="1" applyFill="1" applyBorder="1" applyAlignment="1">
      <alignment horizontal="center" vertical="center" textRotation="90" shrinkToFit="1" readingOrder="2"/>
    </xf>
    <xf numFmtId="170" fontId="57" fillId="13" borderId="66" xfId="7" applyNumberFormat="1" applyFont="1" applyFill="1" applyBorder="1" applyAlignment="1" applyProtection="1">
      <alignment vertical="center" textRotation="90" shrinkToFit="1" readingOrder="2"/>
      <protection locked="0"/>
    </xf>
    <xf numFmtId="0" fontId="63" fillId="0" borderId="0" xfId="1" applyFont="1" applyAlignment="1" applyProtection="1">
      <alignment horizontal="center" vertical="center" wrapText="1"/>
      <protection locked="0"/>
    </xf>
    <xf numFmtId="0" fontId="63" fillId="0" borderId="0" xfId="1" applyFont="1" applyAlignment="1" applyProtection="1">
      <alignment horizontal="center" vertical="center" textRotation="90" wrapText="1"/>
      <protection locked="0"/>
    </xf>
    <xf numFmtId="170" fontId="57" fillId="0" borderId="115" xfId="7" applyNumberFormat="1" applyFont="1" applyBorder="1" applyAlignment="1">
      <alignment horizontal="center" vertical="center" textRotation="90" shrinkToFit="1" readingOrder="2"/>
    </xf>
    <xf numFmtId="170" fontId="122" fillId="0" borderId="1" xfId="7" applyNumberFormat="1" applyFont="1" applyBorder="1" applyAlignment="1" applyProtection="1">
      <alignment horizontal="center" vertical="center" textRotation="90" shrinkToFit="1" readingOrder="2"/>
      <protection locked="0"/>
    </xf>
    <xf numFmtId="170" fontId="57" fillId="0" borderId="107" xfId="7" applyNumberFormat="1" applyFont="1" applyBorder="1" applyAlignment="1">
      <alignment horizontal="center" vertical="center" textRotation="90" shrinkToFit="1" readingOrder="2"/>
    </xf>
    <xf numFmtId="170" fontId="122" fillId="0" borderId="83" xfId="7" applyNumberFormat="1" applyFont="1" applyBorder="1" applyAlignment="1" applyProtection="1">
      <alignment horizontal="center" vertical="center" shrinkToFit="1" readingOrder="2"/>
      <protection locked="0"/>
    </xf>
    <xf numFmtId="170" fontId="122" fillId="0" borderId="28" xfId="7" applyNumberFormat="1" applyFont="1" applyBorder="1" applyAlignment="1">
      <alignment horizontal="center" vertical="center" shrinkToFit="1" readingOrder="2"/>
    </xf>
    <xf numFmtId="0" fontId="42" fillId="0" borderId="1" xfId="7" applyFont="1" applyBorder="1" applyAlignment="1" applyProtection="1">
      <alignment horizontal="center" vertical="center" textRotation="90" wrapText="1" readingOrder="2"/>
      <protection locked="0"/>
    </xf>
    <xf numFmtId="0" fontId="57" fillId="17" borderId="24" xfId="7" applyFont="1" applyFill="1" applyBorder="1" applyAlignment="1" applyProtection="1">
      <alignment vertical="center" textRotation="90" shrinkToFit="1" readingOrder="2"/>
      <protection locked="0"/>
    </xf>
    <xf numFmtId="170" fontId="57" fillId="17" borderId="112" xfId="7" applyNumberFormat="1" applyFont="1" applyFill="1" applyBorder="1" applyAlignment="1">
      <alignment horizontal="center" vertical="center" textRotation="90" shrinkToFit="1" readingOrder="2"/>
    </xf>
    <xf numFmtId="170" fontId="57" fillId="17" borderId="52" xfId="7" applyNumberFormat="1" applyFont="1" applyFill="1" applyBorder="1" applyAlignment="1" applyProtection="1">
      <alignment vertical="center" textRotation="90" shrinkToFit="1" readingOrder="2"/>
      <protection locked="0"/>
    </xf>
    <xf numFmtId="0" fontId="57" fillId="13" borderId="79" xfId="7" applyFont="1" applyFill="1" applyBorder="1" applyAlignment="1" applyProtection="1">
      <alignment vertical="center" textRotation="90" shrinkToFit="1" readingOrder="2"/>
      <protection locked="0"/>
    </xf>
    <xf numFmtId="170" fontId="57" fillId="13" borderId="111" xfId="7" applyNumberFormat="1" applyFont="1" applyFill="1" applyBorder="1" applyAlignment="1">
      <alignment horizontal="center" vertical="center" textRotation="90" shrinkToFit="1" readingOrder="2"/>
    </xf>
    <xf numFmtId="170" fontId="57" fillId="13" borderId="89" xfId="7" applyNumberFormat="1" applyFont="1" applyFill="1" applyBorder="1" applyAlignment="1" applyProtection="1">
      <alignment vertical="center" textRotation="90" shrinkToFit="1" readingOrder="2"/>
      <protection locked="0"/>
    </xf>
    <xf numFmtId="0" fontId="57" fillId="0" borderId="79" xfId="7" applyFont="1" applyBorder="1" applyAlignment="1" applyProtection="1">
      <alignment vertical="center" textRotation="90" shrinkToFit="1" readingOrder="2"/>
      <protection locked="0"/>
    </xf>
    <xf numFmtId="170" fontId="57" fillId="0" borderId="111" xfId="7" applyNumberFormat="1" applyFont="1" applyBorder="1" applyAlignment="1">
      <alignment horizontal="center" vertical="center" textRotation="90" shrinkToFit="1" readingOrder="2"/>
    </xf>
    <xf numFmtId="170" fontId="57" fillId="0" borderId="89" xfId="7" applyNumberFormat="1" applyFont="1" applyBorder="1" applyAlignment="1" applyProtection="1">
      <alignment vertical="center" textRotation="90" shrinkToFit="1" readingOrder="2"/>
      <protection locked="0"/>
    </xf>
    <xf numFmtId="170" fontId="57" fillId="0" borderId="79" xfId="7" applyNumberFormat="1" applyFont="1" applyBorder="1" applyAlignment="1" applyProtection="1">
      <alignment vertical="center" textRotation="90" shrinkToFit="1" readingOrder="2"/>
      <protection locked="0"/>
    </xf>
    <xf numFmtId="0" fontId="16" fillId="0" borderId="42" xfId="1" applyBorder="1" applyAlignment="1" applyProtection="1">
      <alignment horizontal="center" vertical="center"/>
      <protection locked="0"/>
    </xf>
    <xf numFmtId="0" fontId="62" fillId="0" borderId="42" xfId="1" applyFont="1" applyBorder="1" applyAlignment="1" applyProtection="1">
      <alignment horizontal="center" vertical="center"/>
      <protection locked="0"/>
    </xf>
    <xf numFmtId="0" fontId="15" fillId="0" borderId="42" xfId="1" applyFont="1" applyBorder="1" applyAlignment="1" applyProtection="1">
      <alignment horizontal="center" vertical="center"/>
      <protection locked="0"/>
    </xf>
    <xf numFmtId="0" fontId="16" fillId="0" borderId="42" xfId="7" applyBorder="1" applyAlignment="1" applyProtection="1">
      <alignment horizontal="center" vertical="center"/>
      <protection locked="0"/>
    </xf>
    <xf numFmtId="0" fontId="132" fillId="0" borderId="42" xfId="7" applyFont="1" applyBorder="1" applyAlignment="1" applyProtection="1">
      <alignment vertical="center" wrapText="1" readingOrder="2"/>
      <protection locked="0"/>
    </xf>
    <xf numFmtId="170" fontId="57" fillId="27" borderId="55" xfId="7" applyNumberFormat="1" applyFont="1" applyFill="1" applyBorder="1" applyAlignment="1">
      <alignment horizontal="center" vertical="center" textRotation="90" shrinkToFit="1" readingOrder="2"/>
    </xf>
    <xf numFmtId="170" fontId="122" fillId="0" borderId="65" xfId="7" applyNumberFormat="1" applyFont="1" applyBorder="1" applyAlignment="1" applyProtection="1">
      <alignment horizontal="center" vertical="center" textRotation="90" shrinkToFit="1" readingOrder="2"/>
      <protection locked="0"/>
    </xf>
    <xf numFmtId="170" fontId="57" fillId="17" borderId="24" xfId="7" applyNumberFormat="1" applyFont="1" applyFill="1" applyBorder="1" applyAlignment="1" applyProtection="1">
      <alignment vertical="center" textRotation="90" shrinkToFit="1" readingOrder="2"/>
      <protection locked="0"/>
    </xf>
    <xf numFmtId="170" fontId="57" fillId="17" borderId="112" xfId="7" applyNumberFormat="1" applyFont="1" applyFill="1" applyBorder="1" applyAlignment="1" applyProtection="1">
      <alignment vertical="center" textRotation="90" shrinkToFit="1" readingOrder="2"/>
      <protection locked="0"/>
    </xf>
    <xf numFmtId="170" fontId="122" fillId="13" borderId="86" xfId="7" applyNumberFormat="1" applyFont="1" applyFill="1" applyBorder="1" applyAlignment="1" applyProtection="1">
      <alignment horizontal="center" vertical="center" textRotation="90" shrinkToFit="1" readingOrder="2"/>
      <protection locked="0"/>
    </xf>
    <xf numFmtId="170" fontId="122" fillId="13" borderId="29" xfId="7" applyNumberFormat="1" applyFont="1" applyFill="1" applyBorder="1" applyAlignment="1" applyProtection="1">
      <alignment horizontal="center" vertical="center" textRotation="90" shrinkToFit="1" readingOrder="2"/>
      <protection locked="0"/>
    </xf>
    <xf numFmtId="170" fontId="175" fillId="0" borderId="65" xfId="7" applyNumberFormat="1" applyFont="1" applyBorder="1" applyAlignment="1" applyProtection="1">
      <alignment horizontal="center" vertical="center" textRotation="90" shrinkToFit="1" readingOrder="2"/>
      <protection locked="0"/>
    </xf>
    <xf numFmtId="170" fontId="175" fillId="13" borderId="86" xfId="7" applyNumberFormat="1" applyFont="1" applyFill="1" applyBorder="1" applyAlignment="1" applyProtection="1">
      <alignment horizontal="center" vertical="center" shrinkToFit="1" readingOrder="2"/>
      <protection locked="0"/>
    </xf>
    <xf numFmtId="170" fontId="175" fillId="13" borderId="29" xfId="7" applyNumberFormat="1" applyFont="1" applyFill="1" applyBorder="1" applyAlignment="1" applyProtection="1">
      <alignment horizontal="center" vertical="center" shrinkToFit="1" readingOrder="2"/>
      <protection locked="0"/>
    </xf>
    <xf numFmtId="0" fontId="57" fillId="17" borderId="112" xfId="7" applyFont="1" applyFill="1" applyBorder="1" applyAlignment="1" applyProtection="1">
      <alignment vertical="center" textRotation="90" shrinkToFit="1" readingOrder="2"/>
      <protection locked="0"/>
    </xf>
    <xf numFmtId="0" fontId="57" fillId="0" borderId="29" xfId="7" applyFont="1" applyBorder="1" applyAlignment="1" applyProtection="1">
      <alignment vertical="center" textRotation="90" shrinkToFit="1" readingOrder="2"/>
      <protection locked="0"/>
    </xf>
    <xf numFmtId="0" fontId="57" fillId="0" borderId="39" xfId="7" applyFont="1" applyBorder="1" applyAlignment="1" applyProtection="1">
      <alignment vertical="center" textRotation="90" shrinkToFit="1" readingOrder="2"/>
      <protection locked="0"/>
    </xf>
    <xf numFmtId="0" fontId="57" fillId="0" borderId="48" xfId="7" applyFont="1" applyBorder="1" applyAlignment="1" applyProtection="1">
      <alignment vertical="center" textRotation="90" shrinkToFit="1" readingOrder="2"/>
      <protection locked="0"/>
    </xf>
    <xf numFmtId="0" fontId="57" fillId="0" borderId="306" xfId="7" applyFont="1" applyBorder="1" applyAlignment="1" applyProtection="1">
      <alignment vertical="center" textRotation="90" shrinkToFit="1" readingOrder="2"/>
      <protection locked="0"/>
    </xf>
    <xf numFmtId="170" fontId="57" fillId="0" borderId="29" xfId="7" applyNumberFormat="1" applyFont="1" applyBorder="1" applyAlignment="1">
      <alignment horizontal="center" vertical="center" textRotation="90" shrinkToFit="1" readingOrder="2"/>
    </xf>
    <xf numFmtId="170" fontId="57" fillId="0" borderId="39" xfId="7" applyNumberFormat="1" applyFont="1" applyBorder="1" applyAlignment="1">
      <alignment horizontal="center" vertical="center" textRotation="90" shrinkToFit="1" readingOrder="2"/>
    </xf>
    <xf numFmtId="170" fontId="57" fillId="0" borderId="307" xfId="7" applyNumberFormat="1" applyFont="1" applyBorder="1" applyAlignment="1">
      <alignment horizontal="center" vertical="center" textRotation="90" shrinkToFit="1" readingOrder="2"/>
    </xf>
    <xf numFmtId="170" fontId="57" fillId="0" borderId="55" xfId="7" applyNumberFormat="1" applyFont="1" applyBorder="1" applyAlignment="1" applyProtection="1">
      <alignment vertical="center" textRotation="90" shrinkToFit="1" readingOrder="2"/>
      <protection locked="0"/>
    </xf>
    <xf numFmtId="170" fontId="57" fillId="0" borderId="40" xfId="7" applyNumberFormat="1" applyFont="1" applyBorder="1" applyAlignment="1" applyProtection="1">
      <alignment vertical="center" textRotation="90" shrinkToFit="1" readingOrder="2"/>
      <protection locked="0"/>
    </xf>
    <xf numFmtId="170" fontId="57" fillId="0" borderId="295" xfId="7" applyNumberFormat="1" applyFont="1" applyBorder="1" applyAlignment="1" applyProtection="1">
      <alignment vertical="center" textRotation="90" shrinkToFit="1" readingOrder="2"/>
      <protection locked="0"/>
    </xf>
    <xf numFmtId="170" fontId="57" fillId="0" borderId="40" xfId="7" applyNumberFormat="1" applyFont="1" applyBorder="1" applyAlignment="1">
      <alignment horizontal="center" vertical="center" textRotation="90" shrinkToFit="1" readingOrder="2"/>
    </xf>
    <xf numFmtId="170" fontId="57" fillId="0" borderId="295" xfId="7" applyNumberFormat="1" applyFont="1" applyBorder="1" applyAlignment="1">
      <alignment horizontal="center" vertical="center" textRotation="90" shrinkToFit="1" readingOrder="2"/>
    </xf>
    <xf numFmtId="170" fontId="175" fillId="0" borderId="3" xfId="7" applyNumberFormat="1" applyFont="1" applyBorder="1" applyAlignment="1" applyProtection="1">
      <alignment horizontal="center" vertical="center" textRotation="90" shrinkToFit="1" readingOrder="2"/>
      <protection locked="0"/>
    </xf>
    <xf numFmtId="170" fontId="175" fillId="0" borderId="77" xfId="7" applyNumberFormat="1" applyFont="1" applyBorder="1" applyAlignment="1" applyProtection="1">
      <alignment horizontal="center" vertical="center" textRotation="90" shrinkToFit="1" readingOrder="2"/>
      <protection locked="0"/>
    </xf>
    <xf numFmtId="170" fontId="57" fillId="0" borderId="29" xfId="7" applyNumberFormat="1" applyFont="1" applyBorder="1" applyAlignment="1" applyProtection="1">
      <alignment vertical="center" textRotation="90" shrinkToFit="1" readingOrder="2"/>
      <protection locked="0"/>
    </xf>
    <xf numFmtId="170" fontId="57" fillId="0" borderId="39" xfId="7" applyNumberFormat="1" applyFont="1" applyBorder="1" applyAlignment="1" applyProtection="1">
      <alignment vertical="center" textRotation="90" shrinkToFit="1" readingOrder="2"/>
      <protection locked="0"/>
    </xf>
    <xf numFmtId="170" fontId="57" fillId="0" borderId="307" xfId="7" applyNumberFormat="1" applyFont="1" applyBorder="1" applyAlignment="1" applyProtection="1">
      <alignment vertical="center" textRotation="90" shrinkToFit="1" readingOrder="2"/>
      <protection locked="0"/>
    </xf>
    <xf numFmtId="170" fontId="175" fillId="0" borderId="83" xfId="7" applyNumberFormat="1" applyFont="1" applyBorder="1" applyAlignment="1" applyProtection="1">
      <alignment horizontal="center" vertical="center" shrinkToFit="1" readingOrder="2"/>
      <protection locked="0"/>
    </xf>
    <xf numFmtId="170" fontId="122" fillId="0" borderId="83" xfId="7" applyNumberFormat="1" applyFont="1" applyBorder="1" applyAlignment="1" applyProtection="1">
      <alignment horizontal="center" vertical="center" textRotation="90" shrinkToFit="1" readingOrder="2"/>
      <protection locked="0"/>
    </xf>
    <xf numFmtId="170" fontId="175" fillId="0" borderId="305" xfId="7" applyNumberFormat="1" applyFont="1" applyBorder="1" applyAlignment="1" applyProtection="1">
      <alignment horizontal="center" vertical="center" shrinkToFit="1" readingOrder="2"/>
      <protection locked="0"/>
    </xf>
    <xf numFmtId="170" fontId="175" fillId="0" borderId="39" xfId="7" applyNumberFormat="1" applyFont="1" applyBorder="1" applyAlignment="1" applyProtection="1">
      <alignment horizontal="center" vertical="center" shrinkToFit="1" readingOrder="2"/>
      <protection locked="0"/>
    </xf>
    <xf numFmtId="170" fontId="122" fillId="0" borderId="39" xfId="7" applyNumberFormat="1" applyFont="1" applyBorder="1" applyAlignment="1" applyProtection="1">
      <alignment horizontal="center" vertical="center" textRotation="90" shrinkToFit="1" readingOrder="2"/>
      <protection locked="0"/>
    </xf>
    <xf numFmtId="170" fontId="122" fillId="0" borderId="39" xfId="7" applyNumberFormat="1" applyFont="1" applyBorder="1" applyAlignment="1">
      <alignment horizontal="center" vertical="center" shrinkToFit="1" readingOrder="2"/>
    </xf>
    <xf numFmtId="170" fontId="122" fillId="0" borderId="39" xfId="7" applyNumberFormat="1" applyFont="1" applyBorder="1" applyAlignment="1" applyProtection="1">
      <alignment horizontal="center" vertical="center" shrinkToFit="1" readingOrder="2"/>
      <protection locked="0"/>
    </xf>
    <xf numFmtId="170" fontId="175" fillId="0" borderId="307" xfId="7" applyNumberFormat="1" applyFont="1" applyBorder="1" applyAlignment="1" applyProtection="1">
      <alignment horizontal="center" vertical="center" shrinkToFit="1" readingOrder="2"/>
      <protection locked="0"/>
    </xf>
    <xf numFmtId="0" fontId="57" fillId="0" borderId="19" xfId="7" applyFont="1" applyBorder="1" applyAlignment="1" applyProtection="1">
      <alignment vertical="center" textRotation="90" shrinkToFit="1" readingOrder="2"/>
      <protection locked="0"/>
    </xf>
    <xf numFmtId="170" fontId="57" fillId="0" borderId="28" xfId="7" applyNumberFormat="1" applyFont="1" applyBorder="1" applyAlignment="1">
      <alignment horizontal="center" vertical="center" textRotation="90" shrinkToFit="1" readingOrder="2"/>
    </xf>
    <xf numFmtId="170" fontId="57" fillId="0" borderId="41" xfId="7" applyNumberFormat="1" applyFont="1" applyBorder="1" applyAlignment="1" applyProtection="1">
      <alignment vertical="center" textRotation="90" shrinkToFit="1" readingOrder="2"/>
      <protection locked="0"/>
    </xf>
    <xf numFmtId="170" fontId="122" fillId="0" borderId="77" xfId="7" applyNumberFormat="1" applyFont="1" applyBorder="1" applyAlignment="1" applyProtection="1">
      <alignment horizontal="center" vertical="center" textRotation="90" shrinkToFit="1" readingOrder="2"/>
      <protection locked="0"/>
    </xf>
    <xf numFmtId="170" fontId="122" fillId="0" borderId="305" xfId="7" applyNumberFormat="1" applyFont="1" applyBorder="1" applyAlignment="1" applyProtection="1">
      <alignment horizontal="center" vertical="center" textRotation="90" shrinkToFit="1" readingOrder="2"/>
      <protection locked="0"/>
    </xf>
    <xf numFmtId="170" fontId="122" fillId="0" borderId="307" xfId="7" applyNumberFormat="1" applyFont="1" applyBorder="1" applyAlignment="1" applyProtection="1">
      <alignment horizontal="center" vertical="center" textRotation="90" shrinkToFit="1" readingOrder="2"/>
      <protection locked="0"/>
    </xf>
    <xf numFmtId="0" fontId="57" fillId="0" borderId="28" xfId="7" applyFont="1" applyBorder="1" applyAlignment="1" applyProtection="1">
      <alignment vertical="center" textRotation="90" shrinkToFit="1" readingOrder="2"/>
      <protection locked="0"/>
    </xf>
    <xf numFmtId="170" fontId="57" fillId="0" borderId="28" xfId="7" applyNumberFormat="1" applyFont="1" applyBorder="1" applyAlignment="1" applyProtection="1">
      <alignment vertical="center" textRotation="90" shrinkToFit="1" readingOrder="2"/>
      <protection locked="0"/>
    </xf>
    <xf numFmtId="0" fontId="42" fillId="0" borderId="33" xfId="7" applyFont="1" applyBorder="1" applyAlignment="1">
      <alignment horizontal="center" vertical="center" wrapText="1"/>
    </xf>
    <xf numFmtId="0" fontId="42" fillId="0" borderId="40" xfId="7" applyFont="1" applyBorder="1" applyAlignment="1" applyProtection="1">
      <alignment horizontal="center" vertical="center" wrapText="1"/>
      <protection locked="0"/>
    </xf>
    <xf numFmtId="0" fontId="42" fillId="0" borderId="3" xfId="7" applyFont="1" applyBorder="1" applyAlignment="1" applyProtection="1">
      <alignment horizontal="center" vertical="center" wrapText="1"/>
      <protection locked="0"/>
    </xf>
    <xf numFmtId="0" fontId="42" fillId="0" borderId="52" xfId="7" applyFont="1" applyBorder="1" applyAlignment="1">
      <alignment horizontal="center" vertical="center" wrapText="1"/>
    </xf>
    <xf numFmtId="0" fontId="42" fillId="0" borderId="8" xfId="7" applyFont="1" applyBorder="1" applyAlignment="1" applyProtection="1">
      <alignment horizontal="center" vertical="center" wrapText="1"/>
      <protection locked="0"/>
    </xf>
    <xf numFmtId="0" fontId="180" fillId="0" borderId="126" xfId="7" applyFont="1" applyBorder="1" applyAlignment="1">
      <alignment horizontal="center" vertical="center" wrapText="1"/>
    </xf>
    <xf numFmtId="0" fontId="100" fillId="32" borderId="41" xfId="9" applyFont="1" applyFill="1" applyBorder="1" applyAlignment="1" applyProtection="1">
      <alignment horizontal="center" vertical="center" wrapText="1"/>
      <protection locked="0"/>
    </xf>
    <xf numFmtId="0" fontId="180" fillId="32" borderId="56" xfId="1" applyFont="1" applyFill="1" applyBorder="1" applyAlignment="1" applyProtection="1">
      <alignment horizontal="center" vertical="center" textRotation="90" wrapText="1"/>
      <protection locked="0"/>
    </xf>
    <xf numFmtId="0" fontId="100" fillId="32" borderId="7" xfId="9" applyFont="1" applyFill="1" applyBorder="1" applyAlignment="1" applyProtection="1">
      <alignment horizontal="center" vertical="center" wrapText="1"/>
      <protection locked="0"/>
    </xf>
    <xf numFmtId="0" fontId="180" fillId="32" borderId="27" xfId="1" applyFont="1" applyFill="1" applyBorder="1" applyAlignment="1" applyProtection="1">
      <alignment horizontal="center" vertical="center" textRotation="90" wrapText="1"/>
      <protection locked="0"/>
    </xf>
    <xf numFmtId="0" fontId="180" fillId="13" borderId="27" xfId="1" applyFont="1" applyFill="1" applyBorder="1" applyAlignment="1" applyProtection="1">
      <alignment horizontal="center" vertical="center" textRotation="90" wrapText="1"/>
      <protection locked="0"/>
    </xf>
    <xf numFmtId="0" fontId="42" fillId="0" borderId="3" xfId="7" applyFont="1" applyBorder="1" applyAlignment="1" applyProtection="1">
      <alignment horizontal="center" vertical="center" textRotation="90" wrapText="1" readingOrder="2"/>
      <protection locked="0"/>
    </xf>
    <xf numFmtId="170" fontId="57" fillId="0" borderId="0" xfId="7" applyNumberFormat="1" applyFont="1" applyAlignment="1">
      <alignment horizontal="center" vertical="center" textRotation="90" shrinkToFit="1" readingOrder="2"/>
    </xf>
    <xf numFmtId="170" fontId="57" fillId="0" borderId="2" xfId="7" applyNumberFormat="1" applyFont="1" applyBorder="1" applyAlignment="1" applyProtection="1">
      <alignment horizontal="center" vertical="center" textRotation="90" shrinkToFit="1" readingOrder="2"/>
      <protection locked="0"/>
    </xf>
    <xf numFmtId="170" fontId="57" fillId="0" borderId="0" xfId="7" applyNumberFormat="1" applyFont="1" applyAlignment="1" applyProtection="1">
      <alignment horizontal="center" vertical="center" textRotation="90" shrinkToFit="1" readingOrder="2"/>
      <protection locked="0"/>
    </xf>
    <xf numFmtId="170" fontId="57" fillId="0" borderId="83" xfId="7" applyNumberFormat="1" applyFont="1" applyBorder="1" applyAlignment="1" applyProtection="1">
      <alignment horizontal="center" vertical="center" shrinkToFit="1" readingOrder="2"/>
      <protection locked="0"/>
    </xf>
    <xf numFmtId="170" fontId="57" fillId="0" borderId="39" xfId="7" applyNumberFormat="1" applyFont="1" applyBorder="1" applyAlignment="1">
      <alignment horizontal="center" vertical="center" shrinkToFit="1" readingOrder="2"/>
    </xf>
    <xf numFmtId="0" fontId="42" fillId="0" borderId="65" xfId="7" applyFont="1" applyBorder="1" applyAlignment="1" applyProtection="1">
      <alignment horizontal="center" vertical="center" textRotation="90" wrapText="1" readingOrder="2"/>
      <protection locked="0"/>
    </xf>
    <xf numFmtId="0" fontId="42" fillId="0" borderId="47" xfId="7" applyFont="1" applyBorder="1" applyAlignment="1" applyProtection="1">
      <alignment horizontal="center" vertical="center" textRotation="90" wrapText="1" readingOrder="2"/>
      <protection locked="0"/>
    </xf>
    <xf numFmtId="0" fontId="42" fillId="0" borderId="113" xfId="7" applyFont="1" applyBorder="1" applyAlignment="1" applyProtection="1">
      <alignment horizontal="center" vertical="center" textRotation="90" wrapText="1" readingOrder="2"/>
      <protection locked="0"/>
    </xf>
    <xf numFmtId="170" fontId="176" fillId="10" borderId="82" xfId="3" applyNumberFormat="1" applyFont="1" applyFill="1" applyBorder="1" applyAlignment="1" applyProtection="1">
      <alignment horizontal="center" vertical="center" textRotation="90" shrinkToFit="1" readingOrder="2"/>
    </xf>
    <xf numFmtId="170" fontId="176" fillId="10" borderId="83" xfId="3" applyNumberFormat="1" applyFont="1" applyFill="1" applyBorder="1" applyAlignment="1" applyProtection="1">
      <alignment horizontal="center" vertical="center" textRotation="90" shrinkToFit="1" readingOrder="2"/>
    </xf>
    <xf numFmtId="170" fontId="176" fillId="10" borderId="87" xfId="3" applyNumberFormat="1" applyFont="1" applyFill="1" applyBorder="1" applyAlignment="1" applyProtection="1">
      <alignment horizontal="center" vertical="center" textRotation="90" shrinkToFit="1" readingOrder="2"/>
    </xf>
    <xf numFmtId="170" fontId="176" fillId="10" borderId="21" xfId="3" applyNumberFormat="1" applyFont="1" applyFill="1" applyBorder="1" applyAlignment="1" applyProtection="1">
      <alignment horizontal="center" vertical="center" textRotation="90" shrinkToFit="1" readingOrder="2"/>
    </xf>
    <xf numFmtId="170" fontId="176" fillId="10" borderId="47" xfId="3" applyNumberFormat="1" applyFont="1" applyFill="1" applyBorder="1" applyAlignment="1" applyProtection="1">
      <alignment horizontal="center" vertical="center" textRotation="90" shrinkToFit="1" readingOrder="2"/>
      <protection locked="0"/>
    </xf>
    <xf numFmtId="170" fontId="176" fillId="10" borderId="72" xfId="3" applyNumberFormat="1" applyFont="1" applyFill="1" applyBorder="1" applyAlignment="1" applyProtection="1">
      <alignment horizontal="center" vertical="center" textRotation="90" shrinkToFit="1" readingOrder="2"/>
    </xf>
    <xf numFmtId="170" fontId="176" fillId="10" borderId="47" xfId="3" applyNumberFormat="1" applyFont="1" applyFill="1" applyBorder="1" applyAlignment="1" applyProtection="1">
      <alignment horizontal="center" vertical="center" textRotation="90" shrinkToFit="1" readingOrder="2"/>
    </xf>
    <xf numFmtId="170" fontId="176" fillId="10" borderId="20" xfId="3" applyNumberFormat="1" applyFont="1" applyFill="1" applyBorder="1" applyAlignment="1" applyProtection="1">
      <alignment horizontal="center" vertical="center" textRotation="90" shrinkToFit="1" readingOrder="2"/>
    </xf>
    <xf numFmtId="170" fontId="176" fillId="10" borderId="305" xfId="3" applyNumberFormat="1" applyFont="1" applyFill="1" applyBorder="1" applyAlignment="1" applyProtection="1">
      <alignment horizontal="center" vertical="center" textRotation="90" shrinkToFit="1" readingOrder="2"/>
    </xf>
    <xf numFmtId="170" fontId="176" fillId="10" borderId="86" xfId="3" applyNumberFormat="1" applyFont="1" applyFill="1" applyBorder="1" applyAlignment="1" applyProtection="1">
      <alignment horizontal="center" vertical="center" textRotation="90" shrinkToFit="1" readingOrder="2"/>
    </xf>
    <xf numFmtId="170" fontId="176" fillId="10" borderId="82" xfId="3" applyNumberFormat="1" applyFont="1" applyFill="1" applyBorder="1" applyAlignment="1" applyProtection="1">
      <alignment horizontal="center" vertical="center" textRotation="90" shrinkToFit="1" readingOrder="2"/>
      <protection locked="0"/>
    </xf>
    <xf numFmtId="170" fontId="176" fillId="10" borderId="81" xfId="3" applyNumberFormat="1" applyFont="1" applyFill="1" applyBorder="1" applyAlignment="1" applyProtection="1">
      <alignment horizontal="center" vertical="center" textRotation="90" shrinkToFit="1" readingOrder="2"/>
    </xf>
    <xf numFmtId="170" fontId="176" fillId="10" borderId="32" xfId="3" applyNumberFormat="1" applyFont="1" applyFill="1" applyBorder="1" applyAlignment="1" applyProtection="1">
      <alignment horizontal="center" vertical="center" textRotation="90" shrinkToFit="1" readingOrder="2"/>
    </xf>
    <xf numFmtId="0" fontId="42" fillId="0" borderId="48" xfId="7" applyFont="1" applyBorder="1" applyAlignment="1" applyProtection="1">
      <alignment horizontal="center" vertical="center" textRotation="90" wrapText="1" readingOrder="2"/>
      <protection locked="0"/>
    </xf>
    <xf numFmtId="0" fontId="42" fillId="0" borderId="19" xfId="7" applyFont="1" applyBorder="1" applyAlignment="1" applyProtection="1">
      <alignment horizontal="center" vertical="center" textRotation="90" wrapText="1" readingOrder="2"/>
      <protection locked="0"/>
    </xf>
    <xf numFmtId="0" fontId="57" fillId="0" borderId="72" xfId="7" applyFont="1" applyBorder="1" applyAlignment="1" applyProtection="1">
      <alignment horizontal="center" vertical="center" textRotation="90" shrinkToFit="1" readingOrder="2"/>
      <protection locked="0"/>
    </xf>
    <xf numFmtId="170" fontId="57" fillId="0" borderId="115" xfId="7" applyNumberFormat="1" applyFont="1" applyBorder="1" applyAlignment="1" applyProtection="1">
      <alignment horizontal="center" vertical="center" textRotation="90" shrinkToFit="1" readingOrder="2"/>
      <protection locked="0"/>
    </xf>
    <xf numFmtId="170" fontId="57" fillId="13" borderId="61" xfId="7" applyNumberFormat="1" applyFont="1" applyFill="1" applyBorder="1" applyAlignment="1" applyProtection="1">
      <alignment vertical="center" textRotation="90" shrinkToFit="1" readingOrder="2"/>
      <protection locked="0"/>
    </xf>
    <xf numFmtId="0" fontId="402" fillId="0" borderId="0" xfId="7" applyFont="1" applyAlignment="1" applyProtection="1">
      <alignment horizontal="center" vertical="center"/>
      <protection locked="0"/>
    </xf>
    <xf numFmtId="0" fontId="277" fillId="0" borderId="107" xfId="7" applyFont="1" applyBorder="1" applyAlignment="1" applyProtection="1">
      <alignment vertical="center"/>
      <protection locked="0"/>
    </xf>
    <xf numFmtId="0" fontId="117" fillId="0" borderId="107" xfId="7" applyFont="1" applyBorder="1" applyAlignment="1" applyProtection="1">
      <alignment vertical="center"/>
      <protection locked="0"/>
    </xf>
    <xf numFmtId="0" fontId="403" fillId="0" borderId="0" xfId="0" applyFont="1"/>
    <xf numFmtId="0" fontId="88" fillId="17" borderId="0" xfId="0" applyFont="1" applyFill="1" applyAlignment="1" applyProtection="1">
      <alignment horizontal="center" vertical="center" wrapText="1" readingOrder="2"/>
      <protection locked="0"/>
    </xf>
    <xf numFmtId="0" fontId="41" fillId="17" borderId="81" xfId="0" applyFont="1" applyFill="1" applyBorder="1" applyAlignment="1" applyProtection="1">
      <alignment horizontal="center" vertical="center" wrapText="1" readingOrder="2"/>
      <protection locked="0"/>
    </xf>
    <xf numFmtId="0" fontId="41" fillId="17" borderId="32" xfId="0" applyFont="1" applyFill="1" applyBorder="1" applyAlignment="1" applyProtection="1">
      <alignment horizontal="center" vertical="center" wrapText="1" readingOrder="2"/>
      <protection locked="0"/>
    </xf>
    <xf numFmtId="0" fontId="41" fillId="17" borderId="32" xfId="1" applyFont="1" applyFill="1" applyBorder="1" applyAlignment="1" applyProtection="1">
      <alignment horizontal="center" vertical="center" wrapText="1"/>
      <protection locked="0"/>
    </xf>
    <xf numFmtId="0" fontId="41" fillId="17" borderId="33" xfId="1" applyFont="1" applyFill="1" applyBorder="1" applyAlignment="1" applyProtection="1">
      <alignment horizontal="center" vertical="center" wrapText="1"/>
      <protection locked="0"/>
    </xf>
    <xf numFmtId="0" fontId="40" fillId="17" borderId="31" xfId="0" applyFont="1" applyFill="1" applyBorder="1" applyAlignment="1" applyProtection="1">
      <alignment horizontal="center" vertical="center" textRotation="90" wrapText="1" readingOrder="2"/>
      <protection locked="0"/>
    </xf>
    <xf numFmtId="0" fontId="242" fillId="17" borderId="301" xfId="2" applyFont="1" applyFill="1" applyBorder="1" applyAlignment="1" applyProtection="1">
      <alignment horizontal="center" vertical="center" textRotation="90" wrapText="1" readingOrder="2"/>
      <protection locked="0"/>
    </xf>
    <xf numFmtId="0" fontId="40" fillId="17" borderId="92" xfId="0" applyFont="1" applyFill="1" applyBorder="1" applyAlignment="1" applyProtection="1">
      <alignment horizontal="center" vertical="top" textRotation="90" wrapText="1" readingOrder="2"/>
      <protection locked="0"/>
    </xf>
    <xf numFmtId="0" fontId="40" fillId="17" borderId="70" xfId="0" applyFont="1" applyFill="1" applyBorder="1" applyAlignment="1" applyProtection="1">
      <alignment horizontal="center" vertical="top" textRotation="90" wrapText="1" readingOrder="2"/>
      <protection locked="0"/>
    </xf>
    <xf numFmtId="0" fontId="40" fillId="17" borderId="103" xfId="0" applyFont="1" applyFill="1" applyBorder="1" applyAlignment="1" applyProtection="1">
      <alignment horizontal="center" vertical="top" textRotation="90" wrapText="1" readingOrder="2"/>
      <protection locked="0"/>
    </xf>
    <xf numFmtId="0" fontId="40" fillId="17" borderId="71" xfId="0" applyFont="1" applyFill="1" applyBorder="1" applyAlignment="1" applyProtection="1">
      <alignment horizontal="center" vertical="top" textRotation="90" wrapText="1" readingOrder="2"/>
      <protection locked="0"/>
    </xf>
    <xf numFmtId="0" fontId="40" fillId="17" borderId="106" xfId="0" applyFont="1" applyFill="1" applyBorder="1" applyAlignment="1" applyProtection="1">
      <alignment horizontal="center" vertical="top" textRotation="90" wrapText="1" readingOrder="2"/>
      <protection locked="0"/>
    </xf>
    <xf numFmtId="0" fontId="242" fillId="17" borderId="302" xfId="2" applyFont="1" applyFill="1" applyBorder="1" applyAlignment="1" applyProtection="1">
      <alignment horizontal="center" vertical="center" textRotation="90" wrapText="1" readingOrder="2"/>
      <protection locked="0"/>
    </xf>
    <xf numFmtId="0" fontId="40" fillId="32" borderId="7" xfId="0" applyFont="1" applyFill="1" applyBorder="1" applyAlignment="1" applyProtection="1">
      <alignment horizontal="center" vertical="center" wrapText="1" readingOrder="2"/>
      <protection locked="0"/>
    </xf>
    <xf numFmtId="0" fontId="40" fillId="27" borderId="67" xfId="0" applyFont="1" applyFill="1" applyBorder="1" applyAlignment="1" applyProtection="1">
      <alignment horizontal="center" vertical="center" textRotation="90" wrapText="1" shrinkToFit="1" readingOrder="2"/>
      <protection locked="0"/>
    </xf>
    <xf numFmtId="0" fontId="40" fillId="27" borderId="68" xfId="0" applyFont="1" applyFill="1" applyBorder="1" applyAlignment="1" applyProtection="1">
      <alignment horizontal="center" vertical="center" textRotation="90" wrapText="1" shrinkToFit="1" readingOrder="2"/>
      <protection locked="0"/>
    </xf>
    <xf numFmtId="0" fontId="40" fillId="27" borderId="66" xfId="0" applyFont="1" applyFill="1" applyBorder="1" applyAlignment="1" applyProtection="1">
      <alignment horizontal="center" vertical="center" textRotation="90" wrapText="1" shrinkToFit="1" readingOrder="2"/>
      <protection locked="0"/>
    </xf>
    <xf numFmtId="0" fontId="40" fillId="49" borderId="68" xfId="0" applyFont="1" applyFill="1" applyBorder="1" applyAlignment="1">
      <alignment horizontal="center" vertical="center" textRotation="90" wrapText="1" shrinkToFit="1" readingOrder="2"/>
    </xf>
    <xf numFmtId="0" fontId="40" fillId="48" borderId="67" xfId="0" applyFont="1" applyFill="1" applyBorder="1" applyAlignment="1">
      <alignment horizontal="center" vertical="center" textRotation="90" wrapText="1" shrinkToFit="1" readingOrder="2"/>
    </xf>
    <xf numFmtId="0" fontId="40" fillId="31" borderId="68" xfId="0" applyFont="1" applyFill="1" applyBorder="1" applyAlignment="1" applyProtection="1">
      <alignment horizontal="center" vertical="center" textRotation="90" wrapText="1" shrinkToFit="1" readingOrder="2"/>
      <protection locked="0"/>
    </xf>
    <xf numFmtId="0" fontId="40" fillId="31" borderId="104" xfId="0" applyFont="1" applyFill="1" applyBorder="1" applyAlignment="1" applyProtection="1">
      <alignment horizontal="center" vertical="center" textRotation="90" wrapText="1" shrinkToFit="1" readingOrder="2"/>
      <protection locked="0"/>
    </xf>
    <xf numFmtId="0" fontId="40" fillId="47" borderId="42" xfId="0" applyFont="1" applyFill="1" applyBorder="1" applyAlignment="1">
      <alignment horizontal="center" vertical="center" textRotation="90" wrapText="1" shrinkToFit="1" readingOrder="2"/>
    </xf>
    <xf numFmtId="0" fontId="40" fillId="5" borderId="88" xfId="0" applyFont="1" applyFill="1" applyBorder="1" applyAlignment="1">
      <alignment horizontal="center" vertical="center" textRotation="90" wrapText="1" shrinkToFit="1" readingOrder="2"/>
    </xf>
    <xf numFmtId="0" fontId="40" fillId="36" borderId="68" xfId="0" applyFont="1" applyFill="1" applyBorder="1" applyAlignment="1" applyProtection="1">
      <alignment horizontal="center" vertical="center" textRotation="90" wrapText="1" shrinkToFit="1" readingOrder="2"/>
      <protection locked="0"/>
    </xf>
    <xf numFmtId="0" fontId="40" fillId="36" borderId="66" xfId="0" applyFont="1" applyFill="1" applyBorder="1" applyAlignment="1" applyProtection="1">
      <alignment horizontal="center" vertical="center" textRotation="90" wrapText="1" shrinkToFit="1" readingOrder="2"/>
      <protection locked="0"/>
    </xf>
    <xf numFmtId="0" fontId="40" fillId="13" borderId="68" xfId="0" applyFont="1" applyFill="1" applyBorder="1" applyAlignment="1" applyProtection="1">
      <alignment horizontal="center" vertical="center" textRotation="90" wrapText="1" shrinkToFit="1" readingOrder="2"/>
      <protection locked="0"/>
    </xf>
    <xf numFmtId="0" fontId="40" fillId="40" borderId="67" xfId="0" applyFont="1" applyFill="1" applyBorder="1" applyAlignment="1">
      <alignment horizontal="center" vertical="center" textRotation="90" wrapText="1" shrinkToFit="1" readingOrder="2"/>
    </xf>
    <xf numFmtId="0" fontId="40" fillId="22" borderId="68" xfId="0" applyFont="1" applyFill="1" applyBorder="1" applyAlignment="1" applyProtection="1">
      <alignment horizontal="center" vertical="center" textRotation="90" wrapText="1" shrinkToFit="1" readingOrder="2"/>
      <protection locked="0"/>
    </xf>
    <xf numFmtId="0" fontId="40" fillId="22" borderId="66" xfId="0" applyFont="1" applyFill="1" applyBorder="1" applyAlignment="1" applyProtection="1">
      <alignment horizontal="center" vertical="center" textRotation="90" wrapText="1" shrinkToFit="1" readingOrder="2"/>
      <protection locked="0"/>
    </xf>
    <xf numFmtId="0" fontId="40" fillId="50" borderId="88" xfId="0" applyFont="1" applyFill="1" applyBorder="1" applyAlignment="1">
      <alignment horizontal="center" vertical="center" textRotation="90" wrapText="1" shrinkToFit="1" readingOrder="2"/>
    </xf>
    <xf numFmtId="0" fontId="40" fillId="51" borderId="68" xfId="0" applyFont="1" applyFill="1" applyBorder="1" applyAlignment="1" applyProtection="1">
      <alignment horizontal="center" vertical="center" textRotation="90" wrapText="1" shrinkToFit="1" readingOrder="2"/>
      <protection locked="0"/>
    </xf>
    <xf numFmtId="0" fontId="40" fillId="51" borderId="66" xfId="0" applyFont="1" applyFill="1" applyBorder="1" applyAlignment="1" applyProtection="1">
      <alignment horizontal="center" vertical="center" textRotation="90" wrapText="1" shrinkToFit="1" readingOrder="2"/>
      <protection locked="0"/>
    </xf>
    <xf numFmtId="0" fontId="40" fillId="30" borderId="88" xfId="0" applyFont="1" applyFill="1" applyBorder="1" applyAlignment="1">
      <alignment horizontal="center" vertical="center" textRotation="90" wrapText="1" shrinkToFit="1" readingOrder="2"/>
    </xf>
    <xf numFmtId="0" fontId="40" fillId="8" borderId="68" xfId="0" applyFont="1" applyFill="1" applyBorder="1" applyAlignment="1" applyProtection="1">
      <alignment horizontal="center" vertical="center" textRotation="90" wrapText="1" shrinkToFit="1" readingOrder="2"/>
      <protection locked="0"/>
    </xf>
    <xf numFmtId="0" fontId="40" fillId="8" borderId="66" xfId="0" applyFont="1" applyFill="1" applyBorder="1" applyAlignment="1" applyProtection="1">
      <alignment horizontal="center" vertical="center" textRotation="90" wrapText="1" shrinkToFit="1" readingOrder="2"/>
      <protection locked="0"/>
    </xf>
    <xf numFmtId="0" fontId="40" fillId="33" borderId="88" xfId="0" applyFont="1" applyFill="1" applyBorder="1" applyAlignment="1">
      <alignment horizontal="center" vertical="center" textRotation="90" wrapText="1" shrinkToFit="1" readingOrder="2"/>
    </xf>
    <xf numFmtId="0" fontId="40" fillId="34" borderId="68" xfId="0" applyFont="1" applyFill="1" applyBorder="1" applyAlignment="1" applyProtection="1">
      <alignment horizontal="center" vertical="center" textRotation="90" wrapText="1" shrinkToFit="1" readingOrder="2"/>
      <protection locked="0"/>
    </xf>
    <xf numFmtId="0" fontId="40" fillId="34" borderId="104" xfId="0" applyFont="1" applyFill="1" applyBorder="1" applyAlignment="1" applyProtection="1">
      <alignment horizontal="center" vertical="center" textRotation="90" wrapText="1" shrinkToFit="1" readingOrder="2"/>
      <protection locked="0"/>
    </xf>
    <xf numFmtId="0" fontId="40" fillId="23" borderId="42" xfId="0" applyFont="1" applyFill="1" applyBorder="1" applyAlignment="1" applyProtection="1">
      <alignment horizontal="center" vertical="center" textRotation="90" wrapText="1" shrinkToFit="1" readingOrder="2"/>
      <protection locked="0"/>
    </xf>
    <xf numFmtId="0" fontId="41" fillId="23" borderId="88" xfId="0" applyFont="1" applyFill="1" applyBorder="1" applyAlignment="1">
      <alignment horizontal="center" vertical="center" textRotation="90" wrapText="1" shrinkToFit="1" readingOrder="2"/>
    </xf>
    <xf numFmtId="0" fontId="41" fillId="0" borderId="68" xfId="0" applyFont="1" applyBorder="1" applyAlignment="1" applyProtection="1">
      <alignment horizontal="center" vertical="center" textRotation="90" wrapText="1" shrinkToFit="1" readingOrder="2"/>
      <protection locked="0"/>
    </xf>
    <xf numFmtId="0" fontId="404" fillId="0" borderId="68" xfId="0" applyFont="1" applyBorder="1" applyAlignment="1" applyProtection="1">
      <alignment horizontal="center" vertical="center" textRotation="90" wrapText="1" shrinkToFit="1" readingOrder="2"/>
      <protection locked="0"/>
    </xf>
    <xf numFmtId="0" fontId="41" fillId="0" borderId="104" xfId="0" applyFont="1" applyBorder="1" applyAlignment="1" applyProtection="1">
      <alignment horizontal="center" vertical="center" textRotation="90" wrapText="1" shrinkToFit="1" readingOrder="2"/>
      <protection locked="0"/>
    </xf>
    <xf numFmtId="0" fontId="404" fillId="0" borderId="67" xfId="0" applyFont="1" applyBorder="1" applyAlignment="1" applyProtection="1">
      <alignment horizontal="center" vertical="center" textRotation="90" wrapText="1" shrinkToFit="1" readingOrder="2"/>
      <protection locked="0"/>
    </xf>
    <xf numFmtId="0" fontId="404" fillId="0" borderId="66" xfId="0" applyFont="1" applyBorder="1" applyAlignment="1" applyProtection="1">
      <alignment horizontal="center" vertical="center" textRotation="90" wrapText="1" shrinkToFit="1" readingOrder="2"/>
      <protection locked="0"/>
    </xf>
    <xf numFmtId="0" fontId="404" fillId="0" borderId="104" xfId="0" applyFont="1" applyBorder="1" applyAlignment="1" applyProtection="1">
      <alignment horizontal="center" vertical="center" textRotation="90" wrapText="1" shrinkToFit="1" readingOrder="2"/>
      <protection locked="0"/>
    </xf>
    <xf numFmtId="0" fontId="404" fillId="0" borderId="42" xfId="0" applyFont="1" applyBorder="1" applyAlignment="1" applyProtection="1">
      <alignment horizontal="center" vertical="center" textRotation="90" wrapText="1" shrinkToFit="1" readingOrder="2"/>
      <protection locked="0"/>
    </xf>
    <xf numFmtId="0" fontId="405" fillId="0" borderId="0" xfId="22" applyFont="1" applyAlignment="1">
      <alignment wrapText="1"/>
    </xf>
    <xf numFmtId="0" fontId="405" fillId="0" borderId="112" xfId="22" applyFont="1" applyBorder="1" applyAlignment="1">
      <alignment wrapText="1"/>
    </xf>
    <xf numFmtId="0" fontId="405" fillId="0" borderId="42" xfId="22" applyFont="1" applyBorder="1" applyAlignment="1">
      <alignment wrapText="1"/>
    </xf>
    <xf numFmtId="0" fontId="405" fillId="0" borderId="52" xfId="22" applyFont="1" applyBorder="1" applyAlignment="1">
      <alignment wrapText="1"/>
    </xf>
    <xf numFmtId="0" fontId="40" fillId="32" borderId="0" xfId="22" applyFont="1" applyFill="1" applyAlignment="1" applyProtection="1">
      <alignment horizontal="right" vertical="center"/>
      <protection locked="0"/>
    </xf>
    <xf numFmtId="0" fontId="62" fillId="32" borderId="0" xfId="22" applyFont="1" applyFill="1" applyAlignment="1" applyProtection="1">
      <alignment vertical="center" readingOrder="2"/>
      <protection locked="0"/>
    </xf>
    <xf numFmtId="170" fontId="180" fillId="0" borderId="27" xfId="0" applyNumberFormat="1" applyFont="1" applyBorder="1" applyAlignment="1" applyProtection="1">
      <alignment horizontal="center" vertical="center" shrinkToFit="1" readingOrder="2"/>
      <protection locked="0"/>
    </xf>
    <xf numFmtId="170" fontId="180" fillId="0" borderId="8" xfId="0" applyNumberFormat="1" applyFont="1" applyBorder="1" applyAlignment="1" applyProtection="1">
      <alignment horizontal="center" vertical="center" shrinkToFit="1" readingOrder="2"/>
      <protection locked="0"/>
    </xf>
    <xf numFmtId="170" fontId="180" fillId="0" borderId="30" xfId="0" applyNumberFormat="1" applyFont="1" applyBorder="1" applyAlignment="1" applyProtection="1">
      <alignment horizontal="center" vertical="center" shrinkToFit="1" readingOrder="2"/>
      <protection locked="0"/>
    </xf>
    <xf numFmtId="170" fontId="180" fillId="0" borderId="53" xfId="1" applyNumberFormat="1" applyFont="1" applyBorder="1" applyAlignment="1" applyProtection="1">
      <alignment horizontal="center" vertical="center" shrinkToFit="1" readingOrder="2"/>
      <protection locked="0"/>
    </xf>
    <xf numFmtId="170" fontId="180" fillId="0" borderId="27" xfId="1" applyNumberFormat="1" applyFont="1" applyBorder="1" applyAlignment="1" applyProtection="1">
      <alignment horizontal="center" vertical="center" shrinkToFit="1" readingOrder="2"/>
      <protection locked="0"/>
    </xf>
    <xf numFmtId="170" fontId="180" fillId="0" borderId="7" xfId="0" applyNumberFormat="1" applyFont="1" applyBorder="1" applyAlignment="1" applyProtection="1">
      <alignment horizontal="center" vertical="center" shrinkToFit="1" readingOrder="2"/>
      <protection locked="0"/>
    </xf>
    <xf numFmtId="170" fontId="181" fillId="0" borderId="99" xfId="1" applyNumberFormat="1" applyFont="1" applyBorder="1" applyAlignment="1" applyProtection="1">
      <alignment horizontal="center" vertical="center" textRotation="90" shrinkToFit="1" readingOrder="2"/>
      <protection locked="0"/>
    </xf>
    <xf numFmtId="170" fontId="180" fillId="0" borderId="100" xfId="0" applyNumberFormat="1" applyFont="1" applyBorder="1" applyAlignment="1" applyProtection="1">
      <alignment horizontal="center" vertical="center" shrinkToFit="1" readingOrder="2"/>
      <protection locked="0"/>
    </xf>
    <xf numFmtId="170" fontId="181" fillId="0" borderId="108" xfId="1" applyNumberFormat="1" applyFont="1" applyBorder="1" applyAlignment="1" applyProtection="1">
      <alignment horizontal="center" vertical="center" textRotation="90" shrinkToFit="1" readingOrder="2"/>
      <protection locked="0"/>
    </xf>
    <xf numFmtId="170" fontId="180" fillId="0" borderId="99" xfId="0" applyNumberFormat="1" applyFont="1" applyBorder="1" applyAlignment="1" applyProtection="1">
      <alignment horizontal="center" vertical="center" shrinkToFit="1" readingOrder="2"/>
      <protection locked="0"/>
    </xf>
    <xf numFmtId="170" fontId="180" fillId="0" borderId="99" xfId="1" applyNumberFormat="1" applyFont="1" applyBorder="1" applyAlignment="1" applyProtection="1">
      <alignment horizontal="center" vertical="center" shrinkToFit="1" readingOrder="2"/>
      <protection locked="0"/>
    </xf>
    <xf numFmtId="170" fontId="180" fillId="0" borderId="94" xfId="1" applyNumberFormat="1" applyFont="1" applyBorder="1" applyAlignment="1" applyProtection="1">
      <alignment horizontal="center" vertical="center" shrinkToFit="1" readingOrder="2"/>
      <protection locked="0"/>
    </xf>
    <xf numFmtId="170" fontId="0" fillId="0" borderId="0" xfId="0" applyNumberFormat="1" applyProtection="1">
      <protection locked="0"/>
    </xf>
    <xf numFmtId="170" fontId="180" fillId="0" borderId="37" xfId="0" applyNumberFormat="1" applyFont="1" applyBorder="1" applyAlignment="1" applyProtection="1">
      <alignment horizontal="center" vertical="center" shrinkToFit="1" readingOrder="2"/>
      <protection locked="0"/>
    </xf>
    <xf numFmtId="170" fontId="180" fillId="0" borderId="3" xfId="0" applyNumberFormat="1" applyFont="1" applyBorder="1" applyAlignment="1" applyProtection="1">
      <alignment horizontal="center" vertical="center" shrinkToFit="1" readingOrder="2"/>
      <protection locked="0"/>
    </xf>
    <xf numFmtId="170" fontId="180" fillId="0" borderId="38" xfId="0" applyNumberFormat="1" applyFont="1" applyBorder="1" applyAlignment="1" applyProtection="1">
      <alignment horizontal="center" vertical="center" shrinkToFit="1" readingOrder="2"/>
      <protection locked="0"/>
    </xf>
    <xf numFmtId="170" fontId="180" fillId="0" borderId="69" xfId="0" applyNumberFormat="1" applyFont="1" applyBorder="1" applyAlignment="1" applyProtection="1">
      <alignment horizontal="center" vertical="center" shrinkToFit="1" readingOrder="2"/>
      <protection locked="0"/>
    </xf>
    <xf numFmtId="170" fontId="180" fillId="0" borderId="71" xfId="0" applyNumberFormat="1" applyFont="1" applyBorder="1" applyAlignment="1" applyProtection="1">
      <alignment horizontal="center" vertical="center" shrinkToFit="1" readingOrder="2"/>
      <protection locked="0"/>
    </xf>
    <xf numFmtId="170" fontId="180" fillId="0" borderId="69" xfId="1" applyNumberFormat="1" applyFont="1" applyBorder="1" applyAlignment="1" applyProtection="1">
      <alignment horizontal="center" vertical="center" shrinkToFit="1" readingOrder="2"/>
      <protection locked="0"/>
    </xf>
    <xf numFmtId="170" fontId="180" fillId="0" borderId="70" xfId="0" applyNumberFormat="1" applyFont="1" applyBorder="1" applyAlignment="1" applyProtection="1">
      <alignment horizontal="center" vertical="center" shrinkToFit="1" readingOrder="2"/>
      <protection locked="0"/>
    </xf>
    <xf numFmtId="170" fontId="180" fillId="0" borderId="106" xfId="0" applyNumberFormat="1" applyFont="1" applyBorder="1" applyAlignment="1" applyProtection="1">
      <alignment horizontal="center" vertical="center" shrinkToFit="1" readingOrder="2"/>
      <protection locked="0"/>
    </xf>
    <xf numFmtId="170" fontId="181" fillId="0" borderId="102" xfId="1" applyNumberFormat="1" applyFont="1" applyBorder="1" applyAlignment="1" applyProtection="1">
      <alignment horizontal="center" vertical="center" textRotation="90" shrinkToFit="1" readingOrder="2"/>
      <protection locked="0"/>
    </xf>
    <xf numFmtId="170" fontId="180" fillId="0" borderId="105" xfId="0" applyNumberFormat="1" applyFont="1" applyBorder="1" applyAlignment="1" applyProtection="1">
      <alignment horizontal="center" vertical="center" shrinkToFit="1" readingOrder="2"/>
      <protection locked="0"/>
    </xf>
    <xf numFmtId="170" fontId="180" fillId="0" borderId="102" xfId="0" applyNumberFormat="1" applyFont="1" applyBorder="1" applyAlignment="1" applyProtection="1">
      <alignment horizontal="center" vertical="center" shrinkToFit="1" readingOrder="2"/>
      <protection locked="0"/>
    </xf>
    <xf numFmtId="170" fontId="180" fillId="0" borderId="102" xfId="1" applyNumberFormat="1" applyFont="1" applyBorder="1" applyAlignment="1" applyProtection="1">
      <alignment horizontal="center" vertical="center" shrinkToFit="1" readingOrder="2"/>
      <protection locked="0"/>
    </xf>
    <xf numFmtId="170" fontId="180" fillId="40" borderId="70" xfId="0" applyNumberFormat="1" applyFont="1" applyFill="1" applyBorder="1" applyAlignment="1">
      <alignment horizontal="center" vertical="center" shrinkToFit="1" readingOrder="2"/>
    </xf>
    <xf numFmtId="170" fontId="80" fillId="0" borderId="27" xfId="0" applyNumberFormat="1" applyFont="1" applyBorder="1" applyAlignment="1" applyProtection="1">
      <alignment horizontal="center" vertical="center" textRotation="90" shrinkToFit="1" readingOrder="2"/>
      <protection locked="0"/>
    </xf>
    <xf numFmtId="170" fontId="80" fillId="0" borderId="8" xfId="0" applyNumberFormat="1" applyFont="1" applyBorder="1" applyAlignment="1" applyProtection="1">
      <alignment horizontal="center" vertical="center" textRotation="90" shrinkToFit="1" readingOrder="2"/>
      <protection locked="0"/>
    </xf>
    <xf numFmtId="170" fontId="80" fillId="0" borderId="7" xfId="0" applyNumberFormat="1" applyFont="1" applyBorder="1" applyAlignment="1" applyProtection="1">
      <alignment horizontal="center" vertical="center" textRotation="90" shrinkToFit="1" readingOrder="2"/>
      <protection locked="0"/>
    </xf>
    <xf numFmtId="170" fontId="80" fillId="0" borderId="62" xfId="0" applyNumberFormat="1" applyFont="1" applyBorder="1" applyAlignment="1" applyProtection="1">
      <alignment horizontal="center" vertical="center" textRotation="90" shrinkToFit="1" readingOrder="2"/>
      <protection locked="0"/>
    </xf>
    <xf numFmtId="170" fontId="80" fillId="0" borderId="26" xfId="0" applyNumberFormat="1" applyFont="1" applyBorder="1" applyAlignment="1" applyProtection="1">
      <alignment horizontal="center" vertical="center" textRotation="90" shrinkToFit="1" readingOrder="2"/>
      <protection locked="0"/>
    </xf>
    <xf numFmtId="170" fontId="80" fillId="0" borderId="58" xfId="0" applyNumberFormat="1" applyFont="1" applyBorder="1" applyAlignment="1" applyProtection="1">
      <alignment horizontal="center" vertical="center" textRotation="90" shrinkToFit="1" readingOrder="2"/>
      <protection locked="0"/>
    </xf>
    <xf numFmtId="170" fontId="80" fillId="0" borderId="63" xfId="0" applyNumberFormat="1" applyFont="1" applyBorder="1" applyAlignment="1" applyProtection="1">
      <alignment horizontal="center" vertical="center" textRotation="90" shrinkToFit="1" readingOrder="2"/>
      <protection locked="0"/>
    </xf>
    <xf numFmtId="170" fontId="80" fillId="0" borderId="40" xfId="0" applyNumberFormat="1" applyFont="1" applyBorder="1" applyAlignment="1" applyProtection="1">
      <alignment horizontal="center" vertical="center" textRotation="90" shrinkToFit="1" readingOrder="2"/>
      <protection locked="0"/>
    </xf>
    <xf numFmtId="170" fontId="80" fillId="0" borderId="60" xfId="0" applyNumberFormat="1" applyFont="1" applyBorder="1" applyAlignment="1" applyProtection="1">
      <alignment horizontal="center" vertical="center" textRotation="90" shrinkToFit="1" readingOrder="2"/>
      <protection locked="0"/>
    </xf>
    <xf numFmtId="170" fontId="80" fillId="0" borderId="30" xfId="0" applyNumberFormat="1" applyFont="1" applyBorder="1" applyAlignment="1" applyProtection="1">
      <alignment horizontal="center" vertical="center" textRotation="90" shrinkToFit="1"/>
      <protection locked="0"/>
    </xf>
    <xf numFmtId="170" fontId="80" fillId="0" borderId="64" xfId="0" applyNumberFormat="1" applyFont="1" applyBorder="1" applyAlignment="1" applyProtection="1">
      <alignment horizontal="center" vertical="center" textRotation="90" shrinkToFit="1" readingOrder="2"/>
      <protection locked="0"/>
    </xf>
    <xf numFmtId="170" fontId="80" fillId="40" borderId="69" xfId="0" applyNumberFormat="1" applyFont="1" applyFill="1" applyBorder="1" applyAlignment="1">
      <alignment horizontal="center" vertical="center" textRotation="90" shrinkToFit="1" readingOrder="2"/>
    </xf>
    <xf numFmtId="170" fontId="80" fillId="40" borderId="70" xfId="0" applyNumberFormat="1" applyFont="1" applyFill="1" applyBorder="1" applyAlignment="1">
      <alignment horizontal="center" vertical="center" textRotation="90" shrinkToFit="1" readingOrder="2"/>
    </xf>
    <xf numFmtId="170" fontId="80" fillId="40" borderId="58" xfId="0" applyNumberFormat="1" applyFont="1" applyFill="1" applyBorder="1" applyAlignment="1">
      <alignment horizontal="center" vertical="center" textRotation="90" shrinkToFit="1" readingOrder="2"/>
    </xf>
    <xf numFmtId="170" fontId="80" fillId="40" borderId="71" xfId="0" applyNumberFormat="1" applyFont="1" applyFill="1" applyBorder="1" applyAlignment="1">
      <alignment horizontal="center" vertical="center" textRotation="90" shrinkToFit="1" readingOrder="2"/>
    </xf>
    <xf numFmtId="170" fontId="57" fillId="0" borderId="93" xfId="11" applyNumberFormat="1" applyFont="1" applyBorder="1" applyAlignment="1" applyProtection="1">
      <alignment horizontal="center" vertical="center" textRotation="90" shrinkToFit="1" readingOrder="2"/>
      <protection locked="0"/>
    </xf>
    <xf numFmtId="170" fontId="57" fillId="0" borderId="56" xfId="11" applyNumberFormat="1" applyFont="1" applyBorder="1" applyAlignment="1" applyProtection="1">
      <alignment horizontal="center" vertical="center" textRotation="90" shrinkToFit="1" readingOrder="2"/>
      <protection locked="0"/>
    </xf>
    <xf numFmtId="170" fontId="57" fillId="0" borderId="40" xfId="11" applyNumberFormat="1" applyFont="1" applyBorder="1" applyAlignment="1" applyProtection="1">
      <alignment horizontal="center" vertical="center" textRotation="90" shrinkToFit="1" readingOrder="2"/>
      <protection locked="0"/>
    </xf>
    <xf numFmtId="170" fontId="57" fillId="0" borderId="61" xfId="11" applyNumberFormat="1" applyFont="1" applyBorder="1" applyAlignment="1" applyProtection="1">
      <alignment horizontal="center" vertical="center" textRotation="90" shrinkToFit="1" readingOrder="2"/>
      <protection locked="0"/>
    </xf>
    <xf numFmtId="170" fontId="57" fillId="0" borderId="55" xfId="11" applyNumberFormat="1" applyFont="1" applyBorder="1" applyAlignment="1" applyProtection="1">
      <alignment horizontal="center" vertical="center" textRotation="90" shrinkToFit="1" readingOrder="2"/>
      <protection locked="0"/>
    </xf>
    <xf numFmtId="170" fontId="57" fillId="0" borderId="41" xfId="11" applyNumberFormat="1" applyFont="1" applyBorder="1" applyAlignment="1" applyProtection="1">
      <alignment horizontal="center" vertical="center" textRotation="90" shrinkToFit="1" readingOrder="2"/>
      <protection locked="0"/>
    </xf>
    <xf numFmtId="170" fontId="57" fillId="0" borderId="93" xfId="1" applyNumberFormat="1" applyFont="1" applyBorder="1" applyAlignment="1" applyProtection="1">
      <alignment horizontal="center" vertical="center" textRotation="90" shrinkToFit="1" readingOrder="2"/>
      <protection locked="0"/>
    </xf>
    <xf numFmtId="170" fontId="344" fillId="0" borderId="56" xfId="1" applyNumberFormat="1" applyFont="1" applyBorder="1" applyAlignment="1" applyProtection="1">
      <alignment horizontal="center" vertical="center" textRotation="90" shrinkToFit="1" readingOrder="2"/>
      <protection locked="0"/>
    </xf>
    <xf numFmtId="170" fontId="345" fillId="0" borderId="112" xfId="1" applyNumberFormat="1" applyFont="1" applyBorder="1" applyAlignment="1" applyProtection="1">
      <alignment horizontal="center" vertical="center" textRotation="90" shrinkToFit="1" readingOrder="2"/>
      <protection locked="0"/>
    </xf>
    <xf numFmtId="170" fontId="57" fillId="0" borderId="114" xfId="11" applyNumberFormat="1" applyFont="1" applyBorder="1" applyAlignment="1" applyProtection="1">
      <alignment horizontal="center" vertical="center" textRotation="90" shrinkToFit="1" readingOrder="2"/>
      <protection locked="0"/>
    </xf>
    <xf numFmtId="170" fontId="345" fillId="0" borderId="93" xfId="1" applyNumberFormat="1" applyFont="1" applyBorder="1" applyAlignment="1" applyProtection="1">
      <alignment horizontal="center" vertical="center" textRotation="90" shrinkToFit="1" readingOrder="2"/>
      <protection locked="0"/>
    </xf>
    <xf numFmtId="170" fontId="57" fillId="0" borderId="93" xfId="14" applyNumberFormat="1" applyFont="1" applyBorder="1" applyAlignment="1" applyProtection="1">
      <alignment horizontal="center" vertical="center" textRotation="90" shrinkToFit="1" readingOrder="2"/>
      <protection locked="0"/>
    </xf>
    <xf numFmtId="170" fontId="57" fillId="0" borderId="41" xfId="1" applyNumberFormat="1" applyFont="1" applyBorder="1" applyAlignment="1" applyProtection="1">
      <alignment horizontal="center" vertical="center" textRotation="90" shrinkToFit="1" readingOrder="2"/>
      <protection locked="0"/>
    </xf>
    <xf numFmtId="170" fontId="57" fillId="0" borderId="99" xfId="11" applyNumberFormat="1" applyFont="1" applyBorder="1" applyAlignment="1" applyProtection="1">
      <alignment horizontal="center" vertical="center" textRotation="90" shrinkToFit="1" readingOrder="2"/>
      <protection locked="0"/>
    </xf>
    <xf numFmtId="170" fontId="57" fillId="0" borderId="27" xfId="11" applyNumberFormat="1" applyFont="1" applyBorder="1" applyAlignment="1" applyProtection="1">
      <alignment horizontal="center" vertical="center" textRotation="90" shrinkToFit="1" readingOrder="2"/>
      <protection locked="0"/>
    </xf>
    <xf numFmtId="170" fontId="57" fillId="0" borderId="8" xfId="11" applyNumberFormat="1" applyFont="1" applyBorder="1" applyAlignment="1" applyProtection="1">
      <alignment horizontal="center" vertical="center" textRotation="90" shrinkToFit="1" readingOrder="2"/>
      <protection locked="0"/>
    </xf>
    <xf numFmtId="170" fontId="57" fillId="0" borderId="30" xfId="11" applyNumberFormat="1" applyFont="1" applyBorder="1" applyAlignment="1" applyProtection="1">
      <alignment horizontal="center" vertical="center" textRotation="90" shrinkToFit="1" readingOrder="2"/>
      <protection locked="0"/>
    </xf>
    <xf numFmtId="170" fontId="57" fillId="0" borderId="7" xfId="11" applyNumberFormat="1" applyFont="1" applyBorder="1" applyAlignment="1" applyProtection="1">
      <alignment horizontal="center" vertical="center" textRotation="90" shrinkToFit="1" readingOrder="2"/>
      <protection locked="0"/>
    </xf>
    <xf numFmtId="170" fontId="57" fillId="0" borderId="99" xfId="1" applyNumberFormat="1" applyFont="1" applyBorder="1" applyAlignment="1" applyProtection="1">
      <alignment horizontal="center" vertical="center" textRotation="90" shrinkToFit="1" readingOrder="2"/>
      <protection locked="0"/>
    </xf>
    <xf numFmtId="170" fontId="344" fillId="0" borderId="27" xfId="1" applyNumberFormat="1" applyFont="1" applyBorder="1" applyAlignment="1" applyProtection="1">
      <alignment horizontal="center" vertical="center" textRotation="90" shrinkToFit="1" readingOrder="2"/>
      <protection locked="0"/>
    </xf>
    <xf numFmtId="170" fontId="345" fillId="0" borderId="116" xfId="1" applyNumberFormat="1" applyFont="1" applyBorder="1" applyAlignment="1" applyProtection="1">
      <alignment horizontal="center" vertical="center" textRotation="90" shrinkToFit="1" readingOrder="2"/>
      <protection locked="0"/>
    </xf>
    <xf numFmtId="170" fontId="57" fillId="0" borderId="38" xfId="11" applyNumberFormat="1" applyFont="1" applyBorder="1" applyAlignment="1" applyProtection="1">
      <alignment horizontal="center" vertical="center" textRotation="90" shrinkToFit="1" readingOrder="2"/>
      <protection locked="0"/>
    </xf>
    <xf numFmtId="170" fontId="345" fillId="0" borderId="99" xfId="1" applyNumberFormat="1" applyFont="1" applyBorder="1" applyAlignment="1" applyProtection="1">
      <alignment horizontal="center" vertical="center" textRotation="90" shrinkToFit="1" readingOrder="2"/>
      <protection locked="0"/>
    </xf>
    <xf numFmtId="170" fontId="57" fillId="0" borderId="99" xfId="14" applyNumberFormat="1" applyFont="1" applyBorder="1" applyAlignment="1" applyProtection="1">
      <alignment horizontal="center" vertical="center" textRotation="90" shrinkToFit="1" readingOrder="2"/>
      <protection locked="0"/>
    </xf>
    <xf numFmtId="170" fontId="57" fillId="0" borderId="7" xfId="1" applyNumberFormat="1" applyFont="1" applyBorder="1" applyAlignment="1" applyProtection="1">
      <alignment horizontal="center" vertical="center" textRotation="90" shrinkToFit="1" readingOrder="2"/>
      <protection locked="0"/>
    </xf>
    <xf numFmtId="170" fontId="57" fillId="0" borderId="27" xfId="1" applyNumberFormat="1" applyFont="1" applyBorder="1" applyAlignment="1" applyProtection="1">
      <alignment horizontal="center" vertical="center" textRotation="90" shrinkToFit="1" readingOrder="2"/>
      <protection locked="0"/>
    </xf>
    <xf numFmtId="170" fontId="57" fillId="0" borderId="102" xfId="11" applyNumberFormat="1" applyFont="1" applyBorder="1" applyAlignment="1" applyProtection="1">
      <alignment horizontal="center" vertical="center" textRotation="90" shrinkToFit="1" readingOrder="2"/>
      <protection locked="0"/>
    </xf>
    <xf numFmtId="170" fontId="57" fillId="0" borderId="69" xfId="11" applyNumberFormat="1" applyFont="1" applyBorder="1" applyAlignment="1" applyProtection="1">
      <alignment horizontal="center" vertical="center" textRotation="90" shrinkToFit="1" readingOrder="2"/>
      <protection locked="0"/>
    </xf>
    <xf numFmtId="170" fontId="57" fillId="0" borderId="70" xfId="11" applyNumberFormat="1" applyFont="1" applyBorder="1" applyAlignment="1" applyProtection="1">
      <alignment horizontal="center" vertical="center" textRotation="90" shrinkToFit="1" readingOrder="2"/>
      <protection locked="0"/>
    </xf>
    <xf numFmtId="170" fontId="57" fillId="0" borderId="71" xfId="11" applyNumberFormat="1" applyFont="1" applyBorder="1" applyAlignment="1" applyProtection="1">
      <alignment horizontal="center" vertical="center" textRotation="90" shrinkToFit="1" readingOrder="2"/>
      <protection locked="0"/>
    </xf>
    <xf numFmtId="170" fontId="57" fillId="0" borderId="102" xfId="1" applyNumberFormat="1" applyFont="1" applyBorder="1" applyAlignment="1" applyProtection="1">
      <alignment horizontal="center" vertical="center" textRotation="90" shrinkToFit="1" readingOrder="2"/>
      <protection locked="0"/>
    </xf>
    <xf numFmtId="170" fontId="346" fillId="0" borderId="69" xfId="1" applyNumberFormat="1" applyFont="1" applyBorder="1" applyAlignment="1" applyProtection="1">
      <alignment horizontal="center" vertical="center" textRotation="90" shrinkToFit="1" readingOrder="2"/>
      <protection locked="0"/>
    </xf>
    <xf numFmtId="170" fontId="57" fillId="0" borderId="37" xfId="11" applyNumberFormat="1" applyFont="1" applyBorder="1" applyAlignment="1" applyProtection="1">
      <alignment horizontal="center" vertical="center" textRotation="90" shrinkToFit="1" readingOrder="2"/>
      <protection locked="0"/>
    </xf>
    <xf numFmtId="170" fontId="57" fillId="0" borderId="3" xfId="11" applyNumberFormat="1" applyFont="1" applyBorder="1" applyAlignment="1" applyProtection="1">
      <alignment horizontal="center" vertical="center" textRotation="90" shrinkToFit="1" readingOrder="2"/>
      <protection locked="0"/>
    </xf>
    <xf numFmtId="0" fontId="15" fillId="32" borderId="42" xfId="21" applyFont="1" applyFill="1" applyBorder="1" applyAlignment="1" applyProtection="1">
      <alignment vertical="center"/>
      <protection locked="0"/>
    </xf>
    <xf numFmtId="0" fontId="15" fillId="32" borderId="42" xfId="21" applyFont="1" applyFill="1" applyBorder="1" applyAlignment="1" applyProtection="1">
      <alignment horizontal="centerContinuous" vertical="center"/>
      <protection locked="0"/>
    </xf>
    <xf numFmtId="0" fontId="191" fillId="9" borderId="107" xfId="21" applyFont="1" applyFill="1" applyBorder="1" applyAlignment="1" applyProtection="1">
      <alignment vertical="center"/>
      <protection locked="0"/>
    </xf>
    <xf numFmtId="0" fontId="191" fillId="9" borderId="0" xfId="21" applyFont="1" applyFill="1" applyAlignment="1" applyProtection="1">
      <alignment vertical="center"/>
      <protection locked="0"/>
    </xf>
    <xf numFmtId="0" fontId="191" fillId="9" borderId="112" xfId="21" applyFont="1" applyFill="1" applyBorder="1" applyAlignment="1" applyProtection="1">
      <alignment vertical="center"/>
      <protection locked="0"/>
    </xf>
    <xf numFmtId="0" fontId="191" fillId="9" borderId="50" xfId="21" applyFont="1" applyFill="1" applyBorder="1" applyAlignment="1" applyProtection="1">
      <alignment vertical="center"/>
      <protection locked="0"/>
    </xf>
    <xf numFmtId="0" fontId="191" fillId="9" borderId="42" xfId="21" applyFont="1" applyFill="1" applyBorder="1" applyAlignment="1" applyProtection="1">
      <alignment vertical="center"/>
      <protection locked="0"/>
    </xf>
    <xf numFmtId="0" fontId="191" fillId="9" borderId="52" xfId="21" applyFont="1" applyFill="1" applyBorder="1" applyAlignment="1" applyProtection="1">
      <alignment vertical="center"/>
      <protection locked="0"/>
    </xf>
    <xf numFmtId="0" fontId="191" fillId="9" borderId="72" xfId="21" applyFont="1" applyFill="1" applyBorder="1" applyAlignment="1" applyProtection="1">
      <alignment horizontal="centerContinuous" vertical="center"/>
      <protection locked="0"/>
    </xf>
    <xf numFmtId="0" fontId="191" fillId="9" borderId="20" xfId="21" applyFont="1" applyFill="1" applyBorder="1" applyAlignment="1" applyProtection="1">
      <alignment horizontal="centerContinuous" vertical="center"/>
      <protection locked="0"/>
    </xf>
    <xf numFmtId="0" fontId="191" fillId="9" borderId="24" xfId="21" applyFont="1" applyFill="1" applyBorder="1" applyAlignment="1" applyProtection="1">
      <alignment horizontal="centerContinuous" vertical="center"/>
      <protection locked="0"/>
    </xf>
    <xf numFmtId="0" fontId="27" fillId="0" borderId="42" xfId="1" applyFont="1" applyBorder="1" applyAlignment="1" applyProtection="1">
      <alignment horizontal="centerContinuous" vertical="center" wrapText="1" readingOrder="2"/>
      <protection locked="0"/>
    </xf>
    <xf numFmtId="0" fontId="15" fillId="0" borderId="8" xfId="21" applyFont="1" applyBorder="1" applyAlignment="1" applyProtection="1">
      <alignment horizontal="center" vertical="center" shrinkToFit="1" readingOrder="2"/>
      <protection locked="0"/>
    </xf>
    <xf numFmtId="0" fontId="15" fillId="0" borderId="70" xfId="21" applyFont="1" applyBorder="1" applyAlignment="1" applyProtection="1">
      <alignment horizontal="center" vertical="center" shrinkToFit="1" readingOrder="2"/>
      <protection locked="0"/>
    </xf>
    <xf numFmtId="0" fontId="15" fillId="0" borderId="82" xfId="21" applyFont="1" applyBorder="1" applyAlignment="1" applyProtection="1">
      <alignment horizontal="center" vertical="center" shrinkToFit="1" readingOrder="2"/>
      <protection locked="0"/>
    </xf>
    <xf numFmtId="0" fontId="32" fillId="0" borderId="49" xfId="21" applyFont="1" applyBorder="1" applyAlignment="1" applyProtection="1">
      <alignment horizontal="center" vertical="center" shrinkToFit="1" readingOrder="2"/>
      <protection locked="0"/>
    </xf>
    <xf numFmtId="0" fontId="32" fillId="0" borderId="49" xfId="21" applyFont="1" applyBorder="1" applyAlignment="1" applyProtection="1">
      <alignment horizontal="center" vertical="center" readingOrder="2"/>
      <protection locked="0"/>
    </xf>
    <xf numFmtId="0" fontId="15" fillId="0" borderId="81" xfId="21" applyFont="1" applyBorder="1" applyAlignment="1" applyProtection="1">
      <alignment horizontal="centerContinuous" vertical="center" shrinkToFit="1" readingOrder="2"/>
      <protection locked="0"/>
    </xf>
    <xf numFmtId="0" fontId="15" fillId="0" borderId="32" xfId="21" applyFont="1" applyBorder="1" applyAlignment="1" applyProtection="1">
      <alignment horizontal="centerContinuous" vertical="center" shrinkToFit="1" readingOrder="2"/>
      <protection locked="0"/>
    </xf>
    <xf numFmtId="0" fontId="15" fillId="0" borderId="33" xfId="21" applyFont="1" applyBorder="1" applyAlignment="1" applyProtection="1">
      <alignment horizontal="centerContinuous" vertical="center" shrinkToFit="1" readingOrder="2"/>
      <protection locked="0"/>
    </xf>
    <xf numFmtId="0" fontId="356" fillId="0" borderId="79" xfId="1" applyFont="1" applyBorder="1" applyAlignment="1" applyProtection="1">
      <alignment vertical="center" wrapText="1" readingOrder="2"/>
      <protection locked="0"/>
    </xf>
    <xf numFmtId="0" fontId="356" fillId="0" borderId="111" xfId="1" applyFont="1" applyBorder="1" applyAlignment="1" applyProtection="1">
      <alignment vertical="center" textRotation="90" wrapText="1" readingOrder="2"/>
      <protection locked="0"/>
    </xf>
    <xf numFmtId="0" fontId="356" fillId="0" borderId="89" xfId="1" applyFont="1" applyBorder="1" applyAlignment="1" applyProtection="1">
      <alignment vertical="center" textRotation="90" wrapText="1" readingOrder="2"/>
      <protection locked="0"/>
    </xf>
    <xf numFmtId="0" fontId="154" fillId="0" borderId="27" xfId="21" applyFont="1" applyBorder="1" applyAlignment="1" applyProtection="1">
      <alignment horizontal="center" vertical="center" textRotation="90" shrinkToFit="1" readingOrder="2"/>
      <protection locked="0"/>
    </xf>
    <xf numFmtId="0" fontId="154" fillId="0" borderId="8" xfId="21" applyFont="1" applyBorder="1" applyAlignment="1" applyProtection="1">
      <alignment horizontal="center" vertical="center" textRotation="90" shrinkToFit="1" readingOrder="2"/>
      <protection locked="0"/>
    </xf>
    <xf numFmtId="0" fontId="154" fillId="0" borderId="7" xfId="21" applyFont="1" applyBorder="1" applyAlignment="1" applyProtection="1">
      <alignment horizontal="center" vertical="center" textRotation="90" shrinkToFit="1" readingOrder="2"/>
      <protection locked="0"/>
    </xf>
    <xf numFmtId="0" fontId="154" fillId="0" borderId="62" xfId="21" applyFont="1" applyBorder="1" applyAlignment="1" applyProtection="1">
      <alignment horizontal="center" vertical="center" textRotation="90" shrinkToFit="1" readingOrder="2"/>
      <protection locked="0"/>
    </xf>
    <xf numFmtId="0" fontId="154" fillId="0" borderId="37" xfId="21" applyFont="1" applyBorder="1" applyAlignment="1" applyProtection="1">
      <alignment horizontal="center" vertical="center" textRotation="90" shrinkToFit="1" readingOrder="2"/>
      <protection locked="0"/>
    </xf>
    <xf numFmtId="0" fontId="154" fillId="0" borderId="3" xfId="21" applyFont="1" applyBorder="1" applyAlignment="1" applyProtection="1">
      <alignment horizontal="center" vertical="center" textRotation="90" shrinkToFit="1" readingOrder="2"/>
      <protection locked="0"/>
    </xf>
    <xf numFmtId="0" fontId="154" fillId="0" borderId="1" xfId="21" applyFont="1" applyBorder="1" applyAlignment="1" applyProtection="1">
      <alignment horizontal="center" vertical="center" textRotation="90" shrinkToFit="1" readingOrder="2"/>
      <protection locked="0"/>
    </xf>
    <xf numFmtId="0" fontId="154" fillId="0" borderId="73" xfId="21" applyFont="1" applyBorder="1" applyAlignment="1" applyProtection="1">
      <alignment horizontal="center" vertical="center" textRotation="90" shrinkToFit="1" readingOrder="2"/>
      <protection locked="0"/>
    </xf>
    <xf numFmtId="0" fontId="154" fillId="0" borderId="64" xfId="21" applyFont="1" applyBorder="1" applyAlignment="1" applyProtection="1">
      <alignment horizontal="center" vertical="center" textRotation="90" shrinkToFit="1" readingOrder="2"/>
      <protection locked="0"/>
    </xf>
    <xf numFmtId="0" fontId="154" fillId="0" borderId="30" xfId="21" applyFont="1" applyBorder="1" applyAlignment="1" applyProtection="1">
      <alignment horizontal="center" vertical="center" textRotation="90" shrinkToFit="1"/>
      <protection locked="0"/>
    </xf>
    <xf numFmtId="0" fontId="154" fillId="0" borderId="76" xfId="21" applyFont="1" applyBorder="1" applyAlignment="1" applyProtection="1">
      <alignment horizontal="center" vertical="center" textRotation="90" shrinkToFit="1" readingOrder="2"/>
      <protection locked="0"/>
    </xf>
    <xf numFmtId="0" fontId="154" fillId="0" borderId="38" xfId="21" applyFont="1" applyBorder="1" applyAlignment="1" applyProtection="1">
      <alignment horizontal="center" vertical="center" textRotation="90" shrinkToFit="1"/>
      <protection locked="0"/>
    </xf>
    <xf numFmtId="0" fontId="28" fillId="0" borderId="0" xfId="1" applyFont="1" applyAlignment="1" applyProtection="1">
      <alignment horizontal="center" vertical="center" shrinkToFit="1" readingOrder="2"/>
      <protection locked="0"/>
    </xf>
    <xf numFmtId="0" fontId="7" fillId="0" borderId="30" xfId="1" applyFont="1" applyBorder="1" applyAlignment="1" applyProtection="1">
      <alignment horizontal="center" vertical="center" shrinkToFit="1" readingOrder="2"/>
      <protection locked="0"/>
    </xf>
    <xf numFmtId="0" fontId="47" fillId="0" borderId="89" xfId="1" applyFont="1" applyBorder="1" applyAlignment="1" applyProtection="1">
      <alignment horizontal="center" vertical="center" shrinkToFit="1" readingOrder="2"/>
      <protection locked="0"/>
    </xf>
    <xf numFmtId="0" fontId="15" fillId="0" borderId="61" xfId="1" applyFont="1" applyBorder="1" applyAlignment="1" applyProtection="1">
      <alignment horizontal="center" vertical="center" shrinkToFit="1" readingOrder="2"/>
      <protection locked="0"/>
    </xf>
    <xf numFmtId="0" fontId="15" fillId="0" borderId="46" xfId="1" applyFont="1" applyBorder="1" applyAlignment="1" applyProtection="1">
      <alignment horizontal="center" vertical="center" shrinkToFit="1" readingOrder="2"/>
      <protection locked="0"/>
    </xf>
    <xf numFmtId="0" fontId="15" fillId="0" borderId="71" xfId="1" applyFont="1" applyBorder="1" applyAlignment="1" applyProtection="1">
      <alignment horizontal="center" vertical="center" shrinkToFit="1" readingOrder="2"/>
      <protection locked="0"/>
    </xf>
    <xf numFmtId="0" fontId="15" fillId="0" borderId="2" xfId="1" applyFont="1" applyBorder="1" applyAlignment="1" applyProtection="1">
      <alignment horizontal="center" vertical="center" shrinkToFit="1" readingOrder="2"/>
      <protection locked="0"/>
    </xf>
    <xf numFmtId="0" fontId="15" fillId="0" borderId="100" xfId="1" applyFont="1" applyBorder="1" applyAlignment="1" applyProtection="1">
      <alignment horizontal="center" vertical="center" shrinkToFit="1" readingOrder="2"/>
      <protection locked="0"/>
    </xf>
    <xf numFmtId="0" fontId="15" fillId="0" borderId="105" xfId="1" applyFont="1" applyBorder="1" applyAlignment="1" applyProtection="1">
      <alignment horizontal="center" vertical="center" shrinkToFit="1" readingOrder="2"/>
      <protection locked="0"/>
    </xf>
    <xf numFmtId="0" fontId="47" fillId="0" borderId="50" xfId="1" applyFont="1" applyBorder="1" applyAlignment="1" applyProtection="1">
      <alignment horizontal="center" vertical="center" shrinkToFit="1" readingOrder="2"/>
      <protection locked="0"/>
    </xf>
    <xf numFmtId="0" fontId="15" fillId="32" borderId="0" xfId="21" applyFont="1" applyFill="1" applyAlignment="1" applyProtection="1">
      <alignment horizontal="centerContinuous" vertical="center"/>
      <protection locked="0"/>
    </xf>
    <xf numFmtId="0" fontId="32" fillId="0" borderId="40" xfId="21" applyFont="1" applyBorder="1" applyAlignment="1" applyProtection="1">
      <alignment horizontal="center" vertical="center" wrapText="1" readingOrder="2"/>
      <protection locked="0"/>
    </xf>
    <xf numFmtId="0" fontId="55" fillId="32" borderId="35" xfId="21" applyFont="1" applyFill="1" applyBorder="1" applyAlignment="1" applyProtection="1">
      <alignment horizontal="centerContinuous" vertical="center" wrapText="1" readingOrder="2"/>
      <protection locked="0"/>
    </xf>
    <xf numFmtId="0" fontId="55" fillId="32" borderId="95" xfId="21" applyFont="1" applyFill="1" applyBorder="1" applyAlignment="1" applyProtection="1">
      <alignment horizontal="centerContinuous" vertical="center" wrapText="1" readingOrder="2"/>
      <protection locked="0"/>
    </xf>
    <xf numFmtId="0" fontId="7" fillId="0" borderId="61" xfId="1" applyFont="1" applyBorder="1" applyAlignment="1" applyProtection="1">
      <alignment horizontal="center" vertical="center" shrinkToFit="1" readingOrder="2"/>
      <protection locked="0"/>
    </xf>
    <xf numFmtId="0" fontId="10" fillId="0" borderId="89" xfId="1" applyFont="1" applyBorder="1" applyAlignment="1" applyProtection="1">
      <alignment vertical="center" textRotation="90" shrinkToFit="1" readingOrder="2"/>
      <protection locked="0"/>
    </xf>
    <xf numFmtId="0" fontId="27" fillId="0" borderId="0" xfId="1" applyFont="1" applyAlignment="1" applyProtection="1">
      <alignment horizontal="centerContinuous" vertical="center" wrapText="1" readingOrder="2"/>
      <protection locked="0"/>
    </xf>
    <xf numFmtId="0" fontId="15" fillId="0" borderId="42" xfId="21" applyFont="1" applyBorder="1" applyAlignment="1" applyProtection="1">
      <alignment horizontal="centerContinuous" vertical="center" shrinkToFit="1" readingOrder="2"/>
      <protection locked="0"/>
    </xf>
    <xf numFmtId="0" fontId="379" fillId="14" borderId="0" xfId="21" applyFont="1" applyFill="1" applyAlignment="1" applyProtection="1">
      <alignment vertical="center" textRotation="90" shrinkToFit="1"/>
      <protection locked="0"/>
    </xf>
    <xf numFmtId="0" fontId="379" fillId="14" borderId="32" xfId="21" applyFont="1" applyFill="1" applyBorder="1" applyAlignment="1" applyProtection="1">
      <alignment horizontal="centerContinuous" vertical="center" shrinkToFit="1"/>
      <protection locked="0"/>
    </xf>
    <xf numFmtId="0" fontId="379" fillId="14" borderId="20" xfId="21" applyFont="1" applyFill="1" applyBorder="1" applyAlignment="1" applyProtection="1">
      <alignment horizontal="centerContinuous" vertical="center" shrinkToFit="1"/>
      <protection locked="0"/>
    </xf>
    <xf numFmtId="0" fontId="379" fillId="0" borderId="79" xfId="21" applyFont="1" applyBorder="1" applyAlignment="1" applyProtection="1">
      <alignment vertical="center" textRotation="90" shrinkToFit="1" readingOrder="2"/>
      <protection locked="0"/>
    </xf>
    <xf numFmtId="0" fontId="379" fillId="0" borderId="32" xfId="21" applyFont="1" applyBorder="1" applyAlignment="1" applyProtection="1">
      <alignment horizontal="centerContinuous" vertical="center" shrinkToFit="1" readingOrder="2"/>
      <protection locked="0"/>
    </xf>
    <xf numFmtId="0" fontId="379" fillId="0" borderId="83" xfId="21" applyFont="1" applyBorder="1" applyAlignment="1" applyProtection="1">
      <alignment horizontal="centerContinuous" vertical="center" shrinkToFit="1" readingOrder="2"/>
      <protection locked="0"/>
    </xf>
    <xf numFmtId="0" fontId="379" fillId="0" borderId="87" xfId="21" applyFont="1" applyBorder="1" applyAlignment="1" applyProtection="1">
      <alignment horizontal="centerContinuous" vertical="center" shrinkToFit="1" readingOrder="2"/>
      <protection locked="0"/>
    </xf>
    <xf numFmtId="0" fontId="379" fillId="0" borderId="111" xfId="21" applyFont="1" applyBorder="1" applyAlignment="1" applyProtection="1">
      <alignment vertical="center" textRotation="90" shrinkToFit="1" readingOrder="2"/>
      <protection locked="0"/>
    </xf>
    <xf numFmtId="0" fontId="377" fillId="0" borderId="111" xfId="21" applyFont="1" applyBorder="1" applyAlignment="1" applyProtection="1">
      <alignment vertical="center" textRotation="90" wrapText="1" readingOrder="2"/>
      <protection locked="0"/>
    </xf>
    <xf numFmtId="0" fontId="379" fillId="0" borderId="33" xfId="21" applyFont="1" applyBorder="1" applyAlignment="1" applyProtection="1">
      <alignment horizontal="centerContinuous" vertical="center" shrinkToFit="1" readingOrder="2"/>
      <protection locked="0"/>
    </xf>
    <xf numFmtId="0" fontId="379" fillId="0" borderId="50" xfId="21" applyFont="1" applyBorder="1" applyAlignment="1" applyProtection="1">
      <alignment horizontal="centerContinuous" vertical="center" shrinkToFit="1" readingOrder="2"/>
      <protection locked="0"/>
    </xf>
    <xf numFmtId="0" fontId="407" fillId="0" borderId="20" xfId="21" applyFont="1" applyBorder="1" applyAlignment="1" applyProtection="1">
      <alignment horizontal="centerContinuous" vertical="center" shrinkToFit="1" readingOrder="2"/>
      <protection locked="0"/>
    </xf>
    <xf numFmtId="0" fontId="407" fillId="0" borderId="24" xfId="21" applyFont="1" applyBorder="1" applyAlignment="1" applyProtection="1">
      <alignment horizontal="centerContinuous" vertical="center" shrinkToFit="1" readingOrder="2"/>
      <protection locked="0"/>
    </xf>
    <xf numFmtId="0" fontId="407" fillId="0" borderId="72" xfId="21" applyFont="1" applyBorder="1" applyAlignment="1" applyProtection="1">
      <alignment horizontal="centerContinuous" vertical="center" shrinkToFit="1" readingOrder="2"/>
      <protection locked="0"/>
    </xf>
    <xf numFmtId="0" fontId="407" fillId="14" borderId="81" xfId="21" applyFont="1" applyFill="1" applyBorder="1" applyAlignment="1" applyProtection="1">
      <alignment horizontal="centerContinuous" vertical="center" shrinkToFit="1"/>
      <protection locked="0"/>
    </xf>
    <xf numFmtId="0" fontId="407" fillId="0" borderId="81" xfId="21" applyFont="1" applyBorder="1" applyAlignment="1" applyProtection="1">
      <alignment horizontal="centerContinuous" vertical="center" shrinkToFit="1" readingOrder="2"/>
      <protection locked="0"/>
    </xf>
    <xf numFmtId="0" fontId="407" fillId="0" borderId="82" xfId="21" applyFont="1" applyBorder="1" applyAlignment="1" applyProtection="1">
      <alignment horizontal="centerContinuous" vertical="center" shrinkToFit="1" readingOrder="2"/>
      <protection locked="0"/>
    </xf>
    <xf numFmtId="0" fontId="380" fillId="0" borderId="72" xfId="21" applyFont="1" applyBorder="1" applyAlignment="1" applyProtection="1">
      <alignment vertical="center" textRotation="90" shrinkToFit="1" readingOrder="2"/>
      <protection locked="0"/>
    </xf>
    <xf numFmtId="0" fontId="380" fillId="0" borderId="107" xfId="21" applyFont="1" applyBorder="1" applyAlignment="1" applyProtection="1">
      <alignment vertical="center" textRotation="90" shrinkToFit="1" readingOrder="2"/>
      <protection locked="0"/>
    </xf>
    <xf numFmtId="0" fontId="379" fillId="0" borderId="112" xfId="21" applyFont="1" applyBorder="1" applyAlignment="1" applyProtection="1">
      <alignment vertical="center" textRotation="90" shrinkToFit="1" readingOrder="2"/>
      <protection locked="0"/>
    </xf>
    <xf numFmtId="0" fontId="379" fillId="23" borderId="79" xfId="21" applyFont="1" applyFill="1" applyBorder="1" applyAlignment="1" applyProtection="1">
      <alignment vertical="center" textRotation="90" shrinkToFit="1" readingOrder="2"/>
      <protection locked="0"/>
    </xf>
    <xf numFmtId="0" fontId="379" fillId="23" borderId="111" xfId="21" applyFont="1" applyFill="1" applyBorder="1" applyAlignment="1" applyProtection="1">
      <alignment vertical="center" textRotation="90" shrinkToFit="1" readingOrder="2"/>
      <protection locked="0"/>
    </xf>
    <xf numFmtId="0" fontId="407" fillId="0" borderId="32" xfId="21" applyFont="1" applyBorder="1" applyAlignment="1" applyProtection="1">
      <alignment horizontal="centerContinuous" vertical="center" shrinkToFit="1" readingOrder="2"/>
      <protection locked="0"/>
    </xf>
    <xf numFmtId="0" fontId="29" fillId="0" borderId="67" xfId="1" applyFont="1" applyBorder="1" applyAlignment="1" applyProtection="1">
      <alignment horizontal="center" vertical="center" textRotation="90" shrinkToFit="1"/>
      <protection locked="0"/>
    </xf>
    <xf numFmtId="0" fontId="29" fillId="0" borderId="68" xfId="1" applyFont="1" applyBorder="1" applyAlignment="1" applyProtection="1">
      <alignment horizontal="center" vertical="center" textRotation="90" shrinkToFit="1"/>
      <protection locked="0"/>
    </xf>
    <xf numFmtId="0" fontId="29" fillId="0" borderId="66" xfId="1" applyFont="1" applyBorder="1" applyAlignment="1" applyProtection="1">
      <alignment horizontal="center" vertical="center" textRotation="90" shrinkToFit="1"/>
      <protection locked="0"/>
    </xf>
    <xf numFmtId="0" fontId="247" fillId="0" borderId="66" xfId="21" applyFont="1" applyBorder="1" applyAlignment="1" applyProtection="1">
      <alignment horizontal="center" vertical="center" textRotation="90" shrinkToFit="1" readingOrder="2"/>
      <protection locked="0"/>
    </xf>
    <xf numFmtId="0" fontId="247" fillId="0" borderId="88" xfId="21" applyFont="1" applyBorder="1" applyAlignment="1" applyProtection="1">
      <alignment horizontal="center" vertical="center" textRotation="90" shrinkToFit="1" readingOrder="2"/>
      <protection locked="0"/>
    </xf>
    <xf numFmtId="0" fontId="247" fillId="0" borderId="68" xfId="21" applyFont="1" applyBorder="1" applyAlignment="1" applyProtection="1">
      <alignment horizontal="center" vertical="center" textRotation="90" shrinkToFit="1" readingOrder="2"/>
      <protection locked="0"/>
    </xf>
    <xf numFmtId="0" fontId="29" fillId="0" borderId="104" xfId="1" applyFont="1" applyBorder="1" applyAlignment="1" applyProtection="1">
      <alignment horizontal="center" vertical="center" textRotation="90" shrinkToFit="1"/>
      <protection locked="0"/>
    </xf>
    <xf numFmtId="0" fontId="247" fillId="0" borderId="89" xfId="21" applyFont="1" applyBorder="1" applyAlignment="1" applyProtection="1">
      <alignment vertical="center" textRotation="90" shrinkToFit="1" readingOrder="2"/>
      <protection locked="0"/>
    </xf>
    <xf numFmtId="0" fontId="247" fillId="14" borderId="42" xfId="21" applyFont="1" applyFill="1" applyBorder="1" applyAlignment="1" applyProtection="1">
      <alignment vertical="center" textRotation="90" shrinkToFit="1"/>
      <protection locked="0"/>
    </xf>
    <xf numFmtId="0" fontId="247" fillId="9" borderId="67" xfId="21" applyFont="1" applyFill="1" applyBorder="1" applyAlignment="1" applyProtection="1">
      <alignment horizontal="center" vertical="center" textRotation="90" shrinkToFit="1" readingOrder="2"/>
      <protection locked="0"/>
    </xf>
    <xf numFmtId="0" fontId="247" fillId="40" borderId="68" xfId="21" applyFont="1" applyFill="1" applyBorder="1" applyAlignment="1" applyProtection="1">
      <alignment horizontal="center" vertical="center" textRotation="90" shrinkToFit="1" readingOrder="2"/>
      <protection locked="0"/>
    </xf>
    <xf numFmtId="0" fontId="247" fillId="80" borderId="68" xfId="21" applyFont="1" applyFill="1" applyBorder="1" applyAlignment="1" applyProtection="1">
      <alignment horizontal="center" vertical="center" textRotation="90" shrinkToFit="1" readingOrder="2"/>
      <protection locked="0"/>
    </xf>
    <xf numFmtId="0" fontId="247" fillId="86" borderId="68" xfId="21" applyFont="1" applyFill="1" applyBorder="1" applyAlignment="1" applyProtection="1">
      <alignment horizontal="center" vertical="center" textRotation="90" shrinkToFit="1" readingOrder="2"/>
      <protection locked="0"/>
    </xf>
    <xf numFmtId="0" fontId="247" fillId="65" borderId="221" xfId="21" applyFont="1" applyFill="1" applyBorder="1" applyAlignment="1" applyProtection="1">
      <alignment horizontal="center" vertical="center" textRotation="90" shrinkToFit="1" readingOrder="2"/>
      <protection locked="0"/>
    </xf>
    <xf numFmtId="0" fontId="247" fillId="66" borderId="67" xfId="21" applyFont="1" applyFill="1" applyBorder="1" applyAlignment="1" applyProtection="1">
      <alignment horizontal="center" vertical="center" textRotation="90" shrinkToFit="1" readingOrder="2"/>
      <protection locked="0"/>
    </xf>
    <xf numFmtId="0" fontId="247" fillId="62" borderId="68" xfId="21" applyFont="1" applyFill="1" applyBorder="1" applyAlignment="1" applyProtection="1">
      <alignment horizontal="center" vertical="center" textRotation="90" shrinkToFit="1" readingOrder="2"/>
      <protection locked="0"/>
    </xf>
    <xf numFmtId="0" fontId="247" fillId="19" borderId="66" xfId="21" applyFont="1" applyFill="1" applyBorder="1" applyAlignment="1" applyProtection="1">
      <alignment horizontal="center" vertical="center" textRotation="90" shrinkToFit="1" readingOrder="2"/>
      <protection locked="0"/>
    </xf>
    <xf numFmtId="0" fontId="247" fillId="0" borderId="50" xfId="21" applyFont="1" applyBorder="1" applyAlignment="1" applyProtection="1">
      <alignment vertical="center" textRotation="90" shrinkToFit="1" readingOrder="2"/>
      <protection locked="0"/>
    </xf>
    <xf numFmtId="0" fontId="247" fillId="23" borderId="89" xfId="21" applyFont="1" applyFill="1" applyBorder="1" applyAlignment="1" applyProtection="1">
      <alignment vertical="center" textRotation="90" shrinkToFit="1" readingOrder="2"/>
      <protection locked="0"/>
    </xf>
    <xf numFmtId="0" fontId="247" fillId="0" borderId="52" xfId="21" applyFont="1" applyBorder="1" applyAlignment="1" applyProtection="1">
      <alignment vertical="center" textRotation="90" shrinkToFit="1" readingOrder="2"/>
      <protection locked="0"/>
    </xf>
    <xf numFmtId="0" fontId="247" fillId="0" borderId="89" xfId="21" applyFont="1" applyBorder="1" applyAlignment="1" applyProtection="1">
      <alignment vertical="center" textRotation="90" wrapText="1" readingOrder="2"/>
      <protection locked="0"/>
    </xf>
    <xf numFmtId="0" fontId="379" fillId="0" borderId="42" xfId="21" applyFont="1" applyBorder="1" applyAlignment="1" applyProtection="1">
      <alignment horizontal="center" vertical="center" shrinkToFit="1" readingOrder="2"/>
      <protection locked="0"/>
    </xf>
    <xf numFmtId="0" fontId="379" fillId="0" borderId="52" xfId="21" applyFont="1" applyBorder="1" applyAlignment="1" applyProtection="1">
      <alignment horizontal="center" vertical="center" shrinkToFit="1" readingOrder="2"/>
      <protection locked="0"/>
    </xf>
    <xf numFmtId="0" fontId="406" fillId="0" borderId="79" xfId="1" applyFont="1" applyBorder="1" applyAlignment="1" applyProtection="1">
      <alignment horizontal="center" vertical="center" textRotation="90" wrapText="1" readingOrder="2"/>
      <protection locked="0"/>
    </xf>
    <xf numFmtId="0" fontId="4" fillId="0" borderId="0" xfId="21" applyAlignment="1" applyProtection="1">
      <alignment horizontal="centerContinuous"/>
      <protection locked="0"/>
    </xf>
    <xf numFmtId="0" fontId="33" fillId="32" borderId="0" xfId="21" applyFont="1" applyFill="1" applyAlignment="1" applyProtection="1">
      <alignment horizontal="centerContinuous" vertical="center"/>
      <protection locked="0"/>
    </xf>
    <xf numFmtId="170" fontId="358" fillId="0" borderId="40" xfId="21" applyNumberFormat="1" applyFont="1" applyBorder="1" applyAlignment="1" applyProtection="1">
      <alignment horizontal="center" vertical="center" shrinkToFit="1" readingOrder="2"/>
      <protection locked="0"/>
    </xf>
    <xf numFmtId="170" fontId="358" fillId="0" borderId="39" xfId="21" applyNumberFormat="1" applyFont="1" applyBorder="1" applyAlignment="1" applyProtection="1">
      <alignment horizontal="center" vertical="center" shrinkToFit="1" readingOrder="2"/>
      <protection locked="0"/>
    </xf>
    <xf numFmtId="0" fontId="265" fillId="17" borderId="70" xfId="7" applyFont="1" applyFill="1" applyBorder="1" applyAlignment="1" applyProtection="1">
      <alignment horizontal="center" vertical="center" textRotation="90" wrapText="1"/>
      <protection locked="0"/>
    </xf>
    <xf numFmtId="0" fontId="265" fillId="17" borderId="69" xfId="7" applyFont="1" applyFill="1" applyBorder="1" applyAlignment="1" applyProtection="1">
      <alignment horizontal="center" vertical="center" textRotation="90" wrapText="1"/>
      <protection locked="0"/>
    </xf>
    <xf numFmtId="0" fontId="265" fillId="17" borderId="71" xfId="7" applyFont="1" applyFill="1" applyBorder="1" applyAlignment="1" applyProtection="1">
      <alignment horizontal="center" vertical="center" textRotation="90" wrapText="1"/>
      <protection locked="0"/>
    </xf>
    <xf numFmtId="0" fontId="265" fillId="17" borderId="37" xfId="7" applyFont="1" applyFill="1" applyBorder="1" applyAlignment="1" applyProtection="1">
      <alignment horizontal="center" vertical="center" textRotation="90" wrapText="1"/>
      <protection locked="0"/>
    </xf>
    <xf numFmtId="0" fontId="265" fillId="17" borderId="3" xfId="7" applyFont="1" applyFill="1" applyBorder="1" applyAlignment="1" applyProtection="1">
      <alignment horizontal="center" vertical="center" textRotation="90" wrapText="1"/>
      <protection locked="0"/>
    </xf>
    <xf numFmtId="0" fontId="265" fillId="17" borderId="38" xfId="7" applyFont="1" applyFill="1" applyBorder="1" applyAlignment="1" applyProtection="1">
      <alignment horizontal="center" vertical="center" textRotation="90" wrapText="1"/>
      <protection locked="0"/>
    </xf>
    <xf numFmtId="0" fontId="265" fillId="0" borderId="18" xfId="7" applyFont="1" applyBorder="1" applyAlignment="1" applyProtection="1">
      <alignment horizontal="center" vertical="center" shrinkToFit="1"/>
      <protection locked="0"/>
    </xf>
    <xf numFmtId="0" fontId="265" fillId="0" borderId="0" xfId="0" applyFont="1" applyAlignment="1" applyProtection="1">
      <alignment textRotation="90" wrapText="1"/>
      <protection locked="0"/>
    </xf>
    <xf numFmtId="0" fontId="265" fillId="0" borderId="0" xfId="0" applyFont="1" applyAlignment="1" applyProtection="1">
      <alignment wrapText="1"/>
      <protection locked="0"/>
    </xf>
    <xf numFmtId="0" fontId="272" fillId="0" borderId="0" xfId="0" applyFont="1" applyProtection="1">
      <protection locked="0"/>
    </xf>
    <xf numFmtId="0" fontId="272" fillId="0" borderId="0" xfId="0" applyFont="1" applyAlignment="1" applyProtection="1">
      <alignment textRotation="90"/>
      <protection locked="0"/>
    </xf>
    <xf numFmtId="0" fontId="265" fillId="0" borderId="0" xfId="0" applyFont="1" applyAlignment="1" applyProtection="1">
      <alignment textRotation="90"/>
      <protection locked="0"/>
    </xf>
    <xf numFmtId="0" fontId="265" fillId="0" borderId="0" xfId="0" applyFont="1" applyAlignment="1" applyProtection="1">
      <alignment horizontal="center" vertical="center" textRotation="90" wrapText="1"/>
      <protection locked="0"/>
    </xf>
    <xf numFmtId="0" fontId="265" fillId="0" borderId="0" xfId="7" applyFont="1" applyAlignment="1" applyProtection="1">
      <alignment vertical="center" textRotation="90" wrapText="1"/>
      <protection locked="0"/>
    </xf>
    <xf numFmtId="0" fontId="266" fillId="0" borderId="0" xfId="0" applyFont="1" applyAlignment="1" applyProtection="1">
      <alignment wrapText="1" readingOrder="2"/>
      <protection locked="0"/>
    </xf>
    <xf numFmtId="0" fontId="265" fillId="0" borderId="0" xfId="0" applyFont="1" applyAlignment="1" applyProtection="1">
      <alignment vertical="center" textRotation="90" wrapText="1"/>
      <protection locked="0"/>
    </xf>
    <xf numFmtId="0" fontId="265" fillId="0" borderId="0" xfId="0" applyFont="1" applyAlignment="1" applyProtection="1">
      <alignment horizontal="center" wrapText="1"/>
      <protection locked="0"/>
    </xf>
    <xf numFmtId="165" fontId="273" fillId="0" borderId="0" xfId="0" applyNumberFormat="1" applyFont="1" applyProtection="1">
      <protection locked="0"/>
    </xf>
    <xf numFmtId="0" fontId="265" fillId="0" borderId="0" xfId="0" applyFont="1" applyProtection="1">
      <protection locked="0"/>
    </xf>
    <xf numFmtId="0" fontId="274" fillId="0" borderId="0" xfId="0" applyFont="1" applyProtection="1">
      <protection locked="0"/>
    </xf>
    <xf numFmtId="0" fontId="275" fillId="0" borderId="0" xfId="0" applyFont="1" applyProtection="1">
      <protection locked="0"/>
    </xf>
    <xf numFmtId="0" fontId="265" fillId="0" borderId="0" xfId="7" applyFont="1" applyAlignment="1" applyProtection="1">
      <alignment vertical="center" wrapText="1"/>
      <protection locked="0"/>
    </xf>
    <xf numFmtId="0" fontId="265" fillId="0" borderId="0" xfId="7" applyFont="1" applyAlignment="1" applyProtection="1">
      <alignment horizontal="center" vertical="center" shrinkToFit="1"/>
      <protection locked="0"/>
    </xf>
    <xf numFmtId="0" fontId="62" fillId="0" borderId="0" xfId="7" applyFont="1" applyAlignment="1" applyProtection="1">
      <alignment horizontal="center" vertical="center" shrinkToFit="1"/>
      <protection locked="0"/>
    </xf>
    <xf numFmtId="165" fontId="62" fillId="0" borderId="0" xfId="7" applyNumberFormat="1" applyFont="1" applyAlignment="1" applyProtection="1">
      <alignment horizontal="center" vertical="center" shrinkToFit="1"/>
      <protection locked="0"/>
    </xf>
    <xf numFmtId="0" fontId="265" fillId="0" borderId="0" xfId="7" applyFont="1" applyAlignment="1" applyProtection="1">
      <alignment horizontal="center" vertical="center" wrapText="1"/>
      <protection locked="0"/>
    </xf>
    <xf numFmtId="165" fontId="62" fillId="0" borderId="0" xfId="7" applyNumberFormat="1" applyFont="1" applyAlignment="1" applyProtection="1">
      <alignment horizontal="center" vertical="center" wrapText="1"/>
      <protection locked="0"/>
    </xf>
    <xf numFmtId="0" fontId="54" fillId="0" borderId="0" xfId="7" applyFont="1" applyAlignment="1" applyProtection="1">
      <alignment horizontal="center" vertical="center" wrapText="1"/>
      <protection locked="0"/>
    </xf>
    <xf numFmtId="0" fontId="27" fillId="0" borderId="55" xfId="1" applyFont="1" applyBorder="1" applyAlignment="1" applyProtection="1">
      <alignment horizontal="center" vertical="center" shrinkToFit="1" readingOrder="2"/>
      <protection locked="0"/>
    </xf>
    <xf numFmtId="0" fontId="27" fillId="0" borderId="0" xfId="1" applyFont="1" applyAlignment="1" applyProtection="1">
      <alignment horizontal="center" vertical="center" shrinkToFit="1" readingOrder="2"/>
      <protection locked="0"/>
    </xf>
    <xf numFmtId="0" fontId="15" fillId="0" borderId="0" xfId="1" applyFont="1" applyAlignment="1" applyProtection="1">
      <alignment horizontal="center" vertical="center" textRotation="90" shrinkToFit="1" readingOrder="2"/>
      <protection locked="0"/>
    </xf>
    <xf numFmtId="0" fontId="40" fillId="0" borderId="0" xfId="21" applyFont="1" applyAlignment="1" applyProtection="1">
      <alignment horizontal="center" vertical="center" textRotation="90" shrinkToFit="1" readingOrder="2"/>
      <protection locked="0"/>
    </xf>
    <xf numFmtId="0" fontId="27" fillId="0" borderId="29" xfId="1" applyFont="1" applyBorder="1" applyAlignment="1" applyProtection="1">
      <alignment horizontal="center" vertical="center" shrinkToFit="1" readingOrder="2"/>
      <protection locked="0"/>
    </xf>
    <xf numFmtId="0" fontId="24" fillId="0" borderId="0" xfId="21" applyFont="1" applyAlignment="1" applyProtection="1">
      <alignment horizontal="center" vertical="center" readingOrder="2"/>
      <protection locked="0"/>
    </xf>
    <xf numFmtId="0" fontId="154" fillId="0" borderId="0" xfId="21" applyFont="1" applyAlignment="1" applyProtection="1">
      <alignment horizontal="center"/>
      <protection locked="0"/>
    </xf>
    <xf numFmtId="0" fontId="80" fillId="18" borderId="0" xfId="21" applyFont="1" applyFill="1" applyAlignment="1" applyProtection="1">
      <alignment horizontal="centerContinuous" vertical="center"/>
      <protection locked="0"/>
    </xf>
    <xf numFmtId="0" fontId="3" fillId="0" borderId="0" xfId="21" applyFont="1" applyProtection="1">
      <protection locked="0"/>
    </xf>
    <xf numFmtId="0" fontId="4" fillId="0" borderId="32" xfId="21" applyBorder="1" applyProtection="1">
      <protection locked="0"/>
    </xf>
    <xf numFmtId="0" fontId="4" fillId="0" borderId="33" xfId="21" applyBorder="1" applyProtection="1">
      <protection locked="0"/>
    </xf>
    <xf numFmtId="0" fontId="4" fillId="57" borderId="32" xfId="21" applyFill="1" applyBorder="1" applyProtection="1">
      <protection locked="0"/>
    </xf>
    <xf numFmtId="0" fontId="4" fillId="57" borderId="33" xfId="21" applyFill="1" applyBorder="1" applyProtection="1">
      <protection locked="0"/>
    </xf>
    <xf numFmtId="0" fontId="8" fillId="50" borderId="0" xfId="21" applyFont="1" applyFill="1" applyProtection="1">
      <protection locked="0"/>
    </xf>
    <xf numFmtId="0" fontId="4" fillId="5" borderId="32" xfId="21" applyFill="1" applyBorder="1" applyProtection="1">
      <protection locked="0"/>
    </xf>
    <xf numFmtId="0" fontId="4" fillId="5" borderId="33" xfId="21" applyFill="1" applyBorder="1" applyProtection="1">
      <protection locked="0"/>
    </xf>
    <xf numFmtId="0" fontId="4" fillId="30" borderId="32" xfId="21" applyFill="1" applyBorder="1" applyProtection="1">
      <protection locked="0"/>
    </xf>
    <xf numFmtId="0" fontId="4" fillId="30" borderId="33" xfId="21" applyFill="1" applyBorder="1" applyProtection="1">
      <protection locked="0"/>
    </xf>
    <xf numFmtId="0" fontId="250" fillId="58" borderId="32" xfId="21" applyFont="1" applyFill="1" applyBorder="1" applyProtection="1">
      <protection locked="0"/>
    </xf>
    <xf numFmtId="0" fontId="250" fillId="58" borderId="33" xfId="21" applyFont="1" applyFill="1" applyBorder="1" applyProtection="1">
      <protection locked="0"/>
    </xf>
    <xf numFmtId="0" fontId="78" fillId="0" borderId="0" xfId="21" applyFont="1" applyAlignment="1" applyProtection="1">
      <alignment vertical="top"/>
      <protection locked="0"/>
    </xf>
    <xf numFmtId="0" fontId="7" fillId="0" borderId="79" xfId="21" applyFont="1" applyBorder="1" applyAlignment="1" applyProtection="1">
      <alignment horizontal="center" vertical="center" shrinkToFit="1"/>
      <protection locked="0"/>
    </xf>
    <xf numFmtId="0" fontId="7" fillId="0" borderId="89" xfId="21" applyFont="1" applyBorder="1" applyAlignment="1" applyProtection="1">
      <alignment horizontal="center" vertical="center" shrinkToFit="1"/>
      <protection locked="0"/>
    </xf>
    <xf numFmtId="0" fontId="4" fillId="0" borderId="0" xfId="21" applyAlignment="1" applyProtection="1">
      <alignment shrinkToFit="1"/>
      <protection locked="0"/>
    </xf>
    <xf numFmtId="0" fontId="8" fillId="0" borderId="49" xfId="21" applyFont="1" applyBorder="1" applyAlignment="1" applyProtection="1">
      <alignment horizontal="center" vertical="center" shrinkToFit="1"/>
      <protection locked="0"/>
    </xf>
    <xf numFmtId="0" fontId="47" fillId="0" borderId="49" xfId="21" applyFont="1" applyBorder="1" applyAlignment="1" applyProtection="1">
      <alignment horizontal="center" vertical="center" shrinkToFit="1"/>
      <protection locked="0"/>
    </xf>
    <xf numFmtId="0" fontId="357" fillId="0" borderId="89" xfId="21" applyFont="1" applyBorder="1" applyAlignment="1" applyProtection="1">
      <alignment textRotation="90" shrinkToFit="1"/>
      <protection locked="0"/>
    </xf>
    <xf numFmtId="0" fontId="7" fillId="0" borderId="40" xfId="1" applyFont="1" applyBorder="1" applyAlignment="1">
      <alignment horizontal="center" vertical="center" shrinkToFit="1" readingOrder="2"/>
    </xf>
    <xf numFmtId="170" fontId="358" fillId="0" borderId="40" xfId="21" applyNumberFormat="1" applyFont="1" applyBorder="1" applyAlignment="1">
      <alignment horizontal="center" vertical="center" shrinkToFit="1" readingOrder="2"/>
    </xf>
    <xf numFmtId="0" fontId="27" fillId="0" borderId="111" xfId="1" applyFont="1" applyBorder="1" applyAlignment="1">
      <alignment horizontal="center" vertical="center" shrinkToFit="1" readingOrder="2"/>
    </xf>
    <xf numFmtId="0" fontId="154" fillId="14" borderId="58" xfId="21" applyFont="1" applyFill="1" applyBorder="1" applyAlignment="1">
      <alignment horizontal="center" vertical="center" textRotation="90" shrinkToFit="1" readingOrder="2"/>
    </xf>
    <xf numFmtId="0" fontId="154" fillId="23" borderId="40" xfId="21" applyFont="1" applyFill="1" applyBorder="1" applyAlignment="1">
      <alignment horizontal="center" vertical="center" textRotation="90" shrinkToFit="1" readingOrder="2"/>
    </xf>
    <xf numFmtId="0" fontId="4" fillId="0" borderId="0" xfId="21"/>
    <xf numFmtId="0" fontId="62" fillId="10" borderId="79" xfId="0" applyFont="1" applyFill="1" applyBorder="1" applyAlignment="1">
      <alignment vertical="center" textRotation="90" wrapText="1" readingOrder="2"/>
    </xf>
    <xf numFmtId="0" fontId="123" fillId="10" borderId="79" xfId="0" applyFont="1" applyFill="1" applyBorder="1" applyAlignment="1">
      <alignment vertical="center" textRotation="90" wrapText="1" readingOrder="2"/>
    </xf>
    <xf numFmtId="0" fontId="62" fillId="10" borderId="111" xfId="0" applyFont="1" applyFill="1" applyBorder="1" applyAlignment="1">
      <alignment vertical="center" textRotation="90" wrapText="1" readingOrder="2"/>
    </xf>
    <xf numFmtId="0" fontId="123" fillId="10" borderId="111" xfId="0" applyFont="1" applyFill="1" applyBorder="1" applyAlignment="1">
      <alignment vertical="center" textRotation="90" wrapText="1" readingOrder="2"/>
    </xf>
    <xf numFmtId="0" fontId="15" fillId="10" borderId="89" xfId="0" applyFont="1" applyFill="1" applyBorder="1" applyAlignment="1">
      <alignment vertical="center" textRotation="90" wrapText="1" readingOrder="2"/>
    </xf>
    <xf numFmtId="0" fontId="123" fillId="10" borderId="89" xfId="0" applyFont="1" applyFill="1" applyBorder="1" applyAlignment="1">
      <alignment vertical="center" textRotation="90" wrapText="1" readingOrder="2"/>
    </xf>
    <xf numFmtId="0" fontId="406" fillId="0" borderId="72" xfId="1" applyFont="1" applyBorder="1" applyAlignment="1">
      <alignment horizontal="centerContinuous" vertical="center" shrinkToFit="1" readingOrder="2"/>
    </xf>
    <xf numFmtId="0" fontId="73" fillId="0" borderId="20" xfId="1" applyFont="1" applyBorder="1" applyAlignment="1">
      <alignment horizontal="centerContinuous" vertical="center" shrinkToFit="1" readingOrder="2"/>
    </xf>
    <xf numFmtId="0" fontId="73" fillId="0" borderId="24" xfId="1" applyFont="1" applyBorder="1" applyAlignment="1">
      <alignment horizontal="centerContinuous" vertical="center" shrinkToFit="1" readingOrder="2"/>
    </xf>
    <xf numFmtId="0" fontId="73" fillId="0" borderId="107" xfId="1" applyFont="1" applyBorder="1" applyAlignment="1">
      <alignment horizontal="center" vertical="center" shrinkToFit="1" readingOrder="2"/>
    </xf>
    <xf numFmtId="0" fontId="73" fillId="0" borderId="0" xfId="1" applyFont="1" applyAlignment="1">
      <alignment horizontal="center" vertical="center" shrinkToFit="1" readingOrder="2"/>
    </xf>
    <xf numFmtId="0" fontId="73" fillId="0" borderId="112" xfId="1" applyFont="1" applyBorder="1" applyAlignment="1">
      <alignment horizontal="center" vertical="center" shrinkToFit="1" readingOrder="2"/>
    </xf>
    <xf numFmtId="0" fontId="10" fillId="0" borderId="79" xfId="1" applyFont="1" applyBorder="1" applyAlignment="1">
      <alignment vertical="center" textRotation="90" shrinkToFit="1" readingOrder="2"/>
    </xf>
    <xf numFmtId="0" fontId="79" fillId="0" borderId="95" xfId="1" applyFont="1" applyBorder="1" applyAlignment="1">
      <alignment horizontal="centerContinuous" vertical="center" shrinkToFit="1" readingOrder="2"/>
    </xf>
    <xf numFmtId="0" fontId="79" fillId="0" borderId="22" xfId="1" applyFont="1" applyBorder="1" applyAlignment="1">
      <alignment horizontal="centerContinuous" vertical="center" shrinkToFit="1" readingOrder="2"/>
    </xf>
    <xf numFmtId="0" fontId="79" fillId="0" borderId="23" xfId="1" applyFont="1" applyBorder="1" applyAlignment="1">
      <alignment horizontal="centerContinuous" vertical="center" shrinkToFit="1" readingOrder="2"/>
    </xf>
    <xf numFmtId="0" fontId="79" fillId="0" borderId="86" xfId="1" applyFont="1" applyBorder="1" applyAlignment="1">
      <alignment horizontal="centerContinuous" vertical="center" shrinkToFit="1" readingOrder="2"/>
    </xf>
    <xf numFmtId="0" fontId="79" fillId="0" borderId="83" xfId="1" applyFont="1" applyBorder="1" applyAlignment="1">
      <alignment horizontal="centerContinuous" vertical="center" shrinkToFit="1" readingOrder="2"/>
    </xf>
    <xf numFmtId="0" fontId="79" fillId="0" borderId="87" xfId="1" applyFont="1" applyBorder="1" applyAlignment="1">
      <alignment horizontal="centerContinuous" vertical="center" shrinkToFit="1" readingOrder="2"/>
    </xf>
    <xf numFmtId="0" fontId="77" fillId="0" borderId="72" xfId="21" applyFont="1" applyBorder="1" applyAlignment="1">
      <alignment horizontal="centerContinuous" vertical="center"/>
    </xf>
    <xf numFmtId="0" fontId="191" fillId="0" borderId="20" xfId="21" applyFont="1" applyBorder="1" applyAlignment="1">
      <alignment horizontal="centerContinuous" vertical="center"/>
    </xf>
    <xf numFmtId="0" fontId="191" fillId="0" borderId="24" xfId="21" applyFont="1" applyBorder="1" applyAlignment="1">
      <alignment horizontal="centerContinuous" vertical="center"/>
    </xf>
    <xf numFmtId="0" fontId="78" fillId="0" borderId="72" xfId="1" applyFont="1" applyBorder="1" applyAlignment="1">
      <alignment horizontal="centerContinuous" vertical="center" shrinkToFit="1"/>
    </xf>
    <xf numFmtId="0" fontId="78" fillId="0" borderId="20" xfId="1" applyFont="1" applyBorder="1" applyAlignment="1">
      <alignment horizontal="centerContinuous" vertical="center" shrinkToFit="1"/>
    </xf>
    <xf numFmtId="0" fontId="78" fillId="0" borderId="24" xfId="1" applyFont="1" applyBorder="1" applyAlignment="1">
      <alignment horizontal="centerContinuous" vertical="center" shrinkToFit="1"/>
    </xf>
    <xf numFmtId="0" fontId="191" fillId="0" borderId="107" xfId="21" applyFont="1" applyBorder="1" applyAlignment="1">
      <alignment vertical="center"/>
    </xf>
    <xf numFmtId="0" fontId="191" fillId="0" borderId="0" xfId="21" applyFont="1" applyAlignment="1">
      <alignment vertical="center"/>
    </xf>
    <xf numFmtId="0" fontId="191" fillId="0" borderId="112" xfId="21" applyFont="1" applyBorder="1" applyAlignment="1">
      <alignment vertical="center"/>
    </xf>
    <xf numFmtId="0" fontId="355" fillId="0" borderId="0" xfId="1" applyFont="1" applyAlignment="1">
      <alignment vertical="center" wrapText="1" readingOrder="2"/>
    </xf>
    <xf numFmtId="0" fontId="80" fillId="0" borderId="107" xfId="1" applyFont="1" applyBorder="1" applyAlignment="1">
      <alignment vertical="center" shrinkToFit="1"/>
    </xf>
    <xf numFmtId="0" fontId="80" fillId="0" borderId="0" xfId="1" applyFont="1" applyAlignment="1">
      <alignment vertical="center" shrinkToFit="1"/>
    </xf>
    <xf numFmtId="0" fontId="80" fillId="0" borderId="112" xfId="1" applyFont="1" applyBorder="1" applyAlignment="1">
      <alignment vertical="center" shrinkToFit="1"/>
    </xf>
    <xf numFmtId="0" fontId="191" fillId="0" borderId="50" xfId="21" applyFont="1" applyBorder="1" applyAlignment="1">
      <alignment vertical="center"/>
    </xf>
    <xf numFmtId="0" fontId="191" fillId="0" borderId="42" xfId="21" applyFont="1" applyBorder="1" applyAlignment="1">
      <alignment vertical="center"/>
    </xf>
    <xf numFmtId="0" fontId="191" fillId="0" borderId="52" xfId="21" applyFont="1" applyBorder="1" applyAlignment="1">
      <alignment vertical="center"/>
    </xf>
    <xf numFmtId="0" fontId="80" fillId="0" borderId="50" xfId="1" applyFont="1" applyBorder="1" applyAlignment="1">
      <alignment vertical="center" shrinkToFit="1"/>
    </xf>
    <xf numFmtId="0" fontId="80" fillId="0" borderId="42" xfId="1" applyFont="1" applyBorder="1" applyAlignment="1">
      <alignment vertical="center" shrinkToFit="1"/>
    </xf>
    <xf numFmtId="0" fontId="80" fillId="0" borderId="52" xfId="1" applyFont="1" applyBorder="1" applyAlignment="1">
      <alignment vertical="center" shrinkToFit="1"/>
    </xf>
    <xf numFmtId="0" fontId="24" fillId="0" borderId="0" xfId="1" applyFont="1" applyAlignment="1">
      <alignment horizontal="center" vertical="center" textRotation="90" wrapText="1" readingOrder="2"/>
    </xf>
    <xf numFmtId="0" fontId="80" fillId="0" borderId="35" xfId="1" applyFont="1" applyBorder="1" applyAlignment="1">
      <alignment horizontal="center" vertical="center" shrinkToFit="1"/>
    </xf>
    <xf numFmtId="0" fontId="7" fillId="0" borderId="37" xfId="1" applyFont="1" applyBorder="1" applyAlignment="1">
      <alignment horizontal="center" vertical="center" shrinkToFit="1"/>
    </xf>
    <xf numFmtId="0" fontId="7" fillId="0" borderId="65" xfId="1" applyFont="1" applyBorder="1" applyAlignment="1">
      <alignment horizontal="center" vertical="center" shrinkToFit="1"/>
    </xf>
    <xf numFmtId="0" fontId="7" fillId="0" borderId="3" xfId="1" applyFont="1" applyBorder="1" applyAlignment="1">
      <alignment horizontal="center" vertical="center" shrinkToFit="1"/>
    </xf>
    <xf numFmtId="0" fontId="356" fillId="0" borderId="79" xfId="1" applyFont="1" applyBorder="1" applyAlignment="1">
      <alignment vertical="center" wrapText="1" readingOrder="2"/>
    </xf>
    <xf numFmtId="0" fontId="407" fillId="14" borderId="81" xfId="21" applyFont="1" applyFill="1" applyBorder="1" applyAlignment="1">
      <alignment horizontal="centerContinuous" vertical="center" shrinkToFit="1"/>
    </xf>
    <xf numFmtId="0" fontId="379" fillId="14" borderId="32" xfId="21" applyFont="1" applyFill="1" applyBorder="1" applyAlignment="1">
      <alignment horizontal="centerContinuous" vertical="center" shrinkToFit="1"/>
    </xf>
    <xf numFmtId="0" fontId="379" fillId="14" borderId="20" xfId="21" applyFont="1" applyFill="1" applyBorder="1" applyAlignment="1">
      <alignment horizontal="centerContinuous" vertical="center" shrinkToFit="1"/>
    </xf>
    <xf numFmtId="0" fontId="379" fillId="0" borderId="79" xfId="21" applyFont="1" applyBorder="1" applyAlignment="1">
      <alignment vertical="center" textRotation="90" shrinkToFit="1" readingOrder="2"/>
    </xf>
    <xf numFmtId="0" fontId="407" fillId="0" borderId="72" xfId="21" applyFont="1" applyBorder="1" applyAlignment="1">
      <alignment horizontal="centerContinuous" vertical="center" shrinkToFit="1" readingOrder="2"/>
    </xf>
    <xf numFmtId="0" fontId="407" fillId="0" borderId="20" xfId="21" applyFont="1" applyBorder="1" applyAlignment="1">
      <alignment horizontal="centerContinuous" vertical="center" shrinkToFit="1" readingOrder="2"/>
    </xf>
    <xf numFmtId="0" fontId="407" fillId="0" borderId="24" xfId="21" applyFont="1" applyBorder="1" applyAlignment="1">
      <alignment horizontal="centerContinuous" vertical="center" shrinkToFit="1" readingOrder="2"/>
    </xf>
    <xf numFmtId="0" fontId="380" fillId="0" borderId="72" xfId="21" applyFont="1" applyBorder="1" applyAlignment="1">
      <alignment vertical="center" textRotation="90" shrinkToFit="1" readingOrder="2"/>
    </xf>
    <xf numFmtId="0" fontId="379" fillId="23" borderId="79" xfId="21" applyFont="1" applyFill="1" applyBorder="1" applyAlignment="1">
      <alignment vertical="center" textRotation="90" shrinkToFit="1" readingOrder="2"/>
    </xf>
    <xf numFmtId="0" fontId="407" fillId="0" borderId="32" xfId="21" applyFont="1" applyBorder="1" applyAlignment="1">
      <alignment horizontal="centerContinuous" vertical="center" shrinkToFit="1" readingOrder="2"/>
    </xf>
    <xf numFmtId="0" fontId="379" fillId="0" borderId="32" xfId="21" applyFont="1" applyBorder="1" applyAlignment="1">
      <alignment horizontal="centerContinuous" vertical="center" shrinkToFit="1" readingOrder="2"/>
    </xf>
    <xf numFmtId="0" fontId="379" fillId="0" borderId="33" xfId="21" applyFont="1" applyBorder="1" applyAlignment="1">
      <alignment horizontal="centerContinuous" vertical="center" shrinkToFit="1" readingOrder="2"/>
    </xf>
    <xf numFmtId="0" fontId="356" fillId="0" borderId="111" xfId="1" applyFont="1" applyBorder="1" applyAlignment="1">
      <alignment vertical="center" textRotation="90" wrapText="1" readingOrder="2"/>
    </xf>
    <xf numFmtId="0" fontId="407" fillId="0" borderId="81" xfId="21" applyFont="1" applyBorder="1" applyAlignment="1">
      <alignment horizontal="centerContinuous" vertical="center" shrinkToFit="1" readingOrder="2"/>
    </xf>
    <xf numFmtId="0" fontId="407" fillId="0" borderId="82" xfId="21" applyFont="1" applyBorder="1" applyAlignment="1">
      <alignment horizontal="centerContinuous" vertical="center" shrinkToFit="1" readingOrder="2"/>
    </xf>
    <xf numFmtId="0" fontId="379" fillId="0" borderId="83" xfId="21" applyFont="1" applyBorder="1" applyAlignment="1">
      <alignment horizontal="centerContinuous" vertical="center" shrinkToFit="1" readingOrder="2"/>
    </xf>
    <xf numFmtId="0" fontId="379" fillId="0" borderId="87" xfId="21" applyFont="1" applyBorder="1" applyAlignment="1">
      <alignment horizontal="centerContinuous" vertical="center" shrinkToFit="1" readingOrder="2"/>
    </xf>
    <xf numFmtId="0" fontId="379" fillId="14" borderId="0" xfId="21" applyFont="1" applyFill="1" applyAlignment="1">
      <alignment vertical="center" textRotation="90" shrinkToFit="1"/>
    </xf>
    <xf numFmtId="0" fontId="379" fillId="0" borderId="111" xfId="21" applyFont="1" applyBorder="1" applyAlignment="1">
      <alignment vertical="center" textRotation="90" shrinkToFit="1" readingOrder="2"/>
    </xf>
    <xf numFmtId="0" fontId="379" fillId="0" borderId="50" xfId="21" applyFont="1" applyBorder="1" applyAlignment="1">
      <alignment horizontal="centerContinuous" vertical="center" shrinkToFit="1" readingOrder="2"/>
    </xf>
    <xf numFmtId="0" fontId="379" fillId="0" borderId="42" xfId="21" applyFont="1" applyBorder="1" applyAlignment="1">
      <alignment horizontal="center" vertical="center" shrinkToFit="1" readingOrder="2"/>
    </xf>
    <xf numFmtId="0" fontId="379" fillId="0" borderId="52" xfId="21" applyFont="1" applyBorder="1" applyAlignment="1">
      <alignment horizontal="center" vertical="center" shrinkToFit="1" readingOrder="2"/>
    </xf>
    <xf numFmtId="0" fontId="380" fillId="0" borderId="107" xfId="21" applyFont="1" applyBorder="1" applyAlignment="1">
      <alignment vertical="center" textRotation="90" shrinkToFit="1" readingOrder="2"/>
    </xf>
    <xf numFmtId="0" fontId="379" fillId="23" borderId="111" xfId="21" applyFont="1" applyFill="1" applyBorder="1" applyAlignment="1">
      <alignment vertical="center" textRotation="90" shrinkToFit="1" readingOrder="2"/>
    </xf>
    <xf numFmtId="0" fontId="379" fillId="0" borderId="112" xfId="21" applyFont="1" applyBorder="1" applyAlignment="1">
      <alignment vertical="center" textRotation="90" shrinkToFit="1" readingOrder="2"/>
    </xf>
    <xf numFmtId="0" fontId="377" fillId="0" borderId="111" xfId="21" applyFont="1" applyBorder="1" applyAlignment="1">
      <alignment vertical="center" textRotation="90" wrapText="1" readingOrder="2"/>
    </xf>
    <xf numFmtId="0" fontId="406" fillId="0" borderId="79" xfId="1" applyFont="1" applyBorder="1" applyAlignment="1">
      <alignment horizontal="center" vertical="center" textRotation="90" wrapText="1" readingOrder="2"/>
    </xf>
    <xf numFmtId="0" fontId="29" fillId="0" borderId="67" xfId="1" applyFont="1" applyBorder="1" applyAlignment="1">
      <alignment horizontal="center" vertical="center" textRotation="90" shrinkToFit="1"/>
    </xf>
    <xf numFmtId="0" fontId="29" fillId="0" borderId="68" xfId="1" applyFont="1" applyBorder="1" applyAlignment="1">
      <alignment horizontal="center" vertical="center" textRotation="90" shrinkToFit="1"/>
    </xf>
    <xf numFmtId="0" fontId="29" fillId="0" borderId="66" xfId="1" applyFont="1" applyBorder="1" applyAlignment="1">
      <alignment horizontal="center" vertical="center" textRotation="90" shrinkToFit="1"/>
    </xf>
    <xf numFmtId="0" fontId="247" fillId="0" borderId="66" xfId="21" applyFont="1" applyBorder="1" applyAlignment="1">
      <alignment horizontal="center" vertical="center" textRotation="90" shrinkToFit="1" readingOrder="2"/>
    </xf>
    <xf numFmtId="0" fontId="247" fillId="0" borderId="88" xfId="21" applyFont="1" applyBorder="1" applyAlignment="1">
      <alignment horizontal="center" vertical="center" textRotation="90" shrinkToFit="1" readingOrder="2"/>
    </xf>
    <xf numFmtId="0" fontId="247" fillId="0" borderId="68" xfId="21" applyFont="1" applyBorder="1" applyAlignment="1">
      <alignment horizontal="center" vertical="center" textRotation="90" shrinkToFit="1" readingOrder="2"/>
    </xf>
    <xf numFmtId="0" fontId="29" fillId="0" borderId="104" xfId="1" applyFont="1" applyBorder="1" applyAlignment="1">
      <alignment horizontal="center" vertical="center" textRotation="90" shrinkToFit="1"/>
    </xf>
    <xf numFmtId="0" fontId="247" fillId="0" borderId="89" xfId="21" applyFont="1" applyBorder="1" applyAlignment="1">
      <alignment vertical="center" textRotation="90" shrinkToFit="1" readingOrder="2"/>
    </xf>
    <xf numFmtId="0" fontId="247" fillId="14" borderId="42" xfId="21" applyFont="1" applyFill="1" applyBorder="1" applyAlignment="1">
      <alignment vertical="center" textRotation="90" shrinkToFit="1"/>
    </xf>
    <xf numFmtId="0" fontId="247" fillId="9" borderId="67" xfId="21" applyFont="1" applyFill="1" applyBorder="1" applyAlignment="1">
      <alignment horizontal="center" vertical="center" textRotation="90" shrinkToFit="1" readingOrder="2"/>
    </xf>
    <xf numFmtId="0" fontId="247" fillId="40" borderId="68" xfId="21" applyFont="1" applyFill="1" applyBorder="1" applyAlignment="1">
      <alignment horizontal="center" vertical="center" textRotation="90" shrinkToFit="1" readingOrder="2"/>
    </xf>
    <xf numFmtId="0" fontId="247" fillId="80" borderId="68" xfId="21" applyFont="1" applyFill="1" applyBorder="1" applyAlignment="1">
      <alignment horizontal="center" vertical="center" textRotation="90" shrinkToFit="1" readingOrder="2"/>
    </xf>
    <xf numFmtId="0" fontId="247" fillId="86" borderId="68" xfId="21" applyFont="1" applyFill="1" applyBorder="1" applyAlignment="1">
      <alignment horizontal="center" vertical="center" textRotation="90" shrinkToFit="1" readingOrder="2"/>
    </xf>
    <xf numFmtId="0" fontId="247" fillId="65" borderId="221" xfId="21" applyFont="1" applyFill="1" applyBorder="1" applyAlignment="1">
      <alignment horizontal="center" vertical="center" textRotation="90" shrinkToFit="1" readingOrder="2"/>
    </xf>
    <xf numFmtId="0" fontId="247" fillId="66" borderId="67" xfId="21" applyFont="1" applyFill="1" applyBorder="1" applyAlignment="1">
      <alignment horizontal="center" vertical="center" textRotation="90" shrinkToFit="1" readingOrder="2"/>
    </xf>
    <xf numFmtId="0" fontId="247" fillId="62" borderId="68" xfId="21" applyFont="1" applyFill="1" applyBorder="1" applyAlignment="1">
      <alignment horizontal="center" vertical="center" textRotation="90" shrinkToFit="1" readingOrder="2"/>
    </xf>
    <xf numFmtId="0" fontId="247" fillId="19" borderId="66" xfId="21" applyFont="1" applyFill="1" applyBorder="1" applyAlignment="1">
      <alignment horizontal="center" vertical="center" textRotation="90" shrinkToFit="1" readingOrder="2"/>
    </xf>
    <xf numFmtId="0" fontId="247" fillId="0" borderId="50" xfId="21" applyFont="1" applyBorder="1" applyAlignment="1">
      <alignment vertical="center" textRotation="90" shrinkToFit="1" readingOrder="2"/>
    </xf>
    <xf numFmtId="0" fontId="247" fillId="23" borderId="89" xfId="21" applyFont="1" applyFill="1" applyBorder="1" applyAlignment="1">
      <alignment vertical="center" textRotation="90" shrinkToFit="1" readingOrder="2"/>
    </xf>
    <xf numFmtId="0" fontId="247" fillId="0" borderId="52" xfId="21" applyFont="1" applyBorder="1" applyAlignment="1">
      <alignment vertical="center" textRotation="90" shrinkToFit="1" readingOrder="2"/>
    </xf>
    <xf numFmtId="0" fontId="247" fillId="0" borderId="89" xfId="21" applyFont="1" applyBorder="1" applyAlignment="1">
      <alignment vertical="center" textRotation="90" wrapText="1" readingOrder="2"/>
    </xf>
    <xf numFmtId="0" fontId="62" fillId="10" borderId="47" xfId="0" applyFont="1" applyFill="1" applyBorder="1" applyAlignment="1">
      <alignment vertical="center" textRotation="90" wrapText="1" readingOrder="2"/>
    </xf>
    <xf numFmtId="0" fontId="62" fillId="10" borderId="54" xfId="0" applyFont="1" applyFill="1" applyBorder="1" applyAlignment="1">
      <alignment vertical="center" textRotation="90" wrapText="1" readingOrder="2"/>
    </xf>
    <xf numFmtId="0" fontId="10" fillId="0" borderId="89" xfId="1" applyFont="1" applyBorder="1" applyAlignment="1">
      <alignment vertical="center" textRotation="90" shrinkToFit="1" readingOrder="2"/>
    </xf>
    <xf numFmtId="0" fontId="7" fillId="0" borderId="30" xfId="1" applyFont="1" applyBorder="1" applyAlignment="1">
      <alignment horizontal="center" vertical="center" shrinkToFit="1" readingOrder="2"/>
    </xf>
    <xf numFmtId="0" fontId="7" fillId="0" borderId="61" xfId="1" applyFont="1" applyBorder="1" applyAlignment="1">
      <alignment horizontal="center" vertical="center" shrinkToFit="1" readingOrder="2"/>
    </xf>
    <xf numFmtId="0" fontId="18" fillId="11" borderId="18" xfId="1" applyFont="1" applyFill="1" applyBorder="1" applyAlignment="1">
      <alignment horizontal="centerContinuous" vertical="center" wrapText="1" readingOrder="2"/>
    </xf>
    <xf numFmtId="0" fontId="18" fillId="11" borderId="22" xfId="1" applyFont="1" applyFill="1" applyBorder="1" applyAlignment="1">
      <alignment horizontal="centerContinuous" vertical="center" wrapText="1" readingOrder="2"/>
    </xf>
    <xf numFmtId="0" fontId="20" fillId="11" borderId="22" xfId="1" applyFont="1" applyFill="1" applyBorder="1" applyAlignment="1">
      <alignment horizontal="centerContinuous" vertical="center" wrapText="1" readingOrder="2"/>
    </xf>
    <xf numFmtId="0" fontId="22" fillId="10" borderId="24" xfId="1" applyFont="1" applyFill="1" applyBorder="1" applyAlignment="1">
      <alignment horizontal="center" vertical="center" wrapText="1" readingOrder="2"/>
    </xf>
    <xf numFmtId="0" fontId="19" fillId="10" borderId="27" xfId="1" applyFont="1" applyFill="1" applyBorder="1" applyAlignment="1">
      <alignment horizontal="centerContinuous" vertical="center" wrapText="1" readingOrder="2"/>
    </xf>
    <xf numFmtId="0" fontId="19" fillId="10" borderId="8" xfId="1" applyFont="1" applyFill="1" applyBorder="1" applyAlignment="1">
      <alignment horizontal="centerContinuous" vertical="center" wrapText="1" readingOrder="2"/>
    </xf>
    <xf numFmtId="0" fontId="19" fillId="13" borderId="39" xfId="1" applyFont="1" applyFill="1" applyBorder="1" applyAlignment="1">
      <alignment horizontal="center" vertical="center" textRotation="90" wrapText="1" readingOrder="2"/>
    </xf>
    <xf numFmtId="0" fontId="27" fillId="14" borderId="7" xfId="1" applyFont="1" applyFill="1" applyBorder="1" applyAlignment="1">
      <alignment horizontal="centerContinuous" vertical="center" wrapText="1" readingOrder="2"/>
    </xf>
    <xf numFmtId="0" fontId="27" fillId="14" borderId="31" xfId="1" applyFont="1" applyFill="1" applyBorder="1" applyAlignment="1">
      <alignment horizontal="centerContinuous" vertical="center" wrapText="1" readingOrder="2"/>
    </xf>
    <xf numFmtId="0" fontId="27" fillId="14" borderId="26" xfId="1" applyFont="1" applyFill="1" applyBorder="1" applyAlignment="1">
      <alignment horizontal="centerContinuous" vertical="center" wrapText="1" readingOrder="2"/>
    </xf>
    <xf numFmtId="0" fontId="29" fillId="16" borderId="7" xfId="1" applyFont="1" applyFill="1" applyBorder="1" applyAlignment="1">
      <alignment horizontal="centerContinuous" vertical="center" wrapText="1" readingOrder="2"/>
    </xf>
    <xf numFmtId="0" fontId="29" fillId="16" borderId="31" xfId="1" applyFont="1" applyFill="1" applyBorder="1" applyAlignment="1">
      <alignment horizontal="centerContinuous" vertical="center" wrapText="1" readingOrder="2"/>
    </xf>
    <xf numFmtId="0" fontId="29" fillId="16" borderId="26" xfId="1" applyFont="1" applyFill="1" applyBorder="1" applyAlignment="1">
      <alignment horizontal="centerContinuous" vertical="center" wrapText="1" readingOrder="2"/>
    </xf>
    <xf numFmtId="0" fontId="27" fillId="17" borderId="7" xfId="1" applyFont="1" applyFill="1" applyBorder="1" applyAlignment="1">
      <alignment horizontal="centerContinuous" vertical="center" wrapText="1" readingOrder="2"/>
    </xf>
    <xf numFmtId="0" fontId="27" fillId="17" borderId="31" xfId="1" applyFont="1" applyFill="1" applyBorder="1" applyAlignment="1">
      <alignment horizontal="centerContinuous" vertical="center" wrapText="1" readingOrder="2"/>
    </xf>
    <xf numFmtId="0" fontId="27" fillId="17" borderId="26" xfId="1" applyFont="1" applyFill="1" applyBorder="1" applyAlignment="1">
      <alignment horizontal="centerContinuous" vertical="center" wrapText="1" readingOrder="2"/>
    </xf>
    <xf numFmtId="0" fontId="21" fillId="15" borderId="7" xfId="1" applyFont="1" applyFill="1" applyBorder="1" applyAlignment="1">
      <alignment horizontal="centerContinuous" vertical="center" wrapText="1" readingOrder="2"/>
    </xf>
    <xf numFmtId="0" fontId="21" fillId="15" borderId="31" xfId="1" applyFont="1" applyFill="1" applyBorder="1" applyAlignment="1">
      <alignment horizontal="centerContinuous" vertical="center" wrapText="1" readingOrder="2"/>
    </xf>
    <xf numFmtId="0" fontId="21" fillId="15" borderId="26" xfId="1" applyFont="1" applyFill="1" applyBorder="1" applyAlignment="1">
      <alignment horizontal="centerContinuous" vertical="center" wrapText="1" readingOrder="2"/>
    </xf>
    <xf numFmtId="0" fontId="21" fillId="15" borderId="8" xfId="1" applyFont="1" applyFill="1" applyBorder="1" applyAlignment="1">
      <alignment horizontal="centerContinuous" vertical="center" wrapText="1" readingOrder="2"/>
    </xf>
    <xf numFmtId="0" fontId="19" fillId="13" borderId="29" xfId="1" applyFont="1" applyFill="1" applyBorder="1" applyAlignment="1">
      <alignment horizontal="center" vertical="center" textRotation="90" wrapText="1" readingOrder="2"/>
    </xf>
    <xf numFmtId="0" fontId="369" fillId="0" borderId="285" xfId="21" applyFont="1" applyBorder="1" applyAlignment="1">
      <alignment horizontal="centerContinuous"/>
    </xf>
    <xf numFmtId="0" fontId="369" fillId="0" borderId="286" xfId="21" applyFont="1" applyBorder="1" applyAlignment="1">
      <alignment horizontal="centerContinuous"/>
    </xf>
    <xf numFmtId="0" fontId="369" fillId="0" borderId="287" xfId="21" applyFont="1" applyBorder="1" applyAlignment="1">
      <alignment horizontal="centerContinuous"/>
    </xf>
    <xf numFmtId="0" fontId="368" fillId="17" borderId="288" xfId="0" applyFont="1" applyFill="1" applyBorder="1" applyAlignment="1">
      <alignment textRotation="90"/>
    </xf>
    <xf numFmtId="0" fontId="368" fillId="17" borderId="289" xfId="0" applyFont="1" applyFill="1" applyBorder="1" applyAlignment="1">
      <alignment textRotation="90"/>
    </xf>
    <xf numFmtId="0" fontId="368" fillId="17" borderId="242" xfId="0" applyFont="1" applyFill="1" applyBorder="1" applyAlignment="1">
      <alignment textRotation="90"/>
    </xf>
    <xf numFmtId="0" fontId="368" fillId="17" borderId="290" xfId="0" applyFont="1" applyFill="1" applyBorder="1" applyAlignment="1">
      <alignment textRotation="90"/>
    </xf>
    <xf numFmtId="0" fontId="47" fillId="0" borderId="42" xfId="1" applyFont="1" applyBorder="1" applyAlignment="1" applyProtection="1">
      <alignment horizontal="center" vertical="center" shrinkToFit="1" readingOrder="2"/>
      <protection locked="0"/>
    </xf>
    <xf numFmtId="0" fontId="80" fillId="0" borderId="20" xfId="1" applyFont="1" applyBorder="1" applyAlignment="1">
      <alignment horizontal="center" vertical="center" shrinkToFit="1"/>
    </xf>
    <xf numFmtId="164" fontId="357" fillId="0" borderId="101" xfId="21" applyNumberFormat="1" applyFont="1" applyBorder="1" applyAlignment="1" applyProtection="1">
      <alignment shrinkToFit="1"/>
      <protection locked="0"/>
    </xf>
    <xf numFmtId="0" fontId="357" fillId="0" borderId="56" xfId="21" applyFont="1" applyBorder="1" applyAlignment="1" applyProtection="1">
      <alignment shrinkToFit="1"/>
      <protection locked="0"/>
    </xf>
    <xf numFmtId="0" fontId="357" fillId="0" borderId="40" xfId="21" applyFont="1" applyBorder="1" applyAlignment="1" applyProtection="1">
      <alignment shrinkToFit="1"/>
      <protection locked="0"/>
    </xf>
    <xf numFmtId="0" fontId="357" fillId="0" borderId="61" xfId="21" applyFont="1" applyBorder="1" applyAlignment="1" applyProtection="1">
      <alignment shrinkToFit="1"/>
      <protection locked="0"/>
    </xf>
    <xf numFmtId="0" fontId="7" fillId="0" borderId="49" xfId="1" applyFont="1" applyBorder="1" applyAlignment="1">
      <alignment horizontal="center" vertical="center" shrinkToFit="1"/>
    </xf>
    <xf numFmtId="0" fontId="7" fillId="0" borderId="86" xfId="1" applyFont="1" applyBorder="1" applyAlignment="1">
      <alignment horizontal="center" vertical="center" shrinkToFit="1"/>
    </xf>
    <xf numFmtId="0" fontId="7" fillId="0" borderId="83" xfId="1" applyFont="1" applyBorder="1" applyAlignment="1">
      <alignment horizontal="center" vertical="center" shrinkToFit="1"/>
    </xf>
    <xf numFmtId="0" fontId="7" fillId="0" borderId="87" xfId="1" applyFont="1" applyBorder="1" applyAlignment="1">
      <alignment horizontal="center" vertical="center" shrinkToFit="1"/>
    </xf>
    <xf numFmtId="0" fontId="15" fillId="36" borderId="40" xfId="21" applyFont="1" applyFill="1" applyBorder="1" applyAlignment="1" applyProtection="1">
      <alignment horizontal="center" vertical="center" shrinkToFit="1" readingOrder="2"/>
      <protection locked="0"/>
    </xf>
    <xf numFmtId="0" fontId="15" fillId="36" borderId="39" xfId="21" applyFont="1" applyFill="1" applyBorder="1" applyAlignment="1" applyProtection="1">
      <alignment horizontal="center" vertical="center" shrinkToFit="1" readingOrder="2"/>
      <protection locked="0"/>
    </xf>
    <xf numFmtId="0" fontId="15" fillId="36" borderId="0" xfId="22" applyFont="1" applyFill="1" applyAlignment="1" applyProtection="1">
      <alignment horizontal="centerContinuous" vertical="center" shrinkToFit="1" readingOrder="2"/>
      <protection locked="0"/>
    </xf>
    <xf numFmtId="0" fontId="357" fillId="36" borderId="0" xfId="22" applyFont="1" applyFill="1" applyAlignment="1">
      <alignment horizontal="centerContinuous"/>
    </xf>
    <xf numFmtId="0" fontId="15" fillId="36" borderId="0" xfId="0" applyFont="1" applyFill="1" applyAlignment="1" applyProtection="1">
      <alignment horizontal="centerContinuous" vertical="center" wrapText="1"/>
      <protection locked="0"/>
    </xf>
    <xf numFmtId="0" fontId="265" fillId="0" borderId="18" xfId="7" applyFont="1" applyBorder="1" applyAlignment="1">
      <alignment horizontal="center" vertical="center" shrinkToFit="1"/>
    </xf>
    <xf numFmtId="0" fontId="265" fillId="17" borderId="46" xfId="0" applyFont="1" applyFill="1" applyBorder="1" applyAlignment="1">
      <alignment horizontal="center" vertical="center" shrinkToFit="1"/>
    </xf>
    <xf numFmtId="0" fontId="265" fillId="17" borderId="101" xfId="7" applyFont="1" applyFill="1" applyBorder="1" applyAlignment="1">
      <alignment horizontal="center" vertical="center" shrinkToFit="1"/>
    </xf>
    <xf numFmtId="0" fontId="265" fillId="0" borderId="8" xfId="7" applyFont="1" applyBorder="1" applyAlignment="1">
      <alignment horizontal="center" vertical="center" shrinkToFit="1"/>
    </xf>
    <xf numFmtId="0" fontId="265" fillId="17" borderId="46" xfId="7" applyFont="1" applyFill="1" applyBorder="1" applyAlignment="1">
      <alignment horizontal="center" vertical="center" shrinkToFit="1"/>
    </xf>
    <xf numFmtId="9" fontId="13" fillId="17" borderId="93" xfId="7" applyNumberFormat="1" applyFont="1" applyFill="1" applyBorder="1" applyAlignment="1">
      <alignment horizontal="center" vertical="center" shrinkToFit="1"/>
    </xf>
    <xf numFmtId="0" fontId="265" fillId="0" borderId="55" xfId="7" applyFont="1" applyBorder="1" applyAlignment="1">
      <alignment horizontal="center" vertical="center" shrinkToFit="1"/>
    </xf>
    <xf numFmtId="0" fontId="265" fillId="17" borderId="31" xfId="7" applyFont="1" applyFill="1" applyBorder="1" applyAlignment="1">
      <alignment horizontal="center" vertical="center" shrinkToFit="1"/>
    </xf>
    <xf numFmtId="0" fontId="54" fillId="17" borderId="100" xfId="7" applyFont="1" applyFill="1" applyBorder="1" applyAlignment="1">
      <alignment horizontal="center" vertical="center" shrinkToFit="1"/>
    </xf>
    <xf numFmtId="0" fontId="265" fillId="0" borderId="26" xfId="7" applyFont="1" applyBorder="1" applyAlignment="1">
      <alignment horizontal="center" vertical="center" shrinkToFit="1"/>
    </xf>
    <xf numFmtId="0" fontId="265" fillId="17" borderId="82" xfId="7" applyFont="1" applyFill="1" applyBorder="1" applyAlignment="1">
      <alignment horizontal="center" vertical="center" shrinkToFit="1"/>
    </xf>
    <xf numFmtId="0" fontId="265" fillId="17" borderId="83" xfId="7" applyFont="1" applyFill="1" applyBorder="1" applyAlignment="1">
      <alignment horizontal="center" vertical="center" shrinkToFit="1"/>
    </xf>
    <xf numFmtId="0" fontId="265" fillId="17" borderId="87" xfId="7" applyFont="1" applyFill="1" applyBorder="1" applyAlignment="1">
      <alignment horizontal="center" vertical="center" shrinkToFit="1"/>
    </xf>
    <xf numFmtId="0" fontId="62" fillId="17" borderId="87" xfId="7" applyFont="1" applyFill="1" applyBorder="1" applyAlignment="1">
      <alignment horizontal="center" vertical="center" shrinkToFit="1"/>
    </xf>
    <xf numFmtId="0" fontId="265" fillId="17" borderId="32" xfId="7" applyFont="1" applyFill="1" applyBorder="1" applyAlignment="1">
      <alignment horizontal="center" vertical="center" shrinkToFit="1"/>
    </xf>
    <xf numFmtId="0" fontId="265" fillId="17" borderId="33" xfId="7" applyFont="1" applyFill="1" applyBorder="1" applyAlignment="1">
      <alignment horizontal="center" vertical="center" shrinkToFit="1"/>
    </xf>
    <xf numFmtId="9" fontId="265" fillId="0" borderId="18" xfId="7" applyNumberFormat="1" applyFont="1" applyBorder="1" applyAlignment="1">
      <alignment horizontal="center" vertical="center" shrinkToFit="1"/>
    </xf>
    <xf numFmtId="9" fontId="265" fillId="17" borderId="82" xfId="7" applyNumberFormat="1" applyFont="1" applyFill="1" applyBorder="1" applyAlignment="1">
      <alignment horizontal="center" vertical="center" shrinkToFit="1"/>
    </xf>
    <xf numFmtId="0" fontId="100" fillId="32" borderId="115" xfId="7" applyFont="1" applyFill="1" applyBorder="1" applyAlignment="1">
      <alignment horizontal="center" vertical="center" shrinkToFit="1" readingOrder="2"/>
    </xf>
    <xf numFmtId="0" fontId="265" fillId="17" borderId="47" xfId="7" applyFont="1" applyFill="1" applyBorder="1" applyAlignment="1">
      <alignment horizontal="center" vertical="center" shrinkToFit="1"/>
    </xf>
    <xf numFmtId="9" fontId="265" fillId="17" borderId="47" xfId="7" applyNumberFormat="1" applyFont="1" applyFill="1" applyBorder="1" applyAlignment="1">
      <alignment horizontal="center" vertical="center" shrinkToFit="1"/>
    </xf>
    <xf numFmtId="9" fontId="265" fillId="0" borderId="47" xfId="7" applyNumberFormat="1" applyFont="1" applyBorder="1" applyAlignment="1">
      <alignment horizontal="center" vertical="center" shrinkToFit="1"/>
    </xf>
    <xf numFmtId="0" fontId="0" fillId="0" borderId="23" xfId="0" applyBorder="1" applyAlignment="1" applyProtection="1">
      <alignment horizontal="center" vertical="center"/>
      <protection locked="0"/>
    </xf>
    <xf numFmtId="0" fontId="0" fillId="0" borderId="30" xfId="0" applyBorder="1" applyAlignment="1" applyProtection="1">
      <alignment horizontal="center" vertical="center"/>
      <protection locked="0"/>
    </xf>
    <xf numFmtId="0" fontId="0" fillId="0" borderId="71" xfId="0" applyBorder="1" applyAlignment="1" applyProtection="1">
      <alignment horizontal="center" vertical="center"/>
      <protection locked="0"/>
    </xf>
    <xf numFmtId="0" fontId="8" fillId="13" borderId="8" xfId="20" applyFont="1" applyFill="1" applyBorder="1" applyAlignment="1">
      <alignment horizontal="center" vertical="center" textRotation="90" shrinkToFit="1"/>
    </xf>
    <xf numFmtId="9" fontId="5" fillId="35" borderId="8" xfId="20" applyNumberFormat="1" applyFill="1" applyBorder="1" applyAlignment="1">
      <alignment horizontal="center" vertical="center" textRotation="90" shrinkToFit="1"/>
    </xf>
    <xf numFmtId="0" fontId="8" fillId="10" borderId="8" xfId="20" applyFont="1" applyFill="1" applyBorder="1" applyAlignment="1">
      <alignment horizontal="center" vertical="center" textRotation="90" shrinkToFit="1"/>
    </xf>
    <xf numFmtId="0" fontId="8" fillId="6" borderId="8" xfId="20" applyFont="1" applyFill="1" applyBorder="1" applyAlignment="1">
      <alignment horizontal="center" vertical="center" textRotation="90" shrinkToFit="1"/>
    </xf>
    <xf numFmtId="0" fontId="8" fillId="35" borderId="8" xfId="20" applyFont="1" applyFill="1" applyBorder="1" applyAlignment="1">
      <alignment horizontal="center" vertical="center" textRotation="90" shrinkToFit="1"/>
    </xf>
    <xf numFmtId="0" fontId="8" fillId="0" borderId="8" xfId="20" applyFont="1" applyBorder="1" applyAlignment="1">
      <alignment horizontal="center" vertical="center" textRotation="90" shrinkToFit="1"/>
    </xf>
    <xf numFmtId="0" fontId="5" fillId="13" borderId="40" xfId="20" applyFill="1" applyBorder="1" applyAlignment="1">
      <alignment horizontal="center" vertical="center" textRotation="90" shrinkToFit="1"/>
    </xf>
    <xf numFmtId="0" fontId="5" fillId="17" borderId="40" xfId="20" applyFill="1" applyBorder="1" applyAlignment="1">
      <alignment horizontal="center" vertical="center" textRotation="90" shrinkToFit="1"/>
    </xf>
    <xf numFmtId="9" fontId="5" fillId="17" borderId="40" xfId="20" applyNumberFormat="1" applyFill="1" applyBorder="1" applyAlignment="1">
      <alignment horizontal="center" vertical="center" textRotation="90" shrinkToFit="1"/>
    </xf>
    <xf numFmtId="0" fontId="5" fillId="17" borderId="8" xfId="20" applyFill="1" applyBorder="1" applyAlignment="1">
      <alignment horizontal="center" vertical="center" textRotation="90" shrinkToFit="1"/>
    </xf>
    <xf numFmtId="0" fontId="5" fillId="13" borderId="8" xfId="20" applyFill="1" applyBorder="1" applyAlignment="1">
      <alignment horizontal="center" vertical="center" textRotation="90" shrinkToFit="1"/>
    </xf>
    <xf numFmtId="0" fontId="5" fillId="6" borderId="8" xfId="20" applyFill="1" applyBorder="1" applyAlignment="1">
      <alignment horizontal="center" vertical="center" textRotation="90" shrinkToFit="1"/>
    </xf>
    <xf numFmtId="0" fontId="5" fillId="6" borderId="40" xfId="20" applyFill="1" applyBorder="1" applyAlignment="1">
      <alignment horizontal="center" vertical="center" textRotation="90" shrinkToFit="1"/>
    </xf>
    <xf numFmtId="9" fontId="5" fillId="17" borderId="8" xfId="20" applyNumberFormat="1" applyFill="1" applyBorder="1" applyAlignment="1">
      <alignment horizontal="center" vertical="center" textRotation="90" shrinkToFit="1"/>
    </xf>
    <xf numFmtId="0" fontId="95" fillId="71" borderId="105" xfId="0" applyFont="1" applyFill="1" applyBorder="1" applyAlignment="1" applyProtection="1">
      <alignment horizontal="center"/>
      <protection locked="0"/>
    </xf>
    <xf numFmtId="0" fontId="8" fillId="15" borderId="0" xfId="0" applyFont="1" applyFill="1" applyAlignment="1">
      <alignment horizontal="center"/>
    </xf>
    <xf numFmtId="0" fontId="1" fillId="0" borderId="8" xfId="20" applyFont="1" applyBorder="1" applyAlignment="1" applyProtection="1">
      <alignment horizontal="center" vertical="center" textRotation="90" shrinkToFit="1"/>
      <protection locked="0"/>
    </xf>
    <xf numFmtId="0" fontId="358" fillId="23" borderId="231" xfId="7" applyFont="1" applyFill="1" applyBorder="1" applyAlignment="1" applyProtection="1">
      <alignment horizontal="center" vertical="center" textRotation="90" wrapText="1" readingOrder="2"/>
      <protection locked="0"/>
    </xf>
    <xf numFmtId="0" fontId="358" fillId="23" borderId="236" xfId="7" applyFont="1" applyFill="1" applyBorder="1" applyAlignment="1" applyProtection="1">
      <alignment horizontal="center" vertical="center" textRotation="90" wrapText="1" readingOrder="2"/>
      <protection locked="0"/>
    </xf>
    <xf numFmtId="0" fontId="358" fillId="23" borderId="39" xfId="7" applyFont="1" applyFill="1" applyBorder="1" applyAlignment="1" applyProtection="1">
      <alignment horizontal="center" vertical="center" textRotation="90" wrapText="1" readingOrder="2"/>
      <protection locked="0"/>
    </xf>
    <xf numFmtId="0" fontId="358" fillId="23" borderId="40" xfId="7" applyFont="1" applyFill="1" applyBorder="1" applyAlignment="1" applyProtection="1">
      <alignment horizontal="center" vertical="center" textRotation="90" wrapText="1" readingOrder="2"/>
      <protection locked="0"/>
    </xf>
    <xf numFmtId="0" fontId="90" fillId="23" borderId="228" xfId="7" applyFont="1" applyFill="1" applyBorder="1" applyAlignment="1">
      <alignment horizontal="center" vertical="center" textRotation="90" shrinkToFit="1" readingOrder="2"/>
    </xf>
    <xf numFmtId="0" fontId="408" fillId="57" borderId="0" xfId="21" applyFont="1" applyFill="1" applyAlignment="1" applyProtection="1">
      <alignment horizontal="centerContinuous"/>
      <protection locked="0"/>
    </xf>
    <xf numFmtId="0" fontId="15" fillId="0" borderId="49" xfId="21" applyFont="1" applyBorder="1" applyAlignment="1" applyProtection="1">
      <alignment horizontal="center" vertical="center" shrinkToFit="1" readingOrder="2"/>
      <protection locked="0"/>
    </xf>
    <xf numFmtId="0" fontId="40" fillId="0" borderId="0" xfId="7" applyFont="1" applyProtection="1">
      <protection locked="0"/>
    </xf>
    <xf numFmtId="0" fontId="41" fillId="0" borderId="0" xfId="7" applyFont="1" applyProtection="1">
      <protection locked="0"/>
    </xf>
    <xf numFmtId="0" fontId="42" fillId="0" borderId="0" xfId="7" applyFont="1" applyAlignment="1" applyProtection="1">
      <alignment horizontal="center" vertical="center"/>
      <protection locked="0"/>
    </xf>
    <xf numFmtId="0" fontId="178" fillId="41" borderId="68" xfId="7" applyFont="1" applyFill="1" applyBorder="1" applyAlignment="1" applyProtection="1">
      <alignment horizontal="center" vertical="center" wrapText="1" readingOrder="2"/>
      <protection locked="0"/>
    </xf>
    <xf numFmtId="0" fontId="40" fillId="0" borderId="0" xfId="7" applyFont="1" applyAlignment="1" applyProtection="1">
      <alignment horizontal="center" vertical="center"/>
      <protection locked="0"/>
    </xf>
    <xf numFmtId="0" fontId="40" fillId="0" borderId="0" xfId="7" applyFont="1" applyAlignment="1" applyProtection="1">
      <alignment horizontal="centerContinuous" vertical="center"/>
      <protection locked="0"/>
    </xf>
    <xf numFmtId="0" fontId="40" fillId="0" borderId="0" xfId="7" applyFont="1" applyAlignment="1" applyProtection="1">
      <alignment vertical="center"/>
      <protection locked="0"/>
    </xf>
    <xf numFmtId="0" fontId="41" fillId="13" borderId="79" xfId="7" applyFont="1" applyFill="1" applyBorder="1" applyProtection="1">
      <protection locked="0"/>
    </xf>
    <xf numFmtId="0" fontId="40" fillId="13" borderId="79" xfId="7" applyFont="1" applyFill="1" applyBorder="1" applyAlignment="1" applyProtection="1">
      <alignment vertical="center" wrapText="1" readingOrder="2"/>
      <protection locked="0"/>
    </xf>
    <xf numFmtId="0" fontId="40" fillId="13" borderId="21" xfId="7" applyFont="1" applyFill="1" applyBorder="1" applyAlignment="1" applyProtection="1">
      <alignment vertical="center" wrapText="1" readingOrder="2"/>
      <protection locked="0"/>
    </xf>
    <xf numFmtId="0" fontId="40" fillId="34" borderId="48" xfId="7" applyFont="1" applyFill="1" applyBorder="1" applyAlignment="1" applyProtection="1">
      <alignment vertical="center" wrapText="1" readingOrder="2"/>
      <protection locked="0"/>
    </xf>
    <xf numFmtId="0" fontId="40" fillId="34" borderId="19" xfId="7" applyFont="1" applyFill="1" applyBorder="1" applyAlignment="1" applyProtection="1">
      <alignment vertical="center" wrapText="1" readingOrder="2"/>
      <protection locked="0"/>
    </xf>
    <xf numFmtId="0" fontId="40" fillId="13" borderId="80" xfId="7" applyFont="1" applyFill="1" applyBorder="1" applyAlignment="1" applyProtection="1">
      <alignment horizontal="center" vertical="center"/>
      <protection locked="0"/>
    </xf>
    <xf numFmtId="0" fontId="40" fillId="13" borderId="20" xfId="7" applyFont="1" applyFill="1" applyBorder="1" applyAlignment="1" applyProtection="1">
      <alignment horizontal="center" vertical="center" wrapText="1" readingOrder="2"/>
      <protection locked="0"/>
    </xf>
    <xf numFmtId="0" fontId="40" fillId="13" borderId="80" xfId="7" applyFont="1" applyFill="1" applyBorder="1" applyAlignment="1" applyProtection="1">
      <alignment vertical="center" wrapText="1" readingOrder="2"/>
      <protection locked="0"/>
    </xf>
    <xf numFmtId="0" fontId="40" fillId="13" borderId="20" xfId="7" applyFont="1" applyFill="1" applyBorder="1" applyAlignment="1" applyProtection="1">
      <alignment vertical="center" wrapText="1" readingOrder="2"/>
      <protection locked="0"/>
    </xf>
    <xf numFmtId="0" fontId="40" fillId="13" borderId="88" xfId="7" applyFont="1" applyFill="1" applyBorder="1" applyAlignment="1" applyProtection="1">
      <alignment horizontal="center" vertical="center" textRotation="90" wrapText="1" readingOrder="2"/>
      <protection locked="0"/>
    </xf>
    <xf numFmtId="0" fontId="40" fillId="13" borderId="50" xfId="7" applyFont="1" applyFill="1" applyBorder="1" applyAlignment="1" applyProtection="1">
      <alignment horizontal="center" vertical="center" textRotation="90" wrapText="1" readingOrder="2"/>
      <protection locked="0"/>
    </xf>
    <xf numFmtId="0" fontId="40" fillId="13" borderId="89" xfId="7" applyFont="1" applyFill="1" applyBorder="1" applyAlignment="1" applyProtection="1">
      <alignment horizontal="center" vertical="center" textRotation="90" wrapText="1" readingOrder="2"/>
      <protection locked="0"/>
    </xf>
    <xf numFmtId="0" fontId="40" fillId="13" borderId="67" xfId="7" applyFont="1" applyFill="1" applyBorder="1" applyAlignment="1" applyProtection="1">
      <alignment horizontal="center" vertical="center" wrapText="1" readingOrder="2"/>
      <protection locked="0"/>
    </xf>
    <xf numFmtId="0" fontId="40" fillId="34" borderId="66" xfId="7" applyFont="1" applyFill="1" applyBorder="1" applyAlignment="1" applyProtection="1">
      <alignment horizontal="center" vertical="center" textRotation="90" wrapText="1" readingOrder="2"/>
      <protection locked="0"/>
    </xf>
    <xf numFmtId="0" fontId="40" fillId="13" borderId="90" xfId="7" applyFont="1" applyFill="1" applyBorder="1" applyAlignment="1" applyProtection="1">
      <alignment horizontal="center" vertical="center" textRotation="90" wrapText="1" readingOrder="2"/>
      <protection locked="0"/>
    </xf>
    <xf numFmtId="0" fontId="40" fillId="13" borderId="86" xfId="7" applyFont="1" applyFill="1" applyBorder="1" applyAlignment="1" applyProtection="1">
      <alignment horizontal="center" vertical="center" textRotation="90" wrapText="1" readingOrder="2"/>
      <protection locked="0"/>
    </xf>
    <xf numFmtId="0" fontId="40" fillId="13" borderId="83" xfId="7" applyFont="1" applyFill="1" applyBorder="1" applyAlignment="1" applyProtection="1">
      <alignment horizontal="center" vertical="center" textRotation="90" wrapText="1" readingOrder="2"/>
      <protection locked="0"/>
    </xf>
    <xf numFmtId="0" fontId="40" fillId="13" borderId="91" xfId="7" applyFont="1" applyFill="1" applyBorder="1" applyAlignment="1" applyProtection="1">
      <alignment horizontal="center" vertical="center" textRotation="90" wrapText="1" readingOrder="2"/>
      <protection locked="0"/>
    </xf>
    <xf numFmtId="0" fontId="40" fillId="13" borderId="49" xfId="7" applyFont="1" applyFill="1" applyBorder="1" applyAlignment="1" applyProtection="1">
      <alignment horizontal="center" vertical="center" textRotation="90" wrapText="1" readingOrder="2"/>
      <protection locked="0"/>
    </xf>
    <xf numFmtId="0" fontId="55" fillId="13" borderId="92" xfId="7" applyFont="1" applyFill="1" applyBorder="1" applyAlignment="1" applyProtection="1">
      <alignment horizontal="center" vertical="center" wrapText="1" readingOrder="2"/>
      <protection locked="0"/>
    </xf>
    <xf numFmtId="0" fontId="40" fillId="13" borderId="70" xfId="7" applyFont="1" applyFill="1" applyBorder="1" applyAlignment="1" applyProtection="1">
      <alignment horizontal="center" vertical="center" shrinkToFit="1" readingOrder="2"/>
      <protection locked="0"/>
    </xf>
    <xf numFmtId="0" fontId="42" fillId="13" borderId="86" xfId="7" applyFont="1" applyFill="1" applyBorder="1" applyAlignment="1" applyProtection="1">
      <alignment horizontal="center" vertical="center" wrapText="1" readingOrder="2"/>
      <protection locked="0"/>
    </xf>
    <xf numFmtId="0" fontId="42" fillId="13" borderId="83" xfId="7" applyFont="1" applyFill="1" applyBorder="1" applyAlignment="1" applyProtection="1">
      <alignment horizontal="center" vertical="center" wrapText="1" readingOrder="2"/>
      <protection locked="0"/>
    </xf>
    <xf numFmtId="0" fontId="40" fillId="13" borderId="83" xfId="7" applyFont="1" applyFill="1" applyBorder="1" applyAlignment="1" applyProtection="1">
      <alignment horizontal="center" vertical="center" wrapText="1" readingOrder="2"/>
      <protection locked="0"/>
    </xf>
    <xf numFmtId="0" fontId="40" fillId="13" borderId="87" xfId="7" applyFont="1" applyFill="1" applyBorder="1" applyAlignment="1" applyProtection="1">
      <alignment horizontal="center" vertical="center" wrapText="1" readingOrder="2"/>
      <protection locked="0"/>
    </xf>
    <xf numFmtId="0" fontId="56" fillId="13" borderId="8" xfId="7" applyFont="1" applyFill="1" applyBorder="1" applyAlignment="1" applyProtection="1">
      <alignment horizontal="center" vertical="center" textRotation="90" wrapText="1" readingOrder="2"/>
      <protection locked="0"/>
    </xf>
    <xf numFmtId="0" fontId="40" fillId="13" borderId="93" xfId="7" applyFont="1" applyFill="1" applyBorder="1" applyAlignment="1" applyProtection="1">
      <alignment horizontal="center" vertical="center" shrinkToFit="1" readingOrder="2"/>
      <protection locked="0"/>
    </xf>
    <xf numFmtId="1" fontId="40" fillId="13" borderId="93" xfId="7" applyNumberFormat="1" applyFont="1" applyFill="1" applyBorder="1" applyAlignment="1" applyProtection="1">
      <alignment horizontal="center" vertical="center" shrinkToFit="1" readingOrder="2"/>
      <protection locked="0"/>
    </xf>
    <xf numFmtId="0" fontId="40" fillId="13" borderId="94" xfId="7" applyFont="1" applyFill="1" applyBorder="1" applyAlignment="1" applyProtection="1">
      <alignment horizontal="center" vertical="center" shrinkToFit="1" readingOrder="2"/>
      <protection locked="0"/>
    </xf>
    <xf numFmtId="9" fontId="40" fillId="34" borderId="95" xfId="7" applyNumberFormat="1" applyFont="1" applyFill="1" applyBorder="1" applyAlignment="1" applyProtection="1">
      <alignment horizontal="center" vertical="center" shrinkToFit="1"/>
      <protection locked="0"/>
    </xf>
    <xf numFmtId="9" fontId="40" fillId="34" borderId="96" xfId="7" applyNumberFormat="1" applyFont="1" applyFill="1" applyBorder="1" applyAlignment="1" applyProtection="1">
      <alignment horizontal="center" vertical="center" shrinkToFit="1"/>
      <protection locked="0"/>
    </xf>
    <xf numFmtId="0" fontId="40" fillId="13" borderId="99" xfId="7" applyFont="1" applyFill="1" applyBorder="1" applyAlignment="1" applyProtection="1">
      <alignment horizontal="center" vertical="center" shrinkToFit="1" readingOrder="2"/>
      <protection locked="0"/>
    </xf>
    <xf numFmtId="0" fontId="40" fillId="13" borderId="102" xfId="7" applyFont="1" applyFill="1" applyBorder="1" applyAlignment="1" applyProtection="1">
      <alignment horizontal="center" vertical="center" shrinkToFit="1" readingOrder="2"/>
      <protection locked="0"/>
    </xf>
    <xf numFmtId="0" fontId="41" fillId="34" borderId="81" xfId="7" applyFont="1" applyFill="1" applyBorder="1" applyAlignment="1" applyProtection="1">
      <alignment horizontal="center" vertical="center" shrinkToFit="1"/>
      <protection locked="0"/>
    </xf>
    <xf numFmtId="0" fontId="41" fillId="34" borderId="107" xfId="7" applyFont="1" applyFill="1" applyBorder="1" applyAlignment="1" applyProtection="1">
      <alignment horizontal="center" vertical="center" shrinkToFit="1"/>
      <protection locked="0"/>
    </xf>
    <xf numFmtId="0" fontId="40" fillId="34" borderId="33" xfId="7" applyFont="1" applyFill="1" applyBorder="1" applyAlignment="1" applyProtection="1">
      <alignment horizontal="center" vertical="center" shrinkToFit="1"/>
      <protection locked="0"/>
    </xf>
    <xf numFmtId="0" fontId="40" fillId="34" borderId="50" xfId="7" applyFont="1" applyFill="1" applyBorder="1" applyAlignment="1" applyProtection="1">
      <alignment horizontal="center" vertical="center" shrinkToFit="1"/>
      <protection locked="0"/>
    </xf>
    <xf numFmtId="0" fontId="61" fillId="13" borderId="20" xfId="7" applyFont="1" applyFill="1" applyBorder="1" applyAlignment="1" applyProtection="1">
      <alignment vertical="center"/>
      <protection locked="0"/>
    </xf>
    <xf numFmtId="0" fontId="42" fillId="13" borderId="0" xfId="7" applyFont="1" applyFill="1" applyAlignment="1" applyProtection="1">
      <alignment horizontal="center" vertical="center" wrapText="1"/>
      <protection locked="0"/>
    </xf>
    <xf numFmtId="0" fontId="62" fillId="13" borderId="0" xfId="7" applyFont="1" applyFill="1" applyAlignment="1" applyProtection="1">
      <alignment vertical="center" wrapText="1"/>
      <protection locked="0"/>
    </xf>
    <xf numFmtId="0" fontId="16" fillId="13" borderId="0" xfId="7" applyFill="1" applyProtection="1">
      <protection locked="0"/>
    </xf>
    <xf numFmtId="0" fontId="63" fillId="13" borderId="0" xfId="7" applyFont="1" applyFill="1" applyAlignment="1" applyProtection="1">
      <alignment horizontal="center" vertical="center"/>
      <protection locked="0"/>
    </xf>
    <xf numFmtId="0" fontId="42" fillId="13" borderId="0" xfId="7" applyFont="1" applyFill="1" applyAlignment="1" applyProtection="1">
      <alignment horizontal="centerContinuous" vertical="center" wrapText="1"/>
      <protection locked="0"/>
    </xf>
    <xf numFmtId="0" fontId="16" fillId="0" borderId="0" xfId="7" applyAlignment="1" applyProtection="1">
      <alignment horizontal="centerContinuous"/>
      <protection locked="0"/>
    </xf>
    <xf numFmtId="0" fontId="62" fillId="13" borderId="0" xfId="7" applyFont="1" applyFill="1" applyAlignment="1" applyProtection="1">
      <alignment horizontal="centerContinuous" vertical="center" wrapText="1"/>
      <protection locked="0"/>
    </xf>
    <xf numFmtId="0" fontId="62" fillId="13" borderId="0" xfId="7" applyFont="1" applyFill="1" applyAlignment="1" applyProtection="1">
      <alignment horizontal="center" vertical="center" wrapText="1"/>
      <protection locked="0"/>
    </xf>
    <xf numFmtId="0" fontId="62" fillId="13" borderId="0" xfId="7" applyFont="1" applyFill="1" applyAlignment="1" applyProtection="1">
      <alignment horizontal="right" vertical="center" wrapText="1"/>
      <protection locked="0"/>
    </xf>
    <xf numFmtId="0" fontId="0" fillId="6" borderId="0" xfId="0" applyFill="1" applyAlignment="1">
      <alignment horizontal="center" vertical="center"/>
    </xf>
    <xf numFmtId="0" fontId="0" fillId="6" borderId="0" xfId="0" applyFill="1" applyAlignment="1">
      <alignment horizontal="center"/>
    </xf>
    <xf numFmtId="1" fontId="9" fillId="74" borderId="1" xfId="0" applyNumberFormat="1" applyFont="1" applyFill="1" applyBorder="1" applyAlignment="1">
      <alignment horizontal="center" vertical="center"/>
    </xf>
    <xf numFmtId="1" fontId="9" fillId="75" borderId="1" xfId="0" applyNumberFormat="1" applyFont="1" applyFill="1" applyBorder="1" applyAlignment="1">
      <alignment horizontal="center" vertical="center"/>
    </xf>
    <xf numFmtId="0" fontId="9" fillId="75" borderId="1" xfId="0" applyFont="1" applyFill="1" applyBorder="1" applyAlignment="1">
      <alignment horizontal="center" vertical="center"/>
    </xf>
    <xf numFmtId="0" fontId="9" fillId="74" borderId="1" xfId="0" applyFont="1" applyFill="1" applyBorder="1" applyAlignment="1">
      <alignment horizontal="center" vertical="center"/>
    </xf>
    <xf numFmtId="0" fontId="0" fillId="0" borderId="100" xfId="0" applyBorder="1"/>
    <xf numFmtId="0" fontId="0" fillId="0" borderId="105" xfId="0" applyBorder="1"/>
    <xf numFmtId="0" fontId="0" fillId="0" borderId="99" xfId="0" applyBorder="1"/>
    <xf numFmtId="0" fontId="0" fillId="0" borderId="93" xfId="0" applyBorder="1"/>
    <xf numFmtId="0" fontId="0" fillId="0" borderId="46" xfId="0" applyBorder="1"/>
    <xf numFmtId="0" fontId="0" fillId="0" borderId="49" xfId="0" applyBorder="1"/>
    <xf numFmtId="0" fontId="0" fillId="0" borderId="33" xfId="0" applyBorder="1"/>
    <xf numFmtId="0" fontId="8" fillId="5" borderId="117" xfId="0" applyFont="1" applyFill="1" applyBorder="1"/>
    <xf numFmtId="1" fontId="8" fillId="0" borderId="38" xfId="0" applyNumberFormat="1" applyFont="1" applyBorder="1" applyAlignment="1">
      <alignment horizontal="center" vertical="center"/>
    </xf>
    <xf numFmtId="0" fontId="8" fillId="5" borderId="78" xfId="0" applyFont="1" applyFill="1" applyBorder="1"/>
    <xf numFmtId="1" fontId="8" fillId="0" borderId="106" xfId="0" applyNumberFormat="1" applyFont="1" applyBorder="1" applyAlignment="1">
      <alignment horizontal="center"/>
    </xf>
    <xf numFmtId="0" fontId="8" fillId="0" borderId="106" xfId="0" applyFont="1" applyBorder="1"/>
    <xf numFmtId="0" fontId="8" fillId="0" borderId="106" xfId="0" applyFont="1" applyBorder="1" applyAlignment="1">
      <alignment horizontal="center"/>
    </xf>
    <xf numFmtId="1" fontId="8" fillId="0" borderId="70" xfId="0" applyNumberFormat="1" applyFont="1" applyBorder="1" applyAlignment="1">
      <alignment horizontal="center" vertical="center"/>
    </xf>
    <xf numFmtId="1" fontId="8" fillId="0" borderId="71" xfId="0" applyNumberFormat="1" applyFont="1" applyBorder="1" applyAlignment="1">
      <alignment horizontal="center" vertical="center"/>
    </xf>
    <xf numFmtId="1" fontId="8" fillId="0" borderId="28" xfId="0" applyNumberFormat="1" applyFont="1" applyBorder="1" applyAlignment="1">
      <alignment horizontal="center"/>
    </xf>
    <xf numFmtId="0" fontId="8" fillId="0" borderId="28" xfId="0" applyFont="1" applyBorder="1" applyAlignment="1">
      <alignment horizontal="center"/>
    </xf>
    <xf numFmtId="1" fontId="8" fillId="0" borderId="39" xfId="0" applyNumberFormat="1" applyFont="1" applyBorder="1" applyAlignment="1">
      <alignment horizontal="center" vertical="center"/>
    </xf>
    <xf numFmtId="1" fontId="8" fillId="0" borderId="114" xfId="0" applyNumberFormat="1" applyFont="1" applyBorder="1" applyAlignment="1">
      <alignment horizontal="center" vertical="center"/>
    </xf>
    <xf numFmtId="0" fontId="9" fillId="3" borderId="81" xfId="0" applyFont="1" applyFill="1" applyBorder="1"/>
    <xf numFmtId="0" fontId="9" fillId="3" borderId="91" xfId="0" applyFont="1" applyFill="1" applyBorder="1" applyAlignment="1">
      <alignment horizontal="center"/>
    </xf>
    <xf numFmtId="0" fontId="9" fillId="3" borderId="91" xfId="0" applyFont="1" applyFill="1" applyBorder="1"/>
    <xf numFmtId="0" fontId="9" fillId="3" borderId="83" xfId="0" applyFont="1" applyFill="1" applyBorder="1" applyAlignment="1">
      <alignment horizontal="center" vertical="center"/>
    </xf>
    <xf numFmtId="0" fontId="9" fillId="3" borderId="87" xfId="0" applyFont="1" applyFill="1" applyBorder="1" applyAlignment="1">
      <alignment horizontal="center" vertical="center"/>
    </xf>
    <xf numFmtId="0" fontId="9" fillId="2" borderId="72" xfId="0" applyFont="1" applyFill="1" applyBorder="1" applyAlignment="1">
      <alignment horizontal="center" vertical="center"/>
    </xf>
    <xf numFmtId="0" fontId="9" fillId="2" borderId="20" xfId="0" applyFont="1" applyFill="1" applyBorder="1" applyAlignment="1">
      <alignment horizontal="center" vertical="center"/>
    </xf>
    <xf numFmtId="0" fontId="9" fillId="2" borderId="113" xfId="0" applyFont="1" applyFill="1" applyBorder="1" applyAlignment="1">
      <alignment horizontal="center" vertical="center"/>
    </xf>
    <xf numFmtId="1" fontId="8" fillId="0" borderId="117" xfId="0" applyNumberFormat="1" applyFont="1" applyBorder="1"/>
    <xf numFmtId="1" fontId="8" fillId="0" borderId="78" xfId="0" applyNumberFormat="1" applyFont="1" applyBorder="1"/>
    <xf numFmtId="0" fontId="8" fillId="0" borderId="308" xfId="0" applyFont="1" applyBorder="1"/>
    <xf numFmtId="0" fontId="8" fillId="0" borderId="309" xfId="0" applyFont="1" applyBorder="1" applyAlignment="1">
      <alignment horizontal="center"/>
    </xf>
    <xf numFmtId="0" fontId="8" fillId="0" borderId="310" xfId="0" applyFont="1" applyBorder="1"/>
    <xf numFmtId="0" fontId="8" fillId="0" borderId="311" xfId="0" applyFont="1" applyBorder="1" applyAlignment="1">
      <alignment horizontal="center"/>
    </xf>
    <xf numFmtId="0" fontId="8" fillId="0" borderId="50" xfId="0" applyFont="1" applyBorder="1"/>
    <xf numFmtId="0" fontId="8" fillId="0" borderId="42" xfId="0" applyFont="1" applyBorder="1"/>
    <xf numFmtId="0" fontId="0" fillId="0" borderId="42" xfId="0" applyBorder="1" applyAlignment="1">
      <alignment horizontal="center" vertical="center"/>
    </xf>
    <xf numFmtId="0" fontId="0" fillId="0" borderId="42" xfId="0" applyBorder="1" applyAlignment="1">
      <alignment horizontal="center"/>
    </xf>
    <xf numFmtId="0" fontId="8" fillId="0" borderId="312" xfId="0" applyFont="1" applyBorder="1"/>
    <xf numFmtId="0" fontId="0" fillId="5" borderId="42" xfId="0" applyFill="1" applyBorder="1"/>
    <xf numFmtId="0" fontId="8" fillId="0" borderId="313" xfId="0" applyFont="1" applyBorder="1" applyAlignment="1">
      <alignment horizontal="center"/>
    </xf>
    <xf numFmtId="0" fontId="8" fillId="0" borderId="107" xfId="0" applyFont="1" applyBorder="1"/>
    <xf numFmtId="0" fontId="8" fillId="0" borderId="112" xfId="0" applyFont="1" applyBorder="1" applyAlignment="1">
      <alignment horizontal="center"/>
    </xf>
    <xf numFmtId="0" fontId="9" fillId="4" borderId="81" xfId="0" applyFont="1" applyFill="1" applyBorder="1"/>
    <xf numFmtId="0" fontId="9" fillId="4" borderId="32" xfId="0" applyFont="1" applyFill="1" applyBorder="1"/>
    <xf numFmtId="0" fontId="9" fillId="4" borderId="32" xfId="0" applyFont="1" applyFill="1" applyBorder="1" applyAlignment="1">
      <alignment horizontal="center" vertical="center"/>
    </xf>
    <xf numFmtId="0" fontId="9" fillId="4" borderId="32" xfId="0" applyFont="1" applyFill="1" applyBorder="1" applyAlignment="1">
      <alignment horizontal="center"/>
    </xf>
    <xf numFmtId="0" fontId="9" fillId="4" borderId="33" xfId="0" applyFont="1" applyFill="1" applyBorder="1" applyAlignment="1">
      <alignment horizontal="center"/>
    </xf>
    <xf numFmtId="0" fontId="8" fillId="0" borderId="0" xfId="0" applyFont="1" applyAlignment="1">
      <alignment horizontal="centerContinuous" vertical="center"/>
    </xf>
    <xf numFmtId="0" fontId="8" fillId="5" borderId="0" xfId="0" applyFont="1" applyFill="1"/>
    <xf numFmtId="0" fontId="8" fillId="5" borderId="2" xfId="0" applyFont="1" applyFill="1" applyBorder="1"/>
    <xf numFmtId="1" fontId="8" fillId="0" borderId="72" xfId="0" applyNumberFormat="1" applyFont="1" applyBorder="1"/>
    <xf numFmtId="0" fontId="8" fillId="0" borderId="19" xfId="0" applyFont="1" applyBorder="1"/>
    <xf numFmtId="0" fontId="8" fillId="0" borderId="24" xfId="0" applyFont="1" applyBorder="1" applyAlignment="1">
      <alignment horizontal="center" vertical="center"/>
    </xf>
    <xf numFmtId="0" fontId="8" fillId="0" borderId="116" xfId="0" applyFont="1" applyBorder="1" applyAlignment="1">
      <alignment horizontal="center" vertical="center"/>
    </xf>
    <xf numFmtId="0" fontId="8" fillId="0" borderId="105" xfId="0" applyFont="1" applyBorder="1" applyAlignment="1">
      <alignment horizontal="center" vertical="center"/>
    </xf>
    <xf numFmtId="0" fontId="8" fillId="0" borderId="94" xfId="0" applyFont="1" applyBorder="1" applyAlignment="1">
      <alignment horizontal="center" vertical="center"/>
    </xf>
    <xf numFmtId="0" fontId="8" fillId="0" borderId="99" xfId="0" applyFont="1" applyBorder="1" applyAlignment="1">
      <alignment horizontal="center" vertical="center"/>
    </xf>
    <xf numFmtId="0" fontId="8" fillId="0" borderId="102" xfId="0" applyFont="1" applyBorder="1" applyAlignment="1">
      <alignment horizontal="center" vertical="center"/>
    </xf>
    <xf numFmtId="0" fontId="95" fillId="68" borderId="99" xfId="0" applyFont="1" applyFill="1" applyBorder="1" applyAlignment="1" applyProtection="1">
      <alignment horizontal="center" shrinkToFit="1"/>
      <protection locked="0"/>
    </xf>
    <xf numFmtId="0" fontId="95" fillId="69" borderId="99" xfId="0" applyFont="1" applyFill="1" applyBorder="1" applyAlignment="1" applyProtection="1">
      <alignment horizontal="center" shrinkToFit="1"/>
      <protection locked="0"/>
    </xf>
    <xf numFmtId="0" fontId="95" fillId="68" borderId="99" xfId="0" applyFont="1" applyFill="1" applyBorder="1" applyAlignment="1">
      <alignment horizontal="center" shrinkToFit="1"/>
    </xf>
    <xf numFmtId="0" fontId="95" fillId="69" borderId="99" xfId="0" applyFont="1" applyFill="1" applyBorder="1" applyAlignment="1">
      <alignment horizontal="center" shrinkToFit="1"/>
    </xf>
    <xf numFmtId="0" fontId="95" fillId="69" borderId="102" xfId="0" applyFont="1" applyFill="1" applyBorder="1" applyAlignment="1">
      <alignment horizontal="center" shrinkToFit="1"/>
    </xf>
    <xf numFmtId="0" fontId="10" fillId="0" borderId="0" xfId="0" applyFont="1" applyAlignment="1">
      <alignment horizontal="center" vertical="center"/>
    </xf>
    <xf numFmtId="0" fontId="252" fillId="17" borderId="79" xfId="0" applyFont="1" applyFill="1" applyBorder="1" applyAlignment="1">
      <alignment horizontal="center" vertical="center" wrapText="1"/>
    </xf>
    <xf numFmtId="0" fontId="253" fillId="17" borderId="79" xfId="0" applyFont="1" applyFill="1" applyBorder="1" applyAlignment="1">
      <alignment horizontal="center" vertical="center" wrapText="1"/>
    </xf>
    <xf numFmtId="0" fontId="350" fillId="0" borderId="47" xfId="0" applyFont="1" applyBorder="1" applyAlignment="1">
      <alignment horizontal="center" vertical="center" wrapText="1" readingOrder="2"/>
    </xf>
    <xf numFmtId="0" fontId="350" fillId="0" borderId="48" xfId="0" applyFont="1" applyBorder="1" applyAlignment="1">
      <alignment horizontal="center" vertical="center" wrapText="1" readingOrder="2"/>
    </xf>
    <xf numFmtId="0" fontId="350" fillId="0" borderId="19" xfId="0" applyFont="1" applyBorder="1" applyAlignment="1">
      <alignment horizontal="center" vertical="center" wrapText="1" readingOrder="2"/>
    </xf>
    <xf numFmtId="0" fontId="350" fillId="0" borderId="79" xfId="0" applyFont="1" applyBorder="1" applyAlignment="1">
      <alignment horizontal="center" vertical="center" wrapText="1" readingOrder="2"/>
    </xf>
    <xf numFmtId="0" fontId="258" fillId="0" borderId="94" xfId="0" applyFont="1" applyBorder="1" applyAlignment="1">
      <alignment horizontal="center" vertical="center" shrinkToFit="1" readingOrder="2"/>
    </xf>
    <xf numFmtId="0" fontId="153" fillId="0" borderId="94" xfId="0" applyFont="1" applyBorder="1" applyAlignment="1">
      <alignment horizontal="center" vertical="center" shrinkToFit="1" readingOrder="2"/>
    </xf>
    <xf numFmtId="0" fontId="350" fillId="0" borderId="49" xfId="0" applyFont="1" applyBorder="1" applyAlignment="1">
      <alignment horizontal="center" vertical="center" shrinkToFit="1" readingOrder="2"/>
    </xf>
    <xf numFmtId="0" fontId="350" fillId="0" borderId="20" xfId="0" applyFont="1" applyBorder="1" applyAlignment="1">
      <alignment horizontal="center" vertical="center" shrinkToFit="1" readingOrder="2"/>
    </xf>
    <xf numFmtId="0" fontId="350" fillId="0" borderId="79" xfId="0" applyFont="1" applyBorder="1" applyAlignment="1">
      <alignment horizontal="center" vertical="center" shrinkToFit="1" readingOrder="2"/>
    </xf>
    <xf numFmtId="0" fontId="258" fillId="32" borderId="102" xfId="0" applyFont="1" applyFill="1" applyBorder="1" applyAlignment="1">
      <alignment horizontal="center" vertical="center" shrinkToFit="1" readingOrder="2"/>
    </xf>
    <xf numFmtId="0" fontId="154" fillId="0" borderId="102" xfId="0" applyFont="1" applyBorder="1" applyAlignment="1">
      <alignment horizontal="center" vertical="center" shrinkToFit="1" readingOrder="2"/>
    </xf>
    <xf numFmtId="0" fontId="256" fillId="32" borderId="93" xfId="0" applyFont="1" applyFill="1" applyBorder="1" applyAlignment="1">
      <alignment horizontal="center" vertical="center" shrinkToFit="1" readingOrder="2"/>
    </xf>
    <xf numFmtId="0" fontId="256" fillId="32" borderId="81" xfId="0" applyFont="1" applyFill="1" applyBorder="1" applyAlignment="1">
      <alignment horizontal="center" vertical="center" shrinkToFit="1" readingOrder="2"/>
    </xf>
    <xf numFmtId="0" fontId="245" fillId="32" borderId="49" xfId="0" applyFont="1" applyFill="1" applyBorder="1" applyAlignment="1">
      <alignment horizontal="center" vertical="center" shrinkToFit="1"/>
    </xf>
    <xf numFmtId="0" fontId="153" fillId="32" borderId="82" xfId="0" applyFont="1" applyFill="1" applyBorder="1" applyAlignment="1">
      <alignment vertical="center" shrinkToFit="1" readingOrder="2"/>
    </xf>
    <xf numFmtId="0" fontId="153" fillId="32" borderId="33" xfId="0" applyFont="1" applyFill="1" applyBorder="1" applyAlignment="1">
      <alignment vertical="center" shrinkToFit="1" readingOrder="2"/>
    </xf>
    <xf numFmtId="0" fontId="258" fillId="32" borderId="94" xfId="0" applyFont="1" applyFill="1" applyBorder="1" applyAlignment="1">
      <alignment horizontal="center" vertical="center" shrinkToFit="1" readingOrder="2"/>
    </xf>
    <xf numFmtId="0" fontId="153" fillId="32" borderId="94" xfId="0" applyFont="1" applyFill="1" applyBorder="1" applyAlignment="1">
      <alignment horizontal="center" vertical="center" shrinkToFit="1" readingOrder="2"/>
    </xf>
    <xf numFmtId="0" fontId="256" fillId="32" borderId="99" xfId="0" applyFont="1" applyFill="1" applyBorder="1" applyAlignment="1">
      <alignment horizontal="center" vertical="center" shrinkToFit="1" readingOrder="2"/>
    </xf>
    <xf numFmtId="0" fontId="156" fillId="32" borderId="82" xfId="0" applyFont="1" applyFill="1" applyBorder="1" applyAlignment="1">
      <alignment vertical="center" shrinkToFit="1" readingOrder="2"/>
    </xf>
    <xf numFmtId="0" fontId="245" fillId="32" borderId="87" xfId="0" applyFont="1" applyFill="1" applyBorder="1" applyAlignment="1">
      <alignment vertical="center" shrinkToFit="1" readingOrder="2"/>
    </xf>
    <xf numFmtId="0" fontId="153" fillId="0" borderId="102" xfId="0" applyFont="1" applyBorder="1" applyAlignment="1">
      <alignment horizontal="center" vertical="center" shrinkToFit="1" readingOrder="2"/>
    </xf>
    <xf numFmtId="0" fontId="245" fillId="32" borderId="82" xfId="0" applyFont="1" applyFill="1" applyBorder="1" applyAlignment="1">
      <alignment vertical="center" shrinkToFit="1" readingOrder="2"/>
    </xf>
    <xf numFmtId="0" fontId="245" fillId="32" borderId="33" xfId="0" applyFont="1" applyFill="1" applyBorder="1" applyAlignment="1">
      <alignment vertical="center" shrinkToFit="1" readingOrder="2"/>
    </xf>
    <xf numFmtId="0" fontId="247" fillId="32" borderId="102" xfId="0" applyFont="1" applyFill="1" applyBorder="1" applyAlignment="1">
      <alignment horizontal="center" vertical="center" shrinkToFit="1" readingOrder="2"/>
    </xf>
    <xf numFmtId="0" fontId="256" fillId="32" borderId="0" xfId="0" applyFont="1" applyFill="1" applyAlignment="1">
      <alignment horizontal="center" vertical="center" shrinkToFit="1" readingOrder="2"/>
    </xf>
    <xf numFmtId="0" fontId="245" fillId="32" borderId="111" xfId="0" applyFont="1" applyFill="1" applyBorder="1" applyAlignment="1">
      <alignment horizontal="center" vertical="center" shrinkToFit="1"/>
    </xf>
    <xf numFmtId="0" fontId="245" fillId="32" borderId="82" xfId="0" applyFont="1" applyFill="1" applyBorder="1" applyAlignment="1">
      <alignment horizontal="center" vertical="center" shrinkToFit="1" readingOrder="2"/>
    </xf>
    <xf numFmtId="0" fontId="245" fillId="32" borderId="87" xfId="0" applyFont="1" applyFill="1" applyBorder="1" applyAlignment="1">
      <alignment horizontal="center" vertical="center" shrinkToFit="1" readingOrder="2"/>
    </xf>
    <xf numFmtId="0" fontId="153" fillId="32" borderId="86" xfId="0" applyFont="1" applyFill="1" applyBorder="1" applyAlignment="1">
      <alignment horizontal="center" vertical="center" shrinkToFit="1" readingOrder="2"/>
    </xf>
    <xf numFmtId="0" fontId="247" fillId="32" borderId="91" xfId="0" applyFont="1" applyFill="1" applyBorder="1" applyAlignment="1">
      <alignment horizontal="center" vertical="center" shrinkToFit="1" readingOrder="2"/>
    </xf>
    <xf numFmtId="0" fontId="153" fillId="32" borderId="82" xfId="0" applyFont="1" applyFill="1" applyBorder="1" applyAlignment="1">
      <alignment horizontal="center" vertical="center" shrinkToFit="1" readingOrder="2"/>
    </xf>
    <xf numFmtId="0" fontId="247" fillId="32" borderId="87" xfId="0" applyFont="1" applyFill="1" applyBorder="1" applyAlignment="1">
      <alignment horizontal="center" vertical="center" shrinkToFit="1" readingOrder="2"/>
    </xf>
    <xf numFmtId="0" fontId="258" fillId="32" borderId="93" xfId="0" applyFont="1" applyFill="1" applyBorder="1" applyAlignment="1">
      <alignment horizontal="center" vertical="center" shrinkToFit="1" readingOrder="2"/>
    </xf>
    <xf numFmtId="0" fontId="156" fillId="32" borderId="102" xfId="0" applyFont="1" applyFill="1" applyBorder="1" applyAlignment="1">
      <alignment horizontal="center" vertical="center" shrinkToFit="1" readingOrder="2"/>
    </xf>
    <xf numFmtId="0" fontId="256" fillId="32" borderId="101" xfId="0" applyFont="1" applyFill="1" applyBorder="1" applyAlignment="1">
      <alignment horizontal="center" vertical="center" shrinkToFit="1" readingOrder="2"/>
    </xf>
    <xf numFmtId="0" fontId="245" fillId="32" borderId="93" xfId="0" applyFont="1" applyFill="1" applyBorder="1" applyAlignment="1">
      <alignment horizontal="center" vertical="center" shrinkToFit="1"/>
    </xf>
    <xf numFmtId="0" fontId="156" fillId="32" borderId="55" xfId="0" applyFont="1" applyFill="1" applyBorder="1" applyAlignment="1">
      <alignment horizontal="center" vertical="center" shrinkToFit="1" readingOrder="2"/>
    </xf>
    <xf numFmtId="0" fontId="247" fillId="32" borderId="41" xfId="0" applyFont="1" applyFill="1" applyBorder="1" applyAlignment="1">
      <alignment horizontal="center" vertical="center" shrinkToFit="1" readingOrder="2"/>
    </xf>
    <xf numFmtId="0" fontId="245" fillId="32" borderId="88" xfId="0" applyFont="1" applyFill="1" applyBorder="1" applyAlignment="1">
      <alignment vertical="center" shrinkToFit="1" readingOrder="2"/>
    </xf>
    <xf numFmtId="0" fontId="245" fillId="32" borderId="46" xfId="0" applyFont="1" applyFill="1" applyBorder="1" applyAlignment="1">
      <alignment vertical="center" shrinkToFit="1" readingOrder="2"/>
    </xf>
    <xf numFmtId="0" fontId="256" fillId="32" borderId="108" xfId="0" applyFont="1" applyFill="1" applyBorder="1" applyAlignment="1">
      <alignment horizontal="center" vertical="center" shrinkToFit="1" readingOrder="2"/>
    </xf>
    <xf numFmtId="0" fontId="245" fillId="32" borderId="108" xfId="0" applyFont="1" applyFill="1" applyBorder="1" applyAlignment="1">
      <alignment horizontal="center" vertical="center" shrinkToFit="1"/>
    </xf>
    <xf numFmtId="0" fontId="245" fillId="32" borderId="47" xfId="0" applyFont="1" applyFill="1" applyBorder="1" applyAlignment="1">
      <alignment vertical="center" shrinkToFit="1" readingOrder="2"/>
    </xf>
    <xf numFmtId="0" fontId="245" fillId="32" borderId="24" xfId="0" applyFont="1" applyFill="1" applyBorder="1" applyAlignment="1">
      <alignment vertical="center" shrinkToFit="1" readingOrder="2"/>
    </xf>
    <xf numFmtId="0" fontId="156" fillId="32" borderId="47" xfId="0" applyFont="1" applyFill="1" applyBorder="1" applyAlignment="1">
      <alignment vertical="center" shrinkToFit="1" readingOrder="2"/>
    </xf>
    <xf numFmtId="0" fontId="156" fillId="32" borderId="24" xfId="0" applyFont="1" applyFill="1" applyBorder="1" applyAlignment="1">
      <alignment vertical="center" shrinkToFit="1" readingOrder="2"/>
    </xf>
    <xf numFmtId="0" fontId="256" fillId="32" borderId="94" xfId="0" applyFont="1" applyFill="1" applyBorder="1" applyAlignment="1">
      <alignment horizontal="center" vertical="center" shrinkToFit="1" readingOrder="2"/>
    </xf>
    <xf numFmtId="0" fontId="154" fillId="32" borderId="27" xfId="0" applyFont="1" applyFill="1" applyBorder="1" applyAlignment="1">
      <alignment horizontal="center" vertical="center" shrinkToFit="1" readingOrder="2"/>
    </xf>
    <xf numFmtId="0" fontId="258" fillId="32" borderId="99" xfId="0" applyFont="1" applyFill="1" applyBorder="1" applyAlignment="1">
      <alignment horizontal="center" vertical="center" shrinkToFit="1" readingOrder="2"/>
    </xf>
    <xf numFmtId="0" fontId="258" fillId="32" borderId="78" xfId="0" applyFont="1" applyFill="1" applyBorder="1" applyAlignment="1">
      <alignment horizontal="center" vertical="center" shrinkToFit="1" readingOrder="2"/>
    </xf>
    <xf numFmtId="0" fontId="259" fillId="32" borderId="18" xfId="0" applyFont="1" applyFill="1" applyBorder="1" applyAlignment="1">
      <alignment horizontal="center" vertical="center" shrinkToFit="1" readingOrder="2"/>
    </xf>
    <xf numFmtId="0" fontId="247" fillId="0" borderId="18" xfId="0" applyFont="1" applyBorder="1" applyAlignment="1">
      <alignment horizontal="center" vertical="center" shrinkToFit="1" readingOrder="2"/>
    </xf>
    <xf numFmtId="0" fontId="247" fillId="0" borderId="23" xfId="0" applyFont="1" applyBorder="1" applyAlignment="1">
      <alignment horizontal="center" vertical="center" shrinkToFit="1" readingOrder="2"/>
    </xf>
    <xf numFmtId="0" fontId="245" fillId="0" borderId="18" xfId="0" applyFont="1" applyBorder="1" applyAlignment="1">
      <alignment vertical="center" shrinkToFit="1" readingOrder="2"/>
    </xf>
    <xf numFmtId="0" fontId="245" fillId="0" borderId="23" xfId="0" applyFont="1" applyBorder="1" applyAlignment="1">
      <alignment vertical="center" shrinkToFit="1" readingOrder="2"/>
    </xf>
    <xf numFmtId="0" fontId="245" fillId="32" borderId="18" xfId="0" applyFont="1" applyFill="1" applyBorder="1" applyAlignment="1">
      <alignment horizontal="center" vertical="center" shrinkToFit="1" readingOrder="2"/>
    </xf>
    <xf numFmtId="0" fontId="245" fillId="32" borderId="23" xfId="0" applyFont="1" applyFill="1" applyBorder="1" applyAlignment="1">
      <alignment horizontal="center" vertical="center" shrinkToFit="1" readingOrder="2"/>
    </xf>
    <xf numFmtId="0" fontId="259" fillId="32" borderId="69" xfId="0" applyFont="1" applyFill="1" applyBorder="1" applyAlignment="1">
      <alignment horizontal="center" vertical="center" shrinkToFit="1" readingOrder="2"/>
    </xf>
    <xf numFmtId="0" fontId="154" fillId="0" borderId="69" xfId="0" applyFont="1" applyBorder="1" applyAlignment="1">
      <alignment horizontal="center" vertical="center" shrinkToFit="1" readingOrder="2"/>
    </xf>
    <xf numFmtId="0" fontId="154" fillId="0" borderId="71" xfId="0" applyFont="1" applyBorder="1" applyAlignment="1">
      <alignment horizontal="center" vertical="center" shrinkToFit="1" readingOrder="2"/>
    </xf>
    <xf numFmtId="0" fontId="258" fillId="32" borderId="52" xfId="0" applyFont="1" applyFill="1" applyBorder="1" applyAlignment="1">
      <alignment horizontal="center" vertical="center" shrinkToFit="1" readingOrder="2"/>
    </xf>
    <xf numFmtId="0" fontId="255" fillId="17" borderId="50" xfId="0" applyFont="1" applyFill="1" applyBorder="1" applyAlignment="1">
      <alignment horizontal="center" vertical="center" shrinkToFit="1"/>
    </xf>
    <xf numFmtId="0" fontId="255" fillId="17" borderId="42" xfId="0" applyFont="1" applyFill="1" applyBorder="1" applyAlignment="1">
      <alignment horizontal="center" vertical="center" shrinkToFit="1"/>
    </xf>
    <xf numFmtId="0" fontId="255" fillId="17" borderId="0" xfId="0" applyFont="1" applyFill="1" applyAlignment="1">
      <alignment horizontal="center" vertical="center" shrinkToFit="1"/>
    </xf>
    <xf numFmtId="0" fontId="255" fillId="17" borderId="52" xfId="0" applyFont="1" applyFill="1" applyBorder="1" applyAlignment="1">
      <alignment horizontal="center" vertical="center" shrinkToFit="1"/>
    </xf>
    <xf numFmtId="0" fontId="153" fillId="32" borderId="99" xfId="0" applyFont="1" applyFill="1" applyBorder="1" applyAlignment="1">
      <alignment horizontal="center" vertical="center" shrinkToFit="1" readingOrder="2"/>
    </xf>
    <xf numFmtId="0" fontId="350" fillId="0" borderId="82" xfId="0" applyFont="1" applyBorder="1" applyAlignment="1">
      <alignment horizontal="center" vertical="center" shrinkToFit="1" readingOrder="2"/>
    </xf>
    <xf numFmtId="0" fontId="350" fillId="0" borderId="83" xfId="0" applyFont="1" applyBorder="1" applyAlignment="1">
      <alignment horizontal="center" vertical="center" shrinkToFit="1" readingOrder="2"/>
    </xf>
    <xf numFmtId="0" fontId="350" fillId="0" borderId="48" xfId="0" applyFont="1" applyBorder="1" applyAlignment="1">
      <alignment horizontal="center" vertical="center" shrinkToFit="1" readingOrder="2"/>
    </xf>
    <xf numFmtId="0" fontId="153" fillId="32" borderId="102" xfId="0" applyFont="1" applyFill="1" applyBorder="1" applyAlignment="1">
      <alignment horizontal="center" vertical="center" shrinkToFit="1" readingOrder="2"/>
    </xf>
    <xf numFmtId="0" fontId="247" fillId="32" borderId="18" xfId="0" applyFont="1" applyFill="1" applyBorder="1" applyAlignment="1">
      <alignment horizontal="center" vertical="center" shrinkToFit="1" readingOrder="2"/>
    </xf>
    <xf numFmtId="0" fontId="247" fillId="32" borderId="95" xfId="0" applyFont="1" applyFill="1" applyBorder="1" applyAlignment="1">
      <alignment horizontal="center" vertical="center" shrinkToFit="1" readingOrder="2"/>
    </xf>
    <xf numFmtId="0" fontId="258" fillId="32" borderId="93" xfId="0" applyFont="1" applyFill="1" applyBorder="1" applyAlignment="1">
      <alignment vertical="center" shrinkToFit="1" readingOrder="2"/>
    </xf>
    <xf numFmtId="0" fontId="245" fillId="32" borderId="27" xfId="0" applyFont="1" applyFill="1" applyBorder="1" applyAlignment="1">
      <alignment horizontal="center" vertical="center" shrinkToFit="1" readingOrder="2"/>
    </xf>
    <xf numFmtId="0" fontId="154" fillId="32" borderId="108" xfId="0" applyFont="1" applyFill="1" applyBorder="1" applyAlignment="1">
      <alignment horizontal="center" vertical="center" shrinkToFit="1" readingOrder="2"/>
    </xf>
    <xf numFmtId="0" fontId="258" fillId="32" borderId="108" xfId="0" applyFont="1" applyFill="1" applyBorder="1" applyAlignment="1">
      <alignment horizontal="center" vertical="center" shrinkToFit="1" readingOrder="2"/>
    </xf>
    <xf numFmtId="0" fontId="247" fillId="32" borderId="8" xfId="0" applyFont="1" applyFill="1" applyBorder="1" applyAlignment="1">
      <alignment horizontal="center" vertical="center" shrinkToFit="1" readingOrder="2"/>
    </xf>
    <xf numFmtId="0" fontId="247" fillId="32" borderId="26" xfId="0" applyFont="1" applyFill="1" applyBorder="1" applyAlignment="1">
      <alignment horizontal="center" vertical="center" shrinkToFit="1" readingOrder="2"/>
    </xf>
    <xf numFmtId="0" fontId="156" fillId="32" borderId="53" xfId="0" applyFont="1" applyFill="1" applyBorder="1" applyAlignment="1">
      <alignment horizontal="center" vertical="center" shrinkToFit="1" readingOrder="2"/>
    </xf>
    <xf numFmtId="0" fontId="153" fillId="32" borderId="8" xfId="0" applyFont="1" applyFill="1" applyBorder="1" applyAlignment="1">
      <alignment horizontal="center" vertical="center" shrinkToFit="1" readingOrder="2"/>
    </xf>
    <xf numFmtId="0" fontId="245" fillId="32" borderId="27" xfId="0" applyFont="1" applyFill="1" applyBorder="1" applyAlignment="1">
      <alignment vertical="center" shrinkToFit="1" readingOrder="2"/>
    </xf>
    <xf numFmtId="0" fontId="245" fillId="32" borderId="26" xfId="0" applyFont="1" applyFill="1" applyBorder="1" applyAlignment="1">
      <alignment vertical="center" shrinkToFit="1" readingOrder="2"/>
    </xf>
    <xf numFmtId="0" fontId="247" fillId="32" borderId="27" xfId="0" applyFont="1" applyFill="1" applyBorder="1" applyAlignment="1">
      <alignment horizontal="center" vertical="center" shrinkToFit="1" readingOrder="2"/>
    </xf>
    <xf numFmtId="0" fontId="154" fillId="32" borderId="26" xfId="0" applyFont="1" applyFill="1" applyBorder="1" applyAlignment="1">
      <alignment horizontal="center" vertical="center" shrinkToFit="1" readingOrder="2"/>
    </xf>
    <xf numFmtId="0" fontId="245" fillId="32" borderId="92" xfId="0" applyFont="1" applyFill="1" applyBorder="1" applyAlignment="1">
      <alignment horizontal="center" vertical="center" shrinkToFit="1" readingOrder="2"/>
    </xf>
    <xf numFmtId="0" fontId="245" fillId="32" borderId="69" xfId="0" applyFont="1" applyFill="1" applyBorder="1" applyAlignment="1">
      <alignment vertical="center" shrinkToFit="1" readingOrder="2"/>
    </xf>
    <xf numFmtId="0" fontId="245" fillId="32" borderId="92" xfId="0" applyFont="1" applyFill="1" applyBorder="1" applyAlignment="1">
      <alignment vertical="center" shrinkToFit="1" readingOrder="2"/>
    </xf>
    <xf numFmtId="0" fontId="259" fillId="32" borderId="0" xfId="0" applyFont="1" applyFill="1" applyAlignment="1">
      <alignment horizontal="center" vertical="center" shrinkToFit="1" readingOrder="2"/>
    </xf>
    <xf numFmtId="0" fontId="259" fillId="0" borderId="0" xfId="0" applyFont="1" applyAlignment="1">
      <alignment horizontal="center" vertical="center" shrinkToFit="1"/>
    </xf>
    <xf numFmtId="0" fontId="154" fillId="32" borderId="102" xfId="0" applyFont="1" applyFill="1" applyBorder="1" applyAlignment="1">
      <alignment horizontal="center" vertical="center" shrinkToFit="1" readingOrder="2"/>
    </xf>
    <xf numFmtId="0" fontId="258" fillId="32" borderId="18" xfId="0" applyFont="1" applyFill="1" applyBorder="1" applyAlignment="1">
      <alignment horizontal="center" vertical="center" shrinkToFit="1" readingOrder="2"/>
    </xf>
    <xf numFmtId="0" fontId="350" fillId="0" borderId="86" xfId="0" applyFont="1" applyBorder="1" applyAlignment="1">
      <alignment horizontal="center" vertical="center" shrinkToFit="1" readingOrder="2"/>
    </xf>
    <xf numFmtId="0" fontId="256" fillId="32" borderId="95" xfId="0" applyFont="1" applyFill="1" applyBorder="1" applyAlignment="1">
      <alignment horizontal="center" vertical="center" shrinkToFit="1" readingOrder="2"/>
    </xf>
    <xf numFmtId="0" fontId="256" fillId="32" borderId="92" xfId="0" applyFont="1" applyFill="1" applyBorder="1" applyAlignment="1">
      <alignment horizontal="center" vertical="center" shrinkToFit="1" readingOrder="2"/>
    </xf>
    <xf numFmtId="0" fontId="258" fillId="32" borderId="94" xfId="0" applyFont="1" applyFill="1" applyBorder="1" applyAlignment="1">
      <alignment vertical="center" shrinkToFit="1" readingOrder="2"/>
    </xf>
    <xf numFmtId="0" fontId="350" fillId="0" borderId="21" xfId="0" applyFont="1" applyBorder="1" applyAlignment="1">
      <alignment horizontal="center" vertical="center" shrinkToFit="1" readingOrder="2"/>
    </xf>
    <xf numFmtId="0" fontId="153" fillId="32" borderId="35" xfId="0" applyFont="1" applyFill="1" applyBorder="1" applyAlignment="1">
      <alignment horizontal="center" vertical="center" shrinkToFit="1" readingOrder="2"/>
    </xf>
    <xf numFmtId="0" fontId="245" fillId="32" borderId="40" xfId="0" applyFont="1" applyFill="1" applyBorder="1" applyAlignment="1">
      <alignment horizontal="center" vertical="center" shrinkToFit="1" readingOrder="2"/>
    </xf>
    <xf numFmtId="0" fontId="247" fillId="32" borderId="40" xfId="0" applyFont="1" applyFill="1" applyBorder="1" applyAlignment="1">
      <alignment horizontal="center" vertical="center" shrinkToFit="1" readingOrder="2"/>
    </xf>
    <xf numFmtId="0" fontId="245" fillId="32" borderId="61" xfId="0" applyFont="1" applyFill="1" applyBorder="1" applyAlignment="1">
      <alignment horizontal="center" vertical="center" shrinkToFit="1" readingOrder="2"/>
    </xf>
    <xf numFmtId="0" fontId="153" fillId="32" borderId="65" xfId="0" applyFont="1" applyFill="1" applyBorder="1" applyAlignment="1">
      <alignment horizontal="center" vertical="center" shrinkToFit="1" readingOrder="2"/>
    </xf>
    <xf numFmtId="0" fontId="245" fillId="32" borderId="3" xfId="0" applyFont="1" applyFill="1" applyBorder="1" applyAlignment="1">
      <alignment horizontal="center" vertical="center" shrinkToFit="1" readingOrder="2"/>
    </xf>
    <xf numFmtId="0" fontId="247" fillId="32" borderId="22" xfId="0" applyFont="1" applyFill="1" applyBorder="1" applyAlignment="1">
      <alignment horizontal="center" vertical="center" shrinkToFit="1" readingOrder="2"/>
    </xf>
    <xf numFmtId="0" fontId="245" fillId="32" borderId="38" xfId="0" applyFont="1" applyFill="1" applyBorder="1" applyAlignment="1">
      <alignment horizontal="center" vertical="center" shrinkToFit="1" readingOrder="2"/>
    </xf>
    <xf numFmtId="0" fontId="245" fillId="32" borderId="22" xfId="0" applyFont="1" applyFill="1" applyBorder="1" applyAlignment="1">
      <alignment horizontal="center" vertical="center" shrinkToFit="1" readingOrder="2"/>
    </xf>
    <xf numFmtId="0" fontId="247" fillId="32" borderId="65" xfId="0" applyFont="1" applyFill="1" applyBorder="1" applyAlignment="1">
      <alignment horizontal="center" vertical="center" shrinkToFit="1" readingOrder="2"/>
    </xf>
    <xf numFmtId="0" fontId="247" fillId="32" borderId="3" xfId="0" applyFont="1" applyFill="1" applyBorder="1" applyAlignment="1">
      <alignment horizontal="center" vertical="center" shrinkToFit="1" readingOrder="2"/>
    </xf>
    <xf numFmtId="0" fontId="153" fillId="32" borderId="95" xfId="0" applyFont="1" applyFill="1" applyBorder="1" applyAlignment="1">
      <alignment horizontal="center" vertical="center" shrinkToFit="1" readingOrder="2"/>
    </xf>
    <xf numFmtId="0" fontId="247" fillId="32" borderId="22" xfId="12" applyFont="1" applyFill="1" applyBorder="1" applyAlignment="1">
      <alignment horizontal="center" vertical="center" shrinkToFit="1" readingOrder="2"/>
    </xf>
    <xf numFmtId="0" fontId="245" fillId="32" borderId="95" xfId="12" applyFont="1" applyFill="1" applyBorder="1" applyAlignment="1">
      <alignment horizontal="center" vertical="center" shrinkToFit="1" readingOrder="2"/>
    </xf>
    <xf numFmtId="0" fontId="245" fillId="32" borderId="22" xfId="12" applyFont="1" applyFill="1" applyBorder="1" applyAlignment="1">
      <alignment horizontal="center" vertical="center" shrinkToFit="1" readingOrder="2"/>
    </xf>
    <xf numFmtId="0" fontId="245" fillId="32" borderId="65" xfId="12" applyFont="1" applyFill="1" applyBorder="1" applyAlignment="1">
      <alignment horizontal="center" vertical="center" shrinkToFit="1" readingOrder="2"/>
    </xf>
    <xf numFmtId="0" fontId="245" fillId="32" borderId="3" xfId="12" applyFont="1" applyFill="1" applyBorder="1" applyAlignment="1">
      <alignment horizontal="center" vertical="center" shrinkToFit="1" readingOrder="2"/>
    </xf>
    <xf numFmtId="0" fontId="247" fillId="32" borderId="3" xfId="12" applyFont="1" applyFill="1" applyBorder="1" applyAlignment="1">
      <alignment horizontal="center" vertical="center" shrinkToFit="1" readingOrder="2"/>
    </xf>
    <xf numFmtId="0" fontId="247" fillId="32" borderId="95" xfId="12" applyFont="1" applyFill="1" applyBorder="1" applyAlignment="1">
      <alignment horizontal="center" vertical="center" shrinkToFit="1" readingOrder="2"/>
    </xf>
    <xf numFmtId="0" fontId="247" fillId="32" borderId="92" xfId="12" applyFont="1" applyFill="1" applyBorder="1" applyAlignment="1">
      <alignment horizontal="center" vertical="center" shrinkToFit="1" readingOrder="2"/>
    </xf>
    <xf numFmtId="0" fontId="245" fillId="32" borderId="70" xfId="0" applyFont="1" applyFill="1" applyBorder="1" applyAlignment="1">
      <alignment horizontal="center" vertical="center" shrinkToFit="1" readingOrder="2"/>
    </xf>
    <xf numFmtId="0" fontId="247" fillId="32" borderId="70" xfId="12" applyFont="1" applyFill="1" applyBorder="1" applyAlignment="1">
      <alignment horizontal="center" vertical="center" shrinkToFit="1" readingOrder="2"/>
    </xf>
    <xf numFmtId="0" fontId="245" fillId="32" borderId="71" xfId="0" applyFont="1" applyFill="1" applyBorder="1" applyAlignment="1">
      <alignment horizontal="center" vertical="center" shrinkToFit="1" readingOrder="2"/>
    </xf>
    <xf numFmtId="0" fontId="247" fillId="32" borderId="69" xfId="0" applyFont="1" applyFill="1" applyBorder="1" applyAlignment="1">
      <alignment horizontal="center" vertical="center" shrinkToFit="1" readingOrder="2"/>
    </xf>
    <xf numFmtId="0" fontId="247" fillId="32" borderId="70" xfId="0" applyFont="1" applyFill="1" applyBorder="1" applyAlignment="1">
      <alignment horizontal="center" vertical="center" shrinkToFit="1" readingOrder="2"/>
    </xf>
    <xf numFmtId="0" fontId="156" fillId="32" borderId="22" xfId="12" applyFont="1" applyFill="1" applyBorder="1" applyAlignment="1">
      <alignment horizontal="center" vertical="center" shrinkToFit="1" readingOrder="2"/>
    </xf>
    <xf numFmtId="0" fontId="156" fillId="32" borderId="70" xfId="12" applyFont="1" applyFill="1" applyBorder="1" applyAlignment="1">
      <alignment horizontal="center" vertical="center" shrinkToFit="1" readingOrder="2"/>
    </xf>
    <xf numFmtId="0" fontId="14" fillId="0" borderId="0" xfId="0" applyFont="1" applyAlignment="1" applyProtection="1">
      <alignment vertical="center"/>
      <protection locked="0"/>
    </xf>
    <xf numFmtId="0" fontId="15" fillId="32" borderId="0" xfId="21" applyFont="1" applyFill="1" applyAlignment="1" applyProtection="1">
      <alignment horizontal="center" vertical="center"/>
      <protection locked="0"/>
    </xf>
    <xf numFmtId="0" fontId="15" fillId="0" borderId="86" xfId="21" applyFont="1" applyBorder="1" applyAlignment="1" applyProtection="1">
      <alignment horizontal="center" vertical="center" shrinkToFit="1" readingOrder="2"/>
      <protection locked="0"/>
    </xf>
    <xf numFmtId="0" fontId="54" fillId="32" borderId="0" xfId="21" applyFont="1" applyFill="1" applyAlignment="1" applyProtection="1">
      <alignment vertical="center"/>
      <protection locked="0"/>
    </xf>
    <xf numFmtId="0" fontId="54" fillId="32" borderId="0" xfId="21" applyFont="1" applyFill="1" applyAlignment="1" applyProtection="1">
      <alignment vertical="center" readingOrder="2"/>
      <protection locked="0"/>
    </xf>
    <xf numFmtId="0" fontId="62" fillId="32" borderId="0" xfId="21" applyFont="1" applyFill="1" applyAlignment="1" applyProtection="1">
      <alignment vertical="center"/>
      <protection locked="0"/>
    </xf>
    <xf numFmtId="0" fontId="62" fillId="32" borderId="0" xfId="21" applyFont="1" applyFill="1" applyAlignment="1" applyProtection="1">
      <alignment vertical="center" readingOrder="2"/>
      <protection locked="0"/>
    </xf>
    <xf numFmtId="0" fontId="54" fillId="32" borderId="0" xfId="21" applyFont="1" applyFill="1" applyAlignment="1" applyProtection="1">
      <alignment horizontal="center" vertical="center"/>
      <protection locked="0"/>
    </xf>
    <xf numFmtId="0" fontId="411" fillId="0" borderId="0" xfId="21" applyFont="1" applyProtection="1">
      <protection locked="0"/>
    </xf>
    <xf numFmtId="0" fontId="330" fillId="0" borderId="0" xfId="0" applyFont="1" applyProtection="1">
      <protection locked="0"/>
    </xf>
    <xf numFmtId="0" fontId="62" fillId="32" borderId="0" xfId="21" applyFont="1" applyFill="1" applyAlignment="1" applyProtection="1">
      <alignment horizontal="center" vertical="center"/>
      <protection locked="0"/>
    </xf>
    <xf numFmtId="0" fontId="412" fillId="0" borderId="0" xfId="21" applyFont="1" applyProtection="1">
      <protection locked="0"/>
    </xf>
    <xf numFmtId="0" fontId="64" fillId="0" borderId="0" xfId="0" applyFont="1"/>
    <xf numFmtId="0" fontId="15" fillId="0" borderId="86" xfId="21" applyFont="1" applyBorder="1" applyAlignment="1" applyProtection="1">
      <alignment horizontal="centerContinuous" vertical="center" shrinkToFit="1" readingOrder="2"/>
      <protection locked="0"/>
    </xf>
    <xf numFmtId="0" fontId="15" fillId="0" borderId="0" xfId="21" applyFont="1" applyAlignment="1" applyProtection="1">
      <alignment horizontal="center" vertical="center" shrinkToFit="1" readingOrder="2"/>
      <protection locked="0"/>
    </xf>
    <xf numFmtId="0" fontId="40" fillId="13" borderId="96" xfId="7" applyFont="1" applyFill="1" applyBorder="1" applyAlignment="1" applyProtection="1">
      <alignment vertical="center" wrapText="1" readingOrder="2"/>
      <protection locked="0"/>
    </xf>
    <xf numFmtId="0" fontId="8" fillId="0" borderId="65" xfId="20" applyFont="1" applyBorder="1" applyAlignment="1" applyProtection="1">
      <alignment vertical="center" shrinkToFit="1"/>
      <protection locked="0"/>
    </xf>
    <xf numFmtId="0" fontId="8" fillId="0" borderId="55" xfId="20" applyFont="1" applyBorder="1" applyAlignment="1" applyProtection="1">
      <alignment vertical="center" shrinkToFit="1"/>
      <protection locked="0"/>
    </xf>
    <xf numFmtId="0" fontId="8" fillId="10" borderId="26" xfId="20" applyFont="1" applyFill="1" applyBorder="1" applyAlignment="1" applyProtection="1">
      <alignment horizontal="center" vertical="center" textRotation="90" shrinkToFit="1"/>
      <protection locked="0"/>
    </xf>
    <xf numFmtId="0" fontId="8" fillId="13" borderId="40" xfId="20" applyFont="1" applyFill="1" applyBorder="1" applyAlignment="1">
      <alignment horizontal="center" vertical="center" textRotation="90" shrinkToFit="1"/>
    </xf>
    <xf numFmtId="9" fontId="5" fillId="35" borderId="40" xfId="20" applyNumberFormat="1" applyFill="1" applyBorder="1" applyAlignment="1">
      <alignment horizontal="center" vertical="center" textRotation="90" shrinkToFit="1"/>
    </xf>
    <xf numFmtId="0" fontId="8" fillId="10" borderId="40" xfId="20" applyFont="1" applyFill="1" applyBorder="1" applyAlignment="1">
      <alignment horizontal="center" vertical="center" textRotation="90" shrinkToFit="1"/>
    </xf>
    <xf numFmtId="0" fontId="8" fillId="10" borderId="87" xfId="20" applyFont="1" applyFill="1" applyBorder="1" applyAlignment="1" applyProtection="1">
      <alignment horizontal="center" vertical="center" textRotation="90" shrinkToFit="1"/>
      <protection locked="0"/>
    </xf>
    <xf numFmtId="0" fontId="8" fillId="10" borderId="86" xfId="20" applyFont="1" applyFill="1" applyBorder="1" applyAlignment="1" applyProtection="1">
      <alignment horizontal="center" vertical="center" textRotation="90" shrinkToFit="1"/>
      <protection locked="0"/>
    </xf>
    <xf numFmtId="0" fontId="8" fillId="9" borderId="42" xfId="20" applyFont="1" applyFill="1" applyBorder="1" applyAlignment="1" applyProtection="1">
      <alignment horizontal="center" vertical="center" textRotation="90" shrinkToFit="1"/>
      <protection locked="0"/>
    </xf>
    <xf numFmtId="0" fontId="8" fillId="9" borderId="40" xfId="20" applyFont="1" applyFill="1" applyBorder="1" applyAlignment="1">
      <alignment horizontal="center" vertical="center" textRotation="90" shrinkToFit="1"/>
    </xf>
    <xf numFmtId="0" fontId="8" fillId="9" borderId="8" xfId="20" applyFont="1" applyFill="1" applyBorder="1" applyAlignment="1">
      <alignment horizontal="center" vertical="center" textRotation="90" shrinkToFit="1"/>
    </xf>
    <xf numFmtId="0" fontId="7" fillId="35" borderId="41" xfId="20" applyFont="1" applyFill="1" applyBorder="1" applyAlignment="1" applyProtection="1">
      <alignment horizontal="center" vertical="center" shrinkToFit="1"/>
      <protection locked="0"/>
    </xf>
    <xf numFmtId="0" fontId="7" fillId="35" borderId="7" xfId="20" applyFont="1" applyFill="1" applyBorder="1" applyAlignment="1" applyProtection="1">
      <alignment horizontal="center" vertical="center" shrinkToFit="1"/>
      <protection locked="0"/>
    </xf>
    <xf numFmtId="0" fontId="415" fillId="13" borderId="0" xfId="12" applyFont="1" applyFill="1" applyAlignment="1">
      <alignment horizontal="centerContinuous" vertical="center" wrapText="1"/>
    </xf>
    <xf numFmtId="0" fontId="415" fillId="0" borderId="0" xfId="12" applyFont="1" applyAlignment="1">
      <alignment horizontal="centerContinuous" vertical="center" wrapText="1"/>
    </xf>
    <xf numFmtId="0" fontId="165" fillId="17" borderId="56" xfId="7" applyFont="1" applyFill="1" applyBorder="1" applyAlignment="1" applyProtection="1">
      <alignment horizontal="center" vertical="center" wrapText="1"/>
      <protection locked="0"/>
    </xf>
    <xf numFmtId="0" fontId="163" fillId="13" borderId="42" xfId="7" applyFont="1" applyFill="1" applyBorder="1" applyProtection="1">
      <protection locked="0"/>
    </xf>
    <xf numFmtId="0" fontId="421" fillId="0" borderId="0" xfId="7" applyFont="1" applyAlignment="1" applyProtection="1">
      <alignment vertical="center"/>
      <protection locked="0"/>
    </xf>
    <xf numFmtId="0" fontId="417" fillId="32" borderId="0" xfId="7" applyFont="1" applyFill="1" applyAlignment="1" applyProtection="1">
      <alignment horizontal="center" vertical="center" wrapText="1" readingOrder="2"/>
      <protection locked="0"/>
    </xf>
    <xf numFmtId="0" fontId="421" fillId="0" borderId="0" xfId="7" applyFont="1" applyProtection="1">
      <protection locked="0"/>
    </xf>
    <xf numFmtId="0" fontId="57" fillId="5" borderId="114" xfId="7" applyFont="1" applyFill="1" applyBorder="1" applyAlignment="1" applyProtection="1">
      <alignment vertical="center" textRotation="90" wrapText="1"/>
      <protection locked="0"/>
    </xf>
    <xf numFmtId="0" fontId="269" fillId="5" borderId="18" xfId="7" applyFont="1" applyFill="1" applyBorder="1" applyAlignment="1">
      <alignment horizontal="center" vertical="center" shrinkToFit="1" readingOrder="2"/>
    </xf>
    <xf numFmtId="0" fontId="57" fillId="5" borderId="104" xfId="7" applyFont="1" applyFill="1" applyBorder="1" applyAlignment="1" applyProtection="1">
      <alignment vertical="center" textRotation="90" wrapText="1"/>
      <protection locked="0"/>
    </xf>
    <xf numFmtId="0" fontId="309" fillId="0" borderId="0" xfId="18" applyFont="1" applyAlignment="1">
      <alignment vertical="center" readingOrder="2"/>
    </xf>
    <xf numFmtId="0" fontId="425" fillId="0" borderId="0" xfId="18" applyFont="1" applyAlignment="1">
      <alignment vertical="center" readingOrder="2"/>
    </xf>
    <xf numFmtId="0" fontId="427" fillId="0" borderId="0" xfId="1" applyFont="1" applyAlignment="1" applyProtection="1">
      <alignment horizontal="center" vertical="center" shrinkToFit="1"/>
      <protection locked="0"/>
    </xf>
    <xf numFmtId="0" fontId="429" fillId="13" borderId="0" xfId="1" applyFont="1" applyFill="1" applyProtection="1">
      <protection locked="0"/>
    </xf>
    <xf numFmtId="0" fontId="429" fillId="0" borderId="0" xfId="1" applyFont="1" applyAlignment="1" applyProtection="1">
      <alignment horizontal="center"/>
      <protection locked="0"/>
    </xf>
    <xf numFmtId="0" fontId="430" fillId="0" borderId="0" xfId="1" applyFont="1" applyAlignment="1" applyProtection="1">
      <alignment horizontal="center"/>
      <protection locked="0"/>
    </xf>
    <xf numFmtId="0" fontId="431" fillId="0" borderId="0" xfId="1" applyFont="1" applyProtection="1">
      <protection locked="0"/>
    </xf>
    <xf numFmtId="0" fontId="62" fillId="0" borderId="0" xfId="0" applyFont="1" applyAlignment="1" applyProtection="1">
      <alignment vertical="center"/>
      <protection locked="0"/>
    </xf>
    <xf numFmtId="0" fontId="34" fillId="32" borderId="42" xfId="21" applyFont="1" applyFill="1" applyBorder="1" applyAlignment="1" applyProtection="1">
      <alignment horizontal="centerContinuous" vertical="center"/>
      <protection locked="0"/>
    </xf>
    <xf numFmtId="0" fontId="434" fillId="0" borderId="0" xfId="21" applyFont="1" applyAlignment="1" applyProtection="1">
      <alignment horizontal="center"/>
      <protection locked="0"/>
    </xf>
    <xf numFmtId="0" fontId="8" fillId="0" borderId="2" xfId="0" applyFont="1" applyBorder="1" applyAlignment="1">
      <alignment horizontal="center"/>
    </xf>
    <xf numFmtId="0" fontId="8" fillId="0" borderId="103" xfId="0" applyFont="1" applyBorder="1" applyAlignment="1">
      <alignment horizontal="center"/>
    </xf>
    <xf numFmtId="0" fontId="8" fillId="0" borderId="49" xfId="0" applyFont="1" applyBorder="1"/>
    <xf numFmtId="0" fontId="358" fillId="0" borderId="49" xfId="7" applyFont="1" applyBorder="1" applyAlignment="1" applyProtection="1">
      <alignment horizontal="center" vertical="center" wrapText="1" readingOrder="2"/>
      <protection locked="0"/>
    </xf>
    <xf numFmtId="0" fontId="7" fillId="0" borderId="234" xfId="0" applyFont="1" applyBorder="1" applyAlignment="1" applyProtection="1">
      <alignment shrinkToFit="1"/>
      <protection locked="0"/>
    </xf>
    <xf numFmtId="0" fontId="7" fillId="0" borderId="238" xfId="0" applyFont="1" applyBorder="1" applyAlignment="1" applyProtection="1">
      <alignment shrinkToFit="1"/>
      <protection locked="0"/>
    </xf>
    <xf numFmtId="0" fontId="7" fillId="0" borderId="261" xfId="0" applyFont="1" applyBorder="1" applyAlignment="1" applyProtection="1">
      <alignment shrinkToFit="1"/>
      <protection locked="0"/>
    </xf>
    <xf numFmtId="0" fontId="7" fillId="0" borderId="283" xfId="0" applyFont="1" applyBorder="1" applyAlignment="1" applyProtection="1">
      <alignment shrinkToFit="1"/>
      <protection locked="0"/>
    </xf>
    <xf numFmtId="0" fontId="8" fillId="0" borderId="49" xfId="0" applyFont="1" applyBorder="1" applyAlignment="1" applyProtection="1">
      <alignment horizontal="center" vertical="center" textRotation="90" shrinkToFit="1"/>
      <protection locked="0"/>
    </xf>
    <xf numFmtId="0" fontId="358" fillId="30" borderId="257" xfId="7" applyFont="1" applyFill="1" applyBorder="1" applyAlignment="1">
      <alignment vertical="center" textRotation="90" shrinkToFit="1" readingOrder="2"/>
    </xf>
    <xf numFmtId="0" fontId="358" fillId="30" borderId="156" xfId="7" applyFont="1" applyFill="1" applyBorder="1" applyAlignment="1">
      <alignment vertical="center" textRotation="90" shrinkToFit="1" readingOrder="2"/>
    </xf>
    <xf numFmtId="0" fontId="358" fillId="30" borderId="111" xfId="7" applyFont="1" applyFill="1" applyBorder="1" applyAlignment="1">
      <alignment vertical="center" textRotation="90" shrinkToFit="1" readingOrder="2"/>
    </xf>
    <xf numFmtId="0" fontId="358" fillId="30" borderId="89" xfId="7" applyFont="1" applyFill="1" applyBorder="1" applyAlignment="1">
      <alignment vertical="center" textRotation="90" shrinkToFit="1" readingOrder="2"/>
    </xf>
    <xf numFmtId="0" fontId="358" fillId="35" borderId="233" xfId="7" applyFont="1" applyFill="1" applyBorder="1" applyAlignment="1">
      <alignment vertical="center" textRotation="90" shrinkToFit="1" readingOrder="2"/>
    </xf>
    <xf numFmtId="0" fontId="358" fillId="35" borderId="156" xfId="7" applyFont="1" applyFill="1" applyBorder="1" applyAlignment="1">
      <alignment vertical="center" textRotation="90" shrinkToFit="1" readingOrder="2"/>
    </xf>
    <xf numFmtId="0" fontId="358" fillId="35" borderId="111" xfId="7" applyFont="1" applyFill="1" applyBorder="1" applyAlignment="1">
      <alignment vertical="center" textRotation="90" shrinkToFit="1" readingOrder="2"/>
    </xf>
    <xf numFmtId="0" fontId="358" fillId="35" borderId="89" xfId="7" applyFont="1" applyFill="1" applyBorder="1" applyAlignment="1">
      <alignment vertical="center" textRotation="90" shrinkToFit="1" readingOrder="2"/>
    </xf>
    <xf numFmtId="0" fontId="15" fillId="18" borderId="233" xfId="7" applyFont="1" applyFill="1" applyBorder="1" applyAlignment="1">
      <alignment vertical="center" textRotation="90" shrinkToFit="1" readingOrder="2"/>
    </xf>
    <xf numFmtId="0" fontId="15" fillId="18" borderId="156" xfId="7" applyFont="1" applyFill="1" applyBorder="1" applyAlignment="1">
      <alignment vertical="center" textRotation="90" shrinkToFit="1" readingOrder="2"/>
    </xf>
    <xf numFmtId="0" fontId="15" fillId="18" borderId="111" xfId="7" applyFont="1" applyFill="1" applyBorder="1" applyAlignment="1">
      <alignment vertical="center" textRotation="90" shrinkToFit="1" readingOrder="2"/>
    </xf>
    <xf numFmtId="0" fontId="15" fillId="18" borderId="89" xfId="7" applyFont="1" applyFill="1" applyBorder="1" applyAlignment="1">
      <alignment vertical="center" textRotation="90" shrinkToFit="1" readingOrder="2"/>
    </xf>
    <xf numFmtId="0" fontId="15" fillId="91" borderId="233" xfId="7" applyFont="1" applyFill="1" applyBorder="1" applyAlignment="1">
      <alignment vertical="center" textRotation="90" shrinkToFit="1" readingOrder="2"/>
    </xf>
    <xf numFmtId="0" fontId="15" fillId="91" borderId="156" xfId="7" applyFont="1" applyFill="1" applyBorder="1" applyAlignment="1">
      <alignment vertical="center" textRotation="90" shrinkToFit="1" readingOrder="2"/>
    </xf>
    <xf numFmtId="0" fontId="15" fillId="91" borderId="111" xfId="7" applyFont="1" applyFill="1" applyBorder="1" applyAlignment="1">
      <alignment vertical="center" textRotation="90" shrinkToFit="1" readingOrder="2"/>
    </xf>
    <xf numFmtId="0" fontId="15" fillId="91" borderId="89" xfId="7" applyFont="1" applyFill="1" applyBorder="1" applyAlignment="1">
      <alignment vertical="center" textRotation="90" shrinkToFit="1" readingOrder="2"/>
    </xf>
    <xf numFmtId="0" fontId="358" fillId="0" borderId="55" xfId="7" applyFont="1" applyBorder="1" applyAlignment="1" applyProtection="1">
      <alignment horizontal="center" vertical="center" textRotation="90" wrapText="1" readingOrder="2"/>
      <protection locked="0"/>
    </xf>
    <xf numFmtId="0" fontId="358" fillId="0" borderId="40" xfId="7" applyFont="1" applyBorder="1" applyAlignment="1" applyProtection="1">
      <alignment horizontal="center" vertical="center" textRotation="90" wrapText="1" readingOrder="2"/>
      <protection locked="0"/>
    </xf>
    <xf numFmtId="0" fontId="358" fillId="0" borderId="55" xfId="7" applyFont="1" applyBorder="1" applyAlignment="1" applyProtection="1">
      <alignment vertical="center" textRotation="90" wrapText="1" readingOrder="2"/>
      <protection locked="0"/>
    </xf>
    <xf numFmtId="0" fontId="358" fillId="0" borderId="41" xfId="7" applyFont="1" applyBorder="1" applyAlignment="1" applyProtection="1">
      <alignment vertical="center" textRotation="90" wrapText="1" readingOrder="2"/>
      <protection locked="0"/>
    </xf>
    <xf numFmtId="0" fontId="358" fillId="0" borderId="41" xfId="7" applyFont="1" applyBorder="1" applyAlignment="1" applyProtection="1">
      <alignment horizontal="center" vertical="center" textRotation="90" wrapText="1" readingOrder="2"/>
      <protection locked="0"/>
    </xf>
    <xf numFmtId="0" fontId="358" fillId="0" borderId="40" xfId="7" applyFont="1" applyBorder="1" applyAlignment="1" applyProtection="1">
      <alignment vertical="center" textRotation="90" wrapText="1" readingOrder="2"/>
      <protection locked="0"/>
    </xf>
    <xf numFmtId="0" fontId="358" fillId="0" borderId="40" xfId="7" applyFont="1" applyBorder="1" applyAlignment="1" applyProtection="1">
      <alignment horizontal="center" vertical="center" textRotation="90" shrinkToFit="1" readingOrder="2"/>
      <protection locked="0"/>
    </xf>
    <xf numFmtId="0" fontId="358" fillId="0" borderId="41" xfId="7" applyFont="1" applyBorder="1" applyAlignment="1" applyProtection="1">
      <alignment horizontal="center" vertical="center" textRotation="90" shrinkToFit="1" readingOrder="2"/>
      <protection locked="0"/>
    </xf>
    <xf numFmtId="0" fontId="358" fillId="17" borderId="235" xfId="7" applyFont="1" applyFill="1" applyBorder="1" applyAlignment="1" applyProtection="1">
      <alignment vertical="center" textRotation="90" wrapText="1" readingOrder="2"/>
      <protection locked="0"/>
    </xf>
    <xf numFmtId="0" fontId="358" fillId="17" borderId="165" xfId="7" applyFont="1" applyFill="1" applyBorder="1" applyAlignment="1" applyProtection="1">
      <alignment vertical="center" textRotation="90" wrapText="1" readingOrder="2"/>
      <protection locked="0"/>
    </xf>
    <xf numFmtId="0" fontId="358" fillId="17" borderId="107" xfId="7" applyFont="1" applyFill="1" applyBorder="1" applyAlignment="1" applyProtection="1">
      <alignment vertical="center" textRotation="90" wrapText="1" readingOrder="2"/>
      <protection locked="0"/>
    </xf>
    <xf numFmtId="0" fontId="358" fillId="17" borderId="50" xfId="7" applyFont="1" applyFill="1" applyBorder="1" applyAlignment="1" applyProtection="1">
      <alignment vertical="center" textRotation="90" wrapText="1" readingOrder="2"/>
      <protection locked="0"/>
    </xf>
    <xf numFmtId="0" fontId="76" fillId="22" borderId="231" xfId="2" applyFont="1" applyFill="1" applyBorder="1" applyAlignment="1" applyProtection="1">
      <alignment vertical="center" textRotation="90" readingOrder="2"/>
      <protection locked="0"/>
    </xf>
    <xf numFmtId="0" fontId="76" fillId="22" borderId="236" xfId="2" applyFont="1" applyFill="1" applyBorder="1" applyAlignment="1" applyProtection="1">
      <alignment vertical="center" textRotation="90" readingOrder="2"/>
      <protection locked="0"/>
    </xf>
    <xf numFmtId="0" fontId="76" fillId="22" borderId="39" xfId="2" applyFont="1" applyFill="1" applyBorder="1" applyAlignment="1" applyProtection="1">
      <alignment vertical="center" textRotation="90" readingOrder="2"/>
      <protection locked="0"/>
    </xf>
    <xf numFmtId="0" fontId="76" fillId="22" borderId="40" xfId="2" applyFont="1" applyFill="1" applyBorder="1" applyAlignment="1" applyProtection="1">
      <alignment vertical="center" textRotation="90" readingOrder="2"/>
      <protection locked="0"/>
    </xf>
    <xf numFmtId="0" fontId="8" fillId="33" borderId="315" xfId="0" applyFont="1" applyFill="1" applyBorder="1" applyAlignment="1">
      <alignment horizontal="center" shrinkToFit="1"/>
    </xf>
    <xf numFmtId="0" fontId="358" fillId="24" borderId="316" xfId="7" applyFont="1" applyFill="1" applyBorder="1" applyAlignment="1">
      <alignment horizontal="center" vertical="center" textRotation="90" wrapText="1" readingOrder="2"/>
    </xf>
    <xf numFmtId="0" fontId="90" fillId="35" borderId="228" xfId="7" applyFont="1" applyFill="1" applyBorder="1" applyAlignment="1">
      <alignment vertical="center" textRotation="90" shrinkToFit="1" readingOrder="2"/>
    </xf>
    <xf numFmtId="0" fontId="90" fillId="18" borderId="228" xfId="7" applyFont="1" applyFill="1" applyBorder="1" applyAlignment="1">
      <alignment vertical="center" textRotation="90" shrinkToFit="1" readingOrder="2"/>
    </xf>
    <xf numFmtId="0" fontId="90" fillId="91" borderId="228" xfId="7" applyFont="1" applyFill="1" applyBorder="1" applyAlignment="1">
      <alignment vertical="center" textRotation="90" shrinkToFit="1" readingOrder="2"/>
    </xf>
    <xf numFmtId="0" fontId="90" fillId="22" borderId="228" xfId="7" applyFont="1" applyFill="1" applyBorder="1" applyAlignment="1">
      <alignment vertical="center" textRotation="90" shrinkToFit="1" readingOrder="2"/>
    </xf>
    <xf numFmtId="0" fontId="188" fillId="88" borderId="230" xfId="2" applyFont="1" applyFill="1" applyBorder="1" applyAlignment="1" applyProtection="1">
      <alignment vertical="center" textRotation="90" readingOrder="2"/>
      <protection locked="0"/>
    </xf>
    <xf numFmtId="0" fontId="9" fillId="81" borderId="231" xfId="0" applyFont="1" applyFill="1" applyBorder="1" applyAlignment="1">
      <alignment horizontal="center" shrinkToFit="1"/>
    </xf>
    <xf numFmtId="0" fontId="54" fillId="41" borderId="227" xfId="7" applyFont="1" applyFill="1" applyBorder="1" applyAlignment="1">
      <alignment horizontal="right" vertical="center" shrinkToFit="1" readingOrder="2"/>
    </xf>
    <xf numFmtId="0" fontId="8" fillId="6" borderId="5" xfId="0" applyFont="1" applyFill="1" applyBorder="1"/>
    <xf numFmtId="0" fontId="8" fillId="6" borderId="5" xfId="0" applyFont="1" applyFill="1" applyBorder="1" applyAlignment="1">
      <alignment horizontal="center" vertical="center"/>
    </xf>
    <xf numFmtId="0" fontId="8" fillId="6" borderId="5" xfId="0" applyFont="1" applyFill="1" applyBorder="1" applyAlignment="1">
      <alignment horizontal="center"/>
    </xf>
    <xf numFmtId="0" fontId="8" fillId="6" borderId="6" xfId="0" applyFont="1" applyFill="1" applyBorder="1" applyAlignment="1">
      <alignment horizontal="center"/>
    </xf>
    <xf numFmtId="0" fontId="0" fillId="0" borderId="0" xfId="0" applyAlignment="1">
      <alignment horizontal="right"/>
    </xf>
    <xf numFmtId="0" fontId="8" fillId="6" borderId="0" xfId="0" applyFont="1" applyFill="1" applyAlignment="1">
      <alignment horizontal="right"/>
    </xf>
    <xf numFmtId="167" fontId="42" fillId="13" borderId="0" xfId="7" applyNumberFormat="1" applyFont="1" applyFill="1" applyAlignment="1">
      <alignment horizontal="center" vertical="center" shrinkToFit="1" readingOrder="2"/>
    </xf>
    <xf numFmtId="0" fontId="13" fillId="0" borderId="0" xfId="7" applyFont="1" applyAlignment="1">
      <alignment horizontal="center" vertical="center" shrinkToFit="1" readingOrder="2"/>
    </xf>
    <xf numFmtId="0" fontId="40" fillId="17" borderId="53" xfId="5" applyFont="1" applyFill="1" applyBorder="1" applyAlignment="1" applyProtection="1">
      <alignment horizontal="center" vertical="center" shrinkToFit="1" readingOrder="2"/>
      <protection locked="0"/>
    </xf>
    <xf numFmtId="0" fontId="154" fillId="32" borderId="99" xfId="0" applyFont="1" applyFill="1" applyBorder="1" applyAlignment="1">
      <alignment horizontal="center" vertical="center" shrinkToFit="1" readingOrder="2"/>
    </xf>
    <xf numFmtId="0" fontId="14" fillId="27" borderId="22" xfId="0" applyFont="1" applyFill="1" applyBorder="1" applyAlignment="1" applyProtection="1">
      <alignment horizontal="center" vertical="center" textRotation="90" shrinkToFit="1" readingOrder="2"/>
      <protection locked="0"/>
    </xf>
    <xf numFmtId="0" fontId="14" fillId="27" borderId="96" xfId="0" applyFont="1" applyFill="1" applyBorder="1" applyAlignment="1" applyProtection="1">
      <alignment horizontal="center" vertical="center" textRotation="90" shrinkToFit="1" readingOrder="2"/>
      <protection locked="0"/>
    </xf>
    <xf numFmtId="0" fontId="14" fillId="31" borderId="22" xfId="0" applyFont="1" applyFill="1" applyBorder="1" applyAlignment="1" applyProtection="1">
      <alignment horizontal="center" vertical="center" textRotation="90" shrinkToFit="1" readingOrder="2"/>
      <protection locked="0"/>
    </xf>
    <xf numFmtId="0" fontId="14" fillId="31" borderId="23" xfId="0" applyFont="1" applyFill="1" applyBorder="1" applyAlignment="1" applyProtection="1">
      <alignment horizontal="center" vertical="center" textRotation="90" shrinkToFit="1" readingOrder="2"/>
      <protection locked="0"/>
    </xf>
    <xf numFmtId="0" fontId="14" fillId="36" borderId="22" xfId="0" applyFont="1" applyFill="1" applyBorder="1" applyAlignment="1" applyProtection="1">
      <alignment horizontal="center" vertical="center" textRotation="90" shrinkToFit="1" readingOrder="2"/>
      <protection locked="0"/>
    </xf>
    <xf numFmtId="0" fontId="14" fillId="36" borderId="96" xfId="0" applyFont="1" applyFill="1" applyBorder="1" applyAlignment="1" applyProtection="1">
      <alignment horizontal="center" vertical="center" textRotation="90" shrinkToFit="1" readingOrder="2"/>
      <protection locked="0"/>
    </xf>
    <xf numFmtId="0" fontId="14" fillId="13" borderId="22" xfId="0" applyFont="1" applyFill="1" applyBorder="1" applyAlignment="1" applyProtection="1">
      <alignment horizontal="center" vertical="center" textRotation="90" shrinkToFit="1" readingOrder="2"/>
      <protection locked="0"/>
    </xf>
    <xf numFmtId="0" fontId="14" fillId="51" borderId="22" xfId="0" applyFont="1" applyFill="1" applyBorder="1" applyAlignment="1" applyProtection="1">
      <alignment horizontal="center" vertical="center" textRotation="90" shrinkToFit="1" readingOrder="2"/>
      <protection locked="0"/>
    </xf>
    <xf numFmtId="0" fontId="14" fillId="51" borderId="96" xfId="0" applyFont="1" applyFill="1" applyBorder="1" applyAlignment="1" applyProtection="1">
      <alignment horizontal="center" vertical="center" textRotation="90" shrinkToFit="1" readingOrder="2"/>
      <protection locked="0"/>
    </xf>
    <xf numFmtId="0" fontId="14" fillId="8" borderId="22" xfId="0" applyFont="1" applyFill="1" applyBorder="1" applyAlignment="1" applyProtection="1">
      <alignment horizontal="center" vertical="center" textRotation="90" shrinkToFit="1" readingOrder="2"/>
      <protection locked="0"/>
    </xf>
    <xf numFmtId="0" fontId="14" fillId="8" borderId="96" xfId="0" applyFont="1" applyFill="1" applyBorder="1" applyAlignment="1" applyProtection="1">
      <alignment horizontal="center" vertical="center" textRotation="90" shrinkToFit="1" readingOrder="2"/>
      <protection locked="0"/>
    </xf>
    <xf numFmtId="0" fontId="14" fillId="34" borderId="22" xfId="0" applyFont="1" applyFill="1" applyBorder="1" applyAlignment="1" applyProtection="1">
      <alignment horizontal="center" vertical="center" textRotation="90" shrinkToFit="1" readingOrder="2"/>
      <protection locked="0"/>
    </xf>
    <xf numFmtId="0" fontId="14" fillId="34" borderId="23" xfId="0" applyFont="1" applyFill="1" applyBorder="1" applyAlignment="1" applyProtection="1">
      <alignment horizontal="center" vertical="center" textRotation="90" shrinkToFit="1" readingOrder="2"/>
      <protection locked="0"/>
    </xf>
    <xf numFmtId="0" fontId="14" fillId="23" borderId="35" xfId="0" applyFont="1" applyFill="1" applyBorder="1" applyAlignment="1" applyProtection="1">
      <alignment horizontal="center" vertical="center" textRotation="90" shrinkToFit="1" readingOrder="2"/>
      <protection locked="0"/>
    </xf>
    <xf numFmtId="0" fontId="143" fillId="0" borderId="22" xfId="0" applyFont="1" applyBorder="1" applyAlignment="1" applyProtection="1">
      <alignment horizontal="center" vertical="center" textRotation="90" shrinkToFit="1" readingOrder="2"/>
      <protection locked="0"/>
    </xf>
    <xf numFmtId="0" fontId="262" fillId="0" borderId="22" xfId="0" applyFont="1" applyBorder="1" applyAlignment="1" applyProtection="1">
      <alignment horizontal="center" vertical="center" textRotation="90" shrinkToFit="1" readingOrder="2"/>
      <protection locked="0"/>
    </xf>
    <xf numFmtId="0" fontId="143" fillId="0" borderId="23" xfId="0" applyFont="1" applyBorder="1" applyAlignment="1" applyProtection="1">
      <alignment horizontal="center" vertical="center" textRotation="90" shrinkToFit="1" readingOrder="2"/>
      <protection locked="0"/>
    </xf>
    <xf numFmtId="0" fontId="262" fillId="0" borderId="95" xfId="0" applyFont="1" applyBorder="1" applyAlignment="1" applyProtection="1">
      <alignment horizontal="center" vertical="center" textRotation="90" shrinkToFit="1" readingOrder="2"/>
      <protection locked="0"/>
    </xf>
    <xf numFmtId="0" fontId="262" fillId="0" borderId="96" xfId="0" applyFont="1" applyBorder="1" applyAlignment="1" applyProtection="1">
      <alignment horizontal="center" vertical="center" textRotation="90" shrinkToFit="1" readingOrder="2"/>
      <protection locked="0"/>
    </xf>
    <xf numFmtId="0" fontId="262" fillId="0" borderId="23" xfId="0" applyFont="1" applyBorder="1" applyAlignment="1" applyProtection="1">
      <alignment horizontal="center" vertical="center" textRotation="90" shrinkToFit="1" readingOrder="2"/>
      <protection locked="0"/>
    </xf>
    <xf numFmtId="0" fontId="262" fillId="0" borderId="20" xfId="0" applyFont="1" applyBorder="1" applyAlignment="1" applyProtection="1">
      <alignment horizontal="center" vertical="center" textRotation="90" shrinkToFit="1" readingOrder="2"/>
      <protection locked="0"/>
    </xf>
    <xf numFmtId="0" fontId="14" fillId="27" borderId="8" xfId="0" applyFont="1" applyFill="1" applyBorder="1" applyAlignment="1" applyProtection="1">
      <alignment horizontal="center" vertical="center" textRotation="90" shrinkToFit="1" readingOrder="2"/>
      <protection locked="0"/>
    </xf>
    <xf numFmtId="0" fontId="14" fillId="27" borderId="7" xfId="0" applyFont="1" applyFill="1" applyBorder="1" applyAlignment="1" applyProtection="1">
      <alignment horizontal="center" vertical="center" textRotation="90" shrinkToFit="1" readingOrder="2"/>
      <protection locked="0"/>
    </xf>
    <xf numFmtId="0" fontId="14" fillId="31" borderId="40" xfId="0" applyFont="1" applyFill="1" applyBorder="1" applyAlignment="1" applyProtection="1">
      <alignment horizontal="center" vertical="center" textRotation="90" shrinkToFit="1" readingOrder="2"/>
      <protection locked="0"/>
    </xf>
    <xf numFmtId="0" fontId="14" fillId="31" borderId="61" xfId="0" applyFont="1" applyFill="1" applyBorder="1" applyAlignment="1" applyProtection="1">
      <alignment horizontal="center" vertical="center" textRotation="90" shrinkToFit="1" readingOrder="2"/>
      <protection locked="0"/>
    </xf>
    <xf numFmtId="0" fontId="14" fillId="36" borderId="40" xfId="0" applyFont="1" applyFill="1" applyBorder="1" applyAlignment="1" applyProtection="1">
      <alignment horizontal="center" vertical="center" textRotation="90" shrinkToFit="1" readingOrder="2"/>
      <protection locked="0"/>
    </xf>
    <xf numFmtId="0" fontId="14" fillId="36" borderId="41" xfId="0" applyFont="1" applyFill="1" applyBorder="1" applyAlignment="1" applyProtection="1">
      <alignment horizontal="center" vertical="center" textRotation="90" shrinkToFit="1" readingOrder="2"/>
      <protection locked="0"/>
    </xf>
    <xf numFmtId="0" fontId="14" fillId="13" borderId="8" xfId="0" applyFont="1" applyFill="1" applyBorder="1" applyAlignment="1" applyProtection="1">
      <alignment horizontal="center" vertical="center" textRotation="90" shrinkToFit="1" readingOrder="2"/>
      <protection locked="0"/>
    </xf>
    <xf numFmtId="0" fontId="14" fillId="51" borderId="40" xfId="0" applyFont="1" applyFill="1" applyBorder="1" applyAlignment="1" applyProtection="1">
      <alignment horizontal="center" vertical="center" textRotation="90" shrinkToFit="1" readingOrder="2"/>
      <protection locked="0"/>
    </xf>
    <xf numFmtId="0" fontId="14" fillId="51" borderId="41" xfId="0" applyFont="1" applyFill="1" applyBorder="1" applyAlignment="1" applyProtection="1">
      <alignment horizontal="center" vertical="center" textRotation="90" shrinkToFit="1" readingOrder="2"/>
      <protection locked="0"/>
    </xf>
    <xf numFmtId="0" fontId="14" fillId="8" borderId="40" xfId="0" applyFont="1" applyFill="1" applyBorder="1" applyAlignment="1" applyProtection="1">
      <alignment horizontal="center" vertical="center" textRotation="90" shrinkToFit="1" readingOrder="2"/>
      <protection locked="0"/>
    </xf>
    <xf numFmtId="0" fontId="14" fillId="8" borderId="41" xfId="0" applyFont="1" applyFill="1" applyBorder="1" applyAlignment="1" applyProtection="1">
      <alignment horizontal="center" vertical="center" textRotation="90" shrinkToFit="1" readingOrder="2"/>
      <protection locked="0"/>
    </xf>
    <xf numFmtId="0" fontId="14" fillId="34" borderId="8" xfId="0" applyFont="1" applyFill="1" applyBorder="1" applyAlignment="1" applyProtection="1">
      <alignment horizontal="center" vertical="center" textRotation="90" shrinkToFit="1" readingOrder="2"/>
      <protection locked="0"/>
    </xf>
    <xf numFmtId="0" fontId="14" fillId="34" borderId="30" xfId="0" applyFont="1" applyFill="1" applyBorder="1" applyAlignment="1" applyProtection="1">
      <alignment horizontal="center" vertical="center" textRotation="90" shrinkToFit="1" readingOrder="2"/>
      <protection locked="0"/>
    </xf>
    <xf numFmtId="0" fontId="14" fillId="23" borderId="101" xfId="0" applyFont="1" applyFill="1" applyBorder="1" applyAlignment="1" applyProtection="1">
      <alignment horizontal="center" vertical="center" textRotation="90" shrinkToFit="1" readingOrder="2"/>
      <protection locked="0"/>
    </xf>
    <xf numFmtId="0" fontId="143" fillId="0" borderId="8" xfId="0" applyFont="1" applyBorder="1" applyAlignment="1" applyProtection="1">
      <alignment horizontal="center" vertical="center" textRotation="90" shrinkToFit="1" readingOrder="2"/>
      <protection locked="0"/>
    </xf>
    <xf numFmtId="0" fontId="262" fillId="0" borderId="8" xfId="0" applyFont="1" applyBorder="1" applyAlignment="1" applyProtection="1">
      <alignment horizontal="center" vertical="center" textRotation="90" shrinkToFit="1" readingOrder="2"/>
      <protection locked="0"/>
    </xf>
    <xf numFmtId="0" fontId="143" fillId="0" borderId="30" xfId="0" applyFont="1" applyBorder="1" applyAlignment="1" applyProtection="1">
      <alignment horizontal="center" vertical="center" textRotation="90" shrinkToFit="1" readingOrder="2"/>
      <protection locked="0"/>
    </xf>
    <xf numFmtId="0" fontId="262" fillId="0" borderId="55" xfId="0" applyFont="1" applyBorder="1" applyAlignment="1" applyProtection="1">
      <alignment horizontal="center" vertical="center" textRotation="90" shrinkToFit="1" readingOrder="2"/>
      <protection locked="0"/>
    </xf>
    <xf numFmtId="0" fontId="262" fillId="0" borderId="41" xfId="0" applyFont="1" applyBorder="1" applyAlignment="1" applyProtection="1">
      <alignment horizontal="center" vertical="center" textRotation="90" shrinkToFit="1" readingOrder="2"/>
      <protection locked="0"/>
    </xf>
    <xf numFmtId="0" fontId="262" fillId="0" borderId="61" xfId="0" applyFont="1" applyBorder="1" applyAlignment="1" applyProtection="1">
      <alignment horizontal="center" vertical="center" textRotation="90" shrinkToFit="1" readingOrder="2"/>
      <protection locked="0"/>
    </xf>
    <xf numFmtId="0" fontId="143" fillId="0" borderId="40" xfId="0" applyFont="1" applyBorder="1" applyAlignment="1" applyProtection="1">
      <alignment horizontal="center" vertical="center" textRotation="90" shrinkToFit="1" readingOrder="2"/>
      <protection locked="0"/>
    </xf>
    <xf numFmtId="0" fontId="262" fillId="0" borderId="40" xfId="0" applyFont="1" applyBorder="1" applyAlignment="1" applyProtection="1">
      <alignment horizontal="center" vertical="center" textRotation="90" shrinkToFit="1" readingOrder="2"/>
      <protection locked="0"/>
    </xf>
    <xf numFmtId="0" fontId="15" fillId="0" borderId="95" xfId="1" applyFont="1" applyBorder="1" applyAlignment="1" applyProtection="1">
      <alignment horizontal="center" vertical="center" wrapText="1"/>
      <protection locked="0"/>
    </xf>
    <xf numFmtId="0" fontId="15" fillId="0" borderId="65" xfId="1" applyFont="1" applyBorder="1" applyAlignment="1" applyProtection="1">
      <alignment horizontal="center" vertical="center" wrapText="1"/>
      <protection locked="0"/>
    </xf>
    <xf numFmtId="0" fontId="15" fillId="0" borderId="92" xfId="1" applyFont="1" applyBorder="1" applyAlignment="1" applyProtection="1">
      <alignment horizontal="center" vertical="center" wrapText="1"/>
      <protection locked="0"/>
    </xf>
    <xf numFmtId="0" fontId="192" fillId="13" borderId="101" xfId="12" applyFont="1" applyFill="1" applyBorder="1" applyAlignment="1">
      <alignment horizontal="center" vertical="center" wrapText="1"/>
    </xf>
    <xf numFmtId="0" fontId="204" fillId="13" borderId="31" xfId="1" applyFont="1" applyFill="1" applyBorder="1" applyAlignment="1">
      <alignment horizontal="center" vertical="center" wrapText="1"/>
    </xf>
    <xf numFmtId="0" fontId="65" fillId="24" borderId="39" xfId="7" applyFont="1" applyFill="1" applyBorder="1" applyAlignment="1" applyProtection="1">
      <alignment horizontal="center" vertical="center" textRotation="90" shrinkToFit="1" readingOrder="2"/>
      <protection locked="0"/>
    </xf>
    <xf numFmtId="0" fontId="388" fillId="23" borderId="254" xfId="7" applyFont="1" applyFill="1" applyBorder="1" applyAlignment="1">
      <alignment horizontal="center" vertical="center" shrinkToFit="1" readingOrder="2"/>
    </xf>
    <xf numFmtId="0" fontId="388" fillId="92" borderId="265" xfId="7" applyFont="1" applyFill="1" applyBorder="1" applyAlignment="1">
      <alignment horizontal="center" vertical="center" textRotation="90" shrinkToFit="1" readingOrder="2"/>
    </xf>
    <xf numFmtId="0" fontId="391" fillId="91" borderId="151" xfId="7" applyFont="1" applyFill="1" applyBorder="1" applyAlignment="1">
      <alignment horizontal="center" vertical="center" textRotation="90" shrinkToFit="1" readingOrder="2"/>
    </xf>
    <xf numFmtId="0" fontId="65" fillId="18" borderId="93" xfId="7" applyFont="1" applyFill="1" applyBorder="1" applyAlignment="1" applyProtection="1">
      <alignment horizontal="center" vertical="center" textRotation="90" shrinkToFit="1" readingOrder="2"/>
      <protection locked="0"/>
    </xf>
    <xf numFmtId="0" fontId="65" fillId="57" borderId="0" xfId="7" applyFont="1" applyFill="1" applyAlignment="1" applyProtection="1">
      <alignment horizontal="center" vertical="center" textRotation="90" shrinkToFit="1" readingOrder="2"/>
      <protection locked="0"/>
    </xf>
    <xf numFmtId="0" fontId="392" fillId="14" borderId="254" xfId="7" applyFont="1" applyFill="1" applyBorder="1" applyAlignment="1">
      <alignment horizontal="center" vertical="center" textRotation="90" shrinkToFit="1" readingOrder="2"/>
    </xf>
    <xf numFmtId="0" fontId="65" fillId="93" borderId="254" xfId="7" applyFont="1" applyFill="1" applyBorder="1" applyAlignment="1">
      <alignment horizontal="center" vertical="center" textRotation="90" shrinkToFit="1" readingOrder="2"/>
    </xf>
    <xf numFmtId="0" fontId="65" fillId="18" borderId="93" xfId="7" applyFont="1" applyFill="1" applyBorder="1" applyAlignment="1">
      <alignment horizontal="center" vertical="center" textRotation="90" shrinkToFit="1" readingOrder="2"/>
    </xf>
    <xf numFmtId="0" fontId="65" fillId="57" borderId="0" xfId="7" applyFont="1" applyFill="1" applyAlignment="1">
      <alignment horizontal="center" vertical="center" textRotation="90" shrinkToFit="1" readingOrder="2"/>
    </xf>
    <xf numFmtId="0" fontId="390" fillId="24" borderId="47" xfId="10" applyFont="1" applyFill="1" applyBorder="1" applyAlignment="1" applyProtection="1">
      <alignment horizontal="center" vertical="center" textRotation="90" shrinkToFit="1" readingOrder="2"/>
    </xf>
    <xf numFmtId="0" fontId="390" fillId="46" borderId="47" xfId="10" applyFont="1" applyBorder="1" applyAlignment="1" applyProtection="1">
      <alignment horizontal="center" vertical="center" textRotation="90" shrinkToFit="1" readingOrder="2"/>
    </xf>
    <xf numFmtId="0" fontId="390" fillId="57" borderId="47" xfId="10" applyFont="1" applyFill="1" applyBorder="1" applyAlignment="1" applyProtection="1">
      <alignment horizontal="center" vertical="center" textRotation="90" shrinkToFit="1" readingOrder="2"/>
    </xf>
    <xf numFmtId="0" fontId="390" fillId="11" borderId="47" xfId="10" applyFont="1" applyFill="1" applyBorder="1" applyAlignment="1" applyProtection="1">
      <alignment horizontal="center" vertical="center" textRotation="90" shrinkToFit="1" readingOrder="2"/>
    </xf>
    <xf numFmtId="0" fontId="65" fillId="5" borderId="240" xfId="7" applyFont="1" applyFill="1" applyBorder="1" applyAlignment="1">
      <alignment horizontal="center" vertical="center" textRotation="90" shrinkToFit="1" readingOrder="2"/>
    </xf>
    <xf numFmtId="0" fontId="390" fillId="46" borderId="21" xfId="10" applyFont="1" applyBorder="1" applyAlignment="1" applyProtection="1">
      <alignment horizontal="center" vertical="center" textRotation="90" shrinkToFit="1" readingOrder="2"/>
    </xf>
    <xf numFmtId="0" fontId="65" fillId="50" borderId="240" xfId="7" applyFont="1" applyFill="1" applyBorder="1" applyAlignment="1">
      <alignment horizontal="center" vertical="center" textRotation="90" shrinkToFit="1" readingOrder="2"/>
    </xf>
    <xf numFmtId="0" fontId="65" fillId="89" borderId="37" xfId="7" applyFont="1" applyFill="1" applyBorder="1" applyAlignment="1">
      <alignment horizontal="center" vertical="center" textRotation="90" shrinkToFit="1" readingOrder="2"/>
    </xf>
    <xf numFmtId="0" fontId="390" fillId="46" borderId="82" xfId="10" applyFont="1" applyBorder="1" applyAlignment="1" applyProtection="1">
      <alignment horizontal="center" vertical="center" textRotation="90" shrinkToFit="1" readingOrder="2"/>
    </xf>
    <xf numFmtId="0" fontId="42" fillId="0" borderId="112" xfId="7" applyFont="1" applyBorder="1" applyAlignment="1">
      <alignment horizontal="center" vertical="center" wrapText="1"/>
    </xf>
    <xf numFmtId="0" fontId="180" fillId="0" borderId="159" xfId="7" applyFont="1" applyBorder="1" applyAlignment="1">
      <alignment horizontal="center" vertical="center" wrapText="1"/>
    </xf>
    <xf numFmtId="0" fontId="180" fillId="0" borderId="156" xfId="7" applyFont="1" applyBorder="1" applyAlignment="1">
      <alignment horizontal="center" vertical="center" wrapText="1"/>
    </xf>
    <xf numFmtId="0" fontId="180" fillId="0" borderId="153" xfId="7" applyFont="1" applyBorder="1" applyAlignment="1">
      <alignment horizontal="center" vertical="center" wrapText="1"/>
    </xf>
    <xf numFmtId="0" fontId="358" fillId="24" borderId="322" xfId="7" applyFont="1" applyFill="1" applyBorder="1" applyAlignment="1">
      <alignment horizontal="center" vertical="center" textRotation="90" wrapText="1" readingOrder="2"/>
    </xf>
    <xf numFmtId="0" fontId="8" fillId="17" borderId="0" xfId="0" applyFont="1" applyFill="1" applyAlignment="1">
      <alignment horizontal="center" shrinkToFit="1"/>
    </xf>
    <xf numFmtId="0" fontId="217" fillId="17" borderId="70" xfId="1" applyFont="1" applyFill="1" applyBorder="1" applyAlignment="1" applyProtection="1">
      <alignment horizontal="center" vertical="center" wrapText="1"/>
      <protection locked="0"/>
    </xf>
    <xf numFmtId="0" fontId="217" fillId="17" borderId="22" xfId="1" applyFont="1" applyFill="1" applyBorder="1" applyAlignment="1" applyProtection="1">
      <alignment horizontal="center" vertical="center" wrapText="1"/>
      <protection locked="0"/>
    </xf>
    <xf numFmtId="0" fontId="86" fillId="17" borderId="79" xfId="1" applyFont="1" applyFill="1" applyBorder="1" applyAlignment="1">
      <alignment horizontal="center" vertical="center" wrapText="1"/>
    </xf>
    <xf numFmtId="0" fontId="86" fillId="17" borderId="111" xfId="1" applyFont="1" applyFill="1" applyBorder="1" applyAlignment="1">
      <alignment horizontal="center" vertical="center" wrapText="1"/>
    </xf>
    <xf numFmtId="0" fontId="13" fillId="41" borderId="32" xfId="7" applyFont="1" applyFill="1" applyBorder="1" applyAlignment="1">
      <alignment horizontal="center" vertical="center" shrinkToFit="1" readingOrder="2"/>
    </xf>
    <xf numFmtId="0" fontId="398" fillId="32" borderId="38" xfId="0" applyFont="1" applyFill="1" applyBorder="1" applyAlignment="1">
      <alignment horizontal="center" vertical="center" shrinkToFit="1" readingOrder="2"/>
    </xf>
    <xf numFmtId="0" fontId="398" fillId="32" borderId="37" xfId="0" applyFont="1" applyFill="1" applyBorder="1" applyAlignment="1">
      <alignment horizontal="center" vertical="center" shrinkToFit="1" readingOrder="2"/>
    </xf>
    <xf numFmtId="9" fontId="398" fillId="32" borderId="108" xfId="0" applyNumberFormat="1" applyFont="1" applyFill="1" applyBorder="1" applyAlignment="1">
      <alignment horizontal="center" vertical="center" shrinkToFit="1" readingOrder="2"/>
    </xf>
    <xf numFmtId="0" fontId="398" fillId="32" borderId="101" xfId="0" applyFont="1" applyFill="1" applyBorder="1" applyAlignment="1" applyProtection="1">
      <alignment horizontal="center" vertical="center" shrinkToFit="1" readingOrder="2"/>
      <protection locked="0"/>
    </xf>
    <xf numFmtId="0" fontId="398" fillId="32" borderId="8" xfId="0" applyFont="1" applyFill="1" applyBorder="1" applyAlignment="1">
      <alignment horizontal="center" vertical="center" shrinkToFit="1" readingOrder="2"/>
    </xf>
    <xf numFmtId="0" fontId="218" fillId="17" borderId="101" xfId="1" applyFont="1" applyFill="1" applyBorder="1" applyAlignment="1" applyProtection="1">
      <alignment horizontal="center" vertical="center" shrinkToFit="1"/>
      <protection locked="0"/>
    </xf>
    <xf numFmtId="0" fontId="398" fillId="32" borderId="22" xfId="0" applyFont="1" applyFill="1" applyBorder="1" applyAlignment="1">
      <alignment horizontal="center" vertical="center" shrinkToFit="1" readingOrder="2"/>
    </xf>
    <xf numFmtId="0" fontId="398" fillId="32" borderId="70" xfId="0" applyFont="1" applyFill="1" applyBorder="1" applyAlignment="1">
      <alignment horizontal="center" vertical="center" shrinkToFit="1" readingOrder="2"/>
    </xf>
    <xf numFmtId="0" fontId="437" fillId="0" borderId="0" xfId="0" applyFont="1" applyProtection="1">
      <protection locked="0"/>
    </xf>
    <xf numFmtId="0" fontId="398" fillId="10" borderId="83" xfId="0" applyFont="1" applyFill="1" applyBorder="1" applyAlignment="1" applyProtection="1">
      <alignment horizontal="center" vertical="center" shrinkToFit="1" readingOrder="2"/>
      <protection locked="0"/>
    </xf>
    <xf numFmtId="0" fontId="398" fillId="10" borderId="22" xfId="0" applyFont="1" applyFill="1" applyBorder="1" applyAlignment="1" applyProtection="1">
      <alignment horizontal="center" vertical="center" shrinkToFit="1" readingOrder="2"/>
      <protection locked="0"/>
    </xf>
    <xf numFmtId="0" fontId="398" fillId="10" borderId="8" xfId="0" applyFont="1" applyFill="1" applyBorder="1" applyAlignment="1" applyProtection="1">
      <alignment horizontal="center" vertical="center" shrinkToFit="1" readingOrder="2"/>
      <protection locked="0"/>
    </xf>
    <xf numFmtId="0" fontId="398" fillId="10" borderId="70" xfId="0" applyFont="1" applyFill="1" applyBorder="1" applyAlignment="1" applyProtection="1">
      <alignment horizontal="center" vertical="center" shrinkToFit="1" readingOrder="2"/>
      <protection locked="0"/>
    </xf>
    <xf numFmtId="0" fontId="398" fillId="10" borderId="83" xfId="0" applyFont="1" applyFill="1" applyBorder="1" applyAlignment="1">
      <alignment horizontal="center" vertical="center" shrinkToFit="1" readingOrder="2"/>
    </xf>
    <xf numFmtId="0" fontId="218" fillId="0" borderId="79" xfId="1" applyFont="1" applyBorder="1" applyAlignment="1" applyProtection="1">
      <alignment horizontal="center" vertical="center" shrinkToFit="1"/>
      <protection locked="0"/>
    </xf>
    <xf numFmtId="0" fontId="398" fillId="32" borderId="104" xfId="0" applyFont="1" applyFill="1" applyBorder="1" applyAlignment="1">
      <alignment horizontal="center" vertical="center" shrinkToFit="1" readingOrder="2"/>
    </xf>
    <xf numFmtId="0" fontId="218" fillId="17" borderId="69" xfId="1" applyFont="1" applyFill="1" applyBorder="1" applyAlignment="1" applyProtection="1">
      <alignment horizontal="center" vertical="center" shrinkToFit="1"/>
      <protection locked="0"/>
    </xf>
    <xf numFmtId="0" fontId="13" fillId="17" borderId="32" xfId="7" applyFont="1" applyFill="1" applyBorder="1" applyAlignment="1">
      <alignment horizontal="center" vertical="center" shrinkToFit="1"/>
    </xf>
    <xf numFmtId="0" fontId="13" fillId="32" borderId="101" xfId="7" applyFont="1" applyFill="1" applyBorder="1" applyAlignment="1">
      <alignment horizontal="center" vertical="center" shrinkToFit="1" readingOrder="2"/>
    </xf>
    <xf numFmtId="0" fontId="13" fillId="32" borderId="0" xfId="7" applyFont="1" applyFill="1" applyAlignment="1">
      <alignment horizontal="center" vertical="center" shrinkToFit="1" readingOrder="2"/>
    </xf>
    <xf numFmtId="0" fontId="398" fillId="32" borderId="3" xfId="0" applyFont="1" applyFill="1" applyBorder="1" applyAlignment="1">
      <alignment horizontal="center" vertical="center" shrinkToFit="1" readingOrder="2"/>
    </xf>
    <xf numFmtId="0" fontId="398" fillId="10" borderId="3" xfId="0" applyFont="1" applyFill="1" applyBorder="1" applyAlignment="1">
      <alignment horizontal="center" vertical="center" shrinkToFit="1" readingOrder="2"/>
    </xf>
    <xf numFmtId="0" fontId="398" fillId="32" borderId="88" xfId="0" applyFont="1" applyFill="1" applyBorder="1" applyAlignment="1" applyProtection="1">
      <alignment horizontal="center" vertical="center" shrinkToFit="1" readingOrder="2"/>
      <protection locked="0"/>
    </xf>
    <xf numFmtId="0" fontId="398" fillId="32" borderId="104" xfId="0" applyFont="1" applyFill="1" applyBorder="1" applyAlignment="1" applyProtection="1">
      <alignment horizontal="center" vertical="center" shrinkToFit="1" readingOrder="2"/>
      <protection locked="0"/>
    </xf>
    <xf numFmtId="0" fontId="398" fillId="10" borderId="68" xfId="0" applyFont="1" applyFill="1" applyBorder="1" applyAlignment="1" applyProtection="1">
      <alignment horizontal="center" vertical="center" shrinkToFit="1" readingOrder="2"/>
      <protection locked="0"/>
    </xf>
    <xf numFmtId="0" fontId="269" fillId="13" borderId="86" xfId="0" applyFont="1" applyFill="1" applyBorder="1" applyAlignment="1">
      <alignment horizontal="center" vertical="center" wrapText="1" readingOrder="2"/>
    </xf>
    <xf numFmtId="0" fontId="218" fillId="0" borderId="111" xfId="1" applyFont="1" applyBorder="1" applyAlignment="1" applyProtection="1">
      <alignment horizontal="center" vertical="center" shrinkToFit="1"/>
      <protection locked="0"/>
    </xf>
    <xf numFmtId="0" fontId="218" fillId="6" borderId="111" xfId="1" applyFont="1" applyFill="1" applyBorder="1" applyAlignment="1" applyProtection="1">
      <alignment horizontal="center" vertical="center" shrinkToFit="1"/>
      <protection locked="0"/>
    </xf>
    <xf numFmtId="0" fontId="269" fillId="32" borderId="101" xfId="0" applyFont="1" applyFill="1" applyBorder="1" applyAlignment="1" applyProtection="1">
      <alignment horizontal="center" vertical="center" wrapText="1" readingOrder="2"/>
      <protection locked="0"/>
    </xf>
    <xf numFmtId="0" fontId="269" fillId="13" borderId="8" xfId="0" applyFont="1" applyFill="1" applyBorder="1" applyAlignment="1">
      <alignment horizontal="center" vertical="center" wrapText="1" readingOrder="2"/>
    </xf>
    <xf numFmtId="9" fontId="269" fillId="32" borderId="8" xfId="0" applyNumberFormat="1" applyFont="1" applyFill="1" applyBorder="1" applyAlignment="1">
      <alignment horizontal="center" vertical="center" wrapText="1" readingOrder="2"/>
    </xf>
    <xf numFmtId="9" fontId="269" fillId="32" borderId="3" xfId="0" applyNumberFormat="1" applyFont="1" applyFill="1" applyBorder="1" applyAlignment="1">
      <alignment horizontal="center" vertical="center" wrapText="1" readingOrder="2"/>
    </xf>
    <xf numFmtId="0" fontId="269" fillId="13" borderId="83" xfId="0" applyFont="1" applyFill="1" applyBorder="1" applyAlignment="1">
      <alignment horizontal="center" vertical="center" wrapText="1" readingOrder="2"/>
    </xf>
    <xf numFmtId="9" fontId="269" fillId="32" borderId="87" xfId="0" applyNumberFormat="1" applyFont="1" applyFill="1" applyBorder="1" applyAlignment="1">
      <alignment horizontal="center" vertical="center" wrapText="1" readingOrder="2"/>
    </xf>
    <xf numFmtId="0" fontId="269" fillId="32" borderId="22" xfId="0" applyFont="1" applyFill="1" applyBorder="1" applyAlignment="1" applyProtection="1">
      <alignment horizontal="center" vertical="center" wrapText="1" readingOrder="2"/>
      <protection locked="0"/>
    </xf>
    <xf numFmtId="9" fontId="269" fillId="32" borderId="23" xfId="0" applyNumberFormat="1" applyFont="1" applyFill="1" applyBorder="1" applyAlignment="1">
      <alignment horizontal="center" vertical="center" wrapText="1" readingOrder="2"/>
    </xf>
    <xf numFmtId="0" fontId="269" fillId="32" borderId="70" xfId="0" applyFont="1" applyFill="1" applyBorder="1" applyAlignment="1" applyProtection="1">
      <alignment horizontal="center" vertical="center" wrapText="1" readingOrder="2"/>
      <protection locked="0"/>
    </xf>
    <xf numFmtId="9" fontId="269" fillId="32" borderId="71" xfId="0" applyNumberFormat="1" applyFont="1" applyFill="1" applyBorder="1" applyAlignment="1">
      <alignment horizontal="center" vertical="center" wrapText="1" readingOrder="2"/>
    </xf>
    <xf numFmtId="0" fontId="230" fillId="17" borderId="18" xfId="1" applyFont="1" applyFill="1" applyBorder="1" applyAlignment="1" applyProtection="1">
      <alignment horizontal="center" vertical="center" wrapText="1"/>
      <protection locked="0"/>
    </xf>
    <xf numFmtId="0" fontId="230" fillId="17" borderId="69" xfId="1" applyFont="1" applyFill="1" applyBorder="1" applyAlignment="1" applyProtection="1">
      <alignment horizontal="center" vertical="center" wrapText="1"/>
      <protection locked="0"/>
    </xf>
    <xf numFmtId="0" fontId="398" fillId="32" borderId="31" xfId="0" applyFont="1" applyFill="1" applyBorder="1" applyAlignment="1" applyProtection="1">
      <alignment horizontal="center" vertical="center" shrinkToFit="1" readingOrder="2"/>
      <protection locked="0"/>
    </xf>
    <xf numFmtId="0" fontId="398" fillId="32" borderId="103" xfId="0" applyFont="1" applyFill="1" applyBorder="1" applyAlignment="1" applyProtection="1">
      <alignment horizontal="center" vertical="center" shrinkToFit="1" readingOrder="2"/>
      <protection locked="0"/>
    </xf>
    <xf numFmtId="0" fontId="398" fillId="32" borderId="20" xfId="0" applyFont="1" applyFill="1" applyBorder="1" applyAlignment="1">
      <alignment horizontal="center" vertical="center" shrinkToFit="1" readingOrder="2"/>
    </xf>
    <xf numFmtId="9" fontId="398" fillId="32" borderId="79" xfId="0" applyNumberFormat="1" applyFont="1" applyFill="1" applyBorder="1" applyAlignment="1">
      <alignment horizontal="center" vertical="center" shrinkToFit="1" readingOrder="2"/>
    </xf>
    <xf numFmtId="0" fontId="398" fillId="32" borderId="101" xfId="0" applyFont="1" applyFill="1" applyBorder="1" applyAlignment="1">
      <alignment horizontal="center" vertical="center" shrinkToFit="1" readingOrder="2"/>
    </xf>
    <xf numFmtId="0" fontId="398" fillId="32" borderId="27" xfId="0" applyFont="1" applyFill="1" applyBorder="1" applyAlignment="1">
      <alignment horizontal="center" vertical="center" shrinkToFit="1" readingOrder="2"/>
    </xf>
    <xf numFmtId="0" fontId="398" fillId="32" borderId="30" xfId="0" applyFont="1" applyFill="1" applyBorder="1" applyAlignment="1">
      <alignment horizontal="center" vertical="center" shrinkToFit="1" readingOrder="2"/>
    </xf>
    <xf numFmtId="0" fontId="398" fillId="32" borderId="99" xfId="0" applyFont="1" applyFill="1" applyBorder="1" applyAlignment="1">
      <alignment horizontal="center" vertical="center" shrinkToFit="1" readingOrder="2"/>
    </xf>
    <xf numFmtId="9" fontId="398" fillId="32" borderId="99" xfId="0" applyNumberFormat="1" applyFont="1" applyFill="1" applyBorder="1" applyAlignment="1">
      <alignment horizontal="center" vertical="center" shrinkToFit="1" readingOrder="2"/>
    </xf>
    <xf numFmtId="0" fontId="269" fillId="32" borderId="103" xfId="0" applyFont="1" applyFill="1" applyBorder="1" applyAlignment="1" applyProtection="1">
      <alignment horizontal="center" vertical="center" wrapText="1" readingOrder="2"/>
      <protection locked="0"/>
    </xf>
    <xf numFmtId="0" fontId="269" fillId="32" borderId="31" xfId="0" applyFont="1" applyFill="1" applyBorder="1" applyAlignment="1" applyProtection="1">
      <alignment horizontal="center" vertical="center" wrapText="1" readingOrder="2"/>
      <protection locked="0"/>
    </xf>
    <xf numFmtId="0" fontId="438" fillId="13" borderId="39" xfId="0" applyFont="1" applyFill="1" applyBorder="1" applyAlignment="1">
      <alignment horizontal="center" vertical="center" wrapText="1" readingOrder="2"/>
    </xf>
    <xf numFmtId="0" fontId="438" fillId="13" borderId="8" xfId="0" applyFont="1" applyFill="1" applyBorder="1" applyAlignment="1">
      <alignment horizontal="center" vertical="center" wrapText="1" readingOrder="2"/>
    </xf>
    <xf numFmtId="0" fontId="438" fillId="13" borderId="3" xfId="0" applyFont="1" applyFill="1" applyBorder="1" applyAlignment="1">
      <alignment horizontal="center" vertical="center" wrapText="1" readingOrder="2"/>
    </xf>
    <xf numFmtId="0" fontId="438" fillId="13" borderId="22" xfId="0" applyFont="1" applyFill="1" applyBorder="1" applyAlignment="1">
      <alignment horizontal="center" vertical="center" wrapText="1" readingOrder="2"/>
    </xf>
    <xf numFmtId="0" fontId="438" fillId="13" borderId="70" xfId="0" applyFont="1" applyFill="1" applyBorder="1" applyAlignment="1">
      <alignment horizontal="center" vertical="center" wrapText="1" readingOrder="2"/>
    </xf>
    <xf numFmtId="9" fontId="269" fillId="32" borderId="114" xfId="0" applyNumberFormat="1" applyFont="1" applyFill="1" applyBorder="1" applyAlignment="1">
      <alignment horizontal="center" vertical="center" wrapText="1" readingOrder="2"/>
    </xf>
    <xf numFmtId="0" fontId="269" fillId="32" borderId="83" xfId="0" applyFont="1" applyFill="1" applyBorder="1" applyAlignment="1">
      <alignment horizontal="center" vertical="center" wrapText="1" readingOrder="2"/>
    </xf>
    <xf numFmtId="0" fontId="269" fillId="32" borderId="83" xfId="0" applyFont="1" applyFill="1" applyBorder="1" applyAlignment="1" applyProtection="1">
      <alignment horizontal="center" vertical="center" shrinkToFit="1" readingOrder="2"/>
      <protection locked="0"/>
    </xf>
    <xf numFmtId="0" fontId="269" fillId="32" borderId="2" xfId="0" applyFont="1" applyFill="1" applyBorder="1" applyAlignment="1" applyProtection="1">
      <alignment horizontal="center" vertical="center" wrapText="1" readingOrder="2"/>
      <protection locked="0"/>
    </xf>
    <xf numFmtId="0" fontId="269" fillId="32" borderId="39" xfId="0" applyFont="1" applyFill="1" applyBorder="1" applyAlignment="1" applyProtection="1">
      <alignment horizontal="center" vertical="center" wrapText="1" readingOrder="2"/>
      <protection locked="0"/>
    </xf>
    <xf numFmtId="0" fontId="398" fillId="32" borderId="67" xfId="0" applyFont="1" applyFill="1" applyBorder="1" applyAlignment="1" applyProtection="1">
      <alignment horizontal="center" vertical="center" shrinkToFit="1" readingOrder="2"/>
      <protection locked="0"/>
    </xf>
    <xf numFmtId="0" fontId="218" fillId="17" borderId="71" xfId="1" applyFont="1" applyFill="1" applyBorder="1" applyAlignment="1" applyProtection="1">
      <alignment horizontal="center" vertical="center" shrinkToFit="1"/>
      <protection locked="0"/>
    </xf>
    <xf numFmtId="9" fontId="398" fillId="32" borderId="89" xfId="0" applyNumberFormat="1" applyFont="1" applyFill="1" applyBorder="1" applyAlignment="1">
      <alignment horizontal="center" vertical="center" shrinkToFit="1" readingOrder="2"/>
    </xf>
    <xf numFmtId="0" fontId="117" fillId="0" borderId="101" xfId="7" applyFont="1" applyBorder="1" applyAlignment="1">
      <alignment horizontal="center" vertical="center" shrinkToFit="1" readingOrder="2"/>
    </xf>
    <xf numFmtId="0" fontId="117" fillId="0" borderId="0" xfId="7" applyFont="1" applyAlignment="1">
      <alignment horizontal="center" vertical="center" shrinkToFit="1" readingOrder="2"/>
    </xf>
    <xf numFmtId="0" fontId="13" fillId="0" borderId="55" xfId="7" applyFont="1" applyBorder="1" applyAlignment="1">
      <alignment horizontal="center" vertical="center" shrinkToFit="1" readingOrder="2"/>
    </xf>
    <xf numFmtId="0" fontId="13" fillId="0" borderId="29" xfId="7" applyFont="1" applyBorder="1" applyAlignment="1">
      <alignment horizontal="center" vertical="center" shrinkToFit="1" readingOrder="2"/>
    </xf>
    <xf numFmtId="0" fontId="209" fillId="34" borderId="86" xfId="7" applyFont="1" applyFill="1" applyBorder="1" applyAlignment="1">
      <alignment horizontal="center" vertical="center"/>
    </xf>
    <xf numFmtId="0" fontId="209" fillId="34" borderId="96" xfId="7" applyFont="1" applyFill="1" applyBorder="1" applyAlignment="1">
      <alignment horizontal="center" vertical="center" wrapText="1"/>
    </xf>
    <xf numFmtId="0" fontId="200" fillId="34" borderId="86" xfId="7" applyFont="1" applyFill="1" applyBorder="1" applyAlignment="1">
      <alignment horizontal="center" vertical="center" wrapText="1"/>
    </xf>
    <xf numFmtId="0" fontId="62" fillId="23" borderId="91" xfId="7" applyFont="1" applyFill="1" applyBorder="1" applyAlignment="1">
      <alignment horizontal="center" vertical="center" wrapText="1"/>
    </xf>
    <xf numFmtId="0" fontId="62" fillId="32" borderId="46" xfId="7" applyFont="1" applyFill="1" applyBorder="1" applyAlignment="1">
      <alignment horizontal="center" vertical="center" wrapText="1"/>
    </xf>
    <xf numFmtId="0" fontId="62" fillId="32" borderId="100" xfId="7" applyFont="1" applyFill="1" applyBorder="1" applyAlignment="1">
      <alignment horizontal="center" vertical="center" wrapText="1"/>
    </xf>
    <xf numFmtId="0" fontId="62" fillId="32" borderId="116" xfId="7" applyFont="1" applyFill="1" applyBorder="1" applyAlignment="1">
      <alignment horizontal="center" vertical="center" wrapText="1"/>
    </xf>
    <xf numFmtId="0" fontId="62" fillId="23" borderId="66" xfId="7" applyFont="1" applyFill="1" applyBorder="1" applyAlignment="1">
      <alignment horizontal="center" vertical="center" wrapText="1"/>
    </xf>
    <xf numFmtId="0" fontId="57" fillId="32" borderId="101" xfId="7" applyFont="1" applyFill="1" applyBorder="1" applyAlignment="1">
      <alignment horizontal="center" vertical="center" shrinkToFit="1" readingOrder="2"/>
    </xf>
    <xf numFmtId="0" fontId="57" fillId="0" borderId="101" xfId="7" applyFont="1" applyBorder="1" applyAlignment="1">
      <alignment horizontal="center" vertical="center" shrinkToFit="1" readingOrder="2"/>
    </xf>
    <xf numFmtId="0" fontId="57" fillId="0" borderId="56" xfId="7" applyFont="1" applyBorder="1" applyAlignment="1">
      <alignment horizontal="center" vertical="center" shrinkToFit="1" readingOrder="2"/>
    </xf>
    <xf numFmtId="0" fontId="57" fillId="0" borderId="40" xfId="7" applyFont="1" applyBorder="1" applyAlignment="1">
      <alignment horizontal="center" vertical="center" shrinkToFit="1" readingOrder="2"/>
    </xf>
    <xf numFmtId="0" fontId="122" fillId="0" borderId="61" xfId="7" applyFont="1" applyBorder="1" applyAlignment="1">
      <alignment horizontal="center" vertical="center" shrinkToFit="1" readingOrder="2"/>
    </xf>
    <xf numFmtId="0" fontId="122" fillId="0" borderId="55" xfId="7" applyFont="1" applyBorder="1" applyAlignment="1">
      <alignment horizontal="center" vertical="center" shrinkToFit="1" readingOrder="2"/>
    </xf>
    <xf numFmtId="0" fontId="122" fillId="0" borderId="41" xfId="7" applyFont="1" applyBorder="1" applyAlignment="1">
      <alignment horizontal="center" vertical="center" shrinkToFit="1" readingOrder="2"/>
    </xf>
    <xf numFmtId="0" fontId="122" fillId="0" borderId="40" xfId="7" applyFont="1" applyBorder="1" applyAlignment="1">
      <alignment horizontal="center" vertical="center" shrinkToFit="1" readingOrder="2"/>
    </xf>
    <xf numFmtId="167" fontId="57" fillId="13" borderId="93" xfId="7" applyNumberFormat="1" applyFont="1" applyFill="1" applyBorder="1" applyAlignment="1">
      <alignment horizontal="center" vertical="center" shrinkToFit="1" readingOrder="2"/>
    </xf>
    <xf numFmtId="0" fontId="13" fillId="32" borderId="41" xfId="7" applyFont="1" applyFill="1" applyBorder="1" applyAlignment="1">
      <alignment horizontal="center" vertical="center" shrinkToFit="1" readingOrder="2"/>
    </xf>
    <xf numFmtId="0" fontId="13" fillId="32" borderId="28" xfId="7" applyFont="1" applyFill="1" applyBorder="1" applyAlignment="1">
      <alignment horizontal="center" vertical="center" shrinkToFit="1" readingOrder="2"/>
    </xf>
    <xf numFmtId="0" fontId="13" fillId="41" borderId="42" xfId="7" applyFont="1" applyFill="1" applyBorder="1" applyAlignment="1">
      <alignment horizontal="center" vertical="center" shrinkToFit="1" readingOrder="2"/>
    </xf>
    <xf numFmtId="0" fontId="13" fillId="42" borderId="82" xfId="7" applyFont="1" applyFill="1" applyBorder="1" applyAlignment="1">
      <alignment horizontal="center" vertical="center" shrinkToFit="1"/>
    </xf>
    <xf numFmtId="0" fontId="13" fillId="42" borderId="83" xfId="7" applyFont="1" applyFill="1" applyBorder="1" applyAlignment="1">
      <alignment horizontal="center" vertical="center" shrinkToFit="1"/>
    </xf>
    <xf numFmtId="0" fontId="13" fillId="42" borderId="87" xfId="7" applyFont="1" applyFill="1" applyBorder="1" applyAlignment="1">
      <alignment horizontal="center" vertical="center" shrinkToFit="1"/>
    </xf>
    <xf numFmtId="0" fontId="13" fillId="42" borderId="20" xfId="7" applyFont="1" applyFill="1" applyBorder="1" applyAlignment="1">
      <alignment horizontal="center" vertical="center" shrinkToFit="1"/>
    </xf>
    <xf numFmtId="0" fontId="40" fillId="42" borderId="32" xfId="7" applyFont="1" applyFill="1" applyBorder="1" applyAlignment="1">
      <alignment horizontal="center" vertical="center" shrinkToFit="1" readingOrder="2"/>
    </xf>
    <xf numFmtId="0" fontId="40" fillId="42" borderId="82" xfId="7" applyFont="1" applyFill="1" applyBorder="1" applyAlignment="1">
      <alignment horizontal="center" vertical="center" shrinkToFit="1" readingOrder="2"/>
    </xf>
    <xf numFmtId="0" fontId="40" fillId="42" borderId="83" xfId="7" applyFont="1" applyFill="1" applyBorder="1" applyAlignment="1">
      <alignment horizontal="center" vertical="center" shrinkToFit="1" readingOrder="2"/>
    </xf>
    <xf numFmtId="0" fontId="40" fillId="42" borderId="87" xfId="7" applyFont="1" applyFill="1" applyBorder="1" applyAlignment="1">
      <alignment horizontal="center" vertical="center" shrinkToFit="1" readingOrder="2"/>
    </xf>
    <xf numFmtId="0" fontId="40" fillId="42" borderId="86" xfId="7" applyFont="1" applyFill="1" applyBorder="1" applyAlignment="1">
      <alignment horizontal="center" vertical="center" shrinkToFit="1" readingOrder="2"/>
    </xf>
    <xf numFmtId="0" fontId="40" fillId="42" borderId="91" xfId="7" applyFont="1" applyFill="1" applyBorder="1" applyAlignment="1">
      <alignment horizontal="center" vertical="center" shrinkToFit="1" readingOrder="2"/>
    </xf>
    <xf numFmtId="0" fontId="40" fillId="42" borderId="67" xfId="7" applyFont="1" applyFill="1" applyBorder="1" applyAlignment="1">
      <alignment horizontal="center" vertical="center" shrinkToFit="1" readingOrder="2"/>
    </xf>
    <xf numFmtId="0" fontId="40" fillId="42" borderId="104" xfId="7" applyFont="1" applyFill="1" applyBorder="1" applyAlignment="1">
      <alignment horizontal="center" vertical="center" shrinkToFit="1" readingOrder="2"/>
    </xf>
    <xf numFmtId="0" fontId="40" fillId="42" borderId="49" xfId="7" applyFont="1" applyFill="1" applyBorder="1" applyAlignment="1">
      <alignment horizontal="center" vertical="center" shrinkToFit="1" readingOrder="2"/>
    </xf>
    <xf numFmtId="0" fontId="326" fillId="7" borderId="81" xfId="1" applyFont="1" applyFill="1" applyBorder="1" applyAlignment="1" applyProtection="1">
      <alignment vertical="center" wrapText="1" readingOrder="2"/>
      <protection locked="0"/>
    </xf>
    <xf numFmtId="0" fontId="19" fillId="13" borderId="29" xfId="1" applyFont="1" applyFill="1" applyBorder="1" applyAlignment="1" applyProtection="1">
      <alignment horizontal="center" vertical="center" textRotation="90" shrinkToFit="1" readingOrder="2"/>
      <protection locked="0"/>
    </xf>
    <xf numFmtId="0" fontId="19" fillId="13" borderId="39" xfId="1" applyFont="1" applyFill="1" applyBorder="1" applyAlignment="1" applyProtection="1">
      <alignment horizontal="center" vertical="center" textRotation="90" shrinkToFit="1" readingOrder="2"/>
      <protection locked="0"/>
    </xf>
    <xf numFmtId="0" fontId="72" fillId="26" borderId="89" xfId="0" applyFont="1" applyFill="1" applyBorder="1" applyAlignment="1">
      <alignment horizontal="center" vertical="center" shrinkToFit="1" readingOrder="2"/>
    </xf>
    <xf numFmtId="0" fontId="72" fillId="26" borderId="49" xfId="0" applyFont="1" applyFill="1" applyBorder="1" applyAlignment="1">
      <alignment horizontal="center" vertical="center" shrinkToFit="1" readingOrder="2"/>
    </xf>
    <xf numFmtId="0" fontId="4" fillId="0" borderId="0" xfId="21" applyAlignment="1" applyProtection="1">
      <alignment horizontal="center"/>
      <protection locked="0"/>
    </xf>
    <xf numFmtId="0" fontId="409" fillId="0" borderId="107" xfId="0" applyFont="1" applyBorder="1" applyAlignment="1">
      <alignment horizontal="center" vertical="center"/>
    </xf>
    <xf numFmtId="0" fontId="15" fillId="0" borderId="0" xfId="1" applyFont="1" applyAlignment="1">
      <alignment horizontal="center" vertical="center" textRotation="90" shrinkToFit="1" readingOrder="2"/>
    </xf>
    <xf numFmtId="0" fontId="47" fillId="0" borderId="0" xfId="1" applyFont="1" applyAlignment="1">
      <alignment horizontal="center" vertical="center" shrinkToFit="1" readingOrder="2"/>
    </xf>
    <xf numFmtId="0" fontId="19" fillId="0" borderId="55" xfId="1" applyFont="1" applyBorder="1" applyAlignment="1">
      <alignment vertical="center" textRotation="90" shrinkToFit="1" readingOrder="2"/>
    </xf>
    <xf numFmtId="0" fontId="19" fillId="0" borderId="40" xfId="1" applyFont="1" applyBorder="1" applyAlignment="1">
      <alignment vertical="center" textRotation="90" shrinkToFit="1" readingOrder="2"/>
    </xf>
    <xf numFmtId="0" fontId="19" fillId="0" borderId="41" xfId="1" applyFont="1" applyBorder="1" applyAlignment="1">
      <alignment vertical="center" textRotation="90" shrinkToFit="1" readingOrder="2"/>
    </xf>
    <xf numFmtId="0" fontId="19" fillId="0" borderId="54" xfId="1" applyFont="1" applyBorder="1" applyAlignment="1">
      <alignment vertical="center" textRotation="90" shrinkToFit="1" readingOrder="2"/>
    </xf>
    <xf numFmtId="0" fontId="19" fillId="0" borderId="28" xfId="1" applyFont="1" applyBorder="1" applyAlignment="1">
      <alignment vertical="center" textRotation="90" shrinkToFit="1" readingOrder="2"/>
    </xf>
    <xf numFmtId="0" fontId="19" fillId="0" borderId="34" xfId="1" applyFont="1" applyBorder="1" applyAlignment="1">
      <alignment horizontal="centerContinuous" vertical="center" shrinkToFit="1" readingOrder="2"/>
    </xf>
    <xf numFmtId="0" fontId="19" fillId="0" borderId="35" xfId="1" applyFont="1" applyBorder="1" applyAlignment="1">
      <alignment horizontal="centerContinuous" vertical="center" shrinkToFit="1" readingOrder="2"/>
    </xf>
    <xf numFmtId="0" fontId="19" fillId="0" borderId="36" xfId="1" applyFont="1" applyBorder="1" applyAlignment="1">
      <alignment horizontal="centerContinuous" vertical="center" shrinkToFit="1" readingOrder="2"/>
    </xf>
    <xf numFmtId="0" fontId="19" fillId="0" borderId="18" xfId="1" applyFont="1" applyBorder="1" applyAlignment="1">
      <alignment horizontal="centerContinuous" vertical="center" shrinkToFit="1" readingOrder="2"/>
    </xf>
    <xf numFmtId="0" fontId="19" fillId="0" borderId="23" xfId="1" applyFont="1" applyBorder="1" applyAlignment="1">
      <alignment horizontal="centerContinuous" vertical="center" shrinkToFit="1" readingOrder="2"/>
    </xf>
    <xf numFmtId="0" fontId="19" fillId="0" borderId="69" xfId="1" applyFont="1" applyBorder="1" applyAlignment="1">
      <alignment vertical="center" textRotation="90" shrinkToFit="1" readingOrder="2"/>
    </xf>
    <xf numFmtId="0" fontId="19" fillId="0" borderId="106" xfId="1" applyFont="1" applyBorder="1" applyAlignment="1">
      <alignment vertical="center" textRotation="90" shrinkToFit="1" readingOrder="2"/>
    </xf>
    <xf numFmtId="0" fontId="19" fillId="0" borderId="88" xfId="1" applyFont="1" applyBorder="1" applyAlignment="1">
      <alignment horizontal="center" vertical="center" textRotation="90" shrinkToFit="1" readingOrder="2"/>
    </xf>
    <xf numFmtId="0" fontId="19" fillId="0" borderId="68" xfId="1" applyFont="1" applyBorder="1" applyAlignment="1">
      <alignment horizontal="center" vertical="center" textRotation="90" shrinkToFit="1" readingOrder="2"/>
    </xf>
    <xf numFmtId="0" fontId="19" fillId="0" borderId="104" xfId="1" applyFont="1" applyBorder="1" applyAlignment="1">
      <alignment horizontal="center" vertical="center" textRotation="90" shrinkToFit="1" readingOrder="2"/>
    </xf>
    <xf numFmtId="0" fontId="19" fillId="6" borderId="104" xfId="1" applyFont="1" applyFill="1" applyBorder="1" applyAlignment="1">
      <alignment horizontal="center" vertical="center" textRotation="90" shrinkToFit="1" readingOrder="2"/>
    </xf>
    <xf numFmtId="0" fontId="27" fillId="0" borderId="82" xfId="1" applyFont="1" applyBorder="1" applyAlignment="1">
      <alignment horizontal="center" vertical="center" shrinkToFit="1" readingOrder="2"/>
    </xf>
    <xf numFmtId="0" fontId="409" fillId="0" borderId="0" xfId="0" applyFont="1" applyAlignment="1">
      <alignment horizontal="center" vertical="center"/>
    </xf>
    <xf numFmtId="0" fontId="71" fillId="9" borderId="83" xfId="1" applyFont="1" applyFill="1" applyBorder="1" applyAlignment="1">
      <alignment horizontal="centerContinuous" vertical="center" shrinkToFit="1" readingOrder="2"/>
    </xf>
    <xf numFmtId="0" fontId="71" fillId="9" borderId="19" xfId="1" applyFont="1" applyFill="1" applyBorder="1" applyAlignment="1">
      <alignment horizontal="centerContinuous" vertical="center" shrinkToFit="1" readingOrder="2"/>
    </xf>
    <xf numFmtId="0" fontId="19" fillId="0" borderId="79" xfId="1" applyFont="1" applyBorder="1" applyAlignment="1">
      <alignment vertical="center" textRotation="90" shrinkToFit="1" readingOrder="2"/>
    </xf>
    <xf numFmtId="0" fontId="249" fillId="50" borderId="82" xfId="1" applyFont="1" applyFill="1" applyBorder="1" applyAlignment="1">
      <alignment horizontal="centerContinuous" vertical="center" shrinkToFit="1" readingOrder="2"/>
    </xf>
    <xf numFmtId="0" fontId="249" fillId="50" borderId="83" xfId="1" applyFont="1" applyFill="1" applyBorder="1" applyAlignment="1">
      <alignment horizontal="centerContinuous" vertical="center" shrinkToFit="1" readingOrder="2"/>
    </xf>
    <xf numFmtId="0" fontId="249" fillId="50" borderId="48" xfId="1" applyFont="1" applyFill="1" applyBorder="1" applyAlignment="1">
      <alignment horizontal="centerContinuous" vertical="center" shrinkToFit="1" readingOrder="2"/>
    </xf>
    <xf numFmtId="0" fontId="249" fillId="50" borderId="91" xfId="1" applyFont="1" applyFill="1" applyBorder="1" applyAlignment="1">
      <alignment horizontal="centerContinuous" vertical="center" shrinkToFit="1" readingOrder="2"/>
    </xf>
    <xf numFmtId="0" fontId="249" fillId="50" borderId="42" xfId="1" applyFont="1" applyFill="1" applyBorder="1" applyAlignment="1">
      <alignment horizontal="centerContinuous" vertical="center" shrinkToFit="1" readingOrder="2"/>
    </xf>
    <xf numFmtId="0" fontId="249" fillId="50" borderId="20" xfId="1" applyFont="1" applyFill="1" applyBorder="1" applyAlignment="1">
      <alignment horizontal="center" vertical="center" shrinkToFit="1" readingOrder="2"/>
    </xf>
    <xf numFmtId="0" fontId="19" fillId="50" borderId="20" xfId="1" applyFont="1" applyFill="1" applyBorder="1" applyAlignment="1">
      <alignment vertical="center" textRotation="90" shrinkToFit="1" readingOrder="2"/>
    </xf>
    <xf numFmtId="0" fontId="249" fillId="40" borderId="82" xfId="1" applyFont="1" applyFill="1" applyBorder="1" applyAlignment="1">
      <alignment horizontal="centerContinuous" vertical="center" shrinkToFit="1" readingOrder="2"/>
    </xf>
    <xf numFmtId="0" fontId="249" fillId="40" borderId="83" xfId="1" applyFont="1" applyFill="1" applyBorder="1" applyAlignment="1">
      <alignment horizontal="centerContinuous" vertical="center" shrinkToFit="1" readingOrder="2"/>
    </xf>
    <xf numFmtId="0" fontId="249" fillId="40" borderId="91" xfId="1" applyFont="1" applyFill="1" applyBorder="1" applyAlignment="1">
      <alignment horizontal="centerContinuous" vertical="center" shrinkToFit="1" readingOrder="2"/>
    </xf>
    <xf numFmtId="0" fontId="249" fillId="40" borderId="24" xfId="1" applyFont="1" applyFill="1" applyBorder="1" applyAlignment="1">
      <alignment horizontal="centerContinuous" vertical="center" shrinkToFit="1" readingOrder="2"/>
    </xf>
    <xf numFmtId="0" fontId="22" fillId="0" borderId="24" xfId="1" applyFont="1" applyBorder="1" applyAlignment="1">
      <alignment horizontal="center" vertical="center" shrinkToFit="1" readingOrder="2"/>
    </xf>
    <xf numFmtId="0" fontId="375" fillId="0" borderId="24" xfId="0" applyFont="1" applyBorder="1" applyAlignment="1">
      <alignment vertical="center" shrinkToFit="1"/>
    </xf>
    <xf numFmtId="0" fontId="19" fillId="0" borderId="112" xfId="1" applyFont="1" applyBorder="1" applyAlignment="1">
      <alignment vertical="center" textRotation="90" shrinkToFit="1" readingOrder="2"/>
    </xf>
    <xf numFmtId="0" fontId="27" fillId="22" borderId="81" xfId="1" applyFont="1" applyFill="1" applyBorder="1" applyAlignment="1">
      <alignment horizontal="centerContinuous" vertical="center" shrinkToFit="1" readingOrder="2"/>
    </xf>
    <xf numFmtId="0" fontId="27" fillId="22" borderId="32" xfId="1" applyFont="1" applyFill="1" applyBorder="1" applyAlignment="1">
      <alignment horizontal="centerContinuous" vertical="center" shrinkToFit="1" readingOrder="2"/>
    </xf>
    <xf numFmtId="0" fontId="27" fillId="22" borderId="24" xfId="1" applyFont="1" applyFill="1" applyBorder="1" applyAlignment="1">
      <alignment horizontal="centerContinuous" vertical="center" shrinkToFit="1" readingOrder="2"/>
    </xf>
    <xf numFmtId="0" fontId="28" fillId="49" borderId="24" xfId="1" applyFont="1" applyFill="1" applyBorder="1" applyAlignment="1">
      <alignment vertical="center" textRotation="90" shrinkToFit="1" readingOrder="2"/>
    </xf>
    <xf numFmtId="0" fontId="29" fillId="5" borderId="32" xfId="1" applyFont="1" applyFill="1" applyBorder="1" applyAlignment="1">
      <alignment horizontal="centerContinuous" vertical="center" shrinkToFit="1" readingOrder="2"/>
    </xf>
    <xf numFmtId="0" fontId="29" fillId="5" borderId="24" xfId="1" applyFont="1" applyFill="1" applyBorder="1" applyAlignment="1">
      <alignment horizontal="centerContinuous" vertical="center" shrinkToFit="1" readingOrder="2"/>
    </xf>
    <xf numFmtId="0" fontId="27" fillId="30" borderId="32" xfId="1" applyFont="1" applyFill="1" applyBorder="1" applyAlignment="1">
      <alignment horizontal="centerContinuous" vertical="center" shrinkToFit="1" readingOrder="2"/>
    </xf>
    <xf numFmtId="0" fontId="27" fillId="30" borderId="112" xfId="1" applyFont="1" applyFill="1" applyBorder="1" applyAlignment="1">
      <alignment horizontal="centerContinuous" vertical="center" shrinkToFit="1" readingOrder="2"/>
    </xf>
    <xf numFmtId="0" fontId="19" fillId="0" borderId="20" xfId="1" applyFont="1" applyBorder="1" applyAlignment="1">
      <alignment vertical="center" textRotation="90" shrinkToFit="1" readingOrder="2"/>
    </xf>
    <xf numFmtId="0" fontId="19" fillId="50" borderId="111" xfId="1" applyFont="1" applyFill="1" applyBorder="1" applyAlignment="1">
      <alignment vertical="center" textRotation="90" shrinkToFit="1" readingOrder="2"/>
    </xf>
    <xf numFmtId="0" fontId="19" fillId="0" borderId="29" xfId="1" applyFont="1" applyBorder="1" applyAlignment="1">
      <alignment vertical="center" textRotation="90" shrinkToFit="1" readingOrder="2"/>
    </xf>
    <xf numFmtId="0" fontId="19" fillId="0" borderId="39" xfId="1" applyFont="1" applyBorder="1" applyAlignment="1">
      <alignment vertical="center" textRotation="90" shrinkToFit="1" readingOrder="2"/>
    </xf>
    <xf numFmtId="0" fontId="19" fillId="40" borderId="111" xfId="1" applyFont="1" applyFill="1" applyBorder="1" applyAlignment="1">
      <alignment vertical="center" textRotation="90" shrinkToFit="1" readingOrder="2"/>
    </xf>
    <xf numFmtId="0" fontId="375" fillId="0" borderId="112" xfId="0" applyFont="1" applyBorder="1" applyAlignment="1">
      <alignment vertical="center" shrinkToFit="1"/>
    </xf>
    <xf numFmtId="0" fontId="29" fillId="0" borderId="39" xfId="1" applyFont="1" applyBorder="1" applyAlignment="1">
      <alignment vertical="center" textRotation="90" shrinkToFit="1" readingOrder="2"/>
    </xf>
    <xf numFmtId="0" fontId="29" fillId="0" borderId="28" xfId="1" applyFont="1" applyBorder="1" applyAlignment="1">
      <alignment vertical="center" textRotation="90" shrinkToFit="1" readingOrder="2"/>
    </xf>
    <xf numFmtId="0" fontId="29" fillId="22" borderId="111" xfId="1" applyFont="1" applyFill="1" applyBorder="1" applyAlignment="1">
      <alignment vertical="center" textRotation="90" shrinkToFit="1" readingOrder="2"/>
    </xf>
    <xf numFmtId="0" fontId="28" fillId="49" borderId="112" xfId="1" applyFont="1" applyFill="1" applyBorder="1" applyAlignment="1">
      <alignment vertical="center" textRotation="90" shrinkToFit="1" readingOrder="2"/>
    </xf>
    <xf numFmtId="0" fontId="29" fillId="0" borderId="29" xfId="1" applyFont="1" applyBorder="1" applyAlignment="1">
      <alignment vertical="center" textRotation="90" shrinkToFit="1" readingOrder="2"/>
    </xf>
    <xf numFmtId="0" fontId="29" fillId="5" borderId="111" xfId="1" applyFont="1" applyFill="1" applyBorder="1" applyAlignment="1">
      <alignment vertical="center" textRotation="90" shrinkToFit="1" readingOrder="2"/>
    </xf>
    <xf numFmtId="0" fontId="29" fillId="30" borderId="111" xfId="1" applyFont="1" applyFill="1" applyBorder="1" applyAlignment="1">
      <alignment vertical="center" textRotation="90" shrinkToFit="1" readingOrder="2"/>
    </xf>
    <xf numFmtId="0" fontId="19" fillId="0" borderId="0" xfId="1" applyFont="1" applyAlignment="1">
      <alignment vertical="center" textRotation="90" shrinkToFit="1" readingOrder="2"/>
    </xf>
    <xf numFmtId="0" fontId="19" fillId="0" borderId="52" xfId="1" applyFont="1" applyBorder="1" applyAlignment="1">
      <alignment vertical="center" textRotation="90" shrinkToFit="1" readingOrder="2"/>
    </xf>
    <xf numFmtId="0" fontId="29" fillId="0" borderId="40" xfId="1" applyFont="1" applyBorder="1" applyAlignment="1">
      <alignment vertical="center" textRotation="90" shrinkToFit="1" readingOrder="2"/>
    </xf>
    <xf numFmtId="0" fontId="29" fillId="0" borderId="41" xfId="1" applyFont="1" applyBorder="1" applyAlignment="1">
      <alignment vertical="center" textRotation="90" shrinkToFit="1" readingOrder="2"/>
    </xf>
    <xf numFmtId="0" fontId="29" fillId="22" borderId="89" xfId="1" applyFont="1" applyFill="1" applyBorder="1" applyAlignment="1">
      <alignment vertical="center" textRotation="90" shrinkToFit="1" readingOrder="2"/>
    </xf>
    <xf numFmtId="0" fontId="28" fillId="49" borderId="52" xfId="1" applyFont="1" applyFill="1" applyBorder="1" applyAlignment="1">
      <alignment vertical="center" textRotation="90" shrinkToFit="1" readingOrder="2"/>
    </xf>
    <xf numFmtId="0" fontId="29" fillId="0" borderId="55" xfId="1" applyFont="1" applyBorder="1" applyAlignment="1">
      <alignment vertical="center" textRotation="90" shrinkToFit="1" readingOrder="2"/>
    </xf>
    <xf numFmtId="0" fontId="29" fillId="5" borderId="89" xfId="1" applyFont="1" applyFill="1" applyBorder="1" applyAlignment="1">
      <alignment vertical="center" textRotation="90" shrinkToFit="1" readingOrder="2"/>
    </xf>
    <xf numFmtId="0" fontId="29" fillId="30" borderId="89" xfId="1" applyFont="1" applyFill="1" applyBorder="1" applyAlignment="1">
      <alignment vertical="center" textRotation="90" shrinkToFit="1" readingOrder="2"/>
    </xf>
    <xf numFmtId="0" fontId="19" fillId="0" borderId="42" xfId="1" applyFont="1" applyBorder="1" applyAlignment="1">
      <alignment vertical="center" textRotation="90" shrinkToFit="1" readingOrder="2"/>
    </xf>
    <xf numFmtId="0" fontId="19" fillId="50" borderId="89" xfId="1" applyFont="1" applyFill="1" applyBorder="1" applyAlignment="1">
      <alignment vertical="center" textRotation="90" shrinkToFit="1" readingOrder="2"/>
    </xf>
    <xf numFmtId="0" fontId="19" fillId="40" borderId="89" xfId="1" applyFont="1" applyFill="1" applyBorder="1" applyAlignment="1">
      <alignment vertical="center" textRotation="90" shrinkToFit="1" readingOrder="2"/>
    </xf>
    <xf numFmtId="0" fontId="377" fillId="0" borderId="52" xfId="0" applyFont="1" applyBorder="1" applyAlignment="1">
      <alignment vertical="center" textRotation="90" shrinkToFit="1"/>
    </xf>
    <xf numFmtId="0" fontId="123" fillId="10" borderId="79" xfId="0" applyFont="1" applyFill="1" applyBorder="1" applyAlignment="1">
      <alignment vertical="center" textRotation="90" shrinkToFit="1" readingOrder="2"/>
    </xf>
    <xf numFmtId="0" fontId="123" fillId="10" borderId="111" xfId="0" applyFont="1" applyFill="1" applyBorder="1" applyAlignment="1">
      <alignment vertical="center" textRotation="90" shrinkToFit="1" readingOrder="2"/>
    </xf>
    <xf numFmtId="0" fontId="123" fillId="10" borderId="89" xfId="0" applyFont="1" applyFill="1" applyBorder="1" applyAlignment="1">
      <alignment vertical="center" textRotation="90" shrinkToFit="1" readingOrder="2"/>
    </xf>
    <xf numFmtId="0" fontId="62" fillId="10" borderId="47" xfId="0" applyFont="1" applyFill="1" applyBorder="1" applyAlignment="1">
      <alignment vertical="center" textRotation="90" shrinkToFit="1" readingOrder="2"/>
    </xf>
    <xf numFmtId="0" fontId="62" fillId="10" borderId="54" xfId="0" applyFont="1" applyFill="1" applyBorder="1" applyAlignment="1">
      <alignment vertical="center" textRotation="90" shrinkToFit="1" readingOrder="2"/>
    </xf>
    <xf numFmtId="0" fontId="79" fillId="0" borderId="18" xfId="1" applyFont="1" applyBorder="1" applyAlignment="1">
      <alignment horizontal="centerContinuous" vertical="center" shrinkToFit="1" readingOrder="2"/>
    </xf>
    <xf numFmtId="0" fontId="10" fillId="0" borderId="0" xfId="1" applyFont="1" applyAlignment="1" applyProtection="1">
      <alignment vertical="center" shrinkToFit="1"/>
      <protection locked="0"/>
    </xf>
    <xf numFmtId="0" fontId="39" fillId="28" borderId="89" xfId="0" applyFont="1" applyFill="1" applyBorder="1" applyAlignment="1">
      <alignment vertical="center" shrinkToFit="1" readingOrder="2"/>
    </xf>
    <xf numFmtId="0" fontId="39" fillId="28" borderId="49" xfId="0" applyFont="1" applyFill="1" applyBorder="1" applyAlignment="1">
      <alignment vertical="center" shrinkToFit="1" readingOrder="2"/>
    </xf>
    <xf numFmtId="0" fontId="7" fillId="0" borderId="56" xfId="1" applyFont="1" applyBorder="1" applyAlignment="1">
      <alignment horizontal="center" vertical="center" textRotation="90" shrinkToFit="1" readingOrder="2"/>
    </xf>
    <xf numFmtId="0" fontId="7" fillId="0" borderId="40" xfId="1" applyFont="1" applyBorder="1" applyAlignment="1">
      <alignment horizontal="center" vertical="center" textRotation="90" shrinkToFit="1" readingOrder="2"/>
    </xf>
    <xf numFmtId="0" fontId="32" fillId="0" borderId="39" xfId="1" applyFont="1" applyBorder="1" applyAlignment="1">
      <alignment horizontal="center" vertical="center" shrinkToFit="1" readingOrder="2"/>
    </xf>
    <xf numFmtId="0" fontId="19" fillId="27" borderId="39" xfId="1" applyFont="1" applyFill="1" applyBorder="1" applyAlignment="1">
      <alignment horizontal="center" vertical="center" textRotation="90" shrinkToFit="1" readingOrder="2"/>
    </xf>
    <xf numFmtId="1" fontId="32" fillId="0" borderId="39" xfId="0" applyNumberFormat="1" applyFont="1" applyBorder="1" applyAlignment="1">
      <alignment horizontal="center" vertical="center" shrinkToFit="1" readingOrder="2"/>
    </xf>
    <xf numFmtId="0" fontId="32" fillId="0" borderId="39" xfId="0" applyFont="1" applyBorder="1" applyAlignment="1">
      <alignment horizontal="center" vertical="center" shrinkToFit="1" readingOrder="2"/>
    </xf>
    <xf numFmtId="0" fontId="32" fillId="0" borderId="28" xfId="0" applyFont="1" applyBorder="1" applyAlignment="1">
      <alignment horizontal="center" vertical="center" shrinkToFit="1" readingOrder="2"/>
    </xf>
    <xf numFmtId="0" fontId="37" fillId="11" borderId="79" xfId="1" applyFont="1" applyFill="1" applyBorder="1" applyAlignment="1">
      <alignment horizontal="center" vertical="center" shrinkToFit="1" readingOrder="2"/>
    </xf>
    <xf numFmtId="0" fontId="32" fillId="0" borderId="8" xfId="1" applyFont="1" applyBorder="1" applyAlignment="1">
      <alignment horizontal="center" vertical="center" shrinkToFit="1" readingOrder="2"/>
    </xf>
    <xf numFmtId="0" fontId="19" fillId="27" borderId="8" xfId="1" applyFont="1" applyFill="1" applyBorder="1" applyAlignment="1">
      <alignment horizontal="center" vertical="center" textRotation="90" shrinkToFit="1" readingOrder="2"/>
    </xf>
    <xf numFmtId="1" fontId="32" fillId="0" borderId="8" xfId="0" applyNumberFormat="1" applyFont="1" applyBorder="1" applyAlignment="1">
      <alignment horizontal="center" vertical="center" shrinkToFit="1" readingOrder="2"/>
    </xf>
    <xf numFmtId="0" fontId="32" fillId="0" borderId="8" xfId="0" applyFont="1" applyBorder="1" applyAlignment="1">
      <alignment horizontal="center" vertical="center" shrinkToFit="1" readingOrder="2"/>
    </xf>
    <xf numFmtId="0" fontId="32" fillId="0" borderId="7" xfId="0" applyFont="1" applyBorder="1" applyAlignment="1">
      <alignment horizontal="center" vertical="center" shrinkToFit="1" readingOrder="2"/>
    </xf>
    <xf numFmtId="0" fontId="37" fillId="11" borderId="99" xfId="1" applyFont="1" applyFill="1" applyBorder="1" applyAlignment="1">
      <alignment horizontal="center" vertical="center" shrinkToFit="1" readingOrder="2"/>
    </xf>
    <xf numFmtId="0" fontId="19" fillId="27" borderId="40" xfId="1" applyFont="1" applyFill="1" applyBorder="1" applyAlignment="1">
      <alignment horizontal="center" vertical="center" textRotation="90" shrinkToFit="1" readingOrder="2"/>
    </xf>
    <xf numFmtId="1" fontId="32" fillId="0" borderId="40" xfId="0" applyNumberFormat="1" applyFont="1" applyBorder="1" applyAlignment="1">
      <alignment horizontal="center" vertical="center" shrinkToFit="1" readingOrder="2"/>
    </xf>
    <xf numFmtId="0" fontId="32" fillId="0" borderId="41" xfId="0" applyFont="1" applyBorder="1" applyAlignment="1">
      <alignment horizontal="center" vertical="center" shrinkToFit="1" readingOrder="2"/>
    </xf>
    <xf numFmtId="0" fontId="37" fillId="11" borderId="93" xfId="1" applyFont="1" applyFill="1" applyBorder="1" applyAlignment="1">
      <alignment horizontal="center" vertical="center" shrinkToFit="1" readingOrder="2"/>
    </xf>
    <xf numFmtId="0" fontId="32" fillId="0" borderId="3" xfId="1" applyFont="1" applyBorder="1" applyAlignment="1">
      <alignment horizontal="center" vertical="center" shrinkToFit="1" readingOrder="2"/>
    </xf>
    <xf numFmtId="0" fontId="37" fillId="11" borderId="102" xfId="1" applyFont="1" applyFill="1" applyBorder="1" applyAlignment="1">
      <alignment horizontal="center" vertical="center" shrinkToFit="1" readingOrder="2"/>
    </xf>
    <xf numFmtId="0" fontId="32" fillId="0" borderId="22" xfId="1" applyFont="1" applyBorder="1" applyAlignment="1">
      <alignment horizontal="center" vertical="center" shrinkToFit="1" readingOrder="2"/>
    </xf>
    <xf numFmtId="0" fontId="17" fillId="26" borderId="49" xfId="1" applyFont="1" applyFill="1" applyBorder="1" applyAlignment="1">
      <alignment horizontal="center" vertical="center" readingOrder="2"/>
    </xf>
    <xf numFmtId="0" fontId="34" fillId="26" borderId="8" xfId="0" applyFont="1" applyFill="1" applyBorder="1" applyAlignment="1">
      <alignment horizontal="center" vertical="center" shrinkToFit="1" readingOrder="2"/>
    </xf>
    <xf numFmtId="0" fontId="17" fillId="26" borderId="89" xfId="1" applyFont="1" applyFill="1" applyBorder="1" applyAlignment="1">
      <alignment horizontal="center" vertical="center" readingOrder="2"/>
    </xf>
    <xf numFmtId="0" fontId="36" fillId="11" borderId="94" xfId="1" applyFont="1" applyFill="1" applyBorder="1" applyAlignment="1">
      <alignment horizontal="center" vertical="center" shrinkToFit="1" readingOrder="2"/>
    </xf>
    <xf numFmtId="0" fontId="36" fillId="11" borderId="99" xfId="1" applyFont="1" applyFill="1" applyBorder="1" applyAlignment="1">
      <alignment horizontal="center" vertical="center" shrinkToFit="1" readingOrder="2"/>
    </xf>
    <xf numFmtId="0" fontId="36" fillId="11" borderId="93" xfId="1" applyFont="1" applyFill="1" applyBorder="1" applyAlignment="1">
      <alignment horizontal="center" vertical="center" shrinkToFit="1" readingOrder="2"/>
    </xf>
    <xf numFmtId="0" fontId="36" fillId="11" borderId="102" xfId="1" applyFont="1" applyFill="1" applyBorder="1" applyAlignment="1">
      <alignment horizontal="center" vertical="center" shrinkToFit="1" readingOrder="2"/>
    </xf>
    <xf numFmtId="0" fontId="37" fillId="11" borderId="39" xfId="1" applyFont="1" applyFill="1" applyBorder="1" applyAlignment="1">
      <alignment horizontal="center" vertical="center" shrinkToFit="1" readingOrder="2"/>
    </xf>
    <xf numFmtId="0" fontId="17" fillId="0" borderId="94" xfId="1" applyFont="1" applyBorder="1" applyAlignment="1">
      <alignment horizontal="center" vertical="center" readingOrder="2"/>
    </xf>
    <xf numFmtId="0" fontId="53" fillId="33" borderId="48" xfId="1" applyFont="1" applyFill="1" applyBorder="1" applyAlignment="1">
      <alignment horizontal="center" vertical="center" shrinkToFit="1" readingOrder="2"/>
    </xf>
    <xf numFmtId="0" fontId="32" fillId="0" borderId="48" xfId="1" applyFont="1" applyBorder="1" applyAlignment="1">
      <alignment horizontal="center" vertical="center" shrinkToFit="1" readingOrder="2"/>
    </xf>
    <xf numFmtId="0" fontId="182" fillId="7" borderId="87" xfId="0" applyFont="1" applyFill="1" applyBorder="1" applyAlignment="1">
      <alignment horizontal="center" vertical="center" textRotation="90" shrinkToFit="1" readingOrder="2"/>
    </xf>
    <xf numFmtId="0" fontId="39" fillId="28" borderId="49" xfId="0" applyFont="1" applyFill="1" applyBorder="1" applyAlignment="1">
      <alignment horizontal="center" vertical="center" shrinkToFit="1" readingOrder="2"/>
    </xf>
    <xf numFmtId="0" fontId="0" fillId="58" borderId="0" xfId="0" applyFill="1"/>
    <xf numFmtId="0" fontId="183" fillId="7" borderId="47" xfId="0" applyFont="1" applyFill="1" applyBorder="1" applyAlignment="1">
      <alignment horizontal="center" vertical="center" textRotation="90" shrinkToFit="1" readingOrder="2"/>
    </xf>
    <xf numFmtId="0" fontId="183" fillId="7" borderId="48" xfId="0" applyFont="1" applyFill="1" applyBorder="1" applyAlignment="1">
      <alignment horizontal="center" vertical="center" textRotation="90" shrinkToFit="1" readingOrder="2"/>
    </xf>
    <xf numFmtId="0" fontId="183" fillId="7" borderId="196" xfId="0" applyFont="1" applyFill="1" applyBorder="1" applyAlignment="1">
      <alignment horizontal="center" vertical="center" textRotation="90" shrinkToFit="1" readingOrder="2"/>
    </xf>
    <xf numFmtId="0" fontId="183" fillId="7" borderId="217" xfId="0" applyFont="1" applyFill="1" applyBorder="1" applyAlignment="1">
      <alignment horizontal="center" vertical="center" textRotation="90" shrinkToFit="1" readingOrder="2"/>
    </xf>
    <xf numFmtId="0" fontId="183" fillId="7" borderId="113" xfId="0" applyFont="1" applyFill="1" applyBorder="1" applyAlignment="1">
      <alignment horizontal="center" vertical="center" textRotation="90" shrinkToFit="1" readingOrder="2"/>
    </xf>
    <xf numFmtId="164" fontId="78" fillId="14" borderId="95" xfId="0" applyNumberFormat="1" applyFont="1" applyFill="1" applyBorder="1" applyAlignment="1">
      <alignment shrinkToFit="1" readingOrder="2"/>
    </xf>
    <xf numFmtId="0" fontId="330" fillId="57" borderId="49" xfId="0" applyFont="1" applyFill="1" applyBorder="1" applyAlignment="1">
      <alignment vertical="center" shrinkToFit="1" readingOrder="2"/>
    </xf>
    <xf numFmtId="0" fontId="330" fillId="16" borderId="49" xfId="0" applyFont="1" applyFill="1" applyBorder="1" applyAlignment="1">
      <alignment vertical="center" shrinkToFit="1" readingOrder="2"/>
    </xf>
    <xf numFmtId="0" fontId="330" fillId="24" borderId="49" xfId="0" applyFont="1" applyFill="1" applyBorder="1" applyAlignment="1">
      <alignment vertical="center" shrinkToFit="1" readingOrder="2"/>
    </xf>
    <xf numFmtId="0" fontId="330" fillId="78" borderId="49" xfId="0" applyFont="1" applyFill="1" applyBorder="1" applyAlignment="1">
      <alignment vertical="center" shrinkToFit="1" readingOrder="2"/>
    </xf>
    <xf numFmtId="0" fontId="10" fillId="10" borderId="56" xfId="0" applyFont="1" applyFill="1" applyBorder="1" applyAlignment="1">
      <alignment shrinkToFit="1" readingOrder="2"/>
    </xf>
    <xf numFmtId="0" fontId="10" fillId="10" borderId="8" xfId="0" applyFont="1" applyFill="1" applyBorder="1" applyAlignment="1">
      <alignment shrinkToFit="1" readingOrder="2"/>
    </xf>
    <xf numFmtId="0" fontId="10" fillId="10" borderId="30" xfId="0" applyFont="1" applyFill="1" applyBorder="1" applyAlignment="1">
      <alignment shrinkToFit="1" readingOrder="2"/>
    </xf>
    <xf numFmtId="0" fontId="10" fillId="10" borderId="27" xfId="0" applyFont="1" applyFill="1" applyBorder="1" applyAlignment="1">
      <alignment shrinkToFit="1" readingOrder="2"/>
    </xf>
    <xf numFmtId="0" fontId="10" fillId="10" borderId="69" xfId="0" applyFont="1" applyFill="1" applyBorder="1" applyAlignment="1">
      <alignment shrinkToFit="1" readingOrder="2"/>
    </xf>
    <xf numFmtId="0" fontId="10" fillId="10" borderId="70" xfId="0" applyFont="1" applyFill="1" applyBorder="1" applyAlignment="1">
      <alignment shrinkToFit="1" readingOrder="2"/>
    </xf>
    <xf numFmtId="0" fontId="10" fillId="10" borderId="71" xfId="0" applyFont="1" applyFill="1" applyBorder="1" applyAlignment="1">
      <alignment shrinkToFit="1" readingOrder="2"/>
    </xf>
    <xf numFmtId="0" fontId="10" fillId="0" borderId="18" xfId="0" applyFont="1" applyBorder="1" applyAlignment="1">
      <alignment shrinkToFit="1"/>
    </xf>
    <xf numFmtId="0" fontId="10" fillId="0" borderId="22" xfId="0" applyFont="1" applyBorder="1" applyAlignment="1">
      <alignment shrinkToFit="1"/>
    </xf>
    <xf numFmtId="0" fontId="332" fillId="11" borderId="22" xfId="0" applyFont="1" applyFill="1" applyBorder="1" applyAlignment="1">
      <alignment shrinkToFit="1"/>
    </xf>
    <xf numFmtId="0" fontId="10" fillId="80" borderId="22" xfId="0" applyFont="1" applyFill="1" applyBorder="1" applyAlignment="1">
      <alignment shrinkToFit="1"/>
    </xf>
    <xf numFmtId="0" fontId="10" fillId="14" borderId="22" xfId="0" applyFont="1" applyFill="1" applyBorder="1" applyAlignment="1">
      <alignment shrinkToFit="1"/>
    </xf>
    <xf numFmtId="0" fontId="10" fillId="16" borderId="22" xfId="0" applyFont="1" applyFill="1" applyBorder="1" applyAlignment="1">
      <alignment shrinkToFit="1"/>
    </xf>
    <xf numFmtId="0" fontId="10" fillId="24" borderId="22" xfId="0" applyFont="1" applyFill="1" applyBorder="1" applyAlignment="1">
      <alignment shrinkToFit="1"/>
    </xf>
    <xf numFmtId="0" fontId="332" fillId="77" borderId="22" xfId="0" applyFont="1" applyFill="1" applyBorder="1" applyAlignment="1">
      <alignment shrinkToFit="1"/>
    </xf>
    <xf numFmtId="0" fontId="10" fillId="0" borderId="23" xfId="0" applyFont="1" applyBorder="1" applyAlignment="1">
      <alignment shrinkToFit="1"/>
    </xf>
    <xf numFmtId="0" fontId="10" fillId="0" borderId="27" xfId="0" applyFont="1" applyBorder="1" applyAlignment="1">
      <alignment shrinkToFit="1"/>
    </xf>
    <xf numFmtId="0" fontId="10" fillId="0" borderId="8" xfId="0" applyFont="1" applyBorder="1" applyAlignment="1">
      <alignment shrinkToFit="1"/>
    </xf>
    <xf numFmtId="0" fontId="332" fillId="11" borderId="8" xfId="0" applyFont="1" applyFill="1" applyBorder="1" applyAlignment="1">
      <alignment shrinkToFit="1"/>
    </xf>
    <xf numFmtId="0" fontId="10" fillId="80" borderId="8" xfId="0" applyFont="1" applyFill="1" applyBorder="1" applyAlignment="1">
      <alignment shrinkToFit="1"/>
    </xf>
    <xf numFmtId="0" fontId="10" fillId="14" borderId="8" xfId="0" applyFont="1" applyFill="1" applyBorder="1" applyAlignment="1">
      <alignment shrinkToFit="1"/>
    </xf>
    <xf numFmtId="0" fontId="10" fillId="16" borderId="8" xfId="0" applyFont="1" applyFill="1" applyBorder="1" applyAlignment="1">
      <alignment shrinkToFit="1"/>
    </xf>
    <xf numFmtId="0" fontId="10" fillId="24" borderId="8" xfId="0" applyFont="1" applyFill="1" applyBorder="1" applyAlignment="1">
      <alignment shrinkToFit="1"/>
    </xf>
    <xf numFmtId="0" fontId="332" fillId="77" borderId="8" xfId="0" applyFont="1" applyFill="1" applyBorder="1" applyAlignment="1">
      <alignment shrinkToFit="1"/>
    </xf>
    <xf numFmtId="0" fontId="10" fillId="0" borderId="30" xfId="0" applyFont="1" applyBorder="1" applyAlignment="1">
      <alignment shrinkToFit="1"/>
    </xf>
    <xf numFmtId="0" fontId="77" fillId="0" borderId="81" xfId="0" applyFont="1" applyBorder="1" applyAlignment="1">
      <alignment horizontal="centerContinuous" vertical="center"/>
    </xf>
    <xf numFmtId="0" fontId="10" fillId="0" borderId="82" xfId="0" applyFont="1" applyBorder="1" applyAlignment="1">
      <alignment shrinkToFit="1"/>
    </xf>
    <xf numFmtId="0" fontId="10" fillId="0" borderId="83" xfId="0" applyFont="1" applyBorder="1" applyAlignment="1">
      <alignment shrinkToFit="1"/>
    </xf>
    <xf numFmtId="0" fontId="332" fillId="11" borderId="83" xfId="0" applyFont="1" applyFill="1" applyBorder="1" applyAlignment="1">
      <alignment shrinkToFit="1"/>
    </xf>
    <xf numFmtId="0" fontId="10" fillId="80" borderId="83" xfId="0" applyFont="1" applyFill="1" applyBorder="1" applyAlignment="1">
      <alignment shrinkToFit="1"/>
    </xf>
    <xf numFmtId="0" fontId="10" fillId="14" borderId="83" xfId="0" applyFont="1" applyFill="1" applyBorder="1" applyAlignment="1">
      <alignment shrinkToFit="1"/>
    </xf>
    <xf numFmtId="0" fontId="10" fillId="16" borderId="83" xfId="0" applyFont="1" applyFill="1" applyBorder="1" applyAlignment="1">
      <alignment shrinkToFit="1"/>
    </xf>
    <xf numFmtId="0" fontId="10" fillId="24" borderId="83" xfId="0" applyFont="1" applyFill="1" applyBorder="1" applyAlignment="1">
      <alignment shrinkToFit="1"/>
    </xf>
    <xf numFmtId="0" fontId="332" fillId="77" borderId="83" xfId="0" applyFont="1" applyFill="1" applyBorder="1" applyAlignment="1">
      <alignment shrinkToFit="1"/>
    </xf>
    <xf numFmtId="0" fontId="10" fillId="0" borderId="87" xfId="0" applyFont="1" applyBorder="1" applyAlignment="1">
      <alignment shrinkToFit="1"/>
    </xf>
    <xf numFmtId="164" fontId="78" fillId="9" borderId="69" xfId="0" applyNumberFormat="1" applyFont="1" applyFill="1" applyBorder="1" applyAlignment="1">
      <alignment shrinkToFit="1"/>
    </xf>
    <xf numFmtId="0" fontId="26" fillId="11" borderId="8" xfId="1" applyFont="1" applyFill="1" applyBorder="1" applyAlignment="1">
      <alignment vertical="center" textRotation="90" wrapText="1" readingOrder="2"/>
    </xf>
    <xf numFmtId="0" fontId="12" fillId="14" borderId="26" xfId="0" applyFont="1" applyFill="1" applyBorder="1" applyAlignment="1">
      <alignment vertical="center" shrinkToFit="1"/>
    </xf>
    <xf numFmtId="0" fontId="30" fillId="0" borderId="40" xfId="0" applyFont="1" applyBorder="1" applyAlignment="1">
      <alignment shrinkToFit="1"/>
    </xf>
    <xf numFmtId="0" fontId="12" fillId="14" borderId="65" xfId="0" applyFont="1" applyFill="1" applyBorder="1" applyAlignment="1">
      <alignment vertical="center" shrinkToFit="1"/>
    </xf>
    <xf numFmtId="0" fontId="12" fillId="14" borderId="86" xfId="0" applyFont="1" applyFill="1" applyBorder="1" applyAlignment="1">
      <alignment vertical="center" shrinkToFit="1"/>
    </xf>
    <xf numFmtId="0" fontId="17" fillId="26" borderId="52" xfId="1" applyFont="1" applyFill="1" applyBorder="1" applyAlignment="1">
      <alignment horizontal="center" vertical="center" readingOrder="2"/>
    </xf>
    <xf numFmtId="0" fontId="17" fillId="26" borderId="33" xfId="1" applyFont="1" applyFill="1" applyBorder="1" applyAlignment="1">
      <alignment horizontal="center" vertical="center" readingOrder="2"/>
    </xf>
    <xf numFmtId="0" fontId="17" fillId="26" borderId="24" xfId="1" applyFont="1" applyFill="1" applyBorder="1" applyAlignment="1">
      <alignment horizontal="center" vertical="center" readingOrder="2"/>
    </xf>
    <xf numFmtId="0" fontId="7" fillId="0" borderId="26" xfId="1" applyFont="1" applyBorder="1" applyAlignment="1">
      <alignment horizontal="center" vertical="center" shrinkToFit="1" readingOrder="2"/>
    </xf>
    <xf numFmtId="0" fontId="7" fillId="0" borderId="8" xfId="1" applyFont="1" applyBorder="1" applyAlignment="1">
      <alignment horizontal="center" vertical="center" shrinkToFit="1" readingOrder="2"/>
    </xf>
    <xf numFmtId="0" fontId="7" fillId="0" borderId="55" xfId="1" applyFont="1" applyBorder="1" applyAlignment="1">
      <alignment horizontal="center" vertical="center" shrinkToFit="1" readingOrder="2"/>
    </xf>
    <xf numFmtId="170" fontId="358" fillId="0" borderId="40" xfId="1" applyNumberFormat="1" applyFont="1" applyBorder="1" applyAlignment="1">
      <alignment horizontal="center" vertical="center" shrinkToFit="1" readingOrder="2"/>
    </xf>
    <xf numFmtId="170" fontId="72" fillId="22" borderId="40" xfId="1" applyNumberFormat="1" applyFont="1" applyFill="1" applyBorder="1" applyAlignment="1">
      <alignment horizontal="center" vertical="center" textRotation="90" shrinkToFit="1" readingOrder="2"/>
    </xf>
    <xf numFmtId="170" fontId="358" fillId="49" borderId="40" xfId="21" applyNumberFormat="1" applyFont="1" applyFill="1" applyBorder="1" applyAlignment="1">
      <alignment horizontal="center" vertical="center" shrinkToFit="1" readingOrder="2"/>
    </xf>
    <xf numFmtId="170" fontId="72" fillId="5" borderId="40" xfId="1" applyNumberFormat="1" applyFont="1" applyFill="1" applyBorder="1" applyAlignment="1">
      <alignment horizontal="center" vertical="center" textRotation="90" shrinkToFit="1" readingOrder="2"/>
    </xf>
    <xf numFmtId="170" fontId="358" fillId="30" borderId="40" xfId="21" applyNumberFormat="1" applyFont="1" applyFill="1" applyBorder="1" applyAlignment="1">
      <alignment horizontal="center" vertical="center" shrinkToFit="1" readingOrder="2"/>
    </xf>
    <xf numFmtId="170" fontId="358" fillId="0" borderId="101" xfId="21" applyNumberFormat="1" applyFont="1" applyBorder="1" applyAlignment="1">
      <alignment horizontal="center" vertical="center" shrinkToFit="1" readingOrder="2"/>
    </xf>
    <xf numFmtId="170" fontId="358" fillId="50" borderId="40" xfId="1" applyNumberFormat="1" applyFont="1" applyFill="1" applyBorder="1" applyAlignment="1">
      <alignment horizontal="center" vertical="center" shrinkToFit="1" readingOrder="2"/>
    </xf>
    <xf numFmtId="170" fontId="358" fillId="0" borderId="39" xfId="1" applyNumberFormat="1" applyFont="1" applyBorder="1" applyAlignment="1">
      <alignment horizontal="center" vertical="center" shrinkToFit="1" readingOrder="2"/>
    </xf>
    <xf numFmtId="170" fontId="358" fillId="0" borderId="39" xfId="21" applyNumberFormat="1" applyFont="1" applyBorder="1" applyAlignment="1">
      <alignment horizontal="center" vertical="center" shrinkToFit="1" readingOrder="2"/>
    </xf>
    <xf numFmtId="170" fontId="72" fillId="22" borderId="39" xfId="1" applyNumberFormat="1" applyFont="1" applyFill="1" applyBorder="1" applyAlignment="1">
      <alignment horizontal="center" vertical="center" textRotation="90" shrinkToFit="1" readingOrder="2"/>
    </xf>
    <xf numFmtId="170" fontId="358" fillId="49" borderId="39" xfId="21" applyNumberFormat="1" applyFont="1" applyFill="1" applyBorder="1" applyAlignment="1">
      <alignment horizontal="center" vertical="center" shrinkToFit="1" readingOrder="2"/>
    </xf>
    <xf numFmtId="170" fontId="72" fillId="5" borderId="39" xfId="1" applyNumberFormat="1" applyFont="1" applyFill="1" applyBorder="1" applyAlignment="1">
      <alignment horizontal="center" vertical="center" textRotation="90" shrinkToFit="1" readingOrder="2"/>
    </xf>
    <xf numFmtId="170" fontId="358" fillId="30" borderId="39" xfId="21" applyNumberFormat="1" applyFont="1" applyFill="1" applyBorder="1" applyAlignment="1">
      <alignment horizontal="center" vertical="center" shrinkToFit="1" readingOrder="2"/>
    </xf>
    <xf numFmtId="170" fontId="358" fillId="0" borderId="0" xfId="21" applyNumberFormat="1" applyFont="1" applyAlignment="1">
      <alignment horizontal="center" vertical="center" shrinkToFit="1" readingOrder="2"/>
    </xf>
    <xf numFmtId="170" fontId="358" fillId="50" borderId="39" xfId="1" applyNumberFormat="1" applyFont="1" applyFill="1" applyBorder="1" applyAlignment="1">
      <alignment horizontal="center" vertical="center" shrinkToFit="1" readingOrder="2"/>
    </xf>
    <xf numFmtId="0" fontId="10" fillId="0" borderId="89" xfId="1" applyFont="1" applyBorder="1" applyAlignment="1">
      <alignment horizontal="center" vertical="center" shrinkToFit="1" readingOrder="2"/>
    </xf>
    <xf numFmtId="0" fontId="47" fillId="0" borderId="26" xfId="1" applyFont="1" applyBorder="1" applyAlignment="1">
      <alignment horizontal="center" vertical="center" shrinkToFit="1" readingOrder="2"/>
    </xf>
    <xf numFmtId="0" fontId="47" fillId="27" borderId="30" xfId="1" applyFont="1" applyFill="1" applyBorder="1" applyAlignment="1">
      <alignment horizontal="center" vertical="center" shrinkToFit="1" readingOrder="2"/>
    </xf>
    <xf numFmtId="170" fontId="47" fillId="0" borderId="27" xfId="1" applyNumberFormat="1" applyFont="1" applyBorder="1" applyAlignment="1">
      <alignment horizontal="center" vertical="center" shrinkToFit="1" readingOrder="2"/>
    </xf>
    <xf numFmtId="0" fontId="357" fillId="0" borderId="0" xfId="21" applyFont="1" applyAlignment="1">
      <alignment shrinkToFit="1"/>
    </xf>
    <xf numFmtId="0" fontId="27" fillId="0" borderId="55" xfId="1" applyFont="1" applyBorder="1" applyAlignment="1">
      <alignment horizontal="center" vertical="center" shrinkToFit="1" readingOrder="2"/>
    </xf>
    <xf numFmtId="0" fontId="15" fillId="9" borderId="40" xfId="1" applyFont="1" applyFill="1" applyBorder="1" applyAlignment="1">
      <alignment horizontal="center" vertical="center" shrinkToFit="1" readingOrder="2"/>
    </xf>
    <xf numFmtId="170" fontId="358" fillId="40" borderId="40" xfId="1" applyNumberFormat="1" applyFont="1" applyFill="1" applyBorder="1" applyAlignment="1">
      <alignment horizontal="center" vertical="center" shrinkToFit="1" readingOrder="2"/>
    </xf>
    <xf numFmtId="170" fontId="358" fillId="40" borderId="39" xfId="1" applyNumberFormat="1" applyFont="1" applyFill="1" applyBorder="1" applyAlignment="1">
      <alignment horizontal="center" vertical="center" shrinkToFit="1" readingOrder="2"/>
    </xf>
    <xf numFmtId="170" fontId="358" fillId="0" borderId="61" xfId="1" applyNumberFormat="1" applyFont="1" applyBorder="1" applyAlignment="1">
      <alignment horizontal="center" vertical="center" shrinkToFit="1" readingOrder="2"/>
    </xf>
    <xf numFmtId="0" fontId="7" fillId="0" borderId="27" xfId="1" applyFont="1" applyBorder="1" applyAlignment="1">
      <alignment horizontal="center" vertical="center" shrinkToFit="1" readingOrder="2"/>
    </xf>
    <xf numFmtId="0" fontId="55" fillId="32" borderId="96" xfId="21" applyFont="1" applyFill="1" applyBorder="1" applyAlignment="1">
      <alignment horizontal="centerContinuous" vertical="center" wrapText="1" readingOrder="2"/>
    </xf>
    <xf numFmtId="170" fontId="15" fillId="36" borderId="83" xfId="21" applyNumberFormat="1" applyFont="1" applyFill="1" applyBorder="1" applyAlignment="1">
      <alignment horizontal="center" vertical="center" shrinkToFit="1" readingOrder="2"/>
    </xf>
    <xf numFmtId="0" fontId="47" fillId="0" borderId="92" xfId="1" applyFont="1" applyBorder="1" applyAlignment="1">
      <alignment horizontal="center" vertical="center" shrinkToFit="1" readingOrder="2"/>
    </xf>
    <xf numFmtId="0" fontId="47" fillId="27" borderId="92" xfId="1" applyFont="1" applyFill="1" applyBorder="1" applyAlignment="1">
      <alignment horizontal="center" vertical="center" shrinkToFit="1" readingOrder="2"/>
    </xf>
    <xf numFmtId="0" fontId="47" fillId="0" borderId="69" xfId="1" applyFont="1" applyBorder="1" applyAlignment="1">
      <alignment horizontal="center" vertical="center" shrinkToFit="1" readingOrder="2"/>
    </xf>
    <xf numFmtId="170" fontId="47" fillId="0" borderId="92" xfId="1" applyNumberFormat="1" applyFont="1" applyBorder="1" applyAlignment="1">
      <alignment horizontal="center" vertical="center" shrinkToFit="1" readingOrder="2"/>
    </xf>
    <xf numFmtId="0" fontId="47" fillId="27" borderId="105" xfId="1" applyFont="1" applyFill="1" applyBorder="1" applyAlignment="1">
      <alignment horizontal="center" vertical="center" shrinkToFit="1" readingOrder="2"/>
    </xf>
    <xf numFmtId="0" fontId="15" fillId="0" borderId="81" xfId="21" applyFont="1" applyBorder="1" applyAlignment="1">
      <alignment horizontal="centerContinuous" vertical="center" shrinkToFit="1" readingOrder="2"/>
    </xf>
    <xf numFmtId="0" fontId="47" fillId="0" borderId="56" xfId="1" applyFont="1" applyBorder="1" applyAlignment="1">
      <alignment horizontal="center" vertical="center" shrinkToFit="1" readingOrder="2"/>
    </xf>
    <xf numFmtId="164" fontId="47" fillId="0" borderId="40" xfId="1" applyNumberFormat="1" applyFont="1" applyBorder="1" applyAlignment="1">
      <alignment horizontal="center" vertical="center" shrinkToFit="1"/>
    </xf>
    <xf numFmtId="164" fontId="47" fillId="0" borderId="41" xfId="1" applyNumberFormat="1" applyFont="1" applyBorder="1" applyAlignment="1">
      <alignment horizontal="center" vertical="center" shrinkToFit="1"/>
    </xf>
    <xf numFmtId="164" fontId="47" fillId="0" borderId="56" xfId="1" applyNumberFormat="1" applyFont="1" applyBorder="1" applyAlignment="1">
      <alignment horizontal="center" vertical="center" shrinkToFit="1"/>
    </xf>
    <xf numFmtId="164" fontId="47" fillId="0" borderId="61" xfId="1" applyNumberFormat="1" applyFont="1" applyBorder="1" applyAlignment="1">
      <alignment horizontal="center" vertical="center" shrinkToFit="1"/>
    </xf>
    <xf numFmtId="164" fontId="47" fillId="0" borderId="70" xfId="1" applyNumberFormat="1" applyFont="1" applyBorder="1" applyAlignment="1">
      <alignment horizontal="center" vertical="center" shrinkToFit="1"/>
    </xf>
    <xf numFmtId="164" fontId="47" fillId="0" borderId="106" xfId="1" applyNumberFormat="1" applyFont="1" applyBorder="1" applyAlignment="1">
      <alignment horizontal="center" vertical="center" shrinkToFit="1"/>
    </xf>
    <xf numFmtId="164" fontId="47" fillId="0" borderId="69" xfId="1" applyNumberFormat="1" applyFont="1" applyBorder="1" applyAlignment="1">
      <alignment horizontal="center" vertical="center" shrinkToFit="1"/>
    </xf>
    <xf numFmtId="164" fontId="47" fillId="0" borderId="71" xfId="1" applyNumberFormat="1" applyFont="1" applyBorder="1" applyAlignment="1">
      <alignment horizontal="center" vertical="center" shrinkToFit="1"/>
    </xf>
    <xf numFmtId="0" fontId="28" fillId="0" borderId="94" xfId="1" applyFont="1" applyBorder="1" applyAlignment="1">
      <alignment horizontal="center" vertical="center" readingOrder="2"/>
    </xf>
    <xf numFmtId="0" fontId="28" fillId="0" borderId="111" xfId="1" applyFont="1" applyBorder="1" applyAlignment="1">
      <alignment horizontal="center" vertical="center" readingOrder="2"/>
    </xf>
    <xf numFmtId="0" fontId="154" fillId="14" borderId="74" xfId="21" applyFont="1" applyFill="1" applyBorder="1" applyAlignment="1">
      <alignment horizontal="center" vertical="center" textRotation="90" shrinkToFit="1" readingOrder="2"/>
    </xf>
    <xf numFmtId="0" fontId="154" fillId="23" borderId="39" xfId="21" applyFont="1" applyFill="1" applyBorder="1" applyAlignment="1">
      <alignment horizontal="center" vertical="center" textRotation="90" shrinkToFit="1" readingOrder="2"/>
    </xf>
    <xf numFmtId="0" fontId="27" fillId="0" borderId="93" xfId="1" applyFont="1" applyBorder="1" applyAlignment="1">
      <alignment horizontal="center" vertical="center" shrinkToFit="1" readingOrder="2"/>
    </xf>
    <xf numFmtId="0" fontId="15" fillId="0" borderId="55" xfId="1" applyFont="1" applyBorder="1" applyAlignment="1">
      <alignment horizontal="center" vertical="center" textRotation="90" shrinkToFit="1" readingOrder="2"/>
    </xf>
    <xf numFmtId="0" fontId="15" fillId="0" borderId="56" xfId="1" applyFont="1" applyBorder="1" applyAlignment="1">
      <alignment horizontal="center" vertical="center" shrinkToFit="1" readingOrder="2"/>
    </xf>
    <xf numFmtId="0" fontId="47" fillId="0" borderId="56" xfId="5" applyFont="1" applyBorder="1" applyAlignment="1">
      <alignment horizontal="center" vertical="center" shrinkToFit="1" readingOrder="2"/>
    </xf>
    <xf numFmtId="0" fontId="15" fillId="0" borderId="61" xfId="1" applyFont="1" applyBorder="1" applyAlignment="1">
      <alignment horizontal="center" vertical="center" shrinkToFit="1" readingOrder="2"/>
    </xf>
    <xf numFmtId="0" fontId="15" fillId="0" borderId="71" xfId="1" applyFont="1" applyBorder="1" applyAlignment="1">
      <alignment horizontal="center" vertical="center" shrinkToFit="1" readingOrder="2"/>
    </xf>
    <xf numFmtId="0" fontId="154" fillId="0" borderId="3" xfId="21" applyFont="1" applyBorder="1" applyAlignment="1">
      <alignment horizontal="center" vertical="center" textRotation="90" shrinkToFit="1" readingOrder="2"/>
    </xf>
    <xf numFmtId="0" fontId="154" fillId="0" borderId="1" xfId="21" applyFont="1" applyBorder="1" applyAlignment="1">
      <alignment horizontal="center" vertical="center" textRotation="90" shrinkToFit="1" readingOrder="2"/>
    </xf>
    <xf numFmtId="0" fontId="154" fillId="0" borderId="73" xfId="21" applyFont="1" applyBorder="1" applyAlignment="1">
      <alignment horizontal="center" vertical="center" textRotation="90" shrinkToFit="1" readingOrder="2"/>
    </xf>
    <xf numFmtId="0" fontId="154" fillId="22" borderId="65" xfId="21" applyFont="1" applyFill="1" applyBorder="1" applyAlignment="1">
      <alignment horizontal="center" vertical="center" textRotation="90" shrinkToFit="1" readingOrder="2"/>
    </xf>
    <xf numFmtId="0" fontId="154" fillId="22" borderId="3" xfId="21" applyFont="1" applyFill="1" applyBorder="1" applyAlignment="1">
      <alignment horizontal="center" vertical="center" textRotation="90" shrinkToFit="1" readingOrder="2"/>
    </xf>
    <xf numFmtId="0" fontId="154" fillId="22" borderId="1" xfId="21" applyFont="1" applyFill="1" applyBorder="1" applyAlignment="1">
      <alignment horizontal="center" vertical="center" textRotation="90" shrinkToFit="1" readingOrder="2"/>
    </xf>
    <xf numFmtId="0" fontId="154" fillId="30" borderId="73" xfId="21" applyFont="1" applyFill="1" applyBorder="1" applyAlignment="1">
      <alignment horizontal="center" vertical="center" textRotation="90" shrinkToFit="1" readingOrder="2"/>
    </xf>
    <xf numFmtId="0" fontId="154" fillId="0" borderId="75" xfId="21" applyFont="1" applyBorder="1" applyAlignment="1">
      <alignment horizontal="center" vertical="center" textRotation="90" shrinkToFit="1" readingOrder="2"/>
    </xf>
    <xf numFmtId="0" fontId="154" fillId="9" borderId="65" xfId="21" applyFont="1" applyFill="1" applyBorder="1" applyAlignment="1">
      <alignment horizontal="center" vertical="center" textRotation="90" shrinkToFit="1" readingOrder="2"/>
    </xf>
    <xf numFmtId="0" fontId="154" fillId="40" borderId="3" xfId="21" applyFont="1" applyFill="1" applyBorder="1" applyAlignment="1">
      <alignment horizontal="center" vertical="center" textRotation="90" shrinkToFit="1" readingOrder="2"/>
    </xf>
    <xf numFmtId="0" fontId="154" fillId="80" borderId="3" xfId="21" applyFont="1" applyFill="1" applyBorder="1" applyAlignment="1">
      <alignment horizontal="center" vertical="center" textRotation="90" shrinkToFit="1" readingOrder="2"/>
    </xf>
    <xf numFmtId="0" fontId="154" fillId="86" borderId="3" xfId="21" applyFont="1" applyFill="1" applyBorder="1" applyAlignment="1">
      <alignment horizontal="center" vertical="center" textRotation="90" shrinkToFit="1" readingOrder="2"/>
    </xf>
    <xf numFmtId="0" fontId="154" fillId="65" borderId="73" xfId="21" applyFont="1" applyFill="1" applyBorder="1" applyAlignment="1">
      <alignment horizontal="center" vertical="center" textRotation="90" shrinkToFit="1" readingOrder="2"/>
    </xf>
    <xf numFmtId="0" fontId="154" fillId="66" borderId="65" xfId="21" applyFont="1" applyFill="1" applyBorder="1" applyAlignment="1">
      <alignment horizontal="center" vertical="center" textRotation="90" shrinkToFit="1" readingOrder="2"/>
    </xf>
    <xf numFmtId="0" fontId="154" fillId="62" borderId="3" xfId="21" applyFont="1" applyFill="1" applyBorder="1" applyAlignment="1">
      <alignment horizontal="center" vertical="center" textRotation="90" shrinkToFit="1" readingOrder="2"/>
    </xf>
    <xf numFmtId="0" fontId="154" fillId="19" borderId="73" xfId="21" applyFont="1" applyFill="1" applyBorder="1" applyAlignment="1">
      <alignment horizontal="center" vertical="center" textRotation="90" shrinkToFit="1" readingOrder="2"/>
    </xf>
    <xf numFmtId="0" fontId="154" fillId="63" borderId="65" xfId="21" applyFont="1" applyFill="1" applyBorder="1" applyAlignment="1">
      <alignment horizontal="center" vertical="center" textRotation="90" shrinkToFit="1" readingOrder="2"/>
    </xf>
    <xf numFmtId="0" fontId="154" fillId="0" borderId="76" xfId="21" applyFont="1" applyBorder="1" applyAlignment="1">
      <alignment horizontal="center" vertical="center" textRotation="90" shrinkToFit="1" readingOrder="2"/>
    </xf>
    <xf numFmtId="0" fontId="154" fillId="0" borderId="38" xfId="21" applyFont="1" applyBorder="1" applyAlignment="1">
      <alignment horizontal="center" vertical="center" textRotation="90" shrinkToFit="1"/>
    </xf>
    <xf numFmtId="0" fontId="154" fillId="0" borderId="37" xfId="21" applyFont="1" applyBorder="1" applyAlignment="1">
      <alignment horizontal="center" vertical="center" textRotation="90" shrinkToFit="1" readingOrder="2"/>
    </xf>
    <xf numFmtId="0" fontId="15" fillId="0" borderId="92" xfId="1" applyFont="1" applyBorder="1" applyAlignment="1">
      <alignment horizontal="center" vertical="center" textRotation="90" shrinkToFit="1" readingOrder="2"/>
    </xf>
    <xf numFmtId="0" fontId="47" fillId="0" borderId="88" xfId="1" applyFont="1" applyBorder="1" applyAlignment="1">
      <alignment horizontal="center" vertical="center" shrinkToFit="1" readingOrder="2"/>
    </xf>
    <xf numFmtId="0" fontId="28" fillId="0" borderId="93" xfId="1" applyFont="1" applyBorder="1" applyAlignment="1">
      <alignment horizontal="center" vertical="center" readingOrder="2"/>
    </xf>
    <xf numFmtId="0" fontId="358" fillId="0" borderId="40" xfId="1" applyFont="1" applyBorder="1" applyAlignment="1">
      <alignment horizontal="center" vertical="center" shrinkToFit="1" readingOrder="2"/>
    </xf>
    <xf numFmtId="0" fontId="358" fillId="0" borderId="40" xfId="21" applyFont="1" applyBorder="1" applyAlignment="1">
      <alignment horizontal="center" vertical="center" shrinkToFit="1" readingOrder="2"/>
    </xf>
    <xf numFmtId="0" fontId="358" fillId="0" borderId="39" xfId="1" applyFont="1" applyBorder="1" applyAlignment="1">
      <alignment horizontal="center" vertical="center" shrinkToFit="1" readingOrder="2"/>
    </xf>
    <xf numFmtId="0" fontId="358" fillId="0" borderId="39" xfId="21" applyFont="1" applyBorder="1" applyAlignment="1">
      <alignment horizontal="center" vertical="center" shrinkToFit="1" readingOrder="2"/>
    </xf>
    <xf numFmtId="0" fontId="47" fillId="0" borderId="30" xfId="1" applyFont="1" applyBorder="1" applyAlignment="1">
      <alignment horizontal="center" vertical="center" shrinkToFit="1" readingOrder="2"/>
    </xf>
    <xf numFmtId="0" fontId="47" fillId="0" borderId="105" xfId="1" applyFont="1" applyBorder="1" applyAlignment="1">
      <alignment horizontal="center" vertical="center" shrinkToFit="1" readingOrder="2"/>
    </xf>
    <xf numFmtId="164" fontId="47" fillId="0" borderId="8" xfId="1" applyNumberFormat="1" applyFont="1" applyBorder="1" applyAlignment="1">
      <alignment horizontal="center" vertical="center" shrinkToFit="1"/>
    </xf>
    <xf numFmtId="164" fontId="47" fillId="0" borderId="7" xfId="1" applyNumberFormat="1" applyFont="1" applyBorder="1" applyAlignment="1">
      <alignment horizontal="center" vertical="center" shrinkToFit="1"/>
    </xf>
    <xf numFmtId="164" fontId="47" fillId="0" borderId="27" xfId="1" applyNumberFormat="1" applyFont="1" applyBorder="1" applyAlignment="1">
      <alignment horizontal="center" vertical="center" shrinkToFit="1"/>
    </xf>
    <xf numFmtId="164" fontId="47" fillId="0" borderId="30" xfId="1" applyNumberFormat="1" applyFont="1" applyBorder="1" applyAlignment="1">
      <alignment horizontal="center" vertical="center" shrinkToFit="1"/>
    </xf>
    <xf numFmtId="0" fontId="27" fillId="0" borderId="29" xfId="1" applyFont="1" applyBorder="1" applyAlignment="1">
      <alignment horizontal="center" vertical="center" shrinkToFit="1" readingOrder="2"/>
    </xf>
    <xf numFmtId="0" fontId="15" fillId="9" borderId="39" xfId="1" applyFont="1" applyFill="1" applyBorder="1" applyAlignment="1">
      <alignment horizontal="center" vertical="center" shrinkToFit="1" readingOrder="2"/>
    </xf>
    <xf numFmtId="170" fontId="358" fillId="0" borderId="114" xfId="1" applyNumberFormat="1" applyFont="1" applyBorder="1" applyAlignment="1">
      <alignment horizontal="center" vertical="center" shrinkToFit="1" readingOrder="2"/>
    </xf>
    <xf numFmtId="0" fontId="15" fillId="36" borderId="83" xfId="21" applyFont="1" applyFill="1" applyBorder="1" applyAlignment="1">
      <alignment horizontal="center" vertical="center" shrinkToFit="1" readingOrder="2"/>
    </xf>
    <xf numFmtId="0" fontId="15" fillId="0" borderId="83" xfId="21" applyFont="1" applyBorder="1" applyAlignment="1">
      <alignment horizontal="center" vertical="center" shrinkToFit="1" readingOrder="2"/>
    </xf>
    <xf numFmtId="0" fontId="15" fillId="6" borderId="83" xfId="21" applyFont="1" applyFill="1" applyBorder="1" applyAlignment="1">
      <alignment horizontal="center" vertical="center" shrinkToFit="1" readingOrder="2"/>
    </xf>
    <xf numFmtId="0" fontId="15" fillId="9" borderId="83" xfId="1" applyFont="1" applyFill="1" applyBorder="1" applyAlignment="1">
      <alignment horizontal="center" vertical="center" shrinkToFit="1" readingOrder="2"/>
    </xf>
    <xf numFmtId="0" fontId="358" fillId="0" borderId="83" xfId="21" applyFont="1" applyBorder="1" applyAlignment="1">
      <alignment horizontal="center" vertical="center" shrinkToFit="1" readingOrder="2"/>
    </xf>
    <xf numFmtId="0" fontId="358" fillId="0" borderId="83" xfId="1" applyFont="1" applyBorder="1" applyAlignment="1">
      <alignment horizontal="center" vertical="center" shrinkToFit="1" readingOrder="2"/>
    </xf>
    <xf numFmtId="170" fontId="72" fillId="22" borderId="83" xfId="1" applyNumberFormat="1" applyFont="1" applyFill="1" applyBorder="1" applyAlignment="1">
      <alignment horizontal="center" vertical="center" textRotation="90" shrinkToFit="1" readingOrder="2"/>
    </xf>
    <xf numFmtId="170" fontId="358" fillId="49" borderId="83" xfId="21" applyNumberFormat="1" applyFont="1" applyFill="1" applyBorder="1" applyAlignment="1">
      <alignment horizontal="center" vertical="center" shrinkToFit="1" readingOrder="2"/>
    </xf>
    <xf numFmtId="170" fontId="358" fillId="0" borderId="83" xfId="21" applyNumberFormat="1" applyFont="1" applyBorder="1" applyAlignment="1">
      <alignment horizontal="center" vertical="center" shrinkToFit="1" readingOrder="2"/>
    </xf>
    <xf numFmtId="170" fontId="72" fillId="5" borderId="83" xfId="1" applyNumberFormat="1" applyFont="1" applyFill="1" applyBorder="1" applyAlignment="1">
      <alignment horizontal="center" vertical="center" textRotation="90" shrinkToFit="1" readingOrder="2"/>
    </xf>
    <xf numFmtId="170" fontId="358" fillId="30" borderId="83" xfId="21" applyNumberFormat="1" applyFont="1" applyFill="1" applyBorder="1" applyAlignment="1">
      <alignment horizontal="center" vertical="center" shrinkToFit="1" readingOrder="2"/>
    </xf>
    <xf numFmtId="170" fontId="358" fillId="0" borderId="32" xfId="21" applyNumberFormat="1" applyFont="1" applyBorder="1" applyAlignment="1">
      <alignment horizontal="center" vertical="center" shrinkToFit="1" readingOrder="2"/>
    </xf>
    <xf numFmtId="170" fontId="358" fillId="50" borderId="83" xfId="1" applyNumberFormat="1" applyFont="1" applyFill="1" applyBorder="1" applyAlignment="1">
      <alignment horizontal="center" vertical="center" shrinkToFit="1" readingOrder="2"/>
    </xf>
    <xf numFmtId="170" fontId="358" fillId="40" borderId="83" xfId="1" applyNumberFormat="1" applyFont="1" applyFill="1" applyBorder="1" applyAlignment="1">
      <alignment horizontal="center" vertical="center" shrinkToFit="1" readingOrder="2"/>
    </xf>
    <xf numFmtId="170" fontId="358" fillId="0" borderId="87" xfId="1" applyNumberFormat="1" applyFont="1" applyBorder="1" applyAlignment="1">
      <alignment horizontal="center" vertical="center" shrinkToFit="1" readingOrder="2"/>
    </xf>
    <xf numFmtId="0" fontId="27" fillId="0" borderId="94" xfId="1" applyFont="1" applyBorder="1" applyAlignment="1">
      <alignment horizontal="center" vertical="center" shrinkToFit="1" readingOrder="2"/>
    </xf>
    <xf numFmtId="0" fontId="435" fillId="18" borderId="0" xfId="21" applyFont="1" applyFill="1" applyAlignment="1">
      <alignment horizontal="centerContinuous" vertical="center"/>
    </xf>
    <xf numFmtId="170" fontId="4" fillId="0" borderId="33" xfId="21" applyNumberFormat="1" applyBorder="1" applyAlignment="1">
      <alignment shrinkToFit="1"/>
    </xf>
    <xf numFmtId="0" fontId="4" fillId="0" borderId="33" xfId="21" applyBorder="1" applyAlignment="1">
      <alignment shrinkToFit="1"/>
    </xf>
    <xf numFmtId="0" fontId="4" fillId="57" borderId="33" xfId="21" applyFill="1" applyBorder="1" applyAlignment="1">
      <alignment shrinkToFit="1"/>
    </xf>
    <xf numFmtId="0" fontId="4" fillId="5" borderId="33" xfId="21" applyFill="1" applyBorder="1" applyAlignment="1">
      <alignment shrinkToFit="1"/>
    </xf>
    <xf numFmtId="0" fontId="4" fillId="30" borderId="33" xfId="21" applyFill="1" applyBorder="1" applyAlignment="1">
      <alignment shrinkToFit="1"/>
    </xf>
    <xf numFmtId="0" fontId="250" fillId="58" borderId="33" xfId="21" applyFont="1" applyFill="1" applyBorder="1" applyAlignment="1">
      <alignment shrinkToFit="1"/>
    </xf>
    <xf numFmtId="0" fontId="8" fillId="50" borderId="0" xfId="21" applyFont="1" applyFill="1"/>
    <xf numFmtId="0" fontId="367" fillId="0" borderId="0" xfId="21" applyFont="1"/>
    <xf numFmtId="0" fontId="15" fillId="13" borderId="55" xfId="1" applyFont="1" applyFill="1" applyBorder="1" applyAlignment="1">
      <alignment horizontal="center" vertical="center" textRotation="90" shrinkToFit="1" readingOrder="2"/>
    </xf>
    <xf numFmtId="0" fontId="15" fillId="13" borderId="61" xfId="1" applyFont="1" applyFill="1" applyBorder="1" applyAlignment="1">
      <alignment horizontal="center" vertical="center" shrinkToFit="1" readingOrder="2"/>
    </xf>
    <xf numFmtId="0" fontId="15" fillId="10" borderId="92" xfId="1" applyFont="1" applyFill="1" applyBorder="1" applyAlignment="1">
      <alignment horizontal="center" vertical="center" textRotation="90" shrinkToFit="1" readingOrder="2"/>
    </xf>
    <xf numFmtId="0" fontId="15" fillId="10" borderId="105" xfId="1" applyFont="1" applyFill="1" applyBorder="1" applyAlignment="1">
      <alignment horizontal="center" vertical="center" textRotation="90" shrinkToFit="1" readingOrder="2"/>
    </xf>
    <xf numFmtId="0" fontId="27" fillId="26" borderId="93" xfId="1" applyFont="1" applyFill="1" applyBorder="1" applyAlignment="1">
      <alignment horizontal="center" vertical="center" textRotation="90" shrinkToFit="1" readingOrder="2"/>
    </xf>
    <xf numFmtId="0" fontId="257" fillId="32" borderId="113" xfId="12" applyFont="1" applyFill="1" applyBorder="1" applyAlignment="1">
      <alignment horizontal="center" vertical="center" shrinkToFit="1" readingOrder="2"/>
    </xf>
    <xf numFmtId="0" fontId="257" fillId="32" borderId="104" xfId="12" applyFont="1" applyFill="1" applyBorder="1" applyAlignment="1">
      <alignment horizontal="center" vertical="center" shrinkToFit="1" readingOrder="2"/>
    </xf>
    <xf numFmtId="0" fontId="256" fillId="32" borderId="79" xfId="12" applyFont="1" applyFill="1" applyBorder="1" applyAlignment="1">
      <alignment horizontal="center" vertical="center" shrinkToFit="1"/>
    </xf>
    <xf numFmtId="0" fontId="256" fillId="32" borderId="89" xfId="12" applyFont="1" applyFill="1" applyBorder="1" applyAlignment="1">
      <alignment horizontal="center" vertical="center" shrinkToFit="1"/>
    </xf>
    <xf numFmtId="0" fontId="155" fillId="38" borderId="72" xfId="0" applyFont="1" applyFill="1" applyBorder="1" applyAlignment="1">
      <alignment horizontal="center" vertical="center" shrinkToFit="1" readingOrder="2"/>
    </xf>
    <xf numFmtId="0" fontId="155" fillId="38" borderId="20" xfId="0" applyFont="1" applyFill="1" applyBorder="1" applyAlignment="1">
      <alignment horizontal="center" vertical="center" shrinkToFit="1" readingOrder="2"/>
    </xf>
    <xf numFmtId="0" fontId="155" fillId="38" borderId="24" xfId="0" applyFont="1" applyFill="1" applyBorder="1" applyAlignment="1">
      <alignment horizontal="center" vertical="center" shrinkToFit="1" readingOrder="2"/>
    </xf>
    <xf numFmtId="0" fontId="245" fillId="32" borderId="18" xfId="0" applyFont="1" applyFill="1" applyBorder="1" applyAlignment="1">
      <alignment horizontal="center" vertical="center" shrinkToFit="1" readingOrder="2"/>
    </xf>
    <xf numFmtId="0" fontId="245" fillId="32" borderId="23" xfId="0" applyFont="1" applyFill="1" applyBorder="1" applyAlignment="1">
      <alignment horizontal="center" vertical="center" shrinkToFit="1" readingOrder="2"/>
    </xf>
    <xf numFmtId="0" fontId="245" fillId="32" borderId="81" xfId="0" applyFont="1" applyFill="1" applyBorder="1" applyAlignment="1">
      <alignment horizontal="center" vertical="center" shrinkToFit="1" readingOrder="2"/>
    </xf>
    <xf numFmtId="0" fontId="245" fillId="32" borderId="33" xfId="0" applyFont="1" applyFill="1" applyBorder="1" applyAlignment="1">
      <alignment horizontal="center" vertical="center" shrinkToFit="1" readingOrder="2"/>
    </xf>
    <xf numFmtId="0" fontId="247" fillId="32" borderId="81" xfId="0" applyFont="1" applyFill="1" applyBorder="1" applyAlignment="1">
      <alignment horizontal="center" vertical="center" shrinkToFit="1" readingOrder="2"/>
    </xf>
    <xf numFmtId="0" fontId="247" fillId="32" borderId="33" xfId="0" applyFont="1" applyFill="1" applyBorder="1" applyAlignment="1">
      <alignment horizontal="center" vertical="center" shrinkToFit="1" readingOrder="2"/>
    </xf>
    <xf numFmtId="0" fontId="350" fillId="0" borderId="81" xfId="0" applyFont="1" applyBorder="1" applyAlignment="1">
      <alignment horizontal="center" vertical="center" shrinkToFit="1" readingOrder="2"/>
    </xf>
    <xf numFmtId="0" fontId="350" fillId="0" borderId="32" xfId="0" applyFont="1" applyBorder="1" applyAlignment="1">
      <alignment horizontal="center" vertical="center" shrinkToFit="1" readingOrder="2"/>
    </xf>
    <xf numFmtId="0" fontId="350" fillId="0" borderId="33" xfId="0" applyFont="1" applyBorder="1" applyAlignment="1">
      <alignment horizontal="center" vertical="center" shrinkToFit="1" readingOrder="2"/>
    </xf>
    <xf numFmtId="0" fontId="245" fillId="32" borderId="7" xfId="0" applyFont="1" applyFill="1" applyBorder="1" applyAlignment="1">
      <alignment horizontal="center" vertical="center" shrinkToFit="1" readingOrder="2"/>
    </xf>
    <xf numFmtId="0" fontId="245" fillId="32" borderId="100" xfId="0" applyFont="1" applyFill="1" applyBorder="1" applyAlignment="1">
      <alignment horizontal="center" vertical="center" shrinkToFit="1" readingOrder="2"/>
    </xf>
    <xf numFmtId="0" fontId="245" fillId="32" borderId="26" xfId="0" applyFont="1" applyFill="1" applyBorder="1" applyAlignment="1">
      <alignment horizontal="center" vertical="center" shrinkToFit="1" readingOrder="2"/>
    </xf>
    <xf numFmtId="0" fontId="245" fillId="32" borderId="53" xfId="0" applyFont="1" applyFill="1" applyBorder="1" applyAlignment="1">
      <alignment horizontal="center" vertical="center" shrinkToFit="1" readingOrder="2"/>
    </xf>
    <xf numFmtId="0" fontId="254" fillId="17" borderId="0" xfId="0" applyFont="1" applyFill="1" applyAlignment="1">
      <alignment horizontal="center" vertical="center" shrinkToFit="1"/>
    </xf>
    <xf numFmtId="0" fontId="254" fillId="17" borderId="112" xfId="0" applyFont="1" applyFill="1" applyBorder="1" applyAlignment="1">
      <alignment horizontal="center" vertical="center" shrinkToFit="1"/>
    </xf>
    <xf numFmtId="0" fontId="254" fillId="17" borderId="42" xfId="0" applyFont="1" applyFill="1" applyBorder="1" applyAlignment="1">
      <alignment horizontal="center" vertical="center" shrinkToFit="1"/>
    </xf>
    <xf numFmtId="0" fontId="254" fillId="17" borderId="52" xfId="0" applyFont="1" applyFill="1" applyBorder="1" applyAlignment="1">
      <alignment horizontal="center" vertical="center" shrinkToFit="1"/>
    </xf>
    <xf numFmtId="0" fontId="245" fillId="32" borderId="0" xfId="0" applyFont="1" applyFill="1" applyAlignment="1">
      <alignment horizontal="center" vertical="center" shrinkToFit="1" readingOrder="2"/>
    </xf>
    <xf numFmtId="0" fontId="245" fillId="32" borderId="107" xfId="0" applyFont="1" applyFill="1" applyBorder="1" applyAlignment="1">
      <alignment horizontal="center" vertical="center" shrinkToFit="1" readingOrder="2"/>
    </xf>
    <xf numFmtId="0" fontId="245" fillId="32" borderId="112" xfId="0" applyFont="1" applyFill="1" applyBorder="1" applyAlignment="1">
      <alignment horizontal="center" vertical="center" shrinkToFit="1" readingOrder="2"/>
    </xf>
    <xf numFmtId="0" fontId="258" fillId="0" borderId="21" xfId="0" applyFont="1" applyBorder="1" applyAlignment="1">
      <alignment horizontal="center" vertical="center" shrinkToFit="1"/>
    </xf>
    <xf numFmtId="0" fontId="258" fillId="0" borderId="88" xfId="0" applyFont="1" applyBorder="1" applyAlignment="1">
      <alignment horizontal="center" vertical="center" shrinkToFit="1"/>
    </xf>
    <xf numFmtId="0" fontId="256" fillId="32" borderId="56" xfId="0" applyFont="1" applyFill="1" applyBorder="1" applyAlignment="1">
      <alignment horizontal="center" vertical="center" wrapText="1" readingOrder="2"/>
    </xf>
    <xf numFmtId="0" fontId="256" fillId="32" borderId="37" xfId="0" applyFont="1" applyFill="1" applyBorder="1" applyAlignment="1">
      <alignment horizontal="center" vertical="center" wrapText="1" readingOrder="2"/>
    </xf>
    <xf numFmtId="0" fontId="257" fillId="32" borderId="40" xfId="0" applyFont="1" applyFill="1" applyBorder="1" applyAlignment="1">
      <alignment horizontal="center" vertical="center" shrinkToFit="1" readingOrder="2"/>
    </xf>
    <xf numFmtId="0" fontId="257" fillId="32" borderId="3" xfId="0" applyFont="1" applyFill="1" applyBorder="1" applyAlignment="1">
      <alignment horizontal="center" vertical="center" shrinkToFit="1" readingOrder="2"/>
    </xf>
    <xf numFmtId="0" fontId="257" fillId="32" borderId="41" xfId="0" applyFont="1" applyFill="1" applyBorder="1" applyAlignment="1">
      <alignment horizontal="center" vertical="center" shrinkToFit="1" readingOrder="2"/>
    </xf>
    <xf numFmtId="0" fontId="257" fillId="32" borderId="1" xfId="0" applyFont="1" applyFill="1" applyBorder="1" applyAlignment="1">
      <alignment horizontal="center" vertical="center" shrinkToFit="1" readingOrder="2"/>
    </xf>
    <xf numFmtId="0" fontId="258" fillId="32" borderId="93" xfId="0" applyFont="1" applyFill="1" applyBorder="1" applyAlignment="1">
      <alignment horizontal="center" vertical="center" shrinkToFit="1" readingOrder="2"/>
    </xf>
    <xf numFmtId="0" fontId="258" fillId="32" borderId="108" xfId="0" applyFont="1" applyFill="1" applyBorder="1" applyAlignment="1">
      <alignment horizontal="center" vertical="center" shrinkToFit="1" readingOrder="2"/>
    </xf>
    <xf numFmtId="0" fontId="258" fillId="0" borderId="67" xfId="0" applyFont="1" applyBorder="1" applyAlignment="1">
      <alignment horizontal="center" vertical="center" shrinkToFit="1"/>
    </xf>
    <xf numFmtId="0" fontId="256" fillId="32" borderId="18" xfId="0" applyFont="1" applyFill="1" applyBorder="1" applyAlignment="1">
      <alignment horizontal="center" vertical="center" wrapText="1" readingOrder="2"/>
    </xf>
    <xf numFmtId="0" fontId="256" fillId="32" borderId="27" xfId="0" applyFont="1" applyFill="1" applyBorder="1" applyAlignment="1">
      <alignment horizontal="center" vertical="center" wrapText="1" readingOrder="2"/>
    </xf>
    <xf numFmtId="0" fontId="256" fillId="32" borderId="69" xfId="0" applyFont="1" applyFill="1" applyBorder="1" applyAlignment="1">
      <alignment horizontal="center" vertical="center" wrapText="1" readingOrder="2"/>
    </xf>
    <xf numFmtId="0" fontId="257" fillId="32" borderId="22" xfId="0" applyFont="1" applyFill="1" applyBorder="1" applyAlignment="1">
      <alignment horizontal="center" vertical="center" shrinkToFit="1" readingOrder="2"/>
    </xf>
    <xf numFmtId="0" fontId="257" fillId="32" borderId="8" xfId="0" applyFont="1" applyFill="1" applyBorder="1" applyAlignment="1">
      <alignment horizontal="center" vertical="center" shrinkToFit="1" readingOrder="2"/>
    </xf>
    <xf numFmtId="0" fontId="257" fillId="32" borderId="70" xfId="0" applyFont="1" applyFill="1" applyBorder="1" applyAlignment="1">
      <alignment horizontal="center" vertical="center" shrinkToFit="1" readingOrder="2"/>
    </xf>
    <xf numFmtId="0" fontId="257" fillId="32" borderId="96" xfId="0" applyFont="1" applyFill="1" applyBorder="1" applyAlignment="1">
      <alignment horizontal="center" vertical="center" shrinkToFit="1" readingOrder="2"/>
    </xf>
    <xf numFmtId="0" fontId="257" fillId="32" borderId="7" xfId="0" applyFont="1" applyFill="1" applyBorder="1" applyAlignment="1">
      <alignment horizontal="center" vertical="center" shrinkToFit="1" readingOrder="2"/>
    </xf>
    <xf numFmtId="0" fontId="257" fillId="32" borderId="106" xfId="0" applyFont="1" applyFill="1" applyBorder="1" applyAlignment="1">
      <alignment horizontal="center" vertical="center" shrinkToFit="1" readingOrder="2"/>
    </xf>
    <xf numFmtId="0" fontId="258" fillId="32" borderId="94" xfId="0" applyFont="1" applyFill="1" applyBorder="1" applyAlignment="1">
      <alignment horizontal="center" vertical="center" shrinkToFit="1" readingOrder="2"/>
    </xf>
    <xf numFmtId="0" fontId="258" fillId="32" borderId="99" xfId="0" applyFont="1" applyFill="1" applyBorder="1" applyAlignment="1">
      <alignment horizontal="center" vertical="center" shrinkToFit="1" readingOrder="2"/>
    </xf>
    <xf numFmtId="0" fontId="258" fillId="32" borderId="102" xfId="0" applyFont="1" applyFill="1" applyBorder="1" applyAlignment="1">
      <alignment horizontal="center" vertical="center" shrinkToFit="1" readingOrder="2"/>
    </xf>
    <xf numFmtId="0" fontId="258" fillId="0" borderId="95" xfId="0" applyFont="1" applyBorder="1" applyAlignment="1">
      <alignment horizontal="center" vertical="center" shrinkToFit="1"/>
    </xf>
    <xf numFmtId="0" fontId="258" fillId="0" borderId="65" xfId="0" applyFont="1" applyBorder="1" applyAlignment="1">
      <alignment horizontal="center" vertical="center" shrinkToFit="1"/>
    </xf>
    <xf numFmtId="0" fontId="260" fillId="17" borderId="20" xfId="0" applyFont="1" applyFill="1" applyBorder="1" applyAlignment="1">
      <alignment horizontal="center" vertical="center" shrinkToFit="1"/>
    </xf>
    <xf numFmtId="0" fontId="260" fillId="17" borderId="24" xfId="0" applyFont="1" applyFill="1" applyBorder="1" applyAlignment="1">
      <alignment horizontal="center" vertical="center" shrinkToFit="1"/>
    </xf>
    <xf numFmtId="0" fontId="260" fillId="17" borderId="42" xfId="0" applyFont="1" applyFill="1" applyBorder="1" applyAlignment="1">
      <alignment horizontal="center" vertical="center" shrinkToFit="1"/>
    </xf>
    <xf numFmtId="0" fontId="260" fillId="17" borderId="52" xfId="0" applyFont="1" applyFill="1" applyBorder="1" applyAlignment="1">
      <alignment horizontal="center" vertical="center" shrinkToFit="1"/>
    </xf>
    <xf numFmtId="0" fontId="258" fillId="32" borderId="78" xfId="0" applyFont="1" applyFill="1" applyBorder="1" applyAlignment="1">
      <alignment horizontal="center" vertical="center" shrinkToFit="1" readingOrder="2"/>
    </xf>
    <xf numFmtId="0" fontId="258" fillId="32" borderId="103" xfId="0" applyFont="1" applyFill="1" applyBorder="1" applyAlignment="1">
      <alignment horizontal="center" vertical="center" shrinkToFit="1" readingOrder="2"/>
    </xf>
    <xf numFmtId="0" fontId="258" fillId="32" borderId="105" xfId="0" applyFont="1" applyFill="1" applyBorder="1" applyAlignment="1">
      <alignment horizontal="center" vertical="center" shrinkToFit="1" readingOrder="2"/>
    </xf>
    <xf numFmtId="0" fontId="350" fillId="0" borderId="91" xfId="0" applyFont="1" applyBorder="1" applyAlignment="1">
      <alignment horizontal="center" vertical="center" shrinkToFit="1" readingOrder="2"/>
    </xf>
    <xf numFmtId="0" fontId="258" fillId="32" borderId="34" xfId="0" applyFont="1" applyFill="1" applyBorder="1" applyAlignment="1">
      <alignment horizontal="center" vertical="center" shrinkToFit="1" readingOrder="2"/>
    </xf>
    <xf numFmtId="0" fontId="258" fillId="32" borderId="35" xfId="0" applyFont="1" applyFill="1" applyBorder="1" applyAlignment="1">
      <alignment horizontal="center" vertical="center" shrinkToFit="1" readingOrder="2"/>
    </xf>
    <xf numFmtId="0" fontId="258" fillId="32" borderId="36" xfId="0" applyFont="1" applyFill="1" applyBorder="1" applyAlignment="1">
      <alignment horizontal="center" vertical="center" shrinkToFit="1" readingOrder="2"/>
    </xf>
    <xf numFmtId="0" fontId="245" fillId="32" borderId="106" xfId="0" applyFont="1" applyFill="1" applyBorder="1" applyAlignment="1">
      <alignment horizontal="center" vertical="center" shrinkToFit="1" readingOrder="2"/>
    </xf>
    <xf numFmtId="0" fontId="245" fillId="32" borderId="92" xfId="0" applyFont="1" applyFill="1" applyBorder="1" applyAlignment="1">
      <alignment horizontal="center" vertical="center" shrinkToFit="1" readingOrder="2"/>
    </xf>
    <xf numFmtId="0" fontId="245" fillId="32" borderId="105" xfId="0" applyFont="1" applyFill="1" applyBorder="1" applyAlignment="1">
      <alignment horizontal="center" vertical="center" shrinkToFit="1" readingOrder="2"/>
    </xf>
    <xf numFmtId="0" fontId="260" fillId="17" borderId="72" xfId="0" applyFont="1" applyFill="1" applyBorder="1" applyAlignment="1">
      <alignment horizontal="center" vertical="center" shrinkToFit="1"/>
    </xf>
    <xf numFmtId="0" fontId="260" fillId="17" borderId="107" xfId="0" applyFont="1" applyFill="1" applyBorder="1" applyAlignment="1">
      <alignment horizontal="center" vertical="center" shrinkToFit="1"/>
    </xf>
    <xf numFmtId="0" fontId="260" fillId="17" borderId="0" xfId="0" applyFont="1" applyFill="1" applyAlignment="1">
      <alignment horizontal="center" vertical="center" shrinkToFit="1"/>
    </xf>
    <xf numFmtId="0" fontId="260" fillId="17" borderId="112" xfId="0" applyFont="1" applyFill="1" applyBorder="1" applyAlignment="1">
      <alignment horizontal="center" vertical="center" shrinkToFit="1"/>
    </xf>
    <xf numFmtId="0" fontId="260" fillId="17" borderId="50" xfId="0" applyFont="1" applyFill="1" applyBorder="1" applyAlignment="1">
      <alignment horizontal="center" vertical="center" shrinkToFit="1"/>
    </xf>
    <xf numFmtId="0" fontId="245" fillId="32" borderId="96" xfId="0" applyFont="1" applyFill="1" applyBorder="1" applyAlignment="1">
      <alignment horizontal="center" vertical="center" shrinkToFit="1" readingOrder="2"/>
    </xf>
    <xf numFmtId="0" fontId="245" fillId="32" borderId="36" xfId="0" applyFont="1" applyFill="1" applyBorder="1" applyAlignment="1">
      <alignment horizontal="center" vertical="center" shrinkToFit="1" readingOrder="2"/>
    </xf>
    <xf numFmtId="0" fontId="247" fillId="32" borderId="29" xfId="0" applyFont="1" applyFill="1" applyBorder="1" applyAlignment="1">
      <alignment horizontal="center" vertical="center" shrinkToFit="1" readingOrder="2"/>
    </xf>
    <xf numFmtId="0" fontId="247" fillId="32" borderId="28" xfId="0" applyFont="1" applyFill="1" applyBorder="1" applyAlignment="1">
      <alignment horizontal="center" vertical="center" shrinkToFit="1" readingOrder="2"/>
    </xf>
    <xf numFmtId="0" fontId="245" fillId="32" borderId="54" xfId="0" applyFont="1" applyFill="1" applyBorder="1" applyAlignment="1">
      <alignment horizontal="center" vertical="center" shrinkToFit="1" readingOrder="2"/>
    </xf>
    <xf numFmtId="0" fontId="245" fillId="32" borderId="114" xfId="0" applyFont="1" applyFill="1" applyBorder="1" applyAlignment="1">
      <alignment horizontal="center" vertical="center" shrinkToFit="1" readingOrder="2"/>
    </xf>
    <xf numFmtId="0" fontId="245" fillId="32" borderId="20" xfId="0" applyFont="1" applyFill="1" applyBorder="1" applyAlignment="1">
      <alignment horizontal="center" vertical="center" shrinkToFit="1" readingOrder="2"/>
    </xf>
    <xf numFmtId="0" fontId="245" fillId="32" borderId="95" xfId="0" applyFont="1" applyFill="1" applyBorder="1" applyAlignment="1">
      <alignment horizontal="center" vertical="center" shrinkToFit="1" readingOrder="2"/>
    </xf>
    <xf numFmtId="0" fontId="245" fillId="32" borderId="32" xfId="0" applyFont="1" applyFill="1" applyBorder="1" applyAlignment="1">
      <alignment horizontal="center" vertical="center" shrinkToFit="1" readingOrder="2"/>
    </xf>
    <xf numFmtId="0" fontId="251" fillId="17" borderId="72" xfId="0" applyFont="1" applyFill="1" applyBorder="1" applyAlignment="1">
      <alignment horizontal="center" vertical="center" wrapText="1"/>
    </xf>
    <xf numFmtId="0" fontId="251" fillId="17" borderId="20" xfId="0" applyFont="1" applyFill="1" applyBorder="1" applyAlignment="1">
      <alignment horizontal="center" vertical="center" wrapText="1"/>
    </xf>
    <xf numFmtId="0" fontId="254" fillId="17" borderId="72" xfId="0" applyFont="1" applyFill="1" applyBorder="1" applyAlignment="1">
      <alignment horizontal="center" vertical="center" wrapText="1"/>
    </xf>
    <xf numFmtId="0" fontId="254" fillId="17" borderId="20" xfId="0" applyFont="1" applyFill="1" applyBorder="1" applyAlignment="1">
      <alignment horizontal="center" vertical="center" wrapText="1"/>
    </xf>
    <xf numFmtId="0" fontId="254" fillId="17" borderId="24" xfId="0" applyFont="1" applyFill="1" applyBorder="1" applyAlignment="1">
      <alignment horizontal="center" vertical="center" wrapText="1"/>
    </xf>
    <xf numFmtId="0" fontId="254" fillId="17" borderId="50" xfId="0" applyFont="1" applyFill="1" applyBorder="1" applyAlignment="1">
      <alignment horizontal="center" vertical="center" wrapText="1"/>
    </xf>
    <xf numFmtId="0" fontId="254" fillId="17" borderId="42" xfId="0" applyFont="1" applyFill="1" applyBorder="1" applyAlignment="1">
      <alignment horizontal="center" vertical="center" wrapText="1"/>
    </xf>
    <xf numFmtId="0" fontId="254" fillId="17" borderId="52" xfId="0" applyFont="1" applyFill="1" applyBorder="1" applyAlignment="1">
      <alignment horizontal="center" vertical="center" wrapText="1"/>
    </xf>
    <xf numFmtId="22" fontId="54" fillId="0" borderId="20" xfId="12" applyNumberFormat="1" applyFont="1" applyBorder="1" applyAlignment="1">
      <alignment horizontal="center" vertical="center"/>
    </xf>
    <xf numFmtId="22" fontId="54" fillId="0" borderId="0" xfId="12" applyNumberFormat="1" applyFont="1" applyAlignment="1">
      <alignment horizontal="center" vertical="center"/>
    </xf>
    <xf numFmtId="0" fontId="78" fillId="0" borderId="0" xfId="0" applyFont="1" applyAlignment="1">
      <alignment horizontal="center"/>
    </xf>
    <xf numFmtId="0" fontId="78" fillId="0" borderId="42" xfId="0" applyFont="1" applyBorder="1" applyAlignment="1">
      <alignment horizontal="center"/>
    </xf>
    <xf numFmtId="0" fontId="256" fillId="32" borderId="47" xfId="0" applyFont="1" applyFill="1" applyBorder="1" applyAlignment="1">
      <alignment horizontal="center" vertical="center" wrapText="1" readingOrder="2"/>
    </xf>
    <xf numFmtId="0" fontId="256" fillId="32" borderId="54" xfId="0" applyFont="1" applyFill="1" applyBorder="1" applyAlignment="1">
      <alignment horizontal="center" vertical="center" wrapText="1" readingOrder="2"/>
    </xf>
    <xf numFmtId="0" fontId="256" fillId="32" borderId="88" xfId="0" applyFont="1" applyFill="1" applyBorder="1" applyAlignment="1">
      <alignment horizontal="center" vertical="center" wrapText="1" readingOrder="2"/>
    </xf>
    <xf numFmtId="0" fontId="257" fillId="32" borderId="48" xfId="0" applyFont="1" applyFill="1" applyBorder="1" applyAlignment="1">
      <alignment horizontal="center" vertical="center" shrinkToFit="1" readingOrder="2"/>
    </xf>
    <xf numFmtId="0" fontId="257" fillId="32" borderId="39" xfId="0" applyFont="1" applyFill="1" applyBorder="1" applyAlignment="1">
      <alignment horizontal="center" vertical="center" shrinkToFit="1" readingOrder="2"/>
    </xf>
    <xf numFmtId="0" fontId="257" fillId="32" borderId="68" xfId="0" applyFont="1" applyFill="1" applyBorder="1" applyAlignment="1">
      <alignment horizontal="center" vertical="center" shrinkToFit="1" readingOrder="2"/>
    </xf>
    <xf numFmtId="0" fontId="257" fillId="32" borderId="113" xfId="0" applyFont="1" applyFill="1" applyBorder="1" applyAlignment="1">
      <alignment horizontal="center" vertical="center" shrinkToFit="1" readingOrder="2"/>
    </xf>
    <xf numFmtId="0" fontId="257" fillId="32" borderId="114" xfId="0" applyFont="1" applyFill="1" applyBorder="1" applyAlignment="1">
      <alignment horizontal="center" vertical="center" shrinkToFit="1" readingOrder="2"/>
    </xf>
    <xf numFmtId="0" fontId="257" fillId="32" borderId="104" xfId="0" applyFont="1" applyFill="1" applyBorder="1" applyAlignment="1">
      <alignment horizontal="center" vertical="center" shrinkToFit="1" readingOrder="2"/>
    </xf>
    <xf numFmtId="0" fontId="258" fillId="32" borderId="79" xfId="0" applyFont="1" applyFill="1" applyBorder="1" applyAlignment="1">
      <alignment horizontal="center" vertical="center" shrinkToFit="1" readingOrder="2"/>
    </xf>
    <xf numFmtId="0" fontId="258" fillId="32" borderId="111" xfId="0" applyFont="1" applyFill="1" applyBorder="1" applyAlignment="1">
      <alignment horizontal="center" vertical="center" shrinkToFit="1" readingOrder="2"/>
    </xf>
    <xf numFmtId="0" fontId="258" fillId="32" borderId="89" xfId="0" applyFont="1" applyFill="1" applyBorder="1" applyAlignment="1">
      <alignment horizontal="center" vertical="center" shrinkToFit="1" readingOrder="2"/>
    </xf>
    <xf numFmtId="0" fontId="258" fillId="32" borderId="100" xfId="0" applyFont="1" applyFill="1" applyBorder="1" applyAlignment="1">
      <alignment horizontal="center" vertical="center" shrinkToFit="1" readingOrder="2"/>
    </xf>
    <xf numFmtId="0" fontId="153" fillId="32" borderId="99" xfId="0" applyFont="1" applyFill="1" applyBorder="1" applyAlignment="1">
      <alignment horizontal="center" vertical="center" shrinkToFit="1" readingOrder="2"/>
    </xf>
    <xf numFmtId="0" fontId="153" fillId="32" borderId="102" xfId="0" applyFont="1" applyFill="1" applyBorder="1" applyAlignment="1">
      <alignment horizontal="center" vertical="center" shrinkToFit="1" readingOrder="2"/>
    </xf>
    <xf numFmtId="0" fontId="77" fillId="6" borderId="0" xfId="0" applyFont="1" applyFill="1" applyAlignment="1">
      <alignment horizontal="center"/>
    </xf>
    <xf numFmtId="0" fontId="7" fillId="0" borderId="101" xfId="0" applyFont="1" applyBorder="1" applyAlignment="1">
      <alignment horizontal="center"/>
    </xf>
    <xf numFmtId="0" fontId="180" fillId="32" borderId="8" xfId="0" applyFont="1" applyFill="1" applyBorder="1" applyAlignment="1" applyProtection="1">
      <alignment horizontal="center" vertical="center" shrinkToFit="1" readingOrder="2"/>
      <protection locked="0"/>
    </xf>
    <xf numFmtId="0" fontId="17" fillId="38" borderId="8" xfId="1" applyFont="1" applyFill="1" applyBorder="1" applyAlignment="1" applyProtection="1">
      <alignment horizontal="center" vertical="center" wrapText="1" readingOrder="2"/>
      <protection locked="0"/>
    </xf>
    <xf numFmtId="0" fontId="68" fillId="10" borderId="7" xfId="1" applyFont="1" applyFill="1" applyBorder="1" applyAlignment="1" applyProtection="1">
      <alignment horizontal="center" vertical="center" wrapText="1" readingOrder="2"/>
      <protection locked="0"/>
    </xf>
    <xf numFmtId="0" fontId="68" fillId="10" borderId="31" xfId="1" applyFont="1" applyFill="1" applyBorder="1" applyAlignment="1" applyProtection="1">
      <alignment horizontal="center" vertical="center" wrapText="1" readingOrder="2"/>
      <protection locked="0"/>
    </xf>
    <xf numFmtId="0" fontId="68" fillId="10" borderId="26" xfId="1" applyFont="1" applyFill="1" applyBorder="1" applyAlignment="1" applyProtection="1">
      <alignment horizontal="center" vertical="center" wrapText="1" readingOrder="2"/>
      <protection locked="0"/>
    </xf>
    <xf numFmtId="0" fontId="70" fillId="10" borderId="8" xfId="1" applyFont="1" applyFill="1" applyBorder="1" applyAlignment="1" applyProtection="1">
      <alignment horizontal="center" vertical="center" textRotation="90" readingOrder="2"/>
      <protection locked="0"/>
    </xf>
    <xf numFmtId="0" fontId="70" fillId="9" borderId="8" xfId="1" applyFont="1" applyFill="1" applyBorder="1" applyAlignment="1" applyProtection="1">
      <alignment horizontal="center" vertical="center" textRotation="90" wrapText="1" readingOrder="2"/>
      <protection locked="0"/>
    </xf>
    <xf numFmtId="0" fontId="67" fillId="10" borderId="8" xfId="1" applyFont="1" applyFill="1" applyBorder="1" applyAlignment="1" applyProtection="1">
      <alignment horizontal="center" vertical="center" wrapText="1" readingOrder="2"/>
      <protection locked="0"/>
    </xf>
    <xf numFmtId="0" fontId="67" fillId="17" borderId="8" xfId="1" applyFont="1" applyFill="1" applyBorder="1" applyAlignment="1" applyProtection="1">
      <alignment horizontal="center" vertical="center" textRotation="90" wrapText="1" readingOrder="2"/>
      <protection locked="0"/>
    </xf>
    <xf numFmtId="0" fontId="67" fillId="9" borderId="8" xfId="1" applyFont="1" applyFill="1" applyBorder="1" applyAlignment="1" applyProtection="1">
      <alignment horizontal="center" vertical="center" textRotation="90" wrapText="1" readingOrder="2"/>
      <protection locked="0"/>
    </xf>
    <xf numFmtId="0" fontId="67" fillId="10" borderId="8" xfId="1" applyFont="1" applyFill="1" applyBorder="1" applyAlignment="1" applyProtection="1">
      <alignment horizontal="center" vertical="center" textRotation="90" wrapText="1" readingOrder="2"/>
      <protection locked="0"/>
    </xf>
    <xf numFmtId="0" fontId="68" fillId="10" borderId="8" xfId="1" applyFont="1" applyFill="1" applyBorder="1" applyAlignment="1" applyProtection="1">
      <alignment horizontal="center" vertical="center" wrapText="1" readingOrder="2"/>
      <protection locked="0"/>
    </xf>
    <xf numFmtId="0" fontId="68" fillId="0" borderId="8" xfId="1" applyFont="1" applyBorder="1" applyAlignment="1" applyProtection="1">
      <alignment horizontal="center" vertical="center" wrapText="1" readingOrder="2"/>
      <protection locked="0"/>
    </xf>
    <xf numFmtId="0" fontId="68" fillId="38" borderId="8" xfId="1" applyFont="1" applyFill="1" applyBorder="1" applyAlignment="1" applyProtection="1">
      <alignment horizontal="center" vertical="center" wrapText="1" readingOrder="2"/>
      <protection locked="0"/>
    </xf>
    <xf numFmtId="0" fontId="68" fillId="39" borderId="8" xfId="1" applyFont="1" applyFill="1" applyBorder="1" applyAlignment="1" applyProtection="1">
      <alignment horizontal="center" vertical="center" textRotation="90" readingOrder="2"/>
      <protection locked="0"/>
    </xf>
    <xf numFmtId="0" fontId="69" fillId="10" borderId="8" xfId="1" applyFont="1" applyFill="1" applyBorder="1" applyAlignment="1" applyProtection="1">
      <alignment horizontal="center" vertical="center" textRotation="90" wrapText="1" readingOrder="2"/>
      <protection locked="0"/>
    </xf>
    <xf numFmtId="0" fontId="70" fillId="0" borderId="8" xfId="1" applyFont="1" applyBorder="1" applyAlignment="1" applyProtection="1">
      <alignment horizontal="center" vertical="center" textRotation="90" wrapText="1" readingOrder="2"/>
      <protection locked="0"/>
    </xf>
    <xf numFmtId="0" fontId="72" fillId="13" borderId="8" xfId="1" applyFont="1" applyFill="1" applyBorder="1" applyAlignment="1" applyProtection="1">
      <alignment horizontal="center" vertical="center" textRotation="90" wrapText="1" readingOrder="2"/>
      <protection locked="0"/>
    </xf>
    <xf numFmtId="0" fontId="71" fillId="10" borderId="8" xfId="1" applyFont="1" applyFill="1" applyBorder="1" applyAlignment="1" applyProtection="1">
      <alignment horizontal="center" vertical="center" textRotation="90" wrapText="1" readingOrder="2"/>
      <protection locked="0"/>
    </xf>
    <xf numFmtId="0" fontId="71" fillId="17" borderId="8" xfId="1" applyFont="1" applyFill="1" applyBorder="1" applyAlignment="1" applyProtection="1">
      <alignment horizontal="center" vertical="center" textRotation="90" wrapText="1" readingOrder="2"/>
      <protection locked="0"/>
    </xf>
    <xf numFmtId="0" fontId="71" fillId="9" borderId="8" xfId="1" applyFont="1" applyFill="1" applyBorder="1" applyAlignment="1" applyProtection="1">
      <alignment horizontal="center" vertical="center" textRotation="90" wrapText="1" readingOrder="2"/>
      <protection locked="0"/>
    </xf>
    <xf numFmtId="0" fontId="67" fillId="0" borderId="8" xfId="1" applyFont="1" applyBorder="1" applyAlignment="1" applyProtection="1">
      <alignment horizontal="center" vertical="center" textRotation="90" wrapText="1" readingOrder="2"/>
      <protection locked="0"/>
    </xf>
    <xf numFmtId="0" fontId="28" fillId="10" borderId="8" xfId="1" applyFont="1" applyFill="1" applyBorder="1" applyAlignment="1" applyProtection="1">
      <alignment horizontal="center" vertical="center" textRotation="90" wrapText="1" readingOrder="2"/>
      <protection locked="0"/>
    </xf>
    <xf numFmtId="0" fontId="72" fillId="10" borderId="8" xfId="1" applyFont="1" applyFill="1" applyBorder="1" applyAlignment="1" applyProtection="1">
      <alignment horizontal="center" vertical="center" textRotation="90" wrapText="1" readingOrder="2"/>
      <protection locked="0"/>
    </xf>
    <xf numFmtId="0" fontId="72" fillId="17" borderId="8" xfId="1" applyFont="1" applyFill="1" applyBorder="1" applyAlignment="1" applyProtection="1">
      <alignment horizontal="center" vertical="center" textRotation="90" wrapText="1" readingOrder="2"/>
      <protection locked="0"/>
    </xf>
    <xf numFmtId="0" fontId="72" fillId="13" borderId="8" xfId="1" applyFont="1" applyFill="1" applyBorder="1" applyAlignment="1" applyProtection="1">
      <alignment horizontal="center" vertical="center" wrapText="1" readingOrder="2"/>
      <protection locked="0"/>
    </xf>
    <xf numFmtId="0" fontId="180" fillId="13" borderId="107" xfId="0" applyFont="1" applyFill="1" applyBorder="1" applyAlignment="1" applyProtection="1">
      <alignment horizontal="center" vertical="center" textRotation="90" shrinkToFit="1" readingOrder="2"/>
      <protection locked="0"/>
    </xf>
    <xf numFmtId="0" fontId="180" fillId="13" borderId="50" xfId="0" applyFont="1" applyFill="1" applyBorder="1" applyAlignment="1" applyProtection="1">
      <alignment horizontal="center" vertical="center" textRotation="90" shrinkToFit="1" readingOrder="2"/>
      <protection locked="0"/>
    </xf>
    <xf numFmtId="0" fontId="180" fillId="17" borderId="8" xfId="0" applyFont="1" applyFill="1" applyBorder="1" applyAlignment="1" applyProtection="1">
      <alignment horizontal="center" vertical="center" textRotation="90" shrinkToFit="1" readingOrder="2"/>
      <protection locked="0"/>
    </xf>
    <xf numFmtId="0" fontId="180" fillId="17" borderId="70" xfId="0" applyFont="1" applyFill="1" applyBorder="1" applyAlignment="1" applyProtection="1">
      <alignment horizontal="center" vertical="center" textRotation="90" shrinkToFit="1" readingOrder="2"/>
      <protection locked="0"/>
    </xf>
    <xf numFmtId="0" fontId="180" fillId="13" borderId="8" xfId="0" applyFont="1" applyFill="1" applyBorder="1" applyAlignment="1" applyProtection="1">
      <alignment horizontal="center" vertical="center" textRotation="90" shrinkToFit="1" readingOrder="2"/>
      <protection locked="0"/>
    </xf>
    <xf numFmtId="0" fontId="180" fillId="13" borderId="70" xfId="0" applyFont="1" applyFill="1" applyBorder="1" applyAlignment="1" applyProtection="1">
      <alignment horizontal="center" vertical="center" textRotation="90" shrinkToFit="1" readingOrder="2"/>
      <protection locked="0"/>
    </xf>
    <xf numFmtId="0" fontId="67" fillId="0" borderId="8" xfId="1" applyFont="1" applyBorder="1" applyAlignment="1" applyProtection="1">
      <alignment horizontal="center" vertical="center" textRotation="90" shrinkToFit="1"/>
      <protection locked="0"/>
    </xf>
    <xf numFmtId="0" fontId="67" fillId="0" borderId="70" xfId="1" applyFont="1" applyBorder="1" applyAlignment="1" applyProtection="1">
      <alignment horizontal="center" vertical="center" textRotation="90" shrinkToFit="1"/>
      <protection locked="0"/>
    </xf>
    <xf numFmtId="0" fontId="75" fillId="0" borderId="8" xfId="0" applyFont="1" applyBorder="1" applyAlignment="1" applyProtection="1">
      <alignment horizontal="center" vertical="center" textRotation="90" shrinkToFit="1" readingOrder="2"/>
      <protection locked="0"/>
    </xf>
    <xf numFmtId="0" fontId="75" fillId="0" borderId="70" xfId="0" applyFont="1" applyBorder="1" applyAlignment="1" applyProtection="1">
      <alignment horizontal="center" vertical="center" textRotation="90" shrinkToFit="1" readingOrder="2"/>
      <protection locked="0"/>
    </xf>
    <xf numFmtId="0" fontId="75" fillId="0" borderId="8" xfId="0" applyFont="1" applyBorder="1" applyAlignment="1" applyProtection="1">
      <alignment horizontal="center" vertical="center" shrinkToFit="1"/>
      <protection locked="0"/>
    </xf>
    <xf numFmtId="0" fontId="76" fillId="10" borderId="8" xfId="0" applyFont="1" applyFill="1" applyBorder="1" applyAlignment="1" applyProtection="1">
      <alignment horizontal="center" vertical="center" textRotation="90" shrinkToFit="1"/>
      <protection locked="0"/>
    </xf>
    <xf numFmtId="0" fontId="76" fillId="10" borderId="70" xfId="0" applyFont="1" applyFill="1" applyBorder="1" applyAlignment="1" applyProtection="1">
      <alignment horizontal="center" vertical="center" textRotation="90" shrinkToFit="1"/>
      <protection locked="0"/>
    </xf>
    <xf numFmtId="0" fontId="73" fillId="0" borderId="42" xfId="1" applyFont="1" applyBorder="1" applyAlignment="1" applyProtection="1">
      <alignment horizontal="center" vertical="center" wrapText="1" readingOrder="2"/>
      <protection locked="0"/>
    </xf>
    <xf numFmtId="0" fontId="71" fillId="0" borderId="18" xfId="1" applyFont="1" applyBorder="1" applyAlignment="1" applyProtection="1">
      <alignment horizontal="center" vertical="center" wrapText="1" readingOrder="2"/>
      <protection locked="0"/>
    </xf>
    <xf numFmtId="0" fontId="71" fillId="0" borderId="27" xfId="1" applyFont="1" applyBorder="1" applyAlignment="1" applyProtection="1">
      <alignment horizontal="center" vertical="center" wrapText="1" readingOrder="2"/>
      <protection locked="0"/>
    </xf>
    <xf numFmtId="0" fontId="71" fillId="0" borderId="69" xfId="1" applyFont="1" applyBorder="1" applyAlignment="1" applyProtection="1">
      <alignment horizontal="center" vertical="center" wrapText="1" readingOrder="2"/>
      <protection locked="0"/>
    </xf>
    <xf numFmtId="0" fontId="42" fillId="41" borderId="22" xfId="0" applyFont="1" applyFill="1" applyBorder="1" applyAlignment="1" applyProtection="1">
      <alignment horizontal="center" vertical="center" wrapText="1" readingOrder="2"/>
      <protection locked="0"/>
    </xf>
    <xf numFmtId="0" fontId="42" fillId="41" borderId="23" xfId="0" applyFont="1" applyFill="1" applyBorder="1" applyAlignment="1" applyProtection="1">
      <alignment horizontal="center" vertical="center" wrapText="1" readingOrder="2"/>
      <protection locked="0"/>
    </xf>
    <xf numFmtId="0" fontId="74" fillId="0" borderId="8" xfId="0" applyFont="1" applyBorder="1" applyAlignment="1" applyProtection="1">
      <alignment horizontal="center" vertical="center" shrinkToFit="1"/>
      <protection locked="0"/>
    </xf>
    <xf numFmtId="0" fontId="75" fillId="10" borderId="8" xfId="0" applyFont="1" applyFill="1" applyBorder="1" applyAlignment="1" applyProtection="1">
      <alignment horizontal="center" vertical="center" textRotation="90" shrinkToFit="1"/>
      <protection locked="0"/>
    </xf>
    <xf numFmtId="0" fontId="75" fillId="10" borderId="70" xfId="0" applyFont="1" applyFill="1" applyBorder="1" applyAlignment="1" applyProtection="1">
      <alignment horizontal="center" vertical="center" textRotation="90" shrinkToFit="1"/>
      <protection locked="0"/>
    </xf>
    <xf numFmtId="0" fontId="76" fillId="0" borderId="8" xfId="0" applyFont="1" applyBorder="1" applyAlignment="1" applyProtection="1">
      <alignment horizontal="center" vertical="center" shrinkToFit="1" readingOrder="2"/>
      <protection locked="0"/>
    </xf>
    <xf numFmtId="0" fontId="77" fillId="0" borderId="30" xfId="0" applyFont="1" applyBorder="1" applyAlignment="1" applyProtection="1">
      <alignment horizontal="center" vertical="center" textRotation="90" wrapText="1" readingOrder="2"/>
      <protection locked="0"/>
    </xf>
    <xf numFmtId="0" fontId="77" fillId="0" borderId="71" xfId="0" applyFont="1" applyBorder="1" applyAlignment="1" applyProtection="1">
      <alignment horizontal="center" vertical="center" textRotation="90" wrapText="1" readingOrder="2"/>
      <protection locked="0"/>
    </xf>
    <xf numFmtId="0" fontId="186" fillId="10" borderId="8" xfId="0" applyFont="1" applyFill="1" applyBorder="1" applyAlignment="1" applyProtection="1">
      <alignment horizontal="center" vertical="center" textRotation="90" wrapText="1" readingOrder="2"/>
      <protection locked="0"/>
    </xf>
    <xf numFmtId="0" fontId="65" fillId="10" borderId="8" xfId="0" applyFont="1" applyFill="1" applyBorder="1" applyAlignment="1" applyProtection="1">
      <alignment horizontal="center" vertical="center" wrapText="1" readingOrder="2"/>
      <protection locked="0"/>
    </xf>
    <xf numFmtId="0" fontId="66" fillId="10" borderId="8" xfId="0" applyFont="1" applyFill="1" applyBorder="1" applyAlignment="1" applyProtection="1">
      <alignment horizontal="center" vertical="center" textRotation="90" wrapText="1" readingOrder="2"/>
      <protection locked="0"/>
    </xf>
    <xf numFmtId="0" fontId="75" fillId="0" borderId="8" xfId="0" applyFont="1" applyBorder="1" applyAlignment="1" applyProtection="1">
      <alignment horizontal="center" vertical="center" shrinkToFit="1" readingOrder="2"/>
      <protection locked="0"/>
    </xf>
    <xf numFmtId="0" fontId="76" fillId="17" borderId="8" xfId="0" applyFont="1" applyFill="1" applyBorder="1" applyAlignment="1" applyProtection="1">
      <alignment horizontal="center" vertical="center" textRotation="90" shrinkToFit="1" readingOrder="2"/>
      <protection locked="0"/>
    </xf>
    <xf numFmtId="0" fontId="76" fillId="17" borderId="70" xfId="0" applyFont="1" applyFill="1" applyBorder="1" applyAlignment="1" applyProtection="1">
      <alignment horizontal="center" vertical="center" textRotation="90" shrinkToFit="1" readingOrder="2"/>
      <protection locked="0"/>
    </xf>
    <xf numFmtId="0" fontId="75" fillId="17" borderId="8" xfId="0" applyFont="1" applyFill="1" applyBorder="1" applyAlignment="1" applyProtection="1">
      <alignment horizontal="center" vertical="center" textRotation="90" shrinkToFit="1" readingOrder="2"/>
      <protection locked="0"/>
    </xf>
    <xf numFmtId="0" fontId="75" fillId="17" borderId="70" xfId="0" applyFont="1" applyFill="1" applyBorder="1" applyAlignment="1" applyProtection="1">
      <alignment horizontal="center" vertical="center" textRotation="90" shrinkToFit="1" readingOrder="2"/>
      <protection locked="0"/>
    </xf>
    <xf numFmtId="0" fontId="77" fillId="0" borderId="8" xfId="0" applyFont="1" applyBorder="1" applyAlignment="1" applyProtection="1">
      <alignment horizontal="center" vertical="center" textRotation="90" wrapText="1" readingOrder="2"/>
      <protection locked="0"/>
    </xf>
    <xf numFmtId="0" fontId="77" fillId="0" borderId="70" xfId="0" applyFont="1" applyBorder="1" applyAlignment="1" applyProtection="1">
      <alignment horizontal="center" vertical="center" textRotation="90" wrapText="1" readingOrder="2"/>
      <protection locked="0"/>
    </xf>
    <xf numFmtId="0" fontId="76" fillId="0" borderId="8" xfId="0" applyFont="1" applyBorder="1" applyAlignment="1" applyProtection="1">
      <alignment horizontal="center" vertical="center" textRotation="90" shrinkToFit="1" readingOrder="2"/>
      <protection locked="0"/>
    </xf>
    <xf numFmtId="0" fontId="76" fillId="0" borderId="70" xfId="0" applyFont="1" applyBorder="1" applyAlignment="1" applyProtection="1">
      <alignment horizontal="center" vertical="center" textRotation="90" shrinkToFit="1" readingOrder="2"/>
      <protection locked="0"/>
    </xf>
    <xf numFmtId="0" fontId="75" fillId="0" borderId="30" xfId="0" applyFont="1" applyBorder="1" applyAlignment="1" applyProtection="1">
      <alignment horizontal="center" vertical="center" shrinkToFit="1" readingOrder="2"/>
      <protection locked="0"/>
    </xf>
    <xf numFmtId="0" fontId="181" fillId="0" borderId="3" xfId="6" applyFont="1" applyBorder="1" applyAlignment="1" applyProtection="1">
      <alignment horizontal="center" vertical="center" textRotation="90" shrinkToFit="1"/>
      <protection locked="0"/>
    </xf>
    <xf numFmtId="0" fontId="181" fillId="0" borderId="68" xfId="6" applyFont="1" applyBorder="1" applyAlignment="1" applyProtection="1">
      <alignment horizontal="center" vertical="center" textRotation="90" shrinkToFit="1"/>
      <protection locked="0"/>
    </xf>
    <xf numFmtId="0" fontId="342" fillId="0" borderId="27" xfId="6" applyFont="1" applyBorder="1" applyAlignment="1" applyProtection="1">
      <alignment horizontal="center" vertical="center" textRotation="90" shrinkToFit="1"/>
      <protection locked="0"/>
    </xf>
    <xf numFmtId="0" fontId="342" fillId="0" borderId="69" xfId="6" applyFont="1" applyBorder="1" applyAlignment="1" applyProtection="1">
      <alignment horizontal="center" vertical="center" textRotation="90" shrinkToFit="1"/>
      <protection locked="0"/>
    </xf>
    <xf numFmtId="0" fontId="341" fillId="0" borderId="53" xfId="14" applyFont="1" applyBorder="1" applyAlignment="1" applyProtection="1">
      <alignment horizontal="center" vertical="center" shrinkToFit="1" readingOrder="2"/>
      <protection locked="0"/>
    </xf>
    <xf numFmtId="0" fontId="341" fillId="0" borderId="31" xfId="14" applyFont="1" applyBorder="1" applyAlignment="1" applyProtection="1">
      <alignment horizontal="center" vertical="center" shrinkToFit="1" readingOrder="2"/>
      <protection locked="0"/>
    </xf>
    <xf numFmtId="0" fontId="341" fillId="0" borderId="198" xfId="14" applyFont="1" applyBorder="1" applyAlignment="1" applyProtection="1">
      <alignment horizontal="center" vertical="center" shrinkToFit="1" readingOrder="2"/>
      <protection locked="0"/>
    </xf>
    <xf numFmtId="0" fontId="339" fillId="0" borderId="96" xfId="6" applyFont="1" applyBorder="1" applyAlignment="1" applyProtection="1">
      <alignment horizontal="center" vertical="center" wrapText="1" readingOrder="2"/>
      <protection locked="0"/>
    </xf>
    <xf numFmtId="0" fontId="339" fillId="0" borderId="35" xfId="6" applyFont="1" applyBorder="1" applyAlignment="1" applyProtection="1">
      <alignment horizontal="center" vertical="center" wrapText="1" readingOrder="2"/>
      <protection locked="0"/>
    </xf>
    <xf numFmtId="0" fontId="339" fillId="0" borderId="95" xfId="6" applyFont="1" applyBorder="1" applyAlignment="1" applyProtection="1">
      <alignment horizontal="center" vertical="center" wrapText="1" readingOrder="2"/>
      <protection locked="0"/>
    </xf>
    <xf numFmtId="0" fontId="339" fillId="0" borderId="48" xfId="6" applyFont="1" applyBorder="1" applyAlignment="1" applyProtection="1">
      <alignment horizontal="center" vertical="center" textRotation="90" shrinkToFit="1" readingOrder="2"/>
      <protection locked="0"/>
    </xf>
    <xf numFmtId="0" fontId="339" fillId="0" borderId="39" xfId="6" applyFont="1" applyBorder="1" applyAlignment="1" applyProtection="1">
      <alignment horizontal="center" vertical="center" textRotation="90" shrinkToFit="1" readingOrder="2"/>
      <protection locked="0"/>
    </xf>
    <xf numFmtId="0" fontId="339" fillId="0" borderId="68" xfId="6" applyFont="1" applyBorder="1" applyAlignment="1" applyProtection="1">
      <alignment horizontal="center" vertical="center" textRotation="90" shrinkToFit="1" readingOrder="2"/>
      <protection locked="0"/>
    </xf>
    <xf numFmtId="0" fontId="339" fillId="0" borderId="19" xfId="6" applyFont="1" applyBorder="1" applyAlignment="1" applyProtection="1">
      <alignment horizontal="center" vertical="center" wrapText="1" readingOrder="2"/>
      <protection locked="0"/>
    </xf>
    <xf numFmtId="0" fontId="339" fillId="0" borderId="20" xfId="6" applyFont="1" applyBorder="1" applyAlignment="1" applyProtection="1">
      <alignment horizontal="center" vertical="center" wrapText="1" readingOrder="2"/>
      <protection locked="0"/>
    </xf>
    <xf numFmtId="0" fontId="339" fillId="0" borderId="3" xfId="6" applyFont="1" applyBorder="1" applyAlignment="1" applyProtection="1">
      <alignment horizontal="center" vertical="center" textRotation="90" shrinkToFit="1" readingOrder="2"/>
      <protection locked="0"/>
    </xf>
    <xf numFmtId="0" fontId="339" fillId="0" borderId="7" xfId="6" applyFont="1" applyBorder="1" applyAlignment="1" applyProtection="1">
      <alignment horizontal="center" vertical="center" shrinkToFit="1" readingOrder="2"/>
      <protection locked="0"/>
    </xf>
    <xf numFmtId="0" fontId="339" fillId="0" borderId="26" xfId="6" applyFont="1" applyBorder="1" applyAlignment="1" applyProtection="1">
      <alignment horizontal="center" vertical="center" shrinkToFit="1" readingOrder="2"/>
      <protection locked="0"/>
    </xf>
    <xf numFmtId="0" fontId="13" fillId="0" borderId="81" xfId="11" applyFont="1" applyBorder="1" applyAlignment="1" applyProtection="1">
      <alignment horizontal="center" vertical="center" wrapText="1" readingOrder="2"/>
      <protection locked="0"/>
    </xf>
    <xf numFmtId="0" fontId="13" fillId="0" borderId="32" xfId="11" applyFont="1" applyBorder="1" applyAlignment="1" applyProtection="1">
      <alignment horizontal="center" vertical="center" wrapText="1" readingOrder="2"/>
      <protection locked="0"/>
    </xf>
    <xf numFmtId="0" fontId="13" fillId="0" borderId="33" xfId="11" applyFont="1" applyBorder="1" applyAlignment="1" applyProtection="1">
      <alignment horizontal="center" vertical="center" wrapText="1" readingOrder="2"/>
      <protection locked="0"/>
    </xf>
    <xf numFmtId="0" fontId="341" fillId="0" borderId="34" xfId="14" applyFont="1" applyBorder="1" applyAlignment="1" applyProtection="1">
      <alignment horizontal="center" vertical="center" shrinkToFit="1"/>
      <protection locked="0"/>
    </xf>
    <xf numFmtId="0" fontId="341" fillId="0" borderId="35" xfId="14" applyFont="1" applyBorder="1" applyAlignment="1" applyProtection="1">
      <alignment horizontal="center" vertical="center" shrinkToFit="1"/>
      <protection locked="0"/>
    </xf>
    <xf numFmtId="0" fontId="341" fillId="0" borderId="193" xfId="14" applyFont="1" applyBorder="1" applyAlignment="1" applyProtection="1">
      <alignment horizontal="center" vertical="center" shrinkToFit="1"/>
      <protection locked="0"/>
    </xf>
    <xf numFmtId="0" fontId="342" fillId="0" borderId="8" xfId="6" applyFont="1" applyBorder="1" applyAlignment="1" applyProtection="1">
      <alignment horizontal="center" vertical="center" textRotation="90" shrinkToFit="1"/>
      <protection locked="0"/>
    </xf>
    <xf numFmtId="0" fontId="342" fillId="0" borderId="70" xfId="6" applyFont="1" applyBorder="1" applyAlignment="1" applyProtection="1">
      <alignment horizontal="center" vertical="center" textRotation="90" shrinkToFit="1"/>
      <protection locked="0"/>
    </xf>
    <xf numFmtId="0" fontId="341" fillId="0" borderId="76" xfId="14" applyFont="1" applyBorder="1" applyAlignment="1" applyProtection="1">
      <alignment horizontal="center" vertical="center" textRotation="90" shrinkToFit="1" readingOrder="2"/>
      <protection locked="0"/>
    </xf>
    <xf numFmtId="0" fontId="341" fillId="0" borderId="220" xfId="14" applyFont="1" applyBorder="1" applyAlignment="1" applyProtection="1">
      <alignment horizontal="center" vertical="center" textRotation="90" shrinkToFit="1" readingOrder="2"/>
      <protection locked="0"/>
    </xf>
    <xf numFmtId="0" fontId="341" fillId="0" borderId="3" xfId="14" applyFont="1" applyBorder="1" applyAlignment="1" applyProtection="1">
      <alignment horizontal="center" vertical="center" textRotation="90" shrinkToFit="1" readingOrder="2"/>
      <protection locked="0"/>
    </xf>
    <xf numFmtId="0" fontId="341" fillId="0" borderId="68" xfId="14" applyFont="1" applyBorder="1" applyAlignment="1" applyProtection="1">
      <alignment horizontal="center" vertical="center" textRotation="90" shrinkToFit="1" readingOrder="2"/>
      <protection locked="0"/>
    </xf>
    <xf numFmtId="0" fontId="57" fillId="0" borderId="81" xfId="11" applyFont="1" applyBorder="1" applyAlignment="1" applyProtection="1">
      <alignment horizontal="center" vertical="center" shrinkToFit="1" readingOrder="2"/>
      <protection locked="0"/>
    </xf>
    <xf numFmtId="0" fontId="57" fillId="0" borderId="32" xfId="11" applyFont="1" applyBorder="1" applyAlignment="1" applyProtection="1">
      <alignment horizontal="center" vertical="center" shrinkToFit="1" readingOrder="2"/>
      <protection locked="0"/>
    </xf>
    <xf numFmtId="0" fontId="341" fillId="0" borderId="7" xfId="14" applyFont="1" applyBorder="1" applyAlignment="1" applyProtection="1">
      <alignment horizontal="center" vertical="center" shrinkToFit="1" readingOrder="2"/>
      <protection locked="0"/>
    </xf>
    <xf numFmtId="0" fontId="341" fillId="0" borderId="26" xfId="14" applyFont="1" applyBorder="1" applyAlignment="1" applyProtection="1">
      <alignment horizontal="center" vertical="center" shrinkToFit="1" readingOrder="2"/>
      <protection locked="0"/>
    </xf>
    <xf numFmtId="0" fontId="339" fillId="0" borderId="99" xfId="6" applyFont="1" applyBorder="1" applyAlignment="1" applyProtection="1">
      <alignment horizontal="center" vertical="center" textRotation="90" shrinkToFit="1" readingOrder="2"/>
      <protection locked="0"/>
    </xf>
    <xf numFmtId="0" fontId="339" fillId="0" borderId="102" xfId="6" applyFont="1" applyBorder="1" applyAlignment="1" applyProtection="1">
      <alignment horizontal="center" vertical="center" textRotation="90" shrinkToFit="1" readingOrder="2"/>
      <protection locked="0"/>
    </xf>
    <xf numFmtId="0" fontId="13" fillId="0" borderId="54" xfId="11" applyFont="1" applyBorder="1" applyAlignment="1" applyProtection="1">
      <alignment horizontal="center" vertical="center" textRotation="90" wrapText="1" readingOrder="2"/>
      <protection locked="0"/>
    </xf>
    <xf numFmtId="0" fontId="13" fillId="0" borderId="88" xfId="11" applyFont="1" applyBorder="1" applyAlignment="1" applyProtection="1">
      <alignment horizontal="center" vertical="center" textRotation="90" wrapText="1" readingOrder="2"/>
      <protection locked="0"/>
    </xf>
    <xf numFmtId="0" fontId="13" fillId="0" borderId="39" xfId="11" applyFont="1" applyBorder="1" applyAlignment="1" applyProtection="1">
      <alignment horizontal="center" vertical="center" textRotation="90" wrapText="1" readingOrder="2"/>
      <protection locked="0"/>
    </xf>
    <xf numFmtId="0" fontId="13" fillId="0" borderId="68" xfId="11" applyFont="1" applyBorder="1" applyAlignment="1" applyProtection="1">
      <alignment horizontal="center" vertical="center" textRotation="90" wrapText="1" readingOrder="2"/>
      <protection locked="0"/>
    </xf>
    <xf numFmtId="0" fontId="13" fillId="0" borderId="114" xfId="11" applyFont="1" applyBorder="1" applyAlignment="1" applyProtection="1">
      <alignment horizontal="center" vertical="center" textRotation="90" wrapText="1" readingOrder="2"/>
      <protection locked="0"/>
    </xf>
    <xf numFmtId="0" fontId="13" fillId="0" borderId="104" xfId="11" applyFont="1" applyBorder="1" applyAlignment="1" applyProtection="1">
      <alignment horizontal="center" vertical="center" textRotation="90" wrapText="1" readingOrder="2"/>
      <protection locked="0"/>
    </xf>
    <xf numFmtId="0" fontId="13" fillId="0" borderId="41" xfId="11" applyFont="1" applyBorder="1" applyAlignment="1" applyProtection="1">
      <alignment horizontal="center" vertical="center" wrapText="1" readingOrder="2"/>
      <protection locked="0"/>
    </xf>
    <xf numFmtId="0" fontId="13" fillId="0" borderId="101" xfId="11" applyFont="1" applyBorder="1" applyAlignment="1" applyProtection="1">
      <alignment horizontal="center" vertical="center" wrapText="1" readingOrder="2"/>
      <protection locked="0"/>
    </xf>
    <xf numFmtId="0" fontId="13" fillId="0" borderId="55" xfId="11" applyFont="1" applyBorder="1" applyAlignment="1" applyProtection="1">
      <alignment horizontal="center" vertical="center" wrapText="1" readingOrder="2"/>
      <protection locked="0"/>
    </xf>
    <xf numFmtId="0" fontId="13" fillId="0" borderId="7" xfId="11" applyFont="1" applyBorder="1" applyAlignment="1" applyProtection="1">
      <alignment horizontal="center" vertical="center" wrapText="1" readingOrder="2"/>
      <protection locked="0"/>
    </xf>
    <xf numFmtId="0" fontId="13" fillId="0" borderId="31" xfId="11" applyFont="1" applyBorder="1" applyAlignment="1" applyProtection="1">
      <alignment horizontal="center" vertical="center" wrapText="1" readingOrder="2"/>
      <protection locked="0"/>
    </xf>
    <xf numFmtId="0" fontId="13" fillId="0" borderId="26" xfId="11" applyFont="1" applyBorder="1" applyAlignment="1" applyProtection="1">
      <alignment horizontal="center" vertical="center" wrapText="1" readingOrder="2"/>
      <protection locked="0"/>
    </xf>
    <xf numFmtId="0" fontId="339" fillId="0" borderId="94" xfId="6" applyFont="1" applyBorder="1" applyAlignment="1" applyProtection="1">
      <alignment horizontal="center" vertical="center" textRotation="90" wrapText="1" readingOrder="2"/>
      <protection locked="0"/>
    </xf>
    <xf numFmtId="0" fontId="339" fillId="0" borderId="99" xfId="6" applyFont="1" applyBorder="1" applyAlignment="1" applyProtection="1">
      <alignment horizontal="center" vertical="center" textRotation="90" wrapText="1" readingOrder="2"/>
      <protection locked="0"/>
    </xf>
    <xf numFmtId="0" fontId="13" fillId="0" borderId="18" xfId="11" applyFont="1" applyBorder="1" applyAlignment="1" applyProtection="1">
      <alignment horizontal="center" vertical="center" textRotation="90" wrapText="1" readingOrder="2"/>
      <protection locked="0"/>
    </xf>
    <xf numFmtId="0" fontId="13" fillId="0" borderId="27" xfId="11" applyFont="1" applyBorder="1" applyAlignment="1" applyProtection="1">
      <alignment horizontal="center" vertical="center" textRotation="90" wrapText="1" readingOrder="2"/>
      <protection locked="0"/>
    </xf>
    <xf numFmtId="0" fontId="13" fillId="0" borderId="69" xfId="11" applyFont="1" applyBorder="1" applyAlignment="1" applyProtection="1">
      <alignment horizontal="center" vertical="center" textRotation="90" wrapText="1" readingOrder="2"/>
      <protection locked="0"/>
    </xf>
    <xf numFmtId="0" fontId="13" fillId="0" borderId="19" xfId="11" applyFont="1" applyBorder="1" applyAlignment="1" applyProtection="1">
      <alignment horizontal="center" vertical="center" wrapText="1" readingOrder="2"/>
      <protection locked="0"/>
    </xf>
    <xf numFmtId="0" fontId="13" fillId="0" borderId="20" xfId="11" applyFont="1" applyBorder="1" applyAlignment="1" applyProtection="1">
      <alignment horizontal="center" vertical="center" wrapText="1" readingOrder="2"/>
      <protection locked="0"/>
    </xf>
    <xf numFmtId="0" fontId="13" fillId="0" borderId="21" xfId="11" applyFont="1" applyBorder="1" applyAlignment="1" applyProtection="1">
      <alignment horizontal="center" vertical="center" wrapText="1" readingOrder="2"/>
      <protection locked="0"/>
    </xf>
    <xf numFmtId="0" fontId="13" fillId="0" borderId="28" xfId="11" applyFont="1" applyBorder="1" applyAlignment="1" applyProtection="1">
      <alignment horizontal="center" vertical="center" wrapText="1" readingOrder="2"/>
      <protection locked="0"/>
    </xf>
    <xf numFmtId="0" fontId="13" fillId="0" borderId="0" xfId="11" applyFont="1" applyAlignment="1" applyProtection="1">
      <alignment horizontal="center" vertical="center" wrapText="1" readingOrder="2"/>
      <protection locked="0"/>
    </xf>
    <xf numFmtId="0" fontId="13" fillId="0" borderId="29" xfId="11" applyFont="1" applyBorder="1" applyAlignment="1" applyProtection="1">
      <alignment horizontal="center" vertical="center" wrapText="1" readingOrder="2"/>
      <protection locked="0"/>
    </xf>
    <xf numFmtId="0" fontId="13" fillId="0" borderId="66" xfId="11" applyFont="1" applyBorder="1" applyAlignment="1" applyProtection="1">
      <alignment horizontal="center" vertical="center" wrapText="1" readingOrder="2"/>
      <protection locked="0"/>
    </xf>
    <xf numFmtId="0" fontId="13" fillId="0" borderId="42" xfId="11" applyFont="1" applyBorder="1" applyAlignment="1" applyProtection="1">
      <alignment horizontal="center" vertical="center" wrapText="1" readingOrder="2"/>
      <protection locked="0"/>
    </xf>
    <xf numFmtId="0" fontId="13" fillId="0" borderId="67" xfId="11" applyFont="1" applyBorder="1" applyAlignment="1" applyProtection="1">
      <alignment horizontal="center" vertical="center" wrapText="1" readingOrder="2"/>
      <protection locked="0"/>
    </xf>
    <xf numFmtId="0" fontId="13" fillId="0" borderId="22" xfId="11" applyFont="1" applyBorder="1" applyAlignment="1" applyProtection="1">
      <alignment horizontal="center" vertical="center" textRotation="90" wrapText="1" readingOrder="2"/>
      <protection locked="0"/>
    </xf>
    <xf numFmtId="0" fontId="13" fillId="0" borderId="8" xfId="11" applyFont="1" applyBorder="1" applyAlignment="1" applyProtection="1">
      <alignment horizontal="center" vertical="center" textRotation="90" wrapText="1" readingOrder="2"/>
      <protection locked="0"/>
    </xf>
    <xf numFmtId="0" fontId="13" fillId="0" borderId="70" xfId="11" applyFont="1" applyBorder="1" applyAlignment="1" applyProtection="1">
      <alignment horizontal="center" vertical="center" textRotation="90" wrapText="1" readingOrder="2"/>
      <protection locked="0"/>
    </xf>
    <xf numFmtId="0" fontId="13" fillId="0" borderId="23" xfId="11" applyFont="1" applyBorder="1" applyAlignment="1" applyProtection="1">
      <alignment horizontal="center" vertical="center" textRotation="90" wrapText="1" readingOrder="2"/>
      <protection locked="0"/>
    </xf>
    <xf numFmtId="0" fontId="13" fillId="0" borderId="30" xfId="11" applyFont="1" applyBorder="1" applyAlignment="1" applyProtection="1">
      <alignment horizontal="center" vertical="center" textRotation="90" wrapText="1" readingOrder="2"/>
      <protection locked="0"/>
    </xf>
    <xf numFmtId="0" fontId="13" fillId="0" borderId="71" xfId="11" applyFont="1" applyBorder="1" applyAlignment="1" applyProtection="1">
      <alignment horizontal="center" vertical="center" textRotation="90" wrapText="1" readingOrder="2"/>
      <protection locked="0"/>
    </xf>
    <xf numFmtId="0" fontId="339" fillId="0" borderId="1" xfId="6" applyFont="1" applyBorder="1" applyAlignment="1" applyProtection="1">
      <alignment horizontal="center" vertical="center" wrapText="1" readingOrder="2"/>
      <protection locked="0"/>
    </xf>
    <xf numFmtId="0" fontId="339" fillId="0" borderId="2" xfId="6" applyFont="1" applyBorder="1" applyAlignment="1" applyProtection="1">
      <alignment horizontal="center" vertical="center" wrapText="1" readingOrder="2"/>
      <protection locked="0"/>
    </xf>
    <xf numFmtId="0" fontId="339" fillId="0" borderId="65" xfId="6" applyFont="1" applyBorder="1" applyAlignment="1" applyProtection="1">
      <alignment horizontal="center" vertical="center" wrapText="1" readingOrder="2"/>
      <protection locked="0"/>
    </xf>
    <xf numFmtId="0" fontId="339" fillId="0" borderId="41" xfId="6" applyFont="1" applyBorder="1" applyAlignment="1" applyProtection="1">
      <alignment horizontal="center" vertical="center" wrapText="1" readingOrder="2"/>
      <protection locked="0"/>
    </xf>
    <xf numFmtId="0" fontId="339" fillId="0" borderId="101" xfId="6" applyFont="1" applyBorder="1" applyAlignment="1" applyProtection="1">
      <alignment horizontal="center" vertical="center" wrapText="1" readingOrder="2"/>
      <protection locked="0"/>
    </xf>
    <xf numFmtId="0" fontId="339" fillId="0" borderId="55" xfId="6" applyFont="1" applyBorder="1" applyAlignment="1" applyProtection="1">
      <alignment horizontal="center" vertical="center" wrapText="1" readingOrder="2"/>
      <protection locked="0"/>
    </xf>
    <xf numFmtId="0" fontId="339" fillId="0" borderId="28" xfId="6" applyFont="1" applyBorder="1" applyAlignment="1" applyProtection="1">
      <alignment horizontal="center" vertical="center" wrapText="1" readingOrder="2"/>
      <protection locked="0"/>
    </xf>
    <xf numFmtId="0" fontId="339" fillId="0" borderId="0" xfId="6" applyFont="1" applyAlignment="1" applyProtection="1">
      <alignment horizontal="center" vertical="center" wrapText="1" readingOrder="2"/>
      <protection locked="0"/>
    </xf>
    <xf numFmtId="0" fontId="339" fillId="0" borderId="29" xfId="6" applyFont="1" applyBorder="1" applyAlignment="1" applyProtection="1">
      <alignment horizontal="center" vertical="center" wrapText="1" readingOrder="2"/>
      <protection locked="0"/>
    </xf>
    <xf numFmtId="0" fontId="339" fillId="0" borderId="1" xfId="6" applyFont="1" applyBorder="1" applyAlignment="1" applyProtection="1">
      <alignment horizontal="center" vertical="center" textRotation="90" shrinkToFit="1" readingOrder="2"/>
      <protection locked="0"/>
    </xf>
    <xf numFmtId="0" fontId="339" fillId="0" borderId="28" xfId="6" applyFont="1" applyBorder="1" applyAlignment="1" applyProtection="1">
      <alignment horizontal="center" vertical="center" textRotation="90" shrinkToFit="1" readingOrder="2"/>
      <protection locked="0"/>
    </xf>
    <xf numFmtId="0" fontId="339" fillId="0" borderId="66" xfId="6" applyFont="1" applyBorder="1" applyAlignment="1" applyProtection="1">
      <alignment horizontal="center" vertical="center" textRotation="90" shrinkToFit="1" readingOrder="2"/>
      <protection locked="0"/>
    </xf>
    <xf numFmtId="0" fontId="339" fillId="0" borderId="31" xfId="6" applyFont="1" applyBorder="1" applyAlignment="1" applyProtection="1">
      <alignment horizontal="center" vertical="center" shrinkToFit="1" readingOrder="2"/>
      <protection locked="0"/>
    </xf>
    <xf numFmtId="0" fontId="339" fillId="0" borderId="22" xfId="6" applyFont="1" applyBorder="1" applyAlignment="1" applyProtection="1">
      <alignment horizontal="center" vertical="center" textRotation="90" wrapText="1" readingOrder="2"/>
      <protection locked="0"/>
    </xf>
    <xf numFmtId="0" fontId="339" fillId="0" borderId="8" xfId="6" applyFont="1" applyBorder="1" applyAlignment="1" applyProtection="1">
      <alignment horizontal="center" vertical="center" textRotation="90" wrapText="1" readingOrder="2"/>
      <protection locked="0"/>
    </xf>
    <xf numFmtId="0" fontId="339" fillId="0" borderId="70" xfId="6" applyFont="1" applyBorder="1" applyAlignment="1" applyProtection="1">
      <alignment horizontal="center" vertical="center" textRotation="90" wrapText="1" readingOrder="2"/>
      <protection locked="0"/>
    </xf>
    <xf numFmtId="0" fontId="341" fillId="0" borderId="19" xfId="14" applyFont="1" applyBorder="1" applyAlignment="1" applyProtection="1">
      <alignment horizontal="center" vertical="center" textRotation="90" shrinkToFit="1" readingOrder="2"/>
      <protection locked="0"/>
    </xf>
    <xf numFmtId="0" fontId="341" fillId="0" borderId="39" xfId="14" applyFont="1" applyBorder="1" applyAlignment="1" applyProtection="1">
      <alignment horizontal="center" vertical="center" textRotation="90" shrinkToFit="1" readingOrder="2"/>
      <protection locked="0"/>
    </xf>
    <xf numFmtId="0" fontId="341" fillId="0" borderId="195" xfId="14" applyFont="1" applyBorder="1" applyAlignment="1" applyProtection="1">
      <alignment horizontal="center" vertical="center" shrinkToFit="1"/>
      <protection locked="0"/>
    </xf>
    <xf numFmtId="0" fontId="341" fillId="0" borderId="20" xfId="14" applyFont="1" applyBorder="1" applyAlignment="1" applyProtection="1">
      <alignment horizontal="center" vertical="center" shrinkToFit="1"/>
      <protection locked="0"/>
    </xf>
    <xf numFmtId="0" fontId="341" fillId="0" borderId="24" xfId="14" applyFont="1" applyBorder="1" applyAlignment="1" applyProtection="1">
      <alignment horizontal="center" vertical="center" shrinkToFit="1"/>
      <protection locked="0"/>
    </xf>
    <xf numFmtId="0" fontId="57" fillId="32" borderId="42" xfId="0" applyFont="1" applyFill="1" applyBorder="1" applyAlignment="1" applyProtection="1">
      <alignment horizontal="center" vertical="center"/>
      <protection locked="0"/>
    </xf>
    <xf numFmtId="0" fontId="79" fillId="0" borderId="0" xfId="0" applyFont="1" applyAlignment="1" applyProtection="1">
      <alignment horizontal="center"/>
      <protection locked="0"/>
    </xf>
    <xf numFmtId="0" fontId="57" fillId="32" borderId="0" xfId="0" applyFont="1" applyFill="1" applyAlignment="1">
      <alignment horizontal="center" vertical="center"/>
    </xf>
    <xf numFmtId="0" fontId="341" fillId="0" borderId="194" xfId="14" applyFont="1" applyBorder="1" applyAlignment="1" applyProtection="1">
      <alignment horizontal="center" vertical="center" textRotation="90" shrinkToFit="1"/>
      <protection locked="0"/>
    </xf>
    <xf numFmtId="0" fontId="341" fillId="0" borderId="200" xfId="14" applyFont="1" applyBorder="1" applyAlignment="1" applyProtection="1">
      <alignment horizontal="center" vertical="center" textRotation="90" shrinkToFit="1"/>
      <protection locked="0"/>
    </xf>
    <xf numFmtId="0" fontId="341" fillId="0" borderId="222" xfId="14" applyFont="1" applyBorder="1" applyAlignment="1" applyProtection="1">
      <alignment horizontal="center" vertical="center" textRotation="90" shrinkToFit="1"/>
      <protection locked="0"/>
    </xf>
    <xf numFmtId="0" fontId="341" fillId="0" borderId="194" xfId="14" applyFont="1" applyBorder="1" applyAlignment="1" applyProtection="1">
      <alignment horizontal="center" vertical="center" textRotation="90" shrinkToFit="1" readingOrder="2"/>
      <protection locked="0"/>
    </xf>
    <xf numFmtId="0" fontId="341" fillId="0" borderId="200" xfId="14" applyFont="1" applyBorder="1" applyAlignment="1" applyProtection="1">
      <alignment horizontal="center" vertical="center" textRotation="90" shrinkToFit="1" readingOrder="2"/>
      <protection locked="0"/>
    </xf>
    <xf numFmtId="0" fontId="341" fillId="0" borderId="222" xfId="14" applyFont="1" applyBorder="1" applyAlignment="1" applyProtection="1">
      <alignment horizontal="center" vertical="center" textRotation="90" shrinkToFit="1" readingOrder="2"/>
      <protection locked="0"/>
    </xf>
    <xf numFmtId="0" fontId="341" fillId="0" borderId="195" xfId="14" applyFont="1" applyBorder="1" applyAlignment="1" applyProtection="1">
      <alignment horizontal="center" vertical="center" shrinkToFit="1" readingOrder="2"/>
      <protection locked="0"/>
    </xf>
    <xf numFmtId="0" fontId="341" fillId="0" borderId="20" xfId="14" applyFont="1" applyBorder="1" applyAlignment="1" applyProtection="1">
      <alignment horizontal="center" vertical="center" shrinkToFit="1" readingOrder="2"/>
      <protection locked="0"/>
    </xf>
    <xf numFmtId="0" fontId="341" fillId="0" borderId="196" xfId="14" applyFont="1" applyBorder="1" applyAlignment="1" applyProtection="1">
      <alignment horizontal="center" vertical="center" shrinkToFit="1" readingOrder="2"/>
      <protection locked="0"/>
    </xf>
    <xf numFmtId="0" fontId="341" fillId="0" borderId="201" xfId="14" applyFont="1" applyBorder="1" applyAlignment="1" applyProtection="1">
      <alignment horizontal="center" vertical="center" shrinkToFit="1" readingOrder="2"/>
      <protection locked="0"/>
    </xf>
    <xf numFmtId="0" fontId="341" fillId="0" borderId="0" xfId="14" applyFont="1" applyAlignment="1" applyProtection="1">
      <alignment horizontal="center" vertical="center" shrinkToFit="1" readingOrder="2"/>
      <protection locked="0"/>
    </xf>
    <xf numFmtId="0" fontId="341" fillId="0" borderId="74" xfId="14" applyFont="1" applyBorder="1" applyAlignment="1" applyProtection="1">
      <alignment horizontal="center" vertical="center" shrinkToFit="1" readingOrder="2"/>
      <protection locked="0"/>
    </xf>
    <xf numFmtId="0" fontId="341" fillId="0" borderId="204" xfId="14" applyFont="1" applyBorder="1" applyAlignment="1" applyProtection="1">
      <alignment horizontal="center" vertical="center" shrinkToFit="1" readingOrder="2"/>
      <protection locked="0"/>
    </xf>
    <xf numFmtId="0" fontId="341" fillId="0" borderId="101" xfId="14" applyFont="1" applyBorder="1" applyAlignment="1" applyProtection="1">
      <alignment horizontal="center" vertical="center" shrinkToFit="1" readingOrder="2"/>
      <protection locked="0"/>
    </xf>
    <xf numFmtId="0" fontId="341" fillId="0" borderId="58" xfId="14" applyFont="1" applyBorder="1" applyAlignment="1" applyProtection="1">
      <alignment horizontal="center" vertical="center" shrinkToFit="1" readingOrder="2"/>
      <protection locked="0"/>
    </xf>
    <xf numFmtId="0" fontId="341" fillId="0" borderId="197" xfId="14" applyFont="1" applyBorder="1" applyAlignment="1" applyProtection="1">
      <alignment horizontal="center" vertical="center" textRotation="90" shrinkToFit="1" readingOrder="2"/>
      <protection locked="0"/>
    </xf>
    <xf numFmtId="0" fontId="341" fillId="0" borderId="202" xfId="14" applyFont="1" applyBorder="1" applyAlignment="1" applyProtection="1">
      <alignment horizontal="center" vertical="center" textRotation="90" shrinkToFit="1" readingOrder="2"/>
      <protection locked="0"/>
    </xf>
    <xf numFmtId="0" fontId="341" fillId="0" borderId="199" xfId="14" applyFont="1" applyBorder="1" applyAlignment="1" applyProtection="1">
      <alignment horizontal="center" vertical="center" shrinkToFit="1" readingOrder="2"/>
      <protection locked="0"/>
    </xf>
    <xf numFmtId="0" fontId="341" fillId="0" borderId="73" xfId="14" applyFont="1" applyBorder="1" applyAlignment="1" applyProtection="1">
      <alignment horizontal="center" vertical="center" textRotation="90" shrinkToFit="1" readingOrder="2"/>
      <protection locked="0"/>
    </xf>
    <xf numFmtId="0" fontId="341" fillId="0" borderId="203" xfId="14" applyFont="1" applyBorder="1" applyAlignment="1" applyProtection="1">
      <alignment horizontal="center" vertical="center" textRotation="90" shrinkToFit="1" readingOrder="2"/>
      <protection locked="0"/>
    </xf>
    <xf numFmtId="0" fontId="341" fillId="0" borderId="221" xfId="14" applyFont="1" applyBorder="1" applyAlignment="1" applyProtection="1">
      <alignment horizontal="center" vertical="center" textRotation="90" shrinkToFit="1" readingOrder="2"/>
      <protection locked="0"/>
    </xf>
    <xf numFmtId="0" fontId="80" fillId="0" borderId="38" xfId="14" applyFont="1" applyBorder="1" applyAlignment="1" applyProtection="1">
      <alignment horizontal="center" vertical="center" textRotation="90" shrinkToFit="1" readingOrder="2"/>
      <protection locked="0"/>
    </xf>
    <xf numFmtId="0" fontId="80" fillId="0" borderId="114" xfId="14" applyFont="1" applyBorder="1" applyAlignment="1" applyProtection="1">
      <alignment horizontal="center" vertical="center" textRotation="90" shrinkToFit="1" readingOrder="2"/>
      <protection locked="0"/>
    </xf>
    <xf numFmtId="0" fontId="80" fillId="0" borderId="104" xfId="14" applyFont="1" applyBorder="1" applyAlignment="1" applyProtection="1">
      <alignment horizontal="center" vertical="center" textRotation="90" shrinkToFit="1" readingOrder="2"/>
      <protection locked="0"/>
    </xf>
    <xf numFmtId="0" fontId="341" fillId="13" borderId="34" xfId="14" applyFont="1" applyFill="1" applyBorder="1" applyAlignment="1" applyProtection="1">
      <alignment horizontal="center" vertical="center" textRotation="90" readingOrder="2"/>
      <protection locked="0"/>
    </xf>
    <xf numFmtId="0" fontId="341" fillId="13" borderId="53" xfId="14" applyFont="1" applyFill="1" applyBorder="1" applyAlignment="1" applyProtection="1">
      <alignment horizontal="center" vertical="center" textRotation="90" readingOrder="2"/>
      <protection locked="0"/>
    </xf>
    <xf numFmtId="0" fontId="326" fillId="7" borderId="81" xfId="1" applyFont="1" applyFill="1" applyBorder="1" applyAlignment="1" applyProtection="1">
      <alignment horizontal="center" vertical="center" wrapText="1" readingOrder="2"/>
      <protection locked="0"/>
    </xf>
    <xf numFmtId="0" fontId="326" fillId="7" borderId="32" xfId="1" applyFont="1" applyFill="1" applyBorder="1" applyAlignment="1" applyProtection="1">
      <alignment horizontal="center" vertical="center" wrapText="1" readingOrder="2"/>
      <protection locked="0"/>
    </xf>
    <xf numFmtId="0" fontId="326" fillId="7" borderId="33" xfId="1" applyFont="1" applyFill="1" applyBorder="1" applyAlignment="1" applyProtection="1">
      <alignment horizontal="center" vertical="center" wrapText="1" readingOrder="2"/>
      <protection locked="0"/>
    </xf>
    <xf numFmtId="0" fontId="80" fillId="9" borderId="72" xfId="0" applyFont="1" applyFill="1" applyBorder="1" applyAlignment="1" applyProtection="1">
      <alignment horizontal="center" vertical="center"/>
      <protection locked="0"/>
    </xf>
    <xf numFmtId="0" fontId="80" fillId="9" borderId="20" xfId="0" applyFont="1" applyFill="1" applyBorder="1" applyAlignment="1" applyProtection="1">
      <alignment horizontal="center" vertical="center"/>
      <protection locked="0"/>
    </xf>
    <xf numFmtId="0" fontId="80" fillId="9" borderId="24" xfId="0" applyFont="1" applyFill="1" applyBorder="1" applyAlignment="1" applyProtection="1">
      <alignment horizontal="center" vertical="center"/>
      <protection locked="0"/>
    </xf>
    <xf numFmtId="0" fontId="80" fillId="9" borderId="107" xfId="0" applyFont="1" applyFill="1" applyBorder="1" applyAlignment="1" applyProtection="1">
      <alignment horizontal="center" vertical="center"/>
      <protection locked="0"/>
    </xf>
    <xf numFmtId="0" fontId="80" fillId="9" borderId="0" xfId="0" applyFont="1" applyFill="1" applyAlignment="1" applyProtection="1">
      <alignment horizontal="center" vertical="center"/>
      <protection locked="0"/>
    </xf>
    <xf numFmtId="0" fontId="80" fillId="9" borderId="112" xfId="0" applyFont="1" applyFill="1" applyBorder="1" applyAlignment="1" applyProtection="1">
      <alignment horizontal="center" vertical="center"/>
      <protection locked="0"/>
    </xf>
    <xf numFmtId="0" fontId="80" fillId="9" borderId="50" xfId="0" applyFont="1" applyFill="1" applyBorder="1" applyAlignment="1" applyProtection="1">
      <alignment horizontal="center" vertical="center"/>
      <protection locked="0"/>
    </xf>
    <xf numFmtId="0" fontId="80" fillId="9" borderId="42" xfId="0" applyFont="1" applyFill="1" applyBorder="1" applyAlignment="1" applyProtection="1">
      <alignment horizontal="center" vertical="center"/>
      <protection locked="0"/>
    </xf>
    <xf numFmtId="0" fontId="80" fillId="9" borderId="52" xfId="0" applyFont="1" applyFill="1" applyBorder="1" applyAlignment="1" applyProtection="1">
      <alignment horizontal="center" vertical="center"/>
      <protection locked="0"/>
    </xf>
    <xf numFmtId="0" fontId="191" fillId="5" borderId="20" xfId="0" applyFont="1" applyFill="1" applyBorder="1" applyAlignment="1" applyProtection="1">
      <alignment horizontal="center" vertical="center" textRotation="90"/>
      <protection locked="0"/>
    </xf>
    <xf numFmtId="0" fontId="191" fillId="5" borderId="24" xfId="0" applyFont="1" applyFill="1" applyBorder="1" applyAlignment="1" applyProtection="1">
      <alignment horizontal="center" vertical="center" textRotation="90"/>
      <protection locked="0"/>
    </xf>
    <xf numFmtId="0" fontId="191" fillId="5" borderId="0" xfId="0" applyFont="1" applyFill="1" applyAlignment="1" applyProtection="1">
      <alignment horizontal="center" vertical="center" textRotation="90"/>
      <protection locked="0"/>
    </xf>
    <xf numFmtId="0" fontId="191" fillId="5" borderId="112" xfId="0" applyFont="1" applyFill="1" applyBorder="1" applyAlignment="1" applyProtection="1">
      <alignment horizontal="center" vertical="center" textRotation="90"/>
      <protection locked="0"/>
    </xf>
    <xf numFmtId="0" fontId="191" fillId="5" borderId="42" xfId="0" applyFont="1" applyFill="1" applyBorder="1" applyAlignment="1" applyProtection="1">
      <alignment horizontal="center" vertical="center" textRotation="90"/>
      <protection locked="0"/>
    </xf>
    <xf numFmtId="0" fontId="191" fillId="5" borderId="52" xfId="0" applyFont="1" applyFill="1" applyBorder="1" applyAlignment="1" applyProtection="1">
      <alignment horizontal="center" vertical="center" textRotation="90"/>
      <protection locked="0"/>
    </xf>
    <xf numFmtId="0" fontId="79" fillId="9" borderId="72" xfId="0" applyFont="1" applyFill="1" applyBorder="1" applyAlignment="1" applyProtection="1">
      <alignment horizontal="center" vertical="center"/>
      <protection locked="0"/>
    </xf>
    <xf numFmtId="0" fontId="79" fillId="9" borderId="20" xfId="0" applyFont="1" applyFill="1" applyBorder="1" applyAlignment="1" applyProtection="1">
      <alignment horizontal="center" vertical="center"/>
      <protection locked="0"/>
    </xf>
    <xf numFmtId="0" fontId="79" fillId="9" borderId="24" xfId="0" applyFont="1" applyFill="1" applyBorder="1" applyAlignment="1" applyProtection="1">
      <alignment horizontal="center" vertical="center"/>
      <protection locked="0"/>
    </xf>
    <xf numFmtId="0" fontId="79" fillId="9" borderId="107" xfId="0" applyFont="1" applyFill="1" applyBorder="1" applyAlignment="1" applyProtection="1">
      <alignment horizontal="center" vertical="center"/>
      <protection locked="0"/>
    </xf>
    <xf numFmtId="0" fontId="79" fillId="9" borderId="0" xfId="0" applyFont="1" applyFill="1" applyAlignment="1" applyProtection="1">
      <alignment horizontal="center" vertical="center"/>
      <protection locked="0"/>
    </xf>
    <xf numFmtId="0" fontId="79" fillId="9" borderId="112" xfId="0" applyFont="1" applyFill="1" applyBorder="1" applyAlignment="1" applyProtection="1">
      <alignment horizontal="center" vertical="center"/>
      <protection locked="0"/>
    </xf>
    <xf numFmtId="0" fontId="79" fillId="9" borderId="50" xfId="0" applyFont="1" applyFill="1" applyBorder="1" applyAlignment="1" applyProtection="1">
      <alignment horizontal="center" vertical="center"/>
      <protection locked="0"/>
    </xf>
    <xf numFmtId="0" fontId="79" fillId="9" borderId="42" xfId="0" applyFont="1" applyFill="1" applyBorder="1" applyAlignment="1" applyProtection="1">
      <alignment horizontal="center" vertical="center"/>
      <protection locked="0"/>
    </xf>
    <xf numFmtId="0" fontId="79" fillId="9" borderId="52" xfId="0" applyFont="1" applyFill="1" applyBorder="1" applyAlignment="1" applyProtection="1">
      <alignment horizontal="center" vertical="center"/>
      <protection locked="0"/>
    </xf>
    <xf numFmtId="0" fontId="10" fillId="16" borderId="82" xfId="0" applyFont="1" applyFill="1" applyBorder="1" applyAlignment="1">
      <alignment horizontal="center" vertical="center"/>
    </xf>
    <xf numFmtId="0" fontId="10" fillId="16" borderId="83" xfId="0" applyFont="1" applyFill="1" applyBorder="1" applyAlignment="1">
      <alignment horizontal="center" vertical="center"/>
    </xf>
    <xf numFmtId="0" fontId="12" fillId="20" borderId="8" xfId="0" applyFont="1" applyFill="1" applyBorder="1" applyAlignment="1" applyProtection="1">
      <alignment horizontal="center" vertical="center" textRotation="90" shrinkToFit="1" readingOrder="2"/>
      <protection locked="0"/>
    </xf>
    <xf numFmtId="0" fontId="47" fillId="0" borderId="18" xfId="0" applyFont="1" applyBorder="1" applyAlignment="1">
      <alignment horizontal="center" vertical="center" textRotation="90"/>
    </xf>
    <xf numFmtId="0" fontId="47" fillId="0" borderId="27" xfId="0" applyFont="1" applyBorder="1" applyAlignment="1">
      <alignment horizontal="center" vertical="center" textRotation="90"/>
    </xf>
    <xf numFmtId="0" fontId="47" fillId="0" borderId="69" xfId="0" applyFont="1" applyBorder="1" applyAlignment="1">
      <alignment horizontal="center" vertical="center" textRotation="90"/>
    </xf>
    <xf numFmtId="0" fontId="47" fillId="0" borderId="22" xfId="0" applyFont="1" applyBorder="1" applyAlignment="1">
      <alignment horizontal="center"/>
    </xf>
    <xf numFmtId="0" fontId="7" fillId="0" borderId="107" xfId="0" applyFont="1" applyBorder="1" applyAlignment="1">
      <alignment horizontal="center" shrinkToFit="1"/>
    </xf>
    <xf numFmtId="0" fontId="7" fillId="0" borderId="0" xfId="0" applyFont="1" applyAlignment="1">
      <alignment horizontal="center" shrinkToFit="1"/>
    </xf>
    <xf numFmtId="0" fontId="47" fillId="0" borderId="8" xfId="0" applyFont="1" applyBorder="1" applyAlignment="1">
      <alignment horizontal="center"/>
    </xf>
    <xf numFmtId="0" fontId="0" fillId="0" borderId="107" xfId="0" applyBorder="1" applyAlignment="1">
      <alignment horizontal="center"/>
    </xf>
    <xf numFmtId="0" fontId="0" fillId="0" borderId="0" xfId="0" applyAlignment="1">
      <alignment horizontal="center"/>
    </xf>
    <xf numFmtId="0" fontId="47" fillId="0" borderId="70" xfId="0" applyFont="1" applyBorder="1" applyAlignment="1">
      <alignment horizontal="center"/>
    </xf>
    <xf numFmtId="0" fontId="19" fillId="13" borderId="1" xfId="1" applyFont="1" applyFill="1" applyBorder="1" applyAlignment="1" applyProtection="1">
      <alignment horizontal="center" vertical="center" textRotation="90" shrinkToFit="1" readingOrder="2"/>
      <protection locked="0"/>
    </xf>
    <xf numFmtId="0" fontId="19" fillId="13" borderId="66" xfId="1" applyFont="1" applyFill="1" applyBorder="1" applyAlignment="1" applyProtection="1">
      <alignment horizontal="center" vertical="center" textRotation="90" shrinkToFit="1" readingOrder="2"/>
      <protection locked="0"/>
    </xf>
    <xf numFmtId="0" fontId="21" fillId="15" borderId="31" xfId="1" applyFont="1" applyFill="1" applyBorder="1" applyAlignment="1" applyProtection="1">
      <alignment horizontal="center" vertical="center" wrapText="1" readingOrder="2"/>
      <protection locked="0"/>
    </xf>
    <xf numFmtId="0" fontId="21" fillId="15" borderId="26" xfId="1" applyFont="1" applyFill="1" applyBorder="1" applyAlignment="1" applyProtection="1">
      <alignment horizontal="center" vertical="center" wrapText="1" readingOrder="2"/>
      <protection locked="0"/>
    </xf>
    <xf numFmtId="0" fontId="39" fillId="28" borderId="148" xfId="0" applyFont="1" applyFill="1" applyBorder="1" applyAlignment="1">
      <alignment horizontal="center" vertical="center" wrapText="1" readingOrder="2"/>
    </xf>
    <xf numFmtId="0" fontId="39" fillId="28" borderId="149" xfId="0" applyFont="1" applyFill="1" applyBorder="1" applyAlignment="1">
      <alignment horizontal="center" vertical="center" wrapText="1" readingOrder="2"/>
    </xf>
    <xf numFmtId="0" fontId="54" fillId="10" borderId="72" xfId="1" applyFont="1" applyFill="1" applyBorder="1" applyAlignment="1">
      <alignment horizontal="center" vertical="center" shrinkToFit="1" readingOrder="2"/>
    </xf>
    <xf numFmtId="0" fontId="54" fillId="10" borderId="20" xfId="1" applyFont="1" applyFill="1" applyBorder="1" applyAlignment="1">
      <alignment horizontal="center" vertical="center" shrinkToFit="1" readingOrder="2"/>
    </xf>
    <xf numFmtId="0" fontId="54" fillId="10" borderId="24" xfId="1" applyFont="1" applyFill="1" applyBorder="1" applyAlignment="1">
      <alignment horizontal="center" vertical="center" shrinkToFit="1" readingOrder="2"/>
    </xf>
    <xf numFmtId="0" fontId="54" fillId="10" borderId="50" xfId="1" applyFont="1" applyFill="1" applyBorder="1" applyAlignment="1">
      <alignment horizontal="center" vertical="center" shrinkToFit="1" readingOrder="2"/>
    </xf>
    <xf numFmtId="0" fontId="54" fillId="10" borderId="42" xfId="1" applyFont="1" applyFill="1" applyBorder="1" applyAlignment="1">
      <alignment horizontal="center" vertical="center" shrinkToFit="1" readingOrder="2"/>
    </xf>
    <xf numFmtId="0" fontId="54" fillId="10" borderId="52" xfId="1" applyFont="1" applyFill="1" applyBorder="1" applyAlignment="1">
      <alignment horizontal="center" vertical="center" shrinkToFit="1" readingOrder="2"/>
    </xf>
    <xf numFmtId="0" fontId="14" fillId="10" borderId="107" xfId="0" applyFont="1" applyFill="1" applyBorder="1" applyAlignment="1">
      <alignment horizontal="center" vertical="center" wrapText="1" readingOrder="2"/>
    </xf>
    <xf numFmtId="0" fontId="14" fillId="10" borderId="0" xfId="0" applyFont="1" applyFill="1" applyAlignment="1">
      <alignment horizontal="center" vertical="center" wrapText="1" readingOrder="2"/>
    </xf>
    <xf numFmtId="0" fontId="39" fillId="28" borderId="42" xfId="0" applyFont="1" applyFill="1" applyBorder="1" applyAlignment="1">
      <alignment horizontal="center" vertical="center" wrapText="1" readingOrder="2"/>
    </xf>
    <xf numFmtId="0" fontId="39" fillId="28" borderId="52" xfId="0" applyFont="1" applyFill="1" applyBorder="1" applyAlignment="1">
      <alignment horizontal="center" vertical="center" wrapText="1" readingOrder="2"/>
    </xf>
    <xf numFmtId="0" fontId="19" fillId="13" borderId="3" xfId="1" applyFont="1" applyFill="1" applyBorder="1" applyAlignment="1" applyProtection="1">
      <alignment horizontal="center" vertical="center" textRotation="90" wrapText="1" readingOrder="2"/>
      <protection locked="0"/>
    </xf>
    <xf numFmtId="0" fontId="19" fillId="13" borderId="39" xfId="1" applyFont="1" applyFill="1" applyBorder="1" applyAlignment="1" applyProtection="1">
      <alignment horizontal="center" vertical="center" textRotation="90" wrapText="1" readingOrder="2"/>
      <protection locked="0"/>
    </xf>
    <xf numFmtId="0" fontId="15" fillId="10" borderId="48" xfId="0" applyFont="1" applyFill="1" applyBorder="1" applyAlignment="1" applyProtection="1">
      <alignment horizontal="center" vertical="center" textRotation="90" wrapText="1" readingOrder="2"/>
      <protection locked="0"/>
    </xf>
    <xf numFmtId="0" fontId="15" fillId="10" borderId="39" xfId="0" applyFont="1" applyFill="1" applyBorder="1" applyAlignment="1" applyProtection="1">
      <alignment horizontal="center" vertical="center" textRotation="90" wrapText="1" readingOrder="2"/>
      <protection locked="0"/>
    </xf>
    <xf numFmtId="0" fontId="15" fillId="10" borderId="40" xfId="0" applyFont="1" applyFill="1" applyBorder="1" applyAlignment="1" applyProtection="1">
      <alignment horizontal="center" vertical="center" textRotation="90" wrapText="1" readingOrder="2"/>
      <protection locked="0"/>
    </xf>
    <xf numFmtId="0" fontId="29" fillId="21" borderId="3" xfId="1" applyFont="1" applyFill="1" applyBorder="1" applyAlignment="1" applyProtection="1">
      <alignment horizontal="center" vertical="center" textRotation="90" wrapText="1" readingOrder="2"/>
      <protection locked="0"/>
    </xf>
    <xf numFmtId="0" fontId="29" fillId="21" borderId="39" xfId="1" applyFont="1" applyFill="1" applyBorder="1" applyAlignment="1" applyProtection="1">
      <alignment horizontal="center" vertical="center" textRotation="90" wrapText="1" readingOrder="2"/>
      <protection locked="0"/>
    </xf>
    <xf numFmtId="0" fontId="29" fillId="22" borderId="3" xfId="1" applyFont="1" applyFill="1" applyBorder="1" applyAlignment="1" applyProtection="1">
      <alignment horizontal="center" vertical="center" textRotation="90" wrapText="1" readingOrder="2"/>
      <protection locked="0"/>
    </xf>
    <xf numFmtId="0" fontId="29" fillId="22" borderId="39" xfId="1" applyFont="1" applyFill="1" applyBorder="1" applyAlignment="1" applyProtection="1">
      <alignment horizontal="center" vertical="center" textRotation="90" wrapText="1" readingOrder="2"/>
      <protection locked="0"/>
    </xf>
    <xf numFmtId="0" fontId="12" fillId="19" borderId="3" xfId="0" applyFont="1" applyFill="1" applyBorder="1" applyAlignment="1" applyProtection="1">
      <alignment horizontal="center" vertical="center" textRotation="90" shrinkToFit="1" readingOrder="2"/>
      <protection locked="0"/>
    </xf>
    <xf numFmtId="0" fontId="12" fillId="19" borderId="39" xfId="0" applyFont="1" applyFill="1" applyBorder="1" applyAlignment="1" applyProtection="1">
      <alignment horizontal="center" vertical="center" textRotation="90" shrinkToFit="1" readingOrder="2"/>
      <protection locked="0"/>
    </xf>
    <xf numFmtId="0" fontId="19" fillId="5" borderId="3" xfId="1" applyFont="1" applyFill="1" applyBorder="1" applyAlignment="1" applyProtection="1">
      <alignment horizontal="center" vertical="center" textRotation="90" wrapText="1" readingOrder="2"/>
      <protection locked="0"/>
    </xf>
    <xf numFmtId="0" fontId="19" fillId="5" borderId="39" xfId="1" applyFont="1" applyFill="1" applyBorder="1" applyAlignment="1" applyProtection="1">
      <alignment horizontal="center" vertical="center" textRotation="90" wrapText="1" readingOrder="2"/>
      <protection locked="0"/>
    </xf>
    <xf numFmtId="0" fontId="191" fillId="6" borderId="0" xfId="0" applyFont="1" applyFill="1" applyAlignment="1" applyProtection="1">
      <alignment horizontal="center"/>
      <protection locked="0"/>
    </xf>
    <xf numFmtId="0" fontId="17" fillId="0" borderId="8" xfId="1" applyFont="1" applyBorder="1" applyAlignment="1" applyProtection="1">
      <alignment horizontal="center" vertical="center" textRotation="90" shrinkToFit="1"/>
      <protection locked="0"/>
    </xf>
    <xf numFmtId="0" fontId="39" fillId="25" borderId="37" xfId="0" applyFont="1" applyFill="1" applyBorder="1" applyAlignment="1" applyProtection="1">
      <alignment horizontal="center" vertical="center" textRotation="90" wrapText="1" readingOrder="2"/>
      <protection locked="0"/>
    </xf>
    <xf numFmtId="0" fontId="39" fillId="25" borderId="54" xfId="0" applyFont="1" applyFill="1" applyBorder="1" applyAlignment="1" applyProtection="1">
      <alignment horizontal="center" vertical="center" textRotation="90" wrapText="1" readingOrder="2"/>
      <protection locked="0"/>
    </xf>
    <xf numFmtId="0" fontId="39" fillId="25" borderId="88" xfId="0" applyFont="1" applyFill="1" applyBorder="1" applyAlignment="1" applyProtection="1">
      <alignment horizontal="center" vertical="center" textRotation="90" wrapText="1" readingOrder="2"/>
      <protection locked="0"/>
    </xf>
    <xf numFmtId="0" fontId="327" fillId="0" borderId="0" xfId="19" applyFont="1" applyFill="1" applyAlignment="1" applyProtection="1">
      <alignment horizontal="center" vertical="center"/>
    </xf>
    <xf numFmtId="0" fontId="35" fillId="25" borderId="2" xfId="0" applyFont="1" applyFill="1" applyBorder="1" applyAlignment="1" applyProtection="1">
      <alignment horizontal="center" vertical="center" textRotation="90" wrapText="1" readingOrder="2"/>
      <protection locked="0"/>
    </xf>
    <xf numFmtId="0" fontId="35" fillId="25" borderId="0" xfId="0" applyFont="1" applyFill="1" applyAlignment="1" applyProtection="1">
      <alignment horizontal="center" vertical="center" textRotation="90" wrapText="1" readingOrder="2"/>
      <protection locked="0"/>
    </xf>
    <xf numFmtId="0" fontId="35" fillId="25" borderId="42" xfId="0" applyFont="1" applyFill="1" applyBorder="1" applyAlignment="1" applyProtection="1">
      <alignment horizontal="center" vertical="center" textRotation="90" wrapText="1" readingOrder="2"/>
      <protection locked="0"/>
    </xf>
    <xf numFmtId="0" fontId="34" fillId="13" borderId="1" xfId="0" applyFont="1" applyFill="1" applyBorder="1" applyAlignment="1" applyProtection="1">
      <alignment horizontal="center" vertical="center" textRotation="90" wrapText="1" readingOrder="2"/>
      <protection locked="0"/>
    </xf>
    <xf numFmtId="0" fontId="34" fillId="13" borderId="28" xfId="0" applyFont="1" applyFill="1" applyBorder="1" applyAlignment="1" applyProtection="1">
      <alignment horizontal="center" vertical="center" textRotation="90" wrapText="1" readingOrder="2"/>
      <protection locked="0"/>
    </xf>
    <xf numFmtId="0" fontId="34" fillId="13" borderId="66" xfId="0" applyFont="1" applyFill="1" applyBorder="1" applyAlignment="1" applyProtection="1">
      <alignment horizontal="center" vertical="center" textRotation="90" wrapText="1" readingOrder="2"/>
      <protection locked="0"/>
    </xf>
    <xf numFmtId="0" fontId="47" fillId="0" borderId="40" xfId="0" applyFont="1" applyBorder="1" applyAlignment="1">
      <alignment horizontal="center"/>
    </xf>
    <xf numFmtId="0" fontId="28" fillId="10" borderId="3" xfId="1" applyFont="1" applyFill="1" applyBorder="1" applyAlignment="1" applyProtection="1">
      <alignment horizontal="center" vertical="center" textRotation="90" wrapText="1" readingOrder="2"/>
      <protection locked="0"/>
    </xf>
    <xf numFmtId="0" fontId="28" fillId="10" borderId="39" xfId="1" applyFont="1" applyFill="1" applyBorder="1" applyAlignment="1" applyProtection="1">
      <alignment horizontal="center" vertical="center" textRotation="90" wrapText="1" readingOrder="2"/>
      <protection locked="0"/>
    </xf>
    <xf numFmtId="0" fontId="12" fillId="8" borderId="2" xfId="0" applyFont="1" applyFill="1" applyBorder="1" applyAlignment="1" applyProtection="1">
      <alignment horizontal="center" vertical="center" textRotation="90" shrinkToFit="1" readingOrder="2"/>
      <protection locked="0"/>
    </xf>
    <xf numFmtId="0" fontId="12" fillId="8" borderId="0" xfId="0" applyFont="1" applyFill="1" applyAlignment="1" applyProtection="1">
      <alignment horizontal="center" vertical="center" textRotation="90" shrinkToFit="1" readingOrder="2"/>
      <protection locked="0"/>
    </xf>
    <xf numFmtId="0" fontId="27" fillId="17" borderId="7" xfId="1" applyFont="1" applyFill="1" applyBorder="1" applyAlignment="1" applyProtection="1">
      <alignment horizontal="center" vertical="center" wrapText="1" readingOrder="2"/>
      <protection locked="0"/>
    </xf>
    <xf numFmtId="0" fontId="27" fillId="17" borderId="31" xfId="1" applyFont="1" applyFill="1" applyBorder="1" applyAlignment="1" applyProtection="1">
      <alignment horizontal="center" vertical="center" wrapText="1" readingOrder="2"/>
      <protection locked="0"/>
    </xf>
    <xf numFmtId="0" fontId="27" fillId="17" borderId="26" xfId="1" applyFont="1" applyFill="1" applyBorder="1" applyAlignment="1" applyProtection="1">
      <alignment horizontal="center" vertical="center" wrapText="1" readingOrder="2"/>
      <protection locked="0"/>
    </xf>
    <xf numFmtId="0" fontId="21" fillId="11" borderId="3" xfId="1" applyFont="1" applyFill="1" applyBorder="1" applyAlignment="1" applyProtection="1">
      <alignment horizontal="center" vertical="center" textRotation="90" wrapText="1" readingOrder="2"/>
      <protection locked="0"/>
    </xf>
    <xf numFmtId="0" fontId="21" fillId="11" borderId="39" xfId="1" applyFont="1" applyFill="1" applyBorder="1" applyAlignment="1" applyProtection="1">
      <alignment horizontal="center" vertical="center" textRotation="90" wrapText="1" readingOrder="2"/>
      <protection locked="0"/>
    </xf>
    <xf numFmtId="0" fontId="12" fillId="14" borderId="8" xfId="0" applyFont="1" applyFill="1" applyBorder="1" applyAlignment="1" applyProtection="1">
      <alignment horizontal="center" vertical="center" textRotation="90" shrinkToFit="1"/>
      <protection locked="0"/>
    </xf>
    <xf numFmtId="0" fontId="12" fillId="17" borderId="8" xfId="0" applyFont="1" applyFill="1" applyBorder="1" applyAlignment="1" applyProtection="1">
      <alignment horizontal="center" vertical="center" textRotation="90" shrinkToFit="1" readingOrder="2"/>
      <protection locked="0"/>
    </xf>
    <xf numFmtId="0" fontId="329" fillId="13" borderId="8" xfId="19" applyFont="1" applyFill="1" applyBorder="1" applyAlignment="1" applyProtection="1">
      <alignment horizontal="center" vertical="center" wrapText="1" readingOrder="2"/>
      <protection locked="0"/>
    </xf>
    <xf numFmtId="0" fontId="327" fillId="13" borderId="8" xfId="19" applyFont="1" applyFill="1" applyBorder="1" applyAlignment="1" applyProtection="1">
      <alignment horizontal="center" vertical="center" wrapText="1" readingOrder="2"/>
    </xf>
    <xf numFmtId="0" fontId="29" fillId="20" borderId="3" xfId="1" applyFont="1" applyFill="1" applyBorder="1" applyAlignment="1" applyProtection="1">
      <alignment horizontal="center" vertical="center" textRotation="90" wrapText="1" readingOrder="2"/>
      <protection locked="0"/>
    </xf>
    <xf numFmtId="0" fontId="29" fillId="20" borderId="39" xfId="1" applyFont="1" applyFill="1" applyBorder="1" applyAlignment="1" applyProtection="1">
      <alignment horizontal="center" vertical="center" textRotation="90" wrapText="1" readingOrder="2"/>
      <protection locked="0"/>
    </xf>
    <xf numFmtId="0" fontId="29" fillId="17" borderId="3" xfId="1" applyFont="1" applyFill="1" applyBorder="1" applyAlignment="1" applyProtection="1">
      <alignment horizontal="center" vertical="center" textRotation="90" wrapText="1" readingOrder="2"/>
      <protection locked="0"/>
    </xf>
    <xf numFmtId="0" fontId="29" fillId="17" borderId="39" xfId="1" applyFont="1" applyFill="1" applyBorder="1" applyAlignment="1" applyProtection="1">
      <alignment horizontal="center" vertical="center" textRotation="90" wrapText="1" readingOrder="2"/>
      <protection locked="0"/>
    </xf>
    <xf numFmtId="0" fontId="27" fillId="14" borderId="7" xfId="1" applyFont="1" applyFill="1" applyBorder="1" applyAlignment="1" applyProtection="1">
      <alignment horizontal="center" vertical="center" wrapText="1" readingOrder="2"/>
      <protection locked="0"/>
    </xf>
    <xf numFmtId="0" fontId="27" fillId="14" borderId="31" xfId="1" applyFont="1" applyFill="1" applyBorder="1" applyAlignment="1" applyProtection="1">
      <alignment horizontal="center" vertical="center" wrapText="1" readingOrder="2"/>
      <protection locked="0"/>
    </xf>
    <xf numFmtId="0" fontId="27" fillId="14" borderId="26" xfId="1" applyFont="1" applyFill="1" applyBorder="1" applyAlignment="1" applyProtection="1">
      <alignment horizontal="center" vertical="center" wrapText="1" readingOrder="2"/>
      <protection locked="0"/>
    </xf>
    <xf numFmtId="0" fontId="21" fillId="15" borderId="8" xfId="1" applyFont="1" applyFill="1" applyBorder="1" applyAlignment="1" applyProtection="1">
      <alignment horizontal="center" vertical="center" wrapText="1" readingOrder="2"/>
      <protection locked="0"/>
    </xf>
    <xf numFmtId="0" fontId="28" fillId="23" borderId="3" xfId="1" applyFont="1" applyFill="1" applyBorder="1" applyAlignment="1" applyProtection="1">
      <alignment horizontal="center" vertical="center" textRotation="90" wrapText="1" readingOrder="2"/>
      <protection locked="0"/>
    </xf>
    <xf numFmtId="0" fontId="28" fillId="23" borderId="39" xfId="1" applyFont="1" applyFill="1" applyBorder="1" applyAlignment="1" applyProtection="1">
      <alignment horizontal="center" vertical="center" textRotation="90" wrapText="1" readingOrder="2"/>
      <protection locked="0"/>
    </xf>
    <xf numFmtId="0" fontId="29" fillId="10" borderId="3" xfId="1" applyFont="1" applyFill="1" applyBorder="1" applyAlignment="1" applyProtection="1">
      <alignment horizontal="center" vertical="center" textRotation="90" wrapText="1" readingOrder="2"/>
      <protection locked="0"/>
    </xf>
    <xf numFmtId="0" fontId="29" fillId="10" borderId="39" xfId="1" applyFont="1" applyFill="1" applyBorder="1" applyAlignment="1" applyProtection="1">
      <alignment horizontal="center" vertical="center" textRotation="90" wrapText="1" readingOrder="2"/>
      <protection locked="0"/>
    </xf>
    <xf numFmtId="0" fontId="0" fillId="0" borderId="79" xfId="0" applyBorder="1" applyAlignment="1" applyProtection="1">
      <alignment horizontal="center" vertical="center"/>
      <protection locked="0"/>
    </xf>
    <xf numFmtId="0" fontId="0" fillId="0" borderId="111" xfId="0" applyBorder="1" applyAlignment="1" applyProtection="1">
      <alignment horizontal="center" vertical="center"/>
      <protection locked="0"/>
    </xf>
    <xf numFmtId="0" fontId="0" fillId="0" borderId="89" xfId="0" applyBorder="1" applyAlignment="1" applyProtection="1">
      <alignment horizontal="center" vertical="center"/>
      <protection locked="0"/>
    </xf>
    <xf numFmtId="0" fontId="25" fillId="11" borderId="7" xfId="0" applyFont="1" applyFill="1" applyBorder="1" applyAlignment="1" applyProtection="1">
      <alignment horizontal="center" vertical="center" shrinkToFit="1" readingOrder="2"/>
      <protection locked="0"/>
    </xf>
    <xf numFmtId="0" fontId="25" fillId="11" borderId="31" xfId="0" applyFont="1" applyFill="1" applyBorder="1" applyAlignment="1" applyProtection="1">
      <alignment horizontal="center" vertical="center" shrinkToFit="1" readingOrder="2"/>
      <protection locked="0"/>
    </xf>
    <xf numFmtId="0" fontId="25" fillId="11" borderId="26" xfId="0" applyFont="1" applyFill="1" applyBorder="1" applyAlignment="1" applyProtection="1">
      <alignment horizontal="center" vertical="center" shrinkToFit="1" readingOrder="2"/>
      <protection locked="0"/>
    </xf>
    <xf numFmtId="0" fontId="12" fillId="13" borderId="8" xfId="0" applyFont="1" applyFill="1" applyBorder="1" applyAlignment="1" applyProtection="1">
      <alignment horizontal="center" vertical="center" textRotation="90" shrinkToFit="1" readingOrder="2"/>
      <protection locked="0"/>
    </xf>
    <xf numFmtId="0" fontId="25" fillId="11" borderId="53" xfId="0" applyFont="1" applyFill="1" applyBorder="1" applyAlignment="1" applyProtection="1">
      <alignment horizontal="center" vertical="center" shrinkToFit="1" readingOrder="2"/>
      <protection locked="0"/>
    </xf>
    <xf numFmtId="0" fontId="12" fillId="18" borderId="8" xfId="0" applyFont="1" applyFill="1" applyBorder="1" applyAlignment="1" applyProtection="1">
      <alignment horizontal="center" vertical="center" textRotation="90" shrinkToFit="1" readingOrder="2"/>
      <protection locked="0"/>
    </xf>
    <xf numFmtId="0" fontId="12" fillId="0" borderId="8" xfId="0" applyFont="1" applyBorder="1" applyAlignment="1" applyProtection="1">
      <alignment horizontal="center" vertical="center" textRotation="90" shrinkToFit="1" readingOrder="2"/>
      <protection locked="0"/>
    </xf>
    <xf numFmtId="0" fontId="12" fillId="0" borderId="7" xfId="0" applyFont="1" applyBorder="1" applyAlignment="1" applyProtection="1">
      <alignment horizontal="center" vertical="center" shrinkToFit="1" readingOrder="2"/>
      <protection locked="0"/>
    </xf>
    <xf numFmtId="0" fontId="12" fillId="0" borderId="31" xfId="0" applyFont="1" applyBorder="1" applyAlignment="1" applyProtection="1">
      <alignment horizontal="center" vertical="center" shrinkToFit="1" readingOrder="2"/>
      <protection locked="0"/>
    </xf>
    <xf numFmtId="0" fontId="12" fillId="0" borderId="186" xfId="0" applyFont="1" applyBorder="1" applyAlignment="1" applyProtection="1">
      <alignment horizontal="center" vertical="center" shrinkToFit="1" readingOrder="2"/>
      <protection locked="0"/>
    </xf>
    <xf numFmtId="0" fontId="12" fillId="14" borderId="53" xfId="0" applyFont="1" applyFill="1" applyBorder="1" applyAlignment="1" applyProtection="1">
      <alignment horizontal="center" vertical="center" shrinkToFit="1"/>
      <protection locked="0"/>
    </xf>
    <xf numFmtId="0" fontId="12" fillId="14" borderId="31" xfId="0" applyFont="1" applyFill="1" applyBorder="1" applyAlignment="1" applyProtection="1">
      <alignment horizontal="center" vertical="center" shrinkToFit="1"/>
      <protection locked="0"/>
    </xf>
    <xf numFmtId="0" fontId="12" fillId="13" borderId="2" xfId="0" applyFont="1" applyFill="1" applyBorder="1" applyAlignment="1" applyProtection="1">
      <alignment horizontal="center" vertical="center" textRotation="90" shrinkToFit="1" readingOrder="2"/>
      <protection locked="0"/>
    </xf>
    <xf numFmtId="0" fontId="12" fillId="13" borderId="0" xfId="0" applyFont="1" applyFill="1" applyAlignment="1" applyProtection="1">
      <alignment horizontal="center" vertical="center" textRotation="90" shrinkToFit="1" readingOrder="2"/>
      <protection locked="0"/>
    </xf>
    <xf numFmtId="0" fontId="25" fillId="15" borderId="2" xfId="0" applyFont="1" applyFill="1" applyBorder="1" applyAlignment="1" applyProtection="1">
      <alignment horizontal="center" vertical="center" textRotation="90" shrinkToFit="1" readingOrder="2"/>
      <protection locked="0"/>
    </xf>
    <xf numFmtId="0" fontId="25" fillId="15" borderId="0" xfId="0" applyFont="1" applyFill="1" applyAlignment="1" applyProtection="1">
      <alignment horizontal="center" vertical="center" textRotation="90" shrinkToFit="1" readingOrder="2"/>
      <protection locked="0"/>
    </xf>
    <xf numFmtId="0" fontId="12" fillId="21" borderId="8" xfId="0" applyFont="1" applyFill="1" applyBorder="1" applyAlignment="1" applyProtection="1">
      <alignment horizontal="center" vertical="center" textRotation="90" shrinkToFit="1" readingOrder="2"/>
      <protection locked="0"/>
    </xf>
    <xf numFmtId="0" fontId="12" fillId="22" borderId="8" xfId="0" applyFont="1" applyFill="1" applyBorder="1" applyAlignment="1" applyProtection="1">
      <alignment horizontal="center" vertical="center" textRotation="90" shrinkToFit="1" readingOrder="2"/>
      <protection locked="0"/>
    </xf>
    <xf numFmtId="0" fontId="12" fillId="19" borderId="8" xfId="0" applyFont="1" applyFill="1" applyBorder="1" applyAlignment="1" applyProtection="1">
      <alignment horizontal="center" vertical="center" textRotation="90" shrinkToFit="1" readingOrder="2"/>
      <protection locked="0"/>
    </xf>
    <xf numFmtId="0" fontId="10" fillId="23" borderId="79" xfId="1" applyFont="1" applyFill="1" applyBorder="1" applyAlignment="1" applyProtection="1">
      <alignment horizontal="center" vertical="center" textRotation="90" shrinkToFit="1" readingOrder="2"/>
      <protection locked="0"/>
    </xf>
    <xf numFmtId="0" fontId="10" fillId="23" borderId="111" xfId="1" applyFont="1" applyFill="1" applyBorder="1" applyAlignment="1" applyProtection="1">
      <alignment horizontal="center" vertical="center" textRotation="90" shrinkToFit="1" readingOrder="2"/>
      <protection locked="0"/>
    </xf>
    <xf numFmtId="0" fontId="10" fillId="23" borderId="89" xfId="1" applyFont="1" applyFill="1" applyBorder="1" applyAlignment="1" applyProtection="1">
      <alignment horizontal="center" vertical="center" textRotation="90" shrinkToFit="1" readingOrder="2"/>
      <protection locked="0"/>
    </xf>
    <xf numFmtId="0" fontId="28" fillId="13" borderId="81" xfId="1" applyFont="1" applyFill="1" applyBorder="1" applyAlignment="1" applyProtection="1">
      <alignment horizontal="center" vertical="center" shrinkToFit="1" readingOrder="2"/>
      <protection locked="0"/>
    </xf>
    <xf numFmtId="0" fontId="28" fillId="13" borderId="32" xfId="1" applyFont="1" applyFill="1" applyBorder="1" applyAlignment="1" applyProtection="1">
      <alignment horizontal="center" vertical="center" shrinkToFit="1" readingOrder="2"/>
      <protection locked="0"/>
    </xf>
    <xf numFmtId="0" fontId="28" fillId="13" borderId="33" xfId="1" applyFont="1" applyFill="1" applyBorder="1" applyAlignment="1" applyProtection="1">
      <alignment horizontal="center" vertical="center" shrinkToFit="1" readingOrder="2"/>
      <protection locked="0"/>
    </xf>
    <xf numFmtId="0" fontId="12" fillId="0" borderId="7" xfId="0" applyFont="1" applyBorder="1" applyAlignment="1" applyProtection="1">
      <alignment horizontal="center" vertical="center" textRotation="90" shrinkToFit="1" readingOrder="2"/>
      <protection locked="0"/>
    </xf>
    <xf numFmtId="0" fontId="19" fillId="23" borderId="3" xfId="1" applyFont="1" applyFill="1" applyBorder="1" applyAlignment="1" applyProtection="1">
      <alignment horizontal="center" vertical="center" textRotation="90" wrapText="1" readingOrder="2"/>
      <protection locked="0"/>
    </xf>
    <xf numFmtId="0" fontId="19" fillId="23" borderId="39" xfId="1" applyFont="1" applyFill="1" applyBorder="1" applyAlignment="1" applyProtection="1">
      <alignment horizontal="center" vertical="center" textRotation="90" wrapText="1" readingOrder="2"/>
      <protection locked="0"/>
    </xf>
    <xf numFmtId="0" fontId="19" fillId="14" borderId="3" xfId="1" applyFont="1" applyFill="1" applyBorder="1" applyAlignment="1" applyProtection="1">
      <alignment horizontal="center" vertical="center" textRotation="90" wrapText="1" readingOrder="2"/>
      <protection locked="0"/>
    </xf>
    <xf numFmtId="0" fontId="19" fillId="14" borderId="39" xfId="1" applyFont="1" applyFill="1" applyBorder="1" applyAlignment="1" applyProtection="1">
      <alignment horizontal="center" vertical="center" textRotation="90" wrapText="1" readingOrder="2"/>
      <protection locked="0"/>
    </xf>
    <xf numFmtId="0" fontId="78" fillId="0" borderId="107" xfId="1" applyFont="1" applyBorder="1" applyAlignment="1" applyProtection="1">
      <alignment horizontal="center" vertical="center" textRotation="90" shrinkToFit="1" readingOrder="2"/>
      <protection locked="0"/>
    </xf>
    <xf numFmtId="0" fontId="78" fillId="0" borderId="0" xfId="1" applyFont="1" applyAlignment="1" applyProtection="1">
      <alignment horizontal="center" vertical="center" textRotation="90" shrinkToFit="1" readingOrder="2"/>
      <protection locked="0"/>
    </xf>
    <xf numFmtId="0" fontId="78" fillId="0" borderId="112" xfId="1" applyFont="1" applyBorder="1" applyAlignment="1" applyProtection="1">
      <alignment horizontal="center" vertical="center" textRotation="90" shrinkToFit="1" readingOrder="2"/>
      <protection locked="0"/>
    </xf>
    <xf numFmtId="0" fontId="78" fillId="0" borderId="50" xfId="1" applyFont="1" applyBorder="1" applyAlignment="1" applyProtection="1">
      <alignment horizontal="center" vertical="center" textRotation="90" shrinkToFit="1" readingOrder="2"/>
      <protection locked="0"/>
    </xf>
    <xf numFmtId="0" fontId="78" fillId="0" borderId="42" xfId="1" applyFont="1" applyBorder="1" applyAlignment="1" applyProtection="1">
      <alignment horizontal="center" vertical="center" textRotation="90" shrinkToFit="1" readingOrder="2"/>
      <protection locked="0"/>
    </xf>
    <xf numFmtId="0" fontId="78" fillId="0" borderId="52" xfId="1" applyFont="1" applyBorder="1" applyAlignment="1" applyProtection="1">
      <alignment horizontal="center" vertical="center" textRotation="90" shrinkToFit="1" readingOrder="2"/>
      <protection locked="0"/>
    </xf>
    <xf numFmtId="0" fontId="29" fillId="18" borderId="3" xfId="1" applyFont="1" applyFill="1" applyBorder="1" applyAlignment="1" applyProtection="1">
      <alignment horizontal="center" vertical="center" textRotation="90" wrapText="1" readingOrder="2"/>
      <protection locked="0"/>
    </xf>
    <xf numFmtId="0" fontId="29" fillId="18" borderId="39" xfId="1" applyFont="1" applyFill="1" applyBorder="1" applyAlignment="1" applyProtection="1">
      <alignment horizontal="center" vertical="center" textRotation="90" wrapText="1" readingOrder="2"/>
      <protection locked="0"/>
    </xf>
    <xf numFmtId="0" fontId="20" fillId="11" borderId="22" xfId="1" applyFont="1" applyFill="1" applyBorder="1" applyAlignment="1" applyProtection="1">
      <alignment horizontal="center" vertical="center" wrapText="1" readingOrder="2"/>
      <protection locked="0"/>
    </xf>
    <xf numFmtId="0" fontId="19" fillId="10" borderId="3" xfId="1" applyFont="1" applyFill="1" applyBorder="1" applyAlignment="1" applyProtection="1">
      <alignment horizontal="center" vertical="center" textRotation="90" readingOrder="2"/>
      <protection locked="0"/>
    </xf>
    <xf numFmtId="0" fontId="19" fillId="10" borderId="39" xfId="1" applyFont="1" applyFill="1" applyBorder="1" applyAlignment="1" applyProtection="1">
      <alignment horizontal="center" vertical="center" textRotation="90" readingOrder="2"/>
      <protection locked="0"/>
    </xf>
    <xf numFmtId="0" fontId="29" fillId="16" borderId="7" xfId="1" applyFont="1" applyFill="1" applyBorder="1" applyAlignment="1" applyProtection="1">
      <alignment horizontal="center" vertical="center" wrapText="1" readingOrder="2"/>
      <protection locked="0"/>
    </xf>
    <xf numFmtId="0" fontId="29" fillId="16" borderId="31" xfId="1" applyFont="1" applyFill="1" applyBorder="1" applyAlignment="1" applyProtection="1">
      <alignment horizontal="center" vertical="center" wrapText="1" readingOrder="2"/>
      <protection locked="0"/>
    </xf>
    <xf numFmtId="0" fontId="29" fillId="16" borderId="26" xfId="1" applyFont="1" applyFill="1" applyBorder="1" applyAlignment="1" applyProtection="1">
      <alignment horizontal="center" vertical="center" wrapText="1" readingOrder="2"/>
      <protection locked="0"/>
    </xf>
    <xf numFmtId="0" fontId="328" fillId="13" borderId="8" xfId="19" applyFont="1" applyFill="1" applyBorder="1" applyAlignment="1" applyProtection="1">
      <alignment horizontal="center" vertical="center" wrapText="1" readingOrder="2"/>
    </xf>
    <xf numFmtId="0" fontId="49" fillId="33" borderId="72" xfId="0" applyFont="1" applyFill="1" applyBorder="1" applyAlignment="1" applyProtection="1">
      <alignment horizontal="center" vertical="center" wrapText="1" readingOrder="2"/>
      <protection locked="0"/>
    </xf>
    <xf numFmtId="0" fontId="49" fillId="33" borderId="20" xfId="0" applyFont="1" applyFill="1" applyBorder="1" applyAlignment="1" applyProtection="1">
      <alignment horizontal="center" vertical="center" wrapText="1" readingOrder="2"/>
      <protection locked="0"/>
    </xf>
    <xf numFmtId="0" fontId="49" fillId="33" borderId="21" xfId="0" applyFont="1" applyFill="1" applyBorder="1" applyAlignment="1" applyProtection="1">
      <alignment horizontal="center" vertical="center" wrapText="1" readingOrder="2"/>
      <protection locked="0"/>
    </xf>
    <xf numFmtId="0" fontId="14" fillId="10" borderId="19" xfId="0" applyFont="1" applyFill="1" applyBorder="1" applyAlignment="1" applyProtection="1">
      <alignment horizontal="center" vertical="center" textRotation="90" wrapText="1" readingOrder="2"/>
      <protection locked="0"/>
    </xf>
    <xf numFmtId="0" fontId="14" fillId="10" borderId="20" xfId="0" applyFont="1" applyFill="1" applyBorder="1" applyAlignment="1" applyProtection="1">
      <alignment horizontal="center" vertical="center" textRotation="90" wrapText="1" readingOrder="2"/>
      <protection locked="0"/>
    </xf>
    <xf numFmtId="0" fontId="14" fillId="10" borderId="21" xfId="0" applyFont="1" applyFill="1" applyBorder="1" applyAlignment="1" applyProtection="1">
      <alignment horizontal="center" vertical="center" textRotation="90" wrapText="1" readingOrder="2"/>
      <protection locked="0"/>
    </xf>
    <xf numFmtId="0" fontId="14" fillId="10" borderId="28" xfId="0" applyFont="1" applyFill="1" applyBorder="1" applyAlignment="1" applyProtection="1">
      <alignment horizontal="center" vertical="center" textRotation="90" wrapText="1" readingOrder="2"/>
      <protection locked="0"/>
    </xf>
    <xf numFmtId="0" fontId="14" fillId="10" borderId="0" xfId="0" applyFont="1" applyFill="1" applyAlignment="1" applyProtection="1">
      <alignment horizontal="center" vertical="center" textRotation="90" wrapText="1" readingOrder="2"/>
      <protection locked="0"/>
    </xf>
    <xf numFmtId="0" fontId="14" fillId="10" borderId="29" xfId="0" applyFont="1" applyFill="1" applyBorder="1" applyAlignment="1" applyProtection="1">
      <alignment horizontal="center" vertical="center" textRotation="90" wrapText="1" readingOrder="2"/>
      <protection locked="0"/>
    </xf>
    <xf numFmtId="0" fontId="17" fillId="10" borderId="47" xfId="1" applyFont="1" applyFill="1" applyBorder="1" applyAlignment="1" applyProtection="1">
      <alignment horizontal="center" vertical="center" textRotation="90" wrapText="1" readingOrder="2"/>
      <protection locked="0"/>
    </xf>
    <xf numFmtId="0" fontId="17" fillId="10" borderId="54" xfId="1" applyFont="1" applyFill="1" applyBorder="1" applyAlignment="1" applyProtection="1">
      <alignment horizontal="center" vertical="center" textRotation="90" wrapText="1" readingOrder="2"/>
      <protection locked="0"/>
    </xf>
    <xf numFmtId="0" fontId="18" fillId="11" borderId="22" xfId="1" applyFont="1" applyFill="1" applyBorder="1" applyAlignment="1" applyProtection="1">
      <alignment horizontal="center" vertical="center" wrapText="1" readingOrder="2"/>
      <protection locked="0"/>
    </xf>
    <xf numFmtId="0" fontId="13" fillId="10" borderId="47" xfId="0" applyFont="1" applyFill="1" applyBorder="1" applyAlignment="1" applyProtection="1">
      <alignment horizontal="center" vertical="center" textRotation="90" wrapText="1" readingOrder="2"/>
      <protection locked="0"/>
    </xf>
    <xf numFmtId="0" fontId="13" fillId="10" borderId="54" xfId="0" applyFont="1" applyFill="1" applyBorder="1" applyAlignment="1" applyProtection="1">
      <alignment horizontal="center" vertical="center" textRotation="90" wrapText="1" readingOrder="2"/>
      <protection locked="0"/>
    </xf>
    <xf numFmtId="0" fontId="13" fillId="10" borderId="56" xfId="0" applyFont="1" applyFill="1" applyBorder="1" applyAlignment="1" applyProtection="1">
      <alignment horizontal="center" vertical="center" textRotation="90" wrapText="1" readingOrder="2"/>
      <protection locked="0"/>
    </xf>
    <xf numFmtId="0" fontId="21" fillId="11" borderId="48" xfId="1" applyFont="1" applyFill="1" applyBorder="1" applyAlignment="1" applyProtection="1">
      <alignment horizontal="center" vertical="center" textRotation="90" wrapText="1" readingOrder="2"/>
      <protection locked="0"/>
    </xf>
    <xf numFmtId="0" fontId="29" fillId="24" borderId="3" xfId="1" applyFont="1" applyFill="1" applyBorder="1" applyAlignment="1" applyProtection="1">
      <alignment horizontal="center" vertical="center" textRotation="90" wrapText="1" readingOrder="2"/>
      <protection locked="0"/>
    </xf>
    <xf numFmtId="0" fontId="29" fillId="24" borderId="39" xfId="1" applyFont="1" applyFill="1" applyBorder="1" applyAlignment="1" applyProtection="1">
      <alignment horizontal="center" vertical="center" textRotation="90" wrapText="1" readingOrder="2"/>
      <protection locked="0"/>
    </xf>
    <xf numFmtId="0" fontId="19" fillId="0" borderId="3" xfId="1" applyFont="1" applyBorder="1" applyAlignment="1" applyProtection="1">
      <alignment horizontal="center" vertical="center" textRotation="90" wrapText="1" readingOrder="2"/>
      <protection locked="0"/>
    </xf>
    <xf numFmtId="0" fontId="19" fillId="0" borderId="39" xfId="1" applyFont="1" applyBorder="1" applyAlignment="1" applyProtection="1">
      <alignment horizontal="center" vertical="center" textRotation="90" wrapText="1" readingOrder="2"/>
      <protection locked="0"/>
    </xf>
    <xf numFmtId="0" fontId="19" fillId="10" borderId="38" xfId="1" applyFont="1" applyFill="1" applyBorder="1" applyAlignment="1" applyProtection="1">
      <alignment horizontal="center" vertical="center" textRotation="90" wrapText="1" readingOrder="2"/>
      <protection locked="0"/>
    </xf>
    <xf numFmtId="0" fontId="19" fillId="10" borderId="114" xfId="1" applyFont="1" applyFill="1" applyBorder="1" applyAlignment="1" applyProtection="1">
      <alignment horizontal="center" vertical="center" textRotation="90" wrapText="1" readingOrder="2"/>
      <protection locked="0"/>
    </xf>
    <xf numFmtId="0" fontId="26" fillId="11" borderId="3" xfId="1" applyFont="1" applyFill="1" applyBorder="1" applyAlignment="1" applyProtection="1">
      <alignment horizontal="center" vertical="center" textRotation="90" wrapText="1" readingOrder="2"/>
      <protection locked="0"/>
    </xf>
    <xf numFmtId="0" fontId="26" fillId="11" borderId="39" xfId="1" applyFont="1" applyFill="1" applyBorder="1" applyAlignment="1" applyProtection="1">
      <alignment horizontal="center" vertical="center" textRotation="90" wrapText="1" readingOrder="2"/>
      <protection locked="0"/>
    </xf>
    <xf numFmtId="0" fontId="19" fillId="80" borderId="48" xfId="1" applyFont="1" applyFill="1" applyBorder="1" applyAlignment="1" applyProtection="1">
      <alignment horizontal="center" vertical="center" textRotation="90" readingOrder="2"/>
      <protection locked="0"/>
    </xf>
    <xf numFmtId="0" fontId="19" fillId="80" borderId="39" xfId="1" applyFont="1" applyFill="1" applyBorder="1" applyAlignment="1" applyProtection="1">
      <alignment horizontal="center" vertical="center" textRotation="90" readingOrder="2"/>
      <protection locked="0"/>
    </xf>
    <xf numFmtId="0" fontId="19" fillId="13" borderId="48" xfId="1" applyFont="1" applyFill="1" applyBorder="1" applyAlignment="1" applyProtection="1">
      <alignment horizontal="center" vertical="center" textRotation="90" wrapText="1" readingOrder="2"/>
      <protection locked="0"/>
    </xf>
    <xf numFmtId="0" fontId="10" fillId="56" borderId="81" xfId="1" applyFont="1" applyFill="1" applyBorder="1" applyAlignment="1" applyProtection="1">
      <alignment horizontal="center" vertical="center" shrinkToFit="1"/>
      <protection locked="0"/>
    </xf>
    <xf numFmtId="0" fontId="10" fillId="56" borderId="32" xfId="1" applyFont="1" applyFill="1" applyBorder="1" applyAlignment="1" applyProtection="1">
      <alignment horizontal="center" vertical="center" shrinkToFit="1"/>
      <protection locked="0"/>
    </xf>
    <xf numFmtId="0" fontId="10" fillId="56" borderId="33" xfId="1" applyFont="1" applyFill="1" applyBorder="1" applyAlignment="1" applyProtection="1">
      <alignment horizontal="center" vertical="center" shrinkToFit="1"/>
      <protection locked="0"/>
    </xf>
    <xf numFmtId="0" fontId="39" fillId="28" borderId="50" xfId="0" applyFont="1" applyFill="1" applyBorder="1" applyAlignment="1">
      <alignment horizontal="center" vertical="center" wrapText="1" readingOrder="2"/>
    </xf>
    <xf numFmtId="0" fontId="29" fillId="16" borderId="3" xfId="1" applyFont="1" applyFill="1" applyBorder="1" applyAlignment="1" applyProtection="1">
      <alignment horizontal="center" vertical="center" textRotation="90" wrapText="1" readingOrder="2"/>
      <protection locked="0"/>
    </xf>
    <xf numFmtId="0" fontId="29" fillId="16" borderId="39" xfId="1" applyFont="1" applyFill="1" applyBorder="1" applyAlignment="1" applyProtection="1">
      <alignment horizontal="center" vertical="center" textRotation="90" wrapText="1" readingOrder="2"/>
      <protection locked="0"/>
    </xf>
    <xf numFmtId="0" fontId="24" fillId="0" borderId="79" xfId="1" applyFont="1" applyBorder="1" applyAlignment="1" applyProtection="1">
      <alignment horizontal="center" vertical="center" wrapText="1" readingOrder="2"/>
      <protection locked="0"/>
    </xf>
    <xf numFmtId="0" fontId="24" fillId="0" borderId="111" xfId="1" applyFont="1" applyBorder="1" applyAlignment="1" applyProtection="1">
      <alignment horizontal="center" vertical="center" wrapText="1" readingOrder="2"/>
      <protection locked="0"/>
    </xf>
    <xf numFmtId="0" fontId="24" fillId="0" borderId="107" xfId="1" applyFont="1" applyBorder="1" applyAlignment="1" applyProtection="1">
      <alignment horizontal="center" vertical="center" wrapText="1" readingOrder="2"/>
      <protection locked="0"/>
    </xf>
    <xf numFmtId="0" fontId="19" fillId="10" borderId="8" xfId="1" applyFont="1" applyFill="1" applyBorder="1" applyAlignment="1" applyProtection="1">
      <alignment horizontal="center" vertical="center" wrapText="1" readingOrder="2"/>
      <protection locked="0"/>
    </xf>
    <xf numFmtId="0" fontId="10" fillId="35" borderId="81" xfId="1" applyFont="1" applyFill="1" applyBorder="1" applyAlignment="1" applyProtection="1">
      <alignment horizontal="center" vertical="center" shrinkToFit="1"/>
      <protection locked="0"/>
    </xf>
    <xf numFmtId="0" fontId="10" fillId="35" borderId="32" xfId="1" applyFont="1" applyFill="1" applyBorder="1" applyAlignment="1" applyProtection="1">
      <alignment horizontal="center" vertical="center" shrinkToFit="1"/>
      <protection locked="0"/>
    </xf>
    <xf numFmtId="0" fontId="10" fillId="35" borderId="33" xfId="1" applyFont="1" applyFill="1" applyBorder="1" applyAlignment="1" applyProtection="1">
      <alignment horizontal="center" vertical="center" shrinkToFit="1"/>
      <protection locked="0"/>
    </xf>
    <xf numFmtId="0" fontId="10" fillId="22" borderId="81" xfId="1" applyFont="1" applyFill="1" applyBorder="1" applyAlignment="1" applyProtection="1">
      <alignment horizontal="center" vertical="center" shrinkToFit="1"/>
      <protection locked="0"/>
    </xf>
    <xf numFmtId="0" fontId="10" fillId="22" borderId="32" xfId="1" applyFont="1" applyFill="1" applyBorder="1" applyAlignment="1" applyProtection="1">
      <alignment horizontal="center" vertical="center" shrinkToFit="1"/>
      <protection locked="0"/>
    </xf>
    <xf numFmtId="0" fontId="10" fillId="22" borderId="33" xfId="1" applyFont="1" applyFill="1" applyBorder="1" applyAlignment="1" applyProtection="1">
      <alignment horizontal="center" vertical="center" shrinkToFit="1"/>
      <protection locked="0"/>
    </xf>
    <xf numFmtId="0" fontId="10" fillId="55" borderId="81" xfId="1" applyFont="1" applyFill="1" applyBorder="1" applyAlignment="1" applyProtection="1">
      <alignment horizontal="center" vertical="center" shrinkToFit="1"/>
      <protection locked="0"/>
    </xf>
    <xf numFmtId="0" fontId="10" fillId="55" borderId="32" xfId="1" applyFont="1" applyFill="1" applyBorder="1" applyAlignment="1" applyProtection="1">
      <alignment horizontal="center" vertical="center" shrinkToFit="1"/>
      <protection locked="0"/>
    </xf>
    <xf numFmtId="0" fontId="10" fillId="55" borderId="33" xfId="1" applyFont="1" applyFill="1" applyBorder="1" applyAlignment="1" applyProtection="1">
      <alignment horizontal="center" vertical="center" shrinkToFit="1"/>
      <protection locked="0"/>
    </xf>
    <xf numFmtId="0" fontId="29" fillId="0" borderId="3" xfId="1" applyFont="1" applyBorder="1" applyAlignment="1" applyProtection="1">
      <alignment horizontal="center" vertical="center" textRotation="90" wrapText="1" readingOrder="2"/>
      <protection locked="0"/>
    </xf>
    <xf numFmtId="0" fontId="29" fillId="0" borderId="39" xfId="1" applyFont="1" applyBorder="1" applyAlignment="1" applyProtection="1">
      <alignment horizontal="center" vertical="center" textRotation="90" wrapText="1" readingOrder="2"/>
      <protection locked="0"/>
    </xf>
    <xf numFmtId="0" fontId="29" fillId="19" borderId="3" xfId="1" applyFont="1" applyFill="1" applyBorder="1" applyAlignment="1" applyProtection="1">
      <alignment horizontal="center" vertical="center" textRotation="90" wrapText="1" readingOrder="2"/>
      <protection locked="0"/>
    </xf>
    <xf numFmtId="0" fontId="29" fillId="19" borderId="39" xfId="1" applyFont="1" applyFill="1" applyBorder="1" applyAlignment="1" applyProtection="1">
      <alignment horizontal="center" vertical="center" textRotation="90" wrapText="1" readingOrder="2"/>
      <protection locked="0"/>
    </xf>
    <xf numFmtId="0" fontId="15" fillId="10" borderId="113" xfId="0" applyFont="1" applyFill="1" applyBorder="1" applyAlignment="1" applyProtection="1">
      <alignment horizontal="center" vertical="center" textRotation="90" wrapText="1" readingOrder="2"/>
      <protection locked="0"/>
    </xf>
    <xf numFmtId="0" fontId="15" fillId="10" borderId="114" xfId="0" applyFont="1" applyFill="1" applyBorder="1" applyAlignment="1" applyProtection="1">
      <alignment horizontal="center" vertical="center" textRotation="90" wrapText="1" readingOrder="2"/>
      <protection locked="0"/>
    </xf>
    <xf numFmtId="0" fontId="15" fillId="10" borderId="61" xfId="0" applyFont="1" applyFill="1" applyBorder="1" applyAlignment="1" applyProtection="1">
      <alignment horizontal="center" vertical="center" textRotation="90" wrapText="1" readingOrder="2"/>
      <protection locked="0"/>
    </xf>
    <xf numFmtId="0" fontId="19" fillId="17" borderId="3" xfId="1" applyFont="1" applyFill="1" applyBorder="1" applyAlignment="1" applyProtection="1">
      <alignment horizontal="center" vertical="center" textRotation="90" wrapText="1" readingOrder="2"/>
      <protection locked="0"/>
    </xf>
    <xf numFmtId="0" fontId="19" fillId="17" borderId="39" xfId="1" applyFont="1" applyFill="1" applyBorder="1" applyAlignment="1" applyProtection="1">
      <alignment horizontal="center" vertical="center" textRotation="90" wrapText="1" readingOrder="2"/>
      <protection locked="0"/>
    </xf>
    <xf numFmtId="0" fontId="10" fillId="37" borderId="81" xfId="1" applyFont="1" applyFill="1" applyBorder="1" applyAlignment="1" applyProtection="1">
      <alignment horizontal="center" vertical="center" shrinkToFit="1"/>
      <protection locked="0"/>
    </xf>
    <xf numFmtId="0" fontId="10" fillId="37" borderId="32" xfId="1" applyFont="1" applyFill="1" applyBorder="1" applyAlignment="1" applyProtection="1">
      <alignment horizontal="center" vertical="center" shrinkToFit="1"/>
      <protection locked="0"/>
    </xf>
    <xf numFmtId="0" fontId="10" fillId="37" borderId="33" xfId="1" applyFont="1" applyFill="1" applyBorder="1" applyAlignment="1" applyProtection="1">
      <alignment horizontal="center" vertical="center" shrinkToFit="1"/>
      <protection locked="0"/>
    </xf>
    <xf numFmtId="0" fontId="39" fillId="28" borderId="125" xfId="0" applyFont="1" applyFill="1" applyBorder="1" applyAlignment="1">
      <alignment horizontal="center" vertical="center" wrapText="1" readingOrder="2"/>
    </xf>
    <xf numFmtId="0" fontId="10" fillId="36" borderId="32" xfId="1" applyFont="1" applyFill="1" applyBorder="1" applyAlignment="1" applyProtection="1">
      <alignment horizontal="center" vertical="center" shrinkToFit="1"/>
      <protection locked="0"/>
    </xf>
    <xf numFmtId="0" fontId="10" fillId="36" borderId="33" xfId="1" applyFont="1" applyFill="1" applyBorder="1" applyAlignment="1" applyProtection="1">
      <alignment horizontal="center" vertical="center" shrinkToFit="1"/>
      <protection locked="0"/>
    </xf>
    <xf numFmtId="0" fontId="77" fillId="10" borderId="81" xfId="0" applyFont="1" applyFill="1" applyBorder="1" applyAlignment="1" applyProtection="1">
      <alignment horizontal="center"/>
      <protection locked="0"/>
    </xf>
    <xf numFmtId="0" fontId="77" fillId="10" borderId="32" xfId="0" applyFont="1" applyFill="1" applyBorder="1" applyAlignment="1" applyProtection="1">
      <alignment horizontal="center"/>
      <protection locked="0"/>
    </xf>
    <xf numFmtId="0" fontId="77" fillId="10" borderId="33" xfId="0" applyFont="1" applyFill="1" applyBorder="1" applyAlignment="1" applyProtection="1">
      <alignment horizontal="center"/>
      <protection locked="0"/>
    </xf>
    <xf numFmtId="0" fontId="47" fillId="0" borderId="72" xfId="0" applyFont="1" applyBorder="1" applyAlignment="1" applyProtection="1">
      <alignment horizontal="center" vertical="center"/>
      <protection locked="0"/>
    </xf>
    <xf numFmtId="0" fontId="47" fillId="0" borderId="20" xfId="0" applyFont="1" applyBorder="1" applyAlignment="1" applyProtection="1">
      <alignment horizontal="center" vertical="center"/>
      <protection locked="0"/>
    </xf>
    <xf numFmtId="0" fontId="47" fillId="0" borderId="24" xfId="0" applyFont="1" applyBorder="1" applyAlignment="1" applyProtection="1">
      <alignment horizontal="center" vertical="center"/>
      <protection locked="0"/>
    </xf>
    <xf numFmtId="0" fontId="47" fillId="0" borderId="107" xfId="0" applyFont="1" applyBorder="1" applyAlignment="1" applyProtection="1">
      <alignment horizontal="center" vertical="center"/>
      <protection locked="0"/>
    </xf>
    <xf numFmtId="0" fontId="47" fillId="0" borderId="0" xfId="0" applyFont="1" applyAlignment="1" applyProtection="1">
      <alignment horizontal="center" vertical="center"/>
      <protection locked="0"/>
    </xf>
    <xf numFmtId="0" fontId="47" fillId="0" borderId="112" xfId="0" applyFont="1" applyBorder="1" applyAlignment="1" applyProtection="1">
      <alignment horizontal="center" vertical="center"/>
      <protection locked="0"/>
    </xf>
    <xf numFmtId="0" fontId="47" fillId="0" borderId="50" xfId="0" applyFont="1" applyBorder="1" applyAlignment="1" applyProtection="1">
      <alignment horizontal="center" vertical="center"/>
      <protection locked="0"/>
    </xf>
    <xf numFmtId="0" fontId="47" fillId="0" borderId="42" xfId="0" applyFont="1" applyBorder="1" applyAlignment="1" applyProtection="1">
      <alignment horizontal="center" vertical="center"/>
      <protection locked="0"/>
    </xf>
    <xf numFmtId="0" fontId="47" fillId="0" borderId="52" xfId="0" applyFont="1" applyBorder="1" applyAlignment="1" applyProtection="1">
      <alignment horizontal="center" vertical="center"/>
      <protection locked="0"/>
    </xf>
    <xf numFmtId="0" fontId="10" fillId="6" borderId="81" xfId="0" applyFont="1" applyFill="1" applyBorder="1" applyAlignment="1" applyProtection="1">
      <alignment horizontal="center"/>
      <protection locked="0"/>
    </xf>
    <xf numFmtId="0" fontId="10" fillId="6" borderId="32" xfId="0" applyFont="1" applyFill="1" applyBorder="1" applyAlignment="1" applyProtection="1">
      <alignment horizontal="center"/>
      <protection locked="0"/>
    </xf>
    <xf numFmtId="0" fontId="10" fillId="6" borderId="33" xfId="0" applyFont="1" applyFill="1" applyBorder="1" applyAlignment="1" applyProtection="1">
      <alignment horizontal="center"/>
      <protection locked="0"/>
    </xf>
    <xf numFmtId="0" fontId="330" fillId="14" borderId="72" xfId="0" applyFont="1" applyFill="1" applyBorder="1" applyAlignment="1" applyProtection="1">
      <alignment horizontal="center" vertical="center" textRotation="90"/>
      <protection locked="0"/>
    </xf>
    <xf numFmtId="0" fontId="330" fillId="14" borderId="107" xfId="0" applyFont="1" applyFill="1" applyBorder="1" applyAlignment="1" applyProtection="1">
      <alignment horizontal="center" vertical="center" textRotation="90"/>
      <protection locked="0"/>
    </xf>
    <xf numFmtId="0" fontId="330" fillId="57" borderId="72" xfId="0" applyFont="1" applyFill="1" applyBorder="1" applyAlignment="1" applyProtection="1">
      <alignment horizontal="center" vertical="center" textRotation="90"/>
      <protection locked="0"/>
    </xf>
    <xf numFmtId="0" fontId="330" fillId="57" borderId="107" xfId="0" applyFont="1" applyFill="1" applyBorder="1" applyAlignment="1" applyProtection="1">
      <alignment horizontal="center" vertical="center" textRotation="90"/>
      <protection locked="0"/>
    </xf>
    <xf numFmtId="0" fontId="330" fillId="16" borderId="72" xfId="0" applyFont="1" applyFill="1" applyBorder="1" applyAlignment="1" applyProtection="1">
      <alignment horizontal="center" vertical="center" textRotation="90"/>
      <protection locked="0"/>
    </xf>
    <xf numFmtId="0" fontId="330" fillId="16" borderId="107" xfId="0" applyFont="1" applyFill="1" applyBorder="1" applyAlignment="1" applyProtection="1">
      <alignment horizontal="center" vertical="center" textRotation="90"/>
      <protection locked="0"/>
    </xf>
    <xf numFmtId="0" fontId="330" fillId="24" borderId="72" xfId="0" applyFont="1" applyFill="1" applyBorder="1" applyAlignment="1" applyProtection="1">
      <alignment horizontal="center" vertical="center" textRotation="90"/>
      <protection locked="0"/>
    </xf>
    <xf numFmtId="0" fontId="330" fillId="24" borderId="107" xfId="0" applyFont="1" applyFill="1" applyBorder="1" applyAlignment="1" applyProtection="1">
      <alignment horizontal="center" vertical="center" textRotation="90"/>
      <protection locked="0"/>
    </xf>
    <xf numFmtId="0" fontId="330" fillId="78" borderId="72" xfId="0" applyFont="1" applyFill="1" applyBorder="1" applyAlignment="1" applyProtection="1">
      <alignment horizontal="center" vertical="center" textRotation="90"/>
      <protection locked="0"/>
    </xf>
    <xf numFmtId="0" fontId="330" fillId="78" borderId="107" xfId="0" applyFont="1" applyFill="1" applyBorder="1" applyAlignment="1" applyProtection="1">
      <alignment horizontal="center" vertical="center" textRotation="90"/>
      <protection locked="0"/>
    </xf>
    <xf numFmtId="0" fontId="10" fillId="10" borderId="81" xfId="0" applyFont="1" applyFill="1" applyBorder="1" applyAlignment="1" applyProtection="1">
      <alignment horizontal="center" vertical="center"/>
      <protection locked="0"/>
    </xf>
    <xf numFmtId="0" fontId="10" fillId="10" borderId="32" xfId="0" applyFont="1" applyFill="1" applyBorder="1" applyAlignment="1" applyProtection="1">
      <alignment horizontal="center" vertical="center"/>
      <protection locked="0"/>
    </xf>
    <xf numFmtId="0" fontId="10" fillId="10" borderId="33" xfId="0" applyFont="1" applyFill="1" applyBorder="1" applyAlignment="1" applyProtection="1">
      <alignment horizontal="center" vertical="center"/>
      <protection locked="0"/>
    </xf>
    <xf numFmtId="0" fontId="324" fillId="6" borderId="0" xfId="0" applyFont="1" applyFill="1" applyAlignment="1" applyProtection="1">
      <alignment horizontal="center"/>
      <protection locked="0"/>
    </xf>
    <xf numFmtId="0" fontId="323" fillId="6" borderId="72" xfId="0" applyFont="1" applyFill="1" applyBorder="1" applyAlignment="1" applyProtection="1">
      <alignment horizontal="center" vertical="center"/>
      <protection locked="0"/>
    </xf>
    <xf numFmtId="0" fontId="323" fillId="6" borderId="20" xfId="0" applyFont="1" applyFill="1" applyBorder="1" applyAlignment="1" applyProtection="1">
      <alignment horizontal="center" vertical="center"/>
      <protection locked="0"/>
    </xf>
    <xf numFmtId="0" fontId="323" fillId="6" borderId="24" xfId="0" applyFont="1" applyFill="1" applyBorder="1" applyAlignment="1" applyProtection="1">
      <alignment horizontal="center" vertical="center"/>
      <protection locked="0"/>
    </xf>
    <xf numFmtId="0" fontId="323" fillId="6" borderId="107" xfId="0" applyFont="1" applyFill="1" applyBorder="1" applyAlignment="1" applyProtection="1">
      <alignment horizontal="center" vertical="center"/>
      <protection locked="0"/>
    </xf>
    <xf numFmtId="0" fontId="323" fillId="6" borderId="0" xfId="0" applyFont="1" applyFill="1" applyAlignment="1" applyProtection="1">
      <alignment horizontal="center" vertical="center"/>
      <protection locked="0"/>
    </xf>
    <xf numFmtId="0" fontId="323" fillId="6" borderId="112" xfId="0" applyFont="1" applyFill="1" applyBorder="1" applyAlignment="1" applyProtection="1">
      <alignment horizontal="center" vertical="center"/>
      <protection locked="0"/>
    </xf>
    <xf numFmtId="0" fontId="323" fillId="6" borderId="50" xfId="0" applyFont="1" applyFill="1" applyBorder="1" applyAlignment="1" applyProtection="1">
      <alignment horizontal="center" vertical="center"/>
      <protection locked="0"/>
    </xf>
    <xf numFmtId="0" fontId="323" fillId="6" borderId="42" xfId="0" applyFont="1" applyFill="1" applyBorder="1" applyAlignment="1" applyProtection="1">
      <alignment horizontal="center" vertical="center"/>
      <protection locked="0"/>
    </xf>
    <xf numFmtId="0" fontId="323" fillId="6" borderId="52" xfId="0" applyFont="1" applyFill="1" applyBorder="1" applyAlignment="1" applyProtection="1">
      <alignment horizontal="center" vertical="center"/>
      <protection locked="0"/>
    </xf>
    <xf numFmtId="0" fontId="47" fillId="6" borderId="0" xfId="0" applyFont="1" applyFill="1" applyAlignment="1">
      <alignment horizontal="center"/>
    </xf>
    <xf numFmtId="0" fontId="47" fillId="0" borderId="3" xfId="0" applyFont="1" applyBorder="1" applyAlignment="1">
      <alignment horizontal="center"/>
    </xf>
    <xf numFmtId="0" fontId="40" fillId="0" borderId="0" xfId="7" applyFont="1" applyAlignment="1" applyProtection="1">
      <alignment horizontal="right" vertical="top"/>
      <protection locked="0"/>
    </xf>
    <xf numFmtId="0" fontId="40" fillId="0" borderId="0" xfId="7" applyFont="1" applyAlignment="1" applyProtection="1">
      <alignment horizontal="center" vertical="center"/>
      <protection locked="0"/>
    </xf>
    <xf numFmtId="0" fontId="40" fillId="13" borderId="81" xfId="7" applyFont="1" applyFill="1" applyBorder="1" applyAlignment="1" applyProtection="1">
      <alignment horizontal="center" vertical="center" wrapText="1" readingOrder="2"/>
      <protection locked="0"/>
    </xf>
    <xf numFmtId="0" fontId="40" fillId="13" borderId="32" xfId="7" applyFont="1" applyFill="1" applyBorder="1" applyAlignment="1" applyProtection="1">
      <alignment horizontal="center" vertical="center" wrapText="1" readingOrder="2"/>
      <protection locked="0"/>
    </xf>
    <xf numFmtId="0" fontId="40" fillId="13" borderId="33" xfId="7" applyFont="1" applyFill="1" applyBorder="1" applyAlignment="1" applyProtection="1">
      <alignment horizontal="center" vertical="center" wrapText="1" readingOrder="2"/>
      <protection locked="0"/>
    </xf>
    <xf numFmtId="0" fontId="62" fillId="13" borderId="20" xfId="7" applyFont="1" applyFill="1" applyBorder="1" applyAlignment="1" applyProtection="1">
      <alignment horizontal="center" vertical="center" wrapText="1"/>
      <protection locked="0"/>
    </xf>
    <xf numFmtId="0" fontId="86" fillId="0" borderId="0" xfId="7" applyFont="1" applyAlignment="1" applyProtection="1">
      <alignment horizontal="center"/>
      <protection locked="0"/>
    </xf>
    <xf numFmtId="0" fontId="117" fillId="0" borderId="0" xfId="7" applyFont="1" applyAlignment="1">
      <alignment horizontal="center"/>
    </xf>
    <xf numFmtId="0" fontId="117" fillId="0" borderId="42" xfId="7" applyFont="1" applyBorder="1" applyAlignment="1">
      <alignment horizontal="center"/>
    </xf>
    <xf numFmtId="0" fontId="61" fillId="17" borderId="79" xfId="1" applyFont="1" applyFill="1" applyBorder="1" applyAlignment="1">
      <alignment horizontal="center" vertical="center" wrapText="1"/>
    </xf>
    <xf numFmtId="0" fontId="61" fillId="17" borderId="89" xfId="1" applyFont="1" applyFill="1" applyBorder="1" applyAlignment="1">
      <alignment horizontal="center" vertical="center" wrapText="1"/>
    </xf>
    <xf numFmtId="0" fontId="143" fillId="17" borderId="115" xfId="7" applyFont="1" applyFill="1" applyBorder="1" applyAlignment="1">
      <alignment horizontal="center" vertical="center" wrapText="1"/>
    </xf>
    <xf numFmtId="0" fontId="143" fillId="17" borderId="101" xfId="7" applyFont="1" applyFill="1" applyBorder="1" applyAlignment="1">
      <alignment horizontal="center" vertical="center" wrapText="1"/>
    </xf>
    <xf numFmtId="0" fontId="61" fillId="17" borderId="1" xfId="1" applyFont="1" applyFill="1" applyBorder="1" applyAlignment="1">
      <alignment horizontal="center" vertical="center"/>
    </xf>
    <xf numFmtId="0" fontId="61" fillId="17" borderId="2" xfId="1" applyFont="1" applyFill="1" applyBorder="1" applyAlignment="1">
      <alignment horizontal="center" vertical="center"/>
    </xf>
    <xf numFmtId="0" fontId="61" fillId="17" borderId="41" xfId="1" applyFont="1" applyFill="1" applyBorder="1" applyAlignment="1">
      <alignment horizontal="center" vertical="center"/>
    </xf>
    <xf numFmtId="0" fontId="61" fillId="17" borderId="101" xfId="1" applyFont="1" applyFill="1" applyBorder="1" applyAlignment="1">
      <alignment horizontal="center" vertical="center"/>
    </xf>
    <xf numFmtId="0" fontId="61" fillId="17" borderId="21" xfId="1" applyFont="1" applyFill="1" applyBorder="1" applyAlignment="1">
      <alignment horizontal="center" vertical="center" wrapText="1"/>
    </xf>
    <xf numFmtId="0" fontId="61" fillId="17" borderId="67" xfId="1" applyFont="1" applyFill="1" applyBorder="1" applyAlignment="1">
      <alignment horizontal="center" vertical="center" wrapText="1"/>
    </xf>
    <xf numFmtId="0" fontId="61" fillId="17" borderId="113" xfId="1" applyFont="1" applyFill="1" applyBorder="1" applyAlignment="1">
      <alignment horizontal="center" vertical="center" wrapText="1"/>
    </xf>
    <xf numFmtId="0" fontId="61" fillId="17" borderId="114" xfId="1" applyFont="1" applyFill="1" applyBorder="1" applyAlignment="1">
      <alignment horizontal="center" vertical="center" wrapText="1"/>
    </xf>
    <xf numFmtId="0" fontId="61" fillId="23" borderId="34" xfId="1" applyFont="1" applyFill="1" applyBorder="1" applyAlignment="1">
      <alignment horizontal="center" vertical="center" wrapText="1"/>
    </xf>
    <xf numFmtId="0" fontId="61" fillId="23" borderId="35" xfId="1" applyFont="1" applyFill="1" applyBorder="1" applyAlignment="1">
      <alignment horizontal="center" vertical="center" wrapText="1"/>
    </xf>
    <xf numFmtId="0" fontId="61" fillId="23" borderId="36" xfId="1" applyFont="1" applyFill="1" applyBorder="1" applyAlignment="1">
      <alignment horizontal="center" vertical="center" wrapText="1"/>
    </xf>
    <xf numFmtId="0" fontId="61" fillId="23" borderId="79" xfId="1" applyFont="1" applyFill="1" applyBorder="1" applyAlignment="1">
      <alignment horizontal="center" vertical="center" wrapText="1"/>
    </xf>
    <xf numFmtId="0" fontId="61" fillId="23" borderId="89" xfId="1" applyFont="1" applyFill="1" applyBorder="1" applyAlignment="1">
      <alignment horizontal="center" vertical="center" wrapText="1"/>
    </xf>
    <xf numFmtId="0" fontId="143" fillId="17" borderId="53" xfId="7" applyFont="1" applyFill="1" applyBorder="1" applyAlignment="1">
      <alignment horizontal="center" vertical="center" wrapText="1"/>
    </xf>
    <xf numFmtId="0" fontId="143" fillId="17" borderId="31" xfId="7" applyFont="1" applyFill="1" applyBorder="1" applyAlignment="1">
      <alignment horizontal="center" vertical="center" wrapText="1"/>
    </xf>
    <xf numFmtId="0" fontId="143" fillId="17" borderId="81" xfId="1" applyFont="1" applyFill="1" applyBorder="1" applyAlignment="1">
      <alignment horizontal="center" vertical="center" wrapText="1"/>
    </xf>
    <xf numFmtId="0" fontId="143" fillId="17" borderId="32" xfId="1" applyFont="1" applyFill="1" applyBorder="1" applyAlignment="1">
      <alignment horizontal="center" vertical="center" wrapText="1"/>
    </xf>
    <xf numFmtId="0" fontId="143" fillId="17" borderId="78" xfId="7" applyFont="1" applyFill="1" applyBorder="1" applyAlignment="1">
      <alignment horizontal="center" vertical="center" wrapText="1"/>
    </xf>
    <xf numFmtId="0" fontId="143" fillId="17" borderId="103" xfId="7" applyFont="1" applyFill="1" applyBorder="1" applyAlignment="1">
      <alignment horizontal="center" vertical="center" wrapText="1"/>
    </xf>
    <xf numFmtId="0" fontId="61" fillId="23" borderId="72" xfId="1" applyFont="1" applyFill="1" applyBorder="1" applyAlignment="1">
      <alignment horizontal="center" vertical="center"/>
    </xf>
    <xf numFmtId="0" fontId="61" fillId="23" borderId="24" xfId="1" applyFont="1" applyFill="1" applyBorder="1" applyAlignment="1">
      <alignment horizontal="center" vertical="center"/>
    </xf>
    <xf numFmtId="0" fontId="61" fillId="23" borderId="50" xfId="1" applyFont="1" applyFill="1" applyBorder="1" applyAlignment="1">
      <alignment horizontal="center" vertical="center"/>
    </xf>
    <xf numFmtId="0" fontId="61" fillId="23" borderId="52" xfId="1" applyFont="1" applyFill="1" applyBorder="1" applyAlignment="1">
      <alignment horizontal="center" vertical="center"/>
    </xf>
    <xf numFmtId="0" fontId="61" fillId="38" borderId="79" xfId="1" applyFont="1" applyFill="1" applyBorder="1" applyAlignment="1">
      <alignment horizontal="center" vertical="center" wrapText="1"/>
    </xf>
    <xf numFmtId="0" fontId="61" fillId="38" borderId="89" xfId="1" applyFont="1" applyFill="1" applyBorder="1" applyAlignment="1">
      <alignment horizontal="center" vertical="center" wrapText="1"/>
    </xf>
    <xf numFmtId="0" fontId="143" fillId="17" borderId="34" xfId="7" applyFont="1" applyFill="1" applyBorder="1" applyAlignment="1">
      <alignment horizontal="center" vertical="center" wrapText="1"/>
    </xf>
    <xf numFmtId="0" fontId="143" fillId="17" borderId="35" xfId="7" applyFont="1" applyFill="1" applyBorder="1" applyAlignment="1">
      <alignment horizontal="center" vertical="center" wrapText="1"/>
    </xf>
    <xf numFmtId="0" fontId="61" fillId="23" borderId="47" xfId="1" applyFont="1" applyFill="1" applyBorder="1" applyAlignment="1">
      <alignment horizontal="center" vertical="center" wrapText="1"/>
    </xf>
    <xf numFmtId="0" fontId="61" fillId="23" borderId="88" xfId="1" applyFont="1" applyFill="1" applyBorder="1" applyAlignment="1">
      <alignment horizontal="center" vertical="center" wrapText="1"/>
    </xf>
    <xf numFmtId="0" fontId="61" fillId="23" borderId="113" xfId="1" applyFont="1" applyFill="1" applyBorder="1" applyAlignment="1">
      <alignment horizontal="center" vertical="center" wrapText="1"/>
    </xf>
    <xf numFmtId="0" fontId="61" fillId="23" borderId="114" xfId="1" applyFont="1" applyFill="1" applyBorder="1" applyAlignment="1">
      <alignment horizontal="center" vertical="center" wrapText="1"/>
    </xf>
    <xf numFmtId="0" fontId="61" fillId="23" borderId="34" xfId="1" applyFont="1" applyFill="1" applyBorder="1" applyAlignment="1">
      <alignment horizontal="center" vertical="center"/>
    </xf>
    <xf numFmtId="0" fontId="61" fillId="23" borderId="35" xfId="1" applyFont="1" applyFill="1" applyBorder="1" applyAlignment="1">
      <alignment horizontal="center" vertical="center"/>
    </xf>
    <xf numFmtId="0" fontId="61" fillId="23" borderId="36" xfId="1" applyFont="1" applyFill="1" applyBorder="1" applyAlignment="1">
      <alignment horizontal="center" vertical="center"/>
    </xf>
    <xf numFmtId="0" fontId="143" fillId="23" borderId="81" xfId="1" applyFont="1" applyFill="1" applyBorder="1" applyAlignment="1">
      <alignment horizontal="center" vertical="center" wrapText="1"/>
    </xf>
    <xf numFmtId="0" fontId="143" fillId="23" borderId="32" xfId="1" applyFont="1" applyFill="1" applyBorder="1" applyAlignment="1">
      <alignment horizontal="center" vertical="center" wrapText="1"/>
    </xf>
    <xf numFmtId="0" fontId="143" fillId="17" borderId="26" xfId="7" applyFont="1" applyFill="1" applyBorder="1" applyAlignment="1">
      <alignment horizontal="center" vertical="center" wrapText="1"/>
    </xf>
    <xf numFmtId="0" fontId="143" fillId="17" borderId="92" xfId="7" applyFont="1" applyFill="1" applyBorder="1" applyAlignment="1">
      <alignment horizontal="center" vertical="center" wrapText="1"/>
    </xf>
    <xf numFmtId="0" fontId="143" fillId="17" borderId="7" xfId="7" applyFont="1" applyFill="1" applyBorder="1" applyAlignment="1">
      <alignment horizontal="center" vertical="center" shrinkToFit="1"/>
    </xf>
    <xf numFmtId="0" fontId="143" fillId="17" borderId="26" xfId="7" applyFont="1" applyFill="1" applyBorder="1" applyAlignment="1">
      <alignment horizontal="center" vertical="center" shrinkToFit="1"/>
    </xf>
    <xf numFmtId="0" fontId="61" fillId="17" borderId="3" xfId="7" applyFont="1" applyFill="1" applyBorder="1" applyAlignment="1">
      <alignment horizontal="center" vertical="center" wrapText="1"/>
    </xf>
    <xf numFmtId="0" fontId="61" fillId="17" borderId="40" xfId="7" applyFont="1" applyFill="1" applyBorder="1" applyAlignment="1">
      <alignment horizontal="center" vertical="center" wrapText="1"/>
    </xf>
    <xf numFmtId="0" fontId="86" fillId="0" borderId="101" xfId="7" applyFont="1" applyBorder="1" applyAlignment="1">
      <alignment horizontal="center" vertical="center"/>
    </xf>
    <xf numFmtId="0" fontId="61" fillId="23" borderId="104" xfId="1" applyFont="1" applyFill="1" applyBorder="1" applyAlignment="1">
      <alignment horizontal="center" vertical="center" wrapText="1"/>
    </xf>
    <xf numFmtId="0" fontId="143" fillId="17" borderId="95" xfId="7" applyFont="1" applyFill="1" applyBorder="1" applyAlignment="1">
      <alignment horizontal="center" vertical="center" wrapText="1"/>
    </xf>
    <xf numFmtId="0" fontId="8" fillId="10" borderId="47" xfId="20" applyFont="1" applyFill="1" applyBorder="1" applyAlignment="1" applyProtection="1">
      <alignment horizontal="center" vertical="center" textRotation="90" shrinkToFit="1"/>
      <protection locked="0"/>
    </xf>
    <xf numFmtId="0" fontId="8" fillId="10" borderId="88" xfId="20" applyFont="1" applyFill="1" applyBorder="1" applyAlignment="1" applyProtection="1">
      <alignment horizontal="center" vertical="center" textRotation="90" shrinkToFit="1"/>
      <protection locked="0"/>
    </xf>
    <xf numFmtId="0" fontId="8" fillId="10" borderId="79" xfId="20" applyFont="1" applyFill="1" applyBorder="1" applyAlignment="1" applyProtection="1">
      <alignment horizontal="center" vertical="center" textRotation="90" shrinkToFit="1"/>
      <protection locked="0"/>
    </xf>
    <xf numFmtId="0" fontId="8" fillId="10" borderId="89" xfId="20" applyFont="1" applyFill="1" applyBorder="1" applyAlignment="1" applyProtection="1">
      <alignment horizontal="center" vertical="center" textRotation="90" shrinkToFit="1"/>
      <protection locked="0"/>
    </xf>
    <xf numFmtId="0" fontId="353" fillId="0" borderId="0" xfId="20" applyFont="1" applyAlignment="1" applyProtection="1">
      <alignment horizontal="center" vertical="center"/>
      <protection locked="0"/>
    </xf>
    <xf numFmtId="0" fontId="351" fillId="0" borderId="0" xfId="20" applyFont="1" applyAlignment="1" applyProtection="1">
      <alignment horizontal="center" vertical="center"/>
      <protection locked="0"/>
    </xf>
    <xf numFmtId="0" fontId="352" fillId="0" borderId="0" xfId="20" applyFont="1" applyAlignment="1" applyProtection="1">
      <alignment horizontal="center" vertical="center"/>
      <protection locked="0"/>
    </xf>
    <xf numFmtId="0" fontId="161" fillId="0" borderId="0" xfId="20" applyFont="1" applyAlignment="1">
      <alignment horizontal="center"/>
    </xf>
    <xf numFmtId="0" fontId="10" fillId="10" borderId="79" xfId="20" applyFont="1" applyFill="1" applyBorder="1" applyAlignment="1" applyProtection="1">
      <alignment horizontal="center" vertical="center" textRotation="90"/>
      <protection locked="0"/>
    </xf>
    <xf numFmtId="0" fontId="10" fillId="10" borderId="111" xfId="20" applyFont="1" applyFill="1" applyBorder="1" applyAlignment="1" applyProtection="1">
      <alignment horizontal="center" vertical="center" textRotation="90"/>
      <protection locked="0"/>
    </xf>
    <xf numFmtId="0" fontId="10" fillId="10" borderId="89" xfId="20" applyFont="1" applyFill="1" applyBorder="1" applyAlignment="1" applyProtection="1">
      <alignment horizontal="center" vertical="center" textRotation="90"/>
      <protection locked="0"/>
    </xf>
    <xf numFmtId="0" fontId="10" fillId="0" borderId="20" xfId="20" applyFont="1" applyBorder="1" applyAlignment="1" applyProtection="1">
      <alignment horizontal="center" vertical="center" shrinkToFit="1"/>
      <protection locked="0"/>
    </xf>
    <xf numFmtId="0" fontId="10" fillId="0" borderId="32" xfId="20" applyFont="1" applyBorder="1" applyAlignment="1" applyProtection="1">
      <alignment horizontal="center" vertical="center" shrinkToFit="1"/>
      <protection locked="0"/>
    </xf>
    <xf numFmtId="0" fontId="10" fillId="0" borderId="33" xfId="20" applyFont="1" applyBorder="1" applyAlignment="1" applyProtection="1">
      <alignment horizontal="center" vertical="center" shrinkToFit="1"/>
      <protection locked="0"/>
    </xf>
    <xf numFmtId="0" fontId="8" fillId="9" borderId="20" xfId="20" applyFont="1" applyFill="1" applyBorder="1" applyAlignment="1" applyProtection="1">
      <alignment horizontal="right" vertical="center" shrinkToFit="1"/>
      <protection locked="0"/>
    </xf>
    <xf numFmtId="0" fontId="48" fillId="26" borderId="3" xfId="0" applyFont="1" applyFill="1" applyBorder="1" applyAlignment="1" applyProtection="1">
      <alignment horizontal="center" vertical="center" textRotation="90" wrapText="1" readingOrder="2"/>
      <protection locked="0"/>
    </xf>
    <xf numFmtId="0" fontId="48" fillId="26" borderId="68" xfId="0" applyFont="1" applyFill="1" applyBorder="1" applyAlignment="1" applyProtection="1">
      <alignment horizontal="center" vertical="center" textRotation="90" wrapText="1" readingOrder="2"/>
      <protection locked="0"/>
    </xf>
    <xf numFmtId="0" fontId="325" fillId="13" borderId="8" xfId="19" applyFill="1" applyBorder="1" applyAlignment="1" applyProtection="1">
      <alignment horizontal="center" vertical="center" wrapText="1" readingOrder="2"/>
    </xf>
    <xf numFmtId="0" fontId="49" fillId="33" borderId="81" xfId="0" applyFont="1" applyFill="1" applyBorder="1" applyAlignment="1" applyProtection="1">
      <alignment horizontal="center" vertical="center" wrapText="1" readingOrder="2"/>
      <protection locked="0"/>
    </xf>
    <xf numFmtId="0" fontId="49" fillId="33" borderId="32" xfId="0" applyFont="1" applyFill="1" applyBorder="1" applyAlignment="1" applyProtection="1">
      <alignment horizontal="center" vertical="center" wrapText="1" readingOrder="2"/>
      <protection locked="0"/>
    </xf>
    <xf numFmtId="0" fontId="49" fillId="33" borderId="86" xfId="0" applyFont="1" applyFill="1" applyBorder="1" applyAlignment="1" applyProtection="1">
      <alignment horizontal="center" vertical="center" wrapText="1" readingOrder="2"/>
      <protection locked="0"/>
    </xf>
    <xf numFmtId="0" fontId="31" fillId="25" borderId="47" xfId="0" applyFont="1" applyFill="1" applyBorder="1" applyAlignment="1" applyProtection="1">
      <alignment horizontal="center" vertical="center" textRotation="90" wrapText="1" readingOrder="2"/>
      <protection locked="0"/>
    </xf>
    <xf numFmtId="0" fontId="31" fillId="25" borderId="54" xfId="0" applyFont="1" applyFill="1" applyBorder="1" applyAlignment="1" applyProtection="1">
      <alignment horizontal="center" vertical="center" textRotation="90" wrapText="1" readingOrder="2"/>
      <protection locked="0"/>
    </xf>
    <xf numFmtId="0" fontId="333" fillId="13" borderId="8" xfId="19" applyFont="1" applyFill="1" applyBorder="1" applyAlignment="1" applyProtection="1">
      <alignment horizontal="center" vertical="center" wrapText="1" readingOrder="2"/>
    </xf>
    <xf numFmtId="0" fontId="35" fillId="25" borderId="48" xfId="0" applyFont="1" applyFill="1" applyBorder="1" applyAlignment="1" applyProtection="1">
      <alignment horizontal="center" vertical="center" textRotation="90" wrapText="1" readingOrder="2"/>
      <protection locked="0"/>
    </xf>
    <xf numFmtId="0" fontId="35" fillId="25" borderId="39" xfId="0" applyFont="1" applyFill="1" applyBorder="1" applyAlignment="1" applyProtection="1">
      <alignment horizontal="center" vertical="center" textRotation="90" wrapText="1" readingOrder="2"/>
      <protection locked="0"/>
    </xf>
    <xf numFmtId="0" fontId="34" fillId="13" borderId="19" xfId="0" applyFont="1" applyFill="1" applyBorder="1" applyAlignment="1" applyProtection="1">
      <alignment horizontal="center" vertical="center" textRotation="90" wrapText="1" readingOrder="2"/>
      <protection locked="0"/>
    </xf>
    <xf numFmtId="0" fontId="72" fillId="9" borderId="72" xfId="1" applyFont="1" applyFill="1" applyBorder="1" applyAlignment="1" applyProtection="1">
      <alignment horizontal="center" vertical="center" readingOrder="2"/>
      <protection locked="0"/>
    </xf>
    <xf numFmtId="0" fontId="72" fillId="9" borderId="20" xfId="1" applyFont="1" applyFill="1" applyBorder="1" applyAlignment="1" applyProtection="1">
      <alignment horizontal="center" vertical="center" readingOrder="2"/>
      <protection locked="0"/>
    </xf>
    <xf numFmtId="0" fontId="72" fillId="9" borderId="24" xfId="1" applyFont="1" applyFill="1" applyBorder="1" applyAlignment="1" applyProtection="1">
      <alignment horizontal="center" vertical="center" readingOrder="2"/>
      <protection locked="0"/>
    </xf>
    <xf numFmtId="0" fontId="72" fillId="9" borderId="50" xfId="1" applyFont="1" applyFill="1" applyBorder="1" applyAlignment="1" applyProtection="1">
      <alignment horizontal="center" vertical="center" readingOrder="2"/>
      <protection locked="0"/>
    </xf>
    <xf numFmtId="0" fontId="72" fillId="9" borderId="42" xfId="1" applyFont="1" applyFill="1" applyBorder="1" applyAlignment="1" applyProtection="1">
      <alignment horizontal="center" vertical="center" readingOrder="2"/>
      <protection locked="0"/>
    </xf>
    <xf numFmtId="0" fontId="72" fillId="9" borderId="52" xfId="1" applyFont="1" applyFill="1" applyBorder="1" applyAlignment="1" applyProtection="1">
      <alignment horizontal="center" vertical="center" readingOrder="2"/>
      <protection locked="0"/>
    </xf>
    <xf numFmtId="0" fontId="335" fillId="28" borderId="24" xfId="0" applyFont="1" applyFill="1" applyBorder="1" applyAlignment="1">
      <alignment horizontal="center" vertical="center" wrapText="1" readingOrder="2"/>
    </xf>
    <xf numFmtId="0" fontId="335" fillId="28" borderId="52" xfId="0" applyFont="1" applyFill="1" applyBorder="1" applyAlignment="1">
      <alignment horizontal="center" vertical="center" wrapText="1" readingOrder="2"/>
    </xf>
    <xf numFmtId="0" fontId="334" fillId="28" borderId="107" xfId="0" applyFont="1" applyFill="1" applyBorder="1" applyAlignment="1">
      <alignment horizontal="center" vertical="center" wrapText="1" readingOrder="2"/>
    </xf>
    <xf numFmtId="0" fontId="334" fillId="28" borderId="0" xfId="0" applyFont="1" applyFill="1" applyAlignment="1">
      <alignment horizontal="center" vertical="center" wrapText="1" readingOrder="2"/>
    </xf>
    <xf numFmtId="0" fontId="334" fillId="28" borderId="115" xfId="0" applyFont="1" applyFill="1" applyBorder="1" applyAlignment="1">
      <alignment horizontal="center" vertical="center" wrapText="1" readingOrder="2"/>
    </xf>
    <xf numFmtId="0" fontId="334" fillId="28" borderId="101" xfId="0" applyFont="1" applyFill="1" applyBorder="1" applyAlignment="1">
      <alignment horizontal="center" vertical="center" wrapText="1" readingOrder="2"/>
    </xf>
    <xf numFmtId="0" fontId="40" fillId="13" borderId="47" xfId="7" applyFont="1" applyFill="1" applyBorder="1" applyAlignment="1">
      <alignment horizontal="center" vertical="center" textRotation="90" readingOrder="2"/>
    </xf>
    <xf numFmtId="0" fontId="40" fillId="13" borderId="54" xfId="7" applyFont="1" applyFill="1" applyBorder="1" applyAlignment="1">
      <alignment horizontal="center" vertical="center" textRotation="90" readingOrder="2"/>
    </xf>
    <xf numFmtId="0" fontId="62" fillId="13" borderId="19" xfId="7" applyFont="1" applyFill="1" applyBorder="1" applyAlignment="1">
      <alignment horizontal="center" vertical="center" textRotation="90" wrapText="1" readingOrder="2"/>
    </xf>
    <xf numFmtId="0" fontId="62" fillId="13" borderId="28" xfId="7" applyFont="1" applyFill="1" applyBorder="1" applyAlignment="1">
      <alignment horizontal="center" vertical="center" textRotation="90" wrapText="1" readingOrder="2"/>
    </xf>
    <xf numFmtId="0" fontId="62" fillId="13" borderId="113" xfId="7" applyFont="1" applyFill="1" applyBorder="1" applyAlignment="1">
      <alignment horizontal="center" vertical="center" textRotation="90" wrapText="1" readingOrder="2"/>
    </xf>
    <xf numFmtId="0" fontId="62" fillId="13" borderId="114" xfId="7" applyFont="1" applyFill="1" applyBorder="1" applyAlignment="1">
      <alignment horizontal="center" vertical="center" textRotation="90" wrapText="1" readingOrder="2"/>
    </xf>
    <xf numFmtId="0" fontId="47" fillId="0" borderId="81" xfId="0" applyFont="1" applyBorder="1" applyAlignment="1">
      <alignment horizontal="center"/>
    </xf>
    <xf numFmtId="0" fontId="47" fillId="0" borderId="32" xfId="0" applyFont="1" applyBorder="1" applyAlignment="1">
      <alignment horizontal="center"/>
    </xf>
    <xf numFmtId="0" fontId="47" fillId="0" borderId="33" xfId="0" applyFont="1" applyBorder="1" applyAlignment="1">
      <alignment horizontal="center"/>
    </xf>
    <xf numFmtId="0" fontId="19" fillId="14" borderId="79" xfId="1" applyFont="1" applyFill="1" applyBorder="1" applyAlignment="1" applyProtection="1">
      <alignment horizontal="center" vertical="center" textRotation="90" wrapText="1" readingOrder="2"/>
      <protection locked="0"/>
    </xf>
    <xf numFmtId="0" fontId="19" fillId="14" borderId="89" xfId="1" applyFont="1" applyFill="1" applyBorder="1" applyAlignment="1" applyProtection="1">
      <alignment horizontal="center" vertical="center" textRotation="90" wrapText="1" readingOrder="2"/>
      <protection locked="0"/>
    </xf>
    <xf numFmtId="0" fontId="335" fillId="28" borderId="72" xfId="0" applyFont="1" applyFill="1" applyBorder="1" applyAlignment="1">
      <alignment horizontal="center" vertical="center" wrapText="1" readingOrder="2"/>
    </xf>
    <xf numFmtId="0" fontId="335" fillId="28" borderId="115" xfId="0" applyFont="1" applyFill="1" applyBorder="1" applyAlignment="1">
      <alignment horizontal="center" vertical="center" wrapText="1" readingOrder="2"/>
    </xf>
    <xf numFmtId="0" fontId="7" fillId="26" borderId="81" xfId="1" applyFont="1" applyFill="1" applyBorder="1" applyAlignment="1" applyProtection="1">
      <alignment horizontal="center" vertical="center" shrinkToFit="1" readingOrder="2"/>
      <protection locked="0"/>
    </xf>
    <xf numFmtId="0" fontId="7" fillId="26" borderId="32" xfId="1" applyFont="1" applyFill="1" applyBorder="1" applyAlignment="1" applyProtection="1">
      <alignment horizontal="center" vertical="center" shrinkToFit="1" readingOrder="2"/>
      <protection locked="0"/>
    </xf>
    <xf numFmtId="0" fontId="7" fillId="26" borderId="33" xfId="1" applyFont="1" applyFill="1" applyBorder="1" applyAlignment="1" applyProtection="1">
      <alignment horizontal="center" vertical="center" shrinkToFit="1" readingOrder="2"/>
      <protection locked="0"/>
    </xf>
    <xf numFmtId="0" fontId="10" fillId="57" borderId="81" xfId="1" applyFont="1" applyFill="1" applyBorder="1" applyAlignment="1" applyProtection="1">
      <alignment horizontal="center" vertical="center" shrinkToFit="1"/>
      <protection locked="0"/>
    </xf>
    <xf numFmtId="0" fontId="10" fillId="57" borderId="32" xfId="1" applyFont="1" applyFill="1" applyBorder="1" applyAlignment="1" applyProtection="1">
      <alignment horizontal="center" vertical="center" shrinkToFit="1"/>
      <protection locked="0"/>
    </xf>
    <xf numFmtId="0" fontId="10" fillId="57" borderId="33" xfId="1" applyFont="1" applyFill="1" applyBorder="1" applyAlignment="1" applyProtection="1">
      <alignment horizontal="center" vertical="center" shrinkToFit="1"/>
      <protection locked="0"/>
    </xf>
    <xf numFmtId="0" fontId="54" fillId="10" borderId="107" xfId="1" applyFont="1" applyFill="1" applyBorder="1" applyAlignment="1">
      <alignment horizontal="center" vertical="center" shrinkToFit="1" readingOrder="2"/>
    </xf>
    <xf numFmtId="0" fontId="54" fillId="10" borderId="0" xfId="1" applyFont="1" applyFill="1" applyAlignment="1">
      <alignment horizontal="center" vertical="center" shrinkToFit="1" readingOrder="2"/>
    </xf>
    <xf numFmtId="0" fontId="54" fillId="10" borderId="112" xfId="1" applyFont="1" applyFill="1" applyBorder="1" applyAlignment="1">
      <alignment horizontal="center" vertical="center" shrinkToFit="1" readingOrder="2"/>
    </xf>
    <xf numFmtId="0" fontId="335" fillId="28" borderId="20" xfId="0" applyFont="1" applyFill="1" applyBorder="1" applyAlignment="1">
      <alignment horizontal="center" vertical="center" wrapText="1" readingOrder="2"/>
    </xf>
    <xf numFmtId="0" fontId="335" fillId="28" borderId="42" xfId="0" applyFont="1" applyFill="1" applyBorder="1" applyAlignment="1">
      <alignment horizontal="center" vertical="center" wrapText="1" readingOrder="2"/>
    </xf>
    <xf numFmtId="0" fontId="335" fillId="28" borderId="218" xfId="0" applyFont="1" applyFill="1" applyBorder="1" applyAlignment="1">
      <alignment horizontal="center" vertical="center" wrapText="1" readingOrder="2"/>
    </xf>
    <xf numFmtId="0" fontId="338" fillId="25" borderId="47" xfId="0" applyFont="1" applyFill="1" applyBorder="1" applyAlignment="1" applyProtection="1">
      <alignment horizontal="center" vertical="center" textRotation="90" wrapText="1" readingOrder="2"/>
      <protection locked="0"/>
    </xf>
    <xf numFmtId="0" fontId="338" fillId="25" borderId="54" xfId="0" applyFont="1" applyFill="1" applyBorder="1" applyAlignment="1" applyProtection="1">
      <alignment horizontal="center" vertical="center" textRotation="90" wrapText="1" readingOrder="2"/>
      <protection locked="0"/>
    </xf>
    <xf numFmtId="0" fontId="90" fillId="13" borderId="81" xfId="11" applyFont="1" applyFill="1" applyBorder="1" applyAlignment="1" applyProtection="1">
      <alignment horizontal="center" vertical="center" wrapText="1" readingOrder="2"/>
      <protection locked="0"/>
    </xf>
    <xf numFmtId="0" fontId="90" fillId="13" borderId="32" xfId="11" applyFont="1" applyFill="1" applyBorder="1" applyAlignment="1" applyProtection="1">
      <alignment horizontal="center" vertical="center" wrapText="1" readingOrder="2"/>
      <protection locked="0"/>
    </xf>
    <xf numFmtId="0" fontId="90" fillId="13" borderId="33" xfId="11" applyFont="1" applyFill="1" applyBorder="1" applyAlignment="1" applyProtection="1">
      <alignment horizontal="center" vertical="center" wrapText="1" readingOrder="2"/>
      <protection locked="0"/>
    </xf>
    <xf numFmtId="0" fontId="43" fillId="63" borderId="3" xfId="6" applyFont="1" applyFill="1" applyBorder="1" applyAlignment="1" applyProtection="1">
      <alignment horizontal="center" vertical="center" textRotation="90" shrinkToFit="1"/>
      <protection locked="0"/>
    </xf>
    <xf numFmtId="0" fontId="43" fillId="63" borderId="40" xfId="6" applyFont="1" applyFill="1" applyBorder="1" applyAlignment="1" applyProtection="1">
      <alignment horizontal="center" vertical="center" textRotation="90" shrinkToFit="1"/>
      <protection locked="0"/>
    </xf>
    <xf numFmtId="0" fontId="44" fillId="63" borderId="7" xfId="14" applyFont="1" applyFill="1" applyBorder="1" applyAlignment="1" applyProtection="1">
      <alignment horizontal="center" vertical="center" shrinkToFit="1" readingOrder="2"/>
      <protection locked="0"/>
    </xf>
    <xf numFmtId="0" fontId="44" fillId="63" borderId="31" xfId="14" applyFont="1" applyFill="1" applyBorder="1" applyAlignment="1" applyProtection="1">
      <alignment horizontal="center" vertical="center" shrinkToFit="1" readingOrder="2"/>
      <protection locked="0"/>
    </xf>
    <xf numFmtId="0" fontId="44" fillId="63" borderId="26" xfId="14" applyFont="1" applyFill="1" applyBorder="1" applyAlignment="1" applyProtection="1">
      <alignment horizontal="center" vertical="center" shrinkToFit="1" readingOrder="2"/>
      <protection locked="0"/>
    </xf>
    <xf numFmtId="0" fontId="55" fillId="13" borderId="48" xfId="11" applyFont="1" applyFill="1" applyBorder="1" applyAlignment="1" applyProtection="1">
      <alignment horizontal="center" vertical="center" textRotation="90" wrapText="1" readingOrder="2"/>
      <protection locked="0"/>
    </xf>
    <xf numFmtId="0" fontId="55" fillId="13" borderId="39" xfId="11" applyFont="1" applyFill="1" applyBorder="1" applyAlignment="1" applyProtection="1">
      <alignment horizontal="center" vertical="center" textRotation="90" wrapText="1" readingOrder="2"/>
      <protection locked="0"/>
    </xf>
    <xf numFmtId="0" fontId="55" fillId="13" borderId="68" xfId="11" applyFont="1" applyFill="1" applyBorder="1" applyAlignment="1" applyProtection="1">
      <alignment horizontal="center" vertical="center" textRotation="90" wrapText="1" readingOrder="2"/>
      <protection locked="0"/>
    </xf>
    <xf numFmtId="0" fontId="33" fillId="13" borderId="113" xfId="11" applyFont="1" applyFill="1" applyBorder="1" applyAlignment="1" applyProtection="1">
      <alignment horizontal="center" vertical="center" textRotation="90" wrapText="1" readingOrder="2"/>
      <protection locked="0"/>
    </xf>
    <xf numFmtId="0" fontId="33" fillId="13" borderId="114" xfId="11" applyFont="1" applyFill="1" applyBorder="1" applyAlignment="1" applyProtection="1">
      <alignment horizontal="center" vertical="center" textRotation="90" wrapText="1" readingOrder="2"/>
      <protection locked="0"/>
    </xf>
    <xf numFmtId="0" fontId="33" fillId="13" borderId="104" xfId="11" applyFont="1" applyFill="1" applyBorder="1" applyAlignment="1" applyProtection="1">
      <alignment horizontal="center" vertical="center" textRotation="90" wrapText="1" readingOrder="2"/>
      <protection locked="0"/>
    </xf>
    <xf numFmtId="0" fontId="32" fillId="10" borderId="7" xfId="11" applyFont="1" applyFill="1" applyBorder="1" applyAlignment="1" applyProtection="1">
      <alignment horizontal="center" vertical="center" wrapText="1" readingOrder="2"/>
      <protection locked="0"/>
    </xf>
    <xf numFmtId="0" fontId="32" fillId="10" borderId="31" xfId="11" applyFont="1" applyFill="1" applyBorder="1" applyAlignment="1" applyProtection="1">
      <alignment horizontal="center" vertical="center" wrapText="1" readingOrder="2"/>
      <protection locked="0"/>
    </xf>
    <xf numFmtId="0" fontId="32" fillId="10" borderId="26" xfId="11" applyFont="1" applyFill="1" applyBorder="1" applyAlignment="1" applyProtection="1">
      <alignment horizontal="center" vertical="center" wrapText="1" readingOrder="2"/>
      <protection locked="0"/>
    </xf>
    <xf numFmtId="0" fontId="241" fillId="62" borderId="8" xfId="6" applyFont="1" applyFill="1" applyBorder="1" applyAlignment="1" applyProtection="1">
      <alignment horizontal="center" vertical="center" textRotation="90" shrinkToFit="1"/>
      <protection locked="0"/>
    </xf>
    <xf numFmtId="0" fontId="44" fillId="63" borderId="76" xfId="14" applyFont="1" applyFill="1" applyBorder="1" applyAlignment="1" applyProtection="1">
      <alignment horizontal="center" vertical="center" textRotation="90" shrinkToFit="1" readingOrder="2"/>
      <protection locked="0"/>
    </xf>
    <xf numFmtId="0" fontId="44" fillId="63" borderId="60" xfId="14" applyFont="1" applyFill="1" applyBorder="1" applyAlignment="1" applyProtection="1">
      <alignment horizontal="center" vertical="center" textRotation="90" shrinkToFit="1" readingOrder="2"/>
      <protection locked="0"/>
    </xf>
    <xf numFmtId="0" fontId="44" fillId="63" borderId="3" xfId="14" applyFont="1" applyFill="1" applyBorder="1" applyAlignment="1" applyProtection="1">
      <alignment horizontal="center" vertical="center" textRotation="90" shrinkToFit="1" readingOrder="2"/>
      <protection locked="0"/>
    </xf>
    <xf numFmtId="0" fontId="44" fillId="63" borderId="40" xfId="14" applyFont="1" applyFill="1" applyBorder="1" applyAlignment="1" applyProtection="1">
      <alignment horizontal="center" vertical="center" textRotation="90" shrinkToFit="1" readingOrder="2"/>
      <protection locked="0"/>
    </xf>
    <xf numFmtId="0" fontId="44" fillId="62" borderId="53" xfId="14" applyFont="1" applyFill="1" applyBorder="1" applyAlignment="1" applyProtection="1">
      <alignment horizontal="center" vertical="center" shrinkToFit="1" readingOrder="2"/>
      <protection locked="0"/>
    </xf>
    <xf numFmtId="0" fontId="44" fillId="62" borderId="31" xfId="14" applyFont="1" applyFill="1" applyBorder="1" applyAlignment="1" applyProtection="1">
      <alignment horizontal="center" vertical="center" shrinkToFit="1" readingOrder="2"/>
      <protection locked="0"/>
    </xf>
    <xf numFmtId="0" fontId="44" fillId="62" borderId="198" xfId="14" applyFont="1" applyFill="1" applyBorder="1" applyAlignment="1" applyProtection="1">
      <alignment horizontal="center" vertical="center" shrinkToFit="1" readingOrder="2"/>
      <protection locked="0"/>
    </xf>
    <xf numFmtId="0" fontId="44" fillId="63" borderId="199" xfId="14" applyFont="1" applyFill="1" applyBorder="1" applyAlignment="1" applyProtection="1">
      <alignment horizontal="center" vertical="center" shrinkToFit="1" readingOrder="2"/>
      <protection locked="0"/>
    </xf>
    <xf numFmtId="0" fontId="44" fillId="19" borderId="73" xfId="14" applyFont="1" applyFill="1" applyBorder="1" applyAlignment="1" applyProtection="1">
      <alignment horizontal="center" vertical="center" textRotation="90" shrinkToFit="1" readingOrder="2"/>
      <protection locked="0"/>
    </xf>
    <xf numFmtId="0" fontId="44" fillId="19" borderId="203" xfId="14" applyFont="1" applyFill="1" applyBorder="1" applyAlignment="1" applyProtection="1">
      <alignment horizontal="center" vertical="center" textRotation="90" shrinkToFit="1" readingOrder="2"/>
      <protection locked="0"/>
    </xf>
    <xf numFmtId="0" fontId="44" fillId="19" borderId="57" xfId="14" applyFont="1" applyFill="1" applyBorder="1" applyAlignment="1" applyProtection="1">
      <alignment horizontal="center" vertical="center" textRotation="90" shrinkToFit="1" readingOrder="2"/>
      <protection locked="0"/>
    </xf>
    <xf numFmtId="0" fontId="44" fillId="13" borderId="39" xfId="14" applyFont="1" applyFill="1" applyBorder="1" applyAlignment="1" applyProtection="1">
      <alignment horizontal="center" vertical="center" textRotation="90" shrinkToFit="1" readingOrder="2"/>
      <protection locked="0"/>
    </xf>
    <xf numFmtId="0" fontId="44" fillId="13" borderId="40" xfId="14" applyFont="1" applyFill="1" applyBorder="1" applyAlignment="1" applyProtection="1">
      <alignment horizontal="center" vertical="center" textRotation="90" shrinkToFit="1" readingOrder="2"/>
      <protection locked="0"/>
    </xf>
    <xf numFmtId="0" fontId="30" fillId="13" borderId="38" xfId="14" applyFont="1" applyFill="1" applyBorder="1" applyAlignment="1" applyProtection="1">
      <alignment horizontal="center" vertical="center" textRotation="90" shrinkToFit="1" readingOrder="2"/>
      <protection locked="0"/>
    </xf>
    <xf numFmtId="0" fontId="30" fillId="13" borderId="114" xfId="14" applyFont="1" applyFill="1" applyBorder="1" applyAlignment="1" applyProtection="1">
      <alignment horizontal="center" vertical="center" textRotation="90" shrinkToFit="1" readingOrder="2"/>
      <protection locked="0"/>
    </xf>
    <xf numFmtId="0" fontId="30" fillId="13" borderId="61" xfId="14" applyFont="1" applyFill="1" applyBorder="1" applyAlignment="1" applyProtection="1">
      <alignment horizontal="center" vertical="center" textRotation="90" shrinkToFit="1" readingOrder="2"/>
      <protection locked="0"/>
    </xf>
    <xf numFmtId="0" fontId="241" fillId="62" borderId="27" xfId="6" applyFont="1" applyFill="1" applyBorder="1" applyAlignment="1" applyProtection="1">
      <alignment horizontal="center" vertical="center" textRotation="90" shrinkToFit="1"/>
      <protection locked="0"/>
    </xf>
    <xf numFmtId="0" fontId="28" fillId="13" borderId="3" xfId="6" applyFont="1" applyFill="1" applyBorder="1" applyAlignment="1" applyProtection="1">
      <alignment horizontal="center" vertical="center" textRotation="90" shrinkToFit="1" readingOrder="2"/>
      <protection locked="0"/>
    </xf>
    <xf numFmtId="0" fontId="28" fillId="13" borderId="39" xfId="6" applyFont="1" applyFill="1" applyBorder="1" applyAlignment="1" applyProtection="1">
      <alignment horizontal="center" vertical="center" textRotation="90" shrinkToFit="1" readingOrder="2"/>
      <protection locked="0"/>
    </xf>
    <xf numFmtId="0" fontId="28" fillId="13" borderId="7" xfId="6" applyFont="1" applyFill="1" applyBorder="1" applyAlignment="1" applyProtection="1">
      <alignment horizontal="center" vertical="center" shrinkToFit="1" readingOrder="2"/>
      <protection locked="0"/>
    </xf>
    <xf numFmtId="0" fontId="28" fillId="13" borderId="26" xfId="6" applyFont="1" applyFill="1" applyBorder="1" applyAlignment="1" applyProtection="1">
      <alignment horizontal="center" vertical="center" shrinkToFit="1" readingOrder="2"/>
      <protection locked="0"/>
    </xf>
    <xf numFmtId="0" fontId="28" fillId="13" borderId="68" xfId="6" applyFont="1" applyFill="1" applyBorder="1" applyAlignment="1" applyProtection="1">
      <alignment horizontal="center" vertical="center" textRotation="90" shrinkToFit="1" readingOrder="2"/>
      <protection locked="0"/>
    </xf>
    <xf numFmtId="0" fontId="90" fillId="13" borderId="47" xfId="11" applyFont="1" applyFill="1" applyBorder="1" applyAlignment="1" applyProtection="1">
      <alignment horizontal="center" vertical="center" textRotation="90" wrapText="1" readingOrder="2"/>
      <protection locked="0"/>
    </xf>
    <xf numFmtId="0" fontId="90" fillId="13" borderId="54" xfId="11" applyFont="1" applyFill="1" applyBorder="1" applyAlignment="1" applyProtection="1">
      <alignment horizontal="center" vertical="center" textRotation="90" wrapText="1" readingOrder="2"/>
      <protection locked="0"/>
    </xf>
    <xf numFmtId="0" fontId="90" fillId="13" borderId="88" xfId="11" applyFont="1" applyFill="1" applyBorder="1" applyAlignment="1" applyProtection="1">
      <alignment horizontal="center" vertical="center" textRotation="90" wrapText="1" readingOrder="2"/>
      <protection locked="0"/>
    </xf>
    <xf numFmtId="0" fontId="32" fillId="10" borderId="96" xfId="11" applyFont="1" applyFill="1" applyBorder="1" applyAlignment="1" applyProtection="1">
      <alignment horizontal="center" vertical="center" wrapText="1" readingOrder="2"/>
      <protection locked="0"/>
    </xf>
    <xf numFmtId="0" fontId="32" fillId="10" borderId="35" xfId="11" applyFont="1" applyFill="1" applyBorder="1" applyAlignment="1" applyProtection="1">
      <alignment horizontal="center" vertical="center" wrapText="1" readingOrder="2"/>
      <protection locked="0"/>
    </xf>
    <xf numFmtId="0" fontId="32" fillId="10" borderId="95" xfId="11" applyFont="1" applyFill="1" applyBorder="1" applyAlignment="1" applyProtection="1">
      <alignment horizontal="center" vertical="center" wrapText="1" readingOrder="2"/>
      <protection locked="0"/>
    </xf>
    <xf numFmtId="0" fontId="33" fillId="13" borderId="106" xfId="11" applyFont="1" applyFill="1" applyBorder="1" applyAlignment="1" applyProtection="1">
      <alignment horizontal="center" vertical="center" textRotation="90" wrapText="1" readingOrder="2"/>
      <protection locked="0"/>
    </xf>
    <xf numFmtId="0" fontId="33" fillId="13" borderId="103" xfId="11" applyFont="1" applyFill="1" applyBorder="1" applyAlignment="1" applyProtection="1">
      <alignment horizontal="center" vertical="center" textRotation="90" wrapText="1" readingOrder="2"/>
      <protection locked="0"/>
    </xf>
    <xf numFmtId="0" fontId="33" fillId="13" borderId="92" xfId="11" applyFont="1" applyFill="1" applyBorder="1" applyAlignment="1" applyProtection="1">
      <alignment horizontal="center" vertical="center" textRotation="90" wrapText="1" readingOrder="2"/>
      <protection locked="0"/>
    </xf>
    <xf numFmtId="0" fontId="28" fillId="13" borderId="1" xfId="6" applyFont="1" applyFill="1" applyBorder="1" applyAlignment="1" applyProtection="1">
      <alignment horizontal="center" vertical="center" wrapText="1" readingOrder="2"/>
      <protection locked="0"/>
    </xf>
    <xf numFmtId="0" fontId="28" fillId="13" borderId="2" xfId="6" applyFont="1" applyFill="1" applyBorder="1" applyAlignment="1" applyProtection="1">
      <alignment horizontal="center" vertical="center" wrapText="1" readingOrder="2"/>
      <protection locked="0"/>
    </xf>
    <xf numFmtId="0" fontId="28" fillId="13" borderId="65" xfId="6" applyFont="1" applyFill="1" applyBorder="1" applyAlignment="1" applyProtection="1">
      <alignment horizontal="center" vertical="center" wrapText="1" readingOrder="2"/>
      <protection locked="0"/>
    </xf>
    <xf numFmtId="0" fontId="28" fillId="13" borderId="28" xfId="6" applyFont="1" applyFill="1" applyBorder="1" applyAlignment="1" applyProtection="1">
      <alignment horizontal="center" vertical="center" wrapText="1" readingOrder="2"/>
      <protection locked="0"/>
    </xf>
    <xf numFmtId="0" fontId="28" fillId="13" borderId="0" xfId="6" applyFont="1" applyFill="1" applyAlignment="1" applyProtection="1">
      <alignment horizontal="center" vertical="center" wrapText="1" readingOrder="2"/>
      <protection locked="0"/>
    </xf>
    <xf numFmtId="0" fontId="28" fillId="13" borderId="29" xfId="6" applyFont="1" applyFill="1" applyBorder="1" applyAlignment="1" applyProtection="1">
      <alignment horizontal="center" vertical="center" wrapText="1" readingOrder="2"/>
      <protection locked="0"/>
    </xf>
    <xf numFmtId="0" fontId="28" fillId="13" borderId="41" xfId="6" applyFont="1" applyFill="1" applyBorder="1" applyAlignment="1" applyProtection="1">
      <alignment horizontal="center" vertical="center" wrapText="1" readingOrder="2"/>
      <protection locked="0"/>
    </xf>
    <xf numFmtId="0" fontId="28" fillId="13" borderId="101" xfId="6" applyFont="1" applyFill="1" applyBorder="1" applyAlignment="1" applyProtection="1">
      <alignment horizontal="center" vertical="center" wrapText="1" readingOrder="2"/>
      <protection locked="0"/>
    </xf>
    <xf numFmtId="0" fontId="28" fillId="13" borderId="55" xfId="6" applyFont="1" applyFill="1" applyBorder="1" applyAlignment="1" applyProtection="1">
      <alignment horizontal="center" vertical="center" wrapText="1" readingOrder="2"/>
      <protection locked="0"/>
    </xf>
    <xf numFmtId="0" fontId="44" fillId="13" borderId="34" xfId="14" applyFont="1" applyFill="1" applyBorder="1" applyAlignment="1" applyProtection="1">
      <alignment horizontal="center" vertical="center" textRotation="90" readingOrder="2"/>
      <protection locked="0"/>
    </xf>
    <xf numFmtId="0" fontId="44" fillId="13" borderId="53" xfId="14" applyFont="1" applyFill="1" applyBorder="1" applyAlignment="1" applyProtection="1">
      <alignment horizontal="center" vertical="center" textRotation="90" readingOrder="2"/>
      <protection locked="0"/>
    </xf>
    <xf numFmtId="0" fontId="44" fillId="13" borderId="34" xfId="14" applyFont="1" applyFill="1" applyBorder="1" applyAlignment="1" applyProtection="1">
      <alignment horizontal="center" vertical="center" shrinkToFit="1"/>
      <protection locked="0"/>
    </xf>
    <xf numFmtId="0" fontId="44" fillId="13" borderId="35" xfId="14" applyFont="1" applyFill="1" applyBorder="1" applyAlignment="1" applyProtection="1">
      <alignment horizontal="center" vertical="center" shrinkToFit="1"/>
      <protection locked="0"/>
    </xf>
    <xf numFmtId="0" fontId="44" fillId="13" borderId="193" xfId="14" applyFont="1" applyFill="1" applyBorder="1" applyAlignment="1" applyProtection="1">
      <alignment horizontal="center" vertical="center" shrinkToFit="1"/>
      <protection locked="0"/>
    </xf>
    <xf numFmtId="0" fontId="44" fillId="13" borderId="194" xfId="14" applyFont="1" applyFill="1" applyBorder="1" applyAlignment="1" applyProtection="1">
      <alignment horizontal="center" vertical="center" textRotation="90" shrinkToFit="1"/>
      <protection locked="0"/>
    </xf>
    <xf numFmtId="0" fontId="44" fillId="13" borderId="200" xfId="14" applyFont="1" applyFill="1" applyBorder="1" applyAlignment="1" applyProtection="1">
      <alignment horizontal="center" vertical="center" textRotation="90" shrinkToFit="1"/>
      <protection locked="0"/>
    </xf>
    <xf numFmtId="0" fontId="44" fillId="13" borderId="59" xfId="14" applyFont="1" applyFill="1" applyBorder="1" applyAlignment="1" applyProtection="1">
      <alignment horizontal="center" vertical="center" textRotation="90" shrinkToFit="1"/>
      <protection locked="0"/>
    </xf>
    <xf numFmtId="0" fontId="44" fillId="13" borderId="194" xfId="14" applyFont="1" applyFill="1" applyBorder="1" applyAlignment="1" applyProtection="1">
      <alignment horizontal="center" vertical="center" textRotation="90" shrinkToFit="1" readingOrder="2"/>
      <protection locked="0"/>
    </xf>
    <xf numFmtId="0" fontId="44" fillId="13" borderId="200" xfId="14" applyFont="1" applyFill="1" applyBorder="1" applyAlignment="1" applyProtection="1">
      <alignment horizontal="center" vertical="center" textRotation="90" shrinkToFit="1" readingOrder="2"/>
      <protection locked="0"/>
    </xf>
    <xf numFmtId="0" fontId="44" fillId="13" borderId="59" xfId="14" applyFont="1" applyFill="1" applyBorder="1" applyAlignment="1" applyProtection="1">
      <alignment horizontal="center" vertical="center" textRotation="90" shrinkToFit="1" readingOrder="2"/>
      <protection locked="0"/>
    </xf>
    <xf numFmtId="0" fontId="44" fillId="13" borderId="195" xfId="14" applyFont="1" applyFill="1" applyBorder="1" applyAlignment="1" applyProtection="1">
      <alignment horizontal="center" vertical="center" shrinkToFit="1" readingOrder="2"/>
      <protection locked="0"/>
    </xf>
    <xf numFmtId="0" fontId="44" fillId="13" borderId="20" xfId="14" applyFont="1" applyFill="1" applyBorder="1" applyAlignment="1" applyProtection="1">
      <alignment horizontal="center" vertical="center" shrinkToFit="1" readingOrder="2"/>
      <protection locked="0"/>
    </xf>
    <xf numFmtId="0" fontId="44" fillId="13" borderId="196" xfId="14" applyFont="1" applyFill="1" applyBorder="1" applyAlignment="1" applyProtection="1">
      <alignment horizontal="center" vertical="center" shrinkToFit="1" readingOrder="2"/>
      <protection locked="0"/>
    </xf>
    <xf numFmtId="0" fontId="44" fillId="13" borderId="201" xfId="14" applyFont="1" applyFill="1" applyBorder="1" applyAlignment="1" applyProtection="1">
      <alignment horizontal="center" vertical="center" shrinkToFit="1" readingOrder="2"/>
      <protection locked="0"/>
    </xf>
    <xf numFmtId="0" fontId="44" fillId="13" borderId="0" xfId="14" applyFont="1" applyFill="1" applyAlignment="1" applyProtection="1">
      <alignment horizontal="center" vertical="center" shrinkToFit="1" readingOrder="2"/>
      <protection locked="0"/>
    </xf>
    <xf numFmtId="0" fontId="44" fillId="13" borderId="74" xfId="14" applyFont="1" applyFill="1" applyBorder="1" applyAlignment="1" applyProtection="1">
      <alignment horizontal="center" vertical="center" shrinkToFit="1" readingOrder="2"/>
      <protection locked="0"/>
    </xf>
    <xf numFmtId="0" fontId="44" fillId="13" borderId="204" xfId="14" applyFont="1" applyFill="1" applyBorder="1" applyAlignment="1" applyProtection="1">
      <alignment horizontal="center" vertical="center" shrinkToFit="1" readingOrder="2"/>
      <protection locked="0"/>
    </xf>
    <xf numFmtId="0" fontId="44" fillId="13" borderId="101" xfId="14" applyFont="1" applyFill="1" applyBorder="1" applyAlignment="1" applyProtection="1">
      <alignment horizontal="center" vertical="center" shrinkToFit="1" readingOrder="2"/>
      <protection locked="0"/>
    </xf>
    <xf numFmtId="0" fontId="44" fillId="13" borderId="58" xfId="14" applyFont="1" applyFill="1" applyBorder="1" applyAlignment="1" applyProtection="1">
      <alignment horizontal="center" vertical="center" shrinkToFit="1" readingOrder="2"/>
      <protection locked="0"/>
    </xf>
    <xf numFmtId="0" fontId="44" fillId="13" borderId="197" xfId="14" applyFont="1" applyFill="1" applyBorder="1" applyAlignment="1" applyProtection="1">
      <alignment horizontal="center" vertical="center" textRotation="90" shrinkToFit="1" readingOrder="2"/>
      <protection locked="0"/>
    </xf>
    <xf numFmtId="0" fontId="44" fillId="13" borderId="202" xfId="14" applyFont="1" applyFill="1" applyBorder="1" applyAlignment="1" applyProtection="1">
      <alignment horizontal="center" vertical="center" textRotation="90" shrinkToFit="1" readingOrder="2"/>
      <protection locked="0"/>
    </xf>
    <xf numFmtId="0" fontId="44" fillId="13" borderId="60" xfId="14" applyFont="1" applyFill="1" applyBorder="1" applyAlignment="1" applyProtection="1">
      <alignment horizontal="center" vertical="center" textRotation="90" shrinkToFit="1" readingOrder="2"/>
      <protection locked="0"/>
    </xf>
    <xf numFmtId="0" fontId="44" fillId="13" borderId="19" xfId="14" applyFont="1" applyFill="1" applyBorder="1" applyAlignment="1" applyProtection="1">
      <alignment horizontal="center" vertical="center" textRotation="90" shrinkToFit="1" readingOrder="2"/>
      <protection locked="0"/>
    </xf>
    <xf numFmtId="0" fontId="44" fillId="13" borderId="195" xfId="14" applyFont="1" applyFill="1" applyBorder="1" applyAlignment="1" applyProtection="1">
      <alignment horizontal="center" vertical="center" shrinkToFit="1"/>
      <protection locked="0"/>
    </xf>
    <xf numFmtId="0" fontId="44" fillId="13" borderId="20" xfId="14" applyFont="1" applyFill="1" applyBorder="1" applyAlignment="1" applyProtection="1">
      <alignment horizontal="center" vertical="center" shrinkToFit="1"/>
      <protection locked="0"/>
    </xf>
    <xf numFmtId="0" fontId="44" fillId="13" borderId="24" xfId="14" applyFont="1" applyFill="1" applyBorder="1" applyAlignment="1" applyProtection="1">
      <alignment horizontal="center" vertical="center" shrinkToFit="1"/>
      <protection locked="0"/>
    </xf>
    <xf numFmtId="0" fontId="28" fillId="13" borderId="22" xfId="6" applyFont="1" applyFill="1" applyBorder="1" applyAlignment="1" applyProtection="1">
      <alignment horizontal="center" vertical="center" textRotation="90" wrapText="1" readingOrder="2"/>
      <protection locked="0"/>
    </xf>
    <xf numFmtId="0" fontId="28" fillId="13" borderId="8" xfId="6" applyFont="1" applyFill="1" applyBorder="1" applyAlignment="1" applyProtection="1">
      <alignment horizontal="center" vertical="center" textRotation="90" wrapText="1" readingOrder="2"/>
      <protection locked="0"/>
    </xf>
    <xf numFmtId="0" fontId="28" fillId="13" borderId="70" xfId="6" applyFont="1" applyFill="1" applyBorder="1" applyAlignment="1" applyProtection="1">
      <alignment horizontal="center" vertical="center" textRotation="90" wrapText="1" readingOrder="2"/>
      <protection locked="0"/>
    </xf>
    <xf numFmtId="0" fontId="28" fillId="13" borderId="96" xfId="6" applyFont="1" applyFill="1" applyBorder="1" applyAlignment="1" applyProtection="1">
      <alignment horizontal="center" vertical="center" wrapText="1" readingOrder="2"/>
      <protection locked="0"/>
    </xf>
    <xf numFmtId="0" fontId="28" fillId="13" borderId="35" xfId="6" applyFont="1" applyFill="1" applyBorder="1" applyAlignment="1" applyProtection="1">
      <alignment horizontal="center" vertical="center" wrapText="1" readingOrder="2"/>
      <protection locked="0"/>
    </xf>
    <xf numFmtId="0" fontId="28" fillId="13" borderId="95" xfId="6" applyFont="1" applyFill="1" applyBorder="1" applyAlignment="1" applyProtection="1">
      <alignment horizontal="center" vertical="center" wrapText="1" readingOrder="2"/>
      <protection locked="0"/>
    </xf>
    <xf numFmtId="0" fontId="28" fillId="13" borderId="48" xfId="6" applyFont="1" applyFill="1" applyBorder="1" applyAlignment="1" applyProtection="1">
      <alignment horizontal="center" vertical="center" textRotation="90" shrinkToFit="1" readingOrder="2"/>
      <protection locked="0"/>
    </xf>
    <xf numFmtId="0" fontId="28" fillId="13" borderId="19" xfId="6" applyFont="1" applyFill="1" applyBorder="1" applyAlignment="1" applyProtection="1">
      <alignment horizontal="center" vertical="center" wrapText="1" readingOrder="2"/>
      <protection locked="0"/>
    </xf>
    <xf numFmtId="0" fontId="28" fillId="13" borderId="20" xfId="6" applyFont="1" applyFill="1" applyBorder="1" applyAlignment="1" applyProtection="1">
      <alignment horizontal="center" vertical="center" wrapText="1" readingOrder="2"/>
      <protection locked="0"/>
    </xf>
    <xf numFmtId="0" fontId="24" fillId="13" borderId="94" xfId="6" applyFont="1" applyFill="1" applyBorder="1" applyAlignment="1" applyProtection="1">
      <alignment horizontal="center" vertical="center" textRotation="90" wrapText="1" readingOrder="2"/>
      <protection locked="0"/>
    </xf>
    <xf numFmtId="0" fontId="24" fillId="13" borderId="99" xfId="6" applyFont="1" applyFill="1" applyBorder="1" applyAlignment="1" applyProtection="1">
      <alignment horizontal="center" vertical="center" textRotation="90" wrapText="1" readingOrder="2"/>
      <protection locked="0"/>
    </xf>
    <xf numFmtId="0" fontId="33" fillId="13" borderId="18" xfId="11" applyFont="1" applyFill="1" applyBorder="1" applyAlignment="1" applyProtection="1">
      <alignment horizontal="center" vertical="center" textRotation="90" wrapText="1" readingOrder="2"/>
      <protection locked="0"/>
    </xf>
    <xf numFmtId="0" fontId="33" fillId="13" borderId="27" xfId="11" applyFont="1" applyFill="1" applyBorder="1" applyAlignment="1" applyProtection="1">
      <alignment horizontal="center" vertical="center" textRotation="90" wrapText="1" readingOrder="2"/>
      <protection locked="0"/>
    </xf>
    <xf numFmtId="0" fontId="33" fillId="13" borderId="69" xfId="11" applyFont="1" applyFill="1" applyBorder="1" applyAlignment="1" applyProtection="1">
      <alignment horizontal="center" vertical="center" textRotation="90" wrapText="1" readingOrder="2"/>
      <protection locked="0"/>
    </xf>
    <xf numFmtId="0" fontId="33" fillId="10" borderId="19" xfId="11" applyFont="1" applyFill="1" applyBorder="1" applyAlignment="1" applyProtection="1">
      <alignment horizontal="center" vertical="center" wrapText="1" readingOrder="2"/>
      <protection locked="0"/>
    </xf>
    <xf numFmtId="0" fontId="33" fillId="10" borderId="20" xfId="11" applyFont="1" applyFill="1" applyBorder="1" applyAlignment="1" applyProtection="1">
      <alignment horizontal="center" vertical="center" wrapText="1" readingOrder="2"/>
      <protection locked="0"/>
    </xf>
    <xf numFmtId="0" fontId="33" fillId="10" borderId="21" xfId="11" applyFont="1" applyFill="1" applyBorder="1" applyAlignment="1" applyProtection="1">
      <alignment horizontal="center" vertical="center" wrapText="1" readingOrder="2"/>
      <protection locked="0"/>
    </xf>
    <xf numFmtId="0" fontId="33" fillId="10" borderId="28" xfId="11" applyFont="1" applyFill="1" applyBorder="1" applyAlignment="1" applyProtection="1">
      <alignment horizontal="center" vertical="center" wrapText="1" readingOrder="2"/>
      <protection locked="0"/>
    </xf>
    <xf numFmtId="0" fontId="33" fillId="10" borderId="0" xfId="11" applyFont="1" applyFill="1" applyAlignment="1" applyProtection="1">
      <alignment horizontal="center" vertical="center" wrapText="1" readingOrder="2"/>
      <protection locked="0"/>
    </xf>
    <xf numFmtId="0" fontId="33" fillId="10" borderId="29" xfId="11" applyFont="1" applyFill="1" applyBorder="1" applyAlignment="1" applyProtection="1">
      <alignment horizontal="center" vertical="center" wrapText="1" readingOrder="2"/>
      <protection locked="0"/>
    </xf>
    <xf numFmtId="0" fontId="33" fillId="10" borderId="66" xfId="11" applyFont="1" applyFill="1" applyBorder="1" applyAlignment="1" applyProtection="1">
      <alignment horizontal="center" vertical="center" wrapText="1" readingOrder="2"/>
      <protection locked="0"/>
    </xf>
    <xf numFmtId="0" fontId="33" fillId="10" borderId="42" xfId="11" applyFont="1" applyFill="1" applyBorder="1" applyAlignment="1" applyProtection="1">
      <alignment horizontal="center" vertical="center" wrapText="1" readingOrder="2"/>
      <protection locked="0"/>
    </xf>
    <xf numFmtId="0" fontId="33" fillId="10" borderId="67" xfId="11" applyFont="1" applyFill="1" applyBorder="1" applyAlignment="1" applyProtection="1">
      <alignment horizontal="center" vertical="center" wrapText="1" readingOrder="2"/>
      <protection locked="0"/>
    </xf>
    <xf numFmtId="0" fontId="33" fillId="13" borderId="22" xfId="11" applyFont="1" applyFill="1" applyBorder="1" applyAlignment="1" applyProtection="1">
      <alignment horizontal="center" vertical="center" wrapText="1" readingOrder="2"/>
      <protection locked="0"/>
    </xf>
    <xf numFmtId="0" fontId="33" fillId="13" borderId="8" xfId="11" applyFont="1" applyFill="1" applyBorder="1" applyAlignment="1" applyProtection="1">
      <alignment horizontal="center" vertical="center" wrapText="1" readingOrder="2"/>
      <protection locked="0"/>
    </xf>
    <xf numFmtId="0" fontId="33" fillId="13" borderId="70" xfId="11" applyFont="1" applyFill="1" applyBorder="1" applyAlignment="1" applyProtection="1">
      <alignment horizontal="center" vertical="center" wrapText="1" readingOrder="2"/>
      <protection locked="0"/>
    </xf>
    <xf numFmtId="0" fontId="33" fillId="13" borderId="22" xfId="11" applyFont="1" applyFill="1" applyBorder="1" applyAlignment="1" applyProtection="1">
      <alignment horizontal="center" vertical="center" textRotation="90" wrapText="1" readingOrder="2"/>
      <protection locked="0"/>
    </xf>
    <xf numFmtId="0" fontId="33" fillId="13" borderId="8" xfId="11" applyFont="1" applyFill="1" applyBorder="1" applyAlignment="1" applyProtection="1">
      <alignment horizontal="center" vertical="center" textRotation="90" wrapText="1" readingOrder="2"/>
      <protection locked="0"/>
    </xf>
    <xf numFmtId="0" fontId="33" fillId="13" borderId="70" xfId="11" applyFont="1" applyFill="1" applyBorder="1" applyAlignment="1" applyProtection="1">
      <alignment horizontal="center" vertical="center" textRotation="90" wrapText="1" readingOrder="2"/>
      <protection locked="0"/>
    </xf>
    <xf numFmtId="0" fontId="33" fillId="13" borderId="23" xfId="11" applyFont="1" applyFill="1" applyBorder="1" applyAlignment="1" applyProtection="1">
      <alignment horizontal="center" vertical="center" textRotation="90" wrapText="1" readingOrder="2"/>
      <protection locked="0"/>
    </xf>
    <xf numFmtId="0" fontId="33" fillId="13" borderId="30" xfId="11" applyFont="1" applyFill="1" applyBorder="1" applyAlignment="1" applyProtection="1">
      <alignment horizontal="center" vertical="center" textRotation="90" wrapText="1" readingOrder="2"/>
      <protection locked="0"/>
    </xf>
    <xf numFmtId="0" fontId="33" fillId="13" borderId="71" xfId="11" applyFont="1" applyFill="1" applyBorder="1" applyAlignment="1" applyProtection="1">
      <alignment horizontal="center" vertical="center" textRotation="90" wrapText="1" readingOrder="2"/>
      <protection locked="0"/>
    </xf>
    <xf numFmtId="0" fontId="28" fillId="13" borderId="99" xfId="6" applyFont="1" applyFill="1" applyBorder="1" applyAlignment="1" applyProtection="1">
      <alignment horizontal="center" vertical="center" textRotation="90" shrinkToFit="1" readingOrder="2"/>
      <protection locked="0"/>
    </xf>
    <xf numFmtId="0" fontId="28" fillId="13" borderId="108" xfId="6" applyFont="1" applyFill="1" applyBorder="1" applyAlignment="1" applyProtection="1">
      <alignment horizontal="center" vertical="center" textRotation="90" shrinkToFit="1" readingOrder="2"/>
      <protection locked="0"/>
    </xf>
    <xf numFmtId="0" fontId="28" fillId="13" borderId="1" xfId="6" applyFont="1" applyFill="1" applyBorder="1" applyAlignment="1" applyProtection="1">
      <alignment horizontal="center" vertical="center" textRotation="90" shrinkToFit="1" readingOrder="2"/>
      <protection locked="0"/>
    </xf>
    <xf numFmtId="0" fontId="28" fillId="13" borderId="28" xfId="6" applyFont="1" applyFill="1" applyBorder="1" applyAlignment="1" applyProtection="1">
      <alignment horizontal="center" vertical="center" textRotation="90" shrinkToFit="1" readingOrder="2"/>
      <protection locked="0"/>
    </xf>
    <xf numFmtId="0" fontId="28" fillId="13" borderId="31" xfId="6" applyFont="1" applyFill="1" applyBorder="1" applyAlignment="1" applyProtection="1">
      <alignment horizontal="center" vertical="center" shrinkToFit="1" readingOrder="2"/>
      <protection locked="0"/>
    </xf>
    <xf numFmtId="0" fontId="19" fillId="13" borderId="8" xfId="1" applyFont="1" applyFill="1" applyBorder="1" applyAlignment="1" applyProtection="1">
      <alignment horizontal="center" vertical="center" textRotation="90" wrapText="1" readingOrder="2"/>
      <protection locked="0"/>
    </xf>
    <xf numFmtId="0" fontId="44" fillId="29" borderId="3" xfId="0" applyFont="1" applyFill="1" applyBorder="1" applyAlignment="1" applyProtection="1">
      <alignment horizontal="center" vertical="center" textRotation="90" shrinkToFit="1" readingOrder="2"/>
      <protection locked="0"/>
    </xf>
    <xf numFmtId="0" fontId="44" fillId="29" borderId="68" xfId="0" applyFont="1" applyFill="1" applyBorder="1" applyAlignment="1" applyProtection="1">
      <alignment horizontal="center" vertical="center" textRotation="90" shrinkToFit="1" readingOrder="2"/>
      <protection locked="0"/>
    </xf>
    <xf numFmtId="0" fontId="12" fillId="19" borderId="1" xfId="0" applyFont="1" applyFill="1" applyBorder="1" applyAlignment="1" applyProtection="1">
      <alignment horizontal="center" vertical="center" textRotation="90" shrinkToFit="1" readingOrder="2"/>
      <protection locked="0"/>
    </xf>
    <xf numFmtId="0" fontId="12" fillId="19" borderId="28" xfId="0" applyFont="1" applyFill="1" applyBorder="1" applyAlignment="1" applyProtection="1">
      <alignment horizontal="center" vertical="center" textRotation="90" shrinkToFit="1" readingOrder="2"/>
      <protection locked="0"/>
    </xf>
    <xf numFmtId="0" fontId="17" fillId="0" borderId="37" xfId="1" applyFont="1" applyBorder="1" applyAlignment="1" applyProtection="1">
      <alignment horizontal="center" vertical="center" textRotation="90" shrinkToFit="1"/>
      <protection locked="0"/>
    </xf>
    <xf numFmtId="0" fontId="17" fillId="0" borderId="147" xfId="1" applyFont="1" applyBorder="1" applyAlignment="1" applyProtection="1">
      <alignment horizontal="center" vertical="center" textRotation="90" shrinkToFit="1"/>
      <protection locked="0"/>
    </xf>
    <xf numFmtId="0" fontId="17" fillId="0" borderId="3" xfId="1" applyFont="1" applyBorder="1" applyAlignment="1" applyProtection="1">
      <alignment horizontal="center" vertical="center" textRotation="90" shrinkToFit="1"/>
      <protection locked="0"/>
    </xf>
    <xf numFmtId="0" fontId="17" fillId="0" borderId="146" xfId="1" applyFont="1" applyBorder="1" applyAlignment="1" applyProtection="1">
      <alignment horizontal="center" vertical="center" textRotation="90" shrinkToFit="1"/>
      <protection locked="0"/>
    </xf>
    <xf numFmtId="0" fontId="24" fillId="0" borderId="89" xfId="1" applyFont="1" applyBorder="1" applyAlignment="1" applyProtection="1">
      <alignment horizontal="center" vertical="center" wrapText="1" readingOrder="2"/>
      <protection locked="0"/>
    </xf>
    <xf numFmtId="0" fontId="12" fillId="0" borderId="43" xfId="0" applyFont="1" applyBorder="1" applyAlignment="1" applyProtection="1">
      <alignment horizontal="center" vertical="center" textRotation="90" shrinkToFit="1" readingOrder="2"/>
      <protection locked="0"/>
    </xf>
    <xf numFmtId="0" fontId="25" fillId="11" borderId="8" xfId="0" applyFont="1" applyFill="1" applyBorder="1" applyAlignment="1" applyProtection="1">
      <alignment horizontal="center" vertical="center" shrinkToFit="1" readingOrder="2"/>
      <protection locked="0"/>
    </xf>
    <xf numFmtId="0" fontId="12" fillId="0" borderId="3" xfId="0" applyFont="1" applyBorder="1" applyAlignment="1" applyProtection="1">
      <alignment horizontal="center" vertical="center" textRotation="90" shrinkToFit="1" readingOrder="2"/>
      <protection locked="0"/>
    </xf>
    <xf numFmtId="0" fontId="12" fillId="0" borderId="39" xfId="0" applyFont="1" applyBorder="1" applyAlignment="1" applyProtection="1">
      <alignment horizontal="center" vertical="center" textRotation="90" shrinkToFit="1" readingOrder="2"/>
      <protection locked="0"/>
    </xf>
    <xf numFmtId="0" fontId="12" fillId="0" borderId="146" xfId="0" applyFont="1" applyBorder="1" applyAlignment="1" applyProtection="1">
      <alignment horizontal="center" vertical="center" textRotation="90" shrinkToFit="1" readingOrder="2"/>
      <protection locked="0"/>
    </xf>
    <xf numFmtId="0" fontId="12" fillId="18" borderId="43" xfId="0" applyFont="1" applyFill="1" applyBorder="1" applyAlignment="1" applyProtection="1">
      <alignment horizontal="center" vertical="center" textRotation="90" shrinkToFit="1" readingOrder="2"/>
      <protection locked="0"/>
    </xf>
    <xf numFmtId="0" fontId="12" fillId="13" borderId="43" xfId="0" applyFont="1" applyFill="1" applyBorder="1" applyAlignment="1" applyProtection="1">
      <alignment horizontal="center" vertical="center" textRotation="90" shrinkToFit="1" readingOrder="2"/>
      <protection locked="0"/>
    </xf>
    <xf numFmtId="0" fontId="12" fillId="19" borderId="43" xfId="0" applyFont="1" applyFill="1" applyBorder="1" applyAlignment="1" applyProtection="1">
      <alignment horizontal="center" vertical="center" textRotation="90" shrinkToFit="1" readingOrder="2"/>
      <protection locked="0"/>
    </xf>
    <xf numFmtId="0" fontId="12" fillId="20" borderId="43" xfId="0" applyFont="1" applyFill="1" applyBorder="1" applyAlignment="1" applyProtection="1">
      <alignment horizontal="center" vertical="center" textRotation="90" shrinkToFit="1" readingOrder="2"/>
      <protection locked="0"/>
    </xf>
    <xf numFmtId="0" fontId="13" fillId="10" borderId="18" xfId="0" applyFont="1" applyFill="1" applyBorder="1" applyAlignment="1" applyProtection="1">
      <alignment horizontal="center" vertical="center" textRotation="90" wrapText="1" readingOrder="2"/>
      <protection locked="0"/>
    </xf>
    <xf numFmtId="0" fontId="13" fillId="10" borderId="27" xfId="0" applyFont="1" applyFill="1" applyBorder="1" applyAlignment="1" applyProtection="1">
      <alignment horizontal="center" vertical="center" textRotation="90" wrapText="1" readingOrder="2"/>
      <protection locked="0"/>
    </xf>
    <xf numFmtId="0" fontId="13" fillId="10" borderId="37" xfId="0" applyFont="1" applyFill="1" applyBorder="1" applyAlignment="1" applyProtection="1">
      <alignment horizontal="center" vertical="center" textRotation="90" wrapText="1" readingOrder="2"/>
      <protection locked="0"/>
    </xf>
    <xf numFmtId="0" fontId="15" fillId="10" borderId="22" xfId="0" applyFont="1" applyFill="1" applyBorder="1" applyAlignment="1" applyProtection="1">
      <alignment horizontal="center" vertical="center" textRotation="90" wrapText="1" readingOrder="2"/>
      <protection locked="0"/>
    </xf>
    <xf numFmtId="0" fontId="15" fillId="10" borderId="8" xfId="0" applyFont="1" applyFill="1" applyBorder="1" applyAlignment="1" applyProtection="1">
      <alignment horizontal="center" vertical="center" textRotation="90" wrapText="1" readingOrder="2"/>
      <protection locked="0"/>
    </xf>
    <xf numFmtId="0" fontId="15" fillId="10" borderId="3" xfId="0" applyFont="1" applyFill="1" applyBorder="1" applyAlignment="1" applyProtection="1">
      <alignment horizontal="center" vertical="center" textRotation="90" wrapText="1" readingOrder="2"/>
      <protection locked="0"/>
    </xf>
    <xf numFmtId="0" fontId="15" fillId="10" borderId="23" xfId="0" applyFont="1" applyFill="1" applyBorder="1" applyAlignment="1" applyProtection="1">
      <alignment horizontal="center" vertical="center" textRotation="90" wrapText="1" readingOrder="2"/>
      <protection locked="0"/>
    </xf>
    <xf numFmtId="0" fontId="15" fillId="10" borderId="30" xfId="0" applyFont="1" applyFill="1" applyBorder="1" applyAlignment="1" applyProtection="1">
      <alignment horizontal="center" vertical="center" textRotation="90" wrapText="1" readingOrder="2"/>
      <protection locked="0"/>
    </xf>
    <xf numFmtId="0" fontId="15" fillId="10" borderId="38" xfId="0" applyFont="1" applyFill="1" applyBorder="1" applyAlignment="1" applyProtection="1">
      <alignment horizontal="center" vertical="center" textRotation="90" wrapText="1" readingOrder="2"/>
      <protection locked="0"/>
    </xf>
    <xf numFmtId="0" fontId="17" fillId="10" borderId="21" xfId="1" applyFont="1" applyFill="1" applyBorder="1" applyAlignment="1" applyProtection="1">
      <alignment horizontal="center" vertical="center" textRotation="90" wrapText="1" readingOrder="2"/>
      <protection locked="0"/>
    </xf>
    <xf numFmtId="0" fontId="17" fillId="10" borderId="29" xfId="1" applyFont="1" applyFill="1" applyBorder="1" applyAlignment="1" applyProtection="1">
      <alignment horizontal="center" vertical="center" textRotation="90" wrapText="1" readingOrder="2"/>
      <protection locked="0"/>
    </xf>
    <xf numFmtId="0" fontId="19" fillId="12" borderId="22" xfId="1" applyFont="1" applyFill="1" applyBorder="1" applyAlignment="1" applyProtection="1">
      <alignment horizontal="center" vertical="center" textRotation="90" readingOrder="2"/>
      <protection locked="0"/>
    </xf>
    <xf numFmtId="0" fontId="19" fillId="12" borderId="8" xfId="1" applyFont="1" applyFill="1" applyBorder="1" applyAlignment="1" applyProtection="1">
      <alignment horizontal="center" vertical="center" textRotation="90" readingOrder="2"/>
      <protection locked="0"/>
    </xf>
    <xf numFmtId="0" fontId="19" fillId="12" borderId="3" xfId="1" applyFont="1" applyFill="1" applyBorder="1" applyAlignment="1" applyProtection="1">
      <alignment horizontal="center" vertical="center" textRotation="90" readingOrder="2"/>
      <protection locked="0"/>
    </xf>
    <xf numFmtId="0" fontId="19" fillId="13" borderId="22" xfId="1" applyFont="1" applyFill="1" applyBorder="1" applyAlignment="1" applyProtection="1">
      <alignment horizontal="center" vertical="center" textRotation="90" wrapText="1" readingOrder="2"/>
      <protection locked="0"/>
    </xf>
    <xf numFmtId="0" fontId="21" fillId="11" borderId="22" xfId="1" applyFont="1" applyFill="1" applyBorder="1" applyAlignment="1" applyProtection="1">
      <alignment horizontal="center" vertical="center" textRotation="90" wrapText="1" readingOrder="2"/>
      <protection locked="0"/>
    </xf>
    <xf numFmtId="0" fontId="21" fillId="11" borderId="8" xfId="1" applyFont="1" applyFill="1" applyBorder="1" applyAlignment="1" applyProtection="1">
      <alignment horizontal="center" vertical="center" textRotation="90" wrapText="1" readingOrder="2"/>
      <protection locked="0"/>
    </xf>
    <xf numFmtId="0" fontId="44" fillId="30" borderId="3" xfId="0" applyFont="1" applyFill="1" applyBorder="1" applyAlignment="1" applyProtection="1">
      <alignment horizontal="center" vertical="center" textRotation="90" shrinkToFit="1" readingOrder="2"/>
      <protection locked="0"/>
    </xf>
    <xf numFmtId="0" fontId="44" fillId="30" borderId="68" xfId="0" applyFont="1" applyFill="1" applyBorder="1" applyAlignment="1" applyProtection="1">
      <alignment horizontal="center" vertical="center" textRotation="90" shrinkToFit="1" readingOrder="2"/>
      <protection locked="0"/>
    </xf>
    <xf numFmtId="0" fontId="19" fillId="17" borderId="8" xfId="1" applyFont="1" applyFill="1" applyBorder="1" applyAlignment="1" applyProtection="1">
      <alignment horizontal="center" vertical="center" textRotation="90" wrapText="1" readingOrder="2"/>
      <protection locked="0"/>
    </xf>
    <xf numFmtId="0" fontId="29" fillId="9" borderId="8" xfId="1" applyFont="1" applyFill="1" applyBorder="1" applyAlignment="1" applyProtection="1">
      <alignment horizontal="center" vertical="center" textRotation="90" wrapText="1" readingOrder="2"/>
      <protection locked="0"/>
    </xf>
    <xf numFmtId="0" fontId="29" fillId="9" borderId="3" xfId="1" applyFont="1" applyFill="1" applyBorder="1" applyAlignment="1" applyProtection="1">
      <alignment horizontal="center" vertical="center" textRotation="90" wrapText="1" readingOrder="2"/>
      <protection locked="0"/>
    </xf>
    <xf numFmtId="0" fontId="29" fillId="17" borderId="8" xfId="1" applyFont="1" applyFill="1" applyBorder="1" applyAlignment="1" applyProtection="1">
      <alignment horizontal="center" vertical="center" textRotation="90" wrapText="1" readingOrder="2"/>
      <protection locked="0"/>
    </xf>
    <xf numFmtId="0" fontId="29" fillId="10" borderId="8" xfId="1" applyFont="1" applyFill="1" applyBorder="1" applyAlignment="1" applyProtection="1">
      <alignment horizontal="center" vertical="center" textRotation="90" wrapText="1" readingOrder="2"/>
      <protection locked="0"/>
    </xf>
    <xf numFmtId="0" fontId="29" fillId="5" borderId="8" xfId="1" applyFont="1" applyFill="1" applyBorder="1" applyAlignment="1" applyProtection="1">
      <alignment horizontal="center" vertical="center" textRotation="90" wrapText="1" readingOrder="2"/>
      <protection locked="0"/>
    </xf>
    <xf numFmtId="0" fontId="29" fillId="5" borderId="3" xfId="1" applyFont="1" applyFill="1" applyBorder="1" applyAlignment="1" applyProtection="1">
      <alignment horizontal="center" vertical="center" textRotation="90" wrapText="1" readingOrder="2"/>
      <protection locked="0"/>
    </xf>
    <xf numFmtId="0" fontId="19" fillId="0" borderId="8" xfId="1" applyFont="1" applyBorder="1" applyAlignment="1" applyProtection="1">
      <alignment horizontal="center" vertical="center" textRotation="90" wrapText="1" readingOrder="2"/>
      <protection locked="0"/>
    </xf>
    <xf numFmtId="0" fontId="12" fillId="0" borderId="8" xfId="0" applyFont="1" applyBorder="1" applyAlignment="1" applyProtection="1">
      <alignment horizontal="center" vertical="center" shrinkToFit="1" readingOrder="2"/>
      <protection locked="0"/>
    </xf>
    <xf numFmtId="0" fontId="12" fillId="0" borderId="25" xfId="0" applyFont="1" applyBorder="1" applyAlignment="1" applyProtection="1">
      <alignment horizontal="center" vertical="center" shrinkToFit="1" readingOrder="2"/>
      <protection locked="0"/>
    </xf>
    <xf numFmtId="0" fontId="25" fillId="15" borderId="8" xfId="0" applyFont="1" applyFill="1" applyBorder="1" applyAlignment="1" applyProtection="1">
      <alignment horizontal="center" vertical="center" textRotation="90" shrinkToFit="1" readingOrder="2"/>
      <protection locked="0"/>
    </xf>
    <xf numFmtId="0" fontId="25" fillId="15" borderId="43" xfId="0" applyFont="1" applyFill="1" applyBorder="1" applyAlignment="1" applyProtection="1">
      <alignment horizontal="center" vertical="center" textRotation="90" shrinkToFit="1" readingOrder="2"/>
      <protection locked="0"/>
    </xf>
    <xf numFmtId="0" fontId="12" fillId="21" borderId="43" xfId="0" applyFont="1" applyFill="1" applyBorder="1" applyAlignment="1" applyProtection="1">
      <alignment horizontal="center" vertical="center" textRotation="90" shrinkToFit="1" readingOrder="2"/>
      <protection locked="0"/>
    </xf>
    <xf numFmtId="0" fontId="12" fillId="22" borderId="43" xfId="0" applyFont="1" applyFill="1" applyBorder="1" applyAlignment="1" applyProtection="1">
      <alignment horizontal="center" vertical="center" textRotation="90" shrinkToFit="1" readingOrder="2"/>
      <protection locked="0"/>
    </xf>
    <xf numFmtId="0" fontId="12" fillId="14" borderId="26" xfId="0" applyFont="1" applyFill="1" applyBorder="1" applyAlignment="1" applyProtection="1">
      <alignment horizontal="center" vertical="center" shrinkToFit="1"/>
      <protection locked="0"/>
    </xf>
    <xf numFmtId="0" fontId="12" fillId="14" borderId="8" xfId="0" applyFont="1" applyFill="1" applyBorder="1" applyAlignment="1" applyProtection="1">
      <alignment horizontal="center" vertical="center" shrinkToFit="1"/>
      <protection locked="0"/>
    </xf>
    <xf numFmtId="0" fontId="12" fillId="14" borderId="43" xfId="0" applyFont="1" applyFill="1" applyBorder="1" applyAlignment="1" applyProtection="1">
      <alignment horizontal="center" vertical="center" textRotation="90" shrinkToFit="1"/>
      <protection locked="0"/>
    </xf>
    <xf numFmtId="0" fontId="17" fillId="0" borderId="7" xfId="1" applyFont="1" applyBorder="1" applyAlignment="1" applyProtection="1">
      <alignment horizontal="center" vertical="center" shrinkToFit="1"/>
      <protection locked="0"/>
    </xf>
    <xf numFmtId="0" fontId="17" fillId="0" borderId="31" xfId="1" applyFont="1" applyBorder="1" applyAlignment="1" applyProtection="1">
      <alignment horizontal="center" vertical="center" shrinkToFit="1"/>
      <protection locked="0"/>
    </xf>
    <xf numFmtId="0" fontId="17" fillId="0" borderId="26" xfId="1" applyFont="1" applyBorder="1" applyAlignment="1" applyProtection="1">
      <alignment horizontal="center" vertical="center" shrinkToFit="1"/>
      <protection locked="0"/>
    </xf>
    <xf numFmtId="0" fontId="12" fillId="17" borderId="43" xfId="0" applyFont="1" applyFill="1" applyBorder="1" applyAlignment="1" applyProtection="1">
      <alignment horizontal="center" vertical="center" textRotation="90" shrinkToFit="1" readingOrder="2"/>
      <protection locked="0"/>
    </xf>
    <xf numFmtId="0" fontId="29" fillId="30" borderId="8" xfId="1" applyFont="1" applyFill="1" applyBorder="1" applyAlignment="1" applyProtection="1">
      <alignment horizontal="center" vertical="center" textRotation="90" wrapText="1" readingOrder="2"/>
      <protection locked="0"/>
    </xf>
    <xf numFmtId="0" fontId="29" fillId="30" borderId="3" xfId="1" applyFont="1" applyFill="1" applyBorder="1" applyAlignment="1" applyProtection="1">
      <alignment horizontal="center" vertical="center" textRotation="90" wrapText="1" readingOrder="2"/>
      <protection locked="0"/>
    </xf>
    <xf numFmtId="0" fontId="19" fillId="10" borderId="30" xfId="1" applyFont="1" applyFill="1" applyBorder="1" applyAlignment="1" applyProtection="1">
      <alignment horizontal="center" vertical="center" textRotation="90" wrapText="1" readingOrder="2"/>
      <protection locked="0"/>
    </xf>
    <xf numFmtId="0" fontId="187" fillId="58" borderId="7" xfId="0" applyFont="1" applyFill="1" applyBorder="1" applyAlignment="1" applyProtection="1">
      <alignment horizontal="center" vertical="center" textRotation="90" wrapText="1" readingOrder="2"/>
      <protection locked="0"/>
    </xf>
    <xf numFmtId="0" fontId="187" fillId="58" borderId="8" xfId="0" applyFont="1" applyFill="1" applyBorder="1" applyAlignment="1" applyProtection="1">
      <alignment horizontal="center" vertical="center" textRotation="90" wrapText="1" readingOrder="2"/>
      <protection locked="0"/>
    </xf>
    <xf numFmtId="0" fontId="187" fillId="58" borderId="43" xfId="0" applyFont="1" applyFill="1" applyBorder="1" applyAlignment="1" applyProtection="1">
      <alignment horizontal="center" vertical="center" textRotation="90" wrapText="1" readingOrder="2"/>
      <protection locked="0"/>
    </xf>
    <xf numFmtId="0" fontId="17" fillId="0" borderId="26" xfId="1" applyFont="1" applyBorder="1" applyAlignment="1" applyProtection="1">
      <alignment horizontal="center" vertical="center" textRotation="90" shrinkToFit="1"/>
      <protection locked="0"/>
    </xf>
    <xf numFmtId="0" fontId="17" fillId="0" borderId="45" xfId="1" applyFont="1" applyBorder="1" applyAlignment="1" applyProtection="1">
      <alignment horizontal="center" vertical="center" textRotation="90" shrinkToFit="1"/>
      <protection locked="0"/>
    </xf>
    <xf numFmtId="0" fontId="17" fillId="0" borderId="43" xfId="1" applyFont="1" applyBorder="1" applyAlignment="1" applyProtection="1">
      <alignment horizontal="center" vertical="center" textRotation="90" shrinkToFit="1"/>
      <protection locked="0"/>
    </xf>
    <xf numFmtId="0" fontId="9" fillId="58" borderId="25" xfId="0" applyFont="1" applyFill="1" applyBorder="1" applyAlignment="1" applyProtection="1">
      <alignment horizontal="center" vertical="center" textRotation="90" wrapText="1" readingOrder="2"/>
      <protection locked="0"/>
    </xf>
    <xf numFmtId="0" fontId="9" fillId="58" borderId="44" xfId="0" applyFont="1" applyFill="1" applyBorder="1" applyAlignment="1" applyProtection="1">
      <alignment horizontal="center" vertical="center" textRotation="90" wrapText="1" readingOrder="2"/>
      <protection locked="0"/>
    </xf>
    <xf numFmtId="0" fontId="19" fillId="50" borderId="8" xfId="1" applyFont="1" applyFill="1" applyBorder="1" applyAlignment="1" applyProtection="1">
      <alignment horizontal="center" vertical="center" textRotation="90" readingOrder="2"/>
      <protection locked="0"/>
    </xf>
    <xf numFmtId="0" fontId="19" fillId="50" borderId="3" xfId="1" applyFont="1" applyFill="1" applyBorder="1" applyAlignment="1" applyProtection="1">
      <alignment horizontal="center" vertical="center" textRotation="90" readingOrder="2"/>
      <protection locked="0"/>
    </xf>
    <xf numFmtId="0" fontId="26" fillId="11" borderId="8" xfId="1" applyFont="1" applyFill="1" applyBorder="1" applyAlignment="1" applyProtection="1">
      <alignment horizontal="center" vertical="center" textRotation="90" wrapText="1" readingOrder="2"/>
      <protection locked="0"/>
    </xf>
    <xf numFmtId="0" fontId="10" fillId="0" borderId="20" xfId="1" applyFont="1" applyBorder="1" applyAlignment="1" applyProtection="1">
      <alignment horizontal="center" vertical="center" textRotation="90" shrinkToFit="1" readingOrder="2"/>
      <protection locked="0"/>
    </xf>
    <xf numFmtId="0" fontId="10" fillId="0" borderId="112" xfId="1" applyFont="1" applyBorder="1" applyAlignment="1" applyProtection="1">
      <alignment horizontal="center" vertical="center" textRotation="90" shrinkToFit="1" readingOrder="2"/>
      <protection locked="0"/>
    </xf>
    <xf numFmtId="0" fontId="62" fillId="13" borderId="20" xfId="7" applyFont="1" applyFill="1" applyBorder="1" applyAlignment="1">
      <alignment horizontal="center" vertical="center" textRotation="90" wrapText="1" readingOrder="2"/>
    </xf>
    <xf numFmtId="0" fontId="62" fillId="13" borderId="42" xfId="7" applyFont="1" applyFill="1" applyBorder="1" applyAlignment="1">
      <alignment horizontal="center" vertical="center" textRotation="90" wrapText="1" readingOrder="2"/>
    </xf>
    <xf numFmtId="0" fontId="29" fillId="16" borderId="79" xfId="1" applyFont="1" applyFill="1" applyBorder="1" applyAlignment="1" applyProtection="1">
      <alignment horizontal="center" vertical="center" textRotation="90" wrapText="1" readingOrder="2"/>
      <protection locked="0"/>
    </xf>
    <xf numFmtId="0" fontId="29" fillId="16" borderId="89" xfId="1" applyFont="1" applyFill="1" applyBorder="1" applyAlignment="1" applyProtection="1">
      <alignment horizontal="center" vertical="center" textRotation="90" wrapText="1" readingOrder="2"/>
      <protection locked="0"/>
    </xf>
    <xf numFmtId="0" fontId="29" fillId="24" borderId="24" xfId="1" applyFont="1" applyFill="1" applyBorder="1" applyAlignment="1" applyProtection="1">
      <alignment horizontal="center" vertical="center" textRotation="90" wrapText="1" readingOrder="2"/>
      <protection locked="0"/>
    </xf>
    <xf numFmtId="0" fontId="29" fillId="24" borderId="52" xfId="1" applyFont="1" applyFill="1" applyBorder="1" applyAlignment="1" applyProtection="1">
      <alignment horizontal="center" vertical="center" textRotation="90" wrapText="1" readingOrder="2"/>
      <protection locked="0"/>
    </xf>
    <xf numFmtId="0" fontId="30" fillId="0" borderId="72" xfId="1" applyFont="1" applyBorder="1" applyAlignment="1" applyProtection="1">
      <alignment horizontal="center" vertical="center" shrinkToFit="1" readingOrder="2"/>
      <protection locked="0"/>
    </xf>
    <xf numFmtId="0" fontId="30" fillId="0" borderId="20" xfId="1" applyFont="1" applyBorder="1" applyAlignment="1" applyProtection="1">
      <alignment horizontal="center" vertical="center" shrinkToFit="1" readingOrder="2"/>
      <protection locked="0"/>
    </xf>
    <xf numFmtId="0" fontId="30" fillId="0" borderId="24" xfId="1" applyFont="1" applyBorder="1" applyAlignment="1" applyProtection="1">
      <alignment horizontal="center" vertical="center" shrinkToFit="1" readingOrder="2"/>
      <protection locked="0"/>
    </xf>
    <xf numFmtId="0" fontId="30" fillId="0" borderId="50" xfId="1" applyFont="1" applyBorder="1" applyAlignment="1" applyProtection="1">
      <alignment horizontal="center" vertical="center" shrinkToFit="1" readingOrder="2"/>
      <protection locked="0"/>
    </xf>
    <xf numFmtId="0" fontId="30" fillId="0" borderId="42" xfId="1" applyFont="1" applyBorder="1" applyAlignment="1" applyProtection="1">
      <alignment horizontal="center" vertical="center" shrinkToFit="1" readingOrder="2"/>
      <protection locked="0"/>
    </xf>
    <xf numFmtId="0" fontId="30" fillId="0" borderId="52" xfId="1" applyFont="1" applyBorder="1" applyAlignment="1" applyProtection="1">
      <alignment horizontal="center" vertical="center" shrinkToFit="1" readingOrder="2"/>
      <protection locked="0"/>
    </xf>
    <xf numFmtId="0" fontId="413" fillId="0" borderId="0" xfId="12" applyFont="1" applyAlignment="1">
      <alignment horizontal="center" vertical="center" wrapText="1"/>
    </xf>
    <xf numFmtId="0" fontId="414" fillId="0" borderId="0" xfId="12" applyFont="1" applyAlignment="1">
      <alignment horizontal="center" vertical="center" wrapText="1"/>
    </xf>
    <xf numFmtId="0" fontId="204" fillId="13" borderId="0" xfId="12" applyFont="1" applyFill="1" applyAlignment="1">
      <alignment horizontal="center" vertical="center" wrapText="1"/>
    </xf>
    <xf numFmtId="0" fontId="197" fillId="17" borderId="81" xfId="12" applyFont="1" applyFill="1" applyBorder="1" applyAlignment="1">
      <alignment horizontal="center" vertical="center" wrapText="1"/>
    </xf>
    <xf numFmtId="0" fontId="197" fillId="17" borderId="32" xfId="12" applyFont="1" applyFill="1" applyBorder="1" applyAlignment="1">
      <alignment horizontal="center" vertical="center" wrapText="1"/>
    </xf>
    <xf numFmtId="0" fontId="197" fillId="17" borderId="33" xfId="12" applyFont="1" applyFill="1" applyBorder="1" applyAlignment="1">
      <alignment horizontal="center" vertical="center" wrapText="1"/>
    </xf>
    <xf numFmtId="0" fontId="195" fillId="17" borderId="95" xfId="1" applyFont="1" applyFill="1" applyBorder="1" applyAlignment="1">
      <alignment horizontal="center" vertical="center" wrapText="1"/>
    </xf>
    <xf numFmtId="0" fontId="195" fillId="17" borderId="22" xfId="1" applyFont="1" applyFill="1" applyBorder="1" applyAlignment="1">
      <alignment horizontal="center" vertical="center" wrapText="1"/>
    </xf>
    <xf numFmtId="0" fontId="195" fillId="17" borderId="23" xfId="1" applyFont="1" applyFill="1" applyBorder="1" applyAlignment="1">
      <alignment horizontal="center" vertical="center" wrapText="1"/>
    </xf>
    <xf numFmtId="0" fontId="206" fillId="0" borderId="0" xfId="12" applyFont="1" applyAlignment="1">
      <alignment horizontal="center" vertical="center" wrapText="1"/>
    </xf>
    <xf numFmtId="0" fontId="386" fillId="0" borderId="42" xfId="12" applyFont="1" applyBorder="1" applyAlignment="1">
      <alignment horizontal="center" vertical="center" wrapText="1"/>
    </xf>
    <xf numFmtId="0" fontId="54" fillId="41" borderId="321" xfId="7" applyFont="1" applyFill="1" applyBorder="1" applyAlignment="1">
      <alignment horizontal="right" vertical="center" shrinkToFit="1" readingOrder="2"/>
    </xf>
    <xf numFmtId="0" fontId="54" fillId="41" borderId="226" xfId="7" applyFont="1" applyFill="1" applyBorder="1" applyAlignment="1">
      <alignment horizontal="right" vertical="center" shrinkToFit="1" readingOrder="2"/>
    </xf>
    <xf numFmtId="0" fontId="54" fillId="41" borderId="322" xfId="7" applyFont="1" applyFill="1" applyBorder="1" applyAlignment="1">
      <alignment horizontal="right" vertical="center" shrinkToFit="1" readingOrder="2"/>
    </xf>
    <xf numFmtId="0" fontId="54" fillId="41" borderId="320" xfId="7" applyFont="1" applyFill="1" applyBorder="1" applyAlignment="1">
      <alignment horizontal="right" vertical="center" shrinkToFit="1" readingOrder="2"/>
    </xf>
    <xf numFmtId="0" fontId="54" fillId="41" borderId="225" xfId="7" applyFont="1" applyFill="1" applyBorder="1" applyAlignment="1">
      <alignment horizontal="right" vertical="center" shrinkToFit="1" readingOrder="2"/>
    </xf>
    <xf numFmtId="0" fontId="54" fillId="41" borderId="227" xfId="7" applyFont="1" applyFill="1" applyBorder="1" applyAlignment="1">
      <alignment horizontal="right" vertical="center" shrinkToFit="1" readingOrder="2"/>
    </xf>
    <xf numFmtId="0" fontId="78" fillId="0" borderId="0" xfId="0" applyFont="1" applyAlignment="1">
      <alignment horizontal="center" vertical="center"/>
    </xf>
    <xf numFmtId="0" fontId="47" fillId="0" borderId="241" xfId="0" applyFont="1" applyBorder="1" applyAlignment="1" applyProtection="1">
      <alignment horizontal="center" vertical="center" wrapText="1"/>
      <protection locked="0"/>
    </xf>
    <xf numFmtId="0" fontId="47" fillId="0" borderId="111" xfId="0" applyFont="1" applyBorder="1" applyAlignment="1" applyProtection="1">
      <alignment horizontal="center" vertical="center" wrapText="1"/>
      <protection locked="0"/>
    </xf>
    <xf numFmtId="0" fontId="47" fillId="0" borderId="89" xfId="0" applyFont="1" applyBorder="1" applyAlignment="1" applyProtection="1">
      <alignment horizontal="center" vertical="center" wrapText="1"/>
      <protection locked="0"/>
    </xf>
    <xf numFmtId="0" fontId="79" fillId="0" borderId="241" xfId="0" applyFont="1" applyBorder="1" applyAlignment="1" applyProtection="1">
      <alignment horizontal="center" vertical="center"/>
      <protection locked="0"/>
    </xf>
    <xf numFmtId="0" fontId="79" fillId="0" borderId="111" xfId="0" applyFont="1" applyBorder="1" applyAlignment="1" applyProtection="1">
      <alignment horizontal="center" vertical="center"/>
      <protection locked="0"/>
    </xf>
    <xf numFmtId="0" fontId="79" fillId="0" borderId="89" xfId="0" applyFont="1" applyBorder="1" applyAlignment="1" applyProtection="1">
      <alignment horizontal="center" vertical="center"/>
      <protection locked="0"/>
    </xf>
    <xf numFmtId="0" fontId="77" fillId="0" borderId="317" xfId="0" applyFont="1" applyBorder="1" applyAlignment="1" applyProtection="1">
      <alignment horizontal="center" vertical="center" textRotation="90" shrinkToFit="1"/>
      <protection locked="0"/>
    </xf>
    <xf numFmtId="0" fontId="77" fillId="0" borderId="318" xfId="0" applyFont="1" applyBorder="1" applyAlignment="1" applyProtection="1">
      <alignment horizontal="center" vertical="center" textRotation="90" shrinkToFit="1"/>
      <protection locked="0"/>
    </xf>
    <xf numFmtId="0" fontId="77" fillId="0" borderId="319" xfId="0" applyFont="1" applyBorder="1" applyAlignment="1" applyProtection="1">
      <alignment horizontal="center" vertical="center" textRotation="90" shrinkToFit="1"/>
      <protection locked="0"/>
    </xf>
    <xf numFmtId="0" fontId="61" fillId="0" borderId="81" xfId="7" applyFont="1" applyBorder="1" applyAlignment="1" applyProtection="1">
      <alignment horizontal="center" vertical="center" readingOrder="2"/>
      <protection locked="0"/>
    </xf>
    <xf numFmtId="0" fontId="61" fillId="0" borderId="32" xfId="7" applyFont="1" applyBorder="1" applyAlignment="1" applyProtection="1">
      <alignment horizontal="center" vertical="center" readingOrder="2"/>
      <protection locked="0"/>
    </xf>
    <xf numFmtId="0" fontId="61" fillId="0" borderId="33" xfId="7" applyFont="1" applyBorder="1" applyAlignment="1" applyProtection="1">
      <alignment horizontal="center" vertical="center" readingOrder="2"/>
      <protection locked="0"/>
    </xf>
    <xf numFmtId="0" fontId="61" fillId="0" borderId="72" xfId="7" applyFont="1" applyBorder="1" applyAlignment="1" applyProtection="1">
      <alignment horizontal="center" vertical="center" readingOrder="2"/>
      <protection locked="0"/>
    </xf>
    <xf numFmtId="0" fontId="61" fillId="0" borderId="20" xfId="7" applyFont="1" applyBorder="1" applyAlignment="1" applyProtection="1">
      <alignment horizontal="center" vertical="center" readingOrder="2"/>
      <protection locked="0"/>
    </xf>
    <xf numFmtId="0" fontId="61" fillId="0" borderId="24" xfId="7" applyFont="1" applyBorder="1" applyAlignment="1" applyProtection="1">
      <alignment horizontal="center" vertical="center" readingOrder="2"/>
      <protection locked="0"/>
    </xf>
    <xf numFmtId="0" fontId="35" fillId="33" borderId="72" xfId="7" applyFont="1" applyFill="1" applyBorder="1" applyAlignment="1" applyProtection="1">
      <alignment horizontal="center" vertical="center" shrinkToFit="1" readingOrder="2"/>
      <protection locked="0"/>
    </xf>
    <xf numFmtId="0" fontId="35" fillId="33" borderId="20" xfId="7" applyFont="1" applyFill="1" applyBorder="1" applyAlignment="1" applyProtection="1">
      <alignment horizontal="center" vertical="center" shrinkToFit="1" readingOrder="2"/>
      <protection locked="0"/>
    </xf>
    <xf numFmtId="0" fontId="35" fillId="33" borderId="24" xfId="7" applyFont="1" applyFill="1" applyBorder="1" applyAlignment="1" applyProtection="1">
      <alignment horizontal="center" vertical="center" shrinkToFit="1" readingOrder="2"/>
      <protection locked="0"/>
    </xf>
    <xf numFmtId="0" fontId="35" fillId="33" borderId="50" xfId="7" applyFont="1" applyFill="1" applyBorder="1" applyAlignment="1" applyProtection="1">
      <alignment horizontal="center" vertical="center" shrinkToFit="1" readingOrder="2"/>
      <protection locked="0"/>
    </xf>
    <xf numFmtId="0" fontId="35" fillId="33" borderId="42" xfId="7" applyFont="1" applyFill="1" applyBorder="1" applyAlignment="1" applyProtection="1">
      <alignment horizontal="center" vertical="center" shrinkToFit="1" readingOrder="2"/>
      <protection locked="0"/>
    </xf>
    <xf numFmtId="0" fontId="35" fillId="33" borderId="52" xfId="7" applyFont="1" applyFill="1" applyBorder="1" applyAlignment="1" applyProtection="1">
      <alignment horizontal="center" vertical="center" shrinkToFit="1" readingOrder="2"/>
      <protection locked="0"/>
    </xf>
    <xf numFmtId="0" fontId="332" fillId="88" borderId="79" xfId="2" applyFont="1" applyFill="1" applyBorder="1" applyAlignment="1" applyProtection="1">
      <alignment horizontal="center" vertical="center" textRotation="90" shrinkToFit="1" readingOrder="2"/>
      <protection locked="0"/>
    </xf>
    <xf numFmtId="0" fontId="332" fillId="88" borderId="111" xfId="2" applyFont="1" applyFill="1" applyBorder="1" applyAlignment="1" applyProtection="1">
      <alignment horizontal="center" vertical="center" textRotation="90" shrinkToFit="1" readingOrder="2"/>
      <protection locked="0"/>
    </xf>
    <xf numFmtId="0" fontId="332" fillId="88" borderId="246" xfId="2" applyFont="1" applyFill="1" applyBorder="1" applyAlignment="1" applyProtection="1">
      <alignment horizontal="center" vertical="center" textRotation="90" shrinkToFit="1" readingOrder="2"/>
      <protection locked="0"/>
    </xf>
    <xf numFmtId="0" fontId="39" fillId="33" borderId="108" xfId="7" applyFont="1" applyFill="1" applyBorder="1" applyAlignment="1" applyProtection="1">
      <alignment horizontal="center" vertical="center" textRotation="90" shrinkToFit="1" readingOrder="2"/>
      <protection locked="0"/>
    </xf>
    <xf numFmtId="0" fontId="39" fillId="33" borderId="111" xfId="7" applyFont="1" applyFill="1" applyBorder="1" applyAlignment="1" applyProtection="1">
      <alignment horizontal="center" vertical="center" textRotation="90" shrinkToFit="1" readingOrder="2"/>
      <protection locked="0"/>
    </xf>
    <xf numFmtId="0" fontId="358" fillId="23" borderId="108" xfId="7" applyFont="1" applyFill="1" applyBorder="1" applyAlignment="1" applyProtection="1">
      <alignment horizontal="center" vertical="center" textRotation="90" wrapText="1" readingOrder="2"/>
      <protection locked="0"/>
    </xf>
    <xf numFmtId="0" fontId="358" fillId="23" borderId="111" xfId="7" applyFont="1" applyFill="1" applyBorder="1" applyAlignment="1" applyProtection="1">
      <alignment horizontal="center" vertical="center" textRotation="90" wrapText="1" readingOrder="2"/>
      <protection locked="0"/>
    </xf>
    <xf numFmtId="0" fontId="358" fillId="57" borderId="150" xfId="7" applyFont="1" applyFill="1" applyBorder="1" applyAlignment="1" applyProtection="1">
      <alignment horizontal="center" vertical="center" wrapText="1" readingOrder="2"/>
      <protection locked="0"/>
    </xf>
    <xf numFmtId="0" fontId="358" fillId="57" borderId="177" xfId="7" applyFont="1" applyFill="1" applyBorder="1" applyAlignment="1" applyProtection="1">
      <alignment horizontal="center" vertical="center" wrapText="1" readingOrder="2"/>
      <protection locked="0"/>
    </xf>
    <xf numFmtId="0" fontId="358" fillId="57" borderId="251" xfId="7" applyFont="1" applyFill="1" applyBorder="1" applyAlignment="1" applyProtection="1">
      <alignment horizontal="center" vertical="center" wrapText="1" readingOrder="2"/>
      <protection locked="0"/>
    </xf>
    <xf numFmtId="0" fontId="358" fillId="57" borderId="131" xfId="7" applyFont="1" applyFill="1" applyBorder="1" applyAlignment="1" applyProtection="1">
      <alignment horizontal="center" vertical="center" wrapText="1" readingOrder="2"/>
      <protection locked="0"/>
    </xf>
    <xf numFmtId="0" fontId="358" fillId="57" borderId="42" xfId="7" applyFont="1" applyFill="1" applyBorder="1" applyAlignment="1" applyProtection="1">
      <alignment horizontal="center" vertical="center" wrapText="1" readingOrder="2"/>
      <protection locked="0"/>
    </xf>
    <xf numFmtId="0" fontId="358" fillId="57" borderId="67" xfId="7" applyFont="1" applyFill="1" applyBorder="1" applyAlignment="1" applyProtection="1">
      <alignment horizontal="center" vertical="center" wrapText="1" readingOrder="2"/>
      <protection locked="0"/>
    </xf>
    <xf numFmtId="0" fontId="358" fillId="24" borderId="72" xfId="7" applyFont="1" applyFill="1" applyBorder="1" applyAlignment="1" applyProtection="1">
      <alignment horizontal="center" vertical="center" textRotation="90" wrapText="1" readingOrder="2"/>
      <protection locked="0"/>
    </xf>
    <xf numFmtId="0" fontId="358" fillId="24" borderId="107" xfId="7" applyFont="1" applyFill="1" applyBorder="1" applyAlignment="1" applyProtection="1">
      <alignment horizontal="center" vertical="center" textRotation="90" wrapText="1" readingOrder="2"/>
      <protection locked="0"/>
    </xf>
    <xf numFmtId="0" fontId="358" fillId="24" borderId="50" xfId="7" applyFont="1" applyFill="1" applyBorder="1" applyAlignment="1" applyProtection="1">
      <alignment horizontal="center" vertical="center" textRotation="90" wrapText="1" readingOrder="2"/>
      <protection locked="0"/>
    </xf>
    <xf numFmtId="0" fontId="361" fillId="33" borderId="117" xfId="7" applyFont="1" applyFill="1" applyBorder="1" applyAlignment="1" applyProtection="1">
      <alignment horizontal="center" vertical="center" readingOrder="2"/>
      <protection locked="0"/>
    </xf>
    <xf numFmtId="0" fontId="361" fillId="33" borderId="2" xfId="7" applyFont="1" applyFill="1" applyBorder="1" applyAlignment="1" applyProtection="1">
      <alignment horizontal="center" vertical="center" readingOrder="2"/>
      <protection locked="0"/>
    </xf>
    <xf numFmtId="0" fontId="361" fillId="33" borderId="107" xfId="7" applyFont="1" applyFill="1" applyBorder="1" applyAlignment="1" applyProtection="1">
      <alignment horizontal="center" vertical="center" readingOrder="2"/>
      <protection locked="0"/>
    </xf>
    <xf numFmtId="0" fontId="361" fillId="33" borderId="0" xfId="7" applyFont="1" applyFill="1" applyAlignment="1" applyProtection="1">
      <alignment horizontal="center" vertical="center" readingOrder="2"/>
      <protection locked="0"/>
    </xf>
    <xf numFmtId="0" fontId="361" fillId="33" borderId="50" xfId="7" applyFont="1" applyFill="1" applyBorder="1" applyAlignment="1" applyProtection="1">
      <alignment horizontal="center" vertical="center" readingOrder="2"/>
      <protection locked="0"/>
    </xf>
    <xf numFmtId="0" fontId="361" fillId="33" borderId="42" xfId="7" applyFont="1" applyFill="1" applyBorder="1" applyAlignment="1" applyProtection="1">
      <alignment horizontal="center" vertical="center" readingOrder="2"/>
      <protection locked="0"/>
    </xf>
    <xf numFmtId="0" fontId="10" fillId="23" borderId="245" xfId="2" applyFont="1" applyFill="1" applyBorder="1" applyAlignment="1" applyProtection="1">
      <alignment horizontal="center" vertical="center" textRotation="90" shrinkToFit="1" readingOrder="2"/>
      <protection locked="0"/>
    </xf>
    <xf numFmtId="0" fontId="10" fillId="23" borderId="224" xfId="2" applyFont="1" applyFill="1" applyBorder="1" applyAlignment="1" applyProtection="1">
      <alignment horizontal="center" vertical="center" textRotation="90" shrinkToFit="1" readingOrder="2"/>
      <protection locked="0"/>
    </xf>
    <xf numFmtId="0" fontId="358" fillId="41" borderId="72" xfId="7" applyFont="1" applyFill="1" applyBorder="1" applyAlignment="1" applyProtection="1">
      <alignment horizontal="center" vertical="center" textRotation="90" wrapText="1" readingOrder="2"/>
      <protection locked="0"/>
    </xf>
    <xf numFmtId="0" fontId="358" fillId="41" borderId="20" xfId="7" applyFont="1" applyFill="1" applyBorder="1" applyAlignment="1" applyProtection="1">
      <alignment horizontal="center" vertical="center" textRotation="90" wrapText="1" readingOrder="2"/>
      <protection locked="0"/>
    </xf>
    <xf numFmtId="0" fontId="358" fillId="30" borderId="238" xfId="7" applyFont="1" applyFill="1" applyBorder="1" applyAlignment="1" applyProtection="1">
      <alignment horizontal="center" vertical="center" wrapText="1" readingOrder="2"/>
      <protection locked="0"/>
    </xf>
    <xf numFmtId="0" fontId="358" fillId="30" borderId="259" xfId="7" applyFont="1" applyFill="1" applyBorder="1" applyAlignment="1" applyProtection="1">
      <alignment horizontal="center" vertical="center" wrapText="1" readingOrder="2"/>
      <protection locked="0"/>
    </xf>
    <xf numFmtId="0" fontId="10" fillId="23" borderId="243" xfId="2" applyFont="1" applyFill="1" applyBorder="1" applyAlignment="1" applyProtection="1">
      <alignment horizontal="center" vertical="center" textRotation="90" shrinkToFit="1" readingOrder="2"/>
      <protection locked="0"/>
    </xf>
    <xf numFmtId="0" fontId="10" fillId="23" borderId="143" xfId="2" applyFont="1" applyFill="1" applyBorder="1" applyAlignment="1" applyProtection="1">
      <alignment horizontal="center" vertical="center" textRotation="90" shrinkToFit="1" readingOrder="2"/>
      <protection locked="0"/>
    </xf>
    <xf numFmtId="0" fontId="10" fillId="23" borderId="244" xfId="2" applyFont="1" applyFill="1" applyBorder="1" applyAlignment="1" applyProtection="1">
      <alignment horizontal="center" vertical="center" textRotation="90" shrinkToFit="1" readingOrder="2"/>
      <protection locked="0"/>
    </xf>
    <xf numFmtId="0" fontId="10" fillId="23" borderId="142" xfId="2" applyFont="1" applyFill="1" applyBorder="1" applyAlignment="1" applyProtection="1">
      <alignment horizontal="center" vertical="center" textRotation="90" shrinkToFit="1" readingOrder="2"/>
      <protection locked="0"/>
    </xf>
    <xf numFmtId="0" fontId="358" fillId="5" borderId="151" xfId="7" applyFont="1" applyFill="1" applyBorder="1" applyAlignment="1" applyProtection="1">
      <alignment horizontal="center" vertical="center" textRotation="90" shrinkToFit="1" readingOrder="2"/>
      <protection locked="0"/>
    </xf>
    <xf numFmtId="0" fontId="358" fillId="5" borderId="256" xfId="7" applyFont="1" applyFill="1" applyBorder="1" applyAlignment="1" applyProtection="1">
      <alignment horizontal="center" vertical="center" textRotation="90" shrinkToFit="1" readingOrder="2"/>
      <protection locked="0"/>
    </xf>
    <xf numFmtId="0" fontId="358" fillId="5" borderId="239" xfId="7" applyFont="1" applyFill="1" applyBorder="1" applyAlignment="1" applyProtection="1">
      <alignment horizontal="center" vertical="center" shrinkToFit="1" readingOrder="2"/>
      <protection locked="0"/>
    </xf>
    <xf numFmtId="0" fontId="358" fillId="5" borderId="128" xfId="7" applyFont="1" applyFill="1" applyBorder="1" applyAlignment="1" applyProtection="1">
      <alignment horizontal="center" vertical="center" shrinkToFit="1" readingOrder="2"/>
      <protection locked="0"/>
    </xf>
    <xf numFmtId="0" fontId="358" fillId="41" borderId="166" xfId="7" applyFont="1" applyFill="1" applyBorder="1" applyAlignment="1" applyProtection="1">
      <alignment horizontal="center" vertical="center" textRotation="90" wrapText="1" readingOrder="2"/>
      <protection locked="0"/>
    </xf>
    <xf numFmtId="0" fontId="358" fillId="41" borderId="253" xfId="7" applyFont="1" applyFill="1" applyBorder="1" applyAlignment="1" applyProtection="1">
      <alignment horizontal="center" vertical="center" textRotation="90" wrapText="1" readingOrder="2"/>
      <protection locked="0"/>
    </xf>
    <xf numFmtId="0" fontId="358" fillId="40" borderId="150" xfId="7" applyFont="1" applyFill="1" applyBorder="1" applyAlignment="1" applyProtection="1">
      <alignment horizontal="center" vertical="center" textRotation="90" shrinkToFit="1" readingOrder="2"/>
      <protection locked="0"/>
    </xf>
    <xf numFmtId="0" fontId="358" fillId="40" borderId="256" xfId="7" applyFont="1" applyFill="1" applyBorder="1" applyAlignment="1" applyProtection="1">
      <alignment horizontal="center" vertical="center" textRotation="90" shrinkToFit="1" readingOrder="2"/>
      <protection locked="0"/>
    </xf>
    <xf numFmtId="0" fontId="358" fillId="40" borderId="239" xfId="7" applyFont="1" applyFill="1" applyBorder="1" applyAlignment="1" applyProtection="1">
      <alignment horizontal="center" vertical="center" wrapText="1" readingOrder="2"/>
      <protection locked="0"/>
    </xf>
    <xf numFmtId="0" fontId="358" fillId="40" borderId="129" xfId="7" applyFont="1" applyFill="1" applyBorder="1" applyAlignment="1" applyProtection="1">
      <alignment horizontal="center" vertical="center" wrapText="1" readingOrder="2"/>
      <protection locked="0"/>
    </xf>
    <xf numFmtId="0" fontId="358" fillId="50" borderId="107" xfId="7" applyFont="1" applyFill="1" applyBorder="1" applyAlignment="1" applyProtection="1">
      <alignment horizontal="center" vertical="center" textRotation="90" shrinkToFit="1" readingOrder="2"/>
      <protection locked="0"/>
    </xf>
    <xf numFmtId="0" fontId="358" fillId="50" borderId="0" xfId="7" applyFont="1" applyFill="1" applyAlignment="1" applyProtection="1">
      <alignment horizontal="center" vertical="center" textRotation="90" shrinkToFit="1" readingOrder="2"/>
      <protection locked="0"/>
    </xf>
    <xf numFmtId="0" fontId="360" fillId="50" borderId="239" xfId="7" applyFont="1" applyFill="1" applyBorder="1" applyAlignment="1" applyProtection="1">
      <alignment horizontal="center" vertical="center" readingOrder="2"/>
      <protection locked="0"/>
    </xf>
    <xf numFmtId="0" fontId="360" fillId="50" borderId="128" xfId="7" applyFont="1" applyFill="1" applyBorder="1" applyAlignment="1" applyProtection="1">
      <alignment horizontal="center" vertical="center" readingOrder="2"/>
      <protection locked="0"/>
    </xf>
    <xf numFmtId="0" fontId="358" fillId="30" borderId="150" xfId="7" applyFont="1" applyFill="1" applyBorder="1" applyAlignment="1" applyProtection="1">
      <alignment horizontal="center" vertical="center" textRotation="90" wrapText="1" readingOrder="2"/>
      <protection locked="0"/>
    </xf>
    <xf numFmtId="0" fontId="358" fillId="30" borderId="151" xfId="7" applyFont="1" applyFill="1" applyBorder="1" applyAlignment="1" applyProtection="1">
      <alignment horizontal="center" vertical="center" textRotation="90" wrapText="1" readingOrder="2"/>
      <protection locked="0"/>
    </xf>
    <xf numFmtId="0" fontId="96" fillId="0" borderId="0" xfId="7" applyFont="1" applyAlignment="1">
      <alignment horizontal="center" vertical="center" readingOrder="2"/>
    </xf>
    <xf numFmtId="0" fontId="359" fillId="33" borderId="117" xfId="7" applyFont="1" applyFill="1" applyBorder="1" applyAlignment="1" applyProtection="1">
      <alignment horizontal="center" vertical="center" readingOrder="2"/>
      <protection locked="0"/>
    </xf>
    <xf numFmtId="0" fontId="359" fillId="33" borderId="2" xfId="7" applyFont="1" applyFill="1" applyBorder="1" applyAlignment="1" applyProtection="1">
      <alignment horizontal="center" vertical="center" readingOrder="2"/>
      <protection locked="0"/>
    </xf>
    <xf numFmtId="0" fontId="359" fillId="33" borderId="314" xfId="7" applyFont="1" applyFill="1" applyBorder="1" applyAlignment="1" applyProtection="1">
      <alignment horizontal="center" vertical="center" readingOrder="2"/>
      <protection locked="0"/>
    </xf>
    <xf numFmtId="0" fontId="359" fillId="87" borderId="2" xfId="7" applyFont="1" applyFill="1" applyBorder="1" applyAlignment="1" applyProtection="1">
      <alignment horizontal="center" vertical="center" textRotation="90" shrinkToFit="1" readingOrder="2"/>
      <protection locked="0"/>
    </xf>
    <xf numFmtId="0" fontId="359" fillId="87" borderId="0" xfId="7" applyFont="1" applyFill="1" applyAlignment="1" applyProtection="1">
      <alignment horizontal="center" vertical="center" textRotation="90" shrinkToFit="1" readingOrder="2"/>
      <protection locked="0"/>
    </xf>
    <xf numFmtId="0" fontId="359" fillId="87" borderId="26" xfId="7" applyFont="1" applyFill="1" applyBorder="1" applyAlignment="1" applyProtection="1">
      <alignment horizontal="center" vertical="center" wrapText="1" readingOrder="2"/>
      <protection locked="0"/>
    </xf>
    <xf numFmtId="0" fontId="359" fillId="87" borderId="8" xfId="7" applyFont="1" applyFill="1" applyBorder="1" applyAlignment="1" applyProtection="1">
      <alignment horizontal="center" vertical="center" wrapText="1" readingOrder="2"/>
      <protection locked="0"/>
    </xf>
    <xf numFmtId="0" fontId="359" fillId="87" borderId="25" xfId="7" applyFont="1" applyFill="1" applyBorder="1" applyAlignment="1" applyProtection="1">
      <alignment horizontal="center" vertical="center" wrapText="1" readingOrder="2"/>
      <protection locked="0"/>
    </xf>
    <xf numFmtId="0" fontId="359" fillId="87" borderId="45" xfId="7" applyFont="1" applyFill="1" applyBorder="1" applyAlignment="1" applyProtection="1">
      <alignment horizontal="center" vertical="center" wrapText="1" readingOrder="2"/>
      <protection locked="0"/>
    </xf>
    <xf numFmtId="0" fontId="359" fillId="87" borderId="43" xfId="7" applyFont="1" applyFill="1" applyBorder="1" applyAlignment="1" applyProtection="1">
      <alignment horizontal="center" vertical="center" wrapText="1" readingOrder="2"/>
      <protection locked="0"/>
    </xf>
    <xf numFmtId="0" fontId="359" fillId="87" borderId="44" xfId="7" applyFont="1" applyFill="1" applyBorder="1" applyAlignment="1" applyProtection="1">
      <alignment horizontal="center" vertical="center" wrapText="1" readingOrder="2"/>
      <protection locked="0"/>
    </xf>
    <xf numFmtId="0" fontId="359" fillId="33" borderId="2" xfId="7" applyFont="1" applyFill="1" applyBorder="1" applyAlignment="1" applyProtection="1">
      <alignment horizontal="center" vertical="center" textRotation="90" shrinkToFit="1" readingOrder="2"/>
      <protection locked="0"/>
    </xf>
    <xf numFmtId="0" fontId="359" fillId="33" borderId="0" xfId="7" applyFont="1" applyFill="1" applyAlignment="1" applyProtection="1">
      <alignment horizontal="center" vertical="center" textRotation="90" shrinkToFit="1" readingOrder="2"/>
      <protection locked="0"/>
    </xf>
    <xf numFmtId="0" fontId="359" fillId="33" borderId="2" xfId="7" applyFont="1" applyFill="1" applyBorder="1" applyAlignment="1" applyProtection="1">
      <alignment horizontal="center" vertical="center" wrapText="1" readingOrder="2"/>
      <protection locked="0"/>
    </xf>
    <xf numFmtId="0" fontId="359" fillId="33" borderId="116" xfId="7" applyFont="1" applyFill="1" applyBorder="1" applyAlignment="1" applyProtection="1">
      <alignment horizontal="center" vertical="center" wrapText="1" readingOrder="2"/>
      <protection locked="0"/>
    </xf>
    <xf numFmtId="0" fontId="359" fillId="33" borderId="179" xfId="7" applyFont="1" applyFill="1" applyBorder="1" applyAlignment="1" applyProtection="1">
      <alignment horizontal="center" vertical="center" wrapText="1" readingOrder="2"/>
      <protection locked="0"/>
    </xf>
    <xf numFmtId="0" fontId="359" fillId="33" borderId="0" xfId="7" applyFont="1" applyFill="1" applyAlignment="1" applyProtection="1">
      <alignment horizontal="center" vertical="center" wrapText="1" readingOrder="2"/>
      <protection locked="0"/>
    </xf>
    <xf numFmtId="0" fontId="359" fillId="33" borderId="162" xfId="7" applyFont="1" applyFill="1" applyBorder="1" applyAlignment="1" applyProtection="1">
      <alignment horizontal="center" vertical="center" wrapText="1" readingOrder="2"/>
      <protection locked="0"/>
    </xf>
    <xf numFmtId="0" fontId="358" fillId="14" borderId="249" xfId="7" applyFont="1" applyFill="1" applyBorder="1" applyAlignment="1" applyProtection="1">
      <alignment horizontal="center" vertical="center" shrinkToFit="1" readingOrder="2"/>
      <protection locked="0"/>
    </xf>
    <xf numFmtId="0" fontId="358" fillId="14" borderId="250" xfId="7" applyFont="1" applyFill="1" applyBorder="1" applyAlignment="1" applyProtection="1">
      <alignment horizontal="center" vertical="center" shrinkToFit="1" readingOrder="2"/>
      <protection locked="0"/>
    </xf>
    <xf numFmtId="0" fontId="358" fillId="14" borderId="70" xfId="7" applyFont="1" applyFill="1" applyBorder="1" applyAlignment="1" applyProtection="1">
      <alignment horizontal="center" vertical="center" shrinkToFit="1" readingOrder="2"/>
      <protection locked="0"/>
    </xf>
    <xf numFmtId="0" fontId="358" fillId="14" borderId="247" xfId="7" applyFont="1" applyFill="1" applyBorder="1" applyAlignment="1" applyProtection="1">
      <alignment horizontal="center" vertical="center" shrinkToFit="1" readingOrder="2"/>
      <protection locked="0"/>
    </xf>
    <xf numFmtId="0" fontId="358" fillId="33" borderId="254" xfId="7" applyFont="1" applyFill="1" applyBorder="1" applyAlignment="1" applyProtection="1">
      <alignment horizontal="center" vertical="center" textRotation="90" shrinkToFit="1" readingOrder="2"/>
      <protection locked="0"/>
    </xf>
    <xf numFmtId="0" fontId="358" fillId="33" borderId="253" xfId="7" applyFont="1" applyFill="1" applyBorder="1" applyAlignment="1" applyProtection="1">
      <alignment horizontal="center" vertical="center" textRotation="90" shrinkToFit="1" readingOrder="2"/>
      <protection locked="0"/>
    </xf>
    <xf numFmtId="0" fontId="54" fillId="17" borderId="0" xfId="7" applyFont="1" applyFill="1" applyAlignment="1">
      <alignment horizontal="center" vertical="center" shrinkToFit="1" readingOrder="2"/>
    </xf>
    <xf numFmtId="0" fontId="54" fillId="41" borderId="323" xfId="7" applyFont="1" applyFill="1" applyBorder="1" applyAlignment="1">
      <alignment horizontal="right" vertical="center" shrinkToFit="1" readingOrder="2"/>
    </xf>
    <xf numFmtId="0" fontId="54" fillId="41" borderId="0" xfId="7" applyFont="1" applyFill="1" applyAlignment="1">
      <alignment horizontal="right" vertical="center" shrinkToFit="1" readingOrder="2"/>
    </xf>
    <xf numFmtId="0" fontId="54" fillId="41" borderId="29" xfId="7" applyFont="1" applyFill="1" applyBorder="1" applyAlignment="1">
      <alignment horizontal="right" vertical="center" shrinkToFit="1" readingOrder="2"/>
    </xf>
    <xf numFmtId="0" fontId="358" fillId="35" borderId="254" xfId="7" applyFont="1" applyFill="1" applyBorder="1" applyAlignment="1" applyProtection="1">
      <alignment horizontal="center" vertical="center" textRotation="90" shrinkToFit="1" readingOrder="2"/>
      <protection locked="0"/>
    </xf>
    <xf numFmtId="0" fontId="358" fillId="35" borderId="253" xfId="7" applyFont="1" applyFill="1" applyBorder="1" applyAlignment="1" applyProtection="1">
      <alignment horizontal="center" vertical="center" textRotation="90" shrinkToFit="1" readingOrder="2"/>
      <protection locked="0"/>
    </xf>
    <xf numFmtId="0" fontId="358" fillId="17" borderId="166" xfId="7" applyFont="1" applyFill="1" applyBorder="1" applyAlignment="1" applyProtection="1">
      <alignment horizontal="center" vertical="center" textRotation="90" wrapText="1" readingOrder="2"/>
      <protection locked="0"/>
    </xf>
    <xf numFmtId="0" fontId="358" fillId="17" borderId="253" xfId="7" applyFont="1" applyFill="1" applyBorder="1" applyAlignment="1" applyProtection="1">
      <alignment horizontal="center" vertical="center" textRotation="90" wrapText="1" readingOrder="2"/>
      <protection locked="0"/>
    </xf>
    <xf numFmtId="0" fontId="436" fillId="17" borderId="117" xfId="7" applyFont="1" applyFill="1" applyBorder="1" applyAlignment="1" applyProtection="1">
      <alignment horizontal="center" vertical="center" readingOrder="2"/>
      <protection locked="0"/>
    </xf>
    <xf numFmtId="0" fontId="436" fillId="17" borderId="2" xfId="7" applyFont="1" applyFill="1" applyBorder="1" applyAlignment="1" applyProtection="1">
      <alignment horizontal="center" vertical="center" readingOrder="2"/>
      <protection locked="0"/>
    </xf>
    <xf numFmtId="0" fontId="436" fillId="17" borderId="107" xfId="7" applyFont="1" applyFill="1" applyBorder="1" applyAlignment="1" applyProtection="1">
      <alignment horizontal="center" vertical="center" readingOrder="2"/>
      <protection locked="0"/>
    </xf>
    <xf numFmtId="0" fontId="436" fillId="17" borderId="0" xfId="7" applyFont="1" applyFill="1" applyAlignment="1" applyProtection="1">
      <alignment horizontal="center" vertical="center" readingOrder="2"/>
      <protection locked="0"/>
    </xf>
    <xf numFmtId="0" fontId="436" fillId="17" borderId="50" xfId="7" applyFont="1" applyFill="1" applyBorder="1" applyAlignment="1" applyProtection="1">
      <alignment horizontal="center" vertical="center" readingOrder="2"/>
      <protection locked="0"/>
    </xf>
    <xf numFmtId="0" fontId="436" fillId="17" borderId="42" xfId="7" applyFont="1" applyFill="1" applyBorder="1" applyAlignment="1" applyProtection="1">
      <alignment horizontal="center" vertical="center" readingOrder="2"/>
      <protection locked="0"/>
    </xf>
    <xf numFmtId="0" fontId="15" fillId="17" borderId="108" xfId="7" applyFont="1" applyFill="1" applyBorder="1" applyAlignment="1" applyProtection="1">
      <alignment horizontal="center" vertical="center" textRotation="90" shrinkToFit="1" readingOrder="2"/>
      <protection locked="0"/>
    </xf>
    <xf numFmtId="0" fontId="15" fillId="17" borderId="111" xfId="7" applyFont="1" applyFill="1" applyBorder="1" applyAlignment="1" applyProtection="1">
      <alignment horizontal="center" vertical="center" textRotation="90" shrinkToFit="1" readingOrder="2"/>
      <protection locked="0"/>
    </xf>
    <xf numFmtId="0" fontId="416" fillId="35" borderId="117" xfId="7" applyFont="1" applyFill="1" applyBorder="1" applyAlignment="1" applyProtection="1">
      <alignment horizontal="center" vertical="center" readingOrder="2"/>
      <protection locked="0"/>
    </xf>
    <xf numFmtId="0" fontId="416" fillId="35" borderId="2" xfId="7" applyFont="1" applyFill="1" applyBorder="1" applyAlignment="1" applyProtection="1">
      <alignment horizontal="center" vertical="center" readingOrder="2"/>
      <protection locked="0"/>
    </xf>
    <xf numFmtId="0" fontId="416" fillId="35" borderId="314" xfId="7" applyFont="1" applyFill="1" applyBorder="1" applyAlignment="1" applyProtection="1">
      <alignment horizontal="center" vertical="center" readingOrder="2"/>
      <protection locked="0"/>
    </xf>
    <xf numFmtId="0" fontId="15" fillId="18" borderId="2" xfId="7" applyFont="1" applyFill="1" applyBorder="1" applyAlignment="1" applyProtection="1">
      <alignment horizontal="center" vertical="center" textRotation="90" shrinkToFit="1" readingOrder="2"/>
      <protection locked="0"/>
    </xf>
    <xf numFmtId="0" fontId="15" fillId="18" borderId="0" xfId="7" applyFont="1" applyFill="1" applyAlignment="1" applyProtection="1">
      <alignment horizontal="center" vertical="center" textRotation="90" shrinkToFit="1" readingOrder="2"/>
      <protection locked="0"/>
    </xf>
    <xf numFmtId="0" fontId="358" fillId="18" borderId="26" xfId="7" applyFont="1" applyFill="1" applyBorder="1" applyAlignment="1" applyProtection="1">
      <alignment horizontal="center" vertical="center" wrapText="1" readingOrder="2"/>
      <protection locked="0"/>
    </xf>
    <xf numFmtId="0" fontId="358" fillId="18" borderId="8" xfId="7" applyFont="1" applyFill="1" applyBorder="1" applyAlignment="1" applyProtection="1">
      <alignment horizontal="center" vertical="center" wrapText="1" readingOrder="2"/>
      <protection locked="0"/>
    </xf>
    <xf numFmtId="0" fontId="358" fillId="18" borderId="25" xfId="7" applyFont="1" applyFill="1" applyBorder="1" applyAlignment="1" applyProtection="1">
      <alignment horizontal="center" vertical="center" wrapText="1" readingOrder="2"/>
      <protection locked="0"/>
    </xf>
    <xf numFmtId="0" fontId="358" fillId="18" borderId="45" xfId="7" applyFont="1" applyFill="1" applyBorder="1" applyAlignment="1" applyProtection="1">
      <alignment horizontal="center" vertical="center" wrapText="1" readingOrder="2"/>
      <protection locked="0"/>
    </xf>
    <xf numFmtId="0" fontId="358" fillId="18" borderId="43" xfId="7" applyFont="1" applyFill="1" applyBorder="1" applyAlignment="1" applyProtection="1">
      <alignment horizontal="center" vertical="center" wrapText="1" readingOrder="2"/>
      <protection locked="0"/>
    </xf>
    <xf numFmtId="0" fontId="358" fillId="18" borderId="44" xfId="7" applyFont="1" applyFill="1" applyBorder="1" applyAlignment="1" applyProtection="1">
      <alignment horizontal="center" vertical="center" wrapText="1" readingOrder="2"/>
      <protection locked="0"/>
    </xf>
    <xf numFmtId="0" fontId="15" fillId="91" borderId="2" xfId="7" applyFont="1" applyFill="1" applyBorder="1" applyAlignment="1" applyProtection="1">
      <alignment horizontal="center" vertical="center" textRotation="90" shrinkToFit="1" readingOrder="2"/>
      <protection locked="0"/>
    </xf>
    <xf numFmtId="0" fontId="15" fillId="91" borderId="0" xfId="7" applyFont="1" applyFill="1" applyAlignment="1" applyProtection="1">
      <alignment horizontal="center" vertical="center" textRotation="90" shrinkToFit="1" readingOrder="2"/>
      <protection locked="0"/>
    </xf>
    <xf numFmtId="0" fontId="358" fillId="91" borderId="2" xfId="7" applyFont="1" applyFill="1" applyBorder="1" applyAlignment="1" applyProtection="1">
      <alignment horizontal="center" vertical="center" wrapText="1" readingOrder="2"/>
      <protection locked="0"/>
    </xf>
    <xf numFmtId="0" fontId="358" fillId="91" borderId="116" xfId="7" applyFont="1" applyFill="1" applyBorder="1" applyAlignment="1" applyProtection="1">
      <alignment horizontal="center" vertical="center" wrapText="1" readingOrder="2"/>
      <protection locked="0"/>
    </xf>
    <xf numFmtId="0" fontId="358" fillId="91" borderId="179" xfId="7" applyFont="1" applyFill="1" applyBorder="1" applyAlignment="1" applyProtection="1">
      <alignment horizontal="center" vertical="center" wrapText="1" readingOrder="2"/>
      <protection locked="0"/>
    </xf>
    <xf numFmtId="0" fontId="358" fillId="91" borderId="0" xfId="7" applyFont="1" applyFill="1" applyAlignment="1" applyProtection="1">
      <alignment horizontal="center" vertical="center" wrapText="1" readingOrder="2"/>
      <protection locked="0"/>
    </xf>
    <xf numFmtId="0" fontId="358" fillId="91" borderId="162" xfId="7" applyFont="1" applyFill="1" applyBorder="1" applyAlignment="1" applyProtection="1">
      <alignment horizontal="center" vertical="center" wrapText="1" readingOrder="2"/>
      <protection locked="0"/>
    </xf>
    <xf numFmtId="0" fontId="358" fillId="41" borderId="72" xfId="7" applyFont="1" applyFill="1" applyBorder="1" applyAlignment="1" applyProtection="1">
      <alignment horizontal="center" vertical="center" wrapText="1" readingOrder="2"/>
      <protection locked="0"/>
    </xf>
    <xf numFmtId="0" fontId="358" fillId="41" borderId="20" xfId="7" applyFont="1" applyFill="1" applyBorder="1" applyAlignment="1" applyProtection="1">
      <alignment horizontal="center" vertical="center" wrapText="1" readingOrder="2"/>
      <protection locked="0"/>
    </xf>
    <xf numFmtId="0" fontId="358" fillId="22" borderId="108" xfId="7" applyFont="1" applyFill="1" applyBorder="1" applyAlignment="1" applyProtection="1">
      <alignment horizontal="center" vertical="center" textRotation="90" wrapText="1" readingOrder="2"/>
      <protection locked="0"/>
    </xf>
    <xf numFmtId="0" fontId="358" fillId="22" borderId="111" xfId="7" applyFont="1" applyFill="1" applyBorder="1" applyAlignment="1" applyProtection="1">
      <alignment horizontal="center" vertical="center" textRotation="90" wrapText="1" readingOrder="2"/>
      <protection locked="0"/>
    </xf>
    <xf numFmtId="0" fontId="14" fillId="0" borderId="0" xfId="0" applyFont="1" applyAlignment="1" applyProtection="1">
      <alignment horizontal="right" vertical="center"/>
      <protection locked="0"/>
    </xf>
    <xf numFmtId="0" fontId="228" fillId="32" borderId="0" xfId="0" applyFont="1" applyFill="1" applyAlignment="1">
      <alignment horizontal="center" vertical="center" wrapText="1"/>
    </xf>
    <xf numFmtId="0" fontId="169" fillId="32" borderId="0" xfId="0" applyFont="1" applyFill="1" applyAlignment="1">
      <alignment horizontal="center" vertical="center" wrapText="1"/>
    </xf>
    <xf numFmtId="0" fontId="236" fillId="41" borderId="81" xfId="9" applyFont="1" applyFill="1" applyBorder="1" applyAlignment="1" applyProtection="1">
      <alignment horizontal="center" vertical="center" wrapText="1"/>
      <protection locked="0"/>
    </xf>
    <xf numFmtId="0" fontId="236" fillId="41" borderId="32" xfId="9" applyFont="1" applyFill="1" applyBorder="1" applyAlignment="1" applyProtection="1">
      <alignment horizontal="center" vertical="center" wrapText="1"/>
      <protection locked="0"/>
    </xf>
    <xf numFmtId="0" fontId="236" fillId="41" borderId="33" xfId="9" applyFont="1" applyFill="1" applyBorder="1" applyAlignment="1" applyProtection="1">
      <alignment horizontal="center" vertical="center" wrapText="1"/>
      <protection locked="0"/>
    </xf>
    <xf numFmtId="0" fontId="90" fillId="0" borderId="20" xfId="1" applyFont="1" applyBorder="1" applyAlignment="1" applyProtection="1">
      <alignment horizontal="center" vertical="center"/>
      <protection locked="0"/>
    </xf>
    <xf numFmtId="0" fontId="99" fillId="41" borderId="72" xfId="1" applyFont="1" applyFill="1" applyBorder="1" applyAlignment="1" applyProtection="1">
      <alignment horizontal="center" vertical="center" wrapText="1"/>
      <protection locked="0"/>
    </xf>
    <xf numFmtId="0" fontId="99" fillId="41" borderId="20" xfId="1" applyFont="1" applyFill="1" applyBorder="1" applyAlignment="1" applyProtection="1">
      <alignment horizontal="center" vertical="center" wrapText="1"/>
      <protection locked="0"/>
    </xf>
    <xf numFmtId="0" fontId="99" fillId="41" borderId="24" xfId="1" applyFont="1" applyFill="1" applyBorder="1" applyAlignment="1" applyProtection="1">
      <alignment horizontal="center" vertical="center" wrapText="1"/>
      <protection locked="0"/>
    </xf>
    <xf numFmtId="0" fontId="90" fillId="41" borderId="72" xfId="1" applyFont="1" applyFill="1" applyBorder="1" applyAlignment="1" applyProtection="1">
      <alignment horizontal="center" vertical="center" wrapText="1"/>
      <protection locked="0"/>
    </xf>
    <xf numFmtId="0" fontId="90" fillId="41" borderId="20" xfId="1" applyFont="1" applyFill="1" applyBorder="1" applyAlignment="1" applyProtection="1">
      <alignment horizontal="center" vertical="center" wrapText="1"/>
      <protection locked="0"/>
    </xf>
    <xf numFmtId="0" fontId="90" fillId="41" borderId="24" xfId="1" applyFont="1" applyFill="1" applyBorder="1" applyAlignment="1" applyProtection="1">
      <alignment horizontal="center" vertical="center" wrapText="1"/>
      <protection locked="0"/>
    </xf>
    <xf numFmtId="0" fontId="90" fillId="41" borderId="79" xfId="1" applyFont="1" applyFill="1" applyBorder="1" applyAlignment="1" applyProtection="1">
      <alignment horizontal="center" vertical="center" textRotation="90" wrapText="1"/>
      <protection locked="0"/>
    </xf>
    <xf numFmtId="0" fontId="90" fillId="41" borderId="89" xfId="1" applyFont="1" applyFill="1" applyBorder="1" applyAlignment="1" applyProtection="1">
      <alignment horizontal="center" vertical="center" textRotation="90" wrapText="1"/>
      <protection locked="0"/>
    </xf>
    <xf numFmtId="0" fontId="90" fillId="41" borderId="94" xfId="1" applyFont="1" applyFill="1" applyBorder="1" applyAlignment="1" applyProtection="1">
      <alignment horizontal="center" vertical="center" textRotation="90" wrapText="1"/>
      <protection locked="0"/>
    </xf>
    <xf numFmtId="0" fontId="90" fillId="41" borderId="102" xfId="1" applyFont="1" applyFill="1" applyBorder="1" applyAlignment="1" applyProtection="1">
      <alignment horizontal="center" vertical="center" textRotation="90" wrapText="1"/>
      <protection locked="0"/>
    </xf>
    <xf numFmtId="0" fontId="90" fillId="41" borderId="32" xfId="1" applyFont="1" applyFill="1" applyBorder="1" applyAlignment="1" applyProtection="1">
      <alignment horizontal="center" vertical="center" wrapText="1"/>
      <protection locked="0"/>
    </xf>
    <xf numFmtId="0" fontId="234" fillId="0" borderId="79" xfId="0" applyFont="1" applyBorder="1" applyAlignment="1" applyProtection="1">
      <alignment horizontal="center" vertical="center" textRotation="90" wrapText="1"/>
      <protection locked="0"/>
    </xf>
    <xf numFmtId="0" fontId="234" fillId="0" borderId="111" xfId="0" applyFont="1" applyBorder="1" applyAlignment="1" applyProtection="1">
      <alignment horizontal="center" vertical="center" textRotation="90" wrapText="1"/>
      <protection locked="0"/>
    </xf>
    <xf numFmtId="0" fontId="236" fillId="32" borderId="79" xfId="1" applyFont="1" applyFill="1" applyBorder="1" applyAlignment="1" applyProtection="1">
      <alignment horizontal="center" vertical="center" textRotation="90" wrapText="1"/>
      <protection locked="0"/>
    </xf>
    <xf numFmtId="0" fontId="236" fillId="32" borderId="111" xfId="1" applyFont="1" applyFill="1" applyBorder="1" applyAlignment="1" applyProtection="1">
      <alignment horizontal="center" vertical="center" textRotation="90" wrapText="1"/>
      <protection locked="0"/>
    </xf>
    <xf numFmtId="0" fontId="236" fillId="32" borderId="107" xfId="1" applyFont="1" applyFill="1" applyBorder="1" applyAlignment="1" applyProtection="1">
      <alignment horizontal="center" vertical="center" textRotation="90" wrapText="1"/>
      <protection locked="0"/>
    </xf>
    <xf numFmtId="0" fontId="236" fillId="32" borderId="89" xfId="1" applyFont="1" applyFill="1" applyBorder="1" applyAlignment="1" applyProtection="1">
      <alignment horizontal="center" vertical="center" textRotation="90" wrapText="1"/>
      <protection locked="0"/>
    </xf>
    <xf numFmtId="0" fontId="120" fillId="0" borderId="0" xfId="0" applyFont="1" applyAlignment="1" applyProtection="1">
      <alignment horizontal="right" vertical="center" wrapText="1"/>
      <protection locked="0"/>
    </xf>
    <xf numFmtId="0" fontId="41" fillId="0" borderId="0" xfId="0" applyFont="1" applyAlignment="1" applyProtection="1">
      <alignment horizontal="center" vertical="center" wrapText="1"/>
      <protection locked="0"/>
    </xf>
    <xf numFmtId="0" fontId="236" fillId="32" borderId="20" xfId="9" applyFont="1" applyFill="1" applyBorder="1" applyAlignment="1" applyProtection="1">
      <alignment horizontal="center" vertical="center" textRotation="90" wrapText="1"/>
      <protection locked="0"/>
    </xf>
    <xf numFmtId="0" fontId="236" fillId="32" borderId="0" xfId="9" applyFont="1" applyFill="1" applyAlignment="1" applyProtection="1">
      <alignment horizontal="center" vertical="center" textRotation="90" wrapText="1"/>
      <protection locked="0"/>
    </xf>
    <xf numFmtId="0" fontId="99" fillId="41" borderId="81" xfId="9" applyFont="1" applyFill="1" applyBorder="1" applyAlignment="1" applyProtection="1">
      <alignment horizontal="center" vertical="center" wrapText="1"/>
      <protection locked="0"/>
    </xf>
    <xf numFmtId="0" fontId="99" fillId="41" borderId="32" xfId="9" applyFont="1" applyFill="1" applyBorder="1" applyAlignment="1" applyProtection="1">
      <alignment horizontal="center" vertical="center" wrapText="1"/>
      <protection locked="0"/>
    </xf>
    <xf numFmtId="0" fontId="99" fillId="41" borderId="33" xfId="9" applyFont="1" applyFill="1" applyBorder="1" applyAlignment="1" applyProtection="1">
      <alignment horizontal="center" vertical="center" wrapText="1"/>
      <protection locked="0"/>
    </xf>
    <xf numFmtId="0" fontId="236" fillId="32" borderId="24" xfId="9" applyFont="1" applyFill="1" applyBorder="1" applyAlignment="1" applyProtection="1">
      <alignment horizontal="center" vertical="center" textRotation="90" wrapText="1"/>
      <protection locked="0"/>
    </xf>
    <xf numFmtId="0" fontId="236" fillId="32" borderId="112" xfId="9" applyFont="1" applyFill="1" applyBorder="1" applyAlignment="1" applyProtection="1">
      <alignment horizontal="center" vertical="center" textRotation="90" wrapText="1"/>
      <protection locked="0"/>
    </xf>
    <xf numFmtId="0" fontId="236" fillId="32" borderId="79" xfId="9" applyFont="1" applyFill="1" applyBorder="1" applyAlignment="1" applyProtection="1">
      <alignment horizontal="center" vertical="center" wrapText="1"/>
      <protection locked="0"/>
    </xf>
    <xf numFmtId="0" fontId="236" fillId="32" borderId="111" xfId="9" applyFont="1" applyFill="1" applyBorder="1" applyAlignment="1" applyProtection="1">
      <alignment horizontal="center" vertical="center" wrapText="1"/>
      <protection locked="0"/>
    </xf>
    <xf numFmtId="0" fontId="236" fillId="32" borderId="79" xfId="9" applyFont="1" applyFill="1" applyBorder="1" applyAlignment="1" applyProtection="1">
      <alignment horizontal="center" vertical="center" textRotation="178" wrapText="1"/>
      <protection locked="0"/>
    </xf>
    <xf numFmtId="0" fontId="236" fillId="32" borderId="111" xfId="9" applyFont="1" applyFill="1" applyBorder="1" applyAlignment="1" applyProtection="1">
      <alignment horizontal="center" vertical="center" textRotation="178" wrapText="1"/>
      <protection locked="0"/>
    </xf>
    <xf numFmtId="0" fontId="236" fillId="32" borderId="89" xfId="9" applyFont="1" applyFill="1" applyBorder="1" applyAlignment="1" applyProtection="1">
      <alignment horizontal="center" vertical="center" textRotation="178" wrapText="1"/>
      <protection locked="0"/>
    </xf>
    <xf numFmtId="0" fontId="197" fillId="0" borderId="0" xfId="0" applyFont="1" applyAlignment="1" applyProtection="1">
      <alignment horizontal="right" vertical="center"/>
      <protection locked="0"/>
    </xf>
    <xf numFmtId="0" fontId="199" fillId="0" borderId="0" xfId="0" applyFont="1" applyAlignment="1" applyProtection="1">
      <alignment vertical="center"/>
      <protection locked="0"/>
    </xf>
    <xf numFmtId="0" fontId="169" fillId="32" borderId="0" xfId="0" applyFont="1" applyFill="1" applyAlignment="1" applyProtection="1">
      <alignment horizontal="center" vertical="center" wrapText="1"/>
      <protection locked="0"/>
    </xf>
    <xf numFmtId="0" fontId="164" fillId="32" borderId="152" xfId="0" applyFont="1" applyFill="1" applyBorder="1" applyAlignment="1" applyProtection="1">
      <alignment horizontal="center" vertical="center" shrinkToFit="1"/>
      <protection locked="0"/>
    </xf>
    <xf numFmtId="0" fontId="164" fillId="32" borderId="158" xfId="0" applyFont="1" applyFill="1" applyBorder="1" applyAlignment="1" applyProtection="1">
      <alignment horizontal="center" vertical="center" shrinkToFit="1"/>
      <protection locked="0"/>
    </xf>
    <xf numFmtId="0" fontId="164" fillId="32" borderId="153" xfId="0" applyFont="1" applyFill="1" applyBorder="1" applyAlignment="1" applyProtection="1">
      <alignment horizontal="center" vertical="center" shrinkToFit="1"/>
      <protection locked="0"/>
    </xf>
    <xf numFmtId="0" fontId="164" fillId="32" borderId="159" xfId="0" applyFont="1" applyFill="1" applyBorder="1" applyAlignment="1" applyProtection="1">
      <alignment horizontal="center" vertical="center" shrinkToFit="1"/>
      <protection locked="0"/>
    </xf>
    <xf numFmtId="0" fontId="164" fillId="32" borderId="154" xfId="0" applyFont="1" applyFill="1" applyBorder="1" applyAlignment="1" applyProtection="1">
      <alignment horizontal="center" vertical="center" shrinkToFit="1"/>
      <protection locked="0"/>
    </xf>
    <xf numFmtId="0" fontId="164" fillId="32" borderId="125" xfId="0" applyFont="1" applyFill="1" applyBorder="1" applyAlignment="1" applyProtection="1">
      <alignment horizontal="center" vertical="center" shrinkToFit="1"/>
      <protection locked="0"/>
    </xf>
    <xf numFmtId="0" fontId="164" fillId="32" borderId="155" xfId="0" applyFont="1" applyFill="1" applyBorder="1" applyAlignment="1" applyProtection="1">
      <alignment horizontal="center" vertical="center" shrinkToFit="1"/>
      <protection locked="0"/>
    </xf>
    <xf numFmtId="0" fontId="164" fillId="32" borderId="156" xfId="0" applyFont="1" applyFill="1" applyBorder="1" applyAlignment="1" applyProtection="1">
      <alignment horizontal="center" vertical="center" shrinkToFit="1"/>
      <protection locked="0"/>
    </xf>
    <xf numFmtId="0" fontId="164" fillId="32" borderId="157" xfId="0" applyFont="1" applyFill="1" applyBorder="1" applyAlignment="1" applyProtection="1">
      <alignment horizontal="center" vertical="center" shrinkToFit="1"/>
      <protection locked="0"/>
    </xf>
    <xf numFmtId="0" fontId="222" fillId="32" borderId="155" xfId="0" applyFont="1" applyFill="1" applyBorder="1" applyAlignment="1" applyProtection="1">
      <alignment horizontal="center" vertical="center" shrinkToFit="1"/>
      <protection locked="0"/>
    </xf>
    <xf numFmtId="0" fontId="222" fillId="32" borderId="156" xfId="0" applyFont="1" applyFill="1" applyBorder="1" applyAlignment="1" applyProtection="1">
      <alignment horizontal="center" vertical="center" shrinkToFit="1"/>
      <protection locked="0"/>
    </xf>
    <xf numFmtId="0" fontId="222" fillId="32" borderId="157" xfId="0" applyFont="1" applyFill="1" applyBorder="1" applyAlignment="1" applyProtection="1">
      <alignment horizontal="center" vertical="center" shrinkToFit="1"/>
      <protection locked="0"/>
    </xf>
    <xf numFmtId="0" fontId="169" fillId="32" borderId="155" xfId="0" applyFont="1" applyFill="1" applyBorder="1" applyAlignment="1" applyProtection="1">
      <alignment horizontal="center" vertical="center" shrinkToFit="1"/>
      <protection locked="0"/>
    </xf>
    <xf numFmtId="0" fontId="169" fillId="32" borderId="129" xfId="0" applyFont="1" applyFill="1" applyBorder="1" applyAlignment="1" applyProtection="1">
      <alignment horizontal="center" vertical="center" shrinkToFit="1"/>
      <protection locked="0"/>
    </xf>
    <xf numFmtId="0" fontId="169" fillId="32" borderId="156" xfId="0" applyFont="1" applyFill="1" applyBorder="1" applyAlignment="1" applyProtection="1">
      <alignment horizontal="center" vertical="center" shrinkToFit="1"/>
      <protection locked="0"/>
    </xf>
    <xf numFmtId="0" fontId="169" fillId="32" borderId="157" xfId="0" applyFont="1" applyFill="1" applyBorder="1" applyAlignment="1" applyProtection="1">
      <alignment horizontal="center" vertical="center" shrinkToFit="1"/>
      <protection locked="0"/>
    </xf>
    <xf numFmtId="0" fontId="164" fillId="32" borderId="165" xfId="0" applyFont="1" applyFill="1" applyBorder="1" applyAlignment="1" applyProtection="1">
      <alignment horizontal="center" vertical="center" shrinkToFit="1"/>
      <protection locked="0"/>
    </xf>
    <xf numFmtId="0" fontId="164" fillId="32" borderId="262" xfId="0" applyFont="1" applyFill="1" applyBorder="1" applyAlignment="1" applyProtection="1">
      <alignment horizontal="center" vertical="center" shrinkToFit="1"/>
      <protection locked="0"/>
    </xf>
    <xf numFmtId="0" fontId="164" fillId="32" borderId="169" xfId="0" applyFont="1" applyFill="1" applyBorder="1" applyAlignment="1" applyProtection="1">
      <alignment horizontal="center" vertical="center" wrapText="1"/>
      <protection locked="0"/>
    </xf>
    <xf numFmtId="0" fontId="164" fillId="32" borderId="170" xfId="0" applyFont="1" applyFill="1" applyBorder="1" applyAlignment="1" applyProtection="1">
      <alignment horizontal="center" vertical="center" wrapText="1"/>
      <protection locked="0"/>
    </xf>
    <xf numFmtId="0" fontId="164" fillId="32" borderId="175" xfId="0" applyFont="1" applyFill="1" applyBorder="1" applyAlignment="1" applyProtection="1">
      <alignment horizontal="center" vertical="center" wrapText="1"/>
      <protection locked="0"/>
    </xf>
    <xf numFmtId="0" fontId="164" fillId="32" borderId="32" xfId="0" applyFont="1" applyFill="1" applyBorder="1" applyAlignment="1" applyProtection="1">
      <alignment horizontal="center" vertical="center" wrapText="1"/>
      <protection locked="0"/>
    </xf>
    <xf numFmtId="0" fontId="230" fillId="32" borderId="150" xfId="0" applyFont="1" applyFill="1" applyBorder="1" applyAlignment="1" applyProtection="1">
      <alignment horizontal="center" vertical="center" wrapText="1"/>
      <protection locked="0"/>
    </xf>
    <xf numFmtId="0" fontId="230" fillId="32" borderId="177" xfId="0" applyFont="1" applyFill="1" applyBorder="1" applyAlignment="1" applyProtection="1">
      <alignment horizontal="center" vertical="center" wrapText="1"/>
      <protection locked="0"/>
    </xf>
    <xf numFmtId="0" fontId="230" fillId="32" borderId="151" xfId="0" applyFont="1" applyFill="1" applyBorder="1" applyAlignment="1" applyProtection="1">
      <alignment horizontal="center" vertical="center" wrapText="1"/>
      <protection locked="0"/>
    </xf>
    <xf numFmtId="0" fontId="230" fillId="32" borderId="0" xfId="0" applyFont="1" applyFill="1" applyAlignment="1" applyProtection="1">
      <alignment horizontal="center" vertical="center" wrapText="1"/>
      <protection locked="0"/>
    </xf>
    <xf numFmtId="0" fontId="230" fillId="32" borderId="178" xfId="0" applyFont="1" applyFill="1" applyBorder="1" applyAlignment="1" applyProtection="1">
      <alignment horizontal="center" vertical="center" wrapText="1"/>
      <protection locked="0"/>
    </xf>
    <xf numFmtId="0" fontId="230" fillId="32" borderId="179" xfId="0" applyFont="1" applyFill="1" applyBorder="1" applyAlignment="1" applyProtection="1">
      <alignment horizontal="center" vertical="center" wrapText="1"/>
      <protection locked="0"/>
    </xf>
    <xf numFmtId="0" fontId="123" fillId="32" borderId="0" xfId="0" applyFont="1" applyFill="1" applyProtection="1">
      <protection locked="0"/>
    </xf>
    <xf numFmtId="0" fontId="164" fillId="32" borderId="180" xfId="0" applyFont="1" applyFill="1" applyBorder="1" applyAlignment="1" applyProtection="1">
      <alignment horizontal="center" vertical="center" wrapText="1"/>
      <protection locked="0"/>
    </xf>
    <xf numFmtId="0" fontId="164" fillId="32" borderId="148" xfId="0" applyFont="1" applyFill="1" applyBorder="1" applyAlignment="1" applyProtection="1">
      <alignment horizontal="center" vertical="center" wrapText="1"/>
      <protection locked="0"/>
    </xf>
    <xf numFmtId="0" fontId="164" fillId="32" borderId="126" xfId="0" applyFont="1" applyFill="1" applyBorder="1" applyAlignment="1" applyProtection="1">
      <alignment horizontal="center" vertical="center" wrapText="1"/>
      <protection locked="0"/>
    </xf>
    <xf numFmtId="0" fontId="164" fillId="32" borderId="239" xfId="0" applyFont="1" applyFill="1" applyBorder="1" applyAlignment="1" applyProtection="1">
      <alignment horizontal="center" vertical="center" wrapText="1"/>
      <protection locked="0"/>
    </xf>
    <xf numFmtId="0" fontId="123" fillId="32" borderId="0" xfId="0" applyFont="1" applyFill="1" applyAlignment="1" applyProtection="1">
      <alignment vertical="center" wrapText="1"/>
      <protection locked="0"/>
    </xf>
    <xf numFmtId="0" fontId="123" fillId="32" borderId="0" xfId="0" applyFont="1" applyFill="1" applyAlignment="1" applyProtection="1">
      <alignment horizontal="center" vertical="center" wrapText="1"/>
      <protection locked="0"/>
    </xf>
    <xf numFmtId="0" fontId="123" fillId="32" borderId="0" xfId="0" applyFont="1" applyFill="1" applyAlignment="1" applyProtection="1">
      <alignment horizontal="right" vertical="center" wrapText="1"/>
      <protection locked="0"/>
    </xf>
    <xf numFmtId="0" fontId="169" fillId="0" borderId="0" xfId="0" applyFont="1" applyAlignment="1" applyProtection="1">
      <alignment horizontal="center" vertical="center"/>
      <protection locked="0"/>
    </xf>
    <xf numFmtId="0" fontId="169" fillId="0" borderId="0" xfId="0" applyFont="1" applyAlignment="1">
      <alignment horizontal="center" vertical="center"/>
    </xf>
    <xf numFmtId="0" fontId="164" fillId="41" borderId="79" xfId="0" applyFont="1" applyFill="1" applyBorder="1" applyAlignment="1" applyProtection="1">
      <alignment horizontal="center" vertical="center" wrapText="1"/>
      <protection locked="0"/>
    </xf>
    <xf numFmtId="0" fontId="164" fillId="41" borderId="89" xfId="0" applyFont="1" applyFill="1" applyBorder="1" applyAlignment="1" applyProtection="1">
      <alignment horizontal="center" vertical="center" wrapText="1"/>
      <protection locked="0"/>
    </xf>
    <xf numFmtId="0" fontId="223" fillId="32" borderId="0" xfId="0" applyFont="1" applyFill="1" applyAlignment="1" applyProtection="1">
      <alignment horizontal="center" vertical="center" wrapText="1"/>
      <protection locked="0"/>
    </xf>
    <xf numFmtId="0" fontId="201" fillId="0" borderId="0" xfId="0" applyFont="1" applyAlignment="1" applyProtection="1">
      <alignment horizontal="center" vertical="center" wrapText="1"/>
      <protection locked="0"/>
    </xf>
    <xf numFmtId="0" fontId="410" fillId="0" borderId="0" xfId="0" applyFont="1" applyAlignment="1" applyProtection="1">
      <alignment horizontal="center" vertical="center" wrapText="1"/>
      <protection locked="0"/>
    </xf>
    <xf numFmtId="0" fontId="410" fillId="0" borderId="0" xfId="0" applyFont="1" applyAlignment="1">
      <alignment horizontal="center" vertical="center" wrapText="1"/>
    </xf>
    <xf numFmtId="0" fontId="164" fillId="41" borderId="149" xfId="0" applyFont="1" applyFill="1" applyBorder="1" applyAlignment="1" applyProtection="1">
      <alignment horizontal="center" vertical="center" wrapText="1"/>
      <protection locked="0"/>
    </xf>
    <xf numFmtId="0" fontId="164" fillId="41" borderId="181" xfId="0" applyFont="1" applyFill="1" applyBorder="1" applyAlignment="1" applyProtection="1">
      <alignment horizontal="center" vertical="center" wrapText="1"/>
      <protection locked="0"/>
    </xf>
    <xf numFmtId="0" fontId="62" fillId="0" borderId="107" xfId="0" applyFont="1" applyBorder="1" applyAlignment="1" applyProtection="1">
      <alignment horizontal="right" vertical="center"/>
      <protection locked="0"/>
    </xf>
    <xf numFmtId="0" fontId="62" fillId="0" borderId="0" xfId="0" applyFont="1" applyAlignment="1" applyProtection="1">
      <alignment horizontal="right" vertical="center"/>
      <protection locked="0"/>
    </xf>
    <xf numFmtId="0" fontId="197" fillId="0" borderId="0" xfId="0" applyFont="1" applyAlignment="1" applyProtection="1">
      <alignment horizontal="right" vertical="top"/>
      <protection locked="0"/>
    </xf>
    <xf numFmtId="0" fontId="199" fillId="0" borderId="0" xfId="0" applyFont="1" applyAlignment="1" applyProtection="1">
      <alignment horizontal="right" vertical="center"/>
      <protection locked="0"/>
    </xf>
    <xf numFmtId="0" fontId="86" fillId="0" borderId="0" xfId="0" applyFont="1" applyAlignment="1" applyProtection="1">
      <alignment horizontal="center" vertical="center" wrapText="1"/>
      <protection locked="0"/>
    </xf>
    <xf numFmtId="0" fontId="164" fillId="59" borderId="79" xfId="0" applyFont="1" applyFill="1" applyBorder="1" applyAlignment="1" applyProtection="1">
      <alignment horizontal="center" vertical="center" textRotation="90" wrapText="1"/>
      <protection locked="0"/>
    </xf>
    <xf numFmtId="0" fontId="164" fillId="59" borderId="89" xfId="0" applyFont="1" applyFill="1" applyBorder="1" applyAlignment="1" applyProtection="1">
      <alignment horizontal="center" vertical="center" textRotation="90" wrapText="1"/>
      <protection locked="0"/>
    </xf>
    <xf numFmtId="0" fontId="164" fillId="41" borderId="72" xfId="0" applyFont="1" applyFill="1" applyBorder="1" applyAlignment="1" applyProtection="1">
      <alignment horizontal="center" vertical="center" wrapText="1"/>
      <protection locked="0"/>
    </xf>
    <xf numFmtId="0" fontId="164" fillId="41" borderId="24" xfId="0" applyFont="1" applyFill="1" applyBorder="1" applyAlignment="1" applyProtection="1">
      <alignment horizontal="center" vertical="center" wrapText="1"/>
      <protection locked="0"/>
    </xf>
    <xf numFmtId="0" fontId="164" fillId="41" borderId="50" xfId="0" applyFont="1" applyFill="1" applyBorder="1" applyAlignment="1" applyProtection="1">
      <alignment horizontal="center" vertical="center" wrapText="1"/>
      <protection locked="0"/>
    </xf>
    <xf numFmtId="0" fontId="164" fillId="41" borderId="52" xfId="0" applyFont="1" applyFill="1" applyBorder="1" applyAlignment="1" applyProtection="1">
      <alignment horizontal="center" vertical="center" wrapText="1"/>
      <protection locked="0"/>
    </xf>
    <xf numFmtId="0" fontId="164" fillId="41" borderId="34" xfId="0" applyFont="1" applyFill="1" applyBorder="1" applyAlignment="1" applyProtection="1">
      <alignment horizontal="center" vertical="center" wrapText="1"/>
      <protection locked="0"/>
    </xf>
    <xf numFmtId="0" fontId="164" fillId="41" borderId="35" xfId="0" applyFont="1" applyFill="1" applyBorder="1" applyAlignment="1" applyProtection="1">
      <alignment horizontal="center" vertical="center" wrapText="1"/>
      <protection locked="0"/>
    </xf>
    <xf numFmtId="0" fontId="164" fillId="41" borderId="159" xfId="0" applyFont="1" applyFill="1" applyBorder="1" applyAlignment="1" applyProtection="1">
      <alignment horizontal="center" vertical="center" wrapText="1"/>
      <protection locked="0"/>
    </xf>
    <xf numFmtId="0" fontId="164" fillId="41" borderId="153" xfId="0" applyFont="1" applyFill="1" applyBorder="1" applyAlignment="1" applyProtection="1">
      <alignment horizontal="center" vertical="center" wrapText="1"/>
      <protection locked="0"/>
    </xf>
    <xf numFmtId="0" fontId="148" fillId="0" borderId="0" xfId="0" applyFont="1" applyAlignment="1" applyProtection="1">
      <alignment horizontal="center" vertical="center" wrapText="1"/>
      <protection locked="0"/>
    </xf>
    <xf numFmtId="0" fontId="236" fillId="41" borderId="50" xfId="9" applyFont="1" applyFill="1" applyBorder="1" applyAlignment="1" applyProtection="1">
      <alignment horizontal="center" vertical="center" wrapText="1"/>
      <protection locked="0"/>
    </xf>
    <xf numFmtId="0" fontId="236" fillId="41" borderId="42" xfId="9" applyFont="1" applyFill="1" applyBorder="1" applyAlignment="1" applyProtection="1">
      <alignment horizontal="center" vertical="center" wrapText="1"/>
      <protection locked="0"/>
    </xf>
    <xf numFmtId="0" fontId="236" fillId="41" borderId="52" xfId="9" applyFont="1" applyFill="1" applyBorder="1" applyAlignment="1" applyProtection="1">
      <alignment horizontal="center" vertical="center" wrapText="1"/>
      <protection locked="0"/>
    </xf>
    <xf numFmtId="0" fontId="100" fillId="0" borderId="81" xfId="0" applyFont="1" applyBorder="1" applyAlignment="1">
      <alignment horizontal="center" vertical="center"/>
    </xf>
    <xf numFmtId="0" fontId="100" fillId="0" borderId="32" xfId="0" applyFont="1" applyBorder="1" applyAlignment="1">
      <alignment horizontal="center" vertical="center"/>
    </xf>
    <xf numFmtId="0" fontId="117" fillId="0" borderId="0" xfId="7" applyFont="1" applyAlignment="1">
      <alignment horizontal="center" vertical="center" wrapText="1"/>
    </xf>
    <xf numFmtId="0" fontId="109" fillId="6" borderId="107" xfId="7" applyFont="1" applyFill="1" applyBorder="1" applyAlignment="1">
      <alignment horizontal="center" vertical="center" wrapText="1"/>
    </xf>
    <xf numFmtId="0" fontId="109" fillId="6" borderId="0" xfId="7" applyFont="1" applyFill="1" applyAlignment="1">
      <alignment horizontal="center" vertical="center" wrapText="1"/>
    </xf>
    <xf numFmtId="0" fontId="63" fillId="13" borderId="81" xfId="7" applyFont="1" applyFill="1" applyBorder="1" applyAlignment="1">
      <alignment horizontal="center"/>
    </xf>
    <xf numFmtId="0" fontId="63" fillId="13" borderId="32" xfId="7" applyFont="1" applyFill="1" applyBorder="1" applyAlignment="1">
      <alignment horizontal="center"/>
    </xf>
    <xf numFmtId="0" fontId="63" fillId="13" borderId="33" xfId="7" applyFont="1" applyFill="1" applyBorder="1" applyAlignment="1">
      <alignment horizontal="center"/>
    </xf>
    <xf numFmtId="0" fontId="109" fillId="17" borderId="81" xfId="7" applyFont="1" applyFill="1" applyBorder="1" applyAlignment="1">
      <alignment horizontal="center" vertical="center" wrapText="1"/>
    </xf>
    <xf numFmtId="0" fontId="109" fillId="17" borderId="32" xfId="7" applyFont="1" applyFill="1" applyBorder="1" applyAlignment="1">
      <alignment horizontal="center" vertical="center" wrapText="1"/>
    </xf>
    <xf numFmtId="0" fontId="109" fillId="17" borderId="33" xfId="7" applyFont="1" applyFill="1" applyBorder="1" applyAlignment="1">
      <alignment horizontal="center" vertical="center" wrapText="1"/>
    </xf>
    <xf numFmtId="0" fontId="121" fillId="0" borderId="0" xfId="7" applyFont="1" applyAlignment="1">
      <alignment horizontal="center" vertical="center" wrapText="1"/>
    </xf>
    <xf numFmtId="0" fontId="417" fillId="0" borderId="0" xfId="7" applyFont="1"/>
    <xf numFmtId="0" fontId="109" fillId="0" borderId="0" xfId="7" applyFont="1" applyAlignment="1">
      <alignment horizontal="center" vertical="center"/>
    </xf>
    <xf numFmtId="0" fontId="117" fillId="0" borderId="0" xfId="1" applyFont="1" applyAlignment="1">
      <alignment horizontal="center"/>
    </xf>
    <xf numFmtId="0" fontId="117" fillId="0" borderId="42" xfId="1" applyFont="1" applyBorder="1" applyAlignment="1" applyProtection="1">
      <alignment horizontal="center"/>
      <protection locked="0"/>
    </xf>
    <xf numFmtId="0" fontId="117" fillId="23" borderId="79" xfId="1" applyFont="1" applyFill="1" applyBorder="1" applyAlignment="1">
      <alignment horizontal="center" vertical="center" wrapText="1"/>
    </xf>
    <xf numFmtId="0" fontId="117" fillId="23" borderId="111" xfId="1" applyFont="1" applyFill="1" applyBorder="1" applyAlignment="1">
      <alignment horizontal="center" vertical="center" wrapText="1"/>
    </xf>
    <xf numFmtId="0" fontId="117" fillId="17" borderId="47" xfId="1" applyFont="1" applyFill="1" applyBorder="1" applyAlignment="1">
      <alignment horizontal="center" vertical="center" wrapText="1"/>
    </xf>
    <xf numFmtId="0" fontId="117" fillId="17" borderId="54" xfId="1" applyFont="1" applyFill="1" applyBorder="1" applyAlignment="1">
      <alignment horizontal="center" vertical="center" wrapText="1"/>
    </xf>
    <xf numFmtId="0" fontId="117" fillId="17" borderId="113" xfId="1" applyFont="1" applyFill="1" applyBorder="1" applyAlignment="1">
      <alignment horizontal="center" vertical="center" wrapText="1"/>
    </xf>
    <xf numFmtId="0" fontId="117" fillId="17" borderId="114" xfId="1" applyFont="1" applyFill="1" applyBorder="1" applyAlignment="1">
      <alignment horizontal="center" vertical="center" wrapText="1"/>
    </xf>
    <xf numFmtId="0" fontId="117" fillId="17" borderId="79" xfId="1" applyFont="1" applyFill="1" applyBorder="1" applyAlignment="1">
      <alignment horizontal="center" vertical="center" wrapText="1"/>
    </xf>
    <xf numFmtId="0" fontId="117" fillId="17" borderId="111" xfId="1" applyFont="1" applyFill="1" applyBorder="1" applyAlignment="1">
      <alignment horizontal="center" vertical="center" wrapText="1"/>
    </xf>
    <xf numFmtId="0" fontId="117" fillId="38" borderId="79" xfId="1" applyFont="1" applyFill="1" applyBorder="1" applyAlignment="1">
      <alignment horizontal="center" vertical="center" wrapText="1"/>
    </xf>
    <xf numFmtId="0" fontId="117" fillId="38" borderId="111" xfId="1" applyFont="1" applyFill="1" applyBorder="1" applyAlignment="1">
      <alignment horizontal="center" vertical="center" wrapText="1"/>
    </xf>
    <xf numFmtId="0" fontId="63" fillId="17" borderId="79" xfId="1" applyFont="1" applyFill="1" applyBorder="1" applyAlignment="1">
      <alignment horizontal="center" vertical="center" wrapText="1"/>
    </xf>
    <xf numFmtId="0" fontId="63" fillId="17" borderId="89" xfId="1" applyFont="1" applyFill="1" applyBorder="1" applyAlignment="1">
      <alignment horizontal="center" vertical="center" wrapText="1"/>
    </xf>
    <xf numFmtId="0" fontId="62" fillId="0" borderId="0" xfId="7" applyFont="1" applyAlignment="1">
      <alignment horizontal="center" vertical="center" wrapText="1"/>
    </xf>
    <xf numFmtId="0" fontId="41" fillId="0" borderId="81" xfId="7" applyFont="1" applyBorder="1" applyAlignment="1">
      <alignment horizontal="center"/>
    </xf>
    <xf numFmtId="0" fontId="41" fillId="0" borderId="32" xfId="7" applyFont="1" applyBorder="1" applyAlignment="1">
      <alignment horizontal="center"/>
    </xf>
    <xf numFmtId="0" fontId="41" fillId="0" borderId="33" xfId="7" applyFont="1" applyBorder="1" applyAlignment="1">
      <alignment horizontal="center"/>
    </xf>
    <xf numFmtId="0" fontId="40" fillId="53" borderId="95" xfId="7" applyFont="1" applyFill="1" applyBorder="1" applyAlignment="1">
      <alignment horizontal="center" vertical="center" wrapText="1"/>
    </xf>
    <xf numFmtId="0" fontId="40" fillId="53" borderId="96" xfId="7" applyFont="1" applyFill="1" applyBorder="1" applyAlignment="1">
      <alignment horizontal="center" vertical="center" wrapText="1"/>
    </xf>
    <xf numFmtId="0" fontId="40" fillId="17" borderId="82" xfId="7" applyFont="1" applyFill="1" applyBorder="1" applyAlignment="1">
      <alignment horizontal="center" vertical="center" wrapText="1"/>
    </xf>
    <xf numFmtId="0" fontId="40" fillId="17" borderId="83" xfId="7" applyFont="1" applyFill="1" applyBorder="1" applyAlignment="1">
      <alignment horizontal="center" vertical="center" wrapText="1"/>
    </xf>
    <xf numFmtId="0" fontId="40" fillId="17" borderId="91" xfId="7" applyFont="1" applyFill="1" applyBorder="1" applyAlignment="1">
      <alignment horizontal="center" vertical="center" wrapText="1"/>
    </xf>
    <xf numFmtId="0" fontId="40" fillId="17" borderId="87" xfId="7" applyFont="1" applyFill="1" applyBorder="1" applyAlignment="1">
      <alignment horizontal="center" vertical="center" wrapText="1"/>
    </xf>
    <xf numFmtId="0" fontId="112" fillId="0" borderId="0" xfId="7" applyFont="1" applyAlignment="1">
      <alignment horizontal="right" vertical="center" wrapText="1"/>
    </xf>
    <xf numFmtId="0" fontId="131" fillId="53" borderId="88" xfId="7" applyFont="1" applyFill="1" applyBorder="1" applyAlignment="1">
      <alignment horizontal="center" vertical="center" wrapText="1"/>
    </xf>
    <xf numFmtId="0" fontId="131" fillId="53" borderId="68" xfId="7" applyFont="1" applyFill="1" applyBorder="1" applyAlignment="1">
      <alignment horizontal="center" vertical="center" wrapText="1"/>
    </xf>
    <xf numFmtId="0" fontId="131" fillId="53" borderId="66" xfId="7" applyFont="1" applyFill="1" applyBorder="1" applyAlignment="1">
      <alignment horizontal="center" vertical="center" wrapText="1"/>
    </xf>
    <xf numFmtId="0" fontId="34" fillId="0" borderId="20" xfId="7" applyFont="1" applyBorder="1" applyAlignment="1">
      <alignment horizontal="center" vertical="center" wrapText="1"/>
    </xf>
    <xf numFmtId="0" fontId="96" fillId="53" borderId="72" xfId="7" applyFont="1" applyFill="1" applyBorder="1" applyAlignment="1">
      <alignment horizontal="center" vertical="center"/>
    </xf>
    <xf numFmtId="0" fontId="96" fillId="53" borderId="20" xfId="7" applyFont="1" applyFill="1" applyBorder="1" applyAlignment="1">
      <alignment horizontal="center" vertical="center"/>
    </xf>
    <xf numFmtId="0" fontId="96" fillId="53" borderId="24" xfId="7" applyFont="1" applyFill="1" applyBorder="1" applyAlignment="1">
      <alignment horizontal="center" vertical="center"/>
    </xf>
    <xf numFmtId="0" fontId="131" fillId="53" borderId="81" xfId="7" applyFont="1" applyFill="1" applyBorder="1" applyAlignment="1">
      <alignment horizontal="center" vertical="center" wrapText="1"/>
    </xf>
    <xf numFmtId="0" fontId="131" fillId="53" borderId="32" xfId="7" applyFont="1" applyFill="1" applyBorder="1" applyAlignment="1">
      <alignment horizontal="center" vertical="center" wrapText="1"/>
    </xf>
    <xf numFmtId="0" fontId="131" fillId="53" borderId="33" xfId="7" applyFont="1" applyFill="1" applyBorder="1" applyAlignment="1">
      <alignment horizontal="center" vertical="center" wrapText="1"/>
    </xf>
    <xf numFmtId="0" fontId="40" fillId="0" borderId="0" xfId="7" applyFont="1" applyAlignment="1">
      <alignment horizontal="center" vertical="center" wrapText="1"/>
    </xf>
    <xf numFmtId="0" fontId="40" fillId="23" borderId="95" xfId="7" applyFont="1" applyFill="1" applyBorder="1" applyAlignment="1">
      <alignment horizontal="center" vertical="center" wrapText="1"/>
    </xf>
    <xf numFmtId="0" fontId="40" fillId="23" borderId="96" xfId="7" applyFont="1" applyFill="1" applyBorder="1" applyAlignment="1">
      <alignment horizontal="center" vertical="center" wrapText="1"/>
    </xf>
    <xf numFmtId="0" fontId="41" fillId="23" borderId="82" xfId="7" applyFont="1" applyFill="1" applyBorder="1" applyAlignment="1">
      <alignment horizontal="center" vertical="center"/>
    </xf>
    <xf numFmtId="0" fontId="41" fillId="23" borderId="83" xfId="7" applyFont="1" applyFill="1" applyBorder="1" applyAlignment="1">
      <alignment horizontal="center" vertical="center"/>
    </xf>
    <xf numFmtId="0" fontId="41" fillId="23" borderId="91" xfId="7" applyFont="1" applyFill="1" applyBorder="1" applyAlignment="1">
      <alignment horizontal="center" vertical="center"/>
    </xf>
    <xf numFmtId="0" fontId="34" fillId="0" borderId="0" xfId="7" applyFont="1" applyAlignment="1">
      <alignment horizontal="center" vertical="center" wrapText="1"/>
    </xf>
    <xf numFmtId="0" fontId="47" fillId="0" borderId="49" xfId="21" applyFont="1" applyBorder="1" applyAlignment="1" applyProtection="1">
      <alignment horizontal="center" vertical="center" shrinkToFit="1"/>
      <protection locked="0"/>
    </xf>
    <xf numFmtId="0" fontId="8" fillId="0" borderId="49" xfId="21" applyFont="1" applyBorder="1" applyAlignment="1" applyProtection="1">
      <alignment horizontal="center" vertical="center" shrinkToFit="1"/>
      <protection locked="0"/>
    </xf>
    <xf numFmtId="0" fontId="47" fillId="0" borderId="49" xfId="21" applyFont="1" applyBorder="1" applyAlignment="1">
      <alignment horizontal="center" vertical="center" shrinkToFit="1"/>
    </xf>
    <xf numFmtId="9" fontId="47" fillId="0" borderId="49" xfId="21" applyNumberFormat="1" applyFont="1" applyBorder="1" applyAlignment="1">
      <alignment horizontal="center" vertical="center" shrinkToFit="1"/>
    </xf>
    <xf numFmtId="0" fontId="47" fillId="23" borderId="79" xfId="21" applyFont="1" applyFill="1" applyBorder="1" applyAlignment="1" applyProtection="1">
      <alignment horizontal="center" vertical="center" textRotation="90" shrinkToFit="1"/>
      <protection locked="0"/>
    </xf>
    <xf numFmtId="0" fontId="47" fillId="23" borderId="89" xfId="21" applyFont="1" applyFill="1" applyBorder="1" applyAlignment="1" applyProtection="1">
      <alignment horizontal="center" vertical="center" textRotation="90" shrinkToFit="1"/>
      <protection locked="0"/>
    </xf>
    <xf numFmtId="0" fontId="47" fillId="0" borderId="0" xfId="21" applyFont="1" applyAlignment="1" applyProtection="1">
      <alignment horizontal="center" vertical="center" textRotation="90" shrinkToFit="1"/>
      <protection locked="0"/>
    </xf>
    <xf numFmtId="0" fontId="7" fillId="0" borderId="49" xfId="21" applyFont="1" applyBorder="1" applyAlignment="1" applyProtection="1">
      <alignment horizontal="center" vertical="center" shrinkToFit="1"/>
      <protection locked="0"/>
    </xf>
    <xf numFmtId="0" fontId="77" fillId="30" borderId="49" xfId="21" applyFont="1" applyFill="1" applyBorder="1" applyAlignment="1" applyProtection="1">
      <alignment horizontal="center"/>
      <protection locked="0"/>
    </xf>
    <xf numFmtId="0" fontId="77" fillId="30" borderId="81" xfId="21" applyFont="1" applyFill="1" applyBorder="1" applyAlignment="1" applyProtection="1">
      <alignment horizontal="center"/>
      <protection locked="0"/>
    </xf>
    <xf numFmtId="0" fontId="239" fillId="58" borderId="49" xfId="21" applyFont="1" applyFill="1" applyBorder="1" applyAlignment="1" applyProtection="1">
      <alignment horizontal="center"/>
      <protection locked="0"/>
    </xf>
    <xf numFmtId="0" fontId="239" fillId="58" borderId="81" xfId="21" applyFont="1" applyFill="1" applyBorder="1" applyAlignment="1" applyProtection="1">
      <alignment horizontal="center"/>
      <protection locked="0"/>
    </xf>
    <xf numFmtId="0" fontId="78" fillId="0" borderId="42" xfId="21" applyFont="1" applyBorder="1" applyAlignment="1">
      <alignment horizontal="center" vertical="top" shrinkToFit="1"/>
    </xf>
    <xf numFmtId="0" fontId="7" fillId="0" borderId="79" xfId="21" applyFont="1" applyBorder="1" applyAlignment="1" applyProtection="1">
      <alignment horizontal="center" vertical="center" shrinkToFit="1"/>
      <protection locked="0"/>
    </xf>
    <xf numFmtId="0" fontId="7" fillId="0" borderId="89" xfId="21" applyFont="1" applyBorder="1" applyAlignment="1" applyProtection="1">
      <alignment horizontal="center" vertical="center" shrinkToFit="1"/>
      <protection locked="0"/>
    </xf>
    <xf numFmtId="0" fontId="7" fillId="0" borderId="72" xfId="21" applyFont="1" applyBorder="1" applyAlignment="1" applyProtection="1">
      <alignment horizontal="center" vertical="center" shrinkToFit="1"/>
      <protection locked="0"/>
    </xf>
    <xf numFmtId="0" fontId="7" fillId="0" borderId="20" xfId="21" applyFont="1" applyBorder="1" applyAlignment="1" applyProtection="1">
      <alignment horizontal="center" vertical="center" shrinkToFit="1"/>
      <protection locked="0"/>
    </xf>
    <xf numFmtId="0" fontId="7" fillId="0" borderId="24" xfId="21" applyFont="1" applyBorder="1" applyAlignment="1" applyProtection="1">
      <alignment horizontal="center" vertical="center" shrinkToFit="1"/>
      <protection locked="0"/>
    </xf>
    <xf numFmtId="0" fontId="7" fillId="0" borderId="50" xfId="21" applyFont="1" applyBorder="1" applyAlignment="1" applyProtection="1">
      <alignment horizontal="center" vertical="center" shrinkToFit="1"/>
      <protection locked="0"/>
    </xf>
    <xf numFmtId="0" fontId="7" fillId="0" borderId="42" xfId="21" applyFont="1" applyBorder="1" applyAlignment="1" applyProtection="1">
      <alignment horizontal="center" vertical="center" shrinkToFit="1"/>
      <protection locked="0"/>
    </xf>
    <xf numFmtId="0" fontId="7" fillId="0" borderId="52" xfId="21" applyFont="1" applyBorder="1" applyAlignment="1" applyProtection="1">
      <alignment horizontal="center" vertical="center" shrinkToFit="1"/>
      <protection locked="0"/>
    </xf>
    <xf numFmtId="0" fontId="77" fillId="0" borderId="49" xfId="21" applyFont="1" applyBorder="1" applyAlignment="1" applyProtection="1">
      <alignment horizontal="center"/>
      <protection locked="0"/>
    </xf>
    <xf numFmtId="0" fontId="77" fillId="0" borderId="81" xfId="21" applyFont="1" applyBorder="1" applyAlignment="1" applyProtection="1">
      <alignment horizontal="center"/>
      <protection locked="0"/>
    </xf>
    <xf numFmtId="0" fontId="77" fillId="57" borderId="49" xfId="21" applyFont="1" applyFill="1" applyBorder="1" applyAlignment="1" applyProtection="1">
      <alignment horizontal="center"/>
      <protection locked="0"/>
    </xf>
    <xf numFmtId="0" fontId="77" fillId="57" borderId="81" xfId="21" applyFont="1" applyFill="1" applyBorder="1" applyAlignment="1" applyProtection="1">
      <alignment horizontal="center"/>
      <protection locked="0"/>
    </xf>
    <xf numFmtId="0" fontId="77" fillId="5" borderId="49" xfId="21" applyFont="1" applyFill="1" applyBorder="1" applyAlignment="1" applyProtection="1">
      <alignment horizontal="center"/>
      <protection locked="0"/>
    </xf>
    <xf numFmtId="0" fontId="77" fillId="5" borderId="81" xfId="21" applyFont="1" applyFill="1" applyBorder="1" applyAlignment="1" applyProtection="1">
      <alignment horizontal="center"/>
      <protection locked="0"/>
    </xf>
    <xf numFmtId="0" fontId="29" fillId="21" borderId="3" xfId="1" applyFont="1" applyFill="1" applyBorder="1" applyAlignment="1">
      <alignment horizontal="center" vertical="center" textRotation="90" wrapText="1" readingOrder="2"/>
    </xf>
    <xf numFmtId="0" fontId="29" fillId="21" borderId="39" xfId="1" applyFont="1" applyFill="1" applyBorder="1" applyAlignment="1">
      <alignment horizontal="center" vertical="center" textRotation="90" wrapText="1" readingOrder="2"/>
    </xf>
    <xf numFmtId="0" fontId="29" fillId="22" borderId="3" xfId="1" applyFont="1" applyFill="1" applyBorder="1" applyAlignment="1">
      <alignment horizontal="center" vertical="center" textRotation="90" wrapText="1" readingOrder="2"/>
    </xf>
    <xf numFmtId="0" fontId="29" fillId="22" borderId="39" xfId="1" applyFont="1" applyFill="1" applyBorder="1" applyAlignment="1">
      <alignment horizontal="center" vertical="center" textRotation="90" wrapText="1" readingOrder="2"/>
    </xf>
    <xf numFmtId="0" fontId="12" fillId="19" borderId="3" xfId="0" applyFont="1" applyFill="1" applyBorder="1" applyAlignment="1">
      <alignment horizontal="center" vertical="center" textRotation="90" shrinkToFit="1" readingOrder="2"/>
    </xf>
    <xf numFmtId="0" fontId="12" fillId="19" borderId="39" xfId="0" applyFont="1" applyFill="1" applyBorder="1" applyAlignment="1">
      <alignment horizontal="center" vertical="center" textRotation="90" shrinkToFit="1" readingOrder="2"/>
    </xf>
    <xf numFmtId="0" fontId="19" fillId="10" borderId="3" xfId="1" applyFont="1" applyFill="1" applyBorder="1" applyAlignment="1">
      <alignment horizontal="center" vertical="center" textRotation="90" readingOrder="2"/>
    </xf>
    <xf numFmtId="0" fontId="19" fillId="10" borderId="39" xfId="1" applyFont="1" applyFill="1" applyBorder="1" applyAlignment="1">
      <alignment horizontal="center" vertical="center" textRotation="90" readingOrder="2"/>
    </xf>
    <xf numFmtId="0" fontId="26" fillId="11" borderId="3" xfId="1" applyFont="1" applyFill="1" applyBorder="1" applyAlignment="1">
      <alignment horizontal="center" vertical="center" textRotation="90" wrapText="1" readingOrder="2"/>
    </xf>
    <xf numFmtId="0" fontId="26" fillId="11" borderId="39" xfId="1" applyFont="1" applyFill="1" applyBorder="1" applyAlignment="1">
      <alignment horizontal="center" vertical="center" textRotation="90" wrapText="1" readingOrder="2"/>
    </xf>
    <xf numFmtId="0" fontId="28" fillId="10" borderId="3" xfId="1" applyFont="1" applyFill="1" applyBorder="1" applyAlignment="1">
      <alignment horizontal="center" vertical="center" textRotation="90" wrapText="1" readingOrder="2"/>
    </xf>
    <xf numFmtId="0" fontId="28" fillId="10" borderId="39" xfId="1" applyFont="1" applyFill="1" applyBorder="1" applyAlignment="1">
      <alignment horizontal="center" vertical="center" textRotation="90" wrapText="1" readingOrder="2"/>
    </xf>
    <xf numFmtId="0" fontId="4" fillId="0" borderId="0" xfId="21" applyAlignment="1" applyProtection="1">
      <alignment horizontal="center"/>
      <protection locked="0"/>
    </xf>
    <xf numFmtId="0" fontId="29" fillId="18" borderId="3" xfId="1" applyFont="1" applyFill="1" applyBorder="1" applyAlignment="1">
      <alignment horizontal="center" vertical="center" textRotation="90" wrapText="1" readingOrder="2"/>
    </xf>
    <xf numFmtId="0" fontId="29" fillId="18" borderId="39" xfId="1" applyFont="1" applyFill="1" applyBorder="1" applyAlignment="1">
      <alignment horizontal="center" vertical="center" textRotation="90" wrapText="1" readingOrder="2"/>
    </xf>
    <xf numFmtId="0" fontId="29" fillId="0" borderId="3" xfId="1" applyFont="1" applyBorder="1" applyAlignment="1">
      <alignment horizontal="center" vertical="center" textRotation="90" wrapText="1" readingOrder="2"/>
    </xf>
    <xf numFmtId="0" fontId="29" fillId="0" borderId="39" xfId="1" applyFont="1" applyBorder="1" applyAlignment="1">
      <alignment horizontal="center" vertical="center" textRotation="90" wrapText="1" readingOrder="2"/>
    </xf>
    <xf numFmtId="0" fontId="29" fillId="19" borderId="3" xfId="1" applyFont="1" applyFill="1" applyBorder="1" applyAlignment="1">
      <alignment horizontal="center" vertical="center" textRotation="90" wrapText="1" readingOrder="2"/>
    </xf>
    <xf numFmtId="0" fontId="29" fillId="19" borderId="39" xfId="1" applyFont="1" applyFill="1" applyBorder="1" applyAlignment="1">
      <alignment horizontal="center" vertical="center" textRotation="90" wrapText="1" readingOrder="2"/>
    </xf>
    <xf numFmtId="0" fontId="29" fillId="20" borderId="3" xfId="1" applyFont="1" applyFill="1" applyBorder="1" applyAlignment="1">
      <alignment horizontal="center" vertical="center" textRotation="90" wrapText="1" readingOrder="2"/>
    </xf>
    <xf numFmtId="0" fontId="29" fillId="20" borderId="39" xfId="1" applyFont="1" applyFill="1" applyBorder="1" applyAlignment="1">
      <alignment horizontal="center" vertical="center" textRotation="90" wrapText="1" readingOrder="2"/>
    </xf>
    <xf numFmtId="0" fontId="29" fillId="17" borderId="3" xfId="1" applyFont="1" applyFill="1" applyBorder="1" applyAlignment="1">
      <alignment horizontal="center" vertical="center" textRotation="90" wrapText="1" readingOrder="2"/>
    </xf>
    <xf numFmtId="0" fontId="29" fillId="17" borderId="39" xfId="1" applyFont="1" applyFill="1" applyBorder="1" applyAlignment="1">
      <alignment horizontal="center" vertical="center" textRotation="90" wrapText="1" readingOrder="2"/>
    </xf>
    <xf numFmtId="0" fontId="29" fillId="16" borderId="3" xfId="1" applyFont="1" applyFill="1" applyBorder="1" applyAlignment="1">
      <alignment horizontal="center" vertical="center" textRotation="90" wrapText="1" readingOrder="2"/>
    </xf>
    <xf numFmtId="0" fontId="29" fillId="16" borderId="39" xfId="1" applyFont="1" applyFill="1" applyBorder="1" applyAlignment="1">
      <alignment horizontal="center" vertical="center" textRotation="90" wrapText="1" readingOrder="2"/>
    </xf>
    <xf numFmtId="0" fontId="19" fillId="13" borderId="3" xfId="1" applyFont="1" applyFill="1" applyBorder="1" applyAlignment="1">
      <alignment horizontal="center" vertical="center" textRotation="90" wrapText="1" readingOrder="2"/>
    </xf>
    <xf numFmtId="0" fontId="19" fillId="13" borderId="39" xfId="1" applyFont="1" applyFill="1" applyBorder="1" applyAlignment="1">
      <alignment horizontal="center" vertical="center" textRotation="90" wrapText="1" readingOrder="2"/>
    </xf>
    <xf numFmtId="0" fontId="28" fillId="23" borderId="3" xfId="1" applyFont="1" applyFill="1" applyBorder="1" applyAlignment="1">
      <alignment horizontal="center" vertical="center" textRotation="90" wrapText="1" readingOrder="2"/>
    </xf>
    <xf numFmtId="0" fontId="28" fillId="23" borderId="39" xfId="1" applyFont="1" applyFill="1" applyBorder="1" applyAlignment="1">
      <alignment horizontal="center" vertical="center" textRotation="90" wrapText="1" readingOrder="2"/>
    </xf>
    <xf numFmtId="0" fontId="19" fillId="23" borderId="3" xfId="1" applyFont="1" applyFill="1" applyBorder="1" applyAlignment="1">
      <alignment horizontal="center" vertical="center" textRotation="90" wrapText="1" readingOrder="2"/>
    </xf>
    <xf numFmtId="0" fontId="19" fillId="23" borderId="39" xfId="1" applyFont="1" applyFill="1" applyBorder="1" applyAlignment="1">
      <alignment horizontal="center" vertical="center" textRotation="90" wrapText="1" readingOrder="2"/>
    </xf>
    <xf numFmtId="0" fontId="19" fillId="14" borderId="3" xfId="1" applyFont="1" applyFill="1" applyBorder="1" applyAlignment="1">
      <alignment horizontal="center" vertical="center" textRotation="90" wrapText="1" readingOrder="2"/>
    </xf>
    <xf numFmtId="0" fontId="19" fillId="14" borderId="39" xfId="1" applyFont="1" applyFill="1" applyBorder="1" applyAlignment="1">
      <alignment horizontal="center" vertical="center" textRotation="90" wrapText="1" readingOrder="2"/>
    </xf>
    <xf numFmtId="0" fontId="19" fillId="5" borderId="37" xfId="1" applyFont="1" applyFill="1" applyBorder="1" applyAlignment="1">
      <alignment horizontal="center" vertical="center" textRotation="90" wrapText="1" readingOrder="2"/>
    </xf>
    <xf numFmtId="0" fontId="19" fillId="5" borderId="54" xfId="1" applyFont="1" applyFill="1" applyBorder="1" applyAlignment="1">
      <alignment horizontal="center" vertical="center" textRotation="90" wrapText="1" readingOrder="2"/>
    </xf>
    <xf numFmtId="0" fontId="19" fillId="17" borderId="3" xfId="1" applyFont="1" applyFill="1" applyBorder="1" applyAlignment="1">
      <alignment horizontal="center" vertical="center" textRotation="90" wrapText="1" readingOrder="2"/>
    </xf>
    <xf numFmtId="0" fontId="19" fillId="17" borderId="39" xfId="1" applyFont="1" applyFill="1" applyBorder="1" applyAlignment="1">
      <alignment horizontal="center" vertical="center" textRotation="90" wrapText="1" readingOrder="2"/>
    </xf>
    <xf numFmtId="0" fontId="80" fillId="0" borderId="34" xfId="1" applyFont="1" applyBorder="1" applyAlignment="1">
      <alignment horizontal="center" vertical="center" shrinkToFit="1"/>
    </xf>
    <xf numFmtId="0" fontId="80" fillId="0" borderId="35" xfId="1" applyFont="1" applyBorder="1" applyAlignment="1">
      <alignment horizontal="center" vertical="center" shrinkToFit="1"/>
    </xf>
    <xf numFmtId="0" fontId="80" fillId="0" borderId="36" xfId="1" applyFont="1" applyBorder="1" applyAlignment="1">
      <alignment horizontal="center" vertical="center" shrinkToFit="1"/>
    </xf>
    <xf numFmtId="0" fontId="19" fillId="80" borderId="48" xfId="1" applyFont="1" applyFill="1" applyBorder="1" applyAlignment="1">
      <alignment horizontal="center" vertical="center" textRotation="90" readingOrder="2"/>
    </xf>
    <xf numFmtId="0" fontId="19" fillId="80" borderId="39" xfId="1" applyFont="1" applyFill="1" applyBorder="1" applyAlignment="1">
      <alignment horizontal="center" vertical="center" textRotation="90" readingOrder="2"/>
    </xf>
    <xf numFmtId="0" fontId="19" fillId="13" borderId="48" xfId="1" applyFont="1" applyFill="1" applyBorder="1" applyAlignment="1">
      <alignment horizontal="center" vertical="center" textRotation="90" wrapText="1" readingOrder="2"/>
    </xf>
    <xf numFmtId="0" fontId="21" fillId="11" borderId="48" xfId="1" applyFont="1" applyFill="1" applyBorder="1" applyAlignment="1">
      <alignment horizontal="center" vertical="center" textRotation="90" wrapText="1" readingOrder="2"/>
    </xf>
    <xf numFmtId="0" fontId="21" fillId="11" borderId="39" xfId="1" applyFont="1" applyFill="1" applyBorder="1" applyAlignment="1">
      <alignment horizontal="center" vertical="center" textRotation="90" wrapText="1" readingOrder="2"/>
    </xf>
    <xf numFmtId="0" fontId="29" fillId="10" borderId="3" xfId="1" applyFont="1" applyFill="1" applyBorder="1" applyAlignment="1">
      <alignment horizontal="center" vertical="center" textRotation="90" wrapText="1" readingOrder="2"/>
    </xf>
    <xf numFmtId="0" fontId="29" fillId="10" borderId="39" xfId="1" applyFont="1" applyFill="1" applyBorder="1" applyAlignment="1">
      <alignment horizontal="center" vertical="center" textRotation="90" wrapText="1" readingOrder="2"/>
    </xf>
    <xf numFmtId="0" fontId="21" fillId="11" borderId="3" xfId="1" applyFont="1" applyFill="1" applyBorder="1" applyAlignment="1">
      <alignment horizontal="center" vertical="center" textRotation="90" wrapText="1" readingOrder="2"/>
    </xf>
    <xf numFmtId="0" fontId="19" fillId="10" borderId="38" xfId="1" applyFont="1" applyFill="1" applyBorder="1" applyAlignment="1">
      <alignment horizontal="center" vertical="center" textRotation="90" wrapText="1" readingOrder="2"/>
    </xf>
    <xf numFmtId="0" fontId="19" fillId="10" borderId="114" xfId="1" applyFont="1" applyFill="1" applyBorder="1" applyAlignment="1">
      <alignment horizontal="center" vertical="center" textRotation="90" wrapText="1" readingOrder="2"/>
    </xf>
    <xf numFmtId="0" fontId="0" fillId="0" borderId="79" xfId="0" applyBorder="1" applyAlignment="1">
      <alignment horizontal="center" vertical="center"/>
    </xf>
    <xf numFmtId="0" fontId="0" fillId="0" borderId="111" xfId="0" applyBorder="1" applyAlignment="1">
      <alignment horizontal="center" vertical="center"/>
    </xf>
    <xf numFmtId="0" fontId="19" fillId="0" borderId="3" xfId="1" applyFont="1" applyBorder="1" applyAlignment="1">
      <alignment horizontal="center" vertical="center" textRotation="90" wrapText="1" readingOrder="2"/>
    </xf>
    <xf numFmtId="0" fontId="19" fillId="0" borderId="39" xfId="1" applyFont="1" applyBorder="1" applyAlignment="1">
      <alignment horizontal="center" vertical="center" textRotation="90" wrapText="1" readingOrder="2"/>
    </xf>
    <xf numFmtId="0" fontId="29" fillId="24" borderId="3" xfId="1" applyFont="1" applyFill="1" applyBorder="1" applyAlignment="1">
      <alignment horizontal="center" vertical="center" textRotation="90" wrapText="1" readingOrder="2"/>
    </xf>
    <xf numFmtId="0" fontId="29" fillId="24" borderId="39" xfId="1" applyFont="1" applyFill="1" applyBorder="1" applyAlignment="1">
      <alignment horizontal="center" vertical="center" textRotation="90" wrapText="1" readingOrder="2"/>
    </xf>
    <xf numFmtId="0" fontId="24" fillId="0" borderId="32" xfId="1" applyFont="1" applyBorder="1" applyAlignment="1">
      <alignment horizontal="center" vertical="center" wrapText="1" readingOrder="2"/>
    </xf>
    <xf numFmtId="0" fontId="47" fillId="0" borderId="79" xfId="21" applyFont="1" applyBorder="1" applyAlignment="1">
      <alignment horizontal="center" textRotation="90"/>
    </xf>
    <xf numFmtId="0" fontId="47" fillId="0" borderId="111" xfId="21" applyFont="1" applyBorder="1" applyAlignment="1">
      <alignment horizontal="center" textRotation="90"/>
    </xf>
    <xf numFmtId="0" fontId="47" fillId="0" borderId="89" xfId="21" applyFont="1" applyBorder="1" applyAlignment="1">
      <alignment horizontal="center" textRotation="90"/>
    </xf>
    <xf numFmtId="0" fontId="30" fillId="0" borderId="79" xfId="21" applyFont="1" applyBorder="1" applyAlignment="1">
      <alignment horizontal="center" textRotation="90"/>
    </xf>
    <xf numFmtId="0" fontId="30" fillId="0" borderId="111" xfId="21" applyFont="1" applyBorder="1" applyAlignment="1">
      <alignment horizontal="center" textRotation="90"/>
    </xf>
    <xf numFmtId="0" fontId="30" fillId="0" borderId="89" xfId="21" applyFont="1" applyBorder="1" applyAlignment="1">
      <alignment horizontal="center" textRotation="90"/>
    </xf>
    <xf numFmtId="0" fontId="7" fillId="0" borderId="79" xfId="21" applyFont="1" applyBorder="1" applyAlignment="1">
      <alignment horizontal="center" textRotation="90"/>
    </xf>
    <xf numFmtId="0" fontId="7" fillId="0" borderId="111" xfId="21" applyFont="1" applyBorder="1" applyAlignment="1">
      <alignment horizontal="center" textRotation="90"/>
    </xf>
    <xf numFmtId="0" fontId="7" fillId="0" borderId="89" xfId="21" applyFont="1" applyBorder="1" applyAlignment="1">
      <alignment horizontal="center" textRotation="90"/>
    </xf>
    <xf numFmtId="0" fontId="19" fillId="0" borderId="47" xfId="1" applyFont="1" applyBorder="1" applyAlignment="1">
      <alignment horizontal="center" vertical="center" textRotation="90" shrinkToFit="1" readingOrder="2"/>
    </xf>
    <xf numFmtId="0" fontId="19" fillId="0" borderId="88" xfId="1" applyFont="1" applyBorder="1" applyAlignment="1">
      <alignment horizontal="center" vertical="center" textRotation="90" shrinkToFit="1" readingOrder="2"/>
    </xf>
    <xf numFmtId="0" fontId="19" fillId="0" borderId="113" xfId="1" applyFont="1" applyBorder="1" applyAlignment="1">
      <alignment horizontal="center" vertical="center" textRotation="90" shrinkToFit="1" readingOrder="2"/>
    </xf>
    <xf numFmtId="0" fontId="19" fillId="0" borderId="104" xfId="1" applyFont="1" applyBorder="1" applyAlignment="1">
      <alignment horizontal="center" vertical="center" textRotation="90" shrinkToFit="1" readingOrder="2"/>
    </xf>
    <xf numFmtId="0" fontId="377" fillId="81" borderId="0" xfId="21" applyFont="1" applyFill="1" applyAlignment="1">
      <alignment horizontal="center" vertical="center" textRotation="90"/>
    </xf>
    <xf numFmtId="0" fontId="377" fillId="81" borderId="29" xfId="21" applyFont="1" applyFill="1" applyBorder="1" applyAlignment="1">
      <alignment horizontal="center" vertical="center" textRotation="90"/>
    </xf>
    <xf numFmtId="0" fontId="32" fillId="13" borderId="113" xfId="21" applyFont="1" applyFill="1" applyBorder="1" applyAlignment="1" applyProtection="1">
      <alignment horizontal="center" vertical="center" textRotation="90" shrinkToFit="1" readingOrder="2"/>
      <protection locked="0"/>
    </xf>
    <xf numFmtId="0" fontId="32" fillId="13" borderId="114" xfId="21" applyFont="1" applyFill="1" applyBorder="1" applyAlignment="1" applyProtection="1">
      <alignment horizontal="center" vertical="center" textRotation="90" shrinkToFit="1" readingOrder="2"/>
      <protection locked="0"/>
    </xf>
    <xf numFmtId="0" fontId="32" fillId="13" borderId="104" xfId="21" applyFont="1" applyFill="1" applyBorder="1" applyAlignment="1" applyProtection="1">
      <alignment horizontal="center" vertical="center" textRotation="90" shrinkToFit="1" readingOrder="2"/>
      <protection locked="0"/>
    </xf>
    <xf numFmtId="0" fontId="156" fillId="0" borderId="48" xfId="21" applyFont="1" applyBorder="1" applyAlignment="1" applyProtection="1">
      <alignment vertical="center" textRotation="90"/>
      <protection locked="0"/>
    </xf>
    <xf numFmtId="0" fontId="156" fillId="0" borderId="39" xfId="21" applyFont="1" applyBorder="1" applyAlignment="1" applyProtection="1">
      <alignment vertical="center" textRotation="90"/>
      <protection locked="0"/>
    </xf>
    <xf numFmtId="0" fontId="156" fillId="0" borderId="68" xfId="21" applyFont="1" applyBorder="1" applyAlignment="1" applyProtection="1">
      <alignment vertical="center" textRotation="90"/>
      <protection locked="0"/>
    </xf>
    <xf numFmtId="0" fontId="156" fillId="0" borderId="19" xfId="21" applyFont="1" applyBorder="1" applyAlignment="1" applyProtection="1">
      <alignment vertical="center" textRotation="90"/>
      <protection locked="0"/>
    </xf>
    <xf numFmtId="0" fontId="156" fillId="0" borderId="28" xfId="21" applyFont="1" applyBorder="1" applyAlignment="1" applyProtection="1">
      <alignment vertical="center" textRotation="90"/>
      <protection locked="0"/>
    </xf>
    <xf numFmtId="0" fontId="156" fillId="0" borderId="66" xfId="21" applyFont="1" applyBorder="1" applyAlignment="1" applyProtection="1">
      <alignment vertical="center" textRotation="90"/>
      <protection locked="0"/>
    </xf>
    <xf numFmtId="0" fontId="427" fillId="32" borderId="0" xfId="21" applyFont="1" applyFill="1" applyAlignment="1" applyProtection="1">
      <alignment horizontal="right" vertical="center"/>
      <protection locked="0"/>
    </xf>
    <xf numFmtId="0" fontId="40" fillId="32" borderId="0" xfId="21" applyFont="1" applyFill="1" applyAlignment="1">
      <alignment horizontal="center" vertical="center"/>
    </xf>
    <xf numFmtId="0" fontId="62" fillId="32" borderId="0" xfId="21" applyFont="1" applyFill="1" applyAlignment="1" applyProtection="1">
      <alignment horizontal="center" vertical="center" readingOrder="2"/>
      <protection locked="0"/>
    </xf>
    <xf numFmtId="0" fontId="14" fillId="10" borderId="20" xfId="0" applyFont="1" applyFill="1" applyBorder="1" applyAlignment="1">
      <alignment horizontal="center" vertical="center" textRotation="90" shrinkToFit="1" readingOrder="2"/>
    </xf>
    <xf numFmtId="0" fontId="14" fillId="10" borderId="24" xfId="0" applyFont="1" applyFill="1" applyBorder="1" applyAlignment="1">
      <alignment horizontal="center" vertical="center" textRotation="90" shrinkToFit="1" readingOrder="2"/>
    </xf>
    <xf numFmtId="0" fontId="14" fillId="10" borderId="0" xfId="0" applyFont="1" applyFill="1" applyAlignment="1">
      <alignment horizontal="center" vertical="center" textRotation="90" shrinkToFit="1" readingOrder="2"/>
    </xf>
    <xf numFmtId="0" fontId="14" fillId="10" borderId="112" xfId="0" applyFont="1" applyFill="1" applyBorder="1" applyAlignment="1">
      <alignment horizontal="center" vertical="center" textRotation="90" shrinkToFit="1" readingOrder="2"/>
    </xf>
    <xf numFmtId="0" fontId="14" fillId="10" borderId="42" xfId="0" applyFont="1" applyFill="1" applyBorder="1" applyAlignment="1">
      <alignment horizontal="center" vertical="center" textRotation="90" shrinkToFit="1" readingOrder="2"/>
    </xf>
    <xf numFmtId="0" fontId="14" fillId="10" borderId="52" xfId="0" applyFont="1" applyFill="1" applyBorder="1" applyAlignment="1">
      <alignment horizontal="center" vertical="center" textRotation="90" shrinkToFit="1" readingOrder="2"/>
    </xf>
    <xf numFmtId="0" fontId="19" fillId="0" borderId="72" xfId="1" applyFont="1" applyBorder="1" applyAlignment="1">
      <alignment horizontal="center" vertical="center" textRotation="90" shrinkToFit="1" readingOrder="2"/>
    </xf>
    <xf numFmtId="0" fontId="19" fillId="0" borderId="107" xfId="1" applyFont="1" applyBorder="1" applyAlignment="1">
      <alignment horizontal="center" vertical="center" textRotation="90" shrinkToFit="1" readingOrder="2"/>
    </xf>
    <xf numFmtId="0" fontId="19" fillId="0" borderId="50" xfId="1" applyFont="1" applyBorder="1" applyAlignment="1">
      <alignment horizontal="center" vertical="center" textRotation="90" shrinkToFit="1" readingOrder="2"/>
    </xf>
    <xf numFmtId="0" fontId="19" fillId="0" borderId="81" xfId="1" applyFont="1" applyBorder="1" applyAlignment="1">
      <alignment horizontal="center" vertical="center" shrinkToFit="1" readingOrder="2"/>
    </xf>
    <xf numFmtId="0" fontId="19" fillId="0" borderId="32" xfId="1" applyFont="1" applyBorder="1" applyAlignment="1">
      <alignment horizontal="center" vertical="center" shrinkToFit="1" readingOrder="2"/>
    </xf>
    <xf numFmtId="0" fontId="19" fillId="0" borderId="33" xfId="1" applyFont="1" applyBorder="1" applyAlignment="1">
      <alignment horizontal="center" vertical="center" shrinkToFit="1" readingOrder="2"/>
    </xf>
    <xf numFmtId="0" fontId="19" fillId="0" borderId="79" xfId="1" applyFont="1" applyBorder="1" applyAlignment="1">
      <alignment horizontal="center" vertical="center" textRotation="90" shrinkToFit="1" readingOrder="2"/>
    </xf>
    <xf numFmtId="0" fontId="19" fillId="0" borderId="111" xfId="1" applyFont="1" applyBorder="1" applyAlignment="1">
      <alignment horizontal="center" vertical="center" textRotation="90" shrinkToFit="1" readingOrder="2"/>
    </xf>
    <xf numFmtId="0" fontId="19" fillId="0" borderId="89" xfId="1" applyFont="1" applyBorder="1" applyAlignment="1">
      <alignment horizontal="center" vertical="center" textRotation="90" shrinkToFit="1" readingOrder="2"/>
    </xf>
    <xf numFmtId="0" fontId="376" fillId="9" borderId="111" xfId="1" applyFont="1" applyFill="1" applyBorder="1" applyAlignment="1">
      <alignment horizontal="center" vertical="center" textRotation="90" shrinkToFit="1" readingOrder="2"/>
    </xf>
    <xf numFmtId="0" fontId="40" fillId="32" borderId="0" xfId="21" applyFont="1" applyFill="1" applyAlignment="1" applyProtection="1">
      <alignment horizontal="center" vertical="center" readingOrder="2"/>
      <protection locked="0"/>
    </xf>
    <xf numFmtId="0" fontId="54" fillId="32" borderId="0" xfId="21" applyFont="1" applyFill="1" applyAlignment="1" applyProtection="1">
      <alignment horizontal="center" vertical="center" readingOrder="2"/>
      <protection locked="0"/>
    </xf>
    <xf numFmtId="0" fontId="14" fillId="10" borderId="20" xfId="0" applyFont="1" applyFill="1" applyBorder="1" applyAlignment="1">
      <alignment horizontal="center" vertical="center" textRotation="90" wrapText="1" readingOrder="2"/>
    </xf>
    <xf numFmtId="0" fontId="14" fillId="10" borderId="24" xfId="0" applyFont="1" applyFill="1" applyBorder="1" applyAlignment="1">
      <alignment horizontal="center" vertical="center" textRotation="90" wrapText="1" readingOrder="2"/>
    </xf>
    <xf numFmtId="0" fontId="14" fillId="10" borderId="0" xfId="0" applyFont="1" applyFill="1" applyAlignment="1">
      <alignment horizontal="center" vertical="center" textRotation="90" wrapText="1" readingOrder="2"/>
    </xf>
    <xf numFmtId="0" fontId="14" fillId="10" borderId="112" xfId="0" applyFont="1" applyFill="1" applyBorder="1" applyAlignment="1">
      <alignment horizontal="center" vertical="center" textRotation="90" wrapText="1" readingOrder="2"/>
    </xf>
    <xf numFmtId="0" fontId="14" fillId="10" borderId="42" xfId="0" applyFont="1" applyFill="1" applyBorder="1" applyAlignment="1">
      <alignment horizontal="center" vertical="center" textRotation="90" wrapText="1" readingOrder="2"/>
    </xf>
    <xf numFmtId="0" fontId="14" fillId="10" borderId="52" xfId="0" applyFont="1" applyFill="1" applyBorder="1" applyAlignment="1">
      <alignment horizontal="center" vertical="center" textRotation="90" wrapText="1" readingOrder="2"/>
    </xf>
    <xf numFmtId="0" fontId="62" fillId="32" borderId="0" xfId="21" applyFont="1" applyFill="1" applyAlignment="1">
      <alignment horizontal="center" vertical="center"/>
    </xf>
    <xf numFmtId="0" fontId="80" fillId="0" borderId="72" xfId="1" applyFont="1" applyBorder="1" applyAlignment="1">
      <alignment horizontal="center" vertical="center" shrinkToFit="1"/>
    </xf>
    <xf numFmtId="0" fontId="80" fillId="0" borderId="20" xfId="1" applyFont="1" applyBorder="1" applyAlignment="1">
      <alignment horizontal="center" vertical="center" shrinkToFit="1"/>
    </xf>
    <xf numFmtId="0" fontId="80" fillId="0" borderId="24" xfId="1" applyFont="1" applyBorder="1" applyAlignment="1">
      <alignment horizontal="center" vertical="center" shrinkToFit="1"/>
    </xf>
    <xf numFmtId="0" fontId="427" fillId="32" borderId="0" xfId="21" applyFont="1" applyFill="1" applyAlignment="1">
      <alignment horizontal="center" vertical="center"/>
    </xf>
    <xf numFmtId="0" fontId="15" fillId="32" borderId="0" xfId="21" applyFont="1" applyFill="1" applyAlignment="1" applyProtection="1">
      <alignment horizontal="center" vertical="center" readingOrder="2"/>
      <protection locked="0"/>
    </xf>
    <xf numFmtId="0" fontId="409" fillId="0" borderId="72" xfId="0" applyFont="1" applyBorder="1" applyAlignment="1">
      <alignment horizontal="center" vertical="center"/>
    </xf>
    <xf numFmtId="0" fontId="409" fillId="0" borderId="20" xfId="0" applyFont="1" applyBorder="1" applyAlignment="1">
      <alignment horizontal="center" vertical="center"/>
    </xf>
    <xf numFmtId="0" fontId="409" fillId="0" borderId="107" xfId="0" applyFont="1" applyBorder="1" applyAlignment="1">
      <alignment horizontal="center" vertical="center"/>
    </xf>
    <xf numFmtId="0" fontId="409" fillId="0" borderId="0" xfId="0" applyFont="1" applyAlignment="1">
      <alignment horizontal="center" vertical="center"/>
    </xf>
    <xf numFmtId="0" fontId="409" fillId="0" borderId="50" xfId="0" applyFont="1" applyBorder="1" applyAlignment="1">
      <alignment horizontal="center" vertical="center"/>
    </xf>
    <xf numFmtId="0" fontId="409" fillId="0" borderId="42" xfId="0" applyFont="1" applyBorder="1" applyAlignment="1">
      <alignment horizontal="center" vertical="center"/>
    </xf>
    <xf numFmtId="0" fontId="14" fillId="32" borderId="0" xfId="22" applyFont="1" applyFill="1" applyAlignment="1" applyProtection="1">
      <alignment horizontal="center" vertical="center"/>
      <protection locked="0"/>
    </xf>
    <xf numFmtId="0" fontId="14" fillId="32" borderId="0" xfId="22" applyFont="1" applyFill="1" applyAlignment="1" applyProtection="1">
      <alignment horizontal="center" vertical="center" readingOrder="2"/>
      <protection locked="0"/>
    </xf>
    <xf numFmtId="0" fontId="14" fillId="32" borderId="42" xfId="22" applyFont="1" applyFill="1" applyBorder="1" applyAlignment="1" applyProtection="1">
      <alignment horizontal="center" vertical="center"/>
      <protection locked="0"/>
    </xf>
    <xf numFmtId="0" fontId="40" fillId="10" borderId="47" xfId="0" applyFont="1" applyFill="1" applyBorder="1" applyAlignment="1" applyProtection="1">
      <alignment horizontal="center" vertical="center" textRotation="90" wrapText="1" readingOrder="2"/>
      <protection locked="0"/>
    </xf>
    <xf numFmtId="0" fontId="40" fillId="10" borderId="54" xfId="0" applyFont="1" applyFill="1" applyBorder="1" applyAlignment="1" applyProtection="1">
      <alignment horizontal="center" vertical="center" textRotation="90" wrapText="1" readingOrder="2"/>
      <protection locked="0"/>
    </xf>
    <xf numFmtId="0" fontId="40" fillId="10" borderId="88" xfId="0" applyFont="1" applyFill="1" applyBorder="1" applyAlignment="1" applyProtection="1">
      <alignment horizontal="center" vertical="center" textRotation="90" wrapText="1" readingOrder="2"/>
      <protection locked="0"/>
    </xf>
    <xf numFmtId="0" fontId="40" fillId="10" borderId="19" xfId="0" applyFont="1" applyFill="1" applyBorder="1" applyAlignment="1" applyProtection="1">
      <alignment horizontal="center" vertical="center" textRotation="90" wrapText="1" readingOrder="2"/>
      <protection locked="0"/>
    </xf>
    <xf numFmtId="0" fontId="40" fillId="10" borderId="20" xfId="0" applyFont="1" applyFill="1" applyBorder="1" applyAlignment="1" applyProtection="1">
      <alignment horizontal="center" vertical="center" textRotation="90" wrapText="1" readingOrder="2"/>
      <protection locked="0"/>
    </xf>
    <xf numFmtId="0" fontId="40" fillId="10" borderId="21" xfId="0" applyFont="1" applyFill="1" applyBorder="1" applyAlignment="1" applyProtection="1">
      <alignment horizontal="center" vertical="center" textRotation="90" wrapText="1" readingOrder="2"/>
      <protection locked="0"/>
    </xf>
    <xf numFmtId="0" fontId="40" fillId="10" borderId="28" xfId="0" applyFont="1" applyFill="1" applyBorder="1" applyAlignment="1" applyProtection="1">
      <alignment horizontal="center" vertical="center" textRotation="90" wrapText="1" readingOrder="2"/>
      <protection locked="0"/>
    </xf>
    <xf numFmtId="0" fontId="40" fillId="10" borderId="0" xfId="0" applyFont="1" applyFill="1" applyAlignment="1" applyProtection="1">
      <alignment horizontal="center" vertical="center" textRotation="90" wrapText="1" readingOrder="2"/>
      <protection locked="0"/>
    </xf>
    <xf numFmtId="0" fontId="40" fillId="10" borderId="29" xfId="0" applyFont="1" applyFill="1" applyBorder="1" applyAlignment="1" applyProtection="1">
      <alignment horizontal="center" vertical="center" textRotation="90" wrapText="1" readingOrder="2"/>
      <protection locked="0"/>
    </xf>
    <xf numFmtId="0" fontId="40" fillId="10" borderId="66" xfId="0" applyFont="1" applyFill="1" applyBorder="1" applyAlignment="1" applyProtection="1">
      <alignment horizontal="center" vertical="center" textRotation="90" wrapText="1" readingOrder="2"/>
      <protection locked="0"/>
    </xf>
    <xf numFmtId="0" fontId="40" fillId="10" borderId="42" xfId="0" applyFont="1" applyFill="1" applyBorder="1" applyAlignment="1" applyProtection="1">
      <alignment horizontal="center" vertical="center" textRotation="90" wrapText="1" readingOrder="2"/>
      <protection locked="0"/>
    </xf>
    <xf numFmtId="0" fontId="40" fillId="10" borderId="67" xfId="0" applyFont="1" applyFill="1" applyBorder="1" applyAlignment="1" applyProtection="1">
      <alignment horizontal="center" vertical="center" textRotation="90" wrapText="1" readingOrder="2"/>
      <protection locked="0"/>
    </xf>
    <xf numFmtId="0" fontId="40" fillId="17" borderId="34" xfId="0" applyFont="1" applyFill="1" applyBorder="1" applyAlignment="1" applyProtection="1">
      <alignment horizontal="center" vertical="center" wrapText="1" readingOrder="2"/>
      <protection locked="0"/>
    </xf>
    <xf numFmtId="0" fontId="40" fillId="17" borderId="35" xfId="0" applyFont="1" applyFill="1" applyBorder="1" applyAlignment="1" applyProtection="1">
      <alignment horizontal="center" vertical="center" wrapText="1" readingOrder="2"/>
      <protection locked="0"/>
    </xf>
    <xf numFmtId="0" fontId="40" fillId="17" borderId="47" xfId="0" applyFont="1" applyFill="1" applyBorder="1" applyAlignment="1" applyProtection="1">
      <alignment horizontal="center" vertical="center" textRotation="90" wrapText="1" readingOrder="2"/>
      <protection locked="0"/>
    </xf>
    <xf numFmtId="0" fontId="40" fillId="17" borderId="54" xfId="0" applyFont="1" applyFill="1" applyBorder="1" applyAlignment="1" applyProtection="1">
      <alignment horizontal="center" vertical="center" textRotation="90" wrapText="1" readingOrder="2"/>
      <protection locked="0"/>
    </xf>
    <xf numFmtId="0" fontId="40" fillId="17" borderId="88" xfId="0" applyFont="1" applyFill="1" applyBorder="1" applyAlignment="1" applyProtection="1">
      <alignment horizontal="center" vertical="center" textRotation="90" wrapText="1" readingOrder="2"/>
      <protection locked="0"/>
    </xf>
    <xf numFmtId="0" fontId="40" fillId="17" borderId="19" xfId="0" applyFont="1" applyFill="1" applyBorder="1" applyAlignment="1" applyProtection="1">
      <alignment horizontal="center" vertical="center" wrapText="1" readingOrder="2"/>
      <protection locked="0"/>
    </xf>
    <xf numFmtId="0" fontId="40" fillId="17" borderId="20" xfId="0" applyFont="1" applyFill="1" applyBorder="1" applyAlignment="1" applyProtection="1">
      <alignment horizontal="center" vertical="center" wrapText="1" readingOrder="2"/>
      <protection locked="0"/>
    </xf>
    <xf numFmtId="0" fontId="40" fillId="17" borderId="24" xfId="0" applyFont="1" applyFill="1" applyBorder="1" applyAlignment="1" applyProtection="1">
      <alignment horizontal="center" vertical="center" wrapText="1" readingOrder="2"/>
      <protection locked="0"/>
    </xf>
    <xf numFmtId="0" fontId="40" fillId="17" borderId="28" xfId="0" applyFont="1" applyFill="1" applyBorder="1" applyAlignment="1" applyProtection="1">
      <alignment horizontal="center" vertical="center" wrapText="1" readingOrder="2"/>
      <protection locked="0"/>
    </xf>
    <xf numFmtId="0" fontId="40" fillId="17" borderId="0" xfId="0" applyFont="1" applyFill="1" applyAlignment="1" applyProtection="1">
      <alignment horizontal="center" vertical="center" wrapText="1" readingOrder="2"/>
      <protection locked="0"/>
    </xf>
    <xf numFmtId="0" fontId="40" fillId="17" borderId="112" xfId="0" applyFont="1" applyFill="1" applyBorder="1" applyAlignment="1" applyProtection="1">
      <alignment horizontal="center" vertical="center" wrapText="1" readingOrder="2"/>
      <protection locked="0"/>
    </xf>
    <xf numFmtId="0" fontId="40" fillId="17" borderId="41" xfId="0" applyFont="1" applyFill="1" applyBorder="1" applyAlignment="1" applyProtection="1">
      <alignment horizontal="center" vertical="center" wrapText="1" readingOrder="2"/>
      <protection locked="0"/>
    </xf>
    <xf numFmtId="0" fontId="40" fillId="17" borderId="101" xfId="0" applyFont="1" applyFill="1" applyBorder="1" applyAlignment="1" applyProtection="1">
      <alignment horizontal="center" vertical="center" wrapText="1" readingOrder="2"/>
      <protection locked="0"/>
    </xf>
    <xf numFmtId="0" fontId="40" fillId="17" borderId="46" xfId="0" applyFont="1" applyFill="1" applyBorder="1" applyAlignment="1" applyProtection="1">
      <alignment horizontal="center" vertical="center" wrapText="1" readingOrder="2"/>
      <protection locked="0"/>
    </xf>
    <xf numFmtId="0" fontId="40" fillId="17" borderId="79" xfId="0" applyFont="1" applyFill="1" applyBorder="1" applyAlignment="1" applyProtection="1">
      <alignment horizontal="center" vertical="center" textRotation="90" wrapText="1" readingOrder="2"/>
      <protection locked="0"/>
    </xf>
    <xf numFmtId="0" fontId="40" fillId="17" borderId="111" xfId="0" applyFont="1" applyFill="1" applyBorder="1" applyAlignment="1" applyProtection="1">
      <alignment horizontal="center" vertical="center" textRotation="90" wrapText="1" readingOrder="2"/>
      <protection locked="0"/>
    </xf>
    <xf numFmtId="0" fontId="40" fillId="17" borderId="89" xfId="0" applyFont="1" applyFill="1" applyBorder="1" applyAlignment="1" applyProtection="1">
      <alignment horizontal="center" vertical="center" textRotation="90" wrapText="1" readingOrder="2"/>
      <protection locked="0"/>
    </xf>
    <xf numFmtId="0" fontId="40" fillId="17" borderId="72" xfId="0" applyFont="1" applyFill="1" applyBorder="1" applyAlignment="1" applyProtection="1">
      <alignment horizontal="center" vertical="center" wrapText="1" readingOrder="2"/>
      <protection locked="0"/>
    </xf>
    <xf numFmtId="0" fontId="40" fillId="17" borderId="107" xfId="0" applyFont="1" applyFill="1" applyBorder="1" applyAlignment="1" applyProtection="1">
      <alignment horizontal="center" vertical="center" wrapText="1" readingOrder="2"/>
      <protection locked="0"/>
    </xf>
    <xf numFmtId="0" fontId="88" fillId="17" borderId="81" xfId="0" applyFont="1" applyFill="1" applyBorder="1" applyAlignment="1" applyProtection="1">
      <alignment horizontal="center" vertical="center" wrapText="1" readingOrder="2"/>
      <protection locked="0"/>
    </xf>
    <xf numFmtId="0" fontId="88" fillId="17" borderId="32" xfId="0" applyFont="1" applyFill="1" applyBorder="1" applyAlignment="1" applyProtection="1">
      <alignment horizontal="center" vertical="center" wrapText="1" readingOrder="2"/>
      <protection locked="0"/>
    </xf>
    <xf numFmtId="0" fontId="88" fillId="17" borderId="33" xfId="0" applyFont="1" applyFill="1" applyBorder="1" applyAlignment="1" applyProtection="1">
      <alignment horizontal="center" vertical="center" wrapText="1" readingOrder="2"/>
      <protection locked="0"/>
    </xf>
    <xf numFmtId="0" fontId="40" fillId="17" borderId="96" xfId="0" applyFont="1" applyFill="1" applyBorder="1" applyAlignment="1" applyProtection="1">
      <alignment horizontal="center" vertical="center" wrapText="1" readingOrder="2"/>
      <protection locked="0"/>
    </xf>
    <xf numFmtId="0" fontId="40" fillId="17" borderId="95" xfId="0" applyFont="1" applyFill="1" applyBorder="1" applyAlignment="1" applyProtection="1">
      <alignment horizontal="center" vertical="center" wrapText="1" readingOrder="2"/>
      <protection locked="0"/>
    </xf>
    <xf numFmtId="0" fontId="40" fillId="17" borderId="3" xfId="0" applyFont="1" applyFill="1" applyBorder="1" applyAlignment="1" applyProtection="1">
      <alignment horizontal="center" vertical="center" textRotation="90" wrapText="1" readingOrder="2"/>
      <protection locked="0"/>
    </xf>
    <xf numFmtId="0" fontId="40" fillId="17" borderId="68" xfId="0" applyFont="1" applyFill="1" applyBorder="1" applyAlignment="1" applyProtection="1">
      <alignment horizontal="center" vertical="center" textRotation="90" wrapText="1" readingOrder="2"/>
      <protection locked="0"/>
    </xf>
    <xf numFmtId="0" fontId="40" fillId="17" borderId="48" xfId="0" applyFont="1" applyFill="1" applyBorder="1" applyAlignment="1" applyProtection="1">
      <alignment horizontal="center" vertical="center" textRotation="90" wrapText="1" readingOrder="2"/>
      <protection locked="0"/>
    </xf>
    <xf numFmtId="0" fontId="40" fillId="17" borderId="3" xfId="0" applyFont="1" applyFill="1" applyBorder="1" applyAlignment="1" applyProtection="1">
      <alignment horizontal="center" vertical="center" textRotation="90" wrapText="1"/>
      <protection locked="0"/>
    </xf>
    <xf numFmtId="0" fontId="40" fillId="17" borderId="39" xfId="0" applyFont="1" applyFill="1" applyBorder="1" applyAlignment="1" applyProtection="1">
      <alignment horizontal="center" vertical="center" textRotation="90" wrapText="1"/>
      <protection locked="0"/>
    </xf>
    <xf numFmtId="0" fontId="40" fillId="17" borderId="40" xfId="0" applyFont="1" applyFill="1" applyBorder="1" applyAlignment="1" applyProtection="1">
      <alignment horizontal="center" vertical="center" textRotation="90" wrapText="1"/>
      <protection locked="0"/>
    </xf>
    <xf numFmtId="0" fontId="40" fillId="17" borderId="68" xfId="0" applyFont="1" applyFill="1" applyBorder="1" applyAlignment="1" applyProtection="1">
      <alignment horizontal="center" vertical="center" textRotation="90" wrapText="1"/>
      <protection locked="0"/>
    </xf>
    <xf numFmtId="0" fontId="40" fillId="17" borderId="1" xfId="0" applyFont="1" applyFill="1" applyBorder="1" applyAlignment="1" applyProtection="1">
      <alignment horizontal="center" vertical="center" textRotation="135" wrapText="1" readingOrder="2"/>
      <protection locked="0"/>
    </xf>
    <xf numFmtId="0" fontId="40" fillId="17" borderId="2" xfId="0" applyFont="1" applyFill="1" applyBorder="1" applyAlignment="1" applyProtection="1">
      <alignment horizontal="center" vertical="center" textRotation="135" wrapText="1" readingOrder="2"/>
      <protection locked="0"/>
    </xf>
    <xf numFmtId="0" fontId="40" fillId="17" borderId="65" xfId="0" applyFont="1" applyFill="1" applyBorder="1" applyAlignment="1" applyProtection="1">
      <alignment horizontal="center" vertical="center" textRotation="135" wrapText="1" readingOrder="2"/>
      <protection locked="0"/>
    </xf>
    <xf numFmtId="0" fontId="40" fillId="17" borderId="41" xfId="0" applyFont="1" applyFill="1" applyBorder="1" applyAlignment="1" applyProtection="1">
      <alignment horizontal="center" vertical="center" textRotation="135" wrapText="1" readingOrder="2"/>
      <protection locked="0"/>
    </xf>
    <xf numFmtId="0" fontId="40" fillId="17" borderId="101" xfId="0" applyFont="1" applyFill="1" applyBorder="1" applyAlignment="1" applyProtection="1">
      <alignment horizontal="center" vertical="center" textRotation="135" wrapText="1" readingOrder="2"/>
      <protection locked="0"/>
    </xf>
    <xf numFmtId="0" fontId="40" fillId="17" borderId="55" xfId="0" applyFont="1" applyFill="1" applyBorder="1" applyAlignment="1" applyProtection="1">
      <alignment horizontal="center" vertical="center" textRotation="135" wrapText="1" readingOrder="2"/>
      <protection locked="0"/>
    </xf>
    <xf numFmtId="0" fontId="40" fillId="17" borderId="39" xfId="0" applyFont="1" applyFill="1" applyBorder="1" applyAlignment="1" applyProtection="1">
      <alignment horizontal="center" vertical="center" textRotation="90" wrapText="1" readingOrder="2"/>
      <protection locked="0"/>
    </xf>
    <xf numFmtId="0" fontId="40" fillId="17" borderId="36" xfId="0" applyFont="1" applyFill="1" applyBorder="1" applyAlignment="1" applyProtection="1">
      <alignment horizontal="center" vertical="center" wrapText="1" readingOrder="2"/>
      <protection locked="0"/>
    </xf>
    <xf numFmtId="0" fontId="242" fillId="17" borderId="47" xfId="2" applyFont="1" applyFill="1" applyBorder="1" applyAlignment="1" applyProtection="1">
      <alignment horizontal="center" vertical="center" textRotation="90" wrapText="1" readingOrder="2"/>
      <protection locked="0"/>
    </xf>
    <xf numFmtId="0" fontId="242" fillId="17" borderId="88" xfId="2" applyFont="1" applyFill="1" applyBorder="1" applyAlignment="1" applyProtection="1">
      <alignment horizontal="center" vertical="center" textRotation="90" wrapText="1" readingOrder="2"/>
      <protection locked="0"/>
    </xf>
    <xf numFmtId="0" fontId="242" fillId="17" borderId="48" xfId="2" applyFont="1" applyFill="1" applyBorder="1" applyAlignment="1" applyProtection="1">
      <alignment horizontal="center" vertical="center" textRotation="90" wrapText="1" readingOrder="2"/>
      <protection locked="0"/>
    </xf>
    <xf numFmtId="0" fontId="242" fillId="17" borderId="68" xfId="2" applyFont="1" applyFill="1" applyBorder="1" applyAlignment="1" applyProtection="1">
      <alignment horizontal="center" vertical="center" textRotation="90" wrapText="1" readingOrder="2"/>
      <protection locked="0"/>
    </xf>
    <xf numFmtId="0" fontId="242" fillId="17" borderId="113" xfId="2" applyFont="1" applyFill="1" applyBorder="1" applyAlignment="1" applyProtection="1">
      <alignment horizontal="center" vertical="center" textRotation="90" wrapText="1" readingOrder="2"/>
      <protection locked="0"/>
    </xf>
    <xf numFmtId="0" fontId="242" fillId="17" borderId="104" xfId="2" applyFont="1" applyFill="1" applyBorder="1" applyAlignment="1" applyProtection="1">
      <alignment horizontal="center" vertical="center" textRotation="90" wrapText="1" readingOrder="2"/>
      <protection locked="0"/>
    </xf>
    <xf numFmtId="0" fontId="242" fillId="17" borderId="303" xfId="2" applyFont="1" applyFill="1" applyBorder="1" applyAlignment="1" applyProtection="1">
      <alignment horizontal="center" vertical="center" textRotation="90" wrapText="1" readingOrder="2"/>
      <protection locked="0"/>
    </xf>
    <xf numFmtId="0" fontId="242" fillId="17" borderId="304" xfId="2" applyFont="1" applyFill="1" applyBorder="1" applyAlignment="1" applyProtection="1">
      <alignment horizontal="center" vertical="center" textRotation="90" wrapText="1" readingOrder="2"/>
      <protection locked="0"/>
    </xf>
    <xf numFmtId="0" fontId="40" fillId="17" borderId="96" xfId="0" applyFont="1" applyFill="1" applyBorder="1" applyAlignment="1" applyProtection="1">
      <alignment horizontal="center" vertical="center" textRotation="90" wrapText="1" readingOrder="2"/>
      <protection locked="0"/>
    </xf>
    <xf numFmtId="0" fontId="40" fillId="17" borderId="36" xfId="0" applyFont="1" applyFill="1" applyBorder="1" applyAlignment="1" applyProtection="1">
      <alignment horizontal="center" vertical="center" textRotation="90" wrapText="1" readingOrder="2"/>
      <protection locked="0"/>
    </xf>
    <xf numFmtId="0" fontId="242" fillId="17" borderId="133" xfId="2" applyFont="1" applyFill="1" applyBorder="1" applyAlignment="1" applyProtection="1">
      <alignment horizontal="center" vertical="center" textRotation="90" wrapText="1" readingOrder="2"/>
      <protection locked="0"/>
    </xf>
    <xf numFmtId="0" fontId="242" fillId="17" borderId="136" xfId="2" applyFont="1" applyFill="1" applyBorder="1" applyAlignment="1" applyProtection="1">
      <alignment horizontal="center" vertical="center" textRotation="90" wrapText="1" readingOrder="2"/>
      <protection locked="0"/>
    </xf>
    <xf numFmtId="0" fontId="242" fillId="17" borderId="134" xfId="2" applyFont="1" applyFill="1" applyBorder="1" applyAlignment="1" applyProtection="1">
      <alignment horizontal="center" vertical="center" textRotation="90" wrapText="1" readingOrder="2"/>
      <protection locked="0"/>
    </xf>
    <xf numFmtId="0" fontId="242" fillId="17" borderId="137" xfId="2" applyFont="1" applyFill="1" applyBorder="1" applyAlignment="1" applyProtection="1">
      <alignment horizontal="center" vertical="center" textRotation="90" wrapText="1" readingOrder="2"/>
      <protection locked="0"/>
    </xf>
    <xf numFmtId="0" fontId="40" fillId="13" borderId="79" xfId="22" applyFont="1" applyFill="1" applyBorder="1" applyAlignment="1" applyProtection="1">
      <alignment horizontal="center" vertical="center" textRotation="90" wrapText="1" shrinkToFit="1" readingOrder="2"/>
      <protection locked="0"/>
    </xf>
    <xf numFmtId="0" fontId="40" fillId="13" borderId="111" xfId="22" applyFont="1" applyFill="1" applyBorder="1" applyAlignment="1" applyProtection="1">
      <alignment horizontal="center" vertical="center" textRotation="90" wrapText="1" shrinkToFit="1" readingOrder="2"/>
      <protection locked="0"/>
    </xf>
    <xf numFmtId="0" fontId="40" fillId="13" borderId="89" xfId="22" applyFont="1" applyFill="1" applyBorder="1" applyAlignment="1" applyProtection="1">
      <alignment horizontal="center" vertical="center" textRotation="90" wrapText="1" shrinkToFit="1" readingOrder="2"/>
      <protection locked="0"/>
    </xf>
    <xf numFmtId="0" fontId="40" fillId="32" borderId="81" xfId="22" applyFont="1" applyFill="1" applyBorder="1" applyAlignment="1" applyProtection="1">
      <alignment horizontal="center" vertical="center" wrapText="1" readingOrder="2"/>
      <protection locked="0"/>
    </xf>
    <xf numFmtId="0" fontId="40" fillId="32" borderId="32" xfId="22" applyFont="1" applyFill="1" applyBorder="1" applyAlignment="1" applyProtection="1">
      <alignment horizontal="center" vertical="center" wrapText="1" readingOrder="2"/>
      <protection locked="0"/>
    </xf>
    <xf numFmtId="0" fontId="40" fillId="32" borderId="86" xfId="22" applyFont="1" applyFill="1" applyBorder="1" applyAlignment="1" applyProtection="1">
      <alignment horizontal="center" vertical="center" wrapText="1" readingOrder="2"/>
      <protection locked="0"/>
    </xf>
    <xf numFmtId="0" fontId="40" fillId="13" borderId="79" xfId="0" applyFont="1" applyFill="1" applyBorder="1" applyAlignment="1" applyProtection="1">
      <alignment horizontal="center" vertical="center" textRotation="90" wrapText="1"/>
      <protection locked="0"/>
    </xf>
    <xf numFmtId="0" fontId="40" fillId="13" borderId="111" xfId="0" applyFont="1" applyFill="1" applyBorder="1" applyAlignment="1" applyProtection="1">
      <alignment horizontal="center" vertical="center" textRotation="90" wrapText="1"/>
      <protection locked="0"/>
    </xf>
    <xf numFmtId="0" fontId="40" fillId="13" borderId="89" xfId="0" applyFont="1" applyFill="1" applyBorder="1" applyAlignment="1" applyProtection="1">
      <alignment horizontal="center" vertical="center" textRotation="90" wrapText="1"/>
      <protection locked="0"/>
    </xf>
    <xf numFmtId="0" fontId="40" fillId="32" borderId="81" xfId="22" applyFont="1" applyFill="1" applyBorder="1" applyAlignment="1" applyProtection="1">
      <alignment horizontal="center" vertical="center" wrapText="1" shrinkToFit="1" readingOrder="2"/>
      <protection locked="0"/>
    </xf>
    <xf numFmtId="0" fontId="40" fillId="32" borderId="32" xfId="22" applyFont="1" applyFill="1" applyBorder="1" applyAlignment="1" applyProtection="1">
      <alignment horizontal="center" vertical="center" wrapText="1" shrinkToFit="1" readingOrder="2"/>
      <protection locked="0"/>
    </xf>
    <xf numFmtId="0" fontId="40" fillId="32" borderId="86" xfId="22" applyFont="1" applyFill="1" applyBorder="1" applyAlignment="1" applyProtection="1">
      <alignment horizontal="center" vertical="center" wrapText="1" shrinkToFit="1" readingOrder="2"/>
      <protection locked="0"/>
    </xf>
    <xf numFmtId="0" fontId="32" fillId="13" borderId="19" xfId="22" applyFont="1" applyFill="1" applyBorder="1" applyAlignment="1" applyProtection="1">
      <alignment horizontal="center" vertical="center" textRotation="90" shrinkToFit="1" readingOrder="2"/>
      <protection locked="0"/>
    </xf>
    <xf numFmtId="0" fontId="32" fillId="13" borderId="28" xfId="22" applyFont="1" applyFill="1" applyBorder="1" applyAlignment="1" applyProtection="1">
      <alignment horizontal="center" vertical="center" textRotation="90" shrinkToFit="1" readingOrder="2"/>
      <protection locked="0"/>
    </xf>
    <xf numFmtId="0" fontId="32" fillId="13" borderId="66" xfId="22" applyFont="1" applyFill="1" applyBorder="1" applyAlignment="1" applyProtection="1">
      <alignment horizontal="center" vertical="center" textRotation="90" shrinkToFit="1" readingOrder="2"/>
      <protection locked="0"/>
    </xf>
    <xf numFmtId="0" fontId="55" fillId="32" borderId="34" xfId="22" applyFont="1" applyFill="1" applyBorder="1" applyAlignment="1" applyProtection="1">
      <alignment horizontal="center" vertical="center" wrapText="1" readingOrder="2"/>
      <protection locked="0"/>
    </xf>
    <xf numFmtId="0" fontId="55" fillId="32" borderId="35" xfId="22" applyFont="1" applyFill="1" applyBorder="1" applyAlignment="1" applyProtection="1">
      <alignment horizontal="center" vertical="center" wrapText="1" readingOrder="2"/>
      <protection locked="0"/>
    </xf>
    <xf numFmtId="0" fontId="55" fillId="32" borderId="95" xfId="22" applyFont="1" applyFill="1" applyBorder="1" applyAlignment="1" applyProtection="1">
      <alignment horizontal="center" vertical="center" wrapText="1" readingOrder="2"/>
      <protection locked="0"/>
    </xf>
    <xf numFmtId="0" fontId="90" fillId="13" borderId="79" xfId="0" applyFont="1" applyFill="1" applyBorder="1" applyAlignment="1" applyProtection="1">
      <alignment horizontal="center" vertical="center" textRotation="90" wrapText="1"/>
      <protection locked="0"/>
    </xf>
    <xf numFmtId="0" fontId="90" fillId="13" borderId="111" xfId="0" applyFont="1" applyFill="1" applyBorder="1" applyAlignment="1" applyProtection="1">
      <alignment horizontal="center" vertical="center" textRotation="90" wrapText="1"/>
      <protection locked="0"/>
    </xf>
    <xf numFmtId="0" fontId="90" fillId="13" borderId="89" xfId="0" applyFont="1" applyFill="1" applyBorder="1" applyAlignment="1" applyProtection="1">
      <alignment horizontal="center" vertical="center" textRotation="90" wrapText="1"/>
      <protection locked="0"/>
    </xf>
    <xf numFmtId="0" fontId="15" fillId="32" borderId="34" xfId="22" applyFont="1" applyFill="1" applyBorder="1" applyAlignment="1" applyProtection="1">
      <alignment horizontal="center" vertical="center" shrinkToFit="1" readingOrder="2"/>
      <protection locked="0"/>
    </xf>
    <xf numFmtId="0" fontId="15" fillId="32" borderId="35" xfId="22" applyFont="1" applyFill="1" applyBorder="1" applyAlignment="1" applyProtection="1">
      <alignment horizontal="center" vertical="center" shrinkToFit="1" readingOrder="2"/>
      <protection locked="0"/>
    </xf>
    <xf numFmtId="0" fontId="15" fillId="32" borderId="95" xfId="22" applyFont="1" applyFill="1" applyBorder="1" applyAlignment="1" applyProtection="1">
      <alignment horizontal="center" vertical="center" shrinkToFit="1" readingOrder="2"/>
      <protection locked="0"/>
    </xf>
    <xf numFmtId="0" fontId="15" fillId="32" borderId="81" xfId="22" applyFont="1" applyFill="1" applyBorder="1" applyAlignment="1" applyProtection="1">
      <alignment horizontal="center" vertical="center" shrinkToFit="1" readingOrder="2"/>
      <protection locked="0"/>
    </xf>
    <xf numFmtId="0" fontId="15" fillId="32" borderId="32" xfId="22" applyFont="1" applyFill="1" applyBorder="1" applyAlignment="1" applyProtection="1">
      <alignment horizontal="center" vertical="center" shrinkToFit="1" readingOrder="2"/>
      <protection locked="0"/>
    </xf>
    <xf numFmtId="0" fontId="15" fillId="32" borderId="86" xfId="22" applyFont="1" applyFill="1" applyBorder="1" applyAlignment="1" applyProtection="1">
      <alignment horizontal="center" vertical="center" shrinkToFit="1" readingOrder="2"/>
      <protection locked="0"/>
    </xf>
    <xf numFmtId="9" fontId="191" fillId="0" borderId="40" xfId="0" applyNumberFormat="1" applyFont="1" applyBorder="1" applyAlignment="1">
      <alignment horizontal="center" vertical="center" shrinkToFit="1"/>
    </xf>
    <xf numFmtId="9" fontId="191" fillId="0" borderId="61" xfId="0" applyNumberFormat="1" applyFont="1" applyBorder="1" applyAlignment="1">
      <alignment horizontal="center" vertical="center" shrinkToFit="1"/>
    </xf>
    <xf numFmtId="9" fontId="191" fillId="0" borderId="8" xfId="0" applyNumberFormat="1" applyFont="1" applyBorder="1" applyAlignment="1">
      <alignment horizontal="center" vertical="center" shrinkToFit="1"/>
    </xf>
    <xf numFmtId="9" fontId="191" fillId="0" borderId="30" xfId="0" applyNumberFormat="1" applyFont="1" applyBorder="1" applyAlignment="1">
      <alignment horizontal="center" vertical="center" shrinkToFit="1"/>
    </xf>
    <xf numFmtId="0" fontId="111" fillId="0" borderId="0" xfId="7" applyFont="1" applyAlignment="1">
      <alignment horizontal="center" vertical="center"/>
    </xf>
    <xf numFmtId="0" fontId="191" fillId="17" borderId="18" xfId="0" applyFont="1" applyFill="1" applyBorder="1" applyAlignment="1">
      <alignment horizontal="center" vertical="center" shrinkToFit="1"/>
    </xf>
    <xf numFmtId="0" fontId="191" fillId="17" borderId="22" xfId="0" applyFont="1" applyFill="1" applyBorder="1" applyAlignment="1">
      <alignment horizontal="center" vertical="center" shrinkToFit="1"/>
    </xf>
    <xf numFmtId="0" fontId="191" fillId="17" borderId="27" xfId="0" applyFont="1" applyFill="1" applyBorder="1" applyAlignment="1">
      <alignment horizontal="center" vertical="center" shrinkToFit="1"/>
    </xf>
    <xf numFmtId="0" fontId="191" fillId="17" borderId="8" xfId="0" applyFont="1" applyFill="1" applyBorder="1" applyAlignment="1">
      <alignment horizontal="center" vertical="center" shrinkToFit="1"/>
    </xf>
    <xf numFmtId="0" fontId="191" fillId="17" borderId="69" xfId="0" applyFont="1" applyFill="1" applyBorder="1" applyAlignment="1">
      <alignment horizontal="center" vertical="center" shrinkToFit="1"/>
    </xf>
    <xf numFmtId="0" fontId="191" fillId="17" borderId="70" xfId="0" applyFont="1" applyFill="1" applyBorder="1" applyAlignment="1">
      <alignment horizontal="center" vertical="center" shrinkToFit="1"/>
    </xf>
    <xf numFmtId="0" fontId="191" fillId="17" borderId="23" xfId="0" applyFont="1" applyFill="1" applyBorder="1" applyAlignment="1">
      <alignment horizontal="center" vertical="center" shrinkToFit="1"/>
    </xf>
    <xf numFmtId="0" fontId="191" fillId="17" borderId="30" xfId="0" applyFont="1" applyFill="1" applyBorder="1" applyAlignment="1">
      <alignment horizontal="center" vertical="center" shrinkToFit="1"/>
    </xf>
    <xf numFmtId="0" fontId="191" fillId="17" borderId="71" xfId="0" applyFont="1" applyFill="1" applyBorder="1" applyAlignment="1">
      <alignment horizontal="center" vertical="center" shrinkToFit="1"/>
    </xf>
    <xf numFmtId="0" fontId="15" fillId="32" borderId="0" xfId="22" applyFont="1" applyFill="1" applyAlignment="1" applyProtection="1">
      <alignment horizontal="center" vertical="center"/>
      <protection locked="0"/>
    </xf>
    <xf numFmtId="0" fontId="14" fillId="32" borderId="0" xfId="22" applyFont="1" applyFill="1" applyAlignment="1" applyProtection="1">
      <alignment horizontal="right" vertical="center"/>
      <protection locked="0"/>
    </xf>
    <xf numFmtId="0" fontId="62" fillId="32" borderId="0" xfId="22" applyFont="1" applyFill="1" applyAlignment="1" applyProtection="1">
      <alignment horizontal="right" vertical="center"/>
      <protection locked="0"/>
    </xf>
    <xf numFmtId="0" fontId="62" fillId="32" borderId="0" xfId="22" applyFont="1" applyFill="1" applyAlignment="1" applyProtection="1">
      <alignment horizontal="center" vertical="center"/>
      <protection locked="0"/>
    </xf>
    <xf numFmtId="0" fontId="191" fillId="0" borderId="27" xfId="0" applyFont="1" applyBorder="1" applyAlignment="1">
      <alignment horizontal="center" vertical="center" shrinkToFit="1"/>
    </xf>
    <xf numFmtId="0" fontId="191" fillId="0" borderId="8" xfId="0" applyFont="1" applyBorder="1" applyAlignment="1">
      <alignment horizontal="center" vertical="center" shrinkToFit="1"/>
    </xf>
    <xf numFmtId="0" fontId="191" fillId="0" borderId="69" xfId="0" applyFont="1" applyBorder="1" applyAlignment="1">
      <alignment horizontal="center" vertical="center" shrinkToFit="1"/>
    </xf>
    <xf numFmtId="0" fontId="191" fillId="0" borderId="70" xfId="0" applyFont="1" applyBorder="1" applyAlignment="1">
      <alignment horizontal="center" vertical="center" shrinkToFit="1"/>
    </xf>
    <xf numFmtId="0" fontId="191" fillId="0" borderId="56" xfId="0" applyFont="1" applyBorder="1" applyAlignment="1">
      <alignment horizontal="center" vertical="center" shrinkToFit="1"/>
    </xf>
    <xf numFmtId="0" fontId="191" fillId="0" borderId="40" xfId="0" applyFont="1" applyBorder="1" applyAlignment="1">
      <alignment horizontal="center" vertical="center" shrinkToFit="1"/>
    </xf>
    <xf numFmtId="0" fontId="419" fillId="0" borderId="0" xfId="0" applyFont="1" applyAlignment="1">
      <alignment horizontal="left"/>
    </xf>
    <xf numFmtId="0" fontId="7" fillId="0" borderId="81" xfId="21" applyFont="1" applyBorder="1" applyAlignment="1">
      <alignment horizontal="center" vertical="center" shrinkToFit="1"/>
    </xf>
    <xf numFmtId="0" fontId="7" fillId="0" borderId="32" xfId="21" applyFont="1" applyBorder="1" applyAlignment="1">
      <alignment horizontal="center" vertical="center" shrinkToFit="1"/>
    </xf>
    <xf numFmtId="0" fontId="7" fillId="0" borderId="33" xfId="21" applyFont="1" applyBorder="1" applyAlignment="1">
      <alignment horizontal="center" vertical="center" shrinkToFit="1"/>
    </xf>
    <xf numFmtId="0" fontId="419" fillId="0" borderId="0" xfId="0" applyFont="1" applyAlignment="1">
      <alignment horizontal="center" vertical="center"/>
    </xf>
    <xf numFmtId="0" fontId="371" fillId="90" borderId="0" xfId="19" applyFont="1" applyFill="1" applyAlignment="1" applyProtection="1">
      <alignment horizontal="center" vertical="center"/>
      <protection locked="0"/>
    </xf>
    <xf numFmtId="0" fontId="90" fillId="0" borderId="81" xfId="1" applyFont="1" applyBorder="1" applyAlignment="1">
      <alignment horizontal="center" vertical="center"/>
    </xf>
    <xf numFmtId="0" fontId="90" fillId="0" borderId="32" xfId="1" applyFont="1" applyBorder="1" applyAlignment="1">
      <alignment horizontal="center" vertical="center"/>
    </xf>
    <xf numFmtId="0" fontId="90" fillId="0" borderId="33" xfId="1" applyFont="1" applyBorder="1" applyAlignment="1">
      <alignment horizontal="center" vertical="center"/>
    </xf>
    <xf numFmtId="0" fontId="143" fillId="47" borderId="0" xfId="1" applyFont="1" applyFill="1" applyAlignment="1" applyProtection="1">
      <alignment horizontal="center" vertical="center"/>
      <protection locked="0"/>
    </xf>
    <xf numFmtId="0" fontId="15" fillId="13" borderId="79" xfId="1" applyFont="1" applyFill="1" applyBorder="1" applyAlignment="1" applyProtection="1">
      <alignment horizontal="center" vertical="center" textRotation="90" wrapText="1"/>
      <protection locked="0"/>
    </xf>
    <xf numFmtId="0" fontId="15" fillId="13" borderId="93" xfId="1" applyFont="1" applyFill="1" applyBorder="1" applyAlignment="1" applyProtection="1">
      <alignment horizontal="center" vertical="center" textRotation="90" wrapText="1"/>
      <protection locked="0"/>
    </xf>
    <xf numFmtId="0" fontId="40" fillId="41" borderId="81" xfId="7" applyFont="1" applyFill="1" applyBorder="1" applyAlignment="1" applyProtection="1">
      <alignment horizontal="center" vertical="center" wrapText="1"/>
      <protection locked="0"/>
    </xf>
    <xf numFmtId="0" fontId="40" fillId="41" borderId="32" xfId="7" applyFont="1" applyFill="1" applyBorder="1" applyAlignment="1" applyProtection="1">
      <alignment horizontal="center" vertical="center" wrapText="1"/>
      <protection locked="0"/>
    </xf>
    <xf numFmtId="0" fontId="40" fillId="41" borderId="33" xfId="7" applyFont="1" applyFill="1" applyBorder="1" applyAlignment="1" applyProtection="1">
      <alignment horizontal="center" vertical="center" wrapText="1"/>
      <protection locked="0"/>
    </xf>
    <xf numFmtId="0" fontId="364" fillId="58" borderId="72" xfId="9" applyFont="1" applyFill="1" applyBorder="1" applyAlignment="1" applyProtection="1">
      <alignment horizontal="center" vertical="center" textRotation="90" wrapText="1"/>
      <protection locked="0"/>
    </xf>
    <xf numFmtId="0" fontId="364" fillId="58" borderId="107" xfId="9" applyFont="1" applyFill="1" applyBorder="1" applyAlignment="1" applyProtection="1">
      <alignment horizontal="center" vertical="center" textRotation="90" wrapText="1"/>
      <protection locked="0"/>
    </xf>
    <xf numFmtId="0" fontId="364" fillId="58" borderId="89" xfId="9" applyFont="1" applyFill="1" applyBorder="1" applyAlignment="1" applyProtection="1">
      <alignment horizontal="center" vertical="center" textRotation="90" wrapText="1"/>
      <protection locked="0"/>
    </xf>
    <xf numFmtId="0" fontId="150" fillId="13" borderId="79" xfId="1" applyFont="1" applyFill="1" applyBorder="1" applyAlignment="1" applyProtection="1">
      <alignment horizontal="center" vertical="center" textRotation="90" wrapText="1"/>
      <protection locked="0"/>
    </xf>
    <xf numFmtId="0" fontId="150" fillId="13" borderId="93" xfId="1" applyFont="1" applyFill="1" applyBorder="1" applyAlignment="1" applyProtection="1">
      <alignment horizontal="center" vertical="center" textRotation="90" wrapText="1"/>
      <protection locked="0"/>
    </xf>
    <xf numFmtId="0" fontId="15" fillId="13" borderId="108" xfId="1" applyFont="1" applyFill="1" applyBorder="1" applyAlignment="1" applyProtection="1">
      <alignment horizontal="center" vertical="center" textRotation="90" wrapText="1"/>
      <protection locked="0"/>
    </xf>
    <xf numFmtId="0" fontId="15" fillId="13" borderId="127" xfId="1" applyFont="1" applyFill="1" applyBorder="1" applyAlignment="1" applyProtection="1">
      <alignment horizontal="center" vertical="center" textRotation="90" wrapText="1"/>
      <protection locked="0"/>
    </xf>
    <xf numFmtId="0" fontId="140" fillId="5" borderId="151" xfId="7" applyFont="1" applyFill="1" applyBorder="1" applyAlignment="1" applyProtection="1">
      <alignment horizontal="center" vertical="center" textRotation="90" wrapText="1" readingOrder="2"/>
      <protection locked="0"/>
    </xf>
    <xf numFmtId="0" fontId="15" fillId="0" borderId="108" xfId="7" applyFont="1" applyBorder="1" applyAlignment="1" applyProtection="1">
      <alignment horizontal="center" vertical="center" textRotation="90" wrapText="1"/>
      <protection locked="0"/>
    </xf>
    <xf numFmtId="0" fontId="15" fillId="0" borderId="93" xfId="7" applyFont="1" applyBorder="1" applyAlignment="1" applyProtection="1">
      <alignment horizontal="center" vertical="center" textRotation="90" wrapText="1"/>
      <protection locked="0"/>
    </xf>
    <xf numFmtId="0" fontId="15" fillId="13" borderId="108" xfId="7" applyFont="1" applyFill="1" applyBorder="1" applyAlignment="1" applyProtection="1">
      <alignment horizontal="center" vertical="center" textRotation="90" wrapText="1"/>
      <protection locked="0"/>
    </xf>
    <xf numFmtId="0" fontId="15" fillId="13" borderId="111" xfId="7" applyFont="1" applyFill="1" applyBorder="1" applyAlignment="1" applyProtection="1">
      <alignment horizontal="center" vertical="center" textRotation="90" wrapText="1"/>
      <protection locked="0"/>
    </xf>
    <xf numFmtId="0" fontId="364" fillId="58" borderId="50" xfId="9" applyFont="1" applyFill="1" applyBorder="1" applyAlignment="1" applyProtection="1">
      <alignment horizontal="center" vertical="center" textRotation="90" wrapText="1"/>
      <protection locked="0"/>
    </xf>
    <xf numFmtId="0" fontId="14" fillId="41" borderId="81" xfId="7" applyFont="1" applyFill="1" applyBorder="1" applyAlignment="1" applyProtection="1">
      <alignment horizontal="center" vertical="center" wrapText="1"/>
      <protection locked="0"/>
    </xf>
    <xf numFmtId="0" fontId="14" fillId="41" borderId="32" xfId="7" applyFont="1" applyFill="1" applyBorder="1" applyAlignment="1" applyProtection="1">
      <alignment horizontal="center" vertical="center" wrapText="1"/>
      <protection locked="0"/>
    </xf>
    <xf numFmtId="0" fontId="14" fillId="41" borderId="33" xfId="7" applyFont="1" applyFill="1" applyBorder="1" applyAlignment="1" applyProtection="1">
      <alignment horizontal="center" vertical="center" wrapText="1"/>
      <protection locked="0"/>
    </xf>
    <xf numFmtId="0" fontId="12" fillId="23" borderId="145" xfId="2" applyFont="1" applyFill="1" applyBorder="1" applyAlignment="1" applyProtection="1">
      <alignment horizontal="center" vertical="center" textRotation="90" readingOrder="2"/>
      <protection locked="0"/>
    </xf>
    <xf numFmtId="0" fontId="12" fillId="23" borderId="137" xfId="2" applyFont="1" applyFill="1" applyBorder="1" applyAlignment="1" applyProtection="1">
      <alignment horizontal="center" vertical="center" textRotation="90" readingOrder="2"/>
      <protection locked="0"/>
    </xf>
    <xf numFmtId="0" fontId="54" fillId="0" borderId="107" xfId="7" applyFont="1" applyBorder="1" applyAlignment="1">
      <alignment horizontal="center" vertical="center" wrapText="1"/>
    </xf>
    <xf numFmtId="0" fontId="54" fillId="0" borderId="0" xfId="7" applyFont="1" applyAlignment="1">
      <alignment horizontal="center" vertical="center" wrapText="1"/>
    </xf>
    <xf numFmtId="0" fontId="88" fillId="23" borderId="177" xfId="7" applyFont="1" applyFill="1" applyBorder="1" applyAlignment="1" applyProtection="1">
      <alignment horizontal="center" vertical="center" wrapText="1"/>
      <protection locked="0"/>
    </xf>
    <xf numFmtId="0" fontId="385" fillId="23" borderId="177" xfId="7" applyFont="1" applyFill="1" applyBorder="1" applyAlignment="1" applyProtection="1">
      <alignment horizontal="center" vertical="center" readingOrder="2"/>
      <protection locked="0"/>
    </xf>
    <xf numFmtId="0" fontId="385" fillId="23" borderId="262" xfId="7" applyFont="1" applyFill="1" applyBorder="1" applyAlignment="1" applyProtection="1">
      <alignment horizontal="center" vertical="center" readingOrder="2"/>
      <protection locked="0"/>
    </xf>
    <xf numFmtId="0" fontId="140" fillId="92" borderId="265" xfId="7" applyFont="1" applyFill="1" applyBorder="1" applyAlignment="1" applyProtection="1">
      <alignment horizontal="center" vertical="center" textRotation="90" wrapText="1" readingOrder="2"/>
      <protection locked="0"/>
    </xf>
    <xf numFmtId="0" fontId="140" fillId="92" borderId="185" xfId="7" applyFont="1" applyFill="1" applyBorder="1" applyAlignment="1" applyProtection="1">
      <alignment horizontal="center" vertical="center" textRotation="90" wrapText="1" readingOrder="2"/>
      <protection locked="0"/>
    </xf>
    <xf numFmtId="0" fontId="140" fillId="92" borderId="267" xfId="7" applyFont="1" applyFill="1" applyBorder="1" applyAlignment="1" applyProtection="1">
      <alignment horizontal="center" vertical="center" textRotation="90" wrapText="1" readingOrder="2"/>
      <protection locked="0"/>
    </xf>
    <xf numFmtId="0" fontId="152" fillId="91" borderId="80" xfId="7" applyFont="1" applyFill="1" applyBorder="1" applyAlignment="1" applyProtection="1">
      <alignment horizontal="center" vertical="center" textRotation="90" readingOrder="2"/>
      <protection locked="0"/>
    </xf>
    <xf numFmtId="0" fontId="152" fillId="91" borderId="151" xfId="7" applyFont="1" applyFill="1" applyBorder="1" applyAlignment="1" applyProtection="1">
      <alignment horizontal="center" vertical="center" textRotation="90" readingOrder="2"/>
      <protection locked="0"/>
    </xf>
    <xf numFmtId="0" fontId="152" fillId="91" borderId="131" xfId="7" applyFont="1" applyFill="1" applyBorder="1" applyAlignment="1" applyProtection="1">
      <alignment horizontal="center" vertical="center" textRotation="90" readingOrder="2"/>
      <protection locked="0"/>
    </xf>
    <xf numFmtId="0" fontId="88" fillId="23" borderId="0" xfId="7" applyFont="1" applyFill="1" applyAlignment="1" applyProtection="1">
      <alignment horizontal="center" vertical="center" textRotation="90" wrapText="1"/>
      <protection locked="0"/>
    </xf>
    <xf numFmtId="0" fontId="140" fillId="23" borderId="263" xfId="7" applyFont="1" applyFill="1" applyBorder="1" applyAlignment="1" applyProtection="1">
      <alignment horizontal="center" vertical="center" textRotation="90" wrapText="1" readingOrder="2"/>
      <protection locked="0"/>
    </xf>
    <xf numFmtId="0" fontId="140" fillId="23" borderId="254" xfId="7" applyFont="1" applyFill="1" applyBorder="1" applyAlignment="1" applyProtection="1">
      <alignment horizontal="center" vertical="center" textRotation="90" wrapText="1" readingOrder="2"/>
      <protection locked="0"/>
    </xf>
    <xf numFmtId="0" fontId="90" fillId="17" borderId="111" xfId="7" applyFont="1" applyFill="1" applyBorder="1" applyAlignment="1" applyProtection="1">
      <alignment horizontal="center" vertical="center" textRotation="90" wrapText="1" readingOrder="2"/>
      <protection locked="0"/>
    </xf>
    <xf numFmtId="0" fontId="90" fillId="17" borderId="0" xfId="7" applyFont="1" applyFill="1" applyAlignment="1" applyProtection="1">
      <alignment horizontal="center" vertical="center" textRotation="90" wrapText="1" readingOrder="2"/>
      <protection locked="0"/>
    </xf>
    <xf numFmtId="0" fontId="90" fillId="17" borderId="42" xfId="7" applyFont="1" applyFill="1" applyBorder="1" applyAlignment="1" applyProtection="1">
      <alignment horizontal="center" vertical="center" textRotation="90" wrapText="1" readingOrder="2"/>
      <protection locked="0"/>
    </xf>
    <xf numFmtId="0" fontId="88" fillId="17" borderId="283" xfId="7" applyFont="1" applyFill="1" applyBorder="1" applyAlignment="1" applyProtection="1">
      <alignment horizontal="center" vertical="center" readingOrder="2"/>
      <protection locked="0"/>
    </xf>
    <xf numFmtId="0" fontId="88" fillId="17" borderId="269" xfId="7" applyFont="1" applyFill="1" applyBorder="1" applyAlignment="1" applyProtection="1">
      <alignment horizontal="center" vertical="center" readingOrder="2"/>
      <protection locked="0"/>
    </xf>
    <xf numFmtId="0" fontId="88" fillId="17" borderId="272" xfId="7" applyFont="1" applyFill="1" applyBorder="1" applyAlignment="1" applyProtection="1">
      <alignment horizontal="center" vertical="center" readingOrder="2"/>
      <protection locked="0"/>
    </xf>
    <xf numFmtId="0" fontId="88" fillId="17" borderId="271" xfId="7" applyFont="1" applyFill="1" applyBorder="1" applyAlignment="1" applyProtection="1">
      <alignment horizontal="center" vertical="center" readingOrder="2"/>
      <protection locked="0"/>
    </xf>
    <xf numFmtId="0" fontId="12" fillId="17" borderId="23" xfId="2" applyFont="1" applyFill="1" applyBorder="1" applyAlignment="1" applyProtection="1">
      <alignment horizontal="center" vertical="center" textRotation="90" readingOrder="2"/>
      <protection locked="0"/>
    </xf>
    <xf numFmtId="0" fontId="12" fillId="17" borderId="71" xfId="2" applyFont="1" applyFill="1" applyBorder="1" applyAlignment="1" applyProtection="1">
      <alignment horizontal="center" vertical="center" textRotation="90" readingOrder="2"/>
      <protection locked="0"/>
    </xf>
    <xf numFmtId="0" fontId="12" fillId="17" borderId="132" xfId="2" applyFont="1" applyFill="1" applyBorder="1" applyAlignment="1" applyProtection="1">
      <alignment horizontal="center" vertical="center" textRotation="90" readingOrder="2"/>
      <protection locked="0"/>
    </xf>
    <xf numFmtId="0" fontId="12" fillId="17" borderId="135" xfId="2" applyFont="1" applyFill="1" applyBorder="1" applyAlignment="1" applyProtection="1">
      <alignment horizontal="center" vertical="center" textRotation="90" readingOrder="2"/>
      <protection locked="0"/>
    </xf>
    <xf numFmtId="0" fontId="141" fillId="23" borderId="118" xfId="2" applyFont="1" applyFill="1" applyBorder="1" applyAlignment="1" applyProtection="1">
      <alignment horizontal="center" vertical="center" textRotation="90" readingOrder="2"/>
      <protection locked="0"/>
    </xf>
    <xf numFmtId="0" fontId="141" fillId="23" borderId="120" xfId="2" applyFont="1" applyFill="1" applyBorder="1" applyAlignment="1" applyProtection="1">
      <alignment horizontal="center" vertical="center" textRotation="90" readingOrder="2"/>
      <protection locked="0"/>
    </xf>
    <xf numFmtId="0" fontId="12" fillId="17" borderId="119" xfId="2" applyFont="1" applyFill="1" applyBorder="1" applyAlignment="1" applyProtection="1">
      <alignment horizontal="center" vertical="center" textRotation="90" readingOrder="2"/>
      <protection locked="0"/>
    </xf>
    <xf numFmtId="0" fontId="12" fillId="17" borderId="121" xfId="2" applyFont="1" applyFill="1" applyBorder="1" applyAlignment="1" applyProtection="1">
      <alignment horizontal="center" vertical="center" textRotation="90" readingOrder="2"/>
      <protection locked="0"/>
    </xf>
    <xf numFmtId="0" fontId="40" fillId="14" borderId="0" xfId="7" applyFont="1" applyFill="1" applyAlignment="1" applyProtection="1">
      <alignment horizontal="center" vertical="center" readingOrder="2"/>
      <protection locked="0"/>
    </xf>
    <xf numFmtId="0" fontId="90" fillId="93" borderId="151" xfId="7" applyFont="1" applyFill="1" applyBorder="1" applyAlignment="1" applyProtection="1">
      <alignment horizontal="center" vertical="center" textRotation="90" wrapText="1" readingOrder="2"/>
      <protection locked="0"/>
    </xf>
    <xf numFmtId="0" fontId="90" fillId="93" borderId="0" xfId="7" applyFont="1" applyFill="1" applyAlignment="1" applyProtection="1">
      <alignment horizontal="center" vertical="center" wrapText="1" readingOrder="2"/>
      <protection locked="0"/>
    </xf>
    <xf numFmtId="0" fontId="12" fillId="23" borderId="119" xfId="2" applyFont="1" applyFill="1" applyBorder="1" applyAlignment="1" applyProtection="1">
      <alignment horizontal="center" vertical="center" textRotation="90" readingOrder="2"/>
      <protection locked="0"/>
    </xf>
    <xf numFmtId="0" fontId="12" fillId="23" borderId="121" xfId="2" applyFont="1" applyFill="1" applyBorder="1" applyAlignment="1" applyProtection="1">
      <alignment horizontal="center" vertical="center" textRotation="90" readingOrder="2"/>
      <protection locked="0"/>
    </xf>
    <xf numFmtId="0" fontId="12" fillId="23" borderId="133" xfId="2" applyFont="1" applyFill="1" applyBorder="1" applyAlignment="1" applyProtection="1">
      <alignment horizontal="center" vertical="center" textRotation="90" readingOrder="2"/>
      <protection locked="0"/>
    </xf>
    <xf numFmtId="0" fontId="12" fillId="23" borderId="136" xfId="2" applyFont="1" applyFill="1" applyBorder="1" applyAlignment="1" applyProtection="1">
      <alignment horizontal="center" vertical="center" textRotation="90" readingOrder="2"/>
      <protection locked="0"/>
    </xf>
    <xf numFmtId="0" fontId="54" fillId="0" borderId="0" xfId="1" applyFont="1" applyAlignment="1" applyProtection="1">
      <alignment horizontal="center" vertical="center" textRotation="90"/>
      <protection locked="0"/>
    </xf>
    <xf numFmtId="0" fontId="140" fillId="23" borderId="79" xfId="7" applyFont="1" applyFill="1" applyBorder="1" applyAlignment="1" applyProtection="1">
      <alignment horizontal="center" vertical="center" wrapText="1"/>
      <protection locked="0"/>
    </xf>
    <xf numFmtId="0" fontId="140" fillId="23" borderId="111" xfId="7" applyFont="1" applyFill="1" applyBorder="1" applyAlignment="1" applyProtection="1">
      <alignment horizontal="center" vertical="center" wrapText="1"/>
      <protection locked="0"/>
    </xf>
    <xf numFmtId="0" fontId="140" fillId="23" borderId="89" xfId="7" applyFont="1" applyFill="1" applyBorder="1" applyAlignment="1" applyProtection="1">
      <alignment horizontal="center" vertical="center" wrapText="1"/>
      <protection locked="0"/>
    </xf>
    <xf numFmtId="0" fontId="88" fillId="23" borderId="79" xfId="7" applyFont="1" applyFill="1" applyBorder="1" applyAlignment="1" applyProtection="1">
      <alignment horizontal="center" vertical="center" textRotation="90" wrapText="1"/>
      <protection locked="0"/>
    </xf>
    <xf numFmtId="0" fontId="88" fillId="23" borderId="111" xfId="7" applyFont="1" applyFill="1" applyBorder="1" applyAlignment="1" applyProtection="1">
      <alignment horizontal="center" vertical="center" textRotation="90" wrapText="1"/>
      <protection locked="0"/>
    </xf>
    <xf numFmtId="0" fontId="88" fillId="23" borderId="89" xfId="7" applyFont="1" applyFill="1" applyBorder="1" applyAlignment="1" applyProtection="1">
      <alignment horizontal="center" vertical="center" textRotation="90" wrapText="1"/>
      <protection locked="0"/>
    </xf>
    <xf numFmtId="0" fontId="387" fillId="23" borderId="79" xfId="7" applyFont="1" applyFill="1" applyBorder="1" applyAlignment="1" applyProtection="1">
      <alignment horizontal="center" vertical="center" wrapText="1"/>
      <protection locked="0"/>
    </xf>
    <xf numFmtId="0" fontId="387" fillId="23" borderId="111" xfId="7" applyFont="1" applyFill="1" applyBorder="1" applyAlignment="1" applyProtection="1">
      <alignment horizontal="center" vertical="center" wrapText="1"/>
      <protection locked="0"/>
    </xf>
    <xf numFmtId="0" fontId="387" fillId="23" borderId="89" xfId="7" applyFont="1" applyFill="1" applyBorder="1" applyAlignment="1" applyProtection="1">
      <alignment horizontal="center" vertical="center" wrapText="1"/>
      <protection locked="0"/>
    </xf>
    <xf numFmtId="0" fontId="40" fillId="42" borderId="177" xfId="7" applyFont="1" applyFill="1" applyBorder="1" applyAlignment="1" applyProtection="1">
      <alignment horizontal="center" vertical="center" textRotation="135" wrapText="1" readingOrder="2"/>
      <protection locked="0"/>
    </xf>
    <xf numFmtId="0" fontId="40" fillId="42" borderId="262" xfId="7" applyFont="1" applyFill="1" applyBorder="1" applyAlignment="1" applyProtection="1">
      <alignment horizontal="center" vertical="center" textRotation="135" wrapText="1" readingOrder="2"/>
      <protection locked="0"/>
    </xf>
    <xf numFmtId="0" fontId="40" fillId="42" borderId="179" xfId="7" applyFont="1" applyFill="1" applyBorder="1" applyAlignment="1" applyProtection="1">
      <alignment horizontal="center" vertical="center" textRotation="135" wrapText="1" readingOrder="2"/>
      <protection locked="0"/>
    </xf>
    <xf numFmtId="0" fontId="40" fillId="42" borderId="161" xfId="7" applyFont="1" applyFill="1" applyBorder="1" applyAlignment="1" applyProtection="1">
      <alignment horizontal="center" vertical="center" textRotation="135" wrapText="1" readingOrder="2"/>
      <protection locked="0"/>
    </xf>
    <xf numFmtId="0" fontId="40" fillId="57" borderId="177" xfId="7" applyFont="1" applyFill="1" applyBorder="1" applyAlignment="1" applyProtection="1">
      <alignment horizontal="center" vertical="center" textRotation="135" wrapText="1" readingOrder="2"/>
      <protection locked="0"/>
    </xf>
    <xf numFmtId="0" fontId="40" fillId="57" borderId="262" xfId="7" applyFont="1" applyFill="1" applyBorder="1" applyAlignment="1" applyProtection="1">
      <alignment horizontal="center" vertical="center" textRotation="135" wrapText="1" readingOrder="2"/>
      <protection locked="0"/>
    </xf>
    <xf numFmtId="0" fontId="40" fillId="57" borderId="0" xfId="7" applyFont="1" applyFill="1" applyAlignment="1" applyProtection="1">
      <alignment horizontal="center" vertical="center" textRotation="135" wrapText="1" readingOrder="2"/>
      <protection locked="0"/>
    </xf>
    <xf numFmtId="0" fontId="40" fillId="57" borderId="263" xfId="7" applyFont="1" applyFill="1" applyBorder="1" applyAlignment="1" applyProtection="1">
      <alignment horizontal="center" vertical="center" textRotation="135" wrapText="1" readingOrder="2"/>
      <protection locked="0"/>
    </xf>
    <xf numFmtId="0" fontId="90" fillId="50" borderId="151" xfId="7" applyFont="1" applyFill="1" applyBorder="1" applyAlignment="1" applyProtection="1">
      <alignment horizontal="center" vertical="center" textRotation="90" wrapText="1" readingOrder="2"/>
      <protection locked="0"/>
    </xf>
    <xf numFmtId="0" fontId="90" fillId="50" borderId="0" xfId="7" applyFont="1" applyFill="1" applyAlignment="1" applyProtection="1">
      <alignment horizontal="center" vertical="center" textRotation="90" wrapText="1" readingOrder="2"/>
      <protection locked="0"/>
    </xf>
    <xf numFmtId="0" fontId="12" fillId="17" borderId="133" xfId="2" applyFont="1" applyFill="1" applyBorder="1" applyAlignment="1" applyProtection="1">
      <alignment horizontal="center" vertical="center" textRotation="90" readingOrder="2"/>
      <protection locked="0"/>
    </xf>
    <xf numFmtId="0" fontId="12" fillId="17" borderId="136" xfId="2" applyFont="1" applyFill="1" applyBorder="1" applyAlignment="1" applyProtection="1">
      <alignment horizontal="center" vertical="center" textRotation="90" readingOrder="2"/>
      <protection locked="0"/>
    </xf>
    <xf numFmtId="0" fontId="12" fillId="17" borderId="134" xfId="2" applyFont="1" applyFill="1" applyBorder="1" applyAlignment="1" applyProtection="1">
      <alignment horizontal="center" vertical="center" textRotation="90" readingOrder="2"/>
      <protection locked="0"/>
    </xf>
    <xf numFmtId="0" fontId="12" fillId="17" borderId="137" xfId="2" applyFont="1" applyFill="1" applyBorder="1" applyAlignment="1" applyProtection="1">
      <alignment horizontal="center" vertical="center" textRotation="90" readingOrder="2"/>
      <protection locked="0"/>
    </xf>
    <xf numFmtId="0" fontId="12" fillId="17" borderId="118" xfId="2" applyFont="1" applyFill="1" applyBorder="1" applyAlignment="1" applyProtection="1">
      <alignment horizontal="center" vertical="center" textRotation="90" readingOrder="2"/>
      <protection locked="0"/>
    </xf>
    <xf numFmtId="0" fontId="12" fillId="17" borderId="120" xfId="2" applyFont="1" applyFill="1" applyBorder="1" applyAlignment="1" applyProtection="1">
      <alignment horizontal="center" vertical="center" textRotation="90" readingOrder="2"/>
      <protection locked="0"/>
    </xf>
    <xf numFmtId="0" fontId="12" fillId="23" borderId="18" xfId="2" applyFont="1" applyFill="1" applyBorder="1" applyAlignment="1" applyProtection="1">
      <alignment horizontal="center" vertical="center" textRotation="90" readingOrder="2"/>
      <protection locked="0"/>
    </xf>
    <xf numFmtId="0" fontId="12" fillId="23" borderId="69" xfId="2" applyFont="1" applyFill="1" applyBorder="1" applyAlignment="1" applyProtection="1">
      <alignment horizontal="center" vertical="center" textRotation="90" readingOrder="2"/>
      <protection locked="0"/>
    </xf>
    <xf numFmtId="0" fontId="12" fillId="17" borderId="22" xfId="2" applyFont="1" applyFill="1" applyBorder="1" applyAlignment="1" applyProtection="1">
      <alignment horizontal="center" vertical="center" textRotation="90" readingOrder="2"/>
      <protection locked="0"/>
    </xf>
    <xf numFmtId="0" fontId="12" fillId="17" borderId="70" xfId="2" applyFont="1" applyFill="1" applyBorder="1" applyAlignment="1" applyProtection="1">
      <alignment horizontal="center" vertical="center" textRotation="90" readingOrder="2"/>
      <protection locked="0"/>
    </xf>
    <xf numFmtId="0" fontId="140" fillId="23" borderId="47" xfId="7" applyFont="1" applyFill="1" applyBorder="1" applyAlignment="1" applyProtection="1">
      <alignment horizontal="center" vertical="center" readingOrder="2"/>
      <protection locked="0"/>
    </xf>
    <xf numFmtId="0" fontId="140" fillId="23" borderId="48" xfId="7" applyFont="1" applyFill="1" applyBorder="1" applyAlignment="1" applyProtection="1">
      <alignment horizontal="center" vertical="center" readingOrder="2"/>
      <protection locked="0"/>
    </xf>
    <xf numFmtId="0" fontId="140" fillId="23" borderId="19" xfId="7" applyFont="1" applyFill="1" applyBorder="1" applyAlignment="1" applyProtection="1">
      <alignment horizontal="center" vertical="center" readingOrder="2"/>
      <protection locked="0"/>
    </xf>
    <xf numFmtId="0" fontId="12" fillId="23" borderId="144" xfId="2" applyFont="1" applyFill="1" applyBorder="1" applyAlignment="1" applyProtection="1">
      <alignment horizontal="center" vertical="center" textRotation="90" readingOrder="2"/>
      <protection locked="0"/>
    </xf>
    <xf numFmtId="0" fontId="12" fillId="23" borderId="118" xfId="2" applyFont="1" applyFill="1" applyBorder="1" applyAlignment="1" applyProtection="1">
      <alignment horizontal="center" vertical="center" textRotation="90" readingOrder="2"/>
      <protection locked="0"/>
    </xf>
    <xf numFmtId="0" fontId="12" fillId="23" borderId="120" xfId="2" applyFont="1" applyFill="1" applyBorder="1" applyAlignment="1" applyProtection="1">
      <alignment horizontal="center" vertical="center" textRotation="90" readingOrder="2"/>
      <protection locked="0"/>
    </xf>
    <xf numFmtId="0" fontId="12" fillId="23" borderId="56" xfId="2" applyFont="1" applyFill="1" applyBorder="1" applyAlignment="1" applyProtection="1">
      <alignment horizontal="center" vertical="center" textRotation="90" readingOrder="2"/>
      <protection locked="0"/>
    </xf>
    <xf numFmtId="0" fontId="12" fillId="23" borderId="40" xfId="2" applyFont="1" applyFill="1" applyBorder="1" applyAlignment="1" applyProtection="1">
      <alignment horizontal="center" vertical="center" textRotation="90" readingOrder="2"/>
      <protection locked="0"/>
    </xf>
    <xf numFmtId="0" fontId="12" fillId="23" borderId="70" xfId="2" applyFont="1" applyFill="1" applyBorder="1" applyAlignment="1" applyProtection="1">
      <alignment horizontal="center" vertical="center" textRotation="90" readingOrder="2"/>
      <protection locked="0"/>
    </xf>
    <xf numFmtId="0" fontId="12" fillId="23" borderId="61" xfId="2" applyFont="1" applyFill="1" applyBorder="1" applyAlignment="1" applyProtection="1">
      <alignment horizontal="center" vertical="center" textRotation="90" readingOrder="2"/>
      <protection locked="0"/>
    </xf>
    <xf numFmtId="0" fontId="12" fillId="23" borderId="71" xfId="2" applyFont="1" applyFill="1" applyBorder="1" applyAlignment="1" applyProtection="1">
      <alignment horizontal="center" vertical="center" textRotation="90" readingOrder="2"/>
      <protection locked="0"/>
    </xf>
    <xf numFmtId="0" fontId="12" fillId="23" borderId="281" xfId="2" applyFont="1" applyFill="1" applyBorder="1" applyAlignment="1" applyProtection="1">
      <alignment horizontal="center" vertical="center" textRotation="90" readingOrder="2"/>
      <protection locked="0"/>
    </xf>
    <xf numFmtId="0" fontId="12" fillId="23" borderId="135" xfId="2" applyFont="1" applyFill="1" applyBorder="1" applyAlignment="1" applyProtection="1">
      <alignment horizontal="center" vertical="center" textRotation="90" readingOrder="2"/>
      <protection locked="0"/>
    </xf>
    <xf numFmtId="0" fontId="364" fillId="58" borderId="111" xfId="9" applyFont="1" applyFill="1" applyBorder="1" applyAlignment="1" applyProtection="1">
      <alignment horizontal="center" vertical="center" textRotation="90" wrapText="1"/>
      <protection locked="0"/>
    </xf>
    <xf numFmtId="0" fontId="142" fillId="23" borderId="118" xfId="2" applyFont="1" applyFill="1" applyBorder="1" applyAlignment="1" applyProtection="1">
      <alignment horizontal="center" vertical="center" textRotation="90" readingOrder="2"/>
      <protection locked="0"/>
    </xf>
    <xf numFmtId="0" fontId="142" fillId="23" borderId="120" xfId="2" applyFont="1" applyFill="1" applyBorder="1" applyAlignment="1" applyProtection="1">
      <alignment horizontal="center" vertical="center" textRotation="90" readingOrder="2"/>
      <protection locked="0"/>
    </xf>
    <xf numFmtId="0" fontId="90" fillId="89" borderId="151" xfId="7" applyFont="1" applyFill="1" applyBorder="1" applyAlignment="1" applyProtection="1">
      <alignment horizontal="center" vertical="center" textRotation="90" wrapText="1" readingOrder="2"/>
      <protection locked="0"/>
    </xf>
    <xf numFmtId="0" fontId="90" fillId="89" borderId="261" xfId="7" applyFont="1" applyFill="1" applyBorder="1" applyAlignment="1" applyProtection="1">
      <alignment horizontal="center" vertical="center" wrapText="1" readingOrder="2"/>
      <protection locked="0"/>
    </xf>
    <xf numFmtId="0" fontId="90" fillId="89" borderId="264" xfId="7" applyFont="1" applyFill="1" applyBorder="1" applyAlignment="1" applyProtection="1">
      <alignment horizontal="center" vertical="center" wrapText="1" readingOrder="2"/>
      <protection locked="0"/>
    </xf>
    <xf numFmtId="0" fontId="40" fillId="5" borderId="0" xfId="7" applyFont="1" applyFill="1" applyAlignment="1" applyProtection="1">
      <alignment horizontal="center" vertical="center" wrapText="1" readingOrder="2"/>
      <protection locked="0"/>
    </xf>
    <xf numFmtId="0" fontId="90" fillId="18" borderId="93" xfId="7" applyFont="1" applyFill="1" applyBorder="1" applyAlignment="1" applyProtection="1">
      <alignment horizontal="center" vertical="center" textRotation="90" wrapText="1" readingOrder="2"/>
      <protection locked="0"/>
    </xf>
    <xf numFmtId="0" fontId="90" fillId="18" borderId="102" xfId="7" applyFont="1" applyFill="1" applyBorder="1" applyAlignment="1" applyProtection="1">
      <alignment horizontal="center" vertical="center" textRotation="90" wrapText="1" readingOrder="2"/>
      <protection locked="0"/>
    </xf>
    <xf numFmtId="0" fontId="90" fillId="57" borderId="0" xfId="7" applyFont="1" applyFill="1" applyAlignment="1" applyProtection="1">
      <alignment horizontal="center" vertical="center" textRotation="90" wrapText="1" readingOrder="2"/>
      <protection locked="0"/>
    </xf>
    <xf numFmtId="0" fontId="90" fillId="57" borderId="42" xfId="7" applyFont="1" applyFill="1" applyBorder="1" applyAlignment="1" applyProtection="1">
      <alignment horizontal="center" vertical="center" textRotation="90" wrapText="1" readingOrder="2"/>
      <protection locked="0"/>
    </xf>
    <xf numFmtId="0" fontId="90" fillId="14" borderId="151" xfId="7" applyFont="1" applyFill="1" applyBorder="1" applyAlignment="1" applyProtection="1">
      <alignment horizontal="center" vertical="center" textRotation="90" wrapText="1" readingOrder="2"/>
      <protection locked="0"/>
    </xf>
    <xf numFmtId="0" fontId="39" fillId="58" borderId="79" xfId="7" applyFont="1" applyFill="1" applyBorder="1" applyAlignment="1" applyProtection="1">
      <alignment horizontal="center" vertical="center" textRotation="90" wrapText="1"/>
      <protection locked="0"/>
    </xf>
    <xf numFmtId="0" fontId="39" fillId="58" borderId="111" xfId="7" applyFont="1" applyFill="1" applyBorder="1" applyAlignment="1" applyProtection="1">
      <alignment horizontal="center" vertical="center" textRotation="90" wrapText="1"/>
      <protection locked="0"/>
    </xf>
    <xf numFmtId="0" fontId="15" fillId="13" borderId="79" xfId="7" applyFont="1" applyFill="1" applyBorder="1" applyAlignment="1" applyProtection="1">
      <alignment horizontal="center" vertical="center" textRotation="90" wrapText="1"/>
      <protection locked="0"/>
    </xf>
    <xf numFmtId="0" fontId="15" fillId="13" borderId="93" xfId="7" applyFont="1" applyFill="1" applyBorder="1" applyAlignment="1" applyProtection="1">
      <alignment horizontal="center" vertical="center" textRotation="90" wrapText="1"/>
      <protection locked="0"/>
    </xf>
    <xf numFmtId="0" fontId="15" fillId="32" borderId="127" xfId="1" applyFont="1" applyFill="1" applyBorder="1" applyAlignment="1" applyProtection="1">
      <alignment horizontal="center" vertical="center" textRotation="90" wrapText="1"/>
      <protection locked="0"/>
    </xf>
    <xf numFmtId="0" fontId="90" fillId="0" borderId="127" xfId="7" applyFont="1" applyBorder="1" applyAlignment="1" applyProtection="1">
      <alignment horizontal="center" vertical="center" textRotation="90" wrapText="1"/>
      <protection locked="0"/>
    </xf>
    <xf numFmtId="0" fontId="151" fillId="13" borderId="127" xfId="7" applyFont="1" applyFill="1" applyBorder="1" applyAlignment="1" applyProtection="1">
      <alignment horizontal="center" vertical="center" textRotation="90" wrapText="1"/>
      <protection locked="0"/>
    </xf>
    <xf numFmtId="0" fontId="104" fillId="0" borderId="96" xfId="7" applyFont="1" applyBorder="1" applyAlignment="1" applyProtection="1">
      <alignment horizontal="center" vertical="center" wrapText="1"/>
      <protection locked="0"/>
    </xf>
    <xf numFmtId="0" fontId="104" fillId="0" borderId="35" xfId="7" applyFont="1" applyBorder="1" applyAlignment="1" applyProtection="1">
      <alignment horizontal="center" vertical="center" wrapText="1"/>
      <protection locked="0"/>
    </xf>
    <xf numFmtId="0" fontId="104" fillId="0" borderId="95" xfId="7" applyFont="1" applyBorder="1" applyAlignment="1" applyProtection="1">
      <alignment horizontal="center" vertical="center" wrapText="1"/>
      <protection locked="0"/>
    </xf>
    <xf numFmtId="0" fontId="105" fillId="0" borderId="48" xfId="7" applyFont="1" applyBorder="1" applyAlignment="1" applyProtection="1">
      <alignment horizontal="center" vertical="center" textRotation="90" wrapText="1"/>
      <protection locked="0"/>
    </xf>
    <xf numFmtId="0" fontId="105" fillId="0" borderId="68" xfId="7" applyFont="1" applyBorder="1" applyAlignment="1" applyProtection="1">
      <alignment horizontal="center" vertical="center" textRotation="90" wrapText="1"/>
      <protection locked="0"/>
    </xf>
    <xf numFmtId="0" fontId="39" fillId="58" borderId="72" xfId="7" applyFont="1" applyFill="1" applyBorder="1" applyAlignment="1" applyProtection="1">
      <alignment horizontal="center" vertical="center" textRotation="90" wrapText="1"/>
      <protection locked="0"/>
    </xf>
    <xf numFmtId="0" fontId="39" fillId="58" borderId="107" xfId="7" applyFont="1" applyFill="1" applyBorder="1" applyAlignment="1" applyProtection="1">
      <alignment horizontal="center" vertical="center" textRotation="90" wrapText="1"/>
      <protection locked="0"/>
    </xf>
    <xf numFmtId="0" fontId="39" fillId="58" borderId="89" xfId="7" applyFont="1" applyFill="1" applyBorder="1" applyAlignment="1" applyProtection="1">
      <alignment horizontal="center" vertical="center" textRotation="90" wrapText="1"/>
      <protection locked="0"/>
    </xf>
    <xf numFmtId="0" fontId="15" fillId="13" borderId="127" xfId="7" applyFont="1" applyFill="1" applyBorder="1" applyAlignment="1" applyProtection="1">
      <alignment horizontal="center" vertical="center" textRotation="90" wrapText="1"/>
      <protection locked="0"/>
    </xf>
    <xf numFmtId="0" fontId="47" fillId="0" borderId="0" xfId="7" applyFont="1" applyAlignment="1" applyProtection="1">
      <alignment horizontal="center" vertical="center"/>
      <protection locked="0"/>
    </xf>
    <xf numFmtId="0" fontId="370" fillId="5" borderId="177" xfId="7" applyFont="1" applyFill="1" applyBorder="1" applyAlignment="1" applyProtection="1">
      <alignment horizontal="right" vertical="center" readingOrder="2"/>
      <protection locked="0"/>
    </xf>
    <xf numFmtId="0" fontId="370" fillId="5" borderId="170" xfId="7" applyFont="1" applyFill="1" applyBorder="1" applyAlignment="1" applyProtection="1">
      <alignment horizontal="right" vertical="center" readingOrder="2"/>
      <protection locked="0"/>
    </xf>
    <xf numFmtId="0" fontId="346" fillId="91" borderId="177" xfId="7" applyFont="1" applyFill="1" applyBorder="1" applyAlignment="1" applyProtection="1">
      <alignment horizontal="center" vertical="center" wrapText="1" readingOrder="2"/>
      <protection locked="0"/>
    </xf>
    <xf numFmtId="0" fontId="346" fillId="91" borderId="282" xfId="7" applyFont="1" applyFill="1" applyBorder="1" applyAlignment="1" applyProtection="1">
      <alignment horizontal="center" vertical="center" wrapText="1" readingOrder="2"/>
      <protection locked="0"/>
    </xf>
    <xf numFmtId="0" fontId="346" fillId="91" borderId="179" xfId="7" applyFont="1" applyFill="1" applyBorder="1" applyAlignment="1" applyProtection="1">
      <alignment horizontal="center" vertical="center" wrapText="1" readingOrder="2"/>
      <protection locked="0"/>
    </xf>
    <xf numFmtId="0" fontId="346" fillId="91" borderId="162" xfId="7" applyFont="1" applyFill="1" applyBorder="1" applyAlignment="1" applyProtection="1">
      <alignment horizontal="center" vertical="center" wrapText="1" readingOrder="2"/>
      <protection locked="0"/>
    </xf>
    <xf numFmtId="0" fontId="88" fillId="17" borderId="154" xfId="7" applyFont="1" applyFill="1" applyBorder="1" applyAlignment="1" applyProtection="1">
      <alignment horizontal="center" vertical="center" readingOrder="2"/>
      <protection locked="0"/>
    </xf>
    <xf numFmtId="0" fontId="88" fillId="17" borderId="170" xfId="7" applyFont="1" applyFill="1" applyBorder="1" applyAlignment="1" applyProtection="1">
      <alignment horizontal="center" vertical="center" readingOrder="2"/>
      <protection locked="0"/>
    </xf>
    <xf numFmtId="0" fontId="88" fillId="17" borderId="181" xfId="7" applyFont="1" applyFill="1" applyBorder="1" applyAlignment="1" applyProtection="1">
      <alignment horizontal="center" vertical="center" readingOrder="2"/>
      <protection locked="0"/>
    </xf>
    <xf numFmtId="0" fontId="48" fillId="5" borderId="179" xfId="7" applyFont="1" applyFill="1" applyBorder="1" applyAlignment="1" applyProtection="1">
      <alignment horizontal="center" vertical="center" readingOrder="2"/>
      <protection locked="0"/>
    </xf>
    <xf numFmtId="0" fontId="48" fillId="5" borderId="161" xfId="7" applyFont="1" applyFill="1" applyBorder="1" applyAlignment="1" applyProtection="1">
      <alignment horizontal="center" vertical="center" readingOrder="2"/>
      <protection locked="0"/>
    </xf>
    <xf numFmtId="0" fontId="13" fillId="0" borderId="0" xfId="7" applyFont="1" applyAlignment="1">
      <alignment horizontal="center" vertical="center"/>
    </xf>
    <xf numFmtId="0" fontId="365" fillId="0" borderId="0" xfId="7" applyFont="1" applyAlignment="1" applyProtection="1">
      <alignment horizontal="center" vertical="center"/>
      <protection locked="0"/>
    </xf>
    <xf numFmtId="0" fontId="153" fillId="46" borderId="70" xfId="10" applyFont="1" applyBorder="1" applyAlignment="1" applyProtection="1">
      <alignment horizontal="center" vertical="center"/>
      <protection locked="0"/>
    </xf>
    <xf numFmtId="0" fontId="153" fillId="46" borderId="106" xfId="10" applyFont="1" applyBorder="1" applyAlignment="1" applyProtection="1">
      <alignment horizontal="center" vertical="center"/>
      <protection locked="0"/>
    </xf>
    <xf numFmtId="0" fontId="150" fillId="92" borderId="177" xfId="7" applyFont="1" applyFill="1" applyBorder="1" applyAlignment="1" applyProtection="1">
      <alignment horizontal="center" vertical="center" wrapText="1" readingOrder="2"/>
      <protection locked="0"/>
    </xf>
    <xf numFmtId="0" fontId="150" fillId="92" borderId="262" xfId="7" applyFont="1" applyFill="1" applyBorder="1" applyAlignment="1" applyProtection="1">
      <alignment horizontal="center" vertical="center" wrapText="1" readingOrder="2"/>
      <protection locked="0"/>
    </xf>
    <xf numFmtId="0" fontId="150" fillId="92" borderId="0" xfId="7" applyFont="1" applyFill="1" applyAlignment="1" applyProtection="1">
      <alignment horizontal="center" vertical="center" wrapText="1" readingOrder="2"/>
      <protection locked="0"/>
    </xf>
    <xf numFmtId="0" fontId="150" fillId="92" borderId="263" xfId="7" applyFont="1" applyFill="1" applyBorder="1" applyAlignment="1" applyProtection="1">
      <alignment horizontal="center" vertical="center" wrapText="1" readingOrder="2"/>
      <protection locked="0"/>
    </xf>
    <xf numFmtId="0" fontId="90" fillId="17" borderId="273" xfId="7" applyFont="1" applyFill="1" applyBorder="1" applyAlignment="1" applyProtection="1">
      <alignment horizontal="center" vertical="center" textRotation="90" wrapText="1" readingOrder="2"/>
      <protection locked="0"/>
    </xf>
    <xf numFmtId="0" fontId="90" fillId="17" borderId="266" xfId="7" applyFont="1" applyFill="1" applyBorder="1" applyAlignment="1" applyProtection="1">
      <alignment horizontal="center" vertical="center" textRotation="90" wrapText="1" readingOrder="2"/>
      <protection locked="0"/>
    </xf>
    <xf numFmtId="0" fontId="90" fillId="17" borderId="274" xfId="7" applyFont="1" applyFill="1" applyBorder="1" applyAlignment="1" applyProtection="1">
      <alignment horizontal="center" vertical="center" textRotation="90" wrapText="1" readingOrder="2"/>
      <protection locked="0"/>
    </xf>
    <xf numFmtId="0" fontId="90" fillId="17" borderId="68" xfId="7" applyFont="1" applyFill="1" applyBorder="1" applyAlignment="1" applyProtection="1">
      <alignment horizontal="center" vertical="center" textRotation="90" wrapText="1" readingOrder="2"/>
      <protection locked="0"/>
    </xf>
    <xf numFmtId="0" fontId="90" fillId="11" borderId="274" xfId="7" applyFont="1" applyFill="1" applyBorder="1" applyAlignment="1" applyProtection="1">
      <alignment horizontal="center" vertical="center" textRotation="90" wrapText="1" readingOrder="2"/>
      <protection locked="0"/>
    </xf>
    <xf numFmtId="0" fontId="90" fillId="11" borderId="68" xfId="7" applyFont="1" applyFill="1" applyBorder="1" applyAlignment="1" applyProtection="1">
      <alignment horizontal="center" vertical="center" textRotation="90" wrapText="1" readingOrder="2"/>
      <protection locked="0"/>
    </xf>
    <xf numFmtId="0" fontId="90" fillId="17" borderId="262" xfId="7" applyFont="1" applyFill="1" applyBorder="1" applyAlignment="1" applyProtection="1">
      <alignment horizontal="center" vertical="center" textRotation="90" wrapText="1" readingOrder="2"/>
      <protection locked="0"/>
    </xf>
    <xf numFmtId="0" fontId="90" fillId="17" borderId="51" xfId="7" applyFont="1" applyFill="1" applyBorder="1" applyAlignment="1" applyProtection="1">
      <alignment horizontal="center" vertical="center" textRotation="90" wrapText="1" readingOrder="2"/>
      <protection locked="0"/>
    </xf>
    <xf numFmtId="0" fontId="158" fillId="0" borderId="113" xfId="7" applyFont="1" applyBorder="1" applyAlignment="1" applyProtection="1">
      <alignment horizontal="center" vertical="center" wrapText="1"/>
      <protection locked="0"/>
    </xf>
    <xf numFmtId="0" fontId="158" fillId="0" borderId="104" xfId="7" applyFont="1" applyBorder="1" applyAlignment="1" applyProtection="1">
      <alignment horizontal="center" vertical="center" wrapText="1"/>
      <protection locked="0"/>
    </xf>
    <xf numFmtId="0" fontId="161" fillId="0" borderId="20" xfId="7" applyFont="1" applyBorder="1" applyAlignment="1" applyProtection="1">
      <alignment horizontal="center" vertical="center" shrinkToFit="1"/>
      <protection locked="0"/>
    </xf>
    <xf numFmtId="0" fontId="157" fillId="0" borderId="0" xfId="7" applyFont="1" applyAlignment="1" applyProtection="1">
      <alignment horizontal="center" vertical="center"/>
      <protection locked="0"/>
    </xf>
    <xf numFmtId="0" fontId="77" fillId="0" borderId="112" xfId="7" applyFont="1" applyBorder="1" applyAlignment="1" applyProtection="1">
      <alignment horizontal="center" vertical="center" textRotation="90"/>
      <protection locked="0"/>
    </xf>
    <xf numFmtId="0" fontId="103" fillId="0" borderId="47" xfId="7" applyFont="1" applyBorder="1" applyAlignment="1" applyProtection="1">
      <alignment horizontal="center" vertical="center" wrapText="1"/>
      <protection locked="0"/>
    </xf>
    <xf numFmtId="0" fontId="103" fillId="0" borderId="88" xfId="7" applyFont="1" applyBorder="1" applyAlignment="1" applyProtection="1">
      <alignment horizontal="center" vertical="center" wrapText="1"/>
      <protection locked="0"/>
    </xf>
    <xf numFmtId="0" fontId="165" fillId="17" borderId="72" xfId="7" applyFont="1" applyFill="1" applyBorder="1" applyAlignment="1" applyProtection="1">
      <alignment horizontal="center" vertical="center" wrapText="1"/>
      <protection locked="0"/>
    </xf>
    <xf numFmtId="0" fontId="165" fillId="17" borderId="24" xfId="7" applyFont="1" applyFill="1" applyBorder="1" applyAlignment="1" applyProtection="1">
      <alignment horizontal="center" vertical="center" wrapText="1"/>
      <protection locked="0"/>
    </xf>
    <xf numFmtId="0" fontId="165" fillId="17" borderId="81" xfId="7" applyFont="1" applyFill="1" applyBorder="1" applyAlignment="1" applyProtection="1">
      <alignment horizontal="center" vertical="center" wrapText="1" readingOrder="2"/>
      <protection locked="0"/>
    </xf>
    <xf numFmtId="0" fontId="165" fillId="17" borderId="32" xfId="7" applyFont="1" applyFill="1" applyBorder="1" applyAlignment="1" applyProtection="1">
      <alignment horizontal="center" vertical="center" wrapText="1" readingOrder="2"/>
      <protection locked="0"/>
    </xf>
    <xf numFmtId="0" fontId="165" fillId="17" borderId="33" xfId="7" applyFont="1" applyFill="1" applyBorder="1" applyAlignment="1" applyProtection="1">
      <alignment horizontal="center" vertical="center" wrapText="1" readingOrder="2"/>
      <protection locked="0"/>
    </xf>
    <xf numFmtId="0" fontId="165" fillId="17" borderId="18" xfId="7" applyFont="1" applyFill="1" applyBorder="1" applyAlignment="1" applyProtection="1">
      <alignment horizontal="center" vertical="center" wrapText="1"/>
      <protection locked="0"/>
    </xf>
    <xf numFmtId="0" fontId="165" fillId="17" borderId="22" xfId="7" applyFont="1" applyFill="1" applyBorder="1" applyAlignment="1" applyProtection="1">
      <alignment horizontal="center" vertical="center" wrapText="1"/>
      <protection locked="0"/>
    </xf>
    <xf numFmtId="0" fontId="165" fillId="17" borderId="23" xfId="7" applyFont="1" applyFill="1" applyBorder="1" applyAlignment="1" applyProtection="1">
      <alignment horizontal="center" vertical="center" wrapText="1"/>
      <protection locked="0"/>
    </xf>
    <xf numFmtId="0" fontId="162" fillId="0" borderId="0" xfId="7" applyFont="1" applyAlignment="1" applyProtection="1">
      <alignment vertical="center" wrapText="1"/>
      <protection locked="0"/>
    </xf>
    <xf numFmtId="0" fontId="420" fillId="0" borderId="0" xfId="7" applyFont="1" applyAlignment="1" applyProtection="1">
      <alignment horizontal="right"/>
      <protection locked="0"/>
    </xf>
    <xf numFmtId="0" fontId="164" fillId="0" borderId="0" xfId="7" applyFont="1" applyAlignment="1" applyProtection="1">
      <alignment horizontal="center" vertical="center" wrapText="1"/>
      <protection locked="0"/>
    </xf>
    <xf numFmtId="0" fontId="164" fillId="0" borderId="0" xfId="7" applyFont="1" applyAlignment="1">
      <alignment horizontal="center" vertical="center" wrapText="1"/>
    </xf>
    <xf numFmtId="0" fontId="165" fillId="6" borderId="50" xfId="7" applyFont="1" applyFill="1" applyBorder="1" applyAlignment="1" applyProtection="1">
      <alignment horizontal="center" vertical="center" wrapText="1"/>
      <protection locked="0"/>
    </xf>
    <xf numFmtId="0" fontId="165" fillId="6" borderId="42" xfId="7" applyFont="1" applyFill="1" applyBorder="1" applyAlignment="1" applyProtection="1">
      <alignment horizontal="center" vertical="center" wrapText="1"/>
      <protection locked="0"/>
    </xf>
    <xf numFmtId="0" fontId="165" fillId="6" borderId="52" xfId="7" applyFont="1" applyFill="1" applyBorder="1" applyAlignment="1" applyProtection="1">
      <alignment horizontal="center" vertical="center" wrapText="1"/>
      <protection locked="0"/>
    </xf>
    <xf numFmtId="0" fontId="165" fillId="23" borderId="50" xfId="7" applyFont="1" applyFill="1" applyBorder="1" applyAlignment="1" applyProtection="1">
      <alignment horizontal="center" vertical="center" wrapText="1"/>
      <protection locked="0"/>
    </xf>
    <xf numFmtId="0" fontId="165" fillId="23" borderId="42" xfId="7" applyFont="1" applyFill="1" applyBorder="1" applyAlignment="1" applyProtection="1">
      <alignment horizontal="center" vertical="center" wrapText="1"/>
      <protection locked="0"/>
    </xf>
    <xf numFmtId="0" fontId="165" fillId="23" borderId="52" xfId="7" applyFont="1" applyFill="1" applyBorder="1" applyAlignment="1" applyProtection="1">
      <alignment horizontal="center" vertical="center" wrapText="1"/>
      <protection locked="0"/>
    </xf>
    <xf numFmtId="0" fontId="165" fillId="13" borderId="20" xfId="7" applyFont="1" applyFill="1" applyBorder="1" applyAlignment="1" applyProtection="1">
      <alignment horizontal="center" vertical="center" wrapText="1"/>
      <protection locked="0"/>
    </xf>
    <xf numFmtId="0" fontId="169" fillId="0" borderId="0" xfId="7" applyFont="1" applyAlignment="1" applyProtection="1">
      <alignment horizontal="center" vertical="center"/>
      <protection locked="0"/>
    </xf>
    <xf numFmtId="0" fontId="165" fillId="0" borderId="0" xfId="7" applyFont="1" applyAlignment="1" applyProtection="1">
      <alignment horizontal="center" vertical="center"/>
      <protection locked="0"/>
    </xf>
    <xf numFmtId="0" fontId="123" fillId="0" borderId="0" xfId="1" applyFont="1" applyAlignment="1" applyProtection="1">
      <alignment horizontal="center"/>
      <protection locked="0"/>
    </xf>
    <xf numFmtId="0" fontId="170" fillId="0" borderId="0" xfId="1" applyFont="1" applyAlignment="1">
      <alignment horizontal="center"/>
    </xf>
    <xf numFmtId="0" fontId="170" fillId="0" borderId="42" xfId="1" applyFont="1" applyBorder="1" applyAlignment="1" applyProtection="1">
      <alignment horizontal="center"/>
      <protection locked="0"/>
    </xf>
    <xf numFmtId="0" fontId="170" fillId="23" borderId="79" xfId="1" applyFont="1" applyFill="1" applyBorder="1" applyAlignment="1" applyProtection="1">
      <alignment horizontal="center" vertical="center" wrapText="1"/>
      <protection locked="0"/>
    </xf>
    <xf numFmtId="0" fontId="170" fillId="23" borderId="111" xfId="1" applyFont="1" applyFill="1" applyBorder="1" applyAlignment="1" applyProtection="1">
      <alignment horizontal="center" vertical="center" wrapText="1"/>
      <protection locked="0"/>
    </xf>
    <xf numFmtId="0" fontId="139" fillId="17" borderId="47" xfId="1" applyFont="1" applyFill="1" applyBorder="1" applyAlignment="1" applyProtection="1">
      <alignment horizontal="center" vertical="center" wrapText="1"/>
      <protection locked="0"/>
    </xf>
    <xf numFmtId="0" fontId="139" fillId="17" borderId="54" xfId="1" applyFont="1" applyFill="1" applyBorder="1" applyAlignment="1" applyProtection="1">
      <alignment horizontal="center" vertical="center" wrapText="1"/>
      <protection locked="0"/>
    </xf>
    <xf numFmtId="0" fontId="139" fillId="17" borderId="113" xfId="1" applyFont="1" applyFill="1" applyBorder="1" applyAlignment="1" applyProtection="1">
      <alignment horizontal="center" vertical="center" wrapText="1"/>
      <protection locked="0"/>
    </xf>
    <xf numFmtId="0" fontId="139" fillId="17" borderId="114" xfId="1" applyFont="1" applyFill="1" applyBorder="1" applyAlignment="1" applyProtection="1">
      <alignment horizontal="center" vertical="center" wrapText="1"/>
      <protection locked="0"/>
    </xf>
    <xf numFmtId="0" fontId="139" fillId="17" borderId="79" xfId="1" applyFont="1" applyFill="1" applyBorder="1" applyAlignment="1" applyProtection="1">
      <alignment horizontal="center" vertical="center" wrapText="1"/>
      <protection locked="0"/>
    </xf>
    <xf numFmtId="0" fontId="139" fillId="17" borderId="111" xfId="1" applyFont="1" applyFill="1" applyBorder="1" applyAlignment="1" applyProtection="1">
      <alignment horizontal="center" vertical="center" wrapText="1"/>
      <protection locked="0"/>
    </xf>
    <xf numFmtId="0" fontId="139" fillId="38" borderId="79" xfId="1" applyFont="1" applyFill="1" applyBorder="1" applyAlignment="1" applyProtection="1">
      <alignment horizontal="center" vertical="center" wrapText="1"/>
      <protection locked="0"/>
    </xf>
    <xf numFmtId="0" fontId="139" fillId="38" borderId="111" xfId="1" applyFont="1" applyFill="1" applyBorder="1" applyAlignment="1" applyProtection="1">
      <alignment horizontal="center" vertical="center" wrapText="1"/>
      <protection locked="0"/>
    </xf>
    <xf numFmtId="0" fontId="139" fillId="17" borderId="89" xfId="1" applyFont="1" applyFill="1" applyBorder="1" applyAlignment="1" applyProtection="1">
      <alignment horizontal="center" vertical="center" wrapText="1"/>
      <protection locked="0"/>
    </xf>
    <xf numFmtId="0" fontId="91" fillId="0" borderId="0" xfId="7" applyFont="1" applyAlignment="1" applyProtection="1">
      <alignment horizontal="center" vertical="center" wrapText="1"/>
      <protection locked="0"/>
    </xf>
    <xf numFmtId="0" fontId="123" fillId="0" borderId="0" xfId="7" applyFont="1" applyProtection="1">
      <protection locked="0"/>
    </xf>
    <xf numFmtId="0" fontId="91" fillId="0" borderId="0" xfId="7" applyFont="1" applyAlignment="1" applyProtection="1">
      <alignment horizontal="center" vertical="center"/>
      <protection locked="0"/>
    </xf>
    <xf numFmtId="0" fontId="172" fillId="0" borderId="0" xfId="7" applyFont="1" applyAlignment="1" applyProtection="1">
      <alignment horizontal="center" vertical="center" wrapText="1"/>
      <protection locked="0"/>
    </xf>
    <xf numFmtId="0" fontId="123" fillId="0" borderId="81" xfId="7" applyFont="1" applyBorder="1" applyAlignment="1" applyProtection="1">
      <alignment horizontal="center" vertical="center" wrapText="1"/>
      <protection locked="0"/>
    </xf>
    <xf numFmtId="0" fontId="123" fillId="0" borderId="32" xfId="7" applyFont="1" applyBorder="1" applyAlignment="1" applyProtection="1">
      <alignment horizontal="center" vertical="center" wrapText="1"/>
      <protection locked="0"/>
    </xf>
    <xf numFmtId="0" fontId="123" fillId="0" borderId="33" xfId="7" applyFont="1" applyBorder="1" applyAlignment="1" applyProtection="1">
      <alignment horizontal="center" vertical="center" wrapText="1"/>
      <protection locked="0"/>
    </xf>
    <xf numFmtId="0" fontId="123" fillId="0" borderId="81" xfId="7" applyFont="1" applyBorder="1" applyAlignment="1" applyProtection="1">
      <alignment horizontal="center"/>
      <protection locked="0"/>
    </xf>
    <xf numFmtId="0" fontId="123" fillId="0" borderId="32" xfId="7" applyFont="1" applyBorder="1" applyAlignment="1" applyProtection="1">
      <alignment horizontal="center"/>
      <protection locked="0"/>
    </xf>
    <xf numFmtId="0" fontId="123" fillId="0" borderId="33" xfId="7" applyFont="1" applyBorder="1" applyAlignment="1" applyProtection="1">
      <alignment horizontal="center"/>
      <protection locked="0"/>
    </xf>
    <xf numFmtId="0" fontId="131" fillId="41" borderId="88" xfId="7" applyFont="1" applyFill="1" applyBorder="1" applyAlignment="1" applyProtection="1">
      <alignment horizontal="center" vertical="center" wrapText="1"/>
      <protection locked="0"/>
    </xf>
    <xf numFmtId="0" fontId="131" fillId="41" borderId="68" xfId="7" applyFont="1" applyFill="1" applyBorder="1" applyAlignment="1" applyProtection="1">
      <alignment horizontal="center" vertical="center" wrapText="1"/>
      <protection locked="0"/>
    </xf>
    <xf numFmtId="0" fontId="131" fillId="41" borderId="66" xfId="7" applyFont="1" applyFill="1" applyBorder="1" applyAlignment="1" applyProtection="1">
      <alignment horizontal="center" vertical="center" wrapText="1"/>
      <protection locked="0"/>
    </xf>
    <xf numFmtId="0" fontId="34" fillId="0" borderId="0" xfId="7" applyFont="1" applyAlignment="1" applyProtection="1">
      <alignment horizontal="center" vertical="center"/>
      <protection locked="0"/>
    </xf>
    <xf numFmtId="0" fontId="34" fillId="41" borderId="23" xfId="7" applyFont="1" applyFill="1" applyBorder="1" applyAlignment="1" applyProtection="1">
      <alignment horizontal="center" vertical="center" wrapText="1"/>
      <protection locked="0"/>
    </xf>
    <xf numFmtId="0" fontId="34" fillId="41" borderId="38" xfId="7" applyFont="1" applyFill="1" applyBorder="1" applyAlignment="1" applyProtection="1">
      <alignment horizontal="center" vertical="center" wrapText="1"/>
      <protection locked="0"/>
    </xf>
    <xf numFmtId="0" fontId="122" fillId="0" borderId="81" xfId="7" applyFont="1" applyBorder="1" applyAlignment="1" applyProtection="1">
      <alignment horizontal="center" vertical="center"/>
      <protection locked="0"/>
    </xf>
    <xf numFmtId="0" fontId="122" fillId="0" borderId="32" xfId="7" applyFont="1" applyBorder="1" applyAlignment="1" applyProtection="1">
      <alignment horizontal="center" vertical="center"/>
      <protection locked="0"/>
    </xf>
    <xf numFmtId="0" fontId="122" fillId="0" borderId="81" xfId="7" applyFont="1" applyBorder="1" applyAlignment="1" applyProtection="1">
      <alignment horizontal="center"/>
      <protection locked="0"/>
    </xf>
    <xf numFmtId="0" fontId="122" fillId="0" borderId="32" xfId="7" applyFont="1" applyBorder="1" applyAlignment="1" applyProtection="1">
      <alignment horizontal="center"/>
      <protection locked="0"/>
    </xf>
    <xf numFmtId="0" fontId="122" fillId="0" borderId="33" xfId="7" applyFont="1" applyBorder="1" applyAlignment="1" applyProtection="1">
      <alignment horizontal="center"/>
      <protection locked="0"/>
    </xf>
    <xf numFmtId="0" fontId="13" fillId="0" borderId="81" xfId="7" applyFont="1" applyBorder="1" applyAlignment="1" applyProtection="1">
      <alignment horizontal="center" vertical="center"/>
      <protection locked="0"/>
    </xf>
    <xf numFmtId="0" fontId="13" fillId="0" borderId="32" xfId="7" applyFont="1" applyBorder="1" applyAlignment="1" applyProtection="1">
      <alignment horizontal="center" vertical="center"/>
      <protection locked="0"/>
    </xf>
    <xf numFmtId="0" fontId="13" fillId="0" borderId="33" xfId="7" applyFont="1" applyBorder="1" applyAlignment="1" applyProtection="1">
      <alignment horizontal="center" vertical="center"/>
      <protection locked="0"/>
    </xf>
    <xf numFmtId="0" fontId="265" fillId="0" borderId="113" xfId="7" applyFont="1" applyBorder="1" applyAlignment="1" applyProtection="1">
      <alignment horizontal="center" vertical="center" textRotation="90" shrinkToFit="1"/>
      <protection locked="0"/>
    </xf>
    <xf numFmtId="0" fontId="265" fillId="0" borderId="114" xfId="7" applyFont="1" applyBorder="1" applyAlignment="1" applyProtection="1">
      <alignment horizontal="center" vertical="center" textRotation="90" shrinkToFit="1"/>
      <protection locked="0"/>
    </xf>
    <xf numFmtId="0" fontId="265" fillId="0" borderId="104" xfId="7" applyFont="1" applyBorder="1" applyAlignment="1" applyProtection="1">
      <alignment horizontal="center" vertical="center" textRotation="90" shrinkToFit="1"/>
      <protection locked="0"/>
    </xf>
    <xf numFmtId="0" fontId="265" fillId="0" borderId="79" xfId="7" applyFont="1" applyBorder="1" applyAlignment="1" applyProtection="1">
      <alignment horizontal="center" vertical="center" textRotation="90" shrinkToFit="1"/>
      <protection locked="0"/>
    </xf>
    <xf numFmtId="0" fontId="265" fillId="0" borderId="111" xfId="7" applyFont="1" applyBorder="1" applyAlignment="1" applyProtection="1">
      <alignment horizontal="center" vertical="center" textRotation="90" shrinkToFit="1"/>
      <protection locked="0"/>
    </xf>
    <xf numFmtId="0" fontId="265" fillId="0" borderId="89" xfId="7" applyFont="1" applyBorder="1" applyAlignment="1" applyProtection="1">
      <alignment horizontal="center" vertical="center" textRotation="90" shrinkToFit="1"/>
      <protection locked="0"/>
    </xf>
    <xf numFmtId="0" fontId="265" fillId="17" borderId="82" xfId="7" applyFont="1" applyFill="1" applyBorder="1" applyAlignment="1">
      <alignment horizontal="center" vertical="center" shrinkToFit="1"/>
    </xf>
    <xf numFmtId="0" fontId="265" fillId="17" borderId="83" xfId="7" applyFont="1" applyFill="1" applyBorder="1" applyAlignment="1">
      <alignment horizontal="center" vertical="center" shrinkToFit="1"/>
    </xf>
    <xf numFmtId="0" fontId="265" fillId="17" borderId="91" xfId="7" applyFont="1" applyFill="1" applyBorder="1" applyAlignment="1">
      <alignment horizontal="center" vertical="center" shrinkToFit="1"/>
    </xf>
    <xf numFmtId="0" fontId="265" fillId="0" borderId="18" xfId="7" applyFont="1" applyBorder="1" applyAlignment="1" applyProtection="1">
      <alignment horizontal="center" vertical="center" textRotation="90" shrinkToFit="1"/>
      <protection locked="0"/>
    </xf>
    <xf numFmtId="0" fontId="265" fillId="0" borderId="27" xfId="7" applyFont="1" applyBorder="1" applyAlignment="1" applyProtection="1">
      <alignment horizontal="center" vertical="center" textRotation="90" shrinkToFit="1"/>
      <protection locked="0"/>
    </xf>
    <xf numFmtId="0" fontId="265" fillId="0" borderId="21" xfId="7" applyFont="1" applyBorder="1" applyAlignment="1" applyProtection="1">
      <alignment horizontal="center" vertical="center" textRotation="90" shrinkToFit="1"/>
      <protection locked="0"/>
    </xf>
    <xf numFmtId="0" fontId="265" fillId="0" borderId="29" xfId="7" applyFont="1" applyBorder="1" applyAlignment="1" applyProtection="1">
      <alignment horizontal="center" vertical="center" textRotation="90" shrinkToFit="1"/>
      <protection locked="0"/>
    </xf>
    <xf numFmtId="0" fontId="265" fillId="17" borderId="82" xfId="7" applyFont="1" applyFill="1" applyBorder="1" applyAlignment="1" applyProtection="1">
      <alignment horizontal="center" vertical="center" shrinkToFit="1"/>
      <protection locked="0"/>
    </xf>
    <xf numFmtId="0" fontId="265" fillId="17" borderId="83" xfId="7" applyFont="1" applyFill="1" applyBorder="1" applyAlignment="1" applyProtection="1">
      <alignment horizontal="center" vertical="center" shrinkToFit="1"/>
      <protection locked="0"/>
    </xf>
    <xf numFmtId="0" fontId="265" fillId="17" borderId="91" xfId="7" applyFont="1" applyFill="1" applyBorder="1" applyAlignment="1" applyProtection="1">
      <alignment horizontal="center" vertical="center" shrinkToFit="1"/>
      <protection locked="0"/>
    </xf>
    <xf numFmtId="0" fontId="54" fillId="0" borderId="0" xfId="7" applyFont="1" applyAlignment="1" applyProtection="1">
      <alignment horizontal="center" vertical="center" shrinkToFit="1"/>
      <protection locked="0"/>
    </xf>
    <xf numFmtId="0" fontId="265" fillId="0" borderId="23" xfId="7" applyFont="1" applyBorder="1" applyAlignment="1" applyProtection="1">
      <alignment horizontal="center" vertical="center" textRotation="90" shrinkToFit="1"/>
      <protection locked="0"/>
    </xf>
    <xf numFmtId="0" fontId="265" fillId="0" borderId="30" xfId="7" applyFont="1" applyBorder="1" applyAlignment="1" applyProtection="1">
      <alignment horizontal="center" vertical="center" textRotation="90" shrinkToFit="1"/>
      <protection locked="0"/>
    </xf>
    <xf numFmtId="0" fontId="119" fillId="0" borderId="81" xfId="7" applyFont="1" applyBorder="1" applyAlignment="1" applyProtection="1">
      <alignment horizontal="center" vertical="center"/>
      <protection locked="0"/>
    </xf>
    <xf numFmtId="0" fontId="119" fillId="0" borderId="32" xfId="7" applyFont="1" applyBorder="1" applyAlignment="1" applyProtection="1">
      <alignment horizontal="center" vertical="center"/>
      <protection locked="0"/>
    </xf>
    <xf numFmtId="0" fontId="119" fillId="0" borderId="33" xfId="7" applyFont="1" applyBorder="1" applyAlignment="1" applyProtection="1">
      <alignment horizontal="center" vertical="center"/>
      <protection locked="0"/>
    </xf>
    <xf numFmtId="0" fontId="264" fillId="0" borderId="81" xfId="7" applyFont="1" applyBorder="1" applyAlignment="1">
      <alignment horizontal="center" vertical="center"/>
    </xf>
    <xf numFmtId="0" fontId="264" fillId="0" borderId="32" xfId="7" applyFont="1" applyBorder="1" applyAlignment="1">
      <alignment horizontal="center" vertical="center"/>
    </xf>
    <xf numFmtId="0" fontId="264" fillId="0" borderId="33" xfId="7" applyFont="1" applyBorder="1" applyAlignment="1">
      <alignment horizontal="center" vertical="center"/>
    </xf>
    <xf numFmtId="0" fontId="265" fillId="17" borderId="47" xfId="7" applyFont="1" applyFill="1" applyBorder="1" applyAlignment="1" applyProtection="1">
      <alignment horizontal="center" vertical="center" textRotation="90" wrapText="1"/>
      <protection locked="0"/>
    </xf>
    <xf numFmtId="0" fontId="265" fillId="17" borderId="88" xfId="7" applyFont="1" applyFill="1" applyBorder="1" applyAlignment="1" applyProtection="1">
      <alignment horizontal="center" vertical="center" textRotation="90" wrapText="1"/>
      <protection locked="0"/>
    </xf>
    <xf numFmtId="0" fontId="265" fillId="17" borderId="22" xfId="7" applyFont="1" applyFill="1" applyBorder="1" applyAlignment="1" applyProtection="1">
      <alignment horizontal="center" vertical="center" wrapText="1"/>
      <protection locked="0"/>
    </xf>
    <xf numFmtId="0" fontId="265" fillId="17" borderId="70" xfId="7" applyFont="1" applyFill="1" applyBorder="1" applyAlignment="1" applyProtection="1">
      <alignment horizontal="center" vertical="center" wrapText="1"/>
      <protection locked="0"/>
    </xf>
    <xf numFmtId="0" fontId="265" fillId="17" borderId="22" xfId="7" applyFont="1" applyFill="1" applyBorder="1" applyAlignment="1" applyProtection="1">
      <alignment horizontal="center" vertical="center" textRotation="90" wrapText="1"/>
      <protection locked="0"/>
    </xf>
    <xf numFmtId="0" fontId="265" fillId="17" borderId="70" xfId="7" applyFont="1" applyFill="1" applyBorder="1" applyAlignment="1" applyProtection="1">
      <alignment horizontal="center" vertical="center" textRotation="90" wrapText="1"/>
      <protection locked="0"/>
    </xf>
    <xf numFmtId="0" fontId="265" fillId="17" borderId="19" xfId="7" applyFont="1" applyFill="1" applyBorder="1" applyAlignment="1" applyProtection="1">
      <alignment horizontal="center" vertical="center" textRotation="90" wrapText="1"/>
      <protection locked="0"/>
    </xf>
    <xf numFmtId="0" fontId="265" fillId="17" borderId="66" xfId="7" applyFont="1" applyFill="1" applyBorder="1" applyAlignment="1" applyProtection="1">
      <alignment horizontal="center" vertical="center" textRotation="90" wrapText="1"/>
      <protection locked="0"/>
    </xf>
    <xf numFmtId="0" fontId="265" fillId="17" borderId="18" xfId="7" applyFont="1" applyFill="1" applyBorder="1" applyAlignment="1" applyProtection="1">
      <alignment horizontal="center" vertical="center" wrapText="1"/>
      <protection locked="0"/>
    </xf>
    <xf numFmtId="0" fontId="265" fillId="17" borderId="23" xfId="7" applyFont="1" applyFill="1" applyBorder="1" applyAlignment="1" applyProtection="1">
      <alignment horizontal="center" vertical="center" wrapText="1"/>
      <protection locked="0"/>
    </xf>
    <xf numFmtId="0" fontId="265" fillId="17" borderId="35" xfId="7" applyFont="1" applyFill="1" applyBorder="1" applyAlignment="1" applyProtection="1">
      <alignment horizontal="center" vertical="center" textRotation="90" wrapText="1"/>
      <protection locked="0"/>
    </xf>
    <xf numFmtId="0" fontId="265" fillId="17" borderId="2" xfId="7" applyFont="1" applyFill="1" applyBorder="1" applyAlignment="1" applyProtection="1">
      <alignment horizontal="center" vertical="center" textRotation="90" wrapText="1"/>
      <protection locked="0"/>
    </xf>
    <xf numFmtId="0" fontId="57" fillId="0" borderId="107" xfId="7" applyFont="1" applyBorder="1" applyAlignment="1" applyProtection="1">
      <alignment horizontal="center" vertical="center" shrinkToFit="1"/>
      <protection locked="0"/>
    </xf>
    <xf numFmtId="0" fontId="57" fillId="0" borderId="0" xfId="7" applyFont="1" applyAlignment="1" applyProtection="1">
      <alignment horizontal="center" vertical="center" shrinkToFit="1"/>
      <protection locked="0"/>
    </xf>
    <xf numFmtId="0" fontId="57" fillId="0" borderId="81" xfId="7" applyFont="1" applyBorder="1" applyAlignment="1" applyProtection="1">
      <alignment horizontal="center" vertical="center" shrinkToFit="1"/>
      <protection locked="0"/>
    </xf>
    <xf numFmtId="0" fontId="57" fillId="0" borderId="32" xfId="7" applyFont="1" applyBorder="1" applyAlignment="1" applyProtection="1">
      <alignment horizontal="center" vertical="center" shrinkToFit="1"/>
      <protection locked="0"/>
    </xf>
    <xf numFmtId="0" fontId="57" fillId="0" borderId="33" xfId="7" applyFont="1" applyBorder="1" applyAlignment="1" applyProtection="1">
      <alignment horizontal="center" vertical="center" shrinkToFit="1"/>
      <protection locked="0"/>
    </xf>
    <xf numFmtId="0" fontId="265" fillId="17" borderId="20" xfId="7" applyFont="1" applyFill="1" applyBorder="1" applyAlignment="1" applyProtection="1">
      <alignment horizontal="center" vertical="center" textRotation="90" wrapText="1"/>
      <protection locked="0"/>
    </xf>
    <xf numFmtId="0" fontId="265" fillId="17" borderId="42" xfId="7" applyFont="1" applyFill="1" applyBorder="1" applyAlignment="1" applyProtection="1">
      <alignment horizontal="center" vertical="center" textRotation="90" wrapText="1"/>
      <protection locked="0"/>
    </xf>
    <xf numFmtId="0" fontId="265" fillId="17" borderId="23" xfId="7" applyFont="1" applyFill="1" applyBorder="1" applyAlignment="1" applyProtection="1">
      <alignment horizontal="center" vertical="center" textRotation="90" wrapText="1"/>
      <protection locked="0"/>
    </xf>
    <xf numFmtId="0" fontId="265" fillId="17" borderId="71" xfId="7" applyFont="1" applyFill="1" applyBorder="1" applyAlignment="1" applyProtection="1">
      <alignment horizontal="center" vertical="center" textRotation="90" wrapText="1"/>
      <protection locked="0"/>
    </xf>
    <xf numFmtId="0" fontId="265" fillId="17" borderId="94" xfId="7" applyFont="1" applyFill="1" applyBorder="1" applyAlignment="1" applyProtection="1">
      <alignment horizontal="center" vertical="center" textRotation="90" wrapText="1"/>
      <protection locked="0"/>
    </xf>
    <xf numFmtId="0" fontId="265" fillId="17" borderId="102" xfId="7" applyFont="1" applyFill="1" applyBorder="1" applyAlignment="1" applyProtection="1">
      <alignment horizontal="center" vertical="center" textRotation="90" wrapText="1"/>
      <protection locked="0"/>
    </xf>
    <xf numFmtId="0" fontId="265" fillId="17" borderId="36" xfId="7" applyFont="1" applyFill="1" applyBorder="1" applyAlignment="1" applyProtection="1">
      <alignment horizontal="center" vertical="center" textRotation="90" wrapText="1"/>
      <protection locked="0"/>
    </xf>
    <xf numFmtId="0" fontId="265" fillId="17" borderId="105" xfId="7" applyFont="1" applyFill="1" applyBorder="1" applyAlignment="1" applyProtection="1">
      <alignment horizontal="center" vertical="center" textRotation="90" wrapText="1"/>
      <protection locked="0"/>
    </xf>
    <xf numFmtId="0" fontId="277" fillId="0" borderId="0" xfId="7" applyFont="1" applyAlignment="1" applyProtection="1">
      <alignment horizontal="center" shrinkToFit="1"/>
      <protection locked="0"/>
    </xf>
    <xf numFmtId="0" fontId="119" fillId="0" borderId="81" xfId="7" applyFont="1" applyBorder="1" applyAlignment="1" applyProtection="1">
      <alignment horizontal="center" vertical="center" shrinkToFit="1"/>
      <protection locked="0"/>
    </xf>
    <xf numFmtId="0" fontId="119" fillId="0" borderId="32" xfId="7" applyFont="1" applyBorder="1" applyAlignment="1" applyProtection="1">
      <alignment horizontal="center" vertical="center" shrinkToFit="1"/>
      <protection locked="0"/>
    </xf>
    <xf numFmtId="0" fontId="119" fillId="0" borderId="33" xfId="7" applyFont="1" applyBorder="1" applyAlignment="1" applyProtection="1">
      <alignment horizontal="center" vertical="center" shrinkToFit="1"/>
      <protection locked="0"/>
    </xf>
    <xf numFmtId="0" fontId="57" fillId="0" borderId="81" xfId="7" applyFont="1" applyBorder="1" applyAlignment="1" applyProtection="1">
      <alignment horizontal="center"/>
      <protection locked="0"/>
    </xf>
    <xf numFmtId="0" fontId="57" fillId="0" borderId="32" xfId="7" applyFont="1" applyBorder="1" applyAlignment="1" applyProtection="1">
      <alignment horizontal="center"/>
      <protection locked="0"/>
    </xf>
    <xf numFmtId="0" fontId="57" fillId="0" borderId="33" xfId="7" applyFont="1" applyBorder="1" applyAlignment="1" applyProtection="1">
      <alignment horizontal="center"/>
      <protection locked="0"/>
    </xf>
    <xf numFmtId="0" fontId="265" fillId="17" borderId="54" xfId="7" applyFont="1" applyFill="1" applyBorder="1" applyAlignment="1" applyProtection="1">
      <alignment horizontal="center" vertical="center" textRotation="90" wrapText="1"/>
      <protection locked="0"/>
    </xf>
    <xf numFmtId="0" fontId="265" fillId="17" borderId="3" xfId="7" applyFont="1" applyFill="1" applyBorder="1" applyAlignment="1" applyProtection="1">
      <alignment horizontal="center" vertical="center" wrapText="1"/>
      <protection locked="0"/>
    </xf>
    <xf numFmtId="0" fontId="265" fillId="17" borderId="3" xfId="7" applyFont="1" applyFill="1" applyBorder="1" applyAlignment="1" applyProtection="1">
      <alignment horizontal="center" vertical="center" textRotation="90" wrapText="1"/>
      <protection locked="0"/>
    </xf>
    <xf numFmtId="0" fontId="265" fillId="17" borderId="28" xfId="7" applyFont="1" applyFill="1" applyBorder="1" applyAlignment="1" applyProtection="1">
      <alignment horizontal="center" vertical="center" textRotation="90" wrapText="1"/>
      <protection locked="0"/>
    </xf>
    <xf numFmtId="0" fontId="265" fillId="0" borderId="0" xfId="7" applyFont="1" applyAlignment="1" applyProtection="1">
      <alignment horizontal="center" vertical="center" wrapText="1"/>
      <protection locked="0"/>
    </xf>
    <xf numFmtId="0" fontId="265" fillId="17" borderId="108" xfId="7" applyFont="1" applyFill="1" applyBorder="1" applyAlignment="1" applyProtection="1">
      <alignment horizontal="center" vertical="center" textRotation="90" wrapText="1"/>
      <protection locked="0"/>
    </xf>
    <xf numFmtId="0" fontId="265" fillId="0" borderId="69" xfId="7" applyFont="1" applyBorder="1" applyAlignment="1" applyProtection="1">
      <alignment horizontal="center" vertical="center" textRotation="90" shrinkToFit="1"/>
      <protection locked="0"/>
    </xf>
    <xf numFmtId="0" fontId="265" fillId="0" borderId="71" xfId="7" applyFont="1" applyBorder="1" applyAlignment="1" applyProtection="1">
      <alignment horizontal="center" vertical="center" textRotation="90" shrinkToFit="1"/>
      <protection locked="0"/>
    </xf>
    <xf numFmtId="0" fontId="265" fillId="17" borderId="47" xfId="7" applyFont="1" applyFill="1" applyBorder="1" applyAlignment="1">
      <alignment horizontal="center" vertical="center" shrinkToFit="1"/>
    </xf>
    <xf numFmtId="0" fontId="265" fillId="17" borderId="48" xfId="7" applyFont="1" applyFill="1" applyBorder="1" applyAlignment="1">
      <alignment horizontal="center" vertical="center" shrinkToFit="1"/>
    </xf>
    <xf numFmtId="0" fontId="265" fillId="17" borderId="19" xfId="7" applyFont="1" applyFill="1" applyBorder="1" applyAlignment="1">
      <alignment horizontal="center" vertical="center" shrinkToFit="1"/>
    </xf>
    <xf numFmtId="0" fontId="265" fillId="17" borderId="0" xfId="7" applyFont="1" applyFill="1" applyAlignment="1" applyProtection="1">
      <alignment horizontal="center" vertical="center" textRotation="90" wrapText="1"/>
      <protection locked="0"/>
    </xf>
    <xf numFmtId="0" fontId="265" fillId="17" borderId="38" xfId="7" applyFont="1" applyFill="1" applyBorder="1" applyAlignment="1" applyProtection="1">
      <alignment horizontal="center" vertical="center" textRotation="90" wrapText="1"/>
      <protection locked="0"/>
    </xf>
    <xf numFmtId="0" fontId="265" fillId="0" borderId="47" xfId="7" applyFont="1" applyBorder="1" applyAlignment="1" applyProtection="1">
      <alignment horizontal="center" vertical="center" textRotation="90" shrinkToFit="1"/>
      <protection locked="0"/>
    </xf>
    <xf numFmtId="0" fontId="265" fillId="0" borderId="54" xfId="7" applyFont="1" applyBorder="1" applyAlignment="1" applyProtection="1">
      <alignment horizontal="center" vertical="center" textRotation="90" shrinkToFit="1"/>
      <protection locked="0"/>
    </xf>
    <xf numFmtId="0" fontId="265" fillId="0" borderId="88" xfId="7" applyFont="1" applyBorder="1" applyAlignment="1" applyProtection="1">
      <alignment horizontal="center" vertical="center" textRotation="90" shrinkToFit="1"/>
      <protection locked="0"/>
    </xf>
    <xf numFmtId="0" fontId="122" fillId="0" borderId="81" xfId="7" applyFont="1" applyBorder="1" applyAlignment="1" applyProtection="1">
      <alignment horizontal="center" vertical="center" shrinkToFit="1"/>
      <protection locked="0"/>
    </xf>
    <xf numFmtId="0" fontId="122" fillId="0" borderId="32" xfId="7" applyFont="1" applyBorder="1" applyAlignment="1" applyProtection="1">
      <alignment horizontal="center" vertical="center" shrinkToFit="1"/>
      <protection locked="0"/>
    </xf>
    <xf numFmtId="0" fontId="122" fillId="0" borderId="33" xfId="7" applyFont="1" applyBorder="1" applyAlignment="1" applyProtection="1">
      <alignment horizontal="center" vertical="center" shrinkToFit="1"/>
      <protection locked="0"/>
    </xf>
    <xf numFmtId="0" fontId="122" fillId="0" borderId="107" xfId="7" applyFont="1" applyBorder="1" applyAlignment="1" applyProtection="1">
      <alignment horizontal="center" vertical="center" shrinkToFit="1"/>
      <protection locked="0"/>
    </xf>
    <xf numFmtId="0" fontId="122" fillId="0" borderId="0" xfId="7" applyFont="1" applyAlignment="1" applyProtection="1">
      <alignment horizontal="center" vertical="center" shrinkToFit="1"/>
      <protection locked="0"/>
    </xf>
    <xf numFmtId="0" fontId="57" fillId="0" borderId="81" xfId="7" applyFont="1" applyBorder="1" applyAlignment="1" applyProtection="1">
      <alignment horizontal="center" shrinkToFit="1"/>
      <protection locked="0"/>
    </xf>
    <xf numFmtId="0" fontId="57" fillId="0" borderId="32" xfId="7" applyFont="1" applyBorder="1" applyAlignment="1" applyProtection="1">
      <alignment horizontal="center" shrinkToFit="1"/>
      <protection locked="0"/>
    </xf>
    <xf numFmtId="0" fontId="57" fillId="0" borderId="33" xfId="7" applyFont="1" applyBorder="1" applyAlignment="1" applyProtection="1">
      <alignment horizontal="center" shrinkToFit="1"/>
      <protection locked="0"/>
    </xf>
    <xf numFmtId="0" fontId="13" fillId="17" borderId="30" xfId="7" applyFont="1" applyFill="1" applyBorder="1" applyAlignment="1" applyProtection="1">
      <alignment horizontal="center" vertical="center" textRotation="90"/>
      <protection locked="0"/>
    </xf>
    <xf numFmtId="0" fontId="13" fillId="17" borderId="71" xfId="7" applyFont="1" applyFill="1" applyBorder="1" applyAlignment="1" applyProtection="1">
      <alignment horizontal="center" vertical="center" textRotation="90"/>
      <protection locked="0"/>
    </xf>
    <xf numFmtId="0" fontId="13" fillId="17" borderId="27" xfId="7" applyFont="1" applyFill="1" applyBorder="1" applyAlignment="1" applyProtection="1">
      <alignment horizontal="center" vertical="center" textRotation="90"/>
      <protection locked="0"/>
    </xf>
    <xf numFmtId="0" fontId="13" fillId="17" borderId="69" xfId="7" applyFont="1" applyFill="1" applyBorder="1" applyAlignment="1" applyProtection="1">
      <alignment horizontal="center" vertical="center" textRotation="90"/>
      <protection locked="0"/>
    </xf>
    <xf numFmtId="0" fontId="13" fillId="17" borderId="8" xfId="7" applyFont="1" applyFill="1" applyBorder="1" applyAlignment="1" applyProtection="1">
      <alignment horizontal="center" vertical="center" textRotation="90"/>
      <protection locked="0"/>
    </xf>
    <xf numFmtId="0" fontId="13" fillId="17" borderId="70" xfId="7" applyFont="1" applyFill="1" applyBorder="1" applyAlignment="1" applyProtection="1">
      <alignment horizontal="center" vertical="center" textRotation="90"/>
      <protection locked="0"/>
    </xf>
    <xf numFmtId="0" fontId="13" fillId="17" borderId="23" xfId="7" applyFont="1" applyFill="1" applyBorder="1" applyAlignment="1" applyProtection="1">
      <alignment horizontal="center" vertical="center" textRotation="90" wrapText="1"/>
      <protection locked="0"/>
    </xf>
    <xf numFmtId="0" fontId="13" fillId="17" borderId="30" xfId="7" applyFont="1" applyFill="1" applyBorder="1" applyAlignment="1" applyProtection="1">
      <alignment horizontal="center" vertical="center" textRotation="90" wrapText="1"/>
      <protection locked="0"/>
    </xf>
    <xf numFmtId="0" fontId="13" fillId="17" borderId="71" xfId="7" applyFont="1" applyFill="1" applyBorder="1" applyAlignment="1" applyProtection="1">
      <alignment horizontal="center" vertical="center" textRotation="90" wrapText="1"/>
      <protection locked="0"/>
    </xf>
    <xf numFmtId="0" fontId="13" fillId="17" borderId="31" xfId="7" applyFont="1" applyFill="1" applyBorder="1" applyAlignment="1" applyProtection="1">
      <alignment horizontal="center" vertical="center" textRotation="90" wrapText="1"/>
      <protection locked="0"/>
    </xf>
    <xf numFmtId="0" fontId="13" fillId="17" borderId="103" xfId="7" applyFont="1" applyFill="1" applyBorder="1" applyAlignment="1" applyProtection="1">
      <alignment horizontal="center" vertical="center" textRotation="90" wrapText="1"/>
      <protection locked="0"/>
    </xf>
    <xf numFmtId="0" fontId="117" fillId="17" borderId="82" xfId="7" applyFont="1" applyFill="1" applyBorder="1" applyAlignment="1" applyProtection="1">
      <alignment horizontal="center" vertical="center" wrapText="1"/>
      <protection locked="0"/>
    </xf>
    <xf numFmtId="0" fontId="117" fillId="17" borderId="83" xfId="7" applyFont="1" applyFill="1" applyBorder="1" applyAlignment="1" applyProtection="1">
      <alignment horizontal="center" vertical="center" wrapText="1"/>
      <protection locked="0"/>
    </xf>
    <xf numFmtId="0" fontId="117" fillId="17" borderId="91" xfId="7" applyFont="1" applyFill="1" applyBorder="1" applyAlignment="1" applyProtection="1">
      <alignment horizontal="center" vertical="center" wrapText="1"/>
      <protection locked="0"/>
    </xf>
    <xf numFmtId="0" fontId="422" fillId="0" borderId="0" xfId="7" applyFont="1" applyAlignment="1" applyProtection="1">
      <alignment horizontal="center" vertical="center"/>
      <protection locked="0"/>
    </xf>
    <xf numFmtId="0" fontId="13" fillId="17" borderId="26" xfId="7" applyFont="1" applyFill="1" applyBorder="1" applyAlignment="1" applyProtection="1">
      <alignment horizontal="center" vertical="center" textRotation="90"/>
      <protection locked="0"/>
    </xf>
    <xf numFmtId="0" fontId="13" fillId="17" borderId="92" xfId="7" applyFont="1" applyFill="1" applyBorder="1" applyAlignment="1" applyProtection="1">
      <alignment horizontal="center" vertical="center" textRotation="90"/>
      <protection locked="0"/>
    </xf>
    <xf numFmtId="0" fontId="13" fillId="17" borderId="34" xfId="7" applyFont="1" applyFill="1" applyBorder="1" applyAlignment="1" applyProtection="1">
      <alignment horizontal="center" vertical="center"/>
      <protection locked="0"/>
    </xf>
    <xf numFmtId="0" fontId="13" fillId="17" borderId="35" xfId="7" applyFont="1" applyFill="1" applyBorder="1" applyAlignment="1" applyProtection="1">
      <alignment horizontal="center" vertical="center"/>
      <protection locked="0"/>
    </xf>
    <xf numFmtId="0" fontId="13" fillId="17" borderId="95" xfId="7" applyFont="1" applyFill="1" applyBorder="1" applyAlignment="1" applyProtection="1">
      <alignment horizontal="center" vertical="center"/>
      <protection locked="0"/>
    </xf>
    <xf numFmtId="0" fontId="13" fillId="17" borderId="34" xfId="7" applyFont="1" applyFill="1" applyBorder="1" applyAlignment="1" applyProtection="1">
      <alignment horizontal="center" vertical="center" textRotation="90" wrapText="1"/>
      <protection locked="0"/>
    </xf>
    <xf numFmtId="0" fontId="13" fillId="17" borderId="53" xfId="7" applyFont="1" applyFill="1" applyBorder="1" applyAlignment="1" applyProtection="1">
      <alignment horizontal="center" vertical="center" textRotation="90" wrapText="1"/>
      <protection locked="0"/>
    </xf>
    <xf numFmtId="0" fontId="13" fillId="17" borderId="78" xfId="7" applyFont="1" applyFill="1" applyBorder="1" applyAlignment="1" applyProtection="1">
      <alignment horizontal="center" vertical="center" textRotation="90" wrapText="1"/>
      <protection locked="0"/>
    </xf>
    <xf numFmtId="0" fontId="42" fillId="5" borderId="81" xfId="7" applyFont="1" applyFill="1" applyBorder="1" applyAlignment="1" applyProtection="1">
      <alignment horizontal="center" vertical="center"/>
      <protection locked="0"/>
    </xf>
    <xf numFmtId="0" fontId="42" fillId="5" borderId="32" xfId="7" applyFont="1" applyFill="1" applyBorder="1" applyAlignment="1" applyProtection="1">
      <alignment horizontal="center" vertical="center"/>
      <protection locked="0"/>
    </xf>
    <xf numFmtId="0" fontId="42" fillId="5" borderId="33" xfId="7" applyFont="1" applyFill="1" applyBorder="1" applyAlignment="1" applyProtection="1">
      <alignment horizontal="center" vertical="center"/>
      <protection locked="0"/>
    </xf>
    <xf numFmtId="0" fontId="57" fillId="8" borderId="113" xfId="7" applyFont="1" applyFill="1" applyBorder="1" applyAlignment="1" applyProtection="1">
      <alignment horizontal="center" vertical="center" textRotation="90" wrapText="1"/>
      <protection locked="0"/>
    </xf>
    <xf numFmtId="0" fontId="57" fillId="8" borderId="114" xfId="7" applyFont="1" applyFill="1" applyBorder="1" applyAlignment="1" applyProtection="1">
      <alignment horizontal="center" vertical="center" textRotation="90" wrapText="1"/>
      <protection locked="0"/>
    </xf>
    <xf numFmtId="0" fontId="13" fillId="17" borderId="94" xfId="7" applyFont="1" applyFill="1" applyBorder="1" applyAlignment="1" applyProtection="1">
      <alignment horizontal="center" vertical="center" textRotation="90" wrapText="1"/>
      <protection locked="0"/>
    </xf>
    <xf numFmtId="0" fontId="13" fillId="17" borderId="99" xfId="7" applyFont="1" applyFill="1" applyBorder="1" applyAlignment="1" applyProtection="1">
      <alignment horizontal="center" vertical="center" textRotation="90" wrapText="1"/>
      <protection locked="0"/>
    </xf>
    <xf numFmtId="0" fontId="13" fillId="17" borderId="102" xfId="7" applyFont="1" applyFill="1" applyBorder="1" applyAlignment="1" applyProtection="1">
      <alignment horizontal="center" vertical="center" textRotation="90" wrapText="1"/>
      <protection locked="0"/>
    </xf>
    <xf numFmtId="0" fontId="57" fillId="17" borderId="72" xfId="7" applyFont="1" applyFill="1" applyBorder="1" applyAlignment="1" applyProtection="1">
      <alignment horizontal="center" vertical="center" wrapText="1"/>
      <protection locked="0"/>
    </xf>
    <xf numFmtId="0" fontId="57" fillId="17" borderId="20" xfId="7" applyFont="1" applyFill="1" applyBorder="1" applyAlignment="1" applyProtection="1">
      <alignment horizontal="center" vertical="center" wrapText="1"/>
      <protection locked="0"/>
    </xf>
    <xf numFmtId="0" fontId="57" fillId="17" borderId="24" xfId="7" applyFont="1" applyFill="1" applyBorder="1" applyAlignment="1" applyProtection="1">
      <alignment horizontal="center" vertical="center" wrapText="1"/>
      <protection locked="0"/>
    </xf>
    <xf numFmtId="0" fontId="13" fillId="17" borderId="7" xfId="7" applyFont="1" applyFill="1" applyBorder="1" applyAlignment="1" applyProtection="1">
      <alignment horizontal="center" vertical="center" textRotation="90"/>
      <protection locked="0"/>
    </xf>
    <xf numFmtId="0" fontId="13" fillId="17" borderId="106" xfId="7" applyFont="1" applyFill="1" applyBorder="1" applyAlignment="1" applyProtection="1">
      <alignment horizontal="center" vertical="center" textRotation="90"/>
      <protection locked="0"/>
    </xf>
    <xf numFmtId="0" fontId="13" fillId="0" borderId="0" xfId="7" applyFont="1" applyAlignment="1">
      <alignment horizontal="center" vertical="center" textRotation="90" wrapText="1"/>
    </xf>
    <xf numFmtId="0" fontId="421" fillId="0" borderId="81" xfId="7" applyFont="1" applyBorder="1" applyAlignment="1" applyProtection="1">
      <alignment horizontal="center" vertical="center"/>
      <protection locked="0"/>
    </xf>
    <xf numFmtId="0" fontId="421" fillId="0" borderId="32" xfId="7" applyFont="1" applyBorder="1" applyAlignment="1" applyProtection="1">
      <alignment horizontal="center" vertical="center"/>
      <protection locked="0"/>
    </xf>
    <xf numFmtId="0" fontId="421" fillId="0" borderId="33" xfId="7" applyFont="1" applyBorder="1" applyAlignment="1" applyProtection="1">
      <alignment horizontal="center" vertical="center"/>
      <protection locked="0"/>
    </xf>
    <xf numFmtId="0" fontId="268" fillId="0" borderId="81" xfId="7" applyFont="1" applyBorder="1" applyAlignment="1" applyProtection="1">
      <alignment horizontal="center" vertical="center"/>
      <protection locked="0"/>
    </xf>
    <xf numFmtId="0" fontId="268" fillId="0" borderId="32" xfId="7" applyFont="1" applyBorder="1" applyAlignment="1" applyProtection="1">
      <alignment horizontal="center" vertical="center"/>
      <protection locked="0"/>
    </xf>
    <xf numFmtId="0" fontId="268" fillId="0" borderId="33" xfId="7" applyFont="1" applyBorder="1" applyAlignment="1" applyProtection="1">
      <alignment horizontal="center" vertical="center"/>
      <protection locked="0"/>
    </xf>
    <xf numFmtId="0" fontId="268" fillId="0" borderId="81" xfId="7" applyFont="1" applyBorder="1" applyAlignment="1">
      <alignment horizontal="center" vertical="center"/>
    </xf>
    <xf numFmtId="0" fontId="268" fillId="0" borderId="32" xfId="7" applyFont="1" applyBorder="1" applyAlignment="1">
      <alignment horizontal="center" vertical="center"/>
    </xf>
    <xf numFmtId="0" fontId="268" fillId="0" borderId="33" xfId="7" applyFont="1" applyBorder="1" applyAlignment="1">
      <alignment horizontal="center" vertical="center"/>
    </xf>
    <xf numFmtId="0" fontId="13" fillId="17" borderId="18" xfId="7" applyFont="1" applyFill="1" applyBorder="1" applyAlignment="1" applyProtection="1">
      <alignment horizontal="center" vertical="center" textRotation="90" wrapText="1"/>
      <protection locked="0"/>
    </xf>
    <xf numFmtId="0" fontId="13" fillId="17" borderId="27" xfId="7" applyFont="1" applyFill="1" applyBorder="1" applyProtection="1">
      <protection locked="0"/>
    </xf>
    <xf numFmtId="0" fontId="13" fillId="17" borderId="69" xfId="7" applyFont="1" applyFill="1" applyBorder="1" applyAlignment="1" applyProtection="1">
      <alignment horizontal="center" vertical="center" textRotation="90" wrapText="1"/>
      <protection locked="0"/>
    </xf>
    <xf numFmtId="0" fontId="13" fillId="17" borderId="22" xfId="7" applyFont="1" applyFill="1" applyBorder="1" applyAlignment="1" applyProtection="1">
      <alignment horizontal="center" vertical="center"/>
      <protection locked="0"/>
    </xf>
    <xf numFmtId="0" fontId="13" fillId="17" borderId="8" xfId="7" applyFont="1" applyFill="1" applyBorder="1" applyAlignment="1" applyProtection="1">
      <alignment horizontal="center" vertical="center"/>
      <protection locked="0"/>
    </xf>
    <xf numFmtId="0" fontId="13" fillId="17" borderId="70" xfId="7" applyFont="1" applyFill="1" applyBorder="1" applyAlignment="1" applyProtection="1">
      <alignment horizontal="center" vertical="center"/>
      <protection locked="0"/>
    </xf>
    <xf numFmtId="0" fontId="13" fillId="17" borderId="22" xfId="7" applyFont="1" applyFill="1" applyBorder="1" applyAlignment="1" applyProtection="1">
      <alignment horizontal="center" vertical="center" textRotation="90" wrapText="1"/>
      <protection locked="0"/>
    </xf>
    <xf numFmtId="0" fontId="13" fillId="17" borderId="8" xfId="7" applyFont="1" applyFill="1" applyBorder="1" applyAlignment="1" applyProtection="1">
      <alignment horizontal="center" vertical="center" textRotation="90" wrapText="1"/>
      <protection locked="0"/>
    </xf>
    <xf numFmtId="0" fontId="13" fillId="17" borderId="70" xfId="7" applyFont="1" applyFill="1" applyBorder="1" applyAlignment="1" applyProtection="1">
      <alignment horizontal="center" vertical="center" textRotation="90" wrapText="1"/>
      <protection locked="0"/>
    </xf>
    <xf numFmtId="0" fontId="13" fillId="17" borderId="7" xfId="7" applyFont="1" applyFill="1" applyBorder="1" applyAlignment="1" applyProtection="1">
      <alignment horizontal="center" vertical="center" textRotation="90" wrapText="1"/>
      <protection locked="0"/>
    </xf>
    <xf numFmtId="0" fontId="13" fillId="17" borderId="106" xfId="7" applyFont="1" applyFill="1" applyBorder="1" applyAlignment="1" applyProtection="1">
      <alignment horizontal="center" vertical="center" textRotation="90" wrapText="1"/>
      <protection locked="0"/>
    </xf>
    <xf numFmtId="0" fontId="57" fillId="17" borderId="81" xfId="7" applyFont="1" applyFill="1" applyBorder="1" applyAlignment="1" applyProtection="1">
      <alignment horizontal="center" vertical="center" wrapText="1"/>
      <protection locked="0"/>
    </xf>
    <xf numFmtId="0" fontId="57" fillId="17" borderId="32" xfId="7" applyFont="1" applyFill="1" applyBorder="1" applyAlignment="1" applyProtection="1">
      <alignment horizontal="center" vertical="center" wrapText="1"/>
      <protection locked="0"/>
    </xf>
    <xf numFmtId="0" fontId="57" fillId="17" borderId="33" xfId="7" applyFont="1" applyFill="1" applyBorder="1" applyAlignment="1" applyProtection="1">
      <alignment horizontal="center" vertical="center" wrapText="1"/>
      <protection locked="0"/>
    </xf>
    <xf numFmtId="0" fontId="13" fillId="17" borderId="72" xfId="7" applyFont="1" applyFill="1" applyBorder="1" applyAlignment="1" applyProtection="1">
      <alignment horizontal="center" vertical="center"/>
      <protection locked="0"/>
    </xf>
    <xf numFmtId="0" fontId="13" fillId="17" borderId="20" xfId="7" applyFont="1" applyFill="1" applyBorder="1" applyAlignment="1" applyProtection="1">
      <alignment horizontal="center" vertical="center"/>
      <protection locked="0"/>
    </xf>
    <xf numFmtId="0" fontId="13" fillId="17" borderId="24" xfId="7" applyFont="1" applyFill="1" applyBorder="1" applyAlignment="1" applyProtection="1">
      <alignment horizontal="center" vertical="center"/>
      <protection locked="0"/>
    </xf>
    <xf numFmtId="0" fontId="13" fillId="17" borderId="115" xfId="7" applyFont="1" applyFill="1" applyBorder="1" applyAlignment="1" applyProtection="1">
      <alignment horizontal="center" vertical="center"/>
      <protection locked="0"/>
    </xf>
    <xf numFmtId="0" fontId="13" fillId="17" borderId="101" xfId="7" applyFont="1" applyFill="1" applyBorder="1" applyAlignment="1" applyProtection="1">
      <alignment horizontal="center" vertical="center"/>
      <protection locked="0"/>
    </xf>
    <xf numFmtId="0" fontId="13" fillId="17" borderId="112" xfId="7" applyFont="1" applyFill="1" applyBorder="1" applyProtection="1">
      <protection locked="0"/>
    </xf>
    <xf numFmtId="0" fontId="13" fillId="17" borderId="18" xfId="7" applyFont="1" applyFill="1" applyBorder="1" applyAlignment="1" applyProtection="1">
      <alignment horizontal="center"/>
      <protection locked="0"/>
    </xf>
    <xf numFmtId="0" fontId="13" fillId="17" borderId="22" xfId="7" applyFont="1" applyFill="1" applyBorder="1" applyAlignment="1" applyProtection="1">
      <alignment horizontal="center"/>
      <protection locked="0"/>
    </xf>
    <xf numFmtId="0" fontId="13" fillId="17" borderId="96" xfId="7" applyFont="1" applyFill="1" applyBorder="1" applyAlignment="1" applyProtection="1">
      <alignment horizontal="center"/>
      <protection locked="0"/>
    </xf>
    <xf numFmtId="0" fontId="13" fillId="17" borderId="35" xfId="7" applyFont="1" applyFill="1" applyBorder="1" applyAlignment="1" applyProtection="1">
      <alignment horizontal="center"/>
      <protection locked="0"/>
    </xf>
    <xf numFmtId="0" fontId="13" fillId="0" borderId="0" xfId="7" applyFont="1" applyAlignment="1">
      <alignment horizontal="center" vertical="center" textRotation="90"/>
    </xf>
    <xf numFmtId="0" fontId="54" fillId="0" borderId="0" xfId="7" applyFont="1" applyAlignment="1" applyProtection="1">
      <alignment horizontal="center" vertical="center"/>
      <protection locked="0"/>
    </xf>
    <xf numFmtId="0" fontId="122" fillId="0" borderId="0" xfId="7" applyFont="1" applyAlignment="1" applyProtection="1">
      <alignment horizontal="center"/>
      <protection locked="0"/>
    </xf>
    <xf numFmtId="0" fontId="122" fillId="0" borderId="0" xfId="7" applyFont="1" applyAlignment="1" applyProtection="1">
      <alignment horizontal="center" vertical="center"/>
      <protection locked="0"/>
    </xf>
    <xf numFmtId="0" fontId="268" fillId="0" borderId="0" xfId="7" applyFont="1" applyAlignment="1" applyProtection="1">
      <alignment horizontal="center" vertical="center"/>
      <protection locked="0"/>
    </xf>
    <xf numFmtId="0" fontId="13" fillId="0" borderId="0" xfId="7" applyFont="1"/>
    <xf numFmtId="0" fontId="57" fillId="0" borderId="0" xfId="7" applyFont="1" applyAlignment="1">
      <alignment horizontal="center" vertical="center" wrapText="1"/>
    </xf>
    <xf numFmtId="0" fontId="13" fillId="0" borderId="0" xfId="7" applyFont="1" applyAlignment="1">
      <alignment horizontal="center"/>
    </xf>
    <xf numFmtId="0" fontId="421" fillId="0" borderId="81" xfId="7" applyFont="1" applyBorder="1" applyAlignment="1" applyProtection="1">
      <alignment horizontal="center"/>
      <protection locked="0"/>
    </xf>
    <xf numFmtId="0" fontId="421" fillId="0" borderId="32" xfId="7" applyFont="1" applyBorder="1" applyAlignment="1" applyProtection="1">
      <alignment horizontal="center"/>
      <protection locked="0"/>
    </xf>
    <xf numFmtId="0" fontId="421" fillId="0" borderId="33" xfId="7" applyFont="1" applyBorder="1" applyAlignment="1" applyProtection="1">
      <alignment horizontal="center"/>
      <protection locked="0"/>
    </xf>
    <xf numFmtId="0" fontId="57" fillId="0" borderId="0" xfId="7" applyFont="1" applyAlignment="1">
      <alignment horizontal="center" vertical="center" textRotation="90" wrapText="1"/>
    </xf>
    <xf numFmtId="0" fontId="42" fillId="0" borderId="0" xfId="7" applyFont="1" applyAlignment="1">
      <alignment horizontal="center" vertical="center" textRotation="90"/>
    </xf>
    <xf numFmtId="0" fontId="424" fillId="0" borderId="0" xfId="18" applyFont="1" applyAlignment="1">
      <alignment horizontal="center" vertical="center" shrinkToFit="1" readingOrder="2"/>
    </xf>
    <xf numFmtId="0" fontId="305" fillId="30" borderId="211" xfId="18" applyFont="1" applyFill="1" applyBorder="1" applyAlignment="1" applyProtection="1">
      <alignment horizontal="center" vertical="center" textRotation="90" shrinkToFit="1" readingOrder="2"/>
      <protection locked="0"/>
    </xf>
    <xf numFmtId="0" fontId="305" fillId="30" borderId="213" xfId="18" applyFont="1" applyFill="1" applyBorder="1" applyAlignment="1" applyProtection="1">
      <alignment horizontal="center" vertical="center" textRotation="90" shrinkToFit="1" readingOrder="2"/>
      <protection locked="0"/>
    </xf>
    <xf numFmtId="0" fontId="305" fillId="30" borderId="215" xfId="18" applyFont="1" applyFill="1" applyBorder="1" applyAlignment="1" applyProtection="1">
      <alignment horizontal="center" vertical="center" textRotation="90" shrinkToFit="1" readingOrder="2"/>
      <protection locked="0"/>
    </xf>
    <xf numFmtId="0" fontId="304" fillId="40" borderId="27" xfId="18" applyFont="1" applyFill="1" applyBorder="1" applyAlignment="1" applyProtection="1">
      <alignment horizontal="center" vertical="center" shrinkToFit="1" readingOrder="2"/>
      <protection locked="0"/>
    </xf>
    <xf numFmtId="0" fontId="304" fillId="40" borderId="8" xfId="18" applyFont="1" applyFill="1" applyBorder="1" applyAlignment="1" applyProtection="1">
      <alignment horizontal="center" vertical="center" shrinkToFit="1" readingOrder="2"/>
      <protection locked="0"/>
    </xf>
    <xf numFmtId="0" fontId="304" fillId="40" borderId="30" xfId="18" applyFont="1" applyFill="1" applyBorder="1" applyAlignment="1" applyProtection="1">
      <alignment horizontal="center" vertical="center" textRotation="90" shrinkToFit="1" readingOrder="2"/>
      <protection locked="0"/>
    </xf>
    <xf numFmtId="0" fontId="304" fillId="40" borderId="71" xfId="18" applyFont="1" applyFill="1" applyBorder="1" applyAlignment="1" applyProtection="1">
      <alignment horizontal="center" vertical="center" textRotation="90" shrinkToFit="1" readingOrder="2"/>
      <protection locked="0"/>
    </xf>
    <xf numFmtId="0" fontId="304" fillId="52" borderId="94" xfId="18" applyFont="1" applyFill="1" applyBorder="1" applyAlignment="1" applyProtection="1">
      <alignment horizontal="center" vertical="center" textRotation="90" shrinkToFit="1" readingOrder="2"/>
      <protection locked="0"/>
    </xf>
    <xf numFmtId="0" fontId="304" fillId="52" borderId="102" xfId="18" applyFont="1" applyFill="1" applyBorder="1" applyAlignment="1" applyProtection="1">
      <alignment horizontal="center" vertical="center" textRotation="90" shrinkToFit="1" readingOrder="2"/>
      <protection locked="0"/>
    </xf>
    <xf numFmtId="0" fontId="304" fillId="52" borderId="18" xfId="18" applyFont="1" applyFill="1" applyBorder="1" applyAlignment="1" applyProtection="1">
      <alignment horizontal="center" vertical="center" shrinkToFit="1" readingOrder="2"/>
      <protection locked="0"/>
    </xf>
    <xf numFmtId="0" fontId="304" fillId="52" borderId="22" xfId="18" applyFont="1" applyFill="1" applyBorder="1" applyAlignment="1" applyProtection="1">
      <alignment horizontal="center" vertical="center" shrinkToFit="1" readingOrder="2"/>
      <protection locked="0"/>
    </xf>
    <xf numFmtId="0" fontId="304" fillId="52" borderId="23" xfId="18" applyFont="1" applyFill="1" applyBorder="1" applyAlignment="1" applyProtection="1">
      <alignment horizontal="center" vertical="center" shrinkToFit="1" readingOrder="2"/>
      <protection locked="0"/>
    </xf>
    <xf numFmtId="0" fontId="304" fillId="8" borderId="27" xfId="18" applyFont="1" applyFill="1" applyBorder="1" applyAlignment="1" applyProtection="1">
      <alignment horizontal="center" vertical="center" textRotation="90" shrinkToFit="1" readingOrder="2"/>
      <protection locked="0"/>
    </xf>
    <xf numFmtId="0" fontId="304" fillId="8" borderId="69" xfId="18" applyFont="1" applyFill="1" applyBorder="1" applyAlignment="1" applyProtection="1">
      <alignment horizontal="center" vertical="center" textRotation="90" shrinkToFit="1" readingOrder="2"/>
      <protection locked="0"/>
    </xf>
    <xf numFmtId="0" fontId="304" fillId="8" borderId="8" xfId="18" applyFont="1" applyFill="1" applyBorder="1" applyAlignment="1" applyProtection="1">
      <alignment horizontal="center" vertical="center" textRotation="90" shrinkToFit="1" readingOrder="2"/>
      <protection locked="0"/>
    </xf>
    <xf numFmtId="0" fontId="304" fillId="8" borderId="70" xfId="18" applyFont="1" applyFill="1" applyBorder="1" applyAlignment="1" applyProtection="1">
      <alignment horizontal="center" vertical="center" textRotation="90" shrinkToFit="1" readingOrder="2"/>
      <protection locked="0"/>
    </xf>
    <xf numFmtId="0" fontId="304" fillId="18" borderId="18" xfId="18" applyFont="1" applyFill="1" applyBorder="1" applyAlignment="1" applyProtection="1">
      <alignment horizontal="center" vertical="center" shrinkToFit="1" readingOrder="2"/>
      <protection locked="0"/>
    </xf>
    <xf numFmtId="0" fontId="304" fillId="18" borderId="22" xfId="18" applyFont="1" applyFill="1" applyBorder="1" applyAlignment="1" applyProtection="1">
      <alignment horizontal="center" vertical="center" shrinkToFit="1" readingOrder="2"/>
      <protection locked="0"/>
    </xf>
    <xf numFmtId="0" fontId="304" fillId="18" borderId="23" xfId="18" applyFont="1" applyFill="1" applyBorder="1" applyAlignment="1" applyProtection="1">
      <alignment horizontal="center" vertical="center" shrinkToFit="1" readingOrder="2"/>
      <protection locked="0"/>
    </xf>
    <xf numFmtId="0" fontId="304" fillId="0" borderId="18" xfId="18" applyFont="1" applyBorder="1" applyAlignment="1" applyProtection="1">
      <alignment horizontal="center" vertical="center" textRotation="90" shrinkToFit="1" readingOrder="2"/>
      <protection locked="0"/>
    </xf>
    <xf numFmtId="0" fontId="304" fillId="0" borderId="27" xfId="18" applyFont="1" applyBorder="1" applyAlignment="1" applyProtection="1">
      <alignment horizontal="center" vertical="center" textRotation="90" shrinkToFit="1" readingOrder="2"/>
      <protection locked="0"/>
    </xf>
    <xf numFmtId="0" fontId="304" fillId="0" borderId="69" xfId="18" applyFont="1" applyBorder="1" applyAlignment="1" applyProtection="1">
      <alignment horizontal="center" vertical="center" textRotation="90" shrinkToFit="1" readingOrder="2"/>
      <protection locked="0"/>
    </xf>
    <xf numFmtId="0" fontId="304" fillId="0" borderId="23" xfId="18" applyFont="1" applyBorder="1" applyAlignment="1" applyProtection="1">
      <alignment horizontal="center" vertical="center" textRotation="90" shrinkToFit="1" readingOrder="2"/>
      <protection locked="0"/>
    </xf>
    <xf numFmtId="0" fontId="304" fillId="0" borderId="30" xfId="18" applyFont="1" applyBorder="1" applyAlignment="1" applyProtection="1">
      <alignment horizontal="center" vertical="center" textRotation="90" shrinkToFit="1" readingOrder="2"/>
      <protection locked="0"/>
    </xf>
    <xf numFmtId="0" fontId="304" fillId="0" borderId="71" xfId="18" applyFont="1" applyBorder="1" applyAlignment="1" applyProtection="1">
      <alignment horizontal="center" vertical="center" textRotation="90" shrinkToFit="1" readingOrder="2"/>
      <protection locked="0"/>
    </xf>
    <xf numFmtId="0" fontId="305" fillId="30" borderId="210" xfId="18" applyFont="1" applyFill="1" applyBorder="1" applyAlignment="1" applyProtection="1">
      <alignment horizontal="center" vertical="center" textRotation="90" shrinkToFit="1" readingOrder="2"/>
      <protection locked="0"/>
    </xf>
    <xf numFmtId="0" fontId="305" fillId="30" borderId="212" xfId="18" applyFont="1" applyFill="1" applyBorder="1" applyAlignment="1" applyProtection="1">
      <alignment horizontal="center" vertical="center" textRotation="90" shrinkToFit="1" readingOrder="2"/>
      <protection locked="0"/>
    </xf>
    <xf numFmtId="0" fontId="305" fillId="30" borderId="214" xfId="18" applyFont="1" applyFill="1" applyBorder="1" applyAlignment="1" applyProtection="1">
      <alignment horizontal="center" vertical="center" textRotation="90" shrinkToFit="1" readingOrder="2"/>
      <protection locked="0"/>
    </xf>
    <xf numFmtId="0" fontId="305" fillId="30" borderId="122" xfId="18" applyFont="1" applyFill="1" applyBorder="1" applyAlignment="1" applyProtection="1">
      <alignment horizontal="center" vertical="center" textRotation="90" wrapText="1" shrinkToFit="1" readingOrder="2"/>
      <protection locked="0"/>
    </xf>
    <xf numFmtId="0" fontId="305" fillId="30" borderId="123" xfId="18" applyFont="1" applyFill="1" applyBorder="1" applyAlignment="1" applyProtection="1">
      <alignment horizontal="center" vertical="center" textRotation="90" wrapText="1" shrinkToFit="1" readingOrder="2"/>
      <protection locked="0"/>
    </xf>
    <xf numFmtId="0" fontId="305" fillId="30" borderId="124" xfId="18" applyFont="1" applyFill="1" applyBorder="1" applyAlignment="1" applyProtection="1">
      <alignment horizontal="center" vertical="center" textRotation="90" wrapText="1" shrinkToFit="1" readingOrder="2"/>
      <protection locked="0"/>
    </xf>
    <xf numFmtId="0" fontId="304" fillId="8" borderId="30" xfId="18" applyFont="1" applyFill="1" applyBorder="1" applyAlignment="1" applyProtection="1">
      <alignment horizontal="center" vertical="center" textRotation="90" shrinkToFit="1" readingOrder="2"/>
      <protection locked="0"/>
    </xf>
    <xf numFmtId="0" fontId="304" fillId="8" borderId="71" xfId="18" applyFont="1" applyFill="1" applyBorder="1" applyAlignment="1" applyProtection="1">
      <alignment horizontal="center" vertical="center" textRotation="90" shrinkToFit="1" readingOrder="2"/>
      <protection locked="0"/>
    </xf>
    <xf numFmtId="0" fontId="423" fillId="0" borderId="0" xfId="18" applyFont="1" applyAlignment="1">
      <alignment horizontal="center" vertical="center" readingOrder="2"/>
    </xf>
    <xf numFmtId="0" fontId="301" fillId="0" borderId="81" xfId="18" applyFont="1" applyBorder="1" applyAlignment="1">
      <alignment horizontal="center" vertical="center" readingOrder="2"/>
    </xf>
    <xf numFmtId="0" fontId="301" fillId="0" borderId="32" xfId="18" applyFont="1" applyBorder="1" applyAlignment="1">
      <alignment horizontal="center" vertical="center" readingOrder="2"/>
    </xf>
    <xf numFmtId="0" fontId="301" fillId="0" borderId="33" xfId="18" applyFont="1" applyBorder="1" applyAlignment="1">
      <alignment horizontal="center" vertical="center" readingOrder="2"/>
    </xf>
    <xf numFmtId="0" fontId="304" fillId="0" borderId="18" xfId="18" applyFont="1" applyBorder="1" applyAlignment="1" applyProtection="1">
      <alignment horizontal="center" vertical="center" shrinkToFit="1" readingOrder="2"/>
      <protection locked="0"/>
    </xf>
    <xf numFmtId="0" fontId="304" fillId="0" borderId="27" xfId="18" applyFont="1" applyBorder="1" applyAlignment="1" applyProtection="1">
      <alignment horizontal="center" vertical="center" shrinkToFit="1" readingOrder="2"/>
      <protection locked="0"/>
    </xf>
    <xf numFmtId="0" fontId="304" fillId="0" borderId="69" xfId="18" applyFont="1" applyBorder="1" applyAlignment="1" applyProtection="1">
      <alignment horizontal="center" vertical="center" shrinkToFit="1" readingOrder="2"/>
      <protection locked="0"/>
    </xf>
    <xf numFmtId="0" fontId="304" fillId="0" borderId="23" xfId="18" applyFont="1" applyBorder="1" applyAlignment="1" applyProtection="1">
      <alignment horizontal="center" vertical="center" textRotation="135" shrinkToFit="1" readingOrder="2"/>
      <protection locked="0"/>
    </xf>
    <xf numFmtId="0" fontId="304" fillId="0" borderId="30" xfId="18" applyFont="1" applyBorder="1" applyAlignment="1" applyProtection="1">
      <alignment horizontal="center" vertical="center" textRotation="135" shrinkToFit="1" readingOrder="2"/>
      <protection locked="0"/>
    </xf>
    <xf numFmtId="0" fontId="304" fillId="0" borderId="71" xfId="18" applyFont="1" applyBorder="1" applyAlignment="1" applyProtection="1">
      <alignment horizontal="center" vertical="center" textRotation="135" shrinkToFit="1" readingOrder="2"/>
      <protection locked="0"/>
    </xf>
    <xf numFmtId="0" fontId="304" fillId="14" borderId="18" xfId="18" applyFont="1" applyFill="1" applyBorder="1" applyAlignment="1" applyProtection="1">
      <alignment horizontal="center" vertical="center" shrinkToFit="1" readingOrder="2"/>
      <protection locked="0"/>
    </xf>
    <xf numFmtId="0" fontId="304" fillId="14" borderId="22" xfId="18" applyFont="1" applyFill="1" applyBorder="1" applyAlignment="1" applyProtection="1">
      <alignment horizontal="center" vertical="center" shrinkToFit="1" readingOrder="2"/>
      <protection locked="0"/>
    </xf>
    <xf numFmtId="0" fontId="304" fillId="14" borderId="23" xfId="18" applyFont="1" applyFill="1" applyBorder="1" applyAlignment="1" applyProtection="1">
      <alignment horizontal="center" vertical="center" shrinkToFit="1" readingOrder="2"/>
      <protection locked="0"/>
    </xf>
    <xf numFmtId="0" fontId="304" fillId="18" borderId="94" xfId="18" applyFont="1" applyFill="1" applyBorder="1" applyAlignment="1" applyProtection="1">
      <alignment horizontal="center" vertical="center" textRotation="90" wrapText="1" shrinkToFit="1" readingOrder="2"/>
      <protection locked="0"/>
    </xf>
    <xf numFmtId="0" fontId="304" fillId="18" borderId="99" xfId="18" applyFont="1" applyFill="1" applyBorder="1" applyAlignment="1" applyProtection="1">
      <alignment horizontal="center" vertical="center" textRotation="90" wrapText="1" shrinkToFit="1" readingOrder="2"/>
      <protection locked="0"/>
    </xf>
    <xf numFmtId="0" fontId="304" fillId="18" borderId="102" xfId="18" applyFont="1" applyFill="1" applyBorder="1" applyAlignment="1" applyProtection="1">
      <alignment horizontal="center" vertical="center" textRotation="90" wrapText="1" shrinkToFit="1" readingOrder="2"/>
      <protection locked="0"/>
    </xf>
    <xf numFmtId="0" fontId="304" fillId="0" borderId="94" xfId="18" applyFont="1" applyBorder="1" applyAlignment="1" applyProtection="1">
      <alignment horizontal="center" vertical="center" textRotation="90" shrinkToFit="1" readingOrder="2"/>
      <protection locked="0"/>
    </xf>
    <xf numFmtId="0" fontId="304" fillId="0" borderId="99" xfId="18" applyFont="1" applyBorder="1" applyAlignment="1" applyProtection="1">
      <alignment horizontal="center" vertical="center" textRotation="90" shrinkToFit="1" readingOrder="2"/>
      <protection locked="0"/>
    </xf>
    <xf numFmtId="0" fontId="304" fillId="0" borderId="102" xfId="18" applyFont="1" applyBorder="1" applyAlignment="1" applyProtection="1">
      <alignment horizontal="center" vertical="center" textRotation="90" shrinkToFit="1" readingOrder="2"/>
      <protection locked="0"/>
    </xf>
    <xf numFmtId="0" fontId="304" fillId="50" borderId="94" xfId="18" applyFont="1" applyFill="1" applyBorder="1" applyAlignment="1" applyProtection="1">
      <alignment horizontal="center" vertical="center" textRotation="90" shrinkToFit="1" readingOrder="2"/>
      <protection locked="0"/>
    </xf>
    <xf numFmtId="0" fontId="304" fillId="50" borderId="53" xfId="18" applyFont="1" applyFill="1" applyBorder="1" applyAlignment="1" applyProtection="1">
      <alignment horizontal="center" vertical="center" textRotation="90" shrinkToFit="1" readingOrder="2"/>
      <protection locked="0"/>
    </xf>
    <xf numFmtId="0" fontId="304" fillId="50" borderId="78" xfId="18" applyFont="1" applyFill="1" applyBorder="1" applyAlignment="1" applyProtection="1">
      <alignment horizontal="center" vertical="center" textRotation="90" shrinkToFit="1" readingOrder="2"/>
      <protection locked="0"/>
    </xf>
    <xf numFmtId="0" fontId="304" fillId="50" borderId="47" xfId="18" applyFont="1" applyFill="1" applyBorder="1" applyAlignment="1" applyProtection="1">
      <alignment horizontal="center" vertical="center" shrinkToFit="1" readingOrder="2"/>
      <protection locked="0"/>
    </xf>
    <xf numFmtId="0" fontId="304" fillId="50" borderId="48" xfId="18" applyFont="1" applyFill="1" applyBorder="1" applyAlignment="1" applyProtection="1">
      <alignment horizontal="center" vertical="center" shrinkToFit="1" readingOrder="2"/>
      <protection locked="0"/>
    </xf>
    <xf numFmtId="0" fontId="304" fillId="50" borderId="113" xfId="18" applyFont="1" applyFill="1" applyBorder="1" applyAlignment="1" applyProtection="1">
      <alignment horizontal="center" vertical="center" shrinkToFit="1" readingOrder="2"/>
      <protection locked="0"/>
    </xf>
    <xf numFmtId="0" fontId="308" fillId="51" borderId="94" xfId="18" applyFont="1" applyFill="1" applyBorder="1" applyAlignment="1" applyProtection="1">
      <alignment horizontal="center" vertical="center" textRotation="90" shrinkToFit="1" readingOrder="2"/>
      <protection locked="0"/>
    </xf>
    <xf numFmtId="0" fontId="308" fillId="51" borderId="108" xfId="18" applyFont="1" applyFill="1" applyBorder="1" applyAlignment="1" applyProtection="1">
      <alignment horizontal="center" vertical="center" textRotation="90" shrinkToFit="1" readingOrder="2"/>
      <protection locked="0"/>
    </xf>
    <xf numFmtId="0" fontId="308" fillId="52" borderId="18" xfId="18" applyFont="1" applyFill="1" applyBorder="1" applyAlignment="1" applyProtection="1">
      <alignment horizontal="center" vertical="center" shrinkToFit="1" readingOrder="2"/>
      <protection locked="0"/>
    </xf>
    <xf numFmtId="0" fontId="308" fillId="52" borderId="22" xfId="18" applyFont="1" applyFill="1" applyBorder="1" applyAlignment="1" applyProtection="1">
      <alignment horizontal="center" vertical="center" shrinkToFit="1" readingOrder="2"/>
      <protection locked="0"/>
    </xf>
    <xf numFmtId="0" fontId="308" fillId="52" borderId="23" xfId="18" applyFont="1" applyFill="1" applyBorder="1" applyAlignment="1" applyProtection="1">
      <alignment horizontal="center" vertical="center" shrinkToFit="1" readingOrder="2"/>
      <protection locked="0"/>
    </xf>
    <xf numFmtId="0" fontId="308" fillId="50" borderId="216" xfId="18" applyFont="1" applyFill="1" applyBorder="1" applyAlignment="1" applyProtection="1">
      <alignment horizontal="center" vertical="center" shrinkToFit="1" readingOrder="2"/>
      <protection locked="0"/>
    </xf>
    <xf numFmtId="0" fontId="308" fillId="50" borderId="20" xfId="18" applyFont="1" applyFill="1" applyBorder="1" applyAlignment="1" applyProtection="1">
      <alignment horizontal="center" vertical="center" shrinkToFit="1" readingOrder="2"/>
      <protection locked="0"/>
    </xf>
    <xf numFmtId="0" fontId="308" fillId="18" borderId="94" xfId="18" applyFont="1" applyFill="1" applyBorder="1" applyAlignment="1" applyProtection="1">
      <alignment horizontal="center" vertical="center" textRotation="90" shrinkToFit="1" readingOrder="2"/>
      <protection locked="0"/>
    </xf>
    <xf numFmtId="0" fontId="308" fillId="18" borderId="99" xfId="18" applyFont="1" applyFill="1" applyBorder="1" applyAlignment="1" applyProtection="1">
      <alignment horizontal="center" vertical="center" textRotation="90" shrinkToFit="1" readingOrder="2"/>
      <protection locked="0"/>
    </xf>
    <xf numFmtId="0" fontId="308" fillId="18" borderId="108" xfId="18" applyFont="1" applyFill="1" applyBorder="1" applyAlignment="1" applyProtection="1">
      <alignment horizontal="center" vertical="center" textRotation="90" shrinkToFit="1" readingOrder="2"/>
      <protection locked="0"/>
    </xf>
    <xf numFmtId="0" fontId="308" fillId="52" borderId="96" xfId="18" applyFont="1" applyFill="1" applyBorder="1" applyAlignment="1" applyProtection="1">
      <alignment horizontal="center" vertical="center" shrinkToFit="1" readingOrder="2"/>
      <protection locked="0"/>
    </xf>
    <xf numFmtId="0" fontId="318" fillId="14" borderId="20" xfId="18" applyFont="1" applyFill="1" applyBorder="1" applyAlignment="1" applyProtection="1">
      <alignment horizontal="center" vertical="center" textRotation="90" shrinkToFit="1" readingOrder="2"/>
      <protection locked="0"/>
    </xf>
    <xf numFmtId="0" fontId="318" fillId="14" borderId="0" xfId="18" applyFont="1" applyFill="1" applyAlignment="1" applyProtection="1">
      <alignment horizontal="center" vertical="center" textRotation="90" shrinkToFit="1" readingOrder="2"/>
      <protection locked="0"/>
    </xf>
    <xf numFmtId="0" fontId="308" fillId="40" borderId="18" xfId="18" applyFont="1" applyFill="1" applyBorder="1" applyAlignment="1" applyProtection="1">
      <alignment horizontal="center" vertical="center" shrinkToFit="1" readingOrder="2"/>
      <protection locked="0"/>
    </xf>
    <xf numFmtId="0" fontId="308" fillId="40" borderId="22" xfId="18" applyFont="1" applyFill="1" applyBorder="1" applyAlignment="1" applyProtection="1">
      <alignment horizontal="center" vertical="center" shrinkToFit="1" readingOrder="2"/>
      <protection locked="0"/>
    </xf>
    <xf numFmtId="0" fontId="308" fillId="40" borderId="23" xfId="18" applyFont="1" applyFill="1" applyBorder="1" applyAlignment="1" applyProtection="1">
      <alignment horizontal="center" vertical="center" shrinkToFit="1" readingOrder="2"/>
      <protection locked="0"/>
    </xf>
    <xf numFmtId="0" fontId="318" fillId="30" borderId="18" xfId="18" applyFont="1" applyFill="1" applyBorder="1" applyAlignment="1" applyProtection="1">
      <alignment horizontal="center" vertical="center" textRotation="90" wrapText="1" readingOrder="2"/>
      <protection locked="0"/>
    </xf>
    <xf numFmtId="0" fontId="318" fillId="30" borderId="27" xfId="18" applyFont="1" applyFill="1" applyBorder="1" applyAlignment="1" applyProtection="1">
      <alignment horizontal="center" vertical="center" textRotation="90" wrapText="1" readingOrder="2"/>
      <protection locked="0"/>
    </xf>
    <xf numFmtId="0" fontId="318" fillId="30" borderId="69" xfId="18" applyFont="1" applyFill="1" applyBorder="1" applyAlignment="1" applyProtection="1">
      <alignment horizontal="center" vertical="center" textRotation="90" wrapText="1" readingOrder="2"/>
      <protection locked="0"/>
    </xf>
    <xf numFmtId="0" fontId="318" fillId="30" borderId="22" xfId="18" applyFont="1" applyFill="1" applyBorder="1" applyAlignment="1" applyProtection="1">
      <alignment horizontal="center" vertical="center" textRotation="90" wrapText="1" readingOrder="2"/>
      <protection locked="0"/>
    </xf>
    <xf numFmtId="0" fontId="318" fillId="30" borderId="8" xfId="18" applyFont="1" applyFill="1" applyBorder="1" applyAlignment="1" applyProtection="1">
      <alignment horizontal="center" vertical="center" textRotation="90" wrapText="1" readingOrder="2"/>
      <protection locked="0"/>
    </xf>
    <xf numFmtId="0" fontId="318" fillId="30" borderId="70" xfId="18" applyFont="1" applyFill="1" applyBorder="1" applyAlignment="1" applyProtection="1">
      <alignment horizontal="center" vertical="center" textRotation="90" wrapText="1" readingOrder="2"/>
      <protection locked="0"/>
    </xf>
    <xf numFmtId="0" fontId="309" fillId="0" borderId="0" xfId="18" applyFont="1" applyAlignment="1">
      <alignment horizontal="center" vertical="center" readingOrder="2"/>
    </xf>
    <xf numFmtId="0" fontId="319" fillId="30" borderId="23" xfId="18" applyFont="1" applyFill="1" applyBorder="1" applyAlignment="1" applyProtection="1">
      <alignment horizontal="center" vertical="center" textRotation="90" wrapText="1" readingOrder="2"/>
      <protection locked="0"/>
    </xf>
    <xf numFmtId="0" fontId="319" fillId="30" borderId="30" xfId="18" applyFont="1" applyFill="1" applyBorder="1" applyAlignment="1" applyProtection="1">
      <alignment horizontal="center" vertical="center" textRotation="90" wrapText="1" readingOrder="2"/>
      <protection locked="0"/>
    </xf>
    <xf numFmtId="0" fontId="319" fillId="30" borderId="71" xfId="18" applyFont="1" applyFill="1" applyBorder="1" applyAlignment="1" applyProtection="1">
      <alignment horizontal="center" vertical="center" textRotation="90" wrapText="1" readingOrder="2"/>
      <protection locked="0"/>
    </xf>
    <xf numFmtId="0" fontId="308" fillId="18" borderId="18" xfId="18" applyFont="1" applyFill="1" applyBorder="1" applyAlignment="1" applyProtection="1">
      <alignment horizontal="center" vertical="center" textRotation="90" shrinkToFit="1" readingOrder="2"/>
      <protection locked="0"/>
    </xf>
    <xf numFmtId="0" fontId="308" fillId="18" borderId="27" xfId="18" applyFont="1" applyFill="1" applyBorder="1" applyAlignment="1" applyProtection="1">
      <alignment horizontal="center" vertical="center" textRotation="90" shrinkToFit="1" readingOrder="2"/>
      <protection locked="0"/>
    </xf>
    <xf numFmtId="0" fontId="308" fillId="18" borderId="37" xfId="18" applyFont="1" applyFill="1" applyBorder="1" applyAlignment="1" applyProtection="1">
      <alignment horizontal="center" vertical="center" textRotation="90" shrinkToFit="1" readingOrder="2"/>
      <protection locked="0"/>
    </xf>
    <xf numFmtId="0" fontId="308" fillId="18" borderId="96" xfId="18" applyFont="1" applyFill="1" applyBorder="1" applyAlignment="1" applyProtection="1">
      <alignment horizontal="center" vertical="center" textRotation="90" shrinkToFit="1" readingOrder="2"/>
      <protection locked="0"/>
    </xf>
    <xf numFmtId="0" fontId="308" fillId="18" borderId="7" xfId="18" applyFont="1" applyFill="1" applyBorder="1" applyAlignment="1" applyProtection="1">
      <alignment horizontal="center" vertical="center" textRotation="90" shrinkToFit="1" readingOrder="2"/>
      <protection locked="0"/>
    </xf>
    <xf numFmtId="0" fontId="308" fillId="18" borderId="1" xfId="18" applyFont="1" applyFill="1" applyBorder="1" applyAlignment="1" applyProtection="1">
      <alignment horizontal="center" vertical="center" textRotation="90" shrinkToFit="1" readingOrder="2"/>
      <protection locked="0"/>
    </xf>
    <xf numFmtId="0" fontId="308" fillId="0" borderId="18" xfId="18" applyFont="1" applyBorder="1" applyAlignment="1" applyProtection="1">
      <alignment horizontal="center" vertical="center" shrinkToFit="1" readingOrder="2"/>
      <protection locked="0"/>
    </xf>
    <xf numFmtId="0" fontId="308" fillId="0" borderId="27" xfId="18" applyFont="1" applyBorder="1" applyAlignment="1" applyProtection="1">
      <alignment horizontal="center" vertical="center" shrinkToFit="1" readingOrder="2"/>
      <protection locked="0"/>
    </xf>
    <xf numFmtId="0" fontId="308" fillId="0" borderId="37" xfId="18" applyFont="1" applyBorder="1" applyAlignment="1" applyProtection="1">
      <alignment horizontal="center" vertical="center" shrinkToFit="1" readingOrder="2"/>
      <protection locked="0"/>
    </xf>
    <xf numFmtId="0" fontId="308" fillId="0" borderId="23" xfId="18" applyFont="1" applyBorder="1" applyAlignment="1" applyProtection="1">
      <alignment horizontal="center" vertical="center" textRotation="90" shrinkToFit="1" readingOrder="2"/>
      <protection locked="0"/>
    </xf>
    <xf numFmtId="0" fontId="308" fillId="0" borderId="30" xfId="18" applyFont="1" applyBorder="1" applyAlignment="1" applyProtection="1">
      <alignment horizontal="center" vertical="center" textRotation="90" shrinkToFit="1" readingOrder="2"/>
      <protection locked="0"/>
    </xf>
    <xf numFmtId="0" fontId="308" fillId="0" borderId="38" xfId="18" applyFont="1" applyBorder="1" applyAlignment="1" applyProtection="1">
      <alignment horizontal="center" vertical="center" textRotation="90" shrinkToFit="1" readingOrder="2"/>
      <protection locked="0"/>
    </xf>
    <xf numFmtId="0" fontId="308" fillId="14" borderId="82" xfId="18" applyFont="1" applyFill="1" applyBorder="1" applyAlignment="1" applyProtection="1">
      <alignment horizontal="center" vertical="center" shrinkToFit="1" readingOrder="2"/>
      <protection locked="0"/>
    </xf>
    <xf numFmtId="0" fontId="308" fillId="14" borderId="83" xfId="18" applyFont="1" applyFill="1" applyBorder="1" applyAlignment="1" applyProtection="1">
      <alignment horizontal="center" vertical="center" shrinkToFit="1" readingOrder="2"/>
      <protection locked="0"/>
    </xf>
    <xf numFmtId="0" fontId="308" fillId="14" borderId="87" xfId="18" applyFont="1" applyFill="1" applyBorder="1" applyAlignment="1" applyProtection="1">
      <alignment horizontal="center" vertical="center" shrinkToFit="1" readingOrder="2"/>
      <protection locked="0"/>
    </xf>
    <xf numFmtId="0" fontId="301" fillId="0" borderId="0" xfId="18" applyFont="1" applyAlignment="1">
      <alignment horizontal="center" vertical="center" readingOrder="2"/>
    </xf>
    <xf numFmtId="0" fontId="310" fillId="0" borderId="18" xfId="18" applyFont="1" applyBorder="1" applyAlignment="1" applyProtection="1">
      <alignment horizontal="center" vertical="center" shrinkToFit="1" readingOrder="2"/>
      <protection locked="0"/>
    </xf>
    <xf numFmtId="0" fontId="310" fillId="0" borderId="27" xfId="18" applyFont="1" applyBorder="1" applyAlignment="1" applyProtection="1">
      <alignment horizontal="center" vertical="center" shrinkToFit="1" readingOrder="2"/>
      <protection locked="0"/>
    </xf>
    <xf numFmtId="0" fontId="310" fillId="0" borderId="37" xfId="18" applyFont="1" applyBorder="1" applyAlignment="1" applyProtection="1">
      <alignment horizontal="center" vertical="center" shrinkToFit="1" readingOrder="2"/>
      <protection locked="0"/>
    </xf>
    <xf numFmtId="0" fontId="310" fillId="0" borderId="23" xfId="18" applyFont="1" applyBorder="1" applyAlignment="1" applyProtection="1">
      <alignment horizontal="center" vertical="center" textRotation="90" shrinkToFit="1" readingOrder="2"/>
      <protection locked="0"/>
    </xf>
    <xf numFmtId="0" fontId="310" fillId="0" borderId="30" xfId="18" applyFont="1" applyBorder="1" applyAlignment="1" applyProtection="1">
      <alignment horizontal="center" vertical="center" textRotation="90" shrinkToFit="1" readingOrder="2"/>
      <protection locked="0"/>
    </xf>
    <xf numFmtId="0" fontId="310" fillId="0" borderId="38" xfId="18" applyFont="1" applyBorder="1" applyAlignment="1" applyProtection="1">
      <alignment horizontal="center" vertical="center" textRotation="90" shrinkToFit="1" readingOrder="2"/>
      <protection locked="0"/>
    </xf>
    <xf numFmtId="0" fontId="310" fillId="14" borderId="82" xfId="18" applyFont="1" applyFill="1" applyBorder="1" applyAlignment="1" applyProtection="1">
      <alignment horizontal="center" vertical="center" shrinkToFit="1" readingOrder="2"/>
      <protection locked="0"/>
    </xf>
    <xf numFmtId="0" fontId="310" fillId="14" borderId="83" xfId="18" applyFont="1" applyFill="1" applyBorder="1" applyAlignment="1" applyProtection="1">
      <alignment horizontal="center" vertical="center" shrinkToFit="1" readingOrder="2"/>
      <protection locked="0"/>
    </xf>
    <xf numFmtId="0" fontId="310" fillId="14" borderId="87" xfId="18" applyFont="1" applyFill="1" applyBorder="1" applyAlignment="1" applyProtection="1">
      <alignment horizontal="center" vertical="center" shrinkToFit="1" readingOrder="2"/>
      <protection locked="0"/>
    </xf>
    <xf numFmtId="0" fontId="311" fillId="14" borderId="20" xfId="18" applyFont="1" applyFill="1" applyBorder="1" applyAlignment="1" applyProtection="1">
      <alignment horizontal="center" vertical="center" textRotation="90" shrinkToFit="1" readingOrder="2"/>
      <protection locked="0"/>
    </xf>
    <xf numFmtId="0" fontId="311" fillId="14" borderId="0" xfId="18" applyFont="1" applyFill="1" applyAlignment="1" applyProtection="1">
      <alignment horizontal="center" vertical="center" textRotation="90" shrinkToFit="1" readingOrder="2"/>
      <protection locked="0"/>
    </xf>
    <xf numFmtId="0" fontId="425" fillId="0" borderId="0" xfId="18" applyFont="1" applyAlignment="1" applyProtection="1">
      <alignment horizontal="center" vertical="center" readingOrder="2"/>
      <protection locked="0"/>
    </xf>
    <xf numFmtId="0" fontId="310" fillId="40" borderId="18" xfId="18" applyFont="1" applyFill="1" applyBorder="1" applyAlignment="1" applyProtection="1">
      <alignment horizontal="center" vertical="center" shrinkToFit="1" readingOrder="2"/>
      <protection locked="0"/>
    </xf>
    <xf numFmtId="0" fontId="310" fillId="40" borderId="22" xfId="18" applyFont="1" applyFill="1" applyBorder="1" applyAlignment="1" applyProtection="1">
      <alignment horizontal="center" vertical="center" shrinkToFit="1" readingOrder="2"/>
      <protection locked="0"/>
    </xf>
    <xf numFmtId="0" fontId="310" fillId="40" borderId="23" xfId="18" applyFont="1" applyFill="1" applyBorder="1" applyAlignment="1" applyProtection="1">
      <alignment horizontal="center" vertical="center" shrinkToFit="1" readingOrder="2"/>
      <protection locked="0"/>
    </xf>
    <xf numFmtId="0" fontId="425" fillId="0" borderId="0" xfId="0" applyFont="1" applyAlignment="1">
      <alignment horizontal="right"/>
    </xf>
    <xf numFmtId="0" fontId="311" fillId="30" borderId="22" xfId="18" applyFont="1" applyFill="1" applyBorder="1" applyAlignment="1" applyProtection="1">
      <alignment horizontal="center" vertical="center" textRotation="90" wrapText="1" readingOrder="2"/>
      <protection locked="0"/>
    </xf>
    <xf numFmtId="0" fontId="311" fillId="30" borderId="8" xfId="18" applyFont="1" applyFill="1" applyBorder="1" applyAlignment="1" applyProtection="1">
      <alignment horizontal="center" vertical="center" textRotation="90" wrapText="1" readingOrder="2"/>
      <protection locked="0"/>
    </xf>
    <xf numFmtId="0" fontId="311" fillId="30" borderId="3" xfId="18" applyFont="1" applyFill="1" applyBorder="1" applyAlignment="1" applyProtection="1">
      <alignment horizontal="center" vertical="center" textRotation="90" wrapText="1" readingOrder="2"/>
      <protection locked="0"/>
    </xf>
    <xf numFmtId="0" fontId="322" fillId="30" borderId="23" xfId="18" applyFont="1" applyFill="1" applyBorder="1" applyAlignment="1" applyProtection="1">
      <alignment horizontal="center" vertical="center" textRotation="90" wrapText="1" readingOrder="2"/>
      <protection locked="0"/>
    </xf>
    <xf numFmtId="0" fontId="322" fillId="30" borderId="30" xfId="18" applyFont="1" applyFill="1" applyBorder="1" applyAlignment="1" applyProtection="1">
      <alignment horizontal="center" vertical="center" textRotation="90" wrapText="1" readingOrder="2"/>
      <protection locked="0"/>
    </xf>
    <xf numFmtId="0" fontId="322" fillId="30" borderId="38" xfId="18" applyFont="1" applyFill="1" applyBorder="1" applyAlignment="1" applyProtection="1">
      <alignment horizontal="center" vertical="center" textRotation="90" wrapText="1" readingOrder="2"/>
      <protection locked="0"/>
    </xf>
    <xf numFmtId="0" fontId="425" fillId="0" borderId="0" xfId="18" applyFont="1" applyAlignment="1" applyProtection="1">
      <alignment horizontal="right" vertical="center" readingOrder="2"/>
      <protection locked="0"/>
    </xf>
    <xf numFmtId="0" fontId="424" fillId="0" borderId="0" xfId="0" applyFont="1" applyAlignment="1" applyProtection="1">
      <alignment horizontal="center"/>
      <protection locked="0"/>
    </xf>
    <xf numFmtId="0" fontId="426" fillId="0" borderId="0" xfId="0" applyFont="1" applyAlignment="1" applyProtection="1">
      <alignment horizontal="center"/>
      <protection locked="0"/>
    </xf>
    <xf numFmtId="0" fontId="311" fillId="30" borderId="18" xfId="18" applyFont="1" applyFill="1" applyBorder="1" applyAlignment="1" applyProtection="1">
      <alignment horizontal="center" vertical="center" textRotation="90" wrapText="1" readingOrder="2"/>
      <protection locked="0"/>
    </xf>
    <xf numFmtId="0" fontId="311" fillId="30" borderId="27" xfId="18" applyFont="1" applyFill="1" applyBorder="1" applyAlignment="1" applyProtection="1">
      <alignment horizontal="center" vertical="center" textRotation="90" wrapText="1" readingOrder="2"/>
      <protection locked="0"/>
    </xf>
    <xf numFmtId="0" fontId="311" fillId="30" borderId="37" xfId="18" applyFont="1" applyFill="1" applyBorder="1" applyAlignment="1" applyProtection="1">
      <alignment horizontal="center" vertical="center" textRotation="90" wrapText="1" readingOrder="2"/>
      <protection locked="0"/>
    </xf>
    <xf numFmtId="0" fontId="310" fillId="51" borderId="94" xfId="18" applyFont="1" applyFill="1" applyBorder="1" applyAlignment="1" applyProtection="1">
      <alignment horizontal="center" vertical="center" textRotation="90" shrinkToFit="1" readingOrder="2"/>
      <protection locked="0"/>
    </xf>
    <xf numFmtId="0" fontId="310" fillId="51" borderId="108" xfId="18" applyFont="1" applyFill="1" applyBorder="1" applyAlignment="1" applyProtection="1">
      <alignment horizontal="center" vertical="center" textRotation="90" shrinkToFit="1" readingOrder="2"/>
      <protection locked="0"/>
    </xf>
    <xf numFmtId="0" fontId="310" fillId="52" borderId="26" xfId="18" applyFont="1" applyFill="1" applyBorder="1" applyAlignment="1" applyProtection="1">
      <alignment horizontal="center" vertical="center" shrinkToFit="1" readingOrder="2"/>
      <protection locked="0"/>
    </xf>
    <xf numFmtId="0" fontId="310" fillId="52" borderId="8" xfId="18" applyFont="1" applyFill="1" applyBorder="1" applyAlignment="1" applyProtection="1">
      <alignment horizontal="center" vertical="center" shrinkToFit="1" readingOrder="2"/>
      <protection locked="0"/>
    </xf>
    <xf numFmtId="0" fontId="310" fillId="52" borderId="7" xfId="18" applyFont="1" applyFill="1" applyBorder="1" applyAlignment="1" applyProtection="1">
      <alignment horizontal="center" vertical="center" shrinkToFit="1" readingOrder="2"/>
      <protection locked="0"/>
    </xf>
    <xf numFmtId="0" fontId="310" fillId="18" borderId="18" xfId="18" applyFont="1" applyFill="1" applyBorder="1" applyAlignment="1" applyProtection="1">
      <alignment horizontal="center" vertical="center" textRotation="90" shrinkToFit="1" readingOrder="2"/>
      <protection locked="0"/>
    </xf>
    <xf numFmtId="0" fontId="310" fillId="18" borderId="27" xfId="18" applyFont="1" applyFill="1" applyBorder="1" applyAlignment="1" applyProtection="1">
      <alignment horizontal="center" vertical="center" textRotation="90" shrinkToFit="1" readingOrder="2"/>
      <protection locked="0"/>
    </xf>
    <xf numFmtId="0" fontId="310" fillId="18" borderId="37" xfId="18" applyFont="1" applyFill="1" applyBorder="1" applyAlignment="1" applyProtection="1">
      <alignment horizontal="center" vertical="center" textRotation="90" shrinkToFit="1" readingOrder="2"/>
      <protection locked="0"/>
    </xf>
    <xf numFmtId="0" fontId="310" fillId="35" borderId="94" xfId="18" applyFont="1" applyFill="1" applyBorder="1" applyAlignment="1" applyProtection="1">
      <alignment horizontal="center" vertical="center" textRotation="90" shrinkToFit="1" readingOrder="2"/>
      <protection locked="0"/>
    </xf>
    <xf numFmtId="0" fontId="310" fillId="35" borderId="108" xfId="18" applyFont="1" applyFill="1" applyBorder="1" applyAlignment="1" applyProtection="1">
      <alignment horizontal="center" vertical="center" textRotation="90" shrinkToFit="1" readingOrder="2"/>
      <protection locked="0"/>
    </xf>
    <xf numFmtId="0" fontId="310" fillId="18" borderId="22" xfId="18" applyFont="1" applyFill="1" applyBorder="1" applyAlignment="1" applyProtection="1">
      <alignment horizontal="center" vertical="center" textRotation="90" shrinkToFit="1" readingOrder="2"/>
      <protection locked="0"/>
    </xf>
    <xf numFmtId="0" fontId="310" fillId="18" borderId="8" xfId="18" applyFont="1" applyFill="1" applyBorder="1" applyAlignment="1" applyProtection="1">
      <alignment horizontal="center" vertical="center" textRotation="90" shrinkToFit="1" readingOrder="2"/>
      <protection locked="0"/>
    </xf>
    <xf numFmtId="0" fontId="310" fillId="18" borderId="3" xfId="18" applyFont="1" applyFill="1" applyBorder="1" applyAlignment="1" applyProtection="1">
      <alignment horizontal="center" vertical="center" textRotation="90" shrinkToFit="1" readingOrder="2"/>
      <protection locked="0"/>
    </xf>
    <xf numFmtId="0" fontId="310" fillId="18" borderId="96" xfId="18" applyFont="1" applyFill="1" applyBorder="1" applyAlignment="1" applyProtection="1">
      <alignment horizontal="center" vertical="center" textRotation="90" shrinkToFit="1" readingOrder="2"/>
      <protection locked="0"/>
    </xf>
    <xf numFmtId="0" fontId="310" fillId="18" borderId="7" xfId="18" applyFont="1" applyFill="1" applyBorder="1" applyAlignment="1" applyProtection="1">
      <alignment horizontal="center" vertical="center" textRotation="90" shrinkToFit="1" readingOrder="2"/>
      <protection locked="0"/>
    </xf>
    <xf numFmtId="0" fontId="310" fillId="18" borderId="1" xfId="18" applyFont="1" applyFill="1" applyBorder="1" applyAlignment="1" applyProtection="1">
      <alignment horizontal="center" vertical="center" textRotation="90" shrinkToFit="1" readingOrder="2"/>
      <protection locked="0"/>
    </xf>
    <xf numFmtId="0" fontId="308" fillId="35" borderId="94" xfId="18" applyFont="1" applyFill="1" applyBorder="1" applyAlignment="1" applyProtection="1">
      <alignment horizontal="center" vertical="center" textRotation="90" shrinkToFit="1" readingOrder="2"/>
      <protection locked="0"/>
    </xf>
    <xf numFmtId="0" fontId="308" fillId="35" borderId="108" xfId="18" applyFont="1" applyFill="1" applyBorder="1" applyAlignment="1" applyProtection="1">
      <alignment horizontal="center" vertical="center" textRotation="90" shrinkToFit="1" readingOrder="2"/>
      <protection locked="0"/>
    </xf>
    <xf numFmtId="0" fontId="310" fillId="18" borderId="94" xfId="18" applyFont="1" applyFill="1" applyBorder="1" applyAlignment="1" applyProtection="1">
      <alignment horizontal="center" vertical="center" textRotation="90" shrinkToFit="1" readingOrder="2"/>
      <protection locked="0"/>
    </xf>
    <xf numFmtId="0" fontId="310" fillId="18" borderId="99" xfId="18" applyFont="1" applyFill="1" applyBorder="1" applyAlignment="1" applyProtection="1">
      <alignment horizontal="center" vertical="center" textRotation="90" shrinkToFit="1" readingOrder="2"/>
      <protection locked="0"/>
    </xf>
    <xf numFmtId="0" fontId="310" fillId="18" borderId="108" xfId="18" applyFont="1" applyFill="1" applyBorder="1" applyAlignment="1" applyProtection="1">
      <alignment horizontal="center" vertical="center" textRotation="90" shrinkToFit="1" readingOrder="2"/>
      <protection locked="0"/>
    </xf>
    <xf numFmtId="0" fontId="310" fillId="50" borderId="47" xfId="18" applyFont="1" applyFill="1" applyBorder="1" applyAlignment="1" applyProtection="1">
      <alignment horizontal="center" vertical="center" shrinkToFit="1" readingOrder="2"/>
      <protection locked="0"/>
    </xf>
    <xf numFmtId="0" fontId="310" fillId="50" borderId="48" xfId="18" applyFont="1" applyFill="1" applyBorder="1" applyAlignment="1" applyProtection="1">
      <alignment horizontal="center" vertical="center" shrinkToFit="1" readingOrder="2"/>
      <protection locked="0"/>
    </xf>
    <xf numFmtId="0" fontId="310" fillId="50" borderId="22" xfId="18" applyFont="1" applyFill="1" applyBorder="1" applyAlignment="1" applyProtection="1">
      <alignment horizontal="center" vertical="center" shrinkToFit="1" readingOrder="2"/>
      <protection locked="0"/>
    </xf>
    <xf numFmtId="0" fontId="310" fillId="50" borderId="96" xfId="18" applyFont="1" applyFill="1" applyBorder="1" applyAlignment="1" applyProtection="1">
      <alignment horizontal="center" vertical="center" shrinkToFit="1" readingOrder="2"/>
      <protection locked="0"/>
    </xf>
    <xf numFmtId="0" fontId="310" fillId="51" borderId="53" xfId="18" applyFont="1" applyFill="1" applyBorder="1" applyAlignment="1" applyProtection="1">
      <alignment horizontal="center" vertical="center" textRotation="90" shrinkToFit="1" readingOrder="2"/>
      <protection locked="0"/>
    </xf>
    <xf numFmtId="0" fontId="310" fillId="51" borderId="117" xfId="18" applyFont="1" applyFill="1" applyBorder="1" applyAlignment="1" applyProtection="1">
      <alignment horizontal="center" vertical="center" textRotation="90" shrinkToFit="1" readingOrder="2"/>
      <protection locked="0"/>
    </xf>
    <xf numFmtId="0" fontId="310" fillId="52" borderId="18" xfId="18" applyFont="1" applyFill="1" applyBorder="1" applyAlignment="1" applyProtection="1">
      <alignment horizontal="center" vertical="center" shrinkToFit="1" readingOrder="2"/>
      <protection locked="0"/>
    </xf>
    <xf numFmtId="0" fontId="310" fillId="52" borderId="22" xfId="18" applyFont="1" applyFill="1" applyBorder="1" applyAlignment="1" applyProtection="1">
      <alignment horizontal="center" vertical="center" shrinkToFit="1" readingOrder="2"/>
      <protection locked="0"/>
    </xf>
    <xf numFmtId="0" fontId="310" fillId="52" borderId="23" xfId="18" applyFont="1" applyFill="1" applyBorder="1" applyAlignment="1" applyProtection="1">
      <alignment horizontal="center" vertical="center" shrinkToFit="1" readingOrder="2"/>
      <protection locked="0"/>
    </xf>
    <xf numFmtId="1" fontId="397" fillId="13" borderId="69" xfId="1" applyNumberFormat="1" applyFont="1" applyFill="1" applyBorder="1" applyAlignment="1">
      <alignment horizontal="center" vertical="center" shrinkToFit="1" readingOrder="2"/>
    </xf>
    <xf numFmtId="0" fontId="397" fillId="13" borderId="70" xfId="1" applyFont="1" applyFill="1" applyBorder="1" applyAlignment="1">
      <alignment horizontal="center" vertical="center" shrinkToFit="1" readingOrder="2"/>
    </xf>
    <xf numFmtId="0" fontId="397" fillId="13" borderId="71" xfId="1" applyFont="1" applyFill="1" applyBorder="1" applyAlignment="1">
      <alignment horizontal="center" vertical="center" shrinkToFit="1" readingOrder="2"/>
    </xf>
    <xf numFmtId="0" fontId="399" fillId="17" borderId="81" xfId="1" applyFont="1" applyFill="1" applyBorder="1" applyAlignment="1" applyProtection="1">
      <alignment horizontal="center" vertical="center" shrinkToFit="1"/>
      <protection locked="0"/>
    </xf>
    <xf numFmtId="0" fontId="399" fillId="17" borderId="32" xfId="1" applyFont="1" applyFill="1" applyBorder="1" applyAlignment="1" applyProtection="1">
      <alignment horizontal="center" vertical="center" shrinkToFit="1"/>
      <protection locked="0"/>
    </xf>
    <xf numFmtId="0" fontId="399" fillId="17" borderId="33" xfId="1" applyFont="1" applyFill="1" applyBorder="1" applyAlignment="1" applyProtection="1">
      <alignment horizontal="center" vertical="center" shrinkToFit="1"/>
      <protection locked="0"/>
    </xf>
    <xf numFmtId="0" fontId="397" fillId="13" borderId="69" xfId="1" applyFont="1" applyFill="1" applyBorder="1" applyAlignment="1" applyProtection="1">
      <alignment horizontal="center" vertical="center" shrinkToFit="1" readingOrder="2"/>
      <protection locked="0"/>
    </xf>
    <xf numFmtId="0" fontId="397" fillId="13" borderId="70" xfId="1" applyFont="1" applyFill="1" applyBorder="1" applyAlignment="1" applyProtection="1">
      <alignment horizontal="center" vertical="center" shrinkToFit="1" readingOrder="2"/>
      <protection locked="0"/>
    </xf>
    <xf numFmtId="0" fontId="397" fillId="13" borderId="71" xfId="1" applyFont="1" applyFill="1" applyBorder="1" applyAlignment="1" applyProtection="1">
      <alignment horizontal="center" vertical="center" shrinkToFit="1" readingOrder="2"/>
      <protection locked="0"/>
    </xf>
    <xf numFmtId="1" fontId="397" fillId="13" borderId="69" xfId="0" applyNumberFormat="1" applyFont="1" applyFill="1" applyBorder="1" applyAlignment="1" applyProtection="1">
      <alignment horizontal="center" vertical="center" shrinkToFit="1" readingOrder="2"/>
      <protection locked="0"/>
    </xf>
    <xf numFmtId="1" fontId="397" fillId="13" borderId="70" xfId="0" applyNumberFormat="1" applyFont="1" applyFill="1" applyBorder="1" applyAlignment="1" applyProtection="1">
      <alignment horizontal="center" vertical="center" shrinkToFit="1" readingOrder="2"/>
      <protection locked="0"/>
    </xf>
    <xf numFmtId="1" fontId="397" fillId="13" borderId="71" xfId="0" applyNumberFormat="1" applyFont="1" applyFill="1" applyBorder="1" applyAlignment="1" applyProtection="1">
      <alignment horizontal="center" vertical="center" shrinkToFit="1" readingOrder="2"/>
      <protection locked="0"/>
    </xf>
    <xf numFmtId="0" fontId="417" fillId="13" borderId="0" xfId="1" applyFont="1" applyFill="1" applyAlignment="1" applyProtection="1">
      <alignment horizontal="center" vertical="center" wrapText="1"/>
      <protection locked="0"/>
    </xf>
    <xf numFmtId="0" fontId="113" fillId="13" borderId="79" xfId="1" applyFont="1" applyFill="1" applyBorder="1" applyAlignment="1" applyProtection="1">
      <alignment horizontal="center" vertical="center" textRotation="90" wrapText="1"/>
      <protection locked="0"/>
    </xf>
    <xf numFmtId="0" fontId="113" fillId="13" borderId="52" xfId="1" applyFont="1" applyFill="1" applyBorder="1" applyAlignment="1" applyProtection="1">
      <alignment horizontal="center" vertical="center" textRotation="90" wrapText="1"/>
      <protection locked="0"/>
    </xf>
    <xf numFmtId="0" fontId="218" fillId="17" borderId="27" xfId="1" applyFont="1" applyFill="1" applyBorder="1" applyAlignment="1" applyProtection="1">
      <alignment horizontal="center" vertical="center" shrinkToFit="1"/>
      <protection locked="0"/>
    </xf>
    <xf numFmtId="0" fontId="218" fillId="17" borderId="7" xfId="1" applyFont="1" applyFill="1" applyBorder="1" applyAlignment="1" applyProtection="1">
      <alignment horizontal="center" vertical="center" shrinkToFit="1"/>
      <protection locked="0"/>
    </xf>
    <xf numFmtId="0" fontId="218" fillId="17" borderId="69" xfId="1" applyFont="1" applyFill="1" applyBorder="1" applyAlignment="1" applyProtection="1">
      <alignment horizontal="center" vertical="center" shrinkToFit="1"/>
      <protection locked="0"/>
    </xf>
    <xf numFmtId="0" fontId="218" fillId="17" borderId="106" xfId="1" applyFont="1" applyFill="1" applyBorder="1" applyAlignment="1" applyProtection="1">
      <alignment horizontal="center" vertical="center" shrinkToFit="1"/>
      <protection locked="0"/>
    </xf>
    <xf numFmtId="0" fontId="218" fillId="17" borderId="18" xfId="1" applyFont="1" applyFill="1" applyBorder="1" applyAlignment="1" applyProtection="1">
      <alignment horizontal="center" vertical="center" shrinkToFit="1"/>
      <protection locked="0"/>
    </xf>
    <xf numFmtId="0" fontId="218" fillId="17" borderId="96" xfId="1" applyFont="1" applyFill="1" applyBorder="1" applyAlignment="1" applyProtection="1">
      <alignment horizontal="center" vertical="center" shrinkToFit="1"/>
      <protection locked="0"/>
    </xf>
    <xf numFmtId="0" fontId="218" fillId="10" borderId="79" xfId="0" applyFont="1" applyFill="1" applyBorder="1" applyAlignment="1" applyProtection="1">
      <alignment horizontal="center" vertical="center" shrinkToFit="1"/>
      <protection locked="0"/>
    </xf>
    <xf numFmtId="0" fontId="218" fillId="10" borderId="111" xfId="0" applyFont="1" applyFill="1" applyBorder="1" applyAlignment="1" applyProtection="1">
      <alignment horizontal="center" vertical="center" shrinkToFit="1"/>
      <protection locked="0"/>
    </xf>
    <xf numFmtId="0" fontId="218" fillId="0" borderId="24" xfId="1" applyFont="1" applyBorder="1" applyAlignment="1" applyProtection="1">
      <alignment horizontal="center" vertical="center" shrinkToFit="1"/>
      <protection locked="0"/>
    </xf>
    <xf numFmtId="0" fontId="218" fillId="0" borderId="112" xfId="1" applyFont="1" applyBorder="1" applyAlignment="1" applyProtection="1">
      <alignment horizontal="center" vertical="center" shrinkToFit="1"/>
      <protection locked="0"/>
    </xf>
    <xf numFmtId="0" fontId="218" fillId="0" borderId="79" xfId="1" applyFont="1" applyBorder="1" applyAlignment="1" applyProtection="1">
      <alignment horizontal="center" vertical="center" shrinkToFit="1"/>
      <protection locked="0"/>
    </xf>
    <xf numFmtId="0" fontId="218" fillId="0" borderId="111" xfId="1" applyFont="1" applyBorder="1" applyAlignment="1" applyProtection="1">
      <alignment horizontal="center" vertical="center" shrinkToFit="1"/>
      <protection locked="0"/>
    </xf>
    <xf numFmtId="0" fontId="218" fillId="13" borderId="24" xfId="1" applyFont="1" applyFill="1" applyBorder="1" applyAlignment="1" applyProtection="1">
      <alignment horizontal="center" vertical="center" shrinkToFit="1"/>
      <protection locked="0"/>
    </xf>
    <xf numFmtId="0" fontId="218" fillId="13" borderId="112" xfId="1" applyFont="1" applyFill="1" applyBorder="1" applyAlignment="1" applyProtection="1">
      <alignment horizontal="center" vertical="center" shrinkToFit="1"/>
      <protection locked="0"/>
    </xf>
    <xf numFmtId="1" fontId="397" fillId="13" borderId="69" xfId="1" applyNumberFormat="1" applyFont="1" applyFill="1" applyBorder="1" applyAlignment="1" applyProtection="1">
      <alignment horizontal="center" vertical="center" shrinkToFit="1" readingOrder="2"/>
      <protection locked="0"/>
    </xf>
    <xf numFmtId="1" fontId="397" fillId="13" borderId="34" xfId="1" applyNumberFormat="1" applyFont="1" applyFill="1" applyBorder="1" applyAlignment="1">
      <alignment horizontal="center" vertical="center" shrinkToFit="1" readingOrder="2"/>
    </xf>
    <xf numFmtId="1" fontId="397" fillId="13" borderId="35" xfId="1" applyNumberFormat="1" applyFont="1" applyFill="1" applyBorder="1" applyAlignment="1">
      <alignment horizontal="center" vertical="center" shrinkToFit="1" readingOrder="2"/>
    </xf>
    <xf numFmtId="1" fontId="397" fillId="13" borderId="36" xfId="1" applyNumberFormat="1" applyFont="1" applyFill="1" applyBorder="1" applyAlignment="1">
      <alignment horizontal="center" vertical="center" shrinkToFit="1" readingOrder="2"/>
    </xf>
    <xf numFmtId="0" fontId="218" fillId="17" borderId="72" xfId="1" applyFont="1" applyFill="1" applyBorder="1" applyAlignment="1" applyProtection="1">
      <alignment horizontal="center" vertical="center" shrinkToFit="1"/>
      <protection locked="0"/>
    </xf>
    <xf numFmtId="0" fontId="218" fillId="17" borderId="20" xfId="1" applyFont="1" applyFill="1" applyBorder="1" applyAlignment="1" applyProtection="1">
      <alignment horizontal="center" vertical="center" shrinkToFit="1"/>
      <protection locked="0"/>
    </xf>
    <xf numFmtId="0" fontId="218" fillId="17" borderId="107" xfId="1" applyFont="1" applyFill="1" applyBorder="1" applyAlignment="1" applyProtection="1">
      <alignment horizontal="center" vertical="center" shrinkToFit="1"/>
      <protection locked="0"/>
    </xf>
    <xf numFmtId="0" fontId="218" fillId="17" borderId="0" xfId="1" applyFont="1" applyFill="1" applyAlignment="1" applyProtection="1">
      <alignment horizontal="center" vertical="center" shrinkToFit="1"/>
      <protection locked="0"/>
    </xf>
    <xf numFmtId="0" fontId="218" fillId="17" borderId="111" xfId="1" applyFont="1" applyFill="1" applyBorder="1" applyAlignment="1" applyProtection="1">
      <alignment horizontal="center" vertical="center" textRotation="90" shrinkToFit="1"/>
      <protection locked="0"/>
    </xf>
    <xf numFmtId="0" fontId="218" fillId="17" borderId="89" xfId="1" applyFont="1" applyFill="1" applyBorder="1" applyAlignment="1" applyProtection="1">
      <alignment horizontal="center" vertical="center" textRotation="90" shrinkToFit="1"/>
      <protection locked="0"/>
    </xf>
    <xf numFmtId="0" fontId="13" fillId="13" borderId="0" xfId="1" applyFont="1" applyFill="1" applyAlignment="1" applyProtection="1">
      <alignment horizontal="center" vertical="center" wrapText="1"/>
      <protection locked="0"/>
    </xf>
    <xf numFmtId="0" fontId="217" fillId="17" borderId="8" xfId="1" applyFont="1" applyFill="1" applyBorder="1" applyAlignment="1" applyProtection="1">
      <alignment horizontal="center" vertical="center" wrapText="1"/>
      <protection locked="0"/>
    </xf>
    <xf numFmtId="0" fontId="13" fillId="0" borderId="0" xfId="1" applyFont="1" applyAlignment="1" applyProtection="1">
      <alignment horizontal="center" vertical="center"/>
      <protection locked="0"/>
    </xf>
    <xf numFmtId="0" fontId="218" fillId="17" borderId="34" xfId="1" applyFont="1" applyFill="1" applyBorder="1" applyAlignment="1" applyProtection="1">
      <alignment horizontal="center" vertical="center" shrinkToFit="1"/>
      <protection locked="0"/>
    </xf>
    <xf numFmtId="0" fontId="218" fillId="17" borderId="36" xfId="1" applyFont="1" applyFill="1" applyBorder="1" applyAlignment="1" applyProtection="1">
      <alignment horizontal="center" vertical="center" shrinkToFit="1"/>
      <protection locked="0"/>
    </xf>
    <xf numFmtId="0" fontId="218" fillId="13" borderId="79" xfId="1" applyFont="1" applyFill="1" applyBorder="1" applyAlignment="1" applyProtection="1">
      <alignment horizontal="center" vertical="center" shrinkToFit="1"/>
      <protection locked="0"/>
    </xf>
    <xf numFmtId="0" fontId="218" fillId="13" borderId="111" xfId="1" applyFont="1" applyFill="1" applyBorder="1" applyAlignment="1" applyProtection="1">
      <alignment horizontal="center" vertical="center" shrinkToFit="1"/>
      <protection locked="0"/>
    </xf>
    <xf numFmtId="1" fontId="109" fillId="34" borderId="91" xfId="1" applyNumberFormat="1" applyFont="1" applyFill="1" applyBorder="1" applyAlignment="1">
      <alignment horizontal="center" vertical="center" shrinkToFit="1" readingOrder="2"/>
    </xf>
    <xf numFmtId="0" fontId="109" fillId="34" borderId="32" xfId="1" applyFont="1" applyFill="1" applyBorder="1" applyAlignment="1">
      <alignment horizontal="center" vertical="center" shrinkToFit="1" readingOrder="2"/>
    </xf>
    <xf numFmtId="0" fontId="109" fillId="34" borderId="33" xfId="1" applyFont="1" applyFill="1" applyBorder="1" applyAlignment="1">
      <alignment horizontal="center" vertical="center" shrinkToFit="1" readingOrder="2"/>
    </xf>
    <xf numFmtId="1" fontId="109" fillId="34" borderId="81" xfId="1" applyNumberFormat="1" applyFont="1" applyFill="1" applyBorder="1" applyAlignment="1">
      <alignment horizontal="center" vertical="center" shrinkToFit="1" readingOrder="2"/>
    </xf>
    <xf numFmtId="0" fontId="109" fillId="34" borderId="86" xfId="1" applyFont="1" applyFill="1" applyBorder="1" applyAlignment="1">
      <alignment horizontal="center" vertical="center" shrinkToFit="1" readingOrder="2"/>
    </xf>
    <xf numFmtId="0" fontId="109" fillId="34" borderId="91" xfId="1" applyFont="1" applyFill="1" applyBorder="1" applyAlignment="1">
      <alignment horizontal="center" vertical="center" shrinkToFit="1" readingOrder="2"/>
    </xf>
    <xf numFmtId="0" fontId="113" fillId="34" borderId="50" xfId="1" applyFont="1" applyFill="1" applyBorder="1" applyAlignment="1" applyProtection="1">
      <alignment horizontal="center" vertical="center"/>
      <protection locked="0"/>
    </xf>
    <xf numFmtId="0" fontId="113" fillId="34" borderId="42" xfId="1" applyFont="1" applyFill="1" applyBorder="1" applyAlignment="1" applyProtection="1">
      <alignment horizontal="center" vertical="center"/>
      <protection locked="0"/>
    </xf>
    <xf numFmtId="0" fontId="218" fillId="17" borderId="24" xfId="1" applyFont="1" applyFill="1" applyBorder="1" applyAlignment="1" applyProtection="1">
      <alignment horizontal="center" vertical="center" shrinkToFit="1"/>
      <protection locked="0"/>
    </xf>
    <xf numFmtId="0" fontId="218" fillId="17" borderId="112" xfId="1" applyFont="1" applyFill="1" applyBorder="1" applyAlignment="1" applyProtection="1">
      <alignment horizontal="center" vertical="center" shrinkToFit="1"/>
      <protection locked="0"/>
    </xf>
    <xf numFmtId="0" fontId="13" fillId="0" borderId="81" xfId="1" applyFont="1" applyBorder="1" applyAlignment="1" applyProtection="1">
      <alignment horizontal="center" vertical="center" shrinkToFit="1"/>
      <protection locked="0"/>
    </xf>
    <xf numFmtId="0" fontId="13" fillId="0" borderId="33" xfId="1" applyFont="1" applyBorder="1" applyAlignment="1" applyProtection="1">
      <alignment horizontal="center" vertical="center" shrinkToFit="1"/>
      <protection locked="0"/>
    </xf>
    <xf numFmtId="0" fontId="54" fillId="0" borderId="126" xfId="1" applyFont="1" applyBorder="1" applyAlignment="1" applyProtection="1">
      <alignment horizontal="center" vertical="center" shrinkToFit="1"/>
      <protection locked="0"/>
    </xf>
    <xf numFmtId="0" fontId="54" fillId="0" borderId="128" xfId="1" applyFont="1" applyBorder="1" applyAlignment="1" applyProtection="1">
      <alignment horizontal="center" vertical="center" shrinkToFit="1"/>
      <protection locked="0"/>
    </xf>
    <xf numFmtId="0" fontId="218" fillId="17" borderId="81" xfId="1" applyFont="1" applyFill="1" applyBorder="1" applyAlignment="1" applyProtection="1">
      <alignment horizontal="center" vertical="center" shrinkToFit="1"/>
      <protection locked="0"/>
    </xf>
    <xf numFmtId="0" fontId="218" fillId="17" borderId="32" xfId="1" applyFont="1" applyFill="1" applyBorder="1" applyAlignment="1" applyProtection="1">
      <alignment horizontal="center" vertical="center" shrinkToFit="1"/>
      <protection locked="0"/>
    </xf>
    <xf numFmtId="0" fontId="400" fillId="17" borderId="81" xfId="1" applyFont="1" applyFill="1" applyBorder="1" applyAlignment="1" applyProtection="1">
      <alignment horizontal="center" vertical="center" shrinkToFit="1"/>
      <protection locked="0"/>
    </xf>
    <xf numFmtId="0" fontId="400" fillId="17" borderId="33" xfId="1" applyFont="1" applyFill="1" applyBorder="1" applyAlignment="1" applyProtection="1">
      <alignment horizontal="center" vertical="center" shrinkToFit="1"/>
      <protection locked="0"/>
    </xf>
    <xf numFmtId="0" fontId="217" fillId="17" borderId="3" xfId="1" applyFont="1" applyFill="1" applyBorder="1" applyAlignment="1" applyProtection="1">
      <alignment horizontal="center" vertical="center" wrapText="1"/>
      <protection locked="0"/>
    </xf>
    <xf numFmtId="0" fontId="417" fillId="0" borderId="81" xfId="1" applyFont="1" applyBorder="1" applyAlignment="1" applyProtection="1">
      <alignment horizontal="center" vertical="center" shrinkToFit="1"/>
      <protection locked="0"/>
    </xf>
    <xf numFmtId="0" fontId="417" fillId="0" borderId="33" xfId="1" applyFont="1" applyBorder="1" applyAlignment="1" applyProtection="1">
      <alignment horizontal="center" vertical="center" shrinkToFit="1"/>
      <protection locked="0"/>
    </xf>
    <xf numFmtId="0" fontId="428" fillId="0" borderId="126" xfId="1" applyFont="1" applyBorder="1" applyAlignment="1" applyProtection="1">
      <alignment horizontal="center" vertical="center" shrinkToFit="1"/>
      <protection locked="0"/>
    </xf>
    <xf numFmtId="0" fontId="428" fillId="0" borderId="128" xfId="1" applyFont="1" applyBorder="1" applyAlignment="1" applyProtection="1">
      <alignment horizontal="center" vertical="center" shrinkToFit="1"/>
      <protection locked="0"/>
    </xf>
    <xf numFmtId="1" fontId="397" fillId="13" borderId="69" xfId="0" applyNumberFormat="1" applyFont="1" applyFill="1" applyBorder="1" applyAlignment="1">
      <alignment horizontal="center" vertical="center" shrinkToFit="1" readingOrder="2"/>
    </xf>
    <xf numFmtId="1" fontId="397" fillId="13" borderId="70" xfId="0" applyNumberFormat="1" applyFont="1" applyFill="1" applyBorder="1" applyAlignment="1">
      <alignment horizontal="center" vertical="center" shrinkToFit="1" readingOrder="2"/>
    </xf>
    <xf numFmtId="1" fontId="397" fillId="13" borderId="71" xfId="0" applyNumberFormat="1" applyFont="1" applyFill="1" applyBorder="1" applyAlignment="1">
      <alignment horizontal="center" vertical="center" shrinkToFit="1" readingOrder="2"/>
    </xf>
    <xf numFmtId="0" fontId="314" fillId="13" borderId="0" xfId="1" applyFont="1" applyFill="1" applyAlignment="1" applyProtection="1">
      <alignment horizontal="center" vertical="center" wrapText="1"/>
      <protection locked="0"/>
    </xf>
    <xf numFmtId="0" fontId="314" fillId="13" borderId="0" xfId="1" applyFont="1" applyFill="1" applyAlignment="1">
      <alignment horizontal="center" vertical="center" wrapText="1"/>
    </xf>
    <xf numFmtId="0" fontId="218" fillId="17" borderId="82" xfId="1" applyFont="1" applyFill="1" applyBorder="1" applyAlignment="1" applyProtection="1">
      <alignment horizontal="center" vertical="center" shrinkToFit="1"/>
      <protection locked="0"/>
    </xf>
    <xf numFmtId="0" fontId="218" fillId="17" borderId="91" xfId="1" applyFont="1" applyFill="1" applyBorder="1" applyAlignment="1" applyProtection="1">
      <alignment horizontal="center" vertical="center" shrinkToFit="1"/>
      <protection locked="0"/>
    </xf>
    <xf numFmtId="0" fontId="399" fillId="17" borderId="18" xfId="1" applyFont="1" applyFill="1" applyBorder="1" applyAlignment="1" applyProtection="1">
      <alignment horizontal="center" vertical="center" shrinkToFit="1"/>
      <protection locked="0"/>
    </xf>
    <xf numFmtId="0" fontId="399" fillId="17" borderId="22" xfId="1" applyFont="1" applyFill="1" applyBorder="1" applyAlignment="1" applyProtection="1">
      <alignment horizontal="center" vertical="center" shrinkToFit="1"/>
      <protection locked="0"/>
    </xf>
    <xf numFmtId="0" fontId="399" fillId="17" borderId="23" xfId="1" applyFont="1" applyFill="1" applyBorder="1" applyAlignment="1" applyProtection="1">
      <alignment horizontal="center" vertical="center" shrinkToFit="1"/>
      <protection locked="0"/>
    </xf>
    <xf numFmtId="0" fontId="397" fillId="13" borderId="18" xfId="1" applyFont="1" applyFill="1" applyBorder="1" applyAlignment="1" applyProtection="1">
      <alignment horizontal="center" vertical="center" shrinkToFit="1" readingOrder="2"/>
      <protection locked="0"/>
    </xf>
    <xf numFmtId="0" fontId="397" fillId="13" borderId="22" xfId="1" applyFont="1" applyFill="1" applyBorder="1" applyAlignment="1" applyProtection="1">
      <alignment horizontal="center" vertical="center" shrinkToFit="1" readingOrder="2"/>
      <protection locked="0"/>
    </xf>
    <xf numFmtId="0" fontId="397" fillId="13" borderId="23" xfId="1" applyFont="1" applyFill="1" applyBorder="1" applyAlignment="1" applyProtection="1">
      <alignment horizontal="center" vertical="center" shrinkToFit="1" readingOrder="2"/>
      <protection locked="0"/>
    </xf>
    <xf numFmtId="1" fontId="397" fillId="13" borderId="18" xfId="0" applyNumberFormat="1" applyFont="1" applyFill="1" applyBorder="1" applyAlignment="1" applyProtection="1">
      <alignment horizontal="center" vertical="center" shrinkToFit="1" readingOrder="2"/>
      <protection locked="0"/>
    </xf>
    <xf numFmtId="1" fontId="397" fillId="13" borderId="22" xfId="0" applyNumberFormat="1" applyFont="1" applyFill="1" applyBorder="1" applyAlignment="1" applyProtection="1">
      <alignment horizontal="center" vertical="center" shrinkToFit="1" readingOrder="2"/>
      <protection locked="0"/>
    </xf>
    <xf numFmtId="1" fontId="397" fillId="13" borderId="23" xfId="0" applyNumberFormat="1" applyFont="1" applyFill="1" applyBorder="1" applyAlignment="1" applyProtection="1">
      <alignment horizontal="center" vertical="center" shrinkToFit="1" readingOrder="2"/>
      <protection locked="0"/>
    </xf>
    <xf numFmtId="0" fontId="315" fillId="17" borderId="72" xfId="0" applyFont="1" applyFill="1" applyBorder="1" applyAlignment="1" applyProtection="1">
      <alignment horizontal="center" vertical="center" wrapText="1"/>
      <protection locked="0"/>
    </xf>
    <xf numFmtId="0" fontId="315" fillId="17" borderId="20" xfId="0" applyFont="1" applyFill="1" applyBorder="1" applyAlignment="1" applyProtection="1">
      <alignment horizontal="center" vertical="center" wrapText="1"/>
      <protection locked="0"/>
    </xf>
    <xf numFmtId="0" fontId="315" fillId="17" borderId="24" xfId="0" applyFont="1" applyFill="1" applyBorder="1" applyAlignment="1" applyProtection="1">
      <alignment horizontal="center" vertical="center" wrapText="1"/>
      <protection locked="0"/>
    </xf>
    <xf numFmtId="0" fontId="315" fillId="17" borderId="50" xfId="0" applyFont="1" applyFill="1" applyBorder="1" applyAlignment="1" applyProtection="1">
      <alignment horizontal="center" vertical="center" wrapText="1"/>
      <protection locked="0"/>
    </xf>
    <xf numFmtId="0" fontId="315" fillId="17" borderId="42" xfId="0" applyFont="1" applyFill="1" applyBorder="1" applyAlignment="1" applyProtection="1">
      <alignment horizontal="center" vertical="center" wrapText="1"/>
      <protection locked="0"/>
    </xf>
    <xf numFmtId="0" fontId="315" fillId="17" borderId="52" xfId="0" applyFont="1" applyFill="1" applyBorder="1" applyAlignment="1" applyProtection="1">
      <alignment horizontal="center" vertical="center" wrapText="1"/>
      <protection locked="0"/>
    </xf>
    <xf numFmtId="165" fontId="315" fillId="17" borderId="72" xfId="0" applyNumberFormat="1" applyFont="1" applyFill="1" applyBorder="1" applyAlignment="1" applyProtection="1">
      <alignment horizontal="center" vertical="center" wrapText="1"/>
      <protection locked="0"/>
    </xf>
    <xf numFmtId="165" fontId="315" fillId="17" borderId="20" xfId="0" applyNumberFormat="1" applyFont="1" applyFill="1" applyBorder="1" applyAlignment="1" applyProtection="1">
      <alignment horizontal="center" vertical="center" wrapText="1"/>
      <protection locked="0"/>
    </xf>
    <xf numFmtId="165" fontId="315" fillId="17" borderId="24" xfId="0" applyNumberFormat="1" applyFont="1" applyFill="1" applyBorder="1" applyAlignment="1" applyProtection="1">
      <alignment horizontal="center" vertical="center" wrapText="1"/>
      <protection locked="0"/>
    </xf>
    <xf numFmtId="165" fontId="315" fillId="17" borderId="50" xfId="0" applyNumberFormat="1" applyFont="1" applyFill="1" applyBorder="1" applyAlignment="1" applyProtection="1">
      <alignment horizontal="center" vertical="center" wrapText="1"/>
      <protection locked="0"/>
    </xf>
    <xf numFmtId="165" fontId="315" fillId="17" borderId="42" xfId="0" applyNumberFormat="1" applyFont="1" applyFill="1" applyBorder="1" applyAlignment="1" applyProtection="1">
      <alignment horizontal="center" vertical="center" wrapText="1"/>
      <protection locked="0"/>
    </xf>
    <xf numFmtId="165" fontId="315" fillId="17" borderId="52" xfId="0" applyNumberFormat="1" applyFont="1" applyFill="1" applyBorder="1" applyAlignment="1" applyProtection="1">
      <alignment horizontal="center" vertical="center" wrapText="1"/>
      <protection locked="0"/>
    </xf>
    <xf numFmtId="0" fontId="399" fillId="17" borderId="69" xfId="1" applyFont="1" applyFill="1" applyBorder="1" applyAlignment="1" applyProtection="1">
      <alignment horizontal="center" vertical="center" shrinkToFit="1"/>
      <protection locked="0"/>
    </xf>
    <xf numFmtId="0" fontId="399" fillId="17" borderId="70" xfId="1" applyFont="1" applyFill="1" applyBorder="1" applyAlignment="1" applyProtection="1">
      <alignment horizontal="center" vertical="center" shrinkToFit="1"/>
      <protection locked="0"/>
    </xf>
    <xf numFmtId="0" fontId="399" fillId="17" borderId="71" xfId="1" applyFont="1" applyFill="1" applyBorder="1" applyAlignment="1" applyProtection="1">
      <alignment horizontal="center" vertical="center" shrinkToFit="1"/>
      <protection locked="0"/>
    </xf>
    <xf numFmtId="0" fontId="432" fillId="0" borderId="81" xfId="1" applyFont="1" applyBorder="1" applyAlignment="1" applyProtection="1">
      <alignment horizontal="center" shrinkToFit="1"/>
      <protection locked="0"/>
    </xf>
    <xf numFmtId="0" fontId="432" fillId="0" borderId="32" xfId="1" applyFont="1" applyBorder="1" applyAlignment="1" applyProtection="1">
      <alignment horizontal="center" shrinkToFit="1"/>
      <protection locked="0"/>
    </xf>
    <xf numFmtId="0" fontId="432" fillId="0" borderId="33" xfId="1" applyFont="1" applyBorder="1" applyAlignment="1" applyProtection="1">
      <alignment horizontal="center" shrinkToFit="1"/>
      <protection locked="0"/>
    </xf>
    <xf numFmtId="0" fontId="218" fillId="17" borderId="23" xfId="1" applyFont="1" applyFill="1" applyBorder="1" applyAlignment="1" applyProtection="1">
      <alignment horizontal="center" vertical="center" shrinkToFit="1"/>
      <protection locked="0"/>
    </xf>
    <xf numFmtId="0" fontId="417" fillId="0" borderId="81" xfId="1" applyFont="1" applyBorder="1" applyAlignment="1" applyProtection="1">
      <alignment horizontal="center"/>
      <protection locked="0"/>
    </xf>
    <xf numFmtId="0" fontId="417" fillId="0" borderId="32" xfId="1" applyFont="1" applyBorder="1" applyAlignment="1" applyProtection="1">
      <alignment horizontal="center"/>
      <protection locked="0"/>
    </xf>
    <xf numFmtId="0" fontId="417" fillId="0" borderId="33" xfId="1" applyFont="1" applyBorder="1" applyAlignment="1" applyProtection="1">
      <alignment horizontal="center"/>
      <protection locked="0"/>
    </xf>
    <xf numFmtId="0" fontId="217" fillId="17" borderId="88" xfId="1" applyFont="1" applyFill="1" applyBorder="1" applyAlignment="1" applyProtection="1">
      <alignment horizontal="center" vertical="center" wrapText="1"/>
      <protection locked="0"/>
    </xf>
    <xf numFmtId="0" fontId="217" fillId="17" borderId="68" xfId="1" applyFont="1" applyFill="1" applyBorder="1" applyAlignment="1" applyProtection="1">
      <alignment horizontal="center" vertical="center" wrapText="1"/>
      <protection locked="0"/>
    </xf>
    <xf numFmtId="0" fontId="41" fillId="17" borderId="50" xfId="1" applyFont="1" applyFill="1" applyBorder="1" applyAlignment="1" applyProtection="1">
      <alignment horizontal="center" vertical="center" shrinkToFit="1"/>
      <protection locked="0"/>
    </xf>
    <xf numFmtId="0" fontId="41" fillId="17" borderId="42" xfId="1" applyFont="1" applyFill="1" applyBorder="1" applyAlignment="1" applyProtection="1">
      <alignment horizontal="center" vertical="center" shrinkToFit="1"/>
      <protection locked="0"/>
    </xf>
    <xf numFmtId="0" fontId="397" fillId="13" borderId="35" xfId="1" applyFont="1" applyFill="1" applyBorder="1" applyAlignment="1" applyProtection="1">
      <alignment horizontal="center" vertical="center" shrinkToFit="1" readingOrder="2"/>
      <protection locked="0"/>
    </xf>
    <xf numFmtId="0" fontId="397" fillId="13" borderId="36" xfId="1" applyFont="1" applyFill="1" applyBorder="1" applyAlignment="1" applyProtection="1">
      <alignment horizontal="center" vertical="center" shrinkToFit="1" readingOrder="2"/>
      <protection locked="0"/>
    </xf>
    <xf numFmtId="0" fontId="395" fillId="17" borderId="72" xfId="0" applyFont="1" applyFill="1" applyBorder="1" applyAlignment="1" applyProtection="1">
      <alignment horizontal="center" vertical="center" wrapText="1"/>
      <protection locked="0"/>
    </xf>
    <xf numFmtId="0" fontId="395" fillId="17" borderId="20" xfId="0" applyFont="1" applyFill="1" applyBorder="1" applyAlignment="1" applyProtection="1">
      <alignment horizontal="center" vertical="center" wrapText="1"/>
      <protection locked="0"/>
    </xf>
    <xf numFmtId="0" fontId="395" fillId="17" borderId="24" xfId="0" applyFont="1" applyFill="1" applyBorder="1" applyAlignment="1" applyProtection="1">
      <alignment horizontal="center" vertical="center" wrapText="1"/>
      <protection locked="0"/>
    </xf>
    <xf numFmtId="0" fontId="395" fillId="17" borderId="50" xfId="0" applyFont="1" applyFill="1" applyBorder="1" applyAlignment="1" applyProtection="1">
      <alignment horizontal="center" vertical="center" wrapText="1"/>
      <protection locked="0"/>
    </xf>
    <xf numFmtId="0" fontId="395" fillId="17" borderId="42" xfId="0" applyFont="1" applyFill="1" applyBorder="1" applyAlignment="1" applyProtection="1">
      <alignment horizontal="center" vertical="center" wrapText="1"/>
      <protection locked="0"/>
    </xf>
    <xf numFmtId="0" fontId="395" fillId="17" borderId="52" xfId="0" applyFont="1" applyFill="1" applyBorder="1" applyAlignment="1" applyProtection="1">
      <alignment horizontal="center" vertical="center" wrapText="1"/>
      <protection locked="0"/>
    </xf>
    <xf numFmtId="1" fontId="397" fillId="13" borderId="34" xfId="0" applyNumberFormat="1" applyFont="1" applyFill="1" applyBorder="1" applyAlignment="1" applyProtection="1">
      <alignment horizontal="center" vertical="center" shrinkToFit="1" readingOrder="2"/>
      <protection locked="0"/>
    </xf>
    <xf numFmtId="1" fontId="397" fillId="13" borderId="35" xfId="0" applyNumberFormat="1" applyFont="1" applyFill="1" applyBorder="1" applyAlignment="1" applyProtection="1">
      <alignment horizontal="center" vertical="center" shrinkToFit="1" readingOrder="2"/>
      <protection locked="0"/>
    </xf>
    <xf numFmtId="1" fontId="397" fillId="13" borderId="36" xfId="0" applyNumberFormat="1" applyFont="1" applyFill="1" applyBorder="1" applyAlignment="1" applyProtection="1">
      <alignment horizontal="center" vertical="center" shrinkToFit="1" readingOrder="2"/>
      <protection locked="0"/>
    </xf>
    <xf numFmtId="0" fontId="394" fillId="13" borderId="0" xfId="1" applyFont="1" applyFill="1" applyAlignment="1" applyProtection="1">
      <alignment horizontal="center" vertical="center" wrapText="1"/>
      <protection locked="0"/>
    </xf>
    <xf numFmtId="0" fontId="217" fillId="17" borderId="79" xfId="1" applyFont="1" applyFill="1" applyBorder="1" applyAlignment="1" applyProtection="1">
      <alignment horizontal="center" vertical="center" wrapText="1"/>
      <protection locked="0"/>
    </xf>
    <xf numFmtId="0" fontId="217" fillId="17" borderId="89" xfId="1" applyFont="1" applyFill="1" applyBorder="1" applyAlignment="1" applyProtection="1">
      <alignment horizontal="center" vertical="center" wrapText="1"/>
      <protection locked="0"/>
    </xf>
    <xf numFmtId="0" fontId="217" fillId="17" borderId="18" xfId="1" applyFont="1" applyFill="1" applyBorder="1" applyAlignment="1" applyProtection="1">
      <alignment horizontal="center" vertical="center" wrapText="1"/>
      <protection locked="0"/>
    </xf>
    <xf numFmtId="0" fontId="217" fillId="17" borderId="22" xfId="1" applyFont="1" applyFill="1" applyBorder="1" applyAlignment="1" applyProtection="1">
      <alignment horizontal="center" vertical="center" wrapText="1"/>
      <protection locked="0"/>
    </xf>
    <xf numFmtId="0" fontId="217" fillId="17" borderId="96" xfId="1" applyFont="1" applyFill="1" applyBorder="1" applyAlignment="1" applyProtection="1">
      <alignment horizontal="center" vertical="center" wrapText="1"/>
      <protection locked="0"/>
    </xf>
    <xf numFmtId="1" fontId="397" fillId="13" borderId="18" xfId="1" applyNumberFormat="1" applyFont="1" applyFill="1" applyBorder="1" applyAlignment="1">
      <alignment horizontal="center" vertical="center" shrinkToFit="1" readingOrder="2"/>
    </xf>
    <xf numFmtId="1" fontId="397" fillId="13" borderId="22" xfId="1" applyNumberFormat="1" applyFont="1" applyFill="1" applyBorder="1" applyAlignment="1">
      <alignment horizontal="center" vertical="center" shrinkToFit="1" readingOrder="2"/>
    </xf>
    <xf numFmtId="1" fontId="397" fillId="13" borderId="96" xfId="1" applyNumberFormat="1" applyFont="1" applyFill="1" applyBorder="1" applyAlignment="1">
      <alignment horizontal="center" vertical="center" shrinkToFit="1" readingOrder="2"/>
    </xf>
    <xf numFmtId="0" fontId="394" fillId="13" borderId="42" xfId="1" applyFont="1" applyFill="1" applyBorder="1" applyAlignment="1">
      <alignment horizontal="center" vertical="center" wrapText="1"/>
    </xf>
    <xf numFmtId="0" fontId="433" fillId="0" borderId="81" xfId="1" applyFont="1" applyBorder="1" applyAlignment="1" applyProtection="1">
      <alignment horizontal="center" vertical="center" shrinkToFit="1"/>
      <protection locked="0"/>
    </xf>
    <xf numFmtId="0" fontId="433" fillId="0" borderId="32" xfId="1" applyFont="1" applyBorder="1" applyAlignment="1" applyProtection="1">
      <alignment horizontal="center" vertical="center" shrinkToFit="1"/>
      <protection locked="0"/>
    </xf>
    <xf numFmtId="0" fontId="433" fillId="0" borderId="33" xfId="1" applyFont="1" applyBorder="1" applyAlignment="1" applyProtection="1">
      <alignment horizontal="center" vertical="center" shrinkToFit="1"/>
      <protection locked="0"/>
    </xf>
    <xf numFmtId="0" fontId="395" fillId="17" borderId="22" xfId="0" applyFont="1" applyFill="1" applyBorder="1" applyAlignment="1" applyProtection="1">
      <alignment horizontal="center" vertical="center" wrapText="1"/>
      <protection locked="0"/>
    </xf>
    <xf numFmtId="0" fontId="395" fillId="17" borderId="23" xfId="0" applyFont="1" applyFill="1" applyBorder="1" applyAlignment="1" applyProtection="1">
      <alignment horizontal="center" vertical="center" wrapText="1"/>
      <protection locked="0"/>
    </xf>
    <xf numFmtId="0" fontId="395" fillId="17" borderId="70" xfId="0" applyFont="1" applyFill="1" applyBorder="1" applyAlignment="1" applyProtection="1">
      <alignment horizontal="center" vertical="center" wrapText="1"/>
      <protection locked="0"/>
    </xf>
    <xf numFmtId="0" fontId="395" fillId="17" borderId="71" xfId="0" applyFont="1" applyFill="1" applyBorder="1" applyAlignment="1" applyProtection="1">
      <alignment horizontal="center" vertical="center" wrapText="1"/>
      <protection locked="0"/>
    </xf>
    <xf numFmtId="165" fontId="396" fillId="17" borderId="20" xfId="0" applyNumberFormat="1" applyFont="1" applyFill="1" applyBorder="1" applyAlignment="1" applyProtection="1">
      <alignment horizontal="center" vertical="center" wrapText="1"/>
      <protection locked="0"/>
    </xf>
    <xf numFmtId="165" fontId="396" fillId="17" borderId="24" xfId="0" applyNumberFormat="1" applyFont="1" applyFill="1" applyBorder="1" applyAlignment="1" applyProtection="1">
      <alignment horizontal="center" vertical="center" wrapText="1"/>
      <protection locked="0"/>
    </xf>
    <xf numFmtId="165" fontId="396" fillId="17" borderId="42" xfId="0" applyNumberFormat="1" applyFont="1" applyFill="1" applyBorder="1" applyAlignment="1" applyProtection="1">
      <alignment horizontal="center" vertical="center" wrapText="1"/>
      <protection locked="0"/>
    </xf>
    <xf numFmtId="165" fontId="396" fillId="17" borderId="52" xfId="0" applyNumberFormat="1" applyFont="1" applyFill="1" applyBorder="1" applyAlignment="1" applyProtection="1">
      <alignment horizontal="center" vertical="center" wrapText="1"/>
      <protection locked="0"/>
    </xf>
    <xf numFmtId="0" fontId="395" fillId="17" borderId="18" xfId="0" applyFont="1" applyFill="1" applyBorder="1" applyAlignment="1" applyProtection="1">
      <alignment horizontal="center" vertical="center" wrapText="1"/>
      <protection locked="0"/>
    </xf>
    <xf numFmtId="0" fontId="395" fillId="17" borderId="69" xfId="0" applyFont="1" applyFill="1" applyBorder="1" applyAlignment="1" applyProtection="1">
      <alignment horizontal="center" vertical="center" wrapText="1"/>
      <protection locked="0"/>
    </xf>
    <xf numFmtId="0" fontId="113" fillId="23" borderId="82" xfId="1" applyFont="1" applyFill="1" applyBorder="1" applyAlignment="1" applyProtection="1">
      <alignment horizontal="center" vertical="center"/>
      <protection locked="0"/>
    </xf>
    <xf numFmtId="0" fontId="113" fillId="23" borderId="83" xfId="1" applyFont="1" applyFill="1" applyBorder="1" applyAlignment="1" applyProtection="1">
      <alignment horizontal="center" vertical="center"/>
      <protection locked="0"/>
    </xf>
    <xf numFmtId="1" fontId="397" fillId="23" borderId="83" xfId="1" applyNumberFormat="1" applyFont="1" applyFill="1" applyBorder="1" applyAlignment="1">
      <alignment horizontal="center" vertical="center" shrinkToFit="1" readingOrder="2"/>
    </xf>
    <xf numFmtId="0" fontId="109" fillId="23" borderId="83" xfId="1" applyFont="1" applyFill="1" applyBorder="1" applyAlignment="1">
      <alignment horizontal="center" vertical="center" shrinkToFit="1" readingOrder="2"/>
    </xf>
    <xf numFmtId="0" fontId="397" fillId="23" borderId="83" xfId="1" applyFont="1" applyFill="1" applyBorder="1" applyAlignment="1" applyProtection="1">
      <alignment horizontal="center" vertical="center" shrinkToFit="1" readingOrder="2"/>
      <protection locked="0"/>
    </xf>
    <xf numFmtId="1" fontId="109" fillId="23" borderId="83" xfId="1" applyNumberFormat="1" applyFont="1" applyFill="1" applyBorder="1" applyAlignment="1">
      <alignment horizontal="center" vertical="center" shrinkToFit="1" readingOrder="2"/>
    </xf>
    <xf numFmtId="0" fontId="217" fillId="17" borderId="69" xfId="1" applyFont="1" applyFill="1" applyBorder="1" applyAlignment="1" applyProtection="1">
      <alignment horizontal="center" vertical="center" wrapText="1"/>
      <protection locked="0"/>
    </xf>
    <xf numFmtId="0" fontId="217" fillId="17" borderId="70" xfId="1" applyFont="1" applyFill="1" applyBorder="1" applyAlignment="1" applyProtection="1">
      <alignment horizontal="center" vertical="center" wrapText="1"/>
      <protection locked="0"/>
    </xf>
    <xf numFmtId="0" fontId="217" fillId="17" borderId="106" xfId="1" applyFont="1" applyFill="1" applyBorder="1" applyAlignment="1" applyProtection="1">
      <alignment horizontal="center" vertical="center" wrapText="1"/>
      <protection locked="0"/>
    </xf>
    <xf numFmtId="1" fontId="397" fillId="13" borderId="70" xfId="1" applyNumberFormat="1" applyFont="1" applyFill="1" applyBorder="1" applyAlignment="1">
      <alignment horizontal="center" vertical="center" shrinkToFit="1" readingOrder="2"/>
    </xf>
    <xf numFmtId="1" fontId="397" fillId="13" borderId="106" xfId="1" applyNumberFormat="1" applyFont="1" applyFill="1" applyBorder="1" applyAlignment="1">
      <alignment horizontal="center" vertical="center" shrinkToFit="1" readingOrder="2"/>
    </xf>
    <xf numFmtId="0" fontId="316" fillId="17" borderId="72" xfId="1" applyFont="1" applyFill="1" applyBorder="1" applyAlignment="1" applyProtection="1">
      <alignment horizontal="center" vertical="center" shrinkToFit="1"/>
      <protection locked="0"/>
    </xf>
    <xf numFmtId="0" fontId="316" fillId="17" borderId="20" xfId="1" applyFont="1" applyFill="1" applyBorder="1" applyAlignment="1" applyProtection="1">
      <alignment horizontal="center" vertical="center" shrinkToFit="1"/>
      <protection locked="0"/>
    </xf>
    <xf numFmtId="0" fontId="316" fillId="17" borderId="24" xfId="1" applyFont="1" applyFill="1" applyBorder="1" applyAlignment="1" applyProtection="1">
      <alignment horizontal="center" vertical="center" shrinkToFit="1"/>
      <protection locked="0"/>
    </xf>
    <xf numFmtId="1" fontId="397" fillId="13" borderId="54" xfId="1" applyNumberFormat="1" applyFont="1" applyFill="1" applyBorder="1" applyAlignment="1">
      <alignment horizontal="center" vertical="center" shrinkToFit="1" readingOrder="2"/>
    </xf>
    <xf numFmtId="1" fontId="397" fillId="13" borderId="39" xfId="1" applyNumberFormat="1" applyFont="1" applyFill="1" applyBorder="1" applyAlignment="1">
      <alignment horizontal="center" vertical="center" shrinkToFit="1" readingOrder="2"/>
    </xf>
    <xf numFmtId="1" fontId="397" fillId="13" borderId="114" xfId="1" applyNumberFormat="1" applyFont="1" applyFill="1" applyBorder="1" applyAlignment="1">
      <alignment horizontal="center" vertical="center" shrinkToFit="1" readingOrder="2"/>
    </xf>
    <xf numFmtId="0" fontId="397" fillId="13" borderId="39" xfId="1" applyFont="1" applyFill="1" applyBorder="1" applyAlignment="1" applyProtection="1">
      <alignment horizontal="center" vertical="center" shrinkToFit="1" readingOrder="2"/>
      <protection locked="0"/>
    </xf>
    <xf numFmtId="0" fontId="397" fillId="13" borderId="114" xfId="1" applyFont="1" applyFill="1" applyBorder="1" applyAlignment="1" applyProtection="1">
      <alignment horizontal="center" vertical="center" shrinkToFit="1" readingOrder="2"/>
      <protection locked="0"/>
    </xf>
    <xf numFmtId="0" fontId="397" fillId="13" borderId="54" xfId="1" applyFont="1" applyFill="1" applyBorder="1" applyAlignment="1" applyProtection="1">
      <alignment horizontal="center" vertical="center" shrinkToFit="1" readingOrder="2"/>
      <protection locked="0"/>
    </xf>
    <xf numFmtId="0" fontId="397" fillId="13" borderId="107" xfId="1" applyFont="1" applyFill="1" applyBorder="1" applyAlignment="1" applyProtection="1">
      <alignment horizontal="center" vertical="center" shrinkToFit="1" readingOrder="2"/>
      <protection locked="0"/>
    </xf>
    <xf numFmtId="0" fontId="397" fillId="13" borderId="0" xfId="1" applyFont="1" applyFill="1" applyAlignment="1" applyProtection="1">
      <alignment horizontal="center" vertical="center" shrinkToFit="1" readingOrder="2"/>
      <protection locked="0"/>
    </xf>
    <xf numFmtId="0" fontId="397" fillId="13" borderId="112" xfId="1" applyFont="1" applyFill="1" applyBorder="1" applyAlignment="1" applyProtection="1">
      <alignment horizontal="center" vertical="center" shrinkToFit="1" readingOrder="2"/>
      <protection locked="0"/>
    </xf>
    <xf numFmtId="1" fontId="397" fillId="13" borderId="0" xfId="0" applyNumberFormat="1" applyFont="1" applyFill="1" applyAlignment="1" applyProtection="1">
      <alignment horizontal="center" vertical="center" shrinkToFit="1" readingOrder="2"/>
      <protection locked="0"/>
    </xf>
    <xf numFmtId="0" fontId="103" fillId="0" borderId="42" xfId="0" applyFont="1" applyBorder="1" applyAlignment="1" applyProtection="1">
      <alignment horizontal="center" vertical="center" wrapText="1"/>
      <protection locked="0"/>
    </xf>
    <xf numFmtId="0" fontId="294" fillId="0" borderId="8" xfId="0" applyFont="1" applyBorder="1" applyAlignment="1" applyProtection="1">
      <alignment horizontal="center" vertical="center" textRotation="90" wrapText="1"/>
      <protection locked="0"/>
    </xf>
    <xf numFmtId="0" fontId="294" fillId="0" borderId="70" xfId="0" applyFont="1" applyBorder="1" applyAlignment="1" applyProtection="1">
      <alignment horizontal="center" vertical="center" textRotation="90" wrapText="1"/>
      <protection locked="0"/>
    </xf>
    <xf numFmtId="0" fontId="299" fillId="0" borderId="8" xfId="0" applyFont="1" applyBorder="1" applyAlignment="1" applyProtection="1">
      <alignment horizontal="center" vertical="center" textRotation="90" wrapText="1"/>
      <protection locked="0"/>
    </xf>
    <xf numFmtId="0" fontId="299" fillId="0" borderId="70" xfId="0" applyFont="1" applyBorder="1" applyAlignment="1" applyProtection="1">
      <alignment horizontal="center" vertical="center" textRotation="90" wrapText="1"/>
      <protection locked="0"/>
    </xf>
    <xf numFmtId="0" fontId="104" fillId="0" borderId="8" xfId="0" applyFont="1" applyBorder="1" applyAlignment="1" applyProtection="1">
      <alignment horizontal="center" vertical="center" textRotation="90" wrapText="1"/>
      <protection locked="0"/>
    </xf>
    <xf numFmtId="0" fontId="104" fillId="0" borderId="70" xfId="0" applyFont="1" applyBorder="1" applyAlignment="1" applyProtection="1">
      <alignment horizontal="center" vertical="center" textRotation="90" wrapText="1"/>
      <protection locked="0"/>
    </xf>
    <xf numFmtId="0" fontId="292" fillId="0" borderId="20" xfId="0" applyFont="1" applyBorder="1" applyAlignment="1" applyProtection="1">
      <alignment horizontal="right" vertical="center" wrapText="1"/>
      <protection locked="0"/>
    </xf>
    <xf numFmtId="0" fontId="307" fillId="0" borderId="42" xfId="0" applyFont="1" applyBorder="1" applyAlignment="1">
      <alignment horizontal="center" vertical="center"/>
    </xf>
    <xf numFmtId="0" fontId="297" fillId="0" borderId="8" xfId="0" applyFont="1" applyBorder="1" applyAlignment="1" applyProtection="1">
      <alignment horizontal="center" vertical="center"/>
      <protection locked="0"/>
    </xf>
    <xf numFmtId="0" fontId="298" fillId="17" borderId="8" xfId="0" applyFont="1" applyFill="1" applyBorder="1" applyAlignment="1" applyProtection="1">
      <alignment horizontal="center" vertical="center" textRotation="90"/>
      <protection locked="0"/>
    </xf>
    <xf numFmtId="0" fontId="298" fillId="17" borderId="70" xfId="0" applyFont="1" applyFill="1" applyBorder="1" applyAlignment="1" applyProtection="1">
      <alignment horizontal="center" vertical="center" textRotation="90"/>
      <protection locked="0"/>
    </xf>
    <xf numFmtId="0" fontId="299" fillId="0" borderId="8" xfId="0" applyFont="1" applyBorder="1" applyAlignment="1" applyProtection="1">
      <alignment horizontal="center" vertical="center"/>
      <protection locked="0"/>
    </xf>
    <xf numFmtId="0" fontId="299" fillId="17" borderId="8" xfId="0" applyFont="1" applyFill="1" applyBorder="1" applyAlignment="1" applyProtection="1">
      <alignment horizontal="center" vertical="center" textRotation="90"/>
      <protection locked="0"/>
    </xf>
    <xf numFmtId="0" fontId="299" fillId="17" borderId="70" xfId="0" applyFont="1" applyFill="1" applyBorder="1" applyAlignment="1" applyProtection="1">
      <alignment horizontal="center" vertical="center" textRotation="90"/>
      <protection locked="0"/>
    </xf>
    <xf numFmtId="0" fontId="294" fillId="0" borderId="8" xfId="0" applyFont="1" applyBorder="1" applyAlignment="1" applyProtection="1">
      <alignment horizontal="center" vertical="center"/>
      <protection locked="0"/>
    </xf>
    <xf numFmtId="0" fontId="294" fillId="0" borderId="18" xfId="0" applyFont="1" applyBorder="1" applyAlignment="1" applyProtection="1">
      <alignment horizontal="center" vertical="center" textRotation="90" wrapText="1"/>
      <protection locked="0"/>
    </xf>
    <xf numFmtId="0" fontId="294" fillId="0" borderId="27" xfId="0" applyFont="1" applyBorder="1" applyAlignment="1" applyProtection="1">
      <alignment horizontal="center" vertical="center" textRotation="90" wrapText="1"/>
      <protection locked="0"/>
    </xf>
    <xf numFmtId="0" fontId="294" fillId="0" borderId="69" xfId="0" applyFont="1" applyBorder="1" applyAlignment="1" applyProtection="1">
      <alignment horizontal="center" vertical="center" textRotation="90" wrapText="1"/>
      <protection locked="0"/>
    </xf>
    <xf numFmtId="0" fontId="294" fillId="0" borderId="22" xfId="0" applyFont="1" applyBorder="1" applyAlignment="1" applyProtection="1">
      <alignment horizontal="center" vertical="center"/>
      <protection locked="0"/>
    </xf>
    <xf numFmtId="0" fontId="294" fillId="10" borderId="22" xfId="0" applyFont="1" applyFill="1" applyBorder="1" applyAlignment="1" applyProtection="1">
      <alignment horizontal="center" vertical="center" textRotation="90" wrapText="1"/>
      <protection locked="0"/>
    </xf>
    <xf numFmtId="0" fontId="294" fillId="10" borderId="8" xfId="0" applyFont="1" applyFill="1" applyBorder="1" applyAlignment="1" applyProtection="1">
      <alignment horizontal="center" vertical="center" textRotation="90" wrapText="1"/>
      <protection locked="0"/>
    </xf>
    <xf numFmtId="0" fontId="294" fillId="10" borderId="70" xfId="0" applyFont="1" applyFill="1" applyBorder="1" applyAlignment="1" applyProtection="1">
      <alignment horizontal="center" vertical="center" textRotation="90" wrapText="1"/>
      <protection locked="0"/>
    </xf>
    <xf numFmtId="0" fontId="294" fillId="17" borderId="8" xfId="0" applyFont="1" applyFill="1" applyBorder="1" applyAlignment="1" applyProtection="1">
      <alignment horizontal="center" vertical="center" textRotation="90" wrapText="1"/>
      <protection locked="0"/>
    </xf>
    <xf numFmtId="0" fontId="294" fillId="17" borderId="70" xfId="0" applyFont="1" applyFill="1" applyBorder="1" applyAlignment="1" applyProtection="1">
      <alignment horizontal="center" vertical="center" textRotation="90" wrapText="1"/>
      <protection locked="0"/>
    </xf>
    <xf numFmtId="0" fontId="297" fillId="0" borderId="8" xfId="0" applyFont="1" applyBorder="1" applyAlignment="1" applyProtection="1">
      <alignment horizontal="center" vertical="center" textRotation="90" wrapText="1"/>
      <protection locked="0"/>
    </xf>
    <xf numFmtId="0" fontId="297" fillId="0" borderId="70" xfId="0" applyFont="1" applyBorder="1" applyAlignment="1" applyProtection="1">
      <alignment horizontal="center" vertical="center" textRotation="90" wrapText="1"/>
      <protection locked="0"/>
    </xf>
    <xf numFmtId="0" fontId="295" fillId="0" borderId="22" xfId="0" applyFont="1" applyBorder="1" applyAlignment="1" applyProtection="1">
      <alignment horizontal="center" vertical="center" textRotation="90" wrapText="1"/>
      <protection locked="0"/>
    </xf>
    <xf numFmtId="0" fontId="295" fillId="0" borderId="8" xfId="0" applyFont="1" applyBorder="1" applyAlignment="1" applyProtection="1">
      <alignment horizontal="center" vertical="center" textRotation="90"/>
      <protection locked="0"/>
    </xf>
    <xf numFmtId="0" fontId="295" fillId="0" borderId="70" xfId="0" applyFont="1" applyBorder="1" applyAlignment="1" applyProtection="1">
      <alignment horizontal="center" vertical="center" textRotation="90"/>
      <protection locked="0"/>
    </xf>
    <xf numFmtId="0" fontId="295" fillId="17" borderId="8" xfId="0" applyFont="1" applyFill="1" applyBorder="1" applyAlignment="1" applyProtection="1">
      <alignment horizontal="center" vertical="center" textRotation="90" wrapText="1"/>
      <protection locked="0"/>
    </xf>
    <xf numFmtId="0" fontId="295" fillId="17" borderId="8" xfId="0" applyFont="1" applyFill="1" applyBorder="1" applyAlignment="1" applyProtection="1">
      <alignment horizontal="center" vertical="center" textRotation="90"/>
      <protection locked="0"/>
    </xf>
    <xf numFmtId="0" fontId="295" fillId="17" borderId="70" xfId="0" applyFont="1" applyFill="1" applyBorder="1" applyAlignment="1" applyProtection="1">
      <alignment horizontal="center" vertical="center" textRotation="90"/>
      <protection locked="0"/>
    </xf>
    <xf numFmtId="0" fontId="296" fillId="0" borderId="23" xfId="0" applyFont="1" applyBorder="1" applyAlignment="1" applyProtection="1">
      <alignment horizontal="center" vertical="center" textRotation="90" wrapText="1"/>
      <protection locked="0"/>
    </xf>
    <xf numFmtId="0" fontId="296" fillId="0" borderId="30" xfId="0" applyFont="1" applyBorder="1" applyAlignment="1" applyProtection="1">
      <alignment horizontal="center" vertical="center" textRotation="90"/>
      <protection locked="0"/>
    </xf>
    <xf numFmtId="0" fontId="296" fillId="0" borderId="71" xfId="0" applyFont="1" applyBorder="1" applyAlignment="1" applyProtection="1">
      <alignment horizontal="center" vertical="center" textRotation="90"/>
      <protection locked="0"/>
    </xf>
    <xf numFmtId="0" fontId="103" fillId="0" borderId="72" xfId="0" applyFont="1" applyBorder="1" applyAlignment="1" applyProtection="1">
      <alignment horizontal="center" vertical="center" wrapText="1"/>
      <protection locked="0"/>
    </xf>
    <xf numFmtId="0" fontId="103" fillId="0" borderId="20" xfId="0" applyFont="1" applyBorder="1" applyAlignment="1" applyProtection="1">
      <alignment horizontal="center" vertical="center" wrapText="1"/>
      <protection locked="0"/>
    </xf>
    <xf numFmtId="0" fontId="103" fillId="0" borderId="21" xfId="0" applyFont="1" applyBorder="1" applyAlignment="1" applyProtection="1">
      <alignment horizontal="center" vertical="center" wrapText="1"/>
      <protection locked="0"/>
    </xf>
    <xf numFmtId="0" fontId="103" fillId="0" borderId="50" xfId="0" applyFont="1" applyBorder="1" applyAlignment="1" applyProtection="1">
      <alignment horizontal="center" vertical="center" wrapText="1"/>
      <protection locked="0"/>
    </xf>
    <xf numFmtId="0" fontId="103" fillId="0" borderId="67" xfId="0" applyFont="1" applyBorder="1" applyAlignment="1" applyProtection="1">
      <alignment horizontal="center" vertical="center" wrapText="1"/>
      <protection locked="0"/>
    </xf>
    <xf numFmtId="0" fontId="294" fillId="17" borderId="22" xfId="0" applyFont="1" applyFill="1" applyBorder="1" applyAlignment="1" applyProtection="1">
      <alignment horizontal="center" vertical="center" textRotation="90" wrapText="1"/>
      <protection locked="0"/>
    </xf>
    <xf numFmtId="0" fontId="103" fillId="0" borderId="66" xfId="0" applyFont="1" applyBorder="1" applyAlignment="1" applyProtection="1">
      <alignment horizontal="center" vertical="center" wrapText="1"/>
      <protection locked="0"/>
    </xf>
    <xf numFmtId="0" fontId="103" fillId="0" borderId="24" xfId="0" applyFont="1" applyBorder="1" applyAlignment="1" applyProtection="1">
      <alignment horizontal="center" vertical="center" wrapText="1"/>
      <protection locked="0"/>
    </xf>
    <xf numFmtId="0" fontId="103" fillId="0" borderId="52" xfId="0" applyFont="1" applyBorder="1" applyAlignment="1" applyProtection="1">
      <alignment horizontal="center" vertical="center" wrapText="1"/>
      <protection locked="0"/>
    </xf>
    <xf numFmtId="0" fontId="293" fillId="0" borderId="96" xfId="0" applyFont="1" applyBorder="1" applyAlignment="1" applyProtection="1">
      <alignment horizontal="center" vertical="center" wrapText="1" readingOrder="2"/>
      <protection locked="0"/>
    </xf>
    <xf numFmtId="0" fontId="293" fillId="0" borderId="35" xfId="0" applyFont="1" applyBorder="1" applyAlignment="1" applyProtection="1">
      <alignment horizontal="center" vertical="center" wrapText="1" readingOrder="2"/>
      <protection locked="0"/>
    </xf>
    <xf numFmtId="0" fontId="293" fillId="0" borderId="95" xfId="0" applyFont="1" applyBorder="1" applyAlignment="1" applyProtection="1">
      <alignment horizontal="center" vertical="center" wrapText="1" readingOrder="2"/>
      <protection locked="0"/>
    </xf>
    <xf numFmtId="0" fontId="293" fillId="0" borderId="96" xfId="0" applyFont="1" applyBorder="1" applyAlignment="1">
      <alignment horizontal="center" vertical="center" wrapText="1" readingOrder="2"/>
    </xf>
    <xf numFmtId="0" fontId="293" fillId="0" borderId="35" xfId="0" applyFont="1" applyBorder="1" applyAlignment="1">
      <alignment horizontal="center" vertical="center" wrapText="1" readingOrder="2"/>
    </xf>
    <xf numFmtId="0" fontId="293" fillId="0" borderId="95" xfId="0" applyFont="1" applyBorder="1" applyAlignment="1">
      <alignment horizontal="center" vertical="center" wrapText="1" readingOrder="2"/>
    </xf>
    <xf numFmtId="0" fontId="293" fillId="0" borderId="91" xfId="0" applyFont="1" applyBorder="1" applyAlignment="1" applyProtection="1">
      <alignment horizontal="center" vertical="center" wrapText="1" readingOrder="2"/>
      <protection locked="0"/>
    </xf>
    <xf numFmtId="0" fontId="293" fillId="0" borderId="32" xfId="0" applyFont="1" applyBorder="1" applyAlignment="1" applyProtection="1">
      <alignment horizontal="center" vertical="center" wrapText="1" readingOrder="2"/>
      <protection locked="0"/>
    </xf>
    <xf numFmtId="0" fontId="293" fillId="0" borderId="86" xfId="0" applyFont="1" applyBorder="1" applyAlignment="1" applyProtection="1">
      <alignment horizontal="center" vertical="center" wrapText="1" readingOrder="2"/>
      <protection locked="0"/>
    </xf>
    <xf numFmtId="0" fontId="293" fillId="0" borderId="96" xfId="0" applyFont="1" applyBorder="1" applyAlignment="1" applyProtection="1">
      <alignment horizontal="center" vertical="center" readingOrder="2"/>
      <protection locked="0"/>
    </xf>
    <xf numFmtId="0" fontId="293" fillId="0" borderId="95" xfId="0" applyFont="1" applyBorder="1" applyAlignment="1" applyProtection="1">
      <alignment horizontal="center" vertical="center" readingOrder="2"/>
      <protection locked="0"/>
    </xf>
    <xf numFmtId="0" fontId="293" fillId="0" borderId="96" xfId="0" applyFont="1" applyBorder="1" applyAlignment="1">
      <alignment horizontal="center" vertical="center" readingOrder="2"/>
    </xf>
    <xf numFmtId="0" fontId="293" fillId="0" borderId="95" xfId="0" applyFont="1" applyBorder="1" applyAlignment="1">
      <alignment horizontal="center" vertical="center" readingOrder="2"/>
    </xf>
    <xf numFmtId="0" fontId="293" fillId="0" borderId="91" xfId="0" applyFont="1" applyBorder="1" applyAlignment="1" applyProtection="1">
      <alignment horizontal="center" vertical="center" readingOrder="2"/>
      <protection locked="0"/>
    </xf>
    <xf numFmtId="0" fontId="293" fillId="0" borderId="86" xfId="0" applyFont="1" applyBorder="1" applyAlignment="1" applyProtection="1">
      <alignment horizontal="center" vertical="center" readingOrder="2"/>
      <protection locked="0"/>
    </xf>
    <xf numFmtId="0" fontId="293" fillId="0" borderId="35" xfId="0" applyFont="1" applyBorder="1" applyAlignment="1" applyProtection="1">
      <alignment horizontal="center" vertical="center" readingOrder="2"/>
      <protection locked="0"/>
    </xf>
    <xf numFmtId="0" fontId="293" fillId="0" borderId="81" xfId="0" applyFont="1" applyBorder="1" applyAlignment="1" applyProtection="1">
      <alignment horizontal="center" vertical="center" readingOrder="2"/>
      <protection locked="0"/>
    </xf>
    <xf numFmtId="0" fontId="293" fillId="0" borderId="33" xfId="0" applyFont="1" applyBorder="1" applyAlignment="1" applyProtection="1">
      <alignment horizontal="center" vertical="center" readingOrder="2"/>
      <protection locked="0"/>
    </xf>
    <xf numFmtId="0" fontId="293" fillId="0" borderId="36" xfId="0" applyFont="1" applyBorder="1" applyAlignment="1" applyProtection="1">
      <alignment horizontal="center" vertical="center" readingOrder="2"/>
      <protection locked="0"/>
    </xf>
    <xf numFmtId="0" fontId="293" fillId="0" borderId="36" xfId="0" applyFont="1" applyBorder="1" applyAlignment="1">
      <alignment horizontal="center" vertical="center" readingOrder="2"/>
    </xf>
    <xf numFmtId="0" fontId="293" fillId="0" borderId="81" xfId="0" applyFont="1" applyBorder="1" applyAlignment="1">
      <alignment horizontal="center" vertical="center" readingOrder="2"/>
    </xf>
    <xf numFmtId="0" fontId="293" fillId="0" borderId="33" xfId="0" applyFont="1" applyBorder="1" applyAlignment="1">
      <alignment horizontal="center" vertical="center" readingOrder="2"/>
    </xf>
    <xf numFmtId="0" fontId="105" fillId="17" borderId="79" xfId="0" applyFont="1" applyFill="1" applyBorder="1" applyAlignment="1" applyProtection="1">
      <alignment horizontal="center" vertical="center" textRotation="90" wrapText="1"/>
      <protection locked="0"/>
    </xf>
    <xf numFmtId="0" fontId="105" fillId="17" borderId="111" xfId="0" applyFont="1" applyFill="1" applyBorder="1" applyAlignment="1" applyProtection="1">
      <alignment horizontal="center" vertical="center" textRotation="90" wrapText="1"/>
      <protection locked="0"/>
    </xf>
    <xf numFmtId="0" fontId="105" fillId="17" borderId="89" xfId="0" applyFont="1" applyFill="1" applyBorder="1" applyAlignment="1" applyProtection="1">
      <alignment horizontal="center" vertical="center" textRotation="90" wrapText="1"/>
      <protection locked="0"/>
    </xf>
    <xf numFmtId="0" fontId="317" fillId="0" borderId="20" xfId="0" applyFont="1" applyBorder="1" applyAlignment="1" applyProtection="1">
      <alignment horizontal="center" vertical="center" wrapText="1"/>
      <protection locked="0"/>
    </xf>
    <xf numFmtId="0" fontId="103" fillId="0" borderId="19" xfId="0" applyFont="1" applyBorder="1" applyAlignment="1" applyProtection="1">
      <alignment horizontal="center" vertical="center" wrapText="1"/>
      <protection locked="0"/>
    </xf>
    <xf numFmtId="0" fontId="103" fillId="0" borderId="81" xfId="0" applyFont="1" applyBorder="1" applyAlignment="1" applyProtection="1">
      <alignment horizontal="center" vertical="center" wrapText="1"/>
      <protection locked="0"/>
    </xf>
    <xf numFmtId="0" fontId="103" fillId="0" borderId="32" xfId="0" applyFont="1" applyBorder="1" applyAlignment="1" applyProtection="1">
      <alignment horizontal="center" vertical="center" wrapText="1"/>
      <protection locked="0"/>
    </xf>
    <xf numFmtId="0" fontId="103" fillId="0" borderId="33" xfId="0" applyFont="1" applyBorder="1" applyAlignment="1" applyProtection="1">
      <alignment horizontal="center" vertical="center" wrapText="1"/>
      <protection locked="0"/>
    </xf>
    <xf numFmtId="0" fontId="282" fillId="17" borderId="79" xfId="0" applyFont="1" applyFill="1" applyBorder="1" applyAlignment="1" applyProtection="1">
      <alignment horizontal="center" vertical="center" textRotation="90"/>
      <protection locked="0"/>
    </xf>
    <xf numFmtId="0" fontId="282" fillId="17" borderId="111" xfId="0" applyFont="1" applyFill="1" applyBorder="1" applyAlignment="1" applyProtection="1">
      <alignment horizontal="center" vertical="center" textRotation="90"/>
      <protection locked="0"/>
    </xf>
    <xf numFmtId="0" fontId="282" fillId="17" borderId="89" xfId="0" applyFont="1" applyFill="1" applyBorder="1" applyAlignment="1" applyProtection="1">
      <alignment horizontal="center" vertical="center" textRotation="90"/>
      <protection locked="0"/>
    </xf>
    <xf numFmtId="0" fontId="282" fillId="0" borderId="81" xfId="0" applyFont="1" applyBorder="1" applyAlignment="1" applyProtection="1">
      <alignment horizontal="center" vertical="center"/>
      <protection locked="0"/>
    </xf>
    <xf numFmtId="0" fontId="282" fillId="0" borderId="33" xfId="0" applyFont="1" applyBorder="1" applyAlignment="1" applyProtection="1">
      <alignment horizontal="center" vertical="center"/>
      <protection locked="0"/>
    </xf>
    <xf numFmtId="0" fontId="105" fillId="0" borderId="79" xfId="0" applyFont="1" applyBorder="1" applyAlignment="1" applyProtection="1">
      <alignment horizontal="center" vertical="center" textRotation="90" wrapText="1"/>
      <protection locked="0"/>
    </xf>
    <xf numFmtId="0" fontId="105" fillId="0" borderId="89" xfId="0" applyFont="1" applyBorder="1" applyAlignment="1" applyProtection="1">
      <alignment horizontal="center" vertical="center" textRotation="90" wrapText="1"/>
      <protection locked="0"/>
    </xf>
    <xf numFmtId="0" fontId="282" fillId="0" borderId="32" xfId="0" applyFont="1" applyBorder="1" applyAlignment="1" applyProtection="1">
      <alignment horizontal="center" vertical="center"/>
      <protection locked="0"/>
    </xf>
    <xf numFmtId="0" fontId="290" fillId="17" borderId="79" xfId="0" applyFont="1" applyFill="1" applyBorder="1" applyAlignment="1" applyProtection="1">
      <alignment horizontal="center" vertical="center" textRotation="90"/>
      <protection locked="0"/>
    </xf>
    <xf numFmtId="0" fontId="290" fillId="17" borderId="111" xfId="0" applyFont="1" applyFill="1" applyBorder="1" applyAlignment="1" applyProtection="1">
      <alignment horizontal="center" vertical="center" textRotation="90"/>
      <protection locked="0"/>
    </xf>
    <xf numFmtId="0" fontId="290" fillId="17" borderId="89" xfId="0" applyFont="1" applyFill="1" applyBorder="1" applyAlignment="1" applyProtection="1">
      <alignment horizontal="center" vertical="center" textRotation="90"/>
      <protection locked="0"/>
    </xf>
    <xf numFmtId="0" fontId="47" fillId="0" borderId="40" xfId="0" applyFont="1" applyBorder="1" applyAlignment="1">
      <alignment horizontal="center" vertical="center" readingOrder="2"/>
    </xf>
    <xf numFmtId="0" fontId="47" fillId="0" borderId="61" xfId="0" applyFont="1" applyBorder="1" applyAlignment="1">
      <alignment horizontal="center" vertical="center" readingOrder="2"/>
    </xf>
    <xf numFmtId="0" fontId="47" fillId="0" borderId="8" xfId="0" applyFont="1" applyBorder="1" applyAlignment="1">
      <alignment horizontal="center" vertical="center" readingOrder="2"/>
    </xf>
    <xf numFmtId="0" fontId="47" fillId="0" borderId="30" xfId="0" applyFont="1" applyBorder="1" applyAlignment="1">
      <alignment horizontal="center" vertical="center" readingOrder="2"/>
    </xf>
    <xf numFmtId="0" fontId="47" fillId="0" borderId="70" xfId="0" applyFont="1" applyBorder="1" applyAlignment="1">
      <alignment horizontal="center" vertical="center" readingOrder="2"/>
    </xf>
    <xf numFmtId="0" fontId="47" fillId="0" borderId="71" xfId="0" applyFont="1" applyBorder="1" applyAlignment="1">
      <alignment horizontal="center" vertical="center" readingOrder="2"/>
    </xf>
    <xf numFmtId="0" fontId="105" fillId="0" borderId="81" xfId="0" applyFont="1" applyBorder="1" applyAlignment="1" applyProtection="1">
      <alignment horizontal="center" vertical="center"/>
      <protection locked="0"/>
    </xf>
    <xf numFmtId="0" fontId="105" fillId="0" borderId="32" xfId="0" applyFont="1" applyBorder="1" applyAlignment="1" applyProtection="1">
      <alignment horizontal="center" vertical="center"/>
      <protection locked="0"/>
    </xf>
    <xf numFmtId="0" fontId="105" fillId="0" borderId="33" xfId="0" applyFont="1" applyBorder="1" applyAlignment="1" applyProtection="1">
      <alignment horizontal="center" vertical="center"/>
      <protection locked="0"/>
    </xf>
    <xf numFmtId="0" fontId="77" fillId="0" borderId="20" xfId="0" applyFont="1" applyBorder="1" applyAlignment="1" applyProtection="1">
      <alignment horizontal="center" vertical="center"/>
      <protection locked="0"/>
    </xf>
    <xf numFmtId="0" fontId="77" fillId="0" borderId="24" xfId="0" applyFont="1" applyBorder="1" applyAlignment="1" applyProtection="1">
      <alignment horizontal="center" vertical="center"/>
      <protection locked="0"/>
    </xf>
    <xf numFmtId="0" fontId="77" fillId="0" borderId="66" xfId="0" applyFont="1" applyBorder="1" applyAlignment="1" applyProtection="1">
      <alignment horizontal="center" vertical="center"/>
      <protection locked="0"/>
    </xf>
    <xf numFmtId="0" fontId="77" fillId="0" borderId="42" xfId="0" applyFont="1" applyBorder="1" applyAlignment="1" applyProtection="1">
      <alignment horizontal="center" vertical="center"/>
      <protection locked="0"/>
    </xf>
    <xf numFmtId="0" fontId="77" fillId="0" borderId="52" xfId="0" applyFont="1" applyBorder="1" applyAlignment="1" applyProtection="1">
      <alignment horizontal="center" vertical="center"/>
      <protection locked="0"/>
    </xf>
    <xf numFmtId="0" fontId="77" fillId="0" borderId="81" xfId="0" applyFont="1" applyBorder="1" applyAlignment="1" applyProtection="1">
      <alignment horizontal="center" vertical="center" wrapText="1"/>
      <protection locked="0"/>
    </xf>
    <xf numFmtId="0" fontId="77" fillId="0" borderId="32" xfId="0" applyFont="1" applyBorder="1" applyAlignment="1" applyProtection="1">
      <alignment horizontal="center" vertical="center" wrapText="1"/>
      <protection locked="0"/>
    </xf>
    <xf numFmtId="0" fontId="77" fillId="0" borderId="33" xfId="0" applyFont="1" applyBorder="1" applyAlignment="1" applyProtection="1">
      <alignment horizontal="center" vertical="center" wrapText="1"/>
      <protection locked="0"/>
    </xf>
    <xf numFmtId="0" fontId="77" fillId="0" borderId="67" xfId="0" applyFont="1" applyBorder="1" applyAlignment="1" applyProtection="1">
      <alignment horizontal="center" vertical="center"/>
      <protection locked="0"/>
    </xf>
    <xf numFmtId="0" fontId="47" fillId="0" borderId="40" xfId="0" applyFont="1" applyBorder="1" applyAlignment="1">
      <alignment horizontal="center" vertical="center" wrapText="1" readingOrder="2"/>
    </xf>
    <xf numFmtId="0" fontId="47" fillId="0" borderId="8" xfId="0" applyFont="1" applyBorder="1" applyAlignment="1" applyProtection="1">
      <alignment horizontal="center" vertical="center" wrapText="1" readingOrder="2"/>
      <protection locked="0"/>
    </xf>
    <xf numFmtId="0" fontId="47" fillId="0" borderId="70" xfId="0" applyFont="1" applyBorder="1" applyAlignment="1" applyProtection="1">
      <alignment horizontal="center" vertical="center" wrapText="1" readingOrder="2"/>
      <protection locked="0"/>
    </xf>
    <xf numFmtId="0" fontId="105" fillId="0" borderId="111" xfId="0" applyFont="1" applyBorder="1" applyAlignment="1" applyProtection="1">
      <alignment horizontal="center" vertical="center" textRotation="90" wrapText="1"/>
      <protection locked="0"/>
    </xf>
    <xf numFmtId="0" fontId="105" fillId="10" borderId="79" xfId="0" applyFont="1" applyFill="1" applyBorder="1" applyAlignment="1" applyProtection="1">
      <alignment horizontal="center" vertical="center" textRotation="90" wrapText="1"/>
      <protection locked="0"/>
    </xf>
    <xf numFmtId="0" fontId="105" fillId="10" borderId="111" xfId="0" applyFont="1" applyFill="1" applyBorder="1" applyAlignment="1" applyProtection="1">
      <alignment horizontal="center" vertical="center" textRotation="90" wrapText="1"/>
      <protection locked="0"/>
    </xf>
    <xf numFmtId="0" fontId="105" fillId="10" borderId="89" xfId="0" applyFont="1" applyFill="1" applyBorder="1" applyAlignment="1" applyProtection="1">
      <alignment horizontal="center" vertical="center" textRotation="90" wrapText="1"/>
      <protection locked="0"/>
    </xf>
    <xf numFmtId="0" fontId="279" fillId="17" borderId="79" xfId="0" applyFont="1" applyFill="1" applyBorder="1" applyAlignment="1" applyProtection="1">
      <alignment horizontal="center" vertical="center" textRotation="90" wrapText="1"/>
      <protection locked="0"/>
    </xf>
    <xf numFmtId="0" fontId="279" fillId="17" borderId="111" xfId="0" applyFont="1" applyFill="1" applyBorder="1" applyAlignment="1" applyProtection="1">
      <alignment horizontal="center" vertical="center" textRotation="90" wrapText="1"/>
      <protection locked="0"/>
    </xf>
    <xf numFmtId="0" fontId="279" fillId="17" borderId="89" xfId="0" applyFont="1" applyFill="1" applyBorder="1" applyAlignment="1" applyProtection="1">
      <alignment horizontal="center" vertical="center" textRotation="90" wrapText="1"/>
      <protection locked="0"/>
    </xf>
    <xf numFmtId="0" fontId="279" fillId="0" borderId="79" xfId="0" applyFont="1" applyBorder="1" applyAlignment="1" applyProtection="1">
      <alignment horizontal="center" vertical="center" textRotation="90" wrapText="1"/>
      <protection locked="0"/>
    </xf>
    <xf numFmtId="0" fontId="279" fillId="0" borderId="89" xfId="0" applyFont="1" applyBorder="1" applyAlignment="1" applyProtection="1">
      <alignment horizontal="center" vertical="center" textRotation="90" wrapText="1"/>
      <protection locked="0"/>
    </xf>
    <xf numFmtId="0" fontId="279" fillId="10" borderId="79" xfId="0" applyFont="1" applyFill="1" applyBorder="1" applyAlignment="1" applyProtection="1">
      <alignment horizontal="center" vertical="center" textRotation="90" wrapText="1"/>
      <protection locked="0"/>
    </xf>
    <xf numFmtId="0" fontId="279" fillId="10" borderId="111" xfId="0" applyFont="1" applyFill="1" applyBorder="1" applyAlignment="1" applyProtection="1">
      <alignment horizontal="center" vertical="center" textRotation="90" wrapText="1"/>
      <protection locked="0"/>
    </xf>
    <xf numFmtId="0" fontId="279" fillId="10" borderId="89" xfId="0" applyFont="1" applyFill="1" applyBorder="1" applyAlignment="1" applyProtection="1">
      <alignment horizontal="center" vertical="center" textRotation="90" wrapText="1"/>
      <protection locked="0"/>
    </xf>
    <xf numFmtId="0" fontId="47" fillId="0" borderId="8" xfId="0" applyFont="1" applyBorder="1" applyAlignment="1" applyProtection="1">
      <alignment horizontal="center" vertical="center" readingOrder="2"/>
      <protection locked="0"/>
    </xf>
    <xf numFmtId="0" fontId="47" fillId="0" borderId="70" xfId="0" applyFont="1" applyBorder="1" applyAlignment="1" applyProtection="1">
      <alignment horizontal="center" vertical="center" readingOrder="2"/>
      <protection locked="0"/>
    </xf>
    <xf numFmtId="0" fontId="280" fillId="17" borderId="79" xfId="0" applyFont="1" applyFill="1" applyBorder="1" applyAlignment="1" applyProtection="1">
      <alignment horizontal="center" vertical="center" textRotation="90" wrapText="1"/>
      <protection locked="0"/>
    </xf>
    <xf numFmtId="0" fontId="280" fillId="17" borderId="111" xfId="0" applyFont="1" applyFill="1" applyBorder="1" applyAlignment="1" applyProtection="1">
      <alignment horizontal="center" vertical="center" textRotation="90" wrapText="1"/>
      <protection locked="0"/>
    </xf>
    <xf numFmtId="0" fontId="280" fillId="17" borderId="89" xfId="0" applyFont="1" applyFill="1" applyBorder="1" applyAlignment="1" applyProtection="1">
      <alignment horizontal="center" vertical="center" textRotation="90" wrapText="1"/>
      <protection locked="0"/>
    </xf>
    <xf numFmtId="0" fontId="279" fillId="0" borderId="81" xfId="0" applyFont="1" applyBorder="1" applyAlignment="1" applyProtection="1">
      <alignment horizontal="center" vertical="center"/>
      <protection locked="0"/>
    </xf>
    <xf numFmtId="0" fontId="279" fillId="0" borderId="32" xfId="0" applyFont="1" applyBorder="1" applyAlignment="1" applyProtection="1">
      <alignment horizontal="center" vertical="center"/>
      <protection locked="0"/>
    </xf>
    <xf numFmtId="0" fontId="279" fillId="0" borderId="33" xfId="0" applyFont="1" applyBorder="1" applyAlignment="1" applyProtection="1">
      <alignment horizontal="center" vertical="center"/>
      <protection locked="0"/>
    </xf>
    <xf numFmtId="0" fontId="281" fillId="0" borderId="81" xfId="0" applyFont="1" applyBorder="1" applyAlignment="1" applyProtection="1">
      <alignment horizontal="center" vertical="center"/>
      <protection locked="0"/>
    </xf>
    <xf numFmtId="0" fontId="281" fillId="0" borderId="32" xfId="0" applyFont="1" applyBorder="1" applyAlignment="1" applyProtection="1">
      <alignment horizontal="center" vertical="center"/>
      <protection locked="0"/>
    </xf>
    <xf numFmtId="0" fontId="281" fillId="0" borderId="33" xfId="0" applyFont="1" applyBorder="1" applyAlignment="1" applyProtection="1">
      <alignment horizontal="center" vertical="center"/>
      <protection locked="0"/>
    </xf>
    <xf numFmtId="0" fontId="434" fillId="0" borderId="0" xfId="0" applyFont="1" applyAlignment="1" applyProtection="1">
      <alignment horizontal="center" vertical="center"/>
      <protection locked="0"/>
    </xf>
    <xf numFmtId="0" fontId="418" fillId="0" borderId="0" xfId="0" applyFont="1" applyAlignment="1">
      <alignment horizontal="center"/>
    </xf>
    <xf numFmtId="0" fontId="418" fillId="0" borderId="0" xfId="0" applyFont="1" applyAlignment="1" applyProtection="1">
      <alignment horizontal="center"/>
      <protection locked="0"/>
    </xf>
    <xf numFmtId="0" fontId="279" fillId="0" borderId="111" xfId="0" applyFont="1" applyBorder="1" applyAlignment="1" applyProtection="1">
      <alignment horizontal="center" vertical="center" textRotation="90" wrapText="1"/>
      <protection locked="0"/>
    </xf>
    <xf numFmtId="0" fontId="283" fillId="0" borderId="81" xfId="0" applyFont="1" applyBorder="1" applyAlignment="1" applyProtection="1">
      <alignment horizontal="center" vertical="center"/>
      <protection locked="0"/>
    </xf>
    <xf numFmtId="0" fontId="283" fillId="0" borderId="33" xfId="0" applyFont="1" applyBorder="1" applyAlignment="1" applyProtection="1">
      <alignment horizontal="center" vertical="center"/>
      <protection locked="0"/>
    </xf>
    <xf numFmtId="0" fontId="284" fillId="0" borderId="81" xfId="0" applyFont="1" applyBorder="1" applyAlignment="1" applyProtection="1">
      <alignment horizontal="center" vertical="center"/>
      <protection locked="0"/>
    </xf>
    <xf numFmtId="0" fontId="284" fillId="0" borderId="33" xfId="0" applyFont="1" applyBorder="1" applyAlignment="1" applyProtection="1">
      <alignment horizontal="center" vertical="center"/>
      <protection locked="0"/>
    </xf>
    <xf numFmtId="0" fontId="286" fillId="0" borderId="0" xfId="0" applyFont="1" applyAlignment="1" applyProtection="1">
      <alignment horizontal="center" vertical="center" wrapText="1"/>
      <protection locked="0"/>
    </xf>
    <xf numFmtId="0" fontId="77" fillId="0" borderId="42" xfId="0" applyFont="1" applyBorder="1" applyAlignment="1" applyProtection="1">
      <alignment horizontal="center" vertical="center" wrapText="1"/>
      <protection locked="0"/>
    </xf>
    <xf numFmtId="0" fontId="77" fillId="0" borderId="72" xfId="0" applyFont="1" applyBorder="1" applyAlignment="1" applyProtection="1">
      <alignment horizontal="center" vertical="center" wrapText="1"/>
      <protection locked="0"/>
    </xf>
    <xf numFmtId="0" fontId="77" fillId="0" borderId="20" xfId="0" applyFont="1" applyBorder="1" applyAlignment="1" applyProtection="1">
      <alignment horizontal="center" vertical="center" wrapText="1"/>
      <protection locked="0"/>
    </xf>
    <xf numFmtId="0" fontId="77" fillId="0" borderId="21" xfId="0" applyFont="1" applyBorder="1" applyAlignment="1" applyProtection="1">
      <alignment horizontal="center" vertical="center" wrapText="1"/>
      <protection locked="0"/>
    </xf>
    <xf numFmtId="0" fontId="77" fillId="0" borderId="50" xfId="0" applyFont="1" applyBorder="1" applyAlignment="1" applyProtection="1">
      <alignment horizontal="center" vertical="center" wrapText="1"/>
      <protection locked="0"/>
    </xf>
    <xf numFmtId="0" fontId="77" fillId="0" borderId="67" xfId="0" applyFont="1" applyBorder="1" applyAlignment="1" applyProtection="1">
      <alignment horizontal="center" vertical="center" wrapText="1"/>
      <protection locked="0"/>
    </xf>
    <xf numFmtId="0" fontId="77" fillId="0" borderId="115" xfId="0" applyFont="1" applyBorder="1" applyAlignment="1" applyProtection="1">
      <alignment horizontal="center" vertical="center" wrapText="1"/>
      <protection locked="0"/>
    </xf>
    <xf numFmtId="0" fontId="77" fillId="0" borderId="101" xfId="0" applyFont="1" applyBorder="1" applyAlignment="1" applyProtection="1">
      <alignment horizontal="center" vertical="center" wrapText="1"/>
      <protection locked="0"/>
    </xf>
    <xf numFmtId="0" fontId="77" fillId="0" borderId="55" xfId="0" applyFont="1" applyBorder="1" applyAlignment="1" applyProtection="1">
      <alignment horizontal="center" vertical="center" wrapText="1"/>
      <protection locked="0"/>
    </xf>
    <xf numFmtId="0" fontId="77" fillId="0" borderId="34" xfId="0" applyFont="1" applyBorder="1" applyAlignment="1" applyProtection="1">
      <alignment horizontal="center" vertical="center" wrapText="1"/>
      <protection locked="0"/>
    </xf>
    <xf numFmtId="0" fontId="77" fillId="0" borderId="35" xfId="0" applyFont="1" applyBorder="1" applyAlignment="1" applyProtection="1">
      <alignment horizontal="center" vertical="center" wrapText="1"/>
      <protection locked="0"/>
    </xf>
    <xf numFmtId="0" fontId="77" fillId="0" borderId="95" xfId="0" applyFont="1" applyBorder="1" applyAlignment="1" applyProtection="1">
      <alignment horizontal="center" vertical="center" wrapText="1"/>
      <protection locked="0"/>
    </xf>
    <xf numFmtId="0" fontId="77" fillId="0" borderId="86" xfId="0" applyFont="1" applyBorder="1" applyAlignment="1" applyProtection="1">
      <alignment horizontal="center" vertical="center" wrapText="1"/>
      <protection locked="0"/>
    </xf>
    <xf numFmtId="0" fontId="77" fillId="0" borderId="19" xfId="0" applyFont="1" applyBorder="1" applyAlignment="1" applyProtection="1">
      <alignment horizontal="center" vertical="center" wrapText="1"/>
      <protection locked="0"/>
    </xf>
    <xf numFmtId="0" fontId="77" fillId="0" borderId="66" xfId="0" applyFont="1" applyBorder="1" applyAlignment="1" applyProtection="1">
      <alignment horizontal="center" vertical="center" wrapText="1"/>
      <protection locked="0"/>
    </xf>
    <xf numFmtId="0" fontId="15" fillId="0" borderId="72" xfId="7" applyFont="1" applyBorder="1" applyAlignment="1" applyProtection="1">
      <alignment horizontal="center" vertical="center" textRotation="90" wrapText="1"/>
      <protection locked="0"/>
    </xf>
    <xf numFmtId="0" fontId="15" fillId="0" borderId="107" xfId="7" applyFont="1" applyBorder="1" applyAlignment="1" applyProtection="1">
      <alignment horizontal="center" vertical="center" textRotation="90" wrapText="1"/>
      <protection locked="0"/>
    </xf>
    <xf numFmtId="0" fontId="42" fillId="0" borderId="22" xfId="7" applyFont="1" applyBorder="1" applyAlignment="1" applyProtection="1">
      <alignment horizontal="center" vertical="center" textRotation="135" wrapText="1" readingOrder="2"/>
      <protection locked="0"/>
    </xf>
    <xf numFmtId="0" fontId="42" fillId="0" borderId="96" xfId="7" applyFont="1" applyBorder="1" applyAlignment="1" applyProtection="1">
      <alignment horizontal="center" vertical="center" textRotation="135" wrapText="1" readingOrder="2"/>
      <protection locked="0"/>
    </xf>
    <xf numFmtId="0" fontId="42" fillId="0" borderId="8" xfId="7" applyFont="1" applyBorder="1" applyAlignment="1" applyProtection="1">
      <alignment horizontal="center" vertical="center" textRotation="135" wrapText="1" readingOrder="2"/>
      <protection locked="0"/>
    </xf>
    <xf numFmtId="0" fontId="42" fillId="0" borderId="7" xfId="7" applyFont="1" applyBorder="1" applyAlignment="1" applyProtection="1">
      <alignment horizontal="center" vertical="center" textRotation="135" wrapText="1" readingOrder="2"/>
      <protection locked="0"/>
    </xf>
    <xf numFmtId="0" fontId="119" fillId="0" borderId="107" xfId="7" applyFont="1" applyBorder="1" applyAlignment="1">
      <alignment horizontal="center" vertical="center"/>
    </xf>
    <xf numFmtId="0" fontId="119" fillId="0" borderId="0" xfId="7" applyFont="1" applyAlignment="1">
      <alignment horizontal="center" vertical="center"/>
    </xf>
    <xf numFmtId="0" fontId="42" fillId="0" borderId="47" xfId="7" applyFont="1" applyBorder="1" applyAlignment="1" applyProtection="1">
      <alignment horizontal="center" vertical="center" wrapText="1"/>
      <protection locked="0"/>
    </xf>
    <xf numFmtId="0" fontId="42" fillId="0" borderId="48" xfId="7" applyFont="1" applyBorder="1" applyAlignment="1" applyProtection="1">
      <alignment horizontal="center" vertical="center" wrapText="1"/>
      <protection locked="0"/>
    </xf>
    <xf numFmtId="0" fontId="42" fillId="0" borderId="113" xfId="7" applyFont="1" applyBorder="1" applyAlignment="1" applyProtection="1">
      <alignment horizontal="center" vertical="center" wrapText="1"/>
      <protection locked="0"/>
    </xf>
    <xf numFmtId="0" fontId="42" fillId="35" borderId="20" xfId="7" applyFont="1" applyFill="1" applyBorder="1" applyAlignment="1" applyProtection="1">
      <alignment horizontal="center" vertical="center" wrapText="1" readingOrder="2"/>
      <protection locked="0"/>
    </xf>
    <xf numFmtId="0" fontId="42" fillId="35" borderId="24" xfId="7" applyFont="1" applyFill="1" applyBorder="1" applyAlignment="1" applyProtection="1">
      <alignment horizontal="center" vertical="center" wrapText="1" readingOrder="2"/>
      <protection locked="0"/>
    </xf>
    <xf numFmtId="0" fontId="42" fillId="10" borderId="72" xfId="7" applyFont="1" applyFill="1" applyBorder="1" applyAlignment="1" applyProtection="1">
      <alignment horizontal="center" vertical="center" textRotation="90" wrapText="1" readingOrder="2"/>
      <protection locked="0"/>
    </xf>
    <xf numFmtId="0" fontId="42" fillId="10" borderId="107" xfId="7" applyFont="1" applyFill="1" applyBorder="1" applyAlignment="1" applyProtection="1">
      <alignment horizontal="center" vertical="center" textRotation="90" wrapText="1" readingOrder="2"/>
      <protection locked="0"/>
    </xf>
    <xf numFmtId="0" fontId="42" fillId="10" borderId="95" xfId="7" applyFont="1" applyFill="1" applyBorder="1" applyAlignment="1" applyProtection="1">
      <alignment horizontal="center" vertical="center" wrapText="1" readingOrder="2"/>
      <protection locked="0"/>
    </xf>
    <xf numFmtId="0" fontId="42" fillId="10" borderId="22" xfId="7" applyFont="1" applyFill="1" applyBorder="1" applyAlignment="1" applyProtection="1">
      <alignment horizontal="center" vertical="center" wrapText="1" readingOrder="2"/>
      <protection locked="0"/>
    </xf>
    <xf numFmtId="0" fontId="42" fillId="10" borderId="96" xfId="7" applyFont="1" applyFill="1" applyBorder="1" applyAlignment="1" applyProtection="1">
      <alignment horizontal="center" vertical="center" wrapText="1" readingOrder="2"/>
      <protection locked="0"/>
    </xf>
    <xf numFmtId="0" fontId="42" fillId="10" borderId="26" xfId="7" applyFont="1" applyFill="1" applyBorder="1" applyAlignment="1" applyProtection="1">
      <alignment horizontal="center" vertical="center" wrapText="1" readingOrder="2"/>
      <protection locked="0"/>
    </xf>
    <xf numFmtId="0" fontId="42" fillId="10" borderId="8" xfId="7" applyFont="1" applyFill="1" applyBorder="1" applyAlignment="1" applyProtection="1">
      <alignment horizontal="center" vertical="center" wrapText="1" readingOrder="2"/>
      <protection locked="0"/>
    </xf>
    <xf numFmtId="0" fontId="42" fillId="10" borderId="7" xfId="7" applyFont="1" applyFill="1" applyBorder="1" applyAlignment="1" applyProtection="1">
      <alignment horizontal="center" vertical="center" wrapText="1" readingOrder="2"/>
      <protection locked="0"/>
    </xf>
    <xf numFmtId="0" fontId="42" fillId="10" borderId="65" xfId="7" applyFont="1" applyFill="1" applyBorder="1" applyAlignment="1" applyProtection="1">
      <alignment horizontal="center" vertical="center" wrapText="1" readingOrder="2"/>
      <protection locked="0"/>
    </xf>
    <xf numFmtId="0" fontId="42" fillId="10" borderId="3" xfId="7" applyFont="1" applyFill="1" applyBorder="1" applyAlignment="1" applyProtection="1">
      <alignment horizontal="center" vertical="center" wrapText="1" readingOrder="2"/>
      <protection locked="0"/>
    </xf>
    <xf numFmtId="0" fontId="42" fillId="10" borderId="1" xfId="7" applyFont="1" applyFill="1" applyBorder="1" applyAlignment="1" applyProtection="1">
      <alignment horizontal="center" vertical="center" wrapText="1" readingOrder="2"/>
      <protection locked="0"/>
    </xf>
    <xf numFmtId="0" fontId="42" fillId="23" borderId="34" xfId="7" applyFont="1" applyFill="1" applyBorder="1" applyAlignment="1" applyProtection="1">
      <alignment horizontal="center" vertical="center" textRotation="90" wrapText="1" readingOrder="2"/>
      <protection locked="0"/>
    </xf>
    <xf numFmtId="0" fontId="42" fillId="23" borderId="53" xfId="7" applyFont="1" applyFill="1" applyBorder="1" applyAlignment="1" applyProtection="1">
      <alignment horizontal="center" vertical="center" textRotation="90" wrapText="1" readingOrder="2"/>
      <protection locked="0"/>
    </xf>
    <xf numFmtId="0" fontId="42" fillId="23" borderId="117" xfId="7" applyFont="1" applyFill="1" applyBorder="1" applyAlignment="1" applyProtection="1">
      <alignment horizontal="center" vertical="center" textRotation="90" wrapText="1" readingOrder="2"/>
      <protection locked="0"/>
    </xf>
    <xf numFmtId="0" fontId="42" fillId="0" borderId="72" xfId="7" applyFont="1" applyBorder="1" applyAlignment="1" applyProtection="1">
      <alignment horizontal="center" vertical="center" textRotation="90" wrapText="1"/>
      <protection locked="0"/>
    </xf>
    <xf numFmtId="0" fontId="42" fillId="0" borderId="107" xfId="7" applyFont="1" applyBorder="1" applyAlignment="1" applyProtection="1">
      <alignment horizontal="center" vertical="center" textRotation="90" wrapText="1"/>
      <protection locked="0"/>
    </xf>
    <xf numFmtId="0" fontId="42" fillId="0" borderId="50" xfId="7" applyFont="1" applyBorder="1" applyAlignment="1" applyProtection="1">
      <alignment horizontal="center" vertical="center" textRotation="90" wrapText="1"/>
      <protection locked="0"/>
    </xf>
    <xf numFmtId="0" fontId="42" fillId="35" borderId="93" xfId="7" applyFont="1" applyFill="1" applyBorder="1" applyAlignment="1" applyProtection="1">
      <alignment horizontal="center" vertical="center" textRotation="90" wrapText="1" readingOrder="2"/>
      <protection locked="0"/>
    </xf>
    <xf numFmtId="0" fontId="42" fillId="35" borderId="99" xfId="7" applyFont="1" applyFill="1" applyBorder="1" applyAlignment="1" applyProtection="1">
      <alignment horizontal="center" vertical="center" textRotation="90" wrapText="1" readingOrder="2"/>
      <protection locked="0"/>
    </xf>
    <xf numFmtId="0" fontId="42" fillId="35" borderId="102" xfId="7" applyFont="1" applyFill="1" applyBorder="1" applyAlignment="1" applyProtection="1">
      <alignment horizontal="center" vertical="center" textRotation="90" wrapText="1" readingOrder="2"/>
      <protection locked="0"/>
    </xf>
    <xf numFmtId="0" fontId="74" fillId="0" borderId="22" xfId="2" applyFont="1" applyFill="1" applyBorder="1" applyAlignment="1" applyProtection="1">
      <alignment horizontal="center" vertical="center" textRotation="90" wrapText="1" readingOrder="2"/>
      <protection locked="0"/>
    </xf>
    <xf numFmtId="0" fontId="74" fillId="0" borderId="70" xfId="2" applyFont="1" applyFill="1" applyBorder="1" applyAlignment="1" applyProtection="1">
      <alignment horizontal="center" vertical="center" textRotation="90" wrapText="1" readingOrder="2"/>
      <protection locked="0"/>
    </xf>
    <xf numFmtId="0" fontId="40" fillId="17" borderId="72" xfId="7" applyFont="1" applyFill="1" applyBorder="1" applyAlignment="1" applyProtection="1">
      <alignment horizontal="center" vertical="center" textRotation="90" wrapText="1"/>
      <protection locked="0"/>
    </xf>
    <xf numFmtId="0" fontId="40" fillId="17" borderId="107" xfId="7" applyFont="1" applyFill="1" applyBorder="1" applyAlignment="1" applyProtection="1">
      <alignment horizontal="center" vertical="center" textRotation="90" wrapText="1"/>
      <protection locked="0"/>
    </xf>
    <xf numFmtId="0" fontId="40" fillId="17" borderId="50" xfId="7" applyFont="1" applyFill="1" applyBorder="1" applyAlignment="1" applyProtection="1">
      <alignment horizontal="center" vertical="center" textRotation="90" wrapText="1"/>
      <protection locked="0"/>
    </xf>
    <xf numFmtId="0" fontId="40" fillId="17" borderId="8" xfId="7" applyFont="1" applyFill="1" applyBorder="1" applyAlignment="1" applyProtection="1">
      <alignment horizontal="center" vertical="center" wrapText="1"/>
      <protection locked="0"/>
    </xf>
    <xf numFmtId="0" fontId="40" fillId="17" borderId="70" xfId="7" applyFont="1" applyFill="1" applyBorder="1" applyAlignment="1" applyProtection="1">
      <alignment horizontal="center" vertical="center" wrapText="1"/>
      <protection locked="0"/>
    </xf>
    <xf numFmtId="0" fontId="40" fillId="17" borderId="8" xfId="7" applyFont="1" applyFill="1" applyBorder="1" applyAlignment="1" applyProtection="1">
      <alignment horizontal="center" vertical="center" textRotation="90" wrapText="1"/>
      <protection locked="0"/>
    </xf>
    <xf numFmtId="0" fontId="40" fillId="17" borderId="70" xfId="7" applyFont="1" applyFill="1" applyBorder="1" applyAlignment="1" applyProtection="1">
      <alignment horizontal="center" vertical="center" textRotation="90" wrapText="1"/>
      <protection locked="0"/>
    </xf>
    <xf numFmtId="0" fontId="40" fillId="17" borderId="1" xfId="7" applyFont="1" applyFill="1" applyBorder="1" applyAlignment="1" applyProtection="1">
      <alignment horizontal="center" vertical="center" textRotation="135" wrapText="1" readingOrder="2"/>
      <protection locked="0"/>
    </xf>
    <xf numFmtId="0" fontId="40" fillId="17" borderId="2" xfId="7" applyFont="1" applyFill="1" applyBorder="1" applyAlignment="1" applyProtection="1">
      <alignment horizontal="center" vertical="center" textRotation="135" wrapText="1" readingOrder="2"/>
      <protection locked="0"/>
    </xf>
    <xf numFmtId="0" fontId="40" fillId="17" borderId="65" xfId="7" applyFont="1" applyFill="1" applyBorder="1" applyAlignment="1" applyProtection="1">
      <alignment horizontal="center" vertical="center" textRotation="135" wrapText="1" readingOrder="2"/>
      <protection locked="0"/>
    </xf>
    <xf numFmtId="0" fontId="40" fillId="17" borderId="41" xfId="7" applyFont="1" applyFill="1" applyBorder="1" applyAlignment="1" applyProtection="1">
      <alignment horizontal="center" vertical="center" textRotation="135" wrapText="1" readingOrder="2"/>
      <protection locked="0"/>
    </xf>
    <xf numFmtId="0" fontId="40" fillId="17" borderId="101" xfId="7" applyFont="1" applyFill="1" applyBorder="1" applyAlignment="1" applyProtection="1">
      <alignment horizontal="center" vertical="center" textRotation="135" wrapText="1" readingOrder="2"/>
      <protection locked="0"/>
    </xf>
    <xf numFmtId="0" fontId="40" fillId="17" borderId="55" xfId="7" applyFont="1" applyFill="1" applyBorder="1" applyAlignment="1" applyProtection="1">
      <alignment horizontal="center" vertical="center" textRotation="135" wrapText="1" readingOrder="2"/>
      <protection locked="0"/>
    </xf>
    <xf numFmtId="0" fontId="100" fillId="32" borderId="111" xfId="9" applyFont="1" applyFill="1" applyBorder="1" applyAlignment="1" applyProtection="1">
      <alignment horizontal="center" vertical="center" textRotation="90" wrapText="1"/>
      <protection locked="0"/>
    </xf>
    <xf numFmtId="0" fontId="100" fillId="32" borderId="107" xfId="9" applyFont="1" applyFill="1" applyBorder="1" applyAlignment="1" applyProtection="1">
      <alignment horizontal="center" vertical="center" textRotation="90" wrapText="1"/>
      <protection locked="0"/>
    </xf>
    <xf numFmtId="0" fontId="100" fillId="32" borderId="89" xfId="9" applyFont="1" applyFill="1" applyBorder="1" applyAlignment="1" applyProtection="1">
      <alignment horizontal="center" vertical="center" textRotation="90" wrapText="1"/>
      <protection locked="0"/>
    </xf>
    <xf numFmtId="0" fontId="13" fillId="13" borderId="19" xfId="7" applyFont="1" applyFill="1" applyBorder="1" applyAlignment="1" applyProtection="1">
      <alignment horizontal="center" vertical="center" textRotation="90" wrapText="1"/>
      <protection locked="0"/>
    </xf>
    <xf numFmtId="0" fontId="13" fillId="13" borderId="28" xfId="7" applyFont="1" applyFill="1" applyBorder="1" applyAlignment="1" applyProtection="1">
      <alignment horizontal="center" vertical="center" textRotation="90" wrapText="1"/>
      <protection locked="0"/>
    </xf>
    <xf numFmtId="0" fontId="117" fillId="10" borderId="81" xfId="7" applyFont="1" applyFill="1" applyBorder="1" applyAlignment="1" applyProtection="1">
      <alignment horizontal="center" vertical="center" wrapText="1"/>
      <protection locked="0"/>
    </xf>
    <xf numFmtId="0" fontId="117" fillId="10" borderId="32" xfId="7" applyFont="1" applyFill="1" applyBorder="1" applyAlignment="1" applyProtection="1">
      <alignment horizontal="center" vertical="center" wrapText="1"/>
      <protection locked="0"/>
    </xf>
    <xf numFmtId="0" fontId="117" fillId="10" borderId="33" xfId="7" applyFont="1" applyFill="1" applyBorder="1" applyAlignment="1" applyProtection="1">
      <alignment horizontal="center" vertical="center" wrapText="1"/>
      <protection locked="0"/>
    </xf>
    <xf numFmtId="0" fontId="119" fillId="0" borderId="107" xfId="7" applyFont="1" applyBorder="1" applyAlignment="1" applyProtection="1">
      <alignment horizontal="center" vertical="center"/>
      <protection locked="0"/>
    </xf>
    <xf numFmtId="0" fontId="119" fillId="0" borderId="0" xfId="7" applyFont="1" applyAlignment="1" applyProtection="1">
      <alignment horizontal="center" vertical="center"/>
      <protection locked="0"/>
    </xf>
    <xf numFmtId="0" fontId="40" fillId="17" borderId="47" xfId="7" applyFont="1" applyFill="1" applyBorder="1" applyAlignment="1" applyProtection="1">
      <alignment horizontal="center" vertical="center" wrapText="1"/>
      <protection locked="0"/>
    </xf>
    <xf numFmtId="0" fontId="40" fillId="17" borderId="48" xfId="7" applyFont="1" applyFill="1" applyBorder="1" applyAlignment="1" applyProtection="1">
      <alignment horizontal="center" vertical="center" wrapText="1"/>
      <protection locked="0"/>
    </xf>
    <xf numFmtId="0" fontId="40" fillId="17" borderId="19" xfId="7" applyFont="1" applyFill="1" applyBorder="1" applyAlignment="1" applyProtection="1">
      <alignment horizontal="center" vertical="center" wrapText="1"/>
      <protection locked="0"/>
    </xf>
    <xf numFmtId="0" fontId="401" fillId="23" borderId="21" xfId="7" applyFont="1" applyFill="1" applyBorder="1" applyAlignment="1" applyProtection="1">
      <alignment horizontal="center" vertical="center" wrapText="1" readingOrder="2"/>
      <protection locked="0"/>
    </xf>
    <xf numFmtId="0" fontId="401" fillId="23" borderId="48" xfId="7" applyFont="1" applyFill="1" applyBorder="1" applyAlignment="1" applyProtection="1">
      <alignment horizontal="center" vertical="center" wrapText="1" readingOrder="2"/>
      <protection locked="0"/>
    </xf>
    <xf numFmtId="0" fontId="401" fillId="23" borderId="19" xfId="7" applyFont="1" applyFill="1" applyBorder="1" applyAlignment="1" applyProtection="1">
      <alignment horizontal="center" vertical="center" wrapText="1" readingOrder="2"/>
      <protection locked="0"/>
    </xf>
    <xf numFmtId="0" fontId="401" fillId="23" borderId="113" xfId="7" applyFont="1" applyFill="1" applyBorder="1" applyAlignment="1" applyProtection="1">
      <alignment horizontal="center" vertical="center" wrapText="1" readingOrder="2"/>
      <protection locked="0"/>
    </xf>
    <xf numFmtId="0" fontId="401" fillId="23" borderId="47" xfId="7" applyFont="1" applyFill="1" applyBorder="1" applyAlignment="1" applyProtection="1">
      <alignment horizontal="center" vertical="center" wrapText="1" readingOrder="2"/>
      <protection locked="0"/>
    </xf>
    <xf numFmtId="0" fontId="42" fillId="36" borderId="72" xfId="7" applyFont="1" applyFill="1" applyBorder="1" applyAlignment="1" applyProtection="1">
      <alignment horizontal="center" vertical="center" textRotation="90" wrapText="1" readingOrder="2"/>
      <protection locked="0"/>
    </xf>
    <xf numFmtId="0" fontId="42" fillId="36" borderId="107" xfId="7" applyFont="1" applyFill="1" applyBorder="1" applyAlignment="1" applyProtection="1">
      <alignment horizontal="center" vertical="center" textRotation="90" wrapText="1" readingOrder="2"/>
      <protection locked="0"/>
    </xf>
    <xf numFmtId="0" fontId="42" fillId="36" borderId="29" xfId="7" applyFont="1" applyFill="1" applyBorder="1" applyAlignment="1" applyProtection="1">
      <alignment horizontal="center" vertical="center" wrapText="1" readingOrder="2"/>
      <protection locked="0"/>
    </xf>
    <xf numFmtId="0" fontId="42" fillId="36" borderId="39" xfId="7" applyFont="1" applyFill="1" applyBorder="1" applyAlignment="1" applyProtection="1">
      <alignment horizontal="center" vertical="center" wrapText="1" readingOrder="2"/>
      <protection locked="0"/>
    </xf>
    <xf numFmtId="0" fontId="42" fillId="41" borderId="40" xfId="7" applyFont="1" applyFill="1" applyBorder="1" applyAlignment="1" applyProtection="1">
      <alignment horizontal="center" vertical="center" textRotation="90" wrapText="1" readingOrder="2"/>
      <protection locked="0"/>
    </xf>
    <xf numFmtId="0" fontId="42" fillId="41" borderId="3" xfId="7" applyFont="1" applyFill="1" applyBorder="1" applyAlignment="1" applyProtection="1">
      <alignment horizontal="center" vertical="center" textRotation="90" wrapText="1" readingOrder="2"/>
      <protection locked="0"/>
    </xf>
    <xf numFmtId="0" fontId="42" fillId="41" borderId="41" xfId="7" applyFont="1" applyFill="1" applyBorder="1" applyAlignment="1" applyProtection="1">
      <alignment horizontal="center" vertical="center" textRotation="90" wrapText="1" readingOrder="2"/>
      <protection locked="0"/>
    </xf>
    <xf numFmtId="0" fontId="42" fillId="41" borderId="1" xfId="7" applyFont="1" applyFill="1" applyBorder="1" applyAlignment="1" applyProtection="1">
      <alignment horizontal="center" vertical="center" textRotation="90" wrapText="1" readingOrder="2"/>
      <protection locked="0"/>
    </xf>
    <xf numFmtId="0" fontId="42" fillId="22" borderId="72" xfId="7" applyFont="1" applyFill="1" applyBorder="1" applyAlignment="1" applyProtection="1">
      <alignment horizontal="center" vertical="center" textRotation="90" wrapText="1" readingOrder="2"/>
      <protection locked="0"/>
    </xf>
    <xf numFmtId="0" fontId="42" fillId="22" borderId="107" xfId="7" applyFont="1" applyFill="1" applyBorder="1" applyAlignment="1" applyProtection="1">
      <alignment horizontal="center" vertical="center" textRotation="90" wrapText="1" readingOrder="2"/>
      <protection locked="0"/>
    </xf>
    <xf numFmtId="0" fontId="42" fillId="22" borderId="29" xfId="7" applyFont="1" applyFill="1" applyBorder="1" applyAlignment="1" applyProtection="1">
      <alignment horizontal="center" vertical="center" wrapText="1" readingOrder="2"/>
      <protection locked="0"/>
    </xf>
    <xf numFmtId="0" fontId="42" fillId="22" borderId="39" xfId="7" applyFont="1" applyFill="1" applyBorder="1" applyAlignment="1" applyProtection="1">
      <alignment horizontal="center" vertical="center" wrapText="1" readingOrder="2"/>
      <protection locked="0"/>
    </xf>
    <xf numFmtId="0" fontId="42" fillId="22" borderId="28" xfId="7" applyFont="1" applyFill="1" applyBorder="1" applyAlignment="1" applyProtection="1">
      <alignment horizontal="center" vertical="center" wrapText="1" readingOrder="2"/>
      <protection locked="0"/>
    </xf>
    <xf numFmtId="0" fontId="42" fillId="51" borderId="72" xfId="7" applyFont="1" applyFill="1" applyBorder="1" applyAlignment="1" applyProtection="1">
      <alignment horizontal="center" vertical="center" textRotation="90" wrapText="1" readingOrder="2"/>
      <protection locked="0"/>
    </xf>
    <xf numFmtId="0" fontId="42" fillId="51" borderId="107" xfId="7" applyFont="1" applyFill="1" applyBorder="1" applyAlignment="1" applyProtection="1">
      <alignment horizontal="center" vertical="center" textRotation="90" wrapText="1" readingOrder="2"/>
      <protection locked="0"/>
    </xf>
    <xf numFmtId="0" fontId="42" fillId="51" borderId="29" xfId="7" applyFont="1" applyFill="1" applyBorder="1" applyAlignment="1" applyProtection="1">
      <alignment horizontal="center" vertical="center" wrapText="1" readingOrder="2"/>
      <protection locked="0"/>
    </xf>
    <xf numFmtId="0" fontId="42" fillId="51" borderId="28" xfId="7" applyFont="1" applyFill="1" applyBorder="1" applyAlignment="1" applyProtection="1">
      <alignment horizontal="center" vertical="center" wrapText="1" readingOrder="2"/>
      <protection locked="0"/>
    </xf>
    <xf numFmtId="0" fontId="74" fillId="0" borderId="296" xfId="2" applyFont="1" applyFill="1" applyBorder="1" applyAlignment="1" applyProtection="1">
      <alignment horizontal="center" vertical="center" textRotation="90" wrapText="1" readingOrder="2"/>
      <protection locked="0"/>
    </xf>
    <xf numFmtId="0" fontId="74" fillId="0" borderId="247" xfId="2" applyFont="1" applyFill="1" applyBorder="1" applyAlignment="1" applyProtection="1">
      <alignment horizontal="center" vertical="center" textRotation="90" wrapText="1" readingOrder="2"/>
      <protection locked="0"/>
    </xf>
    <xf numFmtId="0" fontId="74" fillId="23" borderId="93" xfId="2" applyFont="1" applyFill="1" applyBorder="1" applyAlignment="1" applyProtection="1">
      <alignment horizontal="center" vertical="center" textRotation="90" wrapText="1" readingOrder="2"/>
      <protection locked="0"/>
    </xf>
    <xf numFmtId="0" fontId="74" fillId="23" borderId="102" xfId="2" applyFont="1" applyFill="1" applyBorder="1" applyAlignment="1" applyProtection="1">
      <alignment horizontal="center" vertical="center" textRotation="90" wrapText="1" readingOrder="2"/>
      <protection locked="0"/>
    </xf>
    <xf numFmtId="0" fontId="74" fillId="0" borderId="95" xfId="2" applyFont="1" applyFill="1" applyBorder="1" applyAlignment="1" applyProtection="1">
      <alignment horizontal="center" vertical="center" textRotation="90" wrapText="1" readingOrder="2"/>
      <protection locked="0"/>
    </xf>
    <xf numFmtId="0" fontId="74" fillId="0" borderId="92" xfId="2" applyFont="1" applyFill="1" applyBorder="1" applyAlignment="1" applyProtection="1">
      <alignment horizontal="center" vertical="center" textRotation="90" wrapText="1" readingOrder="2"/>
      <protection locked="0"/>
    </xf>
    <xf numFmtId="0" fontId="74" fillId="23" borderId="133" xfId="2" applyFont="1" applyFill="1" applyBorder="1" applyAlignment="1" applyProtection="1">
      <alignment horizontal="center" vertical="center" textRotation="90" wrapText="1" readingOrder="2"/>
      <protection locked="0"/>
    </xf>
    <xf numFmtId="0" fontId="74" fillId="23" borderId="144" xfId="2" applyFont="1" applyFill="1" applyBorder="1" applyAlignment="1" applyProtection="1">
      <alignment horizontal="center" vertical="center" textRotation="90" wrapText="1" readingOrder="2"/>
      <protection locked="0"/>
    </xf>
    <xf numFmtId="0" fontId="42" fillId="41" borderId="20" xfId="7" applyFont="1" applyFill="1" applyBorder="1" applyAlignment="1" applyProtection="1">
      <alignment horizontal="center" vertical="center" wrapText="1" readingOrder="2"/>
      <protection locked="0"/>
    </xf>
    <xf numFmtId="0" fontId="42" fillId="41" borderId="0" xfId="7" applyFont="1" applyFill="1" applyAlignment="1" applyProtection="1">
      <alignment horizontal="center" vertical="center" wrapText="1" readingOrder="2"/>
      <protection locked="0"/>
    </xf>
    <xf numFmtId="0" fontId="42" fillId="41" borderId="42" xfId="7" applyFont="1" applyFill="1" applyBorder="1" applyAlignment="1" applyProtection="1">
      <alignment horizontal="center" vertical="center" wrapText="1" readingOrder="2"/>
      <protection locked="0"/>
    </xf>
    <xf numFmtId="0" fontId="401" fillId="23" borderId="72" xfId="7" applyFont="1" applyFill="1" applyBorder="1" applyAlignment="1" applyProtection="1">
      <alignment horizontal="center" vertical="center" wrapText="1" readingOrder="2"/>
      <protection locked="0"/>
    </xf>
    <xf numFmtId="0" fontId="401" fillId="23" borderId="20" xfId="7" applyFont="1" applyFill="1" applyBorder="1" applyAlignment="1" applyProtection="1">
      <alignment horizontal="center" vertical="center" wrapText="1" readingOrder="2"/>
      <protection locked="0"/>
    </xf>
    <xf numFmtId="0" fontId="401" fillId="23" borderId="24" xfId="7" applyFont="1" applyFill="1" applyBorder="1" applyAlignment="1" applyProtection="1">
      <alignment horizontal="center" vertical="center" wrapText="1" readingOrder="2"/>
      <protection locked="0"/>
    </xf>
    <xf numFmtId="0" fontId="401" fillId="23" borderId="107" xfId="7" applyFont="1" applyFill="1" applyBorder="1" applyAlignment="1" applyProtection="1">
      <alignment horizontal="center" vertical="center" wrapText="1" readingOrder="2"/>
      <protection locked="0"/>
    </xf>
    <xf numFmtId="0" fontId="401" fillId="23" borderId="0" xfId="7" applyFont="1" applyFill="1" applyAlignment="1" applyProtection="1">
      <alignment horizontal="center" vertical="center" wrapText="1" readingOrder="2"/>
      <protection locked="0"/>
    </xf>
    <xf numFmtId="0" fontId="401" fillId="23" borderId="112" xfId="7" applyFont="1" applyFill="1" applyBorder="1" applyAlignment="1" applyProtection="1">
      <alignment horizontal="center" vertical="center" wrapText="1" readingOrder="2"/>
      <protection locked="0"/>
    </xf>
    <xf numFmtId="0" fontId="74" fillId="23" borderId="134" xfId="2" applyFont="1" applyFill="1" applyBorder="1" applyAlignment="1" applyProtection="1">
      <alignment horizontal="center" vertical="center" textRotation="90" wrapText="1" readingOrder="2"/>
      <protection locked="0"/>
    </xf>
    <xf numFmtId="0" fontId="74" fillId="23" borderId="145" xfId="2" applyFont="1" applyFill="1" applyBorder="1" applyAlignment="1" applyProtection="1">
      <alignment horizontal="center" vertical="center" textRotation="90" wrapText="1" readingOrder="2"/>
      <protection locked="0"/>
    </xf>
    <xf numFmtId="0" fontId="42" fillId="0" borderId="111" xfId="7" applyFont="1" applyBorder="1" applyAlignment="1" applyProtection="1">
      <alignment horizontal="center" vertical="center" textRotation="90" wrapText="1"/>
      <protection locked="0"/>
    </xf>
    <xf numFmtId="0" fontId="42" fillId="0" borderId="89" xfId="7" applyFont="1" applyBorder="1" applyAlignment="1" applyProtection="1">
      <alignment horizontal="center" vertical="center" textRotation="90" wrapText="1"/>
      <protection locked="0"/>
    </xf>
    <xf numFmtId="0" fontId="42" fillId="13" borderId="48" xfId="7" applyFont="1" applyFill="1" applyBorder="1" applyAlignment="1" applyProtection="1">
      <alignment horizontal="center" vertical="center" textRotation="90" wrapText="1"/>
      <protection locked="0"/>
    </xf>
    <xf numFmtId="0" fontId="42" fillId="13" borderId="39" xfId="7" applyFont="1" applyFill="1" applyBorder="1" applyAlignment="1" applyProtection="1">
      <alignment horizontal="center" vertical="center" textRotation="90" wrapText="1"/>
      <protection locked="0"/>
    </xf>
    <xf numFmtId="0" fontId="74" fillId="23" borderId="18" xfId="2" applyFont="1" applyFill="1" applyBorder="1" applyAlignment="1" applyProtection="1">
      <alignment horizontal="center" vertical="center" textRotation="90" wrapText="1" readingOrder="2"/>
      <protection locked="0"/>
    </xf>
    <xf numFmtId="0" fontId="74" fillId="23" borderId="37" xfId="2" applyFont="1" applyFill="1" applyBorder="1" applyAlignment="1" applyProtection="1">
      <alignment horizontal="center" vertical="center" textRotation="90" wrapText="1" readingOrder="2"/>
      <protection locked="0"/>
    </xf>
    <xf numFmtId="0" fontId="74" fillId="23" borderId="22" xfId="2" applyFont="1" applyFill="1" applyBorder="1" applyAlignment="1" applyProtection="1">
      <alignment horizontal="center" vertical="center" textRotation="90" wrapText="1" readingOrder="2"/>
      <protection locked="0"/>
    </xf>
    <xf numFmtId="0" fontId="74" fillId="23" borderId="3" xfId="2" applyFont="1" applyFill="1" applyBorder="1" applyAlignment="1" applyProtection="1">
      <alignment horizontal="center" vertical="center" textRotation="90" wrapText="1" readingOrder="2"/>
      <protection locked="0"/>
    </xf>
    <xf numFmtId="0" fontId="74" fillId="23" borderId="23" xfId="2" applyFont="1" applyFill="1" applyBorder="1" applyAlignment="1" applyProtection="1">
      <alignment horizontal="center" vertical="center" textRotation="90" wrapText="1" readingOrder="2"/>
      <protection locked="0"/>
    </xf>
    <xf numFmtId="0" fontId="74" fillId="23" borderId="38" xfId="2" applyFont="1" applyFill="1" applyBorder="1" applyAlignment="1" applyProtection="1">
      <alignment horizontal="center" vertical="center" textRotation="90" wrapText="1" readingOrder="2"/>
      <protection locked="0"/>
    </xf>
    <xf numFmtId="0" fontId="74" fillId="23" borderId="132" xfId="2" applyFont="1" applyFill="1" applyBorder="1" applyAlignment="1" applyProtection="1">
      <alignment horizontal="center" vertical="center" textRotation="90" wrapText="1" readingOrder="2"/>
      <protection locked="0"/>
    </xf>
    <xf numFmtId="0" fontId="74" fillId="23" borderId="141" xfId="2" applyFont="1" applyFill="1" applyBorder="1" applyAlignment="1" applyProtection="1">
      <alignment horizontal="center" vertical="center" textRotation="90" wrapText="1" readingOrder="2"/>
      <protection locked="0"/>
    </xf>
    <xf numFmtId="0" fontId="74" fillId="23" borderId="119" xfId="2" applyFont="1" applyFill="1" applyBorder="1" applyAlignment="1" applyProtection="1">
      <alignment horizontal="center" vertical="center" textRotation="90" wrapText="1" readingOrder="2"/>
      <protection locked="0"/>
    </xf>
    <xf numFmtId="0" fontId="74" fillId="23" borderId="142" xfId="2" applyFont="1" applyFill="1" applyBorder="1" applyAlignment="1" applyProtection="1">
      <alignment horizontal="center" vertical="center" textRotation="90" wrapText="1" readingOrder="2"/>
      <protection locked="0"/>
    </xf>
    <xf numFmtId="0" fontId="74" fillId="23" borderId="118" xfId="2" applyFont="1" applyFill="1" applyBorder="1" applyAlignment="1" applyProtection="1">
      <alignment horizontal="center" vertical="center" textRotation="90" wrapText="1" readingOrder="2"/>
      <protection locked="0"/>
    </xf>
    <xf numFmtId="0" fontId="74" fillId="23" borderId="143" xfId="2" applyFont="1" applyFill="1" applyBorder="1" applyAlignment="1" applyProtection="1">
      <alignment horizontal="center" vertical="center" textRotation="90" wrapText="1" readingOrder="2"/>
      <protection locked="0"/>
    </xf>
    <xf numFmtId="0" fontId="74" fillId="23" borderId="139" xfId="2" applyFont="1" applyFill="1" applyBorder="1" applyAlignment="1" applyProtection="1">
      <alignment horizontal="center" vertical="center" textRotation="90" wrapText="1" readingOrder="2"/>
      <protection locked="0"/>
    </xf>
    <xf numFmtId="0" fontId="74" fillId="23" borderId="140" xfId="2" applyFont="1" applyFill="1" applyBorder="1" applyAlignment="1" applyProtection="1">
      <alignment horizontal="center" vertical="center" textRotation="90" wrapText="1" readingOrder="2"/>
      <protection locked="0"/>
    </xf>
    <xf numFmtId="0" fontId="42" fillId="0" borderId="111" xfId="7" applyFont="1" applyBorder="1" applyAlignment="1" applyProtection="1">
      <alignment horizontal="center" vertical="center" textRotation="90" wrapText="1" readingOrder="2"/>
      <protection locked="0"/>
    </xf>
    <xf numFmtId="0" fontId="90" fillId="17" borderId="18" xfId="7" applyFont="1" applyFill="1" applyBorder="1" applyAlignment="1" applyProtection="1">
      <alignment horizontal="center" vertical="center" readingOrder="2"/>
      <protection locked="0"/>
    </xf>
    <xf numFmtId="0" fontId="90" fillId="17" borderId="22" xfId="7" applyFont="1" applyFill="1" applyBorder="1" applyAlignment="1" applyProtection="1">
      <alignment horizontal="center" vertical="center" readingOrder="2"/>
      <protection locked="0"/>
    </xf>
    <xf numFmtId="0" fontId="90" fillId="17" borderId="96" xfId="7" applyFont="1" applyFill="1" applyBorder="1" applyAlignment="1" applyProtection="1">
      <alignment horizontal="center" vertical="center" readingOrder="2"/>
      <protection locked="0"/>
    </xf>
    <xf numFmtId="0" fontId="90" fillId="17" borderId="18" xfId="7" applyFont="1" applyFill="1" applyBorder="1" applyAlignment="1" applyProtection="1">
      <alignment horizontal="center" vertical="center" textRotation="90" wrapText="1" readingOrder="2"/>
      <protection locked="0"/>
    </xf>
    <xf numFmtId="0" fontId="90" fillId="17" borderId="27" xfId="7" applyFont="1" applyFill="1" applyBorder="1" applyAlignment="1" applyProtection="1">
      <alignment horizontal="center" vertical="center" textRotation="90" wrapText="1" readingOrder="2"/>
      <protection locked="0"/>
    </xf>
    <xf numFmtId="0" fontId="90" fillId="17" borderId="69" xfId="7" applyFont="1" applyFill="1" applyBorder="1" applyAlignment="1" applyProtection="1">
      <alignment horizontal="center" vertical="center" textRotation="90" wrapText="1" readingOrder="2"/>
      <protection locked="0"/>
    </xf>
    <xf numFmtId="0" fontId="40" fillId="17" borderId="22" xfId="7" applyFont="1" applyFill="1" applyBorder="1" applyAlignment="1" applyProtection="1">
      <alignment horizontal="center" vertical="center" wrapText="1" readingOrder="2"/>
      <protection locked="0"/>
    </xf>
    <xf numFmtId="0" fontId="40" fillId="17" borderId="23" xfId="7" applyFont="1" applyFill="1" applyBorder="1" applyAlignment="1" applyProtection="1">
      <alignment horizontal="center" vertical="center" wrapText="1" readingOrder="2"/>
      <protection locked="0"/>
    </xf>
    <xf numFmtId="0" fontId="40" fillId="17" borderId="8" xfId="7" applyFont="1" applyFill="1" applyBorder="1" applyAlignment="1" applyProtection="1">
      <alignment horizontal="center" vertical="center" wrapText="1" readingOrder="2"/>
      <protection locked="0"/>
    </xf>
    <xf numFmtId="0" fontId="40" fillId="17" borderId="30" xfId="7" applyFont="1" applyFill="1" applyBorder="1" applyAlignment="1" applyProtection="1">
      <alignment horizontal="center" vertical="center" wrapText="1" readingOrder="2"/>
      <protection locked="0"/>
    </xf>
    <xf numFmtId="0" fontId="90" fillId="17" borderId="79" xfId="7" applyFont="1" applyFill="1" applyBorder="1" applyAlignment="1" applyProtection="1">
      <alignment horizontal="center" vertical="center" textRotation="90" readingOrder="2"/>
      <protection locked="0"/>
    </xf>
    <xf numFmtId="0" fontId="90" fillId="17" borderId="111" xfId="7" applyFont="1" applyFill="1" applyBorder="1" applyAlignment="1" applyProtection="1">
      <alignment horizontal="center" vertical="center" textRotation="90" readingOrder="2"/>
      <protection locked="0"/>
    </xf>
    <xf numFmtId="0" fontId="90" fillId="17" borderId="107" xfId="7" applyFont="1" applyFill="1" applyBorder="1" applyAlignment="1" applyProtection="1">
      <alignment horizontal="center" vertical="center" textRotation="90" readingOrder="2"/>
      <protection locked="0"/>
    </xf>
    <xf numFmtId="0" fontId="90" fillId="17" borderId="50" xfId="7" applyFont="1" applyFill="1" applyBorder="1" applyAlignment="1" applyProtection="1">
      <alignment horizontal="center" vertical="center" textRotation="90" readingOrder="2"/>
      <protection locked="0"/>
    </xf>
    <xf numFmtId="0" fontId="40" fillId="17" borderId="72" xfId="7" applyFont="1" applyFill="1" applyBorder="1" applyAlignment="1" applyProtection="1">
      <alignment horizontal="center" vertical="center" wrapText="1" readingOrder="2"/>
      <protection locked="0"/>
    </xf>
    <xf numFmtId="0" fontId="40" fillId="17" borderId="20" xfId="7" applyFont="1" applyFill="1" applyBorder="1" applyAlignment="1" applyProtection="1">
      <alignment horizontal="center" vertical="center" wrapText="1" readingOrder="2"/>
      <protection locked="0"/>
    </xf>
    <xf numFmtId="0" fontId="40" fillId="17" borderId="50" xfId="7" applyFont="1" applyFill="1" applyBorder="1" applyAlignment="1" applyProtection="1">
      <alignment horizontal="center" vertical="center" wrapText="1" readingOrder="2"/>
      <protection locked="0"/>
    </xf>
    <xf numFmtId="0" fontId="40" fillId="17" borderId="42" xfId="7" applyFont="1" applyFill="1" applyBorder="1" applyAlignment="1" applyProtection="1">
      <alignment horizontal="center" vertical="center" wrapText="1" readingOrder="2"/>
      <protection locked="0"/>
    </xf>
    <xf numFmtId="0" fontId="40" fillId="17" borderId="0" xfId="7" applyFont="1" applyFill="1" applyAlignment="1" applyProtection="1">
      <alignment horizontal="center" vertical="center" wrapText="1" readingOrder="2"/>
      <protection locked="0"/>
    </xf>
    <xf numFmtId="0" fontId="90" fillId="17" borderId="8" xfId="7" applyFont="1" applyFill="1" applyBorder="1" applyAlignment="1" applyProtection="1">
      <alignment horizontal="center" vertical="center" textRotation="90" wrapText="1" readingOrder="2"/>
      <protection locked="0"/>
    </xf>
    <xf numFmtId="0" fontId="90" fillId="17" borderId="70" xfId="7" applyFont="1" applyFill="1" applyBorder="1" applyAlignment="1" applyProtection="1">
      <alignment horizontal="center" vertical="center" textRotation="90" wrapText="1" readingOrder="2"/>
      <protection locked="0"/>
    </xf>
    <xf numFmtId="0" fontId="88" fillId="17" borderId="54" xfId="7" applyFont="1" applyFill="1" applyBorder="1" applyAlignment="1" applyProtection="1">
      <alignment horizontal="center" vertical="center" readingOrder="2"/>
      <protection locked="0"/>
    </xf>
    <xf numFmtId="0" fontId="88" fillId="17" borderId="39" xfId="7" applyFont="1" applyFill="1" applyBorder="1" applyAlignment="1" applyProtection="1">
      <alignment horizontal="center" vertical="center" readingOrder="2"/>
      <protection locked="0"/>
    </xf>
    <xf numFmtId="0" fontId="88" fillId="17" borderId="28" xfId="7" applyFont="1" applyFill="1" applyBorder="1" applyAlignment="1" applyProtection="1">
      <alignment horizontal="center" vertical="center" readingOrder="2"/>
      <protection locked="0"/>
    </xf>
    <xf numFmtId="0" fontId="88" fillId="17" borderId="114" xfId="7" applyFont="1" applyFill="1" applyBorder="1" applyAlignment="1" applyProtection="1">
      <alignment horizontal="center" vertical="center" readingOrder="2"/>
      <protection locked="0"/>
    </xf>
    <xf numFmtId="0" fontId="90" fillId="17" borderId="3" xfId="7" applyFont="1" applyFill="1" applyBorder="1" applyAlignment="1" applyProtection="1">
      <alignment horizontal="center" vertical="center" textRotation="90" wrapText="1" readingOrder="2"/>
      <protection locked="0"/>
    </xf>
    <xf numFmtId="0" fontId="90" fillId="17" borderId="95" xfId="7" applyFont="1" applyFill="1" applyBorder="1" applyAlignment="1" applyProtection="1">
      <alignment horizontal="center" vertical="center" textRotation="90" wrapText="1" readingOrder="2"/>
      <protection locked="0"/>
    </xf>
    <xf numFmtId="0" fontId="90" fillId="17" borderId="92" xfId="7" applyFont="1" applyFill="1" applyBorder="1" applyAlignment="1" applyProtection="1">
      <alignment horizontal="center" vertical="center" textRotation="90" wrapText="1" readingOrder="2"/>
      <protection locked="0"/>
    </xf>
    <xf numFmtId="0" fontId="40" fillId="17" borderId="22" xfId="7" applyFont="1" applyFill="1" applyBorder="1" applyAlignment="1" applyProtection="1">
      <alignment horizontal="center" vertical="center" readingOrder="2"/>
      <protection locked="0"/>
    </xf>
    <xf numFmtId="0" fontId="40" fillId="17" borderId="96" xfId="7" applyFont="1" applyFill="1" applyBorder="1" applyAlignment="1" applyProtection="1">
      <alignment horizontal="center" vertical="center" readingOrder="2"/>
      <protection locked="0"/>
    </xf>
    <xf numFmtId="0" fontId="90" fillId="17" borderId="96" xfId="7" applyFont="1" applyFill="1" applyBorder="1" applyAlignment="1" applyProtection="1">
      <alignment horizontal="center" vertical="center" textRotation="90" wrapText="1" readingOrder="2"/>
      <protection locked="0"/>
    </xf>
    <xf numFmtId="0" fontId="90" fillId="17" borderId="36" xfId="7" applyFont="1" applyFill="1" applyBorder="1" applyAlignment="1" applyProtection="1">
      <alignment horizontal="center" vertical="center" textRotation="90" wrapText="1" readingOrder="2"/>
      <protection locked="0"/>
    </xf>
    <xf numFmtId="0" fontId="90" fillId="17" borderId="22" xfId="7" applyFont="1" applyFill="1" applyBorder="1" applyAlignment="1" applyProtection="1">
      <alignment horizontal="center" vertical="center" wrapText="1" readingOrder="2"/>
      <protection locked="0"/>
    </xf>
    <xf numFmtId="0" fontId="90" fillId="17" borderId="23" xfId="7" applyFont="1" applyFill="1" applyBorder="1" applyAlignment="1" applyProtection="1">
      <alignment horizontal="center" vertical="center" wrapText="1" readingOrder="2"/>
      <protection locked="0"/>
    </xf>
    <xf numFmtId="0" fontId="12" fillId="17" borderId="18" xfId="2" applyFont="1" applyFill="1" applyBorder="1" applyAlignment="1" applyProtection="1">
      <alignment horizontal="center" vertical="center" textRotation="90" readingOrder="2"/>
      <protection locked="0"/>
    </xf>
    <xf numFmtId="0" fontId="12" fillId="17" borderId="69" xfId="2" applyFont="1" applyFill="1" applyBorder="1" applyAlignment="1" applyProtection="1">
      <alignment horizontal="center" vertical="center" textRotation="90" readingOrder="2"/>
      <protection locked="0"/>
    </xf>
    <xf numFmtId="0" fontId="90" fillId="17" borderId="96" xfId="7" applyFont="1" applyFill="1" applyBorder="1" applyAlignment="1" applyProtection="1">
      <alignment horizontal="center" vertical="center" wrapText="1" readingOrder="2"/>
      <protection locked="0"/>
    </xf>
    <xf numFmtId="0" fontId="42" fillId="10" borderId="81" xfId="7" applyFont="1" applyFill="1" applyBorder="1" applyAlignment="1" applyProtection="1">
      <alignment horizontal="center" vertical="center" wrapText="1"/>
      <protection locked="0"/>
    </xf>
    <xf numFmtId="0" fontId="42" fillId="10" borderId="32" xfId="7" applyFont="1" applyFill="1" applyBorder="1" applyAlignment="1" applyProtection="1">
      <alignment horizontal="center" vertical="center" wrapText="1"/>
      <protection locked="0"/>
    </xf>
    <xf numFmtId="0" fontId="42" fillId="10" borderId="33" xfId="7" applyFont="1" applyFill="1" applyBorder="1" applyAlignment="1" applyProtection="1">
      <alignment horizontal="center" vertical="center" wrapText="1"/>
      <protection locked="0"/>
    </xf>
    <xf numFmtId="0" fontId="15" fillId="0" borderId="79" xfId="7" applyFont="1" applyBorder="1" applyAlignment="1" applyProtection="1">
      <alignment horizontal="center" vertical="center" textRotation="90" wrapText="1"/>
      <protection locked="0"/>
    </xf>
    <xf numFmtId="0" fontId="15" fillId="0" borderId="111" xfId="7" applyFont="1" applyBorder="1" applyAlignment="1" applyProtection="1">
      <alignment horizontal="center" vertical="center" textRotation="90" wrapText="1"/>
      <protection locked="0"/>
    </xf>
    <xf numFmtId="0" fontId="15" fillId="13" borderId="48" xfId="7" applyFont="1" applyFill="1" applyBorder="1" applyAlignment="1" applyProtection="1">
      <alignment horizontal="center" vertical="center" textRotation="90" wrapText="1"/>
      <protection locked="0"/>
    </xf>
    <xf numFmtId="0" fontId="15" fillId="13" borderId="39" xfId="7" applyFont="1" applyFill="1" applyBorder="1" applyAlignment="1" applyProtection="1">
      <alignment horizontal="center" vertical="center" textRotation="90" wrapText="1"/>
      <protection locked="0"/>
    </xf>
    <xf numFmtId="0" fontId="142" fillId="17" borderId="118" xfId="2" applyFont="1" applyFill="1" applyBorder="1" applyAlignment="1" applyProtection="1">
      <alignment horizontal="center" vertical="center" textRotation="90" readingOrder="2"/>
      <protection locked="0"/>
    </xf>
    <xf numFmtId="0" fontId="142" fillId="17" borderId="120" xfId="2" applyFont="1" applyFill="1" applyBorder="1" applyAlignment="1" applyProtection="1">
      <alignment horizontal="center" vertical="center" textRotation="90" readingOrder="2"/>
      <protection locked="0"/>
    </xf>
    <xf numFmtId="0" fontId="141" fillId="17" borderId="118" xfId="2" applyFont="1" applyFill="1" applyBorder="1" applyAlignment="1" applyProtection="1">
      <alignment horizontal="center" vertical="center" textRotation="90" readingOrder="2"/>
      <protection locked="0"/>
    </xf>
    <xf numFmtId="0" fontId="141" fillId="17" borderId="120" xfId="2" applyFont="1" applyFill="1" applyBorder="1" applyAlignment="1" applyProtection="1">
      <alignment horizontal="center" vertical="center" textRotation="90" readingOrder="2"/>
      <protection locked="0"/>
    </xf>
    <xf numFmtId="0" fontId="40" fillId="17" borderId="96" xfId="7" applyFont="1" applyFill="1" applyBorder="1" applyAlignment="1" applyProtection="1">
      <alignment horizontal="center" vertical="center" wrapText="1" readingOrder="2"/>
      <protection locked="0"/>
    </xf>
    <xf numFmtId="0" fontId="42" fillId="0" borderId="2" xfId="7" applyFont="1" applyBorder="1" applyAlignment="1" applyProtection="1">
      <alignment horizontal="center" vertical="center" wrapText="1" readingOrder="2"/>
      <protection locked="0"/>
    </xf>
    <xf numFmtId="0" fontId="42" fillId="0" borderId="0" xfId="7" applyFont="1" applyAlignment="1" applyProtection="1">
      <alignment horizontal="center" vertical="center" wrapText="1" readingOrder="2"/>
      <protection locked="0"/>
    </xf>
    <xf numFmtId="0" fontId="433" fillId="0" borderId="81" xfId="7" applyFont="1" applyBorder="1" applyAlignment="1" applyProtection="1">
      <alignment horizontal="center" vertical="center"/>
      <protection locked="0"/>
    </xf>
    <xf numFmtId="0" fontId="433" fillId="0" borderId="32" xfId="7" applyFont="1" applyBorder="1" applyAlignment="1" applyProtection="1">
      <alignment horizontal="center" vertical="center"/>
      <protection locked="0"/>
    </xf>
    <xf numFmtId="0" fontId="433" fillId="0" borderId="33" xfId="7" applyFont="1" applyBorder="1" applyAlignment="1" applyProtection="1">
      <alignment horizontal="center" vertical="center"/>
      <protection locked="0"/>
    </xf>
    <xf numFmtId="0" fontId="417" fillId="0" borderId="81" xfId="7" applyFont="1" applyBorder="1" applyAlignment="1" applyProtection="1">
      <alignment horizontal="center" vertical="center"/>
      <protection locked="0"/>
    </xf>
    <xf numFmtId="0" fontId="417" fillId="0" borderId="32" xfId="7" applyFont="1" applyBorder="1" applyAlignment="1" applyProtection="1">
      <alignment horizontal="center" vertical="center"/>
      <protection locked="0"/>
    </xf>
    <xf numFmtId="0" fontId="417" fillId="0" borderId="33" xfId="7" applyFont="1" applyBorder="1" applyAlignment="1" applyProtection="1">
      <alignment horizontal="center" vertical="center"/>
      <protection locked="0"/>
    </xf>
    <xf numFmtId="0" fontId="42" fillId="8" borderId="72" xfId="7" applyFont="1" applyFill="1" applyBorder="1" applyAlignment="1" applyProtection="1">
      <alignment horizontal="center" vertical="center" textRotation="90" wrapText="1" readingOrder="2"/>
      <protection locked="0"/>
    </xf>
    <xf numFmtId="0" fontId="42" fillId="8" borderId="107" xfId="7" applyFont="1" applyFill="1" applyBorder="1" applyAlignment="1" applyProtection="1">
      <alignment horizontal="center" vertical="center" textRotation="90" wrapText="1" readingOrder="2"/>
      <protection locked="0"/>
    </xf>
    <xf numFmtId="0" fontId="42" fillId="8" borderId="29" xfId="7" applyFont="1" applyFill="1" applyBorder="1" applyAlignment="1" applyProtection="1">
      <alignment horizontal="center" vertical="center" wrapText="1" readingOrder="2"/>
      <protection locked="0"/>
    </xf>
    <xf numFmtId="0" fontId="42" fillId="8" borderId="28" xfId="7" applyFont="1" applyFill="1" applyBorder="1" applyAlignment="1" applyProtection="1">
      <alignment horizontal="center" vertical="center" wrapText="1" readingOrder="2"/>
      <protection locked="0"/>
    </xf>
    <xf numFmtId="0" fontId="42" fillId="27" borderId="72" xfId="7" applyFont="1" applyFill="1" applyBorder="1" applyAlignment="1" applyProtection="1">
      <alignment horizontal="center" vertical="center" textRotation="90" wrapText="1" readingOrder="2"/>
      <protection locked="0"/>
    </xf>
    <xf numFmtId="0" fontId="42" fillId="27" borderId="107" xfId="7" applyFont="1" applyFill="1" applyBorder="1" applyAlignment="1" applyProtection="1">
      <alignment horizontal="center" vertical="center" textRotation="90" wrapText="1" readingOrder="2"/>
      <protection locked="0"/>
    </xf>
    <xf numFmtId="0" fontId="42" fillId="27" borderId="29" xfId="7" applyFont="1" applyFill="1" applyBorder="1" applyAlignment="1" applyProtection="1">
      <alignment horizontal="center" vertical="center" wrapText="1" readingOrder="2"/>
      <protection locked="0"/>
    </xf>
    <xf numFmtId="0" fontId="42" fillId="27" borderId="28" xfId="7" applyFont="1" applyFill="1" applyBorder="1" applyAlignment="1" applyProtection="1">
      <alignment horizontal="center" vertical="center" wrapText="1" readingOrder="2"/>
      <protection locked="0"/>
    </xf>
    <xf numFmtId="0" fontId="42" fillId="0" borderId="8" xfId="7" applyFont="1" applyBorder="1" applyAlignment="1" applyProtection="1">
      <alignment horizontal="center" vertical="center" wrapText="1"/>
      <protection locked="0"/>
    </xf>
    <xf numFmtId="0" fontId="42" fillId="0" borderId="70" xfId="7" applyFont="1" applyBorder="1" applyAlignment="1" applyProtection="1">
      <alignment horizontal="center" vertical="center" wrapText="1"/>
      <protection locked="0"/>
    </xf>
    <xf numFmtId="0" fontId="42" fillId="0" borderId="8" xfId="7" applyFont="1" applyBorder="1" applyAlignment="1" applyProtection="1">
      <alignment horizontal="center" vertical="center" textRotation="90" wrapText="1"/>
      <protection locked="0"/>
    </xf>
    <xf numFmtId="0" fontId="42" fillId="0" borderId="70" xfId="7" applyFont="1" applyBorder="1" applyAlignment="1" applyProtection="1">
      <alignment horizontal="center" vertical="center" textRotation="90" wrapText="1"/>
      <protection locked="0"/>
    </xf>
    <xf numFmtId="0" fontId="42" fillId="0" borderId="30" xfId="7" applyFont="1" applyBorder="1" applyAlignment="1" applyProtection="1">
      <alignment horizontal="center" vertical="center" wrapText="1"/>
      <protection locked="0"/>
    </xf>
    <xf numFmtId="0" fontId="42" fillId="0" borderId="71" xfId="7" applyFont="1" applyBorder="1" applyAlignment="1" applyProtection="1">
      <alignment horizontal="center" vertical="center" wrapText="1"/>
      <protection locked="0"/>
    </xf>
    <xf numFmtId="0" fontId="42" fillId="0" borderId="95" xfId="7" applyFont="1" applyBorder="1" applyAlignment="1" applyProtection="1">
      <alignment horizontal="center" vertical="center" textRotation="135" wrapText="1" readingOrder="2"/>
      <protection locked="0"/>
    </xf>
    <xf numFmtId="0" fontId="42" fillId="0" borderId="26" xfId="7" applyFont="1" applyBorder="1" applyAlignment="1" applyProtection="1">
      <alignment horizontal="center" vertical="center" textRotation="135" wrapText="1" readingOrder="2"/>
      <protection locked="0"/>
    </xf>
    <xf numFmtId="0" fontId="208" fillId="0" borderId="0" xfId="7" applyFont="1" applyAlignment="1">
      <alignment horizontal="center" vertical="center"/>
    </xf>
    <xf numFmtId="0" fontId="417" fillId="0" borderId="0" xfId="7" applyFont="1" applyAlignment="1">
      <alignment horizontal="right" vertical="center"/>
    </xf>
    <xf numFmtId="0" fontId="13" fillId="0" borderId="20" xfId="7" applyFont="1" applyBorder="1" applyAlignment="1">
      <alignment horizontal="center" vertical="center" wrapText="1" readingOrder="2"/>
    </xf>
    <xf numFmtId="0" fontId="417" fillId="0" borderId="0" xfId="7" applyFont="1" applyAlignment="1">
      <alignment horizontal="center" vertical="center" wrapText="1" readingOrder="2"/>
    </xf>
    <xf numFmtId="0" fontId="13" fillId="0" borderId="0" xfId="7" applyFont="1" applyAlignment="1">
      <alignment readingOrder="2"/>
    </xf>
    <xf numFmtId="0" fontId="13" fillId="0" borderId="0" xfId="7" applyFont="1" applyAlignment="1">
      <alignment horizontal="center" vertical="center" readingOrder="2"/>
    </xf>
    <xf numFmtId="0" fontId="40" fillId="13" borderId="72" xfId="7" applyFont="1" applyFill="1" applyBorder="1" applyAlignment="1">
      <alignment horizontal="center" vertical="center" wrapText="1" readingOrder="2"/>
    </xf>
    <xf numFmtId="0" fontId="40" fillId="13" borderId="20" xfId="7" applyFont="1" applyFill="1" applyBorder="1" applyAlignment="1">
      <alignment horizontal="center" vertical="center" wrapText="1" readingOrder="2"/>
    </xf>
    <xf numFmtId="0" fontId="40" fillId="13" borderId="24" xfId="7" applyFont="1" applyFill="1" applyBorder="1" applyAlignment="1">
      <alignment horizontal="center" vertical="center" wrapText="1" readingOrder="2"/>
    </xf>
    <xf numFmtId="0" fontId="63" fillId="0" borderId="0" xfId="7" applyFont="1" applyAlignment="1">
      <alignment horizontal="center" vertical="center"/>
    </xf>
    <xf numFmtId="0" fontId="40" fillId="13" borderId="32" xfId="7" applyFont="1" applyFill="1" applyBorder="1" applyAlignment="1">
      <alignment horizontal="center" vertical="center" wrapText="1" readingOrder="2"/>
    </xf>
    <xf numFmtId="0" fontId="40" fillId="13" borderId="33" xfId="7" applyFont="1" applyFill="1" applyBorder="1" applyAlignment="1">
      <alignment horizontal="center" vertical="center" wrapText="1" readingOrder="2"/>
    </xf>
    <xf numFmtId="0" fontId="13" fillId="41" borderId="81" xfId="7" applyFont="1" applyFill="1" applyBorder="1" applyAlignment="1">
      <alignment horizontal="center" vertical="center" shrinkToFit="1" readingOrder="2"/>
    </xf>
    <xf numFmtId="0" fontId="13" fillId="41" borderId="32" xfId="7" applyFont="1" applyFill="1" applyBorder="1" applyAlignment="1">
      <alignment horizontal="center" vertical="center" shrinkToFit="1" readingOrder="2"/>
    </xf>
    <xf numFmtId="0" fontId="13" fillId="41" borderId="33" xfId="7" applyFont="1" applyFill="1" applyBorder="1" applyAlignment="1">
      <alignment horizontal="center" vertical="center" shrinkToFit="1" readingOrder="2"/>
    </xf>
    <xf numFmtId="0" fontId="197" fillId="0" borderId="32" xfId="7" applyFont="1" applyBorder="1" applyAlignment="1">
      <alignment horizontal="center" readingOrder="2"/>
    </xf>
    <xf numFmtId="0" fontId="213" fillId="0" borderId="7" xfId="7" applyFont="1" applyBorder="1" applyAlignment="1">
      <alignment horizontal="center" vertical="center" wrapText="1"/>
    </xf>
    <xf numFmtId="0" fontId="213" fillId="0" borderId="26" xfId="7" applyFont="1" applyBorder="1" applyAlignment="1">
      <alignment horizontal="center" vertical="center" wrapText="1"/>
    </xf>
    <xf numFmtId="0" fontId="117" fillId="0" borderId="42" xfId="1" applyFont="1" applyBorder="1" applyAlignment="1">
      <alignment horizontal="center"/>
    </xf>
    <xf numFmtId="0" fontId="117" fillId="23" borderId="72" xfId="1" applyFont="1" applyFill="1" applyBorder="1" applyAlignment="1">
      <alignment horizontal="center" vertical="center"/>
    </xf>
    <xf numFmtId="0" fontId="117" fillId="23" borderId="24" xfId="1" applyFont="1" applyFill="1" applyBorder="1" applyAlignment="1">
      <alignment horizontal="center" vertical="center"/>
    </xf>
    <xf numFmtId="0" fontId="117" fillId="23" borderId="115" xfId="1" applyFont="1" applyFill="1" applyBorder="1" applyAlignment="1">
      <alignment horizontal="center" vertical="center"/>
    </xf>
    <xf numFmtId="0" fontId="117" fillId="23" borderId="46" xfId="1" applyFont="1" applyFill="1" applyBorder="1" applyAlignment="1">
      <alignment horizontal="center" vertical="center"/>
    </xf>
    <xf numFmtId="0" fontId="86" fillId="17" borderId="79" xfId="1" applyFont="1" applyFill="1" applyBorder="1" applyAlignment="1">
      <alignment horizontal="center" vertical="center" wrapText="1"/>
    </xf>
    <xf numFmtId="0" fontId="86" fillId="17" borderId="111" xfId="1" applyFont="1" applyFill="1" applyBorder="1" applyAlignment="1">
      <alignment horizontal="center" vertical="center" wrapText="1"/>
    </xf>
    <xf numFmtId="0" fontId="13" fillId="0" borderId="0" xfId="7" applyFont="1" applyAlignment="1">
      <alignment horizontal="right" vertical="center" wrapText="1" readingOrder="2"/>
    </xf>
    <xf numFmtId="0" fontId="13" fillId="0" borderId="0" xfId="7" applyFont="1" applyAlignment="1">
      <alignment horizontal="center" vertical="center" wrapText="1" readingOrder="2"/>
    </xf>
    <xf numFmtId="0" fontId="202" fillId="0" borderId="0" xfId="7" applyFont="1"/>
    <xf numFmtId="0" fontId="213" fillId="6" borderId="0" xfId="7" applyFont="1" applyFill="1" applyAlignment="1">
      <alignment horizontal="center"/>
    </xf>
    <xf numFmtId="0" fontId="221" fillId="6" borderId="0" xfId="7" applyFont="1" applyFill="1" applyAlignment="1">
      <alignment horizontal="center"/>
    </xf>
    <xf numFmtId="0" fontId="218" fillId="32" borderId="49" xfId="7" applyFont="1" applyFill="1" applyBorder="1" applyAlignment="1">
      <alignment horizontal="center" vertical="center" wrapText="1" readingOrder="2"/>
    </xf>
    <xf numFmtId="0" fontId="202" fillId="41" borderId="81" xfId="7" applyFont="1" applyFill="1" applyBorder="1" applyAlignment="1">
      <alignment horizontal="center" vertical="center"/>
    </xf>
    <xf numFmtId="0" fontId="202" fillId="41" borderId="32" xfId="7" applyFont="1" applyFill="1" applyBorder="1" applyAlignment="1">
      <alignment horizontal="center" vertical="center"/>
    </xf>
    <xf numFmtId="0" fontId="202" fillId="41" borderId="33" xfId="7" applyFont="1" applyFill="1" applyBorder="1" applyAlignment="1">
      <alignment horizontal="center" vertical="center"/>
    </xf>
    <xf numFmtId="0" fontId="202" fillId="0" borderId="20" xfId="7" applyFont="1" applyBorder="1" applyAlignment="1">
      <alignment horizontal="center" vertical="center" wrapText="1"/>
    </xf>
    <xf numFmtId="0" fontId="202" fillId="34" borderId="0" xfId="7" applyFont="1" applyFill="1" applyAlignment="1">
      <alignment horizontal="center" vertical="center"/>
    </xf>
    <xf numFmtId="0" fontId="222" fillId="34" borderId="18" xfId="7" applyFont="1" applyFill="1" applyBorder="1" applyAlignment="1">
      <alignment horizontal="center" vertical="center" wrapText="1"/>
    </xf>
    <xf numFmtId="0" fontId="222" fillId="34" borderId="23" xfId="7" applyFont="1" applyFill="1" applyBorder="1" applyAlignment="1">
      <alignment horizontal="center" vertical="center" wrapText="1"/>
    </xf>
    <xf numFmtId="0" fontId="222" fillId="34" borderId="95" xfId="7" applyFont="1" applyFill="1" applyBorder="1" applyAlignment="1">
      <alignment horizontal="center" vertical="center" wrapText="1"/>
    </xf>
    <xf numFmtId="0" fontId="222" fillId="34" borderId="22" xfId="7" applyFont="1" applyFill="1" applyBorder="1" applyAlignment="1">
      <alignment horizontal="center" vertical="center" wrapText="1"/>
    </xf>
    <xf numFmtId="0" fontId="222" fillId="34" borderId="96" xfId="7" applyFont="1" applyFill="1" applyBorder="1" applyAlignment="1">
      <alignment horizontal="center" vertical="center" wrapText="1"/>
    </xf>
    <xf numFmtId="0" fontId="212" fillId="34" borderId="81" xfId="7" applyFont="1" applyFill="1" applyBorder="1" applyAlignment="1">
      <alignment horizontal="center" vertical="center"/>
    </xf>
    <xf numFmtId="0" fontId="212" fillId="34" borderId="32" xfId="7" applyFont="1" applyFill="1" applyBorder="1" applyAlignment="1">
      <alignment horizontal="center" vertical="center"/>
    </xf>
    <xf numFmtId="0" fontId="212" fillId="34" borderId="33" xfId="7" applyFont="1" applyFill="1" applyBorder="1" applyAlignment="1">
      <alignment horizontal="center" vertical="center"/>
    </xf>
    <xf numFmtId="0" fontId="209" fillId="34" borderId="20" xfId="7" applyFont="1" applyFill="1" applyBorder="1" applyAlignment="1">
      <alignment vertical="top"/>
    </xf>
    <xf numFmtId="0" fontId="212" fillId="34" borderId="81" xfId="7" applyFont="1" applyFill="1" applyBorder="1" applyAlignment="1">
      <alignment horizontal="center"/>
    </xf>
    <xf numFmtId="0" fontId="212" fillId="34" borderId="33" xfId="7" applyFont="1" applyFill="1" applyBorder="1" applyAlignment="1">
      <alignment horizontal="center"/>
    </xf>
    <xf numFmtId="0" fontId="202" fillId="13" borderId="0" xfId="7" applyFont="1" applyFill="1" applyAlignment="1">
      <alignment horizontal="center" vertical="center"/>
    </xf>
    <xf numFmtId="0" fontId="202" fillId="0" borderId="0" xfId="7" applyFont="1" applyAlignment="1">
      <alignment horizontal="center" vertical="center" wrapText="1"/>
    </xf>
    <xf numFmtId="0" fontId="201" fillId="41" borderId="81" xfId="7" applyFont="1" applyFill="1" applyBorder="1" applyAlignment="1">
      <alignment horizontal="center" vertical="center" wrapText="1" readingOrder="2"/>
    </xf>
    <xf numFmtId="0" fontId="201" fillId="41" borderId="32" xfId="7" applyFont="1" applyFill="1" applyBorder="1" applyAlignment="1">
      <alignment horizontal="center" vertical="center" wrapText="1" readingOrder="2"/>
    </xf>
    <xf numFmtId="0" fontId="201" fillId="41" borderId="33" xfId="7" applyFont="1" applyFill="1" applyBorder="1" applyAlignment="1">
      <alignment horizontal="center" vertical="center" wrapText="1" readingOrder="2"/>
    </xf>
    <xf numFmtId="0" fontId="40" fillId="13" borderId="20" xfId="7" applyFont="1" applyFill="1" applyBorder="1" applyAlignment="1">
      <alignment horizontal="center" vertical="center" wrapText="1"/>
    </xf>
    <xf numFmtId="0" fontId="86" fillId="0" borderId="20" xfId="7" applyFont="1" applyBorder="1" applyAlignment="1">
      <alignment vertical="top"/>
    </xf>
    <xf numFmtId="0" fontId="209" fillId="34" borderId="83" xfId="7" applyFont="1" applyFill="1" applyBorder="1" applyAlignment="1">
      <alignment horizontal="center" vertical="center" wrapText="1"/>
    </xf>
    <xf numFmtId="0" fontId="209" fillId="34" borderId="42" xfId="7" applyFont="1" applyFill="1" applyBorder="1" applyAlignment="1">
      <alignment horizontal="center" vertical="center" wrapText="1"/>
    </xf>
    <xf numFmtId="0" fontId="210" fillId="34" borderId="42" xfId="7" applyFont="1" applyFill="1" applyBorder="1"/>
    <xf numFmtId="0" fontId="101" fillId="34" borderId="0" xfId="7" applyFont="1" applyFill="1"/>
    <xf numFmtId="0" fontId="169" fillId="0" borderId="0" xfId="7" applyFont="1" applyAlignment="1">
      <alignment horizontal="center" vertical="center"/>
    </xf>
    <xf numFmtId="0" fontId="201" fillId="41" borderId="81" xfId="7" applyFont="1" applyFill="1" applyBorder="1" applyAlignment="1">
      <alignment horizontal="center" vertical="center" wrapText="1"/>
    </xf>
    <xf numFmtId="0" fontId="201" fillId="41" borderId="33" xfId="7" applyFont="1" applyFill="1" applyBorder="1" applyAlignment="1">
      <alignment horizontal="center" vertical="center" wrapText="1"/>
    </xf>
    <xf numFmtId="0" fontId="13" fillId="0" borderId="0" xfId="5" applyFont="1" applyAlignment="1">
      <alignment horizontal="right" vertical="center" shrinkToFit="1" readingOrder="2"/>
    </xf>
    <xf numFmtId="0" fontId="13" fillId="0" borderId="82" xfId="5" applyFont="1" applyBorder="1" applyAlignment="1">
      <alignment horizontal="center" vertical="center" shrinkToFit="1"/>
    </xf>
    <xf numFmtId="0" fontId="13" fillId="0" borderId="83" xfId="5" applyFont="1" applyBorder="1" applyAlignment="1">
      <alignment horizontal="center" vertical="center" shrinkToFit="1"/>
    </xf>
    <xf numFmtId="0" fontId="13" fillId="0" borderId="91" xfId="5" applyFont="1" applyBorder="1" applyAlignment="1">
      <alignment horizontal="center" vertical="center" shrinkToFit="1"/>
    </xf>
    <xf numFmtId="0" fontId="13" fillId="0" borderId="20" xfId="5" applyFont="1" applyBorder="1" applyAlignment="1">
      <alignment horizontal="center" vertical="center" shrinkToFit="1"/>
    </xf>
    <xf numFmtId="0" fontId="87" fillId="0" borderId="0" xfId="5" applyFont="1" applyAlignment="1">
      <alignment horizontal="center" vertical="center" shrinkToFit="1"/>
    </xf>
    <xf numFmtId="0" fontId="87" fillId="0" borderId="0" xfId="5" applyFont="1" applyAlignment="1">
      <alignment horizontal="right" vertical="center" shrinkToFit="1"/>
    </xf>
    <xf numFmtId="0" fontId="13" fillId="0" borderId="22" xfId="5" applyFont="1" applyBorder="1" applyAlignment="1">
      <alignment horizontal="center" vertical="center" shrinkToFit="1"/>
    </xf>
    <xf numFmtId="0" fontId="13" fillId="0" borderId="96" xfId="5" applyFont="1" applyBorder="1" applyAlignment="1">
      <alignment horizontal="center" vertical="center" shrinkToFit="1"/>
    </xf>
    <xf numFmtId="0" fontId="13" fillId="0" borderId="70" xfId="5" applyFont="1" applyBorder="1" applyAlignment="1">
      <alignment horizontal="center" vertical="center" shrinkToFit="1"/>
    </xf>
    <xf numFmtId="0" fontId="13" fillId="0" borderId="106" xfId="5" applyFont="1" applyBorder="1" applyAlignment="1">
      <alignment horizontal="center" vertical="center" shrinkToFit="1"/>
    </xf>
    <xf numFmtId="0" fontId="13" fillId="0" borderId="8" xfId="5" applyFont="1" applyBorder="1" applyAlignment="1">
      <alignment horizontal="center" vertical="center" shrinkToFit="1"/>
    </xf>
    <xf numFmtId="0" fontId="13" fillId="0" borderId="7" xfId="5" applyFont="1" applyBorder="1" applyAlignment="1">
      <alignment horizontal="center" vertical="center" shrinkToFit="1"/>
    </xf>
    <xf numFmtId="0" fontId="13" fillId="0" borderId="23" xfId="5" applyFont="1" applyBorder="1" applyAlignment="1">
      <alignment horizontal="center" vertical="center" shrinkToFit="1"/>
    </xf>
    <xf numFmtId="0" fontId="13" fillId="0" borderId="71" xfId="5" applyFont="1" applyBorder="1" applyAlignment="1">
      <alignment horizontal="center" vertical="center" shrinkToFit="1"/>
    </xf>
    <xf numFmtId="0" fontId="13" fillId="0" borderId="0" xfId="5" applyFont="1" applyAlignment="1">
      <alignment horizontal="center" vertical="center" shrinkToFit="1"/>
    </xf>
    <xf numFmtId="0" fontId="13" fillId="0" borderId="40" xfId="5" applyFont="1" applyBorder="1" applyAlignment="1">
      <alignment horizontal="center" vertical="center" shrinkToFit="1"/>
    </xf>
    <xf numFmtId="0" fontId="13" fillId="0" borderId="61" xfId="5" applyFont="1" applyBorder="1" applyAlignment="1">
      <alignment horizontal="center" vertical="center" shrinkToFit="1"/>
    </xf>
    <xf numFmtId="0" fontId="13" fillId="0" borderId="30" xfId="5" applyFont="1" applyBorder="1" applyAlignment="1">
      <alignment horizontal="center" vertical="center" shrinkToFit="1"/>
    </xf>
    <xf numFmtId="0" fontId="13" fillId="0" borderId="3" xfId="5" applyFont="1" applyBorder="1" applyAlignment="1">
      <alignment horizontal="center" vertical="center" shrinkToFit="1"/>
    </xf>
    <xf numFmtId="0" fontId="13" fillId="0" borderId="38" xfId="5" applyFont="1" applyBorder="1" applyAlignment="1">
      <alignment horizontal="center" vertical="center" shrinkToFit="1"/>
    </xf>
    <xf numFmtId="0" fontId="13" fillId="0" borderId="69" xfId="5" applyFont="1" applyBorder="1" applyAlignment="1">
      <alignment horizontal="center" vertical="center" shrinkToFit="1"/>
    </xf>
    <xf numFmtId="0" fontId="13" fillId="0" borderId="18" xfId="5" applyFont="1" applyBorder="1" applyAlignment="1">
      <alignment horizontal="center" vertical="center" shrinkToFit="1"/>
    </xf>
    <xf numFmtId="0" fontId="13" fillId="0" borderId="37" xfId="5" applyFont="1" applyBorder="1" applyAlignment="1">
      <alignment horizontal="center" vertical="center" shrinkToFit="1"/>
    </xf>
    <xf numFmtId="0" fontId="13" fillId="0" borderId="27" xfId="5" applyFont="1" applyBorder="1" applyAlignment="1">
      <alignment horizontal="center" vertical="center" shrinkToFit="1"/>
    </xf>
    <xf numFmtId="0" fontId="13" fillId="0" borderId="56" xfId="5" applyFont="1" applyBorder="1" applyAlignment="1">
      <alignment horizontal="center" vertical="center" shrinkToFit="1"/>
    </xf>
    <xf numFmtId="0" fontId="13" fillId="0" borderId="81" xfId="5" applyFont="1" applyBorder="1" applyAlignment="1">
      <alignment horizontal="center" vertical="center" shrinkToFit="1"/>
    </xf>
    <xf numFmtId="0" fontId="13" fillId="0" borderId="32" xfId="5" applyFont="1" applyBorder="1" applyAlignment="1">
      <alignment horizontal="center" vertical="center" shrinkToFit="1"/>
    </xf>
    <xf numFmtId="0" fontId="13" fillId="0" borderId="33" xfId="5" applyFont="1" applyBorder="1" applyAlignment="1">
      <alignment horizontal="center" vertical="center" shrinkToFit="1"/>
    </xf>
    <xf numFmtId="0" fontId="13" fillId="17" borderId="72" xfId="5" applyFont="1" applyFill="1" applyBorder="1" applyAlignment="1">
      <alignment horizontal="center" vertical="center" wrapText="1" shrinkToFit="1"/>
    </xf>
    <xf numFmtId="0" fontId="13" fillId="17" borderId="20" xfId="5" applyFont="1" applyFill="1" applyBorder="1" applyAlignment="1">
      <alignment horizontal="center" vertical="center" shrinkToFit="1"/>
    </xf>
    <xf numFmtId="0" fontId="13" fillId="17" borderId="24" xfId="5" applyFont="1" applyFill="1" applyBorder="1" applyAlignment="1">
      <alignment horizontal="center" vertical="center" shrinkToFit="1"/>
    </xf>
    <xf numFmtId="0" fontId="13" fillId="17" borderId="107" xfId="5" applyFont="1" applyFill="1" applyBorder="1" applyAlignment="1">
      <alignment horizontal="center" vertical="center" shrinkToFit="1"/>
    </xf>
    <xf numFmtId="0" fontId="13" fillId="17" borderId="0" xfId="5" applyFont="1" applyFill="1" applyAlignment="1">
      <alignment horizontal="center" vertical="center" shrinkToFit="1"/>
    </xf>
    <xf numFmtId="0" fontId="13" fillId="17" borderId="112" xfId="5" applyFont="1" applyFill="1" applyBorder="1" applyAlignment="1">
      <alignment horizontal="center" vertical="center" shrinkToFit="1"/>
    </xf>
    <xf numFmtId="0" fontId="13" fillId="17" borderId="50" xfId="5" applyFont="1" applyFill="1" applyBorder="1" applyAlignment="1">
      <alignment horizontal="center" vertical="center" shrinkToFit="1"/>
    </xf>
    <xf numFmtId="0" fontId="13" fillId="17" borderId="42" xfId="5" applyFont="1" applyFill="1" applyBorder="1" applyAlignment="1">
      <alignment horizontal="center" vertical="center" shrinkToFit="1"/>
    </xf>
    <xf numFmtId="0" fontId="13" fillId="17" borderId="52" xfId="5" applyFont="1" applyFill="1" applyBorder="1" applyAlignment="1">
      <alignment horizontal="center" vertical="center" shrinkToFit="1"/>
    </xf>
    <xf numFmtId="0" fontId="13" fillId="5" borderId="79" xfId="6" applyFont="1" applyFill="1" applyBorder="1" applyAlignment="1">
      <alignment horizontal="center" vertical="center" textRotation="90" shrinkToFit="1" readingOrder="2"/>
    </xf>
    <xf numFmtId="0" fontId="13" fillId="5" borderId="111" xfId="6" applyFont="1" applyFill="1" applyBorder="1" applyAlignment="1">
      <alignment horizontal="center" vertical="center" textRotation="90" shrinkToFit="1" readingOrder="2"/>
    </xf>
    <xf numFmtId="0" fontId="13" fillId="5" borderId="89" xfId="6" applyFont="1" applyFill="1" applyBorder="1" applyAlignment="1">
      <alignment horizontal="center" vertical="center" textRotation="90" shrinkToFit="1" readingOrder="2"/>
    </xf>
    <xf numFmtId="0" fontId="13" fillId="17" borderId="107" xfId="5" applyFont="1" applyFill="1" applyBorder="1" applyAlignment="1">
      <alignment horizontal="center" vertical="center" wrapText="1" shrinkToFit="1"/>
    </xf>
    <xf numFmtId="0" fontId="13" fillId="0" borderId="72" xfId="5" applyFont="1" applyBorder="1" applyAlignment="1">
      <alignment horizontal="center" vertical="center" shrinkToFit="1"/>
    </xf>
    <xf numFmtId="0" fontId="13" fillId="0" borderId="24" xfId="5" applyFont="1" applyBorder="1" applyAlignment="1">
      <alignment horizontal="center" vertical="center" shrinkToFit="1"/>
    </xf>
    <xf numFmtId="0" fontId="13" fillId="17" borderId="111" xfId="5" applyFont="1" applyFill="1" applyBorder="1" applyAlignment="1">
      <alignment horizontal="center" vertical="center" textRotation="90" shrinkToFit="1"/>
    </xf>
    <xf numFmtId="0" fontId="13" fillId="17" borderId="89" xfId="5" applyFont="1" applyFill="1" applyBorder="1" applyAlignment="1">
      <alignment horizontal="center" vertical="center" textRotation="90" shrinkToFit="1"/>
    </xf>
    <xf numFmtId="0" fontId="13" fillId="0" borderId="111" xfId="5" applyFont="1" applyBorder="1" applyAlignment="1">
      <alignment horizontal="center" vertical="center" textRotation="90" shrinkToFit="1"/>
    </xf>
    <xf numFmtId="0" fontId="13" fillId="0" borderId="89" xfId="5" applyFont="1" applyBorder="1" applyAlignment="1">
      <alignment horizontal="center" vertical="center" textRotation="90" shrinkToFit="1"/>
    </xf>
    <xf numFmtId="0" fontId="13" fillId="79" borderId="111" xfId="6" applyFont="1" applyFill="1" applyBorder="1" applyAlignment="1">
      <alignment horizontal="center" vertical="center" textRotation="90" shrinkToFit="1" readingOrder="2"/>
    </xf>
    <xf numFmtId="0" fontId="13" fillId="79" borderId="89" xfId="6" applyFont="1" applyFill="1" applyBorder="1" applyAlignment="1">
      <alignment horizontal="center" vertical="center" textRotation="90" shrinkToFit="1" readingOrder="2"/>
    </xf>
    <xf numFmtId="0" fontId="13" fillId="79" borderId="112" xfId="6" applyFont="1" applyFill="1" applyBorder="1" applyAlignment="1">
      <alignment horizontal="center" vertical="center" textRotation="90" shrinkToFit="1" readingOrder="2"/>
    </xf>
    <xf numFmtId="0" fontId="13" fillId="79" borderId="52" xfId="6" applyFont="1" applyFill="1" applyBorder="1" applyAlignment="1">
      <alignment horizontal="center" vertical="center" textRotation="90" shrinkToFit="1" readingOrder="2"/>
    </xf>
    <xf numFmtId="0" fontId="13" fillId="0" borderId="50" xfId="5" applyFont="1" applyBorder="1" applyAlignment="1">
      <alignment horizontal="center" vertical="center" shrinkToFit="1"/>
    </xf>
    <xf numFmtId="0" fontId="13" fillId="0" borderId="42" xfId="5" applyFont="1" applyBorder="1" applyAlignment="1">
      <alignment horizontal="center" vertical="center" shrinkToFit="1"/>
    </xf>
    <xf numFmtId="0" fontId="13" fillId="0" borderId="52" xfId="5" applyFont="1" applyBorder="1" applyAlignment="1">
      <alignment horizontal="center" vertical="center" shrinkToFit="1"/>
    </xf>
    <xf numFmtId="0" fontId="13" fillId="17" borderId="112" xfId="5" applyFont="1" applyFill="1" applyBorder="1" applyAlignment="1">
      <alignment horizontal="center" vertical="center" textRotation="90" shrinkToFit="1"/>
    </xf>
    <xf numFmtId="0" fontId="13" fillId="17" borderId="52" xfId="5" applyFont="1" applyFill="1" applyBorder="1" applyAlignment="1">
      <alignment horizontal="center" vertical="center" textRotation="90" shrinkToFit="1"/>
    </xf>
    <xf numFmtId="0" fontId="13" fillId="10" borderId="79" xfId="5" applyFont="1" applyFill="1" applyBorder="1" applyAlignment="1">
      <alignment horizontal="center" vertical="center" textRotation="90" shrinkToFit="1" readingOrder="2"/>
    </xf>
    <xf numFmtId="0" fontId="13" fillId="10" borderId="89" xfId="5" applyFont="1" applyFill="1" applyBorder="1" applyAlignment="1">
      <alignment horizontal="center" vertical="center" textRotation="90" shrinkToFit="1" readingOrder="2"/>
    </xf>
    <xf numFmtId="0" fontId="13" fillId="10" borderId="23" xfId="6" applyFont="1" applyFill="1" applyBorder="1" applyAlignment="1">
      <alignment horizontal="center" vertical="center" textRotation="90" shrinkToFit="1"/>
    </xf>
    <xf numFmtId="0" fontId="13" fillId="10" borderId="71" xfId="6" applyFont="1" applyFill="1" applyBorder="1" applyAlignment="1">
      <alignment horizontal="center" vertical="center" textRotation="90" shrinkToFit="1"/>
    </xf>
    <xf numFmtId="0" fontId="13" fillId="10" borderId="32" xfId="5" applyFont="1" applyFill="1" applyBorder="1" applyAlignment="1">
      <alignment horizontal="center" vertical="center" shrinkToFit="1" readingOrder="2"/>
    </xf>
    <xf numFmtId="0" fontId="13" fillId="10" borderId="33" xfId="5" applyFont="1" applyFill="1" applyBorder="1" applyAlignment="1">
      <alignment horizontal="center" vertical="center" shrinkToFit="1" readingOrder="2"/>
    </xf>
    <xf numFmtId="0" fontId="13" fillId="10" borderId="54" xfId="5" applyFont="1" applyFill="1" applyBorder="1" applyAlignment="1">
      <alignment horizontal="center" vertical="center" shrinkToFit="1" readingOrder="2"/>
    </xf>
    <xf numFmtId="0" fontId="13" fillId="10" borderId="39" xfId="5" applyFont="1" applyFill="1" applyBorder="1" applyAlignment="1">
      <alignment horizontal="center" vertical="center" shrinkToFit="1" readingOrder="2"/>
    </xf>
    <xf numFmtId="0" fontId="13" fillId="10" borderId="104" xfId="5" applyFont="1" applyFill="1" applyBorder="1" applyAlignment="1">
      <alignment horizontal="center" vertical="center" shrinkToFit="1" readingOrder="2"/>
    </xf>
    <xf numFmtId="0" fontId="13" fillId="10" borderId="50" xfId="5" applyFont="1" applyFill="1" applyBorder="1" applyAlignment="1">
      <alignment horizontal="center" vertical="center" shrinkToFit="1" readingOrder="2"/>
    </xf>
    <xf numFmtId="0" fontId="13" fillId="10" borderId="42" xfId="5" applyFont="1" applyFill="1" applyBorder="1" applyAlignment="1">
      <alignment horizontal="center" vertical="center" shrinkToFit="1" readingOrder="2"/>
    </xf>
    <xf numFmtId="0" fontId="13" fillId="10" borderId="52" xfId="5" applyFont="1" applyFill="1" applyBorder="1" applyAlignment="1">
      <alignment horizontal="center" vertical="center" shrinkToFit="1" readingOrder="2"/>
    </xf>
    <xf numFmtId="0" fontId="13" fillId="10" borderId="40" xfId="6" applyFont="1" applyFill="1" applyBorder="1" applyAlignment="1">
      <alignment horizontal="center" vertical="center" textRotation="90" shrinkToFit="1"/>
    </xf>
    <xf numFmtId="0" fontId="13" fillId="10" borderId="70" xfId="6" applyFont="1" applyFill="1" applyBorder="1" applyAlignment="1">
      <alignment horizontal="center" vertical="center" textRotation="90" shrinkToFit="1"/>
    </xf>
    <xf numFmtId="0" fontId="13" fillId="10" borderId="61" xfId="6" applyFont="1" applyFill="1" applyBorder="1" applyAlignment="1">
      <alignment horizontal="center" vertical="center" textRotation="90" shrinkToFit="1"/>
    </xf>
    <xf numFmtId="0" fontId="13" fillId="10" borderId="18" xfId="5" applyFont="1" applyFill="1" applyBorder="1" applyAlignment="1">
      <alignment horizontal="center" vertical="center" textRotation="90" shrinkToFit="1" readingOrder="2"/>
    </xf>
    <xf numFmtId="0" fontId="13" fillId="10" borderId="69" xfId="5" applyFont="1" applyFill="1" applyBorder="1" applyAlignment="1">
      <alignment horizontal="center" vertical="center" textRotation="90" shrinkToFit="1" readingOrder="2"/>
    </xf>
    <xf numFmtId="0" fontId="13" fillId="10" borderId="22" xfId="5" applyFont="1" applyFill="1" applyBorder="1" applyAlignment="1">
      <alignment horizontal="center" vertical="center" textRotation="90" shrinkToFit="1" readingOrder="2"/>
    </xf>
    <xf numFmtId="0" fontId="13" fillId="10" borderId="70" xfId="5" applyFont="1" applyFill="1" applyBorder="1" applyAlignment="1">
      <alignment horizontal="center" vertical="center" textRotation="90" shrinkToFit="1" readingOrder="2"/>
    </xf>
    <xf numFmtId="0" fontId="13" fillId="10" borderId="22" xfId="6" applyFont="1" applyFill="1" applyBorder="1" applyAlignment="1">
      <alignment horizontal="center" vertical="center" textRotation="90" shrinkToFit="1"/>
    </xf>
    <xf numFmtId="0" fontId="13" fillId="10" borderId="20" xfId="6" applyFont="1" applyFill="1" applyBorder="1" applyAlignment="1">
      <alignment horizontal="center" vertical="center" textRotation="90" shrinkToFit="1" readingOrder="2"/>
    </xf>
    <xf numFmtId="0" fontId="13" fillId="10" borderId="0" xfId="6" applyFont="1" applyFill="1" applyAlignment="1">
      <alignment horizontal="center" vertical="center" textRotation="90" shrinkToFit="1" readingOrder="2"/>
    </xf>
    <xf numFmtId="0" fontId="13" fillId="10" borderId="42" xfId="6" applyFont="1" applyFill="1" applyBorder="1" applyAlignment="1">
      <alignment horizontal="center" vertical="center" textRotation="90" shrinkToFit="1" readingOrder="2"/>
    </xf>
    <xf numFmtId="0" fontId="13" fillId="10" borderId="82" xfId="6" applyFont="1" applyFill="1" applyBorder="1" applyAlignment="1">
      <alignment horizontal="center" vertical="center" shrinkToFit="1" readingOrder="2"/>
    </xf>
    <xf numFmtId="0" fontId="13" fillId="10" borderId="83" xfId="6" applyFont="1" applyFill="1" applyBorder="1" applyAlignment="1">
      <alignment horizontal="center" vertical="center" shrinkToFit="1" readingOrder="2"/>
    </xf>
    <xf numFmtId="0" fontId="13" fillId="10" borderId="91" xfId="6" applyFont="1" applyFill="1" applyBorder="1" applyAlignment="1">
      <alignment horizontal="center" vertical="center" shrinkToFit="1" readingOrder="2"/>
    </xf>
    <xf numFmtId="0" fontId="13" fillId="0" borderId="79" xfId="5" applyFont="1" applyBorder="1" applyAlignment="1">
      <alignment horizontal="center" vertical="center" textRotation="90" shrinkToFit="1"/>
    </xf>
    <xf numFmtId="0" fontId="13" fillId="10" borderId="47" xfId="6" applyFont="1" applyFill="1" applyBorder="1" applyAlignment="1">
      <alignment horizontal="center" vertical="center" textRotation="90" shrinkToFit="1" readingOrder="2"/>
    </xf>
    <xf numFmtId="0" fontId="13" fillId="10" borderId="88" xfId="6" applyFont="1" applyFill="1" applyBorder="1" applyAlignment="1">
      <alignment horizontal="center" vertical="center" textRotation="90" shrinkToFit="1" readingOrder="2"/>
    </xf>
    <xf numFmtId="0" fontId="13" fillId="10" borderId="113" xfId="6" applyFont="1" applyFill="1" applyBorder="1" applyAlignment="1">
      <alignment horizontal="center" vertical="center" textRotation="90" shrinkToFit="1" readingOrder="2"/>
    </xf>
    <xf numFmtId="0" fontId="13" fillId="10" borderId="104" xfId="6" applyFont="1" applyFill="1" applyBorder="1" applyAlignment="1">
      <alignment horizontal="center" vertical="center" textRotation="90" shrinkToFit="1" readingOrder="2"/>
    </xf>
    <xf numFmtId="0" fontId="13" fillId="10" borderId="86" xfId="6" applyFont="1" applyFill="1" applyBorder="1" applyAlignment="1">
      <alignment horizontal="center" vertical="center" shrinkToFit="1" readingOrder="2"/>
    </xf>
    <xf numFmtId="0" fontId="13" fillId="10" borderId="56" xfId="5" applyFont="1" applyFill="1" applyBorder="1" applyAlignment="1">
      <alignment horizontal="center" vertical="center" textRotation="90" shrinkToFit="1" readingOrder="2"/>
    </xf>
    <xf numFmtId="0" fontId="32" fillId="10" borderId="24" xfId="5" applyFont="1" applyFill="1" applyBorder="1" applyAlignment="1">
      <alignment horizontal="center" vertical="center" textRotation="90" wrapText="1" shrinkToFit="1" readingOrder="2"/>
    </xf>
    <xf numFmtId="0" fontId="32" fillId="10" borderId="112" xfId="5" applyFont="1" applyFill="1" applyBorder="1" applyAlignment="1">
      <alignment horizontal="center" vertical="center" textRotation="90" shrinkToFit="1" readingOrder="2"/>
    </xf>
    <xf numFmtId="0" fontId="32" fillId="10" borderId="52" xfId="5" applyFont="1" applyFill="1" applyBorder="1" applyAlignment="1">
      <alignment horizontal="center" vertical="center" textRotation="90" shrinkToFit="1" readingOrder="2"/>
    </xf>
    <xf numFmtId="0" fontId="40" fillId="10" borderId="72" xfId="5" applyFont="1" applyFill="1" applyBorder="1" applyAlignment="1">
      <alignment horizontal="center" vertical="center" shrinkToFit="1" readingOrder="2"/>
    </xf>
    <xf numFmtId="0" fontId="40" fillId="10" borderId="107" xfId="5" applyFont="1" applyFill="1" applyBorder="1" applyAlignment="1">
      <alignment horizontal="center" vertical="center" shrinkToFit="1" readingOrder="2"/>
    </xf>
    <xf numFmtId="0" fontId="40" fillId="10" borderId="50" xfId="5" applyFont="1" applyFill="1" applyBorder="1" applyAlignment="1">
      <alignment horizontal="center" vertical="center" shrinkToFit="1" readingOrder="2"/>
    </xf>
    <xf numFmtId="0" fontId="13" fillId="10" borderId="81" xfId="6" applyFont="1" applyFill="1" applyBorder="1" applyAlignment="1">
      <alignment horizontal="center" vertical="center" shrinkToFit="1" readingOrder="2"/>
    </xf>
    <xf numFmtId="0" fontId="13" fillId="10" borderId="32" xfId="6" applyFont="1" applyFill="1" applyBorder="1" applyAlignment="1">
      <alignment horizontal="center" vertical="center" shrinkToFit="1" readingOrder="2"/>
    </xf>
    <xf numFmtId="0" fontId="13" fillId="10" borderId="33" xfId="6" applyFont="1" applyFill="1" applyBorder="1" applyAlignment="1">
      <alignment horizontal="center" vertical="center" shrinkToFit="1" readingOrder="2"/>
    </xf>
    <xf numFmtId="0" fontId="13" fillId="10" borderId="72" xfId="6" applyFont="1" applyFill="1" applyBorder="1" applyAlignment="1">
      <alignment horizontal="center" vertical="center" shrinkToFit="1" readingOrder="2"/>
    </xf>
    <xf numFmtId="0" fontId="13" fillId="10" borderId="20" xfId="6" applyFont="1" applyFill="1" applyBorder="1" applyAlignment="1">
      <alignment horizontal="center" vertical="center" shrinkToFit="1" readingOrder="2"/>
    </xf>
    <xf numFmtId="0" fontId="13" fillId="10" borderId="24" xfId="6" applyFont="1" applyFill="1" applyBorder="1" applyAlignment="1">
      <alignment horizontal="center" vertical="center" shrinkToFit="1" readingOrder="2"/>
    </xf>
    <xf numFmtId="0" fontId="13" fillId="17" borderId="79" xfId="5" applyFont="1" applyFill="1" applyBorder="1" applyAlignment="1">
      <alignment horizontal="center" vertical="center" textRotation="90" shrinkToFit="1" readingOrder="2"/>
    </xf>
    <xf numFmtId="0" fontId="13" fillId="17" borderId="111" xfId="5" applyFont="1" applyFill="1" applyBorder="1" applyAlignment="1">
      <alignment horizontal="center" vertical="center" textRotation="90" shrinkToFit="1" readingOrder="2"/>
    </xf>
    <xf numFmtId="0" fontId="13" fillId="17" borderId="89" xfId="5" applyFont="1" applyFill="1" applyBorder="1" applyAlignment="1">
      <alignment horizontal="center" vertical="center" textRotation="90" shrinkToFit="1" readingOrder="2"/>
    </xf>
    <xf numFmtId="0" fontId="13" fillId="0" borderId="107" xfId="5" applyFont="1" applyBorder="1" applyAlignment="1">
      <alignment horizontal="center" vertical="center" shrinkToFit="1"/>
    </xf>
    <xf numFmtId="0" fontId="13" fillId="0" borderId="112" xfId="5" applyFont="1" applyBorder="1" applyAlignment="1">
      <alignment horizontal="center" vertical="center" shrinkToFit="1"/>
    </xf>
    <xf numFmtId="0" fontId="13" fillId="10" borderId="82" xfId="5" applyFont="1" applyFill="1" applyBorder="1" applyAlignment="1">
      <alignment horizontal="center" vertical="center" shrinkToFit="1" readingOrder="2"/>
    </xf>
    <xf numFmtId="0" fontId="13" fillId="10" borderId="83" xfId="5" applyFont="1" applyFill="1" applyBorder="1" applyAlignment="1">
      <alignment horizontal="center" vertical="center" shrinkToFit="1" readingOrder="2"/>
    </xf>
    <xf numFmtId="0" fontId="13" fillId="10" borderId="91" xfId="5" applyFont="1" applyFill="1" applyBorder="1" applyAlignment="1">
      <alignment horizontal="center" vertical="center" shrinkToFit="1" readingOrder="2"/>
    </xf>
    <xf numFmtId="0" fontId="13" fillId="10" borderId="95" xfId="5" applyFont="1" applyFill="1" applyBorder="1" applyAlignment="1">
      <alignment horizontal="center" vertical="center" shrinkToFit="1" readingOrder="2"/>
    </xf>
    <xf numFmtId="0" fontId="13" fillId="10" borderId="22" xfId="5" applyFont="1" applyFill="1" applyBorder="1" applyAlignment="1">
      <alignment horizontal="center" vertical="center" shrinkToFit="1" readingOrder="2"/>
    </xf>
    <xf numFmtId="0" fontId="13" fillId="10" borderId="23" xfId="5" applyFont="1" applyFill="1" applyBorder="1" applyAlignment="1">
      <alignment horizontal="center" vertical="center" shrinkToFit="1" readingOrder="2"/>
    </xf>
    <xf numFmtId="0" fontId="13" fillId="10" borderId="26" xfId="5" applyFont="1" applyFill="1" applyBorder="1" applyAlignment="1">
      <alignment horizontal="center" vertical="center" shrinkToFit="1" readingOrder="2"/>
    </xf>
    <xf numFmtId="0" fontId="13" fillId="10" borderId="8" xfId="5" applyFont="1" applyFill="1" applyBorder="1" applyAlignment="1">
      <alignment horizontal="center" vertical="center" shrinkToFit="1" readingOrder="2"/>
    </xf>
    <xf numFmtId="0" fontId="13" fillId="10" borderId="30" xfId="5" applyFont="1" applyFill="1" applyBorder="1" applyAlignment="1">
      <alignment horizontal="center" vertical="center" shrinkToFit="1" readingOrder="2"/>
    </xf>
    <xf numFmtId="0" fontId="13" fillId="10" borderId="92" xfId="5" applyFont="1" applyFill="1" applyBorder="1" applyAlignment="1">
      <alignment horizontal="center" vertical="center" shrinkToFit="1" readingOrder="2"/>
    </xf>
    <xf numFmtId="0" fontId="13" fillId="10" borderId="70" xfId="5" applyFont="1" applyFill="1" applyBorder="1" applyAlignment="1">
      <alignment horizontal="center" vertical="center" shrinkToFit="1" readingOrder="2"/>
    </xf>
    <xf numFmtId="0" fontId="13" fillId="10" borderId="71" xfId="5" applyFont="1" applyFill="1" applyBorder="1" applyAlignment="1">
      <alignment horizontal="center" vertical="center" shrinkToFit="1" readingOrder="2"/>
    </xf>
    <xf numFmtId="0" fontId="13" fillId="10" borderId="18" xfId="5" applyFont="1" applyFill="1" applyBorder="1" applyAlignment="1">
      <alignment horizontal="center" vertical="center" shrinkToFit="1" readingOrder="2"/>
    </xf>
    <xf numFmtId="0" fontId="13" fillId="10" borderId="27" xfId="5" applyFont="1" applyFill="1" applyBorder="1" applyAlignment="1">
      <alignment horizontal="center" vertical="center" shrinkToFit="1" readingOrder="2"/>
    </xf>
    <xf numFmtId="0" fontId="13" fillId="10" borderId="69" xfId="5" applyFont="1" applyFill="1" applyBorder="1" applyAlignment="1">
      <alignment horizontal="center" vertical="center" shrinkToFit="1" readingOrder="2"/>
    </xf>
    <xf numFmtId="0" fontId="13" fillId="10" borderId="35" xfId="5" applyFont="1" applyFill="1" applyBorder="1" applyAlignment="1">
      <alignment horizontal="center" vertical="center" textRotation="90" shrinkToFit="1" readingOrder="2"/>
    </xf>
    <xf numFmtId="0" fontId="13" fillId="10" borderId="31" xfId="5" applyFont="1" applyFill="1" applyBorder="1" applyAlignment="1">
      <alignment horizontal="center" vertical="center" textRotation="90" shrinkToFit="1" readingOrder="2"/>
    </xf>
    <xf numFmtId="0" fontId="13" fillId="10" borderId="103" xfId="5" applyFont="1" applyFill="1" applyBorder="1" applyAlignment="1">
      <alignment horizontal="center" vertical="center" textRotation="90" shrinkToFit="1" readingOrder="2"/>
    </xf>
    <xf numFmtId="0" fontId="13" fillId="17" borderId="94" xfId="5" applyFont="1" applyFill="1" applyBorder="1" applyAlignment="1">
      <alignment horizontal="center" vertical="center" textRotation="90" shrinkToFit="1" readingOrder="2"/>
    </xf>
    <xf numFmtId="0" fontId="13" fillId="17" borderId="99" xfId="5" applyFont="1" applyFill="1" applyBorder="1" applyAlignment="1">
      <alignment horizontal="center" vertical="center" textRotation="90" shrinkToFit="1" readingOrder="2"/>
    </xf>
    <xf numFmtId="0" fontId="13" fillId="17" borderId="102" xfId="5" applyFont="1" applyFill="1" applyBorder="1" applyAlignment="1">
      <alignment horizontal="center" vertical="center" textRotation="90" shrinkToFit="1" readingOrder="2"/>
    </xf>
    <xf numFmtId="0" fontId="13" fillId="10" borderId="54" xfId="6" applyFont="1" applyFill="1" applyBorder="1" applyAlignment="1">
      <alignment horizontal="center" vertical="center" textRotation="90" shrinkToFit="1" readingOrder="2"/>
    </xf>
    <xf numFmtId="0" fontId="13" fillId="10" borderId="39" xfId="6" applyFont="1" applyFill="1" applyBorder="1" applyAlignment="1">
      <alignment horizontal="center" vertical="center" textRotation="90" shrinkToFit="1" readingOrder="2"/>
    </xf>
    <xf numFmtId="0" fontId="13" fillId="10" borderId="68" xfId="6" applyFont="1" applyFill="1" applyBorder="1" applyAlignment="1">
      <alignment horizontal="center" vertical="center" textRotation="90" shrinkToFit="1" readingOrder="2"/>
    </xf>
    <xf numFmtId="0" fontId="13" fillId="10" borderId="87" xfId="5" applyFont="1" applyFill="1" applyBorder="1" applyAlignment="1">
      <alignment horizontal="center" vertical="center" shrinkToFit="1" readingOrder="2"/>
    </xf>
    <xf numFmtId="0" fontId="13" fillId="10" borderId="34" xfId="5" applyFont="1" applyFill="1" applyBorder="1" applyAlignment="1">
      <alignment horizontal="center" vertical="center" textRotation="90" shrinkToFit="1" readingOrder="2"/>
    </xf>
    <xf numFmtId="0" fontId="13" fillId="10" borderId="53" xfId="5" applyFont="1" applyFill="1" applyBorder="1" applyAlignment="1">
      <alignment horizontal="center" vertical="center" textRotation="90" shrinkToFit="1" readingOrder="2"/>
    </xf>
    <xf numFmtId="0" fontId="13" fillId="10" borderId="27" xfId="5" applyFont="1" applyFill="1" applyBorder="1" applyAlignment="1">
      <alignment horizontal="center" vertical="center" textRotation="90" shrinkToFit="1" readingOrder="2"/>
    </xf>
    <xf numFmtId="0" fontId="13" fillId="10" borderId="23" xfId="5" applyFont="1" applyFill="1" applyBorder="1" applyAlignment="1">
      <alignment horizontal="center" vertical="center" textRotation="90" shrinkToFit="1" readingOrder="2"/>
    </xf>
    <xf numFmtId="0" fontId="13" fillId="10" borderId="30" xfId="5" applyFont="1" applyFill="1" applyBorder="1" applyAlignment="1">
      <alignment horizontal="center" vertical="center" textRotation="90" shrinkToFit="1" readingOrder="2"/>
    </xf>
    <xf numFmtId="0" fontId="13" fillId="10" borderId="71" xfId="5" applyFont="1" applyFill="1" applyBorder="1" applyAlignment="1">
      <alignment horizontal="center" vertical="center" textRotation="90" shrinkToFit="1" readingOrder="2"/>
    </xf>
    <xf numFmtId="0" fontId="13" fillId="10" borderId="28" xfId="6" applyFont="1" applyFill="1" applyBorder="1" applyAlignment="1">
      <alignment horizontal="center" vertical="center" textRotation="90" shrinkToFit="1" readingOrder="2"/>
    </xf>
    <xf numFmtId="0" fontId="13" fillId="10" borderId="66" xfId="6" applyFont="1" applyFill="1" applyBorder="1" applyAlignment="1">
      <alignment horizontal="center" vertical="center" textRotation="90" shrinkToFit="1" readingOrder="2"/>
    </xf>
    <xf numFmtId="0" fontId="13" fillId="10" borderId="94" xfId="6" applyFont="1" applyFill="1" applyBorder="1" applyAlignment="1">
      <alignment horizontal="center" vertical="center" textRotation="90" shrinkToFit="1" readingOrder="2"/>
    </xf>
    <xf numFmtId="0" fontId="13" fillId="10" borderId="99" xfId="6" applyFont="1" applyFill="1" applyBorder="1" applyAlignment="1">
      <alignment horizontal="center" vertical="center" textRotation="90" shrinkToFit="1" readingOrder="2"/>
    </xf>
    <xf numFmtId="0" fontId="13" fillId="10" borderId="102" xfId="6" applyFont="1" applyFill="1" applyBorder="1" applyAlignment="1">
      <alignment horizontal="center" vertical="center" textRotation="90" shrinkToFit="1" readingOrder="2"/>
    </xf>
    <xf numFmtId="0" fontId="13" fillId="17" borderId="111" xfId="6" applyFont="1" applyFill="1" applyBorder="1" applyAlignment="1">
      <alignment horizontal="center" vertical="center" textRotation="90" shrinkToFit="1" readingOrder="2"/>
    </xf>
    <xf numFmtId="0" fontId="13" fillId="17" borderId="89" xfId="6" applyFont="1" applyFill="1" applyBorder="1" applyAlignment="1">
      <alignment horizontal="center" vertical="center" textRotation="90" shrinkToFit="1" readingOrder="2"/>
    </xf>
    <xf numFmtId="0" fontId="40" fillId="10" borderId="79" xfId="5" applyFont="1" applyFill="1" applyBorder="1" applyAlignment="1">
      <alignment horizontal="center" vertical="center" shrinkToFit="1" readingOrder="2"/>
    </xf>
    <xf numFmtId="0" fontId="40" fillId="10" borderId="111" xfId="5" applyFont="1" applyFill="1" applyBorder="1" applyAlignment="1">
      <alignment horizontal="center" vertical="center" shrinkToFit="1" readingOrder="2"/>
    </xf>
    <xf numFmtId="0" fontId="40" fillId="10" borderId="89" xfId="5" applyFont="1" applyFill="1" applyBorder="1" applyAlignment="1">
      <alignment horizontal="center" vertical="center" shrinkToFit="1" readingOrder="2"/>
    </xf>
    <xf numFmtId="0" fontId="13" fillId="10" borderId="32" xfId="5" applyFont="1" applyFill="1" applyBorder="1" applyAlignment="1">
      <alignment horizontal="center" vertical="center" shrinkToFit="1"/>
    </xf>
    <xf numFmtId="0" fontId="13" fillId="10" borderId="94" xfId="5" applyFont="1" applyFill="1" applyBorder="1" applyAlignment="1">
      <alignment horizontal="center" vertical="center" textRotation="90" shrinkToFit="1" readingOrder="2"/>
    </xf>
    <xf numFmtId="0" fontId="13" fillId="10" borderId="99" xfId="5" applyFont="1" applyFill="1" applyBorder="1" applyAlignment="1">
      <alignment horizontal="center" vertical="center" textRotation="90" shrinkToFit="1" readingOrder="2"/>
    </xf>
    <xf numFmtId="0" fontId="13" fillId="10" borderId="102" xfId="5" applyFont="1" applyFill="1" applyBorder="1" applyAlignment="1">
      <alignment horizontal="center" vertical="center" textRotation="90" shrinkToFit="1" readingOrder="2"/>
    </xf>
    <xf numFmtId="0" fontId="13" fillId="79" borderId="81" xfId="5" applyFont="1" applyFill="1" applyBorder="1" applyAlignment="1">
      <alignment horizontal="center" vertical="center" shrinkToFit="1"/>
    </xf>
    <xf numFmtId="0" fontId="13" fillId="79" borderId="32" xfId="5" applyFont="1" applyFill="1" applyBorder="1" applyAlignment="1">
      <alignment horizontal="center" vertical="center" shrinkToFit="1"/>
    </xf>
    <xf numFmtId="0" fontId="13" fillId="79" borderId="33" xfId="5" applyFont="1" applyFill="1" applyBorder="1" applyAlignment="1">
      <alignment horizontal="center" vertical="center" shrinkToFit="1"/>
    </xf>
    <xf numFmtId="0" fontId="13" fillId="79" borderId="81" xfId="6" applyFont="1" applyFill="1" applyBorder="1" applyAlignment="1">
      <alignment horizontal="center" vertical="center" shrinkToFit="1" readingOrder="2"/>
    </xf>
    <xf numFmtId="0" fontId="13" fillId="79" borderId="32" xfId="6" applyFont="1" applyFill="1" applyBorder="1" applyAlignment="1">
      <alignment horizontal="center" vertical="center" shrinkToFit="1" readingOrder="2"/>
    </xf>
    <xf numFmtId="0" fontId="13" fillId="79" borderId="33" xfId="6" applyFont="1" applyFill="1" applyBorder="1" applyAlignment="1">
      <alignment horizontal="center" vertical="center" shrinkToFit="1" readingOrder="2"/>
    </xf>
    <xf numFmtId="0" fontId="13" fillId="17" borderId="79" xfId="5" applyFont="1" applyFill="1" applyBorder="1" applyAlignment="1">
      <alignment horizontal="center" vertical="center" textRotation="90" shrinkToFit="1"/>
    </xf>
    <xf numFmtId="0" fontId="13" fillId="79" borderId="79" xfId="6" applyFont="1" applyFill="1" applyBorder="1" applyAlignment="1">
      <alignment horizontal="center" vertical="center" textRotation="90" shrinkToFit="1" readingOrder="2"/>
    </xf>
    <xf numFmtId="0" fontId="62" fillId="10" borderId="36" xfId="6" applyFont="1" applyFill="1" applyBorder="1" applyAlignment="1">
      <alignment horizontal="center" vertical="center" textRotation="90" shrinkToFit="1" readingOrder="2"/>
    </xf>
    <xf numFmtId="0" fontId="62" fillId="10" borderId="100" xfId="6" applyFont="1" applyFill="1" applyBorder="1" applyAlignment="1">
      <alignment horizontal="center" vertical="center" textRotation="90" shrinkToFit="1" readingOrder="2"/>
    </xf>
    <xf numFmtId="0" fontId="62" fillId="10" borderId="31" xfId="6" applyFont="1" applyFill="1" applyBorder="1" applyAlignment="1">
      <alignment horizontal="center" vertical="center" textRotation="90" shrinkToFit="1" readingOrder="2"/>
    </xf>
    <xf numFmtId="0" fontId="62" fillId="10" borderId="103" xfId="6" applyFont="1" applyFill="1" applyBorder="1" applyAlignment="1">
      <alignment horizontal="center" vertical="center" textRotation="90" shrinkToFit="1" readingOrder="2"/>
    </xf>
    <xf numFmtId="0" fontId="13" fillId="10" borderId="81" xfId="5" applyFont="1" applyFill="1" applyBorder="1" applyAlignment="1">
      <alignment horizontal="center" vertical="center" shrinkToFit="1"/>
    </xf>
    <xf numFmtId="0" fontId="13" fillId="10" borderId="33" xfId="5" applyFont="1" applyFill="1" applyBorder="1" applyAlignment="1">
      <alignment horizontal="center" vertical="center" shrinkToFit="1"/>
    </xf>
    <xf numFmtId="0" fontId="13" fillId="10" borderId="50" xfId="6" applyFont="1" applyFill="1" applyBorder="1" applyAlignment="1">
      <alignment horizontal="center" vertical="center" shrinkToFit="1" readingOrder="2"/>
    </xf>
    <xf numFmtId="0" fontId="13" fillId="10" borderId="42" xfId="6" applyFont="1" applyFill="1" applyBorder="1" applyAlignment="1">
      <alignment horizontal="center" vertical="center" shrinkToFit="1" readingOrder="2"/>
    </xf>
    <xf numFmtId="0" fontId="13" fillId="10" borderId="79" xfId="6" applyFont="1" applyFill="1" applyBorder="1" applyAlignment="1">
      <alignment horizontal="center" vertical="center" textRotation="90" shrinkToFit="1" readingOrder="2"/>
    </xf>
    <xf numFmtId="0" fontId="13" fillId="10" borderId="111" xfId="6" applyFont="1" applyFill="1" applyBorder="1" applyAlignment="1">
      <alignment horizontal="center" vertical="center" textRotation="90" shrinkToFit="1" readingOrder="2"/>
    </xf>
    <xf numFmtId="0" fontId="13" fillId="10" borderId="112" xfId="6" applyFont="1" applyFill="1" applyBorder="1" applyAlignment="1">
      <alignment horizontal="center" vertical="center" textRotation="90" shrinkToFit="1" readingOrder="2"/>
    </xf>
    <xf numFmtId="0" fontId="13" fillId="10" borderId="52" xfId="6" applyFont="1" applyFill="1" applyBorder="1" applyAlignment="1">
      <alignment horizontal="center" vertical="center" textRotation="90" shrinkToFit="1" readingOrder="2"/>
    </xf>
    <xf numFmtId="0" fontId="13" fillId="10" borderId="89" xfId="6" applyFont="1" applyFill="1" applyBorder="1" applyAlignment="1">
      <alignment horizontal="center" vertical="center" textRotation="90" shrinkToFit="1" readingOrder="2"/>
    </xf>
    <xf numFmtId="0" fontId="13" fillId="10" borderId="0" xfId="6" applyFont="1" applyFill="1" applyAlignment="1">
      <alignment horizontal="center" vertical="center" shrinkToFit="1" readingOrder="2"/>
    </xf>
    <xf numFmtId="0" fontId="13" fillId="10" borderId="112" xfId="6" applyFont="1" applyFill="1" applyBorder="1" applyAlignment="1">
      <alignment horizontal="center" vertical="center" shrinkToFit="1" readingOrder="2"/>
    </xf>
    <xf numFmtId="0" fontId="13" fillId="10" borderId="52" xfId="6" applyFont="1" applyFill="1" applyBorder="1" applyAlignment="1">
      <alignment horizontal="center" vertical="center" shrinkToFit="1" readingOrder="2"/>
    </xf>
    <xf numFmtId="0" fontId="13" fillId="10" borderId="107" xfId="6" applyFont="1" applyFill="1" applyBorder="1" applyAlignment="1">
      <alignment horizontal="center" vertical="center" shrinkToFit="1" readingOrder="2"/>
    </xf>
    <xf numFmtId="0" fontId="13" fillId="10" borderId="114" xfId="6" applyFont="1" applyFill="1" applyBorder="1" applyAlignment="1">
      <alignment horizontal="center" vertical="center" textRotation="90" shrinkToFit="1" readingOrder="2"/>
    </xf>
    <xf numFmtId="0" fontId="13" fillId="0" borderId="53" xfId="5" applyFont="1" applyBorder="1" applyAlignment="1">
      <alignment horizontal="center" vertical="center" shrinkToFit="1"/>
    </xf>
    <xf numFmtId="0" fontId="13" fillId="0" borderId="26" xfId="5" applyFont="1" applyBorder="1" applyAlignment="1">
      <alignment horizontal="center" vertical="center" shrinkToFit="1"/>
    </xf>
    <xf numFmtId="0" fontId="13" fillId="0" borderId="34" xfId="5" applyFont="1" applyBorder="1" applyAlignment="1">
      <alignment horizontal="center" vertical="center" shrinkToFit="1"/>
    </xf>
    <xf numFmtId="0" fontId="13" fillId="0" borderId="95" xfId="5" applyFont="1" applyBorder="1" applyAlignment="1">
      <alignment horizontal="center" vertical="center" shrinkToFit="1"/>
    </xf>
    <xf numFmtId="0" fontId="13" fillId="0" borderId="47" xfId="5" applyFont="1" applyBorder="1" applyAlignment="1">
      <alignment horizontal="center" vertical="center" shrinkToFit="1"/>
    </xf>
    <xf numFmtId="0" fontId="13" fillId="0" borderId="48" xfId="5" applyFont="1" applyBorder="1" applyAlignment="1">
      <alignment horizontal="center" vertical="center" shrinkToFit="1"/>
    </xf>
    <xf numFmtId="0" fontId="13" fillId="0" borderId="31" xfId="5" applyFont="1" applyBorder="1" applyAlignment="1">
      <alignment horizontal="center" vertical="center" shrinkToFit="1"/>
    </xf>
    <xf numFmtId="0" fontId="13" fillId="0" borderId="100" xfId="5" applyFont="1" applyBorder="1" applyAlignment="1">
      <alignment horizontal="center" vertical="center" shrinkToFit="1"/>
    </xf>
    <xf numFmtId="0" fontId="13" fillId="0" borderId="78" xfId="5" applyFont="1" applyBorder="1" applyAlignment="1">
      <alignment horizontal="center" vertical="center" shrinkToFit="1"/>
    </xf>
    <xf numFmtId="0" fontId="13" fillId="0" borderId="92" xfId="5" applyFont="1" applyBorder="1" applyAlignment="1">
      <alignment horizontal="center" vertical="center" shrinkToFit="1"/>
    </xf>
    <xf numFmtId="0" fontId="40" fillId="10" borderId="81" xfId="6" applyFont="1" applyFill="1" applyBorder="1" applyAlignment="1" applyProtection="1">
      <alignment horizontal="center" vertical="center" shrinkToFit="1" readingOrder="2"/>
      <protection locked="0"/>
    </xf>
    <xf numFmtId="0" fontId="40" fillId="10" borderId="32" xfId="6" applyFont="1" applyFill="1" applyBorder="1" applyAlignment="1" applyProtection="1">
      <alignment horizontal="center" vertical="center" shrinkToFit="1" readingOrder="2"/>
      <protection locked="0"/>
    </xf>
    <xf numFmtId="0" fontId="40" fillId="10" borderId="33" xfId="6" applyFont="1" applyFill="1" applyBorder="1" applyAlignment="1" applyProtection="1">
      <alignment horizontal="center" vertical="center" shrinkToFit="1" readingOrder="2"/>
      <protection locked="0"/>
    </xf>
    <xf numFmtId="0" fontId="40" fillId="10" borderId="79" xfId="5" applyFont="1" applyFill="1" applyBorder="1" applyAlignment="1">
      <alignment horizontal="center" vertical="center" wrapText="1" shrinkToFit="1" readingOrder="2"/>
    </xf>
    <xf numFmtId="0" fontId="40" fillId="10" borderId="111" xfId="5" applyFont="1" applyFill="1" applyBorder="1" applyAlignment="1">
      <alignment horizontal="center" vertical="center" wrapText="1" shrinkToFit="1" readingOrder="2"/>
    </xf>
    <xf numFmtId="0" fontId="40" fillId="10" borderId="89" xfId="5" applyFont="1" applyFill="1" applyBorder="1" applyAlignment="1">
      <alignment horizontal="center" vertical="center" wrapText="1" shrinkToFit="1" readingOrder="2"/>
    </xf>
    <xf numFmtId="0" fontId="40" fillId="0" borderId="0" xfId="5" applyFont="1" applyAlignment="1">
      <alignment horizontal="center" vertical="center" shrinkToFit="1" readingOrder="2"/>
    </xf>
    <xf numFmtId="0" fontId="40" fillId="0" borderId="18" xfId="5" applyFont="1" applyBorder="1" applyAlignment="1">
      <alignment horizontal="right" vertical="center" shrinkToFit="1" readingOrder="2"/>
    </xf>
    <xf numFmtId="0" fontId="40" fillId="0" borderId="22" xfId="5" applyFont="1" applyBorder="1" applyAlignment="1">
      <alignment horizontal="right" vertical="center" shrinkToFit="1" readingOrder="2"/>
    </xf>
    <xf numFmtId="0" fontId="40" fillId="0" borderId="23" xfId="5" applyFont="1" applyBorder="1" applyAlignment="1">
      <alignment horizontal="right" vertical="center" shrinkToFit="1" readingOrder="2"/>
    </xf>
    <xf numFmtId="0" fontId="40" fillId="0" borderId="27" xfId="5" applyFont="1" applyBorder="1" applyAlignment="1">
      <alignment horizontal="right" vertical="center" shrinkToFit="1"/>
    </xf>
    <xf numFmtId="0" fontId="40" fillId="0" borderId="8" xfId="5" applyFont="1" applyBorder="1" applyAlignment="1">
      <alignment horizontal="right" vertical="center" shrinkToFit="1"/>
    </xf>
    <xf numFmtId="0" fontId="40" fillId="0" borderId="30" xfId="5" applyFont="1" applyBorder="1" applyAlignment="1">
      <alignment horizontal="right" vertical="center" shrinkToFit="1"/>
    </xf>
    <xf numFmtId="0" fontId="34" fillId="0" borderId="27" xfId="5" applyFont="1" applyBorder="1" applyAlignment="1">
      <alignment horizontal="right" vertical="center" wrapText="1" shrinkToFit="1" readingOrder="2"/>
    </xf>
    <xf numFmtId="0" fontId="34" fillId="0" borderId="8" xfId="5" applyFont="1" applyBorder="1" applyAlignment="1">
      <alignment horizontal="right" vertical="center" shrinkToFit="1" readingOrder="2"/>
    </xf>
    <xf numFmtId="0" fontId="34" fillId="0" borderId="30" xfId="5" applyFont="1" applyBorder="1" applyAlignment="1">
      <alignment horizontal="right" vertical="center" shrinkToFit="1" readingOrder="2"/>
    </xf>
    <xf numFmtId="0" fontId="40" fillId="0" borderId="37" xfId="5" applyFont="1" applyBorder="1" applyAlignment="1">
      <alignment horizontal="right" vertical="center" shrinkToFit="1" readingOrder="2"/>
    </xf>
    <xf numFmtId="0" fontId="40" fillId="0" borderId="3" xfId="5" applyFont="1" applyBorder="1" applyAlignment="1">
      <alignment horizontal="right" vertical="center" shrinkToFit="1" readingOrder="2"/>
    </xf>
    <xf numFmtId="0" fontId="40" fillId="0" borderId="38" xfId="5" applyFont="1" applyBorder="1" applyAlignment="1">
      <alignment horizontal="right" vertical="center" shrinkToFit="1" readingOrder="2"/>
    </xf>
    <xf numFmtId="0" fontId="439" fillId="95" borderId="324" xfId="0" applyFont="1" applyFill="1" applyBorder="1" applyAlignment="1">
      <alignment horizontal="center" vertical="center"/>
    </xf>
    <xf numFmtId="0" fontId="439" fillId="95" borderId="325" xfId="0" applyFont="1" applyFill="1" applyBorder="1" applyAlignment="1">
      <alignment horizontal="center" vertical="center"/>
    </xf>
    <xf numFmtId="0" fontId="439" fillId="95" borderId="326" xfId="0" applyFont="1" applyFill="1" applyBorder="1" applyAlignment="1">
      <alignment horizontal="center" vertical="center"/>
    </xf>
    <xf numFmtId="0" fontId="439" fillId="96" borderId="327" xfId="0" applyFont="1" applyFill="1" applyBorder="1" applyAlignment="1">
      <alignment horizontal="center" vertical="center"/>
    </xf>
    <xf numFmtId="0" fontId="439" fillId="96" borderId="328" xfId="0" applyFont="1" applyFill="1" applyBorder="1" applyAlignment="1">
      <alignment horizontal="center" vertical="center"/>
    </xf>
    <xf numFmtId="0" fontId="439" fillId="96" borderId="329" xfId="0" applyFont="1" applyFill="1" applyBorder="1" applyAlignment="1">
      <alignment horizontal="center" vertical="center"/>
    </xf>
    <xf numFmtId="0" fontId="439" fillId="97" borderId="330" xfId="0" applyFont="1" applyFill="1" applyBorder="1" applyAlignment="1">
      <alignment horizontal="center" vertical="center"/>
    </xf>
    <xf numFmtId="0" fontId="439" fillId="97" borderId="331" xfId="0" applyFont="1" applyFill="1" applyBorder="1" applyAlignment="1">
      <alignment horizontal="center" vertical="center"/>
    </xf>
    <xf numFmtId="0" fontId="439" fillId="97" borderId="332" xfId="0" applyFont="1" applyFill="1" applyBorder="1" applyAlignment="1">
      <alignment horizontal="center" vertical="center"/>
    </xf>
    <xf numFmtId="0" fontId="439" fillId="98" borderId="333" xfId="0" applyFont="1" applyFill="1" applyBorder="1" applyAlignment="1">
      <alignment horizontal="center" vertical="center"/>
    </xf>
    <xf numFmtId="0" fontId="439" fillId="98" borderId="334" xfId="0" applyFont="1" applyFill="1" applyBorder="1" applyAlignment="1">
      <alignment horizontal="center" vertical="center"/>
    </xf>
    <xf numFmtId="0" fontId="439" fillId="98" borderId="335" xfId="0" applyFont="1" applyFill="1" applyBorder="1" applyAlignment="1">
      <alignment horizontal="center" vertical="center"/>
    </xf>
    <xf numFmtId="0" fontId="440" fillId="99" borderId="336" xfId="0" applyFont="1" applyFill="1" applyBorder="1" applyAlignment="1">
      <alignment horizontal="center" vertical="center"/>
    </xf>
    <xf numFmtId="0" fontId="441" fillId="100" borderId="336" xfId="0" applyFont="1" applyFill="1" applyBorder="1" applyAlignment="1">
      <alignment horizontal="center" vertical="center"/>
    </xf>
    <xf numFmtId="0" fontId="442" fillId="101" borderId="336" xfId="0" applyFont="1" applyFill="1" applyBorder="1" applyAlignment="1">
      <alignment horizontal="center" vertical="center"/>
    </xf>
    <xf numFmtId="0" fontId="443" fillId="102" borderId="336" xfId="0" applyFont="1" applyFill="1" applyBorder="1" applyAlignment="1">
      <alignment horizontal="center" vertical="center"/>
    </xf>
    <xf numFmtId="0" fontId="444" fillId="0" borderId="337" xfId="0" applyFont="1" applyBorder="1" applyAlignment="1">
      <alignment horizontal="center" vertical="center"/>
    </xf>
    <xf numFmtId="0" fontId="444" fillId="0" borderId="337" xfId="0" applyFont="1" applyBorder="1" applyAlignment="1">
      <alignment horizontal="right" vertical="center"/>
    </xf>
  </cellXfs>
  <cellStyles count="23">
    <cellStyle name="60% - تمييز4 2" xfId="10" xr:uid="{00000000-0005-0000-0000-000000000000}"/>
    <cellStyle name="Normal 2 2 2" xfId="14" xr:uid="{00000000-0005-0000-0000-000003000000}"/>
    <cellStyle name="Normal 2 3" xfId="6" xr:uid="{00000000-0005-0000-0000-000004000000}"/>
    <cellStyle name="Normal 2 3 2" xfId="1" xr:uid="{00000000-0005-0000-0000-000005000000}"/>
    <cellStyle name="Normal 2_الدوائر الجنائية" xfId="9" xr:uid="{00000000-0005-0000-0000-000006000000}"/>
    <cellStyle name="Normal 3 2" xfId="12" xr:uid="{00000000-0005-0000-0000-000007000000}"/>
    <cellStyle name="Normal 4" xfId="5" xr:uid="{00000000-0005-0000-0000-000008000000}"/>
    <cellStyle name="Normal 4 2" xfId="11" xr:uid="{00000000-0005-0000-0000-000009000000}"/>
    <cellStyle name="Normal 5" xfId="18" xr:uid="{00000000-0005-0000-0000-00000A000000}"/>
    <cellStyle name="Percent 2" xfId="8" xr:uid="{00000000-0005-0000-0000-00000B000000}"/>
    <cellStyle name="Percent 2 2" xfId="17" xr:uid="{00000000-0005-0000-0000-00000C000000}"/>
    <cellStyle name="Percent 3" xfId="16" xr:uid="{00000000-0005-0000-0000-00000D000000}"/>
    <cellStyle name="إخراج" xfId="2" builtinId="21"/>
    <cellStyle name="إدخال 2" xfId="15" xr:uid="{00000000-0005-0000-0000-00000F000000}"/>
    <cellStyle name="ارتباط تشعبي" xfId="19" builtinId="8"/>
    <cellStyle name="تمييز2" xfId="4" builtinId="33"/>
    <cellStyle name="تمييز6" xfId="13" builtinId="49"/>
    <cellStyle name="خلية تدقيق" xfId="3" builtinId="23"/>
    <cellStyle name="عادي" xfId="0" builtinId="0"/>
    <cellStyle name="عادي 2" xfId="7" xr:uid="{00000000-0005-0000-0000-000013000000}"/>
    <cellStyle name="عادي 3" xfId="20" xr:uid="{00000000-0005-0000-0000-000014000000}"/>
    <cellStyle name="عادي 4" xfId="21" xr:uid="{00000000-0005-0000-0000-000015000000}"/>
    <cellStyle name="عادي 4 2" xfId="22" xr:uid="{5B129105-9C3E-4258-8D0F-F83EDFA084F5}"/>
  </cellStyles>
  <dxfs count="1375">
    <dxf>
      <fill>
        <patternFill>
          <bgColor rgb="FFFF0000"/>
        </patternFill>
      </fill>
    </dxf>
    <dxf>
      <fill>
        <patternFill>
          <bgColor rgb="FFFF0000"/>
        </patternFill>
      </fill>
    </dxf>
    <dxf>
      <fill>
        <patternFill>
          <bgColor rgb="FFFF0000"/>
        </patternFill>
      </fill>
    </dxf>
    <dxf>
      <fill>
        <patternFill>
          <bgColor rgb="FFC00000"/>
        </patternFill>
      </fill>
    </dxf>
    <dxf>
      <fill>
        <patternFill>
          <bgColor rgb="FFC00000"/>
        </patternFill>
      </fill>
    </dxf>
    <dxf>
      <fill>
        <patternFill>
          <bgColor rgb="FFC00000"/>
        </patternFill>
      </fill>
    </dxf>
    <dxf>
      <fill>
        <patternFill>
          <bgColor rgb="FFFFA07A"/>
        </patternFill>
      </fill>
    </dxf>
    <dxf>
      <fill>
        <patternFill>
          <bgColor rgb="FFE1BEE7"/>
        </patternFill>
      </fill>
    </dxf>
    <dxf>
      <fill>
        <patternFill>
          <bgColor rgb="FF3CB371"/>
        </patternFill>
      </fill>
    </dxf>
    <dxf>
      <fill>
        <patternFill>
          <bgColor rgb="FFD5F5E3"/>
        </patternFill>
      </fill>
    </dxf>
    <dxf>
      <fill>
        <patternFill>
          <bgColor rgb="FFFFF9C4"/>
        </patternFill>
      </fill>
    </dxf>
    <dxf>
      <fill>
        <patternFill>
          <bgColor rgb="FFC00000"/>
        </patternFill>
      </fill>
    </dxf>
    <dxf>
      <fill>
        <patternFill>
          <bgColor rgb="FFC00000"/>
        </patternFill>
      </fill>
    </dxf>
    <dxf>
      <fill>
        <patternFill>
          <bgColor rgb="FFC00000"/>
        </patternFill>
      </fill>
    </dxf>
    <dxf>
      <fill>
        <patternFill>
          <bgColor rgb="FFFFA07A"/>
        </patternFill>
      </fill>
    </dxf>
    <dxf>
      <fill>
        <patternFill>
          <bgColor rgb="FFE1BEE7"/>
        </patternFill>
      </fill>
    </dxf>
    <dxf>
      <fill>
        <patternFill>
          <bgColor rgb="FF3CB371"/>
        </patternFill>
      </fill>
    </dxf>
    <dxf>
      <fill>
        <patternFill>
          <bgColor rgb="FFD5F5E3"/>
        </patternFill>
      </fill>
    </dxf>
    <dxf>
      <fill>
        <patternFill>
          <bgColor rgb="FFFFF9C4"/>
        </patternFill>
      </fill>
    </dxf>
    <dxf>
      <fill>
        <patternFill>
          <bgColor rgb="FFC00000"/>
        </patternFill>
      </fill>
    </dxf>
    <dxf>
      <font>
        <b/>
        <i val="0"/>
        <color rgb="FF006400"/>
      </font>
    </dxf>
    <dxf>
      <font>
        <b/>
        <i val="0"/>
        <color rgb="FF8B0000"/>
      </font>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C00000"/>
        </patternFill>
      </fill>
    </dxf>
    <dxf>
      <fill>
        <patternFill>
          <bgColor rgb="FFFF0000"/>
        </patternFill>
      </fill>
    </dxf>
    <dxf>
      <fill>
        <patternFill>
          <bgColor rgb="FFFF0000"/>
        </patternFill>
      </fill>
    </dxf>
    <dxf>
      <fill>
        <patternFill>
          <bgColor rgb="FFFF0000"/>
        </patternFill>
      </fill>
    </dxf>
    <dxf>
      <fill>
        <patternFill>
          <bgColor rgb="FFC0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C0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C00000"/>
        </patternFill>
      </fill>
    </dxf>
    <dxf>
      <fill>
        <patternFill>
          <bgColor rgb="FFFF0000"/>
        </patternFill>
      </fill>
    </dxf>
    <dxf>
      <fill>
        <patternFill>
          <bgColor rgb="FFFF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indexed="52"/>
        </patternFill>
      </fill>
    </dxf>
    <dxf>
      <fill>
        <patternFill>
          <bgColor rgb="FFFF0000"/>
        </patternFill>
      </fill>
    </dxf>
    <dxf>
      <fill>
        <patternFill>
          <bgColor rgb="FFFF0000"/>
        </patternFill>
      </fill>
    </dxf>
    <dxf>
      <fill>
        <patternFill>
          <bgColor rgb="FFFF0000"/>
        </patternFill>
      </fill>
    </dxf>
    <dxf>
      <fill>
        <patternFill>
          <bgColor rgb="FFEE0000"/>
        </patternFill>
      </fill>
    </dxf>
    <dxf>
      <fill>
        <patternFill>
          <bgColor rgb="FFEE0000"/>
        </patternFill>
      </fill>
    </dxf>
    <dxf>
      <fill>
        <patternFill>
          <bgColor rgb="FFEE0000"/>
        </patternFill>
      </fill>
    </dxf>
    <dxf>
      <fill>
        <patternFill>
          <bgColor rgb="FFEE0000"/>
        </patternFill>
      </fill>
    </dxf>
    <dxf>
      <fill>
        <patternFill>
          <bgColor rgb="FFEE0000"/>
        </patternFill>
      </fill>
    </dxf>
    <dxf>
      <fill>
        <patternFill>
          <bgColor rgb="FFEE0000"/>
        </patternFill>
      </fill>
    </dxf>
    <dxf>
      <fill>
        <patternFill>
          <bgColor rgb="FFEE0000"/>
        </patternFill>
      </fill>
    </dxf>
    <dxf>
      <fill>
        <patternFill>
          <bgColor rgb="FFEE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00B050"/>
        </patternFill>
      </fill>
    </dxf>
    <dxf>
      <font>
        <color theme="0"/>
      </font>
      <fill>
        <patternFill>
          <bgColor rgb="FF00B050"/>
        </patternFill>
      </fill>
    </dxf>
    <dxf>
      <font>
        <color theme="0"/>
      </font>
      <fill>
        <patternFill>
          <bgColor rgb="FF00B050"/>
        </patternFill>
      </fill>
    </dxf>
    <dxf>
      <font>
        <color theme="0"/>
      </font>
      <fill>
        <patternFill>
          <bgColor rgb="FF00B050"/>
        </patternFill>
      </fill>
    </dxf>
    <dxf>
      <font>
        <color theme="0"/>
      </font>
      <fill>
        <patternFill>
          <bgColor rgb="FF00B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50"/>
        </patternFill>
      </fill>
    </dxf>
    <dxf>
      <font>
        <color theme="0"/>
      </font>
      <fill>
        <patternFill>
          <bgColor rgb="FF00B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50"/>
        </patternFill>
      </fill>
    </dxf>
    <dxf>
      <fill>
        <patternFill>
          <bgColor rgb="FFFF0000"/>
        </patternFill>
      </fill>
    </dxf>
    <dxf>
      <fill>
        <patternFill patternType="lightHorizontal">
          <bgColor indexed="1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s>
  <tableStyles count="0" defaultTableStyle="TableStyleMedium2" defaultPivotStyle="PivotStyleLight16"/>
  <colors>
    <mruColors>
      <color rgb="FF8FDDB8"/>
      <color rgb="FFFF00FF"/>
      <color rgb="FFBD95F9"/>
      <color rgb="FFF6BE98"/>
      <color rgb="FF4C91D0"/>
      <color rgb="FF36B478"/>
      <color rgb="FF3DB3B3"/>
      <color rgb="FFCC0000"/>
      <color rgb="FF633A1B"/>
      <color rgb="FFFF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hyperlink" Target="#'&#1605;&#1583;&#1606;&#1610; &#1603;&#1604;&#1610;'!M685"/><Relationship Id="rId2" Type="http://schemas.openxmlformats.org/officeDocument/2006/relationships/hyperlink" Target="#'&#1605;&#1583;&#1606;&#1610; &#1603;&#1604;&#1610;'!L627"/><Relationship Id="rId1" Type="http://schemas.openxmlformats.org/officeDocument/2006/relationships/hyperlink" Target="#'&#1605;&#1583;&#1606;&#1610; &#1603;&#1604;&#1610;'!M662"/><Relationship Id="rId4" Type="http://schemas.openxmlformats.org/officeDocument/2006/relationships/hyperlink" Target="#'&#1605;&#1583;&#1606;&#1610; &#1603;&#1604;&#1610;'!M677"/></Relationships>
</file>

<file path=xl/drawings/_rels/drawing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hyperlink" Target="#&#1575;&#1587;&#1585;&#1577;!AB421"/></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image" Target="../media/image4.png"/></Relationships>
</file>

<file path=xl/drawings/_rels/drawing10.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 Id="rId5" Type="http://schemas.openxmlformats.org/officeDocument/2006/relationships/image" Target="../media/image9.png"/><Relationship Id="rId4" Type="http://schemas.openxmlformats.org/officeDocument/2006/relationships/image" Target="../media/image8.png"/></Relationships>
</file>

<file path=xl/drawings/_rels/drawing1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1588;&#1575;&#1588;&#1577; &#1580;&#1606;&#1581; &#1575;&#1604;&#1580;&#1586;&#1574;&#1610;'!A1"/><Relationship Id="rId1" Type="http://schemas.openxmlformats.org/officeDocument/2006/relationships/image" Target="../media/image2.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2.png"/></Relationships>
</file>

<file path=xl/drawings/_rels/drawing14.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3.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1588;&#1575;&#1588;&#1577; &#1575;&#1604;&#1605;&#1583;&#1606;&#1609; &#1603;&#1604;&#1609; &#1593;&#1605;&#1575;&#1604;&#1610;&#1577;'!A1"/></Relationships>
</file>

<file path=xl/drawings/_rels/drawing1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1.png"/></Relationships>
</file>

<file path=xl/drawings/_rels/drawing21.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hyperlink" Target="#'&#1588;&#1575;&#1588;&#1577; &#1575;&#1604;&#1605;&#1583;&#1606;&#1609; &#1575;&#1604;&#1580;&#1586;&#1574;&#1610;'!A1"/></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7.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274320</xdr:colOff>
          <xdr:row>7</xdr:row>
          <xdr:rowOff>190500</xdr:rowOff>
        </xdr:from>
        <xdr:to>
          <xdr:col>14</xdr:col>
          <xdr:colOff>137160</xdr:colOff>
          <xdr:row>9</xdr:row>
          <xdr:rowOff>76200</xdr:rowOff>
        </xdr:to>
        <xdr:sp macro="" textlink="">
          <xdr:nvSpPr>
            <xdr:cNvPr id="81923" name="Button 3" hidden="1">
              <a:extLst>
                <a:ext uri="{63B3BB69-23CF-44E3-9099-C40C66FF867C}">
                  <a14:compatExt spid="_x0000_s81923"/>
                </a:ext>
                <a:ext uri="{FF2B5EF4-FFF2-40B4-BE49-F238E27FC236}">
                  <a16:creationId xmlns:a16="http://schemas.microsoft.com/office/drawing/2014/main" id="{00000000-0008-0000-0100-0000034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1">
                <a:defRPr sz="1000"/>
              </a:pPr>
              <a:r>
                <a:rPr lang="ar-EG" sz="1100" b="0" i="0" u="none" strike="noStrike" baseline="0">
                  <a:solidFill>
                    <a:srgbClr val="000000"/>
                  </a:solidFill>
                  <a:latin typeface="Arial"/>
                  <a:cs typeface="Arial"/>
                </a:rPr>
                <a:t>قفل قضاة مدني كل حسب الشرط</a:t>
              </a:r>
            </a:p>
          </xdr:txBody>
        </xdr:sp>
        <xdr:clientData fPrintsWithSheet="0"/>
      </xdr:twoCellAnchor>
    </mc:Choice>
    <mc:Fallback/>
  </mc:AlternateContent>
  <xdr:twoCellAnchor>
    <xdr:from>
      <xdr:col>9</xdr:col>
      <xdr:colOff>295275</xdr:colOff>
      <xdr:row>2</xdr:row>
      <xdr:rowOff>209550</xdr:rowOff>
    </xdr:from>
    <xdr:to>
      <xdr:col>13</xdr:col>
      <xdr:colOff>361950</xdr:colOff>
      <xdr:row>4</xdr:row>
      <xdr:rowOff>47625</xdr:rowOff>
    </xdr:to>
    <xdr:sp macro="[0]!ImportSapekMadanyKolly" textlink="">
      <xdr:nvSpPr>
        <xdr:cNvPr id="2" name="مستطيل: زوايا مستديرة 1">
          <a:extLst>
            <a:ext uri="{FF2B5EF4-FFF2-40B4-BE49-F238E27FC236}">
              <a16:creationId xmlns:a16="http://schemas.microsoft.com/office/drawing/2014/main" id="{6D20CC37-A88C-AF20-DD9F-C0540D611AE2}"/>
            </a:ext>
          </a:extLst>
        </xdr:cNvPr>
        <xdr:cNvSpPr/>
      </xdr:nvSpPr>
      <xdr:spPr>
        <a:xfrm>
          <a:off x="9979247250" y="1028700"/>
          <a:ext cx="2505075" cy="6096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ar-EG" sz="2000" b="1"/>
            <a:t>استيراد</a:t>
          </a:r>
          <a:r>
            <a:rPr lang="ar-EG" sz="2000" b="1" baseline="0"/>
            <a:t> سابق مدني كلي</a:t>
          </a:r>
        </a:p>
      </xdr:txBody>
    </xdr:sp>
    <xdr:clientData/>
  </xdr:twoCellAnchor>
  <xdr:twoCellAnchor>
    <xdr:from>
      <xdr:col>9</xdr:col>
      <xdr:colOff>285750</xdr:colOff>
      <xdr:row>4</xdr:row>
      <xdr:rowOff>323850</xdr:rowOff>
    </xdr:from>
    <xdr:to>
      <xdr:col>13</xdr:col>
      <xdr:colOff>352425</xdr:colOff>
      <xdr:row>6</xdr:row>
      <xdr:rowOff>171450</xdr:rowOff>
    </xdr:to>
    <xdr:sp macro="[0]!ImportAllSapek" textlink="">
      <xdr:nvSpPr>
        <xdr:cNvPr id="3" name="مستطيل: زوايا مستديرة 2">
          <a:extLst>
            <a:ext uri="{FF2B5EF4-FFF2-40B4-BE49-F238E27FC236}">
              <a16:creationId xmlns:a16="http://schemas.microsoft.com/office/drawing/2014/main" id="{7668B9FD-625A-4472-A7B9-21890BB299DA}"/>
            </a:ext>
          </a:extLst>
        </xdr:cNvPr>
        <xdr:cNvSpPr/>
      </xdr:nvSpPr>
      <xdr:spPr>
        <a:xfrm>
          <a:off x="9979256775" y="1914525"/>
          <a:ext cx="2505075" cy="6096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ar-EG" sz="2000" b="1"/>
            <a:t>استيراد</a:t>
          </a:r>
          <a:r>
            <a:rPr lang="ar-EG" sz="2000" b="1" baseline="0"/>
            <a:t> سابق الباقي</a:t>
          </a:r>
        </a:p>
      </xdr:txBody>
    </xdr:sp>
    <xdr:clientData/>
  </xdr:twoCellAnchor>
  <xdr:twoCellAnchor>
    <xdr:from>
      <xdr:col>9</xdr:col>
      <xdr:colOff>361950</xdr:colOff>
      <xdr:row>11</xdr:row>
      <xdr:rowOff>228600</xdr:rowOff>
    </xdr:from>
    <xdr:to>
      <xdr:col>13</xdr:col>
      <xdr:colOff>428625</xdr:colOff>
      <xdr:row>13</xdr:row>
      <xdr:rowOff>247650</xdr:rowOff>
    </xdr:to>
    <xdr:sp macro="[0]!ClearData.ClearData" textlink="">
      <xdr:nvSpPr>
        <xdr:cNvPr id="4" name="مستطيل: زوايا مستديرة 3">
          <a:extLst>
            <a:ext uri="{FF2B5EF4-FFF2-40B4-BE49-F238E27FC236}">
              <a16:creationId xmlns:a16="http://schemas.microsoft.com/office/drawing/2014/main" id="{60A28672-B979-12A7-9035-94BE67F2E572}"/>
            </a:ext>
          </a:extLst>
        </xdr:cNvPr>
        <xdr:cNvSpPr/>
      </xdr:nvSpPr>
      <xdr:spPr>
        <a:xfrm>
          <a:off x="9978580500" y="4505325"/>
          <a:ext cx="2505075" cy="6096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ar-EG" sz="2000" b="1"/>
            <a:t>تفريغ البيانات</a:t>
          </a:r>
        </a:p>
        <a:p>
          <a:pPr algn="ctr" rtl="1"/>
          <a:endParaRPr lang="ar-EG" sz="2000" b="1" baseline="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52</xdr:col>
      <xdr:colOff>158750</xdr:colOff>
      <xdr:row>1</xdr:row>
      <xdr:rowOff>152400</xdr:rowOff>
    </xdr:from>
    <xdr:to>
      <xdr:col>63</xdr:col>
      <xdr:colOff>234950</xdr:colOff>
      <xdr:row>9</xdr:row>
      <xdr:rowOff>190500</xdr:rowOff>
    </xdr:to>
    <xdr:pic>
      <xdr:nvPicPr>
        <xdr:cNvPr id="2" name="صورة 1">
          <a:extLst>
            <a:ext uri="{FF2B5EF4-FFF2-40B4-BE49-F238E27FC236}">
              <a16:creationId xmlns:a16="http://schemas.microsoft.com/office/drawing/2014/main" id="{64FC568A-F621-43B2-951F-E6438DD77D7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49046650" y="533400"/>
          <a:ext cx="6781800" cy="6781800"/>
        </a:xfrm>
        <a:prstGeom prst="rect">
          <a:avLst/>
        </a:prstGeom>
      </xdr:spPr>
    </xdr:pic>
    <xdr:clientData/>
  </xdr:twoCellAnchor>
  <xdr:twoCellAnchor editAs="oneCell">
    <xdr:from>
      <xdr:col>52</xdr:col>
      <xdr:colOff>349250</xdr:colOff>
      <xdr:row>36</xdr:row>
      <xdr:rowOff>381000</xdr:rowOff>
    </xdr:from>
    <xdr:to>
      <xdr:col>64</xdr:col>
      <xdr:colOff>82550</xdr:colOff>
      <xdr:row>45</xdr:row>
      <xdr:rowOff>533400</xdr:rowOff>
    </xdr:to>
    <xdr:pic>
      <xdr:nvPicPr>
        <xdr:cNvPr id="4" name="صورة 3">
          <a:extLst>
            <a:ext uri="{FF2B5EF4-FFF2-40B4-BE49-F238E27FC236}">
              <a16:creationId xmlns:a16="http://schemas.microsoft.com/office/drawing/2014/main" id="{027EA85B-E1B2-4164-9D3D-C903E4187BB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48589450" y="30975300"/>
          <a:ext cx="7048500" cy="7048500"/>
        </a:xfrm>
        <a:prstGeom prst="rect">
          <a:avLst/>
        </a:prstGeom>
      </xdr:spPr>
    </xdr:pic>
    <xdr:clientData/>
  </xdr:twoCellAnchor>
  <xdr:twoCellAnchor editAs="oneCell">
    <xdr:from>
      <xdr:col>52</xdr:col>
      <xdr:colOff>539750</xdr:colOff>
      <xdr:row>73</xdr:row>
      <xdr:rowOff>0</xdr:rowOff>
    </xdr:from>
    <xdr:to>
      <xdr:col>64</xdr:col>
      <xdr:colOff>501650</xdr:colOff>
      <xdr:row>81</xdr:row>
      <xdr:rowOff>533400</xdr:rowOff>
    </xdr:to>
    <xdr:pic>
      <xdr:nvPicPr>
        <xdr:cNvPr id="5" name="صورة 4">
          <a:extLst>
            <a:ext uri="{FF2B5EF4-FFF2-40B4-BE49-F238E27FC236}">
              <a16:creationId xmlns:a16="http://schemas.microsoft.com/office/drawing/2014/main" id="{E2018FB9-0BDF-4E72-8007-4B8268D247D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48170350" y="61760100"/>
          <a:ext cx="7277100" cy="7277100"/>
        </a:xfrm>
        <a:prstGeom prst="rect">
          <a:avLst/>
        </a:prstGeom>
      </xdr:spPr>
    </xdr:pic>
    <xdr:clientData/>
  </xdr:twoCellAnchor>
  <xdr:twoCellAnchor editAs="oneCell">
    <xdr:from>
      <xdr:col>52</xdr:col>
      <xdr:colOff>6350</xdr:colOff>
      <xdr:row>108</xdr:row>
      <xdr:rowOff>381000</xdr:rowOff>
    </xdr:from>
    <xdr:to>
      <xdr:col>64</xdr:col>
      <xdr:colOff>273050</xdr:colOff>
      <xdr:row>117</xdr:row>
      <xdr:rowOff>762000</xdr:rowOff>
    </xdr:to>
    <xdr:pic>
      <xdr:nvPicPr>
        <xdr:cNvPr id="6" name="صورة 5">
          <a:extLst>
            <a:ext uri="{FF2B5EF4-FFF2-40B4-BE49-F238E27FC236}">
              <a16:creationId xmlns:a16="http://schemas.microsoft.com/office/drawing/2014/main" id="{85E8F31D-4FF2-4D95-956C-784DF2A51B4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48398950" y="92430600"/>
          <a:ext cx="7581900" cy="7581900"/>
        </a:xfrm>
        <a:prstGeom prst="rect">
          <a:avLst/>
        </a:prstGeom>
      </xdr:spPr>
    </xdr:pic>
    <xdr:clientData/>
  </xdr:twoCellAnchor>
  <xdr:twoCellAnchor editAs="oneCell">
    <xdr:from>
      <xdr:col>52</xdr:col>
      <xdr:colOff>158750</xdr:colOff>
      <xdr:row>145</xdr:row>
      <xdr:rowOff>76200</xdr:rowOff>
    </xdr:from>
    <xdr:to>
      <xdr:col>64</xdr:col>
      <xdr:colOff>158750</xdr:colOff>
      <xdr:row>153</xdr:row>
      <xdr:rowOff>647700</xdr:rowOff>
    </xdr:to>
    <xdr:pic>
      <xdr:nvPicPr>
        <xdr:cNvPr id="7" name="صورة 6">
          <a:extLst>
            <a:ext uri="{FF2B5EF4-FFF2-40B4-BE49-F238E27FC236}">
              <a16:creationId xmlns:a16="http://schemas.microsoft.com/office/drawing/2014/main" id="{BDA03A73-B500-40AB-8CEA-CA6EF4C6E0C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48513250" y="123291600"/>
          <a:ext cx="7315200" cy="7315200"/>
        </a:xfrm>
        <a:prstGeom prst="rect">
          <a:avLst/>
        </a:prstGeom>
      </xdr:spPr>
    </xdr:pic>
    <xdr:clientData/>
  </xdr:twoCellAnchor>
  <xdr:twoCellAnchor editAs="oneCell">
    <xdr:from>
      <xdr:col>53</xdr:col>
      <xdr:colOff>273050</xdr:colOff>
      <xdr:row>181</xdr:row>
      <xdr:rowOff>419100</xdr:rowOff>
    </xdr:from>
    <xdr:to>
      <xdr:col>65</xdr:col>
      <xdr:colOff>114300</xdr:colOff>
      <xdr:row>189</xdr:row>
      <xdr:rowOff>831850</xdr:rowOff>
    </xdr:to>
    <xdr:pic>
      <xdr:nvPicPr>
        <xdr:cNvPr id="8" name="صورة 7">
          <a:extLst>
            <a:ext uri="{FF2B5EF4-FFF2-40B4-BE49-F238E27FC236}">
              <a16:creationId xmlns:a16="http://schemas.microsoft.com/office/drawing/2014/main" id="{0B59F3D5-D01B-4256-9D89-933718EA29B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47948100" y="154190700"/>
          <a:ext cx="7156450" cy="7156450"/>
        </a:xfrm>
        <a:prstGeom prst="rect">
          <a:avLst/>
        </a:prstGeom>
      </xdr:spPr>
    </xdr:pic>
    <xdr:clientData/>
  </xdr:twoCellAnchor>
  <xdr:twoCellAnchor editAs="oneCell">
    <xdr:from>
      <xdr:col>53</xdr:col>
      <xdr:colOff>387350</xdr:colOff>
      <xdr:row>217</xdr:row>
      <xdr:rowOff>952500</xdr:rowOff>
    </xdr:from>
    <xdr:to>
      <xdr:col>64</xdr:col>
      <xdr:colOff>349250</xdr:colOff>
      <xdr:row>225</xdr:row>
      <xdr:rowOff>876300</xdr:rowOff>
    </xdr:to>
    <xdr:pic>
      <xdr:nvPicPr>
        <xdr:cNvPr id="9" name="صورة 8">
          <a:extLst>
            <a:ext uri="{FF2B5EF4-FFF2-40B4-BE49-F238E27FC236}">
              <a16:creationId xmlns:a16="http://schemas.microsoft.com/office/drawing/2014/main" id="{7BC4DCA3-695A-4AE5-9723-73B9717628F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48322750" y="184404000"/>
          <a:ext cx="6667500" cy="6667500"/>
        </a:xfrm>
        <a:prstGeom prst="rect">
          <a:avLst/>
        </a:prstGeom>
      </xdr:spPr>
    </xdr:pic>
    <xdr:clientData/>
  </xdr:twoCellAnchor>
  <xdr:twoCellAnchor editAs="oneCell">
    <xdr:from>
      <xdr:col>53</xdr:col>
      <xdr:colOff>82550</xdr:colOff>
      <xdr:row>253</xdr:row>
      <xdr:rowOff>1028700</xdr:rowOff>
    </xdr:from>
    <xdr:to>
      <xdr:col>64</xdr:col>
      <xdr:colOff>342900</xdr:colOff>
      <xdr:row>262</xdr:row>
      <xdr:rowOff>222250</xdr:rowOff>
    </xdr:to>
    <xdr:pic>
      <xdr:nvPicPr>
        <xdr:cNvPr id="10" name="صورة 9">
          <a:extLst>
            <a:ext uri="{FF2B5EF4-FFF2-40B4-BE49-F238E27FC236}">
              <a16:creationId xmlns:a16="http://schemas.microsoft.com/office/drawing/2014/main" id="{1B813805-4D08-4756-9979-8F257663F20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48329100" y="215074500"/>
          <a:ext cx="6965950" cy="6965950"/>
        </a:xfrm>
        <a:prstGeom prst="rect">
          <a:avLst/>
        </a:prstGeom>
      </xdr:spPr>
    </xdr:pic>
    <xdr:clientData/>
  </xdr:twoCellAnchor>
  <xdr:twoCellAnchor editAs="oneCell">
    <xdr:from>
      <xdr:col>60</xdr:col>
      <xdr:colOff>120650</xdr:colOff>
      <xdr:row>288</xdr:row>
      <xdr:rowOff>152400</xdr:rowOff>
    </xdr:from>
    <xdr:to>
      <xdr:col>71</xdr:col>
      <xdr:colOff>349250</xdr:colOff>
      <xdr:row>294</xdr:row>
      <xdr:rowOff>990600</xdr:rowOff>
    </xdr:to>
    <xdr:pic>
      <xdr:nvPicPr>
        <xdr:cNvPr id="11" name="صورة 10">
          <a:extLst>
            <a:ext uri="{FF2B5EF4-FFF2-40B4-BE49-F238E27FC236}">
              <a16:creationId xmlns:a16="http://schemas.microsoft.com/office/drawing/2014/main" id="{EBABFC3A-E84D-45E1-B451-D4DF61A73FE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44055550" y="246507000"/>
          <a:ext cx="6934200" cy="6934200"/>
        </a:xfrm>
        <a:prstGeom prst="rect">
          <a:avLst/>
        </a:prstGeom>
      </xdr:spPr>
    </xdr:pic>
    <xdr:clientData/>
  </xdr:twoCellAnchor>
  <xdr:twoCellAnchor editAs="oneCell">
    <xdr:from>
      <xdr:col>60</xdr:col>
      <xdr:colOff>234950</xdr:colOff>
      <xdr:row>317</xdr:row>
      <xdr:rowOff>1066800</xdr:rowOff>
    </xdr:from>
    <xdr:to>
      <xdr:col>71</xdr:col>
      <xdr:colOff>273050</xdr:colOff>
      <xdr:row>323</xdr:row>
      <xdr:rowOff>1638300</xdr:rowOff>
    </xdr:to>
    <xdr:pic>
      <xdr:nvPicPr>
        <xdr:cNvPr id="12" name="صورة 11">
          <a:extLst>
            <a:ext uri="{FF2B5EF4-FFF2-40B4-BE49-F238E27FC236}">
              <a16:creationId xmlns:a16="http://schemas.microsoft.com/office/drawing/2014/main" id="{3B113F74-DDB8-4CBC-9BCC-BBF1BB86847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44131750" y="282168600"/>
          <a:ext cx="6743700" cy="6743700"/>
        </a:xfrm>
        <a:prstGeom prst="rect">
          <a:avLst/>
        </a:prstGeom>
      </xdr:spPr>
    </xdr:pic>
    <xdr:clientData/>
  </xdr:twoCellAnchor>
  <xdr:twoCellAnchor editAs="oneCell">
    <xdr:from>
      <xdr:col>60</xdr:col>
      <xdr:colOff>234950</xdr:colOff>
      <xdr:row>346</xdr:row>
      <xdr:rowOff>1219200</xdr:rowOff>
    </xdr:from>
    <xdr:to>
      <xdr:col>71</xdr:col>
      <xdr:colOff>463550</xdr:colOff>
      <xdr:row>352</xdr:row>
      <xdr:rowOff>1104900</xdr:rowOff>
    </xdr:to>
    <xdr:pic>
      <xdr:nvPicPr>
        <xdr:cNvPr id="13" name="صورة 12">
          <a:extLst>
            <a:ext uri="{FF2B5EF4-FFF2-40B4-BE49-F238E27FC236}">
              <a16:creationId xmlns:a16="http://schemas.microsoft.com/office/drawing/2014/main" id="{7CDC4D8F-8778-47D0-8AFE-97FF666D737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43941250" y="316649100"/>
          <a:ext cx="6934200" cy="6934200"/>
        </a:xfrm>
        <a:prstGeom prst="rect">
          <a:avLst/>
        </a:prstGeom>
      </xdr:spPr>
    </xdr:pic>
    <xdr:clientData/>
  </xdr:twoCellAnchor>
  <xdr:twoCellAnchor editAs="oneCell">
    <xdr:from>
      <xdr:col>60</xdr:col>
      <xdr:colOff>463550</xdr:colOff>
      <xdr:row>376</xdr:row>
      <xdr:rowOff>114300</xdr:rowOff>
    </xdr:from>
    <xdr:to>
      <xdr:col>72</xdr:col>
      <xdr:colOff>234950</xdr:colOff>
      <xdr:row>381</xdr:row>
      <xdr:rowOff>1409700</xdr:rowOff>
    </xdr:to>
    <xdr:pic>
      <xdr:nvPicPr>
        <xdr:cNvPr id="14" name="صورة 13">
          <a:extLst>
            <a:ext uri="{FF2B5EF4-FFF2-40B4-BE49-F238E27FC236}">
              <a16:creationId xmlns:a16="http://schemas.microsoft.com/office/drawing/2014/main" id="{CA1D6A39-5F2F-4F13-8350-0C0AE63CD3C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43560250" y="352577400"/>
          <a:ext cx="7086600" cy="708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25</xdr:col>
      <xdr:colOff>209309</xdr:colOff>
      <xdr:row>0</xdr:row>
      <xdr:rowOff>13607</xdr:rowOff>
    </xdr:from>
    <xdr:to>
      <xdr:col>32</xdr:col>
      <xdr:colOff>149678</xdr:colOff>
      <xdr:row>0</xdr:row>
      <xdr:rowOff>681558</xdr:rowOff>
    </xdr:to>
    <xdr:sp macro="[0]!ScrollToColumnBD" textlink="">
      <xdr:nvSpPr>
        <xdr:cNvPr id="2" name="مستطيل: زوايا مستديرة 1">
          <a:extLst>
            <a:ext uri="{FF2B5EF4-FFF2-40B4-BE49-F238E27FC236}">
              <a16:creationId xmlns:a16="http://schemas.microsoft.com/office/drawing/2014/main" id="{D9D1C0A5-CA58-499D-B615-57BC961677BD}"/>
            </a:ext>
          </a:extLst>
        </xdr:cNvPr>
        <xdr:cNvSpPr/>
      </xdr:nvSpPr>
      <xdr:spPr>
        <a:xfrm>
          <a:off x="9750388715" y="13607"/>
          <a:ext cx="2035869" cy="667951"/>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r" rtl="1"/>
          <a:r>
            <a:rPr lang="ar-EG" sz="2800" b="1"/>
            <a:t>توزيع الاحكام</a:t>
          </a:r>
        </a:p>
      </xdr:txBody>
    </xdr:sp>
    <xdr:clientData/>
  </xdr:twoCellAnchor>
  <xdr:twoCellAnchor>
    <xdr:from>
      <xdr:col>32</xdr:col>
      <xdr:colOff>185498</xdr:colOff>
      <xdr:row>0</xdr:row>
      <xdr:rowOff>0</xdr:rowOff>
    </xdr:from>
    <xdr:to>
      <xdr:col>40</xdr:col>
      <xdr:colOff>72037</xdr:colOff>
      <xdr:row>0</xdr:row>
      <xdr:rowOff>681558</xdr:rowOff>
    </xdr:to>
    <xdr:sp macro="[0]!ScrollToColumnDD" textlink="">
      <xdr:nvSpPr>
        <xdr:cNvPr id="3" name="مستطيل: زوايا مستديرة 2">
          <a:extLst>
            <a:ext uri="{FF2B5EF4-FFF2-40B4-BE49-F238E27FC236}">
              <a16:creationId xmlns:a16="http://schemas.microsoft.com/office/drawing/2014/main" id="{4B99B953-8123-4BF2-9E59-8E1710A04048}"/>
            </a:ext>
          </a:extLst>
        </xdr:cNvPr>
        <xdr:cNvSpPr/>
      </xdr:nvSpPr>
      <xdr:spPr>
        <a:xfrm>
          <a:off x="9748071499" y="0"/>
          <a:ext cx="2281396" cy="681558"/>
        </a:xfrm>
        <a:prstGeom prst="roundRect">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2800" b="1"/>
            <a:t>توزيع المؤجلات</a:t>
          </a:r>
        </a:p>
      </xdr:txBody>
    </xdr:sp>
    <xdr:clientData/>
  </xdr:twoCellAnchor>
  <xdr:twoCellAnchor>
    <xdr:from>
      <xdr:col>19</xdr:col>
      <xdr:colOff>19490</xdr:colOff>
      <xdr:row>0</xdr:row>
      <xdr:rowOff>27215</xdr:rowOff>
    </xdr:from>
    <xdr:to>
      <xdr:col>24</xdr:col>
      <xdr:colOff>185497</xdr:colOff>
      <xdr:row>0</xdr:row>
      <xdr:rowOff>681558</xdr:rowOff>
    </xdr:to>
    <xdr:sp macro="[0]!ScrollToColumnA" textlink="">
      <xdr:nvSpPr>
        <xdr:cNvPr id="4" name="مستطيل: زوايا مستديرة 3">
          <a:extLst>
            <a:ext uri="{FF2B5EF4-FFF2-40B4-BE49-F238E27FC236}">
              <a16:creationId xmlns:a16="http://schemas.microsoft.com/office/drawing/2014/main" id="{55D26A49-3470-4886-BDEC-237A89266478}"/>
            </a:ext>
          </a:extLst>
        </xdr:cNvPr>
        <xdr:cNvSpPr/>
      </xdr:nvSpPr>
      <xdr:spPr>
        <a:xfrm>
          <a:off x="9752747753" y="27215"/>
          <a:ext cx="1662793" cy="654343"/>
        </a:xfrm>
        <a:prstGeom prst="roundRect">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2800" b="1"/>
            <a:t>الانجاز</a:t>
          </a:r>
        </a:p>
      </xdr:txBody>
    </xdr:sp>
    <xdr:clientData/>
  </xdr:twoCellAnchor>
  <xdr:twoCellAnchor>
    <xdr:from>
      <xdr:col>0</xdr:col>
      <xdr:colOff>0</xdr:colOff>
      <xdr:row>0</xdr:row>
      <xdr:rowOff>61633</xdr:rowOff>
    </xdr:from>
    <xdr:to>
      <xdr:col>6</xdr:col>
      <xdr:colOff>598714</xdr:colOff>
      <xdr:row>0</xdr:row>
      <xdr:rowOff>246529</xdr:rowOff>
    </xdr:to>
    <xdr:sp macro="" textlink="">
      <xdr:nvSpPr>
        <xdr:cNvPr id="5" name="مستطيل: زوايا مستديرة 4">
          <a:hlinkClick xmlns:r="http://schemas.openxmlformats.org/officeDocument/2006/relationships" r:id="rId1"/>
          <a:extLst>
            <a:ext uri="{FF2B5EF4-FFF2-40B4-BE49-F238E27FC236}">
              <a16:creationId xmlns:a16="http://schemas.microsoft.com/office/drawing/2014/main" id="{C3E2ECD4-A376-4F0E-B470-9680F9131F05}"/>
            </a:ext>
          </a:extLst>
        </xdr:cNvPr>
        <xdr:cNvSpPr/>
      </xdr:nvSpPr>
      <xdr:spPr>
        <a:xfrm>
          <a:off x="9861485433" y="61633"/>
          <a:ext cx="2346832" cy="184896"/>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1800" b="1"/>
            <a:t>اجمالي الدوائر</a:t>
          </a:r>
        </a:p>
      </xdr:txBody>
    </xdr:sp>
    <xdr:clientData/>
  </xdr:twoCellAnchor>
  <xdr:twoCellAnchor>
    <xdr:from>
      <xdr:col>0</xdr:col>
      <xdr:colOff>0</xdr:colOff>
      <xdr:row>0</xdr:row>
      <xdr:rowOff>1009598</xdr:rowOff>
    </xdr:from>
    <xdr:to>
      <xdr:col>8</xdr:col>
      <xdr:colOff>137539</xdr:colOff>
      <xdr:row>0</xdr:row>
      <xdr:rowOff>1251857</xdr:rowOff>
    </xdr:to>
    <xdr:sp macro="" textlink="">
      <xdr:nvSpPr>
        <xdr:cNvPr id="6" name="مستطيل: زوايا مستديرة 5">
          <a:hlinkClick xmlns:r="http://schemas.openxmlformats.org/officeDocument/2006/relationships" r:id="rId2"/>
          <a:extLst>
            <a:ext uri="{FF2B5EF4-FFF2-40B4-BE49-F238E27FC236}">
              <a16:creationId xmlns:a16="http://schemas.microsoft.com/office/drawing/2014/main" id="{0427E034-3A50-40E4-AA60-FD54489B62DF}"/>
            </a:ext>
          </a:extLst>
        </xdr:cNvPr>
        <xdr:cNvSpPr/>
      </xdr:nvSpPr>
      <xdr:spPr>
        <a:xfrm>
          <a:off x="9758238568" y="1009598"/>
          <a:ext cx="3076682" cy="242259"/>
        </a:xfrm>
        <a:prstGeom prst="roundRect">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1600" b="1"/>
            <a:t>اجمال الانواع</a:t>
          </a:r>
        </a:p>
      </xdr:txBody>
    </xdr:sp>
    <xdr:clientData/>
  </xdr:twoCellAnchor>
  <xdr:twoCellAnchor>
    <xdr:from>
      <xdr:col>83</xdr:col>
      <xdr:colOff>150079</xdr:colOff>
      <xdr:row>0</xdr:row>
      <xdr:rowOff>1</xdr:rowOff>
    </xdr:from>
    <xdr:to>
      <xdr:col>91</xdr:col>
      <xdr:colOff>204107</xdr:colOff>
      <xdr:row>0</xdr:row>
      <xdr:rowOff>695807</xdr:rowOff>
    </xdr:to>
    <xdr:sp macro="[0]!ScrollToColumnDD" textlink="">
      <xdr:nvSpPr>
        <xdr:cNvPr id="9" name="مستطيل: زوايا مستديرة 8">
          <a:extLst>
            <a:ext uri="{FF2B5EF4-FFF2-40B4-BE49-F238E27FC236}">
              <a16:creationId xmlns:a16="http://schemas.microsoft.com/office/drawing/2014/main" id="{B793A1C2-69DE-41F2-BB81-367D1388F484}"/>
            </a:ext>
          </a:extLst>
        </xdr:cNvPr>
        <xdr:cNvSpPr/>
      </xdr:nvSpPr>
      <xdr:spPr>
        <a:xfrm>
          <a:off x="9732100714" y="1"/>
          <a:ext cx="2448886" cy="695806"/>
        </a:xfrm>
        <a:prstGeom prst="roundRect">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2800" b="1"/>
            <a:t>توزيع المؤجلات</a:t>
          </a:r>
        </a:p>
      </xdr:txBody>
    </xdr:sp>
    <xdr:clientData/>
  </xdr:twoCellAnchor>
  <xdr:twoCellAnchor>
    <xdr:from>
      <xdr:col>76</xdr:col>
      <xdr:colOff>68837</xdr:colOff>
      <xdr:row>0</xdr:row>
      <xdr:rowOff>54428</xdr:rowOff>
    </xdr:from>
    <xdr:to>
      <xdr:col>81</xdr:col>
      <xdr:colOff>243088</xdr:colOff>
      <xdr:row>0</xdr:row>
      <xdr:rowOff>699167</xdr:rowOff>
    </xdr:to>
    <xdr:sp macro="[0]!ScrollToColumnA" textlink="">
      <xdr:nvSpPr>
        <xdr:cNvPr id="10" name="مستطيل: زوايا مستديرة 9">
          <a:extLst>
            <a:ext uri="{FF2B5EF4-FFF2-40B4-BE49-F238E27FC236}">
              <a16:creationId xmlns:a16="http://schemas.microsoft.com/office/drawing/2014/main" id="{7CE9E9B0-A590-4150-BC27-C5FB3F8AB33D}"/>
            </a:ext>
          </a:extLst>
        </xdr:cNvPr>
        <xdr:cNvSpPr/>
      </xdr:nvSpPr>
      <xdr:spPr>
        <a:xfrm>
          <a:off x="9735055305" y="54428"/>
          <a:ext cx="1671037" cy="644739"/>
        </a:xfrm>
        <a:prstGeom prst="roundRect">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2800" b="1"/>
            <a:t>الانجاز</a:t>
          </a:r>
        </a:p>
      </xdr:txBody>
    </xdr:sp>
    <xdr:clientData/>
  </xdr:twoCellAnchor>
  <xdr:twoCellAnchor>
    <xdr:from>
      <xdr:col>148</xdr:col>
      <xdr:colOff>81843</xdr:colOff>
      <xdr:row>0</xdr:row>
      <xdr:rowOff>81644</xdr:rowOff>
    </xdr:from>
    <xdr:to>
      <xdr:col>155</xdr:col>
      <xdr:colOff>108858</xdr:colOff>
      <xdr:row>0</xdr:row>
      <xdr:rowOff>680358</xdr:rowOff>
    </xdr:to>
    <xdr:sp macro="[0]!ScrollToColumnBD" textlink="">
      <xdr:nvSpPr>
        <xdr:cNvPr id="11" name="مستطيل: زوايا مستديرة 10">
          <a:extLst>
            <a:ext uri="{FF2B5EF4-FFF2-40B4-BE49-F238E27FC236}">
              <a16:creationId xmlns:a16="http://schemas.microsoft.com/office/drawing/2014/main" id="{8A20B8C0-6461-43C2-981F-7139563561DA}"/>
            </a:ext>
          </a:extLst>
        </xdr:cNvPr>
        <xdr:cNvSpPr/>
      </xdr:nvSpPr>
      <xdr:spPr>
        <a:xfrm>
          <a:off x="9712424785" y="81644"/>
          <a:ext cx="2122515" cy="598714"/>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r" rtl="1"/>
          <a:r>
            <a:rPr lang="ar-EG" sz="2800" b="1"/>
            <a:t>توزيع الاحكام</a:t>
          </a:r>
        </a:p>
      </xdr:txBody>
    </xdr:sp>
    <xdr:clientData/>
  </xdr:twoCellAnchor>
  <xdr:twoCellAnchor>
    <xdr:from>
      <xdr:col>141</xdr:col>
      <xdr:colOff>241727</xdr:colOff>
      <xdr:row>0</xdr:row>
      <xdr:rowOff>108857</xdr:rowOff>
    </xdr:from>
    <xdr:to>
      <xdr:col>147</xdr:col>
      <xdr:colOff>98852</xdr:colOff>
      <xdr:row>0</xdr:row>
      <xdr:rowOff>737188</xdr:rowOff>
    </xdr:to>
    <xdr:sp macro="[0]!ScrollToColumnA" textlink="">
      <xdr:nvSpPr>
        <xdr:cNvPr id="13" name="مستطيل: زوايا مستديرة 12">
          <a:extLst>
            <a:ext uri="{FF2B5EF4-FFF2-40B4-BE49-F238E27FC236}">
              <a16:creationId xmlns:a16="http://schemas.microsoft.com/office/drawing/2014/main" id="{9DB48793-7310-43B5-A7BF-2F32C27D1CF0}"/>
            </a:ext>
          </a:extLst>
        </xdr:cNvPr>
        <xdr:cNvSpPr/>
      </xdr:nvSpPr>
      <xdr:spPr>
        <a:xfrm>
          <a:off x="9714829648" y="108857"/>
          <a:ext cx="1653268" cy="628331"/>
        </a:xfrm>
        <a:prstGeom prst="roundRect">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2800" b="1"/>
            <a:t>الانجاز</a:t>
          </a:r>
        </a:p>
      </xdr:txBody>
    </xdr:sp>
    <xdr:clientData/>
  </xdr:twoCellAnchor>
  <xdr:twoCellAnchor>
    <xdr:from>
      <xdr:col>0</xdr:col>
      <xdr:colOff>0</xdr:colOff>
      <xdr:row>0</xdr:row>
      <xdr:rowOff>530679</xdr:rowOff>
    </xdr:from>
    <xdr:to>
      <xdr:col>6</xdr:col>
      <xdr:colOff>598714</xdr:colOff>
      <xdr:row>0</xdr:row>
      <xdr:rowOff>717176</xdr:rowOff>
    </xdr:to>
    <xdr:sp macro="" textlink="">
      <xdr:nvSpPr>
        <xdr:cNvPr id="8" name="مستطيل: زوايا مستديرة 7">
          <a:hlinkClick xmlns:r="http://schemas.openxmlformats.org/officeDocument/2006/relationships" r:id="rId3"/>
          <a:extLst>
            <a:ext uri="{FF2B5EF4-FFF2-40B4-BE49-F238E27FC236}">
              <a16:creationId xmlns:a16="http://schemas.microsoft.com/office/drawing/2014/main" id="{CDBFEE59-7F22-D9AD-DDA3-1EFE5DBBD5C6}"/>
            </a:ext>
          </a:extLst>
        </xdr:cNvPr>
        <xdr:cNvSpPr/>
      </xdr:nvSpPr>
      <xdr:spPr>
        <a:xfrm>
          <a:off x="9861485433" y="530679"/>
          <a:ext cx="2346832" cy="186497"/>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1800" b="1"/>
            <a:t>اجمالي</a:t>
          </a:r>
          <a:r>
            <a:rPr lang="ar-EG" sz="1800" b="1" baseline="0"/>
            <a:t> انواع مقسم محاكم</a:t>
          </a:r>
          <a:endParaRPr lang="ar-EG" sz="1800" b="1"/>
        </a:p>
      </xdr:txBody>
    </xdr:sp>
    <xdr:clientData/>
  </xdr:twoCellAnchor>
  <xdr:twoCellAnchor>
    <xdr:from>
      <xdr:col>0</xdr:col>
      <xdr:colOff>0</xdr:colOff>
      <xdr:row>0</xdr:row>
      <xdr:rowOff>273744</xdr:rowOff>
    </xdr:from>
    <xdr:to>
      <xdr:col>6</xdr:col>
      <xdr:colOff>598714</xdr:colOff>
      <xdr:row>0</xdr:row>
      <xdr:rowOff>493059</xdr:rowOff>
    </xdr:to>
    <xdr:sp macro="" textlink="">
      <xdr:nvSpPr>
        <xdr:cNvPr id="12" name="مستطيل: زوايا مستديرة 11">
          <a:hlinkClick xmlns:r="http://schemas.openxmlformats.org/officeDocument/2006/relationships" r:id="rId4"/>
          <a:extLst>
            <a:ext uri="{FF2B5EF4-FFF2-40B4-BE49-F238E27FC236}">
              <a16:creationId xmlns:a16="http://schemas.microsoft.com/office/drawing/2014/main" id="{01C53176-DF6E-057C-1240-09E724178A29}"/>
            </a:ext>
          </a:extLst>
        </xdr:cNvPr>
        <xdr:cNvSpPr/>
      </xdr:nvSpPr>
      <xdr:spPr>
        <a:xfrm>
          <a:off x="9861485433" y="273744"/>
          <a:ext cx="2346832" cy="219315"/>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1800" b="1"/>
            <a:t>اجمالي سنوات</a:t>
          </a:r>
        </a:p>
      </xdr:txBody>
    </xdr:sp>
    <xdr:clientData/>
  </xdr:twoCellAnchor>
  <xdr:twoCellAnchor>
    <xdr:from>
      <xdr:col>6</xdr:col>
      <xdr:colOff>610721</xdr:colOff>
      <xdr:row>0</xdr:row>
      <xdr:rowOff>100853</xdr:rowOff>
    </xdr:from>
    <xdr:to>
      <xdr:col>10</xdr:col>
      <xdr:colOff>202508</xdr:colOff>
      <xdr:row>1</xdr:row>
      <xdr:rowOff>0</xdr:rowOff>
    </xdr:to>
    <xdr:sp macro="[0]!ScrollToColumnA" textlink="">
      <xdr:nvSpPr>
        <xdr:cNvPr id="15" name="مستطيل: زوايا مستديرة 14">
          <a:extLst>
            <a:ext uri="{FF2B5EF4-FFF2-40B4-BE49-F238E27FC236}">
              <a16:creationId xmlns:a16="http://schemas.microsoft.com/office/drawing/2014/main" id="{F203D50C-00A5-4F19-8FB0-749EB2F99A5C}"/>
            </a:ext>
          </a:extLst>
        </xdr:cNvPr>
        <xdr:cNvSpPr/>
      </xdr:nvSpPr>
      <xdr:spPr>
        <a:xfrm>
          <a:off x="9860155933" y="100853"/>
          <a:ext cx="1317493" cy="605118"/>
        </a:xfrm>
        <a:prstGeom prst="roundRect">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2400" b="1"/>
            <a:t>الانجاز</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18</xdr:col>
      <xdr:colOff>266700</xdr:colOff>
      <xdr:row>72</xdr:row>
      <xdr:rowOff>0</xdr:rowOff>
    </xdr:from>
    <xdr:to>
      <xdr:col>19</xdr:col>
      <xdr:colOff>576334</xdr:colOff>
      <xdr:row>74</xdr:row>
      <xdr:rowOff>110136</xdr:rowOff>
    </xdr:to>
    <xdr:pic>
      <xdr:nvPicPr>
        <xdr:cNvPr id="2" name="صورة 1">
          <a:extLst>
            <a:ext uri="{FF2B5EF4-FFF2-40B4-BE49-F238E27FC236}">
              <a16:creationId xmlns:a16="http://schemas.microsoft.com/office/drawing/2014/main" id="{FFD151F6-ABAD-4659-9AB6-675DCA1FDB4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601091568" y="36518850"/>
          <a:ext cx="1147832" cy="100548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18</xdr:col>
      <xdr:colOff>390525</xdr:colOff>
      <xdr:row>72</xdr:row>
      <xdr:rowOff>0</xdr:rowOff>
    </xdr:from>
    <xdr:to>
      <xdr:col>19</xdr:col>
      <xdr:colOff>693974</xdr:colOff>
      <xdr:row>74</xdr:row>
      <xdr:rowOff>40381</xdr:rowOff>
    </xdr:to>
    <xdr:pic>
      <xdr:nvPicPr>
        <xdr:cNvPr id="3" name="صورة 2">
          <a:extLst>
            <a:ext uri="{FF2B5EF4-FFF2-40B4-BE49-F238E27FC236}">
              <a16:creationId xmlns:a16="http://schemas.microsoft.com/office/drawing/2014/main" id="{3C505486-60F8-4D6A-BEBD-DA2F43228D7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600973928" y="36518850"/>
          <a:ext cx="1141647" cy="9357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18</xdr:col>
      <xdr:colOff>343766</xdr:colOff>
      <xdr:row>72</xdr:row>
      <xdr:rowOff>0</xdr:rowOff>
    </xdr:from>
    <xdr:to>
      <xdr:col>20</xdr:col>
      <xdr:colOff>7979</xdr:colOff>
      <xdr:row>74</xdr:row>
      <xdr:rowOff>94374</xdr:rowOff>
    </xdr:to>
    <xdr:pic>
      <xdr:nvPicPr>
        <xdr:cNvPr id="5" name="صورة 2">
          <a:extLst>
            <a:ext uri="{FF2B5EF4-FFF2-40B4-BE49-F238E27FC236}">
              <a16:creationId xmlns:a16="http://schemas.microsoft.com/office/drawing/2014/main" id="{82A44945-2DDA-453E-A186-CDC59787951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600913510" y="36518850"/>
          <a:ext cx="1248824" cy="9897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18</xdr:col>
      <xdr:colOff>425161</xdr:colOff>
      <xdr:row>72</xdr:row>
      <xdr:rowOff>0</xdr:rowOff>
    </xdr:from>
    <xdr:to>
      <xdr:col>20</xdr:col>
      <xdr:colOff>1247</xdr:colOff>
      <xdr:row>74</xdr:row>
      <xdr:rowOff>56806</xdr:rowOff>
    </xdr:to>
    <xdr:pic>
      <xdr:nvPicPr>
        <xdr:cNvPr id="7" name="صورة 2">
          <a:extLst>
            <a:ext uri="{FF2B5EF4-FFF2-40B4-BE49-F238E27FC236}">
              <a16:creationId xmlns:a16="http://schemas.microsoft.com/office/drawing/2014/main" id="{7321F331-3DA4-4F3D-A765-AB0DF1C55E0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600939292" y="36518850"/>
          <a:ext cx="1141647" cy="9521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603045</xdr:colOff>
      <xdr:row>72</xdr:row>
      <xdr:rowOff>0</xdr:rowOff>
    </xdr:from>
    <xdr:to>
      <xdr:col>25</xdr:col>
      <xdr:colOff>11365</xdr:colOff>
      <xdr:row>76</xdr:row>
      <xdr:rowOff>61851</xdr:rowOff>
    </xdr:to>
    <xdr:pic>
      <xdr:nvPicPr>
        <xdr:cNvPr id="8" name="صورة 2">
          <a:extLst>
            <a:ext uri="{FF2B5EF4-FFF2-40B4-BE49-F238E27FC236}">
              <a16:creationId xmlns:a16="http://schemas.microsoft.com/office/drawing/2014/main" id="{B580611C-C048-40C5-845B-698B764689B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97063753" y="36518850"/>
          <a:ext cx="2324702" cy="18525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29</xdr:col>
      <xdr:colOff>519545</xdr:colOff>
      <xdr:row>8</xdr:row>
      <xdr:rowOff>207818</xdr:rowOff>
    </xdr:from>
    <xdr:to>
      <xdr:col>35</xdr:col>
      <xdr:colOff>121227</xdr:colOff>
      <xdr:row>9</xdr:row>
      <xdr:rowOff>432954</xdr:rowOff>
    </xdr:to>
    <xdr:sp macro="[0]!Sort_Madny_Koly_By_Katey" textlink="">
      <xdr:nvSpPr>
        <xdr:cNvPr id="9" name="مستطيل: زوايا مستديرة 8">
          <a:extLst>
            <a:ext uri="{FF2B5EF4-FFF2-40B4-BE49-F238E27FC236}">
              <a16:creationId xmlns:a16="http://schemas.microsoft.com/office/drawing/2014/main" id="{EBCC11F3-C276-EA00-1F5A-703A26CB3B57}"/>
            </a:ext>
          </a:extLst>
        </xdr:cNvPr>
        <xdr:cNvSpPr/>
      </xdr:nvSpPr>
      <xdr:spPr>
        <a:xfrm>
          <a:off x="10475872091" y="2892136"/>
          <a:ext cx="3446318" cy="105640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4400"/>
            <a:t>ترتيب</a:t>
          </a:r>
          <a:r>
            <a:rPr lang="ar-EG" sz="4400" baseline="0"/>
            <a:t> بالقطعي</a:t>
          </a:r>
          <a:endParaRPr lang="ar-EG" sz="4400"/>
        </a:p>
      </xdr:txBody>
    </xdr:sp>
    <xdr:clientData/>
  </xdr:twoCellAnchor>
  <xdr:twoCellAnchor>
    <xdr:from>
      <xdr:col>29</xdr:col>
      <xdr:colOff>536863</xdr:colOff>
      <xdr:row>9</xdr:row>
      <xdr:rowOff>710045</xdr:rowOff>
    </xdr:from>
    <xdr:to>
      <xdr:col>35</xdr:col>
      <xdr:colOff>138545</xdr:colOff>
      <xdr:row>11</xdr:row>
      <xdr:rowOff>0</xdr:rowOff>
    </xdr:to>
    <xdr:sp macro="[0]!Sort_Madny_Koly_By_Id" textlink="">
      <xdr:nvSpPr>
        <xdr:cNvPr id="10" name="مستطيل: زوايا مستديرة 9">
          <a:extLst>
            <a:ext uri="{FF2B5EF4-FFF2-40B4-BE49-F238E27FC236}">
              <a16:creationId xmlns:a16="http://schemas.microsoft.com/office/drawing/2014/main" id="{75FA2C63-72ED-41BA-4AB6-33D421E939FD}"/>
            </a:ext>
          </a:extLst>
        </xdr:cNvPr>
        <xdr:cNvSpPr/>
      </xdr:nvSpPr>
      <xdr:spPr>
        <a:xfrm>
          <a:off x="10475854773" y="4225636"/>
          <a:ext cx="3446318" cy="105640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3200"/>
            <a:t>ترتيب بالكود</a:t>
          </a:r>
        </a:p>
      </xdr:txBody>
    </xdr:sp>
    <xdr:clientData/>
  </xdr:twoCellAnchor>
  <xdr:twoCellAnchor>
    <xdr:from>
      <xdr:col>29</xdr:col>
      <xdr:colOff>484908</xdr:colOff>
      <xdr:row>11</xdr:row>
      <xdr:rowOff>363681</xdr:rowOff>
    </xdr:from>
    <xdr:to>
      <xdr:col>35</xdr:col>
      <xdr:colOff>86590</xdr:colOff>
      <xdr:row>12</xdr:row>
      <xdr:rowOff>536862</xdr:rowOff>
    </xdr:to>
    <xdr:sp macro="[0]!PrintPreview_MyRange" textlink="">
      <xdr:nvSpPr>
        <xdr:cNvPr id="11" name="مستطيل: زوايا مستديرة 10">
          <a:extLst>
            <a:ext uri="{FF2B5EF4-FFF2-40B4-BE49-F238E27FC236}">
              <a16:creationId xmlns:a16="http://schemas.microsoft.com/office/drawing/2014/main" id="{C3AFA996-F14D-E2AB-12CF-0B95CA92B862}"/>
            </a:ext>
          </a:extLst>
        </xdr:cNvPr>
        <xdr:cNvSpPr/>
      </xdr:nvSpPr>
      <xdr:spPr>
        <a:xfrm>
          <a:off x="10475906728" y="5645726"/>
          <a:ext cx="3446318" cy="105640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4000"/>
            <a:t>طباعة</a:t>
          </a:r>
        </a:p>
      </xdr:txBody>
    </xdr:sp>
    <xdr:clientData/>
  </xdr:twoCellAnchor>
  <xdr:twoCellAnchor editAs="oneCell">
    <xdr:from>
      <xdr:col>19</xdr:col>
      <xdr:colOff>721</xdr:colOff>
      <xdr:row>0</xdr:row>
      <xdr:rowOff>0</xdr:rowOff>
    </xdr:from>
    <xdr:to>
      <xdr:col>22</xdr:col>
      <xdr:colOff>139266</xdr:colOff>
      <xdr:row>6</xdr:row>
      <xdr:rowOff>51954</xdr:rowOff>
    </xdr:to>
    <xdr:pic>
      <xdr:nvPicPr>
        <xdr:cNvPr id="12" name="صورة 11">
          <a:extLst>
            <a:ext uri="{FF2B5EF4-FFF2-40B4-BE49-F238E27FC236}">
              <a16:creationId xmlns:a16="http://schemas.microsoft.com/office/drawing/2014/main" id="{394145CD-1C94-4D31-8D1F-7EFBB9F29D7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xdr:blipFill>
      <xdr:spPr>
        <a:xfrm>
          <a:off x="9067556824" y="0"/>
          <a:ext cx="2320636" cy="23206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27</xdr:col>
      <xdr:colOff>77934</xdr:colOff>
      <xdr:row>0</xdr:row>
      <xdr:rowOff>0</xdr:rowOff>
    </xdr:from>
    <xdr:to>
      <xdr:col>32</xdr:col>
      <xdr:colOff>123369</xdr:colOff>
      <xdr:row>6</xdr:row>
      <xdr:rowOff>19458</xdr:rowOff>
    </xdr:to>
    <xdr:pic>
      <xdr:nvPicPr>
        <xdr:cNvPr id="2" name="صورة 1">
          <a:extLst>
            <a:ext uri="{FF2B5EF4-FFF2-40B4-BE49-F238E27FC236}">
              <a16:creationId xmlns:a16="http://schemas.microsoft.com/office/drawing/2014/main" id="{6C6D5859-381B-D824-ACD1-3B01FB9C8D38}"/>
            </a:ext>
          </a:extLst>
        </xdr:cNvPr>
        <xdr:cNvPicPr>
          <a:picLocks noChangeAspect="1"/>
        </xdr:cNvPicPr>
      </xdr:nvPicPr>
      <xdr:blipFill>
        <a:blip xmlns:r="http://schemas.openxmlformats.org/officeDocument/2006/relationships" r:embed="rId1"/>
        <a:stretch>
          <a:fillRect/>
        </a:stretch>
      </xdr:blipFill>
      <xdr:spPr>
        <a:xfrm>
          <a:off x="9769513268" y="0"/>
          <a:ext cx="1474185" cy="147418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103188</xdr:colOff>
      <xdr:row>0</xdr:row>
      <xdr:rowOff>206375</xdr:rowOff>
    </xdr:from>
    <xdr:to>
      <xdr:col>8</xdr:col>
      <xdr:colOff>222251</xdr:colOff>
      <xdr:row>0</xdr:row>
      <xdr:rowOff>650875</xdr:rowOff>
    </xdr:to>
    <xdr:sp macro="" textlink="">
      <xdr:nvSpPr>
        <xdr:cNvPr id="3" name="مستطيل: زوايا مستديرة 2">
          <a:hlinkClick xmlns:r="http://schemas.openxmlformats.org/officeDocument/2006/relationships" r:id="rId1"/>
          <a:extLst>
            <a:ext uri="{FF2B5EF4-FFF2-40B4-BE49-F238E27FC236}">
              <a16:creationId xmlns:a16="http://schemas.microsoft.com/office/drawing/2014/main" id="{15587720-08C3-49CD-BC1F-18DE62BA4408}"/>
            </a:ext>
          </a:extLst>
        </xdr:cNvPr>
        <xdr:cNvSpPr/>
      </xdr:nvSpPr>
      <xdr:spPr>
        <a:xfrm>
          <a:off x="11126644624" y="206375"/>
          <a:ext cx="2389188" cy="444500"/>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2800" b="1"/>
            <a:t>اجمالي الدوائر</a:t>
          </a:r>
        </a:p>
      </xdr:txBody>
    </xdr:sp>
    <xdr:clientData/>
  </xdr:twoCellAnchor>
  <xdr:twoCellAnchor>
    <xdr:from>
      <xdr:col>16</xdr:col>
      <xdr:colOff>111125</xdr:colOff>
      <xdr:row>0</xdr:row>
      <xdr:rowOff>523875</xdr:rowOff>
    </xdr:from>
    <xdr:to>
      <xdr:col>22</xdr:col>
      <xdr:colOff>0</xdr:colOff>
      <xdr:row>0</xdr:row>
      <xdr:rowOff>1143000</xdr:rowOff>
    </xdr:to>
    <xdr:sp macro="[0]!ScrollToColumnA" textlink="">
      <xdr:nvSpPr>
        <xdr:cNvPr id="4" name="مستطيل: زوايا مستديرة 3">
          <a:extLst>
            <a:ext uri="{FF2B5EF4-FFF2-40B4-BE49-F238E27FC236}">
              <a16:creationId xmlns:a16="http://schemas.microsoft.com/office/drawing/2014/main" id="{59498025-D60F-7143-3E40-C3E1C968D9FD}"/>
            </a:ext>
          </a:extLst>
        </xdr:cNvPr>
        <xdr:cNvSpPr/>
      </xdr:nvSpPr>
      <xdr:spPr>
        <a:xfrm>
          <a:off x="11120882000" y="523875"/>
          <a:ext cx="2270125" cy="6191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3600"/>
            <a:t>الانجاز</a:t>
          </a:r>
        </a:p>
      </xdr:txBody>
    </xdr:sp>
    <xdr:clientData/>
  </xdr:twoCellAnchor>
  <xdr:twoCellAnchor>
    <xdr:from>
      <xdr:col>22</xdr:col>
      <xdr:colOff>269875</xdr:colOff>
      <xdr:row>0</xdr:row>
      <xdr:rowOff>476250</xdr:rowOff>
    </xdr:from>
    <xdr:to>
      <xdr:col>28</xdr:col>
      <xdr:colOff>158750</xdr:colOff>
      <xdr:row>0</xdr:row>
      <xdr:rowOff>1095375</xdr:rowOff>
    </xdr:to>
    <xdr:sp macro="[0]!ScrollToColumnBD" textlink="">
      <xdr:nvSpPr>
        <xdr:cNvPr id="5" name="مستطيل: زوايا مستديرة 4">
          <a:extLst>
            <a:ext uri="{FF2B5EF4-FFF2-40B4-BE49-F238E27FC236}">
              <a16:creationId xmlns:a16="http://schemas.microsoft.com/office/drawing/2014/main" id="{09540E75-96C8-4398-E6F7-1899D69FCEC1}"/>
            </a:ext>
          </a:extLst>
        </xdr:cNvPr>
        <xdr:cNvSpPr/>
      </xdr:nvSpPr>
      <xdr:spPr>
        <a:xfrm>
          <a:off x="11118342000" y="476250"/>
          <a:ext cx="2270125" cy="6191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3600"/>
            <a:t>توزيع الاحكام</a:t>
          </a:r>
        </a:p>
      </xdr:txBody>
    </xdr:sp>
    <xdr:clientData/>
  </xdr:twoCellAnchor>
  <xdr:twoCellAnchor>
    <xdr:from>
      <xdr:col>28</xdr:col>
      <xdr:colOff>285750</xdr:colOff>
      <xdr:row>0</xdr:row>
      <xdr:rowOff>476250</xdr:rowOff>
    </xdr:from>
    <xdr:to>
      <xdr:col>34</xdr:col>
      <xdr:colOff>174625</xdr:colOff>
      <xdr:row>0</xdr:row>
      <xdr:rowOff>1095375</xdr:rowOff>
    </xdr:to>
    <xdr:sp macro="[0]!ScrollToColumnDR" textlink="">
      <xdr:nvSpPr>
        <xdr:cNvPr id="6" name="مستطيل: زوايا مستديرة 5">
          <a:extLst>
            <a:ext uri="{FF2B5EF4-FFF2-40B4-BE49-F238E27FC236}">
              <a16:creationId xmlns:a16="http://schemas.microsoft.com/office/drawing/2014/main" id="{4FFBEC28-6E7D-4D96-662A-C8D1C3C6D0AF}"/>
            </a:ext>
          </a:extLst>
        </xdr:cNvPr>
        <xdr:cNvSpPr/>
      </xdr:nvSpPr>
      <xdr:spPr>
        <a:xfrm>
          <a:off x="11115944875" y="476250"/>
          <a:ext cx="2270125" cy="6191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3600"/>
            <a:t>المؤجلات</a:t>
          </a:r>
        </a:p>
      </xdr:txBody>
    </xdr:sp>
    <xdr:clientData/>
  </xdr:twoCellAnchor>
  <xdr:twoCellAnchor>
    <xdr:from>
      <xdr:col>72</xdr:col>
      <xdr:colOff>0</xdr:colOff>
      <xdr:row>0</xdr:row>
      <xdr:rowOff>333375</xdr:rowOff>
    </xdr:from>
    <xdr:to>
      <xdr:col>77</xdr:col>
      <xdr:colOff>285750</xdr:colOff>
      <xdr:row>0</xdr:row>
      <xdr:rowOff>952500</xdr:rowOff>
    </xdr:to>
    <xdr:sp macro="[0]!ScrollToColumnA" textlink="">
      <xdr:nvSpPr>
        <xdr:cNvPr id="7" name="مستطيل: زوايا مستديرة 6">
          <a:extLst>
            <a:ext uri="{FF2B5EF4-FFF2-40B4-BE49-F238E27FC236}">
              <a16:creationId xmlns:a16="http://schemas.microsoft.com/office/drawing/2014/main" id="{EDE484A8-AFD3-4E04-9852-4594DFAD6E0A}"/>
            </a:ext>
          </a:extLst>
        </xdr:cNvPr>
        <xdr:cNvSpPr/>
      </xdr:nvSpPr>
      <xdr:spPr>
        <a:xfrm>
          <a:off x="11098625250" y="333375"/>
          <a:ext cx="2270125" cy="6191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3600"/>
            <a:t>الانجاز</a:t>
          </a:r>
        </a:p>
      </xdr:txBody>
    </xdr:sp>
    <xdr:clientData/>
  </xdr:twoCellAnchor>
  <xdr:twoCellAnchor>
    <xdr:from>
      <xdr:col>78</xdr:col>
      <xdr:colOff>158750</xdr:colOff>
      <xdr:row>0</xdr:row>
      <xdr:rowOff>285750</xdr:rowOff>
    </xdr:from>
    <xdr:to>
      <xdr:col>84</xdr:col>
      <xdr:colOff>47625</xdr:colOff>
      <xdr:row>0</xdr:row>
      <xdr:rowOff>904875</xdr:rowOff>
    </xdr:to>
    <xdr:sp macro="[0]!ScrollToColumnBD" textlink="">
      <xdr:nvSpPr>
        <xdr:cNvPr id="8" name="مستطيل: زوايا مستديرة 7">
          <a:extLst>
            <a:ext uri="{FF2B5EF4-FFF2-40B4-BE49-F238E27FC236}">
              <a16:creationId xmlns:a16="http://schemas.microsoft.com/office/drawing/2014/main" id="{9A725042-D534-4258-86AB-40F2F8284E26}"/>
            </a:ext>
          </a:extLst>
        </xdr:cNvPr>
        <xdr:cNvSpPr/>
      </xdr:nvSpPr>
      <xdr:spPr>
        <a:xfrm>
          <a:off x="11096085250" y="285750"/>
          <a:ext cx="2270125" cy="6191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3600"/>
            <a:t>توزيع الاحكام</a:t>
          </a:r>
        </a:p>
      </xdr:txBody>
    </xdr:sp>
    <xdr:clientData/>
  </xdr:twoCellAnchor>
  <xdr:twoCellAnchor>
    <xdr:from>
      <xdr:col>84</xdr:col>
      <xdr:colOff>174625</xdr:colOff>
      <xdr:row>0</xdr:row>
      <xdr:rowOff>285750</xdr:rowOff>
    </xdr:from>
    <xdr:to>
      <xdr:col>90</xdr:col>
      <xdr:colOff>63500</xdr:colOff>
      <xdr:row>0</xdr:row>
      <xdr:rowOff>904875</xdr:rowOff>
    </xdr:to>
    <xdr:sp macro="[0]!ScrollToColumnDR" textlink="">
      <xdr:nvSpPr>
        <xdr:cNvPr id="9" name="مستطيل: زوايا مستديرة 8">
          <a:extLst>
            <a:ext uri="{FF2B5EF4-FFF2-40B4-BE49-F238E27FC236}">
              <a16:creationId xmlns:a16="http://schemas.microsoft.com/office/drawing/2014/main" id="{FE6DA8FA-FB03-4398-8002-586499B7D5E5}"/>
            </a:ext>
          </a:extLst>
        </xdr:cNvPr>
        <xdr:cNvSpPr/>
      </xdr:nvSpPr>
      <xdr:spPr>
        <a:xfrm>
          <a:off x="11093688125" y="285750"/>
          <a:ext cx="2270125" cy="6191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3600"/>
            <a:t>المؤجلات</a:t>
          </a:r>
        </a:p>
      </xdr:txBody>
    </xdr:sp>
    <xdr:clientData/>
  </xdr:twoCellAnchor>
  <xdr:twoCellAnchor>
    <xdr:from>
      <xdr:col>110</xdr:col>
      <xdr:colOff>111125</xdr:colOff>
      <xdr:row>0</xdr:row>
      <xdr:rowOff>476250</xdr:rowOff>
    </xdr:from>
    <xdr:to>
      <xdr:col>116</xdr:col>
      <xdr:colOff>0</xdr:colOff>
      <xdr:row>0</xdr:row>
      <xdr:rowOff>1095375</xdr:rowOff>
    </xdr:to>
    <xdr:sp macro="[0]!ScrollToColumnA" textlink="">
      <xdr:nvSpPr>
        <xdr:cNvPr id="10" name="مستطيل: زوايا مستديرة 9">
          <a:extLst>
            <a:ext uri="{FF2B5EF4-FFF2-40B4-BE49-F238E27FC236}">
              <a16:creationId xmlns:a16="http://schemas.microsoft.com/office/drawing/2014/main" id="{BD087D9F-0B16-416C-A183-6FBCFA29B691}"/>
            </a:ext>
          </a:extLst>
        </xdr:cNvPr>
        <xdr:cNvSpPr/>
      </xdr:nvSpPr>
      <xdr:spPr>
        <a:xfrm>
          <a:off x="11083432875" y="476250"/>
          <a:ext cx="2270125" cy="6191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3600"/>
            <a:t>الانجاز</a:t>
          </a:r>
        </a:p>
      </xdr:txBody>
    </xdr:sp>
    <xdr:clientData/>
  </xdr:twoCellAnchor>
  <xdr:twoCellAnchor>
    <xdr:from>
      <xdr:col>116</xdr:col>
      <xdr:colOff>269875</xdr:colOff>
      <xdr:row>0</xdr:row>
      <xdr:rowOff>428625</xdr:rowOff>
    </xdr:from>
    <xdr:to>
      <xdr:col>122</xdr:col>
      <xdr:colOff>158750</xdr:colOff>
      <xdr:row>0</xdr:row>
      <xdr:rowOff>1047750</xdr:rowOff>
    </xdr:to>
    <xdr:sp macro="[0]!ScrollToColumnBD" textlink="">
      <xdr:nvSpPr>
        <xdr:cNvPr id="11" name="مستطيل: زوايا مستديرة 10">
          <a:extLst>
            <a:ext uri="{FF2B5EF4-FFF2-40B4-BE49-F238E27FC236}">
              <a16:creationId xmlns:a16="http://schemas.microsoft.com/office/drawing/2014/main" id="{559F501E-3155-47F1-997B-6725BAB326EF}"/>
            </a:ext>
          </a:extLst>
        </xdr:cNvPr>
        <xdr:cNvSpPr/>
      </xdr:nvSpPr>
      <xdr:spPr>
        <a:xfrm>
          <a:off x="11080892875" y="428625"/>
          <a:ext cx="2270125" cy="6191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3600"/>
            <a:t>توزيع الاحكام</a:t>
          </a:r>
        </a:p>
      </xdr:txBody>
    </xdr:sp>
    <xdr:clientData/>
  </xdr:twoCellAnchor>
  <xdr:twoCellAnchor>
    <xdr:from>
      <xdr:col>122</xdr:col>
      <xdr:colOff>285750</xdr:colOff>
      <xdr:row>0</xdr:row>
      <xdr:rowOff>428625</xdr:rowOff>
    </xdr:from>
    <xdr:to>
      <xdr:col>128</xdr:col>
      <xdr:colOff>174625</xdr:colOff>
      <xdr:row>0</xdr:row>
      <xdr:rowOff>1047750</xdr:rowOff>
    </xdr:to>
    <xdr:sp macro="[0]!ScrollToColumnDR" textlink="">
      <xdr:nvSpPr>
        <xdr:cNvPr id="12" name="مستطيل: زوايا مستديرة 11">
          <a:extLst>
            <a:ext uri="{FF2B5EF4-FFF2-40B4-BE49-F238E27FC236}">
              <a16:creationId xmlns:a16="http://schemas.microsoft.com/office/drawing/2014/main" id="{8D77E129-09ED-4215-897E-C29A0AFB003C}"/>
            </a:ext>
          </a:extLst>
        </xdr:cNvPr>
        <xdr:cNvSpPr/>
      </xdr:nvSpPr>
      <xdr:spPr>
        <a:xfrm>
          <a:off x="11078495750" y="428625"/>
          <a:ext cx="2270125" cy="6191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3600"/>
            <a:t>المؤجلات</a:t>
          </a:r>
        </a:p>
      </xdr:txBody>
    </xdr:sp>
    <xdr:clientData/>
  </xdr:twoCellAnchor>
  <xdr:twoCellAnchor>
    <xdr:from>
      <xdr:col>163</xdr:col>
      <xdr:colOff>0</xdr:colOff>
      <xdr:row>0</xdr:row>
      <xdr:rowOff>571500</xdr:rowOff>
    </xdr:from>
    <xdr:to>
      <xdr:col>168</xdr:col>
      <xdr:colOff>285750</xdr:colOff>
      <xdr:row>0</xdr:row>
      <xdr:rowOff>1190625</xdr:rowOff>
    </xdr:to>
    <xdr:sp macro="[0]!ScrollToColumnA" textlink="">
      <xdr:nvSpPr>
        <xdr:cNvPr id="13" name="مستطيل: زوايا مستديرة 12">
          <a:extLst>
            <a:ext uri="{FF2B5EF4-FFF2-40B4-BE49-F238E27FC236}">
              <a16:creationId xmlns:a16="http://schemas.microsoft.com/office/drawing/2014/main" id="{E98DC21F-B63F-491B-82F9-40FBA24B13BD}"/>
            </a:ext>
          </a:extLst>
        </xdr:cNvPr>
        <xdr:cNvSpPr/>
      </xdr:nvSpPr>
      <xdr:spPr>
        <a:xfrm>
          <a:off x="11062509625" y="571500"/>
          <a:ext cx="2270125" cy="6191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3600"/>
            <a:t>الانجاز</a:t>
          </a:r>
        </a:p>
      </xdr:txBody>
    </xdr:sp>
    <xdr:clientData/>
  </xdr:twoCellAnchor>
  <xdr:twoCellAnchor>
    <xdr:from>
      <xdr:col>169</xdr:col>
      <xdr:colOff>158750</xdr:colOff>
      <xdr:row>0</xdr:row>
      <xdr:rowOff>523875</xdr:rowOff>
    </xdr:from>
    <xdr:to>
      <xdr:col>175</xdr:col>
      <xdr:colOff>47625</xdr:colOff>
      <xdr:row>0</xdr:row>
      <xdr:rowOff>1143000</xdr:rowOff>
    </xdr:to>
    <xdr:sp macro="[0]!ScrollToColumnBD" textlink="">
      <xdr:nvSpPr>
        <xdr:cNvPr id="14" name="مستطيل: زوايا مستديرة 13">
          <a:extLst>
            <a:ext uri="{FF2B5EF4-FFF2-40B4-BE49-F238E27FC236}">
              <a16:creationId xmlns:a16="http://schemas.microsoft.com/office/drawing/2014/main" id="{DEFCEA2C-1A5D-4404-BA96-9CE58D6FEEAE}"/>
            </a:ext>
          </a:extLst>
        </xdr:cNvPr>
        <xdr:cNvSpPr/>
      </xdr:nvSpPr>
      <xdr:spPr>
        <a:xfrm>
          <a:off x="11059969625" y="523875"/>
          <a:ext cx="2270125" cy="6191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3600"/>
            <a:t>توزيع الاحكام</a:t>
          </a:r>
        </a:p>
      </xdr:txBody>
    </xdr:sp>
    <xdr:clientData/>
  </xdr:twoCellAnchor>
  <xdr:twoCellAnchor>
    <xdr:from>
      <xdr:col>175</xdr:col>
      <xdr:colOff>174625</xdr:colOff>
      <xdr:row>0</xdr:row>
      <xdr:rowOff>523875</xdr:rowOff>
    </xdr:from>
    <xdr:to>
      <xdr:col>181</xdr:col>
      <xdr:colOff>63500</xdr:colOff>
      <xdr:row>0</xdr:row>
      <xdr:rowOff>1143000</xdr:rowOff>
    </xdr:to>
    <xdr:sp macro="[0]!ScrollToColumnDR" textlink="">
      <xdr:nvSpPr>
        <xdr:cNvPr id="15" name="مستطيل: زوايا مستديرة 14">
          <a:extLst>
            <a:ext uri="{FF2B5EF4-FFF2-40B4-BE49-F238E27FC236}">
              <a16:creationId xmlns:a16="http://schemas.microsoft.com/office/drawing/2014/main" id="{A7894C7C-4FAB-4561-90FE-7C7CEFB8A650}"/>
            </a:ext>
          </a:extLst>
        </xdr:cNvPr>
        <xdr:cNvSpPr/>
      </xdr:nvSpPr>
      <xdr:spPr>
        <a:xfrm>
          <a:off x="11057572500" y="523875"/>
          <a:ext cx="2270125" cy="6191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3600"/>
            <a:t>المؤجلات</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23</xdr:col>
      <xdr:colOff>415637</xdr:colOff>
      <xdr:row>4</xdr:row>
      <xdr:rowOff>121227</xdr:rowOff>
    </xdr:from>
    <xdr:to>
      <xdr:col>28</xdr:col>
      <xdr:colOff>398319</xdr:colOff>
      <xdr:row>6</xdr:row>
      <xdr:rowOff>121227</xdr:rowOff>
    </xdr:to>
    <xdr:sp macro="[0]!Sort_Family_By_Katey" textlink="">
      <xdr:nvSpPr>
        <xdr:cNvPr id="2" name="مستطيل: زوايا مستديرة 1">
          <a:extLst>
            <a:ext uri="{FF2B5EF4-FFF2-40B4-BE49-F238E27FC236}">
              <a16:creationId xmlns:a16="http://schemas.microsoft.com/office/drawing/2014/main" id="{05EEFE67-5813-4077-A884-D0B1ACFC4E78}"/>
            </a:ext>
          </a:extLst>
        </xdr:cNvPr>
        <xdr:cNvSpPr/>
      </xdr:nvSpPr>
      <xdr:spPr>
        <a:xfrm>
          <a:off x="11329848954" y="2874818"/>
          <a:ext cx="3446318" cy="105640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4400"/>
            <a:t>ترتيب</a:t>
          </a:r>
          <a:r>
            <a:rPr lang="ar-EG" sz="4400" baseline="0"/>
            <a:t> بالقطعي</a:t>
          </a:r>
          <a:endParaRPr lang="ar-EG" sz="4400"/>
        </a:p>
      </xdr:txBody>
    </xdr:sp>
    <xdr:clientData/>
  </xdr:twoCellAnchor>
  <xdr:twoCellAnchor>
    <xdr:from>
      <xdr:col>23</xdr:col>
      <xdr:colOff>432955</xdr:colOff>
      <xdr:row>6</xdr:row>
      <xdr:rowOff>398318</xdr:rowOff>
    </xdr:from>
    <xdr:to>
      <xdr:col>28</xdr:col>
      <xdr:colOff>415637</xdr:colOff>
      <xdr:row>8</xdr:row>
      <xdr:rowOff>0</xdr:rowOff>
    </xdr:to>
    <xdr:sp macro="[0]!Sort_Family_By_Id" textlink="">
      <xdr:nvSpPr>
        <xdr:cNvPr id="3" name="مستطيل: زوايا مستديرة 2">
          <a:extLst>
            <a:ext uri="{FF2B5EF4-FFF2-40B4-BE49-F238E27FC236}">
              <a16:creationId xmlns:a16="http://schemas.microsoft.com/office/drawing/2014/main" id="{B9BC0906-B38F-4934-A228-1CA72F1B5E6B}"/>
            </a:ext>
          </a:extLst>
        </xdr:cNvPr>
        <xdr:cNvSpPr/>
      </xdr:nvSpPr>
      <xdr:spPr>
        <a:xfrm>
          <a:off x="11329831636" y="4208318"/>
          <a:ext cx="3446318" cy="105640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3200"/>
            <a:t>ترتيب بالكود</a:t>
          </a:r>
        </a:p>
      </xdr:txBody>
    </xdr:sp>
    <xdr:clientData/>
  </xdr:twoCellAnchor>
  <xdr:twoCellAnchor>
    <xdr:from>
      <xdr:col>23</xdr:col>
      <xdr:colOff>381000</xdr:colOff>
      <xdr:row>8</xdr:row>
      <xdr:rowOff>363681</xdr:rowOff>
    </xdr:from>
    <xdr:to>
      <xdr:col>28</xdr:col>
      <xdr:colOff>363682</xdr:colOff>
      <xdr:row>9</xdr:row>
      <xdr:rowOff>536862</xdr:rowOff>
    </xdr:to>
    <xdr:sp macro="[0]!PrintPreview_Family_MyRange" textlink="">
      <xdr:nvSpPr>
        <xdr:cNvPr id="4" name="مستطيل: زوايا مستديرة 3">
          <a:extLst>
            <a:ext uri="{FF2B5EF4-FFF2-40B4-BE49-F238E27FC236}">
              <a16:creationId xmlns:a16="http://schemas.microsoft.com/office/drawing/2014/main" id="{69FBB44B-4470-46BB-83F3-E13812E19552}"/>
            </a:ext>
          </a:extLst>
        </xdr:cNvPr>
        <xdr:cNvSpPr/>
      </xdr:nvSpPr>
      <xdr:spPr>
        <a:xfrm>
          <a:off x="11329883591" y="5628408"/>
          <a:ext cx="3446318" cy="105640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4000"/>
            <a:t>طباعة</a:t>
          </a:r>
        </a:p>
      </xdr:txBody>
    </xdr:sp>
    <xdr:clientData/>
  </xdr:twoCellAnchor>
  <xdr:twoCellAnchor editAs="oneCell">
    <xdr:from>
      <xdr:col>16</xdr:col>
      <xdr:colOff>581753</xdr:colOff>
      <xdr:row>0</xdr:row>
      <xdr:rowOff>15875</xdr:rowOff>
    </xdr:from>
    <xdr:to>
      <xdr:col>19</xdr:col>
      <xdr:colOff>375378</xdr:colOff>
      <xdr:row>2</xdr:row>
      <xdr:rowOff>539750</xdr:rowOff>
    </xdr:to>
    <xdr:pic>
      <xdr:nvPicPr>
        <xdr:cNvPr id="6" name="صورة 5">
          <a:extLst>
            <a:ext uri="{FF2B5EF4-FFF2-40B4-BE49-F238E27FC236}">
              <a16:creationId xmlns:a16="http://schemas.microsoft.com/office/drawing/2014/main" id="{8FFD85CE-9E30-B059-87F6-389B922C4EF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872112497" y="15875"/>
          <a:ext cx="2460625" cy="246062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41</xdr:col>
      <xdr:colOff>41777</xdr:colOff>
      <xdr:row>0</xdr:row>
      <xdr:rowOff>9525</xdr:rowOff>
    </xdr:from>
    <xdr:to>
      <xdr:col>44</xdr:col>
      <xdr:colOff>208184</xdr:colOff>
      <xdr:row>6</xdr:row>
      <xdr:rowOff>297516</xdr:rowOff>
    </xdr:to>
    <xdr:pic>
      <xdr:nvPicPr>
        <xdr:cNvPr id="3" name="صورة 2">
          <a:extLst>
            <a:ext uri="{FF2B5EF4-FFF2-40B4-BE49-F238E27FC236}">
              <a16:creationId xmlns:a16="http://schemas.microsoft.com/office/drawing/2014/main" id="{449431EA-3443-C571-7C71-90C62B84F17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9884444609" y="9525"/>
          <a:ext cx="1051672" cy="1051672"/>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38</xdr:col>
      <xdr:colOff>257393</xdr:colOff>
      <xdr:row>0</xdr:row>
      <xdr:rowOff>0</xdr:rowOff>
    </xdr:from>
    <xdr:to>
      <xdr:col>44</xdr:col>
      <xdr:colOff>208185</xdr:colOff>
      <xdr:row>6</xdr:row>
      <xdr:rowOff>571500</xdr:rowOff>
    </xdr:to>
    <xdr:pic>
      <xdr:nvPicPr>
        <xdr:cNvPr id="2" name="صورة 1">
          <a:extLst>
            <a:ext uri="{FF2B5EF4-FFF2-40B4-BE49-F238E27FC236}">
              <a16:creationId xmlns:a16="http://schemas.microsoft.com/office/drawing/2014/main" id="{86AACCD4-79F2-44C3-91D0-8CC1A0646A1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9884444609" y="0"/>
          <a:ext cx="1721322" cy="173691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23</xdr:col>
      <xdr:colOff>422931</xdr:colOff>
      <xdr:row>11</xdr:row>
      <xdr:rowOff>101647</xdr:rowOff>
    </xdr:from>
    <xdr:to>
      <xdr:col>32</xdr:col>
      <xdr:colOff>123764</xdr:colOff>
      <xdr:row>12</xdr:row>
      <xdr:rowOff>290316</xdr:rowOff>
    </xdr:to>
    <xdr:sp macro="" textlink="">
      <xdr:nvSpPr>
        <xdr:cNvPr id="10" name="مستطيل 9">
          <a:extLst>
            <a:ext uri="{FF2B5EF4-FFF2-40B4-BE49-F238E27FC236}">
              <a16:creationId xmlns:a16="http://schemas.microsoft.com/office/drawing/2014/main" id="{916F2D83-70BC-4A27-9658-17ED2FEADB2E}"/>
            </a:ext>
          </a:extLst>
        </xdr:cNvPr>
        <xdr:cNvSpPr/>
      </xdr:nvSpPr>
      <xdr:spPr>
        <a:xfrm rot="19220511">
          <a:off x="11298216923" y="5149897"/>
          <a:ext cx="5392021" cy="855419"/>
        </a:xfrm>
        <a:prstGeom prst="rect">
          <a:avLst/>
        </a:prstGeom>
        <a:solidFill>
          <a:schemeClr val="lt1">
            <a:alpha val="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1" anchor="ctr" anchorCtr="0"/>
        <a:lstStyle/>
        <a:p>
          <a:pPr algn="ctr" rtl="1"/>
          <a:r>
            <a:rPr lang="ar-EG" sz="3600" b="1">
              <a:cs typeface="+mn-cs"/>
            </a:rPr>
            <a:t>لايــــــــــــــــوجــــــــد </a:t>
          </a:r>
        </a:p>
      </xdr:txBody>
    </xdr:sp>
    <xdr:clientData/>
  </xdr:twoCellAnchor>
  <xdr:twoCellAnchor>
    <xdr:from>
      <xdr:col>45</xdr:col>
      <xdr:colOff>461668</xdr:colOff>
      <xdr:row>7</xdr:row>
      <xdr:rowOff>403606</xdr:rowOff>
    </xdr:from>
    <xdr:to>
      <xdr:col>46</xdr:col>
      <xdr:colOff>644491</xdr:colOff>
      <xdr:row>16</xdr:row>
      <xdr:rowOff>154427</xdr:rowOff>
    </xdr:to>
    <xdr:sp macro="" textlink="">
      <xdr:nvSpPr>
        <xdr:cNvPr id="14" name="مستطيل 13">
          <a:extLst>
            <a:ext uri="{FF2B5EF4-FFF2-40B4-BE49-F238E27FC236}">
              <a16:creationId xmlns:a16="http://schemas.microsoft.com/office/drawing/2014/main" id="{250DCFA4-1E46-4D81-BA2C-C6EF0D86C547}"/>
            </a:ext>
          </a:extLst>
        </xdr:cNvPr>
        <xdr:cNvSpPr/>
      </xdr:nvSpPr>
      <xdr:spPr>
        <a:xfrm rot="18342281">
          <a:off x="11282422166" y="5652574"/>
          <a:ext cx="6346884" cy="1182948"/>
        </a:xfrm>
        <a:prstGeom prst="rect">
          <a:avLst/>
        </a:prstGeom>
        <a:solidFill>
          <a:schemeClr val="lt1">
            <a:alpha val="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1" anchor="ctr"/>
        <a:lstStyle/>
        <a:p>
          <a:pPr algn="ctr" rtl="1"/>
          <a:r>
            <a:rPr lang="ar-EG" sz="3600" b="1"/>
            <a:t>لا يــــــــــــــــــــــــــــــــــــوجــــــــــــــــــد </a:t>
          </a:r>
        </a:p>
      </xdr:txBody>
    </xdr:sp>
    <xdr:clientData/>
  </xdr:twoCellAnchor>
  <xdr:twoCellAnchor>
    <xdr:from>
      <xdr:col>55</xdr:col>
      <xdr:colOff>884616</xdr:colOff>
      <xdr:row>6</xdr:row>
      <xdr:rowOff>413444</xdr:rowOff>
    </xdr:from>
    <xdr:to>
      <xdr:col>56</xdr:col>
      <xdr:colOff>61180</xdr:colOff>
      <xdr:row>17</xdr:row>
      <xdr:rowOff>264740</xdr:rowOff>
    </xdr:to>
    <xdr:sp macro="" textlink="">
      <xdr:nvSpPr>
        <xdr:cNvPr id="18" name="مستطيل 17">
          <a:extLst>
            <a:ext uri="{FF2B5EF4-FFF2-40B4-BE49-F238E27FC236}">
              <a16:creationId xmlns:a16="http://schemas.microsoft.com/office/drawing/2014/main" id="{9F8C06F1-B25F-458F-8AB0-0B9936A6F3CD}"/>
            </a:ext>
          </a:extLst>
        </xdr:cNvPr>
        <xdr:cNvSpPr/>
      </xdr:nvSpPr>
      <xdr:spPr>
        <a:xfrm rot="18287562">
          <a:off x="11273379547" y="5763342"/>
          <a:ext cx="7137921" cy="914876"/>
        </a:xfrm>
        <a:prstGeom prst="rect">
          <a:avLst/>
        </a:prstGeom>
        <a:solidFill>
          <a:schemeClr val="lt1">
            <a:alpha val="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1" anchor="ctr"/>
        <a:lstStyle/>
        <a:p>
          <a:pPr algn="ctr" rtl="1"/>
          <a:r>
            <a:rPr lang="ar-EG" sz="3600" b="1"/>
            <a:t>لايـــــــــــــــــــــوجــــــــد </a:t>
          </a:r>
        </a:p>
      </xdr:txBody>
    </xdr:sp>
    <xdr:clientData/>
  </xdr:twoCellAnchor>
  <xdr:twoCellAnchor>
    <xdr:from>
      <xdr:col>62</xdr:col>
      <xdr:colOff>278072</xdr:colOff>
      <xdr:row>15</xdr:row>
      <xdr:rowOff>732572</xdr:rowOff>
    </xdr:from>
    <xdr:to>
      <xdr:col>85</xdr:col>
      <xdr:colOff>304745</xdr:colOff>
      <xdr:row>20</xdr:row>
      <xdr:rowOff>1193543</xdr:rowOff>
    </xdr:to>
    <xdr:sp macro="" textlink="">
      <xdr:nvSpPr>
        <xdr:cNvPr id="16" name="مستطيل 15">
          <a:extLst>
            <a:ext uri="{FF2B5EF4-FFF2-40B4-BE49-F238E27FC236}">
              <a16:creationId xmlns:a16="http://schemas.microsoft.com/office/drawing/2014/main" id="{2F4FBA31-1BBA-4452-9906-A734B0F19EA1}"/>
            </a:ext>
          </a:extLst>
        </xdr:cNvPr>
        <xdr:cNvSpPr/>
      </xdr:nvSpPr>
      <xdr:spPr>
        <a:xfrm rot="19509165">
          <a:off x="11255173442" y="8209697"/>
          <a:ext cx="15909611" cy="3794721"/>
        </a:xfrm>
        <a:prstGeom prst="rect">
          <a:avLst/>
        </a:prstGeom>
        <a:noFill/>
      </xdr:spPr>
      <xdr:style>
        <a:lnRef idx="2">
          <a:schemeClr val="accent6"/>
        </a:lnRef>
        <a:fillRef idx="1">
          <a:schemeClr val="lt1"/>
        </a:fillRef>
        <a:effectRef idx="0">
          <a:schemeClr val="accent6"/>
        </a:effectRef>
        <a:fontRef idx="minor">
          <a:schemeClr val="dk1"/>
        </a:fontRef>
      </xdr:style>
      <xdr:txBody>
        <a:bodyPr vertOverflow="clip" horzOverflow="clip" rtlCol="1" anchor="ctr"/>
        <a:lstStyle/>
        <a:p>
          <a:pPr algn="ctr" rtl="1"/>
          <a:r>
            <a:rPr lang="ar-EG" sz="4000" b="1" baseline="0"/>
            <a:t>لا يـــــــــــــــــــــــــــــــــــــــــــــــــــــــــــــــــــــــــــــوجــــــــــــــــــــــــــــــــــد</a:t>
          </a:r>
          <a:endParaRPr lang="ar-EG" sz="4000" b="1"/>
        </a:p>
      </xdr:txBody>
    </xdr:sp>
    <xdr:clientData/>
  </xdr:twoCellAnchor>
  <xdr:twoCellAnchor editAs="oneCell">
    <xdr:from>
      <xdr:col>13</xdr:col>
      <xdr:colOff>149677</xdr:colOff>
      <xdr:row>1</xdr:row>
      <xdr:rowOff>260561</xdr:rowOff>
    </xdr:from>
    <xdr:to>
      <xdr:col>16</xdr:col>
      <xdr:colOff>204273</xdr:colOff>
      <xdr:row>6</xdr:row>
      <xdr:rowOff>68120</xdr:rowOff>
    </xdr:to>
    <xdr:pic>
      <xdr:nvPicPr>
        <xdr:cNvPr id="4" name="صورة 3">
          <a:extLst>
            <a:ext uri="{FF2B5EF4-FFF2-40B4-BE49-F238E27FC236}">
              <a16:creationId xmlns:a16="http://schemas.microsoft.com/office/drawing/2014/main" id="{4811725A-F4E4-2C4A-E0B1-15F1BBC7686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0027715727" y="709597"/>
          <a:ext cx="1891560" cy="1658130"/>
        </a:xfrm>
        <a:prstGeom prst="rect">
          <a:avLst/>
        </a:prstGeom>
      </xdr:spPr>
    </xdr:pic>
    <xdr:clientData/>
  </xdr:twoCellAnchor>
  <xdr:twoCellAnchor editAs="oneCell">
    <xdr:from>
      <xdr:col>28</xdr:col>
      <xdr:colOff>0</xdr:colOff>
      <xdr:row>2</xdr:row>
      <xdr:rowOff>30788</xdr:rowOff>
    </xdr:from>
    <xdr:to>
      <xdr:col>30</xdr:col>
      <xdr:colOff>539026</xdr:colOff>
      <xdr:row>6</xdr:row>
      <xdr:rowOff>149764</xdr:rowOff>
    </xdr:to>
    <xdr:pic>
      <xdr:nvPicPr>
        <xdr:cNvPr id="5" name="صورة 4">
          <a:extLst>
            <a:ext uri="{FF2B5EF4-FFF2-40B4-BE49-F238E27FC236}">
              <a16:creationId xmlns:a16="http://schemas.microsoft.com/office/drawing/2014/main" id="{721F6DB3-08AE-480F-AB90-02FD3CF187B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10018182545" y="806395"/>
          <a:ext cx="1763669" cy="1642976"/>
        </a:xfrm>
        <a:prstGeom prst="rect">
          <a:avLst/>
        </a:prstGeom>
      </xdr:spPr>
    </xdr:pic>
    <xdr:clientData/>
  </xdr:twoCellAnchor>
  <xdr:twoCellAnchor editAs="oneCell">
    <xdr:from>
      <xdr:col>46</xdr:col>
      <xdr:colOff>680357</xdr:colOff>
      <xdr:row>0</xdr:row>
      <xdr:rowOff>373497</xdr:rowOff>
    </xdr:from>
    <xdr:to>
      <xdr:col>50</xdr:col>
      <xdr:colOff>51430</xdr:colOff>
      <xdr:row>6</xdr:row>
      <xdr:rowOff>18472</xdr:rowOff>
    </xdr:to>
    <xdr:pic>
      <xdr:nvPicPr>
        <xdr:cNvPr id="6" name="صورة 5">
          <a:extLst>
            <a:ext uri="{FF2B5EF4-FFF2-40B4-BE49-F238E27FC236}">
              <a16:creationId xmlns:a16="http://schemas.microsoft.com/office/drawing/2014/main" id="{3502D24A-B14A-485C-B315-A4B59731F3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10004205748" y="373497"/>
          <a:ext cx="1983645" cy="1944582"/>
        </a:xfrm>
        <a:prstGeom prst="rect">
          <a:avLst/>
        </a:prstGeom>
      </xdr:spPr>
    </xdr:pic>
    <xdr:clientData/>
  </xdr:twoCellAnchor>
  <xdr:twoCellAnchor editAs="oneCell">
    <xdr:from>
      <xdr:col>56</xdr:col>
      <xdr:colOff>387712</xdr:colOff>
      <xdr:row>0</xdr:row>
      <xdr:rowOff>394607</xdr:rowOff>
    </xdr:from>
    <xdr:to>
      <xdr:col>57</xdr:col>
      <xdr:colOff>107215</xdr:colOff>
      <xdr:row>4</xdr:row>
      <xdr:rowOff>250554</xdr:rowOff>
    </xdr:to>
    <xdr:pic>
      <xdr:nvPicPr>
        <xdr:cNvPr id="7" name="صورة 6">
          <a:extLst>
            <a:ext uri="{FF2B5EF4-FFF2-40B4-BE49-F238E27FC236}">
              <a16:creationId xmlns:a16="http://schemas.microsoft.com/office/drawing/2014/main" id="{60697826-1D6F-4F51-90D6-6AEFF9D99F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xdr:blipFill>
      <xdr:spPr>
        <a:xfrm>
          <a:off x="9997264749" y="394607"/>
          <a:ext cx="1243503" cy="1298304"/>
        </a:xfrm>
        <a:prstGeom prst="rect">
          <a:avLst/>
        </a:prstGeom>
      </xdr:spPr>
    </xdr:pic>
    <xdr:clientData/>
  </xdr:twoCellAnchor>
  <xdr:twoCellAnchor editAs="oneCell">
    <xdr:from>
      <xdr:col>83</xdr:col>
      <xdr:colOff>352384</xdr:colOff>
      <xdr:row>2</xdr:row>
      <xdr:rowOff>190500</xdr:rowOff>
    </xdr:from>
    <xdr:to>
      <xdr:col>86</xdr:col>
      <xdr:colOff>440434</xdr:colOff>
      <xdr:row>7</xdr:row>
      <xdr:rowOff>99336</xdr:rowOff>
    </xdr:to>
    <xdr:pic>
      <xdr:nvPicPr>
        <xdr:cNvPr id="8" name="صورة 7">
          <a:extLst>
            <a:ext uri="{FF2B5EF4-FFF2-40B4-BE49-F238E27FC236}">
              <a16:creationId xmlns:a16="http://schemas.microsoft.com/office/drawing/2014/main" id="{F83CF29F-F49D-4D62-BB8C-DFD5A44FB3EB}"/>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xdr:blipFill>
      <xdr:spPr>
        <a:xfrm>
          <a:off x="9979174208" y="966107"/>
          <a:ext cx="1925015" cy="1854658"/>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11</xdr:col>
      <xdr:colOff>857250</xdr:colOff>
      <xdr:row>203</xdr:row>
      <xdr:rowOff>133350</xdr:rowOff>
    </xdr:from>
    <xdr:to>
      <xdr:col>11</xdr:col>
      <xdr:colOff>1784350</xdr:colOff>
      <xdr:row>206</xdr:row>
      <xdr:rowOff>295277</xdr:rowOff>
    </xdr:to>
    <xdr:pic>
      <xdr:nvPicPr>
        <xdr:cNvPr id="2" name="صورة 1">
          <a:extLst>
            <a:ext uri="{FF2B5EF4-FFF2-40B4-BE49-F238E27FC236}">
              <a16:creationId xmlns:a16="http://schemas.microsoft.com/office/drawing/2014/main" id="{8D0DB9A9-EA00-4C4C-9A10-87AA26303B7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991883750" y="126311025"/>
          <a:ext cx="1136650" cy="10001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0</xdr:colOff>
      <xdr:row>239</xdr:row>
      <xdr:rowOff>190500</xdr:rowOff>
    </xdr:from>
    <xdr:to>
      <xdr:col>9</xdr:col>
      <xdr:colOff>625715</xdr:colOff>
      <xdr:row>241</xdr:row>
      <xdr:rowOff>228324</xdr:rowOff>
    </xdr:to>
    <xdr:sp macro="" textlink="">
      <xdr:nvSpPr>
        <xdr:cNvPr id="3" name="مخطط انسيابي: معالجة متعاقبة 2">
          <a:hlinkClick xmlns:r="http://schemas.openxmlformats.org/officeDocument/2006/relationships" r:id="rId2"/>
          <a:extLst>
            <a:ext uri="{FF2B5EF4-FFF2-40B4-BE49-F238E27FC236}">
              <a16:creationId xmlns:a16="http://schemas.microsoft.com/office/drawing/2014/main" id="{F255AF7A-A5F8-4C3E-90CC-E3C855D321C0}"/>
            </a:ext>
          </a:extLst>
        </xdr:cNvPr>
        <xdr:cNvSpPr>
          <a:spLocks noChangeArrowheads="1"/>
        </xdr:cNvSpPr>
      </xdr:nvSpPr>
      <xdr:spPr bwMode="auto">
        <a:xfrm>
          <a:off x="9997328635" y="146618325"/>
          <a:ext cx="3121265" cy="447399"/>
        </a:xfrm>
        <a:prstGeom prst="flowChartAlternateProcess">
          <a:avLst/>
        </a:prstGeom>
        <a:gradFill rotWithShape="1">
          <a:gsLst>
            <a:gs pos="0">
              <a:srgbClr val="769535"/>
            </a:gs>
            <a:gs pos="80000">
              <a:srgbClr val="9BC348"/>
            </a:gs>
            <a:gs pos="100000">
              <a:srgbClr val="9CC746"/>
            </a:gs>
          </a:gsLst>
          <a:lin ang="16200000"/>
        </a:gradFill>
        <a:ln>
          <a:noFill/>
        </a:ln>
        <a:effectLst>
          <a:outerShdw blurRad="40000" dist="23000" dir="5400000" rotWithShape="0">
            <a:srgbClr val="000000">
              <a:alpha val="34999"/>
            </a:srgbClr>
          </a:outerShdw>
        </a:effectLst>
      </xdr:spPr>
      <xdr:txBody>
        <a:bodyPr vertOverflow="clip" wrap="square" lIns="36576" tIns="32004" rIns="36576" bIns="32004" anchor="ctr" upright="1"/>
        <a:lstStyle/>
        <a:p>
          <a:pPr algn="ctr" rtl="1">
            <a:defRPr sz="1000"/>
          </a:pPr>
          <a:r>
            <a:rPr lang="ar-EG" sz="2000" b="1" i="0" u="none" strike="noStrike" baseline="0">
              <a:solidFill>
                <a:srgbClr val="003366"/>
              </a:solidFill>
              <a:latin typeface="Arial"/>
            </a:rPr>
            <a:t>الشاشة الرئيسية</a:t>
          </a:r>
        </a:p>
      </xdr:txBody>
    </xdr:sp>
    <xdr:clientData/>
  </xdr:twoCellAnchor>
  <xdr:twoCellAnchor editAs="oneCell">
    <xdr:from>
      <xdr:col>19</xdr:col>
      <xdr:colOff>542925</xdr:colOff>
      <xdr:row>0</xdr:row>
      <xdr:rowOff>149225</xdr:rowOff>
    </xdr:from>
    <xdr:to>
      <xdr:col>21</xdr:col>
      <xdr:colOff>0</xdr:colOff>
      <xdr:row>3</xdr:row>
      <xdr:rowOff>195262</xdr:rowOff>
    </xdr:to>
    <xdr:pic>
      <xdr:nvPicPr>
        <xdr:cNvPr id="4" name="صورة 1">
          <a:extLst>
            <a:ext uri="{FF2B5EF4-FFF2-40B4-BE49-F238E27FC236}">
              <a16:creationId xmlns:a16="http://schemas.microsoft.com/office/drawing/2014/main" id="{87B9A31D-9DF8-447A-9005-EBCB59872D0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978018525" y="101600"/>
          <a:ext cx="1628775" cy="1336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350838</xdr:colOff>
      <xdr:row>5</xdr:row>
      <xdr:rowOff>182563</xdr:rowOff>
    </xdr:from>
    <xdr:to>
      <xdr:col>23</xdr:col>
      <xdr:colOff>987426</xdr:colOff>
      <xdr:row>9</xdr:row>
      <xdr:rowOff>46038</xdr:rowOff>
    </xdr:to>
    <xdr:pic>
      <xdr:nvPicPr>
        <xdr:cNvPr id="5" name="صورة 1">
          <a:extLst>
            <a:ext uri="{FF2B5EF4-FFF2-40B4-BE49-F238E27FC236}">
              <a16:creationId xmlns:a16="http://schemas.microsoft.com/office/drawing/2014/main" id="{7A64F1AE-C2CC-48C9-8821-C871D9A9B28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974773674" y="1163638"/>
          <a:ext cx="1808163" cy="2016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0</xdr:colOff>
      <xdr:row>166</xdr:row>
      <xdr:rowOff>190500</xdr:rowOff>
    </xdr:from>
    <xdr:to>
      <xdr:col>9</xdr:col>
      <xdr:colOff>625715</xdr:colOff>
      <xdr:row>168</xdr:row>
      <xdr:rowOff>228324</xdr:rowOff>
    </xdr:to>
    <xdr:sp macro="" textlink="">
      <xdr:nvSpPr>
        <xdr:cNvPr id="6" name="مخطط انسيابي: معالجة متعاقبة 2">
          <a:hlinkClick xmlns:r="http://schemas.openxmlformats.org/officeDocument/2006/relationships" r:id="rId2"/>
          <a:extLst>
            <a:ext uri="{FF2B5EF4-FFF2-40B4-BE49-F238E27FC236}">
              <a16:creationId xmlns:a16="http://schemas.microsoft.com/office/drawing/2014/main" id="{CAE68999-CD75-4428-8FFB-A7523092BD5A}"/>
            </a:ext>
          </a:extLst>
        </xdr:cNvPr>
        <xdr:cNvSpPr>
          <a:spLocks noChangeArrowheads="1"/>
        </xdr:cNvSpPr>
      </xdr:nvSpPr>
      <xdr:spPr bwMode="auto">
        <a:xfrm>
          <a:off x="9997328635" y="98555175"/>
          <a:ext cx="3121265" cy="447399"/>
        </a:xfrm>
        <a:prstGeom prst="flowChartAlternateProcess">
          <a:avLst/>
        </a:prstGeom>
        <a:gradFill rotWithShape="1">
          <a:gsLst>
            <a:gs pos="0">
              <a:srgbClr val="769535"/>
            </a:gs>
            <a:gs pos="80000">
              <a:srgbClr val="9BC348"/>
            </a:gs>
            <a:gs pos="100000">
              <a:srgbClr val="9CC746"/>
            </a:gs>
          </a:gsLst>
          <a:lin ang="16200000"/>
        </a:gradFill>
        <a:ln>
          <a:noFill/>
        </a:ln>
        <a:effectLst>
          <a:outerShdw blurRad="40000" dist="23000" dir="5400000" rotWithShape="0">
            <a:srgbClr val="000000">
              <a:alpha val="34999"/>
            </a:srgbClr>
          </a:outerShdw>
        </a:effectLst>
      </xdr:spPr>
      <xdr:txBody>
        <a:bodyPr vertOverflow="clip" wrap="square" lIns="36576" tIns="32004" rIns="36576" bIns="32004" anchor="ctr" upright="1"/>
        <a:lstStyle/>
        <a:p>
          <a:pPr algn="ctr" rtl="1">
            <a:defRPr sz="1000"/>
          </a:pPr>
          <a:r>
            <a:rPr lang="ar-EG" sz="2000" b="1" i="0" u="none" strike="noStrike" baseline="0">
              <a:solidFill>
                <a:srgbClr val="003366"/>
              </a:solidFill>
              <a:latin typeface="Arial"/>
            </a:rPr>
            <a:t>الشاشة الرئيسية</a:t>
          </a:r>
        </a:p>
      </xdr:txBody>
    </xdr:sp>
    <xdr:clientData/>
  </xdr:twoCellAnchor>
  <xdr:twoCellAnchor>
    <xdr:from>
      <xdr:col>18</xdr:col>
      <xdr:colOff>413385</xdr:colOff>
      <xdr:row>88</xdr:row>
      <xdr:rowOff>98425</xdr:rowOff>
    </xdr:from>
    <xdr:to>
      <xdr:col>22</xdr:col>
      <xdr:colOff>212965</xdr:colOff>
      <xdr:row>90</xdr:row>
      <xdr:rowOff>126862</xdr:rowOff>
    </xdr:to>
    <xdr:sp macro="" textlink="">
      <xdr:nvSpPr>
        <xdr:cNvPr id="7" name="مخطط انسيابي: معالجة متعاقبة 6">
          <a:hlinkClick xmlns:r="http://schemas.openxmlformats.org/officeDocument/2006/relationships" r:id="rId2"/>
          <a:extLst>
            <a:ext uri="{FF2B5EF4-FFF2-40B4-BE49-F238E27FC236}">
              <a16:creationId xmlns:a16="http://schemas.microsoft.com/office/drawing/2014/main" id="{8371F6C5-EC5C-4E51-AEF5-E3F646349CBB}"/>
            </a:ext>
          </a:extLst>
        </xdr:cNvPr>
        <xdr:cNvSpPr>
          <a:spLocks noChangeArrowheads="1"/>
        </xdr:cNvSpPr>
      </xdr:nvSpPr>
      <xdr:spPr bwMode="auto">
        <a:xfrm>
          <a:off x="9976719710" y="63811150"/>
          <a:ext cx="3466705" cy="418962"/>
        </a:xfrm>
        <a:prstGeom prst="flowChartAlternateProcess">
          <a:avLst/>
        </a:prstGeom>
        <a:gradFill rotWithShape="1">
          <a:gsLst>
            <a:gs pos="0">
              <a:srgbClr val="769535"/>
            </a:gs>
            <a:gs pos="80000">
              <a:srgbClr val="9BC348"/>
            </a:gs>
            <a:gs pos="100000">
              <a:srgbClr val="9CC746"/>
            </a:gs>
          </a:gsLst>
          <a:lin ang="16200000"/>
        </a:gradFill>
        <a:ln>
          <a:noFill/>
        </a:ln>
        <a:effectLst>
          <a:outerShdw blurRad="40000" dist="23000" dir="5400000" rotWithShape="0">
            <a:srgbClr val="000000">
              <a:alpha val="34999"/>
            </a:srgbClr>
          </a:outerShdw>
        </a:effectLst>
      </xdr:spPr>
      <xdr:txBody>
        <a:bodyPr vertOverflow="clip" wrap="square" lIns="36576" tIns="32004" rIns="36576" bIns="32004" anchor="ctr" upright="1"/>
        <a:lstStyle/>
        <a:p>
          <a:pPr algn="ctr" rtl="1">
            <a:defRPr sz="1000"/>
          </a:pPr>
          <a:r>
            <a:rPr lang="ar-EG" sz="2000" b="1" i="0" u="none" strike="noStrike" baseline="0">
              <a:solidFill>
                <a:srgbClr val="003366"/>
              </a:solidFill>
              <a:latin typeface="Arial"/>
            </a:rPr>
            <a:t>الشاشة الرئيسية</a:t>
          </a:r>
        </a:p>
      </xdr:txBody>
    </xdr:sp>
    <xdr:clientData/>
  </xdr:twoCellAnchor>
  <xdr:twoCellAnchor editAs="oneCell">
    <xdr:from>
      <xdr:col>20</xdr:col>
      <xdr:colOff>114300</xdr:colOff>
      <xdr:row>200</xdr:row>
      <xdr:rowOff>142875</xdr:rowOff>
    </xdr:from>
    <xdr:to>
      <xdr:col>21</xdr:col>
      <xdr:colOff>854075</xdr:colOff>
      <xdr:row>207</xdr:row>
      <xdr:rowOff>323850</xdr:rowOff>
    </xdr:to>
    <xdr:pic>
      <xdr:nvPicPr>
        <xdr:cNvPr id="8" name="صورة 1">
          <a:extLst>
            <a:ext uri="{FF2B5EF4-FFF2-40B4-BE49-F238E27FC236}">
              <a16:creationId xmlns:a16="http://schemas.microsoft.com/office/drawing/2014/main" id="{4D28BD3B-BB40-4BC3-92EB-950CE2D3BCA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977164450" y="125644275"/>
          <a:ext cx="1825625" cy="2038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15</xdr:col>
      <xdr:colOff>111125</xdr:colOff>
      <xdr:row>1</xdr:row>
      <xdr:rowOff>233362</xdr:rowOff>
    </xdr:from>
    <xdr:to>
      <xdr:col>17</xdr:col>
      <xdr:colOff>1022590</xdr:colOff>
      <xdr:row>3</xdr:row>
      <xdr:rowOff>261799</xdr:rowOff>
    </xdr:to>
    <xdr:sp macro="" textlink="">
      <xdr:nvSpPr>
        <xdr:cNvPr id="10" name="مخطط انسيابي: معالجة متعاقبة 9">
          <a:hlinkClick xmlns:r="http://schemas.openxmlformats.org/officeDocument/2006/relationships" r:id="rId2"/>
          <a:extLst>
            <a:ext uri="{FF2B5EF4-FFF2-40B4-BE49-F238E27FC236}">
              <a16:creationId xmlns:a16="http://schemas.microsoft.com/office/drawing/2014/main" id="{233154EA-282E-4DD8-9F5C-405CC0BDD6AE}"/>
            </a:ext>
          </a:extLst>
        </xdr:cNvPr>
        <xdr:cNvSpPr>
          <a:spLocks noChangeArrowheads="1"/>
        </xdr:cNvSpPr>
      </xdr:nvSpPr>
      <xdr:spPr bwMode="auto">
        <a:xfrm>
          <a:off x="9980748785" y="338137"/>
          <a:ext cx="4740515" cy="418962"/>
        </a:xfrm>
        <a:prstGeom prst="flowChartAlternateProcess">
          <a:avLst/>
        </a:prstGeom>
        <a:gradFill rotWithShape="1">
          <a:gsLst>
            <a:gs pos="0">
              <a:srgbClr val="769535"/>
            </a:gs>
            <a:gs pos="80000">
              <a:srgbClr val="9BC348"/>
            </a:gs>
            <a:gs pos="100000">
              <a:srgbClr val="9CC746"/>
            </a:gs>
          </a:gsLst>
          <a:lin ang="16200000"/>
        </a:gradFill>
        <a:ln>
          <a:noFill/>
        </a:ln>
        <a:effectLst>
          <a:outerShdw blurRad="40000" dist="23000" dir="5400000" rotWithShape="0">
            <a:srgbClr val="000000">
              <a:alpha val="34999"/>
            </a:srgbClr>
          </a:outerShdw>
        </a:effectLst>
      </xdr:spPr>
      <xdr:txBody>
        <a:bodyPr vertOverflow="clip" wrap="square" lIns="36576" tIns="32004" rIns="36576" bIns="32004" anchor="ctr" upright="1"/>
        <a:lstStyle/>
        <a:p>
          <a:pPr algn="ctr" rtl="1">
            <a:defRPr sz="1000"/>
          </a:pPr>
          <a:r>
            <a:rPr lang="ar-EG" sz="2000" b="1" i="0" u="none" strike="noStrike" baseline="0">
              <a:solidFill>
                <a:srgbClr val="003366"/>
              </a:solidFill>
              <a:latin typeface="Arial"/>
            </a:rPr>
            <a:t>الشاشة الرئيسية</a:t>
          </a:r>
        </a:p>
      </xdr:txBody>
    </xdr:sp>
    <xdr:clientData/>
  </xdr:twoCellAnchor>
  <mc:AlternateContent xmlns:mc="http://schemas.openxmlformats.org/markup-compatibility/2006">
    <mc:Choice xmlns:a14="http://schemas.microsoft.com/office/drawing/2010/main" Requires="a14">
      <xdr:twoCellAnchor editAs="oneCell">
        <xdr:from>
          <xdr:col>12</xdr:col>
          <xdr:colOff>0</xdr:colOff>
          <xdr:row>7</xdr:row>
          <xdr:rowOff>365760</xdr:rowOff>
        </xdr:from>
        <xdr:to>
          <xdr:col>15</xdr:col>
          <xdr:colOff>502920</xdr:colOff>
          <xdr:row>10</xdr:row>
          <xdr:rowOff>76200</xdr:rowOff>
        </xdr:to>
        <xdr:sp macro="" textlink="">
          <xdr:nvSpPr>
            <xdr:cNvPr id="20481" name="CommandButton1" hidden="1">
              <a:extLst>
                <a:ext uri="{63B3BB69-23CF-44E3-9099-C40C66FF867C}">
                  <a14:compatExt spid="_x0000_s20481"/>
                </a:ext>
                <a:ext uri="{FF2B5EF4-FFF2-40B4-BE49-F238E27FC236}">
                  <a16:creationId xmlns:a16="http://schemas.microsoft.com/office/drawing/2014/main" id="{00000000-0008-0000-0E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1859280</xdr:colOff>
          <xdr:row>10</xdr:row>
          <xdr:rowOff>1127760</xdr:rowOff>
        </xdr:from>
        <xdr:to>
          <xdr:col>14</xdr:col>
          <xdr:colOff>762000</xdr:colOff>
          <xdr:row>12</xdr:row>
          <xdr:rowOff>556260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E00-000002500000}"/>
                </a:ext>
              </a:extLst>
            </xdr:cNvPr>
            <xdr:cNvSpPr/>
          </xdr:nvSpPr>
          <xdr:spPr bwMode="auto">
            <a:xfrm>
              <a:off x="0" y="0"/>
              <a:ext cx="0" cy="0"/>
            </a:xfrm>
            <a:prstGeom prst="rect">
              <a:avLst/>
            </a:prstGeom>
            <a:noFill/>
            <a:ln w="9525">
              <a:miter lim="800000"/>
              <a:headEnd/>
              <a:tailEnd/>
            </a:ln>
          </xdr:spPr>
          <xdr:txBody>
            <a:bodyPr vertOverflow="clip" wrap="square" lIns="109728" tIns="96012" rIns="109728" bIns="96012" anchor="ctr" upright="1"/>
            <a:lstStyle/>
            <a:p>
              <a:pPr algn="ctr" rtl="1">
                <a:defRPr sz="1000"/>
              </a:pPr>
              <a:r>
                <a:rPr lang="ar-EG" sz="4800" b="1" i="0" u="none" strike="noStrike" baseline="0">
                  <a:solidFill>
                    <a:srgbClr val="000000"/>
                  </a:solidFill>
                  <a:latin typeface="Arial"/>
                  <a:cs typeface="Arial"/>
                </a:rPr>
                <a:t>ترتيب بالقطعي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1859280</xdr:colOff>
          <xdr:row>13</xdr:row>
          <xdr:rowOff>716280</xdr:rowOff>
        </xdr:from>
        <xdr:to>
          <xdr:col>14</xdr:col>
          <xdr:colOff>762000</xdr:colOff>
          <xdr:row>15</xdr:row>
          <xdr:rowOff>144780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E00-000003500000}"/>
                </a:ext>
              </a:extLst>
            </xdr:cNvPr>
            <xdr:cNvSpPr/>
          </xdr:nvSpPr>
          <xdr:spPr bwMode="auto">
            <a:xfrm>
              <a:off x="0" y="0"/>
              <a:ext cx="0" cy="0"/>
            </a:xfrm>
            <a:prstGeom prst="rect">
              <a:avLst/>
            </a:prstGeom>
            <a:noFill/>
            <a:ln w="9525">
              <a:miter lim="800000"/>
              <a:headEnd/>
              <a:tailEnd/>
            </a:ln>
          </xdr:spPr>
          <xdr:txBody>
            <a:bodyPr vertOverflow="clip" wrap="square" lIns="109728" tIns="96012" rIns="109728" bIns="96012" anchor="ctr" upright="1"/>
            <a:lstStyle/>
            <a:p>
              <a:pPr algn="ctr" rtl="1">
                <a:defRPr sz="1000"/>
              </a:pPr>
              <a:r>
                <a:rPr lang="ar-EG" sz="4800" b="1" i="0" u="none" strike="noStrike" baseline="0">
                  <a:solidFill>
                    <a:srgbClr val="000000"/>
                  </a:solidFill>
                  <a:latin typeface="Arial"/>
                  <a:cs typeface="Arial"/>
                </a:rPr>
                <a:t>طباعة</a:t>
              </a:r>
            </a:p>
          </xdr:txBody>
        </xdr:sp>
        <xdr:clientData fPrintsWithSheet="0"/>
      </xdr:twoCellAnchor>
    </mc:Choice>
    <mc:Fallback/>
  </mc:AlternateContent>
  <xdr:twoCellAnchor editAs="oneCell">
    <xdr:from>
      <xdr:col>9</xdr:col>
      <xdr:colOff>539255</xdr:colOff>
      <xdr:row>1</xdr:row>
      <xdr:rowOff>71439</xdr:rowOff>
    </xdr:from>
    <xdr:to>
      <xdr:col>10</xdr:col>
      <xdr:colOff>1539380</xdr:colOff>
      <xdr:row>7</xdr:row>
      <xdr:rowOff>261938</xdr:rowOff>
    </xdr:to>
    <xdr:pic>
      <xdr:nvPicPr>
        <xdr:cNvPr id="12" name="صورة 11">
          <a:extLst>
            <a:ext uri="{FF2B5EF4-FFF2-40B4-BE49-F238E27FC236}">
              <a16:creationId xmlns:a16="http://schemas.microsoft.com/office/drawing/2014/main" id="{22A362A2-D985-C4C2-B016-6716D05112FA}"/>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xdr:blipFill>
      <xdr:spPr>
        <a:xfrm>
          <a:off x="9758656683" y="166689"/>
          <a:ext cx="3690937" cy="369093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48</xdr:col>
      <xdr:colOff>11207</xdr:colOff>
      <xdr:row>0</xdr:row>
      <xdr:rowOff>56493</xdr:rowOff>
    </xdr:from>
    <xdr:to>
      <xdr:col>54</xdr:col>
      <xdr:colOff>1665</xdr:colOff>
      <xdr:row>4</xdr:row>
      <xdr:rowOff>133402</xdr:rowOff>
    </xdr:to>
    <xdr:pic>
      <xdr:nvPicPr>
        <xdr:cNvPr id="2" name="صورة 1">
          <a:extLst>
            <a:ext uri="{FF2B5EF4-FFF2-40B4-BE49-F238E27FC236}">
              <a16:creationId xmlns:a16="http://schemas.microsoft.com/office/drawing/2014/main" id="{381A78AB-C2F0-D966-4596-7B3DD078C893}"/>
            </a:ext>
          </a:extLst>
        </xdr:cNvPr>
        <xdr:cNvPicPr>
          <a:picLocks noChangeAspect="1"/>
        </xdr:cNvPicPr>
      </xdr:nvPicPr>
      <xdr:blipFill>
        <a:blip xmlns:r="http://schemas.openxmlformats.org/officeDocument/2006/relationships" r:embed="rId1"/>
        <a:stretch>
          <a:fillRect/>
        </a:stretch>
      </xdr:blipFill>
      <xdr:spPr>
        <a:xfrm>
          <a:off x="9878947335" y="56493"/>
          <a:ext cx="1940282" cy="1943489"/>
        </a:xfrm>
        <a:prstGeom prst="rect">
          <a:avLst/>
        </a:prstGeom>
      </xdr:spPr>
    </xdr:pic>
    <xdr:clientData/>
  </xdr:twoCellAnchor>
  <xdr:twoCellAnchor editAs="oneCell">
    <xdr:from>
      <xdr:col>48</xdr:col>
      <xdr:colOff>174022</xdr:colOff>
      <xdr:row>27</xdr:row>
      <xdr:rowOff>404614</xdr:rowOff>
    </xdr:from>
    <xdr:to>
      <xdr:col>54</xdr:col>
      <xdr:colOff>80104</xdr:colOff>
      <xdr:row>32</xdr:row>
      <xdr:rowOff>56029</xdr:rowOff>
    </xdr:to>
    <xdr:pic>
      <xdr:nvPicPr>
        <xdr:cNvPr id="3" name="صورة 2">
          <a:extLst>
            <a:ext uri="{FF2B5EF4-FFF2-40B4-BE49-F238E27FC236}">
              <a16:creationId xmlns:a16="http://schemas.microsoft.com/office/drawing/2014/main" id="{7056FEF1-1829-FD74-8AAB-846A339339C1}"/>
            </a:ext>
          </a:extLst>
        </xdr:cNvPr>
        <xdr:cNvPicPr>
          <a:picLocks noChangeAspect="1"/>
        </xdr:cNvPicPr>
      </xdr:nvPicPr>
      <xdr:blipFill>
        <a:blip xmlns:r="http://schemas.openxmlformats.org/officeDocument/2006/relationships" r:embed="rId1"/>
        <a:stretch>
          <a:fillRect/>
        </a:stretch>
      </xdr:blipFill>
      <xdr:spPr>
        <a:xfrm>
          <a:off x="9878868896" y="14837790"/>
          <a:ext cx="1855906" cy="1858974"/>
        </a:xfrm>
        <a:prstGeom prst="rect">
          <a:avLst/>
        </a:prstGeom>
      </xdr:spPr>
    </xdr:pic>
    <xdr:clientData/>
  </xdr:twoCellAnchor>
  <xdr:twoCellAnchor editAs="oneCell">
    <xdr:from>
      <xdr:col>48</xdr:col>
      <xdr:colOff>8377</xdr:colOff>
      <xdr:row>54</xdr:row>
      <xdr:rowOff>496725</xdr:rowOff>
    </xdr:from>
    <xdr:to>
      <xdr:col>53</xdr:col>
      <xdr:colOff>225784</xdr:colOff>
      <xdr:row>59</xdr:row>
      <xdr:rowOff>134471</xdr:rowOff>
    </xdr:to>
    <xdr:pic>
      <xdr:nvPicPr>
        <xdr:cNvPr id="4" name="صورة 3">
          <a:extLst>
            <a:ext uri="{FF2B5EF4-FFF2-40B4-BE49-F238E27FC236}">
              <a16:creationId xmlns:a16="http://schemas.microsoft.com/office/drawing/2014/main" id="{6A9F2B4B-C0AE-834C-B30C-B53F80BDA270}"/>
            </a:ext>
          </a:extLst>
        </xdr:cNvPr>
        <xdr:cNvPicPr>
          <a:picLocks noChangeAspect="1"/>
        </xdr:cNvPicPr>
      </xdr:nvPicPr>
      <xdr:blipFill>
        <a:blip xmlns:r="http://schemas.openxmlformats.org/officeDocument/2006/relationships" r:embed="rId1"/>
        <a:stretch>
          <a:fillRect/>
        </a:stretch>
      </xdr:blipFill>
      <xdr:spPr>
        <a:xfrm>
          <a:off x="9879048187" y="30091460"/>
          <a:ext cx="1842260" cy="1845305"/>
        </a:xfrm>
        <a:prstGeom prst="rect">
          <a:avLst/>
        </a:prstGeom>
      </xdr:spPr>
    </xdr:pic>
    <xdr:clientData/>
  </xdr:twoCellAnchor>
  <xdr:twoCellAnchor editAs="oneCell">
    <xdr:from>
      <xdr:col>48</xdr:col>
      <xdr:colOff>67236</xdr:colOff>
      <xdr:row>81</xdr:row>
      <xdr:rowOff>398558</xdr:rowOff>
    </xdr:from>
    <xdr:to>
      <xdr:col>54</xdr:col>
      <xdr:colOff>46489</xdr:colOff>
      <xdr:row>86</xdr:row>
      <xdr:rowOff>123263</xdr:rowOff>
    </xdr:to>
    <xdr:pic>
      <xdr:nvPicPr>
        <xdr:cNvPr id="5" name="صورة 4">
          <a:extLst>
            <a:ext uri="{FF2B5EF4-FFF2-40B4-BE49-F238E27FC236}">
              <a16:creationId xmlns:a16="http://schemas.microsoft.com/office/drawing/2014/main" id="{318DCD77-5838-517A-99BD-F94A0E0D3699}"/>
            </a:ext>
          </a:extLst>
        </xdr:cNvPr>
        <xdr:cNvPicPr>
          <a:picLocks noChangeAspect="1"/>
        </xdr:cNvPicPr>
      </xdr:nvPicPr>
      <xdr:blipFill>
        <a:blip xmlns:r="http://schemas.openxmlformats.org/officeDocument/2006/relationships" r:embed="rId1"/>
        <a:stretch>
          <a:fillRect/>
        </a:stretch>
      </xdr:blipFill>
      <xdr:spPr>
        <a:xfrm>
          <a:off x="9878902511" y="44404058"/>
          <a:ext cx="1929077" cy="1932265"/>
        </a:xfrm>
        <a:prstGeom prst="rect">
          <a:avLst/>
        </a:prstGeom>
      </xdr:spPr>
    </xdr:pic>
    <xdr:clientData/>
  </xdr:twoCellAnchor>
  <xdr:twoCellAnchor editAs="oneCell">
    <xdr:from>
      <xdr:col>48</xdr:col>
      <xdr:colOff>78443</xdr:colOff>
      <xdr:row>108</xdr:row>
      <xdr:rowOff>409766</xdr:rowOff>
    </xdr:from>
    <xdr:to>
      <xdr:col>54</xdr:col>
      <xdr:colOff>57694</xdr:colOff>
      <xdr:row>113</xdr:row>
      <xdr:rowOff>134470</xdr:rowOff>
    </xdr:to>
    <xdr:pic>
      <xdr:nvPicPr>
        <xdr:cNvPr id="6" name="صورة 5">
          <a:extLst>
            <a:ext uri="{FF2B5EF4-FFF2-40B4-BE49-F238E27FC236}">
              <a16:creationId xmlns:a16="http://schemas.microsoft.com/office/drawing/2014/main" id="{A849D392-250A-76BE-61D2-1C0C41869699}"/>
            </a:ext>
          </a:extLst>
        </xdr:cNvPr>
        <xdr:cNvPicPr>
          <a:picLocks noChangeAspect="1"/>
        </xdr:cNvPicPr>
      </xdr:nvPicPr>
      <xdr:blipFill>
        <a:blip xmlns:r="http://schemas.openxmlformats.org/officeDocument/2006/relationships" r:embed="rId1"/>
        <a:stretch>
          <a:fillRect/>
        </a:stretch>
      </xdr:blipFill>
      <xdr:spPr>
        <a:xfrm>
          <a:off x="9878891306" y="59868178"/>
          <a:ext cx="1929075" cy="1932263"/>
        </a:xfrm>
        <a:prstGeom prst="rect">
          <a:avLst/>
        </a:prstGeom>
      </xdr:spPr>
    </xdr:pic>
    <xdr:clientData/>
  </xdr:twoCellAnchor>
  <xdr:twoCellAnchor editAs="oneCell">
    <xdr:from>
      <xdr:col>48</xdr:col>
      <xdr:colOff>165463</xdr:colOff>
      <xdr:row>135</xdr:row>
      <xdr:rowOff>406783</xdr:rowOff>
    </xdr:from>
    <xdr:to>
      <xdr:col>54</xdr:col>
      <xdr:colOff>235323</xdr:colOff>
      <xdr:row>140</xdr:row>
      <xdr:rowOff>222246</xdr:rowOff>
    </xdr:to>
    <xdr:pic>
      <xdr:nvPicPr>
        <xdr:cNvPr id="7" name="صورة 6">
          <a:extLst>
            <a:ext uri="{FF2B5EF4-FFF2-40B4-BE49-F238E27FC236}">
              <a16:creationId xmlns:a16="http://schemas.microsoft.com/office/drawing/2014/main" id="{27FBB5B3-25AB-B010-E223-32296AAFFE49}"/>
            </a:ext>
          </a:extLst>
        </xdr:cNvPr>
        <xdr:cNvPicPr>
          <a:picLocks noChangeAspect="1"/>
        </xdr:cNvPicPr>
      </xdr:nvPicPr>
      <xdr:blipFill>
        <a:blip xmlns:r="http://schemas.openxmlformats.org/officeDocument/2006/relationships" r:embed="rId1"/>
        <a:stretch>
          <a:fillRect/>
        </a:stretch>
      </xdr:blipFill>
      <xdr:spPr>
        <a:xfrm>
          <a:off x="9878713677" y="74937107"/>
          <a:ext cx="2019684" cy="2023022"/>
        </a:xfrm>
        <a:prstGeom prst="rect">
          <a:avLst/>
        </a:prstGeom>
      </xdr:spPr>
    </xdr:pic>
    <xdr:clientData/>
  </xdr:twoCellAnchor>
  <xdr:twoCellAnchor editAs="oneCell">
    <xdr:from>
      <xdr:col>48</xdr:col>
      <xdr:colOff>217810</xdr:colOff>
      <xdr:row>162</xdr:row>
      <xdr:rowOff>437028</xdr:rowOff>
    </xdr:from>
    <xdr:to>
      <xdr:col>54</xdr:col>
      <xdr:colOff>225782</xdr:colOff>
      <xdr:row>167</xdr:row>
      <xdr:rowOff>190500</xdr:rowOff>
    </xdr:to>
    <xdr:pic>
      <xdr:nvPicPr>
        <xdr:cNvPr id="8" name="صورة 7">
          <a:extLst>
            <a:ext uri="{FF2B5EF4-FFF2-40B4-BE49-F238E27FC236}">
              <a16:creationId xmlns:a16="http://schemas.microsoft.com/office/drawing/2014/main" id="{5473CA7E-C2AC-965B-A7EC-A12B125A8EEF}"/>
            </a:ext>
          </a:extLst>
        </xdr:cNvPr>
        <xdr:cNvPicPr>
          <a:picLocks noChangeAspect="1"/>
        </xdr:cNvPicPr>
      </xdr:nvPicPr>
      <xdr:blipFill>
        <a:blip xmlns:r="http://schemas.openxmlformats.org/officeDocument/2006/relationships" r:embed="rId1"/>
        <a:stretch>
          <a:fillRect/>
        </a:stretch>
      </xdr:blipFill>
      <xdr:spPr>
        <a:xfrm>
          <a:off x="9878723218" y="90711616"/>
          <a:ext cx="1957796" cy="1961031"/>
        </a:xfrm>
        <a:prstGeom prst="rect">
          <a:avLst/>
        </a:prstGeom>
      </xdr:spPr>
    </xdr:pic>
    <xdr:clientData/>
  </xdr:twoCellAnchor>
  <xdr:twoCellAnchor editAs="oneCell">
    <xdr:from>
      <xdr:col>47</xdr:col>
      <xdr:colOff>280147</xdr:colOff>
      <xdr:row>189</xdr:row>
      <xdr:rowOff>432123</xdr:rowOff>
    </xdr:from>
    <xdr:to>
      <xdr:col>53</xdr:col>
      <xdr:colOff>293018</xdr:colOff>
      <xdr:row>194</xdr:row>
      <xdr:rowOff>190501</xdr:rowOff>
    </xdr:to>
    <xdr:pic>
      <xdr:nvPicPr>
        <xdr:cNvPr id="9" name="صورة 8">
          <a:extLst>
            <a:ext uri="{FF2B5EF4-FFF2-40B4-BE49-F238E27FC236}">
              <a16:creationId xmlns:a16="http://schemas.microsoft.com/office/drawing/2014/main" id="{9FF8AABE-0FF2-C3E8-3568-EB0E06573E34}"/>
            </a:ext>
          </a:extLst>
        </xdr:cNvPr>
        <xdr:cNvPicPr>
          <a:picLocks noChangeAspect="1"/>
        </xdr:cNvPicPr>
      </xdr:nvPicPr>
      <xdr:blipFill>
        <a:blip xmlns:r="http://schemas.openxmlformats.org/officeDocument/2006/relationships" r:embed="rId1"/>
        <a:stretch>
          <a:fillRect/>
        </a:stretch>
      </xdr:blipFill>
      <xdr:spPr>
        <a:xfrm>
          <a:off x="9878980953" y="105924299"/>
          <a:ext cx="1962694" cy="1965937"/>
        </a:xfrm>
        <a:prstGeom prst="rect">
          <a:avLst/>
        </a:prstGeom>
      </xdr:spPr>
    </xdr:pic>
    <xdr:clientData/>
  </xdr:twoCellAnchor>
  <xdr:twoCellAnchor>
    <xdr:from>
      <xdr:col>16</xdr:col>
      <xdr:colOff>217713</xdr:colOff>
      <xdr:row>0</xdr:row>
      <xdr:rowOff>95250</xdr:rowOff>
    </xdr:from>
    <xdr:to>
      <xdr:col>23</xdr:col>
      <xdr:colOff>136071</xdr:colOff>
      <xdr:row>0</xdr:row>
      <xdr:rowOff>612321</xdr:rowOff>
    </xdr:to>
    <xdr:sp macro="[0]!ScrollToColumnBI" textlink="">
      <xdr:nvSpPr>
        <xdr:cNvPr id="10" name="مستطيل: زوايا مستديرة 9">
          <a:extLst>
            <a:ext uri="{FF2B5EF4-FFF2-40B4-BE49-F238E27FC236}">
              <a16:creationId xmlns:a16="http://schemas.microsoft.com/office/drawing/2014/main" id="{56A83016-C8C3-59C5-FAE5-1F5D81F80BBA}"/>
            </a:ext>
          </a:extLst>
        </xdr:cNvPr>
        <xdr:cNvSpPr/>
      </xdr:nvSpPr>
      <xdr:spPr>
        <a:xfrm>
          <a:off x="10006434321" y="95250"/>
          <a:ext cx="2204358" cy="51707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rtl="1"/>
          <a:r>
            <a:rPr lang="ar-EG" sz="2400" b="1"/>
            <a:t>توزيع المؤجلات</a:t>
          </a:r>
          <a:endParaRPr lang="en-US" sz="2400" b="1"/>
        </a:p>
      </xdr:txBody>
    </xdr:sp>
    <xdr:clientData/>
  </xdr:twoCellAnchor>
  <xdr:twoCellAnchor>
    <xdr:from>
      <xdr:col>76</xdr:col>
      <xdr:colOff>353786</xdr:colOff>
      <xdr:row>0</xdr:row>
      <xdr:rowOff>95250</xdr:rowOff>
    </xdr:from>
    <xdr:to>
      <xdr:col>79</xdr:col>
      <xdr:colOff>489857</xdr:colOff>
      <xdr:row>0</xdr:row>
      <xdr:rowOff>612321</xdr:rowOff>
    </xdr:to>
    <xdr:sp macro="[0]!ScrollToColumnA" textlink="">
      <xdr:nvSpPr>
        <xdr:cNvPr id="11" name="مستطيل: زوايا مستديرة 10">
          <a:extLst>
            <a:ext uri="{FF2B5EF4-FFF2-40B4-BE49-F238E27FC236}">
              <a16:creationId xmlns:a16="http://schemas.microsoft.com/office/drawing/2014/main" id="{44FD3A30-D215-A974-1368-2517D70CC096}"/>
            </a:ext>
          </a:extLst>
        </xdr:cNvPr>
        <xdr:cNvSpPr/>
      </xdr:nvSpPr>
      <xdr:spPr>
        <a:xfrm>
          <a:off x="9982921178" y="95250"/>
          <a:ext cx="1809750" cy="51707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rtl="1"/>
          <a:r>
            <a:rPr lang="ar-EG" sz="2800"/>
            <a:t>الانتاج</a:t>
          </a:r>
          <a:endParaRPr lang="en-US" sz="2800"/>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75</xdr:col>
      <xdr:colOff>142874</xdr:colOff>
      <xdr:row>0</xdr:row>
      <xdr:rowOff>133608</xdr:rowOff>
    </xdr:from>
    <xdr:to>
      <xdr:col>81</xdr:col>
      <xdr:colOff>142874</xdr:colOff>
      <xdr:row>2</xdr:row>
      <xdr:rowOff>473076</xdr:rowOff>
    </xdr:to>
    <xdr:pic>
      <xdr:nvPicPr>
        <xdr:cNvPr id="2" name="صورة 1">
          <a:extLst>
            <a:ext uri="{FF2B5EF4-FFF2-40B4-BE49-F238E27FC236}">
              <a16:creationId xmlns:a16="http://schemas.microsoft.com/office/drawing/2014/main" id="{A8B1E176-86DD-4BB5-BDB2-864F219F562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243" b="3243"/>
        <a:stretch/>
      </xdr:blipFill>
      <xdr:spPr bwMode="auto">
        <a:xfrm>
          <a:off x="9833641751" y="133608"/>
          <a:ext cx="1619250" cy="1514218"/>
        </a:xfrm>
        <a:prstGeom prst="ellipse">
          <a:avLst/>
        </a:prstGeom>
        <a:ln w="63500" cap="rnd">
          <a:solidFill>
            <a:srgbClr val="333333"/>
          </a:solidFill>
        </a:ln>
        <a:effectLst>
          <a:outerShdw blurRad="381000" dist="292100" dir="5400000" sx="-80000" sy="-18000" rotWithShape="0">
            <a:srgbClr val="000000">
              <a:alpha val="22000"/>
            </a:srgbClr>
          </a:outerShdw>
        </a:effectLst>
        <a:scene3d>
          <a:camera prst="orthographicFront"/>
          <a:lightRig rig="contrasting" dir="t">
            <a:rot lat="0" lon="0" rev="3000000"/>
          </a:lightRig>
        </a:scene3d>
        <a:sp3d contourW="7620">
          <a:bevelT w="95250" h="31750"/>
          <a:contourClr>
            <a:srgbClr val="333333"/>
          </a:contourClr>
        </a:sp3d>
        <a:extLst>
          <a:ext uri="{53640926-AAD7-44D8-BBD7-CCE9431645EC}">
            <a14:shadowObscured xmlns:a14="http://schemas.microsoft.com/office/drawing/2010/main"/>
          </a:ext>
        </a:extLst>
      </xdr:spPr>
    </xdr:pic>
    <xdr:clientData/>
  </xdr:twoCellAnchor>
  <xdr:twoCellAnchor editAs="oneCell">
    <xdr:from>
      <xdr:col>73</xdr:col>
      <xdr:colOff>262437</xdr:colOff>
      <xdr:row>11</xdr:row>
      <xdr:rowOff>1602745</xdr:rowOff>
    </xdr:from>
    <xdr:to>
      <xdr:col>82</xdr:col>
      <xdr:colOff>53024</xdr:colOff>
      <xdr:row>16</xdr:row>
      <xdr:rowOff>127000</xdr:rowOff>
    </xdr:to>
    <xdr:pic>
      <xdr:nvPicPr>
        <xdr:cNvPr id="3" name="صورة 2">
          <a:extLst>
            <a:ext uri="{FF2B5EF4-FFF2-40B4-BE49-F238E27FC236}">
              <a16:creationId xmlns:a16="http://schemas.microsoft.com/office/drawing/2014/main" id="{C6B1130B-146D-CB1D-540A-5A09F97D4C1C}"/>
            </a:ext>
          </a:extLst>
        </xdr:cNvPr>
        <xdr:cNvPicPr>
          <a:picLocks noChangeAspect="1"/>
        </xdr:cNvPicPr>
      </xdr:nvPicPr>
      <xdr:blipFill>
        <a:blip xmlns:r="http://schemas.openxmlformats.org/officeDocument/2006/relationships" r:embed="rId2"/>
        <a:stretch>
          <a:fillRect/>
        </a:stretch>
      </xdr:blipFill>
      <xdr:spPr>
        <a:xfrm>
          <a:off x="9833461726" y="9889495"/>
          <a:ext cx="2219462" cy="222313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8</xdr:col>
      <xdr:colOff>600075</xdr:colOff>
      <xdr:row>0</xdr:row>
      <xdr:rowOff>76199</xdr:rowOff>
    </xdr:from>
    <xdr:to>
      <xdr:col>11</xdr:col>
      <xdr:colOff>533400</xdr:colOff>
      <xdr:row>6</xdr:row>
      <xdr:rowOff>180975</xdr:rowOff>
    </xdr:to>
    <xdr:pic>
      <xdr:nvPicPr>
        <xdr:cNvPr id="3" name="صورة 2">
          <a:extLst>
            <a:ext uri="{FF2B5EF4-FFF2-40B4-BE49-F238E27FC236}">
              <a16:creationId xmlns:a16="http://schemas.microsoft.com/office/drawing/2014/main" id="{835976B5-7D37-773A-30C7-EEB264E960A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243" b="3243"/>
        <a:stretch/>
      </xdr:blipFill>
      <xdr:spPr bwMode="auto">
        <a:xfrm>
          <a:off x="9980447400" y="76199"/>
          <a:ext cx="1762125" cy="1647826"/>
        </a:xfrm>
        <a:prstGeom prst="ellipse">
          <a:avLst/>
        </a:prstGeom>
        <a:ln w="63500" cap="rnd">
          <a:solidFill>
            <a:srgbClr val="333333"/>
          </a:solidFill>
        </a:ln>
        <a:effectLst>
          <a:outerShdw blurRad="381000" dist="292100" dir="5400000" sx="-80000" sy="-18000" rotWithShape="0">
            <a:srgbClr val="000000">
              <a:alpha val="22000"/>
            </a:srgbClr>
          </a:outerShdw>
        </a:effectLst>
        <a:scene3d>
          <a:camera prst="orthographicFront"/>
          <a:lightRig rig="contrasting" dir="t">
            <a:rot lat="0" lon="0" rev="3000000"/>
          </a:lightRig>
        </a:scene3d>
        <a:sp3d contourW="7620">
          <a:bevelT w="95250" h="31750"/>
          <a:contourClr>
            <a:srgbClr val="333333"/>
          </a:contourClr>
        </a:sp3d>
        <a:extLst>
          <a:ext uri="{53640926-AAD7-44D8-BBD7-CCE9431645EC}">
            <a14:shadowObscured xmlns:a14="http://schemas.microsoft.com/office/drawing/2010/main"/>
          </a:ext>
        </a:extLst>
      </xdr:spPr>
    </xdr:pic>
    <xdr:clientData/>
  </xdr:twoCellAnchor>
  <xdr:twoCellAnchor editAs="oneCell">
    <xdr:from>
      <xdr:col>8</xdr:col>
      <xdr:colOff>523875</xdr:colOff>
      <xdr:row>28</xdr:row>
      <xdr:rowOff>142875</xdr:rowOff>
    </xdr:from>
    <xdr:to>
      <xdr:col>11</xdr:col>
      <xdr:colOff>457200</xdr:colOff>
      <xdr:row>35</xdr:row>
      <xdr:rowOff>19051</xdr:rowOff>
    </xdr:to>
    <xdr:pic>
      <xdr:nvPicPr>
        <xdr:cNvPr id="4" name="صورة 3">
          <a:extLst>
            <a:ext uri="{FF2B5EF4-FFF2-40B4-BE49-F238E27FC236}">
              <a16:creationId xmlns:a16="http://schemas.microsoft.com/office/drawing/2014/main" id="{4AD62960-F6F1-4D42-AE1F-3F294B0FD0F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3243" b="3243"/>
        <a:stretch/>
      </xdr:blipFill>
      <xdr:spPr bwMode="auto">
        <a:xfrm>
          <a:off x="9980523600" y="7724775"/>
          <a:ext cx="1762125" cy="1647826"/>
        </a:xfrm>
        <a:prstGeom prst="ellipse">
          <a:avLst/>
        </a:prstGeom>
        <a:ln w="63500" cap="rnd">
          <a:solidFill>
            <a:srgbClr val="333333"/>
          </a:solidFill>
        </a:ln>
        <a:effectLst>
          <a:outerShdw blurRad="381000" dist="292100" dir="5400000" sx="-80000" sy="-18000" rotWithShape="0">
            <a:srgbClr val="000000">
              <a:alpha val="22000"/>
            </a:srgbClr>
          </a:outerShdw>
        </a:effectLst>
        <a:scene3d>
          <a:camera prst="orthographicFront"/>
          <a:lightRig rig="contrasting" dir="t">
            <a:rot lat="0" lon="0" rev="3000000"/>
          </a:lightRig>
        </a:scene3d>
        <a:sp3d contourW="7620">
          <a:bevelT w="95250" h="31750"/>
          <a:contourClr>
            <a:srgbClr val="333333"/>
          </a:contourClr>
        </a:sp3d>
        <a:extLst>
          <a:ext uri="{53640926-AAD7-44D8-BBD7-CCE9431645EC}">
            <a14:shadowObscured xmlns:a14="http://schemas.microsoft.com/office/drawing/2010/main"/>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60</xdr:col>
      <xdr:colOff>101387</xdr:colOff>
      <xdr:row>0</xdr:row>
      <xdr:rowOff>415638</xdr:rowOff>
    </xdr:from>
    <xdr:to>
      <xdr:col>69</xdr:col>
      <xdr:colOff>118703</xdr:colOff>
      <xdr:row>7</xdr:row>
      <xdr:rowOff>242454</xdr:rowOff>
    </xdr:to>
    <xdr:pic>
      <xdr:nvPicPr>
        <xdr:cNvPr id="4" name="صورة 3">
          <a:extLst>
            <a:ext uri="{FF2B5EF4-FFF2-40B4-BE49-F238E27FC236}">
              <a16:creationId xmlns:a16="http://schemas.microsoft.com/office/drawing/2014/main" id="{A1982210-ACF8-A963-4F08-9D7B2E5211B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752213297" y="415638"/>
          <a:ext cx="2355271" cy="2355271"/>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28</xdr:col>
      <xdr:colOff>51955</xdr:colOff>
      <xdr:row>202</xdr:row>
      <xdr:rowOff>0</xdr:rowOff>
    </xdr:from>
    <xdr:to>
      <xdr:col>31</xdr:col>
      <xdr:colOff>3106</xdr:colOff>
      <xdr:row>205</xdr:row>
      <xdr:rowOff>229363</xdr:rowOff>
    </xdr:to>
    <xdr:pic>
      <xdr:nvPicPr>
        <xdr:cNvPr id="2" name="صورة 1">
          <a:extLst>
            <a:ext uri="{FF2B5EF4-FFF2-40B4-BE49-F238E27FC236}">
              <a16:creationId xmlns:a16="http://schemas.microsoft.com/office/drawing/2014/main" id="{569884AB-8336-40D1-AA5F-61A2B0B6BDD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966109169" y="54502050"/>
          <a:ext cx="1170351" cy="97231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24</xdr:col>
      <xdr:colOff>415637</xdr:colOff>
      <xdr:row>201</xdr:row>
      <xdr:rowOff>554181</xdr:rowOff>
    </xdr:from>
    <xdr:to>
      <xdr:col>27</xdr:col>
      <xdr:colOff>1287</xdr:colOff>
      <xdr:row>206</xdr:row>
      <xdr:rowOff>32754</xdr:rowOff>
    </xdr:to>
    <xdr:pic>
      <xdr:nvPicPr>
        <xdr:cNvPr id="4" name="صورة 1">
          <a:extLst>
            <a:ext uri="{FF2B5EF4-FFF2-40B4-BE49-F238E27FC236}">
              <a16:creationId xmlns:a16="http://schemas.microsoft.com/office/drawing/2014/main" id="{FD8234A1-FE7F-4221-A838-31EED7C071F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967911213" y="54503781"/>
          <a:ext cx="1176325" cy="10216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31</xdr:col>
      <xdr:colOff>229466</xdr:colOff>
      <xdr:row>201</xdr:row>
      <xdr:rowOff>562841</xdr:rowOff>
    </xdr:from>
    <xdr:to>
      <xdr:col>36</xdr:col>
      <xdr:colOff>220450</xdr:colOff>
      <xdr:row>211</xdr:row>
      <xdr:rowOff>136478</xdr:rowOff>
    </xdr:to>
    <xdr:pic>
      <xdr:nvPicPr>
        <xdr:cNvPr id="5" name="صورة 1">
          <a:extLst>
            <a:ext uri="{FF2B5EF4-FFF2-40B4-BE49-F238E27FC236}">
              <a16:creationId xmlns:a16="http://schemas.microsoft.com/office/drawing/2014/main" id="{83084224-9D52-483D-B50B-D8A0CC73A2C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964748825" y="54502916"/>
          <a:ext cx="1638809" cy="23644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25</xdr:col>
      <xdr:colOff>0</xdr:colOff>
      <xdr:row>201</xdr:row>
      <xdr:rowOff>1125681</xdr:rowOff>
    </xdr:from>
    <xdr:to>
      <xdr:col>27</xdr:col>
      <xdr:colOff>607016</xdr:colOff>
      <xdr:row>208</xdr:row>
      <xdr:rowOff>80020</xdr:rowOff>
    </xdr:to>
    <xdr:pic>
      <xdr:nvPicPr>
        <xdr:cNvPr id="6" name="صورة 1">
          <a:extLst>
            <a:ext uri="{FF2B5EF4-FFF2-40B4-BE49-F238E27FC236}">
              <a16:creationId xmlns:a16="http://schemas.microsoft.com/office/drawing/2014/main" id="{5D30CA0A-FC7B-4530-BACB-CE3E76CEF27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967267384" y="54503781"/>
          <a:ext cx="1692866" cy="15641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32</xdr:col>
      <xdr:colOff>130905</xdr:colOff>
      <xdr:row>6</xdr:row>
      <xdr:rowOff>141602</xdr:rowOff>
    </xdr:from>
    <xdr:to>
      <xdr:col>40</xdr:col>
      <xdr:colOff>481853</xdr:colOff>
      <xdr:row>8</xdr:row>
      <xdr:rowOff>78441</xdr:rowOff>
    </xdr:to>
    <xdr:sp macro="[0]!Sort_Gonah_Mostanaf_By_Katey" textlink="">
      <xdr:nvSpPr>
        <xdr:cNvPr id="8" name="مستطيل: زوايا مستديرة 7">
          <a:extLst>
            <a:ext uri="{FF2B5EF4-FFF2-40B4-BE49-F238E27FC236}">
              <a16:creationId xmlns:a16="http://schemas.microsoft.com/office/drawing/2014/main" id="{C75D5B00-2553-FC3E-4191-299607152FB2}"/>
            </a:ext>
          </a:extLst>
        </xdr:cNvPr>
        <xdr:cNvSpPr/>
      </xdr:nvSpPr>
      <xdr:spPr>
        <a:xfrm>
          <a:off x="9889560971" y="1587161"/>
          <a:ext cx="3073977" cy="69883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r" rtl="1"/>
          <a:r>
            <a:rPr lang="ar-EG" sz="3200"/>
            <a:t>ترتيب</a:t>
          </a:r>
          <a:r>
            <a:rPr lang="ar-EG" sz="3200" baseline="0"/>
            <a:t> بالقطعي</a:t>
          </a:r>
          <a:endParaRPr lang="ar-EG" sz="3200"/>
        </a:p>
      </xdr:txBody>
    </xdr:sp>
    <xdr:clientData/>
  </xdr:twoCellAnchor>
  <xdr:twoCellAnchor editAs="oneCell">
    <xdr:from>
      <xdr:col>25</xdr:col>
      <xdr:colOff>257175</xdr:colOff>
      <xdr:row>0</xdr:row>
      <xdr:rowOff>192793</xdr:rowOff>
    </xdr:from>
    <xdr:to>
      <xdr:col>27</xdr:col>
      <xdr:colOff>628650</xdr:colOff>
      <xdr:row>4</xdr:row>
      <xdr:rowOff>142875</xdr:rowOff>
    </xdr:to>
    <xdr:pic>
      <xdr:nvPicPr>
        <xdr:cNvPr id="10" name="صورة 9">
          <a:extLst>
            <a:ext uri="{FF2B5EF4-FFF2-40B4-BE49-F238E27FC236}">
              <a16:creationId xmlns:a16="http://schemas.microsoft.com/office/drawing/2014/main" id="{7894AE37-4A13-0996-E529-825F779AAE0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9811702500" y="192793"/>
          <a:ext cx="1323975" cy="13121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23</xdr:col>
      <xdr:colOff>9525</xdr:colOff>
      <xdr:row>1</xdr:row>
      <xdr:rowOff>28575</xdr:rowOff>
    </xdr:from>
    <xdr:to>
      <xdr:col>24</xdr:col>
      <xdr:colOff>809624</xdr:colOff>
      <xdr:row>4</xdr:row>
      <xdr:rowOff>304799</xdr:rowOff>
    </xdr:to>
    <xdr:pic>
      <xdr:nvPicPr>
        <xdr:cNvPr id="3" name="صورة 1">
          <a:extLst>
            <a:ext uri="{FF2B5EF4-FFF2-40B4-BE49-F238E27FC236}">
              <a16:creationId xmlns:a16="http://schemas.microsoft.com/office/drawing/2014/main" id="{44CAC66D-FCFB-4A48-8154-2AFC4B49B3B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bwMode="auto">
        <a:xfrm>
          <a:off x="8678894251" y="76200"/>
          <a:ext cx="2276474" cy="22764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49</xdr:col>
      <xdr:colOff>121444</xdr:colOff>
      <xdr:row>0</xdr:row>
      <xdr:rowOff>28575</xdr:rowOff>
    </xdr:from>
    <xdr:ext cx="2371725" cy="2371725"/>
    <xdr:pic>
      <xdr:nvPicPr>
        <xdr:cNvPr id="8" name="صورة 1">
          <a:extLst>
            <a:ext uri="{FF2B5EF4-FFF2-40B4-BE49-F238E27FC236}">
              <a16:creationId xmlns:a16="http://schemas.microsoft.com/office/drawing/2014/main" id="{D19AA0B2-3832-43F1-A739-7E020E68695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bwMode="auto">
        <a:xfrm>
          <a:off x="8652588581" y="28575"/>
          <a:ext cx="2371725" cy="2371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177</xdr:col>
      <xdr:colOff>26194</xdr:colOff>
      <xdr:row>1</xdr:row>
      <xdr:rowOff>123825</xdr:rowOff>
    </xdr:from>
    <xdr:ext cx="2371725" cy="2371725"/>
    <xdr:pic>
      <xdr:nvPicPr>
        <xdr:cNvPr id="18" name="صورة 1">
          <a:extLst>
            <a:ext uri="{FF2B5EF4-FFF2-40B4-BE49-F238E27FC236}">
              <a16:creationId xmlns:a16="http://schemas.microsoft.com/office/drawing/2014/main" id="{B414722E-AE1B-45BB-BADC-DB830DE233F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bwMode="auto">
        <a:xfrm>
          <a:off x="8518857581" y="171450"/>
          <a:ext cx="2371725" cy="2371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202</xdr:col>
      <xdr:colOff>121444</xdr:colOff>
      <xdr:row>0</xdr:row>
      <xdr:rowOff>28575</xdr:rowOff>
    </xdr:from>
    <xdr:ext cx="2371725" cy="2371725"/>
    <xdr:pic>
      <xdr:nvPicPr>
        <xdr:cNvPr id="19" name="صورة 1">
          <a:extLst>
            <a:ext uri="{FF2B5EF4-FFF2-40B4-BE49-F238E27FC236}">
              <a16:creationId xmlns:a16="http://schemas.microsoft.com/office/drawing/2014/main" id="{BFDEDC3E-6EE6-4990-AC38-919E551629A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bwMode="auto">
        <a:xfrm>
          <a:off x="8487615581" y="28575"/>
          <a:ext cx="2371725" cy="2371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227</xdr:col>
      <xdr:colOff>121444</xdr:colOff>
      <xdr:row>0</xdr:row>
      <xdr:rowOff>28575</xdr:rowOff>
    </xdr:from>
    <xdr:ext cx="2371725" cy="2371725"/>
    <xdr:pic>
      <xdr:nvPicPr>
        <xdr:cNvPr id="21" name="صورة 1">
          <a:extLst>
            <a:ext uri="{FF2B5EF4-FFF2-40B4-BE49-F238E27FC236}">
              <a16:creationId xmlns:a16="http://schemas.microsoft.com/office/drawing/2014/main" id="{79E656D9-353D-41A3-A555-7CC3AD5D6B6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bwMode="auto">
        <a:xfrm>
          <a:off x="8463041081" y="28575"/>
          <a:ext cx="2371725" cy="2371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74</xdr:col>
      <xdr:colOff>1001117</xdr:colOff>
      <xdr:row>0</xdr:row>
      <xdr:rowOff>0</xdr:rowOff>
    </xdr:from>
    <xdr:to>
      <xdr:col>77</xdr:col>
      <xdr:colOff>96242</xdr:colOff>
      <xdr:row>5</xdr:row>
      <xdr:rowOff>47625</xdr:rowOff>
    </xdr:to>
    <xdr:pic>
      <xdr:nvPicPr>
        <xdr:cNvPr id="2" name="صورة 1">
          <a:extLst>
            <a:ext uri="{FF2B5EF4-FFF2-40B4-BE49-F238E27FC236}">
              <a16:creationId xmlns:a16="http://schemas.microsoft.com/office/drawing/2014/main" id="{BE934DC0-62F0-44E4-AF7B-857286BF106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627839258" y="0"/>
          <a:ext cx="2476500" cy="2476500"/>
        </a:xfrm>
        <a:prstGeom prst="rect">
          <a:avLst/>
        </a:prstGeom>
      </xdr:spPr>
    </xdr:pic>
    <xdr:clientData/>
  </xdr:twoCellAnchor>
  <xdr:twoCellAnchor editAs="oneCell">
    <xdr:from>
      <xdr:col>101</xdr:col>
      <xdr:colOff>30862</xdr:colOff>
      <xdr:row>0</xdr:row>
      <xdr:rowOff>1</xdr:rowOff>
    </xdr:from>
    <xdr:to>
      <xdr:col>103</xdr:col>
      <xdr:colOff>271755</xdr:colOff>
      <xdr:row>5</xdr:row>
      <xdr:rowOff>145644</xdr:rowOff>
    </xdr:to>
    <xdr:pic>
      <xdr:nvPicPr>
        <xdr:cNvPr id="4" name="صورة 3">
          <a:extLst>
            <a:ext uri="{FF2B5EF4-FFF2-40B4-BE49-F238E27FC236}">
              <a16:creationId xmlns:a16="http://schemas.microsoft.com/office/drawing/2014/main" id="{51D1F0ED-5068-468B-BBEC-A786AAE75C9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601898620" y="1"/>
          <a:ext cx="2574518" cy="2574518"/>
        </a:xfrm>
        <a:prstGeom prst="rect">
          <a:avLst/>
        </a:prstGeom>
      </xdr:spPr>
    </xdr:pic>
    <xdr:clientData/>
  </xdr:twoCellAnchor>
  <xdr:twoCellAnchor editAs="oneCell">
    <xdr:from>
      <xdr:col>127</xdr:col>
      <xdr:colOff>243582</xdr:colOff>
      <xdr:row>0</xdr:row>
      <xdr:rowOff>0</xdr:rowOff>
    </xdr:from>
    <xdr:to>
      <xdr:col>130</xdr:col>
      <xdr:colOff>76894</xdr:colOff>
      <xdr:row>5</xdr:row>
      <xdr:rowOff>261937</xdr:rowOff>
    </xdr:to>
    <xdr:pic>
      <xdr:nvPicPr>
        <xdr:cNvPr id="5" name="صورة 4">
          <a:extLst>
            <a:ext uri="{FF2B5EF4-FFF2-40B4-BE49-F238E27FC236}">
              <a16:creationId xmlns:a16="http://schemas.microsoft.com/office/drawing/2014/main" id="{9AA12B28-FA94-491C-B88D-19D42222CCC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575613981" y="0"/>
          <a:ext cx="2690812" cy="2690812"/>
        </a:xfrm>
        <a:prstGeom prst="rect">
          <a:avLst/>
        </a:prstGeom>
      </xdr:spPr>
    </xdr:pic>
    <xdr:clientData/>
  </xdr:twoCellAnchor>
  <xdr:twoCellAnchor editAs="oneCell">
    <xdr:from>
      <xdr:col>151</xdr:col>
      <xdr:colOff>963577</xdr:colOff>
      <xdr:row>0</xdr:row>
      <xdr:rowOff>0</xdr:rowOff>
    </xdr:from>
    <xdr:to>
      <xdr:col>154</xdr:col>
      <xdr:colOff>227050</xdr:colOff>
      <xdr:row>5</xdr:row>
      <xdr:rowOff>215973</xdr:rowOff>
    </xdr:to>
    <xdr:pic>
      <xdr:nvPicPr>
        <xdr:cNvPr id="6" name="صورة 5">
          <a:extLst>
            <a:ext uri="{FF2B5EF4-FFF2-40B4-BE49-F238E27FC236}">
              <a16:creationId xmlns:a16="http://schemas.microsoft.com/office/drawing/2014/main" id="{5D5B12F9-D200-420D-AA90-1D90B2ABBED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550794075" y="0"/>
          <a:ext cx="2644848" cy="264484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40</xdr:col>
      <xdr:colOff>623252</xdr:colOff>
      <xdr:row>1</xdr:row>
      <xdr:rowOff>238125</xdr:rowOff>
    </xdr:from>
    <xdr:to>
      <xdr:col>47</xdr:col>
      <xdr:colOff>28647</xdr:colOff>
      <xdr:row>2</xdr:row>
      <xdr:rowOff>722313</xdr:rowOff>
    </xdr:to>
    <xdr:sp macro="" textlink="">
      <xdr:nvSpPr>
        <xdr:cNvPr id="3" name="مخطط انسيابي: معالجة متعاقبة 2">
          <a:hlinkClick xmlns:r="http://schemas.openxmlformats.org/officeDocument/2006/relationships" r:id="rId1"/>
          <a:extLst>
            <a:ext uri="{FF2B5EF4-FFF2-40B4-BE49-F238E27FC236}">
              <a16:creationId xmlns:a16="http://schemas.microsoft.com/office/drawing/2014/main" id="{C54B1ED9-85C6-48DF-866B-51B5BBBC8E2A}"/>
            </a:ext>
          </a:extLst>
        </xdr:cNvPr>
        <xdr:cNvSpPr/>
      </xdr:nvSpPr>
      <xdr:spPr>
        <a:xfrm>
          <a:off x="9959006553" y="285750"/>
          <a:ext cx="4729870" cy="950913"/>
        </a:xfrm>
        <a:prstGeom prst="flowChartAlternateProcess">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1" anchor="t"/>
        <a:lstStyle/>
        <a:p>
          <a:pPr algn="ctr" rtl="1"/>
          <a:r>
            <a:rPr lang="ar-SA" sz="4400" b="1">
              <a:solidFill>
                <a:srgbClr val="002060"/>
              </a:solidFill>
            </a:rPr>
            <a:t>الشاشة</a:t>
          </a:r>
          <a:r>
            <a:rPr lang="ar-SA" sz="4400" b="1" baseline="0">
              <a:solidFill>
                <a:srgbClr val="002060"/>
              </a:solidFill>
            </a:rPr>
            <a:t> الرئيسية</a:t>
          </a:r>
          <a:endParaRPr lang="ar-EG" sz="4400" b="1">
            <a:solidFill>
              <a:srgbClr val="002060"/>
            </a:solidFill>
          </a:endParaRPr>
        </a:p>
      </xdr:txBody>
    </xdr:sp>
    <xdr:clientData/>
  </xdr:twoCellAnchor>
  <xdr:twoCellAnchor editAs="oneCell">
    <xdr:from>
      <xdr:col>31</xdr:col>
      <xdr:colOff>502048</xdr:colOff>
      <xdr:row>0</xdr:row>
      <xdr:rowOff>0</xdr:rowOff>
    </xdr:from>
    <xdr:to>
      <xdr:col>36</xdr:col>
      <xdr:colOff>621111</xdr:colOff>
      <xdr:row>6</xdr:row>
      <xdr:rowOff>214311</xdr:rowOff>
    </xdr:to>
    <xdr:pic>
      <xdr:nvPicPr>
        <xdr:cNvPr id="4" name="صورة 3">
          <a:extLst>
            <a:ext uri="{FF2B5EF4-FFF2-40B4-BE49-F238E27FC236}">
              <a16:creationId xmlns:a16="http://schemas.microsoft.com/office/drawing/2014/main" id="{62A23F6C-6A98-4EB2-9418-C0A47F700C4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xdr:blipFill>
      <xdr:spPr>
        <a:xfrm>
          <a:off x="8566354389" y="0"/>
          <a:ext cx="3762375" cy="3762374"/>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28</xdr:col>
      <xdr:colOff>51800</xdr:colOff>
      <xdr:row>0</xdr:row>
      <xdr:rowOff>0</xdr:rowOff>
    </xdr:from>
    <xdr:to>
      <xdr:col>31</xdr:col>
      <xdr:colOff>313828</xdr:colOff>
      <xdr:row>1</xdr:row>
      <xdr:rowOff>932247</xdr:rowOff>
    </xdr:to>
    <xdr:pic>
      <xdr:nvPicPr>
        <xdr:cNvPr id="2" name="صورة 1">
          <a:extLst>
            <a:ext uri="{FF2B5EF4-FFF2-40B4-BE49-F238E27FC236}">
              <a16:creationId xmlns:a16="http://schemas.microsoft.com/office/drawing/2014/main" id="{6627D58D-D448-FDF5-78F2-DC0D399AD136}"/>
            </a:ext>
          </a:extLst>
        </xdr:cNvPr>
        <xdr:cNvPicPr>
          <a:picLocks noChangeAspect="1"/>
        </xdr:cNvPicPr>
      </xdr:nvPicPr>
      <xdr:blipFill>
        <a:blip xmlns:r="http://schemas.openxmlformats.org/officeDocument/2006/relationships" r:embed="rId1"/>
        <a:stretch>
          <a:fillRect/>
        </a:stretch>
      </xdr:blipFill>
      <xdr:spPr>
        <a:xfrm>
          <a:off x="10012978494" y="0"/>
          <a:ext cx="2098992" cy="2102461"/>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36</xdr:col>
      <xdr:colOff>238125</xdr:colOff>
      <xdr:row>0</xdr:row>
      <xdr:rowOff>0</xdr:rowOff>
    </xdr:from>
    <xdr:to>
      <xdr:col>42</xdr:col>
      <xdr:colOff>114300</xdr:colOff>
      <xdr:row>5</xdr:row>
      <xdr:rowOff>285751</xdr:rowOff>
    </xdr:to>
    <xdr:pic>
      <xdr:nvPicPr>
        <xdr:cNvPr id="2" name="صورة 1">
          <a:extLst>
            <a:ext uri="{FF2B5EF4-FFF2-40B4-BE49-F238E27FC236}">
              <a16:creationId xmlns:a16="http://schemas.microsoft.com/office/drawing/2014/main" id="{F6E50A6E-BFD5-3420-1034-787BBF90239C}"/>
            </a:ext>
          </a:extLst>
        </xdr:cNvPr>
        <xdr:cNvPicPr>
          <a:picLocks noChangeAspect="1"/>
        </xdr:cNvPicPr>
      </xdr:nvPicPr>
      <xdr:blipFill>
        <a:blip xmlns:r="http://schemas.openxmlformats.org/officeDocument/2006/relationships" r:embed="rId1"/>
        <a:stretch>
          <a:fillRect/>
        </a:stretch>
      </xdr:blipFill>
      <xdr:spPr>
        <a:xfrm>
          <a:off x="10117864575" y="0"/>
          <a:ext cx="5019675" cy="5095876"/>
        </a:xfrm>
        <a:prstGeom prst="rect">
          <a:avLst/>
        </a:prstGeom>
      </xdr:spPr>
    </xdr:pic>
    <xdr:clientData/>
  </xdr:twoCellAnchor>
  <xdr:twoCellAnchor editAs="oneCell">
    <xdr:from>
      <xdr:col>35</xdr:col>
      <xdr:colOff>686106</xdr:colOff>
      <xdr:row>23</xdr:row>
      <xdr:rowOff>152400</xdr:rowOff>
    </xdr:from>
    <xdr:to>
      <xdr:col>42</xdr:col>
      <xdr:colOff>114300</xdr:colOff>
      <xdr:row>30</xdr:row>
      <xdr:rowOff>333375</xdr:rowOff>
    </xdr:to>
    <xdr:pic>
      <xdr:nvPicPr>
        <xdr:cNvPr id="3" name="صورة 2">
          <a:extLst>
            <a:ext uri="{FF2B5EF4-FFF2-40B4-BE49-F238E27FC236}">
              <a16:creationId xmlns:a16="http://schemas.microsoft.com/office/drawing/2014/main" id="{66DD3A46-2C55-A7DF-57B9-9B6FBDEDB412}"/>
            </a:ext>
          </a:extLst>
        </xdr:cNvPr>
        <xdr:cNvPicPr>
          <a:picLocks noChangeAspect="1"/>
        </xdr:cNvPicPr>
      </xdr:nvPicPr>
      <xdr:blipFill>
        <a:blip xmlns:r="http://schemas.openxmlformats.org/officeDocument/2006/relationships" r:embed="rId1"/>
        <a:stretch>
          <a:fillRect/>
        </a:stretch>
      </xdr:blipFill>
      <xdr:spPr>
        <a:xfrm>
          <a:off x="10117864575" y="18368963"/>
          <a:ext cx="5428944" cy="5586412"/>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38</xdr:col>
      <xdr:colOff>57496</xdr:colOff>
      <xdr:row>0</xdr:row>
      <xdr:rowOff>533400</xdr:rowOff>
    </xdr:from>
    <xdr:to>
      <xdr:col>40</xdr:col>
      <xdr:colOff>3771900</xdr:colOff>
      <xdr:row>6</xdr:row>
      <xdr:rowOff>1257300</xdr:rowOff>
    </xdr:to>
    <xdr:pic>
      <xdr:nvPicPr>
        <xdr:cNvPr id="4" name="صورة 3">
          <a:extLst>
            <a:ext uri="{FF2B5EF4-FFF2-40B4-BE49-F238E27FC236}">
              <a16:creationId xmlns:a16="http://schemas.microsoft.com/office/drawing/2014/main" id="{7D535AB4-2ECF-492D-9696-B94BCF9F02F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909" r="909"/>
        <a:stretch/>
      </xdr:blipFill>
      <xdr:spPr bwMode="auto">
        <a:xfrm>
          <a:off x="9963607200" y="533400"/>
          <a:ext cx="5162204" cy="5257800"/>
        </a:xfrm>
        <a:prstGeom prst="ellipse">
          <a:avLst/>
        </a:prstGeom>
        <a:ln w="63500" cap="rnd">
          <a:solidFill>
            <a:srgbClr val="333333"/>
          </a:solidFill>
        </a:ln>
        <a:effectLst>
          <a:outerShdw blurRad="381000" dist="292100" dir="5400000" sx="-80000" sy="-18000" rotWithShape="0">
            <a:srgbClr val="000000">
              <a:alpha val="22000"/>
            </a:srgbClr>
          </a:outerShdw>
        </a:effectLst>
        <a:scene3d>
          <a:camera prst="orthographicFront"/>
          <a:lightRig rig="contrasting" dir="t">
            <a:rot lat="0" lon="0" rev="3000000"/>
          </a:lightRig>
        </a:scene3d>
        <a:sp3d contourW="7620">
          <a:bevelT w="95250" h="31750"/>
          <a:contourClr>
            <a:srgbClr val="333333"/>
          </a:contourClr>
        </a:sp3d>
        <a:extLst>
          <a:ext uri="{53640926-AAD7-44D8-BBD7-CCE9431645EC}">
            <a14:shadowObscured xmlns:a14="http://schemas.microsoft.com/office/drawing/2010/main"/>
          </a:ext>
        </a:extLst>
      </xdr:spPr>
    </xdr:pic>
    <xdr:clientData/>
  </xdr:twoCellAnchor>
  <xdr:twoCellAnchor editAs="oneCell">
    <xdr:from>
      <xdr:col>8</xdr:col>
      <xdr:colOff>647700</xdr:colOff>
      <xdr:row>0</xdr:row>
      <xdr:rowOff>0</xdr:rowOff>
    </xdr:from>
    <xdr:to>
      <xdr:col>11</xdr:col>
      <xdr:colOff>304800</xdr:colOff>
      <xdr:row>7</xdr:row>
      <xdr:rowOff>9760</xdr:rowOff>
    </xdr:to>
    <xdr:pic>
      <xdr:nvPicPr>
        <xdr:cNvPr id="5" name="صورة 4">
          <a:extLst>
            <a:ext uri="{FF2B5EF4-FFF2-40B4-BE49-F238E27FC236}">
              <a16:creationId xmlns:a16="http://schemas.microsoft.com/office/drawing/2014/main" id="{82D70E5A-37B9-2409-364C-BE65F7A01723}"/>
            </a:ext>
          </a:extLst>
        </xdr:cNvPr>
        <xdr:cNvPicPr>
          <a:picLocks noChangeAspect="1"/>
        </xdr:cNvPicPr>
      </xdr:nvPicPr>
      <xdr:blipFill>
        <a:blip xmlns:r="http://schemas.openxmlformats.org/officeDocument/2006/relationships" r:embed="rId2"/>
        <a:stretch>
          <a:fillRect/>
        </a:stretch>
      </xdr:blipFill>
      <xdr:spPr>
        <a:xfrm>
          <a:off x="9994201500" y="0"/>
          <a:ext cx="5905500" cy="5915260"/>
        </a:xfrm>
        <a:prstGeom prst="rect">
          <a:avLst/>
        </a:prstGeom>
      </xdr:spPr>
    </xdr:pic>
    <xdr:clientData/>
  </xdr:twoCellAnchor>
  <xdr:twoCellAnchor editAs="oneCell">
    <xdr:from>
      <xdr:col>35</xdr:col>
      <xdr:colOff>115048</xdr:colOff>
      <xdr:row>57</xdr:row>
      <xdr:rowOff>262355</xdr:rowOff>
    </xdr:from>
    <xdr:to>
      <xdr:col>40</xdr:col>
      <xdr:colOff>3993201</xdr:colOff>
      <xdr:row>66</xdr:row>
      <xdr:rowOff>342900</xdr:rowOff>
    </xdr:to>
    <xdr:pic>
      <xdr:nvPicPr>
        <xdr:cNvPr id="6" name="صورة 5">
          <a:extLst>
            <a:ext uri="{FF2B5EF4-FFF2-40B4-BE49-F238E27FC236}">
              <a16:creationId xmlns:a16="http://schemas.microsoft.com/office/drawing/2014/main" id="{1D3E624C-5DDD-3A67-E0A0-B4A1D11BF95D}"/>
            </a:ext>
          </a:extLst>
        </xdr:cNvPr>
        <xdr:cNvPicPr>
          <a:picLocks noChangeAspect="1"/>
        </xdr:cNvPicPr>
      </xdr:nvPicPr>
      <xdr:blipFill>
        <a:blip xmlns:r="http://schemas.openxmlformats.org/officeDocument/2006/relationships" r:embed="rId2"/>
        <a:stretch>
          <a:fillRect/>
        </a:stretch>
      </xdr:blipFill>
      <xdr:spPr>
        <a:xfrm>
          <a:off x="9963385899" y="47506355"/>
          <a:ext cx="7497653" cy="751004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29</xdr:col>
      <xdr:colOff>95250</xdr:colOff>
      <xdr:row>0</xdr:row>
      <xdr:rowOff>1</xdr:rowOff>
    </xdr:from>
    <xdr:to>
      <xdr:col>33</xdr:col>
      <xdr:colOff>55292</xdr:colOff>
      <xdr:row>5</xdr:row>
      <xdr:rowOff>181740</xdr:rowOff>
    </xdr:to>
    <xdr:pic>
      <xdr:nvPicPr>
        <xdr:cNvPr id="2" name="صورة 1">
          <a:extLst>
            <a:ext uri="{FF2B5EF4-FFF2-40B4-BE49-F238E27FC236}">
              <a16:creationId xmlns:a16="http://schemas.microsoft.com/office/drawing/2014/main" id="{85A95D29-4EB9-429A-E18C-451C86FDC21A}"/>
            </a:ext>
          </a:extLst>
        </xdr:cNvPr>
        <xdr:cNvPicPr>
          <a:picLocks noChangeAspect="1"/>
        </xdr:cNvPicPr>
      </xdr:nvPicPr>
      <xdr:blipFill>
        <a:blip xmlns:r="http://schemas.openxmlformats.org/officeDocument/2006/relationships" r:embed="rId1"/>
        <a:stretch>
          <a:fillRect/>
        </a:stretch>
      </xdr:blipFill>
      <xdr:spPr>
        <a:xfrm>
          <a:off x="10012012387" y="1"/>
          <a:ext cx="2409328" cy="2413310"/>
        </a:xfrm>
        <a:prstGeom prst="rect">
          <a:avLst/>
        </a:prstGeom>
      </xdr:spPr>
    </xdr:pic>
    <xdr:clientData/>
  </xdr:twoCellAnchor>
  <xdr:twoCellAnchor editAs="oneCell">
    <xdr:from>
      <xdr:col>29</xdr:col>
      <xdr:colOff>515163</xdr:colOff>
      <xdr:row>18</xdr:row>
      <xdr:rowOff>367392</xdr:rowOff>
    </xdr:from>
    <xdr:to>
      <xdr:col>33</xdr:col>
      <xdr:colOff>599578</xdr:colOff>
      <xdr:row>23</xdr:row>
      <xdr:rowOff>374353</xdr:rowOff>
    </xdr:to>
    <xdr:pic>
      <xdr:nvPicPr>
        <xdr:cNvPr id="3" name="صورة 2">
          <a:extLst>
            <a:ext uri="{FF2B5EF4-FFF2-40B4-BE49-F238E27FC236}">
              <a16:creationId xmlns:a16="http://schemas.microsoft.com/office/drawing/2014/main" id="{380682EA-6CFA-217A-1FDC-4503C1391E12}"/>
            </a:ext>
          </a:extLst>
        </xdr:cNvPr>
        <xdr:cNvPicPr>
          <a:picLocks noChangeAspect="1"/>
        </xdr:cNvPicPr>
      </xdr:nvPicPr>
      <xdr:blipFill>
        <a:blip xmlns:r="http://schemas.openxmlformats.org/officeDocument/2006/relationships" r:embed="rId1"/>
        <a:stretch>
          <a:fillRect/>
        </a:stretch>
      </xdr:blipFill>
      <xdr:spPr>
        <a:xfrm>
          <a:off x="10011468101" y="15008678"/>
          <a:ext cx="2533701" cy="2537889"/>
        </a:xfrm>
        <a:prstGeom prst="rect">
          <a:avLst/>
        </a:prstGeom>
      </xdr:spPr>
    </xdr:pic>
    <xdr:clientData/>
  </xdr:twoCellAnchor>
  <xdr:twoCellAnchor editAs="oneCell">
    <xdr:from>
      <xdr:col>30</xdr:col>
      <xdr:colOff>381001</xdr:colOff>
      <xdr:row>41</xdr:row>
      <xdr:rowOff>69834</xdr:rowOff>
    </xdr:from>
    <xdr:to>
      <xdr:col>34</xdr:col>
      <xdr:colOff>531543</xdr:colOff>
      <xdr:row>45</xdr:row>
      <xdr:rowOff>74995</xdr:rowOff>
    </xdr:to>
    <xdr:pic>
      <xdr:nvPicPr>
        <xdr:cNvPr id="4" name="صورة 3">
          <a:extLst>
            <a:ext uri="{FF2B5EF4-FFF2-40B4-BE49-F238E27FC236}">
              <a16:creationId xmlns:a16="http://schemas.microsoft.com/office/drawing/2014/main" id="{B49E9089-D157-F658-0214-F90B5B2C778E}"/>
            </a:ext>
          </a:extLst>
        </xdr:cNvPr>
        <xdr:cNvPicPr>
          <a:picLocks noChangeAspect="1"/>
        </xdr:cNvPicPr>
      </xdr:nvPicPr>
      <xdr:blipFill>
        <a:blip xmlns:r="http://schemas.openxmlformats.org/officeDocument/2006/relationships" r:embed="rId1"/>
        <a:stretch>
          <a:fillRect/>
        </a:stretch>
      </xdr:blipFill>
      <xdr:spPr>
        <a:xfrm>
          <a:off x="10010923814" y="28821727"/>
          <a:ext cx="2599828" cy="260412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65</xdr:col>
      <xdr:colOff>260004</xdr:colOff>
      <xdr:row>0</xdr:row>
      <xdr:rowOff>0</xdr:rowOff>
    </xdr:from>
    <xdr:to>
      <xdr:col>76</xdr:col>
      <xdr:colOff>481806</xdr:colOff>
      <xdr:row>8</xdr:row>
      <xdr:rowOff>533400</xdr:rowOff>
    </xdr:to>
    <xdr:pic>
      <xdr:nvPicPr>
        <xdr:cNvPr id="4" name="صورة 3">
          <a:extLst>
            <a:ext uri="{FF2B5EF4-FFF2-40B4-BE49-F238E27FC236}">
              <a16:creationId xmlns:a16="http://schemas.microsoft.com/office/drawing/2014/main" id="{BA766218-3954-4231-B8F2-6F1A0DF61C9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698129194" y="0"/>
          <a:ext cx="5860602" cy="586740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27</xdr:col>
          <xdr:colOff>952500</xdr:colOff>
          <xdr:row>2</xdr:row>
          <xdr:rowOff>152400</xdr:rowOff>
        </xdr:from>
        <xdr:to>
          <xdr:col>28</xdr:col>
          <xdr:colOff>2689860</xdr:colOff>
          <xdr:row>4</xdr:row>
          <xdr:rowOff>426720</xdr:rowOff>
        </xdr:to>
        <xdr:sp macro="" textlink="">
          <xdr:nvSpPr>
            <xdr:cNvPr id="70658" name="CommandButton1" hidden="1">
              <a:extLst>
                <a:ext uri="{63B3BB69-23CF-44E3-9099-C40C66FF867C}">
                  <a14:compatExt spid="_x0000_s70658"/>
                </a:ext>
                <a:ext uri="{FF2B5EF4-FFF2-40B4-BE49-F238E27FC236}">
                  <a16:creationId xmlns:a16="http://schemas.microsoft.com/office/drawing/2014/main" id="{00000000-0008-0000-1B00-0000021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944880</xdr:colOff>
          <xdr:row>5</xdr:row>
          <xdr:rowOff>457200</xdr:rowOff>
        </xdr:from>
        <xdr:to>
          <xdr:col>28</xdr:col>
          <xdr:colOff>2682240</xdr:colOff>
          <xdr:row>8</xdr:row>
          <xdr:rowOff>373380</xdr:rowOff>
        </xdr:to>
        <xdr:sp macro="" textlink="">
          <xdr:nvSpPr>
            <xdr:cNvPr id="70659" name="CommandButton2" hidden="1">
              <a:extLst>
                <a:ext uri="{63B3BB69-23CF-44E3-9099-C40C66FF867C}">
                  <a14:compatExt spid="_x0000_s70659"/>
                </a:ext>
                <a:ext uri="{FF2B5EF4-FFF2-40B4-BE49-F238E27FC236}">
                  <a16:creationId xmlns:a16="http://schemas.microsoft.com/office/drawing/2014/main" id="{00000000-0008-0000-1B00-0000031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1143000</xdr:colOff>
          <xdr:row>10</xdr:row>
          <xdr:rowOff>45720</xdr:rowOff>
        </xdr:from>
        <xdr:to>
          <xdr:col>29</xdr:col>
          <xdr:colOff>617220</xdr:colOff>
          <xdr:row>11</xdr:row>
          <xdr:rowOff>952500</xdr:rowOff>
        </xdr:to>
        <xdr:sp macro="" textlink="">
          <xdr:nvSpPr>
            <xdr:cNvPr id="70663" name="Button 7" hidden="1">
              <a:extLst>
                <a:ext uri="{63B3BB69-23CF-44E3-9099-C40C66FF867C}">
                  <a14:compatExt spid="_x0000_s70663"/>
                </a:ext>
                <a:ext uri="{FF2B5EF4-FFF2-40B4-BE49-F238E27FC236}">
                  <a16:creationId xmlns:a16="http://schemas.microsoft.com/office/drawing/2014/main" id="{00000000-0008-0000-1B00-0000071401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1">
                <a:defRPr sz="1000"/>
              </a:pPr>
              <a:r>
                <a:rPr lang="ar-EG" sz="2000" b="1" i="0" u="none" strike="noStrike" baseline="0">
                  <a:solidFill>
                    <a:srgbClr val="000000"/>
                  </a:solidFill>
                  <a:latin typeface="Calibri"/>
                  <a:ea typeface="Calibri"/>
                  <a:cs typeface="Calibri"/>
                </a:rPr>
                <a:t>ترتيب بالقطعي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1188720</xdr:colOff>
          <xdr:row>12</xdr:row>
          <xdr:rowOff>312420</xdr:rowOff>
        </xdr:from>
        <xdr:to>
          <xdr:col>29</xdr:col>
          <xdr:colOff>655320</xdr:colOff>
          <xdr:row>14</xdr:row>
          <xdr:rowOff>144780</xdr:rowOff>
        </xdr:to>
        <xdr:sp macro="" textlink="">
          <xdr:nvSpPr>
            <xdr:cNvPr id="70664" name="Button 8" hidden="1">
              <a:extLst>
                <a:ext uri="{63B3BB69-23CF-44E3-9099-C40C66FF867C}">
                  <a14:compatExt spid="_x0000_s70664"/>
                </a:ext>
                <a:ext uri="{FF2B5EF4-FFF2-40B4-BE49-F238E27FC236}">
                  <a16:creationId xmlns:a16="http://schemas.microsoft.com/office/drawing/2014/main" id="{00000000-0008-0000-1B00-0000081401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1">
                <a:defRPr sz="1000"/>
              </a:pPr>
              <a:r>
                <a:rPr lang="ar-EG" sz="2000" b="1" i="0" u="none" strike="noStrike" baseline="0">
                  <a:solidFill>
                    <a:srgbClr val="000000"/>
                  </a:solidFill>
                  <a:latin typeface="Calibri"/>
                  <a:ea typeface="Calibri"/>
                  <a:cs typeface="Calibri"/>
                </a:rPr>
                <a:t>ترتيب بالكود</a:t>
              </a:r>
            </a:p>
          </xdr:txBody>
        </xdr:sp>
        <xdr:clientData fPrintsWithSheet="0"/>
      </xdr:twoCellAnchor>
    </mc:Choice>
    <mc:Fallback/>
  </mc:AlternateContent>
  <xdr:twoCellAnchor editAs="oneCell">
    <xdr:from>
      <xdr:col>19</xdr:col>
      <xdr:colOff>1190625</xdr:colOff>
      <xdr:row>0</xdr:row>
      <xdr:rowOff>23812</xdr:rowOff>
    </xdr:from>
    <xdr:to>
      <xdr:col>26</xdr:col>
      <xdr:colOff>261937</xdr:colOff>
      <xdr:row>6</xdr:row>
      <xdr:rowOff>47624</xdr:rowOff>
    </xdr:to>
    <xdr:pic>
      <xdr:nvPicPr>
        <xdr:cNvPr id="2" name="صورة 1">
          <a:extLst>
            <a:ext uri="{FF2B5EF4-FFF2-40B4-BE49-F238E27FC236}">
              <a16:creationId xmlns:a16="http://schemas.microsoft.com/office/drawing/2014/main" id="{09489DA8-EC4E-48D2-A8B4-CF0CA641F22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52590906376" y="23812"/>
          <a:ext cx="3309937" cy="3309937"/>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119</xdr:col>
      <xdr:colOff>1225486</xdr:colOff>
      <xdr:row>2</xdr:row>
      <xdr:rowOff>95251</xdr:rowOff>
    </xdr:from>
    <xdr:to>
      <xdr:col>124</xdr:col>
      <xdr:colOff>285750</xdr:colOff>
      <xdr:row>5</xdr:row>
      <xdr:rowOff>71438</xdr:rowOff>
    </xdr:to>
    <xdr:pic>
      <xdr:nvPicPr>
        <xdr:cNvPr id="2" name="صورة 1">
          <a:hlinkClick xmlns:r="http://schemas.openxmlformats.org/officeDocument/2006/relationships" r:id="rId1"/>
          <a:extLst>
            <a:ext uri="{FF2B5EF4-FFF2-40B4-BE49-F238E27FC236}">
              <a16:creationId xmlns:a16="http://schemas.microsoft.com/office/drawing/2014/main" id="{08F0C818-C6DD-45EC-8C8F-BEEA915A2EDB}"/>
            </a:ext>
          </a:extLst>
        </xdr:cNvPr>
        <xdr:cNvPicPr>
          <a:picLocks noChangeAspect="1"/>
        </xdr:cNvPicPr>
      </xdr:nvPicPr>
      <xdr:blipFill>
        <a:blip xmlns:r="http://schemas.openxmlformats.org/officeDocument/2006/relationships" r:embed="rId2"/>
        <a:stretch>
          <a:fillRect/>
        </a:stretch>
      </xdr:blipFill>
      <xdr:spPr>
        <a:xfrm>
          <a:off x="285750" y="781051"/>
          <a:ext cx="3051239" cy="116681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rinterSettings" Target="../printerSettings/printerSettings8.bin"/><Relationship Id="rId7" Type="http://schemas.openxmlformats.org/officeDocument/2006/relationships/vmlDrawing" Target="../drawings/vmlDrawing1.vml"/><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6" Type="http://schemas.openxmlformats.org/officeDocument/2006/relationships/drawing" Target="../drawings/drawing1.xml"/><Relationship Id="rId5" Type="http://schemas.openxmlformats.org/officeDocument/2006/relationships/printerSettings" Target="../printerSettings/printerSettings10.bin"/><Relationship Id="rId4" Type="http://schemas.openxmlformats.org/officeDocument/2006/relationships/printerSettings" Target="../printerSettings/printerSettings9.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6" Type="http://schemas.openxmlformats.org/officeDocument/2006/relationships/printerSettings" Target="../printerSettings/printerSettings16.bin"/><Relationship Id="rId5" Type="http://schemas.openxmlformats.org/officeDocument/2006/relationships/printerSettings" Target="../printerSettings/printerSettings15.bin"/><Relationship Id="rId4" Type="http://schemas.openxmlformats.org/officeDocument/2006/relationships/printerSettings" Target="../printerSettings/printerSettings1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6" Type="http://schemas.openxmlformats.org/officeDocument/2006/relationships/drawing" Target="../drawings/drawing2.xml"/><Relationship Id="rId5" Type="http://schemas.openxmlformats.org/officeDocument/2006/relationships/printerSettings" Target="../printerSettings/printerSettings21.bin"/><Relationship Id="rId4" Type="http://schemas.openxmlformats.org/officeDocument/2006/relationships/printerSettings" Target="../printerSettings/printerSettings20.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drawing" Target="../drawings/drawing3.xml"/><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29.bin"/><Relationship Id="rId7" Type="http://schemas.openxmlformats.org/officeDocument/2006/relationships/drawing" Target="../drawings/drawing4.xml"/><Relationship Id="rId2" Type="http://schemas.openxmlformats.org/officeDocument/2006/relationships/printerSettings" Target="../printerSettings/printerSettings28.bin"/><Relationship Id="rId1" Type="http://schemas.openxmlformats.org/officeDocument/2006/relationships/printerSettings" Target="../printerSettings/printerSettings27.bin"/><Relationship Id="rId6" Type="http://schemas.openxmlformats.org/officeDocument/2006/relationships/printerSettings" Target="../printerSettings/printerSettings32.bin"/><Relationship Id="rId5" Type="http://schemas.openxmlformats.org/officeDocument/2006/relationships/printerSettings" Target="../printerSettings/printerSettings31.bin"/><Relationship Id="rId4" Type="http://schemas.openxmlformats.org/officeDocument/2006/relationships/printerSettings" Target="../printerSettings/printerSettings30.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5.bin"/><Relationship Id="rId2" Type="http://schemas.openxmlformats.org/officeDocument/2006/relationships/printerSettings" Target="../printerSettings/printerSettings34.bin"/><Relationship Id="rId1" Type="http://schemas.openxmlformats.org/officeDocument/2006/relationships/printerSettings" Target="../printerSettings/printerSettings33.bin"/><Relationship Id="rId6" Type="http://schemas.openxmlformats.org/officeDocument/2006/relationships/drawing" Target="../drawings/drawing5.xml"/><Relationship Id="rId5" Type="http://schemas.openxmlformats.org/officeDocument/2006/relationships/printerSettings" Target="../printerSettings/printerSettings37.bin"/><Relationship Id="rId4" Type="http://schemas.openxmlformats.org/officeDocument/2006/relationships/printerSettings" Target="../printerSettings/printerSettings36.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40.bin"/><Relationship Id="rId7" Type="http://schemas.openxmlformats.org/officeDocument/2006/relationships/drawing" Target="../drawings/drawing6.xml"/><Relationship Id="rId2" Type="http://schemas.openxmlformats.org/officeDocument/2006/relationships/printerSettings" Target="../printerSettings/printerSettings39.bin"/><Relationship Id="rId1" Type="http://schemas.openxmlformats.org/officeDocument/2006/relationships/printerSettings" Target="../printerSettings/printerSettings38.bin"/><Relationship Id="rId6" Type="http://schemas.openxmlformats.org/officeDocument/2006/relationships/printerSettings" Target="../printerSettings/printerSettings43.bin"/><Relationship Id="rId5" Type="http://schemas.openxmlformats.org/officeDocument/2006/relationships/printerSettings" Target="../printerSettings/printerSettings42.bin"/><Relationship Id="rId4" Type="http://schemas.openxmlformats.org/officeDocument/2006/relationships/printerSettings" Target="../printerSettings/printerSettings41.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46.bin"/><Relationship Id="rId7" Type="http://schemas.openxmlformats.org/officeDocument/2006/relationships/drawing" Target="../drawings/drawing7.xml"/><Relationship Id="rId2" Type="http://schemas.openxmlformats.org/officeDocument/2006/relationships/printerSettings" Target="../printerSettings/printerSettings45.bin"/><Relationship Id="rId1" Type="http://schemas.openxmlformats.org/officeDocument/2006/relationships/printerSettings" Target="../printerSettings/printerSettings44.bin"/><Relationship Id="rId6" Type="http://schemas.openxmlformats.org/officeDocument/2006/relationships/printerSettings" Target="../printerSettings/printerSettings49.bin"/><Relationship Id="rId5" Type="http://schemas.openxmlformats.org/officeDocument/2006/relationships/printerSettings" Target="../printerSettings/printerSettings48.bin"/><Relationship Id="rId4" Type="http://schemas.openxmlformats.org/officeDocument/2006/relationships/printerSettings" Target="../printerSettings/printerSettings47.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52.bin"/><Relationship Id="rId2" Type="http://schemas.openxmlformats.org/officeDocument/2006/relationships/printerSettings" Target="../printerSettings/printerSettings51.bin"/><Relationship Id="rId1" Type="http://schemas.openxmlformats.org/officeDocument/2006/relationships/printerSettings" Target="../printerSettings/printerSettings50.bin"/><Relationship Id="rId6" Type="http://schemas.openxmlformats.org/officeDocument/2006/relationships/drawing" Target="../drawings/drawing8.xml"/><Relationship Id="rId5" Type="http://schemas.openxmlformats.org/officeDocument/2006/relationships/printerSettings" Target="../printerSettings/printerSettings54.bin"/><Relationship Id="rId4" Type="http://schemas.openxmlformats.org/officeDocument/2006/relationships/printerSettings" Target="../printerSettings/printerSettings53.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57.bin"/><Relationship Id="rId2" Type="http://schemas.openxmlformats.org/officeDocument/2006/relationships/printerSettings" Target="../printerSettings/printerSettings56.bin"/><Relationship Id="rId1" Type="http://schemas.openxmlformats.org/officeDocument/2006/relationships/printerSettings" Target="../printerSettings/printerSettings55.bin"/><Relationship Id="rId5" Type="http://schemas.openxmlformats.org/officeDocument/2006/relationships/drawing" Target="../drawings/drawing9.xml"/><Relationship Id="rId4" Type="http://schemas.openxmlformats.org/officeDocument/2006/relationships/printerSettings" Target="../printerSettings/printerSettings58.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61.bin"/><Relationship Id="rId7" Type="http://schemas.openxmlformats.org/officeDocument/2006/relationships/drawing" Target="../drawings/drawing10.xml"/><Relationship Id="rId2" Type="http://schemas.openxmlformats.org/officeDocument/2006/relationships/printerSettings" Target="../printerSettings/printerSettings60.bin"/><Relationship Id="rId1" Type="http://schemas.openxmlformats.org/officeDocument/2006/relationships/printerSettings" Target="../printerSettings/printerSettings59.bin"/><Relationship Id="rId6" Type="http://schemas.openxmlformats.org/officeDocument/2006/relationships/printerSettings" Target="../printerSettings/printerSettings64.bin"/><Relationship Id="rId5" Type="http://schemas.openxmlformats.org/officeDocument/2006/relationships/printerSettings" Target="../printerSettings/printerSettings63.bin"/><Relationship Id="rId4" Type="http://schemas.openxmlformats.org/officeDocument/2006/relationships/printerSettings" Target="../printerSettings/printerSettings62.bin"/></Relationships>
</file>

<file path=xl/worksheets/_rels/sheet15.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67.bin"/><Relationship Id="rId7" Type="http://schemas.openxmlformats.org/officeDocument/2006/relationships/drawing" Target="../drawings/drawing11.xml"/><Relationship Id="rId12" Type="http://schemas.openxmlformats.org/officeDocument/2006/relationships/ctrlProp" Target="../ctrlProps/ctrlProp3.xml"/><Relationship Id="rId2" Type="http://schemas.openxmlformats.org/officeDocument/2006/relationships/printerSettings" Target="../printerSettings/printerSettings66.bin"/><Relationship Id="rId1" Type="http://schemas.openxmlformats.org/officeDocument/2006/relationships/printerSettings" Target="../printerSettings/printerSettings65.bin"/><Relationship Id="rId6" Type="http://schemas.openxmlformats.org/officeDocument/2006/relationships/printerSettings" Target="../printerSettings/printerSettings70.bin"/><Relationship Id="rId11" Type="http://schemas.openxmlformats.org/officeDocument/2006/relationships/ctrlProp" Target="../ctrlProps/ctrlProp2.xml"/><Relationship Id="rId5" Type="http://schemas.openxmlformats.org/officeDocument/2006/relationships/printerSettings" Target="../printerSettings/printerSettings69.bin"/><Relationship Id="rId10" Type="http://schemas.openxmlformats.org/officeDocument/2006/relationships/image" Target="../media/image10.emf"/><Relationship Id="rId4" Type="http://schemas.openxmlformats.org/officeDocument/2006/relationships/printerSettings" Target="../printerSettings/printerSettings68.bin"/><Relationship Id="rId9" Type="http://schemas.openxmlformats.org/officeDocument/2006/relationships/control" Target="../activeX/activeX1.xml"/></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73.bin"/><Relationship Id="rId2" Type="http://schemas.openxmlformats.org/officeDocument/2006/relationships/printerSettings" Target="../printerSettings/printerSettings72.bin"/><Relationship Id="rId1" Type="http://schemas.openxmlformats.org/officeDocument/2006/relationships/printerSettings" Target="../printerSettings/printerSettings71.bin"/><Relationship Id="rId5" Type="http://schemas.openxmlformats.org/officeDocument/2006/relationships/drawing" Target="../drawings/drawing12.xml"/><Relationship Id="rId4" Type="http://schemas.openxmlformats.org/officeDocument/2006/relationships/printerSettings" Target="../printerSettings/printerSettings74.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77.bin"/><Relationship Id="rId2" Type="http://schemas.openxmlformats.org/officeDocument/2006/relationships/printerSettings" Target="../printerSettings/printerSettings76.bin"/><Relationship Id="rId1" Type="http://schemas.openxmlformats.org/officeDocument/2006/relationships/printerSettings" Target="../printerSettings/printerSettings75.bin"/><Relationship Id="rId5" Type="http://schemas.openxmlformats.org/officeDocument/2006/relationships/drawing" Target="../drawings/drawing13.xml"/><Relationship Id="rId4" Type="http://schemas.openxmlformats.org/officeDocument/2006/relationships/printerSettings" Target="../printerSettings/printerSettings78.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81.bin"/><Relationship Id="rId2" Type="http://schemas.openxmlformats.org/officeDocument/2006/relationships/printerSettings" Target="../printerSettings/printerSettings80.bin"/><Relationship Id="rId1" Type="http://schemas.openxmlformats.org/officeDocument/2006/relationships/printerSettings" Target="../printerSettings/printerSettings79.bin"/><Relationship Id="rId5" Type="http://schemas.openxmlformats.org/officeDocument/2006/relationships/drawing" Target="../drawings/drawing14.xml"/><Relationship Id="rId4" Type="http://schemas.openxmlformats.org/officeDocument/2006/relationships/printerSettings" Target="../printerSettings/printerSettings82.bin"/></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85.bin"/><Relationship Id="rId7" Type="http://schemas.openxmlformats.org/officeDocument/2006/relationships/drawing" Target="../drawings/drawing15.xml"/><Relationship Id="rId2" Type="http://schemas.openxmlformats.org/officeDocument/2006/relationships/printerSettings" Target="../printerSettings/printerSettings84.bin"/><Relationship Id="rId1" Type="http://schemas.openxmlformats.org/officeDocument/2006/relationships/printerSettings" Target="../printerSettings/printerSettings83.bin"/><Relationship Id="rId6" Type="http://schemas.openxmlformats.org/officeDocument/2006/relationships/printerSettings" Target="../printerSettings/printerSettings88.bin"/><Relationship Id="rId5" Type="http://schemas.openxmlformats.org/officeDocument/2006/relationships/printerSettings" Target="../printerSettings/printerSettings87.bin"/><Relationship Id="rId4" Type="http://schemas.openxmlformats.org/officeDocument/2006/relationships/printerSettings" Target="../printerSettings/printerSettings86.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91.bin"/><Relationship Id="rId7" Type="http://schemas.openxmlformats.org/officeDocument/2006/relationships/drawing" Target="../drawings/drawing16.xml"/><Relationship Id="rId2" Type="http://schemas.openxmlformats.org/officeDocument/2006/relationships/printerSettings" Target="../printerSettings/printerSettings90.bin"/><Relationship Id="rId1" Type="http://schemas.openxmlformats.org/officeDocument/2006/relationships/printerSettings" Target="../printerSettings/printerSettings89.bin"/><Relationship Id="rId6" Type="http://schemas.openxmlformats.org/officeDocument/2006/relationships/printerSettings" Target="../printerSettings/printerSettings94.bin"/><Relationship Id="rId5" Type="http://schemas.openxmlformats.org/officeDocument/2006/relationships/printerSettings" Target="../printerSettings/printerSettings93.bin"/><Relationship Id="rId4" Type="http://schemas.openxmlformats.org/officeDocument/2006/relationships/printerSettings" Target="../printerSettings/printerSettings92.bin"/></Relationships>
</file>

<file path=xl/worksheets/_rels/sheet21.xml.rels><?xml version="1.0" encoding="UTF-8" standalone="yes"?>
<Relationships xmlns="http://schemas.openxmlformats.org/package/2006/relationships"><Relationship Id="rId3" Type="http://schemas.openxmlformats.org/officeDocument/2006/relationships/printerSettings" Target="../printerSettings/printerSettings97.bin"/><Relationship Id="rId2" Type="http://schemas.openxmlformats.org/officeDocument/2006/relationships/printerSettings" Target="../printerSettings/printerSettings96.bin"/><Relationship Id="rId1" Type="http://schemas.openxmlformats.org/officeDocument/2006/relationships/printerSettings" Target="../printerSettings/printerSettings95.bin"/><Relationship Id="rId6" Type="http://schemas.openxmlformats.org/officeDocument/2006/relationships/drawing" Target="../drawings/drawing17.xml"/><Relationship Id="rId5" Type="http://schemas.openxmlformats.org/officeDocument/2006/relationships/printerSettings" Target="../printerSettings/printerSettings99.bin"/><Relationship Id="rId4" Type="http://schemas.openxmlformats.org/officeDocument/2006/relationships/printerSettings" Target="../printerSettings/printerSettings98.bin"/></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102.bin"/><Relationship Id="rId2" Type="http://schemas.openxmlformats.org/officeDocument/2006/relationships/printerSettings" Target="../printerSettings/printerSettings101.bin"/><Relationship Id="rId1" Type="http://schemas.openxmlformats.org/officeDocument/2006/relationships/printerSettings" Target="../printerSettings/printerSettings100.bin"/><Relationship Id="rId6" Type="http://schemas.openxmlformats.org/officeDocument/2006/relationships/drawing" Target="../drawings/drawing18.xml"/><Relationship Id="rId5" Type="http://schemas.openxmlformats.org/officeDocument/2006/relationships/printerSettings" Target="../printerSettings/printerSettings104.bin"/><Relationship Id="rId4" Type="http://schemas.openxmlformats.org/officeDocument/2006/relationships/printerSettings" Target="../printerSettings/printerSettings103.bin"/></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107.bin"/><Relationship Id="rId2" Type="http://schemas.openxmlformats.org/officeDocument/2006/relationships/printerSettings" Target="../printerSettings/printerSettings106.bin"/><Relationship Id="rId1" Type="http://schemas.openxmlformats.org/officeDocument/2006/relationships/printerSettings" Target="../printerSettings/printerSettings105.bin"/><Relationship Id="rId6" Type="http://schemas.openxmlformats.org/officeDocument/2006/relationships/drawing" Target="../drawings/drawing19.xml"/><Relationship Id="rId5" Type="http://schemas.openxmlformats.org/officeDocument/2006/relationships/printerSettings" Target="../printerSettings/printerSettings109.bin"/><Relationship Id="rId4" Type="http://schemas.openxmlformats.org/officeDocument/2006/relationships/printerSettings" Target="../printerSettings/printerSettings108.bin"/></Relationships>
</file>

<file path=xl/worksheets/_rels/sheet24.xml.rels><?xml version="1.0" encoding="UTF-8" standalone="yes"?>
<Relationships xmlns="http://schemas.openxmlformats.org/package/2006/relationships"><Relationship Id="rId3" Type="http://schemas.openxmlformats.org/officeDocument/2006/relationships/printerSettings" Target="../printerSettings/printerSettings112.bin"/><Relationship Id="rId2" Type="http://schemas.openxmlformats.org/officeDocument/2006/relationships/printerSettings" Target="../printerSettings/printerSettings111.bin"/><Relationship Id="rId1" Type="http://schemas.openxmlformats.org/officeDocument/2006/relationships/printerSettings" Target="../printerSettings/printerSettings110.bin"/><Relationship Id="rId6" Type="http://schemas.openxmlformats.org/officeDocument/2006/relationships/drawing" Target="../drawings/drawing20.xml"/><Relationship Id="rId5" Type="http://schemas.openxmlformats.org/officeDocument/2006/relationships/printerSettings" Target="../printerSettings/printerSettings114.bin"/><Relationship Id="rId4" Type="http://schemas.openxmlformats.org/officeDocument/2006/relationships/printerSettings" Target="../printerSettings/printerSettings113.bin"/></Relationships>
</file>

<file path=xl/worksheets/_rels/sheet25.xml.rels><?xml version="1.0" encoding="UTF-8" standalone="yes"?>
<Relationships xmlns="http://schemas.openxmlformats.org/package/2006/relationships"><Relationship Id="rId3" Type="http://schemas.openxmlformats.org/officeDocument/2006/relationships/printerSettings" Target="../printerSettings/printerSettings117.bin"/><Relationship Id="rId2" Type="http://schemas.openxmlformats.org/officeDocument/2006/relationships/printerSettings" Target="../printerSettings/printerSettings116.bin"/><Relationship Id="rId1" Type="http://schemas.openxmlformats.org/officeDocument/2006/relationships/printerSettings" Target="../printerSettings/printerSettings115.bin"/><Relationship Id="rId6" Type="http://schemas.openxmlformats.org/officeDocument/2006/relationships/drawing" Target="../drawings/drawing21.xml"/><Relationship Id="rId5" Type="http://schemas.openxmlformats.org/officeDocument/2006/relationships/printerSettings" Target="../printerSettings/printerSettings119.bin"/><Relationship Id="rId4" Type="http://schemas.openxmlformats.org/officeDocument/2006/relationships/printerSettings" Target="../printerSettings/printerSettings118.bin"/></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122.bin"/><Relationship Id="rId2" Type="http://schemas.openxmlformats.org/officeDocument/2006/relationships/printerSettings" Target="../printerSettings/printerSettings121.bin"/><Relationship Id="rId1" Type="http://schemas.openxmlformats.org/officeDocument/2006/relationships/printerSettings" Target="../printerSettings/printerSettings120.bin"/><Relationship Id="rId6" Type="http://schemas.openxmlformats.org/officeDocument/2006/relationships/drawing" Target="../drawings/drawing22.xml"/><Relationship Id="rId5" Type="http://schemas.openxmlformats.org/officeDocument/2006/relationships/printerSettings" Target="../printerSettings/printerSettings124.bin"/><Relationship Id="rId4" Type="http://schemas.openxmlformats.org/officeDocument/2006/relationships/printerSettings" Target="../printerSettings/printerSettings123.bin"/></Relationships>
</file>

<file path=xl/worksheets/_rels/sheet27.xml.rels><?xml version="1.0" encoding="UTF-8" standalone="yes"?>
<Relationships xmlns="http://schemas.openxmlformats.org/package/2006/relationships"><Relationship Id="rId3" Type="http://schemas.openxmlformats.org/officeDocument/2006/relationships/printerSettings" Target="../printerSettings/printerSettings127.bin"/><Relationship Id="rId7" Type="http://schemas.openxmlformats.org/officeDocument/2006/relationships/drawing" Target="../drawings/drawing23.xml"/><Relationship Id="rId2" Type="http://schemas.openxmlformats.org/officeDocument/2006/relationships/printerSettings" Target="../printerSettings/printerSettings126.bin"/><Relationship Id="rId1" Type="http://schemas.openxmlformats.org/officeDocument/2006/relationships/printerSettings" Target="../printerSettings/printerSettings125.bin"/><Relationship Id="rId6" Type="http://schemas.openxmlformats.org/officeDocument/2006/relationships/printerSettings" Target="../printerSettings/printerSettings130.bin"/><Relationship Id="rId5" Type="http://schemas.openxmlformats.org/officeDocument/2006/relationships/printerSettings" Target="../printerSettings/printerSettings129.bin"/><Relationship Id="rId4" Type="http://schemas.openxmlformats.org/officeDocument/2006/relationships/printerSettings" Target="../printerSettings/printerSettings128.bin"/></Relationships>
</file>

<file path=xl/worksheets/_rels/sheet28.xml.rels><?xml version="1.0" encoding="UTF-8" standalone="yes"?>
<Relationships xmlns="http://schemas.openxmlformats.org/package/2006/relationships"><Relationship Id="rId8" Type="http://schemas.openxmlformats.org/officeDocument/2006/relationships/vmlDrawing" Target="../drawings/vmlDrawing3.vml"/><Relationship Id="rId13" Type="http://schemas.openxmlformats.org/officeDocument/2006/relationships/ctrlProp" Target="../ctrlProps/ctrlProp4.xml"/><Relationship Id="rId3" Type="http://schemas.openxmlformats.org/officeDocument/2006/relationships/printerSettings" Target="../printerSettings/printerSettings133.bin"/><Relationship Id="rId7" Type="http://schemas.openxmlformats.org/officeDocument/2006/relationships/drawing" Target="../drawings/drawing24.xml"/><Relationship Id="rId12" Type="http://schemas.openxmlformats.org/officeDocument/2006/relationships/image" Target="../media/image17.emf"/><Relationship Id="rId2" Type="http://schemas.openxmlformats.org/officeDocument/2006/relationships/printerSettings" Target="../printerSettings/printerSettings132.bin"/><Relationship Id="rId1" Type="http://schemas.openxmlformats.org/officeDocument/2006/relationships/printerSettings" Target="../printerSettings/printerSettings131.bin"/><Relationship Id="rId6" Type="http://schemas.openxmlformats.org/officeDocument/2006/relationships/printerSettings" Target="../printerSettings/printerSettings136.bin"/><Relationship Id="rId11" Type="http://schemas.openxmlformats.org/officeDocument/2006/relationships/control" Target="../activeX/activeX3.xml"/><Relationship Id="rId5" Type="http://schemas.openxmlformats.org/officeDocument/2006/relationships/printerSettings" Target="../printerSettings/printerSettings135.bin"/><Relationship Id="rId10" Type="http://schemas.openxmlformats.org/officeDocument/2006/relationships/image" Target="../media/image16.emf"/><Relationship Id="rId4" Type="http://schemas.openxmlformats.org/officeDocument/2006/relationships/printerSettings" Target="../printerSettings/printerSettings134.bin"/><Relationship Id="rId9" Type="http://schemas.openxmlformats.org/officeDocument/2006/relationships/control" Target="../activeX/activeX2.xml"/><Relationship Id="rId14" Type="http://schemas.openxmlformats.org/officeDocument/2006/relationships/ctrlProp" Target="../ctrlProps/ctrlProp5.xml"/></Relationships>
</file>

<file path=xl/worksheets/_rels/sheet29.xml.rels><?xml version="1.0" encoding="UTF-8" standalone="yes"?>
<Relationships xmlns="http://schemas.openxmlformats.org/package/2006/relationships"><Relationship Id="rId3" Type="http://schemas.openxmlformats.org/officeDocument/2006/relationships/printerSettings" Target="../printerSettings/printerSettings139.bin"/><Relationship Id="rId2" Type="http://schemas.openxmlformats.org/officeDocument/2006/relationships/printerSettings" Target="../printerSettings/printerSettings138.bin"/><Relationship Id="rId1" Type="http://schemas.openxmlformats.org/officeDocument/2006/relationships/printerSettings" Target="../printerSettings/printerSettings137.bin"/><Relationship Id="rId6" Type="http://schemas.openxmlformats.org/officeDocument/2006/relationships/drawing" Target="../drawings/drawing25.xml"/><Relationship Id="rId5" Type="http://schemas.openxmlformats.org/officeDocument/2006/relationships/printerSettings" Target="../printerSettings/printerSettings141.bin"/><Relationship Id="rId4" Type="http://schemas.openxmlformats.org/officeDocument/2006/relationships/printerSettings" Target="../printerSettings/printerSettings140.bin"/></Relationships>
</file>

<file path=xl/worksheets/_rels/sheet30.xml.rels><?xml version="1.0" encoding="UTF-8" standalone="yes"?>
<Relationships xmlns="http://schemas.openxmlformats.org/package/2006/relationships"><Relationship Id="rId3" Type="http://schemas.openxmlformats.org/officeDocument/2006/relationships/printerSettings" Target="../printerSettings/printerSettings144.bin"/><Relationship Id="rId2" Type="http://schemas.openxmlformats.org/officeDocument/2006/relationships/printerSettings" Target="../printerSettings/printerSettings143.bin"/><Relationship Id="rId1" Type="http://schemas.openxmlformats.org/officeDocument/2006/relationships/printerSettings" Target="../printerSettings/printerSettings142.bin"/><Relationship Id="rId6" Type="http://schemas.openxmlformats.org/officeDocument/2006/relationships/printerSettings" Target="../printerSettings/printerSettings147.bin"/><Relationship Id="rId5" Type="http://schemas.openxmlformats.org/officeDocument/2006/relationships/printerSettings" Target="../printerSettings/printerSettings146.bin"/><Relationship Id="rId4" Type="http://schemas.openxmlformats.org/officeDocument/2006/relationships/printerSettings" Target="../printerSettings/printerSettings14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ورقة1"/>
  <dimension ref="A1:O58"/>
  <sheetViews>
    <sheetView rightToLeft="1" view="pageBreakPreview" topLeftCell="A28" zoomScale="55" zoomScaleNormal="50" zoomScaleSheetLayoutView="55" zoomScalePageLayoutView="40" workbookViewId="0">
      <selection activeCell="C26" sqref="C26:C27"/>
    </sheetView>
  </sheetViews>
  <sheetFormatPr defaultRowHeight="13.8"/>
  <cols>
    <col min="1" max="1" width="16.296875" bestFit="1" customWidth="1"/>
    <col min="2" max="2" width="45.296875" customWidth="1"/>
    <col min="3" max="3" width="36" customWidth="1"/>
    <col min="4" max="4" width="13.3984375" customWidth="1"/>
    <col min="5" max="5" width="15.8984375" customWidth="1"/>
    <col min="6" max="6" width="24" customWidth="1"/>
    <col min="7" max="7" width="6.09765625" customWidth="1"/>
    <col min="8" max="8" width="41" customWidth="1"/>
    <col min="9" max="9" width="33.3984375" customWidth="1"/>
    <col min="10" max="10" width="25.3984375" customWidth="1"/>
    <col min="11" max="11" width="13.09765625" customWidth="1"/>
    <col min="12" max="12" width="17" customWidth="1"/>
    <col min="13" max="13" width="13.69921875" customWidth="1"/>
    <col min="14" max="14" width="26.59765625" customWidth="1"/>
    <col min="15" max="15" width="16.3984375" customWidth="1"/>
    <col min="19" max="19" width="6.3984375" bestFit="1" customWidth="1"/>
    <col min="20" max="20" width="44.8984375" customWidth="1"/>
    <col min="21" max="21" width="32" customWidth="1"/>
    <col min="22" max="23" width="14.296875" customWidth="1"/>
    <col min="24" max="24" width="16.296875" customWidth="1"/>
    <col min="25" max="25" width="5.69921875" bestFit="1" customWidth="1"/>
    <col min="26" max="26" width="20.69921875" bestFit="1" customWidth="1"/>
    <col min="27" max="27" width="36.3984375" customWidth="1"/>
    <col min="28" max="33" width="14.296875" customWidth="1"/>
  </cols>
  <sheetData>
    <row r="1" spans="1:15">
      <c r="A1" s="5955" t="str">
        <f>"تقرير  بما تم مراجعتة وتسجيلة من إحصائية المحاكم   " &amp;الاعدادات!D2 &amp; "    " &amp; "(ماتم تظليلة تم انجازة)"</f>
        <v>تقرير  بما تم مراجعتة وتسجيلة من إحصائية المحاكم   عن شهر  يوليو لسنة 2026م     (ماتم تظليلة تم انجازة)</v>
      </c>
      <c r="B1" s="5955"/>
      <c r="C1" s="5955"/>
      <c r="D1" s="5955"/>
      <c r="E1" s="5955"/>
      <c r="F1" s="5955"/>
      <c r="G1" s="5955"/>
      <c r="H1" s="5955"/>
      <c r="I1" s="5955"/>
      <c r="J1" s="5955"/>
      <c r="K1" s="5955"/>
      <c r="L1" s="5955"/>
      <c r="M1" s="5955"/>
      <c r="N1" s="5955"/>
      <c r="O1" s="5955"/>
    </row>
    <row r="2" spans="1:15" ht="14.4" thickBot="1">
      <c r="A2" s="5956"/>
      <c r="B2" s="5956"/>
      <c r="C2" s="5956"/>
      <c r="D2" s="5956"/>
      <c r="E2" s="5956"/>
      <c r="F2" s="5956"/>
      <c r="G2" s="5956"/>
      <c r="H2" s="5956"/>
      <c r="I2" s="5956"/>
      <c r="J2" s="5956"/>
      <c r="K2" s="5956"/>
      <c r="L2" s="5956"/>
      <c r="M2" s="5956"/>
      <c r="N2" s="5956"/>
      <c r="O2" s="5956"/>
    </row>
    <row r="3" spans="1:15" ht="24.75" customHeight="1" thickBot="1">
      <c r="A3" s="5945" t="s">
        <v>940</v>
      </c>
      <c r="B3" s="5946"/>
      <c r="C3" s="5946"/>
      <c r="D3" s="5153" t="s">
        <v>236</v>
      </c>
      <c r="E3" s="5153" t="s">
        <v>237</v>
      </c>
      <c r="F3" s="5154" t="s">
        <v>941</v>
      </c>
      <c r="G3" s="5947" t="s">
        <v>942</v>
      </c>
      <c r="H3" s="5948"/>
      <c r="I3" s="5948"/>
      <c r="J3" s="5948"/>
      <c r="K3" s="5948"/>
      <c r="L3" s="5948"/>
      <c r="M3" s="5948"/>
      <c r="N3" s="5948"/>
      <c r="O3" s="5949"/>
    </row>
    <row r="4" spans="1:15" ht="24.75" customHeight="1" thickBot="1">
      <c r="A4" s="5155" t="s">
        <v>407</v>
      </c>
      <c r="B4" s="5156" t="s">
        <v>87</v>
      </c>
      <c r="C4" s="5157" t="s">
        <v>24</v>
      </c>
      <c r="D4" s="5158"/>
      <c r="E4" s="5158"/>
      <c r="F4" s="5158" t="s">
        <v>943</v>
      </c>
      <c r="G4" s="5950"/>
      <c r="H4" s="5951"/>
      <c r="I4" s="5951"/>
      <c r="J4" s="5951"/>
      <c r="K4" s="5951"/>
      <c r="L4" s="5951"/>
      <c r="M4" s="5951"/>
      <c r="N4" s="5951"/>
      <c r="O4" s="5952"/>
    </row>
    <row r="5" spans="1:15" ht="24.75" customHeight="1" thickBot="1">
      <c r="A5" s="5903">
        <v>1</v>
      </c>
      <c r="B5" s="5906" t="str">
        <f>'كشف انتاج مدني جزئي'!B9</f>
        <v>الدائرة الأولى جزئي بندر بنى سويف</v>
      </c>
      <c r="C5" s="5909" t="str">
        <f>'كشف انتاج مدني جزئي'!C9</f>
        <v>احمد عبد العزيز فكرى عبد العزيز</v>
      </c>
      <c r="D5" s="5159" t="s">
        <v>32</v>
      </c>
      <c r="E5" s="5159" t="s">
        <v>32</v>
      </c>
      <c r="F5" s="5160" t="s">
        <v>944</v>
      </c>
      <c r="G5" s="5161" t="s">
        <v>407</v>
      </c>
      <c r="H5" s="5162" t="s">
        <v>87</v>
      </c>
      <c r="I5" s="5163" t="s">
        <v>24</v>
      </c>
      <c r="J5" s="5878" t="s">
        <v>1027</v>
      </c>
      <c r="K5" s="5880"/>
      <c r="L5" s="5879" t="s">
        <v>1028</v>
      </c>
      <c r="M5" s="5879"/>
      <c r="N5" s="5878" t="s">
        <v>1029</v>
      </c>
      <c r="O5" s="5880"/>
    </row>
    <row r="6" spans="1:15" ht="24.75" customHeight="1" thickBot="1">
      <c r="A6" s="5905"/>
      <c r="B6" s="5908"/>
      <c r="C6" s="5911"/>
      <c r="D6" s="5164" t="s">
        <v>37</v>
      </c>
      <c r="E6" s="5164" t="s">
        <v>37</v>
      </c>
      <c r="F6" s="5165" t="s">
        <v>946</v>
      </c>
      <c r="G6" s="5166">
        <v>1</v>
      </c>
      <c r="H6" s="5167" t="str">
        <f>_xlfn.XLOOKUP(G6,التشكيل_القديم!$A$5:$A$14,التشكيل_القديم!$B$5:$B$14,0,0,1)</f>
        <v>الدائرة الأولى مدني كلي بني سويف</v>
      </c>
      <c r="I6" s="5168" t="str">
        <f>_xlfn.XLOOKUP(G6,التشكيل_القديم!$P$5:$P$39,التشكيل_القديم!$M$5:$M$39,0,0,1)</f>
        <v>محمد فرحات عبد العظيم عبد الجواد</v>
      </c>
      <c r="J6" s="5169" t="s">
        <v>947</v>
      </c>
      <c r="K6" s="5170" t="s">
        <v>28</v>
      </c>
      <c r="L6" s="5944" t="s">
        <v>1023</v>
      </c>
      <c r="M6" s="5944"/>
      <c r="N6" s="5874" t="s">
        <v>1022</v>
      </c>
      <c r="O6" s="5875"/>
    </row>
    <row r="7" spans="1:15" ht="24.75" customHeight="1" thickBot="1">
      <c r="A7" s="5903">
        <v>2</v>
      </c>
      <c r="B7" s="5906" t="str">
        <f>'كشف انتاج مدني جزئي'!B36</f>
        <v>الدائرة الثانية جزئي بندر بنى سويف</v>
      </c>
      <c r="C7" s="5909" t="str">
        <f>'كشف انتاج مدني جزئي'!C36</f>
        <v>احمد محمد عبد القوي حسين</v>
      </c>
      <c r="D7" s="5912" t="s">
        <v>32</v>
      </c>
      <c r="E7" s="5912" t="s">
        <v>32</v>
      </c>
      <c r="F7" s="5172" t="s">
        <v>949</v>
      </c>
      <c r="G7" s="5173">
        <v>2</v>
      </c>
      <c r="H7" s="5167" t="str">
        <f>_xlfn.XLOOKUP(G7,التشكيل_القديم!$A$5:$A$14,التشكيل_القديم!$B$5:$B$14,0,0,1)</f>
        <v>الدائرة الثانية مدني كلي بني سويف</v>
      </c>
      <c r="I7" s="5168" t="str">
        <f>_xlfn.XLOOKUP(G7,التشكيل_القديم!$P$5:$P$39,التشكيل_القديم!$M$5:$M$39,0,0,1)</f>
        <v>هيثم اسماعيل خليل جمعه</v>
      </c>
      <c r="J7" s="5174" t="s">
        <v>950</v>
      </c>
      <c r="K7" s="5175" t="s">
        <v>951</v>
      </c>
      <c r="L7" s="5944" t="s">
        <v>952</v>
      </c>
      <c r="M7" s="5944"/>
      <c r="N7" s="5874" t="s">
        <v>953</v>
      </c>
      <c r="O7" s="5875"/>
    </row>
    <row r="8" spans="1:15" ht="24.75" customHeight="1" thickBot="1">
      <c r="A8" s="5905"/>
      <c r="B8" s="5908"/>
      <c r="C8" s="5911"/>
      <c r="D8" s="5914"/>
      <c r="E8" s="5914"/>
      <c r="F8" s="5176" t="s">
        <v>954</v>
      </c>
      <c r="G8" s="5173">
        <v>3</v>
      </c>
      <c r="H8" s="5167" t="str">
        <f>_xlfn.XLOOKUP(G8,التشكيل_القديم!$A$5:$A$14,التشكيل_القديم!$B$5:$B$14,0,0,1)</f>
        <v>الدائرة الثالثة مدني كلي بني سويف</v>
      </c>
      <c r="I8" s="5168" t="str">
        <f>_xlfn.XLOOKUP(G8,التشكيل_القديم!$P$5:$P$39,التشكيل_القديم!$M$5:$M$39,0,0,1)</f>
        <v>محمد اشرف محمد مخلوف</v>
      </c>
      <c r="J8" s="5874" t="s">
        <v>50</v>
      </c>
      <c r="K8" s="5875"/>
      <c r="L8" s="5944" t="s">
        <v>391</v>
      </c>
      <c r="M8" s="5944"/>
      <c r="N8" s="5177" t="s">
        <v>955</v>
      </c>
      <c r="O8" s="5178" t="s">
        <v>28</v>
      </c>
    </row>
    <row r="9" spans="1:15" ht="24.75" customHeight="1" thickBot="1">
      <c r="A9" s="5903">
        <v>3</v>
      </c>
      <c r="B9" s="5906" t="str">
        <f>'كشف انتاج مدني جزئي'!B49</f>
        <v>الدائرة الثالثة جزئي بندر بنى سويف</v>
      </c>
      <c r="C9" s="5909" t="str">
        <f>'كشف انتاج مدني جزئي'!C49</f>
        <v>احمد عبد الرؤف ابو العطا عبد الرؤف</v>
      </c>
      <c r="D9" s="5171" t="s">
        <v>391</v>
      </c>
      <c r="E9" s="5912" t="s">
        <v>391</v>
      </c>
      <c r="F9" s="5912" t="s">
        <v>50</v>
      </c>
      <c r="G9" s="5173">
        <v>4</v>
      </c>
      <c r="H9" s="5167" t="str">
        <f>_xlfn.XLOOKUP(G9,التشكيل_القديم!$A$5:$A$14,التشكيل_القديم!$B$5:$B$14,0,0,1)</f>
        <v>الدائرة الرابعة مدني كلي بني سويف</v>
      </c>
      <c r="I9" s="5168" t="str">
        <f>_xlfn.XLOOKUP(G9,التشكيل_القديم!$P$5:$P$39,التشكيل_القديم!$M$5:$M$39,0,0,1)</f>
        <v>مصطفى محمود ادريس محمود صفر</v>
      </c>
      <c r="J9" s="5890" t="s">
        <v>956</v>
      </c>
      <c r="K9" s="5891"/>
      <c r="L9" s="5889" t="s">
        <v>948</v>
      </c>
      <c r="M9" s="5889"/>
      <c r="N9" s="5890" t="s">
        <v>957</v>
      </c>
      <c r="O9" s="5891"/>
    </row>
    <row r="10" spans="1:15" ht="24.75" customHeight="1" thickBot="1">
      <c r="A10" s="5905"/>
      <c r="B10" s="5908"/>
      <c r="C10" s="5911"/>
      <c r="D10" s="5179" t="s">
        <v>72</v>
      </c>
      <c r="E10" s="5914"/>
      <c r="F10" s="5914"/>
      <c r="G10" s="5173">
        <v>5</v>
      </c>
      <c r="H10" s="5180" t="str">
        <f>_xlfn.XLOOKUP(G10,التشكيل_القديم!$A$5:$A$14,التشكيل_القديم!$B$5:$B$14,0,0,1)</f>
        <v>الدائرة الخامسة مدني كلي ومستأنف الواسطى</v>
      </c>
      <c r="I10" s="5181" t="str">
        <f>_xlfn.XLOOKUP(G10,التشكيل_القديم!$P$5:$P$39,التشكيل_القديم!$M$5:$M$39,0,0,1)</f>
        <v>احمد إسماعيل احمد عبدالواحد</v>
      </c>
      <c r="J10" s="5182" t="s">
        <v>1024</v>
      </c>
      <c r="K10" s="5183" t="s">
        <v>41</v>
      </c>
      <c r="L10" s="5184" t="s">
        <v>1025</v>
      </c>
      <c r="M10" s="5185" t="s">
        <v>1026</v>
      </c>
      <c r="N10" s="5186" t="s">
        <v>1398</v>
      </c>
      <c r="O10" s="5187" t="s">
        <v>45</v>
      </c>
    </row>
    <row r="11" spans="1:15" ht="24.75" customHeight="1" thickBot="1">
      <c r="A11" s="5894">
        <v>4</v>
      </c>
      <c r="B11" s="5896" t="str">
        <f>'كشف انتاج مدني جزئي'!B70</f>
        <v>الدائرة الرابعة جزئي بندر بنى سويف</v>
      </c>
      <c r="C11" s="5898" t="str">
        <f>'كشف انتاج مدني جزئي'!C70</f>
        <v>محمود مسامح محمود عثمان</v>
      </c>
      <c r="D11" s="5188" t="s">
        <v>50</v>
      </c>
      <c r="E11" s="5900" t="s">
        <v>50</v>
      </c>
      <c r="F11" s="5900" t="s">
        <v>52</v>
      </c>
      <c r="G11" s="5173">
        <v>6</v>
      </c>
      <c r="H11" s="5167" t="str">
        <f>_xlfn.XLOOKUP(G11,التشكيل_القديم!$A$5:$A$14,التشكيل_القديم!$B$5:$B$14,0,0,1)</f>
        <v>الدائرة السادسة مدني كلي ببا</v>
      </c>
      <c r="I11" s="5168" t="str">
        <f>_xlfn.XLOOKUP(G11,التشكيل_القديم!$P$5:$P$39,التشكيل_القديم!$M$5:$M$39,0,0,1)</f>
        <v>ثروت حامد محمد عبدالجواد</v>
      </c>
      <c r="J11" s="5874" t="s">
        <v>1399</v>
      </c>
      <c r="K11" s="5875"/>
      <c r="L11" s="5184" t="s">
        <v>1400</v>
      </c>
      <c r="M11" s="5185" t="s">
        <v>45</v>
      </c>
      <c r="N11" s="5186" t="s">
        <v>1401</v>
      </c>
      <c r="O11" s="5187" t="s">
        <v>57</v>
      </c>
    </row>
    <row r="12" spans="1:15" ht="24.75" customHeight="1" thickBot="1">
      <c r="A12" s="5905"/>
      <c r="B12" s="5908"/>
      <c r="C12" s="5911"/>
      <c r="D12" s="5189" t="s">
        <v>1410</v>
      </c>
      <c r="E12" s="5914"/>
      <c r="F12" s="5914"/>
      <c r="G12" s="5173">
        <v>7</v>
      </c>
      <c r="H12" s="5190" t="str">
        <f>_xlfn.XLOOKUP(G12,التشكيل_القديم!$A$5:$A$14,التشكيل_القديم!$B$5:$B$14,0,0,1)</f>
        <v>الدائرة السابعة مدني كلي ومستأنف ببا</v>
      </c>
      <c r="I12" s="5191" t="str">
        <f>_xlfn.XLOOKUP(G12,التشكيل_القديم!$P$5:$P$39,التشكيل_القديم!$M$5:$M$39,0,0,1)</f>
        <v>احمد فراج جابر زيدان</v>
      </c>
      <c r="J12" s="5874" t="s">
        <v>956</v>
      </c>
      <c r="K12" s="5875"/>
      <c r="L12" s="5192" t="s">
        <v>1402</v>
      </c>
      <c r="M12" s="5193" t="s">
        <v>61</v>
      </c>
      <c r="N12" s="5194" t="s">
        <v>1403</v>
      </c>
      <c r="O12" s="5195" t="s">
        <v>78</v>
      </c>
    </row>
    <row r="13" spans="1:15" ht="24.75" customHeight="1" thickBot="1">
      <c r="A13" s="5903">
        <v>5</v>
      </c>
      <c r="B13" s="5906" t="str">
        <f>'كشف انتاج مدني جزئي'!B91</f>
        <v>الدائرة الأولى جزئي مركز بنى سويف</v>
      </c>
      <c r="C13" s="5909" t="str">
        <f>'كشف انتاج مدني جزئي'!C91</f>
        <v>حازم حسن احمد ابراهيم</v>
      </c>
      <c r="D13" s="5171" t="s">
        <v>32</v>
      </c>
      <c r="E13" s="5171" t="s">
        <v>32</v>
      </c>
      <c r="F13" s="5912" t="s">
        <v>21</v>
      </c>
      <c r="G13" s="5196">
        <v>8</v>
      </c>
      <c r="H13" s="5180" t="str">
        <f>_xlfn.XLOOKUP(G13,التشكيل_القديم!$A$5:$A$14,التشكيل_القديم!$B$5:$B$14,0,0,1)</f>
        <v>الدائرة الثامنة مدني كلي مسأنف بني سويف</v>
      </c>
      <c r="I13" s="5197" t="str">
        <f>_xlfn.XLOOKUP(G13,التشكيل_القديم!$P$5:$P$39,التشكيل_القديم!$M$5:$M$39,0,0,1)</f>
        <v>محمود حسن شحاتة محمد</v>
      </c>
      <c r="J13" s="5198" t="s">
        <v>1021</v>
      </c>
      <c r="K13" s="5199" t="s">
        <v>74</v>
      </c>
      <c r="L13" s="5942" t="s">
        <v>958</v>
      </c>
      <c r="M13" s="5942"/>
      <c r="N13" s="5200" t="s">
        <v>1020</v>
      </c>
      <c r="O13" s="5201" t="s">
        <v>78</v>
      </c>
    </row>
    <row r="14" spans="1:15" ht="24.75" customHeight="1" thickBot="1">
      <c r="A14" s="5905"/>
      <c r="B14" s="5908"/>
      <c r="C14" s="5911"/>
      <c r="D14" s="5164" t="s">
        <v>37</v>
      </c>
      <c r="E14" s="5164" t="s">
        <v>37</v>
      </c>
      <c r="F14" s="5914"/>
      <c r="G14" s="5202">
        <v>9</v>
      </c>
      <c r="H14" s="5167" t="str">
        <f>_xlfn.XLOOKUP(G14,التشكيل_القديم!$A$5:$A$14,التشكيل_القديم!$B$5:$B$14,"",0,1)</f>
        <v/>
      </c>
      <c r="I14" s="5168" t="str">
        <f>_xlfn.XLOOKUP(G14,التشكيل_القديم!$P$5:$P$39,التشكيل_القديم!$M$5:$M$39,"",0,1)</f>
        <v/>
      </c>
      <c r="J14" s="5876"/>
      <c r="K14" s="5877"/>
      <c r="L14" s="5944"/>
      <c r="M14" s="5944"/>
      <c r="N14" s="5177"/>
      <c r="O14" s="5178"/>
    </row>
    <row r="15" spans="1:15" ht="24.75" customHeight="1" thickBot="1">
      <c r="A15" s="5957">
        <v>6</v>
      </c>
      <c r="B15" s="5960" t="str">
        <f>'كشف انتاج مدني جزئي'!B118</f>
        <v>الدائرة الثانية جزئي مركز بنى سويف</v>
      </c>
      <c r="C15" s="5963" t="str">
        <f>'كشف انتاج مدني جزئي'!C118</f>
        <v>عصام قرني محمود عيسي</v>
      </c>
      <c r="D15" s="5966" t="s">
        <v>391</v>
      </c>
      <c r="E15" s="5966" t="s">
        <v>391</v>
      </c>
      <c r="F15" s="5171" t="s">
        <v>50</v>
      </c>
      <c r="G15" s="5387">
        <v>10</v>
      </c>
      <c r="H15" s="5180" t="str">
        <f>_xlfn.XLOOKUP(G15,التشكيل_القديم!$A$5:$A$14,التشكيل_القديم!$B$5:$B$14,"",0,1)</f>
        <v/>
      </c>
      <c r="I15" s="5181" t="str">
        <f>_xlfn.XLOOKUP(G15,التشكيل_القديم!$P$5:$P$39,التشكيل_القديم!$M$5:$M$39,"",0,1)</f>
        <v/>
      </c>
      <c r="J15" s="5890"/>
      <c r="K15" s="5891"/>
      <c r="L15" s="5938"/>
      <c r="M15" s="5939"/>
      <c r="N15" s="5940"/>
      <c r="O15" s="5941"/>
    </row>
    <row r="16" spans="1:15" ht="24.75" customHeight="1" thickBot="1">
      <c r="A16" s="5958"/>
      <c r="B16" s="5961"/>
      <c r="C16" s="5964"/>
      <c r="D16" s="5967"/>
      <c r="E16" s="5967"/>
      <c r="F16" s="5204" t="s">
        <v>959</v>
      </c>
      <c r="G16" s="5869" t="s">
        <v>583</v>
      </c>
      <c r="H16" s="5870"/>
      <c r="I16" s="5870"/>
      <c r="J16" s="5870"/>
      <c r="K16" s="5870"/>
      <c r="L16" s="5870"/>
      <c r="M16" s="5870"/>
      <c r="N16" s="5870"/>
      <c r="O16" s="5871"/>
    </row>
    <row r="17" spans="1:15" ht="24.75" customHeight="1" thickBot="1">
      <c r="A17" s="5959"/>
      <c r="B17" s="5962"/>
      <c r="C17" s="5965"/>
      <c r="D17" s="5968"/>
      <c r="E17" s="5968"/>
      <c r="F17" s="5205" t="s">
        <v>53</v>
      </c>
      <c r="G17" s="5206">
        <v>1</v>
      </c>
      <c r="H17" s="5167" t="str">
        <f>_xlfn.XLOOKUP(G17,التشكيل_القديم!$A$171:$A$175,التشكيل_القديم!$B$171:$B$175,0,0,1)</f>
        <v>الدائرة الاولى  عمالية مدني</v>
      </c>
      <c r="I17" s="5168" t="str">
        <f>_xlfn.XLOOKUP(G17,التشكيل_القديم!$P$171:$P$180,التشكيل_القديم!$M$171:$M$180,0,0,1)</f>
        <v>عمرو احمد محمد احمد سليمان</v>
      </c>
      <c r="J17" s="5207" t="s">
        <v>1492</v>
      </c>
      <c r="K17" s="5208" t="s">
        <v>1493</v>
      </c>
      <c r="L17" s="5209" t="s">
        <v>1503</v>
      </c>
      <c r="M17" s="5210" t="s">
        <v>1495</v>
      </c>
      <c r="N17" s="5872" t="s">
        <v>1496</v>
      </c>
      <c r="O17" s="5873"/>
    </row>
    <row r="18" spans="1:15" ht="24.75" customHeight="1" thickBot="1">
      <c r="A18" s="5903">
        <v>7</v>
      </c>
      <c r="B18" s="5906" t="str">
        <f>'كشف انتاج مدني جزئي'!B131</f>
        <v>الدائرة الثالثة جزئي مركز بنى سويف</v>
      </c>
      <c r="C18" s="5909" t="str">
        <f>'كشف انتاج مدني جزئي'!C131</f>
        <v>احمد سعيد محمد سعيد</v>
      </c>
      <c r="D18" s="5912" t="s">
        <v>391</v>
      </c>
      <c r="E18" s="5912" t="s">
        <v>391</v>
      </c>
      <c r="F18" s="5926" t="s">
        <v>50</v>
      </c>
      <c r="G18" s="5213">
        <v>2</v>
      </c>
      <c r="H18" s="5167" t="str">
        <f>_xlfn.XLOOKUP(G18,التشكيل_القديم!$A$171:$A$175,التشكيل_القديم!$B$171:$B$175,0,0,1)</f>
        <v>الدائرة الثانية  عمالية مدني</v>
      </c>
      <c r="I18" s="5168" t="str">
        <f>_xlfn.XLOOKUP(G18,التشكيل_القديم!$P$171:$P$180,التشكيل_القديم!$M$171:$M$180,0,0,1)</f>
        <v>احمد محمد محمود فؤاد</v>
      </c>
      <c r="J18" s="5214" t="s">
        <v>1497</v>
      </c>
      <c r="K18" s="5215" t="s">
        <v>1498</v>
      </c>
      <c r="L18" s="5214" t="s">
        <v>1499</v>
      </c>
      <c r="M18" s="5215" t="s">
        <v>1500</v>
      </c>
      <c r="N18" s="5872" t="s">
        <v>1501</v>
      </c>
      <c r="O18" s="5873"/>
    </row>
    <row r="19" spans="1:15" ht="24.75" customHeight="1">
      <c r="A19" s="5904"/>
      <c r="B19" s="5907"/>
      <c r="C19" s="5910"/>
      <c r="D19" s="5913"/>
      <c r="E19" s="5913"/>
      <c r="F19" s="5969"/>
      <c r="G19" s="5885" t="s">
        <v>960</v>
      </c>
      <c r="H19" s="5885"/>
      <c r="I19" s="5885"/>
      <c r="J19" s="5885"/>
      <c r="K19" s="5885"/>
      <c r="L19" s="5885"/>
      <c r="M19" s="5885"/>
      <c r="N19" s="5885"/>
      <c r="O19" s="5886"/>
    </row>
    <row r="20" spans="1:15" ht="24.75" customHeight="1" thickBot="1">
      <c r="A20" s="5905"/>
      <c r="B20" s="5908"/>
      <c r="C20" s="5911"/>
      <c r="D20" s="5914"/>
      <c r="E20" s="5914"/>
      <c r="F20" s="5216" t="s">
        <v>53</v>
      </c>
      <c r="G20" s="5887"/>
      <c r="H20" s="5887"/>
      <c r="I20" s="5887"/>
      <c r="J20" s="5887"/>
      <c r="K20" s="5887"/>
      <c r="L20" s="5887"/>
      <c r="M20" s="5887"/>
      <c r="N20" s="5887"/>
      <c r="O20" s="5888"/>
    </row>
    <row r="21" spans="1:15" ht="24.75" customHeight="1" thickBot="1">
      <c r="A21" s="5903">
        <v>8</v>
      </c>
      <c r="B21" s="5906" t="str">
        <f>'كشف انتاج مدني جزئي'!B144</f>
        <v>الدائرة الأولى جزئي مركز الواسطى</v>
      </c>
      <c r="C21" s="5909" t="str">
        <f>'كشف انتاج مدني جزئي'!C144</f>
        <v>محمد جمال نصار عبد الباقي</v>
      </c>
      <c r="D21" s="5912" t="s">
        <v>32</v>
      </c>
      <c r="E21" s="5912" t="s">
        <v>32</v>
      </c>
      <c r="F21" s="5171" t="s">
        <v>1587</v>
      </c>
      <c r="G21" s="5217"/>
      <c r="H21" s="5218"/>
      <c r="I21" s="5219"/>
      <c r="J21" s="5218"/>
      <c r="K21" s="5218"/>
      <c r="L21" s="5218"/>
      <c r="M21" s="5218"/>
      <c r="N21" s="5218"/>
      <c r="O21" s="5220"/>
    </row>
    <row r="22" spans="1:15" ht="24.75" customHeight="1" thickBot="1">
      <c r="A22" s="5904"/>
      <c r="B22" s="5907"/>
      <c r="C22" s="5910"/>
      <c r="D22" s="5913"/>
      <c r="E22" s="5913"/>
      <c r="F22" s="5970" t="s">
        <v>1571</v>
      </c>
      <c r="G22" s="5222" t="s">
        <v>407</v>
      </c>
      <c r="H22" s="5223" t="s">
        <v>87</v>
      </c>
      <c r="I22" s="5224" t="s">
        <v>24</v>
      </c>
      <c r="J22" s="5924" t="s">
        <v>945</v>
      </c>
      <c r="K22" s="5879"/>
      <c r="L22" s="5879"/>
      <c r="M22" s="5879"/>
      <c r="N22" s="5879"/>
      <c r="O22" s="5880"/>
    </row>
    <row r="23" spans="1:15" ht="24.75" customHeight="1" thickBot="1">
      <c r="A23" s="5905"/>
      <c r="B23" s="5908"/>
      <c r="C23" s="5911"/>
      <c r="D23" s="5914"/>
      <c r="E23" s="5914"/>
      <c r="F23" s="5971"/>
      <c r="G23" s="5211">
        <v>1</v>
      </c>
      <c r="H23" s="5167" t="str">
        <f>_xlfn.XLOOKUP(G23,التشكيل_القديم!$A$115:$A$124,التشكيل_القديم!$B$115:$B$124,0,0,1)</f>
        <v>الدائرة الأولى جنائي بندر بني سويف</v>
      </c>
      <c r="I23" s="5168" t="str">
        <f>_xlfn.XLOOKUP(G23,التشكيل_القديم!$P$115:$P$139,التشكيل_القديم!$M$115:$M$139,0,0,1)</f>
        <v>سامح ربيع محمود عليان</v>
      </c>
      <c r="J23" s="5226" t="s">
        <v>962</v>
      </c>
      <c r="K23" s="5227" t="s">
        <v>963</v>
      </c>
      <c r="L23" s="5936" t="s">
        <v>964</v>
      </c>
      <c r="M23" s="5943"/>
      <c r="N23" s="5936" t="s">
        <v>965</v>
      </c>
      <c r="O23" s="5937"/>
    </row>
    <row r="24" spans="1:15" ht="24.75" customHeight="1" thickBot="1">
      <c r="A24" s="5894">
        <v>9</v>
      </c>
      <c r="B24" s="5896" t="str">
        <f>'كشف انتاج مدني جزئي'!B157</f>
        <v>الدائرة الثانية جزئي مركز الواسطى</v>
      </c>
      <c r="C24" s="5898" t="str">
        <f>'كشف انتاج مدني جزئي'!C157</f>
        <v>احمد رافت عبد التواب عبد العزيز جاد</v>
      </c>
      <c r="D24" s="5228" t="s">
        <v>391</v>
      </c>
      <c r="E24" s="5900" t="s">
        <v>391</v>
      </c>
      <c r="F24" s="5188" t="s">
        <v>50</v>
      </c>
      <c r="G24" s="5229">
        <v>2</v>
      </c>
      <c r="H24" s="5167" t="str">
        <f>_xlfn.XLOOKUP(G24,التشكيل_القديم!$A$115:$A$124,التشكيل_القديم!$B$115:$B$124,0,0,1)</f>
        <v>الدائرة الثانية جنائي مركز بني سويف</v>
      </c>
      <c r="I24" s="5168" t="str">
        <f>_xlfn.XLOOKUP(G24,التشكيل_القديم!$P$115:$P$139,التشكيل_القديم!$M$115:$M$139,0,0,1)</f>
        <v>محمود عبدالمنعم حسين حسان</v>
      </c>
      <c r="J24" s="5884" t="s">
        <v>968</v>
      </c>
      <c r="K24" s="5883"/>
      <c r="L24" s="5881" t="s">
        <v>969</v>
      </c>
      <c r="M24" s="5883"/>
      <c r="N24" s="5881" t="s">
        <v>970</v>
      </c>
      <c r="O24" s="5882"/>
    </row>
    <row r="25" spans="1:15" ht="24.75" customHeight="1" thickBot="1">
      <c r="A25" s="5895"/>
      <c r="B25" s="5897"/>
      <c r="C25" s="5899"/>
      <c r="D25" s="5230" t="s">
        <v>966</v>
      </c>
      <c r="E25" s="5901"/>
      <c r="F25" s="5231" t="s">
        <v>53</v>
      </c>
      <c r="G25" s="5203">
        <v>3</v>
      </c>
      <c r="H25" s="5167" t="str">
        <f>_xlfn.XLOOKUP(G25,التشكيل_القديم!$A$115:$A$124,التشكيل_القديم!$B$115:$B$124,0,0,1)</f>
        <v>الدائرة الثالثة جنائي مركز ناصر</v>
      </c>
      <c r="I25" s="5168" t="str">
        <f>_xlfn.XLOOKUP(G25,التشكيل_القديم!$P$115:$P$139,التشكيل_القديم!$M$115:$M$139,0,0,1)</f>
        <v>حاتم ربيع محمود عليان</v>
      </c>
      <c r="J25" s="5884" t="s">
        <v>971</v>
      </c>
      <c r="K25" s="5883"/>
      <c r="L25" s="5232" t="s">
        <v>972</v>
      </c>
      <c r="M25" s="5233" t="s">
        <v>973</v>
      </c>
      <c r="N25" s="5881" t="s">
        <v>974</v>
      </c>
      <c r="O25" s="5882"/>
    </row>
    <row r="26" spans="1:15" ht="24.75" customHeight="1" thickBot="1">
      <c r="A26" s="5903">
        <v>10</v>
      </c>
      <c r="B26" s="5906" t="str">
        <f>'كشف انتاج مدني جزئي'!B178</f>
        <v>الدائرة الثالثة جزئي مركز الواسطى</v>
      </c>
      <c r="C26" s="5909" t="str">
        <f>'كشف انتاج مدني جزئي'!C178</f>
        <v>محمود سيد زكى سكر</v>
      </c>
      <c r="D26" s="5912" t="s">
        <v>50</v>
      </c>
      <c r="E26" s="5912" t="s">
        <v>50</v>
      </c>
      <c r="F26" s="5171" t="s">
        <v>391</v>
      </c>
      <c r="G26" s="5229">
        <v>4</v>
      </c>
      <c r="H26" s="5167" t="str">
        <f>_xlfn.XLOOKUP(G26,التشكيل_القديم!$A$115:$A$124,التشكيل_القديم!$B$115:$B$124,0,0,1)</f>
        <v>الدائرة الرابعة جنائي مركز اهناسيا</v>
      </c>
      <c r="I26" s="5168" t="str">
        <f>_xlfn.XLOOKUP(G26,التشكيل_القديم!$P$115:$P$139,التشكيل_القديم!$M$115:$M$139,0,0,1)</f>
        <v>مينا توما يعقوب  عبدالسيد</v>
      </c>
      <c r="J26" s="5884" t="s">
        <v>976</v>
      </c>
      <c r="K26" s="5883"/>
      <c r="L26" s="5881" t="s">
        <v>977</v>
      </c>
      <c r="M26" s="5883"/>
      <c r="N26" s="5881" t="s">
        <v>978</v>
      </c>
      <c r="O26" s="5882"/>
    </row>
    <row r="27" spans="1:15" ht="24.75" customHeight="1" thickBot="1">
      <c r="A27" s="5905"/>
      <c r="B27" s="5908"/>
      <c r="C27" s="5911"/>
      <c r="D27" s="5914"/>
      <c r="E27" s="5914"/>
      <c r="F27" s="5164" t="s">
        <v>53</v>
      </c>
      <c r="G27" s="5229">
        <v>5</v>
      </c>
      <c r="H27" s="5167" t="str">
        <f>_xlfn.XLOOKUP(G27,التشكيل_القديم!$A$115:$A$124,التشكيل_القديم!$B$115:$B$124,0,0,1)</f>
        <v>الدائرة الخامسة جنائي مركز الواسطى</v>
      </c>
      <c r="I27" s="5168" t="str">
        <f>_xlfn.XLOOKUP(G27,التشكيل_القديم!$P$115:$P$139,التشكيل_القديم!$M$115:$M$139,0,0,1)</f>
        <v>احمد حسن احمد عبدالرحيم</v>
      </c>
      <c r="J27" s="5234" t="s">
        <v>980</v>
      </c>
      <c r="K27" s="5235" t="s">
        <v>963</v>
      </c>
      <c r="L27" s="5881" t="s">
        <v>981</v>
      </c>
      <c r="M27" s="5883"/>
      <c r="N27" s="5881" t="s">
        <v>982</v>
      </c>
      <c r="O27" s="5882"/>
    </row>
    <row r="28" spans="1:15" ht="24.75" customHeight="1" thickBot="1">
      <c r="A28" s="5903">
        <v>11</v>
      </c>
      <c r="B28" s="5906" t="str">
        <f>'كشف انتاج مدني جزئي'!B191</f>
        <v>الدائرة الأولى جزئي مركز ناصر</v>
      </c>
      <c r="C28" s="5909" t="str">
        <f>'كشف انتاج مدني جزئي'!C191</f>
        <v>اسلام خميس علي مجاور عمار</v>
      </c>
      <c r="D28" s="5912" t="s">
        <v>32</v>
      </c>
      <c r="E28" s="5912" t="s">
        <v>32</v>
      </c>
      <c r="F28" s="5171" t="s">
        <v>21</v>
      </c>
      <c r="G28" s="5229">
        <v>6</v>
      </c>
      <c r="H28" s="5167" t="str">
        <f>_xlfn.XLOOKUP(G28,التشكيل_القديم!$A$115:$A$124,التشكيل_القديم!$B$115:$B$124,0,0,1)</f>
        <v>الدائرة السادسة جنائي مركز ببا</v>
      </c>
      <c r="I28" s="5168" t="str">
        <f>_xlfn.XLOOKUP(G28,التشكيل_القديم!$P$115:$P$139,التشكيل_القديم!$M$115:$M$139,0,0,1)</f>
        <v>محمد فخري راشد إبراهيم</v>
      </c>
      <c r="J28" s="5236" t="s">
        <v>984</v>
      </c>
      <c r="K28" s="5237" t="s">
        <v>989</v>
      </c>
      <c r="L28" s="5881" t="s">
        <v>985</v>
      </c>
      <c r="M28" s="5883"/>
      <c r="N28" s="5881" t="s">
        <v>986</v>
      </c>
      <c r="O28" s="5882"/>
    </row>
    <row r="29" spans="1:15" ht="24.75" customHeight="1" thickBot="1">
      <c r="A29" s="5895"/>
      <c r="B29" s="5897"/>
      <c r="C29" s="5899"/>
      <c r="D29" s="5901"/>
      <c r="E29" s="5901"/>
      <c r="F29" s="5231" t="s">
        <v>386</v>
      </c>
      <c r="G29" s="5229">
        <v>7</v>
      </c>
      <c r="H29" s="5167" t="str">
        <f>_xlfn.XLOOKUP(G29,التشكيل_القديم!$A$115:$A$124,التشكيل_القديم!$B$115:$B$124,0,0,1)</f>
        <v>الدائرة السابعة جنائي مركز الفشن</v>
      </c>
      <c r="I29" s="5168" t="str">
        <f>_xlfn.XLOOKUP(G29,التشكيل_القديم!$P$115:$P$139,التشكيل_القديم!$M$115:$M$139,0,0,1)</f>
        <v>محمود زكي عبدالمنعم سلامة</v>
      </c>
      <c r="J29" s="5238" t="s">
        <v>988</v>
      </c>
      <c r="K29" s="5239" t="s">
        <v>989</v>
      </c>
      <c r="L29" s="5881" t="s">
        <v>990</v>
      </c>
      <c r="M29" s="5883"/>
      <c r="N29" s="5881" t="s">
        <v>991</v>
      </c>
      <c r="O29" s="5882"/>
    </row>
    <row r="30" spans="1:15" ht="24.75" customHeight="1" thickBot="1">
      <c r="A30" s="5903">
        <v>12</v>
      </c>
      <c r="B30" s="5906" t="str">
        <f>'كشف انتاج مدني جزئي'!B204</f>
        <v>الدائرة الثانية جزئي مركز ناصر</v>
      </c>
      <c r="C30" s="5909" t="str">
        <f>'كشف انتاج مدني جزئي'!C204</f>
        <v>محمود محمد إبراهيم عبد القادر</v>
      </c>
      <c r="D30" s="5912" t="s">
        <v>50</v>
      </c>
      <c r="E30" s="5912" t="s">
        <v>50</v>
      </c>
      <c r="F30" s="5171" t="s">
        <v>391</v>
      </c>
      <c r="G30" s="5240">
        <v>8</v>
      </c>
      <c r="H30" s="5167" t="str">
        <f>_xlfn.XLOOKUP(G30,التشكيل_القديم!$A$115:$A$124,التشكيل_القديم!$B$115:$B$124,0,0,1)</f>
        <v>الدائرة الثامنة جنائي مركز سمسطا</v>
      </c>
      <c r="I30" s="5168" t="str">
        <f>_xlfn.XLOOKUP(G30,التشكيل_القديم!$P$115:$P$139,التشكيل_القديم!$M$115:$M$139,0,0,1)</f>
        <v>عمرو احمد ممدوح عوض الله أنيس</v>
      </c>
      <c r="J30" s="5241" t="s">
        <v>994</v>
      </c>
      <c r="K30" s="5242" t="s">
        <v>963</v>
      </c>
      <c r="L30" s="5928" t="s">
        <v>995</v>
      </c>
      <c r="M30" s="5929"/>
      <c r="N30" s="5928" t="s">
        <v>996</v>
      </c>
      <c r="O30" s="5930"/>
    </row>
    <row r="31" spans="1:15" ht="24.75" customHeight="1">
      <c r="A31" s="5904"/>
      <c r="B31" s="5907"/>
      <c r="C31" s="5910"/>
      <c r="D31" s="5913"/>
      <c r="E31" s="5913"/>
      <c r="F31" s="5221" t="s">
        <v>992</v>
      </c>
      <c r="G31" s="5243"/>
      <c r="H31" s="5243" t="s">
        <v>202</v>
      </c>
      <c r="I31" s="5244"/>
      <c r="J31" s="5243"/>
      <c r="K31" s="5243"/>
      <c r="L31" s="5243"/>
      <c r="M31" s="5243"/>
      <c r="N31" s="5243"/>
      <c r="O31" s="5243"/>
    </row>
    <row r="32" spans="1:15" ht="24.75" customHeight="1" thickBot="1">
      <c r="A32" s="5905"/>
      <c r="B32" s="5908"/>
      <c r="C32" s="5911"/>
      <c r="D32" s="5245" t="s">
        <v>966</v>
      </c>
      <c r="E32" s="5914"/>
      <c r="F32" s="5164" t="s">
        <v>53</v>
      </c>
      <c r="G32" s="5243"/>
      <c r="H32" s="5243"/>
      <c r="I32" s="5244"/>
      <c r="J32" s="5243"/>
      <c r="K32" s="5243"/>
      <c r="L32" s="5243"/>
      <c r="M32" s="5243"/>
      <c r="N32" s="5243"/>
      <c r="O32" s="5243"/>
    </row>
    <row r="33" spans="1:15" ht="24.75" customHeight="1">
      <c r="A33" s="5903">
        <v>13</v>
      </c>
      <c r="B33" s="5906" t="str">
        <f>'كشف انتاج مدني جزئي'!B225</f>
        <v>الدائرة الأولى جزئي مركز إهناسيا</v>
      </c>
      <c r="C33" s="5909" t="str">
        <f>'كشف انتاج مدني جزئي'!C225</f>
        <v>محمود عبد الحميد حمدي السيد منصور غيضان</v>
      </c>
      <c r="D33" s="5912" t="s">
        <v>37</v>
      </c>
      <c r="E33" s="5912" t="s">
        <v>37</v>
      </c>
      <c r="F33" s="5246" t="s">
        <v>21</v>
      </c>
      <c r="G33" s="5931" t="s">
        <v>997</v>
      </c>
      <c r="H33" s="5917"/>
      <c r="I33" s="5917"/>
      <c r="J33" s="5917"/>
      <c r="K33" s="5917"/>
      <c r="L33" s="5917"/>
      <c r="M33" s="5917"/>
      <c r="N33" s="5917"/>
      <c r="O33" s="5918"/>
    </row>
    <row r="34" spans="1:15" ht="24.75" customHeight="1" thickBot="1">
      <c r="A34" s="5895"/>
      <c r="B34" s="5897"/>
      <c r="C34" s="5899"/>
      <c r="D34" s="5901"/>
      <c r="E34" s="5901"/>
      <c r="F34" s="5231" t="s">
        <v>32</v>
      </c>
      <c r="G34" s="5932"/>
      <c r="H34" s="5933"/>
      <c r="I34" s="5933"/>
      <c r="J34" s="5933"/>
      <c r="K34" s="5933"/>
      <c r="L34" s="5933"/>
      <c r="M34" s="5933"/>
      <c r="N34" s="5933"/>
      <c r="O34" s="5934"/>
    </row>
    <row r="35" spans="1:15" ht="24.75" customHeight="1" thickBot="1">
      <c r="A35" s="5903">
        <v>14</v>
      </c>
      <c r="B35" s="5906" t="str">
        <f>'كشف انتاج مدني جزئي'!B238</f>
        <v>الدائرة الثانية جزئي مركز إهناسيا</v>
      </c>
      <c r="C35" s="5909" t="str">
        <f>'كشف انتاج مدني جزئي'!C238</f>
        <v>مصطفى عبد الفتاح سيد سعد سرور</v>
      </c>
      <c r="D35" s="5912" t="s">
        <v>998</v>
      </c>
      <c r="E35" s="5912" t="s">
        <v>998</v>
      </c>
      <c r="F35" s="5171" t="s">
        <v>50</v>
      </c>
      <c r="G35" s="5935"/>
      <c r="H35" s="5919"/>
      <c r="I35" s="5919"/>
      <c r="J35" s="5919"/>
      <c r="K35" s="5919"/>
      <c r="L35" s="5919"/>
      <c r="M35" s="5919"/>
      <c r="N35" s="5919"/>
      <c r="O35" s="5920"/>
    </row>
    <row r="36" spans="1:15" ht="24.75" customHeight="1" thickBot="1">
      <c r="A36" s="5904"/>
      <c r="B36" s="5907"/>
      <c r="C36" s="5910"/>
      <c r="D36" s="5913"/>
      <c r="E36" s="5913"/>
      <c r="F36" s="5204" t="s">
        <v>391</v>
      </c>
      <c r="G36" s="5247" t="s">
        <v>407</v>
      </c>
      <c r="H36" s="5223" t="s">
        <v>87</v>
      </c>
      <c r="I36" s="5223" t="s">
        <v>24</v>
      </c>
      <c r="J36" s="5924" t="s">
        <v>945</v>
      </c>
      <c r="K36" s="5879"/>
      <c r="L36" s="5879"/>
      <c r="M36" s="5879"/>
      <c r="N36" s="5879"/>
      <c r="O36" s="5880"/>
    </row>
    <row r="37" spans="1:15" ht="24.75" customHeight="1" thickBot="1">
      <c r="A37" s="5905"/>
      <c r="B37" s="5908"/>
      <c r="C37" s="5911"/>
      <c r="D37" s="5245" t="s">
        <v>966</v>
      </c>
      <c r="E37" s="5914"/>
      <c r="F37" s="5225" t="s">
        <v>973</v>
      </c>
      <c r="G37" s="5248">
        <v>1</v>
      </c>
      <c r="H37" s="5167" t="str">
        <f>_xlfn.XLOOKUP(G37,التشكيل_القديم!$A$115:$A$124,التشكيل_القديم!$B$115:$B$124,0,0,1)</f>
        <v>الدائرة الأولى جنائي بندر بني سويف</v>
      </c>
      <c r="I37" s="5168" t="str">
        <f>_xlfn.XLOOKUP(G37,التشكيل_القديم!$P$115:$P$139,التشكيل_القديم!$M$115:$M$139,0,0,1)</f>
        <v>سامح ربيع محمود عليان</v>
      </c>
      <c r="J37" s="5925" t="s">
        <v>999</v>
      </c>
      <c r="K37" s="5926"/>
      <c r="L37" s="5926"/>
      <c r="M37" s="5926"/>
      <c r="N37" s="5926"/>
      <c r="O37" s="5927"/>
    </row>
    <row r="38" spans="1:15" ht="24.75" customHeight="1" thickBot="1">
      <c r="A38" s="5903">
        <v>15</v>
      </c>
      <c r="B38" s="5906" t="str">
        <f>'كشف انتاج مدني جزئي'!B259</f>
        <v>الدائرة الأولى جزئي مركز ببا</v>
      </c>
      <c r="C38" s="5909" t="str">
        <f>'كشف انتاج مدني جزئي'!C259</f>
        <v>محمد احمد شوقي عبد العظيم سيد</v>
      </c>
      <c r="D38" s="5912" t="s">
        <v>32</v>
      </c>
      <c r="E38" s="5912" t="s">
        <v>32</v>
      </c>
      <c r="F38" s="5171" t="s">
        <v>21</v>
      </c>
      <c r="G38" s="5249">
        <v>4</v>
      </c>
      <c r="H38" s="5167" t="str">
        <f>_xlfn.XLOOKUP(G38,التشكيل_القديم!$A$115:$A$124,التشكيل_القديم!$B$115:$B$124,0,0,1)</f>
        <v>الدائرة الرابعة جنائي مركز اهناسيا</v>
      </c>
      <c r="I38" s="5168" t="str">
        <f>_xlfn.XLOOKUP(G38,التشكيل_القديم!$P$115:$P$139,التشكيل_القديم!$M$115:$M$139,0,0,1)</f>
        <v>مينا توما يعقوب  عبدالسيد</v>
      </c>
      <c r="J38" s="5921" t="s">
        <v>1000</v>
      </c>
      <c r="K38" s="5922"/>
      <c r="L38" s="5922"/>
      <c r="M38" s="5922"/>
      <c r="N38" s="5922"/>
      <c r="O38" s="5923"/>
    </row>
    <row r="39" spans="1:15" ht="24.75" customHeight="1">
      <c r="A39" s="5904"/>
      <c r="B39" s="5907"/>
      <c r="C39" s="5910"/>
      <c r="D39" s="5913"/>
      <c r="E39" s="5913"/>
      <c r="F39" s="5221" t="s">
        <v>946</v>
      </c>
      <c r="G39" s="5917" t="s">
        <v>1001</v>
      </c>
      <c r="H39" s="5917"/>
      <c r="I39" s="5917"/>
      <c r="J39" s="5917"/>
      <c r="K39" s="5917"/>
      <c r="L39" s="5917"/>
      <c r="M39" s="5917"/>
      <c r="N39" s="5917"/>
      <c r="O39" s="5918"/>
    </row>
    <row r="40" spans="1:15" ht="24.75" customHeight="1" thickBot="1">
      <c r="A40" s="5895"/>
      <c r="B40" s="5897"/>
      <c r="C40" s="5899"/>
      <c r="D40" s="5901"/>
      <c r="E40" s="5901"/>
      <c r="F40" s="5231" t="s">
        <v>386</v>
      </c>
      <c r="G40" s="5919"/>
      <c r="H40" s="5919"/>
      <c r="I40" s="5919"/>
      <c r="J40" s="5919"/>
      <c r="K40" s="5919"/>
      <c r="L40" s="5919"/>
      <c r="M40" s="5919"/>
      <c r="N40" s="5919"/>
      <c r="O40" s="5920"/>
    </row>
    <row r="41" spans="1:15" ht="24.75" customHeight="1" thickBot="1">
      <c r="A41" s="5903">
        <v>16</v>
      </c>
      <c r="B41" s="5906" t="str">
        <f>'كشف انتاج مدني جزئي'!B272</f>
        <v>الدائرة الثانية جزئي مركز ببا</v>
      </c>
      <c r="C41" s="5909" t="str">
        <f>'كشف انتاج مدني جزئي'!C272</f>
        <v>محمد سلامة عطية السمان</v>
      </c>
      <c r="D41" s="5250" t="s">
        <v>391</v>
      </c>
      <c r="E41" s="5912" t="s">
        <v>391</v>
      </c>
      <c r="F41" s="5171" t="s">
        <v>50</v>
      </c>
      <c r="G41" s="5251" t="s">
        <v>407</v>
      </c>
      <c r="H41" s="5224" t="s">
        <v>87</v>
      </c>
      <c r="I41" s="5252" t="s">
        <v>1002</v>
      </c>
      <c r="J41" s="5878" t="s">
        <v>945</v>
      </c>
      <c r="K41" s="5879"/>
      <c r="L41" s="5879"/>
      <c r="M41" s="5879"/>
      <c r="N41" s="5879"/>
      <c r="O41" s="5880"/>
    </row>
    <row r="42" spans="1:15" ht="24.75" customHeight="1" thickBot="1">
      <c r="A42" s="5905"/>
      <c r="B42" s="5908"/>
      <c r="C42" s="5911"/>
      <c r="D42" s="5245" t="s">
        <v>966</v>
      </c>
      <c r="E42" s="5914"/>
      <c r="F42" s="5164" t="s">
        <v>53</v>
      </c>
      <c r="G42" s="5915">
        <v>1</v>
      </c>
      <c r="H42" s="5865" t="str">
        <f>_xlfn.XLOOKUP(G42,التشكيل_القديم!$A$58:$A$68,التشكيل_القديم!$B$58:$B$68,0,1)</f>
        <v>الدائررة الأولى اسرة بندر</v>
      </c>
      <c r="I42" s="5867" t="str">
        <f>_xlfn.XLOOKUP(G42,التشكيل_القديم!$P$54:$P$76,التشكيل_القديم!$M$54:$M$76,0,0,1)</f>
        <v>مصطفى محمود عبد الرحمن احمد</v>
      </c>
      <c r="J42" s="5152" t="s">
        <v>1002</v>
      </c>
      <c r="K42" s="5253" t="s">
        <v>1003</v>
      </c>
      <c r="L42" s="5253" t="s">
        <v>1004</v>
      </c>
      <c r="M42" s="5253" t="s">
        <v>1003</v>
      </c>
      <c r="N42" s="5254" t="s">
        <v>1005</v>
      </c>
      <c r="O42" s="5255" t="s">
        <v>1003</v>
      </c>
    </row>
    <row r="43" spans="1:15" ht="24.75" customHeight="1" thickBot="1">
      <c r="A43" s="5894">
        <v>17</v>
      </c>
      <c r="B43" s="5896" t="str">
        <f>'كشف انتاج مدني جزئي'!B293</f>
        <v>الدائرة الثالثة جزئي مركز ببا</v>
      </c>
      <c r="C43" s="5898" t="str">
        <f>'كشف انتاج مدني جزئي'!C293</f>
        <v>مصطفى محمد سيد محمد عطوة</v>
      </c>
      <c r="D43" s="5900" t="s">
        <v>50</v>
      </c>
      <c r="E43" s="5900" t="s">
        <v>50</v>
      </c>
      <c r="F43" s="5188" t="s">
        <v>391</v>
      </c>
      <c r="G43" s="5916"/>
      <c r="H43" s="5866"/>
      <c r="I43" s="5868"/>
      <c r="J43" s="5256" t="s">
        <v>1002</v>
      </c>
      <c r="K43" s="5257" t="s">
        <v>1006</v>
      </c>
      <c r="L43" s="5257" t="s">
        <v>1004</v>
      </c>
      <c r="M43" s="5257" t="s">
        <v>1006</v>
      </c>
      <c r="N43" s="5258" t="s">
        <v>1005</v>
      </c>
      <c r="O43" s="5259" t="s">
        <v>1006</v>
      </c>
    </row>
    <row r="44" spans="1:15" ht="24.75" customHeight="1" thickBot="1">
      <c r="A44" s="5905"/>
      <c r="B44" s="5908">
        <v>3</v>
      </c>
      <c r="C44" s="5911"/>
      <c r="D44" s="5914"/>
      <c r="E44" s="5914"/>
      <c r="F44" s="5164" t="s">
        <v>53</v>
      </c>
      <c r="G44" s="5915">
        <v>2</v>
      </c>
      <c r="H44" s="5865" t="str">
        <f>_xlfn.XLOOKUP(G44,التشكيل_القديم!$A$58:$A$68,التشكيل_القديم!$B$58:$B$68,0,1)</f>
        <v>الدائرة الثانية اسرة مركز</v>
      </c>
      <c r="I44" s="5867" t="str">
        <f>_xlfn.XLOOKUP(G44,التشكيل_القديم!$P$54:$P$76,التشكيل_القديم!$M$54:$M$76,0,0,1)</f>
        <v>احمد يسن حسن سليمان</v>
      </c>
      <c r="J44" s="5227" t="s">
        <v>1007</v>
      </c>
      <c r="K44" s="5260" t="s">
        <v>1003</v>
      </c>
      <c r="L44" s="5258" t="s">
        <v>1008</v>
      </c>
      <c r="M44" s="5260" t="s">
        <v>1003</v>
      </c>
      <c r="N44" s="5258" t="s">
        <v>1404</v>
      </c>
      <c r="O44" s="5212" t="s">
        <v>1003</v>
      </c>
    </row>
    <row r="45" spans="1:15" ht="24.75" customHeight="1" thickBot="1">
      <c r="A45" s="5903">
        <v>18</v>
      </c>
      <c r="B45" s="5906" t="str">
        <f>'كشف انتاج مدني جزئي'!B306</f>
        <v>الدائرة الأولى جزئي مركز الفشن</v>
      </c>
      <c r="C45" s="5909" t="str">
        <f>'كشف انتاج مدني جزئي'!C306</f>
        <v>مصطفى عمر صالح حسين</v>
      </c>
      <c r="D45" s="5912" t="s">
        <v>37</v>
      </c>
      <c r="E45" s="5912" t="s">
        <v>37</v>
      </c>
      <c r="F45" s="5171" t="s">
        <v>21</v>
      </c>
      <c r="G45" s="5916"/>
      <c r="H45" s="5866"/>
      <c r="I45" s="5868"/>
      <c r="J45" s="5261" t="s">
        <v>1007</v>
      </c>
      <c r="K45" s="5257" t="s">
        <v>1006</v>
      </c>
      <c r="L45" s="5262" t="s">
        <v>1008</v>
      </c>
      <c r="M45" s="5257" t="s">
        <v>1006</v>
      </c>
      <c r="N45" s="5258" t="s">
        <v>1404</v>
      </c>
      <c r="O45" s="5259" t="s">
        <v>1006</v>
      </c>
    </row>
    <row r="46" spans="1:15" ht="24.75" customHeight="1" thickBot="1">
      <c r="A46" s="5905"/>
      <c r="B46" s="5908"/>
      <c r="C46" s="5911"/>
      <c r="D46" s="5914"/>
      <c r="E46" s="5914"/>
      <c r="F46" s="5164" t="s">
        <v>32</v>
      </c>
      <c r="G46" s="5892">
        <v>3</v>
      </c>
      <c r="H46" s="5865" t="str">
        <f>_xlfn.XLOOKUP(G46,التشكيل_القديم!$A$58:$A$68,التشكيل_القديم!$B$58:$B$68,0,1)</f>
        <v>الدائرة الثالثة اسرة الواسطى</v>
      </c>
      <c r="I46" s="5867" t="str">
        <f>_xlfn.XLOOKUP(G46,التشكيل_القديم!$P$54:$P$76,التشكيل_القديم!$M$54:$M$76,0,0,1)</f>
        <v>ادهم إبراهيم سيد سليمان</v>
      </c>
      <c r="J46" s="5263" t="s">
        <v>1405</v>
      </c>
      <c r="K46" s="5260" t="s">
        <v>1003</v>
      </c>
      <c r="L46" s="5264" t="s">
        <v>1547</v>
      </c>
      <c r="M46" s="5260" t="s">
        <v>1003</v>
      </c>
      <c r="N46" s="5258" t="s">
        <v>1010</v>
      </c>
      <c r="O46" s="5212" t="s">
        <v>1003</v>
      </c>
    </row>
    <row r="47" spans="1:15" ht="24.75" customHeight="1" thickBot="1">
      <c r="A47" s="5894">
        <v>19</v>
      </c>
      <c r="B47" s="5896" t="str">
        <f>'كشف انتاج مدني جزئي'!B319</f>
        <v>الدائرة الثانية جزئي مركز الفشن</v>
      </c>
      <c r="C47" s="5898" t="str">
        <f>'كشف انتاج مدني جزئي'!C319</f>
        <v>حسام عمر توفيق عبد الغني</v>
      </c>
      <c r="D47" s="5900" t="s">
        <v>21</v>
      </c>
      <c r="E47" s="5900" t="s">
        <v>21</v>
      </c>
      <c r="F47" s="5188" t="s">
        <v>32</v>
      </c>
      <c r="G47" s="5902"/>
      <c r="H47" s="5866"/>
      <c r="I47" s="5868"/>
      <c r="J47" s="5263" t="s">
        <v>1405</v>
      </c>
      <c r="K47" s="5257" t="s">
        <v>1006</v>
      </c>
      <c r="L47" s="5262" t="s">
        <v>1009</v>
      </c>
      <c r="M47" s="5257" t="s">
        <v>1006</v>
      </c>
      <c r="N47" s="5262" t="s">
        <v>1010</v>
      </c>
      <c r="O47" s="5259" t="s">
        <v>1006</v>
      </c>
    </row>
    <row r="48" spans="1:15" ht="24.75" customHeight="1" thickBot="1">
      <c r="A48" s="5895"/>
      <c r="B48" s="5897"/>
      <c r="C48" s="5899">
        <v>0</v>
      </c>
      <c r="D48" s="5901"/>
      <c r="E48" s="5901"/>
      <c r="F48" s="5231" t="s">
        <v>386</v>
      </c>
      <c r="G48" s="5915">
        <v>4</v>
      </c>
      <c r="H48" s="5865" t="str">
        <f>_xlfn.XLOOKUP(G48,التشكيل_القديم!$A$58:$A$68,التشكيل_القديم!$B$58:$B$68,0,1)</f>
        <v>الدائرة الرابعة اسرة ببا</v>
      </c>
      <c r="I48" s="5867" t="str">
        <f>_xlfn.XLOOKUP(G48,التشكيل_القديم!$P$54:$P$76,التشكيل_القديم!$M$54:$M$76,0,0,1)</f>
        <v>احمد محمد ربيع احمد عبد الصالحين (مرضي)</v>
      </c>
      <c r="J48" s="5265" t="s">
        <v>1011</v>
      </c>
      <c r="K48" s="5260" t="s">
        <v>1003</v>
      </c>
      <c r="L48" s="5266" t="s">
        <v>1012</v>
      </c>
      <c r="M48" s="5260" t="s">
        <v>1003</v>
      </c>
      <c r="N48" s="5264" t="s">
        <v>1013</v>
      </c>
      <c r="O48" s="5212" t="s">
        <v>1003</v>
      </c>
    </row>
    <row r="49" spans="1:15" ht="24.75" customHeight="1" thickBot="1">
      <c r="A49" s="5903">
        <v>20</v>
      </c>
      <c r="B49" s="5906" t="str">
        <f>'كشف انتاج مدني جزئي'!B332</f>
        <v>الدائرة الثالثة جزئي مركز الفشن</v>
      </c>
      <c r="C49" s="5909" t="str">
        <f>'كشف انتاج مدني جزئي'!C332</f>
        <v>احمد عادل احمد عيسي</v>
      </c>
      <c r="D49" s="5912" t="s">
        <v>391</v>
      </c>
      <c r="E49" s="5912" t="s">
        <v>391</v>
      </c>
      <c r="F49" s="5171" t="s">
        <v>1572</v>
      </c>
      <c r="G49" s="5916"/>
      <c r="H49" s="5866"/>
      <c r="I49" s="5868"/>
      <c r="J49" s="5267" t="s">
        <v>1011</v>
      </c>
      <c r="K49" s="5257" t="s">
        <v>1006</v>
      </c>
      <c r="L49" s="5268" t="s">
        <v>1012</v>
      </c>
      <c r="M49" s="5257" t="s">
        <v>1006</v>
      </c>
      <c r="N49" s="5269" t="s">
        <v>1013</v>
      </c>
      <c r="O49" s="5259" t="s">
        <v>1006</v>
      </c>
    </row>
    <row r="50" spans="1:15" ht="24.75" customHeight="1">
      <c r="A50" s="5904"/>
      <c r="B50" s="5907"/>
      <c r="C50" s="5910">
        <v>94</v>
      </c>
      <c r="D50" s="5913"/>
      <c r="E50" s="5913"/>
      <c r="F50" s="5221" t="s">
        <v>959</v>
      </c>
      <c r="G50" s="5892">
        <v>5</v>
      </c>
      <c r="H50" s="5865" t="str">
        <f>_xlfn.XLOOKUP(G50,التشكيل_القديم!$A$58:$A$68,التشكيل_القديم!$B$58:$B$68,0,1)</f>
        <v>الدائرة الخامسة اسرة الفشن</v>
      </c>
      <c r="I50" s="5867" t="str">
        <f>_xlfn.XLOOKUP(G50,التشكيل_القديم!$P$54:$P$76,التشكيل_القديم!$M$54:$M$76,0,0,1)</f>
        <v>ابراهيم مجدي زين العابدين محمد</v>
      </c>
      <c r="J50" s="5270" t="s">
        <v>1014</v>
      </c>
      <c r="K50" s="5260" t="s">
        <v>1003</v>
      </c>
      <c r="L50" s="5264" t="s">
        <v>1015</v>
      </c>
      <c r="M50" s="5260" t="s">
        <v>1003</v>
      </c>
      <c r="N50" s="5264" t="s">
        <v>1016</v>
      </c>
      <c r="O50" s="5212" t="s">
        <v>1003</v>
      </c>
    </row>
    <row r="51" spans="1:15" ht="24.75" customHeight="1" thickBot="1">
      <c r="A51" s="5905"/>
      <c r="B51" s="5908"/>
      <c r="C51" s="5911">
        <v>94</v>
      </c>
      <c r="D51" s="5245" t="s">
        <v>966</v>
      </c>
      <c r="E51" s="5914"/>
      <c r="F51" s="5164" t="s">
        <v>53</v>
      </c>
      <c r="G51" s="5902"/>
      <c r="H51" s="5866"/>
      <c r="I51" s="5868"/>
      <c r="J51" s="5271" t="s">
        <v>1014</v>
      </c>
      <c r="K51" s="5272" t="s">
        <v>1006</v>
      </c>
      <c r="L51" s="5273" t="s">
        <v>1015</v>
      </c>
      <c r="M51" s="5272" t="s">
        <v>1006</v>
      </c>
      <c r="N51" s="5273" t="s">
        <v>1016</v>
      </c>
      <c r="O51" s="5274" t="s">
        <v>1006</v>
      </c>
    </row>
    <row r="52" spans="1:15" ht="24.75" customHeight="1">
      <c r="A52" s="5903">
        <v>21</v>
      </c>
      <c r="B52" s="5906" t="str">
        <f>'كشف انتاج مدني جزئي'!B353</f>
        <v>الدائرة الأولى جزئي مركز سمسطا</v>
      </c>
      <c r="C52" s="5909" t="str">
        <f>'كشف انتاج مدني جزئي'!C353</f>
        <v>احمد عصام ابراهيم على</v>
      </c>
      <c r="D52" s="5250" t="s">
        <v>37</v>
      </c>
      <c r="E52" s="5912" t="s">
        <v>37</v>
      </c>
      <c r="F52" s="5171" t="s">
        <v>21</v>
      </c>
      <c r="G52" s="5915">
        <v>6</v>
      </c>
      <c r="H52" s="5865" t="str">
        <f>_xlfn.XLOOKUP(G52,التشكيل_القديم!$A$58:$A$68,التشكيل_القديم!$B$58:$B$68,0,1)</f>
        <v>الدائرة السادسة اسرة اهناسيا</v>
      </c>
      <c r="I52" s="5867" t="str">
        <f>_xlfn.XLOOKUP(G52,التشكيل_القديم!$P$54:$P$76,التشكيل_القديم!$M$54:$M$76,0,0,1)</f>
        <v>عمر صلاح محمد زكى</v>
      </c>
      <c r="J52" s="5226" t="s">
        <v>1017</v>
      </c>
      <c r="K52" s="5258" t="s">
        <v>1003</v>
      </c>
      <c r="L52" s="5258" t="s">
        <v>977</v>
      </c>
      <c r="M52" s="5260" t="s">
        <v>1003</v>
      </c>
      <c r="N52" s="5258" t="s">
        <v>978</v>
      </c>
      <c r="O52" s="5212" t="s">
        <v>1003</v>
      </c>
    </row>
    <row r="53" spans="1:15" ht="24.75" customHeight="1" thickBot="1">
      <c r="A53" s="5895"/>
      <c r="B53" s="5897"/>
      <c r="C53" s="5899">
        <v>0</v>
      </c>
      <c r="D53" s="5230" t="s">
        <v>966</v>
      </c>
      <c r="E53" s="5901"/>
      <c r="F53" s="5231" t="s">
        <v>32</v>
      </c>
      <c r="G53" s="5916"/>
      <c r="H53" s="5866"/>
      <c r="I53" s="5868"/>
      <c r="J53" s="5275" t="s">
        <v>1018</v>
      </c>
      <c r="K53" s="5276" t="s">
        <v>1006</v>
      </c>
      <c r="L53" s="5276" t="s">
        <v>1019</v>
      </c>
      <c r="M53" s="5272" t="s">
        <v>1006</v>
      </c>
      <c r="N53" s="5276" t="s">
        <v>978</v>
      </c>
      <c r="O53" s="5274" t="s">
        <v>1006</v>
      </c>
    </row>
    <row r="54" spans="1:15" ht="24.75" customHeight="1">
      <c r="A54" s="5903">
        <v>22</v>
      </c>
      <c r="B54" s="5906" t="str">
        <f>'كشف انتاج مدني جزئي'!B374</f>
        <v>الدائرة الثانية جزئي مركز سمسطا</v>
      </c>
      <c r="C54" s="5909" t="str">
        <f>'كشف انتاج مدني جزئي'!C374</f>
        <v>محمد حافظ عباس امين</v>
      </c>
      <c r="D54" s="5912" t="s">
        <v>53</v>
      </c>
      <c r="E54" s="5912" t="s">
        <v>53</v>
      </c>
      <c r="F54" s="5171" t="s">
        <v>50</v>
      </c>
      <c r="G54" s="5892">
        <v>7</v>
      </c>
      <c r="H54" s="5865" t="str">
        <f>_xlfn.XLOOKUP(G54,التشكيل_القديم!$A$58:$A$68,التشكيل_القديم!$B$58:$B$68,0,1)</f>
        <v>الدائرة السابعة اسرة سمسطا</v>
      </c>
      <c r="I54" s="5867" t="str">
        <f>_xlfn.XLOOKUP(G54,التشكيل_القديم!$P$54:$P$76,التشكيل_القديم!$M$54:$M$76,0,0,1)</f>
        <v>محمد مكرم صلاح الدين حسن</v>
      </c>
      <c r="J54" s="5270" t="s">
        <v>994</v>
      </c>
      <c r="K54" s="5260" t="s">
        <v>1003</v>
      </c>
      <c r="L54" s="5264" t="s">
        <v>995</v>
      </c>
      <c r="M54" s="5260" t="s">
        <v>1003</v>
      </c>
      <c r="N54" s="5277" t="s">
        <v>996</v>
      </c>
      <c r="O54" s="5212" t="s">
        <v>1003</v>
      </c>
    </row>
    <row r="55" spans="1:15" ht="24.75" customHeight="1" thickBot="1">
      <c r="A55" s="5904"/>
      <c r="B55" s="5907">
        <v>0</v>
      </c>
      <c r="C55" s="5910">
        <v>0</v>
      </c>
      <c r="D55" s="5913"/>
      <c r="E55" s="5913"/>
      <c r="F55" s="5204" t="s">
        <v>391</v>
      </c>
      <c r="G55" s="5893"/>
      <c r="H55" s="5866"/>
      <c r="I55" s="5868"/>
      <c r="J55" s="5271" t="s">
        <v>994</v>
      </c>
      <c r="K55" s="5272" t="s">
        <v>1006</v>
      </c>
      <c r="L55" s="5273" t="s">
        <v>995</v>
      </c>
      <c r="M55" s="5272" t="s">
        <v>1006</v>
      </c>
      <c r="N55" s="5278" t="s">
        <v>996</v>
      </c>
      <c r="O55" s="5274" t="s">
        <v>1006</v>
      </c>
    </row>
    <row r="56" spans="1:15" ht="24.75" customHeight="1" thickBot="1">
      <c r="A56" s="5905"/>
      <c r="B56" s="5908">
        <v>0</v>
      </c>
      <c r="C56" s="5911">
        <v>0</v>
      </c>
      <c r="D56" s="5914"/>
      <c r="E56" s="5914"/>
      <c r="F56" s="5225" t="s">
        <v>973</v>
      </c>
      <c r="G56" s="5892">
        <v>8</v>
      </c>
      <c r="H56" s="5865" t="str">
        <f>_xlfn.XLOOKUP(G56,التشكيل_القديم!$A$58:$A$68,التشكيل_القديم!$B$58:$B$68,0,1)</f>
        <v>الدائرة الثامنة اسرة ناصر</v>
      </c>
      <c r="I56" s="5867" t="str">
        <f>_xlfn.XLOOKUP(G56,التشكيل_القديم!$P$54:$P$76,التشكيل_القديم!$M$54:$M$76,0,0,1)</f>
        <v>اسلام أسامة محمد احمد السيد</v>
      </c>
      <c r="J56" s="5270" t="s">
        <v>1406</v>
      </c>
      <c r="K56" s="5260" t="s">
        <v>1003</v>
      </c>
      <c r="L56" s="5264" t="s">
        <v>1407</v>
      </c>
      <c r="M56" s="5260" t="s">
        <v>1003</v>
      </c>
      <c r="N56" s="5277" t="s">
        <v>1408</v>
      </c>
      <c r="O56" s="5212" t="s">
        <v>1003</v>
      </c>
    </row>
    <row r="57" spans="1:15" ht="25.2" thickBot="1">
      <c r="A57" s="5953"/>
      <c r="B57" s="5953"/>
      <c r="C57" s="5953"/>
      <c r="D57" s="5953"/>
      <c r="E57" s="5953"/>
      <c r="F57" s="5953"/>
      <c r="G57" s="5893"/>
      <c r="H57" s="5866"/>
      <c r="I57" s="5868"/>
      <c r="J57" s="5270" t="s">
        <v>1406</v>
      </c>
      <c r="K57" s="5272" t="s">
        <v>1006</v>
      </c>
      <c r="L57" s="5264" t="s">
        <v>1407</v>
      </c>
      <c r="M57" s="5272" t="s">
        <v>1006</v>
      </c>
      <c r="N57" s="5277" t="s">
        <v>1408</v>
      </c>
      <c r="O57" s="5274" t="s">
        <v>1006</v>
      </c>
    </row>
    <row r="58" spans="1:15">
      <c r="A58" s="5954"/>
      <c r="B58" s="5954"/>
      <c r="C58" s="5954"/>
      <c r="D58" s="5954"/>
      <c r="E58" s="5954"/>
      <c r="F58" s="5954"/>
    </row>
  </sheetData>
  <customSheetViews>
    <customSheetView guid="{12CA49F8-E6BA-489F-9DA0-6B8A5CD7EDCA}" scale="55" showPageBreaks="1" printArea="1" view="pageBreakPreview" topLeftCell="A22">
      <selection activeCell="C26" sqref="C26:C27"/>
      <pageMargins left="0.19685039370078741" right="0" top="0" bottom="0" header="0" footer="0"/>
      <pageSetup paperSize="9" scale="39" orientation="landscape" r:id="rId1"/>
      <headerFooter>
        <oddFooter>&amp;L&amp;18&amp;D&amp;"  ,عادي" &amp;T</oddFooter>
      </headerFooter>
    </customSheetView>
    <customSheetView guid="{37E56966-4F94-4240-A3E5-59881448F1B0}" scale="55" showPageBreaks="1" printArea="1" view="pageBreakPreview" topLeftCell="A16">
      <selection activeCell="L46" sqref="L46"/>
      <pageMargins left="0.19685039370078741" right="0" top="0" bottom="0" header="0" footer="0"/>
      <pageSetup paperSize="9" scale="39" orientation="landscape" r:id="rId2"/>
      <headerFooter>
        <oddFooter>&amp;L&amp;18&amp;D&amp;"  ,عادي" &amp;T</oddFooter>
      </headerFooter>
    </customSheetView>
    <customSheetView guid="{230182A1-F070-4DDB-9301-86882B42A49C}" scale="40" showPageBreaks="1" printArea="1" view="pageBreakPreview" topLeftCell="A13">
      <selection activeCell="F33" sqref="F33"/>
      <pageMargins left="0.19685039370078741" right="0" top="0" bottom="0" header="0" footer="0"/>
      <pageSetup paperSize="9" scale="39" orientation="landscape" r:id="rId3"/>
    </customSheetView>
    <customSheetView guid="{4B0F2128-2DDC-4AF0-BF60-90CCEE21FB66}">
      <selection activeCell="J11" sqref="J11"/>
      <pageMargins left="0.7" right="0.7" top="0.75" bottom="0.75" header="0.3" footer="0.3"/>
    </customSheetView>
    <customSheetView guid="{7E615092-1A34-48E1-8A6E-7383EDD6AB18}" scale="40" showPageBreaks="1" printArea="1" view="pageBreakPreview">
      <selection activeCell="E24" sqref="E24:E25"/>
      <pageMargins left="0.19685039370078741" right="0" top="0" bottom="0" header="0" footer="0"/>
      <pageSetup paperSize="9" scale="38" orientation="landscape" r:id="rId4"/>
    </customSheetView>
  </customSheetViews>
  <mergeCells count="183">
    <mergeCell ref="A1:O2"/>
    <mergeCell ref="H56:H57"/>
    <mergeCell ref="I56:I57"/>
    <mergeCell ref="G56:G57"/>
    <mergeCell ref="A15:A17"/>
    <mergeCell ref="B15:B17"/>
    <mergeCell ref="C15:C17"/>
    <mergeCell ref="D15:D17"/>
    <mergeCell ref="E15:E17"/>
    <mergeCell ref="F18:F19"/>
    <mergeCell ref="A21:A23"/>
    <mergeCell ref="B21:B23"/>
    <mergeCell ref="C21:C23"/>
    <mergeCell ref="D21:D23"/>
    <mergeCell ref="E21:E23"/>
    <mergeCell ref="F22:F23"/>
    <mergeCell ref="A28:A29"/>
    <mergeCell ref="B28:B29"/>
    <mergeCell ref="C28:C29"/>
    <mergeCell ref="F11:F12"/>
    <mergeCell ref="A9:A10"/>
    <mergeCell ref="B9:B10"/>
    <mergeCell ref="C9:C10"/>
    <mergeCell ref="E9:E10"/>
    <mergeCell ref="A57:F58"/>
    <mergeCell ref="A11:A12"/>
    <mergeCell ref="B11:B12"/>
    <mergeCell ref="C11:C12"/>
    <mergeCell ref="E11:E12"/>
    <mergeCell ref="A7:A8"/>
    <mergeCell ref="B7:B8"/>
    <mergeCell ref="C7:C8"/>
    <mergeCell ref="D7:D8"/>
    <mergeCell ref="E7:E8"/>
    <mergeCell ref="F9:F10"/>
    <mergeCell ref="C18:C20"/>
    <mergeCell ref="D18:D20"/>
    <mergeCell ref="E18:E20"/>
    <mergeCell ref="A24:A25"/>
    <mergeCell ref="B24:B25"/>
    <mergeCell ref="A13:A14"/>
    <mergeCell ref="B13:B14"/>
    <mergeCell ref="A26:A27"/>
    <mergeCell ref="B26:B27"/>
    <mergeCell ref="A18:A20"/>
    <mergeCell ref="B18:B20"/>
    <mergeCell ref="A3:C3"/>
    <mergeCell ref="G3:O4"/>
    <mergeCell ref="A5:A6"/>
    <mergeCell ref="B5:B6"/>
    <mergeCell ref="C5:C6"/>
    <mergeCell ref="L6:M6"/>
    <mergeCell ref="J5:K5"/>
    <mergeCell ref="N7:O7"/>
    <mergeCell ref="J8:K8"/>
    <mergeCell ref="L8:M8"/>
    <mergeCell ref="L7:M7"/>
    <mergeCell ref="L5:M5"/>
    <mergeCell ref="N5:O5"/>
    <mergeCell ref="J9:K9"/>
    <mergeCell ref="C24:C25"/>
    <mergeCell ref="E24:E25"/>
    <mergeCell ref="J22:O22"/>
    <mergeCell ref="N23:O23"/>
    <mergeCell ref="L27:M27"/>
    <mergeCell ref="N24:O24"/>
    <mergeCell ref="J15:K15"/>
    <mergeCell ref="L15:M15"/>
    <mergeCell ref="N15:O15"/>
    <mergeCell ref="C13:C14"/>
    <mergeCell ref="F13:F14"/>
    <mergeCell ref="L13:M13"/>
    <mergeCell ref="L23:M23"/>
    <mergeCell ref="J24:K24"/>
    <mergeCell ref="L24:M24"/>
    <mergeCell ref="C26:C27"/>
    <mergeCell ref="D26:D27"/>
    <mergeCell ref="E26:E27"/>
    <mergeCell ref="J25:K25"/>
    <mergeCell ref="L14:M14"/>
    <mergeCell ref="N29:O29"/>
    <mergeCell ref="L30:M30"/>
    <mergeCell ref="N30:O30"/>
    <mergeCell ref="D28:D29"/>
    <mergeCell ref="A33:A34"/>
    <mergeCell ref="B33:B34"/>
    <mergeCell ref="C33:C34"/>
    <mergeCell ref="D33:D34"/>
    <mergeCell ref="E33:E34"/>
    <mergeCell ref="G33:O35"/>
    <mergeCell ref="A30:A32"/>
    <mergeCell ref="E30:E32"/>
    <mergeCell ref="E28:E29"/>
    <mergeCell ref="B30:B32"/>
    <mergeCell ref="C30:C32"/>
    <mergeCell ref="D30:D31"/>
    <mergeCell ref="L29:M29"/>
    <mergeCell ref="G39:O40"/>
    <mergeCell ref="A38:A40"/>
    <mergeCell ref="B38:B40"/>
    <mergeCell ref="C38:C40"/>
    <mergeCell ref="D38:D40"/>
    <mergeCell ref="E38:E40"/>
    <mergeCell ref="J38:O38"/>
    <mergeCell ref="A35:A37"/>
    <mergeCell ref="B35:B37"/>
    <mergeCell ref="C35:C37"/>
    <mergeCell ref="D35:D36"/>
    <mergeCell ref="E35:E37"/>
    <mergeCell ref="J36:O36"/>
    <mergeCell ref="J37:O37"/>
    <mergeCell ref="I46:I47"/>
    <mergeCell ref="A49:A51"/>
    <mergeCell ref="B45:B46"/>
    <mergeCell ref="C45:C46"/>
    <mergeCell ref="D45:D46"/>
    <mergeCell ref="E45:E46"/>
    <mergeCell ref="G44:G45"/>
    <mergeCell ref="H44:H45"/>
    <mergeCell ref="A43:A44"/>
    <mergeCell ref="B43:B44"/>
    <mergeCell ref="C43:C44"/>
    <mergeCell ref="D43:D44"/>
    <mergeCell ref="E43:E44"/>
    <mergeCell ref="G42:G43"/>
    <mergeCell ref="H42:H43"/>
    <mergeCell ref="A45:A46"/>
    <mergeCell ref="A41:A42"/>
    <mergeCell ref="B41:B42"/>
    <mergeCell ref="C41:C42"/>
    <mergeCell ref="E41:E42"/>
    <mergeCell ref="I48:I49"/>
    <mergeCell ref="I50:I51"/>
    <mergeCell ref="E49:E51"/>
    <mergeCell ref="G48:G49"/>
    <mergeCell ref="G54:G55"/>
    <mergeCell ref="H54:H55"/>
    <mergeCell ref="A47:A48"/>
    <mergeCell ref="B47:B48"/>
    <mergeCell ref="C47:C48"/>
    <mergeCell ref="D47:D48"/>
    <mergeCell ref="E47:E48"/>
    <mergeCell ref="G46:G47"/>
    <mergeCell ref="H46:H47"/>
    <mergeCell ref="A54:A56"/>
    <mergeCell ref="B54:B56"/>
    <mergeCell ref="C54:C56"/>
    <mergeCell ref="D54:D56"/>
    <mergeCell ref="E54:E56"/>
    <mergeCell ref="G52:G53"/>
    <mergeCell ref="A52:A53"/>
    <mergeCell ref="B52:B53"/>
    <mergeCell ref="C52:C53"/>
    <mergeCell ref="E52:E53"/>
    <mergeCell ref="G50:G51"/>
    <mergeCell ref="H50:H51"/>
    <mergeCell ref="B49:B51"/>
    <mergeCell ref="C49:C51"/>
    <mergeCell ref="D49:D50"/>
    <mergeCell ref="H48:H49"/>
    <mergeCell ref="H52:H53"/>
    <mergeCell ref="I52:I53"/>
    <mergeCell ref="G16:O16"/>
    <mergeCell ref="N18:O18"/>
    <mergeCell ref="I54:I55"/>
    <mergeCell ref="N6:O6"/>
    <mergeCell ref="J14:K14"/>
    <mergeCell ref="I44:I45"/>
    <mergeCell ref="J41:O41"/>
    <mergeCell ref="I42:I43"/>
    <mergeCell ref="N27:O27"/>
    <mergeCell ref="L28:M28"/>
    <mergeCell ref="N28:O28"/>
    <mergeCell ref="N25:O25"/>
    <mergeCell ref="J26:K26"/>
    <mergeCell ref="L26:M26"/>
    <mergeCell ref="N26:O26"/>
    <mergeCell ref="N17:O17"/>
    <mergeCell ref="G19:O20"/>
    <mergeCell ref="L9:M9"/>
    <mergeCell ref="N9:O9"/>
    <mergeCell ref="J11:K11"/>
    <mergeCell ref="J12:K12"/>
  </mergeCells>
  <pageMargins left="0.19685039370078741" right="0" top="0" bottom="0" header="0" footer="0"/>
  <pageSetup paperSize="9" scale="39" orientation="landscape" r:id="rId5"/>
  <headerFooter>
    <oddFooter>&amp;L&amp;18&amp;D&amp;"  ,عادي" &amp;T</oddFooter>
  </headerFooter>
  <extLst>
    <ext xmlns:x14="http://schemas.microsoft.com/office/spreadsheetml/2009/9/main" uri="{78C0D931-6437-407d-A8EE-F0AAD7539E65}">
      <x14:conditionalFormattings>
        <x14:conditionalFormatting xmlns:xm="http://schemas.microsoft.com/office/excel/2006/main">
          <x14:cfRule type="expression" priority="212" id="{60DD7142-5B85-4874-9BC7-13FC47F0A284}">
            <xm:f>'جنح مستأنف'!$M$12="ok"</xm:f>
            <x14:dxf>
              <fill>
                <patternFill>
                  <bgColor rgb="FF92D050"/>
                </patternFill>
              </fill>
            </x14:dxf>
          </x14:cfRule>
          <xm:sqref>J23</xm:sqref>
        </x14:conditionalFormatting>
        <x14:conditionalFormatting xmlns:xm="http://schemas.microsoft.com/office/excel/2006/main">
          <x14:cfRule type="expression" priority="211" id="{38FD1FD1-E6B0-46FF-82ED-E158CAC0AD47}">
            <xm:f>'جنح مستأنف'!$M$13="ok"</xm:f>
            <x14:dxf>
              <fill>
                <patternFill>
                  <bgColor rgb="FF92D050"/>
                </patternFill>
              </fill>
            </x14:dxf>
          </x14:cfRule>
          <xm:sqref>K23</xm:sqref>
        </x14:conditionalFormatting>
        <x14:conditionalFormatting xmlns:xm="http://schemas.microsoft.com/office/excel/2006/main">
          <x14:cfRule type="expression" priority="210" id="{C8AF3B94-8AA3-4843-AF69-0AD0F9244656}">
            <xm:f>'جنح مستأنف'!$M$15="ok"</xm:f>
            <x14:dxf>
              <fill>
                <patternFill>
                  <bgColor rgb="FF92D050"/>
                </patternFill>
              </fill>
            </x14:dxf>
          </x14:cfRule>
          <xm:sqref>L23:M23</xm:sqref>
        </x14:conditionalFormatting>
        <x14:conditionalFormatting xmlns:xm="http://schemas.microsoft.com/office/excel/2006/main">
          <x14:cfRule type="expression" priority="209" id="{50778F86-C700-4712-ADE5-0B3F073C8EC6}">
            <xm:f>'جنح مستأنف'!$M$17="ok"</xm:f>
            <x14:dxf>
              <fill>
                <patternFill>
                  <bgColor rgb="FF92D050"/>
                </patternFill>
              </fill>
            </x14:dxf>
          </x14:cfRule>
          <xm:sqref>N23:O23</xm:sqref>
        </x14:conditionalFormatting>
        <x14:conditionalFormatting xmlns:xm="http://schemas.microsoft.com/office/excel/2006/main">
          <x14:cfRule type="expression" priority="208" id="{0C40E05F-0303-4F5E-94C0-71EC4E797B8B}">
            <xm:f>'جنح مستأنف'!$M$20="ok"</xm:f>
            <x14:dxf>
              <fill>
                <patternFill>
                  <bgColor rgb="FF92D050"/>
                </patternFill>
              </fill>
            </x14:dxf>
          </x14:cfRule>
          <xm:sqref>J24:K24</xm:sqref>
        </x14:conditionalFormatting>
        <x14:conditionalFormatting xmlns:xm="http://schemas.microsoft.com/office/excel/2006/main">
          <x14:cfRule type="expression" priority="207" id="{447A20DD-614B-4F55-AA0F-3117C68DE415}">
            <xm:f>'جنح مستأنف'!$M$22="ok"</xm:f>
            <x14:dxf>
              <fill>
                <patternFill>
                  <bgColor rgb="FF92D050"/>
                </patternFill>
              </fill>
            </x14:dxf>
          </x14:cfRule>
          <xm:sqref>L24:M24</xm:sqref>
        </x14:conditionalFormatting>
        <x14:conditionalFormatting xmlns:xm="http://schemas.microsoft.com/office/excel/2006/main">
          <x14:cfRule type="expression" priority="206" id="{A67B238B-5913-4518-A32C-922C7451C848}">
            <xm:f>'جنح مستأنف'!$M$23="ok"</xm:f>
            <x14:dxf>
              <fill>
                <patternFill>
                  <bgColor rgb="FF92D050"/>
                </patternFill>
              </fill>
            </x14:dxf>
          </x14:cfRule>
          <xm:sqref>N24:O24</xm:sqref>
        </x14:conditionalFormatting>
        <x14:conditionalFormatting xmlns:xm="http://schemas.microsoft.com/office/excel/2006/main">
          <x14:cfRule type="expression" priority="205" id="{B314CF59-14DF-4317-AED1-2ABE76DB9F64}">
            <xm:f>'جنح مستأنف'!$M$26="ok"</xm:f>
            <x14:dxf>
              <fill>
                <patternFill>
                  <bgColor rgb="FF92D050"/>
                </patternFill>
              </fill>
            </x14:dxf>
          </x14:cfRule>
          <xm:sqref>J25:K25</xm:sqref>
        </x14:conditionalFormatting>
        <x14:conditionalFormatting xmlns:xm="http://schemas.microsoft.com/office/excel/2006/main">
          <x14:cfRule type="expression" priority="204" id="{2884016F-5D56-4D9D-B82D-13E8EB7CB493}">
            <xm:f>'جنح مستأنف'!$M$28="ok"</xm:f>
            <x14:dxf>
              <fill>
                <patternFill>
                  <bgColor rgb="FF92D050"/>
                </patternFill>
              </fill>
            </x14:dxf>
          </x14:cfRule>
          <xm:sqref>L25</xm:sqref>
        </x14:conditionalFormatting>
        <x14:conditionalFormatting xmlns:xm="http://schemas.microsoft.com/office/excel/2006/main">
          <x14:cfRule type="expression" priority="203" id="{AA55D9DF-B5A0-46D9-AC51-DB94D90351A8}">
            <xm:f>'جنح مستأنف'!$M$29="ok"</xm:f>
            <x14:dxf>
              <fill>
                <patternFill>
                  <bgColor rgb="FF92D050"/>
                </patternFill>
              </fill>
            </x14:dxf>
          </x14:cfRule>
          <xm:sqref>M25</xm:sqref>
        </x14:conditionalFormatting>
        <x14:conditionalFormatting xmlns:xm="http://schemas.microsoft.com/office/excel/2006/main">
          <x14:cfRule type="expression" priority="202" id="{3A100BD6-42C6-45A7-870C-1E2F8917C6A3}">
            <xm:f>'جنح مستأنف'!$M$30="ok"</xm:f>
            <x14:dxf>
              <fill>
                <patternFill>
                  <bgColor rgb="FF92D050"/>
                </patternFill>
              </fill>
            </x14:dxf>
          </x14:cfRule>
          <xm:sqref>N25:O25</xm:sqref>
        </x14:conditionalFormatting>
        <x14:conditionalFormatting xmlns:xm="http://schemas.microsoft.com/office/excel/2006/main">
          <x14:cfRule type="expression" priority="201" id="{B2BFADD8-1226-485C-B6D1-2319BDF31E6C}">
            <xm:f>'جنح مستأنف'!$M$32="ok"</xm:f>
            <x14:dxf>
              <fill>
                <patternFill>
                  <bgColor rgb="FF92D050"/>
                </patternFill>
              </fill>
            </x14:dxf>
          </x14:cfRule>
          <xm:sqref>J26:K26</xm:sqref>
        </x14:conditionalFormatting>
        <x14:conditionalFormatting xmlns:xm="http://schemas.microsoft.com/office/excel/2006/main">
          <x14:cfRule type="expression" priority="200" id="{7426DD96-2488-4507-B163-E3D1246528D5}">
            <xm:f>'جنح مستأنف'!$M$34="ok"</xm:f>
            <x14:dxf>
              <fill>
                <patternFill>
                  <bgColor rgb="FF92D050"/>
                </patternFill>
              </fill>
            </x14:dxf>
          </x14:cfRule>
          <xm:sqref>L26:M26</xm:sqref>
        </x14:conditionalFormatting>
        <x14:conditionalFormatting xmlns:xm="http://schemas.microsoft.com/office/excel/2006/main">
          <x14:cfRule type="expression" priority="199" id="{3F83DC98-1B8B-4BE8-B6D7-8EDD7BCDAFAD}">
            <xm:f>'جنح مستأنف'!$M$35="ok"</xm:f>
            <x14:dxf>
              <fill>
                <patternFill>
                  <bgColor rgb="FF92D050"/>
                </patternFill>
              </fill>
            </x14:dxf>
          </x14:cfRule>
          <xm:sqref>N26:O26</xm:sqref>
        </x14:conditionalFormatting>
        <x14:conditionalFormatting xmlns:xm="http://schemas.microsoft.com/office/excel/2006/main">
          <x14:cfRule type="expression" priority="198" id="{F3A06084-245B-446A-B2B9-EAF28F11F973}">
            <xm:f>'جنح مستأنف'!$M$39="ok"</xm:f>
            <x14:dxf>
              <fill>
                <patternFill>
                  <bgColor rgb="FF92D050"/>
                </patternFill>
              </fill>
            </x14:dxf>
          </x14:cfRule>
          <xm:sqref>J27</xm:sqref>
        </x14:conditionalFormatting>
        <x14:conditionalFormatting xmlns:xm="http://schemas.microsoft.com/office/excel/2006/main">
          <x14:cfRule type="expression" priority="197" id="{C0EA3A9B-C8A2-49C5-A1D3-318A84E492C7}">
            <xm:f>'جنح مستأنف'!$M$40="ok"</xm:f>
            <x14:dxf>
              <fill>
                <patternFill>
                  <bgColor rgb="FF92D050"/>
                </patternFill>
              </fill>
            </x14:dxf>
          </x14:cfRule>
          <xm:sqref>K27</xm:sqref>
        </x14:conditionalFormatting>
        <x14:conditionalFormatting xmlns:xm="http://schemas.microsoft.com/office/excel/2006/main">
          <x14:cfRule type="expression" priority="196" id="{913DCBC8-C062-47D0-B07C-8A0B5C73C9EC}">
            <xm:f>'جنح مستأنف'!$M$42="ok"</xm:f>
            <x14:dxf>
              <fill>
                <patternFill>
                  <bgColor rgb="FF92D050"/>
                </patternFill>
              </fill>
            </x14:dxf>
          </x14:cfRule>
          <xm:sqref>L27:M27</xm:sqref>
        </x14:conditionalFormatting>
        <x14:conditionalFormatting xmlns:xm="http://schemas.microsoft.com/office/excel/2006/main">
          <x14:cfRule type="expression" priority="195" id="{814DC450-B860-4B18-9B98-2621D161B688}">
            <xm:f>'جنح مستأنف'!$M$44="ok"</xm:f>
            <x14:dxf>
              <fill>
                <patternFill>
                  <bgColor rgb="FF92D050"/>
                </patternFill>
              </fill>
            </x14:dxf>
          </x14:cfRule>
          <xm:sqref>N27:O27</xm:sqref>
        </x14:conditionalFormatting>
        <x14:conditionalFormatting xmlns:xm="http://schemas.microsoft.com/office/excel/2006/main">
          <x14:cfRule type="expression" priority="194" id="{AEB395E5-2E4B-460C-A622-BB47DE53AD89}">
            <xm:f>'جنح مستأنف'!$M$47="ok"</xm:f>
            <x14:dxf>
              <fill>
                <patternFill>
                  <bgColor rgb="FF92D050"/>
                </patternFill>
              </fill>
            </x14:dxf>
          </x14:cfRule>
          <xm:sqref>J28</xm:sqref>
        </x14:conditionalFormatting>
        <x14:conditionalFormatting xmlns:xm="http://schemas.microsoft.com/office/excel/2006/main">
          <x14:cfRule type="expression" priority="193" id="{2C5BA362-0141-4BE7-903E-52CDBBACE865}">
            <xm:f>'جنح مستأنف'!$M$50="ok"</xm:f>
            <x14:dxf>
              <fill>
                <patternFill>
                  <bgColor rgb="FF92D050"/>
                </patternFill>
              </fill>
            </x14:dxf>
          </x14:cfRule>
          <xm:sqref>L28:M28</xm:sqref>
        </x14:conditionalFormatting>
        <x14:conditionalFormatting xmlns:xm="http://schemas.microsoft.com/office/excel/2006/main">
          <x14:cfRule type="expression" priority="192" id="{80A577B7-2A6B-41FC-A1B5-FC13CDF24012}">
            <xm:f>'جنح مستأنف'!$M$51="ok"</xm:f>
            <x14:dxf>
              <fill>
                <patternFill>
                  <bgColor rgb="FF92D050"/>
                </patternFill>
              </fill>
            </x14:dxf>
          </x14:cfRule>
          <xm:sqref>N28:O28</xm:sqref>
        </x14:conditionalFormatting>
        <x14:conditionalFormatting xmlns:xm="http://schemas.microsoft.com/office/excel/2006/main">
          <x14:cfRule type="expression" priority="191" id="{2C356676-6BB3-4A9B-9EBB-46251CC31CF0}">
            <xm:f>'جنح مستأنف'!$M$49="ok"</xm:f>
            <x14:dxf>
              <fill>
                <patternFill>
                  <bgColor rgb="FF92D050"/>
                </patternFill>
              </fill>
            </x14:dxf>
          </x14:cfRule>
          <xm:sqref>K28</xm:sqref>
        </x14:conditionalFormatting>
        <x14:conditionalFormatting xmlns:xm="http://schemas.microsoft.com/office/excel/2006/main">
          <x14:cfRule type="expression" priority="190" id="{7F5DE80C-1ADD-4837-8DEF-7A61E43BE96A}">
            <xm:f>'جنح مستأنف'!$M$53="ok"</xm:f>
            <x14:dxf>
              <fill>
                <patternFill>
                  <bgColor rgb="FF92D050"/>
                </patternFill>
              </fill>
            </x14:dxf>
          </x14:cfRule>
          <xm:sqref>J29</xm:sqref>
        </x14:conditionalFormatting>
        <x14:conditionalFormatting xmlns:xm="http://schemas.microsoft.com/office/excel/2006/main">
          <x14:cfRule type="expression" priority="189" id="{2B74F3FC-BE1B-4997-ACEE-CBE38A6902B7}">
            <xm:f>'جنح مستأنف'!$M$54="ok"</xm:f>
            <x14:dxf>
              <fill>
                <patternFill>
                  <bgColor rgb="FF92D050"/>
                </patternFill>
              </fill>
            </x14:dxf>
          </x14:cfRule>
          <xm:sqref>K29</xm:sqref>
        </x14:conditionalFormatting>
        <x14:conditionalFormatting xmlns:xm="http://schemas.microsoft.com/office/excel/2006/main">
          <x14:cfRule type="expression" priority="188" id="{782AFCD4-B234-4F1F-8C65-246EA58CEC88}">
            <xm:f>'جنح مستأنف'!$M$55="ok"</xm:f>
            <x14:dxf>
              <fill>
                <patternFill>
                  <bgColor rgb="FF92D050"/>
                </patternFill>
              </fill>
            </x14:dxf>
          </x14:cfRule>
          <xm:sqref>L29:M29</xm:sqref>
        </x14:conditionalFormatting>
        <x14:conditionalFormatting xmlns:xm="http://schemas.microsoft.com/office/excel/2006/main">
          <x14:cfRule type="expression" priority="187" id="{DD0B1A53-3336-4EE5-BE41-2B5C146AB232}">
            <xm:f>'جنح مستأنف'!$M$56="ok"</xm:f>
            <x14:dxf>
              <fill>
                <patternFill>
                  <bgColor rgb="FF92D050"/>
                </patternFill>
              </fill>
            </x14:dxf>
          </x14:cfRule>
          <xm:sqref>N29:O29</xm:sqref>
        </x14:conditionalFormatting>
        <x14:conditionalFormatting xmlns:xm="http://schemas.microsoft.com/office/excel/2006/main">
          <x14:cfRule type="expression" priority="185" id="{3D646F9C-9427-4D0D-B6D4-DA2DCF3397BE}">
            <xm:f>'جنح مستأنف'!$M$59="ok"</xm:f>
            <x14:dxf>
              <fill>
                <patternFill>
                  <bgColor rgb="FF92D050"/>
                </patternFill>
              </fill>
            </x14:dxf>
          </x14:cfRule>
          <xm:sqref>J30</xm:sqref>
        </x14:conditionalFormatting>
        <x14:conditionalFormatting xmlns:xm="http://schemas.microsoft.com/office/excel/2006/main">
          <x14:cfRule type="expression" priority="184" id="{47C00984-79AC-4C1D-9A66-312AF5C323FF}">
            <xm:f>'جنح مستأنف'!$M$60="ok"</xm:f>
            <x14:dxf>
              <fill>
                <patternFill>
                  <bgColor rgb="FF92D050"/>
                </patternFill>
              </fill>
            </x14:dxf>
          </x14:cfRule>
          <xm:sqref>K30</xm:sqref>
        </x14:conditionalFormatting>
        <x14:conditionalFormatting xmlns:xm="http://schemas.microsoft.com/office/excel/2006/main">
          <x14:cfRule type="expression" priority="183" id="{1DD6A9FD-3B26-4EC9-B0F9-E6FEABC22104}">
            <xm:f>'جنح مستأنف'!$M$61="ok"</xm:f>
            <x14:dxf>
              <fill>
                <patternFill>
                  <bgColor rgb="FF92D050"/>
                </patternFill>
              </fill>
            </x14:dxf>
          </x14:cfRule>
          <xm:sqref>L30:M30</xm:sqref>
        </x14:conditionalFormatting>
        <x14:conditionalFormatting xmlns:xm="http://schemas.microsoft.com/office/excel/2006/main">
          <x14:cfRule type="expression" priority="182" id="{4C154C07-A242-4554-AC43-55CFE56C3C37}">
            <xm:f>'جنح مستأنف'!$M$62="ok"</xm:f>
            <x14:dxf>
              <fill>
                <patternFill>
                  <bgColor rgb="FF92D050"/>
                </patternFill>
              </fill>
            </x14:dxf>
          </x14:cfRule>
          <xm:sqref>N30:O30</xm:sqref>
        </x14:conditionalFormatting>
        <x14:conditionalFormatting xmlns:xm="http://schemas.microsoft.com/office/excel/2006/main">
          <x14:cfRule type="expression" priority="181" id="{59D62203-2096-4DE7-8D3E-7825C9C9462C}">
            <xm:f>'مدني كلي'!$A$14:$G$15="ok"</xm:f>
            <x14:dxf>
              <fill>
                <patternFill>
                  <bgColor rgb="FF92D050"/>
                </patternFill>
              </fill>
            </x14:dxf>
          </x14:cfRule>
          <xm:sqref>J6</xm:sqref>
        </x14:conditionalFormatting>
        <x14:conditionalFormatting xmlns:xm="http://schemas.microsoft.com/office/excel/2006/main">
          <x14:cfRule type="expression" priority="179" id="{4141A2A5-DE1E-40F1-A581-02EFD10D40D1}">
            <xm:f>'مدني كلي'!$A$29:$G$30="ok"</xm:f>
            <x14:dxf>
              <fill>
                <patternFill>
                  <bgColor rgb="FF92D050"/>
                </patternFill>
              </fill>
            </x14:dxf>
          </x14:cfRule>
          <xm:sqref>K6</xm:sqref>
        </x14:conditionalFormatting>
        <x14:conditionalFormatting xmlns:xm="http://schemas.microsoft.com/office/excel/2006/main">
          <x14:cfRule type="expression" priority="178" id="{E2CE4782-8813-4355-A471-25B26449B513}">
            <xm:f>'مدني كلي'!$A$44:$G$45="ok"</xm:f>
            <x14:dxf>
              <fill>
                <patternFill>
                  <bgColor rgb="FF92D050"/>
                </patternFill>
              </fill>
            </x14:dxf>
          </x14:cfRule>
          <xm:sqref>L6:M6</xm:sqref>
        </x14:conditionalFormatting>
        <x14:conditionalFormatting xmlns:xm="http://schemas.microsoft.com/office/excel/2006/main">
          <x14:cfRule type="expression" priority="177" id="{D08148D6-4AC9-42C5-9E4C-AE5496AE2E3D}">
            <xm:f>'مدني كلي'!$A$59:$G$60="ok"</xm:f>
            <x14:dxf>
              <fill>
                <patternFill>
                  <bgColor rgb="FF92D050"/>
                </patternFill>
              </fill>
            </x14:dxf>
          </x14:cfRule>
          <xm:sqref>N6:O6</xm:sqref>
        </x14:conditionalFormatting>
        <x14:conditionalFormatting xmlns:xm="http://schemas.microsoft.com/office/excel/2006/main">
          <x14:cfRule type="expression" priority="176" id="{6091074B-9A12-4782-A530-89350F727876}">
            <xm:f>'مدني كلي'!$A$74:$G$75="ok"</xm:f>
            <x14:dxf>
              <fill>
                <patternFill>
                  <bgColor rgb="FF92D050"/>
                </patternFill>
              </fill>
            </x14:dxf>
          </x14:cfRule>
          <xm:sqref>J7</xm:sqref>
        </x14:conditionalFormatting>
        <x14:conditionalFormatting xmlns:xm="http://schemas.microsoft.com/office/excel/2006/main">
          <x14:cfRule type="expression" priority="175" id="{EDDAD613-610E-42D6-BB5E-BC23F0242B41}">
            <xm:f>'مدني كلي'!$A$89:$G$90="ok"</xm:f>
            <x14:dxf>
              <fill>
                <patternFill>
                  <bgColor rgb="FF92D050"/>
                </patternFill>
              </fill>
            </x14:dxf>
          </x14:cfRule>
          <xm:sqref>K7</xm:sqref>
        </x14:conditionalFormatting>
        <x14:conditionalFormatting xmlns:xm="http://schemas.microsoft.com/office/excel/2006/main">
          <x14:cfRule type="expression" priority="174" id="{3816999F-1C9D-4786-A2A5-3B3A1E267C4A}">
            <xm:f>'مدني كلي'!$A$104:$G$105="ok"</xm:f>
            <x14:dxf>
              <fill>
                <patternFill>
                  <bgColor rgb="FF92D050"/>
                </patternFill>
              </fill>
            </x14:dxf>
          </x14:cfRule>
          <xm:sqref>L7:M7</xm:sqref>
        </x14:conditionalFormatting>
        <x14:conditionalFormatting xmlns:xm="http://schemas.microsoft.com/office/excel/2006/main">
          <x14:cfRule type="expression" priority="173" id="{A114463C-EAD8-484B-97F3-99E1674A94C2}">
            <xm:f>'مدني كلي'!$A$119:$G$120="ok"</xm:f>
            <x14:dxf>
              <fill>
                <patternFill>
                  <bgColor rgb="FF92D050"/>
                </patternFill>
              </fill>
            </x14:dxf>
          </x14:cfRule>
          <xm:sqref>N7:O7</xm:sqref>
        </x14:conditionalFormatting>
        <x14:conditionalFormatting xmlns:xm="http://schemas.microsoft.com/office/excel/2006/main">
          <x14:cfRule type="expression" priority="172" id="{BA924482-3D9B-4B99-9550-F4B71C057355}">
            <xm:f>'مدني كلي'!$A$134:$G$135="ok"</xm:f>
            <x14:dxf>
              <fill>
                <patternFill>
                  <bgColor rgb="FF92D050"/>
                </patternFill>
              </fill>
            </x14:dxf>
          </x14:cfRule>
          <xm:sqref>J8:K8</xm:sqref>
        </x14:conditionalFormatting>
        <x14:conditionalFormatting xmlns:xm="http://schemas.microsoft.com/office/excel/2006/main">
          <x14:cfRule type="expression" priority="171" id="{CFEC39E7-22A8-4BB6-8375-4D1A268017A1}">
            <xm:f>'مدني كلي'!$A$149:$G$150="ok"</xm:f>
            <x14:dxf>
              <fill>
                <patternFill>
                  <bgColor rgb="FF92D050"/>
                </patternFill>
              </fill>
            </x14:dxf>
          </x14:cfRule>
          <xm:sqref>L8:M8</xm:sqref>
        </x14:conditionalFormatting>
        <x14:conditionalFormatting xmlns:xm="http://schemas.microsoft.com/office/excel/2006/main">
          <x14:cfRule type="expression" priority="170" id="{836294A8-CB97-4C4E-9FA1-6DAE471F1335}">
            <xm:f>'مدني كلي'!$A$164:$G$165="ok"</xm:f>
            <x14:dxf>
              <fill>
                <patternFill>
                  <bgColor rgb="FF92D050"/>
                </patternFill>
              </fill>
            </x14:dxf>
          </x14:cfRule>
          <xm:sqref>N8</xm:sqref>
        </x14:conditionalFormatting>
        <x14:conditionalFormatting xmlns:xm="http://schemas.microsoft.com/office/excel/2006/main">
          <x14:cfRule type="expression" priority="169" id="{F6C74B70-50C7-415E-9E77-7D43C5560A27}">
            <xm:f>'مدني كلي'!$A$179:$G$180="ok"</xm:f>
            <x14:dxf>
              <fill>
                <patternFill>
                  <bgColor rgb="FF92D050"/>
                </patternFill>
              </fill>
            </x14:dxf>
          </x14:cfRule>
          <xm:sqref>O8</xm:sqref>
        </x14:conditionalFormatting>
        <x14:conditionalFormatting xmlns:xm="http://schemas.microsoft.com/office/excel/2006/main">
          <x14:cfRule type="expression" priority="168" id="{D32110A0-F44E-4F4C-9B5B-9D04DB6A282D}">
            <xm:f>'مدني كلي'!$A$194:$G$195="ok"</xm:f>
            <x14:dxf>
              <fill>
                <patternFill>
                  <bgColor rgb="FF92D050"/>
                </patternFill>
              </fill>
            </x14:dxf>
          </x14:cfRule>
          <xm:sqref>J9:K9</xm:sqref>
        </x14:conditionalFormatting>
        <x14:conditionalFormatting xmlns:xm="http://schemas.microsoft.com/office/excel/2006/main">
          <x14:cfRule type="expression" priority="167" id="{9C92360D-B8C9-477E-8421-04D69DFB4A9E}">
            <xm:f>'مدني كلي'!$A$209:$G$210="ok"</xm:f>
            <x14:dxf>
              <fill>
                <patternFill>
                  <bgColor rgb="FF92D050"/>
                </patternFill>
              </fill>
            </x14:dxf>
          </x14:cfRule>
          <xm:sqref>L9:M9</xm:sqref>
        </x14:conditionalFormatting>
        <x14:conditionalFormatting xmlns:xm="http://schemas.microsoft.com/office/excel/2006/main">
          <x14:cfRule type="expression" priority="166" id="{EA52298A-67F8-499C-A846-A13F61BE570E}">
            <xm:f>'مدني كلي'!$A$224:$G$225="ok"</xm:f>
            <x14:dxf>
              <fill>
                <patternFill>
                  <bgColor rgb="FF92D050"/>
                </patternFill>
              </fill>
            </x14:dxf>
          </x14:cfRule>
          <xm:sqref>N9:O9</xm:sqref>
        </x14:conditionalFormatting>
        <x14:conditionalFormatting xmlns:xm="http://schemas.microsoft.com/office/excel/2006/main">
          <x14:cfRule type="expression" priority="165" id="{655F9167-A4B0-4394-BE40-8625E25FB2AE}">
            <xm:f>'مدني كلي'!$A$239:$G$240="ok"</xm:f>
            <x14:dxf>
              <fill>
                <patternFill>
                  <bgColor rgb="FF92D050"/>
                </patternFill>
              </fill>
            </x14:dxf>
          </x14:cfRule>
          <xm:sqref>J10</xm:sqref>
        </x14:conditionalFormatting>
        <x14:conditionalFormatting xmlns:xm="http://schemas.microsoft.com/office/excel/2006/main">
          <x14:cfRule type="expression" priority="164" id="{5346A489-1FD4-4DF4-8D11-FF73C05E3AA9}">
            <xm:f>'مدني كلي'!$A$254:$G$255="ok"</xm:f>
            <x14:dxf>
              <fill>
                <patternFill>
                  <bgColor rgb="FF92D050"/>
                </patternFill>
              </fill>
            </x14:dxf>
          </x14:cfRule>
          <xm:sqref>K10</xm:sqref>
        </x14:conditionalFormatting>
        <x14:conditionalFormatting xmlns:xm="http://schemas.microsoft.com/office/excel/2006/main">
          <x14:cfRule type="expression" priority="163" id="{20CBF596-C119-4E33-8608-76DCC6BD6B52}">
            <xm:f>'مدني كلي'!$A$269:$G$270="ok"</xm:f>
            <x14:dxf>
              <fill>
                <patternFill>
                  <bgColor rgb="FF92D050"/>
                </patternFill>
              </fill>
            </x14:dxf>
          </x14:cfRule>
          <xm:sqref>L10</xm:sqref>
        </x14:conditionalFormatting>
        <x14:conditionalFormatting xmlns:xm="http://schemas.microsoft.com/office/excel/2006/main">
          <x14:cfRule type="expression" priority="162" id="{312FA78D-8A0E-4789-8D6E-833D534378D0}">
            <xm:f>'مدني كلي'!$A$284:$G$285="ok"</xm:f>
            <x14:dxf>
              <fill>
                <patternFill>
                  <bgColor rgb="FF92D050"/>
                </patternFill>
              </fill>
            </x14:dxf>
          </x14:cfRule>
          <xm:sqref>M10</xm:sqref>
        </x14:conditionalFormatting>
        <x14:conditionalFormatting xmlns:xm="http://schemas.microsoft.com/office/excel/2006/main">
          <x14:cfRule type="expression" priority="159" id="{858CE1BA-7E10-48F6-980B-D82C36B3CB39}">
            <xm:f>'مدني كلي'!$A$299="ok"</xm:f>
            <x14:dxf>
              <fill>
                <patternFill>
                  <bgColor rgb="FF92D050"/>
                </patternFill>
              </fill>
            </x14:dxf>
          </x14:cfRule>
          <xm:sqref>N10</xm:sqref>
        </x14:conditionalFormatting>
        <x14:conditionalFormatting xmlns:xm="http://schemas.microsoft.com/office/excel/2006/main">
          <x14:cfRule type="expression" priority="158" id="{8B0A0021-9E28-4B73-B55F-48AD455ECAEC}">
            <xm:f>'مدني كلي'!$A$329:$G$330="ok"</xm:f>
            <x14:dxf>
              <fill>
                <patternFill>
                  <bgColor rgb="FF92D050"/>
                </patternFill>
              </fill>
            </x14:dxf>
          </x14:cfRule>
          <xm:sqref>O10</xm:sqref>
        </x14:conditionalFormatting>
        <x14:conditionalFormatting xmlns:xm="http://schemas.microsoft.com/office/excel/2006/main">
          <x14:cfRule type="expression" priority="157" id="{BBAE4140-918A-4892-BA01-7A94287EC72B}">
            <xm:f>'مدني كلي'!$A$344:$G$345="ok"</xm:f>
            <x14:dxf>
              <fill>
                <patternFill>
                  <bgColor rgb="FF92D050"/>
                </patternFill>
              </fill>
            </x14:dxf>
          </x14:cfRule>
          <xm:sqref>J11:K11</xm:sqref>
        </x14:conditionalFormatting>
        <x14:conditionalFormatting xmlns:xm="http://schemas.microsoft.com/office/excel/2006/main">
          <x14:cfRule type="expression" priority="156" id="{65C1CAFF-3883-4E8B-9FFF-360B1111BC54}">
            <xm:f>'مدني كلي'!$A$359:$G$360="ok"</xm:f>
            <x14:dxf>
              <fill>
                <patternFill>
                  <bgColor rgb="FF92D050"/>
                </patternFill>
              </fill>
            </x14:dxf>
          </x14:cfRule>
          <xm:sqref>L11</xm:sqref>
        </x14:conditionalFormatting>
        <x14:conditionalFormatting xmlns:xm="http://schemas.microsoft.com/office/excel/2006/main">
          <x14:cfRule type="expression" priority="155" id="{34D97D59-F169-41E3-B18B-8C8D2212783B}">
            <xm:f>'مدني كلي'!$A$374:$G$375="ok"</xm:f>
            <x14:dxf>
              <fill>
                <patternFill>
                  <bgColor rgb="FF92D050"/>
                </patternFill>
              </fill>
            </x14:dxf>
          </x14:cfRule>
          <xm:sqref>M11</xm:sqref>
        </x14:conditionalFormatting>
        <x14:conditionalFormatting xmlns:xm="http://schemas.microsoft.com/office/excel/2006/main">
          <x14:cfRule type="expression" priority="154" id="{9670C177-02F4-4A4A-90F6-63EA2E839E22}">
            <xm:f>AND('مدني كلي'!$A$389="ok",'مدني كلي'!$A$404="ok")</xm:f>
            <x14:dxf>
              <fill>
                <patternFill>
                  <bgColor rgb="FF92D050"/>
                </patternFill>
              </fill>
            </x14:dxf>
          </x14:cfRule>
          <xm:sqref>N11</xm:sqref>
        </x14:conditionalFormatting>
        <x14:conditionalFormatting xmlns:xm="http://schemas.microsoft.com/office/excel/2006/main">
          <x14:cfRule type="expression" priority="153" id="{BD880E1B-99CC-4FEF-AB35-10C823F1AAB0}">
            <xm:f>'مدني كلي'!$A$419:$G$420="ok"</xm:f>
            <x14:dxf>
              <fill>
                <patternFill>
                  <bgColor rgb="FF92D050"/>
                </patternFill>
              </fill>
            </x14:dxf>
          </x14:cfRule>
          <xm:sqref>O11</xm:sqref>
        </x14:conditionalFormatting>
        <x14:conditionalFormatting xmlns:xm="http://schemas.microsoft.com/office/excel/2006/main">
          <x14:cfRule type="expression" priority="152" id="{61F8BC40-F8C6-42DF-8F06-2FD66BA6A2E6}">
            <xm:f>'مدني كلي'!$A$434:$G$435="ok"</xm:f>
            <x14:dxf>
              <fill>
                <patternFill>
                  <bgColor rgb="FF92D050"/>
                </patternFill>
              </fill>
            </x14:dxf>
          </x14:cfRule>
          <xm:sqref>J12:K12</xm:sqref>
        </x14:conditionalFormatting>
        <x14:conditionalFormatting xmlns:xm="http://schemas.microsoft.com/office/excel/2006/main">
          <x14:cfRule type="expression" priority="151" id="{DD87B586-9DE3-43B2-9D1F-D994E1B0241B}">
            <xm:f>'مدني كلي'!$A$449:$G$450="ok"</xm:f>
            <x14:dxf>
              <fill>
                <patternFill>
                  <bgColor rgb="FF92D050"/>
                </patternFill>
              </fill>
            </x14:dxf>
          </x14:cfRule>
          <xm:sqref>L12</xm:sqref>
        </x14:conditionalFormatting>
        <x14:conditionalFormatting xmlns:xm="http://schemas.microsoft.com/office/excel/2006/main">
          <x14:cfRule type="expression" priority="150" id="{9122C5EC-F061-44ED-8413-7F38074A4430}">
            <xm:f>'مدني كلي'!$A$464="ok"</xm:f>
            <x14:dxf>
              <fill>
                <patternFill>
                  <bgColor rgb="FF92D050"/>
                </patternFill>
              </fill>
            </x14:dxf>
          </x14:cfRule>
          <xm:sqref>M12</xm:sqref>
        </x14:conditionalFormatting>
        <x14:conditionalFormatting xmlns:xm="http://schemas.microsoft.com/office/excel/2006/main">
          <x14:cfRule type="expression" priority="149" id="{E9E532F3-4022-4135-A53A-A499AEC92F0A}">
            <xm:f>'مدني كلي'!$A$479:$G$480="ok"</xm:f>
            <x14:dxf>
              <fill>
                <patternFill>
                  <bgColor rgb="FF92D050"/>
                </patternFill>
              </fill>
            </x14:dxf>
          </x14:cfRule>
          <xm:sqref>N12</xm:sqref>
        </x14:conditionalFormatting>
        <x14:conditionalFormatting xmlns:xm="http://schemas.microsoft.com/office/excel/2006/main">
          <x14:cfRule type="expression" priority="148" id="{430D86A6-DC85-47C0-A0DE-FD6668C4E464}">
            <xm:f>'مدني كلي'!$A$494:$G$495="ok"</xm:f>
            <x14:dxf>
              <fill>
                <patternFill>
                  <bgColor rgb="FF92D050"/>
                </patternFill>
              </fill>
            </x14:dxf>
          </x14:cfRule>
          <xm:sqref>O12</xm:sqref>
        </x14:conditionalFormatting>
        <x14:conditionalFormatting xmlns:xm="http://schemas.microsoft.com/office/excel/2006/main">
          <x14:cfRule type="expression" priority="147" id="{ABD11AA7-AED6-4109-B641-C6DE1F0D56E2}">
            <xm:f>'مدني كلي'!$A$509:$G$510="ok"</xm:f>
            <x14:dxf>
              <fill>
                <patternFill>
                  <bgColor rgb="FF92D050"/>
                </patternFill>
              </fill>
            </x14:dxf>
          </x14:cfRule>
          <xm:sqref>J13</xm:sqref>
        </x14:conditionalFormatting>
        <x14:conditionalFormatting xmlns:xm="http://schemas.microsoft.com/office/excel/2006/main">
          <x14:cfRule type="expression" priority="146" id="{47136A78-B266-459E-8CF8-0C1E47590090}">
            <xm:f>'مدني كلي'!$A$524:$G$525="ok"</xm:f>
            <x14:dxf>
              <fill>
                <patternFill>
                  <bgColor rgb="FF92D050"/>
                </patternFill>
              </fill>
            </x14:dxf>
          </x14:cfRule>
          <xm:sqref>K13</xm:sqref>
        </x14:conditionalFormatting>
        <x14:conditionalFormatting xmlns:xm="http://schemas.microsoft.com/office/excel/2006/main">
          <x14:cfRule type="expression" priority="145" id="{E15C4D85-2B53-4CDF-94C6-E44347FE5841}">
            <xm:f>'مدني كلي'!$A$539:$G$540="ok"</xm:f>
            <x14:dxf>
              <fill>
                <patternFill>
                  <bgColor rgb="FF92D050"/>
                </patternFill>
              </fill>
            </x14:dxf>
          </x14:cfRule>
          <xm:sqref>L13:M13</xm:sqref>
        </x14:conditionalFormatting>
        <x14:conditionalFormatting xmlns:xm="http://schemas.microsoft.com/office/excel/2006/main">
          <x14:cfRule type="expression" priority="144" id="{153AC92D-6AAD-4180-9635-84A354A6B426}">
            <xm:f>'مدني كلي'!$A$554:$G$555="ok"</xm:f>
            <x14:dxf>
              <fill>
                <patternFill>
                  <bgColor rgb="FF92D050"/>
                </patternFill>
              </fill>
            </x14:dxf>
          </x14:cfRule>
          <xm:sqref>N13</xm:sqref>
        </x14:conditionalFormatting>
        <x14:conditionalFormatting xmlns:xm="http://schemas.microsoft.com/office/excel/2006/main">
          <x14:cfRule type="expression" priority="143" id="{8055DDB2-A7D9-4EF1-8FAC-41B76CC5961E}">
            <xm:f>'مدني كلي'!$A$569:$G$570="ok"</xm:f>
            <x14:dxf>
              <fill>
                <patternFill>
                  <bgColor rgb="FF92D050"/>
                </patternFill>
              </fill>
            </x14:dxf>
          </x14:cfRule>
          <xm:sqref>O13</xm:sqref>
        </x14:conditionalFormatting>
        <x14:conditionalFormatting xmlns:xm="http://schemas.microsoft.com/office/excel/2006/main">
          <x14:cfRule type="expression" priority="142" id="{679B9B97-41E0-44E1-B4C5-EEAA08F22A04}">
            <xm:f>'جنح مستأنف'!$M$16="ok"</xm:f>
            <x14:dxf>
              <fill>
                <patternFill>
                  <bgColor rgb="FF92D050"/>
                </patternFill>
              </fill>
            </x14:dxf>
          </x14:cfRule>
          <xm:sqref>J37:O37</xm:sqref>
        </x14:conditionalFormatting>
        <x14:conditionalFormatting xmlns:xm="http://schemas.microsoft.com/office/excel/2006/main">
          <x14:cfRule type="expression" priority="141" id="{21176E1B-3FD3-4490-A2A8-71489ECFB60F}">
            <xm:f>'جنح مستأنف'!$M$36="ok"</xm:f>
            <x14:dxf>
              <fill>
                <patternFill>
                  <bgColor rgb="FF92D050"/>
                </patternFill>
              </fill>
            </x14:dxf>
          </x14:cfRule>
          <xm:sqref>J38:O38</xm:sqref>
        </x14:conditionalFormatting>
        <x14:conditionalFormatting xmlns:xm="http://schemas.microsoft.com/office/excel/2006/main">
          <x14:cfRule type="expression" priority="140" id="{E52BD84D-F1C6-43F9-A6AD-775648BA0450}">
            <xm:f>اسرة!$A$13="ok"</xm:f>
            <x14:dxf>
              <fill>
                <patternFill>
                  <bgColor rgb="FF92D050"/>
                </patternFill>
              </fill>
            </x14:dxf>
          </x14:cfRule>
          <xm:sqref>J42:K43</xm:sqref>
        </x14:conditionalFormatting>
        <x14:conditionalFormatting xmlns:xm="http://schemas.microsoft.com/office/excel/2006/main">
          <x14:cfRule type="expression" priority="139" id="{09250968-2453-48FA-8A31-8501867CE8A2}">
            <xm:f>اسرة!$A$29="ok"</xm:f>
            <x14:dxf>
              <fill>
                <patternFill>
                  <bgColor rgb="FF92D050"/>
                </patternFill>
              </fill>
            </x14:dxf>
          </x14:cfRule>
          <xm:sqref>L42:M43</xm:sqref>
        </x14:conditionalFormatting>
        <x14:conditionalFormatting xmlns:xm="http://schemas.microsoft.com/office/excel/2006/main">
          <x14:cfRule type="expression" priority="138" id="{C8508D79-672C-41BC-AD3C-7D578100EC89}">
            <xm:f>اسرة!$A$45="ok"</xm:f>
            <x14:dxf>
              <fill>
                <patternFill>
                  <bgColor rgb="FF92D050"/>
                </patternFill>
              </fill>
            </x14:dxf>
          </x14:cfRule>
          <xm:sqref>N42:O43</xm:sqref>
        </x14:conditionalFormatting>
        <x14:conditionalFormatting xmlns:xm="http://schemas.microsoft.com/office/excel/2006/main">
          <x14:cfRule type="expression" priority="137" id="{559489AB-3AE2-4B47-97A3-9A47A3139220}">
            <xm:f>اسرة!$A$61="ok"</xm:f>
            <x14:dxf>
              <fill>
                <patternFill>
                  <bgColor rgb="FF92D050"/>
                </patternFill>
              </fill>
            </x14:dxf>
          </x14:cfRule>
          <xm:sqref>J44:K45</xm:sqref>
        </x14:conditionalFormatting>
        <x14:conditionalFormatting xmlns:xm="http://schemas.microsoft.com/office/excel/2006/main">
          <x14:cfRule type="expression" priority="136" id="{B4335D4B-7695-4D05-BB35-2E46D0ED95DE}">
            <xm:f>اسرة!$A$77="ok"</xm:f>
            <x14:dxf>
              <fill>
                <patternFill>
                  <bgColor rgb="FF92D050"/>
                </patternFill>
              </fill>
            </x14:dxf>
          </x14:cfRule>
          <xm:sqref>L44:M45</xm:sqref>
        </x14:conditionalFormatting>
        <x14:conditionalFormatting xmlns:xm="http://schemas.microsoft.com/office/excel/2006/main">
          <x14:cfRule type="expression" priority="135" id="{5DC7A8A5-F4FA-47AE-80D8-17B0550F8134}">
            <xm:f>اسرة!$A$93="ok"</xm:f>
            <x14:dxf>
              <fill>
                <patternFill>
                  <bgColor rgb="FF92D050"/>
                </patternFill>
              </fill>
            </x14:dxf>
          </x14:cfRule>
          <xm:sqref>N44:O45</xm:sqref>
        </x14:conditionalFormatting>
        <x14:conditionalFormatting xmlns:xm="http://schemas.microsoft.com/office/excel/2006/main">
          <x14:cfRule type="expression" priority="134" id="{D000C959-AEDA-445F-B975-FFD56BC3D14C}">
            <xm:f>اسرة!$A$109="ok"</xm:f>
            <x14:dxf>
              <fill>
                <patternFill>
                  <bgColor rgb="FF92D050"/>
                </patternFill>
              </fill>
            </x14:dxf>
          </x14:cfRule>
          <xm:sqref>J46:K47</xm:sqref>
        </x14:conditionalFormatting>
        <x14:conditionalFormatting xmlns:xm="http://schemas.microsoft.com/office/excel/2006/main">
          <x14:cfRule type="expression" priority="133" id="{78ECAC55-3F84-4CB3-9666-22AAC4F0065D}">
            <xm:f>اسرة!$A$125="ok"</xm:f>
            <x14:dxf>
              <fill>
                <patternFill>
                  <bgColor rgb="FF92D050"/>
                </patternFill>
              </fill>
            </x14:dxf>
          </x14:cfRule>
          <xm:sqref>L46:M47</xm:sqref>
        </x14:conditionalFormatting>
        <x14:conditionalFormatting xmlns:xm="http://schemas.microsoft.com/office/excel/2006/main">
          <x14:cfRule type="expression" priority="132" id="{15454224-DE8D-4C31-A29D-7FF655EB1B68}">
            <xm:f>اسرة!$A$141="ok"</xm:f>
            <x14:dxf>
              <fill>
                <patternFill>
                  <bgColor rgb="FF92D050"/>
                </patternFill>
              </fill>
            </x14:dxf>
          </x14:cfRule>
          <xm:sqref>N46:O47</xm:sqref>
        </x14:conditionalFormatting>
        <x14:conditionalFormatting xmlns:xm="http://schemas.microsoft.com/office/excel/2006/main">
          <x14:cfRule type="expression" priority="131" id="{05083BB2-CE39-464E-A084-2153B6699A1F}">
            <xm:f>اسرة!$A$157="ok"</xm:f>
            <x14:dxf>
              <fill>
                <patternFill>
                  <bgColor rgb="FF92D050"/>
                </patternFill>
              </fill>
            </x14:dxf>
          </x14:cfRule>
          <xm:sqref>J48:K49</xm:sqref>
        </x14:conditionalFormatting>
        <x14:conditionalFormatting xmlns:xm="http://schemas.microsoft.com/office/excel/2006/main">
          <x14:cfRule type="expression" priority="130" id="{8697ED72-3EA5-410F-B6AE-7E50A4B05A94}">
            <xm:f>اسرة!$A$173="ok"</xm:f>
            <x14:dxf>
              <fill>
                <patternFill>
                  <bgColor rgb="FF92D050"/>
                </patternFill>
              </fill>
            </x14:dxf>
          </x14:cfRule>
          <xm:sqref>L48:M49</xm:sqref>
        </x14:conditionalFormatting>
        <x14:conditionalFormatting xmlns:xm="http://schemas.microsoft.com/office/excel/2006/main">
          <x14:cfRule type="expression" priority="129" id="{F01E26F7-004E-4212-BE71-F774FE112DB8}">
            <xm:f>اسرة!$A$189="ok"</xm:f>
            <x14:dxf>
              <fill>
                <patternFill>
                  <bgColor rgb="FF92D050"/>
                </patternFill>
              </fill>
            </x14:dxf>
          </x14:cfRule>
          <xm:sqref>N48:O49</xm:sqref>
        </x14:conditionalFormatting>
        <x14:conditionalFormatting xmlns:xm="http://schemas.microsoft.com/office/excel/2006/main">
          <x14:cfRule type="expression" priority="128" id="{9127B100-3960-4334-96BF-7413B3D135BC}">
            <xm:f>اسرة!$A$205="ok"</xm:f>
            <x14:dxf>
              <fill>
                <patternFill>
                  <bgColor rgb="FF92D050"/>
                </patternFill>
              </fill>
            </x14:dxf>
          </x14:cfRule>
          <xm:sqref>J50:K51</xm:sqref>
        </x14:conditionalFormatting>
        <x14:conditionalFormatting xmlns:xm="http://schemas.microsoft.com/office/excel/2006/main">
          <x14:cfRule type="expression" priority="127" id="{67C2BDCB-9DCE-4037-B84F-E5E2668B73D1}">
            <xm:f>اسرة!$A$221="ok"</xm:f>
            <x14:dxf>
              <fill>
                <patternFill>
                  <bgColor rgb="FF92D050"/>
                </patternFill>
              </fill>
            </x14:dxf>
          </x14:cfRule>
          <xm:sqref>L50:M51</xm:sqref>
        </x14:conditionalFormatting>
        <x14:conditionalFormatting xmlns:xm="http://schemas.microsoft.com/office/excel/2006/main">
          <x14:cfRule type="expression" priority="126" id="{E087633E-706F-4308-892C-F794D1E00FB4}">
            <xm:f>اسرة!$A$237="ok"</xm:f>
            <x14:dxf>
              <fill>
                <patternFill>
                  <bgColor rgb="FF92D050"/>
                </patternFill>
              </fill>
            </x14:dxf>
          </x14:cfRule>
          <xm:sqref>N50:O51</xm:sqref>
        </x14:conditionalFormatting>
        <x14:conditionalFormatting xmlns:xm="http://schemas.microsoft.com/office/excel/2006/main">
          <x14:cfRule type="expression" priority="125" id="{185E9A52-BC65-4079-B3D1-842F0E94F1F6}">
            <xm:f>اسرة!$A$253="ok"</xm:f>
            <x14:dxf>
              <fill>
                <patternFill>
                  <bgColor rgb="FF92D050"/>
                </patternFill>
              </fill>
            </x14:dxf>
          </x14:cfRule>
          <xm:sqref>J52:K53</xm:sqref>
        </x14:conditionalFormatting>
        <x14:conditionalFormatting xmlns:xm="http://schemas.microsoft.com/office/excel/2006/main">
          <x14:cfRule type="expression" priority="124" id="{B8647A36-060E-4094-B735-21F85DE07B17}">
            <xm:f>اسرة!$A$269="ok"</xm:f>
            <x14:dxf>
              <fill>
                <patternFill>
                  <bgColor rgb="FF92D050"/>
                </patternFill>
              </fill>
            </x14:dxf>
          </x14:cfRule>
          <xm:sqref>L52:M53</xm:sqref>
        </x14:conditionalFormatting>
        <x14:conditionalFormatting xmlns:xm="http://schemas.microsoft.com/office/excel/2006/main">
          <x14:cfRule type="expression" priority="123" id="{FB97A506-5EEA-4919-91A6-381003F28F00}">
            <xm:f>اسرة!$A$285="ok"</xm:f>
            <x14:dxf>
              <fill>
                <patternFill>
                  <bgColor rgb="FF92D050"/>
                </patternFill>
              </fill>
            </x14:dxf>
          </x14:cfRule>
          <xm:sqref>N52:O53</xm:sqref>
        </x14:conditionalFormatting>
        <x14:conditionalFormatting xmlns:xm="http://schemas.microsoft.com/office/excel/2006/main">
          <x14:cfRule type="expression" priority="122" id="{FC1BC3DF-B7BA-4DCB-980F-0DC05E6CEE46}">
            <xm:f>اسرة!$A$301="ok"</xm:f>
            <x14:dxf>
              <fill>
                <patternFill>
                  <bgColor rgb="FF92D050"/>
                </patternFill>
              </fill>
            </x14:dxf>
          </x14:cfRule>
          <xm:sqref>J54:K55</xm:sqref>
        </x14:conditionalFormatting>
        <x14:conditionalFormatting xmlns:xm="http://schemas.microsoft.com/office/excel/2006/main">
          <x14:cfRule type="expression" priority="121" id="{166C8916-C426-4528-97B8-F40F65D68548}">
            <xm:f>اسرة!$A$317="ok"</xm:f>
            <x14:dxf>
              <fill>
                <patternFill>
                  <bgColor rgb="FF92D050"/>
                </patternFill>
              </fill>
            </x14:dxf>
          </x14:cfRule>
          <xm:sqref>L54:M55</xm:sqref>
        </x14:conditionalFormatting>
        <x14:conditionalFormatting xmlns:xm="http://schemas.microsoft.com/office/excel/2006/main">
          <x14:cfRule type="expression" priority="120" id="{10A02B8A-C8CA-4A8E-A286-12B53BC19151}">
            <xm:f>اسرة!$A$333="ok"</xm:f>
            <x14:dxf>
              <fill>
                <patternFill>
                  <bgColor rgb="FF92D050"/>
                </patternFill>
              </fill>
            </x14:dxf>
          </x14:cfRule>
          <xm:sqref>N54:O55</xm:sqref>
        </x14:conditionalFormatting>
        <x14:conditionalFormatting xmlns:xm="http://schemas.microsoft.com/office/excel/2006/main">
          <x14:cfRule type="expression" priority="119" id="{E5610F1D-AE98-44F8-A575-21D50B096102}">
            <xm:f>اسرة!$A$349="ok"</xm:f>
            <x14:dxf>
              <fill>
                <patternFill>
                  <bgColor rgb="FF92D050"/>
                </patternFill>
              </fill>
            </x14:dxf>
          </x14:cfRule>
          <xm:sqref>J56:K57</xm:sqref>
        </x14:conditionalFormatting>
        <x14:conditionalFormatting xmlns:xm="http://schemas.microsoft.com/office/excel/2006/main">
          <x14:cfRule type="expression" priority="118" id="{A7202912-4788-4635-A898-1531E71411D7}">
            <xm:f>اسرة!$A$365="ok"</xm:f>
            <x14:dxf>
              <fill>
                <patternFill>
                  <bgColor rgb="FF92D050"/>
                </patternFill>
              </fill>
            </x14:dxf>
          </x14:cfRule>
          <xm:sqref>L56:M57</xm:sqref>
        </x14:conditionalFormatting>
        <x14:conditionalFormatting xmlns:xm="http://schemas.microsoft.com/office/excel/2006/main">
          <x14:cfRule type="expression" priority="117" id="{FA8FA39C-7C8D-4039-BDC4-735CF3802CDD}">
            <xm:f>اسرة!$A$381="ok"</xm:f>
            <x14:dxf>
              <fill>
                <patternFill>
                  <bgColor rgb="FF92D050"/>
                </patternFill>
              </fill>
            </x14:dxf>
          </x14:cfRule>
          <xm:sqref>N56:O57</xm:sqref>
        </x14:conditionalFormatting>
        <x14:conditionalFormatting xmlns:xm="http://schemas.microsoft.com/office/excel/2006/main">
          <x14:cfRule type="expression" priority="116" id="{3E310555-6796-49BC-82DE-BFB7F46F311B}">
            <xm:f>'كشف انتاج مدني جزئي'!$DQ$14="ok"</xm:f>
            <x14:dxf>
              <fill>
                <patternFill>
                  <bgColor rgb="FF92D050"/>
                </patternFill>
              </fill>
            </x14:dxf>
          </x14:cfRule>
          <xm:sqref>D5</xm:sqref>
        </x14:conditionalFormatting>
        <x14:conditionalFormatting xmlns:xm="http://schemas.microsoft.com/office/excel/2006/main">
          <x14:cfRule type="expression" priority="115" id="{77210D7C-F1DE-4D43-B415-F22E16CF88EA}">
            <xm:f>'كشف انتاج مدني جزئي'!$DQ$20="ok"</xm:f>
            <x14:dxf>
              <fill>
                <patternFill>
                  <bgColor rgb="FF92D050"/>
                </patternFill>
              </fill>
            </x14:dxf>
          </x14:cfRule>
          <xm:sqref>E5</xm:sqref>
        </x14:conditionalFormatting>
        <x14:conditionalFormatting xmlns:xm="http://schemas.microsoft.com/office/excel/2006/main">
          <x14:cfRule type="expression" priority="113" id="{8CC596F0-5745-44AF-AEF7-8CF2AF7854CD}">
            <xm:f>'كشف انتاج مدني جزئي'!$DQ$26="ok"</xm:f>
            <x14:dxf>
              <fill>
                <patternFill>
                  <bgColor rgb="FF92D050"/>
                </patternFill>
              </fill>
            </x14:dxf>
          </x14:cfRule>
          <xm:sqref>D6</xm:sqref>
        </x14:conditionalFormatting>
        <x14:conditionalFormatting xmlns:xm="http://schemas.microsoft.com/office/excel/2006/main">
          <x14:cfRule type="expression" priority="112" id="{49C4624E-6967-4098-AA96-60996E3DEF6D}">
            <xm:f>'كشف انتاج مدني جزئي'!$DQ$32="ok"</xm:f>
            <x14:dxf>
              <fill>
                <patternFill>
                  <bgColor rgb="FF92D050"/>
                </patternFill>
              </fill>
            </x14:dxf>
          </x14:cfRule>
          <xm:sqref>E6</xm:sqref>
        </x14:conditionalFormatting>
        <x14:conditionalFormatting xmlns:xm="http://schemas.microsoft.com/office/excel/2006/main">
          <x14:cfRule type="expression" priority="111" id="{94B43708-E3F7-4E9A-B505-031724D3D8BC}">
            <xm:f>'كشف انتاج مدني جزئي'!$DQ$41="OK"</xm:f>
            <x14:dxf>
              <fill>
                <patternFill>
                  <bgColor rgb="FF92D050"/>
                </patternFill>
              </fill>
            </x14:dxf>
          </x14:cfRule>
          <xm:sqref>D7:D8</xm:sqref>
        </x14:conditionalFormatting>
        <x14:conditionalFormatting xmlns:xm="http://schemas.microsoft.com/office/excel/2006/main">
          <x14:cfRule type="expression" priority="110" id="{115BB150-251D-4840-A149-E519AB60E0D2}">
            <xm:f>'كشف انتاج مدني جزئي'!$DQ$47="ok"</xm:f>
            <x14:dxf>
              <fill>
                <patternFill>
                  <bgColor rgb="FF92D050"/>
                </patternFill>
              </fill>
            </x14:dxf>
          </x14:cfRule>
          <xm:sqref>E7:E8</xm:sqref>
        </x14:conditionalFormatting>
        <x14:conditionalFormatting xmlns:xm="http://schemas.microsoft.com/office/excel/2006/main">
          <x14:cfRule type="expression" priority="109" id="{047001E1-56B3-446C-9434-01BE513289D4}">
            <xm:f>'كشف انتاج مدني جزئي'!$DQ$54="ok"</xm:f>
            <x14:dxf>
              <fill>
                <patternFill>
                  <bgColor rgb="FF92D050"/>
                </patternFill>
              </fill>
            </x14:dxf>
          </x14:cfRule>
          <xm:sqref>D9</xm:sqref>
        </x14:conditionalFormatting>
        <x14:conditionalFormatting xmlns:xm="http://schemas.microsoft.com/office/excel/2006/main">
          <x14:cfRule type="expression" priority="108" id="{E233373F-11DE-4AB6-B61B-4A008418B758}">
            <xm:f>'كشف انتاج مدني جزئي'!$DQ$60="ok"</xm:f>
            <x14:dxf>
              <fill>
                <patternFill>
                  <bgColor rgb="FF92D050"/>
                </patternFill>
              </fill>
            </x14:dxf>
          </x14:cfRule>
          <xm:sqref>E9:E10</xm:sqref>
        </x14:conditionalFormatting>
        <x14:conditionalFormatting xmlns:xm="http://schemas.microsoft.com/office/excel/2006/main">
          <x14:cfRule type="expression" priority="107" id="{849D10B1-6E6A-444F-98B4-81A0263CAEF9}">
            <xm:f>'كشف انتاج مدني جزئي'!$DQ$66="ok"</xm:f>
            <x14:dxf>
              <fill>
                <patternFill>
                  <bgColor rgb="FF92D050"/>
                </patternFill>
              </fill>
            </x14:dxf>
          </x14:cfRule>
          <xm:sqref>D10</xm:sqref>
        </x14:conditionalFormatting>
        <x14:conditionalFormatting xmlns:xm="http://schemas.microsoft.com/office/excel/2006/main">
          <x14:cfRule type="expression" priority="106" id="{75FBDD1F-D55C-4B02-9FD6-C86B27F3C0DB}">
            <xm:f>'كشف انتاج مدني جزئي'!$DQ$75="ok"</xm:f>
            <x14:dxf>
              <fill>
                <patternFill>
                  <bgColor rgb="FF92D050"/>
                </patternFill>
              </fill>
            </x14:dxf>
          </x14:cfRule>
          <xm:sqref>D11</xm:sqref>
        </x14:conditionalFormatting>
        <x14:conditionalFormatting xmlns:xm="http://schemas.microsoft.com/office/excel/2006/main">
          <x14:cfRule type="expression" priority="105" id="{E9B03394-718E-4EC7-9E45-056CC45038B8}">
            <xm:f>'كشف انتاج مدني جزئي'!$DQ$81="ok"</xm:f>
            <x14:dxf>
              <fill>
                <patternFill>
                  <bgColor rgb="FF92D050"/>
                </patternFill>
              </fill>
            </x14:dxf>
          </x14:cfRule>
          <xm:sqref>E11:E12</xm:sqref>
        </x14:conditionalFormatting>
        <x14:conditionalFormatting xmlns:xm="http://schemas.microsoft.com/office/excel/2006/main">
          <x14:cfRule type="expression" priority="104" id="{329D5BE6-3805-473F-B316-65381C412328}">
            <xm:f>'كشف انتاج مدني جزئي'!$DQ$87="ok"</xm:f>
            <x14:dxf>
              <fill>
                <patternFill>
                  <bgColor rgb="FF92D050"/>
                </patternFill>
              </fill>
            </x14:dxf>
          </x14:cfRule>
          <xm:sqref>D12</xm:sqref>
        </x14:conditionalFormatting>
        <x14:conditionalFormatting xmlns:xm="http://schemas.microsoft.com/office/excel/2006/main">
          <x14:cfRule type="expression" priority="103" id="{8635C00D-517F-40B2-B71E-26997D61BDF5}">
            <xm:f>'كشف انتاج مدني جزئي'!$DQ$96="ok"</xm:f>
            <x14:dxf>
              <fill>
                <patternFill>
                  <bgColor rgb="FF92D050"/>
                </patternFill>
              </fill>
            </x14:dxf>
          </x14:cfRule>
          <xm:sqref>D13</xm:sqref>
        </x14:conditionalFormatting>
        <x14:conditionalFormatting xmlns:xm="http://schemas.microsoft.com/office/excel/2006/main">
          <x14:cfRule type="expression" priority="102" id="{8041B884-71EC-43F2-A5E3-333122AC116A}">
            <xm:f>'كشف انتاج مدني جزئي'!$DQ$102="ok"</xm:f>
            <x14:dxf>
              <fill>
                <patternFill>
                  <bgColor rgb="FF92D050"/>
                </patternFill>
              </fill>
            </x14:dxf>
          </x14:cfRule>
          <xm:sqref>E13</xm:sqref>
        </x14:conditionalFormatting>
        <x14:conditionalFormatting xmlns:xm="http://schemas.microsoft.com/office/excel/2006/main">
          <x14:cfRule type="expression" priority="101" id="{791F58DB-0482-4E26-95BB-BF2E9F3F52AA}">
            <xm:f>'كشف انتاج مدني جزئي'!$DQ$108="ok"</xm:f>
            <x14:dxf>
              <fill>
                <patternFill>
                  <bgColor rgb="FF92D050"/>
                </patternFill>
              </fill>
            </x14:dxf>
          </x14:cfRule>
          <xm:sqref>D14</xm:sqref>
        </x14:conditionalFormatting>
        <x14:conditionalFormatting xmlns:xm="http://schemas.microsoft.com/office/excel/2006/main">
          <x14:cfRule type="expression" priority="100" id="{55279DFB-6FC8-490A-A407-30879F7A01E4}">
            <xm:f>'كشف انتاج مدني جزئي'!$DQ$114="ok"</xm:f>
            <x14:dxf>
              <fill>
                <patternFill>
                  <bgColor rgb="FF92D050"/>
                </patternFill>
              </fill>
            </x14:dxf>
          </x14:cfRule>
          <xm:sqref>E14</xm:sqref>
        </x14:conditionalFormatting>
        <x14:conditionalFormatting xmlns:xm="http://schemas.microsoft.com/office/excel/2006/main">
          <x14:cfRule type="expression" priority="99" id="{C4273115-C9BF-4496-8B41-E350269A6D58}">
            <xm:f>'كشف انتاج مدني جزئي'!$DQ$123="ok"</xm:f>
            <x14:dxf>
              <fill>
                <patternFill>
                  <bgColor rgb="FF92D050"/>
                </patternFill>
              </fill>
            </x14:dxf>
          </x14:cfRule>
          <xm:sqref>D15:D17</xm:sqref>
        </x14:conditionalFormatting>
        <x14:conditionalFormatting xmlns:xm="http://schemas.microsoft.com/office/excel/2006/main">
          <x14:cfRule type="expression" priority="98" id="{DC705447-6A8A-4081-B881-8F57C5E7EA39}">
            <xm:f>'كشف انتاج مدني جزئي'!$DQ$129="ok"</xm:f>
            <x14:dxf>
              <fill>
                <patternFill>
                  <bgColor rgb="FF92D050"/>
                </patternFill>
              </fill>
            </x14:dxf>
          </x14:cfRule>
          <xm:sqref>E15:E17</xm:sqref>
        </x14:conditionalFormatting>
        <x14:conditionalFormatting xmlns:xm="http://schemas.microsoft.com/office/excel/2006/main">
          <x14:cfRule type="expression" priority="97" id="{1259725D-AB52-48AB-A517-0DE5FF699379}">
            <xm:f>'كشف انتاج مدني جزئي'!$DQ$136="ok"</xm:f>
            <x14:dxf>
              <fill>
                <patternFill>
                  <bgColor rgb="FF92D050"/>
                </patternFill>
              </fill>
            </x14:dxf>
          </x14:cfRule>
          <xm:sqref>D18:D20</xm:sqref>
        </x14:conditionalFormatting>
        <x14:conditionalFormatting xmlns:xm="http://schemas.microsoft.com/office/excel/2006/main">
          <x14:cfRule type="expression" priority="96" id="{8D86246E-A632-4927-946A-331472C9A3F8}">
            <xm:f>'كشف انتاج مدني جزئي'!$DQ$142="ok"</xm:f>
            <x14:dxf>
              <fill>
                <patternFill>
                  <bgColor rgb="FF92D050"/>
                </patternFill>
              </fill>
            </x14:dxf>
          </x14:cfRule>
          <xm:sqref>E18:E20</xm:sqref>
        </x14:conditionalFormatting>
        <x14:conditionalFormatting xmlns:xm="http://schemas.microsoft.com/office/excel/2006/main">
          <x14:cfRule type="expression" priority="95" id="{F72A0A7E-7A65-4AA4-A4EF-409F35E787BA}">
            <xm:f>'كشف انتاج مدني جزئي'!$DQ$149="ok"</xm:f>
            <x14:dxf>
              <fill>
                <patternFill>
                  <bgColor rgb="FF92D050"/>
                </patternFill>
              </fill>
            </x14:dxf>
          </x14:cfRule>
          <xm:sqref>D21:D23</xm:sqref>
        </x14:conditionalFormatting>
        <x14:conditionalFormatting xmlns:xm="http://schemas.microsoft.com/office/excel/2006/main">
          <x14:cfRule type="expression" priority="94" id="{5F5CD87E-17C3-4B51-9FA0-28DF3B1E8F8B}">
            <xm:f>'كشف انتاج مدني جزئي'!$DQ$155="ok"</xm:f>
            <x14:dxf>
              <fill>
                <patternFill>
                  <bgColor rgb="FF92D050"/>
                </patternFill>
              </fill>
            </x14:dxf>
          </x14:cfRule>
          <xm:sqref>E21:E23</xm:sqref>
        </x14:conditionalFormatting>
        <x14:conditionalFormatting xmlns:xm="http://schemas.microsoft.com/office/excel/2006/main">
          <x14:cfRule type="expression" priority="93" id="{E74DD4C3-EBC1-4F03-A84A-88B82B74E86E}">
            <xm:f>'كشف انتاج مدني جزئي'!$DQ$162="ok"</xm:f>
            <x14:dxf>
              <fill>
                <patternFill>
                  <bgColor rgb="FF92D050"/>
                </patternFill>
              </fill>
            </x14:dxf>
          </x14:cfRule>
          <xm:sqref>D24</xm:sqref>
        </x14:conditionalFormatting>
        <x14:conditionalFormatting xmlns:xm="http://schemas.microsoft.com/office/excel/2006/main">
          <x14:cfRule type="expression" priority="92" id="{20B4717B-FC4A-447D-A387-978493039CBC}">
            <xm:f>'كشف انتاج مدني جزئي'!$DQ$174="ok"</xm:f>
            <x14:dxf>
              <fill>
                <patternFill>
                  <bgColor rgb="FF92D050"/>
                </patternFill>
              </fill>
            </x14:dxf>
          </x14:cfRule>
          <xm:sqref>E24:E25</xm:sqref>
        </x14:conditionalFormatting>
        <x14:conditionalFormatting xmlns:xm="http://schemas.microsoft.com/office/excel/2006/main">
          <x14:cfRule type="expression" priority="91" id="{8CDA0467-52EA-490F-A3DA-97F258B53BF4}">
            <xm:f>'كشف انتاج مدني جزئي'!$DQ$168="ok"</xm:f>
            <x14:dxf>
              <fill>
                <patternFill>
                  <bgColor rgb="FF92D050"/>
                </patternFill>
              </fill>
            </x14:dxf>
          </x14:cfRule>
          <xm:sqref>D25</xm:sqref>
        </x14:conditionalFormatting>
        <x14:conditionalFormatting xmlns:xm="http://schemas.microsoft.com/office/excel/2006/main">
          <x14:cfRule type="expression" priority="90" id="{92FE1783-D837-4353-8F11-2F236D350861}">
            <xm:f>'كشف انتاج مدني جزئي'!$DQ$183="ok"</xm:f>
            <x14:dxf>
              <fill>
                <patternFill>
                  <bgColor rgb="FF92D050"/>
                </patternFill>
              </fill>
            </x14:dxf>
          </x14:cfRule>
          <xm:sqref>D26:D27</xm:sqref>
        </x14:conditionalFormatting>
        <x14:conditionalFormatting xmlns:xm="http://schemas.microsoft.com/office/excel/2006/main">
          <x14:cfRule type="expression" priority="89" id="{CFE1E3E1-F94E-4926-B160-0460E5C17D5E}">
            <xm:f>'كشف انتاج مدني جزئي'!$DQ$189="ok"</xm:f>
            <x14:dxf>
              <fill>
                <patternFill>
                  <bgColor rgb="FF92D050"/>
                </patternFill>
              </fill>
            </x14:dxf>
          </x14:cfRule>
          <xm:sqref>E26:E27</xm:sqref>
        </x14:conditionalFormatting>
        <x14:conditionalFormatting xmlns:xm="http://schemas.microsoft.com/office/excel/2006/main">
          <x14:cfRule type="expression" priority="88" id="{63EA5714-2DFB-453B-8982-7B870618FF6E}">
            <xm:f>'كشف انتاج مدني جزئي'!$DQ$196="ok"</xm:f>
            <x14:dxf>
              <fill>
                <patternFill>
                  <bgColor rgb="FF92D050"/>
                </patternFill>
              </fill>
            </x14:dxf>
          </x14:cfRule>
          <xm:sqref>D28:D29</xm:sqref>
        </x14:conditionalFormatting>
        <x14:conditionalFormatting xmlns:xm="http://schemas.microsoft.com/office/excel/2006/main">
          <x14:cfRule type="expression" priority="87" id="{A293C9EC-3114-4082-A4CA-AEF7F85E520B}">
            <xm:f>'كشف انتاج مدني جزئي'!$DQ$202="ok"</xm:f>
            <x14:dxf>
              <fill>
                <patternFill>
                  <bgColor rgb="FF92D050"/>
                </patternFill>
              </fill>
            </x14:dxf>
          </x14:cfRule>
          <xm:sqref>E28:E29</xm:sqref>
        </x14:conditionalFormatting>
        <x14:conditionalFormatting xmlns:xm="http://schemas.microsoft.com/office/excel/2006/main">
          <x14:cfRule type="expression" priority="86" id="{34C0DD5B-1ED6-44D3-AD4A-502F7D5BF627}">
            <xm:f>'كشف انتاج مدني جزئي'!$DQ$209="ok"</xm:f>
            <x14:dxf>
              <fill>
                <patternFill>
                  <bgColor rgb="FF92D050"/>
                </patternFill>
              </fill>
            </x14:dxf>
          </x14:cfRule>
          <xm:sqref>D30:D31</xm:sqref>
        </x14:conditionalFormatting>
        <x14:conditionalFormatting xmlns:xm="http://schemas.microsoft.com/office/excel/2006/main">
          <x14:cfRule type="expression" priority="85" id="{AE43FB3F-EB41-4665-BB53-40FBE73E1948}">
            <xm:f>'كشف انتاج مدني جزئي'!$DQ$215="ok"</xm:f>
            <x14:dxf>
              <fill>
                <patternFill>
                  <bgColor rgb="FF92D050"/>
                </patternFill>
              </fill>
            </x14:dxf>
          </x14:cfRule>
          <xm:sqref>D32</xm:sqref>
        </x14:conditionalFormatting>
        <x14:conditionalFormatting xmlns:xm="http://schemas.microsoft.com/office/excel/2006/main">
          <x14:cfRule type="expression" priority="84" id="{BAF30FD8-4ED3-406A-ABE0-2D7FBDD89FA7}">
            <xm:f>'كشف انتاج مدني جزئي'!$DQ$221="ok"</xm:f>
            <x14:dxf>
              <fill>
                <patternFill>
                  <bgColor rgb="FF92D050"/>
                </patternFill>
              </fill>
            </x14:dxf>
          </x14:cfRule>
          <xm:sqref>E30:E32</xm:sqref>
        </x14:conditionalFormatting>
        <x14:conditionalFormatting xmlns:xm="http://schemas.microsoft.com/office/excel/2006/main">
          <x14:cfRule type="expression" priority="83" id="{A7BB9994-0144-4082-9561-7DA9765B82C6}">
            <xm:f>'كشف انتاج مدني جزئي'!$DQ$230="ok"</xm:f>
            <x14:dxf>
              <fill>
                <patternFill>
                  <bgColor rgb="FF92D050"/>
                </patternFill>
              </fill>
            </x14:dxf>
          </x14:cfRule>
          <xm:sqref>D33:D34</xm:sqref>
        </x14:conditionalFormatting>
        <x14:conditionalFormatting xmlns:xm="http://schemas.microsoft.com/office/excel/2006/main">
          <x14:cfRule type="expression" priority="82" id="{64449E48-CD7C-4E1C-8D16-3931DD2A5004}">
            <xm:f>'كشف انتاج مدني جزئي'!$DQ$236="ok"</xm:f>
            <x14:dxf>
              <fill>
                <patternFill>
                  <bgColor rgb="FF92D050"/>
                </patternFill>
              </fill>
            </x14:dxf>
          </x14:cfRule>
          <xm:sqref>E33:E34</xm:sqref>
        </x14:conditionalFormatting>
        <x14:conditionalFormatting xmlns:xm="http://schemas.microsoft.com/office/excel/2006/main">
          <x14:cfRule type="expression" priority="81" id="{C59B3358-8595-429C-87C0-3D8A63A965B0}">
            <xm:f>'كشف انتاج مدني جزئي'!$DQ$243="ok"</xm:f>
            <x14:dxf>
              <fill>
                <patternFill>
                  <bgColor rgb="FF92D050"/>
                </patternFill>
              </fill>
            </x14:dxf>
          </x14:cfRule>
          <xm:sqref>D35:D36</xm:sqref>
        </x14:conditionalFormatting>
        <x14:conditionalFormatting xmlns:xm="http://schemas.microsoft.com/office/excel/2006/main">
          <x14:cfRule type="expression" priority="80" id="{3CB4842A-2750-4409-B3D9-E5C55A496A14}">
            <xm:f>'كشف انتاج مدني جزئي'!$DQ$249="ok"</xm:f>
            <x14:dxf>
              <fill>
                <patternFill>
                  <bgColor rgb="FF92D050"/>
                </patternFill>
              </fill>
            </x14:dxf>
          </x14:cfRule>
          <xm:sqref>D37</xm:sqref>
        </x14:conditionalFormatting>
        <x14:conditionalFormatting xmlns:xm="http://schemas.microsoft.com/office/excel/2006/main">
          <x14:cfRule type="expression" priority="79" id="{6AFFC23C-AD2F-4F8B-98B0-E9D40A6AFDF0}">
            <xm:f>'كشف انتاج مدني جزئي'!$DQ$255="ok"</xm:f>
            <x14:dxf>
              <fill>
                <patternFill>
                  <bgColor rgb="FF92D050"/>
                </patternFill>
              </fill>
            </x14:dxf>
          </x14:cfRule>
          <xm:sqref>E35:E37</xm:sqref>
        </x14:conditionalFormatting>
        <x14:conditionalFormatting xmlns:xm="http://schemas.microsoft.com/office/excel/2006/main">
          <x14:cfRule type="expression" priority="78" id="{835F0BD2-B6E7-42AB-8587-8DC3ECCB2FF7}">
            <xm:f>'كشف انتاج مدني جزئي'!$DQ$264="ok"</xm:f>
            <x14:dxf>
              <fill>
                <patternFill>
                  <bgColor rgb="FF92D050"/>
                </patternFill>
              </fill>
            </x14:dxf>
          </x14:cfRule>
          <xm:sqref>D38:D40</xm:sqref>
        </x14:conditionalFormatting>
        <x14:conditionalFormatting xmlns:xm="http://schemas.microsoft.com/office/excel/2006/main">
          <x14:cfRule type="expression" priority="77" id="{24E4B19A-6FC5-45D4-A0F2-7CE54FA89667}">
            <xm:f>'كشف انتاج مدني جزئي'!$DQ$270="ok"</xm:f>
            <x14:dxf>
              <fill>
                <patternFill>
                  <bgColor rgb="FF92D050"/>
                </patternFill>
              </fill>
            </x14:dxf>
          </x14:cfRule>
          <xm:sqref>E38:E40</xm:sqref>
        </x14:conditionalFormatting>
        <x14:conditionalFormatting xmlns:xm="http://schemas.microsoft.com/office/excel/2006/main">
          <x14:cfRule type="expression" priority="76" id="{8DDC4992-BBDF-4DC3-AC59-22B7C7868D17}">
            <xm:f>'كشف انتاج مدني جزئي'!$DQ$277="ok"</xm:f>
            <x14:dxf>
              <fill>
                <patternFill>
                  <bgColor rgb="FF92D050"/>
                </patternFill>
              </fill>
            </x14:dxf>
          </x14:cfRule>
          <xm:sqref>D41</xm:sqref>
        </x14:conditionalFormatting>
        <x14:conditionalFormatting xmlns:xm="http://schemas.microsoft.com/office/excel/2006/main">
          <x14:cfRule type="expression" priority="75" id="{0BB296F2-FE95-4CD0-B982-35B65A1B3C54}">
            <xm:f>'كشف انتاج مدني جزئي'!$DQ$283="ok"</xm:f>
            <x14:dxf>
              <fill>
                <patternFill>
                  <bgColor rgb="FF92D050"/>
                </patternFill>
              </fill>
            </x14:dxf>
          </x14:cfRule>
          <xm:sqref>D42</xm:sqref>
        </x14:conditionalFormatting>
        <x14:conditionalFormatting xmlns:xm="http://schemas.microsoft.com/office/excel/2006/main">
          <x14:cfRule type="expression" priority="74" id="{0A8DB01A-1577-4E58-A786-90C9F65CA7C0}">
            <xm:f>'كشف انتاج مدني جزئي'!$DQ$289="ok"</xm:f>
            <x14:dxf>
              <fill>
                <patternFill>
                  <bgColor rgb="FF92D050"/>
                </patternFill>
              </fill>
            </x14:dxf>
          </x14:cfRule>
          <xm:sqref>E41:E42</xm:sqref>
        </x14:conditionalFormatting>
        <x14:conditionalFormatting xmlns:xm="http://schemas.microsoft.com/office/excel/2006/main">
          <x14:cfRule type="expression" priority="73" id="{4D938E83-8A3D-4998-8AEA-29C98B7C353C}">
            <xm:f>'كشف انتاج مدني جزئي'!$DQ$298="ok"</xm:f>
            <x14:dxf>
              <fill>
                <patternFill>
                  <bgColor rgb="FF92D050"/>
                </patternFill>
              </fill>
            </x14:dxf>
          </x14:cfRule>
          <xm:sqref>D43:D44</xm:sqref>
        </x14:conditionalFormatting>
        <x14:conditionalFormatting xmlns:xm="http://schemas.microsoft.com/office/excel/2006/main">
          <x14:cfRule type="expression" priority="72" id="{1FB4E713-2F11-4EB4-8380-68202A9F9E05}">
            <xm:f>'كشف انتاج مدني جزئي'!$DQ$304="ok"</xm:f>
            <x14:dxf>
              <fill>
                <patternFill>
                  <bgColor rgb="FF92D050"/>
                </patternFill>
              </fill>
            </x14:dxf>
          </x14:cfRule>
          <xm:sqref>E43:E44</xm:sqref>
        </x14:conditionalFormatting>
        <x14:conditionalFormatting xmlns:xm="http://schemas.microsoft.com/office/excel/2006/main">
          <x14:cfRule type="expression" priority="71" id="{655123C2-42C7-4346-9DFF-7F564CF336B5}">
            <xm:f>'كشف انتاج مدني جزئي'!$DQ$311="ok"</xm:f>
            <x14:dxf>
              <fill>
                <patternFill>
                  <bgColor rgb="FF92D050"/>
                </patternFill>
              </fill>
            </x14:dxf>
          </x14:cfRule>
          <xm:sqref>D45:D46</xm:sqref>
        </x14:conditionalFormatting>
        <x14:conditionalFormatting xmlns:xm="http://schemas.microsoft.com/office/excel/2006/main">
          <x14:cfRule type="expression" priority="70" id="{AAACE69D-0F5A-4201-B156-8907E39F09E7}">
            <xm:f>'كشف انتاج مدني جزئي'!$DQ$317="ok"</xm:f>
            <x14:dxf>
              <fill>
                <patternFill>
                  <bgColor rgb="FF92D050"/>
                </patternFill>
              </fill>
            </x14:dxf>
          </x14:cfRule>
          <xm:sqref>E45:E46</xm:sqref>
        </x14:conditionalFormatting>
        <x14:conditionalFormatting xmlns:xm="http://schemas.microsoft.com/office/excel/2006/main">
          <x14:cfRule type="expression" priority="69" id="{83A8E688-A535-4797-B7DB-9E253C36A700}">
            <xm:f>'كشف انتاج مدني جزئي'!$DQ$324="ok"</xm:f>
            <x14:dxf>
              <fill>
                <patternFill>
                  <bgColor rgb="FF92D050"/>
                </patternFill>
              </fill>
            </x14:dxf>
          </x14:cfRule>
          <xm:sqref>D47:D48</xm:sqref>
        </x14:conditionalFormatting>
        <x14:conditionalFormatting xmlns:xm="http://schemas.microsoft.com/office/excel/2006/main">
          <x14:cfRule type="expression" priority="68" id="{8E4E32E9-3A21-465D-B2ED-39BCEA027892}">
            <xm:f>'كشف انتاج مدني جزئي'!$DQ$330="ok"</xm:f>
            <x14:dxf>
              <fill>
                <patternFill>
                  <bgColor rgb="FF92D050"/>
                </patternFill>
              </fill>
            </x14:dxf>
          </x14:cfRule>
          <xm:sqref>E47:E48</xm:sqref>
        </x14:conditionalFormatting>
        <x14:conditionalFormatting xmlns:xm="http://schemas.microsoft.com/office/excel/2006/main">
          <x14:cfRule type="expression" priority="67" id="{A9A2DA14-520E-4ED2-B9B6-D8BD0CDEA541}">
            <xm:f>'كشف انتاج مدني جزئي'!$DQ$337="ok"</xm:f>
            <x14:dxf>
              <fill>
                <patternFill>
                  <bgColor rgb="FF92D050"/>
                </patternFill>
              </fill>
            </x14:dxf>
          </x14:cfRule>
          <xm:sqref>D49:D50</xm:sqref>
        </x14:conditionalFormatting>
        <x14:conditionalFormatting xmlns:xm="http://schemas.microsoft.com/office/excel/2006/main">
          <x14:cfRule type="expression" priority="66" id="{2A7C0200-3B85-4B60-82E3-DFD4B58BD62A}">
            <xm:f>'كشف انتاج مدني جزئي'!$DQ$343="ok"</xm:f>
            <x14:dxf>
              <fill>
                <patternFill>
                  <bgColor rgb="FF92D050"/>
                </patternFill>
              </fill>
            </x14:dxf>
          </x14:cfRule>
          <xm:sqref>D51</xm:sqref>
        </x14:conditionalFormatting>
        <x14:conditionalFormatting xmlns:xm="http://schemas.microsoft.com/office/excel/2006/main">
          <x14:cfRule type="expression" priority="65" id="{0BC30F68-CDA2-4D32-B4F3-FDA03D92B716}">
            <xm:f>'كشف انتاج مدني جزئي'!$DQ$349="ok"</xm:f>
            <x14:dxf>
              <fill>
                <patternFill>
                  <bgColor rgb="FF92D050"/>
                </patternFill>
              </fill>
            </x14:dxf>
          </x14:cfRule>
          <xm:sqref>E49:E51</xm:sqref>
        </x14:conditionalFormatting>
        <x14:conditionalFormatting xmlns:xm="http://schemas.microsoft.com/office/excel/2006/main">
          <x14:cfRule type="expression" priority="64" id="{8A943A45-DA4A-4511-B3F4-360B451CFD62}">
            <xm:f>'كشف انتاج مدني جزئي'!$DQ$358="ok"</xm:f>
            <x14:dxf>
              <fill>
                <patternFill>
                  <bgColor rgb="FF92D050"/>
                </patternFill>
              </fill>
            </x14:dxf>
          </x14:cfRule>
          <xm:sqref>D52</xm:sqref>
        </x14:conditionalFormatting>
        <x14:conditionalFormatting xmlns:xm="http://schemas.microsoft.com/office/excel/2006/main">
          <x14:cfRule type="expression" priority="63" id="{083D01E9-FB1E-4AD6-A389-BE63FDDB84AA}">
            <xm:f>'كشف انتاج مدني جزئي'!$DQ$364="ok"</xm:f>
            <x14:dxf>
              <fill>
                <patternFill>
                  <bgColor rgb="FF92D050"/>
                </patternFill>
              </fill>
            </x14:dxf>
          </x14:cfRule>
          <xm:sqref>D53</xm:sqref>
        </x14:conditionalFormatting>
        <x14:conditionalFormatting xmlns:xm="http://schemas.microsoft.com/office/excel/2006/main">
          <x14:cfRule type="expression" priority="62" id="{5EF8AC2C-07A9-4F0E-A650-1E3C372A40C6}">
            <xm:f>'كشف انتاج مدني جزئي'!$DQ$370="ok"</xm:f>
            <x14:dxf>
              <fill>
                <patternFill>
                  <bgColor rgb="FF92D050"/>
                </patternFill>
              </fill>
            </x14:dxf>
          </x14:cfRule>
          <xm:sqref>E52:E53</xm:sqref>
        </x14:conditionalFormatting>
        <x14:conditionalFormatting xmlns:xm="http://schemas.microsoft.com/office/excel/2006/main">
          <x14:cfRule type="expression" priority="61" id="{6CD3B95E-00DE-470C-B9C7-20C7D00CAF9B}">
            <xm:f>'كشف انتاج مدني جزئي'!$DQ$379="ok"</xm:f>
            <x14:dxf>
              <fill>
                <patternFill>
                  <bgColor rgb="FF92D050"/>
                </patternFill>
              </fill>
            </x14:dxf>
          </x14:cfRule>
          <xm:sqref>D54:D56</xm:sqref>
        </x14:conditionalFormatting>
        <x14:conditionalFormatting xmlns:xm="http://schemas.microsoft.com/office/excel/2006/main">
          <x14:cfRule type="expression" priority="60" id="{E040445F-5F74-4E8D-8896-C45B13A4567D}">
            <xm:f>'كشف انتاج مدني جزئي'!$DQ$385="ok"</xm:f>
            <x14:dxf>
              <fill>
                <patternFill>
                  <bgColor rgb="FF92D050"/>
                </patternFill>
              </fill>
            </x14:dxf>
          </x14:cfRule>
          <xm:sqref>E54:E56</xm:sqref>
        </x14:conditionalFormatting>
        <x14:conditionalFormatting xmlns:xm="http://schemas.microsoft.com/office/excel/2006/main">
          <x14:cfRule type="expression" priority="59" id="{148A1B05-49F5-483D-8D09-5719FA4006C0}">
            <xm:f>'العمالية (عمال + تأمينات ) '!$A$10:$B$13 = "ok"</xm:f>
            <x14:dxf>
              <fill>
                <patternFill>
                  <bgColor rgb="FF92D050"/>
                </patternFill>
              </fill>
            </x14:dxf>
          </x14:cfRule>
          <xm:sqref>J17</xm:sqref>
        </x14:conditionalFormatting>
        <x14:conditionalFormatting xmlns:xm="http://schemas.microsoft.com/office/excel/2006/main">
          <x14:cfRule type="expression" priority="58" id="{8B40CDC1-C341-472E-9819-045A2C11891F}">
            <xm:f>'العمالية (عمال + تأمينات ) '!$A$37= "ok"</xm:f>
            <x14:dxf>
              <fill>
                <patternFill>
                  <bgColor rgb="FF92D050"/>
                </patternFill>
              </fill>
            </x14:dxf>
          </x14:cfRule>
          <xm:sqref>K17</xm:sqref>
        </x14:conditionalFormatting>
        <x14:conditionalFormatting xmlns:xm="http://schemas.microsoft.com/office/excel/2006/main">
          <x14:cfRule type="expression" priority="57" id="{CB6DC5CF-0050-4542-A4DE-0034D520ACD5}">
            <xm:f>'العمالية (عمال + تأمينات ) '!$A$64= "ok"</xm:f>
            <x14:dxf>
              <fill>
                <patternFill>
                  <bgColor rgb="FF92D050"/>
                </patternFill>
              </fill>
            </x14:dxf>
          </x14:cfRule>
          <xm:sqref>L17</xm:sqref>
        </x14:conditionalFormatting>
        <x14:conditionalFormatting xmlns:xm="http://schemas.microsoft.com/office/excel/2006/main">
          <x14:cfRule type="expression" priority="56" id="{0090BDD3-CC16-4680-8CCB-D0B594BEE22E}">
            <xm:f>'العمالية (عمال + تأمينات ) '!$A$91="OK"</xm:f>
            <x14:dxf>
              <fill>
                <patternFill>
                  <bgColor rgb="FF92D050"/>
                </patternFill>
              </fill>
            </x14:dxf>
          </x14:cfRule>
          <xm:sqref>M17</xm:sqref>
        </x14:conditionalFormatting>
        <x14:conditionalFormatting xmlns:xm="http://schemas.microsoft.com/office/excel/2006/main">
          <x14:cfRule type="expression" priority="55" id="{4709B6CB-2250-4BCD-B658-9B585F705E2F}">
            <xm:f>'جنح العمالية'!$R$8= "ok"</xm:f>
            <x14:dxf>
              <fill>
                <patternFill>
                  <bgColor rgb="FF92D050"/>
                </patternFill>
              </fill>
            </x14:dxf>
          </x14:cfRule>
          <xm:sqref>N17:O17</xm:sqref>
        </x14:conditionalFormatting>
        <x14:conditionalFormatting xmlns:xm="http://schemas.microsoft.com/office/excel/2006/main">
          <x14:cfRule type="expression" priority="54" id="{DB45CD3B-B531-40E4-9124-C7F358C41AA3}">
            <xm:f>'العمالية (عمال + تأمينات ) '!$A$118= "ok"</xm:f>
            <x14:dxf>
              <fill>
                <patternFill>
                  <bgColor rgb="FF92D050"/>
                </patternFill>
              </fill>
            </x14:dxf>
          </x14:cfRule>
          <xm:sqref>J18</xm:sqref>
        </x14:conditionalFormatting>
        <x14:conditionalFormatting xmlns:xm="http://schemas.microsoft.com/office/excel/2006/main">
          <x14:cfRule type="expression" priority="53" id="{3743CCA3-C6A1-4E54-B22B-20C35F85E121}">
            <xm:f>'العمالية (عمال + تأمينات ) '!$A$145= "ok"</xm:f>
            <x14:dxf>
              <fill>
                <patternFill>
                  <bgColor rgb="FF92D050"/>
                </patternFill>
              </fill>
            </x14:dxf>
          </x14:cfRule>
          <xm:sqref>K18</xm:sqref>
        </x14:conditionalFormatting>
        <x14:conditionalFormatting xmlns:xm="http://schemas.microsoft.com/office/excel/2006/main">
          <x14:cfRule type="expression" priority="52" id="{03FE0A4B-7517-41AD-A048-71698DC93413}">
            <xm:f>'العمالية (عمال + تأمينات ) '!$A$199= "ok"</xm:f>
            <x14:dxf>
              <fill>
                <patternFill>
                  <bgColor rgb="FF92D050"/>
                </patternFill>
              </fill>
            </x14:dxf>
          </x14:cfRule>
          <xm:sqref>M18</xm:sqref>
        </x14:conditionalFormatting>
        <x14:conditionalFormatting xmlns:xm="http://schemas.microsoft.com/office/excel/2006/main">
          <x14:cfRule type="expression" priority="51" id="{4AA1DC7C-3182-4A0A-9F55-15B14684A686}">
            <xm:f>'العمالية (عمال + تأمينات ) '!$A$172= "ok"</xm:f>
            <x14:dxf>
              <fill>
                <patternFill>
                  <bgColor rgb="FF92D050"/>
                </patternFill>
              </fill>
            </x14:dxf>
          </x14:cfRule>
          <xm:sqref>L18</xm:sqref>
        </x14:conditionalFormatting>
        <x14:conditionalFormatting xmlns:xm="http://schemas.microsoft.com/office/excel/2006/main">
          <x14:cfRule type="expression" priority="50" id="{3192F3ED-B43E-4DA7-9CCF-EE229DB5E4AD}">
            <xm:f>'جنح العمالية'!$R$21= "ok"</xm:f>
            <x14:dxf>
              <fill>
                <patternFill>
                  <bgColor rgb="FF92D050"/>
                </patternFill>
              </fill>
            </x14:dxf>
          </x14:cfRule>
          <xm:sqref>N18:O18</xm:sqref>
        </x14:conditionalFormatting>
        <x14:conditionalFormatting xmlns:xm="http://schemas.microsoft.com/office/excel/2006/main">
          <x14:cfRule type="expression" priority="47" id="{03022C82-BA58-422D-880C-B8CEB2E66002}">
            <xm:f>'جنح المحاكم الجزئية'!$G$12="OK"</xm:f>
            <x14:dxf>
              <fill>
                <patternFill>
                  <bgColor rgb="FF92D050"/>
                </patternFill>
              </fill>
            </x14:dxf>
          </x14:cfRule>
          <xm:sqref>F5</xm:sqref>
        </x14:conditionalFormatting>
        <x14:conditionalFormatting xmlns:xm="http://schemas.microsoft.com/office/excel/2006/main">
          <x14:cfRule type="expression" priority="46" id="{CB4F1F4D-5596-4224-8A40-93E6D6E56D95}">
            <xm:f>'جنح المحاكم الجزئية'!$G$14="OK"</xm:f>
            <x14:dxf>
              <fill>
                <patternFill>
                  <bgColor rgb="FF92D050"/>
                </patternFill>
              </fill>
            </x14:dxf>
          </x14:cfRule>
          <xm:sqref>F6</xm:sqref>
        </x14:conditionalFormatting>
        <x14:conditionalFormatting xmlns:xm="http://schemas.microsoft.com/office/excel/2006/main">
          <x14:cfRule type="expression" priority="45" id="{959EFFA4-E05B-4AFA-9C96-D9E8A6CDF3F8}">
            <xm:f>'جنح المحاكم الجزئية'!$G$18="OK"</xm:f>
            <x14:dxf>
              <fill>
                <patternFill>
                  <bgColor rgb="FF92D050"/>
                </patternFill>
              </fill>
            </x14:dxf>
          </x14:cfRule>
          <xm:sqref>F7</xm:sqref>
        </x14:conditionalFormatting>
        <x14:conditionalFormatting xmlns:xm="http://schemas.microsoft.com/office/excel/2006/main">
          <x14:cfRule type="expression" priority="44" id="{667006F9-4227-467B-A371-5D939D45AA38}">
            <xm:f>'جنح المحاكم الجزئية'!$G$57="OK"</xm:f>
            <x14:dxf>
              <fill>
                <patternFill>
                  <bgColor rgb="FF92D050"/>
                </patternFill>
              </fill>
            </x14:dxf>
          </x14:cfRule>
          <xm:sqref>F8</xm:sqref>
        </x14:conditionalFormatting>
        <x14:conditionalFormatting xmlns:xm="http://schemas.microsoft.com/office/excel/2006/main">
          <x14:cfRule type="expression" priority="43" id="{FD4D51C7-2B2F-48E7-93D1-A7F586A9212F}">
            <xm:f>'جنح المحاكم الجزئية'!$G$24="OK"</xm:f>
            <x14:dxf>
              <fill>
                <patternFill>
                  <bgColor rgb="FF92D050"/>
                </patternFill>
              </fill>
            </x14:dxf>
          </x14:cfRule>
          <xm:sqref>F9:F10</xm:sqref>
        </x14:conditionalFormatting>
        <x14:conditionalFormatting xmlns:xm="http://schemas.microsoft.com/office/excel/2006/main">
          <x14:cfRule type="expression" priority="42" id="{9FE11BB7-DF89-46BB-BB0D-165C840C945C}">
            <xm:f>'جنح المحاكم الجزئية'!$G$30="OK"</xm:f>
            <x14:dxf>
              <fill>
                <patternFill>
                  <bgColor rgb="FF92D050"/>
                </patternFill>
              </fill>
            </x14:dxf>
          </x14:cfRule>
          <xm:sqref>F11:F12</xm:sqref>
        </x14:conditionalFormatting>
        <x14:conditionalFormatting xmlns:xm="http://schemas.microsoft.com/office/excel/2006/main">
          <x14:cfRule type="expression" priority="41" id="{D171B913-DCFA-4473-9775-95F925444251}">
            <xm:f>'جنح المحاكم الجزئية'!$G$38="OK"</xm:f>
            <x14:dxf>
              <fill>
                <patternFill>
                  <bgColor rgb="FF92D050"/>
                </patternFill>
              </fill>
            </x14:dxf>
          </x14:cfRule>
          <xm:sqref>F13:F14</xm:sqref>
        </x14:conditionalFormatting>
        <x14:conditionalFormatting xmlns:xm="http://schemas.microsoft.com/office/excel/2006/main">
          <x14:cfRule type="expression" priority="40" id="{282267D4-2D0F-4E78-9514-0CCEF4C44D8E}">
            <xm:f>'جنح المحاكم الجزئية'!$G$44="OK"</xm:f>
            <x14:dxf>
              <fill>
                <patternFill>
                  <bgColor rgb="FF92D050"/>
                </patternFill>
              </fill>
            </x14:dxf>
          </x14:cfRule>
          <xm:sqref>F15</xm:sqref>
        </x14:conditionalFormatting>
        <x14:conditionalFormatting xmlns:xm="http://schemas.microsoft.com/office/excel/2006/main">
          <x14:cfRule type="expression" priority="39" id="{62088066-7DF3-41C4-8BB1-E308FB5E86BF}">
            <xm:f>'جنح المحاكم الجزئية'!$G$45="OK"</xm:f>
            <x14:dxf>
              <fill>
                <patternFill>
                  <bgColor rgb="FF92D050"/>
                </patternFill>
              </fill>
            </x14:dxf>
          </x14:cfRule>
          <xm:sqref>F16</xm:sqref>
        </x14:conditionalFormatting>
        <x14:conditionalFormatting xmlns:xm="http://schemas.microsoft.com/office/excel/2006/main">
          <x14:cfRule type="expression" priority="38" id="{C0D69911-17A2-4C9E-81BA-CC9BB6485D8A}">
            <xm:f>'جنح المحاكم الجزئية'!$G$46="OK"</xm:f>
            <x14:dxf>
              <fill>
                <patternFill>
                  <bgColor rgb="FF92D050"/>
                </patternFill>
              </fill>
            </x14:dxf>
          </x14:cfRule>
          <xm:sqref>F17</xm:sqref>
        </x14:conditionalFormatting>
        <x14:conditionalFormatting xmlns:xm="http://schemas.microsoft.com/office/excel/2006/main">
          <x14:cfRule type="expression" priority="37" id="{158BA961-CCD4-43CB-AAE6-199D63ABF72A}">
            <xm:f>'جنح المحاكم الجزئية'!$G$50="OK"</xm:f>
            <x14:dxf>
              <fill>
                <patternFill>
                  <bgColor rgb="FF92D050"/>
                </patternFill>
              </fill>
            </x14:dxf>
          </x14:cfRule>
          <xm:sqref>F18:F19</xm:sqref>
        </x14:conditionalFormatting>
        <x14:conditionalFormatting xmlns:xm="http://schemas.microsoft.com/office/excel/2006/main">
          <x14:cfRule type="expression" priority="36" id="{DE19E44B-C586-4C38-AC3A-3077CC411117}">
            <xm:f>'جنح المحاكم الجزئية'!$G$51="OK"</xm:f>
            <x14:dxf>
              <fill>
                <patternFill>
                  <bgColor rgb="FF92D050"/>
                </patternFill>
              </fill>
            </x14:dxf>
          </x14:cfRule>
          <xm:sqref>F20</xm:sqref>
        </x14:conditionalFormatting>
        <x14:conditionalFormatting xmlns:xm="http://schemas.microsoft.com/office/excel/2006/main">
          <x14:cfRule type="expression" priority="35" id="{6EAE72F3-E2FE-457A-A3CB-319AFDB4B68E}">
            <xm:f>'جنح المحاكم الجزئية'!$G$64="OK"</xm:f>
            <x14:dxf>
              <fill>
                <patternFill>
                  <bgColor rgb="FF92D050"/>
                </patternFill>
              </fill>
            </x14:dxf>
          </x14:cfRule>
          <xm:sqref>F21</xm:sqref>
        </x14:conditionalFormatting>
        <x14:conditionalFormatting xmlns:xm="http://schemas.microsoft.com/office/excel/2006/main">
          <x14:cfRule type="expression" priority="34" id="{6B0DBD7A-3E3D-484F-848A-D7E1EBAF17AD}">
            <xm:f>'جنح المحاكم الجزئية'!$G$65="OK"</xm:f>
            <x14:dxf>
              <fill>
                <patternFill>
                  <bgColor rgb="FF92D050"/>
                </patternFill>
              </fill>
            </x14:dxf>
          </x14:cfRule>
          <xm:sqref>F22:F23</xm:sqref>
        </x14:conditionalFormatting>
        <x14:conditionalFormatting xmlns:xm="http://schemas.microsoft.com/office/excel/2006/main">
          <x14:cfRule type="expression" priority="33" id="{23218660-0396-43B5-AB57-CF9F9758B629}">
            <xm:f>'جنح المحاكم الجزئية'!$G$70="OK"</xm:f>
            <x14:dxf>
              <fill>
                <patternFill>
                  <bgColor rgb="FF92D050"/>
                </patternFill>
              </fill>
            </x14:dxf>
          </x14:cfRule>
          <xm:sqref>F24</xm:sqref>
        </x14:conditionalFormatting>
        <x14:conditionalFormatting xmlns:xm="http://schemas.microsoft.com/office/excel/2006/main">
          <x14:cfRule type="expression" priority="32" id="{068CE5D9-A09F-439D-90EC-F407017931D3}">
            <xm:f>'جنح المحاكم الجزئية'!$G$73="OK"</xm:f>
            <x14:dxf>
              <fill>
                <patternFill>
                  <bgColor rgb="FF92D050"/>
                </patternFill>
              </fill>
            </x14:dxf>
          </x14:cfRule>
          <xm:sqref>F25</xm:sqref>
        </x14:conditionalFormatting>
        <x14:conditionalFormatting xmlns:xm="http://schemas.microsoft.com/office/excel/2006/main">
          <x14:cfRule type="expression" priority="31" id="{5C9406D2-B97C-43FB-9F4C-F4550225382F}">
            <xm:f>'جنح المحاكم الجزئية'!$G$77="OK"</xm:f>
            <x14:dxf>
              <fill>
                <patternFill>
                  <bgColor rgb="FF92D050"/>
                </patternFill>
              </fill>
            </x14:dxf>
          </x14:cfRule>
          <xm:sqref>F26</xm:sqref>
        </x14:conditionalFormatting>
        <x14:conditionalFormatting xmlns:xm="http://schemas.microsoft.com/office/excel/2006/main">
          <x14:cfRule type="expression" priority="30" id="{C1C11975-7DE0-4A16-9FCE-4E5F99B89A37}">
            <xm:f>'جنح المحاكم الجزئية'!$G$79="OK"</xm:f>
            <x14:dxf>
              <fill>
                <patternFill>
                  <bgColor rgb="FF92D050"/>
                </patternFill>
              </fill>
            </x14:dxf>
          </x14:cfRule>
          <xm:sqref>F27</xm:sqref>
        </x14:conditionalFormatting>
        <x14:conditionalFormatting xmlns:xm="http://schemas.microsoft.com/office/excel/2006/main">
          <x14:cfRule type="expression" priority="29" id="{A296BD4C-F226-4908-B0E2-AC0AA4DC19CB}">
            <xm:f>'جنح المحاكم الجزئية'!$G$91="OK"</xm:f>
            <x14:dxf>
              <fill>
                <patternFill>
                  <bgColor rgb="FF92D050"/>
                </patternFill>
              </fill>
            </x14:dxf>
          </x14:cfRule>
          <xm:sqref>F28</xm:sqref>
        </x14:conditionalFormatting>
        <x14:conditionalFormatting xmlns:xm="http://schemas.microsoft.com/office/excel/2006/main">
          <x14:cfRule type="expression" priority="28" id="{B31227EA-BAA6-40A1-83F9-47516AA91EA8}">
            <xm:f>'جنح المحاكم الجزئية'!$G$93="OK"</xm:f>
            <x14:dxf>
              <fill>
                <patternFill>
                  <bgColor rgb="FF92D050"/>
                </patternFill>
              </fill>
            </x14:dxf>
          </x14:cfRule>
          <xm:sqref>F29</xm:sqref>
        </x14:conditionalFormatting>
        <x14:conditionalFormatting xmlns:xm="http://schemas.microsoft.com/office/excel/2006/main">
          <x14:cfRule type="expression" priority="27" id="{E0AFDCA0-1A5F-443E-8E1C-6B819C6A8139}">
            <xm:f>'جنح المحاكم الجزئية'!$G$97="OK"</xm:f>
            <x14:dxf>
              <fill>
                <patternFill>
                  <bgColor rgb="FF92D050"/>
                </patternFill>
              </fill>
            </x14:dxf>
          </x14:cfRule>
          <xm:sqref>F30</xm:sqref>
        </x14:conditionalFormatting>
        <x14:conditionalFormatting xmlns:xm="http://schemas.microsoft.com/office/excel/2006/main">
          <x14:cfRule type="expression" priority="26" id="{12037771-9959-49AF-8E6E-51D3BDAD6E95}">
            <xm:f>'جنح المحاكم الجزئية'!$G$98="OK"</xm:f>
            <x14:dxf>
              <fill>
                <patternFill>
                  <bgColor rgb="FF92D050"/>
                </patternFill>
              </fill>
            </x14:dxf>
          </x14:cfRule>
          <xm:sqref>F31</xm:sqref>
        </x14:conditionalFormatting>
        <x14:conditionalFormatting xmlns:xm="http://schemas.microsoft.com/office/excel/2006/main">
          <x14:cfRule type="expression" priority="25" id="{69E161AF-A52D-46A2-A550-6EDEFF92660A}">
            <xm:f>'جنح المحاكم الجزئية'!$G$99="OK"</xm:f>
            <x14:dxf>
              <fill>
                <patternFill>
                  <bgColor rgb="FF92D050"/>
                </patternFill>
              </fill>
            </x14:dxf>
          </x14:cfRule>
          <xm:sqref>F32</xm:sqref>
        </x14:conditionalFormatting>
        <x14:conditionalFormatting xmlns:xm="http://schemas.microsoft.com/office/excel/2006/main">
          <x14:cfRule type="expression" priority="24" id="{A5B88323-C752-42D4-A30E-5666571D3BE8}">
            <xm:f>'جنح المحاكم الجزئية'!$G$117="OK"</xm:f>
            <x14:dxf>
              <fill>
                <patternFill>
                  <bgColor rgb="FF92D050"/>
                </patternFill>
              </fill>
            </x14:dxf>
          </x14:cfRule>
          <xm:sqref>F33</xm:sqref>
        </x14:conditionalFormatting>
        <x14:conditionalFormatting xmlns:xm="http://schemas.microsoft.com/office/excel/2006/main">
          <x14:cfRule type="expression" priority="23" id="{066CB239-71F2-491A-9752-36BFAC81BC66}">
            <xm:f>'جنح المحاكم الجزئية'!$G$118="OK"</xm:f>
            <x14:dxf>
              <fill>
                <patternFill>
                  <bgColor rgb="FF92D050"/>
                </patternFill>
              </fill>
            </x14:dxf>
          </x14:cfRule>
          <xm:sqref>F34</xm:sqref>
        </x14:conditionalFormatting>
        <x14:conditionalFormatting xmlns:xm="http://schemas.microsoft.com/office/excel/2006/main">
          <x14:cfRule type="expression" priority="22" id="{9C8E2E0E-3B42-48F0-8AE4-15B02239CE3E}">
            <xm:f>'جنح المحاكم الجزئية'!$G$124="OK"</xm:f>
            <x14:dxf>
              <fill>
                <patternFill>
                  <bgColor rgb="FF92D050"/>
                </patternFill>
              </fill>
            </x14:dxf>
          </x14:cfRule>
          <xm:sqref>F35</xm:sqref>
        </x14:conditionalFormatting>
        <x14:conditionalFormatting xmlns:xm="http://schemas.microsoft.com/office/excel/2006/main">
          <x14:cfRule type="expression" priority="21" id="{16D63D3B-8E4C-4725-966D-499B35350297}">
            <xm:f>'جنح المحاكم الجزئية'!$G$125="OK"</xm:f>
            <x14:dxf>
              <fill>
                <patternFill>
                  <bgColor rgb="FF92D050"/>
                </patternFill>
              </fill>
            </x14:dxf>
          </x14:cfRule>
          <xm:sqref>F36</xm:sqref>
        </x14:conditionalFormatting>
        <x14:conditionalFormatting xmlns:xm="http://schemas.microsoft.com/office/excel/2006/main">
          <x14:cfRule type="expression" priority="20" id="{F479CE07-E3E3-4669-AEC4-F3E824A823A3}">
            <xm:f>'جنح المحاكم الجزئية'!$G$127="OK"</xm:f>
            <x14:dxf>
              <fill>
                <patternFill>
                  <bgColor rgb="FF92D050"/>
                </patternFill>
              </fill>
            </x14:dxf>
          </x14:cfRule>
          <xm:sqref>F37</xm:sqref>
        </x14:conditionalFormatting>
        <x14:conditionalFormatting xmlns:xm="http://schemas.microsoft.com/office/excel/2006/main">
          <x14:cfRule type="expression" priority="19" id="{8AE86AD6-B775-4624-BC21-487338470D93}">
            <xm:f>'جنح المحاكم الجزئية'!$G$144="ok"</xm:f>
            <x14:dxf>
              <fill>
                <patternFill>
                  <bgColor rgb="FF92D050"/>
                </patternFill>
              </fill>
            </x14:dxf>
          </x14:cfRule>
          <xm:sqref>F38</xm:sqref>
        </x14:conditionalFormatting>
        <x14:conditionalFormatting xmlns:xm="http://schemas.microsoft.com/office/excel/2006/main">
          <x14:cfRule type="expression" priority="18" id="{B33101A3-33C9-49C2-861F-251DDEDE232B}">
            <xm:f>'جنح المحاكم الجزئية'!$G$145="ok"</xm:f>
            <x14:dxf>
              <fill>
                <patternFill>
                  <bgColor rgb="FF92D050"/>
                </patternFill>
              </fill>
            </x14:dxf>
          </x14:cfRule>
          <xm:sqref>F39</xm:sqref>
        </x14:conditionalFormatting>
        <x14:conditionalFormatting xmlns:xm="http://schemas.microsoft.com/office/excel/2006/main">
          <x14:cfRule type="expression" priority="17" id="{135A4765-CA1D-4FD4-8585-D990657121A2}">
            <xm:f>'جنح المحاكم الجزئية'!$G$147="ok"</xm:f>
            <x14:dxf>
              <fill>
                <patternFill>
                  <bgColor rgb="FF92D050"/>
                </patternFill>
              </fill>
            </x14:dxf>
          </x14:cfRule>
          <xm:sqref>F40</xm:sqref>
        </x14:conditionalFormatting>
        <x14:conditionalFormatting xmlns:xm="http://schemas.microsoft.com/office/excel/2006/main">
          <x14:cfRule type="expression" priority="16" id="{34FB1C60-7DD7-4309-BB73-8C6DAD8D9781}">
            <xm:f>'جنح المحاكم الجزئية'!$G$150="ok"</xm:f>
            <x14:dxf>
              <fill>
                <patternFill>
                  <bgColor rgb="FF92D050"/>
                </patternFill>
              </fill>
            </x14:dxf>
          </x14:cfRule>
          <xm:sqref>F41</xm:sqref>
        </x14:conditionalFormatting>
        <x14:conditionalFormatting xmlns:xm="http://schemas.microsoft.com/office/excel/2006/main">
          <x14:cfRule type="expression" priority="15" id="{E1EB399A-765A-4798-BC33-BACF541F3146}">
            <xm:f>'جنح المحاكم الجزئية'!$G$159="ok"</xm:f>
            <x14:dxf>
              <fill>
                <patternFill>
                  <bgColor rgb="FF92D050"/>
                </patternFill>
              </fill>
            </x14:dxf>
          </x14:cfRule>
          <xm:sqref>F42</xm:sqref>
        </x14:conditionalFormatting>
        <x14:conditionalFormatting xmlns:xm="http://schemas.microsoft.com/office/excel/2006/main">
          <x14:cfRule type="expression" priority="14" id="{3D95784B-2AFD-441B-88AB-0B9979A5D6E9}">
            <xm:f>'جنح المحاكم الجزئية'!$G$158="ok"</xm:f>
            <x14:dxf>
              <fill>
                <patternFill>
                  <bgColor rgb="FF92D050"/>
                </patternFill>
              </fill>
            </x14:dxf>
          </x14:cfRule>
          <xm:sqref>F43</xm:sqref>
        </x14:conditionalFormatting>
        <x14:conditionalFormatting xmlns:xm="http://schemas.microsoft.com/office/excel/2006/main">
          <x14:cfRule type="expression" priority="13" id="{89220F76-127D-4844-B70D-8AC97E838DD0}">
            <xm:f>'جنح المحاكم الجزئية'!$G$159="ok"</xm:f>
            <x14:dxf>
              <fill>
                <patternFill>
                  <bgColor rgb="FF92D050"/>
                </patternFill>
              </fill>
            </x14:dxf>
          </x14:cfRule>
          <xm:sqref>F44</xm:sqref>
        </x14:conditionalFormatting>
        <x14:conditionalFormatting xmlns:xm="http://schemas.microsoft.com/office/excel/2006/main">
          <x14:cfRule type="expression" priority="12" id="{5589CACD-23AC-4300-A974-70E348C3A353}">
            <xm:f>'جنح المحاكم الجزئية'!$G$171="ok"</xm:f>
            <x14:dxf>
              <fill>
                <patternFill>
                  <bgColor rgb="FF92D050"/>
                </patternFill>
              </fill>
            </x14:dxf>
          </x14:cfRule>
          <xm:sqref>F45</xm:sqref>
        </x14:conditionalFormatting>
        <x14:conditionalFormatting xmlns:xm="http://schemas.microsoft.com/office/excel/2006/main">
          <x14:cfRule type="expression" priority="11" id="{B7EBD3B9-A98A-40D4-A2A9-3550FC0202E7}">
            <xm:f>'جنح المحاكم الجزئية'!$G$174="ok"</xm:f>
            <x14:dxf>
              <fill>
                <patternFill>
                  <bgColor rgb="FF92D050"/>
                </patternFill>
              </fill>
            </x14:dxf>
          </x14:cfRule>
          <xm:sqref>F46</xm:sqref>
        </x14:conditionalFormatting>
        <x14:conditionalFormatting xmlns:xm="http://schemas.microsoft.com/office/excel/2006/main">
          <x14:cfRule type="expression" priority="10" id="{122E1FA8-3BAA-4B06-A336-62105FA95F36}">
            <xm:f>'جنح المحاكم الجزئية'!$G$177="ok"</xm:f>
            <x14:dxf>
              <fill>
                <patternFill>
                  <bgColor rgb="FF92D050"/>
                </patternFill>
              </fill>
            </x14:dxf>
          </x14:cfRule>
          <xm:sqref>F47</xm:sqref>
        </x14:conditionalFormatting>
        <x14:conditionalFormatting xmlns:xm="http://schemas.microsoft.com/office/excel/2006/main">
          <x14:cfRule type="expression" priority="9" id="{327ECD5F-E3CC-4912-8217-56A480DDE73D}">
            <xm:f>'جنح المحاكم الجزئية'!$G$178="ok"</xm:f>
            <x14:dxf>
              <fill>
                <patternFill>
                  <bgColor rgb="FF92D050"/>
                </patternFill>
              </fill>
            </x14:dxf>
          </x14:cfRule>
          <xm:sqref>F48</xm:sqref>
        </x14:conditionalFormatting>
        <x14:conditionalFormatting xmlns:xm="http://schemas.microsoft.com/office/excel/2006/main">
          <x14:cfRule type="expression" priority="8" id="{0D610561-DDB6-4400-A3E4-DB395706B244}">
            <xm:f>'جنح المحاكم الجزئية'!$G$183="ok"</xm:f>
            <x14:dxf>
              <fill>
                <patternFill>
                  <bgColor rgb="FF92D050"/>
                </patternFill>
              </fill>
            </x14:dxf>
          </x14:cfRule>
          <xm:sqref>F49</xm:sqref>
        </x14:conditionalFormatting>
        <x14:conditionalFormatting xmlns:xm="http://schemas.microsoft.com/office/excel/2006/main">
          <x14:cfRule type="expression" priority="7" id="{F9D2E899-7659-4B41-A481-CF244AA77F19}">
            <xm:f>'جنح المحاكم الجزئية'!$G$184="ok"</xm:f>
            <x14:dxf>
              <fill>
                <patternFill>
                  <bgColor rgb="FF92D050"/>
                </patternFill>
              </fill>
            </x14:dxf>
          </x14:cfRule>
          <xm:sqref>F50</xm:sqref>
        </x14:conditionalFormatting>
        <x14:conditionalFormatting xmlns:xm="http://schemas.microsoft.com/office/excel/2006/main">
          <x14:cfRule type="expression" priority="6" id="{804947C0-F29F-4C85-A86F-E7E07AE3B210}">
            <xm:f>'جنح المحاكم الجزئية'!$G$185="ok"</xm:f>
            <x14:dxf>
              <fill>
                <patternFill>
                  <bgColor rgb="FF92D050"/>
                </patternFill>
              </fill>
            </x14:dxf>
          </x14:cfRule>
          <xm:sqref>F51</xm:sqref>
        </x14:conditionalFormatting>
        <x14:conditionalFormatting xmlns:xm="http://schemas.microsoft.com/office/excel/2006/main">
          <x14:cfRule type="expression" priority="5" id="{C77DDCE6-0C69-4E6A-A0AE-82CFC13A6DC4}">
            <xm:f>'جنح المحاكم الجزئية'!$G$196="ok"</xm:f>
            <x14:dxf>
              <fill>
                <patternFill>
                  <bgColor rgb="FF92D050"/>
                </patternFill>
              </fill>
            </x14:dxf>
          </x14:cfRule>
          <xm:sqref>F52</xm:sqref>
        </x14:conditionalFormatting>
        <x14:conditionalFormatting xmlns:xm="http://schemas.microsoft.com/office/excel/2006/main">
          <x14:cfRule type="expression" priority="4" id="{EFFC7AC8-B524-482C-9A6E-39CEBFFFF070}">
            <xm:f>'جنح المحاكم الجزئية'!$G$198="ok"</xm:f>
            <x14:dxf>
              <fill>
                <patternFill>
                  <bgColor rgb="FF92D050"/>
                </patternFill>
              </fill>
            </x14:dxf>
          </x14:cfRule>
          <xm:sqref>F53</xm:sqref>
        </x14:conditionalFormatting>
        <x14:conditionalFormatting xmlns:xm="http://schemas.microsoft.com/office/excel/2006/main">
          <x14:cfRule type="expression" priority="3" id="{D403D238-390E-47D4-8352-127BB5AC07BA}">
            <xm:f>'جنح المحاكم الجزئية'!$G$202="ok"</xm:f>
            <x14:dxf>
              <fill>
                <patternFill>
                  <bgColor rgb="FF92D050"/>
                </patternFill>
              </fill>
            </x14:dxf>
          </x14:cfRule>
          <xm:sqref>F54</xm:sqref>
        </x14:conditionalFormatting>
        <x14:conditionalFormatting xmlns:xm="http://schemas.microsoft.com/office/excel/2006/main">
          <x14:cfRule type="expression" priority="2" id="{005DCB92-F73A-4691-936C-5F799FFEE68F}">
            <xm:f>'جنح المحاكم الجزئية'!$G$203="ok"</xm:f>
            <x14:dxf>
              <fill>
                <patternFill>
                  <bgColor rgb="FF92D050"/>
                </patternFill>
              </fill>
            </x14:dxf>
          </x14:cfRule>
          <xm:sqref>F55</xm:sqref>
        </x14:conditionalFormatting>
        <x14:conditionalFormatting xmlns:xm="http://schemas.microsoft.com/office/excel/2006/main">
          <x14:cfRule type="expression" priority="1" id="{3C253AFC-A6AB-4C25-9791-90DA83B4498B}">
            <xm:f>'جنح المحاكم الجزئية'!$G$204="ok"</xm:f>
            <x14:dxf>
              <fill>
                <patternFill>
                  <bgColor rgb="FF92D050"/>
                </patternFill>
              </fill>
            </x14:dxf>
          </x14:cfRule>
          <xm:sqref>F56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ورقة8"/>
  <dimension ref="A1:P18"/>
  <sheetViews>
    <sheetView rightToLeft="1" tabSelected="1" workbookViewId="0">
      <selection activeCell="B9" sqref="B9"/>
    </sheetView>
  </sheetViews>
  <sheetFormatPr defaultRowHeight="13.8"/>
  <cols>
    <col min="1" max="1" width="33.69921875" customWidth="1"/>
    <col min="2" max="2" width="21.69921875" customWidth="1"/>
    <col min="4" max="4" width="25.296875" customWidth="1"/>
    <col min="6" max="6" width="32.69921875" customWidth="1"/>
    <col min="15" max="15" width="7" customWidth="1"/>
    <col min="16" max="16" width="9" hidden="1" customWidth="1"/>
  </cols>
  <sheetData>
    <row r="1" spans="1:16" ht="30.6" thickBot="1">
      <c r="A1" s="1934" t="s">
        <v>935</v>
      </c>
      <c r="B1" s="1935" t="s">
        <v>905</v>
      </c>
    </row>
    <row r="2" spans="1:16" ht="34.200000000000003" thickBot="1">
      <c r="A2" s="5147" t="s">
        <v>906</v>
      </c>
      <c r="B2" s="1932" t="s">
        <v>916</v>
      </c>
      <c r="C2" s="1931" t="s">
        <v>909</v>
      </c>
      <c r="D2" s="3008" t="str">
        <f>"عن شهر " &amp; " " &amp;B2 &amp;" "&amp;"لسنة "&amp;B3&amp;"م "</f>
        <v xml:space="preserve">عن شهر  يوليو لسنة 2026م </v>
      </c>
      <c r="P2" s="1723" t="s">
        <v>910</v>
      </c>
    </row>
    <row r="3" spans="1:16" ht="30.6" thickBot="1">
      <c r="A3" s="5148" t="s">
        <v>908</v>
      </c>
      <c r="B3" s="1933">
        <v>2026</v>
      </c>
      <c r="P3" s="1723" t="s">
        <v>911</v>
      </c>
    </row>
    <row r="4" spans="1:16" ht="30">
      <c r="A4" s="5149" t="s">
        <v>927</v>
      </c>
      <c r="B4" s="1932">
        <v>144201</v>
      </c>
      <c r="D4" s="1724" t="s">
        <v>931</v>
      </c>
      <c r="F4" s="1727" t="s">
        <v>928</v>
      </c>
      <c r="P4" s="1723" t="s">
        <v>912</v>
      </c>
    </row>
    <row r="5" spans="1:16" ht="30">
      <c r="A5" s="5150" t="s">
        <v>934</v>
      </c>
      <c r="B5" s="1933" t="s">
        <v>937</v>
      </c>
      <c r="D5" s="1725"/>
      <c r="F5" s="3009" t="str" cm="1">
        <f t="array" ref="F5">INDEX($P$2:$P$13, MOD(MATCH(B2,$P$2:$P$13,0), ROWS($P$2:$P$13))+1)</f>
        <v>أغسطس</v>
      </c>
      <c r="P5" s="1723" t="s">
        <v>913</v>
      </c>
    </row>
    <row r="6" spans="1:16" ht="30">
      <c r="A6" s="5149" t="s">
        <v>936</v>
      </c>
      <c r="B6" s="1933" t="s">
        <v>938</v>
      </c>
      <c r="D6" s="1725" t="s">
        <v>1135</v>
      </c>
      <c r="F6" s="3010" t="str" cm="1">
        <f t="array" ref="F6">INDEX($P$2:$P$13, MOD(MATCH($F$5,$P$2:$P$13,0), ROWS($P$2:$P$13))+1)</f>
        <v>سبتمبر</v>
      </c>
      <c r="P6" s="1723" t="s">
        <v>914</v>
      </c>
    </row>
    <row r="7" spans="1:16" ht="30">
      <c r="A7" s="5150" t="s">
        <v>939</v>
      </c>
      <c r="B7" s="1933">
        <v>1</v>
      </c>
      <c r="D7" s="1725">
        <v>2023</v>
      </c>
      <c r="F7" s="3009" t="str" cm="1">
        <f t="array" ref="F7">INDEX($P$2:$P$13, MOD(MATCH($F$6,$P$2:$P$13,0), ROWS($P$2:$P$13))+1)</f>
        <v>أكتوبر</v>
      </c>
      <c r="P7" s="1723" t="s">
        <v>915</v>
      </c>
    </row>
    <row r="8" spans="1:16" ht="30">
      <c r="A8" s="5150" t="s">
        <v>2028</v>
      </c>
      <c r="B8" s="1933"/>
      <c r="D8" s="1725">
        <v>2024</v>
      </c>
      <c r="F8" s="3011" t="str" cm="1">
        <f t="array" ref="F8">INDEX($P$2:$P$13, MOD(MATCH($F$7,$P$2:$P$13,0), ROWS($P$2:$P$13))+1)</f>
        <v>نوفمبر</v>
      </c>
      <c r="P8" s="1723" t="s">
        <v>916</v>
      </c>
    </row>
    <row r="9" spans="1:16" ht="30">
      <c r="A9" s="5150" t="s">
        <v>2029</v>
      </c>
      <c r="B9" s="1933"/>
      <c r="D9" s="1725">
        <v>2025</v>
      </c>
      <c r="P9" s="1723" t="s">
        <v>917</v>
      </c>
    </row>
    <row r="10" spans="1:16" ht="30.6" thickBot="1">
      <c r="A10" s="5150"/>
      <c r="B10" s="1933"/>
      <c r="D10" s="1726">
        <v>2026</v>
      </c>
      <c r="P10" s="1723" t="s">
        <v>907</v>
      </c>
    </row>
    <row r="11" spans="1:16" ht="30.6" thickBot="1">
      <c r="A11" s="5151"/>
      <c r="B11" s="5019"/>
      <c r="P11" s="1723" t="s">
        <v>918</v>
      </c>
    </row>
    <row r="12" spans="1:16" ht="22.8">
      <c r="D12" s="1724" t="s">
        <v>932</v>
      </c>
      <c r="P12" s="1723" t="s">
        <v>919</v>
      </c>
    </row>
    <row r="13" spans="1:16" ht="22.8">
      <c r="D13" s="1725"/>
      <c r="P13" s="1723" t="s">
        <v>920</v>
      </c>
    </row>
    <row r="14" spans="1:16" ht="22.8">
      <c r="D14" s="1725" t="s">
        <v>1235</v>
      </c>
    </row>
    <row r="15" spans="1:16" ht="22.8">
      <c r="D15" s="1725">
        <v>2024</v>
      </c>
    </row>
    <row r="16" spans="1:16" ht="22.8">
      <c r="D16" s="1725">
        <v>2025</v>
      </c>
    </row>
    <row r="17" spans="4:16" ht="22.8">
      <c r="D17" s="1725">
        <v>2026</v>
      </c>
      <c r="P17" s="1930" t="s">
        <v>937</v>
      </c>
    </row>
    <row r="18" spans="4:16" ht="23.4" thickBot="1">
      <c r="D18" s="1726"/>
      <c r="P18" s="1930" t="s">
        <v>938</v>
      </c>
    </row>
  </sheetData>
  <customSheetViews>
    <customSheetView guid="{12CA49F8-E6BA-489F-9DA0-6B8A5CD7EDCA}" hiddenColumns="1">
      <selection activeCell="B13" sqref="B13"/>
      <pageMargins left="0.7" right="0.7" top="0.75" bottom="0.75" header="0.3" footer="0.3"/>
      <pageSetup paperSize="9" orientation="portrait" horizontalDpi="0" verticalDpi="0" r:id="rId1"/>
    </customSheetView>
    <customSheetView guid="{37E56966-4F94-4240-A3E5-59881448F1B0}" hiddenColumns="1">
      <selection activeCell="A13" sqref="A13"/>
      <pageMargins left="0.7" right="0.7" top="0.75" bottom="0.75" header="0.3" footer="0.3"/>
      <pageSetup paperSize="9" orientation="portrait" horizontalDpi="0" verticalDpi="0" r:id="rId2"/>
    </customSheetView>
    <customSheetView guid="{230182A1-F070-4DDB-9301-86882B42A49C}">
      <selection activeCell="B4" sqref="B4"/>
      <pageMargins left="0.7" right="0.7" top="0.75" bottom="0.75" header="0.3" footer="0.3"/>
      <pageSetup paperSize="9" orientation="portrait" horizontalDpi="0" verticalDpi="0" r:id="rId3"/>
    </customSheetView>
    <customSheetView guid="{4B0F2128-2DDC-4AF0-BF60-90CCEE21FB66}" state="veryHidden">
      <pageMargins left="0.7" right="0.7" top="0.75" bottom="0.75" header="0.3" footer="0.3"/>
    </customSheetView>
    <customSheetView guid="{7E615092-1A34-48E1-8A6E-7383EDD6AB18}" hiddenColumns="1">
      <selection activeCell="A13" sqref="A13"/>
      <pageMargins left="0.7" right="0.7" top="0.75" bottom="0.75" header="0.3" footer="0.3"/>
      <pageSetup paperSize="9" orientation="portrait" horizontalDpi="0" verticalDpi="0" r:id="rId4"/>
    </customSheetView>
  </customSheetViews>
  <dataValidations count="2">
    <dataValidation type="list" allowBlank="1" showInputMessage="1" showErrorMessage="1" sqref="B2" xr:uid="{00000000-0002-0000-1500-000000000000}">
      <formula1>$P$2:$P$13</formula1>
    </dataValidation>
    <dataValidation type="list" allowBlank="1" showInputMessage="1" showErrorMessage="1" sqref="B5:B6" xr:uid="{00000000-0002-0000-1500-000001000000}">
      <formula1>$P$17:$P$18</formula1>
    </dataValidation>
  </dataValidations>
  <pageMargins left="0.7" right="0.7" top="0.75" bottom="0.75" header="0.3" footer="0.3"/>
  <pageSetup paperSize="9" orientation="portrait" horizontalDpi="0" verticalDpi="0" r:id="rId5"/>
  <drawing r:id="rId6"/>
  <legacyDrawing r:id="rId7"/>
  <mc:AlternateContent xmlns:mc="http://schemas.openxmlformats.org/markup-compatibility/2006">
    <mc:Choice Requires="x14">
      <controls>
        <mc:AlternateContent xmlns:mc="http://schemas.openxmlformats.org/markup-compatibility/2006">
          <mc:Choice Requires="x14">
            <control shapeId="81923" r:id="rId8" name="Button 3">
              <controlPr defaultSize="0" print="0" autoFill="0" autoPict="0" macro="[0]!CheckAndLockBlocks_Madany">
                <anchor moveWithCells="1" sizeWithCells="1">
                  <from>
                    <xdr:col>9</xdr:col>
                    <xdr:colOff>274320</xdr:colOff>
                    <xdr:row>7</xdr:row>
                    <xdr:rowOff>190500</xdr:rowOff>
                  </from>
                  <to>
                    <xdr:col>14</xdr:col>
                    <xdr:colOff>137160</xdr:colOff>
                    <xdr:row>9</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AB8F2B-86F1-4525-B096-E399D28E1303}">
  <sheetPr codeName="ورقة7"/>
  <dimension ref="A1:AM216"/>
  <sheetViews>
    <sheetView rightToLeft="1" workbookViewId="0">
      <selection activeCell="F18" sqref="F18"/>
    </sheetView>
  </sheetViews>
  <sheetFormatPr defaultRowHeight="13.8"/>
  <cols>
    <col min="1" max="1" width="14.69921875" customWidth="1"/>
    <col min="2" max="2" width="34.69921875" customWidth="1"/>
    <col min="3" max="3" width="28.69921875" customWidth="1"/>
    <col min="4" max="4" width="18.69921875" customWidth="1"/>
    <col min="5" max="5" width="12.69921875" customWidth="1"/>
    <col min="6" max="6" width="34.69921875" customWidth="1"/>
    <col min="7" max="7" width="14.69921875" customWidth="1"/>
    <col min="8" max="8" width="18.69921875" customWidth="1"/>
    <col min="9" max="9" width="14.69921875" customWidth="1"/>
    <col min="10" max="10" width="36.69921875" customWidth="1"/>
    <col min="11" max="11" width="24.69921875" customWidth="1"/>
    <col min="12" max="13" width="14.69921875" customWidth="1"/>
    <col min="14" max="14" width="28.69921875" customWidth="1"/>
    <col min="15" max="15" width="24.69921875" customWidth="1"/>
    <col min="16" max="16" width="18.69921875" customWidth="1"/>
    <col min="17" max="17" width="14.69921875" customWidth="1"/>
    <col min="18" max="18" width="34.69921875" customWidth="1"/>
    <col min="19" max="19" width="12.69921875" customWidth="1"/>
    <col min="20" max="20" width="10.69921875" customWidth="1"/>
    <col min="21" max="21" width="14.69921875" customWidth="1"/>
    <col min="22" max="22" width="34.69921875" customWidth="1"/>
    <col min="23" max="23" width="18.69921875" customWidth="1"/>
    <col min="24" max="24" width="22.69921875" customWidth="1"/>
    <col min="25" max="25" width="14.69921875" customWidth="1"/>
    <col min="26" max="26" width="24.69921875" customWidth="1"/>
    <col min="27" max="27" width="4.69921875" customWidth="1"/>
    <col min="28" max="28" width="18.69921875" customWidth="1"/>
    <col min="29" max="29" width="30.69921875" customWidth="1"/>
    <col min="30" max="30" width="4.69921875" customWidth="1"/>
    <col min="31" max="31" width="18.69921875" customWidth="1"/>
    <col min="32" max="32" width="4.69921875" customWidth="1"/>
    <col min="33" max="33" width="18.69921875" customWidth="1"/>
    <col min="34" max="34" width="4.69921875" customWidth="1"/>
    <col min="35" max="35" width="28.69921875" customWidth="1"/>
    <col min="36" max="36" width="4.69921875" customWidth="1"/>
    <col min="37" max="37" width="14.69921875" customWidth="1"/>
    <col min="38" max="38" width="4.69921875" customWidth="1"/>
    <col min="39" max="39" width="14.69921875" customWidth="1"/>
  </cols>
  <sheetData>
    <row r="1" spans="1:39" ht="14.4" thickBot="1"/>
    <row r="2" spans="1:39" ht="13.8" customHeight="1" thickBot="1">
      <c r="A2" s="8665" t="s">
        <v>0</v>
      </c>
      <c r="B2" s="8666"/>
      <c r="C2" s="8666"/>
      <c r="D2" s="8666"/>
      <c r="E2" s="8667"/>
      <c r="F2" s="8668" t="s">
        <v>1</v>
      </c>
      <c r="G2" s="8669"/>
      <c r="H2" s="8669"/>
      <c r="I2" s="8669"/>
      <c r="J2" s="8669"/>
      <c r="K2" s="8669"/>
      <c r="L2" s="8669"/>
      <c r="M2" s="8669"/>
      <c r="N2" s="8669"/>
      <c r="O2" s="8669"/>
      <c r="P2" s="8670"/>
      <c r="Q2" s="8671" t="s">
        <v>2</v>
      </c>
      <c r="R2" s="8672"/>
      <c r="S2" s="8672"/>
      <c r="T2" s="8672"/>
      <c r="U2" s="8672"/>
      <c r="V2" s="8672"/>
      <c r="W2" s="8672"/>
      <c r="X2" s="8672"/>
      <c r="Y2" s="8672"/>
      <c r="Z2" s="8673"/>
      <c r="AB2" s="8674" t="s">
        <v>1694</v>
      </c>
      <c r="AC2" s="8675"/>
      <c r="AD2" s="8675"/>
      <c r="AE2" s="8675"/>
      <c r="AF2" s="8675"/>
      <c r="AG2" s="8675"/>
      <c r="AH2" s="8675"/>
      <c r="AI2" s="8675"/>
      <c r="AJ2" s="8675"/>
      <c r="AK2" s="8675"/>
      <c r="AL2" s="8675"/>
      <c r="AM2" s="8676"/>
    </row>
    <row r="3" spans="1:39" ht="13.8" customHeight="1"/>
    <row r="4" spans="1:39" ht="28.05" customHeight="1">
      <c r="A4" s="8677" t="s">
        <v>3</v>
      </c>
      <c r="B4" s="8677" t="s">
        <v>6</v>
      </c>
      <c r="C4" s="8677" t="s">
        <v>1695</v>
      </c>
      <c r="D4" s="8677" t="s">
        <v>1696</v>
      </c>
      <c r="E4" s="8677" t="s">
        <v>5</v>
      </c>
      <c r="F4" s="8678" t="s">
        <v>1697</v>
      </c>
      <c r="G4" s="8678" t="s">
        <v>3</v>
      </c>
      <c r="H4" s="8678" t="s">
        <v>1698</v>
      </c>
      <c r="I4" s="8678" t="s">
        <v>7</v>
      </c>
      <c r="J4" s="8678" t="s">
        <v>8</v>
      </c>
      <c r="K4" s="8678" t="s">
        <v>9</v>
      </c>
      <c r="L4" s="8678" t="s">
        <v>10</v>
      </c>
      <c r="M4" s="8678" t="s">
        <v>11</v>
      </c>
      <c r="N4" s="8678" t="s">
        <v>1699</v>
      </c>
      <c r="O4" s="8678" t="s">
        <v>1700</v>
      </c>
      <c r="P4" s="8678" t="s">
        <v>1701</v>
      </c>
      <c r="Q4" s="8679" t="s">
        <v>12</v>
      </c>
      <c r="R4" s="8679" t="s">
        <v>13</v>
      </c>
      <c r="S4" s="8679" t="s">
        <v>14</v>
      </c>
      <c r="T4" s="8679" t="s">
        <v>15</v>
      </c>
      <c r="U4" s="8679" t="s">
        <v>3</v>
      </c>
      <c r="V4" s="8679" t="s">
        <v>1697</v>
      </c>
      <c r="W4" s="8679" t="s">
        <v>1698</v>
      </c>
      <c r="X4" s="8679" t="s">
        <v>16</v>
      </c>
      <c r="Y4" s="8679" t="s">
        <v>17</v>
      </c>
      <c r="Z4" s="8679" t="s">
        <v>1549</v>
      </c>
      <c r="AB4" s="8680" t="s">
        <v>1702</v>
      </c>
      <c r="AC4" s="8680" t="s">
        <v>1703</v>
      </c>
      <c r="AE4" s="8680" t="s">
        <v>1696</v>
      </c>
      <c r="AG4" s="8680" t="s">
        <v>1698</v>
      </c>
      <c r="AI4" s="8680" t="s">
        <v>9</v>
      </c>
      <c r="AK4" s="8680" t="s">
        <v>10</v>
      </c>
      <c r="AM4" s="8680" t="s">
        <v>1704</v>
      </c>
    </row>
    <row r="5" spans="1:39">
      <c r="A5" s="8681">
        <v>1</v>
      </c>
      <c r="B5" s="8682" t="s">
        <v>1136</v>
      </c>
      <c r="C5" s="8682" t="s">
        <v>1551</v>
      </c>
      <c r="D5" s="8681" t="s">
        <v>20</v>
      </c>
      <c r="E5" s="8681" t="s">
        <v>1883</v>
      </c>
      <c r="F5" s="8682" t="str">
        <f t="shared" ref="F5:F68" si="0">IFERROR(VLOOKUP(G5, $A$5:$B$52, 2, FALSE), "")</f>
        <v>الدائرة الأولى مدني كلي بني سويف</v>
      </c>
      <c r="G5" s="8681">
        <v>1</v>
      </c>
      <c r="H5" s="8681" t="s">
        <v>20</v>
      </c>
      <c r="I5" s="8681">
        <v>1</v>
      </c>
      <c r="J5" s="8682" t="s">
        <v>19</v>
      </c>
      <c r="K5" s="8682" t="s">
        <v>20</v>
      </c>
      <c r="L5" s="8681" t="s">
        <v>21</v>
      </c>
      <c r="M5" s="8681">
        <v>6</v>
      </c>
      <c r="N5" s="8682" t="str">
        <f t="shared" ref="N5:N68" si="1">IFERROR(VLOOKUP(G5, $A$5:$C$52, 3, FALSE), "")</f>
        <v>مأمورية بني سويف الكلية</v>
      </c>
      <c r="O5" s="8682" t="s">
        <v>1884</v>
      </c>
      <c r="P5" s="8681" t="s">
        <v>1884</v>
      </c>
      <c r="Q5" s="8681">
        <v>1</v>
      </c>
      <c r="R5" s="8682" t="s">
        <v>22</v>
      </c>
      <c r="S5" s="8681" t="s">
        <v>1885</v>
      </c>
      <c r="T5" s="8681" t="s">
        <v>23</v>
      </c>
      <c r="U5" s="8681">
        <v>1</v>
      </c>
      <c r="V5" s="8682" t="str">
        <f t="shared" ref="V5:V68" si="2">IFERROR(VLOOKUP(U5, $A$5:$B$52, 2, FALSE), "")</f>
        <v>الدائرة الأولى مدني كلي بني سويف</v>
      </c>
      <c r="W5" s="8681" t="s">
        <v>20</v>
      </c>
      <c r="X5" s="8681" t="s">
        <v>24</v>
      </c>
      <c r="Y5" s="8681" t="s">
        <v>25</v>
      </c>
      <c r="Z5" s="8682" t="s">
        <v>1884</v>
      </c>
      <c r="AB5" s="8681" t="s">
        <v>1886</v>
      </c>
      <c r="AC5" s="8682" t="s">
        <v>1075</v>
      </c>
      <c r="AE5" s="8681" t="s">
        <v>20</v>
      </c>
      <c r="AG5" s="8681" t="s">
        <v>20</v>
      </c>
      <c r="AI5" s="8682" t="s">
        <v>1732</v>
      </c>
      <c r="AK5" s="8681" t="s">
        <v>21</v>
      </c>
      <c r="AM5" s="8681" t="s">
        <v>25</v>
      </c>
    </row>
    <row r="6" spans="1:39">
      <c r="A6" s="8681">
        <v>2</v>
      </c>
      <c r="B6" s="8682" t="s">
        <v>1137</v>
      </c>
      <c r="C6" s="8682" t="s">
        <v>1551</v>
      </c>
      <c r="D6" s="8681" t="s">
        <v>20</v>
      </c>
      <c r="E6" s="8681" t="s">
        <v>1887</v>
      </c>
      <c r="F6" s="8682" t="str">
        <f t="shared" si="0"/>
        <v>الدائرة الأولى مدني كلي بني سويف</v>
      </c>
      <c r="G6" s="8681">
        <v>1</v>
      </c>
      <c r="H6" s="8681" t="s">
        <v>20</v>
      </c>
      <c r="I6" s="8681">
        <v>2</v>
      </c>
      <c r="J6" s="8682" t="s">
        <v>1888</v>
      </c>
      <c r="K6" s="8682" t="s">
        <v>28</v>
      </c>
      <c r="L6" s="8681" t="s">
        <v>21</v>
      </c>
      <c r="M6" s="8681">
        <v>21</v>
      </c>
      <c r="N6" s="8682" t="str">
        <f t="shared" si="1"/>
        <v>مأمورية بني سويف الكلية</v>
      </c>
      <c r="O6" s="8682" t="s">
        <v>1884</v>
      </c>
      <c r="P6" s="8681" t="s">
        <v>1884</v>
      </c>
      <c r="Q6" s="8681">
        <v>2</v>
      </c>
      <c r="R6" s="8682" t="s">
        <v>1148</v>
      </c>
      <c r="S6" s="8681" t="s">
        <v>1885</v>
      </c>
      <c r="T6" s="8681" t="s">
        <v>23</v>
      </c>
      <c r="U6" s="8681">
        <v>1</v>
      </c>
      <c r="V6" s="8682" t="str">
        <f t="shared" si="2"/>
        <v>الدائرة الأولى مدني كلي بني سويف</v>
      </c>
      <c r="W6" s="8681" t="s">
        <v>20</v>
      </c>
      <c r="X6" s="8681" t="s">
        <v>29</v>
      </c>
      <c r="Y6" s="8681" t="s">
        <v>25</v>
      </c>
      <c r="Z6" s="8682" t="s">
        <v>1884</v>
      </c>
      <c r="AB6" s="8681" t="s">
        <v>1705</v>
      </c>
      <c r="AC6" s="8682" t="s">
        <v>1551</v>
      </c>
      <c r="AE6" s="8681" t="s">
        <v>1719</v>
      </c>
      <c r="AG6" s="8681" t="s">
        <v>1719</v>
      </c>
      <c r="AI6" s="8682" t="s">
        <v>1730</v>
      </c>
      <c r="AK6" s="8681" t="s">
        <v>235</v>
      </c>
      <c r="AM6" s="8681" t="s">
        <v>85</v>
      </c>
    </row>
    <row r="7" spans="1:39">
      <c r="A7" s="8681">
        <v>3</v>
      </c>
      <c r="B7" s="8682" t="s">
        <v>1138</v>
      </c>
      <c r="C7" s="8682" t="s">
        <v>1551</v>
      </c>
      <c r="D7" s="8681" t="s">
        <v>20</v>
      </c>
      <c r="E7" s="8681" t="s">
        <v>1889</v>
      </c>
      <c r="F7" s="8682" t="str">
        <f t="shared" si="0"/>
        <v>الدائرة الأولى مدني كلي بني سويف</v>
      </c>
      <c r="G7" s="8681">
        <v>1</v>
      </c>
      <c r="H7" s="8681" t="s">
        <v>20</v>
      </c>
      <c r="I7" s="8681">
        <v>3</v>
      </c>
      <c r="J7" s="8682" t="s">
        <v>31</v>
      </c>
      <c r="K7" s="8682" t="s">
        <v>20</v>
      </c>
      <c r="L7" s="8681" t="s">
        <v>235</v>
      </c>
      <c r="M7" s="8681">
        <v>36</v>
      </c>
      <c r="N7" s="8682" t="str">
        <f t="shared" si="1"/>
        <v>مأمورية بني سويف الكلية</v>
      </c>
      <c r="O7" s="8682" t="s">
        <v>1884</v>
      </c>
      <c r="P7" s="8681" t="s">
        <v>1884</v>
      </c>
      <c r="Q7" s="8681">
        <v>3</v>
      </c>
      <c r="R7" s="8682" t="s">
        <v>1890</v>
      </c>
      <c r="S7" s="8681" t="s">
        <v>1891</v>
      </c>
      <c r="T7" s="8681" t="s">
        <v>23</v>
      </c>
      <c r="U7" s="8681">
        <v>1</v>
      </c>
      <c r="V7" s="8682" t="str">
        <f t="shared" si="2"/>
        <v>الدائرة الأولى مدني كلي بني سويف</v>
      </c>
      <c r="W7" s="8681" t="s">
        <v>20</v>
      </c>
      <c r="X7" s="8681" t="s">
        <v>34</v>
      </c>
      <c r="Y7" s="8681" t="s">
        <v>25</v>
      </c>
      <c r="Z7" s="8682" t="s">
        <v>1884</v>
      </c>
      <c r="AB7" s="8681" t="s">
        <v>1706</v>
      </c>
      <c r="AC7" s="8682" t="s">
        <v>859</v>
      </c>
      <c r="AE7" s="8681" t="s">
        <v>1720</v>
      </c>
      <c r="AG7" s="8681" t="s">
        <v>1721</v>
      </c>
      <c r="AI7" s="8682" t="s">
        <v>1731</v>
      </c>
      <c r="AK7" s="8681" t="s">
        <v>37</v>
      </c>
    </row>
    <row r="8" spans="1:39">
      <c r="A8" s="8681">
        <v>4</v>
      </c>
      <c r="B8" s="8682" t="s">
        <v>1139</v>
      </c>
      <c r="C8" s="8682" t="s">
        <v>1551</v>
      </c>
      <c r="D8" s="8681" t="s">
        <v>20</v>
      </c>
      <c r="E8" s="8681" t="s">
        <v>1892</v>
      </c>
      <c r="F8" s="8682" t="str">
        <f t="shared" si="0"/>
        <v>الدائرة الأولى مدني كلي بني سويف</v>
      </c>
      <c r="G8" s="8681">
        <v>1</v>
      </c>
      <c r="H8" s="8681" t="s">
        <v>20</v>
      </c>
      <c r="I8" s="8681">
        <v>4</v>
      </c>
      <c r="J8" s="8682" t="s">
        <v>36</v>
      </c>
      <c r="K8" s="8682" t="s">
        <v>20</v>
      </c>
      <c r="L8" s="8681" t="s">
        <v>37</v>
      </c>
      <c r="M8" s="8681">
        <v>51</v>
      </c>
      <c r="N8" s="8682" t="str">
        <f t="shared" si="1"/>
        <v>مأمورية بني سويف الكلية</v>
      </c>
      <c r="O8" s="8682" t="s">
        <v>1884</v>
      </c>
      <c r="P8" s="8681" t="s">
        <v>1884</v>
      </c>
      <c r="Q8" s="8681">
        <v>17</v>
      </c>
      <c r="R8" s="8682" t="s">
        <v>1157</v>
      </c>
      <c r="S8" s="8681" t="s">
        <v>1893</v>
      </c>
      <c r="T8" s="8681" t="s">
        <v>23</v>
      </c>
      <c r="U8" s="8681">
        <v>1</v>
      </c>
      <c r="V8" s="8682" t="str">
        <f t="shared" si="2"/>
        <v>الدائرة الأولى مدني كلي بني سويف</v>
      </c>
      <c r="W8" s="8681" t="s">
        <v>20</v>
      </c>
      <c r="X8" s="8681" t="s">
        <v>38</v>
      </c>
      <c r="Y8" s="8681" t="s">
        <v>25</v>
      </c>
      <c r="Z8" s="8682" t="s">
        <v>1884</v>
      </c>
      <c r="AB8" s="8681" t="s">
        <v>1707</v>
      </c>
      <c r="AC8" s="8682" t="s">
        <v>861</v>
      </c>
      <c r="AE8" s="8681" t="s">
        <v>1721</v>
      </c>
      <c r="AG8" s="8681" t="s">
        <v>1720</v>
      </c>
      <c r="AI8" s="8682" t="s">
        <v>1733</v>
      </c>
      <c r="AK8" s="8681" t="s">
        <v>50</v>
      </c>
    </row>
    <row r="9" spans="1:39">
      <c r="A9" s="8681">
        <v>5</v>
      </c>
      <c r="B9" s="8682" t="s">
        <v>1140</v>
      </c>
      <c r="C9" s="8682" t="s">
        <v>859</v>
      </c>
      <c r="D9" s="8681" t="s">
        <v>20</v>
      </c>
      <c r="E9" s="8681" t="s">
        <v>1894</v>
      </c>
      <c r="F9" s="8682" t="str">
        <f t="shared" si="0"/>
        <v>الدائرة الثانية مدني كلي بني سويف</v>
      </c>
      <c r="G9" s="8681">
        <v>2</v>
      </c>
      <c r="H9" s="8681" t="s">
        <v>20</v>
      </c>
      <c r="I9" s="8681">
        <v>5</v>
      </c>
      <c r="J9" s="8682" t="s">
        <v>40</v>
      </c>
      <c r="K9" s="8682" t="s">
        <v>41</v>
      </c>
      <c r="L9" s="8681" t="s">
        <v>21</v>
      </c>
      <c r="M9" s="8681">
        <v>66</v>
      </c>
      <c r="N9" s="8682" t="str">
        <f t="shared" si="1"/>
        <v>مأمورية بني سويف الكلية</v>
      </c>
      <c r="O9" s="8682" t="s">
        <v>1884</v>
      </c>
      <c r="P9" s="8681" t="s">
        <v>1884</v>
      </c>
      <c r="Q9" s="8681">
        <v>5</v>
      </c>
      <c r="R9" s="8682" t="s">
        <v>42</v>
      </c>
      <c r="S9" s="8681" t="s">
        <v>1885</v>
      </c>
      <c r="T9" s="8681" t="s">
        <v>23</v>
      </c>
      <c r="U9" s="8681">
        <v>2</v>
      </c>
      <c r="V9" s="8682" t="str">
        <f t="shared" si="2"/>
        <v>الدائرة الثانية مدني كلي بني سويف</v>
      </c>
      <c r="W9" s="8681" t="s">
        <v>20</v>
      </c>
      <c r="X9" s="8681" t="s">
        <v>24</v>
      </c>
      <c r="Y9" s="8681" t="s">
        <v>25</v>
      </c>
      <c r="Z9" s="8682" t="s">
        <v>1884</v>
      </c>
      <c r="AB9" s="8681" t="s">
        <v>1708</v>
      </c>
      <c r="AC9" s="8682" t="s">
        <v>755</v>
      </c>
      <c r="AE9" s="8681" t="s">
        <v>1722</v>
      </c>
      <c r="AG9" s="8681" t="s">
        <v>1723</v>
      </c>
      <c r="AI9" s="8682" t="s">
        <v>1895</v>
      </c>
      <c r="AK9" s="8681" t="s">
        <v>52</v>
      </c>
    </row>
    <row r="10" spans="1:39">
      <c r="A10" s="8681">
        <v>6</v>
      </c>
      <c r="B10" s="8682" t="s">
        <v>1141</v>
      </c>
      <c r="C10" s="8682" t="s">
        <v>861</v>
      </c>
      <c r="D10" s="8681" t="s">
        <v>20</v>
      </c>
      <c r="E10" s="8681" t="s">
        <v>1896</v>
      </c>
      <c r="F10" s="8682" t="str">
        <f t="shared" si="0"/>
        <v>الدائرة الثانية مدني كلي بني سويف</v>
      </c>
      <c r="G10" s="8681">
        <v>2</v>
      </c>
      <c r="H10" s="8681" t="s">
        <v>20</v>
      </c>
      <c r="I10" s="8681">
        <v>6</v>
      </c>
      <c r="J10" s="8682" t="s">
        <v>44</v>
      </c>
      <c r="K10" s="8682" t="s">
        <v>45</v>
      </c>
      <c r="L10" s="8681" t="s">
        <v>21</v>
      </c>
      <c r="M10" s="8681">
        <v>81</v>
      </c>
      <c r="N10" s="8682" t="str">
        <f t="shared" si="1"/>
        <v>مأمورية بني سويف الكلية</v>
      </c>
      <c r="O10" s="8682" t="s">
        <v>1884</v>
      </c>
      <c r="P10" s="8681" t="s">
        <v>1884</v>
      </c>
      <c r="Q10" s="8681">
        <v>6</v>
      </c>
      <c r="R10" s="8682" t="s">
        <v>1570</v>
      </c>
      <c r="S10" s="8681" t="s">
        <v>1891</v>
      </c>
      <c r="T10" s="8681" t="s">
        <v>23</v>
      </c>
      <c r="U10" s="8681">
        <v>2</v>
      </c>
      <c r="V10" s="8682" t="str">
        <f t="shared" si="2"/>
        <v>الدائرة الثانية مدني كلي بني سويف</v>
      </c>
      <c r="W10" s="8681" t="s">
        <v>20</v>
      </c>
      <c r="X10" s="8681" t="s">
        <v>29</v>
      </c>
      <c r="Y10" s="8681" t="s">
        <v>25</v>
      </c>
      <c r="Z10" s="8682" t="s">
        <v>1884</v>
      </c>
      <c r="AB10" s="8681" t="s">
        <v>1709</v>
      </c>
      <c r="AC10" s="8682" t="s">
        <v>738</v>
      </c>
      <c r="AG10" s="8681" t="s">
        <v>236</v>
      </c>
      <c r="AI10" s="8682" t="s">
        <v>1897</v>
      </c>
      <c r="AK10" s="8681" t="s">
        <v>53</v>
      </c>
    </row>
    <row r="11" spans="1:39">
      <c r="A11" s="8681">
        <v>7</v>
      </c>
      <c r="B11" s="8682" t="s">
        <v>1142</v>
      </c>
      <c r="C11" s="8682" t="s">
        <v>861</v>
      </c>
      <c r="D11" s="8681" t="s">
        <v>20</v>
      </c>
      <c r="E11" s="8681" t="s">
        <v>1898</v>
      </c>
      <c r="F11" s="8682" t="str">
        <f t="shared" si="0"/>
        <v>الدائرة الثانية مدني كلي بني سويف</v>
      </c>
      <c r="G11" s="8681">
        <v>2</v>
      </c>
      <c r="H11" s="8681" t="s">
        <v>20</v>
      </c>
      <c r="I11" s="8681">
        <v>7</v>
      </c>
      <c r="J11" s="8682" t="s">
        <v>31</v>
      </c>
      <c r="K11" s="8682" t="s">
        <v>20</v>
      </c>
      <c r="L11" s="8681" t="s">
        <v>235</v>
      </c>
      <c r="M11" s="8681">
        <v>96</v>
      </c>
      <c r="N11" s="8682" t="str">
        <f t="shared" si="1"/>
        <v>مأمورية بني سويف الكلية</v>
      </c>
      <c r="O11" s="8682" t="s">
        <v>1884</v>
      </c>
      <c r="P11" s="8681" t="s">
        <v>1884</v>
      </c>
      <c r="Q11" s="8681">
        <v>7</v>
      </c>
      <c r="R11" s="8682" t="s">
        <v>1150</v>
      </c>
      <c r="S11" s="8681" t="s">
        <v>1893</v>
      </c>
      <c r="T11" s="8681" t="s">
        <v>23</v>
      </c>
      <c r="U11" s="8681">
        <v>2</v>
      </c>
      <c r="V11" s="8682" t="str">
        <f t="shared" si="2"/>
        <v>الدائرة الثانية مدني كلي بني سويف</v>
      </c>
      <c r="W11" s="8681" t="s">
        <v>20</v>
      </c>
      <c r="X11" s="8681" t="s">
        <v>34</v>
      </c>
      <c r="Y11" s="8681" t="s">
        <v>25</v>
      </c>
      <c r="Z11" s="8682" t="s">
        <v>1884</v>
      </c>
      <c r="AB11" s="8681" t="s">
        <v>1710</v>
      </c>
      <c r="AC11" s="8682" t="s">
        <v>761</v>
      </c>
      <c r="AG11" s="8681" t="s">
        <v>1899</v>
      </c>
      <c r="AI11" s="8682" t="s">
        <v>1729</v>
      </c>
    </row>
    <row r="12" spans="1:39">
      <c r="A12" s="8681">
        <v>8</v>
      </c>
      <c r="B12" s="8682" t="s">
        <v>1143</v>
      </c>
      <c r="C12" s="8682" t="s">
        <v>1551</v>
      </c>
      <c r="D12" s="8681" t="s">
        <v>20</v>
      </c>
      <c r="E12" s="8681" t="s">
        <v>1900</v>
      </c>
      <c r="F12" s="8682" t="str">
        <f t="shared" si="0"/>
        <v>الدائرة الثانية مدني كلي بني سويف</v>
      </c>
      <c r="G12" s="8681">
        <v>2</v>
      </c>
      <c r="H12" s="8681" t="s">
        <v>20</v>
      </c>
      <c r="I12" s="8681">
        <v>8</v>
      </c>
      <c r="J12" s="8682" t="s">
        <v>36</v>
      </c>
      <c r="K12" s="8682" t="s">
        <v>20</v>
      </c>
      <c r="L12" s="8681" t="s">
        <v>37</v>
      </c>
      <c r="M12" s="8681">
        <v>111</v>
      </c>
      <c r="N12" s="8682" t="str">
        <f t="shared" si="1"/>
        <v>مأمورية بني سويف الكلية</v>
      </c>
      <c r="O12" s="8682" t="s">
        <v>1884</v>
      </c>
      <c r="P12" s="8681" t="s">
        <v>1884</v>
      </c>
      <c r="Q12" s="8681">
        <v>1</v>
      </c>
      <c r="R12" s="8682" t="s">
        <v>22</v>
      </c>
      <c r="S12" s="8681" t="s">
        <v>1901</v>
      </c>
      <c r="T12" s="8681" t="s">
        <v>23</v>
      </c>
      <c r="U12" s="8681">
        <v>2</v>
      </c>
      <c r="V12" s="8682" t="str">
        <f t="shared" si="2"/>
        <v>الدائرة الثانية مدني كلي بني سويف</v>
      </c>
      <c r="W12" s="8681" t="s">
        <v>20</v>
      </c>
      <c r="X12" s="8681" t="s">
        <v>29</v>
      </c>
      <c r="Y12" s="8681" t="s">
        <v>25</v>
      </c>
      <c r="Z12" s="8682" t="s">
        <v>1884</v>
      </c>
      <c r="AB12" s="8681" t="s">
        <v>1711</v>
      </c>
      <c r="AC12" s="8682" t="s">
        <v>764</v>
      </c>
      <c r="AG12" s="8681" t="s">
        <v>1902</v>
      </c>
      <c r="AI12" s="8682" t="s">
        <v>379</v>
      </c>
    </row>
    <row r="13" spans="1:39">
      <c r="A13" s="8681">
        <v>9</v>
      </c>
      <c r="B13" s="8682" t="s">
        <v>611</v>
      </c>
      <c r="C13" s="8682" t="s">
        <v>1717</v>
      </c>
      <c r="D13" s="8681" t="s">
        <v>1719</v>
      </c>
      <c r="E13" s="8681" t="s">
        <v>1883</v>
      </c>
      <c r="F13" s="8682" t="str">
        <f t="shared" si="0"/>
        <v>الدائرة الثالثة مدني كلي بني سويف</v>
      </c>
      <c r="G13" s="8681">
        <v>3</v>
      </c>
      <c r="H13" s="8681" t="s">
        <v>20</v>
      </c>
      <c r="I13" s="8681">
        <v>9</v>
      </c>
      <c r="J13" s="8682" t="s">
        <v>54</v>
      </c>
      <c r="K13" s="8682" t="s">
        <v>20</v>
      </c>
      <c r="L13" s="8681" t="s">
        <v>50</v>
      </c>
      <c r="M13" s="8681">
        <v>126</v>
      </c>
      <c r="N13" s="8682" t="str">
        <f t="shared" si="1"/>
        <v>مأمورية بني سويف الكلية</v>
      </c>
      <c r="O13" s="8682" t="s">
        <v>1884</v>
      </c>
      <c r="P13" s="8681" t="s">
        <v>1884</v>
      </c>
      <c r="Q13" s="8681">
        <v>8</v>
      </c>
      <c r="R13" s="8682" t="s">
        <v>1151</v>
      </c>
      <c r="S13" s="8681" t="s">
        <v>1903</v>
      </c>
      <c r="T13" s="8681" t="s">
        <v>23</v>
      </c>
      <c r="U13" s="8681">
        <v>3</v>
      </c>
      <c r="V13" s="8682" t="str">
        <f t="shared" si="2"/>
        <v>الدائرة الثالثة مدني كلي بني سويف</v>
      </c>
      <c r="W13" s="8681" t="s">
        <v>20</v>
      </c>
      <c r="X13" s="8681" t="s">
        <v>24</v>
      </c>
      <c r="Y13" s="8681" t="s">
        <v>25</v>
      </c>
      <c r="Z13" s="8682" t="s">
        <v>1884</v>
      </c>
      <c r="AB13" s="8681" t="s">
        <v>1712</v>
      </c>
      <c r="AC13" s="8682" t="s">
        <v>767</v>
      </c>
      <c r="AG13" s="8681" t="s">
        <v>49</v>
      </c>
      <c r="AI13" s="8682" t="s">
        <v>1734</v>
      </c>
    </row>
    <row r="14" spans="1:39">
      <c r="A14" s="8681">
        <v>10</v>
      </c>
      <c r="B14" s="8682" t="s">
        <v>1241</v>
      </c>
      <c r="C14" s="8682" t="s">
        <v>1717</v>
      </c>
      <c r="D14" s="8681" t="s">
        <v>1719</v>
      </c>
      <c r="E14" s="8681" t="s">
        <v>1904</v>
      </c>
      <c r="F14" s="8682" t="str">
        <f t="shared" si="0"/>
        <v>الدائرة الثالثة مدني كلي بني سويف</v>
      </c>
      <c r="G14" s="8681">
        <v>3</v>
      </c>
      <c r="H14" s="8681" t="s">
        <v>20</v>
      </c>
      <c r="I14" s="8681">
        <v>10</v>
      </c>
      <c r="J14" s="8682" t="s">
        <v>55</v>
      </c>
      <c r="K14" s="8682" t="s">
        <v>20</v>
      </c>
      <c r="L14" s="8681" t="s">
        <v>52</v>
      </c>
      <c r="M14" s="8681">
        <v>141</v>
      </c>
      <c r="N14" s="8682" t="str">
        <f t="shared" si="1"/>
        <v>مأمورية بني سويف الكلية</v>
      </c>
      <c r="O14" s="8682" t="s">
        <v>1884</v>
      </c>
      <c r="P14" s="8681" t="s">
        <v>1884</v>
      </c>
      <c r="Q14" s="8681">
        <v>9</v>
      </c>
      <c r="R14" s="8682" t="s">
        <v>69</v>
      </c>
      <c r="S14" s="8681" t="s">
        <v>1905</v>
      </c>
      <c r="T14" s="8681" t="s">
        <v>23</v>
      </c>
      <c r="U14" s="8681">
        <v>3</v>
      </c>
      <c r="V14" s="8682" t="str">
        <f t="shared" si="2"/>
        <v>الدائرة الثالثة مدني كلي بني سويف</v>
      </c>
      <c r="W14" s="8681" t="s">
        <v>20</v>
      </c>
      <c r="X14" s="8681" t="s">
        <v>29</v>
      </c>
      <c r="Y14" s="8681" t="s">
        <v>25</v>
      </c>
      <c r="Z14" s="8682" t="s">
        <v>1884</v>
      </c>
      <c r="AB14" s="8681" t="s">
        <v>1713</v>
      </c>
      <c r="AC14" s="8682" t="s">
        <v>770</v>
      </c>
      <c r="AI14" s="8682" t="s">
        <v>1906</v>
      </c>
    </row>
    <row r="15" spans="1:39">
      <c r="A15" s="8681">
        <v>11</v>
      </c>
      <c r="B15" s="8682" t="s">
        <v>1242</v>
      </c>
      <c r="C15" s="8682" t="s">
        <v>1717</v>
      </c>
      <c r="D15" s="8681" t="s">
        <v>1719</v>
      </c>
      <c r="E15" s="8681" t="s">
        <v>1907</v>
      </c>
      <c r="F15" s="8682" t="str">
        <f t="shared" si="0"/>
        <v>الدائرة الثالثة مدني كلي بني سويف</v>
      </c>
      <c r="G15" s="8681">
        <v>3</v>
      </c>
      <c r="H15" s="8681" t="s">
        <v>20</v>
      </c>
      <c r="I15" s="8681">
        <v>11</v>
      </c>
      <c r="J15" s="8682" t="s">
        <v>56</v>
      </c>
      <c r="K15" s="8682" t="s">
        <v>57</v>
      </c>
      <c r="L15" s="8681" t="s">
        <v>53</v>
      </c>
      <c r="M15" s="8681">
        <v>156</v>
      </c>
      <c r="N15" s="8682" t="str">
        <f t="shared" si="1"/>
        <v>مأمورية بني سويف الكلية</v>
      </c>
      <c r="O15" s="8682" t="s">
        <v>1884</v>
      </c>
      <c r="P15" s="8681" t="s">
        <v>1884</v>
      </c>
      <c r="Q15" s="8681">
        <v>10</v>
      </c>
      <c r="R15" s="8682" t="s">
        <v>1152</v>
      </c>
      <c r="S15" s="8681" t="s">
        <v>1908</v>
      </c>
      <c r="T15" s="8681" t="s">
        <v>23</v>
      </c>
      <c r="U15" s="8681">
        <v>3</v>
      </c>
      <c r="V15" s="8682" t="str">
        <f t="shared" si="2"/>
        <v>الدائرة الثالثة مدني كلي بني سويف</v>
      </c>
      <c r="W15" s="8681" t="s">
        <v>20</v>
      </c>
      <c r="X15" s="8681" t="s">
        <v>34</v>
      </c>
      <c r="Y15" s="8681" t="s">
        <v>25</v>
      </c>
      <c r="Z15" s="8682" t="s">
        <v>1884</v>
      </c>
      <c r="AB15" s="8681" t="s">
        <v>1714</v>
      </c>
      <c r="AC15" s="8682" t="s">
        <v>776</v>
      </c>
      <c r="AI15" s="8682" t="s">
        <v>1113</v>
      </c>
    </row>
    <row r="16" spans="1:39">
      <c r="A16" s="8681">
        <v>12</v>
      </c>
      <c r="B16" s="8682" t="s">
        <v>1243</v>
      </c>
      <c r="C16" s="8682" t="s">
        <v>1717</v>
      </c>
      <c r="D16" s="8681" t="s">
        <v>1719</v>
      </c>
      <c r="E16" s="8681" t="s">
        <v>1909</v>
      </c>
      <c r="F16" s="8682" t="str">
        <f t="shared" si="0"/>
        <v>الدائرة الثالثة مدني كلي بني سويف</v>
      </c>
      <c r="G16" s="8681">
        <v>3</v>
      </c>
      <c r="H16" s="8681" t="s">
        <v>20</v>
      </c>
      <c r="I16" s="8681">
        <v>12</v>
      </c>
      <c r="J16" s="8682" t="s">
        <v>58</v>
      </c>
      <c r="K16" s="8682" t="s">
        <v>28</v>
      </c>
      <c r="L16" s="8681" t="s">
        <v>53</v>
      </c>
      <c r="M16" s="8681">
        <v>171</v>
      </c>
      <c r="N16" s="8682" t="str">
        <f t="shared" si="1"/>
        <v>مأمورية بني سويف الكلية</v>
      </c>
      <c r="O16" s="8682" t="s">
        <v>1884</v>
      </c>
      <c r="P16" s="8681" t="s">
        <v>1884</v>
      </c>
      <c r="Q16" s="8681">
        <v>11</v>
      </c>
      <c r="R16" s="8682" t="s">
        <v>59</v>
      </c>
      <c r="S16" s="8681" t="s">
        <v>1910</v>
      </c>
      <c r="T16" s="8681" t="s">
        <v>23</v>
      </c>
      <c r="U16" s="8681">
        <v>4</v>
      </c>
      <c r="V16" s="8682" t="str">
        <f t="shared" si="2"/>
        <v>الدائرة الرابعة مدني كلي بني سويف</v>
      </c>
      <c r="W16" s="8681" t="s">
        <v>20</v>
      </c>
      <c r="X16" s="8681" t="s">
        <v>24</v>
      </c>
      <c r="Y16" s="8681" t="s">
        <v>25</v>
      </c>
      <c r="Z16" s="8682" t="s">
        <v>1884</v>
      </c>
      <c r="AB16" s="8681" t="s">
        <v>1715</v>
      </c>
      <c r="AC16" s="8682" t="s">
        <v>773</v>
      </c>
      <c r="AI16" s="8682" t="s">
        <v>1726</v>
      </c>
    </row>
    <row r="17" spans="1:35">
      <c r="A17" s="8681">
        <v>13</v>
      </c>
      <c r="B17" s="8682" t="s">
        <v>1244</v>
      </c>
      <c r="C17" s="8682" t="s">
        <v>1717</v>
      </c>
      <c r="D17" s="8681" t="s">
        <v>1719</v>
      </c>
      <c r="E17" s="8681" t="s">
        <v>1911</v>
      </c>
      <c r="F17" s="8682" t="str">
        <f t="shared" si="0"/>
        <v>الدائرة الرابعة مدني كلي بني سويف</v>
      </c>
      <c r="G17" s="8681">
        <v>4</v>
      </c>
      <c r="H17" s="8681" t="s">
        <v>20</v>
      </c>
      <c r="I17" s="8681">
        <v>13</v>
      </c>
      <c r="J17" s="8682" t="s">
        <v>19</v>
      </c>
      <c r="K17" s="8682" t="s">
        <v>20</v>
      </c>
      <c r="L17" s="8681" t="s">
        <v>21</v>
      </c>
      <c r="M17" s="8681">
        <v>186</v>
      </c>
      <c r="N17" s="8682" t="str">
        <f t="shared" si="1"/>
        <v>مأمورية بني سويف الكلية</v>
      </c>
      <c r="O17" s="8682" t="s">
        <v>1884</v>
      </c>
      <c r="P17" s="8681" t="s">
        <v>1884</v>
      </c>
      <c r="Q17" s="8681">
        <v>12</v>
      </c>
      <c r="R17" s="8682" t="s">
        <v>1153</v>
      </c>
      <c r="S17" s="8681" t="s">
        <v>1912</v>
      </c>
      <c r="T17" s="8681" t="s">
        <v>23</v>
      </c>
      <c r="U17" s="8681">
        <v>4</v>
      </c>
      <c r="V17" s="8682" t="str">
        <f t="shared" si="2"/>
        <v>الدائرة الرابعة مدني كلي بني سويف</v>
      </c>
      <c r="W17" s="8681" t="s">
        <v>20</v>
      </c>
      <c r="X17" s="8681" t="s">
        <v>29</v>
      </c>
      <c r="Y17" s="8681" t="s">
        <v>25</v>
      </c>
      <c r="Z17" s="8682" t="s">
        <v>1884</v>
      </c>
      <c r="AB17" s="8681" t="s">
        <v>1716</v>
      </c>
      <c r="AC17" s="8682" t="s">
        <v>1717</v>
      </c>
      <c r="AI17" s="8682" t="s">
        <v>1913</v>
      </c>
    </row>
    <row r="18" spans="1:35">
      <c r="A18" s="8681">
        <v>14</v>
      </c>
      <c r="B18" s="8682" t="s">
        <v>1261</v>
      </c>
      <c r="C18" s="8682" t="s">
        <v>1717</v>
      </c>
      <c r="D18" s="8681" t="s">
        <v>1719</v>
      </c>
      <c r="E18" s="8681" t="s">
        <v>1914</v>
      </c>
      <c r="F18" s="8682" t="str">
        <f t="shared" si="0"/>
        <v>الدائرة الرابعة مدني كلي بني سويف</v>
      </c>
      <c r="G18" s="8681">
        <v>4</v>
      </c>
      <c r="H18" s="8681" t="s">
        <v>20</v>
      </c>
      <c r="I18" s="8681">
        <v>14</v>
      </c>
      <c r="J18" s="8682" t="s">
        <v>31</v>
      </c>
      <c r="K18" s="8682" t="s">
        <v>20</v>
      </c>
      <c r="L18" s="8681" t="s">
        <v>235</v>
      </c>
      <c r="M18" s="8681">
        <v>201</v>
      </c>
      <c r="N18" s="8682" t="str">
        <f t="shared" si="1"/>
        <v>مأمورية بني سويف الكلية</v>
      </c>
      <c r="O18" s="8682" t="s">
        <v>1884</v>
      </c>
      <c r="P18" s="8681" t="s">
        <v>1884</v>
      </c>
      <c r="Q18" s="8681">
        <v>13</v>
      </c>
      <c r="R18" s="8682" t="s">
        <v>1154</v>
      </c>
      <c r="S18" s="8681" t="s">
        <v>1915</v>
      </c>
      <c r="T18" s="8681" t="s">
        <v>23</v>
      </c>
      <c r="U18" s="8681">
        <v>4</v>
      </c>
      <c r="V18" s="8682" t="str">
        <f t="shared" si="2"/>
        <v>الدائرة الرابعة مدني كلي بني سويف</v>
      </c>
      <c r="W18" s="8681" t="s">
        <v>20</v>
      </c>
      <c r="X18" s="8681" t="s">
        <v>34</v>
      </c>
      <c r="Y18" s="8681" t="s">
        <v>25</v>
      </c>
      <c r="Z18" s="8682" t="s">
        <v>1884</v>
      </c>
      <c r="AB18" s="8681" t="s">
        <v>1718</v>
      </c>
      <c r="AC18" s="8682" t="s">
        <v>1490</v>
      </c>
      <c r="AI18" s="8682" t="s">
        <v>1728</v>
      </c>
    </row>
    <row r="19" spans="1:35">
      <c r="A19" s="8681">
        <v>15</v>
      </c>
      <c r="B19" s="8682" t="s">
        <v>1245</v>
      </c>
      <c r="C19" s="8682" t="s">
        <v>1717</v>
      </c>
      <c r="D19" s="8681" t="s">
        <v>1719</v>
      </c>
      <c r="E19" s="8681" t="s">
        <v>1916</v>
      </c>
      <c r="F19" s="8682" t="str">
        <f t="shared" si="0"/>
        <v>الدائرة الرابعة مدني كلي بني سويف</v>
      </c>
      <c r="G19" s="8681">
        <v>4</v>
      </c>
      <c r="H19" s="8681" t="s">
        <v>20</v>
      </c>
      <c r="I19" s="8681">
        <v>15</v>
      </c>
      <c r="J19" s="8682" t="s">
        <v>60</v>
      </c>
      <c r="K19" s="8682" t="s">
        <v>61</v>
      </c>
      <c r="L19" s="8681" t="s">
        <v>37</v>
      </c>
      <c r="M19" s="8681">
        <v>216</v>
      </c>
      <c r="N19" s="8682" t="str">
        <f t="shared" si="1"/>
        <v>مأمورية بني سويف الكلية</v>
      </c>
      <c r="O19" s="8682" t="s">
        <v>1884</v>
      </c>
      <c r="P19" s="8681" t="s">
        <v>1884</v>
      </c>
      <c r="Q19" s="8681">
        <v>14</v>
      </c>
      <c r="R19" s="8682" t="s">
        <v>1155</v>
      </c>
      <c r="S19" s="8681" t="s">
        <v>1917</v>
      </c>
      <c r="T19" s="8681" t="s">
        <v>23</v>
      </c>
      <c r="U19" s="8681">
        <v>5</v>
      </c>
      <c r="V19" s="8682" t="str">
        <f t="shared" si="2"/>
        <v>الدائرة الخامسة مدني كلي ومستأنف الواسطى</v>
      </c>
      <c r="W19" s="8681" t="s">
        <v>20</v>
      </c>
      <c r="X19" s="8681" t="s">
        <v>24</v>
      </c>
      <c r="Y19" s="8681" t="s">
        <v>25</v>
      </c>
      <c r="Z19" s="8682" t="s">
        <v>1884</v>
      </c>
      <c r="AB19" s="8681" t="s">
        <v>1918</v>
      </c>
      <c r="AC19" s="8682" t="s">
        <v>1919</v>
      </c>
      <c r="AI19" s="8682" t="s">
        <v>1920</v>
      </c>
    </row>
    <row r="20" spans="1:35">
      <c r="A20" s="8681">
        <v>16</v>
      </c>
      <c r="B20" s="8682" t="s">
        <v>1246</v>
      </c>
      <c r="C20" s="8682" t="s">
        <v>1717</v>
      </c>
      <c r="D20" s="8681" t="s">
        <v>1719</v>
      </c>
      <c r="E20" s="8681" t="s">
        <v>1921</v>
      </c>
      <c r="F20" s="8682" t="str">
        <f t="shared" si="0"/>
        <v>الدائرة الخامسة مدني كلي ومستأنف الواسطى</v>
      </c>
      <c r="G20" s="8681">
        <v>5</v>
      </c>
      <c r="H20" s="8681" t="s">
        <v>20</v>
      </c>
      <c r="I20" s="8681">
        <v>16</v>
      </c>
      <c r="J20" s="8682" t="s">
        <v>62</v>
      </c>
      <c r="K20" s="8682" t="s">
        <v>20</v>
      </c>
      <c r="L20" s="8681" t="s">
        <v>21</v>
      </c>
      <c r="M20" s="8681">
        <v>231</v>
      </c>
      <c r="N20" s="8682" t="str">
        <f t="shared" si="1"/>
        <v>مأمورية الواسطى الكلية</v>
      </c>
      <c r="O20" s="8682" t="s">
        <v>1884</v>
      </c>
      <c r="P20" s="8681" t="s">
        <v>1884</v>
      </c>
      <c r="Q20" s="8681">
        <v>15</v>
      </c>
      <c r="R20" s="8682" t="s">
        <v>1156</v>
      </c>
      <c r="S20" s="8681" t="s">
        <v>1922</v>
      </c>
      <c r="T20" s="8681" t="s">
        <v>23</v>
      </c>
      <c r="U20" s="8681">
        <v>5</v>
      </c>
      <c r="V20" s="8682" t="str">
        <f t="shared" si="2"/>
        <v>الدائرة الخامسة مدني كلي ومستأنف الواسطى</v>
      </c>
      <c r="W20" s="8681" t="s">
        <v>20</v>
      </c>
      <c r="X20" s="8681" t="s">
        <v>29</v>
      </c>
      <c r="Y20" s="8681" t="s">
        <v>25</v>
      </c>
      <c r="Z20" s="8682" t="s">
        <v>1884</v>
      </c>
      <c r="AI20" s="8682" t="s">
        <v>378</v>
      </c>
    </row>
    <row r="21" spans="1:35">
      <c r="A21" s="8681">
        <v>17</v>
      </c>
      <c r="B21" s="8682" t="s">
        <v>1269</v>
      </c>
      <c r="C21" s="8682" t="s">
        <v>1551</v>
      </c>
      <c r="D21" s="8681" t="s">
        <v>1720</v>
      </c>
      <c r="E21" s="8681" t="s">
        <v>1915</v>
      </c>
      <c r="F21" s="8682" t="str">
        <f t="shared" si="0"/>
        <v>الدائرة الخامسة مدني كلي ومستأنف الواسطى</v>
      </c>
      <c r="G21" s="8681">
        <v>5</v>
      </c>
      <c r="H21" s="8681" t="s">
        <v>20</v>
      </c>
      <c r="I21" s="8681">
        <v>17</v>
      </c>
      <c r="J21" s="8682" t="s">
        <v>40</v>
      </c>
      <c r="K21" s="8682" t="s">
        <v>41</v>
      </c>
      <c r="L21" s="8681" t="s">
        <v>21</v>
      </c>
      <c r="M21" s="8681">
        <v>246</v>
      </c>
      <c r="N21" s="8682" t="str">
        <f t="shared" si="1"/>
        <v>مأمورية الواسطى الكلية</v>
      </c>
      <c r="O21" s="8682" t="s">
        <v>1884</v>
      </c>
      <c r="P21" s="8681" t="s">
        <v>1884</v>
      </c>
      <c r="Q21" s="8681">
        <v>16</v>
      </c>
      <c r="R21" s="8682" t="s">
        <v>1590</v>
      </c>
      <c r="S21" s="8681" t="s">
        <v>1923</v>
      </c>
      <c r="T21" s="8681" t="s">
        <v>23</v>
      </c>
      <c r="U21" s="8681">
        <v>5</v>
      </c>
      <c r="V21" s="8682" t="str">
        <f t="shared" si="2"/>
        <v>الدائرة الخامسة مدني كلي ومستأنف الواسطى</v>
      </c>
      <c r="W21" s="8681" t="s">
        <v>20</v>
      </c>
      <c r="X21" s="8681" t="s">
        <v>34</v>
      </c>
      <c r="Y21" s="8681" t="s">
        <v>25</v>
      </c>
      <c r="Z21" s="8682" t="s">
        <v>1884</v>
      </c>
      <c r="AI21" s="8682" t="s">
        <v>1924</v>
      </c>
    </row>
    <row r="22" spans="1:35">
      <c r="A22" s="8681">
        <v>18</v>
      </c>
      <c r="B22" s="8682" t="s">
        <v>507</v>
      </c>
      <c r="C22" s="8682" t="s">
        <v>1551</v>
      </c>
      <c r="D22" s="8681" t="s">
        <v>1720</v>
      </c>
      <c r="E22" s="8681" t="s">
        <v>1925</v>
      </c>
      <c r="F22" s="8682" t="str">
        <f t="shared" si="0"/>
        <v>الدائرة الخامسة مدني كلي ومستأنف الواسطى</v>
      </c>
      <c r="G22" s="8681">
        <v>5</v>
      </c>
      <c r="H22" s="8681" t="s">
        <v>20</v>
      </c>
      <c r="I22" s="8681">
        <v>18</v>
      </c>
      <c r="J22" s="8682" t="s">
        <v>31</v>
      </c>
      <c r="K22" s="8682" t="s">
        <v>20</v>
      </c>
      <c r="L22" s="8681" t="s">
        <v>235</v>
      </c>
      <c r="M22" s="8681">
        <v>261</v>
      </c>
      <c r="N22" s="8682" t="str">
        <f t="shared" si="1"/>
        <v>مأمورية الواسطى الكلية</v>
      </c>
      <c r="O22" s="8682" t="s">
        <v>1884</v>
      </c>
      <c r="P22" s="8681" t="s">
        <v>1884</v>
      </c>
      <c r="Q22" s="8681">
        <v>17</v>
      </c>
      <c r="R22" s="8682" t="s">
        <v>1157</v>
      </c>
      <c r="S22" s="8681" t="s">
        <v>1926</v>
      </c>
      <c r="T22" s="8681" t="s">
        <v>23</v>
      </c>
      <c r="U22" s="8681">
        <v>5</v>
      </c>
      <c r="V22" s="8682" t="str">
        <f t="shared" si="2"/>
        <v>الدائرة الخامسة مدني كلي ومستأنف الواسطى</v>
      </c>
      <c r="W22" s="8681" t="s">
        <v>20</v>
      </c>
      <c r="X22" s="8681" t="s">
        <v>38</v>
      </c>
      <c r="Y22" s="8681" t="s">
        <v>25</v>
      </c>
      <c r="Z22" s="8682" t="s">
        <v>1884</v>
      </c>
      <c r="AI22" s="8682" t="s">
        <v>1927</v>
      </c>
    </row>
    <row r="23" spans="1:35">
      <c r="A23" s="8681">
        <v>19</v>
      </c>
      <c r="B23" s="8682" t="s">
        <v>510</v>
      </c>
      <c r="C23" s="8682" t="s">
        <v>1551</v>
      </c>
      <c r="D23" s="8681" t="s">
        <v>1720</v>
      </c>
      <c r="E23" s="8681" t="s">
        <v>1928</v>
      </c>
      <c r="F23" s="8682" t="str">
        <f t="shared" si="0"/>
        <v>الدائرة الخامسة مدني كلي ومستأنف الواسطى</v>
      </c>
      <c r="G23" s="8681">
        <v>5</v>
      </c>
      <c r="H23" s="8681" t="s">
        <v>20</v>
      </c>
      <c r="I23" s="8681">
        <v>19</v>
      </c>
      <c r="J23" s="8682" t="s">
        <v>64</v>
      </c>
      <c r="K23" s="8682" t="s">
        <v>57</v>
      </c>
      <c r="L23" s="8681" t="s">
        <v>235</v>
      </c>
      <c r="M23" s="8681">
        <v>276</v>
      </c>
      <c r="N23" s="8682" t="str">
        <f t="shared" si="1"/>
        <v>مأمورية الواسطى الكلية</v>
      </c>
      <c r="O23" s="8682" t="s">
        <v>1884</v>
      </c>
      <c r="P23" s="8681" t="s">
        <v>1884</v>
      </c>
      <c r="Q23" s="8681">
        <v>18</v>
      </c>
      <c r="R23" s="8682" t="s">
        <v>1372</v>
      </c>
      <c r="S23" s="8681" t="s">
        <v>1929</v>
      </c>
      <c r="T23" s="8681" t="s">
        <v>23</v>
      </c>
      <c r="U23" s="8681">
        <v>6</v>
      </c>
      <c r="V23" s="8682" t="str">
        <f t="shared" si="2"/>
        <v>الدائرة السادسة مدني كلي ببا</v>
      </c>
      <c r="W23" s="8681" t="s">
        <v>20</v>
      </c>
      <c r="X23" s="8681" t="s">
        <v>24</v>
      </c>
      <c r="Y23" s="8681" t="s">
        <v>25</v>
      </c>
      <c r="Z23" s="8682" t="s">
        <v>1884</v>
      </c>
      <c r="AI23" s="8682" t="s">
        <v>1737</v>
      </c>
    </row>
    <row r="24" spans="1:35">
      <c r="A24" s="8681">
        <v>20</v>
      </c>
      <c r="B24" s="8682" t="s">
        <v>515</v>
      </c>
      <c r="C24" s="8682" t="s">
        <v>1551</v>
      </c>
      <c r="D24" s="8681" t="s">
        <v>1720</v>
      </c>
      <c r="E24" s="8681" t="s">
        <v>1930</v>
      </c>
      <c r="F24" s="8682" t="str">
        <f t="shared" si="0"/>
        <v>الدائرة الخامسة مدني كلي ومستأنف الواسطى</v>
      </c>
      <c r="G24" s="8681">
        <v>5</v>
      </c>
      <c r="H24" s="8681" t="s">
        <v>20</v>
      </c>
      <c r="I24" s="8681">
        <v>20</v>
      </c>
      <c r="J24" s="8682" t="s">
        <v>65</v>
      </c>
      <c r="K24" s="8682" t="s">
        <v>66</v>
      </c>
      <c r="L24" s="8681" t="s">
        <v>37</v>
      </c>
      <c r="M24" s="8681">
        <v>291</v>
      </c>
      <c r="N24" s="8682" t="str">
        <f t="shared" si="1"/>
        <v>مأمورية الواسطى الكلية</v>
      </c>
      <c r="O24" s="8682" t="s">
        <v>1884</v>
      </c>
      <c r="P24" s="8681" t="s">
        <v>1884</v>
      </c>
      <c r="Q24" s="8681">
        <v>19</v>
      </c>
      <c r="R24" s="8682" t="s">
        <v>1159</v>
      </c>
      <c r="S24" s="8681" t="s">
        <v>1931</v>
      </c>
      <c r="T24" s="8681" t="s">
        <v>23</v>
      </c>
      <c r="U24" s="8681">
        <v>6</v>
      </c>
      <c r="V24" s="8682" t="str">
        <f t="shared" si="2"/>
        <v>الدائرة السادسة مدني كلي ببا</v>
      </c>
      <c r="W24" s="8681" t="s">
        <v>20</v>
      </c>
      <c r="X24" s="8681" t="s">
        <v>29</v>
      </c>
      <c r="Y24" s="8681" t="s">
        <v>25</v>
      </c>
      <c r="Z24" s="8682" t="s">
        <v>1884</v>
      </c>
      <c r="AI24" s="8682" t="s">
        <v>1932</v>
      </c>
    </row>
    <row r="25" spans="1:35">
      <c r="A25" s="8681">
        <v>21</v>
      </c>
      <c r="B25" s="8682" t="s">
        <v>519</v>
      </c>
      <c r="C25" s="8682" t="s">
        <v>859</v>
      </c>
      <c r="D25" s="8681" t="s">
        <v>1720</v>
      </c>
      <c r="E25" s="8681" t="s">
        <v>1933</v>
      </c>
      <c r="F25" s="8682" t="str">
        <f t="shared" si="0"/>
        <v>الدائرة الخامسة مدني كلي ومستأنف الواسطى</v>
      </c>
      <c r="G25" s="8681">
        <v>5</v>
      </c>
      <c r="H25" s="8681" t="s">
        <v>20</v>
      </c>
      <c r="I25" s="8681">
        <v>21</v>
      </c>
      <c r="J25" s="8682" t="s">
        <v>1144</v>
      </c>
      <c r="K25" s="8682" t="s">
        <v>78</v>
      </c>
      <c r="L25" s="8681" t="s">
        <v>37</v>
      </c>
      <c r="M25" s="8681">
        <v>306</v>
      </c>
      <c r="N25" s="8682" t="str">
        <f t="shared" si="1"/>
        <v>مأمورية الواسطى الكلية</v>
      </c>
      <c r="O25" s="8682" t="s">
        <v>1884</v>
      </c>
      <c r="P25" s="8681" t="s">
        <v>1884</v>
      </c>
      <c r="Q25" s="8681">
        <v>20</v>
      </c>
      <c r="R25" s="8682" t="s">
        <v>1160</v>
      </c>
      <c r="S25" s="8681" t="s">
        <v>1934</v>
      </c>
      <c r="T25" s="8681" t="s">
        <v>23</v>
      </c>
      <c r="U25" s="8681">
        <v>6</v>
      </c>
      <c r="V25" s="8682" t="str">
        <f t="shared" si="2"/>
        <v>الدائرة السادسة مدني كلي ببا</v>
      </c>
      <c r="W25" s="8681" t="s">
        <v>20</v>
      </c>
      <c r="X25" s="8681" t="s">
        <v>34</v>
      </c>
      <c r="Y25" s="8681" t="s">
        <v>25</v>
      </c>
      <c r="Z25" s="8682" t="s">
        <v>1884</v>
      </c>
      <c r="AI25" s="8682" t="s">
        <v>1935</v>
      </c>
    </row>
    <row r="26" spans="1:35">
      <c r="A26" s="8681">
        <v>22</v>
      </c>
      <c r="B26" s="8682" t="s">
        <v>524</v>
      </c>
      <c r="C26" s="8682" t="s">
        <v>861</v>
      </c>
      <c r="D26" s="8681" t="s">
        <v>1720</v>
      </c>
      <c r="E26" s="8681" t="s">
        <v>1936</v>
      </c>
      <c r="F26" s="8682" t="str">
        <f t="shared" si="0"/>
        <v>الدائرة الخامسة مدني كلي ومستأنف الواسطى</v>
      </c>
      <c r="G26" s="8681">
        <v>5</v>
      </c>
      <c r="H26" s="8681" t="s">
        <v>20</v>
      </c>
      <c r="I26" s="8681">
        <v>22</v>
      </c>
      <c r="J26" s="8682" t="s">
        <v>67</v>
      </c>
      <c r="K26" s="8682" t="s">
        <v>45</v>
      </c>
      <c r="L26" s="8681" t="s">
        <v>37</v>
      </c>
      <c r="M26" s="8681">
        <v>321</v>
      </c>
      <c r="N26" s="8682" t="str">
        <f t="shared" si="1"/>
        <v>مأمورية الواسطى الكلية</v>
      </c>
      <c r="O26" s="8682" t="s">
        <v>1884</v>
      </c>
      <c r="P26" s="8681" t="s">
        <v>1884</v>
      </c>
      <c r="Q26" s="8681">
        <v>21</v>
      </c>
      <c r="R26" s="8682" t="s">
        <v>1161</v>
      </c>
      <c r="S26" s="8681" t="s">
        <v>1925</v>
      </c>
      <c r="T26" s="8681" t="s">
        <v>23</v>
      </c>
      <c r="U26" s="8681">
        <v>7</v>
      </c>
      <c r="V26" s="8682" t="str">
        <f t="shared" si="2"/>
        <v>الدائرة السابعة مدني كلي ومستأنف ببا</v>
      </c>
      <c r="W26" s="8681" t="s">
        <v>20</v>
      </c>
      <c r="X26" s="8681" t="s">
        <v>24</v>
      </c>
      <c r="Y26" s="8681" t="s">
        <v>25</v>
      </c>
      <c r="Z26" s="8682" t="s">
        <v>1884</v>
      </c>
      <c r="AI26" s="8682" t="s">
        <v>77</v>
      </c>
    </row>
    <row r="27" spans="1:35">
      <c r="A27" s="8681">
        <v>23</v>
      </c>
      <c r="B27" s="8682" t="s">
        <v>526</v>
      </c>
      <c r="C27" s="8682" t="s">
        <v>861</v>
      </c>
      <c r="D27" s="8681" t="s">
        <v>1720</v>
      </c>
      <c r="E27" s="8681" t="s">
        <v>1937</v>
      </c>
      <c r="F27" s="8682" t="str">
        <f t="shared" si="0"/>
        <v>الدائرة السادسة مدني كلي ببا</v>
      </c>
      <c r="G27" s="8681">
        <v>6</v>
      </c>
      <c r="H27" s="8681" t="s">
        <v>20</v>
      </c>
      <c r="I27" s="8681">
        <v>23</v>
      </c>
      <c r="J27" s="8682" t="s">
        <v>54</v>
      </c>
      <c r="K27" s="8682" t="s">
        <v>20</v>
      </c>
      <c r="L27" s="8681" t="s">
        <v>50</v>
      </c>
      <c r="M27" s="8681">
        <v>336</v>
      </c>
      <c r="N27" s="8682" t="str">
        <f t="shared" si="1"/>
        <v>مأمورية ببا الكلية</v>
      </c>
      <c r="O27" s="8682" t="s">
        <v>1884</v>
      </c>
      <c r="P27" s="8681" t="s">
        <v>1884</v>
      </c>
      <c r="Q27" s="8681">
        <v>22</v>
      </c>
      <c r="R27" s="8682" t="s">
        <v>68</v>
      </c>
      <c r="S27" s="8681" t="s">
        <v>1938</v>
      </c>
      <c r="T27" s="8681" t="s">
        <v>23</v>
      </c>
      <c r="U27" s="8681">
        <v>7</v>
      </c>
      <c r="V27" s="8682" t="str">
        <f t="shared" si="2"/>
        <v>الدائرة السابعة مدني كلي ومستأنف ببا</v>
      </c>
      <c r="W27" s="8681" t="s">
        <v>20</v>
      </c>
      <c r="X27" s="8681" t="s">
        <v>29</v>
      </c>
      <c r="Y27" s="8681" t="s">
        <v>25</v>
      </c>
      <c r="Z27" s="8682" t="s">
        <v>1884</v>
      </c>
      <c r="AI27" s="8682" t="s">
        <v>45</v>
      </c>
    </row>
    <row r="28" spans="1:35">
      <c r="A28" s="8681">
        <v>24</v>
      </c>
      <c r="B28" s="8682" t="s">
        <v>528</v>
      </c>
      <c r="C28" s="8682" t="s">
        <v>861</v>
      </c>
      <c r="D28" s="8681" t="s">
        <v>1720</v>
      </c>
      <c r="E28" s="8681" t="s">
        <v>1939</v>
      </c>
      <c r="F28" s="8682" t="str">
        <f t="shared" si="0"/>
        <v>الدائرة السادسة مدني كلي ببا</v>
      </c>
      <c r="G28" s="8681">
        <v>6</v>
      </c>
      <c r="H28" s="8681" t="s">
        <v>20</v>
      </c>
      <c r="I28" s="8681">
        <v>24</v>
      </c>
      <c r="J28" s="8682" t="s">
        <v>55</v>
      </c>
      <c r="K28" s="8682" t="s">
        <v>20</v>
      </c>
      <c r="L28" s="8681" t="s">
        <v>52</v>
      </c>
      <c r="M28" s="8681">
        <v>351</v>
      </c>
      <c r="N28" s="8682" t="str">
        <f t="shared" si="1"/>
        <v>مأمورية ببا الكلية</v>
      </c>
      <c r="O28" s="8682" t="s">
        <v>1884</v>
      </c>
      <c r="P28" s="8681" t="s">
        <v>1884</v>
      </c>
      <c r="Q28" s="8681">
        <v>23</v>
      </c>
      <c r="R28" s="8682" t="s">
        <v>1162</v>
      </c>
      <c r="S28" s="8681" t="s">
        <v>1940</v>
      </c>
      <c r="T28" s="8681" t="s">
        <v>23</v>
      </c>
      <c r="U28" s="8681">
        <v>7</v>
      </c>
      <c r="V28" s="8682" t="str">
        <f t="shared" si="2"/>
        <v>الدائرة السابعة مدني كلي ومستأنف ببا</v>
      </c>
      <c r="W28" s="8681" t="s">
        <v>20</v>
      </c>
      <c r="X28" s="8681" t="s">
        <v>34</v>
      </c>
      <c r="Y28" s="8681" t="s">
        <v>25</v>
      </c>
      <c r="Z28" s="8682" t="s">
        <v>1884</v>
      </c>
      <c r="AI28" s="8682" t="s">
        <v>61</v>
      </c>
    </row>
    <row r="29" spans="1:35">
      <c r="A29" s="8681">
        <v>25</v>
      </c>
      <c r="B29" s="8682" t="s">
        <v>1479</v>
      </c>
      <c r="C29" s="8682" t="s">
        <v>1490</v>
      </c>
      <c r="D29" s="8681" t="s">
        <v>1721</v>
      </c>
      <c r="E29" s="8681" t="s">
        <v>1910</v>
      </c>
      <c r="F29" s="8682" t="str">
        <f t="shared" si="0"/>
        <v>الدائرة السادسة مدني كلي ببا</v>
      </c>
      <c r="G29" s="8681">
        <v>6</v>
      </c>
      <c r="H29" s="8681" t="s">
        <v>20</v>
      </c>
      <c r="I29" s="8681">
        <v>25</v>
      </c>
      <c r="J29" s="8682" t="s">
        <v>70</v>
      </c>
      <c r="K29" s="8682" t="s">
        <v>45</v>
      </c>
      <c r="L29" s="8681" t="s">
        <v>52</v>
      </c>
      <c r="M29" s="8681">
        <v>366</v>
      </c>
      <c r="N29" s="8682" t="str">
        <f t="shared" si="1"/>
        <v>مأمورية ببا الكلية</v>
      </c>
      <c r="O29" s="8682" t="s">
        <v>1884</v>
      </c>
      <c r="P29" s="8681" t="s">
        <v>1884</v>
      </c>
      <c r="Q29" s="8681">
        <v>24</v>
      </c>
      <c r="R29" s="8682" t="s">
        <v>1163</v>
      </c>
      <c r="S29" s="8681" t="s">
        <v>1941</v>
      </c>
      <c r="T29" s="8681" t="s">
        <v>23</v>
      </c>
      <c r="U29" s="8681">
        <v>8</v>
      </c>
      <c r="V29" s="8682" t="str">
        <f t="shared" si="2"/>
        <v>الدائرة الثامنة مدني كلي مسأنف بني سويف</v>
      </c>
      <c r="W29" s="8681" t="s">
        <v>20</v>
      </c>
      <c r="X29" s="8681" t="s">
        <v>24</v>
      </c>
      <c r="Y29" s="8681" t="s">
        <v>25</v>
      </c>
      <c r="Z29" s="8682" t="s">
        <v>1884</v>
      </c>
      <c r="AI29" s="8682" t="s">
        <v>41</v>
      </c>
    </row>
    <row r="30" spans="1:35">
      <c r="A30" s="8681">
        <v>26</v>
      </c>
      <c r="B30" s="8682" t="s">
        <v>1486</v>
      </c>
      <c r="C30" s="8682" t="s">
        <v>1490</v>
      </c>
      <c r="D30" s="8681" t="s">
        <v>1721</v>
      </c>
      <c r="E30" s="8681" t="s">
        <v>1942</v>
      </c>
      <c r="F30" s="8682" t="str">
        <f t="shared" si="0"/>
        <v>الدائرة السادسة مدني كلي ببا</v>
      </c>
      <c r="G30" s="8681">
        <v>6</v>
      </c>
      <c r="H30" s="8681" t="s">
        <v>20</v>
      </c>
      <c r="I30" s="8681">
        <v>26</v>
      </c>
      <c r="J30" s="8682" t="s">
        <v>71</v>
      </c>
      <c r="K30" s="8682" t="s">
        <v>20</v>
      </c>
      <c r="L30" s="8681" t="s">
        <v>53</v>
      </c>
      <c r="M30" s="8681">
        <v>381</v>
      </c>
      <c r="N30" s="8682" t="str">
        <f t="shared" si="1"/>
        <v>مأمورية ببا الكلية</v>
      </c>
      <c r="O30" s="8682" t="s">
        <v>1884</v>
      </c>
      <c r="P30" s="8681" t="s">
        <v>1884</v>
      </c>
      <c r="Q30" s="8681">
        <v>26</v>
      </c>
      <c r="R30" s="8682" t="s">
        <v>1165</v>
      </c>
      <c r="S30" s="8681" t="s">
        <v>1943</v>
      </c>
      <c r="T30" s="8681" t="s">
        <v>23</v>
      </c>
      <c r="U30" s="8681">
        <v>8</v>
      </c>
      <c r="V30" s="8682" t="str">
        <f t="shared" si="2"/>
        <v>الدائرة الثامنة مدني كلي مسأنف بني سويف</v>
      </c>
      <c r="W30" s="8681" t="s">
        <v>20</v>
      </c>
      <c r="X30" s="8681" t="s">
        <v>34</v>
      </c>
      <c r="Y30" s="8681" t="s">
        <v>25</v>
      </c>
      <c r="Z30" s="8682" t="s">
        <v>1884</v>
      </c>
      <c r="AI30" s="8682" t="s">
        <v>49</v>
      </c>
    </row>
    <row r="31" spans="1:35">
      <c r="A31" s="8681">
        <v>27</v>
      </c>
      <c r="B31" s="8682" t="s">
        <v>1646</v>
      </c>
      <c r="C31" s="8682" t="s">
        <v>755</v>
      </c>
      <c r="D31" s="8681" t="s">
        <v>1722</v>
      </c>
      <c r="E31" s="8681" t="s">
        <v>961</v>
      </c>
      <c r="F31" s="8682" t="str">
        <f t="shared" si="0"/>
        <v>الدائرة السادسة مدني كلي ببا</v>
      </c>
      <c r="G31" s="8681">
        <v>6</v>
      </c>
      <c r="H31" s="8681" t="s">
        <v>20</v>
      </c>
      <c r="I31" s="8681">
        <v>27</v>
      </c>
      <c r="J31" s="8682" t="s">
        <v>72</v>
      </c>
      <c r="K31" s="8682" t="s">
        <v>41</v>
      </c>
      <c r="L31" s="8681" t="s">
        <v>53</v>
      </c>
      <c r="M31" s="8681">
        <v>396</v>
      </c>
      <c r="N31" s="8682" t="str">
        <f t="shared" si="1"/>
        <v>مأمورية ببا الكلية</v>
      </c>
      <c r="O31" s="8682" t="s">
        <v>1884</v>
      </c>
      <c r="P31" s="8681" t="s">
        <v>1884</v>
      </c>
      <c r="Q31" s="8681">
        <v>27</v>
      </c>
      <c r="R31" s="8682" t="s">
        <v>1166</v>
      </c>
      <c r="S31" s="8681" t="s">
        <v>1944</v>
      </c>
      <c r="T31" s="8681" t="s">
        <v>23</v>
      </c>
      <c r="U31" s="8681">
        <v>8</v>
      </c>
      <c r="V31" s="8682" t="str">
        <f t="shared" si="2"/>
        <v>الدائرة الثامنة مدني كلي مسأنف بني سويف</v>
      </c>
      <c r="W31" s="8681" t="s">
        <v>20</v>
      </c>
      <c r="X31" s="8681" t="s">
        <v>38</v>
      </c>
      <c r="Y31" s="8681" t="s">
        <v>25</v>
      </c>
      <c r="Z31" s="8682" t="s">
        <v>1884</v>
      </c>
      <c r="AI31" s="8682" t="s">
        <v>20</v>
      </c>
    </row>
    <row r="32" spans="1:35">
      <c r="A32" s="8681">
        <v>28</v>
      </c>
      <c r="B32" s="8682" t="s">
        <v>1647</v>
      </c>
      <c r="C32" s="8682" t="s">
        <v>755</v>
      </c>
      <c r="D32" s="8681" t="s">
        <v>1722</v>
      </c>
      <c r="E32" s="8681" t="s">
        <v>967</v>
      </c>
      <c r="F32" s="8682" t="str">
        <f t="shared" si="0"/>
        <v>الدائرة السادسة مدني كلي ببا</v>
      </c>
      <c r="G32" s="8681">
        <v>6</v>
      </c>
      <c r="H32" s="8681" t="s">
        <v>20</v>
      </c>
      <c r="I32" s="8681">
        <v>28</v>
      </c>
      <c r="J32" s="8682" t="s">
        <v>56</v>
      </c>
      <c r="K32" s="8682" t="s">
        <v>57</v>
      </c>
      <c r="L32" s="8681" t="s">
        <v>53</v>
      </c>
      <c r="M32" s="8681">
        <v>411</v>
      </c>
      <c r="N32" s="8682" t="str">
        <f t="shared" si="1"/>
        <v>مأمورية ببا الكلية</v>
      </c>
      <c r="O32" s="8682" t="s">
        <v>1884</v>
      </c>
      <c r="P32" s="8681" t="s">
        <v>1884</v>
      </c>
      <c r="Q32" s="8681">
        <v>28</v>
      </c>
      <c r="R32" s="8682" t="s">
        <v>1618</v>
      </c>
      <c r="S32" s="8681" t="s">
        <v>1928</v>
      </c>
      <c r="T32" s="8681" t="s">
        <v>23</v>
      </c>
      <c r="U32" s="8681">
        <v>8</v>
      </c>
      <c r="V32" s="8682" t="str">
        <f t="shared" si="2"/>
        <v>الدائرة الثامنة مدني كلي مسأنف بني سويف</v>
      </c>
      <c r="W32" s="8681" t="s">
        <v>20</v>
      </c>
      <c r="X32" s="8681" t="s">
        <v>29</v>
      </c>
      <c r="Y32" s="8681" t="s">
        <v>25</v>
      </c>
      <c r="Z32" s="8682" t="s">
        <v>1884</v>
      </c>
      <c r="AI32" s="8682" t="s">
        <v>1532</v>
      </c>
    </row>
    <row r="33" spans="1:35">
      <c r="A33" s="8681">
        <v>29</v>
      </c>
      <c r="B33" s="8682" t="s">
        <v>1648</v>
      </c>
      <c r="C33" s="8682" t="s">
        <v>755</v>
      </c>
      <c r="D33" s="8681" t="s">
        <v>1722</v>
      </c>
      <c r="E33" s="8681" t="s">
        <v>1371</v>
      </c>
      <c r="F33" s="8682" t="str">
        <f t="shared" si="0"/>
        <v>الدائرة السابعة مدني كلي ومستأنف ببا</v>
      </c>
      <c r="G33" s="8681">
        <v>7</v>
      </c>
      <c r="H33" s="8681" t="s">
        <v>20</v>
      </c>
      <c r="I33" s="8681">
        <v>29</v>
      </c>
      <c r="J33" s="8682" t="s">
        <v>19</v>
      </c>
      <c r="K33" s="8682" t="s">
        <v>20</v>
      </c>
      <c r="L33" s="8681" t="s">
        <v>21</v>
      </c>
      <c r="M33" s="8681">
        <v>426</v>
      </c>
      <c r="N33" s="8682" t="str">
        <f t="shared" si="1"/>
        <v>مأمورية ببا الكلية</v>
      </c>
      <c r="O33" s="8682" t="s">
        <v>1884</v>
      </c>
      <c r="P33" s="8681" t="s">
        <v>1884</v>
      </c>
      <c r="Q33" s="8681">
        <v>29</v>
      </c>
      <c r="R33" s="8682" t="s">
        <v>629</v>
      </c>
      <c r="S33" s="8681" t="s">
        <v>1945</v>
      </c>
      <c r="T33" s="8681" t="s">
        <v>23</v>
      </c>
      <c r="U33" s="8681">
        <v>9</v>
      </c>
      <c r="V33" s="8682" t="str">
        <f t="shared" si="2"/>
        <v>الدائررة الأولى اسرة بندر</v>
      </c>
      <c r="W33" s="8681" t="s">
        <v>1719</v>
      </c>
      <c r="X33" s="8681" t="s">
        <v>24</v>
      </c>
      <c r="Y33" s="8681" t="s">
        <v>25</v>
      </c>
      <c r="Z33" s="8682" t="s">
        <v>1884</v>
      </c>
      <c r="AI33" s="8682" t="s">
        <v>66</v>
      </c>
    </row>
    <row r="34" spans="1:35">
      <c r="A34" s="8681">
        <v>30</v>
      </c>
      <c r="B34" s="8682" t="s">
        <v>1649</v>
      </c>
      <c r="C34" s="8682" t="s">
        <v>755</v>
      </c>
      <c r="D34" s="8681" t="s">
        <v>1722</v>
      </c>
      <c r="E34" s="8681" t="s">
        <v>975</v>
      </c>
      <c r="F34" s="8682" t="str">
        <f t="shared" si="0"/>
        <v>الدائرة السابعة مدني كلي ومستأنف ببا</v>
      </c>
      <c r="G34" s="8681">
        <v>7</v>
      </c>
      <c r="H34" s="8681" t="s">
        <v>20</v>
      </c>
      <c r="I34" s="8681">
        <v>30</v>
      </c>
      <c r="J34" s="8682" t="s">
        <v>31</v>
      </c>
      <c r="K34" s="8682" t="s">
        <v>20</v>
      </c>
      <c r="L34" s="8681" t="s">
        <v>235</v>
      </c>
      <c r="M34" s="8681">
        <v>441</v>
      </c>
      <c r="N34" s="8682" t="str">
        <f t="shared" si="1"/>
        <v>مأمورية ببا الكلية</v>
      </c>
      <c r="O34" s="8682" t="s">
        <v>1884</v>
      </c>
      <c r="P34" s="8681" t="s">
        <v>1884</v>
      </c>
      <c r="Q34" s="8681">
        <v>30</v>
      </c>
      <c r="R34" s="8682" t="s">
        <v>632</v>
      </c>
      <c r="S34" s="8681" t="s">
        <v>1946</v>
      </c>
      <c r="T34" s="8681" t="s">
        <v>23</v>
      </c>
      <c r="U34" s="8681">
        <v>9</v>
      </c>
      <c r="V34" s="8682" t="str">
        <f t="shared" si="2"/>
        <v>الدائررة الأولى اسرة بندر</v>
      </c>
      <c r="W34" s="8681" t="s">
        <v>1719</v>
      </c>
      <c r="X34" s="8681" t="s">
        <v>34</v>
      </c>
      <c r="Y34" s="8681" t="s">
        <v>25</v>
      </c>
      <c r="Z34" s="8682" t="s">
        <v>1884</v>
      </c>
      <c r="AI34" s="8682" t="s">
        <v>78</v>
      </c>
    </row>
    <row r="35" spans="1:35">
      <c r="A35" s="8681">
        <v>31</v>
      </c>
      <c r="B35" s="8682" t="s">
        <v>1650</v>
      </c>
      <c r="C35" s="8682" t="s">
        <v>738</v>
      </c>
      <c r="D35" s="8681" t="s">
        <v>1722</v>
      </c>
      <c r="E35" s="8681" t="s">
        <v>961</v>
      </c>
      <c r="F35" s="8682" t="str">
        <f t="shared" si="0"/>
        <v>الدائرة السابعة مدني كلي ومستأنف ببا</v>
      </c>
      <c r="G35" s="8681">
        <v>7</v>
      </c>
      <c r="H35" s="8681" t="s">
        <v>20</v>
      </c>
      <c r="I35" s="8681">
        <v>31</v>
      </c>
      <c r="J35" s="8682" t="s">
        <v>1145</v>
      </c>
      <c r="K35" s="8682" t="s">
        <v>61</v>
      </c>
      <c r="L35" s="8681" t="s">
        <v>235</v>
      </c>
      <c r="M35" s="8681">
        <v>456</v>
      </c>
      <c r="N35" s="8682" t="str">
        <f t="shared" si="1"/>
        <v>مأمورية ببا الكلية</v>
      </c>
      <c r="O35" s="8682" t="s">
        <v>1884</v>
      </c>
      <c r="P35" s="8681" t="s">
        <v>1884</v>
      </c>
      <c r="Q35" s="8681">
        <v>31</v>
      </c>
      <c r="R35" s="8682" t="s">
        <v>636</v>
      </c>
      <c r="S35" s="8681" t="s">
        <v>1947</v>
      </c>
      <c r="T35" s="8681" t="s">
        <v>23</v>
      </c>
      <c r="U35" s="8681">
        <v>9</v>
      </c>
      <c r="V35" s="8682" t="str">
        <f t="shared" si="2"/>
        <v>الدائررة الأولى اسرة بندر</v>
      </c>
      <c r="W35" s="8681" t="s">
        <v>1719</v>
      </c>
      <c r="X35" s="8681" t="s">
        <v>38</v>
      </c>
      <c r="Y35" s="8681" t="s">
        <v>25</v>
      </c>
      <c r="Z35" s="8682" t="s">
        <v>1884</v>
      </c>
      <c r="AI35" s="8682" t="s">
        <v>1948</v>
      </c>
    </row>
    <row r="36" spans="1:35">
      <c r="A36" s="8681">
        <v>32</v>
      </c>
      <c r="B36" s="8682" t="s">
        <v>1651</v>
      </c>
      <c r="C36" s="8682" t="s">
        <v>738</v>
      </c>
      <c r="D36" s="8681" t="s">
        <v>1722</v>
      </c>
      <c r="E36" s="8681" t="s">
        <v>967</v>
      </c>
      <c r="F36" s="8682" t="str">
        <f t="shared" si="0"/>
        <v>الدائرة السابعة مدني كلي ومستأنف ببا</v>
      </c>
      <c r="G36" s="8681">
        <v>7</v>
      </c>
      <c r="H36" s="8681" t="s">
        <v>20</v>
      </c>
      <c r="I36" s="8681">
        <v>32</v>
      </c>
      <c r="J36" s="8682" t="s">
        <v>1146</v>
      </c>
      <c r="K36" s="8682" t="s">
        <v>66</v>
      </c>
      <c r="L36" s="8681" t="s">
        <v>37</v>
      </c>
      <c r="M36" s="8681">
        <v>471</v>
      </c>
      <c r="N36" s="8682" t="str">
        <f t="shared" si="1"/>
        <v>مأمورية ببا الكلية</v>
      </c>
      <c r="O36" s="8682" t="s">
        <v>1884</v>
      </c>
      <c r="P36" s="8681" t="s">
        <v>1884</v>
      </c>
      <c r="Q36" s="8681">
        <v>55</v>
      </c>
      <c r="R36" s="8682" t="s">
        <v>1663</v>
      </c>
      <c r="S36" s="8681" t="s">
        <v>1949</v>
      </c>
      <c r="T36" s="8681" t="s">
        <v>23</v>
      </c>
      <c r="U36" s="8681">
        <v>9</v>
      </c>
      <c r="V36" s="8682" t="str">
        <f t="shared" si="2"/>
        <v>الدائررة الأولى اسرة بندر</v>
      </c>
      <c r="W36" s="8681" t="s">
        <v>1719</v>
      </c>
      <c r="X36" s="8681" t="s">
        <v>29</v>
      </c>
      <c r="Y36" s="8681" t="s">
        <v>25</v>
      </c>
      <c r="Z36" s="8682" t="s">
        <v>1884</v>
      </c>
      <c r="AI36" s="8682" t="s">
        <v>1736</v>
      </c>
    </row>
    <row r="37" spans="1:35">
      <c r="A37" s="8681">
        <v>33</v>
      </c>
      <c r="B37" s="8682" t="s">
        <v>1652</v>
      </c>
      <c r="C37" s="8682" t="s">
        <v>738</v>
      </c>
      <c r="D37" s="8681" t="s">
        <v>1722</v>
      </c>
      <c r="E37" s="8681" t="s">
        <v>1371</v>
      </c>
      <c r="F37" s="8682" t="str">
        <f t="shared" si="0"/>
        <v>الدائرة السابعة مدني كلي ومستأنف ببا</v>
      </c>
      <c r="G37" s="8681">
        <v>7</v>
      </c>
      <c r="H37" s="8681" t="s">
        <v>20</v>
      </c>
      <c r="I37" s="8681">
        <v>33</v>
      </c>
      <c r="J37" s="8682" t="s">
        <v>1147</v>
      </c>
      <c r="K37" s="8682" t="s">
        <v>78</v>
      </c>
      <c r="L37" s="8681" t="s">
        <v>37</v>
      </c>
      <c r="M37" s="8681">
        <v>486</v>
      </c>
      <c r="N37" s="8682" t="str">
        <f t="shared" si="1"/>
        <v>مأمورية ببا الكلية</v>
      </c>
      <c r="O37" s="8682" t="s">
        <v>1884</v>
      </c>
      <c r="P37" s="8681" t="s">
        <v>1884</v>
      </c>
      <c r="Q37" s="8681">
        <v>32</v>
      </c>
      <c r="R37" s="8682" t="s">
        <v>1251</v>
      </c>
      <c r="S37" s="8681" t="s">
        <v>1950</v>
      </c>
      <c r="T37" s="8681" t="s">
        <v>23</v>
      </c>
      <c r="U37" s="8681">
        <v>10</v>
      </c>
      <c r="V37" s="8682" t="str">
        <f t="shared" si="2"/>
        <v>الدائرة الثانية اسرة مركز</v>
      </c>
      <c r="W37" s="8681" t="s">
        <v>1719</v>
      </c>
      <c r="X37" s="8681" t="s">
        <v>24</v>
      </c>
      <c r="Y37" s="8681" t="s">
        <v>25</v>
      </c>
      <c r="Z37" s="8682" t="s">
        <v>1884</v>
      </c>
      <c r="AI37" s="8682" t="s">
        <v>1951</v>
      </c>
    </row>
    <row r="38" spans="1:35">
      <c r="A38" s="8681">
        <v>34</v>
      </c>
      <c r="B38" s="8682" t="s">
        <v>1653</v>
      </c>
      <c r="C38" s="8682" t="s">
        <v>761</v>
      </c>
      <c r="D38" s="8681" t="s">
        <v>1722</v>
      </c>
      <c r="E38" s="8681" t="s">
        <v>961</v>
      </c>
      <c r="F38" s="8682" t="str">
        <f t="shared" si="0"/>
        <v>الدائرة الثامنة مدني كلي مسأنف بني سويف</v>
      </c>
      <c r="G38" s="8681">
        <v>8</v>
      </c>
      <c r="H38" s="8681" t="s">
        <v>20</v>
      </c>
      <c r="I38" s="8681">
        <v>34</v>
      </c>
      <c r="J38" s="8682" t="s">
        <v>73</v>
      </c>
      <c r="K38" s="8682" t="s">
        <v>66</v>
      </c>
      <c r="L38" s="8681" t="s">
        <v>50</v>
      </c>
      <c r="M38" s="8681">
        <v>501</v>
      </c>
      <c r="N38" s="8682" t="str">
        <f t="shared" si="1"/>
        <v>مأمورية بني سويف الكلية</v>
      </c>
      <c r="O38" s="8682" t="s">
        <v>1884</v>
      </c>
      <c r="P38" s="8681" t="s">
        <v>1884</v>
      </c>
      <c r="Q38" s="8681">
        <v>33</v>
      </c>
      <c r="R38" s="8682" t="s">
        <v>633</v>
      </c>
      <c r="S38" s="8681" t="s">
        <v>1952</v>
      </c>
      <c r="T38" s="8681" t="s">
        <v>23</v>
      </c>
      <c r="U38" s="8681">
        <v>10</v>
      </c>
      <c r="V38" s="8682" t="str">
        <f t="shared" si="2"/>
        <v>الدائرة الثانية اسرة مركز</v>
      </c>
      <c r="W38" s="8681" t="s">
        <v>1719</v>
      </c>
      <c r="X38" s="8681" t="s">
        <v>29</v>
      </c>
      <c r="Y38" s="8681" t="s">
        <v>25</v>
      </c>
      <c r="Z38" s="8682" t="s">
        <v>1884</v>
      </c>
      <c r="AI38" s="8682" t="s">
        <v>1735</v>
      </c>
    </row>
    <row r="39" spans="1:35">
      <c r="A39" s="8681">
        <v>35</v>
      </c>
      <c r="B39" s="8682" t="s">
        <v>1654</v>
      </c>
      <c r="C39" s="8682" t="s">
        <v>761</v>
      </c>
      <c r="D39" s="8681" t="s">
        <v>1722</v>
      </c>
      <c r="E39" s="8681" t="s">
        <v>967</v>
      </c>
      <c r="F39" s="8682" t="str">
        <f t="shared" si="0"/>
        <v>الدائرة الثامنة مدني كلي مسأنف بني سويف</v>
      </c>
      <c r="G39" s="8681">
        <v>8</v>
      </c>
      <c r="H39" s="8681" t="s">
        <v>20</v>
      </c>
      <c r="I39" s="8681">
        <v>35</v>
      </c>
      <c r="J39" s="8682" t="s">
        <v>1171</v>
      </c>
      <c r="K39" s="8682" t="s">
        <v>74</v>
      </c>
      <c r="L39" s="8681" t="s">
        <v>50</v>
      </c>
      <c r="M39" s="8681">
        <v>516</v>
      </c>
      <c r="N39" s="8682" t="str">
        <f t="shared" si="1"/>
        <v>مأمورية بني سويف الكلية</v>
      </c>
      <c r="O39" s="8682" t="s">
        <v>1884</v>
      </c>
      <c r="P39" s="8681" t="s">
        <v>1884</v>
      </c>
      <c r="Q39" s="8681">
        <v>34</v>
      </c>
      <c r="R39" s="8682" t="s">
        <v>1252</v>
      </c>
      <c r="S39" s="8681" t="s">
        <v>1930</v>
      </c>
      <c r="T39" s="8681" t="s">
        <v>23</v>
      </c>
      <c r="U39" s="8681">
        <v>10</v>
      </c>
      <c r="V39" s="8682" t="str">
        <f t="shared" si="2"/>
        <v>الدائرة الثانية اسرة مركز</v>
      </c>
      <c r="W39" s="8681" t="s">
        <v>1719</v>
      </c>
      <c r="X39" s="8681" t="s">
        <v>34</v>
      </c>
      <c r="Y39" s="8681" t="s">
        <v>25</v>
      </c>
      <c r="Z39" s="8682" t="s">
        <v>1884</v>
      </c>
      <c r="AI39" s="8682" t="s">
        <v>1374</v>
      </c>
    </row>
    <row r="40" spans="1:35">
      <c r="A40" s="8681">
        <v>36</v>
      </c>
      <c r="B40" s="8682" t="s">
        <v>1655</v>
      </c>
      <c r="C40" s="8682" t="s">
        <v>761</v>
      </c>
      <c r="D40" s="8681" t="s">
        <v>1722</v>
      </c>
      <c r="E40" s="8681" t="s">
        <v>1371</v>
      </c>
      <c r="F40" s="8682" t="str">
        <f t="shared" si="0"/>
        <v>الدائرة الثامنة مدني كلي مسأنف بني سويف</v>
      </c>
      <c r="G40" s="8681">
        <v>8</v>
      </c>
      <c r="H40" s="8681" t="s">
        <v>20</v>
      </c>
      <c r="I40" s="8681">
        <v>36</v>
      </c>
      <c r="J40" s="8682" t="s">
        <v>75</v>
      </c>
      <c r="K40" s="8682" t="s">
        <v>66</v>
      </c>
      <c r="L40" s="8681" t="s">
        <v>52</v>
      </c>
      <c r="M40" s="8681">
        <v>531</v>
      </c>
      <c r="N40" s="8682" t="str">
        <f t="shared" si="1"/>
        <v>مأمورية بني سويف الكلية</v>
      </c>
      <c r="O40" s="8682" t="s">
        <v>1884</v>
      </c>
      <c r="P40" s="8681" t="s">
        <v>1884</v>
      </c>
      <c r="Q40" s="8681">
        <v>35</v>
      </c>
      <c r="R40" s="8682" t="s">
        <v>1253</v>
      </c>
      <c r="S40" s="8681" t="s">
        <v>1953</v>
      </c>
      <c r="T40" s="8681" t="s">
        <v>23</v>
      </c>
      <c r="U40" s="8681">
        <v>10</v>
      </c>
      <c r="V40" s="8682" t="str">
        <f t="shared" si="2"/>
        <v>الدائرة الثانية اسرة مركز</v>
      </c>
      <c r="W40" s="8681" t="s">
        <v>1719</v>
      </c>
      <c r="X40" s="8681" t="s">
        <v>38</v>
      </c>
      <c r="Y40" s="8681" t="s">
        <v>25</v>
      </c>
      <c r="Z40" s="8682" t="s">
        <v>1884</v>
      </c>
      <c r="AI40" s="8682" t="s">
        <v>1727</v>
      </c>
    </row>
    <row r="41" spans="1:35">
      <c r="A41" s="8681">
        <v>37</v>
      </c>
      <c r="B41" s="8682" t="s">
        <v>1656</v>
      </c>
      <c r="C41" s="8682" t="s">
        <v>764</v>
      </c>
      <c r="D41" s="8681" t="s">
        <v>1722</v>
      </c>
      <c r="E41" s="8681" t="s">
        <v>961</v>
      </c>
      <c r="F41" s="8682" t="str">
        <f t="shared" si="0"/>
        <v>الدائرة الثامنة مدني كلي مسأنف بني سويف</v>
      </c>
      <c r="G41" s="8681">
        <v>8</v>
      </c>
      <c r="H41" s="8681" t="s">
        <v>20</v>
      </c>
      <c r="I41" s="8681">
        <v>37</v>
      </c>
      <c r="J41" s="8682" t="s">
        <v>76</v>
      </c>
      <c r="K41" s="8682" t="s">
        <v>66</v>
      </c>
      <c r="L41" s="8681" t="s">
        <v>53</v>
      </c>
      <c r="M41" s="8681">
        <v>546</v>
      </c>
      <c r="N41" s="8682" t="str">
        <f t="shared" si="1"/>
        <v>مأمورية بني سويف الكلية</v>
      </c>
      <c r="O41" s="8682" t="s">
        <v>1884</v>
      </c>
      <c r="P41" s="8681" t="s">
        <v>1884</v>
      </c>
      <c r="Q41" s="8681">
        <v>36</v>
      </c>
      <c r="R41" s="8682" t="s">
        <v>1254</v>
      </c>
      <c r="S41" s="8681" t="s">
        <v>1954</v>
      </c>
      <c r="T41" s="8681" t="s">
        <v>23</v>
      </c>
      <c r="U41" s="8681">
        <v>11</v>
      </c>
      <c r="V41" s="8682" t="str">
        <f t="shared" si="2"/>
        <v>الدائرة الثالثة اسرة الواسطى</v>
      </c>
      <c r="W41" s="8681" t="s">
        <v>1719</v>
      </c>
      <c r="X41" s="8681" t="s">
        <v>24</v>
      </c>
      <c r="Y41" s="8681" t="s">
        <v>25</v>
      </c>
      <c r="Z41" s="8682" t="s">
        <v>1884</v>
      </c>
      <c r="AI41" s="8682" t="s">
        <v>1955</v>
      </c>
    </row>
    <row r="42" spans="1:35">
      <c r="A42" s="8681">
        <v>38</v>
      </c>
      <c r="B42" s="8682" t="s">
        <v>281</v>
      </c>
      <c r="C42" s="8682" t="s">
        <v>764</v>
      </c>
      <c r="D42" s="8681" t="s">
        <v>1722</v>
      </c>
      <c r="E42" s="8681" t="s">
        <v>967</v>
      </c>
      <c r="F42" s="8682" t="str">
        <f t="shared" si="0"/>
        <v>الدائرة الثامنة مدني كلي مسأنف بني سويف</v>
      </c>
      <c r="G42" s="8681">
        <v>8</v>
      </c>
      <c r="H42" s="8681" t="s">
        <v>20</v>
      </c>
      <c r="I42" s="8681">
        <v>38</v>
      </c>
      <c r="J42" s="8682" t="s">
        <v>595</v>
      </c>
      <c r="K42" s="8682" t="s">
        <v>78</v>
      </c>
      <c r="L42" s="8681" t="s">
        <v>53</v>
      </c>
      <c r="M42" s="8681">
        <v>561</v>
      </c>
      <c r="N42" s="8682" t="str">
        <f t="shared" si="1"/>
        <v>مأمورية بني سويف الكلية</v>
      </c>
      <c r="O42" s="8682" t="s">
        <v>1884</v>
      </c>
      <c r="P42" s="8681" t="s">
        <v>1884</v>
      </c>
      <c r="Q42" s="8681">
        <v>37</v>
      </c>
      <c r="R42" s="8682" t="s">
        <v>1255</v>
      </c>
      <c r="S42" s="8681" t="s">
        <v>1956</v>
      </c>
      <c r="T42" s="8681" t="s">
        <v>23</v>
      </c>
      <c r="U42" s="8681">
        <v>11</v>
      </c>
      <c r="V42" s="8682" t="str">
        <f t="shared" si="2"/>
        <v>الدائرة الثالثة اسرة الواسطى</v>
      </c>
      <c r="W42" s="8681" t="s">
        <v>1719</v>
      </c>
      <c r="X42" s="8681" t="s">
        <v>29</v>
      </c>
      <c r="Y42" s="8681" t="s">
        <v>25</v>
      </c>
      <c r="Z42" s="8682" t="s">
        <v>1884</v>
      </c>
      <c r="AI42" s="8682" t="s">
        <v>1957</v>
      </c>
    </row>
    <row r="43" spans="1:35">
      <c r="A43" s="8681">
        <v>39</v>
      </c>
      <c r="B43" s="8682" t="s">
        <v>1657</v>
      </c>
      <c r="C43" s="8682" t="s">
        <v>767</v>
      </c>
      <c r="D43" s="8681" t="s">
        <v>1722</v>
      </c>
      <c r="E43" s="8681" t="s">
        <v>961</v>
      </c>
      <c r="F43" s="8682" t="str">
        <f t="shared" si="0"/>
        <v>الدائررة الأولى اسرة بندر</v>
      </c>
      <c r="G43" s="8681">
        <v>9</v>
      </c>
      <c r="H43" s="8681" t="s">
        <v>1719</v>
      </c>
      <c r="I43" s="8681">
        <v>39</v>
      </c>
      <c r="J43" s="8682" t="s">
        <v>606</v>
      </c>
      <c r="K43" s="8682" t="s">
        <v>608</v>
      </c>
      <c r="L43" s="8681" t="s">
        <v>21</v>
      </c>
      <c r="M43" s="8681">
        <v>6</v>
      </c>
      <c r="N43" s="8682" t="str">
        <f t="shared" si="1"/>
        <v>محكمة الأسرة بني سويف</v>
      </c>
      <c r="O43" s="8682" t="s">
        <v>1884</v>
      </c>
      <c r="P43" s="8681" t="s">
        <v>1884</v>
      </c>
      <c r="Q43" s="8681">
        <v>38</v>
      </c>
      <c r="R43" s="8682" t="s">
        <v>635</v>
      </c>
      <c r="S43" s="8681" t="s">
        <v>1958</v>
      </c>
      <c r="T43" s="8681" t="s">
        <v>23</v>
      </c>
      <c r="U43" s="8681">
        <v>11</v>
      </c>
      <c r="V43" s="8682" t="str">
        <f t="shared" si="2"/>
        <v>الدائرة الثالثة اسرة الواسطى</v>
      </c>
      <c r="W43" s="8681" t="s">
        <v>1719</v>
      </c>
      <c r="X43" s="8681" t="s">
        <v>34</v>
      </c>
      <c r="Y43" s="8681" t="s">
        <v>25</v>
      </c>
      <c r="Z43" s="8682" t="s">
        <v>1884</v>
      </c>
      <c r="AI43" s="8682" t="s">
        <v>1959</v>
      </c>
    </row>
    <row r="44" spans="1:35">
      <c r="A44" s="8681">
        <v>40</v>
      </c>
      <c r="B44" s="8682" t="s">
        <v>1658</v>
      </c>
      <c r="C44" s="8682" t="s">
        <v>767</v>
      </c>
      <c r="D44" s="8681" t="s">
        <v>1722</v>
      </c>
      <c r="E44" s="8681" t="s">
        <v>967</v>
      </c>
      <c r="F44" s="8682" t="str">
        <f t="shared" si="0"/>
        <v>الدائررة الأولى اسرة بندر</v>
      </c>
      <c r="G44" s="8681">
        <v>9</v>
      </c>
      <c r="H44" s="8681" t="s">
        <v>1719</v>
      </c>
      <c r="I44" s="8681">
        <v>40</v>
      </c>
      <c r="J44" s="8682" t="s">
        <v>609</v>
      </c>
      <c r="K44" s="8682" t="s">
        <v>608</v>
      </c>
      <c r="L44" s="8681" t="s">
        <v>235</v>
      </c>
      <c r="M44" s="8681">
        <v>22</v>
      </c>
      <c r="N44" s="8682" t="str">
        <f t="shared" si="1"/>
        <v>محكمة الأسرة بني سويف</v>
      </c>
      <c r="O44" s="8682" t="s">
        <v>1884</v>
      </c>
      <c r="P44" s="8681" t="s">
        <v>1884</v>
      </c>
      <c r="Q44" s="8681">
        <v>39</v>
      </c>
      <c r="R44" s="8682" t="s">
        <v>1960</v>
      </c>
      <c r="S44" s="8681" t="s">
        <v>1961</v>
      </c>
      <c r="T44" s="8681" t="s">
        <v>23</v>
      </c>
      <c r="U44" s="8681">
        <v>12</v>
      </c>
      <c r="V44" s="8682" t="str">
        <f t="shared" si="2"/>
        <v>الدائرة الرابعة اسرة ببا</v>
      </c>
      <c r="W44" s="8681" t="s">
        <v>1719</v>
      </c>
      <c r="X44" s="8681" t="s">
        <v>24</v>
      </c>
      <c r="Y44" s="8681" t="s">
        <v>25</v>
      </c>
      <c r="Z44" s="8682" t="s">
        <v>1884</v>
      </c>
      <c r="AI44" s="8682" t="s">
        <v>1962</v>
      </c>
    </row>
    <row r="45" spans="1:35">
      <c r="A45" s="8681">
        <v>41</v>
      </c>
      <c r="B45" s="8682" t="s">
        <v>1659</v>
      </c>
      <c r="C45" s="8682" t="s">
        <v>770</v>
      </c>
      <c r="D45" s="8681" t="s">
        <v>1722</v>
      </c>
      <c r="E45" s="8681" t="s">
        <v>961</v>
      </c>
      <c r="F45" s="8682" t="str">
        <f t="shared" si="0"/>
        <v>الدائررة الأولى اسرة بندر</v>
      </c>
      <c r="G45" s="8681">
        <v>9</v>
      </c>
      <c r="H45" s="8681" t="s">
        <v>1719</v>
      </c>
      <c r="I45" s="8681">
        <v>41</v>
      </c>
      <c r="J45" s="8682" t="s">
        <v>610</v>
      </c>
      <c r="K45" s="8682" t="s">
        <v>608</v>
      </c>
      <c r="L45" s="8681" t="s">
        <v>37</v>
      </c>
      <c r="M45" s="8681">
        <v>38</v>
      </c>
      <c r="N45" s="8682" t="str">
        <f t="shared" si="1"/>
        <v>محكمة الأسرة بني سويف</v>
      </c>
      <c r="O45" s="8682" t="s">
        <v>1884</v>
      </c>
      <c r="P45" s="8681" t="s">
        <v>1884</v>
      </c>
      <c r="Q45" s="8681">
        <v>40</v>
      </c>
      <c r="R45" s="8682" t="s">
        <v>637</v>
      </c>
      <c r="S45" s="8681" t="s">
        <v>1963</v>
      </c>
      <c r="T45" s="8681" t="s">
        <v>23</v>
      </c>
      <c r="U45" s="8681">
        <v>12</v>
      </c>
      <c r="V45" s="8682" t="str">
        <f t="shared" si="2"/>
        <v>الدائرة الرابعة اسرة ببا</v>
      </c>
      <c r="W45" s="8681" t="s">
        <v>1719</v>
      </c>
      <c r="X45" s="8681" t="s">
        <v>29</v>
      </c>
      <c r="Y45" s="8681" t="s">
        <v>25</v>
      </c>
      <c r="Z45" s="8682" t="s">
        <v>1884</v>
      </c>
      <c r="AI45" s="8682" t="s">
        <v>1964</v>
      </c>
    </row>
    <row r="46" spans="1:35">
      <c r="A46" s="8681">
        <v>42</v>
      </c>
      <c r="B46" s="8682" t="s">
        <v>297</v>
      </c>
      <c r="C46" s="8682" t="s">
        <v>770</v>
      </c>
      <c r="D46" s="8681" t="s">
        <v>1722</v>
      </c>
      <c r="E46" s="8681" t="s">
        <v>967</v>
      </c>
      <c r="F46" s="8682" t="str">
        <f t="shared" si="0"/>
        <v>الدائرة الثانية اسرة مركز</v>
      </c>
      <c r="G46" s="8681">
        <v>10</v>
      </c>
      <c r="H46" s="8681" t="s">
        <v>1719</v>
      </c>
      <c r="I46" s="8681">
        <v>42</v>
      </c>
      <c r="J46" s="8682" t="s">
        <v>612</v>
      </c>
      <c r="K46" s="8682" t="s">
        <v>608</v>
      </c>
      <c r="L46" s="8681" t="s">
        <v>50</v>
      </c>
      <c r="M46" s="8681">
        <v>54</v>
      </c>
      <c r="N46" s="8682" t="str">
        <f t="shared" si="1"/>
        <v>محكمة الأسرة بني سويف</v>
      </c>
      <c r="O46" s="8682" t="s">
        <v>1884</v>
      </c>
      <c r="P46" s="8681" t="s">
        <v>1884</v>
      </c>
      <c r="Q46" s="8681">
        <v>41</v>
      </c>
      <c r="R46" s="8682" t="s">
        <v>1256</v>
      </c>
      <c r="S46" s="8681" t="s">
        <v>1933</v>
      </c>
      <c r="T46" s="8681" t="s">
        <v>23</v>
      </c>
      <c r="U46" s="8681">
        <v>12</v>
      </c>
      <c r="V46" s="8682" t="str">
        <f t="shared" si="2"/>
        <v>الدائرة الرابعة اسرة ببا</v>
      </c>
      <c r="W46" s="8681" t="s">
        <v>1719</v>
      </c>
      <c r="X46" s="8681" t="s">
        <v>34</v>
      </c>
      <c r="Y46" s="8681" t="s">
        <v>25</v>
      </c>
      <c r="Z46" s="8682" t="s">
        <v>1884</v>
      </c>
      <c r="AI46" s="8682" t="s">
        <v>1739</v>
      </c>
    </row>
    <row r="47" spans="1:35">
      <c r="A47" s="8681">
        <v>43</v>
      </c>
      <c r="B47" s="8682" t="s">
        <v>301</v>
      </c>
      <c r="C47" s="8682" t="s">
        <v>770</v>
      </c>
      <c r="D47" s="8681" t="s">
        <v>1722</v>
      </c>
      <c r="E47" s="8681" t="s">
        <v>967</v>
      </c>
      <c r="F47" s="8682" t="str">
        <f t="shared" si="0"/>
        <v>الدائرة الثانية اسرة مركز</v>
      </c>
      <c r="G47" s="8681">
        <v>10</v>
      </c>
      <c r="H47" s="8681" t="s">
        <v>1719</v>
      </c>
      <c r="I47" s="8681">
        <v>43</v>
      </c>
      <c r="J47" s="8682" t="s">
        <v>613</v>
      </c>
      <c r="K47" s="8682" t="s">
        <v>608</v>
      </c>
      <c r="L47" s="8681" t="s">
        <v>52</v>
      </c>
      <c r="M47" s="8681">
        <v>70</v>
      </c>
      <c r="N47" s="8682" t="str">
        <f t="shared" si="1"/>
        <v>محكمة الأسرة بني سويف</v>
      </c>
      <c r="O47" s="8682" t="s">
        <v>1884</v>
      </c>
      <c r="P47" s="8681" t="s">
        <v>1884</v>
      </c>
      <c r="Q47" s="8681">
        <v>42</v>
      </c>
      <c r="R47" s="8682" t="s">
        <v>1257</v>
      </c>
      <c r="S47" s="8681" t="s">
        <v>1965</v>
      </c>
      <c r="T47" s="8681" t="s">
        <v>23</v>
      </c>
      <c r="U47" s="8681">
        <v>13</v>
      </c>
      <c r="V47" s="8682" t="str">
        <f t="shared" si="2"/>
        <v>الدائرة الخامسة اسرة الفشن</v>
      </c>
      <c r="W47" s="8681" t="s">
        <v>1719</v>
      </c>
      <c r="X47" s="8681" t="s">
        <v>24</v>
      </c>
      <c r="Y47" s="8681" t="s">
        <v>25</v>
      </c>
      <c r="Z47" s="8682" t="s">
        <v>1884</v>
      </c>
      <c r="AI47" s="8682" t="s">
        <v>237</v>
      </c>
    </row>
    <row r="48" spans="1:35">
      <c r="A48" s="8681">
        <v>44</v>
      </c>
      <c r="B48" s="8682" t="s">
        <v>1660</v>
      </c>
      <c r="C48" s="8682" t="s">
        <v>776</v>
      </c>
      <c r="D48" s="8681" t="s">
        <v>1722</v>
      </c>
      <c r="E48" s="8681" t="s">
        <v>961</v>
      </c>
      <c r="F48" s="8682" t="str">
        <f t="shared" si="0"/>
        <v>الدائرة الثانية اسرة مركز</v>
      </c>
      <c r="G48" s="8681">
        <v>10</v>
      </c>
      <c r="H48" s="8681" t="s">
        <v>1719</v>
      </c>
      <c r="I48" s="8681">
        <v>44</v>
      </c>
      <c r="J48" s="8682" t="s">
        <v>1247</v>
      </c>
      <c r="K48" s="8682" t="s">
        <v>608</v>
      </c>
      <c r="L48" s="8681" t="s">
        <v>53</v>
      </c>
      <c r="M48" s="8681">
        <v>86</v>
      </c>
      <c r="N48" s="8682" t="str">
        <f t="shared" si="1"/>
        <v>محكمة الأسرة بني سويف</v>
      </c>
      <c r="O48" s="8682" t="s">
        <v>1884</v>
      </c>
      <c r="P48" s="8681" t="s">
        <v>1884</v>
      </c>
      <c r="Q48" s="8681">
        <v>43</v>
      </c>
      <c r="R48" s="8682" t="s">
        <v>638</v>
      </c>
      <c r="S48" s="8681" t="s">
        <v>1966</v>
      </c>
      <c r="T48" s="8681" t="s">
        <v>23</v>
      </c>
      <c r="U48" s="8681">
        <v>13</v>
      </c>
      <c r="V48" s="8682" t="str">
        <f t="shared" si="2"/>
        <v>الدائرة الخامسة اسرة الفشن</v>
      </c>
      <c r="W48" s="8681" t="s">
        <v>1719</v>
      </c>
      <c r="X48" s="8681" t="s">
        <v>29</v>
      </c>
      <c r="Y48" s="8681" t="s">
        <v>25</v>
      </c>
      <c r="Z48" s="8682" t="s">
        <v>1884</v>
      </c>
      <c r="AI48" s="8682" t="s">
        <v>1967</v>
      </c>
    </row>
    <row r="49" spans="1:35">
      <c r="A49" s="8681">
        <v>45</v>
      </c>
      <c r="B49" s="8682" t="s">
        <v>309</v>
      </c>
      <c r="C49" s="8682" t="s">
        <v>776</v>
      </c>
      <c r="D49" s="8681" t="s">
        <v>1722</v>
      </c>
      <c r="E49" s="8681" t="s">
        <v>967</v>
      </c>
      <c r="F49" s="8682" t="str">
        <f t="shared" si="0"/>
        <v>الدائرة الثالثة اسرة الواسطى</v>
      </c>
      <c r="G49" s="8681">
        <v>11</v>
      </c>
      <c r="H49" s="8681" t="s">
        <v>1719</v>
      </c>
      <c r="I49" s="8681">
        <v>45</v>
      </c>
      <c r="J49" s="8682" t="s">
        <v>1248</v>
      </c>
      <c r="K49" s="8682" t="s">
        <v>608</v>
      </c>
      <c r="L49" s="8681" t="s">
        <v>21</v>
      </c>
      <c r="M49" s="8681">
        <v>102</v>
      </c>
      <c r="N49" s="8682" t="str">
        <f t="shared" si="1"/>
        <v>محكمة الأسرة بني سويف</v>
      </c>
      <c r="O49" s="8682" t="s">
        <v>1884</v>
      </c>
      <c r="P49" s="8681" t="s">
        <v>1884</v>
      </c>
      <c r="Q49" s="8681">
        <v>44</v>
      </c>
      <c r="R49" s="8682" t="s">
        <v>1258</v>
      </c>
      <c r="S49" s="8681" t="s">
        <v>1968</v>
      </c>
      <c r="T49" s="8681" t="s">
        <v>23</v>
      </c>
      <c r="U49" s="8681">
        <v>13</v>
      </c>
      <c r="V49" s="8682" t="str">
        <f t="shared" si="2"/>
        <v>الدائرة الخامسة اسرة الفشن</v>
      </c>
      <c r="W49" s="8681" t="s">
        <v>1719</v>
      </c>
      <c r="X49" s="8681" t="s">
        <v>34</v>
      </c>
      <c r="Y49" s="8681" t="s">
        <v>25</v>
      </c>
      <c r="Z49" s="8682" t="s">
        <v>1884</v>
      </c>
      <c r="AI49" s="8682" t="s">
        <v>236</v>
      </c>
    </row>
    <row r="50" spans="1:35">
      <c r="A50" s="8681">
        <v>46</v>
      </c>
      <c r="B50" s="8682" t="s">
        <v>1661</v>
      </c>
      <c r="C50" s="8682" t="s">
        <v>776</v>
      </c>
      <c r="D50" s="8681" t="s">
        <v>1722</v>
      </c>
      <c r="E50" s="8681" t="s">
        <v>1371</v>
      </c>
      <c r="F50" s="8682" t="str">
        <f t="shared" si="0"/>
        <v>الدائرة الثالثة اسرة الواسطى</v>
      </c>
      <c r="G50" s="8681">
        <v>11</v>
      </c>
      <c r="H50" s="8681" t="s">
        <v>1719</v>
      </c>
      <c r="I50" s="8681">
        <v>46</v>
      </c>
      <c r="J50" s="8682" t="s">
        <v>615</v>
      </c>
      <c r="K50" s="8682" t="s">
        <v>608</v>
      </c>
      <c r="L50" s="8681" t="s">
        <v>235</v>
      </c>
      <c r="M50" s="8681">
        <v>118</v>
      </c>
      <c r="N50" s="8682" t="str">
        <f t="shared" si="1"/>
        <v>محكمة الأسرة بني سويف</v>
      </c>
      <c r="O50" s="8682" t="s">
        <v>1884</v>
      </c>
      <c r="P50" s="8681" t="s">
        <v>1884</v>
      </c>
      <c r="Q50" s="8681">
        <v>45</v>
      </c>
      <c r="R50" s="8682" t="s">
        <v>639</v>
      </c>
      <c r="S50" s="8681" t="s">
        <v>1969</v>
      </c>
      <c r="T50" s="8681" t="s">
        <v>23</v>
      </c>
      <c r="U50" s="8681">
        <v>14</v>
      </c>
      <c r="V50" s="8682" t="str">
        <f t="shared" si="2"/>
        <v>الدائرة السادسة اسرة اهناسيا</v>
      </c>
      <c r="W50" s="8681" t="s">
        <v>1719</v>
      </c>
      <c r="X50" s="8681" t="s">
        <v>24</v>
      </c>
      <c r="Y50" s="8681" t="s">
        <v>25</v>
      </c>
      <c r="Z50" s="8682" t="s">
        <v>1884</v>
      </c>
      <c r="AI50" s="8682" t="s">
        <v>1738</v>
      </c>
    </row>
    <row r="51" spans="1:35">
      <c r="A51" s="8681">
        <v>47</v>
      </c>
      <c r="B51" s="8682" t="s">
        <v>1662</v>
      </c>
      <c r="C51" s="8682" t="s">
        <v>773</v>
      </c>
      <c r="D51" s="8681" t="s">
        <v>1722</v>
      </c>
      <c r="E51" s="8681" t="s">
        <v>961</v>
      </c>
      <c r="F51" s="8682" t="str">
        <f t="shared" si="0"/>
        <v>الدائرة الثالثة اسرة الواسطى</v>
      </c>
      <c r="G51" s="8681">
        <v>11</v>
      </c>
      <c r="H51" s="8681" t="s">
        <v>1719</v>
      </c>
      <c r="I51" s="8681">
        <v>47</v>
      </c>
      <c r="J51" s="8682" t="s">
        <v>616</v>
      </c>
      <c r="K51" s="8682" t="s">
        <v>608</v>
      </c>
      <c r="L51" s="8681" t="s">
        <v>37</v>
      </c>
      <c r="M51" s="8681">
        <v>134</v>
      </c>
      <c r="N51" s="8682" t="str">
        <f t="shared" si="1"/>
        <v>محكمة الأسرة بني سويف</v>
      </c>
      <c r="O51" s="8682" t="s">
        <v>1884</v>
      </c>
      <c r="P51" s="8681" t="s">
        <v>1884</v>
      </c>
      <c r="Q51" s="8681">
        <v>46</v>
      </c>
      <c r="R51" s="8682" t="s">
        <v>1259</v>
      </c>
      <c r="S51" s="8681" t="s">
        <v>1970</v>
      </c>
      <c r="T51" s="8681" t="s">
        <v>23</v>
      </c>
      <c r="U51" s="8681">
        <v>14</v>
      </c>
      <c r="V51" s="8682" t="str">
        <f t="shared" si="2"/>
        <v>الدائرة السادسة اسرة اهناسيا</v>
      </c>
      <c r="W51" s="8681" t="s">
        <v>1719</v>
      </c>
      <c r="X51" s="8681" t="s">
        <v>29</v>
      </c>
      <c r="Y51" s="8681" t="s">
        <v>25</v>
      </c>
      <c r="Z51" s="8682" t="s">
        <v>1884</v>
      </c>
      <c r="AI51" s="8682" t="s">
        <v>1552</v>
      </c>
    </row>
    <row r="52" spans="1:35">
      <c r="A52" s="8681">
        <v>48</v>
      </c>
      <c r="B52" s="8682" t="s">
        <v>321</v>
      </c>
      <c r="C52" s="8682" t="s">
        <v>773</v>
      </c>
      <c r="D52" s="8681" t="s">
        <v>1722</v>
      </c>
      <c r="E52" s="8681" t="s">
        <v>967</v>
      </c>
      <c r="F52" s="8682" t="str">
        <f t="shared" si="0"/>
        <v>الدائرة الرابعة اسرة ببا</v>
      </c>
      <c r="G52" s="8681">
        <v>12</v>
      </c>
      <c r="H52" s="8681" t="s">
        <v>1719</v>
      </c>
      <c r="I52" s="8681">
        <v>48</v>
      </c>
      <c r="J52" s="8682" t="s">
        <v>617</v>
      </c>
      <c r="K52" s="8682" t="s">
        <v>608</v>
      </c>
      <c r="L52" s="8681" t="s">
        <v>21</v>
      </c>
      <c r="M52" s="8681">
        <v>150</v>
      </c>
      <c r="N52" s="8682" t="str">
        <f t="shared" si="1"/>
        <v>محكمة الأسرة بني سويف</v>
      </c>
      <c r="O52" s="8682" t="s">
        <v>1884</v>
      </c>
      <c r="P52" s="8681" t="s">
        <v>1884</v>
      </c>
      <c r="Q52" s="8681">
        <v>47</v>
      </c>
      <c r="R52" s="8682" t="s">
        <v>1260</v>
      </c>
      <c r="S52" s="8681" t="s">
        <v>1971</v>
      </c>
      <c r="T52" s="8681" t="s">
        <v>23</v>
      </c>
      <c r="U52" s="8681">
        <v>14</v>
      </c>
      <c r="V52" s="8682" t="str">
        <f t="shared" si="2"/>
        <v>الدائرة السادسة اسرة اهناسيا</v>
      </c>
      <c r="W52" s="8681" t="s">
        <v>1719</v>
      </c>
      <c r="X52" s="8681" t="s">
        <v>34</v>
      </c>
      <c r="Y52" s="8681" t="s">
        <v>25</v>
      </c>
      <c r="Z52" s="8682" t="s">
        <v>1884</v>
      </c>
      <c r="AI52" s="8682" t="s">
        <v>1724</v>
      </c>
    </row>
    <row r="53" spans="1:35">
      <c r="F53" s="8682" t="str">
        <f t="shared" si="0"/>
        <v>الدائرة الرابعة اسرة ببا</v>
      </c>
      <c r="G53" s="8681">
        <v>12</v>
      </c>
      <c r="H53" s="8681" t="s">
        <v>1719</v>
      </c>
      <c r="I53" s="8681">
        <v>49</v>
      </c>
      <c r="J53" s="8682" t="s">
        <v>618</v>
      </c>
      <c r="K53" s="8682" t="s">
        <v>608</v>
      </c>
      <c r="L53" s="8681" t="s">
        <v>235</v>
      </c>
      <c r="M53" s="8681">
        <v>166</v>
      </c>
      <c r="N53" s="8682" t="str">
        <f t="shared" si="1"/>
        <v>محكمة الأسرة بني سويف</v>
      </c>
      <c r="O53" s="8682" t="s">
        <v>1884</v>
      </c>
      <c r="P53" s="8681" t="s">
        <v>1884</v>
      </c>
      <c r="Q53" s="8681">
        <v>48</v>
      </c>
      <c r="R53" s="8682" t="s">
        <v>634</v>
      </c>
      <c r="S53" s="8681" t="s">
        <v>1972</v>
      </c>
      <c r="T53" s="8681" t="s">
        <v>23</v>
      </c>
      <c r="U53" s="8681">
        <v>15</v>
      </c>
      <c r="V53" s="8682" t="str">
        <f t="shared" si="2"/>
        <v>الدائرة السابعة اسرة سمسطا</v>
      </c>
      <c r="W53" s="8681" t="s">
        <v>1719</v>
      </c>
      <c r="X53" s="8681" t="s">
        <v>24</v>
      </c>
      <c r="Y53" s="8681" t="s">
        <v>25</v>
      </c>
      <c r="Z53" s="8682" t="s">
        <v>1884</v>
      </c>
      <c r="AI53" s="8682" t="s">
        <v>1725</v>
      </c>
    </row>
    <row r="54" spans="1:35">
      <c r="F54" s="8682" t="str">
        <f t="shared" si="0"/>
        <v>الدائرة الرابعة اسرة ببا</v>
      </c>
      <c r="G54" s="8681">
        <v>12</v>
      </c>
      <c r="H54" s="8681" t="s">
        <v>1719</v>
      </c>
      <c r="I54" s="8681">
        <v>50</v>
      </c>
      <c r="J54" s="8682" t="s">
        <v>619</v>
      </c>
      <c r="K54" s="8682" t="s">
        <v>608</v>
      </c>
      <c r="L54" s="8681" t="s">
        <v>37</v>
      </c>
      <c r="M54" s="8681">
        <v>182</v>
      </c>
      <c r="N54" s="8682" t="str">
        <f t="shared" si="1"/>
        <v>محكمة الأسرة بني سويف</v>
      </c>
      <c r="O54" s="8682" t="s">
        <v>1884</v>
      </c>
      <c r="P54" s="8681" t="s">
        <v>1884</v>
      </c>
      <c r="Q54" s="8681">
        <v>49</v>
      </c>
      <c r="R54" s="8682" t="s">
        <v>1262</v>
      </c>
      <c r="S54" s="8681" t="s">
        <v>1936</v>
      </c>
      <c r="T54" s="8681" t="s">
        <v>23</v>
      </c>
      <c r="U54" s="8681">
        <v>15</v>
      </c>
      <c r="V54" s="8682" t="str">
        <f t="shared" si="2"/>
        <v>الدائرة السابعة اسرة سمسطا</v>
      </c>
      <c r="W54" s="8681" t="s">
        <v>1719</v>
      </c>
      <c r="X54" s="8681" t="s">
        <v>34</v>
      </c>
      <c r="Y54" s="8681" t="s">
        <v>25</v>
      </c>
      <c r="Z54" s="8682" t="s">
        <v>1884</v>
      </c>
      <c r="AI54" s="8682" t="s">
        <v>387</v>
      </c>
    </row>
    <row r="55" spans="1:35">
      <c r="F55" s="8682" t="str">
        <f t="shared" si="0"/>
        <v>الدائرة الخامسة اسرة الفشن</v>
      </c>
      <c r="G55" s="8681">
        <v>13</v>
      </c>
      <c r="H55" s="8681" t="s">
        <v>1719</v>
      </c>
      <c r="I55" s="8681">
        <v>51</v>
      </c>
      <c r="J55" s="8682" t="s">
        <v>620</v>
      </c>
      <c r="K55" s="8682" t="s">
        <v>608</v>
      </c>
      <c r="L55" s="8681" t="s">
        <v>50</v>
      </c>
      <c r="M55" s="8681">
        <v>198</v>
      </c>
      <c r="N55" s="8682" t="str">
        <f t="shared" si="1"/>
        <v>محكمة الأسرة بني سويف</v>
      </c>
      <c r="O55" s="8682" t="s">
        <v>1884</v>
      </c>
      <c r="P55" s="8681" t="s">
        <v>1884</v>
      </c>
      <c r="Q55" s="8681">
        <v>54</v>
      </c>
      <c r="R55" s="8682" t="s">
        <v>1484</v>
      </c>
      <c r="S55" s="8681" t="s">
        <v>1973</v>
      </c>
      <c r="T55" s="8681" t="s">
        <v>23</v>
      </c>
      <c r="U55" s="8681">
        <v>15</v>
      </c>
      <c r="V55" s="8682" t="str">
        <f t="shared" si="2"/>
        <v>الدائرة السابعة اسرة سمسطا</v>
      </c>
      <c r="W55" s="8681" t="s">
        <v>1719</v>
      </c>
      <c r="X55" s="8681" t="s">
        <v>29</v>
      </c>
      <c r="Y55" s="8681" t="s">
        <v>25</v>
      </c>
      <c r="Z55" s="8682" t="s">
        <v>1884</v>
      </c>
      <c r="AI55" s="8682" t="s">
        <v>383</v>
      </c>
    </row>
    <row r="56" spans="1:35">
      <c r="F56" s="8682" t="str">
        <f t="shared" si="0"/>
        <v>الدائرة الخامسة اسرة الفشن</v>
      </c>
      <c r="G56" s="8681">
        <v>13</v>
      </c>
      <c r="H56" s="8681" t="s">
        <v>1719</v>
      </c>
      <c r="I56" s="8681">
        <v>52</v>
      </c>
      <c r="J56" s="8682" t="s">
        <v>621</v>
      </c>
      <c r="K56" s="8682" t="s">
        <v>608</v>
      </c>
      <c r="L56" s="8681" t="s">
        <v>52</v>
      </c>
      <c r="M56" s="8681">
        <v>214</v>
      </c>
      <c r="N56" s="8682" t="str">
        <f t="shared" si="1"/>
        <v>محكمة الأسرة بني سويف</v>
      </c>
      <c r="O56" s="8682" t="s">
        <v>1884</v>
      </c>
      <c r="P56" s="8681" t="s">
        <v>1884</v>
      </c>
      <c r="Q56" s="8681">
        <v>51</v>
      </c>
      <c r="R56" s="8682" t="s">
        <v>1264</v>
      </c>
      <c r="S56" s="8681" t="s">
        <v>1974</v>
      </c>
      <c r="T56" s="8681" t="s">
        <v>23</v>
      </c>
      <c r="U56" s="8681">
        <v>16</v>
      </c>
      <c r="V56" s="8682" t="str">
        <f t="shared" si="2"/>
        <v>الدائرة الثامنة اسرة ناصر</v>
      </c>
      <c r="W56" s="8681" t="s">
        <v>1719</v>
      </c>
      <c r="X56" s="8681" t="s">
        <v>24</v>
      </c>
      <c r="Y56" s="8681" t="s">
        <v>25</v>
      </c>
      <c r="Z56" s="8682" t="s">
        <v>1884</v>
      </c>
    </row>
    <row r="57" spans="1:35">
      <c r="F57" s="8682" t="str">
        <f t="shared" si="0"/>
        <v>الدائرة الخامسة اسرة الفشن</v>
      </c>
      <c r="G57" s="8681">
        <v>13</v>
      </c>
      <c r="H57" s="8681" t="s">
        <v>1719</v>
      </c>
      <c r="I57" s="8681">
        <v>53</v>
      </c>
      <c r="J57" s="8682" t="s">
        <v>622</v>
      </c>
      <c r="K57" s="8682" t="s">
        <v>608</v>
      </c>
      <c r="L57" s="8681" t="s">
        <v>53</v>
      </c>
      <c r="M57" s="8681">
        <v>230</v>
      </c>
      <c r="N57" s="8682" t="str">
        <f t="shared" si="1"/>
        <v>محكمة الأسرة بني سويف</v>
      </c>
      <c r="O57" s="8682" t="s">
        <v>1884</v>
      </c>
      <c r="P57" s="8681" t="s">
        <v>1884</v>
      </c>
      <c r="Q57" s="8681">
        <v>52</v>
      </c>
      <c r="R57" s="8682" t="s">
        <v>1265</v>
      </c>
      <c r="S57" s="8681" t="s">
        <v>1975</v>
      </c>
      <c r="T57" s="8681" t="s">
        <v>23</v>
      </c>
      <c r="U57" s="8681">
        <v>16</v>
      </c>
      <c r="V57" s="8682" t="str">
        <f t="shared" si="2"/>
        <v>الدائرة الثامنة اسرة ناصر</v>
      </c>
      <c r="W57" s="8681" t="s">
        <v>1719</v>
      </c>
      <c r="X57" s="8681" t="s">
        <v>29</v>
      </c>
      <c r="Y57" s="8681" t="s">
        <v>25</v>
      </c>
      <c r="Z57" s="8682" t="s">
        <v>1884</v>
      </c>
    </row>
    <row r="58" spans="1:35">
      <c r="F58" s="8682" t="str">
        <f t="shared" si="0"/>
        <v>الدائرة السادسة اسرة اهناسيا</v>
      </c>
      <c r="G58" s="8681">
        <v>14</v>
      </c>
      <c r="H58" s="8681" t="s">
        <v>1719</v>
      </c>
      <c r="I58" s="8681">
        <v>54</v>
      </c>
      <c r="J58" s="8682" t="s">
        <v>623</v>
      </c>
      <c r="K58" s="8682" t="s">
        <v>608</v>
      </c>
      <c r="L58" s="8681" t="s">
        <v>21</v>
      </c>
      <c r="M58" s="8681">
        <v>246</v>
      </c>
      <c r="N58" s="8682" t="str">
        <f t="shared" si="1"/>
        <v>محكمة الأسرة بني سويف</v>
      </c>
      <c r="O58" s="8682" t="s">
        <v>1884</v>
      </c>
      <c r="P58" s="8681" t="s">
        <v>1884</v>
      </c>
      <c r="Q58" s="8681">
        <v>53</v>
      </c>
      <c r="R58" s="8682" t="s">
        <v>1266</v>
      </c>
      <c r="S58" s="8681" t="s">
        <v>1976</v>
      </c>
      <c r="T58" s="8681" t="s">
        <v>23</v>
      </c>
      <c r="U58" s="8681">
        <v>16</v>
      </c>
      <c r="V58" s="8682" t="str">
        <f t="shared" si="2"/>
        <v>الدائرة الثامنة اسرة ناصر</v>
      </c>
      <c r="W58" s="8681" t="s">
        <v>1719</v>
      </c>
      <c r="X58" s="8681" t="s">
        <v>34</v>
      </c>
      <c r="Y58" s="8681" t="s">
        <v>25</v>
      </c>
      <c r="Z58" s="8682" t="s">
        <v>1884</v>
      </c>
    </row>
    <row r="59" spans="1:35">
      <c r="F59" s="8682" t="str">
        <f t="shared" si="0"/>
        <v>الدائرة السادسة اسرة اهناسيا</v>
      </c>
      <c r="G59" s="8681">
        <v>14</v>
      </c>
      <c r="H59" s="8681" t="s">
        <v>1719</v>
      </c>
      <c r="I59" s="8681">
        <v>55</v>
      </c>
      <c r="J59" s="8682" t="s">
        <v>624</v>
      </c>
      <c r="K59" s="8682" t="s">
        <v>608</v>
      </c>
      <c r="L59" s="8681" t="s">
        <v>235</v>
      </c>
      <c r="M59" s="8681">
        <v>262</v>
      </c>
      <c r="N59" s="8682" t="str">
        <f t="shared" si="1"/>
        <v>محكمة الأسرة بني سويف</v>
      </c>
      <c r="O59" s="8682" t="s">
        <v>1884</v>
      </c>
      <c r="P59" s="8681" t="s">
        <v>1884</v>
      </c>
      <c r="Q59" s="8681">
        <v>56</v>
      </c>
      <c r="R59" s="8682" t="s">
        <v>508</v>
      </c>
      <c r="S59" s="8681" t="s">
        <v>1937</v>
      </c>
      <c r="T59" s="8681" t="s">
        <v>23</v>
      </c>
      <c r="U59" s="8681">
        <v>17</v>
      </c>
      <c r="V59" s="8682" t="str">
        <f t="shared" si="2"/>
        <v>الدائرة الأولى جنائي بندر بني سويف</v>
      </c>
      <c r="W59" s="8681" t="s">
        <v>1720</v>
      </c>
      <c r="X59" s="8681" t="s">
        <v>24</v>
      </c>
      <c r="Y59" s="8681" t="s">
        <v>25</v>
      </c>
      <c r="Z59" s="8682" t="s">
        <v>1884</v>
      </c>
    </row>
    <row r="60" spans="1:35">
      <c r="F60" s="8682" t="str">
        <f t="shared" si="0"/>
        <v>الدائرة السادسة اسرة اهناسيا</v>
      </c>
      <c r="G60" s="8681">
        <v>14</v>
      </c>
      <c r="H60" s="8681" t="s">
        <v>1719</v>
      </c>
      <c r="I60" s="8681">
        <v>56</v>
      </c>
      <c r="J60" s="8682" t="s">
        <v>625</v>
      </c>
      <c r="K60" s="8682" t="s">
        <v>608</v>
      </c>
      <c r="L60" s="8681" t="s">
        <v>37</v>
      </c>
      <c r="M60" s="8681">
        <v>278</v>
      </c>
      <c r="N60" s="8682" t="str">
        <f t="shared" si="1"/>
        <v>محكمة الأسرة بني سويف</v>
      </c>
      <c r="O60" s="8682" t="s">
        <v>1884</v>
      </c>
      <c r="P60" s="8681" t="s">
        <v>1884</v>
      </c>
      <c r="Q60" s="8681">
        <v>57</v>
      </c>
      <c r="R60" s="8682" t="s">
        <v>1320</v>
      </c>
      <c r="S60" s="8681" t="s">
        <v>1904</v>
      </c>
      <c r="T60" s="8681" t="s">
        <v>23</v>
      </c>
      <c r="U60" s="8681">
        <v>17</v>
      </c>
      <c r="V60" s="8682" t="str">
        <f t="shared" si="2"/>
        <v>الدائرة الأولى جنائي بندر بني سويف</v>
      </c>
      <c r="W60" s="8681" t="s">
        <v>1720</v>
      </c>
      <c r="X60" s="8681" t="s">
        <v>29</v>
      </c>
      <c r="Y60" s="8681" t="s">
        <v>25</v>
      </c>
      <c r="Z60" s="8682" t="s">
        <v>1884</v>
      </c>
    </row>
    <row r="61" spans="1:35">
      <c r="F61" s="8682" t="str">
        <f t="shared" si="0"/>
        <v>الدائرة السابعة اسرة سمسطا</v>
      </c>
      <c r="G61" s="8681">
        <v>15</v>
      </c>
      <c r="H61" s="8681" t="s">
        <v>1719</v>
      </c>
      <c r="I61" s="8681">
        <v>57</v>
      </c>
      <c r="J61" s="8682" t="s">
        <v>626</v>
      </c>
      <c r="K61" s="8682" t="s">
        <v>608</v>
      </c>
      <c r="L61" s="8681" t="s">
        <v>50</v>
      </c>
      <c r="M61" s="8681">
        <v>294</v>
      </c>
      <c r="N61" s="8682" t="str">
        <f t="shared" si="1"/>
        <v>محكمة الأسرة بني سويف</v>
      </c>
      <c r="O61" s="8682" t="s">
        <v>1884</v>
      </c>
      <c r="P61" s="8681" t="s">
        <v>1884</v>
      </c>
      <c r="Q61" s="8681">
        <v>58</v>
      </c>
      <c r="R61" s="8682" t="s">
        <v>1321</v>
      </c>
      <c r="S61" s="8681" t="s">
        <v>1977</v>
      </c>
      <c r="T61" s="8681" t="s">
        <v>23</v>
      </c>
      <c r="U61" s="8681">
        <v>17</v>
      </c>
      <c r="V61" s="8682" t="str">
        <f t="shared" si="2"/>
        <v>الدائرة الأولى جنائي بندر بني سويف</v>
      </c>
      <c r="W61" s="8681" t="s">
        <v>1720</v>
      </c>
      <c r="X61" s="8681" t="s">
        <v>34</v>
      </c>
      <c r="Y61" s="8681" t="s">
        <v>25</v>
      </c>
      <c r="Z61" s="8682" t="s">
        <v>1884</v>
      </c>
    </row>
    <row r="62" spans="1:35">
      <c r="F62" s="8682" t="str">
        <f t="shared" si="0"/>
        <v>الدائرة السابعة اسرة سمسطا</v>
      </c>
      <c r="G62" s="8681">
        <v>15</v>
      </c>
      <c r="H62" s="8681" t="s">
        <v>1719</v>
      </c>
      <c r="I62" s="8681">
        <v>58</v>
      </c>
      <c r="J62" s="8682" t="s">
        <v>627</v>
      </c>
      <c r="K62" s="8682" t="s">
        <v>608</v>
      </c>
      <c r="L62" s="8681" t="s">
        <v>52</v>
      </c>
      <c r="M62" s="8681">
        <v>310</v>
      </c>
      <c r="N62" s="8682" t="str">
        <f t="shared" si="1"/>
        <v>محكمة الأسرة بني سويف</v>
      </c>
      <c r="O62" s="8682" t="s">
        <v>1884</v>
      </c>
      <c r="P62" s="8681" t="s">
        <v>1884</v>
      </c>
      <c r="Q62" s="8681">
        <v>59</v>
      </c>
      <c r="R62" s="8682" t="s">
        <v>1322</v>
      </c>
      <c r="S62" s="8681" t="s">
        <v>1978</v>
      </c>
      <c r="T62" s="8681" t="s">
        <v>23</v>
      </c>
      <c r="U62" s="8681">
        <v>18</v>
      </c>
      <c r="V62" s="8682" t="str">
        <f t="shared" si="2"/>
        <v>الدائرة الثانية جنائي مركز بني سويف</v>
      </c>
      <c r="W62" s="8681" t="s">
        <v>1720</v>
      </c>
      <c r="X62" s="8681" t="s">
        <v>24</v>
      </c>
      <c r="Y62" s="8681" t="s">
        <v>25</v>
      </c>
      <c r="Z62" s="8682" t="s">
        <v>1884</v>
      </c>
    </row>
    <row r="63" spans="1:35">
      <c r="F63" s="8682" t="str">
        <f t="shared" si="0"/>
        <v>الدائرة السابعة اسرة سمسطا</v>
      </c>
      <c r="G63" s="8681">
        <v>15</v>
      </c>
      <c r="H63" s="8681" t="s">
        <v>1719</v>
      </c>
      <c r="I63" s="8681">
        <v>59</v>
      </c>
      <c r="J63" s="8682" t="s">
        <v>628</v>
      </c>
      <c r="K63" s="8682" t="s">
        <v>608</v>
      </c>
      <c r="L63" s="8681" t="s">
        <v>53</v>
      </c>
      <c r="M63" s="8681">
        <v>326</v>
      </c>
      <c r="N63" s="8682" t="str">
        <f t="shared" si="1"/>
        <v>محكمة الأسرة بني سويف</v>
      </c>
      <c r="O63" s="8682" t="s">
        <v>1884</v>
      </c>
      <c r="P63" s="8681" t="s">
        <v>1884</v>
      </c>
      <c r="Q63" s="8681">
        <v>60</v>
      </c>
      <c r="R63" s="8682" t="s">
        <v>1323</v>
      </c>
      <c r="S63" s="8681" t="s">
        <v>1979</v>
      </c>
      <c r="T63" s="8681" t="s">
        <v>23</v>
      </c>
      <c r="U63" s="8681">
        <v>18</v>
      </c>
      <c r="V63" s="8682" t="str">
        <f t="shared" si="2"/>
        <v>الدائرة الثانية جنائي مركز بني سويف</v>
      </c>
      <c r="W63" s="8681" t="s">
        <v>1720</v>
      </c>
      <c r="X63" s="8681" t="s">
        <v>29</v>
      </c>
      <c r="Y63" s="8681" t="s">
        <v>25</v>
      </c>
      <c r="Z63" s="8682" t="s">
        <v>1884</v>
      </c>
    </row>
    <row r="64" spans="1:35">
      <c r="F64" s="8682" t="str">
        <f t="shared" si="0"/>
        <v>الدائرة الثامنة اسرة ناصر</v>
      </c>
      <c r="G64" s="8681">
        <v>16</v>
      </c>
      <c r="H64" s="8681" t="s">
        <v>1719</v>
      </c>
      <c r="I64" s="8681">
        <v>60</v>
      </c>
      <c r="J64" s="8682" t="s">
        <v>614</v>
      </c>
      <c r="K64" s="8682" t="s">
        <v>608</v>
      </c>
      <c r="L64" s="8681" t="s">
        <v>21</v>
      </c>
      <c r="M64" s="8681">
        <v>342</v>
      </c>
      <c r="N64" s="8682" t="str">
        <f t="shared" si="1"/>
        <v>محكمة الأسرة بني سويف</v>
      </c>
      <c r="O64" s="8682" t="s">
        <v>1884</v>
      </c>
      <c r="P64" s="8681" t="s">
        <v>1884</v>
      </c>
      <c r="Q64" s="8681">
        <v>61</v>
      </c>
      <c r="R64" s="8682" t="s">
        <v>1324</v>
      </c>
      <c r="S64" s="8681" t="s">
        <v>1980</v>
      </c>
      <c r="T64" s="8681" t="s">
        <v>23</v>
      </c>
      <c r="U64" s="8681">
        <v>18</v>
      </c>
      <c r="V64" s="8682" t="str">
        <f t="shared" si="2"/>
        <v>الدائرة الثانية جنائي مركز بني سويف</v>
      </c>
      <c r="W64" s="8681" t="s">
        <v>1720</v>
      </c>
      <c r="X64" s="8681" t="s">
        <v>34</v>
      </c>
      <c r="Y64" s="8681" t="s">
        <v>25</v>
      </c>
      <c r="Z64" s="8682" t="s">
        <v>1884</v>
      </c>
    </row>
    <row r="65" spans="6:26">
      <c r="F65" s="8682" t="str">
        <f t="shared" si="0"/>
        <v>الدائرة الثامنة اسرة ناصر</v>
      </c>
      <c r="G65" s="8681">
        <v>16</v>
      </c>
      <c r="H65" s="8681" t="s">
        <v>1719</v>
      </c>
      <c r="I65" s="8681">
        <v>61</v>
      </c>
      <c r="J65" s="8682" t="s">
        <v>1249</v>
      </c>
      <c r="K65" s="8682" t="s">
        <v>608</v>
      </c>
      <c r="L65" s="8681" t="s">
        <v>235</v>
      </c>
      <c r="M65" s="8681">
        <v>358</v>
      </c>
      <c r="N65" s="8682" t="str">
        <f t="shared" si="1"/>
        <v>محكمة الأسرة بني سويف</v>
      </c>
      <c r="O65" s="8682" t="s">
        <v>1884</v>
      </c>
      <c r="P65" s="8681" t="s">
        <v>1884</v>
      </c>
      <c r="Q65" s="8681">
        <v>62</v>
      </c>
      <c r="R65" s="8682" t="s">
        <v>516</v>
      </c>
      <c r="S65" s="8681" t="s">
        <v>1939</v>
      </c>
      <c r="T65" s="8681" t="s">
        <v>23</v>
      </c>
      <c r="U65" s="8681">
        <v>19</v>
      </c>
      <c r="V65" s="8682" t="str">
        <f t="shared" si="2"/>
        <v>الدائرة الثالثة جنائي مركز ناصر</v>
      </c>
      <c r="W65" s="8681" t="s">
        <v>1720</v>
      </c>
      <c r="X65" s="8681" t="s">
        <v>24</v>
      </c>
      <c r="Y65" s="8681" t="s">
        <v>25</v>
      </c>
      <c r="Z65" s="8682" t="s">
        <v>1884</v>
      </c>
    </row>
    <row r="66" spans="6:26">
      <c r="F66" s="8682" t="str">
        <f t="shared" si="0"/>
        <v>الدائرة الثامنة اسرة ناصر</v>
      </c>
      <c r="G66" s="8681">
        <v>16</v>
      </c>
      <c r="H66" s="8681" t="s">
        <v>1719</v>
      </c>
      <c r="I66" s="8681">
        <v>62</v>
      </c>
      <c r="J66" s="8682" t="s">
        <v>1250</v>
      </c>
      <c r="K66" s="8682" t="s">
        <v>608</v>
      </c>
      <c r="L66" s="8681" t="s">
        <v>37</v>
      </c>
      <c r="M66" s="8681">
        <v>374</v>
      </c>
      <c r="N66" s="8682" t="str">
        <f t="shared" si="1"/>
        <v>محكمة الأسرة بني سويف</v>
      </c>
      <c r="O66" s="8682" t="s">
        <v>1884</v>
      </c>
      <c r="P66" s="8681" t="s">
        <v>1884</v>
      </c>
      <c r="Q66" s="8681">
        <v>63</v>
      </c>
      <c r="R66" s="8682" t="s">
        <v>1325</v>
      </c>
      <c r="S66" s="8681" t="s">
        <v>1981</v>
      </c>
      <c r="T66" s="8681" t="s">
        <v>23</v>
      </c>
      <c r="U66" s="8681">
        <v>19</v>
      </c>
      <c r="V66" s="8682" t="str">
        <f t="shared" si="2"/>
        <v>الدائرة الثالثة جنائي مركز ناصر</v>
      </c>
      <c r="W66" s="8681" t="s">
        <v>1720</v>
      </c>
      <c r="X66" s="8681" t="s">
        <v>29</v>
      </c>
      <c r="Y66" s="8681" t="s">
        <v>25</v>
      </c>
      <c r="Z66" s="8682" t="s">
        <v>1884</v>
      </c>
    </row>
    <row r="67" spans="6:26">
      <c r="F67" s="8682" t="str">
        <f t="shared" si="0"/>
        <v>الدائرة الأولى جنائي بندر بني سويف</v>
      </c>
      <c r="G67" s="8681">
        <v>17</v>
      </c>
      <c r="H67" s="8681" t="s">
        <v>1720</v>
      </c>
      <c r="I67" s="8681">
        <v>63</v>
      </c>
      <c r="J67" s="8682" t="s">
        <v>1740</v>
      </c>
      <c r="K67" s="8682" t="s">
        <v>1272</v>
      </c>
      <c r="L67" s="8681" t="s">
        <v>50</v>
      </c>
      <c r="M67" s="8681">
        <v>12</v>
      </c>
      <c r="N67" s="8682" t="str">
        <f t="shared" si="1"/>
        <v>مأمورية بني سويف الكلية</v>
      </c>
      <c r="O67" s="8682" t="s">
        <v>1884</v>
      </c>
      <c r="P67" s="8681" t="s">
        <v>1884</v>
      </c>
      <c r="Q67" s="8681">
        <v>65</v>
      </c>
      <c r="R67" s="8682" t="s">
        <v>1327</v>
      </c>
      <c r="S67" s="8681" t="s">
        <v>1982</v>
      </c>
      <c r="T67" s="8681" t="s">
        <v>23</v>
      </c>
      <c r="U67" s="8681">
        <v>19</v>
      </c>
      <c r="V67" s="8682" t="str">
        <f t="shared" si="2"/>
        <v>الدائرة الثالثة جنائي مركز ناصر</v>
      </c>
      <c r="W67" s="8681" t="s">
        <v>1720</v>
      </c>
      <c r="X67" s="8681" t="s">
        <v>34</v>
      </c>
      <c r="Y67" s="8681" t="s">
        <v>25</v>
      </c>
      <c r="Z67" s="8682" t="s">
        <v>1884</v>
      </c>
    </row>
    <row r="68" spans="6:26">
      <c r="F68" s="8682" t="str">
        <f t="shared" si="0"/>
        <v>الدائرة الأولى جنائي بندر بني سويف</v>
      </c>
      <c r="G68" s="8681">
        <v>17</v>
      </c>
      <c r="H68" s="8681" t="s">
        <v>1720</v>
      </c>
      <c r="I68" s="8681">
        <v>64</v>
      </c>
      <c r="J68" s="8682" t="s">
        <v>1741</v>
      </c>
      <c r="K68" s="8682" t="s">
        <v>430</v>
      </c>
      <c r="L68" s="8681" t="s">
        <v>50</v>
      </c>
      <c r="M68" s="8681">
        <v>13</v>
      </c>
      <c r="N68" s="8682" t="str">
        <f t="shared" si="1"/>
        <v>مأمورية بني سويف الكلية</v>
      </c>
      <c r="O68" s="8682" t="s">
        <v>1884</v>
      </c>
      <c r="P68" s="8681" t="s">
        <v>1884</v>
      </c>
      <c r="Q68" s="8681">
        <v>66</v>
      </c>
      <c r="R68" s="8682" t="s">
        <v>1328</v>
      </c>
      <c r="S68" s="8681" t="s">
        <v>1983</v>
      </c>
      <c r="T68" s="8681" t="s">
        <v>23</v>
      </c>
      <c r="U68" s="8681">
        <v>20</v>
      </c>
      <c r="V68" s="8682" t="str">
        <f t="shared" si="2"/>
        <v>الدائرة الرابعة جنائي مركز اهناسيا</v>
      </c>
      <c r="W68" s="8681" t="s">
        <v>1720</v>
      </c>
      <c r="X68" s="8681" t="s">
        <v>24</v>
      </c>
      <c r="Y68" s="8681" t="s">
        <v>25</v>
      </c>
      <c r="Z68" s="8682" t="s">
        <v>1884</v>
      </c>
    </row>
    <row r="69" spans="6:26">
      <c r="F69" s="8682" t="str">
        <f t="shared" ref="F69:F113" si="3">IFERROR(VLOOKUP(G69, $A$5:$B$52, 2, FALSE), "")</f>
        <v>الدائرة الأولى جنائي بندر بني سويف</v>
      </c>
      <c r="G69" s="8681">
        <v>17</v>
      </c>
      <c r="H69" s="8681" t="s">
        <v>1720</v>
      </c>
      <c r="I69" s="8681">
        <v>65</v>
      </c>
      <c r="J69" s="8682" t="s">
        <v>1742</v>
      </c>
      <c r="K69" s="8682" t="s">
        <v>1273</v>
      </c>
      <c r="L69" s="8681" t="s">
        <v>50</v>
      </c>
      <c r="M69" s="8681">
        <v>14</v>
      </c>
      <c r="N69" s="8682" t="str">
        <f t="shared" ref="N69:N113" si="4">IFERROR(VLOOKUP(G69, $A$5:$C$52, 3, FALSE), "")</f>
        <v>مأمورية بني سويف الكلية</v>
      </c>
      <c r="O69" s="8682" t="s">
        <v>1884</v>
      </c>
      <c r="P69" s="8681" t="s">
        <v>1884</v>
      </c>
      <c r="Q69" s="8681">
        <v>67</v>
      </c>
      <c r="R69" s="8682" t="s">
        <v>512</v>
      </c>
      <c r="S69" s="8681" t="s">
        <v>1984</v>
      </c>
      <c r="T69" s="8681" t="s">
        <v>23</v>
      </c>
      <c r="U69" s="8681">
        <v>20</v>
      </c>
      <c r="V69" s="8682" t="str">
        <f t="shared" ref="V69:V112" si="5">IFERROR(VLOOKUP(U69, $A$5:$B$52, 2, FALSE), "")</f>
        <v>الدائرة الرابعة جنائي مركز اهناسيا</v>
      </c>
      <c r="W69" s="8681" t="s">
        <v>1720</v>
      </c>
      <c r="X69" s="8681" t="s">
        <v>29</v>
      </c>
      <c r="Y69" s="8681" t="s">
        <v>25</v>
      </c>
      <c r="Z69" s="8682" t="s">
        <v>1884</v>
      </c>
    </row>
    <row r="70" spans="6:26">
      <c r="F70" s="8682" t="str">
        <f t="shared" si="3"/>
        <v>الدائرة الأولى جنائي بندر بني سويف</v>
      </c>
      <c r="G70" s="8681">
        <v>17</v>
      </c>
      <c r="H70" s="8681" t="s">
        <v>1720</v>
      </c>
      <c r="I70" s="8681">
        <v>66</v>
      </c>
      <c r="J70" s="8682" t="s">
        <v>1743</v>
      </c>
      <c r="K70" s="8682" t="s">
        <v>1272</v>
      </c>
      <c r="L70" s="8681" t="s">
        <v>52</v>
      </c>
      <c r="M70" s="8681">
        <v>15</v>
      </c>
      <c r="N70" s="8682" t="str">
        <f t="shared" si="4"/>
        <v>مأمورية بني سويف الكلية</v>
      </c>
      <c r="O70" s="8682" t="s">
        <v>1884</v>
      </c>
      <c r="P70" s="8681" t="s">
        <v>1884</v>
      </c>
      <c r="Q70" s="8681">
        <v>68</v>
      </c>
      <c r="R70" s="8682" t="s">
        <v>1329</v>
      </c>
      <c r="S70" s="8681" t="s">
        <v>1985</v>
      </c>
      <c r="T70" s="8681" t="s">
        <v>23</v>
      </c>
      <c r="U70" s="8681">
        <v>20</v>
      </c>
      <c r="V70" s="8682" t="str">
        <f t="shared" si="5"/>
        <v>الدائرة الرابعة جنائي مركز اهناسيا</v>
      </c>
      <c r="W70" s="8681" t="s">
        <v>1720</v>
      </c>
      <c r="X70" s="8681" t="s">
        <v>34</v>
      </c>
      <c r="Y70" s="8681" t="s">
        <v>25</v>
      </c>
      <c r="Z70" s="8682" t="s">
        <v>1884</v>
      </c>
    </row>
    <row r="71" spans="6:26">
      <c r="F71" s="8682" t="str">
        <f t="shared" si="3"/>
        <v>الدائرة الأولى جنائي بندر بني سويف</v>
      </c>
      <c r="G71" s="8681">
        <v>17</v>
      </c>
      <c r="H71" s="8681" t="s">
        <v>1720</v>
      </c>
      <c r="I71" s="8681">
        <v>67</v>
      </c>
      <c r="J71" s="8682" t="s">
        <v>1744</v>
      </c>
      <c r="K71" s="8682" t="s">
        <v>1275</v>
      </c>
      <c r="L71" s="8681" t="s">
        <v>52</v>
      </c>
      <c r="M71" s="8681">
        <v>16</v>
      </c>
      <c r="N71" s="8682" t="str">
        <f t="shared" si="4"/>
        <v>مأمورية بني سويف الكلية</v>
      </c>
      <c r="O71" s="8682" t="s">
        <v>1884</v>
      </c>
      <c r="P71" s="8681" t="s">
        <v>1884</v>
      </c>
      <c r="Q71" s="8681">
        <v>69</v>
      </c>
      <c r="R71" s="8682" t="s">
        <v>1330</v>
      </c>
      <c r="S71" s="8681" t="s">
        <v>1986</v>
      </c>
      <c r="T71" s="8681" t="s">
        <v>23</v>
      </c>
      <c r="U71" s="8681">
        <v>21</v>
      </c>
      <c r="V71" s="8682" t="str">
        <f t="shared" si="5"/>
        <v>الدائرة الخامسة جنائي مركز الواسطى</v>
      </c>
      <c r="W71" s="8681" t="s">
        <v>1720</v>
      </c>
      <c r="X71" s="8681" t="s">
        <v>24</v>
      </c>
      <c r="Y71" s="8681" t="s">
        <v>25</v>
      </c>
      <c r="Z71" s="8682" t="s">
        <v>1884</v>
      </c>
    </row>
    <row r="72" spans="6:26">
      <c r="F72" s="8682" t="str">
        <f t="shared" si="3"/>
        <v>الدائرة الأولى جنائي بندر بني سويف</v>
      </c>
      <c r="G72" s="8681">
        <v>17</v>
      </c>
      <c r="H72" s="8681" t="s">
        <v>1720</v>
      </c>
      <c r="I72" s="8681">
        <v>68</v>
      </c>
      <c r="J72" s="8682" t="s">
        <v>1745</v>
      </c>
      <c r="K72" s="8682" t="s">
        <v>1272</v>
      </c>
      <c r="L72" s="8681" t="s">
        <v>53</v>
      </c>
      <c r="M72" s="8681">
        <v>17</v>
      </c>
      <c r="N72" s="8682" t="str">
        <f t="shared" si="4"/>
        <v>مأمورية بني سويف الكلية</v>
      </c>
      <c r="O72" s="8682" t="s">
        <v>1884</v>
      </c>
      <c r="P72" s="8681" t="s">
        <v>1884</v>
      </c>
      <c r="Q72" s="8681">
        <v>70</v>
      </c>
      <c r="R72" s="8682" t="s">
        <v>1331</v>
      </c>
      <c r="S72" s="8681" t="s">
        <v>1887</v>
      </c>
      <c r="T72" s="8681" t="s">
        <v>23</v>
      </c>
      <c r="U72" s="8681">
        <v>21</v>
      </c>
      <c r="V72" s="8682" t="str">
        <f t="shared" si="5"/>
        <v>الدائرة الخامسة جنائي مركز الواسطى</v>
      </c>
      <c r="W72" s="8681" t="s">
        <v>1720</v>
      </c>
      <c r="X72" s="8681" t="s">
        <v>29</v>
      </c>
      <c r="Y72" s="8681" t="s">
        <v>25</v>
      </c>
      <c r="Z72" s="8682" t="s">
        <v>1884</v>
      </c>
    </row>
    <row r="73" spans="6:26">
      <c r="F73" s="8682" t="str">
        <f t="shared" si="3"/>
        <v>الدائرة الأولى جنائي بندر بني سويف</v>
      </c>
      <c r="G73" s="8681">
        <v>17</v>
      </c>
      <c r="H73" s="8681" t="s">
        <v>1720</v>
      </c>
      <c r="I73" s="8681">
        <v>69</v>
      </c>
      <c r="J73" s="8682" t="s">
        <v>1746</v>
      </c>
      <c r="K73" s="8682" t="s">
        <v>1274</v>
      </c>
      <c r="L73" s="8681" t="s">
        <v>53</v>
      </c>
      <c r="M73" s="8681">
        <v>18</v>
      </c>
      <c r="N73" s="8682" t="str">
        <f t="shared" si="4"/>
        <v>مأمورية بني سويف الكلية</v>
      </c>
      <c r="O73" s="8682" t="s">
        <v>1884</v>
      </c>
      <c r="P73" s="8681" t="s">
        <v>1884</v>
      </c>
      <c r="Q73" s="8681">
        <v>71</v>
      </c>
      <c r="R73" s="8682" t="s">
        <v>1332</v>
      </c>
      <c r="S73" s="8681" t="s">
        <v>1987</v>
      </c>
      <c r="T73" s="8681" t="s">
        <v>23</v>
      </c>
      <c r="U73" s="8681">
        <v>21</v>
      </c>
      <c r="V73" s="8682" t="str">
        <f t="shared" si="5"/>
        <v>الدائرة الخامسة جنائي مركز الواسطى</v>
      </c>
      <c r="W73" s="8681" t="s">
        <v>1720</v>
      </c>
      <c r="X73" s="8681" t="s">
        <v>34</v>
      </c>
      <c r="Y73" s="8681" t="s">
        <v>25</v>
      </c>
      <c r="Z73" s="8682" t="s">
        <v>1884</v>
      </c>
    </row>
    <row r="74" spans="6:26">
      <c r="F74" s="8682" t="str">
        <f t="shared" si="3"/>
        <v>الدائرة الثانية جنائي مركز بني سويف</v>
      </c>
      <c r="G74" s="8681">
        <v>18</v>
      </c>
      <c r="H74" s="8681" t="s">
        <v>1720</v>
      </c>
      <c r="I74" s="8681">
        <v>70</v>
      </c>
      <c r="J74" s="8682" t="s">
        <v>1747</v>
      </c>
      <c r="K74" s="8682" t="s">
        <v>1272</v>
      </c>
      <c r="L74" s="8681" t="s">
        <v>21</v>
      </c>
      <c r="M74" s="8681">
        <v>19</v>
      </c>
      <c r="N74" s="8682" t="str">
        <f t="shared" si="4"/>
        <v>مأمورية بني سويف الكلية</v>
      </c>
      <c r="O74" s="8682" t="s">
        <v>1884</v>
      </c>
      <c r="P74" s="8681" t="s">
        <v>1884</v>
      </c>
      <c r="Q74" s="8681">
        <v>50</v>
      </c>
      <c r="R74" s="8682" t="s">
        <v>1263</v>
      </c>
      <c r="S74" s="8681" t="s">
        <v>1988</v>
      </c>
      <c r="T74" s="8681" t="s">
        <v>23</v>
      </c>
      <c r="U74" s="8681">
        <v>21</v>
      </c>
      <c r="V74" s="8682" t="str">
        <f t="shared" si="5"/>
        <v>الدائرة الخامسة جنائي مركز الواسطى</v>
      </c>
      <c r="W74" s="8681" t="s">
        <v>1720</v>
      </c>
      <c r="X74" s="8681" t="s">
        <v>38</v>
      </c>
      <c r="Y74" s="8681" t="s">
        <v>25</v>
      </c>
      <c r="Z74" s="8682" t="s">
        <v>1884</v>
      </c>
    </row>
    <row r="75" spans="6:26">
      <c r="F75" s="8682" t="str">
        <f t="shared" si="3"/>
        <v>الدائرة الثانية جنائي مركز بني سويف</v>
      </c>
      <c r="G75" s="8681">
        <v>18</v>
      </c>
      <c r="H75" s="8681" t="s">
        <v>1720</v>
      </c>
      <c r="I75" s="8681">
        <v>71</v>
      </c>
      <c r="J75" s="8682" t="s">
        <v>1748</v>
      </c>
      <c r="K75" s="8682" t="s">
        <v>432</v>
      </c>
      <c r="L75" s="8681" t="s">
        <v>21</v>
      </c>
      <c r="M75" s="8681">
        <v>20</v>
      </c>
      <c r="N75" s="8682" t="str">
        <f t="shared" si="4"/>
        <v>مأمورية بني سويف الكلية</v>
      </c>
      <c r="O75" s="8682" t="s">
        <v>1884</v>
      </c>
      <c r="P75" s="8681" t="s">
        <v>1884</v>
      </c>
      <c r="Q75" s="8681">
        <v>72</v>
      </c>
      <c r="R75" s="8682" t="s">
        <v>1333</v>
      </c>
      <c r="S75" s="8681" t="s">
        <v>1989</v>
      </c>
      <c r="T75" s="8681" t="s">
        <v>23</v>
      </c>
      <c r="U75" s="8681">
        <v>22</v>
      </c>
      <c r="V75" s="8682" t="str">
        <f t="shared" si="5"/>
        <v>الدائرة السادسة جنائي مركز ببا</v>
      </c>
      <c r="W75" s="8681" t="s">
        <v>1720</v>
      </c>
      <c r="X75" s="8681" t="s">
        <v>24</v>
      </c>
      <c r="Y75" s="8681" t="s">
        <v>25</v>
      </c>
      <c r="Z75" s="8682" t="s">
        <v>1884</v>
      </c>
    </row>
    <row r="76" spans="6:26">
      <c r="F76" s="8682" t="str">
        <f t="shared" si="3"/>
        <v>الدائرة الثانية جنائي مركز بني سويف</v>
      </c>
      <c r="G76" s="8681">
        <v>18</v>
      </c>
      <c r="H76" s="8681" t="s">
        <v>1720</v>
      </c>
      <c r="I76" s="8681">
        <v>72</v>
      </c>
      <c r="J76" s="8682" t="s">
        <v>1749</v>
      </c>
      <c r="K76" s="8682" t="s">
        <v>1272</v>
      </c>
      <c r="L76" s="8681" t="s">
        <v>235</v>
      </c>
      <c r="M76" s="8681">
        <v>21</v>
      </c>
      <c r="N76" s="8682" t="str">
        <f t="shared" si="4"/>
        <v>مأمورية بني سويف الكلية</v>
      </c>
      <c r="O76" s="8682" t="s">
        <v>1884</v>
      </c>
      <c r="P76" s="8681" t="s">
        <v>1884</v>
      </c>
      <c r="Q76" s="8681">
        <v>73</v>
      </c>
      <c r="R76" s="8682" t="s">
        <v>1990</v>
      </c>
      <c r="S76" s="8681" t="s">
        <v>1991</v>
      </c>
      <c r="T76" s="8681" t="s">
        <v>23</v>
      </c>
      <c r="U76" s="8681">
        <v>22</v>
      </c>
      <c r="V76" s="8682" t="str">
        <f t="shared" si="5"/>
        <v>الدائرة السادسة جنائي مركز ببا</v>
      </c>
      <c r="W76" s="8681" t="s">
        <v>1720</v>
      </c>
      <c r="X76" s="8681" t="s">
        <v>29</v>
      </c>
      <c r="Y76" s="8681" t="s">
        <v>25</v>
      </c>
      <c r="Z76" s="8682" t="s">
        <v>1884</v>
      </c>
    </row>
    <row r="77" spans="6:26">
      <c r="F77" s="8682" t="str">
        <f t="shared" si="3"/>
        <v>الدائرة الثانية جنائي مركز بني سويف</v>
      </c>
      <c r="G77" s="8681">
        <v>18</v>
      </c>
      <c r="H77" s="8681" t="s">
        <v>1720</v>
      </c>
      <c r="I77" s="8681">
        <v>73</v>
      </c>
      <c r="J77" s="8682" t="s">
        <v>1750</v>
      </c>
      <c r="K77" s="8682" t="s">
        <v>1272</v>
      </c>
      <c r="L77" s="8681" t="s">
        <v>37</v>
      </c>
      <c r="M77" s="8681">
        <v>22</v>
      </c>
      <c r="N77" s="8682" t="str">
        <f t="shared" si="4"/>
        <v>مأمورية بني سويف الكلية</v>
      </c>
      <c r="O77" s="8682" t="s">
        <v>1884</v>
      </c>
      <c r="P77" s="8681" t="s">
        <v>1884</v>
      </c>
      <c r="Q77" s="8681">
        <v>74</v>
      </c>
      <c r="R77" s="8682" t="s">
        <v>1335</v>
      </c>
      <c r="S77" s="8681" t="s">
        <v>1992</v>
      </c>
      <c r="T77" s="8681" t="s">
        <v>23</v>
      </c>
      <c r="U77" s="8681">
        <v>22</v>
      </c>
      <c r="V77" s="8682" t="str">
        <f t="shared" si="5"/>
        <v>الدائرة السادسة جنائي مركز ببا</v>
      </c>
      <c r="W77" s="8681" t="s">
        <v>1720</v>
      </c>
      <c r="X77" s="8681" t="s">
        <v>34</v>
      </c>
      <c r="Y77" s="8681" t="s">
        <v>25</v>
      </c>
      <c r="Z77" s="8682" t="s">
        <v>1884</v>
      </c>
    </row>
    <row r="78" spans="6:26">
      <c r="F78" s="8682" t="str">
        <f t="shared" si="3"/>
        <v>الدائرة الثالثة جنائي مركز ناصر</v>
      </c>
      <c r="G78" s="8681">
        <v>19</v>
      </c>
      <c r="H78" s="8681" t="s">
        <v>1720</v>
      </c>
      <c r="I78" s="8681">
        <v>74</v>
      </c>
      <c r="J78" s="8682" t="s">
        <v>1751</v>
      </c>
      <c r="K78" s="8682" t="s">
        <v>1272</v>
      </c>
      <c r="L78" s="8681" t="s">
        <v>50</v>
      </c>
      <c r="M78" s="8681">
        <v>23</v>
      </c>
      <c r="N78" s="8682" t="str">
        <f t="shared" si="4"/>
        <v>مأمورية بني سويف الكلية</v>
      </c>
      <c r="O78" s="8682" t="s">
        <v>1884</v>
      </c>
      <c r="P78" s="8681" t="s">
        <v>1884</v>
      </c>
      <c r="Q78" s="8681">
        <v>75</v>
      </c>
      <c r="R78" s="8682" t="s">
        <v>1336</v>
      </c>
      <c r="S78" s="8681" t="s">
        <v>1993</v>
      </c>
      <c r="T78" s="8681" t="s">
        <v>23</v>
      </c>
      <c r="U78" s="8681">
        <v>23</v>
      </c>
      <c r="V78" s="8682" t="str">
        <f t="shared" si="5"/>
        <v>الدائرة السابعة جنائي مركز الفشن</v>
      </c>
      <c r="W78" s="8681" t="s">
        <v>1720</v>
      </c>
      <c r="X78" s="8681" t="s">
        <v>24</v>
      </c>
      <c r="Y78" s="8681" t="s">
        <v>25</v>
      </c>
      <c r="Z78" s="8682" t="s">
        <v>1884</v>
      </c>
    </row>
    <row r="79" spans="6:26">
      <c r="F79" s="8682" t="str">
        <f t="shared" si="3"/>
        <v>الدائرة الثالثة جنائي مركز ناصر</v>
      </c>
      <c r="G79" s="8681">
        <v>19</v>
      </c>
      <c r="H79" s="8681" t="s">
        <v>1720</v>
      </c>
      <c r="I79" s="8681">
        <v>75</v>
      </c>
      <c r="J79" s="8682" t="s">
        <v>1752</v>
      </c>
      <c r="K79" s="8682" t="s">
        <v>1273</v>
      </c>
      <c r="L79" s="8681" t="s">
        <v>50</v>
      </c>
      <c r="M79" s="8681">
        <v>24</v>
      </c>
      <c r="N79" s="8682" t="str">
        <f t="shared" si="4"/>
        <v>مأمورية بني سويف الكلية</v>
      </c>
      <c r="O79" s="8682" t="s">
        <v>1884</v>
      </c>
      <c r="P79" s="8681" t="s">
        <v>1884</v>
      </c>
      <c r="Q79" s="8681">
        <v>76</v>
      </c>
      <c r="R79" s="8682" t="s">
        <v>1337</v>
      </c>
      <c r="S79" s="8681" t="s">
        <v>1994</v>
      </c>
      <c r="T79" s="8681" t="s">
        <v>23</v>
      </c>
      <c r="U79" s="8681">
        <v>23</v>
      </c>
      <c r="V79" s="8682" t="str">
        <f t="shared" si="5"/>
        <v>الدائرة السابعة جنائي مركز الفشن</v>
      </c>
      <c r="W79" s="8681" t="s">
        <v>1720</v>
      </c>
      <c r="X79" s="8681" t="s">
        <v>29</v>
      </c>
      <c r="Y79" s="8681" t="s">
        <v>25</v>
      </c>
      <c r="Z79" s="8682" t="s">
        <v>1884</v>
      </c>
    </row>
    <row r="80" spans="6:26">
      <c r="F80" s="8682" t="str">
        <f t="shared" si="3"/>
        <v>الدائرة الثالثة جنائي مركز ناصر</v>
      </c>
      <c r="G80" s="8681">
        <v>19</v>
      </c>
      <c r="H80" s="8681" t="s">
        <v>1720</v>
      </c>
      <c r="I80" s="8681">
        <v>76</v>
      </c>
      <c r="J80" s="8682" t="s">
        <v>1753</v>
      </c>
      <c r="K80" s="8682" t="s">
        <v>1272</v>
      </c>
      <c r="L80" s="8681" t="s">
        <v>52</v>
      </c>
      <c r="M80" s="8681">
        <v>25</v>
      </c>
      <c r="N80" s="8682" t="str">
        <f t="shared" si="4"/>
        <v>مأمورية بني سويف الكلية</v>
      </c>
      <c r="O80" s="8682" t="s">
        <v>1884</v>
      </c>
      <c r="P80" s="8681" t="s">
        <v>1884</v>
      </c>
      <c r="Q80" s="8681">
        <v>77</v>
      </c>
      <c r="R80" s="8682" t="s">
        <v>1338</v>
      </c>
      <c r="S80" s="8681" t="s">
        <v>1995</v>
      </c>
      <c r="T80" s="8681" t="s">
        <v>23</v>
      </c>
      <c r="U80" s="8681">
        <v>23</v>
      </c>
      <c r="V80" s="8682" t="str">
        <f t="shared" si="5"/>
        <v>الدائرة السابعة جنائي مركز الفشن</v>
      </c>
      <c r="W80" s="8681" t="s">
        <v>1720</v>
      </c>
      <c r="X80" s="8681" t="s">
        <v>34</v>
      </c>
      <c r="Y80" s="8681" t="s">
        <v>25</v>
      </c>
      <c r="Z80" s="8682" t="s">
        <v>1884</v>
      </c>
    </row>
    <row r="81" spans="6:26">
      <c r="F81" s="8682" t="str">
        <f t="shared" si="3"/>
        <v>الدائرة الثالثة جنائي مركز ناصر</v>
      </c>
      <c r="G81" s="8681">
        <v>19</v>
      </c>
      <c r="H81" s="8681" t="s">
        <v>1720</v>
      </c>
      <c r="I81" s="8681">
        <v>77</v>
      </c>
      <c r="J81" s="8682" t="s">
        <v>1754</v>
      </c>
      <c r="K81" s="8682" t="s">
        <v>430</v>
      </c>
      <c r="L81" s="8681" t="s">
        <v>52</v>
      </c>
      <c r="M81" s="8681">
        <v>26</v>
      </c>
      <c r="N81" s="8682" t="str">
        <f t="shared" si="4"/>
        <v>مأمورية بني سويف الكلية</v>
      </c>
      <c r="O81" s="8682" t="s">
        <v>1884</v>
      </c>
      <c r="P81" s="8681" t="s">
        <v>1884</v>
      </c>
      <c r="Q81" s="8681">
        <v>78</v>
      </c>
      <c r="R81" s="8682" t="s">
        <v>1339</v>
      </c>
      <c r="S81" s="8681" t="s">
        <v>1996</v>
      </c>
      <c r="T81" s="8681" t="s">
        <v>23</v>
      </c>
      <c r="U81" s="8681">
        <v>24</v>
      </c>
      <c r="V81" s="8682" t="str">
        <f t="shared" si="5"/>
        <v>الدائرة الثامنة جنائي مركز سمسطا</v>
      </c>
      <c r="W81" s="8681" t="s">
        <v>1720</v>
      </c>
      <c r="X81" s="8681" t="s">
        <v>24</v>
      </c>
      <c r="Y81" s="8681" t="s">
        <v>25</v>
      </c>
      <c r="Z81" s="8682" t="s">
        <v>1884</v>
      </c>
    </row>
    <row r="82" spans="6:26">
      <c r="F82" s="8682" t="str">
        <f t="shared" si="3"/>
        <v>الدائرة الثالثة جنائي مركز ناصر</v>
      </c>
      <c r="G82" s="8681">
        <v>19</v>
      </c>
      <c r="H82" s="8681" t="s">
        <v>1720</v>
      </c>
      <c r="I82" s="8681">
        <v>78</v>
      </c>
      <c r="J82" s="8682" t="s">
        <v>1755</v>
      </c>
      <c r="K82" s="8682" t="s">
        <v>1272</v>
      </c>
      <c r="L82" s="8681" t="s">
        <v>53</v>
      </c>
      <c r="M82" s="8681">
        <v>27</v>
      </c>
      <c r="N82" s="8682" t="str">
        <f t="shared" si="4"/>
        <v>مأمورية بني سويف الكلية</v>
      </c>
      <c r="O82" s="8682" t="s">
        <v>1884</v>
      </c>
      <c r="P82" s="8681" t="s">
        <v>1884</v>
      </c>
      <c r="Q82" s="8681">
        <v>79</v>
      </c>
      <c r="R82" s="8682" t="s">
        <v>1997</v>
      </c>
      <c r="S82" s="8681" t="s">
        <v>1998</v>
      </c>
      <c r="T82" s="8681" t="s">
        <v>23</v>
      </c>
      <c r="U82" s="8681">
        <v>24</v>
      </c>
      <c r="V82" s="8682" t="str">
        <f t="shared" si="5"/>
        <v>الدائرة الثامنة جنائي مركز سمسطا</v>
      </c>
      <c r="W82" s="8681" t="s">
        <v>1720</v>
      </c>
      <c r="X82" s="8681" t="s">
        <v>29</v>
      </c>
      <c r="Y82" s="8681" t="s">
        <v>25</v>
      </c>
      <c r="Z82" s="8682" t="s">
        <v>1884</v>
      </c>
    </row>
    <row r="83" spans="6:26">
      <c r="F83" s="8682" t="str">
        <f t="shared" si="3"/>
        <v>الدائرة الرابعة جنائي مركز اهناسيا</v>
      </c>
      <c r="G83" s="8681">
        <v>20</v>
      </c>
      <c r="H83" s="8681" t="s">
        <v>1720</v>
      </c>
      <c r="I83" s="8681">
        <v>79</v>
      </c>
      <c r="J83" s="8682" t="s">
        <v>1756</v>
      </c>
      <c r="K83" s="8682" t="s">
        <v>1272</v>
      </c>
      <c r="L83" s="8681" t="s">
        <v>21</v>
      </c>
      <c r="M83" s="8681">
        <v>28</v>
      </c>
      <c r="N83" s="8682" t="str">
        <f t="shared" si="4"/>
        <v>مأمورية بني سويف الكلية</v>
      </c>
      <c r="O83" s="8682" t="s">
        <v>1884</v>
      </c>
      <c r="P83" s="8681" t="s">
        <v>1884</v>
      </c>
      <c r="Q83" s="8681">
        <v>80</v>
      </c>
      <c r="R83" s="8682" t="s">
        <v>1341</v>
      </c>
      <c r="S83" s="8681" t="s">
        <v>1999</v>
      </c>
      <c r="T83" s="8681" t="s">
        <v>23</v>
      </c>
      <c r="U83" s="8681">
        <v>24</v>
      </c>
      <c r="V83" s="8682" t="str">
        <f t="shared" si="5"/>
        <v>الدائرة الثامنة جنائي مركز سمسطا</v>
      </c>
      <c r="W83" s="8681" t="s">
        <v>1720</v>
      </c>
      <c r="X83" s="8681" t="s">
        <v>34</v>
      </c>
      <c r="Y83" s="8681" t="s">
        <v>25</v>
      </c>
      <c r="Z83" s="8682" t="s">
        <v>1884</v>
      </c>
    </row>
    <row r="84" spans="6:26">
      <c r="F84" s="8682" t="str">
        <f t="shared" si="3"/>
        <v>الدائرة الرابعة جنائي مركز اهناسيا</v>
      </c>
      <c r="G84" s="8681">
        <v>20</v>
      </c>
      <c r="H84" s="8681" t="s">
        <v>1720</v>
      </c>
      <c r="I84" s="8681">
        <v>80</v>
      </c>
      <c r="J84" s="8682" t="s">
        <v>1757</v>
      </c>
      <c r="K84" s="8682" t="s">
        <v>1277</v>
      </c>
      <c r="L84" s="8681" t="s">
        <v>21</v>
      </c>
      <c r="M84" s="8681">
        <v>29</v>
      </c>
      <c r="N84" s="8682" t="str">
        <f t="shared" si="4"/>
        <v>مأمورية بني سويف الكلية</v>
      </c>
      <c r="O84" s="8682" t="s">
        <v>1884</v>
      </c>
      <c r="P84" s="8681" t="s">
        <v>1884</v>
      </c>
      <c r="Q84" s="8681">
        <v>81</v>
      </c>
      <c r="R84" s="8682" t="s">
        <v>1158</v>
      </c>
      <c r="S84" s="8681" t="s">
        <v>2000</v>
      </c>
      <c r="T84" s="8681" t="s">
        <v>23</v>
      </c>
      <c r="U84" s="8681">
        <v>25</v>
      </c>
      <c r="V84" s="8682" t="str">
        <f t="shared" si="5"/>
        <v>الدائرة الاولى  عمالية مدني</v>
      </c>
      <c r="W84" s="8681" t="s">
        <v>1721</v>
      </c>
      <c r="X84" s="8681" t="s">
        <v>24</v>
      </c>
      <c r="Y84" s="8681" t="s">
        <v>25</v>
      </c>
      <c r="Z84" s="8682" t="s">
        <v>1884</v>
      </c>
    </row>
    <row r="85" spans="6:26">
      <c r="F85" s="8682" t="str">
        <f t="shared" si="3"/>
        <v>الدائرة الرابعة جنائي مركز اهناسيا</v>
      </c>
      <c r="G85" s="8681">
        <v>20</v>
      </c>
      <c r="H85" s="8681" t="s">
        <v>1720</v>
      </c>
      <c r="I85" s="8681">
        <v>81</v>
      </c>
      <c r="J85" s="8682" t="s">
        <v>1758</v>
      </c>
      <c r="K85" s="8682" t="s">
        <v>1272</v>
      </c>
      <c r="L85" s="8681" t="s">
        <v>235</v>
      </c>
      <c r="M85" s="8681">
        <v>30</v>
      </c>
      <c r="N85" s="8682" t="str">
        <f t="shared" si="4"/>
        <v>مأمورية بني سويف الكلية</v>
      </c>
      <c r="O85" s="8682" t="s">
        <v>1884</v>
      </c>
      <c r="P85" s="8681" t="s">
        <v>1884</v>
      </c>
      <c r="Q85" s="8681">
        <v>82</v>
      </c>
      <c r="R85" s="8682" t="s">
        <v>1483</v>
      </c>
      <c r="S85" s="8681" t="s">
        <v>2001</v>
      </c>
      <c r="T85" s="8681" t="s">
        <v>23</v>
      </c>
      <c r="U85" s="8681">
        <v>25</v>
      </c>
      <c r="V85" s="8682" t="str">
        <f t="shared" si="5"/>
        <v>الدائرة الاولى  عمالية مدني</v>
      </c>
      <c r="W85" s="8681" t="s">
        <v>1721</v>
      </c>
      <c r="X85" s="8681" t="s">
        <v>29</v>
      </c>
      <c r="Y85" s="8681" t="s">
        <v>25</v>
      </c>
      <c r="Z85" s="8682" t="s">
        <v>1884</v>
      </c>
    </row>
    <row r="86" spans="6:26">
      <c r="F86" s="8682" t="str">
        <f t="shared" si="3"/>
        <v>الدائرة الرابعة جنائي مركز اهناسيا</v>
      </c>
      <c r="G86" s="8681">
        <v>20</v>
      </c>
      <c r="H86" s="8681" t="s">
        <v>1720</v>
      </c>
      <c r="I86" s="8681">
        <v>82</v>
      </c>
      <c r="J86" s="8682" t="s">
        <v>1759</v>
      </c>
      <c r="K86" s="8682" t="s">
        <v>1276</v>
      </c>
      <c r="L86" s="8681" t="s">
        <v>235</v>
      </c>
      <c r="M86" s="8681">
        <v>31</v>
      </c>
      <c r="N86" s="8682" t="str">
        <f t="shared" si="4"/>
        <v>مأمورية بني سويف الكلية</v>
      </c>
      <c r="O86" s="8682" t="s">
        <v>1884</v>
      </c>
      <c r="P86" s="8681" t="s">
        <v>1884</v>
      </c>
      <c r="Q86" s="8681">
        <v>83</v>
      </c>
      <c r="R86" s="8682" t="s">
        <v>1485</v>
      </c>
      <c r="S86" s="8681" t="s">
        <v>2002</v>
      </c>
      <c r="T86" s="8681" t="s">
        <v>23</v>
      </c>
      <c r="U86" s="8681">
        <v>25</v>
      </c>
      <c r="V86" s="8682" t="str">
        <f t="shared" si="5"/>
        <v>الدائرة الاولى  عمالية مدني</v>
      </c>
      <c r="W86" s="8681" t="s">
        <v>1721</v>
      </c>
      <c r="X86" s="8681" t="s">
        <v>34</v>
      </c>
      <c r="Y86" s="8681" t="s">
        <v>25</v>
      </c>
      <c r="Z86" s="8682" t="s">
        <v>1884</v>
      </c>
    </row>
    <row r="87" spans="6:26">
      <c r="F87" s="8682" t="str">
        <f t="shared" si="3"/>
        <v>الدائرة الرابعة جنائي مركز اهناسيا</v>
      </c>
      <c r="G87" s="8681">
        <v>20</v>
      </c>
      <c r="H87" s="8681" t="s">
        <v>1720</v>
      </c>
      <c r="I87" s="8681">
        <v>83</v>
      </c>
      <c r="J87" s="8682" t="s">
        <v>1760</v>
      </c>
      <c r="K87" s="8682" t="s">
        <v>1272</v>
      </c>
      <c r="L87" s="8681" t="s">
        <v>37</v>
      </c>
      <c r="M87" s="8681">
        <v>32</v>
      </c>
      <c r="N87" s="8682" t="str">
        <f t="shared" si="4"/>
        <v>مأمورية بني سويف الكلية</v>
      </c>
      <c r="O87" s="8682" t="s">
        <v>1884</v>
      </c>
      <c r="P87" s="8681" t="s">
        <v>1884</v>
      </c>
      <c r="Q87" s="8681">
        <v>84</v>
      </c>
      <c r="R87" s="8682" t="s">
        <v>1385</v>
      </c>
      <c r="S87" s="8681" t="s">
        <v>2003</v>
      </c>
      <c r="T87" s="8681" t="s">
        <v>23</v>
      </c>
      <c r="U87" s="8681">
        <v>26</v>
      </c>
      <c r="V87" s="8682" t="str">
        <f t="shared" si="5"/>
        <v>الدائرة الثانية  عمالية مدني</v>
      </c>
      <c r="W87" s="8681" t="s">
        <v>1721</v>
      </c>
      <c r="X87" s="8681" t="s">
        <v>24</v>
      </c>
      <c r="Y87" s="8681" t="s">
        <v>25</v>
      </c>
      <c r="Z87" s="8682" t="s">
        <v>1884</v>
      </c>
    </row>
    <row r="88" spans="6:26">
      <c r="F88" s="8682" t="str">
        <f t="shared" si="3"/>
        <v>الدائرة الخامسة جنائي مركز الواسطى</v>
      </c>
      <c r="G88" s="8681">
        <v>21</v>
      </c>
      <c r="H88" s="8681" t="s">
        <v>1720</v>
      </c>
      <c r="I88" s="8681">
        <v>84</v>
      </c>
      <c r="J88" s="8682" t="s">
        <v>1761</v>
      </c>
      <c r="K88" s="8682" t="s">
        <v>1272</v>
      </c>
      <c r="L88" s="8681" t="s">
        <v>50</v>
      </c>
      <c r="M88" s="8681">
        <v>33</v>
      </c>
      <c r="N88" s="8682" t="str">
        <f t="shared" si="4"/>
        <v>مأمورية الواسطى الكلية</v>
      </c>
      <c r="O88" s="8682" t="s">
        <v>1884</v>
      </c>
      <c r="P88" s="8681" t="s">
        <v>1884</v>
      </c>
      <c r="Q88" s="8681">
        <v>85</v>
      </c>
      <c r="R88" s="8682" t="s">
        <v>1386</v>
      </c>
      <c r="S88" s="8681" t="s">
        <v>2004</v>
      </c>
      <c r="T88" s="8681" t="s">
        <v>23</v>
      </c>
      <c r="U88" s="8681">
        <v>26</v>
      </c>
      <c r="V88" s="8682" t="str">
        <f t="shared" si="5"/>
        <v>الدائرة الثانية  عمالية مدني</v>
      </c>
      <c r="W88" s="8681" t="s">
        <v>1721</v>
      </c>
      <c r="X88" s="8681" t="s">
        <v>29</v>
      </c>
      <c r="Y88" s="8681" t="s">
        <v>25</v>
      </c>
      <c r="Z88" s="8682" t="s">
        <v>1884</v>
      </c>
    </row>
    <row r="89" spans="6:26">
      <c r="F89" s="8682" t="str">
        <f t="shared" si="3"/>
        <v>الدائرة الخامسة جنائي مركز الواسطى</v>
      </c>
      <c r="G89" s="8681">
        <v>21</v>
      </c>
      <c r="H89" s="8681" t="s">
        <v>1720</v>
      </c>
      <c r="I89" s="8681">
        <v>85</v>
      </c>
      <c r="J89" s="8682" t="s">
        <v>1762</v>
      </c>
      <c r="K89" s="8682" t="s">
        <v>430</v>
      </c>
      <c r="L89" s="8681" t="s">
        <v>50</v>
      </c>
      <c r="M89" s="8681">
        <v>34</v>
      </c>
      <c r="N89" s="8682" t="str">
        <f t="shared" si="4"/>
        <v>مأمورية الواسطى الكلية</v>
      </c>
      <c r="O89" s="8682" t="s">
        <v>1884</v>
      </c>
      <c r="P89" s="8681" t="s">
        <v>1884</v>
      </c>
      <c r="Q89" s="8681">
        <v>86</v>
      </c>
      <c r="R89" s="8682" t="s">
        <v>1387</v>
      </c>
      <c r="S89" s="8681" t="s">
        <v>2005</v>
      </c>
      <c r="T89" s="8681" t="s">
        <v>23</v>
      </c>
      <c r="U89" s="8681">
        <v>26</v>
      </c>
      <c r="V89" s="8682" t="str">
        <f t="shared" si="5"/>
        <v>الدائرة الثانية  عمالية مدني</v>
      </c>
      <c r="W89" s="8681" t="s">
        <v>1721</v>
      </c>
      <c r="X89" s="8681" t="s">
        <v>34</v>
      </c>
      <c r="Y89" s="8681" t="s">
        <v>25</v>
      </c>
      <c r="Z89" s="8682" t="s">
        <v>1884</v>
      </c>
    </row>
    <row r="90" spans="6:26">
      <c r="F90" s="8682" t="str">
        <f t="shared" si="3"/>
        <v>الدائرة الخامسة جنائي مركز الواسطى</v>
      </c>
      <c r="G90" s="8681">
        <v>21</v>
      </c>
      <c r="H90" s="8681" t="s">
        <v>1720</v>
      </c>
      <c r="I90" s="8681">
        <v>86</v>
      </c>
      <c r="J90" s="8682" t="s">
        <v>1763</v>
      </c>
      <c r="K90" s="8682" t="s">
        <v>432</v>
      </c>
      <c r="L90" s="8681" t="s">
        <v>50</v>
      </c>
      <c r="M90" s="8681">
        <v>35</v>
      </c>
      <c r="N90" s="8682" t="str">
        <f t="shared" si="4"/>
        <v>مأمورية الواسطى الكلية</v>
      </c>
      <c r="O90" s="8682" t="s">
        <v>1884</v>
      </c>
      <c r="P90" s="8681" t="s">
        <v>1884</v>
      </c>
      <c r="Q90" s="8681">
        <v>87</v>
      </c>
      <c r="R90" s="8682" t="s">
        <v>1487</v>
      </c>
      <c r="S90" s="8681" t="s">
        <v>2006</v>
      </c>
      <c r="T90" s="8681" t="s">
        <v>23</v>
      </c>
      <c r="U90" s="8681">
        <v>26</v>
      </c>
      <c r="V90" s="8682" t="str">
        <f t="shared" si="5"/>
        <v>الدائرة الثانية  عمالية مدني</v>
      </c>
      <c r="W90" s="8681" t="s">
        <v>1721</v>
      </c>
      <c r="X90" s="8681" t="s">
        <v>38</v>
      </c>
      <c r="Y90" s="8681" t="s">
        <v>25</v>
      </c>
      <c r="Z90" s="8682" t="s">
        <v>1884</v>
      </c>
    </row>
    <row r="91" spans="6:26">
      <c r="F91" s="8682" t="str">
        <f t="shared" si="3"/>
        <v>الدائرة الخامسة جنائي مركز الواسطى</v>
      </c>
      <c r="G91" s="8681">
        <v>21</v>
      </c>
      <c r="H91" s="8681" t="s">
        <v>1720</v>
      </c>
      <c r="I91" s="8681">
        <v>87</v>
      </c>
      <c r="J91" s="8682" t="s">
        <v>1764</v>
      </c>
      <c r="K91" s="8682" t="s">
        <v>1272</v>
      </c>
      <c r="L91" s="8681" t="s">
        <v>52</v>
      </c>
      <c r="M91" s="8681">
        <v>36</v>
      </c>
      <c r="N91" s="8682" t="str">
        <f t="shared" si="4"/>
        <v>مأمورية الواسطى الكلية</v>
      </c>
      <c r="O91" s="8682" t="s">
        <v>1884</v>
      </c>
      <c r="P91" s="8681" t="s">
        <v>1884</v>
      </c>
      <c r="Q91" s="8681">
        <v>88</v>
      </c>
      <c r="R91" s="8682" t="s">
        <v>302</v>
      </c>
      <c r="S91" s="8681" t="s">
        <v>2007</v>
      </c>
      <c r="T91" s="8681" t="s">
        <v>23</v>
      </c>
      <c r="U91" s="8681">
        <v>27</v>
      </c>
      <c r="V91" s="8682" t="str">
        <f t="shared" si="5"/>
        <v>الدائرة الاولي جزئي بندر بني سويف</v>
      </c>
      <c r="W91" s="8681" t="s">
        <v>1722</v>
      </c>
      <c r="X91" s="8681" t="s">
        <v>24</v>
      </c>
      <c r="Y91" s="8681" t="s">
        <v>25</v>
      </c>
      <c r="Z91" s="8682" t="s">
        <v>1884</v>
      </c>
    </row>
    <row r="92" spans="6:26">
      <c r="F92" s="8682" t="str">
        <f t="shared" si="3"/>
        <v>الدائرة الخامسة جنائي مركز الواسطى</v>
      </c>
      <c r="G92" s="8681">
        <v>21</v>
      </c>
      <c r="H92" s="8681" t="s">
        <v>1720</v>
      </c>
      <c r="I92" s="8681">
        <v>88</v>
      </c>
      <c r="J92" s="8682" t="s">
        <v>1765</v>
      </c>
      <c r="K92" s="8682" t="s">
        <v>1277</v>
      </c>
      <c r="L92" s="8681" t="s">
        <v>52</v>
      </c>
      <c r="M92" s="8681">
        <v>37</v>
      </c>
      <c r="N92" s="8682" t="str">
        <f t="shared" si="4"/>
        <v>مأمورية الواسطى الكلية</v>
      </c>
      <c r="O92" s="8682" t="s">
        <v>1884</v>
      </c>
      <c r="P92" s="8681" t="s">
        <v>1884</v>
      </c>
      <c r="Q92" s="8681">
        <v>89</v>
      </c>
      <c r="R92" s="8682" t="s">
        <v>1619</v>
      </c>
      <c r="S92" s="8681" t="s">
        <v>2008</v>
      </c>
      <c r="T92" s="8681" t="s">
        <v>23</v>
      </c>
      <c r="U92" s="8681">
        <v>28</v>
      </c>
      <c r="V92" s="8682" t="str">
        <f t="shared" si="5"/>
        <v>الدائرة الثانية جزئي بندر بني سويف</v>
      </c>
      <c r="W92" s="8681" t="s">
        <v>1722</v>
      </c>
      <c r="X92" s="8681" t="s">
        <v>24</v>
      </c>
      <c r="Y92" s="8681" t="s">
        <v>25</v>
      </c>
      <c r="Z92" s="8682" t="s">
        <v>1884</v>
      </c>
    </row>
    <row r="93" spans="6:26">
      <c r="F93" s="8682" t="str">
        <f t="shared" si="3"/>
        <v>الدائرة الخامسة جنائي مركز الواسطى</v>
      </c>
      <c r="G93" s="8681">
        <v>21</v>
      </c>
      <c r="H93" s="8681" t="s">
        <v>1720</v>
      </c>
      <c r="I93" s="8681">
        <v>89</v>
      </c>
      <c r="J93" s="8682" t="s">
        <v>1766</v>
      </c>
      <c r="K93" s="8682" t="s">
        <v>1272</v>
      </c>
      <c r="L93" s="8681" t="s">
        <v>53</v>
      </c>
      <c r="M93" s="8681">
        <v>38</v>
      </c>
      <c r="N93" s="8682" t="str">
        <f t="shared" si="4"/>
        <v>مأمورية الواسطى الكلية</v>
      </c>
      <c r="O93" s="8682" t="s">
        <v>1884</v>
      </c>
      <c r="P93" s="8681" t="s">
        <v>1884</v>
      </c>
      <c r="Q93" s="8681">
        <v>90</v>
      </c>
      <c r="R93" s="8682" t="s">
        <v>517</v>
      </c>
      <c r="S93" s="8681" t="s">
        <v>2009</v>
      </c>
      <c r="T93" s="8681" t="s">
        <v>23</v>
      </c>
      <c r="U93" s="8681">
        <v>29</v>
      </c>
      <c r="V93" s="8682" t="str">
        <f t="shared" si="5"/>
        <v>الدائرة الثالثة جزئي بندر بني سويف</v>
      </c>
      <c r="W93" s="8681" t="s">
        <v>1722</v>
      </c>
      <c r="X93" s="8681" t="s">
        <v>24</v>
      </c>
      <c r="Y93" s="8681" t="s">
        <v>25</v>
      </c>
      <c r="Z93" s="8682" t="s">
        <v>1884</v>
      </c>
    </row>
    <row r="94" spans="6:26">
      <c r="F94" s="8682" t="str">
        <f t="shared" si="3"/>
        <v>الدائرة الخامسة جنائي مركز الواسطى</v>
      </c>
      <c r="G94" s="8681">
        <v>21</v>
      </c>
      <c r="H94" s="8681" t="s">
        <v>1720</v>
      </c>
      <c r="I94" s="8681">
        <v>90</v>
      </c>
      <c r="J94" s="8682" t="s">
        <v>1767</v>
      </c>
      <c r="K94" s="8682" t="s">
        <v>1273</v>
      </c>
      <c r="L94" s="8681" t="s">
        <v>53</v>
      </c>
      <c r="M94" s="8681">
        <v>39</v>
      </c>
      <c r="N94" s="8682" t="str">
        <f t="shared" si="4"/>
        <v>مأمورية الواسطى الكلية</v>
      </c>
      <c r="O94" s="8682" t="s">
        <v>1884</v>
      </c>
      <c r="P94" s="8681" t="s">
        <v>1884</v>
      </c>
      <c r="Q94" s="8681">
        <v>91</v>
      </c>
      <c r="R94" s="8682" t="s">
        <v>250</v>
      </c>
      <c r="S94" s="8681" t="s">
        <v>2010</v>
      </c>
      <c r="T94" s="8681" t="s">
        <v>23</v>
      </c>
      <c r="U94" s="8681">
        <v>30</v>
      </c>
      <c r="V94" s="8682" t="str">
        <f t="shared" si="5"/>
        <v>الدائرة الرابعة جزئي بندر بني سويف</v>
      </c>
      <c r="W94" s="8681" t="s">
        <v>1722</v>
      </c>
      <c r="X94" s="8681" t="s">
        <v>24</v>
      </c>
      <c r="Y94" s="8681" t="s">
        <v>25</v>
      </c>
      <c r="Z94" s="8682" t="s">
        <v>1884</v>
      </c>
    </row>
    <row r="95" spans="6:26">
      <c r="F95" s="8682" t="str">
        <f t="shared" si="3"/>
        <v>الدائرة السادسة جنائي مركز ببا</v>
      </c>
      <c r="G95" s="8681">
        <v>22</v>
      </c>
      <c r="H95" s="8681" t="s">
        <v>1720</v>
      </c>
      <c r="I95" s="8681">
        <v>91</v>
      </c>
      <c r="J95" s="8682" t="s">
        <v>1768</v>
      </c>
      <c r="K95" s="8682" t="s">
        <v>1272</v>
      </c>
      <c r="L95" s="8681" t="s">
        <v>21</v>
      </c>
      <c r="M95" s="8681">
        <v>40</v>
      </c>
      <c r="N95" s="8682" t="str">
        <f t="shared" si="4"/>
        <v>مأمورية ببا الكلية</v>
      </c>
      <c r="O95" s="8682" t="s">
        <v>1884</v>
      </c>
      <c r="P95" s="8681" t="s">
        <v>1884</v>
      </c>
      <c r="Q95" s="8681">
        <v>92</v>
      </c>
      <c r="R95" s="8682" t="s">
        <v>254</v>
      </c>
      <c r="S95" s="8681" t="s">
        <v>2011</v>
      </c>
      <c r="T95" s="8681" t="s">
        <v>23</v>
      </c>
      <c r="U95" s="8681">
        <v>31</v>
      </c>
      <c r="V95" s="8682" t="str">
        <f t="shared" si="5"/>
        <v>الدائرة الأولي جزئي مركز بني سويف</v>
      </c>
      <c r="W95" s="8681" t="s">
        <v>1722</v>
      </c>
      <c r="X95" s="8681" t="s">
        <v>24</v>
      </c>
      <c r="Y95" s="8681" t="s">
        <v>25</v>
      </c>
      <c r="Z95" s="8682" t="s">
        <v>1884</v>
      </c>
    </row>
    <row r="96" spans="6:26">
      <c r="F96" s="8682" t="str">
        <f t="shared" si="3"/>
        <v>الدائرة السادسة جنائي مركز ببا</v>
      </c>
      <c r="G96" s="8681">
        <v>22</v>
      </c>
      <c r="H96" s="8681" t="s">
        <v>1720</v>
      </c>
      <c r="I96" s="8681">
        <v>92</v>
      </c>
      <c r="J96" s="8682" t="s">
        <v>1769</v>
      </c>
      <c r="K96" s="8682" t="s">
        <v>430</v>
      </c>
      <c r="L96" s="8681" t="s">
        <v>21</v>
      </c>
      <c r="M96" s="8681">
        <v>41</v>
      </c>
      <c r="N96" s="8682" t="str">
        <f t="shared" si="4"/>
        <v>مأمورية ببا الكلية</v>
      </c>
      <c r="O96" s="8682" t="s">
        <v>1884</v>
      </c>
      <c r="P96" s="8681" t="s">
        <v>1884</v>
      </c>
      <c r="Q96" s="8681">
        <v>93</v>
      </c>
      <c r="R96" s="8682" t="s">
        <v>1620</v>
      </c>
      <c r="S96" s="8681" t="s">
        <v>2012</v>
      </c>
      <c r="T96" s="8681" t="s">
        <v>23</v>
      </c>
      <c r="U96" s="8681">
        <v>32</v>
      </c>
      <c r="V96" s="8682" t="str">
        <f t="shared" si="5"/>
        <v>الدائرة الثانية جزئي مركز بني سويف</v>
      </c>
      <c r="W96" s="8681" t="s">
        <v>1722</v>
      </c>
      <c r="X96" s="8681" t="s">
        <v>24</v>
      </c>
      <c r="Y96" s="8681" t="s">
        <v>25</v>
      </c>
      <c r="Z96" s="8682" t="s">
        <v>1884</v>
      </c>
    </row>
    <row r="97" spans="6:26">
      <c r="F97" s="8682" t="str">
        <f t="shared" si="3"/>
        <v>الدائرة السادسة جنائي مركز ببا</v>
      </c>
      <c r="G97" s="8681">
        <v>22</v>
      </c>
      <c r="H97" s="8681" t="s">
        <v>1720</v>
      </c>
      <c r="I97" s="8681">
        <v>93</v>
      </c>
      <c r="J97" s="8682" t="s">
        <v>1770</v>
      </c>
      <c r="K97" s="8682" t="s">
        <v>1273</v>
      </c>
      <c r="L97" s="8681" t="s">
        <v>21</v>
      </c>
      <c r="M97" s="8681">
        <v>42</v>
      </c>
      <c r="N97" s="8682" t="str">
        <f t="shared" si="4"/>
        <v>مأمورية ببا الكلية</v>
      </c>
      <c r="O97" s="8682" t="s">
        <v>1884</v>
      </c>
      <c r="P97" s="8681" t="s">
        <v>1884</v>
      </c>
      <c r="Q97" s="8681">
        <v>94</v>
      </c>
      <c r="R97" s="8682" t="s">
        <v>258</v>
      </c>
      <c r="S97" s="8681" t="s">
        <v>2013</v>
      </c>
      <c r="T97" s="8681" t="s">
        <v>23</v>
      </c>
      <c r="U97" s="8681">
        <v>33</v>
      </c>
      <c r="V97" s="8682" t="str">
        <f t="shared" si="5"/>
        <v>الدائرة الثالثة جزئي مركز بني سويف</v>
      </c>
      <c r="W97" s="8681" t="s">
        <v>1722</v>
      </c>
      <c r="X97" s="8681" t="s">
        <v>24</v>
      </c>
      <c r="Y97" s="8681" t="s">
        <v>25</v>
      </c>
      <c r="Z97" s="8682" t="s">
        <v>1884</v>
      </c>
    </row>
    <row r="98" spans="6:26">
      <c r="F98" s="8682" t="str">
        <f t="shared" si="3"/>
        <v>الدائرة السادسة جنائي مركز ببا</v>
      </c>
      <c r="G98" s="8681">
        <v>22</v>
      </c>
      <c r="H98" s="8681" t="s">
        <v>1720</v>
      </c>
      <c r="I98" s="8681">
        <v>94</v>
      </c>
      <c r="J98" s="8682" t="s">
        <v>1771</v>
      </c>
      <c r="K98" s="8682" t="s">
        <v>1272</v>
      </c>
      <c r="L98" s="8681" t="s">
        <v>235</v>
      </c>
      <c r="M98" s="8681">
        <v>43</v>
      </c>
      <c r="N98" s="8682" t="str">
        <f t="shared" si="4"/>
        <v>مأمورية ببا الكلية</v>
      </c>
      <c r="O98" s="8682" t="s">
        <v>1884</v>
      </c>
      <c r="P98" s="8681" t="s">
        <v>1884</v>
      </c>
      <c r="Q98" s="8681">
        <v>95</v>
      </c>
      <c r="R98" s="8682" t="s">
        <v>1621</v>
      </c>
      <c r="S98" s="8681" t="s">
        <v>2014</v>
      </c>
      <c r="T98" s="8681" t="s">
        <v>23</v>
      </c>
      <c r="U98" s="8681">
        <v>34</v>
      </c>
      <c r="V98" s="8682" t="str">
        <f t="shared" si="5"/>
        <v>الدائرة الأولي جزئي مركز الواسطي</v>
      </c>
      <c r="W98" s="8681" t="s">
        <v>1722</v>
      </c>
      <c r="X98" s="8681" t="s">
        <v>24</v>
      </c>
      <c r="Y98" s="8681" t="s">
        <v>25</v>
      </c>
      <c r="Z98" s="8682" t="s">
        <v>1884</v>
      </c>
    </row>
    <row r="99" spans="6:26">
      <c r="F99" s="8682" t="str">
        <f t="shared" si="3"/>
        <v>الدائرة السادسة جنائي مركز ببا</v>
      </c>
      <c r="G99" s="8681">
        <v>22</v>
      </c>
      <c r="H99" s="8681" t="s">
        <v>1720</v>
      </c>
      <c r="I99" s="8681">
        <v>95</v>
      </c>
      <c r="J99" s="8682" t="s">
        <v>1772</v>
      </c>
      <c r="K99" s="8682" t="s">
        <v>1272</v>
      </c>
      <c r="L99" s="8681" t="s">
        <v>37</v>
      </c>
      <c r="M99" s="8681">
        <v>44</v>
      </c>
      <c r="N99" s="8682" t="str">
        <f t="shared" si="4"/>
        <v>مأمورية ببا الكلية</v>
      </c>
      <c r="O99" s="8682" t="s">
        <v>1884</v>
      </c>
      <c r="P99" s="8681" t="s">
        <v>1884</v>
      </c>
      <c r="Q99" s="8681">
        <v>96</v>
      </c>
      <c r="R99" s="8682" t="s">
        <v>1217</v>
      </c>
      <c r="S99" s="8681" t="s">
        <v>2015</v>
      </c>
      <c r="T99" s="8681" t="s">
        <v>23</v>
      </c>
      <c r="U99" s="8681">
        <v>35</v>
      </c>
      <c r="V99" s="8682" t="str">
        <f t="shared" si="5"/>
        <v>الدائرة الثانية جزئي مركز الواسطي</v>
      </c>
      <c r="W99" s="8681" t="s">
        <v>1722</v>
      </c>
      <c r="X99" s="8681" t="s">
        <v>24</v>
      </c>
      <c r="Y99" s="8681" t="s">
        <v>25</v>
      </c>
      <c r="Z99" s="8682" t="s">
        <v>1884</v>
      </c>
    </row>
    <row r="100" spans="6:26">
      <c r="F100" s="8682" t="str">
        <f t="shared" si="3"/>
        <v>الدائرة السابعة جنائي مركز الفشن</v>
      </c>
      <c r="G100" s="8681">
        <v>23</v>
      </c>
      <c r="H100" s="8681" t="s">
        <v>1720</v>
      </c>
      <c r="I100" s="8681">
        <v>96</v>
      </c>
      <c r="J100" s="8682" t="s">
        <v>1773</v>
      </c>
      <c r="K100" s="8682" t="s">
        <v>1272</v>
      </c>
      <c r="L100" s="8681" t="s">
        <v>21</v>
      </c>
      <c r="M100" s="8681">
        <v>45</v>
      </c>
      <c r="N100" s="8682" t="str">
        <f t="shared" si="4"/>
        <v>مأمورية ببا الكلية</v>
      </c>
      <c r="O100" s="8682" t="s">
        <v>1884</v>
      </c>
      <c r="P100" s="8681" t="s">
        <v>1884</v>
      </c>
      <c r="Q100" s="8681">
        <v>97</v>
      </c>
      <c r="R100" s="8682" t="s">
        <v>1219</v>
      </c>
      <c r="S100" s="8681" t="s">
        <v>2016</v>
      </c>
      <c r="T100" s="8681" t="s">
        <v>23</v>
      </c>
      <c r="U100" s="8681">
        <v>36</v>
      </c>
      <c r="V100" s="8682" t="str">
        <f t="shared" si="5"/>
        <v>الدائرة الثالثة جزئي مركز الواسطي</v>
      </c>
      <c r="W100" s="8681" t="s">
        <v>1722</v>
      </c>
      <c r="X100" s="8681" t="s">
        <v>24</v>
      </c>
      <c r="Y100" s="8681" t="s">
        <v>25</v>
      </c>
      <c r="Z100" s="8682" t="s">
        <v>1884</v>
      </c>
    </row>
    <row r="101" spans="6:26">
      <c r="F101" s="8682" t="str">
        <f t="shared" si="3"/>
        <v>الدائرة السابعة جنائي مركز الفشن</v>
      </c>
      <c r="G101" s="8681">
        <v>23</v>
      </c>
      <c r="H101" s="8681" t="s">
        <v>1720</v>
      </c>
      <c r="I101" s="8681">
        <v>97</v>
      </c>
      <c r="J101" s="8682" t="s">
        <v>1774</v>
      </c>
      <c r="K101" s="8682" t="s">
        <v>430</v>
      </c>
      <c r="L101" s="8681" t="s">
        <v>21</v>
      </c>
      <c r="M101" s="8681">
        <v>46</v>
      </c>
      <c r="N101" s="8682" t="str">
        <f t="shared" si="4"/>
        <v>مأمورية ببا الكلية</v>
      </c>
      <c r="O101" s="8682" t="s">
        <v>1884</v>
      </c>
      <c r="P101" s="8681" t="s">
        <v>1884</v>
      </c>
      <c r="Q101" s="8681">
        <v>98</v>
      </c>
      <c r="R101" s="8682" t="s">
        <v>1622</v>
      </c>
      <c r="S101" s="8681" t="s">
        <v>2017</v>
      </c>
      <c r="T101" s="8681" t="s">
        <v>23</v>
      </c>
      <c r="U101" s="8681">
        <v>37</v>
      </c>
      <c r="V101" s="8682" t="str">
        <f t="shared" si="5"/>
        <v>الدائرة الأولي جزئي مركز ناصر</v>
      </c>
      <c r="W101" s="8681" t="s">
        <v>1722</v>
      </c>
      <c r="X101" s="8681" t="s">
        <v>24</v>
      </c>
      <c r="Y101" s="8681" t="s">
        <v>25</v>
      </c>
      <c r="Z101" s="8682" t="s">
        <v>1884</v>
      </c>
    </row>
    <row r="102" spans="6:26">
      <c r="F102" s="8682" t="str">
        <f t="shared" si="3"/>
        <v>الدائرة السابعة جنائي مركز الفشن</v>
      </c>
      <c r="G102" s="8681">
        <v>23</v>
      </c>
      <c r="H102" s="8681" t="s">
        <v>1720</v>
      </c>
      <c r="I102" s="8681">
        <v>98</v>
      </c>
      <c r="J102" s="8682" t="s">
        <v>1775</v>
      </c>
      <c r="K102" s="8682" t="s">
        <v>1272</v>
      </c>
      <c r="L102" s="8681" t="s">
        <v>235</v>
      </c>
      <c r="M102" s="8681">
        <v>47</v>
      </c>
      <c r="N102" s="8682" t="str">
        <f t="shared" si="4"/>
        <v>مأمورية ببا الكلية</v>
      </c>
      <c r="O102" s="8682" t="s">
        <v>1884</v>
      </c>
      <c r="P102" s="8681" t="s">
        <v>1884</v>
      </c>
      <c r="Q102" s="8681">
        <v>99</v>
      </c>
      <c r="R102" s="8682" t="s">
        <v>282</v>
      </c>
      <c r="S102" s="8681" t="s">
        <v>2018</v>
      </c>
      <c r="T102" s="8681" t="s">
        <v>23</v>
      </c>
      <c r="U102" s="8681">
        <v>38</v>
      </c>
      <c r="V102" s="8682" t="str">
        <f t="shared" si="5"/>
        <v>الدائرة الثانية جزئي مركز ناصر</v>
      </c>
      <c r="W102" s="8681" t="s">
        <v>1722</v>
      </c>
      <c r="X102" s="8681" t="s">
        <v>24</v>
      </c>
      <c r="Y102" s="8681" t="s">
        <v>25</v>
      </c>
      <c r="Z102" s="8682" t="s">
        <v>1884</v>
      </c>
    </row>
    <row r="103" spans="6:26">
      <c r="F103" s="8682" t="str">
        <f t="shared" si="3"/>
        <v>الدائرة السابعة جنائي مركز الفشن</v>
      </c>
      <c r="G103" s="8681">
        <v>23</v>
      </c>
      <c r="H103" s="8681" t="s">
        <v>1720</v>
      </c>
      <c r="I103" s="8681">
        <v>99</v>
      </c>
      <c r="J103" s="8682" t="s">
        <v>1776</v>
      </c>
      <c r="K103" s="8682" t="s">
        <v>1272</v>
      </c>
      <c r="L103" s="8681" t="s">
        <v>37</v>
      </c>
      <c r="M103" s="8681">
        <v>48</v>
      </c>
      <c r="N103" s="8682" t="str">
        <f t="shared" si="4"/>
        <v>مأمورية ببا الكلية</v>
      </c>
      <c r="O103" s="8682" t="s">
        <v>1884</v>
      </c>
      <c r="P103" s="8681" t="s">
        <v>1884</v>
      </c>
      <c r="Q103" s="8681">
        <v>100</v>
      </c>
      <c r="R103" s="8682" t="s">
        <v>1623</v>
      </c>
      <c r="S103" s="8681" t="s">
        <v>2019</v>
      </c>
      <c r="T103" s="8681" t="s">
        <v>23</v>
      </c>
      <c r="U103" s="8681">
        <v>39</v>
      </c>
      <c r="V103" s="8682" t="str">
        <f t="shared" si="5"/>
        <v>الدائرة الأولي جزئي مركز اهناسيا</v>
      </c>
      <c r="W103" s="8681" t="s">
        <v>1722</v>
      </c>
      <c r="X103" s="8681" t="s">
        <v>24</v>
      </c>
      <c r="Y103" s="8681" t="s">
        <v>25</v>
      </c>
      <c r="Z103" s="8682" t="s">
        <v>1884</v>
      </c>
    </row>
    <row r="104" spans="6:26">
      <c r="F104" s="8682" t="str">
        <f t="shared" si="3"/>
        <v>الدائرة السابعة جنائي مركز الفشن</v>
      </c>
      <c r="G104" s="8681">
        <v>23</v>
      </c>
      <c r="H104" s="8681" t="s">
        <v>1720</v>
      </c>
      <c r="I104" s="8681">
        <v>100</v>
      </c>
      <c r="J104" s="8682" t="s">
        <v>1777</v>
      </c>
      <c r="K104" s="8682" t="s">
        <v>432</v>
      </c>
      <c r="L104" s="8681" t="s">
        <v>37</v>
      </c>
      <c r="M104" s="8681">
        <v>49</v>
      </c>
      <c r="N104" s="8682" t="str">
        <f t="shared" si="4"/>
        <v>مأمورية ببا الكلية</v>
      </c>
      <c r="O104" s="8682" t="s">
        <v>1884</v>
      </c>
      <c r="P104" s="8681" t="s">
        <v>1884</v>
      </c>
      <c r="Q104" s="8681">
        <v>101</v>
      </c>
      <c r="R104" s="8682" t="s">
        <v>1223</v>
      </c>
      <c r="S104" s="8681" t="s">
        <v>2020</v>
      </c>
      <c r="T104" s="8681" t="s">
        <v>23</v>
      </c>
      <c r="U104" s="8681">
        <v>40</v>
      </c>
      <c r="V104" s="8682" t="str">
        <f t="shared" si="5"/>
        <v>الدائرة الثانية جزئي مركز اهناسيا</v>
      </c>
      <c r="W104" s="8681" t="s">
        <v>1722</v>
      </c>
      <c r="X104" s="8681" t="s">
        <v>24</v>
      </c>
      <c r="Y104" s="8681" t="s">
        <v>25</v>
      </c>
      <c r="Z104" s="8682" t="s">
        <v>1884</v>
      </c>
    </row>
    <row r="105" spans="6:26">
      <c r="F105" s="8682" t="str">
        <f t="shared" si="3"/>
        <v>الدائرة الثامنة جنائي مركز سمسطا</v>
      </c>
      <c r="G105" s="8681">
        <v>24</v>
      </c>
      <c r="H105" s="8681" t="s">
        <v>1720</v>
      </c>
      <c r="I105" s="8681">
        <v>101</v>
      </c>
      <c r="J105" s="8682" t="s">
        <v>1778</v>
      </c>
      <c r="K105" s="8682" t="s">
        <v>1272</v>
      </c>
      <c r="L105" s="8681" t="s">
        <v>50</v>
      </c>
      <c r="M105" s="8681">
        <v>50</v>
      </c>
      <c r="N105" s="8682" t="str">
        <f t="shared" si="4"/>
        <v>مأمورية ببا الكلية</v>
      </c>
      <c r="O105" s="8682" t="s">
        <v>1884</v>
      </c>
      <c r="P105" s="8681" t="s">
        <v>1884</v>
      </c>
      <c r="Q105" s="8681">
        <v>102</v>
      </c>
      <c r="R105" s="8682" t="s">
        <v>1624</v>
      </c>
      <c r="S105" s="8681" t="s">
        <v>2021</v>
      </c>
      <c r="T105" s="8681" t="s">
        <v>23</v>
      </c>
      <c r="U105" s="8681">
        <v>41</v>
      </c>
      <c r="V105" s="8682" t="str">
        <f t="shared" si="5"/>
        <v>الدائرة الأولي جزئي مركز ببا</v>
      </c>
      <c r="W105" s="8681" t="s">
        <v>1722</v>
      </c>
      <c r="X105" s="8681" t="s">
        <v>24</v>
      </c>
      <c r="Y105" s="8681" t="s">
        <v>25</v>
      </c>
      <c r="Z105" s="8682" t="s">
        <v>1884</v>
      </c>
    </row>
    <row r="106" spans="6:26">
      <c r="F106" s="8682" t="str">
        <f t="shared" si="3"/>
        <v>الدائرة الثامنة جنائي مركز سمسطا</v>
      </c>
      <c r="G106" s="8681">
        <v>24</v>
      </c>
      <c r="H106" s="8681" t="s">
        <v>1720</v>
      </c>
      <c r="I106" s="8681">
        <v>102</v>
      </c>
      <c r="J106" s="8682" t="s">
        <v>1779</v>
      </c>
      <c r="K106" s="8682" t="s">
        <v>430</v>
      </c>
      <c r="L106" s="8681" t="s">
        <v>50</v>
      </c>
      <c r="M106" s="8681">
        <v>51</v>
      </c>
      <c r="N106" s="8682" t="str">
        <f t="shared" si="4"/>
        <v>مأمورية ببا الكلية</v>
      </c>
      <c r="O106" s="8682" t="s">
        <v>1884</v>
      </c>
      <c r="P106" s="8681" t="s">
        <v>1884</v>
      </c>
      <c r="Q106" s="8681">
        <v>103</v>
      </c>
      <c r="R106" s="8682" t="s">
        <v>1625</v>
      </c>
      <c r="S106" s="8681" t="s">
        <v>2022</v>
      </c>
      <c r="T106" s="8681" t="s">
        <v>23</v>
      </c>
      <c r="U106" s="8681">
        <v>42</v>
      </c>
      <c r="V106" s="8682" t="str">
        <f t="shared" si="5"/>
        <v>الدائرة الثانية جزئي مركز ببا</v>
      </c>
      <c r="W106" s="8681" t="s">
        <v>1722</v>
      </c>
      <c r="X106" s="8681" t="s">
        <v>24</v>
      </c>
      <c r="Y106" s="8681" t="s">
        <v>25</v>
      </c>
      <c r="Z106" s="8682" t="s">
        <v>1884</v>
      </c>
    </row>
    <row r="107" spans="6:26">
      <c r="F107" s="8682" t="str">
        <f t="shared" si="3"/>
        <v>الدائرة الثامنة جنائي مركز سمسطا</v>
      </c>
      <c r="G107" s="8681">
        <v>24</v>
      </c>
      <c r="H107" s="8681" t="s">
        <v>1720</v>
      </c>
      <c r="I107" s="8681">
        <v>103</v>
      </c>
      <c r="J107" s="8682" t="s">
        <v>1780</v>
      </c>
      <c r="K107" s="8682" t="s">
        <v>1272</v>
      </c>
      <c r="L107" s="8681" t="s">
        <v>52</v>
      </c>
      <c r="M107" s="8681">
        <v>52</v>
      </c>
      <c r="N107" s="8682" t="str">
        <f t="shared" si="4"/>
        <v>مأمورية ببا الكلية</v>
      </c>
      <c r="O107" s="8682" t="s">
        <v>1884</v>
      </c>
      <c r="P107" s="8681" t="s">
        <v>1884</v>
      </c>
      <c r="Q107" s="8681">
        <v>104</v>
      </c>
      <c r="R107" s="8682" t="s">
        <v>1626</v>
      </c>
      <c r="S107" s="8681" t="s">
        <v>2023</v>
      </c>
      <c r="T107" s="8681" t="s">
        <v>23</v>
      </c>
      <c r="U107" s="8681">
        <v>43</v>
      </c>
      <c r="V107" s="8682" t="str">
        <f t="shared" si="5"/>
        <v>الدائرة الثالثة جزئي مركز ببا</v>
      </c>
      <c r="W107" s="8681" t="s">
        <v>1722</v>
      </c>
      <c r="X107" s="8681" t="s">
        <v>24</v>
      </c>
      <c r="Y107" s="8681" t="s">
        <v>25</v>
      </c>
      <c r="Z107" s="8682" t="s">
        <v>1884</v>
      </c>
    </row>
    <row r="108" spans="6:26">
      <c r="F108" s="8682" t="str">
        <f t="shared" si="3"/>
        <v>الدائرة الثامنة جنائي مركز سمسطا</v>
      </c>
      <c r="G108" s="8681">
        <v>24</v>
      </c>
      <c r="H108" s="8681" t="s">
        <v>1720</v>
      </c>
      <c r="I108" s="8681">
        <v>104</v>
      </c>
      <c r="J108" s="8682" t="s">
        <v>1781</v>
      </c>
      <c r="K108" s="8682" t="s">
        <v>1272</v>
      </c>
      <c r="L108" s="8681" t="s">
        <v>53</v>
      </c>
      <c r="M108" s="8681">
        <v>53</v>
      </c>
      <c r="N108" s="8682" t="str">
        <f t="shared" si="4"/>
        <v>مأمورية ببا الكلية</v>
      </c>
      <c r="O108" s="8682" t="s">
        <v>1884</v>
      </c>
      <c r="P108" s="8681" t="s">
        <v>1884</v>
      </c>
      <c r="Q108" s="8681">
        <v>105</v>
      </c>
      <c r="R108" s="8682" t="s">
        <v>1227</v>
      </c>
      <c r="S108" s="8681" t="s">
        <v>1907</v>
      </c>
      <c r="T108" s="8681" t="s">
        <v>23</v>
      </c>
      <c r="U108" s="8681">
        <v>44</v>
      </c>
      <c r="V108" s="8682" t="str">
        <f t="shared" si="5"/>
        <v>الدائرة الأولي جزئي مركز الفشن</v>
      </c>
      <c r="W108" s="8681" t="s">
        <v>1722</v>
      </c>
      <c r="X108" s="8681" t="s">
        <v>24</v>
      </c>
      <c r="Y108" s="8681" t="s">
        <v>25</v>
      </c>
      <c r="Z108" s="8682" t="s">
        <v>1884</v>
      </c>
    </row>
    <row r="109" spans="6:26">
      <c r="F109" s="8682" t="str">
        <f t="shared" si="3"/>
        <v>الدائرة الثامنة جنائي مركز سمسطا</v>
      </c>
      <c r="G109" s="8681">
        <v>24</v>
      </c>
      <c r="H109" s="8681" t="s">
        <v>1720</v>
      </c>
      <c r="I109" s="8681">
        <v>105</v>
      </c>
      <c r="J109" s="8682" t="s">
        <v>1782</v>
      </c>
      <c r="K109" s="8682" t="s">
        <v>1277</v>
      </c>
      <c r="L109" s="8681" t="s">
        <v>53</v>
      </c>
      <c r="M109" s="8681">
        <v>54</v>
      </c>
      <c r="N109" s="8682" t="str">
        <f t="shared" si="4"/>
        <v>مأمورية ببا الكلية</v>
      </c>
      <c r="O109" s="8682" t="s">
        <v>1884</v>
      </c>
      <c r="P109" s="8681" t="s">
        <v>1884</v>
      </c>
      <c r="Q109" s="8681">
        <v>106</v>
      </c>
      <c r="R109" s="8682" t="s">
        <v>401</v>
      </c>
      <c r="S109" s="8681" t="s">
        <v>2024</v>
      </c>
      <c r="T109" s="8681" t="s">
        <v>23</v>
      </c>
      <c r="U109" s="8681">
        <v>45</v>
      </c>
      <c r="V109" s="8682" t="str">
        <f t="shared" si="5"/>
        <v>الدائرة الثانية جزئي مركز الفشن</v>
      </c>
      <c r="W109" s="8681" t="s">
        <v>1722</v>
      </c>
      <c r="X109" s="8681" t="s">
        <v>24</v>
      </c>
      <c r="Y109" s="8681" t="s">
        <v>25</v>
      </c>
      <c r="Z109" s="8682" t="s">
        <v>1884</v>
      </c>
    </row>
    <row r="110" spans="6:26">
      <c r="F110" s="8682" t="str">
        <f t="shared" si="3"/>
        <v>الدائرة الاولى  عمالية مدني</v>
      </c>
      <c r="G110" s="8681">
        <v>25</v>
      </c>
      <c r="H110" s="8681" t="s">
        <v>1721</v>
      </c>
      <c r="I110" s="8681">
        <v>106</v>
      </c>
      <c r="J110" s="8682" t="s">
        <v>1492</v>
      </c>
      <c r="K110" s="8682" t="s">
        <v>49</v>
      </c>
      <c r="L110" s="8681" t="s">
        <v>21</v>
      </c>
      <c r="M110" s="8681">
        <v>10</v>
      </c>
      <c r="N110" s="8682" t="str">
        <f t="shared" si="4"/>
        <v>المحكمة العمالية بني سويف</v>
      </c>
      <c r="O110" s="8682" t="s">
        <v>1884</v>
      </c>
      <c r="P110" s="8681" t="s">
        <v>1884</v>
      </c>
      <c r="Q110" s="8681">
        <v>107</v>
      </c>
      <c r="R110" s="8682" t="s">
        <v>234</v>
      </c>
      <c r="S110" s="8681" t="s">
        <v>2025</v>
      </c>
      <c r="T110" s="8681" t="s">
        <v>23</v>
      </c>
      <c r="U110" s="8681">
        <v>46</v>
      </c>
      <c r="V110" s="8682" t="str">
        <f t="shared" si="5"/>
        <v>الدائرة الثالثة جزئي مركز الفنش</v>
      </c>
      <c r="W110" s="8681" t="s">
        <v>1722</v>
      </c>
      <c r="X110" s="8681" t="s">
        <v>24</v>
      </c>
      <c r="Y110" s="8681" t="s">
        <v>25</v>
      </c>
      <c r="Z110" s="8682" t="s">
        <v>1884</v>
      </c>
    </row>
    <row r="111" spans="6:26">
      <c r="F111" s="8682" t="str">
        <f t="shared" si="3"/>
        <v>الدائرة الاولى  عمالية مدني</v>
      </c>
      <c r="G111" s="8681">
        <v>25</v>
      </c>
      <c r="H111" s="8681" t="s">
        <v>1721</v>
      </c>
      <c r="I111" s="8681">
        <v>107</v>
      </c>
      <c r="J111" s="8682" t="s">
        <v>1493</v>
      </c>
      <c r="K111" s="8682" t="s">
        <v>77</v>
      </c>
      <c r="L111" s="8681" t="s">
        <v>21</v>
      </c>
      <c r="M111" s="8681">
        <v>37</v>
      </c>
      <c r="N111" s="8682" t="str">
        <f t="shared" si="4"/>
        <v>المحكمة العمالية بني سويف</v>
      </c>
      <c r="O111" s="8682" t="s">
        <v>1884</v>
      </c>
      <c r="P111" s="8681" t="s">
        <v>1884</v>
      </c>
      <c r="Q111" s="8681">
        <v>108</v>
      </c>
      <c r="R111" s="8682" t="s">
        <v>513</v>
      </c>
      <c r="S111" s="8681" t="s">
        <v>2026</v>
      </c>
      <c r="T111" s="8681" t="s">
        <v>23</v>
      </c>
      <c r="U111" s="8681">
        <v>47</v>
      </c>
      <c r="V111" s="8682" t="str">
        <f t="shared" si="5"/>
        <v>الدائرة الأولي جزئي مركز سمسطا</v>
      </c>
      <c r="W111" s="8681" t="s">
        <v>1722</v>
      </c>
      <c r="X111" s="8681" t="s">
        <v>24</v>
      </c>
      <c r="Y111" s="8681" t="s">
        <v>25</v>
      </c>
      <c r="Z111" s="8682" t="s">
        <v>1884</v>
      </c>
    </row>
    <row r="112" spans="6:26">
      <c r="F112" s="8682" t="str">
        <f t="shared" si="3"/>
        <v>الدائرة الاولى  عمالية مدني</v>
      </c>
      <c r="G112" s="8681">
        <v>25</v>
      </c>
      <c r="H112" s="8681" t="s">
        <v>1721</v>
      </c>
      <c r="I112" s="8681">
        <v>108</v>
      </c>
      <c r="J112" s="8682" t="s">
        <v>1494</v>
      </c>
      <c r="K112" s="8682" t="s">
        <v>49</v>
      </c>
      <c r="L112" s="8681" t="s">
        <v>235</v>
      </c>
      <c r="M112" s="8681">
        <v>64</v>
      </c>
      <c r="N112" s="8682" t="str">
        <f t="shared" si="4"/>
        <v>المحكمة العمالية بني سويف</v>
      </c>
      <c r="O112" s="8682" t="s">
        <v>1884</v>
      </c>
      <c r="P112" s="8681" t="s">
        <v>1884</v>
      </c>
      <c r="Q112" s="8681">
        <v>109</v>
      </c>
      <c r="R112" s="8682" t="s">
        <v>318</v>
      </c>
      <c r="S112" s="8681" t="s">
        <v>2027</v>
      </c>
      <c r="T112" s="8681" t="s">
        <v>23</v>
      </c>
      <c r="U112" s="8681">
        <v>48</v>
      </c>
      <c r="V112" s="8682" t="str">
        <f t="shared" si="5"/>
        <v>الدائرة الثانية جزئي مركز سمسطا</v>
      </c>
      <c r="W112" s="8681" t="s">
        <v>1722</v>
      </c>
      <c r="X112" s="8681" t="s">
        <v>24</v>
      </c>
      <c r="Y112" s="8681" t="s">
        <v>25</v>
      </c>
      <c r="Z112" s="8682" t="s">
        <v>1884</v>
      </c>
    </row>
    <row r="113" spans="1:26">
      <c r="F113" s="8682" t="str">
        <f t="shared" si="3"/>
        <v>الدائرة الاولى  عمالية مدني</v>
      </c>
      <c r="G113" s="8681">
        <v>25</v>
      </c>
      <c r="H113" s="8681" t="s">
        <v>1721</v>
      </c>
      <c r="I113" s="8681">
        <v>109</v>
      </c>
      <c r="J113" s="8682" t="s">
        <v>1495</v>
      </c>
      <c r="K113" s="8682" t="s">
        <v>77</v>
      </c>
      <c r="L113" s="8681" t="s">
        <v>235</v>
      </c>
      <c r="M113" s="8681">
        <v>91</v>
      </c>
      <c r="N113" s="8682" t="str">
        <f t="shared" si="4"/>
        <v>المحكمة العمالية بني سويف</v>
      </c>
      <c r="O113" s="8682" t="s">
        <v>1884</v>
      </c>
      <c r="P113" s="8681" t="s">
        <v>1884</v>
      </c>
    </row>
    <row r="114" spans="1:26">
      <c r="A114" s="4328"/>
      <c r="B114" s="4328"/>
      <c r="C114" s="4328"/>
      <c r="D114" s="4328"/>
      <c r="E114" s="4328"/>
      <c r="F114" s="4328" t="str">
        <f t="shared" ref="F69:F132" si="6">IFERROR(VLOOKUP(G114, $A$5:$B$60, 2, FALSE), "")</f>
        <v>الدائرة الثانية  عمالية مدني</v>
      </c>
      <c r="G114" s="4328">
        <v>26</v>
      </c>
      <c r="H114" s="4328" t="s">
        <v>1721</v>
      </c>
      <c r="I114" s="4328">
        <v>6</v>
      </c>
      <c r="J114" s="4328" t="s">
        <v>1497</v>
      </c>
      <c r="K114" s="4328" t="s">
        <v>49</v>
      </c>
      <c r="L114" s="4328" t="s">
        <v>50</v>
      </c>
      <c r="M114" s="4328">
        <v>118</v>
      </c>
      <c r="N114" s="4328" t="str">
        <f t="shared" ref="N69:N132" si="7">IFERROR(VLOOKUP(G114, $A$5:$C$60, 3, FALSE), "")</f>
        <v>المحكمة العمالية بني سويف</v>
      </c>
      <c r="O114" s="4328"/>
      <c r="P114" s="4328"/>
      <c r="Q114" s="4328"/>
      <c r="R114" s="4328"/>
      <c r="S114" s="4328"/>
      <c r="T114" s="4328"/>
      <c r="U114" s="4328"/>
      <c r="V114" s="4328"/>
      <c r="W114" s="4328"/>
      <c r="X114" s="4328"/>
      <c r="Y114" s="4328"/>
      <c r="Z114" s="4328"/>
    </row>
    <row r="115" spans="1:26">
      <c r="A115" s="4328"/>
      <c r="B115" s="4328"/>
      <c r="C115" s="4328"/>
      <c r="D115" s="4328"/>
      <c r="E115" s="4328"/>
      <c r="F115" s="4328" t="str">
        <f t="shared" si="6"/>
        <v>الدائرة الثانية  عمالية مدني</v>
      </c>
      <c r="G115" s="4328">
        <v>26</v>
      </c>
      <c r="H115" s="4328" t="s">
        <v>1721</v>
      </c>
      <c r="I115" s="4328">
        <v>7</v>
      </c>
      <c r="J115" s="4328" t="s">
        <v>1498</v>
      </c>
      <c r="K115" s="4328" t="s">
        <v>77</v>
      </c>
      <c r="L115" s="4328" t="s">
        <v>50</v>
      </c>
      <c r="M115" s="4328">
        <v>145</v>
      </c>
      <c r="N115" s="4328" t="str">
        <f t="shared" si="7"/>
        <v>المحكمة العمالية بني سويف</v>
      </c>
      <c r="O115" s="4328"/>
      <c r="P115" s="4328"/>
      <c r="Q115" s="4328"/>
      <c r="R115" s="4328"/>
      <c r="S115" s="4328"/>
      <c r="T115" s="4328"/>
      <c r="U115" s="4328"/>
      <c r="V115" s="4328"/>
      <c r="W115" s="4328"/>
      <c r="X115" s="4328"/>
      <c r="Y115" s="4328"/>
      <c r="Z115" s="4328"/>
    </row>
    <row r="116" spans="1:26">
      <c r="A116" s="4328"/>
      <c r="B116" s="4328"/>
      <c r="C116" s="4328"/>
      <c r="D116" s="4328"/>
      <c r="E116" s="4328"/>
      <c r="F116" s="4328" t="str">
        <f t="shared" si="6"/>
        <v>الدائرة الثانية  عمالية مدني</v>
      </c>
      <c r="G116" s="4328">
        <v>26</v>
      </c>
      <c r="H116" s="4328" t="s">
        <v>1721</v>
      </c>
      <c r="I116" s="4328">
        <v>8</v>
      </c>
      <c r="J116" s="4328" t="s">
        <v>1499</v>
      </c>
      <c r="K116" s="4328" t="s">
        <v>49</v>
      </c>
      <c r="L116" s="4328" t="s">
        <v>52</v>
      </c>
      <c r="M116" s="4328">
        <v>172</v>
      </c>
      <c r="N116" s="4328" t="str">
        <f t="shared" si="7"/>
        <v>المحكمة العمالية بني سويف</v>
      </c>
      <c r="O116" s="4328"/>
      <c r="P116" s="4328"/>
      <c r="Q116" s="4328"/>
      <c r="R116" s="4328"/>
      <c r="S116" s="4328"/>
      <c r="T116" s="4328"/>
      <c r="U116" s="4328"/>
      <c r="V116" s="4328"/>
      <c r="W116" s="4328"/>
      <c r="X116" s="4328"/>
      <c r="Y116" s="4328"/>
      <c r="Z116" s="4328"/>
    </row>
    <row r="117" spans="1:26">
      <c r="A117" s="4328"/>
      <c r="B117" s="4328"/>
      <c r="C117" s="4328"/>
      <c r="D117" s="4328"/>
      <c r="E117" s="4328"/>
      <c r="F117" s="4328" t="str">
        <f t="shared" si="6"/>
        <v>الدائرة الثانية  عمالية مدني</v>
      </c>
      <c r="G117" s="4328">
        <v>26</v>
      </c>
      <c r="H117" s="4328" t="s">
        <v>1721</v>
      </c>
      <c r="I117" s="4328">
        <v>9</v>
      </c>
      <c r="J117" s="4328" t="s">
        <v>1500</v>
      </c>
      <c r="K117" s="4328" t="s">
        <v>77</v>
      </c>
      <c r="L117" s="4328" t="s">
        <v>52</v>
      </c>
      <c r="M117" s="4328">
        <v>199</v>
      </c>
      <c r="N117" s="4328" t="str">
        <f t="shared" si="7"/>
        <v>المحكمة العمالية بني سويف</v>
      </c>
      <c r="O117" s="4328"/>
      <c r="P117" s="4328"/>
      <c r="Q117" s="4328"/>
      <c r="R117" s="4328"/>
      <c r="S117" s="4328"/>
      <c r="T117" s="4328"/>
      <c r="U117" s="4328"/>
      <c r="V117" s="4328"/>
      <c r="W117" s="4328"/>
      <c r="X117" s="4328"/>
      <c r="Y117" s="4328"/>
      <c r="Z117" s="4328"/>
    </row>
    <row r="118" spans="1:26">
      <c r="A118" s="4328"/>
      <c r="B118" s="4328"/>
      <c r="C118" s="4328"/>
      <c r="D118" s="4328"/>
      <c r="E118" s="4328"/>
      <c r="F118" s="4328" t="str">
        <f t="shared" si="6"/>
        <v>الدائرة الاولى  عمالية مدني</v>
      </c>
      <c r="G118" s="4328">
        <v>25</v>
      </c>
      <c r="H118" s="4328" t="s">
        <v>1721</v>
      </c>
      <c r="I118" s="4328">
        <v>10</v>
      </c>
      <c r="J118" s="4328" t="s">
        <v>1496</v>
      </c>
      <c r="K118" s="4328" t="s">
        <v>1374</v>
      </c>
      <c r="L118" s="4328" t="s">
        <v>37</v>
      </c>
      <c r="M118" s="4328">
        <v>226</v>
      </c>
      <c r="N118" s="4328" t="str">
        <f t="shared" si="7"/>
        <v>المحكمة العمالية بني سويف</v>
      </c>
      <c r="O118" s="4328"/>
      <c r="P118" s="4328"/>
      <c r="Q118" s="4328"/>
      <c r="R118" s="4328"/>
      <c r="S118" s="4328"/>
      <c r="T118" s="4328"/>
      <c r="U118" s="4328"/>
      <c r="V118" s="4328"/>
      <c r="W118" s="4328"/>
      <c r="X118" s="4328"/>
      <c r="Y118" s="4328"/>
      <c r="Z118" s="4328"/>
    </row>
    <row r="119" spans="1:26">
      <c r="A119" s="4328"/>
      <c r="B119" s="4328"/>
      <c r="C119" s="4328"/>
      <c r="D119" s="4328"/>
      <c r="E119" s="4328"/>
      <c r="F119" s="4328" t="str">
        <f t="shared" si="6"/>
        <v>الدائرة الثانية  عمالية مدني</v>
      </c>
      <c r="G119" s="4328">
        <v>26</v>
      </c>
      <c r="H119" s="4328" t="s">
        <v>1721</v>
      </c>
      <c r="I119" s="4328">
        <v>11</v>
      </c>
      <c r="J119" s="4328" t="s">
        <v>1501</v>
      </c>
      <c r="K119" s="4328" t="s">
        <v>1374</v>
      </c>
      <c r="L119" s="4328" t="s">
        <v>53</v>
      </c>
      <c r="M119" s="4328">
        <v>253</v>
      </c>
      <c r="N119" s="4328" t="str">
        <f t="shared" si="7"/>
        <v>المحكمة العمالية بني سويف</v>
      </c>
      <c r="O119" s="4328"/>
      <c r="P119" s="4328"/>
      <c r="Q119" s="4328"/>
      <c r="R119" s="4328"/>
      <c r="S119" s="4328"/>
      <c r="T119" s="4328"/>
      <c r="U119" s="4328"/>
      <c r="V119" s="4328"/>
      <c r="W119" s="4328"/>
      <c r="X119" s="4328"/>
      <c r="Y119" s="4328"/>
      <c r="Z119" s="4328"/>
    </row>
    <row r="120" spans="1:26">
      <c r="A120" s="4328"/>
      <c r="B120" s="4328"/>
      <c r="C120" s="4328"/>
      <c r="D120" s="4328"/>
      <c r="E120" s="4328"/>
      <c r="F120" s="4328" t="str">
        <f t="shared" si="6"/>
        <v>الدائرة الاولي جزئي بندر بني سويف</v>
      </c>
      <c r="G120" s="4328">
        <v>27</v>
      </c>
      <c r="H120" s="4328" t="s">
        <v>1723</v>
      </c>
      <c r="I120" s="4328">
        <v>1</v>
      </c>
      <c r="J120" s="4328" t="s">
        <v>1783</v>
      </c>
      <c r="K120" s="4328" t="s">
        <v>378</v>
      </c>
      <c r="L120" s="4328" t="s">
        <v>21</v>
      </c>
      <c r="M120" s="4328">
        <v>12</v>
      </c>
      <c r="N120" s="4328" t="str">
        <f t="shared" si="7"/>
        <v>محكمة بندر بني سويف الجزئية</v>
      </c>
      <c r="O120" s="4328" t="s">
        <v>1784</v>
      </c>
      <c r="P120" s="4328">
        <v>1099988877</v>
      </c>
      <c r="Q120" s="4328"/>
      <c r="R120" s="4328"/>
      <c r="S120" s="4328"/>
      <c r="T120" s="4328"/>
      <c r="U120" s="4328"/>
      <c r="V120" s="4328"/>
      <c r="W120" s="4328"/>
      <c r="X120" s="4328"/>
      <c r="Y120" s="4328"/>
      <c r="Z120" s="4328"/>
    </row>
    <row r="121" spans="1:26">
      <c r="A121" s="4328"/>
      <c r="B121" s="4328"/>
      <c r="C121" s="4328"/>
      <c r="D121" s="4328"/>
      <c r="E121" s="4328"/>
      <c r="F121" s="4328" t="str">
        <f t="shared" si="6"/>
        <v>الدائرة الاولي جزئي بندر بني سويف</v>
      </c>
      <c r="G121" s="4328">
        <v>27</v>
      </c>
      <c r="H121" s="4328" t="s">
        <v>1723</v>
      </c>
      <c r="I121" s="4328">
        <v>2</v>
      </c>
      <c r="J121" s="4328" t="s">
        <v>1785</v>
      </c>
      <c r="K121" s="4328" t="s">
        <v>379</v>
      </c>
      <c r="L121" s="4328" t="s">
        <v>21</v>
      </c>
      <c r="M121" s="4328">
        <v>13</v>
      </c>
      <c r="N121" s="4328" t="str">
        <f t="shared" si="7"/>
        <v>محكمة بندر بني سويف الجزئية</v>
      </c>
      <c r="O121" s="4328" t="s">
        <v>1786</v>
      </c>
      <c r="P121" s="4328">
        <v>1266655544</v>
      </c>
      <c r="Q121" s="4328"/>
      <c r="R121" s="4328"/>
      <c r="S121" s="4328"/>
      <c r="T121" s="4328"/>
      <c r="U121" s="4328"/>
      <c r="V121" s="4328"/>
      <c r="W121" s="4328"/>
      <c r="X121" s="4328"/>
      <c r="Y121" s="4328"/>
      <c r="Z121" s="4328"/>
    </row>
    <row r="122" spans="1:26">
      <c r="A122" s="4328"/>
      <c r="B122" s="4328"/>
      <c r="C122" s="4328"/>
      <c r="D122" s="4328"/>
      <c r="E122" s="4328"/>
      <c r="F122" s="4328" t="str">
        <f t="shared" si="6"/>
        <v>الدائرة الاولي جزئي بندر بني سويف</v>
      </c>
      <c r="G122" s="4328">
        <v>27</v>
      </c>
      <c r="H122" s="4328" t="s">
        <v>1723</v>
      </c>
      <c r="I122" s="4328">
        <v>3</v>
      </c>
      <c r="J122" s="4328" t="s">
        <v>1787</v>
      </c>
      <c r="K122" s="4328" t="s">
        <v>1267</v>
      </c>
      <c r="L122" s="4328" t="s">
        <v>21</v>
      </c>
      <c r="M122" s="4328">
        <v>14</v>
      </c>
      <c r="N122" s="4328" t="str">
        <f t="shared" si="7"/>
        <v>محكمة بندر بني سويف الجزئية</v>
      </c>
      <c r="O122" s="4328"/>
      <c r="P122" s="4328"/>
      <c r="Q122" s="4328"/>
      <c r="R122" s="4328"/>
      <c r="S122" s="4328"/>
      <c r="T122" s="4328"/>
      <c r="U122" s="4328"/>
      <c r="V122" s="4328"/>
      <c r="W122" s="4328"/>
      <c r="X122" s="4328"/>
      <c r="Y122" s="4328"/>
      <c r="Z122" s="4328"/>
    </row>
    <row r="123" spans="1:26">
      <c r="A123" s="4328"/>
      <c r="B123" s="4328"/>
      <c r="C123" s="4328"/>
      <c r="D123" s="4328"/>
      <c r="E123" s="4328"/>
      <c r="F123" s="4328" t="str">
        <f t="shared" si="6"/>
        <v>الدائرة الثانية جزئي بندر بني سويف</v>
      </c>
      <c r="G123" s="4328">
        <v>28</v>
      </c>
      <c r="H123" s="4328" t="s">
        <v>1723</v>
      </c>
      <c r="I123" s="4328">
        <v>4</v>
      </c>
      <c r="J123" s="4328" t="s">
        <v>1788</v>
      </c>
      <c r="K123" s="4328" t="s">
        <v>378</v>
      </c>
      <c r="L123" s="4328" t="s">
        <v>21</v>
      </c>
      <c r="M123" s="4328">
        <v>18</v>
      </c>
      <c r="N123" s="4328" t="str">
        <f t="shared" si="7"/>
        <v>محكمة بندر بني سويف الجزئية</v>
      </c>
      <c r="O123" s="4328"/>
      <c r="P123" s="4328"/>
      <c r="Q123" s="4328"/>
      <c r="R123" s="4328"/>
      <c r="S123" s="4328"/>
      <c r="T123" s="4328"/>
      <c r="U123" s="4328"/>
      <c r="V123" s="4328"/>
      <c r="W123" s="4328"/>
      <c r="X123" s="4328"/>
      <c r="Y123" s="4328"/>
      <c r="Z123" s="4328"/>
    </row>
    <row r="124" spans="1:26">
      <c r="A124" s="4328"/>
      <c r="B124" s="4328"/>
      <c r="C124" s="4328"/>
      <c r="D124" s="4328"/>
      <c r="E124" s="4328"/>
      <c r="F124" s="4328" t="str">
        <f t="shared" si="6"/>
        <v>الدائرة الثانية جزئي بندر بني سويف</v>
      </c>
      <c r="G124" s="4328">
        <v>28</v>
      </c>
      <c r="H124" s="4328" t="s">
        <v>1723</v>
      </c>
      <c r="I124" s="4328">
        <v>5</v>
      </c>
      <c r="J124" s="4328" t="s">
        <v>1789</v>
      </c>
      <c r="K124" s="4328" t="s">
        <v>382</v>
      </c>
      <c r="L124" s="4328" t="s">
        <v>21</v>
      </c>
      <c r="M124" s="4328">
        <v>19</v>
      </c>
      <c r="N124" s="4328" t="str">
        <f t="shared" si="7"/>
        <v>محكمة بندر بني سويف الجزئية</v>
      </c>
      <c r="O124" s="4328"/>
      <c r="P124" s="4328"/>
      <c r="Q124" s="4328"/>
      <c r="R124" s="4328"/>
      <c r="S124" s="4328"/>
      <c r="T124" s="4328"/>
      <c r="U124" s="4328"/>
      <c r="V124" s="4328"/>
      <c r="W124" s="4328"/>
      <c r="X124" s="4328"/>
      <c r="Y124" s="4328"/>
      <c r="Z124" s="4328"/>
    </row>
    <row r="125" spans="1:26">
      <c r="A125" s="4328"/>
      <c r="B125" s="4328"/>
      <c r="C125" s="4328"/>
      <c r="D125" s="4328"/>
      <c r="E125" s="4328"/>
      <c r="F125" s="4328" t="str">
        <f t="shared" si="6"/>
        <v>الدائرة الثالثة جزئي بندر بني سويف</v>
      </c>
      <c r="G125" s="4328">
        <v>29</v>
      </c>
      <c r="H125" s="4328" t="s">
        <v>1723</v>
      </c>
      <c r="I125" s="4328">
        <v>6</v>
      </c>
      <c r="J125" s="4328" t="s">
        <v>1790</v>
      </c>
      <c r="K125" s="4328" t="s">
        <v>378</v>
      </c>
      <c r="L125" s="4328" t="s">
        <v>50</v>
      </c>
      <c r="M125" s="4328">
        <v>24</v>
      </c>
      <c r="N125" s="4328" t="str">
        <f t="shared" si="7"/>
        <v>محكمة بندر بني سويف الجزئية</v>
      </c>
      <c r="O125" s="4328"/>
      <c r="P125" s="4328"/>
      <c r="Q125" s="4328"/>
      <c r="R125" s="4328"/>
      <c r="S125" s="4328"/>
      <c r="T125" s="4328"/>
      <c r="U125" s="4328"/>
      <c r="V125" s="4328"/>
      <c r="W125" s="4328"/>
      <c r="X125" s="4328"/>
      <c r="Y125" s="4328"/>
      <c r="Z125" s="4328"/>
    </row>
    <row r="126" spans="1:26">
      <c r="A126" s="4328"/>
      <c r="B126" s="4328"/>
      <c r="C126" s="4328"/>
      <c r="D126" s="4328"/>
      <c r="E126" s="4328"/>
      <c r="F126" s="4328" t="str">
        <f t="shared" si="6"/>
        <v>الدائرة الثالثة جزئي بندر بني سويف</v>
      </c>
      <c r="G126" s="4328">
        <v>29</v>
      </c>
      <c r="H126" s="4328" t="s">
        <v>1723</v>
      </c>
      <c r="I126" s="4328">
        <v>7</v>
      </c>
      <c r="J126" s="4328" t="s">
        <v>1791</v>
      </c>
      <c r="K126" s="4328" t="s">
        <v>383</v>
      </c>
      <c r="L126" s="4328" t="s">
        <v>50</v>
      </c>
      <c r="M126" s="4328">
        <v>25</v>
      </c>
      <c r="N126" s="4328" t="str">
        <f t="shared" si="7"/>
        <v>محكمة بندر بني سويف الجزئية</v>
      </c>
      <c r="O126" s="4328"/>
      <c r="P126" s="4328"/>
      <c r="Q126" s="4328"/>
      <c r="R126" s="4328"/>
      <c r="S126" s="4328"/>
      <c r="T126" s="4328"/>
      <c r="U126" s="4328"/>
      <c r="V126" s="4328"/>
      <c r="W126" s="4328"/>
      <c r="X126" s="4328"/>
      <c r="Y126" s="4328"/>
      <c r="Z126" s="4328"/>
    </row>
    <row r="127" spans="1:26">
      <c r="A127" s="4328"/>
      <c r="B127" s="4328"/>
      <c r="C127" s="4328"/>
      <c r="D127" s="4328"/>
      <c r="E127" s="4328"/>
      <c r="F127" s="4328" t="str">
        <f t="shared" si="6"/>
        <v>الدائرة الرابعة جزئي بندر بني سويف</v>
      </c>
      <c r="G127" s="4328">
        <v>30</v>
      </c>
      <c r="H127" s="4328" t="s">
        <v>1723</v>
      </c>
      <c r="I127" s="4328">
        <v>8</v>
      </c>
      <c r="J127" s="4328" t="s">
        <v>1792</v>
      </c>
      <c r="K127" s="4328" t="s">
        <v>378</v>
      </c>
      <c r="L127" s="4328" t="s">
        <v>52</v>
      </c>
      <c r="M127" s="4328">
        <v>30</v>
      </c>
      <c r="N127" s="4328" t="str">
        <f t="shared" si="7"/>
        <v>محكمة بندر بني سويف الجزئية</v>
      </c>
      <c r="O127" s="4328"/>
      <c r="P127" s="4328"/>
      <c r="Q127" s="4328"/>
      <c r="R127" s="4328"/>
      <c r="S127" s="4328"/>
      <c r="T127" s="4328"/>
      <c r="U127" s="4328"/>
      <c r="V127" s="4328"/>
      <c r="W127" s="4328"/>
      <c r="X127" s="4328"/>
      <c r="Y127" s="4328"/>
      <c r="Z127" s="4328"/>
    </row>
    <row r="128" spans="1:26">
      <c r="A128" s="4328"/>
      <c r="B128" s="4328"/>
      <c r="C128" s="4328"/>
      <c r="D128" s="4328"/>
      <c r="E128" s="4328"/>
      <c r="F128" s="4328" t="str">
        <f t="shared" si="6"/>
        <v>الدائرة الأولي جزئي مركز بني سويف</v>
      </c>
      <c r="G128" s="4328">
        <v>31</v>
      </c>
      <c r="H128" s="4328" t="s">
        <v>1723</v>
      </c>
      <c r="I128" s="4328">
        <v>9</v>
      </c>
      <c r="J128" s="4328" t="s">
        <v>1793</v>
      </c>
      <c r="K128" s="4328" t="s">
        <v>378</v>
      </c>
      <c r="L128" s="4328" t="s">
        <v>21</v>
      </c>
      <c r="M128" s="4328">
        <v>37</v>
      </c>
      <c r="N128" s="4328" t="str">
        <f t="shared" si="7"/>
        <v>محكمة مركز بني سويف الجزئية</v>
      </c>
      <c r="O128" s="4328"/>
      <c r="P128" s="4328"/>
      <c r="Q128" s="4328"/>
      <c r="R128" s="4328"/>
      <c r="S128" s="4328"/>
      <c r="T128" s="4328"/>
      <c r="U128" s="4328"/>
      <c r="V128" s="4328"/>
      <c r="W128" s="4328"/>
      <c r="X128" s="4328"/>
      <c r="Y128" s="4328"/>
      <c r="Z128" s="4328"/>
    </row>
    <row r="129" spans="1:26">
      <c r="A129" s="4328"/>
      <c r="B129" s="4328"/>
      <c r="C129" s="4328"/>
      <c r="D129" s="4328"/>
      <c r="E129" s="4328"/>
      <c r="F129" s="4328" t="str">
        <f t="shared" si="6"/>
        <v>الدائرة الثانية جزئي مركز بني سويف</v>
      </c>
      <c r="G129" s="4328">
        <v>32</v>
      </c>
      <c r="H129" s="4328" t="s">
        <v>1723</v>
      </c>
      <c r="I129" s="4328">
        <v>10</v>
      </c>
      <c r="J129" s="4328" t="s">
        <v>1794</v>
      </c>
      <c r="K129" s="4328" t="s">
        <v>378</v>
      </c>
      <c r="L129" s="4328" t="s">
        <v>50</v>
      </c>
      <c r="M129" s="4328">
        <v>43</v>
      </c>
      <c r="N129" s="4328" t="str">
        <f t="shared" si="7"/>
        <v>محكمة مركز بني سويف الجزئية</v>
      </c>
      <c r="O129" s="4328"/>
      <c r="P129" s="4328"/>
      <c r="Q129" s="4328"/>
      <c r="R129" s="4328"/>
      <c r="S129" s="4328"/>
      <c r="T129" s="4328"/>
      <c r="U129" s="4328"/>
      <c r="V129" s="4328"/>
      <c r="W129" s="4328"/>
      <c r="X129" s="4328"/>
      <c r="Y129" s="4328"/>
      <c r="Z129" s="4328"/>
    </row>
    <row r="130" spans="1:26">
      <c r="A130" s="4328"/>
      <c r="B130" s="4328"/>
      <c r="C130" s="4328"/>
      <c r="D130" s="4328"/>
      <c r="E130" s="4328"/>
      <c r="F130" s="4328" t="str">
        <f t="shared" si="6"/>
        <v>الدائرة الثانية جزئي مركز بني سويف</v>
      </c>
      <c r="G130" s="4328">
        <v>32</v>
      </c>
      <c r="H130" s="4328" t="s">
        <v>1723</v>
      </c>
      <c r="I130" s="4328">
        <v>11</v>
      </c>
      <c r="J130" s="4328" t="s">
        <v>1795</v>
      </c>
      <c r="K130" s="4328" t="s">
        <v>1267</v>
      </c>
      <c r="L130" s="4328" t="s">
        <v>50</v>
      </c>
      <c r="M130" s="4328">
        <v>44</v>
      </c>
      <c r="N130" s="4328" t="str">
        <f t="shared" si="7"/>
        <v>محكمة مركز بني سويف الجزئية</v>
      </c>
      <c r="O130" s="4328"/>
      <c r="P130" s="4328"/>
      <c r="Q130" s="4328"/>
      <c r="R130" s="4328"/>
      <c r="S130" s="4328"/>
      <c r="T130" s="4328"/>
      <c r="U130" s="4328"/>
      <c r="V130" s="4328"/>
      <c r="W130" s="4328"/>
      <c r="X130" s="4328"/>
      <c r="Y130" s="4328"/>
      <c r="Z130" s="4328"/>
    </row>
    <row r="131" spans="1:26">
      <c r="A131" s="4328"/>
      <c r="B131" s="4328"/>
      <c r="C131" s="4328"/>
      <c r="D131" s="4328"/>
      <c r="E131" s="4328"/>
      <c r="F131" s="4328" t="str">
        <f t="shared" si="6"/>
        <v>الدائرة الثانية جزئي مركز بني سويف</v>
      </c>
      <c r="G131" s="4328">
        <v>32</v>
      </c>
      <c r="H131" s="4328" t="s">
        <v>1723</v>
      </c>
      <c r="I131" s="4328">
        <v>12</v>
      </c>
      <c r="J131" s="4328" t="s">
        <v>1796</v>
      </c>
      <c r="K131" s="4328" t="s">
        <v>378</v>
      </c>
      <c r="L131" s="4328" t="s">
        <v>53</v>
      </c>
      <c r="M131" s="4328">
        <v>45</v>
      </c>
      <c r="N131" s="4328" t="str">
        <f t="shared" si="7"/>
        <v>محكمة مركز بني سويف الجزئية</v>
      </c>
      <c r="O131" s="4328"/>
      <c r="P131" s="4328"/>
      <c r="Q131" s="4328"/>
      <c r="R131" s="4328"/>
      <c r="S131" s="4328"/>
      <c r="T131" s="4328"/>
      <c r="U131" s="4328"/>
      <c r="V131" s="4328"/>
      <c r="W131" s="4328"/>
      <c r="X131" s="4328"/>
      <c r="Y131" s="4328"/>
      <c r="Z131" s="4328"/>
    </row>
    <row r="132" spans="1:26">
      <c r="A132" s="4328"/>
      <c r="B132" s="4328"/>
      <c r="C132" s="4328"/>
      <c r="D132" s="4328"/>
      <c r="E132" s="4328"/>
      <c r="F132" s="4328" t="str">
        <f t="shared" si="6"/>
        <v>الدائرة الثالثة جزئي مركز بني سويف</v>
      </c>
      <c r="G132" s="4328">
        <v>33</v>
      </c>
      <c r="H132" s="4328" t="s">
        <v>1723</v>
      </c>
      <c r="I132" s="4328">
        <v>13</v>
      </c>
      <c r="J132" s="4328" t="s">
        <v>1797</v>
      </c>
      <c r="K132" s="4328" t="s">
        <v>378</v>
      </c>
      <c r="L132" s="4328" t="s">
        <v>50</v>
      </c>
      <c r="M132" s="4328">
        <v>49</v>
      </c>
      <c r="N132" s="4328" t="str">
        <f t="shared" si="7"/>
        <v>محكمة مركز بني سويف الجزئية</v>
      </c>
      <c r="O132" s="4328"/>
      <c r="P132" s="4328"/>
      <c r="Q132" s="4328"/>
      <c r="R132" s="4328"/>
      <c r="S132" s="4328"/>
      <c r="T132" s="4328"/>
      <c r="U132" s="4328"/>
      <c r="V132" s="4328"/>
      <c r="W132" s="4328"/>
      <c r="X132" s="4328"/>
      <c r="Y132" s="4328"/>
      <c r="Z132" s="4328"/>
    </row>
    <row r="133" spans="1:26">
      <c r="A133" s="4328"/>
      <c r="B133" s="4328"/>
      <c r="C133" s="4328"/>
      <c r="D133" s="4328"/>
      <c r="E133" s="4328"/>
      <c r="F133" s="4328" t="str">
        <f t="shared" ref="F133:F196" si="8">IFERROR(VLOOKUP(G133, $A$5:$B$60, 2, FALSE), "")</f>
        <v>الدائرة الثالثة جزئي مركز بني سويف</v>
      </c>
      <c r="G133" s="4328">
        <v>33</v>
      </c>
      <c r="H133" s="4328" t="s">
        <v>1723</v>
      </c>
      <c r="I133" s="4328">
        <v>14</v>
      </c>
      <c r="J133" s="4328" t="s">
        <v>1798</v>
      </c>
      <c r="K133" s="4328" t="s">
        <v>378</v>
      </c>
      <c r="L133" s="4328" t="s">
        <v>53</v>
      </c>
      <c r="M133" s="4328">
        <v>50</v>
      </c>
      <c r="N133" s="4328" t="str">
        <f t="shared" ref="N133:N196" si="9">IFERROR(VLOOKUP(G133, $A$5:$C$60, 3, FALSE), "")</f>
        <v>محكمة مركز بني سويف الجزئية</v>
      </c>
      <c r="O133" s="4328"/>
      <c r="P133" s="4328"/>
      <c r="Q133" s="4328"/>
      <c r="R133" s="4328"/>
      <c r="S133" s="4328"/>
      <c r="T133" s="4328"/>
      <c r="U133" s="4328"/>
      <c r="V133" s="4328"/>
      <c r="W133" s="4328"/>
      <c r="X133" s="4328"/>
      <c r="Y133" s="4328"/>
      <c r="Z133" s="4328"/>
    </row>
    <row r="134" spans="1:26">
      <c r="A134" s="4328"/>
      <c r="B134" s="4328"/>
      <c r="C134" s="4328"/>
      <c r="D134" s="4328"/>
      <c r="E134" s="4328"/>
      <c r="F134" s="4328" t="str">
        <f t="shared" si="8"/>
        <v>الدائرة الثالثة جزئي مركز بني سويف</v>
      </c>
      <c r="G134" s="4328">
        <v>33</v>
      </c>
      <c r="H134" s="4328" t="s">
        <v>1723</v>
      </c>
      <c r="I134" s="4328">
        <v>15</v>
      </c>
      <c r="J134" s="4328" t="s">
        <v>1799</v>
      </c>
      <c r="K134" s="4328" t="s">
        <v>387</v>
      </c>
      <c r="L134" s="4328" t="s">
        <v>53</v>
      </c>
      <c r="M134" s="4328">
        <v>51</v>
      </c>
      <c r="N134" s="4328" t="str">
        <f t="shared" si="9"/>
        <v>محكمة مركز بني سويف الجزئية</v>
      </c>
      <c r="O134" s="4328"/>
      <c r="P134" s="4328"/>
      <c r="Q134" s="4328"/>
      <c r="R134" s="4328"/>
      <c r="S134" s="4328"/>
      <c r="T134" s="4328"/>
      <c r="U134" s="4328"/>
      <c r="V134" s="4328"/>
      <c r="W134" s="4328"/>
      <c r="X134" s="4328"/>
      <c r="Y134" s="4328"/>
      <c r="Z134" s="4328"/>
    </row>
    <row r="135" spans="1:26">
      <c r="A135" s="4328"/>
      <c r="B135" s="4328"/>
      <c r="C135" s="4328"/>
      <c r="D135" s="4328"/>
      <c r="E135" s="4328"/>
      <c r="F135" s="4328" t="str">
        <f t="shared" si="8"/>
        <v>الدائرة الثانية جزئي بندر بني سويف</v>
      </c>
      <c r="G135" s="4328">
        <v>28</v>
      </c>
      <c r="H135" s="4328" t="s">
        <v>1723</v>
      </c>
      <c r="I135" s="4328">
        <v>16</v>
      </c>
      <c r="J135" s="4328" t="s">
        <v>1800</v>
      </c>
      <c r="K135" s="4328" t="s">
        <v>378</v>
      </c>
      <c r="L135" s="4328" t="s">
        <v>37</v>
      </c>
      <c r="M135" s="4328">
        <v>20</v>
      </c>
      <c r="N135" s="4328" t="str">
        <f t="shared" si="9"/>
        <v>محكمة بندر بني سويف الجزئية</v>
      </c>
      <c r="O135" s="4328"/>
      <c r="P135" s="4328"/>
      <c r="Q135" s="4328"/>
      <c r="R135" s="4328"/>
      <c r="S135" s="4328"/>
      <c r="T135" s="4328"/>
      <c r="U135" s="4328"/>
      <c r="V135" s="4328"/>
      <c r="W135" s="4328"/>
      <c r="X135" s="4328"/>
      <c r="Y135" s="4328"/>
      <c r="Z135" s="4328"/>
    </row>
    <row r="136" spans="1:26">
      <c r="A136" s="4328"/>
      <c r="B136" s="4328"/>
      <c r="C136" s="4328"/>
      <c r="D136" s="4328"/>
      <c r="E136" s="4328"/>
      <c r="F136" s="4328" t="str">
        <f t="shared" si="8"/>
        <v>الدائرة الثانية جزئي بندر بني سويف</v>
      </c>
      <c r="G136" s="4328">
        <v>28</v>
      </c>
      <c r="H136" s="4328" t="s">
        <v>1723</v>
      </c>
      <c r="I136" s="4328">
        <v>17</v>
      </c>
      <c r="J136" s="4328" t="s">
        <v>1801</v>
      </c>
      <c r="K136" s="4328" t="s">
        <v>383</v>
      </c>
      <c r="L136" s="4328" t="s">
        <v>37</v>
      </c>
      <c r="M136" s="4328">
        <v>21</v>
      </c>
      <c r="N136" s="4328" t="str">
        <f t="shared" si="9"/>
        <v>محكمة بندر بني سويف الجزئية</v>
      </c>
      <c r="O136" s="4328"/>
      <c r="P136" s="4328"/>
      <c r="Q136" s="4328"/>
      <c r="R136" s="4328"/>
      <c r="S136" s="4328"/>
      <c r="T136" s="4328"/>
      <c r="U136" s="4328"/>
      <c r="V136" s="4328"/>
      <c r="W136" s="4328"/>
      <c r="X136" s="4328"/>
      <c r="Y136" s="4328"/>
      <c r="Z136" s="4328"/>
    </row>
    <row r="137" spans="1:26">
      <c r="A137" s="4328"/>
      <c r="B137" s="4328"/>
      <c r="C137" s="4328"/>
      <c r="D137" s="4328"/>
      <c r="E137" s="4328"/>
      <c r="F137" s="4328" t="str">
        <f t="shared" si="8"/>
        <v>الدائرة الثانية جزئي بندر بني سويف</v>
      </c>
      <c r="G137" s="4328">
        <v>28</v>
      </c>
      <c r="H137" s="4328" t="s">
        <v>1723</v>
      </c>
      <c r="I137" s="4328">
        <v>18</v>
      </c>
      <c r="J137" s="4328" t="s">
        <v>1802</v>
      </c>
      <c r="K137" s="4328" t="s">
        <v>379</v>
      </c>
      <c r="L137" s="4328" t="s">
        <v>37</v>
      </c>
      <c r="M137" s="4328">
        <v>22</v>
      </c>
      <c r="N137" s="4328" t="str">
        <f t="shared" si="9"/>
        <v>محكمة بندر بني سويف الجزئية</v>
      </c>
      <c r="O137" s="4328"/>
      <c r="P137" s="4328"/>
      <c r="Q137" s="4328"/>
      <c r="R137" s="4328"/>
      <c r="S137" s="4328"/>
      <c r="T137" s="4328"/>
      <c r="U137" s="4328"/>
      <c r="V137" s="4328"/>
      <c r="W137" s="4328"/>
      <c r="X137" s="4328"/>
      <c r="Y137" s="4328"/>
      <c r="Z137" s="4328"/>
    </row>
    <row r="138" spans="1:26">
      <c r="A138" s="4328"/>
      <c r="B138" s="4328"/>
      <c r="C138" s="4328"/>
      <c r="D138" s="4328"/>
      <c r="E138" s="4328"/>
      <c r="F138" s="4328" t="str">
        <f t="shared" si="8"/>
        <v>الدائرة الأولي جزئي مركز الواسطي</v>
      </c>
      <c r="G138" s="4328">
        <v>34</v>
      </c>
      <c r="H138" s="4328" t="s">
        <v>1723</v>
      </c>
      <c r="I138" s="4328">
        <v>19</v>
      </c>
      <c r="J138" s="4328" t="s">
        <v>1803</v>
      </c>
      <c r="K138" s="4328" t="s">
        <v>378</v>
      </c>
      <c r="L138" s="4328" t="s">
        <v>21</v>
      </c>
      <c r="M138" s="4328">
        <v>62</v>
      </c>
      <c r="N138" s="4328" t="str">
        <f t="shared" si="9"/>
        <v>محكمة الواسطى الجزئية</v>
      </c>
      <c r="O138" s="4328"/>
      <c r="P138" s="4328"/>
      <c r="Q138" s="4328"/>
      <c r="R138" s="4328"/>
      <c r="S138" s="4328"/>
      <c r="T138" s="4328"/>
      <c r="U138" s="4328"/>
      <c r="V138" s="4328"/>
      <c r="W138" s="4328"/>
      <c r="X138" s="4328"/>
      <c r="Y138" s="4328"/>
      <c r="Z138" s="4328"/>
    </row>
    <row r="139" spans="1:26">
      <c r="A139" s="4328"/>
      <c r="B139" s="4328"/>
      <c r="C139" s="4328"/>
      <c r="D139" s="4328"/>
      <c r="E139" s="4328"/>
      <c r="F139" s="4328" t="str">
        <f t="shared" si="8"/>
        <v>الدائرة الأولي جزئي مركز الواسطي</v>
      </c>
      <c r="G139" s="4328">
        <v>34</v>
      </c>
      <c r="H139" s="4328" t="s">
        <v>1723</v>
      </c>
      <c r="I139" s="4328">
        <v>20</v>
      </c>
      <c r="J139" s="4328" t="s">
        <v>1804</v>
      </c>
      <c r="K139" s="4328" t="s">
        <v>1267</v>
      </c>
      <c r="L139" s="4328" t="s">
        <v>37</v>
      </c>
      <c r="M139" s="4328">
        <v>63</v>
      </c>
      <c r="N139" s="4328" t="str">
        <f t="shared" si="9"/>
        <v>محكمة الواسطى الجزئية</v>
      </c>
      <c r="O139" s="4328"/>
      <c r="P139" s="4328"/>
      <c r="Q139" s="4328"/>
      <c r="R139" s="4328"/>
      <c r="S139" s="4328"/>
      <c r="T139" s="4328"/>
      <c r="U139" s="4328"/>
      <c r="V139" s="4328"/>
      <c r="W139" s="4328"/>
      <c r="X139" s="4328"/>
      <c r="Y139" s="4328"/>
      <c r="Z139" s="4328"/>
    </row>
    <row r="140" spans="1:26">
      <c r="A140" s="4328"/>
      <c r="B140" s="4328"/>
      <c r="C140" s="4328"/>
      <c r="D140" s="4328"/>
      <c r="E140" s="4328"/>
      <c r="F140" s="4328" t="str">
        <f t="shared" si="8"/>
        <v>الدائرة الثانية جزئي مركز الواسطي</v>
      </c>
      <c r="G140" s="4328">
        <v>35</v>
      </c>
      <c r="H140" s="4328" t="s">
        <v>1723</v>
      </c>
      <c r="I140" s="4328">
        <v>21</v>
      </c>
      <c r="J140" s="4328" t="s">
        <v>1805</v>
      </c>
      <c r="K140" s="4328" t="s">
        <v>378</v>
      </c>
      <c r="L140" s="4328" t="s">
        <v>50</v>
      </c>
      <c r="M140" s="4328">
        <v>68</v>
      </c>
      <c r="N140" s="4328" t="str">
        <f t="shared" si="9"/>
        <v>محكمة الواسطى الجزئية</v>
      </c>
      <c r="O140" s="4328"/>
      <c r="P140" s="4328"/>
      <c r="Q140" s="4328"/>
      <c r="R140" s="4328"/>
      <c r="S140" s="4328"/>
      <c r="T140" s="4328"/>
      <c r="U140" s="4328"/>
      <c r="V140" s="4328"/>
      <c r="W140" s="4328"/>
      <c r="X140" s="4328"/>
      <c r="Y140" s="4328"/>
      <c r="Z140" s="4328"/>
    </row>
    <row r="141" spans="1:26">
      <c r="A141" s="4328"/>
      <c r="B141" s="4328"/>
      <c r="C141" s="4328"/>
      <c r="D141" s="4328"/>
      <c r="E141" s="4328"/>
      <c r="F141" s="4328" t="str">
        <f t="shared" si="8"/>
        <v>الدائرة الثانية جزئي مركز الواسطي</v>
      </c>
      <c r="G141" s="4328">
        <v>35</v>
      </c>
      <c r="H141" s="4328" t="s">
        <v>1723</v>
      </c>
      <c r="I141" s="4328">
        <v>22</v>
      </c>
      <c r="J141" s="4328" t="s">
        <v>1806</v>
      </c>
      <c r="K141" s="4328" t="s">
        <v>379</v>
      </c>
      <c r="L141" s="4328" t="s">
        <v>50</v>
      </c>
      <c r="M141" s="4328">
        <v>69</v>
      </c>
      <c r="N141" s="4328" t="str">
        <f t="shared" si="9"/>
        <v>محكمة الواسطى الجزئية</v>
      </c>
      <c r="O141" s="4328"/>
      <c r="P141" s="4328"/>
      <c r="Q141" s="4328"/>
      <c r="R141" s="4328"/>
      <c r="S141" s="4328"/>
      <c r="T141" s="4328"/>
      <c r="U141" s="4328"/>
      <c r="V141" s="4328"/>
      <c r="W141" s="4328"/>
      <c r="X141" s="4328"/>
      <c r="Y141" s="4328"/>
      <c r="Z141" s="4328"/>
    </row>
    <row r="142" spans="1:26">
      <c r="A142" s="4328"/>
      <c r="B142" s="4328"/>
      <c r="C142" s="4328"/>
      <c r="D142" s="4328"/>
      <c r="E142" s="4328"/>
      <c r="F142" s="4328" t="str">
        <f t="shared" si="8"/>
        <v>الدائرة الثانية جزئي مركز الواسطي</v>
      </c>
      <c r="G142" s="4328">
        <v>35</v>
      </c>
      <c r="H142" s="4328" t="s">
        <v>1723</v>
      </c>
      <c r="I142" s="4328">
        <v>23</v>
      </c>
      <c r="J142" s="4328" t="s">
        <v>1807</v>
      </c>
      <c r="K142" s="4328" t="s">
        <v>387</v>
      </c>
      <c r="L142" s="4328" t="s">
        <v>50</v>
      </c>
      <c r="M142" s="4328">
        <v>70</v>
      </c>
      <c r="N142" s="4328" t="str">
        <f t="shared" si="9"/>
        <v>محكمة الواسطى الجزئية</v>
      </c>
      <c r="O142" s="4328"/>
      <c r="P142" s="4328"/>
      <c r="Q142" s="4328"/>
      <c r="R142" s="4328"/>
      <c r="S142" s="4328"/>
      <c r="T142" s="4328"/>
      <c r="U142" s="4328"/>
      <c r="V142" s="4328"/>
      <c r="W142" s="4328"/>
      <c r="X142" s="4328"/>
      <c r="Y142" s="4328"/>
      <c r="Z142" s="4328"/>
    </row>
    <row r="143" spans="1:26">
      <c r="A143" s="4328"/>
      <c r="B143" s="4328"/>
      <c r="C143" s="4328"/>
      <c r="D143" s="4328"/>
      <c r="E143" s="4328"/>
      <c r="F143" s="4328" t="str">
        <f t="shared" si="8"/>
        <v>الدائرة الثانية جزئي مركز الواسطي</v>
      </c>
      <c r="G143" s="4328">
        <v>35</v>
      </c>
      <c r="H143" s="4328" t="s">
        <v>1723</v>
      </c>
      <c r="I143" s="4328">
        <v>24</v>
      </c>
      <c r="J143" s="4328" t="s">
        <v>1808</v>
      </c>
      <c r="K143" s="4328" t="s">
        <v>378</v>
      </c>
      <c r="L143" s="4328" t="s">
        <v>53</v>
      </c>
      <c r="M143" s="4328">
        <v>71</v>
      </c>
      <c r="N143" s="4328" t="str">
        <f t="shared" si="9"/>
        <v>محكمة الواسطى الجزئية</v>
      </c>
      <c r="O143" s="4328"/>
      <c r="P143" s="4328"/>
      <c r="Q143" s="4328"/>
      <c r="R143" s="4328"/>
      <c r="S143" s="4328"/>
      <c r="T143" s="4328"/>
      <c r="U143" s="4328"/>
      <c r="V143" s="4328"/>
      <c r="W143" s="4328"/>
      <c r="X143" s="4328"/>
      <c r="Y143" s="4328"/>
      <c r="Z143" s="4328"/>
    </row>
    <row r="144" spans="1:26">
      <c r="A144" s="4328"/>
      <c r="B144" s="4328"/>
      <c r="C144" s="4328"/>
      <c r="D144" s="4328"/>
      <c r="E144" s="4328"/>
      <c r="F144" s="4328" t="str">
        <f t="shared" si="8"/>
        <v>الدائرة الثالثة جزئي مركز الواسطي</v>
      </c>
      <c r="G144" s="4328">
        <v>36</v>
      </c>
      <c r="H144" s="4328" t="s">
        <v>1723</v>
      </c>
      <c r="I144" s="4328">
        <v>25</v>
      </c>
      <c r="J144" s="4328" t="s">
        <v>1809</v>
      </c>
      <c r="K144" s="4328" t="s">
        <v>378</v>
      </c>
      <c r="L144" s="4328" t="s">
        <v>52</v>
      </c>
      <c r="M144" s="4328">
        <v>74</v>
      </c>
      <c r="N144" s="4328" t="str">
        <f t="shared" si="9"/>
        <v>محكمة الواسطى الجزئية</v>
      </c>
      <c r="O144" s="4328"/>
      <c r="P144" s="4328"/>
      <c r="Q144" s="4328"/>
      <c r="R144" s="4328"/>
      <c r="S144" s="4328"/>
      <c r="T144" s="4328"/>
      <c r="U144" s="4328"/>
      <c r="V144" s="4328"/>
      <c r="W144" s="4328"/>
      <c r="X144" s="4328"/>
      <c r="Y144" s="4328"/>
      <c r="Z144" s="4328"/>
    </row>
    <row r="145" spans="1:26">
      <c r="A145" s="4328"/>
      <c r="B145" s="4328"/>
      <c r="C145" s="4328"/>
      <c r="D145" s="4328"/>
      <c r="E145" s="4328"/>
      <c r="F145" s="4328" t="str">
        <f t="shared" si="8"/>
        <v>الدائرة الثالثة جزئي مركز الواسطي</v>
      </c>
      <c r="G145" s="4328">
        <v>36</v>
      </c>
      <c r="H145" s="4328" t="s">
        <v>1723</v>
      </c>
      <c r="I145" s="4328">
        <v>26</v>
      </c>
      <c r="J145" s="4328" t="s">
        <v>1810</v>
      </c>
      <c r="K145" s="4328" t="s">
        <v>383</v>
      </c>
      <c r="L145" s="4328" t="s">
        <v>52</v>
      </c>
      <c r="M145" s="4328">
        <v>75</v>
      </c>
      <c r="N145" s="4328" t="str">
        <f t="shared" si="9"/>
        <v>محكمة الواسطى الجزئية</v>
      </c>
      <c r="O145" s="4328"/>
      <c r="P145" s="4328"/>
      <c r="Q145" s="4328"/>
      <c r="R145" s="4328"/>
      <c r="S145" s="4328"/>
      <c r="T145" s="4328"/>
      <c r="U145" s="4328"/>
      <c r="V145" s="4328"/>
      <c r="W145" s="4328"/>
      <c r="X145" s="4328"/>
      <c r="Y145" s="4328"/>
      <c r="Z145" s="4328"/>
    </row>
    <row r="146" spans="1:26">
      <c r="A146" s="4328"/>
      <c r="B146" s="4328"/>
      <c r="C146" s="4328"/>
      <c r="D146" s="4328"/>
      <c r="E146" s="4328"/>
      <c r="F146" s="4328" t="str">
        <f t="shared" si="8"/>
        <v>الدائرة الثالثة جزئي مركز الواسطي</v>
      </c>
      <c r="G146" s="4328">
        <v>36</v>
      </c>
      <c r="H146" s="4328" t="s">
        <v>1723</v>
      </c>
      <c r="I146" s="4328">
        <v>27</v>
      </c>
      <c r="J146" s="4328" t="s">
        <v>1811</v>
      </c>
      <c r="K146" s="4328" t="s">
        <v>378</v>
      </c>
      <c r="L146" s="4328" t="s">
        <v>53</v>
      </c>
      <c r="M146" s="4328">
        <v>76</v>
      </c>
      <c r="N146" s="4328" t="str">
        <f t="shared" si="9"/>
        <v>محكمة الواسطى الجزئية</v>
      </c>
      <c r="O146" s="4328"/>
      <c r="P146" s="4328"/>
      <c r="Q146" s="4328"/>
      <c r="R146" s="4328"/>
      <c r="S146" s="4328"/>
      <c r="T146" s="4328"/>
      <c r="U146" s="4328"/>
      <c r="V146" s="4328"/>
      <c r="W146" s="4328"/>
      <c r="X146" s="4328"/>
      <c r="Y146" s="4328"/>
      <c r="Z146" s="4328"/>
    </row>
    <row r="147" spans="1:26">
      <c r="A147" s="4328"/>
      <c r="B147" s="4328"/>
      <c r="C147" s="4328"/>
      <c r="D147" s="4328"/>
      <c r="E147" s="4328"/>
      <c r="F147" s="4328" t="str">
        <f t="shared" si="8"/>
        <v>الدائرة الأولي جزئي مركز ناصر</v>
      </c>
      <c r="G147" s="4328">
        <v>37</v>
      </c>
      <c r="H147" s="4328" t="s">
        <v>1723</v>
      </c>
      <c r="I147" s="4328">
        <v>28</v>
      </c>
      <c r="J147" s="4328" t="s">
        <v>1812</v>
      </c>
      <c r="K147" s="4328" t="s">
        <v>378</v>
      </c>
      <c r="L147" s="4328" t="s">
        <v>21</v>
      </c>
      <c r="M147" s="4328">
        <v>87</v>
      </c>
      <c r="N147" s="4328" t="str">
        <f t="shared" si="9"/>
        <v>محكمة ناصر الجزئية</v>
      </c>
      <c r="O147" s="4328"/>
      <c r="P147" s="4328"/>
      <c r="Q147" s="4328"/>
      <c r="R147" s="4328"/>
      <c r="S147" s="4328"/>
      <c r="T147" s="4328"/>
      <c r="U147" s="4328"/>
      <c r="V147" s="4328"/>
      <c r="W147" s="4328"/>
      <c r="X147" s="4328"/>
      <c r="Y147" s="4328"/>
      <c r="Z147" s="4328"/>
    </row>
    <row r="148" spans="1:26">
      <c r="A148" s="4328"/>
      <c r="B148" s="4328"/>
      <c r="C148" s="4328"/>
      <c r="D148" s="4328"/>
      <c r="E148" s="4328"/>
      <c r="F148" s="4328" t="str">
        <f t="shared" si="8"/>
        <v>الدائرة الأولي جزئي مركز ناصر</v>
      </c>
      <c r="G148" s="4328">
        <v>37</v>
      </c>
      <c r="H148" s="4328" t="s">
        <v>1723</v>
      </c>
      <c r="I148" s="4328">
        <v>29</v>
      </c>
      <c r="J148" s="4328" t="s">
        <v>1813</v>
      </c>
      <c r="K148" s="4328" t="s">
        <v>379</v>
      </c>
      <c r="L148" s="4328" t="s">
        <v>21</v>
      </c>
      <c r="M148" s="4328">
        <v>88</v>
      </c>
      <c r="N148" s="4328" t="str">
        <f t="shared" si="9"/>
        <v>محكمة ناصر الجزئية</v>
      </c>
      <c r="O148" s="4328"/>
      <c r="P148" s="4328"/>
      <c r="Q148" s="4328"/>
      <c r="R148" s="4328"/>
      <c r="S148" s="4328"/>
      <c r="T148" s="4328"/>
      <c r="U148" s="4328"/>
      <c r="V148" s="4328"/>
      <c r="W148" s="4328"/>
      <c r="X148" s="4328"/>
      <c r="Y148" s="4328"/>
      <c r="Z148" s="4328"/>
    </row>
    <row r="149" spans="1:26">
      <c r="A149" s="4328"/>
      <c r="B149" s="4328"/>
      <c r="C149" s="4328"/>
      <c r="D149" s="4328"/>
      <c r="E149" s="4328"/>
      <c r="F149" s="4328" t="str">
        <f t="shared" si="8"/>
        <v>الدائرة الأولي جزئي مركز ناصر</v>
      </c>
      <c r="G149" s="4328">
        <v>37</v>
      </c>
      <c r="H149" s="4328" t="s">
        <v>1723</v>
      </c>
      <c r="I149" s="4328">
        <v>30</v>
      </c>
      <c r="J149" s="4328" t="s">
        <v>1814</v>
      </c>
      <c r="K149" s="4328" t="s">
        <v>378</v>
      </c>
      <c r="L149" s="4328" t="s">
        <v>37</v>
      </c>
      <c r="M149" s="4328">
        <v>89</v>
      </c>
      <c r="N149" s="4328" t="str">
        <f t="shared" si="9"/>
        <v>محكمة ناصر الجزئية</v>
      </c>
      <c r="O149" s="4328"/>
      <c r="P149" s="4328"/>
      <c r="Q149" s="4328"/>
      <c r="R149" s="4328"/>
      <c r="S149" s="4328"/>
      <c r="T149" s="4328"/>
      <c r="U149" s="4328"/>
      <c r="V149" s="4328"/>
      <c r="W149" s="4328"/>
      <c r="X149" s="4328"/>
      <c r="Y149" s="4328"/>
      <c r="Z149" s="4328"/>
    </row>
    <row r="150" spans="1:26">
      <c r="A150" s="4328"/>
      <c r="B150" s="4328"/>
      <c r="C150" s="4328"/>
      <c r="D150" s="4328"/>
      <c r="E150" s="4328"/>
      <c r="F150" s="4328" t="str">
        <f t="shared" si="8"/>
        <v>الدائرة الأولي جزئي مركز ناصر</v>
      </c>
      <c r="G150" s="4328">
        <v>37</v>
      </c>
      <c r="H150" s="4328" t="s">
        <v>1723</v>
      </c>
      <c r="I150" s="4328">
        <v>31</v>
      </c>
      <c r="J150" s="4328" t="s">
        <v>1815</v>
      </c>
      <c r="K150" s="4328" t="s">
        <v>387</v>
      </c>
      <c r="L150" s="4328" t="s">
        <v>37</v>
      </c>
      <c r="M150" s="4328">
        <v>90</v>
      </c>
      <c r="N150" s="4328" t="str">
        <f t="shared" si="9"/>
        <v>محكمة ناصر الجزئية</v>
      </c>
      <c r="O150" s="4328"/>
      <c r="P150" s="4328"/>
      <c r="Q150" s="4328"/>
      <c r="R150" s="4328"/>
      <c r="S150" s="4328"/>
      <c r="T150" s="4328"/>
      <c r="U150" s="4328"/>
      <c r="V150" s="4328"/>
      <c r="W150" s="4328"/>
      <c r="X150" s="4328"/>
      <c r="Y150" s="4328"/>
      <c r="Z150" s="4328"/>
    </row>
    <row r="151" spans="1:26">
      <c r="A151" s="4328"/>
      <c r="B151" s="4328"/>
      <c r="C151" s="4328"/>
      <c r="D151" s="4328"/>
      <c r="E151" s="4328"/>
      <c r="F151" s="4328" t="str">
        <f t="shared" si="8"/>
        <v>الدائرة الثانية جزئي مركز ناصر</v>
      </c>
      <c r="G151" s="4328">
        <v>38</v>
      </c>
      <c r="H151" s="4328" t="s">
        <v>1723</v>
      </c>
      <c r="I151" s="4328">
        <v>32</v>
      </c>
      <c r="J151" s="4328" t="s">
        <v>1816</v>
      </c>
      <c r="K151" s="4328" t="s">
        <v>378</v>
      </c>
      <c r="L151" s="4328" t="s">
        <v>52</v>
      </c>
      <c r="M151" s="4328">
        <v>93</v>
      </c>
      <c r="N151" s="4328" t="str">
        <f t="shared" si="9"/>
        <v>محكمة ناصر الجزئية</v>
      </c>
      <c r="O151" s="4328"/>
      <c r="P151" s="4328"/>
      <c r="Q151" s="4328"/>
      <c r="R151" s="4328"/>
      <c r="S151" s="4328"/>
      <c r="T151" s="4328"/>
      <c r="U151" s="4328"/>
      <c r="V151" s="4328"/>
      <c r="W151" s="4328"/>
      <c r="X151" s="4328"/>
      <c r="Y151" s="4328"/>
      <c r="Z151" s="4328"/>
    </row>
    <row r="152" spans="1:26">
      <c r="A152" s="4328"/>
      <c r="B152" s="4328"/>
      <c r="C152" s="4328"/>
      <c r="D152" s="4328"/>
      <c r="E152" s="4328"/>
      <c r="F152" s="4328" t="str">
        <f t="shared" si="8"/>
        <v>الدائرة الثانية جزئي مركز ناصر</v>
      </c>
      <c r="G152" s="4328">
        <v>38</v>
      </c>
      <c r="H152" s="4328" t="s">
        <v>1723</v>
      </c>
      <c r="I152" s="4328">
        <v>33</v>
      </c>
      <c r="J152" s="4328" t="s">
        <v>1817</v>
      </c>
      <c r="K152" s="4328" t="s">
        <v>1267</v>
      </c>
      <c r="L152" s="4328" t="s">
        <v>52</v>
      </c>
      <c r="M152" s="4328">
        <v>94</v>
      </c>
      <c r="N152" s="4328" t="str">
        <f t="shared" si="9"/>
        <v>محكمة ناصر الجزئية</v>
      </c>
      <c r="O152" s="4328"/>
      <c r="P152" s="4328"/>
      <c r="Q152" s="4328"/>
      <c r="R152" s="4328"/>
      <c r="S152" s="4328"/>
      <c r="T152" s="4328"/>
      <c r="U152" s="4328"/>
      <c r="V152" s="4328"/>
      <c r="W152" s="4328"/>
      <c r="X152" s="4328"/>
      <c r="Y152" s="4328"/>
      <c r="Z152" s="4328"/>
    </row>
    <row r="153" spans="1:26">
      <c r="A153" s="4328"/>
      <c r="B153" s="4328"/>
      <c r="C153" s="4328"/>
      <c r="D153" s="4328"/>
      <c r="E153" s="4328"/>
      <c r="F153" s="4328" t="str">
        <f t="shared" si="8"/>
        <v>الدائرة الثانية جزئي مركز ناصر</v>
      </c>
      <c r="G153" s="4328">
        <v>38</v>
      </c>
      <c r="H153" s="4328" t="s">
        <v>1723</v>
      </c>
      <c r="I153" s="4328">
        <v>34</v>
      </c>
      <c r="J153" s="4328" t="s">
        <v>1818</v>
      </c>
      <c r="K153" s="4328" t="s">
        <v>378</v>
      </c>
      <c r="L153" s="4328" t="s">
        <v>53</v>
      </c>
      <c r="M153" s="4328">
        <v>95</v>
      </c>
      <c r="N153" s="4328" t="str">
        <f t="shared" si="9"/>
        <v>محكمة ناصر الجزئية</v>
      </c>
      <c r="O153" s="4328"/>
      <c r="P153" s="4328"/>
      <c r="Q153" s="4328"/>
      <c r="R153" s="4328"/>
      <c r="S153" s="4328"/>
      <c r="T153" s="4328"/>
      <c r="U153" s="4328"/>
      <c r="V153" s="4328"/>
      <c r="W153" s="4328"/>
      <c r="X153" s="4328"/>
      <c r="Y153" s="4328"/>
      <c r="Z153" s="4328"/>
    </row>
    <row r="154" spans="1:26">
      <c r="A154" s="4328"/>
      <c r="B154" s="4328"/>
      <c r="C154" s="4328"/>
      <c r="D154" s="4328"/>
      <c r="E154" s="4328"/>
      <c r="F154" s="4328" t="str">
        <f t="shared" si="8"/>
        <v>الدائرة الثانية جزئي مركز ناصر</v>
      </c>
      <c r="G154" s="4328">
        <v>38</v>
      </c>
      <c r="H154" s="4328" t="s">
        <v>1723</v>
      </c>
      <c r="I154" s="4328">
        <v>35</v>
      </c>
      <c r="J154" s="4328" t="s">
        <v>1819</v>
      </c>
      <c r="K154" s="4328" t="s">
        <v>383</v>
      </c>
      <c r="L154" s="4328" t="s">
        <v>53</v>
      </c>
      <c r="M154" s="4328">
        <v>96</v>
      </c>
      <c r="N154" s="4328" t="str">
        <f t="shared" si="9"/>
        <v>محكمة ناصر الجزئية</v>
      </c>
      <c r="O154" s="4328"/>
      <c r="P154" s="4328"/>
      <c r="Q154" s="4328"/>
      <c r="R154" s="4328"/>
      <c r="S154" s="4328"/>
      <c r="T154" s="4328"/>
      <c r="U154" s="4328"/>
      <c r="V154" s="4328"/>
      <c r="W154" s="4328"/>
      <c r="X154" s="4328"/>
      <c r="Y154" s="4328"/>
      <c r="Z154" s="4328"/>
    </row>
    <row r="155" spans="1:26">
      <c r="A155" s="4328"/>
      <c r="B155" s="4328"/>
      <c r="C155" s="4328"/>
      <c r="D155" s="4328"/>
      <c r="E155" s="4328"/>
      <c r="F155" s="4328" t="str">
        <f t="shared" si="8"/>
        <v>الدائرة الأولي جزئي مركز اهناسيا</v>
      </c>
      <c r="G155" s="4328">
        <v>39</v>
      </c>
      <c r="H155" s="4328" t="s">
        <v>1723</v>
      </c>
      <c r="I155" s="4328">
        <v>36</v>
      </c>
      <c r="J155" s="4328" t="s">
        <v>1820</v>
      </c>
      <c r="K155" s="4328" t="s">
        <v>378</v>
      </c>
      <c r="L155" s="4328" t="s">
        <v>21</v>
      </c>
      <c r="M155" s="4328">
        <v>112</v>
      </c>
      <c r="N155" s="4328" t="str">
        <f t="shared" si="9"/>
        <v>محكمة اهناسيا الجزئية</v>
      </c>
      <c r="O155" s="4328"/>
      <c r="P155" s="4328"/>
      <c r="Q155" s="4328"/>
      <c r="R155" s="4328"/>
      <c r="S155" s="4328"/>
      <c r="T155" s="4328"/>
      <c r="U155" s="4328"/>
      <c r="V155" s="4328"/>
      <c r="W155" s="4328"/>
      <c r="X155" s="4328"/>
      <c r="Y155" s="4328"/>
      <c r="Z155" s="4328"/>
    </row>
    <row r="156" spans="1:26">
      <c r="A156" s="4328"/>
      <c r="B156" s="4328"/>
      <c r="C156" s="4328"/>
      <c r="D156" s="4328"/>
      <c r="E156" s="4328"/>
      <c r="F156" s="4328" t="str">
        <f t="shared" si="8"/>
        <v>الدائرة الأولي جزئي مركز اهناسيا</v>
      </c>
      <c r="G156" s="4328">
        <v>39</v>
      </c>
      <c r="H156" s="4328" t="s">
        <v>1723</v>
      </c>
      <c r="I156" s="4328">
        <v>37</v>
      </c>
      <c r="J156" s="4328" t="s">
        <v>1821</v>
      </c>
      <c r="K156" s="4328" t="s">
        <v>378</v>
      </c>
      <c r="L156" s="4328" t="s">
        <v>32</v>
      </c>
      <c r="M156" s="4328">
        <v>113</v>
      </c>
      <c r="N156" s="4328" t="str">
        <f t="shared" si="9"/>
        <v>محكمة اهناسيا الجزئية</v>
      </c>
      <c r="O156" s="4328"/>
      <c r="P156" s="4328"/>
      <c r="Q156" s="4328"/>
      <c r="R156" s="4328"/>
      <c r="S156" s="4328"/>
      <c r="T156" s="4328"/>
      <c r="U156" s="4328"/>
      <c r="V156" s="4328"/>
      <c r="W156" s="4328"/>
      <c r="X156" s="4328"/>
      <c r="Y156" s="4328"/>
      <c r="Z156" s="4328"/>
    </row>
    <row r="157" spans="1:26">
      <c r="A157" s="4328"/>
      <c r="B157" s="4328"/>
      <c r="C157" s="4328"/>
      <c r="D157" s="4328"/>
      <c r="E157" s="4328"/>
      <c r="F157" s="4328" t="str">
        <f t="shared" si="8"/>
        <v>الدائرة الأولي جزئي مركز اهناسيا</v>
      </c>
      <c r="G157" s="4328">
        <v>39</v>
      </c>
      <c r="H157" s="4328" t="s">
        <v>1723</v>
      </c>
      <c r="I157" s="4328">
        <v>38</v>
      </c>
      <c r="J157" s="4328" t="s">
        <v>1822</v>
      </c>
      <c r="K157" s="4328" t="s">
        <v>387</v>
      </c>
      <c r="L157" s="4328" t="s">
        <v>32</v>
      </c>
      <c r="M157" s="4328">
        <v>114</v>
      </c>
      <c r="N157" s="4328" t="str">
        <f t="shared" si="9"/>
        <v>محكمة اهناسيا الجزئية</v>
      </c>
      <c r="O157" s="4328"/>
      <c r="P157" s="4328"/>
      <c r="Q157" s="4328"/>
      <c r="R157" s="4328"/>
      <c r="S157" s="4328"/>
      <c r="T157" s="4328"/>
      <c r="U157" s="4328"/>
      <c r="V157" s="4328"/>
      <c r="W157" s="4328"/>
      <c r="X157" s="4328"/>
      <c r="Y157" s="4328"/>
      <c r="Z157" s="4328"/>
    </row>
    <row r="158" spans="1:26">
      <c r="A158" s="4328"/>
      <c r="B158" s="4328"/>
      <c r="C158" s="4328"/>
      <c r="D158" s="4328"/>
      <c r="E158" s="4328"/>
      <c r="F158" s="4328" t="str">
        <f t="shared" si="8"/>
        <v>الدائرة الأولي جزئي مركز اهناسيا</v>
      </c>
      <c r="G158" s="4328">
        <v>39</v>
      </c>
      <c r="H158" s="4328" t="s">
        <v>1723</v>
      </c>
      <c r="I158" s="4328">
        <v>39</v>
      </c>
      <c r="J158" s="4328" t="s">
        <v>1823</v>
      </c>
      <c r="K158" s="4328" t="s">
        <v>379</v>
      </c>
      <c r="L158" s="4328" t="s">
        <v>32</v>
      </c>
      <c r="M158" s="4328">
        <v>115</v>
      </c>
      <c r="N158" s="4328" t="str">
        <f t="shared" si="9"/>
        <v>محكمة اهناسيا الجزئية</v>
      </c>
      <c r="O158" s="4328"/>
      <c r="P158" s="4328"/>
      <c r="Q158" s="4328"/>
      <c r="R158" s="4328"/>
      <c r="S158" s="4328"/>
      <c r="T158" s="4328"/>
      <c r="U158" s="4328"/>
      <c r="V158" s="4328"/>
      <c r="W158" s="4328"/>
      <c r="X158" s="4328"/>
      <c r="Y158" s="4328"/>
      <c r="Z158" s="4328"/>
    </row>
    <row r="159" spans="1:26">
      <c r="A159" s="4328"/>
      <c r="B159" s="4328"/>
      <c r="C159" s="4328"/>
      <c r="D159" s="4328"/>
      <c r="E159" s="4328"/>
      <c r="F159" s="4328" t="str">
        <f t="shared" si="8"/>
        <v>الدائرة الثانية جزئي مركز اهناسيا</v>
      </c>
      <c r="G159" s="4328">
        <v>40</v>
      </c>
      <c r="H159" s="4328" t="s">
        <v>1723</v>
      </c>
      <c r="I159" s="4328">
        <v>40</v>
      </c>
      <c r="J159" s="4328" t="s">
        <v>1824</v>
      </c>
      <c r="K159" s="4328" t="s">
        <v>378</v>
      </c>
      <c r="L159" s="4328" t="s">
        <v>50</v>
      </c>
      <c r="M159" s="4328">
        <v>118</v>
      </c>
      <c r="N159" s="4328" t="str">
        <f t="shared" si="9"/>
        <v>محكمة اهناسيا الجزئية</v>
      </c>
      <c r="O159" s="4328"/>
      <c r="P159" s="4328"/>
      <c r="Q159" s="4328"/>
      <c r="R159" s="4328"/>
      <c r="S159" s="4328"/>
      <c r="T159" s="4328"/>
      <c r="U159" s="4328"/>
      <c r="V159" s="4328"/>
      <c r="W159" s="4328"/>
      <c r="X159" s="4328"/>
      <c r="Y159" s="4328"/>
      <c r="Z159" s="4328"/>
    </row>
    <row r="160" spans="1:26">
      <c r="A160" s="4328"/>
      <c r="B160" s="4328"/>
      <c r="C160" s="4328"/>
      <c r="D160" s="4328"/>
      <c r="E160" s="4328"/>
      <c r="F160" s="4328" t="str">
        <f t="shared" si="8"/>
        <v>الدائرة الثانية جزئي مركز اهناسيا</v>
      </c>
      <c r="G160" s="4328">
        <v>40</v>
      </c>
      <c r="H160" s="4328" t="s">
        <v>1723</v>
      </c>
      <c r="I160" s="4328">
        <v>41</v>
      </c>
      <c r="J160" s="4328" t="s">
        <v>1825</v>
      </c>
      <c r="K160" s="4328" t="s">
        <v>378</v>
      </c>
      <c r="L160" s="4328" t="s">
        <v>52</v>
      </c>
      <c r="M160" s="4328">
        <v>119</v>
      </c>
      <c r="N160" s="4328" t="str">
        <f t="shared" si="9"/>
        <v>محكمة اهناسيا الجزئية</v>
      </c>
      <c r="O160" s="4328"/>
      <c r="P160" s="4328"/>
      <c r="Q160" s="4328"/>
      <c r="R160" s="4328"/>
      <c r="S160" s="4328"/>
      <c r="T160" s="4328"/>
      <c r="U160" s="4328"/>
      <c r="V160" s="4328"/>
      <c r="W160" s="4328"/>
      <c r="X160" s="4328"/>
      <c r="Y160" s="4328"/>
      <c r="Z160" s="4328"/>
    </row>
    <row r="161" spans="1:26">
      <c r="A161" s="4328"/>
      <c r="B161" s="4328"/>
      <c r="C161" s="4328"/>
      <c r="D161" s="4328"/>
      <c r="E161" s="4328"/>
      <c r="F161" s="4328" t="str">
        <f t="shared" si="8"/>
        <v>الدائرة الثانية جزئي مركز اهناسيا</v>
      </c>
      <c r="G161" s="4328">
        <v>40</v>
      </c>
      <c r="H161" s="4328" t="s">
        <v>1723</v>
      </c>
      <c r="I161" s="4328">
        <v>42</v>
      </c>
      <c r="J161" s="4328" t="s">
        <v>1826</v>
      </c>
      <c r="K161" s="4328" t="s">
        <v>383</v>
      </c>
      <c r="L161" s="4328" t="s">
        <v>52</v>
      </c>
      <c r="M161" s="4328">
        <v>120</v>
      </c>
      <c r="N161" s="4328" t="str">
        <f t="shared" si="9"/>
        <v>محكمة اهناسيا الجزئية</v>
      </c>
      <c r="O161" s="4328"/>
      <c r="P161" s="4328"/>
      <c r="Q161" s="4328"/>
      <c r="R161" s="4328"/>
      <c r="S161" s="4328"/>
      <c r="T161" s="4328"/>
      <c r="U161" s="4328"/>
      <c r="V161" s="4328"/>
      <c r="W161" s="4328"/>
      <c r="X161" s="4328"/>
      <c r="Y161" s="4328"/>
      <c r="Z161" s="4328"/>
    </row>
    <row r="162" spans="1:26">
      <c r="A162" s="4328"/>
      <c r="B162" s="4328"/>
      <c r="C162" s="4328"/>
      <c r="D162" s="4328"/>
      <c r="E162" s="4328"/>
      <c r="F162" s="4328" t="str">
        <f t="shared" si="8"/>
        <v>الدائرة الثانية جزئي مركز اهناسيا</v>
      </c>
      <c r="G162" s="4328">
        <v>40</v>
      </c>
      <c r="H162" s="4328" t="s">
        <v>1723</v>
      </c>
      <c r="I162" s="4328">
        <v>43</v>
      </c>
      <c r="J162" s="4328" t="s">
        <v>1827</v>
      </c>
      <c r="K162" s="4328" t="s">
        <v>1267</v>
      </c>
      <c r="L162" s="4328" t="s">
        <v>52</v>
      </c>
      <c r="M162" s="4328">
        <v>121</v>
      </c>
      <c r="N162" s="4328" t="str">
        <f t="shared" si="9"/>
        <v>محكمة اهناسيا الجزئية</v>
      </c>
      <c r="O162" s="4328"/>
      <c r="P162" s="4328"/>
      <c r="Q162" s="4328"/>
      <c r="R162" s="4328"/>
      <c r="S162" s="4328"/>
      <c r="T162" s="4328"/>
      <c r="U162" s="4328"/>
      <c r="V162" s="4328"/>
      <c r="W162" s="4328"/>
      <c r="X162" s="4328"/>
      <c r="Y162" s="4328"/>
      <c r="Z162" s="4328"/>
    </row>
    <row r="163" spans="1:26">
      <c r="A163" s="4328"/>
      <c r="B163" s="4328"/>
      <c r="C163" s="4328"/>
      <c r="D163" s="4328"/>
      <c r="E163" s="4328"/>
      <c r="F163" s="4328" t="str">
        <f t="shared" si="8"/>
        <v>الدائرة الأولي جزئي مركز ببا</v>
      </c>
      <c r="G163" s="4328">
        <v>41</v>
      </c>
      <c r="H163" s="4328" t="s">
        <v>1723</v>
      </c>
      <c r="I163" s="4328">
        <v>44</v>
      </c>
      <c r="J163" s="4328" t="s">
        <v>1828</v>
      </c>
      <c r="K163" s="4328" t="s">
        <v>378</v>
      </c>
      <c r="L163" s="4328" t="s">
        <v>21</v>
      </c>
      <c r="M163" s="4328">
        <v>137</v>
      </c>
      <c r="N163" s="4328" t="str">
        <f t="shared" si="9"/>
        <v>محكمة ببا الجزئية</v>
      </c>
      <c r="O163" s="4328"/>
      <c r="P163" s="4328"/>
      <c r="Q163" s="4328"/>
      <c r="R163" s="4328"/>
      <c r="S163" s="4328"/>
      <c r="T163" s="4328"/>
      <c r="U163" s="4328"/>
      <c r="V163" s="4328"/>
      <c r="W163" s="4328"/>
      <c r="X163" s="4328"/>
      <c r="Y163" s="4328"/>
      <c r="Z163" s="4328"/>
    </row>
    <row r="164" spans="1:26">
      <c r="A164" s="4328"/>
      <c r="B164" s="4328"/>
      <c r="C164" s="4328"/>
      <c r="D164" s="4328"/>
      <c r="E164" s="4328"/>
      <c r="F164" s="4328" t="str">
        <f t="shared" si="8"/>
        <v>الدائرة الأولي جزئي مركز ببا</v>
      </c>
      <c r="G164" s="4328">
        <v>41</v>
      </c>
      <c r="H164" s="4328" t="s">
        <v>1723</v>
      </c>
      <c r="I164" s="4328">
        <v>45</v>
      </c>
      <c r="J164" s="4328" t="s">
        <v>1829</v>
      </c>
      <c r="K164" s="4328" t="s">
        <v>1267</v>
      </c>
      <c r="L164" s="4328" t="s">
        <v>21</v>
      </c>
      <c r="M164" s="4328">
        <v>138</v>
      </c>
      <c r="N164" s="4328" t="str">
        <f t="shared" si="9"/>
        <v>محكمة ببا الجزئية</v>
      </c>
      <c r="O164" s="4328"/>
      <c r="P164" s="4328"/>
      <c r="Q164" s="4328"/>
      <c r="R164" s="4328"/>
      <c r="S164" s="4328"/>
      <c r="T164" s="4328"/>
      <c r="U164" s="4328"/>
      <c r="V164" s="4328"/>
      <c r="W164" s="4328"/>
      <c r="X164" s="4328"/>
      <c r="Y164" s="4328"/>
      <c r="Z164" s="4328"/>
    </row>
    <row r="165" spans="1:26">
      <c r="A165" s="4328"/>
      <c r="B165" s="4328"/>
      <c r="C165" s="4328"/>
      <c r="D165" s="4328"/>
      <c r="E165" s="4328"/>
      <c r="F165" s="4328" t="str">
        <f t="shared" si="8"/>
        <v>الدائرة الأولي جزئي مركز ببا</v>
      </c>
      <c r="G165" s="4328">
        <v>41</v>
      </c>
      <c r="H165" s="4328" t="s">
        <v>1723</v>
      </c>
      <c r="I165" s="4328">
        <v>46</v>
      </c>
      <c r="J165" s="4328" t="s">
        <v>1830</v>
      </c>
      <c r="K165" s="4328" t="s">
        <v>383</v>
      </c>
      <c r="L165" s="4328" t="s">
        <v>21</v>
      </c>
      <c r="M165" s="4328">
        <v>139</v>
      </c>
      <c r="N165" s="4328" t="str">
        <f t="shared" si="9"/>
        <v>محكمة ببا الجزئية</v>
      </c>
      <c r="O165" s="4328"/>
      <c r="P165" s="4328"/>
      <c r="Q165" s="4328"/>
      <c r="R165" s="4328"/>
      <c r="S165" s="4328"/>
      <c r="T165" s="4328"/>
      <c r="U165" s="4328"/>
      <c r="V165" s="4328"/>
      <c r="W165" s="4328"/>
      <c r="X165" s="4328"/>
      <c r="Y165" s="4328"/>
      <c r="Z165" s="4328"/>
    </row>
    <row r="166" spans="1:26">
      <c r="A166" s="4328"/>
      <c r="B166" s="4328"/>
      <c r="C166" s="4328"/>
      <c r="D166" s="4328"/>
      <c r="E166" s="4328"/>
      <c r="F166" s="4328" t="str">
        <f t="shared" si="8"/>
        <v>الدائرة الأولي جزئي مركز ببا</v>
      </c>
      <c r="G166" s="4328">
        <v>41</v>
      </c>
      <c r="H166" s="4328" t="s">
        <v>1723</v>
      </c>
      <c r="I166" s="4328">
        <v>47</v>
      </c>
      <c r="J166" s="4328" t="s">
        <v>1831</v>
      </c>
      <c r="K166" s="4328" t="s">
        <v>378</v>
      </c>
      <c r="L166" s="4328" t="s">
        <v>37</v>
      </c>
      <c r="M166" s="4328">
        <v>140</v>
      </c>
      <c r="N166" s="4328" t="str">
        <f t="shared" si="9"/>
        <v>محكمة ببا الجزئية</v>
      </c>
      <c r="O166" s="4328"/>
      <c r="P166" s="4328"/>
      <c r="Q166" s="4328"/>
      <c r="R166" s="4328"/>
      <c r="S166" s="4328"/>
      <c r="T166" s="4328"/>
      <c r="U166" s="4328"/>
      <c r="V166" s="4328"/>
      <c r="W166" s="4328"/>
      <c r="X166" s="4328"/>
      <c r="Y166" s="4328"/>
      <c r="Z166" s="4328"/>
    </row>
    <row r="167" spans="1:26">
      <c r="A167" s="4328"/>
      <c r="B167" s="4328"/>
      <c r="C167" s="4328"/>
      <c r="D167" s="4328"/>
      <c r="E167" s="4328"/>
      <c r="F167" s="4328" t="str">
        <f t="shared" si="8"/>
        <v>الدائرة الأولي جزئي مركز ببا</v>
      </c>
      <c r="G167" s="4328">
        <v>41</v>
      </c>
      <c r="H167" s="4328" t="s">
        <v>1723</v>
      </c>
      <c r="I167" s="4328">
        <v>48</v>
      </c>
      <c r="J167" s="4328" t="s">
        <v>1832</v>
      </c>
      <c r="K167" s="4328" t="s">
        <v>379</v>
      </c>
      <c r="L167" s="4328" t="s">
        <v>37</v>
      </c>
      <c r="M167" s="4328">
        <v>141</v>
      </c>
      <c r="N167" s="4328" t="str">
        <f t="shared" si="9"/>
        <v>محكمة ببا الجزئية</v>
      </c>
      <c r="O167" s="4328"/>
      <c r="P167" s="4328"/>
      <c r="Q167" s="4328"/>
      <c r="R167" s="4328"/>
      <c r="S167" s="4328"/>
      <c r="T167" s="4328"/>
      <c r="U167" s="4328"/>
      <c r="V167" s="4328"/>
      <c r="W167" s="4328"/>
      <c r="X167" s="4328"/>
      <c r="Y167" s="4328"/>
      <c r="Z167" s="4328"/>
    </row>
    <row r="168" spans="1:26">
      <c r="A168" s="4328"/>
      <c r="B168" s="4328"/>
      <c r="C168" s="4328"/>
      <c r="D168" s="4328"/>
      <c r="E168" s="4328"/>
      <c r="F168" s="4328" t="str">
        <f t="shared" si="8"/>
        <v>الدائرة الثانية جزئي مركز ببا</v>
      </c>
      <c r="G168" s="4328">
        <v>42</v>
      </c>
      <c r="H168" s="4328" t="s">
        <v>1723</v>
      </c>
      <c r="I168" s="4328">
        <v>49</v>
      </c>
      <c r="J168" s="4328" t="s">
        <v>1833</v>
      </c>
      <c r="K168" s="4328" t="s">
        <v>378</v>
      </c>
      <c r="L168" s="4328" t="s">
        <v>50</v>
      </c>
      <c r="M168" s="4328">
        <v>143</v>
      </c>
      <c r="N168" s="4328" t="str">
        <f t="shared" si="9"/>
        <v>محكمة ببا الجزئية</v>
      </c>
      <c r="O168" s="4328"/>
      <c r="P168" s="4328"/>
      <c r="Q168" s="4328"/>
      <c r="R168" s="4328"/>
      <c r="S168" s="4328"/>
      <c r="T168" s="4328"/>
      <c r="U168" s="4328"/>
      <c r="V168" s="4328"/>
      <c r="W168" s="4328"/>
      <c r="X168" s="4328"/>
      <c r="Y168" s="4328"/>
      <c r="Z168" s="4328"/>
    </row>
    <row r="169" spans="1:26">
      <c r="A169" s="4328"/>
      <c r="B169" s="4328"/>
      <c r="C169" s="4328"/>
      <c r="D169" s="4328"/>
      <c r="E169" s="4328"/>
      <c r="F169" s="4328" t="str">
        <f t="shared" si="8"/>
        <v>الدائرة الثانية جزئي مركز ببا</v>
      </c>
      <c r="G169" s="4328">
        <v>42</v>
      </c>
      <c r="H169" s="4328" t="s">
        <v>1723</v>
      </c>
      <c r="I169" s="4328">
        <v>50</v>
      </c>
      <c r="J169" s="4328" t="s">
        <v>1834</v>
      </c>
      <c r="K169" s="4328" t="s">
        <v>378</v>
      </c>
      <c r="L169" s="4328" t="s">
        <v>53</v>
      </c>
      <c r="M169" s="4328">
        <v>144</v>
      </c>
      <c r="N169" s="4328" t="str">
        <f t="shared" si="9"/>
        <v>محكمة ببا الجزئية</v>
      </c>
      <c r="O169" s="4328"/>
      <c r="P169" s="4328"/>
      <c r="Q169" s="4328"/>
      <c r="R169" s="4328"/>
      <c r="S169" s="4328"/>
      <c r="T169" s="4328"/>
      <c r="U169" s="4328"/>
      <c r="V169" s="4328"/>
      <c r="W169" s="4328"/>
      <c r="X169" s="4328"/>
      <c r="Y169" s="4328"/>
      <c r="Z169" s="4328"/>
    </row>
    <row r="170" spans="1:26">
      <c r="A170" s="4328"/>
      <c r="B170" s="4328"/>
      <c r="C170" s="4328"/>
      <c r="D170" s="4328"/>
      <c r="E170" s="4328"/>
      <c r="F170" s="4328" t="str">
        <f t="shared" si="8"/>
        <v>الدائرة الثانية جزئي مركز ببا</v>
      </c>
      <c r="G170" s="4328">
        <v>42</v>
      </c>
      <c r="H170" s="4328" t="s">
        <v>1723</v>
      </c>
      <c r="I170" s="4328">
        <v>51</v>
      </c>
      <c r="J170" s="4328" t="s">
        <v>1835</v>
      </c>
      <c r="K170" s="4328" t="s">
        <v>387</v>
      </c>
      <c r="L170" s="4328" t="s">
        <v>53</v>
      </c>
      <c r="M170" s="4328">
        <v>145</v>
      </c>
      <c r="N170" s="4328" t="str">
        <f t="shared" si="9"/>
        <v>محكمة ببا الجزئية</v>
      </c>
      <c r="O170" s="4328"/>
      <c r="P170" s="4328"/>
      <c r="Q170" s="4328"/>
      <c r="R170" s="4328"/>
      <c r="S170" s="4328"/>
      <c r="T170" s="4328"/>
      <c r="U170" s="4328"/>
      <c r="V170" s="4328"/>
      <c r="W170" s="4328"/>
      <c r="X170" s="4328"/>
      <c r="Y170" s="4328"/>
      <c r="Z170" s="4328"/>
    </row>
    <row r="171" spans="1:26">
      <c r="A171" s="4328"/>
      <c r="B171" s="4328"/>
      <c r="C171" s="4328"/>
      <c r="D171" s="4328"/>
      <c r="E171" s="4328"/>
      <c r="F171" s="4328" t="str">
        <f t="shared" si="8"/>
        <v>الدائرة الثالثة جزئي مركز ببا</v>
      </c>
      <c r="G171" s="4328">
        <v>43</v>
      </c>
      <c r="H171" s="4328" t="s">
        <v>1723</v>
      </c>
      <c r="I171" s="4328">
        <v>52</v>
      </c>
      <c r="J171" s="4328" t="s">
        <v>1836</v>
      </c>
      <c r="K171" s="4328" t="s">
        <v>378</v>
      </c>
      <c r="L171" s="4328" t="s">
        <v>52</v>
      </c>
      <c r="M171" s="4328">
        <v>149</v>
      </c>
      <c r="N171" s="4328" t="str">
        <f t="shared" si="9"/>
        <v>محكمة ببا الجزئية</v>
      </c>
      <c r="O171" s="4328"/>
      <c r="P171" s="4328"/>
      <c r="Q171" s="4328"/>
      <c r="R171" s="4328"/>
      <c r="S171" s="4328"/>
      <c r="T171" s="4328"/>
      <c r="U171" s="4328"/>
      <c r="V171" s="4328"/>
      <c r="W171" s="4328"/>
      <c r="X171" s="4328"/>
      <c r="Y171" s="4328"/>
      <c r="Z171" s="4328"/>
    </row>
    <row r="172" spans="1:26">
      <c r="A172" s="4328"/>
      <c r="B172" s="4328"/>
      <c r="C172" s="4328"/>
      <c r="D172" s="4328"/>
      <c r="E172" s="4328"/>
      <c r="F172" s="4328" t="str">
        <f t="shared" si="8"/>
        <v>الدائرة الثالثة جزئي مركز ببا</v>
      </c>
      <c r="G172" s="4328">
        <v>43</v>
      </c>
      <c r="H172" s="4328" t="s">
        <v>1723</v>
      </c>
      <c r="I172" s="4328">
        <v>53</v>
      </c>
      <c r="J172" s="4328" t="s">
        <v>1834</v>
      </c>
      <c r="K172" s="4328" t="s">
        <v>378</v>
      </c>
      <c r="L172" s="4328" t="s">
        <v>53</v>
      </c>
      <c r="M172" s="4328">
        <v>150</v>
      </c>
      <c r="N172" s="4328" t="str">
        <f t="shared" si="9"/>
        <v>محكمة ببا الجزئية</v>
      </c>
      <c r="O172" s="4328"/>
      <c r="P172" s="4328"/>
      <c r="Q172" s="4328"/>
      <c r="R172" s="4328"/>
      <c r="S172" s="4328"/>
      <c r="T172" s="4328"/>
      <c r="U172" s="4328"/>
      <c r="V172" s="4328"/>
      <c r="W172" s="4328"/>
      <c r="X172" s="4328"/>
      <c r="Y172" s="4328"/>
      <c r="Z172" s="4328"/>
    </row>
    <row r="173" spans="1:26">
      <c r="A173" s="4328"/>
      <c r="B173" s="4328"/>
      <c r="C173" s="4328"/>
      <c r="D173" s="4328"/>
      <c r="E173" s="4328"/>
      <c r="F173" s="4328" t="str">
        <f t="shared" si="8"/>
        <v>الدائرة الأولي جزئي مركز الفشن</v>
      </c>
      <c r="G173" s="4328">
        <v>44</v>
      </c>
      <c r="H173" s="4328" t="s">
        <v>1723</v>
      </c>
      <c r="I173" s="4328">
        <v>54</v>
      </c>
      <c r="J173" s="4328" t="s">
        <v>1837</v>
      </c>
      <c r="K173" s="4328" t="s">
        <v>378</v>
      </c>
      <c r="L173" s="4328" t="s">
        <v>21</v>
      </c>
      <c r="M173" s="4328">
        <v>162</v>
      </c>
      <c r="N173" s="4328" t="str">
        <f t="shared" si="9"/>
        <v>محكمة الفشن الجزئية</v>
      </c>
      <c r="O173" s="4328"/>
      <c r="P173" s="4328"/>
      <c r="Q173" s="4328"/>
      <c r="R173" s="4328"/>
      <c r="S173" s="4328"/>
      <c r="T173" s="4328"/>
      <c r="U173" s="4328"/>
      <c r="V173" s="4328"/>
      <c r="W173" s="4328"/>
      <c r="X173" s="4328"/>
      <c r="Y173" s="4328"/>
      <c r="Z173" s="4328"/>
    </row>
    <row r="174" spans="1:26">
      <c r="A174" s="4328"/>
      <c r="B174" s="4328"/>
      <c r="C174" s="4328"/>
      <c r="D174" s="4328"/>
      <c r="E174" s="4328"/>
      <c r="F174" s="4328" t="str">
        <f t="shared" si="8"/>
        <v>الدائرة الأولي جزئي مركز الفشن</v>
      </c>
      <c r="G174" s="4328">
        <v>44</v>
      </c>
      <c r="H174" s="4328" t="s">
        <v>1723</v>
      </c>
      <c r="I174" s="4328">
        <v>55</v>
      </c>
      <c r="J174" s="4328" t="s">
        <v>1838</v>
      </c>
      <c r="K174" s="4328" t="s">
        <v>387</v>
      </c>
      <c r="L174" s="4328" t="s">
        <v>21</v>
      </c>
      <c r="M174" s="4328">
        <v>163</v>
      </c>
      <c r="N174" s="4328" t="str">
        <f t="shared" si="9"/>
        <v>محكمة الفشن الجزئية</v>
      </c>
      <c r="O174" s="4328"/>
      <c r="P174" s="4328"/>
      <c r="Q174" s="4328"/>
      <c r="R174" s="4328"/>
      <c r="S174" s="4328"/>
      <c r="T174" s="4328"/>
      <c r="U174" s="4328"/>
      <c r="V174" s="4328"/>
      <c r="W174" s="4328"/>
      <c r="X174" s="4328"/>
      <c r="Y174" s="4328"/>
      <c r="Z174" s="4328"/>
    </row>
    <row r="175" spans="1:26">
      <c r="A175" s="4328"/>
      <c r="B175" s="4328"/>
      <c r="C175" s="4328"/>
      <c r="D175" s="4328"/>
      <c r="E175" s="4328"/>
      <c r="F175" s="4328" t="str">
        <f t="shared" si="8"/>
        <v>الدائرة الأولي جزئي مركز الفشن</v>
      </c>
      <c r="G175" s="4328">
        <v>44</v>
      </c>
      <c r="H175" s="4328" t="s">
        <v>1723</v>
      </c>
      <c r="I175" s="4328">
        <v>56</v>
      </c>
      <c r="J175" s="4328" t="s">
        <v>1839</v>
      </c>
      <c r="K175" s="4328" t="s">
        <v>379</v>
      </c>
      <c r="L175" s="4328" t="s">
        <v>21</v>
      </c>
      <c r="M175" s="4328">
        <v>164</v>
      </c>
      <c r="N175" s="4328" t="str">
        <f t="shared" si="9"/>
        <v>محكمة الفشن الجزئية</v>
      </c>
      <c r="O175" s="4328"/>
      <c r="P175" s="4328"/>
      <c r="Q175" s="4328"/>
      <c r="R175" s="4328"/>
      <c r="S175" s="4328"/>
      <c r="T175" s="4328"/>
      <c r="U175" s="4328"/>
      <c r="V175" s="4328"/>
      <c r="W175" s="4328"/>
      <c r="X175" s="4328"/>
      <c r="Y175" s="4328"/>
      <c r="Z175" s="4328"/>
    </row>
    <row r="176" spans="1:26">
      <c r="A176" s="4328"/>
      <c r="B176" s="4328"/>
      <c r="C176" s="4328"/>
      <c r="D176" s="4328"/>
      <c r="E176" s="4328"/>
      <c r="F176" s="4328" t="str">
        <f t="shared" si="8"/>
        <v>الدائرة الأولي جزئي مركز الفشن</v>
      </c>
      <c r="G176" s="4328">
        <v>44</v>
      </c>
      <c r="H176" s="4328" t="s">
        <v>1723</v>
      </c>
      <c r="I176" s="4328">
        <v>57</v>
      </c>
      <c r="J176" s="4328" t="s">
        <v>1840</v>
      </c>
      <c r="K176" s="4328" t="s">
        <v>378</v>
      </c>
      <c r="L176" s="4328" t="s">
        <v>32</v>
      </c>
      <c r="M176" s="4328">
        <v>165</v>
      </c>
      <c r="N176" s="4328" t="str">
        <f t="shared" si="9"/>
        <v>محكمة الفشن الجزئية</v>
      </c>
      <c r="O176" s="4328"/>
      <c r="P176" s="4328"/>
      <c r="Q176" s="4328"/>
      <c r="R176" s="4328"/>
      <c r="S176" s="4328"/>
      <c r="T176" s="4328"/>
      <c r="U176" s="4328"/>
      <c r="V176" s="4328"/>
      <c r="W176" s="4328"/>
      <c r="X176" s="4328"/>
      <c r="Y176" s="4328"/>
      <c r="Z176" s="4328"/>
    </row>
    <row r="177" spans="1:26">
      <c r="A177" s="4328"/>
      <c r="B177" s="4328"/>
      <c r="C177" s="4328"/>
      <c r="D177" s="4328"/>
      <c r="E177" s="4328"/>
      <c r="F177" s="4328" t="str">
        <f t="shared" si="8"/>
        <v>الدائرة الأولي جزئي مركز الفشن</v>
      </c>
      <c r="G177" s="4328">
        <v>44</v>
      </c>
      <c r="H177" s="4328" t="s">
        <v>1723</v>
      </c>
      <c r="I177" s="4328">
        <v>58</v>
      </c>
      <c r="J177" s="4328" t="s">
        <v>1841</v>
      </c>
      <c r="K177" s="4328" t="s">
        <v>383</v>
      </c>
      <c r="L177" s="4328" t="s">
        <v>32</v>
      </c>
      <c r="M177" s="4328">
        <v>166</v>
      </c>
      <c r="N177" s="4328" t="str">
        <f t="shared" si="9"/>
        <v>محكمة الفشن الجزئية</v>
      </c>
      <c r="O177" s="4328"/>
      <c r="P177" s="4328"/>
      <c r="Q177" s="4328"/>
      <c r="R177" s="4328"/>
      <c r="S177" s="4328"/>
      <c r="T177" s="4328"/>
      <c r="U177" s="4328"/>
      <c r="V177" s="4328"/>
      <c r="W177" s="4328"/>
      <c r="X177" s="4328"/>
      <c r="Y177" s="4328"/>
      <c r="Z177" s="4328"/>
    </row>
    <row r="178" spans="1:26">
      <c r="A178" s="4328"/>
      <c r="B178" s="4328"/>
      <c r="C178" s="4328"/>
      <c r="D178" s="4328"/>
      <c r="E178" s="4328"/>
      <c r="F178" s="4328" t="str">
        <f t="shared" si="8"/>
        <v>الدائرة الثانية جزئي مركز الفشن</v>
      </c>
      <c r="G178" s="4328">
        <v>45</v>
      </c>
      <c r="H178" s="4328" t="s">
        <v>1723</v>
      </c>
      <c r="I178" s="4328">
        <v>59</v>
      </c>
      <c r="J178" s="4328" t="s">
        <v>1842</v>
      </c>
      <c r="K178" s="4328" t="s">
        <v>378</v>
      </c>
      <c r="L178" s="4328" t="s">
        <v>32</v>
      </c>
      <c r="M178" s="4328">
        <v>168</v>
      </c>
      <c r="N178" s="4328" t="str">
        <f t="shared" si="9"/>
        <v>محكمة الفشن الجزئية</v>
      </c>
      <c r="O178" s="4328"/>
      <c r="P178" s="4328"/>
      <c r="Q178" s="4328"/>
      <c r="R178" s="4328"/>
      <c r="S178" s="4328"/>
      <c r="T178" s="4328"/>
      <c r="U178" s="4328"/>
      <c r="V178" s="4328"/>
      <c r="W178" s="4328"/>
      <c r="X178" s="4328"/>
      <c r="Y178" s="4328"/>
      <c r="Z178" s="4328"/>
    </row>
    <row r="179" spans="1:26">
      <c r="A179" s="4328"/>
      <c r="B179" s="4328"/>
      <c r="C179" s="4328"/>
      <c r="D179" s="4328"/>
      <c r="E179" s="4328"/>
      <c r="F179" s="4328" t="str">
        <f t="shared" si="8"/>
        <v>الدائرة الثانية جزئي مركز الفشن</v>
      </c>
      <c r="G179" s="4328">
        <v>45</v>
      </c>
      <c r="H179" s="4328" t="s">
        <v>1723</v>
      </c>
      <c r="I179" s="4328">
        <v>60</v>
      </c>
      <c r="J179" s="4328" t="s">
        <v>1843</v>
      </c>
      <c r="K179" s="4328" t="s">
        <v>378</v>
      </c>
      <c r="L179" s="4328" t="s">
        <v>37</v>
      </c>
      <c r="M179" s="4328">
        <v>169</v>
      </c>
      <c r="N179" s="4328" t="str">
        <f t="shared" si="9"/>
        <v>محكمة الفشن الجزئية</v>
      </c>
      <c r="O179" s="4328"/>
      <c r="P179" s="4328"/>
      <c r="Q179" s="4328"/>
      <c r="R179" s="4328"/>
      <c r="S179" s="4328"/>
      <c r="T179" s="4328"/>
      <c r="U179" s="4328"/>
      <c r="V179" s="4328"/>
      <c r="W179" s="4328"/>
      <c r="X179" s="4328"/>
      <c r="Y179" s="4328"/>
      <c r="Z179" s="4328"/>
    </row>
    <row r="180" spans="1:26">
      <c r="A180" s="4328"/>
      <c r="B180" s="4328"/>
      <c r="C180" s="4328"/>
      <c r="D180" s="4328"/>
      <c r="E180" s="4328"/>
      <c r="F180" s="4328" t="str">
        <f t="shared" si="8"/>
        <v>الدائرة الثالثة جزئي مركز الفنش</v>
      </c>
      <c r="G180" s="4328">
        <v>46</v>
      </c>
      <c r="H180" s="4328" t="s">
        <v>1723</v>
      </c>
      <c r="I180" s="4328">
        <v>61</v>
      </c>
      <c r="J180" s="4328" t="s">
        <v>1844</v>
      </c>
      <c r="K180" s="4328" t="s">
        <v>378</v>
      </c>
      <c r="L180" s="4328" t="s">
        <v>50</v>
      </c>
      <c r="M180" s="4328">
        <v>174</v>
      </c>
      <c r="N180" s="4328" t="str">
        <f t="shared" si="9"/>
        <v>محكمة الفشن الجزئية</v>
      </c>
      <c r="O180" s="4328"/>
      <c r="P180" s="4328"/>
      <c r="Q180" s="4328"/>
      <c r="R180" s="4328"/>
      <c r="S180" s="4328"/>
      <c r="T180" s="4328"/>
      <c r="U180" s="4328"/>
      <c r="V180" s="4328"/>
      <c r="W180" s="4328"/>
      <c r="X180" s="4328"/>
      <c r="Y180" s="4328"/>
      <c r="Z180" s="4328"/>
    </row>
    <row r="181" spans="1:26">
      <c r="A181" s="4328"/>
      <c r="B181" s="4328"/>
      <c r="C181" s="4328"/>
      <c r="D181" s="4328"/>
      <c r="E181" s="4328"/>
      <c r="F181" s="4328" t="str">
        <f t="shared" si="8"/>
        <v>الدائرة الثالثة جزئي مركز الفنش</v>
      </c>
      <c r="G181" s="4328">
        <v>46</v>
      </c>
      <c r="H181" s="4328" t="s">
        <v>1723</v>
      </c>
      <c r="I181" s="4328">
        <v>62</v>
      </c>
      <c r="J181" s="4328" t="s">
        <v>1845</v>
      </c>
      <c r="K181" s="4328" t="s">
        <v>1267</v>
      </c>
      <c r="L181" s="4328" t="s">
        <v>50</v>
      </c>
      <c r="M181" s="4328">
        <v>175</v>
      </c>
      <c r="N181" s="4328" t="str">
        <f t="shared" si="9"/>
        <v>محكمة الفشن الجزئية</v>
      </c>
      <c r="O181" s="4328"/>
      <c r="P181" s="4328"/>
      <c r="Q181" s="4328"/>
      <c r="R181" s="4328"/>
      <c r="S181" s="4328"/>
      <c r="T181" s="4328"/>
      <c r="U181" s="4328"/>
      <c r="V181" s="4328"/>
      <c r="W181" s="4328"/>
      <c r="X181" s="4328"/>
      <c r="Y181" s="4328"/>
      <c r="Z181" s="4328"/>
    </row>
    <row r="182" spans="1:26">
      <c r="A182" s="4328"/>
      <c r="B182" s="4328"/>
      <c r="C182" s="4328"/>
      <c r="D182" s="4328"/>
      <c r="E182" s="4328"/>
      <c r="F182" s="4328" t="str">
        <f t="shared" si="8"/>
        <v>الدائرة الثالثة جزئي مركز الفنش</v>
      </c>
      <c r="G182" s="4328">
        <v>46</v>
      </c>
      <c r="H182" s="4328" t="s">
        <v>1723</v>
      </c>
      <c r="I182" s="4328">
        <v>63</v>
      </c>
      <c r="J182" s="4328" t="s">
        <v>1846</v>
      </c>
      <c r="K182" s="4328" t="s">
        <v>378</v>
      </c>
      <c r="L182" s="4328" t="s">
        <v>53</v>
      </c>
      <c r="M182" s="4328">
        <v>176</v>
      </c>
      <c r="N182" s="4328" t="str">
        <f t="shared" si="9"/>
        <v>محكمة الفشن الجزئية</v>
      </c>
      <c r="O182" s="4328"/>
      <c r="P182" s="4328"/>
      <c r="Q182" s="4328"/>
      <c r="R182" s="4328"/>
      <c r="S182" s="4328"/>
      <c r="T182" s="4328"/>
      <c r="U182" s="4328"/>
      <c r="V182" s="4328"/>
      <c r="W182" s="4328"/>
      <c r="X182" s="4328"/>
      <c r="Y182" s="4328"/>
      <c r="Z182" s="4328"/>
    </row>
    <row r="183" spans="1:26">
      <c r="A183" s="4328"/>
      <c r="B183" s="4328"/>
      <c r="C183" s="4328"/>
      <c r="D183" s="4328"/>
      <c r="E183" s="4328"/>
      <c r="F183" s="4328" t="str">
        <f t="shared" si="8"/>
        <v>الدائرة الأولي جزئي مركز سمسطا</v>
      </c>
      <c r="G183" s="4328">
        <v>47</v>
      </c>
      <c r="H183" s="4328" t="s">
        <v>1723</v>
      </c>
      <c r="I183" s="4328">
        <v>64</v>
      </c>
      <c r="J183" s="4328" t="s">
        <v>1847</v>
      </c>
      <c r="K183" s="4328" t="s">
        <v>378</v>
      </c>
      <c r="L183" s="4328" t="s">
        <v>21</v>
      </c>
      <c r="M183" s="4328">
        <v>187</v>
      </c>
      <c r="N183" s="4328" t="str">
        <f t="shared" si="9"/>
        <v>محكمة سمسطا الجزئية</v>
      </c>
      <c r="O183" s="4328"/>
      <c r="P183" s="4328"/>
      <c r="Q183" s="4328"/>
      <c r="R183" s="4328"/>
      <c r="S183" s="4328"/>
      <c r="T183" s="4328"/>
      <c r="U183" s="4328"/>
      <c r="V183" s="4328"/>
      <c r="W183" s="4328"/>
      <c r="X183" s="4328"/>
      <c r="Y183" s="4328"/>
      <c r="Z183" s="4328"/>
    </row>
    <row r="184" spans="1:26">
      <c r="A184" s="4328"/>
      <c r="B184" s="4328"/>
      <c r="C184" s="4328"/>
      <c r="D184" s="4328"/>
      <c r="E184" s="4328"/>
      <c r="F184" s="4328" t="str">
        <f t="shared" si="8"/>
        <v>الدائرة الأولي جزئي مركز سمسطا</v>
      </c>
      <c r="G184" s="4328">
        <v>47</v>
      </c>
      <c r="H184" s="4328" t="s">
        <v>1723</v>
      </c>
      <c r="I184" s="4328">
        <v>65</v>
      </c>
      <c r="J184" s="4328" t="s">
        <v>1848</v>
      </c>
      <c r="K184" s="4328" t="s">
        <v>383</v>
      </c>
      <c r="L184" s="4328" t="s">
        <v>21</v>
      </c>
      <c r="M184" s="4328">
        <v>188</v>
      </c>
      <c r="N184" s="4328" t="str">
        <f t="shared" si="9"/>
        <v>محكمة سمسطا الجزئية</v>
      </c>
      <c r="O184" s="4328"/>
      <c r="P184" s="4328"/>
      <c r="Q184" s="4328"/>
      <c r="R184" s="4328"/>
      <c r="S184" s="4328"/>
      <c r="T184" s="4328"/>
      <c r="U184" s="4328"/>
      <c r="V184" s="4328"/>
      <c r="W184" s="4328"/>
      <c r="X184" s="4328"/>
      <c r="Y184" s="4328"/>
      <c r="Z184" s="4328"/>
    </row>
    <row r="185" spans="1:26">
      <c r="A185" s="4328"/>
      <c r="B185" s="4328"/>
      <c r="C185" s="4328"/>
      <c r="D185" s="4328"/>
      <c r="E185" s="4328"/>
      <c r="F185" s="4328" t="str">
        <f t="shared" si="8"/>
        <v>الدائرة الأولي جزئي مركز سمسطا</v>
      </c>
      <c r="G185" s="4328">
        <v>47</v>
      </c>
      <c r="H185" s="4328" t="s">
        <v>1723</v>
      </c>
      <c r="I185" s="4328">
        <v>66</v>
      </c>
      <c r="J185" s="4328" t="s">
        <v>1849</v>
      </c>
      <c r="K185" s="4328" t="s">
        <v>378</v>
      </c>
      <c r="L185" s="4328" t="s">
        <v>32</v>
      </c>
      <c r="M185" s="4328">
        <v>189</v>
      </c>
      <c r="N185" s="4328" t="str">
        <f t="shared" si="9"/>
        <v>محكمة سمسطا الجزئية</v>
      </c>
      <c r="O185" s="4328"/>
      <c r="P185" s="4328"/>
      <c r="Q185" s="4328"/>
      <c r="R185" s="4328"/>
      <c r="S185" s="4328"/>
      <c r="T185" s="4328"/>
      <c r="U185" s="4328"/>
      <c r="V185" s="4328"/>
      <c r="W185" s="4328"/>
      <c r="X185" s="4328"/>
      <c r="Y185" s="4328"/>
      <c r="Z185" s="4328"/>
    </row>
    <row r="186" spans="1:26">
      <c r="A186" s="4328"/>
      <c r="B186" s="4328"/>
      <c r="C186" s="4328"/>
      <c r="D186" s="4328"/>
      <c r="E186" s="4328"/>
      <c r="F186" s="4328" t="str">
        <f t="shared" si="8"/>
        <v>الدائرة الأولي جزئي مركز سمسطا</v>
      </c>
      <c r="G186" s="4328">
        <v>47</v>
      </c>
      <c r="H186" s="4328" t="s">
        <v>1723</v>
      </c>
      <c r="I186" s="4328">
        <v>67</v>
      </c>
      <c r="J186" s="4328" t="s">
        <v>1850</v>
      </c>
      <c r="K186" s="4328" t="s">
        <v>387</v>
      </c>
      <c r="L186" s="4328" t="s">
        <v>32</v>
      </c>
      <c r="M186" s="4328">
        <v>190</v>
      </c>
      <c r="N186" s="4328" t="str">
        <f t="shared" si="9"/>
        <v>محكمة سمسطا الجزئية</v>
      </c>
      <c r="O186" s="4328"/>
      <c r="P186" s="4328"/>
      <c r="Q186" s="4328"/>
      <c r="R186" s="4328"/>
      <c r="S186" s="4328"/>
      <c r="T186" s="4328"/>
      <c r="U186" s="4328"/>
      <c r="V186" s="4328"/>
      <c r="W186" s="4328"/>
      <c r="X186" s="4328"/>
      <c r="Y186" s="4328"/>
      <c r="Z186" s="4328"/>
    </row>
    <row r="187" spans="1:26">
      <c r="A187" s="4328"/>
      <c r="B187" s="4328"/>
      <c r="C187" s="4328"/>
      <c r="D187" s="4328"/>
      <c r="E187" s="4328"/>
      <c r="F187" s="4328" t="str">
        <f t="shared" si="8"/>
        <v>الدائرة الأولي جزئي مركز سمسطا</v>
      </c>
      <c r="G187" s="4328">
        <v>47</v>
      </c>
      <c r="H187" s="4328" t="s">
        <v>1723</v>
      </c>
      <c r="I187" s="4328">
        <v>68</v>
      </c>
      <c r="J187" s="4328" t="s">
        <v>1851</v>
      </c>
      <c r="K187" s="4328" t="s">
        <v>379</v>
      </c>
      <c r="L187" s="4328" t="s">
        <v>32</v>
      </c>
      <c r="M187" s="4328">
        <v>191</v>
      </c>
      <c r="N187" s="4328" t="str">
        <f t="shared" si="9"/>
        <v>محكمة سمسطا الجزئية</v>
      </c>
      <c r="O187" s="4328"/>
      <c r="P187" s="4328"/>
      <c r="Q187" s="4328"/>
      <c r="R187" s="4328"/>
      <c r="S187" s="4328"/>
      <c r="T187" s="4328"/>
      <c r="U187" s="4328"/>
      <c r="V187" s="4328"/>
      <c r="W187" s="4328"/>
      <c r="X187" s="4328"/>
      <c r="Y187" s="4328"/>
      <c r="Z187" s="4328"/>
    </row>
    <row r="188" spans="1:26">
      <c r="A188" s="4328"/>
      <c r="B188" s="4328"/>
      <c r="C188" s="4328"/>
      <c r="D188" s="4328"/>
      <c r="E188" s="4328"/>
      <c r="F188" s="4328" t="str">
        <f t="shared" si="8"/>
        <v>الدائرة الثانية جزئي مركز سمسطا</v>
      </c>
      <c r="G188" s="4328">
        <v>48</v>
      </c>
      <c r="H188" s="4328" t="s">
        <v>1723</v>
      </c>
      <c r="I188" s="4328">
        <v>69</v>
      </c>
      <c r="J188" s="4328" t="s">
        <v>1852</v>
      </c>
      <c r="K188" s="4328" t="s">
        <v>378</v>
      </c>
      <c r="L188" s="4328" t="s">
        <v>50</v>
      </c>
      <c r="M188" s="4328">
        <v>193</v>
      </c>
      <c r="N188" s="4328" t="str">
        <f t="shared" si="9"/>
        <v>محكمة سمسطا الجزئية</v>
      </c>
      <c r="O188" s="4328"/>
      <c r="P188" s="4328"/>
      <c r="Q188" s="4328"/>
      <c r="R188" s="4328"/>
      <c r="S188" s="4328"/>
      <c r="T188" s="4328"/>
      <c r="U188" s="4328"/>
      <c r="V188" s="4328"/>
      <c r="W188" s="4328"/>
      <c r="X188" s="4328"/>
      <c r="Y188" s="4328"/>
      <c r="Z188" s="4328"/>
    </row>
    <row r="189" spans="1:26">
      <c r="A189" s="4328"/>
      <c r="B189" s="4328"/>
      <c r="C189" s="4328"/>
      <c r="D189" s="4328"/>
      <c r="E189" s="4328"/>
      <c r="F189" s="4328" t="str">
        <f t="shared" si="8"/>
        <v>الدائرة الثانية جزئي مركز سمسطا</v>
      </c>
      <c r="G189" s="4328">
        <v>48</v>
      </c>
      <c r="H189" s="4328" t="s">
        <v>1723</v>
      </c>
      <c r="I189" s="4328">
        <v>70</v>
      </c>
      <c r="J189" s="4328" t="s">
        <v>1853</v>
      </c>
      <c r="K189" s="4328" t="s">
        <v>378</v>
      </c>
      <c r="L189" s="4328" t="s">
        <v>52</v>
      </c>
      <c r="M189" s="4328">
        <v>194</v>
      </c>
      <c r="N189" s="4328" t="str">
        <f t="shared" si="9"/>
        <v>محكمة سمسطا الجزئية</v>
      </c>
      <c r="O189" s="4328"/>
      <c r="P189" s="4328"/>
      <c r="Q189" s="4328"/>
      <c r="R189" s="4328"/>
      <c r="S189" s="4328"/>
      <c r="T189" s="4328"/>
      <c r="U189" s="4328"/>
      <c r="V189" s="4328"/>
      <c r="W189" s="4328"/>
      <c r="X189" s="4328"/>
      <c r="Y189" s="4328"/>
      <c r="Z189" s="4328"/>
    </row>
    <row r="190" spans="1:26">
      <c r="A190" s="4328"/>
      <c r="B190" s="4328"/>
      <c r="C190" s="4328"/>
      <c r="D190" s="4328"/>
      <c r="E190" s="4328"/>
      <c r="F190" s="4328" t="str">
        <f t="shared" si="8"/>
        <v>الدائرة الثانية جزئي مركز سمسطا</v>
      </c>
      <c r="G190" s="4328">
        <v>48</v>
      </c>
      <c r="H190" s="4328" t="s">
        <v>1723</v>
      </c>
      <c r="I190" s="4328">
        <v>71</v>
      </c>
      <c r="J190" s="4328" t="s">
        <v>1854</v>
      </c>
      <c r="K190" s="4328" t="s">
        <v>1267</v>
      </c>
      <c r="L190" s="4328" t="s">
        <v>52</v>
      </c>
      <c r="M190" s="4328">
        <v>195</v>
      </c>
      <c r="N190" s="4328" t="str">
        <f t="shared" si="9"/>
        <v>محكمة سمسطا الجزئية</v>
      </c>
      <c r="O190" s="4328"/>
      <c r="P190" s="4328"/>
      <c r="Q190" s="4328"/>
      <c r="R190" s="4328"/>
      <c r="S190" s="4328"/>
      <c r="T190" s="4328"/>
      <c r="U190" s="4328"/>
      <c r="V190" s="4328"/>
      <c r="W190" s="4328"/>
      <c r="X190" s="4328"/>
      <c r="Y190" s="4328"/>
      <c r="Z190" s="4328"/>
    </row>
    <row r="191" spans="1:26">
      <c r="A191" s="4328"/>
      <c r="B191" s="4328"/>
      <c r="C191" s="4328"/>
      <c r="D191" s="4328"/>
      <c r="E191" s="4328"/>
      <c r="F191" s="4328" t="str">
        <f t="shared" si="8"/>
        <v>الدائرة الاولي جزئي بندر بني سويف</v>
      </c>
      <c r="G191" s="4328">
        <v>27</v>
      </c>
      <c r="H191" s="4328" t="s">
        <v>236</v>
      </c>
      <c r="I191" s="4328">
        <v>180</v>
      </c>
      <c r="J191" s="4328" t="s">
        <v>1855</v>
      </c>
      <c r="K191" s="4328" t="s">
        <v>236</v>
      </c>
      <c r="L191" s="4328" t="s">
        <v>235</v>
      </c>
      <c r="M191" s="4328">
        <v>9</v>
      </c>
      <c r="N191" s="4328" t="str">
        <f t="shared" si="9"/>
        <v>محكمة بندر بني سويف الجزئية</v>
      </c>
      <c r="O191" s="4328" t="s">
        <v>1856</v>
      </c>
      <c r="P191" s="4328">
        <v>1055566677</v>
      </c>
      <c r="Q191" s="4328"/>
      <c r="R191" s="4328"/>
      <c r="S191" s="4328"/>
      <c r="T191" s="4328"/>
      <c r="U191" s="4328"/>
      <c r="V191" s="4328"/>
      <c r="W191" s="4328"/>
      <c r="X191" s="4328"/>
      <c r="Y191" s="4328"/>
      <c r="Z191" s="4328"/>
    </row>
    <row r="192" spans="1:26">
      <c r="A192" s="4328"/>
      <c r="B192" s="4328"/>
      <c r="C192" s="4328"/>
      <c r="D192" s="4328"/>
      <c r="E192" s="4328"/>
      <c r="F192" s="4328" t="str">
        <f t="shared" si="8"/>
        <v>الدائرة الاولي جزئي بندر بني سويف</v>
      </c>
      <c r="G192" s="4328">
        <v>27</v>
      </c>
      <c r="H192" s="4328" t="s">
        <v>236</v>
      </c>
      <c r="I192" s="4328">
        <v>181</v>
      </c>
      <c r="J192" s="4328" t="s">
        <v>1857</v>
      </c>
      <c r="K192" s="4328" t="s">
        <v>236</v>
      </c>
      <c r="L192" s="4328" t="s">
        <v>238</v>
      </c>
      <c r="M192" s="4328">
        <v>9</v>
      </c>
      <c r="N192" s="4328" t="str">
        <f t="shared" si="9"/>
        <v>محكمة بندر بني سويف الجزئية</v>
      </c>
      <c r="O192" s="4328" t="s">
        <v>1858</v>
      </c>
      <c r="P192" s="4328">
        <v>1177788899</v>
      </c>
      <c r="Q192" s="4328"/>
      <c r="R192" s="4328"/>
      <c r="S192" s="4328"/>
      <c r="T192" s="4328"/>
      <c r="U192" s="4328"/>
      <c r="V192" s="4328"/>
      <c r="W192" s="4328"/>
      <c r="X192" s="4328"/>
      <c r="Y192" s="4328"/>
      <c r="Z192" s="4328"/>
    </row>
    <row r="193" spans="1:26">
      <c r="A193" s="4328"/>
      <c r="B193" s="4328"/>
      <c r="C193" s="4328"/>
      <c r="D193" s="4328"/>
      <c r="E193" s="4328"/>
      <c r="F193" s="4328" t="str">
        <f t="shared" si="8"/>
        <v>الدائرة الثانية جزئي بندر بني سويف</v>
      </c>
      <c r="G193" s="4328">
        <v>28</v>
      </c>
      <c r="H193" s="4328" t="s">
        <v>236</v>
      </c>
      <c r="I193" s="4328">
        <v>182</v>
      </c>
      <c r="J193" s="4328" t="s">
        <v>1859</v>
      </c>
      <c r="K193" s="4328" t="s">
        <v>236</v>
      </c>
      <c r="L193" s="4328" t="s">
        <v>235</v>
      </c>
      <c r="M193" s="4328">
        <v>36</v>
      </c>
      <c r="N193" s="4328" t="str">
        <f t="shared" si="9"/>
        <v>محكمة بندر بني سويف الجزئية</v>
      </c>
      <c r="O193" s="4328"/>
      <c r="P193" s="4328"/>
      <c r="Q193" s="4328"/>
      <c r="R193" s="4328"/>
      <c r="S193" s="4328"/>
      <c r="T193" s="4328"/>
      <c r="U193" s="4328"/>
      <c r="V193" s="4328"/>
      <c r="W193" s="4328"/>
      <c r="X193" s="4328"/>
      <c r="Y193" s="4328"/>
      <c r="Z193" s="4328"/>
    </row>
    <row r="194" spans="1:26">
      <c r="A194" s="4328"/>
      <c r="B194" s="4328"/>
      <c r="C194" s="4328"/>
      <c r="D194" s="4328"/>
      <c r="E194" s="4328"/>
      <c r="F194" s="4328" t="str">
        <f t="shared" si="8"/>
        <v>الدائرة الثالثة جزئي بندر بني سويف</v>
      </c>
      <c r="G194" s="4328">
        <v>29</v>
      </c>
      <c r="H194" s="4328" t="s">
        <v>236</v>
      </c>
      <c r="I194" s="4328">
        <v>183</v>
      </c>
      <c r="J194" s="4328" t="s">
        <v>1860</v>
      </c>
      <c r="K194" s="4328" t="s">
        <v>236</v>
      </c>
      <c r="L194" s="4328" t="s">
        <v>52</v>
      </c>
      <c r="M194" s="4328">
        <v>49</v>
      </c>
      <c r="N194" s="4328" t="str">
        <f t="shared" si="9"/>
        <v>محكمة بندر بني سويف الجزئية</v>
      </c>
      <c r="O194" s="4328"/>
      <c r="P194" s="4328"/>
      <c r="Q194" s="4328"/>
      <c r="R194" s="4328"/>
      <c r="S194" s="4328"/>
      <c r="T194" s="4328"/>
      <c r="U194" s="4328"/>
      <c r="V194" s="4328"/>
      <c r="W194" s="4328"/>
      <c r="X194" s="4328"/>
      <c r="Y194" s="4328"/>
      <c r="Z194" s="4328"/>
    </row>
    <row r="195" spans="1:26">
      <c r="A195" s="4328"/>
      <c r="B195" s="4328"/>
      <c r="C195" s="4328"/>
      <c r="D195" s="4328"/>
      <c r="E195" s="4328"/>
      <c r="F195" s="4328" t="str">
        <f t="shared" si="8"/>
        <v>الدائرة الثالثة جزئي بندر بني سويف</v>
      </c>
      <c r="G195" s="4328">
        <v>29</v>
      </c>
      <c r="H195" s="4328" t="s">
        <v>236</v>
      </c>
      <c r="I195" s="4328">
        <v>184</v>
      </c>
      <c r="J195" s="4328" t="s">
        <v>1861</v>
      </c>
      <c r="K195" s="4328" t="s">
        <v>1739</v>
      </c>
      <c r="L195" s="4328" t="s">
        <v>53</v>
      </c>
      <c r="M195" s="4328">
        <v>49</v>
      </c>
      <c r="N195" s="4328" t="str">
        <f t="shared" si="9"/>
        <v>محكمة بندر بني سويف الجزئية</v>
      </c>
      <c r="O195" s="4328"/>
      <c r="P195" s="4328"/>
      <c r="Q195" s="4328"/>
      <c r="R195" s="4328"/>
      <c r="S195" s="4328"/>
      <c r="T195" s="4328"/>
      <c r="U195" s="4328"/>
      <c r="V195" s="4328"/>
      <c r="W195" s="4328"/>
      <c r="X195" s="4328"/>
      <c r="Y195" s="4328"/>
      <c r="Z195" s="4328"/>
    </row>
    <row r="196" spans="1:26">
      <c r="A196" s="4328"/>
      <c r="B196" s="4328"/>
      <c r="C196" s="4328"/>
      <c r="D196" s="4328"/>
      <c r="E196" s="4328"/>
      <c r="F196" s="4328" t="str">
        <f t="shared" si="8"/>
        <v>الدائرة الرابعة جزئي بندر بني سويف</v>
      </c>
      <c r="G196" s="4328">
        <v>30</v>
      </c>
      <c r="H196" s="4328" t="s">
        <v>236</v>
      </c>
      <c r="I196" s="4328">
        <v>185</v>
      </c>
      <c r="J196" s="4328" t="s">
        <v>1862</v>
      </c>
      <c r="K196" s="4328" t="s">
        <v>236</v>
      </c>
      <c r="L196" s="4328" t="s">
        <v>50</v>
      </c>
      <c r="M196" s="4328">
        <v>70</v>
      </c>
      <c r="N196" s="4328" t="str">
        <f t="shared" si="9"/>
        <v>محكمة بندر بني سويف الجزئية</v>
      </c>
      <c r="O196" s="4328"/>
      <c r="P196" s="4328"/>
      <c r="Q196" s="4328"/>
      <c r="R196" s="4328"/>
      <c r="S196" s="4328"/>
      <c r="T196" s="4328"/>
      <c r="U196" s="4328"/>
      <c r="V196" s="4328"/>
      <c r="W196" s="4328"/>
      <c r="X196" s="4328"/>
      <c r="Y196" s="4328"/>
      <c r="Z196" s="4328"/>
    </row>
    <row r="197" spans="1:26">
      <c r="A197" s="4328"/>
      <c r="B197" s="4328"/>
      <c r="C197" s="4328"/>
      <c r="D197" s="4328"/>
      <c r="E197" s="4328"/>
      <c r="F197" s="4328" t="str">
        <f t="shared" ref="F197:F216" si="10">IFERROR(VLOOKUP(G197, $A$5:$B$60, 2, FALSE), "")</f>
        <v>الدائرة الرابعة جزئي بندر بني سويف</v>
      </c>
      <c r="G197" s="4328">
        <v>30</v>
      </c>
      <c r="H197" s="4328" t="s">
        <v>236</v>
      </c>
      <c r="I197" s="4328">
        <v>186</v>
      </c>
      <c r="J197" s="4328" t="s">
        <v>1863</v>
      </c>
      <c r="K197" s="4328" t="s">
        <v>1738</v>
      </c>
      <c r="L197" s="4328" t="s">
        <v>53</v>
      </c>
      <c r="M197" s="4328">
        <v>70</v>
      </c>
      <c r="N197" s="4328" t="str">
        <f t="shared" ref="N197:N216" si="11">IFERROR(VLOOKUP(G197, $A$5:$C$60, 3, FALSE), "")</f>
        <v>محكمة بندر بني سويف الجزئية</v>
      </c>
      <c r="O197" s="4328"/>
      <c r="P197" s="4328"/>
      <c r="Q197" s="4328"/>
      <c r="R197" s="4328"/>
      <c r="S197" s="4328"/>
      <c r="T197" s="4328"/>
      <c r="U197" s="4328"/>
      <c r="V197" s="4328"/>
      <c r="W197" s="4328"/>
      <c r="X197" s="4328"/>
      <c r="Y197" s="4328"/>
      <c r="Z197" s="4328"/>
    </row>
    <row r="198" spans="1:26">
      <c r="A198" s="4328"/>
      <c r="B198" s="4328"/>
      <c r="C198" s="4328"/>
      <c r="D198" s="4328"/>
      <c r="E198" s="4328"/>
      <c r="F198" s="4328" t="str">
        <f t="shared" si="10"/>
        <v>الدائرة الأولي جزئي مركز بني سويف</v>
      </c>
      <c r="G198" s="4328">
        <v>31</v>
      </c>
      <c r="H198" s="4328" t="s">
        <v>236</v>
      </c>
      <c r="I198" s="4328">
        <v>187</v>
      </c>
      <c r="J198" s="4328" t="s">
        <v>1864</v>
      </c>
      <c r="K198" s="4328" t="s">
        <v>236</v>
      </c>
      <c r="L198" s="4328" t="s">
        <v>235</v>
      </c>
      <c r="M198" s="4328">
        <v>91</v>
      </c>
      <c r="N198" s="4328" t="str">
        <f t="shared" si="11"/>
        <v>محكمة مركز بني سويف الجزئية</v>
      </c>
      <c r="O198" s="4328"/>
      <c r="P198" s="4328"/>
      <c r="Q198" s="4328"/>
      <c r="R198" s="4328"/>
      <c r="S198" s="4328"/>
      <c r="T198" s="4328"/>
      <c r="U198" s="4328"/>
      <c r="V198" s="4328"/>
      <c r="W198" s="4328"/>
      <c r="X198" s="4328"/>
      <c r="Y198" s="4328"/>
      <c r="Z198" s="4328"/>
    </row>
    <row r="199" spans="1:26">
      <c r="A199" s="4328"/>
      <c r="B199" s="4328"/>
      <c r="C199" s="4328"/>
      <c r="D199" s="4328"/>
      <c r="E199" s="4328"/>
      <c r="F199" s="4328" t="str">
        <f t="shared" si="10"/>
        <v>الدائرة الأولي جزئي مركز بني سويف</v>
      </c>
      <c r="G199" s="4328">
        <v>31</v>
      </c>
      <c r="H199" s="4328" t="s">
        <v>236</v>
      </c>
      <c r="I199" s="4328">
        <v>188</v>
      </c>
      <c r="J199" s="4328" t="s">
        <v>1865</v>
      </c>
      <c r="K199" s="4328" t="s">
        <v>236</v>
      </c>
      <c r="L199" s="4328" t="s">
        <v>238</v>
      </c>
      <c r="M199" s="4328">
        <v>91</v>
      </c>
      <c r="N199" s="4328" t="str">
        <f t="shared" si="11"/>
        <v>محكمة مركز بني سويف الجزئية</v>
      </c>
      <c r="O199" s="4328"/>
      <c r="P199" s="4328"/>
      <c r="Q199" s="4328"/>
      <c r="R199" s="4328"/>
      <c r="S199" s="4328"/>
      <c r="T199" s="4328"/>
      <c r="U199" s="4328"/>
      <c r="V199" s="4328"/>
      <c r="W199" s="4328"/>
      <c r="X199" s="4328"/>
      <c r="Y199" s="4328"/>
      <c r="Z199" s="4328"/>
    </row>
    <row r="200" spans="1:26">
      <c r="A200" s="4328"/>
      <c r="B200" s="4328"/>
      <c r="C200" s="4328"/>
      <c r="D200" s="4328"/>
      <c r="E200" s="4328"/>
      <c r="F200" s="4328" t="str">
        <f t="shared" si="10"/>
        <v>الدائرة الثانية جزئي مركز بني سويف</v>
      </c>
      <c r="G200" s="4328">
        <v>32</v>
      </c>
      <c r="H200" s="4328" t="s">
        <v>236</v>
      </c>
      <c r="I200" s="4328">
        <v>189</v>
      </c>
      <c r="J200" s="4328" t="s">
        <v>1866</v>
      </c>
      <c r="K200" s="4328" t="s">
        <v>236</v>
      </c>
      <c r="L200" s="4328" t="s">
        <v>52</v>
      </c>
      <c r="M200" s="4328">
        <v>112</v>
      </c>
      <c r="N200" s="4328" t="str">
        <f t="shared" si="11"/>
        <v>محكمة مركز بني سويف الجزئية</v>
      </c>
      <c r="O200" s="4328"/>
      <c r="P200" s="4328"/>
      <c r="Q200" s="4328"/>
      <c r="R200" s="4328"/>
      <c r="S200" s="4328"/>
      <c r="T200" s="4328"/>
      <c r="U200" s="4328"/>
      <c r="V200" s="4328"/>
      <c r="W200" s="4328"/>
      <c r="X200" s="4328"/>
      <c r="Y200" s="4328"/>
      <c r="Z200" s="4328"/>
    </row>
    <row r="201" spans="1:26">
      <c r="A201" s="4328"/>
      <c r="B201" s="4328"/>
      <c r="C201" s="4328"/>
      <c r="D201" s="4328"/>
      <c r="E201" s="4328"/>
      <c r="F201" s="4328" t="str">
        <f t="shared" si="10"/>
        <v>الدائرة الثالثة جزئي مركز بني سويف</v>
      </c>
      <c r="G201" s="4328">
        <v>33</v>
      </c>
      <c r="H201" s="4328" t="s">
        <v>236</v>
      </c>
      <c r="I201" s="4328">
        <v>190</v>
      </c>
      <c r="J201" s="4328" t="s">
        <v>1867</v>
      </c>
      <c r="K201" s="4328" t="s">
        <v>236</v>
      </c>
      <c r="L201" s="4328" t="s">
        <v>52</v>
      </c>
      <c r="M201" s="4328">
        <v>133</v>
      </c>
      <c r="N201" s="4328" t="str">
        <f t="shared" si="11"/>
        <v>محكمة مركز بني سويف الجزئية</v>
      </c>
      <c r="O201" s="4328"/>
      <c r="P201" s="4328"/>
      <c r="Q201" s="4328"/>
      <c r="R201" s="4328"/>
      <c r="S201" s="4328"/>
      <c r="T201" s="4328"/>
      <c r="U201" s="4328"/>
      <c r="V201" s="4328"/>
      <c r="W201" s="4328"/>
      <c r="X201" s="4328"/>
      <c r="Y201" s="4328"/>
      <c r="Z201" s="4328"/>
    </row>
    <row r="202" spans="1:26">
      <c r="A202" s="4328"/>
      <c r="B202" s="4328"/>
      <c r="C202" s="4328"/>
      <c r="D202" s="4328"/>
      <c r="E202" s="4328"/>
      <c r="F202" s="4328" t="str">
        <f t="shared" si="10"/>
        <v>الدائرة الأولي جزئي مركز الواسطي</v>
      </c>
      <c r="G202" s="4328">
        <v>34</v>
      </c>
      <c r="H202" s="4328" t="s">
        <v>236</v>
      </c>
      <c r="I202" s="4328">
        <v>191</v>
      </c>
      <c r="J202" s="4328" t="s">
        <v>1868</v>
      </c>
      <c r="K202" s="4328" t="s">
        <v>236</v>
      </c>
      <c r="L202" s="4328" t="s">
        <v>235</v>
      </c>
      <c r="M202" s="4328">
        <v>146</v>
      </c>
      <c r="N202" s="4328" t="str">
        <f t="shared" si="11"/>
        <v>محكمة الواسطى الجزئية</v>
      </c>
      <c r="O202" s="4328"/>
      <c r="P202" s="4328"/>
      <c r="Q202" s="4328"/>
      <c r="R202" s="4328"/>
      <c r="S202" s="4328"/>
      <c r="T202" s="4328"/>
      <c r="U202" s="4328"/>
      <c r="V202" s="4328"/>
      <c r="W202" s="4328"/>
      <c r="X202" s="4328"/>
      <c r="Y202" s="4328"/>
      <c r="Z202" s="4328"/>
    </row>
    <row r="203" spans="1:26">
      <c r="A203" s="4328"/>
      <c r="B203" s="4328"/>
      <c r="C203" s="4328"/>
      <c r="D203" s="4328"/>
      <c r="E203" s="4328"/>
      <c r="F203" s="4328" t="str">
        <f t="shared" si="10"/>
        <v>الدائرة الثانية جزئي مركز الواسطي</v>
      </c>
      <c r="G203" s="4328">
        <v>35</v>
      </c>
      <c r="H203" s="4328" t="s">
        <v>236</v>
      </c>
      <c r="I203" s="4328">
        <v>192</v>
      </c>
      <c r="J203" s="4328" t="s">
        <v>1869</v>
      </c>
      <c r="K203" s="4328" t="s">
        <v>1738</v>
      </c>
      <c r="L203" s="4328" t="s">
        <v>52</v>
      </c>
      <c r="M203" s="4328">
        <v>159</v>
      </c>
      <c r="N203" s="4328" t="str">
        <f t="shared" si="11"/>
        <v>محكمة الواسطى الجزئية</v>
      </c>
      <c r="O203" s="4328"/>
      <c r="P203" s="4328"/>
      <c r="Q203" s="4328"/>
      <c r="R203" s="4328"/>
      <c r="S203" s="4328"/>
      <c r="T203" s="4328"/>
      <c r="U203" s="4328"/>
      <c r="V203" s="4328"/>
      <c r="W203" s="4328"/>
      <c r="X203" s="4328"/>
      <c r="Y203" s="4328"/>
      <c r="Z203" s="4328"/>
    </row>
    <row r="204" spans="1:26">
      <c r="A204" s="4328"/>
      <c r="B204" s="4328"/>
      <c r="C204" s="4328"/>
      <c r="D204" s="4328"/>
      <c r="E204" s="4328"/>
      <c r="F204" s="4328" t="str">
        <f t="shared" si="10"/>
        <v>الدائرة الثالثة جزئي مركز الواسطي</v>
      </c>
      <c r="G204" s="4328">
        <v>36</v>
      </c>
      <c r="H204" s="4328" t="s">
        <v>236</v>
      </c>
      <c r="I204" s="4328">
        <v>193</v>
      </c>
      <c r="J204" s="4328" t="s">
        <v>1870</v>
      </c>
      <c r="K204" s="4328" t="s">
        <v>236</v>
      </c>
      <c r="L204" s="4328" t="s">
        <v>50</v>
      </c>
      <c r="M204" s="4328">
        <v>172</v>
      </c>
      <c r="N204" s="4328" t="str">
        <f t="shared" si="11"/>
        <v>محكمة الواسطى الجزئية</v>
      </c>
      <c r="O204" s="4328"/>
      <c r="P204" s="4328"/>
      <c r="Q204" s="4328"/>
      <c r="R204" s="4328"/>
      <c r="S204" s="4328"/>
      <c r="T204" s="4328"/>
      <c r="U204" s="4328"/>
      <c r="V204" s="4328"/>
      <c r="W204" s="4328"/>
      <c r="X204" s="4328"/>
      <c r="Y204" s="4328"/>
      <c r="Z204" s="4328"/>
    </row>
    <row r="205" spans="1:26">
      <c r="A205" s="4328"/>
      <c r="B205" s="4328"/>
      <c r="C205" s="4328"/>
      <c r="D205" s="4328"/>
      <c r="E205" s="4328"/>
      <c r="F205" s="4328" t="str">
        <f t="shared" si="10"/>
        <v>الدائرة الأولي جزئي مركز ناصر</v>
      </c>
      <c r="G205" s="4328">
        <v>37</v>
      </c>
      <c r="H205" s="4328" t="s">
        <v>236</v>
      </c>
      <c r="I205" s="4328">
        <v>194</v>
      </c>
      <c r="J205" s="4328" t="s">
        <v>1871</v>
      </c>
      <c r="K205" s="4328" t="s">
        <v>236</v>
      </c>
      <c r="L205" s="4328" t="s">
        <v>235</v>
      </c>
      <c r="M205" s="4328">
        <v>193</v>
      </c>
      <c r="N205" s="4328" t="str">
        <f t="shared" si="11"/>
        <v>محكمة ناصر الجزئية</v>
      </c>
      <c r="O205" s="4328"/>
      <c r="P205" s="4328"/>
      <c r="Q205" s="4328"/>
      <c r="R205" s="4328"/>
      <c r="S205" s="4328"/>
      <c r="T205" s="4328"/>
      <c r="U205" s="4328"/>
      <c r="V205" s="4328"/>
      <c r="W205" s="4328"/>
      <c r="X205" s="4328"/>
      <c r="Y205" s="4328"/>
      <c r="Z205" s="4328"/>
    </row>
    <row r="206" spans="1:26">
      <c r="A206" s="4328"/>
      <c r="B206" s="4328"/>
      <c r="C206" s="4328"/>
      <c r="D206" s="4328"/>
      <c r="E206" s="4328"/>
      <c r="F206" s="4328" t="str">
        <f t="shared" si="10"/>
        <v>الدائرة الثانية جزئي مركز ناصر</v>
      </c>
      <c r="G206" s="4328">
        <v>38</v>
      </c>
      <c r="H206" s="4328" t="s">
        <v>236</v>
      </c>
      <c r="I206" s="4328">
        <v>195</v>
      </c>
      <c r="J206" s="4328" t="s">
        <v>1872</v>
      </c>
      <c r="K206" s="4328" t="s">
        <v>1738</v>
      </c>
      <c r="L206" s="4328" t="s">
        <v>50</v>
      </c>
      <c r="M206" s="4328">
        <v>214</v>
      </c>
      <c r="N206" s="4328" t="str">
        <f t="shared" si="11"/>
        <v>محكمة ناصر الجزئية</v>
      </c>
      <c r="O206" s="4328"/>
      <c r="P206" s="4328"/>
      <c r="Q206" s="4328"/>
      <c r="R206" s="4328"/>
      <c r="S206" s="4328"/>
      <c r="T206" s="4328"/>
      <c r="U206" s="4328"/>
      <c r="V206" s="4328"/>
      <c r="W206" s="4328"/>
      <c r="X206" s="4328"/>
      <c r="Y206" s="4328"/>
      <c r="Z206" s="4328"/>
    </row>
    <row r="207" spans="1:26">
      <c r="A207" s="4328"/>
      <c r="B207" s="4328"/>
      <c r="C207" s="4328"/>
      <c r="D207" s="4328"/>
      <c r="E207" s="4328"/>
      <c r="F207" s="4328" t="str">
        <f t="shared" si="10"/>
        <v>الدائرة الأولي جزئي مركز اهناسيا</v>
      </c>
      <c r="G207" s="4328">
        <v>39</v>
      </c>
      <c r="H207" s="4328" t="s">
        <v>236</v>
      </c>
      <c r="I207" s="4328">
        <v>196</v>
      </c>
      <c r="J207" s="4328" t="s">
        <v>1873</v>
      </c>
      <c r="K207" s="4328" t="s">
        <v>236</v>
      </c>
      <c r="L207" s="4328" t="s">
        <v>238</v>
      </c>
      <c r="M207" s="4328">
        <v>235</v>
      </c>
      <c r="N207" s="4328" t="str">
        <f t="shared" si="11"/>
        <v>محكمة اهناسيا الجزئية</v>
      </c>
      <c r="O207" s="4328"/>
      <c r="P207" s="4328"/>
      <c r="Q207" s="4328"/>
      <c r="R207" s="4328"/>
      <c r="S207" s="4328"/>
      <c r="T207" s="4328"/>
      <c r="U207" s="4328"/>
      <c r="V207" s="4328"/>
      <c r="W207" s="4328"/>
      <c r="X207" s="4328"/>
      <c r="Y207" s="4328"/>
      <c r="Z207" s="4328"/>
    </row>
    <row r="208" spans="1:26">
      <c r="A208" s="4328"/>
      <c r="B208" s="4328"/>
      <c r="C208" s="4328"/>
      <c r="D208" s="4328"/>
      <c r="E208" s="4328"/>
      <c r="F208" s="4328" t="str">
        <f t="shared" si="10"/>
        <v>الدائرة الثانية جزئي مركز اهناسيا</v>
      </c>
      <c r="G208" s="4328">
        <v>40</v>
      </c>
      <c r="H208" s="4328" t="s">
        <v>236</v>
      </c>
      <c r="I208" s="4328">
        <v>197</v>
      </c>
      <c r="J208" s="4328" t="s">
        <v>1874</v>
      </c>
      <c r="K208" s="4328" t="s">
        <v>1738</v>
      </c>
      <c r="L208" s="4328" t="s">
        <v>53</v>
      </c>
      <c r="M208" s="4328">
        <v>256</v>
      </c>
      <c r="N208" s="4328" t="str">
        <f t="shared" si="11"/>
        <v>محكمة اهناسيا الجزئية</v>
      </c>
      <c r="O208" s="4328"/>
      <c r="P208" s="4328"/>
      <c r="Q208" s="4328"/>
      <c r="R208" s="4328"/>
      <c r="S208" s="4328"/>
      <c r="T208" s="4328"/>
      <c r="U208" s="4328"/>
      <c r="V208" s="4328"/>
      <c r="W208" s="4328"/>
      <c r="X208" s="4328"/>
      <c r="Y208" s="4328"/>
      <c r="Z208" s="4328"/>
    </row>
    <row r="209" spans="1:26">
      <c r="A209" s="4328"/>
      <c r="B209" s="4328"/>
      <c r="C209" s="4328"/>
      <c r="D209" s="4328"/>
      <c r="E209" s="4328"/>
      <c r="F209" s="4328" t="str">
        <f t="shared" si="10"/>
        <v>الدائرة الأولي جزئي مركز ببا</v>
      </c>
      <c r="G209" s="4328">
        <v>41</v>
      </c>
      <c r="H209" s="4328" t="s">
        <v>236</v>
      </c>
      <c r="I209" s="4328">
        <v>198</v>
      </c>
      <c r="J209" s="4328" t="s">
        <v>1875</v>
      </c>
      <c r="K209" s="4328" t="s">
        <v>236</v>
      </c>
      <c r="L209" s="4328" t="s">
        <v>235</v>
      </c>
      <c r="M209" s="4328">
        <v>269</v>
      </c>
      <c r="N209" s="4328" t="str">
        <f t="shared" si="11"/>
        <v>محكمة ببا الجزئية</v>
      </c>
      <c r="O209" s="4328"/>
      <c r="P209" s="4328"/>
      <c r="Q209" s="4328"/>
      <c r="R209" s="4328"/>
      <c r="S209" s="4328"/>
      <c r="T209" s="4328"/>
      <c r="U209" s="4328"/>
      <c r="V209" s="4328"/>
      <c r="W209" s="4328"/>
      <c r="X209" s="4328"/>
      <c r="Y209" s="4328"/>
      <c r="Z209" s="4328"/>
    </row>
    <row r="210" spans="1:26">
      <c r="A210" s="4328"/>
      <c r="B210" s="4328"/>
      <c r="C210" s="4328"/>
      <c r="D210" s="4328"/>
      <c r="E210" s="4328"/>
      <c r="F210" s="4328" t="str">
        <f t="shared" si="10"/>
        <v>الدائرة الثانية جزئي مركز ببا</v>
      </c>
      <c r="G210" s="4328">
        <v>42</v>
      </c>
      <c r="H210" s="4328" t="s">
        <v>236</v>
      </c>
      <c r="I210" s="4328">
        <v>199</v>
      </c>
      <c r="J210" s="4328" t="s">
        <v>1876</v>
      </c>
      <c r="K210" s="4328" t="s">
        <v>1738</v>
      </c>
      <c r="L210" s="4328" t="s">
        <v>52</v>
      </c>
      <c r="M210" s="4328">
        <v>290</v>
      </c>
      <c r="N210" s="4328" t="str">
        <f t="shared" si="11"/>
        <v>محكمة ببا الجزئية</v>
      </c>
      <c r="O210" s="4328"/>
      <c r="P210" s="4328"/>
      <c r="Q210" s="4328"/>
      <c r="R210" s="4328"/>
      <c r="S210" s="4328"/>
      <c r="T210" s="4328"/>
      <c r="U210" s="4328"/>
      <c r="V210" s="4328"/>
      <c r="W210" s="4328"/>
      <c r="X210" s="4328"/>
      <c r="Y210" s="4328"/>
      <c r="Z210" s="4328"/>
    </row>
    <row r="211" spans="1:26">
      <c r="A211" s="4328"/>
      <c r="B211" s="4328"/>
      <c r="C211" s="4328"/>
      <c r="D211" s="4328"/>
      <c r="E211" s="4328"/>
      <c r="F211" s="4328" t="str">
        <f t="shared" si="10"/>
        <v>الدائرة الثالثة جزئي مركز ببا</v>
      </c>
      <c r="G211" s="4328">
        <v>43</v>
      </c>
      <c r="H211" s="4328" t="s">
        <v>236</v>
      </c>
      <c r="I211" s="4328">
        <v>200</v>
      </c>
      <c r="J211" s="4328" t="s">
        <v>1877</v>
      </c>
      <c r="K211" s="4328" t="s">
        <v>236</v>
      </c>
      <c r="L211" s="4328" t="s">
        <v>50</v>
      </c>
      <c r="M211" s="4328">
        <v>311</v>
      </c>
      <c r="N211" s="4328" t="str">
        <f t="shared" si="11"/>
        <v>محكمة ببا الجزئية</v>
      </c>
      <c r="O211" s="4328"/>
      <c r="P211" s="4328"/>
      <c r="Q211" s="4328"/>
      <c r="R211" s="4328"/>
      <c r="S211" s="4328"/>
      <c r="T211" s="4328"/>
      <c r="U211" s="4328"/>
      <c r="V211" s="4328"/>
      <c r="W211" s="4328"/>
      <c r="X211" s="4328"/>
      <c r="Y211" s="4328"/>
      <c r="Z211" s="4328"/>
    </row>
    <row r="212" spans="1:26">
      <c r="A212" s="4328"/>
      <c r="B212" s="4328"/>
      <c r="C212" s="4328"/>
      <c r="D212" s="4328"/>
      <c r="E212" s="4328"/>
      <c r="F212" s="4328" t="str">
        <f t="shared" si="10"/>
        <v>الدائرة الأولي جزئي مركز الفشن</v>
      </c>
      <c r="G212" s="4328">
        <v>44</v>
      </c>
      <c r="H212" s="4328" t="s">
        <v>236</v>
      </c>
      <c r="I212" s="4328">
        <v>201</v>
      </c>
      <c r="J212" s="4328" t="s">
        <v>1878</v>
      </c>
      <c r="K212" s="4328" t="s">
        <v>236</v>
      </c>
      <c r="L212" s="4328" t="s">
        <v>238</v>
      </c>
      <c r="M212" s="4328">
        <v>332</v>
      </c>
      <c r="N212" s="4328" t="str">
        <f t="shared" si="11"/>
        <v>محكمة الفشن الجزئية</v>
      </c>
      <c r="O212" s="4328"/>
      <c r="P212" s="4328"/>
      <c r="Q212" s="4328"/>
      <c r="R212" s="4328"/>
      <c r="S212" s="4328"/>
      <c r="T212" s="4328"/>
      <c r="U212" s="4328"/>
      <c r="V212" s="4328"/>
      <c r="W212" s="4328"/>
      <c r="X212" s="4328"/>
      <c r="Y212" s="4328"/>
      <c r="Z212" s="4328"/>
    </row>
    <row r="213" spans="1:26">
      <c r="A213" s="4328"/>
      <c r="B213" s="4328"/>
      <c r="C213" s="4328"/>
      <c r="D213" s="4328"/>
      <c r="E213" s="4328"/>
      <c r="F213" s="4328" t="str">
        <f t="shared" si="10"/>
        <v>الدائرة الثانية جزئي مركز الفشن</v>
      </c>
      <c r="G213" s="4328">
        <v>45</v>
      </c>
      <c r="H213" s="4328" t="s">
        <v>236</v>
      </c>
      <c r="I213" s="4328">
        <v>202</v>
      </c>
      <c r="J213" s="4328" t="s">
        <v>1879</v>
      </c>
      <c r="K213" s="4328" t="s">
        <v>236</v>
      </c>
      <c r="L213" s="4328" t="s">
        <v>21</v>
      </c>
      <c r="M213" s="4328">
        <v>345</v>
      </c>
      <c r="N213" s="4328" t="str">
        <f t="shared" si="11"/>
        <v>محكمة الفشن الجزئية</v>
      </c>
      <c r="O213" s="4328"/>
      <c r="P213" s="4328"/>
      <c r="Q213" s="4328"/>
      <c r="R213" s="4328"/>
      <c r="S213" s="4328"/>
      <c r="T213" s="4328"/>
      <c r="U213" s="4328"/>
      <c r="V213" s="4328"/>
      <c r="W213" s="4328"/>
      <c r="X213" s="4328"/>
      <c r="Y213" s="4328"/>
      <c r="Z213" s="4328"/>
    </row>
    <row r="214" spans="1:26">
      <c r="A214" s="4328"/>
      <c r="B214" s="4328"/>
      <c r="C214" s="4328"/>
      <c r="D214" s="4328"/>
      <c r="E214" s="4328"/>
      <c r="F214" s="4328" t="str">
        <f t="shared" si="10"/>
        <v>الدائرة الثالثة جزئي مركز الفنش</v>
      </c>
      <c r="G214" s="4328">
        <v>46</v>
      </c>
      <c r="H214" s="4328" t="s">
        <v>236</v>
      </c>
      <c r="I214" s="4328">
        <v>203</v>
      </c>
      <c r="J214" s="4328" t="s">
        <v>1880</v>
      </c>
      <c r="K214" s="4328" t="s">
        <v>1738</v>
      </c>
      <c r="L214" s="4328" t="s">
        <v>52</v>
      </c>
      <c r="M214" s="4328">
        <v>353</v>
      </c>
      <c r="N214" s="4328" t="str">
        <f t="shared" si="11"/>
        <v>محكمة الفشن الجزئية</v>
      </c>
      <c r="O214" s="4328"/>
      <c r="P214" s="4328"/>
      <c r="Q214" s="4328"/>
      <c r="R214" s="4328"/>
      <c r="S214" s="4328"/>
      <c r="T214" s="4328"/>
      <c r="U214" s="4328"/>
      <c r="V214" s="4328"/>
      <c r="W214" s="4328"/>
      <c r="X214" s="4328"/>
      <c r="Y214" s="4328"/>
      <c r="Z214" s="4328"/>
    </row>
    <row r="215" spans="1:26">
      <c r="A215" s="4328"/>
      <c r="B215" s="4328"/>
      <c r="C215" s="4328"/>
      <c r="D215" s="4328"/>
      <c r="E215" s="4328"/>
      <c r="F215" s="4328" t="str">
        <f t="shared" si="10"/>
        <v>الدائرة الأولي جزئي مركز سمسطا</v>
      </c>
      <c r="G215" s="4328">
        <v>47</v>
      </c>
      <c r="H215" s="4328" t="s">
        <v>236</v>
      </c>
      <c r="I215" s="4328">
        <v>204</v>
      </c>
      <c r="J215" s="4328" t="s">
        <v>1881</v>
      </c>
      <c r="K215" s="4328" t="s">
        <v>1738</v>
      </c>
      <c r="L215" s="4328" t="s">
        <v>238</v>
      </c>
      <c r="M215" s="4328">
        <v>361</v>
      </c>
      <c r="N215" s="4328" t="str">
        <f t="shared" si="11"/>
        <v>محكمة سمسطا الجزئية</v>
      </c>
      <c r="O215" s="4328"/>
      <c r="P215" s="4328"/>
      <c r="Q215" s="4328"/>
      <c r="R215" s="4328"/>
      <c r="S215" s="4328"/>
      <c r="T215" s="4328"/>
      <c r="U215" s="4328"/>
      <c r="V215" s="4328"/>
      <c r="W215" s="4328"/>
      <c r="X215" s="4328"/>
      <c r="Y215" s="4328"/>
      <c r="Z215" s="4328"/>
    </row>
    <row r="216" spans="1:26">
      <c r="A216" s="4328"/>
      <c r="B216" s="4328"/>
      <c r="C216" s="4328"/>
      <c r="D216" s="4328"/>
      <c r="E216" s="4328"/>
      <c r="F216" s="4328" t="str">
        <f t="shared" si="10"/>
        <v>الدائرة الثانية جزئي مركز سمسطا</v>
      </c>
      <c r="G216" s="4328">
        <v>48</v>
      </c>
      <c r="H216" s="4328" t="s">
        <v>236</v>
      </c>
      <c r="I216" s="4328">
        <v>205</v>
      </c>
      <c r="J216" s="4328" t="s">
        <v>1882</v>
      </c>
      <c r="K216" s="4328" t="s">
        <v>236</v>
      </c>
      <c r="L216" s="4328" t="s">
        <v>53</v>
      </c>
      <c r="M216" s="4328">
        <v>374</v>
      </c>
      <c r="N216" s="4328" t="str">
        <f t="shared" si="11"/>
        <v>محكمة سمسطا الجزئية</v>
      </c>
      <c r="O216" s="4328"/>
      <c r="P216" s="4328"/>
      <c r="Q216" s="4328"/>
      <c r="R216" s="4328"/>
      <c r="S216" s="4328"/>
      <c r="T216" s="4328"/>
      <c r="U216" s="4328"/>
      <c r="V216" s="4328"/>
      <c r="W216" s="4328"/>
      <c r="X216" s="4328"/>
      <c r="Y216" s="4328"/>
      <c r="Z216" s="4328"/>
    </row>
  </sheetData>
  <autoFilter ref="A4:Z4" xr:uid="{63AB8F2B-86F1-4525-B096-E399D28E1303}"/>
  <mergeCells count="4">
    <mergeCell ref="A2:E2"/>
    <mergeCell ref="F2:P2"/>
    <mergeCell ref="Q2:Z2"/>
    <mergeCell ref="AB2:AM2"/>
  </mergeCells>
  <dataValidations count="10">
    <dataValidation type="list" allowBlank="1" showInputMessage="1" showErrorMessage="1" errorTitle="قيمة غير صحيحة" error="يرجى الاختيار من القائمة المنسدلة المعتمدة لتجنب الأخطاء." sqref="W114:W200 H114:H350" xr:uid="{7D1C5FA6-7A3D-4BB5-B886-53ABD3CA0A72}">
      <formula1>$AG$5:$AG$10</formula1>
    </dataValidation>
    <dataValidation type="list" allowBlank="1" showInputMessage="1" showErrorMessage="1" errorTitle="قيمة غير صحيحة" error="يرجى الاختيار من القائمة المنسدلة المعتمدة لتجنب الأخطاء." sqref="K114:K350" xr:uid="{F150243C-86B9-4DDD-B1A6-4F8AB473B26E}">
      <formula1>$AI$5:$AI$32</formula1>
    </dataValidation>
    <dataValidation type="list" allowBlank="1" showInputMessage="1" showErrorMessage="1" errorTitle="قيمة غير صحيحة" error="يرجى الاختيار من القائمة المنسدلة المعتمدة لتجنب الأخطاء." sqref="L114:L350" xr:uid="{95C5E838-2940-48CA-87EE-A50F64B79C15}">
      <formula1>$AK$5:$AK$10</formula1>
    </dataValidation>
    <dataValidation type="list" allowBlank="1" showInputMessage="1" showErrorMessage="1" errorTitle="قيمة غير صحيحة" error="يرجى الاختيار من القائمة المنسدلة المعتمدة لتجنب الأخطاء." sqref="Y114:Y200" xr:uid="{D4CD4E05-FCC2-4C76-ABE0-FD14628BEB85}">
      <formula1>$AM$5:$AM$6</formula1>
    </dataValidation>
    <dataValidation type="list" allowBlank="1" showInputMessage="1" showErrorMessage="1" sqref="Y5:Y112" xr:uid="{721DAA44-A5B2-4999-B7CE-778D6F34254B}">
      <formula1>$AM$5:$AM$6</formula1>
    </dataValidation>
    <dataValidation type="list" allowBlank="1" showInputMessage="1" showErrorMessage="1" sqref="L5:L113" xr:uid="{FE47B8E4-6ABD-49F7-B688-6FA8D2E4A900}">
      <formula1>$AK$5:$AK$10</formula1>
    </dataValidation>
    <dataValidation type="list" allowBlank="1" showInputMessage="1" showErrorMessage="1" sqref="K5:K113" xr:uid="{AB204798-385A-4B22-B1BA-DD037E7DA76A}">
      <formula1>$AI$5:$AI$55</formula1>
    </dataValidation>
    <dataValidation type="list" allowBlank="1" showInputMessage="1" showErrorMessage="1" sqref="H5:H113 W5:W112" xr:uid="{934DD2BF-C0DE-4371-A606-16F8CEE4A4D3}">
      <formula1>$AG$5:$AG$13</formula1>
    </dataValidation>
    <dataValidation type="list" allowBlank="1" showInputMessage="1" showErrorMessage="1" sqref="D5:D52" xr:uid="{E170B34B-B282-444B-A602-FFD4A9AECC8F}">
      <formula1>$AE$5:$AE$9</formula1>
    </dataValidation>
    <dataValidation type="list" allowBlank="1" showInputMessage="1" showErrorMessage="1" sqref="C5:C52" xr:uid="{EE0CEA01-65D3-4882-A464-05787E6F4966}">
      <formula1>$AC$5:$AC$19</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ورقة2"/>
  <dimension ref="A1:AL299"/>
  <sheetViews>
    <sheetView rightToLeft="1" topLeftCell="A225" zoomScaleNormal="100" workbookViewId="0">
      <selection activeCell="K246" sqref="K246"/>
    </sheetView>
  </sheetViews>
  <sheetFormatPr defaultRowHeight="13.8"/>
  <cols>
    <col min="2" max="2" width="30.296875" customWidth="1"/>
    <col min="3" max="3" width="9" style="36"/>
    <col min="4" max="4" width="26.09765625" customWidth="1"/>
    <col min="5" max="5" width="28.69921875" style="41" customWidth="1"/>
    <col min="6" max="6" width="9" style="41"/>
    <col min="7" max="7" width="38.59765625" customWidth="1"/>
    <col min="8" max="8" width="36.69921875" style="41" customWidth="1"/>
    <col min="9" max="9" width="20.296875" style="41" customWidth="1"/>
    <col min="10" max="10" width="13.3984375" style="36" customWidth="1"/>
    <col min="11" max="11" width="27.8984375" customWidth="1"/>
    <col min="13" max="13" width="25.8984375" bestFit="1" customWidth="1"/>
    <col min="14" max="14" width="34.3984375" style="36" customWidth="1"/>
    <col min="15" max="16" width="9" style="41"/>
    <col min="17" max="17" width="43.09765625" customWidth="1"/>
    <col min="18" max="18" width="12" style="41" bestFit="1" customWidth="1"/>
    <col min="19" max="19" width="9" style="41"/>
    <col min="20" max="20" width="81.59765625" customWidth="1"/>
    <col min="21" max="21" width="15.296875" customWidth="1"/>
    <col min="22" max="22" width="14.59765625" customWidth="1"/>
    <col min="27" max="27" width="18.59765625" customWidth="1"/>
    <col min="29" max="29" width="25.09765625" customWidth="1"/>
    <col min="31" max="31" width="20.8984375" customWidth="1"/>
    <col min="32" max="32" width="19" customWidth="1"/>
    <col min="36" max="36" width="18.3984375" customWidth="1"/>
    <col min="37" max="37" width="11.59765625" customWidth="1"/>
    <col min="38" max="38" width="22.8984375" customWidth="1"/>
  </cols>
  <sheetData>
    <row r="1" spans="1:38" ht="21">
      <c r="A1" s="20" t="s">
        <v>79</v>
      </c>
      <c r="B1" s="20"/>
      <c r="C1" s="35"/>
      <c r="D1" s="20"/>
      <c r="E1" s="20"/>
      <c r="F1" s="20"/>
      <c r="G1" s="20"/>
      <c r="H1" s="20"/>
      <c r="I1" s="20"/>
      <c r="J1" s="35"/>
      <c r="K1" s="20"/>
      <c r="L1" s="20"/>
      <c r="M1" s="20"/>
      <c r="N1" s="35"/>
      <c r="O1" s="20"/>
      <c r="P1" s="20"/>
      <c r="Q1" s="20"/>
      <c r="R1" s="20"/>
      <c r="S1" s="20"/>
      <c r="U1" s="1" t="s">
        <v>80</v>
      </c>
      <c r="V1" s="1"/>
      <c r="W1" s="1"/>
    </row>
    <row r="2" spans="1:38">
      <c r="U2" s="21" t="s">
        <v>1270</v>
      </c>
      <c r="V2" s="21" t="s">
        <v>81</v>
      </c>
      <c r="W2" s="22" t="s">
        <v>82</v>
      </c>
      <c r="X2" s="23" t="s">
        <v>83</v>
      </c>
      <c r="Y2" s="32" t="s">
        <v>84</v>
      </c>
      <c r="Z2" s="21" t="s">
        <v>607</v>
      </c>
      <c r="AA2" s="32" t="s">
        <v>1271</v>
      </c>
      <c r="AB2" s="32" t="s">
        <v>1491</v>
      </c>
      <c r="AC2" s="32" t="s">
        <v>1627</v>
      </c>
    </row>
    <row r="3" spans="1:38" ht="23.4" thickBot="1">
      <c r="A3" s="1" t="s">
        <v>0</v>
      </c>
      <c r="B3" s="2"/>
      <c r="C3" s="37"/>
      <c r="D3" s="1" t="s">
        <v>1</v>
      </c>
      <c r="E3" s="42"/>
      <c r="F3" s="46"/>
      <c r="G3" s="4"/>
      <c r="H3" s="42"/>
      <c r="I3" s="42"/>
      <c r="J3" s="37"/>
      <c r="K3" s="3"/>
      <c r="L3" s="1" t="s">
        <v>2</v>
      </c>
      <c r="M3" s="4"/>
      <c r="N3" s="37"/>
      <c r="O3" s="42"/>
      <c r="P3" s="42"/>
      <c r="Q3" s="4"/>
      <c r="R3" s="42"/>
      <c r="S3" s="42"/>
      <c r="U3" s="24" t="s">
        <v>20</v>
      </c>
      <c r="V3" s="25" t="s">
        <v>23</v>
      </c>
      <c r="W3" s="26" t="s">
        <v>24</v>
      </c>
      <c r="X3" s="27" t="s">
        <v>21</v>
      </c>
      <c r="Y3" t="s">
        <v>25</v>
      </c>
      <c r="Z3" s="2137" t="s">
        <v>608</v>
      </c>
      <c r="AA3" s="2138" t="s">
        <v>1272</v>
      </c>
      <c r="AB3" s="2138" t="s">
        <v>49</v>
      </c>
      <c r="AC3" s="2138" t="s">
        <v>378</v>
      </c>
      <c r="AD3" s="1" t="s">
        <v>599</v>
      </c>
      <c r="AE3" s="2"/>
      <c r="AF3" s="37"/>
      <c r="AI3" s="880"/>
      <c r="AJ3" s="881" t="s">
        <v>1628</v>
      </c>
      <c r="AK3" s="2" t="s">
        <v>1629</v>
      </c>
      <c r="AL3" s="2"/>
    </row>
    <row r="4" spans="1:38" ht="14.4" thickBot="1">
      <c r="A4" s="5" t="s">
        <v>3</v>
      </c>
      <c r="B4" s="6" t="s">
        <v>4</v>
      </c>
      <c r="C4" s="7" t="s">
        <v>5</v>
      </c>
      <c r="D4" s="8" t="s">
        <v>6</v>
      </c>
      <c r="E4" s="47" t="s">
        <v>3</v>
      </c>
      <c r="F4" s="47" t="s">
        <v>7</v>
      </c>
      <c r="G4" s="8" t="s">
        <v>8</v>
      </c>
      <c r="H4" s="47" t="s">
        <v>9</v>
      </c>
      <c r="I4" s="47" t="s">
        <v>10</v>
      </c>
      <c r="J4" s="51" t="s">
        <v>11</v>
      </c>
      <c r="K4" s="51" t="s">
        <v>438</v>
      </c>
      <c r="L4" s="9" t="s">
        <v>12</v>
      </c>
      <c r="M4" s="10" t="s">
        <v>13</v>
      </c>
      <c r="N4" s="38" t="s">
        <v>14</v>
      </c>
      <c r="O4" s="43" t="s">
        <v>15</v>
      </c>
      <c r="P4" s="43" t="s">
        <v>3</v>
      </c>
      <c r="Q4" s="10" t="s">
        <v>6</v>
      </c>
      <c r="R4" s="43" t="s">
        <v>16</v>
      </c>
      <c r="S4" s="55" t="s">
        <v>17</v>
      </c>
      <c r="T4" s="55" t="s">
        <v>1549</v>
      </c>
      <c r="U4" s="24" t="s">
        <v>28</v>
      </c>
      <c r="V4" s="25" t="s">
        <v>33</v>
      </c>
      <c r="W4" s="26" t="s">
        <v>29</v>
      </c>
      <c r="X4" s="27" t="s">
        <v>32</v>
      </c>
      <c r="Y4" t="s">
        <v>85</v>
      </c>
      <c r="Z4" s="24"/>
      <c r="AA4" s="2137" t="s">
        <v>430</v>
      </c>
      <c r="AB4" s="2137" t="s">
        <v>77</v>
      </c>
      <c r="AC4" s="2137" t="s">
        <v>1267</v>
      </c>
      <c r="AD4" s="5"/>
      <c r="AE4" s="6" t="s">
        <v>4</v>
      </c>
      <c r="AF4" s="7" t="s">
        <v>600</v>
      </c>
      <c r="AG4" s="7" t="s">
        <v>5</v>
      </c>
      <c r="AI4" s="1938" t="s">
        <v>659</v>
      </c>
      <c r="AJ4" s="1938" t="s">
        <v>660</v>
      </c>
      <c r="AK4" s="5094" t="s">
        <v>1630</v>
      </c>
      <c r="AL4" s="5095" t="s">
        <v>4</v>
      </c>
    </row>
    <row r="5" spans="1:38">
      <c r="A5" s="33">
        <v>1</v>
      </c>
      <c r="B5" s="12" t="s">
        <v>1136</v>
      </c>
      <c r="C5" s="54">
        <f>IF(A5="","",VLOOKUP(A5,$E$4:$J$50,6,FALSE))</f>
        <v>6</v>
      </c>
      <c r="D5" s="13" t="s">
        <v>1136</v>
      </c>
      <c r="E5" s="48" cm="1">
        <f t="array" ref="E5">_xlfn.XLOOKUP(D5,$B$5:B$20,A$5:A$20,0,0)</f>
        <v>1</v>
      </c>
      <c r="F5" s="48">
        <v>1</v>
      </c>
      <c r="G5" s="11" t="s">
        <v>19</v>
      </c>
      <c r="H5" s="49" t="s">
        <v>20</v>
      </c>
      <c r="I5" s="49" t="s">
        <v>21</v>
      </c>
      <c r="J5" s="52">
        <v>6</v>
      </c>
      <c r="K5" s="52" t="s">
        <v>580</v>
      </c>
      <c r="L5" s="14">
        <v>1</v>
      </c>
      <c r="M5" s="15" t="s">
        <v>22</v>
      </c>
      <c r="N5" s="39">
        <v>3200</v>
      </c>
      <c r="O5" s="44" t="s">
        <v>23</v>
      </c>
      <c r="P5" s="44">
        <v>1</v>
      </c>
      <c r="Q5" s="15" t="str">
        <f>VLOOKUP(P5,$A$5:$B$21,2,FALSE)</f>
        <v>الدائرة الأولى مدني كلي بني سويف</v>
      </c>
      <c r="R5" s="44" t="s">
        <v>24</v>
      </c>
      <c r="S5" s="56" t="s">
        <v>25</v>
      </c>
      <c r="T5" s="56"/>
      <c r="U5" s="24" t="s">
        <v>45</v>
      </c>
      <c r="V5" s="28" t="s">
        <v>63</v>
      </c>
      <c r="W5" s="26" t="s">
        <v>34</v>
      </c>
      <c r="X5" s="27" t="s">
        <v>37</v>
      </c>
      <c r="Z5" s="24"/>
      <c r="AA5" s="2137" t="s">
        <v>432</v>
      </c>
      <c r="AB5" s="2137" t="s">
        <v>1374</v>
      </c>
      <c r="AC5" s="2137" t="s">
        <v>379</v>
      </c>
      <c r="AD5" s="33"/>
      <c r="AE5" s="12" t="s">
        <v>18</v>
      </c>
      <c r="AF5" s="54" t="s">
        <v>601</v>
      </c>
      <c r="AG5" s="54" t="e">
        <f>VLOOKUP(AD5,$E$4:$J$50,6,FALSE)</f>
        <v>#N/A</v>
      </c>
      <c r="AI5" s="1939">
        <v>1</v>
      </c>
      <c r="AJ5" s="5085" t="s">
        <v>580</v>
      </c>
      <c r="AK5" s="5092">
        <v>1</v>
      </c>
      <c r="AL5" s="5093" t="s">
        <v>1631</v>
      </c>
    </row>
    <row r="6" spans="1:38">
      <c r="A6" s="33">
        <v>2</v>
      </c>
      <c r="B6" s="12" t="s">
        <v>1137</v>
      </c>
      <c r="C6" s="54">
        <f t="shared" ref="C6:C14" si="0">IF(A6="","",VLOOKUP(A6,$E$4:$J$50,6,FALSE))</f>
        <v>66</v>
      </c>
      <c r="D6" s="13" t="s">
        <v>1136</v>
      </c>
      <c r="E6" s="48" cm="1">
        <f t="array" ref="E6">_xlfn.XLOOKUP(D6,$B$5:B$20,A$5:A$20,0,0)</f>
        <v>1</v>
      </c>
      <c r="F6" s="48">
        <v>2</v>
      </c>
      <c r="G6" s="11" t="s">
        <v>27</v>
      </c>
      <c r="H6" s="49" t="s">
        <v>28</v>
      </c>
      <c r="I6" s="49" t="s">
        <v>21</v>
      </c>
      <c r="J6" s="52">
        <f>J5+15</f>
        <v>21</v>
      </c>
      <c r="K6" s="52" t="s">
        <v>580</v>
      </c>
      <c r="L6" s="14">
        <v>2</v>
      </c>
      <c r="M6" s="15" t="s">
        <v>1148</v>
      </c>
      <c r="N6" s="39">
        <v>471</v>
      </c>
      <c r="O6" s="44" t="s">
        <v>23</v>
      </c>
      <c r="P6" s="44">
        <v>1</v>
      </c>
      <c r="Q6" s="15" t="str">
        <f t="shared" ref="Q6:Q31" si="1">VLOOKUP(P6,$A$5:$B$21,2,FALSE)</f>
        <v>الدائرة الأولى مدني كلي بني سويف</v>
      </c>
      <c r="R6" s="44" t="s">
        <v>29</v>
      </c>
      <c r="S6" s="56" t="s">
        <v>25</v>
      </c>
      <c r="T6" s="56"/>
      <c r="U6" s="24" t="s">
        <v>41</v>
      </c>
      <c r="W6" s="29" t="s">
        <v>38</v>
      </c>
      <c r="X6" s="27" t="s">
        <v>50</v>
      </c>
      <c r="Z6" s="24"/>
      <c r="AA6" s="2137" t="s">
        <v>1273</v>
      </c>
      <c r="AB6" s="2137"/>
      <c r="AC6" s="2137" t="s">
        <v>382</v>
      </c>
      <c r="AD6" s="33"/>
      <c r="AE6" s="12" t="s">
        <v>26</v>
      </c>
      <c r="AF6" s="54" t="s">
        <v>601</v>
      </c>
      <c r="AG6" s="54" t="e">
        <f t="shared" ref="AG6:AG14" si="2">VLOOKUP(AD6,$E$4:$J$50,6,FALSE)</f>
        <v>#N/A</v>
      </c>
      <c r="AI6" s="1937">
        <v>2</v>
      </c>
      <c r="AJ6" s="5086" t="s">
        <v>656</v>
      </c>
      <c r="AK6" s="5091">
        <v>2</v>
      </c>
      <c r="AL6" s="5089" t="s">
        <v>1632</v>
      </c>
    </row>
    <row r="7" spans="1:38">
      <c r="A7" s="33">
        <v>3</v>
      </c>
      <c r="B7" s="12" t="s">
        <v>1138</v>
      </c>
      <c r="C7" s="54">
        <f t="shared" si="0"/>
        <v>126</v>
      </c>
      <c r="D7" s="13" t="s">
        <v>1136</v>
      </c>
      <c r="E7" s="48" cm="1">
        <f t="array" ref="E7">_xlfn.XLOOKUP(D7,$B$5:B$20,A$5:A$20,0,0)</f>
        <v>1</v>
      </c>
      <c r="F7" s="48">
        <v>3</v>
      </c>
      <c r="G7" s="11" t="s">
        <v>31</v>
      </c>
      <c r="H7" s="49" t="s">
        <v>20</v>
      </c>
      <c r="I7" s="49" t="s">
        <v>32</v>
      </c>
      <c r="J7" s="52">
        <f t="shared" ref="J7:J42" si="3">J6+15</f>
        <v>36</v>
      </c>
      <c r="K7" s="52" t="s">
        <v>580</v>
      </c>
      <c r="L7" s="14">
        <v>3</v>
      </c>
      <c r="M7" s="15" t="s">
        <v>1664</v>
      </c>
      <c r="N7" s="39">
        <v>913</v>
      </c>
      <c r="O7" s="44" t="s">
        <v>63</v>
      </c>
      <c r="P7" s="44">
        <v>1</v>
      </c>
      <c r="Q7" s="15" t="str">
        <f t="shared" si="1"/>
        <v>الدائرة الأولى مدني كلي بني سويف</v>
      </c>
      <c r="R7" s="44" t="s">
        <v>34</v>
      </c>
      <c r="S7" s="56" t="s">
        <v>25</v>
      </c>
      <c r="T7" s="56" t="s">
        <v>1665</v>
      </c>
      <c r="U7" s="24" t="s">
        <v>57</v>
      </c>
      <c r="W7" s="853" t="s">
        <v>1172</v>
      </c>
      <c r="X7" s="27" t="s">
        <v>52</v>
      </c>
      <c r="Z7" s="24"/>
      <c r="AA7" s="2137" t="s">
        <v>1274</v>
      </c>
      <c r="AB7" s="2137"/>
      <c r="AC7" s="2137" t="s">
        <v>383</v>
      </c>
      <c r="AD7" s="33"/>
      <c r="AE7" s="12" t="s">
        <v>30</v>
      </c>
      <c r="AF7" s="54" t="s">
        <v>601</v>
      </c>
      <c r="AG7" s="54" t="e">
        <f t="shared" si="2"/>
        <v>#N/A</v>
      </c>
      <c r="AI7" s="1936">
        <v>3</v>
      </c>
      <c r="AJ7" s="5085" t="s">
        <v>657</v>
      </c>
      <c r="AK7" s="5092">
        <v>3</v>
      </c>
      <c r="AL7" s="5089" t="s">
        <v>602</v>
      </c>
    </row>
    <row r="8" spans="1:38">
      <c r="A8" s="33">
        <v>4</v>
      </c>
      <c r="B8" s="12" t="s">
        <v>1139</v>
      </c>
      <c r="C8" s="54">
        <f t="shared" si="0"/>
        <v>186</v>
      </c>
      <c r="D8" s="13" t="s">
        <v>1136</v>
      </c>
      <c r="E8" s="48" cm="1">
        <f t="array" ref="E8">_xlfn.XLOOKUP(D8,$B$5:B$20,A$5:A$20,0,0)</f>
        <v>1</v>
      </c>
      <c r="F8" s="48">
        <v>4</v>
      </c>
      <c r="G8" s="11" t="s">
        <v>36</v>
      </c>
      <c r="H8" s="49" t="s">
        <v>20</v>
      </c>
      <c r="I8" s="49" t="s">
        <v>37</v>
      </c>
      <c r="J8" s="52">
        <f t="shared" si="3"/>
        <v>51</v>
      </c>
      <c r="K8" s="52" t="s">
        <v>580</v>
      </c>
      <c r="L8" s="14">
        <v>4</v>
      </c>
      <c r="M8" s="15" t="s">
        <v>1149</v>
      </c>
      <c r="N8" s="39">
        <v>112</v>
      </c>
      <c r="O8" s="44" t="s">
        <v>63</v>
      </c>
      <c r="P8" s="44"/>
      <c r="Q8" s="15" t="e">
        <f t="shared" si="1"/>
        <v>#N/A</v>
      </c>
      <c r="R8" s="44" t="s">
        <v>38</v>
      </c>
      <c r="S8" s="56" t="s">
        <v>85</v>
      </c>
      <c r="T8" s="56" t="s">
        <v>1544</v>
      </c>
      <c r="U8" s="24" t="s">
        <v>77</v>
      </c>
      <c r="W8" s="853" t="s">
        <v>1173</v>
      </c>
      <c r="X8" s="30" t="s">
        <v>53</v>
      </c>
      <c r="Z8" s="24"/>
      <c r="AA8" s="2137" t="s">
        <v>1275</v>
      </c>
      <c r="AB8" s="2137"/>
      <c r="AC8" s="2137" t="s">
        <v>387</v>
      </c>
      <c r="AD8" s="33"/>
      <c r="AE8" s="12" t="s">
        <v>35</v>
      </c>
      <c r="AF8" s="54" t="s">
        <v>601</v>
      </c>
      <c r="AG8" s="54" t="e">
        <f t="shared" si="2"/>
        <v>#N/A</v>
      </c>
      <c r="AI8" s="1937"/>
      <c r="AJ8" s="5087"/>
      <c r="AK8" s="5091">
        <v>4</v>
      </c>
      <c r="AL8" s="5089" t="s">
        <v>728</v>
      </c>
    </row>
    <row r="9" spans="1:38">
      <c r="A9" s="33">
        <v>5</v>
      </c>
      <c r="B9" s="12" t="s">
        <v>1140</v>
      </c>
      <c r="C9" s="54">
        <f t="shared" si="0"/>
        <v>231</v>
      </c>
      <c r="D9" s="13" t="s">
        <v>1137</v>
      </c>
      <c r="E9" s="48" cm="1">
        <f t="array" ref="E9">_xlfn.XLOOKUP(D9,$B$5:B$20,A$5:A$20,0,0)</f>
        <v>2</v>
      </c>
      <c r="F9" s="48">
        <v>5</v>
      </c>
      <c r="G9" s="11" t="s">
        <v>40</v>
      </c>
      <c r="H9" s="49" t="s">
        <v>41</v>
      </c>
      <c r="I9" s="49" t="s">
        <v>21</v>
      </c>
      <c r="J9" s="52">
        <f t="shared" si="3"/>
        <v>66</v>
      </c>
      <c r="K9" s="52" t="s">
        <v>580</v>
      </c>
      <c r="L9" s="14">
        <v>5</v>
      </c>
      <c r="M9" s="15" t="s">
        <v>42</v>
      </c>
      <c r="N9" s="39">
        <v>1162</v>
      </c>
      <c r="O9" s="44" t="s">
        <v>23</v>
      </c>
      <c r="P9" s="44">
        <v>2</v>
      </c>
      <c r="Q9" s="15" t="str">
        <f t="shared" si="1"/>
        <v>الدائرة الثانية مدني كلي بني سويف</v>
      </c>
      <c r="R9" s="44" t="s">
        <v>24</v>
      </c>
      <c r="S9" s="56" t="s">
        <v>25</v>
      </c>
      <c r="T9" s="56"/>
      <c r="U9" s="24" t="s">
        <v>49</v>
      </c>
      <c r="Z9" s="24"/>
      <c r="AA9" s="2137" t="s">
        <v>1276</v>
      </c>
      <c r="AB9" s="2137"/>
      <c r="AC9" s="2137"/>
      <c r="AD9" s="33">
        <v>5</v>
      </c>
      <c r="AE9" s="12" t="s">
        <v>39</v>
      </c>
      <c r="AF9" s="54" t="s">
        <v>601</v>
      </c>
      <c r="AG9" s="54">
        <f t="shared" si="2"/>
        <v>231</v>
      </c>
      <c r="AI9" s="1936"/>
      <c r="AJ9" s="5088"/>
      <c r="AK9" s="5092">
        <v>5</v>
      </c>
      <c r="AL9" s="5089" t="s">
        <v>603</v>
      </c>
    </row>
    <row r="10" spans="1:38">
      <c r="A10" s="33">
        <v>6</v>
      </c>
      <c r="B10" s="12" t="s">
        <v>1141</v>
      </c>
      <c r="C10" s="54">
        <f t="shared" si="0"/>
        <v>336</v>
      </c>
      <c r="D10" s="13" t="s">
        <v>1137</v>
      </c>
      <c r="E10" s="48" cm="1">
        <f t="array" ref="E10">_xlfn.XLOOKUP(D10,$B$5:B$20,A$5:A$20,0,0)</f>
        <v>2</v>
      </c>
      <c r="F10" s="48">
        <v>6</v>
      </c>
      <c r="G10" s="11" t="s">
        <v>44</v>
      </c>
      <c r="H10" s="49" t="s">
        <v>45</v>
      </c>
      <c r="I10" s="49" t="s">
        <v>21</v>
      </c>
      <c r="J10" s="52">
        <f t="shared" si="3"/>
        <v>81</v>
      </c>
      <c r="K10" s="52" t="s">
        <v>580</v>
      </c>
      <c r="L10" s="14">
        <v>6</v>
      </c>
      <c r="M10" s="15" t="s">
        <v>1570</v>
      </c>
      <c r="N10" s="39">
        <v>339</v>
      </c>
      <c r="O10" s="44" t="s">
        <v>23</v>
      </c>
      <c r="P10" s="44">
        <v>2</v>
      </c>
      <c r="Q10" s="15" t="str">
        <f t="shared" si="1"/>
        <v>الدائرة الثانية مدني كلي بني سويف</v>
      </c>
      <c r="R10" s="44" t="s">
        <v>29</v>
      </c>
      <c r="S10" s="56" t="s">
        <v>25</v>
      </c>
      <c r="T10" s="56"/>
      <c r="U10" s="24" t="s">
        <v>66</v>
      </c>
      <c r="Z10" s="24"/>
      <c r="AA10" s="2137" t="s">
        <v>1277</v>
      </c>
      <c r="AB10" s="2137"/>
      <c r="AC10" s="2137"/>
      <c r="AD10" s="33">
        <v>6</v>
      </c>
      <c r="AE10" s="12" t="s">
        <v>43</v>
      </c>
      <c r="AF10" s="54" t="s">
        <v>602</v>
      </c>
      <c r="AG10" s="54">
        <f t="shared" si="2"/>
        <v>336</v>
      </c>
      <c r="AI10" s="1937"/>
      <c r="AJ10" s="5087"/>
      <c r="AK10" s="5091">
        <v>6</v>
      </c>
      <c r="AL10" s="5089" t="s">
        <v>1438</v>
      </c>
    </row>
    <row r="11" spans="1:38">
      <c r="A11" s="33">
        <v>7</v>
      </c>
      <c r="B11" s="12" t="s">
        <v>1142</v>
      </c>
      <c r="C11" s="54">
        <f t="shared" si="0"/>
        <v>426</v>
      </c>
      <c r="D11" s="13" t="s">
        <v>1137</v>
      </c>
      <c r="E11" s="48" cm="1">
        <f t="array" ref="E11">_xlfn.XLOOKUP(D11,$B$5:B$20,A$5:A$20,0,0)</f>
        <v>2</v>
      </c>
      <c r="F11" s="48">
        <v>7</v>
      </c>
      <c r="G11" s="11" t="s">
        <v>31</v>
      </c>
      <c r="H11" s="49" t="s">
        <v>20</v>
      </c>
      <c r="I11" s="49" t="s">
        <v>32</v>
      </c>
      <c r="J11" s="52">
        <f t="shared" si="3"/>
        <v>96</v>
      </c>
      <c r="K11" s="52" t="s">
        <v>580</v>
      </c>
      <c r="L11" s="14">
        <v>7</v>
      </c>
      <c r="M11" s="15" t="s">
        <v>1150</v>
      </c>
      <c r="N11" s="39">
        <v>512</v>
      </c>
      <c r="O11" s="44" t="s">
        <v>63</v>
      </c>
      <c r="P11" s="44">
        <v>2</v>
      </c>
      <c r="Q11" s="15" t="str">
        <f t="shared" si="1"/>
        <v>الدائرة الثانية مدني كلي بني سويف</v>
      </c>
      <c r="R11" s="44" t="s">
        <v>34</v>
      </c>
      <c r="S11" s="56" t="s">
        <v>25</v>
      </c>
      <c r="T11" s="56"/>
      <c r="U11" s="24" t="s">
        <v>74</v>
      </c>
      <c r="Z11" s="24"/>
      <c r="AA11" s="2137"/>
      <c r="AB11" s="2137"/>
      <c r="AC11" s="2137"/>
      <c r="AD11" s="33">
        <v>7</v>
      </c>
      <c r="AE11" s="12" t="s">
        <v>46</v>
      </c>
      <c r="AF11" s="54" t="s">
        <v>603</v>
      </c>
      <c r="AG11" s="54">
        <f t="shared" si="2"/>
        <v>426</v>
      </c>
      <c r="AI11" s="1936"/>
      <c r="AJ11" s="5088"/>
      <c r="AK11" s="5092">
        <v>7</v>
      </c>
      <c r="AL11" s="5089" t="s">
        <v>729</v>
      </c>
    </row>
    <row r="12" spans="1:38" ht="14.4" thickBot="1">
      <c r="A12" s="33">
        <v>8</v>
      </c>
      <c r="B12" s="12" t="s">
        <v>1143</v>
      </c>
      <c r="C12" s="54">
        <f t="shared" si="0"/>
        <v>501</v>
      </c>
      <c r="D12" s="13" t="s">
        <v>1137</v>
      </c>
      <c r="E12" s="48" cm="1">
        <f t="array" ref="E12">_xlfn.XLOOKUP(D12,$B$5:B$20,A$5:A$20,0,0)</f>
        <v>2</v>
      </c>
      <c r="F12" s="48">
        <v>8</v>
      </c>
      <c r="G12" s="11" t="s">
        <v>36</v>
      </c>
      <c r="H12" s="49" t="s">
        <v>20</v>
      </c>
      <c r="I12" s="49" t="s">
        <v>37</v>
      </c>
      <c r="J12" s="52">
        <f t="shared" si="3"/>
        <v>111</v>
      </c>
      <c r="K12" s="52" t="s">
        <v>580</v>
      </c>
      <c r="L12" s="14">
        <v>9</v>
      </c>
      <c r="M12" s="15" t="s">
        <v>1151</v>
      </c>
      <c r="N12" s="39">
        <v>566</v>
      </c>
      <c r="O12" s="44" t="s">
        <v>23</v>
      </c>
      <c r="P12" s="44">
        <v>3</v>
      </c>
      <c r="Q12" s="15" t="str">
        <f t="shared" si="1"/>
        <v>الدائرة الثالثة مدني كلي بني سويف</v>
      </c>
      <c r="R12" s="44" t="s">
        <v>24</v>
      </c>
      <c r="S12" s="56" t="s">
        <v>25</v>
      </c>
      <c r="T12" s="56"/>
      <c r="U12" s="24" t="s">
        <v>78</v>
      </c>
      <c r="Z12" s="24"/>
      <c r="AA12" s="2137"/>
      <c r="AB12" s="2137"/>
      <c r="AC12" s="2137"/>
      <c r="AD12" s="33">
        <v>8</v>
      </c>
      <c r="AE12" s="12" t="s">
        <v>47</v>
      </c>
      <c r="AF12" s="54" t="s">
        <v>601</v>
      </c>
      <c r="AG12" s="54">
        <f t="shared" si="2"/>
        <v>501</v>
      </c>
      <c r="AI12" s="1937"/>
      <c r="AJ12" s="5087"/>
      <c r="AK12" s="5091">
        <v>8</v>
      </c>
      <c r="AL12" s="5090" t="s">
        <v>726</v>
      </c>
    </row>
    <row r="13" spans="1:38">
      <c r="A13" s="33"/>
      <c r="B13" s="12"/>
      <c r="C13" s="54" t="str">
        <f t="shared" si="0"/>
        <v/>
      </c>
      <c r="D13" s="13" t="s">
        <v>1138</v>
      </c>
      <c r="E13" s="48" cm="1">
        <f t="array" ref="E13">_xlfn.XLOOKUP(D13,$B$5:B$20,A$5:A$20,0,0)</f>
        <v>3</v>
      </c>
      <c r="F13" s="48">
        <v>9</v>
      </c>
      <c r="G13" s="11" t="s">
        <v>54</v>
      </c>
      <c r="H13" s="49" t="s">
        <v>20</v>
      </c>
      <c r="I13" s="49" t="s">
        <v>50</v>
      </c>
      <c r="J13" s="52">
        <f t="shared" si="3"/>
        <v>126</v>
      </c>
      <c r="K13" s="52" t="s">
        <v>580</v>
      </c>
      <c r="L13" s="14">
        <v>10</v>
      </c>
      <c r="M13" s="15" t="s">
        <v>69</v>
      </c>
      <c r="N13" s="39">
        <v>221</v>
      </c>
      <c r="O13" s="44" t="s">
        <v>23</v>
      </c>
      <c r="P13" s="44">
        <v>3</v>
      </c>
      <c r="Q13" s="15" t="str">
        <f t="shared" si="1"/>
        <v>الدائرة الثالثة مدني كلي بني سويف</v>
      </c>
      <c r="R13" s="44" t="s">
        <v>29</v>
      </c>
      <c r="S13" s="56" t="s">
        <v>25</v>
      </c>
      <c r="T13" s="56"/>
      <c r="U13" s="31" t="s">
        <v>61</v>
      </c>
      <c r="Z13" s="31"/>
      <c r="AA13" s="2137"/>
      <c r="AB13" s="2137"/>
      <c r="AC13" s="2137"/>
      <c r="AD13" s="33">
        <v>9</v>
      </c>
      <c r="AE13" s="12" t="s">
        <v>48</v>
      </c>
      <c r="AF13" s="54" t="s">
        <v>603</v>
      </c>
      <c r="AG13" s="54" t="e">
        <f t="shared" si="2"/>
        <v>#N/A</v>
      </c>
    </row>
    <row r="14" spans="1:38">
      <c r="A14" s="34"/>
      <c r="B14" s="17"/>
      <c r="C14" s="54" t="str">
        <f t="shared" si="0"/>
        <v/>
      </c>
      <c r="D14" s="13" t="s">
        <v>1138</v>
      </c>
      <c r="E14" s="48" cm="1">
        <f t="array" ref="E14">_xlfn.XLOOKUP(D14,$B$5:B$20,A$5:A$20,0,0)</f>
        <v>3</v>
      </c>
      <c r="F14" s="48">
        <v>10</v>
      </c>
      <c r="G14" s="11" t="s">
        <v>55</v>
      </c>
      <c r="H14" s="49" t="s">
        <v>20</v>
      </c>
      <c r="I14" s="49" t="s">
        <v>52</v>
      </c>
      <c r="J14" s="52">
        <f t="shared" si="3"/>
        <v>141</v>
      </c>
      <c r="K14" s="52" t="s">
        <v>580</v>
      </c>
      <c r="L14" s="14">
        <v>11</v>
      </c>
      <c r="M14" s="15" t="s">
        <v>1152</v>
      </c>
      <c r="N14" s="39">
        <v>187</v>
      </c>
      <c r="O14" s="44" t="s">
        <v>33</v>
      </c>
      <c r="P14" s="44">
        <v>3</v>
      </c>
      <c r="Q14" s="15" t="str">
        <f t="shared" si="1"/>
        <v>الدائرة الثالثة مدني كلي بني سويف</v>
      </c>
      <c r="R14" s="44" t="s">
        <v>34</v>
      </c>
      <c r="S14" s="56" t="s">
        <v>25</v>
      </c>
      <c r="T14" s="56"/>
      <c r="AD14" s="34">
        <v>10</v>
      </c>
      <c r="AE14" s="17" t="s">
        <v>51</v>
      </c>
      <c r="AF14" s="54" t="s">
        <v>601</v>
      </c>
      <c r="AG14" s="54" t="e">
        <f t="shared" si="2"/>
        <v>#N/A</v>
      </c>
    </row>
    <row r="15" spans="1:38">
      <c r="C15" s="37"/>
      <c r="D15" s="13" t="s">
        <v>1138</v>
      </c>
      <c r="E15" s="48" cm="1">
        <f t="array" ref="E15">_xlfn.XLOOKUP(D15,$B$5:B$20,A$5:A$20,0,0)</f>
        <v>3</v>
      </c>
      <c r="F15" s="48">
        <v>11</v>
      </c>
      <c r="G15" s="11" t="s">
        <v>56</v>
      </c>
      <c r="H15" s="49" t="s">
        <v>57</v>
      </c>
      <c r="I15" s="49" t="s">
        <v>53</v>
      </c>
      <c r="J15" s="52">
        <f t="shared" si="3"/>
        <v>156</v>
      </c>
      <c r="K15" s="52" t="s">
        <v>580</v>
      </c>
      <c r="L15" s="14">
        <v>12</v>
      </c>
      <c r="M15" s="15" t="s">
        <v>59</v>
      </c>
      <c r="N15" s="39">
        <v>1315</v>
      </c>
      <c r="O15" s="44" t="s">
        <v>23</v>
      </c>
      <c r="P15" s="44">
        <v>4</v>
      </c>
      <c r="Q15" s="15" t="str">
        <f t="shared" si="1"/>
        <v>الدائرة الرابعة مدني كلي بني سويف</v>
      </c>
      <c r="R15" s="44" t="s">
        <v>24</v>
      </c>
      <c r="S15" s="56" t="s">
        <v>25</v>
      </c>
      <c r="T15" s="56"/>
    </row>
    <row r="16" spans="1:38">
      <c r="C16" s="37"/>
      <c r="D16" s="13" t="s">
        <v>1138</v>
      </c>
      <c r="E16" s="48" cm="1">
        <f t="array" ref="E16">_xlfn.XLOOKUP(D16,$B$5:B$20,A$5:A$20,0,0)</f>
        <v>3</v>
      </c>
      <c r="F16" s="48">
        <v>12</v>
      </c>
      <c r="G16" s="11" t="s">
        <v>58</v>
      </c>
      <c r="H16" s="49" t="s">
        <v>28</v>
      </c>
      <c r="I16" s="49" t="s">
        <v>53</v>
      </c>
      <c r="J16" s="52">
        <f t="shared" si="3"/>
        <v>171</v>
      </c>
      <c r="K16" s="52" t="s">
        <v>580</v>
      </c>
      <c r="L16" s="14">
        <v>13</v>
      </c>
      <c r="M16" s="15" t="s">
        <v>1153</v>
      </c>
      <c r="N16" s="39">
        <v>2658</v>
      </c>
      <c r="O16" s="44" t="s">
        <v>23</v>
      </c>
      <c r="P16" s="44">
        <v>4</v>
      </c>
      <c r="Q16" s="15" t="str">
        <f t="shared" si="1"/>
        <v>الدائرة الرابعة مدني كلي بني سويف</v>
      </c>
      <c r="R16" s="44" t="s">
        <v>29</v>
      </c>
      <c r="S16" s="56" t="s">
        <v>25</v>
      </c>
      <c r="T16" s="56"/>
    </row>
    <row r="17" spans="3:22">
      <c r="C17" s="37"/>
      <c r="D17" s="13" t="s">
        <v>1139</v>
      </c>
      <c r="E17" s="48" cm="1">
        <f t="array" ref="E17">_xlfn.XLOOKUP(D17,$B$5:B$20,A$5:A$20,0,0)</f>
        <v>4</v>
      </c>
      <c r="F17" s="48">
        <v>13</v>
      </c>
      <c r="G17" s="11" t="s">
        <v>19</v>
      </c>
      <c r="H17" s="49" t="s">
        <v>20</v>
      </c>
      <c r="I17" s="49" t="s">
        <v>21</v>
      </c>
      <c r="J17" s="52">
        <f t="shared" si="3"/>
        <v>186</v>
      </c>
      <c r="K17" s="52" t="s">
        <v>580</v>
      </c>
      <c r="L17" s="14">
        <v>14</v>
      </c>
      <c r="M17" s="15" t="s">
        <v>1154</v>
      </c>
      <c r="N17" s="39">
        <v>784</v>
      </c>
      <c r="O17" s="44" t="s">
        <v>33</v>
      </c>
      <c r="P17" s="44">
        <v>4</v>
      </c>
      <c r="Q17" s="15" t="str">
        <f t="shared" si="1"/>
        <v>الدائرة الرابعة مدني كلي بني سويف</v>
      </c>
      <c r="R17" s="44" t="s">
        <v>34</v>
      </c>
      <c r="S17" s="56" t="s">
        <v>25</v>
      </c>
      <c r="T17" s="56"/>
    </row>
    <row r="18" spans="3:22">
      <c r="C18" s="37"/>
      <c r="D18" s="13" t="s">
        <v>1139</v>
      </c>
      <c r="E18" s="48" cm="1">
        <f t="array" ref="E18">_xlfn.XLOOKUP(D18,$B$5:B$20,A$5:A$20,0,0)</f>
        <v>4</v>
      </c>
      <c r="F18" s="48">
        <v>14</v>
      </c>
      <c r="G18" s="11" t="s">
        <v>31</v>
      </c>
      <c r="H18" s="49" t="s">
        <v>20</v>
      </c>
      <c r="I18" s="49" t="s">
        <v>32</v>
      </c>
      <c r="J18" s="52">
        <f t="shared" si="3"/>
        <v>201</v>
      </c>
      <c r="K18" s="52" t="s">
        <v>580</v>
      </c>
      <c r="L18" s="14">
        <v>16</v>
      </c>
      <c r="M18" s="15" t="s">
        <v>1155</v>
      </c>
      <c r="N18" s="39">
        <v>3158</v>
      </c>
      <c r="O18" s="44" t="s">
        <v>23</v>
      </c>
      <c r="P18" s="44">
        <v>5</v>
      </c>
      <c r="Q18" s="15" t="str">
        <f t="shared" si="1"/>
        <v>الدائرة الخامسة مدني كلي ومستأنف الواسطى</v>
      </c>
      <c r="R18" s="44" t="s">
        <v>24</v>
      </c>
      <c r="S18" s="56" t="s">
        <v>25</v>
      </c>
      <c r="T18" s="56"/>
    </row>
    <row r="19" spans="3:22">
      <c r="C19" s="37"/>
      <c r="D19" s="13" t="s">
        <v>1139</v>
      </c>
      <c r="E19" s="48" cm="1">
        <f t="array" ref="E19">_xlfn.XLOOKUP(D19,$B$5:B$20,A$5:A$20,0,0)</f>
        <v>4</v>
      </c>
      <c r="F19" s="48">
        <v>15</v>
      </c>
      <c r="G19" s="11" t="s">
        <v>60</v>
      </c>
      <c r="H19" s="49" t="s">
        <v>61</v>
      </c>
      <c r="I19" s="49" t="s">
        <v>37</v>
      </c>
      <c r="J19" s="52">
        <f t="shared" si="3"/>
        <v>216</v>
      </c>
      <c r="K19" s="52" t="s">
        <v>580</v>
      </c>
      <c r="L19" s="14">
        <v>17</v>
      </c>
      <c r="M19" s="15" t="s">
        <v>1156</v>
      </c>
      <c r="N19" s="39">
        <v>224</v>
      </c>
      <c r="O19" s="44" t="s">
        <v>23</v>
      </c>
      <c r="P19" s="44">
        <v>5</v>
      </c>
      <c r="Q19" s="15" t="str">
        <f t="shared" si="1"/>
        <v>الدائرة الخامسة مدني كلي ومستأنف الواسطى</v>
      </c>
      <c r="R19" s="44" t="s">
        <v>29</v>
      </c>
      <c r="S19" s="56" t="s">
        <v>25</v>
      </c>
      <c r="T19" s="56"/>
    </row>
    <row r="20" spans="3:22">
      <c r="C20" s="37"/>
      <c r="D20" s="13" t="s">
        <v>1140</v>
      </c>
      <c r="E20" s="48" cm="1">
        <f t="array" ref="E20">_xlfn.XLOOKUP(D20,$B$5:B$20,A$5:A$20,0,0)</f>
        <v>5</v>
      </c>
      <c r="F20" s="48">
        <v>16</v>
      </c>
      <c r="G20" s="11" t="s">
        <v>62</v>
      </c>
      <c r="H20" s="49" t="s">
        <v>20</v>
      </c>
      <c r="I20" s="49" t="s">
        <v>21</v>
      </c>
      <c r="J20" s="52">
        <f t="shared" si="3"/>
        <v>231</v>
      </c>
      <c r="K20" s="52" t="s">
        <v>656</v>
      </c>
      <c r="L20" s="14">
        <v>18</v>
      </c>
      <c r="M20" s="15" t="s">
        <v>1590</v>
      </c>
      <c r="N20" s="39">
        <v>272</v>
      </c>
      <c r="O20" s="44" t="s">
        <v>33</v>
      </c>
      <c r="P20" s="44">
        <v>5</v>
      </c>
      <c r="Q20" s="15" t="str">
        <f t="shared" si="1"/>
        <v>الدائرة الخامسة مدني كلي ومستأنف الواسطى</v>
      </c>
      <c r="R20" s="44" t="s">
        <v>34</v>
      </c>
      <c r="S20" s="56" t="s">
        <v>25</v>
      </c>
      <c r="T20" s="56" t="s">
        <v>1591</v>
      </c>
      <c r="V20" s="15"/>
    </row>
    <row r="21" spans="3:22">
      <c r="C21" s="37"/>
      <c r="D21" s="13" t="s">
        <v>1140</v>
      </c>
      <c r="E21" s="48" cm="1">
        <f t="array" ref="E21">_xlfn.XLOOKUP(D21,$B$5:B$20,A$5:A$20,0,0)</f>
        <v>5</v>
      </c>
      <c r="F21" s="48">
        <v>17</v>
      </c>
      <c r="G21" s="11" t="s">
        <v>40</v>
      </c>
      <c r="H21" s="49" t="s">
        <v>41</v>
      </c>
      <c r="I21" s="49" t="s">
        <v>21</v>
      </c>
      <c r="J21" s="52">
        <f t="shared" si="3"/>
        <v>246</v>
      </c>
      <c r="K21" s="52" t="s">
        <v>656</v>
      </c>
      <c r="L21" s="14">
        <v>19</v>
      </c>
      <c r="M21" s="15" t="s">
        <v>1157</v>
      </c>
      <c r="N21" s="39">
        <v>272</v>
      </c>
      <c r="O21" s="44" t="s">
        <v>63</v>
      </c>
      <c r="P21" s="44">
        <v>5</v>
      </c>
      <c r="Q21" s="15" t="str">
        <f t="shared" si="1"/>
        <v>الدائرة الخامسة مدني كلي ومستأنف الواسطى</v>
      </c>
      <c r="R21" s="44" t="s">
        <v>38</v>
      </c>
      <c r="S21" s="56" t="s">
        <v>25</v>
      </c>
      <c r="T21" s="56"/>
    </row>
    <row r="22" spans="3:22">
      <c r="C22" s="37"/>
      <c r="D22" s="13" t="s">
        <v>1140</v>
      </c>
      <c r="E22" s="48" cm="1">
        <f t="array" ref="E22">_xlfn.XLOOKUP(D22,$B$5:B$20,A$5:A$20,0,0)</f>
        <v>5</v>
      </c>
      <c r="F22" s="48">
        <v>18</v>
      </c>
      <c r="G22" s="11" t="s">
        <v>31</v>
      </c>
      <c r="H22" s="49" t="s">
        <v>20</v>
      </c>
      <c r="I22" s="49" t="s">
        <v>32</v>
      </c>
      <c r="J22" s="52">
        <f t="shared" si="3"/>
        <v>261</v>
      </c>
      <c r="K22" s="52" t="s">
        <v>656</v>
      </c>
      <c r="L22" s="14">
        <v>20</v>
      </c>
      <c r="M22" s="15" t="s">
        <v>1372</v>
      </c>
      <c r="N22" s="39">
        <v>3290</v>
      </c>
      <c r="O22" s="44" t="s">
        <v>23</v>
      </c>
      <c r="P22" s="44">
        <v>6</v>
      </c>
      <c r="Q22" s="15" t="str">
        <f t="shared" si="1"/>
        <v>الدائرة السادسة مدني كلي ببا</v>
      </c>
      <c r="R22" s="44" t="s">
        <v>24</v>
      </c>
      <c r="S22" s="56" t="s">
        <v>25</v>
      </c>
      <c r="T22" s="56"/>
    </row>
    <row r="23" spans="3:22">
      <c r="D23" s="13" t="s">
        <v>1140</v>
      </c>
      <c r="E23" s="48" cm="1">
        <f t="array" ref="E23">_xlfn.XLOOKUP(D23,$B$5:B$20,A$5:A$20,0,0)</f>
        <v>5</v>
      </c>
      <c r="F23" s="48">
        <v>19</v>
      </c>
      <c r="G23" s="11" t="s">
        <v>64</v>
      </c>
      <c r="H23" s="49" t="s">
        <v>57</v>
      </c>
      <c r="I23" s="49" t="s">
        <v>32</v>
      </c>
      <c r="J23" s="52">
        <f t="shared" si="3"/>
        <v>276</v>
      </c>
      <c r="K23" s="52" t="s">
        <v>656</v>
      </c>
      <c r="L23" s="14">
        <v>21</v>
      </c>
      <c r="M23" s="15" t="s">
        <v>1159</v>
      </c>
      <c r="N23" s="39">
        <v>208</v>
      </c>
      <c r="O23" s="44" t="s">
        <v>23</v>
      </c>
      <c r="P23" s="44">
        <v>6</v>
      </c>
      <c r="Q23" s="15" t="str">
        <f t="shared" si="1"/>
        <v>الدائرة السادسة مدني كلي ببا</v>
      </c>
      <c r="R23" s="44" t="s">
        <v>29</v>
      </c>
      <c r="S23" s="56" t="s">
        <v>25</v>
      </c>
      <c r="T23" s="56"/>
    </row>
    <row r="24" spans="3:22">
      <c r="D24" s="13" t="s">
        <v>1140</v>
      </c>
      <c r="E24" s="48" cm="1">
        <f t="array" ref="E24">_xlfn.XLOOKUP(D24,$B$5:B$20,A$5:A$20,0,0)</f>
        <v>5</v>
      </c>
      <c r="F24" s="48">
        <v>20</v>
      </c>
      <c r="G24" s="11" t="s">
        <v>65</v>
      </c>
      <c r="H24" s="49" t="s">
        <v>66</v>
      </c>
      <c r="I24" s="49" t="s">
        <v>37</v>
      </c>
      <c r="J24" s="52">
        <f t="shared" si="3"/>
        <v>291</v>
      </c>
      <c r="K24" s="52" t="s">
        <v>656</v>
      </c>
      <c r="L24" s="14">
        <v>22</v>
      </c>
      <c r="M24" s="15" t="s">
        <v>1160</v>
      </c>
      <c r="N24" s="39">
        <v>561</v>
      </c>
      <c r="O24" s="44" t="s">
        <v>23</v>
      </c>
      <c r="P24" s="44">
        <v>6</v>
      </c>
      <c r="Q24" s="15" t="str">
        <f t="shared" si="1"/>
        <v>الدائرة السادسة مدني كلي ببا</v>
      </c>
      <c r="R24" s="44" t="s">
        <v>34</v>
      </c>
      <c r="S24" s="56" t="s">
        <v>25</v>
      </c>
      <c r="T24" s="56"/>
    </row>
    <row r="25" spans="3:22">
      <c r="D25" s="13" t="s">
        <v>1140</v>
      </c>
      <c r="E25" s="48" cm="1">
        <f t="array" ref="E25">_xlfn.XLOOKUP(D25,$B$5:B$20,A$5:A$20,0,0)</f>
        <v>5</v>
      </c>
      <c r="F25" s="48">
        <v>21</v>
      </c>
      <c r="G25" s="11" t="s">
        <v>1144</v>
      </c>
      <c r="H25" s="49" t="s">
        <v>78</v>
      </c>
      <c r="I25" s="49" t="s">
        <v>37</v>
      </c>
      <c r="J25" s="52">
        <f t="shared" si="3"/>
        <v>306</v>
      </c>
      <c r="K25" s="52" t="s">
        <v>656</v>
      </c>
      <c r="L25" s="14">
        <v>24</v>
      </c>
      <c r="M25" s="15" t="s">
        <v>1161</v>
      </c>
      <c r="N25" s="39">
        <v>794</v>
      </c>
      <c r="O25" s="44" t="s">
        <v>23</v>
      </c>
      <c r="P25" s="44">
        <v>7</v>
      </c>
      <c r="Q25" s="15" t="str">
        <f t="shared" si="1"/>
        <v>الدائرة السابعة مدني كلي ومستأنف ببا</v>
      </c>
      <c r="R25" s="44" t="s">
        <v>24</v>
      </c>
      <c r="S25" s="56" t="s">
        <v>25</v>
      </c>
      <c r="T25" s="56"/>
    </row>
    <row r="26" spans="3:22">
      <c r="D26" s="13" t="s">
        <v>1140</v>
      </c>
      <c r="E26" s="48" cm="1">
        <f t="array" ref="E26">_xlfn.XLOOKUP(D26,$B$5:B$20,A$5:A$20,0,0)</f>
        <v>5</v>
      </c>
      <c r="F26" s="48">
        <v>22</v>
      </c>
      <c r="G26" s="11" t="s">
        <v>67</v>
      </c>
      <c r="H26" s="49" t="s">
        <v>45</v>
      </c>
      <c r="I26" s="49" t="s">
        <v>37</v>
      </c>
      <c r="J26" s="52">
        <f t="shared" si="3"/>
        <v>321</v>
      </c>
      <c r="K26" s="52" t="s">
        <v>656</v>
      </c>
      <c r="L26" s="14">
        <v>25</v>
      </c>
      <c r="M26" s="15" t="s">
        <v>68</v>
      </c>
      <c r="N26" s="39">
        <v>463</v>
      </c>
      <c r="O26" s="44" t="s">
        <v>23</v>
      </c>
      <c r="P26" s="44">
        <v>7</v>
      </c>
      <c r="Q26" s="15" t="str">
        <f t="shared" si="1"/>
        <v>الدائرة السابعة مدني كلي ومستأنف ببا</v>
      </c>
      <c r="R26" s="44" t="s">
        <v>29</v>
      </c>
      <c r="S26" s="56" t="s">
        <v>25</v>
      </c>
      <c r="T26" s="56"/>
    </row>
    <row r="27" spans="3:22">
      <c r="D27" s="13" t="s">
        <v>1141</v>
      </c>
      <c r="E27" s="48" cm="1">
        <f t="array" ref="E27">_xlfn.XLOOKUP(D27,$B$5:B$20,A$5:A$20,0,0)</f>
        <v>6</v>
      </c>
      <c r="F27" s="48">
        <v>23</v>
      </c>
      <c r="G27" s="11" t="s">
        <v>54</v>
      </c>
      <c r="H27" s="49" t="s">
        <v>20</v>
      </c>
      <c r="I27" s="49" t="s">
        <v>50</v>
      </c>
      <c r="J27" s="52">
        <f t="shared" si="3"/>
        <v>336</v>
      </c>
      <c r="K27" s="52" t="s">
        <v>657</v>
      </c>
      <c r="L27" s="14">
        <v>26</v>
      </c>
      <c r="M27" s="15" t="s">
        <v>1162</v>
      </c>
      <c r="N27" s="39">
        <v>113</v>
      </c>
      <c r="O27" s="44" t="s">
        <v>33</v>
      </c>
      <c r="P27" s="44">
        <v>7</v>
      </c>
      <c r="Q27" s="15" t="str">
        <f t="shared" si="1"/>
        <v>الدائرة السابعة مدني كلي ومستأنف ببا</v>
      </c>
      <c r="R27" s="44" t="s">
        <v>34</v>
      </c>
      <c r="S27" s="56" t="s">
        <v>25</v>
      </c>
      <c r="T27" s="56"/>
    </row>
    <row r="28" spans="3:22">
      <c r="D28" s="13" t="s">
        <v>1141</v>
      </c>
      <c r="E28" s="48" cm="1">
        <f t="array" ref="E28">_xlfn.XLOOKUP(D28,$B$5:B$20,A$5:A$20,0,0)</f>
        <v>6</v>
      </c>
      <c r="F28" s="48">
        <v>24</v>
      </c>
      <c r="G28" s="11" t="s">
        <v>55</v>
      </c>
      <c r="H28" s="49" t="s">
        <v>20</v>
      </c>
      <c r="I28" s="49" t="s">
        <v>52</v>
      </c>
      <c r="J28" s="52">
        <f t="shared" si="3"/>
        <v>351</v>
      </c>
      <c r="K28" s="52" t="s">
        <v>657</v>
      </c>
      <c r="L28" s="14">
        <v>28</v>
      </c>
      <c r="M28" s="15" t="s">
        <v>1163</v>
      </c>
      <c r="N28" s="39">
        <v>1394</v>
      </c>
      <c r="O28" s="44" t="s">
        <v>23</v>
      </c>
      <c r="P28" s="44">
        <v>8</v>
      </c>
      <c r="Q28" s="15" t="str">
        <f t="shared" si="1"/>
        <v>الدائرة الثامنة مدني كلي مسأنف بني سويف</v>
      </c>
      <c r="R28" s="44" t="s">
        <v>24</v>
      </c>
      <c r="S28" s="56" t="s">
        <v>25</v>
      </c>
      <c r="T28" s="56"/>
    </row>
    <row r="29" spans="3:22">
      <c r="D29" s="13" t="s">
        <v>1141</v>
      </c>
      <c r="E29" s="48" cm="1">
        <f t="array" ref="E29">_xlfn.XLOOKUP(D29,$B$5:B$20,A$5:A$20,0,0)</f>
        <v>6</v>
      </c>
      <c r="F29" s="48">
        <v>25</v>
      </c>
      <c r="G29" s="11" t="s">
        <v>70</v>
      </c>
      <c r="H29" s="49" t="s">
        <v>45</v>
      </c>
      <c r="I29" s="49" t="s">
        <v>52</v>
      </c>
      <c r="J29" s="52">
        <f t="shared" si="3"/>
        <v>366</v>
      </c>
      <c r="K29" s="52" t="s">
        <v>657</v>
      </c>
      <c r="L29" s="14">
        <v>29</v>
      </c>
      <c r="M29" s="15" t="s">
        <v>1164</v>
      </c>
      <c r="N29" s="39">
        <v>674</v>
      </c>
      <c r="O29" s="44" t="s">
        <v>23</v>
      </c>
      <c r="P29" s="44">
        <v>0</v>
      </c>
      <c r="Q29" s="15" t="e">
        <f t="shared" si="1"/>
        <v>#N/A</v>
      </c>
      <c r="R29" s="44" t="s">
        <v>29</v>
      </c>
      <c r="S29" s="56" t="s">
        <v>85</v>
      </c>
      <c r="T29" s="56" t="s">
        <v>1617</v>
      </c>
    </row>
    <row r="30" spans="3:22">
      <c r="D30" s="13" t="s">
        <v>1141</v>
      </c>
      <c r="E30" s="48" cm="1">
        <f t="array" ref="E30">_xlfn.XLOOKUP(D30,$B$5:B$20,A$5:A$20,0,0)</f>
        <v>6</v>
      </c>
      <c r="F30" s="48">
        <v>26</v>
      </c>
      <c r="G30" s="11" t="s">
        <v>71</v>
      </c>
      <c r="H30" s="49" t="s">
        <v>20</v>
      </c>
      <c r="I30" s="49" t="s">
        <v>53</v>
      </c>
      <c r="J30" s="52">
        <f t="shared" si="3"/>
        <v>381</v>
      </c>
      <c r="K30" s="52" t="s">
        <v>657</v>
      </c>
      <c r="L30" s="14">
        <v>30</v>
      </c>
      <c r="M30" s="15" t="s">
        <v>1165</v>
      </c>
      <c r="N30" s="39">
        <v>796</v>
      </c>
      <c r="O30" s="44" t="s">
        <v>33</v>
      </c>
      <c r="P30" s="44">
        <v>8</v>
      </c>
      <c r="Q30" s="15" t="str">
        <f t="shared" si="1"/>
        <v>الدائرة الثامنة مدني كلي مسأنف بني سويف</v>
      </c>
      <c r="R30" s="44" t="s">
        <v>34</v>
      </c>
      <c r="S30" s="56" t="s">
        <v>25</v>
      </c>
      <c r="T30" s="56"/>
    </row>
    <row r="31" spans="3:22">
      <c r="D31" s="13" t="s">
        <v>1141</v>
      </c>
      <c r="E31" s="48" cm="1">
        <f t="array" ref="E31">_xlfn.XLOOKUP(D31,$B$5:B$20,A$5:A$20,0,0)</f>
        <v>6</v>
      </c>
      <c r="F31" s="48">
        <v>27</v>
      </c>
      <c r="G31" s="11" t="s">
        <v>72</v>
      </c>
      <c r="H31" s="49" t="s">
        <v>41</v>
      </c>
      <c r="I31" s="49" t="s">
        <v>53</v>
      </c>
      <c r="J31" s="52">
        <f t="shared" si="3"/>
        <v>396</v>
      </c>
      <c r="K31" s="52" t="s">
        <v>657</v>
      </c>
      <c r="L31" s="14">
        <v>31</v>
      </c>
      <c r="M31" s="15" t="s">
        <v>1166</v>
      </c>
      <c r="N31" s="39">
        <v>158</v>
      </c>
      <c r="O31" s="44" t="s">
        <v>33</v>
      </c>
      <c r="P31" s="44">
        <v>8</v>
      </c>
      <c r="Q31" s="15" t="str">
        <f t="shared" si="1"/>
        <v>الدائرة الثامنة مدني كلي مسأنف بني سويف</v>
      </c>
      <c r="R31" s="44" t="s">
        <v>38</v>
      </c>
      <c r="S31" s="56" t="s">
        <v>25</v>
      </c>
      <c r="T31" s="56"/>
    </row>
    <row r="32" spans="3:22">
      <c r="D32" s="13" t="s">
        <v>1141</v>
      </c>
      <c r="E32" s="48" cm="1">
        <f t="array" ref="E32">_xlfn.XLOOKUP(D32,$B$5:B$20,A$5:A$20,0,0)</f>
        <v>6</v>
      </c>
      <c r="F32" s="48">
        <v>28</v>
      </c>
      <c r="G32" s="11" t="s">
        <v>56</v>
      </c>
      <c r="H32" s="49" t="s">
        <v>57</v>
      </c>
      <c r="I32" s="49" t="s">
        <v>53</v>
      </c>
      <c r="J32" s="52">
        <f t="shared" si="3"/>
        <v>411</v>
      </c>
      <c r="K32" s="52" t="s">
        <v>657</v>
      </c>
      <c r="L32" s="14">
        <v>32</v>
      </c>
      <c r="M32" s="15" t="s">
        <v>1546</v>
      </c>
      <c r="N32" s="39">
        <v>272</v>
      </c>
      <c r="O32" s="44" t="s">
        <v>63</v>
      </c>
      <c r="P32" s="44"/>
      <c r="Q32" s="15" t="e">
        <f t="shared" ref="Q32:Q33" si="4">VLOOKUP(P32,$A$5:$B$21,2,FALSE)</f>
        <v>#N/A</v>
      </c>
      <c r="R32" s="44" t="s">
        <v>38</v>
      </c>
      <c r="S32" s="56" t="s">
        <v>25</v>
      </c>
      <c r="T32" s="4031" t="s">
        <v>1545</v>
      </c>
    </row>
    <row r="33" spans="4:20">
      <c r="D33" s="13" t="s">
        <v>1142</v>
      </c>
      <c r="E33" s="48" cm="1">
        <f t="array" ref="E33">_xlfn.XLOOKUP(D33,$B$5:B$20,A$5:A$20,0,0)</f>
        <v>7</v>
      </c>
      <c r="F33" s="48">
        <v>29</v>
      </c>
      <c r="G33" s="11" t="s">
        <v>19</v>
      </c>
      <c r="H33" s="49" t="s">
        <v>20</v>
      </c>
      <c r="I33" s="49" t="s">
        <v>21</v>
      </c>
      <c r="J33" s="52">
        <f t="shared" si="3"/>
        <v>426</v>
      </c>
      <c r="K33" s="52" t="s">
        <v>657</v>
      </c>
      <c r="L33" s="14"/>
      <c r="M33" s="15" t="s">
        <v>1618</v>
      </c>
      <c r="N33" s="39"/>
      <c r="O33" s="44" t="s">
        <v>33</v>
      </c>
      <c r="P33" s="44">
        <v>8</v>
      </c>
      <c r="Q33" s="15" t="str">
        <f t="shared" si="4"/>
        <v>الدائرة الثامنة مدني كلي مسأنف بني سويف</v>
      </c>
      <c r="R33" s="44" t="s">
        <v>29</v>
      </c>
      <c r="S33" s="56" t="s">
        <v>25</v>
      </c>
      <c r="T33" s="56"/>
    </row>
    <row r="34" spans="4:20">
      <c r="D34" s="13" t="s">
        <v>1142</v>
      </c>
      <c r="E34" s="48" cm="1">
        <f t="array" ref="E34">_xlfn.XLOOKUP(D34,$B$5:B$20,A$5:A$20,0,0)</f>
        <v>7</v>
      </c>
      <c r="F34" s="48">
        <v>30</v>
      </c>
      <c r="G34" s="11" t="s">
        <v>31</v>
      </c>
      <c r="H34" s="49" t="s">
        <v>20</v>
      </c>
      <c r="I34" s="49" t="s">
        <v>32</v>
      </c>
      <c r="J34" s="52">
        <f t="shared" si="3"/>
        <v>441</v>
      </c>
      <c r="K34" s="52" t="s">
        <v>657</v>
      </c>
      <c r="L34" s="14"/>
      <c r="M34" s="15"/>
      <c r="N34" s="39"/>
      <c r="O34" s="44"/>
      <c r="P34" s="44"/>
      <c r="Q34" s="15"/>
      <c r="R34" s="44"/>
      <c r="S34" s="56"/>
      <c r="T34" s="56"/>
    </row>
    <row r="35" spans="4:20">
      <c r="D35" s="13" t="s">
        <v>1142</v>
      </c>
      <c r="E35" s="48" cm="1">
        <f t="array" ref="E35">_xlfn.XLOOKUP(D35,$B$5:B$20,A$5:A$20,0,0)</f>
        <v>7</v>
      </c>
      <c r="F35" s="48">
        <v>31</v>
      </c>
      <c r="G35" s="11" t="s">
        <v>1145</v>
      </c>
      <c r="H35" s="49" t="s">
        <v>61</v>
      </c>
      <c r="I35" s="49" t="s">
        <v>32</v>
      </c>
      <c r="J35" s="52">
        <f t="shared" si="3"/>
        <v>456</v>
      </c>
      <c r="K35" s="52" t="s">
        <v>657</v>
      </c>
      <c r="L35" s="14"/>
      <c r="M35" s="15"/>
      <c r="N35" s="39"/>
      <c r="O35" s="44"/>
      <c r="P35" s="44"/>
      <c r="Q35" s="15"/>
      <c r="R35" s="44"/>
      <c r="S35" s="56"/>
      <c r="T35" s="56"/>
    </row>
    <row r="36" spans="4:20">
      <c r="D36" s="13" t="s">
        <v>1142</v>
      </c>
      <c r="E36" s="48" cm="1">
        <f t="array" ref="E36">_xlfn.XLOOKUP(D36,$B$5:B$20,A$5:A$20,0,0)</f>
        <v>7</v>
      </c>
      <c r="F36" s="48">
        <v>32</v>
      </c>
      <c r="G36" s="11" t="s">
        <v>1146</v>
      </c>
      <c r="H36" s="49" t="s">
        <v>66</v>
      </c>
      <c r="I36" s="49" t="s">
        <v>37</v>
      </c>
      <c r="J36" s="52">
        <f t="shared" si="3"/>
        <v>471</v>
      </c>
      <c r="K36" s="52" t="s">
        <v>657</v>
      </c>
      <c r="L36" s="14"/>
      <c r="M36" s="15"/>
      <c r="N36" s="39"/>
      <c r="O36" s="44"/>
      <c r="P36" s="44"/>
      <c r="Q36" s="15"/>
      <c r="R36" s="44"/>
      <c r="S36" s="56"/>
      <c r="T36" s="56"/>
    </row>
    <row r="37" spans="4:20">
      <c r="D37" s="13" t="s">
        <v>1142</v>
      </c>
      <c r="E37" s="48" cm="1">
        <f t="array" ref="E37">_xlfn.XLOOKUP(D37,$B$5:B$20,A$5:A$20,0,0)</f>
        <v>7</v>
      </c>
      <c r="F37" s="48">
        <v>33</v>
      </c>
      <c r="G37" s="11" t="s">
        <v>1147</v>
      </c>
      <c r="H37" s="49" t="s">
        <v>78</v>
      </c>
      <c r="I37" s="49" t="s">
        <v>37</v>
      </c>
      <c r="J37" s="52">
        <f t="shared" si="3"/>
        <v>486</v>
      </c>
      <c r="K37" s="52" t="s">
        <v>657</v>
      </c>
      <c r="L37" s="14"/>
      <c r="M37" s="15"/>
      <c r="N37" s="39"/>
      <c r="O37" s="44"/>
      <c r="P37" s="44"/>
      <c r="Q37" s="15"/>
      <c r="R37" s="44"/>
      <c r="S37" s="56"/>
      <c r="T37" s="56"/>
    </row>
    <row r="38" spans="4:20">
      <c r="D38" s="13" t="s">
        <v>1143</v>
      </c>
      <c r="E38" s="48" cm="1">
        <f t="array" ref="E38">_xlfn.XLOOKUP(D38,$B$5:B$20,A$5:A$20,0,0)</f>
        <v>8</v>
      </c>
      <c r="F38" s="48">
        <v>34</v>
      </c>
      <c r="G38" s="11" t="s">
        <v>73</v>
      </c>
      <c r="H38" s="49" t="s">
        <v>66</v>
      </c>
      <c r="I38" s="49" t="s">
        <v>50</v>
      </c>
      <c r="J38" s="52">
        <f t="shared" si="3"/>
        <v>501</v>
      </c>
      <c r="K38" s="52" t="s">
        <v>580</v>
      </c>
      <c r="L38" s="14"/>
      <c r="M38" s="15"/>
      <c r="N38" s="39"/>
      <c r="O38" s="44"/>
      <c r="P38" s="44"/>
      <c r="Q38" s="15"/>
      <c r="R38" s="44"/>
      <c r="S38" s="56"/>
      <c r="T38" s="56"/>
    </row>
    <row r="39" spans="4:20">
      <c r="D39" s="13" t="s">
        <v>1143</v>
      </c>
      <c r="E39" s="48" cm="1">
        <f t="array" ref="E39">_xlfn.XLOOKUP(D39,$B$5:B$20,A$5:A$20,0,0)</f>
        <v>8</v>
      </c>
      <c r="F39" s="48">
        <v>35</v>
      </c>
      <c r="G39" s="11" t="s">
        <v>1171</v>
      </c>
      <c r="H39" s="49" t="s">
        <v>74</v>
      </c>
      <c r="I39" s="49" t="s">
        <v>50</v>
      </c>
      <c r="J39" s="52">
        <f t="shared" si="3"/>
        <v>516</v>
      </c>
      <c r="K39" s="52" t="s">
        <v>580</v>
      </c>
      <c r="L39" s="18"/>
      <c r="M39" s="19"/>
      <c r="N39" s="40"/>
      <c r="O39" s="45"/>
      <c r="P39" s="45"/>
      <c r="Q39" s="15"/>
      <c r="R39" s="45"/>
      <c r="S39" s="57"/>
      <c r="T39" s="57"/>
    </row>
    <row r="40" spans="4:20">
      <c r="D40" s="13" t="s">
        <v>1143</v>
      </c>
      <c r="E40" s="48" cm="1">
        <f t="array" ref="E40">_xlfn.XLOOKUP(D40,$B$5:B$20,A$5:A$20,0,0)</f>
        <v>8</v>
      </c>
      <c r="F40" s="48">
        <v>36</v>
      </c>
      <c r="G40" s="11" t="s">
        <v>75</v>
      </c>
      <c r="H40" s="49" t="s">
        <v>66</v>
      </c>
      <c r="I40" s="49" t="s">
        <v>52</v>
      </c>
      <c r="J40" s="52">
        <f t="shared" si="3"/>
        <v>531</v>
      </c>
      <c r="K40" s="52" t="s">
        <v>580</v>
      </c>
      <c r="L40" s="1943"/>
      <c r="M40" s="3"/>
      <c r="Q40" s="3"/>
      <c r="R40" s="853"/>
      <c r="S40" s="57"/>
    </row>
    <row r="41" spans="4:20">
      <c r="D41" s="13" t="s">
        <v>1143</v>
      </c>
      <c r="E41" s="48" cm="1">
        <f t="array" ref="E41">_xlfn.XLOOKUP(D41,$B$5:B$20,A$5:A$20,0,0)</f>
        <v>8</v>
      </c>
      <c r="F41" s="48">
        <v>37</v>
      </c>
      <c r="G41" s="11" t="s">
        <v>76</v>
      </c>
      <c r="H41" s="49" t="s">
        <v>66</v>
      </c>
      <c r="I41" s="49" t="s">
        <v>53</v>
      </c>
      <c r="J41" s="52">
        <f t="shared" si="3"/>
        <v>546</v>
      </c>
      <c r="K41" s="52" t="s">
        <v>580</v>
      </c>
    </row>
    <row r="42" spans="4:20">
      <c r="D42" s="13" t="s">
        <v>1143</v>
      </c>
      <c r="E42" s="48" cm="1">
        <f t="array" ref="E42">_xlfn.XLOOKUP(D42,$B$5:B$20,A$5:A$20,0,0)</f>
        <v>8</v>
      </c>
      <c r="F42" s="48">
        <v>38</v>
      </c>
      <c r="G42" s="11" t="s">
        <v>595</v>
      </c>
      <c r="H42" s="49" t="s">
        <v>78</v>
      </c>
      <c r="I42" s="49" t="s">
        <v>53</v>
      </c>
      <c r="J42" s="52">
        <f t="shared" si="3"/>
        <v>561</v>
      </c>
      <c r="K42" s="52" t="s">
        <v>580</v>
      </c>
    </row>
    <row r="43" spans="4:20">
      <c r="D43" s="13"/>
      <c r="E43" s="48"/>
      <c r="F43" s="48"/>
      <c r="G43" s="11"/>
      <c r="H43" s="49"/>
      <c r="I43" s="49"/>
      <c r="J43" s="52"/>
      <c r="K43" s="52"/>
    </row>
    <row r="44" spans="4:20">
      <c r="D44" s="13"/>
      <c r="E44" s="48"/>
      <c r="F44" s="48"/>
      <c r="G44" s="11"/>
      <c r="H44" s="49"/>
      <c r="I44" s="49"/>
      <c r="J44" s="52"/>
      <c r="K44" s="52"/>
    </row>
    <row r="45" spans="4:20">
      <c r="D45" s="13"/>
      <c r="E45" s="48"/>
      <c r="F45" s="48"/>
      <c r="G45" s="11"/>
      <c r="H45" s="49"/>
      <c r="I45" s="49"/>
      <c r="J45" s="52"/>
      <c r="K45" s="52"/>
    </row>
    <row r="46" spans="4:20">
      <c r="D46" s="13"/>
      <c r="E46" s="48"/>
      <c r="F46" s="48"/>
      <c r="G46" s="11"/>
      <c r="H46" s="49"/>
      <c r="I46" s="49"/>
      <c r="J46" s="53"/>
      <c r="K46" s="53"/>
    </row>
    <row r="47" spans="4:20">
      <c r="D47" s="13"/>
      <c r="E47" s="48"/>
      <c r="F47" s="48"/>
      <c r="G47" s="16"/>
      <c r="H47" s="50"/>
      <c r="I47" s="50"/>
      <c r="J47" s="53"/>
      <c r="K47" s="53"/>
    </row>
    <row r="50" spans="1:22" ht="21">
      <c r="A50" s="1855"/>
      <c r="B50" s="1855"/>
      <c r="C50" s="5083"/>
      <c r="D50" s="1855"/>
      <c r="E50" s="5084"/>
      <c r="F50" s="5084"/>
      <c r="G50" s="1855"/>
      <c r="H50" s="5084"/>
      <c r="I50" s="5084"/>
      <c r="J50" s="5083"/>
      <c r="K50" s="1855"/>
      <c r="L50" s="20"/>
      <c r="M50" s="20"/>
      <c r="N50" s="35"/>
      <c r="O50" s="20"/>
      <c r="P50" s="20"/>
      <c r="Q50" s="20"/>
      <c r="R50" s="20"/>
      <c r="S50" s="20"/>
    </row>
    <row r="51" spans="1:22">
      <c r="A51" s="1855"/>
      <c r="B51" s="1855"/>
      <c r="C51" s="5083"/>
      <c r="D51" s="1855"/>
      <c r="E51" s="5084"/>
      <c r="F51" s="5084"/>
      <c r="G51" s="1855"/>
      <c r="H51" s="5084"/>
      <c r="I51" s="5084"/>
      <c r="J51" s="5083"/>
      <c r="K51" s="1855"/>
    </row>
    <row r="52" spans="1:22" ht="17.399999999999999">
      <c r="A52" s="1855"/>
      <c r="B52" s="1855"/>
      <c r="C52" s="5083"/>
      <c r="D52" s="1855"/>
      <c r="E52" s="5084"/>
      <c r="F52" s="5084"/>
      <c r="G52" s="1855"/>
      <c r="H52" s="5084"/>
      <c r="I52" s="5084"/>
      <c r="J52" s="5083"/>
      <c r="K52" s="1855"/>
      <c r="L52" s="1" t="s">
        <v>2</v>
      </c>
      <c r="M52" s="4"/>
      <c r="N52" s="37"/>
      <c r="O52" s="42"/>
      <c r="P52" s="42"/>
      <c r="Q52" s="4"/>
      <c r="R52" s="42"/>
      <c r="S52" s="42"/>
    </row>
    <row r="53" spans="1:22">
      <c r="A53" s="1855"/>
      <c r="B53" s="1855"/>
      <c r="C53" s="5083"/>
      <c r="D53" s="1855"/>
      <c r="E53" s="5084"/>
      <c r="F53" s="5084"/>
      <c r="G53" s="1855"/>
      <c r="H53" s="5084"/>
      <c r="I53" s="5084"/>
      <c r="J53" s="5083"/>
      <c r="K53" s="1855"/>
      <c r="L53" s="9" t="s">
        <v>12</v>
      </c>
      <c r="M53" s="10" t="s">
        <v>13</v>
      </c>
      <c r="N53" s="38" t="s">
        <v>14</v>
      </c>
      <c r="O53" s="43" t="s">
        <v>15</v>
      </c>
      <c r="P53" s="43" t="s">
        <v>3</v>
      </c>
      <c r="Q53" s="10" t="s">
        <v>6</v>
      </c>
      <c r="R53" s="43" t="s">
        <v>16</v>
      </c>
      <c r="S53" s="55" t="s">
        <v>17</v>
      </c>
    </row>
    <row r="54" spans="1:22" ht="21">
      <c r="A54" s="20" t="s">
        <v>86</v>
      </c>
      <c r="B54" s="20"/>
      <c r="C54" s="35"/>
      <c r="D54" s="20"/>
      <c r="E54" s="20"/>
      <c r="F54" s="20"/>
      <c r="G54" s="20"/>
      <c r="H54" s="20"/>
      <c r="I54" s="20"/>
      <c r="J54" s="35"/>
      <c r="K54" s="20"/>
      <c r="L54" s="2607">
        <v>1</v>
      </c>
      <c r="M54" s="2608" t="s">
        <v>629</v>
      </c>
      <c r="N54" s="2609"/>
      <c r="O54" s="2610" t="s">
        <v>23</v>
      </c>
      <c r="P54" s="2610">
        <f>IF(_xlfn.XLOOKUP(Q54,$B$58:$B$67,$A$58:$A$67,0)=0,"",(_xlfn.XLOOKUP(Q54,$B$58:$B$67,$A$58:$A$67,0)))</f>
        <v>1</v>
      </c>
      <c r="Q54" s="2608" t="s">
        <v>611</v>
      </c>
      <c r="R54" s="2610" t="s">
        <v>24</v>
      </c>
      <c r="S54" s="2611" t="s">
        <v>25</v>
      </c>
    </row>
    <row r="55" spans="1:22">
      <c r="L55" s="2607">
        <v>2</v>
      </c>
      <c r="M55" s="2608" t="s">
        <v>1575</v>
      </c>
      <c r="N55" s="2609"/>
      <c r="O55" s="2610" t="s">
        <v>33</v>
      </c>
      <c r="P55" s="2610">
        <f t="shared" ref="P55:P92" si="5">IF(_xlfn.XLOOKUP(Q55,$B$58:$B$67,$A$58:$A$67,0)=0,"",(_xlfn.XLOOKUP(Q55,$B$58:$B$67,$A$58:$A$67,0)))</f>
        <v>1</v>
      </c>
      <c r="Q55" s="2608" t="s">
        <v>611</v>
      </c>
      <c r="R55" s="2610" t="s">
        <v>34</v>
      </c>
      <c r="S55" s="2611" t="s">
        <v>25</v>
      </c>
      <c r="T55" s="4337" t="s">
        <v>1548</v>
      </c>
    </row>
    <row r="56" spans="1:22" ht="17.399999999999999">
      <c r="A56" s="1" t="s">
        <v>0</v>
      </c>
      <c r="B56" s="2"/>
      <c r="C56" s="37"/>
      <c r="D56" s="1" t="s">
        <v>1</v>
      </c>
      <c r="E56" s="42"/>
      <c r="F56" s="46"/>
      <c r="G56" s="4"/>
      <c r="H56" s="42"/>
      <c r="I56" s="42"/>
      <c r="J56" s="37"/>
      <c r="K56" s="3"/>
      <c r="L56" s="2607">
        <v>3</v>
      </c>
      <c r="M56" s="2608" t="s">
        <v>636</v>
      </c>
      <c r="N56" s="2609"/>
      <c r="O56" s="2610" t="s">
        <v>33</v>
      </c>
      <c r="P56" s="2610">
        <f t="shared" si="5"/>
        <v>1</v>
      </c>
      <c r="Q56" s="2608" t="s">
        <v>611</v>
      </c>
      <c r="R56" s="2610" t="s">
        <v>38</v>
      </c>
      <c r="S56" s="2611" t="s">
        <v>25</v>
      </c>
    </row>
    <row r="57" spans="1:22" ht="22.8">
      <c r="A57" s="5" t="s">
        <v>3</v>
      </c>
      <c r="B57" s="6" t="s">
        <v>4</v>
      </c>
      <c r="C57" s="7" t="s">
        <v>5</v>
      </c>
      <c r="D57" s="8" t="s">
        <v>6</v>
      </c>
      <c r="E57" s="47" t="s">
        <v>3</v>
      </c>
      <c r="F57" s="47" t="s">
        <v>7</v>
      </c>
      <c r="G57" s="8" t="s">
        <v>8</v>
      </c>
      <c r="H57" s="47" t="s">
        <v>9</v>
      </c>
      <c r="I57" s="47" t="s">
        <v>10</v>
      </c>
      <c r="J57" s="51" t="s">
        <v>11</v>
      </c>
      <c r="K57" s="51" t="s">
        <v>438</v>
      </c>
      <c r="L57" s="2612">
        <v>4</v>
      </c>
      <c r="M57" s="2613" t="s">
        <v>1251</v>
      </c>
      <c r="N57" s="2614"/>
      <c r="O57" s="2615" t="s">
        <v>23</v>
      </c>
      <c r="P57" s="2615">
        <f t="shared" si="5"/>
        <v>2</v>
      </c>
      <c r="Q57" s="2613" t="s">
        <v>1241</v>
      </c>
      <c r="R57" s="2615" t="s">
        <v>24</v>
      </c>
      <c r="S57" s="2616" t="s">
        <v>25</v>
      </c>
      <c r="U57" s="880"/>
      <c r="V57" s="881" t="s">
        <v>658</v>
      </c>
    </row>
    <row r="58" spans="1:22" ht="14.4" thickBot="1">
      <c r="A58" s="11">
        <v>1</v>
      </c>
      <c r="B58" s="11" t="s">
        <v>611</v>
      </c>
      <c r="C58" s="54">
        <f>VLOOKUP(A58,$E$58:$J$98,6,FALSE)</f>
        <v>6</v>
      </c>
      <c r="D58" s="13" t="s">
        <v>611</v>
      </c>
      <c r="E58" s="49">
        <f>IF(_xlfn.XLOOKUP(D58,$B$58:$B$67,$A$58:$A$67,0,0) = 0, "",_xlfn.XLOOKUP(D58,$B$58:$B$67,$A$58:$A$67,0,0))</f>
        <v>1</v>
      </c>
      <c r="F58" s="49">
        <v>1</v>
      </c>
      <c r="G58" s="11" t="s">
        <v>606</v>
      </c>
      <c r="H58" s="49" t="s">
        <v>608</v>
      </c>
      <c r="I58" s="49" t="s">
        <v>21</v>
      </c>
      <c r="J58" s="54">
        <v>6</v>
      </c>
      <c r="K58" s="54" t="s">
        <v>648</v>
      </c>
      <c r="L58" s="2612">
        <v>5</v>
      </c>
      <c r="M58" s="2613" t="s">
        <v>633</v>
      </c>
      <c r="N58" s="2614"/>
      <c r="O58" s="2615" t="s">
        <v>23</v>
      </c>
      <c r="P58" s="2615">
        <f t="shared" si="5"/>
        <v>2</v>
      </c>
      <c r="Q58" s="2613" t="s">
        <v>1241</v>
      </c>
      <c r="R58" s="2615" t="s">
        <v>29</v>
      </c>
      <c r="S58" s="2616" t="s">
        <v>25</v>
      </c>
      <c r="U58" s="1938" t="s">
        <v>659</v>
      </c>
      <c r="V58" s="1938" t="s">
        <v>660</v>
      </c>
    </row>
    <row r="59" spans="1:22">
      <c r="A59" s="11">
        <v>2</v>
      </c>
      <c r="B59" s="11" t="s">
        <v>1241</v>
      </c>
      <c r="C59" s="54">
        <f t="shared" ref="C59:C65" si="6">VLOOKUP(A59,$E$58:$J$98,6,FALSE)</f>
        <v>54</v>
      </c>
      <c r="D59" s="13" t="s">
        <v>611</v>
      </c>
      <c r="E59" s="49">
        <f t="shared" ref="E59:E99" si="7">IF(_xlfn.XLOOKUP(D59,$B$58:$B$67,$A$58:$A$67,0,0) = 0, "",_xlfn.XLOOKUP(D59,$B$58:$B$67,$A$58:$A$67,0,0))</f>
        <v>1</v>
      </c>
      <c r="F59" s="49">
        <v>2</v>
      </c>
      <c r="G59" s="11" t="s">
        <v>609</v>
      </c>
      <c r="H59" s="49" t="s">
        <v>608</v>
      </c>
      <c r="I59" s="49" t="s">
        <v>32</v>
      </c>
      <c r="J59" s="54">
        <f>IF(AND(D59&lt;&gt;"", E59&lt;&gt;"",F59&lt;&gt;"",G59&lt;&gt;"",H59&lt;&gt;"",I59&lt;&gt;""),J58+16,"")</f>
        <v>22</v>
      </c>
      <c r="K59" s="54" t="s">
        <v>648</v>
      </c>
      <c r="L59" s="2612">
        <v>6</v>
      </c>
      <c r="M59" s="2613" t="s">
        <v>1252</v>
      </c>
      <c r="N59" s="2614"/>
      <c r="O59" s="2615" t="s">
        <v>23</v>
      </c>
      <c r="P59" s="2615">
        <f t="shared" si="5"/>
        <v>2</v>
      </c>
      <c r="Q59" s="2613" t="s">
        <v>1241</v>
      </c>
      <c r="R59" s="2615" t="s">
        <v>34</v>
      </c>
      <c r="S59" s="2616" t="s">
        <v>25</v>
      </c>
      <c r="U59" s="1939">
        <v>1</v>
      </c>
      <c r="V59" s="1941" t="s">
        <v>648</v>
      </c>
    </row>
    <row r="60" spans="1:22">
      <c r="A60" s="11">
        <v>3</v>
      </c>
      <c r="B60" s="11" t="s">
        <v>1242</v>
      </c>
      <c r="C60" s="54">
        <f t="shared" si="6"/>
        <v>102</v>
      </c>
      <c r="D60" s="13" t="s">
        <v>611</v>
      </c>
      <c r="E60" s="49">
        <f t="shared" si="7"/>
        <v>1</v>
      </c>
      <c r="F60" s="49">
        <v>3</v>
      </c>
      <c r="G60" s="11" t="s">
        <v>610</v>
      </c>
      <c r="H60" s="49" t="s">
        <v>608</v>
      </c>
      <c r="I60" s="49" t="s">
        <v>37</v>
      </c>
      <c r="J60" s="54">
        <f t="shared" ref="J60:J99" si="8">IF(AND(D60&lt;&gt;"", E60&lt;&gt;"",F60&lt;&gt;"",G60&lt;&gt;"",H60&lt;&gt;"",I60&lt;&gt;""),J59+16,"")</f>
        <v>38</v>
      </c>
      <c r="K60" s="54" t="s">
        <v>648</v>
      </c>
      <c r="L60" s="2612">
        <v>7</v>
      </c>
      <c r="M60" s="2613" t="s">
        <v>1253</v>
      </c>
      <c r="N60" s="2614"/>
      <c r="O60" s="2615" t="s">
        <v>33</v>
      </c>
      <c r="P60" s="2615">
        <f t="shared" si="5"/>
        <v>2</v>
      </c>
      <c r="Q60" s="2613" t="s">
        <v>1241</v>
      </c>
      <c r="R60" s="2615" t="s">
        <v>38</v>
      </c>
      <c r="S60" s="2616" t="s">
        <v>25</v>
      </c>
      <c r="U60" s="1937">
        <v>2</v>
      </c>
      <c r="V60" s="1940" t="s">
        <v>649</v>
      </c>
    </row>
    <row r="61" spans="1:22">
      <c r="A61" s="11">
        <v>4</v>
      </c>
      <c r="B61" s="11" t="s">
        <v>1243</v>
      </c>
      <c r="C61" s="54">
        <f t="shared" si="6"/>
        <v>150</v>
      </c>
      <c r="D61" s="13" t="s">
        <v>1241</v>
      </c>
      <c r="E61" s="49">
        <f t="shared" si="7"/>
        <v>2</v>
      </c>
      <c r="F61" s="49">
        <v>4</v>
      </c>
      <c r="G61" s="11" t="s">
        <v>612</v>
      </c>
      <c r="H61" s="49" t="s">
        <v>608</v>
      </c>
      <c r="I61" s="49" t="s">
        <v>50</v>
      </c>
      <c r="J61" s="54">
        <f t="shared" si="8"/>
        <v>54</v>
      </c>
      <c r="K61" s="54" t="s">
        <v>649</v>
      </c>
      <c r="L61" s="2617">
        <v>8</v>
      </c>
      <c r="M61" s="2618" t="s">
        <v>1254</v>
      </c>
      <c r="N61" s="2619"/>
      <c r="O61" s="2620" t="s">
        <v>23</v>
      </c>
      <c r="P61" s="2620">
        <f t="shared" si="5"/>
        <v>3</v>
      </c>
      <c r="Q61" s="2618" t="s">
        <v>1242</v>
      </c>
      <c r="R61" s="2620" t="s">
        <v>24</v>
      </c>
      <c r="S61" s="2621" t="s">
        <v>25</v>
      </c>
      <c r="U61" s="1936">
        <v>3</v>
      </c>
      <c r="V61" s="1941" t="s">
        <v>650</v>
      </c>
    </row>
    <row r="62" spans="1:22">
      <c r="A62" s="11">
        <v>5</v>
      </c>
      <c r="B62" s="11" t="s">
        <v>1244</v>
      </c>
      <c r="C62" s="54">
        <f t="shared" si="6"/>
        <v>198</v>
      </c>
      <c r="D62" s="13" t="s">
        <v>1241</v>
      </c>
      <c r="E62" s="49">
        <f t="shared" si="7"/>
        <v>2</v>
      </c>
      <c r="F62" s="49">
        <v>5</v>
      </c>
      <c r="G62" s="11" t="s">
        <v>613</v>
      </c>
      <c r="H62" s="49" t="s">
        <v>608</v>
      </c>
      <c r="I62" s="49" t="s">
        <v>52</v>
      </c>
      <c r="J62" s="54">
        <f t="shared" si="8"/>
        <v>70</v>
      </c>
      <c r="K62" s="54" t="s">
        <v>649</v>
      </c>
      <c r="L62" s="2617">
        <v>9</v>
      </c>
      <c r="M62" s="2618" t="s">
        <v>1255</v>
      </c>
      <c r="N62" s="2619"/>
      <c r="O62" s="2620" t="s">
        <v>33</v>
      </c>
      <c r="P62" s="2620">
        <f t="shared" si="5"/>
        <v>3</v>
      </c>
      <c r="Q62" s="2618" t="s">
        <v>1242</v>
      </c>
      <c r="R62" s="2620" t="s">
        <v>29</v>
      </c>
      <c r="S62" s="2621" t="s">
        <v>25</v>
      </c>
      <c r="U62" s="1937">
        <v>4</v>
      </c>
      <c r="V62" s="1940" t="s">
        <v>651</v>
      </c>
    </row>
    <row r="63" spans="1:22">
      <c r="A63" s="11">
        <v>6</v>
      </c>
      <c r="B63" s="11" t="s">
        <v>1261</v>
      </c>
      <c r="C63" s="54">
        <f t="shared" si="6"/>
        <v>246</v>
      </c>
      <c r="D63" s="13" t="s">
        <v>1241</v>
      </c>
      <c r="E63" s="49">
        <f t="shared" si="7"/>
        <v>2</v>
      </c>
      <c r="F63" s="49">
        <v>6</v>
      </c>
      <c r="G63" s="11" t="s">
        <v>1247</v>
      </c>
      <c r="H63" s="49" t="s">
        <v>608</v>
      </c>
      <c r="I63" s="49" t="s">
        <v>53</v>
      </c>
      <c r="J63" s="54">
        <f t="shared" si="8"/>
        <v>86</v>
      </c>
      <c r="K63" s="54" t="s">
        <v>649</v>
      </c>
      <c r="L63" s="2617">
        <v>10</v>
      </c>
      <c r="M63" s="2618" t="s">
        <v>635</v>
      </c>
      <c r="N63" s="2619"/>
      <c r="O63" s="2620" t="s">
        <v>33</v>
      </c>
      <c r="P63" s="2620">
        <f t="shared" si="5"/>
        <v>3</v>
      </c>
      <c r="Q63" s="2618" t="s">
        <v>1242</v>
      </c>
      <c r="R63" s="2620" t="s">
        <v>34</v>
      </c>
      <c r="S63" s="2621" t="s">
        <v>25</v>
      </c>
      <c r="U63" s="1936">
        <v>5</v>
      </c>
      <c r="V63" s="1941" t="s">
        <v>652</v>
      </c>
    </row>
    <row r="64" spans="1:22">
      <c r="A64" s="11">
        <v>7</v>
      </c>
      <c r="B64" s="11" t="s">
        <v>1245</v>
      </c>
      <c r="C64" s="54">
        <f t="shared" si="6"/>
        <v>294</v>
      </c>
      <c r="D64" s="13" t="s">
        <v>1242</v>
      </c>
      <c r="E64" s="49">
        <f t="shared" si="7"/>
        <v>3</v>
      </c>
      <c r="F64" s="49">
        <v>7</v>
      </c>
      <c r="G64" s="11" t="s">
        <v>1248</v>
      </c>
      <c r="H64" s="49" t="s">
        <v>608</v>
      </c>
      <c r="I64" s="49" t="s">
        <v>21</v>
      </c>
      <c r="J64" s="54">
        <f t="shared" si="8"/>
        <v>102</v>
      </c>
      <c r="K64" s="54" t="s">
        <v>651</v>
      </c>
      <c r="L64" s="2622">
        <v>11</v>
      </c>
      <c r="M64" s="2623" t="s">
        <v>1592</v>
      </c>
      <c r="N64" s="2624"/>
      <c r="O64" s="2625" t="s">
        <v>23</v>
      </c>
      <c r="P64" s="2625">
        <f t="shared" ref="P64:P65" si="9">IF(_xlfn.XLOOKUP(Q64,$B$58:$B$67,$A$58:$A$67,0)=0,"",(_xlfn.XLOOKUP(Q64,$B$58:$B$67,$A$58:$A$67,0)))</f>
        <v>4</v>
      </c>
      <c r="Q64" s="2623" t="s">
        <v>1243</v>
      </c>
      <c r="R64" s="2625" t="s">
        <v>24</v>
      </c>
      <c r="S64" s="2626" t="s">
        <v>25</v>
      </c>
      <c r="T64" s="5020" t="s">
        <v>1589</v>
      </c>
      <c r="U64" s="1937">
        <v>6</v>
      </c>
      <c r="V64" s="1940" t="s">
        <v>653</v>
      </c>
    </row>
    <row r="65" spans="1:22">
      <c r="A65" s="11">
        <v>8</v>
      </c>
      <c r="B65" s="11" t="s">
        <v>1246</v>
      </c>
      <c r="C65" s="54">
        <f t="shared" si="6"/>
        <v>342</v>
      </c>
      <c r="D65" s="13" t="s">
        <v>1242</v>
      </c>
      <c r="E65" s="49">
        <f t="shared" si="7"/>
        <v>3</v>
      </c>
      <c r="F65" s="49">
        <v>8</v>
      </c>
      <c r="G65" s="11" t="s">
        <v>615</v>
      </c>
      <c r="H65" s="49" t="s">
        <v>608</v>
      </c>
      <c r="I65" s="49" t="s">
        <v>32</v>
      </c>
      <c r="J65" s="54">
        <f t="shared" si="8"/>
        <v>118</v>
      </c>
      <c r="K65" s="54" t="s">
        <v>651</v>
      </c>
      <c r="L65" s="2622">
        <v>12</v>
      </c>
      <c r="M65" s="2623" t="s">
        <v>637</v>
      </c>
      <c r="N65" s="2624"/>
      <c r="O65" s="2625" t="s">
        <v>23</v>
      </c>
      <c r="P65" s="2625">
        <f t="shared" si="9"/>
        <v>4</v>
      </c>
      <c r="Q65" s="2623" t="s">
        <v>1243</v>
      </c>
      <c r="R65" s="2625" t="s">
        <v>29</v>
      </c>
      <c r="S65" s="2626" t="s">
        <v>25</v>
      </c>
      <c r="U65" s="1936">
        <v>7</v>
      </c>
      <c r="V65" s="1941" t="s">
        <v>654</v>
      </c>
    </row>
    <row r="66" spans="1:22">
      <c r="A66" s="11"/>
      <c r="B66" s="12"/>
      <c r="C66" s="54"/>
      <c r="D66" s="13" t="s">
        <v>1242</v>
      </c>
      <c r="E66" s="49">
        <f t="shared" si="7"/>
        <v>3</v>
      </c>
      <c r="F66" s="49">
        <v>9</v>
      </c>
      <c r="G66" s="11" t="s">
        <v>616</v>
      </c>
      <c r="H66" s="49" t="s">
        <v>608</v>
      </c>
      <c r="I66" s="49" t="s">
        <v>37</v>
      </c>
      <c r="J66" s="54">
        <f t="shared" si="8"/>
        <v>134</v>
      </c>
      <c r="K66" s="54" t="s">
        <v>651</v>
      </c>
      <c r="L66" s="2622">
        <v>13</v>
      </c>
      <c r="M66" s="2623" t="s">
        <v>1256</v>
      </c>
      <c r="N66" s="2624"/>
      <c r="O66" s="2625" t="s">
        <v>63</v>
      </c>
      <c r="P66" s="2625">
        <f t="shared" si="5"/>
        <v>4</v>
      </c>
      <c r="Q66" s="2623" t="s">
        <v>1243</v>
      </c>
      <c r="R66" s="2625" t="s">
        <v>34</v>
      </c>
      <c r="S66" s="2626" t="s">
        <v>25</v>
      </c>
      <c r="U66" s="1937">
        <v>8</v>
      </c>
      <c r="V66" s="1940" t="s">
        <v>655</v>
      </c>
    </row>
    <row r="67" spans="1:22">
      <c r="A67" s="16"/>
      <c r="B67" s="17"/>
      <c r="C67" s="2627"/>
      <c r="D67" s="13" t="s">
        <v>1243</v>
      </c>
      <c r="E67" s="49">
        <f t="shared" si="7"/>
        <v>4</v>
      </c>
      <c r="F67" s="49">
        <v>10</v>
      </c>
      <c r="G67" s="11" t="s">
        <v>617</v>
      </c>
      <c r="H67" s="49" t="s">
        <v>608</v>
      </c>
      <c r="I67" s="49" t="s">
        <v>21</v>
      </c>
      <c r="J67" s="54">
        <f t="shared" si="8"/>
        <v>150</v>
      </c>
      <c r="K67" s="54" t="s">
        <v>652</v>
      </c>
      <c r="L67" s="2628">
        <v>14</v>
      </c>
      <c r="M67" s="2629" t="s">
        <v>1257</v>
      </c>
      <c r="N67" s="2630"/>
      <c r="O67" s="2631" t="s">
        <v>23</v>
      </c>
      <c r="P67" s="2631">
        <f t="shared" si="5"/>
        <v>5</v>
      </c>
      <c r="Q67" s="2629" t="s">
        <v>1244</v>
      </c>
      <c r="R67" s="2631" t="s">
        <v>24</v>
      </c>
      <c r="S67" s="2632" t="s">
        <v>25</v>
      </c>
    </row>
    <row r="68" spans="1:22">
      <c r="C68" s="37"/>
      <c r="D68" s="13" t="s">
        <v>1243</v>
      </c>
      <c r="E68" s="49">
        <f t="shared" si="7"/>
        <v>4</v>
      </c>
      <c r="F68" s="49">
        <v>11</v>
      </c>
      <c r="G68" s="11" t="s">
        <v>618</v>
      </c>
      <c r="H68" s="49" t="s">
        <v>608</v>
      </c>
      <c r="I68" s="49" t="s">
        <v>32</v>
      </c>
      <c r="J68" s="54">
        <f t="shared" si="8"/>
        <v>166</v>
      </c>
      <c r="K68" s="54" t="s">
        <v>652</v>
      </c>
      <c r="L68" s="2628">
        <v>15</v>
      </c>
      <c r="M68" s="2629" t="s">
        <v>638</v>
      </c>
      <c r="N68" s="2630"/>
      <c r="O68" s="2631" t="s">
        <v>23</v>
      </c>
      <c r="P68" s="2631">
        <f t="shared" ref="P68" si="10">IF(_xlfn.XLOOKUP(Q68,$B$58:$B$67,$A$58:$A$67,0)=0,"",(_xlfn.XLOOKUP(Q68,$B$58:$B$67,$A$58:$A$67,0)))</f>
        <v>5</v>
      </c>
      <c r="Q68" s="2629" t="s">
        <v>1244</v>
      </c>
      <c r="R68" s="2631" t="s">
        <v>29</v>
      </c>
      <c r="S68" s="2632" t="s">
        <v>25</v>
      </c>
    </row>
    <row r="69" spans="1:22">
      <c r="C69" s="37"/>
      <c r="D69" s="13" t="s">
        <v>1243</v>
      </c>
      <c r="E69" s="49">
        <f t="shared" si="7"/>
        <v>4</v>
      </c>
      <c r="F69" s="49">
        <v>12</v>
      </c>
      <c r="G69" s="11" t="s">
        <v>619</v>
      </c>
      <c r="H69" s="49" t="s">
        <v>608</v>
      </c>
      <c r="I69" s="49" t="s">
        <v>37</v>
      </c>
      <c r="J69" s="54">
        <f t="shared" si="8"/>
        <v>182</v>
      </c>
      <c r="K69" s="54" t="s">
        <v>652</v>
      </c>
      <c r="L69" s="2628">
        <v>16</v>
      </c>
      <c r="M69" s="2629" t="s">
        <v>1258</v>
      </c>
      <c r="N69" s="2630"/>
      <c r="O69" s="2631" t="s">
        <v>33</v>
      </c>
      <c r="P69" s="2631">
        <f t="shared" si="5"/>
        <v>5</v>
      </c>
      <c r="Q69" s="2629" t="s">
        <v>1244</v>
      </c>
      <c r="R69" s="2631" t="s">
        <v>34</v>
      </c>
      <c r="S69" s="2632" t="s">
        <v>25</v>
      </c>
    </row>
    <row r="70" spans="1:22">
      <c r="C70" s="37"/>
      <c r="D70" s="13" t="s">
        <v>1244</v>
      </c>
      <c r="E70" s="49">
        <f t="shared" si="7"/>
        <v>5</v>
      </c>
      <c r="F70" s="49">
        <v>13</v>
      </c>
      <c r="G70" s="11" t="s">
        <v>620</v>
      </c>
      <c r="H70" s="49" t="s">
        <v>608</v>
      </c>
      <c r="I70" s="49" t="s">
        <v>50</v>
      </c>
      <c r="J70" s="54">
        <f t="shared" si="8"/>
        <v>198</v>
      </c>
      <c r="K70" s="54" t="s">
        <v>653</v>
      </c>
      <c r="L70" s="2633">
        <v>17</v>
      </c>
      <c r="M70" s="2634" t="s">
        <v>639</v>
      </c>
      <c r="N70" s="2635"/>
      <c r="O70" s="2636" t="s">
        <v>23</v>
      </c>
      <c r="P70" s="2636">
        <f t="shared" ref="P70" si="11">IF(_xlfn.XLOOKUP(Q70,$B$58:$B$67,$A$58:$A$67,0)=0,"",(_xlfn.XLOOKUP(Q70,$B$58:$B$67,$A$58:$A$67,0)))</f>
        <v>6</v>
      </c>
      <c r="Q70" s="2634" t="s">
        <v>1261</v>
      </c>
      <c r="R70" s="2636" t="s">
        <v>24</v>
      </c>
      <c r="S70" s="2637" t="s">
        <v>25</v>
      </c>
    </row>
    <row r="71" spans="1:22">
      <c r="C71" s="37"/>
      <c r="D71" s="13" t="s">
        <v>1244</v>
      </c>
      <c r="E71" s="49">
        <f t="shared" si="7"/>
        <v>5</v>
      </c>
      <c r="F71" s="49">
        <v>14</v>
      </c>
      <c r="G71" s="11" t="s">
        <v>621</v>
      </c>
      <c r="H71" s="49" t="s">
        <v>608</v>
      </c>
      <c r="I71" s="49" t="s">
        <v>52</v>
      </c>
      <c r="J71" s="54">
        <f t="shared" si="8"/>
        <v>214</v>
      </c>
      <c r="K71" s="54" t="s">
        <v>653</v>
      </c>
      <c r="L71" s="2633">
        <v>18</v>
      </c>
      <c r="M71" s="2634" t="s">
        <v>1259</v>
      </c>
      <c r="N71" s="2635"/>
      <c r="O71" s="2636" t="s">
        <v>33</v>
      </c>
      <c r="P71" s="2636">
        <f t="shared" si="5"/>
        <v>6</v>
      </c>
      <c r="Q71" s="2634" t="s">
        <v>1261</v>
      </c>
      <c r="R71" s="2636" t="s">
        <v>29</v>
      </c>
      <c r="S71" s="2637" t="s">
        <v>25</v>
      </c>
    </row>
    <row r="72" spans="1:22">
      <c r="C72" s="37"/>
      <c r="D72" s="13" t="s">
        <v>1244</v>
      </c>
      <c r="E72" s="49">
        <f t="shared" si="7"/>
        <v>5</v>
      </c>
      <c r="F72" s="49">
        <v>15</v>
      </c>
      <c r="G72" s="11" t="s">
        <v>622</v>
      </c>
      <c r="H72" s="49" t="s">
        <v>608</v>
      </c>
      <c r="I72" s="49" t="s">
        <v>53</v>
      </c>
      <c r="J72" s="54">
        <f t="shared" si="8"/>
        <v>230</v>
      </c>
      <c r="K72" s="54" t="s">
        <v>653</v>
      </c>
      <c r="L72" s="2633">
        <v>19</v>
      </c>
      <c r="M72" s="2634" t="s">
        <v>1260</v>
      </c>
      <c r="N72" s="2635"/>
      <c r="O72" s="2636" t="s">
        <v>33</v>
      </c>
      <c r="P72" s="2636">
        <f t="shared" si="5"/>
        <v>6</v>
      </c>
      <c r="Q72" s="2634" t="s">
        <v>1261</v>
      </c>
      <c r="R72" s="2636" t="s">
        <v>34</v>
      </c>
      <c r="S72" s="2637" t="s">
        <v>25</v>
      </c>
    </row>
    <row r="73" spans="1:22">
      <c r="C73" s="37"/>
      <c r="D73" s="13" t="s">
        <v>1261</v>
      </c>
      <c r="E73" s="49">
        <f t="shared" si="7"/>
        <v>6</v>
      </c>
      <c r="F73" s="49">
        <v>16</v>
      </c>
      <c r="G73" s="11" t="s">
        <v>623</v>
      </c>
      <c r="H73" s="49" t="s">
        <v>608</v>
      </c>
      <c r="I73" s="49" t="s">
        <v>21</v>
      </c>
      <c r="J73" s="54">
        <f t="shared" si="8"/>
        <v>246</v>
      </c>
      <c r="K73" s="54" t="s">
        <v>654</v>
      </c>
      <c r="L73" s="2638">
        <v>20</v>
      </c>
      <c r="M73" s="2639" t="s">
        <v>634</v>
      </c>
      <c r="N73" s="2640"/>
      <c r="O73" s="2641" t="s">
        <v>23</v>
      </c>
      <c r="P73" s="2641">
        <f t="shared" si="5"/>
        <v>7</v>
      </c>
      <c r="Q73" s="2639" t="s">
        <v>1245</v>
      </c>
      <c r="R73" s="2641" t="s">
        <v>24</v>
      </c>
      <c r="S73" s="2642" t="s">
        <v>25</v>
      </c>
    </row>
    <row r="74" spans="1:22">
      <c r="C74" s="37"/>
      <c r="D74" s="13" t="s">
        <v>1261</v>
      </c>
      <c r="E74" s="49">
        <f t="shared" si="7"/>
        <v>6</v>
      </c>
      <c r="F74" s="49">
        <v>17</v>
      </c>
      <c r="G74" s="11" t="s">
        <v>624</v>
      </c>
      <c r="H74" s="49" t="s">
        <v>608</v>
      </c>
      <c r="I74" s="49" t="s">
        <v>32</v>
      </c>
      <c r="J74" s="54">
        <f t="shared" si="8"/>
        <v>262</v>
      </c>
      <c r="K74" s="54" t="s">
        <v>654</v>
      </c>
      <c r="L74" s="2638">
        <v>21</v>
      </c>
      <c r="M74" s="2639" t="s">
        <v>1262</v>
      </c>
      <c r="N74" s="2640"/>
      <c r="O74" s="2641" t="s">
        <v>23</v>
      </c>
      <c r="P74" s="2641">
        <f t="shared" si="5"/>
        <v>7</v>
      </c>
      <c r="Q74" s="2639" t="s">
        <v>1245</v>
      </c>
      <c r="R74" s="2641" t="s">
        <v>34</v>
      </c>
      <c r="S74" s="2642" t="s">
        <v>25</v>
      </c>
    </row>
    <row r="75" spans="1:22">
      <c r="C75" s="37"/>
      <c r="D75" s="13" t="s">
        <v>1261</v>
      </c>
      <c r="E75" s="49">
        <f t="shared" si="7"/>
        <v>6</v>
      </c>
      <c r="F75" s="49">
        <v>18</v>
      </c>
      <c r="G75" s="11" t="s">
        <v>625</v>
      </c>
      <c r="H75" s="49" t="s">
        <v>608</v>
      </c>
      <c r="I75" s="49" t="s">
        <v>37</v>
      </c>
      <c r="J75" s="54">
        <f t="shared" si="8"/>
        <v>278</v>
      </c>
      <c r="K75" s="54" t="s">
        <v>654</v>
      </c>
      <c r="L75" s="2638">
        <v>22</v>
      </c>
      <c r="M75" s="2639" t="s">
        <v>1263</v>
      </c>
      <c r="N75" s="2640"/>
      <c r="O75" s="2641" t="s">
        <v>63</v>
      </c>
      <c r="P75" s="2641">
        <v>0</v>
      </c>
      <c r="Q75" s="2639"/>
      <c r="R75" s="2641" t="s">
        <v>38</v>
      </c>
      <c r="S75" s="2642" t="s">
        <v>25</v>
      </c>
      <c r="T75" s="4333" t="s">
        <v>1574</v>
      </c>
    </row>
    <row r="76" spans="1:22">
      <c r="D76" s="13" t="s">
        <v>1245</v>
      </c>
      <c r="E76" s="49">
        <f t="shared" si="7"/>
        <v>7</v>
      </c>
      <c r="F76" s="49">
        <v>19</v>
      </c>
      <c r="G76" s="11" t="s">
        <v>626</v>
      </c>
      <c r="H76" s="49" t="s">
        <v>608</v>
      </c>
      <c r="I76" s="49" t="s">
        <v>50</v>
      </c>
      <c r="J76" s="54">
        <f t="shared" si="8"/>
        <v>294</v>
      </c>
      <c r="K76" s="54" t="s">
        <v>655</v>
      </c>
      <c r="L76" s="2643">
        <v>23</v>
      </c>
      <c r="M76" s="2644" t="s">
        <v>1264</v>
      </c>
      <c r="N76" s="2645"/>
      <c r="O76" s="2646" t="s">
        <v>33</v>
      </c>
      <c r="P76" s="2646">
        <f t="shared" si="5"/>
        <v>8</v>
      </c>
      <c r="Q76" s="2644" t="s">
        <v>1246</v>
      </c>
      <c r="R76" s="2646" t="s">
        <v>24</v>
      </c>
      <c r="S76" s="2647" t="s">
        <v>25</v>
      </c>
    </row>
    <row r="77" spans="1:22">
      <c r="D77" s="13" t="s">
        <v>1245</v>
      </c>
      <c r="E77" s="49">
        <f t="shared" si="7"/>
        <v>7</v>
      </c>
      <c r="F77" s="49">
        <v>20</v>
      </c>
      <c r="G77" s="11" t="s">
        <v>627</v>
      </c>
      <c r="H77" s="49" t="s">
        <v>608</v>
      </c>
      <c r="I77" s="49" t="s">
        <v>52</v>
      </c>
      <c r="J77" s="54">
        <f t="shared" si="8"/>
        <v>310</v>
      </c>
      <c r="K77" s="54" t="s">
        <v>655</v>
      </c>
      <c r="L77" s="2643">
        <v>24</v>
      </c>
      <c r="M77" s="2644" t="s">
        <v>1265</v>
      </c>
      <c r="N77" s="2645"/>
      <c r="O77" s="2646" t="s">
        <v>23</v>
      </c>
      <c r="P77" s="2646">
        <f t="shared" si="5"/>
        <v>8</v>
      </c>
      <c r="Q77" s="2644" t="s">
        <v>1246</v>
      </c>
      <c r="R77" s="2646" t="s">
        <v>29</v>
      </c>
      <c r="S77" s="2647" t="s">
        <v>25</v>
      </c>
    </row>
    <row r="78" spans="1:22">
      <c r="D78" s="13" t="s">
        <v>1245</v>
      </c>
      <c r="E78" s="49">
        <f t="shared" si="7"/>
        <v>7</v>
      </c>
      <c r="F78" s="49">
        <v>21</v>
      </c>
      <c r="G78" s="11" t="s">
        <v>628</v>
      </c>
      <c r="H78" s="49" t="s">
        <v>608</v>
      </c>
      <c r="I78" s="49" t="s">
        <v>53</v>
      </c>
      <c r="J78" s="54">
        <f t="shared" si="8"/>
        <v>326</v>
      </c>
      <c r="K78" s="54" t="s">
        <v>655</v>
      </c>
      <c r="L78" s="2643">
        <v>25</v>
      </c>
      <c r="M78" s="2644" t="s">
        <v>1266</v>
      </c>
      <c r="N78" s="2645"/>
      <c r="O78" s="2646" t="s">
        <v>23</v>
      </c>
      <c r="P78" s="2646">
        <f t="shared" si="5"/>
        <v>8</v>
      </c>
      <c r="Q78" s="2644" t="s">
        <v>1246</v>
      </c>
      <c r="R78" s="2646" t="s">
        <v>34</v>
      </c>
      <c r="S78" s="2647" t="s">
        <v>25</v>
      </c>
    </row>
    <row r="79" spans="1:22">
      <c r="D79" s="13" t="s">
        <v>1246</v>
      </c>
      <c r="E79" s="49">
        <f t="shared" si="7"/>
        <v>8</v>
      </c>
      <c r="F79" s="49">
        <v>22</v>
      </c>
      <c r="G79" s="11" t="s">
        <v>614</v>
      </c>
      <c r="H79" s="49" t="s">
        <v>608</v>
      </c>
      <c r="I79" s="49" t="s">
        <v>21</v>
      </c>
      <c r="J79" s="54">
        <f>IF(AND(D79&lt;&gt;"", E79&lt;&gt;"",F79&lt;&gt;"",G79&lt;&gt;"",H79&lt;&gt;"",I79&lt;&gt;""),J78+16,"")</f>
        <v>342</v>
      </c>
      <c r="K79" s="54" t="s">
        <v>650</v>
      </c>
      <c r="L79" s="14">
        <v>26</v>
      </c>
      <c r="M79" s="15" t="s">
        <v>1484</v>
      </c>
      <c r="N79" s="39"/>
      <c r="O79" s="44" t="s">
        <v>33</v>
      </c>
      <c r="P79" s="44">
        <f t="shared" si="5"/>
        <v>7</v>
      </c>
      <c r="Q79" s="15" t="s">
        <v>1245</v>
      </c>
      <c r="R79" s="44" t="s">
        <v>29</v>
      </c>
      <c r="S79" s="56" t="s">
        <v>25</v>
      </c>
      <c r="T79" s="4333" t="s">
        <v>1573</v>
      </c>
    </row>
    <row r="80" spans="1:22">
      <c r="D80" s="13" t="s">
        <v>1246</v>
      </c>
      <c r="E80" s="49">
        <f t="shared" si="7"/>
        <v>8</v>
      </c>
      <c r="F80" s="49">
        <v>23</v>
      </c>
      <c r="G80" s="11" t="s">
        <v>1249</v>
      </c>
      <c r="H80" s="49" t="s">
        <v>608</v>
      </c>
      <c r="I80" s="49" t="s">
        <v>32</v>
      </c>
      <c r="J80" s="54">
        <f t="shared" si="8"/>
        <v>358</v>
      </c>
      <c r="K80" s="54" t="s">
        <v>650</v>
      </c>
      <c r="L80" s="2607">
        <v>27</v>
      </c>
      <c r="M80" s="2608" t="s">
        <v>1663</v>
      </c>
      <c r="N80" s="2609"/>
      <c r="O80" s="2610" t="s">
        <v>23</v>
      </c>
      <c r="P80" s="2610">
        <f t="shared" si="5"/>
        <v>1</v>
      </c>
      <c r="Q80" s="2608" t="s">
        <v>611</v>
      </c>
      <c r="R80" s="2610" t="s">
        <v>29</v>
      </c>
      <c r="S80" s="2611" t="s">
        <v>25</v>
      </c>
    </row>
    <row r="81" spans="4:19">
      <c r="D81" s="13" t="s">
        <v>1246</v>
      </c>
      <c r="E81" s="49">
        <f t="shared" si="7"/>
        <v>8</v>
      </c>
      <c r="F81" s="49">
        <v>24</v>
      </c>
      <c r="G81" s="11" t="s">
        <v>1250</v>
      </c>
      <c r="H81" s="49" t="s">
        <v>608</v>
      </c>
      <c r="I81" s="49" t="s">
        <v>37</v>
      </c>
      <c r="J81" s="54">
        <f t="shared" si="8"/>
        <v>374</v>
      </c>
      <c r="K81" s="54" t="s">
        <v>650</v>
      </c>
      <c r="L81" s="14"/>
      <c r="M81" s="15"/>
      <c r="N81" s="39"/>
      <c r="O81" s="44"/>
      <c r="P81" s="44" t="str">
        <f t="shared" si="5"/>
        <v/>
      </c>
      <c r="Q81" s="15"/>
      <c r="R81" s="44"/>
      <c r="S81" s="56"/>
    </row>
    <row r="82" spans="4:19">
      <c r="D82" s="13"/>
      <c r="E82" s="49" t="str">
        <f t="shared" si="7"/>
        <v/>
      </c>
      <c r="F82" s="49"/>
      <c r="G82" s="11"/>
      <c r="H82" s="49"/>
      <c r="I82" s="49"/>
      <c r="J82" s="54" t="str">
        <f t="shared" si="8"/>
        <v/>
      </c>
      <c r="K82" s="54"/>
      <c r="L82" s="14"/>
      <c r="M82" s="15"/>
      <c r="N82" s="39"/>
      <c r="O82" s="44"/>
      <c r="P82" s="44" t="str">
        <f t="shared" si="5"/>
        <v/>
      </c>
      <c r="Q82" s="15"/>
      <c r="R82" s="44"/>
      <c r="S82" s="56"/>
    </row>
    <row r="83" spans="4:19">
      <c r="D83" s="13"/>
      <c r="E83" s="49" t="str">
        <f t="shared" si="7"/>
        <v/>
      </c>
      <c r="F83" s="49"/>
      <c r="G83" s="11"/>
      <c r="H83" s="49"/>
      <c r="I83" s="49"/>
      <c r="J83" s="54" t="str">
        <f t="shared" si="8"/>
        <v/>
      </c>
      <c r="K83" s="54"/>
      <c r="L83" s="14"/>
      <c r="M83" s="15"/>
      <c r="N83" s="39"/>
      <c r="O83" s="44"/>
      <c r="P83" s="44" t="str">
        <f t="shared" si="5"/>
        <v/>
      </c>
      <c r="Q83" s="15"/>
      <c r="R83" s="44"/>
      <c r="S83" s="56"/>
    </row>
    <row r="84" spans="4:19">
      <c r="D84" s="13"/>
      <c r="E84" s="49" t="str">
        <f t="shared" si="7"/>
        <v/>
      </c>
      <c r="F84" s="49"/>
      <c r="G84" s="11"/>
      <c r="H84" s="49"/>
      <c r="I84" s="49"/>
      <c r="J84" s="54" t="str">
        <f t="shared" si="8"/>
        <v/>
      </c>
      <c r="K84" s="54"/>
      <c r="L84" s="14"/>
      <c r="M84" s="15"/>
      <c r="N84" s="39"/>
      <c r="O84" s="44"/>
      <c r="P84" s="44" t="str">
        <f t="shared" si="5"/>
        <v/>
      </c>
      <c r="Q84" s="15"/>
      <c r="R84" s="44"/>
      <c r="S84" s="56"/>
    </row>
    <row r="85" spans="4:19">
      <c r="D85" s="13"/>
      <c r="E85" s="49" t="str">
        <f t="shared" si="7"/>
        <v/>
      </c>
      <c r="F85" s="49"/>
      <c r="G85" s="11"/>
      <c r="H85" s="49"/>
      <c r="I85" s="49"/>
      <c r="J85" s="54" t="str">
        <f t="shared" si="8"/>
        <v/>
      </c>
      <c r="K85" s="54"/>
      <c r="L85" s="14"/>
      <c r="M85" s="15"/>
      <c r="N85" s="39"/>
      <c r="O85" s="44"/>
      <c r="P85" s="44" t="str">
        <f t="shared" si="5"/>
        <v/>
      </c>
      <c r="Q85" s="15"/>
      <c r="R85" s="44"/>
      <c r="S85" s="56"/>
    </row>
    <row r="86" spans="4:19">
      <c r="D86" s="13"/>
      <c r="E86" s="49" t="str">
        <f t="shared" si="7"/>
        <v/>
      </c>
      <c r="F86" s="49"/>
      <c r="G86" s="11"/>
      <c r="H86" s="49"/>
      <c r="I86" s="49"/>
      <c r="J86" s="54" t="str">
        <f t="shared" si="8"/>
        <v/>
      </c>
      <c r="K86" s="54"/>
      <c r="L86" s="14"/>
      <c r="M86" s="15"/>
      <c r="N86" s="39"/>
      <c r="O86" s="44"/>
      <c r="P86" s="44" t="str">
        <f t="shared" si="5"/>
        <v/>
      </c>
      <c r="Q86" s="15"/>
      <c r="R86" s="44"/>
      <c r="S86" s="56"/>
    </row>
    <row r="87" spans="4:19">
      <c r="D87" s="13"/>
      <c r="E87" s="49" t="str">
        <f t="shared" si="7"/>
        <v/>
      </c>
      <c r="F87" s="49"/>
      <c r="G87" s="11"/>
      <c r="H87" s="49"/>
      <c r="I87" s="49"/>
      <c r="J87" s="54" t="str">
        <f t="shared" si="8"/>
        <v/>
      </c>
      <c r="K87" s="54"/>
      <c r="L87" s="14"/>
      <c r="M87" s="15"/>
      <c r="N87" s="39"/>
      <c r="O87" s="44"/>
      <c r="P87" s="44" t="str">
        <f t="shared" si="5"/>
        <v/>
      </c>
      <c r="Q87" s="15"/>
      <c r="R87" s="44"/>
      <c r="S87" s="56"/>
    </row>
    <row r="88" spans="4:19">
      <c r="D88" s="13"/>
      <c r="E88" s="49" t="str">
        <f t="shared" si="7"/>
        <v/>
      </c>
      <c r="F88" s="49"/>
      <c r="G88" s="11"/>
      <c r="H88" s="49"/>
      <c r="I88" s="49"/>
      <c r="J88" s="54" t="str">
        <f t="shared" si="8"/>
        <v/>
      </c>
      <c r="K88" s="54"/>
      <c r="L88" s="14"/>
      <c r="M88" s="15"/>
      <c r="N88" s="39"/>
      <c r="O88" s="44"/>
      <c r="P88" s="44" t="str">
        <f t="shared" si="5"/>
        <v/>
      </c>
      <c r="Q88" s="15"/>
      <c r="R88" s="44"/>
      <c r="S88" s="56"/>
    </row>
    <row r="89" spans="4:19">
      <c r="D89" s="13"/>
      <c r="E89" s="49" t="str">
        <f t="shared" si="7"/>
        <v/>
      </c>
      <c r="F89" s="49"/>
      <c r="G89" s="11"/>
      <c r="H89" s="49"/>
      <c r="I89" s="49"/>
      <c r="J89" s="54" t="str">
        <f t="shared" si="8"/>
        <v/>
      </c>
      <c r="K89" s="54"/>
      <c r="L89" s="14"/>
      <c r="M89" s="15"/>
      <c r="N89" s="39"/>
      <c r="O89" s="44"/>
      <c r="P89" s="44" t="str">
        <f t="shared" si="5"/>
        <v/>
      </c>
      <c r="Q89" s="15"/>
      <c r="R89" s="44"/>
      <c r="S89" s="56"/>
    </row>
    <row r="90" spans="4:19">
      <c r="D90" s="13"/>
      <c r="E90" s="49" t="str">
        <f t="shared" si="7"/>
        <v/>
      </c>
      <c r="F90" s="49"/>
      <c r="G90" s="11"/>
      <c r="H90" s="49"/>
      <c r="I90" s="49"/>
      <c r="J90" s="54" t="str">
        <f t="shared" si="8"/>
        <v/>
      </c>
      <c r="K90" s="54"/>
      <c r="L90" s="14"/>
      <c r="M90" s="15"/>
      <c r="N90" s="39"/>
      <c r="O90" s="44"/>
      <c r="P90" s="44" t="str">
        <f t="shared" si="5"/>
        <v/>
      </c>
      <c r="Q90" s="15"/>
      <c r="R90" s="44"/>
      <c r="S90" s="56"/>
    </row>
    <row r="91" spans="4:19">
      <c r="D91" s="13"/>
      <c r="E91" s="49" t="str">
        <f t="shared" si="7"/>
        <v/>
      </c>
      <c r="F91" s="49"/>
      <c r="G91" s="11"/>
      <c r="H91" s="49"/>
      <c r="I91" s="49"/>
      <c r="J91" s="54" t="str">
        <f t="shared" si="8"/>
        <v/>
      </c>
      <c r="K91" s="54"/>
      <c r="L91" s="14"/>
      <c r="M91" s="15"/>
      <c r="N91" s="39"/>
      <c r="O91" s="44"/>
      <c r="P91" s="44" t="str">
        <f t="shared" si="5"/>
        <v/>
      </c>
      <c r="Q91" s="15"/>
      <c r="R91" s="44"/>
      <c r="S91" s="56"/>
    </row>
    <row r="92" spans="4:19">
      <c r="D92" s="13"/>
      <c r="E92" s="49" t="str">
        <f t="shared" si="7"/>
        <v/>
      </c>
      <c r="F92" s="49"/>
      <c r="G92" s="11"/>
      <c r="H92" s="49"/>
      <c r="I92" s="49"/>
      <c r="J92" s="54" t="str">
        <f t="shared" si="8"/>
        <v/>
      </c>
      <c r="K92" s="54"/>
      <c r="L92" s="18"/>
      <c r="M92" s="19"/>
      <c r="N92" s="40"/>
      <c r="O92" s="45"/>
      <c r="P92" s="44" t="str">
        <f t="shared" si="5"/>
        <v/>
      </c>
      <c r="Q92" s="15"/>
      <c r="R92" s="45"/>
      <c r="S92" s="57"/>
    </row>
    <row r="93" spans="4:19">
      <c r="D93" s="13"/>
      <c r="E93" s="49" t="str">
        <f t="shared" si="7"/>
        <v/>
      </c>
      <c r="F93" s="49"/>
      <c r="G93" s="11"/>
      <c r="H93" s="49"/>
      <c r="I93" s="49"/>
      <c r="J93" s="54" t="str">
        <f t="shared" si="8"/>
        <v/>
      </c>
      <c r="K93" s="54"/>
    </row>
    <row r="94" spans="4:19">
      <c r="D94" s="13"/>
      <c r="E94" s="49" t="str">
        <f t="shared" si="7"/>
        <v/>
      </c>
      <c r="F94" s="49"/>
      <c r="G94" s="11"/>
      <c r="H94" s="49"/>
      <c r="I94" s="49"/>
      <c r="J94" s="54" t="str">
        <f t="shared" si="8"/>
        <v/>
      </c>
      <c r="K94" s="54"/>
    </row>
    <row r="95" spans="4:19">
      <c r="D95" s="13"/>
      <c r="E95" s="49" t="str">
        <f t="shared" si="7"/>
        <v/>
      </c>
      <c r="F95" s="49"/>
      <c r="G95" s="11"/>
      <c r="H95" s="49"/>
      <c r="I95" s="49"/>
      <c r="J95" s="54" t="str">
        <f t="shared" si="8"/>
        <v/>
      </c>
      <c r="K95" s="54"/>
    </row>
    <row r="96" spans="4:19">
      <c r="D96" s="13"/>
      <c r="E96" s="49" t="str">
        <f t="shared" si="7"/>
        <v/>
      </c>
      <c r="F96" s="49"/>
      <c r="G96" s="11"/>
      <c r="H96" s="49"/>
      <c r="I96" s="49"/>
      <c r="J96" s="54" t="str">
        <f t="shared" si="8"/>
        <v/>
      </c>
      <c r="K96" s="54"/>
    </row>
    <row r="97" spans="1:19">
      <c r="D97" s="13"/>
      <c r="E97" s="49" t="str">
        <f t="shared" si="7"/>
        <v/>
      </c>
      <c r="F97" s="49"/>
      <c r="G97" s="11"/>
      <c r="H97" s="49"/>
      <c r="I97" s="49"/>
      <c r="J97" s="54" t="str">
        <f t="shared" si="8"/>
        <v/>
      </c>
      <c r="K97" s="54"/>
    </row>
    <row r="98" spans="1:19">
      <c r="D98" s="13"/>
      <c r="E98" s="49" t="str">
        <f t="shared" si="7"/>
        <v/>
      </c>
      <c r="F98" s="49"/>
      <c r="G98" s="11"/>
      <c r="H98" s="49"/>
      <c r="I98" s="49"/>
      <c r="J98" s="54" t="str">
        <f t="shared" si="8"/>
        <v/>
      </c>
      <c r="K98" s="54"/>
    </row>
    <row r="99" spans="1:19">
      <c r="D99" s="13"/>
      <c r="E99" s="49" t="str">
        <f t="shared" si="7"/>
        <v/>
      </c>
      <c r="F99" s="50"/>
      <c r="G99" s="16"/>
      <c r="H99" s="49"/>
      <c r="I99" s="50"/>
      <c r="J99" s="54" t="str">
        <f t="shared" si="8"/>
        <v/>
      </c>
      <c r="K99" s="54"/>
    </row>
    <row r="111" spans="1:19" ht="21">
      <c r="A111" s="20" t="s">
        <v>1268</v>
      </c>
      <c r="B111" s="20"/>
      <c r="C111" s="35"/>
      <c r="D111" s="20"/>
      <c r="E111" s="20"/>
      <c r="F111" s="20"/>
      <c r="G111" s="20"/>
      <c r="H111" s="20"/>
      <c r="I111" s="20"/>
      <c r="J111" s="35"/>
      <c r="K111" s="20"/>
      <c r="L111" s="20"/>
      <c r="M111" s="20"/>
      <c r="N111" s="35"/>
      <c r="O111" s="20"/>
      <c r="P111" s="20"/>
      <c r="Q111" s="20"/>
      <c r="R111" s="20"/>
      <c r="S111" s="20"/>
    </row>
    <row r="113" spans="1:20" ht="17.399999999999999">
      <c r="A113" s="1" t="s">
        <v>0</v>
      </c>
      <c r="B113" s="2"/>
      <c r="C113" s="37"/>
      <c r="D113" s="1" t="s">
        <v>1</v>
      </c>
      <c r="E113" s="42"/>
      <c r="F113" s="46"/>
      <c r="G113" s="4"/>
      <c r="H113" s="42"/>
      <c r="I113" s="42"/>
      <c r="J113" s="37"/>
      <c r="K113" s="3"/>
      <c r="L113" s="1" t="s">
        <v>2</v>
      </c>
      <c r="M113" s="4"/>
      <c r="N113" s="37"/>
      <c r="O113" s="42"/>
      <c r="P113" s="42"/>
      <c r="Q113" s="4"/>
      <c r="R113" s="42"/>
      <c r="S113" s="42"/>
    </row>
    <row r="114" spans="1:20" ht="14.4" thickBot="1">
      <c r="A114" s="5" t="s">
        <v>3</v>
      </c>
      <c r="B114" s="6" t="s">
        <v>4</v>
      </c>
      <c r="C114" s="7" t="s">
        <v>5</v>
      </c>
      <c r="D114" s="8" t="s">
        <v>6</v>
      </c>
      <c r="E114" s="47" t="s">
        <v>3</v>
      </c>
      <c r="F114" s="47" t="s">
        <v>7</v>
      </c>
      <c r="G114" s="8" t="s">
        <v>8</v>
      </c>
      <c r="H114" s="47" t="s">
        <v>9</v>
      </c>
      <c r="I114" s="47" t="s">
        <v>10</v>
      </c>
      <c r="J114" s="51" t="s">
        <v>11</v>
      </c>
      <c r="K114" s="51" t="s">
        <v>438</v>
      </c>
      <c r="L114" s="9" t="s">
        <v>12</v>
      </c>
      <c r="M114" s="10" t="s">
        <v>13</v>
      </c>
      <c r="N114" s="38" t="s">
        <v>14</v>
      </c>
      <c r="O114" s="43" t="s">
        <v>15</v>
      </c>
      <c r="P114" s="43" t="s">
        <v>3</v>
      </c>
      <c r="Q114" s="10" t="s">
        <v>6</v>
      </c>
      <c r="R114" s="43" t="s">
        <v>16</v>
      </c>
      <c r="S114" s="55" t="s">
        <v>17</v>
      </c>
    </row>
    <row r="115" spans="1:20" ht="14.4" thickBot="1">
      <c r="A115" s="33">
        <v>1</v>
      </c>
      <c r="B115" s="11" t="s">
        <v>1269</v>
      </c>
      <c r="C115" s="54">
        <f>IF(A115="","",VLOOKUP(A115,$E$115:$J$160,6,FALSE))</f>
        <v>12</v>
      </c>
      <c r="D115" s="13" t="s">
        <v>1269</v>
      </c>
      <c r="E115" s="48">
        <f>_xlfn.XLOOKUP(D115,$B$115:$B$124,$A$115:$A$124,0,0)</f>
        <v>1</v>
      </c>
      <c r="F115" s="48">
        <v>1</v>
      </c>
      <c r="G115" s="5330" t="str">
        <f>I115 &amp;  " -" &amp;H115 &amp; " - " &amp;K115</f>
        <v>الثلاثاء -جنح مستأنفة - بندر</v>
      </c>
      <c r="H115" s="49" t="s">
        <v>1272</v>
      </c>
      <c r="I115" s="49" t="s">
        <v>50</v>
      </c>
      <c r="J115" s="52">
        <v>12</v>
      </c>
      <c r="K115" s="52" t="s">
        <v>1631</v>
      </c>
      <c r="L115" s="14">
        <v>1</v>
      </c>
      <c r="M115" s="15" t="s">
        <v>508</v>
      </c>
      <c r="N115" s="39"/>
      <c r="O115" s="44" t="s">
        <v>23</v>
      </c>
      <c r="P115" s="44">
        <v>1</v>
      </c>
      <c r="Q115" s="15" t="str">
        <f>VLOOKUP(P115,$A$115:$B$124,2,FALSE)</f>
        <v>الدائرة الأولى جنائي بندر بني سويف</v>
      </c>
      <c r="R115" s="44" t="s">
        <v>24</v>
      </c>
      <c r="S115" s="56" t="s">
        <v>25</v>
      </c>
      <c r="T115" s="5382"/>
    </row>
    <row r="116" spans="1:20" ht="14.4" thickBot="1">
      <c r="A116" s="33">
        <v>2</v>
      </c>
      <c r="B116" s="11" t="s">
        <v>507</v>
      </c>
      <c r="C116" s="54">
        <f>IF(A116="","",VLOOKUP(A116,$E$115:$J$160,6,FALSE))</f>
        <v>20</v>
      </c>
      <c r="D116" s="13" t="s">
        <v>1269</v>
      </c>
      <c r="E116" s="48">
        <f t="shared" ref="E116:E157" si="12">_xlfn.XLOOKUP(D116,$B$115:$B$124,$A$115:$A$124,0,0)</f>
        <v>1</v>
      </c>
      <c r="F116" s="48">
        <v>2</v>
      </c>
      <c r="G116" s="5330" t="str">
        <f t="shared" ref="G116:G157" si="13">I116 &amp;  " -" &amp;H116 &amp; " - " &amp;K116</f>
        <v>الثلاثاء -جنح مباني - بندر</v>
      </c>
      <c r="H116" s="49" t="s">
        <v>430</v>
      </c>
      <c r="I116" s="49" t="s">
        <v>50</v>
      </c>
      <c r="J116" s="52">
        <v>13</v>
      </c>
      <c r="K116" s="52" t="s">
        <v>1631</v>
      </c>
      <c r="L116" s="14">
        <v>2</v>
      </c>
      <c r="M116" s="15" t="s">
        <v>1320</v>
      </c>
      <c r="N116" s="39"/>
      <c r="O116" s="44" t="s">
        <v>33</v>
      </c>
      <c r="P116" s="44">
        <v>1</v>
      </c>
      <c r="Q116" s="15" t="str">
        <f t="shared" ref="Q116:Q140" si="14">VLOOKUP(P116,$A$115:$B$124,2,FALSE)</f>
        <v>الدائرة الأولى جنائي بندر بني سويف</v>
      </c>
      <c r="R116" s="44" t="s">
        <v>29</v>
      </c>
      <c r="S116" s="56" t="s">
        <v>25</v>
      </c>
      <c r="T116" s="5382"/>
    </row>
    <row r="117" spans="1:20" ht="14.4" thickBot="1">
      <c r="A117" s="33">
        <v>3</v>
      </c>
      <c r="B117" s="11" t="s">
        <v>510</v>
      </c>
      <c r="C117" s="54">
        <f t="shared" ref="C117:C122" si="15">IF(A117="","",VLOOKUP(A117,$E$115:$J$160,6,FALSE))</f>
        <v>26</v>
      </c>
      <c r="D117" s="13" t="s">
        <v>1269</v>
      </c>
      <c r="E117" s="48">
        <f t="shared" si="12"/>
        <v>1</v>
      </c>
      <c r="F117" s="48">
        <v>3</v>
      </c>
      <c r="G117" s="5330" t="str">
        <f t="shared" si="13"/>
        <v>الثلاثاء -العنف ضد المرأة - بندر</v>
      </c>
      <c r="H117" s="49" t="s">
        <v>1273</v>
      </c>
      <c r="I117" s="49" t="s">
        <v>50</v>
      </c>
      <c r="J117" s="52">
        <v>14</v>
      </c>
      <c r="K117" s="52" t="s">
        <v>1631</v>
      </c>
      <c r="L117" s="14">
        <v>3</v>
      </c>
      <c r="M117" s="15" t="s">
        <v>1321</v>
      </c>
      <c r="N117" s="39"/>
      <c r="O117" s="44" t="s">
        <v>33</v>
      </c>
      <c r="P117" s="44">
        <v>1</v>
      </c>
      <c r="Q117" s="15" t="str">
        <f t="shared" si="14"/>
        <v>الدائرة الأولى جنائي بندر بني سويف</v>
      </c>
      <c r="R117" s="44" t="s">
        <v>34</v>
      </c>
      <c r="S117" s="56" t="s">
        <v>25</v>
      </c>
      <c r="T117" s="5382"/>
    </row>
    <row r="118" spans="1:20" ht="14.4" thickBot="1">
      <c r="A118" s="33">
        <v>4</v>
      </c>
      <c r="B118" s="11" t="s">
        <v>515</v>
      </c>
      <c r="C118" s="54">
        <f t="shared" si="15"/>
        <v>32</v>
      </c>
      <c r="D118" s="13" t="s">
        <v>1269</v>
      </c>
      <c r="E118" s="48">
        <f t="shared" si="12"/>
        <v>1</v>
      </c>
      <c r="F118" s="48">
        <v>4</v>
      </c>
      <c r="G118" s="5330" t="str">
        <f t="shared" si="13"/>
        <v>الأربعاء -جنح مستأنفة - بندر</v>
      </c>
      <c r="H118" s="49" t="s">
        <v>1272</v>
      </c>
      <c r="I118" s="49" t="s">
        <v>52</v>
      </c>
      <c r="J118" s="52">
        <v>15</v>
      </c>
      <c r="K118" s="52" t="s">
        <v>1631</v>
      </c>
      <c r="L118" s="14">
        <v>4</v>
      </c>
      <c r="M118" s="15" t="s">
        <v>1322</v>
      </c>
      <c r="N118" s="39"/>
      <c r="O118" s="44" t="s">
        <v>23</v>
      </c>
      <c r="P118" s="44">
        <v>2</v>
      </c>
      <c r="Q118" s="15" t="str">
        <f t="shared" si="14"/>
        <v>الدائرة الثانية جنائي مركز بني سويف</v>
      </c>
      <c r="R118" s="44" t="s">
        <v>24</v>
      </c>
      <c r="S118" s="56" t="s">
        <v>25</v>
      </c>
      <c r="T118" s="5382"/>
    </row>
    <row r="119" spans="1:20" ht="14.4" thickBot="1">
      <c r="A119" s="33">
        <v>5</v>
      </c>
      <c r="B119" s="11" t="s">
        <v>519</v>
      </c>
      <c r="C119" s="54">
        <f t="shared" si="15"/>
        <v>39</v>
      </c>
      <c r="D119" s="13" t="s">
        <v>1269</v>
      </c>
      <c r="E119" s="48">
        <f t="shared" si="12"/>
        <v>1</v>
      </c>
      <c r="F119" s="48">
        <v>5</v>
      </c>
      <c r="G119" s="5330" t="str">
        <f t="shared" si="13"/>
        <v>الأربعاء -طفل جزئي - بندر</v>
      </c>
      <c r="H119" s="49" t="s">
        <v>1275</v>
      </c>
      <c r="I119" s="49" t="s">
        <v>52</v>
      </c>
      <c r="J119" s="52">
        <v>16</v>
      </c>
      <c r="K119" s="52" t="s">
        <v>1631</v>
      </c>
      <c r="L119" s="14">
        <v>5</v>
      </c>
      <c r="M119" s="15" t="s">
        <v>1323</v>
      </c>
      <c r="N119" s="39"/>
      <c r="O119" s="44" t="s">
        <v>23</v>
      </c>
      <c r="P119" s="44">
        <v>2</v>
      </c>
      <c r="Q119" s="15" t="str">
        <f t="shared" si="14"/>
        <v>الدائرة الثانية جنائي مركز بني سويف</v>
      </c>
      <c r="R119" s="44" t="s">
        <v>29</v>
      </c>
      <c r="S119" s="56" t="s">
        <v>25</v>
      </c>
      <c r="T119" s="5382"/>
    </row>
    <row r="120" spans="1:20" ht="14.4" thickBot="1">
      <c r="A120" s="33">
        <v>6</v>
      </c>
      <c r="B120" s="11" t="s">
        <v>524</v>
      </c>
      <c r="C120" s="54">
        <f t="shared" si="15"/>
        <v>47</v>
      </c>
      <c r="D120" s="13" t="s">
        <v>1269</v>
      </c>
      <c r="E120" s="48">
        <f t="shared" si="12"/>
        <v>1</v>
      </c>
      <c r="F120" s="48">
        <v>6</v>
      </c>
      <c r="G120" s="5330" t="str">
        <f t="shared" si="13"/>
        <v>الخميس -جنح مستأنفة - بندر</v>
      </c>
      <c r="H120" s="49" t="s">
        <v>1272</v>
      </c>
      <c r="I120" s="49" t="s">
        <v>53</v>
      </c>
      <c r="J120" s="52">
        <v>17</v>
      </c>
      <c r="K120" s="52" t="s">
        <v>1631</v>
      </c>
      <c r="L120" s="14">
        <v>6</v>
      </c>
      <c r="M120" s="15" t="s">
        <v>1324</v>
      </c>
      <c r="N120" s="39"/>
      <c r="O120" s="44" t="s">
        <v>33</v>
      </c>
      <c r="P120" s="44">
        <v>2</v>
      </c>
      <c r="Q120" s="15" t="str">
        <f t="shared" si="14"/>
        <v>الدائرة الثانية جنائي مركز بني سويف</v>
      </c>
      <c r="R120" s="44" t="s">
        <v>34</v>
      </c>
      <c r="S120" s="56" t="s">
        <v>25</v>
      </c>
      <c r="T120" s="5382"/>
    </row>
    <row r="121" spans="1:20" ht="14.4" thickBot="1">
      <c r="A121" s="33">
        <v>7</v>
      </c>
      <c r="B121" s="11" t="s">
        <v>526</v>
      </c>
      <c r="C121" s="54">
        <f t="shared" si="15"/>
        <v>53</v>
      </c>
      <c r="D121" s="13" t="s">
        <v>1269</v>
      </c>
      <c r="E121" s="48">
        <f t="shared" si="12"/>
        <v>1</v>
      </c>
      <c r="F121" s="48">
        <v>7</v>
      </c>
      <c r="G121" s="5330" t="str">
        <f t="shared" si="13"/>
        <v>الخميس -امن دولة - بندر</v>
      </c>
      <c r="H121" s="49" t="s">
        <v>1274</v>
      </c>
      <c r="I121" s="49" t="s">
        <v>53</v>
      </c>
      <c r="J121" s="52">
        <v>18</v>
      </c>
      <c r="K121" s="52" t="s">
        <v>1631</v>
      </c>
      <c r="L121" s="14">
        <v>7</v>
      </c>
      <c r="M121" s="15" t="s">
        <v>516</v>
      </c>
      <c r="N121" s="39"/>
      <c r="O121" s="44" t="s">
        <v>23</v>
      </c>
      <c r="P121" s="44">
        <v>3</v>
      </c>
      <c r="Q121" s="15" t="str">
        <f t="shared" si="14"/>
        <v>الدائرة الثالثة جنائي مركز ناصر</v>
      </c>
      <c r="R121" s="44" t="s">
        <v>24</v>
      </c>
      <c r="S121" s="56" t="s">
        <v>25</v>
      </c>
      <c r="T121" s="5382"/>
    </row>
    <row r="122" spans="1:20" ht="14.4" thickBot="1">
      <c r="A122" s="33">
        <v>8</v>
      </c>
      <c r="B122" s="11" t="s">
        <v>528</v>
      </c>
      <c r="C122" s="54">
        <f t="shared" si="15"/>
        <v>59</v>
      </c>
      <c r="D122" s="13" t="s">
        <v>507</v>
      </c>
      <c r="E122" s="48">
        <f t="shared" si="12"/>
        <v>2</v>
      </c>
      <c r="F122" s="48">
        <v>8</v>
      </c>
      <c r="G122" s="5330" t="str">
        <f t="shared" si="13"/>
        <v>السبت -جنح مستأنفة - مركز</v>
      </c>
      <c r="H122" s="49" t="s">
        <v>1272</v>
      </c>
      <c r="I122" s="49" t="s">
        <v>21</v>
      </c>
      <c r="J122" s="52">
        <v>20</v>
      </c>
      <c r="K122" s="52" t="s">
        <v>1632</v>
      </c>
      <c r="L122" s="14">
        <v>9</v>
      </c>
      <c r="M122" s="15" t="s">
        <v>1325</v>
      </c>
      <c r="N122" s="39"/>
      <c r="O122" s="44" t="s">
        <v>23</v>
      </c>
      <c r="P122" s="44">
        <v>3</v>
      </c>
      <c r="Q122" s="15" t="str">
        <f t="shared" si="14"/>
        <v>الدائرة الثالثة جنائي مركز ناصر</v>
      </c>
      <c r="R122" s="44" t="s">
        <v>29</v>
      </c>
      <c r="S122" s="56" t="s">
        <v>25</v>
      </c>
      <c r="T122" s="5382"/>
    </row>
    <row r="123" spans="1:20" ht="14.4" thickBot="1">
      <c r="A123" s="33"/>
      <c r="B123" s="11"/>
      <c r="C123" s="54" t="str">
        <f t="shared" ref="C123:C124" si="16">IF(A123="","",VLOOKUP(A123,$E$4:$J$50,6,FALSE))</f>
        <v/>
      </c>
      <c r="D123" s="13" t="s">
        <v>507</v>
      </c>
      <c r="E123" s="48">
        <f t="shared" si="12"/>
        <v>2</v>
      </c>
      <c r="F123" s="48">
        <v>9</v>
      </c>
      <c r="G123" s="5330" t="str">
        <f t="shared" si="13"/>
        <v>السبت -جنح بيئة - مركز</v>
      </c>
      <c r="H123" s="49" t="s">
        <v>432</v>
      </c>
      <c r="I123" s="49" t="s">
        <v>21</v>
      </c>
      <c r="J123" s="52">
        <v>21</v>
      </c>
      <c r="K123" s="52" t="s">
        <v>1632</v>
      </c>
      <c r="L123" s="14">
        <v>10</v>
      </c>
      <c r="M123" s="5378" t="s">
        <v>1326</v>
      </c>
      <c r="N123" s="5379"/>
      <c r="O123" s="5380" t="s">
        <v>23</v>
      </c>
      <c r="P123" s="5380"/>
      <c r="Q123" s="5378" t="e">
        <f t="shared" si="14"/>
        <v>#N/A</v>
      </c>
      <c r="R123" s="5380" t="s">
        <v>34</v>
      </c>
      <c r="S123" s="5381" t="s">
        <v>85</v>
      </c>
      <c r="T123" s="5383" t="s">
        <v>1544</v>
      </c>
    </row>
    <row r="124" spans="1:20" ht="14.4" thickBot="1">
      <c r="A124" s="34"/>
      <c r="B124" s="17"/>
      <c r="C124" s="54" t="str">
        <f t="shared" si="16"/>
        <v/>
      </c>
      <c r="D124" s="13" t="s">
        <v>507</v>
      </c>
      <c r="E124" s="48">
        <f t="shared" si="12"/>
        <v>2</v>
      </c>
      <c r="F124" s="48">
        <v>10</v>
      </c>
      <c r="G124" s="5330" t="str">
        <f t="shared" si="13"/>
        <v>الاحد -جنح مستأنفة - مركز</v>
      </c>
      <c r="H124" s="49" t="s">
        <v>1272</v>
      </c>
      <c r="I124" s="49" t="s">
        <v>32</v>
      </c>
      <c r="J124" s="52">
        <v>22</v>
      </c>
      <c r="K124" s="52" t="s">
        <v>1632</v>
      </c>
      <c r="L124" s="14">
        <v>11</v>
      </c>
      <c r="M124" s="15" t="s">
        <v>1327</v>
      </c>
      <c r="N124" s="39"/>
      <c r="O124" s="44" t="s">
        <v>23</v>
      </c>
      <c r="P124" s="44">
        <v>3</v>
      </c>
      <c r="Q124" s="15" t="str">
        <f t="shared" si="14"/>
        <v>الدائرة الثالثة جنائي مركز ناصر</v>
      </c>
      <c r="R124" s="44" t="s">
        <v>34</v>
      </c>
      <c r="S124" s="56" t="s">
        <v>25</v>
      </c>
      <c r="T124" s="5382"/>
    </row>
    <row r="125" spans="1:20" ht="14.4" thickBot="1">
      <c r="C125" s="37"/>
      <c r="D125" s="13" t="s">
        <v>507</v>
      </c>
      <c r="E125" s="48">
        <f t="shared" si="12"/>
        <v>2</v>
      </c>
      <c r="F125" s="48">
        <v>11</v>
      </c>
      <c r="G125" s="5330" t="str">
        <f t="shared" si="13"/>
        <v>الاثنين -جنح مستأنفة - مركز</v>
      </c>
      <c r="H125" s="49" t="s">
        <v>1272</v>
      </c>
      <c r="I125" s="49" t="s">
        <v>37</v>
      </c>
      <c r="J125" s="52">
        <v>23</v>
      </c>
      <c r="K125" s="52" t="s">
        <v>1632</v>
      </c>
      <c r="L125" s="14">
        <v>12</v>
      </c>
      <c r="M125" s="15" t="s">
        <v>1328</v>
      </c>
      <c r="N125" s="39"/>
      <c r="O125" s="44" t="s">
        <v>23</v>
      </c>
      <c r="P125" s="44">
        <v>4</v>
      </c>
      <c r="Q125" s="15" t="str">
        <f t="shared" si="14"/>
        <v>الدائرة الرابعة جنائي مركز اهناسيا</v>
      </c>
      <c r="R125" s="44" t="s">
        <v>24</v>
      </c>
      <c r="S125" s="56" t="s">
        <v>25</v>
      </c>
      <c r="T125" s="5382"/>
    </row>
    <row r="126" spans="1:20" ht="14.4" thickBot="1">
      <c r="C126" s="37"/>
      <c r="D126" s="13" t="s">
        <v>510</v>
      </c>
      <c r="E126" s="48">
        <f t="shared" si="12"/>
        <v>3</v>
      </c>
      <c r="F126" s="48">
        <v>12</v>
      </c>
      <c r="G126" s="5330" t="str">
        <f t="shared" si="13"/>
        <v>الثلاثاء -جنح مستأنفة - ناصر</v>
      </c>
      <c r="H126" s="49" t="s">
        <v>1272</v>
      </c>
      <c r="I126" s="49" t="s">
        <v>50</v>
      </c>
      <c r="J126" s="52">
        <v>26</v>
      </c>
      <c r="K126" s="52" t="s">
        <v>728</v>
      </c>
      <c r="L126" s="14">
        <v>13</v>
      </c>
      <c r="M126" s="15" t="s">
        <v>512</v>
      </c>
      <c r="N126" s="39"/>
      <c r="O126" s="44" t="s">
        <v>23</v>
      </c>
      <c r="P126" s="44">
        <v>4</v>
      </c>
      <c r="Q126" s="15" t="str">
        <f t="shared" si="14"/>
        <v>الدائرة الرابعة جنائي مركز اهناسيا</v>
      </c>
      <c r="R126" s="44" t="s">
        <v>29</v>
      </c>
      <c r="S126" s="56" t="s">
        <v>25</v>
      </c>
      <c r="T126" s="5382"/>
    </row>
    <row r="127" spans="1:20" ht="14.4" thickBot="1">
      <c r="C127" s="37"/>
      <c r="D127" s="13" t="s">
        <v>510</v>
      </c>
      <c r="E127" s="48">
        <f t="shared" si="12"/>
        <v>3</v>
      </c>
      <c r="F127" s="48">
        <v>13</v>
      </c>
      <c r="G127" s="5330" t="str">
        <f t="shared" si="13"/>
        <v>الثلاثاء -العنف ضد المرأة - ناصر</v>
      </c>
      <c r="H127" s="49" t="s">
        <v>1273</v>
      </c>
      <c r="I127" s="49" t="s">
        <v>50</v>
      </c>
      <c r="J127" s="52">
        <v>27</v>
      </c>
      <c r="K127" s="52" t="s">
        <v>728</v>
      </c>
      <c r="L127" s="14">
        <v>14</v>
      </c>
      <c r="M127" s="15" t="s">
        <v>1329</v>
      </c>
      <c r="N127" s="39"/>
      <c r="O127" s="44" t="s">
        <v>23</v>
      </c>
      <c r="P127" s="44">
        <v>4</v>
      </c>
      <c r="Q127" s="15" t="str">
        <f t="shared" si="14"/>
        <v>الدائرة الرابعة جنائي مركز اهناسيا</v>
      </c>
      <c r="R127" s="44" t="s">
        <v>34</v>
      </c>
      <c r="S127" s="56" t="s">
        <v>25</v>
      </c>
      <c r="T127" s="5382"/>
    </row>
    <row r="128" spans="1:20" ht="14.4" thickBot="1">
      <c r="C128" s="37"/>
      <c r="D128" s="13" t="s">
        <v>510</v>
      </c>
      <c r="E128" s="48">
        <f t="shared" si="12"/>
        <v>3</v>
      </c>
      <c r="F128" s="48">
        <v>14</v>
      </c>
      <c r="G128" s="5330" t="str">
        <f t="shared" si="13"/>
        <v>الأربعاء -جنح مستأنفة - ناصر</v>
      </c>
      <c r="H128" s="49" t="s">
        <v>1272</v>
      </c>
      <c r="I128" s="49" t="s">
        <v>52</v>
      </c>
      <c r="J128" s="52">
        <v>28</v>
      </c>
      <c r="K128" s="52" t="s">
        <v>728</v>
      </c>
      <c r="L128" s="14">
        <v>16</v>
      </c>
      <c r="M128" s="15" t="s">
        <v>1330</v>
      </c>
      <c r="N128" s="39"/>
      <c r="O128" s="44" t="s">
        <v>23</v>
      </c>
      <c r="P128" s="44">
        <v>5</v>
      </c>
      <c r="Q128" s="15" t="str">
        <f t="shared" si="14"/>
        <v>الدائرة الخامسة جنائي مركز الواسطى</v>
      </c>
      <c r="R128" s="44" t="s">
        <v>24</v>
      </c>
      <c r="S128" s="56" t="s">
        <v>25</v>
      </c>
      <c r="T128" s="5382"/>
    </row>
    <row r="129" spans="3:20" ht="14.4" thickBot="1">
      <c r="C129" s="37"/>
      <c r="D129" s="13" t="s">
        <v>510</v>
      </c>
      <c r="E129" s="48">
        <f t="shared" si="12"/>
        <v>3</v>
      </c>
      <c r="F129" s="48">
        <v>15</v>
      </c>
      <c r="G129" s="5330" t="str">
        <f t="shared" si="13"/>
        <v>الأربعاء -جنح مباني - ناصر</v>
      </c>
      <c r="H129" s="49" t="s">
        <v>430</v>
      </c>
      <c r="I129" s="49" t="s">
        <v>52</v>
      </c>
      <c r="J129" s="52">
        <v>29</v>
      </c>
      <c r="K129" s="52" t="s">
        <v>728</v>
      </c>
      <c r="L129" s="14">
        <v>17</v>
      </c>
      <c r="M129" s="15" t="s">
        <v>1331</v>
      </c>
      <c r="N129" s="39"/>
      <c r="O129" s="44" t="s">
        <v>23</v>
      </c>
      <c r="P129" s="44">
        <v>5</v>
      </c>
      <c r="Q129" s="15" t="str">
        <f t="shared" si="14"/>
        <v>الدائرة الخامسة جنائي مركز الواسطى</v>
      </c>
      <c r="R129" s="44" t="s">
        <v>29</v>
      </c>
      <c r="S129" s="56" t="s">
        <v>25</v>
      </c>
      <c r="T129" s="5382"/>
    </row>
    <row r="130" spans="3:20" ht="14.4" thickBot="1">
      <c r="C130" s="37"/>
      <c r="D130" s="13" t="s">
        <v>510</v>
      </c>
      <c r="E130" s="48">
        <f t="shared" si="12"/>
        <v>3</v>
      </c>
      <c r="F130" s="48">
        <v>16</v>
      </c>
      <c r="G130" s="5330" t="str">
        <f t="shared" si="13"/>
        <v>الخميس -جنح مستأنفة - ناصر</v>
      </c>
      <c r="H130" s="49" t="s">
        <v>1272</v>
      </c>
      <c r="I130" s="49" t="s">
        <v>53</v>
      </c>
      <c r="J130" s="52">
        <v>30</v>
      </c>
      <c r="K130" s="52" t="s">
        <v>728</v>
      </c>
      <c r="L130" s="14">
        <v>18</v>
      </c>
      <c r="M130" s="15" t="s">
        <v>1332</v>
      </c>
      <c r="N130" s="39"/>
      <c r="O130" s="44" t="s">
        <v>33</v>
      </c>
      <c r="P130" s="44">
        <v>5</v>
      </c>
      <c r="Q130" s="15" t="str">
        <f t="shared" si="14"/>
        <v>الدائرة الخامسة جنائي مركز الواسطى</v>
      </c>
      <c r="R130" s="44" t="s">
        <v>34</v>
      </c>
      <c r="S130" s="56" t="s">
        <v>25</v>
      </c>
      <c r="T130" s="5382"/>
    </row>
    <row r="131" spans="3:20" ht="14.4" thickBot="1">
      <c r="C131" s="37"/>
      <c r="D131" s="13" t="s">
        <v>515</v>
      </c>
      <c r="E131" s="48">
        <f t="shared" si="12"/>
        <v>4</v>
      </c>
      <c r="F131" s="48">
        <v>17</v>
      </c>
      <c r="G131" s="5330" t="str">
        <f t="shared" si="13"/>
        <v>السبت -جنح مستأنفة - اهناسيا</v>
      </c>
      <c r="H131" s="49" t="s">
        <v>1272</v>
      </c>
      <c r="I131" s="49" t="s">
        <v>21</v>
      </c>
      <c r="J131" s="52">
        <v>32</v>
      </c>
      <c r="K131" s="52" t="s">
        <v>1438</v>
      </c>
      <c r="L131" s="14">
        <v>19</v>
      </c>
      <c r="M131" s="15" t="s">
        <v>1333</v>
      </c>
      <c r="N131" s="39"/>
      <c r="O131" s="44" t="s">
        <v>23</v>
      </c>
      <c r="P131" s="44">
        <v>6</v>
      </c>
      <c r="Q131" s="15" t="str">
        <f t="shared" si="14"/>
        <v>الدائرة السادسة جنائي مركز ببا</v>
      </c>
      <c r="R131" s="44" t="s">
        <v>24</v>
      </c>
      <c r="S131" s="56" t="s">
        <v>25</v>
      </c>
      <c r="T131" s="5382"/>
    </row>
    <row r="132" spans="3:20" ht="14.4" thickBot="1">
      <c r="C132" s="37"/>
      <c r="D132" s="13" t="s">
        <v>515</v>
      </c>
      <c r="E132" s="48">
        <f t="shared" si="12"/>
        <v>4</v>
      </c>
      <c r="F132" s="48">
        <v>18</v>
      </c>
      <c r="G132" s="5330" t="str">
        <f t="shared" si="13"/>
        <v>السبت -لجنة الاعفاء من الرسوم القضائية - اهناسيا</v>
      </c>
      <c r="H132" s="49" t="s">
        <v>1277</v>
      </c>
      <c r="I132" s="49" t="s">
        <v>21</v>
      </c>
      <c r="J132" s="52">
        <v>33</v>
      </c>
      <c r="K132" s="52" t="s">
        <v>1438</v>
      </c>
      <c r="L132" s="14">
        <v>20</v>
      </c>
      <c r="M132" s="15" t="s">
        <v>1334</v>
      </c>
      <c r="N132" s="39"/>
      <c r="O132" s="44" t="s">
        <v>23</v>
      </c>
      <c r="P132" s="44">
        <v>6</v>
      </c>
      <c r="Q132" s="15" t="str">
        <f t="shared" si="14"/>
        <v>الدائرة السادسة جنائي مركز ببا</v>
      </c>
      <c r="R132" s="44" t="s">
        <v>29</v>
      </c>
      <c r="S132" s="56" t="s">
        <v>25</v>
      </c>
      <c r="T132" s="5382"/>
    </row>
    <row r="133" spans="3:20" ht="14.4" thickBot="1">
      <c r="D133" s="13" t="s">
        <v>515</v>
      </c>
      <c r="E133" s="48">
        <f t="shared" si="12"/>
        <v>4</v>
      </c>
      <c r="F133" s="48">
        <v>19</v>
      </c>
      <c r="G133" s="5330" t="str">
        <f t="shared" si="13"/>
        <v>الاحد -جنح مستأنفة - اهناسيا</v>
      </c>
      <c r="H133" s="49" t="s">
        <v>1272</v>
      </c>
      <c r="I133" s="49" t="s">
        <v>32</v>
      </c>
      <c r="J133" s="52">
        <v>34</v>
      </c>
      <c r="K133" s="52" t="s">
        <v>1438</v>
      </c>
      <c r="L133" s="14">
        <v>21</v>
      </c>
      <c r="M133" s="15" t="s">
        <v>1335</v>
      </c>
      <c r="N133" s="39"/>
      <c r="O133" s="44" t="s">
        <v>33</v>
      </c>
      <c r="P133" s="44">
        <v>6</v>
      </c>
      <c r="Q133" s="15" t="str">
        <f t="shared" si="14"/>
        <v>الدائرة السادسة جنائي مركز ببا</v>
      </c>
      <c r="R133" s="44" t="s">
        <v>34</v>
      </c>
      <c r="S133" s="56" t="s">
        <v>25</v>
      </c>
      <c r="T133" s="5382"/>
    </row>
    <row r="134" spans="3:20" ht="14.4" thickBot="1">
      <c r="D134" s="13" t="s">
        <v>515</v>
      </c>
      <c r="E134" s="48">
        <f t="shared" si="12"/>
        <v>4</v>
      </c>
      <c r="F134" s="48">
        <v>20</v>
      </c>
      <c r="G134" s="5330" t="str">
        <f t="shared" si="13"/>
        <v>الاحد -طفل مستأنف - اهناسيا</v>
      </c>
      <c r="H134" s="49" t="s">
        <v>1276</v>
      </c>
      <c r="I134" s="49" t="s">
        <v>32</v>
      </c>
      <c r="J134" s="52">
        <v>35</v>
      </c>
      <c r="K134" s="52" t="s">
        <v>1438</v>
      </c>
      <c r="L134" s="14">
        <v>22</v>
      </c>
      <c r="M134" s="15" t="s">
        <v>1336</v>
      </c>
      <c r="N134" s="39"/>
      <c r="O134" s="44" t="s">
        <v>23</v>
      </c>
      <c r="P134" s="44">
        <v>7</v>
      </c>
      <c r="Q134" s="15" t="str">
        <f t="shared" si="14"/>
        <v>الدائرة السابعة جنائي مركز الفشن</v>
      </c>
      <c r="R134" s="44" t="s">
        <v>24</v>
      </c>
      <c r="S134" s="56" t="s">
        <v>25</v>
      </c>
      <c r="T134" s="5382"/>
    </row>
    <row r="135" spans="3:20" ht="14.4" thickBot="1">
      <c r="D135" s="13" t="s">
        <v>515</v>
      </c>
      <c r="E135" s="48">
        <f t="shared" si="12"/>
        <v>4</v>
      </c>
      <c r="F135" s="48">
        <v>21</v>
      </c>
      <c r="G135" s="5330" t="str">
        <f t="shared" si="13"/>
        <v>الاثنين -جنح مستأنفة - اهناسيا</v>
      </c>
      <c r="H135" s="49" t="s">
        <v>1272</v>
      </c>
      <c r="I135" s="49" t="s">
        <v>37</v>
      </c>
      <c r="J135" s="52">
        <v>36</v>
      </c>
      <c r="K135" s="52" t="s">
        <v>1438</v>
      </c>
      <c r="L135" s="14">
        <v>24</v>
      </c>
      <c r="M135" s="15" t="s">
        <v>1337</v>
      </c>
      <c r="N135" s="39"/>
      <c r="O135" s="44" t="s">
        <v>23</v>
      </c>
      <c r="P135" s="44">
        <v>7</v>
      </c>
      <c r="Q135" s="15" t="str">
        <f t="shared" si="14"/>
        <v>الدائرة السابعة جنائي مركز الفشن</v>
      </c>
      <c r="R135" s="44" t="s">
        <v>29</v>
      </c>
      <c r="S135" s="56" t="s">
        <v>25</v>
      </c>
      <c r="T135" s="5382"/>
    </row>
    <row r="136" spans="3:20" ht="14.4" thickBot="1">
      <c r="D136" s="13" t="s">
        <v>519</v>
      </c>
      <c r="E136" s="48">
        <f t="shared" si="12"/>
        <v>5</v>
      </c>
      <c r="F136" s="48">
        <v>22</v>
      </c>
      <c r="G136" s="5330" t="str">
        <f t="shared" si="13"/>
        <v>الثلاثاء -جنح مستأنفة - الواسطى</v>
      </c>
      <c r="H136" s="49" t="s">
        <v>1272</v>
      </c>
      <c r="I136" s="49" t="s">
        <v>50</v>
      </c>
      <c r="J136" s="52">
        <v>39</v>
      </c>
      <c r="K136" s="52" t="s">
        <v>602</v>
      </c>
      <c r="L136" s="14">
        <v>25</v>
      </c>
      <c r="M136" s="15" t="s">
        <v>1338</v>
      </c>
      <c r="N136" s="39"/>
      <c r="O136" s="44" t="s">
        <v>33</v>
      </c>
      <c r="P136" s="44">
        <v>7</v>
      </c>
      <c r="Q136" s="15" t="str">
        <f t="shared" si="14"/>
        <v>الدائرة السابعة جنائي مركز الفشن</v>
      </c>
      <c r="R136" s="44" t="s">
        <v>34</v>
      </c>
      <c r="S136" s="56" t="s">
        <v>25</v>
      </c>
      <c r="T136" s="5382"/>
    </row>
    <row r="137" spans="3:20" ht="14.4" thickBot="1">
      <c r="D137" s="13" t="s">
        <v>519</v>
      </c>
      <c r="E137" s="48">
        <f t="shared" si="12"/>
        <v>5</v>
      </c>
      <c r="F137" s="48">
        <v>23</v>
      </c>
      <c r="G137" s="5330" t="str">
        <f t="shared" si="13"/>
        <v>الثلاثاء -جنح مباني - الواسطى</v>
      </c>
      <c r="H137" s="49" t="s">
        <v>430</v>
      </c>
      <c r="I137" s="49" t="s">
        <v>50</v>
      </c>
      <c r="J137" s="52">
        <v>40</v>
      </c>
      <c r="K137" s="52" t="s">
        <v>602</v>
      </c>
      <c r="L137" s="14">
        <v>26</v>
      </c>
      <c r="M137" s="15" t="s">
        <v>1339</v>
      </c>
      <c r="N137" s="39"/>
      <c r="O137" s="44" t="s">
        <v>23</v>
      </c>
      <c r="P137" s="44">
        <v>8</v>
      </c>
      <c r="Q137" s="15" t="str">
        <f t="shared" si="14"/>
        <v>الدائرة الثامنة جنائي مركز سمسطا</v>
      </c>
      <c r="R137" s="44" t="s">
        <v>24</v>
      </c>
      <c r="S137" s="56" t="s">
        <v>25</v>
      </c>
      <c r="T137" s="5382"/>
    </row>
    <row r="138" spans="3:20" ht="14.4" thickBot="1">
      <c r="D138" s="13" t="s">
        <v>519</v>
      </c>
      <c r="E138" s="48">
        <f t="shared" si="12"/>
        <v>5</v>
      </c>
      <c r="F138" s="48">
        <v>24</v>
      </c>
      <c r="G138" s="5330" t="str">
        <f t="shared" si="13"/>
        <v>الثلاثاء -جنح بيئة - الواسطى</v>
      </c>
      <c r="H138" s="49" t="s">
        <v>432</v>
      </c>
      <c r="I138" s="49" t="s">
        <v>50</v>
      </c>
      <c r="J138" s="52">
        <v>41</v>
      </c>
      <c r="K138" s="52" t="s">
        <v>602</v>
      </c>
      <c r="L138" s="14">
        <v>28</v>
      </c>
      <c r="M138" s="15" t="s">
        <v>1340</v>
      </c>
      <c r="N138" s="39"/>
      <c r="O138" s="44" t="s">
        <v>33</v>
      </c>
      <c r="P138" s="44">
        <v>8</v>
      </c>
      <c r="Q138" s="15" t="str">
        <f t="shared" si="14"/>
        <v>الدائرة الثامنة جنائي مركز سمسطا</v>
      </c>
      <c r="R138" s="44" t="s">
        <v>29</v>
      </c>
      <c r="S138" s="56" t="s">
        <v>25</v>
      </c>
      <c r="T138" s="5382"/>
    </row>
    <row r="139" spans="3:20" ht="14.4" thickBot="1">
      <c r="D139" s="13" t="s">
        <v>519</v>
      </c>
      <c r="E139" s="48">
        <f t="shared" si="12"/>
        <v>5</v>
      </c>
      <c r="F139" s="48">
        <v>25</v>
      </c>
      <c r="G139" s="5330" t="str">
        <f t="shared" si="13"/>
        <v>الأربعاء -جنح مستأنفة - الواسطى</v>
      </c>
      <c r="H139" s="49" t="s">
        <v>1272</v>
      </c>
      <c r="I139" s="49" t="s">
        <v>52</v>
      </c>
      <c r="J139" s="52">
        <v>42</v>
      </c>
      <c r="K139" s="52" t="s">
        <v>602</v>
      </c>
      <c r="L139" s="14">
        <v>29</v>
      </c>
      <c r="M139" s="15" t="s">
        <v>1341</v>
      </c>
      <c r="N139" s="39"/>
      <c r="O139" s="44" t="s">
        <v>33</v>
      </c>
      <c r="P139" s="44">
        <v>8</v>
      </c>
      <c r="Q139" s="15" t="str">
        <f t="shared" si="14"/>
        <v>الدائرة الثامنة جنائي مركز سمسطا</v>
      </c>
      <c r="R139" s="44" t="s">
        <v>34</v>
      </c>
      <c r="S139" s="56" t="s">
        <v>25</v>
      </c>
      <c r="T139" s="5382"/>
    </row>
    <row r="140" spans="3:20" ht="14.4" thickBot="1">
      <c r="D140" s="13" t="s">
        <v>519</v>
      </c>
      <c r="E140" s="48">
        <f t="shared" si="12"/>
        <v>5</v>
      </c>
      <c r="F140" s="48">
        <v>26</v>
      </c>
      <c r="G140" s="5330" t="str">
        <f t="shared" si="13"/>
        <v>الأربعاء -لجنة الاعفاء من الرسوم القضائية - الواسطى</v>
      </c>
      <c r="H140" s="49" t="s">
        <v>1277</v>
      </c>
      <c r="I140" s="49" t="s">
        <v>52</v>
      </c>
      <c r="J140" s="52">
        <v>43</v>
      </c>
      <c r="K140" s="52" t="s">
        <v>602</v>
      </c>
      <c r="L140" s="14">
        <v>30</v>
      </c>
      <c r="M140" s="2639" t="s">
        <v>1263</v>
      </c>
      <c r="N140" s="39"/>
      <c r="O140" s="44" t="s">
        <v>33</v>
      </c>
      <c r="P140" s="44">
        <v>5</v>
      </c>
      <c r="Q140" s="15" t="str">
        <f t="shared" si="14"/>
        <v>الدائرة الخامسة جنائي مركز الواسطى</v>
      </c>
      <c r="R140" s="44" t="s">
        <v>38</v>
      </c>
      <c r="S140" s="56" t="s">
        <v>25</v>
      </c>
      <c r="T140" s="5382"/>
    </row>
    <row r="141" spans="3:20" ht="14.4" thickBot="1">
      <c r="D141" s="13" t="s">
        <v>519</v>
      </c>
      <c r="E141" s="48">
        <f t="shared" si="12"/>
        <v>5</v>
      </c>
      <c r="F141" s="48">
        <v>27</v>
      </c>
      <c r="G141" s="5330" t="str">
        <f t="shared" si="13"/>
        <v>الخميس -جنح مستأنفة - الواسطى</v>
      </c>
      <c r="H141" s="49" t="s">
        <v>1272</v>
      </c>
      <c r="I141" s="49" t="s">
        <v>53</v>
      </c>
      <c r="J141" s="52">
        <v>44</v>
      </c>
      <c r="K141" s="52" t="s">
        <v>602</v>
      </c>
      <c r="L141" s="14"/>
      <c r="M141" s="15"/>
      <c r="N141" s="39"/>
      <c r="O141" s="44"/>
      <c r="P141" s="44"/>
      <c r="Q141" s="15"/>
      <c r="R141" s="44"/>
      <c r="S141" s="56"/>
      <c r="T141" s="5382"/>
    </row>
    <row r="142" spans="3:20" ht="14.4" thickBot="1">
      <c r="D142" s="13" t="s">
        <v>519</v>
      </c>
      <c r="E142" s="48">
        <f t="shared" si="12"/>
        <v>5</v>
      </c>
      <c r="F142" s="48">
        <v>28</v>
      </c>
      <c r="G142" s="5330" t="str">
        <f t="shared" si="13"/>
        <v>الخميس -العنف ضد المرأة - الواسطى</v>
      </c>
      <c r="H142" s="49" t="s">
        <v>1273</v>
      </c>
      <c r="I142" s="49" t="s">
        <v>53</v>
      </c>
      <c r="J142" s="52">
        <v>45</v>
      </c>
      <c r="K142" s="52" t="s">
        <v>602</v>
      </c>
      <c r="L142" s="14"/>
      <c r="M142" s="15"/>
      <c r="N142" s="39"/>
      <c r="O142" s="44"/>
      <c r="P142" s="44"/>
      <c r="Q142" s="15"/>
      <c r="R142" s="44"/>
      <c r="S142" s="56"/>
    </row>
    <row r="143" spans="3:20" ht="14.4" thickBot="1">
      <c r="D143" s="13" t="s">
        <v>524</v>
      </c>
      <c r="E143" s="48">
        <f t="shared" si="12"/>
        <v>6</v>
      </c>
      <c r="F143" s="48">
        <v>29</v>
      </c>
      <c r="G143" s="5330" t="str">
        <f t="shared" si="13"/>
        <v>السبت -جنح مستأنفة - ببا</v>
      </c>
      <c r="H143" s="49" t="s">
        <v>1272</v>
      </c>
      <c r="I143" s="49" t="s">
        <v>21</v>
      </c>
      <c r="J143" s="52">
        <v>47</v>
      </c>
      <c r="K143" s="52" t="s">
        <v>603</v>
      </c>
      <c r="L143" s="14"/>
      <c r="M143" s="15"/>
      <c r="N143" s="39"/>
      <c r="O143" s="44"/>
      <c r="P143" s="44"/>
      <c r="Q143" s="15"/>
      <c r="R143" s="44"/>
      <c r="S143" s="56"/>
    </row>
    <row r="144" spans="3:20" ht="14.4" thickBot="1">
      <c r="D144" s="13" t="s">
        <v>524</v>
      </c>
      <c r="E144" s="48">
        <f t="shared" si="12"/>
        <v>6</v>
      </c>
      <c r="F144" s="48">
        <v>30</v>
      </c>
      <c r="G144" s="5330" t="str">
        <f t="shared" si="13"/>
        <v>السبت -جنح مباني - ببا</v>
      </c>
      <c r="H144" s="49" t="s">
        <v>430</v>
      </c>
      <c r="I144" s="49" t="s">
        <v>21</v>
      </c>
      <c r="J144" s="52">
        <v>48</v>
      </c>
      <c r="K144" s="52" t="s">
        <v>603</v>
      </c>
      <c r="L144" s="14"/>
      <c r="M144" s="15"/>
      <c r="N144" s="39"/>
      <c r="O144" s="44"/>
      <c r="P144" s="44"/>
      <c r="Q144" s="15"/>
      <c r="R144" s="44"/>
      <c r="S144" s="56"/>
    </row>
    <row r="145" spans="4:19" ht="14.4" thickBot="1">
      <c r="D145" s="13" t="s">
        <v>524</v>
      </c>
      <c r="E145" s="48">
        <f t="shared" si="12"/>
        <v>6</v>
      </c>
      <c r="F145" s="48">
        <v>31</v>
      </c>
      <c r="G145" s="5330" t="str">
        <f t="shared" si="13"/>
        <v>السبت -العنف ضد المرأة - ببا</v>
      </c>
      <c r="H145" s="49" t="s">
        <v>1273</v>
      </c>
      <c r="I145" s="49" t="s">
        <v>21</v>
      </c>
      <c r="J145" s="52">
        <v>49</v>
      </c>
      <c r="K145" s="52" t="s">
        <v>603</v>
      </c>
      <c r="L145" s="14"/>
      <c r="M145" s="15"/>
      <c r="N145" s="39"/>
      <c r="O145" s="44"/>
      <c r="P145" s="44"/>
      <c r="Q145" s="15"/>
      <c r="R145" s="44"/>
      <c r="S145" s="56"/>
    </row>
    <row r="146" spans="4:19" ht="14.4" thickBot="1">
      <c r="D146" s="13" t="s">
        <v>524</v>
      </c>
      <c r="E146" s="48">
        <f t="shared" si="12"/>
        <v>6</v>
      </c>
      <c r="F146" s="48">
        <v>32</v>
      </c>
      <c r="G146" s="5330" t="str">
        <f t="shared" si="13"/>
        <v>الاحد -جنح مستأنفة - ببا</v>
      </c>
      <c r="H146" s="49" t="s">
        <v>1272</v>
      </c>
      <c r="I146" s="49" t="s">
        <v>32</v>
      </c>
      <c r="J146" s="52">
        <v>50</v>
      </c>
      <c r="K146" s="52" t="s">
        <v>603</v>
      </c>
      <c r="L146" s="14"/>
      <c r="M146" s="15"/>
      <c r="N146" s="39"/>
      <c r="O146" s="44"/>
      <c r="P146" s="44"/>
      <c r="Q146" s="15"/>
      <c r="R146" s="44"/>
      <c r="S146" s="56"/>
    </row>
    <row r="147" spans="4:19" ht="14.4" thickBot="1">
      <c r="D147" s="13" t="s">
        <v>524</v>
      </c>
      <c r="E147" s="48">
        <f t="shared" si="12"/>
        <v>6</v>
      </c>
      <c r="F147" s="48">
        <v>33</v>
      </c>
      <c r="G147" s="5330" t="str">
        <f t="shared" si="13"/>
        <v>الاثنين -جنح مستأنفة - ببا</v>
      </c>
      <c r="H147" s="49" t="s">
        <v>1272</v>
      </c>
      <c r="I147" s="49" t="s">
        <v>37</v>
      </c>
      <c r="J147" s="52">
        <v>51</v>
      </c>
      <c r="K147" s="52" t="s">
        <v>603</v>
      </c>
      <c r="L147" s="14"/>
      <c r="M147" s="15"/>
      <c r="N147" s="39"/>
      <c r="O147" s="44"/>
      <c r="P147" s="44"/>
      <c r="Q147" s="15"/>
      <c r="R147" s="44"/>
      <c r="S147" s="56"/>
    </row>
    <row r="148" spans="4:19" ht="14.4" thickBot="1">
      <c r="D148" s="13" t="s">
        <v>526</v>
      </c>
      <c r="E148" s="48">
        <f t="shared" si="12"/>
        <v>7</v>
      </c>
      <c r="F148" s="48">
        <v>34</v>
      </c>
      <c r="G148" s="5330" t="str">
        <f t="shared" si="13"/>
        <v>السبت -جنح مستأنفة - الفشن</v>
      </c>
      <c r="H148" s="49" t="s">
        <v>1272</v>
      </c>
      <c r="I148" s="49" t="s">
        <v>21</v>
      </c>
      <c r="J148" s="52">
        <v>53</v>
      </c>
      <c r="K148" s="52" t="s">
        <v>729</v>
      </c>
      <c r="L148" s="14"/>
      <c r="M148" s="15"/>
      <c r="N148" s="39"/>
      <c r="O148" s="44"/>
      <c r="P148" s="44"/>
      <c r="Q148" s="15"/>
      <c r="R148" s="44"/>
      <c r="S148" s="56"/>
    </row>
    <row r="149" spans="4:19" ht="14.4" thickBot="1">
      <c r="D149" s="13" t="s">
        <v>526</v>
      </c>
      <c r="E149" s="48">
        <f t="shared" si="12"/>
        <v>7</v>
      </c>
      <c r="F149" s="48">
        <v>35</v>
      </c>
      <c r="G149" s="5330" t="str">
        <f t="shared" si="13"/>
        <v>السبت -جنح مباني - الفشن</v>
      </c>
      <c r="H149" s="49" t="s">
        <v>430</v>
      </c>
      <c r="I149" s="49" t="s">
        <v>21</v>
      </c>
      <c r="J149" s="52">
        <v>54</v>
      </c>
      <c r="K149" s="52" t="s">
        <v>729</v>
      </c>
      <c r="L149" s="18"/>
      <c r="M149" s="19"/>
      <c r="N149" s="40"/>
      <c r="O149" s="45"/>
      <c r="P149" s="45"/>
      <c r="Q149" s="15"/>
      <c r="R149" s="45"/>
      <c r="S149" s="57"/>
    </row>
    <row r="150" spans="4:19" ht="14.4" thickBot="1">
      <c r="D150" s="13" t="s">
        <v>526</v>
      </c>
      <c r="E150" s="48">
        <f t="shared" si="12"/>
        <v>7</v>
      </c>
      <c r="F150" s="48">
        <v>36</v>
      </c>
      <c r="G150" s="5330" t="str">
        <f t="shared" si="13"/>
        <v>الاحد -جنح مستأنفة - الفشن</v>
      </c>
      <c r="H150" s="49" t="s">
        <v>1272</v>
      </c>
      <c r="I150" s="49" t="s">
        <v>32</v>
      </c>
      <c r="J150" s="52">
        <v>55</v>
      </c>
      <c r="K150" s="52" t="s">
        <v>729</v>
      </c>
      <c r="L150" s="1943"/>
      <c r="M150" s="3"/>
      <c r="Q150" s="3"/>
      <c r="R150" s="853"/>
      <c r="S150" s="57"/>
    </row>
    <row r="151" spans="4:19" ht="14.4" thickBot="1">
      <c r="D151" s="13" t="s">
        <v>526</v>
      </c>
      <c r="E151" s="48">
        <f t="shared" si="12"/>
        <v>7</v>
      </c>
      <c r="F151" s="48">
        <v>37</v>
      </c>
      <c r="G151" s="5330" t="str">
        <f t="shared" si="13"/>
        <v>الاثنين -جنح مستأنفة - الفشن</v>
      </c>
      <c r="H151" s="49" t="s">
        <v>1272</v>
      </c>
      <c r="I151" s="49" t="s">
        <v>37</v>
      </c>
      <c r="J151" s="52">
        <v>56</v>
      </c>
      <c r="K151" s="52" t="s">
        <v>729</v>
      </c>
    </row>
    <row r="152" spans="4:19" ht="14.4" thickBot="1">
      <c r="D152" s="13" t="s">
        <v>526</v>
      </c>
      <c r="E152" s="48">
        <f t="shared" si="12"/>
        <v>7</v>
      </c>
      <c r="F152" s="48">
        <v>38</v>
      </c>
      <c r="G152" s="5330" t="str">
        <f t="shared" si="13"/>
        <v>الاثنين -جنح بيئة - الفشن</v>
      </c>
      <c r="H152" s="49" t="s">
        <v>432</v>
      </c>
      <c r="I152" s="49" t="s">
        <v>37</v>
      </c>
      <c r="J152" s="52">
        <v>57</v>
      </c>
      <c r="K152" s="52" t="s">
        <v>729</v>
      </c>
    </row>
    <row r="153" spans="4:19" ht="14.4" thickBot="1">
      <c r="D153" s="13" t="s">
        <v>528</v>
      </c>
      <c r="E153" s="48">
        <f t="shared" si="12"/>
        <v>8</v>
      </c>
      <c r="F153" s="48">
        <v>39</v>
      </c>
      <c r="G153" s="5330" t="str">
        <f t="shared" si="13"/>
        <v>الثلاثاء -جنح مستأنفة - سمسطا</v>
      </c>
      <c r="H153" s="49" t="s">
        <v>1272</v>
      </c>
      <c r="I153" s="49" t="s">
        <v>50</v>
      </c>
      <c r="J153" s="52">
        <v>59</v>
      </c>
      <c r="K153" s="52" t="s">
        <v>726</v>
      </c>
    </row>
    <row r="154" spans="4:19" ht="14.4" thickBot="1">
      <c r="D154" s="13" t="s">
        <v>528</v>
      </c>
      <c r="E154" s="48">
        <f t="shared" si="12"/>
        <v>8</v>
      </c>
      <c r="F154" s="48">
        <v>40</v>
      </c>
      <c r="G154" s="5330" t="str">
        <f t="shared" si="13"/>
        <v>الثلاثاء -جنح مباني - سمسطا</v>
      </c>
      <c r="H154" s="49" t="s">
        <v>430</v>
      </c>
      <c r="I154" s="49" t="s">
        <v>50</v>
      </c>
      <c r="J154" s="52">
        <v>60</v>
      </c>
      <c r="K154" s="52" t="s">
        <v>726</v>
      </c>
    </row>
    <row r="155" spans="4:19" ht="14.4" thickBot="1">
      <c r="D155" s="13" t="s">
        <v>528</v>
      </c>
      <c r="E155" s="48">
        <f t="shared" si="12"/>
        <v>8</v>
      </c>
      <c r="F155" s="48">
        <v>41</v>
      </c>
      <c r="G155" s="5330" t="str">
        <f t="shared" si="13"/>
        <v>الأربعاء -جنح مستأنفة - سمسطا</v>
      </c>
      <c r="H155" s="49" t="s">
        <v>1272</v>
      </c>
      <c r="I155" s="49" t="s">
        <v>52</v>
      </c>
      <c r="J155" s="52">
        <v>61</v>
      </c>
      <c r="K155" s="52" t="s">
        <v>726</v>
      </c>
    </row>
    <row r="156" spans="4:19" ht="14.4" thickBot="1">
      <c r="D156" s="13" t="s">
        <v>528</v>
      </c>
      <c r="E156" s="48">
        <f t="shared" si="12"/>
        <v>8</v>
      </c>
      <c r="F156" s="48">
        <v>42</v>
      </c>
      <c r="G156" s="5330" t="str">
        <f t="shared" si="13"/>
        <v>الخميس -جنح مستأنفة - سمسطا</v>
      </c>
      <c r="H156" s="49" t="s">
        <v>1272</v>
      </c>
      <c r="I156" s="49" t="s">
        <v>53</v>
      </c>
      <c r="J156" s="52">
        <v>62</v>
      </c>
      <c r="K156" s="52" t="s">
        <v>726</v>
      </c>
    </row>
    <row r="157" spans="4:19" ht="14.4" thickBot="1">
      <c r="D157" s="13" t="s">
        <v>528</v>
      </c>
      <c r="E157" s="48">
        <f t="shared" si="12"/>
        <v>8</v>
      </c>
      <c r="F157" s="48">
        <v>43</v>
      </c>
      <c r="G157" s="5330" t="str">
        <f t="shared" si="13"/>
        <v>الخميس -لجنة الاعفاء من الرسوم القضائية - سمسطا</v>
      </c>
      <c r="H157" s="49" t="s">
        <v>1277</v>
      </c>
      <c r="I157" s="49" t="s">
        <v>53</v>
      </c>
      <c r="J157" s="53">
        <v>63</v>
      </c>
      <c r="K157" s="52" t="s">
        <v>726</v>
      </c>
    </row>
    <row r="158" spans="4:19">
      <c r="D158" s="13"/>
      <c r="E158" s="48"/>
      <c r="F158" s="48"/>
      <c r="G158" s="16"/>
      <c r="H158" s="50"/>
      <c r="I158" s="50"/>
      <c r="J158" s="53"/>
      <c r="K158" s="53"/>
    </row>
    <row r="168" spans="1:20" ht="28.2">
      <c r="A168" s="5972" t="s">
        <v>1489</v>
      </c>
      <c r="B168" s="5972"/>
      <c r="C168" s="5972"/>
      <c r="D168" s="5972"/>
      <c r="E168" s="5972"/>
      <c r="F168" s="5972"/>
      <c r="G168" s="5972"/>
      <c r="H168" s="5972"/>
      <c r="I168" s="5972"/>
      <c r="J168" s="5972"/>
      <c r="K168" s="5972"/>
      <c r="L168" s="5972"/>
      <c r="M168" s="5972"/>
      <c r="N168" s="5972"/>
      <c r="O168" s="5972"/>
      <c r="P168" s="5972"/>
      <c r="Q168" s="5972"/>
    </row>
    <row r="169" spans="1:20" ht="17.399999999999999">
      <c r="A169" s="1" t="s">
        <v>0</v>
      </c>
      <c r="B169" s="2"/>
      <c r="C169" s="37"/>
      <c r="D169" s="5973" t="s">
        <v>1</v>
      </c>
      <c r="E169" s="5973"/>
      <c r="F169" s="5973"/>
      <c r="G169" s="5973"/>
      <c r="H169" s="5973"/>
      <c r="I169" s="5973"/>
      <c r="J169" s="5973"/>
      <c r="K169" s="5973"/>
      <c r="L169" s="1" t="s">
        <v>2</v>
      </c>
      <c r="M169" s="4"/>
      <c r="N169" s="37"/>
      <c r="O169" s="42"/>
      <c r="P169" s="42"/>
      <c r="Q169" s="4"/>
      <c r="R169" s="42"/>
      <c r="S169" s="42"/>
    </row>
    <row r="170" spans="1:20">
      <c r="A170" s="5" t="s">
        <v>3</v>
      </c>
      <c r="B170" s="6" t="s">
        <v>4</v>
      </c>
      <c r="C170" s="7" t="s">
        <v>5</v>
      </c>
      <c r="D170" s="8" t="s">
        <v>6</v>
      </c>
      <c r="E170" s="47" t="s">
        <v>3</v>
      </c>
      <c r="F170" s="47" t="s">
        <v>7</v>
      </c>
      <c r="G170" s="8" t="s">
        <v>8</v>
      </c>
      <c r="H170" s="47" t="s">
        <v>9</v>
      </c>
      <c r="I170" s="47" t="s">
        <v>10</v>
      </c>
      <c r="J170" s="51" t="s">
        <v>11</v>
      </c>
      <c r="K170" s="51" t="s">
        <v>438</v>
      </c>
      <c r="L170" s="9" t="s">
        <v>12</v>
      </c>
      <c r="M170" s="10" t="s">
        <v>13</v>
      </c>
      <c r="N170" s="38" t="s">
        <v>14</v>
      </c>
      <c r="O170" s="43" t="s">
        <v>15</v>
      </c>
      <c r="P170" s="43" t="s">
        <v>3</v>
      </c>
      <c r="Q170" s="10" t="s">
        <v>6</v>
      </c>
      <c r="R170" s="43" t="s">
        <v>16</v>
      </c>
      <c r="S170" s="55" t="s">
        <v>17</v>
      </c>
    </row>
    <row r="171" spans="1:20">
      <c r="A171" s="33">
        <v>1</v>
      </c>
      <c r="B171" s="11" t="s">
        <v>1479</v>
      </c>
      <c r="C171" s="54">
        <f>IF(A171="","",VLOOKUP(A171,$E$171:$J$185,6,FALSE))</f>
        <v>10</v>
      </c>
      <c r="D171" s="13" t="s">
        <v>1479</v>
      </c>
      <c r="E171" s="48">
        <f>_xlfn.XLOOKUP(D171,$B$171:$B$180,$A$171:$A$180,0,0)</f>
        <v>1</v>
      </c>
      <c r="F171" s="48">
        <v>1</v>
      </c>
      <c r="G171" s="11" t="s">
        <v>1492</v>
      </c>
      <c r="H171" s="49" t="s">
        <v>49</v>
      </c>
      <c r="I171" s="49" t="s">
        <v>21</v>
      </c>
      <c r="J171" s="52">
        <v>10</v>
      </c>
      <c r="K171" s="52" t="s">
        <v>1490</v>
      </c>
      <c r="L171" s="14">
        <v>1</v>
      </c>
      <c r="M171" s="15" t="s">
        <v>1158</v>
      </c>
      <c r="N171" s="39"/>
      <c r="O171" s="44" t="s">
        <v>23</v>
      </c>
      <c r="P171" s="44">
        <v>1</v>
      </c>
      <c r="Q171" s="15" t="str">
        <f>VLOOKUP(P171,$A$171:$B$180,2,FALSE)</f>
        <v>الدائرة الاولى  عمالية مدني</v>
      </c>
      <c r="R171" s="44" t="s">
        <v>24</v>
      </c>
      <c r="S171" s="56" t="s">
        <v>25</v>
      </c>
    </row>
    <row r="172" spans="1:20">
      <c r="A172" s="33">
        <v>2</v>
      </c>
      <c r="B172" s="11" t="s">
        <v>1486</v>
      </c>
      <c r="C172" s="54">
        <f>IF(A172="","",VLOOKUP(A172,$E$171:$J$185,6,FALSE))</f>
        <v>118</v>
      </c>
      <c r="D172" s="13" t="s">
        <v>1479</v>
      </c>
      <c r="E172" s="48">
        <f t="shared" ref="E172:E212" si="17">_xlfn.XLOOKUP(D172,$B$171:$B$180,$A$171:$A$180,0,0)</f>
        <v>1</v>
      </c>
      <c r="F172" s="48">
        <v>2</v>
      </c>
      <c r="G172" s="11" t="s">
        <v>1493</v>
      </c>
      <c r="H172" s="49" t="s">
        <v>77</v>
      </c>
      <c r="I172" s="49" t="s">
        <v>21</v>
      </c>
      <c r="J172" s="52">
        <f>J171+27</f>
        <v>37</v>
      </c>
      <c r="K172" s="52" t="s">
        <v>1490</v>
      </c>
      <c r="L172" s="14">
        <v>2</v>
      </c>
      <c r="M172" s="15" t="s">
        <v>1483</v>
      </c>
      <c r="N172" s="39"/>
      <c r="O172" s="44" t="s">
        <v>33</v>
      </c>
      <c r="P172" s="44">
        <v>1</v>
      </c>
      <c r="Q172" s="15" t="str">
        <f t="shared" ref="Q172:Q178" si="18">VLOOKUP(P172,$A$171:$B$180,2,FALSE)</f>
        <v>الدائرة الاولى  عمالية مدني</v>
      </c>
      <c r="R172" s="44" t="s">
        <v>29</v>
      </c>
      <c r="S172" s="56" t="s">
        <v>25</v>
      </c>
    </row>
    <row r="173" spans="1:20">
      <c r="A173" s="33"/>
      <c r="B173" s="11"/>
      <c r="C173" s="54" t="str">
        <f>IF(A173="","",VLOOKUP(A173,$E$171:$J$185,6,FALSE))</f>
        <v/>
      </c>
      <c r="D173" s="13" t="s">
        <v>1479</v>
      </c>
      <c r="E173" s="48">
        <f t="shared" si="17"/>
        <v>1</v>
      </c>
      <c r="F173" s="48">
        <v>3</v>
      </c>
      <c r="G173" s="11" t="s">
        <v>1494</v>
      </c>
      <c r="H173" s="49" t="s">
        <v>49</v>
      </c>
      <c r="I173" s="49" t="s">
        <v>32</v>
      </c>
      <c r="J173" s="52">
        <f t="shared" ref="J173:J180" si="19">J172+27</f>
        <v>64</v>
      </c>
      <c r="K173" s="52" t="s">
        <v>1490</v>
      </c>
      <c r="L173" s="14">
        <v>3</v>
      </c>
      <c r="M173" s="15" t="s">
        <v>1484</v>
      </c>
      <c r="N173" s="39"/>
      <c r="O173" s="44" t="s">
        <v>33</v>
      </c>
      <c r="P173" s="44">
        <v>0</v>
      </c>
      <c r="Q173" s="15" t="e">
        <f t="shared" si="18"/>
        <v>#N/A</v>
      </c>
      <c r="R173" s="44" t="s">
        <v>34</v>
      </c>
      <c r="S173" s="56" t="s">
        <v>25</v>
      </c>
      <c r="T173" s="42" t="s">
        <v>1593</v>
      </c>
    </row>
    <row r="174" spans="1:20">
      <c r="A174" s="33"/>
      <c r="B174" s="11"/>
      <c r="C174" s="54" t="str">
        <f t="shared" ref="C174:C175" si="20">IF(A174="","",VLOOKUP(A174,$E$4:$J$50,6,FALSE))</f>
        <v/>
      </c>
      <c r="D174" s="13" t="s">
        <v>1479</v>
      </c>
      <c r="E174" s="48">
        <f t="shared" si="17"/>
        <v>1</v>
      </c>
      <c r="F174" s="48">
        <v>4</v>
      </c>
      <c r="G174" s="11" t="s">
        <v>1495</v>
      </c>
      <c r="H174" s="49" t="s">
        <v>77</v>
      </c>
      <c r="I174" s="49" t="s">
        <v>32</v>
      </c>
      <c r="J174" s="52">
        <f t="shared" si="19"/>
        <v>91</v>
      </c>
      <c r="K174" s="52" t="s">
        <v>1490</v>
      </c>
      <c r="L174" s="14">
        <v>4</v>
      </c>
      <c r="M174" s="15" t="s">
        <v>1485</v>
      </c>
      <c r="N174" s="39"/>
      <c r="O174" s="44" t="s">
        <v>23</v>
      </c>
      <c r="P174" s="44">
        <v>1</v>
      </c>
      <c r="Q174" s="15" t="str">
        <f t="shared" si="18"/>
        <v>الدائرة الاولى  عمالية مدني</v>
      </c>
      <c r="R174" s="44" t="s">
        <v>34</v>
      </c>
      <c r="S174" s="56" t="s">
        <v>25</v>
      </c>
      <c r="T174" s="42" t="s">
        <v>1588</v>
      </c>
    </row>
    <row r="175" spans="1:20">
      <c r="A175" s="33"/>
      <c r="B175" s="11"/>
      <c r="C175" s="54" t="str">
        <f t="shared" si="20"/>
        <v/>
      </c>
      <c r="D175" s="13" t="s">
        <v>1486</v>
      </c>
      <c r="E175" s="48">
        <f t="shared" si="17"/>
        <v>2</v>
      </c>
      <c r="F175" s="48">
        <v>6</v>
      </c>
      <c r="G175" s="11" t="s">
        <v>1497</v>
      </c>
      <c r="H175" s="49" t="s">
        <v>49</v>
      </c>
      <c r="I175" s="49" t="s">
        <v>50</v>
      </c>
      <c r="J175" s="52">
        <f t="shared" si="19"/>
        <v>118</v>
      </c>
      <c r="K175" s="52" t="s">
        <v>1490</v>
      </c>
      <c r="L175" s="14">
        <v>5</v>
      </c>
      <c r="M175" s="15" t="s">
        <v>1385</v>
      </c>
      <c r="N175" s="39"/>
      <c r="O175" s="44" t="s">
        <v>23</v>
      </c>
      <c r="P175" s="44">
        <v>2</v>
      </c>
      <c r="Q175" s="15" t="str">
        <f t="shared" si="18"/>
        <v>الدائرة الثانية  عمالية مدني</v>
      </c>
      <c r="R175" s="44" t="s">
        <v>24</v>
      </c>
      <c r="S175" s="56" t="s">
        <v>25</v>
      </c>
    </row>
    <row r="176" spans="1:20">
      <c r="A176" s="33"/>
      <c r="B176" s="11"/>
      <c r="C176" s="54"/>
      <c r="D176" s="13" t="s">
        <v>1486</v>
      </c>
      <c r="E176" s="48">
        <f t="shared" si="17"/>
        <v>2</v>
      </c>
      <c r="F176" s="48">
        <v>7</v>
      </c>
      <c r="G176" s="11" t="s">
        <v>1498</v>
      </c>
      <c r="H176" s="49" t="s">
        <v>77</v>
      </c>
      <c r="I176" s="49" t="s">
        <v>50</v>
      </c>
      <c r="J176" s="52">
        <f t="shared" si="19"/>
        <v>145</v>
      </c>
      <c r="K176" s="52" t="s">
        <v>1490</v>
      </c>
      <c r="L176" s="14">
        <v>6</v>
      </c>
      <c r="M176" s="15" t="s">
        <v>1386</v>
      </c>
      <c r="N176" s="39"/>
      <c r="O176" s="44" t="s">
        <v>33</v>
      </c>
      <c r="P176" s="44">
        <v>2</v>
      </c>
      <c r="Q176" s="15" t="str">
        <f t="shared" si="18"/>
        <v>الدائرة الثانية  عمالية مدني</v>
      </c>
      <c r="R176" s="44" t="s">
        <v>29</v>
      </c>
      <c r="S176" s="56" t="s">
        <v>25</v>
      </c>
    </row>
    <row r="177" spans="1:19">
      <c r="A177" s="33"/>
      <c r="B177" s="11"/>
      <c r="C177" s="54"/>
      <c r="D177" s="13" t="s">
        <v>1486</v>
      </c>
      <c r="E177" s="48">
        <f t="shared" si="17"/>
        <v>2</v>
      </c>
      <c r="F177" s="48">
        <v>8</v>
      </c>
      <c r="G177" s="11" t="s">
        <v>1499</v>
      </c>
      <c r="H177" s="49" t="s">
        <v>49</v>
      </c>
      <c r="I177" s="49" t="s">
        <v>52</v>
      </c>
      <c r="J177" s="52">
        <f t="shared" si="19"/>
        <v>172</v>
      </c>
      <c r="K177" s="52" t="s">
        <v>1490</v>
      </c>
      <c r="L177" s="14">
        <v>7</v>
      </c>
      <c r="M177" s="15" t="s">
        <v>1387</v>
      </c>
      <c r="N177" s="39"/>
      <c r="O177" s="44" t="s">
        <v>23</v>
      </c>
      <c r="P177" s="44">
        <v>2</v>
      </c>
      <c r="Q177" s="15" t="str">
        <f t="shared" si="18"/>
        <v>الدائرة الثانية  عمالية مدني</v>
      </c>
      <c r="R177" s="44" t="s">
        <v>34</v>
      </c>
      <c r="S177" s="56" t="s">
        <v>25</v>
      </c>
    </row>
    <row r="178" spans="1:19">
      <c r="A178" s="33"/>
      <c r="B178" s="11"/>
      <c r="C178" s="54"/>
      <c r="D178" s="13" t="s">
        <v>1486</v>
      </c>
      <c r="E178" s="48">
        <f t="shared" si="17"/>
        <v>2</v>
      </c>
      <c r="F178" s="48">
        <v>9</v>
      </c>
      <c r="G178" s="11" t="s">
        <v>1500</v>
      </c>
      <c r="H178" s="49" t="s">
        <v>77</v>
      </c>
      <c r="I178" s="49" t="s">
        <v>52</v>
      </c>
      <c r="J178" s="52">
        <f t="shared" si="19"/>
        <v>199</v>
      </c>
      <c r="K178" s="52" t="s">
        <v>1490</v>
      </c>
      <c r="L178" s="14">
        <v>8</v>
      </c>
      <c r="M178" s="15" t="s">
        <v>1487</v>
      </c>
      <c r="N178" s="39"/>
      <c r="O178" s="44" t="s">
        <v>23</v>
      </c>
      <c r="P178" s="44">
        <v>2</v>
      </c>
      <c r="Q178" s="15" t="str">
        <f t="shared" si="18"/>
        <v>الدائرة الثانية  عمالية مدني</v>
      </c>
      <c r="R178" s="44" t="s">
        <v>38</v>
      </c>
      <c r="S178" s="56" t="s">
        <v>25</v>
      </c>
    </row>
    <row r="179" spans="1:19">
      <c r="A179" s="33"/>
      <c r="B179" s="11"/>
      <c r="C179" s="54" t="str">
        <f t="shared" ref="C179:C180" si="21">IF(A179="","",VLOOKUP(A179,$E$4:$J$50,6,FALSE))</f>
        <v/>
      </c>
      <c r="D179" s="13" t="s">
        <v>1479</v>
      </c>
      <c r="E179" s="48">
        <f t="shared" si="17"/>
        <v>1</v>
      </c>
      <c r="F179" s="48">
        <v>10</v>
      </c>
      <c r="G179" s="11" t="s">
        <v>1496</v>
      </c>
      <c r="H179" s="49" t="s">
        <v>1374</v>
      </c>
      <c r="I179" s="49" t="s">
        <v>37</v>
      </c>
      <c r="J179" s="52">
        <f t="shared" si="19"/>
        <v>226</v>
      </c>
      <c r="K179" s="52" t="s">
        <v>1490</v>
      </c>
      <c r="L179" s="14"/>
      <c r="M179" s="15"/>
      <c r="N179" s="39"/>
      <c r="O179" s="44"/>
      <c r="P179" s="44"/>
      <c r="Q179" s="15"/>
      <c r="R179" s="44"/>
      <c r="S179" s="56"/>
    </row>
    <row r="180" spans="1:19">
      <c r="A180" s="34"/>
      <c r="B180" s="17"/>
      <c r="C180" s="54" t="str">
        <f t="shared" si="21"/>
        <v/>
      </c>
      <c r="D180" s="13" t="s">
        <v>1486</v>
      </c>
      <c r="E180" s="48">
        <f t="shared" ref="E180" si="22">_xlfn.XLOOKUP(D180,$B$171:$B$180,$A$171:$A$180,0,0)</f>
        <v>2</v>
      </c>
      <c r="F180" s="48">
        <v>11</v>
      </c>
      <c r="G180" s="11" t="s">
        <v>1501</v>
      </c>
      <c r="H180" s="49" t="s">
        <v>1374</v>
      </c>
      <c r="I180" s="49" t="s">
        <v>53</v>
      </c>
      <c r="J180" s="52">
        <f t="shared" si="19"/>
        <v>253</v>
      </c>
      <c r="K180" s="52" t="s">
        <v>1490</v>
      </c>
      <c r="L180" s="14"/>
      <c r="M180" s="15"/>
      <c r="N180" s="39"/>
      <c r="O180" s="44"/>
      <c r="P180" s="44"/>
      <c r="Q180" s="15"/>
      <c r="R180" s="44"/>
      <c r="S180" s="56"/>
    </row>
    <row r="181" spans="1:19">
      <c r="D181" s="13"/>
      <c r="E181" s="48">
        <f t="shared" si="17"/>
        <v>0</v>
      </c>
      <c r="F181" s="48"/>
      <c r="G181" s="11"/>
      <c r="H181" s="49"/>
      <c r="I181" s="49"/>
      <c r="J181" s="52"/>
      <c r="K181" s="52"/>
      <c r="L181" s="14"/>
      <c r="M181" s="15"/>
      <c r="N181" s="39"/>
      <c r="O181" s="44"/>
      <c r="P181" s="44"/>
      <c r="Q181" s="15"/>
      <c r="R181" s="44"/>
      <c r="S181" s="56"/>
    </row>
    <row r="182" spans="1:19">
      <c r="D182" s="13"/>
      <c r="E182" s="48">
        <f t="shared" si="17"/>
        <v>0</v>
      </c>
      <c r="F182" s="48"/>
      <c r="G182" s="11"/>
      <c r="H182" s="49"/>
      <c r="I182" s="49"/>
      <c r="J182" s="52"/>
      <c r="K182" s="52"/>
      <c r="L182" s="14"/>
      <c r="M182" s="15"/>
      <c r="N182" s="39"/>
      <c r="O182" s="44"/>
      <c r="P182" s="44"/>
      <c r="Q182" s="15"/>
      <c r="R182" s="44"/>
      <c r="S182" s="56"/>
    </row>
    <row r="183" spans="1:19">
      <c r="D183" s="13"/>
      <c r="E183" s="48">
        <f t="shared" si="17"/>
        <v>0</v>
      </c>
      <c r="F183" s="48"/>
      <c r="G183" s="11"/>
      <c r="H183" s="49"/>
      <c r="I183" s="49"/>
      <c r="J183" s="52"/>
      <c r="K183" s="52"/>
      <c r="L183" s="14"/>
      <c r="M183" s="15"/>
      <c r="N183" s="39"/>
      <c r="O183" s="44"/>
      <c r="P183" s="44"/>
      <c r="Q183" s="15"/>
      <c r="R183" s="44"/>
      <c r="S183" s="56"/>
    </row>
    <row r="184" spans="1:19">
      <c r="D184" s="13"/>
      <c r="E184" s="48">
        <f t="shared" si="17"/>
        <v>0</v>
      </c>
      <c r="F184" s="48"/>
      <c r="G184" s="11"/>
      <c r="H184" s="49"/>
      <c r="I184" s="49"/>
      <c r="J184" s="52"/>
      <c r="K184" s="52"/>
      <c r="L184" s="14"/>
      <c r="M184" s="15"/>
      <c r="N184" s="39"/>
      <c r="O184" s="44"/>
      <c r="P184" s="44"/>
      <c r="Q184" s="15"/>
      <c r="R184" s="44"/>
      <c r="S184" s="56"/>
    </row>
    <row r="185" spans="1:19">
      <c r="D185" s="13"/>
      <c r="E185" s="48">
        <f t="shared" si="17"/>
        <v>0</v>
      </c>
      <c r="F185" s="48"/>
      <c r="G185" s="11"/>
      <c r="H185" s="49"/>
      <c r="I185" s="49"/>
      <c r="J185" s="52"/>
      <c r="K185" s="52"/>
      <c r="L185" s="14"/>
      <c r="M185" s="15"/>
      <c r="N185" s="39"/>
      <c r="O185" s="44"/>
      <c r="P185" s="44"/>
      <c r="Q185" s="15"/>
      <c r="R185" s="44"/>
      <c r="S185" s="56"/>
    </row>
    <row r="186" spans="1:19">
      <c r="D186" s="13"/>
      <c r="E186" s="48">
        <f t="shared" si="17"/>
        <v>0</v>
      </c>
      <c r="F186" s="48"/>
      <c r="G186" s="11"/>
      <c r="H186" s="49"/>
      <c r="I186" s="49"/>
      <c r="J186" s="52"/>
      <c r="K186" s="52"/>
      <c r="L186" s="14"/>
      <c r="M186" s="15"/>
      <c r="N186" s="39"/>
      <c r="O186" s="44"/>
      <c r="P186" s="44"/>
      <c r="Q186" s="15"/>
      <c r="R186" s="44"/>
      <c r="S186" s="56"/>
    </row>
    <row r="187" spans="1:19">
      <c r="D187" s="13"/>
      <c r="E187" s="48">
        <f t="shared" si="17"/>
        <v>0</v>
      </c>
      <c r="F187" s="48"/>
      <c r="G187" s="11"/>
      <c r="H187" s="49"/>
      <c r="I187" s="49"/>
      <c r="J187" s="52"/>
      <c r="K187" s="52"/>
      <c r="L187" s="14"/>
      <c r="M187" s="15"/>
      <c r="N187" s="39"/>
      <c r="O187" s="44"/>
      <c r="P187" s="44"/>
      <c r="Q187" s="15"/>
      <c r="R187" s="44"/>
      <c r="S187" s="56"/>
    </row>
    <row r="188" spans="1:19">
      <c r="D188" s="13"/>
      <c r="E188" s="48">
        <f t="shared" si="17"/>
        <v>0</v>
      </c>
      <c r="F188" s="48"/>
      <c r="G188" s="11"/>
      <c r="H188" s="49"/>
      <c r="I188" s="49"/>
      <c r="J188" s="52"/>
      <c r="K188" s="52"/>
      <c r="L188" s="14"/>
      <c r="M188" s="15"/>
      <c r="N188" s="39"/>
      <c r="O188" s="44"/>
      <c r="P188" s="44"/>
      <c r="Q188" s="15"/>
      <c r="R188" s="44"/>
      <c r="S188" s="56"/>
    </row>
    <row r="189" spans="1:19">
      <c r="D189" s="13"/>
      <c r="E189" s="48">
        <f t="shared" si="17"/>
        <v>0</v>
      </c>
      <c r="F189" s="48"/>
      <c r="G189" s="11"/>
      <c r="H189" s="49"/>
      <c r="I189" s="49"/>
      <c r="J189" s="52"/>
      <c r="K189" s="52"/>
      <c r="L189" s="14"/>
      <c r="M189" s="15"/>
      <c r="N189" s="39"/>
      <c r="O189" s="44"/>
      <c r="P189" s="44"/>
      <c r="Q189" s="15"/>
      <c r="R189" s="44"/>
      <c r="S189" s="56"/>
    </row>
    <row r="190" spans="1:19">
      <c r="D190" s="13"/>
      <c r="E190" s="48">
        <f t="shared" si="17"/>
        <v>0</v>
      </c>
      <c r="F190" s="48"/>
      <c r="G190" s="11"/>
      <c r="H190" s="49"/>
      <c r="I190" s="49"/>
      <c r="J190" s="52"/>
      <c r="K190" s="52"/>
      <c r="L190" s="14"/>
      <c r="M190" s="15"/>
      <c r="N190" s="39"/>
      <c r="O190" s="44"/>
      <c r="P190" s="44"/>
      <c r="Q190" s="15"/>
      <c r="R190" s="44"/>
      <c r="S190" s="56"/>
    </row>
    <row r="191" spans="1:19">
      <c r="D191" s="13"/>
      <c r="E191" s="48">
        <f t="shared" si="17"/>
        <v>0</v>
      </c>
      <c r="F191" s="48"/>
      <c r="G191" s="11"/>
      <c r="H191" s="49"/>
      <c r="I191" s="49"/>
      <c r="J191" s="52"/>
      <c r="K191" s="52"/>
      <c r="L191" s="14"/>
      <c r="M191" s="15"/>
      <c r="N191" s="39"/>
      <c r="O191" s="44"/>
      <c r="P191" s="44"/>
      <c r="Q191" s="15"/>
      <c r="R191" s="44"/>
      <c r="S191" s="56"/>
    </row>
    <row r="192" spans="1:19">
      <c r="D192" s="13"/>
      <c r="E192" s="48">
        <f t="shared" si="17"/>
        <v>0</v>
      </c>
      <c r="F192" s="48"/>
      <c r="G192" s="11"/>
      <c r="H192" s="49"/>
      <c r="I192" s="49"/>
      <c r="J192" s="52"/>
      <c r="K192" s="52"/>
      <c r="L192" s="14"/>
      <c r="M192" s="15"/>
      <c r="N192" s="39"/>
      <c r="O192" s="44"/>
      <c r="P192" s="44"/>
      <c r="Q192" s="15"/>
      <c r="R192" s="44"/>
      <c r="S192" s="56"/>
    </row>
    <row r="193" spans="4:19">
      <c r="D193" s="13"/>
      <c r="E193" s="48">
        <f t="shared" si="17"/>
        <v>0</v>
      </c>
      <c r="F193" s="48"/>
      <c r="G193" s="11"/>
      <c r="H193" s="49"/>
      <c r="I193" s="49"/>
      <c r="J193" s="52"/>
      <c r="K193" s="52"/>
      <c r="L193" s="14"/>
      <c r="M193" s="15"/>
      <c r="N193" s="39"/>
      <c r="O193" s="44"/>
      <c r="P193" s="44"/>
      <c r="Q193" s="15"/>
      <c r="R193" s="44"/>
      <c r="S193" s="56"/>
    </row>
    <row r="194" spans="4:19">
      <c r="D194" s="13"/>
      <c r="E194" s="48">
        <f t="shared" si="17"/>
        <v>0</v>
      </c>
      <c r="F194" s="48"/>
      <c r="G194" s="11"/>
      <c r="H194" s="49"/>
      <c r="I194" s="49"/>
      <c r="J194" s="52"/>
      <c r="K194" s="52"/>
      <c r="L194" s="14"/>
      <c r="M194" s="15"/>
      <c r="N194" s="39"/>
      <c r="O194" s="44"/>
      <c r="P194" s="44"/>
      <c r="Q194" s="15"/>
      <c r="R194" s="44"/>
      <c r="S194" s="56"/>
    </row>
    <row r="195" spans="4:19">
      <c r="D195" s="13"/>
      <c r="E195" s="48">
        <f t="shared" si="17"/>
        <v>0</v>
      </c>
      <c r="F195" s="48"/>
      <c r="G195" s="11"/>
      <c r="H195" s="49"/>
      <c r="I195" s="49"/>
      <c r="J195" s="52"/>
      <c r="K195" s="52"/>
      <c r="L195" s="14"/>
      <c r="M195" s="15"/>
      <c r="N195" s="39"/>
      <c r="O195" s="44"/>
      <c r="P195" s="44"/>
      <c r="Q195" s="15"/>
      <c r="R195" s="44"/>
      <c r="S195" s="56"/>
    </row>
    <row r="196" spans="4:19">
      <c r="D196" s="13"/>
      <c r="E196" s="48">
        <f t="shared" si="17"/>
        <v>0</v>
      </c>
      <c r="F196" s="48"/>
      <c r="G196" s="11"/>
      <c r="H196" s="49"/>
      <c r="I196" s="49"/>
      <c r="J196" s="52"/>
      <c r="K196" s="52"/>
      <c r="L196" s="14"/>
      <c r="M196" s="15"/>
      <c r="N196" s="39"/>
      <c r="O196" s="44"/>
      <c r="P196" s="44"/>
      <c r="Q196" s="15"/>
      <c r="R196" s="44"/>
      <c r="S196" s="56"/>
    </row>
    <row r="197" spans="4:19">
      <c r="D197" s="13"/>
      <c r="E197" s="48">
        <f t="shared" si="17"/>
        <v>0</v>
      </c>
      <c r="F197" s="48"/>
      <c r="G197" s="11"/>
      <c r="H197" s="49"/>
      <c r="I197" s="49"/>
      <c r="J197" s="52"/>
      <c r="K197" s="52"/>
      <c r="L197" s="14"/>
      <c r="M197" s="15"/>
      <c r="N197" s="39"/>
      <c r="O197" s="44"/>
      <c r="P197" s="44"/>
      <c r="Q197" s="15"/>
      <c r="R197" s="44"/>
      <c r="S197" s="56"/>
    </row>
    <row r="198" spans="4:19">
      <c r="D198" s="13"/>
      <c r="E198" s="48">
        <f t="shared" si="17"/>
        <v>0</v>
      </c>
      <c r="F198" s="48"/>
      <c r="G198" s="11"/>
      <c r="H198" s="49"/>
      <c r="I198" s="49"/>
      <c r="J198" s="52"/>
      <c r="K198" s="52"/>
      <c r="L198" s="14"/>
      <c r="M198" s="15"/>
      <c r="N198" s="39"/>
      <c r="O198" s="44"/>
      <c r="P198" s="44"/>
      <c r="Q198" s="15"/>
      <c r="R198" s="44"/>
      <c r="S198" s="56"/>
    </row>
    <row r="199" spans="4:19">
      <c r="D199" s="13"/>
      <c r="E199" s="48">
        <f t="shared" si="17"/>
        <v>0</v>
      </c>
      <c r="F199" s="48"/>
      <c r="G199" s="11"/>
      <c r="H199" s="49"/>
      <c r="I199" s="49"/>
      <c r="J199" s="52"/>
      <c r="K199" s="52"/>
      <c r="L199" s="14"/>
      <c r="M199" s="15"/>
      <c r="N199" s="39"/>
      <c r="O199" s="44"/>
      <c r="P199" s="44"/>
      <c r="Q199" s="15"/>
      <c r="R199" s="44"/>
      <c r="S199" s="56"/>
    </row>
    <row r="200" spans="4:19">
      <c r="D200" s="13"/>
      <c r="E200" s="48">
        <f t="shared" si="17"/>
        <v>0</v>
      </c>
      <c r="F200" s="48"/>
      <c r="G200" s="11"/>
      <c r="H200" s="49"/>
      <c r="I200" s="49"/>
      <c r="J200" s="52"/>
      <c r="K200" s="52"/>
      <c r="L200" s="14"/>
      <c r="M200" s="15"/>
      <c r="N200" s="39"/>
      <c r="O200" s="44"/>
      <c r="P200" s="44"/>
      <c r="Q200" s="15"/>
      <c r="R200" s="44"/>
      <c r="S200" s="56"/>
    </row>
    <row r="201" spans="4:19">
      <c r="D201" s="13"/>
      <c r="E201" s="48">
        <f t="shared" si="17"/>
        <v>0</v>
      </c>
      <c r="F201" s="48"/>
      <c r="G201" s="11"/>
      <c r="H201" s="49"/>
      <c r="I201" s="49"/>
      <c r="J201" s="52"/>
      <c r="K201" s="52"/>
      <c r="L201" s="14"/>
      <c r="M201" s="15"/>
      <c r="N201" s="39"/>
      <c r="O201" s="44"/>
      <c r="P201" s="44"/>
      <c r="Q201" s="15"/>
      <c r="R201" s="44"/>
      <c r="S201" s="56"/>
    </row>
    <row r="202" spans="4:19">
      <c r="D202" s="13"/>
      <c r="E202" s="48">
        <f t="shared" si="17"/>
        <v>0</v>
      </c>
      <c r="F202" s="48"/>
      <c r="G202" s="11"/>
      <c r="H202" s="49"/>
      <c r="I202" s="49"/>
      <c r="J202" s="52"/>
      <c r="K202" s="52"/>
      <c r="L202" s="14"/>
      <c r="M202" s="15"/>
      <c r="N202" s="39"/>
      <c r="O202" s="44"/>
      <c r="P202" s="44"/>
      <c r="Q202" s="15"/>
      <c r="R202" s="44"/>
      <c r="S202" s="56"/>
    </row>
    <row r="203" spans="4:19">
      <c r="D203" s="13"/>
      <c r="E203" s="48">
        <f t="shared" si="17"/>
        <v>0</v>
      </c>
      <c r="F203" s="48"/>
      <c r="G203" s="11"/>
      <c r="H203" s="49"/>
      <c r="I203" s="49"/>
      <c r="J203" s="52"/>
      <c r="K203" s="52"/>
      <c r="L203" s="14"/>
      <c r="M203" s="15"/>
      <c r="N203" s="39"/>
      <c r="O203" s="44"/>
      <c r="P203" s="44"/>
      <c r="Q203" s="15"/>
      <c r="R203" s="44"/>
      <c r="S203" s="56"/>
    </row>
    <row r="204" spans="4:19">
      <c r="D204" s="13"/>
      <c r="E204" s="48">
        <f t="shared" si="17"/>
        <v>0</v>
      </c>
      <c r="F204" s="48"/>
      <c r="G204" s="11"/>
      <c r="H204" s="49"/>
      <c r="I204" s="49"/>
      <c r="J204" s="52"/>
      <c r="K204" s="52"/>
      <c r="L204" s="14"/>
      <c r="M204" s="15"/>
      <c r="N204" s="39"/>
      <c r="O204" s="44"/>
      <c r="P204" s="44"/>
      <c r="Q204" s="15"/>
      <c r="R204" s="44"/>
      <c r="S204" s="56"/>
    </row>
    <row r="205" spans="4:19">
      <c r="D205" s="13"/>
      <c r="E205" s="48">
        <f t="shared" si="17"/>
        <v>0</v>
      </c>
      <c r="F205" s="48"/>
      <c r="G205" s="11"/>
      <c r="H205" s="49"/>
      <c r="I205" s="49"/>
      <c r="J205" s="52"/>
      <c r="K205" s="52"/>
      <c r="L205" s="18"/>
      <c r="M205" s="19"/>
      <c r="N205" s="40"/>
      <c r="O205" s="45"/>
      <c r="P205" s="45"/>
      <c r="Q205" s="15"/>
      <c r="R205" s="45"/>
      <c r="S205" s="57"/>
    </row>
    <row r="206" spans="4:19">
      <c r="D206" s="13"/>
      <c r="E206" s="48">
        <f t="shared" si="17"/>
        <v>0</v>
      </c>
      <c r="F206" s="48"/>
      <c r="G206" s="11"/>
      <c r="H206" s="49"/>
      <c r="I206" s="49"/>
      <c r="J206" s="52"/>
      <c r="K206" s="52"/>
      <c r="L206" s="1943"/>
      <c r="M206" s="3"/>
      <c r="Q206" s="3"/>
      <c r="R206" s="853"/>
      <c r="S206" s="57"/>
    </row>
    <row r="207" spans="4:19">
      <c r="D207" s="13"/>
      <c r="E207" s="48">
        <f t="shared" si="17"/>
        <v>0</v>
      </c>
      <c r="F207" s="48"/>
      <c r="G207" s="11"/>
      <c r="H207" s="49"/>
      <c r="I207" s="49"/>
      <c r="J207" s="52"/>
      <c r="K207" s="52"/>
    </row>
    <row r="208" spans="4:19">
      <c r="D208" s="13"/>
      <c r="E208" s="48">
        <f t="shared" si="17"/>
        <v>0</v>
      </c>
      <c r="F208" s="48"/>
      <c r="G208" s="11"/>
      <c r="H208" s="49"/>
      <c r="I208" s="49"/>
      <c r="J208" s="52"/>
      <c r="K208" s="52"/>
    </row>
    <row r="209" spans="1:20">
      <c r="D209" s="13"/>
      <c r="E209" s="48">
        <f t="shared" si="17"/>
        <v>0</v>
      </c>
      <c r="F209" s="48"/>
      <c r="G209" s="11"/>
      <c r="H209" s="49"/>
      <c r="I209" s="49"/>
      <c r="J209" s="52"/>
      <c r="K209" s="52"/>
    </row>
    <row r="210" spans="1:20">
      <c r="D210" s="13"/>
      <c r="E210" s="48">
        <f t="shared" si="17"/>
        <v>0</v>
      </c>
      <c r="F210" s="48"/>
      <c r="G210" s="11"/>
      <c r="H210" s="49"/>
      <c r="I210" s="49"/>
      <c r="J210" s="52"/>
      <c r="K210" s="52"/>
    </row>
    <row r="211" spans="1:20">
      <c r="D211" s="13"/>
      <c r="E211" s="48">
        <f t="shared" si="17"/>
        <v>0</v>
      </c>
      <c r="F211" s="48"/>
      <c r="G211" s="11"/>
      <c r="H211" s="49"/>
      <c r="I211" s="49"/>
      <c r="J211" s="52"/>
      <c r="K211" s="52"/>
    </row>
    <row r="212" spans="1:20">
      <c r="D212" s="13"/>
      <c r="E212" s="48">
        <f t="shared" si="17"/>
        <v>0</v>
      </c>
      <c r="F212" s="48"/>
      <c r="G212" s="11"/>
      <c r="H212" s="49"/>
      <c r="I212" s="49"/>
      <c r="J212" s="53"/>
      <c r="K212" s="52"/>
    </row>
    <row r="213" spans="1:20">
      <c r="D213" s="13"/>
      <c r="E213" s="48"/>
      <c r="F213" s="48"/>
      <c r="G213" s="16"/>
      <c r="H213" s="50"/>
      <c r="I213" s="50"/>
      <c r="J213" s="53"/>
      <c r="K213" s="53"/>
    </row>
    <row r="215" spans="1:20" ht="21">
      <c r="A215" s="20" t="s">
        <v>1543</v>
      </c>
      <c r="B215" s="20"/>
      <c r="C215" s="35"/>
      <c r="D215" s="20"/>
      <c r="E215" s="20"/>
      <c r="F215" s="20"/>
      <c r="G215" s="20"/>
      <c r="H215" s="20"/>
      <c r="I215" s="20"/>
      <c r="J215" s="35"/>
      <c r="K215" s="20"/>
      <c r="L215" s="20"/>
      <c r="M215" s="20"/>
      <c r="N215" s="35"/>
      <c r="O215" s="20"/>
      <c r="P215" s="20"/>
      <c r="Q215" s="20"/>
      <c r="R215" s="20"/>
      <c r="S215" s="20"/>
    </row>
    <row r="217" spans="1:20" ht="18" thickBot="1">
      <c r="A217" s="1" t="s">
        <v>0</v>
      </c>
      <c r="B217" s="2"/>
      <c r="C217" s="5136"/>
      <c r="D217" s="1"/>
      <c r="E217" s="4"/>
      <c r="F217" s="1"/>
      <c r="G217" s="1" t="s">
        <v>1</v>
      </c>
      <c r="H217" s="4"/>
      <c r="I217" s="4"/>
      <c r="J217" s="5136"/>
      <c r="K217" s="4"/>
      <c r="L217" s="1" t="s">
        <v>2</v>
      </c>
      <c r="M217" s="4"/>
      <c r="N217" s="37"/>
      <c r="O217" s="42"/>
      <c r="P217" s="42"/>
      <c r="Q217" s="4"/>
      <c r="R217" s="42"/>
      <c r="S217" s="42"/>
    </row>
    <row r="218" spans="1:20" ht="14.4" thickBot="1">
      <c r="A218" s="5113" t="s">
        <v>3</v>
      </c>
      <c r="B218" s="5114" t="s">
        <v>4</v>
      </c>
      <c r="C218" s="5115" t="s">
        <v>438</v>
      </c>
      <c r="D218" s="5114" t="s">
        <v>1633</v>
      </c>
      <c r="E218" s="5108" t="s">
        <v>6</v>
      </c>
      <c r="F218" s="5109" t="s">
        <v>3</v>
      </c>
      <c r="G218" s="5109" t="s">
        <v>7</v>
      </c>
      <c r="H218" s="5110" t="s">
        <v>8</v>
      </c>
      <c r="I218" s="5109" t="s">
        <v>9</v>
      </c>
      <c r="J218" s="5109" t="s">
        <v>10</v>
      </c>
      <c r="K218" s="5111" t="s">
        <v>11</v>
      </c>
      <c r="L218" s="5112" t="s">
        <v>438</v>
      </c>
      <c r="M218" s="5131" t="s">
        <v>12</v>
      </c>
      <c r="N218" s="5132" t="s">
        <v>13</v>
      </c>
      <c r="O218" s="5133" t="s">
        <v>14</v>
      </c>
      <c r="P218" s="5134" t="s">
        <v>15</v>
      </c>
      <c r="Q218" s="5134" t="s">
        <v>3</v>
      </c>
      <c r="R218" s="5132" t="s">
        <v>6</v>
      </c>
      <c r="S218" s="5134" t="s">
        <v>16</v>
      </c>
      <c r="T218" s="5135" t="s">
        <v>17</v>
      </c>
    </row>
    <row r="219" spans="1:20" ht="14.4" thickBot="1">
      <c r="A219" s="5139">
        <v>1</v>
      </c>
      <c r="B219" s="5140" t="s">
        <v>1646</v>
      </c>
      <c r="C219" s="5144" t="s">
        <v>1631</v>
      </c>
      <c r="D219" s="5141" t="s">
        <v>961</v>
      </c>
      <c r="E219" s="5137" t="s">
        <v>1646</v>
      </c>
      <c r="F219" s="5104">
        <f>IF(E219&lt;&gt;"",_xlfn.XLOOKUP(E219,$B$219:$B$248,$A$219:$A$248,0,0),"")</f>
        <v>1</v>
      </c>
      <c r="G219" s="5104">
        <v>1</v>
      </c>
      <c r="H219" s="5330" t="str">
        <f>J219 &amp;  " -" &amp;I219 &amp; " - " &amp;L219 &amp;" - " &amp; _xlfn.XLOOKUP(E219,$B$219:$B$246,$D$219:$D$246,"",0,1)</f>
        <v>السبت -جنح ومخالفات - بندر - د1</v>
      </c>
      <c r="I219" s="42" t="s">
        <v>378</v>
      </c>
      <c r="J219" s="5105" t="s">
        <v>21</v>
      </c>
      <c r="K219" s="5106">
        <v>12</v>
      </c>
      <c r="L219" s="5107" t="s">
        <v>1631</v>
      </c>
      <c r="M219" s="5129">
        <v>1</v>
      </c>
      <c r="N219" s="3" t="s">
        <v>302</v>
      </c>
      <c r="O219" s="37">
        <v>1272</v>
      </c>
      <c r="P219" s="42" t="s">
        <v>23</v>
      </c>
      <c r="Q219" s="42">
        <v>1</v>
      </c>
      <c r="R219" s="3" t="str">
        <f>IF(Q219&lt;&gt;"",VLOOKUP(Q219,$A$219:$C$2474,2,FALSE),"")</f>
        <v>الدائرة الاولي جزئي بندر بني سويف</v>
      </c>
      <c r="S219" s="42" t="s">
        <v>24</v>
      </c>
      <c r="T219" s="5130" t="s">
        <v>25</v>
      </c>
    </row>
    <row r="220" spans="1:20" ht="14.4" thickBot="1">
      <c r="A220" s="5116">
        <v>2</v>
      </c>
      <c r="B220" s="11" t="s">
        <v>1647</v>
      </c>
      <c r="C220" s="5145" t="s">
        <v>1631</v>
      </c>
      <c r="D220" s="5142" t="s">
        <v>967</v>
      </c>
      <c r="E220" s="5137" t="s">
        <v>1646</v>
      </c>
      <c r="F220" s="48">
        <f t="shared" ref="F220:F236" si="23">IF(E220&lt;&gt;"",_xlfn.XLOOKUP(E220,$B$219:$B$248,$A$219:$A$248,0,0),"")</f>
        <v>1</v>
      </c>
      <c r="G220" s="48">
        <v>2</v>
      </c>
      <c r="H220" s="5330" t="str">
        <f t="shared" ref="H220:H236" si="24">J220 &amp;  " -" &amp;I220 &amp; " - " &amp;L220 &amp;" - " &amp; _xlfn.XLOOKUP(E220,$B$219:$B$246,$D$219:$D$246,"",0,1)</f>
        <v>السبت -قضايا العنف ضد المرأة - بندر - د1</v>
      </c>
      <c r="I220" s="5328" t="s">
        <v>379</v>
      </c>
      <c r="J220" s="49" t="s">
        <v>21</v>
      </c>
      <c r="K220" s="52">
        <v>13</v>
      </c>
      <c r="L220" s="5097" t="s">
        <v>1631</v>
      </c>
      <c r="M220" s="5118">
        <v>2</v>
      </c>
      <c r="N220" s="15" t="s">
        <v>1619</v>
      </c>
      <c r="O220" s="39">
        <v>2960</v>
      </c>
      <c r="P220" s="44" t="s">
        <v>23</v>
      </c>
      <c r="Q220" s="44">
        <v>2</v>
      </c>
      <c r="R220" s="15" t="str">
        <f t="shared" ref="R220:R254" si="25">IF(Q220&lt;&gt;"",VLOOKUP(Q220,$A$219:$C$2474,2,FALSE),"")</f>
        <v>الدائرة الثانية جزئي بندر بني سويف</v>
      </c>
      <c r="S220" s="44" t="s">
        <v>24</v>
      </c>
      <c r="T220" s="5119" t="s">
        <v>25</v>
      </c>
    </row>
    <row r="221" spans="1:20" ht="14.4" thickBot="1">
      <c r="A221" s="5116">
        <v>3</v>
      </c>
      <c r="B221" s="11" t="s">
        <v>1648</v>
      </c>
      <c r="C221" s="5145" t="s">
        <v>1631</v>
      </c>
      <c r="D221" s="5142" t="s">
        <v>1371</v>
      </c>
      <c r="E221" s="5137" t="s">
        <v>1646</v>
      </c>
      <c r="F221" s="48">
        <f t="shared" si="23"/>
        <v>1</v>
      </c>
      <c r="G221" s="48">
        <v>3</v>
      </c>
      <c r="H221" s="5330" t="str">
        <f t="shared" si="24"/>
        <v>السبت -مباني واملاك الدولة - بندر - د1</v>
      </c>
      <c r="I221" s="5328" t="s">
        <v>1267</v>
      </c>
      <c r="J221" s="49" t="s">
        <v>21</v>
      </c>
      <c r="K221" s="52">
        <v>14</v>
      </c>
      <c r="L221" s="5097" t="s">
        <v>1631</v>
      </c>
      <c r="M221" s="5118">
        <v>3</v>
      </c>
      <c r="N221" s="15" t="s">
        <v>517</v>
      </c>
      <c r="O221" s="39">
        <v>79</v>
      </c>
      <c r="P221" s="44" t="s">
        <v>23</v>
      </c>
      <c r="Q221" s="44">
        <v>3</v>
      </c>
      <c r="R221" s="15" t="str">
        <f t="shared" si="25"/>
        <v>الدائرة الثالثة جزئي بندر بني سويف</v>
      </c>
      <c r="S221" s="44" t="s">
        <v>24</v>
      </c>
      <c r="T221" s="5119" t="s">
        <v>25</v>
      </c>
    </row>
    <row r="222" spans="1:20" ht="14.4" thickBot="1">
      <c r="A222" s="5116">
        <v>4</v>
      </c>
      <c r="B222" s="11" t="s">
        <v>1649</v>
      </c>
      <c r="C222" s="5145" t="s">
        <v>1631</v>
      </c>
      <c r="D222" s="5142" t="s">
        <v>975</v>
      </c>
      <c r="E222" s="5138" t="s">
        <v>1647</v>
      </c>
      <c r="F222" s="48">
        <f t="shared" si="23"/>
        <v>2</v>
      </c>
      <c r="G222" s="48">
        <v>4</v>
      </c>
      <c r="H222" s="5330" t="str">
        <f t="shared" si="24"/>
        <v>السبت -جنح ومخالفات - بندر - د2</v>
      </c>
      <c r="I222" s="5328" t="s">
        <v>378</v>
      </c>
      <c r="J222" s="49" t="s">
        <v>21</v>
      </c>
      <c r="K222" s="52">
        <v>18</v>
      </c>
      <c r="L222" s="5097" t="s">
        <v>1631</v>
      </c>
      <c r="M222" s="5118">
        <v>4</v>
      </c>
      <c r="N222" s="15" t="s">
        <v>250</v>
      </c>
      <c r="O222" s="39"/>
      <c r="P222" s="44" t="s">
        <v>23</v>
      </c>
      <c r="Q222" s="44">
        <v>4</v>
      </c>
      <c r="R222" s="15" t="str">
        <f t="shared" si="25"/>
        <v>الدائرة الرابعة جزئي بندر بني سويف</v>
      </c>
      <c r="S222" s="44" t="s">
        <v>24</v>
      </c>
      <c r="T222" s="5119" t="s">
        <v>25</v>
      </c>
    </row>
    <row r="223" spans="1:20" ht="14.4" thickBot="1">
      <c r="A223" s="5116">
        <v>5</v>
      </c>
      <c r="B223" s="11" t="s">
        <v>1650</v>
      </c>
      <c r="C223" s="5145" t="s">
        <v>1632</v>
      </c>
      <c r="D223" s="5142" t="s">
        <v>961</v>
      </c>
      <c r="E223" s="5138" t="s">
        <v>1647</v>
      </c>
      <c r="F223" s="48">
        <f t="shared" si="23"/>
        <v>2</v>
      </c>
      <c r="G223" s="48">
        <v>5</v>
      </c>
      <c r="H223" s="5330" t="str">
        <f t="shared" si="24"/>
        <v>السبت -القضايا الماسة بامن البلاد - بندر - د2</v>
      </c>
      <c r="I223" s="5328" t="s">
        <v>382</v>
      </c>
      <c r="J223" s="49" t="s">
        <v>21</v>
      </c>
      <c r="K223" s="52">
        <v>19</v>
      </c>
      <c r="L223" s="5097" t="s">
        <v>1631</v>
      </c>
      <c r="M223" s="5118">
        <v>5</v>
      </c>
      <c r="N223" s="15" t="s">
        <v>254</v>
      </c>
      <c r="O223" s="39">
        <v>3267</v>
      </c>
      <c r="P223" s="44" t="s">
        <v>23</v>
      </c>
      <c r="Q223" s="44">
        <v>5</v>
      </c>
      <c r="R223" s="15" t="str">
        <f t="shared" si="25"/>
        <v>الدائرة الأولي جزئي مركز بني سويف</v>
      </c>
      <c r="S223" s="44" t="s">
        <v>24</v>
      </c>
      <c r="T223" s="5119" t="s">
        <v>25</v>
      </c>
    </row>
    <row r="224" spans="1:20" ht="14.4" thickBot="1">
      <c r="A224" s="5116">
        <v>6</v>
      </c>
      <c r="B224" s="11" t="s">
        <v>1651</v>
      </c>
      <c r="C224" s="5145" t="s">
        <v>1632</v>
      </c>
      <c r="D224" s="5142" t="s">
        <v>967</v>
      </c>
      <c r="E224" s="5138" t="s">
        <v>1648</v>
      </c>
      <c r="F224" s="48">
        <f>IF(E224&lt;&gt;"",_xlfn.XLOOKUP(E224,$B$219:$B$248,$A$219:$A$248,0,0),"")</f>
        <v>3</v>
      </c>
      <c r="G224" s="48">
        <v>6</v>
      </c>
      <c r="H224" s="5330" t="str">
        <f t="shared" si="24"/>
        <v>الثلاثاء -جنح ومخالفات - بندر - د3</v>
      </c>
      <c r="I224" s="5328" t="s">
        <v>378</v>
      </c>
      <c r="J224" s="49" t="s">
        <v>50</v>
      </c>
      <c r="K224" s="52">
        <v>24</v>
      </c>
      <c r="L224" s="5097" t="s">
        <v>1631</v>
      </c>
      <c r="M224" s="5118">
        <v>6</v>
      </c>
      <c r="N224" s="15" t="s">
        <v>1620</v>
      </c>
      <c r="O224" s="39">
        <v>923</v>
      </c>
      <c r="P224" s="44" t="s">
        <v>23</v>
      </c>
      <c r="Q224" s="44">
        <v>6</v>
      </c>
      <c r="R224" s="15" t="str">
        <f t="shared" si="25"/>
        <v>الدائرة الثانية جزئي مركز بني سويف</v>
      </c>
      <c r="S224" s="44" t="s">
        <v>24</v>
      </c>
      <c r="T224" s="5119" t="s">
        <v>25</v>
      </c>
    </row>
    <row r="225" spans="1:20" ht="14.4" thickBot="1">
      <c r="A225" s="5116">
        <v>7</v>
      </c>
      <c r="B225" s="11" t="s">
        <v>1652</v>
      </c>
      <c r="C225" s="5145" t="s">
        <v>1632</v>
      </c>
      <c r="D225" s="5142" t="s">
        <v>1371</v>
      </c>
      <c r="E225" s="5138" t="s">
        <v>1648</v>
      </c>
      <c r="F225" s="48">
        <f>IF(E225&lt;&gt;"",_xlfn.XLOOKUP(E225,$B$219:$B$248,$A$219:$A$248,0,0),"")</f>
        <v>3</v>
      </c>
      <c r="G225" s="48">
        <v>7</v>
      </c>
      <c r="H225" s="5330" t="str">
        <f t="shared" si="24"/>
        <v>الثلاثاء -جنح البيئة - بندر - د3</v>
      </c>
      <c r="I225" s="5328" t="s">
        <v>383</v>
      </c>
      <c r="J225" s="49" t="s">
        <v>50</v>
      </c>
      <c r="K225" s="52">
        <v>25</v>
      </c>
      <c r="L225" s="5097" t="s">
        <v>1631</v>
      </c>
      <c r="M225" s="5118">
        <v>7</v>
      </c>
      <c r="N225" s="15" t="s">
        <v>258</v>
      </c>
      <c r="O225" s="39">
        <v>3240</v>
      </c>
      <c r="P225" s="44" t="s">
        <v>23</v>
      </c>
      <c r="Q225" s="44">
        <v>7</v>
      </c>
      <c r="R225" s="15" t="str">
        <f t="shared" si="25"/>
        <v>الدائرة الثالثة جزئي مركز بني سويف</v>
      </c>
      <c r="S225" s="44" t="s">
        <v>24</v>
      </c>
      <c r="T225" s="5119" t="s">
        <v>25</v>
      </c>
    </row>
    <row r="226" spans="1:20" ht="14.4" thickBot="1">
      <c r="A226" s="5116">
        <v>8</v>
      </c>
      <c r="B226" s="11" t="s">
        <v>1653</v>
      </c>
      <c r="C226" s="5145" t="s">
        <v>602</v>
      </c>
      <c r="D226" s="5142" t="s">
        <v>961</v>
      </c>
      <c r="E226" s="5138" t="s">
        <v>1649</v>
      </c>
      <c r="F226" s="48">
        <f t="shared" si="23"/>
        <v>4</v>
      </c>
      <c r="G226" s="48">
        <v>8</v>
      </c>
      <c r="H226" s="5330" t="str">
        <f t="shared" si="24"/>
        <v>الأربعاء -جنح ومخالفات - بندر - د4</v>
      </c>
      <c r="I226" s="5328" t="s">
        <v>378</v>
      </c>
      <c r="J226" s="49" t="s">
        <v>52</v>
      </c>
      <c r="K226" s="52">
        <v>30</v>
      </c>
      <c r="L226" s="5097" t="s">
        <v>1631</v>
      </c>
      <c r="M226" s="5118">
        <v>8</v>
      </c>
      <c r="N226" s="15" t="s">
        <v>1621</v>
      </c>
      <c r="O226" s="39">
        <v>149</v>
      </c>
      <c r="P226" s="44" t="s">
        <v>23</v>
      </c>
      <c r="Q226" s="44">
        <v>8</v>
      </c>
      <c r="R226" s="15" t="str">
        <f t="shared" si="25"/>
        <v>الدائرة الأولي جزئي مركز الواسطي</v>
      </c>
      <c r="S226" s="44" t="s">
        <v>24</v>
      </c>
      <c r="T226" s="5119" t="s">
        <v>25</v>
      </c>
    </row>
    <row r="227" spans="1:20" ht="14.4" thickBot="1">
      <c r="A227" s="5116">
        <v>9</v>
      </c>
      <c r="B227" s="11" t="s">
        <v>1654</v>
      </c>
      <c r="C227" s="5145" t="s">
        <v>602</v>
      </c>
      <c r="D227" s="5142" t="s">
        <v>967</v>
      </c>
      <c r="E227" s="5138" t="s">
        <v>1650</v>
      </c>
      <c r="F227" s="48">
        <f t="shared" si="23"/>
        <v>5</v>
      </c>
      <c r="G227" s="48">
        <v>9</v>
      </c>
      <c r="H227" s="5330" t="str">
        <f t="shared" si="24"/>
        <v>السبت -جنح ومخالفات - مركز - د1</v>
      </c>
      <c r="I227" s="5328" t="s">
        <v>378</v>
      </c>
      <c r="J227" s="49" t="s">
        <v>21</v>
      </c>
      <c r="K227" s="52">
        <v>37</v>
      </c>
      <c r="L227" s="5097" t="s">
        <v>1632</v>
      </c>
      <c r="M227" s="5118">
        <v>9</v>
      </c>
      <c r="N227" s="15" t="s">
        <v>1217</v>
      </c>
      <c r="O227" s="39">
        <v>589</v>
      </c>
      <c r="P227" s="44" t="s">
        <v>23</v>
      </c>
      <c r="Q227" s="44">
        <v>9</v>
      </c>
      <c r="R227" s="15" t="str">
        <f t="shared" si="25"/>
        <v>الدائرة الثانية جزئي مركز الواسطي</v>
      </c>
      <c r="S227" s="44" t="s">
        <v>24</v>
      </c>
      <c r="T227" s="5119" t="s">
        <v>25</v>
      </c>
    </row>
    <row r="228" spans="1:20" ht="14.4" thickBot="1">
      <c r="A228" s="5116">
        <v>10</v>
      </c>
      <c r="B228" s="11" t="s">
        <v>1655</v>
      </c>
      <c r="C228" s="5145" t="s">
        <v>602</v>
      </c>
      <c r="D228" s="5142" t="s">
        <v>1371</v>
      </c>
      <c r="E228" s="5138" t="s">
        <v>1651</v>
      </c>
      <c r="F228" s="48">
        <f t="shared" si="23"/>
        <v>6</v>
      </c>
      <c r="G228" s="48">
        <v>10</v>
      </c>
      <c r="H228" s="5330" t="str">
        <f t="shared" si="24"/>
        <v>الثلاثاء -جنح ومخالفات - مركز - د2</v>
      </c>
      <c r="I228" s="5328" t="s">
        <v>378</v>
      </c>
      <c r="J228" s="49" t="s">
        <v>50</v>
      </c>
      <c r="K228" s="52">
        <v>43</v>
      </c>
      <c r="L228" s="5097" t="s">
        <v>1632</v>
      </c>
      <c r="M228" s="5118">
        <v>10</v>
      </c>
      <c r="N228" s="15" t="s">
        <v>1219</v>
      </c>
      <c r="O228" s="39">
        <v>3479</v>
      </c>
      <c r="P228" s="44" t="s">
        <v>23</v>
      </c>
      <c r="Q228" s="44">
        <v>10</v>
      </c>
      <c r="R228" s="15" t="str">
        <f t="shared" si="25"/>
        <v>الدائرة الثالثة جزئي مركز الواسطي</v>
      </c>
      <c r="S228" s="44" t="s">
        <v>24</v>
      </c>
      <c r="T228" s="5119" t="s">
        <v>25</v>
      </c>
    </row>
    <row r="229" spans="1:20" ht="14.4" thickBot="1">
      <c r="A229" s="5116">
        <v>11</v>
      </c>
      <c r="B229" s="11" t="s">
        <v>1656</v>
      </c>
      <c r="C229" s="5145" t="s">
        <v>728</v>
      </c>
      <c r="D229" s="5142" t="s">
        <v>961</v>
      </c>
      <c r="E229" s="5138" t="s">
        <v>1651</v>
      </c>
      <c r="F229" s="48">
        <f t="shared" si="23"/>
        <v>6</v>
      </c>
      <c r="G229" s="48">
        <v>11</v>
      </c>
      <c r="H229" s="5330" t="str">
        <f t="shared" si="24"/>
        <v>الثلاثاء -مباني واملاك الدولة - مركز - د2</v>
      </c>
      <c r="I229" s="5328" t="s">
        <v>1267</v>
      </c>
      <c r="J229" s="49" t="s">
        <v>50</v>
      </c>
      <c r="K229" s="52">
        <v>44</v>
      </c>
      <c r="L229" s="5097" t="s">
        <v>1632</v>
      </c>
      <c r="M229" s="5118">
        <v>11</v>
      </c>
      <c r="N229" s="15" t="s">
        <v>1622</v>
      </c>
      <c r="O229" s="39">
        <v>2866</v>
      </c>
      <c r="P229" s="44" t="s">
        <v>23</v>
      </c>
      <c r="Q229" s="44">
        <v>11</v>
      </c>
      <c r="R229" s="15" t="str">
        <f t="shared" si="25"/>
        <v>الدائرة الأولي جزئي مركز ناصر</v>
      </c>
      <c r="S229" s="44" t="s">
        <v>24</v>
      </c>
      <c r="T229" s="5119" t="s">
        <v>25</v>
      </c>
    </row>
    <row r="230" spans="1:20" ht="14.4" thickBot="1">
      <c r="A230" s="5116">
        <v>12</v>
      </c>
      <c r="B230" s="11" t="s">
        <v>281</v>
      </c>
      <c r="C230" s="5145" t="s">
        <v>728</v>
      </c>
      <c r="D230" s="5142" t="s">
        <v>967</v>
      </c>
      <c r="E230" s="5138" t="s">
        <v>1651</v>
      </c>
      <c r="F230" s="48">
        <f t="shared" si="23"/>
        <v>6</v>
      </c>
      <c r="G230" s="48">
        <v>12</v>
      </c>
      <c r="H230" s="5330" t="str">
        <f t="shared" si="24"/>
        <v>الخميس -جنح ومخالفات - مركز - د2</v>
      </c>
      <c r="I230" s="5328" t="s">
        <v>378</v>
      </c>
      <c r="J230" s="49" t="s">
        <v>53</v>
      </c>
      <c r="K230" s="52">
        <v>45</v>
      </c>
      <c r="L230" s="5097" t="s">
        <v>1632</v>
      </c>
      <c r="M230" s="5118">
        <v>12</v>
      </c>
      <c r="N230" s="15" t="s">
        <v>282</v>
      </c>
      <c r="O230" s="39">
        <v>2276</v>
      </c>
      <c r="P230" s="44" t="s">
        <v>23</v>
      </c>
      <c r="Q230" s="44">
        <v>12</v>
      </c>
      <c r="R230" s="15" t="str">
        <f t="shared" si="25"/>
        <v>الدائرة الثانية جزئي مركز ناصر</v>
      </c>
      <c r="S230" s="44" t="s">
        <v>24</v>
      </c>
      <c r="T230" s="5119" t="s">
        <v>25</v>
      </c>
    </row>
    <row r="231" spans="1:20" ht="14.4" thickBot="1">
      <c r="A231" s="5116">
        <v>13</v>
      </c>
      <c r="B231" s="11" t="s">
        <v>1657</v>
      </c>
      <c r="C231" s="5145" t="s">
        <v>1438</v>
      </c>
      <c r="D231" s="5142" t="s">
        <v>961</v>
      </c>
      <c r="E231" s="5138" t="s">
        <v>1652</v>
      </c>
      <c r="F231" s="48">
        <f t="shared" si="23"/>
        <v>7</v>
      </c>
      <c r="G231" s="48">
        <v>13</v>
      </c>
      <c r="H231" s="5330" t="str">
        <f t="shared" si="24"/>
        <v>الثلاثاء -جنح ومخالفات - مركز - د3</v>
      </c>
      <c r="I231" s="5328" t="s">
        <v>378</v>
      </c>
      <c r="J231" s="49" t="s">
        <v>50</v>
      </c>
      <c r="K231" s="52">
        <v>49</v>
      </c>
      <c r="L231" s="5097" t="s">
        <v>1632</v>
      </c>
      <c r="M231" s="5118">
        <v>13</v>
      </c>
      <c r="N231" s="15" t="s">
        <v>1623</v>
      </c>
      <c r="O231" s="39">
        <v>860</v>
      </c>
      <c r="P231" s="44" t="s">
        <v>23</v>
      </c>
      <c r="Q231" s="44">
        <v>13</v>
      </c>
      <c r="R231" s="15" t="str">
        <f t="shared" si="25"/>
        <v>الدائرة الأولي جزئي مركز اهناسيا</v>
      </c>
      <c r="S231" s="44" t="s">
        <v>24</v>
      </c>
      <c r="T231" s="5119" t="s">
        <v>25</v>
      </c>
    </row>
    <row r="232" spans="1:20" ht="14.4" thickBot="1">
      <c r="A232" s="5116">
        <v>14</v>
      </c>
      <c r="B232" s="11" t="s">
        <v>1658</v>
      </c>
      <c r="C232" s="5145" t="s">
        <v>1438</v>
      </c>
      <c r="D232" s="5142" t="s">
        <v>967</v>
      </c>
      <c r="E232" s="5138" t="s">
        <v>1652</v>
      </c>
      <c r="F232" s="48">
        <f t="shared" si="23"/>
        <v>7</v>
      </c>
      <c r="G232" s="48">
        <v>14</v>
      </c>
      <c r="H232" s="5330" t="str">
        <f t="shared" si="24"/>
        <v>الخميس -جنح ومخالفات - مركز - د3</v>
      </c>
      <c r="I232" s="5328" t="s">
        <v>378</v>
      </c>
      <c r="J232" s="49" t="s">
        <v>53</v>
      </c>
      <c r="K232" s="52">
        <v>50</v>
      </c>
      <c r="L232" s="5097" t="s">
        <v>1632</v>
      </c>
      <c r="M232" s="5118">
        <v>14</v>
      </c>
      <c r="N232" s="15" t="s">
        <v>1223</v>
      </c>
      <c r="O232" s="39">
        <v>891</v>
      </c>
      <c r="P232" s="44" t="s">
        <v>23</v>
      </c>
      <c r="Q232" s="44">
        <v>14</v>
      </c>
      <c r="R232" s="15" t="str">
        <f t="shared" si="25"/>
        <v>الدائرة الثانية جزئي مركز اهناسيا</v>
      </c>
      <c r="S232" s="44" t="s">
        <v>24</v>
      </c>
      <c r="T232" s="5119" t="s">
        <v>25</v>
      </c>
    </row>
    <row r="233" spans="1:20" ht="14.4" thickBot="1">
      <c r="A233" s="5116">
        <v>15</v>
      </c>
      <c r="B233" s="11" t="s">
        <v>1659</v>
      </c>
      <c r="C233" s="5145" t="s">
        <v>603</v>
      </c>
      <c r="D233" s="5142" t="s">
        <v>961</v>
      </c>
      <c r="E233" s="5138" t="s">
        <v>1652</v>
      </c>
      <c r="F233" s="48">
        <f t="shared" si="23"/>
        <v>7</v>
      </c>
      <c r="G233" s="48">
        <v>15</v>
      </c>
      <c r="H233" s="5330" t="str">
        <f t="shared" si="24"/>
        <v>الخميس -جنح المرور - مركز - د3</v>
      </c>
      <c r="I233" s="5328" t="s">
        <v>387</v>
      </c>
      <c r="J233" s="49" t="s">
        <v>53</v>
      </c>
      <c r="K233" s="52">
        <v>51</v>
      </c>
      <c r="L233" s="5097" t="s">
        <v>1632</v>
      </c>
      <c r="M233" s="5118">
        <v>15</v>
      </c>
      <c r="N233" s="15" t="s">
        <v>1624</v>
      </c>
      <c r="O233" s="39">
        <v>2336</v>
      </c>
      <c r="P233" s="44" t="s">
        <v>23</v>
      </c>
      <c r="Q233" s="44">
        <v>15</v>
      </c>
      <c r="R233" s="15" t="str">
        <f t="shared" si="25"/>
        <v>الدائرة الأولي جزئي مركز ببا</v>
      </c>
      <c r="S233" s="44" t="s">
        <v>24</v>
      </c>
      <c r="T233" s="5119" t="s">
        <v>25</v>
      </c>
    </row>
    <row r="234" spans="1:20" ht="14.4" thickBot="1">
      <c r="A234" s="5116">
        <v>16</v>
      </c>
      <c r="B234" s="11" t="s">
        <v>297</v>
      </c>
      <c r="C234" s="5145" t="s">
        <v>603</v>
      </c>
      <c r="D234" s="5142" t="s">
        <v>967</v>
      </c>
      <c r="E234" s="5138" t="s">
        <v>1647</v>
      </c>
      <c r="F234" s="48">
        <f t="shared" si="23"/>
        <v>2</v>
      </c>
      <c r="G234" s="48">
        <v>16</v>
      </c>
      <c r="H234" s="5330" t="str">
        <f t="shared" si="24"/>
        <v>الاثنين -جنح ومخالفات - مركز - د2</v>
      </c>
      <c r="I234" s="5328" t="s">
        <v>378</v>
      </c>
      <c r="J234" s="49" t="s">
        <v>37</v>
      </c>
      <c r="K234" s="52">
        <v>20</v>
      </c>
      <c r="L234" s="5097" t="s">
        <v>1632</v>
      </c>
      <c r="M234" s="5118">
        <v>16</v>
      </c>
      <c r="N234" s="15" t="s">
        <v>1625</v>
      </c>
      <c r="O234" s="39">
        <v>2336</v>
      </c>
      <c r="P234" s="44" t="s">
        <v>23</v>
      </c>
      <c r="Q234" s="44">
        <v>16</v>
      </c>
      <c r="R234" s="15" t="str">
        <f t="shared" si="25"/>
        <v>الدائرة الثانية جزئي مركز ببا</v>
      </c>
      <c r="S234" s="44" t="s">
        <v>24</v>
      </c>
      <c r="T234" s="5119" t="s">
        <v>25</v>
      </c>
    </row>
    <row r="235" spans="1:20" ht="14.4" thickBot="1">
      <c r="A235" s="5116">
        <v>17</v>
      </c>
      <c r="B235" s="11" t="s">
        <v>301</v>
      </c>
      <c r="C235" s="5145" t="s">
        <v>603</v>
      </c>
      <c r="D235" s="5142" t="s">
        <v>967</v>
      </c>
      <c r="E235" s="5138" t="s">
        <v>1647</v>
      </c>
      <c r="F235" s="48">
        <f t="shared" si="23"/>
        <v>2</v>
      </c>
      <c r="G235" s="48">
        <v>17</v>
      </c>
      <c r="H235" s="5330" t="str">
        <f t="shared" si="24"/>
        <v>الاثنين -جنح البيئة - مركز - د2</v>
      </c>
      <c r="I235" s="5328" t="s">
        <v>383</v>
      </c>
      <c r="J235" s="49" t="s">
        <v>37</v>
      </c>
      <c r="K235" s="52">
        <v>21</v>
      </c>
      <c r="L235" s="5097" t="s">
        <v>1632</v>
      </c>
      <c r="M235" s="5118">
        <v>17</v>
      </c>
      <c r="N235" s="15" t="s">
        <v>1626</v>
      </c>
      <c r="O235" s="39">
        <v>3209</v>
      </c>
      <c r="P235" s="44" t="s">
        <v>23</v>
      </c>
      <c r="Q235" s="44">
        <v>17</v>
      </c>
      <c r="R235" s="15" t="str">
        <f t="shared" si="25"/>
        <v>الدائرة الثالثة جزئي مركز ببا</v>
      </c>
      <c r="S235" s="44" t="s">
        <v>24</v>
      </c>
      <c r="T235" s="5119" t="s">
        <v>25</v>
      </c>
    </row>
    <row r="236" spans="1:20" ht="14.4" thickBot="1">
      <c r="A236" s="5116">
        <v>18</v>
      </c>
      <c r="B236" s="11" t="s">
        <v>1660</v>
      </c>
      <c r="C236" s="5145" t="s">
        <v>729</v>
      </c>
      <c r="D236" s="5142" t="s">
        <v>961</v>
      </c>
      <c r="E236" s="5138" t="s">
        <v>1647</v>
      </c>
      <c r="F236" s="48">
        <f t="shared" si="23"/>
        <v>2</v>
      </c>
      <c r="G236" s="48">
        <v>18</v>
      </c>
      <c r="H236" s="5330" t="str">
        <f t="shared" si="24"/>
        <v>الاثنين -قضايا العنف ضد المرأة - مركز - د2</v>
      </c>
      <c r="I236" s="5328" t="s">
        <v>379</v>
      </c>
      <c r="J236" s="49" t="s">
        <v>37</v>
      </c>
      <c r="K236" s="52">
        <v>22</v>
      </c>
      <c r="L236" s="5097" t="s">
        <v>1632</v>
      </c>
      <c r="M236" s="5118">
        <v>18</v>
      </c>
      <c r="N236" s="15" t="s">
        <v>1227</v>
      </c>
      <c r="O236" s="39">
        <v>2284</v>
      </c>
      <c r="P236" s="44" t="s">
        <v>23</v>
      </c>
      <c r="Q236" s="44">
        <v>18</v>
      </c>
      <c r="R236" s="15" t="str">
        <f t="shared" si="25"/>
        <v>الدائرة الأولي جزئي مركز الفشن</v>
      </c>
      <c r="S236" s="44" t="s">
        <v>24</v>
      </c>
      <c r="T236" s="5119" t="s">
        <v>25</v>
      </c>
    </row>
    <row r="237" spans="1:20" ht="14.4" thickBot="1">
      <c r="A237" s="5116">
        <v>19</v>
      </c>
      <c r="B237" s="11" t="s">
        <v>309</v>
      </c>
      <c r="C237" s="5145" t="s">
        <v>729</v>
      </c>
      <c r="D237" s="5142" t="s">
        <v>967</v>
      </c>
      <c r="E237" s="5138" t="s">
        <v>1653</v>
      </c>
      <c r="F237" s="48">
        <f t="shared" ref="F237:F289" si="26">IF(E237&lt;&gt;"",_xlfn.XLOOKUP(E237,$B$219:$B$248,$A$219:$A$248,0,0),"")</f>
        <v>8</v>
      </c>
      <c r="G237" s="48">
        <v>19</v>
      </c>
      <c r="H237" s="5330" t="str">
        <f t="shared" ref="H237:H289" si="27">J237 &amp;  " -" &amp;I237 &amp; " - " &amp;L237 &amp;" - " &amp; _xlfn.XLOOKUP(E237,$B$219:$B$246,$D$219:$D$246,"",0,1)</f>
        <v>السبت -جنح ومخالفات - الواسطى - د1</v>
      </c>
      <c r="I237" s="5328" t="s">
        <v>378</v>
      </c>
      <c r="J237" s="49" t="s">
        <v>21</v>
      </c>
      <c r="K237" s="52">
        <v>62</v>
      </c>
      <c r="L237" s="5097" t="s">
        <v>602</v>
      </c>
      <c r="M237" s="5118">
        <v>19</v>
      </c>
      <c r="N237" s="15" t="s">
        <v>401</v>
      </c>
      <c r="O237" s="39">
        <v>3152</v>
      </c>
      <c r="P237" s="44" t="s">
        <v>23</v>
      </c>
      <c r="Q237" s="44">
        <v>19</v>
      </c>
      <c r="R237" s="15" t="str">
        <f t="shared" si="25"/>
        <v>الدائرة الثانية جزئي مركز الفشن</v>
      </c>
      <c r="S237" s="44" t="s">
        <v>24</v>
      </c>
      <c r="T237" s="5119" t="s">
        <v>25</v>
      </c>
    </row>
    <row r="238" spans="1:20" ht="14.4" thickBot="1">
      <c r="A238" s="5116">
        <v>20</v>
      </c>
      <c r="B238" s="11" t="s">
        <v>1661</v>
      </c>
      <c r="C238" s="5145" t="s">
        <v>729</v>
      </c>
      <c r="D238" s="5142" t="s">
        <v>1371</v>
      </c>
      <c r="E238" s="5138" t="s">
        <v>1653</v>
      </c>
      <c r="F238" s="48">
        <f t="shared" si="26"/>
        <v>8</v>
      </c>
      <c r="G238" s="48">
        <v>20</v>
      </c>
      <c r="H238" s="5330" t="str">
        <f t="shared" si="27"/>
        <v>الاثنين -مباني واملاك الدولة - الواسطى - د1</v>
      </c>
      <c r="I238" s="5328" t="s">
        <v>1267</v>
      </c>
      <c r="J238" s="49" t="s">
        <v>37</v>
      </c>
      <c r="K238" s="52">
        <v>63</v>
      </c>
      <c r="L238" s="5097" t="s">
        <v>602</v>
      </c>
      <c r="M238" s="5118">
        <v>20</v>
      </c>
      <c r="N238" s="15" t="s">
        <v>234</v>
      </c>
      <c r="O238" s="39">
        <v>3375</v>
      </c>
      <c r="P238" s="44" t="s">
        <v>23</v>
      </c>
      <c r="Q238" s="44">
        <v>20</v>
      </c>
      <c r="R238" s="15" t="str">
        <f t="shared" si="25"/>
        <v>الدائرة الثالثة جزئي مركز الفنش</v>
      </c>
      <c r="S238" s="44" t="s">
        <v>24</v>
      </c>
      <c r="T238" s="5119" t="s">
        <v>25</v>
      </c>
    </row>
    <row r="239" spans="1:20" ht="14.4" thickBot="1">
      <c r="A239" s="5116">
        <v>21</v>
      </c>
      <c r="B239" s="11" t="s">
        <v>1662</v>
      </c>
      <c r="C239" s="5145" t="s">
        <v>726</v>
      </c>
      <c r="D239" s="5142" t="s">
        <v>961</v>
      </c>
      <c r="E239" s="5138" t="s">
        <v>1654</v>
      </c>
      <c r="F239" s="48">
        <f t="shared" si="26"/>
        <v>9</v>
      </c>
      <c r="G239" s="48">
        <v>21</v>
      </c>
      <c r="H239" s="5330" t="str">
        <f t="shared" si="27"/>
        <v>الثلاثاء -جنح ومخالفات - الواسطى - د2</v>
      </c>
      <c r="I239" s="5328" t="s">
        <v>378</v>
      </c>
      <c r="J239" s="49" t="s">
        <v>50</v>
      </c>
      <c r="K239" s="52">
        <v>68</v>
      </c>
      <c r="L239" s="5097" t="s">
        <v>602</v>
      </c>
      <c r="M239" s="5118">
        <v>21</v>
      </c>
      <c r="N239" s="15" t="s">
        <v>513</v>
      </c>
      <c r="O239" s="39">
        <v>101</v>
      </c>
      <c r="P239" s="44" t="s">
        <v>23</v>
      </c>
      <c r="Q239" s="44">
        <v>21</v>
      </c>
      <c r="R239" s="15" t="str">
        <f t="shared" si="25"/>
        <v>الدائرة الأولي جزئي مركز سمسطا</v>
      </c>
      <c r="S239" s="44" t="s">
        <v>24</v>
      </c>
      <c r="T239" s="5119" t="s">
        <v>25</v>
      </c>
    </row>
    <row r="240" spans="1:20" ht="14.4" thickBot="1">
      <c r="A240" s="5116">
        <v>22</v>
      </c>
      <c r="B240" s="11" t="s">
        <v>321</v>
      </c>
      <c r="C240" s="5145" t="s">
        <v>726</v>
      </c>
      <c r="D240" s="5142" t="s">
        <v>967</v>
      </c>
      <c r="E240" s="5138" t="s">
        <v>1654</v>
      </c>
      <c r="F240" s="48">
        <f t="shared" si="26"/>
        <v>9</v>
      </c>
      <c r="G240" s="48">
        <v>22</v>
      </c>
      <c r="H240" s="5330" t="str">
        <f t="shared" si="27"/>
        <v>الثلاثاء -قضايا العنف ضد المرأة - الواسطى - د2</v>
      </c>
      <c r="I240" s="5328" t="s">
        <v>379</v>
      </c>
      <c r="J240" s="49" t="s">
        <v>50</v>
      </c>
      <c r="K240" s="52">
        <v>69</v>
      </c>
      <c r="L240" s="5097" t="s">
        <v>602</v>
      </c>
      <c r="M240" s="5118">
        <v>22</v>
      </c>
      <c r="N240" s="15" t="s">
        <v>318</v>
      </c>
      <c r="O240" s="39">
        <v>2608</v>
      </c>
      <c r="P240" s="44" t="s">
        <v>23</v>
      </c>
      <c r="Q240" s="44">
        <v>22</v>
      </c>
      <c r="R240" s="15" t="str">
        <f t="shared" si="25"/>
        <v>الدائرة الثانية جزئي مركز سمسطا</v>
      </c>
      <c r="S240" s="44" t="s">
        <v>24</v>
      </c>
      <c r="T240" s="5119" t="s">
        <v>25</v>
      </c>
    </row>
    <row r="241" spans="1:20" ht="14.4" thickBot="1">
      <c r="A241" s="5116"/>
      <c r="B241" s="11"/>
      <c r="C241" s="5145" t="str">
        <f>IF(A241="","",VLOOKUP(A241,$F$219:K320,6,FALSE))</f>
        <v/>
      </c>
      <c r="D241" s="5142"/>
      <c r="E241" s="5138" t="s">
        <v>1654</v>
      </c>
      <c r="F241" s="48">
        <f t="shared" si="26"/>
        <v>9</v>
      </c>
      <c r="G241" s="48">
        <v>23</v>
      </c>
      <c r="H241" s="5330" t="str">
        <f t="shared" si="27"/>
        <v>الثلاثاء -جنح المرور - الواسطى - د2</v>
      </c>
      <c r="I241" s="5328" t="s">
        <v>387</v>
      </c>
      <c r="J241" s="49" t="s">
        <v>50</v>
      </c>
      <c r="K241" s="52">
        <v>70</v>
      </c>
      <c r="L241" s="5097" t="s">
        <v>602</v>
      </c>
      <c r="M241" s="5118"/>
      <c r="N241" s="15"/>
      <c r="O241" s="39"/>
      <c r="P241" s="44"/>
      <c r="Q241" s="44"/>
      <c r="R241" s="15" t="str">
        <f t="shared" si="25"/>
        <v/>
      </c>
      <c r="S241" s="44"/>
      <c r="T241" s="5119"/>
    </row>
    <row r="242" spans="1:20" ht="14.4" thickBot="1">
      <c r="A242" s="5116"/>
      <c r="B242" s="11"/>
      <c r="C242" s="5145" t="str">
        <f>IF(A242="","",VLOOKUP(A242,$F$219:K321,6,FALSE))</f>
        <v/>
      </c>
      <c r="D242" s="5142"/>
      <c r="E242" s="5138" t="s">
        <v>1654</v>
      </c>
      <c r="F242" s="48">
        <f t="shared" si="26"/>
        <v>9</v>
      </c>
      <c r="G242" s="48">
        <v>24</v>
      </c>
      <c r="H242" s="5330" t="str">
        <f t="shared" si="27"/>
        <v>الخميس -جنح ومخالفات - الواسطى - د2</v>
      </c>
      <c r="I242" s="5328" t="s">
        <v>378</v>
      </c>
      <c r="J242" s="49" t="s">
        <v>53</v>
      </c>
      <c r="K242" s="52">
        <v>71</v>
      </c>
      <c r="L242" s="5097" t="s">
        <v>602</v>
      </c>
      <c r="M242" s="5118"/>
      <c r="N242" s="15"/>
      <c r="O242" s="39"/>
      <c r="P242" s="44"/>
      <c r="Q242" s="44"/>
      <c r="R242" s="15" t="str">
        <f t="shared" si="25"/>
        <v/>
      </c>
      <c r="S242" s="44"/>
      <c r="T242" s="5119"/>
    </row>
    <row r="243" spans="1:20" ht="14.4" thickBot="1">
      <c r="A243" s="5116"/>
      <c r="B243" s="11"/>
      <c r="C243" s="5145" t="str">
        <f>IF(A243="","",VLOOKUP(A243,$F$219:K322,6,FALSE))</f>
        <v/>
      </c>
      <c r="D243" s="5142"/>
      <c r="E243" s="5138" t="s">
        <v>1655</v>
      </c>
      <c r="F243" s="48">
        <f t="shared" si="26"/>
        <v>10</v>
      </c>
      <c r="G243" s="48">
        <v>25</v>
      </c>
      <c r="H243" s="5330" t="str">
        <f t="shared" si="27"/>
        <v>الأربعاء -جنح ومخالفات - الواسطى - د3</v>
      </c>
      <c r="I243" s="5328" t="s">
        <v>378</v>
      </c>
      <c r="J243" s="49" t="s">
        <v>52</v>
      </c>
      <c r="K243" s="52">
        <v>74</v>
      </c>
      <c r="L243" s="5097" t="s">
        <v>602</v>
      </c>
      <c r="M243" s="5118"/>
      <c r="N243" s="15"/>
      <c r="O243" s="39"/>
      <c r="P243" s="44"/>
      <c r="Q243" s="44"/>
      <c r="R243" s="15" t="str">
        <f t="shared" si="25"/>
        <v/>
      </c>
      <c r="S243" s="44"/>
      <c r="T243" s="5119"/>
    </row>
    <row r="244" spans="1:20" ht="14.4" thickBot="1">
      <c r="A244" s="5116"/>
      <c r="B244" s="11"/>
      <c r="C244" s="5145" t="str">
        <f>IF(A244="","",VLOOKUP(A244,$F$219:K323,6,FALSE))</f>
        <v/>
      </c>
      <c r="D244" s="5142"/>
      <c r="E244" s="5138" t="s">
        <v>1655</v>
      </c>
      <c r="F244" s="48">
        <f t="shared" si="26"/>
        <v>10</v>
      </c>
      <c r="G244" s="48">
        <v>26</v>
      </c>
      <c r="H244" s="5330" t="str">
        <f t="shared" si="27"/>
        <v>الأربعاء -جنح البيئة - الواسطى - د3</v>
      </c>
      <c r="I244" s="5328" t="s">
        <v>383</v>
      </c>
      <c r="J244" s="49" t="s">
        <v>52</v>
      </c>
      <c r="K244" s="52">
        <v>75</v>
      </c>
      <c r="L244" s="5097" t="s">
        <v>602</v>
      </c>
      <c r="M244" s="5118"/>
      <c r="N244" s="15"/>
      <c r="O244" s="39"/>
      <c r="P244" s="44"/>
      <c r="Q244" s="44"/>
      <c r="R244" s="15" t="str">
        <f t="shared" si="25"/>
        <v/>
      </c>
      <c r="S244" s="44"/>
      <c r="T244" s="5119"/>
    </row>
    <row r="245" spans="1:20" ht="14.4" thickBot="1">
      <c r="A245" s="5116"/>
      <c r="B245" s="11"/>
      <c r="C245" s="5145" t="str">
        <f>IF(A245="","",VLOOKUP(A245,$F$219:K324,6,FALSE))</f>
        <v/>
      </c>
      <c r="D245" s="5142"/>
      <c r="E245" s="5138" t="s">
        <v>1655</v>
      </c>
      <c r="F245" s="48">
        <f t="shared" si="26"/>
        <v>10</v>
      </c>
      <c r="G245" s="48">
        <v>27</v>
      </c>
      <c r="H245" s="5330" t="str">
        <f t="shared" si="27"/>
        <v>الخميس -جنح ومخالفات - الواسطى - د3</v>
      </c>
      <c r="I245" s="5328" t="s">
        <v>378</v>
      </c>
      <c r="J245" s="49" t="s">
        <v>53</v>
      </c>
      <c r="K245" s="52">
        <v>76</v>
      </c>
      <c r="L245" s="5097" t="s">
        <v>602</v>
      </c>
      <c r="M245" s="5118"/>
      <c r="N245" s="15"/>
      <c r="O245" s="39"/>
      <c r="P245" s="44"/>
      <c r="Q245" s="44"/>
      <c r="R245" s="15" t="str">
        <f t="shared" si="25"/>
        <v/>
      </c>
      <c r="S245" s="44"/>
      <c r="T245" s="5119"/>
    </row>
    <row r="246" spans="1:20" ht="14.4" thickBot="1">
      <c r="A246" s="5117"/>
      <c r="B246" s="5100"/>
      <c r="C246" s="5146"/>
      <c r="D246" s="5143"/>
      <c r="E246" s="5138" t="s">
        <v>1656</v>
      </c>
      <c r="F246" s="48">
        <f t="shared" si="26"/>
        <v>11</v>
      </c>
      <c r="G246" s="48">
        <v>28</v>
      </c>
      <c r="H246" s="5330" t="str">
        <f t="shared" si="27"/>
        <v>السبت -جنح ومخالفات - ناصر - د1</v>
      </c>
      <c r="I246" s="5328" t="s">
        <v>378</v>
      </c>
      <c r="J246" s="49" t="s">
        <v>21</v>
      </c>
      <c r="K246" s="52">
        <v>87</v>
      </c>
      <c r="L246" s="5097" t="s">
        <v>728</v>
      </c>
      <c r="M246" s="5118"/>
      <c r="N246" s="15"/>
      <c r="O246" s="39"/>
      <c r="P246" s="44"/>
      <c r="Q246" s="44"/>
      <c r="R246" s="15" t="str">
        <f t="shared" si="25"/>
        <v/>
      </c>
      <c r="S246" s="44"/>
      <c r="T246" s="5119"/>
    </row>
    <row r="247" spans="1:20" ht="14.4" thickBot="1">
      <c r="D247" s="36"/>
      <c r="E247" s="5138" t="s">
        <v>1656</v>
      </c>
      <c r="F247" s="48">
        <f t="shared" si="26"/>
        <v>11</v>
      </c>
      <c r="G247" s="48">
        <v>29</v>
      </c>
      <c r="H247" s="5330" t="str">
        <f t="shared" si="27"/>
        <v>السبت -قضايا العنف ضد المرأة - ناصر - د1</v>
      </c>
      <c r="I247" s="5328" t="s">
        <v>379</v>
      </c>
      <c r="J247" s="49" t="s">
        <v>21</v>
      </c>
      <c r="K247" s="52">
        <v>88</v>
      </c>
      <c r="L247" s="5097" t="s">
        <v>728</v>
      </c>
      <c r="M247" s="5118"/>
      <c r="N247" s="15"/>
      <c r="O247" s="39"/>
      <c r="P247" s="44"/>
      <c r="Q247" s="44"/>
      <c r="R247" s="15" t="str">
        <f t="shared" si="25"/>
        <v/>
      </c>
      <c r="S247" s="44"/>
      <c r="T247" s="5119"/>
    </row>
    <row r="248" spans="1:20" ht="14.4" thickBot="1">
      <c r="D248" s="36"/>
      <c r="E248" s="5138" t="s">
        <v>1656</v>
      </c>
      <c r="F248" s="48">
        <f t="shared" si="26"/>
        <v>11</v>
      </c>
      <c r="G248" s="48">
        <v>30</v>
      </c>
      <c r="H248" s="5330" t="str">
        <f t="shared" si="27"/>
        <v>الاثنين -جنح ومخالفات - ناصر - د1</v>
      </c>
      <c r="I248" s="5328" t="s">
        <v>378</v>
      </c>
      <c r="J248" s="49" t="s">
        <v>37</v>
      </c>
      <c r="K248" s="52">
        <v>89</v>
      </c>
      <c r="L248" s="5097" t="s">
        <v>728</v>
      </c>
      <c r="M248" s="5118"/>
      <c r="N248" s="15"/>
      <c r="O248" s="39"/>
      <c r="P248" s="44"/>
      <c r="Q248" s="44"/>
      <c r="R248" s="15" t="str">
        <f t="shared" si="25"/>
        <v/>
      </c>
      <c r="S248" s="44"/>
      <c r="T248" s="5119"/>
    </row>
    <row r="249" spans="1:20" ht="14.4" thickBot="1">
      <c r="D249" s="36"/>
      <c r="E249" s="5096" t="s">
        <v>1656</v>
      </c>
      <c r="F249" s="48">
        <f t="shared" si="26"/>
        <v>11</v>
      </c>
      <c r="G249" s="48">
        <v>31</v>
      </c>
      <c r="H249" s="5330" t="str">
        <f t="shared" si="27"/>
        <v>الاثنين -جنح المرور - ناصر - د1</v>
      </c>
      <c r="I249" s="5328" t="s">
        <v>387</v>
      </c>
      <c r="J249" s="49" t="s">
        <v>37</v>
      </c>
      <c r="K249" s="52">
        <v>90</v>
      </c>
      <c r="L249" s="5097" t="s">
        <v>728</v>
      </c>
      <c r="M249" s="5118"/>
      <c r="N249" s="15"/>
      <c r="O249" s="39"/>
      <c r="P249" s="44"/>
      <c r="Q249" s="44"/>
      <c r="R249" s="15" t="str">
        <f t="shared" si="25"/>
        <v/>
      </c>
      <c r="S249" s="44"/>
      <c r="T249" s="5119"/>
    </row>
    <row r="250" spans="1:20" ht="14.4" thickBot="1">
      <c r="D250" s="36"/>
      <c r="E250" s="5096" t="s">
        <v>281</v>
      </c>
      <c r="F250" s="48">
        <f t="shared" si="26"/>
        <v>12</v>
      </c>
      <c r="G250" s="48">
        <v>32</v>
      </c>
      <c r="H250" s="5330" t="str">
        <f t="shared" si="27"/>
        <v>الأربعاء -جنح ومخالفات - ناصر - د2</v>
      </c>
      <c r="I250" s="5328" t="s">
        <v>378</v>
      </c>
      <c r="J250" s="49" t="s">
        <v>52</v>
      </c>
      <c r="K250" s="52">
        <v>93</v>
      </c>
      <c r="L250" s="5097" t="s">
        <v>728</v>
      </c>
      <c r="M250" s="5118"/>
      <c r="N250" s="15"/>
      <c r="O250" s="39"/>
      <c r="P250" s="44"/>
      <c r="Q250" s="44"/>
      <c r="R250" s="15" t="str">
        <f t="shared" si="25"/>
        <v/>
      </c>
      <c r="S250" s="44"/>
      <c r="T250" s="5119"/>
    </row>
    <row r="251" spans="1:20" ht="14.4" thickBot="1">
      <c r="D251" s="36"/>
      <c r="E251" s="5096" t="s">
        <v>281</v>
      </c>
      <c r="F251" s="48">
        <f t="shared" si="26"/>
        <v>12</v>
      </c>
      <c r="G251" s="48">
        <v>33</v>
      </c>
      <c r="H251" s="5330" t="str">
        <f t="shared" si="27"/>
        <v>الأربعاء -مباني واملاك الدولة - ناصر - د2</v>
      </c>
      <c r="I251" s="5328" t="s">
        <v>1267</v>
      </c>
      <c r="J251" s="49" t="s">
        <v>52</v>
      </c>
      <c r="K251" s="52">
        <v>94</v>
      </c>
      <c r="L251" s="5097" t="s">
        <v>728</v>
      </c>
      <c r="M251" s="5118"/>
      <c r="N251" s="15"/>
      <c r="O251" s="39"/>
      <c r="P251" s="44"/>
      <c r="Q251" s="44"/>
      <c r="R251" s="15" t="str">
        <f t="shared" si="25"/>
        <v/>
      </c>
      <c r="S251" s="44"/>
      <c r="T251" s="5119"/>
    </row>
    <row r="252" spans="1:20" ht="14.4" thickBot="1">
      <c r="D252" s="36"/>
      <c r="E252" s="5096" t="s">
        <v>281</v>
      </c>
      <c r="F252" s="48">
        <f t="shared" si="26"/>
        <v>12</v>
      </c>
      <c r="G252" s="48">
        <v>34</v>
      </c>
      <c r="H252" s="5330" t="str">
        <f t="shared" si="27"/>
        <v>الخميس -جنح ومخالفات - ناصر - د2</v>
      </c>
      <c r="I252" s="5328" t="s">
        <v>378</v>
      </c>
      <c r="J252" s="49" t="s">
        <v>53</v>
      </c>
      <c r="K252" s="52">
        <v>95</v>
      </c>
      <c r="L252" s="5097" t="s">
        <v>728</v>
      </c>
      <c r="M252" s="5118"/>
      <c r="N252" s="15"/>
      <c r="O252" s="39"/>
      <c r="P252" s="44"/>
      <c r="Q252" s="44"/>
      <c r="R252" s="15" t="str">
        <f t="shared" si="25"/>
        <v/>
      </c>
      <c r="S252" s="44"/>
      <c r="T252" s="5119"/>
    </row>
    <row r="253" spans="1:20" ht="14.4" thickBot="1">
      <c r="D253" s="36"/>
      <c r="E253" s="5096" t="s">
        <v>281</v>
      </c>
      <c r="F253" s="48">
        <f t="shared" si="26"/>
        <v>12</v>
      </c>
      <c r="G253" s="48">
        <v>35</v>
      </c>
      <c r="H253" s="5330" t="str">
        <f t="shared" si="27"/>
        <v>الخميس -جنح البيئة - ناصر - د2</v>
      </c>
      <c r="I253" s="5328" t="s">
        <v>383</v>
      </c>
      <c r="J253" s="49" t="s">
        <v>53</v>
      </c>
      <c r="K253" s="52">
        <v>96</v>
      </c>
      <c r="L253" s="5097" t="s">
        <v>728</v>
      </c>
      <c r="M253" s="5120"/>
      <c r="N253" s="19"/>
      <c r="O253" s="40"/>
      <c r="P253" s="45"/>
      <c r="Q253" s="45"/>
      <c r="R253" s="15" t="str">
        <f t="shared" si="25"/>
        <v/>
      </c>
      <c r="S253" s="45"/>
      <c r="T253" s="5121"/>
    </row>
    <row r="254" spans="1:20" ht="14.4" thickBot="1">
      <c r="D254" s="36"/>
      <c r="E254" s="5096" t="s">
        <v>1657</v>
      </c>
      <c r="F254" s="48">
        <f t="shared" si="26"/>
        <v>13</v>
      </c>
      <c r="G254" s="48">
        <v>36</v>
      </c>
      <c r="H254" s="5330" t="str">
        <f t="shared" si="27"/>
        <v>السبت -جنح ومخالفات - اهناسيا - د1</v>
      </c>
      <c r="I254" s="5328" t="s">
        <v>378</v>
      </c>
      <c r="J254" s="49" t="s">
        <v>21</v>
      </c>
      <c r="K254" s="52">
        <v>112</v>
      </c>
      <c r="L254" s="5097" t="s">
        <v>1438</v>
      </c>
      <c r="M254" s="5122"/>
      <c r="N254" s="5123"/>
      <c r="O254" s="5124"/>
      <c r="P254" s="5125"/>
      <c r="Q254" s="5125"/>
      <c r="R254" s="5126" t="str">
        <f t="shared" si="25"/>
        <v/>
      </c>
      <c r="S254" s="5127"/>
      <c r="T254" s="5128"/>
    </row>
    <row r="255" spans="1:20" ht="14.4" thickBot="1">
      <c r="D255" s="36"/>
      <c r="E255" s="5096" t="s">
        <v>1657</v>
      </c>
      <c r="F255" s="48">
        <f t="shared" si="26"/>
        <v>13</v>
      </c>
      <c r="G255" s="48">
        <v>37</v>
      </c>
      <c r="H255" s="5330" t="str">
        <f t="shared" si="27"/>
        <v>الاحد -جنح ومخالفات - اهناسيا - د1</v>
      </c>
      <c r="I255" s="5328" t="s">
        <v>378</v>
      </c>
      <c r="J255" s="49" t="s">
        <v>32</v>
      </c>
      <c r="K255" s="52">
        <v>113</v>
      </c>
      <c r="L255" s="5097" t="s">
        <v>1438</v>
      </c>
      <c r="N255"/>
      <c r="O255" s="36"/>
      <c r="Q255" s="41"/>
      <c r="R255"/>
      <c r="T255" s="41"/>
    </row>
    <row r="256" spans="1:20" ht="14.4" thickBot="1">
      <c r="D256" s="36"/>
      <c r="E256" s="5096" t="s">
        <v>1657</v>
      </c>
      <c r="F256" s="48">
        <f t="shared" si="26"/>
        <v>13</v>
      </c>
      <c r="G256" s="48">
        <v>38</v>
      </c>
      <c r="H256" s="5330" t="str">
        <f t="shared" si="27"/>
        <v>الاحد -جنح المرور - اهناسيا - د1</v>
      </c>
      <c r="I256" s="5328" t="s">
        <v>387</v>
      </c>
      <c r="J256" s="49" t="s">
        <v>32</v>
      </c>
      <c r="K256" s="52">
        <v>114</v>
      </c>
      <c r="L256" s="5097" t="s">
        <v>1438</v>
      </c>
      <c r="N256"/>
      <c r="O256" s="36"/>
      <c r="Q256" s="41"/>
      <c r="R256"/>
      <c r="T256" s="41"/>
    </row>
    <row r="257" spans="4:20" ht="14.4" thickBot="1">
      <c r="D257" s="36"/>
      <c r="E257" s="5096" t="s">
        <v>1657</v>
      </c>
      <c r="F257" s="48">
        <f t="shared" si="26"/>
        <v>13</v>
      </c>
      <c r="G257" s="48">
        <v>39</v>
      </c>
      <c r="H257" s="5330" t="str">
        <f t="shared" si="27"/>
        <v>الاحد -قضايا العنف ضد المرأة - اهناسيا - د1</v>
      </c>
      <c r="I257" s="5328" t="s">
        <v>379</v>
      </c>
      <c r="J257" s="49" t="s">
        <v>32</v>
      </c>
      <c r="K257" s="52">
        <v>115</v>
      </c>
      <c r="L257" s="5097" t="s">
        <v>1438</v>
      </c>
      <c r="N257"/>
      <c r="O257" s="36"/>
      <c r="Q257" s="41"/>
      <c r="R257"/>
      <c r="T257" s="41"/>
    </row>
    <row r="258" spans="4:20" ht="14.4" thickBot="1">
      <c r="D258" s="36"/>
      <c r="E258" s="5096" t="s">
        <v>1658</v>
      </c>
      <c r="F258" s="48">
        <f t="shared" si="26"/>
        <v>14</v>
      </c>
      <c r="G258" s="48">
        <v>40</v>
      </c>
      <c r="H258" s="5330" t="str">
        <f t="shared" si="27"/>
        <v>الثلاثاء -جنح ومخالفات - اهناسيا - د2</v>
      </c>
      <c r="I258" s="5328" t="s">
        <v>378</v>
      </c>
      <c r="J258" s="49" t="s">
        <v>50</v>
      </c>
      <c r="K258" s="52">
        <v>118</v>
      </c>
      <c r="L258" s="5097" t="s">
        <v>1438</v>
      </c>
      <c r="N258"/>
      <c r="O258" s="36"/>
      <c r="Q258" s="41"/>
      <c r="R258"/>
      <c r="T258" s="41"/>
    </row>
    <row r="259" spans="4:20" ht="14.4" thickBot="1">
      <c r="D259" s="36"/>
      <c r="E259" s="5096" t="s">
        <v>1658</v>
      </c>
      <c r="F259" s="48">
        <f t="shared" si="26"/>
        <v>14</v>
      </c>
      <c r="G259" s="48">
        <v>41</v>
      </c>
      <c r="H259" s="5330" t="str">
        <f t="shared" si="27"/>
        <v>الأربعاء -جنح ومخالفات - اهناسيا - د2</v>
      </c>
      <c r="I259" s="5328" t="s">
        <v>378</v>
      </c>
      <c r="J259" s="49" t="s">
        <v>52</v>
      </c>
      <c r="K259" s="52">
        <v>119</v>
      </c>
      <c r="L259" s="5097" t="s">
        <v>1438</v>
      </c>
      <c r="N259"/>
      <c r="O259" s="36"/>
      <c r="Q259" s="41"/>
      <c r="R259"/>
      <c r="T259" s="41"/>
    </row>
    <row r="260" spans="4:20" ht="14.4" thickBot="1">
      <c r="D260" s="36"/>
      <c r="E260" s="5096" t="s">
        <v>1658</v>
      </c>
      <c r="F260" s="48">
        <f t="shared" si="26"/>
        <v>14</v>
      </c>
      <c r="G260" s="48">
        <v>42</v>
      </c>
      <c r="H260" s="5330" t="str">
        <f t="shared" si="27"/>
        <v>الأربعاء -جنح البيئة - اهناسيا - د2</v>
      </c>
      <c r="I260" s="5328" t="s">
        <v>383</v>
      </c>
      <c r="J260" s="49" t="s">
        <v>52</v>
      </c>
      <c r="K260" s="52">
        <v>120</v>
      </c>
      <c r="L260" s="5097" t="s">
        <v>1438</v>
      </c>
      <c r="N260"/>
      <c r="O260" s="36"/>
      <c r="Q260" s="41"/>
      <c r="R260"/>
      <c r="T260" s="41"/>
    </row>
    <row r="261" spans="4:20" ht="14.4" thickBot="1">
      <c r="D261" s="36"/>
      <c r="E261" s="5096" t="s">
        <v>1658</v>
      </c>
      <c r="F261" s="48">
        <f t="shared" si="26"/>
        <v>14</v>
      </c>
      <c r="G261" s="48">
        <v>43</v>
      </c>
      <c r="H261" s="5330" t="str">
        <f t="shared" si="27"/>
        <v>الأربعاء -مباني واملاك الدولة - ببا - د2</v>
      </c>
      <c r="I261" s="5328" t="s">
        <v>1267</v>
      </c>
      <c r="J261" s="49" t="s">
        <v>52</v>
      </c>
      <c r="K261" s="52">
        <v>121</v>
      </c>
      <c r="L261" s="5097" t="s">
        <v>603</v>
      </c>
      <c r="N261"/>
      <c r="O261" s="36"/>
      <c r="Q261" s="41"/>
      <c r="R261"/>
      <c r="T261" s="41"/>
    </row>
    <row r="262" spans="4:20" ht="14.4" thickBot="1">
      <c r="D262" s="36"/>
      <c r="E262" s="5096" t="s">
        <v>1659</v>
      </c>
      <c r="F262" s="48">
        <f t="shared" si="26"/>
        <v>15</v>
      </c>
      <c r="G262" s="48">
        <v>44</v>
      </c>
      <c r="H262" s="5330" t="str">
        <f t="shared" si="27"/>
        <v>السبت -جنح ومخالفات - ببا - د1</v>
      </c>
      <c r="I262" s="5328" t="s">
        <v>378</v>
      </c>
      <c r="J262" s="49" t="s">
        <v>21</v>
      </c>
      <c r="K262" s="52">
        <v>137</v>
      </c>
      <c r="L262" s="5097" t="s">
        <v>603</v>
      </c>
      <c r="N262"/>
      <c r="O262" s="36"/>
      <c r="Q262" s="41"/>
      <c r="R262"/>
      <c r="T262" s="41"/>
    </row>
    <row r="263" spans="4:20" ht="14.4" thickBot="1">
      <c r="D263" s="36"/>
      <c r="E263" s="5096" t="s">
        <v>1659</v>
      </c>
      <c r="F263" s="48">
        <f t="shared" si="26"/>
        <v>15</v>
      </c>
      <c r="G263" s="48">
        <v>45</v>
      </c>
      <c r="H263" s="5330" t="str">
        <f t="shared" si="27"/>
        <v>السبت -مباني واملاك الدولة - ببا - د1</v>
      </c>
      <c r="I263" s="5328" t="s">
        <v>1267</v>
      </c>
      <c r="J263" s="49" t="s">
        <v>21</v>
      </c>
      <c r="K263" s="53">
        <v>138</v>
      </c>
      <c r="L263" s="5097" t="s">
        <v>603</v>
      </c>
      <c r="N263"/>
      <c r="O263" s="36"/>
      <c r="Q263" s="41"/>
      <c r="R263"/>
      <c r="T263" s="41"/>
    </row>
    <row r="264" spans="4:20" ht="14.4" thickBot="1">
      <c r="D264" s="36"/>
      <c r="E264" s="5096" t="s">
        <v>1659</v>
      </c>
      <c r="F264" s="48">
        <f t="shared" si="26"/>
        <v>15</v>
      </c>
      <c r="G264" s="48">
        <v>46</v>
      </c>
      <c r="H264" s="5330" t="str">
        <f t="shared" si="27"/>
        <v>السبت -جنح البيئة - ببا - د1</v>
      </c>
      <c r="I264" s="5328" t="s">
        <v>383</v>
      </c>
      <c r="J264" s="49" t="s">
        <v>21</v>
      </c>
      <c r="K264" s="52">
        <v>139</v>
      </c>
      <c r="L264" s="5097" t="s">
        <v>603</v>
      </c>
      <c r="N264"/>
      <c r="O264" s="36"/>
      <c r="Q264" s="41"/>
      <c r="R264"/>
      <c r="T264" s="41"/>
    </row>
    <row r="265" spans="4:20" ht="14.4" thickBot="1">
      <c r="D265" s="36"/>
      <c r="E265" s="5096" t="s">
        <v>1659</v>
      </c>
      <c r="F265" s="48">
        <f t="shared" si="26"/>
        <v>15</v>
      </c>
      <c r="G265" s="48">
        <v>47</v>
      </c>
      <c r="H265" s="5330" t="str">
        <f t="shared" si="27"/>
        <v>الاثنين -جنح ومخالفات - ببا - د1</v>
      </c>
      <c r="I265" s="5328" t="s">
        <v>378</v>
      </c>
      <c r="J265" s="49" t="s">
        <v>37</v>
      </c>
      <c r="K265" s="52">
        <v>140</v>
      </c>
      <c r="L265" s="5097" t="s">
        <v>603</v>
      </c>
      <c r="N265"/>
      <c r="O265" s="36"/>
      <c r="Q265" s="41"/>
      <c r="R265"/>
      <c r="T265" s="41"/>
    </row>
    <row r="266" spans="4:20" ht="14.4" thickBot="1">
      <c r="D266" s="36"/>
      <c r="E266" s="5096" t="s">
        <v>1659</v>
      </c>
      <c r="F266" s="48">
        <f t="shared" si="26"/>
        <v>15</v>
      </c>
      <c r="G266" s="48">
        <v>48</v>
      </c>
      <c r="H266" s="5330" t="str">
        <f t="shared" si="27"/>
        <v>الاثنين -قضايا العنف ضد المرأة - ببا - د1</v>
      </c>
      <c r="I266" s="5328" t="s">
        <v>379</v>
      </c>
      <c r="J266" s="49" t="s">
        <v>37</v>
      </c>
      <c r="K266" s="52">
        <v>141</v>
      </c>
      <c r="L266" s="5097" t="s">
        <v>603</v>
      </c>
      <c r="N266"/>
      <c r="O266" s="36"/>
      <c r="Q266" s="41"/>
      <c r="R266"/>
      <c r="T266" s="41"/>
    </row>
    <row r="267" spans="4:20" ht="14.4" thickBot="1">
      <c r="D267" s="36"/>
      <c r="E267" s="5096" t="s">
        <v>297</v>
      </c>
      <c r="F267" s="48">
        <f t="shared" si="26"/>
        <v>16</v>
      </c>
      <c r="G267" s="48">
        <v>49</v>
      </c>
      <c r="H267" s="5330" t="str">
        <f t="shared" si="27"/>
        <v>الثلاثاء -جنح ومخالفات - ببا - د2</v>
      </c>
      <c r="I267" s="5328" t="s">
        <v>378</v>
      </c>
      <c r="J267" s="49" t="s">
        <v>50</v>
      </c>
      <c r="K267" s="52">
        <v>143</v>
      </c>
      <c r="L267" s="5097" t="s">
        <v>603</v>
      </c>
      <c r="N267"/>
      <c r="O267" s="36"/>
      <c r="Q267" s="41"/>
      <c r="R267"/>
      <c r="T267" s="41"/>
    </row>
    <row r="268" spans="4:20" ht="14.4" thickBot="1">
      <c r="D268" s="36"/>
      <c r="E268" s="5096" t="s">
        <v>297</v>
      </c>
      <c r="F268" s="48">
        <f t="shared" si="26"/>
        <v>16</v>
      </c>
      <c r="G268" s="48">
        <v>50</v>
      </c>
      <c r="H268" s="5330" t="str">
        <f t="shared" si="27"/>
        <v>الخميس -جنح ومخالفات - ببا - د2</v>
      </c>
      <c r="I268" s="5328" t="s">
        <v>378</v>
      </c>
      <c r="J268" s="49" t="s">
        <v>53</v>
      </c>
      <c r="K268" s="52">
        <v>144</v>
      </c>
      <c r="L268" s="5097" t="s">
        <v>603</v>
      </c>
      <c r="N268"/>
      <c r="O268" s="36"/>
      <c r="Q268" s="41"/>
      <c r="R268"/>
      <c r="T268" s="41"/>
    </row>
    <row r="269" spans="4:20" ht="14.4" thickBot="1">
      <c r="D269" s="36"/>
      <c r="E269" s="5096" t="s">
        <v>297</v>
      </c>
      <c r="F269" s="48">
        <f t="shared" si="26"/>
        <v>16</v>
      </c>
      <c r="G269" s="48">
        <v>51</v>
      </c>
      <c r="H269" s="5330" t="str">
        <f t="shared" si="27"/>
        <v>الخميس -جنح المرور - ببا - د2</v>
      </c>
      <c r="I269" s="5328" t="s">
        <v>387</v>
      </c>
      <c r="J269" s="49" t="s">
        <v>53</v>
      </c>
      <c r="K269" s="52">
        <v>145</v>
      </c>
      <c r="L269" s="5097" t="s">
        <v>603</v>
      </c>
      <c r="N269"/>
      <c r="O269" s="36"/>
      <c r="Q269" s="41"/>
      <c r="R269"/>
      <c r="T269" s="41"/>
    </row>
    <row r="270" spans="4:20" ht="14.4" thickBot="1">
      <c r="D270" s="36"/>
      <c r="E270" s="5096" t="s">
        <v>301</v>
      </c>
      <c r="F270" s="48">
        <f t="shared" si="26"/>
        <v>17</v>
      </c>
      <c r="G270" s="48">
        <v>52</v>
      </c>
      <c r="H270" s="5330" t="str">
        <f t="shared" si="27"/>
        <v>الأربعاء -جنح ومخالفات - ببا - د2</v>
      </c>
      <c r="I270" s="5328" t="s">
        <v>378</v>
      </c>
      <c r="J270" s="49" t="s">
        <v>52</v>
      </c>
      <c r="K270" s="52">
        <v>149</v>
      </c>
      <c r="L270" s="5097" t="s">
        <v>603</v>
      </c>
      <c r="N270"/>
      <c r="O270" s="36"/>
      <c r="Q270" s="41"/>
      <c r="R270"/>
      <c r="T270" s="41"/>
    </row>
    <row r="271" spans="4:20" ht="14.4" thickBot="1">
      <c r="D271" s="36"/>
      <c r="E271" s="5096" t="s">
        <v>301</v>
      </c>
      <c r="F271" s="48">
        <f t="shared" si="26"/>
        <v>17</v>
      </c>
      <c r="G271" s="48">
        <v>53</v>
      </c>
      <c r="H271" s="5330" t="str">
        <f t="shared" si="27"/>
        <v>الخميس -جنح ومخالفات - ببا - د2</v>
      </c>
      <c r="I271" s="5328" t="s">
        <v>378</v>
      </c>
      <c r="J271" s="49" t="s">
        <v>53</v>
      </c>
      <c r="K271" s="52">
        <v>150</v>
      </c>
      <c r="L271" s="5097" t="s">
        <v>603</v>
      </c>
      <c r="N271"/>
      <c r="O271" s="36"/>
      <c r="Q271" s="41"/>
      <c r="R271"/>
      <c r="T271" s="41"/>
    </row>
    <row r="272" spans="4:20" ht="14.4" thickBot="1">
      <c r="D272" s="36"/>
      <c r="E272" s="5096" t="s">
        <v>1660</v>
      </c>
      <c r="F272" s="48">
        <f t="shared" si="26"/>
        <v>18</v>
      </c>
      <c r="G272" s="48">
        <v>54</v>
      </c>
      <c r="H272" s="5330" t="str">
        <f t="shared" si="27"/>
        <v>السبت -جنح ومخالفات - الفشن - د1</v>
      </c>
      <c r="I272" s="5328" t="s">
        <v>378</v>
      </c>
      <c r="J272" s="49" t="s">
        <v>21</v>
      </c>
      <c r="K272" s="52">
        <v>162</v>
      </c>
      <c r="L272" s="5097" t="s">
        <v>729</v>
      </c>
      <c r="N272"/>
      <c r="O272" s="36"/>
      <c r="Q272" s="41"/>
      <c r="R272"/>
      <c r="T272" s="41"/>
    </row>
    <row r="273" spans="4:20" ht="14.4" thickBot="1">
      <c r="D273" s="36"/>
      <c r="E273" s="5096" t="s">
        <v>1660</v>
      </c>
      <c r="F273" s="48">
        <f t="shared" si="26"/>
        <v>18</v>
      </c>
      <c r="G273" s="48">
        <v>55</v>
      </c>
      <c r="H273" s="5330" t="str">
        <f t="shared" si="27"/>
        <v>السبت -جنح المرور - الفشن - د1</v>
      </c>
      <c r="I273" s="5328" t="s">
        <v>387</v>
      </c>
      <c r="J273" s="49" t="s">
        <v>21</v>
      </c>
      <c r="K273" s="52">
        <v>163</v>
      </c>
      <c r="L273" s="5097" t="s">
        <v>729</v>
      </c>
      <c r="N273"/>
      <c r="O273" s="36"/>
      <c r="Q273" s="41"/>
      <c r="R273"/>
      <c r="T273" s="41"/>
    </row>
    <row r="274" spans="4:20" ht="14.4" thickBot="1">
      <c r="D274" s="36"/>
      <c r="E274" s="5096" t="s">
        <v>1660</v>
      </c>
      <c r="F274" s="48">
        <f t="shared" si="26"/>
        <v>18</v>
      </c>
      <c r="G274" s="48">
        <v>56</v>
      </c>
      <c r="H274" s="5330" t="str">
        <f t="shared" si="27"/>
        <v>السبت -قضايا العنف ضد المرأة - الفشن - د1</v>
      </c>
      <c r="I274" s="5328" t="s">
        <v>379</v>
      </c>
      <c r="J274" s="49" t="s">
        <v>21</v>
      </c>
      <c r="K274" s="52">
        <v>164</v>
      </c>
      <c r="L274" s="5097" t="s">
        <v>729</v>
      </c>
      <c r="N274"/>
      <c r="O274" s="36"/>
      <c r="Q274" s="41"/>
      <c r="R274"/>
      <c r="T274" s="41"/>
    </row>
    <row r="275" spans="4:20" ht="14.4" thickBot="1">
      <c r="D275" s="36"/>
      <c r="E275" s="5096" t="s">
        <v>1660</v>
      </c>
      <c r="F275" s="48">
        <f t="shared" si="26"/>
        <v>18</v>
      </c>
      <c r="G275" s="48">
        <v>57</v>
      </c>
      <c r="H275" s="5330" t="str">
        <f t="shared" si="27"/>
        <v>الاحد -جنح ومخالفات - الفشن - د1</v>
      </c>
      <c r="I275" s="5328" t="s">
        <v>378</v>
      </c>
      <c r="J275" s="49" t="s">
        <v>32</v>
      </c>
      <c r="K275" s="52">
        <v>165</v>
      </c>
      <c r="L275" s="5097" t="s">
        <v>729</v>
      </c>
      <c r="N275"/>
      <c r="O275" s="36"/>
      <c r="Q275" s="41"/>
      <c r="R275"/>
      <c r="T275" s="41"/>
    </row>
    <row r="276" spans="4:20" ht="14.4" thickBot="1">
      <c r="D276" s="36"/>
      <c r="E276" s="5096" t="s">
        <v>1660</v>
      </c>
      <c r="F276" s="48">
        <f t="shared" si="26"/>
        <v>18</v>
      </c>
      <c r="G276" s="48">
        <v>58</v>
      </c>
      <c r="H276" s="5330" t="str">
        <f t="shared" si="27"/>
        <v>الاحد -جنح البيئة - الفشن - د1</v>
      </c>
      <c r="I276" s="5328" t="s">
        <v>383</v>
      </c>
      <c r="J276" s="49" t="s">
        <v>32</v>
      </c>
      <c r="K276" s="52">
        <v>166</v>
      </c>
      <c r="L276" s="5097" t="s">
        <v>729</v>
      </c>
      <c r="N276"/>
      <c r="O276" s="36"/>
      <c r="Q276" s="41"/>
      <c r="R276"/>
      <c r="T276" s="41"/>
    </row>
    <row r="277" spans="4:20" ht="14.4" thickBot="1">
      <c r="D277" s="36"/>
      <c r="E277" s="5096" t="s">
        <v>309</v>
      </c>
      <c r="F277" s="48">
        <f t="shared" si="26"/>
        <v>19</v>
      </c>
      <c r="G277" s="48">
        <v>59</v>
      </c>
      <c r="H277" s="5330" t="str">
        <f t="shared" si="27"/>
        <v>الاحد -جنح ومخالفات - الفشن - د2</v>
      </c>
      <c r="I277" s="5328" t="s">
        <v>378</v>
      </c>
      <c r="J277" s="49" t="s">
        <v>32</v>
      </c>
      <c r="K277" s="52">
        <v>168</v>
      </c>
      <c r="L277" s="5097" t="s">
        <v>729</v>
      </c>
      <c r="N277"/>
      <c r="O277" s="36"/>
      <c r="Q277" s="41"/>
      <c r="R277"/>
      <c r="T277" s="41"/>
    </row>
    <row r="278" spans="4:20" ht="14.4" thickBot="1">
      <c r="D278" s="36"/>
      <c r="E278" s="5096" t="s">
        <v>309</v>
      </c>
      <c r="F278" s="48">
        <f t="shared" si="26"/>
        <v>19</v>
      </c>
      <c r="G278" s="48">
        <v>60</v>
      </c>
      <c r="H278" s="5330" t="str">
        <f t="shared" si="27"/>
        <v>الاثنين -جنح ومخالفات - الفشن - د2</v>
      </c>
      <c r="I278" s="5328" t="s">
        <v>378</v>
      </c>
      <c r="J278" s="49" t="s">
        <v>37</v>
      </c>
      <c r="K278" s="52">
        <v>169</v>
      </c>
      <c r="L278" s="5097" t="s">
        <v>729</v>
      </c>
      <c r="N278"/>
      <c r="O278" s="36"/>
      <c r="Q278" s="41"/>
      <c r="R278"/>
      <c r="T278" s="41"/>
    </row>
    <row r="279" spans="4:20" ht="14.4" thickBot="1">
      <c r="D279" s="36"/>
      <c r="E279" s="5096" t="s">
        <v>1661</v>
      </c>
      <c r="F279" s="48">
        <f t="shared" si="26"/>
        <v>20</v>
      </c>
      <c r="G279" s="48">
        <v>61</v>
      </c>
      <c r="H279" s="5330" t="str">
        <f t="shared" si="27"/>
        <v>الثلاثاء -جنح ومخالفات - الفشن - د3</v>
      </c>
      <c r="I279" s="5328" t="s">
        <v>378</v>
      </c>
      <c r="J279" s="49" t="s">
        <v>50</v>
      </c>
      <c r="K279" s="52">
        <v>174</v>
      </c>
      <c r="L279" s="5097" t="s">
        <v>729</v>
      </c>
      <c r="N279"/>
      <c r="O279" s="36"/>
      <c r="Q279" s="41"/>
      <c r="R279"/>
      <c r="T279" s="41"/>
    </row>
    <row r="280" spans="4:20" ht="14.4" thickBot="1">
      <c r="D280" s="36"/>
      <c r="E280" s="5096" t="s">
        <v>1661</v>
      </c>
      <c r="F280" s="48">
        <f t="shared" si="26"/>
        <v>20</v>
      </c>
      <c r="G280" s="48">
        <v>62</v>
      </c>
      <c r="H280" s="5330" t="str">
        <f t="shared" si="27"/>
        <v>الثلاثاء -مباني واملاك الدولة - الفشن - د3</v>
      </c>
      <c r="I280" s="5328" t="s">
        <v>1267</v>
      </c>
      <c r="J280" s="49" t="s">
        <v>50</v>
      </c>
      <c r="K280" s="52">
        <v>175</v>
      </c>
      <c r="L280" s="5097" t="s">
        <v>729</v>
      </c>
      <c r="N280"/>
      <c r="O280" s="36"/>
      <c r="Q280" s="41"/>
      <c r="R280"/>
      <c r="T280" s="41"/>
    </row>
    <row r="281" spans="4:20" ht="14.4" thickBot="1">
      <c r="D281" s="36"/>
      <c r="E281" s="5096" t="s">
        <v>1661</v>
      </c>
      <c r="F281" s="48">
        <f t="shared" si="26"/>
        <v>20</v>
      </c>
      <c r="G281" s="48">
        <v>63</v>
      </c>
      <c r="H281" s="5330" t="str">
        <f t="shared" si="27"/>
        <v>الخميس -جنح ومخالفات - الفشن - د3</v>
      </c>
      <c r="I281" s="5328" t="s">
        <v>378</v>
      </c>
      <c r="J281" s="49" t="s">
        <v>53</v>
      </c>
      <c r="K281" s="52">
        <v>176</v>
      </c>
      <c r="L281" s="5097" t="s">
        <v>729</v>
      </c>
      <c r="N281"/>
      <c r="O281" s="36"/>
      <c r="Q281" s="41"/>
      <c r="R281"/>
      <c r="T281" s="41"/>
    </row>
    <row r="282" spans="4:20" ht="14.4" thickBot="1">
      <c r="D282" s="36"/>
      <c r="E282" s="5096" t="s">
        <v>1662</v>
      </c>
      <c r="F282" s="48">
        <f t="shared" si="26"/>
        <v>21</v>
      </c>
      <c r="G282" s="48">
        <v>64</v>
      </c>
      <c r="H282" s="5330" t="str">
        <f t="shared" si="27"/>
        <v>السبت -جنح ومخالفات - سمسطا - د1</v>
      </c>
      <c r="I282" s="5328" t="s">
        <v>378</v>
      </c>
      <c r="J282" s="49" t="s">
        <v>21</v>
      </c>
      <c r="K282" s="52">
        <v>187</v>
      </c>
      <c r="L282" s="5097" t="s">
        <v>726</v>
      </c>
      <c r="N282"/>
      <c r="O282" s="36"/>
      <c r="Q282" s="41"/>
      <c r="R282"/>
      <c r="T282" s="41"/>
    </row>
    <row r="283" spans="4:20" ht="14.4" thickBot="1">
      <c r="D283" s="36"/>
      <c r="E283" s="5096" t="s">
        <v>1662</v>
      </c>
      <c r="F283" s="48">
        <f t="shared" si="26"/>
        <v>21</v>
      </c>
      <c r="G283" s="48">
        <v>65</v>
      </c>
      <c r="H283" s="5330" t="str">
        <f t="shared" si="27"/>
        <v>السبت -جنح البيئة - سمسطا - د1</v>
      </c>
      <c r="I283" s="5328" t="s">
        <v>383</v>
      </c>
      <c r="J283" s="49" t="s">
        <v>21</v>
      </c>
      <c r="K283" s="52">
        <v>188</v>
      </c>
      <c r="L283" s="5097" t="s">
        <v>726</v>
      </c>
      <c r="N283"/>
      <c r="O283" s="36"/>
      <c r="Q283" s="41"/>
      <c r="R283"/>
      <c r="T283" s="41"/>
    </row>
    <row r="284" spans="4:20" ht="14.4" thickBot="1">
      <c r="D284" s="36"/>
      <c r="E284" s="5096" t="s">
        <v>1662</v>
      </c>
      <c r="F284" s="48">
        <f t="shared" si="26"/>
        <v>21</v>
      </c>
      <c r="G284" s="48">
        <v>66</v>
      </c>
      <c r="H284" s="5330" t="str">
        <f t="shared" si="27"/>
        <v>الاحد -جنح ومخالفات - سمسطا - د1</v>
      </c>
      <c r="I284" s="5328" t="s">
        <v>378</v>
      </c>
      <c r="J284" s="49" t="s">
        <v>32</v>
      </c>
      <c r="K284" s="52">
        <v>189</v>
      </c>
      <c r="L284" s="5097" t="s">
        <v>726</v>
      </c>
      <c r="N284"/>
      <c r="O284" s="36"/>
      <c r="Q284" s="41"/>
      <c r="R284"/>
      <c r="T284" s="41"/>
    </row>
    <row r="285" spans="4:20" ht="14.4" thickBot="1">
      <c r="D285" s="36"/>
      <c r="E285" s="5096" t="s">
        <v>1662</v>
      </c>
      <c r="F285" s="48">
        <f t="shared" si="26"/>
        <v>21</v>
      </c>
      <c r="G285" s="48">
        <v>67</v>
      </c>
      <c r="H285" s="5330" t="str">
        <f t="shared" si="27"/>
        <v>الاحد -جنح المرور - سمسطا - د1</v>
      </c>
      <c r="I285" s="5328" t="s">
        <v>387</v>
      </c>
      <c r="J285" s="49" t="s">
        <v>32</v>
      </c>
      <c r="K285" s="52">
        <v>190</v>
      </c>
      <c r="L285" s="5097" t="s">
        <v>726</v>
      </c>
      <c r="N285"/>
      <c r="O285" s="36"/>
      <c r="Q285" s="41"/>
      <c r="R285"/>
      <c r="T285" s="41"/>
    </row>
    <row r="286" spans="4:20" ht="14.4" thickBot="1">
      <c r="D286" s="36"/>
      <c r="E286" s="5096" t="s">
        <v>1662</v>
      </c>
      <c r="F286" s="48">
        <f t="shared" si="26"/>
        <v>21</v>
      </c>
      <c r="G286" s="48">
        <v>68</v>
      </c>
      <c r="H286" s="5330" t="str">
        <f t="shared" si="27"/>
        <v>الاحد -قضايا العنف ضد المرأة - سمسطا - د1</v>
      </c>
      <c r="I286" s="5328" t="s">
        <v>379</v>
      </c>
      <c r="J286" s="49" t="s">
        <v>32</v>
      </c>
      <c r="K286" s="52">
        <v>191</v>
      </c>
      <c r="L286" s="5097" t="s">
        <v>726</v>
      </c>
      <c r="N286"/>
      <c r="O286" s="36"/>
      <c r="Q286" s="41"/>
      <c r="R286"/>
      <c r="T286" s="41"/>
    </row>
    <row r="287" spans="4:20" ht="14.4" thickBot="1">
      <c r="D287" s="36"/>
      <c r="E287" s="5096" t="s">
        <v>321</v>
      </c>
      <c r="F287" s="48">
        <f t="shared" si="26"/>
        <v>22</v>
      </c>
      <c r="G287" s="48">
        <v>69</v>
      </c>
      <c r="H287" s="5330" t="str">
        <f t="shared" si="27"/>
        <v>الثلاثاء -جنح ومخالفات - سمسطا - د2</v>
      </c>
      <c r="I287" s="5328" t="s">
        <v>378</v>
      </c>
      <c r="J287" s="49" t="s">
        <v>50</v>
      </c>
      <c r="K287" s="52">
        <v>193</v>
      </c>
      <c r="L287" s="5097" t="s">
        <v>726</v>
      </c>
      <c r="N287"/>
      <c r="O287" s="36"/>
      <c r="Q287" s="41"/>
      <c r="R287"/>
      <c r="T287" s="41"/>
    </row>
    <row r="288" spans="4:20" ht="14.4" thickBot="1">
      <c r="D288" s="36"/>
      <c r="E288" s="5096" t="s">
        <v>321</v>
      </c>
      <c r="F288" s="48">
        <f t="shared" si="26"/>
        <v>22</v>
      </c>
      <c r="G288" s="48">
        <v>70</v>
      </c>
      <c r="H288" s="5330" t="str">
        <f t="shared" si="27"/>
        <v>الأربعاء -جنح ومخالفات - سمسطا - د2</v>
      </c>
      <c r="I288" s="5328" t="s">
        <v>378</v>
      </c>
      <c r="J288" s="49" t="s">
        <v>52</v>
      </c>
      <c r="K288" s="52">
        <v>194</v>
      </c>
      <c r="L288" s="5097" t="s">
        <v>726</v>
      </c>
      <c r="N288"/>
      <c r="O288" s="36"/>
      <c r="Q288" s="41"/>
      <c r="R288"/>
      <c r="T288" s="41"/>
    </row>
    <row r="289" spans="4:20" ht="14.4" thickBot="1">
      <c r="D289" s="36"/>
      <c r="E289" s="5096" t="s">
        <v>321</v>
      </c>
      <c r="F289" s="48">
        <f t="shared" si="26"/>
        <v>22</v>
      </c>
      <c r="G289" s="48">
        <v>71</v>
      </c>
      <c r="H289" s="5330" t="str">
        <f t="shared" si="27"/>
        <v>الأربعاء -مباني واملاك الدولة - سمسطا - د2</v>
      </c>
      <c r="I289" s="5328" t="s">
        <v>1267</v>
      </c>
      <c r="J289" s="49" t="s">
        <v>52</v>
      </c>
      <c r="K289" s="52">
        <v>195</v>
      </c>
      <c r="L289" s="5097" t="s">
        <v>726</v>
      </c>
      <c r="N289"/>
      <c r="O289" s="36"/>
      <c r="Q289" s="41"/>
      <c r="R289"/>
      <c r="T289" s="41"/>
    </row>
    <row r="290" spans="4:20" ht="14.4" thickBot="1">
      <c r="D290" s="36"/>
      <c r="E290" s="5096"/>
      <c r="F290" s="48" t="str">
        <f t="shared" ref="F290:F298" si="28">IF(E290&lt;&gt;"",_xlfn.XLOOKUP(E290,$B$219:$B$248,$A$219:$A$248,0,0),"")</f>
        <v/>
      </c>
      <c r="G290" s="48"/>
      <c r="H290" s="5330" t="str">
        <f t="shared" ref="H290:H298" si="29">J290 &amp;  " -" &amp;I290 &amp; " - " &amp;L290 &amp;" - " &amp; _xlfn.XLOOKUP(E290,$B$219:$B$246,$D$219:$D$246,"",0,1)</f>
        <v xml:space="preserve"> - -  - </v>
      </c>
      <c r="I290" s="5328"/>
      <c r="J290" s="49"/>
      <c r="K290" s="52"/>
      <c r="L290" s="5097"/>
      <c r="N290"/>
      <c r="O290" s="36"/>
      <c r="Q290" s="41"/>
      <c r="R290"/>
      <c r="T290" s="41"/>
    </row>
    <row r="291" spans="4:20" ht="14.4" thickBot="1">
      <c r="D291" s="36"/>
      <c r="E291" s="5096"/>
      <c r="F291" s="48" t="str">
        <f t="shared" si="28"/>
        <v/>
      </c>
      <c r="G291" s="48"/>
      <c r="H291" s="5330" t="str">
        <f t="shared" si="29"/>
        <v xml:space="preserve"> - -  - </v>
      </c>
      <c r="I291" s="5328"/>
      <c r="J291" s="49"/>
      <c r="K291" s="52"/>
      <c r="L291" s="5097"/>
      <c r="N291"/>
      <c r="O291" s="36"/>
      <c r="Q291" s="41"/>
      <c r="R291"/>
      <c r="T291" s="41"/>
    </row>
    <row r="292" spans="4:20" ht="14.4" thickBot="1">
      <c r="D292" s="36"/>
      <c r="E292" s="5096"/>
      <c r="F292" s="48" t="str">
        <f t="shared" si="28"/>
        <v/>
      </c>
      <c r="G292" s="48"/>
      <c r="H292" s="5330" t="str">
        <f t="shared" si="29"/>
        <v xml:space="preserve"> - -  - </v>
      </c>
      <c r="I292" s="5328"/>
      <c r="J292" s="49"/>
      <c r="K292" s="52"/>
      <c r="L292" s="5097"/>
      <c r="N292"/>
      <c r="O292" s="36"/>
      <c r="Q292" s="41"/>
      <c r="R292"/>
      <c r="T292" s="41"/>
    </row>
    <row r="293" spans="4:20" ht="14.4" thickBot="1">
      <c r="D293" s="36"/>
      <c r="E293" s="5096"/>
      <c r="F293" s="48" t="str">
        <f t="shared" si="28"/>
        <v/>
      </c>
      <c r="G293" s="48"/>
      <c r="H293" s="5330" t="str">
        <f t="shared" si="29"/>
        <v xml:space="preserve"> - -  - </v>
      </c>
      <c r="I293" s="5328"/>
      <c r="J293" s="49"/>
      <c r="K293" s="52"/>
      <c r="L293" s="5097"/>
      <c r="N293"/>
      <c r="O293" s="36"/>
      <c r="Q293" s="41"/>
      <c r="R293"/>
      <c r="T293" s="41"/>
    </row>
    <row r="294" spans="4:20" ht="14.4" thickBot="1">
      <c r="D294" s="36"/>
      <c r="E294" s="5096"/>
      <c r="F294" s="48" t="str">
        <f t="shared" si="28"/>
        <v/>
      </c>
      <c r="G294" s="48"/>
      <c r="H294" s="5330" t="str">
        <f t="shared" si="29"/>
        <v xml:space="preserve"> - -  - </v>
      </c>
      <c r="I294" s="5328"/>
      <c r="J294" s="49"/>
      <c r="K294" s="52"/>
      <c r="L294" s="5097"/>
      <c r="N294"/>
      <c r="O294" s="36"/>
      <c r="Q294" s="41"/>
      <c r="R294"/>
      <c r="T294" s="41"/>
    </row>
    <row r="295" spans="4:20" ht="14.4" thickBot="1">
      <c r="D295" s="36"/>
      <c r="E295" s="5096"/>
      <c r="F295" s="48" t="str">
        <f t="shared" si="28"/>
        <v/>
      </c>
      <c r="G295" s="48"/>
      <c r="H295" s="5330" t="str">
        <f t="shared" si="29"/>
        <v xml:space="preserve"> - -  - </v>
      </c>
      <c r="I295" s="5328"/>
      <c r="J295" s="49"/>
      <c r="K295" s="52"/>
      <c r="L295" s="5097"/>
      <c r="N295"/>
      <c r="O295" s="36"/>
      <c r="Q295" s="41"/>
      <c r="R295"/>
      <c r="T295" s="41"/>
    </row>
    <row r="296" spans="4:20" ht="14.4" thickBot="1">
      <c r="D296" s="36"/>
      <c r="E296" s="5096"/>
      <c r="F296" s="48" t="str">
        <f t="shared" si="28"/>
        <v/>
      </c>
      <c r="G296" s="48"/>
      <c r="H296" s="5330" t="str">
        <f t="shared" si="29"/>
        <v xml:space="preserve"> - -  - </v>
      </c>
      <c r="I296" s="5328"/>
      <c r="J296" s="49"/>
      <c r="K296" s="52"/>
      <c r="L296" s="5097"/>
      <c r="N296"/>
      <c r="O296" s="36"/>
      <c r="Q296" s="41"/>
      <c r="R296"/>
      <c r="T296" s="41"/>
    </row>
    <row r="297" spans="4:20" ht="14.4" thickBot="1">
      <c r="D297" s="36"/>
      <c r="E297" s="5096"/>
      <c r="F297" s="48" t="str">
        <f t="shared" si="28"/>
        <v/>
      </c>
      <c r="G297" s="48"/>
      <c r="H297" s="5330" t="str">
        <f t="shared" si="29"/>
        <v xml:space="preserve"> - -  - </v>
      </c>
      <c r="I297" s="5328"/>
      <c r="J297" s="49"/>
      <c r="K297" s="52"/>
      <c r="L297" s="5097"/>
      <c r="N297"/>
      <c r="O297" s="36"/>
      <c r="Q297" s="41"/>
      <c r="R297"/>
      <c r="T297" s="41"/>
    </row>
    <row r="298" spans="4:20" ht="14.4" thickBot="1">
      <c r="D298" s="36"/>
      <c r="E298" s="5096"/>
      <c r="F298" s="48" t="str">
        <f t="shared" si="28"/>
        <v/>
      </c>
      <c r="G298" s="48"/>
      <c r="H298" s="5330" t="str">
        <f t="shared" si="29"/>
        <v xml:space="preserve"> - -  - </v>
      </c>
      <c r="I298" s="5328"/>
      <c r="J298" s="49"/>
      <c r="K298" s="52"/>
      <c r="L298" s="5097"/>
      <c r="N298"/>
      <c r="O298" s="36"/>
      <c r="Q298" s="41"/>
      <c r="R298"/>
      <c r="T298" s="41"/>
    </row>
    <row r="299" spans="4:20" ht="14.4" thickBot="1">
      <c r="D299" s="36"/>
      <c r="E299" s="5098"/>
      <c r="F299" s="5099"/>
      <c r="G299" s="5099"/>
      <c r="H299" s="5330"/>
      <c r="I299" s="5329"/>
      <c r="J299" s="5101"/>
      <c r="K299" s="5102"/>
      <c r="L299" s="5103"/>
      <c r="N299"/>
      <c r="O299" s="36"/>
      <c r="Q299" s="41"/>
      <c r="R299"/>
      <c r="T299" s="41"/>
    </row>
  </sheetData>
  <customSheetViews>
    <customSheetView guid="{12CA49F8-E6BA-489F-9DA0-6B8A5CD7EDCA}" topLeftCell="H49">
      <selection activeCell="D269" sqref="D269"/>
      <pageMargins left="0.7" right="0.7" top="0.75" bottom="0.75" header="0.3" footer="0.3"/>
      <pageSetup orientation="portrait" horizontalDpi="0" verticalDpi="0" r:id="rId1"/>
    </customSheetView>
    <customSheetView guid="{37E56966-4F94-4240-A3E5-59881448F1B0}">
      <selection activeCell="R22" sqref="R22"/>
      <pageMargins left="0.7" right="0.7" top="0.75" bottom="0.75" header="0.3" footer="0.3"/>
      <pageSetup orientation="portrait" horizontalDpi="0" verticalDpi="0" r:id="rId2"/>
    </customSheetView>
    <customSheetView guid="{230182A1-F070-4DDB-9301-86882B42A49C}" showAutoFilter="1" topLeftCell="D1">
      <selection activeCell="O15" sqref="O15"/>
      <pageMargins left="0.7" right="0.7" top="0.75" bottom="0.75" header="0.3" footer="0.3"/>
      <pageSetup orientation="portrait" horizontalDpi="0" verticalDpi="0" r:id="rId3"/>
      <autoFilter ref="D4:K48" xr:uid="{584803C1-AB01-47DC-AF39-AD9ADE2BF92D}"/>
    </customSheetView>
    <customSheetView guid="{4B0F2128-2DDC-4AF0-BF60-90CCEE21FB66}" scale="70" state="veryHidden" topLeftCell="L30">
      <selection activeCell="U58" sqref="U58:V66"/>
      <pageMargins left="0.7" right="0.7" top="0.75" bottom="0.75" header="0.3" footer="0.3"/>
      <pageSetup orientation="portrait" horizontalDpi="0" verticalDpi="0" r:id="rId4"/>
    </customSheetView>
    <customSheetView guid="{7E615092-1A34-48E1-8A6E-7383EDD6AB18}">
      <selection activeCell="R22" sqref="R22"/>
      <pageMargins left="0.7" right="0.7" top="0.75" bottom="0.75" header="0.3" footer="0.3"/>
      <pageSetup orientation="portrait" horizontalDpi="0" verticalDpi="0" r:id="rId5"/>
    </customSheetView>
  </customSheetViews>
  <mergeCells count="2">
    <mergeCell ref="A168:Q168"/>
    <mergeCell ref="D169:K169"/>
  </mergeCells>
  <phoneticPr fontId="336" type="noConversion"/>
  <dataValidations count="19">
    <dataValidation type="list" allowBlank="1" showInputMessage="1" showErrorMessage="1" sqref="G9:G22" xr:uid="{00000000-0002-0000-0100-000000000000}">
      <formula1>$FQ$10:$FQ$23</formula1>
    </dataValidation>
    <dataValidation type="list" allowBlank="1" showInputMessage="1" showErrorMessage="1" sqref="I5:I47 I58:I99 I115:I158 I171:I213 J219:J298" xr:uid="{00000000-0002-0000-0100-000001000000}">
      <formula1>$X$3:$X$8</formula1>
    </dataValidation>
    <dataValidation type="list" allowBlank="1" showInputMessage="1" showErrorMessage="1" sqref="R5:R39 R54:R92 R115:R149 R171:R205 S219:S253" xr:uid="{00000000-0002-0000-0100-000002000000}">
      <formula1>$W$3:$W$6</formula1>
    </dataValidation>
    <dataValidation type="list" allowBlank="1" showInputMessage="1" showErrorMessage="1" sqref="O5:O39 O54:O92 O115:O149 O171:O205 P219:P253" xr:uid="{00000000-0002-0000-0100-000003000000}">
      <formula1>$V$3:$V$5</formula1>
    </dataValidation>
    <dataValidation type="list" allowBlank="1" showInputMessage="1" showErrorMessage="1" sqref="H5:H47" xr:uid="{00000000-0002-0000-0100-000004000000}">
      <formula1>$U$3:$U$15</formula1>
    </dataValidation>
    <dataValidation type="list" allowBlank="1" showInputMessage="1" showErrorMessage="1" sqref="D5:D47" xr:uid="{00000000-0002-0000-0100-000005000000}">
      <formula1>$B$5:$B$20</formula1>
    </dataValidation>
    <dataValidation type="list" allowBlank="1" showInputMessage="1" showErrorMessage="1" sqref="T219:T253 S54:S92 S115:S149 S171:S205 S5:S39" xr:uid="{00000000-0002-0000-0100-000006000000}">
      <formula1>$Y$3:$Y$4</formula1>
    </dataValidation>
    <dataValidation type="list" allowBlank="1" showInputMessage="1" showErrorMessage="1" sqref="D58:D99 Q54:Q92" xr:uid="{00000000-0002-0000-0100-000007000000}">
      <formula1>$B$58:$B$67</formula1>
    </dataValidation>
    <dataValidation type="list" allowBlank="1" showInputMessage="1" showErrorMessage="1" sqref="H58:H99" xr:uid="{00000000-0002-0000-0100-000008000000}">
      <formula1>$Z$3:$Z$13</formula1>
    </dataValidation>
    <dataValidation showInputMessage="1" showErrorMessage="1" sqref="G62:G99" xr:uid="{00000000-0002-0000-0100-000009000000}"/>
    <dataValidation type="list" allowBlank="1" showInputMessage="1" showErrorMessage="1" sqref="K58:K98" xr:uid="{00000000-0002-0000-0100-00000A000000}">
      <formula1>$V$59:$V$66</formula1>
    </dataValidation>
    <dataValidation type="list" allowBlank="1" showInputMessage="1" showErrorMessage="1" sqref="K5:K47 K171:K213 K158" xr:uid="{00000000-0002-0000-0100-00000B000000}">
      <formula1>$AJ$5:$AJ$12</formula1>
    </dataValidation>
    <dataValidation type="list" allowBlank="1" showInputMessage="1" showErrorMessage="1" sqref="D115:D158" xr:uid="{00000000-0002-0000-0100-00000C000000}">
      <formula1>$B$115:$B$124</formula1>
    </dataValidation>
    <dataValidation type="list" allowBlank="1" showInputMessage="1" showErrorMessage="1" sqref="H115:H158 H213" xr:uid="{00000000-0002-0000-0100-00000D000000}">
      <formula1>$AA$3:$AA$13</formula1>
    </dataValidation>
    <dataValidation type="list" allowBlank="1" showInputMessage="1" showErrorMessage="1" sqref="D171:D213" xr:uid="{00000000-0002-0000-0100-00000E000000}">
      <formula1>$B$171:$B$180</formula1>
    </dataValidation>
    <dataValidation type="list" allowBlank="1" showInputMessage="1" showErrorMessage="1" sqref="H171:H212" xr:uid="{00000000-0002-0000-0100-00000F000000}">
      <formula1>$AB$3:$AB$6</formula1>
    </dataValidation>
    <dataValidation type="list" allowBlank="1" showInputMessage="1" showErrorMessage="1" sqref="E219:E289" xr:uid="{520C19FC-16E5-41A2-A162-357E64759DC5}">
      <formula1>$B$219:$B$244</formula1>
    </dataValidation>
    <dataValidation type="list" allowBlank="1" showInputMessage="1" showErrorMessage="1" sqref="I219:I267" xr:uid="{3FDAF0DB-0FEA-45ED-8075-2383CEC7B0D5}">
      <formula1>$AC$3:$AC$13</formula1>
    </dataValidation>
    <dataValidation type="list" allowBlank="1" showInputMessage="1" showErrorMessage="1" sqref="L219:L298 C219:C246 K115:K157" xr:uid="{88821853-A872-42F1-8378-5F37F3D6EF31}">
      <formula1>$AL$5:$AL$12</formula1>
    </dataValidation>
  </dataValidations>
  <pageMargins left="0.7" right="0.7" top="0.75" bottom="0.75" header="0.3" footer="0.3"/>
  <pageSetup orientation="portrait" horizontalDpi="0" verticalDpi="0"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ورقة19">
    <pageSetUpPr fitToPage="1"/>
  </sheetPr>
  <dimension ref="A1:BT405"/>
  <sheetViews>
    <sheetView showZeros="0" rightToLeft="1" view="pageBreakPreview" zoomScale="20" zoomScaleNormal="25" zoomScaleSheetLayoutView="20" workbookViewId="0">
      <selection activeCell="U11" sqref="U11"/>
    </sheetView>
  </sheetViews>
  <sheetFormatPr defaultColWidth="9" defaultRowHeight="13.8"/>
  <cols>
    <col min="1" max="1" width="35" style="1960" customWidth="1"/>
    <col min="2" max="11" width="9" style="1960"/>
    <col min="12" max="12" width="29.59765625" style="1960" customWidth="1"/>
    <col min="13" max="16384" width="9" style="1960"/>
  </cols>
  <sheetData>
    <row r="1" spans="1:65" ht="27.6">
      <c r="A1" s="3117" t="s">
        <v>1245</v>
      </c>
      <c r="B1" s="1960">
        <v>8</v>
      </c>
      <c r="C1" s="3118"/>
    </row>
    <row r="2" spans="1:65" ht="125.25" customHeight="1">
      <c r="A2" s="2212" t="str">
        <f xml:space="preserve"> "    كشف الانتاج تابع الدائرة (" &amp;$A$1&amp; " ) مدني كلي " &amp;الاعدادات!$D$2</f>
        <v xml:space="preserve">    كشف الانتاج تابع الدائرة (الدائرة السابعة اسرة سمسطا ) مدني كلي عن شهر  يوليو لسنة 2026م </v>
      </c>
      <c r="B2" s="178"/>
      <c r="C2" s="178"/>
      <c r="D2" s="178"/>
      <c r="E2" s="178"/>
      <c r="F2" s="178"/>
      <c r="G2" s="178"/>
      <c r="H2" s="178"/>
      <c r="I2" s="178"/>
      <c r="J2" s="178"/>
      <c r="K2" s="178"/>
      <c r="L2" s="178"/>
      <c r="M2" s="178"/>
      <c r="N2" s="178"/>
      <c r="O2" s="178"/>
      <c r="P2" s="178"/>
      <c r="Q2" s="178"/>
      <c r="R2" s="178"/>
      <c r="S2" s="178"/>
      <c r="T2" s="178"/>
      <c r="U2" s="178"/>
      <c r="V2" s="178"/>
      <c r="W2" s="178"/>
      <c r="X2" s="178"/>
      <c r="Y2" s="178"/>
      <c r="Z2" s="178"/>
      <c r="AA2" s="178"/>
      <c r="AB2" s="178"/>
      <c r="AC2" s="178"/>
      <c r="AD2" s="178"/>
      <c r="AE2" s="178"/>
      <c r="AF2" s="178"/>
      <c r="AG2" s="178"/>
      <c r="AH2" s="178"/>
      <c r="AI2" s="178"/>
      <c r="AJ2" s="178"/>
      <c r="AK2" s="178"/>
      <c r="AL2" s="178"/>
      <c r="AM2" s="178"/>
      <c r="AN2" s="178"/>
      <c r="AO2" s="178"/>
      <c r="AP2" s="178"/>
      <c r="AQ2" s="178"/>
      <c r="AR2" s="178"/>
      <c r="AS2" s="178"/>
      <c r="AT2" s="178"/>
      <c r="AU2" s="178"/>
      <c r="AV2" s="178"/>
      <c r="AW2" s="178"/>
      <c r="AX2" s="178"/>
      <c r="AY2" s="178"/>
      <c r="AZ2" s="178"/>
      <c r="BA2" s="4029"/>
      <c r="BB2" s="4029"/>
      <c r="BC2" s="4029"/>
      <c r="BD2" s="4029"/>
      <c r="BE2" s="4029"/>
      <c r="BF2" s="4030"/>
      <c r="BG2" s="4030"/>
      <c r="BH2" s="4030"/>
      <c r="BI2" s="4030"/>
      <c r="BJ2" s="4030"/>
      <c r="BK2" s="4030"/>
      <c r="BL2" s="4030"/>
      <c r="BM2" s="4030"/>
    </row>
    <row r="3" spans="1:65" ht="54.75" customHeight="1">
      <c r="A3" s="6025" t="s">
        <v>208</v>
      </c>
      <c r="B3" s="6026" t="s">
        <v>88</v>
      </c>
      <c r="C3" s="6026"/>
      <c r="D3" s="6026"/>
      <c r="E3" s="6026"/>
      <c r="F3" s="6026"/>
      <c r="G3" s="6026"/>
      <c r="H3" s="6027" t="s">
        <v>89</v>
      </c>
      <c r="I3" s="6027" t="s">
        <v>15</v>
      </c>
      <c r="J3" s="6027" t="s">
        <v>90</v>
      </c>
      <c r="K3" s="6027" t="s">
        <v>91</v>
      </c>
      <c r="L3" s="5984" t="s">
        <v>92</v>
      </c>
      <c r="M3" s="5987" t="s">
        <v>93</v>
      </c>
      <c r="N3" s="5987"/>
      <c r="O3" s="5987"/>
      <c r="P3" s="5987"/>
      <c r="Q3" s="5987"/>
      <c r="R3" s="5987"/>
      <c r="S3" s="5987"/>
      <c r="T3" s="5987"/>
      <c r="U3" s="5987"/>
      <c r="V3" s="5987"/>
      <c r="W3" s="5987"/>
      <c r="X3" s="5987"/>
      <c r="Y3" s="5987"/>
      <c r="Z3" s="5987"/>
      <c r="AA3" s="5988" t="s">
        <v>94</v>
      </c>
      <c r="AB3" s="5989" t="s">
        <v>95</v>
      </c>
      <c r="AC3" s="5987" t="s">
        <v>96</v>
      </c>
      <c r="AD3" s="5987"/>
      <c r="AE3" s="5987"/>
      <c r="AF3" s="5987"/>
      <c r="AG3" s="5987"/>
      <c r="AH3" s="5987"/>
      <c r="AI3" s="5987"/>
      <c r="AJ3" s="5987"/>
      <c r="AK3" s="5987"/>
      <c r="AL3" s="5987"/>
      <c r="AM3" s="5987"/>
      <c r="AN3" s="5987"/>
      <c r="AO3" s="5987"/>
      <c r="AP3" s="5987"/>
      <c r="AQ3" s="5987"/>
      <c r="AR3" s="5987"/>
      <c r="AS3" s="5980" t="s">
        <v>97</v>
      </c>
      <c r="AT3" s="5975" t="s">
        <v>98</v>
      </c>
      <c r="AU3" s="5975"/>
      <c r="AV3" s="5975"/>
      <c r="AW3" s="5975"/>
      <c r="AX3" s="5975"/>
      <c r="AY3" s="5975"/>
      <c r="AZ3" s="3120" t="s">
        <v>99</v>
      </c>
    </row>
    <row r="4" spans="1:65" ht="54.75" customHeight="1">
      <c r="A4" s="6025"/>
      <c r="B4" s="6026"/>
      <c r="C4" s="6026"/>
      <c r="D4" s="6026"/>
      <c r="E4" s="6026"/>
      <c r="F4" s="6026"/>
      <c r="G4" s="6026"/>
      <c r="H4" s="6027"/>
      <c r="I4" s="6027"/>
      <c r="J4" s="6027"/>
      <c r="K4" s="6027"/>
      <c r="L4" s="5984"/>
      <c r="M4" s="5976" t="s">
        <v>107</v>
      </c>
      <c r="N4" s="5977"/>
      <c r="O4" s="5977"/>
      <c r="P4" s="5977"/>
      <c r="Q4" s="5977"/>
      <c r="R4" s="5977"/>
      <c r="S4" s="5977"/>
      <c r="T4" s="5977"/>
      <c r="U4" s="5977"/>
      <c r="V4" s="5977"/>
      <c r="W4" s="5977"/>
      <c r="X4" s="5978"/>
      <c r="Y4" s="5979" t="s">
        <v>108</v>
      </c>
      <c r="Z4" s="5980" t="s">
        <v>109</v>
      </c>
      <c r="AA4" s="5988"/>
      <c r="AB4" s="5989"/>
      <c r="AC4" s="5981" t="s">
        <v>100</v>
      </c>
      <c r="AD4" s="5981"/>
      <c r="AE4" s="5982" t="s">
        <v>122</v>
      </c>
      <c r="AF4" s="5983" t="s">
        <v>143</v>
      </c>
      <c r="AG4" s="5984" t="s">
        <v>102</v>
      </c>
      <c r="AH4" s="5985" t="s">
        <v>110</v>
      </c>
      <c r="AI4" s="5985"/>
      <c r="AJ4" s="5985"/>
      <c r="AK4" s="5985"/>
      <c r="AL4" s="5985"/>
      <c r="AM4" s="5985"/>
      <c r="AN4" s="5986" t="s">
        <v>111</v>
      </c>
      <c r="AO4" s="5986"/>
      <c r="AP4" s="5986"/>
      <c r="AQ4" s="5986"/>
      <c r="AR4" s="5990" t="s">
        <v>105</v>
      </c>
      <c r="AS4" s="5980"/>
      <c r="AT4" s="5992" t="s">
        <v>209</v>
      </c>
      <c r="AU4" s="5992" t="s">
        <v>210</v>
      </c>
      <c r="AV4" s="5992" t="s">
        <v>211</v>
      </c>
      <c r="AW4" s="5993" t="s">
        <v>115</v>
      </c>
      <c r="AX4" s="5992" t="s">
        <v>116</v>
      </c>
      <c r="AY4" s="5994" t="s">
        <v>117</v>
      </c>
      <c r="AZ4" s="5996" t="s">
        <v>118</v>
      </c>
    </row>
    <row r="5" spans="1:65" ht="54.9" customHeight="1">
      <c r="A5" s="6025"/>
      <c r="B5" s="6026"/>
      <c r="C5" s="6026"/>
      <c r="D5" s="6026"/>
      <c r="E5" s="6026"/>
      <c r="F5" s="6026"/>
      <c r="G5" s="6026"/>
      <c r="H5" s="6027"/>
      <c r="I5" s="6027"/>
      <c r="J5" s="6027"/>
      <c r="K5" s="6027"/>
      <c r="L5" s="5984"/>
      <c r="M5" s="5997" t="s">
        <v>135</v>
      </c>
      <c r="N5" s="5998" t="s">
        <v>136</v>
      </c>
      <c r="O5" s="5991" t="s">
        <v>170</v>
      </c>
      <c r="P5" s="5999" t="s">
        <v>137</v>
      </c>
      <c r="Q5" s="5999"/>
      <c r="R5" s="5999"/>
      <c r="S5" s="5991" t="s">
        <v>138</v>
      </c>
      <c r="T5" s="5991" t="s">
        <v>139</v>
      </c>
      <c r="U5" s="5999" t="s">
        <v>140</v>
      </c>
      <c r="V5" s="5999"/>
      <c r="W5" s="5991" t="s">
        <v>141</v>
      </c>
      <c r="X5" s="5991" t="s">
        <v>142</v>
      </c>
      <c r="Y5" s="5979"/>
      <c r="Z5" s="5980"/>
      <c r="AA5" s="5988"/>
      <c r="AB5" s="5989"/>
      <c r="AC5" s="5981"/>
      <c r="AD5" s="5981"/>
      <c r="AE5" s="5982"/>
      <c r="AF5" s="5983"/>
      <c r="AG5" s="5984"/>
      <c r="AH5" s="5985"/>
      <c r="AI5" s="5985"/>
      <c r="AJ5" s="5985"/>
      <c r="AK5" s="5985"/>
      <c r="AL5" s="5985"/>
      <c r="AM5" s="5985"/>
      <c r="AN5" s="5986"/>
      <c r="AO5" s="5986"/>
      <c r="AP5" s="5986"/>
      <c r="AQ5" s="5986"/>
      <c r="AR5" s="5990"/>
      <c r="AS5" s="5980"/>
      <c r="AT5" s="5992"/>
      <c r="AU5" s="5992"/>
      <c r="AV5" s="5992"/>
      <c r="AW5" s="5993"/>
      <c r="AX5" s="5992"/>
      <c r="AY5" s="5994"/>
      <c r="AZ5" s="5996"/>
    </row>
    <row r="6" spans="1:65" ht="54.75" customHeight="1">
      <c r="A6" s="6025"/>
      <c r="B6" s="6026"/>
      <c r="C6" s="6026"/>
      <c r="D6" s="6026"/>
      <c r="E6" s="6026"/>
      <c r="F6" s="6026"/>
      <c r="G6" s="6026"/>
      <c r="H6" s="6027"/>
      <c r="I6" s="6027"/>
      <c r="J6" s="6027"/>
      <c r="K6" s="6027"/>
      <c r="L6" s="5984"/>
      <c r="M6" s="5997"/>
      <c r="N6" s="5998"/>
      <c r="O6" s="5991"/>
      <c r="P6" s="5991" t="s">
        <v>171</v>
      </c>
      <c r="Q6" s="5991" t="s">
        <v>172</v>
      </c>
      <c r="R6" s="5991" t="s">
        <v>173</v>
      </c>
      <c r="S6" s="5991"/>
      <c r="T6" s="5991"/>
      <c r="U6" s="5991" t="s">
        <v>174</v>
      </c>
      <c r="V6" s="5991" t="s">
        <v>175</v>
      </c>
      <c r="W6" s="5991"/>
      <c r="X6" s="5991"/>
      <c r="Y6" s="5979"/>
      <c r="Z6" s="5980"/>
      <c r="AA6" s="5988"/>
      <c r="AB6" s="5989"/>
      <c r="AC6" s="5998" t="s">
        <v>120</v>
      </c>
      <c r="AD6" s="5997" t="s">
        <v>121</v>
      </c>
      <c r="AE6" s="5982"/>
      <c r="AF6" s="5983"/>
      <c r="AG6" s="5984"/>
      <c r="AH6" s="5982" t="s">
        <v>123</v>
      </c>
      <c r="AI6" s="5995" t="s">
        <v>124</v>
      </c>
      <c r="AJ6" s="5982" t="s">
        <v>144</v>
      </c>
      <c r="AK6" s="5995" t="s">
        <v>126</v>
      </c>
      <c r="AL6" s="5982" t="s">
        <v>127</v>
      </c>
      <c r="AM6" s="5983" t="s">
        <v>145</v>
      </c>
      <c r="AN6" s="5995" t="s">
        <v>146</v>
      </c>
      <c r="AO6" s="5982" t="s">
        <v>147</v>
      </c>
      <c r="AP6" s="5995" t="s">
        <v>148</v>
      </c>
      <c r="AQ6" s="5983" t="s">
        <v>149</v>
      </c>
      <c r="AR6" s="5990"/>
      <c r="AS6" s="5980"/>
      <c r="AT6" s="5992"/>
      <c r="AU6" s="5992"/>
      <c r="AV6" s="5992"/>
      <c r="AW6" s="5993"/>
      <c r="AX6" s="5992"/>
      <c r="AY6" s="5994"/>
      <c r="AZ6" s="5996"/>
    </row>
    <row r="7" spans="1:65" ht="54.9" customHeight="1">
      <c r="A7" s="6025"/>
      <c r="B7" s="6026"/>
      <c r="C7" s="6026"/>
      <c r="D7" s="6026"/>
      <c r="E7" s="6026"/>
      <c r="F7" s="6026"/>
      <c r="G7" s="6026"/>
      <c r="H7" s="6027"/>
      <c r="I7" s="6027"/>
      <c r="J7" s="6027"/>
      <c r="K7" s="6027"/>
      <c r="L7" s="5984"/>
      <c r="M7" s="5997"/>
      <c r="N7" s="5998"/>
      <c r="O7" s="5991"/>
      <c r="P7" s="5991"/>
      <c r="Q7" s="5991"/>
      <c r="R7" s="5991"/>
      <c r="S7" s="5991"/>
      <c r="T7" s="5991"/>
      <c r="U7" s="5991"/>
      <c r="V7" s="5991"/>
      <c r="W7" s="5991"/>
      <c r="X7" s="5991"/>
      <c r="Y7" s="5979"/>
      <c r="Z7" s="5980"/>
      <c r="AA7" s="5988"/>
      <c r="AB7" s="5989"/>
      <c r="AC7" s="5998"/>
      <c r="AD7" s="5997"/>
      <c r="AE7" s="5982"/>
      <c r="AF7" s="5983"/>
      <c r="AG7" s="5984"/>
      <c r="AH7" s="5982"/>
      <c r="AI7" s="5995"/>
      <c r="AJ7" s="5982"/>
      <c r="AK7" s="5995"/>
      <c r="AL7" s="5982"/>
      <c r="AM7" s="5983"/>
      <c r="AN7" s="5995"/>
      <c r="AO7" s="5982"/>
      <c r="AP7" s="5995"/>
      <c r="AQ7" s="5983"/>
      <c r="AR7" s="5990"/>
      <c r="AS7" s="5980"/>
      <c r="AT7" s="5992"/>
      <c r="AU7" s="5992"/>
      <c r="AV7" s="5992"/>
      <c r="AW7" s="5993"/>
      <c r="AX7" s="5992"/>
      <c r="AY7" s="5994"/>
      <c r="AZ7" s="5996"/>
    </row>
    <row r="8" spans="1:65" ht="54.9" customHeight="1" thickBot="1">
      <c r="A8" s="6025"/>
      <c r="B8" s="6026"/>
      <c r="C8" s="6026"/>
      <c r="D8" s="6026"/>
      <c r="E8" s="6026"/>
      <c r="F8" s="6026"/>
      <c r="G8" s="6026"/>
      <c r="H8" s="6027"/>
      <c r="I8" s="6027"/>
      <c r="J8" s="6027"/>
      <c r="K8" s="6027"/>
      <c r="L8" s="5984"/>
      <c r="M8" s="5997"/>
      <c r="N8" s="5998"/>
      <c r="O8" s="5991"/>
      <c r="P8" s="5991"/>
      <c r="Q8" s="5991"/>
      <c r="R8" s="5991"/>
      <c r="S8" s="5991"/>
      <c r="T8" s="5991"/>
      <c r="U8" s="5991"/>
      <c r="V8" s="5991"/>
      <c r="W8" s="5991"/>
      <c r="X8" s="5991"/>
      <c r="Y8" s="5979"/>
      <c r="Z8" s="5980"/>
      <c r="AA8" s="5988"/>
      <c r="AB8" s="5989"/>
      <c r="AC8" s="5998"/>
      <c r="AD8" s="5997"/>
      <c r="AE8" s="5982"/>
      <c r="AF8" s="5983"/>
      <c r="AG8" s="5984"/>
      <c r="AH8" s="5982"/>
      <c r="AI8" s="5995"/>
      <c r="AJ8" s="5982"/>
      <c r="AK8" s="5995"/>
      <c r="AL8" s="5982"/>
      <c r="AM8" s="5983"/>
      <c r="AN8" s="5995"/>
      <c r="AO8" s="5982"/>
      <c r="AP8" s="5995"/>
      <c r="AQ8" s="5983"/>
      <c r="AR8" s="5990"/>
      <c r="AS8" s="5980"/>
      <c r="AT8" s="5992"/>
      <c r="AU8" s="5992"/>
      <c r="AV8" s="5992"/>
      <c r="AW8" s="5993"/>
      <c r="AX8" s="5992"/>
      <c r="AY8" s="5994"/>
      <c r="AZ8" s="5996"/>
    </row>
    <row r="9" spans="1:65" ht="80.099999999999994" customHeight="1" thickBot="1">
      <c r="A9" s="6000" t="s">
        <v>1143</v>
      </c>
      <c r="B9" s="5974" t="s">
        <v>1163</v>
      </c>
      <c r="C9" s="5974"/>
      <c r="D9" s="5974"/>
      <c r="E9" s="5974"/>
      <c r="F9" s="5974"/>
      <c r="G9" s="5974"/>
      <c r="H9" s="3121"/>
      <c r="I9" s="3122"/>
      <c r="J9" s="6002" t="s">
        <v>50</v>
      </c>
      <c r="K9" s="6004" t="s">
        <v>66</v>
      </c>
      <c r="L9" s="3240" t="str">
        <f>الاعدادات!$D$6</f>
        <v>2022 وما قبلها</v>
      </c>
      <c r="M9" s="4600">
        <v>2</v>
      </c>
      <c r="N9" s="4601"/>
      <c r="O9" s="4601"/>
      <c r="P9" s="4601"/>
      <c r="Q9" s="4601"/>
      <c r="R9" s="4601"/>
      <c r="S9" s="4601"/>
      <c r="T9" s="4601"/>
      <c r="U9" s="4601"/>
      <c r="V9" s="4601"/>
      <c r="W9" s="4601"/>
      <c r="X9" s="4601"/>
      <c r="Y9" s="4602"/>
      <c r="Z9" s="4603">
        <v>2</v>
      </c>
      <c r="AA9" s="4600"/>
      <c r="AB9" s="4602"/>
      <c r="AC9" s="4604">
        <v>0</v>
      </c>
      <c r="AD9" s="4601">
        <v>0</v>
      </c>
      <c r="AE9" s="4605">
        <v>0</v>
      </c>
      <c r="AF9" s="4606">
        <v>0</v>
      </c>
      <c r="AG9" s="4607">
        <v>0</v>
      </c>
      <c r="AH9" s="4600">
        <v>0</v>
      </c>
      <c r="AI9" s="4601">
        <v>0</v>
      </c>
      <c r="AJ9" s="4601">
        <v>0</v>
      </c>
      <c r="AK9" s="4601">
        <v>0</v>
      </c>
      <c r="AL9" s="4602">
        <v>0</v>
      </c>
      <c r="AM9" s="4608">
        <v>0</v>
      </c>
      <c r="AN9" s="4600">
        <v>0</v>
      </c>
      <c r="AO9" s="4601">
        <v>0</v>
      </c>
      <c r="AP9" s="4602">
        <v>0</v>
      </c>
      <c r="AQ9" s="4609">
        <v>0</v>
      </c>
      <c r="AR9" s="4609">
        <v>0</v>
      </c>
      <c r="AS9" s="4610">
        <v>0</v>
      </c>
      <c r="AT9" s="4600"/>
      <c r="AU9" s="4601">
        <v>0</v>
      </c>
      <c r="AV9" s="4601">
        <v>0</v>
      </c>
      <c r="AW9" s="4601">
        <v>2</v>
      </c>
      <c r="AX9" s="4602"/>
      <c r="AY9" s="4610">
        <v>2</v>
      </c>
      <c r="AZ9" s="4602"/>
      <c r="BA9" s="4611"/>
    </row>
    <row r="10" spans="1:65" ht="80.099999999999994" customHeight="1" thickBot="1">
      <c r="A10" s="6000"/>
      <c r="B10" s="5974" t="s">
        <v>1618</v>
      </c>
      <c r="C10" s="5974"/>
      <c r="D10" s="5974"/>
      <c r="E10" s="5974"/>
      <c r="F10" s="5974"/>
      <c r="G10" s="5974"/>
      <c r="H10" s="3121"/>
      <c r="I10" s="3128"/>
      <c r="J10" s="6002"/>
      <c r="K10" s="6004"/>
      <c r="L10" s="3240">
        <f>الاعدادات!$D$7</f>
        <v>2023</v>
      </c>
      <c r="M10" s="4600">
        <v>3</v>
      </c>
      <c r="N10" s="4601"/>
      <c r="O10" s="4601"/>
      <c r="P10" s="4601"/>
      <c r="Q10" s="4601"/>
      <c r="R10" s="4601"/>
      <c r="S10" s="4601"/>
      <c r="T10" s="4601"/>
      <c r="U10" s="4601"/>
      <c r="V10" s="4601"/>
      <c r="W10" s="4601"/>
      <c r="X10" s="4601"/>
      <c r="Y10" s="4602"/>
      <c r="Z10" s="4603">
        <v>3</v>
      </c>
      <c r="AA10" s="4600"/>
      <c r="AB10" s="4602"/>
      <c r="AC10" s="4604">
        <v>0</v>
      </c>
      <c r="AD10" s="4601">
        <v>0</v>
      </c>
      <c r="AE10" s="4605">
        <v>0</v>
      </c>
      <c r="AF10" s="4606">
        <v>0</v>
      </c>
      <c r="AG10" s="4607">
        <v>0</v>
      </c>
      <c r="AH10" s="4600">
        <v>0</v>
      </c>
      <c r="AI10" s="4601">
        <v>0</v>
      </c>
      <c r="AJ10" s="4601">
        <v>0</v>
      </c>
      <c r="AK10" s="4601">
        <v>0</v>
      </c>
      <c r="AL10" s="4602">
        <v>0</v>
      </c>
      <c r="AM10" s="4608">
        <v>0</v>
      </c>
      <c r="AN10" s="4600">
        <v>0</v>
      </c>
      <c r="AO10" s="4601">
        <v>0</v>
      </c>
      <c r="AP10" s="4602">
        <v>0</v>
      </c>
      <c r="AQ10" s="4609">
        <v>0</v>
      </c>
      <c r="AR10" s="4609">
        <v>0</v>
      </c>
      <c r="AS10" s="4610">
        <v>0</v>
      </c>
      <c r="AT10" s="4600"/>
      <c r="AU10" s="4601">
        <v>0</v>
      </c>
      <c r="AV10" s="4601">
        <v>0</v>
      </c>
      <c r="AW10" s="4601">
        <v>3</v>
      </c>
      <c r="AX10" s="4602">
        <v>0</v>
      </c>
      <c r="AY10" s="4610">
        <v>3</v>
      </c>
      <c r="AZ10" s="4602"/>
      <c r="BA10" s="4611"/>
    </row>
    <row r="11" spans="1:65" ht="80.099999999999994" customHeight="1" thickBot="1">
      <c r="A11" s="6000"/>
      <c r="B11" s="5974" t="s">
        <v>1165</v>
      </c>
      <c r="C11" s="5974"/>
      <c r="D11" s="5974"/>
      <c r="E11" s="5974"/>
      <c r="F11" s="5974"/>
      <c r="G11" s="5974"/>
      <c r="H11" s="3121"/>
      <c r="I11" s="3122"/>
      <c r="J11" s="6002"/>
      <c r="K11" s="6004"/>
      <c r="L11" s="3240">
        <f>الاعدادات!$D$8</f>
        <v>2024</v>
      </c>
      <c r="M11" s="4600">
        <v>10</v>
      </c>
      <c r="N11" s="4601"/>
      <c r="O11" s="4601"/>
      <c r="P11" s="4601"/>
      <c r="Q11" s="4601"/>
      <c r="R11" s="4601"/>
      <c r="S11" s="4601"/>
      <c r="T11" s="4601"/>
      <c r="U11" s="4601"/>
      <c r="V11" s="4601"/>
      <c r="W11" s="4601"/>
      <c r="X11" s="4601"/>
      <c r="Y11" s="4602"/>
      <c r="Z11" s="4603">
        <v>10</v>
      </c>
      <c r="AA11" s="4600">
        <v>1</v>
      </c>
      <c r="AB11" s="4602"/>
      <c r="AC11" s="4604">
        <v>0</v>
      </c>
      <c r="AD11" s="4601">
        <v>0</v>
      </c>
      <c r="AE11" s="4605">
        <v>0</v>
      </c>
      <c r="AF11" s="4606">
        <v>0</v>
      </c>
      <c r="AG11" s="4607">
        <v>0</v>
      </c>
      <c r="AH11" s="4600">
        <v>1</v>
      </c>
      <c r="AI11" s="4601">
        <v>0</v>
      </c>
      <c r="AJ11" s="4601">
        <v>0</v>
      </c>
      <c r="AK11" s="4601">
        <v>0</v>
      </c>
      <c r="AL11" s="4602">
        <v>0</v>
      </c>
      <c r="AM11" s="4608">
        <v>1</v>
      </c>
      <c r="AN11" s="4600">
        <v>0</v>
      </c>
      <c r="AO11" s="4601">
        <v>0</v>
      </c>
      <c r="AP11" s="4602">
        <v>0</v>
      </c>
      <c r="AQ11" s="4609">
        <v>0</v>
      </c>
      <c r="AR11" s="4609">
        <v>0</v>
      </c>
      <c r="AS11" s="4610">
        <v>1</v>
      </c>
      <c r="AT11" s="4600">
        <v>1</v>
      </c>
      <c r="AU11" s="4601">
        <v>0</v>
      </c>
      <c r="AV11" s="4601">
        <v>0</v>
      </c>
      <c r="AW11" s="4601">
        <v>4</v>
      </c>
      <c r="AX11" s="4602">
        <v>3</v>
      </c>
      <c r="AY11" s="4610">
        <v>8</v>
      </c>
      <c r="AZ11" s="4602"/>
      <c r="BA11" s="4611"/>
    </row>
    <row r="12" spans="1:65" ht="80.099999999999994" customHeight="1" thickBot="1">
      <c r="A12" s="6000"/>
      <c r="B12" s="5974" t="s">
        <v>1166</v>
      </c>
      <c r="C12" s="5974"/>
      <c r="D12" s="5974"/>
      <c r="E12" s="5974"/>
      <c r="F12" s="5974"/>
      <c r="G12" s="5974"/>
      <c r="H12" s="3121"/>
      <c r="I12" s="3122"/>
      <c r="J12" s="6002"/>
      <c r="K12" s="6004"/>
      <c r="L12" s="3240">
        <f>الاعدادات!$D$9</f>
        <v>2025</v>
      </c>
      <c r="M12" s="4600">
        <v>30</v>
      </c>
      <c r="N12" s="4601"/>
      <c r="O12" s="4601"/>
      <c r="P12" s="4601"/>
      <c r="Q12" s="4601"/>
      <c r="R12" s="4601"/>
      <c r="S12" s="4601"/>
      <c r="T12" s="4601"/>
      <c r="U12" s="4601"/>
      <c r="V12" s="4601"/>
      <c r="W12" s="4601"/>
      <c r="X12" s="4601"/>
      <c r="Y12" s="4602"/>
      <c r="Z12" s="4603">
        <v>30</v>
      </c>
      <c r="AA12" s="4600"/>
      <c r="AB12" s="4602"/>
      <c r="AC12" s="4604">
        <v>1</v>
      </c>
      <c r="AD12" s="4601">
        <v>2</v>
      </c>
      <c r="AE12" s="4605">
        <v>0</v>
      </c>
      <c r="AF12" s="4606">
        <v>3</v>
      </c>
      <c r="AG12" s="4607">
        <v>0</v>
      </c>
      <c r="AH12" s="4600">
        <v>0</v>
      </c>
      <c r="AI12" s="4601">
        <v>0</v>
      </c>
      <c r="AJ12" s="4601">
        <v>1</v>
      </c>
      <c r="AK12" s="4601">
        <v>0</v>
      </c>
      <c r="AL12" s="4602">
        <v>0</v>
      </c>
      <c r="AM12" s="4608">
        <v>1</v>
      </c>
      <c r="AN12" s="4600">
        <v>0</v>
      </c>
      <c r="AO12" s="4601">
        <v>0</v>
      </c>
      <c r="AP12" s="4602">
        <v>0</v>
      </c>
      <c r="AQ12" s="4609">
        <v>0</v>
      </c>
      <c r="AR12" s="4609">
        <v>0</v>
      </c>
      <c r="AS12" s="4610">
        <v>4</v>
      </c>
      <c r="AT12" s="4600">
        <v>2</v>
      </c>
      <c r="AU12" s="4601">
        <v>0</v>
      </c>
      <c r="AV12" s="4601">
        <v>1</v>
      </c>
      <c r="AW12" s="4601">
        <v>23</v>
      </c>
      <c r="AX12" s="4602"/>
      <c r="AY12" s="4610">
        <v>26</v>
      </c>
      <c r="AZ12" s="4602"/>
      <c r="BA12" s="4611"/>
    </row>
    <row r="13" spans="1:65" ht="80.099999999999994" customHeight="1" thickBot="1">
      <c r="A13" s="6000"/>
      <c r="B13" s="5974"/>
      <c r="C13" s="5974"/>
      <c r="D13" s="5974"/>
      <c r="E13" s="5974"/>
      <c r="F13" s="5974"/>
      <c r="G13" s="5974"/>
      <c r="H13" s="3121"/>
      <c r="I13" s="3122"/>
      <c r="J13" s="6002"/>
      <c r="K13" s="6004"/>
      <c r="L13" s="3240">
        <f>الاعدادات!$D$10</f>
        <v>2026</v>
      </c>
      <c r="M13" s="4613">
        <v>47</v>
      </c>
      <c r="N13" s="4614">
        <v>1</v>
      </c>
      <c r="O13" s="4614">
        <v>1</v>
      </c>
      <c r="P13" s="4614"/>
      <c r="Q13" s="4614"/>
      <c r="R13" s="4614"/>
      <c r="S13" s="4614"/>
      <c r="T13" s="4614"/>
      <c r="U13" s="4614"/>
      <c r="V13" s="4614"/>
      <c r="W13" s="4614"/>
      <c r="X13" s="4614"/>
      <c r="Y13" s="4615">
        <v>19</v>
      </c>
      <c r="Z13" s="4603">
        <v>68</v>
      </c>
      <c r="AA13" s="4616">
        <v>4</v>
      </c>
      <c r="AB13" s="4617"/>
      <c r="AC13" s="4618">
        <v>1</v>
      </c>
      <c r="AD13" s="4619">
        <v>22</v>
      </c>
      <c r="AE13" s="4620">
        <v>0</v>
      </c>
      <c r="AF13" s="4621">
        <v>23</v>
      </c>
      <c r="AG13" s="4622">
        <v>0</v>
      </c>
      <c r="AH13" s="4616">
        <v>2</v>
      </c>
      <c r="AI13" s="4619">
        <v>0</v>
      </c>
      <c r="AJ13" s="4619">
        <v>4</v>
      </c>
      <c r="AK13" s="4619">
        <v>0</v>
      </c>
      <c r="AL13" s="4617">
        <v>1</v>
      </c>
      <c r="AM13" s="4621">
        <v>7</v>
      </c>
      <c r="AN13" s="4616">
        <v>0</v>
      </c>
      <c r="AO13" s="4619">
        <v>0</v>
      </c>
      <c r="AP13" s="4617">
        <v>0</v>
      </c>
      <c r="AQ13" s="4623">
        <v>0</v>
      </c>
      <c r="AR13" s="4623">
        <v>0</v>
      </c>
      <c r="AS13" s="4624">
        <v>30</v>
      </c>
      <c r="AT13" s="4616">
        <v>14</v>
      </c>
      <c r="AU13" s="4619">
        <v>0</v>
      </c>
      <c r="AV13" s="4619">
        <v>0</v>
      </c>
      <c r="AW13" s="4619">
        <v>2</v>
      </c>
      <c r="AX13" s="4617">
        <v>18</v>
      </c>
      <c r="AY13" s="4624">
        <v>34</v>
      </c>
      <c r="AZ13" s="4602"/>
      <c r="BA13" s="4611"/>
    </row>
    <row r="14" spans="1:65" ht="80.099999999999994" customHeight="1" thickBot="1">
      <c r="A14" s="6001"/>
      <c r="B14" s="5974"/>
      <c r="C14" s="5974"/>
      <c r="D14" s="5974"/>
      <c r="E14" s="5974"/>
      <c r="F14" s="5974"/>
      <c r="G14" s="5974"/>
      <c r="H14" s="3121"/>
      <c r="I14" s="3122"/>
      <c r="J14" s="6003"/>
      <c r="K14" s="6005"/>
      <c r="L14" s="3134"/>
      <c r="M14" s="4625">
        <f>SUM(M9:M13)</f>
        <v>92</v>
      </c>
      <c r="N14" s="4625">
        <f t="shared" ref="N14:BA14" si="0">SUM(N9:N13)</f>
        <v>1</v>
      </c>
      <c r="O14" s="4625">
        <f t="shared" si="0"/>
        <v>1</v>
      </c>
      <c r="P14" s="4625">
        <f t="shared" si="0"/>
        <v>0</v>
      </c>
      <c r="Q14" s="4625">
        <f t="shared" si="0"/>
        <v>0</v>
      </c>
      <c r="R14" s="4625">
        <f t="shared" si="0"/>
        <v>0</v>
      </c>
      <c r="S14" s="4625">
        <f t="shared" si="0"/>
        <v>0</v>
      </c>
      <c r="T14" s="4625">
        <f t="shared" si="0"/>
        <v>0</v>
      </c>
      <c r="U14" s="4625">
        <f t="shared" si="0"/>
        <v>0</v>
      </c>
      <c r="V14" s="4625">
        <f t="shared" si="0"/>
        <v>0</v>
      </c>
      <c r="W14" s="4625">
        <f t="shared" si="0"/>
        <v>0</v>
      </c>
      <c r="X14" s="4625">
        <f t="shared" si="0"/>
        <v>0</v>
      </c>
      <c r="Y14" s="4625">
        <f t="shared" si="0"/>
        <v>19</v>
      </c>
      <c r="Z14" s="4625">
        <f t="shared" si="0"/>
        <v>113</v>
      </c>
      <c r="AA14" s="4625">
        <f t="shared" si="0"/>
        <v>5</v>
      </c>
      <c r="AB14" s="4625">
        <f t="shared" si="0"/>
        <v>0</v>
      </c>
      <c r="AC14" s="4625">
        <f t="shared" si="0"/>
        <v>2</v>
      </c>
      <c r="AD14" s="4625">
        <f t="shared" si="0"/>
        <v>24</v>
      </c>
      <c r="AE14" s="4625">
        <f t="shared" si="0"/>
        <v>0</v>
      </c>
      <c r="AF14" s="4625">
        <f t="shared" si="0"/>
        <v>26</v>
      </c>
      <c r="AG14" s="4625">
        <f t="shared" si="0"/>
        <v>0</v>
      </c>
      <c r="AH14" s="4625">
        <f t="shared" si="0"/>
        <v>3</v>
      </c>
      <c r="AI14" s="4625">
        <f t="shared" si="0"/>
        <v>0</v>
      </c>
      <c r="AJ14" s="4625">
        <f t="shared" si="0"/>
        <v>5</v>
      </c>
      <c r="AK14" s="4625">
        <f t="shared" si="0"/>
        <v>0</v>
      </c>
      <c r="AL14" s="4625">
        <f t="shared" si="0"/>
        <v>1</v>
      </c>
      <c r="AM14" s="4625">
        <f t="shared" si="0"/>
        <v>9</v>
      </c>
      <c r="AN14" s="4625">
        <f t="shared" si="0"/>
        <v>0</v>
      </c>
      <c r="AO14" s="4625">
        <f t="shared" si="0"/>
        <v>0</v>
      </c>
      <c r="AP14" s="4625">
        <f t="shared" si="0"/>
        <v>0</v>
      </c>
      <c r="AQ14" s="4625">
        <f t="shared" si="0"/>
        <v>0</v>
      </c>
      <c r="AR14" s="4625">
        <f t="shared" si="0"/>
        <v>0</v>
      </c>
      <c r="AS14" s="4625">
        <f t="shared" si="0"/>
        <v>35</v>
      </c>
      <c r="AT14" s="4625">
        <f t="shared" si="0"/>
        <v>17</v>
      </c>
      <c r="AU14" s="4625">
        <f t="shared" si="0"/>
        <v>0</v>
      </c>
      <c r="AV14" s="4625">
        <f t="shared" si="0"/>
        <v>1</v>
      </c>
      <c r="AW14" s="4625">
        <f t="shared" si="0"/>
        <v>34</v>
      </c>
      <c r="AX14" s="4625">
        <f t="shared" si="0"/>
        <v>21</v>
      </c>
      <c r="AY14" s="4625">
        <f t="shared" si="0"/>
        <v>73</v>
      </c>
      <c r="AZ14" s="4625">
        <f t="shared" si="0"/>
        <v>0</v>
      </c>
      <c r="BA14" s="4625">
        <f t="shared" si="0"/>
        <v>0</v>
      </c>
    </row>
    <row r="15" spans="1:65" ht="96.75" customHeight="1" thickBot="1">
      <c r="A15" s="6013" t="s">
        <v>604</v>
      </c>
      <c r="B15" s="6013"/>
      <c r="C15" s="6013"/>
      <c r="D15" s="6013"/>
      <c r="E15" s="6013"/>
      <c r="F15" s="6013"/>
      <c r="G15" s="6013"/>
      <c r="H15" s="6013"/>
      <c r="I15" s="6013"/>
      <c r="J15" s="6013"/>
      <c r="K15" s="6013"/>
      <c r="L15" s="6013"/>
      <c r="M15" s="6013"/>
      <c r="N15" s="6013"/>
      <c r="O15" s="6013"/>
      <c r="P15" s="6013"/>
      <c r="Q15" s="6013"/>
      <c r="R15" s="6013"/>
      <c r="S15" s="6013"/>
      <c r="T15" s="6013"/>
      <c r="U15" s="6013"/>
      <c r="V15" s="6013"/>
      <c r="W15" s="6013"/>
      <c r="X15" s="6013"/>
      <c r="Y15" s="6013"/>
      <c r="Z15" s="6013"/>
      <c r="AA15" s="6013"/>
      <c r="AB15" s="6013"/>
      <c r="AC15" s="6013"/>
      <c r="AD15" s="6013"/>
      <c r="AE15" s="6013"/>
      <c r="AF15" s="6013"/>
      <c r="AG15" s="6013"/>
      <c r="AH15" s="6013"/>
      <c r="AI15" s="6013"/>
      <c r="AJ15" s="6013"/>
      <c r="AK15" s="6013"/>
      <c r="AL15" s="6013"/>
      <c r="AM15" s="6013"/>
      <c r="AN15" s="6013"/>
      <c r="AO15" s="6013"/>
      <c r="AP15" s="6013"/>
      <c r="AQ15" s="6013"/>
      <c r="AR15" s="6013"/>
      <c r="AS15" s="6013"/>
      <c r="AT15" s="6013"/>
      <c r="AU15" s="6013"/>
      <c r="AV15" s="6013"/>
      <c r="AW15" s="6013"/>
      <c r="AX15" s="6013"/>
      <c r="AY15" s="6013"/>
      <c r="AZ15" s="6013"/>
      <c r="BA15" s="6013"/>
      <c r="BB15" s="6013"/>
      <c r="BC15" s="6013"/>
      <c r="BD15" s="6013"/>
      <c r="BE15" s="6013"/>
    </row>
    <row r="16" spans="1:65" ht="114.75" customHeight="1">
      <c r="A16" s="6014" t="s">
        <v>92</v>
      </c>
      <c r="B16" s="6017" t="s">
        <v>1674</v>
      </c>
      <c r="C16" s="6017"/>
      <c r="D16" s="6017"/>
      <c r="E16" s="6017"/>
      <c r="F16" s="6017"/>
      <c r="G16" s="6017"/>
      <c r="H16" s="6017"/>
      <c r="I16" s="6017"/>
      <c r="J16" s="6017"/>
      <c r="K16" s="6017"/>
      <c r="L16" s="6017"/>
      <c r="M16" s="6017"/>
      <c r="N16" s="6017"/>
      <c r="O16" s="6017"/>
      <c r="P16" s="6017"/>
      <c r="Q16" s="6017"/>
      <c r="R16" s="6017"/>
      <c r="S16" s="6017"/>
      <c r="T16" s="6017"/>
      <c r="U16" s="6017"/>
      <c r="V16" s="6017"/>
      <c r="W16" s="6017"/>
      <c r="X16" s="6017"/>
      <c r="Y16" s="6017"/>
      <c r="Z16" s="6017"/>
      <c r="AA16" s="6017"/>
      <c r="AB16" s="6017"/>
      <c r="AC16" s="6017"/>
      <c r="AD16" s="6017" t="s">
        <v>1675</v>
      </c>
      <c r="AE16" s="6017"/>
      <c r="AF16" s="6017"/>
      <c r="AG16" s="6017"/>
      <c r="AH16" s="6017"/>
      <c r="AI16" s="6017"/>
      <c r="AJ16" s="6017"/>
      <c r="AK16" s="6017"/>
      <c r="AL16" s="6017"/>
      <c r="AM16" s="6017"/>
      <c r="AN16" s="6017"/>
      <c r="AO16" s="6017"/>
      <c r="AP16" s="6017"/>
      <c r="AQ16" s="6017"/>
      <c r="AR16" s="6017"/>
      <c r="AS16" s="6017"/>
      <c r="AT16" s="6017"/>
      <c r="AU16" s="6017"/>
      <c r="AV16" s="6017"/>
      <c r="AW16" s="6017"/>
      <c r="AX16" s="6017"/>
      <c r="AY16" s="6017"/>
      <c r="AZ16" s="6017"/>
      <c r="BA16" s="6017"/>
      <c r="BB16" s="6017"/>
      <c r="BC16" s="6017"/>
      <c r="BD16" s="6017"/>
      <c r="BE16" s="6018"/>
    </row>
    <row r="17" spans="1:57" ht="54.9" customHeight="1">
      <c r="A17" s="6015"/>
      <c r="B17" s="6019" t="s">
        <v>100</v>
      </c>
      <c r="C17" s="6019"/>
      <c r="D17" s="6019"/>
      <c r="E17" s="6019"/>
      <c r="F17" s="6019"/>
      <c r="G17" s="6019"/>
      <c r="H17" s="6019"/>
      <c r="I17" s="6019"/>
      <c r="J17" s="6019"/>
      <c r="K17" s="6019"/>
      <c r="L17" s="6019"/>
      <c r="M17" s="6019"/>
      <c r="N17" s="6019"/>
      <c r="O17" s="6020" t="s">
        <v>101</v>
      </c>
      <c r="P17" s="6008" t="s">
        <v>102</v>
      </c>
      <c r="Q17" s="6022" t="s">
        <v>103</v>
      </c>
      <c r="R17" s="6022"/>
      <c r="S17" s="6022"/>
      <c r="T17" s="6022"/>
      <c r="U17" s="6022"/>
      <c r="V17" s="6022" t="s">
        <v>104</v>
      </c>
      <c r="W17" s="6022"/>
      <c r="X17" s="6022"/>
      <c r="Y17" s="6008" t="s">
        <v>105</v>
      </c>
      <c r="Z17" s="6031" t="s">
        <v>106</v>
      </c>
      <c r="AA17" s="6022" t="s">
        <v>99</v>
      </c>
      <c r="AB17" s="6022"/>
      <c r="AC17" s="6022"/>
      <c r="AD17" s="6010" t="s">
        <v>100</v>
      </c>
      <c r="AE17" s="6010"/>
      <c r="AF17" s="6010"/>
      <c r="AG17" s="6010"/>
      <c r="AH17" s="6010"/>
      <c r="AI17" s="6010"/>
      <c r="AJ17" s="6010"/>
      <c r="AK17" s="6010"/>
      <c r="AL17" s="6010"/>
      <c r="AM17" s="6010"/>
      <c r="AN17" s="6010"/>
      <c r="AO17" s="6010"/>
      <c r="AP17" s="6010"/>
      <c r="AQ17" s="6011" t="s">
        <v>101</v>
      </c>
      <c r="AR17" s="6035" t="s">
        <v>102</v>
      </c>
      <c r="AS17" s="6028" t="s">
        <v>103</v>
      </c>
      <c r="AT17" s="6028"/>
      <c r="AU17" s="6028"/>
      <c r="AV17" s="6028"/>
      <c r="AW17" s="6028"/>
      <c r="AX17" s="6028" t="s">
        <v>104</v>
      </c>
      <c r="AY17" s="6028"/>
      <c r="AZ17" s="6028"/>
      <c r="BA17" s="6008" t="s">
        <v>105</v>
      </c>
      <c r="BB17" s="6029" t="s">
        <v>106</v>
      </c>
      <c r="BC17" s="6028" t="s">
        <v>99</v>
      </c>
      <c r="BD17" s="6028"/>
      <c r="BE17" s="6037"/>
    </row>
    <row r="18" spans="1:57" ht="54.9" customHeight="1">
      <c r="A18" s="6015"/>
      <c r="B18" s="6022" t="s">
        <v>120</v>
      </c>
      <c r="C18" s="6022"/>
      <c r="D18" s="6022"/>
      <c r="E18" s="6022"/>
      <c r="F18" s="6022"/>
      <c r="G18" s="6022"/>
      <c r="H18" s="6022"/>
      <c r="I18" s="6022" t="s">
        <v>121</v>
      </c>
      <c r="J18" s="6022"/>
      <c r="K18" s="6022"/>
      <c r="L18" s="6022"/>
      <c r="M18" s="6022"/>
      <c r="N18" s="6008" t="s">
        <v>122</v>
      </c>
      <c r="O18" s="6020"/>
      <c r="P18" s="6008"/>
      <c r="Q18" s="6022"/>
      <c r="R18" s="6022"/>
      <c r="S18" s="6022"/>
      <c r="T18" s="6022"/>
      <c r="U18" s="6022"/>
      <c r="V18" s="6022"/>
      <c r="W18" s="6022"/>
      <c r="X18" s="6022"/>
      <c r="Y18" s="6008"/>
      <c r="Z18" s="6031"/>
      <c r="AA18" s="6008" t="s">
        <v>131</v>
      </c>
      <c r="AB18" s="6008" t="s">
        <v>114</v>
      </c>
      <c r="AC18" s="6033" t="s">
        <v>212</v>
      </c>
      <c r="AD18" s="6022" t="s">
        <v>120</v>
      </c>
      <c r="AE18" s="6022"/>
      <c r="AF18" s="6022"/>
      <c r="AG18" s="6022"/>
      <c r="AH18" s="6022"/>
      <c r="AI18" s="6022"/>
      <c r="AJ18" s="6022"/>
      <c r="AK18" s="6022" t="s">
        <v>121</v>
      </c>
      <c r="AL18" s="6022"/>
      <c r="AM18" s="6022"/>
      <c r="AN18" s="6022"/>
      <c r="AO18" s="6022"/>
      <c r="AP18" s="6008" t="s">
        <v>122</v>
      </c>
      <c r="AQ18" s="6011"/>
      <c r="AR18" s="6035"/>
      <c r="AS18" s="6028"/>
      <c r="AT18" s="6028"/>
      <c r="AU18" s="6028"/>
      <c r="AV18" s="6028"/>
      <c r="AW18" s="6028"/>
      <c r="AX18" s="6028"/>
      <c r="AY18" s="6028"/>
      <c r="AZ18" s="6028"/>
      <c r="BA18" s="6008"/>
      <c r="BB18" s="6029"/>
      <c r="BC18" s="6008" t="s">
        <v>131</v>
      </c>
      <c r="BD18" s="6008" t="s">
        <v>114</v>
      </c>
      <c r="BE18" s="6023" t="s">
        <v>212</v>
      </c>
    </row>
    <row r="19" spans="1:57" ht="46.5" customHeight="1">
      <c r="A19" s="6015"/>
      <c r="B19" s="6006" t="s">
        <v>151</v>
      </c>
      <c r="C19" s="6006" t="s">
        <v>152</v>
      </c>
      <c r="D19" s="6006" t="s">
        <v>153</v>
      </c>
      <c r="E19" s="6006" t="s">
        <v>154</v>
      </c>
      <c r="F19" s="6006" t="s">
        <v>155</v>
      </c>
      <c r="G19" s="6006" t="s">
        <v>156</v>
      </c>
      <c r="H19" s="6008" t="s">
        <v>157</v>
      </c>
      <c r="I19" s="6008" t="s">
        <v>158</v>
      </c>
      <c r="J19" s="6008" t="s">
        <v>159</v>
      </c>
      <c r="K19" s="6006" t="s">
        <v>160</v>
      </c>
      <c r="L19" s="6006" t="s">
        <v>161</v>
      </c>
      <c r="M19" s="6006" t="s">
        <v>162</v>
      </c>
      <c r="N19" s="6008"/>
      <c r="O19" s="6020"/>
      <c r="P19" s="6008"/>
      <c r="Q19" s="6008" t="s">
        <v>123</v>
      </c>
      <c r="R19" s="6008" t="s">
        <v>124</v>
      </c>
      <c r="S19" s="6008" t="s">
        <v>125</v>
      </c>
      <c r="T19" s="6008" t="s">
        <v>126</v>
      </c>
      <c r="U19" s="6008" t="s">
        <v>127</v>
      </c>
      <c r="V19" s="6008" t="s">
        <v>128</v>
      </c>
      <c r="W19" s="6008" t="s">
        <v>129</v>
      </c>
      <c r="X19" s="6008" t="s">
        <v>130</v>
      </c>
      <c r="Y19" s="6008"/>
      <c r="Z19" s="6031"/>
      <c r="AA19" s="6008"/>
      <c r="AB19" s="6008"/>
      <c r="AC19" s="6033"/>
      <c r="AD19" s="6006" t="s">
        <v>151</v>
      </c>
      <c r="AE19" s="6006" t="s">
        <v>152</v>
      </c>
      <c r="AF19" s="6006" t="s">
        <v>153</v>
      </c>
      <c r="AG19" s="6006" t="s">
        <v>154</v>
      </c>
      <c r="AH19" s="6006" t="s">
        <v>155</v>
      </c>
      <c r="AI19" s="6006" t="s">
        <v>156</v>
      </c>
      <c r="AJ19" s="6008" t="s">
        <v>157</v>
      </c>
      <c r="AK19" s="6008" t="s">
        <v>158</v>
      </c>
      <c r="AL19" s="6008" t="s">
        <v>159</v>
      </c>
      <c r="AM19" s="6006" t="s">
        <v>160</v>
      </c>
      <c r="AN19" s="6006" t="s">
        <v>161</v>
      </c>
      <c r="AO19" s="6006" t="s">
        <v>162</v>
      </c>
      <c r="AP19" s="6008"/>
      <c r="AQ19" s="6011"/>
      <c r="AR19" s="6035"/>
      <c r="AS19" s="6008" t="s">
        <v>123</v>
      </c>
      <c r="AT19" s="6008" t="s">
        <v>124</v>
      </c>
      <c r="AU19" s="6008" t="s">
        <v>125</v>
      </c>
      <c r="AV19" s="6008" t="s">
        <v>126</v>
      </c>
      <c r="AW19" s="6008" t="s">
        <v>127</v>
      </c>
      <c r="AX19" s="6008" t="s">
        <v>128</v>
      </c>
      <c r="AY19" s="6008" t="s">
        <v>129</v>
      </c>
      <c r="AZ19" s="6008" t="s">
        <v>130</v>
      </c>
      <c r="BA19" s="6008"/>
      <c r="BB19" s="6029"/>
      <c r="BC19" s="6008"/>
      <c r="BD19" s="6008"/>
      <c r="BE19" s="6023"/>
    </row>
    <row r="20" spans="1:57" ht="54.75" hidden="1" customHeight="1">
      <c r="A20" s="6015"/>
      <c r="B20" s="6006"/>
      <c r="C20" s="6006"/>
      <c r="D20" s="6006"/>
      <c r="E20" s="6006"/>
      <c r="F20" s="6006"/>
      <c r="G20" s="6006"/>
      <c r="H20" s="6008"/>
      <c r="I20" s="6008"/>
      <c r="J20" s="6008"/>
      <c r="K20" s="6006"/>
      <c r="L20" s="6006"/>
      <c r="M20" s="6006"/>
      <c r="N20" s="6008"/>
      <c r="O20" s="6020"/>
      <c r="P20" s="6008"/>
      <c r="Q20" s="6008"/>
      <c r="R20" s="6008"/>
      <c r="S20" s="6008"/>
      <c r="T20" s="6008"/>
      <c r="U20" s="6008"/>
      <c r="V20" s="6008"/>
      <c r="W20" s="6008"/>
      <c r="X20" s="6008"/>
      <c r="Y20" s="6008"/>
      <c r="Z20" s="6031"/>
      <c r="AA20" s="6008"/>
      <c r="AB20" s="6008"/>
      <c r="AC20" s="6033"/>
      <c r="AD20" s="6006"/>
      <c r="AE20" s="6006"/>
      <c r="AF20" s="6006"/>
      <c r="AG20" s="6006"/>
      <c r="AH20" s="6006"/>
      <c r="AI20" s="6006"/>
      <c r="AJ20" s="6008"/>
      <c r="AK20" s="6008"/>
      <c r="AL20" s="6008"/>
      <c r="AM20" s="6006"/>
      <c r="AN20" s="6006"/>
      <c r="AO20" s="6006"/>
      <c r="AP20" s="6008"/>
      <c r="AQ20" s="6011"/>
      <c r="AR20" s="6035"/>
      <c r="AS20" s="6008"/>
      <c r="AT20" s="6008"/>
      <c r="AU20" s="6008"/>
      <c r="AV20" s="6008"/>
      <c r="AW20" s="6008"/>
      <c r="AX20" s="6008"/>
      <c r="AY20" s="6008"/>
      <c r="AZ20" s="6008"/>
      <c r="BA20" s="6008"/>
      <c r="BB20" s="6029"/>
      <c r="BC20" s="6008"/>
      <c r="BD20" s="6008"/>
      <c r="BE20" s="6023"/>
    </row>
    <row r="21" spans="1:57" ht="54.9" customHeight="1">
      <c r="A21" s="6015"/>
      <c r="B21" s="6006"/>
      <c r="C21" s="6006"/>
      <c r="D21" s="6006"/>
      <c r="E21" s="6006"/>
      <c r="F21" s="6006"/>
      <c r="G21" s="6006"/>
      <c r="H21" s="6008"/>
      <c r="I21" s="6008"/>
      <c r="J21" s="6008"/>
      <c r="K21" s="6006"/>
      <c r="L21" s="6006"/>
      <c r="M21" s="6006"/>
      <c r="N21" s="6008"/>
      <c r="O21" s="6020"/>
      <c r="P21" s="6008"/>
      <c r="Q21" s="6008"/>
      <c r="R21" s="6008"/>
      <c r="S21" s="6008"/>
      <c r="T21" s="6008"/>
      <c r="U21" s="6008"/>
      <c r="V21" s="6008"/>
      <c r="W21" s="6008"/>
      <c r="X21" s="6008"/>
      <c r="Y21" s="6008"/>
      <c r="Z21" s="6031"/>
      <c r="AA21" s="6008"/>
      <c r="AB21" s="6008"/>
      <c r="AC21" s="6033"/>
      <c r="AD21" s="6006"/>
      <c r="AE21" s="6006"/>
      <c r="AF21" s="6006"/>
      <c r="AG21" s="6006"/>
      <c r="AH21" s="6006"/>
      <c r="AI21" s="6006"/>
      <c r="AJ21" s="6008"/>
      <c r="AK21" s="6008"/>
      <c r="AL21" s="6008"/>
      <c r="AM21" s="6006"/>
      <c r="AN21" s="6006"/>
      <c r="AO21" s="6006"/>
      <c r="AP21" s="6008"/>
      <c r="AQ21" s="6011"/>
      <c r="AR21" s="6035"/>
      <c r="AS21" s="6008"/>
      <c r="AT21" s="6008"/>
      <c r="AU21" s="6008"/>
      <c r="AV21" s="6008"/>
      <c r="AW21" s="6008"/>
      <c r="AX21" s="6008"/>
      <c r="AY21" s="6008"/>
      <c r="AZ21" s="6008"/>
      <c r="BA21" s="6008"/>
      <c r="BB21" s="6029"/>
      <c r="BC21" s="6008"/>
      <c r="BD21" s="6008"/>
      <c r="BE21" s="6023"/>
    </row>
    <row r="22" spans="1:57" ht="54.9" customHeight="1" thickBot="1">
      <c r="A22" s="6016"/>
      <c r="B22" s="6007"/>
      <c r="C22" s="6007"/>
      <c r="D22" s="6007"/>
      <c r="E22" s="6007"/>
      <c r="F22" s="6007"/>
      <c r="G22" s="6007"/>
      <c r="H22" s="6009"/>
      <c r="I22" s="6009"/>
      <c r="J22" s="6009"/>
      <c r="K22" s="6007"/>
      <c r="L22" s="6007"/>
      <c r="M22" s="6007"/>
      <c r="N22" s="6009"/>
      <c r="O22" s="6021"/>
      <c r="P22" s="6009"/>
      <c r="Q22" s="6009"/>
      <c r="R22" s="6009"/>
      <c r="S22" s="6009"/>
      <c r="T22" s="6009"/>
      <c r="U22" s="6009"/>
      <c r="V22" s="6009"/>
      <c r="W22" s="6009"/>
      <c r="X22" s="6009"/>
      <c r="Y22" s="6009"/>
      <c r="Z22" s="6032"/>
      <c r="AA22" s="6009"/>
      <c r="AB22" s="6009"/>
      <c r="AC22" s="6034"/>
      <c r="AD22" s="6007"/>
      <c r="AE22" s="6007"/>
      <c r="AF22" s="6007"/>
      <c r="AG22" s="6007"/>
      <c r="AH22" s="6007"/>
      <c r="AI22" s="6007"/>
      <c r="AJ22" s="6009"/>
      <c r="AK22" s="6009"/>
      <c r="AL22" s="6009"/>
      <c r="AM22" s="6007"/>
      <c r="AN22" s="6007"/>
      <c r="AO22" s="6007"/>
      <c r="AP22" s="6009"/>
      <c r="AQ22" s="6012"/>
      <c r="AR22" s="6036"/>
      <c r="AS22" s="6009"/>
      <c r="AT22" s="6009"/>
      <c r="AU22" s="6009"/>
      <c r="AV22" s="6009"/>
      <c r="AW22" s="6009"/>
      <c r="AX22" s="6009"/>
      <c r="AY22" s="6009"/>
      <c r="AZ22" s="6009"/>
      <c r="BA22" s="6009"/>
      <c r="BB22" s="6030"/>
      <c r="BC22" s="6009"/>
      <c r="BD22" s="6009"/>
      <c r="BE22" s="6024"/>
    </row>
    <row r="23" spans="1:57" ht="69.900000000000006" customHeight="1" thickBot="1">
      <c r="A23" s="3240" t="str">
        <f>الاعدادات!$D$6</f>
        <v>2022 وما قبلها</v>
      </c>
      <c r="B23" s="4626"/>
      <c r="C23" s="4627"/>
      <c r="D23" s="4627"/>
      <c r="E23" s="4628"/>
      <c r="F23" s="4628"/>
      <c r="G23" s="4628"/>
      <c r="H23" s="4629"/>
      <c r="I23" s="4630"/>
      <c r="J23" s="4627"/>
      <c r="K23" s="4627"/>
      <c r="L23" s="4628"/>
      <c r="M23" s="4628"/>
      <c r="N23" s="4629"/>
      <c r="O23" s="4631">
        <v>0</v>
      </c>
      <c r="P23" s="4632"/>
      <c r="Q23" s="4630"/>
      <c r="R23" s="4627"/>
      <c r="S23" s="4627"/>
      <c r="T23" s="4627"/>
      <c r="U23" s="4629"/>
      <c r="V23" s="4630"/>
      <c r="W23" s="4627"/>
      <c r="X23" s="4629"/>
      <c r="Y23" s="4630"/>
      <c r="Z23" s="4633">
        <v>0</v>
      </c>
      <c r="AA23" s="4634"/>
      <c r="AB23" s="4633"/>
      <c r="AC23" s="4635"/>
      <c r="AD23" s="4626"/>
      <c r="AE23" s="4627"/>
      <c r="AF23" s="4627"/>
      <c r="AG23" s="4628"/>
      <c r="AH23" s="4628"/>
      <c r="AI23" s="4628"/>
      <c r="AJ23" s="4629"/>
      <c r="AK23" s="4630"/>
      <c r="AL23" s="4627"/>
      <c r="AM23" s="4627"/>
      <c r="AN23" s="4628"/>
      <c r="AO23" s="4628"/>
      <c r="AP23" s="4629"/>
      <c r="AQ23" s="4631">
        <v>0</v>
      </c>
      <c r="AR23" s="4632"/>
      <c r="AS23" s="4630"/>
      <c r="AT23" s="4627"/>
      <c r="AU23" s="4627"/>
      <c r="AV23" s="4627"/>
      <c r="AW23" s="4629"/>
      <c r="AX23" s="4630"/>
      <c r="AY23" s="4627"/>
      <c r="AZ23" s="4629"/>
      <c r="BA23" s="4630"/>
      <c r="BB23" s="4633">
        <v>0</v>
      </c>
      <c r="BC23" s="4634"/>
      <c r="BD23" s="4633"/>
      <c r="BE23" s="4635"/>
    </row>
    <row r="24" spans="1:57" ht="69.900000000000006" customHeight="1" thickBot="1">
      <c r="A24" s="3240">
        <f>الاعدادات!$D$7</f>
        <v>2023</v>
      </c>
      <c r="B24" s="4626"/>
      <c r="C24" s="4627"/>
      <c r="D24" s="4627"/>
      <c r="E24" s="4628"/>
      <c r="F24" s="4628"/>
      <c r="G24" s="4628"/>
      <c r="H24" s="4629"/>
      <c r="I24" s="4630"/>
      <c r="J24" s="4627"/>
      <c r="K24" s="4627"/>
      <c r="L24" s="4628"/>
      <c r="M24" s="4628"/>
      <c r="N24" s="4629"/>
      <c r="O24" s="4631">
        <v>0</v>
      </c>
      <c r="P24" s="4632"/>
      <c r="Q24" s="4630"/>
      <c r="R24" s="4627"/>
      <c r="S24" s="4627"/>
      <c r="T24" s="4627"/>
      <c r="U24" s="4629"/>
      <c r="V24" s="4630"/>
      <c r="W24" s="4627"/>
      <c r="X24" s="4629"/>
      <c r="Y24" s="4630"/>
      <c r="Z24" s="4633">
        <v>0</v>
      </c>
      <c r="AA24" s="4636"/>
      <c r="AB24" s="4627"/>
      <c r="AC24" s="4635"/>
      <c r="AD24" s="4626"/>
      <c r="AE24" s="4627"/>
      <c r="AF24" s="4627"/>
      <c r="AG24" s="4628"/>
      <c r="AH24" s="4628"/>
      <c r="AI24" s="4628"/>
      <c r="AJ24" s="4629"/>
      <c r="AK24" s="4630"/>
      <c r="AL24" s="4627"/>
      <c r="AM24" s="4627"/>
      <c r="AN24" s="4628"/>
      <c r="AO24" s="4628"/>
      <c r="AP24" s="4629"/>
      <c r="AQ24" s="4631">
        <v>0</v>
      </c>
      <c r="AR24" s="4632"/>
      <c r="AS24" s="4630"/>
      <c r="AT24" s="4627"/>
      <c r="AU24" s="4627"/>
      <c r="AV24" s="4627"/>
      <c r="AW24" s="4629"/>
      <c r="AX24" s="4630"/>
      <c r="AY24" s="4627"/>
      <c r="AZ24" s="4629"/>
      <c r="BA24" s="4630"/>
      <c r="BB24" s="4633">
        <v>0</v>
      </c>
      <c r="BC24" s="4636"/>
      <c r="BD24" s="4627"/>
      <c r="BE24" s="4635"/>
    </row>
    <row r="25" spans="1:57" ht="69.900000000000006" customHeight="1" thickBot="1">
      <c r="A25" s="3240">
        <f>الاعدادات!$D$8</f>
        <v>2024</v>
      </c>
      <c r="B25" s="4626"/>
      <c r="C25" s="4627"/>
      <c r="D25" s="4627"/>
      <c r="E25" s="4628"/>
      <c r="F25" s="4628"/>
      <c r="G25" s="4628"/>
      <c r="H25" s="4629"/>
      <c r="I25" s="4630"/>
      <c r="J25" s="4627"/>
      <c r="K25" s="4627"/>
      <c r="L25" s="4628"/>
      <c r="M25" s="4628"/>
      <c r="N25" s="4629"/>
      <c r="O25" s="4631">
        <v>0</v>
      </c>
      <c r="P25" s="4632"/>
      <c r="Q25" s="4630"/>
      <c r="R25" s="4627"/>
      <c r="S25" s="4627"/>
      <c r="T25" s="4627"/>
      <c r="U25" s="4629"/>
      <c r="V25" s="4630"/>
      <c r="W25" s="4627"/>
      <c r="X25" s="4629"/>
      <c r="Y25" s="4630"/>
      <c r="Z25" s="4633">
        <v>0</v>
      </c>
      <c r="AA25" s="4636"/>
      <c r="AB25" s="4627"/>
      <c r="AC25" s="4635"/>
      <c r="AD25" s="4626"/>
      <c r="AE25" s="4627"/>
      <c r="AF25" s="4627"/>
      <c r="AG25" s="4628"/>
      <c r="AH25" s="4628"/>
      <c r="AI25" s="4628"/>
      <c r="AJ25" s="4629"/>
      <c r="AK25" s="4630"/>
      <c r="AL25" s="4627"/>
      <c r="AM25" s="4627"/>
      <c r="AN25" s="4628"/>
      <c r="AO25" s="4628"/>
      <c r="AP25" s="4629"/>
      <c r="AQ25" s="4631">
        <v>0</v>
      </c>
      <c r="AR25" s="4632"/>
      <c r="AS25" s="4630"/>
      <c r="AT25" s="4627"/>
      <c r="AU25" s="4627"/>
      <c r="AV25" s="4627"/>
      <c r="AW25" s="4629"/>
      <c r="AX25" s="4630"/>
      <c r="AY25" s="4627"/>
      <c r="AZ25" s="4629"/>
      <c r="BA25" s="4630"/>
      <c r="BB25" s="4633">
        <v>0</v>
      </c>
      <c r="BC25" s="4636"/>
      <c r="BD25" s="4627"/>
      <c r="BE25" s="4635"/>
    </row>
    <row r="26" spans="1:57" ht="69.900000000000006" customHeight="1" thickBot="1">
      <c r="A26" s="3240">
        <f>الاعدادات!$D$9</f>
        <v>2025</v>
      </c>
      <c r="B26" s="4626"/>
      <c r="C26" s="4627"/>
      <c r="D26" s="4627"/>
      <c r="E26" s="4628"/>
      <c r="F26" s="4628"/>
      <c r="G26" s="4628"/>
      <c r="H26" s="4629"/>
      <c r="I26" s="4630"/>
      <c r="J26" s="4627"/>
      <c r="K26" s="4627"/>
      <c r="L26" s="4628"/>
      <c r="M26" s="4628"/>
      <c r="N26" s="4629"/>
      <c r="O26" s="4631">
        <v>0</v>
      </c>
      <c r="P26" s="4632"/>
      <c r="Q26" s="4630"/>
      <c r="R26" s="4627"/>
      <c r="S26" s="4627"/>
      <c r="T26" s="4627"/>
      <c r="U26" s="4629"/>
      <c r="V26" s="4630"/>
      <c r="W26" s="4627"/>
      <c r="X26" s="4629"/>
      <c r="Y26" s="4630"/>
      <c r="Z26" s="4633">
        <v>0</v>
      </c>
      <c r="AA26" s="4636"/>
      <c r="AB26" s="4627"/>
      <c r="AC26" s="4635"/>
      <c r="AD26" s="4626"/>
      <c r="AE26" s="4627"/>
      <c r="AF26" s="4627"/>
      <c r="AG26" s="4628"/>
      <c r="AH26" s="4628"/>
      <c r="AI26" s="4628"/>
      <c r="AJ26" s="4629"/>
      <c r="AK26" s="4630"/>
      <c r="AL26" s="4627"/>
      <c r="AM26" s="4627"/>
      <c r="AN26" s="4628">
        <v>1</v>
      </c>
      <c r="AO26" s="4628"/>
      <c r="AP26" s="4629"/>
      <c r="AQ26" s="4631">
        <v>1</v>
      </c>
      <c r="AR26" s="4632"/>
      <c r="AS26" s="4630"/>
      <c r="AT26" s="4627"/>
      <c r="AU26" s="4627"/>
      <c r="AV26" s="4627"/>
      <c r="AW26" s="4629"/>
      <c r="AX26" s="4630"/>
      <c r="AY26" s="4627"/>
      <c r="AZ26" s="4629"/>
      <c r="BA26" s="4630"/>
      <c r="BB26" s="4633">
        <v>1</v>
      </c>
      <c r="BC26" s="4636"/>
      <c r="BD26" s="4627"/>
      <c r="BE26" s="4635"/>
    </row>
    <row r="27" spans="1:57" ht="69.900000000000006" customHeight="1">
      <c r="A27" s="3240">
        <f>الاعدادات!$D$10</f>
        <v>2026</v>
      </c>
      <c r="B27" s="4626"/>
      <c r="C27" s="4627"/>
      <c r="D27" s="4627"/>
      <c r="E27" s="4628"/>
      <c r="F27" s="4628"/>
      <c r="G27" s="4628"/>
      <c r="H27" s="4629"/>
      <c r="I27" s="4630">
        <v>5</v>
      </c>
      <c r="J27" s="4627"/>
      <c r="K27" s="4627"/>
      <c r="L27" s="4628">
        <v>1</v>
      </c>
      <c r="M27" s="4628"/>
      <c r="N27" s="4629"/>
      <c r="O27" s="4631">
        <v>6</v>
      </c>
      <c r="P27" s="4632"/>
      <c r="Q27" s="4630"/>
      <c r="R27" s="4627"/>
      <c r="S27" s="4627">
        <v>1</v>
      </c>
      <c r="T27" s="4627"/>
      <c r="U27" s="4629"/>
      <c r="V27" s="4630"/>
      <c r="W27" s="4627"/>
      <c r="X27" s="4629"/>
      <c r="Y27" s="4630"/>
      <c r="Z27" s="4633">
        <v>7</v>
      </c>
      <c r="AA27" s="4636"/>
      <c r="AB27" s="4627"/>
      <c r="AC27" s="4635"/>
      <c r="AD27" s="4626">
        <v>1</v>
      </c>
      <c r="AE27" s="4627"/>
      <c r="AF27" s="4627"/>
      <c r="AG27" s="4628"/>
      <c r="AH27" s="4628"/>
      <c r="AI27" s="4628"/>
      <c r="AJ27" s="4629"/>
      <c r="AK27" s="4630">
        <v>1</v>
      </c>
      <c r="AL27" s="4627">
        <v>4</v>
      </c>
      <c r="AM27" s="4627"/>
      <c r="AN27" s="4628"/>
      <c r="AO27" s="4628"/>
      <c r="AP27" s="4629"/>
      <c r="AQ27" s="4631">
        <v>6</v>
      </c>
      <c r="AR27" s="4632"/>
      <c r="AS27" s="4630"/>
      <c r="AT27" s="4627"/>
      <c r="AU27" s="4627">
        <v>2</v>
      </c>
      <c r="AV27" s="4627"/>
      <c r="AW27" s="4629"/>
      <c r="AX27" s="4630"/>
      <c r="AY27" s="4627"/>
      <c r="AZ27" s="4629"/>
      <c r="BA27" s="4630"/>
      <c r="BB27" s="4633">
        <v>8</v>
      </c>
      <c r="BC27" s="4636"/>
      <c r="BD27" s="4627"/>
      <c r="BE27" s="4635"/>
    </row>
    <row r="28" spans="1:57" ht="69.900000000000006" customHeight="1" thickBot="1">
      <c r="A28" s="3146" t="s">
        <v>181</v>
      </c>
      <c r="B28" s="4637" t="s">
        <v>1530</v>
      </c>
      <c r="C28" s="4638"/>
      <c r="D28" s="4638"/>
      <c r="E28" s="4638"/>
      <c r="F28" s="4638"/>
      <c r="G28" s="4638"/>
      <c r="H28" s="4638"/>
      <c r="I28" s="4638"/>
      <c r="J28" s="4638"/>
      <c r="K28" s="4638"/>
      <c r="L28" s="4638"/>
      <c r="M28" s="4638"/>
      <c r="N28" s="4638"/>
      <c r="O28" s="4639"/>
      <c r="P28" s="4638"/>
      <c r="Q28" s="4638"/>
      <c r="R28" s="4638"/>
      <c r="S28" s="4638"/>
      <c r="T28" s="4638"/>
      <c r="U28" s="4638"/>
      <c r="V28" s="4638"/>
      <c r="W28" s="4638"/>
      <c r="X28" s="4638"/>
      <c r="Y28" s="4638"/>
      <c r="Z28" s="4638"/>
      <c r="AA28" s="4638"/>
      <c r="AB28" s="4638"/>
      <c r="AC28" s="4640"/>
      <c r="AD28" s="4637" t="s">
        <v>1531</v>
      </c>
      <c r="AE28" s="4638"/>
      <c r="AF28" s="4638"/>
      <c r="AG28" s="4638"/>
      <c r="AH28" s="4638"/>
      <c r="AI28" s="4638"/>
      <c r="AJ28" s="4638"/>
      <c r="AK28" s="4638"/>
      <c r="AL28" s="4638"/>
      <c r="AM28" s="4638"/>
      <c r="AN28" s="4638"/>
      <c r="AO28" s="4638"/>
      <c r="AP28" s="4638"/>
      <c r="AQ28" s="4639"/>
      <c r="AR28" s="4638"/>
      <c r="AS28" s="4638"/>
      <c r="AT28" s="4638"/>
      <c r="AU28" s="4638"/>
      <c r="AV28" s="4638"/>
      <c r="AW28" s="4638"/>
      <c r="AX28" s="4638"/>
      <c r="AY28" s="4638"/>
      <c r="AZ28" s="4638"/>
      <c r="BA28" s="4638"/>
      <c r="BB28" s="4638"/>
      <c r="BC28" s="4638"/>
      <c r="BD28" s="4638"/>
      <c r="BE28" s="4640"/>
    </row>
    <row r="29" spans="1:57" ht="90.75" customHeight="1" thickBot="1">
      <c r="A29" s="3147"/>
      <c r="B29" s="6017" t="s">
        <v>1676</v>
      </c>
      <c r="C29" s="6017"/>
      <c r="D29" s="6017"/>
      <c r="E29" s="6017"/>
      <c r="F29" s="6017"/>
      <c r="G29" s="6017"/>
      <c r="H29" s="6017"/>
      <c r="I29" s="6017"/>
      <c r="J29" s="6017"/>
      <c r="K29" s="6017"/>
      <c r="L29" s="6017"/>
      <c r="M29" s="6017"/>
      <c r="N29" s="6017"/>
      <c r="O29" s="6017"/>
      <c r="P29" s="6017"/>
      <c r="Q29" s="6017"/>
      <c r="R29" s="6017"/>
      <c r="S29" s="6017"/>
      <c r="T29" s="6017"/>
      <c r="U29" s="6017"/>
      <c r="V29" s="6017"/>
      <c r="W29" s="6017"/>
      <c r="X29" s="6017"/>
      <c r="Y29" s="6017"/>
      <c r="Z29" s="6017"/>
      <c r="AA29" s="6017"/>
      <c r="AB29" s="6017"/>
      <c r="AC29" s="6017"/>
      <c r="AD29" s="6017" t="s">
        <v>1677</v>
      </c>
      <c r="AE29" s="6017"/>
      <c r="AF29" s="6017"/>
      <c r="AG29" s="6017"/>
      <c r="AH29" s="6017"/>
      <c r="AI29" s="6017"/>
      <c r="AJ29" s="6017"/>
      <c r="AK29" s="6017"/>
      <c r="AL29" s="6017"/>
      <c r="AM29" s="6017"/>
      <c r="AN29" s="6017"/>
      <c r="AO29" s="6017"/>
      <c r="AP29" s="6017"/>
      <c r="AQ29" s="6017"/>
      <c r="AR29" s="6017"/>
      <c r="AS29" s="6017"/>
      <c r="AT29" s="6017"/>
      <c r="AU29" s="6017"/>
      <c r="AV29" s="6017"/>
      <c r="AW29" s="6017"/>
      <c r="AX29" s="6017"/>
      <c r="AY29" s="6017"/>
      <c r="AZ29" s="6017"/>
      <c r="BA29" s="6017"/>
      <c r="BB29" s="6017"/>
      <c r="BC29" s="6017"/>
      <c r="BD29" s="6017"/>
      <c r="BE29" s="6017"/>
    </row>
    <row r="30" spans="1:57" ht="69.900000000000006" customHeight="1" thickBot="1">
      <c r="A30" s="3240" t="str">
        <f>الاعدادات!$D$6</f>
        <v>2022 وما قبلها</v>
      </c>
      <c r="B30" s="3135"/>
      <c r="C30" s="3136"/>
      <c r="D30" s="3136"/>
      <c r="E30" s="3137"/>
      <c r="F30" s="3137"/>
      <c r="G30" s="3137"/>
      <c r="H30" s="3138"/>
      <c r="I30" s="3139"/>
      <c r="J30" s="3136"/>
      <c r="K30" s="3136"/>
      <c r="L30" s="3137"/>
      <c r="M30" s="3137"/>
      <c r="N30" s="3138"/>
      <c r="O30" s="3140">
        <v>0</v>
      </c>
      <c r="P30" s="3141"/>
      <c r="Q30" s="3139"/>
      <c r="R30" s="3136"/>
      <c r="S30" s="3136"/>
      <c r="T30" s="3136"/>
      <c r="U30" s="3138"/>
      <c r="V30" s="3139"/>
      <c r="W30" s="3136"/>
      <c r="X30" s="3138"/>
      <c r="Y30" s="3139"/>
      <c r="Z30" s="3142">
        <v>0</v>
      </c>
      <c r="AA30" s="3143"/>
      <c r="AB30" s="3142"/>
      <c r="AC30" s="3144"/>
      <c r="AD30" s="3135"/>
      <c r="AE30" s="3136"/>
      <c r="AF30" s="3136"/>
      <c r="AG30" s="3137"/>
      <c r="AH30" s="3137"/>
      <c r="AI30" s="3137"/>
      <c r="AJ30" s="3138"/>
      <c r="AK30" s="3139"/>
      <c r="AL30" s="3136"/>
      <c r="AM30" s="3136"/>
      <c r="AN30" s="3137"/>
      <c r="AO30" s="3137"/>
      <c r="AP30" s="3138"/>
      <c r="AQ30" s="3140">
        <v>0</v>
      </c>
      <c r="AR30" s="3141"/>
      <c r="AS30" s="3139"/>
      <c r="AT30" s="3136"/>
      <c r="AU30" s="3136"/>
      <c r="AV30" s="3136"/>
      <c r="AW30" s="3138"/>
      <c r="AX30" s="3139"/>
      <c r="AY30" s="3136"/>
      <c r="AZ30" s="3138"/>
      <c r="BA30" s="3139"/>
      <c r="BB30" s="3142">
        <v>0</v>
      </c>
      <c r="BC30" s="3143"/>
      <c r="BD30" s="3142"/>
      <c r="BE30" s="3144"/>
    </row>
    <row r="31" spans="1:57" ht="69.900000000000006" customHeight="1" thickBot="1">
      <c r="A31" s="3240">
        <f>الاعدادات!$D$7</f>
        <v>2023</v>
      </c>
      <c r="B31" s="3135"/>
      <c r="C31" s="3136"/>
      <c r="D31" s="3136"/>
      <c r="E31" s="3137"/>
      <c r="F31" s="3137"/>
      <c r="G31" s="3137"/>
      <c r="H31" s="3138"/>
      <c r="I31" s="3139"/>
      <c r="J31" s="3136"/>
      <c r="K31" s="3136"/>
      <c r="L31" s="3137"/>
      <c r="M31" s="3137"/>
      <c r="N31" s="3138"/>
      <c r="O31" s="3140">
        <v>0</v>
      </c>
      <c r="P31" s="3141"/>
      <c r="Q31" s="3139"/>
      <c r="R31" s="3136"/>
      <c r="S31" s="3136"/>
      <c r="T31" s="3136"/>
      <c r="U31" s="3138"/>
      <c r="V31" s="3139"/>
      <c r="W31" s="3136"/>
      <c r="X31" s="3138"/>
      <c r="Y31" s="3139"/>
      <c r="Z31" s="3142">
        <v>0</v>
      </c>
      <c r="AA31" s="3145"/>
      <c r="AB31" s="3136"/>
      <c r="AC31" s="3144"/>
      <c r="AD31" s="3135"/>
      <c r="AE31" s="3136"/>
      <c r="AF31" s="3136"/>
      <c r="AG31" s="3137"/>
      <c r="AH31" s="3137"/>
      <c r="AI31" s="3137"/>
      <c r="AJ31" s="3138"/>
      <c r="AK31" s="3139"/>
      <c r="AL31" s="3136"/>
      <c r="AM31" s="3136"/>
      <c r="AN31" s="3137"/>
      <c r="AO31" s="3137"/>
      <c r="AP31" s="3138"/>
      <c r="AQ31" s="3140">
        <v>0</v>
      </c>
      <c r="AR31" s="3141"/>
      <c r="AS31" s="3139"/>
      <c r="AT31" s="3136"/>
      <c r="AU31" s="3136"/>
      <c r="AV31" s="3136"/>
      <c r="AW31" s="3138"/>
      <c r="AX31" s="3139"/>
      <c r="AY31" s="3136"/>
      <c r="AZ31" s="3138"/>
      <c r="BA31" s="3139"/>
      <c r="BB31" s="3142">
        <v>0</v>
      </c>
      <c r="BC31" s="3145"/>
      <c r="BD31" s="3136"/>
      <c r="BE31" s="3144"/>
    </row>
    <row r="32" spans="1:57" ht="69.900000000000006" customHeight="1" thickBot="1">
      <c r="A32" s="3240">
        <f>الاعدادات!$D$8</f>
        <v>2024</v>
      </c>
      <c r="B32" s="3135"/>
      <c r="C32" s="3136"/>
      <c r="D32" s="3136"/>
      <c r="E32" s="3137"/>
      <c r="F32" s="3137"/>
      <c r="G32" s="3137"/>
      <c r="H32" s="3138"/>
      <c r="I32" s="3139"/>
      <c r="J32" s="3136"/>
      <c r="K32" s="3136"/>
      <c r="L32" s="3137"/>
      <c r="M32" s="3137"/>
      <c r="N32" s="3138"/>
      <c r="O32" s="3140">
        <v>0</v>
      </c>
      <c r="P32" s="3141"/>
      <c r="Q32" s="3139"/>
      <c r="R32" s="3136"/>
      <c r="S32" s="3136"/>
      <c r="T32" s="3136"/>
      <c r="U32" s="3138"/>
      <c r="V32" s="3139"/>
      <c r="W32" s="3136"/>
      <c r="X32" s="3138"/>
      <c r="Y32" s="3139"/>
      <c r="Z32" s="3142">
        <v>0</v>
      </c>
      <c r="AA32" s="3145"/>
      <c r="AB32" s="3136"/>
      <c r="AC32" s="3144"/>
      <c r="AD32" s="3135"/>
      <c r="AE32" s="3136"/>
      <c r="AF32" s="3136"/>
      <c r="AG32" s="3137"/>
      <c r="AH32" s="3137"/>
      <c r="AI32" s="3137"/>
      <c r="AJ32" s="3138"/>
      <c r="AK32" s="3139"/>
      <c r="AL32" s="3136"/>
      <c r="AM32" s="3136"/>
      <c r="AN32" s="3137"/>
      <c r="AO32" s="3137"/>
      <c r="AP32" s="3138"/>
      <c r="AQ32" s="3140">
        <v>0</v>
      </c>
      <c r="AR32" s="3141"/>
      <c r="AS32" s="3139">
        <v>1</v>
      </c>
      <c r="AT32" s="3136"/>
      <c r="AU32" s="3136"/>
      <c r="AV32" s="3136"/>
      <c r="AW32" s="3138"/>
      <c r="AX32" s="3139"/>
      <c r="AY32" s="3136"/>
      <c r="AZ32" s="3138"/>
      <c r="BA32" s="3139"/>
      <c r="BB32" s="3142">
        <v>1</v>
      </c>
      <c r="BC32" s="3145"/>
      <c r="BD32" s="3136"/>
      <c r="BE32" s="3144"/>
    </row>
    <row r="33" spans="1:57" ht="69.900000000000006" customHeight="1" thickBot="1">
      <c r="A33" s="3240">
        <f>الاعدادات!$D$9</f>
        <v>2025</v>
      </c>
      <c r="B33" s="3135">
        <v>1</v>
      </c>
      <c r="C33" s="3136"/>
      <c r="D33" s="3136"/>
      <c r="E33" s="3137"/>
      <c r="F33" s="3137"/>
      <c r="G33" s="3137"/>
      <c r="H33" s="3138"/>
      <c r="I33" s="3139"/>
      <c r="J33" s="3136"/>
      <c r="K33" s="3136"/>
      <c r="L33" s="3137"/>
      <c r="M33" s="3137"/>
      <c r="N33" s="3138"/>
      <c r="O33" s="3140">
        <v>1</v>
      </c>
      <c r="P33" s="3141"/>
      <c r="Q33" s="3139"/>
      <c r="R33" s="3136"/>
      <c r="S33" s="3136"/>
      <c r="T33" s="3136"/>
      <c r="U33" s="3138"/>
      <c r="V33" s="3139"/>
      <c r="W33" s="3136"/>
      <c r="X33" s="3138"/>
      <c r="Y33" s="3139"/>
      <c r="Z33" s="3142">
        <v>1</v>
      </c>
      <c r="AA33" s="3145"/>
      <c r="AB33" s="3136">
        <v>1</v>
      </c>
      <c r="AC33" s="3144"/>
      <c r="AD33" s="3135"/>
      <c r="AE33" s="3136"/>
      <c r="AF33" s="3136"/>
      <c r="AG33" s="3137"/>
      <c r="AH33" s="3137"/>
      <c r="AI33" s="3137"/>
      <c r="AJ33" s="3138"/>
      <c r="AK33" s="3139"/>
      <c r="AL33" s="3136">
        <v>1</v>
      </c>
      <c r="AM33" s="3136"/>
      <c r="AN33" s="3137"/>
      <c r="AO33" s="3137"/>
      <c r="AP33" s="3138"/>
      <c r="AQ33" s="3140">
        <v>1</v>
      </c>
      <c r="AR33" s="3141"/>
      <c r="AS33" s="3139"/>
      <c r="AT33" s="3136"/>
      <c r="AU33" s="3136">
        <v>1</v>
      </c>
      <c r="AV33" s="3136"/>
      <c r="AW33" s="3138"/>
      <c r="AX33" s="3139"/>
      <c r="AY33" s="3136"/>
      <c r="AZ33" s="3138"/>
      <c r="BA33" s="3139"/>
      <c r="BB33" s="3142">
        <v>2</v>
      </c>
      <c r="BC33" s="3145"/>
      <c r="BD33" s="3136"/>
      <c r="BE33" s="3144"/>
    </row>
    <row r="34" spans="1:57" ht="69.900000000000006" customHeight="1">
      <c r="A34" s="3240">
        <f>الاعدادات!$D$10</f>
        <v>2026</v>
      </c>
      <c r="B34" s="3135"/>
      <c r="C34" s="3136"/>
      <c r="D34" s="3136"/>
      <c r="E34" s="3137"/>
      <c r="F34" s="3137"/>
      <c r="G34" s="3137"/>
      <c r="H34" s="3138"/>
      <c r="I34" s="3139">
        <v>1</v>
      </c>
      <c r="J34" s="3136">
        <v>4</v>
      </c>
      <c r="K34" s="3136"/>
      <c r="L34" s="3137"/>
      <c r="M34" s="3137"/>
      <c r="N34" s="3138"/>
      <c r="O34" s="3140">
        <v>5</v>
      </c>
      <c r="P34" s="3141"/>
      <c r="Q34" s="3139">
        <v>1</v>
      </c>
      <c r="R34" s="3136"/>
      <c r="S34" s="3136">
        <v>1</v>
      </c>
      <c r="T34" s="3136"/>
      <c r="U34" s="3138">
        <v>1</v>
      </c>
      <c r="V34" s="3139"/>
      <c r="W34" s="3136"/>
      <c r="X34" s="3138"/>
      <c r="Y34" s="3139"/>
      <c r="Z34" s="3142">
        <v>8</v>
      </c>
      <c r="AA34" s="3145"/>
      <c r="AB34" s="3136"/>
      <c r="AC34" s="3144"/>
      <c r="AD34" s="3135"/>
      <c r="AE34" s="3136"/>
      <c r="AF34" s="3136"/>
      <c r="AG34" s="3137"/>
      <c r="AH34" s="3137"/>
      <c r="AI34" s="3137"/>
      <c r="AJ34" s="3138"/>
      <c r="AK34" s="3139">
        <v>2</v>
      </c>
      <c r="AL34" s="3136">
        <v>4</v>
      </c>
      <c r="AM34" s="3136"/>
      <c r="AN34" s="3137"/>
      <c r="AO34" s="3137"/>
      <c r="AP34" s="3138"/>
      <c r="AQ34" s="3140">
        <v>6</v>
      </c>
      <c r="AR34" s="3141"/>
      <c r="AS34" s="3139">
        <v>1</v>
      </c>
      <c r="AT34" s="3136"/>
      <c r="AU34" s="3136"/>
      <c r="AV34" s="3136"/>
      <c r="AW34" s="3138"/>
      <c r="AX34" s="3139"/>
      <c r="AY34" s="3136"/>
      <c r="AZ34" s="3138"/>
      <c r="BA34" s="3139"/>
      <c r="BB34" s="3142">
        <v>7</v>
      </c>
      <c r="BC34" s="3145"/>
      <c r="BD34" s="3136"/>
      <c r="BE34" s="3144"/>
    </row>
    <row r="35" spans="1:57" ht="69.900000000000006" customHeight="1" thickBot="1">
      <c r="A35" s="3146" t="s">
        <v>181</v>
      </c>
      <c r="B35" s="3242">
        <f t="shared" ref="B35:AG35" si="1">SUM(B30:B34)</f>
        <v>1</v>
      </c>
      <c r="C35" s="3243">
        <f t="shared" si="1"/>
        <v>0</v>
      </c>
      <c r="D35" s="3243">
        <f t="shared" si="1"/>
        <v>0</v>
      </c>
      <c r="E35" s="3243">
        <f t="shared" si="1"/>
        <v>0</v>
      </c>
      <c r="F35" s="3243">
        <f t="shared" si="1"/>
        <v>0</v>
      </c>
      <c r="G35" s="3243">
        <f t="shared" si="1"/>
        <v>0</v>
      </c>
      <c r="H35" s="3243">
        <f t="shared" si="1"/>
        <v>0</v>
      </c>
      <c r="I35" s="3243">
        <f t="shared" si="1"/>
        <v>1</v>
      </c>
      <c r="J35" s="3243">
        <f t="shared" si="1"/>
        <v>4</v>
      </c>
      <c r="K35" s="3243">
        <f t="shared" si="1"/>
        <v>0</v>
      </c>
      <c r="L35" s="3243">
        <f t="shared" si="1"/>
        <v>0</v>
      </c>
      <c r="M35" s="3243">
        <f t="shared" si="1"/>
        <v>0</v>
      </c>
      <c r="N35" s="3243">
        <f t="shared" si="1"/>
        <v>0</v>
      </c>
      <c r="O35" s="3244">
        <f t="shared" si="1"/>
        <v>6</v>
      </c>
      <c r="P35" s="3243">
        <f t="shared" si="1"/>
        <v>0</v>
      </c>
      <c r="Q35" s="3243">
        <f t="shared" si="1"/>
        <v>1</v>
      </c>
      <c r="R35" s="3243">
        <f t="shared" si="1"/>
        <v>0</v>
      </c>
      <c r="S35" s="3243">
        <f t="shared" si="1"/>
        <v>1</v>
      </c>
      <c r="T35" s="3243">
        <f t="shared" si="1"/>
        <v>0</v>
      </c>
      <c r="U35" s="3243">
        <f t="shared" si="1"/>
        <v>1</v>
      </c>
      <c r="V35" s="3243">
        <f t="shared" si="1"/>
        <v>0</v>
      </c>
      <c r="W35" s="3243">
        <f t="shared" si="1"/>
        <v>0</v>
      </c>
      <c r="X35" s="3243">
        <f t="shared" si="1"/>
        <v>0</v>
      </c>
      <c r="Y35" s="3243">
        <f t="shared" si="1"/>
        <v>0</v>
      </c>
      <c r="Z35" s="3243">
        <f t="shared" si="1"/>
        <v>9</v>
      </c>
      <c r="AA35" s="3243">
        <f t="shared" si="1"/>
        <v>0</v>
      </c>
      <c r="AB35" s="3243">
        <f t="shared" si="1"/>
        <v>1</v>
      </c>
      <c r="AC35" s="3245">
        <f t="shared" si="1"/>
        <v>0</v>
      </c>
      <c r="AD35" s="3242">
        <f t="shared" si="1"/>
        <v>0</v>
      </c>
      <c r="AE35" s="3243">
        <f t="shared" si="1"/>
        <v>0</v>
      </c>
      <c r="AF35" s="3243">
        <f t="shared" si="1"/>
        <v>0</v>
      </c>
      <c r="AG35" s="3243">
        <f t="shared" si="1"/>
        <v>0</v>
      </c>
      <c r="AH35" s="3243">
        <f t="shared" ref="AH35:BE35" si="2">SUM(AH30:AH34)</f>
        <v>0</v>
      </c>
      <c r="AI35" s="3243">
        <f t="shared" si="2"/>
        <v>0</v>
      </c>
      <c r="AJ35" s="3243">
        <f t="shared" si="2"/>
        <v>0</v>
      </c>
      <c r="AK35" s="3243">
        <f t="shared" si="2"/>
        <v>2</v>
      </c>
      <c r="AL35" s="3243">
        <f t="shared" si="2"/>
        <v>5</v>
      </c>
      <c r="AM35" s="3243">
        <f t="shared" si="2"/>
        <v>0</v>
      </c>
      <c r="AN35" s="3243">
        <f t="shared" si="2"/>
        <v>0</v>
      </c>
      <c r="AO35" s="3243">
        <f t="shared" si="2"/>
        <v>0</v>
      </c>
      <c r="AP35" s="3243">
        <f t="shared" si="2"/>
        <v>0</v>
      </c>
      <c r="AQ35" s="3244">
        <f t="shared" si="2"/>
        <v>7</v>
      </c>
      <c r="AR35" s="3243">
        <f t="shared" si="2"/>
        <v>0</v>
      </c>
      <c r="AS35" s="3243">
        <f t="shared" si="2"/>
        <v>2</v>
      </c>
      <c r="AT35" s="3243">
        <f t="shared" si="2"/>
        <v>0</v>
      </c>
      <c r="AU35" s="3243">
        <f t="shared" si="2"/>
        <v>1</v>
      </c>
      <c r="AV35" s="3243">
        <f t="shared" si="2"/>
        <v>0</v>
      </c>
      <c r="AW35" s="3243">
        <f t="shared" si="2"/>
        <v>0</v>
      </c>
      <c r="AX35" s="3243">
        <f t="shared" si="2"/>
        <v>0</v>
      </c>
      <c r="AY35" s="3243">
        <f t="shared" si="2"/>
        <v>0</v>
      </c>
      <c r="AZ35" s="3243">
        <f t="shared" si="2"/>
        <v>0</v>
      </c>
      <c r="BA35" s="3243">
        <f t="shared" si="2"/>
        <v>0</v>
      </c>
      <c r="BB35" s="3243">
        <f t="shared" si="2"/>
        <v>10</v>
      </c>
      <c r="BC35" s="3243">
        <f t="shared" si="2"/>
        <v>0</v>
      </c>
      <c r="BD35" s="3243">
        <f t="shared" si="2"/>
        <v>0</v>
      </c>
      <c r="BE35" s="3245">
        <f t="shared" si="2"/>
        <v>0</v>
      </c>
    </row>
    <row r="36" spans="1:57" ht="50.25" customHeight="1">
      <c r="AU36" s="3148" t="s">
        <v>214</v>
      </c>
      <c r="AV36" s="3148"/>
      <c r="AW36" s="3148"/>
      <c r="AX36" s="3148"/>
      <c r="AY36" s="3148"/>
      <c r="AZ36" s="3148"/>
      <c r="BA36" s="3148"/>
      <c r="BB36" s="3148"/>
      <c r="BC36" s="3148"/>
      <c r="BD36" s="3148"/>
      <c r="BE36" s="2545"/>
    </row>
    <row r="37" spans="1:57" ht="35.4">
      <c r="AU37" s="3149"/>
      <c r="AV37" s="3148" t="s">
        <v>215</v>
      </c>
      <c r="AW37" s="3148"/>
      <c r="AX37" s="3148"/>
      <c r="AY37" s="3148"/>
      <c r="AZ37" s="3148"/>
      <c r="BA37" s="3148"/>
      <c r="BB37" s="3148"/>
      <c r="BC37" s="3148"/>
      <c r="BD37" s="3149"/>
    </row>
    <row r="38" spans="1:57" ht="125.1" customHeight="1">
      <c r="A38" s="2212" t="str">
        <f xml:space="preserve"> "    كشف الانتاج تابع الدائرة (" &amp;$A$1&amp; " ) مدني كلي " &amp;الاعدادات!$D$2</f>
        <v xml:space="preserve">    كشف الانتاج تابع الدائرة (الدائرة السابعة اسرة سمسطا ) مدني كلي عن شهر  يوليو لسنة 2026م </v>
      </c>
      <c r="B38" s="178"/>
      <c r="C38" s="178"/>
      <c r="D38" s="178"/>
      <c r="E38" s="178"/>
      <c r="F38" s="178"/>
      <c r="G38" s="178"/>
      <c r="H38" s="178"/>
      <c r="I38" s="178"/>
      <c r="J38" s="178"/>
      <c r="K38" s="178"/>
      <c r="L38" s="178"/>
      <c r="M38" s="178"/>
      <c r="N38" s="178"/>
      <c r="O38" s="178"/>
      <c r="P38" s="178"/>
      <c r="Q38" s="178"/>
      <c r="R38" s="178"/>
      <c r="S38" s="178"/>
      <c r="T38" s="178"/>
      <c r="U38" s="178"/>
      <c r="V38" s="178"/>
      <c r="W38" s="178"/>
      <c r="X38" s="178"/>
      <c r="Y38" s="178"/>
      <c r="Z38" s="178"/>
      <c r="AA38" s="178"/>
      <c r="AB38" s="178"/>
      <c r="AC38" s="178"/>
      <c r="AD38" s="178"/>
      <c r="AE38" s="178"/>
      <c r="AF38" s="178"/>
      <c r="AG38" s="178"/>
      <c r="AH38" s="178"/>
      <c r="AI38" s="178"/>
      <c r="AJ38" s="178"/>
      <c r="AK38" s="178"/>
      <c r="AL38" s="178"/>
      <c r="AM38" s="178"/>
      <c r="AN38" s="178"/>
      <c r="AO38" s="178"/>
      <c r="AP38" s="178"/>
      <c r="AQ38" s="178"/>
      <c r="AR38" s="178"/>
      <c r="AS38" s="178"/>
      <c r="AT38" s="178"/>
      <c r="AU38" s="178"/>
      <c r="AV38" s="178"/>
      <c r="AW38" s="178"/>
      <c r="AX38" s="178"/>
      <c r="AY38" s="178"/>
      <c r="AZ38" s="178"/>
      <c r="BA38" s="3119"/>
      <c r="BB38" s="3119"/>
      <c r="BC38" s="3119"/>
      <c r="BD38" s="3119"/>
      <c r="BE38" s="3119"/>
    </row>
    <row r="39" spans="1:57" ht="54.9" customHeight="1">
      <c r="A39" s="6025" t="s">
        <v>208</v>
      </c>
      <c r="B39" s="6026" t="s">
        <v>88</v>
      </c>
      <c r="C39" s="6026"/>
      <c r="D39" s="6026"/>
      <c r="E39" s="6026"/>
      <c r="F39" s="6026"/>
      <c r="G39" s="6026"/>
      <c r="H39" s="6027" t="s">
        <v>89</v>
      </c>
      <c r="I39" s="6027" t="s">
        <v>15</v>
      </c>
      <c r="J39" s="6027" t="s">
        <v>90</v>
      </c>
      <c r="K39" s="6027" t="s">
        <v>91</v>
      </c>
      <c r="L39" s="5984" t="s">
        <v>92</v>
      </c>
      <c r="M39" s="5987" t="s">
        <v>93</v>
      </c>
      <c r="N39" s="5987"/>
      <c r="O39" s="5987"/>
      <c r="P39" s="5987"/>
      <c r="Q39" s="5987"/>
      <c r="R39" s="5987"/>
      <c r="S39" s="5987"/>
      <c r="T39" s="5987"/>
      <c r="U39" s="5987"/>
      <c r="V39" s="5987"/>
      <c r="W39" s="5987"/>
      <c r="X39" s="5987"/>
      <c r="Y39" s="5987"/>
      <c r="Z39" s="5987"/>
      <c r="AA39" s="5988" t="s">
        <v>94</v>
      </c>
      <c r="AB39" s="5989" t="s">
        <v>95</v>
      </c>
      <c r="AC39" s="5987" t="s">
        <v>96</v>
      </c>
      <c r="AD39" s="5987"/>
      <c r="AE39" s="5987"/>
      <c r="AF39" s="5987"/>
      <c r="AG39" s="5987"/>
      <c r="AH39" s="5987"/>
      <c r="AI39" s="5987"/>
      <c r="AJ39" s="5987"/>
      <c r="AK39" s="5987"/>
      <c r="AL39" s="5987"/>
      <c r="AM39" s="5987"/>
      <c r="AN39" s="5987"/>
      <c r="AO39" s="5987"/>
      <c r="AP39" s="5987"/>
      <c r="AQ39" s="5987"/>
      <c r="AR39" s="5987"/>
      <c r="AS39" s="5980" t="s">
        <v>97</v>
      </c>
      <c r="AT39" s="5975" t="s">
        <v>98</v>
      </c>
      <c r="AU39" s="5975"/>
      <c r="AV39" s="5975"/>
      <c r="AW39" s="5975"/>
      <c r="AX39" s="5975"/>
      <c r="AY39" s="5975"/>
      <c r="AZ39" s="3120" t="s">
        <v>99</v>
      </c>
    </row>
    <row r="40" spans="1:57" ht="54.9" customHeight="1">
      <c r="A40" s="6025"/>
      <c r="B40" s="6026"/>
      <c r="C40" s="6026"/>
      <c r="D40" s="6026"/>
      <c r="E40" s="6026"/>
      <c r="F40" s="6026"/>
      <c r="G40" s="6026"/>
      <c r="H40" s="6027"/>
      <c r="I40" s="6027"/>
      <c r="J40" s="6027"/>
      <c r="K40" s="6027"/>
      <c r="L40" s="5984"/>
      <c r="M40" s="5976" t="s">
        <v>107</v>
      </c>
      <c r="N40" s="5977"/>
      <c r="O40" s="5977"/>
      <c r="P40" s="5977"/>
      <c r="Q40" s="5977"/>
      <c r="R40" s="5977"/>
      <c r="S40" s="5977"/>
      <c r="T40" s="5977"/>
      <c r="U40" s="5977"/>
      <c r="V40" s="5977"/>
      <c r="W40" s="5977"/>
      <c r="X40" s="5978"/>
      <c r="Y40" s="5979" t="s">
        <v>108</v>
      </c>
      <c r="Z40" s="5980" t="s">
        <v>109</v>
      </c>
      <c r="AA40" s="5988"/>
      <c r="AB40" s="5989"/>
      <c r="AC40" s="5981" t="s">
        <v>100</v>
      </c>
      <c r="AD40" s="5981"/>
      <c r="AE40" s="5982" t="s">
        <v>122</v>
      </c>
      <c r="AF40" s="5983" t="s">
        <v>143</v>
      </c>
      <c r="AG40" s="5984" t="s">
        <v>102</v>
      </c>
      <c r="AH40" s="5985" t="s">
        <v>110</v>
      </c>
      <c r="AI40" s="5985"/>
      <c r="AJ40" s="5985"/>
      <c r="AK40" s="5985"/>
      <c r="AL40" s="5985"/>
      <c r="AM40" s="5985"/>
      <c r="AN40" s="5986" t="s">
        <v>111</v>
      </c>
      <c r="AO40" s="5986"/>
      <c r="AP40" s="5986"/>
      <c r="AQ40" s="5986"/>
      <c r="AR40" s="5990" t="s">
        <v>105</v>
      </c>
      <c r="AS40" s="5980"/>
      <c r="AT40" s="5992" t="s">
        <v>209</v>
      </c>
      <c r="AU40" s="5992" t="s">
        <v>210</v>
      </c>
      <c r="AV40" s="5992" t="s">
        <v>211</v>
      </c>
      <c r="AW40" s="5993" t="s">
        <v>115</v>
      </c>
      <c r="AX40" s="5992" t="s">
        <v>116</v>
      </c>
      <c r="AY40" s="5994" t="s">
        <v>117</v>
      </c>
      <c r="AZ40" s="5996" t="s">
        <v>118</v>
      </c>
    </row>
    <row r="41" spans="1:57" ht="54.9" customHeight="1">
      <c r="A41" s="6025"/>
      <c r="B41" s="6026"/>
      <c r="C41" s="6026"/>
      <c r="D41" s="6026"/>
      <c r="E41" s="6026"/>
      <c r="F41" s="6026"/>
      <c r="G41" s="6026"/>
      <c r="H41" s="6027"/>
      <c r="I41" s="6027"/>
      <c r="J41" s="6027"/>
      <c r="K41" s="6027"/>
      <c r="L41" s="5984"/>
      <c r="M41" s="5997" t="s">
        <v>135</v>
      </c>
      <c r="N41" s="5998" t="s">
        <v>136</v>
      </c>
      <c r="O41" s="5991" t="s">
        <v>170</v>
      </c>
      <c r="P41" s="5999" t="s">
        <v>137</v>
      </c>
      <c r="Q41" s="5999"/>
      <c r="R41" s="5999"/>
      <c r="S41" s="5991" t="s">
        <v>138</v>
      </c>
      <c r="T41" s="5991" t="s">
        <v>139</v>
      </c>
      <c r="U41" s="5999" t="s">
        <v>140</v>
      </c>
      <c r="V41" s="5999"/>
      <c r="W41" s="5991" t="s">
        <v>141</v>
      </c>
      <c r="X41" s="5991" t="s">
        <v>142</v>
      </c>
      <c r="Y41" s="5979"/>
      <c r="Z41" s="5980"/>
      <c r="AA41" s="5988"/>
      <c r="AB41" s="5989"/>
      <c r="AC41" s="5981"/>
      <c r="AD41" s="5981"/>
      <c r="AE41" s="5982"/>
      <c r="AF41" s="5983"/>
      <c r="AG41" s="5984"/>
      <c r="AH41" s="5985"/>
      <c r="AI41" s="5985"/>
      <c r="AJ41" s="5985"/>
      <c r="AK41" s="5985"/>
      <c r="AL41" s="5985"/>
      <c r="AM41" s="5985"/>
      <c r="AN41" s="5986"/>
      <c r="AO41" s="5986"/>
      <c r="AP41" s="5986"/>
      <c r="AQ41" s="5986"/>
      <c r="AR41" s="5990"/>
      <c r="AS41" s="5980"/>
      <c r="AT41" s="5992"/>
      <c r="AU41" s="5992"/>
      <c r="AV41" s="5992"/>
      <c r="AW41" s="5993"/>
      <c r="AX41" s="5992"/>
      <c r="AY41" s="5994"/>
      <c r="AZ41" s="5996"/>
    </row>
    <row r="42" spans="1:57" ht="54.9" customHeight="1">
      <c r="A42" s="6025"/>
      <c r="B42" s="6026"/>
      <c r="C42" s="6026"/>
      <c r="D42" s="6026"/>
      <c r="E42" s="6026"/>
      <c r="F42" s="6026"/>
      <c r="G42" s="6026"/>
      <c r="H42" s="6027"/>
      <c r="I42" s="6027"/>
      <c r="J42" s="6027"/>
      <c r="K42" s="6027"/>
      <c r="L42" s="5984"/>
      <c r="M42" s="5997"/>
      <c r="N42" s="5998"/>
      <c r="O42" s="5991"/>
      <c r="P42" s="5991" t="s">
        <v>171</v>
      </c>
      <c r="Q42" s="5991" t="s">
        <v>172</v>
      </c>
      <c r="R42" s="5991" t="s">
        <v>173</v>
      </c>
      <c r="S42" s="5991"/>
      <c r="T42" s="5991"/>
      <c r="U42" s="5991" t="s">
        <v>174</v>
      </c>
      <c r="V42" s="5991" t="s">
        <v>175</v>
      </c>
      <c r="W42" s="5991"/>
      <c r="X42" s="5991"/>
      <c r="Y42" s="5979"/>
      <c r="Z42" s="5980"/>
      <c r="AA42" s="5988"/>
      <c r="AB42" s="5989"/>
      <c r="AC42" s="5998" t="s">
        <v>120</v>
      </c>
      <c r="AD42" s="5997" t="s">
        <v>121</v>
      </c>
      <c r="AE42" s="5982"/>
      <c r="AF42" s="5983"/>
      <c r="AG42" s="5984"/>
      <c r="AH42" s="5982" t="s">
        <v>123</v>
      </c>
      <c r="AI42" s="5995" t="s">
        <v>124</v>
      </c>
      <c r="AJ42" s="5982" t="s">
        <v>144</v>
      </c>
      <c r="AK42" s="5995" t="s">
        <v>126</v>
      </c>
      <c r="AL42" s="5982" t="s">
        <v>127</v>
      </c>
      <c r="AM42" s="5983" t="s">
        <v>145</v>
      </c>
      <c r="AN42" s="5995" t="s">
        <v>146</v>
      </c>
      <c r="AO42" s="5982" t="s">
        <v>147</v>
      </c>
      <c r="AP42" s="5995" t="s">
        <v>148</v>
      </c>
      <c r="AQ42" s="5983" t="s">
        <v>149</v>
      </c>
      <c r="AR42" s="5990"/>
      <c r="AS42" s="5980"/>
      <c r="AT42" s="5992"/>
      <c r="AU42" s="5992"/>
      <c r="AV42" s="5992"/>
      <c r="AW42" s="5993"/>
      <c r="AX42" s="5992"/>
      <c r="AY42" s="5994"/>
      <c r="AZ42" s="5996"/>
    </row>
    <row r="43" spans="1:57" ht="54.9" customHeight="1">
      <c r="A43" s="6025"/>
      <c r="B43" s="6026"/>
      <c r="C43" s="6026"/>
      <c r="D43" s="6026"/>
      <c r="E43" s="6026"/>
      <c r="F43" s="6026"/>
      <c r="G43" s="6026"/>
      <c r="H43" s="6027"/>
      <c r="I43" s="6027"/>
      <c r="J43" s="6027"/>
      <c r="K43" s="6027"/>
      <c r="L43" s="5984"/>
      <c r="M43" s="5997"/>
      <c r="N43" s="5998"/>
      <c r="O43" s="5991"/>
      <c r="P43" s="5991"/>
      <c r="Q43" s="5991"/>
      <c r="R43" s="5991"/>
      <c r="S43" s="5991"/>
      <c r="T43" s="5991"/>
      <c r="U43" s="5991"/>
      <c r="V43" s="5991"/>
      <c r="W43" s="5991"/>
      <c r="X43" s="5991"/>
      <c r="Y43" s="5979"/>
      <c r="Z43" s="5980"/>
      <c r="AA43" s="5988"/>
      <c r="AB43" s="5989"/>
      <c r="AC43" s="5998"/>
      <c r="AD43" s="5997"/>
      <c r="AE43" s="5982"/>
      <c r="AF43" s="5983"/>
      <c r="AG43" s="5984"/>
      <c r="AH43" s="5982"/>
      <c r="AI43" s="5995"/>
      <c r="AJ43" s="5982"/>
      <c r="AK43" s="5995"/>
      <c r="AL43" s="5982"/>
      <c r="AM43" s="5983"/>
      <c r="AN43" s="5995"/>
      <c r="AO43" s="5982"/>
      <c r="AP43" s="5995"/>
      <c r="AQ43" s="5983"/>
      <c r="AR43" s="5990"/>
      <c r="AS43" s="5980"/>
      <c r="AT43" s="5992"/>
      <c r="AU43" s="5992"/>
      <c r="AV43" s="5992"/>
      <c r="AW43" s="5993"/>
      <c r="AX43" s="5992"/>
      <c r="AY43" s="5994"/>
      <c r="AZ43" s="5996"/>
    </row>
    <row r="44" spans="1:57" ht="30.75" customHeight="1" thickBot="1">
      <c r="A44" s="6025"/>
      <c r="B44" s="6026"/>
      <c r="C44" s="6026"/>
      <c r="D44" s="6026"/>
      <c r="E44" s="6026"/>
      <c r="F44" s="6026"/>
      <c r="G44" s="6026"/>
      <c r="H44" s="6027"/>
      <c r="I44" s="6027"/>
      <c r="J44" s="6027"/>
      <c r="K44" s="6027"/>
      <c r="L44" s="5984"/>
      <c r="M44" s="5997"/>
      <c r="N44" s="5998"/>
      <c r="O44" s="5991"/>
      <c r="P44" s="5991"/>
      <c r="Q44" s="5991"/>
      <c r="R44" s="5991"/>
      <c r="S44" s="5991"/>
      <c r="T44" s="5991"/>
      <c r="U44" s="5991"/>
      <c r="V44" s="5991"/>
      <c r="W44" s="5991"/>
      <c r="X44" s="5991"/>
      <c r="Y44" s="5979"/>
      <c r="Z44" s="5980"/>
      <c r="AA44" s="5988"/>
      <c r="AB44" s="5989"/>
      <c r="AC44" s="5998"/>
      <c r="AD44" s="5997"/>
      <c r="AE44" s="5982"/>
      <c r="AF44" s="5983"/>
      <c r="AG44" s="5984"/>
      <c r="AH44" s="5982"/>
      <c r="AI44" s="5995"/>
      <c r="AJ44" s="5982"/>
      <c r="AK44" s="5995"/>
      <c r="AL44" s="5982"/>
      <c r="AM44" s="5983"/>
      <c r="AN44" s="5995"/>
      <c r="AO44" s="5982"/>
      <c r="AP44" s="5995"/>
      <c r="AQ44" s="5983"/>
      <c r="AR44" s="5990"/>
      <c r="AS44" s="5980"/>
      <c r="AT44" s="5992"/>
      <c r="AU44" s="5992"/>
      <c r="AV44" s="5992"/>
      <c r="AW44" s="5993"/>
      <c r="AX44" s="5992"/>
      <c r="AY44" s="5994"/>
      <c r="AZ44" s="5996"/>
    </row>
    <row r="45" spans="1:57" ht="80.099999999999994" customHeight="1" thickBot="1">
      <c r="A45" s="6000" t="s">
        <v>1143</v>
      </c>
      <c r="B45" s="5974" t="s">
        <v>1163</v>
      </c>
      <c r="C45" s="5974"/>
      <c r="D45" s="5974"/>
      <c r="E45" s="5974"/>
      <c r="F45" s="5974"/>
      <c r="G45" s="5974"/>
      <c r="H45" s="3121"/>
      <c r="I45" s="3122"/>
      <c r="J45" s="6002" t="s">
        <v>50</v>
      </c>
      <c r="K45" s="6004" t="s">
        <v>74</v>
      </c>
      <c r="L45" s="3240" t="str">
        <f>الاعدادات!$D$6</f>
        <v>2022 وما قبلها</v>
      </c>
      <c r="M45" s="3123">
        <v>0</v>
      </c>
      <c r="N45" s="3124"/>
      <c r="O45" s="3124"/>
      <c r="P45" s="3124"/>
      <c r="Q45" s="3124"/>
      <c r="R45" s="3124"/>
      <c r="S45" s="3124"/>
      <c r="T45" s="3124"/>
      <c r="U45" s="3124"/>
      <c r="V45" s="3124"/>
      <c r="W45" s="3124"/>
      <c r="X45" s="3124"/>
      <c r="Y45" s="3125"/>
      <c r="Z45" s="3126">
        <v>0</v>
      </c>
      <c r="AA45" s="3123"/>
      <c r="AB45" s="3125"/>
      <c r="AC45" s="4604">
        <v>0</v>
      </c>
      <c r="AD45" s="4601">
        <v>0</v>
      </c>
      <c r="AE45" s="4605">
        <v>0</v>
      </c>
      <c r="AF45" s="4606">
        <v>0</v>
      </c>
      <c r="AG45" s="4607">
        <v>0</v>
      </c>
      <c r="AH45" s="4600">
        <v>0</v>
      </c>
      <c r="AI45" s="4601">
        <v>0</v>
      </c>
      <c r="AJ45" s="4601">
        <v>0</v>
      </c>
      <c r="AK45" s="4601">
        <v>0</v>
      </c>
      <c r="AL45" s="4602">
        <v>0</v>
      </c>
      <c r="AM45" s="4608">
        <v>0</v>
      </c>
      <c r="AN45" s="4600">
        <v>0</v>
      </c>
      <c r="AO45" s="4601">
        <v>0</v>
      </c>
      <c r="AP45" s="4602">
        <v>0</v>
      </c>
      <c r="AQ45" s="4609">
        <v>0</v>
      </c>
      <c r="AR45" s="4609">
        <v>0</v>
      </c>
      <c r="AS45" s="4610">
        <v>0</v>
      </c>
      <c r="AT45" s="4600"/>
      <c r="AU45" s="4601">
        <v>0</v>
      </c>
      <c r="AV45" s="4601">
        <v>0</v>
      </c>
      <c r="AW45" s="4601"/>
      <c r="AX45" s="4602"/>
      <c r="AY45" s="4610">
        <v>0</v>
      </c>
      <c r="AZ45" s="3125"/>
      <c r="BA45" s="3127"/>
    </row>
    <row r="46" spans="1:57" ht="80.099999999999994" customHeight="1" thickBot="1">
      <c r="A46" s="6000"/>
      <c r="B46" s="5974" t="s">
        <v>1618</v>
      </c>
      <c r="C46" s="5974"/>
      <c r="D46" s="5974"/>
      <c r="E46" s="5974"/>
      <c r="F46" s="5974"/>
      <c r="G46" s="5974"/>
      <c r="H46" s="3121"/>
      <c r="I46" s="3128"/>
      <c r="J46" s="6002"/>
      <c r="K46" s="6004"/>
      <c r="L46" s="3240">
        <f>الاعدادات!$D$7</f>
        <v>2023</v>
      </c>
      <c r="M46" s="3123">
        <v>0</v>
      </c>
      <c r="N46" s="3124"/>
      <c r="O46" s="3124"/>
      <c r="P46" s="3124"/>
      <c r="Q46" s="3124"/>
      <c r="R46" s="3124"/>
      <c r="S46" s="3124"/>
      <c r="T46" s="3124"/>
      <c r="U46" s="3124"/>
      <c r="V46" s="3124"/>
      <c r="W46" s="3124"/>
      <c r="X46" s="3124"/>
      <c r="Y46" s="3125"/>
      <c r="Z46" s="3126">
        <v>0</v>
      </c>
      <c r="AA46" s="3123"/>
      <c r="AB46" s="3125"/>
      <c r="AC46" s="4604">
        <v>0</v>
      </c>
      <c r="AD46" s="4601">
        <v>0</v>
      </c>
      <c r="AE46" s="4605">
        <v>0</v>
      </c>
      <c r="AF46" s="4606">
        <v>0</v>
      </c>
      <c r="AG46" s="4607">
        <v>0</v>
      </c>
      <c r="AH46" s="4600">
        <v>0</v>
      </c>
      <c r="AI46" s="4601">
        <v>0</v>
      </c>
      <c r="AJ46" s="4601">
        <v>0</v>
      </c>
      <c r="AK46" s="4601">
        <v>0</v>
      </c>
      <c r="AL46" s="4602">
        <v>0</v>
      </c>
      <c r="AM46" s="4608">
        <v>0</v>
      </c>
      <c r="AN46" s="4600">
        <v>0</v>
      </c>
      <c r="AO46" s="4601">
        <v>0</v>
      </c>
      <c r="AP46" s="4602">
        <v>0</v>
      </c>
      <c r="AQ46" s="4609">
        <v>0</v>
      </c>
      <c r="AR46" s="4609">
        <v>0</v>
      </c>
      <c r="AS46" s="4610">
        <v>0</v>
      </c>
      <c r="AT46" s="4600"/>
      <c r="AU46" s="4601">
        <v>0</v>
      </c>
      <c r="AV46" s="4601">
        <v>0</v>
      </c>
      <c r="AW46" s="4601"/>
      <c r="AX46" s="4602"/>
      <c r="AY46" s="4610">
        <v>0</v>
      </c>
      <c r="AZ46" s="3125"/>
      <c r="BA46" s="3127"/>
    </row>
    <row r="47" spans="1:57" ht="80.099999999999994" customHeight="1" thickBot="1">
      <c r="A47" s="6000"/>
      <c r="B47" s="5974" t="s">
        <v>1165</v>
      </c>
      <c r="C47" s="5974"/>
      <c r="D47" s="5974"/>
      <c r="E47" s="5974"/>
      <c r="F47" s="5974"/>
      <c r="G47" s="5974"/>
      <c r="H47" s="3121"/>
      <c r="I47" s="3122"/>
      <c r="J47" s="6002"/>
      <c r="K47" s="6004"/>
      <c r="L47" s="3240">
        <f>الاعدادات!$D$8</f>
        <v>2024</v>
      </c>
      <c r="M47" s="3123">
        <v>0</v>
      </c>
      <c r="N47" s="3124"/>
      <c r="O47" s="3124"/>
      <c r="P47" s="3124"/>
      <c r="Q47" s="3124"/>
      <c r="R47" s="3124"/>
      <c r="S47" s="3124"/>
      <c r="T47" s="3124"/>
      <c r="U47" s="3124"/>
      <c r="V47" s="3124"/>
      <c r="W47" s="3124"/>
      <c r="X47" s="3124"/>
      <c r="Y47" s="3125"/>
      <c r="Z47" s="3126">
        <v>0</v>
      </c>
      <c r="AA47" s="3123"/>
      <c r="AB47" s="3125"/>
      <c r="AC47" s="4604">
        <v>0</v>
      </c>
      <c r="AD47" s="4601">
        <v>0</v>
      </c>
      <c r="AE47" s="4605">
        <v>0</v>
      </c>
      <c r="AF47" s="4606">
        <v>0</v>
      </c>
      <c r="AG47" s="4607">
        <v>0</v>
      </c>
      <c r="AH47" s="4600">
        <v>0</v>
      </c>
      <c r="AI47" s="4601">
        <v>0</v>
      </c>
      <c r="AJ47" s="4601">
        <v>0</v>
      </c>
      <c r="AK47" s="4601">
        <v>0</v>
      </c>
      <c r="AL47" s="4602">
        <v>0</v>
      </c>
      <c r="AM47" s="4608">
        <v>0</v>
      </c>
      <c r="AN47" s="4600">
        <v>0</v>
      </c>
      <c r="AO47" s="4601">
        <v>0</v>
      </c>
      <c r="AP47" s="4602">
        <v>0</v>
      </c>
      <c r="AQ47" s="4609">
        <v>0</v>
      </c>
      <c r="AR47" s="4609">
        <v>0</v>
      </c>
      <c r="AS47" s="4610">
        <v>0</v>
      </c>
      <c r="AT47" s="4600"/>
      <c r="AU47" s="4601">
        <v>0</v>
      </c>
      <c r="AV47" s="4601">
        <v>0</v>
      </c>
      <c r="AW47" s="4601"/>
      <c r="AX47" s="4602"/>
      <c r="AY47" s="4610">
        <v>0</v>
      </c>
      <c r="AZ47" s="3125"/>
      <c r="BA47" s="3127"/>
    </row>
    <row r="48" spans="1:57" ht="80.099999999999994" customHeight="1" thickBot="1">
      <c r="A48" s="6000"/>
      <c r="B48" s="5974" t="s">
        <v>1166</v>
      </c>
      <c r="C48" s="5974"/>
      <c r="D48" s="5974"/>
      <c r="E48" s="5974"/>
      <c r="F48" s="5974"/>
      <c r="G48" s="5974"/>
      <c r="H48" s="3121"/>
      <c r="I48" s="3122"/>
      <c r="J48" s="6002"/>
      <c r="K48" s="6004"/>
      <c r="L48" s="3240">
        <f>الاعدادات!$D$9</f>
        <v>2025</v>
      </c>
      <c r="M48" s="3123">
        <v>2</v>
      </c>
      <c r="N48" s="3124"/>
      <c r="O48" s="3124"/>
      <c r="P48" s="3124"/>
      <c r="Q48" s="3124"/>
      <c r="R48" s="3124"/>
      <c r="S48" s="3124"/>
      <c r="T48" s="3124"/>
      <c r="U48" s="3124"/>
      <c r="V48" s="3124"/>
      <c r="W48" s="3124"/>
      <c r="X48" s="3124"/>
      <c r="Y48" s="3125"/>
      <c r="Z48" s="3126">
        <v>2</v>
      </c>
      <c r="AA48" s="3123"/>
      <c r="AB48" s="3125"/>
      <c r="AC48" s="4604">
        <v>0</v>
      </c>
      <c r="AD48" s="4601">
        <v>0</v>
      </c>
      <c r="AE48" s="4605">
        <v>0</v>
      </c>
      <c r="AF48" s="4606">
        <v>0</v>
      </c>
      <c r="AG48" s="4607">
        <v>0</v>
      </c>
      <c r="AH48" s="4600">
        <v>0</v>
      </c>
      <c r="AI48" s="4601">
        <v>0</v>
      </c>
      <c r="AJ48" s="4601">
        <v>0</v>
      </c>
      <c r="AK48" s="4601">
        <v>0</v>
      </c>
      <c r="AL48" s="4602">
        <v>0</v>
      </c>
      <c r="AM48" s="4608">
        <v>0</v>
      </c>
      <c r="AN48" s="4600">
        <v>0</v>
      </c>
      <c r="AO48" s="4601">
        <v>0</v>
      </c>
      <c r="AP48" s="4602">
        <v>0</v>
      </c>
      <c r="AQ48" s="4609">
        <v>0</v>
      </c>
      <c r="AR48" s="4609">
        <v>0</v>
      </c>
      <c r="AS48" s="4610">
        <v>0</v>
      </c>
      <c r="AT48" s="4600"/>
      <c r="AU48" s="4601">
        <v>0</v>
      </c>
      <c r="AV48" s="4601">
        <v>0</v>
      </c>
      <c r="AW48" s="4601">
        <v>2</v>
      </c>
      <c r="AX48" s="4602"/>
      <c r="AY48" s="4610">
        <v>2</v>
      </c>
      <c r="AZ48" s="3125"/>
      <c r="BA48" s="3127"/>
    </row>
    <row r="49" spans="1:57" ht="80.099999999999994" customHeight="1" thickBot="1">
      <c r="A49" s="6000"/>
      <c r="B49" s="5974"/>
      <c r="C49" s="5974"/>
      <c r="D49" s="5974"/>
      <c r="E49" s="5974"/>
      <c r="F49" s="5974"/>
      <c r="G49" s="5974"/>
      <c r="H49" s="3121"/>
      <c r="I49" s="3122"/>
      <c r="J49" s="6002"/>
      <c r="K49" s="6004"/>
      <c r="L49" s="3240">
        <f>الاعدادات!$D$10</f>
        <v>2026</v>
      </c>
      <c r="M49" s="3129">
        <v>0</v>
      </c>
      <c r="N49" s="3130">
        <v>1</v>
      </c>
      <c r="O49" s="3130"/>
      <c r="P49" s="3130"/>
      <c r="Q49" s="3130"/>
      <c r="R49" s="3130"/>
      <c r="S49" s="3130"/>
      <c r="T49" s="3130"/>
      <c r="U49" s="3130"/>
      <c r="V49" s="3130"/>
      <c r="W49" s="3130"/>
      <c r="X49" s="3130"/>
      <c r="Y49" s="3131"/>
      <c r="Z49" s="3126">
        <v>1</v>
      </c>
      <c r="AA49" s="3132"/>
      <c r="AB49" s="3133"/>
      <c r="AC49" s="4618">
        <v>0</v>
      </c>
      <c r="AD49" s="4619">
        <v>0</v>
      </c>
      <c r="AE49" s="4620">
        <v>0</v>
      </c>
      <c r="AF49" s="4621">
        <v>0</v>
      </c>
      <c r="AG49" s="4622">
        <v>0</v>
      </c>
      <c r="AH49" s="4616">
        <v>0</v>
      </c>
      <c r="AI49" s="4619">
        <v>0</v>
      </c>
      <c r="AJ49" s="4619">
        <v>0</v>
      </c>
      <c r="AK49" s="4619">
        <v>0</v>
      </c>
      <c r="AL49" s="4617">
        <v>0</v>
      </c>
      <c r="AM49" s="4621">
        <v>0</v>
      </c>
      <c r="AN49" s="4616">
        <v>0</v>
      </c>
      <c r="AO49" s="4619">
        <v>0</v>
      </c>
      <c r="AP49" s="4617">
        <v>0</v>
      </c>
      <c r="AQ49" s="4623">
        <v>0</v>
      </c>
      <c r="AR49" s="4623">
        <v>0</v>
      </c>
      <c r="AS49" s="4624">
        <v>0</v>
      </c>
      <c r="AT49" s="4616"/>
      <c r="AU49" s="4619">
        <v>0</v>
      </c>
      <c r="AV49" s="4619">
        <v>0</v>
      </c>
      <c r="AW49" s="4619"/>
      <c r="AX49" s="4617">
        <v>1</v>
      </c>
      <c r="AY49" s="4624">
        <v>1</v>
      </c>
      <c r="AZ49" s="3125"/>
      <c r="BA49" s="3127"/>
    </row>
    <row r="50" spans="1:57" ht="79.5" customHeight="1" thickBot="1">
      <c r="A50" s="6001"/>
      <c r="B50" s="5974"/>
      <c r="C50" s="5974"/>
      <c r="D50" s="5974"/>
      <c r="E50" s="5974"/>
      <c r="F50" s="5974"/>
      <c r="G50" s="5974"/>
      <c r="H50" s="3121"/>
      <c r="I50" s="3122"/>
      <c r="J50" s="6003"/>
      <c r="K50" s="6005"/>
      <c r="L50" s="3134"/>
      <c r="M50" s="3241">
        <f>SUM(M45:M49)</f>
        <v>2</v>
      </c>
      <c r="N50" s="3241">
        <f t="shared" ref="N50" si="3">SUM(N45:N49)</f>
        <v>1</v>
      </c>
      <c r="O50" s="3241">
        <f t="shared" ref="O50" si="4">SUM(O45:O49)</f>
        <v>0</v>
      </c>
      <c r="P50" s="3241">
        <f t="shared" ref="P50" si="5">SUM(P45:P49)</f>
        <v>0</v>
      </c>
      <c r="Q50" s="3241">
        <f t="shared" ref="Q50" si="6">SUM(Q45:Q49)</f>
        <v>0</v>
      </c>
      <c r="R50" s="3241">
        <f t="shared" ref="R50" si="7">SUM(R45:R49)</f>
        <v>0</v>
      </c>
      <c r="S50" s="3241">
        <f t="shared" ref="S50" si="8">SUM(S45:S49)</f>
        <v>0</v>
      </c>
      <c r="T50" s="3241">
        <f t="shared" ref="T50" si="9">SUM(T45:T49)</f>
        <v>0</v>
      </c>
      <c r="U50" s="3241">
        <f t="shared" ref="U50" si="10">SUM(U45:U49)</f>
        <v>0</v>
      </c>
      <c r="V50" s="3241">
        <f t="shared" ref="V50" si="11">SUM(V45:V49)</f>
        <v>0</v>
      </c>
      <c r="W50" s="3241">
        <f t="shared" ref="W50" si="12">SUM(W45:W49)</f>
        <v>0</v>
      </c>
      <c r="X50" s="3241">
        <f t="shared" ref="X50" si="13">SUM(X45:X49)</f>
        <v>0</v>
      </c>
      <c r="Y50" s="3241">
        <f t="shared" ref="Y50" si="14">SUM(Y45:Y49)</f>
        <v>0</v>
      </c>
      <c r="Z50" s="3241">
        <f t="shared" ref="Z50" si="15">SUM(Z45:Z49)</f>
        <v>3</v>
      </c>
      <c r="AA50" s="3241">
        <f t="shared" ref="AA50" si="16">SUM(AA45:AA49)</f>
        <v>0</v>
      </c>
      <c r="AB50" s="3241">
        <f t="shared" ref="AB50" si="17">SUM(AB45:AB49)</f>
        <v>0</v>
      </c>
      <c r="AC50" s="3241">
        <f t="shared" ref="AC50" si="18">SUM(AC45:AC49)</f>
        <v>0</v>
      </c>
      <c r="AD50" s="3241">
        <f t="shared" ref="AD50" si="19">SUM(AD45:AD49)</f>
        <v>0</v>
      </c>
      <c r="AE50" s="3241">
        <f t="shared" ref="AE50" si="20">SUM(AE45:AE49)</f>
        <v>0</v>
      </c>
      <c r="AF50" s="3241">
        <f t="shared" ref="AF50" si="21">SUM(AF45:AF49)</f>
        <v>0</v>
      </c>
      <c r="AG50" s="3241">
        <f t="shared" ref="AG50" si="22">SUM(AG45:AG49)</f>
        <v>0</v>
      </c>
      <c r="AH50" s="3241">
        <f t="shared" ref="AH50" si="23">SUM(AH45:AH49)</f>
        <v>0</v>
      </c>
      <c r="AI50" s="3241">
        <f t="shared" ref="AI50" si="24">SUM(AI45:AI49)</f>
        <v>0</v>
      </c>
      <c r="AJ50" s="3241">
        <f t="shared" ref="AJ50" si="25">SUM(AJ45:AJ49)</f>
        <v>0</v>
      </c>
      <c r="AK50" s="3241">
        <f t="shared" ref="AK50" si="26">SUM(AK45:AK49)</f>
        <v>0</v>
      </c>
      <c r="AL50" s="3241">
        <f t="shared" ref="AL50" si="27">SUM(AL45:AL49)</f>
        <v>0</v>
      </c>
      <c r="AM50" s="3241">
        <f t="shared" ref="AM50" si="28">SUM(AM45:AM49)</f>
        <v>0</v>
      </c>
      <c r="AN50" s="3241">
        <f t="shared" ref="AN50" si="29">SUM(AN45:AN49)</f>
        <v>0</v>
      </c>
      <c r="AO50" s="3241">
        <f t="shared" ref="AO50" si="30">SUM(AO45:AO49)</f>
        <v>0</v>
      </c>
      <c r="AP50" s="3241">
        <f t="shared" ref="AP50" si="31">SUM(AP45:AP49)</f>
        <v>0</v>
      </c>
      <c r="AQ50" s="3241">
        <f t="shared" ref="AQ50" si="32">SUM(AQ45:AQ49)</f>
        <v>0</v>
      </c>
      <c r="AR50" s="3241">
        <f t="shared" ref="AR50" si="33">SUM(AR45:AR49)</f>
        <v>0</v>
      </c>
      <c r="AS50" s="3241">
        <f t="shared" ref="AS50" si="34">SUM(AS45:AS49)</f>
        <v>0</v>
      </c>
      <c r="AT50" s="3241">
        <f t="shared" ref="AT50" si="35">SUM(AT45:AT49)</f>
        <v>0</v>
      </c>
      <c r="AU50" s="3241">
        <f t="shared" ref="AU50" si="36">SUM(AU45:AU49)</f>
        <v>0</v>
      </c>
      <c r="AV50" s="3241">
        <f t="shared" ref="AV50" si="37">SUM(AV45:AV49)</f>
        <v>0</v>
      </c>
      <c r="AW50" s="3241">
        <f t="shared" ref="AW50" si="38">SUM(AW45:AW49)</f>
        <v>2</v>
      </c>
      <c r="AX50" s="3241">
        <f t="shared" ref="AX50" si="39">SUM(AX45:AX49)</f>
        <v>1</v>
      </c>
      <c r="AY50" s="3241">
        <f t="shared" ref="AY50" si="40">SUM(AY45:AY49)</f>
        <v>3</v>
      </c>
      <c r="AZ50" s="3241">
        <f t="shared" ref="AZ50" si="41">SUM(AZ45:AZ49)</f>
        <v>0</v>
      </c>
      <c r="BA50" s="3241">
        <f t="shared" ref="BA50" si="42">SUM(BA45:BA49)</f>
        <v>0</v>
      </c>
    </row>
    <row r="51" spans="1:57" ht="96" customHeight="1" thickBot="1">
      <c r="A51" s="6013" t="s">
        <v>604</v>
      </c>
      <c r="B51" s="6013"/>
      <c r="C51" s="6013"/>
      <c r="D51" s="6013"/>
      <c r="E51" s="6013"/>
      <c r="F51" s="6013"/>
      <c r="G51" s="6013"/>
      <c r="H51" s="6013"/>
      <c r="I51" s="6013"/>
      <c r="J51" s="6013"/>
      <c r="K51" s="6013"/>
      <c r="L51" s="6013"/>
      <c r="M51" s="6013"/>
      <c r="N51" s="6013"/>
      <c r="O51" s="6013"/>
      <c r="P51" s="6013"/>
      <c r="Q51" s="6013"/>
      <c r="R51" s="6013"/>
      <c r="S51" s="6013"/>
      <c r="T51" s="6013"/>
      <c r="U51" s="6013"/>
      <c r="V51" s="6013"/>
      <c r="W51" s="6013"/>
      <c r="X51" s="6013"/>
      <c r="Y51" s="6013"/>
      <c r="Z51" s="6013"/>
      <c r="AA51" s="6013"/>
      <c r="AB51" s="6013"/>
      <c r="AC51" s="6013"/>
      <c r="AD51" s="6013"/>
      <c r="AE51" s="6013"/>
      <c r="AF51" s="6013"/>
      <c r="AG51" s="6013"/>
      <c r="AH51" s="6013"/>
      <c r="AI51" s="6013"/>
      <c r="AJ51" s="6013"/>
      <c r="AK51" s="6013"/>
      <c r="AL51" s="6013"/>
      <c r="AM51" s="6013"/>
      <c r="AN51" s="6013"/>
      <c r="AO51" s="6013"/>
      <c r="AP51" s="6013"/>
      <c r="AQ51" s="6013"/>
      <c r="AR51" s="6013"/>
      <c r="AS51" s="6013"/>
      <c r="AT51" s="6013"/>
      <c r="AU51" s="6013"/>
      <c r="AV51" s="6013"/>
      <c r="AW51" s="6013"/>
      <c r="AX51" s="6013"/>
      <c r="AY51" s="6013"/>
      <c r="AZ51" s="6013"/>
      <c r="BA51" s="6013"/>
      <c r="BB51" s="6013"/>
      <c r="BC51" s="6013"/>
      <c r="BD51" s="6013"/>
      <c r="BE51" s="6013"/>
    </row>
    <row r="52" spans="1:57" ht="84" customHeight="1">
      <c r="A52" s="6014" t="s">
        <v>92</v>
      </c>
      <c r="B52" s="6017" t="s">
        <v>1674</v>
      </c>
      <c r="C52" s="6017"/>
      <c r="D52" s="6017"/>
      <c r="E52" s="6017"/>
      <c r="F52" s="6017"/>
      <c r="G52" s="6017"/>
      <c r="H52" s="6017"/>
      <c r="I52" s="6017"/>
      <c r="J52" s="6017"/>
      <c r="K52" s="6017"/>
      <c r="L52" s="6017"/>
      <c r="M52" s="6017"/>
      <c r="N52" s="6017"/>
      <c r="O52" s="6017"/>
      <c r="P52" s="6017"/>
      <c r="Q52" s="6017"/>
      <c r="R52" s="6017"/>
      <c r="S52" s="6017"/>
      <c r="T52" s="6017"/>
      <c r="U52" s="6017"/>
      <c r="V52" s="6017"/>
      <c r="W52" s="6017"/>
      <c r="X52" s="6017"/>
      <c r="Y52" s="6017"/>
      <c r="Z52" s="6017"/>
      <c r="AA52" s="6017"/>
      <c r="AB52" s="6017"/>
      <c r="AC52" s="6017"/>
      <c r="AD52" s="6017" t="s">
        <v>1675</v>
      </c>
      <c r="AE52" s="6017"/>
      <c r="AF52" s="6017"/>
      <c r="AG52" s="6017"/>
      <c r="AH52" s="6017"/>
      <c r="AI52" s="6017"/>
      <c r="AJ52" s="6017"/>
      <c r="AK52" s="6017"/>
      <c r="AL52" s="6017"/>
      <c r="AM52" s="6017"/>
      <c r="AN52" s="6017"/>
      <c r="AO52" s="6017"/>
      <c r="AP52" s="6017"/>
      <c r="AQ52" s="6017"/>
      <c r="AR52" s="6017"/>
      <c r="AS52" s="6017"/>
      <c r="AT52" s="6017"/>
      <c r="AU52" s="6017"/>
      <c r="AV52" s="6017"/>
      <c r="AW52" s="6017"/>
      <c r="AX52" s="6017"/>
      <c r="AY52" s="6017"/>
      <c r="AZ52" s="6017"/>
      <c r="BA52" s="6017"/>
      <c r="BB52" s="6017"/>
      <c r="BC52" s="6017"/>
      <c r="BD52" s="6017"/>
      <c r="BE52" s="6018"/>
    </row>
    <row r="53" spans="1:57" ht="54.9" customHeight="1">
      <c r="A53" s="6015"/>
      <c r="B53" s="6019" t="s">
        <v>100</v>
      </c>
      <c r="C53" s="6019"/>
      <c r="D53" s="6019"/>
      <c r="E53" s="6019"/>
      <c r="F53" s="6019"/>
      <c r="G53" s="6019"/>
      <c r="H53" s="6019"/>
      <c r="I53" s="6019"/>
      <c r="J53" s="6019"/>
      <c r="K53" s="6019"/>
      <c r="L53" s="6019"/>
      <c r="M53" s="6019"/>
      <c r="N53" s="6019"/>
      <c r="O53" s="6020" t="s">
        <v>101</v>
      </c>
      <c r="P53" s="6008" t="s">
        <v>102</v>
      </c>
      <c r="Q53" s="6022" t="s">
        <v>103</v>
      </c>
      <c r="R53" s="6022"/>
      <c r="S53" s="6022"/>
      <c r="T53" s="6022"/>
      <c r="U53" s="6022"/>
      <c r="V53" s="6022" t="s">
        <v>104</v>
      </c>
      <c r="W53" s="6022"/>
      <c r="X53" s="6022"/>
      <c r="Y53" s="6008" t="s">
        <v>105</v>
      </c>
      <c r="Z53" s="6031" t="s">
        <v>106</v>
      </c>
      <c r="AA53" s="6022" t="s">
        <v>99</v>
      </c>
      <c r="AB53" s="6022"/>
      <c r="AC53" s="6022"/>
      <c r="AD53" s="6010" t="s">
        <v>100</v>
      </c>
      <c r="AE53" s="6010"/>
      <c r="AF53" s="6010"/>
      <c r="AG53" s="6010"/>
      <c r="AH53" s="6010"/>
      <c r="AI53" s="6010"/>
      <c r="AJ53" s="6010"/>
      <c r="AK53" s="6010"/>
      <c r="AL53" s="6010"/>
      <c r="AM53" s="6010"/>
      <c r="AN53" s="6010"/>
      <c r="AO53" s="6010"/>
      <c r="AP53" s="6010"/>
      <c r="AQ53" s="6011" t="s">
        <v>101</v>
      </c>
      <c r="AR53" s="6035" t="s">
        <v>102</v>
      </c>
      <c r="AS53" s="6028" t="s">
        <v>103</v>
      </c>
      <c r="AT53" s="6028"/>
      <c r="AU53" s="6028"/>
      <c r="AV53" s="6028"/>
      <c r="AW53" s="6028"/>
      <c r="AX53" s="6028" t="s">
        <v>104</v>
      </c>
      <c r="AY53" s="6028"/>
      <c r="AZ53" s="6028"/>
      <c r="BA53" s="6008" t="s">
        <v>105</v>
      </c>
      <c r="BB53" s="6029" t="s">
        <v>106</v>
      </c>
      <c r="BC53" s="6028" t="s">
        <v>99</v>
      </c>
      <c r="BD53" s="6028"/>
      <c r="BE53" s="6037"/>
    </row>
    <row r="54" spans="1:57" ht="54.9" customHeight="1">
      <c r="A54" s="6015"/>
      <c r="B54" s="6022" t="s">
        <v>120</v>
      </c>
      <c r="C54" s="6022"/>
      <c r="D54" s="6022"/>
      <c r="E54" s="6022"/>
      <c r="F54" s="6022"/>
      <c r="G54" s="6022"/>
      <c r="H54" s="6022"/>
      <c r="I54" s="6022" t="s">
        <v>121</v>
      </c>
      <c r="J54" s="6022"/>
      <c r="K54" s="6022"/>
      <c r="L54" s="6022"/>
      <c r="M54" s="6022"/>
      <c r="N54" s="6008" t="s">
        <v>122</v>
      </c>
      <c r="O54" s="6020"/>
      <c r="P54" s="6008"/>
      <c r="Q54" s="6022"/>
      <c r="R54" s="6022"/>
      <c r="S54" s="6022"/>
      <c r="T54" s="6022"/>
      <c r="U54" s="6022"/>
      <c r="V54" s="6022"/>
      <c r="W54" s="6022"/>
      <c r="X54" s="6022"/>
      <c r="Y54" s="6008"/>
      <c r="Z54" s="6031"/>
      <c r="AA54" s="6008" t="s">
        <v>131</v>
      </c>
      <c r="AB54" s="6008" t="s">
        <v>114</v>
      </c>
      <c r="AC54" s="6033" t="s">
        <v>212</v>
      </c>
      <c r="AD54" s="6022" t="s">
        <v>120</v>
      </c>
      <c r="AE54" s="6022"/>
      <c r="AF54" s="6022"/>
      <c r="AG54" s="6022"/>
      <c r="AH54" s="6022"/>
      <c r="AI54" s="6022"/>
      <c r="AJ54" s="6022"/>
      <c r="AK54" s="6022" t="s">
        <v>121</v>
      </c>
      <c r="AL54" s="6022"/>
      <c r="AM54" s="6022"/>
      <c r="AN54" s="6022"/>
      <c r="AO54" s="6022"/>
      <c r="AP54" s="6008" t="s">
        <v>122</v>
      </c>
      <c r="AQ54" s="6011"/>
      <c r="AR54" s="6035"/>
      <c r="AS54" s="6028"/>
      <c r="AT54" s="6028"/>
      <c r="AU54" s="6028"/>
      <c r="AV54" s="6028"/>
      <c r="AW54" s="6028"/>
      <c r="AX54" s="6028"/>
      <c r="AY54" s="6028"/>
      <c r="AZ54" s="6028"/>
      <c r="BA54" s="6008"/>
      <c r="BB54" s="6029"/>
      <c r="BC54" s="6008" t="s">
        <v>131</v>
      </c>
      <c r="BD54" s="6008" t="s">
        <v>114</v>
      </c>
      <c r="BE54" s="6023" t="s">
        <v>212</v>
      </c>
    </row>
    <row r="55" spans="1:57" ht="54.9" customHeight="1">
      <c r="A55" s="6015"/>
      <c r="B55" s="6006" t="s">
        <v>151</v>
      </c>
      <c r="C55" s="6006" t="s">
        <v>152</v>
      </c>
      <c r="D55" s="6006" t="s">
        <v>153</v>
      </c>
      <c r="E55" s="6006" t="s">
        <v>154</v>
      </c>
      <c r="F55" s="6006" t="s">
        <v>155</v>
      </c>
      <c r="G55" s="6006" t="s">
        <v>156</v>
      </c>
      <c r="H55" s="6008" t="s">
        <v>157</v>
      </c>
      <c r="I55" s="6008" t="s">
        <v>158</v>
      </c>
      <c r="J55" s="6008" t="s">
        <v>159</v>
      </c>
      <c r="K55" s="6006" t="s">
        <v>160</v>
      </c>
      <c r="L55" s="6006" t="s">
        <v>161</v>
      </c>
      <c r="M55" s="6006" t="s">
        <v>162</v>
      </c>
      <c r="N55" s="6008"/>
      <c r="O55" s="6020"/>
      <c r="P55" s="6008"/>
      <c r="Q55" s="6008" t="s">
        <v>123</v>
      </c>
      <c r="R55" s="6008" t="s">
        <v>124</v>
      </c>
      <c r="S55" s="6008" t="s">
        <v>125</v>
      </c>
      <c r="T55" s="6008" t="s">
        <v>126</v>
      </c>
      <c r="U55" s="6008" t="s">
        <v>127</v>
      </c>
      <c r="V55" s="6008" t="s">
        <v>128</v>
      </c>
      <c r="W55" s="6008" t="s">
        <v>129</v>
      </c>
      <c r="X55" s="6008" t="s">
        <v>130</v>
      </c>
      <c r="Y55" s="6008"/>
      <c r="Z55" s="6031"/>
      <c r="AA55" s="6008"/>
      <c r="AB55" s="6008"/>
      <c r="AC55" s="6033"/>
      <c r="AD55" s="6006" t="s">
        <v>151</v>
      </c>
      <c r="AE55" s="6006" t="s">
        <v>152</v>
      </c>
      <c r="AF55" s="6006" t="s">
        <v>153</v>
      </c>
      <c r="AG55" s="6006" t="s">
        <v>154</v>
      </c>
      <c r="AH55" s="6006" t="s">
        <v>155</v>
      </c>
      <c r="AI55" s="6006" t="s">
        <v>156</v>
      </c>
      <c r="AJ55" s="6008" t="s">
        <v>157</v>
      </c>
      <c r="AK55" s="6008" t="s">
        <v>158</v>
      </c>
      <c r="AL55" s="6008" t="s">
        <v>159</v>
      </c>
      <c r="AM55" s="6006" t="s">
        <v>160</v>
      </c>
      <c r="AN55" s="6006" t="s">
        <v>161</v>
      </c>
      <c r="AO55" s="6006" t="s">
        <v>162</v>
      </c>
      <c r="AP55" s="6008"/>
      <c r="AQ55" s="6011"/>
      <c r="AR55" s="6035"/>
      <c r="AS55" s="6008" t="s">
        <v>123</v>
      </c>
      <c r="AT55" s="6008" t="s">
        <v>124</v>
      </c>
      <c r="AU55" s="6008" t="s">
        <v>125</v>
      </c>
      <c r="AV55" s="6008" t="s">
        <v>126</v>
      </c>
      <c r="AW55" s="6008" t="s">
        <v>127</v>
      </c>
      <c r="AX55" s="6008" t="s">
        <v>128</v>
      </c>
      <c r="AY55" s="6008" t="s">
        <v>129</v>
      </c>
      <c r="AZ55" s="6008" t="s">
        <v>130</v>
      </c>
      <c r="BA55" s="6008"/>
      <c r="BB55" s="6029"/>
      <c r="BC55" s="6008"/>
      <c r="BD55" s="6008"/>
      <c r="BE55" s="6023"/>
    </row>
    <row r="56" spans="1:57" ht="6.75" customHeight="1">
      <c r="A56" s="6015"/>
      <c r="B56" s="6006"/>
      <c r="C56" s="6006"/>
      <c r="D56" s="6006"/>
      <c r="E56" s="6006"/>
      <c r="F56" s="6006"/>
      <c r="G56" s="6006"/>
      <c r="H56" s="6008"/>
      <c r="I56" s="6008"/>
      <c r="J56" s="6008"/>
      <c r="K56" s="6006"/>
      <c r="L56" s="6006"/>
      <c r="M56" s="6006"/>
      <c r="N56" s="6008"/>
      <c r="O56" s="6020"/>
      <c r="P56" s="6008"/>
      <c r="Q56" s="6008"/>
      <c r="R56" s="6008"/>
      <c r="S56" s="6008"/>
      <c r="T56" s="6008"/>
      <c r="U56" s="6008"/>
      <c r="V56" s="6008"/>
      <c r="W56" s="6008"/>
      <c r="X56" s="6008"/>
      <c r="Y56" s="6008"/>
      <c r="Z56" s="6031"/>
      <c r="AA56" s="6008"/>
      <c r="AB56" s="6008"/>
      <c r="AC56" s="6033"/>
      <c r="AD56" s="6006"/>
      <c r="AE56" s="6006"/>
      <c r="AF56" s="6006"/>
      <c r="AG56" s="6006"/>
      <c r="AH56" s="6006"/>
      <c r="AI56" s="6006"/>
      <c r="AJ56" s="6008"/>
      <c r="AK56" s="6008"/>
      <c r="AL56" s="6008"/>
      <c r="AM56" s="6006"/>
      <c r="AN56" s="6006"/>
      <c r="AO56" s="6006"/>
      <c r="AP56" s="6008"/>
      <c r="AQ56" s="6011"/>
      <c r="AR56" s="6035"/>
      <c r="AS56" s="6008"/>
      <c r="AT56" s="6008"/>
      <c r="AU56" s="6008"/>
      <c r="AV56" s="6008"/>
      <c r="AW56" s="6008"/>
      <c r="AX56" s="6008"/>
      <c r="AY56" s="6008"/>
      <c r="AZ56" s="6008"/>
      <c r="BA56" s="6008"/>
      <c r="BB56" s="6029"/>
      <c r="BC56" s="6008"/>
      <c r="BD56" s="6008"/>
      <c r="BE56" s="6023"/>
    </row>
    <row r="57" spans="1:57" ht="54.9" customHeight="1">
      <c r="A57" s="6015"/>
      <c r="B57" s="6006"/>
      <c r="C57" s="6006"/>
      <c r="D57" s="6006"/>
      <c r="E57" s="6006"/>
      <c r="F57" s="6006"/>
      <c r="G57" s="6006"/>
      <c r="H57" s="6008"/>
      <c r="I57" s="6008"/>
      <c r="J57" s="6008"/>
      <c r="K57" s="6006"/>
      <c r="L57" s="6006"/>
      <c r="M57" s="6006"/>
      <c r="N57" s="6008"/>
      <c r="O57" s="6020"/>
      <c r="P57" s="6008"/>
      <c r="Q57" s="6008"/>
      <c r="R57" s="6008"/>
      <c r="S57" s="6008"/>
      <c r="T57" s="6008"/>
      <c r="U57" s="6008"/>
      <c r="V57" s="6008"/>
      <c r="W57" s="6008"/>
      <c r="X57" s="6008"/>
      <c r="Y57" s="6008"/>
      <c r="Z57" s="6031"/>
      <c r="AA57" s="6008"/>
      <c r="AB57" s="6008"/>
      <c r="AC57" s="6033"/>
      <c r="AD57" s="6006"/>
      <c r="AE57" s="6006"/>
      <c r="AF57" s="6006"/>
      <c r="AG57" s="6006"/>
      <c r="AH57" s="6006"/>
      <c r="AI57" s="6006"/>
      <c r="AJ57" s="6008"/>
      <c r="AK57" s="6008"/>
      <c r="AL57" s="6008"/>
      <c r="AM57" s="6006"/>
      <c r="AN57" s="6006"/>
      <c r="AO57" s="6006"/>
      <c r="AP57" s="6008"/>
      <c r="AQ57" s="6011"/>
      <c r="AR57" s="6035"/>
      <c r="AS57" s="6008"/>
      <c r="AT57" s="6008"/>
      <c r="AU57" s="6008"/>
      <c r="AV57" s="6008"/>
      <c r="AW57" s="6008"/>
      <c r="AX57" s="6008"/>
      <c r="AY57" s="6008"/>
      <c r="AZ57" s="6008"/>
      <c r="BA57" s="6008"/>
      <c r="BB57" s="6029"/>
      <c r="BC57" s="6008"/>
      <c r="BD57" s="6008"/>
      <c r="BE57" s="6023"/>
    </row>
    <row r="58" spans="1:57" ht="54.9" customHeight="1" thickBot="1">
      <c r="A58" s="6016"/>
      <c r="B58" s="6007"/>
      <c r="C58" s="6007"/>
      <c r="D58" s="6007"/>
      <c r="E58" s="6007"/>
      <c r="F58" s="6007"/>
      <c r="G58" s="6007"/>
      <c r="H58" s="6009"/>
      <c r="I58" s="6009"/>
      <c r="J58" s="6009"/>
      <c r="K58" s="6007"/>
      <c r="L58" s="6007"/>
      <c r="M58" s="6007"/>
      <c r="N58" s="6009"/>
      <c r="O58" s="6021"/>
      <c r="P58" s="6009"/>
      <c r="Q58" s="6009"/>
      <c r="R58" s="6009"/>
      <c r="S58" s="6009"/>
      <c r="T58" s="6009"/>
      <c r="U58" s="6009"/>
      <c r="V58" s="6009"/>
      <c r="W58" s="6009"/>
      <c r="X58" s="6009"/>
      <c r="Y58" s="6009"/>
      <c r="Z58" s="6032"/>
      <c r="AA58" s="6009"/>
      <c r="AB58" s="6009"/>
      <c r="AC58" s="6034"/>
      <c r="AD58" s="6007"/>
      <c r="AE58" s="6007"/>
      <c r="AF58" s="6007"/>
      <c r="AG58" s="6007"/>
      <c r="AH58" s="6007"/>
      <c r="AI58" s="6007"/>
      <c r="AJ58" s="6009"/>
      <c r="AK58" s="6009"/>
      <c r="AL58" s="6009"/>
      <c r="AM58" s="6007"/>
      <c r="AN58" s="6007"/>
      <c r="AO58" s="6007"/>
      <c r="AP58" s="6009"/>
      <c r="AQ58" s="6012"/>
      <c r="AR58" s="6036"/>
      <c r="AS58" s="6009"/>
      <c r="AT58" s="6009"/>
      <c r="AU58" s="6009"/>
      <c r="AV58" s="6009"/>
      <c r="AW58" s="6009"/>
      <c r="AX58" s="6009"/>
      <c r="AY58" s="6009"/>
      <c r="AZ58" s="6009"/>
      <c r="BA58" s="6009"/>
      <c r="BB58" s="6030"/>
      <c r="BC58" s="6009"/>
      <c r="BD58" s="6009"/>
      <c r="BE58" s="6024"/>
    </row>
    <row r="59" spans="1:57" ht="69.900000000000006" customHeight="1" thickBot="1">
      <c r="A59" s="3240" t="str">
        <f>الاعدادات!$D$6</f>
        <v>2022 وما قبلها</v>
      </c>
      <c r="B59" s="3135"/>
      <c r="C59" s="3136"/>
      <c r="D59" s="3136"/>
      <c r="E59" s="3137"/>
      <c r="F59" s="3137"/>
      <c r="G59" s="3137"/>
      <c r="H59" s="3138"/>
      <c r="I59" s="3139"/>
      <c r="J59" s="3136"/>
      <c r="K59" s="3136"/>
      <c r="L59" s="3137"/>
      <c r="M59" s="3137"/>
      <c r="N59" s="3138"/>
      <c r="O59" s="3140">
        <v>0</v>
      </c>
      <c r="P59" s="3141"/>
      <c r="Q59" s="3139"/>
      <c r="R59" s="3136"/>
      <c r="S59" s="3136"/>
      <c r="T59" s="3136"/>
      <c r="U59" s="3138"/>
      <c r="V59" s="3139"/>
      <c r="W59" s="3136"/>
      <c r="X59" s="3138"/>
      <c r="Y59" s="3139"/>
      <c r="Z59" s="3142">
        <v>0</v>
      </c>
      <c r="AA59" s="3143"/>
      <c r="AB59" s="3142"/>
      <c r="AC59" s="3144"/>
      <c r="AD59" s="3135"/>
      <c r="AE59" s="3136"/>
      <c r="AF59" s="3136"/>
      <c r="AG59" s="3137"/>
      <c r="AH59" s="3137"/>
      <c r="AI59" s="3137"/>
      <c r="AJ59" s="3138"/>
      <c r="AK59" s="3139"/>
      <c r="AL59" s="3136"/>
      <c r="AM59" s="3136"/>
      <c r="AN59" s="3137"/>
      <c r="AO59" s="3137"/>
      <c r="AP59" s="3138"/>
      <c r="AQ59" s="3140">
        <v>0</v>
      </c>
      <c r="AR59" s="3141"/>
      <c r="AS59" s="3139"/>
      <c r="AT59" s="3136"/>
      <c r="AU59" s="3136"/>
      <c r="AV59" s="3136"/>
      <c r="AW59" s="3138"/>
      <c r="AX59" s="3139"/>
      <c r="AY59" s="3136"/>
      <c r="AZ59" s="3138"/>
      <c r="BA59" s="3139"/>
      <c r="BB59" s="3142">
        <v>0</v>
      </c>
      <c r="BC59" s="3143"/>
      <c r="BD59" s="3142"/>
      <c r="BE59" s="3144"/>
    </row>
    <row r="60" spans="1:57" ht="69.900000000000006" customHeight="1" thickBot="1">
      <c r="A60" s="3240">
        <f>الاعدادات!$D$7</f>
        <v>2023</v>
      </c>
      <c r="B60" s="3135"/>
      <c r="C60" s="3136"/>
      <c r="D60" s="3136"/>
      <c r="E60" s="3137"/>
      <c r="F60" s="3137"/>
      <c r="G60" s="3137"/>
      <c r="H60" s="3138"/>
      <c r="I60" s="3139"/>
      <c r="J60" s="3136"/>
      <c r="K60" s="3136"/>
      <c r="L60" s="3137"/>
      <c r="M60" s="3137"/>
      <c r="N60" s="3138"/>
      <c r="O60" s="3140">
        <v>0</v>
      </c>
      <c r="P60" s="3141"/>
      <c r="Q60" s="3139"/>
      <c r="R60" s="3136"/>
      <c r="S60" s="3136"/>
      <c r="T60" s="3136"/>
      <c r="U60" s="3138"/>
      <c r="V60" s="3139"/>
      <c r="W60" s="3136"/>
      <c r="X60" s="3138"/>
      <c r="Y60" s="3139"/>
      <c r="Z60" s="3142">
        <v>0</v>
      </c>
      <c r="AA60" s="3145"/>
      <c r="AB60" s="3136"/>
      <c r="AC60" s="3144"/>
      <c r="AD60" s="3135"/>
      <c r="AE60" s="3136"/>
      <c r="AF60" s="3136"/>
      <c r="AG60" s="3137"/>
      <c r="AH60" s="3137"/>
      <c r="AI60" s="3137"/>
      <c r="AJ60" s="3138"/>
      <c r="AK60" s="3139"/>
      <c r="AL60" s="3136"/>
      <c r="AM60" s="3136"/>
      <c r="AN60" s="3137"/>
      <c r="AO60" s="3137"/>
      <c r="AP60" s="3138"/>
      <c r="AQ60" s="3140">
        <v>0</v>
      </c>
      <c r="AR60" s="3141"/>
      <c r="AS60" s="3139"/>
      <c r="AT60" s="3136"/>
      <c r="AU60" s="3136"/>
      <c r="AV60" s="3136"/>
      <c r="AW60" s="3138"/>
      <c r="AX60" s="3139"/>
      <c r="AY60" s="3136"/>
      <c r="AZ60" s="3138"/>
      <c r="BA60" s="3139"/>
      <c r="BB60" s="3142">
        <v>0</v>
      </c>
      <c r="BC60" s="3145"/>
      <c r="BD60" s="3136"/>
      <c r="BE60" s="3144"/>
    </row>
    <row r="61" spans="1:57" ht="69.900000000000006" customHeight="1" thickBot="1">
      <c r="A61" s="3240">
        <f>الاعدادات!$D$8</f>
        <v>2024</v>
      </c>
      <c r="B61" s="3135"/>
      <c r="C61" s="3136"/>
      <c r="D61" s="3136"/>
      <c r="E61" s="3137"/>
      <c r="F61" s="3137"/>
      <c r="G61" s="3137"/>
      <c r="H61" s="3138"/>
      <c r="I61" s="3139"/>
      <c r="J61" s="3136"/>
      <c r="K61" s="3136"/>
      <c r="L61" s="3137"/>
      <c r="M61" s="3137"/>
      <c r="N61" s="3138"/>
      <c r="O61" s="3140">
        <v>0</v>
      </c>
      <c r="P61" s="3141"/>
      <c r="Q61" s="3139"/>
      <c r="R61" s="3136"/>
      <c r="S61" s="3136"/>
      <c r="T61" s="3136"/>
      <c r="U61" s="3138"/>
      <c r="V61" s="3139"/>
      <c r="W61" s="3136"/>
      <c r="X61" s="3138"/>
      <c r="Y61" s="3139"/>
      <c r="Z61" s="3142">
        <v>0</v>
      </c>
      <c r="AA61" s="3145"/>
      <c r="AB61" s="3136"/>
      <c r="AC61" s="3144"/>
      <c r="AD61" s="3135"/>
      <c r="AE61" s="3136"/>
      <c r="AF61" s="3136"/>
      <c r="AG61" s="3137"/>
      <c r="AH61" s="3137"/>
      <c r="AI61" s="3137"/>
      <c r="AJ61" s="3138"/>
      <c r="AK61" s="3139"/>
      <c r="AL61" s="3136"/>
      <c r="AM61" s="3136"/>
      <c r="AN61" s="3137"/>
      <c r="AO61" s="3137"/>
      <c r="AP61" s="3138"/>
      <c r="AQ61" s="3140">
        <v>0</v>
      </c>
      <c r="AR61" s="3141"/>
      <c r="AS61" s="3139"/>
      <c r="AT61" s="3136"/>
      <c r="AU61" s="3136"/>
      <c r="AV61" s="3136"/>
      <c r="AW61" s="3138"/>
      <c r="AX61" s="3139"/>
      <c r="AY61" s="3136"/>
      <c r="AZ61" s="3138"/>
      <c r="BA61" s="3139"/>
      <c r="BB61" s="3142">
        <v>0</v>
      </c>
      <c r="BC61" s="3145"/>
      <c r="BD61" s="3136"/>
      <c r="BE61" s="3144"/>
    </row>
    <row r="62" spans="1:57" ht="69.900000000000006" customHeight="1" thickBot="1">
      <c r="A62" s="3240">
        <f>الاعدادات!$D$9</f>
        <v>2025</v>
      </c>
      <c r="B62" s="3135"/>
      <c r="C62" s="3136"/>
      <c r="D62" s="3136"/>
      <c r="E62" s="3137"/>
      <c r="F62" s="3137"/>
      <c r="G62" s="3137"/>
      <c r="H62" s="3138"/>
      <c r="I62" s="3139"/>
      <c r="J62" s="3136"/>
      <c r="K62" s="3136"/>
      <c r="L62" s="3137"/>
      <c r="M62" s="3137"/>
      <c r="N62" s="3138"/>
      <c r="O62" s="3140">
        <v>0</v>
      </c>
      <c r="P62" s="3141"/>
      <c r="Q62" s="3139"/>
      <c r="R62" s="3136"/>
      <c r="S62" s="3136"/>
      <c r="T62" s="3136"/>
      <c r="U62" s="3138"/>
      <c r="V62" s="3139"/>
      <c r="W62" s="3136"/>
      <c r="X62" s="3138"/>
      <c r="Y62" s="3139"/>
      <c r="Z62" s="3142">
        <v>0</v>
      </c>
      <c r="AA62" s="3145"/>
      <c r="AB62" s="3136"/>
      <c r="AC62" s="3144"/>
      <c r="AD62" s="3135"/>
      <c r="AE62" s="3136"/>
      <c r="AF62" s="3136"/>
      <c r="AG62" s="3137"/>
      <c r="AH62" s="3137"/>
      <c r="AI62" s="3137"/>
      <c r="AJ62" s="3138"/>
      <c r="AK62" s="3139"/>
      <c r="AL62" s="3136"/>
      <c r="AM62" s="3136"/>
      <c r="AN62" s="3137"/>
      <c r="AO62" s="3137"/>
      <c r="AP62" s="3138"/>
      <c r="AQ62" s="3140">
        <v>0</v>
      </c>
      <c r="AR62" s="3141"/>
      <c r="AS62" s="3139"/>
      <c r="AT62" s="3136"/>
      <c r="AU62" s="3136"/>
      <c r="AV62" s="3136"/>
      <c r="AW62" s="3138"/>
      <c r="AX62" s="3139"/>
      <c r="AY62" s="3136"/>
      <c r="AZ62" s="3138"/>
      <c r="BA62" s="3139"/>
      <c r="BB62" s="3142">
        <v>0</v>
      </c>
      <c r="BC62" s="3145"/>
      <c r="BD62" s="3136"/>
      <c r="BE62" s="3144"/>
    </row>
    <row r="63" spans="1:57" ht="69.900000000000006" customHeight="1">
      <c r="A63" s="3240">
        <f>الاعدادات!$D$10</f>
        <v>2026</v>
      </c>
      <c r="B63" s="3135"/>
      <c r="C63" s="3136"/>
      <c r="D63" s="3136"/>
      <c r="E63" s="3137"/>
      <c r="F63" s="3137"/>
      <c r="G63" s="3137"/>
      <c r="H63" s="3138"/>
      <c r="I63" s="3139"/>
      <c r="J63" s="3136"/>
      <c r="K63" s="3136"/>
      <c r="L63" s="3137"/>
      <c r="M63" s="3137"/>
      <c r="N63" s="3138"/>
      <c r="O63" s="3140">
        <v>0</v>
      </c>
      <c r="P63" s="3141"/>
      <c r="Q63" s="3139"/>
      <c r="R63" s="3136"/>
      <c r="S63" s="3136"/>
      <c r="T63" s="3136"/>
      <c r="U63" s="3138"/>
      <c r="V63" s="3139"/>
      <c r="W63" s="3136"/>
      <c r="X63" s="3138"/>
      <c r="Y63" s="3139"/>
      <c r="Z63" s="3142">
        <v>0</v>
      </c>
      <c r="AA63" s="3145"/>
      <c r="AB63" s="3136"/>
      <c r="AC63" s="3144"/>
      <c r="AD63" s="3135"/>
      <c r="AE63" s="3136"/>
      <c r="AF63" s="3136"/>
      <c r="AG63" s="3137"/>
      <c r="AH63" s="3137"/>
      <c r="AI63" s="3137"/>
      <c r="AJ63" s="3138"/>
      <c r="AK63" s="3139"/>
      <c r="AL63" s="3136"/>
      <c r="AM63" s="3136"/>
      <c r="AN63" s="3137"/>
      <c r="AO63" s="3137"/>
      <c r="AP63" s="3138"/>
      <c r="AQ63" s="3140">
        <v>0</v>
      </c>
      <c r="AR63" s="3141"/>
      <c r="AS63" s="3139"/>
      <c r="AT63" s="3136"/>
      <c r="AU63" s="3136"/>
      <c r="AV63" s="3136"/>
      <c r="AW63" s="3138"/>
      <c r="AX63" s="3139"/>
      <c r="AY63" s="3136"/>
      <c r="AZ63" s="3138"/>
      <c r="BA63" s="3139"/>
      <c r="BB63" s="3142">
        <v>0</v>
      </c>
      <c r="BC63" s="3145"/>
      <c r="BD63" s="3136"/>
      <c r="BE63" s="3144"/>
    </row>
    <row r="64" spans="1:57" ht="69.900000000000006" customHeight="1" thickBot="1">
      <c r="A64" s="3146" t="s">
        <v>181</v>
      </c>
      <c r="B64" s="3242">
        <f t="shared" ref="B64:BE64" si="43">SUM(B59:B63)</f>
        <v>0</v>
      </c>
      <c r="C64" s="3243">
        <f t="shared" si="43"/>
        <v>0</v>
      </c>
      <c r="D64" s="3243">
        <f t="shared" si="43"/>
        <v>0</v>
      </c>
      <c r="E64" s="3243">
        <f t="shared" si="43"/>
        <v>0</v>
      </c>
      <c r="F64" s="3243">
        <f t="shared" si="43"/>
        <v>0</v>
      </c>
      <c r="G64" s="3243">
        <f t="shared" si="43"/>
        <v>0</v>
      </c>
      <c r="H64" s="3243">
        <f t="shared" si="43"/>
        <v>0</v>
      </c>
      <c r="I64" s="3243">
        <f t="shared" si="43"/>
        <v>0</v>
      </c>
      <c r="J64" s="3243">
        <f t="shared" si="43"/>
        <v>0</v>
      </c>
      <c r="K64" s="3243">
        <f t="shared" si="43"/>
        <v>0</v>
      </c>
      <c r="L64" s="3243">
        <f t="shared" si="43"/>
        <v>0</v>
      </c>
      <c r="M64" s="3243">
        <f t="shared" si="43"/>
        <v>0</v>
      </c>
      <c r="N64" s="3243">
        <f t="shared" si="43"/>
        <v>0</v>
      </c>
      <c r="O64" s="3244">
        <f t="shared" si="43"/>
        <v>0</v>
      </c>
      <c r="P64" s="3243">
        <f t="shared" si="43"/>
        <v>0</v>
      </c>
      <c r="Q64" s="3243">
        <f t="shared" si="43"/>
        <v>0</v>
      </c>
      <c r="R64" s="3243">
        <f t="shared" si="43"/>
        <v>0</v>
      </c>
      <c r="S64" s="3243">
        <f t="shared" si="43"/>
        <v>0</v>
      </c>
      <c r="T64" s="3243">
        <f t="shared" si="43"/>
        <v>0</v>
      </c>
      <c r="U64" s="3243">
        <f t="shared" si="43"/>
        <v>0</v>
      </c>
      <c r="V64" s="3243">
        <f t="shared" si="43"/>
        <v>0</v>
      </c>
      <c r="W64" s="3243">
        <f t="shared" si="43"/>
        <v>0</v>
      </c>
      <c r="X64" s="3243">
        <f t="shared" si="43"/>
        <v>0</v>
      </c>
      <c r="Y64" s="3243">
        <f t="shared" si="43"/>
        <v>0</v>
      </c>
      <c r="Z64" s="3243">
        <f t="shared" si="43"/>
        <v>0</v>
      </c>
      <c r="AA64" s="3243">
        <f t="shared" si="43"/>
        <v>0</v>
      </c>
      <c r="AB64" s="3243">
        <f t="shared" si="43"/>
        <v>0</v>
      </c>
      <c r="AC64" s="3245">
        <f t="shared" si="43"/>
        <v>0</v>
      </c>
      <c r="AD64" s="3242">
        <f t="shared" si="43"/>
        <v>0</v>
      </c>
      <c r="AE64" s="3243">
        <f t="shared" si="43"/>
        <v>0</v>
      </c>
      <c r="AF64" s="3243">
        <f t="shared" si="43"/>
        <v>0</v>
      </c>
      <c r="AG64" s="3243">
        <f t="shared" si="43"/>
        <v>0</v>
      </c>
      <c r="AH64" s="3243">
        <f t="shared" si="43"/>
        <v>0</v>
      </c>
      <c r="AI64" s="3243">
        <f t="shared" si="43"/>
        <v>0</v>
      </c>
      <c r="AJ64" s="3243">
        <f t="shared" si="43"/>
        <v>0</v>
      </c>
      <c r="AK64" s="3243">
        <f t="shared" si="43"/>
        <v>0</v>
      </c>
      <c r="AL64" s="3243">
        <f t="shared" si="43"/>
        <v>0</v>
      </c>
      <c r="AM64" s="3243">
        <f t="shared" si="43"/>
        <v>0</v>
      </c>
      <c r="AN64" s="3243">
        <f t="shared" si="43"/>
        <v>0</v>
      </c>
      <c r="AO64" s="3243">
        <f t="shared" si="43"/>
        <v>0</v>
      </c>
      <c r="AP64" s="3243">
        <f t="shared" si="43"/>
        <v>0</v>
      </c>
      <c r="AQ64" s="3244">
        <f t="shared" si="43"/>
        <v>0</v>
      </c>
      <c r="AR64" s="3243">
        <f t="shared" si="43"/>
        <v>0</v>
      </c>
      <c r="AS64" s="3243">
        <f t="shared" si="43"/>
        <v>0</v>
      </c>
      <c r="AT64" s="3243">
        <f t="shared" si="43"/>
        <v>0</v>
      </c>
      <c r="AU64" s="3243">
        <f t="shared" si="43"/>
        <v>0</v>
      </c>
      <c r="AV64" s="3243">
        <f t="shared" si="43"/>
        <v>0</v>
      </c>
      <c r="AW64" s="3243">
        <f t="shared" si="43"/>
        <v>0</v>
      </c>
      <c r="AX64" s="3243">
        <f t="shared" si="43"/>
        <v>0</v>
      </c>
      <c r="AY64" s="3243">
        <f t="shared" si="43"/>
        <v>0</v>
      </c>
      <c r="AZ64" s="3243">
        <f t="shared" si="43"/>
        <v>0</v>
      </c>
      <c r="BA64" s="3243">
        <f t="shared" si="43"/>
        <v>0</v>
      </c>
      <c r="BB64" s="3243">
        <f t="shared" si="43"/>
        <v>0</v>
      </c>
      <c r="BC64" s="3243">
        <f t="shared" si="43"/>
        <v>0</v>
      </c>
      <c r="BD64" s="3243">
        <f t="shared" si="43"/>
        <v>0</v>
      </c>
      <c r="BE64" s="3245">
        <f t="shared" si="43"/>
        <v>0</v>
      </c>
    </row>
    <row r="65" spans="1:57" ht="90" customHeight="1" thickBot="1">
      <c r="A65" s="3147"/>
      <c r="B65" s="6017" t="s">
        <v>1676</v>
      </c>
      <c r="C65" s="6017"/>
      <c r="D65" s="6017"/>
      <c r="E65" s="6017"/>
      <c r="F65" s="6017"/>
      <c r="G65" s="6017"/>
      <c r="H65" s="6017"/>
      <c r="I65" s="6017"/>
      <c r="J65" s="6017"/>
      <c r="K65" s="6017"/>
      <c r="L65" s="6017"/>
      <c r="M65" s="6017"/>
      <c r="N65" s="6017"/>
      <c r="O65" s="6017"/>
      <c r="P65" s="6017"/>
      <c r="Q65" s="6017"/>
      <c r="R65" s="6017"/>
      <c r="S65" s="6017"/>
      <c r="T65" s="6017"/>
      <c r="U65" s="6017"/>
      <c r="V65" s="6017"/>
      <c r="W65" s="6017"/>
      <c r="X65" s="6017"/>
      <c r="Y65" s="6017"/>
      <c r="Z65" s="6017"/>
      <c r="AA65" s="6017"/>
      <c r="AB65" s="6017"/>
      <c r="AC65" s="6017"/>
      <c r="AD65" s="6017" t="s">
        <v>1677</v>
      </c>
      <c r="AE65" s="6017"/>
      <c r="AF65" s="6017"/>
      <c r="AG65" s="6017"/>
      <c r="AH65" s="6017"/>
      <c r="AI65" s="6017"/>
      <c r="AJ65" s="6017"/>
      <c r="AK65" s="6017"/>
      <c r="AL65" s="6017"/>
      <c r="AM65" s="6017"/>
      <c r="AN65" s="6017"/>
      <c r="AO65" s="6017"/>
      <c r="AP65" s="6017"/>
      <c r="AQ65" s="6017"/>
      <c r="AR65" s="6017"/>
      <c r="AS65" s="6017"/>
      <c r="AT65" s="6017"/>
      <c r="AU65" s="6017"/>
      <c r="AV65" s="6017"/>
      <c r="AW65" s="6017"/>
      <c r="AX65" s="6017"/>
      <c r="AY65" s="6017"/>
      <c r="AZ65" s="6017"/>
      <c r="BA65" s="6017"/>
      <c r="BB65" s="6017"/>
      <c r="BC65" s="6017"/>
      <c r="BD65" s="6017"/>
      <c r="BE65" s="6017"/>
    </row>
    <row r="66" spans="1:57" ht="69.900000000000006" customHeight="1" thickBot="1">
      <c r="A66" s="3240" t="str">
        <f>الاعدادات!$D$6</f>
        <v>2022 وما قبلها</v>
      </c>
      <c r="B66" s="3135"/>
      <c r="C66" s="3136"/>
      <c r="D66" s="3136"/>
      <c r="E66" s="3137"/>
      <c r="F66" s="3137"/>
      <c r="G66" s="3137"/>
      <c r="H66" s="3138"/>
      <c r="I66" s="3139"/>
      <c r="J66" s="3136"/>
      <c r="K66" s="3136"/>
      <c r="L66" s="3137"/>
      <c r="M66" s="3137"/>
      <c r="N66" s="3138"/>
      <c r="O66" s="3140">
        <v>0</v>
      </c>
      <c r="P66" s="3141"/>
      <c r="Q66" s="3139"/>
      <c r="R66" s="3136"/>
      <c r="S66" s="3136"/>
      <c r="T66" s="3136"/>
      <c r="U66" s="3138"/>
      <c r="V66" s="3139"/>
      <c r="W66" s="3136"/>
      <c r="X66" s="3138"/>
      <c r="Y66" s="3139"/>
      <c r="Z66" s="3142">
        <v>0</v>
      </c>
      <c r="AA66" s="3143"/>
      <c r="AB66" s="3142"/>
      <c r="AC66" s="3144"/>
      <c r="AD66" s="3135"/>
      <c r="AE66" s="3136"/>
      <c r="AF66" s="3136"/>
      <c r="AG66" s="3137"/>
      <c r="AH66" s="3137"/>
      <c r="AI66" s="3137"/>
      <c r="AJ66" s="3138"/>
      <c r="AK66" s="3139"/>
      <c r="AL66" s="3136"/>
      <c r="AM66" s="3136"/>
      <c r="AN66" s="3137"/>
      <c r="AO66" s="3137"/>
      <c r="AP66" s="3138"/>
      <c r="AQ66" s="3140">
        <v>0</v>
      </c>
      <c r="AR66" s="3141"/>
      <c r="AS66" s="3139"/>
      <c r="AT66" s="3136"/>
      <c r="AU66" s="3136"/>
      <c r="AV66" s="3136"/>
      <c r="AW66" s="3138"/>
      <c r="AX66" s="3139"/>
      <c r="AY66" s="3136"/>
      <c r="AZ66" s="3138"/>
      <c r="BA66" s="3139"/>
      <c r="BB66" s="3142">
        <v>0</v>
      </c>
      <c r="BC66" s="3143"/>
      <c r="BD66" s="3142"/>
      <c r="BE66" s="3144"/>
    </row>
    <row r="67" spans="1:57" ht="69.900000000000006" customHeight="1" thickBot="1">
      <c r="A67" s="3240">
        <f>الاعدادات!$D$7</f>
        <v>2023</v>
      </c>
      <c r="B67" s="3135"/>
      <c r="C67" s="3136"/>
      <c r="D67" s="3136"/>
      <c r="E67" s="3137"/>
      <c r="F67" s="3137"/>
      <c r="G67" s="3137"/>
      <c r="H67" s="3138"/>
      <c r="I67" s="3139"/>
      <c r="J67" s="3136"/>
      <c r="K67" s="3136"/>
      <c r="L67" s="3137"/>
      <c r="M67" s="3137"/>
      <c r="N67" s="3138"/>
      <c r="O67" s="3140">
        <v>0</v>
      </c>
      <c r="P67" s="3141"/>
      <c r="Q67" s="3139"/>
      <c r="R67" s="3136"/>
      <c r="S67" s="3136"/>
      <c r="T67" s="3136"/>
      <c r="U67" s="3138"/>
      <c r="V67" s="3139"/>
      <c r="W67" s="3136"/>
      <c r="X67" s="3138"/>
      <c r="Y67" s="3139"/>
      <c r="Z67" s="3142">
        <v>0</v>
      </c>
      <c r="AA67" s="3145"/>
      <c r="AB67" s="3136"/>
      <c r="AC67" s="3144"/>
      <c r="AD67" s="3135"/>
      <c r="AE67" s="3136"/>
      <c r="AF67" s="3136"/>
      <c r="AG67" s="3137"/>
      <c r="AH67" s="3137"/>
      <c r="AI67" s="3137"/>
      <c r="AJ67" s="3138"/>
      <c r="AK67" s="3139"/>
      <c r="AL67" s="3136"/>
      <c r="AM67" s="3136"/>
      <c r="AN67" s="3137"/>
      <c r="AO67" s="3137"/>
      <c r="AP67" s="3138"/>
      <c r="AQ67" s="3140">
        <v>0</v>
      </c>
      <c r="AR67" s="3141"/>
      <c r="AS67" s="3139"/>
      <c r="AT67" s="3136"/>
      <c r="AU67" s="3136"/>
      <c r="AV67" s="3136"/>
      <c r="AW67" s="3138"/>
      <c r="AX67" s="3139"/>
      <c r="AY67" s="3136"/>
      <c r="AZ67" s="3138"/>
      <c r="BA67" s="3139"/>
      <c r="BB67" s="3142">
        <v>0</v>
      </c>
      <c r="BC67" s="3145"/>
      <c r="BD67" s="3136"/>
      <c r="BE67" s="3144"/>
    </row>
    <row r="68" spans="1:57" ht="69.900000000000006" customHeight="1" thickBot="1">
      <c r="A68" s="3240">
        <f>الاعدادات!$D$8</f>
        <v>2024</v>
      </c>
      <c r="B68" s="3135"/>
      <c r="C68" s="3136"/>
      <c r="D68" s="3136"/>
      <c r="E68" s="3137"/>
      <c r="F68" s="3137"/>
      <c r="G68" s="3137"/>
      <c r="H68" s="3138"/>
      <c r="I68" s="3139"/>
      <c r="J68" s="3136"/>
      <c r="K68" s="3136"/>
      <c r="L68" s="3137"/>
      <c r="M68" s="3137"/>
      <c r="N68" s="3138"/>
      <c r="O68" s="3140">
        <v>0</v>
      </c>
      <c r="P68" s="3141"/>
      <c r="Q68" s="3139"/>
      <c r="R68" s="3136"/>
      <c r="S68" s="3136"/>
      <c r="T68" s="3136"/>
      <c r="U68" s="3138"/>
      <c r="V68" s="3139"/>
      <c r="W68" s="3136"/>
      <c r="X68" s="3138"/>
      <c r="Y68" s="3139"/>
      <c r="Z68" s="3142">
        <v>0</v>
      </c>
      <c r="AA68" s="3145"/>
      <c r="AB68" s="3136"/>
      <c r="AC68" s="3144"/>
      <c r="AD68" s="3135"/>
      <c r="AE68" s="3136"/>
      <c r="AF68" s="3136"/>
      <c r="AG68" s="3137"/>
      <c r="AH68" s="3137"/>
      <c r="AI68" s="3137"/>
      <c r="AJ68" s="3138"/>
      <c r="AK68" s="3139"/>
      <c r="AL68" s="3136"/>
      <c r="AM68" s="3136"/>
      <c r="AN68" s="3137"/>
      <c r="AO68" s="3137"/>
      <c r="AP68" s="3138"/>
      <c r="AQ68" s="3140">
        <v>0</v>
      </c>
      <c r="AR68" s="3141"/>
      <c r="AS68" s="3139"/>
      <c r="AT68" s="3136"/>
      <c r="AU68" s="3136"/>
      <c r="AV68" s="3136"/>
      <c r="AW68" s="3138"/>
      <c r="AX68" s="3139"/>
      <c r="AY68" s="3136"/>
      <c r="AZ68" s="3138"/>
      <c r="BA68" s="3139"/>
      <c r="BB68" s="3142">
        <v>0</v>
      </c>
      <c r="BC68" s="3145"/>
      <c r="BD68" s="3136"/>
      <c r="BE68" s="3144"/>
    </row>
    <row r="69" spans="1:57" ht="69.900000000000006" customHeight="1" thickBot="1">
      <c r="A69" s="3240">
        <f>الاعدادات!$D$9</f>
        <v>2025</v>
      </c>
      <c r="B69" s="3135"/>
      <c r="C69" s="3136"/>
      <c r="D69" s="3136"/>
      <c r="E69" s="3137"/>
      <c r="F69" s="3137"/>
      <c r="G69" s="3137"/>
      <c r="H69" s="3138"/>
      <c r="I69" s="3139"/>
      <c r="J69" s="3136"/>
      <c r="K69" s="3136"/>
      <c r="L69" s="3137"/>
      <c r="M69" s="3137"/>
      <c r="N69" s="3138"/>
      <c r="O69" s="3140">
        <v>0</v>
      </c>
      <c r="P69" s="3141"/>
      <c r="Q69" s="3139"/>
      <c r="R69" s="3136"/>
      <c r="S69" s="3136"/>
      <c r="T69" s="3136"/>
      <c r="U69" s="3138"/>
      <c r="V69" s="3139"/>
      <c r="W69" s="3136"/>
      <c r="X69" s="3138"/>
      <c r="Y69" s="3139"/>
      <c r="Z69" s="3142">
        <v>0</v>
      </c>
      <c r="AA69" s="3145"/>
      <c r="AB69" s="3136"/>
      <c r="AC69" s="3144"/>
      <c r="AD69" s="3135"/>
      <c r="AE69" s="3136"/>
      <c r="AF69" s="3136"/>
      <c r="AG69" s="3137"/>
      <c r="AH69" s="3137"/>
      <c r="AI69" s="3137"/>
      <c r="AJ69" s="3138"/>
      <c r="AK69" s="3139"/>
      <c r="AL69" s="3136"/>
      <c r="AM69" s="3136"/>
      <c r="AN69" s="3137"/>
      <c r="AO69" s="3137"/>
      <c r="AP69" s="3138"/>
      <c r="AQ69" s="3140">
        <v>0</v>
      </c>
      <c r="AR69" s="3141"/>
      <c r="AS69" s="3139"/>
      <c r="AT69" s="3136"/>
      <c r="AU69" s="3136"/>
      <c r="AV69" s="3136"/>
      <c r="AW69" s="3138"/>
      <c r="AX69" s="3139"/>
      <c r="AY69" s="3136"/>
      <c r="AZ69" s="3138"/>
      <c r="BA69" s="3139"/>
      <c r="BB69" s="3142">
        <v>0</v>
      </c>
      <c r="BC69" s="3145"/>
      <c r="BD69" s="3136"/>
      <c r="BE69" s="3144"/>
    </row>
    <row r="70" spans="1:57" ht="69.900000000000006" customHeight="1">
      <c r="A70" s="3240">
        <f>الاعدادات!$D$10</f>
        <v>2026</v>
      </c>
      <c r="B70" s="3135"/>
      <c r="C70" s="3136"/>
      <c r="D70" s="3136"/>
      <c r="E70" s="3137"/>
      <c r="F70" s="3137"/>
      <c r="G70" s="3137"/>
      <c r="H70" s="3138"/>
      <c r="I70" s="3139"/>
      <c r="J70" s="3136"/>
      <c r="K70" s="3136"/>
      <c r="L70" s="3137"/>
      <c r="M70" s="3137"/>
      <c r="N70" s="3138"/>
      <c r="O70" s="3140">
        <v>0</v>
      </c>
      <c r="P70" s="3141"/>
      <c r="Q70" s="3139"/>
      <c r="R70" s="3136"/>
      <c r="S70" s="3136"/>
      <c r="T70" s="3136"/>
      <c r="U70" s="3138"/>
      <c r="V70" s="3139"/>
      <c r="W70" s="3136"/>
      <c r="X70" s="3138"/>
      <c r="Y70" s="3139"/>
      <c r="Z70" s="3142">
        <v>0</v>
      </c>
      <c r="AA70" s="3145"/>
      <c r="AB70" s="3136"/>
      <c r="AC70" s="3144"/>
      <c r="AD70" s="3135"/>
      <c r="AE70" s="3136"/>
      <c r="AF70" s="3136"/>
      <c r="AG70" s="3137"/>
      <c r="AH70" s="3137"/>
      <c r="AI70" s="3137"/>
      <c r="AJ70" s="3138"/>
      <c r="AK70" s="3139"/>
      <c r="AL70" s="3136"/>
      <c r="AM70" s="3136"/>
      <c r="AN70" s="3137"/>
      <c r="AO70" s="3137"/>
      <c r="AP70" s="3138"/>
      <c r="AQ70" s="3140">
        <v>0</v>
      </c>
      <c r="AR70" s="3141"/>
      <c r="AS70" s="3139"/>
      <c r="AT70" s="3136"/>
      <c r="AU70" s="3136"/>
      <c r="AV70" s="3136"/>
      <c r="AW70" s="3138"/>
      <c r="AX70" s="3139"/>
      <c r="AY70" s="3136"/>
      <c r="AZ70" s="3138"/>
      <c r="BA70" s="3139"/>
      <c r="BB70" s="3142">
        <v>0</v>
      </c>
      <c r="BC70" s="3145"/>
      <c r="BD70" s="3136"/>
      <c r="BE70" s="3144"/>
    </row>
    <row r="71" spans="1:57" ht="69.900000000000006" customHeight="1" thickBot="1">
      <c r="A71" s="3146" t="s">
        <v>181</v>
      </c>
      <c r="B71" s="3242">
        <f t="shared" ref="B71:BE71" si="44">SUM(B66:B70)</f>
        <v>0</v>
      </c>
      <c r="C71" s="3243">
        <f t="shared" si="44"/>
        <v>0</v>
      </c>
      <c r="D71" s="3243">
        <f t="shared" si="44"/>
        <v>0</v>
      </c>
      <c r="E71" s="3243">
        <f t="shared" si="44"/>
        <v>0</v>
      </c>
      <c r="F71" s="3243">
        <f t="shared" si="44"/>
        <v>0</v>
      </c>
      <c r="G71" s="3243">
        <f t="shared" si="44"/>
        <v>0</v>
      </c>
      <c r="H71" s="3243">
        <f t="shared" si="44"/>
        <v>0</v>
      </c>
      <c r="I71" s="3243">
        <f t="shared" si="44"/>
        <v>0</v>
      </c>
      <c r="J71" s="3243">
        <f t="shared" si="44"/>
        <v>0</v>
      </c>
      <c r="K71" s="3243">
        <f t="shared" si="44"/>
        <v>0</v>
      </c>
      <c r="L71" s="3243">
        <f t="shared" si="44"/>
        <v>0</v>
      </c>
      <c r="M71" s="3243">
        <f t="shared" si="44"/>
        <v>0</v>
      </c>
      <c r="N71" s="3243">
        <f t="shared" si="44"/>
        <v>0</v>
      </c>
      <c r="O71" s="3244">
        <f t="shared" si="44"/>
        <v>0</v>
      </c>
      <c r="P71" s="3243">
        <f t="shared" si="44"/>
        <v>0</v>
      </c>
      <c r="Q71" s="3243">
        <f t="shared" si="44"/>
        <v>0</v>
      </c>
      <c r="R71" s="3243">
        <f t="shared" si="44"/>
        <v>0</v>
      </c>
      <c r="S71" s="3243">
        <f t="shared" si="44"/>
        <v>0</v>
      </c>
      <c r="T71" s="3243">
        <f t="shared" si="44"/>
        <v>0</v>
      </c>
      <c r="U71" s="3243">
        <f t="shared" si="44"/>
        <v>0</v>
      </c>
      <c r="V71" s="3243">
        <f t="shared" si="44"/>
        <v>0</v>
      </c>
      <c r="W71" s="3243">
        <f t="shared" si="44"/>
        <v>0</v>
      </c>
      <c r="X71" s="3243">
        <f t="shared" si="44"/>
        <v>0</v>
      </c>
      <c r="Y71" s="3243">
        <f t="shared" si="44"/>
        <v>0</v>
      </c>
      <c r="Z71" s="3243">
        <f t="shared" si="44"/>
        <v>0</v>
      </c>
      <c r="AA71" s="3243">
        <f t="shared" si="44"/>
        <v>0</v>
      </c>
      <c r="AB71" s="3243">
        <f t="shared" si="44"/>
        <v>0</v>
      </c>
      <c r="AC71" s="3245">
        <f t="shared" si="44"/>
        <v>0</v>
      </c>
      <c r="AD71" s="3242">
        <f t="shared" si="44"/>
        <v>0</v>
      </c>
      <c r="AE71" s="3243">
        <f t="shared" si="44"/>
        <v>0</v>
      </c>
      <c r="AF71" s="3243">
        <f t="shared" si="44"/>
        <v>0</v>
      </c>
      <c r="AG71" s="3243">
        <f t="shared" si="44"/>
        <v>0</v>
      </c>
      <c r="AH71" s="3243">
        <f t="shared" si="44"/>
        <v>0</v>
      </c>
      <c r="AI71" s="3243">
        <f t="shared" si="44"/>
        <v>0</v>
      </c>
      <c r="AJ71" s="3243">
        <f t="shared" si="44"/>
        <v>0</v>
      </c>
      <c r="AK71" s="3243">
        <f t="shared" si="44"/>
        <v>0</v>
      </c>
      <c r="AL71" s="3243">
        <f t="shared" si="44"/>
        <v>0</v>
      </c>
      <c r="AM71" s="3243">
        <f t="shared" si="44"/>
        <v>0</v>
      </c>
      <c r="AN71" s="3243">
        <f t="shared" si="44"/>
        <v>0</v>
      </c>
      <c r="AO71" s="3243">
        <f t="shared" si="44"/>
        <v>0</v>
      </c>
      <c r="AP71" s="3243">
        <f t="shared" si="44"/>
        <v>0</v>
      </c>
      <c r="AQ71" s="3244">
        <f t="shared" si="44"/>
        <v>0</v>
      </c>
      <c r="AR71" s="3243">
        <f t="shared" si="44"/>
        <v>0</v>
      </c>
      <c r="AS71" s="3243">
        <f t="shared" si="44"/>
        <v>0</v>
      </c>
      <c r="AT71" s="3243">
        <f t="shared" si="44"/>
        <v>0</v>
      </c>
      <c r="AU71" s="3243">
        <f t="shared" si="44"/>
        <v>0</v>
      </c>
      <c r="AV71" s="3243">
        <f t="shared" si="44"/>
        <v>0</v>
      </c>
      <c r="AW71" s="3243">
        <f t="shared" si="44"/>
        <v>0</v>
      </c>
      <c r="AX71" s="3243">
        <f t="shared" si="44"/>
        <v>0</v>
      </c>
      <c r="AY71" s="3243">
        <f t="shared" si="44"/>
        <v>0</v>
      </c>
      <c r="AZ71" s="3243">
        <f t="shared" si="44"/>
        <v>0</v>
      </c>
      <c r="BA71" s="3243">
        <f t="shared" si="44"/>
        <v>0</v>
      </c>
      <c r="BB71" s="3243">
        <f t="shared" si="44"/>
        <v>0</v>
      </c>
      <c r="BC71" s="3243">
        <f t="shared" si="44"/>
        <v>0</v>
      </c>
      <c r="BD71" s="3243">
        <f t="shared" si="44"/>
        <v>0</v>
      </c>
      <c r="BE71" s="3245">
        <f t="shared" si="44"/>
        <v>0</v>
      </c>
    </row>
    <row r="72" spans="1:57" ht="95.25" customHeight="1">
      <c r="AU72" s="3148" t="s">
        <v>214</v>
      </c>
      <c r="AV72" s="3148"/>
      <c r="AW72" s="3148"/>
      <c r="AX72" s="3148"/>
      <c r="AY72" s="3148"/>
      <c r="AZ72" s="3148"/>
      <c r="BA72" s="3148"/>
      <c r="BB72" s="3148"/>
      <c r="BC72" s="3148"/>
      <c r="BD72" s="3148"/>
      <c r="BE72" s="2545"/>
    </row>
    <row r="73" spans="1:57" ht="35.4">
      <c r="AU73" s="3149"/>
      <c r="AV73" s="3148" t="s">
        <v>215</v>
      </c>
      <c r="AW73" s="3148"/>
      <c r="AX73" s="3148"/>
      <c r="AY73" s="3148"/>
      <c r="AZ73" s="3148"/>
      <c r="BA73" s="3148"/>
      <c r="BB73" s="3148"/>
      <c r="BC73" s="3148"/>
      <c r="BD73" s="3149"/>
    </row>
    <row r="74" spans="1:57" ht="125.1" customHeight="1">
      <c r="A74" s="2212" t="str">
        <f xml:space="preserve"> "    كشف الانتاج تابع الدائرة (" &amp;$A$1&amp; " ) مدني كلي " &amp;الاعدادات!$D$2</f>
        <v xml:space="preserve">    كشف الانتاج تابع الدائرة (الدائرة السابعة اسرة سمسطا ) مدني كلي عن شهر  يوليو لسنة 2026م </v>
      </c>
      <c r="B74" s="178"/>
      <c r="C74" s="178"/>
      <c r="D74" s="178"/>
      <c r="E74" s="178"/>
      <c r="F74" s="178"/>
      <c r="G74" s="178"/>
      <c r="H74" s="178"/>
      <c r="I74" s="178"/>
      <c r="J74" s="178"/>
      <c r="K74" s="178"/>
      <c r="L74" s="178"/>
      <c r="M74" s="178"/>
      <c r="N74" s="178"/>
      <c r="O74" s="178"/>
      <c r="P74" s="178"/>
      <c r="Q74" s="178"/>
      <c r="R74" s="178"/>
      <c r="S74" s="178"/>
      <c r="T74" s="178"/>
      <c r="U74" s="178"/>
      <c r="V74" s="178"/>
      <c r="W74" s="178"/>
      <c r="X74" s="178"/>
      <c r="Y74" s="178"/>
      <c r="Z74" s="178"/>
      <c r="AA74" s="178"/>
      <c r="AB74" s="178"/>
      <c r="AC74" s="178"/>
      <c r="AD74" s="178"/>
      <c r="AE74" s="178"/>
      <c r="AF74" s="178"/>
      <c r="AG74" s="178"/>
      <c r="AH74" s="178"/>
      <c r="AI74" s="178"/>
      <c r="AJ74" s="178"/>
      <c r="AK74" s="178"/>
      <c r="AL74" s="178"/>
      <c r="AM74" s="178"/>
      <c r="AN74" s="178"/>
      <c r="AO74" s="178"/>
      <c r="AP74" s="178"/>
      <c r="AQ74" s="178"/>
      <c r="AR74" s="178"/>
      <c r="AS74" s="178"/>
      <c r="AT74" s="178"/>
      <c r="AU74" s="178"/>
      <c r="AV74" s="178"/>
      <c r="AW74" s="178"/>
      <c r="AX74" s="178"/>
      <c r="AY74" s="178"/>
      <c r="AZ74" s="178"/>
      <c r="BA74" s="3119"/>
      <c r="BB74" s="3119"/>
      <c r="BC74" s="3119"/>
      <c r="BD74" s="3119"/>
      <c r="BE74" s="3119"/>
    </row>
    <row r="75" spans="1:57" ht="54.9" customHeight="1">
      <c r="A75" s="6025" t="s">
        <v>208</v>
      </c>
      <c r="B75" s="6026" t="s">
        <v>88</v>
      </c>
      <c r="C75" s="6026"/>
      <c r="D75" s="6026"/>
      <c r="E75" s="6026"/>
      <c r="F75" s="6026"/>
      <c r="G75" s="6026"/>
      <c r="H75" s="6027" t="s">
        <v>89</v>
      </c>
      <c r="I75" s="6027" t="s">
        <v>15</v>
      </c>
      <c r="J75" s="6027" t="s">
        <v>90</v>
      </c>
      <c r="K75" s="6027" t="s">
        <v>91</v>
      </c>
      <c r="L75" s="5984" t="s">
        <v>92</v>
      </c>
      <c r="M75" s="5987" t="s">
        <v>93</v>
      </c>
      <c r="N75" s="5987"/>
      <c r="O75" s="5987"/>
      <c r="P75" s="5987"/>
      <c r="Q75" s="5987"/>
      <c r="R75" s="5987"/>
      <c r="S75" s="5987"/>
      <c r="T75" s="5987"/>
      <c r="U75" s="5987"/>
      <c r="V75" s="5987"/>
      <c r="W75" s="5987"/>
      <c r="X75" s="5987"/>
      <c r="Y75" s="5987"/>
      <c r="Z75" s="5987"/>
      <c r="AA75" s="5988" t="s">
        <v>94</v>
      </c>
      <c r="AB75" s="5989" t="s">
        <v>95</v>
      </c>
      <c r="AC75" s="5987" t="s">
        <v>96</v>
      </c>
      <c r="AD75" s="5987"/>
      <c r="AE75" s="5987"/>
      <c r="AF75" s="5987"/>
      <c r="AG75" s="5987"/>
      <c r="AH75" s="5987"/>
      <c r="AI75" s="5987"/>
      <c r="AJ75" s="5987"/>
      <c r="AK75" s="5987"/>
      <c r="AL75" s="5987"/>
      <c r="AM75" s="5987"/>
      <c r="AN75" s="5987"/>
      <c r="AO75" s="5987"/>
      <c r="AP75" s="5987"/>
      <c r="AQ75" s="5987"/>
      <c r="AR75" s="5987"/>
      <c r="AS75" s="5980" t="s">
        <v>97</v>
      </c>
      <c r="AT75" s="5975" t="s">
        <v>98</v>
      </c>
      <c r="AU75" s="5975"/>
      <c r="AV75" s="5975"/>
      <c r="AW75" s="5975"/>
      <c r="AX75" s="5975"/>
      <c r="AY75" s="5975"/>
      <c r="AZ75" s="3120" t="s">
        <v>99</v>
      </c>
    </row>
    <row r="76" spans="1:57" ht="54.9" customHeight="1">
      <c r="A76" s="6025"/>
      <c r="B76" s="6026"/>
      <c r="C76" s="6026"/>
      <c r="D76" s="6026"/>
      <c r="E76" s="6026"/>
      <c r="F76" s="6026"/>
      <c r="G76" s="6026"/>
      <c r="H76" s="6027"/>
      <c r="I76" s="6027"/>
      <c r="J76" s="6027"/>
      <c r="K76" s="6027"/>
      <c r="L76" s="5984"/>
      <c r="M76" s="5976" t="s">
        <v>107</v>
      </c>
      <c r="N76" s="5977"/>
      <c r="O76" s="5977"/>
      <c r="P76" s="5977"/>
      <c r="Q76" s="5977"/>
      <c r="R76" s="5977"/>
      <c r="S76" s="5977"/>
      <c r="T76" s="5977"/>
      <c r="U76" s="5977"/>
      <c r="V76" s="5977"/>
      <c r="W76" s="5977"/>
      <c r="X76" s="5978"/>
      <c r="Y76" s="5979" t="s">
        <v>108</v>
      </c>
      <c r="Z76" s="5980" t="s">
        <v>109</v>
      </c>
      <c r="AA76" s="5988"/>
      <c r="AB76" s="5989"/>
      <c r="AC76" s="5981" t="s">
        <v>100</v>
      </c>
      <c r="AD76" s="5981"/>
      <c r="AE76" s="5982" t="s">
        <v>122</v>
      </c>
      <c r="AF76" s="5983" t="s">
        <v>143</v>
      </c>
      <c r="AG76" s="5984" t="s">
        <v>102</v>
      </c>
      <c r="AH76" s="5985" t="s">
        <v>110</v>
      </c>
      <c r="AI76" s="5985"/>
      <c r="AJ76" s="5985"/>
      <c r="AK76" s="5985"/>
      <c r="AL76" s="5985"/>
      <c r="AM76" s="5985"/>
      <c r="AN76" s="5986" t="s">
        <v>111</v>
      </c>
      <c r="AO76" s="5986"/>
      <c r="AP76" s="5986"/>
      <c r="AQ76" s="5986"/>
      <c r="AR76" s="5990" t="s">
        <v>105</v>
      </c>
      <c r="AS76" s="5980"/>
      <c r="AT76" s="5992" t="s">
        <v>209</v>
      </c>
      <c r="AU76" s="5992" t="s">
        <v>210</v>
      </c>
      <c r="AV76" s="5992" t="s">
        <v>211</v>
      </c>
      <c r="AW76" s="5993" t="s">
        <v>115</v>
      </c>
      <c r="AX76" s="5992" t="s">
        <v>116</v>
      </c>
      <c r="AY76" s="5994" t="s">
        <v>117</v>
      </c>
      <c r="AZ76" s="5996" t="s">
        <v>118</v>
      </c>
    </row>
    <row r="77" spans="1:57" ht="54.9" customHeight="1">
      <c r="A77" s="6025"/>
      <c r="B77" s="6026"/>
      <c r="C77" s="6026"/>
      <c r="D77" s="6026"/>
      <c r="E77" s="6026"/>
      <c r="F77" s="6026"/>
      <c r="G77" s="6026"/>
      <c r="H77" s="6027"/>
      <c r="I77" s="6027"/>
      <c r="J77" s="6027"/>
      <c r="K77" s="6027"/>
      <c r="L77" s="5984"/>
      <c r="M77" s="5997" t="s">
        <v>135</v>
      </c>
      <c r="N77" s="5998" t="s">
        <v>136</v>
      </c>
      <c r="O77" s="5991" t="s">
        <v>170</v>
      </c>
      <c r="P77" s="5999" t="s">
        <v>137</v>
      </c>
      <c r="Q77" s="5999"/>
      <c r="R77" s="5999"/>
      <c r="S77" s="5991" t="s">
        <v>138</v>
      </c>
      <c r="T77" s="5991" t="s">
        <v>139</v>
      </c>
      <c r="U77" s="5999" t="s">
        <v>140</v>
      </c>
      <c r="V77" s="5999"/>
      <c r="W77" s="5991" t="s">
        <v>141</v>
      </c>
      <c r="X77" s="5991" t="s">
        <v>142</v>
      </c>
      <c r="Y77" s="5979"/>
      <c r="Z77" s="5980"/>
      <c r="AA77" s="5988"/>
      <c r="AB77" s="5989"/>
      <c r="AC77" s="5981"/>
      <c r="AD77" s="5981"/>
      <c r="AE77" s="5982"/>
      <c r="AF77" s="5983"/>
      <c r="AG77" s="5984"/>
      <c r="AH77" s="5985"/>
      <c r="AI77" s="5985"/>
      <c r="AJ77" s="5985"/>
      <c r="AK77" s="5985"/>
      <c r="AL77" s="5985"/>
      <c r="AM77" s="5985"/>
      <c r="AN77" s="5986"/>
      <c r="AO77" s="5986"/>
      <c r="AP77" s="5986"/>
      <c r="AQ77" s="5986"/>
      <c r="AR77" s="5990"/>
      <c r="AS77" s="5980"/>
      <c r="AT77" s="5992"/>
      <c r="AU77" s="5992"/>
      <c r="AV77" s="5992"/>
      <c r="AW77" s="5993"/>
      <c r="AX77" s="5992"/>
      <c r="AY77" s="5994"/>
      <c r="AZ77" s="5996"/>
    </row>
    <row r="78" spans="1:57" ht="54.9" customHeight="1">
      <c r="A78" s="6025"/>
      <c r="B78" s="6026"/>
      <c r="C78" s="6026"/>
      <c r="D78" s="6026"/>
      <c r="E78" s="6026"/>
      <c r="F78" s="6026"/>
      <c r="G78" s="6026"/>
      <c r="H78" s="6027"/>
      <c r="I78" s="6027"/>
      <c r="J78" s="6027"/>
      <c r="K78" s="6027"/>
      <c r="L78" s="5984"/>
      <c r="M78" s="5997"/>
      <c r="N78" s="5998"/>
      <c r="O78" s="5991"/>
      <c r="P78" s="5991" t="s">
        <v>171</v>
      </c>
      <c r="Q78" s="5991" t="s">
        <v>172</v>
      </c>
      <c r="R78" s="5991" t="s">
        <v>173</v>
      </c>
      <c r="S78" s="5991"/>
      <c r="T78" s="5991"/>
      <c r="U78" s="5991" t="s">
        <v>174</v>
      </c>
      <c r="V78" s="5991" t="s">
        <v>175</v>
      </c>
      <c r="W78" s="5991"/>
      <c r="X78" s="5991"/>
      <c r="Y78" s="5979"/>
      <c r="Z78" s="5980"/>
      <c r="AA78" s="5988"/>
      <c r="AB78" s="5989"/>
      <c r="AC78" s="5998" t="s">
        <v>120</v>
      </c>
      <c r="AD78" s="5997" t="s">
        <v>121</v>
      </c>
      <c r="AE78" s="5982"/>
      <c r="AF78" s="5983"/>
      <c r="AG78" s="5984"/>
      <c r="AH78" s="5982" t="s">
        <v>123</v>
      </c>
      <c r="AI78" s="5995" t="s">
        <v>124</v>
      </c>
      <c r="AJ78" s="5982" t="s">
        <v>144</v>
      </c>
      <c r="AK78" s="5995" t="s">
        <v>126</v>
      </c>
      <c r="AL78" s="5982" t="s">
        <v>127</v>
      </c>
      <c r="AM78" s="5983" t="s">
        <v>145</v>
      </c>
      <c r="AN78" s="5995" t="s">
        <v>146</v>
      </c>
      <c r="AO78" s="5982" t="s">
        <v>147</v>
      </c>
      <c r="AP78" s="5995" t="s">
        <v>148</v>
      </c>
      <c r="AQ78" s="5983" t="s">
        <v>149</v>
      </c>
      <c r="AR78" s="5990"/>
      <c r="AS78" s="5980"/>
      <c r="AT78" s="5992"/>
      <c r="AU78" s="5992"/>
      <c r="AV78" s="5992"/>
      <c r="AW78" s="5993"/>
      <c r="AX78" s="5992"/>
      <c r="AY78" s="5994"/>
      <c r="AZ78" s="5996"/>
    </row>
    <row r="79" spans="1:57" ht="54.9" customHeight="1">
      <c r="A79" s="6025"/>
      <c r="B79" s="6026"/>
      <c r="C79" s="6026"/>
      <c r="D79" s="6026"/>
      <c r="E79" s="6026"/>
      <c r="F79" s="6026"/>
      <c r="G79" s="6026"/>
      <c r="H79" s="6027"/>
      <c r="I79" s="6027"/>
      <c r="J79" s="6027"/>
      <c r="K79" s="6027"/>
      <c r="L79" s="5984"/>
      <c r="M79" s="5997"/>
      <c r="N79" s="5998"/>
      <c r="O79" s="5991"/>
      <c r="P79" s="5991"/>
      <c r="Q79" s="5991"/>
      <c r="R79" s="5991"/>
      <c r="S79" s="5991"/>
      <c r="T79" s="5991"/>
      <c r="U79" s="5991"/>
      <c r="V79" s="5991"/>
      <c r="W79" s="5991"/>
      <c r="X79" s="5991"/>
      <c r="Y79" s="5979"/>
      <c r="Z79" s="5980"/>
      <c r="AA79" s="5988"/>
      <c r="AB79" s="5989"/>
      <c r="AC79" s="5998"/>
      <c r="AD79" s="5997"/>
      <c r="AE79" s="5982"/>
      <c r="AF79" s="5983"/>
      <c r="AG79" s="5984"/>
      <c r="AH79" s="5982"/>
      <c r="AI79" s="5995"/>
      <c r="AJ79" s="5982"/>
      <c r="AK79" s="5995"/>
      <c r="AL79" s="5982"/>
      <c r="AM79" s="5983"/>
      <c r="AN79" s="5995"/>
      <c r="AO79" s="5982"/>
      <c r="AP79" s="5995"/>
      <c r="AQ79" s="5983"/>
      <c r="AR79" s="5990"/>
      <c r="AS79" s="5980"/>
      <c r="AT79" s="5992"/>
      <c r="AU79" s="5992"/>
      <c r="AV79" s="5992"/>
      <c r="AW79" s="5993"/>
      <c r="AX79" s="5992"/>
      <c r="AY79" s="5994"/>
      <c r="AZ79" s="5996"/>
    </row>
    <row r="80" spans="1:57" ht="54.9" customHeight="1" thickBot="1">
      <c r="A80" s="6025"/>
      <c r="B80" s="6026"/>
      <c r="C80" s="6026"/>
      <c r="D80" s="6026"/>
      <c r="E80" s="6026"/>
      <c r="F80" s="6026"/>
      <c r="G80" s="6026"/>
      <c r="H80" s="6027"/>
      <c r="I80" s="6027"/>
      <c r="J80" s="6027"/>
      <c r="K80" s="6027"/>
      <c r="L80" s="5984"/>
      <c r="M80" s="5997"/>
      <c r="N80" s="5998"/>
      <c r="O80" s="5991"/>
      <c r="P80" s="5991"/>
      <c r="Q80" s="5991"/>
      <c r="R80" s="5991"/>
      <c r="S80" s="5991"/>
      <c r="T80" s="5991"/>
      <c r="U80" s="5991"/>
      <c r="V80" s="5991"/>
      <c r="W80" s="5991"/>
      <c r="X80" s="5991"/>
      <c r="Y80" s="5979"/>
      <c r="Z80" s="5980"/>
      <c r="AA80" s="5988"/>
      <c r="AB80" s="5989"/>
      <c r="AC80" s="5998"/>
      <c r="AD80" s="5997"/>
      <c r="AE80" s="5982"/>
      <c r="AF80" s="5983"/>
      <c r="AG80" s="5984"/>
      <c r="AH80" s="5982"/>
      <c r="AI80" s="5995"/>
      <c r="AJ80" s="5982"/>
      <c r="AK80" s="5995"/>
      <c r="AL80" s="5982"/>
      <c r="AM80" s="5983"/>
      <c r="AN80" s="5995"/>
      <c r="AO80" s="5982"/>
      <c r="AP80" s="5995"/>
      <c r="AQ80" s="5983"/>
      <c r="AR80" s="5990"/>
      <c r="AS80" s="5980"/>
      <c r="AT80" s="5992"/>
      <c r="AU80" s="5992"/>
      <c r="AV80" s="5992"/>
      <c r="AW80" s="5993"/>
      <c r="AX80" s="5992"/>
      <c r="AY80" s="5994"/>
      <c r="AZ80" s="5996"/>
    </row>
    <row r="81" spans="1:57" ht="80.099999999999994" customHeight="1" thickBot="1">
      <c r="A81" s="6000" t="s">
        <v>1143</v>
      </c>
      <c r="B81" s="5974" t="s">
        <v>1163</v>
      </c>
      <c r="C81" s="5974"/>
      <c r="D81" s="5974"/>
      <c r="E81" s="5974"/>
      <c r="F81" s="5974"/>
      <c r="G81" s="5974"/>
      <c r="H81" s="3121"/>
      <c r="I81" s="3122"/>
      <c r="J81" s="6002" t="s">
        <v>52</v>
      </c>
      <c r="K81" s="6004" t="s">
        <v>66</v>
      </c>
      <c r="L81" s="3240" t="str">
        <f>الاعدادات!$D$6</f>
        <v>2022 وما قبلها</v>
      </c>
      <c r="M81" s="3123">
        <v>1</v>
      </c>
      <c r="N81" s="3124"/>
      <c r="O81" s="3124"/>
      <c r="P81" s="3124"/>
      <c r="Q81" s="3124"/>
      <c r="R81" s="3124"/>
      <c r="S81" s="3124"/>
      <c r="T81" s="3124"/>
      <c r="U81" s="3124"/>
      <c r="V81" s="3124"/>
      <c r="W81" s="3124"/>
      <c r="X81" s="3124"/>
      <c r="Y81" s="3125"/>
      <c r="Z81" s="3126">
        <v>1</v>
      </c>
      <c r="AA81" s="3123"/>
      <c r="AB81" s="3125"/>
      <c r="AC81" s="4604">
        <v>0</v>
      </c>
      <c r="AD81" s="4601">
        <v>0</v>
      </c>
      <c r="AE81" s="4605">
        <v>0</v>
      </c>
      <c r="AF81" s="4606">
        <v>0</v>
      </c>
      <c r="AG81" s="4607">
        <v>0</v>
      </c>
      <c r="AH81" s="4600">
        <v>0</v>
      </c>
      <c r="AI81" s="4601">
        <v>0</v>
      </c>
      <c r="AJ81" s="4601">
        <v>0</v>
      </c>
      <c r="AK81" s="4601">
        <v>1</v>
      </c>
      <c r="AL81" s="4602">
        <v>0</v>
      </c>
      <c r="AM81" s="4608">
        <v>1</v>
      </c>
      <c r="AN81" s="4600">
        <v>0</v>
      </c>
      <c r="AO81" s="4601">
        <v>0</v>
      </c>
      <c r="AP81" s="4602">
        <v>0</v>
      </c>
      <c r="AQ81" s="4609">
        <v>0</v>
      </c>
      <c r="AR81" s="4609">
        <v>0</v>
      </c>
      <c r="AS81" s="4610">
        <v>1</v>
      </c>
      <c r="AT81" s="4600"/>
      <c r="AU81" s="4601">
        <v>0</v>
      </c>
      <c r="AV81" s="4601">
        <v>0</v>
      </c>
      <c r="AW81" s="4601"/>
      <c r="AX81" s="4602"/>
      <c r="AY81" s="4610">
        <v>0</v>
      </c>
      <c r="AZ81" s="3125"/>
      <c r="BA81" s="3127"/>
    </row>
    <row r="82" spans="1:57" ht="80.099999999999994" customHeight="1" thickBot="1">
      <c r="A82" s="6000"/>
      <c r="B82" s="5974" t="s">
        <v>1618</v>
      </c>
      <c r="C82" s="5974"/>
      <c r="D82" s="5974"/>
      <c r="E82" s="5974"/>
      <c r="F82" s="5974"/>
      <c r="G82" s="5974"/>
      <c r="H82" s="3121"/>
      <c r="I82" s="3128"/>
      <c r="J82" s="6002"/>
      <c r="K82" s="6004"/>
      <c r="L82" s="3240">
        <f>الاعدادات!$D$7</f>
        <v>2023</v>
      </c>
      <c r="M82" s="3123">
        <v>1</v>
      </c>
      <c r="N82" s="3124"/>
      <c r="O82" s="3124"/>
      <c r="P82" s="3124"/>
      <c r="Q82" s="3124"/>
      <c r="R82" s="3124"/>
      <c r="S82" s="3124"/>
      <c r="T82" s="3124"/>
      <c r="U82" s="3124"/>
      <c r="V82" s="3124"/>
      <c r="W82" s="3124"/>
      <c r="X82" s="3124"/>
      <c r="Y82" s="3125"/>
      <c r="Z82" s="3126">
        <v>1</v>
      </c>
      <c r="AA82" s="3123"/>
      <c r="AB82" s="3125"/>
      <c r="AC82" s="4604">
        <v>0</v>
      </c>
      <c r="AD82" s="4601">
        <v>0</v>
      </c>
      <c r="AE82" s="4605">
        <v>0</v>
      </c>
      <c r="AF82" s="4606">
        <v>0</v>
      </c>
      <c r="AG82" s="4607">
        <v>0</v>
      </c>
      <c r="AH82" s="4600">
        <v>0</v>
      </c>
      <c r="AI82" s="4601">
        <v>0</v>
      </c>
      <c r="AJ82" s="4601">
        <v>0</v>
      </c>
      <c r="AK82" s="4601">
        <v>0</v>
      </c>
      <c r="AL82" s="4602">
        <v>0</v>
      </c>
      <c r="AM82" s="4608">
        <v>0</v>
      </c>
      <c r="AN82" s="4600">
        <v>0</v>
      </c>
      <c r="AO82" s="4601">
        <v>0</v>
      </c>
      <c r="AP82" s="4602">
        <v>0</v>
      </c>
      <c r="AQ82" s="4609">
        <v>0</v>
      </c>
      <c r="AR82" s="4609">
        <v>0</v>
      </c>
      <c r="AS82" s="4610">
        <v>0</v>
      </c>
      <c r="AT82" s="4600"/>
      <c r="AU82" s="4601">
        <v>0</v>
      </c>
      <c r="AV82" s="4601">
        <v>0</v>
      </c>
      <c r="AW82" s="4601">
        <v>1</v>
      </c>
      <c r="AX82" s="4602"/>
      <c r="AY82" s="4610">
        <v>1</v>
      </c>
      <c r="AZ82" s="3125"/>
      <c r="BA82" s="3127"/>
    </row>
    <row r="83" spans="1:57" ht="80.099999999999994" customHeight="1" thickBot="1">
      <c r="A83" s="6000"/>
      <c r="B83" s="5974" t="s">
        <v>1165</v>
      </c>
      <c r="C83" s="5974"/>
      <c r="D83" s="5974"/>
      <c r="E83" s="5974"/>
      <c r="F83" s="5974"/>
      <c r="G83" s="5974"/>
      <c r="H83" s="3121"/>
      <c r="I83" s="3122"/>
      <c r="J83" s="6002"/>
      <c r="K83" s="6004"/>
      <c r="L83" s="3240">
        <f>الاعدادات!$D$8</f>
        <v>2024</v>
      </c>
      <c r="M83" s="3123">
        <v>0</v>
      </c>
      <c r="N83" s="3124"/>
      <c r="O83" s="3124"/>
      <c r="P83" s="3124"/>
      <c r="Q83" s="3124"/>
      <c r="R83" s="3124"/>
      <c r="S83" s="3124"/>
      <c r="T83" s="3124"/>
      <c r="U83" s="3124"/>
      <c r="V83" s="3124"/>
      <c r="W83" s="3124"/>
      <c r="X83" s="3124"/>
      <c r="Y83" s="3125"/>
      <c r="Z83" s="3126">
        <v>0</v>
      </c>
      <c r="AA83" s="3123"/>
      <c r="AB83" s="3125"/>
      <c r="AC83" s="4604">
        <v>0</v>
      </c>
      <c r="AD83" s="4601">
        <v>0</v>
      </c>
      <c r="AE83" s="4605">
        <v>0</v>
      </c>
      <c r="AF83" s="4606">
        <v>0</v>
      </c>
      <c r="AG83" s="4607">
        <v>0</v>
      </c>
      <c r="AH83" s="4600">
        <v>0</v>
      </c>
      <c r="AI83" s="4601">
        <v>0</v>
      </c>
      <c r="AJ83" s="4601">
        <v>0</v>
      </c>
      <c r="AK83" s="4601">
        <v>0</v>
      </c>
      <c r="AL83" s="4602">
        <v>0</v>
      </c>
      <c r="AM83" s="4608">
        <v>0</v>
      </c>
      <c r="AN83" s="4600">
        <v>0</v>
      </c>
      <c r="AO83" s="4601">
        <v>0</v>
      </c>
      <c r="AP83" s="4602">
        <v>0</v>
      </c>
      <c r="AQ83" s="4609">
        <v>0</v>
      </c>
      <c r="AR83" s="4609">
        <v>0</v>
      </c>
      <c r="AS83" s="4610">
        <v>0</v>
      </c>
      <c r="AT83" s="4600"/>
      <c r="AU83" s="4601">
        <v>0</v>
      </c>
      <c r="AV83" s="4601">
        <v>0</v>
      </c>
      <c r="AW83" s="4601"/>
      <c r="AX83" s="4602"/>
      <c r="AY83" s="4610">
        <v>0</v>
      </c>
      <c r="AZ83" s="3125"/>
      <c r="BA83" s="3127"/>
    </row>
    <row r="84" spans="1:57" ht="80.099999999999994" customHeight="1" thickBot="1">
      <c r="A84" s="6000"/>
      <c r="B84" s="5974" t="s">
        <v>1166</v>
      </c>
      <c r="C84" s="5974"/>
      <c r="D84" s="5974"/>
      <c r="E84" s="5974"/>
      <c r="F84" s="5974"/>
      <c r="G84" s="5974"/>
      <c r="H84" s="3121"/>
      <c r="I84" s="3122"/>
      <c r="J84" s="6002"/>
      <c r="K84" s="6004"/>
      <c r="L84" s="3240">
        <f>الاعدادات!$D$9</f>
        <v>2025</v>
      </c>
      <c r="M84" s="3123">
        <v>17</v>
      </c>
      <c r="N84" s="3124">
        <v>1</v>
      </c>
      <c r="O84" s="3124"/>
      <c r="P84" s="3124"/>
      <c r="Q84" s="3124"/>
      <c r="R84" s="3124"/>
      <c r="S84" s="3124"/>
      <c r="T84" s="3124"/>
      <c r="U84" s="3124"/>
      <c r="V84" s="3124"/>
      <c r="W84" s="3124"/>
      <c r="X84" s="3124"/>
      <c r="Y84" s="3125"/>
      <c r="Z84" s="3126">
        <v>18</v>
      </c>
      <c r="AA84" s="3123"/>
      <c r="AB84" s="3125"/>
      <c r="AC84" s="4604">
        <v>0</v>
      </c>
      <c r="AD84" s="4601">
        <v>3</v>
      </c>
      <c r="AE84" s="4605">
        <v>0</v>
      </c>
      <c r="AF84" s="4606">
        <v>3</v>
      </c>
      <c r="AG84" s="4607">
        <v>0</v>
      </c>
      <c r="AH84" s="4600">
        <v>0</v>
      </c>
      <c r="AI84" s="4601">
        <v>0</v>
      </c>
      <c r="AJ84" s="4601">
        <v>0</v>
      </c>
      <c r="AK84" s="4601">
        <v>0</v>
      </c>
      <c r="AL84" s="4602">
        <v>0</v>
      </c>
      <c r="AM84" s="4608">
        <v>0</v>
      </c>
      <c r="AN84" s="4600">
        <v>0</v>
      </c>
      <c r="AO84" s="4601">
        <v>0</v>
      </c>
      <c r="AP84" s="4602">
        <v>0</v>
      </c>
      <c r="AQ84" s="4609">
        <v>0</v>
      </c>
      <c r="AR84" s="4609">
        <v>0</v>
      </c>
      <c r="AS84" s="4610">
        <v>3</v>
      </c>
      <c r="AT84" s="4600"/>
      <c r="AU84" s="4601">
        <v>0</v>
      </c>
      <c r="AV84" s="4601">
        <v>0</v>
      </c>
      <c r="AW84" s="4601">
        <v>15</v>
      </c>
      <c r="AX84" s="4602"/>
      <c r="AY84" s="4610">
        <v>15</v>
      </c>
      <c r="AZ84" s="3125"/>
      <c r="BA84" s="3127"/>
    </row>
    <row r="85" spans="1:57" ht="80.099999999999994" customHeight="1" thickBot="1">
      <c r="A85" s="6000"/>
      <c r="B85" s="5974"/>
      <c r="C85" s="5974"/>
      <c r="D85" s="5974"/>
      <c r="E85" s="5974"/>
      <c r="F85" s="5974"/>
      <c r="G85" s="5974"/>
      <c r="H85" s="3121"/>
      <c r="I85" s="3122"/>
      <c r="J85" s="6002"/>
      <c r="K85" s="6004"/>
      <c r="L85" s="3240">
        <f>الاعدادات!$D$10</f>
        <v>2026</v>
      </c>
      <c r="M85" s="3129">
        <v>24</v>
      </c>
      <c r="N85" s="3130"/>
      <c r="O85" s="3130"/>
      <c r="P85" s="3130"/>
      <c r="Q85" s="3130"/>
      <c r="R85" s="3130"/>
      <c r="S85" s="3130"/>
      <c r="T85" s="3130"/>
      <c r="U85" s="3130"/>
      <c r="V85" s="3130"/>
      <c r="W85" s="3130"/>
      <c r="X85" s="3130"/>
      <c r="Y85" s="3131">
        <v>14</v>
      </c>
      <c r="Z85" s="3126">
        <v>38</v>
      </c>
      <c r="AA85" s="3132">
        <v>2</v>
      </c>
      <c r="AB85" s="3133"/>
      <c r="AC85" s="4618">
        <v>1</v>
      </c>
      <c r="AD85" s="4619">
        <v>8</v>
      </c>
      <c r="AE85" s="4620">
        <v>0</v>
      </c>
      <c r="AF85" s="4621">
        <v>9</v>
      </c>
      <c r="AG85" s="4622">
        <v>0</v>
      </c>
      <c r="AH85" s="4616">
        <v>2</v>
      </c>
      <c r="AI85" s="4619">
        <v>0</v>
      </c>
      <c r="AJ85" s="4619">
        <v>0</v>
      </c>
      <c r="AK85" s="4619">
        <v>0</v>
      </c>
      <c r="AL85" s="4617">
        <v>0</v>
      </c>
      <c r="AM85" s="4621">
        <v>2</v>
      </c>
      <c r="AN85" s="4616">
        <v>0</v>
      </c>
      <c r="AO85" s="4619">
        <v>0</v>
      </c>
      <c r="AP85" s="4617">
        <v>0</v>
      </c>
      <c r="AQ85" s="4623">
        <v>0</v>
      </c>
      <c r="AR85" s="4623">
        <v>0</v>
      </c>
      <c r="AS85" s="4624">
        <v>11</v>
      </c>
      <c r="AT85" s="4616">
        <v>9</v>
      </c>
      <c r="AU85" s="4619">
        <v>0</v>
      </c>
      <c r="AV85" s="4619">
        <v>0</v>
      </c>
      <c r="AW85" s="4619">
        <v>7</v>
      </c>
      <c r="AX85" s="4617">
        <v>9</v>
      </c>
      <c r="AY85" s="4624">
        <v>25</v>
      </c>
      <c r="AZ85" s="3125"/>
      <c r="BA85" s="3127"/>
    </row>
    <row r="86" spans="1:57" ht="79.5" customHeight="1" thickBot="1">
      <c r="A86" s="6001"/>
      <c r="B86" s="5974"/>
      <c r="C86" s="5974"/>
      <c r="D86" s="5974"/>
      <c r="E86" s="5974"/>
      <c r="F86" s="5974"/>
      <c r="G86" s="5974"/>
      <c r="H86" s="3121"/>
      <c r="I86" s="3122"/>
      <c r="J86" s="6003"/>
      <c r="K86" s="6005"/>
      <c r="L86" s="3134"/>
      <c r="M86" s="3241">
        <f>SUM(M81:M85)</f>
        <v>43</v>
      </c>
      <c r="N86" s="3241">
        <f t="shared" ref="N86" si="45">SUM(N81:N85)</f>
        <v>1</v>
      </c>
      <c r="O86" s="3241">
        <f t="shared" ref="O86" si="46">SUM(O81:O85)</f>
        <v>0</v>
      </c>
      <c r="P86" s="3241">
        <f t="shared" ref="P86" si="47">SUM(P81:P85)</f>
        <v>0</v>
      </c>
      <c r="Q86" s="3241">
        <f t="shared" ref="Q86" si="48">SUM(Q81:Q85)</f>
        <v>0</v>
      </c>
      <c r="R86" s="3241">
        <f t="shared" ref="R86" si="49">SUM(R81:R85)</f>
        <v>0</v>
      </c>
      <c r="S86" s="3241">
        <f t="shared" ref="S86" si="50">SUM(S81:S85)</f>
        <v>0</v>
      </c>
      <c r="T86" s="3241">
        <f t="shared" ref="T86" si="51">SUM(T81:T85)</f>
        <v>0</v>
      </c>
      <c r="U86" s="3241">
        <f t="shared" ref="U86" si="52">SUM(U81:U85)</f>
        <v>0</v>
      </c>
      <c r="V86" s="3241">
        <f t="shared" ref="V86" si="53">SUM(V81:V85)</f>
        <v>0</v>
      </c>
      <c r="W86" s="3241">
        <f t="shared" ref="W86" si="54">SUM(W81:W85)</f>
        <v>0</v>
      </c>
      <c r="X86" s="3241">
        <f t="shared" ref="X86" si="55">SUM(X81:X85)</f>
        <v>0</v>
      </c>
      <c r="Y86" s="3241">
        <f t="shared" ref="Y86" si="56">SUM(Y81:Y85)</f>
        <v>14</v>
      </c>
      <c r="Z86" s="3241">
        <f t="shared" ref="Z86" si="57">SUM(Z81:Z85)</f>
        <v>58</v>
      </c>
      <c r="AA86" s="3241">
        <f t="shared" ref="AA86" si="58">SUM(AA81:AA85)</f>
        <v>2</v>
      </c>
      <c r="AB86" s="3241">
        <f t="shared" ref="AB86" si="59">SUM(AB81:AB85)</f>
        <v>0</v>
      </c>
      <c r="AC86" s="3241">
        <f t="shared" ref="AC86" si="60">SUM(AC81:AC85)</f>
        <v>1</v>
      </c>
      <c r="AD86" s="3241">
        <f t="shared" ref="AD86" si="61">SUM(AD81:AD85)</f>
        <v>11</v>
      </c>
      <c r="AE86" s="3241">
        <f t="shared" ref="AE86" si="62">SUM(AE81:AE85)</f>
        <v>0</v>
      </c>
      <c r="AF86" s="3241">
        <f t="shared" ref="AF86" si="63">SUM(AF81:AF85)</f>
        <v>12</v>
      </c>
      <c r="AG86" s="3241">
        <f t="shared" ref="AG86" si="64">SUM(AG81:AG85)</f>
        <v>0</v>
      </c>
      <c r="AH86" s="3241">
        <f t="shared" ref="AH86" si="65">SUM(AH81:AH85)</f>
        <v>2</v>
      </c>
      <c r="AI86" s="3241">
        <f t="shared" ref="AI86" si="66">SUM(AI81:AI85)</f>
        <v>0</v>
      </c>
      <c r="AJ86" s="3241">
        <f t="shared" ref="AJ86" si="67">SUM(AJ81:AJ85)</f>
        <v>0</v>
      </c>
      <c r="AK86" s="3241">
        <f t="shared" ref="AK86" si="68">SUM(AK81:AK85)</f>
        <v>1</v>
      </c>
      <c r="AL86" s="3241">
        <f t="shared" ref="AL86" si="69">SUM(AL81:AL85)</f>
        <v>0</v>
      </c>
      <c r="AM86" s="3241">
        <f t="shared" ref="AM86" si="70">SUM(AM81:AM85)</f>
        <v>3</v>
      </c>
      <c r="AN86" s="3241">
        <f t="shared" ref="AN86" si="71">SUM(AN81:AN85)</f>
        <v>0</v>
      </c>
      <c r="AO86" s="3241">
        <f t="shared" ref="AO86" si="72">SUM(AO81:AO85)</f>
        <v>0</v>
      </c>
      <c r="AP86" s="3241">
        <f t="shared" ref="AP86" si="73">SUM(AP81:AP85)</f>
        <v>0</v>
      </c>
      <c r="AQ86" s="3241">
        <f t="shared" ref="AQ86" si="74">SUM(AQ81:AQ85)</f>
        <v>0</v>
      </c>
      <c r="AR86" s="3241">
        <f t="shared" ref="AR86" si="75">SUM(AR81:AR85)</f>
        <v>0</v>
      </c>
      <c r="AS86" s="3241">
        <f t="shared" ref="AS86" si="76">SUM(AS81:AS85)</f>
        <v>15</v>
      </c>
      <c r="AT86" s="3241">
        <f t="shared" ref="AT86" si="77">SUM(AT81:AT85)</f>
        <v>9</v>
      </c>
      <c r="AU86" s="3241">
        <f t="shared" ref="AU86" si="78">SUM(AU81:AU85)</f>
        <v>0</v>
      </c>
      <c r="AV86" s="3241">
        <f t="shared" ref="AV86" si="79">SUM(AV81:AV85)</f>
        <v>0</v>
      </c>
      <c r="AW86" s="3241">
        <f t="shared" ref="AW86" si="80">SUM(AW81:AW85)</f>
        <v>23</v>
      </c>
      <c r="AX86" s="3241">
        <f t="shared" ref="AX86" si="81">SUM(AX81:AX85)</f>
        <v>9</v>
      </c>
      <c r="AY86" s="3241">
        <f t="shared" ref="AY86" si="82">SUM(AY81:AY85)</f>
        <v>41</v>
      </c>
      <c r="AZ86" s="3241">
        <f t="shared" ref="AZ86" si="83">SUM(AZ81:AZ85)</f>
        <v>0</v>
      </c>
      <c r="BA86" s="3241">
        <f t="shared" ref="BA86" si="84">SUM(BA81:BA85)</f>
        <v>0</v>
      </c>
    </row>
    <row r="87" spans="1:57" ht="96" customHeight="1" thickBot="1">
      <c r="A87" s="6013" t="s">
        <v>604</v>
      </c>
      <c r="B87" s="6013"/>
      <c r="C87" s="6013"/>
      <c r="D87" s="6013"/>
      <c r="E87" s="6013"/>
      <c r="F87" s="6013"/>
      <c r="G87" s="6013"/>
      <c r="H87" s="6013"/>
      <c r="I87" s="6013"/>
      <c r="J87" s="6013"/>
      <c r="K87" s="6013"/>
      <c r="L87" s="6013"/>
      <c r="M87" s="6013"/>
      <c r="N87" s="6013"/>
      <c r="O87" s="6013"/>
      <c r="P87" s="6013"/>
      <c r="Q87" s="6013"/>
      <c r="R87" s="6013"/>
      <c r="S87" s="6013"/>
      <c r="T87" s="6013"/>
      <c r="U87" s="6013"/>
      <c r="V87" s="6013"/>
      <c r="W87" s="6013"/>
      <c r="X87" s="6013"/>
      <c r="Y87" s="6013"/>
      <c r="Z87" s="6013"/>
      <c r="AA87" s="6013"/>
      <c r="AB87" s="6013"/>
      <c r="AC87" s="6013"/>
      <c r="AD87" s="6013"/>
      <c r="AE87" s="6013"/>
      <c r="AF87" s="6013"/>
      <c r="AG87" s="6013"/>
      <c r="AH87" s="6013"/>
      <c r="AI87" s="6013"/>
      <c r="AJ87" s="6013"/>
      <c r="AK87" s="6013"/>
      <c r="AL87" s="6013"/>
      <c r="AM87" s="6013"/>
      <c r="AN87" s="6013"/>
      <c r="AO87" s="6013"/>
      <c r="AP87" s="6013"/>
      <c r="AQ87" s="6013"/>
      <c r="AR87" s="6013"/>
      <c r="AS87" s="6013"/>
      <c r="AT87" s="6013"/>
      <c r="AU87" s="6013"/>
      <c r="AV87" s="6013"/>
      <c r="AW87" s="6013"/>
      <c r="AX87" s="6013"/>
      <c r="AY87" s="6013"/>
      <c r="AZ87" s="6013"/>
      <c r="BA87" s="6013"/>
      <c r="BB87" s="6013"/>
      <c r="BC87" s="6013"/>
      <c r="BD87" s="6013"/>
      <c r="BE87" s="6013"/>
    </row>
    <row r="88" spans="1:57" ht="84" customHeight="1">
      <c r="A88" s="6014" t="s">
        <v>92</v>
      </c>
      <c r="B88" s="6017" t="s">
        <v>1674</v>
      </c>
      <c r="C88" s="6017"/>
      <c r="D88" s="6017"/>
      <c r="E88" s="6017"/>
      <c r="F88" s="6017"/>
      <c r="G88" s="6017"/>
      <c r="H88" s="6017"/>
      <c r="I88" s="6017"/>
      <c r="J88" s="6017"/>
      <c r="K88" s="6017"/>
      <c r="L88" s="6017"/>
      <c r="M88" s="6017"/>
      <c r="N88" s="6017"/>
      <c r="O88" s="6017"/>
      <c r="P88" s="6017"/>
      <c r="Q88" s="6017"/>
      <c r="R88" s="6017"/>
      <c r="S88" s="6017"/>
      <c r="T88" s="6017"/>
      <c r="U88" s="6017"/>
      <c r="V88" s="6017"/>
      <c r="W88" s="6017"/>
      <c r="X88" s="6017"/>
      <c r="Y88" s="6017"/>
      <c r="Z88" s="6017"/>
      <c r="AA88" s="6017"/>
      <c r="AB88" s="6017"/>
      <c r="AC88" s="6017"/>
      <c r="AD88" s="6017" t="s">
        <v>1675</v>
      </c>
      <c r="AE88" s="6017"/>
      <c r="AF88" s="6017"/>
      <c r="AG88" s="6017"/>
      <c r="AH88" s="6017"/>
      <c r="AI88" s="6017"/>
      <c r="AJ88" s="6017"/>
      <c r="AK88" s="6017"/>
      <c r="AL88" s="6017"/>
      <c r="AM88" s="6017"/>
      <c r="AN88" s="6017"/>
      <c r="AO88" s="6017"/>
      <c r="AP88" s="6017"/>
      <c r="AQ88" s="6017"/>
      <c r="AR88" s="6017"/>
      <c r="AS88" s="6017"/>
      <c r="AT88" s="6017"/>
      <c r="AU88" s="6017"/>
      <c r="AV88" s="6017"/>
      <c r="AW88" s="6017"/>
      <c r="AX88" s="6017"/>
      <c r="AY88" s="6017"/>
      <c r="AZ88" s="6017"/>
      <c r="BA88" s="6017"/>
      <c r="BB88" s="6017"/>
      <c r="BC88" s="6017"/>
      <c r="BD88" s="6017"/>
      <c r="BE88" s="6018"/>
    </row>
    <row r="89" spans="1:57" ht="54.9" customHeight="1">
      <c r="A89" s="6015"/>
      <c r="B89" s="6019" t="s">
        <v>100</v>
      </c>
      <c r="C89" s="6019"/>
      <c r="D89" s="6019"/>
      <c r="E89" s="6019"/>
      <c r="F89" s="6019"/>
      <c r="G89" s="6019"/>
      <c r="H89" s="6019"/>
      <c r="I89" s="6019"/>
      <c r="J89" s="6019"/>
      <c r="K89" s="6019"/>
      <c r="L89" s="6019"/>
      <c r="M89" s="6019"/>
      <c r="N89" s="6019"/>
      <c r="O89" s="6020" t="s">
        <v>101</v>
      </c>
      <c r="P89" s="6008" t="s">
        <v>102</v>
      </c>
      <c r="Q89" s="6022" t="s">
        <v>103</v>
      </c>
      <c r="R89" s="6022"/>
      <c r="S89" s="6022"/>
      <c r="T89" s="6022"/>
      <c r="U89" s="6022"/>
      <c r="V89" s="6022" t="s">
        <v>104</v>
      </c>
      <c r="W89" s="6022"/>
      <c r="X89" s="6022"/>
      <c r="Y89" s="6008" t="s">
        <v>105</v>
      </c>
      <c r="Z89" s="6031" t="s">
        <v>106</v>
      </c>
      <c r="AA89" s="6022" t="s">
        <v>99</v>
      </c>
      <c r="AB89" s="6022"/>
      <c r="AC89" s="6022"/>
      <c r="AD89" s="6010" t="s">
        <v>100</v>
      </c>
      <c r="AE89" s="6010"/>
      <c r="AF89" s="6010"/>
      <c r="AG89" s="6010"/>
      <c r="AH89" s="6010"/>
      <c r="AI89" s="6010"/>
      <c r="AJ89" s="6010"/>
      <c r="AK89" s="6010"/>
      <c r="AL89" s="6010"/>
      <c r="AM89" s="6010"/>
      <c r="AN89" s="6010"/>
      <c r="AO89" s="6010"/>
      <c r="AP89" s="6010"/>
      <c r="AQ89" s="6011" t="s">
        <v>101</v>
      </c>
      <c r="AR89" s="6035" t="s">
        <v>102</v>
      </c>
      <c r="AS89" s="6028" t="s">
        <v>103</v>
      </c>
      <c r="AT89" s="6028"/>
      <c r="AU89" s="6028"/>
      <c r="AV89" s="6028"/>
      <c r="AW89" s="6028"/>
      <c r="AX89" s="6028" t="s">
        <v>104</v>
      </c>
      <c r="AY89" s="6028"/>
      <c r="AZ89" s="6028"/>
      <c r="BA89" s="6008" t="s">
        <v>105</v>
      </c>
      <c r="BB89" s="6029" t="s">
        <v>106</v>
      </c>
      <c r="BC89" s="6028" t="s">
        <v>99</v>
      </c>
      <c r="BD89" s="6028"/>
      <c r="BE89" s="6037"/>
    </row>
    <row r="90" spans="1:57" ht="54.9" customHeight="1">
      <c r="A90" s="6015"/>
      <c r="B90" s="6022" t="s">
        <v>120</v>
      </c>
      <c r="C90" s="6022"/>
      <c r="D90" s="6022"/>
      <c r="E90" s="6022"/>
      <c r="F90" s="6022"/>
      <c r="G90" s="6022"/>
      <c r="H90" s="6022"/>
      <c r="I90" s="6022" t="s">
        <v>121</v>
      </c>
      <c r="J90" s="6022"/>
      <c r="K90" s="6022"/>
      <c r="L90" s="6022"/>
      <c r="M90" s="6022"/>
      <c r="N90" s="6008" t="s">
        <v>122</v>
      </c>
      <c r="O90" s="6020"/>
      <c r="P90" s="6008"/>
      <c r="Q90" s="6022"/>
      <c r="R90" s="6022"/>
      <c r="S90" s="6022"/>
      <c r="T90" s="6022"/>
      <c r="U90" s="6022"/>
      <c r="V90" s="6022"/>
      <c r="W90" s="6022"/>
      <c r="X90" s="6022"/>
      <c r="Y90" s="6008"/>
      <c r="Z90" s="6031"/>
      <c r="AA90" s="6008" t="s">
        <v>131</v>
      </c>
      <c r="AB90" s="6008" t="s">
        <v>114</v>
      </c>
      <c r="AC90" s="6033" t="s">
        <v>212</v>
      </c>
      <c r="AD90" s="6022" t="s">
        <v>120</v>
      </c>
      <c r="AE90" s="6022"/>
      <c r="AF90" s="6022"/>
      <c r="AG90" s="6022"/>
      <c r="AH90" s="6022"/>
      <c r="AI90" s="6022"/>
      <c r="AJ90" s="6022"/>
      <c r="AK90" s="6022" t="s">
        <v>121</v>
      </c>
      <c r="AL90" s="6022"/>
      <c r="AM90" s="6022"/>
      <c r="AN90" s="6022"/>
      <c r="AO90" s="6022"/>
      <c r="AP90" s="6008" t="s">
        <v>122</v>
      </c>
      <c r="AQ90" s="6011"/>
      <c r="AR90" s="6035"/>
      <c r="AS90" s="6028"/>
      <c r="AT90" s="6028"/>
      <c r="AU90" s="6028"/>
      <c r="AV90" s="6028"/>
      <c r="AW90" s="6028"/>
      <c r="AX90" s="6028"/>
      <c r="AY90" s="6028"/>
      <c r="AZ90" s="6028"/>
      <c r="BA90" s="6008"/>
      <c r="BB90" s="6029"/>
      <c r="BC90" s="6008" t="s">
        <v>131</v>
      </c>
      <c r="BD90" s="6008" t="s">
        <v>114</v>
      </c>
      <c r="BE90" s="6023" t="s">
        <v>212</v>
      </c>
    </row>
    <row r="91" spans="1:57" ht="54.9" customHeight="1">
      <c r="A91" s="6015"/>
      <c r="B91" s="6006" t="s">
        <v>151</v>
      </c>
      <c r="C91" s="6006" t="s">
        <v>152</v>
      </c>
      <c r="D91" s="6006" t="s">
        <v>153</v>
      </c>
      <c r="E91" s="6006" t="s">
        <v>154</v>
      </c>
      <c r="F91" s="6006" t="s">
        <v>155</v>
      </c>
      <c r="G91" s="6006" t="s">
        <v>156</v>
      </c>
      <c r="H91" s="6008" t="s">
        <v>157</v>
      </c>
      <c r="I91" s="6008" t="s">
        <v>158</v>
      </c>
      <c r="J91" s="6008" t="s">
        <v>159</v>
      </c>
      <c r="K91" s="6006" t="s">
        <v>160</v>
      </c>
      <c r="L91" s="6006" t="s">
        <v>161</v>
      </c>
      <c r="M91" s="6006" t="s">
        <v>162</v>
      </c>
      <c r="N91" s="6008"/>
      <c r="O91" s="6020"/>
      <c r="P91" s="6008"/>
      <c r="Q91" s="6008" t="s">
        <v>123</v>
      </c>
      <c r="R91" s="6008" t="s">
        <v>124</v>
      </c>
      <c r="S91" s="6008" t="s">
        <v>125</v>
      </c>
      <c r="T91" s="6008" t="s">
        <v>126</v>
      </c>
      <c r="U91" s="6008" t="s">
        <v>127</v>
      </c>
      <c r="V91" s="6008" t="s">
        <v>128</v>
      </c>
      <c r="W91" s="6008" t="s">
        <v>129</v>
      </c>
      <c r="X91" s="6008" t="s">
        <v>130</v>
      </c>
      <c r="Y91" s="6008"/>
      <c r="Z91" s="6031"/>
      <c r="AA91" s="6008"/>
      <c r="AB91" s="6008"/>
      <c r="AC91" s="6033"/>
      <c r="AD91" s="6006" t="s">
        <v>151</v>
      </c>
      <c r="AE91" s="6006" t="s">
        <v>152</v>
      </c>
      <c r="AF91" s="6006" t="s">
        <v>153</v>
      </c>
      <c r="AG91" s="6006" t="s">
        <v>154</v>
      </c>
      <c r="AH91" s="6006" t="s">
        <v>155</v>
      </c>
      <c r="AI91" s="6006" t="s">
        <v>156</v>
      </c>
      <c r="AJ91" s="6008" t="s">
        <v>157</v>
      </c>
      <c r="AK91" s="6008" t="s">
        <v>158</v>
      </c>
      <c r="AL91" s="6008" t="s">
        <v>159</v>
      </c>
      <c r="AM91" s="6006" t="s">
        <v>160</v>
      </c>
      <c r="AN91" s="6006" t="s">
        <v>161</v>
      </c>
      <c r="AO91" s="6006" t="s">
        <v>162</v>
      </c>
      <c r="AP91" s="6008"/>
      <c r="AQ91" s="6011"/>
      <c r="AR91" s="6035"/>
      <c r="AS91" s="6008" t="s">
        <v>123</v>
      </c>
      <c r="AT91" s="6008" t="s">
        <v>124</v>
      </c>
      <c r="AU91" s="6008" t="s">
        <v>125</v>
      </c>
      <c r="AV91" s="6008" t="s">
        <v>126</v>
      </c>
      <c r="AW91" s="6008" t="s">
        <v>127</v>
      </c>
      <c r="AX91" s="6008" t="s">
        <v>128</v>
      </c>
      <c r="AY91" s="6008" t="s">
        <v>129</v>
      </c>
      <c r="AZ91" s="6008" t="s">
        <v>130</v>
      </c>
      <c r="BA91" s="6008"/>
      <c r="BB91" s="6029"/>
      <c r="BC91" s="6008"/>
      <c r="BD91" s="6008"/>
      <c r="BE91" s="6023"/>
    </row>
    <row r="92" spans="1:57" ht="54.9" customHeight="1">
      <c r="A92" s="6015"/>
      <c r="B92" s="6006"/>
      <c r="C92" s="6006"/>
      <c r="D92" s="6006"/>
      <c r="E92" s="6006"/>
      <c r="F92" s="6006"/>
      <c r="G92" s="6006"/>
      <c r="H92" s="6008"/>
      <c r="I92" s="6008"/>
      <c r="J92" s="6008"/>
      <c r="K92" s="6006"/>
      <c r="L92" s="6006"/>
      <c r="M92" s="6006"/>
      <c r="N92" s="6008"/>
      <c r="O92" s="6020"/>
      <c r="P92" s="6008"/>
      <c r="Q92" s="6008"/>
      <c r="R92" s="6008"/>
      <c r="S92" s="6008"/>
      <c r="T92" s="6008"/>
      <c r="U92" s="6008"/>
      <c r="V92" s="6008"/>
      <c r="W92" s="6008"/>
      <c r="X92" s="6008"/>
      <c r="Y92" s="6008"/>
      <c r="Z92" s="6031"/>
      <c r="AA92" s="6008"/>
      <c r="AB92" s="6008"/>
      <c r="AC92" s="6033"/>
      <c r="AD92" s="6006"/>
      <c r="AE92" s="6006"/>
      <c r="AF92" s="6006"/>
      <c r="AG92" s="6006"/>
      <c r="AH92" s="6006"/>
      <c r="AI92" s="6006"/>
      <c r="AJ92" s="6008"/>
      <c r="AK92" s="6008"/>
      <c r="AL92" s="6008"/>
      <c r="AM92" s="6006"/>
      <c r="AN92" s="6006"/>
      <c r="AO92" s="6006"/>
      <c r="AP92" s="6008"/>
      <c r="AQ92" s="6011"/>
      <c r="AR92" s="6035"/>
      <c r="AS92" s="6008"/>
      <c r="AT92" s="6008"/>
      <c r="AU92" s="6008"/>
      <c r="AV92" s="6008"/>
      <c r="AW92" s="6008"/>
      <c r="AX92" s="6008"/>
      <c r="AY92" s="6008"/>
      <c r="AZ92" s="6008"/>
      <c r="BA92" s="6008"/>
      <c r="BB92" s="6029"/>
      <c r="BC92" s="6008"/>
      <c r="BD92" s="6008"/>
      <c r="BE92" s="6023"/>
    </row>
    <row r="93" spans="1:57" ht="54.9" customHeight="1">
      <c r="A93" s="6015"/>
      <c r="B93" s="6006"/>
      <c r="C93" s="6006"/>
      <c r="D93" s="6006"/>
      <c r="E93" s="6006"/>
      <c r="F93" s="6006"/>
      <c r="G93" s="6006"/>
      <c r="H93" s="6008"/>
      <c r="I93" s="6008"/>
      <c r="J93" s="6008"/>
      <c r="K93" s="6006"/>
      <c r="L93" s="6006"/>
      <c r="M93" s="6006"/>
      <c r="N93" s="6008"/>
      <c r="O93" s="6020"/>
      <c r="P93" s="6008"/>
      <c r="Q93" s="6008"/>
      <c r="R93" s="6008"/>
      <c r="S93" s="6008"/>
      <c r="T93" s="6008"/>
      <c r="U93" s="6008"/>
      <c r="V93" s="6008"/>
      <c r="W93" s="6008"/>
      <c r="X93" s="6008"/>
      <c r="Y93" s="6008"/>
      <c r="Z93" s="6031"/>
      <c r="AA93" s="6008"/>
      <c r="AB93" s="6008"/>
      <c r="AC93" s="6033"/>
      <c r="AD93" s="6006"/>
      <c r="AE93" s="6006"/>
      <c r="AF93" s="6006"/>
      <c r="AG93" s="6006"/>
      <c r="AH93" s="6006"/>
      <c r="AI93" s="6006"/>
      <c r="AJ93" s="6008"/>
      <c r="AK93" s="6008"/>
      <c r="AL93" s="6008"/>
      <c r="AM93" s="6006"/>
      <c r="AN93" s="6006"/>
      <c r="AO93" s="6006"/>
      <c r="AP93" s="6008"/>
      <c r="AQ93" s="6011"/>
      <c r="AR93" s="6035"/>
      <c r="AS93" s="6008"/>
      <c r="AT93" s="6008"/>
      <c r="AU93" s="6008"/>
      <c r="AV93" s="6008"/>
      <c r="AW93" s="6008"/>
      <c r="AX93" s="6008"/>
      <c r="AY93" s="6008"/>
      <c r="AZ93" s="6008"/>
      <c r="BA93" s="6008"/>
      <c r="BB93" s="6029"/>
      <c r="BC93" s="6008"/>
      <c r="BD93" s="6008"/>
      <c r="BE93" s="6023"/>
    </row>
    <row r="94" spans="1:57" ht="33.75" customHeight="1" thickBot="1">
      <c r="A94" s="6016"/>
      <c r="B94" s="6007"/>
      <c r="C94" s="6007"/>
      <c r="D94" s="6007"/>
      <c r="E94" s="6007"/>
      <c r="F94" s="6007"/>
      <c r="G94" s="6007"/>
      <c r="H94" s="6009"/>
      <c r="I94" s="6009"/>
      <c r="J94" s="6009"/>
      <c r="K94" s="6007"/>
      <c r="L94" s="6007"/>
      <c r="M94" s="6007"/>
      <c r="N94" s="6009"/>
      <c r="O94" s="6021"/>
      <c r="P94" s="6009"/>
      <c r="Q94" s="6009"/>
      <c r="R94" s="6009"/>
      <c r="S94" s="6009"/>
      <c r="T94" s="6009"/>
      <c r="U94" s="6009"/>
      <c r="V94" s="6009"/>
      <c r="W94" s="6009"/>
      <c r="X94" s="6009"/>
      <c r="Y94" s="6009"/>
      <c r="Z94" s="6032"/>
      <c r="AA94" s="6009"/>
      <c r="AB94" s="6009"/>
      <c r="AC94" s="6034"/>
      <c r="AD94" s="6007"/>
      <c r="AE94" s="6007"/>
      <c r="AF94" s="6007"/>
      <c r="AG94" s="6007"/>
      <c r="AH94" s="6007"/>
      <c r="AI94" s="6007"/>
      <c r="AJ94" s="6009"/>
      <c r="AK94" s="6009"/>
      <c r="AL94" s="6009"/>
      <c r="AM94" s="6007"/>
      <c r="AN94" s="6007"/>
      <c r="AO94" s="6007"/>
      <c r="AP94" s="6009"/>
      <c r="AQ94" s="6012"/>
      <c r="AR94" s="6036"/>
      <c r="AS94" s="6009"/>
      <c r="AT94" s="6009"/>
      <c r="AU94" s="6009"/>
      <c r="AV94" s="6009"/>
      <c r="AW94" s="6009"/>
      <c r="AX94" s="6009"/>
      <c r="AY94" s="6009"/>
      <c r="AZ94" s="6009"/>
      <c r="BA94" s="6009"/>
      <c r="BB94" s="6030"/>
      <c r="BC94" s="6009"/>
      <c r="BD94" s="6009"/>
      <c r="BE94" s="6024"/>
    </row>
    <row r="95" spans="1:57" ht="69.900000000000006" customHeight="1" thickBot="1">
      <c r="A95" s="3240" t="str">
        <f>الاعدادات!$D$6</f>
        <v>2022 وما قبلها</v>
      </c>
      <c r="B95" s="3135"/>
      <c r="C95" s="3136"/>
      <c r="D95" s="3136"/>
      <c r="E95" s="3137"/>
      <c r="F95" s="3137"/>
      <c r="G95" s="3137"/>
      <c r="H95" s="3138"/>
      <c r="I95" s="3139"/>
      <c r="J95" s="3136"/>
      <c r="K95" s="3136"/>
      <c r="L95" s="3137"/>
      <c r="M95" s="3137"/>
      <c r="N95" s="3138"/>
      <c r="O95" s="3140">
        <v>0</v>
      </c>
      <c r="P95" s="3141"/>
      <c r="Q95" s="3139"/>
      <c r="R95" s="3136"/>
      <c r="S95" s="3136"/>
      <c r="T95" s="3136">
        <v>1</v>
      </c>
      <c r="U95" s="3138"/>
      <c r="V95" s="3139"/>
      <c r="W95" s="3136"/>
      <c r="X95" s="3138"/>
      <c r="Y95" s="3139"/>
      <c r="Z95" s="3142">
        <v>1</v>
      </c>
      <c r="AA95" s="3143"/>
      <c r="AB95" s="3142"/>
      <c r="AC95" s="3144"/>
      <c r="AD95" s="3135"/>
      <c r="AE95" s="3136"/>
      <c r="AF95" s="3136"/>
      <c r="AG95" s="3137"/>
      <c r="AH95" s="3137"/>
      <c r="AI95" s="3137"/>
      <c r="AJ95" s="3138"/>
      <c r="AK95" s="3139"/>
      <c r="AL95" s="3136"/>
      <c r="AM95" s="3136"/>
      <c r="AN95" s="3137"/>
      <c r="AO95" s="3137"/>
      <c r="AP95" s="3138"/>
      <c r="AQ95" s="3140">
        <v>0</v>
      </c>
      <c r="AR95" s="3141"/>
      <c r="AS95" s="3139"/>
      <c r="AT95" s="3136"/>
      <c r="AU95" s="3136"/>
      <c r="AV95" s="3136"/>
      <c r="AW95" s="3138"/>
      <c r="AX95" s="3139"/>
      <c r="AY95" s="3136"/>
      <c r="AZ95" s="3138"/>
      <c r="BA95" s="3139"/>
      <c r="BB95" s="3142">
        <v>0</v>
      </c>
      <c r="BC95" s="3143"/>
      <c r="BD95" s="3142"/>
      <c r="BE95" s="3144"/>
    </row>
    <row r="96" spans="1:57" ht="69.900000000000006" customHeight="1" thickBot="1">
      <c r="A96" s="3240">
        <f>الاعدادات!$D$7</f>
        <v>2023</v>
      </c>
      <c r="B96" s="3135"/>
      <c r="C96" s="3136"/>
      <c r="D96" s="3136"/>
      <c r="E96" s="3137"/>
      <c r="F96" s="3137"/>
      <c r="G96" s="3137"/>
      <c r="H96" s="3138"/>
      <c r="I96" s="3139"/>
      <c r="J96" s="3136"/>
      <c r="K96" s="3136"/>
      <c r="L96" s="3137"/>
      <c r="M96" s="3137"/>
      <c r="N96" s="3138"/>
      <c r="O96" s="3140">
        <v>0</v>
      </c>
      <c r="P96" s="3141"/>
      <c r="Q96" s="3139"/>
      <c r="R96" s="3136"/>
      <c r="S96" s="3136"/>
      <c r="T96" s="3136"/>
      <c r="U96" s="3138"/>
      <c r="V96" s="3139"/>
      <c r="W96" s="3136"/>
      <c r="X96" s="3138"/>
      <c r="Y96" s="3139"/>
      <c r="Z96" s="3142">
        <v>0</v>
      </c>
      <c r="AA96" s="3145"/>
      <c r="AB96" s="3136"/>
      <c r="AC96" s="3144"/>
      <c r="AD96" s="3135"/>
      <c r="AE96" s="3136"/>
      <c r="AF96" s="3136"/>
      <c r="AG96" s="3137"/>
      <c r="AH96" s="3137"/>
      <c r="AI96" s="3137"/>
      <c r="AJ96" s="3138"/>
      <c r="AK96" s="3139"/>
      <c r="AL96" s="3136"/>
      <c r="AM96" s="3136"/>
      <c r="AN96" s="3137"/>
      <c r="AO96" s="3137"/>
      <c r="AP96" s="3138"/>
      <c r="AQ96" s="3140">
        <v>0</v>
      </c>
      <c r="AR96" s="3141"/>
      <c r="AS96" s="3139"/>
      <c r="AT96" s="3136"/>
      <c r="AU96" s="3136"/>
      <c r="AV96" s="3136"/>
      <c r="AW96" s="3138"/>
      <c r="AX96" s="3139"/>
      <c r="AY96" s="3136"/>
      <c r="AZ96" s="3138"/>
      <c r="BA96" s="3139"/>
      <c r="BB96" s="3142">
        <v>0</v>
      </c>
      <c r="BC96" s="3145"/>
      <c r="BD96" s="3136"/>
      <c r="BE96" s="3144"/>
    </row>
    <row r="97" spans="1:57" ht="69.900000000000006" customHeight="1" thickBot="1">
      <c r="A97" s="3240">
        <f>الاعدادات!$D$8</f>
        <v>2024</v>
      </c>
      <c r="B97" s="3135"/>
      <c r="C97" s="3136"/>
      <c r="D97" s="3136"/>
      <c r="E97" s="3137"/>
      <c r="F97" s="3137"/>
      <c r="G97" s="3137"/>
      <c r="H97" s="3138"/>
      <c r="I97" s="3139"/>
      <c r="J97" s="3136"/>
      <c r="K97" s="3136"/>
      <c r="L97" s="3137"/>
      <c r="M97" s="3137"/>
      <c r="N97" s="3138"/>
      <c r="O97" s="3140">
        <v>0</v>
      </c>
      <c r="P97" s="3141"/>
      <c r="Q97" s="3139"/>
      <c r="R97" s="3136"/>
      <c r="S97" s="3136"/>
      <c r="T97" s="3136"/>
      <c r="U97" s="3138"/>
      <c r="V97" s="3139"/>
      <c r="W97" s="3136"/>
      <c r="X97" s="3138"/>
      <c r="Y97" s="3139"/>
      <c r="Z97" s="3142">
        <v>0</v>
      </c>
      <c r="AA97" s="3145"/>
      <c r="AB97" s="3136"/>
      <c r="AC97" s="3144"/>
      <c r="AD97" s="3135"/>
      <c r="AE97" s="3136"/>
      <c r="AF97" s="3136"/>
      <c r="AG97" s="3137"/>
      <c r="AH97" s="3137"/>
      <c r="AI97" s="3137"/>
      <c r="AJ97" s="3138"/>
      <c r="AK97" s="3139"/>
      <c r="AL97" s="3136"/>
      <c r="AM97" s="3136"/>
      <c r="AN97" s="3137"/>
      <c r="AO97" s="3137"/>
      <c r="AP97" s="3138"/>
      <c r="AQ97" s="3140">
        <v>0</v>
      </c>
      <c r="AR97" s="3141"/>
      <c r="AS97" s="3139"/>
      <c r="AT97" s="3136"/>
      <c r="AU97" s="3136"/>
      <c r="AV97" s="3136"/>
      <c r="AW97" s="3138"/>
      <c r="AX97" s="3139"/>
      <c r="AY97" s="3136"/>
      <c r="AZ97" s="3138"/>
      <c r="BA97" s="3139"/>
      <c r="BB97" s="3142">
        <v>0</v>
      </c>
      <c r="BC97" s="3145"/>
      <c r="BD97" s="3136"/>
      <c r="BE97" s="3144"/>
    </row>
    <row r="98" spans="1:57" ht="69.900000000000006" customHeight="1" thickBot="1">
      <c r="A98" s="3240">
        <f>الاعدادات!$D$9</f>
        <v>2025</v>
      </c>
      <c r="B98" s="3135"/>
      <c r="C98" s="3136"/>
      <c r="D98" s="3136"/>
      <c r="E98" s="3137"/>
      <c r="F98" s="3137"/>
      <c r="G98" s="3137"/>
      <c r="H98" s="3138"/>
      <c r="I98" s="3139">
        <v>2</v>
      </c>
      <c r="J98" s="3136"/>
      <c r="K98" s="3136"/>
      <c r="L98" s="3137"/>
      <c r="M98" s="3137"/>
      <c r="N98" s="3138"/>
      <c r="O98" s="3140">
        <v>2</v>
      </c>
      <c r="P98" s="3141"/>
      <c r="Q98" s="3139"/>
      <c r="R98" s="3136"/>
      <c r="S98" s="3136"/>
      <c r="T98" s="3136"/>
      <c r="U98" s="3138"/>
      <c r="V98" s="3139"/>
      <c r="W98" s="3136"/>
      <c r="X98" s="3138"/>
      <c r="Y98" s="3139"/>
      <c r="Z98" s="3142">
        <v>2</v>
      </c>
      <c r="AA98" s="3145"/>
      <c r="AB98" s="3136"/>
      <c r="AC98" s="3144"/>
      <c r="AD98" s="3135"/>
      <c r="AE98" s="3136"/>
      <c r="AF98" s="3136"/>
      <c r="AG98" s="3137"/>
      <c r="AH98" s="3137"/>
      <c r="AI98" s="3137"/>
      <c r="AJ98" s="3138"/>
      <c r="AK98" s="3139"/>
      <c r="AL98" s="3136"/>
      <c r="AM98" s="3136"/>
      <c r="AN98" s="3137"/>
      <c r="AO98" s="3137"/>
      <c r="AP98" s="3138"/>
      <c r="AQ98" s="3140">
        <v>0</v>
      </c>
      <c r="AR98" s="3141"/>
      <c r="AS98" s="3139"/>
      <c r="AT98" s="3136"/>
      <c r="AU98" s="3136"/>
      <c r="AV98" s="3136"/>
      <c r="AW98" s="3138"/>
      <c r="AX98" s="3139"/>
      <c r="AY98" s="3136"/>
      <c r="AZ98" s="3138"/>
      <c r="BA98" s="3139"/>
      <c r="BB98" s="3142">
        <v>0</v>
      </c>
      <c r="BC98" s="3145"/>
      <c r="BD98" s="3136"/>
      <c r="BE98" s="3144"/>
    </row>
    <row r="99" spans="1:57" ht="69.900000000000006" customHeight="1">
      <c r="A99" s="3240">
        <f>الاعدادات!$D$10</f>
        <v>2026</v>
      </c>
      <c r="B99" s="3135"/>
      <c r="C99" s="3136"/>
      <c r="D99" s="3136"/>
      <c r="E99" s="3137"/>
      <c r="F99" s="3137"/>
      <c r="G99" s="3137"/>
      <c r="H99" s="3138"/>
      <c r="I99" s="3139"/>
      <c r="J99" s="3136">
        <v>1</v>
      </c>
      <c r="K99" s="3136"/>
      <c r="L99" s="3137"/>
      <c r="M99" s="3137"/>
      <c r="N99" s="3138"/>
      <c r="O99" s="3140">
        <v>1</v>
      </c>
      <c r="P99" s="3141"/>
      <c r="Q99" s="3139"/>
      <c r="R99" s="3136"/>
      <c r="S99" s="3136"/>
      <c r="T99" s="3136"/>
      <c r="U99" s="3138"/>
      <c r="V99" s="3139"/>
      <c r="W99" s="3136"/>
      <c r="X99" s="3138"/>
      <c r="Y99" s="3139"/>
      <c r="Z99" s="3142">
        <v>1</v>
      </c>
      <c r="AA99" s="3145"/>
      <c r="AB99" s="3136"/>
      <c r="AC99" s="3144"/>
      <c r="AD99" s="3135"/>
      <c r="AE99" s="3136"/>
      <c r="AF99" s="3136"/>
      <c r="AG99" s="3137"/>
      <c r="AH99" s="3137"/>
      <c r="AI99" s="3137"/>
      <c r="AJ99" s="3138"/>
      <c r="AK99" s="3139"/>
      <c r="AL99" s="3136">
        <v>2</v>
      </c>
      <c r="AM99" s="3136"/>
      <c r="AN99" s="3137"/>
      <c r="AO99" s="3137"/>
      <c r="AP99" s="3138"/>
      <c r="AQ99" s="3140">
        <v>2</v>
      </c>
      <c r="AR99" s="3141"/>
      <c r="AS99" s="3139">
        <v>2</v>
      </c>
      <c r="AT99" s="3136"/>
      <c r="AU99" s="3136"/>
      <c r="AV99" s="3136"/>
      <c r="AW99" s="3138"/>
      <c r="AX99" s="3139"/>
      <c r="AY99" s="3136"/>
      <c r="AZ99" s="3138"/>
      <c r="BA99" s="3139"/>
      <c r="BB99" s="3142">
        <v>4</v>
      </c>
      <c r="BC99" s="3145"/>
      <c r="BD99" s="3136"/>
      <c r="BE99" s="3144"/>
    </row>
    <row r="100" spans="1:57" ht="69.900000000000006" customHeight="1" thickBot="1">
      <c r="A100" s="3146" t="s">
        <v>181</v>
      </c>
      <c r="B100" s="3242">
        <f t="shared" ref="B100:BE100" si="85">SUM(B95:B99)</f>
        <v>0</v>
      </c>
      <c r="C100" s="3243">
        <f t="shared" si="85"/>
        <v>0</v>
      </c>
      <c r="D100" s="3243">
        <f t="shared" si="85"/>
        <v>0</v>
      </c>
      <c r="E100" s="3243">
        <f t="shared" si="85"/>
        <v>0</v>
      </c>
      <c r="F100" s="3243">
        <f t="shared" si="85"/>
        <v>0</v>
      </c>
      <c r="G100" s="3243">
        <f t="shared" si="85"/>
        <v>0</v>
      </c>
      <c r="H100" s="3243">
        <f t="shared" si="85"/>
        <v>0</v>
      </c>
      <c r="I100" s="3243">
        <f t="shared" si="85"/>
        <v>2</v>
      </c>
      <c r="J100" s="3243">
        <f t="shared" si="85"/>
        <v>1</v>
      </c>
      <c r="K100" s="3243">
        <f t="shared" si="85"/>
        <v>0</v>
      </c>
      <c r="L100" s="3243">
        <f t="shared" si="85"/>
        <v>0</v>
      </c>
      <c r="M100" s="3243">
        <f t="shared" si="85"/>
        <v>0</v>
      </c>
      <c r="N100" s="3243">
        <f t="shared" si="85"/>
        <v>0</v>
      </c>
      <c r="O100" s="3244">
        <f t="shared" si="85"/>
        <v>3</v>
      </c>
      <c r="P100" s="3243">
        <f t="shared" si="85"/>
        <v>0</v>
      </c>
      <c r="Q100" s="3243">
        <f t="shared" si="85"/>
        <v>0</v>
      </c>
      <c r="R100" s="3243">
        <f t="shared" si="85"/>
        <v>0</v>
      </c>
      <c r="S100" s="3243">
        <f t="shared" si="85"/>
        <v>0</v>
      </c>
      <c r="T100" s="3243">
        <f t="shared" si="85"/>
        <v>1</v>
      </c>
      <c r="U100" s="3243">
        <f t="shared" si="85"/>
        <v>0</v>
      </c>
      <c r="V100" s="3243">
        <f t="shared" si="85"/>
        <v>0</v>
      </c>
      <c r="W100" s="3243">
        <f t="shared" si="85"/>
        <v>0</v>
      </c>
      <c r="X100" s="3243">
        <f t="shared" si="85"/>
        <v>0</v>
      </c>
      <c r="Y100" s="3243">
        <f t="shared" si="85"/>
        <v>0</v>
      </c>
      <c r="Z100" s="3243">
        <f t="shared" si="85"/>
        <v>4</v>
      </c>
      <c r="AA100" s="3243">
        <f t="shared" si="85"/>
        <v>0</v>
      </c>
      <c r="AB100" s="3243">
        <f t="shared" si="85"/>
        <v>0</v>
      </c>
      <c r="AC100" s="3245">
        <f t="shared" si="85"/>
        <v>0</v>
      </c>
      <c r="AD100" s="3242">
        <f t="shared" si="85"/>
        <v>0</v>
      </c>
      <c r="AE100" s="3243">
        <f t="shared" si="85"/>
        <v>0</v>
      </c>
      <c r="AF100" s="3243">
        <f t="shared" si="85"/>
        <v>0</v>
      </c>
      <c r="AG100" s="3243">
        <f t="shared" si="85"/>
        <v>0</v>
      </c>
      <c r="AH100" s="3243">
        <f t="shared" si="85"/>
        <v>0</v>
      </c>
      <c r="AI100" s="3243">
        <f t="shared" si="85"/>
        <v>0</v>
      </c>
      <c r="AJ100" s="3243">
        <f t="shared" si="85"/>
        <v>0</v>
      </c>
      <c r="AK100" s="3243">
        <f t="shared" si="85"/>
        <v>0</v>
      </c>
      <c r="AL100" s="3243">
        <f t="shared" si="85"/>
        <v>2</v>
      </c>
      <c r="AM100" s="3243">
        <f t="shared" si="85"/>
        <v>0</v>
      </c>
      <c r="AN100" s="3243">
        <f t="shared" si="85"/>
        <v>0</v>
      </c>
      <c r="AO100" s="3243">
        <f t="shared" si="85"/>
        <v>0</v>
      </c>
      <c r="AP100" s="3243">
        <f t="shared" si="85"/>
        <v>0</v>
      </c>
      <c r="AQ100" s="3244">
        <f t="shared" si="85"/>
        <v>2</v>
      </c>
      <c r="AR100" s="3243">
        <f t="shared" si="85"/>
        <v>0</v>
      </c>
      <c r="AS100" s="3243">
        <f t="shared" si="85"/>
        <v>2</v>
      </c>
      <c r="AT100" s="3243">
        <f t="shared" si="85"/>
        <v>0</v>
      </c>
      <c r="AU100" s="3243">
        <f t="shared" si="85"/>
        <v>0</v>
      </c>
      <c r="AV100" s="3243">
        <f t="shared" si="85"/>
        <v>0</v>
      </c>
      <c r="AW100" s="3243">
        <f t="shared" si="85"/>
        <v>0</v>
      </c>
      <c r="AX100" s="3243">
        <f t="shared" si="85"/>
        <v>0</v>
      </c>
      <c r="AY100" s="3243">
        <f t="shared" si="85"/>
        <v>0</v>
      </c>
      <c r="AZ100" s="3243">
        <f t="shared" si="85"/>
        <v>0</v>
      </c>
      <c r="BA100" s="3243">
        <f t="shared" si="85"/>
        <v>0</v>
      </c>
      <c r="BB100" s="3243">
        <f t="shared" si="85"/>
        <v>4</v>
      </c>
      <c r="BC100" s="3243">
        <f t="shared" si="85"/>
        <v>0</v>
      </c>
      <c r="BD100" s="3243">
        <f t="shared" si="85"/>
        <v>0</v>
      </c>
      <c r="BE100" s="3245">
        <f t="shared" si="85"/>
        <v>0</v>
      </c>
    </row>
    <row r="101" spans="1:57" ht="63" customHeight="1" thickBot="1">
      <c r="A101" s="3147"/>
      <c r="B101" s="6017" t="s">
        <v>1676</v>
      </c>
      <c r="C101" s="6017"/>
      <c r="D101" s="6017"/>
      <c r="E101" s="6017"/>
      <c r="F101" s="6017"/>
      <c r="G101" s="6017"/>
      <c r="H101" s="6017"/>
      <c r="I101" s="6017"/>
      <c r="J101" s="6017"/>
      <c r="K101" s="6017"/>
      <c r="L101" s="6017"/>
      <c r="M101" s="6017"/>
      <c r="N101" s="6017"/>
      <c r="O101" s="6017"/>
      <c r="P101" s="6017"/>
      <c r="Q101" s="6017"/>
      <c r="R101" s="6017"/>
      <c r="S101" s="6017"/>
      <c r="T101" s="6017"/>
      <c r="U101" s="6017"/>
      <c r="V101" s="6017"/>
      <c r="W101" s="6017"/>
      <c r="X101" s="6017"/>
      <c r="Y101" s="6017"/>
      <c r="Z101" s="6017"/>
      <c r="AA101" s="6017"/>
      <c r="AB101" s="6017"/>
      <c r="AC101" s="6017"/>
      <c r="AD101" s="6017" t="s">
        <v>1677</v>
      </c>
      <c r="AE101" s="6017"/>
      <c r="AF101" s="6017"/>
      <c r="AG101" s="6017"/>
      <c r="AH101" s="6017"/>
      <c r="AI101" s="6017"/>
      <c r="AJ101" s="6017"/>
      <c r="AK101" s="6017"/>
      <c r="AL101" s="6017"/>
      <c r="AM101" s="6017"/>
      <c r="AN101" s="6017"/>
      <c r="AO101" s="6017"/>
      <c r="AP101" s="6017"/>
      <c r="AQ101" s="6017"/>
      <c r="AR101" s="6017"/>
      <c r="AS101" s="6017"/>
      <c r="AT101" s="6017"/>
      <c r="AU101" s="6017"/>
      <c r="AV101" s="6017"/>
      <c r="AW101" s="6017"/>
      <c r="AX101" s="6017"/>
      <c r="AY101" s="6017"/>
      <c r="AZ101" s="6017"/>
      <c r="BA101" s="6017"/>
      <c r="BB101" s="6017"/>
      <c r="BC101" s="6017"/>
      <c r="BD101" s="6017"/>
      <c r="BE101" s="6017"/>
    </row>
    <row r="102" spans="1:57" ht="69.900000000000006" customHeight="1" thickBot="1">
      <c r="A102" s="3240" t="str">
        <f>الاعدادات!$D$6</f>
        <v>2022 وما قبلها</v>
      </c>
      <c r="B102" s="3135"/>
      <c r="C102" s="3136"/>
      <c r="D102" s="3136"/>
      <c r="E102" s="3137"/>
      <c r="F102" s="3137"/>
      <c r="G102" s="3137"/>
      <c r="H102" s="3138"/>
      <c r="I102" s="3139"/>
      <c r="J102" s="3136"/>
      <c r="K102" s="3136"/>
      <c r="L102" s="3137"/>
      <c r="M102" s="3137"/>
      <c r="N102" s="3138"/>
      <c r="O102" s="3140">
        <v>0</v>
      </c>
      <c r="P102" s="3141"/>
      <c r="Q102" s="3139"/>
      <c r="R102" s="3136"/>
      <c r="S102" s="3136"/>
      <c r="T102" s="3136"/>
      <c r="U102" s="3138"/>
      <c r="V102" s="3139"/>
      <c r="W102" s="3136"/>
      <c r="X102" s="3138"/>
      <c r="Y102" s="3139"/>
      <c r="Z102" s="3142">
        <v>0</v>
      </c>
      <c r="AA102" s="3143"/>
      <c r="AB102" s="3142"/>
      <c r="AC102" s="3144"/>
      <c r="AD102" s="3135"/>
      <c r="AE102" s="3136"/>
      <c r="AF102" s="3136"/>
      <c r="AG102" s="3137"/>
      <c r="AH102" s="3137"/>
      <c r="AI102" s="3137"/>
      <c r="AJ102" s="3138"/>
      <c r="AK102" s="3139"/>
      <c r="AL102" s="3136"/>
      <c r="AM102" s="3136"/>
      <c r="AN102" s="3137"/>
      <c r="AO102" s="3137"/>
      <c r="AP102" s="3138"/>
      <c r="AQ102" s="3140">
        <v>0</v>
      </c>
      <c r="AR102" s="3141"/>
      <c r="AS102" s="3139"/>
      <c r="AT102" s="3136"/>
      <c r="AU102" s="3136"/>
      <c r="AV102" s="3136"/>
      <c r="AW102" s="3138"/>
      <c r="AX102" s="3139"/>
      <c r="AY102" s="3136"/>
      <c r="AZ102" s="3138"/>
      <c r="BA102" s="3139"/>
      <c r="BB102" s="3142">
        <v>0</v>
      </c>
      <c r="BC102" s="3143"/>
      <c r="BD102" s="3142"/>
      <c r="BE102" s="3144"/>
    </row>
    <row r="103" spans="1:57" ht="69.900000000000006" customHeight="1" thickBot="1">
      <c r="A103" s="3240">
        <f>الاعدادات!$D$7</f>
        <v>2023</v>
      </c>
      <c r="B103" s="3135"/>
      <c r="C103" s="3136"/>
      <c r="D103" s="3136"/>
      <c r="E103" s="3137"/>
      <c r="F103" s="3137"/>
      <c r="G103" s="3137"/>
      <c r="H103" s="3138"/>
      <c r="I103" s="3139"/>
      <c r="J103" s="3136"/>
      <c r="K103" s="3136"/>
      <c r="L103" s="3137"/>
      <c r="M103" s="3137"/>
      <c r="N103" s="3138"/>
      <c r="O103" s="3140">
        <v>0</v>
      </c>
      <c r="P103" s="3141"/>
      <c r="Q103" s="3139"/>
      <c r="R103" s="3136"/>
      <c r="S103" s="3136"/>
      <c r="T103" s="3136"/>
      <c r="U103" s="3138"/>
      <c r="V103" s="3139"/>
      <c r="W103" s="3136"/>
      <c r="X103" s="3138"/>
      <c r="Y103" s="3139"/>
      <c r="Z103" s="3142">
        <v>0</v>
      </c>
      <c r="AA103" s="3145"/>
      <c r="AB103" s="3136"/>
      <c r="AC103" s="3144"/>
      <c r="AD103" s="3135"/>
      <c r="AE103" s="3136"/>
      <c r="AF103" s="3136"/>
      <c r="AG103" s="3137"/>
      <c r="AH103" s="3137"/>
      <c r="AI103" s="3137"/>
      <c r="AJ103" s="3138"/>
      <c r="AK103" s="3139"/>
      <c r="AL103" s="3136"/>
      <c r="AM103" s="3136"/>
      <c r="AN103" s="3137"/>
      <c r="AO103" s="3137"/>
      <c r="AP103" s="3138"/>
      <c r="AQ103" s="3140">
        <v>0</v>
      </c>
      <c r="AR103" s="3141"/>
      <c r="AS103" s="3139"/>
      <c r="AT103" s="3136"/>
      <c r="AU103" s="3136"/>
      <c r="AV103" s="3136"/>
      <c r="AW103" s="3138"/>
      <c r="AX103" s="3139"/>
      <c r="AY103" s="3136"/>
      <c r="AZ103" s="3138"/>
      <c r="BA103" s="3139"/>
      <c r="BB103" s="3142">
        <v>0</v>
      </c>
      <c r="BC103" s="3145"/>
      <c r="BD103" s="3136"/>
      <c r="BE103" s="3144"/>
    </row>
    <row r="104" spans="1:57" ht="69.900000000000006" customHeight="1" thickBot="1">
      <c r="A104" s="3240">
        <f>الاعدادات!$D$8</f>
        <v>2024</v>
      </c>
      <c r="B104" s="3135"/>
      <c r="C104" s="3136"/>
      <c r="D104" s="3136"/>
      <c r="E104" s="3137"/>
      <c r="F104" s="3137"/>
      <c r="G104" s="3137"/>
      <c r="H104" s="3138"/>
      <c r="I104" s="3139"/>
      <c r="J104" s="3136"/>
      <c r="K104" s="3136"/>
      <c r="L104" s="3137"/>
      <c r="M104" s="3137"/>
      <c r="N104" s="3138"/>
      <c r="O104" s="3140">
        <v>0</v>
      </c>
      <c r="P104" s="3141"/>
      <c r="Q104" s="3139"/>
      <c r="R104" s="3136"/>
      <c r="S104" s="3136"/>
      <c r="T104" s="3136"/>
      <c r="U104" s="3138"/>
      <c r="V104" s="3139"/>
      <c r="W104" s="3136"/>
      <c r="X104" s="3138"/>
      <c r="Y104" s="3139"/>
      <c r="Z104" s="3142">
        <v>0</v>
      </c>
      <c r="AA104" s="3145"/>
      <c r="AB104" s="3136"/>
      <c r="AC104" s="3144"/>
      <c r="AD104" s="3135"/>
      <c r="AE104" s="3136"/>
      <c r="AF104" s="3136"/>
      <c r="AG104" s="3137"/>
      <c r="AH104" s="3137"/>
      <c r="AI104" s="3137"/>
      <c r="AJ104" s="3138"/>
      <c r="AK104" s="3139"/>
      <c r="AL104" s="3136"/>
      <c r="AM104" s="3136"/>
      <c r="AN104" s="3137"/>
      <c r="AO104" s="3137"/>
      <c r="AP104" s="3138"/>
      <c r="AQ104" s="3140">
        <v>0</v>
      </c>
      <c r="AR104" s="3141"/>
      <c r="AS104" s="3139"/>
      <c r="AT104" s="3136"/>
      <c r="AU104" s="3136"/>
      <c r="AV104" s="3136"/>
      <c r="AW104" s="3138"/>
      <c r="AX104" s="3139"/>
      <c r="AY104" s="3136"/>
      <c r="AZ104" s="3138"/>
      <c r="BA104" s="3139"/>
      <c r="BB104" s="3142">
        <v>0</v>
      </c>
      <c r="BC104" s="3145"/>
      <c r="BD104" s="3136"/>
      <c r="BE104" s="3144"/>
    </row>
    <row r="105" spans="1:57" ht="69.900000000000006" customHeight="1" thickBot="1">
      <c r="A105" s="3240">
        <f>الاعدادات!$D$9</f>
        <v>2025</v>
      </c>
      <c r="B105" s="3135"/>
      <c r="C105" s="3136"/>
      <c r="D105" s="3136"/>
      <c r="E105" s="3137"/>
      <c r="F105" s="3137"/>
      <c r="G105" s="3137"/>
      <c r="H105" s="3138"/>
      <c r="I105" s="3139">
        <v>1</v>
      </c>
      <c r="J105" s="3136"/>
      <c r="K105" s="3136"/>
      <c r="L105" s="3137"/>
      <c r="M105" s="3137"/>
      <c r="N105" s="3138"/>
      <c r="O105" s="3140">
        <v>1</v>
      </c>
      <c r="P105" s="3141"/>
      <c r="Q105" s="3139"/>
      <c r="R105" s="3136"/>
      <c r="S105" s="3136"/>
      <c r="T105" s="3136"/>
      <c r="U105" s="3138"/>
      <c r="V105" s="3139"/>
      <c r="W105" s="3136"/>
      <c r="X105" s="3138"/>
      <c r="Y105" s="3139"/>
      <c r="Z105" s="3142">
        <v>1</v>
      </c>
      <c r="AA105" s="3145"/>
      <c r="AB105" s="3136"/>
      <c r="AC105" s="3144"/>
      <c r="AD105" s="3135"/>
      <c r="AE105" s="3136"/>
      <c r="AF105" s="3136"/>
      <c r="AG105" s="3137"/>
      <c r="AH105" s="3137"/>
      <c r="AI105" s="3137"/>
      <c r="AJ105" s="3138"/>
      <c r="AK105" s="3139"/>
      <c r="AL105" s="3136"/>
      <c r="AM105" s="3136"/>
      <c r="AN105" s="3137"/>
      <c r="AO105" s="3137"/>
      <c r="AP105" s="3138"/>
      <c r="AQ105" s="3140">
        <v>0</v>
      </c>
      <c r="AR105" s="3141"/>
      <c r="AS105" s="3139"/>
      <c r="AT105" s="3136"/>
      <c r="AU105" s="3136"/>
      <c r="AV105" s="3136"/>
      <c r="AW105" s="3138"/>
      <c r="AX105" s="3139"/>
      <c r="AY105" s="3136"/>
      <c r="AZ105" s="3138"/>
      <c r="BA105" s="3139"/>
      <c r="BB105" s="3142">
        <v>0</v>
      </c>
      <c r="BC105" s="3145"/>
      <c r="BD105" s="3136"/>
      <c r="BE105" s="3144"/>
    </row>
    <row r="106" spans="1:57" ht="69.900000000000006" customHeight="1">
      <c r="A106" s="3240">
        <f>الاعدادات!$D$10</f>
        <v>2026</v>
      </c>
      <c r="B106" s="3135"/>
      <c r="C106" s="3136"/>
      <c r="D106" s="3136"/>
      <c r="E106" s="3137"/>
      <c r="F106" s="3137"/>
      <c r="G106" s="3137"/>
      <c r="H106" s="3138"/>
      <c r="I106" s="3139"/>
      <c r="J106" s="3136">
        <v>1</v>
      </c>
      <c r="K106" s="3136"/>
      <c r="L106" s="3137">
        <v>1</v>
      </c>
      <c r="M106" s="3137"/>
      <c r="N106" s="3138"/>
      <c r="O106" s="3140">
        <v>2</v>
      </c>
      <c r="P106" s="3141"/>
      <c r="Q106" s="3139"/>
      <c r="R106" s="3136"/>
      <c r="S106" s="3136"/>
      <c r="T106" s="3136"/>
      <c r="U106" s="3138"/>
      <c r="V106" s="3139"/>
      <c r="W106" s="3136"/>
      <c r="X106" s="3138"/>
      <c r="Y106" s="3139"/>
      <c r="Z106" s="3142">
        <v>2</v>
      </c>
      <c r="AA106" s="3145"/>
      <c r="AB106" s="3136"/>
      <c r="AC106" s="3144"/>
      <c r="AD106" s="3135"/>
      <c r="AE106" s="3136"/>
      <c r="AF106" s="3136">
        <v>1</v>
      </c>
      <c r="AG106" s="3137"/>
      <c r="AH106" s="3137"/>
      <c r="AI106" s="3137"/>
      <c r="AJ106" s="3138"/>
      <c r="AK106" s="3139">
        <v>1</v>
      </c>
      <c r="AL106" s="3136">
        <v>2</v>
      </c>
      <c r="AM106" s="3136"/>
      <c r="AN106" s="3137"/>
      <c r="AO106" s="3137"/>
      <c r="AP106" s="3138"/>
      <c r="AQ106" s="3140">
        <v>4</v>
      </c>
      <c r="AR106" s="3141"/>
      <c r="AS106" s="3139"/>
      <c r="AT106" s="3136"/>
      <c r="AU106" s="3136"/>
      <c r="AV106" s="3136"/>
      <c r="AW106" s="3138"/>
      <c r="AX106" s="3139"/>
      <c r="AY106" s="3136"/>
      <c r="AZ106" s="3138"/>
      <c r="BA106" s="3139"/>
      <c r="BB106" s="3142">
        <v>4</v>
      </c>
      <c r="BC106" s="3145"/>
      <c r="BD106" s="3136"/>
      <c r="BE106" s="3144"/>
    </row>
    <row r="107" spans="1:57" ht="69.900000000000006" customHeight="1" thickBot="1">
      <c r="A107" s="3146" t="s">
        <v>181</v>
      </c>
      <c r="B107" s="3242">
        <f t="shared" ref="B107:BE107" si="86">SUM(B102:B106)</f>
        <v>0</v>
      </c>
      <c r="C107" s="3243">
        <f t="shared" si="86"/>
        <v>0</v>
      </c>
      <c r="D107" s="3243">
        <f t="shared" si="86"/>
        <v>0</v>
      </c>
      <c r="E107" s="3243">
        <f t="shared" si="86"/>
        <v>0</v>
      </c>
      <c r="F107" s="3243">
        <f t="shared" si="86"/>
        <v>0</v>
      </c>
      <c r="G107" s="3243">
        <f t="shared" si="86"/>
        <v>0</v>
      </c>
      <c r="H107" s="3243">
        <f t="shared" si="86"/>
        <v>0</v>
      </c>
      <c r="I107" s="3243">
        <f t="shared" si="86"/>
        <v>1</v>
      </c>
      <c r="J107" s="3243">
        <f t="shared" si="86"/>
        <v>1</v>
      </c>
      <c r="K107" s="3243">
        <f t="shared" si="86"/>
        <v>0</v>
      </c>
      <c r="L107" s="3243">
        <f t="shared" si="86"/>
        <v>1</v>
      </c>
      <c r="M107" s="3243">
        <f t="shared" si="86"/>
        <v>0</v>
      </c>
      <c r="N107" s="3243">
        <f t="shared" si="86"/>
        <v>0</v>
      </c>
      <c r="O107" s="3244">
        <f t="shared" si="86"/>
        <v>3</v>
      </c>
      <c r="P107" s="3243">
        <f t="shared" si="86"/>
        <v>0</v>
      </c>
      <c r="Q107" s="3243">
        <f t="shared" si="86"/>
        <v>0</v>
      </c>
      <c r="R107" s="3243">
        <f t="shared" si="86"/>
        <v>0</v>
      </c>
      <c r="S107" s="3243">
        <f t="shared" si="86"/>
        <v>0</v>
      </c>
      <c r="T107" s="3243">
        <f t="shared" si="86"/>
        <v>0</v>
      </c>
      <c r="U107" s="3243">
        <f t="shared" si="86"/>
        <v>0</v>
      </c>
      <c r="V107" s="3243">
        <f t="shared" si="86"/>
        <v>0</v>
      </c>
      <c r="W107" s="3243">
        <f t="shared" si="86"/>
        <v>0</v>
      </c>
      <c r="X107" s="3243">
        <f t="shared" si="86"/>
        <v>0</v>
      </c>
      <c r="Y107" s="3243">
        <f t="shared" si="86"/>
        <v>0</v>
      </c>
      <c r="Z107" s="3243">
        <f t="shared" si="86"/>
        <v>3</v>
      </c>
      <c r="AA107" s="3243">
        <f t="shared" si="86"/>
        <v>0</v>
      </c>
      <c r="AB107" s="3243">
        <f t="shared" si="86"/>
        <v>0</v>
      </c>
      <c r="AC107" s="3245">
        <f t="shared" si="86"/>
        <v>0</v>
      </c>
      <c r="AD107" s="3242">
        <f t="shared" si="86"/>
        <v>0</v>
      </c>
      <c r="AE107" s="3243">
        <f t="shared" si="86"/>
        <v>0</v>
      </c>
      <c r="AF107" s="3243">
        <f t="shared" si="86"/>
        <v>1</v>
      </c>
      <c r="AG107" s="3243">
        <f t="shared" si="86"/>
        <v>0</v>
      </c>
      <c r="AH107" s="3243">
        <f t="shared" si="86"/>
        <v>0</v>
      </c>
      <c r="AI107" s="3243">
        <f t="shared" si="86"/>
        <v>0</v>
      </c>
      <c r="AJ107" s="3243">
        <f t="shared" si="86"/>
        <v>0</v>
      </c>
      <c r="AK107" s="3243">
        <f t="shared" si="86"/>
        <v>1</v>
      </c>
      <c r="AL107" s="3243">
        <f t="shared" si="86"/>
        <v>2</v>
      </c>
      <c r="AM107" s="3243">
        <f t="shared" si="86"/>
        <v>0</v>
      </c>
      <c r="AN107" s="3243">
        <f t="shared" si="86"/>
        <v>0</v>
      </c>
      <c r="AO107" s="3243">
        <f t="shared" si="86"/>
        <v>0</v>
      </c>
      <c r="AP107" s="3243">
        <f t="shared" si="86"/>
        <v>0</v>
      </c>
      <c r="AQ107" s="3244">
        <f t="shared" si="86"/>
        <v>4</v>
      </c>
      <c r="AR107" s="3243">
        <f t="shared" si="86"/>
        <v>0</v>
      </c>
      <c r="AS107" s="3243">
        <f t="shared" si="86"/>
        <v>0</v>
      </c>
      <c r="AT107" s="3243">
        <f t="shared" si="86"/>
        <v>0</v>
      </c>
      <c r="AU107" s="3243">
        <f t="shared" si="86"/>
        <v>0</v>
      </c>
      <c r="AV107" s="3243">
        <f t="shared" si="86"/>
        <v>0</v>
      </c>
      <c r="AW107" s="3243">
        <f t="shared" si="86"/>
        <v>0</v>
      </c>
      <c r="AX107" s="3243">
        <f t="shared" si="86"/>
        <v>0</v>
      </c>
      <c r="AY107" s="3243">
        <f t="shared" si="86"/>
        <v>0</v>
      </c>
      <c r="AZ107" s="3243">
        <f t="shared" si="86"/>
        <v>0</v>
      </c>
      <c r="BA107" s="3243">
        <f t="shared" si="86"/>
        <v>0</v>
      </c>
      <c r="BB107" s="3243">
        <f t="shared" si="86"/>
        <v>4</v>
      </c>
      <c r="BC107" s="3243">
        <f t="shared" si="86"/>
        <v>0</v>
      </c>
      <c r="BD107" s="3243">
        <f t="shared" si="86"/>
        <v>0</v>
      </c>
      <c r="BE107" s="3245">
        <f t="shared" si="86"/>
        <v>0</v>
      </c>
    </row>
    <row r="108" spans="1:57" ht="74.25" customHeight="1">
      <c r="AU108" s="3148" t="s">
        <v>214</v>
      </c>
      <c r="AV108" s="3148"/>
      <c r="AW108" s="3148"/>
      <c r="AX108" s="3148"/>
      <c r="AY108" s="3148"/>
      <c r="AZ108" s="3148"/>
      <c r="BA108" s="3148"/>
      <c r="BB108" s="3148"/>
      <c r="BC108" s="3148"/>
      <c r="BD108" s="3148"/>
      <c r="BE108" s="2545"/>
    </row>
    <row r="109" spans="1:57" ht="35.25" customHeight="1">
      <c r="AU109" s="3149"/>
      <c r="AV109" s="3148" t="s">
        <v>215</v>
      </c>
      <c r="AW109" s="3148"/>
      <c r="AX109" s="3148"/>
      <c r="AY109" s="3148"/>
      <c r="AZ109" s="3148"/>
      <c r="BA109" s="3148"/>
      <c r="BB109" s="3148"/>
      <c r="BC109" s="3148"/>
      <c r="BD109" s="3149"/>
    </row>
    <row r="110" spans="1:57" ht="125.1" customHeight="1">
      <c r="A110" s="2212" t="str">
        <f xml:space="preserve"> "    كشف الانتاج تابع الدائرة (" &amp;$A$1&amp; " ) مدني كلي " &amp;الاعدادات!$D$2</f>
        <v xml:space="preserve">    كشف الانتاج تابع الدائرة (الدائرة السابعة اسرة سمسطا ) مدني كلي عن شهر  يوليو لسنة 2026م </v>
      </c>
      <c r="B110" s="178"/>
      <c r="C110" s="178"/>
      <c r="D110" s="178"/>
      <c r="E110" s="178"/>
      <c r="F110" s="178"/>
      <c r="G110" s="178"/>
      <c r="H110" s="178"/>
      <c r="I110" s="178"/>
      <c r="J110" s="178"/>
      <c r="K110" s="178"/>
      <c r="L110" s="178"/>
      <c r="M110" s="178"/>
      <c r="N110" s="178"/>
      <c r="O110" s="178"/>
      <c r="P110" s="178"/>
      <c r="Q110" s="178"/>
      <c r="R110" s="178"/>
      <c r="S110" s="178"/>
      <c r="T110" s="178"/>
      <c r="U110" s="178"/>
      <c r="V110" s="178"/>
      <c r="W110" s="178"/>
      <c r="X110" s="178"/>
      <c r="Y110" s="178"/>
      <c r="Z110" s="178"/>
      <c r="AA110" s="178"/>
      <c r="AB110" s="178"/>
      <c r="AC110" s="178"/>
      <c r="AD110" s="178"/>
      <c r="AE110" s="178"/>
      <c r="AF110" s="178"/>
      <c r="AG110" s="178"/>
      <c r="AH110" s="178"/>
      <c r="AI110" s="178"/>
      <c r="AJ110" s="178"/>
      <c r="AK110" s="178"/>
      <c r="AL110" s="178"/>
      <c r="AM110" s="178"/>
      <c r="AN110" s="178"/>
      <c r="AO110" s="178"/>
      <c r="AP110" s="178"/>
      <c r="AQ110" s="178"/>
      <c r="AR110" s="178"/>
      <c r="AS110" s="178"/>
      <c r="AT110" s="178"/>
      <c r="AU110" s="178"/>
      <c r="AV110" s="178"/>
      <c r="AW110" s="178"/>
      <c r="AX110" s="178"/>
      <c r="AY110" s="178"/>
      <c r="AZ110" s="178"/>
      <c r="BA110" s="3119"/>
      <c r="BB110" s="3119"/>
      <c r="BC110" s="3119"/>
      <c r="BD110" s="3119"/>
      <c r="BE110" s="3119"/>
    </row>
    <row r="111" spans="1:57" ht="54.9" customHeight="1">
      <c r="A111" s="6025" t="s">
        <v>208</v>
      </c>
      <c r="B111" s="6026" t="s">
        <v>88</v>
      </c>
      <c r="C111" s="6026"/>
      <c r="D111" s="6026"/>
      <c r="E111" s="6026"/>
      <c r="F111" s="6026"/>
      <c r="G111" s="6026"/>
      <c r="H111" s="6027" t="s">
        <v>89</v>
      </c>
      <c r="I111" s="6027" t="s">
        <v>15</v>
      </c>
      <c r="J111" s="6027" t="s">
        <v>90</v>
      </c>
      <c r="K111" s="6027" t="s">
        <v>91</v>
      </c>
      <c r="L111" s="5984" t="s">
        <v>92</v>
      </c>
      <c r="M111" s="5987" t="s">
        <v>93</v>
      </c>
      <c r="N111" s="5987"/>
      <c r="O111" s="5987"/>
      <c r="P111" s="5987"/>
      <c r="Q111" s="5987"/>
      <c r="R111" s="5987"/>
      <c r="S111" s="5987"/>
      <c r="T111" s="5987"/>
      <c r="U111" s="5987"/>
      <c r="V111" s="5987"/>
      <c r="W111" s="5987"/>
      <c r="X111" s="5987"/>
      <c r="Y111" s="5987"/>
      <c r="Z111" s="5987"/>
      <c r="AA111" s="5988" t="s">
        <v>94</v>
      </c>
      <c r="AB111" s="5989" t="s">
        <v>95</v>
      </c>
      <c r="AC111" s="5987" t="s">
        <v>96</v>
      </c>
      <c r="AD111" s="5987"/>
      <c r="AE111" s="5987"/>
      <c r="AF111" s="5987"/>
      <c r="AG111" s="5987"/>
      <c r="AH111" s="5987"/>
      <c r="AI111" s="5987"/>
      <c r="AJ111" s="5987"/>
      <c r="AK111" s="5987"/>
      <c r="AL111" s="5987"/>
      <c r="AM111" s="5987"/>
      <c r="AN111" s="5987"/>
      <c r="AO111" s="5987"/>
      <c r="AP111" s="5987"/>
      <c r="AQ111" s="5987"/>
      <c r="AR111" s="5987"/>
      <c r="AS111" s="5980" t="s">
        <v>97</v>
      </c>
      <c r="AT111" s="5975" t="s">
        <v>98</v>
      </c>
      <c r="AU111" s="5975"/>
      <c r="AV111" s="5975"/>
      <c r="AW111" s="5975"/>
      <c r="AX111" s="5975"/>
      <c r="AY111" s="5975"/>
      <c r="AZ111" s="3120" t="s">
        <v>99</v>
      </c>
    </row>
    <row r="112" spans="1:57" ht="54.9" customHeight="1">
      <c r="A112" s="6025"/>
      <c r="B112" s="6026"/>
      <c r="C112" s="6026"/>
      <c r="D112" s="6026"/>
      <c r="E112" s="6026"/>
      <c r="F112" s="6026"/>
      <c r="G112" s="6026"/>
      <c r="H112" s="6027"/>
      <c r="I112" s="6027"/>
      <c r="J112" s="6027"/>
      <c r="K112" s="6027"/>
      <c r="L112" s="5984"/>
      <c r="M112" s="5976" t="s">
        <v>107</v>
      </c>
      <c r="N112" s="5977"/>
      <c r="O112" s="5977"/>
      <c r="P112" s="5977"/>
      <c r="Q112" s="5977"/>
      <c r="R112" s="5977"/>
      <c r="S112" s="5977"/>
      <c r="T112" s="5977"/>
      <c r="U112" s="5977"/>
      <c r="V112" s="5977"/>
      <c r="W112" s="5977"/>
      <c r="X112" s="5978"/>
      <c r="Y112" s="5979" t="s">
        <v>108</v>
      </c>
      <c r="Z112" s="5980" t="s">
        <v>109</v>
      </c>
      <c r="AA112" s="5988"/>
      <c r="AB112" s="5989"/>
      <c r="AC112" s="5981" t="s">
        <v>100</v>
      </c>
      <c r="AD112" s="5981"/>
      <c r="AE112" s="5982" t="s">
        <v>122</v>
      </c>
      <c r="AF112" s="5983" t="s">
        <v>143</v>
      </c>
      <c r="AG112" s="5984" t="s">
        <v>102</v>
      </c>
      <c r="AH112" s="5985" t="s">
        <v>110</v>
      </c>
      <c r="AI112" s="5985"/>
      <c r="AJ112" s="5985"/>
      <c r="AK112" s="5985"/>
      <c r="AL112" s="5985"/>
      <c r="AM112" s="5985"/>
      <c r="AN112" s="5986" t="s">
        <v>111</v>
      </c>
      <c r="AO112" s="5986"/>
      <c r="AP112" s="5986"/>
      <c r="AQ112" s="5986"/>
      <c r="AR112" s="5990" t="s">
        <v>105</v>
      </c>
      <c r="AS112" s="5980"/>
      <c r="AT112" s="5992" t="s">
        <v>209</v>
      </c>
      <c r="AU112" s="5992" t="s">
        <v>210</v>
      </c>
      <c r="AV112" s="5992" t="s">
        <v>211</v>
      </c>
      <c r="AW112" s="5993" t="s">
        <v>115</v>
      </c>
      <c r="AX112" s="5992" t="s">
        <v>116</v>
      </c>
      <c r="AY112" s="5994" t="s">
        <v>117</v>
      </c>
      <c r="AZ112" s="5996" t="s">
        <v>118</v>
      </c>
    </row>
    <row r="113" spans="1:57" ht="54.9" customHeight="1">
      <c r="A113" s="6025"/>
      <c r="B113" s="6026"/>
      <c r="C113" s="6026"/>
      <c r="D113" s="6026"/>
      <c r="E113" s="6026"/>
      <c r="F113" s="6026"/>
      <c r="G113" s="6026"/>
      <c r="H113" s="6027"/>
      <c r="I113" s="6027"/>
      <c r="J113" s="6027"/>
      <c r="K113" s="6027"/>
      <c r="L113" s="5984"/>
      <c r="M113" s="5997" t="s">
        <v>135</v>
      </c>
      <c r="N113" s="5998" t="s">
        <v>136</v>
      </c>
      <c r="O113" s="5991" t="s">
        <v>170</v>
      </c>
      <c r="P113" s="5999" t="s">
        <v>137</v>
      </c>
      <c r="Q113" s="5999"/>
      <c r="R113" s="5999"/>
      <c r="S113" s="5991" t="s">
        <v>138</v>
      </c>
      <c r="T113" s="5991" t="s">
        <v>139</v>
      </c>
      <c r="U113" s="5999" t="s">
        <v>140</v>
      </c>
      <c r="V113" s="5999"/>
      <c r="W113" s="5991" t="s">
        <v>141</v>
      </c>
      <c r="X113" s="5991" t="s">
        <v>142</v>
      </c>
      <c r="Y113" s="5979"/>
      <c r="Z113" s="5980"/>
      <c r="AA113" s="5988"/>
      <c r="AB113" s="5989"/>
      <c r="AC113" s="5981"/>
      <c r="AD113" s="5981"/>
      <c r="AE113" s="5982"/>
      <c r="AF113" s="5983"/>
      <c r="AG113" s="5984"/>
      <c r="AH113" s="5985"/>
      <c r="AI113" s="5985"/>
      <c r="AJ113" s="5985"/>
      <c r="AK113" s="5985"/>
      <c r="AL113" s="5985"/>
      <c r="AM113" s="5985"/>
      <c r="AN113" s="5986"/>
      <c r="AO113" s="5986"/>
      <c r="AP113" s="5986"/>
      <c r="AQ113" s="5986"/>
      <c r="AR113" s="5990"/>
      <c r="AS113" s="5980"/>
      <c r="AT113" s="5992"/>
      <c r="AU113" s="5992"/>
      <c r="AV113" s="5992"/>
      <c r="AW113" s="5993"/>
      <c r="AX113" s="5992"/>
      <c r="AY113" s="5994"/>
      <c r="AZ113" s="5996"/>
    </row>
    <row r="114" spans="1:57" ht="54.9" customHeight="1">
      <c r="A114" s="6025"/>
      <c r="B114" s="6026"/>
      <c r="C114" s="6026"/>
      <c r="D114" s="6026"/>
      <c r="E114" s="6026"/>
      <c r="F114" s="6026"/>
      <c r="G114" s="6026"/>
      <c r="H114" s="6027"/>
      <c r="I114" s="6027"/>
      <c r="J114" s="6027"/>
      <c r="K114" s="6027"/>
      <c r="L114" s="5984"/>
      <c r="M114" s="5997"/>
      <c r="N114" s="5998"/>
      <c r="O114" s="5991"/>
      <c r="P114" s="5991" t="s">
        <v>171</v>
      </c>
      <c r="Q114" s="5991" t="s">
        <v>172</v>
      </c>
      <c r="R114" s="5991" t="s">
        <v>173</v>
      </c>
      <c r="S114" s="5991"/>
      <c r="T114" s="5991"/>
      <c r="U114" s="5991" t="s">
        <v>174</v>
      </c>
      <c r="V114" s="5991" t="s">
        <v>175</v>
      </c>
      <c r="W114" s="5991"/>
      <c r="X114" s="5991"/>
      <c r="Y114" s="5979"/>
      <c r="Z114" s="5980"/>
      <c r="AA114" s="5988"/>
      <c r="AB114" s="5989"/>
      <c r="AC114" s="5998" t="s">
        <v>120</v>
      </c>
      <c r="AD114" s="5997" t="s">
        <v>121</v>
      </c>
      <c r="AE114" s="5982"/>
      <c r="AF114" s="5983"/>
      <c r="AG114" s="5984"/>
      <c r="AH114" s="5982" t="s">
        <v>123</v>
      </c>
      <c r="AI114" s="5995" t="s">
        <v>124</v>
      </c>
      <c r="AJ114" s="5982" t="s">
        <v>144</v>
      </c>
      <c r="AK114" s="5995" t="s">
        <v>126</v>
      </c>
      <c r="AL114" s="5982" t="s">
        <v>127</v>
      </c>
      <c r="AM114" s="5983" t="s">
        <v>145</v>
      </c>
      <c r="AN114" s="5995" t="s">
        <v>146</v>
      </c>
      <c r="AO114" s="5982" t="s">
        <v>147</v>
      </c>
      <c r="AP114" s="5995" t="s">
        <v>148</v>
      </c>
      <c r="AQ114" s="5983" t="s">
        <v>149</v>
      </c>
      <c r="AR114" s="5990"/>
      <c r="AS114" s="5980"/>
      <c r="AT114" s="5992"/>
      <c r="AU114" s="5992"/>
      <c r="AV114" s="5992"/>
      <c r="AW114" s="5993"/>
      <c r="AX114" s="5992"/>
      <c r="AY114" s="5994"/>
      <c r="AZ114" s="5996"/>
    </row>
    <row r="115" spans="1:57" ht="54.9" customHeight="1">
      <c r="A115" s="6025"/>
      <c r="B115" s="6026"/>
      <c r="C115" s="6026"/>
      <c r="D115" s="6026"/>
      <c r="E115" s="6026"/>
      <c r="F115" s="6026"/>
      <c r="G115" s="6026"/>
      <c r="H115" s="6027"/>
      <c r="I115" s="6027"/>
      <c r="J115" s="6027"/>
      <c r="K115" s="6027"/>
      <c r="L115" s="5984"/>
      <c r="M115" s="5997"/>
      <c r="N115" s="5998"/>
      <c r="O115" s="5991"/>
      <c r="P115" s="5991"/>
      <c r="Q115" s="5991"/>
      <c r="R115" s="5991"/>
      <c r="S115" s="5991"/>
      <c r="T115" s="5991"/>
      <c r="U115" s="5991"/>
      <c r="V115" s="5991"/>
      <c r="W115" s="5991"/>
      <c r="X115" s="5991"/>
      <c r="Y115" s="5979"/>
      <c r="Z115" s="5980"/>
      <c r="AA115" s="5988"/>
      <c r="AB115" s="5989"/>
      <c r="AC115" s="5998"/>
      <c r="AD115" s="5997"/>
      <c r="AE115" s="5982"/>
      <c r="AF115" s="5983"/>
      <c r="AG115" s="5984"/>
      <c r="AH115" s="5982"/>
      <c r="AI115" s="5995"/>
      <c r="AJ115" s="5982"/>
      <c r="AK115" s="5995"/>
      <c r="AL115" s="5982"/>
      <c r="AM115" s="5983"/>
      <c r="AN115" s="5995"/>
      <c r="AO115" s="5982"/>
      <c r="AP115" s="5995"/>
      <c r="AQ115" s="5983"/>
      <c r="AR115" s="5990"/>
      <c r="AS115" s="5980"/>
      <c r="AT115" s="5992"/>
      <c r="AU115" s="5992"/>
      <c r="AV115" s="5992"/>
      <c r="AW115" s="5993"/>
      <c r="AX115" s="5992"/>
      <c r="AY115" s="5994"/>
      <c r="AZ115" s="5996"/>
    </row>
    <row r="116" spans="1:57" ht="54.9" customHeight="1" thickBot="1">
      <c r="A116" s="6025"/>
      <c r="B116" s="6026"/>
      <c r="C116" s="6026"/>
      <c r="D116" s="6026"/>
      <c r="E116" s="6026"/>
      <c r="F116" s="6026"/>
      <c r="G116" s="6026"/>
      <c r="H116" s="6027"/>
      <c r="I116" s="6027"/>
      <c r="J116" s="6027"/>
      <c r="K116" s="6027"/>
      <c r="L116" s="5984"/>
      <c r="M116" s="5997"/>
      <c r="N116" s="5998"/>
      <c r="O116" s="5991"/>
      <c r="P116" s="5991"/>
      <c r="Q116" s="5991"/>
      <c r="R116" s="5991"/>
      <c r="S116" s="5991"/>
      <c r="T116" s="5991"/>
      <c r="U116" s="5991"/>
      <c r="V116" s="5991"/>
      <c r="W116" s="5991"/>
      <c r="X116" s="5991"/>
      <c r="Y116" s="5979"/>
      <c r="Z116" s="5980"/>
      <c r="AA116" s="5988"/>
      <c r="AB116" s="5989"/>
      <c r="AC116" s="5998"/>
      <c r="AD116" s="5997"/>
      <c r="AE116" s="5982"/>
      <c r="AF116" s="5983"/>
      <c r="AG116" s="5984"/>
      <c r="AH116" s="5982"/>
      <c r="AI116" s="5995"/>
      <c r="AJ116" s="5982"/>
      <c r="AK116" s="5995"/>
      <c r="AL116" s="5982"/>
      <c r="AM116" s="5983"/>
      <c r="AN116" s="5995"/>
      <c r="AO116" s="5982"/>
      <c r="AP116" s="5995"/>
      <c r="AQ116" s="5983"/>
      <c r="AR116" s="5990"/>
      <c r="AS116" s="5980"/>
      <c r="AT116" s="5992"/>
      <c r="AU116" s="5992"/>
      <c r="AV116" s="5992"/>
      <c r="AW116" s="5993"/>
      <c r="AX116" s="5992"/>
      <c r="AY116" s="5994"/>
      <c r="AZ116" s="5996"/>
    </row>
    <row r="117" spans="1:57" ht="80.099999999999994" customHeight="1" thickBot="1">
      <c r="A117" s="6000" t="s">
        <v>1143</v>
      </c>
      <c r="B117" s="5974" t="s">
        <v>1163</v>
      </c>
      <c r="C117" s="5974"/>
      <c r="D117" s="5974"/>
      <c r="E117" s="5974"/>
      <c r="F117" s="5974"/>
      <c r="G117" s="5974"/>
      <c r="H117" s="3121"/>
      <c r="I117" s="3122"/>
      <c r="J117" s="6002" t="s">
        <v>53</v>
      </c>
      <c r="K117" s="6004" t="s">
        <v>66</v>
      </c>
      <c r="L117" s="3240" t="str">
        <f>الاعدادات!$D$6</f>
        <v>2022 وما قبلها</v>
      </c>
      <c r="M117" s="3123">
        <v>1</v>
      </c>
      <c r="N117" s="3124"/>
      <c r="O117" s="3124"/>
      <c r="P117" s="3124"/>
      <c r="Q117" s="3124"/>
      <c r="R117" s="3124"/>
      <c r="S117" s="3124"/>
      <c r="T117" s="3124"/>
      <c r="U117" s="3124"/>
      <c r="V117" s="3124"/>
      <c r="W117" s="3124"/>
      <c r="X117" s="3124"/>
      <c r="Y117" s="3125"/>
      <c r="Z117" s="3126">
        <v>1</v>
      </c>
      <c r="AA117" s="3123"/>
      <c r="AB117" s="3125"/>
      <c r="AC117" s="4604">
        <v>0</v>
      </c>
      <c r="AD117" s="4601">
        <v>0</v>
      </c>
      <c r="AE117" s="4605">
        <v>0</v>
      </c>
      <c r="AF117" s="4606">
        <v>0</v>
      </c>
      <c r="AG117" s="4607">
        <v>0</v>
      </c>
      <c r="AH117" s="4600">
        <v>0</v>
      </c>
      <c r="AI117" s="4601">
        <v>0</v>
      </c>
      <c r="AJ117" s="4601">
        <v>1</v>
      </c>
      <c r="AK117" s="4601">
        <v>0</v>
      </c>
      <c r="AL117" s="4602">
        <v>0</v>
      </c>
      <c r="AM117" s="4608">
        <v>1</v>
      </c>
      <c r="AN117" s="4600">
        <v>0</v>
      </c>
      <c r="AO117" s="4601">
        <v>0</v>
      </c>
      <c r="AP117" s="4602">
        <v>0</v>
      </c>
      <c r="AQ117" s="4609">
        <v>0</v>
      </c>
      <c r="AR117" s="4609">
        <v>0</v>
      </c>
      <c r="AS117" s="4610">
        <v>1</v>
      </c>
      <c r="AT117" s="4600"/>
      <c r="AU117" s="4601">
        <v>0</v>
      </c>
      <c r="AV117" s="4601">
        <v>0</v>
      </c>
      <c r="AW117" s="4601"/>
      <c r="AX117" s="4602"/>
      <c r="AY117" s="4610">
        <v>0</v>
      </c>
      <c r="AZ117" s="3125"/>
      <c r="BA117" s="3127"/>
    </row>
    <row r="118" spans="1:57" ht="80.099999999999994" customHeight="1" thickBot="1">
      <c r="A118" s="6000"/>
      <c r="B118" s="5974" t="s">
        <v>1618</v>
      </c>
      <c r="C118" s="5974"/>
      <c r="D118" s="5974"/>
      <c r="E118" s="5974"/>
      <c r="F118" s="5974"/>
      <c r="G118" s="5974"/>
      <c r="H118" s="3121"/>
      <c r="I118" s="3128"/>
      <c r="J118" s="6002"/>
      <c r="K118" s="6004"/>
      <c r="L118" s="3240">
        <f>الاعدادات!$D$7</f>
        <v>2023</v>
      </c>
      <c r="M118" s="3123">
        <v>1</v>
      </c>
      <c r="N118" s="3124">
        <v>1</v>
      </c>
      <c r="O118" s="3124"/>
      <c r="P118" s="3124"/>
      <c r="Q118" s="3124"/>
      <c r="R118" s="3124"/>
      <c r="S118" s="3124"/>
      <c r="T118" s="3124"/>
      <c r="U118" s="3124"/>
      <c r="V118" s="3124"/>
      <c r="W118" s="3124"/>
      <c r="X118" s="3124"/>
      <c r="Y118" s="3125"/>
      <c r="Z118" s="3126">
        <v>2</v>
      </c>
      <c r="AA118" s="3123"/>
      <c r="AB118" s="3125"/>
      <c r="AC118" s="4604">
        <v>0</v>
      </c>
      <c r="AD118" s="4601">
        <v>0</v>
      </c>
      <c r="AE118" s="4605">
        <v>0</v>
      </c>
      <c r="AF118" s="4606">
        <v>0</v>
      </c>
      <c r="AG118" s="4607">
        <v>0</v>
      </c>
      <c r="AH118" s="4600">
        <v>0</v>
      </c>
      <c r="AI118" s="4601">
        <v>0</v>
      </c>
      <c r="AJ118" s="4601">
        <v>0</v>
      </c>
      <c r="AK118" s="4601">
        <v>0</v>
      </c>
      <c r="AL118" s="4602">
        <v>0</v>
      </c>
      <c r="AM118" s="4608">
        <v>0</v>
      </c>
      <c r="AN118" s="4600">
        <v>0</v>
      </c>
      <c r="AO118" s="4601">
        <v>0</v>
      </c>
      <c r="AP118" s="4602">
        <v>0</v>
      </c>
      <c r="AQ118" s="4609">
        <v>0</v>
      </c>
      <c r="AR118" s="4609">
        <v>0</v>
      </c>
      <c r="AS118" s="4610">
        <v>0</v>
      </c>
      <c r="AT118" s="4600">
        <v>1</v>
      </c>
      <c r="AU118" s="4601">
        <v>0</v>
      </c>
      <c r="AV118" s="4601">
        <v>0</v>
      </c>
      <c r="AW118" s="4601">
        <v>1</v>
      </c>
      <c r="AX118" s="4602"/>
      <c r="AY118" s="4610">
        <v>2</v>
      </c>
      <c r="AZ118" s="3125"/>
      <c r="BA118" s="3127"/>
    </row>
    <row r="119" spans="1:57" ht="80.099999999999994" customHeight="1" thickBot="1">
      <c r="A119" s="6000"/>
      <c r="B119" s="5974" t="s">
        <v>1165</v>
      </c>
      <c r="C119" s="5974"/>
      <c r="D119" s="5974"/>
      <c r="E119" s="5974"/>
      <c r="F119" s="5974"/>
      <c r="G119" s="5974"/>
      <c r="H119" s="3121"/>
      <c r="I119" s="3122"/>
      <c r="J119" s="6002"/>
      <c r="K119" s="6004"/>
      <c r="L119" s="3240">
        <f>الاعدادات!$D$8</f>
        <v>2024</v>
      </c>
      <c r="M119" s="3123">
        <v>7</v>
      </c>
      <c r="N119" s="3124"/>
      <c r="O119" s="3124"/>
      <c r="P119" s="3124"/>
      <c r="Q119" s="3124"/>
      <c r="R119" s="3124"/>
      <c r="S119" s="3124"/>
      <c r="T119" s="3124"/>
      <c r="U119" s="3124"/>
      <c r="V119" s="3124"/>
      <c r="W119" s="3124"/>
      <c r="X119" s="3124"/>
      <c r="Y119" s="3125"/>
      <c r="Z119" s="3126">
        <v>7</v>
      </c>
      <c r="AA119" s="3123"/>
      <c r="AB119" s="3125"/>
      <c r="AC119" s="4604">
        <v>0</v>
      </c>
      <c r="AD119" s="4601">
        <v>0</v>
      </c>
      <c r="AE119" s="4605">
        <v>0</v>
      </c>
      <c r="AF119" s="4606">
        <v>0</v>
      </c>
      <c r="AG119" s="4607">
        <v>0</v>
      </c>
      <c r="AH119" s="4600">
        <v>0</v>
      </c>
      <c r="AI119" s="4601">
        <v>0</v>
      </c>
      <c r="AJ119" s="4601">
        <v>0</v>
      </c>
      <c r="AK119" s="4601">
        <v>1</v>
      </c>
      <c r="AL119" s="4602">
        <v>0</v>
      </c>
      <c r="AM119" s="4608">
        <v>1</v>
      </c>
      <c r="AN119" s="4600">
        <v>0</v>
      </c>
      <c r="AO119" s="4601">
        <v>0</v>
      </c>
      <c r="AP119" s="4602">
        <v>0</v>
      </c>
      <c r="AQ119" s="4609">
        <v>0</v>
      </c>
      <c r="AR119" s="4609">
        <v>0</v>
      </c>
      <c r="AS119" s="4610">
        <v>1</v>
      </c>
      <c r="AT119" s="4600"/>
      <c r="AU119" s="4601">
        <v>0</v>
      </c>
      <c r="AV119" s="4601">
        <v>0</v>
      </c>
      <c r="AW119" s="4601">
        <v>6</v>
      </c>
      <c r="AX119" s="4602"/>
      <c r="AY119" s="4610">
        <v>6</v>
      </c>
      <c r="AZ119" s="3125"/>
      <c r="BA119" s="3127"/>
    </row>
    <row r="120" spans="1:57" ht="80.099999999999994" customHeight="1" thickBot="1">
      <c r="A120" s="6000"/>
      <c r="B120" s="5974" t="s">
        <v>1166</v>
      </c>
      <c r="C120" s="5974"/>
      <c r="D120" s="5974"/>
      <c r="E120" s="5974"/>
      <c r="F120" s="5974"/>
      <c r="G120" s="5974"/>
      <c r="H120" s="3121"/>
      <c r="I120" s="3122"/>
      <c r="J120" s="6002"/>
      <c r="K120" s="6004"/>
      <c r="L120" s="3240">
        <f>الاعدادات!$D$9</f>
        <v>2025</v>
      </c>
      <c r="M120" s="3123">
        <v>26</v>
      </c>
      <c r="N120" s="3124">
        <v>2</v>
      </c>
      <c r="O120" s="3124"/>
      <c r="P120" s="3124"/>
      <c r="Q120" s="3124"/>
      <c r="R120" s="3124"/>
      <c r="S120" s="3124"/>
      <c r="T120" s="3124"/>
      <c r="U120" s="3124"/>
      <c r="V120" s="3124"/>
      <c r="W120" s="3124"/>
      <c r="X120" s="3124"/>
      <c r="Y120" s="3125"/>
      <c r="Z120" s="3126">
        <v>28</v>
      </c>
      <c r="AA120" s="3123"/>
      <c r="AB120" s="3125"/>
      <c r="AC120" s="4604">
        <v>0</v>
      </c>
      <c r="AD120" s="4601">
        <v>3</v>
      </c>
      <c r="AE120" s="4605">
        <v>0</v>
      </c>
      <c r="AF120" s="4606">
        <v>3</v>
      </c>
      <c r="AG120" s="4607">
        <v>0</v>
      </c>
      <c r="AH120" s="4600">
        <v>0</v>
      </c>
      <c r="AI120" s="4601">
        <v>0</v>
      </c>
      <c r="AJ120" s="4601">
        <v>0</v>
      </c>
      <c r="AK120" s="4601">
        <v>0</v>
      </c>
      <c r="AL120" s="4602">
        <v>0</v>
      </c>
      <c r="AM120" s="4608">
        <v>0</v>
      </c>
      <c r="AN120" s="4600">
        <v>0</v>
      </c>
      <c r="AO120" s="4601">
        <v>0</v>
      </c>
      <c r="AP120" s="4602">
        <v>0</v>
      </c>
      <c r="AQ120" s="4609">
        <v>0</v>
      </c>
      <c r="AR120" s="4609">
        <v>0</v>
      </c>
      <c r="AS120" s="4610">
        <v>3</v>
      </c>
      <c r="AT120" s="4600">
        <v>1</v>
      </c>
      <c r="AU120" s="4601">
        <v>0</v>
      </c>
      <c r="AV120" s="4601">
        <v>0</v>
      </c>
      <c r="AW120" s="4601">
        <v>24</v>
      </c>
      <c r="AX120" s="4602"/>
      <c r="AY120" s="4610">
        <v>25</v>
      </c>
      <c r="AZ120" s="3125"/>
      <c r="BA120" s="3127"/>
    </row>
    <row r="121" spans="1:57" ht="80.099999999999994" customHeight="1" thickBot="1">
      <c r="A121" s="6000"/>
      <c r="B121" s="5974"/>
      <c r="C121" s="5974"/>
      <c r="D121" s="5974"/>
      <c r="E121" s="5974"/>
      <c r="F121" s="5974"/>
      <c r="G121" s="5974"/>
      <c r="H121" s="3121"/>
      <c r="I121" s="3122"/>
      <c r="J121" s="6002"/>
      <c r="K121" s="6004"/>
      <c r="L121" s="3240">
        <f>الاعدادات!$D$10</f>
        <v>2026</v>
      </c>
      <c r="M121" s="3129">
        <v>31</v>
      </c>
      <c r="N121" s="3130">
        <v>1</v>
      </c>
      <c r="O121" s="3130"/>
      <c r="P121" s="3130"/>
      <c r="Q121" s="3130"/>
      <c r="R121" s="3130"/>
      <c r="S121" s="3130"/>
      <c r="T121" s="3130"/>
      <c r="U121" s="3130"/>
      <c r="V121" s="3130"/>
      <c r="W121" s="3130"/>
      <c r="X121" s="3130"/>
      <c r="Y121" s="3131">
        <v>9</v>
      </c>
      <c r="Z121" s="3126">
        <v>41</v>
      </c>
      <c r="AA121" s="3132">
        <v>4</v>
      </c>
      <c r="AB121" s="3133"/>
      <c r="AC121" s="4618">
        <v>3</v>
      </c>
      <c r="AD121" s="4619">
        <v>8</v>
      </c>
      <c r="AE121" s="4620">
        <v>0</v>
      </c>
      <c r="AF121" s="4621">
        <v>11</v>
      </c>
      <c r="AG121" s="4622">
        <v>0</v>
      </c>
      <c r="AH121" s="4616">
        <v>0</v>
      </c>
      <c r="AI121" s="4619">
        <v>0</v>
      </c>
      <c r="AJ121" s="4619">
        <v>3</v>
      </c>
      <c r="AK121" s="4619">
        <v>0</v>
      </c>
      <c r="AL121" s="4617">
        <v>1</v>
      </c>
      <c r="AM121" s="4621">
        <v>4</v>
      </c>
      <c r="AN121" s="4616">
        <v>0</v>
      </c>
      <c r="AO121" s="4619">
        <v>0</v>
      </c>
      <c r="AP121" s="4617">
        <v>0</v>
      </c>
      <c r="AQ121" s="4623">
        <v>0</v>
      </c>
      <c r="AR121" s="4623">
        <v>0</v>
      </c>
      <c r="AS121" s="4624">
        <v>15</v>
      </c>
      <c r="AT121" s="4616">
        <v>8</v>
      </c>
      <c r="AU121" s="4619">
        <v>0</v>
      </c>
      <c r="AV121" s="4619">
        <v>0</v>
      </c>
      <c r="AW121" s="4619">
        <v>1</v>
      </c>
      <c r="AX121" s="4617">
        <v>13</v>
      </c>
      <c r="AY121" s="4624">
        <v>22</v>
      </c>
      <c r="AZ121" s="3125"/>
      <c r="BA121" s="3127"/>
    </row>
    <row r="122" spans="1:57" ht="79.5" customHeight="1" thickBot="1">
      <c r="A122" s="6001"/>
      <c r="B122" s="5974"/>
      <c r="C122" s="5974"/>
      <c r="D122" s="5974"/>
      <c r="E122" s="5974"/>
      <c r="F122" s="5974"/>
      <c r="G122" s="5974"/>
      <c r="H122" s="3121"/>
      <c r="I122" s="3122"/>
      <c r="J122" s="6003"/>
      <c r="K122" s="6005"/>
      <c r="L122" s="3134"/>
      <c r="M122" s="3241">
        <f>SUM(M117:M121)</f>
        <v>66</v>
      </c>
      <c r="N122" s="3241">
        <f t="shared" ref="N122" si="87">SUM(N117:N121)</f>
        <v>4</v>
      </c>
      <c r="O122" s="3241">
        <f t="shared" ref="O122" si="88">SUM(O117:O121)</f>
        <v>0</v>
      </c>
      <c r="P122" s="3241">
        <f t="shared" ref="P122" si="89">SUM(P117:P121)</f>
        <v>0</v>
      </c>
      <c r="Q122" s="3241">
        <f t="shared" ref="Q122" si="90">SUM(Q117:Q121)</f>
        <v>0</v>
      </c>
      <c r="R122" s="3241">
        <f t="shared" ref="R122" si="91">SUM(R117:R121)</f>
        <v>0</v>
      </c>
      <c r="S122" s="3241">
        <f t="shared" ref="S122" si="92">SUM(S117:S121)</f>
        <v>0</v>
      </c>
      <c r="T122" s="3241">
        <f t="shared" ref="T122" si="93">SUM(T117:T121)</f>
        <v>0</v>
      </c>
      <c r="U122" s="3241">
        <f>SUM(U117:U121)</f>
        <v>0</v>
      </c>
      <c r="V122" s="3241">
        <f t="shared" ref="V122" si="94">SUM(V117:V121)</f>
        <v>0</v>
      </c>
      <c r="W122" s="3241">
        <f t="shared" ref="W122" si="95">SUM(W117:W121)</f>
        <v>0</v>
      </c>
      <c r="X122" s="3241">
        <f t="shared" ref="X122" si="96">SUM(X117:X121)</f>
        <v>0</v>
      </c>
      <c r="Y122" s="3241">
        <f t="shared" ref="Y122" si="97">SUM(Y117:Y121)</f>
        <v>9</v>
      </c>
      <c r="Z122" s="3241">
        <f t="shared" ref="Z122" si="98">SUM(Z117:Z121)</f>
        <v>79</v>
      </c>
      <c r="AA122" s="3241">
        <f t="shared" ref="AA122" si="99">SUM(AA117:AA121)</f>
        <v>4</v>
      </c>
      <c r="AB122" s="3241">
        <f t="shared" ref="AB122" si="100">SUM(AB117:AB121)</f>
        <v>0</v>
      </c>
      <c r="AC122" s="3241">
        <f t="shared" ref="AC122" si="101">SUM(AC117:AC121)</f>
        <v>3</v>
      </c>
      <c r="AD122" s="3241">
        <f t="shared" ref="AD122" si="102">SUM(AD117:AD121)</f>
        <v>11</v>
      </c>
      <c r="AE122" s="3241">
        <f t="shared" ref="AE122" si="103">SUM(AE117:AE121)</f>
        <v>0</v>
      </c>
      <c r="AF122" s="3241">
        <f t="shared" ref="AF122" si="104">SUM(AF117:AF121)</f>
        <v>14</v>
      </c>
      <c r="AG122" s="3241">
        <f t="shared" ref="AG122" si="105">SUM(AG117:AG121)</f>
        <v>0</v>
      </c>
      <c r="AH122" s="3241">
        <f t="shared" ref="AH122" si="106">SUM(AH117:AH121)</f>
        <v>0</v>
      </c>
      <c r="AI122" s="3241">
        <f t="shared" ref="AI122" si="107">SUM(AI117:AI121)</f>
        <v>0</v>
      </c>
      <c r="AJ122" s="3241">
        <f t="shared" ref="AJ122" si="108">SUM(AJ117:AJ121)</f>
        <v>4</v>
      </c>
      <c r="AK122" s="3241">
        <f t="shared" ref="AK122" si="109">SUM(AK117:AK121)</f>
        <v>1</v>
      </c>
      <c r="AL122" s="3241">
        <f t="shared" ref="AL122" si="110">SUM(AL117:AL121)</f>
        <v>1</v>
      </c>
      <c r="AM122" s="3241">
        <f t="shared" ref="AM122" si="111">SUM(AM117:AM121)</f>
        <v>6</v>
      </c>
      <c r="AN122" s="3241">
        <f t="shared" ref="AN122" si="112">SUM(AN117:AN121)</f>
        <v>0</v>
      </c>
      <c r="AO122" s="3241">
        <f t="shared" ref="AO122" si="113">SUM(AO117:AO121)</f>
        <v>0</v>
      </c>
      <c r="AP122" s="3241">
        <f t="shared" ref="AP122" si="114">SUM(AP117:AP121)</f>
        <v>0</v>
      </c>
      <c r="AQ122" s="3241">
        <f t="shared" ref="AQ122" si="115">SUM(AQ117:AQ121)</f>
        <v>0</v>
      </c>
      <c r="AR122" s="3241">
        <f t="shared" ref="AR122" si="116">SUM(AR117:AR121)</f>
        <v>0</v>
      </c>
      <c r="AS122" s="3241">
        <f t="shared" ref="AS122" si="117">SUM(AS117:AS121)</f>
        <v>20</v>
      </c>
      <c r="AT122" s="3241">
        <f t="shared" ref="AT122" si="118">SUM(AT117:AT121)</f>
        <v>10</v>
      </c>
      <c r="AU122" s="3241">
        <f t="shared" ref="AU122" si="119">SUM(AU117:AU121)</f>
        <v>0</v>
      </c>
      <c r="AV122" s="3241">
        <f t="shared" ref="AV122" si="120">SUM(AV117:AV121)</f>
        <v>0</v>
      </c>
      <c r="AW122" s="3241">
        <f t="shared" ref="AW122" si="121">SUM(AW117:AW121)</f>
        <v>32</v>
      </c>
      <c r="AX122" s="3241">
        <f t="shared" ref="AX122" si="122">SUM(AX117:AX121)</f>
        <v>13</v>
      </c>
      <c r="AY122" s="3241">
        <f t="shared" ref="AY122" si="123">SUM(AY117:AY121)</f>
        <v>55</v>
      </c>
      <c r="AZ122" s="3241">
        <f t="shared" ref="AZ122" si="124">SUM(AZ117:AZ121)</f>
        <v>0</v>
      </c>
      <c r="BA122" s="3241">
        <f t="shared" ref="BA122" si="125">SUM(BA117:BA121)</f>
        <v>0</v>
      </c>
    </row>
    <row r="123" spans="1:57" ht="75" customHeight="1" thickBot="1">
      <c r="A123" s="6013" t="s">
        <v>604</v>
      </c>
      <c r="B123" s="6013"/>
      <c r="C123" s="6013"/>
      <c r="D123" s="6013"/>
      <c r="E123" s="6013"/>
      <c r="F123" s="6013"/>
      <c r="G123" s="6013"/>
      <c r="H123" s="6013"/>
      <c r="I123" s="6013"/>
      <c r="J123" s="6013"/>
      <c r="K123" s="6013"/>
      <c r="L123" s="6013"/>
      <c r="M123" s="6013"/>
      <c r="N123" s="6013"/>
      <c r="O123" s="6013"/>
      <c r="P123" s="6013"/>
      <c r="Q123" s="6013"/>
      <c r="R123" s="6013"/>
      <c r="S123" s="6013"/>
      <c r="T123" s="6013"/>
      <c r="U123" s="6013"/>
      <c r="V123" s="6013"/>
      <c r="W123" s="6013"/>
      <c r="X123" s="6013"/>
      <c r="Y123" s="6013"/>
      <c r="Z123" s="6013"/>
      <c r="AA123" s="6013"/>
      <c r="AB123" s="6013"/>
      <c r="AC123" s="6013"/>
      <c r="AD123" s="6013"/>
      <c r="AE123" s="6013"/>
      <c r="AF123" s="6013"/>
      <c r="AG123" s="6013"/>
      <c r="AH123" s="6013"/>
      <c r="AI123" s="6013"/>
      <c r="AJ123" s="6013"/>
      <c r="AK123" s="6013"/>
      <c r="AL123" s="6013"/>
      <c r="AM123" s="6013"/>
      <c r="AN123" s="6013"/>
      <c r="AO123" s="6013"/>
      <c r="AP123" s="6013"/>
      <c r="AQ123" s="6013"/>
      <c r="AR123" s="6013"/>
      <c r="AS123" s="6013"/>
      <c r="AT123" s="6013"/>
      <c r="AU123" s="6013"/>
      <c r="AV123" s="6013"/>
      <c r="AW123" s="6013"/>
      <c r="AX123" s="6013"/>
      <c r="AY123" s="6013"/>
      <c r="AZ123" s="6013"/>
      <c r="BA123" s="6013"/>
      <c r="BB123" s="6013"/>
      <c r="BC123" s="6013"/>
      <c r="BD123" s="6013"/>
      <c r="BE123" s="6013"/>
    </row>
    <row r="124" spans="1:57" ht="114" customHeight="1">
      <c r="A124" s="6014" t="s">
        <v>92</v>
      </c>
      <c r="B124" s="6017" t="s">
        <v>1674</v>
      </c>
      <c r="C124" s="6017"/>
      <c r="D124" s="6017"/>
      <c r="E124" s="6017"/>
      <c r="F124" s="6017"/>
      <c r="G124" s="6017"/>
      <c r="H124" s="6017"/>
      <c r="I124" s="6017"/>
      <c r="J124" s="6017"/>
      <c r="K124" s="6017"/>
      <c r="L124" s="6017"/>
      <c r="M124" s="6017"/>
      <c r="N124" s="6017"/>
      <c r="O124" s="6017"/>
      <c r="P124" s="6017"/>
      <c r="Q124" s="6017"/>
      <c r="R124" s="6017"/>
      <c r="S124" s="6017"/>
      <c r="T124" s="6017"/>
      <c r="U124" s="6017"/>
      <c r="V124" s="6017"/>
      <c r="W124" s="6017"/>
      <c r="X124" s="6017"/>
      <c r="Y124" s="6017"/>
      <c r="Z124" s="6017"/>
      <c r="AA124" s="6017"/>
      <c r="AB124" s="6017"/>
      <c r="AC124" s="6017"/>
      <c r="AD124" s="6017" t="s">
        <v>1675</v>
      </c>
      <c r="AE124" s="6017"/>
      <c r="AF124" s="6017"/>
      <c r="AG124" s="6017"/>
      <c r="AH124" s="6017"/>
      <c r="AI124" s="6017"/>
      <c r="AJ124" s="6017"/>
      <c r="AK124" s="6017"/>
      <c r="AL124" s="6017"/>
      <c r="AM124" s="6017"/>
      <c r="AN124" s="6017"/>
      <c r="AO124" s="6017"/>
      <c r="AP124" s="6017"/>
      <c r="AQ124" s="6017"/>
      <c r="AR124" s="6017"/>
      <c r="AS124" s="6017"/>
      <c r="AT124" s="6017"/>
      <c r="AU124" s="6017"/>
      <c r="AV124" s="6017"/>
      <c r="AW124" s="6017"/>
      <c r="AX124" s="6017"/>
      <c r="AY124" s="6017"/>
      <c r="AZ124" s="6017"/>
      <c r="BA124" s="6017"/>
      <c r="BB124" s="6017"/>
      <c r="BC124" s="6017"/>
      <c r="BD124" s="6017"/>
      <c r="BE124" s="6018"/>
    </row>
    <row r="125" spans="1:57" ht="54.9" customHeight="1">
      <c r="A125" s="6015"/>
      <c r="B125" s="6019" t="s">
        <v>100</v>
      </c>
      <c r="C125" s="6019"/>
      <c r="D125" s="6019"/>
      <c r="E125" s="6019"/>
      <c r="F125" s="6019"/>
      <c r="G125" s="6019"/>
      <c r="H125" s="6019"/>
      <c r="I125" s="6019"/>
      <c r="J125" s="6019"/>
      <c r="K125" s="6019"/>
      <c r="L125" s="6019"/>
      <c r="M125" s="6019"/>
      <c r="N125" s="6019"/>
      <c r="O125" s="6020" t="s">
        <v>101</v>
      </c>
      <c r="P125" s="6008" t="s">
        <v>102</v>
      </c>
      <c r="Q125" s="6022" t="s">
        <v>103</v>
      </c>
      <c r="R125" s="6022"/>
      <c r="S125" s="6022"/>
      <c r="T125" s="6022"/>
      <c r="U125" s="6022"/>
      <c r="V125" s="6022" t="s">
        <v>104</v>
      </c>
      <c r="W125" s="6022"/>
      <c r="X125" s="6022"/>
      <c r="Y125" s="6008" t="s">
        <v>105</v>
      </c>
      <c r="Z125" s="6031" t="s">
        <v>106</v>
      </c>
      <c r="AA125" s="6022" t="s">
        <v>99</v>
      </c>
      <c r="AB125" s="6022"/>
      <c r="AC125" s="6022"/>
      <c r="AD125" s="6010" t="s">
        <v>100</v>
      </c>
      <c r="AE125" s="6010"/>
      <c r="AF125" s="6010"/>
      <c r="AG125" s="6010"/>
      <c r="AH125" s="6010"/>
      <c r="AI125" s="6010"/>
      <c r="AJ125" s="6010"/>
      <c r="AK125" s="6010"/>
      <c r="AL125" s="6010"/>
      <c r="AM125" s="6010"/>
      <c r="AN125" s="6010"/>
      <c r="AO125" s="6010"/>
      <c r="AP125" s="6010"/>
      <c r="AQ125" s="6011" t="s">
        <v>101</v>
      </c>
      <c r="AR125" s="6035" t="s">
        <v>102</v>
      </c>
      <c r="AS125" s="6028" t="s">
        <v>103</v>
      </c>
      <c r="AT125" s="6028"/>
      <c r="AU125" s="6028"/>
      <c r="AV125" s="6028"/>
      <c r="AW125" s="6028"/>
      <c r="AX125" s="6028" t="s">
        <v>104</v>
      </c>
      <c r="AY125" s="6028"/>
      <c r="AZ125" s="6028"/>
      <c r="BA125" s="6008" t="s">
        <v>105</v>
      </c>
      <c r="BB125" s="6029" t="s">
        <v>106</v>
      </c>
      <c r="BC125" s="6028" t="s">
        <v>99</v>
      </c>
      <c r="BD125" s="6028"/>
      <c r="BE125" s="6037"/>
    </row>
    <row r="126" spans="1:57" ht="54.9" customHeight="1">
      <c r="A126" s="6015"/>
      <c r="B126" s="6022" t="s">
        <v>120</v>
      </c>
      <c r="C126" s="6022"/>
      <c r="D126" s="6022"/>
      <c r="E126" s="6022"/>
      <c r="F126" s="6022"/>
      <c r="G126" s="6022"/>
      <c r="H126" s="6022"/>
      <c r="I126" s="6022" t="s">
        <v>121</v>
      </c>
      <c r="J126" s="6022"/>
      <c r="K126" s="6022"/>
      <c r="L126" s="6022"/>
      <c r="M126" s="6022"/>
      <c r="N126" s="6008" t="s">
        <v>122</v>
      </c>
      <c r="O126" s="6020"/>
      <c r="P126" s="6008"/>
      <c r="Q126" s="6022"/>
      <c r="R126" s="6022"/>
      <c r="S126" s="6022"/>
      <c r="T126" s="6022"/>
      <c r="U126" s="6022"/>
      <c r="V126" s="6022"/>
      <c r="W126" s="6022"/>
      <c r="X126" s="6022"/>
      <c r="Y126" s="6008"/>
      <c r="Z126" s="6031"/>
      <c r="AA126" s="6008" t="s">
        <v>131</v>
      </c>
      <c r="AB126" s="6008" t="s">
        <v>114</v>
      </c>
      <c r="AC126" s="6033" t="s">
        <v>212</v>
      </c>
      <c r="AD126" s="6022" t="s">
        <v>120</v>
      </c>
      <c r="AE126" s="6022"/>
      <c r="AF126" s="6022"/>
      <c r="AG126" s="6022"/>
      <c r="AH126" s="6022"/>
      <c r="AI126" s="6022"/>
      <c r="AJ126" s="6022"/>
      <c r="AK126" s="6022" t="s">
        <v>121</v>
      </c>
      <c r="AL126" s="6022"/>
      <c r="AM126" s="6022"/>
      <c r="AN126" s="6022"/>
      <c r="AO126" s="6022"/>
      <c r="AP126" s="6008" t="s">
        <v>122</v>
      </c>
      <c r="AQ126" s="6011"/>
      <c r="AR126" s="6035"/>
      <c r="AS126" s="6028"/>
      <c r="AT126" s="6028"/>
      <c r="AU126" s="6028"/>
      <c r="AV126" s="6028"/>
      <c r="AW126" s="6028"/>
      <c r="AX126" s="6028"/>
      <c r="AY126" s="6028"/>
      <c r="AZ126" s="6028"/>
      <c r="BA126" s="6008"/>
      <c r="BB126" s="6029"/>
      <c r="BC126" s="6008" t="s">
        <v>131</v>
      </c>
      <c r="BD126" s="6008" t="s">
        <v>114</v>
      </c>
      <c r="BE126" s="6023" t="s">
        <v>212</v>
      </c>
    </row>
    <row r="127" spans="1:57" ht="54.9" customHeight="1">
      <c r="A127" s="6015"/>
      <c r="B127" s="6006" t="s">
        <v>151</v>
      </c>
      <c r="C127" s="6006" t="s">
        <v>152</v>
      </c>
      <c r="D127" s="6006" t="s">
        <v>153</v>
      </c>
      <c r="E127" s="6006" t="s">
        <v>154</v>
      </c>
      <c r="F127" s="6006" t="s">
        <v>155</v>
      </c>
      <c r="G127" s="6006" t="s">
        <v>156</v>
      </c>
      <c r="H127" s="6008" t="s">
        <v>157</v>
      </c>
      <c r="I127" s="6008" t="s">
        <v>158</v>
      </c>
      <c r="J127" s="6008" t="s">
        <v>159</v>
      </c>
      <c r="K127" s="6006" t="s">
        <v>160</v>
      </c>
      <c r="L127" s="6006" t="s">
        <v>161</v>
      </c>
      <c r="M127" s="6006" t="s">
        <v>162</v>
      </c>
      <c r="N127" s="6008"/>
      <c r="O127" s="6020"/>
      <c r="P127" s="6008"/>
      <c r="Q127" s="6008" t="s">
        <v>123</v>
      </c>
      <c r="R127" s="6008" t="s">
        <v>124</v>
      </c>
      <c r="S127" s="6008" t="s">
        <v>125</v>
      </c>
      <c r="T127" s="6008" t="s">
        <v>126</v>
      </c>
      <c r="U127" s="6008" t="s">
        <v>127</v>
      </c>
      <c r="V127" s="6008" t="s">
        <v>128</v>
      </c>
      <c r="W127" s="6008" t="s">
        <v>129</v>
      </c>
      <c r="X127" s="6008" t="s">
        <v>130</v>
      </c>
      <c r="Y127" s="6008"/>
      <c r="Z127" s="6031"/>
      <c r="AA127" s="6008"/>
      <c r="AB127" s="6008"/>
      <c r="AC127" s="6033"/>
      <c r="AD127" s="6006" t="s">
        <v>151</v>
      </c>
      <c r="AE127" s="6006" t="s">
        <v>152</v>
      </c>
      <c r="AF127" s="6006" t="s">
        <v>153</v>
      </c>
      <c r="AG127" s="6006" t="s">
        <v>154</v>
      </c>
      <c r="AH127" s="6006" t="s">
        <v>155</v>
      </c>
      <c r="AI127" s="6006" t="s">
        <v>156</v>
      </c>
      <c r="AJ127" s="6008" t="s">
        <v>157</v>
      </c>
      <c r="AK127" s="6008" t="s">
        <v>158</v>
      </c>
      <c r="AL127" s="6008" t="s">
        <v>159</v>
      </c>
      <c r="AM127" s="6006" t="s">
        <v>160</v>
      </c>
      <c r="AN127" s="6006" t="s">
        <v>161</v>
      </c>
      <c r="AO127" s="6006" t="s">
        <v>162</v>
      </c>
      <c r="AP127" s="6008"/>
      <c r="AQ127" s="6011"/>
      <c r="AR127" s="6035"/>
      <c r="AS127" s="6008" t="s">
        <v>123</v>
      </c>
      <c r="AT127" s="6008" t="s">
        <v>124</v>
      </c>
      <c r="AU127" s="6008" t="s">
        <v>125</v>
      </c>
      <c r="AV127" s="6008" t="s">
        <v>126</v>
      </c>
      <c r="AW127" s="6008" t="s">
        <v>127</v>
      </c>
      <c r="AX127" s="6008" t="s">
        <v>128</v>
      </c>
      <c r="AY127" s="6008" t="s">
        <v>129</v>
      </c>
      <c r="AZ127" s="6008" t="s">
        <v>130</v>
      </c>
      <c r="BA127" s="6008"/>
      <c r="BB127" s="6029"/>
      <c r="BC127" s="6008"/>
      <c r="BD127" s="6008"/>
      <c r="BE127" s="6023"/>
    </row>
    <row r="128" spans="1:57" ht="54.9" customHeight="1">
      <c r="A128" s="6015"/>
      <c r="B128" s="6006"/>
      <c r="C128" s="6006"/>
      <c r="D128" s="6006"/>
      <c r="E128" s="6006"/>
      <c r="F128" s="6006"/>
      <c r="G128" s="6006"/>
      <c r="H128" s="6008"/>
      <c r="I128" s="6008"/>
      <c r="J128" s="6008"/>
      <c r="K128" s="6006"/>
      <c r="L128" s="6006"/>
      <c r="M128" s="6006"/>
      <c r="N128" s="6008"/>
      <c r="O128" s="6020"/>
      <c r="P128" s="6008"/>
      <c r="Q128" s="6008"/>
      <c r="R128" s="6008"/>
      <c r="S128" s="6008"/>
      <c r="T128" s="6008"/>
      <c r="U128" s="6008"/>
      <c r="V128" s="6008"/>
      <c r="W128" s="6008"/>
      <c r="X128" s="6008"/>
      <c r="Y128" s="6008"/>
      <c r="Z128" s="6031"/>
      <c r="AA128" s="6008"/>
      <c r="AB128" s="6008"/>
      <c r="AC128" s="6033"/>
      <c r="AD128" s="6006"/>
      <c r="AE128" s="6006"/>
      <c r="AF128" s="6006"/>
      <c r="AG128" s="6006"/>
      <c r="AH128" s="6006"/>
      <c r="AI128" s="6006"/>
      <c r="AJ128" s="6008"/>
      <c r="AK128" s="6008"/>
      <c r="AL128" s="6008"/>
      <c r="AM128" s="6006"/>
      <c r="AN128" s="6006"/>
      <c r="AO128" s="6006"/>
      <c r="AP128" s="6008"/>
      <c r="AQ128" s="6011"/>
      <c r="AR128" s="6035"/>
      <c r="AS128" s="6008"/>
      <c r="AT128" s="6008"/>
      <c r="AU128" s="6008"/>
      <c r="AV128" s="6008"/>
      <c r="AW128" s="6008"/>
      <c r="AX128" s="6008"/>
      <c r="AY128" s="6008"/>
      <c r="AZ128" s="6008"/>
      <c r="BA128" s="6008"/>
      <c r="BB128" s="6029"/>
      <c r="BC128" s="6008"/>
      <c r="BD128" s="6008"/>
      <c r="BE128" s="6023"/>
    </row>
    <row r="129" spans="1:57" ht="27.75" customHeight="1">
      <c r="A129" s="6015"/>
      <c r="B129" s="6006"/>
      <c r="C129" s="6006"/>
      <c r="D129" s="6006"/>
      <c r="E129" s="6006"/>
      <c r="F129" s="6006"/>
      <c r="G129" s="6006"/>
      <c r="H129" s="6008"/>
      <c r="I129" s="6008"/>
      <c r="J129" s="6008"/>
      <c r="K129" s="6006"/>
      <c r="L129" s="6006"/>
      <c r="M129" s="6006"/>
      <c r="N129" s="6008"/>
      <c r="O129" s="6020"/>
      <c r="P129" s="6008"/>
      <c r="Q129" s="6008"/>
      <c r="R129" s="6008"/>
      <c r="S129" s="6008"/>
      <c r="T129" s="6008"/>
      <c r="U129" s="6008"/>
      <c r="V129" s="6008"/>
      <c r="W129" s="6008"/>
      <c r="X129" s="6008"/>
      <c r="Y129" s="6008"/>
      <c r="Z129" s="6031"/>
      <c r="AA129" s="6008"/>
      <c r="AB129" s="6008"/>
      <c r="AC129" s="6033"/>
      <c r="AD129" s="6006"/>
      <c r="AE129" s="6006"/>
      <c r="AF129" s="6006"/>
      <c r="AG129" s="6006"/>
      <c r="AH129" s="6006"/>
      <c r="AI129" s="6006"/>
      <c r="AJ129" s="6008"/>
      <c r="AK129" s="6008"/>
      <c r="AL129" s="6008"/>
      <c r="AM129" s="6006"/>
      <c r="AN129" s="6006"/>
      <c r="AO129" s="6006"/>
      <c r="AP129" s="6008"/>
      <c r="AQ129" s="6011"/>
      <c r="AR129" s="6035"/>
      <c r="AS129" s="6008"/>
      <c r="AT129" s="6008"/>
      <c r="AU129" s="6008"/>
      <c r="AV129" s="6008"/>
      <c r="AW129" s="6008"/>
      <c r="AX129" s="6008"/>
      <c r="AY129" s="6008"/>
      <c r="AZ129" s="6008"/>
      <c r="BA129" s="6008"/>
      <c r="BB129" s="6029"/>
      <c r="BC129" s="6008"/>
      <c r="BD129" s="6008"/>
      <c r="BE129" s="6023"/>
    </row>
    <row r="130" spans="1:57" ht="54.9" customHeight="1" thickBot="1">
      <c r="A130" s="6016"/>
      <c r="B130" s="6007"/>
      <c r="C130" s="6007"/>
      <c r="D130" s="6007"/>
      <c r="E130" s="6007"/>
      <c r="F130" s="6007"/>
      <c r="G130" s="6007"/>
      <c r="H130" s="6009"/>
      <c r="I130" s="6009"/>
      <c r="J130" s="6009"/>
      <c r="K130" s="6007"/>
      <c r="L130" s="6007"/>
      <c r="M130" s="6007"/>
      <c r="N130" s="6009"/>
      <c r="O130" s="6021"/>
      <c r="P130" s="6009"/>
      <c r="Q130" s="6009"/>
      <c r="R130" s="6009"/>
      <c r="S130" s="6009"/>
      <c r="T130" s="6009"/>
      <c r="U130" s="6009"/>
      <c r="V130" s="6009"/>
      <c r="W130" s="6009"/>
      <c r="X130" s="6009"/>
      <c r="Y130" s="6009"/>
      <c r="Z130" s="6032"/>
      <c r="AA130" s="6009"/>
      <c r="AB130" s="6009"/>
      <c r="AC130" s="6034"/>
      <c r="AD130" s="6007"/>
      <c r="AE130" s="6007"/>
      <c r="AF130" s="6007"/>
      <c r="AG130" s="6007"/>
      <c r="AH130" s="6007"/>
      <c r="AI130" s="6007"/>
      <c r="AJ130" s="6009"/>
      <c r="AK130" s="6009"/>
      <c r="AL130" s="6009"/>
      <c r="AM130" s="6007"/>
      <c r="AN130" s="6007"/>
      <c r="AO130" s="6007"/>
      <c r="AP130" s="6009"/>
      <c r="AQ130" s="6012"/>
      <c r="AR130" s="6036"/>
      <c r="AS130" s="6009"/>
      <c r="AT130" s="6009"/>
      <c r="AU130" s="6009"/>
      <c r="AV130" s="6009"/>
      <c r="AW130" s="6009"/>
      <c r="AX130" s="6009"/>
      <c r="AY130" s="6009"/>
      <c r="AZ130" s="6009"/>
      <c r="BA130" s="6009"/>
      <c r="BB130" s="6030"/>
      <c r="BC130" s="6009"/>
      <c r="BD130" s="6009"/>
      <c r="BE130" s="6024"/>
    </row>
    <row r="131" spans="1:57" ht="69.900000000000006" customHeight="1" thickBot="1">
      <c r="A131" s="3240" t="str">
        <f>الاعدادات!$D$6</f>
        <v>2022 وما قبلها</v>
      </c>
      <c r="B131" s="3135"/>
      <c r="C131" s="3136"/>
      <c r="D131" s="3136"/>
      <c r="E131" s="3137"/>
      <c r="F131" s="3137"/>
      <c r="G131" s="3137"/>
      <c r="H131" s="3138"/>
      <c r="I131" s="3139"/>
      <c r="J131" s="3136"/>
      <c r="K131" s="3136"/>
      <c r="L131" s="3137"/>
      <c r="M131" s="3137"/>
      <c r="N131" s="3138"/>
      <c r="O131" s="3140">
        <v>0</v>
      </c>
      <c r="P131" s="3141"/>
      <c r="Q131" s="3139"/>
      <c r="R131" s="3136"/>
      <c r="S131" s="3136">
        <v>1</v>
      </c>
      <c r="T131" s="3136"/>
      <c r="U131" s="3138"/>
      <c r="V131" s="3139"/>
      <c r="W131" s="3136"/>
      <c r="X131" s="3138"/>
      <c r="Y131" s="3139"/>
      <c r="Z131" s="3142">
        <v>1</v>
      </c>
      <c r="AA131" s="3143"/>
      <c r="AB131" s="3142"/>
      <c r="AC131" s="3144"/>
      <c r="AD131" s="3135"/>
      <c r="AE131" s="3136"/>
      <c r="AF131" s="3136"/>
      <c r="AG131" s="3137"/>
      <c r="AH131" s="3137"/>
      <c r="AI131" s="3137"/>
      <c r="AJ131" s="3138"/>
      <c r="AK131" s="3139"/>
      <c r="AL131" s="3136"/>
      <c r="AM131" s="3136"/>
      <c r="AN131" s="3137"/>
      <c r="AO131" s="3137"/>
      <c r="AP131" s="3138"/>
      <c r="AQ131" s="3140">
        <v>0</v>
      </c>
      <c r="AR131" s="3141"/>
      <c r="AS131" s="3139"/>
      <c r="AT131" s="3136"/>
      <c r="AU131" s="3136"/>
      <c r="AV131" s="3136"/>
      <c r="AW131" s="3138"/>
      <c r="AX131" s="3139"/>
      <c r="AY131" s="3136"/>
      <c r="AZ131" s="3138"/>
      <c r="BA131" s="3139"/>
      <c r="BB131" s="3142">
        <v>0</v>
      </c>
      <c r="BC131" s="3143"/>
      <c r="BD131" s="3142"/>
      <c r="BE131" s="3144"/>
    </row>
    <row r="132" spans="1:57" ht="69.900000000000006" customHeight="1" thickBot="1">
      <c r="A132" s="3240">
        <f>الاعدادات!$D$7</f>
        <v>2023</v>
      </c>
      <c r="B132" s="3135"/>
      <c r="C132" s="3136"/>
      <c r="D132" s="3136"/>
      <c r="E132" s="3137"/>
      <c r="F132" s="3137"/>
      <c r="G132" s="3137"/>
      <c r="H132" s="3138"/>
      <c r="I132" s="3139"/>
      <c r="J132" s="3136"/>
      <c r="K132" s="3136"/>
      <c r="L132" s="3137"/>
      <c r="M132" s="3137"/>
      <c r="N132" s="3138"/>
      <c r="O132" s="3140">
        <v>0</v>
      </c>
      <c r="P132" s="3141"/>
      <c r="Q132" s="3139"/>
      <c r="R132" s="3136"/>
      <c r="S132" s="3136"/>
      <c r="T132" s="3136"/>
      <c r="U132" s="3138"/>
      <c r="V132" s="3139"/>
      <c r="W132" s="3136"/>
      <c r="X132" s="3138"/>
      <c r="Y132" s="3139"/>
      <c r="Z132" s="3142">
        <v>0</v>
      </c>
      <c r="AA132" s="3145"/>
      <c r="AB132" s="3136"/>
      <c r="AC132" s="3144"/>
      <c r="AD132" s="3135"/>
      <c r="AE132" s="3136"/>
      <c r="AF132" s="3136"/>
      <c r="AG132" s="3137"/>
      <c r="AH132" s="3137"/>
      <c r="AI132" s="3137"/>
      <c r="AJ132" s="3138"/>
      <c r="AK132" s="3139"/>
      <c r="AL132" s="3136"/>
      <c r="AM132" s="3136"/>
      <c r="AN132" s="3137"/>
      <c r="AO132" s="3137"/>
      <c r="AP132" s="3138"/>
      <c r="AQ132" s="3140">
        <v>0</v>
      </c>
      <c r="AR132" s="3141"/>
      <c r="AS132" s="3139"/>
      <c r="AT132" s="3136"/>
      <c r="AU132" s="3136"/>
      <c r="AV132" s="3136"/>
      <c r="AW132" s="3138"/>
      <c r="AX132" s="3139"/>
      <c r="AY132" s="3136"/>
      <c r="AZ132" s="3138"/>
      <c r="BA132" s="3139"/>
      <c r="BB132" s="3142">
        <v>0</v>
      </c>
      <c r="BC132" s="3145"/>
      <c r="BD132" s="3136"/>
      <c r="BE132" s="3144"/>
    </row>
    <row r="133" spans="1:57" ht="69.900000000000006" customHeight="1" thickBot="1">
      <c r="A133" s="3240">
        <f>الاعدادات!$D$8</f>
        <v>2024</v>
      </c>
      <c r="B133" s="3135"/>
      <c r="C133" s="3136"/>
      <c r="D133" s="3136"/>
      <c r="E133" s="3137"/>
      <c r="F133" s="3137"/>
      <c r="G133" s="3137"/>
      <c r="H133" s="3138"/>
      <c r="I133" s="3139"/>
      <c r="J133" s="3136"/>
      <c r="K133" s="3136"/>
      <c r="L133" s="3137"/>
      <c r="M133" s="3137"/>
      <c r="N133" s="3138"/>
      <c r="O133" s="3140">
        <v>0</v>
      </c>
      <c r="P133" s="3141"/>
      <c r="Q133" s="3139"/>
      <c r="R133" s="3136"/>
      <c r="S133" s="3136"/>
      <c r="T133" s="3136"/>
      <c r="U133" s="3138"/>
      <c r="V133" s="3139"/>
      <c r="W133" s="3136"/>
      <c r="X133" s="3138"/>
      <c r="Y133" s="3139"/>
      <c r="Z133" s="3142">
        <v>0</v>
      </c>
      <c r="AA133" s="3145"/>
      <c r="AB133" s="3136"/>
      <c r="AC133" s="3144"/>
      <c r="AD133" s="3135"/>
      <c r="AE133" s="3136"/>
      <c r="AF133" s="3136"/>
      <c r="AG133" s="3137"/>
      <c r="AH133" s="3137"/>
      <c r="AI133" s="3137"/>
      <c r="AJ133" s="3138"/>
      <c r="AK133" s="3139"/>
      <c r="AL133" s="3136"/>
      <c r="AM133" s="3136"/>
      <c r="AN133" s="3137"/>
      <c r="AO133" s="3137"/>
      <c r="AP133" s="3138"/>
      <c r="AQ133" s="3140">
        <v>0</v>
      </c>
      <c r="AR133" s="3141"/>
      <c r="AS133" s="3139"/>
      <c r="AT133" s="3136"/>
      <c r="AU133" s="3136"/>
      <c r="AV133" s="3136"/>
      <c r="AW133" s="3138"/>
      <c r="AX133" s="3139"/>
      <c r="AY133" s="3136"/>
      <c r="AZ133" s="3138"/>
      <c r="BA133" s="3139"/>
      <c r="BB133" s="3142">
        <v>0</v>
      </c>
      <c r="BC133" s="3145"/>
      <c r="BD133" s="3136"/>
      <c r="BE133" s="3144"/>
    </row>
    <row r="134" spans="1:57" ht="69.900000000000006" customHeight="1" thickBot="1">
      <c r="A134" s="3240">
        <f>الاعدادات!$D$9</f>
        <v>2025</v>
      </c>
      <c r="B134" s="3135"/>
      <c r="C134" s="3136"/>
      <c r="D134" s="3136"/>
      <c r="E134" s="3137"/>
      <c r="F134" s="3137"/>
      <c r="G134" s="3137"/>
      <c r="H134" s="3138"/>
      <c r="I134" s="3139"/>
      <c r="J134" s="3136"/>
      <c r="K134" s="3136"/>
      <c r="L134" s="3137"/>
      <c r="M134" s="3137"/>
      <c r="N134" s="3138"/>
      <c r="O134" s="3140">
        <v>0</v>
      </c>
      <c r="P134" s="3141"/>
      <c r="Q134" s="3139"/>
      <c r="R134" s="3136"/>
      <c r="S134" s="3136"/>
      <c r="T134" s="3136"/>
      <c r="U134" s="3138"/>
      <c r="V134" s="3139"/>
      <c r="W134" s="3136"/>
      <c r="X134" s="3138"/>
      <c r="Y134" s="3139"/>
      <c r="Z134" s="3142">
        <v>0</v>
      </c>
      <c r="AA134" s="3145"/>
      <c r="AB134" s="3136"/>
      <c r="AC134" s="3144"/>
      <c r="AD134" s="3135"/>
      <c r="AE134" s="3136"/>
      <c r="AF134" s="3136"/>
      <c r="AG134" s="3137"/>
      <c r="AH134" s="3137"/>
      <c r="AI134" s="3137"/>
      <c r="AJ134" s="3138"/>
      <c r="AK134" s="3139"/>
      <c r="AL134" s="3136"/>
      <c r="AM134" s="3136"/>
      <c r="AN134" s="3137"/>
      <c r="AO134" s="3137"/>
      <c r="AP134" s="3138"/>
      <c r="AQ134" s="3140">
        <v>0</v>
      </c>
      <c r="AR134" s="3141"/>
      <c r="AS134" s="3139"/>
      <c r="AT134" s="3136"/>
      <c r="AU134" s="3136"/>
      <c r="AV134" s="3136"/>
      <c r="AW134" s="3138"/>
      <c r="AX134" s="3139"/>
      <c r="AY134" s="3136"/>
      <c r="AZ134" s="3138"/>
      <c r="BA134" s="3139"/>
      <c r="BB134" s="3142">
        <v>0</v>
      </c>
      <c r="BC134" s="3145"/>
      <c r="BD134" s="3136"/>
      <c r="BE134" s="3144"/>
    </row>
    <row r="135" spans="1:57" ht="69.900000000000006" customHeight="1">
      <c r="A135" s="3240">
        <f>الاعدادات!$D$10</f>
        <v>2026</v>
      </c>
      <c r="B135" s="3135">
        <v>2</v>
      </c>
      <c r="C135" s="3136"/>
      <c r="D135" s="3136"/>
      <c r="E135" s="3137"/>
      <c r="F135" s="3137"/>
      <c r="G135" s="3137"/>
      <c r="H135" s="3138"/>
      <c r="I135" s="3139"/>
      <c r="J135" s="3136">
        <v>1</v>
      </c>
      <c r="K135" s="3136"/>
      <c r="L135" s="3137"/>
      <c r="M135" s="3137"/>
      <c r="N135" s="3138"/>
      <c r="O135" s="3140">
        <v>3</v>
      </c>
      <c r="P135" s="3141"/>
      <c r="Q135" s="3139"/>
      <c r="R135" s="3136"/>
      <c r="S135" s="3136">
        <v>0</v>
      </c>
      <c r="T135" s="3136"/>
      <c r="U135" s="3138">
        <v>1</v>
      </c>
      <c r="V135" s="3139"/>
      <c r="W135" s="3136"/>
      <c r="X135" s="3138"/>
      <c r="Y135" s="3139"/>
      <c r="Z135" s="3142">
        <v>4</v>
      </c>
      <c r="AA135" s="3145"/>
      <c r="AB135" s="3136"/>
      <c r="AC135" s="3144"/>
      <c r="AD135" s="3135">
        <v>1</v>
      </c>
      <c r="AE135" s="3136"/>
      <c r="AF135" s="3136"/>
      <c r="AG135" s="3137"/>
      <c r="AH135" s="3137"/>
      <c r="AI135" s="3137"/>
      <c r="AJ135" s="3138"/>
      <c r="AK135" s="3139">
        <v>2</v>
      </c>
      <c r="AL135" s="3136">
        <v>1</v>
      </c>
      <c r="AM135" s="3136"/>
      <c r="AN135" s="3137"/>
      <c r="AO135" s="3137"/>
      <c r="AP135" s="3138"/>
      <c r="AQ135" s="3140">
        <v>4</v>
      </c>
      <c r="AR135" s="3141"/>
      <c r="AS135" s="3139"/>
      <c r="AT135" s="3136"/>
      <c r="AU135" s="3136">
        <v>2</v>
      </c>
      <c r="AV135" s="3136"/>
      <c r="AW135" s="3138"/>
      <c r="AX135" s="3139"/>
      <c r="AY135" s="3136"/>
      <c r="AZ135" s="3138"/>
      <c r="BA135" s="3139"/>
      <c r="BB135" s="3142">
        <v>6</v>
      </c>
      <c r="BC135" s="3145"/>
      <c r="BD135" s="3136"/>
      <c r="BE135" s="3144"/>
    </row>
    <row r="136" spans="1:57" ht="69.900000000000006" customHeight="1" thickBot="1">
      <c r="A136" s="3146" t="s">
        <v>181</v>
      </c>
      <c r="B136" s="3242">
        <f t="shared" ref="B136:BE136" si="126">SUM(B131:B135)</f>
        <v>2</v>
      </c>
      <c r="C136" s="3243">
        <f t="shared" si="126"/>
        <v>0</v>
      </c>
      <c r="D136" s="3243">
        <f t="shared" si="126"/>
        <v>0</v>
      </c>
      <c r="E136" s="3243">
        <f t="shared" si="126"/>
        <v>0</v>
      </c>
      <c r="F136" s="3243">
        <f t="shared" si="126"/>
        <v>0</v>
      </c>
      <c r="G136" s="3243">
        <f t="shared" si="126"/>
        <v>0</v>
      </c>
      <c r="H136" s="3243">
        <f t="shared" si="126"/>
        <v>0</v>
      </c>
      <c r="I136" s="3243">
        <f t="shared" si="126"/>
        <v>0</v>
      </c>
      <c r="J136" s="3243">
        <f t="shared" si="126"/>
        <v>1</v>
      </c>
      <c r="K136" s="3243">
        <f t="shared" si="126"/>
        <v>0</v>
      </c>
      <c r="L136" s="3243">
        <f t="shared" si="126"/>
        <v>0</v>
      </c>
      <c r="M136" s="3243">
        <f t="shared" si="126"/>
        <v>0</v>
      </c>
      <c r="N136" s="3243">
        <f t="shared" si="126"/>
        <v>0</v>
      </c>
      <c r="O136" s="3244">
        <f t="shared" si="126"/>
        <v>3</v>
      </c>
      <c r="P136" s="3243">
        <f t="shared" si="126"/>
        <v>0</v>
      </c>
      <c r="Q136" s="3243">
        <f t="shared" si="126"/>
        <v>0</v>
      </c>
      <c r="R136" s="3243">
        <f t="shared" si="126"/>
        <v>0</v>
      </c>
      <c r="S136" s="3243">
        <f t="shared" si="126"/>
        <v>1</v>
      </c>
      <c r="T136" s="3243">
        <f t="shared" si="126"/>
        <v>0</v>
      </c>
      <c r="U136" s="3243">
        <f t="shared" si="126"/>
        <v>1</v>
      </c>
      <c r="V136" s="3243">
        <f t="shared" si="126"/>
        <v>0</v>
      </c>
      <c r="W136" s="3243">
        <f t="shared" si="126"/>
        <v>0</v>
      </c>
      <c r="X136" s="3243">
        <f t="shared" si="126"/>
        <v>0</v>
      </c>
      <c r="Y136" s="3243">
        <f t="shared" si="126"/>
        <v>0</v>
      </c>
      <c r="Z136" s="3243">
        <f t="shared" si="126"/>
        <v>5</v>
      </c>
      <c r="AA136" s="3243">
        <f t="shared" si="126"/>
        <v>0</v>
      </c>
      <c r="AB136" s="3243">
        <f t="shared" si="126"/>
        <v>0</v>
      </c>
      <c r="AC136" s="3245">
        <f t="shared" si="126"/>
        <v>0</v>
      </c>
      <c r="AD136" s="3242">
        <f t="shared" si="126"/>
        <v>1</v>
      </c>
      <c r="AE136" s="3243">
        <f t="shared" si="126"/>
        <v>0</v>
      </c>
      <c r="AF136" s="3243">
        <f t="shared" si="126"/>
        <v>0</v>
      </c>
      <c r="AG136" s="3243">
        <f t="shared" si="126"/>
        <v>0</v>
      </c>
      <c r="AH136" s="3243">
        <f t="shared" si="126"/>
        <v>0</v>
      </c>
      <c r="AI136" s="3243">
        <f t="shared" si="126"/>
        <v>0</v>
      </c>
      <c r="AJ136" s="3243">
        <f t="shared" si="126"/>
        <v>0</v>
      </c>
      <c r="AK136" s="3243">
        <f t="shared" si="126"/>
        <v>2</v>
      </c>
      <c r="AL136" s="3243">
        <f t="shared" si="126"/>
        <v>1</v>
      </c>
      <c r="AM136" s="3243">
        <f t="shared" si="126"/>
        <v>0</v>
      </c>
      <c r="AN136" s="3243">
        <f t="shared" si="126"/>
        <v>0</v>
      </c>
      <c r="AO136" s="3243">
        <f t="shared" si="126"/>
        <v>0</v>
      </c>
      <c r="AP136" s="3243">
        <f t="shared" si="126"/>
        <v>0</v>
      </c>
      <c r="AQ136" s="3244">
        <f t="shared" si="126"/>
        <v>4</v>
      </c>
      <c r="AR136" s="3243">
        <f t="shared" si="126"/>
        <v>0</v>
      </c>
      <c r="AS136" s="3243">
        <f t="shared" si="126"/>
        <v>0</v>
      </c>
      <c r="AT136" s="3243">
        <f t="shared" si="126"/>
        <v>0</v>
      </c>
      <c r="AU136" s="3243">
        <f t="shared" si="126"/>
        <v>2</v>
      </c>
      <c r="AV136" s="3243">
        <f t="shared" si="126"/>
        <v>0</v>
      </c>
      <c r="AW136" s="3243">
        <f t="shared" si="126"/>
        <v>0</v>
      </c>
      <c r="AX136" s="3243">
        <f t="shared" si="126"/>
        <v>0</v>
      </c>
      <c r="AY136" s="3243">
        <f t="shared" si="126"/>
        <v>0</v>
      </c>
      <c r="AZ136" s="3243">
        <f t="shared" si="126"/>
        <v>0</v>
      </c>
      <c r="BA136" s="3243">
        <f t="shared" si="126"/>
        <v>0</v>
      </c>
      <c r="BB136" s="3243">
        <f t="shared" si="126"/>
        <v>6</v>
      </c>
      <c r="BC136" s="3243">
        <f t="shared" si="126"/>
        <v>0</v>
      </c>
      <c r="BD136" s="3243">
        <f t="shared" si="126"/>
        <v>0</v>
      </c>
      <c r="BE136" s="3245">
        <f t="shared" si="126"/>
        <v>0</v>
      </c>
    </row>
    <row r="137" spans="1:57" ht="60" customHeight="1" thickBot="1">
      <c r="A137" s="3147"/>
      <c r="B137" s="6017" t="s">
        <v>1676</v>
      </c>
      <c r="C137" s="6017"/>
      <c r="D137" s="6017"/>
      <c r="E137" s="6017"/>
      <c r="F137" s="6017"/>
      <c r="G137" s="6017"/>
      <c r="H137" s="6017"/>
      <c r="I137" s="6017"/>
      <c r="J137" s="6017"/>
      <c r="K137" s="6017"/>
      <c r="L137" s="6017"/>
      <c r="M137" s="6017"/>
      <c r="N137" s="6017"/>
      <c r="O137" s="6017"/>
      <c r="P137" s="6017"/>
      <c r="Q137" s="6017"/>
      <c r="R137" s="6017"/>
      <c r="S137" s="6017"/>
      <c r="T137" s="6017"/>
      <c r="U137" s="6017"/>
      <c r="V137" s="6017"/>
      <c r="W137" s="6017"/>
      <c r="X137" s="6017"/>
      <c r="Y137" s="6017"/>
      <c r="Z137" s="6017"/>
      <c r="AA137" s="6017"/>
      <c r="AB137" s="6017"/>
      <c r="AC137" s="6017"/>
      <c r="AD137" s="6017" t="s">
        <v>1677</v>
      </c>
      <c r="AE137" s="6017"/>
      <c r="AF137" s="6017"/>
      <c r="AG137" s="6017"/>
      <c r="AH137" s="6017"/>
      <c r="AI137" s="6017"/>
      <c r="AJ137" s="6017"/>
      <c r="AK137" s="6017"/>
      <c r="AL137" s="6017"/>
      <c r="AM137" s="6017"/>
      <c r="AN137" s="6017"/>
      <c r="AO137" s="6017"/>
      <c r="AP137" s="6017"/>
      <c r="AQ137" s="6017"/>
      <c r="AR137" s="6017"/>
      <c r="AS137" s="6017"/>
      <c r="AT137" s="6017"/>
      <c r="AU137" s="6017"/>
      <c r="AV137" s="6017"/>
      <c r="AW137" s="6017"/>
      <c r="AX137" s="6017"/>
      <c r="AY137" s="6017"/>
      <c r="AZ137" s="6017"/>
      <c r="BA137" s="6017"/>
      <c r="BB137" s="6017"/>
      <c r="BC137" s="6017"/>
      <c r="BD137" s="6017"/>
      <c r="BE137" s="6017"/>
    </row>
    <row r="138" spans="1:57" ht="69.900000000000006" customHeight="1" thickBot="1">
      <c r="A138" s="3240" t="str">
        <f>الاعدادات!$D$6</f>
        <v>2022 وما قبلها</v>
      </c>
      <c r="B138" s="3135"/>
      <c r="C138" s="3136"/>
      <c r="D138" s="3136"/>
      <c r="E138" s="3137"/>
      <c r="F138" s="3137"/>
      <c r="G138" s="3137"/>
      <c r="H138" s="3138"/>
      <c r="I138" s="3139"/>
      <c r="J138" s="3136"/>
      <c r="K138" s="3136"/>
      <c r="L138" s="3137"/>
      <c r="M138" s="3137"/>
      <c r="N138" s="3138"/>
      <c r="O138" s="3140">
        <v>0</v>
      </c>
      <c r="P138" s="3141"/>
      <c r="Q138" s="3139"/>
      <c r="R138" s="3136"/>
      <c r="S138" s="3136"/>
      <c r="T138" s="3136"/>
      <c r="U138" s="3138"/>
      <c r="V138" s="3139"/>
      <c r="W138" s="3136"/>
      <c r="X138" s="3138"/>
      <c r="Y138" s="3139"/>
      <c r="Z138" s="3142">
        <v>0</v>
      </c>
      <c r="AA138" s="3143"/>
      <c r="AB138" s="3142"/>
      <c r="AC138" s="3144"/>
      <c r="AD138" s="3135"/>
      <c r="AE138" s="3136"/>
      <c r="AF138" s="3136"/>
      <c r="AG138" s="3137"/>
      <c r="AH138" s="3137"/>
      <c r="AI138" s="3137"/>
      <c r="AJ138" s="3138"/>
      <c r="AK138" s="3139"/>
      <c r="AL138" s="3136"/>
      <c r="AM138" s="3136"/>
      <c r="AN138" s="3137"/>
      <c r="AO138" s="3137"/>
      <c r="AP138" s="3138"/>
      <c r="AQ138" s="3140">
        <v>0</v>
      </c>
      <c r="AR138" s="3141"/>
      <c r="AS138" s="3139"/>
      <c r="AT138" s="3136"/>
      <c r="AU138" s="3136"/>
      <c r="AV138" s="3136"/>
      <c r="AW138" s="3138"/>
      <c r="AX138" s="3139"/>
      <c r="AY138" s="3136"/>
      <c r="AZ138" s="3138"/>
      <c r="BA138" s="3139"/>
      <c r="BB138" s="3142">
        <v>0</v>
      </c>
      <c r="BC138" s="3143"/>
      <c r="BD138" s="3142"/>
      <c r="BE138" s="3144"/>
    </row>
    <row r="139" spans="1:57" ht="69.900000000000006" customHeight="1" thickBot="1">
      <c r="A139" s="3240">
        <f>الاعدادات!$D$7</f>
        <v>2023</v>
      </c>
      <c r="B139" s="3135"/>
      <c r="C139" s="3136"/>
      <c r="D139" s="3136"/>
      <c r="E139" s="3137"/>
      <c r="F139" s="3137"/>
      <c r="G139" s="3137"/>
      <c r="H139" s="3138"/>
      <c r="I139" s="3139"/>
      <c r="J139" s="3136"/>
      <c r="K139" s="3136"/>
      <c r="L139" s="3137"/>
      <c r="M139" s="3137"/>
      <c r="N139" s="3138"/>
      <c r="O139" s="3140">
        <v>0</v>
      </c>
      <c r="P139" s="3141"/>
      <c r="Q139" s="3139"/>
      <c r="R139" s="3136"/>
      <c r="S139" s="3136"/>
      <c r="T139" s="3136"/>
      <c r="U139" s="3138"/>
      <c r="V139" s="3139"/>
      <c r="W139" s="3136"/>
      <c r="X139" s="3138"/>
      <c r="Y139" s="3139"/>
      <c r="Z139" s="3142">
        <v>0</v>
      </c>
      <c r="AA139" s="3145"/>
      <c r="AB139" s="3136"/>
      <c r="AC139" s="3144"/>
      <c r="AD139" s="3135"/>
      <c r="AE139" s="3136"/>
      <c r="AF139" s="3136"/>
      <c r="AG139" s="3137"/>
      <c r="AH139" s="3137"/>
      <c r="AI139" s="3137"/>
      <c r="AJ139" s="3138"/>
      <c r="AK139" s="3139"/>
      <c r="AL139" s="3136"/>
      <c r="AM139" s="3136"/>
      <c r="AN139" s="3137"/>
      <c r="AO139" s="3137"/>
      <c r="AP139" s="3138"/>
      <c r="AQ139" s="3140">
        <v>0</v>
      </c>
      <c r="AR139" s="3141"/>
      <c r="AS139" s="3139"/>
      <c r="AT139" s="3136"/>
      <c r="AU139" s="3136"/>
      <c r="AV139" s="3136"/>
      <c r="AW139" s="3138"/>
      <c r="AX139" s="3139"/>
      <c r="AY139" s="3136"/>
      <c r="AZ139" s="3138"/>
      <c r="BA139" s="3139"/>
      <c r="BB139" s="3142">
        <v>0</v>
      </c>
      <c r="BC139" s="3145"/>
      <c r="BD139" s="3136"/>
      <c r="BE139" s="3144"/>
    </row>
    <row r="140" spans="1:57" ht="69.900000000000006" customHeight="1" thickBot="1">
      <c r="A140" s="3240">
        <f>الاعدادات!$D$8</f>
        <v>2024</v>
      </c>
      <c r="B140" s="3135"/>
      <c r="C140" s="3136"/>
      <c r="D140" s="3136"/>
      <c r="E140" s="3137"/>
      <c r="F140" s="3137"/>
      <c r="G140" s="3137"/>
      <c r="H140" s="3138"/>
      <c r="I140" s="3139"/>
      <c r="J140" s="3136"/>
      <c r="K140" s="3136"/>
      <c r="L140" s="3137"/>
      <c r="M140" s="3137"/>
      <c r="N140" s="3138"/>
      <c r="O140" s="3140">
        <v>0</v>
      </c>
      <c r="P140" s="3141"/>
      <c r="Q140" s="3139"/>
      <c r="R140" s="3136"/>
      <c r="S140" s="3136"/>
      <c r="T140" s="3136">
        <v>1</v>
      </c>
      <c r="U140" s="3138"/>
      <c r="V140" s="3139"/>
      <c r="W140" s="3136"/>
      <c r="X140" s="3138"/>
      <c r="Y140" s="3139"/>
      <c r="Z140" s="3142">
        <v>1</v>
      </c>
      <c r="AA140" s="3145"/>
      <c r="AB140" s="3136"/>
      <c r="AC140" s="3144"/>
      <c r="AD140" s="3135"/>
      <c r="AE140" s="3136"/>
      <c r="AF140" s="3136"/>
      <c r="AG140" s="3137"/>
      <c r="AH140" s="3137"/>
      <c r="AI140" s="3137"/>
      <c r="AJ140" s="3138"/>
      <c r="AK140" s="3139"/>
      <c r="AL140" s="3136"/>
      <c r="AM140" s="3136"/>
      <c r="AN140" s="3137"/>
      <c r="AO140" s="3137"/>
      <c r="AP140" s="3138"/>
      <c r="AQ140" s="3140">
        <v>0</v>
      </c>
      <c r="AR140" s="3141"/>
      <c r="AS140" s="3139"/>
      <c r="AT140" s="3136"/>
      <c r="AU140" s="3136"/>
      <c r="AV140" s="3136"/>
      <c r="AW140" s="3138"/>
      <c r="AX140" s="3139"/>
      <c r="AY140" s="3136"/>
      <c r="AZ140" s="3138"/>
      <c r="BA140" s="3139"/>
      <c r="BB140" s="3142">
        <v>0</v>
      </c>
      <c r="BC140" s="3145"/>
      <c r="BD140" s="3136"/>
      <c r="BE140" s="3144"/>
    </row>
    <row r="141" spans="1:57" ht="69.900000000000006" customHeight="1" thickBot="1">
      <c r="A141" s="3240">
        <f>الاعدادات!$D$9</f>
        <v>2025</v>
      </c>
      <c r="B141" s="3135"/>
      <c r="C141" s="3136"/>
      <c r="D141" s="3136"/>
      <c r="E141" s="3137"/>
      <c r="F141" s="3137"/>
      <c r="G141" s="3137"/>
      <c r="H141" s="3138"/>
      <c r="I141" s="3139">
        <v>2</v>
      </c>
      <c r="J141" s="3136">
        <v>1</v>
      </c>
      <c r="K141" s="3136"/>
      <c r="L141" s="3137"/>
      <c r="M141" s="3137"/>
      <c r="N141" s="3138"/>
      <c r="O141" s="3140">
        <v>3</v>
      </c>
      <c r="P141" s="3141"/>
      <c r="Q141" s="3139"/>
      <c r="R141" s="3136"/>
      <c r="S141" s="3136"/>
      <c r="T141" s="3136"/>
      <c r="U141" s="3138"/>
      <c r="V141" s="3139"/>
      <c r="W141" s="3136"/>
      <c r="X141" s="3138"/>
      <c r="Y141" s="3139"/>
      <c r="Z141" s="3142">
        <v>3</v>
      </c>
      <c r="AA141" s="3145"/>
      <c r="AB141" s="3136"/>
      <c r="AC141" s="3144"/>
      <c r="AD141" s="3135"/>
      <c r="AE141" s="3136"/>
      <c r="AF141" s="3136"/>
      <c r="AG141" s="3137"/>
      <c r="AH141" s="3137"/>
      <c r="AI141" s="3137"/>
      <c r="AJ141" s="3138"/>
      <c r="AK141" s="3139"/>
      <c r="AL141" s="3136"/>
      <c r="AM141" s="3136"/>
      <c r="AN141" s="3137"/>
      <c r="AO141" s="3137"/>
      <c r="AP141" s="3138"/>
      <c r="AQ141" s="3140">
        <v>0</v>
      </c>
      <c r="AR141" s="3141"/>
      <c r="AS141" s="3139"/>
      <c r="AT141" s="3136"/>
      <c r="AU141" s="3136"/>
      <c r="AV141" s="3136"/>
      <c r="AW141" s="3138"/>
      <c r="AX141" s="3139"/>
      <c r="AY141" s="3136"/>
      <c r="AZ141" s="3138"/>
      <c r="BA141" s="3139"/>
      <c r="BB141" s="3142">
        <v>0</v>
      </c>
      <c r="BC141" s="3145"/>
      <c r="BD141" s="3136"/>
      <c r="BE141" s="3144"/>
    </row>
    <row r="142" spans="1:57" ht="69.900000000000006" customHeight="1">
      <c r="A142" s="3240">
        <f>الاعدادات!$D$10</f>
        <v>2026</v>
      </c>
      <c r="B142" s="3135"/>
      <c r="C142" s="3136"/>
      <c r="D142" s="3136"/>
      <c r="E142" s="3137"/>
      <c r="F142" s="3137"/>
      <c r="G142" s="3137"/>
      <c r="H142" s="3138"/>
      <c r="I142" s="3139"/>
      <c r="J142" s="3136"/>
      <c r="K142" s="3136"/>
      <c r="L142" s="3137">
        <v>1</v>
      </c>
      <c r="M142" s="3137"/>
      <c r="N142" s="3138"/>
      <c r="O142" s="3140">
        <v>1</v>
      </c>
      <c r="P142" s="3141"/>
      <c r="Q142" s="3139"/>
      <c r="R142" s="3136"/>
      <c r="S142" s="3136"/>
      <c r="T142" s="3136"/>
      <c r="U142" s="3138"/>
      <c r="V142" s="3139"/>
      <c r="W142" s="3136"/>
      <c r="X142" s="3138"/>
      <c r="Y142" s="3139"/>
      <c r="Z142" s="3142">
        <v>1</v>
      </c>
      <c r="AA142" s="3145"/>
      <c r="AB142" s="3136"/>
      <c r="AC142" s="3144"/>
      <c r="AD142" s="3135"/>
      <c r="AE142" s="3136"/>
      <c r="AF142" s="3136"/>
      <c r="AG142" s="3137"/>
      <c r="AH142" s="3137"/>
      <c r="AI142" s="3137"/>
      <c r="AJ142" s="3138"/>
      <c r="AK142" s="3139"/>
      <c r="AL142" s="3136">
        <v>2</v>
      </c>
      <c r="AM142" s="3136"/>
      <c r="AN142" s="3137">
        <v>1</v>
      </c>
      <c r="AO142" s="3137"/>
      <c r="AP142" s="3138"/>
      <c r="AQ142" s="3140">
        <v>3</v>
      </c>
      <c r="AR142" s="3141"/>
      <c r="AS142" s="3139"/>
      <c r="AT142" s="3136"/>
      <c r="AU142" s="3136">
        <v>1</v>
      </c>
      <c r="AV142" s="3136"/>
      <c r="AW142" s="3138"/>
      <c r="AX142" s="3139"/>
      <c r="AY142" s="3136"/>
      <c r="AZ142" s="3138"/>
      <c r="BA142" s="3139"/>
      <c r="BB142" s="3142">
        <v>4</v>
      </c>
      <c r="BC142" s="3145"/>
      <c r="BD142" s="3136"/>
      <c r="BE142" s="3144"/>
    </row>
    <row r="143" spans="1:57" ht="69.75" customHeight="1" thickBot="1">
      <c r="A143" s="3146" t="s">
        <v>181</v>
      </c>
      <c r="B143" s="3242">
        <f t="shared" ref="B143:BE143" si="127">SUM(B138:B142)</f>
        <v>0</v>
      </c>
      <c r="C143" s="3243">
        <f t="shared" si="127"/>
        <v>0</v>
      </c>
      <c r="D143" s="3243">
        <f t="shared" si="127"/>
        <v>0</v>
      </c>
      <c r="E143" s="3243">
        <f t="shared" si="127"/>
        <v>0</v>
      </c>
      <c r="F143" s="3243">
        <f t="shared" si="127"/>
        <v>0</v>
      </c>
      <c r="G143" s="3243">
        <f t="shared" si="127"/>
        <v>0</v>
      </c>
      <c r="H143" s="3243">
        <f t="shared" si="127"/>
        <v>0</v>
      </c>
      <c r="I143" s="3243">
        <f t="shared" si="127"/>
        <v>2</v>
      </c>
      <c r="J143" s="3243">
        <f t="shared" si="127"/>
        <v>1</v>
      </c>
      <c r="K143" s="3243">
        <f t="shared" si="127"/>
        <v>0</v>
      </c>
      <c r="L143" s="3243">
        <f t="shared" si="127"/>
        <v>1</v>
      </c>
      <c r="M143" s="3243">
        <f t="shared" si="127"/>
        <v>0</v>
      </c>
      <c r="N143" s="3243">
        <f t="shared" si="127"/>
        <v>0</v>
      </c>
      <c r="O143" s="3244">
        <f t="shared" si="127"/>
        <v>4</v>
      </c>
      <c r="P143" s="3243">
        <f t="shared" si="127"/>
        <v>0</v>
      </c>
      <c r="Q143" s="3243">
        <f t="shared" si="127"/>
        <v>0</v>
      </c>
      <c r="R143" s="3243">
        <f t="shared" si="127"/>
        <v>0</v>
      </c>
      <c r="S143" s="3243">
        <f t="shared" si="127"/>
        <v>0</v>
      </c>
      <c r="T143" s="3243">
        <f t="shared" si="127"/>
        <v>1</v>
      </c>
      <c r="U143" s="3243">
        <f t="shared" si="127"/>
        <v>0</v>
      </c>
      <c r="V143" s="3243">
        <f t="shared" si="127"/>
        <v>0</v>
      </c>
      <c r="W143" s="3243">
        <f t="shared" si="127"/>
        <v>0</v>
      </c>
      <c r="X143" s="3243">
        <f t="shared" si="127"/>
        <v>0</v>
      </c>
      <c r="Y143" s="3243">
        <f t="shared" si="127"/>
        <v>0</v>
      </c>
      <c r="Z143" s="3243">
        <f t="shared" si="127"/>
        <v>5</v>
      </c>
      <c r="AA143" s="3243">
        <f t="shared" si="127"/>
        <v>0</v>
      </c>
      <c r="AB143" s="3243">
        <f t="shared" si="127"/>
        <v>0</v>
      </c>
      <c r="AC143" s="3245">
        <f t="shared" si="127"/>
        <v>0</v>
      </c>
      <c r="AD143" s="3242">
        <f t="shared" si="127"/>
        <v>0</v>
      </c>
      <c r="AE143" s="3243">
        <f t="shared" si="127"/>
        <v>0</v>
      </c>
      <c r="AF143" s="3243">
        <f t="shared" si="127"/>
        <v>0</v>
      </c>
      <c r="AG143" s="3243">
        <f t="shared" si="127"/>
        <v>0</v>
      </c>
      <c r="AH143" s="3243">
        <f t="shared" si="127"/>
        <v>0</v>
      </c>
      <c r="AI143" s="3243">
        <f t="shared" si="127"/>
        <v>0</v>
      </c>
      <c r="AJ143" s="3243">
        <f t="shared" si="127"/>
        <v>0</v>
      </c>
      <c r="AK143" s="3243">
        <f t="shared" si="127"/>
        <v>0</v>
      </c>
      <c r="AL143" s="3243">
        <f t="shared" si="127"/>
        <v>2</v>
      </c>
      <c r="AM143" s="3243">
        <f t="shared" si="127"/>
        <v>0</v>
      </c>
      <c r="AN143" s="3243">
        <f t="shared" si="127"/>
        <v>1</v>
      </c>
      <c r="AO143" s="3243">
        <f t="shared" si="127"/>
        <v>0</v>
      </c>
      <c r="AP143" s="3243">
        <f t="shared" si="127"/>
        <v>0</v>
      </c>
      <c r="AQ143" s="3244">
        <f t="shared" si="127"/>
        <v>3</v>
      </c>
      <c r="AR143" s="3243">
        <f t="shared" si="127"/>
        <v>0</v>
      </c>
      <c r="AS143" s="3243">
        <f t="shared" si="127"/>
        <v>0</v>
      </c>
      <c r="AT143" s="3243">
        <f t="shared" si="127"/>
        <v>0</v>
      </c>
      <c r="AU143" s="3243">
        <f t="shared" si="127"/>
        <v>1</v>
      </c>
      <c r="AV143" s="3243">
        <f t="shared" si="127"/>
        <v>0</v>
      </c>
      <c r="AW143" s="3243">
        <f t="shared" si="127"/>
        <v>0</v>
      </c>
      <c r="AX143" s="3243">
        <f t="shared" si="127"/>
        <v>0</v>
      </c>
      <c r="AY143" s="3243">
        <f t="shared" si="127"/>
        <v>0</v>
      </c>
      <c r="AZ143" s="3243">
        <f t="shared" si="127"/>
        <v>0</v>
      </c>
      <c r="BA143" s="3243">
        <f t="shared" si="127"/>
        <v>0</v>
      </c>
      <c r="BB143" s="3243">
        <f t="shared" si="127"/>
        <v>4</v>
      </c>
      <c r="BC143" s="3243">
        <f t="shared" si="127"/>
        <v>0</v>
      </c>
      <c r="BD143" s="3243">
        <f t="shared" si="127"/>
        <v>0</v>
      </c>
      <c r="BE143" s="3245">
        <f t="shared" si="127"/>
        <v>0</v>
      </c>
    </row>
    <row r="144" spans="1:57" ht="71.25" customHeight="1">
      <c r="AU144" s="3148" t="s">
        <v>214</v>
      </c>
      <c r="AV144" s="3148"/>
      <c r="AW144" s="3148"/>
      <c r="AX144" s="3148"/>
      <c r="AY144" s="3148"/>
      <c r="AZ144" s="3148"/>
      <c r="BA144" s="3148"/>
      <c r="BB144" s="3148"/>
      <c r="BC144" s="3148"/>
      <c r="BD144" s="3148"/>
      <c r="BE144" s="2545"/>
    </row>
    <row r="145" spans="1:57" ht="35.25" customHeight="1">
      <c r="AU145" s="3149"/>
      <c r="AV145" s="3148" t="s">
        <v>215</v>
      </c>
      <c r="AW145" s="3148"/>
      <c r="AX145" s="3148"/>
      <c r="AY145" s="3148"/>
      <c r="AZ145" s="3148"/>
      <c r="BA145" s="3148"/>
      <c r="BB145" s="3148"/>
      <c r="BC145" s="3148"/>
      <c r="BD145" s="3149"/>
    </row>
    <row r="146" spans="1:57" ht="125.1" customHeight="1">
      <c r="A146" s="2212" t="str">
        <f xml:space="preserve"> "    كشف الانتاج تابع الدائرة (" &amp;$A$1&amp; " ) مدني كلي " &amp;الاعدادات!$D$2</f>
        <v xml:space="preserve">    كشف الانتاج تابع الدائرة (الدائرة السابعة اسرة سمسطا ) مدني كلي عن شهر  يوليو لسنة 2026م </v>
      </c>
      <c r="B146" s="178"/>
      <c r="C146" s="178"/>
      <c r="D146" s="178"/>
      <c r="E146" s="178"/>
      <c r="F146" s="178"/>
      <c r="G146" s="178"/>
      <c r="H146" s="178"/>
      <c r="I146" s="178"/>
      <c r="J146" s="178"/>
      <c r="K146" s="178"/>
      <c r="L146" s="178"/>
      <c r="M146" s="178"/>
      <c r="N146" s="178"/>
      <c r="O146" s="178"/>
      <c r="P146" s="178"/>
      <c r="Q146" s="178"/>
      <c r="R146" s="178"/>
      <c r="S146" s="178"/>
      <c r="T146" s="178"/>
      <c r="U146" s="178"/>
      <c r="V146" s="178"/>
      <c r="W146" s="178"/>
      <c r="X146" s="178"/>
      <c r="Y146" s="178"/>
      <c r="Z146" s="178"/>
      <c r="AA146" s="178"/>
      <c r="AB146" s="178"/>
      <c r="AC146" s="178"/>
      <c r="AD146" s="178"/>
      <c r="AE146" s="178"/>
      <c r="AF146" s="178"/>
      <c r="AG146" s="178"/>
      <c r="AH146" s="178"/>
      <c r="AI146" s="178"/>
      <c r="AJ146" s="178"/>
      <c r="AK146" s="178"/>
      <c r="AL146" s="178"/>
      <c r="AM146" s="178"/>
      <c r="AN146" s="178"/>
      <c r="AO146" s="178"/>
      <c r="AP146" s="178"/>
      <c r="AQ146" s="178"/>
      <c r="AR146" s="178"/>
      <c r="AS146" s="178"/>
      <c r="AT146" s="178"/>
      <c r="AU146" s="178"/>
      <c r="AV146" s="178"/>
      <c r="AW146" s="178"/>
      <c r="AX146" s="178"/>
      <c r="AY146" s="178"/>
      <c r="AZ146" s="178"/>
      <c r="BA146" s="3119"/>
      <c r="BB146" s="3119"/>
      <c r="BC146" s="3119"/>
      <c r="BD146" s="3119"/>
      <c r="BE146" s="3119"/>
    </row>
    <row r="147" spans="1:57" ht="54.9" customHeight="1">
      <c r="A147" s="6025" t="s">
        <v>208</v>
      </c>
      <c r="B147" s="6026" t="s">
        <v>88</v>
      </c>
      <c r="C147" s="6026"/>
      <c r="D147" s="6026"/>
      <c r="E147" s="6026"/>
      <c r="F147" s="6026"/>
      <c r="G147" s="6026"/>
      <c r="H147" s="6027" t="s">
        <v>89</v>
      </c>
      <c r="I147" s="6027" t="s">
        <v>15</v>
      </c>
      <c r="J147" s="6027" t="s">
        <v>90</v>
      </c>
      <c r="K147" s="6027" t="s">
        <v>91</v>
      </c>
      <c r="L147" s="5984" t="s">
        <v>92</v>
      </c>
      <c r="M147" s="5987" t="s">
        <v>93</v>
      </c>
      <c r="N147" s="5987"/>
      <c r="O147" s="5987"/>
      <c r="P147" s="5987"/>
      <c r="Q147" s="5987"/>
      <c r="R147" s="5987"/>
      <c r="S147" s="5987"/>
      <c r="T147" s="5987"/>
      <c r="U147" s="5987"/>
      <c r="V147" s="5987"/>
      <c r="W147" s="5987"/>
      <c r="X147" s="5987"/>
      <c r="Y147" s="5987"/>
      <c r="Z147" s="5987"/>
      <c r="AA147" s="5988" t="s">
        <v>94</v>
      </c>
      <c r="AB147" s="5989" t="s">
        <v>95</v>
      </c>
      <c r="AC147" s="5987" t="s">
        <v>96</v>
      </c>
      <c r="AD147" s="5987"/>
      <c r="AE147" s="5987"/>
      <c r="AF147" s="5987"/>
      <c r="AG147" s="5987"/>
      <c r="AH147" s="5987"/>
      <c r="AI147" s="5987"/>
      <c r="AJ147" s="5987"/>
      <c r="AK147" s="5987"/>
      <c r="AL147" s="5987"/>
      <c r="AM147" s="5987"/>
      <c r="AN147" s="5987"/>
      <c r="AO147" s="5987"/>
      <c r="AP147" s="5987"/>
      <c r="AQ147" s="5987"/>
      <c r="AR147" s="5987"/>
      <c r="AS147" s="5980" t="s">
        <v>97</v>
      </c>
      <c r="AT147" s="5975" t="s">
        <v>98</v>
      </c>
      <c r="AU147" s="5975"/>
      <c r="AV147" s="5975"/>
      <c r="AW147" s="5975"/>
      <c r="AX147" s="5975"/>
      <c r="AY147" s="5975"/>
      <c r="AZ147" s="3120" t="s">
        <v>99</v>
      </c>
    </row>
    <row r="148" spans="1:57" ht="54.9" customHeight="1">
      <c r="A148" s="6025"/>
      <c r="B148" s="6026"/>
      <c r="C148" s="6026"/>
      <c r="D148" s="6026"/>
      <c r="E148" s="6026"/>
      <c r="F148" s="6026"/>
      <c r="G148" s="6026"/>
      <c r="H148" s="6027"/>
      <c r="I148" s="6027"/>
      <c r="J148" s="6027"/>
      <c r="K148" s="6027"/>
      <c r="L148" s="5984"/>
      <c r="M148" s="5976" t="s">
        <v>107</v>
      </c>
      <c r="N148" s="5977"/>
      <c r="O148" s="5977"/>
      <c r="P148" s="5977"/>
      <c r="Q148" s="5977"/>
      <c r="R148" s="5977"/>
      <c r="S148" s="5977"/>
      <c r="T148" s="5977"/>
      <c r="U148" s="5977"/>
      <c r="V148" s="5977"/>
      <c r="W148" s="5977"/>
      <c r="X148" s="5978"/>
      <c r="Y148" s="5979" t="s">
        <v>108</v>
      </c>
      <c r="Z148" s="5980" t="s">
        <v>109</v>
      </c>
      <c r="AA148" s="5988"/>
      <c r="AB148" s="5989"/>
      <c r="AC148" s="5981" t="s">
        <v>100</v>
      </c>
      <c r="AD148" s="5981"/>
      <c r="AE148" s="5982" t="s">
        <v>122</v>
      </c>
      <c r="AF148" s="5983" t="s">
        <v>143</v>
      </c>
      <c r="AG148" s="5984" t="s">
        <v>102</v>
      </c>
      <c r="AH148" s="5985" t="s">
        <v>110</v>
      </c>
      <c r="AI148" s="5985"/>
      <c r="AJ148" s="5985"/>
      <c r="AK148" s="5985"/>
      <c r="AL148" s="5985"/>
      <c r="AM148" s="5985"/>
      <c r="AN148" s="5986" t="s">
        <v>111</v>
      </c>
      <c r="AO148" s="5986"/>
      <c r="AP148" s="5986"/>
      <c r="AQ148" s="5986"/>
      <c r="AR148" s="5990" t="s">
        <v>105</v>
      </c>
      <c r="AS148" s="5980"/>
      <c r="AT148" s="5992" t="s">
        <v>209</v>
      </c>
      <c r="AU148" s="5992" t="s">
        <v>210</v>
      </c>
      <c r="AV148" s="5992" t="s">
        <v>211</v>
      </c>
      <c r="AW148" s="5993" t="s">
        <v>115</v>
      </c>
      <c r="AX148" s="5992" t="s">
        <v>116</v>
      </c>
      <c r="AY148" s="5994" t="s">
        <v>117</v>
      </c>
      <c r="AZ148" s="5996" t="s">
        <v>118</v>
      </c>
    </row>
    <row r="149" spans="1:57" ht="54.9" customHeight="1">
      <c r="A149" s="6025"/>
      <c r="B149" s="6026"/>
      <c r="C149" s="6026"/>
      <c r="D149" s="6026"/>
      <c r="E149" s="6026"/>
      <c r="F149" s="6026"/>
      <c r="G149" s="6026"/>
      <c r="H149" s="6027"/>
      <c r="I149" s="6027"/>
      <c r="J149" s="6027"/>
      <c r="K149" s="6027"/>
      <c r="L149" s="5984"/>
      <c r="M149" s="5997" t="s">
        <v>135</v>
      </c>
      <c r="N149" s="5998" t="s">
        <v>136</v>
      </c>
      <c r="O149" s="5991" t="s">
        <v>170</v>
      </c>
      <c r="P149" s="5999" t="s">
        <v>137</v>
      </c>
      <c r="Q149" s="5999"/>
      <c r="R149" s="5999"/>
      <c r="S149" s="5991" t="s">
        <v>138</v>
      </c>
      <c r="T149" s="5991" t="s">
        <v>139</v>
      </c>
      <c r="U149" s="5999" t="s">
        <v>140</v>
      </c>
      <c r="V149" s="5999"/>
      <c r="W149" s="5991" t="s">
        <v>141</v>
      </c>
      <c r="X149" s="5991" t="s">
        <v>142</v>
      </c>
      <c r="Y149" s="5979"/>
      <c r="Z149" s="5980"/>
      <c r="AA149" s="5988"/>
      <c r="AB149" s="5989"/>
      <c r="AC149" s="5981"/>
      <c r="AD149" s="5981"/>
      <c r="AE149" s="5982"/>
      <c r="AF149" s="5983"/>
      <c r="AG149" s="5984"/>
      <c r="AH149" s="5985"/>
      <c r="AI149" s="5985"/>
      <c r="AJ149" s="5985"/>
      <c r="AK149" s="5985"/>
      <c r="AL149" s="5985"/>
      <c r="AM149" s="5985"/>
      <c r="AN149" s="5986"/>
      <c r="AO149" s="5986"/>
      <c r="AP149" s="5986"/>
      <c r="AQ149" s="5986"/>
      <c r="AR149" s="5990"/>
      <c r="AS149" s="5980"/>
      <c r="AT149" s="5992"/>
      <c r="AU149" s="5992"/>
      <c r="AV149" s="5992"/>
      <c r="AW149" s="5993"/>
      <c r="AX149" s="5992"/>
      <c r="AY149" s="5994"/>
      <c r="AZ149" s="5996"/>
    </row>
    <row r="150" spans="1:57" ht="54.9" customHeight="1">
      <c r="A150" s="6025"/>
      <c r="B150" s="6026"/>
      <c r="C150" s="6026"/>
      <c r="D150" s="6026"/>
      <c r="E150" s="6026"/>
      <c r="F150" s="6026"/>
      <c r="G150" s="6026"/>
      <c r="H150" s="6027"/>
      <c r="I150" s="6027"/>
      <c r="J150" s="6027"/>
      <c r="K150" s="6027"/>
      <c r="L150" s="5984"/>
      <c r="M150" s="5997"/>
      <c r="N150" s="5998"/>
      <c r="O150" s="5991"/>
      <c r="P150" s="5991" t="s">
        <v>171</v>
      </c>
      <c r="Q150" s="5991" t="s">
        <v>172</v>
      </c>
      <c r="R150" s="5991" t="s">
        <v>173</v>
      </c>
      <c r="S150" s="5991"/>
      <c r="T150" s="5991"/>
      <c r="U150" s="5991" t="s">
        <v>174</v>
      </c>
      <c r="V150" s="5991" t="s">
        <v>175</v>
      </c>
      <c r="W150" s="5991"/>
      <c r="X150" s="5991"/>
      <c r="Y150" s="5979"/>
      <c r="Z150" s="5980"/>
      <c r="AA150" s="5988"/>
      <c r="AB150" s="5989"/>
      <c r="AC150" s="5998" t="s">
        <v>120</v>
      </c>
      <c r="AD150" s="5997" t="s">
        <v>121</v>
      </c>
      <c r="AE150" s="5982"/>
      <c r="AF150" s="5983"/>
      <c r="AG150" s="5984"/>
      <c r="AH150" s="5982" t="s">
        <v>123</v>
      </c>
      <c r="AI150" s="5995" t="s">
        <v>124</v>
      </c>
      <c r="AJ150" s="5982" t="s">
        <v>144</v>
      </c>
      <c r="AK150" s="5995" t="s">
        <v>126</v>
      </c>
      <c r="AL150" s="5982" t="s">
        <v>127</v>
      </c>
      <c r="AM150" s="5983" t="s">
        <v>145</v>
      </c>
      <c r="AN150" s="5995" t="s">
        <v>146</v>
      </c>
      <c r="AO150" s="5982" t="s">
        <v>147</v>
      </c>
      <c r="AP150" s="5995" t="s">
        <v>148</v>
      </c>
      <c r="AQ150" s="5983" t="s">
        <v>149</v>
      </c>
      <c r="AR150" s="5990"/>
      <c r="AS150" s="5980"/>
      <c r="AT150" s="5992"/>
      <c r="AU150" s="5992"/>
      <c r="AV150" s="5992"/>
      <c r="AW150" s="5993"/>
      <c r="AX150" s="5992"/>
      <c r="AY150" s="5994"/>
      <c r="AZ150" s="5996"/>
    </row>
    <row r="151" spans="1:57" ht="54.9" customHeight="1">
      <c r="A151" s="6025"/>
      <c r="B151" s="6026"/>
      <c r="C151" s="6026"/>
      <c r="D151" s="6026"/>
      <c r="E151" s="6026"/>
      <c r="F151" s="6026"/>
      <c r="G151" s="6026"/>
      <c r="H151" s="6027"/>
      <c r="I151" s="6027"/>
      <c r="J151" s="6027"/>
      <c r="K151" s="6027"/>
      <c r="L151" s="5984"/>
      <c r="M151" s="5997"/>
      <c r="N151" s="5998"/>
      <c r="O151" s="5991"/>
      <c r="P151" s="5991"/>
      <c r="Q151" s="5991"/>
      <c r="R151" s="5991"/>
      <c r="S151" s="5991"/>
      <c r="T151" s="5991"/>
      <c r="U151" s="5991"/>
      <c r="V151" s="5991"/>
      <c r="W151" s="5991"/>
      <c r="X151" s="5991"/>
      <c r="Y151" s="5979"/>
      <c r="Z151" s="5980"/>
      <c r="AA151" s="5988"/>
      <c r="AB151" s="5989"/>
      <c r="AC151" s="5998"/>
      <c r="AD151" s="5997"/>
      <c r="AE151" s="5982"/>
      <c r="AF151" s="5983"/>
      <c r="AG151" s="5984"/>
      <c r="AH151" s="5982"/>
      <c r="AI151" s="5995"/>
      <c r="AJ151" s="5982"/>
      <c r="AK151" s="5995"/>
      <c r="AL151" s="5982"/>
      <c r="AM151" s="5983"/>
      <c r="AN151" s="5995"/>
      <c r="AO151" s="5982"/>
      <c r="AP151" s="5995"/>
      <c r="AQ151" s="5983"/>
      <c r="AR151" s="5990"/>
      <c r="AS151" s="5980"/>
      <c r="AT151" s="5992"/>
      <c r="AU151" s="5992"/>
      <c r="AV151" s="5992"/>
      <c r="AW151" s="5993"/>
      <c r="AX151" s="5992"/>
      <c r="AY151" s="5994"/>
      <c r="AZ151" s="5996"/>
    </row>
    <row r="152" spans="1:57" ht="54.9" customHeight="1" thickBot="1">
      <c r="A152" s="6025"/>
      <c r="B152" s="6026"/>
      <c r="C152" s="6026"/>
      <c r="D152" s="6026"/>
      <c r="E152" s="6026"/>
      <c r="F152" s="6026"/>
      <c r="G152" s="6026"/>
      <c r="H152" s="6027"/>
      <c r="I152" s="6027"/>
      <c r="J152" s="6027"/>
      <c r="K152" s="6027"/>
      <c r="L152" s="5984"/>
      <c r="M152" s="5997"/>
      <c r="N152" s="5998"/>
      <c r="O152" s="5991"/>
      <c r="P152" s="5991"/>
      <c r="Q152" s="5991"/>
      <c r="R152" s="5991"/>
      <c r="S152" s="5991"/>
      <c r="T152" s="5991"/>
      <c r="U152" s="5991"/>
      <c r="V152" s="5991"/>
      <c r="W152" s="5991"/>
      <c r="X152" s="5991"/>
      <c r="Y152" s="5979"/>
      <c r="Z152" s="5980"/>
      <c r="AA152" s="5988"/>
      <c r="AB152" s="5989"/>
      <c r="AC152" s="5998"/>
      <c r="AD152" s="5997"/>
      <c r="AE152" s="5982"/>
      <c r="AF152" s="5983"/>
      <c r="AG152" s="5984"/>
      <c r="AH152" s="5982"/>
      <c r="AI152" s="5995"/>
      <c r="AJ152" s="5982"/>
      <c r="AK152" s="5995"/>
      <c r="AL152" s="5982"/>
      <c r="AM152" s="5983"/>
      <c r="AN152" s="5995"/>
      <c r="AO152" s="5982"/>
      <c r="AP152" s="5995"/>
      <c r="AQ152" s="5983"/>
      <c r="AR152" s="5990"/>
      <c r="AS152" s="5980"/>
      <c r="AT152" s="5992"/>
      <c r="AU152" s="5992"/>
      <c r="AV152" s="5992"/>
      <c r="AW152" s="5993"/>
      <c r="AX152" s="5992"/>
      <c r="AY152" s="5994"/>
      <c r="AZ152" s="5996"/>
    </row>
    <row r="153" spans="1:57" ht="80.099999999999994" customHeight="1" thickBot="1">
      <c r="A153" s="6000" t="s">
        <v>1143</v>
      </c>
      <c r="B153" s="5974" t="s">
        <v>1163</v>
      </c>
      <c r="C153" s="5974"/>
      <c r="D153" s="5974"/>
      <c r="E153" s="5974"/>
      <c r="F153" s="5974"/>
      <c r="G153" s="5974"/>
      <c r="H153" s="3121"/>
      <c r="I153" s="3122"/>
      <c r="J153" s="6002" t="s">
        <v>53</v>
      </c>
      <c r="K153" s="6004" t="s">
        <v>78</v>
      </c>
      <c r="L153" s="3240" t="str">
        <f>الاعدادات!$D$6</f>
        <v>2022 وما قبلها</v>
      </c>
      <c r="M153" s="3123">
        <v>0</v>
      </c>
      <c r="N153" s="3124"/>
      <c r="O153" s="3124"/>
      <c r="P153" s="3124"/>
      <c r="Q153" s="3124"/>
      <c r="R153" s="3124"/>
      <c r="S153" s="3124"/>
      <c r="T153" s="3124"/>
      <c r="U153" s="3124"/>
      <c r="V153" s="3124"/>
      <c r="W153" s="3124"/>
      <c r="X153" s="3124"/>
      <c r="Y153" s="3125"/>
      <c r="Z153" s="3126">
        <v>0</v>
      </c>
      <c r="AA153" s="3123"/>
      <c r="AB153" s="3125"/>
      <c r="AC153" s="4604">
        <v>0</v>
      </c>
      <c r="AD153" s="4601">
        <v>0</v>
      </c>
      <c r="AE153" s="4605">
        <v>0</v>
      </c>
      <c r="AF153" s="4606">
        <v>0</v>
      </c>
      <c r="AG153" s="4607">
        <v>0</v>
      </c>
      <c r="AH153" s="4600">
        <v>0</v>
      </c>
      <c r="AI153" s="4601">
        <v>0</v>
      </c>
      <c r="AJ153" s="4601">
        <v>0</v>
      </c>
      <c r="AK153" s="4601">
        <v>0</v>
      </c>
      <c r="AL153" s="4602">
        <v>0</v>
      </c>
      <c r="AM153" s="4608">
        <v>0</v>
      </c>
      <c r="AN153" s="4600">
        <v>0</v>
      </c>
      <c r="AO153" s="4601">
        <v>0</v>
      </c>
      <c r="AP153" s="4602">
        <v>0</v>
      </c>
      <c r="AQ153" s="4609">
        <v>0</v>
      </c>
      <c r="AR153" s="4609">
        <v>0</v>
      </c>
      <c r="AS153" s="4610">
        <v>0</v>
      </c>
      <c r="AT153" s="4600"/>
      <c r="AU153" s="4601">
        <v>0</v>
      </c>
      <c r="AV153" s="4601">
        <v>0</v>
      </c>
      <c r="AW153" s="4601"/>
      <c r="AX153" s="4602"/>
      <c r="AY153" s="4610">
        <v>0</v>
      </c>
      <c r="AZ153" s="3125"/>
      <c r="BA153" s="3127"/>
    </row>
    <row r="154" spans="1:57" ht="80.099999999999994" customHeight="1" thickBot="1">
      <c r="A154" s="6000"/>
      <c r="B154" s="5974" t="s">
        <v>1618</v>
      </c>
      <c r="C154" s="5974"/>
      <c r="D154" s="5974"/>
      <c r="E154" s="5974"/>
      <c r="F154" s="5974"/>
      <c r="G154" s="5974"/>
      <c r="H154" s="3121"/>
      <c r="I154" s="3128"/>
      <c r="J154" s="6002"/>
      <c r="K154" s="6004"/>
      <c r="L154" s="3240">
        <f>الاعدادات!$D$7</f>
        <v>2023</v>
      </c>
      <c r="M154" s="3123">
        <v>0</v>
      </c>
      <c r="N154" s="3124"/>
      <c r="O154" s="3124"/>
      <c r="P154" s="3124"/>
      <c r="Q154" s="3124"/>
      <c r="R154" s="3124"/>
      <c r="S154" s="3124"/>
      <c r="T154" s="3124"/>
      <c r="U154" s="3124"/>
      <c r="V154" s="3124"/>
      <c r="W154" s="3124"/>
      <c r="X154" s="3124"/>
      <c r="Y154" s="3125"/>
      <c r="Z154" s="3126">
        <v>0</v>
      </c>
      <c r="AA154" s="3123"/>
      <c r="AB154" s="3125"/>
      <c r="AC154" s="4604">
        <v>0</v>
      </c>
      <c r="AD154" s="4601">
        <v>0</v>
      </c>
      <c r="AE154" s="4605">
        <v>0</v>
      </c>
      <c r="AF154" s="4606">
        <v>0</v>
      </c>
      <c r="AG154" s="4607">
        <v>0</v>
      </c>
      <c r="AH154" s="4600">
        <v>0</v>
      </c>
      <c r="AI154" s="4601">
        <v>0</v>
      </c>
      <c r="AJ154" s="4601">
        <v>0</v>
      </c>
      <c r="AK154" s="4601">
        <v>0</v>
      </c>
      <c r="AL154" s="4602">
        <v>0</v>
      </c>
      <c r="AM154" s="4608">
        <v>0</v>
      </c>
      <c r="AN154" s="4600">
        <v>0</v>
      </c>
      <c r="AO154" s="4601">
        <v>0</v>
      </c>
      <c r="AP154" s="4602">
        <v>0</v>
      </c>
      <c r="AQ154" s="4609">
        <v>0</v>
      </c>
      <c r="AR154" s="4609">
        <v>0</v>
      </c>
      <c r="AS154" s="4610">
        <v>0</v>
      </c>
      <c r="AT154" s="4600"/>
      <c r="AU154" s="4601">
        <v>0</v>
      </c>
      <c r="AV154" s="4601">
        <v>0</v>
      </c>
      <c r="AW154" s="4601"/>
      <c r="AX154" s="4602"/>
      <c r="AY154" s="4610">
        <v>0</v>
      </c>
      <c r="AZ154" s="3125"/>
      <c r="BA154" s="3127"/>
    </row>
    <row r="155" spans="1:57" ht="80.099999999999994" customHeight="1" thickBot="1">
      <c r="A155" s="6000"/>
      <c r="B155" s="5974" t="s">
        <v>1165</v>
      </c>
      <c r="C155" s="5974"/>
      <c r="D155" s="5974"/>
      <c r="E155" s="5974"/>
      <c r="F155" s="5974"/>
      <c r="G155" s="5974"/>
      <c r="H155" s="3121"/>
      <c r="I155" s="3122"/>
      <c r="J155" s="6002"/>
      <c r="K155" s="6004"/>
      <c r="L155" s="3240">
        <f>الاعدادات!$D$8</f>
        <v>2024</v>
      </c>
      <c r="M155" s="3123">
        <v>0</v>
      </c>
      <c r="N155" s="3124"/>
      <c r="O155" s="3124"/>
      <c r="P155" s="3124"/>
      <c r="Q155" s="3124"/>
      <c r="R155" s="3124"/>
      <c r="S155" s="3124"/>
      <c r="T155" s="3124"/>
      <c r="U155" s="3124"/>
      <c r="V155" s="3124"/>
      <c r="W155" s="3124"/>
      <c r="X155" s="3124"/>
      <c r="Y155" s="3125"/>
      <c r="Z155" s="3126">
        <v>0</v>
      </c>
      <c r="AA155" s="3123"/>
      <c r="AB155" s="3125"/>
      <c r="AC155" s="4604">
        <v>0</v>
      </c>
      <c r="AD155" s="4601">
        <v>0</v>
      </c>
      <c r="AE155" s="4605">
        <v>0</v>
      </c>
      <c r="AF155" s="4606">
        <v>0</v>
      </c>
      <c r="AG155" s="4607">
        <v>0</v>
      </c>
      <c r="AH155" s="4600">
        <v>0</v>
      </c>
      <c r="AI155" s="4601">
        <v>0</v>
      </c>
      <c r="AJ155" s="4601">
        <v>0</v>
      </c>
      <c r="AK155" s="4601">
        <v>0</v>
      </c>
      <c r="AL155" s="4602">
        <v>0</v>
      </c>
      <c r="AM155" s="4608">
        <v>0</v>
      </c>
      <c r="AN155" s="4600">
        <v>0</v>
      </c>
      <c r="AO155" s="4601">
        <v>0</v>
      </c>
      <c r="AP155" s="4602">
        <v>0</v>
      </c>
      <c r="AQ155" s="4609">
        <v>0</v>
      </c>
      <c r="AR155" s="4609">
        <v>0</v>
      </c>
      <c r="AS155" s="4610">
        <v>0</v>
      </c>
      <c r="AT155" s="4600"/>
      <c r="AU155" s="4601">
        <v>0</v>
      </c>
      <c r="AV155" s="4601">
        <v>0</v>
      </c>
      <c r="AW155" s="4601"/>
      <c r="AX155" s="4602"/>
      <c r="AY155" s="4610">
        <v>0</v>
      </c>
      <c r="AZ155" s="3125"/>
      <c r="BA155" s="3127"/>
    </row>
    <row r="156" spans="1:57" ht="80.099999999999994" customHeight="1" thickBot="1">
      <c r="A156" s="6000"/>
      <c r="B156" s="5974" t="s">
        <v>1166</v>
      </c>
      <c r="C156" s="5974"/>
      <c r="D156" s="5974"/>
      <c r="E156" s="5974"/>
      <c r="F156" s="5974"/>
      <c r="G156" s="5974"/>
      <c r="H156" s="3121"/>
      <c r="I156" s="3122"/>
      <c r="J156" s="6002"/>
      <c r="K156" s="6004"/>
      <c r="L156" s="3240">
        <f>الاعدادات!$D$9</f>
        <v>2025</v>
      </c>
      <c r="M156" s="3123">
        <v>0</v>
      </c>
      <c r="N156" s="3124"/>
      <c r="O156" s="3124"/>
      <c r="P156" s="3124"/>
      <c r="Q156" s="3124"/>
      <c r="R156" s="3124"/>
      <c r="S156" s="3124"/>
      <c r="T156" s="3124"/>
      <c r="U156" s="3124"/>
      <c r="V156" s="3124"/>
      <c r="W156" s="3124"/>
      <c r="X156" s="3124"/>
      <c r="Y156" s="3125"/>
      <c r="Z156" s="3126">
        <v>0</v>
      </c>
      <c r="AA156" s="3123"/>
      <c r="AB156" s="3125"/>
      <c r="AC156" s="4604">
        <v>0</v>
      </c>
      <c r="AD156" s="4601">
        <v>0</v>
      </c>
      <c r="AE156" s="4605">
        <v>0</v>
      </c>
      <c r="AF156" s="4606">
        <v>0</v>
      </c>
      <c r="AG156" s="4607">
        <v>0</v>
      </c>
      <c r="AH156" s="4600">
        <v>0</v>
      </c>
      <c r="AI156" s="4601">
        <v>0</v>
      </c>
      <c r="AJ156" s="4601">
        <v>0</v>
      </c>
      <c r="AK156" s="4601">
        <v>0</v>
      </c>
      <c r="AL156" s="4602">
        <v>0</v>
      </c>
      <c r="AM156" s="4608">
        <v>0</v>
      </c>
      <c r="AN156" s="4600">
        <v>0</v>
      </c>
      <c r="AO156" s="4601">
        <v>0</v>
      </c>
      <c r="AP156" s="4602">
        <v>0</v>
      </c>
      <c r="AQ156" s="4609">
        <v>0</v>
      </c>
      <c r="AR156" s="4609">
        <v>0</v>
      </c>
      <c r="AS156" s="4610">
        <v>0</v>
      </c>
      <c r="AT156" s="4600"/>
      <c r="AU156" s="4601">
        <v>0</v>
      </c>
      <c r="AV156" s="4601">
        <v>0</v>
      </c>
      <c r="AW156" s="4601"/>
      <c r="AX156" s="4602"/>
      <c r="AY156" s="4610">
        <v>0</v>
      </c>
      <c r="AZ156" s="3125"/>
      <c r="BA156" s="3127"/>
    </row>
    <row r="157" spans="1:57" ht="80.099999999999994" customHeight="1" thickBot="1">
      <c r="A157" s="6000"/>
      <c r="B157" s="5974"/>
      <c r="C157" s="5974"/>
      <c r="D157" s="5974"/>
      <c r="E157" s="5974"/>
      <c r="F157" s="5974"/>
      <c r="G157" s="5974"/>
      <c r="H157" s="3121"/>
      <c r="I157" s="3122"/>
      <c r="J157" s="6002"/>
      <c r="K157" s="6004"/>
      <c r="L157" s="3240">
        <f>الاعدادات!$D$10</f>
        <v>2026</v>
      </c>
      <c r="M157" s="3129">
        <v>16</v>
      </c>
      <c r="N157" s="3130">
        <v>1</v>
      </c>
      <c r="O157" s="3130"/>
      <c r="P157" s="3130"/>
      <c r="Q157" s="3130"/>
      <c r="R157" s="3130"/>
      <c r="S157" s="3130"/>
      <c r="T157" s="3130"/>
      <c r="U157" s="3130"/>
      <c r="V157" s="3130"/>
      <c r="W157" s="3130"/>
      <c r="X157" s="3130"/>
      <c r="Y157" s="3131">
        <v>8</v>
      </c>
      <c r="Z157" s="3126">
        <v>25</v>
      </c>
      <c r="AA157" s="3132">
        <v>3</v>
      </c>
      <c r="AB157" s="3133"/>
      <c r="AC157" s="4618">
        <v>1</v>
      </c>
      <c r="AD157" s="4619">
        <v>14</v>
      </c>
      <c r="AE157" s="4620">
        <v>0</v>
      </c>
      <c r="AF157" s="4621">
        <v>15</v>
      </c>
      <c r="AG157" s="4622">
        <v>0</v>
      </c>
      <c r="AH157" s="4616">
        <v>0</v>
      </c>
      <c r="AI157" s="4619">
        <v>0</v>
      </c>
      <c r="AJ157" s="4619">
        <v>0</v>
      </c>
      <c r="AK157" s="4619">
        <v>1</v>
      </c>
      <c r="AL157" s="4617">
        <v>0</v>
      </c>
      <c r="AM157" s="4621">
        <v>1</v>
      </c>
      <c r="AN157" s="4616">
        <v>0</v>
      </c>
      <c r="AO157" s="4619">
        <v>0</v>
      </c>
      <c r="AP157" s="4617">
        <v>0</v>
      </c>
      <c r="AQ157" s="4623">
        <v>0</v>
      </c>
      <c r="AR157" s="4623">
        <v>0</v>
      </c>
      <c r="AS157" s="4624">
        <v>16</v>
      </c>
      <c r="AT157" s="4616">
        <v>3</v>
      </c>
      <c r="AU157" s="4619">
        <v>0</v>
      </c>
      <c r="AV157" s="4619">
        <v>0</v>
      </c>
      <c r="AW157" s="4619"/>
      <c r="AX157" s="4617">
        <v>3</v>
      </c>
      <c r="AY157" s="4624">
        <v>6</v>
      </c>
      <c r="AZ157" s="3125"/>
      <c r="BA157" s="3127"/>
    </row>
    <row r="158" spans="1:57" ht="79.5" customHeight="1" thickBot="1">
      <c r="A158" s="6001"/>
      <c r="B158" s="5974"/>
      <c r="C158" s="5974"/>
      <c r="D158" s="5974"/>
      <c r="E158" s="5974"/>
      <c r="F158" s="5974"/>
      <c r="G158" s="5974"/>
      <c r="H158" s="3121"/>
      <c r="I158" s="3122"/>
      <c r="J158" s="6003"/>
      <c r="K158" s="6005"/>
      <c r="L158" s="3134"/>
      <c r="M158" s="3241">
        <f>SUM(M153:M157)</f>
        <v>16</v>
      </c>
      <c r="N158" s="3241">
        <f t="shared" ref="N158:BA158" si="128">SUM(N153:N157)</f>
        <v>1</v>
      </c>
      <c r="O158" s="3241">
        <f t="shared" si="128"/>
        <v>0</v>
      </c>
      <c r="P158" s="3241">
        <f t="shared" si="128"/>
        <v>0</v>
      </c>
      <c r="Q158" s="3241">
        <f t="shared" si="128"/>
        <v>0</v>
      </c>
      <c r="R158" s="3241">
        <f t="shared" si="128"/>
        <v>0</v>
      </c>
      <c r="S158" s="3241">
        <f t="shared" si="128"/>
        <v>0</v>
      </c>
      <c r="T158" s="3241">
        <f t="shared" si="128"/>
        <v>0</v>
      </c>
      <c r="U158" s="3241">
        <f t="shared" si="128"/>
        <v>0</v>
      </c>
      <c r="V158" s="3241">
        <f t="shared" si="128"/>
        <v>0</v>
      </c>
      <c r="W158" s="3241">
        <f t="shared" si="128"/>
        <v>0</v>
      </c>
      <c r="X158" s="3241">
        <f t="shared" si="128"/>
        <v>0</v>
      </c>
      <c r="Y158" s="3241">
        <f t="shared" si="128"/>
        <v>8</v>
      </c>
      <c r="Z158" s="3241">
        <f t="shared" si="128"/>
        <v>25</v>
      </c>
      <c r="AA158" s="3241">
        <f t="shared" si="128"/>
        <v>3</v>
      </c>
      <c r="AB158" s="3241">
        <f t="shared" si="128"/>
        <v>0</v>
      </c>
      <c r="AC158" s="3241">
        <f t="shared" si="128"/>
        <v>1</v>
      </c>
      <c r="AD158" s="3241">
        <f t="shared" si="128"/>
        <v>14</v>
      </c>
      <c r="AE158" s="3241">
        <f t="shared" si="128"/>
        <v>0</v>
      </c>
      <c r="AF158" s="3241">
        <f t="shared" si="128"/>
        <v>15</v>
      </c>
      <c r="AG158" s="3241">
        <f t="shared" si="128"/>
        <v>0</v>
      </c>
      <c r="AH158" s="3241">
        <f t="shared" si="128"/>
        <v>0</v>
      </c>
      <c r="AI158" s="3241">
        <f t="shared" si="128"/>
        <v>0</v>
      </c>
      <c r="AJ158" s="3241">
        <f t="shared" si="128"/>
        <v>0</v>
      </c>
      <c r="AK158" s="3241">
        <f t="shared" si="128"/>
        <v>1</v>
      </c>
      <c r="AL158" s="3241">
        <f t="shared" si="128"/>
        <v>0</v>
      </c>
      <c r="AM158" s="3241">
        <f t="shared" si="128"/>
        <v>1</v>
      </c>
      <c r="AN158" s="3241">
        <f t="shared" si="128"/>
        <v>0</v>
      </c>
      <c r="AO158" s="3241">
        <f t="shared" si="128"/>
        <v>0</v>
      </c>
      <c r="AP158" s="3241">
        <f t="shared" si="128"/>
        <v>0</v>
      </c>
      <c r="AQ158" s="3241">
        <f t="shared" si="128"/>
        <v>0</v>
      </c>
      <c r="AR158" s="3241">
        <f t="shared" si="128"/>
        <v>0</v>
      </c>
      <c r="AS158" s="3241">
        <f t="shared" si="128"/>
        <v>16</v>
      </c>
      <c r="AT158" s="3241">
        <f t="shared" si="128"/>
        <v>3</v>
      </c>
      <c r="AU158" s="3241">
        <f t="shared" si="128"/>
        <v>0</v>
      </c>
      <c r="AV158" s="3241">
        <f t="shared" si="128"/>
        <v>0</v>
      </c>
      <c r="AW158" s="3241">
        <f t="shared" si="128"/>
        <v>0</v>
      </c>
      <c r="AX158" s="3241">
        <f t="shared" si="128"/>
        <v>3</v>
      </c>
      <c r="AY158" s="3241">
        <f t="shared" si="128"/>
        <v>6</v>
      </c>
      <c r="AZ158" s="3241">
        <f t="shared" si="128"/>
        <v>0</v>
      </c>
      <c r="BA158" s="3241">
        <f t="shared" si="128"/>
        <v>0</v>
      </c>
    </row>
    <row r="159" spans="1:57" ht="72" customHeight="1" thickBot="1">
      <c r="A159" s="6013" t="s">
        <v>604</v>
      </c>
      <c r="B159" s="6013"/>
      <c r="C159" s="6013"/>
      <c r="D159" s="6013"/>
      <c r="E159" s="6013"/>
      <c r="F159" s="6013"/>
      <c r="G159" s="6013"/>
      <c r="H159" s="6013"/>
      <c r="I159" s="6013"/>
      <c r="J159" s="6013"/>
      <c r="K159" s="6013"/>
      <c r="L159" s="6013"/>
      <c r="M159" s="6013"/>
      <c r="N159" s="6013"/>
      <c r="O159" s="6013"/>
      <c r="P159" s="6013"/>
      <c r="Q159" s="6013"/>
      <c r="R159" s="6013"/>
      <c r="S159" s="6013"/>
      <c r="T159" s="6013"/>
      <c r="U159" s="6013"/>
      <c r="V159" s="6013"/>
      <c r="W159" s="6013"/>
      <c r="X159" s="6013"/>
      <c r="Y159" s="6013"/>
      <c r="Z159" s="6013"/>
      <c r="AA159" s="6013"/>
      <c r="AB159" s="6013"/>
      <c r="AC159" s="6013"/>
      <c r="AD159" s="6013"/>
      <c r="AE159" s="6013"/>
      <c r="AF159" s="6013"/>
      <c r="AG159" s="6013"/>
      <c r="AH159" s="6013"/>
      <c r="AI159" s="6013"/>
      <c r="AJ159" s="6013"/>
      <c r="AK159" s="6013"/>
      <c r="AL159" s="6013"/>
      <c r="AM159" s="6013"/>
      <c r="AN159" s="6013"/>
      <c r="AO159" s="6013"/>
      <c r="AP159" s="6013"/>
      <c r="AQ159" s="6013"/>
      <c r="AR159" s="6013"/>
      <c r="AS159" s="6013"/>
      <c r="AT159" s="6013"/>
      <c r="AU159" s="6013"/>
      <c r="AV159" s="6013"/>
      <c r="AW159" s="6013"/>
      <c r="AX159" s="6013"/>
      <c r="AY159" s="6013"/>
      <c r="AZ159" s="6013"/>
      <c r="BA159" s="6013"/>
      <c r="BB159" s="6013"/>
      <c r="BC159" s="6013"/>
      <c r="BD159" s="6013"/>
      <c r="BE159" s="6013"/>
    </row>
    <row r="160" spans="1:57" ht="114" customHeight="1">
      <c r="A160" s="6014" t="s">
        <v>92</v>
      </c>
      <c r="B160" s="6017" t="s">
        <v>1674</v>
      </c>
      <c r="C160" s="6017"/>
      <c r="D160" s="6017"/>
      <c r="E160" s="6017"/>
      <c r="F160" s="6017"/>
      <c r="G160" s="6017"/>
      <c r="H160" s="6017"/>
      <c r="I160" s="6017"/>
      <c r="J160" s="6017"/>
      <c r="K160" s="6017"/>
      <c r="L160" s="6017"/>
      <c r="M160" s="6017"/>
      <c r="N160" s="6017"/>
      <c r="O160" s="6017"/>
      <c r="P160" s="6017"/>
      <c r="Q160" s="6017"/>
      <c r="R160" s="6017"/>
      <c r="S160" s="6017"/>
      <c r="T160" s="6017"/>
      <c r="U160" s="6017"/>
      <c r="V160" s="6017"/>
      <c r="W160" s="6017"/>
      <c r="X160" s="6017"/>
      <c r="Y160" s="6017"/>
      <c r="Z160" s="6017"/>
      <c r="AA160" s="6017"/>
      <c r="AB160" s="6017"/>
      <c r="AC160" s="6017"/>
      <c r="AD160" s="6017" t="s">
        <v>1675</v>
      </c>
      <c r="AE160" s="6017"/>
      <c r="AF160" s="6017"/>
      <c r="AG160" s="6017"/>
      <c r="AH160" s="6017"/>
      <c r="AI160" s="6017"/>
      <c r="AJ160" s="6017"/>
      <c r="AK160" s="6017"/>
      <c r="AL160" s="6017"/>
      <c r="AM160" s="6017"/>
      <c r="AN160" s="6017"/>
      <c r="AO160" s="6017"/>
      <c r="AP160" s="6017"/>
      <c r="AQ160" s="6017"/>
      <c r="AR160" s="6017"/>
      <c r="AS160" s="6017"/>
      <c r="AT160" s="6017"/>
      <c r="AU160" s="6017"/>
      <c r="AV160" s="6017"/>
      <c r="AW160" s="6017"/>
      <c r="AX160" s="6017"/>
      <c r="AY160" s="6017"/>
      <c r="AZ160" s="6017"/>
      <c r="BA160" s="6017"/>
      <c r="BB160" s="6017"/>
      <c r="BC160" s="6017"/>
      <c r="BD160" s="6017"/>
      <c r="BE160" s="6018"/>
    </row>
    <row r="161" spans="1:57" ht="54.9" customHeight="1">
      <c r="A161" s="6015"/>
      <c r="B161" s="6019" t="s">
        <v>100</v>
      </c>
      <c r="C161" s="6019"/>
      <c r="D161" s="6019"/>
      <c r="E161" s="6019"/>
      <c r="F161" s="6019"/>
      <c r="G161" s="6019"/>
      <c r="H161" s="6019"/>
      <c r="I161" s="6019"/>
      <c r="J161" s="6019"/>
      <c r="K161" s="6019"/>
      <c r="L161" s="6019"/>
      <c r="M161" s="6019"/>
      <c r="N161" s="6019"/>
      <c r="O161" s="6020" t="s">
        <v>101</v>
      </c>
      <c r="P161" s="6008" t="s">
        <v>102</v>
      </c>
      <c r="Q161" s="6022" t="s">
        <v>103</v>
      </c>
      <c r="R161" s="6022"/>
      <c r="S161" s="6022"/>
      <c r="T161" s="6022"/>
      <c r="U161" s="6022"/>
      <c r="V161" s="6022" t="s">
        <v>104</v>
      </c>
      <c r="W161" s="6022"/>
      <c r="X161" s="6022"/>
      <c r="Y161" s="6008" t="s">
        <v>105</v>
      </c>
      <c r="Z161" s="6031" t="s">
        <v>106</v>
      </c>
      <c r="AA161" s="6022" t="s">
        <v>99</v>
      </c>
      <c r="AB161" s="6022"/>
      <c r="AC161" s="6022"/>
      <c r="AD161" s="6010" t="s">
        <v>100</v>
      </c>
      <c r="AE161" s="6010"/>
      <c r="AF161" s="6010"/>
      <c r="AG161" s="6010"/>
      <c r="AH161" s="6010"/>
      <c r="AI161" s="6010"/>
      <c r="AJ161" s="6010"/>
      <c r="AK161" s="6010"/>
      <c r="AL161" s="6010"/>
      <c r="AM161" s="6010"/>
      <c r="AN161" s="6010"/>
      <c r="AO161" s="6010"/>
      <c r="AP161" s="6010"/>
      <c r="AQ161" s="6011" t="s">
        <v>101</v>
      </c>
      <c r="AR161" s="6035" t="s">
        <v>102</v>
      </c>
      <c r="AS161" s="6028" t="s">
        <v>103</v>
      </c>
      <c r="AT161" s="6028"/>
      <c r="AU161" s="6028"/>
      <c r="AV161" s="6028"/>
      <c r="AW161" s="6028"/>
      <c r="AX161" s="6028" t="s">
        <v>104</v>
      </c>
      <c r="AY161" s="6028"/>
      <c r="AZ161" s="6028"/>
      <c r="BA161" s="6008" t="s">
        <v>105</v>
      </c>
      <c r="BB161" s="6029" t="s">
        <v>106</v>
      </c>
      <c r="BC161" s="6028" t="s">
        <v>99</v>
      </c>
      <c r="BD161" s="6028"/>
      <c r="BE161" s="6037"/>
    </row>
    <row r="162" spans="1:57" ht="54.9" customHeight="1">
      <c r="A162" s="6015"/>
      <c r="B162" s="6022" t="s">
        <v>120</v>
      </c>
      <c r="C162" s="6022"/>
      <c r="D162" s="6022"/>
      <c r="E162" s="6022"/>
      <c r="F162" s="6022"/>
      <c r="G162" s="6022"/>
      <c r="H162" s="6022"/>
      <c r="I162" s="6022" t="s">
        <v>121</v>
      </c>
      <c r="J162" s="6022"/>
      <c r="K162" s="6022"/>
      <c r="L162" s="6022"/>
      <c r="M162" s="6022"/>
      <c r="N162" s="6008" t="s">
        <v>122</v>
      </c>
      <c r="O162" s="6020"/>
      <c r="P162" s="6008"/>
      <c r="Q162" s="6022"/>
      <c r="R162" s="6022"/>
      <c r="S162" s="6022"/>
      <c r="T162" s="6022"/>
      <c r="U162" s="6022"/>
      <c r="V162" s="6022"/>
      <c r="W162" s="6022"/>
      <c r="X162" s="6022"/>
      <c r="Y162" s="6008"/>
      <c r="Z162" s="6031"/>
      <c r="AA162" s="6008" t="s">
        <v>131</v>
      </c>
      <c r="AB162" s="6008" t="s">
        <v>114</v>
      </c>
      <c r="AC162" s="6033" t="s">
        <v>212</v>
      </c>
      <c r="AD162" s="6022" t="s">
        <v>120</v>
      </c>
      <c r="AE162" s="6022"/>
      <c r="AF162" s="6022"/>
      <c r="AG162" s="6022"/>
      <c r="AH162" s="6022"/>
      <c r="AI162" s="6022"/>
      <c r="AJ162" s="6022"/>
      <c r="AK162" s="6022" t="s">
        <v>121</v>
      </c>
      <c r="AL162" s="6022"/>
      <c r="AM162" s="6022"/>
      <c r="AN162" s="6022"/>
      <c r="AO162" s="6022"/>
      <c r="AP162" s="6008" t="s">
        <v>122</v>
      </c>
      <c r="AQ162" s="6011"/>
      <c r="AR162" s="6035"/>
      <c r="AS162" s="6028"/>
      <c r="AT162" s="6028"/>
      <c r="AU162" s="6028"/>
      <c r="AV162" s="6028"/>
      <c r="AW162" s="6028"/>
      <c r="AX162" s="6028"/>
      <c r="AY162" s="6028"/>
      <c r="AZ162" s="6028"/>
      <c r="BA162" s="6008"/>
      <c r="BB162" s="6029"/>
      <c r="BC162" s="6008" t="s">
        <v>131</v>
      </c>
      <c r="BD162" s="6008" t="s">
        <v>114</v>
      </c>
      <c r="BE162" s="6023" t="s">
        <v>212</v>
      </c>
    </row>
    <row r="163" spans="1:57" ht="54.9" customHeight="1">
      <c r="A163" s="6015"/>
      <c r="B163" s="6006" t="s">
        <v>151</v>
      </c>
      <c r="C163" s="6006" t="s">
        <v>152</v>
      </c>
      <c r="D163" s="6006" t="s">
        <v>153</v>
      </c>
      <c r="E163" s="6006" t="s">
        <v>154</v>
      </c>
      <c r="F163" s="6006" t="s">
        <v>155</v>
      </c>
      <c r="G163" s="6006" t="s">
        <v>156</v>
      </c>
      <c r="H163" s="6008" t="s">
        <v>157</v>
      </c>
      <c r="I163" s="6008" t="s">
        <v>158</v>
      </c>
      <c r="J163" s="6008" t="s">
        <v>159</v>
      </c>
      <c r="K163" s="6006" t="s">
        <v>160</v>
      </c>
      <c r="L163" s="6006" t="s">
        <v>161</v>
      </c>
      <c r="M163" s="6006" t="s">
        <v>162</v>
      </c>
      <c r="N163" s="6008"/>
      <c r="O163" s="6020"/>
      <c r="P163" s="6008"/>
      <c r="Q163" s="6008" t="s">
        <v>123</v>
      </c>
      <c r="R163" s="6008" t="s">
        <v>124</v>
      </c>
      <c r="S163" s="6008" t="s">
        <v>125</v>
      </c>
      <c r="T163" s="6008" t="s">
        <v>126</v>
      </c>
      <c r="U163" s="6008" t="s">
        <v>127</v>
      </c>
      <c r="V163" s="6008" t="s">
        <v>128</v>
      </c>
      <c r="W163" s="6008" t="s">
        <v>129</v>
      </c>
      <c r="X163" s="6008" t="s">
        <v>130</v>
      </c>
      <c r="Y163" s="6008"/>
      <c r="Z163" s="6031"/>
      <c r="AA163" s="6008"/>
      <c r="AB163" s="6008"/>
      <c r="AC163" s="6033"/>
      <c r="AD163" s="6006" t="s">
        <v>151</v>
      </c>
      <c r="AE163" s="6006" t="s">
        <v>152</v>
      </c>
      <c r="AF163" s="6006" t="s">
        <v>153</v>
      </c>
      <c r="AG163" s="6006" t="s">
        <v>154</v>
      </c>
      <c r="AH163" s="6006" t="s">
        <v>155</v>
      </c>
      <c r="AI163" s="6006" t="s">
        <v>156</v>
      </c>
      <c r="AJ163" s="6008" t="s">
        <v>157</v>
      </c>
      <c r="AK163" s="6008" t="s">
        <v>158</v>
      </c>
      <c r="AL163" s="6008" t="s">
        <v>159</v>
      </c>
      <c r="AM163" s="6006" t="s">
        <v>160</v>
      </c>
      <c r="AN163" s="6006" t="s">
        <v>161</v>
      </c>
      <c r="AO163" s="6006" t="s">
        <v>162</v>
      </c>
      <c r="AP163" s="6008"/>
      <c r="AQ163" s="6011"/>
      <c r="AR163" s="6035"/>
      <c r="AS163" s="6008" t="s">
        <v>123</v>
      </c>
      <c r="AT163" s="6008" t="s">
        <v>124</v>
      </c>
      <c r="AU163" s="6008" t="s">
        <v>125</v>
      </c>
      <c r="AV163" s="6008" t="s">
        <v>126</v>
      </c>
      <c r="AW163" s="6008" t="s">
        <v>127</v>
      </c>
      <c r="AX163" s="6008" t="s">
        <v>128</v>
      </c>
      <c r="AY163" s="6008" t="s">
        <v>129</v>
      </c>
      <c r="AZ163" s="6008" t="s">
        <v>130</v>
      </c>
      <c r="BA163" s="6008"/>
      <c r="BB163" s="6029"/>
      <c r="BC163" s="6008"/>
      <c r="BD163" s="6008"/>
      <c r="BE163" s="6023"/>
    </row>
    <row r="164" spans="1:57" ht="54.9" customHeight="1">
      <c r="A164" s="6015"/>
      <c r="B164" s="6006"/>
      <c r="C164" s="6006"/>
      <c r="D164" s="6006"/>
      <c r="E164" s="6006"/>
      <c r="F164" s="6006"/>
      <c r="G164" s="6006"/>
      <c r="H164" s="6008"/>
      <c r="I164" s="6008"/>
      <c r="J164" s="6008"/>
      <c r="K164" s="6006"/>
      <c r="L164" s="6006"/>
      <c r="M164" s="6006"/>
      <c r="N164" s="6008"/>
      <c r="O164" s="6020"/>
      <c r="P164" s="6008"/>
      <c r="Q164" s="6008"/>
      <c r="R164" s="6008"/>
      <c r="S164" s="6008"/>
      <c r="T164" s="6008"/>
      <c r="U164" s="6008"/>
      <c r="V164" s="6008"/>
      <c r="W164" s="6008"/>
      <c r="X164" s="6008"/>
      <c r="Y164" s="6008"/>
      <c r="Z164" s="6031"/>
      <c r="AA164" s="6008"/>
      <c r="AB164" s="6008"/>
      <c r="AC164" s="6033"/>
      <c r="AD164" s="6006"/>
      <c r="AE164" s="6006"/>
      <c r="AF164" s="6006"/>
      <c r="AG164" s="6006"/>
      <c r="AH164" s="6006"/>
      <c r="AI164" s="6006"/>
      <c r="AJ164" s="6008"/>
      <c r="AK164" s="6008"/>
      <c r="AL164" s="6008"/>
      <c r="AM164" s="6006"/>
      <c r="AN164" s="6006"/>
      <c r="AO164" s="6006"/>
      <c r="AP164" s="6008"/>
      <c r="AQ164" s="6011"/>
      <c r="AR164" s="6035"/>
      <c r="AS164" s="6008"/>
      <c r="AT164" s="6008"/>
      <c r="AU164" s="6008"/>
      <c r="AV164" s="6008"/>
      <c r="AW164" s="6008"/>
      <c r="AX164" s="6008"/>
      <c r="AY164" s="6008"/>
      <c r="AZ164" s="6008"/>
      <c r="BA164" s="6008"/>
      <c r="BB164" s="6029"/>
      <c r="BC164" s="6008"/>
      <c r="BD164" s="6008"/>
      <c r="BE164" s="6023"/>
    </row>
    <row r="165" spans="1:57" ht="18.75" customHeight="1">
      <c r="A165" s="6015"/>
      <c r="B165" s="6006"/>
      <c r="C165" s="6006"/>
      <c r="D165" s="6006"/>
      <c r="E165" s="6006"/>
      <c r="F165" s="6006"/>
      <c r="G165" s="6006"/>
      <c r="H165" s="6008"/>
      <c r="I165" s="6008"/>
      <c r="J165" s="6008"/>
      <c r="K165" s="6006"/>
      <c r="L165" s="6006"/>
      <c r="M165" s="6006"/>
      <c r="N165" s="6008"/>
      <c r="O165" s="6020"/>
      <c r="P165" s="6008"/>
      <c r="Q165" s="6008"/>
      <c r="R165" s="6008"/>
      <c r="S165" s="6008"/>
      <c r="T165" s="6008"/>
      <c r="U165" s="6008"/>
      <c r="V165" s="6008"/>
      <c r="W165" s="6008"/>
      <c r="X165" s="6008"/>
      <c r="Y165" s="6008"/>
      <c r="Z165" s="6031"/>
      <c r="AA165" s="6008"/>
      <c r="AB165" s="6008"/>
      <c r="AC165" s="6033"/>
      <c r="AD165" s="6006"/>
      <c r="AE165" s="6006"/>
      <c r="AF165" s="6006"/>
      <c r="AG165" s="6006"/>
      <c r="AH165" s="6006"/>
      <c r="AI165" s="6006"/>
      <c r="AJ165" s="6008"/>
      <c r="AK165" s="6008"/>
      <c r="AL165" s="6008"/>
      <c r="AM165" s="6006"/>
      <c r="AN165" s="6006"/>
      <c r="AO165" s="6006"/>
      <c r="AP165" s="6008"/>
      <c r="AQ165" s="6011"/>
      <c r="AR165" s="6035"/>
      <c r="AS165" s="6008"/>
      <c r="AT165" s="6008"/>
      <c r="AU165" s="6008"/>
      <c r="AV165" s="6008"/>
      <c r="AW165" s="6008"/>
      <c r="AX165" s="6008"/>
      <c r="AY165" s="6008"/>
      <c r="AZ165" s="6008"/>
      <c r="BA165" s="6008"/>
      <c r="BB165" s="6029"/>
      <c r="BC165" s="6008"/>
      <c r="BD165" s="6008"/>
      <c r="BE165" s="6023"/>
    </row>
    <row r="166" spans="1:57" ht="54.9" customHeight="1" thickBot="1">
      <c r="A166" s="6016"/>
      <c r="B166" s="6007"/>
      <c r="C166" s="6007"/>
      <c r="D166" s="6007"/>
      <c r="E166" s="6007"/>
      <c r="F166" s="6007"/>
      <c r="G166" s="6007"/>
      <c r="H166" s="6009"/>
      <c r="I166" s="6009"/>
      <c r="J166" s="6009"/>
      <c r="K166" s="6007"/>
      <c r="L166" s="6007"/>
      <c r="M166" s="6007"/>
      <c r="N166" s="6009"/>
      <c r="O166" s="6021"/>
      <c r="P166" s="6009"/>
      <c r="Q166" s="6009"/>
      <c r="R166" s="6009"/>
      <c r="S166" s="6009"/>
      <c r="T166" s="6009"/>
      <c r="U166" s="6009"/>
      <c r="V166" s="6009"/>
      <c r="W166" s="6009"/>
      <c r="X166" s="6009"/>
      <c r="Y166" s="6009"/>
      <c r="Z166" s="6032"/>
      <c r="AA166" s="6009"/>
      <c r="AB166" s="6009"/>
      <c r="AC166" s="6034"/>
      <c r="AD166" s="6007"/>
      <c r="AE166" s="6007"/>
      <c r="AF166" s="6007"/>
      <c r="AG166" s="6007"/>
      <c r="AH166" s="6007"/>
      <c r="AI166" s="6007"/>
      <c r="AJ166" s="6009"/>
      <c r="AK166" s="6009"/>
      <c r="AL166" s="6009"/>
      <c r="AM166" s="6007"/>
      <c r="AN166" s="6007"/>
      <c r="AO166" s="6007"/>
      <c r="AP166" s="6009"/>
      <c r="AQ166" s="6012"/>
      <c r="AR166" s="6036"/>
      <c r="AS166" s="6009"/>
      <c r="AT166" s="6009"/>
      <c r="AU166" s="6009"/>
      <c r="AV166" s="6009"/>
      <c r="AW166" s="6009"/>
      <c r="AX166" s="6009"/>
      <c r="AY166" s="6009"/>
      <c r="AZ166" s="6009"/>
      <c r="BA166" s="6009"/>
      <c r="BB166" s="6030"/>
      <c r="BC166" s="6009"/>
      <c r="BD166" s="6009"/>
      <c r="BE166" s="6024"/>
    </row>
    <row r="167" spans="1:57" ht="69.900000000000006" customHeight="1" thickBot="1">
      <c r="A167" s="3240" t="str">
        <f>الاعدادات!$D$6</f>
        <v>2022 وما قبلها</v>
      </c>
      <c r="B167" s="3135"/>
      <c r="C167" s="3136"/>
      <c r="D167" s="3136"/>
      <c r="E167" s="3137"/>
      <c r="F167" s="3137"/>
      <c r="G167" s="3137"/>
      <c r="H167" s="3138"/>
      <c r="I167" s="3139"/>
      <c r="J167" s="3136"/>
      <c r="K167" s="3136"/>
      <c r="L167" s="3137"/>
      <c r="M167" s="3137"/>
      <c r="N167" s="3138"/>
      <c r="O167" s="3140">
        <v>0</v>
      </c>
      <c r="P167" s="3141"/>
      <c r="Q167" s="3139"/>
      <c r="R167" s="3136"/>
      <c r="S167" s="3136"/>
      <c r="T167" s="3136"/>
      <c r="U167" s="3138"/>
      <c r="V167" s="3139"/>
      <c r="W167" s="3136"/>
      <c r="X167" s="3138"/>
      <c r="Y167" s="3139"/>
      <c r="Z167" s="3142">
        <v>0</v>
      </c>
      <c r="AA167" s="3143"/>
      <c r="AB167" s="3142"/>
      <c r="AC167" s="3144"/>
      <c r="AD167" s="3135"/>
      <c r="AE167" s="3136"/>
      <c r="AF167" s="3136"/>
      <c r="AG167" s="3137"/>
      <c r="AH167" s="3137"/>
      <c r="AI167" s="3137"/>
      <c r="AJ167" s="3138"/>
      <c r="AK167" s="3139"/>
      <c r="AL167" s="3136"/>
      <c r="AM167" s="3136"/>
      <c r="AN167" s="3137"/>
      <c r="AO167" s="3137"/>
      <c r="AP167" s="3138"/>
      <c r="AQ167" s="3140">
        <v>0</v>
      </c>
      <c r="AR167" s="3141"/>
      <c r="AS167" s="3139"/>
      <c r="AT167" s="3136"/>
      <c r="AU167" s="3136"/>
      <c r="AV167" s="3136"/>
      <c r="AW167" s="3138"/>
      <c r="AX167" s="3139"/>
      <c r="AY167" s="3136"/>
      <c r="AZ167" s="3138"/>
      <c r="BA167" s="3139"/>
      <c r="BB167" s="3142">
        <v>0</v>
      </c>
      <c r="BC167" s="3143"/>
      <c r="BD167" s="3142"/>
      <c r="BE167" s="3144"/>
    </row>
    <row r="168" spans="1:57" ht="69.900000000000006" customHeight="1" thickBot="1">
      <c r="A168" s="3240">
        <f>الاعدادات!$D$7</f>
        <v>2023</v>
      </c>
      <c r="B168" s="3135"/>
      <c r="C168" s="3136"/>
      <c r="D168" s="3136"/>
      <c r="E168" s="3137"/>
      <c r="F168" s="3137"/>
      <c r="G168" s="3137"/>
      <c r="H168" s="3138"/>
      <c r="I168" s="3139"/>
      <c r="J168" s="3136"/>
      <c r="K168" s="3136"/>
      <c r="L168" s="3137"/>
      <c r="M168" s="3137"/>
      <c r="N168" s="3138"/>
      <c r="O168" s="3140">
        <v>0</v>
      </c>
      <c r="P168" s="3141"/>
      <c r="Q168" s="3139"/>
      <c r="R168" s="3136"/>
      <c r="S168" s="3136"/>
      <c r="T168" s="3136"/>
      <c r="U168" s="3138"/>
      <c r="V168" s="3139"/>
      <c r="W168" s="3136"/>
      <c r="X168" s="3138"/>
      <c r="Y168" s="3139"/>
      <c r="Z168" s="3142">
        <v>0</v>
      </c>
      <c r="AA168" s="3145"/>
      <c r="AB168" s="3136"/>
      <c r="AC168" s="3144"/>
      <c r="AD168" s="3135"/>
      <c r="AE168" s="3136"/>
      <c r="AF168" s="3136"/>
      <c r="AG168" s="3137"/>
      <c r="AH168" s="3137"/>
      <c r="AI168" s="3137"/>
      <c r="AJ168" s="3138"/>
      <c r="AK168" s="3139"/>
      <c r="AL168" s="3136"/>
      <c r="AM168" s="3136"/>
      <c r="AN168" s="3137"/>
      <c r="AO168" s="3137"/>
      <c r="AP168" s="3138"/>
      <c r="AQ168" s="3140">
        <v>0</v>
      </c>
      <c r="AR168" s="3141"/>
      <c r="AS168" s="3139"/>
      <c r="AT168" s="3136"/>
      <c r="AU168" s="3136"/>
      <c r="AV168" s="3136"/>
      <c r="AW168" s="3138"/>
      <c r="AX168" s="3139"/>
      <c r="AY168" s="3136"/>
      <c r="AZ168" s="3138"/>
      <c r="BA168" s="3139"/>
      <c r="BB168" s="3142">
        <v>0</v>
      </c>
      <c r="BC168" s="3145"/>
      <c r="BD168" s="3136"/>
      <c r="BE168" s="3144"/>
    </row>
    <row r="169" spans="1:57" ht="69.900000000000006" customHeight="1" thickBot="1">
      <c r="A169" s="3240">
        <f>الاعدادات!$D$8</f>
        <v>2024</v>
      </c>
      <c r="B169" s="3135"/>
      <c r="C169" s="3136"/>
      <c r="D169" s="3136"/>
      <c r="E169" s="3137"/>
      <c r="F169" s="3137"/>
      <c r="G169" s="3137"/>
      <c r="H169" s="3138"/>
      <c r="I169" s="3139"/>
      <c r="J169" s="3136"/>
      <c r="K169" s="3136"/>
      <c r="L169" s="3137"/>
      <c r="M169" s="3137"/>
      <c r="N169" s="3138"/>
      <c r="O169" s="3140">
        <v>0</v>
      </c>
      <c r="P169" s="3141"/>
      <c r="Q169" s="3139"/>
      <c r="R169" s="3136"/>
      <c r="S169" s="3136"/>
      <c r="T169" s="3136"/>
      <c r="U169" s="3138"/>
      <c r="V169" s="3139"/>
      <c r="W169" s="3136"/>
      <c r="X169" s="3138"/>
      <c r="Y169" s="3139"/>
      <c r="Z169" s="3142">
        <v>0</v>
      </c>
      <c r="AA169" s="3145"/>
      <c r="AB169" s="3136"/>
      <c r="AC169" s="3144"/>
      <c r="AD169" s="3135"/>
      <c r="AE169" s="3136"/>
      <c r="AF169" s="3136"/>
      <c r="AG169" s="3137"/>
      <c r="AH169" s="3137"/>
      <c r="AI169" s="3137"/>
      <c r="AJ169" s="3138"/>
      <c r="AK169" s="3139"/>
      <c r="AL169" s="3136"/>
      <c r="AM169" s="3136"/>
      <c r="AN169" s="3137"/>
      <c r="AO169" s="3137"/>
      <c r="AP169" s="3138"/>
      <c r="AQ169" s="3140">
        <v>0</v>
      </c>
      <c r="AR169" s="3141"/>
      <c r="AS169" s="3139"/>
      <c r="AT169" s="3136"/>
      <c r="AU169" s="3136"/>
      <c r="AV169" s="3136"/>
      <c r="AW169" s="3138"/>
      <c r="AX169" s="3139"/>
      <c r="AY169" s="3136"/>
      <c r="AZ169" s="3138"/>
      <c r="BA169" s="3139"/>
      <c r="BB169" s="3142">
        <v>0</v>
      </c>
      <c r="BC169" s="3145"/>
      <c r="BD169" s="3136"/>
      <c r="BE169" s="3144"/>
    </row>
    <row r="170" spans="1:57" ht="69.900000000000006" customHeight="1" thickBot="1">
      <c r="A170" s="3240">
        <f>الاعدادات!$D$9</f>
        <v>2025</v>
      </c>
      <c r="B170" s="3135"/>
      <c r="C170" s="3136"/>
      <c r="D170" s="3136"/>
      <c r="E170" s="3137"/>
      <c r="F170" s="3137"/>
      <c r="G170" s="3137"/>
      <c r="H170" s="3138"/>
      <c r="I170" s="3139"/>
      <c r="J170" s="3136"/>
      <c r="K170" s="3136"/>
      <c r="L170" s="3137"/>
      <c r="M170" s="3137"/>
      <c r="N170" s="3138"/>
      <c r="O170" s="3140">
        <v>0</v>
      </c>
      <c r="P170" s="3141"/>
      <c r="Q170" s="3139"/>
      <c r="R170" s="3136"/>
      <c r="S170" s="3136"/>
      <c r="T170" s="3136"/>
      <c r="U170" s="3138"/>
      <c r="V170" s="3139"/>
      <c r="W170" s="3136"/>
      <c r="X170" s="3138"/>
      <c r="Y170" s="3139"/>
      <c r="Z170" s="3142">
        <v>0</v>
      </c>
      <c r="AA170" s="3145"/>
      <c r="AB170" s="3136"/>
      <c r="AC170" s="3144"/>
      <c r="AD170" s="3135"/>
      <c r="AE170" s="3136"/>
      <c r="AF170" s="3136"/>
      <c r="AG170" s="3137"/>
      <c r="AH170" s="3137"/>
      <c r="AI170" s="3137"/>
      <c r="AJ170" s="3138"/>
      <c r="AK170" s="3139"/>
      <c r="AL170" s="3136"/>
      <c r="AM170" s="3136"/>
      <c r="AN170" s="3137"/>
      <c r="AO170" s="3137"/>
      <c r="AP170" s="3138"/>
      <c r="AQ170" s="3140">
        <v>0</v>
      </c>
      <c r="AR170" s="3141"/>
      <c r="AS170" s="3139"/>
      <c r="AT170" s="3136"/>
      <c r="AU170" s="3136"/>
      <c r="AV170" s="3136"/>
      <c r="AW170" s="3138"/>
      <c r="AX170" s="3139"/>
      <c r="AY170" s="3136"/>
      <c r="AZ170" s="3138"/>
      <c r="BA170" s="3139"/>
      <c r="BB170" s="3142">
        <v>0</v>
      </c>
      <c r="BC170" s="3145"/>
      <c r="BD170" s="3136"/>
      <c r="BE170" s="3144"/>
    </row>
    <row r="171" spans="1:57" ht="69.900000000000006" customHeight="1">
      <c r="A171" s="3240">
        <f>الاعدادات!$D$10</f>
        <v>2026</v>
      </c>
      <c r="B171" s="3135"/>
      <c r="C171" s="3136"/>
      <c r="D171" s="3136">
        <v>1</v>
      </c>
      <c r="E171" s="3137"/>
      <c r="F171" s="3137"/>
      <c r="G171" s="3137"/>
      <c r="H171" s="3138"/>
      <c r="I171" s="3139">
        <v>3</v>
      </c>
      <c r="J171" s="3136">
        <v>3</v>
      </c>
      <c r="K171" s="3136"/>
      <c r="L171" s="3137"/>
      <c r="M171" s="3137"/>
      <c r="N171" s="3138"/>
      <c r="O171" s="3140">
        <v>7</v>
      </c>
      <c r="P171" s="3141"/>
      <c r="Q171" s="3139"/>
      <c r="R171" s="3136"/>
      <c r="S171" s="3136"/>
      <c r="T171" s="3136"/>
      <c r="U171" s="3138"/>
      <c r="V171" s="3139"/>
      <c r="W171" s="3136"/>
      <c r="X171" s="3138"/>
      <c r="Y171" s="3139"/>
      <c r="Z171" s="3142">
        <v>7</v>
      </c>
      <c r="AA171" s="3145"/>
      <c r="AB171" s="3136"/>
      <c r="AC171" s="3144"/>
      <c r="AD171" s="3135"/>
      <c r="AE171" s="3136"/>
      <c r="AF171" s="3136"/>
      <c r="AG171" s="3137"/>
      <c r="AH171" s="3137"/>
      <c r="AI171" s="3137"/>
      <c r="AJ171" s="3138"/>
      <c r="AK171" s="3139"/>
      <c r="AL171" s="3136">
        <v>2</v>
      </c>
      <c r="AM171" s="3136"/>
      <c r="AN171" s="3137"/>
      <c r="AO171" s="3137"/>
      <c r="AP171" s="3138"/>
      <c r="AQ171" s="3140">
        <v>2</v>
      </c>
      <c r="AR171" s="3141"/>
      <c r="AS171" s="3139"/>
      <c r="AT171" s="3136"/>
      <c r="AU171" s="3136"/>
      <c r="AV171" s="3136"/>
      <c r="AW171" s="3138"/>
      <c r="AX171" s="3139"/>
      <c r="AY171" s="3136"/>
      <c r="AZ171" s="3138"/>
      <c r="BA171" s="3139"/>
      <c r="BB171" s="3142">
        <v>2</v>
      </c>
      <c r="BC171" s="3145"/>
      <c r="BD171" s="3136"/>
      <c r="BE171" s="3144"/>
    </row>
    <row r="172" spans="1:57" ht="69.900000000000006" customHeight="1" thickBot="1">
      <c r="A172" s="3146" t="s">
        <v>181</v>
      </c>
      <c r="B172" s="3242">
        <f t="shared" ref="B172:BE172" si="129">SUM(B167:B171)</f>
        <v>0</v>
      </c>
      <c r="C172" s="3243">
        <f t="shared" si="129"/>
        <v>0</v>
      </c>
      <c r="D172" s="3243">
        <f t="shared" si="129"/>
        <v>1</v>
      </c>
      <c r="E172" s="3243">
        <f t="shared" si="129"/>
        <v>0</v>
      </c>
      <c r="F172" s="3243">
        <f t="shared" si="129"/>
        <v>0</v>
      </c>
      <c r="G172" s="3243">
        <f t="shared" si="129"/>
        <v>0</v>
      </c>
      <c r="H172" s="3243">
        <f t="shared" si="129"/>
        <v>0</v>
      </c>
      <c r="I172" s="3243">
        <f t="shared" si="129"/>
        <v>3</v>
      </c>
      <c r="J172" s="3243">
        <f t="shared" si="129"/>
        <v>3</v>
      </c>
      <c r="K172" s="3243">
        <f t="shared" si="129"/>
        <v>0</v>
      </c>
      <c r="L172" s="3243">
        <f t="shared" si="129"/>
        <v>0</v>
      </c>
      <c r="M172" s="3243">
        <f t="shared" si="129"/>
        <v>0</v>
      </c>
      <c r="N172" s="3243">
        <f t="shared" si="129"/>
        <v>0</v>
      </c>
      <c r="O172" s="3244">
        <f t="shared" si="129"/>
        <v>7</v>
      </c>
      <c r="P172" s="3243">
        <f t="shared" si="129"/>
        <v>0</v>
      </c>
      <c r="Q172" s="3243">
        <f t="shared" si="129"/>
        <v>0</v>
      </c>
      <c r="R172" s="3243">
        <f t="shared" si="129"/>
        <v>0</v>
      </c>
      <c r="S172" s="3243">
        <f t="shared" si="129"/>
        <v>0</v>
      </c>
      <c r="T172" s="3243">
        <f t="shared" si="129"/>
        <v>0</v>
      </c>
      <c r="U172" s="3243">
        <f t="shared" si="129"/>
        <v>0</v>
      </c>
      <c r="V172" s="3243">
        <f t="shared" si="129"/>
        <v>0</v>
      </c>
      <c r="W172" s="3243">
        <f t="shared" si="129"/>
        <v>0</v>
      </c>
      <c r="X172" s="3243">
        <f t="shared" si="129"/>
        <v>0</v>
      </c>
      <c r="Y172" s="3243">
        <f t="shared" si="129"/>
        <v>0</v>
      </c>
      <c r="Z172" s="3243">
        <f t="shared" si="129"/>
        <v>7</v>
      </c>
      <c r="AA172" s="3243">
        <f t="shared" si="129"/>
        <v>0</v>
      </c>
      <c r="AB172" s="3243">
        <f t="shared" si="129"/>
        <v>0</v>
      </c>
      <c r="AC172" s="3245">
        <f t="shared" si="129"/>
        <v>0</v>
      </c>
      <c r="AD172" s="3242">
        <f t="shared" si="129"/>
        <v>0</v>
      </c>
      <c r="AE172" s="3243">
        <f t="shared" si="129"/>
        <v>0</v>
      </c>
      <c r="AF172" s="3243">
        <f t="shared" si="129"/>
        <v>0</v>
      </c>
      <c r="AG172" s="3243">
        <f t="shared" si="129"/>
        <v>0</v>
      </c>
      <c r="AH172" s="3243">
        <f t="shared" si="129"/>
        <v>0</v>
      </c>
      <c r="AI172" s="3243">
        <f t="shared" si="129"/>
        <v>0</v>
      </c>
      <c r="AJ172" s="3243">
        <f t="shared" si="129"/>
        <v>0</v>
      </c>
      <c r="AK172" s="3243">
        <f t="shared" si="129"/>
        <v>0</v>
      </c>
      <c r="AL172" s="3243">
        <f t="shared" si="129"/>
        <v>2</v>
      </c>
      <c r="AM172" s="3243">
        <f t="shared" si="129"/>
        <v>0</v>
      </c>
      <c r="AN172" s="3243">
        <f t="shared" si="129"/>
        <v>0</v>
      </c>
      <c r="AO172" s="3243">
        <f t="shared" si="129"/>
        <v>0</v>
      </c>
      <c r="AP172" s="3243">
        <f t="shared" si="129"/>
        <v>0</v>
      </c>
      <c r="AQ172" s="3244">
        <f t="shared" si="129"/>
        <v>2</v>
      </c>
      <c r="AR172" s="3243">
        <f t="shared" si="129"/>
        <v>0</v>
      </c>
      <c r="AS172" s="3243">
        <f t="shared" si="129"/>
        <v>0</v>
      </c>
      <c r="AT172" s="3243">
        <f t="shared" si="129"/>
        <v>0</v>
      </c>
      <c r="AU172" s="3243">
        <f t="shared" si="129"/>
        <v>0</v>
      </c>
      <c r="AV172" s="3243">
        <f t="shared" si="129"/>
        <v>0</v>
      </c>
      <c r="AW172" s="3243">
        <f t="shared" si="129"/>
        <v>0</v>
      </c>
      <c r="AX172" s="3243">
        <f t="shared" si="129"/>
        <v>0</v>
      </c>
      <c r="AY172" s="3243">
        <f t="shared" si="129"/>
        <v>0</v>
      </c>
      <c r="AZ172" s="3243">
        <f t="shared" si="129"/>
        <v>0</v>
      </c>
      <c r="BA172" s="3243">
        <f t="shared" si="129"/>
        <v>0</v>
      </c>
      <c r="BB172" s="3243">
        <f t="shared" si="129"/>
        <v>2</v>
      </c>
      <c r="BC172" s="3243">
        <f t="shared" si="129"/>
        <v>0</v>
      </c>
      <c r="BD172" s="3243">
        <f t="shared" si="129"/>
        <v>0</v>
      </c>
      <c r="BE172" s="3245">
        <f t="shared" si="129"/>
        <v>0</v>
      </c>
    </row>
    <row r="173" spans="1:57" ht="63" customHeight="1" thickBot="1">
      <c r="A173" s="3147"/>
      <c r="B173" s="6017" t="s">
        <v>1676</v>
      </c>
      <c r="C173" s="6017"/>
      <c r="D173" s="6017"/>
      <c r="E173" s="6017"/>
      <c r="F173" s="6017"/>
      <c r="G173" s="6017"/>
      <c r="H173" s="6017"/>
      <c r="I173" s="6017"/>
      <c r="J173" s="6017"/>
      <c r="K173" s="6017"/>
      <c r="L173" s="6017"/>
      <c r="M173" s="6017"/>
      <c r="N173" s="6017"/>
      <c r="O173" s="6017"/>
      <c r="P173" s="6017"/>
      <c r="Q173" s="6017"/>
      <c r="R173" s="6017"/>
      <c r="S173" s="6017"/>
      <c r="T173" s="6017"/>
      <c r="U173" s="6017"/>
      <c r="V173" s="6017"/>
      <c r="W173" s="6017"/>
      <c r="X173" s="6017"/>
      <c r="Y173" s="6017"/>
      <c r="Z173" s="6017"/>
      <c r="AA173" s="6017"/>
      <c r="AB173" s="6017"/>
      <c r="AC173" s="6017"/>
      <c r="AD173" s="6017" t="s">
        <v>1677</v>
      </c>
      <c r="AE173" s="6017"/>
      <c r="AF173" s="6017"/>
      <c r="AG173" s="6017"/>
      <c r="AH173" s="6017"/>
      <c r="AI173" s="6017"/>
      <c r="AJ173" s="6017"/>
      <c r="AK173" s="6017"/>
      <c r="AL173" s="6017"/>
      <c r="AM173" s="6017"/>
      <c r="AN173" s="6017"/>
      <c r="AO173" s="6017"/>
      <c r="AP173" s="6017"/>
      <c r="AQ173" s="6017"/>
      <c r="AR173" s="6017"/>
      <c r="AS173" s="6017"/>
      <c r="AT173" s="6017"/>
      <c r="AU173" s="6017"/>
      <c r="AV173" s="6017"/>
      <c r="AW173" s="6017"/>
      <c r="AX173" s="6017"/>
      <c r="AY173" s="6017"/>
      <c r="AZ173" s="6017"/>
      <c r="BA173" s="6017"/>
      <c r="BB173" s="6017"/>
      <c r="BC173" s="6017"/>
      <c r="BD173" s="6017"/>
      <c r="BE173" s="6017"/>
    </row>
    <row r="174" spans="1:57" ht="69.900000000000006" customHeight="1" thickBot="1">
      <c r="A174" s="3240" t="str">
        <f>الاعدادات!$D$6</f>
        <v>2022 وما قبلها</v>
      </c>
      <c r="B174" s="3135"/>
      <c r="C174" s="3136"/>
      <c r="D174" s="3136"/>
      <c r="E174" s="3137"/>
      <c r="F174" s="3137"/>
      <c r="G174" s="3137"/>
      <c r="H174" s="3138"/>
      <c r="I174" s="3139"/>
      <c r="J174" s="3136"/>
      <c r="K174" s="3136"/>
      <c r="L174" s="3137"/>
      <c r="M174" s="3137"/>
      <c r="N174" s="3138"/>
      <c r="O174" s="3140">
        <v>0</v>
      </c>
      <c r="P174" s="3141"/>
      <c r="Q174" s="3139"/>
      <c r="R174" s="3136"/>
      <c r="S174" s="3136"/>
      <c r="T174" s="3136"/>
      <c r="U174" s="3138"/>
      <c r="V174" s="3139"/>
      <c r="W174" s="3136"/>
      <c r="X174" s="3138"/>
      <c r="Y174" s="3139"/>
      <c r="Z174" s="3142">
        <v>0</v>
      </c>
      <c r="AA174" s="3143"/>
      <c r="AB174" s="3142"/>
      <c r="AC174" s="3144"/>
      <c r="AD174" s="3135"/>
      <c r="AE174" s="3136"/>
      <c r="AF174" s="3136"/>
      <c r="AG174" s="3137"/>
      <c r="AH174" s="3137"/>
      <c r="AI174" s="3137"/>
      <c r="AJ174" s="3138"/>
      <c r="AK174" s="3139"/>
      <c r="AL174" s="3136"/>
      <c r="AM174" s="3136"/>
      <c r="AN174" s="3137"/>
      <c r="AO174" s="3137"/>
      <c r="AP174" s="3138"/>
      <c r="AQ174" s="3140">
        <v>0</v>
      </c>
      <c r="AR174" s="3141"/>
      <c r="AS174" s="3139"/>
      <c r="AT174" s="3136"/>
      <c r="AU174" s="3136"/>
      <c r="AV174" s="3136"/>
      <c r="AW174" s="3138"/>
      <c r="AX174" s="3139"/>
      <c r="AY174" s="3136"/>
      <c r="AZ174" s="3138"/>
      <c r="BA174" s="3139"/>
      <c r="BB174" s="3142">
        <v>0</v>
      </c>
      <c r="BC174" s="3143"/>
      <c r="BD174" s="3142"/>
      <c r="BE174" s="3144"/>
    </row>
    <row r="175" spans="1:57" ht="69.900000000000006" customHeight="1" thickBot="1">
      <c r="A175" s="3240">
        <f>الاعدادات!$D$7</f>
        <v>2023</v>
      </c>
      <c r="B175" s="3135"/>
      <c r="C175" s="3136"/>
      <c r="D175" s="3136"/>
      <c r="E175" s="3137"/>
      <c r="F175" s="3137"/>
      <c r="G175" s="3137"/>
      <c r="H175" s="3138"/>
      <c r="I175" s="3139"/>
      <c r="J175" s="3136"/>
      <c r="K175" s="3136"/>
      <c r="L175" s="3137"/>
      <c r="M175" s="3137"/>
      <c r="N175" s="3138"/>
      <c r="O175" s="3140">
        <v>0</v>
      </c>
      <c r="P175" s="3141"/>
      <c r="Q175" s="3139"/>
      <c r="R175" s="3136"/>
      <c r="S175" s="3136"/>
      <c r="T175" s="3136"/>
      <c r="U175" s="3138"/>
      <c r="V175" s="3139"/>
      <c r="W175" s="3136"/>
      <c r="X175" s="3138"/>
      <c r="Y175" s="3139"/>
      <c r="Z175" s="3142">
        <v>0</v>
      </c>
      <c r="AA175" s="3145"/>
      <c r="AB175" s="3136"/>
      <c r="AC175" s="3144"/>
      <c r="AD175" s="3135"/>
      <c r="AE175" s="3136"/>
      <c r="AF175" s="3136"/>
      <c r="AG175" s="3137"/>
      <c r="AH175" s="3137"/>
      <c r="AI175" s="3137"/>
      <c r="AJ175" s="3138"/>
      <c r="AK175" s="3139"/>
      <c r="AL175" s="3136"/>
      <c r="AM175" s="3136"/>
      <c r="AN175" s="3137"/>
      <c r="AO175" s="3137"/>
      <c r="AP175" s="3138"/>
      <c r="AQ175" s="3140">
        <v>0</v>
      </c>
      <c r="AR175" s="3141"/>
      <c r="AS175" s="3139"/>
      <c r="AT175" s="3136"/>
      <c r="AU175" s="3136"/>
      <c r="AV175" s="3136"/>
      <c r="AW175" s="3138"/>
      <c r="AX175" s="3139"/>
      <c r="AY175" s="3136"/>
      <c r="AZ175" s="3138"/>
      <c r="BA175" s="3139"/>
      <c r="BB175" s="3142">
        <v>0</v>
      </c>
      <c r="BC175" s="3145"/>
      <c r="BD175" s="3136"/>
      <c r="BE175" s="3144"/>
    </row>
    <row r="176" spans="1:57" ht="69.900000000000006" customHeight="1" thickBot="1">
      <c r="A176" s="3240">
        <f>الاعدادات!$D$8</f>
        <v>2024</v>
      </c>
      <c r="B176" s="3135"/>
      <c r="C176" s="3136"/>
      <c r="D176" s="3136"/>
      <c r="E176" s="3137"/>
      <c r="F176" s="3137"/>
      <c r="G176" s="3137"/>
      <c r="H176" s="3138"/>
      <c r="I176" s="3139"/>
      <c r="J176" s="3136"/>
      <c r="K176" s="3136"/>
      <c r="L176" s="3137"/>
      <c r="M176" s="3137"/>
      <c r="N176" s="3138"/>
      <c r="O176" s="3140">
        <v>0</v>
      </c>
      <c r="P176" s="3141"/>
      <c r="Q176" s="3139"/>
      <c r="R176" s="3136"/>
      <c r="S176" s="3136"/>
      <c r="T176" s="3136"/>
      <c r="U176" s="3138"/>
      <c r="V176" s="3139"/>
      <c r="W176" s="3136"/>
      <c r="X176" s="3138"/>
      <c r="Y176" s="3139"/>
      <c r="Z176" s="3142">
        <v>0</v>
      </c>
      <c r="AA176" s="3145"/>
      <c r="AB176" s="3136"/>
      <c r="AC176" s="3144"/>
      <c r="AD176" s="3135"/>
      <c r="AE176" s="3136"/>
      <c r="AF176" s="3136"/>
      <c r="AG176" s="3137"/>
      <c r="AH176" s="3137"/>
      <c r="AI176" s="3137"/>
      <c r="AJ176" s="3138"/>
      <c r="AK176" s="3139"/>
      <c r="AL176" s="3136"/>
      <c r="AM176" s="3136"/>
      <c r="AN176" s="3137"/>
      <c r="AO176" s="3137"/>
      <c r="AP176" s="3138"/>
      <c r="AQ176" s="3140">
        <v>0</v>
      </c>
      <c r="AR176" s="3141"/>
      <c r="AS176" s="3139"/>
      <c r="AT176" s="3136"/>
      <c r="AU176" s="3136"/>
      <c r="AV176" s="3136"/>
      <c r="AW176" s="3138"/>
      <c r="AX176" s="3139"/>
      <c r="AY176" s="3136"/>
      <c r="AZ176" s="3138"/>
      <c r="BA176" s="3139"/>
      <c r="BB176" s="3142">
        <v>0</v>
      </c>
      <c r="BC176" s="3145"/>
      <c r="BD176" s="3136"/>
      <c r="BE176" s="3144"/>
    </row>
    <row r="177" spans="1:57" ht="69.900000000000006" customHeight="1" thickBot="1">
      <c r="A177" s="3240">
        <f>الاعدادات!$D$9</f>
        <v>2025</v>
      </c>
      <c r="B177" s="3135"/>
      <c r="C177" s="3136"/>
      <c r="D177" s="3136"/>
      <c r="E177" s="3137"/>
      <c r="F177" s="3137"/>
      <c r="G177" s="3137"/>
      <c r="H177" s="3138"/>
      <c r="I177" s="3139"/>
      <c r="J177" s="3136"/>
      <c r="K177" s="3136"/>
      <c r="L177" s="3137"/>
      <c r="M177" s="3137"/>
      <c r="N177" s="3138"/>
      <c r="O177" s="3140">
        <v>0</v>
      </c>
      <c r="P177" s="3141"/>
      <c r="Q177" s="3139"/>
      <c r="R177" s="3136"/>
      <c r="S177" s="3136"/>
      <c r="T177" s="3136"/>
      <c r="U177" s="3138"/>
      <c r="V177" s="3139"/>
      <c r="W177" s="3136"/>
      <c r="X177" s="3138"/>
      <c r="Y177" s="3139"/>
      <c r="Z177" s="3142">
        <v>0</v>
      </c>
      <c r="AA177" s="3145"/>
      <c r="AB177" s="3136"/>
      <c r="AC177" s="3144"/>
      <c r="AD177" s="3135"/>
      <c r="AE177" s="3136"/>
      <c r="AF177" s="3136"/>
      <c r="AG177" s="3137"/>
      <c r="AH177" s="3137"/>
      <c r="AI177" s="3137"/>
      <c r="AJ177" s="3138"/>
      <c r="AK177" s="3139"/>
      <c r="AL177" s="3136"/>
      <c r="AM177" s="3136"/>
      <c r="AN177" s="3137"/>
      <c r="AO177" s="3137"/>
      <c r="AP177" s="3138"/>
      <c r="AQ177" s="3140">
        <v>0</v>
      </c>
      <c r="AR177" s="3141"/>
      <c r="AS177" s="3139"/>
      <c r="AT177" s="3136"/>
      <c r="AU177" s="3136"/>
      <c r="AV177" s="3136"/>
      <c r="AW177" s="3138"/>
      <c r="AX177" s="3139"/>
      <c r="AY177" s="3136"/>
      <c r="AZ177" s="3138"/>
      <c r="BA177" s="3139"/>
      <c r="BB177" s="3142">
        <v>0</v>
      </c>
      <c r="BC177" s="3145"/>
      <c r="BD177" s="3136"/>
      <c r="BE177" s="3144"/>
    </row>
    <row r="178" spans="1:57" ht="69.900000000000006" customHeight="1">
      <c r="A178" s="3240">
        <f>الاعدادات!$D$10</f>
        <v>2026</v>
      </c>
      <c r="B178" s="3135"/>
      <c r="C178" s="3136"/>
      <c r="D178" s="3136"/>
      <c r="E178" s="3137"/>
      <c r="F178" s="3137"/>
      <c r="G178" s="3137"/>
      <c r="H178" s="3138"/>
      <c r="I178" s="3139">
        <v>1</v>
      </c>
      <c r="J178" s="3136">
        <v>2</v>
      </c>
      <c r="K178" s="3136"/>
      <c r="L178" s="3137"/>
      <c r="M178" s="3137"/>
      <c r="N178" s="3138"/>
      <c r="O178" s="3140">
        <v>3</v>
      </c>
      <c r="P178" s="3141"/>
      <c r="Q178" s="3139"/>
      <c r="R178" s="3136"/>
      <c r="S178" s="3136"/>
      <c r="T178" s="3136"/>
      <c r="U178" s="3138"/>
      <c r="V178" s="3139"/>
      <c r="W178" s="3136"/>
      <c r="X178" s="3138"/>
      <c r="Y178" s="3139"/>
      <c r="Z178" s="3142">
        <v>3</v>
      </c>
      <c r="AA178" s="3145"/>
      <c r="AB178" s="3136"/>
      <c r="AC178" s="3144"/>
      <c r="AD178" s="3135"/>
      <c r="AE178" s="3136"/>
      <c r="AF178" s="3136"/>
      <c r="AG178" s="3137"/>
      <c r="AH178" s="3137"/>
      <c r="AI178" s="3137"/>
      <c r="AJ178" s="3138"/>
      <c r="AK178" s="3139">
        <v>1</v>
      </c>
      <c r="AL178" s="3136">
        <v>2</v>
      </c>
      <c r="AM178" s="3136"/>
      <c r="AN178" s="3137"/>
      <c r="AO178" s="3137"/>
      <c r="AP178" s="3138"/>
      <c r="AQ178" s="3140">
        <v>3</v>
      </c>
      <c r="AR178" s="3141"/>
      <c r="AS178" s="3139"/>
      <c r="AT178" s="3136"/>
      <c r="AU178" s="3136"/>
      <c r="AV178" s="3136">
        <v>1</v>
      </c>
      <c r="AW178" s="3138"/>
      <c r="AX178" s="3139"/>
      <c r="AY178" s="3136"/>
      <c r="AZ178" s="3138"/>
      <c r="BA178" s="3139"/>
      <c r="BB178" s="3142">
        <v>4</v>
      </c>
      <c r="BC178" s="3145"/>
      <c r="BD178" s="3136"/>
      <c r="BE178" s="3144"/>
    </row>
    <row r="179" spans="1:57" ht="69.900000000000006" customHeight="1" thickBot="1">
      <c r="A179" s="3146" t="s">
        <v>181</v>
      </c>
      <c r="B179" s="3242">
        <f t="shared" ref="B179:BE179" si="130">SUM(B174:B178)</f>
        <v>0</v>
      </c>
      <c r="C179" s="3243">
        <f t="shared" si="130"/>
        <v>0</v>
      </c>
      <c r="D179" s="3243">
        <f t="shared" si="130"/>
        <v>0</v>
      </c>
      <c r="E179" s="3243">
        <f t="shared" si="130"/>
        <v>0</v>
      </c>
      <c r="F179" s="3243">
        <f t="shared" si="130"/>
        <v>0</v>
      </c>
      <c r="G179" s="3243">
        <f t="shared" si="130"/>
        <v>0</v>
      </c>
      <c r="H179" s="3243">
        <f t="shared" si="130"/>
        <v>0</v>
      </c>
      <c r="I179" s="3243">
        <f t="shared" si="130"/>
        <v>1</v>
      </c>
      <c r="J179" s="3243">
        <f t="shared" si="130"/>
        <v>2</v>
      </c>
      <c r="K179" s="3243">
        <f t="shared" si="130"/>
        <v>0</v>
      </c>
      <c r="L179" s="3243">
        <f t="shared" si="130"/>
        <v>0</v>
      </c>
      <c r="M179" s="3243">
        <f t="shared" si="130"/>
        <v>0</v>
      </c>
      <c r="N179" s="3243">
        <f t="shared" si="130"/>
        <v>0</v>
      </c>
      <c r="O179" s="3244">
        <f t="shared" si="130"/>
        <v>3</v>
      </c>
      <c r="P179" s="3243">
        <f t="shared" si="130"/>
        <v>0</v>
      </c>
      <c r="Q179" s="3243">
        <f t="shared" si="130"/>
        <v>0</v>
      </c>
      <c r="R179" s="3243">
        <f t="shared" si="130"/>
        <v>0</v>
      </c>
      <c r="S179" s="3243">
        <f t="shared" si="130"/>
        <v>0</v>
      </c>
      <c r="T179" s="3243">
        <f t="shared" si="130"/>
        <v>0</v>
      </c>
      <c r="U179" s="3243">
        <f t="shared" si="130"/>
        <v>0</v>
      </c>
      <c r="V179" s="3243">
        <f t="shared" si="130"/>
        <v>0</v>
      </c>
      <c r="W179" s="3243">
        <f t="shared" si="130"/>
        <v>0</v>
      </c>
      <c r="X179" s="3243">
        <f t="shared" si="130"/>
        <v>0</v>
      </c>
      <c r="Y179" s="3243">
        <f t="shared" si="130"/>
        <v>0</v>
      </c>
      <c r="Z179" s="3243">
        <f t="shared" si="130"/>
        <v>3</v>
      </c>
      <c r="AA179" s="3243">
        <f t="shared" si="130"/>
        <v>0</v>
      </c>
      <c r="AB179" s="3243">
        <f t="shared" si="130"/>
        <v>0</v>
      </c>
      <c r="AC179" s="3245">
        <f t="shared" si="130"/>
        <v>0</v>
      </c>
      <c r="AD179" s="3242">
        <f t="shared" si="130"/>
        <v>0</v>
      </c>
      <c r="AE179" s="3243">
        <f t="shared" si="130"/>
        <v>0</v>
      </c>
      <c r="AF179" s="3243">
        <f t="shared" si="130"/>
        <v>0</v>
      </c>
      <c r="AG179" s="3243">
        <f t="shared" si="130"/>
        <v>0</v>
      </c>
      <c r="AH179" s="3243">
        <f t="shared" si="130"/>
        <v>0</v>
      </c>
      <c r="AI179" s="3243">
        <f t="shared" si="130"/>
        <v>0</v>
      </c>
      <c r="AJ179" s="3243">
        <f t="shared" si="130"/>
        <v>0</v>
      </c>
      <c r="AK179" s="3243">
        <f t="shared" si="130"/>
        <v>1</v>
      </c>
      <c r="AL179" s="3243">
        <f t="shared" si="130"/>
        <v>2</v>
      </c>
      <c r="AM179" s="3243">
        <f t="shared" si="130"/>
        <v>0</v>
      </c>
      <c r="AN179" s="3243">
        <f t="shared" si="130"/>
        <v>0</v>
      </c>
      <c r="AO179" s="3243">
        <f t="shared" si="130"/>
        <v>0</v>
      </c>
      <c r="AP179" s="3243">
        <f t="shared" si="130"/>
        <v>0</v>
      </c>
      <c r="AQ179" s="3244">
        <f t="shared" si="130"/>
        <v>3</v>
      </c>
      <c r="AR179" s="3243">
        <f t="shared" si="130"/>
        <v>0</v>
      </c>
      <c r="AS179" s="3243">
        <f t="shared" si="130"/>
        <v>0</v>
      </c>
      <c r="AT179" s="3243">
        <f t="shared" si="130"/>
        <v>0</v>
      </c>
      <c r="AU179" s="3243">
        <f t="shared" si="130"/>
        <v>0</v>
      </c>
      <c r="AV179" s="3243">
        <f t="shared" si="130"/>
        <v>1</v>
      </c>
      <c r="AW179" s="3243">
        <f t="shared" si="130"/>
        <v>0</v>
      </c>
      <c r="AX179" s="3243">
        <f t="shared" si="130"/>
        <v>0</v>
      </c>
      <c r="AY179" s="3243">
        <f t="shared" si="130"/>
        <v>0</v>
      </c>
      <c r="AZ179" s="3243">
        <f t="shared" si="130"/>
        <v>0</v>
      </c>
      <c r="BA179" s="3243">
        <f t="shared" si="130"/>
        <v>0</v>
      </c>
      <c r="BB179" s="3243">
        <f t="shared" si="130"/>
        <v>4</v>
      </c>
      <c r="BC179" s="3243">
        <f t="shared" si="130"/>
        <v>0</v>
      </c>
      <c r="BD179" s="3243">
        <f t="shared" si="130"/>
        <v>0</v>
      </c>
      <c r="BE179" s="3245">
        <f t="shared" si="130"/>
        <v>0</v>
      </c>
    </row>
    <row r="180" spans="1:57" ht="68.25" customHeight="1">
      <c r="AU180" s="3148" t="s">
        <v>214</v>
      </c>
      <c r="AV180" s="3148"/>
      <c r="AW180" s="3148"/>
      <c r="AX180" s="3148"/>
      <c r="AY180" s="3148"/>
      <c r="AZ180" s="3148"/>
      <c r="BA180" s="3148"/>
      <c r="BB180" s="3148"/>
      <c r="BC180" s="3148"/>
      <c r="BD180" s="3148"/>
      <c r="BE180" s="2545"/>
    </row>
    <row r="181" spans="1:57" ht="35.25" customHeight="1">
      <c r="AU181" s="3149"/>
      <c r="AV181" s="3148" t="s">
        <v>215</v>
      </c>
      <c r="AW181" s="3148"/>
      <c r="AX181" s="3148"/>
      <c r="AY181" s="3148"/>
      <c r="AZ181" s="3148"/>
      <c r="BA181" s="3148"/>
      <c r="BB181" s="3148"/>
      <c r="BC181" s="3148"/>
      <c r="BD181" s="3149"/>
    </row>
    <row r="182" spans="1:57" ht="125.1" customHeight="1">
      <c r="A182" s="3527" t="str">
        <f xml:space="preserve"> "    كشف الانتاج تابع الدائرة (" &amp;$A$1&amp; " ) مدني كلي " &amp;الاعدادات!$D$2</f>
        <v xml:space="preserve">    كشف الانتاج تابع الدائرة (الدائرة السابعة اسرة سمسطا ) مدني كلي عن شهر  يوليو لسنة 2026م </v>
      </c>
      <c r="B182" s="178"/>
      <c r="C182" s="178"/>
      <c r="D182" s="178"/>
      <c r="E182" s="178"/>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3119"/>
      <c r="BB182" s="3119"/>
      <c r="BC182" s="3119"/>
      <c r="BD182" s="3119"/>
      <c r="BE182" s="3119"/>
    </row>
    <row r="183" spans="1:57" ht="54.9" customHeight="1">
      <c r="A183" s="6025" t="s">
        <v>208</v>
      </c>
      <c r="B183" s="6026" t="s">
        <v>88</v>
      </c>
      <c r="C183" s="6026"/>
      <c r="D183" s="6026"/>
      <c r="E183" s="6026"/>
      <c r="F183" s="6026"/>
      <c r="G183" s="6026"/>
      <c r="H183" s="6027" t="s">
        <v>89</v>
      </c>
      <c r="I183" s="6027" t="s">
        <v>15</v>
      </c>
      <c r="J183" s="6027" t="s">
        <v>90</v>
      </c>
      <c r="K183" s="6027" t="s">
        <v>91</v>
      </c>
      <c r="L183" s="5984" t="s">
        <v>92</v>
      </c>
      <c r="M183" s="5987" t="s">
        <v>93</v>
      </c>
      <c r="N183" s="5987"/>
      <c r="O183" s="5987"/>
      <c r="P183" s="5987"/>
      <c r="Q183" s="5987"/>
      <c r="R183" s="5987"/>
      <c r="S183" s="5987"/>
      <c r="T183" s="5987"/>
      <c r="U183" s="5987"/>
      <c r="V183" s="5987"/>
      <c r="W183" s="5987"/>
      <c r="X183" s="5987"/>
      <c r="Y183" s="5987"/>
      <c r="Z183" s="5987"/>
      <c r="AA183" s="5988" t="s">
        <v>94</v>
      </c>
      <c r="AB183" s="5989" t="s">
        <v>95</v>
      </c>
      <c r="AC183" s="5987" t="s">
        <v>96</v>
      </c>
      <c r="AD183" s="5987"/>
      <c r="AE183" s="5987"/>
      <c r="AF183" s="5987"/>
      <c r="AG183" s="5987"/>
      <c r="AH183" s="5987"/>
      <c r="AI183" s="5987"/>
      <c r="AJ183" s="5987"/>
      <c r="AK183" s="5987"/>
      <c r="AL183" s="5987"/>
      <c r="AM183" s="5987"/>
      <c r="AN183" s="5987"/>
      <c r="AO183" s="5987"/>
      <c r="AP183" s="5987"/>
      <c r="AQ183" s="5987"/>
      <c r="AR183" s="5987"/>
      <c r="AS183" s="5980" t="s">
        <v>97</v>
      </c>
      <c r="AT183" s="5975" t="s">
        <v>98</v>
      </c>
      <c r="AU183" s="5975"/>
      <c r="AV183" s="5975"/>
      <c r="AW183" s="5975"/>
      <c r="AX183" s="5975"/>
      <c r="AY183" s="5975"/>
      <c r="AZ183" s="3120" t="s">
        <v>99</v>
      </c>
    </row>
    <row r="184" spans="1:57" ht="54.9" customHeight="1">
      <c r="A184" s="6025"/>
      <c r="B184" s="6026"/>
      <c r="C184" s="6026"/>
      <c r="D184" s="6026"/>
      <c r="E184" s="6026"/>
      <c r="F184" s="6026"/>
      <c r="G184" s="6026"/>
      <c r="H184" s="6027"/>
      <c r="I184" s="6027"/>
      <c r="J184" s="6027"/>
      <c r="K184" s="6027"/>
      <c r="L184" s="5984"/>
      <c r="M184" s="5976" t="s">
        <v>107</v>
      </c>
      <c r="N184" s="5977"/>
      <c r="O184" s="5977"/>
      <c r="P184" s="5977"/>
      <c r="Q184" s="5977"/>
      <c r="R184" s="5977"/>
      <c r="S184" s="5977"/>
      <c r="T184" s="5977"/>
      <c r="U184" s="5977"/>
      <c r="V184" s="5977"/>
      <c r="W184" s="5977"/>
      <c r="X184" s="5978"/>
      <c r="Y184" s="5979" t="s">
        <v>108</v>
      </c>
      <c r="Z184" s="5980" t="s">
        <v>109</v>
      </c>
      <c r="AA184" s="5988"/>
      <c r="AB184" s="5989"/>
      <c r="AC184" s="5981" t="s">
        <v>100</v>
      </c>
      <c r="AD184" s="5981"/>
      <c r="AE184" s="5982" t="s">
        <v>122</v>
      </c>
      <c r="AF184" s="5983" t="s">
        <v>143</v>
      </c>
      <c r="AG184" s="5984" t="s">
        <v>102</v>
      </c>
      <c r="AH184" s="5985" t="s">
        <v>110</v>
      </c>
      <c r="AI184" s="5985"/>
      <c r="AJ184" s="5985"/>
      <c r="AK184" s="5985"/>
      <c r="AL184" s="5985"/>
      <c r="AM184" s="5985"/>
      <c r="AN184" s="5986" t="s">
        <v>111</v>
      </c>
      <c r="AO184" s="5986"/>
      <c r="AP184" s="5986"/>
      <c r="AQ184" s="5986"/>
      <c r="AR184" s="5990" t="s">
        <v>105</v>
      </c>
      <c r="AS184" s="5980"/>
      <c r="AT184" s="5992" t="s">
        <v>209</v>
      </c>
      <c r="AU184" s="5992" t="s">
        <v>210</v>
      </c>
      <c r="AV184" s="5992" t="s">
        <v>211</v>
      </c>
      <c r="AW184" s="5993" t="s">
        <v>115</v>
      </c>
      <c r="AX184" s="5992" t="s">
        <v>116</v>
      </c>
      <c r="AY184" s="5994" t="s">
        <v>117</v>
      </c>
      <c r="AZ184" s="5996" t="s">
        <v>118</v>
      </c>
    </row>
    <row r="185" spans="1:57" ht="54.9" customHeight="1">
      <c r="A185" s="6025"/>
      <c r="B185" s="6026"/>
      <c r="C185" s="6026"/>
      <c r="D185" s="6026"/>
      <c r="E185" s="6026"/>
      <c r="F185" s="6026"/>
      <c r="G185" s="6026"/>
      <c r="H185" s="6027"/>
      <c r="I185" s="6027"/>
      <c r="J185" s="6027"/>
      <c r="K185" s="6027"/>
      <c r="L185" s="5984"/>
      <c r="M185" s="5997" t="s">
        <v>135</v>
      </c>
      <c r="N185" s="5998" t="s">
        <v>136</v>
      </c>
      <c r="O185" s="5991" t="s">
        <v>170</v>
      </c>
      <c r="P185" s="5999" t="s">
        <v>137</v>
      </c>
      <c r="Q185" s="5999"/>
      <c r="R185" s="5999"/>
      <c r="S185" s="5991" t="s">
        <v>138</v>
      </c>
      <c r="T185" s="5991" t="s">
        <v>139</v>
      </c>
      <c r="U185" s="5999" t="s">
        <v>140</v>
      </c>
      <c r="V185" s="5999"/>
      <c r="W185" s="5991" t="s">
        <v>141</v>
      </c>
      <c r="X185" s="5991" t="s">
        <v>142</v>
      </c>
      <c r="Y185" s="5979"/>
      <c r="Z185" s="5980"/>
      <c r="AA185" s="5988"/>
      <c r="AB185" s="5989"/>
      <c r="AC185" s="5981"/>
      <c r="AD185" s="5981"/>
      <c r="AE185" s="5982"/>
      <c r="AF185" s="5983"/>
      <c r="AG185" s="5984"/>
      <c r="AH185" s="5985"/>
      <c r="AI185" s="5985"/>
      <c r="AJ185" s="5985"/>
      <c r="AK185" s="5985"/>
      <c r="AL185" s="5985"/>
      <c r="AM185" s="5985"/>
      <c r="AN185" s="5986"/>
      <c r="AO185" s="5986"/>
      <c r="AP185" s="5986"/>
      <c r="AQ185" s="5986"/>
      <c r="AR185" s="5990"/>
      <c r="AS185" s="5980"/>
      <c r="AT185" s="5992"/>
      <c r="AU185" s="5992"/>
      <c r="AV185" s="5992"/>
      <c r="AW185" s="5993"/>
      <c r="AX185" s="5992"/>
      <c r="AY185" s="5994"/>
      <c r="AZ185" s="5996"/>
    </row>
    <row r="186" spans="1:57" ht="54.9" customHeight="1">
      <c r="A186" s="6025"/>
      <c r="B186" s="6026"/>
      <c r="C186" s="6026"/>
      <c r="D186" s="6026"/>
      <c r="E186" s="6026"/>
      <c r="F186" s="6026"/>
      <c r="G186" s="6026"/>
      <c r="H186" s="6027"/>
      <c r="I186" s="6027"/>
      <c r="J186" s="6027"/>
      <c r="K186" s="6027"/>
      <c r="L186" s="5984"/>
      <c r="M186" s="5997"/>
      <c r="N186" s="5998"/>
      <c r="O186" s="5991"/>
      <c r="P186" s="5991" t="s">
        <v>171</v>
      </c>
      <c r="Q186" s="5991" t="s">
        <v>172</v>
      </c>
      <c r="R186" s="5991" t="s">
        <v>173</v>
      </c>
      <c r="S186" s="5991"/>
      <c r="T186" s="5991"/>
      <c r="U186" s="5991" t="s">
        <v>174</v>
      </c>
      <c r="V186" s="5991" t="s">
        <v>175</v>
      </c>
      <c r="W186" s="5991"/>
      <c r="X186" s="5991"/>
      <c r="Y186" s="5979"/>
      <c r="Z186" s="5980"/>
      <c r="AA186" s="5988"/>
      <c r="AB186" s="5989"/>
      <c r="AC186" s="5998" t="s">
        <v>120</v>
      </c>
      <c r="AD186" s="5997" t="s">
        <v>121</v>
      </c>
      <c r="AE186" s="5982"/>
      <c r="AF186" s="5983"/>
      <c r="AG186" s="5984"/>
      <c r="AH186" s="5982" t="s">
        <v>123</v>
      </c>
      <c r="AI186" s="5995" t="s">
        <v>124</v>
      </c>
      <c r="AJ186" s="5982" t="s">
        <v>144</v>
      </c>
      <c r="AK186" s="5995" t="s">
        <v>126</v>
      </c>
      <c r="AL186" s="5982" t="s">
        <v>127</v>
      </c>
      <c r="AM186" s="5983" t="s">
        <v>145</v>
      </c>
      <c r="AN186" s="5995" t="s">
        <v>146</v>
      </c>
      <c r="AO186" s="5982" t="s">
        <v>147</v>
      </c>
      <c r="AP186" s="5995" t="s">
        <v>148</v>
      </c>
      <c r="AQ186" s="5983" t="s">
        <v>149</v>
      </c>
      <c r="AR186" s="5990"/>
      <c r="AS186" s="5980"/>
      <c r="AT186" s="5992"/>
      <c r="AU186" s="5992"/>
      <c r="AV186" s="5992"/>
      <c r="AW186" s="5993"/>
      <c r="AX186" s="5992"/>
      <c r="AY186" s="5994"/>
      <c r="AZ186" s="5996"/>
    </row>
    <row r="187" spans="1:57" ht="54.9" customHeight="1">
      <c r="A187" s="6025"/>
      <c r="B187" s="6026"/>
      <c r="C187" s="6026"/>
      <c r="D187" s="6026"/>
      <c r="E187" s="6026"/>
      <c r="F187" s="6026"/>
      <c r="G187" s="6026"/>
      <c r="H187" s="6027"/>
      <c r="I187" s="6027"/>
      <c r="J187" s="6027"/>
      <c r="K187" s="6027"/>
      <c r="L187" s="5984"/>
      <c r="M187" s="5997"/>
      <c r="N187" s="5998"/>
      <c r="O187" s="5991"/>
      <c r="P187" s="5991"/>
      <c r="Q187" s="5991"/>
      <c r="R187" s="5991"/>
      <c r="S187" s="5991"/>
      <c r="T187" s="5991"/>
      <c r="U187" s="5991"/>
      <c r="V187" s="5991"/>
      <c r="W187" s="5991"/>
      <c r="X187" s="5991"/>
      <c r="Y187" s="5979"/>
      <c r="Z187" s="5980"/>
      <c r="AA187" s="5988"/>
      <c r="AB187" s="5989"/>
      <c r="AC187" s="5998"/>
      <c r="AD187" s="5997"/>
      <c r="AE187" s="5982"/>
      <c r="AF187" s="5983"/>
      <c r="AG187" s="5984"/>
      <c r="AH187" s="5982"/>
      <c r="AI187" s="5995"/>
      <c r="AJ187" s="5982"/>
      <c r="AK187" s="5995"/>
      <c r="AL187" s="5982"/>
      <c r="AM187" s="5983"/>
      <c r="AN187" s="5995"/>
      <c r="AO187" s="5982"/>
      <c r="AP187" s="5995"/>
      <c r="AQ187" s="5983"/>
      <c r="AR187" s="5990"/>
      <c r="AS187" s="5980"/>
      <c r="AT187" s="5992"/>
      <c r="AU187" s="5992"/>
      <c r="AV187" s="5992"/>
      <c r="AW187" s="5993"/>
      <c r="AX187" s="5992"/>
      <c r="AY187" s="5994"/>
      <c r="AZ187" s="5996"/>
    </row>
    <row r="188" spans="1:57" ht="54.9" customHeight="1" thickBot="1">
      <c r="A188" s="6025"/>
      <c r="B188" s="6026"/>
      <c r="C188" s="6026"/>
      <c r="D188" s="6026"/>
      <c r="E188" s="6026"/>
      <c r="F188" s="6026"/>
      <c r="G188" s="6026"/>
      <c r="H188" s="6027"/>
      <c r="I188" s="6027"/>
      <c r="J188" s="6027"/>
      <c r="K188" s="6027"/>
      <c r="L188" s="5984"/>
      <c r="M188" s="5997"/>
      <c r="N188" s="5998"/>
      <c r="O188" s="5991"/>
      <c r="P188" s="5991"/>
      <c r="Q188" s="5991"/>
      <c r="R188" s="5991"/>
      <c r="S188" s="5991"/>
      <c r="T188" s="5991"/>
      <c r="U188" s="5991"/>
      <c r="V188" s="5991"/>
      <c r="W188" s="5991"/>
      <c r="X188" s="5991"/>
      <c r="Y188" s="5979"/>
      <c r="Z188" s="5980"/>
      <c r="AA188" s="5988"/>
      <c r="AB188" s="5989"/>
      <c r="AC188" s="5998"/>
      <c r="AD188" s="5997"/>
      <c r="AE188" s="5982"/>
      <c r="AF188" s="5983"/>
      <c r="AG188" s="5984"/>
      <c r="AH188" s="5982"/>
      <c r="AI188" s="5995"/>
      <c r="AJ188" s="5982"/>
      <c r="AK188" s="5995"/>
      <c r="AL188" s="5982"/>
      <c r="AM188" s="5983"/>
      <c r="AN188" s="5995"/>
      <c r="AO188" s="5982"/>
      <c r="AP188" s="5995"/>
      <c r="AQ188" s="5983"/>
      <c r="AR188" s="5990"/>
      <c r="AS188" s="5980"/>
      <c r="AT188" s="5992"/>
      <c r="AU188" s="5992"/>
      <c r="AV188" s="5992"/>
      <c r="AW188" s="5993"/>
      <c r="AX188" s="5992"/>
      <c r="AY188" s="5994"/>
      <c r="AZ188" s="5996"/>
    </row>
    <row r="189" spans="1:57" ht="80.099999999999994" customHeight="1" thickBot="1">
      <c r="A189" s="6000" t="s">
        <v>1141</v>
      </c>
      <c r="B189" s="5974" t="s">
        <v>1372</v>
      </c>
      <c r="C189" s="5974"/>
      <c r="D189" s="5974"/>
      <c r="E189" s="5974"/>
      <c r="F189" s="5974"/>
      <c r="G189" s="5974"/>
      <c r="H189" s="3121"/>
      <c r="I189" s="3122"/>
      <c r="J189" s="6002" t="s">
        <v>53</v>
      </c>
      <c r="K189" s="6004" t="s">
        <v>57</v>
      </c>
      <c r="L189" s="3240" t="str">
        <f>الاعدادات!$D$6</f>
        <v>2022 وما قبلها</v>
      </c>
      <c r="M189" s="3123">
        <v>0</v>
      </c>
      <c r="N189" s="3124"/>
      <c r="O189" s="3124"/>
      <c r="P189" s="3124"/>
      <c r="Q189" s="3124"/>
      <c r="R189" s="3124"/>
      <c r="S189" s="3124"/>
      <c r="T189" s="3124"/>
      <c r="U189" s="3124"/>
      <c r="V189" s="3124"/>
      <c r="W189" s="3124"/>
      <c r="X189" s="3124"/>
      <c r="Y189" s="3125"/>
      <c r="Z189" s="3126">
        <v>0</v>
      </c>
      <c r="AA189" s="3123"/>
      <c r="AB189" s="3125"/>
      <c r="AC189" s="4604">
        <v>0</v>
      </c>
      <c r="AD189" s="4601">
        <v>0</v>
      </c>
      <c r="AE189" s="4605">
        <v>0</v>
      </c>
      <c r="AF189" s="4606">
        <v>0</v>
      </c>
      <c r="AG189" s="4607">
        <v>0</v>
      </c>
      <c r="AH189" s="4600">
        <v>0</v>
      </c>
      <c r="AI189" s="4601">
        <v>0</v>
      </c>
      <c r="AJ189" s="4601">
        <v>0</v>
      </c>
      <c r="AK189" s="4601">
        <v>0</v>
      </c>
      <c r="AL189" s="4602">
        <v>0</v>
      </c>
      <c r="AM189" s="4608">
        <v>0</v>
      </c>
      <c r="AN189" s="4600">
        <v>0</v>
      </c>
      <c r="AO189" s="4601">
        <v>0</v>
      </c>
      <c r="AP189" s="4602">
        <v>0</v>
      </c>
      <c r="AQ189" s="4609">
        <v>0</v>
      </c>
      <c r="AR189" s="4609">
        <v>0</v>
      </c>
      <c r="AS189" s="4610">
        <v>0</v>
      </c>
      <c r="AT189" s="4600"/>
      <c r="AU189" s="4601">
        <v>0</v>
      </c>
      <c r="AV189" s="4601">
        <v>0</v>
      </c>
      <c r="AW189" s="4601"/>
      <c r="AX189" s="4602"/>
      <c r="AY189" s="4610">
        <v>0</v>
      </c>
      <c r="AZ189" s="4602"/>
      <c r="BA189" s="4611"/>
    </row>
    <row r="190" spans="1:57" ht="80.099999999999994" customHeight="1" thickBot="1">
      <c r="A190" s="6000"/>
      <c r="B190" s="5974" t="s">
        <v>1159</v>
      </c>
      <c r="C190" s="5974"/>
      <c r="D190" s="5974"/>
      <c r="E190" s="5974"/>
      <c r="F190" s="5974"/>
      <c r="G190" s="5974"/>
      <c r="H190" s="3121"/>
      <c r="I190" s="3128"/>
      <c r="J190" s="6002"/>
      <c r="K190" s="6004"/>
      <c r="L190" s="3240">
        <f>الاعدادات!$D$7</f>
        <v>2023</v>
      </c>
      <c r="M190" s="3123">
        <v>0</v>
      </c>
      <c r="N190" s="3124"/>
      <c r="O190" s="3124"/>
      <c r="P190" s="3124"/>
      <c r="Q190" s="3124"/>
      <c r="R190" s="3124"/>
      <c r="S190" s="3124"/>
      <c r="T190" s="3124"/>
      <c r="U190" s="3124"/>
      <c r="V190" s="3124"/>
      <c r="W190" s="3124"/>
      <c r="X190" s="3124"/>
      <c r="Y190" s="3125"/>
      <c r="Z190" s="3126">
        <v>0</v>
      </c>
      <c r="AA190" s="3123"/>
      <c r="AB190" s="3125"/>
      <c r="AC190" s="4604">
        <v>0</v>
      </c>
      <c r="AD190" s="4601">
        <v>0</v>
      </c>
      <c r="AE190" s="4605">
        <v>0</v>
      </c>
      <c r="AF190" s="4606">
        <v>0</v>
      </c>
      <c r="AG190" s="4607">
        <v>0</v>
      </c>
      <c r="AH190" s="4600">
        <v>0</v>
      </c>
      <c r="AI190" s="4601">
        <v>0</v>
      </c>
      <c r="AJ190" s="4601">
        <v>0</v>
      </c>
      <c r="AK190" s="4601">
        <v>0</v>
      </c>
      <c r="AL190" s="4602">
        <v>0</v>
      </c>
      <c r="AM190" s="4608">
        <v>0</v>
      </c>
      <c r="AN190" s="4600">
        <v>0</v>
      </c>
      <c r="AO190" s="4601">
        <v>0</v>
      </c>
      <c r="AP190" s="4602">
        <v>0</v>
      </c>
      <c r="AQ190" s="4609">
        <v>0</v>
      </c>
      <c r="AR190" s="4609">
        <v>0</v>
      </c>
      <c r="AS190" s="4610">
        <v>0</v>
      </c>
      <c r="AT190" s="4600"/>
      <c r="AU190" s="4601">
        <v>0</v>
      </c>
      <c r="AV190" s="4601">
        <v>0</v>
      </c>
      <c r="AW190" s="4601"/>
      <c r="AX190" s="4602"/>
      <c r="AY190" s="4610">
        <v>0</v>
      </c>
      <c r="AZ190" s="4602"/>
      <c r="BA190" s="4611"/>
    </row>
    <row r="191" spans="1:57" ht="80.099999999999994" customHeight="1" thickBot="1">
      <c r="A191" s="6000"/>
      <c r="B191" s="5974" t="s">
        <v>1160</v>
      </c>
      <c r="C191" s="5974"/>
      <c r="D191" s="5974"/>
      <c r="E191" s="5974"/>
      <c r="F191" s="5974"/>
      <c r="G191" s="5974"/>
      <c r="H191" s="3121"/>
      <c r="I191" s="3122"/>
      <c r="J191" s="6002"/>
      <c r="K191" s="6004"/>
      <c r="L191" s="3240">
        <f>الاعدادات!$D$8</f>
        <v>2024</v>
      </c>
      <c r="M191" s="3123">
        <v>0</v>
      </c>
      <c r="N191" s="3124"/>
      <c r="O191" s="3124"/>
      <c r="P191" s="3124"/>
      <c r="Q191" s="3124"/>
      <c r="R191" s="3124"/>
      <c r="S191" s="3124"/>
      <c r="T191" s="3124"/>
      <c r="U191" s="3124"/>
      <c r="V191" s="3124"/>
      <c r="W191" s="3124"/>
      <c r="X191" s="3124"/>
      <c r="Y191" s="3125"/>
      <c r="Z191" s="3126">
        <v>0</v>
      </c>
      <c r="AA191" s="3123"/>
      <c r="AB191" s="3125"/>
      <c r="AC191" s="4604">
        <v>0</v>
      </c>
      <c r="AD191" s="4601">
        <v>0</v>
      </c>
      <c r="AE191" s="4605">
        <v>0</v>
      </c>
      <c r="AF191" s="4606">
        <v>0</v>
      </c>
      <c r="AG191" s="4607">
        <v>0</v>
      </c>
      <c r="AH191" s="4600">
        <v>0</v>
      </c>
      <c r="AI191" s="4601">
        <v>0</v>
      </c>
      <c r="AJ191" s="4601">
        <v>0</v>
      </c>
      <c r="AK191" s="4601">
        <v>0</v>
      </c>
      <c r="AL191" s="4602">
        <v>0</v>
      </c>
      <c r="AM191" s="4608">
        <v>0</v>
      </c>
      <c r="AN191" s="4600">
        <v>0</v>
      </c>
      <c r="AO191" s="4601">
        <v>0</v>
      </c>
      <c r="AP191" s="4602">
        <v>0</v>
      </c>
      <c r="AQ191" s="4609">
        <v>0</v>
      </c>
      <c r="AR191" s="4609">
        <v>0</v>
      </c>
      <c r="AS191" s="4610">
        <v>0</v>
      </c>
      <c r="AT191" s="4600"/>
      <c r="AU191" s="4601">
        <v>0</v>
      </c>
      <c r="AV191" s="4601">
        <v>0</v>
      </c>
      <c r="AW191" s="4601"/>
      <c r="AX191" s="4602"/>
      <c r="AY191" s="4610">
        <v>0</v>
      </c>
      <c r="AZ191" s="4602"/>
      <c r="BA191" s="4611"/>
    </row>
    <row r="192" spans="1:57" ht="80.099999999999994" customHeight="1" thickBot="1">
      <c r="A192" s="6000"/>
      <c r="B192" s="5974"/>
      <c r="C192" s="5974"/>
      <c r="D192" s="5974"/>
      <c r="E192" s="5974"/>
      <c r="F192" s="5974"/>
      <c r="G192" s="5974"/>
      <c r="H192" s="3121"/>
      <c r="I192" s="3122"/>
      <c r="J192" s="6002"/>
      <c r="K192" s="6004"/>
      <c r="L192" s="3240">
        <f>الاعدادات!$D$9</f>
        <v>2025</v>
      </c>
      <c r="M192" s="3123">
        <v>8</v>
      </c>
      <c r="N192" s="3124"/>
      <c r="O192" s="3124"/>
      <c r="P192" s="3124"/>
      <c r="Q192" s="3124"/>
      <c r="R192" s="3124"/>
      <c r="S192" s="3124"/>
      <c r="T192" s="3124"/>
      <c r="U192" s="3124"/>
      <c r="V192" s="3124"/>
      <c r="W192" s="3124"/>
      <c r="X192" s="3124"/>
      <c r="Y192" s="3125"/>
      <c r="Z192" s="3126">
        <v>8</v>
      </c>
      <c r="AA192" s="3123"/>
      <c r="AB192" s="3125"/>
      <c r="AC192" s="4604">
        <v>0</v>
      </c>
      <c r="AD192" s="4601">
        <v>0</v>
      </c>
      <c r="AE192" s="4605">
        <v>0</v>
      </c>
      <c r="AF192" s="4606">
        <v>0</v>
      </c>
      <c r="AG192" s="4607">
        <v>0</v>
      </c>
      <c r="AH192" s="4600">
        <v>0</v>
      </c>
      <c r="AI192" s="4601">
        <v>0</v>
      </c>
      <c r="AJ192" s="4601">
        <v>0</v>
      </c>
      <c r="AK192" s="4601">
        <v>0</v>
      </c>
      <c r="AL192" s="4602">
        <v>0</v>
      </c>
      <c r="AM192" s="4608">
        <v>0</v>
      </c>
      <c r="AN192" s="4600">
        <v>0</v>
      </c>
      <c r="AO192" s="4601">
        <v>0</v>
      </c>
      <c r="AP192" s="4602">
        <v>0</v>
      </c>
      <c r="AQ192" s="4609">
        <v>0</v>
      </c>
      <c r="AR192" s="4609">
        <v>0</v>
      </c>
      <c r="AS192" s="4610">
        <v>0</v>
      </c>
      <c r="AT192" s="4600"/>
      <c r="AU192" s="4601">
        <v>0</v>
      </c>
      <c r="AV192" s="4601">
        <v>0</v>
      </c>
      <c r="AW192" s="4601">
        <v>8</v>
      </c>
      <c r="AX192" s="4602"/>
      <c r="AY192" s="4610">
        <v>8</v>
      </c>
      <c r="AZ192" s="4602"/>
      <c r="BA192" s="4611"/>
    </row>
    <row r="193" spans="1:57" ht="80.099999999999994" customHeight="1" thickBot="1">
      <c r="A193" s="6000"/>
      <c r="B193" s="5974"/>
      <c r="C193" s="5974"/>
      <c r="D193" s="5974"/>
      <c r="E193" s="5974"/>
      <c r="F193" s="5974"/>
      <c r="G193" s="5974"/>
      <c r="H193" s="3121"/>
      <c r="I193" s="3122"/>
      <c r="J193" s="6002"/>
      <c r="K193" s="6004"/>
      <c r="L193" s="3240">
        <f>الاعدادات!$D$10</f>
        <v>2026</v>
      </c>
      <c r="M193" s="3129">
        <v>14</v>
      </c>
      <c r="N193" s="3130"/>
      <c r="O193" s="3130"/>
      <c r="P193" s="3130"/>
      <c r="Q193" s="3130"/>
      <c r="R193" s="3130"/>
      <c r="S193" s="3130"/>
      <c r="T193" s="3130"/>
      <c r="U193" s="3130"/>
      <c r="V193" s="3130"/>
      <c r="W193" s="3130"/>
      <c r="X193" s="3130"/>
      <c r="Y193" s="3131">
        <v>4</v>
      </c>
      <c r="Z193" s="3126">
        <v>18</v>
      </c>
      <c r="AA193" s="3132"/>
      <c r="AB193" s="3133"/>
      <c r="AC193" s="4618">
        <v>0</v>
      </c>
      <c r="AD193" s="4619">
        <v>0</v>
      </c>
      <c r="AE193" s="4620">
        <v>0</v>
      </c>
      <c r="AF193" s="4621">
        <v>0</v>
      </c>
      <c r="AG193" s="4622">
        <v>0</v>
      </c>
      <c r="AH193" s="4616">
        <v>2</v>
      </c>
      <c r="AI193" s="4619">
        <v>0</v>
      </c>
      <c r="AJ193" s="4619">
        <v>0</v>
      </c>
      <c r="AK193" s="4619">
        <v>0</v>
      </c>
      <c r="AL193" s="4617">
        <v>0</v>
      </c>
      <c r="AM193" s="4621">
        <v>2</v>
      </c>
      <c r="AN193" s="4616">
        <v>0</v>
      </c>
      <c r="AO193" s="4619">
        <v>0</v>
      </c>
      <c r="AP193" s="4617">
        <v>0</v>
      </c>
      <c r="AQ193" s="4623">
        <v>0</v>
      </c>
      <c r="AR193" s="4623">
        <v>0</v>
      </c>
      <c r="AS193" s="4624">
        <v>2</v>
      </c>
      <c r="AT193" s="4616">
        <v>2</v>
      </c>
      <c r="AU193" s="4619">
        <v>0</v>
      </c>
      <c r="AV193" s="4619">
        <v>0</v>
      </c>
      <c r="AW193" s="4619">
        <v>1</v>
      </c>
      <c r="AX193" s="4617">
        <v>13</v>
      </c>
      <c r="AY193" s="4624">
        <v>16</v>
      </c>
      <c r="AZ193" s="4602"/>
      <c r="BA193" s="4611"/>
    </row>
    <row r="194" spans="1:57" ht="79.5" customHeight="1" thickBot="1">
      <c r="A194" s="6001"/>
      <c r="B194" s="5974"/>
      <c r="C194" s="5974"/>
      <c r="D194" s="5974"/>
      <c r="E194" s="5974"/>
      <c r="F194" s="5974"/>
      <c r="G194" s="5974"/>
      <c r="H194" s="3121"/>
      <c r="I194" s="3122"/>
      <c r="J194" s="6003"/>
      <c r="K194" s="6005"/>
      <c r="L194" s="3134"/>
      <c r="M194" s="3241">
        <f t="shared" ref="M194:BA194" si="131">SUM(M189:M193)</f>
        <v>22</v>
      </c>
      <c r="N194" s="3241">
        <f t="shared" si="131"/>
        <v>0</v>
      </c>
      <c r="O194" s="3241">
        <f t="shared" si="131"/>
        <v>0</v>
      </c>
      <c r="P194" s="3241">
        <f t="shared" si="131"/>
        <v>0</v>
      </c>
      <c r="Q194" s="3241">
        <f t="shared" si="131"/>
        <v>0</v>
      </c>
      <c r="R194" s="3241">
        <f t="shared" si="131"/>
        <v>0</v>
      </c>
      <c r="S194" s="3241">
        <f t="shared" si="131"/>
        <v>0</v>
      </c>
      <c r="T194" s="3241">
        <f t="shared" si="131"/>
        <v>0</v>
      </c>
      <c r="U194" s="3241">
        <f t="shared" si="131"/>
        <v>0</v>
      </c>
      <c r="V194" s="3241">
        <f t="shared" si="131"/>
        <v>0</v>
      </c>
      <c r="W194" s="3241">
        <f t="shared" si="131"/>
        <v>0</v>
      </c>
      <c r="X194" s="3241">
        <f t="shared" si="131"/>
        <v>0</v>
      </c>
      <c r="Y194" s="3241">
        <f t="shared" si="131"/>
        <v>4</v>
      </c>
      <c r="Z194" s="3241">
        <f t="shared" si="131"/>
        <v>26</v>
      </c>
      <c r="AA194" s="3241">
        <f t="shared" si="131"/>
        <v>0</v>
      </c>
      <c r="AB194" s="3241">
        <f t="shared" si="131"/>
        <v>0</v>
      </c>
      <c r="AC194" s="4625">
        <f t="shared" si="131"/>
        <v>0</v>
      </c>
      <c r="AD194" s="4625">
        <f t="shared" si="131"/>
        <v>0</v>
      </c>
      <c r="AE194" s="4625">
        <f t="shared" si="131"/>
        <v>0</v>
      </c>
      <c r="AF194" s="4625">
        <f t="shared" si="131"/>
        <v>0</v>
      </c>
      <c r="AG194" s="4625">
        <f t="shared" si="131"/>
        <v>0</v>
      </c>
      <c r="AH194" s="4625">
        <f t="shared" si="131"/>
        <v>2</v>
      </c>
      <c r="AI194" s="4625">
        <f t="shared" si="131"/>
        <v>0</v>
      </c>
      <c r="AJ194" s="4625">
        <f t="shared" si="131"/>
        <v>0</v>
      </c>
      <c r="AK194" s="4625">
        <f t="shared" si="131"/>
        <v>0</v>
      </c>
      <c r="AL194" s="4625">
        <f t="shared" si="131"/>
        <v>0</v>
      </c>
      <c r="AM194" s="4625">
        <f t="shared" si="131"/>
        <v>2</v>
      </c>
      <c r="AN194" s="4625">
        <f t="shared" si="131"/>
        <v>0</v>
      </c>
      <c r="AO194" s="4625">
        <f t="shared" si="131"/>
        <v>0</v>
      </c>
      <c r="AP194" s="4625">
        <f t="shared" si="131"/>
        <v>0</v>
      </c>
      <c r="AQ194" s="4625">
        <f t="shared" si="131"/>
        <v>0</v>
      </c>
      <c r="AR194" s="4625">
        <f t="shared" si="131"/>
        <v>0</v>
      </c>
      <c r="AS194" s="4625">
        <f t="shared" si="131"/>
        <v>2</v>
      </c>
      <c r="AT194" s="4625">
        <f t="shared" si="131"/>
        <v>2</v>
      </c>
      <c r="AU194" s="4625">
        <f t="shared" si="131"/>
        <v>0</v>
      </c>
      <c r="AV194" s="4625">
        <f t="shared" si="131"/>
        <v>0</v>
      </c>
      <c r="AW194" s="4625">
        <f t="shared" si="131"/>
        <v>9</v>
      </c>
      <c r="AX194" s="4625">
        <f t="shared" si="131"/>
        <v>13</v>
      </c>
      <c r="AY194" s="4625">
        <f t="shared" si="131"/>
        <v>24</v>
      </c>
      <c r="AZ194" s="4625">
        <f t="shared" si="131"/>
        <v>0</v>
      </c>
      <c r="BA194" s="4625">
        <f t="shared" si="131"/>
        <v>0</v>
      </c>
    </row>
    <row r="195" spans="1:57" ht="45" customHeight="1" thickBot="1">
      <c r="A195" s="6013" t="s">
        <v>604</v>
      </c>
      <c r="B195" s="6013"/>
      <c r="C195" s="6013"/>
      <c r="D195" s="6013"/>
      <c r="E195" s="6013"/>
      <c r="F195" s="6013"/>
      <c r="G195" s="6013"/>
      <c r="H195" s="6013"/>
      <c r="I195" s="6013"/>
      <c r="J195" s="6013"/>
      <c r="K195" s="6013"/>
      <c r="L195" s="6013"/>
      <c r="M195" s="6013"/>
      <c r="N195" s="6013"/>
      <c r="O195" s="6013"/>
      <c r="P195" s="6013"/>
      <c r="Q195" s="6013"/>
      <c r="R195" s="6013"/>
      <c r="S195" s="6013"/>
      <c r="T195" s="6013"/>
      <c r="U195" s="6013"/>
      <c r="V195" s="6013"/>
      <c r="W195" s="6013"/>
      <c r="X195" s="6013"/>
      <c r="Y195" s="6013"/>
      <c r="Z195" s="6013"/>
      <c r="AA195" s="6013"/>
      <c r="AB195" s="6013"/>
      <c r="AC195" s="6013"/>
      <c r="AD195" s="6013"/>
      <c r="AE195" s="6013"/>
      <c r="AF195" s="6013"/>
      <c r="AG195" s="6013"/>
      <c r="AH195" s="6013"/>
      <c r="AI195" s="6013"/>
      <c r="AJ195" s="6013"/>
      <c r="AK195" s="6013"/>
      <c r="AL195" s="6013"/>
      <c r="AM195" s="6013"/>
      <c r="AN195" s="6013"/>
      <c r="AO195" s="6013"/>
      <c r="AP195" s="6013"/>
      <c r="AQ195" s="6013"/>
      <c r="AR195" s="6013"/>
      <c r="AS195" s="6013"/>
      <c r="AT195" s="6013"/>
      <c r="AU195" s="6013"/>
      <c r="AV195" s="6013"/>
      <c r="AW195" s="6013"/>
      <c r="AX195" s="6013"/>
      <c r="AY195" s="6013"/>
      <c r="AZ195" s="6013"/>
      <c r="BA195" s="6013"/>
      <c r="BB195" s="6013"/>
      <c r="BC195" s="6013"/>
      <c r="BD195" s="6013"/>
      <c r="BE195" s="6013"/>
    </row>
    <row r="196" spans="1:57" ht="114" customHeight="1">
      <c r="A196" s="6014" t="s">
        <v>92</v>
      </c>
      <c r="B196" s="6017" t="s">
        <v>1671</v>
      </c>
      <c r="C196" s="6017"/>
      <c r="D196" s="6017"/>
      <c r="E196" s="6017"/>
      <c r="F196" s="6017"/>
      <c r="G196" s="6017"/>
      <c r="H196" s="6017"/>
      <c r="I196" s="6017"/>
      <c r="J196" s="6017"/>
      <c r="K196" s="6017"/>
      <c r="L196" s="6017"/>
      <c r="M196" s="6017"/>
      <c r="N196" s="6017"/>
      <c r="O196" s="6017"/>
      <c r="P196" s="6017"/>
      <c r="Q196" s="6017"/>
      <c r="R196" s="6017"/>
      <c r="S196" s="6017"/>
      <c r="T196" s="6017"/>
      <c r="U196" s="6017"/>
      <c r="V196" s="6017"/>
      <c r="W196" s="6017"/>
      <c r="X196" s="6017"/>
      <c r="Y196" s="6017"/>
      <c r="Z196" s="6017"/>
      <c r="AA196" s="6017"/>
      <c r="AB196" s="6017"/>
      <c r="AC196" s="6017"/>
      <c r="AD196" s="6017" t="s">
        <v>1672</v>
      </c>
      <c r="AE196" s="6017"/>
      <c r="AF196" s="6017"/>
      <c r="AG196" s="6017"/>
      <c r="AH196" s="6017"/>
      <c r="AI196" s="6017"/>
      <c r="AJ196" s="6017"/>
      <c r="AK196" s="6017"/>
      <c r="AL196" s="6017"/>
      <c r="AM196" s="6017"/>
      <c r="AN196" s="6017"/>
      <c r="AO196" s="6017"/>
      <c r="AP196" s="6017"/>
      <c r="AQ196" s="6017"/>
      <c r="AR196" s="6017"/>
      <c r="AS196" s="6017"/>
      <c r="AT196" s="6017"/>
      <c r="AU196" s="6017"/>
      <c r="AV196" s="6017"/>
      <c r="AW196" s="6017"/>
      <c r="AX196" s="6017"/>
      <c r="AY196" s="6017"/>
      <c r="AZ196" s="6017"/>
      <c r="BA196" s="6017"/>
      <c r="BB196" s="6017"/>
      <c r="BC196" s="6017"/>
      <c r="BD196" s="6017"/>
      <c r="BE196" s="6018"/>
    </row>
    <row r="197" spans="1:57" ht="54.9" customHeight="1">
      <c r="A197" s="6015"/>
      <c r="B197" s="6019" t="s">
        <v>100</v>
      </c>
      <c r="C197" s="6019"/>
      <c r="D197" s="6019"/>
      <c r="E197" s="6019"/>
      <c r="F197" s="6019"/>
      <c r="G197" s="6019"/>
      <c r="H197" s="6019"/>
      <c r="I197" s="6019"/>
      <c r="J197" s="6019"/>
      <c r="K197" s="6019"/>
      <c r="L197" s="6019"/>
      <c r="M197" s="6019"/>
      <c r="N197" s="6019"/>
      <c r="O197" s="6020" t="s">
        <v>101</v>
      </c>
      <c r="P197" s="6008" t="s">
        <v>102</v>
      </c>
      <c r="Q197" s="6022" t="s">
        <v>103</v>
      </c>
      <c r="R197" s="6022"/>
      <c r="S197" s="6022"/>
      <c r="T197" s="6022"/>
      <c r="U197" s="6022"/>
      <c r="V197" s="6022" t="s">
        <v>104</v>
      </c>
      <c r="W197" s="6022"/>
      <c r="X197" s="6022"/>
      <c r="Y197" s="6008" t="s">
        <v>105</v>
      </c>
      <c r="Z197" s="6031" t="s">
        <v>106</v>
      </c>
      <c r="AA197" s="6022" t="s">
        <v>99</v>
      </c>
      <c r="AB197" s="6022"/>
      <c r="AC197" s="6022"/>
      <c r="AD197" s="6010" t="s">
        <v>100</v>
      </c>
      <c r="AE197" s="6010"/>
      <c r="AF197" s="6010"/>
      <c r="AG197" s="6010"/>
      <c r="AH197" s="6010"/>
      <c r="AI197" s="6010"/>
      <c r="AJ197" s="6010"/>
      <c r="AK197" s="6010"/>
      <c r="AL197" s="6010"/>
      <c r="AM197" s="6010"/>
      <c r="AN197" s="6010"/>
      <c r="AO197" s="6010"/>
      <c r="AP197" s="6010"/>
      <c r="AQ197" s="6011" t="s">
        <v>101</v>
      </c>
      <c r="AR197" s="6035" t="s">
        <v>102</v>
      </c>
      <c r="AS197" s="6028" t="s">
        <v>103</v>
      </c>
      <c r="AT197" s="6028"/>
      <c r="AU197" s="6028"/>
      <c r="AV197" s="6028"/>
      <c r="AW197" s="6028"/>
      <c r="AX197" s="6028" t="s">
        <v>104</v>
      </c>
      <c r="AY197" s="6028"/>
      <c r="AZ197" s="6028"/>
      <c r="BA197" s="6008" t="s">
        <v>105</v>
      </c>
      <c r="BB197" s="6029" t="s">
        <v>106</v>
      </c>
      <c r="BC197" s="6028" t="s">
        <v>99</v>
      </c>
      <c r="BD197" s="6028"/>
      <c r="BE197" s="6037"/>
    </row>
    <row r="198" spans="1:57" ht="54.9" customHeight="1">
      <c r="A198" s="6015"/>
      <c r="B198" s="6022" t="s">
        <v>120</v>
      </c>
      <c r="C198" s="6022"/>
      <c r="D198" s="6022"/>
      <c r="E198" s="6022"/>
      <c r="F198" s="6022"/>
      <c r="G198" s="6022"/>
      <c r="H198" s="6022"/>
      <c r="I198" s="6022" t="s">
        <v>121</v>
      </c>
      <c r="J198" s="6022"/>
      <c r="K198" s="6022"/>
      <c r="L198" s="6022"/>
      <c r="M198" s="6022"/>
      <c r="N198" s="6008" t="s">
        <v>122</v>
      </c>
      <c r="O198" s="6020"/>
      <c r="P198" s="6008"/>
      <c r="Q198" s="6022"/>
      <c r="R198" s="6022"/>
      <c r="S198" s="6022"/>
      <c r="T198" s="6022"/>
      <c r="U198" s="6022"/>
      <c r="V198" s="6022"/>
      <c r="W198" s="6022"/>
      <c r="X198" s="6022"/>
      <c r="Y198" s="6008"/>
      <c r="Z198" s="6031"/>
      <c r="AA198" s="6008" t="s">
        <v>131</v>
      </c>
      <c r="AB198" s="6008" t="s">
        <v>114</v>
      </c>
      <c r="AC198" s="6033" t="s">
        <v>212</v>
      </c>
      <c r="AD198" s="6022" t="s">
        <v>120</v>
      </c>
      <c r="AE198" s="6022"/>
      <c r="AF198" s="6022"/>
      <c r="AG198" s="6022"/>
      <c r="AH198" s="6022"/>
      <c r="AI198" s="6022"/>
      <c r="AJ198" s="6022"/>
      <c r="AK198" s="6022" t="s">
        <v>121</v>
      </c>
      <c r="AL198" s="6022"/>
      <c r="AM198" s="6022"/>
      <c r="AN198" s="6022"/>
      <c r="AO198" s="6022"/>
      <c r="AP198" s="6008" t="s">
        <v>122</v>
      </c>
      <c r="AQ198" s="6011"/>
      <c r="AR198" s="6035"/>
      <c r="AS198" s="6028"/>
      <c r="AT198" s="6028"/>
      <c r="AU198" s="6028"/>
      <c r="AV198" s="6028"/>
      <c r="AW198" s="6028"/>
      <c r="AX198" s="6028"/>
      <c r="AY198" s="6028"/>
      <c r="AZ198" s="6028"/>
      <c r="BA198" s="6008"/>
      <c r="BB198" s="6029"/>
      <c r="BC198" s="6008" t="s">
        <v>131</v>
      </c>
      <c r="BD198" s="6008" t="s">
        <v>114</v>
      </c>
      <c r="BE198" s="6023" t="s">
        <v>212</v>
      </c>
    </row>
    <row r="199" spans="1:57" ht="54.9" customHeight="1">
      <c r="A199" s="6015"/>
      <c r="B199" s="6006" t="s">
        <v>151</v>
      </c>
      <c r="C199" s="6006" t="s">
        <v>152</v>
      </c>
      <c r="D199" s="6006" t="s">
        <v>153</v>
      </c>
      <c r="E199" s="6006" t="s">
        <v>154</v>
      </c>
      <c r="F199" s="6006" t="s">
        <v>155</v>
      </c>
      <c r="G199" s="6006" t="s">
        <v>156</v>
      </c>
      <c r="H199" s="6008" t="s">
        <v>157</v>
      </c>
      <c r="I199" s="6008" t="s">
        <v>158</v>
      </c>
      <c r="J199" s="6008" t="s">
        <v>159</v>
      </c>
      <c r="K199" s="6006" t="s">
        <v>160</v>
      </c>
      <c r="L199" s="6006" t="s">
        <v>161</v>
      </c>
      <c r="M199" s="6006" t="s">
        <v>162</v>
      </c>
      <c r="N199" s="6008"/>
      <c r="O199" s="6020"/>
      <c r="P199" s="6008"/>
      <c r="Q199" s="6008" t="s">
        <v>123</v>
      </c>
      <c r="R199" s="6008" t="s">
        <v>124</v>
      </c>
      <c r="S199" s="6008" t="s">
        <v>125</v>
      </c>
      <c r="T199" s="6008" t="s">
        <v>126</v>
      </c>
      <c r="U199" s="6008" t="s">
        <v>127</v>
      </c>
      <c r="V199" s="6008" t="s">
        <v>128</v>
      </c>
      <c r="W199" s="6008" t="s">
        <v>129</v>
      </c>
      <c r="X199" s="6008" t="s">
        <v>130</v>
      </c>
      <c r="Y199" s="6008"/>
      <c r="Z199" s="6031"/>
      <c r="AA199" s="6008"/>
      <c r="AB199" s="6008"/>
      <c r="AC199" s="6033"/>
      <c r="AD199" s="6006" t="s">
        <v>151</v>
      </c>
      <c r="AE199" s="6006" t="s">
        <v>152</v>
      </c>
      <c r="AF199" s="6006" t="s">
        <v>153</v>
      </c>
      <c r="AG199" s="6006" t="s">
        <v>154</v>
      </c>
      <c r="AH199" s="6006" t="s">
        <v>155</v>
      </c>
      <c r="AI199" s="6006" t="s">
        <v>156</v>
      </c>
      <c r="AJ199" s="6008" t="s">
        <v>157</v>
      </c>
      <c r="AK199" s="6008" t="s">
        <v>158</v>
      </c>
      <c r="AL199" s="6008" t="s">
        <v>159</v>
      </c>
      <c r="AM199" s="6006" t="s">
        <v>160</v>
      </c>
      <c r="AN199" s="6006" t="s">
        <v>161</v>
      </c>
      <c r="AO199" s="6006" t="s">
        <v>162</v>
      </c>
      <c r="AP199" s="6008"/>
      <c r="AQ199" s="6011"/>
      <c r="AR199" s="6035"/>
      <c r="AS199" s="6008" t="s">
        <v>123</v>
      </c>
      <c r="AT199" s="6008" t="s">
        <v>124</v>
      </c>
      <c r="AU199" s="6008" t="s">
        <v>125</v>
      </c>
      <c r="AV199" s="6008" t="s">
        <v>126</v>
      </c>
      <c r="AW199" s="6008" t="s">
        <v>127</v>
      </c>
      <c r="AX199" s="6008" t="s">
        <v>128</v>
      </c>
      <c r="AY199" s="6008" t="s">
        <v>129</v>
      </c>
      <c r="AZ199" s="6008" t="s">
        <v>130</v>
      </c>
      <c r="BA199" s="6008"/>
      <c r="BB199" s="6029"/>
      <c r="BC199" s="6008"/>
      <c r="BD199" s="6008"/>
      <c r="BE199" s="6023"/>
    </row>
    <row r="200" spans="1:57" ht="34.5" customHeight="1">
      <c r="A200" s="6015"/>
      <c r="B200" s="6006"/>
      <c r="C200" s="6006"/>
      <c r="D200" s="6006"/>
      <c r="E200" s="6006"/>
      <c r="F200" s="6006"/>
      <c r="G200" s="6006"/>
      <c r="H200" s="6008"/>
      <c r="I200" s="6008"/>
      <c r="J200" s="6008"/>
      <c r="K200" s="6006"/>
      <c r="L200" s="6006"/>
      <c r="M200" s="6006"/>
      <c r="N200" s="6008"/>
      <c r="O200" s="6020"/>
      <c r="P200" s="6008"/>
      <c r="Q200" s="6008"/>
      <c r="R200" s="6008"/>
      <c r="S200" s="6008"/>
      <c r="T200" s="6008"/>
      <c r="U200" s="6008"/>
      <c r="V200" s="6008"/>
      <c r="W200" s="6008"/>
      <c r="X200" s="6008"/>
      <c r="Y200" s="6008"/>
      <c r="Z200" s="6031"/>
      <c r="AA200" s="6008"/>
      <c r="AB200" s="6008"/>
      <c r="AC200" s="6033"/>
      <c r="AD200" s="6006"/>
      <c r="AE200" s="6006"/>
      <c r="AF200" s="6006"/>
      <c r="AG200" s="6006"/>
      <c r="AH200" s="6006"/>
      <c r="AI200" s="6006"/>
      <c r="AJ200" s="6008"/>
      <c r="AK200" s="6008"/>
      <c r="AL200" s="6008"/>
      <c r="AM200" s="6006"/>
      <c r="AN200" s="6006"/>
      <c r="AO200" s="6006"/>
      <c r="AP200" s="6008"/>
      <c r="AQ200" s="6011"/>
      <c r="AR200" s="6035"/>
      <c r="AS200" s="6008"/>
      <c r="AT200" s="6008"/>
      <c r="AU200" s="6008"/>
      <c r="AV200" s="6008"/>
      <c r="AW200" s="6008"/>
      <c r="AX200" s="6008"/>
      <c r="AY200" s="6008"/>
      <c r="AZ200" s="6008"/>
      <c r="BA200" s="6008"/>
      <c r="BB200" s="6029"/>
      <c r="BC200" s="6008"/>
      <c r="BD200" s="6008"/>
      <c r="BE200" s="6023"/>
    </row>
    <row r="201" spans="1:57" ht="54.75" hidden="1" customHeight="1">
      <c r="A201" s="6015"/>
      <c r="B201" s="6006"/>
      <c r="C201" s="6006"/>
      <c r="D201" s="6006"/>
      <c r="E201" s="6006"/>
      <c r="F201" s="6006"/>
      <c r="G201" s="6006"/>
      <c r="H201" s="6008"/>
      <c r="I201" s="6008"/>
      <c r="J201" s="6008"/>
      <c r="K201" s="6006"/>
      <c r="L201" s="6006"/>
      <c r="M201" s="6006"/>
      <c r="N201" s="6008"/>
      <c r="O201" s="6020"/>
      <c r="P201" s="6008"/>
      <c r="Q201" s="6008"/>
      <c r="R201" s="6008"/>
      <c r="S201" s="6008"/>
      <c r="T201" s="6008"/>
      <c r="U201" s="6008"/>
      <c r="V201" s="6008"/>
      <c r="W201" s="6008"/>
      <c r="X201" s="6008"/>
      <c r="Y201" s="6008"/>
      <c r="Z201" s="6031"/>
      <c r="AA201" s="6008"/>
      <c r="AB201" s="6008"/>
      <c r="AC201" s="6033"/>
      <c r="AD201" s="6006"/>
      <c r="AE201" s="6006"/>
      <c r="AF201" s="6006"/>
      <c r="AG201" s="6006"/>
      <c r="AH201" s="6006"/>
      <c r="AI201" s="6006"/>
      <c r="AJ201" s="6008"/>
      <c r="AK201" s="6008"/>
      <c r="AL201" s="6008"/>
      <c r="AM201" s="6006"/>
      <c r="AN201" s="6006"/>
      <c r="AO201" s="6006"/>
      <c r="AP201" s="6008"/>
      <c r="AQ201" s="6011"/>
      <c r="AR201" s="6035"/>
      <c r="AS201" s="6008"/>
      <c r="AT201" s="6008"/>
      <c r="AU201" s="6008"/>
      <c r="AV201" s="6008"/>
      <c r="AW201" s="6008"/>
      <c r="AX201" s="6008"/>
      <c r="AY201" s="6008"/>
      <c r="AZ201" s="6008"/>
      <c r="BA201" s="6008"/>
      <c r="BB201" s="6029"/>
      <c r="BC201" s="6008"/>
      <c r="BD201" s="6008"/>
      <c r="BE201" s="6023"/>
    </row>
    <row r="202" spans="1:57" ht="54.9" customHeight="1" thickBot="1">
      <c r="A202" s="6016"/>
      <c r="B202" s="6007"/>
      <c r="C202" s="6007"/>
      <c r="D202" s="6007"/>
      <c r="E202" s="6007"/>
      <c r="F202" s="6007"/>
      <c r="G202" s="6007"/>
      <c r="H202" s="6009"/>
      <c r="I202" s="6009"/>
      <c r="J202" s="6009"/>
      <c r="K202" s="6007"/>
      <c r="L202" s="6007"/>
      <c r="M202" s="6007"/>
      <c r="N202" s="6009"/>
      <c r="O202" s="6021"/>
      <c r="P202" s="6009"/>
      <c r="Q202" s="6009"/>
      <c r="R202" s="6009"/>
      <c r="S202" s="6009"/>
      <c r="T202" s="6009"/>
      <c r="U202" s="6009"/>
      <c r="V202" s="6009"/>
      <c r="W202" s="6009"/>
      <c r="X202" s="6009"/>
      <c r="Y202" s="6009"/>
      <c r="Z202" s="6032"/>
      <c r="AA202" s="6009"/>
      <c r="AB202" s="6009"/>
      <c r="AC202" s="6034"/>
      <c r="AD202" s="6007"/>
      <c r="AE202" s="6007"/>
      <c r="AF202" s="6007"/>
      <c r="AG202" s="6007"/>
      <c r="AH202" s="6007"/>
      <c r="AI202" s="6007"/>
      <c r="AJ202" s="6009"/>
      <c r="AK202" s="6009"/>
      <c r="AL202" s="6009"/>
      <c r="AM202" s="6007"/>
      <c r="AN202" s="6007"/>
      <c r="AO202" s="6007"/>
      <c r="AP202" s="6009"/>
      <c r="AQ202" s="6012"/>
      <c r="AR202" s="6036"/>
      <c r="AS202" s="6009"/>
      <c r="AT202" s="6009"/>
      <c r="AU202" s="6009"/>
      <c r="AV202" s="6009"/>
      <c r="AW202" s="6009"/>
      <c r="AX202" s="6009"/>
      <c r="AY202" s="6009"/>
      <c r="AZ202" s="6009"/>
      <c r="BA202" s="6009"/>
      <c r="BB202" s="6030"/>
      <c r="BC202" s="6009"/>
      <c r="BD202" s="6009"/>
      <c r="BE202" s="6024"/>
    </row>
    <row r="203" spans="1:57" ht="69.900000000000006" customHeight="1" thickBot="1">
      <c r="A203" s="3240" t="str">
        <f>الاعدادات!$D$6</f>
        <v>2022 وما قبلها</v>
      </c>
      <c r="B203" s="3135"/>
      <c r="C203" s="3136"/>
      <c r="D203" s="3136"/>
      <c r="E203" s="3137"/>
      <c r="F203" s="3137"/>
      <c r="G203" s="3137"/>
      <c r="H203" s="3138"/>
      <c r="I203" s="3139"/>
      <c r="J203" s="3136"/>
      <c r="K203" s="3136"/>
      <c r="L203" s="3137"/>
      <c r="M203" s="3137"/>
      <c r="N203" s="3138"/>
      <c r="O203" s="3140">
        <v>0</v>
      </c>
      <c r="P203" s="3141"/>
      <c r="Q203" s="3139"/>
      <c r="R203" s="3136"/>
      <c r="S203" s="3136"/>
      <c r="T203" s="3136"/>
      <c r="U203" s="3138"/>
      <c r="V203" s="3139"/>
      <c r="W203" s="3136"/>
      <c r="X203" s="3138"/>
      <c r="Y203" s="3139"/>
      <c r="Z203" s="3142">
        <v>0</v>
      </c>
      <c r="AA203" s="3143"/>
      <c r="AB203" s="3142"/>
      <c r="AC203" s="3144"/>
      <c r="AD203" s="3135"/>
      <c r="AE203" s="3136"/>
      <c r="AF203" s="3136"/>
      <c r="AG203" s="3137"/>
      <c r="AH203" s="3137"/>
      <c r="AI203" s="3137"/>
      <c r="AJ203" s="3138"/>
      <c r="AK203" s="3139"/>
      <c r="AL203" s="3136"/>
      <c r="AM203" s="3136"/>
      <c r="AN203" s="3137"/>
      <c r="AO203" s="3137"/>
      <c r="AP203" s="3138"/>
      <c r="AQ203" s="3140">
        <v>0</v>
      </c>
      <c r="AR203" s="3141"/>
      <c r="AS203" s="3139"/>
      <c r="AT203" s="3136"/>
      <c r="AU203" s="3136"/>
      <c r="AV203" s="3136"/>
      <c r="AW203" s="3138"/>
      <c r="AX203" s="3139"/>
      <c r="AY203" s="3136"/>
      <c r="AZ203" s="3138"/>
      <c r="BA203" s="3139"/>
      <c r="BB203" s="3142">
        <v>0</v>
      </c>
      <c r="BC203" s="3143"/>
      <c r="BD203" s="3142"/>
      <c r="BE203" s="3144"/>
    </row>
    <row r="204" spans="1:57" ht="69.900000000000006" customHeight="1" thickBot="1">
      <c r="A204" s="3240">
        <f>الاعدادات!$D$7</f>
        <v>2023</v>
      </c>
      <c r="B204" s="3135"/>
      <c r="C204" s="3136"/>
      <c r="D204" s="3136"/>
      <c r="E204" s="3137"/>
      <c r="F204" s="3137"/>
      <c r="G204" s="3137"/>
      <c r="H204" s="3138"/>
      <c r="I204" s="3139"/>
      <c r="J204" s="3136"/>
      <c r="K204" s="3136"/>
      <c r="L204" s="3137"/>
      <c r="M204" s="3137"/>
      <c r="N204" s="3138"/>
      <c r="O204" s="3140">
        <v>0</v>
      </c>
      <c r="P204" s="3141"/>
      <c r="Q204" s="3139"/>
      <c r="R204" s="3136"/>
      <c r="S204" s="3136"/>
      <c r="T204" s="3136"/>
      <c r="U204" s="3138"/>
      <c r="V204" s="3139"/>
      <c r="W204" s="3136"/>
      <c r="X204" s="3138"/>
      <c r="Y204" s="3139"/>
      <c r="Z204" s="3142">
        <v>0</v>
      </c>
      <c r="AA204" s="3145"/>
      <c r="AB204" s="3136"/>
      <c r="AC204" s="3144"/>
      <c r="AD204" s="3135"/>
      <c r="AE204" s="3136"/>
      <c r="AF204" s="3136"/>
      <c r="AG204" s="3137"/>
      <c r="AH204" s="3137"/>
      <c r="AI204" s="3137"/>
      <c r="AJ204" s="3138"/>
      <c r="AK204" s="3139"/>
      <c r="AL204" s="3136"/>
      <c r="AM204" s="3136"/>
      <c r="AN204" s="3137"/>
      <c r="AO204" s="3137"/>
      <c r="AP204" s="3138"/>
      <c r="AQ204" s="3140">
        <v>0</v>
      </c>
      <c r="AR204" s="3141"/>
      <c r="AS204" s="3139"/>
      <c r="AT204" s="3136"/>
      <c r="AU204" s="3136"/>
      <c r="AV204" s="3136"/>
      <c r="AW204" s="3138"/>
      <c r="AX204" s="3139"/>
      <c r="AY204" s="3136"/>
      <c r="AZ204" s="3138"/>
      <c r="BA204" s="3139"/>
      <c r="BB204" s="3142">
        <v>0</v>
      </c>
      <c r="BC204" s="3145"/>
      <c r="BD204" s="3136"/>
      <c r="BE204" s="3144"/>
    </row>
    <row r="205" spans="1:57" ht="69.900000000000006" customHeight="1" thickBot="1">
      <c r="A205" s="3240">
        <f>الاعدادات!$D$8</f>
        <v>2024</v>
      </c>
      <c r="B205" s="3135"/>
      <c r="C205" s="3136"/>
      <c r="D205" s="3136"/>
      <c r="E205" s="3137"/>
      <c r="F205" s="3137"/>
      <c r="G205" s="3137"/>
      <c r="H205" s="3138"/>
      <c r="I205" s="3139"/>
      <c r="J205" s="3136"/>
      <c r="K205" s="3136"/>
      <c r="L205" s="3137"/>
      <c r="M205" s="3137"/>
      <c r="N205" s="3138"/>
      <c r="O205" s="3140">
        <v>0</v>
      </c>
      <c r="P205" s="3141"/>
      <c r="Q205" s="3139"/>
      <c r="R205" s="3136"/>
      <c r="S205" s="3136"/>
      <c r="T205" s="3136"/>
      <c r="U205" s="3138"/>
      <c r="V205" s="3139"/>
      <c r="W205" s="3136"/>
      <c r="X205" s="3138"/>
      <c r="Y205" s="3139"/>
      <c r="Z205" s="3142">
        <v>0</v>
      </c>
      <c r="AA205" s="3145"/>
      <c r="AB205" s="3136"/>
      <c r="AC205" s="3144"/>
      <c r="AD205" s="3135"/>
      <c r="AE205" s="3136"/>
      <c r="AF205" s="3136"/>
      <c r="AG205" s="3137"/>
      <c r="AH205" s="3137"/>
      <c r="AI205" s="3137"/>
      <c r="AJ205" s="3138"/>
      <c r="AK205" s="3139"/>
      <c r="AL205" s="3136"/>
      <c r="AM205" s="3136"/>
      <c r="AN205" s="3137"/>
      <c r="AO205" s="3137"/>
      <c r="AP205" s="3138"/>
      <c r="AQ205" s="3140">
        <v>0</v>
      </c>
      <c r="AR205" s="3141"/>
      <c r="AS205" s="3139"/>
      <c r="AT205" s="3136"/>
      <c r="AU205" s="3136"/>
      <c r="AV205" s="3136"/>
      <c r="AW205" s="3138"/>
      <c r="AX205" s="3139"/>
      <c r="AY205" s="3136"/>
      <c r="AZ205" s="3138"/>
      <c r="BA205" s="3139"/>
      <c r="BB205" s="3142">
        <v>0</v>
      </c>
      <c r="BC205" s="3145"/>
      <c r="BD205" s="3136"/>
      <c r="BE205" s="3144"/>
    </row>
    <row r="206" spans="1:57" ht="69.900000000000006" customHeight="1" thickBot="1">
      <c r="A206" s="3240">
        <f>الاعدادات!$D$9</f>
        <v>2025</v>
      </c>
      <c r="B206" s="3135"/>
      <c r="C206" s="3136"/>
      <c r="D206" s="3136"/>
      <c r="E206" s="3137"/>
      <c r="F206" s="3137"/>
      <c r="G206" s="3137"/>
      <c r="H206" s="3138"/>
      <c r="I206" s="3139"/>
      <c r="J206" s="3136"/>
      <c r="K206" s="3136"/>
      <c r="L206" s="3137"/>
      <c r="M206" s="3137"/>
      <c r="N206" s="3138"/>
      <c r="O206" s="3140">
        <v>0</v>
      </c>
      <c r="P206" s="3141"/>
      <c r="Q206" s="3139"/>
      <c r="R206" s="3136"/>
      <c r="S206" s="3136"/>
      <c r="T206" s="3136"/>
      <c r="U206" s="3138"/>
      <c r="V206" s="3139"/>
      <c r="W206" s="3136"/>
      <c r="X206" s="3138"/>
      <c r="Y206" s="3139"/>
      <c r="Z206" s="3142">
        <v>0</v>
      </c>
      <c r="AA206" s="3145"/>
      <c r="AB206" s="3136"/>
      <c r="AC206" s="3144"/>
      <c r="AD206" s="3135"/>
      <c r="AE206" s="3136"/>
      <c r="AF206" s="3136"/>
      <c r="AG206" s="3137"/>
      <c r="AH206" s="3137"/>
      <c r="AI206" s="3137"/>
      <c r="AJ206" s="3138"/>
      <c r="AK206" s="3139"/>
      <c r="AL206" s="3136"/>
      <c r="AM206" s="3136"/>
      <c r="AN206" s="3137"/>
      <c r="AO206" s="3137"/>
      <c r="AP206" s="3138"/>
      <c r="AQ206" s="3140">
        <v>0</v>
      </c>
      <c r="AR206" s="3141"/>
      <c r="AS206" s="3139"/>
      <c r="AT206" s="3136"/>
      <c r="AU206" s="3136"/>
      <c r="AV206" s="3136"/>
      <c r="AW206" s="3138"/>
      <c r="AX206" s="3139"/>
      <c r="AY206" s="3136"/>
      <c r="AZ206" s="3138"/>
      <c r="BA206" s="3139"/>
      <c r="BB206" s="3142">
        <v>0</v>
      </c>
      <c r="BC206" s="3145"/>
      <c r="BD206" s="3136"/>
      <c r="BE206" s="3144"/>
    </row>
    <row r="207" spans="1:57" ht="69.900000000000006" customHeight="1">
      <c r="A207" s="3240">
        <f>الاعدادات!$D$10</f>
        <v>2026</v>
      </c>
      <c r="B207" s="3135"/>
      <c r="C207" s="3136"/>
      <c r="D207" s="3136"/>
      <c r="E207" s="3137"/>
      <c r="F207" s="3137"/>
      <c r="G207" s="3137"/>
      <c r="H207" s="3138"/>
      <c r="I207" s="3139"/>
      <c r="J207" s="3136"/>
      <c r="K207" s="3136"/>
      <c r="L207" s="3137"/>
      <c r="M207" s="3137"/>
      <c r="N207" s="3138"/>
      <c r="O207" s="3140">
        <v>0</v>
      </c>
      <c r="P207" s="3141"/>
      <c r="Q207" s="3139">
        <v>2</v>
      </c>
      <c r="R207" s="3136"/>
      <c r="S207" s="3136"/>
      <c r="T207" s="3136"/>
      <c r="U207" s="3138"/>
      <c r="V207" s="3139"/>
      <c r="W207" s="3136"/>
      <c r="X207" s="3138"/>
      <c r="Y207" s="3139"/>
      <c r="Z207" s="3142">
        <v>2</v>
      </c>
      <c r="AA207" s="3145"/>
      <c r="AB207" s="3136"/>
      <c r="AC207" s="3144"/>
      <c r="AD207" s="3135"/>
      <c r="AE207" s="3136"/>
      <c r="AF207" s="3136"/>
      <c r="AG207" s="3137"/>
      <c r="AH207" s="3137"/>
      <c r="AI207" s="3137"/>
      <c r="AJ207" s="3138"/>
      <c r="AK207" s="3139"/>
      <c r="AL207" s="3136"/>
      <c r="AM207" s="3136"/>
      <c r="AN207" s="3137"/>
      <c r="AO207" s="3137"/>
      <c r="AP207" s="3138"/>
      <c r="AQ207" s="3140">
        <v>0</v>
      </c>
      <c r="AR207" s="3141"/>
      <c r="AS207" s="3139"/>
      <c r="AT207" s="3136"/>
      <c r="AU207" s="3136"/>
      <c r="AV207" s="3136"/>
      <c r="AW207" s="3138"/>
      <c r="AX207" s="3139"/>
      <c r="AY207" s="3136"/>
      <c r="AZ207" s="3138"/>
      <c r="BA207" s="3139"/>
      <c r="BB207" s="3142">
        <v>0</v>
      </c>
      <c r="BC207" s="3145"/>
      <c r="BD207" s="3136"/>
      <c r="BE207" s="3144"/>
    </row>
    <row r="208" spans="1:57" ht="69.900000000000006" customHeight="1" thickBot="1">
      <c r="A208" s="3146" t="s">
        <v>181</v>
      </c>
      <c r="B208" s="3242">
        <f t="shared" ref="B208:BE208" si="132">SUM(B203:B207)</f>
        <v>0</v>
      </c>
      <c r="C208" s="3243">
        <f t="shared" si="132"/>
        <v>0</v>
      </c>
      <c r="D208" s="3243">
        <f t="shared" si="132"/>
        <v>0</v>
      </c>
      <c r="E208" s="3243">
        <f t="shared" si="132"/>
        <v>0</v>
      </c>
      <c r="F208" s="3243">
        <f t="shared" si="132"/>
        <v>0</v>
      </c>
      <c r="G208" s="3243">
        <f t="shared" si="132"/>
        <v>0</v>
      </c>
      <c r="H208" s="3243">
        <f t="shared" si="132"/>
        <v>0</v>
      </c>
      <c r="I208" s="3243">
        <f t="shared" si="132"/>
        <v>0</v>
      </c>
      <c r="J208" s="3243">
        <f t="shared" si="132"/>
        <v>0</v>
      </c>
      <c r="K208" s="3243">
        <f t="shared" si="132"/>
        <v>0</v>
      </c>
      <c r="L208" s="3243">
        <f t="shared" si="132"/>
        <v>0</v>
      </c>
      <c r="M208" s="3243">
        <f t="shared" si="132"/>
        <v>0</v>
      </c>
      <c r="N208" s="3243">
        <f t="shared" si="132"/>
        <v>0</v>
      </c>
      <c r="O208" s="3244">
        <f t="shared" si="132"/>
        <v>0</v>
      </c>
      <c r="P208" s="3243">
        <f t="shared" si="132"/>
        <v>0</v>
      </c>
      <c r="Q208" s="3243">
        <f t="shared" si="132"/>
        <v>2</v>
      </c>
      <c r="R208" s="3243">
        <f t="shared" si="132"/>
        <v>0</v>
      </c>
      <c r="S208" s="3243">
        <f t="shared" si="132"/>
        <v>0</v>
      </c>
      <c r="T208" s="3243">
        <f t="shared" si="132"/>
        <v>0</v>
      </c>
      <c r="U208" s="3243">
        <f t="shared" si="132"/>
        <v>0</v>
      </c>
      <c r="V208" s="3243">
        <f t="shared" si="132"/>
        <v>0</v>
      </c>
      <c r="W208" s="3243">
        <f t="shared" si="132"/>
        <v>0</v>
      </c>
      <c r="X208" s="3243">
        <f t="shared" si="132"/>
        <v>0</v>
      </c>
      <c r="Y208" s="3243">
        <f t="shared" si="132"/>
        <v>0</v>
      </c>
      <c r="Z208" s="3243">
        <f t="shared" si="132"/>
        <v>2</v>
      </c>
      <c r="AA208" s="3243">
        <f t="shared" si="132"/>
        <v>0</v>
      </c>
      <c r="AB208" s="3243">
        <f t="shared" si="132"/>
        <v>0</v>
      </c>
      <c r="AC208" s="3245">
        <f t="shared" si="132"/>
        <v>0</v>
      </c>
      <c r="AD208" s="3242">
        <f t="shared" si="132"/>
        <v>0</v>
      </c>
      <c r="AE208" s="3243">
        <f t="shared" si="132"/>
        <v>0</v>
      </c>
      <c r="AF208" s="3243">
        <f t="shared" si="132"/>
        <v>0</v>
      </c>
      <c r="AG208" s="3243">
        <f t="shared" si="132"/>
        <v>0</v>
      </c>
      <c r="AH208" s="3243">
        <f t="shared" si="132"/>
        <v>0</v>
      </c>
      <c r="AI208" s="3243">
        <f t="shared" si="132"/>
        <v>0</v>
      </c>
      <c r="AJ208" s="3243">
        <f t="shared" si="132"/>
        <v>0</v>
      </c>
      <c r="AK208" s="3243">
        <f t="shared" si="132"/>
        <v>0</v>
      </c>
      <c r="AL208" s="3243">
        <f t="shared" si="132"/>
        <v>0</v>
      </c>
      <c r="AM208" s="3243">
        <f t="shared" si="132"/>
        <v>0</v>
      </c>
      <c r="AN208" s="3243">
        <f t="shared" si="132"/>
        <v>0</v>
      </c>
      <c r="AO208" s="3243">
        <f t="shared" si="132"/>
        <v>0</v>
      </c>
      <c r="AP208" s="3243">
        <f t="shared" si="132"/>
        <v>0</v>
      </c>
      <c r="AQ208" s="3244">
        <f t="shared" si="132"/>
        <v>0</v>
      </c>
      <c r="AR208" s="3243">
        <f t="shared" si="132"/>
        <v>0</v>
      </c>
      <c r="AS208" s="3243">
        <f t="shared" si="132"/>
        <v>0</v>
      </c>
      <c r="AT208" s="3243">
        <f t="shared" si="132"/>
        <v>0</v>
      </c>
      <c r="AU208" s="3243">
        <f t="shared" si="132"/>
        <v>0</v>
      </c>
      <c r="AV208" s="3243">
        <f t="shared" si="132"/>
        <v>0</v>
      </c>
      <c r="AW208" s="3243">
        <f t="shared" si="132"/>
        <v>0</v>
      </c>
      <c r="AX208" s="3243">
        <f t="shared" si="132"/>
        <v>0</v>
      </c>
      <c r="AY208" s="3243">
        <f t="shared" si="132"/>
        <v>0</v>
      </c>
      <c r="AZ208" s="3243">
        <f t="shared" si="132"/>
        <v>0</v>
      </c>
      <c r="BA208" s="3243">
        <f t="shared" si="132"/>
        <v>0</v>
      </c>
      <c r="BB208" s="3243">
        <f t="shared" si="132"/>
        <v>0</v>
      </c>
      <c r="BC208" s="3243">
        <f t="shared" si="132"/>
        <v>0</v>
      </c>
      <c r="BD208" s="3243">
        <f t="shared" si="132"/>
        <v>0</v>
      </c>
      <c r="BE208" s="3245">
        <f t="shared" si="132"/>
        <v>0</v>
      </c>
    </row>
    <row r="209" spans="1:57" ht="60" customHeight="1" thickBot="1">
      <c r="A209" s="3147"/>
      <c r="B209" s="6017" t="s">
        <v>1673</v>
      </c>
      <c r="C209" s="6017"/>
      <c r="D209" s="6017"/>
      <c r="E209" s="6017"/>
      <c r="F209" s="6017"/>
      <c r="G209" s="6017"/>
      <c r="H209" s="6017"/>
      <c r="I209" s="6017"/>
      <c r="J209" s="6017"/>
      <c r="K209" s="6017"/>
      <c r="L209" s="6017"/>
      <c r="M209" s="6017"/>
      <c r="N209" s="6017"/>
      <c r="O209" s="6017"/>
      <c r="P209" s="6017"/>
      <c r="Q209" s="6017"/>
      <c r="R209" s="6017"/>
      <c r="S209" s="6017"/>
      <c r="T209" s="6017"/>
      <c r="U209" s="6017"/>
      <c r="V209" s="6017"/>
      <c r="W209" s="6017"/>
      <c r="X209" s="6017"/>
      <c r="Y209" s="6017"/>
      <c r="Z209" s="6017"/>
      <c r="AA209" s="6017"/>
      <c r="AB209" s="6017"/>
      <c r="AC209" s="6017"/>
      <c r="AD209" s="6017" t="s">
        <v>1666</v>
      </c>
      <c r="AE209" s="6017"/>
      <c r="AF209" s="6017"/>
      <c r="AG209" s="6017"/>
      <c r="AH209" s="6017"/>
      <c r="AI209" s="6017"/>
      <c r="AJ209" s="6017"/>
      <c r="AK209" s="6017"/>
      <c r="AL209" s="6017"/>
      <c r="AM209" s="6017"/>
      <c r="AN209" s="6017"/>
      <c r="AO209" s="6017"/>
      <c r="AP209" s="6017"/>
      <c r="AQ209" s="6017"/>
      <c r="AR209" s="6017"/>
      <c r="AS209" s="6017"/>
      <c r="AT209" s="6017"/>
      <c r="AU209" s="6017"/>
      <c r="AV209" s="6017"/>
      <c r="AW209" s="6017"/>
      <c r="AX209" s="6017"/>
      <c r="AY209" s="6017"/>
      <c r="AZ209" s="6017"/>
      <c r="BA209" s="6017"/>
      <c r="BB209" s="6017"/>
      <c r="BC209" s="6017"/>
      <c r="BD209" s="6017"/>
      <c r="BE209" s="6017"/>
    </row>
    <row r="210" spans="1:57" ht="69.900000000000006" customHeight="1" thickBot="1">
      <c r="A210" s="3240" t="str">
        <f>الاعدادات!$D$6</f>
        <v>2022 وما قبلها</v>
      </c>
      <c r="B210" s="3135"/>
      <c r="C210" s="3136"/>
      <c r="D210" s="3136"/>
      <c r="E210" s="3137"/>
      <c r="F210" s="3137"/>
      <c r="G210" s="3137"/>
      <c r="H210" s="3138"/>
      <c r="I210" s="3139"/>
      <c r="J210" s="3136"/>
      <c r="K210" s="3136"/>
      <c r="L210" s="3137"/>
      <c r="M210" s="3137"/>
      <c r="N210" s="3138"/>
      <c r="O210" s="3140">
        <v>0</v>
      </c>
      <c r="P210" s="3141"/>
      <c r="Q210" s="3139"/>
      <c r="R210" s="3136"/>
      <c r="S210" s="3136"/>
      <c r="T210" s="3136"/>
      <c r="U210" s="3138"/>
      <c r="V210" s="3139"/>
      <c r="W210" s="3136"/>
      <c r="X210" s="3138"/>
      <c r="Y210" s="3139"/>
      <c r="Z210" s="3142">
        <v>0</v>
      </c>
      <c r="AA210" s="3143"/>
      <c r="AB210" s="3142"/>
      <c r="AC210" s="3144"/>
      <c r="AD210" s="3135"/>
      <c r="AE210" s="3136"/>
      <c r="AF210" s="3136"/>
      <c r="AG210" s="3137"/>
      <c r="AH210" s="3137"/>
      <c r="AI210" s="3137"/>
      <c r="AJ210" s="3138"/>
      <c r="AK210" s="3139"/>
      <c r="AL210" s="3136"/>
      <c r="AM210" s="3136"/>
      <c r="AN210" s="3137"/>
      <c r="AO210" s="3137"/>
      <c r="AP210" s="3138"/>
      <c r="AQ210" s="3140">
        <v>0</v>
      </c>
      <c r="AR210" s="3141"/>
      <c r="AS210" s="3139"/>
      <c r="AT210" s="3136"/>
      <c r="AU210" s="3136"/>
      <c r="AV210" s="3136"/>
      <c r="AW210" s="3138"/>
      <c r="AX210" s="3139"/>
      <c r="AY210" s="3136"/>
      <c r="AZ210" s="3138"/>
      <c r="BA210" s="3139"/>
      <c r="BB210" s="3142">
        <v>0</v>
      </c>
      <c r="BC210" s="3143"/>
      <c r="BD210" s="3142"/>
      <c r="BE210" s="3144"/>
    </row>
    <row r="211" spans="1:57" ht="69.900000000000006" customHeight="1" thickBot="1">
      <c r="A211" s="3240">
        <f>الاعدادات!$D$7</f>
        <v>2023</v>
      </c>
      <c r="B211" s="3135"/>
      <c r="C211" s="3136"/>
      <c r="D211" s="3136"/>
      <c r="E211" s="3137"/>
      <c r="F211" s="3137"/>
      <c r="G211" s="3137"/>
      <c r="H211" s="3138"/>
      <c r="I211" s="3139"/>
      <c r="J211" s="3136"/>
      <c r="K211" s="3136"/>
      <c r="L211" s="3137"/>
      <c r="M211" s="3137"/>
      <c r="N211" s="3138"/>
      <c r="O211" s="3140">
        <v>0</v>
      </c>
      <c r="P211" s="3141"/>
      <c r="Q211" s="3139"/>
      <c r="R211" s="3136"/>
      <c r="S211" s="3136"/>
      <c r="T211" s="3136"/>
      <c r="U211" s="3138"/>
      <c r="V211" s="3139"/>
      <c r="W211" s="3136"/>
      <c r="X211" s="3138"/>
      <c r="Y211" s="3139"/>
      <c r="Z211" s="3142">
        <v>0</v>
      </c>
      <c r="AA211" s="3145"/>
      <c r="AB211" s="3136"/>
      <c r="AC211" s="3144"/>
      <c r="AD211" s="3135"/>
      <c r="AE211" s="3136"/>
      <c r="AF211" s="3136"/>
      <c r="AG211" s="3137"/>
      <c r="AH211" s="3137"/>
      <c r="AI211" s="3137"/>
      <c r="AJ211" s="3138"/>
      <c r="AK211" s="3139"/>
      <c r="AL211" s="3136"/>
      <c r="AM211" s="3136"/>
      <c r="AN211" s="3137"/>
      <c r="AO211" s="3137"/>
      <c r="AP211" s="3138"/>
      <c r="AQ211" s="3140">
        <v>0</v>
      </c>
      <c r="AR211" s="3141"/>
      <c r="AS211" s="3139"/>
      <c r="AT211" s="3136"/>
      <c r="AU211" s="3136"/>
      <c r="AV211" s="3136"/>
      <c r="AW211" s="3138"/>
      <c r="AX211" s="3139"/>
      <c r="AY211" s="3136"/>
      <c r="AZ211" s="3138"/>
      <c r="BA211" s="3139"/>
      <c r="BB211" s="3142">
        <v>0</v>
      </c>
      <c r="BC211" s="3145"/>
      <c r="BD211" s="3136"/>
      <c r="BE211" s="3144"/>
    </row>
    <row r="212" spans="1:57" ht="69.900000000000006" customHeight="1" thickBot="1">
      <c r="A212" s="3240">
        <f>الاعدادات!$D$8</f>
        <v>2024</v>
      </c>
      <c r="B212" s="3135"/>
      <c r="C212" s="3136"/>
      <c r="D212" s="3136"/>
      <c r="E212" s="3137"/>
      <c r="F212" s="3137"/>
      <c r="G212" s="3137"/>
      <c r="H212" s="3138"/>
      <c r="I212" s="3139"/>
      <c r="J212" s="3136"/>
      <c r="K212" s="3136"/>
      <c r="L212" s="3137"/>
      <c r="M212" s="3137"/>
      <c r="N212" s="3138"/>
      <c r="O212" s="3140">
        <v>0</v>
      </c>
      <c r="P212" s="3141"/>
      <c r="Q212" s="3139"/>
      <c r="R212" s="3136"/>
      <c r="S212" s="3136"/>
      <c r="T212" s="3136"/>
      <c r="U212" s="3138"/>
      <c r="V212" s="3139"/>
      <c r="W212" s="3136"/>
      <c r="X212" s="3138"/>
      <c r="Y212" s="3139"/>
      <c r="Z212" s="3142">
        <v>0</v>
      </c>
      <c r="AA212" s="3145"/>
      <c r="AB212" s="3136"/>
      <c r="AC212" s="3144"/>
      <c r="AD212" s="3135"/>
      <c r="AE212" s="3136"/>
      <c r="AF212" s="3136"/>
      <c r="AG212" s="3137"/>
      <c r="AH212" s="3137"/>
      <c r="AI212" s="3137"/>
      <c r="AJ212" s="3138"/>
      <c r="AK212" s="3139"/>
      <c r="AL212" s="3136"/>
      <c r="AM212" s="3136"/>
      <c r="AN212" s="3137"/>
      <c r="AO212" s="3137"/>
      <c r="AP212" s="3138"/>
      <c r="AQ212" s="3140">
        <v>0</v>
      </c>
      <c r="AR212" s="3141"/>
      <c r="AS212" s="3139"/>
      <c r="AT212" s="3136"/>
      <c r="AU212" s="3136"/>
      <c r="AV212" s="3136"/>
      <c r="AW212" s="3138"/>
      <c r="AX212" s="3139"/>
      <c r="AY212" s="3136"/>
      <c r="AZ212" s="3138"/>
      <c r="BA212" s="3139"/>
      <c r="BB212" s="3142">
        <v>0</v>
      </c>
      <c r="BC212" s="3145"/>
      <c r="BD212" s="3136"/>
      <c r="BE212" s="3144"/>
    </row>
    <row r="213" spans="1:57" ht="69.900000000000006" customHeight="1" thickBot="1">
      <c r="A213" s="3240">
        <f>الاعدادات!$D$9</f>
        <v>2025</v>
      </c>
      <c r="B213" s="3135"/>
      <c r="C213" s="3136"/>
      <c r="D213" s="3136"/>
      <c r="E213" s="3137"/>
      <c r="F213" s="3137"/>
      <c r="G213" s="3137"/>
      <c r="H213" s="3138"/>
      <c r="I213" s="3139"/>
      <c r="J213" s="3136"/>
      <c r="K213" s="3136"/>
      <c r="L213" s="3137"/>
      <c r="M213" s="3137"/>
      <c r="N213" s="3138"/>
      <c r="O213" s="3140">
        <v>0</v>
      </c>
      <c r="P213" s="3141"/>
      <c r="Q213" s="3139"/>
      <c r="R213" s="3136"/>
      <c r="S213" s="3136"/>
      <c r="T213" s="3136"/>
      <c r="U213" s="3138"/>
      <c r="V213" s="3139"/>
      <c r="W213" s="3136"/>
      <c r="X213" s="3138"/>
      <c r="Y213" s="3139"/>
      <c r="Z213" s="3142">
        <v>0</v>
      </c>
      <c r="AA213" s="3145"/>
      <c r="AB213" s="3136"/>
      <c r="AC213" s="3144"/>
      <c r="AD213" s="3135"/>
      <c r="AE213" s="3136"/>
      <c r="AF213" s="3136"/>
      <c r="AG213" s="3137"/>
      <c r="AH213" s="3137"/>
      <c r="AI213" s="3137"/>
      <c r="AJ213" s="3138"/>
      <c r="AK213" s="3139"/>
      <c r="AL213" s="3136"/>
      <c r="AM213" s="3136"/>
      <c r="AN213" s="3137"/>
      <c r="AO213" s="3137"/>
      <c r="AP213" s="3138"/>
      <c r="AQ213" s="3140">
        <v>0</v>
      </c>
      <c r="AR213" s="3141"/>
      <c r="AS213" s="3139"/>
      <c r="AT213" s="3136"/>
      <c r="AU213" s="3136"/>
      <c r="AV213" s="3136"/>
      <c r="AW213" s="3138"/>
      <c r="AX213" s="3139"/>
      <c r="AY213" s="3136"/>
      <c r="AZ213" s="3138"/>
      <c r="BA213" s="3139"/>
      <c r="BB213" s="3142">
        <v>0</v>
      </c>
      <c r="BC213" s="3145"/>
      <c r="BD213" s="3136"/>
      <c r="BE213" s="3144"/>
    </row>
    <row r="214" spans="1:57" ht="69.900000000000006" customHeight="1">
      <c r="A214" s="3240">
        <f>الاعدادات!$D$10</f>
        <v>2026</v>
      </c>
      <c r="B214" s="3135"/>
      <c r="C214" s="3136"/>
      <c r="D214" s="3136"/>
      <c r="E214" s="3137"/>
      <c r="F214" s="3137"/>
      <c r="G214" s="3137"/>
      <c r="H214" s="3138"/>
      <c r="I214" s="3139"/>
      <c r="J214" s="3136"/>
      <c r="K214" s="3136"/>
      <c r="L214" s="3137"/>
      <c r="M214" s="3137"/>
      <c r="N214" s="3138"/>
      <c r="O214" s="3140">
        <v>0</v>
      </c>
      <c r="P214" s="3141"/>
      <c r="Q214" s="3139"/>
      <c r="R214" s="3136"/>
      <c r="S214" s="3136"/>
      <c r="T214" s="3136"/>
      <c r="U214" s="3138"/>
      <c r="V214" s="3139"/>
      <c r="W214" s="3136"/>
      <c r="X214" s="3138"/>
      <c r="Y214" s="3139"/>
      <c r="Z214" s="3142">
        <v>0</v>
      </c>
      <c r="AA214" s="3145"/>
      <c r="AB214" s="3136"/>
      <c r="AC214" s="3144"/>
      <c r="AD214" s="3135"/>
      <c r="AE214" s="3136"/>
      <c r="AF214" s="3136"/>
      <c r="AG214" s="3137"/>
      <c r="AH214" s="3137"/>
      <c r="AI214" s="3137"/>
      <c r="AJ214" s="3138"/>
      <c r="AK214" s="3139"/>
      <c r="AL214" s="3136"/>
      <c r="AM214" s="3136"/>
      <c r="AN214" s="3137"/>
      <c r="AO214" s="3137"/>
      <c r="AP214" s="3138"/>
      <c r="AQ214" s="3140">
        <v>0</v>
      </c>
      <c r="AR214" s="3141"/>
      <c r="AS214" s="3139"/>
      <c r="AT214" s="3136"/>
      <c r="AU214" s="3136"/>
      <c r="AV214" s="3136"/>
      <c r="AW214" s="3138"/>
      <c r="AX214" s="3139"/>
      <c r="AY214" s="3136"/>
      <c r="AZ214" s="3138"/>
      <c r="BA214" s="3139"/>
      <c r="BB214" s="3142">
        <v>0</v>
      </c>
      <c r="BC214" s="3145"/>
      <c r="BD214" s="3136"/>
      <c r="BE214" s="3144"/>
    </row>
    <row r="215" spans="1:57" ht="69.900000000000006" customHeight="1" thickBot="1">
      <c r="A215" s="3146" t="s">
        <v>181</v>
      </c>
      <c r="B215" s="3242">
        <f t="shared" ref="B215:BE215" si="133">SUM(B210:B214)</f>
        <v>0</v>
      </c>
      <c r="C215" s="3243">
        <f t="shared" si="133"/>
        <v>0</v>
      </c>
      <c r="D215" s="3243">
        <f t="shared" si="133"/>
        <v>0</v>
      </c>
      <c r="E215" s="3243">
        <f t="shared" si="133"/>
        <v>0</v>
      </c>
      <c r="F215" s="3243">
        <f t="shared" si="133"/>
        <v>0</v>
      </c>
      <c r="G215" s="3243">
        <f t="shared" si="133"/>
        <v>0</v>
      </c>
      <c r="H215" s="3243">
        <f t="shared" si="133"/>
        <v>0</v>
      </c>
      <c r="I215" s="3243">
        <f t="shared" si="133"/>
        <v>0</v>
      </c>
      <c r="J215" s="3243">
        <f t="shared" si="133"/>
        <v>0</v>
      </c>
      <c r="K215" s="3243">
        <f t="shared" si="133"/>
        <v>0</v>
      </c>
      <c r="L215" s="3243">
        <f t="shared" si="133"/>
        <v>0</v>
      </c>
      <c r="M215" s="3243">
        <f t="shared" si="133"/>
        <v>0</v>
      </c>
      <c r="N215" s="3243">
        <f t="shared" si="133"/>
        <v>0</v>
      </c>
      <c r="O215" s="3244">
        <f t="shared" si="133"/>
        <v>0</v>
      </c>
      <c r="P215" s="3243">
        <f t="shared" si="133"/>
        <v>0</v>
      </c>
      <c r="Q215" s="3243">
        <f t="shared" si="133"/>
        <v>0</v>
      </c>
      <c r="R215" s="3243">
        <f t="shared" si="133"/>
        <v>0</v>
      </c>
      <c r="S215" s="3243">
        <f t="shared" si="133"/>
        <v>0</v>
      </c>
      <c r="T215" s="3243">
        <f t="shared" si="133"/>
        <v>0</v>
      </c>
      <c r="U215" s="3243">
        <f t="shared" si="133"/>
        <v>0</v>
      </c>
      <c r="V215" s="3243">
        <f t="shared" si="133"/>
        <v>0</v>
      </c>
      <c r="W215" s="3243">
        <f t="shared" si="133"/>
        <v>0</v>
      </c>
      <c r="X215" s="3243">
        <f t="shared" si="133"/>
        <v>0</v>
      </c>
      <c r="Y215" s="3243">
        <f t="shared" si="133"/>
        <v>0</v>
      </c>
      <c r="Z215" s="3243">
        <f t="shared" si="133"/>
        <v>0</v>
      </c>
      <c r="AA215" s="3243">
        <f t="shared" si="133"/>
        <v>0</v>
      </c>
      <c r="AB215" s="3243">
        <f t="shared" si="133"/>
        <v>0</v>
      </c>
      <c r="AC215" s="3245">
        <f t="shared" si="133"/>
        <v>0</v>
      </c>
      <c r="AD215" s="3242">
        <f t="shared" si="133"/>
        <v>0</v>
      </c>
      <c r="AE215" s="3243">
        <f t="shared" si="133"/>
        <v>0</v>
      </c>
      <c r="AF215" s="3243">
        <f t="shared" si="133"/>
        <v>0</v>
      </c>
      <c r="AG215" s="3243">
        <f t="shared" si="133"/>
        <v>0</v>
      </c>
      <c r="AH215" s="3243">
        <f t="shared" si="133"/>
        <v>0</v>
      </c>
      <c r="AI215" s="3243">
        <f t="shared" si="133"/>
        <v>0</v>
      </c>
      <c r="AJ215" s="3243">
        <f t="shared" si="133"/>
        <v>0</v>
      </c>
      <c r="AK215" s="3243">
        <f t="shared" si="133"/>
        <v>0</v>
      </c>
      <c r="AL215" s="3243">
        <f t="shared" si="133"/>
        <v>0</v>
      </c>
      <c r="AM215" s="3243">
        <f t="shared" si="133"/>
        <v>0</v>
      </c>
      <c r="AN215" s="3243">
        <f t="shared" si="133"/>
        <v>0</v>
      </c>
      <c r="AO215" s="3243">
        <f t="shared" si="133"/>
        <v>0</v>
      </c>
      <c r="AP215" s="3243">
        <f t="shared" si="133"/>
        <v>0</v>
      </c>
      <c r="AQ215" s="3244">
        <f t="shared" si="133"/>
        <v>0</v>
      </c>
      <c r="AR215" s="3243">
        <f t="shared" si="133"/>
        <v>0</v>
      </c>
      <c r="AS215" s="3243">
        <f t="shared" si="133"/>
        <v>0</v>
      </c>
      <c r="AT215" s="3243">
        <f t="shared" si="133"/>
        <v>0</v>
      </c>
      <c r="AU215" s="3243">
        <f t="shared" si="133"/>
        <v>0</v>
      </c>
      <c r="AV215" s="3243">
        <f t="shared" si="133"/>
        <v>0</v>
      </c>
      <c r="AW215" s="3243">
        <f t="shared" si="133"/>
        <v>0</v>
      </c>
      <c r="AX215" s="3243">
        <f t="shared" si="133"/>
        <v>0</v>
      </c>
      <c r="AY215" s="3243">
        <f t="shared" si="133"/>
        <v>0</v>
      </c>
      <c r="AZ215" s="3243">
        <f t="shared" si="133"/>
        <v>0</v>
      </c>
      <c r="BA215" s="3243">
        <f t="shared" si="133"/>
        <v>0</v>
      </c>
      <c r="BB215" s="3243">
        <f t="shared" si="133"/>
        <v>0</v>
      </c>
      <c r="BC215" s="3243">
        <f t="shared" si="133"/>
        <v>0</v>
      </c>
      <c r="BD215" s="3243">
        <f t="shared" si="133"/>
        <v>0</v>
      </c>
      <c r="BE215" s="3245">
        <f t="shared" si="133"/>
        <v>0</v>
      </c>
    </row>
    <row r="216" spans="1:57" ht="65.25" customHeight="1">
      <c r="AU216" s="3148" t="s">
        <v>214</v>
      </c>
      <c r="AV216" s="3148"/>
      <c r="AW216" s="3148"/>
      <c r="AX216" s="3148"/>
      <c r="AY216" s="3148"/>
      <c r="AZ216" s="3148"/>
      <c r="BA216" s="3148"/>
      <c r="BB216" s="3148"/>
      <c r="BC216" s="3148"/>
      <c r="BD216" s="3148"/>
      <c r="BE216" s="2545"/>
    </row>
    <row r="217" spans="1:57" ht="35.25" customHeight="1">
      <c r="AU217" s="3149"/>
      <c r="AV217" s="3148" t="s">
        <v>215</v>
      </c>
      <c r="AW217" s="3148"/>
      <c r="AX217" s="3148"/>
      <c r="AY217" s="3148"/>
      <c r="AZ217" s="3148"/>
      <c r="BA217" s="3148"/>
      <c r="BB217" s="3148"/>
      <c r="BC217" s="3148"/>
      <c r="BD217" s="3149"/>
    </row>
    <row r="218" spans="1:57" ht="125.1" customHeight="1">
      <c r="A218" s="3527" t="str">
        <f xml:space="preserve"> "    كشف الانتاج تابع الدائرة (" &amp;$A$1&amp; " ) مدني كلي " &amp;الاعدادات!$D$2</f>
        <v xml:space="preserve">    كشف الانتاج تابع الدائرة (الدائرة السابعة اسرة سمسطا ) مدني كلي عن شهر  يوليو لسنة 2026م </v>
      </c>
      <c r="B218" s="178"/>
      <c r="C218" s="178"/>
      <c r="D218" s="178"/>
      <c r="E218" s="178"/>
      <c r="F218" s="178"/>
      <c r="G218" s="178"/>
      <c r="H218" s="178"/>
      <c r="I218" s="178"/>
      <c r="J218" s="178"/>
      <c r="K218" s="178"/>
      <c r="L218" s="178"/>
      <c r="M218" s="178"/>
      <c r="N218" s="178"/>
      <c r="O218" s="178"/>
      <c r="P218" s="178"/>
      <c r="Q218" s="178"/>
      <c r="R218" s="178"/>
      <c r="S218" s="178"/>
      <c r="T218" s="178"/>
      <c r="U218" s="178"/>
      <c r="V218" s="178"/>
      <c r="W218" s="178"/>
      <c r="X218" s="178"/>
      <c r="Y218" s="178"/>
      <c r="Z218" s="178"/>
      <c r="AA218" s="178"/>
      <c r="AB218" s="178"/>
      <c r="AC218" s="178"/>
      <c r="AD218" s="178"/>
      <c r="AE218" s="178"/>
      <c r="AF218" s="178"/>
      <c r="AG218" s="178"/>
      <c r="AH218" s="178"/>
      <c r="AI218" s="178"/>
      <c r="AJ218" s="178"/>
      <c r="AK218" s="178"/>
      <c r="AL218" s="178"/>
      <c r="AM218" s="178"/>
      <c r="AN218" s="178"/>
      <c r="AO218" s="178"/>
      <c r="AP218" s="178"/>
      <c r="AQ218" s="178"/>
      <c r="AR218" s="178"/>
      <c r="AS218" s="178"/>
      <c r="AT218" s="178"/>
      <c r="AU218" s="178"/>
      <c r="AV218" s="178"/>
      <c r="AW218" s="178"/>
      <c r="AX218" s="178"/>
      <c r="AY218" s="178"/>
      <c r="AZ218" s="178"/>
      <c r="BA218" s="3119"/>
      <c r="BB218" s="3119"/>
      <c r="BC218" s="3119"/>
      <c r="BD218" s="3119"/>
      <c r="BE218" s="3119"/>
    </row>
    <row r="219" spans="1:57" ht="54.9" customHeight="1">
      <c r="A219" s="6025" t="s">
        <v>208</v>
      </c>
      <c r="B219" s="6026" t="s">
        <v>88</v>
      </c>
      <c r="C219" s="6026"/>
      <c r="D219" s="6026"/>
      <c r="E219" s="6026"/>
      <c r="F219" s="6026"/>
      <c r="G219" s="6026"/>
      <c r="H219" s="6027" t="s">
        <v>89</v>
      </c>
      <c r="I219" s="6027" t="s">
        <v>15</v>
      </c>
      <c r="J219" s="6027" t="s">
        <v>90</v>
      </c>
      <c r="K219" s="6027" t="s">
        <v>91</v>
      </c>
      <c r="L219" s="5984" t="s">
        <v>92</v>
      </c>
      <c r="M219" s="5987" t="s">
        <v>93</v>
      </c>
      <c r="N219" s="5987"/>
      <c r="O219" s="5987"/>
      <c r="P219" s="5987"/>
      <c r="Q219" s="5987"/>
      <c r="R219" s="5987"/>
      <c r="S219" s="5987"/>
      <c r="T219" s="5987"/>
      <c r="U219" s="5987"/>
      <c r="V219" s="5987"/>
      <c r="W219" s="5987"/>
      <c r="X219" s="5987"/>
      <c r="Y219" s="5987"/>
      <c r="Z219" s="5987"/>
      <c r="AA219" s="5988" t="s">
        <v>94</v>
      </c>
      <c r="AB219" s="5989" t="s">
        <v>95</v>
      </c>
      <c r="AC219" s="5987" t="s">
        <v>96</v>
      </c>
      <c r="AD219" s="5987"/>
      <c r="AE219" s="5987"/>
      <c r="AF219" s="5987"/>
      <c r="AG219" s="5987"/>
      <c r="AH219" s="5987"/>
      <c r="AI219" s="5987"/>
      <c r="AJ219" s="5987"/>
      <c r="AK219" s="5987"/>
      <c r="AL219" s="5987"/>
      <c r="AM219" s="5987"/>
      <c r="AN219" s="5987"/>
      <c r="AO219" s="5987"/>
      <c r="AP219" s="5987"/>
      <c r="AQ219" s="5987"/>
      <c r="AR219" s="5987"/>
      <c r="AS219" s="5980" t="s">
        <v>97</v>
      </c>
      <c r="AT219" s="5975" t="s">
        <v>98</v>
      </c>
      <c r="AU219" s="5975"/>
      <c r="AV219" s="5975"/>
      <c r="AW219" s="5975"/>
      <c r="AX219" s="5975"/>
      <c r="AY219" s="5975"/>
      <c r="AZ219" s="3120" t="s">
        <v>99</v>
      </c>
    </row>
    <row r="220" spans="1:57" ht="54.9" customHeight="1">
      <c r="A220" s="6025"/>
      <c r="B220" s="6026"/>
      <c r="C220" s="6026"/>
      <c r="D220" s="6026"/>
      <c r="E220" s="6026"/>
      <c r="F220" s="6026"/>
      <c r="G220" s="6026"/>
      <c r="H220" s="6027"/>
      <c r="I220" s="6027"/>
      <c r="J220" s="6027"/>
      <c r="K220" s="6027"/>
      <c r="L220" s="5984"/>
      <c r="M220" s="5976" t="s">
        <v>107</v>
      </c>
      <c r="N220" s="5977"/>
      <c r="O220" s="5977"/>
      <c r="P220" s="5977"/>
      <c r="Q220" s="5977"/>
      <c r="R220" s="5977"/>
      <c r="S220" s="5977"/>
      <c r="T220" s="5977"/>
      <c r="U220" s="5977"/>
      <c r="V220" s="5977"/>
      <c r="W220" s="5977"/>
      <c r="X220" s="5978"/>
      <c r="Y220" s="5979" t="s">
        <v>108</v>
      </c>
      <c r="Z220" s="5980" t="s">
        <v>109</v>
      </c>
      <c r="AA220" s="5988"/>
      <c r="AB220" s="5989"/>
      <c r="AC220" s="5981" t="s">
        <v>100</v>
      </c>
      <c r="AD220" s="5981"/>
      <c r="AE220" s="5982" t="s">
        <v>122</v>
      </c>
      <c r="AF220" s="5983" t="s">
        <v>143</v>
      </c>
      <c r="AG220" s="5984" t="s">
        <v>102</v>
      </c>
      <c r="AH220" s="5985" t="s">
        <v>110</v>
      </c>
      <c r="AI220" s="5985"/>
      <c r="AJ220" s="5985"/>
      <c r="AK220" s="5985"/>
      <c r="AL220" s="5985"/>
      <c r="AM220" s="5985"/>
      <c r="AN220" s="5986" t="s">
        <v>111</v>
      </c>
      <c r="AO220" s="5986"/>
      <c r="AP220" s="5986"/>
      <c r="AQ220" s="5986"/>
      <c r="AR220" s="5990" t="s">
        <v>105</v>
      </c>
      <c r="AS220" s="5980"/>
      <c r="AT220" s="5992" t="s">
        <v>209</v>
      </c>
      <c r="AU220" s="5992" t="s">
        <v>210</v>
      </c>
      <c r="AV220" s="5992" t="s">
        <v>211</v>
      </c>
      <c r="AW220" s="5993" t="s">
        <v>115</v>
      </c>
      <c r="AX220" s="5992" t="s">
        <v>116</v>
      </c>
      <c r="AY220" s="5994" t="s">
        <v>117</v>
      </c>
      <c r="AZ220" s="5996" t="s">
        <v>118</v>
      </c>
    </row>
    <row r="221" spans="1:57" ht="54.9" customHeight="1">
      <c r="A221" s="6025"/>
      <c r="B221" s="6026"/>
      <c r="C221" s="6026"/>
      <c r="D221" s="6026"/>
      <c r="E221" s="6026"/>
      <c r="F221" s="6026"/>
      <c r="G221" s="6026"/>
      <c r="H221" s="6027"/>
      <c r="I221" s="6027"/>
      <c r="J221" s="6027"/>
      <c r="K221" s="6027"/>
      <c r="L221" s="5984"/>
      <c r="M221" s="5997" t="s">
        <v>135</v>
      </c>
      <c r="N221" s="5998" t="s">
        <v>136</v>
      </c>
      <c r="O221" s="5991" t="s">
        <v>170</v>
      </c>
      <c r="P221" s="5999" t="s">
        <v>137</v>
      </c>
      <c r="Q221" s="5999"/>
      <c r="R221" s="5999"/>
      <c r="S221" s="5991" t="s">
        <v>138</v>
      </c>
      <c r="T221" s="5991" t="s">
        <v>139</v>
      </c>
      <c r="U221" s="5999" t="s">
        <v>140</v>
      </c>
      <c r="V221" s="5999"/>
      <c r="W221" s="5991" t="s">
        <v>141</v>
      </c>
      <c r="X221" s="5991" t="s">
        <v>142</v>
      </c>
      <c r="Y221" s="5979"/>
      <c r="Z221" s="5980"/>
      <c r="AA221" s="5988"/>
      <c r="AB221" s="5989"/>
      <c r="AC221" s="5981"/>
      <c r="AD221" s="5981"/>
      <c r="AE221" s="5982"/>
      <c r="AF221" s="5983"/>
      <c r="AG221" s="5984"/>
      <c r="AH221" s="5985"/>
      <c r="AI221" s="5985"/>
      <c r="AJ221" s="5985"/>
      <c r="AK221" s="5985"/>
      <c r="AL221" s="5985"/>
      <c r="AM221" s="5985"/>
      <c r="AN221" s="5986"/>
      <c r="AO221" s="5986"/>
      <c r="AP221" s="5986"/>
      <c r="AQ221" s="5986"/>
      <c r="AR221" s="5990"/>
      <c r="AS221" s="5980"/>
      <c r="AT221" s="5992"/>
      <c r="AU221" s="5992"/>
      <c r="AV221" s="5992"/>
      <c r="AW221" s="5993"/>
      <c r="AX221" s="5992"/>
      <c r="AY221" s="5994"/>
      <c r="AZ221" s="5996"/>
    </row>
    <row r="222" spans="1:57" ht="54.9" customHeight="1">
      <c r="A222" s="6025"/>
      <c r="B222" s="6026"/>
      <c r="C222" s="6026"/>
      <c r="D222" s="6026"/>
      <c r="E222" s="6026"/>
      <c r="F222" s="6026"/>
      <c r="G222" s="6026"/>
      <c r="H222" s="6027"/>
      <c r="I222" s="6027"/>
      <c r="J222" s="6027"/>
      <c r="K222" s="6027"/>
      <c r="L222" s="5984"/>
      <c r="M222" s="5997"/>
      <c r="N222" s="5998"/>
      <c r="O222" s="5991"/>
      <c r="P222" s="5991" t="s">
        <v>171</v>
      </c>
      <c r="Q222" s="5991" t="s">
        <v>172</v>
      </c>
      <c r="R222" s="5991" t="s">
        <v>173</v>
      </c>
      <c r="S222" s="5991"/>
      <c r="T222" s="5991"/>
      <c r="U222" s="5991" t="s">
        <v>174</v>
      </c>
      <c r="V222" s="5991" t="s">
        <v>175</v>
      </c>
      <c r="W222" s="5991"/>
      <c r="X222" s="5991"/>
      <c r="Y222" s="5979"/>
      <c r="Z222" s="5980"/>
      <c r="AA222" s="5988"/>
      <c r="AB222" s="5989"/>
      <c r="AC222" s="5998" t="s">
        <v>120</v>
      </c>
      <c r="AD222" s="5997" t="s">
        <v>121</v>
      </c>
      <c r="AE222" s="5982"/>
      <c r="AF222" s="5983"/>
      <c r="AG222" s="5984"/>
      <c r="AH222" s="5982" t="s">
        <v>123</v>
      </c>
      <c r="AI222" s="5995" t="s">
        <v>124</v>
      </c>
      <c r="AJ222" s="5982" t="s">
        <v>144</v>
      </c>
      <c r="AK222" s="5995" t="s">
        <v>126</v>
      </c>
      <c r="AL222" s="5982" t="s">
        <v>127</v>
      </c>
      <c r="AM222" s="5983" t="s">
        <v>145</v>
      </c>
      <c r="AN222" s="5995" t="s">
        <v>146</v>
      </c>
      <c r="AO222" s="5982" t="s">
        <v>147</v>
      </c>
      <c r="AP222" s="5995" t="s">
        <v>148</v>
      </c>
      <c r="AQ222" s="5983" t="s">
        <v>149</v>
      </c>
      <c r="AR222" s="5990"/>
      <c r="AS222" s="5980"/>
      <c r="AT222" s="5992"/>
      <c r="AU222" s="5992"/>
      <c r="AV222" s="5992"/>
      <c r="AW222" s="5993"/>
      <c r="AX222" s="5992"/>
      <c r="AY222" s="5994"/>
      <c r="AZ222" s="5996"/>
    </row>
    <row r="223" spans="1:57" ht="54.9" customHeight="1">
      <c r="A223" s="6025"/>
      <c r="B223" s="6026"/>
      <c r="C223" s="6026"/>
      <c r="D223" s="6026"/>
      <c r="E223" s="6026"/>
      <c r="F223" s="6026"/>
      <c r="G223" s="6026"/>
      <c r="H223" s="6027"/>
      <c r="I223" s="6027"/>
      <c r="J223" s="6027"/>
      <c r="K223" s="6027"/>
      <c r="L223" s="5984"/>
      <c r="M223" s="5997"/>
      <c r="N223" s="5998"/>
      <c r="O223" s="5991"/>
      <c r="P223" s="5991"/>
      <c r="Q223" s="5991"/>
      <c r="R223" s="5991"/>
      <c r="S223" s="5991"/>
      <c r="T223" s="5991"/>
      <c r="U223" s="5991"/>
      <c r="V223" s="5991"/>
      <c r="W223" s="5991"/>
      <c r="X223" s="5991"/>
      <c r="Y223" s="5979"/>
      <c r="Z223" s="5980"/>
      <c r="AA223" s="5988"/>
      <c r="AB223" s="5989"/>
      <c r="AC223" s="5998"/>
      <c r="AD223" s="5997"/>
      <c r="AE223" s="5982"/>
      <c r="AF223" s="5983"/>
      <c r="AG223" s="5984"/>
      <c r="AH223" s="5982"/>
      <c r="AI223" s="5995"/>
      <c r="AJ223" s="5982"/>
      <c r="AK223" s="5995"/>
      <c r="AL223" s="5982"/>
      <c r="AM223" s="5983"/>
      <c r="AN223" s="5995"/>
      <c r="AO223" s="5982"/>
      <c r="AP223" s="5995"/>
      <c r="AQ223" s="5983"/>
      <c r="AR223" s="5990"/>
      <c r="AS223" s="5980"/>
      <c r="AT223" s="5992"/>
      <c r="AU223" s="5992"/>
      <c r="AV223" s="5992"/>
      <c r="AW223" s="5993"/>
      <c r="AX223" s="5992"/>
      <c r="AY223" s="5994"/>
      <c r="AZ223" s="5996"/>
    </row>
    <row r="224" spans="1:57" ht="54.9" customHeight="1" thickBot="1">
      <c r="A224" s="6025"/>
      <c r="B224" s="6026"/>
      <c r="C224" s="6026"/>
      <c r="D224" s="6026"/>
      <c r="E224" s="6026"/>
      <c r="F224" s="6026"/>
      <c r="G224" s="6026"/>
      <c r="H224" s="6027"/>
      <c r="I224" s="6027"/>
      <c r="J224" s="6027"/>
      <c r="K224" s="6027"/>
      <c r="L224" s="5984"/>
      <c r="M224" s="5997"/>
      <c r="N224" s="5998"/>
      <c r="O224" s="5991"/>
      <c r="P224" s="5991"/>
      <c r="Q224" s="5991"/>
      <c r="R224" s="5991"/>
      <c r="S224" s="5991"/>
      <c r="T224" s="5991"/>
      <c r="U224" s="5991"/>
      <c r="V224" s="5991"/>
      <c r="W224" s="5991"/>
      <c r="X224" s="5991"/>
      <c r="Y224" s="5979"/>
      <c r="Z224" s="5980"/>
      <c r="AA224" s="5988"/>
      <c r="AB224" s="5989"/>
      <c r="AC224" s="5998"/>
      <c r="AD224" s="5997"/>
      <c r="AE224" s="5982"/>
      <c r="AF224" s="5983"/>
      <c r="AG224" s="5984"/>
      <c r="AH224" s="5982"/>
      <c r="AI224" s="5995"/>
      <c r="AJ224" s="5982"/>
      <c r="AK224" s="5995"/>
      <c r="AL224" s="5982"/>
      <c r="AM224" s="5983"/>
      <c r="AN224" s="5995"/>
      <c r="AO224" s="5982"/>
      <c r="AP224" s="5995"/>
      <c r="AQ224" s="5983"/>
      <c r="AR224" s="5990"/>
      <c r="AS224" s="5980"/>
      <c r="AT224" s="5992"/>
      <c r="AU224" s="5992"/>
      <c r="AV224" s="5992"/>
      <c r="AW224" s="5993"/>
      <c r="AX224" s="5992"/>
      <c r="AY224" s="5994"/>
      <c r="AZ224" s="5996"/>
    </row>
    <row r="225" spans="1:57" ht="80.099999999999994" customHeight="1" thickBot="1">
      <c r="A225" s="6000" t="s">
        <v>1140</v>
      </c>
      <c r="B225" s="5974" t="s">
        <v>1155</v>
      </c>
      <c r="C225" s="5974"/>
      <c r="D225" s="5974"/>
      <c r="E225" s="5974"/>
      <c r="F225" s="5974"/>
      <c r="G225" s="5974"/>
      <c r="H225" s="3121"/>
      <c r="I225" s="3122"/>
      <c r="J225" s="6002" t="s">
        <v>37</v>
      </c>
      <c r="K225" s="6004" t="s">
        <v>45</v>
      </c>
      <c r="L225" s="3240" t="str">
        <f>الاعدادات!$D$6</f>
        <v>2022 وما قبلها</v>
      </c>
      <c r="M225" s="3123">
        <v>0</v>
      </c>
      <c r="N225" s="3124"/>
      <c r="O225" s="3124"/>
      <c r="P225" s="3124"/>
      <c r="Q225" s="3124"/>
      <c r="R225" s="3124"/>
      <c r="S225" s="3124"/>
      <c r="T225" s="3124"/>
      <c r="U225" s="3124"/>
      <c r="V225" s="3124"/>
      <c r="W225" s="3124"/>
      <c r="X225" s="3124"/>
      <c r="Y225" s="3125"/>
      <c r="Z225" s="3126">
        <v>0</v>
      </c>
      <c r="AA225" s="3123"/>
      <c r="AB225" s="3125"/>
      <c r="AC225" s="4604">
        <v>0</v>
      </c>
      <c r="AD225" s="4601">
        <v>0</v>
      </c>
      <c r="AE225" s="4605">
        <v>0</v>
      </c>
      <c r="AF225" s="4606">
        <v>0</v>
      </c>
      <c r="AG225" s="4607">
        <v>0</v>
      </c>
      <c r="AH225" s="4600">
        <v>0</v>
      </c>
      <c r="AI225" s="4601">
        <v>0</v>
      </c>
      <c r="AJ225" s="4601">
        <v>0</v>
      </c>
      <c r="AK225" s="4601">
        <v>0</v>
      </c>
      <c r="AL225" s="4602">
        <v>0</v>
      </c>
      <c r="AM225" s="4608">
        <v>0</v>
      </c>
      <c r="AN225" s="4600">
        <v>0</v>
      </c>
      <c r="AO225" s="4601">
        <v>0</v>
      </c>
      <c r="AP225" s="4602">
        <v>0</v>
      </c>
      <c r="AQ225" s="4609">
        <v>0</v>
      </c>
      <c r="AR225" s="4609">
        <v>0</v>
      </c>
      <c r="AS225" s="4610">
        <v>0</v>
      </c>
      <c r="AT225" s="4600"/>
      <c r="AU225" s="4601">
        <v>0</v>
      </c>
      <c r="AV225" s="4601">
        <v>0</v>
      </c>
      <c r="AW225" s="4601"/>
      <c r="AX225" s="4602"/>
      <c r="AY225" s="4610">
        <v>0</v>
      </c>
      <c r="AZ225" s="4602"/>
      <c r="BA225" s="4611"/>
    </row>
    <row r="226" spans="1:57" ht="80.099999999999994" customHeight="1" thickBot="1">
      <c r="A226" s="6000"/>
      <c r="B226" s="5974" t="s">
        <v>1156</v>
      </c>
      <c r="C226" s="5974"/>
      <c r="D226" s="5974"/>
      <c r="E226" s="5974"/>
      <c r="F226" s="5974"/>
      <c r="G226" s="5974"/>
      <c r="H226" s="3121"/>
      <c r="I226" s="3128"/>
      <c r="J226" s="6002"/>
      <c r="K226" s="6004"/>
      <c r="L226" s="3240">
        <f>الاعدادات!$D$7</f>
        <v>2023</v>
      </c>
      <c r="M226" s="3123">
        <v>0</v>
      </c>
      <c r="N226" s="3124"/>
      <c r="O226" s="3124"/>
      <c r="P226" s="3124"/>
      <c r="Q226" s="3124"/>
      <c r="R226" s="3124"/>
      <c r="S226" s="3124"/>
      <c r="T226" s="3124"/>
      <c r="U226" s="3124"/>
      <c r="V226" s="3124"/>
      <c r="W226" s="3124"/>
      <c r="X226" s="3124"/>
      <c r="Y226" s="3125"/>
      <c r="Z226" s="3126">
        <v>0</v>
      </c>
      <c r="AA226" s="3123"/>
      <c r="AB226" s="3125"/>
      <c r="AC226" s="4604">
        <v>0</v>
      </c>
      <c r="AD226" s="4601">
        <v>0</v>
      </c>
      <c r="AE226" s="4605">
        <v>0</v>
      </c>
      <c r="AF226" s="4606">
        <v>0</v>
      </c>
      <c r="AG226" s="4607">
        <v>0</v>
      </c>
      <c r="AH226" s="4600">
        <v>0</v>
      </c>
      <c r="AI226" s="4601">
        <v>0</v>
      </c>
      <c r="AJ226" s="4601">
        <v>0</v>
      </c>
      <c r="AK226" s="4601">
        <v>0</v>
      </c>
      <c r="AL226" s="4602">
        <v>0</v>
      </c>
      <c r="AM226" s="4608">
        <v>0</v>
      </c>
      <c r="AN226" s="4600">
        <v>0</v>
      </c>
      <c r="AO226" s="4601">
        <v>0</v>
      </c>
      <c r="AP226" s="4602">
        <v>0</v>
      </c>
      <c r="AQ226" s="4609">
        <v>0</v>
      </c>
      <c r="AR226" s="4609">
        <v>0</v>
      </c>
      <c r="AS226" s="4610">
        <v>0</v>
      </c>
      <c r="AT226" s="4600"/>
      <c r="AU226" s="4601">
        <v>0</v>
      </c>
      <c r="AV226" s="4601">
        <v>0</v>
      </c>
      <c r="AW226" s="4601"/>
      <c r="AX226" s="4602"/>
      <c r="AY226" s="4610">
        <v>0</v>
      </c>
      <c r="AZ226" s="4602"/>
      <c r="BA226" s="4611"/>
    </row>
    <row r="227" spans="1:57" ht="80.099999999999994" customHeight="1" thickBot="1">
      <c r="A227" s="6000"/>
      <c r="B227" s="5974" t="s">
        <v>1590</v>
      </c>
      <c r="C227" s="5974"/>
      <c r="D227" s="5974"/>
      <c r="E227" s="5974"/>
      <c r="F227" s="5974"/>
      <c r="G227" s="5974"/>
      <c r="H227" s="3121"/>
      <c r="I227" s="3122"/>
      <c r="J227" s="6002"/>
      <c r="K227" s="6004"/>
      <c r="L227" s="3240">
        <f>الاعدادات!$D$8</f>
        <v>2024</v>
      </c>
      <c r="M227" s="3123">
        <v>0</v>
      </c>
      <c r="N227" s="3124"/>
      <c r="O227" s="3124"/>
      <c r="P227" s="3124"/>
      <c r="Q227" s="3124"/>
      <c r="R227" s="3124"/>
      <c r="S227" s="3124"/>
      <c r="T227" s="3124"/>
      <c r="U227" s="3124"/>
      <c r="V227" s="3124"/>
      <c r="W227" s="3124"/>
      <c r="X227" s="3124"/>
      <c r="Y227" s="3125"/>
      <c r="Z227" s="3126">
        <v>0</v>
      </c>
      <c r="AA227" s="3123"/>
      <c r="AB227" s="3125"/>
      <c r="AC227" s="4604">
        <v>0</v>
      </c>
      <c r="AD227" s="4601">
        <v>0</v>
      </c>
      <c r="AE227" s="4605">
        <v>0</v>
      </c>
      <c r="AF227" s="4606">
        <v>0</v>
      </c>
      <c r="AG227" s="4607">
        <v>0</v>
      </c>
      <c r="AH227" s="4600">
        <v>0</v>
      </c>
      <c r="AI227" s="4601">
        <v>0</v>
      </c>
      <c r="AJ227" s="4601">
        <v>0</v>
      </c>
      <c r="AK227" s="4601">
        <v>0</v>
      </c>
      <c r="AL227" s="4602">
        <v>0</v>
      </c>
      <c r="AM227" s="4608">
        <v>0</v>
      </c>
      <c r="AN227" s="4600">
        <v>0</v>
      </c>
      <c r="AO227" s="4601">
        <v>0</v>
      </c>
      <c r="AP227" s="4602">
        <v>0</v>
      </c>
      <c r="AQ227" s="4609">
        <v>0</v>
      </c>
      <c r="AR227" s="4609">
        <v>0</v>
      </c>
      <c r="AS227" s="4610">
        <v>0</v>
      </c>
      <c r="AT227" s="4600"/>
      <c r="AU227" s="4601">
        <v>0</v>
      </c>
      <c r="AV227" s="4601">
        <v>0</v>
      </c>
      <c r="AW227" s="4601"/>
      <c r="AX227" s="4602"/>
      <c r="AY227" s="4610">
        <v>0</v>
      </c>
      <c r="AZ227" s="4602"/>
      <c r="BA227" s="4611"/>
    </row>
    <row r="228" spans="1:57" ht="80.099999999999994" customHeight="1" thickBot="1">
      <c r="A228" s="6000"/>
      <c r="B228" s="5974" t="s">
        <v>1157</v>
      </c>
      <c r="C228" s="5974"/>
      <c r="D228" s="5974"/>
      <c r="E228" s="5974"/>
      <c r="F228" s="5974"/>
      <c r="G228" s="5974"/>
      <c r="H228" s="3121"/>
      <c r="I228" s="3122"/>
      <c r="J228" s="6002"/>
      <c r="K228" s="6004"/>
      <c r="L228" s="3240">
        <f>الاعدادات!$D$9</f>
        <v>2025</v>
      </c>
      <c r="M228" s="3123">
        <v>0</v>
      </c>
      <c r="N228" s="3124"/>
      <c r="O228" s="3124"/>
      <c r="P228" s="3124"/>
      <c r="Q228" s="3124"/>
      <c r="R228" s="3124"/>
      <c r="S228" s="3124"/>
      <c r="T228" s="3124"/>
      <c r="U228" s="3124"/>
      <c r="V228" s="3124"/>
      <c r="W228" s="3124"/>
      <c r="X228" s="3124"/>
      <c r="Y228" s="3125"/>
      <c r="Z228" s="3126">
        <v>0</v>
      </c>
      <c r="AA228" s="3123"/>
      <c r="AB228" s="3125"/>
      <c r="AC228" s="4604">
        <v>0</v>
      </c>
      <c r="AD228" s="4601">
        <v>0</v>
      </c>
      <c r="AE228" s="4605">
        <v>0</v>
      </c>
      <c r="AF228" s="4606">
        <v>0</v>
      </c>
      <c r="AG228" s="4607">
        <v>0</v>
      </c>
      <c r="AH228" s="4600">
        <v>0</v>
      </c>
      <c r="AI228" s="4601">
        <v>0</v>
      </c>
      <c r="AJ228" s="4601">
        <v>0</v>
      </c>
      <c r="AK228" s="4601">
        <v>0</v>
      </c>
      <c r="AL228" s="4602">
        <v>0</v>
      </c>
      <c r="AM228" s="4608">
        <v>0</v>
      </c>
      <c r="AN228" s="4600">
        <v>0</v>
      </c>
      <c r="AO228" s="4601">
        <v>0</v>
      </c>
      <c r="AP228" s="4602">
        <v>0</v>
      </c>
      <c r="AQ228" s="4609">
        <v>0</v>
      </c>
      <c r="AR228" s="4609">
        <v>0</v>
      </c>
      <c r="AS228" s="4610">
        <v>0</v>
      </c>
      <c r="AT228" s="4600"/>
      <c r="AU228" s="4601">
        <v>0</v>
      </c>
      <c r="AV228" s="4601">
        <v>0</v>
      </c>
      <c r="AW228" s="4601"/>
      <c r="AX228" s="4602"/>
      <c r="AY228" s="4610">
        <v>0</v>
      </c>
      <c r="AZ228" s="4602"/>
      <c r="BA228" s="4611"/>
    </row>
    <row r="229" spans="1:57" ht="80.099999999999994" customHeight="1" thickBot="1">
      <c r="A229" s="6000"/>
      <c r="B229" s="5974"/>
      <c r="C229" s="5974"/>
      <c r="D229" s="5974"/>
      <c r="E229" s="5974"/>
      <c r="F229" s="5974"/>
      <c r="G229" s="5974"/>
      <c r="H229" s="3121"/>
      <c r="I229" s="3122"/>
      <c r="J229" s="6002"/>
      <c r="K229" s="6004"/>
      <c r="L229" s="3240">
        <f>الاعدادات!$D$10</f>
        <v>2026</v>
      </c>
      <c r="M229" s="3129">
        <v>2</v>
      </c>
      <c r="N229" s="3130"/>
      <c r="O229" s="3130"/>
      <c r="P229" s="3130"/>
      <c r="Q229" s="3130"/>
      <c r="R229" s="3130"/>
      <c r="S229" s="3130"/>
      <c r="T229" s="3130"/>
      <c r="U229" s="3130"/>
      <c r="V229" s="3130"/>
      <c r="W229" s="3130"/>
      <c r="X229" s="3130"/>
      <c r="Y229" s="3131"/>
      <c r="Z229" s="3126">
        <v>2</v>
      </c>
      <c r="AA229" s="3132"/>
      <c r="AB229" s="3133"/>
      <c r="AC229" s="4618">
        <v>0</v>
      </c>
      <c r="AD229" s="4619">
        <v>0</v>
      </c>
      <c r="AE229" s="4620">
        <v>0</v>
      </c>
      <c r="AF229" s="4621">
        <v>0</v>
      </c>
      <c r="AG229" s="4622">
        <v>0</v>
      </c>
      <c r="AH229" s="4616">
        <v>1</v>
      </c>
      <c r="AI229" s="4619">
        <v>0</v>
      </c>
      <c r="AJ229" s="4619">
        <v>0</v>
      </c>
      <c r="AK229" s="4619">
        <v>0</v>
      </c>
      <c r="AL229" s="4617">
        <v>0</v>
      </c>
      <c r="AM229" s="4621">
        <v>1</v>
      </c>
      <c r="AN229" s="4616">
        <v>0</v>
      </c>
      <c r="AO229" s="4619">
        <v>0</v>
      </c>
      <c r="AP229" s="4617">
        <v>0</v>
      </c>
      <c r="AQ229" s="4623">
        <v>0</v>
      </c>
      <c r="AR229" s="4623">
        <v>0</v>
      </c>
      <c r="AS229" s="4624">
        <v>1</v>
      </c>
      <c r="AT229" s="4616"/>
      <c r="AU229" s="4619">
        <v>0</v>
      </c>
      <c r="AV229" s="4619">
        <v>0</v>
      </c>
      <c r="AW229" s="4619">
        <v>1</v>
      </c>
      <c r="AX229" s="4617"/>
      <c r="AY229" s="4624">
        <v>1</v>
      </c>
      <c r="AZ229" s="4602"/>
      <c r="BA229" s="4611"/>
    </row>
    <row r="230" spans="1:57" ht="79.5" customHeight="1" thickBot="1">
      <c r="A230" s="6001"/>
      <c r="B230" s="5974"/>
      <c r="C230" s="5974"/>
      <c r="D230" s="5974"/>
      <c r="E230" s="5974"/>
      <c r="F230" s="5974"/>
      <c r="G230" s="5974"/>
      <c r="H230" s="3121"/>
      <c r="I230" s="3122"/>
      <c r="J230" s="6003"/>
      <c r="K230" s="6005"/>
      <c r="L230" s="3134"/>
      <c r="M230" s="3241">
        <f t="shared" ref="M230:BA230" si="134">SUM(M225:M229)</f>
        <v>2</v>
      </c>
      <c r="N230" s="3241">
        <f t="shared" si="134"/>
        <v>0</v>
      </c>
      <c r="O230" s="3241">
        <f t="shared" si="134"/>
        <v>0</v>
      </c>
      <c r="P230" s="3241">
        <f t="shared" si="134"/>
        <v>0</v>
      </c>
      <c r="Q230" s="3241">
        <f t="shared" si="134"/>
        <v>0</v>
      </c>
      <c r="R230" s="3241">
        <f t="shared" si="134"/>
        <v>0</v>
      </c>
      <c r="S230" s="3241">
        <f t="shared" si="134"/>
        <v>0</v>
      </c>
      <c r="T230" s="3241">
        <f t="shared" si="134"/>
        <v>0</v>
      </c>
      <c r="U230" s="3241">
        <f t="shared" si="134"/>
        <v>0</v>
      </c>
      <c r="V230" s="3241">
        <f t="shared" si="134"/>
        <v>0</v>
      </c>
      <c r="W230" s="3241">
        <f t="shared" si="134"/>
        <v>0</v>
      </c>
      <c r="X230" s="3241">
        <f t="shared" si="134"/>
        <v>0</v>
      </c>
      <c r="Y230" s="3241">
        <f t="shared" si="134"/>
        <v>0</v>
      </c>
      <c r="Z230" s="3241">
        <f t="shared" si="134"/>
        <v>2</v>
      </c>
      <c r="AA230" s="3241">
        <f t="shared" si="134"/>
        <v>0</v>
      </c>
      <c r="AB230" s="3241">
        <f t="shared" si="134"/>
        <v>0</v>
      </c>
      <c r="AC230" s="4625">
        <f t="shared" si="134"/>
        <v>0</v>
      </c>
      <c r="AD230" s="4625">
        <f t="shared" si="134"/>
        <v>0</v>
      </c>
      <c r="AE230" s="4625">
        <f t="shared" si="134"/>
        <v>0</v>
      </c>
      <c r="AF230" s="4625">
        <f t="shared" si="134"/>
        <v>0</v>
      </c>
      <c r="AG230" s="4625">
        <f t="shared" si="134"/>
        <v>0</v>
      </c>
      <c r="AH230" s="4625">
        <f t="shared" si="134"/>
        <v>1</v>
      </c>
      <c r="AI230" s="4625">
        <f t="shared" si="134"/>
        <v>0</v>
      </c>
      <c r="AJ230" s="4625">
        <f t="shared" si="134"/>
        <v>0</v>
      </c>
      <c r="AK230" s="4625">
        <f t="shared" si="134"/>
        <v>0</v>
      </c>
      <c r="AL230" s="4625">
        <f t="shared" si="134"/>
        <v>0</v>
      </c>
      <c r="AM230" s="4625">
        <f t="shared" si="134"/>
        <v>1</v>
      </c>
      <c r="AN230" s="4625">
        <f t="shared" si="134"/>
        <v>0</v>
      </c>
      <c r="AO230" s="4625">
        <f t="shared" si="134"/>
        <v>0</v>
      </c>
      <c r="AP230" s="4625">
        <f t="shared" si="134"/>
        <v>0</v>
      </c>
      <c r="AQ230" s="4625">
        <f t="shared" si="134"/>
        <v>0</v>
      </c>
      <c r="AR230" s="4625">
        <f t="shared" si="134"/>
        <v>0</v>
      </c>
      <c r="AS230" s="4625">
        <f t="shared" si="134"/>
        <v>1</v>
      </c>
      <c r="AT230" s="4625">
        <f t="shared" si="134"/>
        <v>0</v>
      </c>
      <c r="AU230" s="4625">
        <f t="shared" si="134"/>
        <v>0</v>
      </c>
      <c r="AV230" s="4625">
        <f t="shared" si="134"/>
        <v>0</v>
      </c>
      <c r="AW230" s="4625">
        <f t="shared" si="134"/>
        <v>1</v>
      </c>
      <c r="AX230" s="4625">
        <f t="shared" si="134"/>
        <v>0</v>
      </c>
      <c r="AY230" s="4625">
        <f t="shared" si="134"/>
        <v>1</v>
      </c>
      <c r="AZ230" s="4625">
        <f t="shared" si="134"/>
        <v>0</v>
      </c>
      <c r="BA230" s="4625">
        <f t="shared" si="134"/>
        <v>0</v>
      </c>
    </row>
    <row r="231" spans="1:57" ht="96" customHeight="1" thickBot="1">
      <c r="A231" s="6013" t="s">
        <v>604</v>
      </c>
      <c r="B231" s="6013"/>
      <c r="C231" s="6013"/>
      <c r="D231" s="6013"/>
      <c r="E231" s="6013"/>
      <c r="F231" s="6013"/>
      <c r="G231" s="6013"/>
      <c r="H231" s="6013"/>
      <c r="I231" s="6013"/>
      <c r="J231" s="6013"/>
      <c r="K231" s="6013"/>
      <c r="L231" s="6013"/>
      <c r="M231" s="6013"/>
      <c r="N231" s="6013"/>
      <c r="O231" s="6013"/>
      <c r="P231" s="6013"/>
      <c r="Q231" s="6013"/>
      <c r="R231" s="6013"/>
      <c r="S231" s="6013"/>
      <c r="T231" s="6013"/>
      <c r="U231" s="6013"/>
      <c r="V231" s="6013"/>
      <c r="W231" s="6013"/>
      <c r="X231" s="6013"/>
      <c r="Y231" s="6013"/>
      <c r="Z231" s="6013"/>
      <c r="AA231" s="6013"/>
      <c r="AB231" s="6013"/>
      <c r="AC231" s="6013"/>
      <c r="AD231" s="6013"/>
      <c r="AE231" s="6013"/>
      <c r="AF231" s="6013"/>
      <c r="AG231" s="6013"/>
      <c r="AH231" s="6013"/>
      <c r="AI231" s="6013"/>
      <c r="AJ231" s="6013"/>
      <c r="AK231" s="6013"/>
      <c r="AL231" s="6013"/>
      <c r="AM231" s="6013"/>
      <c r="AN231" s="6013"/>
      <c r="AO231" s="6013"/>
      <c r="AP231" s="6013"/>
      <c r="AQ231" s="6013"/>
      <c r="AR231" s="6013"/>
      <c r="AS231" s="6013"/>
      <c r="AT231" s="6013"/>
      <c r="AU231" s="6013"/>
      <c r="AV231" s="6013"/>
      <c r="AW231" s="6013"/>
      <c r="AX231" s="6013"/>
      <c r="AY231" s="6013"/>
      <c r="AZ231" s="6013"/>
      <c r="BA231" s="6013"/>
      <c r="BB231" s="6013"/>
      <c r="BC231" s="6013"/>
      <c r="BD231" s="6013"/>
      <c r="BE231" s="6013"/>
    </row>
    <row r="232" spans="1:57" ht="90" customHeight="1">
      <c r="A232" s="6014" t="s">
        <v>92</v>
      </c>
      <c r="B232" s="6017" t="s">
        <v>1667</v>
      </c>
      <c r="C232" s="6017"/>
      <c r="D232" s="6017"/>
      <c r="E232" s="6017"/>
      <c r="F232" s="6017"/>
      <c r="G232" s="6017"/>
      <c r="H232" s="6017"/>
      <c r="I232" s="6017"/>
      <c r="J232" s="6017"/>
      <c r="K232" s="6017"/>
      <c r="L232" s="6017"/>
      <c r="M232" s="6017"/>
      <c r="N232" s="6017"/>
      <c r="O232" s="6017"/>
      <c r="P232" s="6017"/>
      <c r="Q232" s="6017"/>
      <c r="R232" s="6017"/>
      <c r="S232" s="6017"/>
      <c r="T232" s="6017"/>
      <c r="U232" s="6017"/>
      <c r="V232" s="6017"/>
      <c r="W232" s="6017"/>
      <c r="X232" s="6017"/>
      <c r="Y232" s="6017"/>
      <c r="Z232" s="6017"/>
      <c r="AA232" s="6017"/>
      <c r="AB232" s="6017"/>
      <c r="AC232" s="6017"/>
      <c r="AD232" s="6017" t="s">
        <v>1668</v>
      </c>
      <c r="AE232" s="6017"/>
      <c r="AF232" s="6017"/>
      <c r="AG232" s="6017"/>
      <c r="AH232" s="6017"/>
      <c r="AI232" s="6017"/>
      <c r="AJ232" s="6017"/>
      <c r="AK232" s="6017"/>
      <c r="AL232" s="6017"/>
      <c r="AM232" s="6017"/>
      <c r="AN232" s="6017"/>
      <c r="AO232" s="6017"/>
      <c r="AP232" s="6017"/>
      <c r="AQ232" s="6017"/>
      <c r="AR232" s="6017"/>
      <c r="AS232" s="6017"/>
      <c r="AT232" s="6017"/>
      <c r="AU232" s="6017"/>
      <c r="AV232" s="6017"/>
      <c r="AW232" s="6017"/>
      <c r="AX232" s="6017"/>
      <c r="AY232" s="6017"/>
      <c r="AZ232" s="6017"/>
      <c r="BA232" s="6017"/>
      <c r="BB232" s="6017"/>
      <c r="BC232" s="6017"/>
      <c r="BD232" s="6017"/>
      <c r="BE232" s="6018"/>
    </row>
    <row r="233" spans="1:57" ht="54.9" customHeight="1">
      <c r="A233" s="6015"/>
      <c r="B233" s="6019" t="s">
        <v>100</v>
      </c>
      <c r="C233" s="6019"/>
      <c r="D233" s="6019"/>
      <c r="E233" s="6019"/>
      <c r="F233" s="6019"/>
      <c r="G233" s="6019"/>
      <c r="H233" s="6019"/>
      <c r="I233" s="6019"/>
      <c r="J233" s="6019"/>
      <c r="K233" s="6019"/>
      <c r="L233" s="6019"/>
      <c r="M233" s="6019"/>
      <c r="N233" s="6019"/>
      <c r="O233" s="6020" t="s">
        <v>101</v>
      </c>
      <c r="P233" s="6008" t="s">
        <v>102</v>
      </c>
      <c r="Q233" s="6022" t="s">
        <v>103</v>
      </c>
      <c r="R233" s="6022"/>
      <c r="S233" s="6022"/>
      <c r="T233" s="6022"/>
      <c r="U233" s="6022"/>
      <c r="V233" s="6022" t="s">
        <v>104</v>
      </c>
      <c r="W233" s="6022"/>
      <c r="X233" s="6022"/>
      <c r="Y233" s="6008" t="s">
        <v>105</v>
      </c>
      <c r="Z233" s="6031" t="s">
        <v>106</v>
      </c>
      <c r="AA233" s="6022" t="s">
        <v>99</v>
      </c>
      <c r="AB233" s="6022"/>
      <c r="AC233" s="6022"/>
      <c r="AD233" s="6010" t="s">
        <v>100</v>
      </c>
      <c r="AE233" s="6010"/>
      <c r="AF233" s="6010"/>
      <c r="AG233" s="6010"/>
      <c r="AH233" s="6010"/>
      <c r="AI233" s="6010"/>
      <c r="AJ233" s="6010"/>
      <c r="AK233" s="6010"/>
      <c r="AL233" s="6010"/>
      <c r="AM233" s="6010"/>
      <c r="AN233" s="6010"/>
      <c r="AO233" s="6010"/>
      <c r="AP233" s="6010"/>
      <c r="AQ233" s="6011" t="s">
        <v>101</v>
      </c>
      <c r="AR233" s="6035" t="s">
        <v>102</v>
      </c>
      <c r="AS233" s="6028" t="s">
        <v>103</v>
      </c>
      <c r="AT233" s="6028"/>
      <c r="AU233" s="6028"/>
      <c r="AV233" s="6028"/>
      <c r="AW233" s="6028"/>
      <c r="AX233" s="6028" t="s">
        <v>104</v>
      </c>
      <c r="AY233" s="6028"/>
      <c r="AZ233" s="6028"/>
      <c r="BA233" s="6008" t="s">
        <v>105</v>
      </c>
      <c r="BB233" s="6029" t="s">
        <v>106</v>
      </c>
      <c r="BC233" s="6028" t="s">
        <v>99</v>
      </c>
      <c r="BD233" s="6028"/>
      <c r="BE233" s="6037"/>
    </row>
    <row r="234" spans="1:57" ht="54.9" customHeight="1">
      <c r="A234" s="6015"/>
      <c r="B234" s="6022" t="s">
        <v>120</v>
      </c>
      <c r="C234" s="6022"/>
      <c r="D234" s="6022"/>
      <c r="E234" s="6022"/>
      <c r="F234" s="6022"/>
      <c r="G234" s="6022"/>
      <c r="H234" s="6022"/>
      <c r="I234" s="6022" t="s">
        <v>121</v>
      </c>
      <c r="J234" s="6022"/>
      <c r="K234" s="6022"/>
      <c r="L234" s="6022"/>
      <c r="M234" s="6022"/>
      <c r="N234" s="6008" t="s">
        <v>122</v>
      </c>
      <c r="O234" s="6020"/>
      <c r="P234" s="6008"/>
      <c r="Q234" s="6022"/>
      <c r="R234" s="6022"/>
      <c r="S234" s="6022"/>
      <c r="T234" s="6022"/>
      <c r="U234" s="6022"/>
      <c r="V234" s="6022"/>
      <c r="W234" s="6022"/>
      <c r="X234" s="6022"/>
      <c r="Y234" s="6008"/>
      <c r="Z234" s="6031"/>
      <c r="AA234" s="6008" t="s">
        <v>131</v>
      </c>
      <c r="AB234" s="6008" t="s">
        <v>114</v>
      </c>
      <c r="AC234" s="6033" t="s">
        <v>212</v>
      </c>
      <c r="AD234" s="6022" t="s">
        <v>120</v>
      </c>
      <c r="AE234" s="6022"/>
      <c r="AF234" s="6022"/>
      <c r="AG234" s="6022"/>
      <c r="AH234" s="6022"/>
      <c r="AI234" s="6022"/>
      <c r="AJ234" s="6022"/>
      <c r="AK234" s="6022" t="s">
        <v>121</v>
      </c>
      <c r="AL234" s="6022"/>
      <c r="AM234" s="6022"/>
      <c r="AN234" s="6022"/>
      <c r="AO234" s="6022"/>
      <c r="AP234" s="6008" t="s">
        <v>122</v>
      </c>
      <c r="AQ234" s="6011"/>
      <c r="AR234" s="6035"/>
      <c r="AS234" s="6028"/>
      <c r="AT234" s="6028"/>
      <c r="AU234" s="6028"/>
      <c r="AV234" s="6028"/>
      <c r="AW234" s="6028"/>
      <c r="AX234" s="6028"/>
      <c r="AY234" s="6028"/>
      <c r="AZ234" s="6028"/>
      <c r="BA234" s="6008"/>
      <c r="BB234" s="6029"/>
      <c r="BC234" s="6008" t="s">
        <v>131</v>
      </c>
      <c r="BD234" s="6008" t="s">
        <v>114</v>
      </c>
      <c r="BE234" s="6023" t="s">
        <v>212</v>
      </c>
    </row>
    <row r="235" spans="1:57" ht="54.9" customHeight="1">
      <c r="A235" s="6015"/>
      <c r="B235" s="6006" t="s">
        <v>151</v>
      </c>
      <c r="C235" s="6006" t="s">
        <v>152</v>
      </c>
      <c r="D235" s="6006" t="s">
        <v>153</v>
      </c>
      <c r="E235" s="6006" t="s">
        <v>154</v>
      </c>
      <c r="F235" s="6006" t="s">
        <v>155</v>
      </c>
      <c r="G235" s="6006" t="s">
        <v>156</v>
      </c>
      <c r="H235" s="6008" t="s">
        <v>157</v>
      </c>
      <c r="I235" s="6008" t="s">
        <v>158</v>
      </c>
      <c r="J235" s="6008" t="s">
        <v>159</v>
      </c>
      <c r="K235" s="6006" t="s">
        <v>160</v>
      </c>
      <c r="L235" s="6006" t="s">
        <v>161</v>
      </c>
      <c r="M235" s="6006" t="s">
        <v>162</v>
      </c>
      <c r="N235" s="6008"/>
      <c r="O235" s="6020"/>
      <c r="P235" s="6008"/>
      <c r="Q235" s="6008" t="s">
        <v>123</v>
      </c>
      <c r="R235" s="6008" t="s">
        <v>124</v>
      </c>
      <c r="S235" s="6008" t="s">
        <v>125</v>
      </c>
      <c r="T235" s="6008" t="s">
        <v>126</v>
      </c>
      <c r="U235" s="6008" t="s">
        <v>127</v>
      </c>
      <c r="V235" s="6008" t="s">
        <v>128</v>
      </c>
      <c r="W235" s="6008" t="s">
        <v>129</v>
      </c>
      <c r="X235" s="6008" t="s">
        <v>130</v>
      </c>
      <c r="Y235" s="6008"/>
      <c r="Z235" s="6031"/>
      <c r="AA235" s="6008"/>
      <c r="AB235" s="6008"/>
      <c r="AC235" s="6033"/>
      <c r="AD235" s="6006" t="s">
        <v>151</v>
      </c>
      <c r="AE235" s="6006" t="s">
        <v>152</v>
      </c>
      <c r="AF235" s="6006" t="s">
        <v>153</v>
      </c>
      <c r="AG235" s="6006" t="s">
        <v>154</v>
      </c>
      <c r="AH235" s="6006" t="s">
        <v>155</v>
      </c>
      <c r="AI235" s="6006" t="s">
        <v>156</v>
      </c>
      <c r="AJ235" s="6008" t="s">
        <v>157</v>
      </c>
      <c r="AK235" s="6008" t="s">
        <v>158</v>
      </c>
      <c r="AL235" s="6008" t="s">
        <v>159</v>
      </c>
      <c r="AM235" s="6006" t="s">
        <v>160</v>
      </c>
      <c r="AN235" s="6006" t="s">
        <v>161</v>
      </c>
      <c r="AO235" s="6006" t="s">
        <v>162</v>
      </c>
      <c r="AP235" s="6008"/>
      <c r="AQ235" s="6011"/>
      <c r="AR235" s="6035"/>
      <c r="AS235" s="6008" t="s">
        <v>123</v>
      </c>
      <c r="AT235" s="6008" t="s">
        <v>124</v>
      </c>
      <c r="AU235" s="6008" t="s">
        <v>125</v>
      </c>
      <c r="AV235" s="6008" t="s">
        <v>126</v>
      </c>
      <c r="AW235" s="6008" t="s">
        <v>127</v>
      </c>
      <c r="AX235" s="6008" t="s">
        <v>128</v>
      </c>
      <c r="AY235" s="6008" t="s">
        <v>129</v>
      </c>
      <c r="AZ235" s="6008" t="s">
        <v>130</v>
      </c>
      <c r="BA235" s="6008"/>
      <c r="BB235" s="6029"/>
      <c r="BC235" s="6008"/>
      <c r="BD235" s="6008"/>
      <c r="BE235" s="6023"/>
    </row>
    <row r="236" spans="1:57" ht="24.75" customHeight="1">
      <c r="A236" s="6015"/>
      <c r="B236" s="6006"/>
      <c r="C236" s="6006"/>
      <c r="D236" s="6006"/>
      <c r="E236" s="6006"/>
      <c r="F236" s="6006"/>
      <c r="G236" s="6006"/>
      <c r="H236" s="6008"/>
      <c r="I236" s="6008"/>
      <c r="J236" s="6008"/>
      <c r="K236" s="6006"/>
      <c r="L236" s="6006"/>
      <c r="M236" s="6006"/>
      <c r="N236" s="6008"/>
      <c r="O236" s="6020"/>
      <c r="P236" s="6008"/>
      <c r="Q236" s="6008"/>
      <c r="R236" s="6008"/>
      <c r="S236" s="6008"/>
      <c r="T236" s="6008"/>
      <c r="U236" s="6008"/>
      <c r="V236" s="6008"/>
      <c r="W236" s="6008"/>
      <c r="X236" s="6008"/>
      <c r="Y236" s="6008"/>
      <c r="Z236" s="6031"/>
      <c r="AA236" s="6008"/>
      <c r="AB236" s="6008"/>
      <c r="AC236" s="6033"/>
      <c r="AD236" s="6006"/>
      <c r="AE236" s="6006"/>
      <c r="AF236" s="6006"/>
      <c r="AG236" s="6006"/>
      <c r="AH236" s="6006"/>
      <c r="AI236" s="6006"/>
      <c r="AJ236" s="6008"/>
      <c r="AK236" s="6008"/>
      <c r="AL236" s="6008"/>
      <c r="AM236" s="6006"/>
      <c r="AN236" s="6006"/>
      <c r="AO236" s="6006"/>
      <c r="AP236" s="6008"/>
      <c r="AQ236" s="6011"/>
      <c r="AR236" s="6035"/>
      <c r="AS236" s="6008"/>
      <c r="AT236" s="6008"/>
      <c r="AU236" s="6008"/>
      <c r="AV236" s="6008"/>
      <c r="AW236" s="6008"/>
      <c r="AX236" s="6008"/>
      <c r="AY236" s="6008"/>
      <c r="AZ236" s="6008"/>
      <c r="BA236" s="6008"/>
      <c r="BB236" s="6029"/>
      <c r="BC236" s="6008"/>
      <c r="BD236" s="6008"/>
      <c r="BE236" s="6023"/>
    </row>
    <row r="237" spans="1:57" ht="54.9" customHeight="1">
      <c r="A237" s="6015"/>
      <c r="B237" s="6006"/>
      <c r="C237" s="6006"/>
      <c r="D237" s="6006"/>
      <c r="E237" s="6006"/>
      <c r="F237" s="6006"/>
      <c r="G237" s="6006"/>
      <c r="H237" s="6008"/>
      <c r="I237" s="6008"/>
      <c r="J237" s="6008"/>
      <c r="K237" s="6006"/>
      <c r="L237" s="6006"/>
      <c r="M237" s="6006"/>
      <c r="N237" s="6008"/>
      <c r="O237" s="6020"/>
      <c r="P237" s="6008"/>
      <c r="Q237" s="6008"/>
      <c r="R237" s="6008"/>
      <c r="S237" s="6008"/>
      <c r="T237" s="6008"/>
      <c r="U237" s="6008"/>
      <c r="V237" s="6008"/>
      <c r="W237" s="6008"/>
      <c r="X237" s="6008"/>
      <c r="Y237" s="6008"/>
      <c r="Z237" s="6031"/>
      <c r="AA237" s="6008"/>
      <c r="AB237" s="6008"/>
      <c r="AC237" s="6033"/>
      <c r="AD237" s="6006"/>
      <c r="AE237" s="6006"/>
      <c r="AF237" s="6006"/>
      <c r="AG237" s="6006"/>
      <c r="AH237" s="6006"/>
      <c r="AI237" s="6006"/>
      <c r="AJ237" s="6008"/>
      <c r="AK237" s="6008"/>
      <c r="AL237" s="6008"/>
      <c r="AM237" s="6006"/>
      <c r="AN237" s="6006"/>
      <c r="AO237" s="6006"/>
      <c r="AP237" s="6008"/>
      <c r="AQ237" s="6011"/>
      <c r="AR237" s="6035"/>
      <c r="AS237" s="6008"/>
      <c r="AT237" s="6008"/>
      <c r="AU237" s="6008"/>
      <c r="AV237" s="6008"/>
      <c r="AW237" s="6008"/>
      <c r="AX237" s="6008"/>
      <c r="AY237" s="6008"/>
      <c r="AZ237" s="6008"/>
      <c r="BA237" s="6008"/>
      <c r="BB237" s="6029"/>
      <c r="BC237" s="6008"/>
      <c r="BD237" s="6008"/>
      <c r="BE237" s="6023"/>
    </row>
    <row r="238" spans="1:57" ht="54.9" customHeight="1" thickBot="1">
      <c r="A238" s="6016"/>
      <c r="B238" s="6007"/>
      <c r="C238" s="6007"/>
      <c r="D238" s="6007"/>
      <c r="E238" s="6007"/>
      <c r="F238" s="6007"/>
      <c r="G238" s="6007"/>
      <c r="H238" s="6009"/>
      <c r="I238" s="6009"/>
      <c r="J238" s="6009"/>
      <c r="K238" s="6007"/>
      <c r="L238" s="6007"/>
      <c r="M238" s="6007"/>
      <c r="N238" s="6009"/>
      <c r="O238" s="6021"/>
      <c r="P238" s="6009"/>
      <c r="Q238" s="6009"/>
      <c r="R238" s="6009"/>
      <c r="S238" s="6009"/>
      <c r="T238" s="6009"/>
      <c r="U238" s="6009"/>
      <c r="V238" s="6009"/>
      <c r="W238" s="6009"/>
      <c r="X238" s="6009"/>
      <c r="Y238" s="6009"/>
      <c r="Z238" s="6032"/>
      <c r="AA238" s="6009"/>
      <c r="AB238" s="6009"/>
      <c r="AC238" s="6034"/>
      <c r="AD238" s="6007"/>
      <c r="AE238" s="6007"/>
      <c r="AF238" s="6007"/>
      <c r="AG238" s="6007"/>
      <c r="AH238" s="6007"/>
      <c r="AI238" s="6007"/>
      <c r="AJ238" s="6009"/>
      <c r="AK238" s="6009"/>
      <c r="AL238" s="6009"/>
      <c r="AM238" s="6007"/>
      <c r="AN238" s="6007"/>
      <c r="AO238" s="6007"/>
      <c r="AP238" s="6009"/>
      <c r="AQ238" s="6012"/>
      <c r="AR238" s="6036"/>
      <c r="AS238" s="6009"/>
      <c r="AT238" s="6009"/>
      <c r="AU238" s="6009"/>
      <c r="AV238" s="6009"/>
      <c r="AW238" s="6009"/>
      <c r="AX238" s="6009"/>
      <c r="AY238" s="6009"/>
      <c r="AZ238" s="6009"/>
      <c r="BA238" s="6009"/>
      <c r="BB238" s="6030"/>
      <c r="BC238" s="6009"/>
      <c r="BD238" s="6009"/>
      <c r="BE238" s="6024"/>
    </row>
    <row r="239" spans="1:57" ht="69.900000000000006" customHeight="1" thickBot="1">
      <c r="A239" s="3240" t="str">
        <f>الاعدادات!$D$6</f>
        <v>2022 وما قبلها</v>
      </c>
      <c r="B239" s="3135"/>
      <c r="C239" s="3136"/>
      <c r="D239" s="3136"/>
      <c r="E239" s="3137"/>
      <c r="F239" s="3137"/>
      <c r="G239" s="3137"/>
      <c r="H239" s="3138"/>
      <c r="I239" s="3139"/>
      <c r="J239" s="3136"/>
      <c r="K239" s="3136"/>
      <c r="L239" s="3137"/>
      <c r="M239" s="3137"/>
      <c r="N239" s="3138"/>
      <c r="O239" s="3140">
        <v>0</v>
      </c>
      <c r="P239" s="3141"/>
      <c r="Q239" s="3139"/>
      <c r="R239" s="3136"/>
      <c r="S239" s="3136"/>
      <c r="T239" s="3136"/>
      <c r="U239" s="3138"/>
      <c r="V239" s="3139"/>
      <c r="W239" s="3136"/>
      <c r="X239" s="3138"/>
      <c r="Y239" s="3139"/>
      <c r="Z239" s="3142">
        <v>0</v>
      </c>
      <c r="AA239" s="3143"/>
      <c r="AB239" s="3142"/>
      <c r="AC239" s="3144"/>
      <c r="AD239" s="3135"/>
      <c r="AE239" s="3136"/>
      <c r="AF239" s="3136"/>
      <c r="AG239" s="3137"/>
      <c r="AH239" s="3137"/>
      <c r="AI239" s="3137"/>
      <c r="AJ239" s="3138"/>
      <c r="AK239" s="3139"/>
      <c r="AL239" s="3136"/>
      <c r="AM239" s="3136"/>
      <c r="AN239" s="3137"/>
      <c r="AO239" s="3137"/>
      <c r="AP239" s="3138"/>
      <c r="AQ239" s="3140">
        <v>0</v>
      </c>
      <c r="AR239" s="3141"/>
      <c r="AS239" s="3139"/>
      <c r="AT239" s="3136"/>
      <c r="AU239" s="3136"/>
      <c r="AV239" s="3136"/>
      <c r="AW239" s="3138"/>
      <c r="AX239" s="3139"/>
      <c r="AY239" s="3136"/>
      <c r="AZ239" s="3138"/>
      <c r="BA239" s="3139"/>
      <c r="BB239" s="3142">
        <v>0</v>
      </c>
      <c r="BC239" s="3143"/>
      <c r="BD239" s="3142"/>
      <c r="BE239" s="3144"/>
    </row>
    <row r="240" spans="1:57" ht="69.900000000000006" customHeight="1" thickBot="1">
      <c r="A240" s="3240">
        <f>الاعدادات!$D$7</f>
        <v>2023</v>
      </c>
      <c r="B240" s="3135"/>
      <c r="C240" s="3136"/>
      <c r="D240" s="3136"/>
      <c r="E240" s="3137"/>
      <c r="F240" s="3137"/>
      <c r="G240" s="3137"/>
      <c r="H240" s="3138"/>
      <c r="I240" s="3139"/>
      <c r="J240" s="3136"/>
      <c r="K240" s="3136"/>
      <c r="L240" s="3137"/>
      <c r="M240" s="3137"/>
      <c r="N240" s="3138"/>
      <c r="O240" s="3140">
        <v>0</v>
      </c>
      <c r="P240" s="3141"/>
      <c r="Q240" s="3139"/>
      <c r="R240" s="3136"/>
      <c r="S240" s="3136"/>
      <c r="T240" s="3136"/>
      <c r="U240" s="3138"/>
      <c r="V240" s="3139"/>
      <c r="W240" s="3136"/>
      <c r="X240" s="3138"/>
      <c r="Y240" s="3139"/>
      <c r="Z240" s="3142">
        <v>0</v>
      </c>
      <c r="AA240" s="3145"/>
      <c r="AB240" s="3136"/>
      <c r="AC240" s="3144"/>
      <c r="AD240" s="3135"/>
      <c r="AE240" s="3136"/>
      <c r="AF240" s="3136"/>
      <c r="AG240" s="3137"/>
      <c r="AH240" s="3137"/>
      <c r="AI240" s="3137"/>
      <c r="AJ240" s="3138"/>
      <c r="AK240" s="3139"/>
      <c r="AL240" s="3136"/>
      <c r="AM240" s="3136"/>
      <c r="AN240" s="3137"/>
      <c r="AO240" s="3137"/>
      <c r="AP240" s="3138"/>
      <c r="AQ240" s="3140">
        <v>0</v>
      </c>
      <c r="AR240" s="3141"/>
      <c r="AS240" s="3139"/>
      <c r="AT240" s="3136"/>
      <c r="AU240" s="3136"/>
      <c r="AV240" s="3136"/>
      <c r="AW240" s="3138"/>
      <c r="AX240" s="3139"/>
      <c r="AY240" s="3136"/>
      <c r="AZ240" s="3138"/>
      <c r="BA240" s="3139"/>
      <c r="BB240" s="3142">
        <v>0</v>
      </c>
      <c r="BC240" s="3145"/>
      <c r="BD240" s="3136"/>
      <c r="BE240" s="3144"/>
    </row>
    <row r="241" spans="1:57" ht="69.900000000000006" customHeight="1" thickBot="1">
      <c r="A241" s="3240">
        <f>الاعدادات!$D$8</f>
        <v>2024</v>
      </c>
      <c r="B241" s="3135"/>
      <c r="C241" s="3136"/>
      <c r="D241" s="3136"/>
      <c r="E241" s="3137"/>
      <c r="F241" s="3137"/>
      <c r="G241" s="3137"/>
      <c r="H241" s="3138"/>
      <c r="I241" s="3139"/>
      <c r="J241" s="3136"/>
      <c r="K241" s="3136"/>
      <c r="L241" s="3137"/>
      <c r="M241" s="3137"/>
      <c r="N241" s="3138"/>
      <c r="O241" s="3140">
        <v>0</v>
      </c>
      <c r="P241" s="3141"/>
      <c r="Q241" s="3139"/>
      <c r="R241" s="3136"/>
      <c r="S241" s="3136"/>
      <c r="T241" s="3136"/>
      <c r="U241" s="3138"/>
      <c r="V241" s="3139"/>
      <c r="W241" s="3136"/>
      <c r="X241" s="3138"/>
      <c r="Y241" s="3139"/>
      <c r="Z241" s="3142">
        <v>0</v>
      </c>
      <c r="AA241" s="3145"/>
      <c r="AB241" s="3136"/>
      <c r="AC241" s="3144"/>
      <c r="AD241" s="3135"/>
      <c r="AE241" s="3136"/>
      <c r="AF241" s="3136"/>
      <c r="AG241" s="3137"/>
      <c r="AH241" s="3137"/>
      <c r="AI241" s="3137"/>
      <c r="AJ241" s="3138"/>
      <c r="AK241" s="3139"/>
      <c r="AL241" s="3136"/>
      <c r="AM241" s="3136"/>
      <c r="AN241" s="3137"/>
      <c r="AO241" s="3137"/>
      <c r="AP241" s="3138"/>
      <c r="AQ241" s="3140">
        <v>0</v>
      </c>
      <c r="AR241" s="3141"/>
      <c r="AS241" s="3139"/>
      <c r="AT241" s="3136"/>
      <c r="AU241" s="3136"/>
      <c r="AV241" s="3136"/>
      <c r="AW241" s="3138"/>
      <c r="AX241" s="3139"/>
      <c r="AY241" s="3136"/>
      <c r="AZ241" s="3138"/>
      <c r="BA241" s="3139"/>
      <c r="BB241" s="3142">
        <v>0</v>
      </c>
      <c r="BC241" s="3145"/>
      <c r="BD241" s="3136"/>
      <c r="BE241" s="3144"/>
    </row>
    <row r="242" spans="1:57" ht="69.900000000000006" customHeight="1" thickBot="1">
      <c r="A242" s="3240">
        <f>الاعدادات!$D$9</f>
        <v>2025</v>
      </c>
      <c r="B242" s="3135"/>
      <c r="C242" s="3136"/>
      <c r="D242" s="3136"/>
      <c r="E242" s="3137"/>
      <c r="F242" s="3137"/>
      <c r="G242" s="3137"/>
      <c r="H242" s="3138"/>
      <c r="I242" s="3139"/>
      <c r="J242" s="3136"/>
      <c r="K242" s="3136"/>
      <c r="L242" s="3137"/>
      <c r="M242" s="3137"/>
      <c r="N242" s="3138"/>
      <c r="O242" s="3140">
        <v>0</v>
      </c>
      <c r="P242" s="3141"/>
      <c r="Q242" s="3139"/>
      <c r="R242" s="3136"/>
      <c r="S242" s="3136"/>
      <c r="T242" s="3136"/>
      <c r="U242" s="3138"/>
      <c r="V242" s="3139"/>
      <c r="W242" s="3136"/>
      <c r="X242" s="3138"/>
      <c r="Y242" s="3139"/>
      <c r="Z242" s="3142">
        <v>0</v>
      </c>
      <c r="AA242" s="3145"/>
      <c r="AB242" s="3136"/>
      <c r="AC242" s="3144"/>
      <c r="AD242" s="3135"/>
      <c r="AE242" s="3136"/>
      <c r="AF242" s="3136"/>
      <c r="AG242" s="3137"/>
      <c r="AH242" s="3137"/>
      <c r="AI242" s="3137"/>
      <c r="AJ242" s="3138"/>
      <c r="AK242" s="3139"/>
      <c r="AL242" s="3136"/>
      <c r="AM242" s="3136"/>
      <c r="AN242" s="3137"/>
      <c r="AO242" s="3137"/>
      <c r="AP242" s="3138"/>
      <c r="AQ242" s="3140">
        <v>0</v>
      </c>
      <c r="AR242" s="3141"/>
      <c r="AS242" s="3139"/>
      <c r="AT242" s="3136"/>
      <c r="AU242" s="3136"/>
      <c r="AV242" s="3136"/>
      <c r="AW242" s="3138"/>
      <c r="AX242" s="3139"/>
      <c r="AY242" s="3136"/>
      <c r="AZ242" s="3138"/>
      <c r="BA242" s="3139"/>
      <c r="BB242" s="3142">
        <v>0</v>
      </c>
      <c r="BC242" s="3145"/>
      <c r="BD242" s="3136"/>
      <c r="BE242" s="3144"/>
    </row>
    <row r="243" spans="1:57" ht="69.900000000000006" customHeight="1">
      <c r="A243" s="3240">
        <f>الاعدادات!$D$10</f>
        <v>2026</v>
      </c>
      <c r="B243" s="3135"/>
      <c r="C243" s="3136"/>
      <c r="D243" s="3136"/>
      <c r="E243" s="3137"/>
      <c r="F243" s="3137"/>
      <c r="G243" s="3137"/>
      <c r="H243" s="3138"/>
      <c r="I243" s="3139"/>
      <c r="J243" s="3136"/>
      <c r="K243" s="3136"/>
      <c r="L243" s="3137"/>
      <c r="M243" s="3137"/>
      <c r="N243" s="3138"/>
      <c r="O243" s="3140">
        <v>0</v>
      </c>
      <c r="P243" s="3141"/>
      <c r="Q243" s="3139"/>
      <c r="R243" s="3136"/>
      <c r="S243" s="3136"/>
      <c r="T243" s="3136"/>
      <c r="U243" s="3138"/>
      <c r="V243" s="3139"/>
      <c r="W243" s="3136"/>
      <c r="X243" s="3138"/>
      <c r="Y243" s="3139"/>
      <c r="Z243" s="3142">
        <v>0</v>
      </c>
      <c r="AA243" s="3145"/>
      <c r="AB243" s="3136"/>
      <c r="AC243" s="3144"/>
      <c r="AD243" s="3135"/>
      <c r="AE243" s="3136"/>
      <c r="AF243" s="3136"/>
      <c r="AG243" s="3137"/>
      <c r="AH243" s="3137"/>
      <c r="AI243" s="3137"/>
      <c r="AJ243" s="3138"/>
      <c r="AK243" s="3139"/>
      <c r="AL243" s="3136"/>
      <c r="AM243" s="3136"/>
      <c r="AN243" s="3137"/>
      <c r="AO243" s="3137"/>
      <c r="AP243" s="3138"/>
      <c r="AQ243" s="3140">
        <v>0</v>
      </c>
      <c r="AR243" s="3141"/>
      <c r="AS243" s="3139"/>
      <c r="AT243" s="3136"/>
      <c r="AU243" s="3136"/>
      <c r="AV243" s="3136"/>
      <c r="AW243" s="3138"/>
      <c r="AX243" s="3139"/>
      <c r="AY243" s="3136"/>
      <c r="AZ243" s="3138"/>
      <c r="BA243" s="3139"/>
      <c r="BB243" s="3142">
        <v>0</v>
      </c>
      <c r="BC243" s="3145"/>
      <c r="BD243" s="3136"/>
      <c r="BE243" s="3144"/>
    </row>
    <row r="244" spans="1:57" ht="69.900000000000006" customHeight="1" thickBot="1">
      <c r="A244" s="3146" t="s">
        <v>181</v>
      </c>
      <c r="B244" s="3242">
        <f t="shared" ref="B244:BE244" si="135">SUM(B239:B243)</f>
        <v>0</v>
      </c>
      <c r="C244" s="3243">
        <f t="shared" si="135"/>
        <v>0</v>
      </c>
      <c r="D244" s="3243">
        <f t="shared" si="135"/>
        <v>0</v>
      </c>
      <c r="E244" s="3243">
        <f t="shared" si="135"/>
        <v>0</v>
      </c>
      <c r="F244" s="3243">
        <f t="shared" si="135"/>
        <v>0</v>
      </c>
      <c r="G244" s="3243">
        <f t="shared" si="135"/>
        <v>0</v>
      </c>
      <c r="H244" s="3243">
        <f t="shared" si="135"/>
        <v>0</v>
      </c>
      <c r="I244" s="3243">
        <f t="shared" si="135"/>
        <v>0</v>
      </c>
      <c r="J244" s="3243">
        <f t="shared" si="135"/>
        <v>0</v>
      </c>
      <c r="K244" s="3243">
        <f t="shared" si="135"/>
        <v>0</v>
      </c>
      <c r="L244" s="3243">
        <f t="shared" si="135"/>
        <v>0</v>
      </c>
      <c r="M244" s="3243">
        <f t="shared" si="135"/>
        <v>0</v>
      </c>
      <c r="N244" s="3243">
        <f t="shared" si="135"/>
        <v>0</v>
      </c>
      <c r="O244" s="3244">
        <f t="shared" si="135"/>
        <v>0</v>
      </c>
      <c r="P244" s="3243">
        <f t="shared" si="135"/>
        <v>0</v>
      </c>
      <c r="Q244" s="3243">
        <f t="shared" si="135"/>
        <v>0</v>
      </c>
      <c r="R244" s="3243">
        <f t="shared" si="135"/>
        <v>0</v>
      </c>
      <c r="S244" s="3243">
        <f t="shared" si="135"/>
        <v>0</v>
      </c>
      <c r="T244" s="3243">
        <f t="shared" si="135"/>
        <v>0</v>
      </c>
      <c r="U244" s="3243">
        <f t="shared" si="135"/>
        <v>0</v>
      </c>
      <c r="V244" s="3243">
        <f t="shared" si="135"/>
        <v>0</v>
      </c>
      <c r="W244" s="3243">
        <f t="shared" si="135"/>
        <v>0</v>
      </c>
      <c r="X244" s="3243">
        <f t="shared" si="135"/>
        <v>0</v>
      </c>
      <c r="Y244" s="3243">
        <f t="shared" si="135"/>
        <v>0</v>
      </c>
      <c r="Z244" s="3243">
        <f t="shared" si="135"/>
        <v>0</v>
      </c>
      <c r="AA244" s="3243">
        <f t="shared" si="135"/>
        <v>0</v>
      </c>
      <c r="AB244" s="3243">
        <f t="shared" si="135"/>
        <v>0</v>
      </c>
      <c r="AC244" s="3245">
        <f t="shared" si="135"/>
        <v>0</v>
      </c>
      <c r="AD244" s="3242">
        <f t="shared" si="135"/>
        <v>0</v>
      </c>
      <c r="AE244" s="3243">
        <f t="shared" si="135"/>
        <v>0</v>
      </c>
      <c r="AF244" s="3243">
        <f t="shared" si="135"/>
        <v>0</v>
      </c>
      <c r="AG244" s="3243">
        <f t="shared" si="135"/>
        <v>0</v>
      </c>
      <c r="AH244" s="3243">
        <f t="shared" si="135"/>
        <v>0</v>
      </c>
      <c r="AI244" s="3243">
        <f t="shared" si="135"/>
        <v>0</v>
      </c>
      <c r="AJ244" s="3243">
        <f t="shared" si="135"/>
        <v>0</v>
      </c>
      <c r="AK244" s="3243">
        <f t="shared" si="135"/>
        <v>0</v>
      </c>
      <c r="AL244" s="3243">
        <f t="shared" si="135"/>
        <v>0</v>
      </c>
      <c r="AM244" s="3243">
        <f t="shared" si="135"/>
        <v>0</v>
      </c>
      <c r="AN244" s="3243">
        <f t="shared" si="135"/>
        <v>0</v>
      </c>
      <c r="AO244" s="3243">
        <f t="shared" si="135"/>
        <v>0</v>
      </c>
      <c r="AP244" s="3243">
        <f t="shared" si="135"/>
        <v>0</v>
      </c>
      <c r="AQ244" s="3244">
        <f t="shared" si="135"/>
        <v>0</v>
      </c>
      <c r="AR244" s="3243">
        <f t="shared" si="135"/>
        <v>0</v>
      </c>
      <c r="AS244" s="3243">
        <f t="shared" si="135"/>
        <v>0</v>
      </c>
      <c r="AT244" s="3243">
        <f t="shared" si="135"/>
        <v>0</v>
      </c>
      <c r="AU244" s="3243">
        <f t="shared" si="135"/>
        <v>0</v>
      </c>
      <c r="AV244" s="3243">
        <f t="shared" si="135"/>
        <v>0</v>
      </c>
      <c r="AW244" s="3243">
        <f t="shared" si="135"/>
        <v>0</v>
      </c>
      <c r="AX244" s="3243">
        <f t="shared" si="135"/>
        <v>0</v>
      </c>
      <c r="AY244" s="3243">
        <f t="shared" si="135"/>
        <v>0</v>
      </c>
      <c r="AZ244" s="3243">
        <f t="shared" si="135"/>
        <v>0</v>
      </c>
      <c r="BA244" s="3243">
        <f t="shared" si="135"/>
        <v>0</v>
      </c>
      <c r="BB244" s="3243">
        <f t="shared" si="135"/>
        <v>0</v>
      </c>
      <c r="BC244" s="3243">
        <f t="shared" si="135"/>
        <v>0</v>
      </c>
      <c r="BD244" s="3243">
        <f t="shared" si="135"/>
        <v>0</v>
      </c>
      <c r="BE244" s="3245">
        <f t="shared" si="135"/>
        <v>0</v>
      </c>
    </row>
    <row r="245" spans="1:57" ht="69" customHeight="1" thickBot="1">
      <c r="A245" s="3147"/>
      <c r="B245" s="6017" t="s">
        <v>1669</v>
      </c>
      <c r="C245" s="6017"/>
      <c r="D245" s="6017"/>
      <c r="E245" s="6017"/>
      <c r="F245" s="6017"/>
      <c r="G245" s="6017"/>
      <c r="H245" s="6017"/>
      <c r="I245" s="6017"/>
      <c r="J245" s="6017"/>
      <c r="K245" s="6017"/>
      <c r="L245" s="6017"/>
      <c r="M245" s="6017"/>
      <c r="N245" s="6017"/>
      <c r="O245" s="6017"/>
      <c r="P245" s="6017"/>
      <c r="Q245" s="6017"/>
      <c r="R245" s="6017"/>
      <c r="S245" s="6017"/>
      <c r="T245" s="6017"/>
      <c r="U245" s="6017"/>
      <c r="V245" s="6017"/>
      <c r="W245" s="6017"/>
      <c r="X245" s="6017"/>
      <c r="Y245" s="6017"/>
      <c r="Z245" s="6017"/>
      <c r="AA245" s="6017"/>
      <c r="AB245" s="6017"/>
      <c r="AC245" s="6017"/>
      <c r="AD245" s="6017" t="s">
        <v>1670</v>
      </c>
      <c r="AE245" s="6017"/>
      <c r="AF245" s="6017"/>
      <c r="AG245" s="6017"/>
      <c r="AH245" s="6017"/>
      <c r="AI245" s="6017"/>
      <c r="AJ245" s="6017"/>
      <c r="AK245" s="6017"/>
      <c r="AL245" s="6017"/>
      <c r="AM245" s="6017"/>
      <c r="AN245" s="6017"/>
      <c r="AO245" s="6017"/>
      <c r="AP245" s="6017"/>
      <c r="AQ245" s="6017"/>
      <c r="AR245" s="6017"/>
      <c r="AS245" s="6017"/>
      <c r="AT245" s="6017"/>
      <c r="AU245" s="6017"/>
      <c r="AV245" s="6017"/>
      <c r="AW245" s="6017"/>
      <c r="AX245" s="6017"/>
      <c r="AY245" s="6017"/>
      <c r="AZ245" s="6017"/>
      <c r="BA245" s="6017"/>
      <c r="BB245" s="6017"/>
      <c r="BC245" s="6017"/>
      <c r="BD245" s="6017"/>
      <c r="BE245" s="6017"/>
    </row>
    <row r="246" spans="1:57" ht="69.900000000000006" customHeight="1" thickBot="1">
      <c r="A246" s="3240" t="str">
        <f>الاعدادات!$D$6</f>
        <v>2022 وما قبلها</v>
      </c>
      <c r="B246" s="3135"/>
      <c r="C246" s="3136"/>
      <c r="D246" s="3136"/>
      <c r="E246" s="3137"/>
      <c r="F246" s="3137"/>
      <c r="G246" s="3137"/>
      <c r="H246" s="3138"/>
      <c r="I246" s="3139"/>
      <c r="J246" s="3136"/>
      <c r="K246" s="3136"/>
      <c r="L246" s="3137"/>
      <c r="M246" s="3137"/>
      <c r="N246" s="3138"/>
      <c r="O246" s="3140">
        <v>0</v>
      </c>
      <c r="P246" s="3141"/>
      <c r="Q246" s="3139"/>
      <c r="R246" s="3136"/>
      <c r="S246" s="3136"/>
      <c r="T246" s="3136"/>
      <c r="U246" s="3138"/>
      <c r="V246" s="3139"/>
      <c r="W246" s="3136"/>
      <c r="X246" s="3138"/>
      <c r="Y246" s="3139"/>
      <c r="Z246" s="3142">
        <v>0</v>
      </c>
      <c r="AA246" s="3143"/>
      <c r="AB246" s="3142"/>
      <c r="AC246" s="3144"/>
      <c r="AD246" s="3135"/>
      <c r="AE246" s="3136"/>
      <c r="AF246" s="3136"/>
      <c r="AG246" s="3137"/>
      <c r="AH246" s="3137"/>
      <c r="AI246" s="3137"/>
      <c r="AJ246" s="3138"/>
      <c r="AK246" s="3139"/>
      <c r="AL246" s="3136"/>
      <c r="AM246" s="3136"/>
      <c r="AN246" s="3137"/>
      <c r="AO246" s="3137"/>
      <c r="AP246" s="3138"/>
      <c r="AQ246" s="3140">
        <v>0</v>
      </c>
      <c r="AR246" s="3141"/>
      <c r="AS246" s="3139"/>
      <c r="AT246" s="3136"/>
      <c r="AU246" s="3136"/>
      <c r="AV246" s="3136"/>
      <c r="AW246" s="3138"/>
      <c r="AX246" s="3139"/>
      <c r="AY246" s="3136"/>
      <c r="AZ246" s="3138"/>
      <c r="BA246" s="3139"/>
      <c r="BB246" s="3142">
        <v>0</v>
      </c>
      <c r="BC246" s="3143"/>
      <c r="BD246" s="3142"/>
      <c r="BE246" s="3144"/>
    </row>
    <row r="247" spans="1:57" ht="69.900000000000006" customHeight="1" thickBot="1">
      <c r="A247" s="3240">
        <f>الاعدادات!$D$7</f>
        <v>2023</v>
      </c>
      <c r="B247" s="3135"/>
      <c r="C247" s="3136"/>
      <c r="D247" s="3136"/>
      <c r="E247" s="3137"/>
      <c r="F247" s="3137"/>
      <c r="G247" s="3137"/>
      <c r="H247" s="3138"/>
      <c r="I247" s="3139"/>
      <c r="J247" s="3136"/>
      <c r="K247" s="3136"/>
      <c r="L247" s="3137"/>
      <c r="M247" s="3137"/>
      <c r="N247" s="3138"/>
      <c r="O247" s="3140">
        <v>0</v>
      </c>
      <c r="P247" s="3141"/>
      <c r="Q247" s="3139"/>
      <c r="R247" s="3136"/>
      <c r="S247" s="3136"/>
      <c r="T247" s="3136"/>
      <c r="U247" s="3138"/>
      <c r="V247" s="3139"/>
      <c r="W247" s="3136"/>
      <c r="X247" s="3138"/>
      <c r="Y247" s="3139"/>
      <c r="Z247" s="3142">
        <v>0</v>
      </c>
      <c r="AA247" s="3145"/>
      <c r="AB247" s="3136"/>
      <c r="AC247" s="3144"/>
      <c r="AD247" s="3135"/>
      <c r="AE247" s="3136"/>
      <c r="AF247" s="3136"/>
      <c r="AG247" s="3137"/>
      <c r="AH247" s="3137"/>
      <c r="AI247" s="3137"/>
      <c r="AJ247" s="3138"/>
      <c r="AK247" s="3139"/>
      <c r="AL247" s="3136"/>
      <c r="AM247" s="3136"/>
      <c r="AN247" s="3137"/>
      <c r="AO247" s="3137"/>
      <c r="AP247" s="3138"/>
      <c r="AQ247" s="3140">
        <v>0</v>
      </c>
      <c r="AR247" s="3141"/>
      <c r="AS247" s="3139"/>
      <c r="AT247" s="3136"/>
      <c r="AU247" s="3136"/>
      <c r="AV247" s="3136"/>
      <c r="AW247" s="3138"/>
      <c r="AX247" s="3139"/>
      <c r="AY247" s="3136"/>
      <c r="AZ247" s="3138"/>
      <c r="BA247" s="3139"/>
      <c r="BB247" s="3142">
        <v>0</v>
      </c>
      <c r="BC247" s="3145"/>
      <c r="BD247" s="3136"/>
      <c r="BE247" s="3144"/>
    </row>
    <row r="248" spans="1:57" ht="69.900000000000006" customHeight="1" thickBot="1">
      <c r="A248" s="3240">
        <f>الاعدادات!$D$8</f>
        <v>2024</v>
      </c>
      <c r="B248" s="3135"/>
      <c r="C248" s="3136"/>
      <c r="D248" s="3136"/>
      <c r="E248" s="3137"/>
      <c r="F248" s="3137"/>
      <c r="G248" s="3137"/>
      <c r="H248" s="3138"/>
      <c r="I248" s="3139"/>
      <c r="J248" s="3136"/>
      <c r="K248" s="3136"/>
      <c r="L248" s="3137"/>
      <c r="M248" s="3137"/>
      <c r="N248" s="3138"/>
      <c r="O248" s="3140">
        <v>0</v>
      </c>
      <c r="P248" s="3141"/>
      <c r="Q248" s="3139"/>
      <c r="R248" s="3136"/>
      <c r="S248" s="3136"/>
      <c r="T248" s="3136"/>
      <c r="U248" s="3138"/>
      <c r="V248" s="3139"/>
      <c r="W248" s="3136"/>
      <c r="X248" s="3138"/>
      <c r="Y248" s="3139"/>
      <c r="Z248" s="3142">
        <v>0</v>
      </c>
      <c r="AA248" s="3145"/>
      <c r="AB248" s="3136"/>
      <c r="AC248" s="3144"/>
      <c r="AD248" s="3135"/>
      <c r="AE248" s="3136"/>
      <c r="AF248" s="3136"/>
      <c r="AG248" s="3137"/>
      <c r="AH248" s="3137"/>
      <c r="AI248" s="3137"/>
      <c r="AJ248" s="3138"/>
      <c r="AK248" s="3139"/>
      <c r="AL248" s="3136"/>
      <c r="AM248" s="3136"/>
      <c r="AN248" s="3137"/>
      <c r="AO248" s="3137"/>
      <c r="AP248" s="3138"/>
      <c r="AQ248" s="3140">
        <v>0</v>
      </c>
      <c r="AR248" s="3141"/>
      <c r="AS248" s="3139"/>
      <c r="AT248" s="3136"/>
      <c r="AU248" s="3136"/>
      <c r="AV248" s="3136"/>
      <c r="AW248" s="3138"/>
      <c r="AX248" s="3139"/>
      <c r="AY248" s="3136"/>
      <c r="AZ248" s="3138"/>
      <c r="BA248" s="3139"/>
      <c r="BB248" s="3142">
        <v>0</v>
      </c>
      <c r="BC248" s="3145"/>
      <c r="BD248" s="3136"/>
      <c r="BE248" s="3144"/>
    </row>
    <row r="249" spans="1:57" ht="69.900000000000006" customHeight="1" thickBot="1">
      <c r="A249" s="3240">
        <f>الاعدادات!$D$9</f>
        <v>2025</v>
      </c>
      <c r="B249" s="3135"/>
      <c r="C249" s="3136"/>
      <c r="D249" s="3136"/>
      <c r="E249" s="3137"/>
      <c r="F249" s="3137"/>
      <c r="G249" s="3137"/>
      <c r="H249" s="3138"/>
      <c r="I249" s="3139"/>
      <c r="J249" s="3136"/>
      <c r="K249" s="3136"/>
      <c r="L249" s="3137"/>
      <c r="M249" s="3137"/>
      <c r="N249" s="3138"/>
      <c r="O249" s="3140">
        <v>0</v>
      </c>
      <c r="P249" s="3141"/>
      <c r="Q249" s="3139"/>
      <c r="R249" s="3136"/>
      <c r="S249" s="3136"/>
      <c r="T249" s="3136"/>
      <c r="U249" s="3138"/>
      <c r="V249" s="3139"/>
      <c r="W249" s="3136"/>
      <c r="X249" s="3138"/>
      <c r="Y249" s="3139"/>
      <c r="Z249" s="3142">
        <v>0</v>
      </c>
      <c r="AA249" s="3145"/>
      <c r="AB249" s="3136"/>
      <c r="AC249" s="3144"/>
      <c r="AD249" s="3135"/>
      <c r="AE249" s="3136"/>
      <c r="AF249" s="3136"/>
      <c r="AG249" s="3137"/>
      <c r="AH249" s="3137"/>
      <c r="AI249" s="3137"/>
      <c r="AJ249" s="3138"/>
      <c r="AK249" s="3139"/>
      <c r="AL249" s="3136"/>
      <c r="AM249" s="3136"/>
      <c r="AN249" s="3137"/>
      <c r="AO249" s="3137"/>
      <c r="AP249" s="3138"/>
      <c r="AQ249" s="3140">
        <v>0</v>
      </c>
      <c r="AR249" s="3141"/>
      <c r="AS249" s="3139"/>
      <c r="AT249" s="3136"/>
      <c r="AU249" s="3136"/>
      <c r="AV249" s="3136"/>
      <c r="AW249" s="3138"/>
      <c r="AX249" s="3139"/>
      <c r="AY249" s="3136"/>
      <c r="AZ249" s="3138"/>
      <c r="BA249" s="3139"/>
      <c r="BB249" s="3142">
        <v>0</v>
      </c>
      <c r="BC249" s="3145"/>
      <c r="BD249" s="3136"/>
      <c r="BE249" s="3144"/>
    </row>
    <row r="250" spans="1:57" ht="69.900000000000006" customHeight="1">
      <c r="A250" s="3240">
        <f>الاعدادات!$D$10</f>
        <v>2026</v>
      </c>
      <c r="B250" s="3135"/>
      <c r="C250" s="3136"/>
      <c r="D250" s="3136"/>
      <c r="E250" s="3137"/>
      <c r="F250" s="3137"/>
      <c r="G250" s="3137"/>
      <c r="H250" s="3138"/>
      <c r="I250" s="3139"/>
      <c r="J250" s="3136"/>
      <c r="K250" s="3136"/>
      <c r="L250" s="3137"/>
      <c r="M250" s="3137"/>
      <c r="N250" s="3138"/>
      <c r="O250" s="3140">
        <v>0</v>
      </c>
      <c r="P250" s="3141"/>
      <c r="Q250" s="3139">
        <v>1</v>
      </c>
      <c r="R250" s="3136"/>
      <c r="S250" s="3136"/>
      <c r="T250" s="3136"/>
      <c r="U250" s="3138"/>
      <c r="V250" s="3139"/>
      <c r="W250" s="3136"/>
      <c r="X250" s="3138"/>
      <c r="Y250" s="3139"/>
      <c r="Z250" s="3142">
        <v>1</v>
      </c>
      <c r="AA250" s="3145"/>
      <c r="AB250" s="3136"/>
      <c r="AC250" s="3144"/>
      <c r="AD250" s="3135"/>
      <c r="AE250" s="3136"/>
      <c r="AF250" s="3136"/>
      <c r="AG250" s="3137"/>
      <c r="AH250" s="3137"/>
      <c r="AI250" s="3137"/>
      <c r="AJ250" s="3138"/>
      <c r="AK250" s="3139"/>
      <c r="AL250" s="3136"/>
      <c r="AM250" s="3136"/>
      <c r="AN250" s="3137"/>
      <c r="AO250" s="3137"/>
      <c r="AP250" s="3138"/>
      <c r="AQ250" s="3140">
        <v>0</v>
      </c>
      <c r="AR250" s="3141"/>
      <c r="AS250" s="3139"/>
      <c r="AT250" s="3136"/>
      <c r="AU250" s="3136"/>
      <c r="AV250" s="3136"/>
      <c r="AW250" s="3138"/>
      <c r="AX250" s="3139"/>
      <c r="AY250" s="3136"/>
      <c r="AZ250" s="3138"/>
      <c r="BA250" s="3139"/>
      <c r="BB250" s="3142">
        <v>0</v>
      </c>
      <c r="BC250" s="3145"/>
      <c r="BD250" s="3136"/>
      <c r="BE250" s="3144"/>
    </row>
    <row r="251" spans="1:57" ht="69.900000000000006" customHeight="1" thickBot="1">
      <c r="A251" s="3146" t="s">
        <v>181</v>
      </c>
      <c r="B251" s="3242">
        <f t="shared" ref="B251:BE251" si="136">SUM(B246:B250)</f>
        <v>0</v>
      </c>
      <c r="C251" s="3243">
        <f t="shared" si="136"/>
        <v>0</v>
      </c>
      <c r="D251" s="3243">
        <f t="shared" si="136"/>
        <v>0</v>
      </c>
      <c r="E251" s="3243">
        <f t="shared" si="136"/>
        <v>0</v>
      </c>
      <c r="F251" s="3243">
        <f t="shared" si="136"/>
        <v>0</v>
      </c>
      <c r="G251" s="3243">
        <f t="shared" si="136"/>
        <v>0</v>
      </c>
      <c r="H251" s="3243">
        <f t="shared" si="136"/>
        <v>0</v>
      </c>
      <c r="I251" s="3243">
        <f t="shared" si="136"/>
        <v>0</v>
      </c>
      <c r="J251" s="3243">
        <f t="shared" si="136"/>
        <v>0</v>
      </c>
      <c r="K251" s="3243">
        <f t="shared" si="136"/>
        <v>0</v>
      </c>
      <c r="L251" s="3243">
        <f t="shared" si="136"/>
        <v>0</v>
      </c>
      <c r="M251" s="3243">
        <f t="shared" si="136"/>
        <v>0</v>
      </c>
      <c r="N251" s="3243">
        <f t="shared" si="136"/>
        <v>0</v>
      </c>
      <c r="O251" s="3244">
        <f t="shared" si="136"/>
        <v>0</v>
      </c>
      <c r="P251" s="3243">
        <f t="shared" si="136"/>
        <v>0</v>
      </c>
      <c r="Q251" s="3243">
        <f t="shared" si="136"/>
        <v>1</v>
      </c>
      <c r="R251" s="3243">
        <f t="shared" si="136"/>
        <v>0</v>
      </c>
      <c r="S251" s="3243">
        <f t="shared" si="136"/>
        <v>0</v>
      </c>
      <c r="T251" s="3243">
        <f t="shared" si="136"/>
        <v>0</v>
      </c>
      <c r="U251" s="3243">
        <f t="shared" si="136"/>
        <v>0</v>
      </c>
      <c r="V251" s="3243">
        <f t="shared" si="136"/>
        <v>0</v>
      </c>
      <c r="W251" s="3243">
        <f t="shared" si="136"/>
        <v>0</v>
      </c>
      <c r="X251" s="3243">
        <f t="shared" si="136"/>
        <v>0</v>
      </c>
      <c r="Y251" s="3243">
        <f t="shared" si="136"/>
        <v>0</v>
      </c>
      <c r="Z251" s="3243">
        <f t="shared" si="136"/>
        <v>1</v>
      </c>
      <c r="AA251" s="3243">
        <f t="shared" si="136"/>
        <v>0</v>
      </c>
      <c r="AB251" s="3243">
        <f t="shared" si="136"/>
        <v>0</v>
      </c>
      <c r="AC251" s="3245">
        <f t="shared" si="136"/>
        <v>0</v>
      </c>
      <c r="AD251" s="3242">
        <f t="shared" si="136"/>
        <v>0</v>
      </c>
      <c r="AE251" s="3243">
        <f t="shared" si="136"/>
        <v>0</v>
      </c>
      <c r="AF251" s="3243">
        <f t="shared" si="136"/>
        <v>0</v>
      </c>
      <c r="AG251" s="3243">
        <f t="shared" si="136"/>
        <v>0</v>
      </c>
      <c r="AH251" s="3243">
        <f t="shared" si="136"/>
        <v>0</v>
      </c>
      <c r="AI251" s="3243">
        <f t="shared" si="136"/>
        <v>0</v>
      </c>
      <c r="AJ251" s="3243">
        <f t="shared" si="136"/>
        <v>0</v>
      </c>
      <c r="AK251" s="3243">
        <f t="shared" si="136"/>
        <v>0</v>
      </c>
      <c r="AL251" s="3243">
        <f t="shared" si="136"/>
        <v>0</v>
      </c>
      <c r="AM251" s="3243">
        <f t="shared" si="136"/>
        <v>0</v>
      </c>
      <c r="AN251" s="3243">
        <f t="shared" si="136"/>
        <v>0</v>
      </c>
      <c r="AO251" s="3243">
        <f t="shared" si="136"/>
        <v>0</v>
      </c>
      <c r="AP251" s="3243">
        <f t="shared" si="136"/>
        <v>0</v>
      </c>
      <c r="AQ251" s="3244">
        <f t="shared" si="136"/>
        <v>0</v>
      </c>
      <c r="AR251" s="3243">
        <f t="shared" si="136"/>
        <v>0</v>
      </c>
      <c r="AS251" s="3243">
        <f t="shared" si="136"/>
        <v>0</v>
      </c>
      <c r="AT251" s="3243">
        <f t="shared" si="136"/>
        <v>0</v>
      </c>
      <c r="AU251" s="3243">
        <f t="shared" si="136"/>
        <v>0</v>
      </c>
      <c r="AV251" s="3243">
        <f t="shared" si="136"/>
        <v>0</v>
      </c>
      <c r="AW251" s="3243">
        <f t="shared" si="136"/>
        <v>0</v>
      </c>
      <c r="AX251" s="3243">
        <f t="shared" si="136"/>
        <v>0</v>
      </c>
      <c r="AY251" s="3243">
        <f t="shared" si="136"/>
        <v>0</v>
      </c>
      <c r="AZ251" s="3243">
        <f t="shared" si="136"/>
        <v>0</v>
      </c>
      <c r="BA251" s="3243">
        <f t="shared" si="136"/>
        <v>0</v>
      </c>
      <c r="BB251" s="3243">
        <f t="shared" si="136"/>
        <v>0</v>
      </c>
      <c r="BC251" s="3243">
        <f t="shared" si="136"/>
        <v>0</v>
      </c>
      <c r="BD251" s="3243">
        <f t="shared" si="136"/>
        <v>0</v>
      </c>
      <c r="BE251" s="3245">
        <f t="shared" si="136"/>
        <v>0</v>
      </c>
    </row>
    <row r="252" spans="1:57" ht="59.25" customHeight="1">
      <c r="AU252" s="3148" t="s">
        <v>214</v>
      </c>
      <c r="AV252" s="3148"/>
      <c r="AW252" s="3148"/>
      <c r="AX252" s="3148"/>
      <c r="AY252" s="3148"/>
      <c r="AZ252" s="3148"/>
      <c r="BA252" s="3148"/>
      <c r="BB252" s="3148"/>
      <c r="BC252" s="3148"/>
      <c r="BD252" s="3148"/>
      <c r="BE252" s="2545"/>
    </row>
    <row r="253" spans="1:57" ht="35.25" customHeight="1">
      <c r="AU253" s="3149"/>
      <c r="AV253" s="3148" t="s">
        <v>215</v>
      </c>
      <c r="AW253" s="3148"/>
      <c r="AX253" s="3148"/>
      <c r="AY253" s="3148"/>
      <c r="AZ253" s="3148"/>
      <c r="BA253" s="3148"/>
      <c r="BB253" s="3148"/>
      <c r="BC253" s="3148"/>
      <c r="BD253" s="3149"/>
    </row>
    <row r="254" spans="1:57" ht="125.1" customHeight="1">
      <c r="A254" s="3527" t="str">
        <f xml:space="preserve"> "    كشف الانتاج تابع الدائرة (" &amp;$A$1&amp; " ) مدني كلي " &amp;الاعدادات!$D$2</f>
        <v xml:space="preserve">    كشف الانتاج تابع الدائرة (الدائرة السابعة اسرة سمسطا ) مدني كلي عن شهر  يوليو لسنة 2026م </v>
      </c>
      <c r="B254" s="178"/>
      <c r="C254" s="178"/>
      <c r="D254" s="178"/>
      <c r="E254" s="178"/>
      <c r="F254" s="178"/>
      <c r="G254" s="178"/>
      <c r="H254" s="178"/>
      <c r="I254" s="178"/>
      <c r="J254" s="178"/>
      <c r="K254" s="178"/>
      <c r="L254" s="178"/>
      <c r="M254" s="178"/>
      <c r="N254" s="178"/>
      <c r="O254" s="178"/>
      <c r="P254" s="178"/>
      <c r="Q254" s="178"/>
      <c r="R254" s="178"/>
      <c r="S254" s="178"/>
      <c r="T254" s="178"/>
      <c r="U254" s="178"/>
      <c r="V254" s="178"/>
      <c r="W254" s="178"/>
      <c r="X254" s="178"/>
      <c r="Y254" s="178"/>
      <c r="Z254" s="178"/>
      <c r="AA254" s="178"/>
      <c r="AB254" s="178"/>
      <c r="AC254" s="178"/>
      <c r="AD254" s="178"/>
      <c r="AE254" s="178"/>
      <c r="AF254" s="178"/>
      <c r="AG254" s="178"/>
      <c r="AH254" s="178"/>
      <c r="AI254" s="178"/>
      <c r="AJ254" s="178"/>
      <c r="AK254" s="178"/>
      <c r="AL254" s="178"/>
      <c r="AM254" s="178"/>
      <c r="AN254" s="178"/>
      <c r="AO254" s="178"/>
      <c r="AP254" s="178"/>
      <c r="AQ254" s="178"/>
      <c r="AR254" s="178"/>
      <c r="AS254" s="178"/>
      <c r="AT254" s="178"/>
      <c r="AU254" s="178"/>
      <c r="AV254" s="178"/>
      <c r="AW254" s="178"/>
      <c r="AX254" s="178"/>
      <c r="AY254" s="178"/>
      <c r="AZ254" s="178"/>
      <c r="BA254" s="3119"/>
      <c r="BB254" s="3119"/>
      <c r="BC254" s="3119"/>
      <c r="BD254" s="3119"/>
      <c r="BE254" s="3119"/>
    </row>
    <row r="255" spans="1:57" ht="54.9" customHeight="1">
      <c r="A255" s="6025" t="s">
        <v>208</v>
      </c>
      <c r="B255" s="6026" t="s">
        <v>88</v>
      </c>
      <c r="C255" s="6026"/>
      <c r="D255" s="6026"/>
      <c r="E255" s="6026"/>
      <c r="F255" s="6026"/>
      <c r="G255" s="6026"/>
      <c r="H255" s="6027" t="s">
        <v>89</v>
      </c>
      <c r="I255" s="6027" t="s">
        <v>15</v>
      </c>
      <c r="J255" s="6027" t="s">
        <v>90</v>
      </c>
      <c r="K255" s="6027" t="s">
        <v>91</v>
      </c>
      <c r="L255" s="5984" t="s">
        <v>92</v>
      </c>
      <c r="M255" s="5987" t="s">
        <v>93</v>
      </c>
      <c r="N255" s="5987"/>
      <c r="O255" s="5987"/>
      <c r="P255" s="5987"/>
      <c r="Q255" s="5987"/>
      <c r="R255" s="5987"/>
      <c r="S255" s="5987"/>
      <c r="T255" s="5987"/>
      <c r="U255" s="5987"/>
      <c r="V255" s="5987"/>
      <c r="W255" s="5987"/>
      <c r="X255" s="5987"/>
      <c r="Y255" s="5987"/>
      <c r="Z255" s="5987"/>
      <c r="AA255" s="5988" t="s">
        <v>94</v>
      </c>
      <c r="AB255" s="5989" t="s">
        <v>95</v>
      </c>
      <c r="AC255" s="5987" t="s">
        <v>96</v>
      </c>
      <c r="AD255" s="5987"/>
      <c r="AE255" s="5987"/>
      <c r="AF255" s="5987"/>
      <c r="AG255" s="5987"/>
      <c r="AH255" s="5987"/>
      <c r="AI255" s="5987"/>
      <c r="AJ255" s="5987"/>
      <c r="AK255" s="5987"/>
      <c r="AL255" s="5987"/>
      <c r="AM255" s="5987"/>
      <c r="AN255" s="5987"/>
      <c r="AO255" s="5987"/>
      <c r="AP255" s="5987"/>
      <c r="AQ255" s="5987"/>
      <c r="AR255" s="5987"/>
      <c r="AS255" s="5980" t="s">
        <v>97</v>
      </c>
      <c r="AT255" s="5975" t="s">
        <v>98</v>
      </c>
      <c r="AU255" s="5975"/>
      <c r="AV255" s="5975"/>
      <c r="AW255" s="5975"/>
      <c r="AX255" s="5975"/>
      <c r="AY255" s="5975"/>
      <c r="AZ255" s="3120" t="s">
        <v>99</v>
      </c>
    </row>
    <row r="256" spans="1:57" ht="54.9" customHeight="1">
      <c r="A256" s="6025"/>
      <c r="B256" s="6026"/>
      <c r="C256" s="6026"/>
      <c r="D256" s="6026"/>
      <c r="E256" s="6026"/>
      <c r="F256" s="6026"/>
      <c r="G256" s="6026"/>
      <c r="H256" s="6027"/>
      <c r="I256" s="6027"/>
      <c r="J256" s="6027"/>
      <c r="K256" s="6027"/>
      <c r="L256" s="5984"/>
      <c r="M256" s="5976" t="s">
        <v>107</v>
      </c>
      <c r="N256" s="5977"/>
      <c r="O256" s="5977"/>
      <c r="P256" s="5977"/>
      <c r="Q256" s="5977"/>
      <c r="R256" s="5977"/>
      <c r="S256" s="5977"/>
      <c r="T256" s="5977"/>
      <c r="U256" s="5977"/>
      <c r="V256" s="5977"/>
      <c r="W256" s="5977"/>
      <c r="X256" s="5978"/>
      <c r="Y256" s="5979" t="s">
        <v>108</v>
      </c>
      <c r="Z256" s="5980" t="s">
        <v>109</v>
      </c>
      <c r="AA256" s="5988"/>
      <c r="AB256" s="5989"/>
      <c r="AC256" s="5981" t="s">
        <v>100</v>
      </c>
      <c r="AD256" s="5981"/>
      <c r="AE256" s="5982" t="s">
        <v>122</v>
      </c>
      <c r="AF256" s="5983" t="s">
        <v>143</v>
      </c>
      <c r="AG256" s="5984" t="s">
        <v>102</v>
      </c>
      <c r="AH256" s="5985" t="s">
        <v>110</v>
      </c>
      <c r="AI256" s="5985"/>
      <c r="AJ256" s="5985"/>
      <c r="AK256" s="5985"/>
      <c r="AL256" s="5985"/>
      <c r="AM256" s="5985"/>
      <c r="AN256" s="5986" t="s">
        <v>111</v>
      </c>
      <c r="AO256" s="5986"/>
      <c r="AP256" s="5986"/>
      <c r="AQ256" s="5986"/>
      <c r="AR256" s="5990" t="s">
        <v>105</v>
      </c>
      <c r="AS256" s="5980"/>
      <c r="AT256" s="5992" t="s">
        <v>209</v>
      </c>
      <c r="AU256" s="5992" t="s">
        <v>210</v>
      </c>
      <c r="AV256" s="5992" t="s">
        <v>211</v>
      </c>
      <c r="AW256" s="5993" t="s">
        <v>115</v>
      </c>
      <c r="AX256" s="5992" t="s">
        <v>116</v>
      </c>
      <c r="AY256" s="5994" t="s">
        <v>117</v>
      </c>
      <c r="AZ256" s="5996" t="s">
        <v>118</v>
      </c>
    </row>
    <row r="257" spans="1:57" ht="54.9" customHeight="1">
      <c r="A257" s="6025"/>
      <c r="B257" s="6026"/>
      <c r="C257" s="6026"/>
      <c r="D257" s="6026"/>
      <c r="E257" s="6026"/>
      <c r="F257" s="6026"/>
      <c r="G257" s="6026"/>
      <c r="H257" s="6027"/>
      <c r="I257" s="6027"/>
      <c r="J257" s="6027"/>
      <c r="K257" s="6027"/>
      <c r="L257" s="5984"/>
      <c r="M257" s="5997" t="s">
        <v>135</v>
      </c>
      <c r="N257" s="5998" t="s">
        <v>136</v>
      </c>
      <c r="O257" s="5991" t="s">
        <v>170</v>
      </c>
      <c r="P257" s="5999" t="s">
        <v>137</v>
      </c>
      <c r="Q257" s="5999"/>
      <c r="R257" s="5999"/>
      <c r="S257" s="5991" t="s">
        <v>138</v>
      </c>
      <c r="T257" s="5991" t="s">
        <v>139</v>
      </c>
      <c r="U257" s="5999" t="s">
        <v>140</v>
      </c>
      <c r="V257" s="5999"/>
      <c r="W257" s="5991" t="s">
        <v>141</v>
      </c>
      <c r="X257" s="5991" t="s">
        <v>142</v>
      </c>
      <c r="Y257" s="5979"/>
      <c r="Z257" s="5980"/>
      <c r="AA257" s="5988"/>
      <c r="AB257" s="5989"/>
      <c r="AC257" s="5981"/>
      <c r="AD257" s="5981"/>
      <c r="AE257" s="5982"/>
      <c r="AF257" s="5983"/>
      <c r="AG257" s="5984"/>
      <c r="AH257" s="5985"/>
      <c r="AI257" s="5985"/>
      <c r="AJ257" s="5985"/>
      <c r="AK257" s="5985"/>
      <c r="AL257" s="5985"/>
      <c r="AM257" s="5985"/>
      <c r="AN257" s="5986"/>
      <c r="AO257" s="5986"/>
      <c r="AP257" s="5986"/>
      <c r="AQ257" s="5986"/>
      <c r="AR257" s="5990"/>
      <c r="AS257" s="5980"/>
      <c r="AT257" s="5992"/>
      <c r="AU257" s="5992"/>
      <c r="AV257" s="5992"/>
      <c r="AW257" s="5993"/>
      <c r="AX257" s="5992"/>
      <c r="AY257" s="5994"/>
      <c r="AZ257" s="5996"/>
    </row>
    <row r="258" spans="1:57" ht="54.9" customHeight="1">
      <c r="A258" s="6025"/>
      <c r="B258" s="6026"/>
      <c r="C258" s="6026"/>
      <c r="D258" s="6026"/>
      <c r="E258" s="6026"/>
      <c r="F258" s="6026"/>
      <c r="G258" s="6026"/>
      <c r="H258" s="6027"/>
      <c r="I258" s="6027"/>
      <c r="J258" s="6027"/>
      <c r="K258" s="6027"/>
      <c r="L258" s="5984"/>
      <c r="M258" s="5997"/>
      <c r="N258" s="5998"/>
      <c r="O258" s="5991"/>
      <c r="P258" s="5991" t="s">
        <v>171</v>
      </c>
      <c r="Q258" s="5991" t="s">
        <v>172</v>
      </c>
      <c r="R258" s="5991" t="s">
        <v>173</v>
      </c>
      <c r="S258" s="5991"/>
      <c r="T258" s="5991"/>
      <c r="U258" s="5991" t="s">
        <v>174</v>
      </c>
      <c r="V258" s="5991" t="s">
        <v>175</v>
      </c>
      <c r="W258" s="5991"/>
      <c r="X258" s="5991"/>
      <c r="Y258" s="5979"/>
      <c r="Z258" s="5980"/>
      <c r="AA258" s="5988"/>
      <c r="AB258" s="5989"/>
      <c r="AC258" s="5998" t="s">
        <v>120</v>
      </c>
      <c r="AD258" s="5997" t="s">
        <v>121</v>
      </c>
      <c r="AE258" s="5982"/>
      <c r="AF258" s="5983"/>
      <c r="AG258" s="5984"/>
      <c r="AH258" s="5982" t="s">
        <v>123</v>
      </c>
      <c r="AI258" s="5995" t="s">
        <v>124</v>
      </c>
      <c r="AJ258" s="5982" t="s">
        <v>144</v>
      </c>
      <c r="AK258" s="5995" t="s">
        <v>126</v>
      </c>
      <c r="AL258" s="5982" t="s">
        <v>127</v>
      </c>
      <c r="AM258" s="5983" t="s">
        <v>145</v>
      </c>
      <c r="AN258" s="5995" t="s">
        <v>146</v>
      </c>
      <c r="AO258" s="5982" t="s">
        <v>147</v>
      </c>
      <c r="AP258" s="5995" t="s">
        <v>148</v>
      </c>
      <c r="AQ258" s="5983" t="s">
        <v>149</v>
      </c>
      <c r="AR258" s="5990"/>
      <c r="AS258" s="5980"/>
      <c r="AT258" s="5992"/>
      <c r="AU258" s="5992"/>
      <c r="AV258" s="5992"/>
      <c r="AW258" s="5993"/>
      <c r="AX258" s="5992"/>
      <c r="AY258" s="5994"/>
      <c r="AZ258" s="5996"/>
    </row>
    <row r="259" spans="1:57" ht="54.9" customHeight="1">
      <c r="A259" s="6025"/>
      <c r="B259" s="6026"/>
      <c r="C259" s="6026"/>
      <c r="D259" s="6026"/>
      <c r="E259" s="6026"/>
      <c r="F259" s="6026"/>
      <c r="G259" s="6026"/>
      <c r="H259" s="6027"/>
      <c r="I259" s="6027"/>
      <c r="J259" s="6027"/>
      <c r="K259" s="6027"/>
      <c r="L259" s="5984"/>
      <c r="M259" s="5997"/>
      <c r="N259" s="5998"/>
      <c r="O259" s="5991"/>
      <c r="P259" s="5991"/>
      <c r="Q259" s="5991"/>
      <c r="R259" s="5991"/>
      <c r="S259" s="5991"/>
      <c r="T259" s="5991"/>
      <c r="U259" s="5991"/>
      <c r="V259" s="5991"/>
      <c r="W259" s="5991"/>
      <c r="X259" s="5991"/>
      <c r="Y259" s="5979"/>
      <c r="Z259" s="5980"/>
      <c r="AA259" s="5988"/>
      <c r="AB259" s="5989"/>
      <c r="AC259" s="5998"/>
      <c r="AD259" s="5997"/>
      <c r="AE259" s="5982"/>
      <c r="AF259" s="5983"/>
      <c r="AG259" s="5984"/>
      <c r="AH259" s="5982"/>
      <c r="AI259" s="5995"/>
      <c r="AJ259" s="5982"/>
      <c r="AK259" s="5995"/>
      <c r="AL259" s="5982"/>
      <c r="AM259" s="5983"/>
      <c r="AN259" s="5995"/>
      <c r="AO259" s="5982"/>
      <c r="AP259" s="5995"/>
      <c r="AQ259" s="5983"/>
      <c r="AR259" s="5990"/>
      <c r="AS259" s="5980"/>
      <c r="AT259" s="5992"/>
      <c r="AU259" s="5992"/>
      <c r="AV259" s="5992"/>
      <c r="AW259" s="5993"/>
      <c r="AX259" s="5992"/>
      <c r="AY259" s="5994"/>
      <c r="AZ259" s="5996"/>
    </row>
    <row r="260" spans="1:57" ht="54.9" customHeight="1" thickBot="1">
      <c r="A260" s="6025"/>
      <c r="B260" s="6026"/>
      <c r="C260" s="6026"/>
      <c r="D260" s="6026"/>
      <c r="E260" s="6026"/>
      <c r="F260" s="6026"/>
      <c r="G260" s="6026"/>
      <c r="H260" s="6027"/>
      <c r="I260" s="6027"/>
      <c r="J260" s="6027"/>
      <c r="K260" s="6027"/>
      <c r="L260" s="5984"/>
      <c r="M260" s="5997"/>
      <c r="N260" s="5998"/>
      <c r="O260" s="5991"/>
      <c r="P260" s="5991"/>
      <c r="Q260" s="5991"/>
      <c r="R260" s="5991"/>
      <c r="S260" s="5991"/>
      <c r="T260" s="5991"/>
      <c r="U260" s="5991"/>
      <c r="V260" s="5991"/>
      <c r="W260" s="5991"/>
      <c r="X260" s="5991"/>
      <c r="Y260" s="5979"/>
      <c r="Z260" s="5980"/>
      <c r="AA260" s="5988"/>
      <c r="AB260" s="5989"/>
      <c r="AC260" s="5998"/>
      <c r="AD260" s="5997"/>
      <c r="AE260" s="5982"/>
      <c r="AF260" s="5983"/>
      <c r="AG260" s="5984"/>
      <c r="AH260" s="5982"/>
      <c r="AI260" s="5995"/>
      <c r="AJ260" s="5982"/>
      <c r="AK260" s="5995"/>
      <c r="AL260" s="5982"/>
      <c r="AM260" s="5983"/>
      <c r="AN260" s="5995"/>
      <c r="AO260" s="5982"/>
      <c r="AP260" s="5995"/>
      <c r="AQ260" s="5983"/>
      <c r="AR260" s="5990"/>
      <c r="AS260" s="5980"/>
      <c r="AT260" s="5992"/>
      <c r="AU260" s="5992"/>
      <c r="AV260" s="5992"/>
      <c r="AW260" s="5993"/>
      <c r="AX260" s="5992"/>
      <c r="AY260" s="5994"/>
      <c r="AZ260" s="5996"/>
    </row>
    <row r="261" spans="1:57" ht="80.099999999999994" customHeight="1" thickBot="1">
      <c r="A261" s="6000"/>
      <c r="B261" s="5974"/>
      <c r="C261" s="5974"/>
      <c r="D261" s="5974"/>
      <c r="E261" s="5974"/>
      <c r="F261" s="5974"/>
      <c r="G261" s="5974"/>
      <c r="H261" s="3121"/>
      <c r="I261" s="3122"/>
      <c r="J261" s="6002"/>
      <c r="K261" s="6004"/>
      <c r="L261" s="3240" t="str">
        <f>الاعدادات!$D$6</f>
        <v>2022 وما قبلها</v>
      </c>
      <c r="M261" s="3123"/>
      <c r="N261" s="3124"/>
      <c r="O261" s="3124"/>
      <c r="P261" s="3124"/>
      <c r="Q261" s="3124"/>
      <c r="R261" s="3124"/>
      <c r="S261" s="3124"/>
      <c r="T261" s="3124"/>
      <c r="U261" s="3124"/>
      <c r="V261" s="3124"/>
      <c r="W261" s="3124"/>
      <c r="X261" s="3124"/>
      <c r="Y261" s="3125"/>
      <c r="Z261" s="3126"/>
      <c r="AA261" s="4600"/>
      <c r="AB261" s="4602"/>
      <c r="AC261" s="4604"/>
      <c r="AD261" s="4601"/>
      <c r="AE261" s="4605"/>
      <c r="AF261" s="4606"/>
      <c r="AG261" s="4607"/>
      <c r="AH261" s="4600"/>
      <c r="AI261" s="4601"/>
      <c r="AJ261" s="4601"/>
      <c r="AK261" s="4601"/>
      <c r="AL261" s="4602"/>
      <c r="AM261" s="4608"/>
      <c r="AN261" s="4600"/>
      <c r="AO261" s="4601"/>
      <c r="AP261" s="4602"/>
      <c r="AQ261" s="4609"/>
      <c r="AR261" s="4609"/>
      <c r="AS261" s="4610"/>
      <c r="AT261" s="4600"/>
      <c r="AU261" s="4601"/>
      <c r="AV261" s="4601"/>
      <c r="AW261" s="4601"/>
      <c r="AX261" s="4602"/>
      <c r="AY261" s="4610"/>
      <c r="AZ261" s="4602"/>
      <c r="BA261" s="4611"/>
      <c r="BB261" s="4612"/>
    </row>
    <row r="262" spans="1:57" ht="80.099999999999994" customHeight="1" thickBot="1">
      <c r="A262" s="6000"/>
      <c r="B262" s="5974"/>
      <c r="C262" s="5974"/>
      <c r="D262" s="5974"/>
      <c r="E262" s="5974"/>
      <c r="F262" s="5974"/>
      <c r="G262" s="5974"/>
      <c r="H262" s="3121"/>
      <c r="I262" s="3128"/>
      <c r="J262" s="6002"/>
      <c r="K262" s="6004"/>
      <c r="L262" s="3240">
        <f>الاعدادات!$D$7</f>
        <v>2023</v>
      </c>
      <c r="M262" s="3123"/>
      <c r="N262" s="3124"/>
      <c r="O262" s="3124"/>
      <c r="P262" s="3124"/>
      <c r="Q262" s="3124"/>
      <c r="R262" s="3124"/>
      <c r="S262" s="3124"/>
      <c r="T262" s="3124"/>
      <c r="U262" s="3124"/>
      <c r="V262" s="3124"/>
      <c r="W262" s="3124"/>
      <c r="X262" s="3124"/>
      <c r="Y262" s="3125"/>
      <c r="Z262" s="3126"/>
      <c r="AA262" s="4600"/>
      <c r="AB262" s="4602"/>
      <c r="AC262" s="4604"/>
      <c r="AD262" s="4601">
        <v>10</v>
      </c>
      <c r="AE262" s="4605"/>
      <c r="AF262" s="4606"/>
      <c r="AG262" s="4607"/>
      <c r="AH262" s="4600"/>
      <c r="AI262" s="4601"/>
      <c r="AJ262" s="4601"/>
      <c r="AK262" s="4601"/>
      <c r="AL262" s="4602"/>
      <c r="AM262" s="4608"/>
      <c r="AN262" s="4600"/>
      <c r="AO262" s="4601"/>
      <c r="AP262" s="4602"/>
      <c r="AQ262" s="4609"/>
      <c r="AR262" s="4609"/>
      <c r="AS262" s="4610"/>
      <c r="AT262" s="4600"/>
      <c r="AU262" s="4601"/>
      <c r="AV262" s="4601"/>
      <c r="AW262" s="4601"/>
      <c r="AX262" s="4602"/>
      <c r="AY262" s="4610"/>
      <c r="AZ262" s="4602"/>
      <c r="BA262" s="4611"/>
      <c r="BB262" s="4612"/>
    </row>
    <row r="263" spans="1:57" ht="80.099999999999994" customHeight="1" thickBot="1">
      <c r="A263" s="6000"/>
      <c r="B263" s="5974"/>
      <c r="C263" s="5974"/>
      <c r="D263" s="5974"/>
      <c r="E263" s="5974"/>
      <c r="F263" s="5974"/>
      <c r="G263" s="5974"/>
      <c r="H263" s="3121"/>
      <c r="I263" s="3122"/>
      <c r="J263" s="6002"/>
      <c r="K263" s="6004"/>
      <c r="L263" s="3240">
        <f>الاعدادات!$D$8</f>
        <v>2024</v>
      </c>
      <c r="M263" s="3123"/>
      <c r="N263" s="3124"/>
      <c r="O263" s="3124"/>
      <c r="P263" s="3124"/>
      <c r="Q263" s="3124"/>
      <c r="R263" s="3124"/>
      <c r="S263" s="3124"/>
      <c r="T263" s="3124"/>
      <c r="U263" s="3124"/>
      <c r="V263" s="3124"/>
      <c r="W263" s="3124"/>
      <c r="X263" s="3124"/>
      <c r="Y263" s="3125"/>
      <c r="Z263" s="3126"/>
      <c r="AA263" s="4600"/>
      <c r="AB263" s="4602"/>
      <c r="AC263" s="4604"/>
      <c r="AD263" s="4601"/>
      <c r="AE263" s="4605"/>
      <c r="AF263" s="4606"/>
      <c r="AG263" s="4607"/>
      <c r="AH263" s="4600"/>
      <c r="AI263" s="4601"/>
      <c r="AJ263" s="4601"/>
      <c r="AK263" s="4601"/>
      <c r="AL263" s="4602"/>
      <c r="AM263" s="4608"/>
      <c r="AN263" s="4600"/>
      <c r="AO263" s="4601"/>
      <c r="AP263" s="4602"/>
      <c r="AQ263" s="4609"/>
      <c r="AR263" s="4609"/>
      <c r="AS263" s="4610"/>
      <c r="AT263" s="4600"/>
      <c r="AU263" s="4601"/>
      <c r="AV263" s="4601"/>
      <c r="AW263" s="4601"/>
      <c r="AX263" s="4602"/>
      <c r="AY263" s="4610"/>
      <c r="AZ263" s="4602"/>
      <c r="BA263" s="4611"/>
      <c r="BB263" s="4612"/>
    </row>
    <row r="264" spans="1:57" ht="80.099999999999994" customHeight="1" thickBot="1">
      <c r="A264" s="6000"/>
      <c r="B264" s="5974"/>
      <c r="C264" s="5974"/>
      <c r="D264" s="5974"/>
      <c r="E264" s="5974"/>
      <c r="F264" s="5974"/>
      <c r="G264" s="5974"/>
      <c r="H264" s="3121"/>
      <c r="I264" s="3122"/>
      <c r="J264" s="6002"/>
      <c r="K264" s="6004"/>
      <c r="L264" s="3240">
        <f>الاعدادات!$D$9</f>
        <v>2025</v>
      </c>
      <c r="M264" s="3123"/>
      <c r="N264" s="3124"/>
      <c r="O264" s="3124"/>
      <c r="P264" s="3124"/>
      <c r="Q264" s="3124"/>
      <c r="R264" s="3124"/>
      <c r="S264" s="3124"/>
      <c r="T264" s="3124"/>
      <c r="U264" s="3124"/>
      <c r="V264" s="3124"/>
      <c r="W264" s="3124"/>
      <c r="X264" s="3124"/>
      <c r="Y264" s="3125"/>
      <c r="Z264" s="3126"/>
      <c r="AA264" s="4600"/>
      <c r="AB264" s="4602"/>
      <c r="AC264" s="4604"/>
      <c r="AD264" s="4601"/>
      <c r="AE264" s="4605"/>
      <c r="AF264" s="4606"/>
      <c r="AG264" s="4607"/>
      <c r="AH264" s="4600"/>
      <c r="AI264" s="4601">
        <v>40</v>
      </c>
      <c r="AJ264" s="4601"/>
      <c r="AK264" s="4601"/>
      <c r="AL264" s="4602"/>
      <c r="AM264" s="4608"/>
      <c r="AN264" s="4600"/>
      <c r="AO264" s="4601"/>
      <c r="AP264" s="4602"/>
      <c r="AQ264" s="4609"/>
      <c r="AR264" s="4609"/>
      <c r="AS264" s="4610"/>
      <c r="AT264" s="4600"/>
      <c r="AU264" s="4601"/>
      <c r="AV264" s="4601"/>
      <c r="AW264" s="4601"/>
      <c r="AX264" s="4602"/>
      <c r="AY264" s="4610"/>
      <c r="AZ264" s="4602"/>
      <c r="BA264" s="4611"/>
      <c r="BB264" s="4612"/>
    </row>
    <row r="265" spans="1:57" ht="80.099999999999994" customHeight="1" thickBot="1">
      <c r="A265" s="6000"/>
      <c r="B265" s="5974"/>
      <c r="C265" s="5974"/>
      <c r="D265" s="5974"/>
      <c r="E265" s="5974"/>
      <c r="F265" s="5974"/>
      <c r="G265" s="5974"/>
      <c r="H265" s="3121"/>
      <c r="I265" s="3122"/>
      <c r="J265" s="6002"/>
      <c r="K265" s="6004"/>
      <c r="L265" s="3240">
        <f>الاعدادات!$D$10</f>
        <v>2026</v>
      </c>
      <c r="M265" s="3129"/>
      <c r="N265" s="3130"/>
      <c r="O265" s="3130"/>
      <c r="P265" s="3130"/>
      <c r="Q265" s="3130"/>
      <c r="R265" s="3130"/>
      <c r="S265" s="3130"/>
      <c r="T265" s="3130"/>
      <c r="U265" s="3130"/>
      <c r="V265" s="3130"/>
      <c r="W265" s="3130"/>
      <c r="X265" s="3130"/>
      <c r="Y265" s="3131"/>
      <c r="Z265" s="3126"/>
      <c r="AA265" s="4616"/>
      <c r="AB265" s="4617"/>
      <c r="AC265" s="4618"/>
      <c r="AD265" s="4619"/>
      <c r="AE265" s="4620"/>
      <c r="AF265" s="4621"/>
      <c r="AG265" s="4622"/>
      <c r="AH265" s="4616"/>
      <c r="AI265" s="4619"/>
      <c r="AJ265" s="4619"/>
      <c r="AK265" s="4619"/>
      <c r="AL265" s="4617"/>
      <c r="AM265" s="4621"/>
      <c r="AN265" s="4616"/>
      <c r="AO265" s="4619"/>
      <c r="AP265" s="4617"/>
      <c r="AQ265" s="4623"/>
      <c r="AR265" s="4623"/>
      <c r="AS265" s="4624"/>
      <c r="AT265" s="4616"/>
      <c r="AU265" s="4619"/>
      <c r="AV265" s="4619"/>
      <c r="AW265" s="4619"/>
      <c r="AX265" s="4617"/>
      <c r="AY265" s="4624"/>
      <c r="AZ265" s="4602"/>
      <c r="BA265" s="4611"/>
      <c r="BB265" s="4612"/>
    </row>
    <row r="266" spans="1:57" ht="79.5" customHeight="1" thickBot="1">
      <c r="A266" s="6001"/>
      <c r="B266" s="5974"/>
      <c r="C266" s="5974"/>
      <c r="D266" s="5974"/>
      <c r="E266" s="5974"/>
      <c r="F266" s="5974"/>
      <c r="G266" s="5974"/>
      <c r="H266" s="3121"/>
      <c r="I266" s="3122"/>
      <c r="J266" s="6003"/>
      <c r="K266" s="6005"/>
      <c r="L266" s="3134"/>
      <c r="M266" s="3241">
        <f t="shared" ref="M266:BA266" si="137">SUM(M261:M265)</f>
        <v>0</v>
      </c>
      <c r="N266" s="3241">
        <f t="shared" si="137"/>
        <v>0</v>
      </c>
      <c r="O266" s="3241">
        <f t="shared" si="137"/>
        <v>0</v>
      </c>
      <c r="P266" s="3241">
        <f t="shared" si="137"/>
        <v>0</v>
      </c>
      <c r="Q266" s="3241">
        <f t="shared" si="137"/>
        <v>0</v>
      </c>
      <c r="R266" s="3241">
        <f t="shared" si="137"/>
        <v>0</v>
      </c>
      <c r="S266" s="3241">
        <f t="shared" si="137"/>
        <v>0</v>
      </c>
      <c r="T266" s="3241">
        <f t="shared" si="137"/>
        <v>0</v>
      </c>
      <c r="U266" s="3241">
        <f t="shared" si="137"/>
        <v>0</v>
      </c>
      <c r="V266" s="3241">
        <f t="shared" si="137"/>
        <v>0</v>
      </c>
      <c r="W266" s="3241">
        <f t="shared" si="137"/>
        <v>0</v>
      </c>
      <c r="X266" s="3241">
        <f t="shared" si="137"/>
        <v>0</v>
      </c>
      <c r="Y266" s="3241">
        <f t="shared" si="137"/>
        <v>0</v>
      </c>
      <c r="Z266" s="3241">
        <f t="shared" si="137"/>
        <v>0</v>
      </c>
      <c r="AA266" s="3241">
        <f t="shared" si="137"/>
        <v>0</v>
      </c>
      <c r="AB266" s="3241">
        <f t="shared" si="137"/>
        <v>0</v>
      </c>
      <c r="AC266" s="3241">
        <f t="shared" si="137"/>
        <v>0</v>
      </c>
      <c r="AD266" s="3241">
        <f t="shared" si="137"/>
        <v>10</v>
      </c>
      <c r="AE266" s="3241">
        <f t="shared" si="137"/>
        <v>0</v>
      </c>
      <c r="AF266" s="3241">
        <f t="shared" si="137"/>
        <v>0</v>
      </c>
      <c r="AG266" s="3241">
        <f t="shared" si="137"/>
        <v>0</v>
      </c>
      <c r="AH266" s="3241">
        <f t="shared" si="137"/>
        <v>0</v>
      </c>
      <c r="AI266" s="3241">
        <f t="shared" si="137"/>
        <v>40</v>
      </c>
      <c r="AJ266" s="3241">
        <f t="shared" si="137"/>
        <v>0</v>
      </c>
      <c r="AK266" s="3241">
        <f t="shared" si="137"/>
        <v>0</v>
      </c>
      <c r="AL266" s="3241">
        <f t="shared" si="137"/>
        <v>0</v>
      </c>
      <c r="AM266" s="3241">
        <f t="shared" si="137"/>
        <v>0</v>
      </c>
      <c r="AN266" s="3241">
        <f t="shared" si="137"/>
        <v>0</v>
      </c>
      <c r="AO266" s="3241">
        <f t="shared" si="137"/>
        <v>0</v>
      </c>
      <c r="AP266" s="3241">
        <f t="shared" si="137"/>
        <v>0</v>
      </c>
      <c r="AQ266" s="3241">
        <f t="shared" si="137"/>
        <v>0</v>
      </c>
      <c r="AR266" s="3241">
        <f t="shared" si="137"/>
        <v>0</v>
      </c>
      <c r="AS266" s="3241">
        <f t="shared" si="137"/>
        <v>0</v>
      </c>
      <c r="AT266" s="3241">
        <f t="shared" si="137"/>
        <v>0</v>
      </c>
      <c r="AU266" s="3241">
        <f t="shared" si="137"/>
        <v>0</v>
      </c>
      <c r="AV266" s="3241">
        <f t="shared" si="137"/>
        <v>0</v>
      </c>
      <c r="AW266" s="3241">
        <f t="shared" si="137"/>
        <v>0</v>
      </c>
      <c r="AX266" s="3241">
        <f t="shared" si="137"/>
        <v>0</v>
      </c>
      <c r="AY266" s="3241">
        <f t="shared" si="137"/>
        <v>0</v>
      </c>
      <c r="AZ266" s="3241">
        <f t="shared" si="137"/>
        <v>0</v>
      </c>
      <c r="BA266" s="3241">
        <f t="shared" si="137"/>
        <v>0</v>
      </c>
    </row>
    <row r="267" spans="1:57" ht="96" customHeight="1" thickBot="1">
      <c r="A267" s="6013" t="s">
        <v>604</v>
      </c>
      <c r="B267" s="6013"/>
      <c r="C267" s="6013"/>
      <c r="D267" s="6013"/>
      <c r="E267" s="6013"/>
      <c r="F267" s="6013"/>
      <c r="G267" s="6013"/>
      <c r="H267" s="6013"/>
      <c r="I267" s="6013"/>
      <c r="J267" s="6013"/>
      <c r="K267" s="6013"/>
      <c r="L267" s="6013"/>
      <c r="M267" s="6013"/>
      <c r="N267" s="6013"/>
      <c r="O267" s="6013"/>
      <c r="P267" s="6013"/>
      <c r="Q267" s="6013"/>
      <c r="R267" s="6013"/>
      <c r="S267" s="6013"/>
      <c r="T267" s="6013"/>
      <c r="U267" s="6013"/>
      <c r="V267" s="6013"/>
      <c r="W267" s="6013"/>
      <c r="X267" s="6013"/>
      <c r="Y267" s="6013"/>
      <c r="Z267" s="6013"/>
      <c r="AA267" s="6013"/>
      <c r="AB267" s="6013"/>
      <c r="AC267" s="6013"/>
      <c r="AD267" s="6013"/>
      <c r="AE267" s="6013"/>
      <c r="AF267" s="6013"/>
      <c r="AG267" s="6013"/>
      <c r="AH267" s="6013"/>
      <c r="AI267" s="6013"/>
      <c r="AJ267" s="6013"/>
      <c r="AK267" s="6013"/>
      <c r="AL267" s="6013"/>
      <c r="AM267" s="6013"/>
      <c r="AN267" s="6013"/>
      <c r="AO267" s="6013"/>
      <c r="AP267" s="6013"/>
      <c r="AQ267" s="6013"/>
      <c r="AR267" s="6013"/>
      <c r="AS267" s="6013"/>
      <c r="AT267" s="6013"/>
      <c r="AU267" s="6013"/>
      <c r="AV267" s="6013"/>
      <c r="AW267" s="6013"/>
      <c r="AX267" s="6013"/>
      <c r="AY267" s="6013"/>
      <c r="AZ267" s="6013"/>
      <c r="BA267" s="6013"/>
      <c r="BB267" s="6013"/>
      <c r="BC267" s="6013"/>
      <c r="BD267" s="6013"/>
      <c r="BE267" s="6013"/>
    </row>
    <row r="268" spans="1:57" ht="114" customHeight="1">
      <c r="A268" s="6014" t="s">
        <v>92</v>
      </c>
      <c r="B268" s="6017" t="s">
        <v>24</v>
      </c>
      <c r="C268" s="6017"/>
      <c r="D268" s="6017"/>
      <c r="E268" s="6017"/>
      <c r="F268" s="6017"/>
      <c r="G268" s="6017"/>
      <c r="H268" s="6017"/>
      <c r="I268" s="6017"/>
      <c r="J268" s="6017"/>
      <c r="K268" s="6017"/>
      <c r="L268" s="6017"/>
      <c r="M268" s="6017"/>
      <c r="N268" s="6017"/>
      <c r="O268" s="6017"/>
      <c r="P268" s="6017"/>
      <c r="Q268" s="6017"/>
      <c r="R268" s="6017"/>
      <c r="S268" s="6017"/>
      <c r="T268" s="6017"/>
      <c r="U268" s="6017"/>
      <c r="V268" s="6017"/>
      <c r="W268" s="6017"/>
      <c r="X268" s="6017"/>
      <c r="Y268" s="6017"/>
      <c r="Z268" s="6017"/>
      <c r="AA268" s="6017"/>
      <c r="AB268" s="6017"/>
      <c r="AC268" s="6017"/>
      <c r="AD268" s="6017" t="s">
        <v>29</v>
      </c>
      <c r="AE268" s="6017"/>
      <c r="AF268" s="6017"/>
      <c r="AG268" s="6017"/>
      <c r="AH268" s="6017"/>
      <c r="AI268" s="6017"/>
      <c r="AJ268" s="6017"/>
      <c r="AK268" s="6017"/>
      <c r="AL268" s="6017"/>
      <c r="AM268" s="6017"/>
      <c r="AN268" s="6017"/>
      <c r="AO268" s="6017"/>
      <c r="AP268" s="6017"/>
      <c r="AQ268" s="6017"/>
      <c r="AR268" s="6017"/>
      <c r="AS268" s="6017"/>
      <c r="AT268" s="6017"/>
      <c r="AU268" s="6017"/>
      <c r="AV268" s="6017"/>
      <c r="AW268" s="6017"/>
      <c r="AX268" s="6017"/>
      <c r="AY268" s="6017"/>
      <c r="AZ268" s="6017"/>
      <c r="BA268" s="6017"/>
      <c r="BB268" s="6017"/>
      <c r="BC268" s="6017"/>
      <c r="BD268" s="6017"/>
      <c r="BE268" s="6018"/>
    </row>
    <row r="269" spans="1:57" ht="54.9" customHeight="1">
      <c r="A269" s="6015"/>
      <c r="B269" s="6019" t="s">
        <v>100</v>
      </c>
      <c r="C269" s="6019"/>
      <c r="D269" s="6019"/>
      <c r="E269" s="6019"/>
      <c r="F269" s="6019"/>
      <c r="G269" s="6019"/>
      <c r="H269" s="6019"/>
      <c r="I269" s="6019"/>
      <c r="J269" s="6019"/>
      <c r="K269" s="6019"/>
      <c r="L269" s="6019"/>
      <c r="M269" s="6019"/>
      <c r="N269" s="6019"/>
      <c r="O269" s="6020" t="s">
        <v>101</v>
      </c>
      <c r="P269" s="6008" t="s">
        <v>102</v>
      </c>
      <c r="Q269" s="6022" t="s">
        <v>103</v>
      </c>
      <c r="R269" s="6022"/>
      <c r="S269" s="6022"/>
      <c r="T269" s="6022"/>
      <c r="U269" s="6022"/>
      <c r="V269" s="6022" t="s">
        <v>104</v>
      </c>
      <c r="W269" s="6022"/>
      <c r="X269" s="6022"/>
      <c r="Y269" s="6008" t="s">
        <v>105</v>
      </c>
      <c r="Z269" s="6031" t="s">
        <v>106</v>
      </c>
      <c r="AA269" s="6022" t="s">
        <v>99</v>
      </c>
      <c r="AB269" s="6022"/>
      <c r="AC269" s="6022"/>
      <c r="AD269" s="6010" t="s">
        <v>100</v>
      </c>
      <c r="AE269" s="6010"/>
      <c r="AF269" s="6010"/>
      <c r="AG269" s="6010"/>
      <c r="AH269" s="6010"/>
      <c r="AI269" s="6010"/>
      <c r="AJ269" s="6010"/>
      <c r="AK269" s="6010"/>
      <c r="AL269" s="6010"/>
      <c r="AM269" s="6010"/>
      <c r="AN269" s="6010"/>
      <c r="AO269" s="6010"/>
      <c r="AP269" s="6010"/>
      <c r="AQ269" s="6011" t="s">
        <v>101</v>
      </c>
      <c r="AR269" s="6035" t="s">
        <v>102</v>
      </c>
      <c r="AS269" s="6028" t="s">
        <v>103</v>
      </c>
      <c r="AT269" s="6028"/>
      <c r="AU269" s="6028"/>
      <c r="AV269" s="6028"/>
      <c r="AW269" s="6028"/>
      <c r="AX269" s="6028" t="s">
        <v>104</v>
      </c>
      <c r="AY269" s="6028"/>
      <c r="AZ269" s="6028"/>
      <c r="BA269" s="6008" t="s">
        <v>105</v>
      </c>
      <c r="BB269" s="6029" t="s">
        <v>106</v>
      </c>
      <c r="BC269" s="6028" t="s">
        <v>99</v>
      </c>
      <c r="BD269" s="6028"/>
      <c r="BE269" s="6037"/>
    </row>
    <row r="270" spans="1:57" ht="54.9" customHeight="1">
      <c r="A270" s="6015"/>
      <c r="B270" s="6022" t="s">
        <v>120</v>
      </c>
      <c r="C270" s="6022"/>
      <c r="D270" s="6022"/>
      <c r="E270" s="6022"/>
      <c r="F270" s="6022"/>
      <c r="G270" s="6022"/>
      <c r="H270" s="6022"/>
      <c r="I270" s="6022" t="s">
        <v>121</v>
      </c>
      <c r="J270" s="6022"/>
      <c r="K270" s="6022"/>
      <c r="L270" s="6022"/>
      <c r="M270" s="6022"/>
      <c r="N270" s="6008" t="s">
        <v>122</v>
      </c>
      <c r="O270" s="6020"/>
      <c r="P270" s="6008"/>
      <c r="Q270" s="6022"/>
      <c r="R270" s="6022"/>
      <c r="S270" s="6022"/>
      <c r="T270" s="6022"/>
      <c r="U270" s="6022"/>
      <c r="V270" s="6022"/>
      <c r="W270" s="6022"/>
      <c r="X270" s="6022"/>
      <c r="Y270" s="6008"/>
      <c r="Z270" s="6031"/>
      <c r="AA270" s="6008" t="s">
        <v>131</v>
      </c>
      <c r="AB270" s="6008" t="s">
        <v>114</v>
      </c>
      <c r="AC270" s="6033" t="s">
        <v>212</v>
      </c>
      <c r="AD270" s="6022" t="s">
        <v>120</v>
      </c>
      <c r="AE270" s="6022"/>
      <c r="AF270" s="6022"/>
      <c r="AG270" s="6022"/>
      <c r="AH270" s="6022"/>
      <c r="AI270" s="6022"/>
      <c r="AJ270" s="6022"/>
      <c r="AK270" s="6022" t="s">
        <v>121</v>
      </c>
      <c r="AL270" s="6022"/>
      <c r="AM270" s="6022"/>
      <c r="AN270" s="6022"/>
      <c r="AO270" s="6022"/>
      <c r="AP270" s="6008" t="s">
        <v>122</v>
      </c>
      <c r="AQ270" s="6011"/>
      <c r="AR270" s="6035"/>
      <c r="AS270" s="6028"/>
      <c r="AT270" s="6028"/>
      <c r="AU270" s="6028"/>
      <c r="AV270" s="6028"/>
      <c r="AW270" s="6028"/>
      <c r="AX270" s="6028"/>
      <c r="AY270" s="6028"/>
      <c r="AZ270" s="6028"/>
      <c r="BA270" s="6008"/>
      <c r="BB270" s="6029"/>
      <c r="BC270" s="6008" t="s">
        <v>131</v>
      </c>
      <c r="BD270" s="6008" t="s">
        <v>114</v>
      </c>
      <c r="BE270" s="6023" t="s">
        <v>212</v>
      </c>
    </row>
    <row r="271" spans="1:57" ht="54.9" customHeight="1">
      <c r="A271" s="6015"/>
      <c r="B271" s="6006" t="s">
        <v>151</v>
      </c>
      <c r="C271" s="6006" t="s">
        <v>152</v>
      </c>
      <c r="D271" s="6006" t="s">
        <v>153</v>
      </c>
      <c r="E271" s="6006" t="s">
        <v>154</v>
      </c>
      <c r="F271" s="6006" t="s">
        <v>155</v>
      </c>
      <c r="G271" s="6006" t="s">
        <v>156</v>
      </c>
      <c r="H271" s="6008" t="s">
        <v>157</v>
      </c>
      <c r="I271" s="6008" t="s">
        <v>158</v>
      </c>
      <c r="J271" s="6008" t="s">
        <v>159</v>
      </c>
      <c r="K271" s="6006" t="s">
        <v>160</v>
      </c>
      <c r="L271" s="6006" t="s">
        <v>161</v>
      </c>
      <c r="M271" s="6006" t="s">
        <v>162</v>
      </c>
      <c r="N271" s="6008"/>
      <c r="O271" s="6020"/>
      <c r="P271" s="6008"/>
      <c r="Q271" s="6008" t="s">
        <v>123</v>
      </c>
      <c r="R271" s="6008" t="s">
        <v>124</v>
      </c>
      <c r="S271" s="6008" t="s">
        <v>125</v>
      </c>
      <c r="T271" s="6008" t="s">
        <v>126</v>
      </c>
      <c r="U271" s="6008" t="s">
        <v>127</v>
      </c>
      <c r="V271" s="6008" t="s">
        <v>128</v>
      </c>
      <c r="W271" s="6008" t="s">
        <v>129</v>
      </c>
      <c r="X271" s="6008" t="s">
        <v>130</v>
      </c>
      <c r="Y271" s="6008"/>
      <c r="Z271" s="6031"/>
      <c r="AA271" s="6008"/>
      <c r="AB271" s="6008"/>
      <c r="AC271" s="6033"/>
      <c r="AD271" s="6006" t="s">
        <v>151</v>
      </c>
      <c r="AE271" s="6006" t="s">
        <v>152</v>
      </c>
      <c r="AF271" s="6006" t="s">
        <v>153</v>
      </c>
      <c r="AG271" s="6006" t="s">
        <v>154</v>
      </c>
      <c r="AH271" s="6006" t="s">
        <v>155</v>
      </c>
      <c r="AI271" s="6006" t="s">
        <v>156</v>
      </c>
      <c r="AJ271" s="6008" t="s">
        <v>157</v>
      </c>
      <c r="AK271" s="6008" t="s">
        <v>158</v>
      </c>
      <c r="AL271" s="6008" t="s">
        <v>159</v>
      </c>
      <c r="AM271" s="6006" t="s">
        <v>160</v>
      </c>
      <c r="AN271" s="6006" t="s">
        <v>161</v>
      </c>
      <c r="AO271" s="6006" t="s">
        <v>162</v>
      </c>
      <c r="AP271" s="6008"/>
      <c r="AQ271" s="6011"/>
      <c r="AR271" s="6035"/>
      <c r="AS271" s="6008" t="s">
        <v>123</v>
      </c>
      <c r="AT271" s="6008" t="s">
        <v>124</v>
      </c>
      <c r="AU271" s="6008" t="s">
        <v>125</v>
      </c>
      <c r="AV271" s="6008" t="s">
        <v>126</v>
      </c>
      <c r="AW271" s="6008" t="s">
        <v>127</v>
      </c>
      <c r="AX271" s="6008" t="s">
        <v>128</v>
      </c>
      <c r="AY271" s="6008" t="s">
        <v>129</v>
      </c>
      <c r="AZ271" s="6008" t="s">
        <v>130</v>
      </c>
      <c r="BA271" s="6008"/>
      <c r="BB271" s="6029"/>
      <c r="BC271" s="6008"/>
      <c r="BD271" s="6008"/>
      <c r="BE271" s="6023"/>
    </row>
    <row r="272" spans="1:57" ht="54.9" customHeight="1">
      <c r="A272" s="6015"/>
      <c r="B272" s="6006"/>
      <c r="C272" s="6006"/>
      <c r="D272" s="6006"/>
      <c r="E272" s="6006"/>
      <c r="F272" s="6006"/>
      <c r="G272" s="6006"/>
      <c r="H272" s="6008"/>
      <c r="I272" s="6008"/>
      <c r="J272" s="6008"/>
      <c r="K272" s="6006"/>
      <c r="L272" s="6006"/>
      <c r="M272" s="6006"/>
      <c r="N272" s="6008"/>
      <c r="O272" s="6020"/>
      <c r="P272" s="6008"/>
      <c r="Q272" s="6008"/>
      <c r="R272" s="6008"/>
      <c r="S272" s="6008"/>
      <c r="T272" s="6008"/>
      <c r="U272" s="6008"/>
      <c r="V272" s="6008"/>
      <c r="W272" s="6008"/>
      <c r="X272" s="6008"/>
      <c r="Y272" s="6008"/>
      <c r="Z272" s="6031"/>
      <c r="AA272" s="6008"/>
      <c r="AB272" s="6008"/>
      <c r="AC272" s="6033"/>
      <c r="AD272" s="6006"/>
      <c r="AE272" s="6006"/>
      <c r="AF272" s="6006"/>
      <c r="AG272" s="6006"/>
      <c r="AH272" s="6006"/>
      <c r="AI272" s="6006"/>
      <c r="AJ272" s="6008"/>
      <c r="AK272" s="6008"/>
      <c r="AL272" s="6008"/>
      <c r="AM272" s="6006"/>
      <c r="AN272" s="6006"/>
      <c r="AO272" s="6006"/>
      <c r="AP272" s="6008"/>
      <c r="AQ272" s="6011"/>
      <c r="AR272" s="6035"/>
      <c r="AS272" s="6008"/>
      <c r="AT272" s="6008"/>
      <c r="AU272" s="6008"/>
      <c r="AV272" s="6008"/>
      <c r="AW272" s="6008"/>
      <c r="AX272" s="6008"/>
      <c r="AY272" s="6008"/>
      <c r="AZ272" s="6008"/>
      <c r="BA272" s="6008"/>
      <c r="BB272" s="6029"/>
      <c r="BC272" s="6008"/>
      <c r="BD272" s="6008"/>
      <c r="BE272" s="6023"/>
    </row>
    <row r="273" spans="1:57" ht="54.9" customHeight="1">
      <c r="A273" s="6015"/>
      <c r="B273" s="6006"/>
      <c r="C273" s="6006"/>
      <c r="D273" s="6006"/>
      <c r="E273" s="6006"/>
      <c r="F273" s="6006"/>
      <c r="G273" s="6006"/>
      <c r="H273" s="6008"/>
      <c r="I273" s="6008"/>
      <c r="J273" s="6008"/>
      <c r="K273" s="6006"/>
      <c r="L273" s="6006"/>
      <c r="M273" s="6006"/>
      <c r="N273" s="6008"/>
      <c r="O273" s="6020"/>
      <c r="P273" s="6008"/>
      <c r="Q273" s="6008"/>
      <c r="R273" s="6008"/>
      <c r="S273" s="6008"/>
      <c r="T273" s="6008"/>
      <c r="U273" s="6008"/>
      <c r="V273" s="6008"/>
      <c r="W273" s="6008"/>
      <c r="X273" s="6008"/>
      <c r="Y273" s="6008"/>
      <c r="Z273" s="6031"/>
      <c r="AA273" s="6008"/>
      <c r="AB273" s="6008"/>
      <c r="AC273" s="6033"/>
      <c r="AD273" s="6006"/>
      <c r="AE273" s="6006"/>
      <c r="AF273" s="6006"/>
      <c r="AG273" s="6006"/>
      <c r="AH273" s="6006"/>
      <c r="AI273" s="6006"/>
      <c r="AJ273" s="6008"/>
      <c r="AK273" s="6008"/>
      <c r="AL273" s="6008"/>
      <c r="AM273" s="6006"/>
      <c r="AN273" s="6006"/>
      <c r="AO273" s="6006"/>
      <c r="AP273" s="6008"/>
      <c r="AQ273" s="6011"/>
      <c r="AR273" s="6035"/>
      <c r="AS273" s="6008"/>
      <c r="AT273" s="6008"/>
      <c r="AU273" s="6008"/>
      <c r="AV273" s="6008"/>
      <c r="AW273" s="6008"/>
      <c r="AX273" s="6008"/>
      <c r="AY273" s="6008"/>
      <c r="AZ273" s="6008"/>
      <c r="BA273" s="6008"/>
      <c r="BB273" s="6029"/>
      <c r="BC273" s="6008"/>
      <c r="BD273" s="6008"/>
      <c r="BE273" s="6023"/>
    </row>
    <row r="274" spans="1:57" ht="54.9" customHeight="1" thickBot="1">
      <c r="A274" s="6016"/>
      <c r="B274" s="6007"/>
      <c r="C274" s="6007"/>
      <c r="D274" s="6007"/>
      <c r="E274" s="6007"/>
      <c r="F274" s="6007"/>
      <c r="G274" s="6007"/>
      <c r="H274" s="6009"/>
      <c r="I274" s="6009"/>
      <c r="J274" s="6009"/>
      <c r="K274" s="6007"/>
      <c r="L274" s="6007"/>
      <c r="M274" s="6007"/>
      <c r="N274" s="6009"/>
      <c r="O274" s="6021"/>
      <c r="P274" s="6009"/>
      <c r="Q274" s="6009"/>
      <c r="R274" s="6009"/>
      <c r="S274" s="6009"/>
      <c r="T274" s="6009"/>
      <c r="U274" s="6009"/>
      <c r="V274" s="6009"/>
      <c r="W274" s="6009"/>
      <c r="X274" s="6009"/>
      <c r="Y274" s="6009"/>
      <c r="Z274" s="6032"/>
      <c r="AA274" s="6009"/>
      <c r="AB274" s="6009"/>
      <c r="AC274" s="6034"/>
      <c r="AD274" s="6007"/>
      <c r="AE274" s="6007"/>
      <c r="AF274" s="6007"/>
      <c r="AG274" s="6007"/>
      <c r="AH274" s="6007"/>
      <c r="AI274" s="6007"/>
      <c r="AJ274" s="6009"/>
      <c r="AK274" s="6009"/>
      <c r="AL274" s="6009"/>
      <c r="AM274" s="6007"/>
      <c r="AN274" s="6007"/>
      <c r="AO274" s="6007"/>
      <c r="AP274" s="6009"/>
      <c r="AQ274" s="6012"/>
      <c r="AR274" s="6036"/>
      <c r="AS274" s="6009"/>
      <c r="AT274" s="6009"/>
      <c r="AU274" s="6009"/>
      <c r="AV274" s="6009"/>
      <c r="AW274" s="6009"/>
      <c r="AX274" s="6009"/>
      <c r="AY274" s="6009"/>
      <c r="AZ274" s="6009"/>
      <c r="BA274" s="6009"/>
      <c r="BB274" s="6030"/>
      <c r="BC274" s="6009"/>
      <c r="BD274" s="6009"/>
      <c r="BE274" s="6024"/>
    </row>
    <row r="275" spans="1:57" ht="69.900000000000006" customHeight="1" thickBot="1">
      <c r="A275" s="3240" t="str">
        <f>الاعدادات!$D$6</f>
        <v>2022 وما قبلها</v>
      </c>
      <c r="B275" s="3135"/>
      <c r="C275" s="3136"/>
      <c r="D275" s="3136"/>
      <c r="E275" s="3137"/>
      <c r="F275" s="3137"/>
      <c r="G275" s="3137"/>
      <c r="H275" s="3138"/>
      <c r="I275" s="3139"/>
      <c r="J275" s="3136"/>
      <c r="K275" s="3136"/>
      <c r="L275" s="3137"/>
      <c r="M275" s="3137"/>
      <c r="N275" s="3138"/>
      <c r="O275" s="3140"/>
      <c r="P275" s="3141"/>
      <c r="Q275" s="3139"/>
      <c r="R275" s="3136"/>
      <c r="S275" s="3136"/>
      <c r="T275" s="3136"/>
      <c r="U275" s="3138"/>
      <c r="V275" s="3139"/>
      <c r="W275" s="3136"/>
      <c r="X275" s="3138"/>
      <c r="Y275" s="3139"/>
      <c r="Z275" s="3142"/>
      <c r="AA275" s="3143"/>
      <c r="AB275" s="3142"/>
      <c r="AC275" s="3144"/>
      <c r="AD275" s="3135"/>
      <c r="AE275" s="3136"/>
      <c r="AF275" s="3136"/>
      <c r="AG275" s="3137"/>
      <c r="AH275" s="3137"/>
      <c r="AI275" s="3137"/>
      <c r="AJ275" s="3138"/>
      <c r="AK275" s="3139"/>
      <c r="AL275" s="3136"/>
      <c r="AM275" s="3136"/>
      <c r="AN275" s="3137"/>
      <c r="AO275" s="3137"/>
      <c r="AP275" s="3138"/>
      <c r="AQ275" s="3140"/>
      <c r="AR275" s="3141"/>
      <c r="AS275" s="3139"/>
      <c r="AT275" s="3136"/>
      <c r="AU275" s="3136"/>
      <c r="AV275" s="3136"/>
      <c r="AW275" s="3138"/>
      <c r="AX275" s="3139"/>
      <c r="AY275" s="3136"/>
      <c r="AZ275" s="3138"/>
      <c r="BA275" s="3139"/>
      <c r="BB275" s="3142"/>
      <c r="BC275" s="3143"/>
      <c r="BD275" s="3142"/>
      <c r="BE275" s="3144"/>
    </row>
    <row r="276" spans="1:57" ht="69.900000000000006" customHeight="1" thickBot="1">
      <c r="A276" s="3240">
        <f>الاعدادات!$D$7</f>
        <v>2023</v>
      </c>
      <c r="B276" s="3135"/>
      <c r="C276" s="3136"/>
      <c r="D276" s="3136"/>
      <c r="E276" s="3137"/>
      <c r="F276" s="3137"/>
      <c r="G276" s="3137"/>
      <c r="H276" s="3138"/>
      <c r="I276" s="3139"/>
      <c r="J276" s="3136"/>
      <c r="K276" s="3136"/>
      <c r="L276" s="3137"/>
      <c r="M276" s="3137"/>
      <c r="N276" s="3138"/>
      <c r="O276" s="3140"/>
      <c r="P276" s="3141"/>
      <c r="Q276" s="3139"/>
      <c r="R276" s="3136"/>
      <c r="S276" s="3136"/>
      <c r="T276" s="3136"/>
      <c r="U276" s="3138"/>
      <c r="V276" s="3139"/>
      <c r="W276" s="3136"/>
      <c r="X276" s="3138"/>
      <c r="Y276" s="3139"/>
      <c r="Z276" s="3142"/>
      <c r="AA276" s="3145"/>
      <c r="AB276" s="3136"/>
      <c r="AC276" s="3144"/>
      <c r="AD276" s="3135"/>
      <c r="AE276" s="3136"/>
      <c r="AF276" s="3136"/>
      <c r="AG276" s="3137"/>
      <c r="AH276" s="3137"/>
      <c r="AI276" s="3137"/>
      <c r="AJ276" s="3138"/>
      <c r="AK276" s="3139"/>
      <c r="AL276" s="3136"/>
      <c r="AM276" s="3136"/>
      <c r="AN276" s="3137"/>
      <c r="AO276" s="3137"/>
      <c r="AP276" s="3138"/>
      <c r="AQ276" s="3140"/>
      <c r="AR276" s="3141"/>
      <c r="AS276" s="3139"/>
      <c r="AT276" s="3136"/>
      <c r="AU276" s="3136"/>
      <c r="AV276" s="3136"/>
      <c r="AW276" s="3138"/>
      <c r="AX276" s="3139"/>
      <c r="AY276" s="3136"/>
      <c r="AZ276" s="3138"/>
      <c r="BA276" s="3139"/>
      <c r="BB276" s="3142"/>
      <c r="BC276" s="3145"/>
      <c r="BD276" s="3136"/>
      <c r="BE276" s="3144"/>
    </row>
    <row r="277" spans="1:57" ht="69.900000000000006" customHeight="1" thickBot="1">
      <c r="A277" s="3240">
        <f>الاعدادات!$D$8</f>
        <v>2024</v>
      </c>
      <c r="B277" s="3135"/>
      <c r="C277" s="3136"/>
      <c r="D277" s="3136"/>
      <c r="E277" s="3137"/>
      <c r="F277" s="3137"/>
      <c r="G277" s="3137"/>
      <c r="H277" s="3138"/>
      <c r="I277" s="3139"/>
      <c r="J277" s="3136"/>
      <c r="K277" s="3136"/>
      <c r="L277" s="3137"/>
      <c r="M277" s="3137"/>
      <c r="N277" s="3138"/>
      <c r="O277" s="3140"/>
      <c r="P277" s="3141"/>
      <c r="Q277" s="3139"/>
      <c r="R277" s="3136"/>
      <c r="S277" s="3136"/>
      <c r="T277" s="3136"/>
      <c r="U277" s="3138"/>
      <c r="V277" s="3139"/>
      <c r="W277" s="3136"/>
      <c r="X277" s="3138"/>
      <c r="Y277" s="3139"/>
      <c r="Z277" s="3142"/>
      <c r="AA277" s="3145"/>
      <c r="AB277" s="3136"/>
      <c r="AC277" s="3144"/>
      <c r="AD277" s="3135"/>
      <c r="AE277" s="3136"/>
      <c r="AF277" s="3136"/>
      <c r="AG277" s="3137"/>
      <c r="AH277" s="3137"/>
      <c r="AI277" s="3137"/>
      <c r="AJ277" s="3138"/>
      <c r="AK277" s="3139"/>
      <c r="AL277" s="3136"/>
      <c r="AM277" s="3136"/>
      <c r="AN277" s="3137"/>
      <c r="AO277" s="3137"/>
      <c r="AP277" s="3138"/>
      <c r="AQ277" s="3140"/>
      <c r="AR277" s="3141"/>
      <c r="AS277" s="3139"/>
      <c r="AT277" s="3136"/>
      <c r="AU277" s="3136"/>
      <c r="AV277" s="3136"/>
      <c r="AW277" s="3138"/>
      <c r="AX277" s="3139"/>
      <c r="AY277" s="3136"/>
      <c r="AZ277" s="3138"/>
      <c r="BA277" s="3139"/>
      <c r="BB277" s="3142"/>
      <c r="BC277" s="3145"/>
      <c r="BD277" s="3136"/>
      <c r="BE277" s="3144"/>
    </row>
    <row r="278" spans="1:57" ht="69.900000000000006" customHeight="1" thickBot="1">
      <c r="A278" s="3240">
        <f>الاعدادات!$D$9</f>
        <v>2025</v>
      </c>
      <c r="B278" s="3135"/>
      <c r="C278" s="3136"/>
      <c r="D278" s="3136"/>
      <c r="E278" s="3137"/>
      <c r="F278" s="3137"/>
      <c r="G278" s="3137"/>
      <c r="H278" s="3138"/>
      <c r="I278" s="3139"/>
      <c r="J278" s="3136"/>
      <c r="K278" s="3136"/>
      <c r="L278" s="3137"/>
      <c r="M278" s="3137"/>
      <c r="N278" s="3138"/>
      <c r="O278" s="3140"/>
      <c r="P278" s="3141"/>
      <c r="Q278" s="3139"/>
      <c r="R278" s="3136"/>
      <c r="S278" s="3136"/>
      <c r="T278" s="3136"/>
      <c r="U278" s="3138"/>
      <c r="V278" s="3139"/>
      <c r="W278" s="3136"/>
      <c r="X278" s="3138"/>
      <c r="Y278" s="3139"/>
      <c r="Z278" s="3142"/>
      <c r="AA278" s="3145"/>
      <c r="AB278" s="3136"/>
      <c r="AC278" s="3144"/>
      <c r="AD278" s="3135"/>
      <c r="AE278" s="3136"/>
      <c r="AF278" s="3136"/>
      <c r="AG278" s="3137"/>
      <c r="AH278" s="3137"/>
      <c r="AI278" s="3137"/>
      <c r="AJ278" s="3138"/>
      <c r="AK278" s="3139"/>
      <c r="AL278" s="3136"/>
      <c r="AM278" s="3136"/>
      <c r="AN278" s="3137"/>
      <c r="AO278" s="3137"/>
      <c r="AP278" s="3138"/>
      <c r="AQ278" s="3140"/>
      <c r="AR278" s="3141"/>
      <c r="AS278" s="3139"/>
      <c r="AT278" s="3136"/>
      <c r="AU278" s="3136"/>
      <c r="AV278" s="3136"/>
      <c r="AW278" s="3138"/>
      <c r="AX278" s="3139"/>
      <c r="AY278" s="3136"/>
      <c r="AZ278" s="3138"/>
      <c r="BA278" s="3139"/>
      <c r="BB278" s="3142"/>
      <c r="BC278" s="3145"/>
      <c r="BD278" s="3136"/>
      <c r="BE278" s="3144"/>
    </row>
    <row r="279" spans="1:57" ht="69.900000000000006" customHeight="1">
      <c r="A279" s="3240">
        <f>الاعدادات!$D$10</f>
        <v>2026</v>
      </c>
      <c r="B279" s="3135"/>
      <c r="C279" s="3136"/>
      <c r="D279" s="3136"/>
      <c r="E279" s="3137"/>
      <c r="F279" s="3137"/>
      <c r="G279" s="3137"/>
      <c r="H279" s="3138"/>
      <c r="I279" s="3139"/>
      <c r="J279" s="3136"/>
      <c r="K279" s="3136"/>
      <c r="L279" s="3137"/>
      <c r="M279" s="3137"/>
      <c r="N279" s="3138"/>
      <c r="O279" s="3140"/>
      <c r="P279" s="3141"/>
      <c r="Q279" s="3139"/>
      <c r="R279" s="3136"/>
      <c r="S279" s="3136"/>
      <c r="T279" s="3136"/>
      <c r="U279" s="3138"/>
      <c r="V279" s="3139"/>
      <c r="W279" s="3136"/>
      <c r="X279" s="3138"/>
      <c r="Y279" s="3139"/>
      <c r="Z279" s="3142"/>
      <c r="AA279" s="3145"/>
      <c r="AB279" s="3136"/>
      <c r="AC279" s="3144"/>
      <c r="AD279" s="3135"/>
      <c r="AE279" s="3136"/>
      <c r="AF279" s="3136"/>
      <c r="AG279" s="3137"/>
      <c r="AH279" s="3137"/>
      <c r="AI279" s="3137">
        <v>1</v>
      </c>
      <c r="AJ279" s="3138"/>
      <c r="AK279" s="3139">
        <v>2</v>
      </c>
      <c r="AL279" s="3136"/>
      <c r="AM279" s="3136"/>
      <c r="AN279" s="3137"/>
      <c r="AO279" s="3137"/>
      <c r="AP279" s="3138"/>
      <c r="AQ279" s="3140"/>
      <c r="AR279" s="3141"/>
      <c r="AS279" s="3139"/>
      <c r="AT279" s="3136"/>
      <c r="AU279" s="3136"/>
      <c r="AV279" s="3136"/>
      <c r="AW279" s="3138"/>
      <c r="AX279" s="3139"/>
      <c r="AY279" s="3136"/>
      <c r="AZ279" s="3138"/>
      <c r="BA279" s="3139"/>
      <c r="BB279" s="3142"/>
      <c r="BC279" s="3145"/>
      <c r="BD279" s="3136"/>
      <c r="BE279" s="3144"/>
    </row>
    <row r="280" spans="1:57" ht="69.900000000000006" customHeight="1" thickBot="1">
      <c r="A280" s="3146" t="s">
        <v>181</v>
      </c>
      <c r="B280" s="3242">
        <f t="shared" ref="B280:BE280" si="138">SUM(B275:B279)</f>
        <v>0</v>
      </c>
      <c r="C280" s="3243">
        <f t="shared" si="138"/>
        <v>0</v>
      </c>
      <c r="D280" s="3243">
        <f t="shared" si="138"/>
        <v>0</v>
      </c>
      <c r="E280" s="3243">
        <f t="shared" si="138"/>
        <v>0</v>
      </c>
      <c r="F280" s="3243">
        <f t="shared" si="138"/>
        <v>0</v>
      </c>
      <c r="G280" s="3243">
        <f t="shared" si="138"/>
        <v>0</v>
      </c>
      <c r="H280" s="3243">
        <f t="shared" si="138"/>
        <v>0</v>
      </c>
      <c r="I280" s="3243">
        <f t="shared" si="138"/>
        <v>0</v>
      </c>
      <c r="J280" s="3243">
        <f t="shared" si="138"/>
        <v>0</v>
      </c>
      <c r="K280" s="3243">
        <f t="shared" si="138"/>
        <v>0</v>
      </c>
      <c r="L280" s="3243">
        <f t="shared" si="138"/>
        <v>0</v>
      </c>
      <c r="M280" s="3243">
        <f t="shared" si="138"/>
        <v>0</v>
      </c>
      <c r="N280" s="3243">
        <f t="shared" si="138"/>
        <v>0</v>
      </c>
      <c r="O280" s="3244">
        <f t="shared" si="138"/>
        <v>0</v>
      </c>
      <c r="P280" s="3243">
        <f t="shared" si="138"/>
        <v>0</v>
      </c>
      <c r="Q280" s="3243">
        <f t="shared" si="138"/>
        <v>0</v>
      </c>
      <c r="R280" s="3243">
        <f t="shared" si="138"/>
        <v>0</v>
      </c>
      <c r="S280" s="3243">
        <f t="shared" si="138"/>
        <v>0</v>
      </c>
      <c r="T280" s="3243">
        <f t="shared" si="138"/>
        <v>0</v>
      </c>
      <c r="U280" s="3243">
        <f t="shared" si="138"/>
        <v>0</v>
      </c>
      <c r="V280" s="3243">
        <f t="shared" si="138"/>
        <v>0</v>
      </c>
      <c r="W280" s="3243">
        <f t="shared" si="138"/>
        <v>0</v>
      </c>
      <c r="X280" s="3243">
        <f t="shared" si="138"/>
        <v>0</v>
      </c>
      <c r="Y280" s="3243">
        <f t="shared" si="138"/>
        <v>0</v>
      </c>
      <c r="Z280" s="3243">
        <f t="shared" si="138"/>
        <v>0</v>
      </c>
      <c r="AA280" s="3243">
        <f t="shared" si="138"/>
        <v>0</v>
      </c>
      <c r="AB280" s="3243">
        <f t="shared" si="138"/>
        <v>0</v>
      </c>
      <c r="AC280" s="3245">
        <f t="shared" si="138"/>
        <v>0</v>
      </c>
      <c r="AD280" s="3242">
        <f t="shared" si="138"/>
        <v>0</v>
      </c>
      <c r="AE280" s="3243">
        <f t="shared" si="138"/>
        <v>0</v>
      </c>
      <c r="AF280" s="3243">
        <f t="shared" si="138"/>
        <v>0</v>
      </c>
      <c r="AG280" s="3243">
        <f t="shared" si="138"/>
        <v>0</v>
      </c>
      <c r="AH280" s="3243">
        <f t="shared" si="138"/>
        <v>0</v>
      </c>
      <c r="AI280" s="3243">
        <f t="shared" si="138"/>
        <v>1</v>
      </c>
      <c r="AJ280" s="3243">
        <f t="shared" si="138"/>
        <v>0</v>
      </c>
      <c r="AK280" s="3243">
        <f t="shared" si="138"/>
        <v>2</v>
      </c>
      <c r="AL280" s="3243">
        <f t="shared" si="138"/>
        <v>0</v>
      </c>
      <c r="AM280" s="3243">
        <f t="shared" si="138"/>
        <v>0</v>
      </c>
      <c r="AN280" s="3243">
        <f t="shared" si="138"/>
        <v>0</v>
      </c>
      <c r="AO280" s="3243">
        <f t="shared" si="138"/>
        <v>0</v>
      </c>
      <c r="AP280" s="3243">
        <f t="shared" si="138"/>
        <v>0</v>
      </c>
      <c r="AQ280" s="3244">
        <f t="shared" si="138"/>
        <v>0</v>
      </c>
      <c r="AR280" s="3243">
        <f t="shared" si="138"/>
        <v>0</v>
      </c>
      <c r="AS280" s="3243">
        <f t="shared" si="138"/>
        <v>0</v>
      </c>
      <c r="AT280" s="3243">
        <f t="shared" si="138"/>
        <v>0</v>
      </c>
      <c r="AU280" s="3243">
        <f t="shared" si="138"/>
        <v>0</v>
      </c>
      <c r="AV280" s="3243">
        <f t="shared" si="138"/>
        <v>0</v>
      </c>
      <c r="AW280" s="3243">
        <f t="shared" si="138"/>
        <v>0</v>
      </c>
      <c r="AX280" s="3243">
        <f t="shared" si="138"/>
        <v>0</v>
      </c>
      <c r="AY280" s="3243">
        <f t="shared" si="138"/>
        <v>0</v>
      </c>
      <c r="AZ280" s="3243">
        <f t="shared" si="138"/>
        <v>0</v>
      </c>
      <c r="BA280" s="3243">
        <f t="shared" si="138"/>
        <v>0</v>
      </c>
      <c r="BB280" s="3243">
        <f t="shared" si="138"/>
        <v>0</v>
      </c>
      <c r="BC280" s="3243">
        <f t="shared" si="138"/>
        <v>0</v>
      </c>
      <c r="BD280" s="3243">
        <f t="shared" si="138"/>
        <v>0</v>
      </c>
      <c r="BE280" s="3245">
        <f t="shared" si="138"/>
        <v>0</v>
      </c>
    </row>
    <row r="281" spans="1:57" ht="90" customHeight="1" thickBot="1">
      <c r="A281" s="3147"/>
      <c r="B281" s="6017" t="s">
        <v>213</v>
      </c>
      <c r="C281" s="6017"/>
      <c r="D281" s="6017"/>
      <c r="E281" s="6017"/>
      <c r="F281" s="6017"/>
      <c r="G281" s="6017"/>
      <c r="H281" s="6017"/>
      <c r="I281" s="6017"/>
      <c r="J281" s="6017"/>
      <c r="K281" s="6017"/>
      <c r="L281" s="6017"/>
      <c r="M281" s="6017"/>
      <c r="N281" s="6017"/>
      <c r="O281" s="6017"/>
      <c r="P281" s="6017"/>
      <c r="Q281" s="6017"/>
      <c r="R281" s="6017"/>
      <c r="S281" s="6017"/>
      <c r="T281" s="6017"/>
      <c r="U281" s="6017"/>
      <c r="V281" s="6017"/>
      <c r="W281" s="6017"/>
      <c r="X281" s="6017"/>
      <c r="Y281" s="6017"/>
      <c r="Z281" s="6017"/>
      <c r="AA281" s="6017"/>
      <c r="AB281" s="6017"/>
      <c r="AC281" s="6017"/>
      <c r="AD281" s="6017" t="s">
        <v>38</v>
      </c>
      <c r="AE281" s="6017"/>
      <c r="AF281" s="6017"/>
      <c r="AG281" s="6017"/>
      <c r="AH281" s="6017"/>
      <c r="AI281" s="6017"/>
      <c r="AJ281" s="6017"/>
      <c r="AK281" s="6017"/>
      <c r="AL281" s="6017"/>
      <c r="AM281" s="6017"/>
      <c r="AN281" s="6017"/>
      <c r="AO281" s="6017"/>
      <c r="AP281" s="6017"/>
      <c r="AQ281" s="6017"/>
      <c r="AR281" s="6017"/>
      <c r="AS281" s="6017"/>
      <c r="AT281" s="6017"/>
      <c r="AU281" s="6017"/>
      <c r="AV281" s="6017"/>
      <c r="AW281" s="6017"/>
      <c r="AX281" s="6017"/>
      <c r="AY281" s="6017"/>
      <c r="AZ281" s="6017"/>
      <c r="BA281" s="6017"/>
      <c r="BB281" s="6017"/>
      <c r="BC281" s="6017"/>
      <c r="BD281" s="6017"/>
      <c r="BE281" s="6017"/>
    </row>
    <row r="282" spans="1:57" ht="69.900000000000006" customHeight="1" thickBot="1">
      <c r="A282" s="3240" t="str">
        <f>الاعدادات!$D$6</f>
        <v>2022 وما قبلها</v>
      </c>
      <c r="B282" s="3135"/>
      <c r="C282" s="3136"/>
      <c r="D282" s="3136"/>
      <c r="E282" s="3137"/>
      <c r="F282" s="3137"/>
      <c r="G282" s="3137"/>
      <c r="H282" s="3138"/>
      <c r="I282" s="3139"/>
      <c r="J282" s="3136"/>
      <c r="K282" s="3136"/>
      <c r="L282" s="3137"/>
      <c r="M282" s="3137"/>
      <c r="N282" s="3138"/>
      <c r="O282" s="3140"/>
      <c r="P282" s="3141"/>
      <c r="Q282" s="3139"/>
      <c r="R282" s="3136"/>
      <c r="S282" s="3136"/>
      <c r="T282" s="3136"/>
      <c r="U282" s="3138"/>
      <c r="V282" s="3139"/>
      <c r="W282" s="3136"/>
      <c r="X282" s="3138"/>
      <c r="Y282" s="3139"/>
      <c r="Z282" s="3142"/>
      <c r="AA282" s="3143"/>
      <c r="AB282" s="3142"/>
      <c r="AC282" s="3144"/>
      <c r="AD282" s="3135"/>
      <c r="AE282" s="3136"/>
      <c r="AF282" s="3136"/>
      <c r="AG282" s="3137"/>
      <c r="AH282" s="3137"/>
      <c r="AI282" s="3137"/>
      <c r="AJ282" s="3138"/>
      <c r="AK282" s="3139"/>
      <c r="AL282" s="3136"/>
      <c r="AM282" s="3136"/>
      <c r="AN282" s="3137"/>
      <c r="AO282" s="3137"/>
      <c r="AP282" s="3138"/>
      <c r="AQ282" s="3140"/>
      <c r="AR282" s="3141"/>
      <c r="AS282" s="3139"/>
      <c r="AT282" s="3136"/>
      <c r="AU282" s="3136"/>
      <c r="AV282" s="3136"/>
      <c r="AW282" s="3138"/>
      <c r="AX282" s="3139"/>
      <c r="AY282" s="3136"/>
      <c r="AZ282" s="3138"/>
      <c r="BA282" s="3139"/>
      <c r="BB282" s="3142"/>
      <c r="BC282" s="3143"/>
      <c r="BD282" s="3142"/>
      <c r="BE282" s="3144"/>
    </row>
    <row r="283" spans="1:57" ht="69.900000000000006" customHeight="1" thickBot="1">
      <c r="A283" s="3240">
        <f>الاعدادات!$D$7</f>
        <v>2023</v>
      </c>
      <c r="B283" s="3135"/>
      <c r="C283" s="3136"/>
      <c r="D283" s="3136"/>
      <c r="E283" s="3137"/>
      <c r="F283" s="3137"/>
      <c r="G283" s="3137"/>
      <c r="H283" s="3138"/>
      <c r="I283" s="3139"/>
      <c r="J283" s="3136"/>
      <c r="K283" s="3136"/>
      <c r="L283" s="3137"/>
      <c r="M283" s="3137"/>
      <c r="N283" s="3138"/>
      <c r="O283" s="3140"/>
      <c r="P283" s="3141"/>
      <c r="Q283" s="3139"/>
      <c r="R283" s="3136"/>
      <c r="S283" s="3136"/>
      <c r="T283" s="3136"/>
      <c r="U283" s="3138"/>
      <c r="V283" s="3139"/>
      <c r="W283" s="3136"/>
      <c r="X283" s="3138"/>
      <c r="Y283" s="3139"/>
      <c r="Z283" s="3142"/>
      <c r="AA283" s="3145"/>
      <c r="AB283" s="3136"/>
      <c r="AC283" s="3144"/>
      <c r="AD283" s="3135"/>
      <c r="AE283" s="3136"/>
      <c r="AF283" s="3136"/>
      <c r="AG283" s="3137"/>
      <c r="AH283" s="3137"/>
      <c r="AI283" s="3137"/>
      <c r="AJ283" s="3138"/>
      <c r="AK283" s="3139"/>
      <c r="AL283" s="3136">
        <v>5</v>
      </c>
      <c r="AM283" s="3136"/>
      <c r="AN283" s="3137"/>
      <c r="AO283" s="3137"/>
      <c r="AP283" s="3138"/>
      <c r="AQ283" s="3140"/>
      <c r="AR283" s="3141"/>
      <c r="AS283" s="3139"/>
      <c r="AT283" s="3136"/>
      <c r="AU283" s="3136">
        <v>1</v>
      </c>
      <c r="AV283" s="3136"/>
      <c r="AW283" s="3138"/>
      <c r="AX283" s="3139"/>
      <c r="AY283" s="3136"/>
      <c r="AZ283" s="3138"/>
      <c r="BA283" s="3139"/>
      <c r="BB283" s="3142"/>
      <c r="BC283" s="3145"/>
      <c r="BD283" s="3136"/>
      <c r="BE283" s="3144"/>
    </row>
    <row r="284" spans="1:57" ht="69.900000000000006" customHeight="1" thickBot="1">
      <c r="A284" s="3240">
        <f>الاعدادات!$D$8</f>
        <v>2024</v>
      </c>
      <c r="B284" s="3135"/>
      <c r="C284" s="3136"/>
      <c r="D284" s="3136"/>
      <c r="E284" s="3137"/>
      <c r="F284" s="3137"/>
      <c r="G284" s="3137"/>
      <c r="H284" s="3138"/>
      <c r="I284" s="3139"/>
      <c r="J284" s="3136"/>
      <c r="K284" s="3136"/>
      <c r="L284" s="3137"/>
      <c r="M284" s="3137"/>
      <c r="N284" s="3138"/>
      <c r="O284" s="3140"/>
      <c r="P284" s="3141"/>
      <c r="Q284" s="3139"/>
      <c r="R284" s="3136"/>
      <c r="S284" s="3136"/>
      <c r="T284" s="3136"/>
      <c r="U284" s="3138"/>
      <c r="V284" s="3139"/>
      <c r="W284" s="3136"/>
      <c r="X284" s="3138"/>
      <c r="Y284" s="3139"/>
      <c r="Z284" s="3142"/>
      <c r="AA284" s="3145"/>
      <c r="AB284" s="3136"/>
      <c r="AC284" s="3144"/>
      <c r="AD284" s="3135"/>
      <c r="AE284" s="3136"/>
      <c r="AF284" s="3136"/>
      <c r="AG284" s="3137"/>
      <c r="AH284" s="3137"/>
      <c r="AI284" s="3137"/>
      <c r="AJ284" s="3138"/>
      <c r="AK284" s="3139"/>
      <c r="AL284" s="3136"/>
      <c r="AM284" s="3136"/>
      <c r="AN284" s="3137"/>
      <c r="AO284" s="3137"/>
      <c r="AP284" s="3138"/>
      <c r="AQ284" s="3140"/>
      <c r="AR284" s="3141"/>
      <c r="AS284" s="3139"/>
      <c r="AT284" s="3136"/>
      <c r="AU284" s="3136"/>
      <c r="AV284" s="3136"/>
      <c r="AW284" s="3138"/>
      <c r="AX284" s="3139"/>
      <c r="AY284" s="3136"/>
      <c r="AZ284" s="3138"/>
      <c r="BA284" s="3139"/>
      <c r="BB284" s="3142"/>
      <c r="BC284" s="3145"/>
      <c r="BD284" s="3136"/>
      <c r="BE284" s="3144"/>
    </row>
    <row r="285" spans="1:57" ht="69.900000000000006" customHeight="1" thickBot="1">
      <c r="A285" s="3240">
        <f>الاعدادات!$D$9</f>
        <v>2025</v>
      </c>
      <c r="B285" s="3135"/>
      <c r="C285" s="3136"/>
      <c r="D285" s="3136"/>
      <c r="E285" s="3137"/>
      <c r="F285" s="3137"/>
      <c r="G285" s="3137"/>
      <c r="H285" s="3138"/>
      <c r="I285" s="3139"/>
      <c r="J285" s="3136"/>
      <c r="K285" s="3136"/>
      <c r="L285" s="3137"/>
      <c r="M285" s="3137"/>
      <c r="N285" s="3138"/>
      <c r="O285" s="3140"/>
      <c r="P285" s="3141"/>
      <c r="Q285" s="3139"/>
      <c r="R285" s="3136"/>
      <c r="S285" s="3136"/>
      <c r="T285" s="3136"/>
      <c r="U285" s="3138"/>
      <c r="V285" s="3139"/>
      <c r="W285" s="3136"/>
      <c r="X285" s="3138"/>
      <c r="Y285" s="3139"/>
      <c r="Z285" s="3142"/>
      <c r="AA285" s="3145"/>
      <c r="AB285" s="3136"/>
      <c r="AC285" s="3144"/>
      <c r="AD285" s="3135"/>
      <c r="AE285" s="3136"/>
      <c r="AF285" s="3136"/>
      <c r="AG285" s="3137"/>
      <c r="AH285" s="3137"/>
      <c r="AI285" s="3137"/>
      <c r="AJ285" s="3138"/>
      <c r="AK285" s="3139"/>
      <c r="AL285" s="3136"/>
      <c r="AM285" s="3136"/>
      <c r="AN285" s="3137"/>
      <c r="AO285" s="3137"/>
      <c r="AP285" s="3138"/>
      <c r="AQ285" s="3140"/>
      <c r="AR285" s="3141"/>
      <c r="AS285" s="3139"/>
      <c r="AT285" s="3136"/>
      <c r="AU285" s="3136"/>
      <c r="AV285" s="3136"/>
      <c r="AW285" s="3138"/>
      <c r="AX285" s="3139"/>
      <c r="AY285" s="3136"/>
      <c r="AZ285" s="3138"/>
      <c r="BA285" s="3139"/>
      <c r="BB285" s="3142"/>
      <c r="BC285" s="3145"/>
      <c r="BD285" s="3136"/>
      <c r="BE285" s="3144"/>
    </row>
    <row r="286" spans="1:57" ht="69.900000000000006" customHeight="1">
      <c r="A286" s="3240">
        <f>الاعدادات!$D$10</f>
        <v>2026</v>
      </c>
      <c r="B286" s="3135"/>
      <c r="C286" s="3136"/>
      <c r="D286" s="3136"/>
      <c r="E286" s="3137"/>
      <c r="F286" s="3137"/>
      <c r="G286" s="3137"/>
      <c r="H286" s="3138"/>
      <c r="I286" s="3139"/>
      <c r="J286" s="3136"/>
      <c r="K286" s="3136"/>
      <c r="L286" s="3137"/>
      <c r="M286" s="3137"/>
      <c r="N286" s="3138"/>
      <c r="O286" s="3140"/>
      <c r="P286" s="3141"/>
      <c r="Q286" s="3139"/>
      <c r="R286" s="3136"/>
      <c r="S286" s="3136"/>
      <c r="T286" s="3136"/>
      <c r="U286" s="3138"/>
      <c r="V286" s="3139"/>
      <c r="W286" s="3136"/>
      <c r="X286" s="3138"/>
      <c r="Y286" s="3139"/>
      <c r="Z286" s="3142"/>
      <c r="AA286" s="3145"/>
      <c r="AB286" s="3136"/>
      <c r="AC286" s="3144"/>
      <c r="AD286" s="3135"/>
      <c r="AE286" s="3136"/>
      <c r="AF286" s="3136"/>
      <c r="AG286" s="3137"/>
      <c r="AH286" s="3137"/>
      <c r="AI286" s="3137"/>
      <c r="AJ286" s="3138"/>
      <c r="AK286" s="3139"/>
      <c r="AL286" s="3136"/>
      <c r="AM286" s="3136"/>
      <c r="AN286" s="3137"/>
      <c r="AO286" s="3137"/>
      <c r="AP286" s="3138"/>
      <c r="AQ286" s="3140"/>
      <c r="AR286" s="3141"/>
      <c r="AS286" s="3139"/>
      <c r="AT286" s="3136"/>
      <c r="AU286" s="3136"/>
      <c r="AV286" s="3136"/>
      <c r="AW286" s="3138"/>
      <c r="AX286" s="3139"/>
      <c r="AY286" s="3136"/>
      <c r="AZ286" s="3138"/>
      <c r="BA286" s="3139"/>
      <c r="BB286" s="3142"/>
      <c r="BC286" s="3145"/>
      <c r="BD286" s="3136"/>
      <c r="BE286" s="3144"/>
    </row>
    <row r="287" spans="1:57" ht="69.900000000000006" customHeight="1" thickBot="1">
      <c r="A287" s="3146" t="s">
        <v>181</v>
      </c>
      <c r="B287" s="3242">
        <f t="shared" ref="B287:BE287" si="139">SUM(B282:B286)</f>
        <v>0</v>
      </c>
      <c r="C287" s="3243">
        <f t="shared" si="139"/>
        <v>0</v>
      </c>
      <c r="D287" s="3243">
        <f t="shared" si="139"/>
        <v>0</v>
      </c>
      <c r="E287" s="3243">
        <f t="shared" si="139"/>
        <v>0</v>
      </c>
      <c r="F287" s="3243">
        <f t="shared" si="139"/>
        <v>0</v>
      </c>
      <c r="G287" s="3243">
        <f t="shared" si="139"/>
        <v>0</v>
      </c>
      <c r="H287" s="3243">
        <f t="shared" si="139"/>
        <v>0</v>
      </c>
      <c r="I287" s="3243">
        <f t="shared" si="139"/>
        <v>0</v>
      </c>
      <c r="J287" s="3243">
        <f t="shared" si="139"/>
        <v>0</v>
      </c>
      <c r="K287" s="3243">
        <f t="shared" si="139"/>
        <v>0</v>
      </c>
      <c r="L287" s="3243">
        <f t="shared" si="139"/>
        <v>0</v>
      </c>
      <c r="M287" s="3243">
        <f t="shared" si="139"/>
        <v>0</v>
      </c>
      <c r="N287" s="3243">
        <f t="shared" si="139"/>
        <v>0</v>
      </c>
      <c r="O287" s="3244">
        <f t="shared" si="139"/>
        <v>0</v>
      </c>
      <c r="P287" s="3243">
        <f t="shared" si="139"/>
        <v>0</v>
      </c>
      <c r="Q287" s="3243">
        <f t="shared" si="139"/>
        <v>0</v>
      </c>
      <c r="R287" s="3243">
        <f t="shared" si="139"/>
        <v>0</v>
      </c>
      <c r="S287" s="3243">
        <f t="shared" si="139"/>
        <v>0</v>
      </c>
      <c r="T287" s="3243">
        <f t="shared" si="139"/>
        <v>0</v>
      </c>
      <c r="U287" s="3243">
        <f t="shared" si="139"/>
        <v>0</v>
      </c>
      <c r="V287" s="3243">
        <f t="shared" si="139"/>
        <v>0</v>
      </c>
      <c r="W287" s="3243">
        <f t="shared" si="139"/>
        <v>0</v>
      </c>
      <c r="X287" s="3243">
        <f t="shared" si="139"/>
        <v>0</v>
      </c>
      <c r="Y287" s="3243">
        <f t="shared" si="139"/>
        <v>0</v>
      </c>
      <c r="Z287" s="3243">
        <f t="shared" si="139"/>
        <v>0</v>
      </c>
      <c r="AA287" s="3243">
        <f t="shared" si="139"/>
        <v>0</v>
      </c>
      <c r="AB287" s="3243">
        <f t="shared" si="139"/>
        <v>0</v>
      </c>
      <c r="AC287" s="3245">
        <f t="shared" si="139"/>
        <v>0</v>
      </c>
      <c r="AD287" s="3242">
        <f t="shared" si="139"/>
        <v>0</v>
      </c>
      <c r="AE287" s="3243">
        <f t="shared" si="139"/>
        <v>0</v>
      </c>
      <c r="AF287" s="3243">
        <f t="shared" si="139"/>
        <v>0</v>
      </c>
      <c r="AG287" s="3243">
        <f t="shared" si="139"/>
        <v>0</v>
      </c>
      <c r="AH287" s="3243">
        <f t="shared" si="139"/>
        <v>0</v>
      </c>
      <c r="AI287" s="3243">
        <f t="shared" si="139"/>
        <v>0</v>
      </c>
      <c r="AJ287" s="3243">
        <f t="shared" si="139"/>
        <v>0</v>
      </c>
      <c r="AK287" s="3243">
        <f t="shared" si="139"/>
        <v>0</v>
      </c>
      <c r="AL287" s="3243">
        <f t="shared" si="139"/>
        <v>5</v>
      </c>
      <c r="AM287" s="3243">
        <f t="shared" si="139"/>
        <v>0</v>
      </c>
      <c r="AN287" s="3243">
        <f t="shared" si="139"/>
        <v>0</v>
      </c>
      <c r="AO287" s="3243">
        <f t="shared" si="139"/>
        <v>0</v>
      </c>
      <c r="AP287" s="3243">
        <f t="shared" si="139"/>
        <v>0</v>
      </c>
      <c r="AQ287" s="3244">
        <f t="shared" si="139"/>
        <v>0</v>
      </c>
      <c r="AR287" s="3243">
        <f t="shared" si="139"/>
        <v>0</v>
      </c>
      <c r="AS287" s="3243">
        <f t="shared" si="139"/>
        <v>0</v>
      </c>
      <c r="AT287" s="3243">
        <f t="shared" si="139"/>
        <v>0</v>
      </c>
      <c r="AU287" s="3243">
        <f t="shared" si="139"/>
        <v>1</v>
      </c>
      <c r="AV287" s="3243">
        <f t="shared" si="139"/>
        <v>0</v>
      </c>
      <c r="AW287" s="3243">
        <f t="shared" si="139"/>
        <v>0</v>
      </c>
      <c r="AX287" s="3243">
        <f t="shared" si="139"/>
        <v>0</v>
      </c>
      <c r="AY287" s="3243">
        <f t="shared" si="139"/>
        <v>0</v>
      </c>
      <c r="AZ287" s="3243">
        <f t="shared" si="139"/>
        <v>0</v>
      </c>
      <c r="BA287" s="3243">
        <f t="shared" si="139"/>
        <v>0</v>
      </c>
      <c r="BB287" s="3243">
        <f t="shared" si="139"/>
        <v>0</v>
      </c>
      <c r="BC287" s="3243">
        <f t="shared" si="139"/>
        <v>0</v>
      </c>
      <c r="BD287" s="3243">
        <f t="shared" si="139"/>
        <v>0</v>
      </c>
      <c r="BE287" s="3245">
        <f t="shared" si="139"/>
        <v>0</v>
      </c>
    </row>
    <row r="288" spans="1:57" ht="155.25" customHeight="1">
      <c r="AU288" s="3148" t="s">
        <v>214</v>
      </c>
      <c r="AV288" s="3148"/>
      <c r="AW288" s="3148"/>
      <c r="AX288" s="3148"/>
      <c r="AY288" s="3148"/>
      <c r="AZ288" s="3148"/>
      <c r="BA288" s="3148"/>
      <c r="BB288" s="3148"/>
      <c r="BC288" s="3148"/>
      <c r="BD288" s="3148"/>
      <c r="BE288" s="2545"/>
    </row>
    <row r="289" spans="1:72" ht="35.25" customHeight="1">
      <c r="AU289" s="3149"/>
      <c r="AV289" s="3148" t="s">
        <v>215</v>
      </c>
      <c r="AW289" s="3148"/>
      <c r="AX289" s="3148"/>
      <c r="AY289" s="3148"/>
      <c r="AZ289" s="3148"/>
      <c r="BA289" s="3148"/>
      <c r="BB289" s="3148"/>
      <c r="BC289" s="3148"/>
      <c r="BD289" s="3149"/>
    </row>
    <row r="290" spans="1:72" ht="228" customHeight="1" thickBot="1">
      <c r="A290" s="6129" t="str">
        <f xml:space="preserve"> "    كشف الانتاج  (" &amp; $A$1 &amp; " ) اسرة "  &amp;الاعدادات!$D$2</f>
        <v xml:space="preserve">    كشف الانتاج  (الدائرة السابعة اسرة سمسطا ) اسرة عن شهر  يوليو لسنة 2026م </v>
      </c>
      <c r="B290" s="6129"/>
      <c r="C290" s="6129"/>
      <c r="D290" s="6129"/>
      <c r="E290" s="6129"/>
      <c r="F290" s="6129"/>
      <c r="G290" s="6129"/>
      <c r="H290" s="6129"/>
      <c r="I290" s="6129"/>
      <c r="J290" s="6129"/>
      <c r="K290" s="6129"/>
      <c r="L290" s="6129"/>
      <c r="M290" s="6129"/>
      <c r="N290" s="6129"/>
      <c r="O290" s="6129"/>
      <c r="P290" s="6129"/>
      <c r="Q290" s="6129"/>
      <c r="R290" s="6129"/>
      <c r="S290" s="6129"/>
      <c r="T290" s="6129"/>
      <c r="U290" s="6129"/>
      <c r="V290" s="6129"/>
      <c r="W290" s="6129"/>
      <c r="X290" s="6129"/>
      <c r="Y290" s="6129"/>
      <c r="Z290" s="6129"/>
      <c r="AA290" s="6129"/>
      <c r="AB290" s="6129"/>
      <c r="AC290" s="6129"/>
      <c r="AD290" s="6129"/>
      <c r="AE290" s="6129"/>
      <c r="AF290" s="6129"/>
      <c r="AG290" s="6129"/>
      <c r="AH290" s="6129"/>
      <c r="AI290" s="6129"/>
      <c r="AJ290" s="6129"/>
      <c r="AK290" s="6129"/>
      <c r="AL290" s="6129"/>
      <c r="AM290" s="6129"/>
      <c r="AN290" s="6129"/>
      <c r="AO290" s="6129"/>
      <c r="AP290" s="6129"/>
      <c r="AQ290" s="6129"/>
      <c r="AR290" s="6129"/>
      <c r="AS290" s="6129"/>
      <c r="AT290" s="6129"/>
      <c r="AU290" s="6129"/>
      <c r="AV290" s="6129"/>
      <c r="AW290" s="6129"/>
      <c r="AX290" s="6129"/>
      <c r="AY290" s="6129"/>
      <c r="AZ290" s="6129"/>
      <c r="BA290" s="6129"/>
      <c r="BB290" s="6129"/>
      <c r="BC290" s="6129"/>
      <c r="BD290" s="6129"/>
      <c r="BE290" s="6129"/>
      <c r="BF290" s="6129"/>
      <c r="BG290" s="6129"/>
      <c r="BH290" s="6129"/>
      <c r="BI290" s="6129"/>
      <c r="BJ290" s="6129"/>
      <c r="BK290" s="6129"/>
      <c r="BL290" s="6129"/>
      <c r="BM290" s="6129"/>
      <c r="BN290" s="6129"/>
      <c r="BO290" s="6129"/>
      <c r="BP290" s="6129"/>
      <c r="BQ290" s="6129"/>
      <c r="BR290" s="6129"/>
      <c r="BS290" s="6129"/>
      <c r="BT290" s="6129"/>
    </row>
    <row r="291" spans="1:72" ht="54.9" customHeight="1" thickBot="1">
      <c r="A291" s="1728"/>
      <c r="B291" s="1728"/>
      <c r="C291" s="1728"/>
      <c r="D291" s="1728"/>
      <c r="E291" s="1728"/>
      <c r="F291" s="1728"/>
      <c r="G291" s="1728"/>
      <c r="H291" s="1728"/>
      <c r="I291" s="3150"/>
      <c r="J291" s="3151"/>
      <c r="K291" s="3151"/>
      <c r="L291" s="3151"/>
      <c r="M291" s="3151"/>
      <c r="N291" s="3151"/>
      <c r="O291" s="3151"/>
      <c r="P291" s="3151"/>
      <c r="Q291" s="3151"/>
      <c r="R291" s="3151"/>
      <c r="S291" s="3151"/>
      <c r="T291" s="6119" t="s">
        <v>92</v>
      </c>
      <c r="U291" s="6045" t="s">
        <v>93</v>
      </c>
      <c r="V291" s="6046"/>
      <c r="W291" s="6046"/>
      <c r="X291" s="6046"/>
      <c r="Y291" s="6046"/>
      <c r="Z291" s="6046"/>
      <c r="AA291" s="6046"/>
      <c r="AB291" s="6046"/>
      <c r="AC291" s="6046"/>
      <c r="AD291" s="6046"/>
      <c r="AE291" s="6046"/>
      <c r="AF291" s="6046"/>
      <c r="AG291" s="6046"/>
      <c r="AH291" s="6047"/>
      <c r="AI291" s="6048" t="s">
        <v>94</v>
      </c>
      <c r="AJ291" s="6048" t="s">
        <v>95</v>
      </c>
      <c r="AK291" s="6045" t="s">
        <v>96</v>
      </c>
      <c r="AL291" s="6046"/>
      <c r="AM291" s="6046"/>
      <c r="AN291" s="6046"/>
      <c r="AO291" s="6046"/>
      <c r="AP291" s="6046"/>
      <c r="AQ291" s="6046"/>
      <c r="AR291" s="6046"/>
      <c r="AS291" s="6046"/>
      <c r="AT291" s="6046"/>
      <c r="AU291" s="6046"/>
      <c r="AV291" s="6046"/>
      <c r="AW291" s="6046"/>
      <c r="AX291" s="6046"/>
      <c r="AY291" s="6046"/>
      <c r="AZ291" s="6046"/>
      <c r="BA291" s="6047"/>
      <c r="BB291" s="6048" t="s">
        <v>97</v>
      </c>
      <c r="BC291" s="6051" t="s">
        <v>98</v>
      </c>
      <c r="BD291" s="6052"/>
      <c r="BE291" s="6052"/>
      <c r="BF291" s="6052"/>
      <c r="BG291" s="6052"/>
      <c r="BH291" s="6052"/>
      <c r="BI291" s="6086" t="s">
        <v>99</v>
      </c>
      <c r="BJ291" s="1728"/>
      <c r="BK291" s="1728"/>
      <c r="BL291" s="1728"/>
      <c r="BM291" s="1728"/>
      <c r="BN291" s="1728"/>
      <c r="BO291" s="1728"/>
      <c r="BP291" s="1728"/>
      <c r="BQ291" s="1728"/>
      <c r="BR291" s="1728"/>
      <c r="BS291" s="1728"/>
    </row>
    <row r="292" spans="1:72" ht="54.9" customHeight="1">
      <c r="A292" s="1728"/>
      <c r="B292" s="1728"/>
      <c r="C292" s="1728"/>
      <c r="D292" s="1728"/>
      <c r="E292" s="1728"/>
      <c r="F292" s="1728"/>
      <c r="G292" s="1728"/>
      <c r="H292" s="1728"/>
      <c r="I292" s="6088" t="s">
        <v>208</v>
      </c>
      <c r="J292" s="6091" t="s">
        <v>88</v>
      </c>
      <c r="K292" s="6092"/>
      <c r="L292" s="6092"/>
      <c r="M292" s="6092"/>
      <c r="N292" s="6092"/>
      <c r="O292" s="6093"/>
      <c r="P292" s="6100" t="s">
        <v>89</v>
      </c>
      <c r="Q292" s="6100" t="s">
        <v>15</v>
      </c>
      <c r="R292" s="6100" t="s">
        <v>90</v>
      </c>
      <c r="S292" s="6103" t="s">
        <v>91</v>
      </c>
      <c r="T292" s="6120"/>
      <c r="U292" s="6106" t="s">
        <v>107</v>
      </c>
      <c r="V292" s="6107"/>
      <c r="W292" s="6107"/>
      <c r="X292" s="6107"/>
      <c r="Y292" s="6107"/>
      <c r="Z292" s="6107"/>
      <c r="AA292" s="6107"/>
      <c r="AB292" s="6107"/>
      <c r="AC292" s="6107"/>
      <c r="AD292" s="6107"/>
      <c r="AE292" s="6107"/>
      <c r="AF292" s="6108"/>
      <c r="AG292" s="6053" t="s">
        <v>108</v>
      </c>
      <c r="AH292" s="6053" t="s">
        <v>109</v>
      </c>
      <c r="AI292" s="6049"/>
      <c r="AJ292" s="6049"/>
      <c r="AK292" s="6106" t="s">
        <v>100</v>
      </c>
      <c r="AL292" s="6107"/>
      <c r="AM292" s="6107"/>
      <c r="AN292" s="6108"/>
      <c r="AO292" s="6053" t="s">
        <v>102</v>
      </c>
      <c r="AP292" s="6106" t="s">
        <v>110</v>
      </c>
      <c r="AQ292" s="6107"/>
      <c r="AR292" s="6107"/>
      <c r="AS292" s="6107"/>
      <c r="AT292" s="6107"/>
      <c r="AU292" s="6107"/>
      <c r="AV292" s="6108"/>
      <c r="AW292" s="6106" t="s">
        <v>111</v>
      </c>
      <c r="AX292" s="6107"/>
      <c r="AY292" s="6107"/>
      <c r="AZ292" s="6108"/>
      <c r="BA292" s="6053" t="s">
        <v>105</v>
      </c>
      <c r="BB292" s="6049"/>
      <c r="BC292" s="6053" t="s">
        <v>209</v>
      </c>
      <c r="BD292" s="6053" t="s">
        <v>210</v>
      </c>
      <c r="BE292" s="6053" t="s">
        <v>211</v>
      </c>
      <c r="BF292" s="6053" t="s">
        <v>115</v>
      </c>
      <c r="BG292" s="6053" t="s">
        <v>116</v>
      </c>
      <c r="BH292" s="6115" t="s">
        <v>117</v>
      </c>
      <c r="BI292" s="6087"/>
      <c r="BJ292" s="1728"/>
      <c r="BK292" s="1728"/>
      <c r="BL292" s="1728"/>
      <c r="BM292" s="1728"/>
      <c r="BN292" s="1728"/>
      <c r="BO292" s="1728"/>
      <c r="BP292" s="1728"/>
      <c r="BQ292" s="1728"/>
      <c r="BR292" s="1728"/>
      <c r="BS292" s="1728"/>
    </row>
    <row r="293" spans="1:72" ht="54.9" customHeight="1">
      <c r="A293" s="1728"/>
      <c r="B293" s="1728"/>
      <c r="C293" s="1728"/>
      <c r="D293" s="1728"/>
      <c r="E293" s="1728"/>
      <c r="F293" s="1728"/>
      <c r="G293" s="1728"/>
      <c r="H293" s="1728"/>
      <c r="I293" s="6089"/>
      <c r="J293" s="6094"/>
      <c r="K293" s="6095"/>
      <c r="L293" s="6095"/>
      <c r="M293" s="6095"/>
      <c r="N293" s="6095"/>
      <c r="O293" s="6096"/>
      <c r="P293" s="6101"/>
      <c r="Q293" s="6101"/>
      <c r="R293" s="6101"/>
      <c r="S293" s="6104"/>
      <c r="T293" s="6120"/>
      <c r="U293" s="6109"/>
      <c r="V293" s="6110"/>
      <c r="W293" s="6110"/>
      <c r="X293" s="6110"/>
      <c r="Y293" s="6110"/>
      <c r="Z293" s="6110"/>
      <c r="AA293" s="6110"/>
      <c r="AB293" s="6110"/>
      <c r="AC293" s="6110"/>
      <c r="AD293" s="6110"/>
      <c r="AE293" s="6110"/>
      <c r="AF293" s="6111"/>
      <c r="AG293" s="6049"/>
      <c r="AH293" s="6049"/>
      <c r="AI293" s="6049"/>
      <c r="AJ293" s="6049"/>
      <c r="AK293" s="6112"/>
      <c r="AL293" s="6113"/>
      <c r="AM293" s="6113"/>
      <c r="AN293" s="6114"/>
      <c r="AO293" s="6049"/>
      <c r="AP293" s="6112"/>
      <c r="AQ293" s="6113"/>
      <c r="AR293" s="6113"/>
      <c r="AS293" s="6113"/>
      <c r="AT293" s="6113"/>
      <c r="AU293" s="6113"/>
      <c r="AV293" s="6114"/>
      <c r="AW293" s="6112"/>
      <c r="AX293" s="6113"/>
      <c r="AY293" s="6113"/>
      <c r="AZ293" s="6114"/>
      <c r="BA293" s="6049"/>
      <c r="BB293" s="6049"/>
      <c r="BC293" s="6049"/>
      <c r="BD293" s="6049"/>
      <c r="BE293" s="6049"/>
      <c r="BF293" s="6049"/>
      <c r="BG293" s="6049"/>
      <c r="BH293" s="6116"/>
      <c r="BI293" s="6087"/>
      <c r="BJ293" s="1728"/>
      <c r="BK293" s="1728"/>
      <c r="BL293" s="1728"/>
      <c r="BM293" s="1728"/>
      <c r="BN293" s="1728"/>
      <c r="BO293" s="1728"/>
      <c r="BP293" s="1728"/>
      <c r="BQ293" s="1728"/>
      <c r="BR293" s="1728"/>
      <c r="BS293" s="1728"/>
    </row>
    <row r="294" spans="1:72" ht="54.9" customHeight="1" thickBot="1">
      <c r="A294" s="1728"/>
      <c r="B294" s="1728"/>
      <c r="C294" s="1728"/>
      <c r="D294" s="1728"/>
      <c r="E294" s="1728"/>
      <c r="F294" s="1728"/>
      <c r="G294" s="1728"/>
      <c r="H294" s="1728"/>
      <c r="I294" s="6089"/>
      <c r="J294" s="6094"/>
      <c r="K294" s="6095"/>
      <c r="L294" s="6095"/>
      <c r="M294" s="6095"/>
      <c r="N294" s="6095"/>
      <c r="O294" s="6096"/>
      <c r="P294" s="6101"/>
      <c r="Q294" s="6101"/>
      <c r="R294" s="6101"/>
      <c r="S294" s="6104"/>
      <c r="T294" s="6120"/>
      <c r="U294" s="6053" t="s">
        <v>135</v>
      </c>
      <c r="V294" s="6053" t="s">
        <v>136</v>
      </c>
      <c r="W294" s="6054" t="s">
        <v>137</v>
      </c>
      <c r="X294" s="6118"/>
      <c r="Y294" s="6118"/>
      <c r="Z294" s="6055"/>
      <c r="AA294" s="6053" t="s">
        <v>138</v>
      </c>
      <c r="AB294" s="6053" t="s">
        <v>139</v>
      </c>
      <c r="AC294" s="6054" t="s">
        <v>140</v>
      </c>
      <c r="AD294" s="6055"/>
      <c r="AE294" s="6053" t="s">
        <v>141</v>
      </c>
      <c r="AF294" s="6053" t="s">
        <v>142</v>
      </c>
      <c r="AG294" s="6049"/>
      <c r="AH294" s="6049"/>
      <c r="AI294" s="6049"/>
      <c r="AJ294" s="6049"/>
      <c r="AK294" s="6109"/>
      <c r="AL294" s="6110"/>
      <c r="AM294" s="6110"/>
      <c r="AN294" s="6111"/>
      <c r="AO294" s="6049"/>
      <c r="AP294" s="6109"/>
      <c r="AQ294" s="6110"/>
      <c r="AR294" s="6110"/>
      <c r="AS294" s="6110"/>
      <c r="AT294" s="6110"/>
      <c r="AU294" s="6110"/>
      <c r="AV294" s="6114"/>
      <c r="AW294" s="6109"/>
      <c r="AX294" s="6110"/>
      <c r="AY294" s="6110"/>
      <c r="AZ294" s="6111"/>
      <c r="BA294" s="6049"/>
      <c r="BB294" s="6049"/>
      <c r="BC294" s="6049"/>
      <c r="BD294" s="6049"/>
      <c r="BE294" s="6049"/>
      <c r="BF294" s="6049"/>
      <c r="BG294" s="6049"/>
      <c r="BH294" s="6116"/>
      <c r="BI294" s="6072" t="s">
        <v>118</v>
      </c>
      <c r="BJ294" s="1728"/>
      <c r="BK294" s="1728"/>
      <c r="BL294" s="1728"/>
      <c r="BM294" s="1728"/>
      <c r="BN294" s="1728"/>
      <c r="BO294" s="1728"/>
      <c r="BP294" s="1728"/>
      <c r="BQ294" s="1728"/>
      <c r="BR294" s="1728"/>
      <c r="BS294" s="1728"/>
    </row>
    <row r="295" spans="1:72" ht="252.75" customHeight="1" thickBot="1">
      <c r="A295" s="1728"/>
      <c r="B295" s="1728"/>
      <c r="C295" s="1728"/>
      <c r="D295" s="1728"/>
      <c r="E295" s="1728"/>
      <c r="F295" s="1728"/>
      <c r="G295" s="1728"/>
      <c r="H295" s="1728"/>
      <c r="I295" s="6090"/>
      <c r="J295" s="6097"/>
      <c r="K295" s="6098"/>
      <c r="L295" s="6098"/>
      <c r="M295" s="6098"/>
      <c r="N295" s="6098"/>
      <c r="O295" s="6099"/>
      <c r="P295" s="6102"/>
      <c r="Q295" s="6102"/>
      <c r="R295" s="6102"/>
      <c r="S295" s="6105"/>
      <c r="T295" s="6121"/>
      <c r="U295" s="6050"/>
      <c r="V295" s="6050"/>
      <c r="W295" s="3153" t="s">
        <v>170</v>
      </c>
      <c r="X295" s="3153" t="s">
        <v>171</v>
      </c>
      <c r="Y295" s="3153" t="s">
        <v>172</v>
      </c>
      <c r="Z295" s="3153" t="s">
        <v>173</v>
      </c>
      <c r="AA295" s="6050"/>
      <c r="AB295" s="6050"/>
      <c r="AC295" s="3153" t="s">
        <v>174</v>
      </c>
      <c r="AD295" s="3153" t="s">
        <v>175</v>
      </c>
      <c r="AE295" s="6050"/>
      <c r="AF295" s="6050"/>
      <c r="AG295" s="6050"/>
      <c r="AH295" s="6050"/>
      <c r="AI295" s="6050"/>
      <c r="AJ295" s="6050"/>
      <c r="AK295" s="3154" t="s">
        <v>120</v>
      </c>
      <c r="AL295" s="3153" t="s">
        <v>121</v>
      </c>
      <c r="AM295" s="3153" t="s">
        <v>122</v>
      </c>
      <c r="AN295" s="3153" t="s">
        <v>143</v>
      </c>
      <c r="AO295" s="6050"/>
      <c r="AP295" s="3153" t="s">
        <v>640</v>
      </c>
      <c r="AQ295" s="3153" t="s">
        <v>123</v>
      </c>
      <c r="AR295" s="3153" t="s">
        <v>124</v>
      </c>
      <c r="AS295" s="3153" t="s">
        <v>144</v>
      </c>
      <c r="AT295" s="3153" t="s">
        <v>126</v>
      </c>
      <c r="AU295" s="3155" t="s">
        <v>127</v>
      </c>
      <c r="AV295" s="3156" t="s">
        <v>145</v>
      </c>
      <c r="AW295" s="3157" t="s">
        <v>146</v>
      </c>
      <c r="AX295" s="3152" t="s">
        <v>147</v>
      </c>
      <c r="AY295" s="3152" t="s">
        <v>148</v>
      </c>
      <c r="AZ295" s="3153" t="s">
        <v>149</v>
      </c>
      <c r="BA295" s="6050"/>
      <c r="BB295" s="6050"/>
      <c r="BC295" s="6050"/>
      <c r="BD295" s="6050"/>
      <c r="BE295" s="6050"/>
      <c r="BF295" s="6050"/>
      <c r="BG295" s="6050"/>
      <c r="BH295" s="6117"/>
      <c r="BI295" s="6073"/>
      <c r="BJ295" s="1728"/>
      <c r="BK295" s="1728"/>
      <c r="BL295" s="1728"/>
      <c r="BM295" s="1728"/>
      <c r="BN295" s="1728"/>
      <c r="BO295" s="1728"/>
      <c r="BP295" s="1728"/>
      <c r="BQ295" s="1728"/>
      <c r="BR295" s="1728"/>
      <c r="BS295" s="1728"/>
    </row>
    <row r="296" spans="1:72" ht="90" customHeight="1">
      <c r="A296" s="1728"/>
      <c r="B296" s="1728"/>
      <c r="C296" s="1728"/>
      <c r="D296" s="1728"/>
      <c r="E296" s="1728"/>
      <c r="F296" s="1728"/>
      <c r="G296" s="1728"/>
      <c r="H296" s="1728"/>
      <c r="I296" s="6074" t="s">
        <v>1245</v>
      </c>
      <c r="J296" s="6080" t="s">
        <v>634</v>
      </c>
      <c r="K296" s="6081"/>
      <c r="L296" s="6081"/>
      <c r="M296" s="6081"/>
      <c r="N296" s="6081"/>
      <c r="O296" s="6082"/>
      <c r="P296" s="3158"/>
      <c r="Q296" s="3158"/>
      <c r="R296" s="6076" t="s">
        <v>50</v>
      </c>
      <c r="S296" s="6078" t="s">
        <v>608</v>
      </c>
      <c r="T296" s="3246" t="str">
        <f>الاعدادات!$D$14</f>
        <v>2023 وما قبلها</v>
      </c>
      <c r="U296" s="3159">
        <v>0</v>
      </c>
      <c r="V296" s="3159"/>
      <c r="W296" s="3160"/>
      <c r="X296" s="3161"/>
      <c r="Y296" s="3161"/>
      <c r="Z296" s="3162"/>
      <c r="AA296" s="3160"/>
      <c r="AB296" s="3162"/>
      <c r="AC296" s="3159"/>
      <c r="AD296" s="3163"/>
      <c r="AE296" s="3164"/>
      <c r="AF296" s="3159"/>
      <c r="AG296" s="3159"/>
      <c r="AH296" s="3165">
        <v>0</v>
      </c>
      <c r="AI296" s="4642"/>
      <c r="AJ296" s="4644"/>
      <c r="AK296" s="4648">
        <v>0</v>
      </c>
      <c r="AL296" s="4643">
        <v>0</v>
      </c>
      <c r="AM296" s="4644">
        <v>0</v>
      </c>
      <c r="AN296" s="4649">
        <v>0</v>
      </c>
      <c r="AO296" s="4646">
        <v>0</v>
      </c>
      <c r="AP296" s="4642">
        <v>0</v>
      </c>
      <c r="AQ296" s="4643">
        <v>0</v>
      </c>
      <c r="AR296" s="4643">
        <v>0</v>
      </c>
      <c r="AS296" s="4643">
        <v>0</v>
      </c>
      <c r="AT296" s="4643">
        <v>0</v>
      </c>
      <c r="AU296" s="4650">
        <v>0</v>
      </c>
      <c r="AV296" s="4651">
        <v>0</v>
      </c>
      <c r="AW296" s="4642">
        <v>0</v>
      </c>
      <c r="AX296" s="4643">
        <v>0</v>
      </c>
      <c r="AY296" s="4644">
        <v>0</v>
      </c>
      <c r="AZ296" s="4645">
        <v>0</v>
      </c>
      <c r="BA296" s="4652">
        <v>0</v>
      </c>
      <c r="BB296" s="4653">
        <v>0</v>
      </c>
      <c r="BC296" s="4642"/>
      <c r="BD296" s="4643">
        <v>0</v>
      </c>
      <c r="BE296" s="4643">
        <v>0</v>
      </c>
      <c r="BF296" s="4643"/>
      <c r="BG296" s="4644"/>
      <c r="BH296" s="4647">
        <v>0</v>
      </c>
      <c r="BI296" s="4641"/>
      <c r="BJ296" s="1728"/>
      <c r="BK296" s="1728"/>
      <c r="BL296" s="1728"/>
      <c r="BM296" s="1728"/>
      <c r="BN296" s="1728"/>
      <c r="BO296" s="1728"/>
      <c r="BP296" s="1728"/>
      <c r="BQ296" s="1728"/>
      <c r="BR296" s="1728"/>
      <c r="BS296" s="1728"/>
    </row>
    <row r="297" spans="1:72" ht="90" customHeight="1">
      <c r="A297" s="1728"/>
      <c r="B297" s="1728"/>
      <c r="C297" s="1728"/>
      <c r="D297" s="1728"/>
      <c r="E297" s="1728"/>
      <c r="F297" s="1728"/>
      <c r="G297" s="1728"/>
      <c r="H297" s="1728"/>
      <c r="I297" s="6074"/>
      <c r="J297" s="6083" t="s">
        <v>1484</v>
      </c>
      <c r="K297" s="6084"/>
      <c r="L297" s="6084"/>
      <c r="M297" s="6084"/>
      <c r="N297" s="6084"/>
      <c r="O297" s="6085"/>
      <c r="P297" s="3166"/>
      <c r="Q297" s="3167"/>
      <c r="R297" s="6076"/>
      <c r="S297" s="6078"/>
      <c r="T297" s="3246">
        <f>الاعدادات!$D$15</f>
        <v>2024</v>
      </c>
      <c r="U297" s="3168">
        <v>0</v>
      </c>
      <c r="V297" s="3168"/>
      <c r="W297" s="3169"/>
      <c r="X297" s="3170"/>
      <c r="Y297" s="3170"/>
      <c r="Z297" s="3171"/>
      <c r="AA297" s="3169"/>
      <c r="AB297" s="3171"/>
      <c r="AC297" s="3168"/>
      <c r="AD297" s="3172"/>
      <c r="AE297" s="3173"/>
      <c r="AF297" s="3168"/>
      <c r="AG297" s="3168"/>
      <c r="AH297" s="3174">
        <v>0</v>
      </c>
      <c r="AI297" s="4655"/>
      <c r="AJ297" s="4657"/>
      <c r="AK297" s="4660">
        <v>0</v>
      </c>
      <c r="AL297" s="4656">
        <v>0</v>
      </c>
      <c r="AM297" s="4657">
        <v>0</v>
      </c>
      <c r="AN297" s="4661">
        <v>0</v>
      </c>
      <c r="AO297" s="4658">
        <v>0</v>
      </c>
      <c r="AP297" s="4655">
        <v>0</v>
      </c>
      <c r="AQ297" s="4656">
        <v>0</v>
      </c>
      <c r="AR297" s="4656">
        <v>0</v>
      </c>
      <c r="AS297" s="4656">
        <v>0</v>
      </c>
      <c r="AT297" s="4656">
        <v>0</v>
      </c>
      <c r="AU297" s="4662">
        <v>0</v>
      </c>
      <c r="AV297" s="4663">
        <v>0</v>
      </c>
      <c r="AW297" s="4655">
        <v>0</v>
      </c>
      <c r="AX297" s="4656">
        <v>0</v>
      </c>
      <c r="AY297" s="4657">
        <v>0</v>
      </c>
      <c r="AZ297" s="4645">
        <v>0</v>
      </c>
      <c r="BA297" s="4664">
        <v>0</v>
      </c>
      <c r="BB297" s="4665">
        <v>0</v>
      </c>
      <c r="BC297" s="4655"/>
      <c r="BD297" s="4656">
        <v>0</v>
      </c>
      <c r="BE297" s="4656">
        <v>0</v>
      </c>
      <c r="BF297" s="4656"/>
      <c r="BG297" s="4657"/>
      <c r="BH297" s="4659">
        <v>0</v>
      </c>
      <c r="BI297" s="4654"/>
      <c r="BJ297" s="1728"/>
      <c r="BK297" s="1728"/>
      <c r="BL297" s="1728"/>
      <c r="BM297" s="1728"/>
      <c r="BN297" s="1728"/>
      <c r="BO297" s="1728"/>
      <c r="BP297" s="1728"/>
      <c r="BQ297" s="1728"/>
      <c r="BR297" s="1728"/>
      <c r="BS297" s="1728"/>
    </row>
    <row r="298" spans="1:72" ht="90" customHeight="1">
      <c r="A298" s="1728"/>
      <c r="B298" s="1728"/>
      <c r="C298" s="1728"/>
      <c r="D298" s="1728"/>
      <c r="E298" s="1728"/>
      <c r="F298" s="1728"/>
      <c r="G298" s="1728"/>
      <c r="H298" s="1728"/>
      <c r="I298" s="6074"/>
      <c r="J298" s="6083" t="s">
        <v>1262</v>
      </c>
      <c r="K298" s="6084"/>
      <c r="L298" s="6084"/>
      <c r="M298" s="6084"/>
      <c r="N298" s="6084"/>
      <c r="O298" s="6085"/>
      <c r="P298" s="3166"/>
      <c r="Q298" s="3166"/>
      <c r="R298" s="6076"/>
      <c r="S298" s="6078"/>
      <c r="T298" s="3246">
        <f>الاعدادات!$D$16</f>
        <v>2025</v>
      </c>
      <c r="U298" s="3168">
        <v>5</v>
      </c>
      <c r="V298" s="3168"/>
      <c r="W298" s="3169"/>
      <c r="X298" s="3170"/>
      <c r="Y298" s="3170"/>
      <c r="Z298" s="3171"/>
      <c r="AA298" s="3169"/>
      <c r="AB298" s="3171"/>
      <c r="AC298" s="3168"/>
      <c r="AD298" s="3172"/>
      <c r="AE298" s="3173"/>
      <c r="AF298" s="3168"/>
      <c r="AG298" s="3168"/>
      <c r="AH298" s="3174">
        <v>5</v>
      </c>
      <c r="AI298" s="4655"/>
      <c r="AJ298" s="4657"/>
      <c r="AK298" s="4666">
        <v>0</v>
      </c>
      <c r="AL298" s="4656">
        <v>3</v>
      </c>
      <c r="AM298" s="4657">
        <v>0</v>
      </c>
      <c r="AN298" s="4661">
        <v>3</v>
      </c>
      <c r="AO298" s="4658">
        <v>0</v>
      </c>
      <c r="AP298" s="4655">
        <v>0</v>
      </c>
      <c r="AQ298" s="4656">
        <v>0</v>
      </c>
      <c r="AR298" s="4656">
        <v>0</v>
      </c>
      <c r="AS298" s="4656">
        <v>0</v>
      </c>
      <c r="AT298" s="4656">
        <v>0</v>
      </c>
      <c r="AU298" s="4662">
        <v>0</v>
      </c>
      <c r="AV298" s="4663">
        <v>0</v>
      </c>
      <c r="AW298" s="4655">
        <v>0</v>
      </c>
      <c r="AX298" s="4656">
        <v>0</v>
      </c>
      <c r="AY298" s="4657">
        <v>0</v>
      </c>
      <c r="AZ298" s="4645">
        <v>0</v>
      </c>
      <c r="BA298" s="4664">
        <v>0</v>
      </c>
      <c r="BB298" s="4665">
        <v>3</v>
      </c>
      <c r="BC298" s="4655"/>
      <c r="BD298" s="4656">
        <v>0</v>
      </c>
      <c r="BE298" s="4656">
        <v>0</v>
      </c>
      <c r="BF298" s="4656">
        <v>2</v>
      </c>
      <c r="BG298" s="4657"/>
      <c r="BH298" s="4659">
        <v>2</v>
      </c>
      <c r="BI298" s="4654"/>
      <c r="BJ298" s="1728"/>
      <c r="BK298" s="1728"/>
      <c r="BL298" s="1728"/>
      <c r="BM298" s="1728"/>
      <c r="BN298" s="1728"/>
      <c r="BO298" s="1728"/>
      <c r="BP298" s="1728"/>
      <c r="BQ298" s="1728"/>
      <c r="BR298" s="1728"/>
      <c r="BS298" s="1728"/>
    </row>
    <row r="299" spans="1:72" ht="90" customHeight="1" thickBot="1">
      <c r="A299" s="1728"/>
      <c r="B299" s="1728"/>
      <c r="C299" s="1728"/>
      <c r="D299" s="1728"/>
      <c r="E299" s="1728"/>
      <c r="F299" s="1728"/>
      <c r="G299" s="1728"/>
      <c r="H299" s="1728"/>
      <c r="I299" s="6075"/>
      <c r="J299" s="6083"/>
      <c r="K299" s="6084"/>
      <c r="L299" s="6084"/>
      <c r="M299" s="6084"/>
      <c r="N299" s="6084"/>
      <c r="O299" s="6085"/>
      <c r="P299" s="3166"/>
      <c r="Q299" s="3166"/>
      <c r="R299" s="6077"/>
      <c r="S299" s="6079"/>
      <c r="T299" s="3246">
        <f>الاعدادات!$D$17</f>
        <v>2026</v>
      </c>
      <c r="U299" s="3175">
        <v>200</v>
      </c>
      <c r="V299" s="3175">
        <v>4</v>
      </c>
      <c r="W299" s="3176"/>
      <c r="X299" s="3177"/>
      <c r="Y299" s="3177"/>
      <c r="Z299" s="3178"/>
      <c r="AA299" s="3176"/>
      <c r="AB299" s="3178"/>
      <c r="AC299" s="3175"/>
      <c r="AD299" s="3172"/>
      <c r="AE299" s="3173"/>
      <c r="AF299" s="3175"/>
      <c r="AG299" s="3175">
        <v>47</v>
      </c>
      <c r="AH299" s="3179">
        <v>251</v>
      </c>
      <c r="AI299" s="4668">
        <v>25</v>
      </c>
      <c r="AJ299" s="4670"/>
      <c r="AK299" s="4672">
        <v>0</v>
      </c>
      <c r="AL299" s="4669">
        <v>100</v>
      </c>
      <c r="AM299" s="4670">
        <v>0</v>
      </c>
      <c r="AN299" s="4661">
        <v>100</v>
      </c>
      <c r="AO299" s="4658">
        <v>0</v>
      </c>
      <c r="AP299" s="4673">
        <v>2</v>
      </c>
      <c r="AQ299" s="4674">
        <v>3</v>
      </c>
      <c r="AR299" s="4674">
        <v>0</v>
      </c>
      <c r="AS299" s="4674">
        <v>4</v>
      </c>
      <c r="AT299" s="4674">
        <v>3</v>
      </c>
      <c r="AU299" s="4662">
        <v>0</v>
      </c>
      <c r="AV299" s="4663">
        <v>12</v>
      </c>
      <c r="AW299" s="4668">
        <v>0</v>
      </c>
      <c r="AX299" s="4669">
        <v>1</v>
      </c>
      <c r="AY299" s="4670">
        <v>0</v>
      </c>
      <c r="AZ299" s="4645">
        <v>1</v>
      </c>
      <c r="BA299" s="4664">
        <v>0</v>
      </c>
      <c r="BB299" s="4665">
        <v>113</v>
      </c>
      <c r="BC299" s="4668">
        <v>43</v>
      </c>
      <c r="BD299" s="4669">
        <v>0</v>
      </c>
      <c r="BE299" s="4669">
        <v>3</v>
      </c>
      <c r="BF299" s="4669">
        <v>3</v>
      </c>
      <c r="BG299" s="4670">
        <v>64</v>
      </c>
      <c r="BH299" s="4671">
        <v>113</v>
      </c>
      <c r="BI299" s="4667"/>
      <c r="BJ299" s="1728"/>
      <c r="BK299" s="1728"/>
      <c r="BL299" s="1728"/>
      <c r="BM299" s="1728"/>
      <c r="BN299" s="1728"/>
      <c r="BO299" s="1728"/>
      <c r="BP299" s="1728"/>
      <c r="BQ299" s="1728"/>
      <c r="BR299" s="1728"/>
      <c r="BS299" s="1728"/>
    </row>
    <row r="300" spans="1:72" ht="90" customHeight="1" thickBot="1">
      <c r="A300" s="1728"/>
      <c r="B300" s="1728"/>
      <c r="C300" s="1728"/>
      <c r="D300" s="1728"/>
      <c r="E300" s="1728"/>
      <c r="F300" s="1728"/>
      <c r="G300" s="1728"/>
      <c r="H300" s="1728"/>
      <c r="I300" s="3180" t="s">
        <v>181</v>
      </c>
      <c r="J300" s="3181"/>
      <c r="K300" s="3181"/>
      <c r="L300" s="3181"/>
      <c r="M300" s="3181"/>
      <c r="N300" s="3181"/>
      <c r="O300" s="3181"/>
      <c r="P300" s="3181"/>
      <c r="Q300" s="3181"/>
      <c r="R300" s="3181"/>
      <c r="S300" s="3181"/>
      <c r="T300" s="3182"/>
      <c r="U300" s="3247">
        <f t="shared" ref="U300:BH300" si="140">SUM(U296:U299)</f>
        <v>205</v>
      </c>
      <c r="V300" s="3247">
        <f t="shared" si="140"/>
        <v>4</v>
      </c>
      <c r="W300" s="3248">
        <f t="shared" si="140"/>
        <v>0</v>
      </c>
      <c r="X300" s="3249">
        <f t="shared" si="140"/>
        <v>0</v>
      </c>
      <c r="Y300" s="3249">
        <f t="shared" si="140"/>
        <v>0</v>
      </c>
      <c r="Z300" s="3250">
        <f t="shared" si="140"/>
        <v>0</v>
      </c>
      <c r="AA300" s="3251">
        <f t="shared" si="140"/>
        <v>0</v>
      </c>
      <c r="AB300" s="3249">
        <f t="shared" si="140"/>
        <v>0</v>
      </c>
      <c r="AC300" s="3249">
        <f t="shared" si="140"/>
        <v>0</v>
      </c>
      <c r="AD300" s="3249">
        <f t="shared" si="140"/>
        <v>0</v>
      </c>
      <c r="AE300" s="3249">
        <f t="shared" si="140"/>
        <v>0</v>
      </c>
      <c r="AF300" s="3249">
        <f t="shared" si="140"/>
        <v>0</v>
      </c>
      <c r="AG300" s="3249">
        <f t="shared" si="140"/>
        <v>47</v>
      </c>
      <c r="AH300" s="3249">
        <f t="shared" si="140"/>
        <v>256</v>
      </c>
      <c r="AI300" s="3249">
        <f t="shared" si="140"/>
        <v>25</v>
      </c>
      <c r="AJ300" s="3252">
        <f t="shared" si="140"/>
        <v>0</v>
      </c>
      <c r="AK300" s="3248">
        <f t="shared" si="140"/>
        <v>0</v>
      </c>
      <c r="AL300" s="3249">
        <f t="shared" si="140"/>
        <v>103</v>
      </c>
      <c r="AM300" s="3250">
        <f t="shared" si="140"/>
        <v>0</v>
      </c>
      <c r="AN300" s="3248">
        <f t="shared" si="140"/>
        <v>103</v>
      </c>
      <c r="AO300" s="3252">
        <f t="shared" si="140"/>
        <v>0</v>
      </c>
      <c r="AP300" s="3248">
        <f t="shared" si="140"/>
        <v>2</v>
      </c>
      <c r="AQ300" s="3249">
        <f t="shared" si="140"/>
        <v>3</v>
      </c>
      <c r="AR300" s="3249">
        <f t="shared" si="140"/>
        <v>0</v>
      </c>
      <c r="AS300" s="3249">
        <f t="shared" si="140"/>
        <v>4</v>
      </c>
      <c r="AT300" s="3249">
        <f t="shared" si="140"/>
        <v>3</v>
      </c>
      <c r="AU300" s="3250">
        <f t="shared" si="140"/>
        <v>0</v>
      </c>
      <c r="AV300" s="3253">
        <f t="shared" si="140"/>
        <v>12</v>
      </c>
      <c r="AW300" s="3248">
        <f t="shared" si="140"/>
        <v>0</v>
      </c>
      <c r="AX300" s="3249">
        <f t="shared" si="140"/>
        <v>1</v>
      </c>
      <c r="AY300" s="3250">
        <f t="shared" si="140"/>
        <v>0</v>
      </c>
      <c r="AZ300" s="3251">
        <f t="shared" si="140"/>
        <v>1</v>
      </c>
      <c r="BA300" s="3249">
        <f t="shared" si="140"/>
        <v>0</v>
      </c>
      <c r="BB300" s="3249">
        <f t="shared" si="140"/>
        <v>116</v>
      </c>
      <c r="BC300" s="3249">
        <f t="shared" si="140"/>
        <v>43</v>
      </c>
      <c r="BD300" s="3249">
        <f t="shared" si="140"/>
        <v>0</v>
      </c>
      <c r="BE300" s="3249">
        <f t="shared" si="140"/>
        <v>3</v>
      </c>
      <c r="BF300" s="3249">
        <f t="shared" si="140"/>
        <v>5</v>
      </c>
      <c r="BG300" s="3249">
        <f t="shared" si="140"/>
        <v>64</v>
      </c>
      <c r="BH300" s="3249">
        <f t="shared" si="140"/>
        <v>115</v>
      </c>
      <c r="BI300" s="3183"/>
      <c r="BJ300" s="1728"/>
      <c r="BK300" s="1728"/>
      <c r="BL300" s="1728"/>
      <c r="BM300" s="1728"/>
      <c r="BN300" s="1728"/>
      <c r="BO300" s="1728"/>
      <c r="BP300" s="1728"/>
      <c r="BQ300" s="1728"/>
      <c r="BR300" s="1728"/>
      <c r="BS300" s="1728"/>
    </row>
    <row r="301" spans="1:72" ht="99" customHeight="1" thickBot="1">
      <c r="A301" s="6127" t="s">
        <v>604</v>
      </c>
      <c r="B301" s="6127"/>
      <c r="C301" s="6127"/>
      <c r="D301" s="6127"/>
      <c r="E301" s="6127"/>
      <c r="F301" s="6127"/>
      <c r="G301" s="6127"/>
      <c r="H301" s="6127"/>
      <c r="I301" s="6127"/>
      <c r="J301" s="6127"/>
      <c r="K301" s="6127"/>
      <c r="L301" s="6127"/>
      <c r="M301" s="6127"/>
      <c r="N301" s="6127"/>
      <c r="O301" s="6127"/>
      <c r="P301" s="6127"/>
      <c r="Q301" s="6127"/>
      <c r="R301" s="6127"/>
      <c r="S301" s="6127"/>
      <c r="T301" s="6127"/>
      <c r="U301" s="6127"/>
      <c r="V301" s="6127"/>
      <c r="W301" s="6127"/>
      <c r="X301" s="6127"/>
      <c r="Y301" s="6127"/>
      <c r="Z301" s="6127"/>
      <c r="AA301" s="6127"/>
      <c r="AB301" s="6127"/>
      <c r="AC301" s="6127"/>
      <c r="AD301" s="6127"/>
      <c r="AE301" s="6127"/>
      <c r="AF301" s="6127"/>
      <c r="AG301" s="6127"/>
      <c r="AH301" s="6127"/>
      <c r="AI301" s="6127"/>
      <c r="AJ301" s="6127"/>
      <c r="AK301" s="6127"/>
      <c r="AL301" s="6127"/>
      <c r="AM301" s="6127"/>
      <c r="AN301" s="6127"/>
      <c r="AO301" s="6127"/>
      <c r="AP301" s="6127"/>
      <c r="AQ301" s="6127"/>
      <c r="AR301" s="6127"/>
      <c r="AS301" s="6127"/>
      <c r="AT301" s="6127"/>
      <c r="AU301" s="6127"/>
      <c r="AV301" s="6127"/>
      <c r="AW301" s="6127"/>
      <c r="AX301" s="6127"/>
      <c r="AY301" s="6127"/>
      <c r="AZ301" s="6127"/>
      <c r="BA301" s="6127"/>
      <c r="BB301" s="6127"/>
      <c r="BC301" s="6127"/>
      <c r="BD301" s="6127"/>
      <c r="BE301" s="6127"/>
      <c r="BF301" s="6127"/>
      <c r="BG301" s="6127"/>
      <c r="BH301" s="6127"/>
      <c r="BI301" s="6127"/>
      <c r="BJ301" s="6127"/>
      <c r="BK301" s="6127"/>
      <c r="BL301" s="6127"/>
      <c r="BM301" s="6127"/>
      <c r="BN301" s="6127"/>
      <c r="BO301" s="6127"/>
      <c r="BP301" s="6127"/>
      <c r="BQ301" s="6127"/>
      <c r="BR301" s="6127"/>
      <c r="BS301" s="6127"/>
    </row>
    <row r="302" spans="1:72" ht="72" customHeight="1" thickBot="1">
      <c r="A302" s="3184" t="s">
        <v>92</v>
      </c>
      <c r="B302" s="6056" t="s">
        <v>1687</v>
      </c>
      <c r="C302" s="6057"/>
      <c r="D302" s="6057"/>
      <c r="E302" s="6057"/>
      <c r="F302" s="6057"/>
      <c r="G302" s="6057"/>
      <c r="H302" s="6057"/>
      <c r="I302" s="6057"/>
      <c r="J302" s="6057"/>
      <c r="K302" s="6057"/>
      <c r="L302" s="6057"/>
      <c r="M302" s="6057"/>
      <c r="N302" s="6057"/>
      <c r="O302" s="6057"/>
      <c r="P302" s="6057"/>
      <c r="Q302" s="6057"/>
      <c r="R302" s="6057"/>
      <c r="S302" s="6057"/>
      <c r="T302" s="6057"/>
      <c r="U302" s="6057"/>
      <c r="V302" s="6057"/>
      <c r="W302" s="6057"/>
      <c r="X302" s="6057"/>
      <c r="Y302" s="6057"/>
      <c r="Z302" s="6057"/>
      <c r="AA302" s="6057"/>
      <c r="AB302" s="6057"/>
      <c r="AC302" s="6057"/>
      <c r="AD302" s="6057"/>
      <c r="AE302" s="6057"/>
      <c r="AF302" s="6057"/>
      <c r="AG302" s="6057"/>
      <c r="AH302" s="6057"/>
      <c r="AI302" s="6057"/>
      <c r="AJ302" s="6058"/>
      <c r="AK302" s="6056" t="s">
        <v>1688</v>
      </c>
      <c r="AL302" s="6057"/>
      <c r="AM302" s="6057"/>
      <c r="AN302" s="6057"/>
      <c r="AO302" s="6057"/>
      <c r="AP302" s="6057"/>
      <c r="AQ302" s="6057"/>
      <c r="AR302" s="6057"/>
      <c r="AS302" s="6057"/>
      <c r="AT302" s="6057"/>
      <c r="AU302" s="6057"/>
      <c r="AV302" s="6057"/>
      <c r="AW302" s="6057"/>
      <c r="AX302" s="6057"/>
      <c r="AY302" s="6057"/>
      <c r="AZ302" s="6057"/>
      <c r="BA302" s="6057"/>
      <c r="BB302" s="6057"/>
      <c r="BC302" s="6057"/>
      <c r="BD302" s="6057"/>
      <c r="BE302" s="6057"/>
      <c r="BF302" s="6057"/>
      <c r="BG302" s="6057"/>
      <c r="BH302" s="6057"/>
      <c r="BI302" s="6057"/>
      <c r="BJ302" s="6057"/>
      <c r="BK302" s="6057"/>
      <c r="BL302" s="6057"/>
      <c r="BM302" s="6057"/>
      <c r="BN302" s="6057"/>
      <c r="BO302" s="6057"/>
      <c r="BP302" s="6057"/>
      <c r="BQ302" s="6057"/>
      <c r="BR302" s="6057"/>
      <c r="BS302" s="6058"/>
    </row>
    <row r="303" spans="1:72" ht="54.9" customHeight="1">
      <c r="A303" s="6154" t="s">
        <v>163</v>
      </c>
      <c r="B303" s="6059" t="s">
        <v>100</v>
      </c>
      <c r="C303" s="6060"/>
      <c r="D303" s="6060"/>
      <c r="E303" s="6060"/>
      <c r="F303" s="6060"/>
      <c r="G303" s="6060"/>
      <c r="H303" s="6060"/>
      <c r="I303" s="6060"/>
      <c r="J303" s="6060"/>
      <c r="K303" s="6060"/>
      <c r="L303" s="6060"/>
      <c r="M303" s="6060"/>
      <c r="N303" s="6060"/>
      <c r="O303" s="6060"/>
      <c r="P303" s="6060"/>
      <c r="Q303" s="6060"/>
      <c r="R303" s="6060"/>
      <c r="S303" s="6060"/>
      <c r="T303" s="6061"/>
      <c r="U303" s="6130" t="s">
        <v>930</v>
      </c>
      <c r="V303" s="6133" t="s">
        <v>102</v>
      </c>
      <c r="W303" s="6136" t="s">
        <v>103</v>
      </c>
      <c r="X303" s="6137"/>
      <c r="Y303" s="6137"/>
      <c r="Z303" s="6137"/>
      <c r="AA303" s="6137"/>
      <c r="AB303" s="6138"/>
      <c r="AC303" s="6136" t="s">
        <v>104</v>
      </c>
      <c r="AD303" s="6137"/>
      <c r="AE303" s="6138"/>
      <c r="AF303" s="6145" t="s">
        <v>105</v>
      </c>
      <c r="AG303" s="6122" t="s">
        <v>106</v>
      </c>
      <c r="AH303" s="6124" t="s">
        <v>99</v>
      </c>
      <c r="AI303" s="6125"/>
      <c r="AJ303" s="6126"/>
      <c r="AK303" s="6059" t="s">
        <v>100</v>
      </c>
      <c r="AL303" s="6060"/>
      <c r="AM303" s="6060"/>
      <c r="AN303" s="6060"/>
      <c r="AO303" s="6060"/>
      <c r="AP303" s="6060"/>
      <c r="AQ303" s="6060"/>
      <c r="AR303" s="6060"/>
      <c r="AS303" s="6060"/>
      <c r="AT303" s="6060"/>
      <c r="AU303" s="6060"/>
      <c r="AV303" s="6060"/>
      <c r="AW303" s="6060"/>
      <c r="AX303" s="6060"/>
      <c r="AY303" s="6060"/>
      <c r="AZ303" s="6060"/>
      <c r="BA303" s="6060"/>
      <c r="BB303" s="6060"/>
      <c r="BC303" s="6061"/>
      <c r="BD303" s="6130" t="s">
        <v>930</v>
      </c>
      <c r="BE303" s="6133" t="s">
        <v>102</v>
      </c>
      <c r="BF303" s="6136" t="s">
        <v>103</v>
      </c>
      <c r="BG303" s="6137"/>
      <c r="BH303" s="6137"/>
      <c r="BI303" s="6137"/>
      <c r="BJ303" s="6137"/>
      <c r="BK303" s="6138"/>
      <c r="BL303" s="6136" t="s">
        <v>104</v>
      </c>
      <c r="BM303" s="6137"/>
      <c r="BN303" s="6138"/>
      <c r="BO303" s="6145" t="s">
        <v>105</v>
      </c>
      <c r="BP303" s="6122" t="s">
        <v>106</v>
      </c>
      <c r="BQ303" s="6124" t="s">
        <v>99</v>
      </c>
      <c r="BR303" s="6125"/>
      <c r="BS303" s="6126"/>
      <c r="BT303" s="3185"/>
    </row>
    <row r="304" spans="1:72" ht="54.9" customHeight="1">
      <c r="A304" s="6155"/>
      <c r="B304" s="6042" t="s">
        <v>120</v>
      </c>
      <c r="C304" s="6043"/>
      <c r="D304" s="6043"/>
      <c r="E304" s="6043"/>
      <c r="F304" s="6043"/>
      <c r="G304" s="6043"/>
      <c r="H304" s="6044"/>
      <c r="I304" s="6147" t="s">
        <v>121</v>
      </c>
      <c r="J304" s="6043"/>
      <c r="K304" s="6043"/>
      <c r="L304" s="6043"/>
      <c r="M304" s="6043"/>
      <c r="N304" s="6043"/>
      <c r="O304" s="6043"/>
      <c r="P304" s="6043"/>
      <c r="Q304" s="6043"/>
      <c r="R304" s="6043"/>
      <c r="S304" s="6043"/>
      <c r="T304" s="6148" t="s">
        <v>122</v>
      </c>
      <c r="U304" s="6131"/>
      <c r="V304" s="6134"/>
      <c r="W304" s="6139"/>
      <c r="X304" s="6140"/>
      <c r="Y304" s="6140"/>
      <c r="Z304" s="6140"/>
      <c r="AA304" s="6140"/>
      <c r="AB304" s="6141"/>
      <c r="AC304" s="6139"/>
      <c r="AD304" s="6140"/>
      <c r="AE304" s="6141"/>
      <c r="AF304" s="6146"/>
      <c r="AG304" s="6123"/>
      <c r="AH304" s="6123" t="s">
        <v>131</v>
      </c>
      <c r="AI304" s="6123" t="s">
        <v>114</v>
      </c>
      <c r="AJ304" s="6151" t="s">
        <v>212</v>
      </c>
      <c r="AK304" s="6042" t="s">
        <v>120</v>
      </c>
      <c r="AL304" s="6043"/>
      <c r="AM304" s="6043"/>
      <c r="AN304" s="6043"/>
      <c r="AO304" s="6043"/>
      <c r="AP304" s="6043"/>
      <c r="AQ304" s="6044"/>
      <c r="AR304" s="6147" t="s">
        <v>121</v>
      </c>
      <c r="AS304" s="6043"/>
      <c r="AT304" s="6043"/>
      <c r="AU304" s="6043"/>
      <c r="AV304" s="6043"/>
      <c r="AW304" s="6043"/>
      <c r="AX304" s="6043"/>
      <c r="AY304" s="6043"/>
      <c r="AZ304" s="6043"/>
      <c r="BA304" s="6043"/>
      <c r="BB304" s="6043"/>
      <c r="BC304" s="6148" t="s">
        <v>122</v>
      </c>
      <c r="BD304" s="6131"/>
      <c r="BE304" s="6134"/>
      <c r="BF304" s="6139"/>
      <c r="BG304" s="6140"/>
      <c r="BH304" s="6140"/>
      <c r="BI304" s="6140"/>
      <c r="BJ304" s="6140"/>
      <c r="BK304" s="6141"/>
      <c r="BL304" s="6139"/>
      <c r="BM304" s="6140"/>
      <c r="BN304" s="6141"/>
      <c r="BO304" s="6146"/>
      <c r="BP304" s="6123"/>
      <c r="BQ304" s="6123" t="s">
        <v>131</v>
      </c>
      <c r="BR304" s="6123" t="s">
        <v>114</v>
      </c>
      <c r="BS304" s="6151" t="s">
        <v>212</v>
      </c>
      <c r="BT304" s="3185"/>
    </row>
    <row r="305" spans="1:72" ht="54.9" customHeight="1">
      <c r="A305" s="6155"/>
      <c r="B305" s="6040" t="s">
        <v>151</v>
      </c>
      <c r="C305" s="6062" t="s">
        <v>152</v>
      </c>
      <c r="D305" s="6062" t="s">
        <v>153</v>
      </c>
      <c r="E305" s="6062" t="s">
        <v>154</v>
      </c>
      <c r="F305" s="6062" t="s">
        <v>155</v>
      </c>
      <c r="G305" s="6062" t="s">
        <v>156</v>
      </c>
      <c r="H305" s="6062" t="s">
        <v>157</v>
      </c>
      <c r="I305" s="6064" t="s">
        <v>158</v>
      </c>
      <c r="J305" s="6066" t="s">
        <v>159</v>
      </c>
      <c r="K305" s="6038" t="s">
        <v>160</v>
      </c>
      <c r="L305" s="6038" t="s">
        <v>161</v>
      </c>
      <c r="M305" s="6038" t="s">
        <v>162</v>
      </c>
      <c r="N305" s="6070" t="s">
        <v>641</v>
      </c>
      <c r="O305" s="6043"/>
      <c r="P305" s="6071"/>
      <c r="Q305" s="6070" t="s">
        <v>642</v>
      </c>
      <c r="R305" s="6043"/>
      <c r="S305" s="6071"/>
      <c r="T305" s="6149"/>
      <c r="U305" s="6131"/>
      <c r="V305" s="6134"/>
      <c r="W305" s="6139"/>
      <c r="X305" s="6140"/>
      <c r="Y305" s="6140"/>
      <c r="Z305" s="6140"/>
      <c r="AA305" s="6140"/>
      <c r="AB305" s="6141"/>
      <c r="AC305" s="6142"/>
      <c r="AD305" s="6143"/>
      <c r="AE305" s="6144"/>
      <c r="AF305" s="6146"/>
      <c r="AG305" s="6123"/>
      <c r="AH305" s="6123"/>
      <c r="AI305" s="6123"/>
      <c r="AJ305" s="6152"/>
      <c r="AK305" s="6040" t="s">
        <v>151</v>
      </c>
      <c r="AL305" s="6062" t="s">
        <v>152</v>
      </c>
      <c r="AM305" s="6062" t="s">
        <v>153</v>
      </c>
      <c r="AN305" s="6062" t="s">
        <v>154</v>
      </c>
      <c r="AO305" s="6062" t="s">
        <v>155</v>
      </c>
      <c r="AP305" s="6062" t="s">
        <v>156</v>
      </c>
      <c r="AQ305" s="6062" t="s">
        <v>157</v>
      </c>
      <c r="AR305" s="6064" t="s">
        <v>158</v>
      </c>
      <c r="AS305" s="6066" t="s">
        <v>159</v>
      </c>
      <c r="AT305" s="6038" t="s">
        <v>160</v>
      </c>
      <c r="AU305" s="6038" t="s">
        <v>161</v>
      </c>
      <c r="AV305" s="6038" t="s">
        <v>162</v>
      </c>
      <c r="AW305" s="6070" t="s">
        <v>641</v>
      </c>
      <c r="AX305" s="6043"/>
      <c r="AY305" s="6071"/>
      <c r="AZ305" s="6070" t="s">
        <v>642</v>
      </c>
      <c r="BA305" s="6043"/>
      <c r="BB305" s="6071"/>
      <c r="BC305" s="6149"/>
      <c r="BD305" s="6131"/>
      <c r="BE305" s="6134"/>
      <c r="BF305" s="6139"/>
      <c r="BG305" s="6140"/>
      <c r="BH305" s="6140"/>
      <c r="BI305" s="6140"/>
      <c r="BJ305" s="6140"/>
      <c r="BK305" s="6141"/>
      <c r="BL305" s="6142"/>
      <c r="BM305" s="6143"/>
      <c r="BN305" s="6144"/>
      <c r="BO305" s="6146"/>
      <c r="BP305" s="6123"/>
      <c r="BQ305" s="6123"/>
      <c r="BR305" s="6123"/>
      <c r="BS305" s="6152"/>
      <c r="BT305" s="3185"/>
    </row>
    <row r="306" spans="1:72" ht="252" customHeight="1" thickBot="1">
      <c r="A306" s="6155"/>
      <c r="B306" s="6041"/>
      <c r="C306" s="6063"/>
      <c r="D306" s="6063"/>
      <c r="E306" s="6063"/>
      <c r="F306" s="6063"/>
      <c r="G306" s="6063"/>
      <c r="H306" s="6063"/>
      <c r="I306" s="6065"/>
      <c r="J306" s="6067"/>
      <c r="K306" s="6039"/>
      <c r="L306" s="6039"/>
      <c r="M306" s="6039"/>
      <c r="N306" s="3186" t="s">
        <v>643</v>
      </c>
      <c r="O306" s="3186" t="s">
        <v>231</v>
      </c>
      <c r="P306" s="3186" t="s">
        <v>232</v>
      </c>
      <c r="Q306" s="3186" t="s">
        <v>644</v>
      </c>
      <c r="R306" s="3186" t="s">
        <v>645</v>
      </c>
      <c r="S306" s="3186" t="s">
        <v>646</v>
      </c>
      <c r="T306" s="6150"/>
      <c r="U306" s="6132"/>
      <c r="V306" s="6135"/>
      <c r="W306" s="3187" t="s">
        <v>640</v>
      </c>
      <c r="X306" s="3187" t="s">
        <v>123</v>
      </c>
      <c r="Y306" s="3188" t="s">
        <v>124</v>
      </c>
      <c r="Z306" s="3188" t="s">
        <v>125</v>
      </c>
      <c r="AA306" s="3188" t="s">
        <v>126</v>
      </c>
      <c r="AB306" s="3189" t="s">
        <v>127</v>
      </c>
      <c r="AC306" s="3187" t="s">
        <v>128</v>
      </c>
      <c r="AD306" s="3188" t="s">
        <v>129</v>
      </c>
      <c r="AE306" s="3189" t="s">
        <v>130</v>
      </c>
      <c r="AF306" s="6065"/>
      <c r="AG306" s="6067"/>
      <c r="AH306" s="6067"/>
      <c r="AI306" s="6067"/>
      <c r="AJ306" s="6153"/>
      <c r="AK306" s="6041"/>
      <c r="AL306" s="6063"/>
      <c r="AM306" s="6063"/>
      <c r="AN306" s="6063"/>
      <c r="AO306" s="6063"/>
      <c r="AP306" s="6063"/>
      <c r="AQ306" s="6063"/>
      <c r="AR306" s="6065"/>
      <c r="AS306" s="6067"/>
      <c r="AT306" s="6039"/>
      <c r="AU306" s="6039"/>
      <c r="AV306" s="6039"/>
      <c r="AW306" s="3186" t="s">
        <v>643</v>
      </c>
      <c r="AX306" s="3186" t="s">
        <v>231</v>
      </c>
      <c r="AY306" s="3186" t="s">
        <v>232</v>
      </c>
      <c r="AZ306" s="3186" t="s">
        <v>644</v>
      </c>
      <c r="BA306" s="3186" t="s">
        <v>645</v>
      </c>
      <c r="BB306" s="3186" t="s">
        <v>646</v>
      </c>
      <c r="BC306" s="6150"/>
      <c r="BD306" s="6132"/>
      <c r="BE306" s="6135"/>
      <c r="BF306" s="3187" t="s">
        <v>640</v>
      </c>
      <c r="BG306" s="3187" t="s">
        <v>123</v>
      </c>
      <c r="BH306" s="3188" t="s">
        <v>124</v>
      </c>
      <c r="BI306" s="3188" t="s">
        <v>125</v>
      </c>
      <c r="BJ306" s="3188" t="s">
        <v>126</v>
      </c>
      <c r="BK306" s="3189" t="s">
        <v>127</v>
      </c>
      <c r="BL306" s="3187" t="s">
        <v>128</v>
      </c>
      <c r="BM306" s="3188" t="s">
        <v>129</v>
      </c>
      <c r="BN306" s="3189" t="s">
        <v>130</v>
      </c>
      <c r="BO306" s="6065"/>
      <c r="BP306" s="6067"/>
      <c r="BQ306" s="6067"/>
      <c r="BR306" s="6067"/>
      <c r="BS306" s="6153"/>
      <c r="BT306" s="3185"/>
    </row>
    <row r="307" spans="1:72" ht="90" customHeight="1">
      <c r="A307" s="3254" t="str">
        <f>الاعدادات!$D$14</f>
        <v>2023 وما قبلها</v>
      </c>
      <c r="B307" s="3190"/>
      <c r="C307" s="3191"/>
      <c r="D307" s="3191"/>
      <c r="E307" s="3192"/>
      <c r="F307" s="3192"/>
      <c r="G307" s="3192"/>
      <c r="H307" s="3193"/>
      <c r="I307" s="3194"/>
      <c r="J307" s="3191"/>
      <c r="K307" s="3191"/>
      <c r="L307" s="3192"/>
      <c r="M307" s="3192"/>
      <c r="N307" s="3192"/>
      <c r="O307" s="3192"/>
      <c r="P307" s="3192"/>
      <c r="Q307" s="3192"/>
      <c r="R307" s="3192"/>
      <c r="S307" s="3192"/>
      <c r="T307" s="3193"/>
      <c r="U307" s="3195">
        <v>0</v>
      </c>
      <c r="V307" s="3196"/>
      <c r="W307" s="3194"/>
      <c r="X307" s="3194"/>
      <c r="Y307" s="3191"/>
      <c r="Z307" s="3191"/>
      <c r="AA307" s="3191"/>
      <c r="AB307" s="3193"/>
      <c r="AC307" s="3194"/>
      <c r="AD307" s="3191"/>
      <c r="AE307" s="3193"/>
      <c r="AF307" s="3194"/>
      <c r="AG307" s="3191">
        <v>0</v>
      </c>
      <c r="AH307" s="3191"/>
      <c r="AI307" s="3191"/>
      <c r="AJ307" s="3197"/>
      <c r="AK307" s="3190"/>
      <c r="AL307" s="3191"/>
      <c r="AM307" s="3191"/>
      <c r="AN307" s="3192"/>
      <c r="AO307" s="3192"/>
      <c r="AP307" s="3192"/>
      <c r="AQ307" s="3193"/>
      <c r="AR307" s="3194"/>
      <c r="AS307" s="3191"/>
      <c r="AT307" s="3191"/>
      <c r="AU307" s="3192"/>
      <c r="AV307" s="3192"/>
      <c r="AW307" s="3192"/>
      <c r="AX307" s="3192"/>
      <c r="AY307" s="3192"/>
      <c r="AZ307" s="3192"/>
      <c r="BA307" s="3192"/>
      <c r="BB307" s="3192"/>
      <c r="BC307" s="3193"/>
      <c r="BD307" s="3195">
        <v>0</v>
      </c>
      <c r="BE307" s="3196"/>
      <c r="BF307" s="3194"/>
      <c r="BG307" s="3194"/>
      <c r="BH307" s="3191"/>
      <c r="BI307" s="3191"/>
      <c r="BJ307" s="3191"/>
      <c r="BK307" s="3193"/>
      <c r="BL307" s="3194"/>
      <c r="BM307" s="3191"/>
      <c r="BN307" s="3193"/>
      <c r="BO307" s="3194"/>
      <c r="BP307" s="3191">
        <v>0</v>
      </c>
      <c r="BQ307" s="3191"/>
      <c r="BR307" s="3191"/>
      <c r="BS307" s="3197"/>
      <c r="BT307" s="3185"/>
    </row>
    <row r="308" spans="1:72" ht="90" customHeight="1">
      <c r="A308" s="3254">
        <f>الاعدادات!$D$15</f>
        <v>2024</v>
      </c>
      <c r="B308" s="3198"/>
      <c r="C308" s="3199"/>
      <c r="D308" s="3199"/>
      <c r="E308" s="3200"/>
      <c r="F308" s="3200"/>
      <c r="G308" s="3200"/>
      <c r="H308" s="3201"/>
      <c r="I308" s="3202"/>
      <c r="J308" s="3199"/>
      <c r="K308" s="3199"/>
      <c r="L308" s="3200"/>
      <c r="M308" s="3200"/>
      <c r="N308" s="3200"/>
      <c r="O308" s="3200"/>
      <c r="P308" s="3200"/>
      <c r="Q308" s="3200"/>
      <c r="R308" s="3200"/>
      <c r="S308" s="3200"/>
      <c r="T308" s="3201"/>
      <c r="U308" s="3203">
        <v>0</v>
      </c>
      <c r="V308" s="3204"/>
      <c r="W308" s="3202"/>
      <c r="X308" s="3202"/>
      <c r="Y308" s="3199"/>
      <c r="Z308" s="3199"/>
      <c r="AA308" s="3199"/>
      <c r="AB308" s="3201"/>
      <c r="AC308" s="3202"/>
      <c r="AD308" s="3199"/>
      <c r="AE308" s="3201"/>
      <c r="AF308" s="3202"/>
      <c r="AG308" s="3199">
        <v>0</v>
      </c>
      <c r="AH308" s="3199"/>
      <c r="AI308" s="3199"/>
      <c r="AJ308" s="3205"/>
      <c r="AK308" s="3198"/>
      <c r="AL308" s="3199"/>
      <c r="AM308" s="3199"/>
      <c r="AN308" s="3200"/>
      <c r="AO308" s="3200"/>
      <c r="AP308" s="3200"/>
      <c r="AQ308" s="3201"/>
      <c r="AR308" s="3202"/>
      <c r="AS308" s="3199"/>
      <c r="AT308" s="3199"/>
      <c r="AU308" s="3200"/>
      <c r="AV308" s="3200"/>
      <c r="AW308" s="3200"/>
      <c r="AX308" s="3200"/>
      <c r="AY308" s="3200"/>
      <c r="AZ308" s="3200"/>
      <c r="BA308" s="3200"/>
      <c r="BB308" s="3200"/>
      <c r="BC308" s="3201"/>
      <c r="BD308" s="3203">
        <v>0</v>
      </c>
      <c r="BE308" s="3204"/>
      <c r="BF308" s="3202"/>
      <c r="BG308" s="3202"/>
      <c r="BH308" s="3199"/>
      <c r="BI308" s="3199"/>
      <c r="BJ308" s="3199"/>
      <c r="BK308" s="3201"/>
      <c r="BL308" s="3202"/>
      <c r="BM308" s="3199"/>
      <c r="BN308" s="3201"/>
      <c r="BO308" s="3202"/>
      <c r="BP308" s="3199">
        <v>0</v>
      </c>
      <c r="BQ308" s="3199"/>
      <c r="BR308" s="3199"/>
      <c r="BS308" s="3205"/>
      <c r="BT308" s="3185"/>
    </row>
    <row r="309" spans="1:72" ht="90" customHeight="1">
      <c r="A309" s="3254">
        <f>الاعدادات!$D$16</f>
        <v>2025</v>
      </c>
      <c r="B309" s="3198"/>
      <c r="C309" s="3199"/>
      <c r="D309" s="3199"/>
      <c r="E309" s="3200"/>
      <c r="F309" s="3200"/>
      <c r="G309" s="3200"/>
      <c r="H309" s="3201"/>
      <c r="I309" s="3202">
        <v>2</v>
      </c>
      <c r="J309" s="3199"/>
      <c r="K309" s="3199"/>
      <c r="L309" s="3200"/>
      <c r="M309" s="3200"/>
      <c r="N309" s="3200"/>
      <c r="O309" s="3200"/>
      <c r="P309" s="3200"/>
      <c r="Q309" s="3200"/>
      <c r="R309" s="3200"/>
      <c r="S309" s="3200"/>
      <c r="T309" s="3201"/>
      <c r="U309" s="3203">
        <v>2</v>
      </c>
      <c r="V309" s="3204"/>
      <c r="W309" s="3202"/>
      <c r="X309" s="3202"/>
      <c r="Y309" s="3199"/>
      <c r="Z309" s="3199"/>
      <c r="AA309" s="3199"/>
      <c r="AB309" s="3201"/>
      <c r="AC309" s="3202"/>
      <c r="AD309" s="3199"/>
      <c r="AE309" s="3201"/>
      <c r="AF309" s="3202"/>
      <c r="AG309" s="3199">
        <v>2</v>
      </c>
      <c r="AH309" s="3199"/>
      <c r="AI309" s="3199"/>
      <c r="AJ309" s="3205"/>
      <c r="AK309" s="3198"/>
      <c r="AL309" s="3199"/>
      <c r="AM309" s="3199"/>
      <c r="AN309" s="3200"/>
      <c r="AO309" s="3200"/>
      <c r="AP309" s="3200"/>
      <c r="AQ309" s="3201"/>
      <c r="AR309" s="3202"/>
      <c r="AS309" s="3199"/>
      <c r="AT309" s="3199"/>
      <c r="AU309" s="3200"/>
      <c r="AV309" s="3200"/>
      <c r="AW309" s="3200"/>
      <c r="AX309" s="3200"/>
      <c r="AY309" s="3200"/>
      <c r="AZ309" s="3200"/>
      <c r="BA309" s="3200"/>
      <c r="BB309" s="3200"/>
      <c r="BC309" s="3201"/>
      <c r="BD309" s="3203">
        <v>0</v>
      </c>
      <c r="BE309" s="3204"/>
      <c r="BF309" s="3202"/>
      <c r="BG309" s="3202"/>
      <c r="BH309" s="3199"/>
      <c r="BI309" s="3199"/>
      <c r="BJ309" s="3199"/>
      <c r="BK309" s="3201"/>
      <c r="BL309" s="3202"/>
      <c r="BM309" s="3199"/>
      <c r="BN309" s="3201"/>
      <c r="BO309" s="3202"/>
      <c r="BP309" s="3199">
        <v>0</v>
      </c>
      <c r="BQ309" s="3199"/>
      <c r="BR309" s="3199"/>
      <c r="BS309" s="3205"/>
      <c r="BT309" s="3185"/>
    </row>
    <row r="310" spans="1:72" ht="90" customHeight="1" thickBot="1">
      <c r="A310" s="3255">
        <f>الاعدادات!$D$17</f>
        <v>2026</v>
      </c>
      <c r="B310" s="3206"/>
      <c r="C310" s="3207"/>
      <c r="D310" s="3207"/>
      <c r="E310" s="3208"/>
      <c r="F310" s="3208"/>
      <c r="G310" s="3208"/>
      <c r="H310" s="3209"/>
      <c r="I310" s="3210">
        <v>45</v>
      </c>
      <c r="J310" s="3207">
        <v>1</v>
      </c>
      <c r="K310" s="3207"/>
      <c r="L310" s="3208"/>
      <c r="M310" s="3208"/>
      <c r="N310" s="3208"/>
      <c r="O310" s="3208"/>
      <c r="P310" s="3208"/>
      <c r="Q310" s="3208"/>
      <c r="R310" s="3208"/>
      <c r="S310" s="3208"/>
      <c r="T310" s="3209"/>
      <c r="U310" s="3211">
        <v>46</v>
      </c>
      <c r="V310" s="3212"/>
      <c r="W310" s="3210"/>
      <c r="X310" s="3210">
        <v>2</v>
      </c>
      <c r="Y310" s="3207"/>
      <c r="Z310" s="3207">
        <v>1</v>
      </c>
      <c r="AA310" s="3207">
        <v>2</v>
      </c>
      <c r="AB310" s="3209"/>
      <c r="AC310" s="3210"/>
      <c r="AD310" s="3207">
        <v>1</v>
      </c>
      <c r="AE310" s="3209"/>
      <c r="AF310" s="3210"/>
      <c r="AG310" s="3207">
        <v>52</v>
      </c>
      <c r="AH310" s="3207"/>
      <c r="AI310" s="3207">
        <v>2</v>
      </c>
      <c r="AJ310" s="3213"/>
      <c r="AK310" s="3206"/>
      <c r="AL310" s="3207"/>
      <c r="AM310" s="3207"/>
      <c r="AN310" s="3208"/>
      <c r="AO310" s="3208"/>
      <c r="AP310" s="3208"/>
      <c r="AQ310" s="3209"/>
      <c r="AR310" s="3210">
        <v>28</v>
      </c>
      <c r="AS310" s="3207"/>
      <c r="AT310" s="3207"/>
      <c r="AU310" s="3208"/>
      <c r="AV310" s="3208"/>
      <c r="AW310" s="3208"/>
      <c r="AX310" s="3208"/>
      <c r="AY310" s="3208"/>
      <c r="AZ310" s="3208"/>
      <c r="BA310" s="3208"/>
      <c r="BB310" s="3208"/>
      <c r="BC310" s="3209"/>
      <c r="BD310" s="3211">
        <v>28</v>
      </c>
      <c r="BE310" s="3212"/>
      <c r="BF310" s="3210"/>
      <c r="BG310" s="3210"/>
      <c r="BH310" s="3207"/>
      <c r="BI310" s="3207">
        <v>3</v>
      </c>
      <c r="BJ310" s="3207"/>
      <c r="BK310" s="3209"/>
      <c r="BL310" s="3210"/>
      <c r="BM310" s="3207"/>
      <c r="BN310" s="3209"/>
      <c r="BO310" s="3210"/>
      <c r="BP310" s="3207">
        <v>31</v>
      </c>
      <c r="BQ310" s="3207"/>
      <c r="BR310" s="3207">
        <v>1</v>
      </c>
      <c r="BS310" s="3213"/>
      <c r="BT310" s="3185"/>
    </row>
    <row r="311" spans="1:72" ht="90" customHeight="1" thickBot="1">
      <c r="A311" s="3214" t="s">
        <v>181</v>
      </c>
      <c r="B311" s="3256">
        <f t="shared" ref="B311:T311" si="141">SUM(B307:B310)</f>
        <v>0</v>
      </c>
      <c r="C311" s="3257">
        <f t="shared" si="141"/>
        <v>0</v>
      </c>
      <c r="D311" s="3257">
        <f t="shared" si="141"/>
        <v>0</v>
      </c>
      <c r="E311" s="3257">
        <f t="shared" si="141"/>
        <v>0</v>
      </c>
      <c r="F311" s="3257">
        <f t="shared" si="141"/>
        <v>0</v>
      </c>
      <c r="G311" s="3257">
        <f t="shared" si="141"/>
        <v>0</v>
      </c>
      <c r="H311" s="3257">
        <f t="shared" si="141"/>
        <v>0</v>
      </c>
      <c r="I311" s="3257">
        <f t="shared" si="141"/>
        <v>47</v>
      </c>
      <c r="J311" s="3257">
        <f t="shared" si="141"/>
        <v>1</v>
      </c>
      <c r="K311" s="3257">
        <f t="shared" si="141"/>
        <v>0</v>
      </c>
      <c r="L311" s="3257">
        <f t="shared" si="141"/>
        <v>0</v>
      </c>
      <c r="M311" s="3257">
        <f t="shared" si="141"/>
        <v>0</v>
      </c>
      <c r="N311" s="3257">
        <f t="shared" si="141"/>
        <v>0</v>
      </c>
      <c r="O311" s="3257">
        <f t="shared" si="141"/>
        <v>0</v>
      </c>
      <c r="P311" s="3257">
        <f t="shared" si="141"/>
        <v>0</v>
      </c>
      <c r="Q311" s="3257">
        <f t="shared" si="141"/>
        <v>0</v>
      </c>
      <c r="R311" s="3257">
        <f t="shared" si="141"/>
        <v>0</v>
      </c>
      <c r="S311" s="3257">
        <f t="shared" si="141"/>
        <v>0</v>
      </c>
      <c r="T311" s="3257">
        <f t="shared" si="141"/>
        <v>0</v>
      </c>
      <c r="U311" s="3258">
        <f t="shared" ref="U311" si="142">SUM(B311:T311)</f>
        <v>48</v>
      </c>
      <c r="V311" s="3257">
        <f t="shared" ref="V311:AB311" si="143">SUM(V307:V310)</f>
        <v>0</v>
      </c>
      <c r="W311" s="3257">
        <f t="shared" si="143"/>
        <v>0</v>
      </c>
      <c r="X311" s="3257">
        <f t="shared" si="143"/>
        <v>2</v>
      </c>
      <c r="Y311" s="3257">
        <f t="shared" si="143"/>
        <v>0</v>
      </c>
      <c r="Z311" s="3257">
        <f t="shared" si="143"/>
        <v>1</v>
      </c>
      <c r="AA311" s="3257">
        <f t="shared" si="143"/>
        <v>2</v>
      </c>
      <c r="AB311" s="3257">
        <f t="shared" si="143"/>
        <v>0</v>
      </c>
      <c r="AC311" s="3257">
        <f t="shared" ref="AC311:AK311" si="144">SUM(AC307:AC310)</f>
        <v>0</v>
      </c>
      <c r="AD311" s="3257">
        <f t="shared" si="144"/>
        <v>1</v>
      </c>
      <c r="AE311" s="3257">
        <f t="shared" si="144"/>
        <v>0</v>
      </c>
      <c r="AF311" s="3257">
        <f t="shared" si="144"/>
        <v>0</v>
      </c>
      <c r="AG311" s="3257">
        <f t="shared" si="144"/>
        <v>54</v>
      </c>
      <c r="AH311" s="3257">
        <f t="shared" si="144"/>
        <v>0</v>
      </c>
      <c r="AI311" s="3257">
        <f t="shared" si="144"/>
        <v>2</v>
      </c>
      <c r="AJ311" s="3257">
        <f t="shared" si="144"/>
        <v>0</v>
      </c>
      <c r="AK311" s="3257">
        <f t="shared" si="144"/>
        <v>0</v>
      </c>
      <c r="AL311" s="3257">
        <f t="shared" ref="AL311:BC311" si="145">SUM(AL307:AL310)</f>
        <v>0</v>
      </c>
      <c r="AM311" s="3257">
        <f t="shared" si="145"/>
        <v>0</v>
      </c>
      <c r="AN311" s="3257">
        <f t="shared" si="145"/>
        <v>0</v>
      </c>
      <c r="AO311" s="3257">
        <f t="shared" si="145"/>
        <v>0</v>
      </c>
      <c r="AP311" s="3257">
        <f t="shared" si="145"/>
        <v>0</v>
      </c>
      <c r="AQ311" s="3257">
        <f t="shared" si="145"/>
        <v>0</v>
      </c>
      <c r="AR311" s="3257">
        <f t="shared" si="145"/>
        <v>28</v>
      </c>
      <c r="AS311" s="3257">
        <f t="shared" si="145"/>
        <v>0</v>
      </c>
      <c r="AT311" s="3257">
        <f t="shared" si="145"/>
        <v>0</v>
      </c>
      <c r="AU311" s="3257">
        <f t="shared" si="145"/>
        <v>0</v>
      </c>
      <c r="AV311" s="3257">
        <f t="shared" si="145"/>
        <v>0</v>
      </c>
      <c r="AW311" s="3257">
        <f t="shared" si="145"/>
        <v>0</v>
      </c>
      <c r="AX311" s="3257">
        <f t="shared" si="145"/>
        <v>0</v>
      </c>
      <c r="AY311" s="3257">
        <f t="shared" si="145"/>
        <v>0</v>
      </c>
      <c r="AZ311" s="3257">
        <f t="shared" si="145"/>
        <v>0</v>
      </c>
      <c r="BA311" s="3257">
        <f t="shared" si="145"/>
        <v>0</v>
      </c>
      <c r="BB311" s="3257">
        <f t="shared" si="145"/>
        <v>0</v>
      </c>
      <c r="BC311" s="3257">
        <f t="shared" si="145"/>
        <v>0</v>
      </c>
      <c r="BD311" s="3258">
        <f t="shared" ref="BD311" si="146">SUM(AK311:BC311)</f>
        <v>28</v>
      </c>
      <c r="BE311" s="3257">
        <f t="shared" ref="BE311:BO311" si="147">SUM(BE307:BE310)</f>
        <v>0</v>
      </c>
      <c r="BF311" s="3257">
        <f t="shared" si="147"/>
        <v>0</v>
      </c>
      <c r="BG311" s="3257">
        <f t="shared" si="147"/>
        <v>0</v>
      </c>
      <c r="BH311" s="3257">
        <f t="shared" si="147"/>
        <v>0</v>
      </c>
      <c r="BI311" s="3257">
        <f t="shared" si="147"/>
        <v>3</v>
      </c>
      <c r="BJ311" s="3257">
        <f t="shared" si="147"/>
        <v>0</v>
      </c>
      <c r="BK311" s="3257">
        <f t="shared" si="147"/>
        <v>0</v>
      </c>
      <c r="BL311" s="3257">
        <f t="shared" si="147"/>
        <v>0</v>
      </c>
      <c r="BM311" s="3257">
        <f t="shared" si="147"/>
        <v>0</v>
      </c>
      <c r="BN311" s="3257">
        <f t="shared" si="147"/>
        <v>0</v>
      </c>
      <c r="BO311" s="3257">
        <f t="shared" si="147"/>
        <v>0</v>
      </c>
      <c r="BP311" s="3257">
        <f t="shared" ref="BP311" si="148">SUM(BD311:BO311)</f>
        <v>31</v>
      </c>
      <c r="BQ311" s="3257">
        <f>SUM(BQ307:BQ310)</f>
        <v>0</v>
      </c>
      <c r="BR311" s="3257">
        <f>SUM(BR307:BR310)</f>
        <v>1</v>
      </c>
      <c r="BS311" s="3259">
        <f>SUM(BS307:BS310)</f>
        <v>0</v>
      </c>
      <c r="BT311" s="3185"/>
    </row>
    <row r="312" spans="1:72" ht="69" customHeight="1" thickBot="1">
      <c r="A312" s="3215"/>
      <c r="B312" s="6068" t="s">
        <v>1689</v>
      </c>
      <c r="C312" s="6069"/>
      <c r="D312" s="6069"/>
      <c r="E312" s="6069"/>
      <c r="F312" s="6069"/>
      <c r="G312" s="6069"/>
      <c r="H312" s="6069"/>
      <c r="I312" s="6069"/>
      <c r="J312" s="6069"/>
      <c r="K312" s="6069"/>
      <c r="L312" s="6069"/>
      <c r="M312" s="6069"/>
      <c r="N312" s="6069"/>
      <c r="O312" s="6069"/>
      <c r="P312" s="6069"/>
      <c r="Q312" s="6069"/>
      <c r="R312" s="6069"/>
      <c r="S312" s="6069"/>
      <c r="T312" s="6069"/>
      <c r="U312" s="6069"/>
      <c r="V312" s="6069"/>
      <c r="W312" s="6069"/>
      <c r="X312" s="6069"/>
      <c r="Y312" s="6069"/>
      <c r="Z312" s="6069"/>
      <c r="AA312" s="6069"/>
      <c r="AB312" s="6069"/>
      <c r="AC312" s="6069"/>
      <c r="AD312" s="6069"/>
      <c r="AE312" s="6069"/>
      <c r="AF312" s="6069"/>
      <c r="AG312" s="6069"/>
      <c r="AH312" s="6069"/>
      <c r="AI312" s="6069"/>
      <c r="AJ312" s="3216"/>
      <c r="AK312" s="6068" t="s">
        <v>1666</v>
      </c>
      <c r="AL312" s="6069"/>
      <c r="AM312" s="6069"/>
      <c r="AN312" s="6069"/>
      <c r="AO312" s="6069"/>
      <c r="AP312" s="6069"/>
      <c r="AQ312" s="6069"/>
      <c r="AR312" s="6069"/>
      <c r="AS312" s="6069"/>
      <c r="AT312" s="6069"/>
      <c r="AU312" s="6069"/>
      <c r="AV312" s="6069"/>
      <c r="AW312" s="6069"/>
      <c r="AX312" s="6069"/>
      <c r="AY312" s="6069"/>
      <c r="AZ312" s="6069"/>
      <c r="BA312" s="6069"/>
      <c r="BB312" s="6069"/>
      <c r="BC312" s="6069"/>
      <c r="BD312" s="6069"/>
      <c r="BE312" s="6069"/>
      <c r="BF312" s="6069"/>
      <c r="BG312" s="6069"/>
      <c r="BH312" s="6069"/>
      <c r="BI312" s="6069"/>
      <c r="BJ312" s="6069"/>
      <c r="BK312" s="6069"/>
      <c r="BL312" s="6069"/>
      <c r="BM312" s="6069"/>
      <c r="BN312" s="6069"/>
      <c r="BO312" s="6069"/>
      <c r="BP312" s="6069"/>
      <c r="BQ312" s="6069"/>
      <c r="BR312" s="6069"/>
      <c r="BS312" s="6069"/>
      <c r="BT312" s="3185"/>
    </row>
    <row r="313" spans="1:72" ht="90" customHeight="1" thickBot="1">
      <c r="A313" s="3260" t="str">
        <f>الاعدادات!$D$14</f>
        <v>2023 وما قبلها</v>
      </c>
      <c r="B313" s="3217"/>
      <c r="C313" s="3218"/>
      <c r="D313" s="3218"/>
      <c r="E313" s="3219"/>
      <c r="F313" s="3219"/>
      <c r="G313" s="3219"/>
      <c r="H313" s="3220"/>
      <c r="I313" s="3221"/>
      <c r="J313" s="3222"/>
      <c r="K313" s="3222"/>
      <c r="L313" s="3223"/>
      <c r="M313" s="3223"/>
      <c r="N313" s="3223"/>
      <c r="O313" s="3223"/>
      <c r="P313" s="3223"/>
      <c r="Q313" s="3223"/>
      <c r="R313" s="3223"/>
      <c r="S313" s="3223"/>
      <c r="T313" s="3224"/>
      <c r="U313" s="3225">
        <v>0</v>
      </c>
      <c r="V313" s="3226"/>
      <c r="W313" s="3221"/>
      <c r="X313" s="3221"/>
      <c r="Y313" s="3222"/>
      <c r="Z313" s="3222"/>
      <c r="AA313" s="3222"/>
      <c r="AB313" s="3224"/>
      <c r="AC313" s="3221"/>
      <c r="AD313" s="3222"/>
      <c r="AE313" s="3224"/>
      <c r="AF313" s="3221"/>
      <c r="AG313" s="3222">
        <v>0</v>
      </c>
      <c r="AH313" s="3222"/>
      <c r="AI313" s="3222"/>
      <c r="AJ313" s="3227"/>
      <c r="AK313" s="3217"/>
      <c r="AL313" s="3218"/>
      <c r="AM313" s="3218"/>
      <c r="AN313" s="3219"/>
      <c r="AO313" s="3219"/>
      <c r="AP313" s="3219"/>
      <c r="AQ313" s="3220"/>
      <c r="AR313" s="3221"/>
      <c r="AS313" s="3222"/>
      <c r="AT313" s="3222"/>
      <c r="AU313" s="3223"/>
      <c r="AV313" s="3223"/>
      <c r="AW313" s="3223"/>
      <c r="AX313" s="3223"/>
      <c r="AY313" s="3223"/>
      <c r="AZ313" s="3223"/>
      <c r="BA313" s="3223"/>
      <c r="BB313" s="3223"/>
      <c r="BC313" s="3224"/>
      <c r="BD313" s="3225">
        <v>0</v>
      </c>
      <c r="BE313" s="3226"/>
      <c r="BF313" s="3221"/>
      <c r="BG313" s="3221"/>
      <c r="BH313" s="3222"/>
      <c r="BI313" s="3222"/>
      <c r="BJ313" s="3222"/>
      <c r="BK313" s="3224"/>
      <c r="BL313" s="3221"/>
      <c r="BM313" s="3222"/>
      <c r="BN313" s="3224"/>
      <c r="BO313" s="3221"/>
      <c r="BP313" s="3222">
        <v>0</v>
      </c>
      <c r="BQ313" s="3222"/>
      <c r="BR313" s="3222"/>
      <c r="BS313" s="3227"/>
      <c r="BT313" s="3185"/>
    </row>
    <row r="314" spans="1:72" ht="90" customHeight="1">
      <c r="A314" s="3254">
        <f>الاعدادات!$D$15</f>
        <v>2024</v>
      </c>
      <c r="B314" s="3217"/>
      <c r="C314" s="3218"/>
      <c r="D314" s="3218"/>
      <c r="E314" s="3219"/>
      <c r="F314" s="3219"/>
      <c r="G314" s="3219"/>
      <c r="H314" s="3220"/>
      <c r="I314" s="3221"/>
      <c r="J314" s="3222"/>
      <c r="K314" s="3222"/>
      <c r="L314" s="3223"/>
      <c r="M314" s="3223"/>
      <c r="N314" s="3223"/>
      <c r="O314" s="3223"/>
      <c r="P314" s="3223"/>
      <c r="Q314" s="3223"/>
      <c r="R314" s="3223"/>
      <c r="S314" s="3223"/>
      <c r="T314" s="3224"/>
      <c r="U314" s="3225">
        <v>0</v>
      </c>
      <c r="V314" s="3226"/>
      <c r="W314" s="3221"/>
      <c r="X314" s="3221"/>
      <c r="Y314" s="3222"/>
      <c r="Z314" s="3222"/>
      <c r="AA314" s="3222"/>
      <c r="AB314" s="3224"/>
      <c r="AC314" s="3221"/>
      <c r="AD314" s="3222"/>
      <c r="AE314" s="3224"/>
      <c r="AF314" s="3221"/>
      <c r="AG314" s="3222">
        <v>0</v>
      </c>
      <c r="AH314" s="3222"/>
      <c r="AI314" s="3222"/>
      <c r="AJ314" s="3227"/>
      <c r="AK314" s="3217"/>
      <c r="AL314" s="3218"/>
      <c r="AM314" s="3218"/>
      <c r="AN314" s="3219"/>
      <c r="AO314" s="3219"/>
      <c r="AP314" s="3219"/>
      <c r="AQ314" s="3220"/>
      <c r="AR314" s="3221"/>
      <c r="AS314" s="3222"/>
      <c r="AT314" s="3222"/>
      <c r="AU314" s="3223"/>
      <c r="AV314" s="3223"/>
      <c r="AW314" s="3223"/>
      <c r="AX314" s="3223"/>
      <c r="AY314" s="3223"/>
      <c r="AZ314" s="3223"/>
      <c r="BA314" s="3223"/>
      <c r="BB314" s="3223"/>
      <c r="BC314" s="3224"/>
      <c r="BD314" s="3225">
        <v>0</v>
      </c>
      <c r="BE314" s="3226"/>
      <c r="BF314" s="3221"/>
      <c r="BG314" s="3221"/>
      <c r="BH314" s="3222"/>
      <c r="BI314" s="3222"/>
      <c r="BJ314" s="3222"/>
      <c r="BK314" s="3224"/>
      <c r="BL314" s="3221"/>
      <c r="BM314" s="3222"/>
      <c r="BN314" s="3224"/>
      <c r="BO314" s="3221"/>
      <c r="BP314" s="3222">
        <v>0</v>
      </c>
      <c r="BQ314" s="3222"/>
      <c r="BR314" s="3222"/>
      <c r="BS314" s="3227"/>
      <c r="BT314" s="3185"/>
    </row>
    <row r="315" spans="1:72" ht="90" customHeight="1">
      <c r="A315" s="3254">
        <f>الاعدادات!$D$16</f>
        <v>2025</v>
      </c>
      <c r="B315" s="3198"/>
      <c r="C315" s="3199"/>
      <c r="D315" s="3199"/>
      <c r="E315" s="3200"/>
      <c r="F315" s="3200"/>
      <c r="G315" s="3200"/>
      <c r="H315" s="3201"/>
      <c r="I315" s="3202">
        <v>1</v>
      </c>
      <c r="J315" s="3199"/>
      <c r="K315" s="3199"/>
      <c r="L315" s="3200"/>
      <c r="M315" s="3200"/>
      <c r="N315" s="3200"/>
      <c r="O315" s="3200"/>
      <c r="P315" s="3200"/>
      <c r="Q315" s="3200"/>
      <c r="R315" s="3200"/>
      <c r="S315" s="3200"/>
      <c r="T315" s="3201"/>
      <c r="U315" s="3203">
        <v>1</v>
      </c>
      <c r="V315" s="3204"/>
      <c r="W315" s="3202"/>
      <c r="X315" s="3202"/>
      <c r="Y315" s="3199"/>
      <c r="Z315" s="3199"/>
      <c r="AA315" s="3199"/>
      <c r="AB315" s="3201"/>
      <c r="AC315" s="3202"/>
      <c r="AD315" s="3199"/>
      <c r="AE315" s="3201"/>
      <c r="AF315" s="3202"/>
      <c r="AG315" s="3199">
        <v>1</v>
      </c>
      <c r="AH315" s="3199"/>
      <c r="AI315" s="3199"/>
      <c r="AJ315" s="3205"/>
      <c r="AK315" s="3198"/>
      <c r="AL315" s="3199"/>
      <c r="AM315" s="3199"/>
      <c r="AN315" s="3200"/>
      <c r="AO315" s="3200"/>
      <c r="AP315" s="3200"/>
      <c r="AQ315" s="3201"/>
      <c r="AR315" s="3202"/>
      <c r="AS315" s="3199"/>
      <c r="AT315" s="3199"/>
      <c r="AU315" s="3200"/>
      <c r="AV315" s="3200"/>
      <c r="AW315" s="3200"/>
      <c r="AX315" s="3200"/>
      <c r="AY315" s="3200"/>
      <c r="AZ315" s="3200"/>
      <c r="BA315" s="3200"/>
      <c r="BB315" s="3200"/>
      <c r="BC315" s="3201"/>
      <c r="BD315" s="3203">
        <v>0</v>
      </c>
      <c r="BE315" s="3204"/>
      <c r="BF315" s="3202"/>
      <c r="BG315" s="3202"/>
      <c r="BH315" s="3199"/>
      <c r="BI315" s="3199"/>
      <c r="BJ315" s="3199"/>
      <c r="BK315" s="3201"/>
      <c r="BL315" s="3202"/>
      <c r="BM315" s="3199"/>
      <c r="BN315" s="3201"/>
      <c r="BO315" s="3202"/>
      <c r="BP315" s="3199">
        <v>0</v>
      </c>
      <c r="BQ315" s="3199"/>
      <c r="BR315" s="3199"/>
      <c r="BS315" s="3205"/>
      <c r="BT315" s="3185"/>
    </row>
    <row r="316" spans="1:72" ht="90" customHeight="1" thickBot="1">
      <c r="A316" s="3255">
        <f>الاعدادات!$D$17</f>
        <v>2026</v>
      </c>
      <c r="B316" s="3228"/>
      <c r="C316" s="3229"/>
      <c r="D316" s="3229"/>
      <c r="E316" s="3230"/>
      <c r="F316" s="3230"/>
      <c r="G316" s="3230"/>
      <c r="H316" s="3231"/>
      <c r="I316" s="3232">
        <v>25</v>
      </c>
      <c r="J316" s="3233">
        <v>1</v>
      </c>
      <c r="K316" s="3233"/>
      <c r="L316" s="3234"/>
      <c r="M316" s="3234"/>
      <c r="N316" s="3234"/>
      <c r="O316" s="3234"/>
      <c r="P316" s="3234"/>
      <c r="Q316" s="3234"/>
      <c r="R316" s="3234"/>
      <c r="S316" s="3234"/>
      <c r="T316" s="3231"/>
      <c r="U316" s="3235">
        <v>26</v>
      </c>
      <c r="V316" s="3236"/>
      <c r="W316" s="3232">
        <v>2</v>
      </c>
      <c r="X316" s="3232">
        <v>1</v>
      </c>
      <c r="Y316" s="3233"/>
      <c r="Z316" s="3233"/>
      <c r="AA316" s="3233">
        <v>1</v>
      </c>
      <c r="AB316" s="3231"/>
      <c r="AC316" s="3232"/>
      <c r="AD316" s="3233"/>
      <c r="AE316" s="3231"/>
      <c r="AF316" s="3232"/>
      <c r="AG316" s="3233">
        <v>30</v>
      </c>
      <c r="AH316" s="3233"/>
      <c r="AI316" s="3233"/>
      <c r="AJ316" s="3237"/>
      <c r="AK316" s="3228"/>
      <c r="AL316" s="3229"/>
      <c r="AM316" s="3229"/>
      <c r="AN316" s="3230"/>
      <c r="AO316" s="3230"/>
      <c r="AP316" s="3230"/>
      <c r="AQ316" s="3231"/>
      <c r="AR316" s="3232"/>
      <c r="AS316" s="3233"/>
      <c r="AT316" s="3233"/>
      <c r="AU316" s="3234"/>
      <c r="AV316" s="3234"/>
      <c r="AW316" s="3234"/>
      <c r="AX316" s="3234"/>
      <c r="AY316" s="3234"/>
      <c r="AZ316" s="3234"/>
      <c r="BA316" s="3234"/>
      <c r="BB316" s="3234"/>
      <c r="BC316" s="3231"/>
      <c r="BD316" s="3235">
        <v>0</v>
      </c>
      <c r="BE316" s="3236"/>
      <c r="BF316" s="3232"/>
      <c r="BG316" s="3232"/>
      <c r="BH316" s="3233"/>
      <c r="BI316" s="3233"/>
      <c r="BJ316" s="3233"/>
      <c r="BK316" s="3231"/>
      <c r="BL316" s="3232"/>
      <c r="BM316" s="3233"/>
      <c r="BN316" s="3231"/>
      <c r="BO316" s="3232"/>
      <c r="BP316" s="3233">
        <v>0</v>
      </c>
      <c r="BQ316" s="3233"/>
      <c r="BR316" s="3233"/>
      <c r="BS316" s="3237"/>
      <c r="BT316" s="3185"/>
    </row>
    <row r="317" spans="1:72" ht="90" customHeight="1" thickBot="1">
      <c r="A317" s="3214" t="s">
        <v>181</v>
      </c>
      <c r="B317" s="3261">
        <f t="shared" ref="B317:T317" si="149">SUM(B313:B316)</f>
        <v>0</v>
      </c>
      <c r="C317" s="3262">
        <f t="shared" si="149"/>
        <v>0</v>
      </c>
      <c r="D317" s="3262">
        <f t="shared" si="149"/>
        <v>0</v>
      </c>
      <c r="E317" s="3262">
        <f t="shared" si="149"/>
        <v>0</v>
      </c>
      <c r="F317" s="3262">
        <f t="shared" si="149"/>
        <v>0</v>
      </c>
      <c r="G317" s="3262">
        <f t="shared" si="149"/>
        <v>0</v>
      </c>
      <c r="H317" s="3262">
        <f t="shared" si="149"/>
        <v>0</v>
      </c>
      <c r="I317" s="3262">
        <f t="shared" si="149"/>
        <v>26</v>
      </c>
      <c r="J317" s="3262">
        <f t="shared" si="149"/>
        <v>1</v>
      </c>
      <c r="K317" s="3262">
        <f t="shared" si="149"/>
        <v>0</v>
      </c>
      <c r="L317" s="3262">
        <f t="shared" si="149"/>
        <v>0</v>
      </c>
      <c r="M317" s="3262">
        <f t="shared" si="149"/>
        <v>0</v>
      </c>
      <c r="N317" s="3262">
        <f t="shared" si="149"/>
        <v>0</v>
      </c>
      <c r="O317" s="3262">
        <f t="shared" si="149"/>
        <v>0</v>
      </c>
      <c r="P317" s="3262">
        <f t="shared" si="149"/>
        <v>0</v>
      </c>
      <c r="Q317" s="3262">
        <f t="shared" si="149"/>
        <v>0</v>
      </c>
      <c r="R317" s="3262">
        <f t="shared" si="149"/>
        <v>0</v>
      </c>
      <c r="S317" s="3262">
        <f t="shared" si="149"/>
        <v>0</v>
      </c>
      <c r="T317" s="3262">
        <f t="shared" si="149"/>
        <v>0</v>
      </c>
      <c r="U317" s="3263">
        <f t="shared" ref="U317" si="150">SUM(B317:T317)</f>
        <v>27</v>
      </c>
      <c r="V317" s="3262">
        <f t="shared" ref="V317:AF317" si="151">SUM(V313:V316)</f>
        <v>0</v>
      </c>
      <c r="W317" s="3262">
        <f t="shared" si="151"/>
        <v>2</v>
      </c>
      <c r="X317" s="3262">
        <f t="shared" si="151"/>
        <v>1</v>
      </c>
      <c r="Y317" s="3262">
        <f t="shared" si="151"/>
        <v>0</v>
      </c>
      <c r="Z317" s="3262">
        <f t="shared" si="151"/>
        <v>0</v>
      </c>
      <c r="AA317" s="3262">
        <f t="shared" si="151"/>
        <v>1</v>
      </c>
      <c r="AB317" s="3262">
        <f t="shared" si="151"/>
        <v>0</v>
      </c>
      <c r="AC317" s="3262">
        <f t="shared" si="151"/>
        <v>0</v>
      </c>
      <c r="AD317" s="3262">
        <f t="shared" si="151"/>
        <v>0</v>
      </c>
      <c r="AE317" s="3262">
        <f t="shared" si="151"/>
        <v>0</v>
      </c>
      <c r="AF317" s="3262">
        <f t="shared" si="151"/>
        <v>0</v>
      </c>
      <c r="AG317" s="3262">
        <f t="shared" ref="AG317" si="152">SUM(U317:AF317)</f>
        <v>31</v>
      </c>
      <c r="AH317" s="3262">
        <f t="shared" ref="AH317:BC317" si="153">SUM(AH313:AH316)</f>
        <v>0</v>
      </c>
      <c r="AI317" s="3262">
        <f t="shared" si="153"/>
        <v>0</v>
      </c>
      <c r="AJ317" s="3264">
        <f t="shared" si="153"/>
        <v>0</v>
      </c>
      <c r="AK317" s="3261">
        <f t="shared" si="153"/>
        <v>0</v>
      </c>
      <c r="AL317" s="3262">
        <f t="shared" si="153"/>
        <v>0</v>
      </c>
      <c r="AM317" s="3262">
        <f t="shared" si="153"/>
        <v>0</v>
      </c>
      <c r="AN317" s="3262">
        <f t="shared" si="153"/>
        <v>0</v>
      </c>
      <c r="AO317" s="3262">
        <f t="shared" si="153"/>
        <v>0</v>
      </c>
      <c r="AP317" s="3262">
        <f t="shared" si="153"/>
        <v>0</v>
      </c>
      <c r="AQ317" s="3262">
        <f t="shared" si="153"/>
        <v>0</v>
      </c>
      <c r="AR317" s="3262">
        <f t="shared" si="153"/>
        <v>0</v>
      </c>
      <c r="AS317" s="3262">
        <f t="shared" si="153"/>
        <v>0</v>
      </c>
      <c r="AT317" s="3262">
        <f t="shared" si="153"/>
        <v>0</v>
      </c>
      <c r="AU317" s="3262">
        <f t="shared" si="153"/>
        <v>0</v>
      </c>
      <c r="AV317" s="3262">
        <f t="shared" si="153"/>
        <v>0</v>
      </c>
      <c r="AW317" s="3262">
        <f t="shared" si="153"/>
        <v>0</v>
      </c>
      <c r="AX317" s="3262">
        <f t="shared" si="153"/>
        <v>0</v>
      </c>
      <c r="AY317" s="3262">
        <f t="shared" si="153"/>
        <v>0</v>
      </c>
      <c r="AZ317" s="3262">
        <f t="shared" si="153"/>
        <v>0</v>
      </c>
      <c r="BA317" s="3262">
        <f t="shared" si="153"/>
        <v>0</v>
      </c>
      <c r="BB317" s="3262">
        <f t="shared" si="153"/>
        <v>0</v>
      </c>
      <c r="BC317" s="3262">
        <f t="shared" si="153"/>
        <v>0</v>
      </c>
      <c r="BD317" s="3263">
        <f t="shared" ref="BD317" si="154">SUM(AK317:BC317)</f>
        <v>0</v>
      </c>
      <c r="BE317" s="3262">
        <f t="shared" ref="BE317:BO317" si="155">SUM(BE313:BE316)</f>
        <v>0</v>
      </c>
      <c r="BF317" s="3262">
        <f t="shared" si="155"/>
        <v>0</v>
      </c>
      <c r="BG317" s="3262">
        <f t="shared" si="155"/>
        <v>0</v>
      </c>
      <c r="BH317" s="3262">
        <f t="shared" si="155"/>
        <v>0</v>
      </c>
      <c r="BI317" s="3262">
        <f t="shared" si="155"/>
        <v>0</v>
      </c>
      <c r="BJ317" s="3262">
        <f t="shared" si="155"/>
        <v>0</v>
      </c>
      <c r="BK317" s="3262">
        <f t="shared" si="155"/>
        <v>0</v>
      </c>
      <c r="BL317" s="3265">
        <f t="shared" si="155"/>
        <v>0</v>
      </c>
      <c r="BM317" s="3262">
        <f t="shared" si="155"/>
        <v>0</v>
      </c>
      <c r="BN317" s="3262">
        <f t="shared" si="155"/>
        <v>0</v>
      </c>
      <c r="BO317" s="3262">
        <f t="shared" si="155"/>
        <v>0</v>
      </c>
      <c r="BP317" s="3262">
        <f t="shared" ref="BP317" si="156">SUM(BD317:BO317)</f>
        <v>0</v>
      </c>
      <c r="BQ317" s="3262">
        <f>SUM(BQ313:BQ316)</f>
        <v>0</v>
      </c>
      <c r="BR317" s="3262">
        <f>SUM(BR313:BR316)</f>
        <v>0</v>
      </c>
      <c r="BS317" s="3264">
        <f>SUM(BS313:BS316)</f>
        <v>0</v>
      </c>
      <c r="BT317" s="3185"/>
    </row>
    <row r="318" spans="1:72" ht="96" customHeight="1">
      <c r="A318" s="3238"/>
      <c r="B318" s="3239"/>
      <c r="C318" s="3239"/>
      <c r="D318" s="3239"/>
      <c r="E318" s="3239"/>
      <c r="F318" s="3239"/>
      <c r="G318" s="3239"/>
      <c r="H318" s="3239"/>
      <c r="I318" s="3239"/>
      <c r="J318" s="3239"/>
      <c r="BG318" s="6128" t="s">
        <v>933</v>
      </c>
      <c r="BH318" s="6128"/>
      <c r="BI318" s="6128"/>
      <c r="BJ318" s="6128"/>
      <c r="BK318" s="6128"/>
      <c r="BL318" s="6128"/>
      <c r="BM318" s="6128"/>
      <c r="BN318" s="6128"/>
      <c r="BO318" s="6128"/>
      <c r="BP318" s="6128"/>
      <c r="BQ318" s="6128"/>
      <c r="BR318" s="6128"/>
      <c r="BS318" s="6128"/>
    </row>
    <row r="319" spans="1:72" ht="174" customHeight="1" thickBot="1">
      <c r="A319" s="6129" t="str">
        <f xml:space="preserve"> "    كشف الانتاج  (" &amp; $A$1 &amp; " ) اسرة "  &amp;الاعدادات!$D$2</f>
        <v xml:space="preserve">    كشف الانتاج  (الدائرة السابعة اسرة سمسطا ) اسرة عن شهر  يوليو لسنة 2026م </v>
      </c>
      <c r="B319" s="6129"/>
      <c r="C319" s="6129"/>
      <c r="D319" s="6129"/>
      <c r="E319" s="6129"/>
      <c r="F319" s="6129"/>
      <c r="G319" s="6129"/>
      <c r="H319" s="6129"/>
      <c r="I319" s="6129"/>
      <c r="J319" s="6129"/>
      <c r="K319" s="6129"/>
      <c r="L319" s="6129"/>
      <c r="M319" s="6129"/>
      <c r="N319" s="6129"/>
      <c r="O319" s="6129"/>
      <c r="P319" s="6129"/>
      <c r="Q319" s="6129"/>
      <c r="R319" s="6129"/>
      <c r="S319" s="6129"/>
      <c r="T319" s="6129"/>
      <c r="U319" s="6129"/>
      <c r="V319" s="6129"/>
      <c r="W319" s="6129"/>
      <c r="X319" s="6129"/>
      <c r="Y319" s="6129"/>
      <c r="Z319" s="6129"/>
      <c r="AA319" s="6129"/>
      <c r="AB319" s="6129"/>
      <c r="AC319" s="6129"/>
      <c r="AD319" s="6129"/>
      <c r="AE319" s="6129"/>
      <c r="AF319" s="6129"/>
      <c r="AG319" s="6129"/>
      <c r="AH319" s="6129"/>
      <c r="AI319" s="6129"/>
      <c r="AJ319" s="6129"/>
      <c r="AK319" s="6129"/>
      <c r="AL319" s="6129"/>
      <c r="AM319" s="6129"/>
      <c r="AN319" s="6129"/>
      <c r="AO319" s="6129"/>
      <c r="AP319" s="6129"/>
      <c r="AQ319" s="6129"/>
      <c r="AR319" s="6129"/>
      <c r="AS319" s="6129"/>
      <c r="AT319" s="6129"/>
      <c r="AU319" s="6129"/>
      <c r="AV319" s="6129"/>
      <c r="AW319" s="6129"/>
      <c r="AX319" s="6129"/>
      <c r="AY319" s="6129"/>
      <c r="AZ319" s="6129"/>
      <c r="BA319" s="6129"/>
      <c r="BB319" s="6129"/>
      <c r="BC319" s="6129"/>
      <c r="BD319" s="6129"/>
      <c r="BE319" s="6129"/>
      <c r="BF319" s="6129"/>
      <c r="BG319" s="6129"/>
      <c r="BH319" s="6129"/>
      <c r="BI319" s="6129"/>
      <c r="BJ319" s="6129"/>
      <c r="BK319" s="6129"/>
      <c r="BL319" s="6129"/>
      <c r="BM319" s="6129"/>
      <c r="BN319" s="6129"/>
      <c r="BO319" s="6129"/>
      <c r="BP319" s="6129"/>
      <c r="BQ319" s="6129"/>
      <c r="BR319" s="6129"/>
      <c r="BS319" s="6129"/>
      <c r="BT319" s="6129"/>
    </row>
    <row r="320" spans="1:72" ht="54.9" customHeight="1" thickBot="1">
      <c r="A320" s="1728"/>
      <c r="B320" s="1728"/>
      <c r="C320" s="1728"/>
      <c r="D320" s="1728"/>
      <c r="E320" s="1728"/>
      <c r="F320" s="1728"/>
      <c r="G320" s="1728"/>
      <c r="H320" s="1728"/>
      <c r="I320" s="3150"/>
      <c r="J320" s="3151"/>
      <c r="K320" s="3151"/>
      <c r="L320" s="3151"/>
      <c r="M320" s="3151"/>
      <c r="N320" s="3151"/>
      <c r="O320" s="3151"/>
      <c r="P320" s="3151"/>
      <c r="Q320" s="3151"/>
      <c r="R320" s="3151"/>
      <c r="S320" s="3151"/>
      <c r="T320" s="6119" t="s">
        <v>92</v>
      </c>
      <c r="U320" s="6045" t="s">
        <v>93</v>
      </c>
      <c r="V320" s="6046"/>
      <c r="W320" s="6046"/>
      <c r="X320" s="6046"/>
      <c r="Y320" s="6046"/>
      <c r="Z320" s="6046"/>
      <c r="AA320" s="6046"/>
      <c r="AB320" s="6046"/>
      <c r="AC320" s="6046"/>
      <c r="AD320" s="6046"/>
      <c r="AE320" s="6046"/>
      <c r="AF320" s="6046"/>
      <c r="AG320" s="6046"/>
      <c r="AH320" s="6047"/>
      <c r="AI320" s="6048" t="s">
        <v>94</v>
      </c>
      <c r="AJ320" s="6048" t="s">
        <v>95</v>
      </c>
      <c r="AK320" s="6045" t="s">
        <v>96</v>
      </c>
      <c r="AL320" s="6046"/>
      <c r="AM320" s="6046"/>
      <c r="AN320" s="6046"/>
      <c r="AO320" s="6046"/>
      <c r="AP320" s="6046"/>
      <c r="AQ320" s="6046"/>
      <c r="AR320" s="6046"/>
      <c r="AS320" s="6046"/>
      <c r="AT320" s="6046"/>
      <c r="AU320" s="6046"/>
      <c r="AV320" s="6046"/>
      <c r="AW320" s="6046"/>
      <c r="AX320" s="6046"/>
      <c r="AY320" s="6046"/>
      <c r="AZ320" s="6046"/>
      <c r="BA320" s="6047"/>
      <c r="BB320" s="6048" t="s">
        <v>97</v>
      </c>
      <c r="BC320" s="6051" t="s">
        <v>98</v>
      </c>
      <c r="BD320" s="6052"/>
      <c r="BE320" s="6052"/>
      <c r="BF320" s="6052"/>
      <c r="BG320" s="6052"/>
      <c r="BH320" s="6052"/>
      <c r="BI320" s="6086" t="s">
        <v>99</v>
      </c>
      <c r="BJ320" s="1728"/>
      <c r="BK320" s="1728"/>
      <c r="BL320" s="1728"/>
      <c r="BM320" s="1728"/>
      <c r="BN320" s="1728"/>
      <c r="BO320" s="1728"/>
      <c r="BP320" s="1728"/>
      <c r="BQ320" s="1728"/>
      <c r="BR320" s="1728"/>
      <c r="BS320" s="1728"/>
    </row>
    <row r="321" spans="1:72" ht="54.9" customHeight="1">
      <c r="A321" s="1728"/>
      <c r="B321" s="1728"/>
      <c r="C321" s="1728"/>
      <c r="D321" s="1728"/>
      <c r="E321" s="1728"/>
      <c r="F321" s="1728"/>
      <c r="G321" s="1728"/>
      <c r="H321" s="1728"/>
      <c r="I321" s="6088" t="s">
        <v>208</v>
      </c>
      <c r="J321" s="6091" t="s">
        <v>88</v>
      </c>
      <c r="K321" s="6092"/>
      <c r="L321" s="6092"/>
      <c r="M321" s="6092"/>
      <c r="N321" s="6092"/>
      <c r="O321" s="6093"/>
      <c r="P321" s="6100" t="s">
        <v>89</v>
      </c>
      <c r="Q321" s="6100" t="s">
        <v>15</v>
      </c>
      <c r="R321" s="6100" t="s">
        <v>90</v>
      </c>
      <c r="S321" s="6103" t="s">
        <v>91</v>
      </c>
      <c r="T321" s="6120"/>
      <c r="U321" s="6106" t="s">
        <v>107</v>
      </c>
      <c r="V321" s="6107"/>
      <c r="W321" s="6107"/>
      <c r="X321" s="6107"/>
      <c r="Y321" s="6107"/>
      <c r="Z321" s="6107"/>
      <c r="AA321" s="6107"/>
      <c r="AB321" s="6107"/>
      <c r="AC321" s="6107"/>
      <c r="AD321" s="6107"/>
      <c r="AE321" s="6107"/>
      <c r="AF321" s="6108"/>
      <c r="AG321" s="6053" t="s">
        <v>108</v>
      </c>
      <c r="AH321" s="6053" t="s">
        <v>109</v>
      </c>
      <c r="AI321" s="6049"/>
      <c r="AJ321" s="6049"/>
      <c r="AK321" s="6106" t="s">
        <v>100</v>
      </c>
      <c r="AL321" s="6107"/>
      <c r="AM321" s="6107"/>
      <c r="AN321" s="6108"/>
      <c r="AO321" s="6053" t="s">
        <v>102</v>
      </c>
      <c r="AP321" s="6106" t="s">
        <v>110</v>
      </c>
      <c r="AQ321" s="6107"/>
      <c r="AR321" s="6107"/>
      <c r="AS321" s="6107"/>
      <c r="AT321" s="6107"/>
      <c r="AU321" s="6107"/>
      <c r="AV321" s="6108"/>
      <c r="AW321" s="6106" t="s">
        <v>111</v>
      </c>
      <c r="AX321" s="6107"/>
      <c r="AY321" s="6107"/>
      <c r="AZ321" s="6108"/>
      <c r="BA321" s="6053" t="s">
        <v>105</v>
      </c>
      <c r="BB321" s="6049"/>
      <c r="BC321" s="6053" t="s">
        <v>209</v>
      </c>
      <c r="BD321" s="6053" t="s">
        <v>210</v>
      </c>
      <c r="BE321" s="6053" t="s">
        <v>211</v>
      </c>
      <c r="BF321" s="6053" t="s">
        <v>115</v>
      </c>
      <c r="BG321" s="6053" t="s">
        <v>116</v>
      </c>
      <c r="BH321" s="6115" t="s">
        <v>117</v>
      </c>
      <c r="BI321" s="6087"/>
      <c r="BJ321" s="1728"/>
      <c r="BK321" s="1728"/>
      <c r="BL321" s="1728"/>
      <c r="BM321" s="1728"/>
      <c r="BN321" s="1728"/>
      <c r="BO321" s="1728"/>
      <c r="BP321" s="1728"/>
      <c r="BQ321" s="1728"/>
      <c r="BR321" s="1728"/>
      <c r="BS321" s="1728"/>
    </row>
    <row r="322" spans="1:72" ht="54.9" customHeight="1">
      <c r="A322" s="1728"/>
      <c r="B322" s="1728"/>
      <c r="C322" s="1728"/>
      <c r="D322" s="1728"/>
      <c r="E322" s="1728"/>
      <c r="F322" s="1728"/>
      <c r="G322" s="1728"/>
      <c r="H322" s="1728"/>
      <c r="I322" s="6089"/>
      <c r="J322" s="6094"/>
      <c r="K322" s="6095"/>
      <c r="L322" s="6095"/>
      <c r="M322" s="6095"/>
      <c r="N322" s="6095"/>
      <c r="O322" s="6096"/>
      <c r="P322" s="6101"/>
      <c r="Q322" s="6101"/>
      <c r="R322" s="6101"/>
      <c r="S322" s="6104"/>
      <c r="T322" s="6120"/>
      <c r="U322" s="6109"/>
      <c r="V322" s="6110"/>
      <c r="W322" s="6110"/>
      <c r="X322" s="6110"/>
      <c r="Y322" s="6110"/>
      <c r="Z322" s="6110"/>
      <c r="AA322" s="6110"/>
      <c r="AB322" s="6110"/>
      <c r="AC322" s="6110"/>
      <c r="AD322" s="6110"/>
      <c r="AE322" s="6110"/>
      <c r="AF322" s="6111"/>
      <c r="AG322" s="6049"/>
      <c r="AH322" s="6049"/>
      <c r="AI322" s="6049"/>
      <c r="AJ322" s="6049"/>
      <c r="AK322" s="6112"/>
      <c r="AL322" s="6113"/>
      <c r="AM322" s="6113"/>
      <c r="AN322" s="6114"/>
      <c r="AO322" s="6049"/>
      <c r="AP322" s="6112"/>
      <c r="AQ322" s="6113"/>
      <c r="AR322" s="6113"/>
      <c r="AS322" s="6113"/>
      <c r="AT322" s="6113"/>
      <c r="AU322" s="6113"/>
      <c r="AV322" s="6114"/>
      <c r="AW322" s="6112"/>
      <c r="AX322" s="6113"/>
      <c r="AY322" s="6113"/>
      <c r="AZ322" s="6114"/>
      <c r="BA322" s="6049"/>
      <c r="BB322" s="6049"/>
      <c r="BC322" s="6049"/>
      <c r="BD322" s="6049"/>
      <c r="BE322" s="6049"/>
      <c r="BF322" s="6049"/>
      <c r="BG322" s="6049"/>
      <c r="BH322" s="6116"/>
      <c r="BI322" s="6087"/>
      <c r="BJ322" s="1728"/>
      <c r="BK322" s="1728"/>
      <c r="BL322" s="1728"/>
      <c r="BM322" s="1728"/>
      <c r="BN322" s="1728"/>
      <c r="BO322" s="1728"/>
      <c r="BP322" s="1728"/>
      <c r="BQ322" s="1728"/>
      <c r="BR322" s="1728"/>
      <c r="BS322" s="1728"/>
    </row>
    <row r="323" spans="1:72" ht="54.9" customHeight="1" thickBot="1">
      <c r="A323" s="1728"/>
      <c r="B323" s="1728"/>
      <c r="C323" s="1728"/>
      <c r="D323" s="1728"/>
      <c r="E323" s="1728"/>
      <c r="F323" s="1728"/>
      <c r="G323" s="1728"/>
      <c r="H323" s="1728"/>
      <c r="I323" s="6089"/>
      <c r="J323" s="6094"/>
      <c r="K323" s="6095"/>
      <c r="L323" s="6095"/>
      <c r="M323" s="6095"/>
      <c r="N323" s="6095"/>
      <c r="O323" s="6096"/>
      <c r="P323" s="6101"/>
      <c r="Q323" s="6101"/>
      <c r="R323" s="6101"/>
      <c r="S323" s="6104"/>
      <c r="T323" s="6120"/>
      <c r="U323" s="6053" t="s">
        <v>135</v>
      </c>
      <c r="V323" s="6053" t="s">
        <v>136</v>
      </c>
      <c r="W323" s="6054" t="s">
        <v>137</v>
      </c>
      <c r="X323" s="6118"/>
      <c r="Y323" s="6118"/>
      <c r="Z323" s="6055"/>
      <c r="AA323" s="6053" t="s">
        <v>138</v>
      </c>
      <c r="AB323" s="6053" t="s">
        <v>139</v>
      </c>
      <c r="AC323" s="6054" t="s">
        <v>140</v>
      </c>
      <c r="AD323" s="6055"/>
      <c r="AE323" s="6053" t="s">
        <v>141</v>
      </c>
      <c r="AF323" s="6053" t="s">
        <v>142</v>
      </c>
      <c r="AG323" s="6049"/>
      <c r="AH323" s="6049"/>
      <c r="AI323" s="6049"/>
      <c r="AJ323" s="6049"/>
      <c r="AK323" s="6109"/>
      <c r="AL323" s="6110"/>
      <c r="AM323" s="6110"/>
      <c r="AN323" s="6111"/>
      <c r="AO323" s="6049"/>
      <c r="AP323" s="6109"/>
      <c r="AQ323" s="6110"/>
      <c r="AR323" s="6110"/>
      <c r="AS323" s="6110"/>
      <c r="AT323" s="6110"/>
      <c r="AU323" s="6110"/>
      <c r="AV323" s="6114"/>
      <c r="AW323" s="6109"/>
      <c r="AX323" s="6110"/>
      <c r="AY323" s="6110"/>
      <c r="AZ323" s="6111"/>
      <c r="BA323" s="6049"/>
      <c r="BB323" s="6049"/>
      <c r="BC323" s="6049"/>
      <c r="BD323" s="6049"/>
      <c r="BE323" s="6049"/>
      <c r="BF323" s="6049"/>
      <c r="BG323" s="6049"/>
      <c r="BH323" s="6116"/>
      <c r="BI323" s="6072" t="s">
        <v>118</v>
      </c>
      <c r="BJ323" s="1728"/>
      <c r="BK323" s="1728"/>
      <c r="BL323" s="1728"/>
      <c r="BM323" s="1728"/>
      <c r="BN323" s="1728"/>
      <c r="BO323" s="1728"/>
      <c r="BP323" s="1728"/>
      <c r="BQ323" s="1728"/>
      <c r="BR323" s="1728"/>
      <c r="BS323" s="1728"/>
    </row>
    <row r="324" spans="1:72" ht="253.5" customHeight="1" thickBot="1">
      <c r="A324" s="1728"/>
      <c r="B324" s="1728"/>
      <c r="C324" s="1728"/>
      <c r="D324" s="1728"/>
      <c r="E324" s="1728"/>
      <c r="F324" s="1728"/>
      <c r="G324" s="1728"/>
      <c r="H324" s="1728"/>
      <c r="I324" s="6090"/>
      <c r="J324" s="6097"/>
      <c r="K324" s="6098"/>
      <c r="L324" s="6098"/>
      <c r="M324" s="6098"/>
      <c r="N324" s="6098"/>
      <c r="O324" s="6099"/>
      <c r="P324" s="6102"/>
      <c r="Q324" s="6102"/>
      <c r="R324" s="6102"/>
      <c r="S324" s="6105"/>
      <c r="T324" s="6121"/>
      <c r="U324" s="6050"/>
      <c r="V324" s="6050"/>
      <c r="W324" s="3153" t="s">
        <v>170</v>
      </c>
      <c r="X324" s="3153" t="s">
        <v>171</v>
      </c>
      <c r="Y324" s="3153" t="s">
        <v>172</v>
      </c>
      <c r="Z324" s="3153" t="s">
        <v>173</v>
      </c>
      <c r="AA324" s="6050"/>
      <c r="AB324" s="6050"/>
      <c r="AC324" s="3153" t="s">
        <v>174</v>
      </c>
      <c r="AD324" s="3153" t="s">
        <v>175</v>
      </c>
      <c r="AE324" s="6050"/>
      <c r="AF324" s="6050"/>
      <c r="AG324" s="6050"/>
      <c r="AH324" s="6050"/>
      <c r="AI324" s="6050"/>
      <c r="AJ324" s="6050"/>
      <c r="AK324" s="3154" t="s">
        <v>120</v>
      </c>
      <c r="AL324" s="3153" t="s">
        <v>121</v>
      </c>
      <c r="AM324" s="3153" t="s">
        <v>122</v>
      </c>
      <c r="AN324" s="3153" t="s">
        <v>143</v>
      </c>
      <c r="AO324" s="6050"/>
      <c r="AP324" s="3153" t="s">
        <v>640</v>
      </c>
      <c r="AQ324" s="3153" t="s">
        <v>123</v>
      </c>
      <c r="AR324" s="3153" t="s">
        <v>124</v>
      </c>
      <c r="AS324" s="3153" t="s">
        <v>144</v>
      </c>
      <c r="AT324" s="3153" t="s">
        <v>126</v>
      </c>
      <c r="AU324" s="3155" t="s">
        <v>127</v>
      </c>
      <c r="AV324" s="3156" t="s">
        <v>145</v>
      </c>
      <c r="AW324" s="3157" t="s">
        <v>146</v>
      </c>
      <c r="AX324" s="3152" t="s">
        <v>147</v>
      </c>
      <c r="AY324" s="3152" t="s">
        <v>148</v>
      </c>
      <c r="AZ324" s="3153" t="s">
        <v>149</v>
      </c>
      <c r="BA324" s="6050"/>
      <c r="BB324" s="6050"/>
      <c r="BC324" s="6050"/>
      <c r="BD324" s="6050"/>
      <c r="BE324" s="6050"/>
      <c r="BF324" s="6050"/>
      <c r="BG324" s="6050"/>
      <c r="BH324" s="6117"/>
      <c r="BI324" s="6073"/>
      <c r="BJ324" s="1728"/>
      <c r="BK324" s="1728"/>
      <c r="BL324" s="1728"/>
      <c r="BM324" s="1728"/>
      <c r="BN324" s="1728"/>
      <c r="BO324" s="1728"/>
      <c r="BP324" s="1728"/>
      <c r="BQ324" s="1728"/>
      <c r="BR324" s="1728"/>
      <c r="BS324" s="1728"/>
    </row>
    <row r="325" spans="1:72" ht="90" customHeight="1">
      <c r="A325" s="1728"/>
      <c r="B325" s="1728"/>
      <c r="C325" s="1728"/>
      <c r="D325" s="1728"/>
      <c r="E325" s="1728"/>
      <c r="F325" s="1728"/>
      <c r="G325" s="1728"/>
      <c r="H325" s="1728"/>
      <c r="I325" s="6074" t="s">
        <v>1261</v>
      </c>
      <c r="J325" s="6080" t="s">
        <v>639</v>
      </c>
      <c r="K325" s="6081"/>
      <c r="L325" s="6081"/>
      <c r="M325" s="6081"/>
      <c r="N325" s="6081"/>
      <c r="O325" s="6082"/>
      <c r="P325" s="3158"/>
      <c r="Q325" s="3158"/>
      <c r="R325" s="6076" t="s">
        <v>32</v>
      </c>
      <c r="S325" s="6078" t="s">
        <v>608</v>
      </c>
      <c r="T325" s="3246" t="str">
        <f>الاعدادات!$D$14</f>
        <v>2023 وما قبلها</v>
      </c>
      <c r="U325" s="3159">
        <v>0</v>
      </c>
      <c r="V325" s="3159"/>
      <c r="W325" s="3160"/>
      <c r="X325" s="3161"/>
      <c r="Y325" s="3161"/>
      <c r="Z325" s="3162"/>
      <c r="AA325" s="3160"/>
      <c r="AB325" s="3162"/>
      <c r="AC325" s="3159"/>
      <c r="AD325" s="3163"/>
      <c r="AE325" s="3164"/>
      <c r="AF325" s="3159"/>
      <c r="AG325" s="3159"/>
      <c r="AH325" s="3165">
        <v>0</v>
      </c>
      <c r="AI325" s="4642"/>
      <c r="AJ325" s="4644"/>
      <c r="AK325" s="4648">
        <v>0</v>
      </c>
      <c r="AL325" s="4643">
        <v>0</v>
      </c>
      <c r="AM325" s="4644">
        <v>0</v>
      </c>
      <c r="AN325" s="4649">
        <v>0</v>
      </c>
      <c r="AO325" s="4646">
        <v>0</v>
      </c>
      <c r="AP325" s="4642">
        <v>0</v>
      </c>
      <c r="AQ325" s="4643">
        <v>0</v>
      </c>
      <c r="AR325" s="4643">
        <v>0</v>
      </c>
      <c r="AS325" s="4643">
        <v>0</v>
      </c>
      <c r="AT325" s="4643">
        <v>0</v>
      </c>
      <c r="AU325" s="4650">
        <v>0</v>
      </c>
      <c r="AV325" s="4651">
        <v>0</v>
      </c>
      <c r="AW325" s="4642">
        <v>0</v>
      </c>
      <c r="AX325" s="4643">
        <v>0</v>
      </c>
      <c r="AY325" s="4644">
        <v>0</v>
      </c>
      <c r="AZ325" s="4645">
        <v>0</v>
      </c>
      <c r="BA325" s="4652">
        <v>0</v>
      </c>
      <c r="BB325" s="4653">
        <v>0</v>
      </c>
      <c r="BC325" s="4642"/>
      <c r="BD325" s="4643">
        <v>0</v>
      </c>
      <c r="BE325" s="4643">
        <v>0</v>
      </c>
      <c r="BF325" s="4643"/>
      <c r="BG325" s="4644"/>
      <c r="BH325" s="4647">
        <v>0</v>
      </c>
      <c r="BI325" s="4641"/>
      <c r="BJ325" s="1728"/>
      <c r="BK325" s="1728"/>
      <c r="BL325" s="1728"/>
      <c r="BM325" s="1728"/>
      <c r="BN325" s="1728"/>
      <c r="BO325" s="1728"/>
      <c r="BP325" s="1728"/>
      <c r="BQ325" s="1728"/>
      <c r="BR325" s="1728"/>
      <c r="BS325" s="1728"/>
    </row>
    <row r="326" spans="1:72" ht="90" customHeight="1">
      <c r="A326" s="1728"/>
      <c r="B326" s="1728"/>
      <c r="C326" s="1728"/>
      <c r="D326" s="1728"/>
      <c r="E326" s="1728"/>
      <c r="F326" s="1728"/>
      <c r="G326" s="1728"/>
      <c r="H326" s="1728"/>
      <c r="I326" s="6074"/>
      <c r="J326" s="6083" t="s">
        <v>1259</v>
      </c>
      <c r="K326" s="6084"/>
      <c r="L326" s="6084"/>
      <c r="M326" s="6084"/>
      <c r="N326" s="6084"/>
      <c r="O326" s="6085"/>
      <c r="P326" s="3166"/>
      <c r="Q326" s="3167"/>
      <c r="R326" s="6076"/>
      <c r="S326" s="6078"/>
      <c r="T326" s="3246">
        <f>الاعدادات!$D$15</f>
        <v>2024</v>
      </c>
      <c r="U326" s="3168">
        <v>0</v>
      </c>
      <c r="V326" s="3168"/>
      <c r="W326" s="3169"/>
      <c r="X326" s="3170"/>
      <c r="Y326" s="3170"/>
      <c r="Z326" s="3171"/>
      <c r="AA326" s="3169"/>
      <c r="AB326" s="3171"/>
      <c r="AC326" s="3168"/>
      <c r="AD326" s="3172"/>
      <c r="AE326" s="3173"/>
      <c r="AF326" s="3168"/>
      <c r="AG326" s="3168"/>
      <c r="AH326" s="3174">
        <v>0</v>
      </c>
      <c r="AI326" s="4655"/>
      <c r="AJ326" s="4657"/>
      <c r="AK326" s="4660">
        <v>0</v>
      </c>
      <c r="AL326" s="4656">
        <v>0</v>
      </c>
      <c r="AM326" s="4657">
        <v>0</v>
      </c>
      <c r="AN326" s="4661">
        <v>0</v>
      </c>
      <c r="AO326" s="4658">
        <v>0</v>
      </c>
      <c r="AP326" s="4655">
        <v>0</v>
      </c>
      <c r="AQ326" s="4656">
        <v>0</v>
      </c>
      <c r="AR326" s="4656">
        <v>0</v>
      </c>
      <c r="AS326" s="4656">
        <v>0</v>
      </c>
      <c r="AT326" s="4656">
        <v>0</v>
      </c>
      <c r="AU326" s="4662">
        <v>0</v>
      </c>
      <c r="AV326" s="4663">
        <v>0</v>
      </c>
      <c r="AW326" s="4655">
        <v>0</v>
      </c>
      <c r="AX326" s="4656">
        <v>0</v>
      </c>
      <c r="AY326" s="4657">
        <v>0</v>
      </c>
      <c r="AZ326" s="4645">
        <v>0</v>
      </c>
      <c r="BA326" s="4664">
        <v>0</v>
      </c>
      <c r="BB326" s="4665">
        <v>0</v>
      </c>
      <c r="BC326" s="4655"/>
      <c r="BD326" s="4656">
        <v>0</v>
      </c>
      <c r="BE326" s="4656">
        <v>0</v>
      </c>
      <c r="BF326" s="4656"/>
      <c r="BG326" s="4657"/>
      <c r="BH326" s="4659">
        <v>0</v>
      </c>
      <c r="BI326" s="4654"/>
      <c r="BJ326" s="1728"/>
      <c r="BK326" s="1728"/>
      <c r="BL326" s="1728"/>
      <c r="BM326" s="1728"/>
      <c r="BN326" s="1728"/>
      <c r="BO326" s="1728"/>
      <c r="BP326" s="1728"/>
      <c r="BQ326" s="1728"/>
      <c r="BR326" s="1728"/>
      <c r="BS326" s="1728"/>
    </row>
    <row r="327" spans="1:72" ht="90" customHeight="1">
      <c r="A327" s="1728"/>
      <c r="B327" s="1728"/>
      <c r="C327" s="1728"/>
      <c r="D327" s="1728"/>
      <c r="E327" s="1728"/>
      <c r="F327" s="1728"/>
      <c r="G327" s="1728"/>
      <c r="H327" s="1728"/>
      <c r="I327" s="6074"/>
      <c r="J327" s="6083" t="s">
        <v>1260</v>
      </c>
      <c r="K327" s="6084"/>
      <c r="L327" s="6084"/>
      <c r="M327" s="6084"/>
      <c r="N327" s="6084"/>
      <c r="O327" s="6085"/>
      <c r="P327" s="3166"/>
      <c r="Q327" s="3166"/>
      <c r="R327" s="6076"/>
      <c r="S327" s="6078"/>
      <c r="T327" s="3246">
        <f>الاعدادات!$D$16</f>
        <v>2025</v>
      </c>
      <c r="U327" s="3168">
        <v>1</v>
      </c>
      <c r="V327" s="3168"/>
      <c r="W327" s="3169"/>
      <c r="X327" s="3170"/>
      <c r="Y327" s="3170"/>
      <c r="Z327" s="3171"/>
      <c r="AA327" s="3169"/>
      <c r="AB327" s="3171"/>
      <c r="AC327" s="3168"/>
      <c r="AD327" s="3172"/>
      <c r="AE327" s="3173"/>
      <c r="AF327" s="3168"/>
      <c r="AG327" s="3168"/>
      <c r="AH327" s="3174">
        <v>1</v>
      </c>
      <c r="AI327" s="4655"/>
      <c r="AJ327" s="4657"/>
      <c r="AK327" s="4666">
        <v>0</v>
      </c>
      <c r="AL327" s="4656">
        <v>1</v>
      </c>
      <c r="AM327" s="4657">
        <v>0</v>
      </c>
      <c r="AN327" s="4661">
        <v>1</v>
      </c>
      <c r="AO327" s="4658">
        <v>0</v>
      </c>
      <c r="AP327" s="4655">
        <v>0</v>
      </c>
      <c r="AQ327" s="4656">
        <v>0</v>
      </c>
      <c r="AR327" s="4656">
        <v>0</v>
      </c>
      <c r="AS327" s="4656">
        <v>0</v>
      </c>
      <c r="AT327" s="4656">
        <v>0</v>
      </c>
      <c r="AU327" s="4662">
        <v>0</v>
      </c>
      <c r="AV327" s="4663">
        <v>0</v>
      </c>
      <c r="AW327" s="4655">
        <v>0</v>
      </c>
      <c r="AX327" s="4656">
        <v>0</v>
      </c>
      <c r="AY327" s="4657">
        <v>0</v>
      </c>
      <c r="AZ327" s="4645">
        <v>0</v>
      </c>
      <c r="BA327" s="4664">
        <v>0</v>
      </c>
      <c r="BB327" s="4665">
        <v>1</v>
      </c>
      <c r="BC327" s="4655"/>
      <c r="BD327" s="4656">
        <v>0</v>
      </c>
      <c r="BE327" s="4656">
        <v>0</v>
      </c>
      <c r="BF327" s="4656"/>
      <c r="BG327" s="4657"/>
      <c r="BH327" s="4659">
        <v>0</v>
      </c>
      <c r="BI327" s="4654"/>
      <c r="BJ327" s="1728"/>
      <c r="BK327" s="1728"/>
      <c r="BL327" s="1728"/>
      <c r="BM327" s="1728"/>
      <c r="BN327" s="1728"/>
      <c r="BO327" s="1728"/>
      <c r="BP327" s="1728"/>
      <c r="BQ327" s="1728"/>
      <c r="BR327" s="1728"/>
      <c r="BS327" s="1728"/>
    </row>
    <row r="328" spans="1:72" ht="90" customHeight="1" thickBot="1">
      <c r="A328" s="1728"/>
      <c r="B328" s="1728"/>
      <c r="C328" s="1728"/>
      <c r="D328" s="1728"/>
      <c r="E328" s="1728"/>
      <c r="F328" s="1728"/>
      <c r="G328" s="1728"/>
      <c r="H328" s="1728"/>
      <c r="I328" s="6075"/>
      <c r="J328" s="6083"/>
      <c r="K328" s="6084"/>
      <c r="L328" s="6084"/>
      <c r="M328" s="6084"/>
      <c r="N328" s="6084"/>
      <c r="O328" s="6085"/>
      <c r="P328" s="3166"/>
      <c r="Q328" s="3166"/>
      <c r="R328" s="6077"/>
      <c r="S328" s="6079"/>
      <c r="T328" s="3246">
        <f>الاعدادات!$D$17</f>
        <v>2026</v>
      </c>
      <c r="U328" s="3175">
        <v>284</v>
      </c>
      <c r="V328" s="3175">
        <v>4</v>
      </c>
      <c r="W328" s="3176"/>
      <c r="X328" s="3177"/>
      <c r="Y328" s="3177"/>
      <c r="Z328" s="3178"/>
      <c r="AA328" s="3176"/>
      <c r="AB328" s="3178"/>
      <c r="AC328" s="3175"/>
      <c r="AD328" s="3172"/>
      <c r="AE328" s="3173"/>
      <c r="AF328" s="3175"/>
      <c r="AG328" s="3175">
        <v>88</v>
      </c>
      <c r="AH328" s="3179">
        <v>376</v>
      </c>
      <c r="AI328" s="4668">
        <v>16</v>
      </c>
      <c r="AJ328" s="4670"/>
      <c r="AK328" s="4672">
        <v>3</v>
      </c>
      <c r="AL328" s="4669">
        <v>109</v>
      </c>
      <c r="AM328" s="4670">
        <v>7</v>
      </c>
      <c r="AN328" s="4661">
        <v>119</v>
      </c>
      <c r="AO328" s="4658">
        <v>0</v>
      </c>
      <c r="AP328" s="4673">
        <v>14</v>
      </c>
      <c r="AQ328" s="4674">
        <v>4</v>
      </c>
      <c r="AR328" s="4674">
        <v>0</v>
      </c>
      <c r="AS328" s="4674">
        <v>8</v>
      </c>
      <c r="AT328" s="4674">
        <v>2</v>
      </c>
      <c r="AU328" s="4662">
        <v>2</v>
      </c>
      <c r="AV328" s="4663">
        <v>30</v>
      </c>
      <c r="AW328" s="4668">
        <v>0</v>
      </c>
      <c r="AX328" s="4669">
        <v>0</v>
      </c>
      <c r="AY328" s="4670">
        <v>0</v>
      </c>
      <c r="AZ328" s="4645">
        <v>0</v>
      </c>
      <c r="BA328" s="4664">
        <v>0</v>
      </c>
      <c r="BB328" s="4665">
        <v>149</v>
      </c>
      <c r="BC328" s="4668">
        <v>16</v>
      </c>
      <c r="BD328" s="4669">
        <v>0</v>
      </c>
      <c r="BE328" s="4669">
        <v>0</v>
      </c>
      <c r="BF328" s="4669"/>
      <c r="BG328" s="4670">
        <v>195</v>
      </c>
      <c r="BH328" s="4671">
        <v>211</v>
      </c>
      <c r="BI328" s="4667"/>
      <c r="BJ328" s="1728"/>
      <c r="BK328" s="1728"/>
      <c r="BL328" s="1728"/>
      <c r="BM328" s="1728"/>
      <c r="BN328" s="1728"/>
      <c r="BO328" s="1728"/>
      <c r="BP328" s="1728"/>
      <c r="BQ328" s="1728"/>
      <c r="BR328" s="1728"/>
      <c r="BS328" s="1728"/>
    </row>
    <row r="329" spans="1:72" ht="90" customHeight="1" thickBot="1">
      <c r="A329" s="1728"/>
      <c r="B329" s="1728"/>
      <c r="C329" s="1728"/>
      <c r="D329" s="1728"/>
      <c r="E329" s="1728"/>
      <c r="F329" s="1728"/>
      <c r="G329" s="1728"/>
      <c r="H329" s="1728"/>
      <c r="I329" s="3180" t="s">
        <v>181</v>
      </c>
      <c r="J329" s="3181"/>
      <c r="K329" s="3181"/>
      <c r="L329" s="3181"/>
      <c r="M329" s="3181"/>
      <c r="N329" s="3181"/>
      <c r="O329" s="3181"/>
      <c r="P329" s="3181"/>
      <c r="Q329" s="3181"/>
      <c r="R329" s="3181"/>
      <c r="S329" s="3181"/>
      <c r="T329" s="3182"/>
      <c r="U329" s="3247">
        <f t="shared" ref="U329:BH329" si="157">SUM(U325:U328)</f>
        <v>285</v>
      </c>
      <c r="V329" s="3247">
        <f t="shared" si="157"/>
        <v>4</v>
      </c>
      <c r="W329" s="3248">
        <f t="shared" si="157"/>
        <v>0</v>
      </c>
      <c r="X329" s="3249">
        <f t="shared" si="157"/>
        <v>0</v>
      </c>
      <c r="Y329" s="3249">
        <f t="shared" si="157"/>
        <v>0</v>
      </c>
      <c r="Z329" s="3250">
        <f t="shared" si="157"/>
        <v>0</v>
      </c>
      <c r="AA329" s="3251">
        <f t="shared" si="157"/>
        <v>0</v>
      </c>
      <c r="AB329" s="3249">
        <f t="shared" si="157"/>
        <v>0</v>
      </c>
      <c r="AC329" s="3249">
        <f t="shared" si="157"/>
        <v>0</v>
      </c>
      <c r="AD329" s="3249">
        <f t="shared" si="157"/>
        <v>0</v>
      </c>
      <c r="AE329" s="3249">
        <f t="shared" si="157"/>
        <v>0</v>
      </c>
      <c r="AF329" s="3249">
        <f t="shared" si="157"/>
        <v>0</v>
      </c>
      <c r="AG329" s="3249">
        <f t="shared" si="157"/>
        <v>88</v>
      </c>
      <c r="AH329" s="3249">
        <f t="shared" si="157"/>
        <v>377</v>
      </c>
      <c r="AI329" s="3249">
        <f t="shared" si="157"/>
        <v>16</v>
      </c>
      <c r="AJ329" s="3252">
        <f t="shared" si="157"/>
        <v>0</v>
      </c>
      <c r="AK329" s="3248">
        <f t="shared" si="157"/>
        <v>3</v>
      </c>
      <c r="AL329" s="3249">
        <f t="shared" si="157"/>
        <v>110</v>
      </c>
      <c r="AM329" s="3250">
        <f t="shared" si="157"/>
        <v>7</v>
      </c>
      <c r="AN329" s="3248">
        <f t="shared" si="157"/>
        <v>120</v>
      </c>
      <c r="AO329" s="3252">
        <f t="shared" si="157"/>
        <v>0</v>
      </c>
      <c r="AP329" s="3248">
        <f t="shared" si="157"/>
        <v>14</v>
      </c>
      <c r="AQ329" s="3249">
        <f t="shared" si="157"/>
        <v>4</v>
      </c>
      <c r="AR329" s="3249">
        <f t="shared" si="157"/>
        <v>0</v>
      </c>
      <c r="AS329" s="3249">
        <f t="shared" si="157"/>
        <v>8</v>
      </c>
      <c r="AT329" s="3249">
        <f t="shared" si="157"/>
        <v>2</v>
      </c>
      <c r="AU329" s="3250">
        <f t="shared" si="157"/>
        <v>2</v>
      </c>
      <c r="AV329" s="3253">
        <f t="shared" si="157"/>
        <v>30</v>
      </c>
      <c r="AW329" s="3248">
        <f t="shared" si="157"/>
        <v>0</v>
      </c>
      <c r="AX329" s="3249">
        <f t="shared" si="157"/>
        <v>0</v>
      </c>
      <c r="AY329" s="3250">
        <f t="shared" si="157"/>
        <v>0</v>
      </c>
      <c r="AZ329" s="3251">
        <f t="shared" si="157"/>
        <v>0</v>
      </c>
      <c r="BA329" s="3249">
        <f t="shared" si="157"/>
        <v>0</v>
      </c>
      <c r="BB329" s="3249">
        <f t="shared" si="157"/>
        <v>150</v>
      </c>
      <c r="BC329" s="3249">
        <f t="shared" si="157"/>
        <v>16</v>
      </c>
      <c r="BD329" s="3249">
        <f t="shared" si="157"/>
        <v>0</v>
      </c>
      <c r="BE329" s="3249">
        <f t="shared" si="157"/>
        <v>0</v>
      </c>
      <c r="BF329" s="3249">
        <f t="shared" si="157"/>
        <v>0</v>
      </c>
      <c r="BG329" s="3249">
        <f t="shared" si="157"/>
        <v>195</v>
      </c>
      <c r="BH329" s="3249">
        <f t="shared" si="157"/>
        <v>211</v>
      </c>
      <c r="BI329" s="3183"/>
      <c r="BJ329" s="1728"/>
      <c r="BK329" s="1728"/>
      <c r="BL329" s="1728"/>
      <c r="BM329" s="1728"/>
      <c r="BN329" s="1728"/>
      <c r="BO329" s="1728"/>
      <c r="BP329" s="1728"/>
      <c r="BQ329" s="1728"/>
      <c r="BR329" s="1728"/>
      <c r="BS329" s="1728"/>
    </row>
    <row r="330" spans="1:72" ht="84" customHeight="1" thickBot="1">
      <c r="A330" s="6127" t="s">
        <v>604</v>
      </c>
      <c r="B330" s="6127"/>
      <c r="C330" s="6127"/>
      <c r="D330" s="6127"/>
      <c r="E330" s="6127"/>
      <c r="F330" s="6127"/>
      <c r="G330" s="6127"/>
      <c r="H330" s="6127"/>
      <c r="I330" s="6127"/>
      <c r="J330" s="6127"/>
      <c r="K330" s="6127"/>
      <c r="L330" s="6127"/>
      <c r="M330" s="6127"/>
      <c r="N330" s="6127"/>
      <c r="O330" s="6127"/>
      <c r="P330" s="6127"/>
      <c r="Q330" s="6127"/>
      <c r="R330" s="6127"/>
      <c r="S330" s="6127"/>
      <c r="T330" s="6127"/>
      <c r="U330" s="6127"/>
      <c r="V330" s="6127"/>
      <c r="W330" s="6127"/>
      <c r="X330" s="6127"/>
      <c r="Y330" s="6127"/>
      <c r="Z330" s="6127"/>
      <c r="AA330" s="6127"/>
      <c r="AB330" s="6127"/>
      <c r="AC330" s="6127"/>
      <c r="AD330" s="6127"/>
      <c r="AE330" s="6127"/>
      <c r="AF330" s="6127"/>
      <c r="AG330" s="6127"/>
      <c r="AH330" s="6127"/>
      <c r="AI330" s="6127"/>
      <c r="AJ330" s="6127"/>
      <c r="AK330" s="6127"/>
      <c r="AL330" s="6127"/>
      <c r="AM330" s="6127"/>
      <c r="AN330" s="6127"/>
      <c r="AO330" s="6127"/>
      <c r="AP330" s="6127"/>
      <c r="AQ330" s="6127"/>
      <c r="AR330" s="6127"/>
      <c r="AS330" s="6127"/>
      <c r="AT330" s="6127"/>
      <c r="AU330" s="6127"/>
      <c r="AV330" s="6127"/>
      <c r="AW330" s="6127"/>
      <c r="AX330" s="6127"/>
      <c r="AY330" s="6127"/>
      <c r="AZ330" s="6127"/>
      <c r="BA330" s="6127"/>
      <c r="BB330" s="6127"/>
      <c r="BC330" s="6127"/>
      <c r="BD330" s="6127"/>
      <c r="BE330" s="6127"/>
      <c r="BF330" s="6127"/>
      <c r="BG330" s="6127"/>
      <c r="BH330" s="6127"/>
      <c r="BI330" s="6127"/>
      <c r="BJ330" s="6127"/>
      <c r="BK330" s="6127"/>
      <c r="BL330" s="6127"/>
      <c r="BM330" s="6127"/>
      <c r="BN330" s="6127"/>
      <c r="BO330" s="6127"/>
      <c r="BP330" s="6127"/>
      <c r="BQ330" s="6127"/>
      <c r="BR330" s="6127"/>
      <c r="BS330" s="6127"/>
    </row>
    <row r="331" spans="1:72" ht="87" customHeight="1" thickBot="1">
      <c r="A331" s="3184" t="s">
        <v>92</v>
      </c>
      <c r="B331" s="6056" t="s">
        <v>1683</v>
      </c>
      <c r="C331" s="6057"/>
      <c r="D331" s="6057"/>
      <c r="E331" s="6057"/>
      <c r="F331" s="6057"/>
      <c r="G331" s="6057"/>
      <c r="H331" s="6057"/>
      <c r="I331" s="6057"/>
      <c r="J331" s="6057"/>
      <c r="K331" s="6057"/>
      <c r="L331" s="6057"/>
      <c r="M331" s="6057"/>
      <c r="N331" s="6057"/>
      <c r="O331" s="6057"/>
      <c r="P331" s="6057"/>
      <c r="Q331" s="6057"/>
      <c r="R331" s="6057"/>
      <c r="S331" s="6057"/>
      <c r="T331" s="6057"/>
      <c r="U331" s="6057"/>
      <c r="V331" s="6057"/>
      <c r="W331" s="6057"/>
      <c r="X331" s="6057"/>
      <c r="Y331" s="6057"/>
      <c r="Z331" s="6057"/>
      <c r="AA331" s="6057"/>
      <c r="AB331" s="6057"/>
      <c r="AC331" s="6057"/>
      <c r="AD331" s="6057"/>
      <c r="AE331" s="6057"/>
      <c r="AF331" s="6057"/>
      <c r="AG331" s="6057"/>
      <c r="AH331" s="6057"/>
      <c r="AI331" s="6057"/>
      <c r="AJ331" s="6058"/>
      <c r="AK331" s="6056" t="s">
        <v>1684</v>
      </c>
      <c r="AL331" s="6057"/>
      <c r="AM331" s="6057"/>
      <c r="AN331" s="6057"/>
      <c r="AO331" s="6057"/>
      <c r="AP331" s="6057"/>
      <c r="AQ331" s="6057"/>
      <c r="AR331" s="6057"/>
      <c r="AS331" s="6057"/>
      <c r="AT331" s="6057"/>
      <c r="AU331" s="6057"/>
      <c r="AV331" s="6057"/>
      <c r="AW331" s="6057"/>
      <c r="AX331" s="6057"/>
      <c r="AY331" s="6057"/>
      <c r="AZ331" s="6057"/>
      <c r="BA331" s="6057"/>
      <c r="BB331" s="6057"/>
      <c r="BC331" s="6057"/>
      <c r="BD331" s="6057"/>
      <c r="BE331" s="6057"/>
      <c r="BF331" s="6057"/>
      <c r="BG331" s="6057"/>
      <c r="BH331" s="6057"/>
      <c r="BI331" s="6057"/>
      <c r="BJ331" s="6057"/>
      <c r="BK331" s="6057"/>
      <c r="BL331" s="6057"/>
      <c r="BM331" s="6057"/>
      <c r="BN331" s="6057"/>
      <c r="BO331" s="6057"/>
      <c r="BP331" s="6057"/>
      <c r="BQ331" s="6057"/>
      <c r="BR331" s="6057"/>
      <c r="BS331" s="6058"/>
    </row>
    <row r="332" spans="1:72" ht="54.9" customHeight="1">
      <c r="A332" s="6154" t="s">
        <v>163</v>
      </c>
      <c r="B332" s="6059" t="s">
        <v>100</v>
      </c>
      <c r="C332" s="6060"/>
      <c r="D332" s="6060"/>
      <c r="E332" s="6060"/>
      <c r="F332" s="6060"/>
      <c r="G332" s="6060"/>
      <c r="H332" s="6060"/>
      <c r="I332" s="6060"/>
      <c r="J332" s="6060"/>
      <c r="K332" s="6060"/>
      <c r="L332" s="6060"/>
      <c r="M332" s="6060"/>
      <c r="N332" s="6060"/>
      <c r="O332" s="6060"/>
      <c r="P332" s="6060"/>
      <c r="Q332" s="6060"/>
      <c r="R332" s="6060"/>
      <c r="S332" s="6060"/>
      <c r="T332" s="6061"/>
      <c r="U332" s="6130" t="s">
        <v>930</v>
      </c>
      <c r="V332" s="6133" t="s">
        <v>102</v>
      </c>
      <c r="W332" s="6136" t="s">
        <v>103</v>
      </c>
      <c r="X332" s="6137"/>
      <c r="Y332" s="6137"/>
      <c r="Z332" s="6137"/>
      <c r="AA332" s="6137"/>
      <c r="AB332" s="6138"/>
      <c r="AC332" s="6136" t="s">
        <v>104</v>
      </c>
      <c r="AD332" s="6137"/>
      <c r="AE332" s="6138"/>
      <c r="AF332" s="6145" t="s">
        <v>105</v>
      </c>
      <c r="AG332" s="6122" t="s">
        <v>106</v>
      </c>
      <c r="AH332" s="6124" t="s">
        <v>99</v>
      </c>
      <c r="AI332" s="6125"/>
      <c r="AJ332" s="6126"/>
      <c r="AK332" s="6059" t="s">
        <v>100</v>
      </c>
      <c r="AL332" s="6060"/>
      <c r="AM332" s="6060"/>
      <c r="AN332" s="6060"/>
      <c r="AO332" s="6060"/>
      <c r="AP332" s="6060"/>
      <c r="AQ332" s="6060"/>
      <c r="AR332" s="6060"/>
      <c r="AS332" s="6060"/>
      <c r="AT332" s="6060"/>
      <c r="AU332" s="6060"/>
      <c r="AV332" s="6060"/>
      <c r="AW332" s="6060"/>
      <c r="AX332" s="6060"/>
      <c r="AY332" s="6060"/>
      <c r="AZ332" s="6060"/>
      <c r="BA332" s="6060"/>
      <c r="BB332" s="6060"/>
      <c r="BC332" s="6061"/>
      <c r="BD332" s="6130" t="s">
        <v>930</v>
      </c>
      <c r="BE332" s="6133" t="s">
        <v>102</v>
      </c>
      <c r="BF332" s="6136" t="s">
        <v>103</v>
      </c>
      <c r="BG332" s="6137"/>
      <c r="BH332" s="6137"/>
      <c r="BI332" s="6137"/>
      <c r="BJ332" s="6137"/>
      <c r="BK332" s="6138"/>
      <c r="BL332" s="6136" t="s">
        <v>104</v>
      </c>
      <c r="BM332" s="6137"/>
      <c r="BN332" s="6138"/>
      <c r="BO332" s="6145" t="s">
        <v>105</v>
      </c>
      <c r="BP332" s="6122" t="s">
        <v>106</v>
      </c>
      <c r="BQ332" s="6124" t="s">
        <v>99</v>
      </c>
      <c r="BR332" s="6125"/>
      <c r="BS332" s="6126"/>
      <c r="BT332" s="3185"/>
    </row>
    <row r="333" spans="1:72" ht="54.9" customHeight="1">
      <c r="A333" s="6155"/>
      <c r="B333" s="6042" t="s">
        <v>120</v>
      </c>
      <c r="C333" s="6043"/>
      <c r="D333" s="6043"/>
      <c r="E333" s="6043"/>
      <c r="F333" s="6043"/>
      <c r="G333" s="6043"/>
      <c r="H333" s="6044"/>
      <c r="I333" s="6147" t="s">
        <v>121</v>
      </c>
      <c r="J333" s="6043"/>
      <c r="K333" s="6043"/>
      <c r="L333" s="6043"/>
      <c r="M333" s="6043"/>
      <c r="N333" s="6043"/>
      <c r="O333" s="6043"/>
      <c r="P333" s="6043"/>
      <c r="Q333" s="6043"/>
      <c r="R333" s="6043"/>
      <c r="S333" s="6043"/>
      <c r="T333" s="6148" t="s">
        <v>122</v>
      </c>
      <c r="U333" s="6131"/>
      <c r="V333" s="6134"/>
      <c r="W333" s="6139"/>
      <c r="X333" s="6140"/>
      <c r="Y333" s="6140"/>
      <c r="Z333" s="6140"/>
      <c r="AA333" s="6140"/>
      <c r="AB333" s="6141"/>
      <c r="AC333" s="6139"/>
      <c r="AD333" s="6140"/>
      <c r="AE333" s="6141"/>
      <c r="AF333" s="6146"/>
      <c r="AG333" s="6123"/>
      <c r="AH333" s="6123" t="s">
        <v>131</v>
      </c>
      <c r="AI333" s="6123" t="s">
        <v>114</v>
      </c>
      <c r="AJ333" s="6151" t="s">
        <v>212</v>
      </c>
      <c r="AK333" s="6042" t="s">
        <v>120</v>
      </c>
      <c r="AL333" s="6043"/>
      <c r="AM333" s="6043"/>
      <c r="AN333" s="6043"/>
      <c r="AO333" s="6043"/>
      <c r="AP333" s="6043"/>
      <c r="AQ333" s="6044"/>
      <c r="AR333" s="6147" t="s">
        <v>121</v>
      </c>
      <c r="AS333" s="6043"/>
      <c r="AT333" s="6043"/>
      <c r="AU333" s="6043"/>
      <c r="AV333" s="6043"/>
      <c r="AW333" s="6043"/>
      <c r="AX333" s="6043"/>
      <c r="AY333" s="6043"/>
      <c r="AZ333" s="6043"/>
      <c r="BA333" s="6043"/>
      <c r="BB333" s="6043"/>
      <c r="BC333" s="6148" t="s">
        <v>122</v>
      </c>
      <c r="BD333" s="6131"/>
      <c r="BE333" s="6134"/>
      <c r="BF333" s="6139"/>
      <c r="BG333" s="6140"/>
      <c r="BH333" s="6140"/>
      <c r="BI333" s="6140"/>
      <c r="BJ333" s="6140"/>
      <c r="BK333" s="6141"/>
      <c r="BL333" s="6139"/>
      <c r="BM333" s="6140"/>
      <c r="BN333" s="6141"/>
      <c r="BO333" s="6146"/>
      <c r="BP333" s="6123"/>
      <c r="BQ333" s="6123" t="s">
        <v>131</v>
      </c>
      <c r="BR333" s="6123" t="s">
        <v>114</v>
      </c>
      <c r="BS333" s="6151" t="s">
        <v>212</v>
      </c>
      <c r="BT333" s="3185"/>
    </row>
    <row r="334" spans="1:72" ht="54.9" customHeight="1">
      <c r="A334" s="6155"/>
      <c r="B334" s="6040" t="s">
        <v>151</v>
      </c>
      <c r="C334" s="6062" t="s">
        <v>152</v>
      </c>
      <c r="D334" s="6062" t="s">
        <v>153</v>
      </c>
      <c r="E334" s="6062" t="s">
        <v>154</v>
      </c>
      <c r="F334" s="6062" t="s">
        <v>155</v>
      </c>
      <c r="G334" s="6062" t="s">
        <v>156</v>
      </c>
      <c r="H334" s="6062" t="s">
        <v>157</v>
      </c>
      <c r="I334" s="6064" t="s">
        <v>158</v>
      </c>
      <c r="J334" s="6066" t="s">
        <v>159</v>
      </c>
      <c r="K334" s="6038" t="s">
        <v>160</v>
      </c>
      <c r="L334" s="6038" t="s">
        <v>161</v>
      </c>
      <c r="M334" s="6038" t="s">
        <v>162</v>
      </c>
      <c r="N334" s="6070" t="s">
        <v>641</v>
      </c>
      <c r="O334" s="6043"/>
      <c r="P334" s="6071"/>
      <c r="Q334" s="6070" t="s">
        <v>642</v>
      </c>
      <c r="R334" s="6043"/>
      <c r="S334" s="6071"/>
      <c r="T334" s="6149"/>
      <c r="U334" s="6131"/>
      <c r="V334" s="6134"/>
      <c r="W334" s="6139"/>
      <c r="X334" s="6140"/>
      <c r="Y334" s="6140"/>
      <c r="Z334" s="6140"/>
      <c r="AA334" s="6140"/>
      <c r="AB334" s="6141"/>
      <c r="AC334" s="6142"/>
      <c r="AD334" s="6143"/>
      <c r="AE334" s="6144"/>
      <c r="AF334" s="6146"/>
      <c r="AG334" s="6123"/>
      <c r="AH334" s="6123"/>
      <c r="AI334" s="6123"/>
      <c r="AJ334" s="6152"/>
      <c r="AK334" s="6040" t="s">
        <v>151</v>
      </c>
      <c r="AL334" s="6062" t="s">
        <v>152</v>
      </c>
      <c r="AM334" s="6062" t="s">
        <v>153</v>
      </c>
      <c r="AN334" s="6062" t="s">
        <v>154</v>
      </c>
      <c r="AO334" s="6062" t="s">
        <v>155</v>
      </c>
      <c r="AP334" s="6062" t="s">
        <v>156</v>
      </c>
      <c r="AQ334" s="6062" t="s">
        <v>157</v>
      </c>
      <c r="AR334" s="6064" t="s">
        <v>158</v>
      </c>
      <c r="AS334" s="6066" t="s">
        <v>159</v>
      </c>
      <c r="AT334" s="6038" t="s">
        <v>160</v>
      </c>
      <c r="AU334" s="6038" t="s">
        <v>161</v>
      </c>
      <c r="AV334" s="6038" t="s">
        <v>162</v>
      </c>
      <c r="AW334" s="6070" t="s">
        <v>641</v>
      </c>
      <c r="AX334" s="6043"/>
      <c r="AY334" s="6071"/>
      <c r="AZ334" s="6070" t="s">
        <v>642</v>
      </c>
      <c r="BA334" s="6043"/>
      <c r="BB334" s="6071"/>
      <c r="BC334" s="6149"/>
      <c r="BD334" s="6131"/>
      <c r="BE334" s="6134"/>
      <c r="BF334" s="6139"/>
      <c r="BG334" s="6140"/>
      <c r="BH334" s="6140"/>
      <c r="BI334" s="6140"/>
      <c r="BJ334" s="6140"/>
      <c r="BK334" s="6141"/>
      <c r="BL334" s="6142"/>
      <c r="BM334" s="6143"/>
      <c r="BN334" s="6144"/>
      <c r="BO334" s="6146"/>
      <c r="BP334" s="6123"/>
      <c r="BQ334" s="6123"/>
      <c r="BR334" s="6123"/>
      <c r="BS334" s="6152"/>
      <c r="BT334" s="3185"/>
    </row>
    <row r="335" spans="1:72" ht="192" customHeight="1" thickBot="1">
      <c r="A335" s="6155"/>
      <c r="B335" s="6041"/>
      <c r="C335" s="6063"/>
      <c r="D335" s="6063"/>
      <c r="E335" s="6063"/>
      <c r="F335" s="6063"/>
      <c r="G335" s="6063"/>
      <c r="H335" s="6063"/>
      <c r="I335" s="6065"/>
      <c r="J335" s="6067"/>
      <c r="K335" s="6039"/>
      <c r="L335" s="6039"/>
      <c r="M335" s="6039"/>
      <c r="N335" s="3186" t="s">
        <v>643</v>
      </c>
      <c r="O335" s="3186" t="s">
        <v>231</v>
      </c>
      <c r="P335" s="3186" t="s">
        <v>232</v>
      </c>
      <c r="Q335" s="3186" t="s">
        <v>644</v>
      </c>
      <c r="R335" s="3186" t="s">
        <v>645</v>
      </c>
      <c r="S335" s="3186" t="s">
        <v>646</v>
      </c>
      <c r="T335" s="6150"/>
      <c r="U335" s="6132"/>
      <c r="V335" s="6135"/>
      <c r="W335" s="3187" t="s">
        <v>640</v>
      </c>
      <c r="X335" s="3187" t="s">
        <v>123</v>
      </c>
      <c r="Y335" s="3188" t="s">
        <v>124</v>
      </c>
      <c r="Z335" s="3188" t="s">
        <v>125</v>
      </c>
      <c r="AA335" s="3188" t="s">
        <v>126</v>
      </c>
      <c r="AB335" s="3189" t="s">
        <v>127</v>
      </c>
      <c r="AC335" s="3187" t="s">
        <v>128</v>
      </c>
      <c r="AD335" s="3188" t="s">
        <v>129</v>
      </c>
      <c r="AE335" s="3189" t="s">
        <v>130</v>
      </c>
      <c r="AF335" s="6065"/>
      <c r="AG335" s="6067"/>
      <c r="AH335" s="6067"/>
      <c r="AI335" s="6067"/>
      <c r="AJ335" s="6153"/>
      <c r="AK335" s="6041"/>
      <c r="AL335" s="6063"/>
      <c r="AM335" s="6063"/>
      <c r="AN335" s="6063"/>
      <c r="AO335" s="6063"/>
      <c r="AP335" s="6063"/>
      <c r="AQ335" s="6063"/>
      <c r="AR335" s="6065"/>
      <c r="AS335" s="6067"/>
      <c r="AT335" s="6039"/>
      <c r="AU335" s="6039"/>
      <c r="AV335" s="6039"/>
      <c r="AW335" s="3186" t="s">
        <v>643</v>
      </c>
      <c r="AX335" s="3186" t="s">
        <v>231</v>
      </c>
      <c r="AY335" s="3186" t="s">
        <v>232</v>
      </c>
      <c r="AZ335" s="3186" t="s">
        <v>644</v>
      </c>
      <c r="BA335" s="3186" t="s">
        <v>645</v>
      </c>
      <c r="BB335" s="3186" t="s">
        <v>646</v>
      </c>
      <c r="BC335" s="6150"/>
      <c r="BD335" s="6132"/>
      <c r="BE335" s="6135"/>
      <c r="BF335" s="3187" t="s">
        <v>640</v>
      </c>
      <c r="BG335" s="3187" t="s">
        <v>123</v>
      </c>
      <c r="BH335" s="3188" t="s">
        <v>124</v>
      </c>
      <c r="BI335" s="3188" t="s">
        <v>125</v>
      </c>
      <c r="BJ335" s="3188" t="s">
        <v>126</v>
      </c>
      <c r="BK335" s="3189" t="s">
        <v>127</v>
      </c>
      <c r="BL335" s="3187" t="s">
        <v>128</v>
      </c>
      <c r="BM335" s="3188" t="s">
        <v>129</v>
      </c>
      <c r="BN335" s="3189" t="s">
        <v>130</v>
      </c>
      <c r="BO335" s="6065"/>
      <c r="BP335" s="6067"/>
      <c r="BQ335" s="6067"/>
      <c r="BR335" s="6067"/>
      <c r="BS335" s="6153"/>
      <c r="BT335" s="3185"/>
    </row>
    <row r="336" spans="1:72" ht="90" customHeight="1">
      <c r="A336" s="3254" t="str">
        <f>الاعدادات!$D$14</f>
        <v>2023 وما قبلها</v>
      </c>
      <c r="B336" s="3190"/>
      <c r="C336" s="3191"/>
      <c r="D336" s="3191"/>
      <c r="E336" s="3192"/>
      <c r="F336" s="3192"/>
      <c r="G336" s="3192"/>
      <c r="H336" s="3193"/>
      <c r="I336" s="3194"/>
      <c r="J336" s="3191"/>
      <c r="K336" s="3191"/>
      <c r="L336" s="3192"/>
      <c r="M336" s="3192"/>
      <c r="N336" s="3192"/>
      <c r="O336" s="3192"/>
      <c r="P336" s="3192"/>
      <c r="Q336" s="3192"/>
      <c r="R336" s="3192"/>
      <c r="S336" s="3192"/>
      <c r="T336" s="3193"/>
      <c r="U336" s="3195">
        <v>0</v>
      </c>
      <c r="V336" s="3196"/>
      <c r="W336" s="3194"/>
      <c r="X336" s="3194"/>
      <c r="Y336" s="3191"/>
      <c r="Z336" s="3191"/>
      <c r="AA336" s="3191"/>
      <c r="AB336" s="3193"/>
      <c r="AC336" s="3194"/>
      <c r="AD336" s="3191"/>
      <c r="AE336" s="3193"/>
      <c r="AF336" s="3194"/>
      <c r="AG336" s="3191">
        <v>0</v>
      </c>
      <c r="AH336" s="3191"/>
      <c r="AI336" s="3191"/>
      <c r="AJ336" s="3197"/>
      <c r="AK336" s="3190"/>
      <c r="AL336" s="3191"/>
      <c r="AM336" s="3191"/>
      <c r="AN336" s="3192"/>
      <c r="AO336" s="3192"/>
      <c r="AP336" s="3192"/>
      <c r="AQ336" s="3193"/>
      <c r="AR336" s="3194"/>
      <c r="AS336" s="3191"/>
      <c r="AT336" s="3191"/>
      <c r="AU336" s="3192"/>
      <c r="AV336" s="3192"/>
      <c r="AW336" s="3192"/>
      <c r="AX336" s="3192"/>
      <c r="AY336" s="3192"/>
      <c r="AZ336" s="3192"/>
      <c r="BA336" s="3192"/>
      <c r="BB336" s="3192"/>
      <c r="BC336" s="3193"/>
      <c r="BD336" s="3195">
        <v>0</v>
      </c>
      <c r="BE336" s="3196"/>
      <c r="BF336" s="3194"/>
      <c r="BG336" s="3194"/>
      <c r="BH336" s="3191"/>
      <c r="BI336" s="3191"/>
      <c r="BJ336" s="3191"/>
      <c r="BK336" s="3193"/>
      <c r="BL336" s="3194"/>
      <c r="BM336" s="3191"/>
      <c r="BN336" s="3193"/>
      <c r="BO336" s="3194"/>
      <c r="BP336" s="3191">
        <v>0</v>
      </c>
      <c r="BQ336" s="3191"/>
      <c r="BR336" s="3191"/>
      <c r="BS336" s="3197"/>
      <c r="BT336" s="3185"/>
    </row>
    <row r="337" spans="1:72" ht="90" customHeight="1">
      <c r="A337" s="3254">
        <f>الاعدادات!$D$15</f>
        <v>2024</v>
      </c>
      <c r="B337" s="3198"/>
      <c r="C337" s="3199"/>
      <c r="D337" s="3199"/>
      <c r="E337" s="3200"/>
      <c r="F337" s="3200"/>
      <c r="G337" s="3200"/>
      <c r="H337" s="3201"/>
      <c r="I337" s="3202"/>
      <c r="J337" s="3199"/>
      <c r="K337" s="3199"/>
      <c r="L337" s="3200"/>
      <c r="M337" s="3200"/>
      <c r="N337" s="3200"/>
      <c r="O337" s="3200"/>
      <c r="P337" s="3200"/>
      <c r="Q337" s="3200"/>
      <c r="R337" s="3200"/>
      <c r="S337" s="3200"/>
      <c r="T337" s="3201"/>
      <c r="U337" s="3203">
        <v>0</v>
      </c>
      <c r="V337" s="3204"/>
      <c r="W337" s="3202"/>
      <c r="X337" s="3202"/>
      <c r="Y337" s="3199"/>
      <c r="Z337" s="3199"/>
      <c r="AA337" s="3199"/>
      <c r="AB337" s="3201"/>
      <c r="AC337" s="3202"/>
      <c r="AD337" s="3199"/>
      <c r="AE337" s="3201"/>
      <c r="AF337" s="3202"/>
      <c r="AG337" s="3199">
        <v>0</v>
      </c>
      <c r="AH337" s="3199"/>
      <c r="AI337" s="3199"/>
      <c r="AJ337" s="3205"/>
      <c r="AK337" s="3198"/>
      <c r="AL337" s="3199"/>
      <c r="AM337" s="3199"/>
      <c r="AN337" s="3200"/>
      <c r="AO337" s="3200"/>
      <c r="AP337" s="3200"/>
      <c r="AQ337" s="3201"/>
      <c r="AR337" s="3202"/>
      <c r="AS337" s="3199"/>
      <c r="AT337" s="3199"/>
      <c r="AU337" s="3200"/>
      <c r="AV337" s="3200"/>
      <c r="AW337" s="3200"/>
      <c r="AX337" s="3200"/>
      <c r="AY337" s="3200"/>
      <c r="AZ337" s="3200"/>
      <c r="BA337" s="3200"/>
      <c r="BB337" s="3200"/>
      <c r="BC337" s="3201"/>
      <c r="BD337" s="3203">
        <v>0</v>
      </c>
      <c r="BE337" s="3204"/>
      <c r="BF337" s="3202"/>
      <c r="BG337" s="3202"/>
      <c r="BH337" s="3199"/>
      <c r="BI337" s="3199"/>
      <c r="BJ337" s="3199"/>
      <c r="BK337" s="3201"/>
      <c r="BL337" s="3202"/>
      <c r="BM337" s="3199"/>
      <c r="BN337" s="3201"/>
      <c r="BO337" s="3202"/>
      <c r="BP337" s="3199">
        <v>0</v>
      </c>
      <c r="BQ337" s="3199"/>
      <c r="BR337" s="3199"/>
      <c r="BS337" s="3205"/>
      <c r="BT337" s="3185"/>
    </row>
    <row r="338" spans="1:72" ht="90" customHeight="1">
      <c r="A338" s="3254">
        <f>الاعدادات!$D$16</f>
        <v>2025</v>
      </c>
      <c r="B338" s="3198"/>
      <c r="C338" s="3199"/>
      <c r="D338" s="3199"/>
      <c r="E338" s="3200"/>
      <c r="F338" s="3200"/>
      <c r="G338" s="3200"/>
      <c r="H338" s="3201"/>
      <c r="I338" s="3202">
        <v>1</v>
      </c>
      <c r="J338" s="3199"/>
      <c r="K338" s="3199"/>
      <c r="L338" s="3200"/>
      <c r="M338" s="3200"/>
      <c r="N338" s="3200"/>
      <c r="O338" s="3200"/>
      <c r="P338" s="3200"/>
      <c r="Q338" s="3200"/>
      <c r="R338" s="3200"/>
      <c r="S338" s="3200"/>
      <c r="T338" s="3201"/>
      <c r="U338" s="3203">
        <v>1</v>
      </c>
      <c r="V338" s="3204"/>
      <c r="W338" s="3202"/>
      <c r="X338" s="3202"/>
      <c r="Y338" s="3199"/>
      <c r="Z338" s="3199"/>
      <c r="AA338" s="3199"/>
      <c r="AB338" s="3201"/>
      <c r="AC338" s="3202"/>
      <c r="AD338" s="3199"/>
      <c r="AE338" s="3201"/>
      <c r="AF338" s="3202"/>
      <c r="AG338" s="3199">
        <v>1</v>
      </c>
      <c r="AH338" s="3199"/>
      <c r="AI338" s="3199"/>
      <c r="AJ338" s="3205"/>
      <c r="AK338" s="3198"/>
      <c r="AL338" s="3199"/>
      <c r="AM338" s="3199"/>
      <c r="AN338" s="3200"/>
      <c r="AO338" s="3200"/>
      <c r="AP338" s="3200"/>
      <c r="AQ338" s="3201"/>
      <c r="AR338" s="3202"/>
      <c r="AS338" s="3199"/>
      <c r="AT338" s="3199"/>
      <c r="AU338" s="3200"/>
      <c r="AV338" s="3200"/>
      <c r="AW338" s="3200"/>
      <c r="AX338" s="3200"/>
      <c r="AY338" s="3200"/>
      <c r="AZ338" s="3200"/>
      <c r="BA338" s="3200"/>
      <c r="BB338" s="3200"/>
      <c r="BC338" s="3201"/>
      <c r="BD338" s="3203">
        <v>0</v>
      </c>
      <c r="BE338" s="3204"/>
      <c r="BF338" s="3202"/>
      <c r="BG338" s="3202"/>
      <c r="BH338" s="3199"/>
      <c r="BI338" s="3199"/>
      <c r="BJ338" s="3199"/>
      <c r="BK338" s="3201"/>
      <c r="BL338" s="3202"/>
      <c r="BM338" s="3199"/>
      <c r="BN338" s="3201"/>
      <c r="BO338" s="3202"/>
      <c r="BP338" s="3199">
        <v>0</v>
      </c>
      <c r="BQ338" s="3199"/>
      <c r="BR338" s="3199"/>
      <c r="BS338" s="3205"/>
      <c r="BT338" s="3185"/>
    </row>
    <row r="339" spans="1:72" ht="90" customHeight="1" thickBot="1">
      <c r="A339" s="3255">
        <f>الاعدادات!$D$17</f>
        <v>2026</v>
      </c>
      <c r="B339" s="3206">
        <v>1</v>
      </c>
      <c r="C339" s="3207"/>
      <c r="D339" s="3207"/>
      <c r="E339" s="3208"/>
      <c r="F339" s="3208"/>
      <c r="G339" s="3208"/>
      <c r="H339" s="3209"/>
      <c r="I339" s="3210">
        <v>37</v>
      </c>
      <c r="J339" s="3207">
        <v>7</v>
      </c>
      <c r="K339" s="3207"/>
      <c r="L339" s="3208"/>
      <c r="M339" s="3208"/>
      <c r="N339" s="3208"/>
      <c r="O339" s="3208"/>
      <c r="P339" s="3208"/>
      <c r="Q339" s="3208"/>
      <c r="R339" s="3208"/>
      <c r="S339" s="3208"/>
      <c r="T339" s="3209">
        <v>3</v>
      </c>
      <c r="U339" s="3211">
        <v>48</v>
      </c>
      <c r="V339" s="3212"/>
      <c r="W339" s="3210">
        <v>6</v>
      </c>
      <c r="X339" s="3210">
        <v>2</v>
      </c>
      <c r="Y339" s="3207"/>
      <c r="Z339" s="3207">
        <v>2</v>
      </c>
      <c r="AA339" s="3207"/>
      <c r="AB339" s="3209">
        <v>1</v>
      </c>
      <c r="AC339" s="3210"/>
      <c r="AD339" s="3207"/>
      <c r="AE339" s="3209"/>
      <c r="AF339" s="3210"/>
      <c r="AG339" s="3207">
        <v>59</v>
      </c>
      <c r="AH339" s="3207"/>
      <c r="AI339" s="3207"/>
      <c r="AJ339" s="3213"/>
      <c r="AK339" s="3206">
        <v>1</v>
      </c>
      <c r="AL339" s="3207"/>
      <c r="AM339" s="3207"/>
      <c r="AN339" s="3208"/>
      <c r="AO339" s="3208"/>
      <c r="AP339" s="3208"/>
      <c r="AQ339" s="3209">
        <v>1</v>
      </c>
      <c r="AR339" s="3210">
        <v>38</v>
      </c>
      <c r="AS339" s="3207"/>
      <c r="AT339" s="3207"/>
      <c r="AU339" s="3208"/>
      <c r="AV339" s="3208"/>
      <c r="AW339" s="3208"/>
      <c r="AX339" s="3208"/>
      <c r="AY339" s="3208"/>
      <c r="AZ339" s="3208"/>
      <c r="BA339" s="3208"/>
      <c r="BB339" s="3208"/>
      <c r="BC339" s="3209">
        <v>3</v>
      </c>
      <c r="BD339" s="3211">
        <v>43</v>
      </c>
      <c r="BE339" s="3212"/>
      <c r="BF339" s="3210">
        <v>3</v>
      </c>
      <c r="BG339" s="3210">
        <v>2</v>
      </c>
      <c r="BH339" s="3207"/>
      <c r="BI339" s="3207">
        <v>4</v>
      </c>
      <c r="BJ339" s="3207"/>
      <c r="BK339" s="3209">
        <v>1</v>
      </c>
      <c r="BL339" s="3210"/>
      <c r="BM339" s="3207"/>
      <c r="BN339" s="3209"/>
      <c r="BO339" s="3210"/>
      <c r="BP339" s="3207">
        <v>53</v>
      </c>
      <c r="BQ339" s="3207"/>
      <c r="BR339" s="3207"/>
      <c r="BS339" s="3213"/>
      <c r="BT339" s="3185"/>
    </row>
    <row r="340" spans="1:72" ht="90" customHeight="1" thickBot="1">
      <c r="A340" s="3214" t="s">
        <v>181</v>
      </c>
      <c r="B340" s="3256">
        <f t="shared" ref="B340:T340" si="158">SUM(B336:B339)</f>
        <v>1</v>
      </c>
      <c r="C340" s="3257">
        <f t="shared" si="158"/>
        <v>0</v>
      </c>
      <c r="D340" s="3257">
        <f t="shared" si="158"/>
        <v>0</v>
      </c>
      <c r="E340" s="3257">
        <f t="shared" si="158"/>
        <v>0</v>
      </c>
      <c r="F340" s="3257">
        <f t="shared" si="158"/>
        <v>0</v>
      </c>
      <c r="G340" s="3257">
        <f t="shared" si="158"/>
        <v>0</v>
      </c>
      <c r="H340" s="3257">
        <f t="shared" si="158"/>
        <v>0</v>
      </c>
      <c r="I340" s="3257">
        <f t="shared" si="158"/>
        <v>38</v>
      </c>
      <c r="J340" s="3257">
        <f t="shared" si="158"/>
        <v>7</v>
      </c>
      <c r="K340" s="3257">
        <f t="shared" si="158"/>
        <v>0</v>
      </c>
      <c r="L340" s="3257">
        <f t="shared" si="158"/>
        <v>0</v>
      </c>
      <c r="M340" s="3257">
        <f t="shared" si="158"/>
        <v>0</v>
      </c>
      <c r="N340" s="3257">
        <f t="shared" si="158"/>
        <v>0</v>
      </c>
      <c r="O340" s="3257">
        <f t="shared" si="158"/>
        <v>0</v>
      </c>
      <c r="P340" s="3257">
        <f t="shared" si="158"/>
        <v>0</v>
      </c>
      <c r="Q340" s="3257">
        <f t="shared" si="158"/>
        <v>0</v>
      </c>
      <c r="R340" s="3257">
        <f t="shared" si="158"/>
        <v>0</v>
      </c>
      <c r="S340" s="3257">
        <f t="shared" si="158"/>
        <v>0</v>
      </c>
      <c r="T340" s="3257">
        <f t="shared" si="158"/>
        <v>3</v>
      </c>
      <c r="U340" s="3258">
        <f t="shared" ref="U340" si="159">SUM(B340:T340)</f>
        <v>49</v>
      </c>
      <c r="V340" s="3257">
        <f t="shared" ref="V340:AF340" si="160">SUM(V336:V339)</f>
        <v>0</v>
      </c>
      <c r="W340" s="3257">
        <f t="shared" si="160"/>
        <v>6</v>
      </c>
      <c r="X340" s="3257">
        <f t="shared" si="160"/>
        <v>2</v>
      </c>
      <c r="Y340" s="3257">
        <f t="shared" si="160"/>
        <v>0</v>
      </c>
      <c r="Z340" s="3257">
        <f t="shared" si="160"/>
        <v>2</v>
      </c>
      <c r="AA340" s="3257">
        <f t="shared" si="160"/>
        <v>0</v>
      </c>
      <c r="AB340" s="3257">
        <f t="shared" si="160"/>
        <v>1</v>
      </c>
      <c r="AC340" s="3257">
        <f t="shared" si="160"/>
        <v>0</v>
      </c>
      <c r="AD340" s="3257">
        <f t="shared" si="160"/>
        <v>0</v>
      </c>
      <c r="AE340" s="3257">
        <f t="shared" si="160"/>
        <v>0</v>
      </c>
      <c r="AF340" s="3257">
        <f t="shared" si="160"/>
        <v>0</v>
      </c>
      <c r="AG340" s="3257">
        <f t="shared" ref="AG340" si="161">SUM(U340:AF340)</f>
        <v>60</v>
      </c>
      <c r="AH340" s="3257">
        <f t="shared" ref="AH340:BC340" si="162">SUM(AH336:AH339)</f>
        <v>0</v>
      </c>
      <c r="AI340" s="3257">
        <f t="shared" si="162"/>
        <v>0</v>
      </c>
      <c r="AJ340" s="3257">
        <f t="shared" si="162"/>
        <v>0</v>
      </c>
      <c r="AK340" s="3257">
        <f t="shared" si="162"/>
        <v>1</v>
      </c>
      <c r="AL340" s="3257">
        <f t="shared" si="162"/>
        <v>0</v>
      </c>
      <c r="AM340" s="3257">
        <f t="shared" si="162"/>
        <v>0</v>
      </c>
      <c r="AN340" s="3257">
        <f t="shared" si="162"/>
        <v>0</v>
      </c>
      <c r="AO340" s="3257">
        <f t="shared" si="162"/>
        <v>0</v>
      </c>
      <c r="AP340" s="3257">
        <f t="shared" si="162"/>
        <v>0</v>
      </c>
      <c r="AQ340" s="3257">
        <f t="shared" si="162"/>
        <v>1</v>
      </c>
      <c r="AR340" s="3257">
        <f t="shared" si="162"/>
        <v>38</v>
      </c>
      <c r="AS340" s="3257">
        <f t="shared" si="162"/>
        <v>0</v>
      </c>
      <c r="AT340" s="3257">
        <f t="shared" si="162"/>
        <v>0</v>
      </c>
      <c r="AU340" s="3257">
        <f t="shared" si="162"/>
        <v>0</v>
      </c>
      <c r="AV340" s="3257">
        <f t="shared" si="162"/>
        <v>0</v>
      </c>
      <c r="AW340" s="3257">
        <f t="shared" si="162"/>
        <v>0</v>
      </c>
      <c r="AX340" s="3257">
        <f t="shared" si="162"/>
        <v>0</v>
      </c>
      <c r="AY340" s="3257">
        <f t="shared" si="162"/>
        <v>0</v>
      </c>
      <c r="AZ340" s="3257">
        <f t="shared" si="162"/>
        <v>0</v>
      </c>
      <c r="BA340" s="3257">
        <f t="shared" si="162"/>
        <v>0</v>
      </c>
      <c r="BB340" s="3257">
        <f t="shared" si="162"/>
        <v>0</v>
      </c>
      <c r="BC340" s="3257">
        <f t="shared" si="162"/>
        <v>3</v>
      </c>
      <c r="BD340" s="3258">
        <f t="shared" ref="BD340" si="163">SUM(AK340:BC340)</f>
        <v>43</v>
      </c>
      <c r="BE340" s="3257">
        <f t="shared" ref="BE340:BO340" si="164">SUM(BE336:BE339)</f>
        <v>0</v>
      </c>
      <c r="BF340" s="3257">
        <f t="shared" si="164"/>
        <v>3</v>
      </c>
      <c r="BG340" s="3257">
        <f t="shared" si="164"/>
        <v>2</v>
      </c>
      <c r="BH340" s="3257">
        <f t="shared" si="164"/>
        <v>0</v>
      </c>
      <c r="BI340" s="3257">
        <f t="shared" si="164"/>
        <v>4</v>
      </c>
      <c r="BJ340" s="3257">
        <f t="shared" si="164"/>
        <v>0</v>
      </c>
      <c r="BK340" s="3257">
        <f t="shared" si="164"/>
        <v>1</v>
      </c>
      <c r="BL340" s="3257">
        <f t="shared" si="164"/>
        <v>0</v>
      </c>
      <c r="BM340" s="3257">
        <f t="shared" si="164"/>
        <v>0</v>
      </c>
      <c r="BN340" s="3257">
        <f t="shared" si="164"/>
        <v>0</v>
      </c>
      <c r="BO340" s="3257">
        <f t="shared" si="164"/>
        <v>0</v>
      </c>
      <c r="BP340" s="3257">
        <f t="shared" ref="BP340" si="165">SUM(BD340:BO340)</f>
        <v>53</v>
      </c>
      <c r="BQ340" s="3257">
        <f>SUM(BQ336:BQ339)</f>
        <v>0</v>
      </c>
      <c r="BR340" s="3257">
        <f>SUM(BR336:BR339)</f>
        <v>0</v>
      </c>
      <c r="BS340" s="3259">
        <f>SUM(BS336:BS339)</f>
        <v>0</v>
      </c>
      <c r="BT340" s="3185"/>
    </row>
    <row r="341" spans="1:72" ht="87" customHeight="1" thickBot="1">
      <c r="A341" s="3215"/>
      <c r="B341" s="6068" t="s">
        <v>1685</v>
      </c>
      <c r="C341" s="6069"/>
      <c r="D341" s="6069"/>
      <c r="E341" s="6069"/>
      <c r="F341" s="6069"/>
      <c r="G341" s="6069"/>
      <c r="H341" s="6069"/>
      <c r="I341" s="6069"/>
      <c r="J341" s="6069"/>
      <c r="K341" s="6069"/>
      <c r="L341" s="6069"/>
      <c r="M341" s="6069"/>
      <c r="N341" s="6069"/>
      <c r="O341" s="6069"/>
      <c r="P341" s="6069"/>
      <c r="Q341" s="6069"/>
      <c r="R341" s="6069"/>
      <c r="S341" s="6069"/>
      <c r="T341" s="6069"/>
      <c r="U341" s="6069"/>
      <c r="V341" s="6069"/>
      <c r="W341" s="6069"/>
      <c r="X341" s="6069"/>
      <c r="Y341" s="6069"/>
      <c r="Z341" s="6069"/>
      <c r="AA341" s="6069"/>
      <c r="AB341" s="6069"/>
      <c r="AC341" s="6069"/>
      <c r="AD341" s="6069"/>
      <c r="AE341" s="6069"/>
      <c r="AF341" s="6069"/>
      <c r="AG341" s="6069"/>
      <c r="AH341" s="6069"/>
      <c r="AI341" s="6069"/>
      <c r="AJ341" s="3216"/>
      <c r="AK341" s="6068" t="s">
        <v>1666</v>
      </c>
      <c r="AL341" s="6069"/>
      <c r="AM341" s="6069"/>
      <c r="AN341" s="6069"/>
      <c r="AO341" s="6069"/>
      <c r="AP341" s="6069"/>
      <c r="AQ341" s="6069"/>
      <c r="AR341" s="6069"/>
      <c r="AS341" s="6069"/>
      <c r="AT341" s="6069"/>
      <c r="AU341" s="6069"/>
      <c r="AV341" s="6069"/>
      <c r="AW341" s="6069"/>
      <c r="AX341" s="6069"/>
      <c r="AY341" s="6069"/>
      <c r="AZ341" s="6069"/>
      <c r="BA341" s="6069"/>
      <c r="BB341" s="6069"/>
      <c r="BC341" s="6069"/>
      <c r="BD341" s="6069"/>
      <c r="BE341" s="6069"/>
      <c r="BF341" s="6069"/>
      <c r="BG341" s="6069"/>
      <c r="BH341" s="6069"/>
      <c r="BI341" s="6069"/>
      <c r="BJ341" s="6069"/>
      <c r="BK341" s="6069"/>
      <c r="BL341" s="6069"/>
      <c r="BM341" s="6069"/>
      <c r="BN341" s="6069"/>
      <c r="BO341" s="6069"/>
      <c r="BP341" s="6069"/>
      <c r="BQ341" s="6069"/>
      <c r="BR341" s="6069"/>
      <c r="BS341" s="6069"/>
      <c r="BT341" s="3185"/>
    </row>
    <row r="342" spans="1:72" ht="90" customHeight="1" thickBot="1">
      <c r="A342" s="3260" t="str">
        <f>الاعدادات!$D$14</f>
        <v>2023 وما قبلها</v>
      </c>
      <c r="B342" s="3217"/>
      <c r="C342" s="3218"/>
      <c r="D342" s="3218"/>
      <c r="E342" s="3219"/>
      <c r="F342" s="3219"/>
      <c r="G342" s="3219"/>
      <c r="H342" s="3220"/>
      <c r="I342" s="3221"/>
      <c r="J342" s="3222"/>
      <c r="K342" s="3222"/>
      <c r="L342" s="3223"/>
      <c r="M342" s="3223"/>
      <c r="N342" s="3223"/>
      <c r="O342" s="3223"/>
      <c r="P342" s="3223"/>
      <c r="Q342" s="3223"/>
      <c r="R342" s="3223"/>
      <c r="S342" s="3223"/>
      <c r="T342" s="3224"/>
      <c r="U342" s="3225">
        <v>0</v>
      </c>
      <c r="V342" s="3226"/>
      <c r="W342" s="3221"/>
      <c r="X342" s="3221"/>
      <c r="Y342" s="3222"/>
      <c r="Z342" s="3222"/>
      <c r="AA342" s="3222"/>
      <c r="AB342" s="3224"/>
      <c r="AC342" s="3221"/>
      <c r="AD342" s="3222"/>
      <c r="AE342" s="3224"/>
      <c r="AF342" s="3221"/>
      <c r="AG342" s="3222">
        <v>0</v>
      </c>
      <c r="AH342" s="3222"/>
      <c r="AI342" s="3222"/>
      <c r="AJ342" s="3227"/>
      <c r="AK342" s="3217"/>
      <c r="AL342" s="3218"/>
      <c r="AM342" s="3218"/>
      <c r="AN342" s="3219"/>
      <c r="AO342" s="3219"/>
      <c r="AP342" s="3219"/>
      <c r="AQ342" s="3220"/>
      <c r="AR342" s="3221"/>
      <c r="AS342" s="3222"/>
      <c r="AT342" s="3222"/>
      <c r="AU342" s="3223"/>
      <c r="AV342" s="3223"/>
      <c r="AW342" s="3223"/>
      <c r="AX342" s="3223"/>
      <c r="AY342" s="3223"/>
      <c r="AZ342" s="3223"/>
      <c r="BA342" s="3223"/>
      <c r="BB342" s="3223"/>
      <c r="BC342" s="3224"/>
      <c r="BD342" s="3225">
        <v>0</v>
      </c>
      <c r="BE342" s="3226"/>
      <c r="BF342" s="3221"/>
      <c r="BG342" s="3221"/>
      <c r="BH342" s="3222"/>
      <c r="BI342" s="3222"/>
      <c r="BJ342" s="3222"/>
      <c r="BK342" s="3224"/>
      <c r="BL342" s="3221"/>
      <c r="BM342" s="3222"/>
      <c r="BN342" s="3224"/>
      <c r="BO342" s="3221"/>
      <c r="BP342" s="3222">
        <v>0</v>
      </c>
      <c r="BQ342" s="3222"/>
      <c r="BR342" s="3222"/>
      <c r="BS342" s="3227"/>
      <c r="BT342" s="3185"/>
    </row>
    <row r="343" spans="1:72" ht="90" customHeight="1">
      <c r="A343" s="3254">
        <f>الاعدادات!$D$15</f>
        <v>2024</v>
      </c>
      <c r="B343" s="3217"/>
      <c r="C343" s="3218"/>
      <c r="D343" s="3218"/>
      <c r="E343" s="3219"/>
      <c r="F343" s="3219"/>
      <c r="G343" s="3219"/>
      <c r="H343" s="3220"/>
      <c r="I343" s="3221"/>
      <c r="J343" s="3222"/>
      <c r="K343" s="3222"/>
      <c r="L343" s="3223"/>
      <c r="M343" s="3223"/>
      <c r="N343" s="3223"/>
      <c r="O343" s="3223"/>
      <c r="P343" s="3223"/>
      <c r="Q343" s="3223"/>
      <c r="R343" s="3223"/>
      <c r="S343" s="3223"/>
      <c r="T343" s="3224"/>
      <c r="U343" s="3225">
        <v>0</v>
      </c>
      <c r="V343" s="3226"/>
      <c r="W343" s="3221"/>
      <c r="X343" s="3221"/>
      <c r="Y343" s="3222"/>
      <c r="Z343" s="3222"/>
      <c r="AA343" s="3222"/>
      <c r="AB343" s="3224"/>
      <c r="AC343" s="3221"/>
      <c r="AD343" s="3222"/>
      <c r="AE343" s="3224"/>
      <c r="AF343" s="3221"/>
      <c r="AG343" s="3222">
        <v>0</v>
      </c>
      <c r="AH343" s="3222"/>
      <c r="AI343" s="3222"/>
      <c r="AJ343" s="3227"/>
      <c r="AK343" s="3217"/>
      <c r="AL343" s="3218"/>
      <c r="AM343" s="3218"/>
      <c r="AN343" s="3219"/>
      <c r="AO343" s="3219"/>
      <c r="AP343" s="3219"/>
      <c r="AQ343" s="3220"/>
      <c r="AR343" s="3221"/>
      <c r="AS343" s="3222"/>
      <c r="AT343" s="3222"/>
      <c r="AU343" s="3223"/>
      <c r="AV343" s="3223"/>
      <c r="AW343" s="3223"/>
      <c r="AX343" s="3223"/>
      <c r="AY343" s="3223"/>
      <c r="AZ343" s="3223"/>
      <c r="BA343" s="3223"/>
      <c r="BB343" s="3223"/>
      <c r="BC343" s="3224"/>
      <c r="BD343" s="3225">
        <v>0</v>
      </c>
      <c r="BE343" s="3226"/>
      <c r="BF343" s="3221"/>
      <c r="BG343" s="3221"/>
      <c r="BH343" s="3222"/>
      <c r="BI343" s="3222"/>
      <c r="BJ343" s="3222"/>
      <c r="BK343" s="3224"/>
      <c r="BL343" s="3221"/>
      <c r="BM343" s="3222"/>
      <c r="BN343" s="3224"/>
      <c r="BO343" s="3221"/>
      <c r="BP343" s="3222">
        <v>0</v>
      </c>
      <c r="BQ343" s="3222"/>
      <c r="BR343" s="3222"/>
      <c r="BS343" s="3227"/>
      <c r="BT343" s="3185"/>
    </row>
    <row r="344" spans="1:72" ht="90" customHeight="1">
      <c r="A344" s="3254">
        <f>الاعدادات!$D$16</f>
        <v>2025</v>
      </c>
      <c r="B344" s="3198"/>
      <c r="C344" s="3199"/>
      <c r="D344" s="3199"/>
      <c r="E344" s="3200"/>
      <c r="F344" s="3200"/>
      <c r="G344" s="3200"/>
      <c r="H344" s="3201"/>
      <c r="I344" s="3202"/>
      <c r="J344" s="3199"/>
      <c r="K344" s="3199"/>
      <c r="L344" s="3200"/>
      <c r="M344" s="3200"/>
      <c r="N344" s="3200"/>
      <c r="O344" s="3200"/>
      <c r="P344" s="3200"/>
      <c r="Q344" s="3200"/>
      <c r="R344" s="3200"/>
      <c r="S344" s="3200"/>
      <c r="T344" s="3201"/>
      <c r="U344" s="3203">
        <v>0</v>
      </c>
      <c r="V344" s="3204"/>
      <c r="W344" s="3202"/>
      <c r="X344" s="3202"/>
      <c r="Y344" s="3199"/>
      <c r="Z344" s="3199"/>
      <c r="AA344" s="3199"/>
      <c r="AB344" s="3201"/>
      <c r="AC344" s="3202"/>
      <c r="AD344" s="3199"/>
      <c r="AE344" s="3201"/>
      <c r="AF344" s="3202"/>
      <c r="AG344" s="3199">
        <v>0</v>
      </c>
      <c r="AH344" s="3199"/>
      <c r="AI344" s="3199"/>
      <c r="AJ344" s="3205"/>
      <c r="AK344" s="3198"/>
      <c r="AL344" s="3199"/>
      <c r="AM344" s="3199"/>
      <c r="AN344" s="3200"/>
      <c r="AO344" s="3200"/>
      <c r="AP344" s="3200"/>
      <c r="AQ344" s="3201"/>
      <c r="AR344" s="3202"/>
      <c r="AS344" s="3199"/>
      <c r="AT344" s="3199"/>
      <c r="AU344" s="3200"/>
      <c r="AV344" s="3200"/>
      <c r="AW344" s="3200"/>
      <c r="AX344" s="3200"/>
      <c r="AY344" s="3200"/>
      <c r="AZ344" s="3200"/>
      <c r="BA344" s="3200"/>
      <c r="BB344" s="3200"/>
      <c r="BC344" s="3201"/>
      <c r="BD344" s="3203">
        <v>0</v>
      </c>
      <c r="BE344" s="3204"/>
      <c r="BF344" s="3202"/>
      <c r="BG344" s="3202"/>
      <c r="BH344" s="3199"/>
      <c r="BI344" s="3199"/>
      <c r="BJ344" s="3199"/>
      <c r="BK344" s="3201"/>
      <c r="BL344" s="3202"/>
      <c r="BM344" s="3199"/>
      <c r="BN344" s="3201"/>
      <c r="BO344" s="3202"/>
      <c r="BP344" s="3199">
        <v>0</v>
      </c>
      <c r="BQ344" s="3199"/>
      <c r="BR344" s="3199"/>
      <c r="BS344" s="3205"/>
      <c r="BT344" s="3185"/>
    </row>
    <row r="345" spans="1:72" ht="90" customHeight="1" thickBot="1">
      <c r="A345" s="3255">
        <f>الاعدادات!$D$17</f>
        <v>2026</v>
      </c>
      <c r="B345" s="3228"/>
      <c r="C345" s="3229"/>
      <c r="D345" s="3229"/>
      <c r="E345" s="3230"/>
      <c r="F345" s="3230"/>
      <c r="G345" s="3230"/>
      <c r="H345" s="3231"/>
      <c r="I345" s="3232">
        <v>24</v>
      </c>
      <c r="J345" s="3233">
        <v>3</v>
      </c>
      <c r="K345" s="3233"/>
      <c r="L345" s="3234"/>
      <c r="M345" s="3234"/>
      <c r="N345" s="3234"/>
      <c r="O345" s="3234"/>
      <c r="P345" s="3234"/>
      <c r="Q345" s="3234"/>
      <c r="R345" s="3234"/>
      <c r="S345" s="3234"/>
      <c r="T345" s="3231">
        <v>1</v>
      </c>
      <c r="U345" s="3235">
        <v>28</v>
      </c>
      <c r="V345" s="3236"/>
      <c r="W345" s="3232">
        <v>5</v>
      </c>
      <c r="X345" s="3232"/>
      <c r="Y345" s="3233"/>
      <c r="Z345" s="3233">
        <v>2</v>
      </c>
      <c r="AA345" s="3233">
        <v>2</v>
      </c>
      <c r="AB345" s="3231"/>
      <c r="AC345" s="3232"/>
      <c r="AD345" s="3233"/>
      <c r="AE345" s="3231"/>
      <c r="AF345" s="3232"/>
      <c r="AG345" s="3233">
        <v>37</v>
      </c>
      <c r="AH345" s="3233"/>
      <c r="AI345" s="3233"/>
      <c r="AJ345" s="3237"/>
      <c r="AK345" s="3228"/>
      <c r="AL345" s="3229"/>
      <c r="AM345" s="3229"/>
      <c r="AN345" s="3230"/>
      <c r="AO345" s="3230"/>
      <c r="AP345" s="3230"/>
      <c r="AQ345" s="3231"/>
      <c r="AR345" s="3232"/>
      <c r="AS345" s="3233"/>
      <c r="AT345" s="3233"/>
      <c r="AU345" s="3234"/>
      <c r="AV345" s="3234"/>
      <c r="AW345" s="3234"/>
      <c r="AX345" s="3234"/>
      <c r="AY345" s="3234"/>
      <c r="AZ345" s="3234"/>
      <c r="BA345" s="3234"/>
      <c r="BB345" s="3234"/>
      <c r="BC345" s="3231"/>
      <c r="BD345" s="3235">
        <v>0</v>
      </c>
      <c r="BE345" s="3236"/>
      <c r="BF345" s="3232"/>
      <c r="BG345" s="3232"/>
      <c r="BH345" s="3233"/>
      <c r="BI345" s="3233"/>
      <c r="BJ345" s="3233"/>
      <c r="BK345" s="3231"/>
      <c r="BL345" s="3232"/>
      <c r="BM345" s="3233"/>
      <c r="BN345" s="3231"/>
      <c r="BO345" s="3232"/>
      <c r="BP345" s="3233">
        <v>0</v>
      </c>
      <c r="BQ345" s="3233"/>
      <c r="BR345" s="3233"/>
      <c r="BS345" s="3237"/>
      <c r="BT345" s="3185"/>
    </row>
    <row r="346" spans="1:72" ht="90" customHeight="1" thickBot="1">
      <c r="A346" s="3214" t="s">
        <v>181</v>
      </c>
      <c r="B346" s="3261">
        <f t="shared" ref="B346:T346" si="166">SUM(B342:B345)</f>
        <v>0</v>
      </c>
      <c r="C346" s="3262">
        <f t="shared" si="166"/>
        <v>0</v>
      </c>
      <c r="D346" s="3262">
        <f t="shared" si="166"/>
        <v>0</v>
      </c>
      <c r="E346" s="3262">
        <f t="shared" si="166"/>
        <v>0</v>
      </c>
      <c r="F346" s="3262">
        <f t="shared" si="166"/>
        <v>0</v>
      </c>
      <c r="G346" s="3262">
        <f t="shared" si="166"/>
        <v>0</v>
      </c>
      <c r="H346" s="3262">
        <f t="shared" si="166"/>
        <v>0</v>
      </c>
      <c r="I346" s="3262">
        <f t="shared" si="166"/>
        <v>24</v>
      </c>
      <c r="J346" s="3262">
        <f t="shared" si="166"/>
        <v>3</v>
      </c>
      <c r="K346" s="3262">
        <f t="shared" si="166"/>
        <v>0</v>
      </c>
      <c r="L346" s="3262">
        <f t="shared" si="166"/>
        <v>0</v>
      </c>
      <c r="M346" s="3262">
        <f t="shared" si="166"/>
        <v>0</v>
      </c>
      <c r="N346" s="3262">
        <f t="shared" si="166"/>
        <v>0</v>
      </c>
      <c r="O346" s="3262">
        <f t="shared" si="166"/>
        <v>0</v>
      </c>
      <c r="P346" s="3262">
        <f t="shared" si="166"/>
        <v>0</v>
      </c>
      <c r="Q346" s="3262">
        <f t="shared" si="166"/>
        <v>0</v>
      </c>
      <c r="R346" s="3262">
        <f t="shared" si="166"/>
        <v>0</v>
      </c>
      <c r="S346" s="3262">
        <f t="shared" si="166"/>
        <v>0</v>
      </c>
      <c r="T346" s="3262">
        <f t="shared" si="166"/>
        <v>1</v>
      </c>
      <c r="U346" s="3263">
        <f t="shared" ref="U346" si="167">SUM(B346:T346)</f>
        <v>28</v>
      </c>
      <c r="V346" s="3262">
        <f t="shared" ref="V346:AF346" si="168">SUM(V342:V345)</f>
        <v>0</v>
      </c>
      <c r="W346" s="3262">
        <f t="shared" si="168"/>
        <v>5</v>
      </c>
      <c r="X346" s="3262">
        <f t="shared" si="168"/>
        <v>0</v>
      </c>
      <c r="Y346" s="3262">
        <f t="shared" si="168"/>
        <v>0</v>
      </c>
      <c r="Z346" s="3262">
        <f t="shared" si="168"/>
        <v>2</v>
      </c>
      <c r="AA346" s="3262">
        <f t="shared" si="168"/>
        <v>2</v>
      </c>
      <c r="AB346" s="3262">
        <f t="shared" si="168"/>
        <v>0</v>
      </c>
      <c r="AC346" s="3262">
        <f t="shared" si="168"/>
        <v>0</v>
      </c>
      <c r="AD346" s="3262">
        <f t="shared" si="168"/>
        <v>0</v>
      </c>
      <c r="AE346" s="3262">
        <f t="shared" si="168"/>
        <v>0</v>
      </c>
      <c r="AF346" s="3262">
        <f t="shared" si="168"/>
        <v>0</v>
      </c>
      <c r="AG346" s="3262">
        <f t="shared" ref="AG346" si="169">SUM(U346:AF346)</f>
        <v>37</v>
      </c>
      <c r="AH346" s="3262">
        <f t="shared" ref="AH346:BC346" si="170">SUM(AH342:AH345)</f>
        <v>0</v>
      </c>
      <c r="AI346" s="3262">
        <f t="shared" si="170"/>
        <v>0</v>
      </c>
      <c r="AJ346" s="3264">
        <f t="shared" si="170"/>
        <v>0</v>
      </c>
      <c r="AK346" s="3261">
        <f t="shared" si="170"/>
        <v>0</v>
      </c>
      <c r="AL346" s="3262">
        <f t="shared" si="170"/>
        <v>0</v>
      </c>
      <c r="AM346" s="3262">
        <f t="shared" si="170"/>
        <v>0</v>
      </c>
      <c r="AN346" s="3262">
        <f t="shared" si="170"/>
        <v>0</v>
      </c>
      <c r="AO346" s="3262">
        <f t="shared" si="170"/>
        <v>0</v>
      </c>
      <c r="AP346" s="3262">
        <f t="shared" si="170"/>
        <v>0</v>
      </c>
      <c r="AQ346" s="3262">
        <f t="shared" si="170"/>
        <v>0</v>
      </c>
      <c r="AR346" s="3262">
        <f t="shared" si="170"/>
        <v>0</v>
      </c>
      <c r="AS346" s="3262">
        <f t="shared" si="170"/>
        <v>0</v>
      </c>
      <c r="AT346" s="3262">
        <f t="shared" si="170"/>
        <v>0</v>
      </c>
      <c r="AU346" s="3262">
        <f t="shared" si="170"/>
        <v>0</v>
      </c>
      <c r="AV346" s="3262">
        <f t="shared" si="170"/>
        <v>0</v>
      </c>
      <c r="AW346" s="3262">
        <f t="shared" si="170"/>
        <v>0</v>
      </c>
      <c r="AX346" s="3262">
        <f t="shared" si="170"/>
        <v>0</v>
      </c>
      <c r="AY346" s="3262">
        <f t="shared" si="170"/>
        <v>0</v>
      </c>
      <c r="AZ346" s="3262">
        <f t="shared" si="170"/>
        <v>0</v>
      </c>
      <c r="BA346" s="3262">
        <f t="shared" si="170"/>
        <v>0</v>
      </c>
      <c r="BB346" s="3262">
        <f t="shared" si="170"/>
        <v>0</v>
      </c>
      <c r="BC346" s="3262">
        <f t="shared" si="170"/>
        <v>0</v>
      </c>
      <c r="BD346" s="3263">
        <f t="shared" ref="BD346" si="171">SUM(AK346:BC346)</f>
        <v>0</v>
      </c>
      <c r="BE346" s="3262">
        <f t="shared" ref="BE346:BO346" si="172">SUM(BE342:BE345)</f>
        <v>0</v>
      </c>
      <c r="BF346" s="3262">
        <f t="shared" si="172"/>
        <v>0</v>
      </c>
      <c r="BG346" s="3262">
        <f t="shared" si="172"/>
        <v>0</v>
      </c>
      <c r="BH346" s="3262">
        <f t="shared" si="172"/>
        <v>0</v>
      </c>
      <c r="BI346" s="3262">
        <f t="shared" si="172"/>
        <v>0</v>
      </c>
      <c r="BJ346" s="3262">
        <f t="shared" si="172"/>
        <v>0</v>
      </c>
      <c r="BK346" s="3262">
        <f t="shared" si="172"/>
        <v>0</v>
      </c>
      <c r="BL346" s="3265">
        <f t="shared" si="172"/>
        <v>0</v>
      </c>
      <c r="BM346" s="3262">
        <f t="shared" si="172"/>
        <v>0</v>
      </c>
      <c r="BN346" s="3262">
        <f t="shared" si="172"/>
        <v>0</v>
      </c>
      <c r="BO346" s="3262">
        <f t="shared" si="172"/>
        <v>0</v>
      </c>
      <c r="BP346" s="3262">
        <f t="shared" ref="BP346" si="173">SUM(BD346:BO346)</f>
        <v>0</v>
      </c>
      <c r="BQ346" s="3262">
        <f>SUM(BQ342:BQ345)</f>
        <v>0</v>
      </c>
      <c r="BR346" s="3262">
        <f>SUM(BR342:BR345)</f>
        <v>0</v>
      </c>
      <c r="BS346" s="3264">
        <f>SUM(BS342:BS345)</f>
        <v>0</v>
      </c>
      <c r="BT346" s="3185"/>
    </row>
    <row r="347" spans="1:72" ht="114" customHeight="1">
      <c r="A347" s="3238"/>
      <c r="B347" s="3239"/>
      <c r="C347" s="3239"/>
      <c r="D347" s="3239"/>
      <c r="E347" s="3239"/>
      <c r="F347" s="3239"/>
      <c r="G347" s="3239"/>
      <c r="H347" s="3239"/>
      <c r="I347" s="3239"/>
      <c r="J347" s="3239"/>
      <c r="BG347" s="6128" t="s">
        <v>933</v>
      </c>
      <c r="BH347" s="6128"/>
      <c r="BI347" s="6128"/>
      <c r="BJ347" s="6128"/>
      <c r="BK347" s="6128"/>
      <c r="BL347" s="6128"/>
      <c r="BM347" s="6128"/>
      <c r="BN347" s="6128"/>
      <c r="BO347" s="6128"/>
      <c r="BP347" s="6128"/>
      <c r="BQ347" s="6128"/>
      <c r="BR347" s="6128"/>
      <c r="BS347" s="6128"/>
    </row>
    <row r="348" spans="1:72" ht="225" customHeight="1" thickBot="1">
      <c r="A348" s="6129" t="str">
        <f xml:space="preserve"> "    كشف الانتاج  (" &amp; $A$1 &amp; " ) اسرة "  &amp;الاعدادات!$D$2</f>
        <v xml:space="preserve">    كشف الانتاج  (الدائرة السابعة اسرة سمسطا ) اسرة عن شهر  يوليو لسنة 2026م </v>
      </c>
      <c r="B348" s="6129"/>
      <c r="C348" s="6129"/>
      <c r="D348" s="6129"/>
      <c r="E348" s="6129"/>
      <c r="F348" s="6129"/>
      <c r="G348" s="6129"/>
      <c r="H348" s="6129"/>
      <c r="I348" s="6129"/>
      <c r="J348" s="6129"/>
      <c r="K348" s="6129"/>
      <c r="L348" s="6129"/>
      <c r="M348" s="6129"/>
      <c r="N348" s="6129"/>
      <c r="O348" s="6129"/>
      <c r="P348" s="6129"/>
      <c r="Q348" s="6129"/>
      <c r="R348" s="6129"/>
      <c r="S348" s="6129"/>
      <c r="T348" s="6129"/>
      <c r="U348" s="6129"/>
      <c r="V348" s="6129"/>
      <c r="W348" s="6129"/>
      <c r="X348" s="6129"/>
      <c r="Y348" s="6129"/>
      <c r="Z348" s="6129"/>
      <c r="AA348" s="6129"/>
      <c r="AB348" s="6129"/>
      <c r="AC348" s="6129"/>
      <c r="AD348" s="6129"/>
      <c r="AE348" s="6129"/>
      <c r="AF348" s="6129"/>
      <c r="AG348" s="6129"/>
      <c r="AH348" s="6129"/>
      <c r="AI348" s="6129"/>
      <c r="AJ348" s="6129"/>
      <c r="AK348" s="6129"/>
      <c r="AL348" s="6129"/>
      <c r="AM348" s="6129"/>
      <c r="AN348" s="6129"/>
      <c r="AO348" s="6129"/>
      <c r="AP348" s="6129"/>
      <c r="AQ348" s="6129"/>
      <c r="AR348" s="6129"/>
      <c r="AS348" s="6129"/>
      <c r="AT348" s="6129"/>
      <c r="AU348" s="6129"/>
      <c r="AV348" s="6129"/>
      <c r="AW348" s="6129"/>
      <c r="AX348" s="6129"/>
      <c r="AY348" s="6129"/>
      <c r="AZ348" s="6129"/>
      <c r="BA348" s="6129"/>
      <c r="BB348" s="6129"/>
      <c r="BC348" s="6129"/>
      <c r="BD348" s="6129"/>
      <c r="BE348" s="6129"/>
      <c r="BF348" s="6129"/>
      <c r="BG348" s="6129"/>
      <c r="BH348" s="6129"/>
      <c r="BI348" s="6129"/>
      <c r="BJ348" s="6129"/>
      <c r="BK348" s="6129"/>
      <c r="BL348" s="6129"/>
      <c r="BM348" s="6129"/>
      <c r="BN348" s="6129"/>
      <c r="BO348" s="6129"/>
      <c r="BP348" s="6129"/>
      <c r="BQ348" s="6129"/>
      <c r="BR348" s="6129"/>
      <c r="BS348" s="6129"/>
      <c r="BT348" s="6129"/>
    </row>
    <row r="349" spans="1:72" ht="54.9" customHeight="1" thickBot="1">
      <c r="A349" s="1728"/>
      <c r="B349" s="1728"/>
      <c r="C349" s="1728"/>
      <c r="D349" s="1728"/>
      <c r="E349" s="1728"/>
      <c r="F349" s="1728"/>
      <c r="G349" s="1728"/>
      <c r="H349" s="1728"/>
      <c r="I349" s="3150"/>
      <c r="J349" s="3151"/>
      <c r="K349" s="3151"/>
      <c r="L349" s="3151"/>
      <c r="M349" s="3151"/>
      <c r="N349" s="3151"/>
      <c r="O349" s="3151"/>
      <c r="P349" s="3151"/>
      <c r="Q349" s="3151"/>
      <c r="R349" s="3151"/>
      <c r="S349" s="3151"/>
      <c r="T349" s="6119" t="s">
        <v>92</v>
      </c>
      <c r="U349" s="6045" t="s">
        <v>93</v>
      </c>
      <c r="V349" s="6046"/>
      <c r="W349" s="6046"/>
      <c r="X349" s="6046"/>
      <c r="Y349" s="6046"/>
      <c r="Z349" s="6046"/>
      <c r="AA349" s="6046"/>
      <c r="AB349" s="6046"/>
      <c r="AC349" s="6046"/>
      <c r="AD349" s="6046"/>
      <c r="AE349" s="6046"/>
      <c r="AF349" s="6046"/>
      <c r="AG349" s="6046"/>
      <c r="AH349" s="6047"/>
      <c r="AI349" s="6048" t="s">
        <v>94</v>
      </c>
      <c r="AJ349" s="6048" t="s">
        <v>95</v>
      </c>
      <c r="AK349" s="6045" t="s">
        <v>96</v>
      </c>
      <c r="AL349" s="6046"/>
      <c r="AM349" s="6046"/>
      <c r="AN349" s="6046"/>
      <c r="AO349" s="6046"/>
      <c r="AP349" s="6046"/>
      <c r="AQ349" s="6046"/>
      <c r="AR349" s="6046"/>
      <c r="AS349" s="6046"/>
      <c r="AT349" s="6046"/>
      <c r="AU349" s="6046"/>
      <c r="AV349" s="6046"/>
      <c r="AW349" s="6046"/>
      <c r="AX349" s="6046"/>
      <c r="AY349" s="6046"/>
      <c r="AZ349" s="6046"/>
      <c r="BA349" s="6047"/>
      <c r="BB349" s="6048" t="s">
        <v>97</v>
      </c>
      <c r="BC349" s="6051" t="s">
        <v>98</v>
      </c>
      <c r="BD349" s="6052"/>
      <c r="BE349" s="6052"/>
      <c r="BF349" s="6052"/>
      <c r="BG349" s="6052"/>
      <c r="BH349" s="6052"/>
      <c r="BI349" s="6086" t="s">
        <v>99</v>
      </c>
      <c r="BJ349" s="1728"/>
      <c r="BK349" s="1728"/>
      <c r="BL349" s="1728"/>
      <c r="BM349" s="1728"/>
      <c r="BN349" s="1728"/>
      <c r="BO349" s="1728"/>
      <c r="BP349" s="1728"/>
      <c r="BQ349" s="1728"/>
      <c r="BR349" s="1728"/>
      <c r="BS349" s="1728"/>
    </row>
    <row r="350" spans="1:72" ht="54.9" customHeight="1">
      <c r="A350" s="1728"/>
      <c r="B350" s="1728"/>
      <c r="C350" s="1728"/>
      <c r="D350" s="1728"/>
      <c r="E350" s="1728"/>
      <c r="F350" s="1728"/>
      <c r="G350" s="1728"/>
      <c r="H350" s="1728"/>
      <c r="I350" s="6088" t="s">
        <v>208</v>
      </c>
      <c r="J350" s="6091" t="s">
        <v>88</v>
      </c>
      <c r="K350" s="6092"/>
      <c r="L350" s="6092"/>
      <c r="M350" s="6092"/>
      <c r="N350" s="6092"/>
      <c r="O350" s="6093"/>
      <c r="P350" s="6100" t="s">
        <v>89</v>
      </c>
      <c r="Q350" s="6100" t="s">
        <v>15</v>
      </c>
      <c r="R350" s="6100" t="s">
        <v>90</v>
      </c>
      <c r="S350" s="6103" t="s">
        <v>91</v>
      </c>
      <c r="T350" s="6120"/>
      <c r="U350" s="6106" t="s">
        <v>107</v>
      </c>
      <c r="V350" s="6107"/>
      <c r="W350" s="6107"/>
      <c r="X350" s="6107"/>
      <c r="Y350" s="6107"/>
      <c r="Z350" s="6107"/>
      <c r="AA350" s="6107"/>
      <c r="AB350" s="6107"/>
      <c r="AC350" s="6107"/>
      <c r="AD350" s="6107"/>
      <c r="AE350" s="6107"/>
      <c r="AF350" s="6108"/>
      <c r="AG350" s="6053" t="s">
        <v>108</v>
      </c>
      <c r="AH350" s="6053" t="s">
        <v>109</v>
      </c>
      <c r="AI350" s="6049"/>
      <c r="AJ350" s="6049"/>
      <c r="AK350" s="6106" t="s">
        <v>100</v>
      </c>
      <c r="AL350" s="6107"/>
      <c r="AM350" s="6107"/>
      <c r="AN350" s="6108"/>
      <c r="AO350" s="6053" t="s">
        <v>102</v>
      </c>
      <c r="AP350" s="6106" t="s">
        <v>110</v>
      </c>
      <c r="AQ350" s="6107"/>
      <c r="AR350" s="6107"/>
      <c r="AS350" s="6107"/>
      <c r="AT350" s="6107"/>
      <c r="AU350" s="6107"/>
      <c r="AV350" s="6108"/>
      <c r="AW350" s="6106" t="s">
        <v>111</v>
      </c>
      <c r="AX350" s="6107"/>
      <c r="AY350" s="6107"/>
      <c r="AZ350" s="6108"/>
      <c r="BA350" s="6053" t="s">
        <v>105</v>
      </c>
      <c r="BB350" s="6049"/>
      <c r="BC350" s="6053" t="s">
        <v>209</v>
      </c>
      <c r="BD350" s="6053" t="s">
        <v>210</v>
      </c>
      <c r="BE350" s="6053" t="s">
        <v>211</v>
      </c>
      <c r="BF350" s="6053" t="s">
        <v>115</v>
      </c>
      <c r="BG350" s="6053" t="s">
        <v>116</v>
      </c>
      <c r="BH350" s="6115" t="s">
        <v>117</v>
      </c>
      <c r="BI350" s="6087"/>
      <c r="BJ350" s="1728"/>
      <c r="BK350" s="1728"/>
      <c r="BL350" s="1728"/>
      <c r="BM350" s="1728"/>
      <c r="BN350" s="1728"/>
      <c r="BO350" s="1728"/>
      <c r="BP350" s="1728"/>
      <c r="BQ350" s="1728"/>
      <c r="BR350" s="1728"/>
      <c r="BS350" s="1728"/>
    </row>
    <row r="351" spans="1:72" ht="54.9" customHeight="1">
      <c r="A351" s="1728"/>
      <c r="B351" s="1728"/>
      <c r="C351" s="1728"/>
      <c r="D351" s="1728"/>
      <c r="E351" s="1728"/>
      <c r="F351" s="1728"/>
      <c r="G351" s="1728"/>
      <c r="H351" s="1728"/>
      <c r="I351" s="6089"/>
      <c r="J351" s="6094"/>
      <c r="K351" s="6095"/>
      <c r="L351" s="6095"/>
      <c r="M351" s="6095"/>
      <c r="N351" s="6095"/>
      <c r="O351" s="6096"/>
      <c r="P351" s="6101"/>
      <c r="Q351" s="6101"/>
      <c r="R351" s="6101"/>
      <c r="S351" s="6104"/>
      <c r="T351" s="6120"/>
      <c r="U351" s="6109"/>
      <c r="V351" s="6110"/>
      <c r="W351" s="6110"/>
      <c r="X351" s="6110"/>
      <c r="Y351" s="6110"/>
      <c r="Z351" s="6110"/>
      <c r="AA351" s="6110"/>
      <c r="AB351" s="6110"/>
      <c r="AC351" s="6110"/>
      <c r="AD351" s="6110"/>
      <c r="AE351" s="6110"/>
      <c r="AF351" s="6111"/>
      <c r="AG351" s="6049"/>
      <c r="AH351" s="6049"/>
      <c r="AI351" s="6049"/>
      <c r="AJ351" s="6049"/>
      <c r="AK351" s="6112"/>
      <c r="AL351" s="6113"/>
      <c r="AM351" s="6113"/>
      <c r="AN351" s="6114"/>
      <c r="AO351" s="6049"/>
      <c r="AP351" s="6112"/>
      <c r="AQ351" s="6113"/>
      <c r="AR351" s="6113"/>
      <c r="AS351" s="6113"/>
      <c r="AT351" s="6113"/>
      <c r="AU351" s="6113"/>
      <c r="AV351" s="6114"/>
      <c r="AW351" s="6112"/>
      <c r="AX351" s="6113"/>
      <c r="AY351" s="6113"/>
      <c r="AZ351" s="6114"/>
      <c r="BA351" s="6049"/>
      <c r="BB351" s="6049"/>
      <c r="BC351" s="6049"/>
      <c r="BD351" s="6049"/>
      <c r="BE351" s="6049"/>
      <c r="BF351" s="6049"/>
      <c r="BG351" s="6049"/>
      <c r="BH351" s="6116"/>
      <c r="BI351" s="6087"/>
      <c r="BJ351" s="1728"/>
      <c r="BK351" s="1728"/>
      <c r="BL351" s="1728"/>
      <c r="BM351" s="1728"/>
      <c r="BN351" s="1728"/>
      <c r="BO351" s="1728"/>
      <c r="BP351" s="1728"/>
      <c r="BQ351" s="1728"/>
      <c r="BR351" s="1728"/>
      <c r="BS351" s="1728"/>
    </row>
    <row r="352" spans="1:72" ht="54.9" customHeight="1" thickBot="1">
      <c r="A352" s="1728"/>
      <c r="B352" s="1728"/>
      <c r="C352" s="1728"/>
      <c r="D352" s="1728"/>
      <c r="E352" s="1728"/>
      <c r="F352" s="1728"/>
      <c r="G352" s="1728"/>
      <c r="H352" s="1728"/>
      <c r="I352" s="6089"/>
      <c r="J352" s="6094"/>
      <c r="K352" s="6095"/>
      <c r="L352" s="6095"/>
      <c r="M352" s="6095"/>
      <c r="N352" s="6095"/>
      <c r="O352" s="6096"/>
      <c r="P352" s="6101"/>
      <c r="Q352" s="6101"/>
      <c r="R352" s="6101"/>
      <c r="S352" s="6104"/>
      <c r="T352" s="6120"/>
      <c r="U352" s="6053" t="s">
        <v>135</v>
      </c>
      <c r="V352" s="6053" t="s">
        <v>136</v>
      </c>
      <c r="W352" s="6054" t="s">
        <v>137</v>
      </c>
      <c r="X352" s="6118"/>
      <c r="Y352" s="6118"/>
      <c r="Z352" s="6055"/>
      <c r="AA352" s="6053" t="s">
        <v>138</v>
      </c>
      <c r="AB352" s="6053" t="s">
        <v>139</v>
      </c>
      <c r="AC352" s="6054" t="s">
        <v>140</v>
      </c>
      <c r="AD352" s="6055"/>
      <c r="AE352" s="6053" t="s">
        <v>141</v>
      </c>
      <c r="AF352" s="6053" t="s">
        <v>142</v>
      </c>
      <c r="AG352" s="6049"/>
      <c r="AH352" s="6049"/>
      <c r="AI352" s="6049"/>
      <c r="AJ352" s="6049"/>
      <c r="AK352" s="6109"/>
      <c r="AL352" s="6110"/>
      <c r="AM352" s="6110"/>
      <c r="AN352" s="6111"/>
      <c r="AO352" s="6049"/>
      <c r="AP352" s="6109"/>
      <c r="AQ352" s="6110"/>
      <c r="AR352" s="6110"/>
      <c r="AS352" s="6110"/>
      <c r="AT352" s="6110"/>
      <c r="AU352" s="6110"/>
      <c r="AV352" s="6114"/>
      <c r="AW352" s="6109"/>
      <c r="AX352" s="6110"/>
      <c r="AY352" s="6110"/>
      <c r="AZ352" s="6111"/>
      <c r="BA352" s="6049"/>
      <c r="BB352" s="6049"/>
      <c r="BC352" s="6049"/>
      <c r="BD352" s="6049"/>
      <c r="BE352" s="6049"/>
      <c r="BF352" s="6049"/>
      <c r="BG352" s="6049"/>
      <c r="BH352" s="6116"/>
      <c r="BI352" s="6072" t="s">
        <v>118</v>
      </c>
      <c r="BJ352" s="1728"/>
      <c r="BK352" s="1728"/>
      <c r="BL352" s="1728"/>
      <c r="BM352" s="1728"/>
      <c r="BN352" s="1728"/>
      <c r="BO352" s="1728"/>
      <c r="BP352" s="1728"/>
      <c r="BQ352" s="1728"/>
      <c r="BR352" s="1728"/>
      <c r="BS352" s="1728"/>
    </row>
    <row r="353" spans="1:72" ht="235.5" customHeight="1" thickBot="1">
      <c r="A353" s="1728"/>
      <c r="B353" s="1728"/>
      <c r="C353" s="1728"/>
      <c r="D353" s="1728"/>
      <c r="E353" s="1728"/>
      <c r="F353" s="1728"/>
      <c r="G353" s="1728"/>
      <c r="H353" s="1728"/>
      <c r="I353" s="6090"/>
      <c r="J353" s="6097"/>
      <c r="K353" s="6098"/>
      <c r="L353" s="6098"/>
      <c r="M353" s="6098"/>
      <c r="N353" s="6098"/>
      <c r="O353" s="6099"/>
      <c r="P353" s="6102"/>
      <c r="Q353" s="6102"/>
      <c r="R353" s="6102"/>
      <c r="S353" s="6105"/>
      <c r="T353" s="6121"/>
      <c r="U353" s="6050"/>
      <c r="V353" s="6050"/>
      <c r="W353" s="3153" t="s">
        <v>170</v>
      </c>
      <c r="X353" s="3153" t="s">
        <v>171</v>
      </c>
      <c r="Y353" s="3153" t="s">
        <v>172</v>
      </c>
      <c r="Z353" s="3153" t="s">
        <v>173</v>
      </c>
      <c r="AA353" s="6050"/>
      <c r="AB353" s="6050"/>
      <c r="AC353" s="3153" t="s">
        <v>174</v>
      </c>
      <c r="AD353" s="3153" t="s">
        <v>175</v>
      </c>
      <c r="AE353" s="6050"/>
      <c r="AF353" s="6050"/>
      <c r="AG353" s="6050"/>
      <c r="AH353" s="6050"/>
      <c r="AI353" s="6050"/>
      <c r="AJ353" s="6050"/>
      <c r="AK353" s="3154" t="s">
        <v>120</v>
      </c>
      <c r="AL353" s="3153" t="s">
        <v>121</v>
      </c>
      <c r="AM353" s="3153" t="s">
        <v>122</v>
      </c>
      <c r="AN353" s="3153" t="s">
        <v>143</v>
      </c>
      <c r="AO353" s="6050"/>
      <c r="AP353" s="3153" t="s">
        <v>640</v>
      </c>
      <c r="AQ353" s="3153" t="s">
        <v>123</v>
      </c>
      <c r="AR353" s="3153" t="s">
        <v>124</v>
      </c>
      <c r="AS353" s="3153" t="s">
        <v>144</v>
      </c>
      <c r="AT353" s="3153" t="s">
        <v>126</v>
      </c>
      <c r="AU353" s="3155" t="s">
        <v>127</v>
      </c>
      <c r="AV353" s="3156" t="s">
        <v>145</v>
      </c>
      <c r="AW353" s="3157" t="s">
        <v>146</v>
      </c>
      <c r="AX353" s="3152" t="s">
        <v>147</v>
      </c>
      <c r="AY353" s="3152" t="s">
        <v>148</v>
      </c>
      <c r="AZ353" s="3153" t="s">
        <v>149</v>
      </c>
      <c r="BA353" s="6050"/>
      <c r="BB353" s="6050"/>
      <c r="BC353" s="6050"/>
      <c r="BD353" s="6050"/>
      <c r="BE353" s="6050"/>
      <c r="BF353" s="6050"/>
      <c r="BG353" s="6050"/>
      <c r="BH353" s="6117"/>
      <c r="BI353" s="6073"/>
      <c r="BJ353" s="1728"/>
      <c r="BK353" s="1728"/>
      <c r="BL353" s="1728"/>
      <c r="BM353" s="1728"/>
      <c r="BN353" s="1728"/>
      <c r="BO353" s="1728"/>
      <c r="BP353" s="1728"/>
      <c r="BQ353" s="1728"/>
      <c r="BR353" s="1728"/>
      <c r="BS353" s="1728"/>
    </row>
    <row r="354" spans="1:72" ht="90" customHeight="1">
      <c r="A354" s="1728"/>
      <c r="B354" s="1728"/>
      <c r="C354" s="1728"/>
      <c r="D354" s="1728"/>
      <c r="E354" s="1728"/>
      <c r="F354" s="1728"/>
      <c r="G354" s="1728"/>
      <c r="H354" s="1728"/>
      <c r="I354" s="6074" t="s">
        <v>1261</v>
      </c>
      <c r="J354" s="6080" t="s">
        <v>639</v>
      </c>
      <c r="K354" s="6081"/>
      <c r="L354" s="6081"/>
      <c r="M354" s="6081"/>
      <c r="N354" s="6081"/>
      <c r="O354" s="6082"/>
      <c r="P354" s="3158"/>
      <c r="Q354" s="3158"/>
      <c r="R354" s="6076" t="s">
        <v>37</v>
      </c>
      <c r="S354" s="6078" t="s">
        <v>608</v>
      </c>
      <c r="T354" s="3246" t="str">
        <f>الاعدادات!$D$14</f>
        <v>2023 وما قبلها</v>
      </c>
      <c r="U354" s="3159">
        <v>0</v>
      </c>
      <c r="V354" s="3159"/>
      <c r="W354" s="3160"/>
      <c r="X354" s="3161"/>
      <c r="Y354" s="3161"/>
      <c r="Z354" s="3162"/>
      <c r="AA354" s="3160"/>
      <c r="AB354" s="3162"/>
      <c r="AC354" s="3159"/>
      <c r="AD354" s="3163"/>
      <c r="AE354" s="3164"/>
      <c r="AF354" s="3159"/>
      <c r="AG354" s="3159"/>
      <c r="AH354" s="3165">
        <v>0</v>
      </c>
      <c r="AI354" s="3160"/>
      <c r="AJ354" s="4644"/>
      <c r="AK354" s="4648">
        <v>0</v>
      </c>
      <c r="AL354" s="4643">
        <v>0</v>
      </c>
      <c r="AM354" s="4644">
        <v>0</v>
      </c>
      <c r="AN354" s="4649">
        <v>0</v>
      </c>
      <c r="AO354" s="4646">
        <v>0</v>
      </c>
      <c r="AP354" s="4642">
        <v>0</v>
      </c>
      <c r="AQ354" s="4643">
        <v>0</v>
      </c>
      <c r="AR354" s="4643">
        <v>0</v>
      </c>
      <c r="AS354" s="4643">
        <v>0</v>
      </c>
      <c r="AT354" s="4643">
        <v>0</v>
      </c>
      <c r="AU354" s="4650">
        <v>0</v>
      </c>
      <c r="AV354" s="4651">
        <v>0</v>
      </c>
      <c r="AW354" s="4642">
        <v>0</v>
      </c>
      <c r="AX354" s="4643">
        <v>0</v>
      </c>
      <c r="AY354" s="4644">
        <v>0</v>
      </c>
      <c r="AZ354" s="4645">
        <v>0</v>
      </c>
      <c r="BA354" s="4652">
        <v>0</v>
      </c>
      <c r="BB354" s="4653">
        <v>0</v>
      </c>
      <c r="BC354" s="4642"/>
      <c r="BD354" s="4643">
        <v>0</v>
      </c>
      <c r="BE354" s="4643">
        <v>0</v>
      </c>
      <c r="BF354" s="4643"/>
      <c r="BG354" s="4644"/>
      <c r="BH354" s="4647">
        <v>0</v>
      </c>
      <c r="BI354" s="4641"/>
      <c r="BJ354" s="1728"/>
      <c r="BK354" s="1728"/>
      <c r="BL354" s="1728"/>
      <c r="BM354" s="1728"/>
      <c r="BN354" s="1728"/>
      <c r="BO354" s="1728"/>
      <c r="BP354" s="1728"/>
      <c r="BQ354" s="1728"/>
      <c r="BR354" s="1728"/>
      <c r="BS354" s="1728"/>
    </row>
    <row r="355" spans="1:72" ht="90" customHeight="1">
      <c r="A355" s="1728"/>
      <c r="B355" s="1728"/>
      <c r="C355" s="1728"/>
      <c r="D355" s="1728"/>
      <c r="E355" s="1728"/>
      <c r="F355" s="1728"/>
      <c r="G355" s="1728"/>
      <c r="H355" s="1728"/>
      <c r="I355" s="6074"/>
      <c r="J355" s="6083" t="s">
        <v>1259</v>
      </c>
      <c r="K355" s="6084"/>
      <c r="L355" s="6084"/>
      <c r="M355" s="6084"/>
      <c r="N355" s="6084"/>
      <c r="O355" s="6085"/>
      <c r="P355" s="3166"/>
      <c r="Q355" s="3167"/>
      <c r="R355" s="6076"/>
      <c r="S355" s="6078"/>
      <c r="T355" s="3246">
        <f>الاعدادات!$D$15</f>
        <v>2024</v>
      </c>
      <c r="U355" s="3168">
        <v>0</v>
      </c>
      <c r="V355" s="3168"/>
      <c r="W355" s="3169"/>
      <c r="X355" s="3170"/>
      <c r="Y355" s="3170"/>
      <c r="Z355" s="3171"/>
      <c r="AA355" s="3169"/>
      <c r="AB355" s="3171"/>
      <c r="AC355" s="3168"/>
      <c r="AD355" s="3172"/>
      <c r="AE355" s="3173"/>
      <c r="AF355" s="3168"/>
      <c r="AG355" s="3168"/>
      <c r="AH355" s="3174">
        <v>0</v>
      </c>
      <c r="AI355" s="3169"/>
      <c r="AJ355" s="4657"/>
      <c r="AK355" s="4660">
        <v>0</v>
      </c>
      <c r="AL355" s="4656">
        <v>0</v>
      </c>
      <c r="AM355" s="4657">
        <v>0</v>
      </c>
      <c r="AN355" s="4661">
        <v>0</v>
      </c>
      <c r="AO355" s="4658">
        <v>0</v>
      </c>
      <c r="AP355" s="4655">
        <v>0</v>
      </c>
      <c r="AQ355" s="4656">
        <v>0</v>
      </c>
      <c r="AR355" s="4656">
        <v>0</v>
      </c>
      <c r="AS355" s="4656">
        <v>0</v>
      </c>
      <c r="AT355" s="4656">
        <v>0</v>
      </c>
      <c r="AU355" s="4662">
        <v>0</v>
      </c>
      <c r="AV355" s="4663">
        <v>0</v>
      </c>
      <c r="AW355" s="4655">
        <v>0</v>
      </c>
      <c r="AX355" s="4656">
        <v>0</v>
      </c>
      <c r="AY355" s="4657">
        <v>0</v>
      </c>
      <c r="AZ355" s="4645">
        <v>0</v>
      </c>
      <c r="BA355" s="4664">
        <v>0</v>
      </c>
      <c r="BB355" s="4665">
        <v>0</v>
      </c>
      <c r="BC355" s="4655"/>
      <c r="BD355" s="4656">
        <v>0</v>
      </c>
      <c r="BE355" s="4656">
        <v>0</v>
      </c>
      <c r="BF355" s="4656"/>
      <c r="BG355" s="4657"/>
      <c r="BH355" s="4659">
        <v>0</v>
      </c>
      <c r="BI355" s="4654"/>
      <c r="BJ355" s="1728"/>
      <c r="BK355" s="1728"/>
      <c r="BL355" s="1728"/>
      <c r="BM355" s="1728"/>
      <c r="BN355" s="1728"/>
      <c r="BO355" s="1728"/>
      <c r="BP355" s="1728"/>
      <c r="BQ355" s="1728"/>
      <c r="BR355" s="1728"/>
      <c r="BS355" s="1728"/>
    </row>
    <row r="356" spans="1:72" ht="90" customHeight="1">
      <c r="A356" s="1728"/>
      <c r="B356" s="1728"/>
      <c r="C356" s="1728"/>
      <c r="D356" s="1728"/>
      <c r="E356" s="1728"/>
      <c r="F356" s="1728"/>
      <c r="G356" s="1728"/>
      <c r="H356" s="1728"/>
      <c r="I356" s="6074"/>
      <c r="J356" s="6083" t="s">
        <v>1260</v>
      </c>
      <c r="K356" s="6084"/>
      <c r="L356" s="6084"/>
      <c r="M356" s="6084"/>
      <c r="N356" s="6084"/>
      <c r="O356" s="6085"/>
      <c r="P356" s="3166"/>
      <c r="Q356" s="3166"/>
      <c r="R356" s="6076"/>
      <c r="S356" s="6078"/>
      <c r="T356" s="3246">
        <f>الاعدادات!$D$16</f>
        <v>2025</v>
      </c>
      <c r="U356" s="3168">
        <v>6</v>
      </c>
      <c r="V356" s="3168"/>
      <c r="W356" s="3169"/>
      <c r="X356" s="3170"/>
      <c r="Y356" s="3170"/>
      <c r="Z356" s="3171"/>
      <c r="AA356" s="3169"/>
      <c r="AB356" s="3171"/>
      <c r="AC356" s="3168"/>
      <c r="AD356" s="3172"/>
      <c r="AE356" s="3173"/>
      <c r="AF356" s="3168"/>
      <c r="AG356" s="3168"/>
      <c r="AH356" s="3174">
        <v>6</v>
      </c>
      <c r="AI356" s="3169">
        <v>1</v>
      </c>
      <c r="AJ356" s="4657"/>
      <c r="AK356" s="4666">
        <v>0</v>
      </c>
      <c r="AL356" s="4656">
        <v>5</v>
      </c>
      <c r="AM356" s="4657">
        <v>0</v>
      </c>
      <c r="AN356" s="4661">
        <v>5</v>
      </c>
      <c r="AO356" s="4658">
        <v>0</v>
      </c>
      <c r="AP356" s="4655">
        <v>0</v>
      </c>
      <c r="AQ356" s="4656">
        <v>0</v>
      </c>
      <c r="AR356" s="4656">
        <v>0</v>
      </c>
      <c r="AS356" s="4656">
        <v>0</v>
      </c>
      <c r="AT356" s="4656">
        <v>0</v>
      </c>
      <c r="AU356" s="4662">
        <v>0</v>
      </c>
      <c r="AV356" s="4663">
        <v>0</v>
      </c>
      <c r="AW356" s="4655">
        <v>0</v>
      </c>
      <c r="AX356" s="4656">
        <v>0</v>
      </c>
      <c r="AY356" s="4657">
        <v>0</v>
      </c>
      <c r="AZ356" s="4645">
        <v>0</v>
      </c>
      <c r="BA356" s="4664">
        <v>0</v>
      </c>
      <c r="BB356" s="4665">
        <v>5</v>
      </c>
      <c r="BC356" s="4655"/>
      <c r="BD356" s="4656">
        <v>0</v>
      </c>
      <c r="BE356" s="4656">
        <v>0</v>
      </c>
      <c r="BF356" s="4656"/>
      <c r="BG356" s="4657"/>
      <c r="BH356" s="4659">
        <v>0</v>
      </c>
      <c r="BI356" s="4654"/>
      <c r="BJ356" s="1728"/>
      <c r="BK356" s="1728"/>
      <c r="BL356" s="1728"/>
      <c r="BM356" s="1728"/>
      <c r="BN356" s="1728"/>
      <c r="BO356" s="1728"/>
      <c r="BP356" s="1728"/>
      <c r="BQ356" s="1728"/>
      <c r="BR356" s="1728"/>
      <c r="BS356" s="1728"/>
    </row>
    <row r="357" spans="1:72" ht="90" customHeight="1" thickBot="1">
      <c r="A357" s="1728"/>
      <c r="B357" s="1728"/>
      <c r="C357" s="1728"/>
      <c r="D357" s="1728"/>
      <c r="E357" s="1728"/>
      <c r="F357" s="1728"/>
      <c r="G357" s="1728"/>
      <c r="H357" s="1728"/>
      <c r="I357" s="6075"/>
      <c r="J357" s="6083"/>
      <c r="K357" s="6084"/>
      <c r="L357" s="6084"/>
      <c r="M357" s="6084"/>
      <c r="N357" s="6084"/>
      <c r="O357" s="6085"/>
      <c r="P357" s="3166"/>
      <c r="Q357" s="3166"/>
      <c r="R357" s="6077"/>
      <c r="S357" s="6079"/>
      <c r="T357" s="3246">
        <f>الاعدادات!$D$17</f>
        <v>2026</v>
      </c>
      <c r="U357" s="3175">
        <v>272</v>
      </c>
      <c r="V357" s="3175">
        <v>4</v>
      </c>
      <c r="W357" s="3176"/>
      <c r="X357" s="3177">
        <v>1</v>
      </c>
      <c r="Y357" s="3177"/>
      <c r="Z357" s="3178"/>
      <c r="AA357" s="3176"/>
      <c r="AB357" s="3178"/>
      <c r="AC357" s="3175"/>
      <c r="AD357" s="3172"/>
      <c r="AE357" s="3173"/>
      <c r="AF357" s="3175"/>
      <c r="AG357" s="3175">
        <v>88</v>
      </c>
      <c r="AH357" s="3179">
        <v>365</v>
      </c>
      <c r="AI357" s="3176">
        <v>17</v>
      </c>
      <c r="AJ357" s="4670"/>
      <c r="AK357" s="4672">
        <v>3</v>
      </c>
      <c r="AL357" s="4669">
        <v>99</v>
      </c>
      <c r="AM357" s="4670">
        <v>12</v>
      </c>
      <c r="AN357" s="4661">
        <v>114</v>
      </c>
      <c r="AO357" s="4658">
        <v>0</v>
      </c>
      <c r="AP357" s="4673">
        <v>9</v>
      </c>
      <c r="AQ357" s="4674">
        <v>3</v>
      </c>
      <c r="AR357" s="4674">
        <v>0</v>
      </c>
      <c r="AS357" s="4674">
        <v>10</v>
      </c>
      <c r="AT357" s="4674">
        <v>3</v>
      </c>
      <c r="AU357" s="4662">
        <v>1</v>
      </c>
      <c r="AV357" s="4663">
        <v>26</v>
      </c>
      <c r="AW357" s="4668">
        <v>0</v>
      </c>
      <c r="AX357" s="4669">
        <v>0</v>
      </c>
      <c r="AY357" s="4670">
        <v>0</v>
      </c>
      <c r="AZ357" s="4645">
        <v>0</v>
      </c>
      <c r="BA357" s="4664">
        <v>0</v>
      </c>
      <c r="BB357" s="4665">
        <v>140</v>
      </c>
      <c r="BC357" s="4668">
        <v>14</v>
      </c>
      <c r="BD357" s="4669">
        <v>1</v>
      </c>
      <c r="BE357" s="4669">
        <v>0</v>
      </c>
      <c r="BF357" s="4669"/>
      <c r="BG357" s="4670">
        <v>193</v>
      </c>
      <c r="BH357" s="4671">
        <v>208</v>
      </c>
      <c r="BI357" s="4667"/>
      <c r="BJ357" s="1728"/>
      <c r="BK357" s="1728"/>
      <c r="BL357" s="1728"/>
      <c r="BM357" s="1728"/>
      <c r="BN357" s="1728"/>
      <c r="BO357" s="1728"/>
      <c r="BP357" s="1728"/>
      <c r="BQ357" s="1728"/>
      <c r="BR357" s="1728"/>
      <c r="BS357" s="1728"/>
    </row>
    <row r="358" spans="1:72" ht="90" customHeight="1" thickBot="1">
      <c r="A358" s="1728"/>
      <c r="B358" s="1728"/>
      <c r="C358" s="1728"/>
      <c r="D358" s="1728"/>
      <c r="E358" s="1728"/>
      <c r="F358" s="1728"/>
      <c r="G358" s="1728"/>
      <c r="H358" s="1728"/>
      <c r="I358" s="3180" t="s">
        <v>181</v>
      </c>
      <c r="J358" s="3181"/>
      <c r="K358" s="3181"/>
      <c r="L358" s="3181"/>
      <c r="M358" s="3181"/>
      <c r="N358" s="3181"/>
      <c r="O358" s="3181"/>
      <c r="P358" s="3181"/>
      <c r="Q358" s="3181"/>
      <c r="R358" s="3181"/>
      <c r="S358" s="3181"/>
      <c r="T358" s="3182"/>
      <c r="U358" s="3247">
        <f t="shared" ref="U358:BH358" si="174">SUM(U354:U357)</f>
        <v>278</v>
      </c>
      <c r="V358" s="3247">
        <f t="shared" si="174"/>
        <v>4</v>
      </c>
      <c r="W358" s="3248">
        <f t="shared" si="174"/>
        <v>0</v>
      </c>
      <c r="X358" s="3249">
        <f t="shared" si="174"/>
        <v>1</v>
      </c>
      <c r="Y358" s="3249">
        <f t="shared" si="174"/>
        <v>0</v>
      </c>
      <c r="Z358" s="3250">
        <f t="shared" si="174"/>
        <v>0</v>
      </c>
      <c r="AA358" s="3251">
        <f t="shared" si="174"/>
        <v>0</v>
      </c>
      <c r="AB358" s="3249">
        <f t="shared" si="174"/>
        <v>0</v>
      </c>
      <c r="AC358" s="3249">
        <f t="shared" si="174"/>
        <v>0</v>
      </c>
      <c r="AD358" s="3249">
        <f t="shared" si="174"/>
        <v>0</v>
      </c>
      <c r="AE358" s="3249">
        <f t="shared" si="174"/>
        <v>0</v>
      </c>
      <c r="AF358" s="3249">
        <f t="shared" si="174"/>
        <v>0</v>
      </c>
      <c r="AG358" s="3249">
        <f t="shared" si="174"/>
        <v>88</v>
      </c>
      <c r="AH358" s="3249">
        <f t="shared" si="174"/>
        <v>371</v>
      </c>
      <c r="AI358" s="3249">
        <f t="shared" si="174"/>
        <v>18</v>
      </c>
      <c r="AJ358" s="3252">
        <f t="shared" si="174"/>
        <v>0</v>
      </c>
      <c r="AK358" s="3248">
        <f t="shared" si="174"/>
        <v>3</v>
      </c>
      <c r="AL358" s="3249">
        <f t="shared" si="174"/>
        <v>104</v>
      </c>
      <c r="AM358" s="3250">
        <f t="shared" si="174"/>
        <v>12</v>
      </c>
      <c r="AN358" s="3248">
        <f t="shared" si="174"/>
        <v>119</v>
      </c>
      <c r="AO358" s="3252">
        <f t="shared" si="174"/>
        <v>0</v>
      </c>
      <c r="AP358" s="3248">
        <f t="shared" si="174"/>
        <v>9</v>
      </c>
      <c r="AQ358" s="3249">
        <f t="shared" si="174"/>
        <v>3</v>
      </c>
      <c r="AR358" s="3249">
        <f t="shared" si="174"/>
        <v>0</v>
      </c>
      <c r="AS358" s="3249">
        <f t="shared" si="174"/>
        <v>10</v>
      </c>
      <c r="AT358" s="3249">
        <f t="shared" si="174"/>
        <v>3</v>
      </c>
      <c r="AU358" s="3250">
        <f t="shared" si="174"/>
        <v>1</v>
      </c>
      <c r="AV358" s="3253">
        <f t="shared" si="174"/>
        <v>26</v>
      </c>
      <c r="AW358" s="3248">
        <f t="shared" si="174"/>
        <v>0</v>
      </c>
      <c r="AX358" s="3249">
        <f t="shared" si="174"/>
        <v>0</v>
      </c>
      <c r="AY358" s="3250">
        <f t="shared" si="174"/>
        <v>0</v>
      </c>
      <c r="AZ358" s="3251">
        <f t="shared" si="174"/>
        <v>0</v>
      </c>
      <c r="BA358" s="3249">
        <f t="shared" si="174"/>
        <v>0</v>
      </c>
      <c r="BB358" s="3249">
        <f t="shared" si="174"/>
        <v>145</v>
      </c>
      <c r="BC358" s="3249">
        <f t="shared" si="174"/>
        <v>14</v>
      </c>
      <c r="BD358" s="3249">
        <f t="shared" si="174"/>
        <v>1</v>
      </c>
      <c r="BE358" s="3249">
        <f t="shared" si="174"/>
        <v>0</v>
      </c>
      <c r="BF358" s="3249">
        <f t="shared" si="174"/>
        <v>0</v>
      </c>
      <c r="BG358" s="3249">
        <f t="shared" si="174"/>
        <v>193</v>
      </c>
      <c r="BH358" s="3249">
        <f t="shared" si="174"/>
        <v>208</v>
      </c>
      <c r="BI358" s="3183"/>
      <c r="BJ358" s="1728"/>
      <c r="BK358" s="1728"/>
      <c r="BL358" s="1728"/>
      <c r="BM358" s="1728"/>
      <c r="BN358" s="1728"/>
      <c r="BO358" s="1728"/>
      <c r="BP358" s="1728"/>
      <c r="BQ358" s="1728"/>
      <c r="BR358" s="1728"/>
      <c r="BS358" s="1728"/>
    </row>
    <row r="359" spans="1:72" ht="153" customHeight="1" thickBot="1">
      <c r="A359" s="6127" t="s">
        <v>604</v>
      </c>
      <c r="B359" s="6127"/>
      <c r="C359" s="6127"/>
      <c r="D359" s="6127"/>
      <c r="E359" s="6127"/>
      <c r="F359" s="6127"/>
      <c r="G359" s="6127"/>
      <c r="H359" s="6127"/>
      <c r="I359" s="6127"/>
      <c r="J359" s="6127"/>
      <c r="K359" s="6127"/>
      <c r="L359" s="6127"/>
      <c r="M359" s="6127"/>
      <c r="N359" s="6127"/>
      <c r="O359" s="6127"/>
      <c r="P359" s="6127"/>
      <c r="Q359" s="6127"/>
      <c r="R359" s="6127"/>
      <c r="S359" s="6127"/>
      <c r="T359" s="6127"/>
      <c r="U359" s="6127"/>
      <c r="V359" s="6127"/>
      <c r="W359" s="6127"/>
      <c r="X359" s="6127"/>
      <c r="Y359" s="6127"/>
      <c r="Z359" s="6127"/>
      <c r="AA359" s="6127"/>
      <c r="AB359" s="6127"/>
      <c r="AC359" s="6127"/>
      <c r="AD359" s="6127"/>
      <c r="AE359" s="6127"/>
      <c r="AF359" s="6127"/>
      <c r="AG359" s="6127"/>
      <c r="AH359" s="6127"/>
      <c r="AI359" s="6127"/>
      <c r="AJ359" s="6127"/>
      <c r="AK359" s="6127"/>
      <c r="AL359" s="6127"/>
      <c r="AM359" s="6127"/>
      <c r="AN359" s="6127"/>
      <c r="AO359" s="6127"/>
      <c r="AP359" s="6127"/>
      <c r="AQ359" s="6127"/>
      <c r="AR359" s="6127"/>
      <c r="AS359" s="6127"/>
      <c r="AT359" s="6127"/>
      <c r="AU359" s="6127"/>
      <c r="AV359" s="6127"/>
      <c r="AW359" s="6127"/>
      <c r="AX359" s="6127"/>
      <c r="AY359" s="6127"/>
      <c r="AZ359" s="6127"/>
      <c r="BA359" s="6127"/>
      <c r="BB359" s="6127"/>
      <c r="BC359" s="6127"/>
      <c r="BD359" s="6127"/>
      <c r="BE359" s="6127"/>
      <c r="BF359" s="6127"/>
      <c r="BG359" s="6127"/>
      <c r="BH359" s="6127"/>
      <c r="BI359" s="6127"/>
      <c r="BJ359" s="6127"/>
      <c r="BK359" s="6127"/>
      <c r="BL359" s="6127"/>
      <c r="BM359" s="6127"/>
      <c r="BN359" s="6127"/>
      <c r="BO359" s="6127"/>
      <c r="BP359" s="6127"/>
      <c r="BQ359" s="6127"/>
      <c r="BR359" s="6127"/>
      <c r="BS359" s="6127"/>
    </row>
    <row r="360" spans="1:72" ht="69" customHeight="1" thickBot="1">
      <c r="A360" s="3184" t="s">
        <v>92</v>
      </c>
      <c r="B360" s="6056" t="s">
        <v>1683</v>
      </c>
      <c r="C360" s="6057"/>
      <c r="D360" s="6057"/>
      <c r="E360" s="6057"/>
      <c r="F360" s="6057"/>
      <c r="G360" s="6057"/>
      <c r="H360" s="6057"/>
      <c r="I360" s="6057"/>
      <c r="J360" s="6057"/>
      <c r="K360" s="6057"/>
      <c r="L360" s="6057"/>
      <c r="M360" s="6057"/>
      <c r="N360" s="6057"/>
      <c r="O360" s="6057"/>
      <c r="P360" s="6057"/>
      <c r="Q360" s="6057"/>
      <c r="R360" s="6057"/>
      <c r="S360" s="6057"/>
      <c r="T360" s="6057"/>
      <c r="U360" s="6057"/>
      <c r="V360" s="6057"/>
      <c r="W360" s="6057"/>
      <c r="X360" s="6057"/>
      <c r="Y360" s="6057"/>
      <c r="Z360" s="6057"/>
      <c r="AA360" s="6057"/>
      <c r="AB360" s="6057"/>
      <c r="AC360" s="6057"/>
      <c r="AD360" s="6057"/>
      <c r="AE360" s="6057"/>
      <c r="AF360" s="6057"/>
      <c r="AG360" s="6057"/>
      <c r="AH360" s="6057"/>
      <c r="AI360" s="6057"/>
      <c r="AJ360" s="6058"/>
      <c r="AK360" s="6056" t="s">
        <v>1684</v>
      </c>
      <c r="AL360" s="6057"/>
      <c r="AM360" s="6057"/>
      <c r="AN360" s="6057"/>
      <c r="AO360" s="6057"/>
      <c r="AP360" s="6057"/>
      <c r="AQ360" s="6057"/>
      <c r="AR360" s="6057"/>
      <c r="AS360" s="6057"/>
      <c r="AT360" s="6057"/>
      <c r="AU360" s="6057"/>
      <c r="AV360" s="6057"/>
      <c r="AW360" s="6057"/>
      <c r="AX360" s="6057"/>
      <c r="AY360" s="6057"/>
      <c r="AZ360" s="6057"/>
      <c r="BA360" s="6057"/>
      <c r="BB360" s="6057"/>
      <c r="BC360" s="6057"/>
      <c r="BD360" s="6057"/>
      <c r="BE360" s="6057"/>
      <c r="BF360" s="6057"/>
      <c r="BG360" s="6057"/>
      <c r="BH360" s="6057"/>
      <c r="BI360" s="6057"/>
      <c r="BJ360" s="6057"/>
      <c r="BK360" s="6057"/>
      <c r="BL360" s="6057"/>
      <c r="BM360" s="6057"/>
      <c r="BN360" s="6057"/>
      <c r="BO360" s="6057"/>
      <c r="BP360" s="6057"/>
      <c r="BQ360" s="6057"/>
      <c r="BR360" s="6057"/>
      <c r="BS360" s="6058"/>
    </row>
    <row r="361" spans="1:72" ht="54.9" customHeight="1">
      <c r="A361" s="6154" t="s">
        <v>163</v>
      </c>
      <c r="B361" s="6059" t="s">
        <v>100</v>
      </c>
      <c r="C361" s="6060"/>
      <c r="D361" s="6060"/>
      <c r="E361" s="6060"/>
      <c r="F361" s="6060"/>
      <c r="G361" s="6060"/>
      <c r="H361" s="6060"/>
      <c r="I361" s="6060"/>
      <c r="J361" s="6060"/>
      <c r="K361" s="6060"/>
      <c r="L361" s="6060"/>
      <c r="M361" s="6060"/>
      <c r="N361" s="6060"/>
      <c r="O361" s="6060"/>
      <c r="P361" s="6060"/>
      <c r="Q361" s="6060"/>
      <c r="R361" s="6060"/>
      <c r="S361" s="6060"/>
      <c r="T361" s="6061"/>
      <c r="U361" s="6130" t="s">
        <v>930</v>
      </c>
      <c r="V361" s="6133" t="s">
        <v>102</v>
      </c>
      <c r="W361" s="6136" t="s">
        <v>103</v>
      </c>
      <c r="X361" s="6137"/>
      <c r="Y361" s="6137"/>
      <c r="Z361" s="6137"/>
      <c r="AA361" s="6137"/>
      <c r="AB361" s="6138"/>
      <c r="AC361" s="6136" t="s">
        <v>104</v>
      </c>
      <c r="AD361" s="6137"/>
      <c r="AE361" s="6138"/>
      <c r="AF361" s="6145" t="s">
        <v>105</v>
      </c>
      <c r="AG361" s="6122" t="s">
        <v>106</v>
      </c>
      <c r="AH361" s="6124" t="s">
        <v>99</v>
      </c>
      <c r="AI361" s="6125"/>
      <c r="AJ361" s="6126"/>
      <c r="AK361" s="6059" t="s">
        <v>100</v>
      </c>
      <c r="AL361" s="6060"/>
      <c r="AM361" s="6060"/>
      <c r="AN361" s="6060"/>
      <c r="AO361" s="6060"/>
      <c r="AP361" s="6060"/>
      <c r="AQ361" s="6060"/>
      <c r="AR361" s="6060"/>
      <c r="AS361" s="6060"/>
      <c r="AT361" s="6060"/>
      <c r="AU361" s="6060"/>
      <c r="AV361" s="6060"/>
      <c r="AW361" s="6060"/>
      <c r="AX361" s="6060"/>
      <c r="AY361" s="6060"/>
      <c r="AZ361" s="6060"/>
      <c r="BA361" s="6060"/>
      <c r="BB361" s="6060"/>
      <c r="BC361" s="6061"/>
      <c r="BD361" s="6130" t="s">
        <v>930</v>
      </c>
      <c r="BE361" s="6133" t="s">
        <v>102</v>
      </c>
      <c r="BF361" s="6136" t="s">
        <v>103</v>
      </c>
      <c r="BG361" s="6137"/>
      <c r="BH361" s="6137"/>
      <c r="BI361" s="6137"/>
      <c r="BJ361" s="6137"/>
      <c r="BK361" s="6138"/>
      <c r="BL361" s="6136" t="s">
        <v>104</v>
      </c>
      <c r="BM361" s="6137"/>
      <c r="BN361" s="6138"/>
      <c r="BO361" s="6145" t="s">
        <v>105</v>
      </c>
      <c r="BP361" s="6122" t="s">
        <v>106</v>
      </c>
      <c r="BQ361" s="6124" t="s">
        <v>99</v>
      </c>
      <c r="BR361" s="6125"/>
      <c r="BS361" s="6126"/>
      <c r="BT361" s="3185"/>
    </row>
    <row r="362" spans="1:72" ht="54.9" customHeight="1">
      <c r="A362" s="6155"/>
      <c r="B362" s="6042" t="s">
        <v>120</v>
      </c>
      <c r="C362" s="6043"/>
      <c r="D362" s="6043"/>
      <c r="E362" s="6043"/>
      <c r="F362" s="6043"/>
      <c r="G362" s="6043"/>
      <c r="H362" s="6044"/>
      <c r="I362" s="6147" t="s">
        <v>121</v>
      </c>
      <c r="J362" s="6043"/>
      <c r="K362" s="6043"/>
      <c r="L362" s="6043"/>
      <c r="M362" s="6043"/>
      <c r="N362" s="6043"/>
      <c r="O362" s="6043"/>
      <c r="P362" s="6043"/>
      <c r="Q362" s="6043"/>
      <c r="R362" s="6043"/>
      <c r="S362" s="6043"/>
      <c r="T362" s="6148" t="s">
        <v>122</v>
      </c>
      <c r="U362" s="6131"/>
      <c r="V362" s="6134"/>
      <c r="W362" s="6139"/>
      <c r="X362" s="6140"/>
      <c r="Y362" s="6140"/>
      <c r="Z362" s="6140"/>
      <c r="AA362" s="6140"/>
      <c r="AB362" s="6141"/>
      <c r="AC362" s="6139"/>
      <c r="AD362" s="6140"/>
      <c r="AE362" s="6141"/>
      <c r="AF362" s="6146"/>
      <c r="AG362" s="6123"/>
      <c r="AH362" s="6123" t="s">
        <v>131</v>
      </c>
      <c r="AI362" s="6123" t="s">
        <v>114</v>
      </c>
      <c r="AJ362" s="6151" t="s">
        <v>212</v>
      </c>
      <c r="AK362" s="6042" t="s">
        <v>120</v>
      </c>
      <c r="AL362" s="6043"/>
      <c r="AM362" s="6043"/>
      <c r="AN362" s="6043"/>
      <c r="AO362" s="6043"/>
      <c r="AP362" s="6043"/>
      <c r="AQ362" s="6044"/>
      <c r="AR362" s="6147" t="s">
        <v>121</v>
      </c>
      <c r="AS362" s="6043"/>
      <c r="AT362" s="6043"/>
      <c r="AU362" s="6043"/>
      <c r="AV362" s="6043"/>
      <c r="AW362" s="6043"/>
      <c r="AX362" s="6043"/>
      <c r="AY362" s="6043"/>
      <c r="AZ362" s="6043"/>
      <c r="BA362" s="6043"/>
      <c r="BB362" s="6043"/>
      <c r="BC362" s="6148" t="s">
        <v>122</v>
      </c>
      <c r="BD362" s="6131"/>
      <c r="BE362" s="6134"/>
      <c r="BF362" s="6139"/>
      <c r="BG362" s="6140"/>
      <c r="BH362" s="6140"/>
      <c r="BI362" s="6140"/>
      <c r="BJ362" s="6140"/>
      <c r="BK362" s="6141"/>
      <c r="BL362" s="6139"/>
      <c r="BM362" s="6140"/>
      <c r="BN362" s="6141"/>
      <c r="BO362" s="6146"/>
      <c r="BP362" s="6123"/>
      <c r="BQ362" s="6123" t="s">
        <v>131</v>
      </c>
      <c r="BR362" s="6123" t="s">
        <v>114</v>
      </c>
      <c r="BS362" s="6151" t="s">
        <v>212</v>
      </c>
      <c r="BT362" s="3185"/>
    </row>
    <row r="363" spans="1:72" ht="54.9" customHeight="1">
      <c r="A363" s="6155"/>
      <c r="B363" s="6040" t="s">
        <v>151</v>
      </c>
      <c r="C363" s="6062" t="s">
        <v>152</v>
      </c>
      <c r="D363" s="6062" t="s">
        <v>153</v>
      </c>
      <c r="E363" s="6062" t="s">
        <v>154</v>
      </c>
      <c r="F363" s="6062" t="s">
        <v>155</v>
      </c>
      <c r="G363" s="6062" t="s">
        <v>156</v>
      </c>
      <c r="H363" s="6062" t="s">
        <v>157</v>
      </c>
      <c r="I363" s="6064" t="s">
        <v>158</v>
      </c>
      <c r="J363" s="6066" t="s">
        <v>159</v>
      </c>
      <c r="K363" s="6038" t="s">
        <v>160</v>
      </c>
      <c r="L363" s="6038" t="s">
        <v>161</v>
      </c>
      <c r="M363" s="6038" t="s">
        <v>162</v>
      </c>
      <c r="N363" s="6070" t="s">
        <v>641</v>
      </c>
      <c r="O363" s="6043"/>
      <c r="P363" s="6071"/>
      <c r="Q363" s="6070" t="s">
        <v>642</v>
      </c>
      <c r="R363" s="6043"/>
      <c r="S363" s="6071"/>
      <c r="T363" s="6149"/>
      <c r="U363" s="6131"/>
      <c r="V363" s="6134"/>
      <c r="W363" s="6139"/>
      <c r="X363" s="6140"/>
      <c r="Y363" s="6140"/>
      <c r="Z363" s="6140"/>
      <c r="AA363" s="6140"/>
      <c r="AB363" s="6141"/>
      <c r="AC363" s="6142"/>
      <c r="AD363" s="6143"/>
      <c r="AE363" s="6144"/>
      <c r="AF363" s="6146"/>
      <c r="AG363" s="6123"/>
      <c r="AH363" s="6123"/>
      <c r="AI363" s="6123"/>
      <c r="AJ363" s="6152"/>
      <c r="AK363" s="6040" t="s">
        <v>151</v>
      </c>
      <c r="AL363" s="6062" t="s">
        <v>152</v>
      </c>
      <c r="AM363" s="6062" t="s">
        <v>153</v>
      </c>
      <c r="AN363" s="6062" t="s">
        <v>154</v>
      </c>
      <c r="AO363" s="6062" t="s">
        <v>155</v>
      </c>
      <c r="AP363" s="6062" t="s">
        <v>156</v>
      </c>
      <c r="AQ363" s="6062" t="s">
        <v>157</v>
      </c>
      <c r="AR363" s="6064" t="s">
        <v>158</v>
      </c>
      <c r="AS363" s="6066" t="s">
        <v>159</v>
      </c>
      <c r="AT363" s="6038" t="s">
        <v>160</v>
      </c>
      <c r="AU363" s="6038" t="s">
        <v>161</v>
      </c>
      <c r="AV363" s="6038" t="s">
        <v>162</v>
      </c>
      <c r="AW363" s="6070" t="s">
        <v>641</v>
      </c>
      <c r="AX363" s="6043"/>
      <c r="AY363" s="6071"/>
      <c r="AZ363" s="6070" t="s">
        <v>642</v>
      </c>
      <c r="BA363" s="6043"/>
      <c r="BB363" s="6071"/>
      <c r="BC363" s="6149"/>
      <c r="BD363" s="6131"/>
      <c r="BE363" s="6134"/>
      <c r="BF363" s="6139"/>
      <c r="BG363" s="6140"/>
      <c r="BH363" s="6140"/>
      <c r="BI363" s="6140"/>
      <c r="BJ363" s="6140"/>
      <c r="BK363" s="6141"/>
      <c r="BL363" s="6142"/>
      <c r="BM363" s="6143"/>
      <c r="BN363" s="6144"/>
      <c r="BO363" s="6146"/>
      <c r="BP363" s="6123"/>
      <c r="BQ363" s="6123"/>
      <c r="BR363" s="6123"/>
      <c r="BS363" s="6152"/>
      <c r="BT363" s="3185"/>
    </row>
    <row r="364" spans="1:72" ht="222" customHeight="1" thickBot="1">
      <c r="A364" s="6155"/>
      <c r="B364" s="6041"/>
      <c r="C364" s="6063"/>
      <c r="D364" s="6063"/>
      <c r="E364" s="6063"/>
      <c r="F364" s="6063"/>
      <c r="G364" s="6063"/>
      <c r="H364" s="6063"/>
      <c r="I364" s="6065"/>
      <c r="J364" s="6067"/>
      <c r="K364" s="6039"/>
      <c r="L364" s="6039"/>
      <c r="M364" s="6039"/>
      <c r="N364" s="3186" t="s">
        <v>643</v>
      </c>
      <c r="O364" s="3186" t="s">
        <v>231</v>
      </c>
      <c r="P364" s="3186" t="s">
        <v>232</v>
      </c>
      <c r="Q364" s="3186" t="s">
        <v>644</v>
      </c>
      <c r="R364" s="3186" t="s">
        <v>645</v>
      </c>
      <c r="S364" s="3186" t="s">
        <v>646</v>
      </c>
      <c r="T364" s="6150"/>
      <c r="U364" s="6132"/>
      <c r="V364" s="6135"/>
      <c r="W364" s="3187" t="s">
        <v>640</v>
      </c>
      <c r="X364" s="3187" t="s">
        <v>123</v>
      </c>
      <c r="Y364" s="3188" t="s">
        <v>124</v>
      </c>
      <c r="Z364" s="3188" t="s">
        <v>125</v>
      </c>
      <c r="AA364" s="3188" t="s">
        <v>126</v>
      </c>
      <c r="AB364" s="3189" t="s">
        <v>127</v>
      </c>
      <c r="AC364" s="3187" t="s">
        <v>128</v>
      </c>
      <c r="AD364" s="3188" t="s">
        <v>129</v>
      </c>
      <c r="AE364" s="3189" t="s">
        <v>130</v>
      </c>
      <c r="AF364" s="6065"/>
      <c r="AG364" s="6067"/>
      <c r="AH364" s="6067"/>
      <c r="AI364" s="6067"/>
      <c r="AJ364" s="6153"/>
      <c r="AK364" s="6041"/>
      <c r="AL364" s="6063"/>
      <c r="AM364" s="6063"/>
      <c r="AN364" s="6063"/>
      <c r="AO364" s="6063"/>
      <c r="AP364" s="6063"/>
      <c r="AQ364" s="6063"/>
      <c r="AR364" s="6065"/>
      <c r="AS364" s="6067"/>
      <c r="AT364" s="6039"/>
      <c r="AU364" s="6039"/>
      <c r="AV364" s="6039"/>
      <c r="AW364" s="3186" t="s">
        <v>643</v>
      </c>
      <c r="AX364" s="3186" t="s">
        <v>231</v>
      </c>
      <c r="AY364" s="3186" t="s">
        <v>232</v>
      </c>
      <c r="AZ364" s="3186" t="s">
        <v>644</v>
      </c>
      <c r="BA364" s="3186" t="s">
        <v>645</v>
      </c>
      <c r="BB364" s="3186" t="s">
        <v>646</v>
      </c>
      <c r="BC364" s="6150"/>
      <c r="BD364" s="6132"/>
      <c r="BE364" s="6135"/>
      <c r="BF364" s="3187" t="s">
        <v>640</v>
      </c>
      <c r="BG364" s="3187" t="s">
        <v>123</v>
      </c>
      <c r="BH364" s="3188" t="s">
        <v>124</v>
      </c>
      <c r="BI364" s="3188" t="s">
        <v>125</v>
      </c>
      <c r="BJ364" s="3188" t="s">
        <v>126</v>
      </c>
      <c r="BK364" s="3189" t="s">
        <v>127</v>
      </c>
      <c r="BL364" s="3187" t="s">
        <v>128</v>
      </c>
      <c r="BM364" s="3188" t="s">
        <v>129</v>
      </c>
      <c r="BN364" s="3189" t="s">
        <v>130</v>
      </c>
      <c r="BO364" s="6065"/>
      <c r="BP364" s="6067"/>
      <c r="BQ364" s="6067"/>
      <c r="BR364" s="6067"/>
      <c r="BS364" s="6153"/>
      <c r="BT364" s="3185"/>
    </row>
    <row r="365" spans="1:72" ht="90" customHeight="1">
      <c r="A365" s="3254" t="str">
        <f>الاعدادات!$D$14</f>
        <v>2023 وما قبلها</v>
      </c>
      <c r="B365" s="3190"/>
      <c r="C365" s="3191"/>
      <c r="D365" s="3191"/>
      <c r="E365" s="3192"/>
      <c r="F365" s="3192"/>
      <c r="G365" s="3192"/>
      <c r="H365" s="3193"/>
      <c r="I365" s="3194"/>
      <c r="J365" s="3191"/>
      <c r="K365" s="3191"/>
      <c r="L365" s="3192"/>
      <c r="M365" s="3192"/>
      <c r="N365" s="3192"/>
      <c r="O365" s="3192"/>
      <c r="P365" s="3192"/>
      <c r="Q365" s="3192"/>
      <c r="R365" s="3192"/>
      <c r="S365" s="3192"/>
      <c r="T365" s="3193"/>
      <c r="U365" s="3195">
        <v>0</v>
      </c>
      <c r="V365" s="3196"/>
      <c r="W365" s="3194"/>
      <c r="X365" s="3194"/>
      <c r="Y365" s="3191"/>
      <c r="Z365" s="3191"/>
      <c r="AA365" s="3191"/>
      <c r="AB365" s="3193"/>
      <c r="AC365" s="3194"/>
      <c r="AD365" s="3191"/>
      <c r="AE365" s="3193"/>
      <c r="AF365" s="3194"/>
      <c r="AG365" s="3191">
        <v>0</v>
      </c>
      <c r="AH365" s="3191"/>
      <c r="AI365" s="3191"/>
      <c r="AJ365" s="3197"/>
      <c r="AK365" s="3190"/>
      <c r="AL365" s="3191"/>
      <c r="AM365" s="3191"/>
      <c r="AN365" s="3192"/>
      <c r="AO365" s="3192"/>
      <c r="AP365" s="3192"/>
      <c r="AQ365" s="3193"/>
      <c r="AR365" s="3194"/>
      <c r="AS365" s="3191"/>
      <c r="AT365" s="3191"/>
      <c r="AU365" s="3192"/>
      <c r="AV365" s="3192"/>
      <c r="AW365" s="3192"/>
      <c r="AX365" s="3192"/>
      <c r="AY365" s="3192"/>
      <c r="AZ365" s="3192"/>
      <c r="BA365" s="3192"/>
      <c r="BB365" s="3192"/>
      <c r="BC365" s="3193"/>
      <c r="BD365" s="3195">
        <v>0</v>
      </c>
      <c r="BE365" s="3196"/>
      <c r="BF365" s="3194"/>
      <c r="BG365" s="3194"/>
      <c r="BH365" s="3191"/>
      <c r="BI365" s="3191"/>
      <c r="BJ365" s="3191"/>
      <c r="BK365" s="3193"/>
      <c r="BL365" s="3194"/>
      <c r="BM365" s="3191"/>
      <c r="BN365" s="3193"/>
      <c r="BO365" s="3194"/>
      <c r="BP365" s="3191">
        <v>0</v>
      </c>
      <c r="BQ365" s="3191"/>
      <c r="BR365" s="3191"/>
      <c r="BS365" s="3197"/>
      <c r="BT365" s="3185"/>
    </row>
    <row r="366" spans="1:72" ht="90" customHeight="1">
      <c r="A366" s="3254">
        <f>الاعدادات!$D$15</f>
        <v>2024</v>
      </c>
      <c r="B366" s="3198"/>
      <c r="C366" s="3199"/>
      <c r="D366" s="3199"/>
      <c r="E366" s="3200"/>
      <c r="F366" s="3200"/>
      <c r="G366" s="3200"/>
      <c r="H366" s="3201"/>
      <c r="I366" s="3202"/>
      <c r="J366" s="3199"/>
      <c r="K366" s="3199"/>
      <c r="L366" s="3200"/>
      <c r="M366" s="3200"/>
      <c r="N366" s="3200"/>
      <c r="O366" s="3200"/>
      <c r="P366" s="3200"/>
      <c r="Q366" s="3200"/>
      <c r="R366" s="3200"/>
      <c r="S366" s="3200"/>
      <c r="T366" s="3201"/>
      <c r="U366" s="3203">
        <v>0</v>
      </c>
      <c r="V366" s="3204"/>
      <c r="W366" s="3202"/>
      <c r="X366" s="3202"/>
      <c r="Y366" s="3199"/>
      <c r="Z366" s="3199"/>
      <c r="AA366" s="3199"/>
      <c r="AB366" s="3201"/>
      <c r="AC366" s="3202"/>
      <c r="AD366" s="3199"/>
      <c r="AE366" s="3201"/>
      <c r="AF366" s="3202"/>
      <c r="AG366" s="3199">
        <v>0</v>
      </c>
      <c r="AH366" s="3199"/>
      <c r="AI366" s="3199"/>
      <c r="AJ366" s="3205"/>
      <c r="AK366" s="3198"/>
      <c r="AL366" s="3199"/>
      <c r="AM366" s="3199"/>
      <c r="AN366" s="3200"/>
      <c r="AO366" s="3200"/>
      <c r="AP366" s="3200"/>
      <c r="AQ366" s="3201"/>
      <c r="AR366" s="3202"/>
      <c r="AS366" s="3199"/>
      <c r="AT366" s="3199"/>
      <c r="AU366" s="3200"/>
      <c r="AV366" s="3200"/>
      <c r="AW366" s="3200"/>
      <c r="AX366" s="3200"/>
      <c r="AY366" s="3200"/>
      <c r="AZ366" s="3200"/>
      <c r="BA366" s="3200"/>
      <c r="BB366" s="3200"/>
      <c r="BC366" s="3201"/>
      <c r="BD366" s="3203">
        <v>0</v>
      </c>
      <c r="BE366" s="3204"/>
      <c r="BF366" s="3202"/>
      <c r="BG366" s="3202"/>
      <c r="BH366" s="3199"/>
      <c r="BI366" s="3199"/>
      <c r="BJ366" s="3199"/>
      <c r="BK366" s="3201"/>
      <c r="BL366" s="3202"/>
      <c r="BM366" s="3199"/>
      <c r="BN366" s="3201"/>
      <c r="BO366" s="3202"/>
      <c r="BP366" s="3199">
        <v>0</v>
      </c>
      <c r="BQ366" s="3199"/>
      <c r="BR366" s="3199"/>
      <c r="BS366" s="3205"/>
      <c r="BT366" s="3185"/>
    </row>
    <row r="367" spans="1:72" ht="90" customHeight="1">
      <c r="A367" s="3254">
        <f>الاعدادات!$D$16</f>
        <v>2025</v>
      </c>
      <c r="B367" s="3198"/>
      <c r="C367" s="3199"/>
      <c r="D367" s="3199"/>
      <c r="E367" s="3200"/>
      <c r="F367" s="3200"/>
      <c r="G367" s="3200"/>
      <c r="H367" s="3201"/>
      <c r="I367" s="3202">
        <v>3</v>
      </c>
      <c r="J367" s="3199">
        <v>1</v>
      </c>
      <c r="K367" s="3199"/>
      <c r="L367" s="3200"/>
      <c r="M367" s="3200"/>
      <c r="N367" s="3200"/>
      <c r="O367" s="3200"/>
      <c r="P367" s="3200"/>
      <c r="Q367" s="3200"/>
      <c r="R367" s="3200"/>
      <c r="S367" s="3200"/>
      <c r="T367" s="3201"/>
      <c r="U367" s="3203">
        <v>4</v>
      </c>
      <c r="V367" s="3204"/>
      <c r="W367" s="3202"/>
      <c r="X367" s="3202"/>
      <c r="Y367" s="3199"/>
      <c r="Z367" s="3199"/>
      <c r="AA367" s="3199"/>
      <c r="AB367" s="3201"/>
      <c r="AC367" s="3202"/>
      <c r="AD367" s="3199"/>
      <c r="AE367" s="3201"/>
      <c r="AF367" s="3202"/>
      <c r="AG367" s="3199">
        <v>4</v>
      </c>
      <c r="AH367" s="3199"/>
      <c r="AI367" s="3199"/>
      <c r="AJ367" s="3205"/>
      <c r="AK367" s="3198"/>
      <c r="AL367" s="3199"/>
      <c r="AM367" s="3199"/>
      <c r="AN367" s="3200"/>
      <c r="AO367" s="3200"/>
      <c r="AP367" s="3200"/>
      <c r="AQ367" s="3201"/>
      <c r="AR367" s="3202">
        <v>1</v>
      </c>
      <c r="AS367" s="3199"/>
      <c r="AT367" s="3199"/>
      <c r="AU367" s="3200"/>
      <c r="AV367" s="3200"/>
      <c r="AW367" s="3200"/>
      <c r="AX367" s="3200"/>
      <c r="AY367" s="3200"/>
      <c r="AZ367" s="3200"/>
      <c r="BA367" s="3200"/>
      <c r="BB367" s="3200"/>
      <c r="BC367" s="3201"/>
      <c r="BD367" s="3203">
        <v>1</v>
      </c>
      <c r="BE367" s="3204"/>
      <c r="BF367" s="3202"/>
      <c r="BG367" s="3202"/>
      <c r="BH367" s="3199"/>
      <c r="BI367" s="3199"/>
      <c r="BJ367" s="3199"/>
      <c r="BK367" s="3201"/>
      <c r="BL367" s="3202"/>
      <c r="BM367" s="3199"/>
      <c r="BN367" s="3201"/>
      <c r="BO367" s="3202"/>
      <c r="BP367" s="3199">
        <v>1</v>
      </c>
      <c r="BQ367" s="3199"/>
      <c r="BR367" s="3199"/>
      <c r="BS367" s="3205"/>
      <c r="BT367" s="3185"/>
    </row>
    <row r="368" spans="1:72" ht="90" customHeight="1" thickBot="1">
      <c r="A368" s="3255">
        <f>الاعدادات!$D$17</f>
        <v>2026</v>
      </c>
      <c r="B368" s="3206"/>
      <c r="C368" s="3207"/>
      <c r="D368" s="3207"/>
      <c r="E368" s="3208"/>
      <c r="F368" s="3208"/>
      <c r="G368" s="3208"/>
      <c r="H368" s="3209"/>
      <c r="I368" s="3210">
        <v>34</v>
      </c>
      <c r="J368" s="3207">
        <v>3</v>
      </c>
      <c r="K368" s="3207"/>
      <c r="L368" s="3208"/>
      <c r="M368" s="3208"/>
      <c r="N368" s="3208"/>
      <c r="O368" s="3208"/>
      <c r="P368" s="3208"/>
      <c r="Q368" s="3208"/>
      <c r="R368" s="3208"/>
      <c r="S368" s="3208"/>
      <c r="T368" s="3209">
        <v>8</v>
      </c>
      <c r="U368" s="3211">
        <v>45</v>
      </c>
      <c r="V368" s="3212"/>
      <c r="W368" s="3210">
        <v>3</v>
      </c>
      <c r="X368" s="3210">
        <v>1</v>
      </c>
      <c r="Y368" s="3207"/>
      <c r="Z368" s="3207">
        <v>2</v>
      </c>
      <c r="AA368" s="3207">
        <v>1</v>
      </c>
      <c r="AB368" s="3209">
        <v>1</v>
      </c>
      <c r="AC368" s="3210"/>
      <c r="AD368" s="3207"/>
      <c r="AE368" s="3209"/>
      <c r="AF368" s="3210"/>
      <c r="AG368" s="3207">
        <v>53</v>
      </c>
      <c r="AH368" s="3207"/>
      <c r="AI368" s="3207"/>
      <c r="AJ368" s="3213"/>
      <c r="AK368" s="3206"/>
      <c r="AL368" s="3207">
        <v>3</v>
      </c>
      <c r="AM368" s="3207"/>
      <c r="AN368" s="3208"/>
      <c r="AO368" s="3208"/>
      <c r="AP368" s="3208"/>
      <c r="AQ368" s="3209"/>
      <c r="AR368" s="3210">
        <v>36</v>
      </c>
      <c r="AS368" s="3207">
        <v>4</v>
      </c>
      <c r="AT368" s="3207"/>
      <c r="AU368" s="3208"/>
      <c r="AV368" s="3208"/>
      <c r="AW368" s="3208"/>
      <c r="AX368" s="3208"/>
      <c r="AY368" s="3208"/>
      <c r="AZ368" s="3208"/>
      <c r="BA368" s="3208"/>
      <c r="BB368" s="3208"/>
      <c r="BC368" s="3209">
        <v>2</v>
      </c>
      <c r="BD368" s="3211">
        <v>45</v>
      </c>
      <c r="BE368" s="3212"/>
      <c r="BF368" s="3210">
        <v>4</v>
      </c>
      <c r="BG368" s="3210">
        <v>2</v>
      </c>
      <c r="BH368" s="3207"/>
      <c r="BI368" s="3207">
        <v>2</v>
      </c>
      <c r="BJ368" s="3207">
        <v>1</v>
      </c>
      <c r="BK368" s="3209"/>
      <c r="BL368" s="3210"/>
      <c r="BM368" s="3207"/>
      <c r="BN368" s="3209"/>
      <c r="BO368" s="3210"/>
      <c r="BP368" s="3207">
        <v>54</v>
      </c>
      <c r="BQ368" s="3207"/>
      <c r="BR368" s="3207"/>
      <c r="BS368" s="3213"/>
      <c r="BT368" s="3185"/>
    </row>
    <row r="369" spans="1:72" ht="90" customHeight="1" thickBot="1">
      <c r="A369" s="3214" t="s">
        <v>181</v>
      </c>
      <c r="B369" s="3256">
        <f t="shared" ref="B369:T369" si="175">SUM(B365:B368)</f>
        <v>0</v>
      </c>
      <c r="C369" s="3257">
        <f t="shared" si="175"/>
        <v>0</v>
      </c>
      <c r="D369" s="3257">
        <f t="shared" si="175"/>
        <v>0</v>
      </c>
      <c r="E369" s="3257">
        <f t="shared" si="175"/>
        <v>0</v>
      </c>
      <c r="F369" s="3257">
        <f t="shared" si="175"/>
        <v>0</v>
      </c>
      <c r="G369" s="3257">
        <f t="shared" si="175"/>
        <v>0</v>
      </c>
      <c r="H369" s="3257">
        <f t="shared" si="175"/>
        <v>0</v>
      </c>
      <c r="I369" s="3257">
        <f t="shared" si="175"/>
        <v>37</v>
      </c>
      <c r="J369" s="3257">
        <f t="shared" si="175"/>
        <v>4</v>
      </c>
      <c r="K369" s="3257">
        <f t="shared" si="175"/>
        <v>0</v>
      </c>
      <c r="L369" s="3257">
        <f t="shared" si="175"/>
        <v>0</v>
      </c>
      <c r="M369" s="3257">
        <f t="shared" si="175"/>
        <v>0</v>
      </c>
      <c r="N369" s="3257">
        <f t="shared" si="175"/>
        <v>0</v>
      </c>
      <c r="O369" s="3257">
        <f t="shared" si="175"/>
        <v>0</v>
      </c>
      <c r="P369" s="3257">
        <f t="shared" si="175"/>
        <v>0</v>
      </c>
      <c r="Q369" s="3257">
        <f t="shared" si="175"/>
        <v>0</v>
      </c>
      <c r="R369" s="3257">
        <f t="shared" si="175"/>
        <v>0</v>
      </c>
      <c r="S369" s="3257">
        <f t="shared" si="175"/>
        <v>0</v>
      </c>
      <c r="T369" s="3257">
        <f t="shared" si="175"/>
        <v>8</v>
      </c>
      <c r="U369" s="3258">
        <f t="shared" ref="U369" si="176">SUM(B369:T369)</f>
        <v>49</v>
      </c>
      <c r="V369" s="3257">
        <f t="shared" ref="V369:AF369" si="177">SUM(V365:V368)</f>
        <v>0</v>
      </c>
      <c r="W369" s="3257">
        <f t="shared" si="177"/>
        <v>3</v>
      </c>
      <c r="X369" s="3257">
        <f t="shared" si="177"/>
        <v>1</v>
      </c>
      <c r="Y369" s="3257">
        <f t="shared" si="177"/>
        <v>0</v>
      </c>
      <c r="Z369" s="3257">
        <f t="shared" si="177"/>
        <v>2</v>
      </c>
      <c r="AA369" s="3257">
        <f t="shared" si="177"/>
        <v>1</v>
      </c>
      <c r="AB369" s="3257">
        <f t="shared" si="177"/>
        <v>1</v>
      </c>
      <c r="AC369" s="3257">
        <f t="shared" si="177"/>
        <v>0</v>
      </c>
      <c r="AD369" s="3257">
        <f t="shared" si="177"/>
        <v>0</v>
      </c>
      <c r="AE369" s="3257">
        <f t="shared" si="177"/>
        <v>0</v>
      </c>
      <c r="AF369" s="3257">
        <f t="shared" si="177"/>
        <v>0</v>
      </c>
      <c r="AG369" s="3257">
        <f t="shared" ref="AG369" si="178">SUM(U369:AF369)</f>
        <v>57</v>
      </c>
      <c r="AH369" s="3257">
        <f t="shared" ref="AH369:BC369" si="179">SUM(AH365:AH368)</f>
        <v>0</v>
      </c>
      <c r="AI369" s="3257">
        <f t="shared" si="179"/>
        <v>0</v>
      </c>
      <c r="AJ369" s="3257">
        <f t="shared" si="179"/>
        <v>0</v>
      </c>
      <c r="AK369" s="3257">
        <f t="shared" si="179"/>
        <v>0</v>
      </c>
      <c r="AL369" s="3257">
        <f t="shared" si="179"/>
        <v>3</v>
      </c>
      <c r="AM369" s="3257">
        <f t="shared" si="179"/>
        <v>0</v>
      </c>
      <c r="AN369" s="3257">
        <f t="shared" si="179"/>
        <v>0</v>
      </c>
      <c r="AO369" s="3257">
        <f t="shared" si="179"/>
        <v>0</v>
      </c>
      <c r="AP369" s="3257">
        <f t="shared" si="179"/>
        <v>0</v>
      </c>
      <c r="AQ369" s="3257">
        <f t="shared" si="179"/>
        <v>0</v>
      </c>
      <c r="AR369" s="3257">
        <f t="shared" si="179"/>
        <v>37</v>
      </c>
      <c r="AS369" s="3257">
        <f t="shared" si="179"/>
        <v>4</v>
      </c>
      <c r="AT369" s="3257">
        <f t="shared" si="179"/>
        <v>0</v>
      </c>
      <c r="AU369" s="3257">
        <f t="shared" si="179"/>
        <v>0</v>
      </c>
      <c r="AV369" s="3257">
        <f t="shared" si="179"/>
        <v>0</v>
      </c>
      <c r="AW369" s="3257">
        <f t="shared" si="179"/>
        <v>0</v>
      </c>
      <c r="AX369" s="3257">
        <f t="shared" si="179"/>
        <v>0</v>
      </c>
      <c r="AY369" s="3257">
        <f t="shared" si="179"/>
        <v>0</v>
      </c>
      <c r="AZ369" s="3257">
        <f t="shared" si="179"/>
        <v>0</v>
      </c>
      <c r="BA369" s="3257">
        <f t="shared" si="179"/>
        <v>0</v>
      </c>
      <c r="BB369" s="3257">
        <f t="shared" si="179"/>
        <v>0</v>
      </c>
      <c r="BC369" s="3257">
        <f t="shared" si="179"/>
        <v>2</v>
      </c>
      <c r="BD369" s="3258">
        <f t="shared" ref="BD369" si="180">SUM(AK369:BC369)</f>
        <v>46</v>
      </c>
      <c r="BE369" s="3257">
        <f t="shared" ref="BE369:BO369" si="181">SUM(BE365:BE368)</f>
        <v>0</v>
      </c>
      <c r="BF369" s="3257">
        <f t="shared" si="181"/>
        <v>4</v>
      </c>
      <c r="BG369" s="3257">
        <f t="shared" si="181"/>
        <v>2</v>
      </c>
      <c r="BH369" s="3257">
        <f t="shared" si="181"/>
        <v>0</v>
      </c>
      <c r="BI369" s="3257">
        <f t="shared" si="181"/>
        <v>2</v>
      </c>
      <c r="BJ369" s="3257">
        <f t="shared" si="181"/>
        <v>1</v>
      </c>
      <c r="BK369" s="3257">
        <f t="shared" si="181"/>
        <v>0</v>
      </c>
      <c r="BL369" s="3257">
        <f t="shared" si="181"/>
        <v>0</v>
      </c>
      <c r="BM369" s="3257">
        <f t="shared" si="181"/>
        <v>0</v>
      </c>
      <c r="BN369" s="3257">
        <f t="shared" si="181"/>
        <v>0</v>
      </c>
      <c r="BO369" s="3257">
        <f t="shared" si="181"/>
        <v>0</v>
      </c>
      <c r="BP369" s="3257">
        <f t="shared" ref="BP369" si="182">SUM(BD369:BO369)</f>
        <v>55</v>
      </c>
      <c r="BQ369" s="3257">
        <f>SUM(BQ365:BQ368)</f>
        <v>0</v>
      </c>
      <c r="BR369" s="3257">
        <f>SUM(BR365:BR368)</f>
        <v>0</v>
      </c>
      <c r="BS369" s="3259">
        <f>SUM(BS365:BS368)</f>
        <v>0</v>
      </c>
      <c r="BT369" s="3185"/>
    </row>
    <row r="370" spans="1:72" ht="60" customHeight="1" thickBot="1">
      <c r="A370" s="3215"/>
      <c r="B370" s="6068" t="s">
        <v>1685</v>
      </c>
      <c r="C370" s="6069"/>
      <c r="D370" s="6069"/>
      <c r="E370" s="6069"/>
      <c r="F370" s="6069"/>
      <c r="G370" s="6069"/>
      <c r="H370" s="6069"/>
      <c r="I370" s="6069"/>
      <c r="J370" s="6069"/>
      <c r="K370" s="6069"/>
      <c r="L370" s="6069"/>
      <c r="M370" s="6069"/>
      <c r="N370" s="6069"/>
      <c r="O370" s="6069"/>
      <c r="P370" s="6069"/>
      <c r="Q370" s="6069"/>
      <c r="R370" s="6069"/>
      <c r="S370" s="6069"/>
      <c r="T370" s="6069"/>
      <c r="U370" s="6069"/>
      <c r="V370" s="6069"/>
      <c r="W370" s="6069"/>
      <c r="X370" s="6069"/>
      <c r="Y370" s="6069"/>
      <c r="Z370" s="6069"/>
      <c r="AA370" s="6069"/>
      <c r="AB370" s="6069"/>
      <c r="AC370" s="6069"/>
      <c r="AD370" s="6069"/>
      <c r="AE370" s="6069"/>
      <c r="AF370" s="6069"/>
      <c r="AG370" s="6069"/>
      <c r="AH370" s="6069"/>
      <c r="AI370" s="6069"/>
      <c r="AJ370" s="3216"/>
      <c r="AK370" s="6068" t="s">
        <v>1666</v>
      </c>
      <c r="AL370" s="6069"/>
      <c r="AM370" s="6069"/>
      <c r="AN370" s="6069"/>
      <c r="AO370" s="6069"/>
      <c r="AP370" s="6069"/>
      <c r="AQ370" s="6069"/>
      <c r="AR370" s="6069"/>
      <c r="AS370" s="6069"/>
      <c r="AT370" s="6069"/>
      <c r="AU370" s="6069"/>
      <c r="AV370" s="6069"/>
      <c r="AW370" s="6069"/>
      <c r="AX370" s="6069"/>
      <c r="AY370" s="6069"/>
      <c r="AZ370" s="6069"/>
      <c r="BA370" s="6069"/>
      <c r="BB370" s="6069"/>
      <c r="BC370" s="6069"/>
      <c r="BD370" s="6069"/>
      <c r="BE370" s="6069"/>
      <c r="BF370" s="6069"/>
      <c r="BG370" s="6069"/>
      <c r="BH370" s="6069"/>
      <c r="BI370" s="6069"/>
      <c r="BJ370" s="6069"/>
      <c r="BK370" s="6069"/>
      <c r="BL370" s="6069"/>
      <c r="BM370" s="6069"/>
      <c r="BN370" s="6069"/>
      <c r="BO370" s="6069"/>
      <c r="BP370" s="6069"/>
      <c r="BQ370" s="6069"/>
      <c r="BR370" s="6069"/>
      <c r="BS370" s="6069"/>
      <c r="BT370" s="3185"/>
    </row>
    <row r="371" spans="1:72" ht="90" customHeight="1" thickBot="1">
      <c r="A371" s="3260" t="str">
        <f>الاعدادات!$D$14</f>
        <v>2023 وما قبلها</v>
      </c>
      <c r="B371" s="3217"/>
      <c r="C371" s="3218"/>
      <c r="D371" s="3218"/>
      <c r="E371" s="3219"/>
      <c r="F371" s="3219"/>
      <c r="G371" s="3219"/>
      <c r="H371" s="3220"/>
      <c r="I371" s="3221"/>
      <c r="J371" s="3222"/>
      <c r="K371" s="3222"/>
      <c r="L371" s="3223"/>
      <c r="M371" s="3223"/>
      <c r="N371" s="3223"/>
      <c r="O371" s="3223"/>
      <c r="P371" s="3223"/>
      <c r="Q371" s="3223"/>
      <c r="R371" s="3223"/>
      <c r="S371" s="3223"/>
      <c r="T371" s="3224"/>
      <c r="U371" s="3225">
        <v>0</v>
      </c>
      <c r="V371" s="3226"/>
      <c r="W371" s="3221"/>
      <c r="X371" s="3221"/>
      <c r="Y371" s="3222"/>
      <c r="Z371" s="3222"/>
      <c r="AA371" s="3222"/>
      <c r="AB371" s="3224"/>
      <c r="AC371" s="3221"/>
      <c r="AD371" s="3222"/>
      <c r="AE371" s="3224"/>
      <c r="AF371" s="3221"/>
      <c r="AG371" s="3222">
        <v>0</v>
      </c>
      <c r="AH371" s="3222"/>
      <c r="AI371" s="3222"/>
      <c r="AJ371" s="3227"/>
      <c r="AK371" s="3217"/>
      <c r="AL371" s="3218"/>
      <c r="AM371" s="3218"/>
      <c r="AN371" s="3219"/>
      <c r="AO371" s="3219"/>
      <c r="AP371" s="3219"/>
      <c r="AQ371" s="3220"/>
      <c r="AR371" s="3221"/>
      <c r="AS371" s="3222"/>
      <c r="AT371" s="3222"/>
      <c r="AU371" s="3223"/>
      <c r="AV371" s="3223"/>
      <c r="AW371" s="3223"/>
      <c r="AX371" s="3223"/>
      <c r="AY371" s="3223"/>
      <c r="AZ371" s="3223"/>
      <c r="BA371" s="3223"/>
      <c r="BB371" s="3223"/>
      <c r="BC371" s="3224"/>
      <c r="BD371" s="3225">
        <v>0</v>
      </c>
      <c r="BE371" s="3226"/>
      <c r="BF371" s="3221"/>
      <c r="BG371" s="3221"/>
      <c r="BH371" s="3222"/>
      <c r="BI371" s="3222"/>
      <c r="BJ371" s="3222"/>
      <c r="BK371" s="3224"/>
      <c r="BL371" s="3221"/>
      <c r="BM371" s="3222"/>
      <c r="BN371" s="3224"/>
      <c r="BO371" s="3221"/>
      <c r="BP371" s="3222">
        <v>0</v>
      </c>
      <c r="BQ371" s="3222"/>
      <c r="BR371" s="3222"/>
      <c r="BS371" s="3227"/>
      <c r="BT371" s="3185"/>
    </row>
    <row r="372" spans="1:72" ht="90" customHeight="1">
      <c r="A372" s="3254">
        <f>الاعدادات!$D$15</f>
        <v>2024</v>
      </c>
      <c r="B372" s="3217"/>
      <c r="C372" s="3218"/>
      <c r="D372" s="3218"/>
      <c r="E372" s="3219"/>
      <c r="F372" s="3219"/>
      <c r="G372" s="3219"/>
      <c r="H372" s="3220"/>
      <c r="I372" s="3221"/>
      <c r="J372" s="3222"/>
      <c r="K372" s="3222"/>
      <c r="L372" s="3223"/>
      <c r="M372" s="3223"/>
      <c r="N372" s="3223"/>
      <c r="O372" s="3223"/>
      <c r="P372" s="3223"/>
      <c r="Q372" s="3223"/>
      <c r="R372" s="3223"/>
      <c r="S372" s="3223"/>
      <c r="T372" s="3224"/>
      <c r="U372" s="3225">
        <v>0</v>
      </c>
      <c r="V372" s="3226"/>
      <c r="W372" s="3221"/>
      <c r="X372" s="3221"/>
      <c r="Y372" s="3222"/>
      <c r="Z372" s="3222"/>
      <c r="AA372" s="3222"/>
      <c r="AB372" s="3224"/>
      <c r="AC372" s="3221"/>
      <c r="AD372" s="3222"/>
      <c r="AE372" s="3224"/>
      <c r="AF372" s="3221"/>
      <c r="AG372" s="3222">
        <v>0</v>
      </c>
      <c r="AH372" s="3222"/>
      <c r="AI372" s="3222"/>
      <c r="AJ372" s="3227"/>
      <c r="AK372" s="3217"/>
      <c r="AL372" s="3218"/>
      <c r="AM372" s="3218"/>
      <c r="AN372" s="3219"/>
      <c r="AO372" s="3219"/>
      <c r="AP372" s="3219"/>
      <c r="AQ372" s="3220"/>
      <c r="AR372" s="3221"/>
      <c r="AS372" s="3222"/>
      <c r="AT372" s="3222"/>
      <c r="AU372" s="3223"/>
      <c r="AV372" s="3223"/>
      <c r="AW372" s="3223"/>
      <c r="AX372" s="3223"/>
      <c r="AY372" s="3223"/>
      <c r="AZ372" s="3223"/>
      <c r="BA372" s="3223"/>
      <c r="BB372" s="3223"/>
      <c r="BC372" s="3224"/>
      <c r="BD372" s="3225">
        <v>0</v>
      </c>
      <c r="BE372" s="3226"/>
      <c r="BF372" s="3221"/>
      <c r="BG372" s="3221"/>
      <c r="BH372" s="3222"/>
      <c r="BI372" s="3222"/>
      <c r="BJ372" s="3222"/>
      <c r="BK372" s="3224"/>
      <c r="BL372" s="3221"/>
      <c r="BM372" s="3222"/>
      <c r="BN372" s="3224"/>
      <c r="BO372" s="3221"/>
      <c r="BP372" s="3222">
        <v>0</v>
      </c>
      <c r="BQ372" s="3222"/>
      <c r="BR372" s="3222"/>
      <c r="BS372" s="3227"/>
      <c r="BT372" s="3185"/>
    </row>
    <row r="373" spans="1:72" ht="90" customHeight="1">
      <c r="A373" s="3254">
        <f>الاعدادات!$D$16</f>
        <v>2025</v>
      </c>
      <c r="B373" s="3198"/>
      <c r="C373" s="3199"/>
      <c r="D373" s="3199"/>
      <c r="E373" s="3200"/>
      <c r="F373" s="3200"/>
      <c r="G373" s="3200"/>
      <c r="H373" s="3201"/>
      <c r="I373" s="3202"/>
      <c r="J373" s="3199"/>
      <c r="K373" s="3199"/>
      <c r="L373" s="3200"/>
      <c r="M373" s="3200"/>
      <c r="N373" s="3200"/>
      <c r="O373" s="3200"/>
      <c r="P373" s="3200"/>
      <c r="Q373" s="3200"/>
      <c r="R373" s="3200"/>
      <c r="S373" s="3200"/>
      <c r="T373" s="3201"/>
      <c r="U373" s="3203">
        <v>0</v>
      </c>
      <c r="V373" s="3204"/>
      <c r="W373" s="3202"/>
      <c r="X373" s="3202"/>
      <c r="Y373" s="3199"/>
      <c r="Z373" s="3199"/>
      <c r="AA373" s="3199"/>
      <c r="AB373" s="3201"/>
      <c r="AC373" s="3202"/>
      <c r="AD373" s="3199"/>
      <c r="AE373" s="3201"/>
      <c r="AF373" s="3202"/>
      <c r="AG373" s="3199">
        <v>0</v>
      </c>
      <c r="AH373" s="3199"/>
      <c r="AI373" s="3199"/>
      <c r="AJ373" s="3205"/>
      <c r="AK373" s="3198"/>
      <c r="AL373" s="3199"/>
      <c r="AM373" s="3199"/>
      <c r="AN373" s="3200"/>
      <c r="AO373" s="3200"/>
      <c r="AP373" s="3200"/>
      <c r="AQ373" s="3201"/>
      <c r="AR373" s="3202"/>
      <c r="AS373" s="3199"/>
      <c r="AT373" s="3199"/>
      <c r="AU373" s="3200"/>
      <c r="AV373" s="3200"/>
      <c r="AW373" s="3200"/>
      <c r="AX373" s="3200"/>
      <c r="AY373" s="3200"/>
      <c r="AZ373" s="3200"/>
      <c r="BA373" s="3200"/>
      <c r="BB373" s="3200"/>
      <c r="BC373" s="3201"/>
      <c r="BD373" s="3203">
        <v>0</v>
      </c>
      <c r="BE373" s="3204"/>
      <c r="BF373" s="3202"/>
      <c r="BG373" s="3202"/>
      <c r="BH373" s="3199"/>
      <c r="BI373" s="3199"/>
      <c r="BJ373" s="3199"/>
      <c r="BK373" s="3201"/>
      <c r="BL373" s="3202"/>
      <c r="BM373" s="3199"/>
      <c r="BN373" s="3201"/>
      <c r="BO373" s="3202"/>
      <c r="BP373" s="3199">
        <v>0</v>
      </c>
      <c r="BQ373" s="3199"/>
      <c r="BR373" s="3199"/>
      <c r="BS373" s="3205"/>
      <c r="BT373" s="3185"/>
    </row>
    <row r="374" spans="1:72" ht="90" customHeight="1" thickBot="1">
      <c r="A374" s="3255">
        <f>الاعدادات!$D$17</f>
        <v>2026</v>
      </c>
      <c r="B374" s="3228"/>
      <c r="C374" s="3229"/>
      <c r="D374" s="3229"/>
      <c r="E374" s="3230"/>
      <c r="F374" s="3230"/>
      <c r="G374" s="3230"/>
      <c r="H374" s="3231"/>
      <c r="I374" s="3232">
        <v>21</v>
      </c>
      <c r="J374" s="3233">
        <v>1</v>
      </c>
      <c r="K374" s="3233"/>
      <c r="L374" s="3234"/>
      <c r="M374" s="3234"/>
      <c r="N374" s="3234"/>
      <c r="O374" s="3234"/>
      <c r="P374" s="3234"/>
      <c r="Q374" s="3234"/>
      <c r="R374" s="3234"/>
      <c r="S374" s="3234"/>
      <c r="T374" s="3231">
        <v>2</v>
      </c>
      <c r="U374" s="3235">
        <v>24</v>
      </c>
      <c r="V374" s="3236"/>
      <c r="W374" s="3232">
        <v>2</v>
      </c>
      <c r="X374" s="3232"/>
      <c r="Y374" s="3233"/>
      <c r="Z374" s="3233">
        <v>6</v>
      </c>
      <c r="AA374" s="3233">
        <v>1</v>
      </c>
      <c r="AB374" s="3231"/>
      <c r="AC374" s="3232"/>
      <c r="AD374" s="3233"/>
      <c r="AE374" s="3231"/>
      <c r="AF374" s="3232"/>
      <c r="AG374" s="3233">
        <v>33</v>
      </c>
      <c r="AH374" s="3233">
        <v>1</v>
      </c>
      <c r="AI374" s="3233"/>
      <c r="AJ374" s="3237"/>
      <c r="AK374" s="3228"/>
      <c r="AL374" s="3229"/>
      <c r="AM374" s="3229"/>
      <c r="AN374" s="3230"/>
      <c r="AO374" s="3230"/>
      <c r="AP374" s="3230"/>
      <c r="AQ374" s="3231"/>
      <c r="AR374" s="3232"/>
      <c r="AS374" s="3233"/>
      <c r="AT374" s="3233"/>
      <c r="AU374" s="3234"/>
      <c r="AV374" s="3234"/>
      <c r="AW374" s="3234"/>
      <c r="AX374" s="3234"/>
      <c r="AY374" s="3234"/>
      <c r="AZ374" s="3234"/>
      <c r="BA374" s="3234"/>
      <c r="BB374" s="3234"/>
      <c r="BC374" s="3231"/>
      <c r="BD374" s="3235">
        <v>0</v>
      </c>
      <c r="BE374" s="3236"/>
      <c r="BF374" s="3232"/>
      <c r="BG374" s="3232"/>
      <c r="BH374" s="3233"/>
      <c r="BI374" s="3233"/>
      <c r="BJ374" s="3233"/>
      <c r="BK374" s="3231"/>
      <c r="BL374" s="3232"/>
      <c r="BM374" s="3233"/>
      <c r="BN374" s="3231"/>
      <c r="BO374" s="3232"/>
      <c r="BP374" s="3233">
        <v>0</v>
      </c>
      <c r="BQ374" s="3233"/>
      <c r="BR374" s="3233"/>
      <c r="BS374" s="3237"/>
      <c r="BT374" s="3185"/>
    </row>
    <row r="375" spans="1:72" ht="90" customHeight="1" thickBot="1">
      <c r="A375" s="3214" t="s">
        <v>181</v>
      </c>
      <c r="B375" s="3261">
        <f t="shared" ref="B375:T375" si="183">SUM(B371:B374)</f>
        <v>0</v>
      </c>
      <c r="C375" s="3262">
        <f t="shared" si="183"/>
        <v>0</v>
      </c>
      <c r="D375" s="3262">
        <f t="shared" si="183"/>
        <v>0</v>
      </c>
      <c r="E375" s="3262">
        <f t="shared" si="183"/>
        <v>0</v>
      </c>
      <c r="F375" s="3262">
        <f t="shared" si="183"/>
        <v>0</v>
      </c>
      <c r="G375" s="3262">
        <f t="shared" si="183"/>
        <v>0</v>
      </c>
      <c r="H375" s="3262">
        <f t="shared" si="183"/>
        <v>0</v>
      </c>
      <c r="I375" s="3262">
        <f t="shared" si="183"/>
        <v>21</v>
      </c>
      <c r="J375" s="3262">
        <f t="shared" si="183"/>
        <v>1</v>
      </c>
      <c r="K375" s="3262">
        <f t="shared" si="183"/>
        <v>0</v>
      </c>
      <c r="L375" s="3262">
        <f t="shared" si="183"/>
        <v>0</v>
      </c>
      <c r="M375" s="3262">
        <f t="shared" si="183"/>
        <v>0</v>
      </c>
      <c r="N375" s="3262">
        <f t="shared" si="183"/>
        <v>0</v>
      </c>
      <c r="O375" s="3262">
        <f t="shared" si="183"/>
        <v>0</v>
      </c>
      <c r="P375" s="3262">
        <f t="shared" si="183"/>
        <v>0</v>
      </c>
      <c r="Q375" s="3262">
        <f t="shared" si="183"/>
        <v>0</v>
      </c>
      <c r="R375" s="3262">
        <f t="shared" si="183"/>
        <v>0</v>
      </c>
      <c r="S375" s="3262">
        <f t="shared" si="183"/>
        <v>0</v>
      </c>
      <c r="T375" s="3262">
        <f t="shared" si="183"/>
        <v>2</v>
      </c>
      <c r="U375" s="3263">
        <f t="shared" ref="U375" si="184">SUM(B375:T375)</f>
        <v>24</v>
      </c>
      <c r="V375" s="3262">
        <f t="shared" ref="V375:AF375" si="185">SUM(V371:V374)</f>
        <v>0</v>
      </c>
      <c r="W375" s="3262">
        <f t="shared" si="185"/>
        <v>2</v>
      </c>
      <c r="X375" s="3262">
        <f t="shared" si="185"/>
        <v>0</v>
      </c>
      <c r="Y375" s="3262">
        <f t="shared" si="185"/>
        <v>0</v>
      </c>
      <c r="Z375" s="3262">
        <f t="shared" si="185"/>
        <v>6</v>
      </c>
      <c r="AA375" s="3262">
        <f t="shared" si="185"/>
        <v>1</v>
      </c>
      <c r="AB375" s="3262">
        <f t="shared" si="185"/>
        <v>0</v>
      </c>
      <c r="AC375" s="3262">
        <f t="shared" si="185"/>
        <v>0</v>
      </c>
      <c r="AD375" s="3262">
        <f t="shared" si="185"/>
        <v>0</v>
      </c>
      <c r="AE375" s="3262">
        <f t="shared" si="185"/>
        <v>0</v>
      </c>
      <c r="AF375" s="3262">
        <f t="shared" si="185"/>
        <v>0</v>
      </c>
      <c r="AG375" s="3262">
        <f t="shared" ref="AG375" si="186">SUM(U375:AF375)</f>
        <v>33</v>
      </c>
      <c r="AH375" s="3262">
        <f t="shared" ref="AH375:BC375" si="187">SUM(AH371:AH374)</f>
        <v>1</v>
      </c>
      <c r="AI375" s="3262">
        <f t="shared" si="187"/>
        <v>0</v>
      </c>
      <c r="AJ375" s="3264">
        <f t="shared" si="187"/>
        <v>0</v>
      </c>
      <c r="AK375" s="3261">
        <f t="shared" si="187"/>
        <v>0</v>
      </c>
      <c r="AL375" s="3262">
        <f t="shared" si="187"/>
        <v>0</v>
      </c>
      <c r="AM375" s="3262">
        <f t="shared" si="187"/>
        <v>0</v>
      </c>
      <c r="AN375" s="3262">
        <f t="shared" si="187"/>
        <v>0</v>
      </c>
      <c r="AO375" s="3262">
        <f t="shared" si="187"/>
        <v>0</v>
      </c>
      <c r="AP375" s="3262">
        <f t="shared" si="187"/>
        <v>0</v>
      </c>
      <c r="AQ375" s="3262">
        <f t="shared" si="187"/>
        <v>0</v>
      </c>
      <c r="AR375" s="3262">
        <f t="shared" si="187"/>
        <v>0</v>
      </c>
      <c r="AS375" s="3262">
        <f t="shared" si="187"/>
        <v>0</v>
      </c>
      <c r="AT375" s="3262">
        <f t="shared" si="187"/>
        <v>0</v>
      </c>
      <c r="AU375" s="3262">
        <f t="shared" si="187"/>
        <v>0</v>
      </c>
      <c r="AV375" s="3262">
        <f t="shared" si="187"/>
        <v>0</v>
      </c>
      <c r="AW375" s="3262">
        <f t="shared" si="187"/>
        <v>0</v>
      </c>
      <c r="AX375" s="3262">
        <f t="shared" si="187"/>
        <v>0</v>
      </c>
      <c r="AY375" s="3262">
        <f t="shared" si="187"/>
        <v>0</v>
      </c>
      <c r="AZ375" s="3262">
        <f t="shared" si="187"/>
        <v>0</v>
      </c>
      <c r="BA375" s="3262">
        <f t="shared" si="187"/>
        <v>0</v>
      </c>
      <c r="BB375" s="3262">
        <f t="shared" si="187"/>
        <v>0</v>
      </c>
      <c r="BC375" s="3262">
        <f t="shared" si="187"/>
        <v>0</v>
      </c>
      <c r="BD375" s="3263">
        <f t="shared" ref="BD375" si="188">SUM(AK375:BC375)</f>
        <v>0</v>
      </c>
      <c r="BE375" s="3262">
        <f t="shared" ref="BE375:BO375" si="189">SUM(BE371:BE374)</f>
        <v>0</v>
      </c>
      <c r="BF375" s="3262">
        <f t="shared" si="189"/>
        <v>0</v>
      </c>
      <c r="BG375" s="3262">
        <f t="shared" si="189"/>
        <v>0</v>
      </c>
      <c r="BH375" s="3262">
        <f t="shared" si="189"/>
        <v>0</v>
      </c>
      <c r="BI375" s="3262">
        <f t="shared" si="189"/>
        <v>0</v>
      </c>
      <c r="BJ375" s="3262">
        <f t="shared" si="189"/>
        <v>0</v>
      </c>
      <c r="BK375" s="3262">
        <f t="shared" si="189"/>
        <v>0</v>
      </c>
      <c r="BL375" s="3265">
        <f t="shared" si="189"/>
        <v>0</v>
      </c>
      <c r="BM375" s="3262">
        <f t="shared" si="189"/>
        <v>0</v>
      </c>
      <c r="BN375" s="3262">
        <f t="shared" si="189"/>
        <v>0</v>
      </c>
      <c r="BO375" s="3262">
        <f t="shared" si="189"/>
        <v>0</v>
      </c>
      <c r="BP375" s="3262">
        <f t="shared" ref="BP375" si="190">SUM(BD375:BO375)</f>
        <v>0</v>
      </c>
      <c r="BQ375" s="3262">
        <f>SUM(BQ371:BQ374)</f>
        <v>0</v>
      </c>
      <c r="BR375" s="3262">
        <f>SUM(BR371:BR374)</f>
        <v>0</v>
      </c>
      <c r="BS375" s="3264">
        <f>SUM(BS371:BS374)</f>
        <v>0</v>
      </c>
      <c r="BT375" s="3185"/>
    </row>
    <row r="376" spans="1:72" ht="108" customHeight="1">
      <c r="A376" s="3238"/>
      <c r="B376" s="3239"/>
      <c r="C376" s="3239"/>
      <c r="D376" s="3239"/>
      <c r="E376" s="3239"/>
      <c r="F376" s="3239"/>
      <c r="G376" s="3239"/>
      <c r="H376" s="3239"/>
      <c r="I376" s="3239"/>
      <c r="J376" s="3239"/>
      <c r="BG376" s="6128" t="s">
        <v>933</v>
      </c>
      <c r="BH376" s="6128"/>
      <c r="BI376" s="6128"/>
      <c r="BJ376" s="6128"/>
      <c r="BK376" s="6128"/>
      <c r="BL376" s="6128"/>
      <c r="BM376" s="6128"/>
      <c r="BN376" s="6128"/>
      <c r="BO376" s="6128"/>
      <c r="BP376" s="6128"/>
      <c r="BQ376" s="6128"/>
      <c r="BR376" s="6128"/>
      <c r="BS376" s="6128"/>
    </row>
    <row r="377" spans="1:72" ht="240" customHeight="1" thickBot="1">
      <c r="A377" s="6129" t="str">
        <f xml:space="preserve"> "    كشف الانتاج  (" &amp; $A$1 &amp; " ) اسرة "  &amp;الاعدادات!$D$2</f>
        <v xml:space="preserve">    كشف الانتاج  (الدائرة السابعة اسرة سمسطا ) اسرة عن شهر  يوليو لسنة 2026م </v>
      </c>
      <c r="B377" s="6129"/>
      <c r="C377" s="6129"/>
      <c r="D377" s="6129"/>
      <c r="E377" s="6129"/>
      <c r="F377" s="6129"/>
      <c r="G377" s="6129"/>
      <c r="H377" s="6129"/>
      <c r="I377" s="6129"/>
      <c r="J377" s="6129"/>
      <c r="K377" s="6129"/>
      <c r="L377" s="6129"/>
      <c r="M377" s="6129"/>
      <c r="N377" s="6129"/>
      <c r="O377" s="6129"/>
      <c r="P377" s="6129"/>
      <c r="Q377" s="6129"/>
      <c r="R377" s="6129"/>
      <c r="S377" s="6129"/>
      <c r="T377" s="6129"/>
      <c r="U377" s="6129"/>
      <c r="V377" s="6129"/>
      <c r="W377" s="6129"/>
      <c r="X377" s="6129"/>
      <c r="Y377" s="6129"/>
      <c r="Z377" s="6129"/>
      <c r="AA377" s="6129"/>
      <c r="AB377" s="6129"/>
      <c r="AC377" s="6129"/>
      <c r="AD377" s="6129"/>
      <c r="AE377" s="6129"/>
      <c r="AF377" s="6129"/>
      <c r="AG377" s="6129"/>
      <c r="AH377" s="6129"/>
      <c r="AI377" s="6129"/>
      <c r="AJ377" s="6129"/>
      <c r="AK377" s="6129"/>
      <c r="AL377" s="6129"/>
      <c r="AM377" s="6129"/>
      <c r="AN377" s="6129"/>
      <c r="AO377" s="6129"/>
      <c r="AP377" s="6129"/>
      <c r="AQ377" s="6129"/>
      <c r="AR377" s="6129"/>
      <c r="AS377" s="6129"/>
      <c r="AT377" s="6129"/>
      <c r="AU377" s="6129"/>
      <c r="AV377" s="6129"/>
      <c r="AW377" s="6129"/>
      <c r="AX377" s="6129"/>
      <c r="AY377" s="6129"/>
      <c r="AZ377" s="6129"/>
      <c r="BA377" s="6129"/>
      <c r="BB377" s="6129"/>
      <c r="BC377" s="6129"/>
      <c r="BD377" s="6129"/>
      <c r="BE377" s="6129"/>
      <c r="BF377" s="6129"/>
      <c r="BG377" s="6129"/>
      <c r="BH377" s="6129"/>
      <c r="BI377" s="6129"/>
      <c r="BJ377" s="6129"/>
      <c r="BK377" s="6129"/>
      <c r="BL377" s="6129"/>
      <c r="BM377" s="6129"/>
      <c r="BN377" s="6129"/>
      <c r="BO377" s="6129"/>
      <c r="BP377" s="6129"/>
      <c r="BQ377" s="6129"/>
      <c r="BR377" s="6129"/>
      <c r="BS377" s="6129"/>
      <c r="BT377" s="6129"/>
    </row>
    <row r="378" spans="1:72" ht="54.9" customHeight="1" thickBot="1">
      <c r="A378" s="1728"/>
      <c r="B378" s="1728"/>
      <c r="C378" s="1728"/>
      <c r="D378" s="1728"/>
      <c r="E378" s="1728"/>
      <c r="F378" s="1728"/>
      <c r="G378" s="1728"/>
      <c r="H378" s="1728"/>
      <c r="I378" s="3150"/>
      <c r="J378" s="3151"/>
      <c r="K378" s="3151"/>
      <c r="L378" s="3151"/>
      <c r="M378" s="3151"/>
      <c r="N378" s="3151"/>
      <c r="O378" s="3151"/>
      <c r="P378" s="3151"/>
      <c r="Q378" s="3151"/>
      <c r="R378" s="3151"/>
      <c r="S378" s="3151"/>
      <c r="T378" s="6119" t="s">
        <v>92</v>
      </c>
      <c r="U378" s="6045" t="s">
        <v>93</v>
      </c>
      <c r="V378" s="6046"/>
      <c r="W378" s="6046"/>
      <c r="X378" s="6046"/>
      <c r="Y378" s="6046"/>
      <c r="Z378" s="6046"/>
      <c r="AA378" s="6046"/>
      <c r="AB378" s="6046"/>
      <c r="AC378" s="6046"/>
      <c r="AD378" s="6046"/>
      <c r="AE378" s="6046"/>
      <c r="AF378" s="6046"/>
      <c r="AG378" s="6046"/>
      <c r="AH378" s="6047"/>
      <c r="AI378" s="6048" t="s">
        <v>94</v>
      </c>
      <c r="AJ378" s="6048" t="s">
        <v>95</v>
      </c>
      <c r="AK378" s="6045" t="s">
        <v>96</v>
      </c>
      <c r="AL378" s="6046"/>
      <c r="AM378" s="6046"/>
      <c r="AN378" s="6046"/>
      <c r="AO378" s="6046"/>
      <c r="AP378" s="6046"/>
      <c r="AQ378" s="6046"/>
      <c r="AR378" s="6046"/>
      <c r="AS378" s="6046"/>
      <c r="AT378" s="6046"/>
      <c r="AU378" s="6046"/>
      <c r="AV378" s="6046"/>
      <c r="AW378" s="6046"/>
      <c r="AX378" s="6046"/>
      <c r="AY378" s="6046"/>
      <c r="AZ378" s="6046"/>
      <c r="BA378" s="6047"/>
      <c r="BB378" s="6048" t="s">
        <v>97</v>
      </c>
      <c r="BC378" s="6051" t="s">
        <v>98</v>
      </c>
      <c r="BD378" s="6052"/>
      <c r="BE378" s="6052"/>
      <c r="BF378" s="6052"/>
      <c r="BG378" s="6052"/>
      <c r="BH378" s="6052"/>
      <c r="BI378" s="6086" t="s">
        <v>99</v>
      </c>
      <c r="BJ378" s="1728"/>
      <c r="BK378" s="1728"/>
      <c r="BL378" s="1728"/>
      <c r="BM378" s="1728"/>
      <c r="BN378" s="1728"/>
      <c r="BO378" s="1728"/>
      <c r="BP378" s="1728"/>
      <c r="BQ378" s="1728"/>
      <c r="BR378" s="1728"/>
      <c r="BS378" s="1728"/>
    </row>
    <row r="379" spans="1:72" ht="54.9" customHeight="1">
      <c r="A379" s="1728"/>
      <c r="B379" s="1728"/>
      <c r="C379" s="1728"/>
      <c r="D379" s="1728"/>
      <c r="E379" s="1728"/>
      <c r="F379" s="1728"/>
      <c r="G379" s="1728"/>
      <c r="H379" s="1728"/>
      <c r="I379" s="6088" t="s">
        <v>208</v>
      </c>
      <c r="J379" s="6091" t="s">
        <v>88</v>
      </c>
      <c r="K379" s="6092"/>
      <c r="L379" s="6092"/>
      <c r="M379" s="6092"/>
      <c r="N379" s="6092"/>
      <c r="O379" s="6093"/>
      <c r="P379" s="6100" t="s">
        <v>89</v>
      </c>
      <c r="Q379" s="6100" t="s">
        <v>15</v>
      </c>
      <c r="R379" s="6100" t="s">
        <v>90</v>
      </c>
      <c r="S379" s="6103" t="s">
        <v>91</v>
      </c>
      <c r="T379" s="6120"/>
      <c r="U379" s="6106" t="s">
        <v>107</v>
      </c>
      <c r="V379" s="6107"/>
      <c r="W379" s="6107"/>
      <c r="X379" s="6107"/>
      <c r="Y379" s="6107"/>
      <c r="Z379" s="6107"/>
      <c r="AA379" s="6107"/>
      <c r="AB379" s="6107"/>
      <c r="AC379" s="6107"/>
      <c r="AD379" s="6107"/>
      <c r="AE379" s="6107"/>
      <c r="AF379" s="6108"/>
      <c r="AG379" s="6053" t="s">
        <v>108</v>
      </c>
      <c r="AH379" s="6053" t="s">
        <v>109</v>
      </c>
      <c r="AI379" s="6049"/>
      <c r="AJ379" s="6049"/>
      <c r="AK379" s="6106" t="s">
        <v>100</v>
      </c>
      <c r="AL379" s="6107"/>
      <c r="AM379" s="6107"/>
      <c r="AN379" s="6108"/>
      <c r="AO379" s="6053" t="s">
        <v>102</v>
      </c>
      <c r="AP379" s="6106" t="s">
        <v>110</v>
      </c>
      <c r="AQ379" s="6107"/>
      <c r="AR379" s="6107"/>
      <c r="AS379" s="6107"/>
      <c r="AT379" s="6107"/>
      <c r="AU379" s="6107"/>
      <c r="AV379" s="6108"/>
      <c r="AW379" s="6106" t="s">
        <v>111</v>
      </c>
      <c r="AX379" s="6107"/>
      <c r="AY379" s="6107"/>
      <c r="AZ379" s="6108"/>
      <c r="BA379" s="6053" t="s">
        <v>105</v>
      </c>
      <c r="BB379" s="6049"/>
      <c r="BC379" s="6053" t="s">
        <v>209</v>
      </c>
      <c r="BD379" s="6053" t="s">
        <v>210</v>
      </c>
      <c r="BE379" s="6053" t="s">
        <v>211</v>
      </c>
      <c r="BF379" s="6053" t="s">
        <v>115</v>
      </c>
      <c r="BG379" s="6053" t="s">
        <v>116</v>
      </c>
      <c r="BH379" s="6115" t="s">
        <v>117</v>
      </c>
      <c r="BI379" s="6087"/>
      <c r="BJ379" s="1728"/>
      <c r="BK379" s="1728"/>
      <c r="BL379" s="1728"/>
      <c r="BM379" s="1728"/>
      <c r="BN379" s="1728"/>
      <c r="BO379" s="1728"/>
      <c r="BP379" s="1728"/>
      <c r="BQ379" s="1728"/>
      <c r="BR379" s="1728"/>
      <c r="BS379" s="1728"/>
    </row>
    <row r="380" spans="1:72" ht="54.9" customHeight="1">
      <c r="A380" s="1728"/>
      <c r="B380" s="1728"/>
      <c r="C380" s="1728"/>
      <c r="D380" s="1728"/>
      <c r="E380" s="1728"/>
      <c r="F380" s="1728"/>
      <c r="G380" s="1728"/>
      <c r="H380" s="1728"/>
      <c r="I380" s="6089"/>
      <c r="J380" s="6094"/>
      <c r="K380" s="6095"/>
      <c r="L380" s="6095"/>
      <c r="M380" s="6095"/>
      <c r="N380" s="6095"/>
      <c r="O380" s="6096"/>
      <c r="P380" s="6101"/>
      <c r="Q380" s="6101"/>
      <c r="R380" s="6101"/>
      <c r="S380" s="6104"/>
      <c r="T380" s="6120"/>
      <c r="U380" s="6109"/>
      <c r="V380" s="6110"/>
      <c r="W380" s="6110"/>
      <c r="X380" s="6110"/>
      <c r="Y380" s="6110"/>
      <c r="Z380" s="6110"/>
      <c r="AA380" s="6110"/>
      <c r="AB380" s="6110"/>
      <c r="AC380" s="6110"/>
      <c r="AD380" s="6110"/>
      <c r="AE380" s="6110"/>
      <c r="AF380" s="6111"/>
      <c r="AG380" s="6049"/>
      <c r="AH380" s="6049"/>
      <c r="AI380" s="6049"/>
      <c r="AJ380" s="6049"/>
      <c r="AK380" s="6112"/>
      <c r="AL380" s="6113"/>
      <c r="AM380" s="6113"/>
      <c r="AN380" s="6114"/>
      <c r="AO380" s="6049"/>
      <c r="AP380" s="6112"/>
      <c r="AQ380" s="6113"/>
      <c r="AR380" s="6113"/>
      <c r="AS380" s="6113"/>
      <c r="AT380" s="6113"/>
      <c r="AU380" s="6113"/>
      <c r="AV380" s="6114"/>
      <c r="AW380" s="6112"/>
      <c r="AX380" s="6113"/>
      <c r="AY380" s="6113"/>
      <c r="AZ380" s="6114"/>
      <c r="BA380" s="6049"/>
      <c r="BB380" s="6049"/>
      <c r="BC380" s="6049"/>
      <c r="BD380" s="6049"/>
      <c r="BE380" s="6049"/>
      <c r="BF380" s="6049"/>
      <c r="BG380" s="6049"/>
      <c r="BH380" s="6116"/>
      <c r="BI380" s="6087"/>
      <c r="BJ380" s="1728"/>
      <c r="BK380" s="1728"/>
      <c r="BL380" s="1728"/>
      <c r="BM380" s="1728"/>
      <c r="BN380" s="1728"/>
      <c r="BO380" s="1728"/>
      <c r="BP380" s="1728"/>
      <c r="BQ380" s="1728"/>
      <c r="BR380" s="1728"/>
      <c r="BS380" s="1728"/>
    </row>
    <row r="381" spans="1:72" ht="54.9" customHeight="1" thickBot="1">
      <c r="A381" s="1728"/>
      <c r="B381" s="1728"/>
      <c r="C381" s="1728"/>
      <c r="D381" s="1728"/>
      <c r="E381" s="1728"/>
      <c r="F381" s="1728"/>
      <c r="G381" s="1728"/>
      <c r="H381" s="1728"/>
      <c r="I381" s="6089"/>
      <c r="J381" s="6094"/>
      <c r="K381" s="6095"/>
      <c r="L381" s="6095"/>
      <c r="M381" s="6095"/>
      <c r="N381" s="6095"/>
      <c r="O381" s="6096"/>
      <c r="P381" s="6101"/>
      <c r="Q381" s="6101"/>
      <c r="R381" s="6101"/>
      <c r="S381" s="6104"/>
      <c r="T381" s="6120"/>
      <c r="U381" s="6053" t="s">
        <v>135</v>
      </c>
      <c r="V381" s="6053" t="s">
        <v>136</v>
      </c>
      <c r="W381" s="6054" t="s">
        <v>137</v>
      </c>
      <c r="X381" s="6118"/>
      <c r="Y381" s="6118"/>
      <c r="Z381" s="6055"/>
      <c r="AA381" s="6053" t="s">
        <v>138</v>
      </c>
      <c r="AB381" s="6053" t="s">
        <v>139</v>
      </c>
      <c r="AC381" s="6054" t="s">
        <v>140</v>
      </c>
      <c r="AD381" s="6055"/>
      <c r="AE381" s="6053" t="s">
        <v>141</v>
      </c>
      <c r="AF381" s="6053" t="s">
        <v>142</v>
      </c>
      <c r="AG381" s="6049"/>
      <c r="AH381" s="6049"/>
      <c r="AI381" s="6049"/>
      <c r="AJ381" s="6049"/>
      <c r="AK381" s="6109"/>
      <c r="AL381" s="6110"/>
      <c r="AM381" s="6110"/>
      <c r="AN381" s="6111"/>
      <c r="AO381" s="6049"/>
      <c r="AP381" s="6109"/>
      <c r="AQ381" s="6110"/>
      <c r="AR381" s="6110"/>
      <c r="AS381" s="6110"/>
      <c r="AT381" s="6110"/>
      <c r="AU381" s="6110"/>
      <c r="AV381" s="6114"/>
      <c r="AW381" s="6109"/>
      <c r="AX381" s="6110"/>
      <c r="AY381" s="6110"/>
      <c r="AZ381" s="6111"/>
      <c r="BA381" s="6049"/>
      <c r="BB381" s="6049"/>
      <c r="BC381" s="6049"/>
      <c r="BD381" s="6049"/>
      <c r="BE381" s="6049"/>
      <c r="BF381" s="6049"/>
      <c r="BG381" s="6049"/>
      <c r="BH381" s="6116"/>
      <c r="BI381" s="6072" t="s">
        <v>118</v>
      </c>
      <c r="BJ381" s="1728"/>
      <c r="BK381" s="1728"/>
      <c r="BL381" s="1728"/>
      <c r="BM381" s="1728"/>
      <c r="BN381" s="1728"/>
      <c r="BO381" s="1728"/>
      <c r="BP381" s="1728"/>
      <c r="BQ381" s="1728"/>
      <c r="BR381" s="1728"/>
      <c r="BS381" s="1728"/>
    </row>
    <row r="382" spans="1:72" ht="274.5" customHeight="1" thickBot="1">
      <c r="A382" s="1728"/>
      <c r="B382" s="1728"/>
      <c r="C382" s="1728"/>
      <c r="D382" s="1728"/>
      <c r="E382" s="1728"/>
      <c r="F382" s="1728"/>
      <c r="G382" s="1728"/>
      <c r="H382" s="1728"/>
      <c r="I382" s="6090"/>
      <c r="J382" s="6097"/>
      <c r="K382" s="6098"/>
      <c r="L382" s="6098"/>
      <c r="M382" s="6098"/>
      <c r="N382" s="6098"/>
      <c r="O382" s="6099"/>
      <c r="P382" s="6102"/>
      <c r="Q382" s="6102"/>
      <c r="R382" s="6102"/>
      <c r="S382" s="6105"/>
      <c r="T382" s="6121"/>
      <c r="U382" s="6050"/>
      <c r="V382" s="6050"/>
      <c r="W382" s="3153" t="s">
        <v>170</v>
      </c>
      <c r="X382" s="3153" t="s">
        <v>171</v>
      </c>
      <c r="Y382" s="3153" t="s">
        <v>172</v>
      </c>
      <c r="Z382" s="3153" t="s">
        <v>173</v>
      </c>
      <c r="AA382" s="6050"/>
      <c r="AB382" s="6050"/>
      <c r="AC382" s="3153" t="s">
        <v>174</v>
      </c>
      <c r="AD382" s="3153" t="s">
        <v>175</v>
      </c>
      <c r="AE382" s="6050"/>
      <c r="AF382" s="6050"/>
      <c r="AG382" s="6050"/>
      <c r="AH382" s="6050"/>
      <c r="AI382" s="6050"/>
      <c r="AJ382" s="6050"/>
      <c r="AK382" s="3154" t="s">
        <v>120</v>
      </c>
      <c r="AL382" s="3153" t="s">
        <v>121</v>
      </c>
      <c r="AM382" s="3153" t="s">
        <v>122</v>
      </c>
      <c r="AN382" s="3153" t="s">
        <v>143</v>
      </c>
      <c r="AO382" s="6050"/>
      <c r="AP382" s="3153" t="s">
        <v>640</v>
      </c>
      <c r="AQ382" s="3153" t="s">
        <v>123</v>
      </c>
      <c r="AR382" s="3153" t="s">
        <v>124</v>
      </c>
      <c r="AS382" s="3153" t="s">
        <v>144</v>
      </c>
      <c r="AT382" s="3153" t="s">
        <v>126</v>
      </c>
      <c r="AU382" s="3155" t="s">
        <v>127</v>
      </c>
      <c r="AV382" s="3156" t="s">
        <v>145</v>
      </c>
      <c r="AW382" s="3157" t="s">
        <v>146</v>
      </c>
      <c r="AX382" s="3152" t="s">
        <v>147</v>
      </c>
      <c r="AY382" s="3152" t="s">
        <v>148</v>
      </c>
      <c r="AZ382" s="3153" t="s">
        <v>149</v>
      </c>
      <c r="BA382" s="6050"/>
      <c r="BB382" s="6050"/>
      <c r="BC382" s="6050"/>
      <c r="BD382" s="6050"/>
      <c r="BE382" s="6050"/>
      <c r="BF382" s="6050"/>
      <c r="BG382" s="6050"/>
      <c r="BH382" s="6117"/>
      <c r="BI382" s="6073"/>
      <c r="BJ382" s="1728"/>
      <c r="BK382" s="1728"/>
      <c r="BL382" s="1728"/>
      <c r="BM382" s="1728"/>
      <c r="BN382" s="1728"/>
      <c r="BO382" s="1728"/>
      <c r="BP382" s="1728"/>
      <c r="BQ382" s="1728"/>
      <c r="BR382" s="1728"/>
      <c r="BS382" s="1728"/>
    </row>
    <row r="383" spans="1:72" ht="90" customHeight="1">
      <c r="A383" s="1728"/>
      <c r="B383" s="1728"/>
      <c r="C383" s="1728"/>
      <c r="D383" s="1728"/>
      <c r="E383" s="1728"/>
      <c r="F383" s="1728"/>
      <c r="G383" s="1728"/>
      <c r="H383" s="1728"/>
      <c r="I383" s="6074"/>
      <c r="J383" s="6080"/>
      <c r="K383" s="6081"/>
      <c r="L383" s="6081"/>
      <c r="M383" s="6081"/>
      <c r="N383" s="6081"/>
      <c r="O383" s="6082"/>
      <c r="P383" s="3158"/>
      <c r="Q383" s="3158"/>
      <c r="R383" s="6076"/>
      <c r="S383" s="6078"/>
      <c r="T383" s="3246" t="str">
        <f>الاعدادات!$D$14</f>
        <v>2023 وما قبلها</v>
      </c>
      <c r="U383" s="3159"/>
      <c r="V383" s="3159"/>
      <c r="W383" s="3160"/>
      <c r="X383" s="3161"/>
      <c r="Y383" s="3161"/>
      <c r="Z383" s="3162"/>
      <c r="AA383" s="3160"/>
      <c r="AB383" s="3162"/>
      <c r="AC383" s="3159"/>
      <c r="AD383" s="3163"/>
      <c r="AE383" s="3164"/>
      <c r="AF383" s="3159"/>
      <c r="AG383" s="3159"/>
      <c r="AH383" s="3165"/>
      <c r="AI383" s="4642"/>
      <c r="AJ383" s="4644"/>
      <c r="AK383" s="4648"/>
      <c r="AL383" s="4643"/>
      <c r="AM383" s="4644"/>
      <c r="AN383" s="4649"/>
      <c r="AO383" s="4646"/>
      <c r="AP383" s="4642"/>
      <c r="AQ383" s="4643"/>
      <c r="AR383" s="4643"/>
      <c r="AS383" s="4643"/>
      <c r="AT383" s="4643"/>
      <c r="AU383" s="4650"/>
      <c r="AV383" s="4651"/>
      <c r="AW383" s="4642"/>
      <c r="AX383" s="4643"/>
      <c r="AY383" s="4644"/>
      <c r="AZ383" s="4645"/>
      <c r="BA383" s="4652"/>
      <c r="BB383" s="4653"/>
      <c r="BC383" s="4642"/>
      <c r="BD383" s="4643"/>
      <c r="BE383" s="4643"/>
      <c r="BF383" s="4643"/>
      <c r="BG383" s="4644"/>
      <c r="BH383" s="4647"/>
      <c r="BI383" s="4641"/>
      <c r="BJ383" s="1728"/>
      <c r="BK383" s="1728"/>
      <c r="BL383" s="1728"/>
      <c r="BM383" s="1728"/>
      <c r="BN383" s="1728"/>
      <c r="BO383" s="1728"/>
      <c r="BP383" s="1728"/>
      <c r="BQ383" s="1728"/>
      <c r="BR383" s="1728"/>
      <c r="BS383" s="1728"/>
    </row>
    <row r="384" spans="1:72" ht="90" customHeight="1">
      <c r="A384" s="1728"/>
      <c r="B384" s="1728"/>
      <c r="C384" s="1728"/>
      <c r="D384" s="1728"/>
      <c r="E384" s="1728"/>
      <c r="F384" s="1728"/>
      <c r="G384" s="1728"/>
      <c r="H384" s="1728"/>
      <c r="I384" s="6074"/>
      <c r="J384" s="6083"/>
      <c r="K384" s="6084"/>
      <c r="L384" s="6084"/>
      <c r="M384" s="6084"/>
      <c r="N384" s="6084"/>
      <c r="O384" s="6085"/>
      <c r="P384" s="3166"/>
      <c r="Q384" s="3167"/>
      <c r="R384" s="6076"/>
      <c r="S384" s="6078"/>
      <c r="T384" s="3246">
        <f>الاعدادات!$D$15</f>
        <v>2024</v>
      </c>
      <c r="U384" s="3168"/>
      <c r="V384" s="3168"/>
      <c r="W384" s="3169"/>
      <c r="X384" s="3170"/>
      <c r="Y384" s="3170"/>
      <c r="Z384" s="3171"/>
      <c r="AA384" s="3169"/>
      <c r="AB384" s="3171"/>
      <c r="AC384" s="3168"/>
      <c r="AD384" s="3172"/>
      <c r="AE384" s="3173"/>
      <c r="AF384" s="3168"/>
      <c r="AG384" s="3168"/>
      <c r="AH384" s="3174"/>
      <c r="AI384" s="4655"/>
      <c r="AJ384" s="4657"/>
      <c r="AK384" s="4660"/>
      <c r="AL384" s="4656"/>
      <c r="AM384" s="4657"/>
      <c r="AN384" s="4661"/>
      <c r="AO384" s="4658"/>
      <c r="AP384" s="4655"/>
      <c r="AQ384" s="4656"/>
      <c r="AR384" s="4656"/>
      <c r="AS384" s="4656"/>
      <c r="AT384" s="4656"/>
      <c r="AU384" s="4662"/>
      <c r="AV384" s="4663"/>
      <c r="AW384" s="4655"/>
      <c r="AX384" s="4656"/>
      <c r="AY384" s="4657"/>
      <c r="AZ384" s="4645"/>
      <c r="BA384" s="4664"/>
      <c r="BB384" s="4665"/>
      <c r="BC384" s="4655"/>
      <c r="BD384" s="4656"/>
      <c r="BE384" s="4656"/>
      <c r="BF384" s="4656"/>
      <c r="BG384" s="4657"/>
      <c r="BH384" s="4659"/>
      <c r="BI384" s="4654"/>
      <c r="BJ384" s="1728"/>
      <c r="BK384" s="1728"/>
      <c r="BL384" s="1728"/>
      <c r="BM384" s="1728"/>
      <c r="BN384" s="1728"/>
      <c r="BO384" s="1728"/>
      <c r="BP384" s="1728"/>
      <c r="BQ384" s="1728"/>
      <c r="BR384" s="1728"/>
      <c r="BS384" s="1728"/>
    </row>
    <row r="385" spans="1:72" ht="90" customHeight="1">
      <c r="A385" s="1728"/>
      <c r="B385" s="1728"/>
      <c r="C385" s="1728"/>
      <c r="D385" s="1728"/>
      <c r="E385" s="1728"/>
      <c r="F385" s="1728"/>
      <c r="G385" s="1728"/>
      <c r="H385" s="1728"/>
      <c r="I385" s="6074"/>
      <c r="J385" s="6083"/>
      <c r="K385" s="6084"/>
      <c r="L385" s="6084"/>
      <c r="M385" s="6084"/>
      <c r="N385" s="6084"/>
      <c r="O385" s="6085"/>
      <c r="P385" s="3166"/>
      <c r="Q385" s="3166"/>
      <c r="R385" s="6076"/>
      <c r="S385" s="6078"/>
      <c r="T385" s="3246">
        <f>الاعدادات!$D$16</f>
        <v>2025</v>
      </c>
      <c r="U385" s="3168"/>
      <c r="V385" s="3168"/>
      <c r="W385" s="3169"/>
      <c r="X385" s="3170"/>
      <c r="Y385" s="3170"/>
      <c r="Z385" s="3171"/>
      <c r="AA385" s="3169"/>
      <c r="AB385" s="3171"/>
      <c r="AC385" s="3168"/>
      <c r="AD385" s="3172"/>
      <c r="AE385" s="3173"/>
      <c r="AF385" s="3168"/>
      <c r="AG385" s="3168"/>
      <c r="AH385" s="3174"/>
      <c r="AI385" s="4655"/>
      <c r="AJ385" s="4657"/>
      <c r="AK385" s="4666"/>
      <c r="AL385" s="4656"/>
      <c r="AM385" s="4657"/>
      <c r="AN385" s="4661"/>
      <c r="AO385" s="4658"/>
      <c r="AP385" s="4655"/>
      <c r="AQ385" s="4656"/>
      <c r="AR385" s="4656"/>
      <c r="AS385" s="4656"/>
      <c r="AT385" s="4656"/>
      <c r="AU385" s="4662"/>
      <c r="AV385" s="4663"/>
      <c r="AW385" s="4655"/>
      <c r="AX385" s="4656"/>
      <c r="AY385" s="4657"/>
      <c r="AZ385" s="4645"/>
      <c r="BA385" s="4664"/>
      <c r="BB385" s="4665"/>
      <c r="BC385" s="4655"/>
      <c r="BD385" s="4656"/>
      <c r="BE385" s="4656"/>
      <c r="BF385" s="4656"/>
      <c r="BG385" s="4657"/>
      <c r="BH385" s="4659"/>
      <c r="BI385" s="4654"/>
      <c r="BJ385" s="1728"/>
      <c r="BK385" s="1728"/>
      <c r="BL385" s="1728"/>
      <c r="BM385" s="1728"/>
      <c r="BN385" s="1728"/>
      <c r="BO385" s="1728"/>
      <c r="BP385" s="1728"/>
      <c r="BQ385" s="1728"/>
      <c r="BR385" s="1728"/>
      <c r="BS385" s="1728"/>
    </row>
    <row r="386" spans="1:72" ht="90" customHeight="1" thickBot="1">
      <c r="A386" s="1728"/>
      <c r="B386" s="1728"/>
      <c r="C386" s="1728"/>
      <c r="D386" s="1728"/>
      <c r="E386" s="1728"/>
      <c r="F386" s="1728"/>
      <c r="G386" s="1728"/>
      <c r="H386" s="1728"/>
      <c r="I386" s="6075"/>
      <c r="J386" s="6083"/>
      <c r="K386" s="6084"/>
      <c r="L386" s="6084"/>
      <c r="M386" s="6084"/>
      <c r="N386" s="6084"/>
      <c r="O386" s="6085"/>
      <c r="P386" s="3166"/>
      <c r="Q386" s="3166"/>
      <c r="R386" s="6077"/>
      <c r="S386" s="6079"/>
      <c r="T386" s="3246">
        <f>الاعدادات!$D$17</f>
        <v>2026</v>
      </c>
      <c r="U386" s="3175"/>
      <c r="V386" s="3175"/>
      <c r="W386" s="3176"/>
      <c r="X386" s="3177"/>
      <c r="Y386" s="3177"/>
      <c r="Z386" s="3178"/>
      <c r="AA386" s="3176"/>
      <c r="AB386" s="3178"/>
      <c r="AC386" s="3175"/>
      <c r="AD386" s="3172"/>
      <c r="AE386" s="3173"/>
      <c r="AF386" s="3175"/>
      <c r="AG386" s="3175"/>
      <c r="AH386" s="3179"/>
      <c r="AI386" s="4668"/>
      <c r="AJ386" s="4670"/>
      <c r="AK386" s="4672"/>
      <c r="AL386" s="4669"/>
      <c r="AM386" s="4670"/>
      <c r="AN386" s="4661"/>
      <c r="AO386" s="4658"/>
      <c r="AP386" s="4673"/>
      <c r="AQ386" s="4674"/>
      <c r="AR386" s="4674"/>
      <c r="AS386" s="4674"/>
      <c r="AT386" s="4674"/>
      <c r="AU386" s="4662"/>
      <c r="AV386" s="4663"/>
      <c r="AW386" s="4668"/>
      <c r="AX386" s="4669"/>
      <c r="AY386" s="4670"/>
      <c r="AZ386" s="4645"/>
      <c r="BA386" s="4664"/>
      <c r="BB386" s="4665"/>
      <c r="BC386" s="4668"/>
      <c r="BD386" s="4669"/>
      <c r="BE386" s="4669"/>
      <c r="BF386" s="4669"/>
      <c r="BG386" s="4670"/>
      <c r="BH386" s="4671"/>
      <c r="BI386" s="4667"/>
      <c r="BJ386" s="1728"/>
      <c r="BK386" s="1728"/>
      <c r="BL386" s="1728"/>
      <c r="BM386" s="1728"/>
      <c r="BN386" s="1728"/>
      <c r="BO386" s="1728"/>
      <c r="BP386" s="1728"/>
      <c r="BQ386" s="1728"/>
      <c r="BR386" s="1728"/>
      <c r="BS386" s="1728"/>
    </row>
    <row r="387" spans="1:72" ht="90" customHeight="1" thickBot="1">
      <c r="A387" s="1728"/>
      <c r="B387" s="1728"/>
      <c r="C387" s="1728"/>
      <c r="D387" s="1728"/>
      <c r="E387" s="1728"/>
      <c r="F387" s="1728"/>
      <c r="G387" s="1728"/>
      <c r="H387" s="1728"/>
      <c r="I387" s="3180" t="s">
        <v>181</v>
      </c>
      <c r="J387" s="3181"/>
      <c r="K387" s="3181"/>
      <c r="L387" s="3181"/>
      <c r="M387" s="3181"/>
      <c r="N387" s="3181"/>
      <c r="O387" s="3181"/>
      <c r="P387" s="3181"/>
      <c r="Q387" s="3181"/>
      <c r="R387" s="3181"/>
      <c r="S387" s="3181"/>
      <c r="T387" s="3182"/>
      <c r="U387" s="3247">
        <f t="shared" ref="U387:BH387" si="191">SUM(U383:U386)</f>
        <v>0</v>
      </c>
      <c r="V387" s="3247">
        <f t="shared" si="191"/>
        <v>0</v>
      </c>
      <c r="W387" s="3248">
        <f t="shared" si="191"/>
        <v>0</v>
      </c>
      <c r="X387" s="3249">
        <f t="shared" si="191"/>
        <v>0</v>
      </c>
      <c r="Y387" s="3249">
        <f t="shared" si="191"/>
        <v>0</v>
      </c>
      <c r="Z387" s="3250">
        <f t="shared" si="191"/>
        <v>0</v>
      </c>
      <c r="AA387" s="3251">
        <f t="shared" si="191"/>
        <v>0</v>
      </c>
      <c r="AB387" s="3249">
        <f t="shared" si="191"/>
        <v>0</v>
      </c>
      <c r="AC387" s="3249">
        <f t="shared" si="191"/>
        <v>0</v>
      </c>
      <c r="AD387" s="3249">
        <f t="shared" si="191"/>
        <v>0</v>
      </c>
      <c r="AE387" s="3249">
        <f t="shared" si="191"/>
        <v>0</v>
      </c>
      <c r="AF387" s="3249">
        <f t="shared" si="191"/>
        <v>0</v>
      </c>
      <c r="AG387" s="3249">
        <f t="shared" si="191"/>
        <v>0</v>
      </c>
      <c r="AH387" s="3249">
        <f t="shared" si="191"/>
        <v>0</v>
      </c>
      <c r="AI387" s="3249">
        <f t="shared" si="191"/>
        <v>0</v>
      </c>
      <c r="AJ387" s="3252">
        <f t="shared" si="191"/>
        <v>0</v>
      </c>
      <c r="AK387" s="3248">
        <f t="shared" si="191"/>
        <v>0</v>
      </c>
      <c r="AL387" s="3249">
        <f t="shared" si="191"/>
        <v>0</v>
      </c>
      <c r="AM387" s="3250">
        <f t="shared" si="191"/>
        <v>0</v>
      </c>
      <c r="AN387" s="3248">
        <f t="shared" si="191"/>
        <v>0</v>
      </c>
      <c r="AO387" s="3252">
        <f t="shared" si="191"/>
        <v>0</v>
      </c>
      <c r="AP387" s="3248">
        <f t="shared" si="191"/>
        <v>0</v>
      </c>
      <c r="AQ387" s="3249">
        <f t="shared" si="191"/>
        <v>0</v>
      </c>
      <c r="AR387" s="3249">
        <f t="shared" si="191"/>
        <v>0</v>
      </c>
      <c r="AS387" s="3249">
        <f t="shared" si="191"/>
        <v>0</v>
      </c>
      <c r="AT387" s="3249">
        <f t="shared" si="191"/>
        <v>0</v>
      </c>
      <c r="AU387" s="3250">
        <f t="shared" si="191"/>
        <v>0</v>
      </c>
      <c r="AV387" s="3253">
        <f t="shared" si="191"/>
        <v>0</v>
      </c>
      <c r="AW387" s="3248">
        <f t="shared" si="191"/>
        <v>0</v>
      </c>
      <c r="AX387" s="3249">
        <f t="shared" si="191"/>
        <v>0</v>
      </c>
      <c r="AY387" s="3250">
        <f t="shared" si="191"/>
        <v>0</v>
      </c>
      <c r="AZ387" s="3251">
        <f t="shared" si="191"/>
        <v>0</v>
      </c>
      <c r="BA387" s="3249">
        <f t="shared" si="191"/>
        <v>0</v>
      </c>
      <c r="BB387" s="3249">
        <f t="shared" si="191"/>
        <v>0</v>
      </c>
      <c r="BC387" s="3249">
        <f t="shared" si="191"/>
        <v>0</v>
      </c>
      <c r="BD387" s="3249">
        <f t="shared" si="191"/>
        <v>0</v>
      </c>
      <c r="BE387" s="3249">
        <f t="shared" si="191"/>
        <v>0</v>
      </c>
      <c r="BF387" s="3249">
        <f t="shared" si="191"/>
        <v>0</v>
      </c>
      <c r="BG387" s="3249">
        <f t="shared" si="191"/>
        <v>0</v>
      </c>
      <c r="BH387" s="3249">
        <f t="shared" si="191"/>
        <v>0</v>
      </c>
      <c r="BI387" s="3183"/>
      <c r="BJ387" s="1728"/>
      <c r="BK387" s="1728"/>
      <c r="BL387" s="1728"/>
      <c r="BM387" s="1728"/>
      <c r="BN387" s="1728"/>
      <c r="BO387" s="1728"/>
      <c r="BP387" s="1728"/>
      <c r="BQ387" s="1728"/>
      <c r="BR387" s="1728"/>
      <c r="BS387" s="1728"/>
    </row>
    <row r="388" spans="1:72" ht="240" customHeight="1" thickBot="1">
      <c r="A388" s="6127" t="s">
        <v>604</v>
      </c>
      <c r="B388" s="6127"/>
      <c r="C388" s="6127"/>
      <c r="D388" s="6127"/>
      <c r="E388" s="6127"/>
      <c r="F388" s="6127"/>
      <c r="G388" s="6127"/>
      <c r="H388" s="6127"/>
      <c r="I388" s="6127"/>
      <c r="J388" s="6127"/>
      <c r="K388" s="6127"/>
      <c r="L388" s="6127"/>
      <c r="M388" s="6127"/>
      <c r="N388" s="6127"/>
      <c r="O388" s="6127"/>
      <c r="P388" s="6127"/>
      <c r="Q388" s="6127"/>
      <c r="R388" s="6127"/>
      <c r="S388" s="6127"/>
      <c r="T388" s="6127"/>
      <c r="U388" s="6127"/>
      <c r="V388" s="6127"/>
      <c r="W388" s="6127"/>
      <c r="X388" s="6127"/>
      <c r="Y388" s="6127"/>
      <c r="Z388" s="6127"/>
      <c r="AA388" s="6127"/>
      <c r="AB388" s="6127"/>
      <c r="AC388" s="6127"/>
      <c r="AD388" s="6127"/>
      <c r="AE388" s="6127"/>
      <c r="AF388" s="6127"/>
      <c r="AG388" s="6127"/>
      <c r="AH388" s="6127"/>
      <c r="AI388" s="6127"/>
      <c r="AJ388" s="6127"/>
      <c r="AK388" s="6127"/>
      <c r="AL388" s="6127"/>
      <c r="AM388" s="6127"/>
      <c r="AN388" s="6127"/>
      <c r="AO388" s="6127"/>
      <c r="AP388" s="6127"/>
      <c r="AQ388" s="6127"/>
      <c r="AR388" s="6127"/>
      <c r="AS388" s="6127"/>
      <c r="AT388" s="6127"/>
      <c r="AU388" s="6127"/>
      <c r="AV388" s="6127"/>
      <c r="AW388" s="6127"/>
      <c r="AX388" s="6127"/>
      <c r="AY388" s="6127"/>
      <c r="AZ388" s="6127"/>
      <c r="BA388" s="6127"/>
      <c r="BB388" s="6127"/>
      <c r="BC388" s="6127"/>
      <c r="BD388" s="6127"/>
      <c r="BE388" s="6127"/>
      <c r="BF388" s="6127"/>
      <c r="BG388" s="6127"/>
      <c r="BH388" s="6127"/>
      <c r="BI388" s="6127"/>
      <c r="BJ388" s="6127"/>
      <c r="BK388" s="6127"/>
      <c r="BL388" s="6127"/>
      <c r="BM388" s="6127"/>
      <c r="BN388" s="6127"/>
      <c r="BO388" s="6127"/>
      <c r="BP388" s="6127"/>
      <c r="BQ388" s="6127"/>
      <c r="BR388" s="6127"/>
      <c r="BS388" s="6127"/>
    </row>
    <row r="389" spans="1:72" ht="150" customHeight="1" thickBot="1">
      <c r="A389" s="3184" t="s">
        <v>92</v>
      </c>
      <c r="B389" s="6056" t="s">
        <v>24</v>
      </c>
      <c r="C389" s="6057"/>
      <c r="D389" s="6057"/>
      <c r="E389" s="6057"/>
      <c r="F389" s="6057"/>
      <c r="G389" s="6057"/>
      <c r="H389" s="6057"/>
      <c r="I389" s="6057"/>
      <c r="J389" s="6057"/>
      <c r="K389" s="6057"/>
      <c r="L389" s="6057"/>
      <c r="M389" s="6057"/>
      <c r="N389" s="6057"/>
      <c r="O389" s="6057"/>
      <c r="P389" s="6057"/>
      <c r="Q389" s="6057"/>
      <c r="R389" s="6057"/>
      <c r="S389" s="6057"/>
      <c r="T389" s="6057"/>
      <c r="U389" s="6057"/>
      <c r="V389" s="6057"/>
      <c r="W389" s="6057"/>
      <c r="X389" s="6057"/>
      <c r="Y389" s="6057"/>
      <c r="Z389" s="6057"/>
      <c r="AA389" s="6057"/>
      <c r="AB389" s="6057"/>
      <c r="AC389" s="6057"/>
      <c r="AD389" s="6057"/>
      <c r="AE389" s="6057"/>
      <c r="AF389" s="6057"/>
      <c r="AG389" s="6057"/>
      <c r="AH389" s="6057"/>
      <c r="AI389" s="6057"/>
      <c r="AJ389" s="6058"/>
      <c r="AK389" s="6056" t="s">
        <v>29</v>
      </c>
      <c r="AL389" s="6057"/>
      <c r="AM389" s="6057"/>
      <c r="AN389" s="6057"/>
      <c r="AO389" s="6057"/>
      <c r="AP389" s="6057"/>
      <c r="AQ389" s="6057"/>
      <c r="AR389" s="6057"/>
      <c r="AS389" s="6057"/>
      <c r="AT389" s="6057"/>
      <c r="AU389" s="6057"/>
      <c r="AV389" s="6057"/>
      <c r="AW389" s="6057"/>
      <c r="AX389" s="6057"/>
      <c r="AY389" s="6057"/>
      <c r="AZ389" s="6057"/>
      <c r="BA389" s="6057"/>
      <c r="BB389" s="6057"/>
      <c r="BC389" s="6057"/>
      <c r="BD389" s="6057"/>
      <c r="BE389" s="6057"/>
      <c r="BF389" s="6057"/>
      <c r="BG389" s="6057"/>
      <c r="BH389" s="6057"/>
      <c r="BI389" s="6057"/>
      <c r="BJ389" s="6057"/>
      <c r="BK389" s="6057"/>
      <c r="BL389" s="6057"/>
      <c r="BM389" s="6057"/>
      <c r="BN389" s="6057"/>
      <c r="BO389" s="6057"/>
      <c r="BP389" s="6057"/>
      <c r="BQ389" s="6057"/>
      <c r="BR389" s="6057"/>
      <c r="BS389" s="6058"/>
    </row>
    <row r="390" spans="1:72" ht="54.9" customHeight="1">
      <c r="A390" s="6154" t="s">
        <v>163</v>
      </c>
      <c r="B390" s="6059" t="s">
        <v>100</v>
      </c>
      <c r="C390" s="6060"/>
      <c r="D390" s="6060"/>
      <c r="E390" s="6060"/>
      <c r="F390" s="6060"/>
      <c r="G390" s="6060"/>
      <c r="H390" s="6060"/>
      <c r="I390" s="6060"/>
      <c r="J390" s="6060"/>
      <c r="K390" s="6060"/>
      <c r="L390" s="6060"/>
      <c r="M390" s="6060"/>
      <c r="N390" s="6060"/>
      <c r="O390" s="6060"/>
      <c r="P390" s="6060"/>
      <c r="Q390" s="6060"/>
      <c r="R390" s="6060"/>
      <c r="S390" s="6060"/>
      <c r="T390" s="6061"/>
      <c r="U390" s="6130" t="s">
        <v>930</v>
      </c>
      <c r="V390" s="6133" t="s">
        <v>102</v>
      </c>
      <c r="W390" s="6136" t="s">
        <v>103</v>
      </c>
      <c r="X390" s="6137"/>
      <c r="Y390" s="6137"/>
      <c r="Z390" s="6137"/>
      <c r="AA390" s="6137"/>
      <c r="AB390" s="6138"/>
      <c r="AC390" s="6136" t="s">
        <v>104</v>
      </c>
      <c r="AD390" s="6137"/>
      <c r="AE390" s="6138"/>
      <c r="AF390" s="6145" t="s">
        <v>105</v>
      </c>
      <c r="AG390" s="6122" t="s">
        <v>106</v>
      </c>
      <c r="AH390" s="6124" t="s">
        <v>99</v>
      </c>
      <c r="AI390" s="6125"/>
      <c r="AJ390" s="6126"/>
      <c r="AK390" s="6059" t="s">
        <v>100</v>
      </c>
      <c r="AL390" s="6060"/>
      <c r="AM390" s="6060"/>
      <c r="AN390" s="6060"/>
      <c r="AO390" s="6060"/>
      <c r="AP390" s="6060"/>
      <c r="AQ390" s="6060"/>
      <c r="AR390" s="6060"/>
      <c r="AS390" s="6060"/>
      <c r="AT390" s="6060"/>
      <c r="AU390" s="6060"/>
      <c r="AV390" s="6060"/>
      <c r="AW390" s="6060"/>
      <c r="AX390" s="6060"/>
      <c r="AY390" s="6060"/>
      <c r="AZ390" s="6060"/>
      <c r="BA390" s="6060"/>
      <c r="BB390" s="6060"/>
      <c r="BC390" s="6061"/>
      <c r="BD390" s="6130" t="s">
        <v>930</v>
      </c>
      <c r="BE390" s="6133" t="s">
        <v>102</v>
      </c>
      <c r="BF390" s="6136" t="s">
        <v>103</v>
      </c>
      <c r="BG390" s="6137"/>
      <c r="BH390" s="6137"/>
      <c r="BI390" s="6137"/>
      <c r="BJ390" s="6137"/>
      <c r="BK390" s="6138"/>
      <c r="BL390" s="6136" t="s">
        <v>104</v>
      </c>
      <c r="BM390" s="6137"/>
      <c r="BN390" s="6138"/>
      <c r="BO390" s="6145" t="s">
        <v>105</v>
      </c>
      <c r="BP390" s="6122" t="s">
        <v>106</v>
      </c>
      <c r="BQ390" s="6124" t="s">
        <v>99</v>
      </c>
      <c r="BR390" s="6125"/>
      <c r="BS390" s="6126"/>
      <c r="BT390" s="3185"/>
    </row>
    <row r="391" spans="1:72" ht="54.9" customHeight="1">
      <c r="A391" s="6155"/>
      <c r="B391" s="6042" t="s">
        <v>120</v>
      </c>
      <c r="C391" s="6043"/>
      <c r="D391" s="6043"/>
      <c r="E391" s="6043"/>
      <c r="F391" s="6043"/>
      <c r="G391" s="6043"/>
      <c r="H391" s="6044"/>
      <c r="I391" s="6147" t="s">
        <v>121</v>
      </c>
      <c r="J391" s="6043"/>
      <c r="K391" s="6043"/>
      <c r="L391" s="6043"/>
      <c r="M391" s="6043"/>
      <c r="N391" s="6043"/>
      <c r="O391" s="6043"/>
      <c r="P391" s="6043"/>
      <c r="Q391" s="6043"/>
      <c r="R391" s="6043"/>
      <c r="S391" s="6043"/>
      <c r="T391" s="6148" t="s">
        <v>122</v>
      </c>
      <c r="U391" s="6131"/>
      <c r="V391" s="6134"/>
      <c r="W391" s="6139"/>
      <c r="X391" s="6140"/>
      <c r="Y391" s="6140"/>
      <c r="Z391" s="6140"/>
      <c r="AA391" s="6140"/>
      <c r="AB391" s="6141"/>
      <c r="AC391" s="6139"/>
      <c r="AD391" s="6140"/>
      <c r="AE391" s="6141"/>
      <c r="AF391" s="6146"/>
      <c r="AG391" s="6123"/>
      <c r="AH391" s="6123" t="s">
        <v>131</v>
      </c>
      <c r="AI391" s="6123" t="s">
        <v>114</v>
      </c>
      <c r="AJ391" s="6151" t="s">
        <v>212</v>
      </c>
      <c r="AK391" s="6042" t="s">
        <v>120</v>
      </c>
      <c r="AL391" s="6043"/>
      <c r="AM391" s="6043"/>
      <c r="AN391" s="6043"/>
      <c r="AO391" s="6043"/>
      <c r="AP391" s="6043"/>
      <c r="AQ391" s="6044"/>
      <c r="AR391" s="6147" t="s">
        <v>121</v>
      </c>
      <c r="AS391" s="6043"/>
      <c r="AT391" s="6043"/>
      <c r="AU391" s="6043"/>
      <c r="AV391" s="6043"/>
      <c r="AW391" s="6043"/>
      <c r="AX391" s="6043"/>
      <c r="AY391" s="6043"/>
      <c r="AZ391" s="6043"/>
      <c r="BA391" s="6043"/>
      <c r="BB391" s="6043"/>
      <c r="BC391" s="6148" t="s">
        <v>122</v>
      </c>
      <c r="BD391" s="6131"/>
      <c r="BE391" s="6134"/>
      <c r="BF391" s="6139"/>
      <c r="BG391" s="6140"/>
      <c r="BH391" s="6140"/>
      <c r="BI391" s="6140"/>
      <c r="BJ391" s="6140"/>
      <c r="BK391" s="6141"/>
      <c r="BL391" s="6139"/>
      <c r="BM391" s="6140"/>
      <c r="BN391" s="6141"/>
      <c r="BO391" s="6146"/>
      <c r="BP391" s="6123"/>
      <c r="BQ391" s="6123" t="s">
        <v>131</v>
      </c>
      <c r="BR391" s="6123" t="s">
        <v>114</v>
      </c>
      <c r="BS391" s="6151" t="s">
        <v>212</v>
      </c>
      <c r="BT391" s="3185"/>
    </row>
    <row r="392" spans="1:72" ht="54.9" customHeight="1">
      <c r="A392" s="6155"/>
      <c r="B392" s="6040" t="s">
        <v>151</v>
      </c>
      <c r="C392" s="6062" t="s">
        <v>152</v>
      </c>
      <c r="D392" s="6062" t="s">
        <v>153</v>
      </c>
      <c r="E392" s="6062" t="s">
        <v>154</v>
      </c>
      <c r="F392" s="6062" t="s">
        <v>155</v>
      </c>
      <c r="G392" s="6062" t="s">
        <v>156</v>
      </c>
      <c r="H392" s="6062" t="s">
        <v>157</v>
      </c>
      <c r="I392" s="6064" t="s">
        <v>158</v>
      </c>
      <c r="J392" s="6066" t="s">
        <v>159</v>
      </c>
      <c r="K392" s="6038" t="s">
        <v>160</v>
      </c>
      <c r="L392" s="6038" t="s">
        <v>161</v>
      </c>
      <c r="M392" s="6038" t="s">
        <v>162</v>
      </c>
      <c r="N392" s="6070" t="s">
        <v>641</v>
      </c>
      <c r="O392" s="6043"/>
      <c r="P392" s="6071"/>
      <c r="Q392" s="6070" t="s">
        <v>642</v>
      </c>
      <c r="R392" s="6043"/>
      <c r="S392" s="6071"/>
      <c r="T392" s="6149"/>
      <c r="U392" s="6131"/>
      <c r="V392" s="6134"/>
      <c r="W392" s="6139"/>
      <c r="X392" s="6140"/>
      <c r="Y392" s="6140"/>
      <c r="Z392" s="6140"/>
      <c r="AA392" s="6140"/>
      <c r="AB392" s="6141"/>
      <c r="AC392" s="6142"/>
      <c r="AD392" s="6143"/>
      <c r="AE392" s="6144"/>
      <c r="AF392" s="6146"/>
      <c r="AG392" s="6123"/>
      <c r="AH392" s="6123"/>
      <c r="AI392" s="6123"/>
      <c r="AJ392" s="6152"/>
      <c r="AK392" s="6040" t="s">
        <v>151</v>
      </c>
      <c r="AL392" s="6062" t="s">
        <v>152</v>
      </c>
      <c r="AM392" s="6062" t="s">
        <v>153</v>
      </c>
      <c r="AN392" s="6062" t="s">
        <v>154</v>
      </c>
      <c r="AO392" s="6062" t="s">
        <v>155</v>
      </c>
      <c r="AP392" s="6062" t="s">
        <v>156</v>
      </c>
      <c r="AQ392" s="6062" t="s">
        <v>157</v>
      </c>
      <c r="AR392" s="6064" t="s">
        <v>158</v>
      </c>
      <c r="AS392" s="6066" t="s">
        <v>159</v>
      </c>
      <c r="AT392" s="6038" t="s">
        <v>160</v>
      </c>
      <c r="AU392" s="6038" t="s">
        <v>161</v>
      </c>
      <c r="AV392" s="6038" t="s">
        <v>162</v>
      </c>
      <c r="AW392" s="6070" t="s">
        <v>641</v>
      </c>
      <c r="AX392" s="6043"/>
      <c r="AY392" s="6071"/>
      <c r="AZ392" s="6070" t="s">
        <v>642</v>
      </c>
      <c r="BA392" s="6043"/>
      <c r="BB392" s="6071"/>
      <c r="BC392" s="6149"/>
      <c r="BD392" s="6131"/>
      <c r="BE392" s="6134"/>
      <c r="BF392" s="6139"/>
      <c r="BG392" s="6140"/>
      <c r="BH392" s="6140"/>
      <c r="BI392" s="6140"/>
      <c r="BJ392" s="6140"/>
      <c r="BK392" s="6141"/>
      <c r="BL392" s="6142"/>
      <c r="BM392" s="6143"/>
      <c r="BN392" s="6144"/>
      <c r="BO392" s="6146"/>
      <c r="BP392" s="6123"/>
      <c r="BQ392" s="6123"/>
      <c r="BR392" s="6123"/>
      <c r="BS392" s="6152"/>
      <c r="BT392" s="3185"/>
    </row>
    <row r="393" spans="1:72" ht="252" customHeight="1" thickBot="1">
      <c r="A393" s="6155"/>
      <c r="B393" s="6041"/>
      <c r="C393" s="6063"/>
      <c r="D393" s="6063"/>
      <c r="E393" s="6063"/>
      <c r="F393" s="6063"/>
      <c r="G393" s="6063"/>
      <c r="H393" s="6063"/>
      <c r="I393" s="6065"/>
      <c r="J393" s="6067"/>
      <c r="K393" s="6039"/>
      <c r="L393" s="6039"/>
      <c r="M393" s="6039"/>
      <c r="N393" s="3186" t="s">
        <v>643</v>
      </c>
      <c r="O393" s="3186" t="s">
        <v>231</v>
      </c>
      <c r="P393" s="3186" t="s">
        <v>232</v>
      </c>
      <c r="Q393" s="3186" t="s">
        <v>644</v>
      </c>
      <c r="R393" s="3186" t="s">
        <v>645</v>
      </c>
      <c r="S393" s="3186" t="s">
        <v>646</v>
      </c>
      <c r="T393" s="6150"/>
      <c r="U393" s="6132"/>
      <c r="V393" s="6135"/>
      <c r="W393" s="3187" t="s">
        <v>640</v>
      </c>
      <c r="X393" s="3187" t="s">
        <v>123</v>
      </c>
      <c r="Y393" s="3188" t="s">
        <v>124</v>
      </c>
      <c r="Z393" s="3188" t="s">
        <v>125</v>
      </c>
      <c r="AA393" s="3188" t="s">
        <v>126</v>
      </c>
      <c r="AB393" s="3189" t="s">
        <v>127</v>
      </c>
      <c r="AC393" s="3187" t="s">
        <v>128</v>
      </c>
      <c r="AD393" s="3188" t="s">
        <v>129</v>
      </c>
      <c r="AE393" s="3189" t="s">
        <v>130</v>
      </c>
      <c r="AF393" s="6065"/>
      <c r="AG393" s="6067"/>
      <c r="AH393" s="6067"/>
      <c r="AI393" s="6067"/>
      <c r="AJ393" s="6153"/>
      <c r="AK393" s="6041"/>
      <c r="AL393" s="6063"/>
      <c r="AM393" s="6063"/>
      <c r="AN393" s="6063"/>
      <c r="AO393" s="6063"/>
      <c r="AP393" s="6063"/>
      <c r="AQ393" s="6063"/>
      <c r="AR393" s="6065"/>
      <c r="AS393" s="6067"/>
      <c r="AT393" s="6039"/>
      <c r="AU393" s="6039"/>
      <c r="AV393" s="6039"/>
      <c r="AW393" s="3186" t="s">
        <v>643</v>
      </c>
      <c r="AX393" s="3186" t="s">
        <v>231</v>
      </c>
      <c r="AY393" s="3186" t="s">
        <v>232</v>
      </c>
      <c r="AZ393" s="3186" t="s">
        <v>644</v>
      </c>
      <c r="BA393" s="3186" t="s">
        <v>645</v>
      </c>
      <c r="BB393" s="3186" t="s">
        <v>646</v>
      </c>
      <c r="BC393" s="6150"/>
      <c r="BD393" s="6132"/>
      <c r="BE393" s="6135"/>
      <c r="BF393" s="3187" t="s">
        <v>640</v>
      </c>
      <c r="BG393" s="3187" t="s">
        <v>123</v>
      </c>
      <c r="BH393" s="3188" t="s">
        <v>124</v>
      </c>
      <c r="BI393" s="3188" t="s">
        <v>125</v>
      </c>
      <c r="BJ393" s="3188" t="s">
        <v>126</v>
      </c>
      <c r="BK393" s="3189" t="s">
        <v>127</v>
      </c>
      <c r="BL393" s="3187" t="s">
        <v>128</v>
      </c>
      <c r="BM393" s="3188" t="s">
        <v>129</v>
      </c>
      <c r="BN393" s="3189" t="s">
        <v>130</v>
      </c>
      <c r="BO393" s="6065"/>
      <c r="BP393" s="6067"/>
      <c r="BQ393" s="6067"/>
      <c r="BR393" s="6067"/>
      <c r="BS393" s="6153"/>
      <c r="BT393" s="3185"/>
    </row>
    <row r="394" spans="1:72" ht="90" customHeight="1">
      <c r="A394" s="3254" t="str">
        <f>الاعدادات!$D$14</f>
        <v>2023 وما قبلها</v>
      </c>
      <c r="B394" s="3190"/>
      <c r="C394" s="3191"/>
      <c r="D394" s="3191"/>
      <c r="E394" s="3192"/>
      <c r="F394" s="3192"/>
      <c r="G394" s="3192"/>
      <c r="H394" s="3193"/>
      <c r="I394" s="3194"/>
      <c r="J394" s="3191"/>
      <c r="K394" s="3191"/>
      <c r="L394" s="3192"/>
      <c r="M394" s="3192"/>
      <c r="N394" s="3192"/>
      <c r="O394" s="3192"/>
      <c r="P394" s="3192"/>
      <c r="Q394" s="3192"/>
      <c r="R394" s="3192"/>
      <c r="S394" s="3192"/>
      <c r="T394" s="3193"/>
      <c r="U394" s="3195"/>
      <c r="V394" s="3196"/>
      <c r="W394" s="3194"/>
      <c r="X394" s="3194"/>
      <c r="Y394" s="3191"/>
      <c r="Z394" s="3191"/>
      <c r="AA394" s="3191"/>
      <c r="AB394" s="3193"/>
      <c r="AC394" s="3194"/>
      <c r="AD394" s="3191"/>
      <c r="AE394" s="3193"/>
      <c r="AF394" s="3194"/>
      <c r="AG394" s="3191"/>
      <c r="AH394" s="3191"/>
      <c r="AI394" s="3191"/>
      <c r="AJ394" s="3197"/>
      <c r="AK394" s="3190"/>
      <c r="AL394" s="3191"/>
      <c r="AM394" s="3191"/>
      <c r="AN394" s="3192"/>
      <c r="AO394" s="3192"/>
      <c r="AP394" s="3192"/>
      <c r="AQ394" s="3193"/>
      <c r="AR394" s="3194"/>
      <c r="AS394" s="3191"/>
      <c r="AT394" s="3191"/>
      <c r="AU394" s="3192"/>
      <c r="AV394" s="3192"/>
      <c r="AW394" s="3192"/>
      <c r="AX394" s="3192"/>
      <c r="AY394" s="3192"/>
      <c r="AZ394" s="3192"/>
      <c r="BA394" s="3192"/>
      <c r="BB394" s="3192"/>
      <c r="BC394" s="3193"/>
      <c r="BD394" s="3195"/>
      <c r="BE394" s="3196"/>
      <c r="BF394" s="3194"/>
      <c r="BG394" s="3194"/>
      <c r="BH394" s="3191"/>
      <c r="BI394" s="3191"/>
      <c r="BJ394" s="3191"/>
      <c r="BK394" s="3193"/>
      <c r="BL394" s="3194"/>
      <c r="BM394" s="3191"/>
      <c r="BN394" s="3193"/>
      <c r="BO394" s="3194"/>
      <c r="BP394" s="3191"/>
      <c r="BQ394" s="3191"/>
      <c r="BR394" s="3191"/>
      <c r="BS394" s="3197"/>
      <c r="BT394" s="3185"/>
    </row>
    <row r="395" spans="1:72" ht="90" customHeight="1">
      <c r="A395" s="3254">
        <f>الاعدادات!$D$15</f>
        <v>2024</v>
      </c>
      <c r="B395" s="3198"/>
      <c r="C395" s="3199"/>
      <c r="D395" s="3199"/>
      <c r="E395" s="3200"/>
      <c r="F395" s="3200"/>
      <c r="G395" s="3200"/>
      <c r="H395" s="3201"/>
      <c r="I395" s="3202"/>
      <c r="J395" s="3199"/>
      <c r="K395" s="3199"/>
      <c r="L395" s="3200"/>
      <c r="M395" s="3200"/>
      <c r="N395" s="3200"/>
      <c r="O395" s="3200"/>
      <c r="P395" s="3200"/>
      <c r="Q395" s="3200"/>
      <c r="R395" s="3200"/>
      <c r="S395" s="3200"/>
      <c r="T395" s="3201"/>
      <c r="U395" s="3203"/>
      <c r="V395" s="3204"/>
      <c r="W395" s="3202"/>
      <c r="X395" s="3202"/>
      <c r="Y395" s="3199"/>
      <c r="Z395" s="3199"/>
      <c r="AA395" s="3199"/>
      <c r="AB395" s="3201"/>
      <c r="AC395" s="3202"/>
      <c r="AD395" s="3199"/>
      <c r="AE395" s="3201"/>
      <c r="AF395" s="3202"/>
      <c r="AG395" s="3199"/>
      <c r="AH395" s="3199"/>
      <c r="AI395" s="3199"/>
      <c r="AJ395" s="3205"/>
      <c r="AK395" s="3198"/>
      <c r="AL395" s="3199"/>
      <c r="AM395" s="3199"/>
      <c r="AN395" s="3200"/>
      <c r="AO395" s="3200"/>
      <c r="AP395" s="3200"/>
      <c r="AQ395" s="3201"/>
      <c r="AR395" s="3202"/>
      <c r="AS395" s="3199"/>
      <c r="AT395" s="3199"/>
      <c r="AU395" s="3200"/>
      <c r="AV395" s="3200"/>
      <c r="AW395" s="3200"/>
      <c r="AX395" s="3200"/>
      <c r="AY395" s="3200"/>
      <c r="AZ395" s="3200"/>
      <c r="BA395" s="3200"/>
      <c r="BB395" s="3200"/>
      <c r="BC395" s="3201"/>
      <c r="BD395" s="3203"/>
      <c r="BE395" s="3204"/>
      <c r="BF395" s="3202"/>
      <c r="BG395" s="3202"/>
      <c r="BH395" s="3199"/>
      <c r="BI395" s="3199"/>
      <c r="BJ395" s="3199"/>
      <c r="BK395" s="3201"/>
      <c r="BL395" s="3202"/>
      <c r="BM395" s="3199"/>
      <c r="BN395" s="3201"/>
      <c r="BO395" s="3202"/>
      <c r="BP395" s="3199"/>
      <c r="BQ395" s="3199"/>
      <c r="BR395" s="3199"/>
      <c r="BS395" s="3205"/>
      <c r="BT395" s="3185"/>
    </row>
    <row r="396" spans="1:72" ht="90" customHeight="1">
      <c r="A396" s="3254">
        <f>الاعدادات!$D$16</f>
        <v>2025</v>
      </c>
      <c r="B396" s="3198"/>
      <c r="C396" s="3199"/>
      <c r="D396" s="3199"/>
      <c r="E396" s="3200"/>
      <c r="F396" s="3200"/>
      <c r="G396" s="3200"/>
      <c r="H396" s="3201"/>
      <c r="I396" s="3202"/>
      <c r="J396" s="3199"/>
      <c r="K396" s="3199"/>
      <c r="L396" s="3200"/>
      <c r="M396" s="3200"/>
      <c r="N396" s="3200"/>
      <c r="O396" s="3200"/>
      <c r="P396" s="3200"/>
      <c r="Q396" s="3200"/>
      <c r="R396" s="3200"/>
      <c r="S396" s="3200"/>
      <c r="T396" s="3201"/>
      <c r="U396" s="3203"/>
      <c r="V396" s="3204"/>
      <c r="W396" s="3202"/>
      <c r="X396" s="3202"/>
      <c r="Y396" s="3199"/>
      <c r="Z396" s="3199"/>
      <c r="AA396" s="3199"/>
      <c r="AB396" s="3201"/>
      <c r="AC396" s="3202"/>
      <c r="AD396" s="3199"/>
      <c r="AE396" s="3201"/>
      <c r="AF396" s="3202"/>
      <c r="AG396" s="3199"/>
      <c r="AH396" s="3199"/>
      <c r="AI396" s="3199"/>
      <c r="AJ396" s="3205"/>
      <c r="AK396" s="3198"/>
      <c r="AL396" s="3199"/>
      <c r="AM396" s="3199"/>
      <c r="AN396" s="3200"/>
      <c r="AO396" s="3200"/>
      <c r="AP396" s="3200"/>
      <c r="AQ396" s="3201"/>
      <c r="AR396" s="3202"/>
      <c r="AS396" s="3199"/>
      <c r="AT396" s="3199"/>
      <c r="AU396" s="3200"/>
      <c r="AV396" s="3200"/>
      <c r="AW396" s="3200"/>
      <c r="AX396" s="3200"/>
      <c r="AY396" s="3200"/>
      <c r="AZ396" s="3200"/>
      <c r="BA396" s="3200"/>
      <c r="BB396" s="3200"/>
      <c r="BC396" s="3201"/>
      <c r="BD396" s="3203"/>
      <c r="BE396" s="3204"/>
      <c r="BF396" s="3202"/>
      <c r="BG396" s="3202"/>
      <c r="BH396" s="3199"/>
      <c r="BI396" s="3199"/>
      <c r="BJ396" s="3199"/>
      <c r="BK396" s="3201"/>
      <c r="BL396" s="3202"/>
      <c r="BM396" s="3199"/>
      <c r="BN396" s="3201"/>
      <c r="BO396" s="3202"/>
      <c r="BP396" s="3199"/>
      <c r="BQ396" s="3199"/>
      <c r="BR396" s="3199"/>
      <c r="BS396" s="3205"/>
      <c r="BT396" s="3185"/>
    </row>
    <row r="397" spans="1:72" ht="90" customHeight="1" thickBot="1">
      <c r="A397" s="3255">
        <f>الاعدادات!$D$17</f>
        <v>2026</v>
      </c>
      <c r="B397" s="3206"/>
      <c r="C397" s="3207"/>
      <c r="D397" s="3207"/>
      <c r="E397" s="3208"/>
      <c r="F397" s="3208"/>
      <c r="G397" s="3208"/>
      <c r="H397" s="3209"/>
      <c r="I397" s="3210"/>
      <c r="J397" s="3207"/>
      <c r="K397" s="3207"/>
      <c r="L397" s="3208"/>
      <c r="M397" s="3208"/>
      <c r="N397" s="3208"/>
      <c r="O397" s="3208"/>
      <c r="P397" s="3208"/>
      <c r="Q397" s="3208"/>
      <c r="R397" s="3208"/>
      <c r="S397" s="3208"/>
      <c r="T397" s="3209"/>
      <c r="U397" s="3211"/>
      <c r="V397" s="3212"/>
      <c r="W397" s="3210"/>
      <c r="X397" s="3210"/>
      <c r="Y397" s="3207"/>
      <c r="Z397" s="3207"/>
      <c r="AA397" s="3207"/>
      <c r="AB397" s="3209"/>
      <c r="AC397" s="3210"/>
      <c r="AD397" s="3207"/>
      <c r="AE397" s="3209"/>
      <c r="AF397" s="3210"/>
      <c r="AG397" s="3207"/>
      <c r="AH397" s="3207"/>
      <c r="AI397" s="3207"/>
      <c r="AJ397" s="3213"/>
      <c r="AK397" s="3206"/>
      <c r="AL397" s="3207"/>
      <c r="AM397" s="3207"/>
      <c r="AN397" s="3208"/>
      <c r="AO397" s="3208"/>
      <c r="AP397" s="3208"/>
      <c r="AQ397" s="3209"/>
      <c r="AR397" s="3210"/>
      <c r="AS397" s="3207"/>
      <c r="AT397" s="3207"/>
      <c r="AU397" s="3208"/>
      <c r="AV397" s="3208"/>
      <c r="AW397" s="3208"/>
      <c r="AX397" s="3208"/>
      <c r="AY397" s="3208"/>
      <c r="AZ397" s="3208"/>
      <c r="BA397" s="3208"/>
      <c r="BB397" s="3208"/>
      <c r="BC397" s="3209"/>
      <c r="BD397" s="3211"/>
      <c r="BE397" s="3212"/>
      <c r="BF397" s="3210"/>
      <c r="BG397" s="3210"/>
      <c r="BH397" s="3207"/>
      <c r="BI397" s="3207"/>
      <c r="BJ397" s="3207"/>
      <c r="BK397" s="3209"/>
      <c r="BL397" s="3210"/>
      <c r="BM397" s="3207"/>
      <c r="BN397" s="3209"/>
      <c r="BO397" s="3210"/>
      <c r="BP397" s="3207"/>
      <c r="BQ397" s="3207"/>
      <c r="BR397" s="3207"/>
      <c r="BS397" s="3213"/>
      <c r="BT397" s="3185"/>
    </row>
    <row r="398" spans="1:72" ht="90" customHeight="1" thickBot="1">
      <c r="A398" s="3214" t="s">
        <v>181</v>
      </c>
      <c r="B398" s="3256">
        <f t="shared" ref="B398:T398" si="192">SUM(B394:B397)</f>
        <v>0</v>
      </c>
      <c r="C398" s="3257">
        <f t="shared" si="192"/>
        <v>0</v>
      </c>
      <c r="D398" s="3257">
        <f t="shared" si="192"/>
        <v>0</v>
      </c>
      <c r="E398" s="3257">
        <f t="shared" si="192"/>
        <v>0</v>
      </c>
      <c r="F398" s="3257">
        <f t="shared" si="192"/>
        <v>0</v>
      </c>
      <c r="G398" s="3257">
        <f t="shared" si="192"/>
        <v>0</v>
      </c>
      <c r="H398" s="3257">
        <f t="shared" si="192"/>
        <v>0</v>
      </c>
      <c r="I398" s="3257">
        <f t="shared" si="192"/>
        <v>0</v>
      </c>
      <c r="J398" s="3257">
        <f t="shared" si="192"/>
        <v>0</v>
      </c>
      <c r="K398" s="3257">
        <f t="shared" si="192"/>
        <v>0</v>
      </c>
      <c r="L398" s="3257">
        <f t="shared" si="192"/>
        <v>0</v>
      </c>
      <c r="M398" s="3257">
        <f t="shared" si="192"/>
        <v>0</v>
      </c>
      <c r="N398" s="3257">
        <f t="shared" si="192"/>
        <v>0</v>
      </c>
      <c r="O398" s="3257">
        <f t="shared" si="192"/>
        <v>0</v>
      </c>
      <c r="P398" s="3257">
        <f t="shared" si="192"/>
        <v>0</v>
      </c>
      <c r="Q398" s="3257">
        <f t="shared" si="192"/>
        <v>0</v>
      </c>
      <c r="R398" s="3257">
        <f t="shared" si="192"/>
        <v>0</v>
      </c>
      <c r="S398" s="3257">
        <f t="shared" si="192"/>
        <v>0</v>
      </c>
      <c r="T398" s="3257">
        <f t="shared" si="192"/>
        <v>0</v>
      </c>
      <c r="U398" s="3258">
        <f t="shared" ref="U398" si="193">SUM(B398:T398)</f>
        <v>0</v>
      </c>
      <c r="V398" s="3257">
        <f t="shared" ref="V398:AF398" si="194">SUM(V394:V397)</f>
        <v>0</v>
      </c>
      <c r="W398" s="3257">
        <f t="shared" si="194"/>
        <v>0</v>
      </c>
      <c r="X398" s="3257">
        <f t="shared" si="194"/>
        <v>0</v>
      </c>
      <c r="Y398" s="3257">
        <f t="shared" si="194"/>
        <v>0</v>
      </c>
      <c r="Z398" s="3257">
        <f t="shared" si="194"/>
        <v>0</v>
      </c>
      <c r="AA398" s="3257">
        <f t="shared" si="194"/>
        <v>0</v>
      </c>
      <c r="AB398" s="3257">
        <f t="shared" si="194"/>
        <v>0</v>
      </c>
      <c r="AC398" s="3257">
        <f t="shared" si="194"/>
        <v>0</v>
      </c>
      <c r="AD398" s="3257">
        <f t="shared" si="194"/>
        <v>0</v>
      </c>
      <c r="AE398" s="3257">
        <f t="shared" si="194"/>
        <v>0</v>
      </c>
      <c r="AF398" s="3257">
        <f t="shared" si="194"/>
        <v>0</v>
      </c>
      <c r="AG398" s="3257">
        <f t="shared" ref="AG398" si="195">SUM(U398:AF398)</f>
        <v>0</v>
      </c>
      <c r="AH398" s="3257">
        <f t="shared" ref="AH398:BC398" si="196">SUM(AH394:AH397)</f>
        <v>0</v>
      </c>
      <c r="AI398" s="3257">
        <f t="shared" si="196"/>
        <v>0</v>
      </c>
      <c r="AJ398" s="3257">
        <f t="shared" si="196"/>
        <v>0</v>
      </c>
      <c r="AK398" s="3257">
        <f t="shared" si="196"/>
        <v>0</v>
      </c>
      <c r="AL398" s="3257">
        <f t="shared" si="196"/>
        <v>0</v>
      </c>
      <c r="AM398" s="3257">
        <f t="shared" si="196"/>
        <v>0</v>
      </c>
      <c r="AN398" s="3257">
        <f t="shared" si="196"/>
        <v>0</v>
      </c>
      <c r="AO398" s="3257">
        <f t="shared" si="196"/>
        <v>0</v>
      </c>
      <c r="AP398" s="3257">
        <f t="shared" si="196"/>
        <v>0</v>
      </c>
      <c r="AQ398" s="3257">
        <f t="shared" si="196"/>
        <v>0</v>
      </c>
      <c r="AR398" s="3257">
        <f t="shared" si="196"/>
        <v>0</v>
      </c>
      <c r="AS398" s="3257">
        <f t="shared" si="196"/>
        <v>0</v>
      </c>
      <c r="AT398" s="3257">
        <f t="shared" si="196"/>
        <v>0</v>
      </c>
      <c r="AU398" s="3257">
        <f t="shared" si="196"/>
        <v>0</v>
      </c>
      <c r="AV398" s="3257">
        <f t="shared" si="196"/>
        <v>0</v>
      </c>
      <c r="AW398" s="3257">
        <f t="shared" si="196"/>
        <v>0</v>
      </c>
      <c r="AX398" s="3257">
        <f t="shared" si="196"/>
        <v>0</v>
      </c>
      <c r="AY398" s="3257">
        <f t="shared" si="196"/>
        <v>0</v>
      </c>
      <c r="AZ398" s="3257">
        <f t="shared" si="196"/>
        <v>0</v>
      </c>
      <c r="BA398" s="3257">
        <f t="shared" si="196"/>
        <v>0</v>
      </c>
      <c r="BB398" s="3257">
        <f t="shared" si="196"/>
        <v>0</v>
      </c>
      <c r="BC398" s="3257">
        <f t="shared" si="196"/>
        <v>0</v>
      </c>
      <c r="BD398" s="3258">
        <f t="shared" ref="BD398" si="197">SUM(AK398:BC398)</f>
        <v>0</v>
      </c>
      <c r="BE398" s="3257">
        <f t="shared" ref="BE398:BO398" si="198">SUM(BE394:BE397)</f>
        <v>0</v>
      </c>
      <c r="BF398" s="3257">
        <f t="shared" si="198"/>
        <v>0</v>
      </c>
      <c r="BG398" s="3257">
        <f t="shared" si="198"/>
        <v>0</v>
      </c>
      <c r="BH398" s="3257">
        <f t="shared" si="198"/>
        <v>0</v>
      </c>
      <c r="BI398" s="3257">
        <f t="shared" si="198"/>
        <v>0</v>
      </c>
      <c r="BJ398" s="3257">
        <f t="shared" si="198"/>
        <v>0</v>
      </c>
      <c r="BK398" s="3257">
        <f t="shared" si="198"/>
        <v>0</v>
      </c>
      <c r="BL398" s="3257">
        <f t="shared" si="198"/>
        <v>0</v>
      </c>
      <c r="BM398" s="3257">
        <f t="shared" si="198"/>
        <v>0</v>
      </c>
      <c r="BN398" s="3257">
        <f t="shared" si="198"/>
        <v>0</v>
      </c>
      <c r="BO398" s="3257">
        <f t="shared" si="198"/>
        <v>0</v>
      </c>
      <c r="BP398" s="3257">
        <f t="shared" ref="BP398" si="199">SUM(BD398:BO398)</f>
        <v>0</v>
      </c>
      <c r="BQ398" s="3257">
        <f>SUM(BQ394:BQ397)</f>
        <v>0</v>
      </c>
      <c r="BR398" s="3257">
        <f>SUM(BR394:BR397)</f>
        <v>0</v>
      </c>
      <c r="BS398" s="3259">
        <f>SUM(BS394:BS397)</f>
        <v>0</v>
      </c>
      <c r="BT398" s="3185"/>
    </row>
    <row r="399" spans="1:72" ht="150" customHeight="1" thickBot="1">
      <c r="A399" s="3215"/>
      <c r="B399" s="6068" t="s">
        <v>34</v>
      </c>
      <c r="C399" s="6069"/>
      <c r="D399" s="6069"/>
      <c r="E399" s="6069"/>
      <c r="F399" s="6069"/>
      <c r="G399" s="6069"/>
      <c r="H399" s="6069"/>
      <c r="I399" s="6069"/>
      <c r="J399" s="6069"/>
      <c r="K399" s="6069"/>
      <c r="L399" s="6069"/>
      <c r="M399" s="6069"/>
      <c r="N399" s="6069"/>
      <c r="O399" s="6069"/>
      <c r="P399" s="6069"/>
      <c r="Q399" s="6069"/>
      <c r="R399" s="6069"/>
      <c r="S399" s="6069"/>
      <c r="T399" s="6069"/>
      <c r="U399" s="6069"/>
      <c r="V399" s="6069"/>
      <c r="W399" s="6069"/>
      <c r="X399" s="6069"/>
      <c r="Y399" s="6069"/>
      <c r="Z399" s="6069"/>
      <c r="AA399" s="6069"/>
      <c r="AB399" s="6069"/>
      <c r="AC399" s="6069"/>
      <c r="AD399" s="6069"/>
      <c r="AE399" s="6069"/>
      <c r="AF399" s="6069"/>
      <c r="AG399" s="6069"/>
      <c r="AH399" s="6069"/>
      <c r="AI399" s="6069"/>
      <c r="AJ399" s="3216"/>
      <c r="AK399" s="6068" t="s">
        <v>38</v>
      </c>
      <c r="AL399" s="6069"/>
      <c r="AM399" s="6069"/>
      <c r="AN399" s="6069"/>
      <c r="AO399" s="6069"/>
      <c r="AP399" s="6069"/>
      <c r="AQ399" s="6069"/>
      <c r="AR399" s="6069"/>
      <c r="AS399" s="6069"/>
      <c r="AT399" s="6069"/>
      <c r="AU399" s="6069"/>
      <c r="AV399" s="6069"/>
      <c r="AW399" s="6069"/>
      <c r="AX399" s="6069"/>
      <c r="AY399" s="6069"/>
      <c r="AZ399" s="6069"/>
      <c r="BA399" s="6069"/>
      <c r="BB399" s="6069"/>
      <c r="BC399" s="6069"/>
      <c r="BD399" s="6069"/>
      <c r="BE399" s="6069"/>
      <c r="BF399" s="6069"/>
      <c r="BG399" s="6069"/>
      <c r="BH399" s="6069"/>
      <c r="BI399" s="6069"/>
      <c r="BJ399" s="6069"/>
      <c r="BK399" s="6069"/>
      <c r="BL399" s="6069"/>
      <c r="BM399" s="6069"/>
      <c r="BN399" s="6069"/>
      <c r="BO399" s="6069"/>
      <c r="BP399" s="6069"/>
      <c r="BQ399" s="6069"/>
      <c r="BR399" s="6069"/>
      <c r="BS399" s="6069"/>
      <c r="BT399" s="3185"/>
    </row>
    <row r="400" spans="1:72" ht="90" customHeight="1" thickBot="1">
      <c r="A400" s="3260" t="str">
        <f>الاعدادات!$D$14</f>
        <v>2023 وما قبلها</v>
      </c>
      <c r="B400" s="3217"/>
      <c r="C400" s="3218"/>
      <c r="D400" s="3218"/>
      <c r="E400" s="3219"/>
      <c r="F400" s="3219"/>
      <c r="G400" s="3219"/>
      <c r="H400" s="3220"/>
      <c r="I400" s="3221"/>
      <c r="J400" s="3222"/>
      <c r="K400" s="3222"/>
      <c r="L400" s="3223"/>
      <c r="M400" s="3223"/>
      <c r="N400" s="3223"/>
      <c r="O400" s="3223"/>
      <c r="P400" s="3223"/>
      <c r="Q400" s="3223"/>
      <c r="R400" s="3223"/>
      <c r="S400" s="3223"/>
      <c r="T400" s="3224"/>
      <c r="U400" s="3225"/>
      <c r="V400" s="3226"/>
      <c r="W400" s="3221"/>
      <c r="X400" s="3221"/>
      <c r="Y400" s="3222"/>
      <c r="Z400" s="3222"/>
      <c r="AA400" s="3222"/>
      <c r="AB400" s="3224"/>
      <c r="AC400" s="3221"/>
      <c r="AD400" s="3222"/>
      <c r="AE400" s="3224"/>
      <c r="AF400" s="3221"/>
      <c r="AG400" s="3222"/>
      <c r="AH400" s="3222"/>
      <c r="AI400" s="3222"/>
      <c r="AJ400" s="3227"/>
      <c r="AK400" s="3217"/>
      <c r="AL400" s="3218"/>
      <c r="AM400" s="3218"/>
      <c r="AN400" s="3219"/>
      <c r="AO400" s="3219"/>
      <c r="AP400" s="3219"/>
      <c r="AQ400" s="3220"/>
      <c r="AR400" s="3221"/>
      <c r="AS400" s="3222"/>
      <c r="AT400" s="3222"/>
      <c r="AU400" s="3223"/>
      <c r="AV400" s="3223"/>
      <c r="AW400" s="3223"/>
      <c r="AX400" s="3223"/>
      <c r="AY400" s="3223"/>
      <c r="AZ400" s="3223"/>
      <c r="BA400" s="3223"/>
      <c r="BB400" s="3223"/>
      <c r="BC400" s="3224"/>
      <c r="BD400" s="3225"/>
      <c r="BE400" s="3226"/>
      <c r="BF400" s="3221"/>
      <c r="BG400" s="3221"/>
      <c r="BH400" s="3222"/>
      <c r="BI400" s="3222"/>
      <c r="BJ400" s="3222"/>
      <c r="BK400" s="3224"/>
      <c r="BL400" s="3221"/>
      <c r="BM400" s="3222"/>
      <c r="BN400" s="3224"/>
      <c r="BO400" s="3221"/>
      <c r="BP400" s="3222"/>
      <c r="BQ400" s="3222"/>
      <c r="BR400" s="3222"/>
      <c r="BS400" s="3227"/>
      <c r="BT400" s="3185"/>
    </row>
    <row r="401" spans="1:72" ht="90" customHeight="1">
      <c r="A401" s="3254">
        <f>الاعدادات!$D$15</f>
        <v>2024</v>
      </c>
      <c r="B401" s="3217"/>
      <c r="C401" s="3218"/>
      <c r="D401" s="3218"/>
      <c r="E401" s="3219"/>
      <c r="F401" s="3219"/>
      <c r="G401" s="3219"/>
      <c r="H401" s="3220"/>
      <c r="I401" s="3221"/>
      <c r="J401" s="3222"/>
      <c r="K401" s="3222"/>
      <c r="L401" s="3223"/>
      <c r="M401" s="3223"/>
      <c r="N401" s="3223"/>
      <c r="O401" s="3223"/>
      <c r="P401" s="3223"/>
      <c r="Q401" s="3223"/>
      <c r="R401" s="3223"/>
      <c r="S401" s="3223"/>
      <c r="T401" s="3224"/>
      <c r="U401" s="3225"/>
      <c r="V401" s="3226"/>
      <c r="W401" s="3221"/>
      <c r="X401" s="3221"/>
      <c r="Y401" s="3222"/>
      <c r="Z401" s="3222"/>
      <c r="AA401" s="3222"/>
      <c r="AB401" s="3224"/>
      <c r="AC401" s="3221"/>
      <c r="AD401" s="3222"/>
      <c r="AE401" s="3224"/>
      <c r="AF401" s="3221"/>
      <c r="AG401" s="3222"/>
      <c r="AH401" s="3222"/>
      <c r="AI401" s="3222"/>
      <c r="AJ401" s="3227"/>
      <c r="AK401" s="3217"/>
      <c r="AL401" s="3218"/>
      <c r="AM401" s="3218"/>
      <c r="AN401" s="3219"/>
      <c r="AO401" s="3219"/>
      <c r="AP401" s="3219"/>
      <c r="AQ401" s="3220"/>
      <c r="AR401" s="3221"/>
      <c r="AS401" s="3222"/>
      <c r="AT401" s="3222"/>
      <c r="AU401" s="3223"/>
      <c r="AV401" s="3223"/>
      <c r="AW401" s="3223"/>
      <c r="AX401" s="3223"/>
      <c r="AY401" s="3223"/>
      <c r="AZ401" s="3223"/>
      <c r="BA401" s="3223"/>
      <c r="BB401" s="3223"/>
      <c r="BC401" s="3224"/>
      <c r="BD401" s="3225"/>
      <c r="BE401" s="3226"/>
      <c r="BF401" s="3221"/>
      <c r="BG401" s="3221"/>
      <c r="BH401" s="3222"/>
      <c r="BI401" s="3222"/>
      <c r="BJ401" s="3222"/>
      <c r="BK401" s="3224"/>
      <c r="BL401" s="3221"/>
      <c r="BM401" s="3222"/>
      <c r="BN401" s="3224"/>
      <c r="BO401" s="3221"/>
      <c r="BP401" s="3222"/>
      <c r="BQ401" s="3222"/>
      <c r="BR401" s="3222"/>
      <c r="BS401" s="3227"/>
      <c r="BT401" s="3185"/>
    </row>
    <row r="402" spans="1:72" ht="90" customHeight="1">
      <c r="A402" s="3254">
        <f>الاعدادات!$D$16</f>
        <v>2025</v>
      </c>
      <c r="B402" s="3198"/>
      <c r="C402" s="3199"/>
      <c r="D402" s="3199"/>
      <c r="E402" s="3200"/>
      <c r="F402" s="3200"/>
      <c r="G402" s="3200"/>
      <c r="H402" s="3201"/>
      <c r="I402" s="3202"/>
      <c r="J402" s="3199"/>
      <c r="K402" s="3199"/>
      <c r="L402" s="3200"/>
      <c r="M402" s="3200"/>
      <c r="N402" s="3200"/>
      <c r="O402" s="3200"/>
      <c r="P402" s="3200"/>
      <c r="Q402" s="3200"/>
      <c r="R402" s="3200"/>
      <c r="S402" s="3200"/>
      <c r="T402" s="3201"/>
      <c r="U402" s="3203"/>
      <c r="V402" s="3204"/>
      <c r="W402" s="3202"/>
      <c r="X402" s="3202"/>
      <c r="Y402" s="3199"/>
      <c r="Z402" s="3199"/>
      <c r="AA402" s="3199"/>
      <c r="AB402" s="3201"/>
      <c r="AC402" s="3202"/>
      <c r="AD402" s="3199"/>
      <c r="AE402" s="3201"/>
      <c r="AF402" s="3202"/>
      <c r="AG402" s="3199"/>
      <c r="AH402" s="3199"/>
      <c r="AI402" s="3199"/>
      <c r="AJ402" s="3205"/>
      <c r="AK402" s="3198"/>
      <c r="AL402" s="3199"/>
      <c r="AM402" s="3199"/>
      <c r="AN402" s="3200"/>
      <c r="AO402" s="3200"/>
      <c r="AP402" s="3200"/>
      <c r="AQ402" s="3201"/>
      <c r="AR402" s="3202"/>
      <c r="AS402" s="3199"/>
      <c r="AT402" s="3199"/>
      <c r="AU402" s="3200"/>
      <c r="AV402" s="3200"/>
      <c r="AW402" s="3200"/>
      <c r="AX402" s="3200"/>
      <c r="AY402" s="3200"/>
      <c r="AZ402" s="3200"/>
      <c r="BA402" s="3200"/>
      <c r="BB402" s="3200"/>
      <c r="BC402" s="3201"/>
      <c r="BD402" s="3203"/>
      <c r="BE402" s="3204"/>
      <c r="BF402" s="3202"/>
      <c r="BG402" s="3202"/>
      <c r="BH402" s="3199"/>
      <c r="BI402" s="3199"/>
      <c r="BJ402" s="3199"/>
      <c r="BK402" s="3201"/>
      <c r="BL402" s="3202"/>
      <c r="BM402" s="3199"/>
      <c r="BN402" s="3201"/>
      <c r="BO402" s="3202"/>
      <c r="BP402" s="3199"/>
      <c r="BQ402" s="3199"/>
      <c r="BR402" s="3199"/>
      <c r="BS402" s="3205"/>
      <c r="BT402" s="3185"/>
    </row>
    <row r="403" spans="1:72" ht="90" customHeight="1" thickBot="1">
      <c r="A403" s="3255">
        <f>الاعدادات!$D$17</f>
        <v>2026</v>
      </c>
      <c r="B403" s="3228"/>
      <c r="C403" s="3229"/>
      <c r="D403" s="3229"/>
      <c r="E403" s="3230"/>
      <c r="F403" s="3230"/>
      <c r="G403" s="3230"/>
      <c r="H403" s="3231"/>
      <c r="I403" s="3232"/>
      <c r="J403" s="3233"/>
      <c r="K403" s="3233"/>
      <c r="L403" s="3234"/>
      <c r="M403" s="3234"/>
      <c r="N403" s="3234"/>
      <c r="O403" s="3234"/>
      <c r="P403" s="3234"/>
      <c r="Q403" s="3234"/>
      <c r="R403" s="3234"/>
      <c r="S403" s="3234"/>
      <c r="T403" s="3231"/>
      <c r="U403" s="3235"/>
      <c r="V403" s="3236"/>
      <c r="W403" s="3232"/>
      <c r="X403" s="3232"/>
      <c r="Y403" s="3233"/>
      <c r="Z403" s="3233"/>
      <c r="AA403" s="3233"/>
      <c r="AB403" s="3231"/>
      <c r="AC403" s="3232"/>
      <c r="AD403" s="3233"/>
      <c r="AE403" s="3231"/>
      <c r="AF403" s="3232"/>
      <c r="AG403" s="3233"/>
      <c r="AH403" s="3233"/>
      <c r="AI403" s="3233"/>
      <c r="AJ403" s="3237"/>
      <c r="AK403" s="3228"/>
      <c r="AL403" s="3229"/>
      <c r="AM403" s="3229"/>
      <c r="AN403" s="3230"/>
      <c r="AO403" s="3230"/>
      <c r="AP403" s="3230"/>
      <c r="AQ403" s="3231"/>
      <c r="AR403" s="3232"/>
      <c r="AS403" s="3233"/>
      <c r="AT403" s="3233"/>
      <c r="AU403" s="3234"/>
      <c r="AV403" s="3234"/>
      <c r="AW403" s="3234"/>
      <c r="AX403" s="3234"/>
      <c r="AY403" s="3234"/>
      <c r="AZ403" s="3234"/>
      <c r="BA403" s="3234"/>
      <c r="BB403" s="3234"/>
      <c r="BC403" s="3231"/>
      <c r="BD403" s="3235"/>
      <c r="BE403" s="3236"/>
      <c r="BF403" s="3232"/>
      <c r="BG403" s="3232"/>
      <c r="BH403" s="3233"/>
      <c r="BI403" s="3233"/>
      <c r="BJ403" s="3233"/>
      <c r="BK403" s="3231"/>
      <c r="BL403" s="3232"/>
      <c r="BM403" s="3233"/>
      <c r="BN403" s="3231"/>
      <c r="BO403" s="3232"/>
      <c r="BP403" s="3233"/>
      <c r="BQ403" s="3233"/>
      <c r="BR403" s="3233"/>
      <c r="BS403" s="3237"/>
      <c r="BT403" s="3185"/>
    </row>
    <row r="404" spans="1:72" ht="90" customHeight="1" thickBot="1">
      <c r="A404" s="3214" t="s">
        <v>181</v>
      </c>
      <c r="B404" s="3261">
        <f t="shared" ref="B404:T404" si="200">SUM(B400:B403)</f>
        <v>0</v>
      </c>
      <c r="C404" s="3262">
        <f t="shared" si="200"/>
        <v>0</v>
      </c>
      <c r="D404" s="3262">
        <f t="shared" si="200"/>
        <v>0</v>
      </c>
      <c r="E404" s="3262">
        <f t="shared" si="200"/>
        <v>0</v>
      </c>
      <c r="F404" s="3262">
        <f t="shared" si="200"/>
        <v>0</v>
      </c>
      <c r="G404" s="3262">
        <f t="shared" si="200"/>
        <v>0</v>
      </c>
      <c r="H404" s="3262">
        <f t="shared" si="200"/>
        <v>0</v>
      </c>
      <c r="I404" s="3262">
        <f t="shared" si="200"/>
        <v>0</v>
      </c>
      <c r="J404" s="3262">
        <f t="shared" si="200"/>
        <v>0</v>
      </c>
      <c r="K404" s="3262">
        <f t="shared" si="200"/>
        <v>0</v>
      </c>
      <c r="L404" s="3262">
        <f t="shared" si="200"/>
        <v>0</v>
      </c>
      <c r="M404" s="3262">
        <f t="shared" si="200"/>
        <v>0</v>
      </c>
      <c r="N404" s="3262">
        <f t="shared" si="200"/>
        <v>0</v>
      </c>
      <c r="O404" s="3262">
        <f t="shared" si="200"/>
        <v>0</v>
      </c>
      <c r="P404" s="3262">
        <f t="shared" si="200"/>
        <v>0</v>
      </c>
      <c r="Q404" s="3262">
        <f t="shared" si="200"/>
        <v>0</v>
      </c>
      <c r="R404" s="3262">
        <f t="shared" si="200"/>
        <v>0</v>
      </c>
      <c r="S404" s="3262">
        <f t="shared" si="200"/>
        <v>0</v>
      </c>
      <c r="T404" s="3262">
        <f t="shared" si="200"/>
        <v>0</v>
      </c>
      <c r="U404" s="3263">
        <f t="shared" ref="U404" si="201">SUM(B404:T404)</f>
        <v>0</v>
      </c>
      <c r="V404" s="3262">
        <f t="shared" ref="V404:AF404" si="202">SUM(V400:V403)</f>
        <v>0</v>
      </c>
      <c r="W404" s="3262">
        <f t="shared" si="202"/>
        <v>0</v>
      </c>
      <c r="X404" s="3262">
        <f t="shared" si="202"/>
        <v>0</v>
      </c>
      <c r="Y404" s="3262">
        <f t="shared" si="202"/>
        <v>0</v>
      </c>
      <c r="Z404" s="3262">
        <f t="shared" si="202"/>
        <v>0</v>
      </c>
      <c r="AA404" s="3262">
        <f t="shared" si="202"/>
        <v>0</v>
      </c>
      <c r="AB404" s="3262">
        <f t="shared" si="202"/>
        <v>0</v>
      </c>
      <c r="AC404" s="3262">
        <f t="shared" si="202"/>
        <v>0</v>
      </c>
      <c r="AD404" s="3262">
        <f t="shared" si="202"/>
        <v>0</v>
      </c>
      <c r="AE404" s="3262">
        <f t="shared" si="202"/>
        <v>0</v>
      </c>
      <c r="AF404" s="3262">
        <f t="shared" si="202"/>
        <v>0</v>
      </c>
      <c r="AG404" s="3262">
        <f t="shared" ref="AG404" si="203">SUM(U404:AF404)</f>
        <v>0</v>
      </c>
      <c r="AH404" s="3262">
        <f t="shared" ref="AH404:BC404" si="204">SUM(AH400:AH403)</f>
        <v>0</v>
      </c>
      <c r="AI404" s="3262">
        <f t="shared" si="204"/>
        <v>0</v>
      </c>
      <c r="AJ404" s="3264">
        <f t="shared" si="204"/>
        <v>0</v>
      </c>
      <c r="AK404" s="3261">
        <f t="shared" si="204"/>
        <v>0</v>
      </c>
      <c r="AL404" s="3262">
        <f t="shared" si="204"/>
        <v>0</v>
      </c>
      <c r="AM404" s="3262">
        <f t="shared" si="204"/>
        <v>0</v>
      </c>
      <c r="AN404" s="3262">
        <f t="shared" si="204"/>
        <v>0</v>
      </c>
      <c r="AO404" s="3262">
        <f t="shared" si="204"/>
        <v>0</v>
      </c>
      <c r="AP404" s="3262">
        <f t="shared" si="204"/>
        <v>0</v>
      </c>
      <c r="AQ404" s="3262">
        <f t="shared" si="204"/>
        <v>0</v>
      </c>
      <c r="AR404" s="3262">
        <f t="shared" si="204"/>
        <v>0</v>
      </c>
      <c r="AS404" s="3262">
        <f t="shared" si="204"/>
        <v>0</v>
      </c>
      <c r="AT404" s="3262">
        <f t="shared" si="204"/>
        <v>0</v>
      </c>
      <c r="AU404" s="3262">
        <f t="shared" si="204"/>
        <v>0</v>
      </c>
      <c r="AV404" s="3262">
        <f t="shared" si="204"/>
        <v>0</v>
      </c>
      <c r="AW404" s="3262">
        <f t="shared" si="204"/>
        <v>0</v>
      </c>
      <c r="AX404" s="3262">
        <f t="shared" si="204"/>
        <v>0</v>
      </c>
      <c r="AY404" s="3262">
        <f t="shared" si="204"/>
        <v>0</v>
      </c>
      <c r="AZ404" s="3262">
        <f t="shared" si="204"/>
        <v>0</v>
      </c>
      <c r="BA404" s="3262">
        <f t="shared" si="204"/>
        <v>0</v>
      </c>
      <c r="BB404" s="3262">
        <f t="shared" si="204"/>
        <v>0</v>
      </c>
      <c r="BC404" s="3262">
        <f t="shared" si="204"/>
        <v>0</v>
      </c>
      <c r="BD404" s="3263">
        <f t="shared" ref="BD404" si="205">SUM(AK404:BC404)</f>
        <v>0</v>
      </c>
      <c r="BE404" s="3262">
        <f t="shared" ref="BE404:BO404" si="206">SUM(BE400:BE403)</f>
        <v>0</v>
      </c>
      <c r="BF404" s="3262">
        <f t="shared" si="206"/>
        <v>0</v>
      </c>
      <c r="BG404" s="3262">
        <f t="shared" si="206"/>
        <v>0</v>
      </c>
      <c r="BH404" s="3262">
        <f t="shared" si="206"/>
        <v>0</v>
      </c>
      <c r="BI404" s="3262">
        <f t="shared" si="206"/>
        <v>0</v>
      </c>
      <c r="BJ404" s="3262">
        <f t="shared" si="206"/>
        <v>0</v>
      </c>
      <c r="BK404" s="3262">
        <f t="shared" si="206"/>
        <v>0</v>
      </c>
      <c r="BL404" s="3265">
        <f t="shared" si="206"/>
        <v>0</v>
      </c>
      <c r="BM404" s="3262">
        <f t="shared" si="206"/>
        <v>0</v>
      </c>
      <c r="BN404" s="3262">
        <f t="shared" si="206"/>
        <v>0</v>
      </c>
      <c r="BO404" s="3262">
        <f t="shared" si="206"/>
        <v>0</v>
      </c>
      <c r="BP404" s="3262">
        <f t="shared" ref="BP404" si="207">SUM(BD404:BO404)</f>
        <v>0</v>
      </c>
      <c r="BQ404" s="3262">
        <f>SUM(BQ400:BQ403)</f>
        <v>0</v>
      </c>
      <c r="BR404" s="3262">
        <f>SUM(BR400:BR403)</f>
        <v>0</v>
      </c>
      <c r="BS404" s="3264">
        <f>SUM(BS400:BS403)</f>
        <v>0</v>
      </c>
      <c r="BT404" s="3185"/>
    </row>
    <row r="405" spans="1:72" ht="240" customHeight="1">
      <c r="A405" s="3238"/>
      <c r="B405" s="3239"/>
      <c r="C405" s="3239"/>
      <c r="D405" s="3239"/>
      <c r="E405" s="3239"/>
      <c r="F405" s="3239"/>
      <c r="G405" s="3239"/>
      <c r="H405" s="3239"/>
      <c r="I405" s="3239"/>
      <c r="J405" s="3239"/>
      <c r="BG405" s="6128" t="s">
        <v>933</v>
      </c>
      <c r="BH405" s="6128"/>
      <c r="BI405" s="6128"/>
      <c r="BJ405" s="6128"/>
      <c r="BK405" s="6128"/>
      <c r="BL405" s="6128"/>
      <c r="BM405" s="6128"/>
      <c r="BN405" s="6128"/>
      <c r="BO405" s="6128"/>
      <c r="BP405" s="6128"/>
      <c r="BQ405" s="6128"/>
      <c r="BR405" s="6128"/>
      <c r="BS405" s="6128"/>
    </row>
  </sheetData>
  <customSheetViews>
    <customSheetView guid="{12CA49F8-E6BA-489F-9DA0-6B8A5CD7EDCA}" scale="40" showPageBreaks="1" zeroValues="0" fitToPage="1" printArea="1" hiddenRows="1" view="pageBreakPreview" topLeftCell="B327">
      <selection activeCell="AK331" sqref="AK331:BS331"/>
      <rowBreaks count="9" manualBreakCount="9">
        <brk id="37" max="16383" man="1"/>
        <brk id="73" max="16383" man="1"/>
        <brk id="109" max="16383" man="1"/>
        <brk id="145" max="16383" man="1"/>
        <brk id="181" max="16383" man="1"/>
        <brk id="217" max="16383" man="1"/>
        <brk id="253" max="70" man="1"/>
        <brk id="318" max="70" man="1"/>
        <brk id="347" max="70" man="1"/>
      </rowBreaks>
      <pageMargins left="0" right="0" top="0" bottom="0" header="0.31496062992125984" footer="0.31496062992125984"/>
      <printOptions horizontalCentered="1"/>
      <pageSetup scale="19" orientation="landscape" r:id="rId1"/>
    </customSheetView>
    <customSheetView guid="{37E56966-4F94-4240-A3E5-59881448F1B0}" scale="25" showPageBreaks="1" zeroValues="0" fitToPage="1" printArea="1" hiddenRows="1" view="pageBreakPreview" topLeftCell="A298">
      <selection activeCell="BL324" sqref="BL324"/>
      <rowBreaks count="9" manualBreakCount="9">
        <brk id="37" max="16383" man="1"/>
        <brk id="73" max="16383" man="1"/>
        <brk id="109" max="16383" man="1"/>
        <brk id="145" max="16383" man="1"/>
        <brk id="181" max="16383" man="1"/>
        <brk id="217" max="16383" man="1"/>
        <brk id="253" max="70" man="1"/>
        <brk id="318" max="70" man="1"/>
        <brk id="347" max="70" man="1"/>
      </rowBreaks>
      <pageMargins left="0" right="0" top="0" bottom="0" header="0.31496062992125984" footer="0.31496062992125984"/>
      <printOptions horizontalCentered="1" verticalCentered="1"/>
      <pageSetup scale="19" fitToHeight="0" orientation="landscape" r:id="rId2"/>
    </customSheetView>
    <customSheetView guid="{230182A1-F070-4DDB-9301-86882B42A49C}" scale="25" showPageBreaks="1" fitToPage="1" printArea="1" hiddenRows="1" view="pageBreakPreview" topLeftCell="A140">
      <selection activeCell="BK188" sqref="BK188"/>
      <rowBreaks count="9" manualBreakCount="9">
        <brk id="37" max="16383" man="1"/>
        <brk id="73" max="16383" man="1"/>
        <brk id="109" max="16383" man="1"/>
        <brk id="145" max="16383" man="1"/>
        <brk id="181" max="16383" man="1"/>
        <brk id="217" max="16383" man="1"/>
        <brk id="253" max="70" man="1"/>
        <brk id="318" max="70" man="1"/>
        <brk id="347" max="70" man="1"/>
      </rowBreaks>
      <pageMargins left="0" right="0" top="0" bottom="0" header="0.31496062992125984" footer="0.31496062992125984"/>
      <printOptions horizontalCentered="1"/>
      <pageSetup paperSize="9" scale="21" fitToHeight="0" orientation="landscape" r:id="rId3"/>
    </customSheetView>
    <customSheetView guid="{7E615092-1A34-48E1-8A6E-7383EDD6AB18}" scale="25" showPageBreaks="1" zeroValues="0" fitToPage="1" printArea="1" hiddenRows="1" view="pageBreakPreview" topLeftCell="A298">
      <selection activeCell="BL324" sqref="BL324"/>
      <rowBreaks count="9" manualBreakCount="9">
        <brk id="37" max="16383" man="1"/>
        <brk id="73" max="16383" man="1"/>
        <brk id="109" max="16383" man="1"/>
        <brk id="145" max="16383" man="1"/>
        <brk id="181" max="16383" man="1"/>
        <brk id="217" max="16383" man="1"/>
        <brk id="253" max="70" man="1"/>
        <brk id="318" max="70" man="1"/>
        <brk id="347" max="70" man="1"/>
      </rowBreaks>
      <pageMargins left="0" right="0" top="0" bottom="0" header="0.31496062992125984" footer="0.31496062992125984"/>
      <printOptions horizontalCentered="1" verticalCentered="1"/>
      <pageSetup scale="18" fitToHeight="0" orientation="landscape" r:id="rId4"/>
    </customSheetView>
  </customSheetViews>
  <mergeCells count="1544">
    <mergeCell ref="B13:G13"/>
    <mergeCell ref="B14:G14"/>
    <mergeCell ref="B49:G49"/>
    <mergeCell ref="B50:G50"/>
    <mergeCell ref="B85:G85"/>
    <mergeCell ref="B86:G86"/>
    <mergeCell ref="B121:G121"/>
    <mergeCell ref="B122:G122"/>
    <mergeCell ref="B157:G157"/>
    <mergeCell ref="B158:G158"/>
    <mergeCell ref="B193:G193"/>
    <mergeCell ref="B194:G194"/>
    <mergeCell ref="B229:G229"/>
    <mergeCell ref="B230:G230"/>
    <mergeCell ref="B265:G265"/>
    <mergeCell ref="B266:G266"/>
    <mergeCell ref="A319:BT319"/>
    <mergeCell ref="BR304:BR306"/>
    <mergeCell ref="BS304:BS306"/>
    <mergeCell ref="I305:I306"/>
    <mergeCell ref="J305:J306"/>
    <mergeCell ref="K305:K306"/>
    <mergeCell ref="L305:L306"/>
    <mergeCell ref="M305:M306"/>
    <mergeCell ref="N305:P305"/>
    <mergeCell ref="A303:A306"/>
    <mergeCell ref="B303:T303"/>
    <mergeCell ref="U303:U306"/>
    <mergeCell ref="V303:V306"/>
    <mergeCell ref="W303:AB305"/>
    <mergeCell ref="AC303:AE305"/>
    <mergeCell ref="AF303:AF306"/>
    <mergeCell ref="A348:BT348"/>
    <mergeCell ref="A377:BT377"/>
    <mergeCell ref="BG405:BS405"/>
    <mergeCell ref="BF390:BK392"/>
    <mergeCell ref="BL390:BN392"/>
    <mergeCell ref="BO390:BO393"/>
    <mergeCell ref="BP390:BP393"/>
    <mergeCell ref="BQ390:BS390"/>
    <mergeCell ref="BQ391:BQ393"/>
    <mergeCell ref="BR391:BR393"/>
    <mergeCell ref="BS391:BS393"/>
    <mergeCell ref="AK399:BS399"/>
    <mergeCell ref="AK370:BS370"/>
    <mergeCell ref="BG376:BS376"/>
    <mergeCell ref="BC378:BH378"/>
    <mergeCell ref="BI378:BI380"/>
    <mergeCell ref="BH379:BH382"/>
    <mergeCell ref="BI381:BI382"/>
    <mergeCell ref="A388:BS388"/>
    <mergeCell ref="AK389:BS389"/>
    <mergeCell ref="AW392:AY392"/>
    <mergeCell ref="AZ392:BB392"/>
    <mergeCell ref="B399:AI399"/>
    <mergeCell ref="G392:G393"/>
    <mergeCell ref="H392:H393"/>
    <mergeCell ref="I392:I393"/>
    <mergeCell ref="J392:J393"/>
    <mergeCell ref="K392:K393"/>
    <mergeCell ref="L392:L393"/>
    <mergeCell ref="A390:A393"/>
    <mergeCell ref="B390:T390"/>
    <mergeCell ref="BF361:BK363"/>
    <mergeCell ref="BI320:BI322"/>
    <mergeCell ref="BH321:BH324"/>
    <mergeCell ref="BI323:BI324"/>
    <mergeCell ref="A330:BS330"/>
    <mergeCell ref="AK331:BS331"/>
    <mergeCell ref="BF332:BK334"/>
    <mergeCell ref="BL332:BN334"/>
    <mergeCell ref="BO332:BO335"/>
    <mergeCell ref="BP332:BP335"/>
    <mergeCell ref="BQ332:BS332"/>
    <mergeCell ref="BQ333:BQ335"/>
    <mergeCell ref="BR333:BR335"/>
    <mergeCell ref="BS333:BS335"/>
    <mergeCell ref="T320:T324"/>
    <mergeCell ref="U320:AH320"/>
    <mergeCell ref="AI320:AI324"/>
    <mergeCell ref="BB320:BB324"/>
    <mergeCell ref="I321:I324"/>
    <mergeCell ref="AG321:AG324"/>
    <mergeCell ref="AH321:AH324"/>
    <mergeCell ref="AK321:AN323"/>
    <mergeCell ref="BC320:BH320"/>
    <mergeCell ref="AZ334:BB334"/>
    <mergeCell ref="AW334:AY334"/>
    <mergeCell ref="B331:AJ331"/>
    <mergeCell ref="A332:A335"/>
    <mergeCell ref="B332:T332"/>
    <mergeCell ref="U332:U335"/>
    <mergeCell ref="V332:V335"/>
    <mergeCell ref="W332:AB334"/>
    <mergeCell ref="AC332:AE334"/>
    <mergeCell ref="AF332:AF335"/>
    <mergeCell ref="BL361:BN363"/>
    <mergeCell ref="BO361:BO364"/>
    <mergeCell ref="BP361:BP364"/>
    <mergeCell ref="BQ361:BS361"/>
    <mergeCell ref="BQ362:BQ364"/>
    <mergeCell ref="BR362:BR364"/>
    <mergeCell ref="BS362:BS364"/>
    <mergeCell ref="BD361:BD364"/>
    <mergeCell ref="BE361:BE364"/>
    <mergeCell ref="B362:H362"/>
    <mergeCell ref="AK379:AN381"/>
    <mergeCell ref="AO379:AO382"/>
    <mergeCell ref="AP379:AV381"/>
    <mergeCell ref="AW379:AZ381"/>
    <mergeCell ref="BA379:BA382"/>
    <mergeCell ref="BC379:BC382"/>
    <mergeCell ref="BD379:BD382"/>
    <mergeCell ref="BE379:BE382"/>
    <mergeCell ref="BF379:BF382"/>
    <mergeCell ref="AZ363:BB363"/>
    <mergeCell ref="BG347:BS347"/>
    <mergeCell ref="W390:AB392"/>
    <mergeCell ref="AC390:AE392"/>
    <mergeCell ref="BC349:BH349"/>
    <mergeCell ref="BI349:BI351"/>
    <mergeCell ref="BH350:BH353"/>
    <mergeCell ref="BI352:BI353"/>
    <mergeCell ref="A359:BS359"/>
    <mergeCell ref="AK360:BS360"/>
    <mergeCell ref="AF390:AF393"/>
    <mergeCell ref="AG390:AG393"/>
    <mergeCell ref="AH390:AJ390"/>
    <mergeCell ref="M392:M393"/>
    <mergeCell ref="N392:P392"/>
    <mergeCell ref="Q392:S392"/>
    <mergeCell ref="I383:I386"/>
    <mergeCell ref="J383:O383"/>
    <mergeCell ref="R383:R386"/>
    <mergeCell ref="S383:S386"/>
    <mergeCell ref="J384:O384"/>
    <mergeCell ref="J385:O385"/>
    <mergeCell ref="J386:O386"/>
    <mergeCell ref="B389:AJ389"/>
    <mergeCell ref="BG379:BG382"/>
    <mergeCell ref="U381:U382"/>
    <mergeCell ref="V381:V382"/>
    <mergeCell ref="W381:Z381"/>
    <mergeCell ref="AA381:AA382"/>
    <mergeCell ref="AB381:AB382"/>
    <mergeCell ref="AC381:AD381"/>
    <mergeCell ref="AE381:AE382"/>
    <mergeCell ref="AF381:AF382"/>
    <mergeCell ref="V390:V393"/>
    <mergeCell ref="B370:AI370"/>
    <mergeCell ref="T378:T382"/>
    <mergeCell ref="U378:AH378"/>
    <mergeCell ref="AI378:AI382"/>
    <mergeCell ref="AJ378:AJ382"/>
    <mergeCell ref="AK378:BA378"/>
    <mergeCell ref="BB378:BB382"/>
    <mergeCell ref="I379:I382"/>
    <mergeCell ref="J379:O382"/>
    <mergeCell ref="P379:P382"/>
    <mergeCell ref="Q379:Q382"/>
    <mergeCell ref="R379:R382"/>
    <mergeCell ref="S379:S382"/>
    <mergeCell ref="U379:AF380"/>
    <mergeCell ref="AG379:AG382"/>
    <mergeCell ref="AH379:AH382"/>
    <mergeCell ref="AK390:BC390"/>
    <mergeCell ref="T391:T393"/>
    <mergeCell ref="AH391:AH393"/>
    <mergeCell ref="AI391:AI393"/>
    <mergeCell ref="AJ391:AJ393"/>
    <mergeCell ref="AK391:AQ391"/>
    <mergeCell ref="AR391:BB391"/>
    <mergeCell ref="BC391:BC393"/>
    <mergeCell ref="B392:B393"/>
    <mergeCell ref="C392:C393"/>
    <mergeCell ref="D392:D393"/>
    <mergeCell ref="E392:E393"/>
    <mergeCell ref="F392:F393"/>
    <mergeCell ref="U390:U393"/>
    <mergeCell ref="BD390:BD393"/>
    <mergeCell ref="BE390:BE393"/>
    <mergeCell ref="B391:H391"/>
    <mergeCell ref="I391:S391"/>
    <mergeCell ref="AK363:AK364"/>
    <mergeCell ref="AL363:AL364"/>
    <mergeCell ref="AM363:AM364"/>
    <mergeCell ref="AN363:AN364"/>
    <mergeCell ref="AO363:AO364"/>
    <mergeCell ref="AP363:AP364"/>
    <mergeCell ref="AQ363:AQ364"/>
    <mergeCell ref="AR363:AR364"/>
    <mergeCell ref="AS363:AS364"/>
    <mergeCell ref="AK362:AQ362"/>
    <mergeCell ref="AR362:BB362"/>
    <mergeCell ref="BC362:BC364"/>
    <mergeCell ref="B363:B364"/>
    <mergeCell ref="C363:C364"/>
    <mergeCell ref="D363:D364"/>
    <mergeCell ref="E363:E364"/>
    <mergeCell ref="F363:F364"/>
    <mergeCell ref="G363:G364"/>
    <mergeCell ref="H363:H364"/>
    <mergeCell ref="I363:I364"/>
    <mergeCell ref="J363:J364"/>
    <mergeCell ref="K363:K364"/>
    <mergeCell ref="L363:L364"/>
    <mergeCell ref="M363:M364"/>
    <mergeCell ref="AT363:AT364"/>
    <mergeCell ref="AU363:AU364"/>
    <mergeCell ref="AV363:AV364"/>
    <mergeCell ref="AW363:AY363"/>
    <mergeCell ref="A361:A364"/>
    <mergeCell ref="B361:T361"/>
    <mergeCell ref="U361:U364"/>
    <mergeCell ref="V361:V364"/>
    <mergeCell ref="W361:AB363"/>
    <mergeCell ref="AC361:AE363"/>
    <mergeCell ref="AF361:AF364"/>
    <mergeCell ref="AG361:AG364"/>
    <mergeCell ref="AH361:AJ361"/>
    <mergeCell ref="N363:P363"/>
    <mergeCell ref="Q363:S363"/>
    <mergeCell ref="I354:I357"/>
    <mergeCell ref="J354:O354"/>
    <mergeCell ref="R354:R357"/>
    <mergeCell ref="S354:S357"/>
    <mergeCell ref="J355:O355"/>
    <mergeCell ref="J356:O356"/>
    <mergeCell ref="J357:O357"/>
    <mergeCell ref="B360:AJ360"/>
    <mergeCell ref="I362:S362"/>
    <mergeCell ref="T362:T364"/>
    <mergeCell ref="AH362:AH364"/>
    <mergeCell ref="AI362:AI364"/>
    <mergeCell ref="AJ362:AJ364"/>
    <mergeCell ref="BG350:BG353"/>
    <mergeCell ref="U352:U353"/>
    <mergeCell ref="V352:V353"/>
    <mergeCell ref="W352:Z352"/>
    <mergeCell ref="AA352:AA353"/>
    <mergeCell ref="AB352:AB353"/>
    <mergeCell ref="AC352:AD352"/>
    <mergeCell ref="AE352:AE353"/>
    <mergeCell ref="AF352:AF353"/>
    <mergeCell ref="AK350:AN352"/>
    <mergeCell ref="AO350:AO353"/>
    <mergeCell ref="AP350:AV352"/>
    <mergeCell ref="AW350:AZ352"/>
    <mergeCell ref="BA350:BA353"/>
    <mergeCell ref="BC350:BC353"/>
    <mergeCell ref="BD350:BD353"/>
    <mergeCell ref="BE350:BE353"/>
    <mergeCell ref="BF350:BF353"/>
    <mergeCell ref="B341:AI341"/>
    <mergeCell ref="T349:T353"/>
    <mergeCell ref="U349:AH349"/>
    <mergeCell ref="AI349:AI353"/>
    <mergeCell ref="AJ349:AJ353"/>
    <mergeCell ref="AK349:BA349"/>
    <mergeCell ref="BB349:BB353"/>
    <mergeCell ref="I350:I353"/>
    <mergeCell ref="J350:O353"/>
    <mergeCell ref="P350:P353"/>
    <mergeCell ref="Q350:Q353"/>
    <mergeCell ref="R350:R353"/>
    <mergeCell ref="S350:S353"/>
    <mergeCell ref="U350:AF351"/>
    <mergeCell ref="AG350:AG353"/>
    <mergeCell ref="AH350:AH353"/>
    <mergeCell ref="L334:L335"/>
    <mergeCell ref="M334:M335"/>
    <mergeCell ref="N334:P334"/>
    <mergeCell ref="Q334:S334"/>
    <mergeCell ref="AK334:AK335"/>
    <mergeCell ref="AL334:AL335"/>
    <mergeCell ref="AM334:AM335"/>
    <mergeCell ref="AN334:AN335"/>
    <mergeCell ref="AO334:AO335"/>
    <mergeCell ref="AP334:AP335"/>
    <mergeCell ref="AQ334:AQ335"/>
    <mergeCell ref="AR334:AR335"/>
    <mergeCell ref="AS334:AS335"/>
    <mergeCell ref="AT334:AT335"/>
    <mergeCell ref="AU334:AU335"/>
    <mergeCell ref="AV334:AV335"/>
    <mergeCell ref="AG332:AG335"/>
    <mergeCell ref="AH332:AJ332"/>
    <mergeCell ref="AK332:BC332"/>
    <mergeCell ref="BD332:BD335"/>
    <mergeCell ref="BE332:BE335"/>
    <mergeCell ref="B333:H333"/>
    <mergeCell ref="I333:S333"/>
    <mergeCell ref="T333:T335"/>
    <mergeCell ref="AH333:AH335"/>
    <mergeCell ref="AI333:AI335"/>
    <mergeCell ref="AJ333:AJ335"/>
    <mergeCell ref="AK333:AQ333"/>
    <mergeCell ref="AR333:BB333"/>
    <mergeCell ref="BC333:BC335"/>
    <mergeCell ref="B334:B335"/>
    <mergeCell ref="C334:C335"/>
    <mergeCell ref="D334:D335"/>
    <mergeCell ref="E334:E335"/>
    <mergeCell ref="F334:F335"/>
    <mergeCell ref="G334:G335"/>
    <mergeCell ref="H334:H335"/>
    <mergeCell ref="I334:I335"/>
    <mergeCell ref="J334:J335"/>
    <mergeCell ref="K334:K335"/>
    <mergeCell ref="U323:U324"/>
    <mergeCell ref="V323:V324"/>
    <mergeCell ref="W323:Z323"/>
    <mergeCell ref="AA323:AA324"/>
    <mergeCell ref="AB323:AB324"/>
    <mergeCell ref="AC323:AD323"/>
    <mergeCell ref="AE323:AE324"/>
    <mergeCell ref="AF323:AF324"/>
    <mergeCell ref="I325:I328"/>
    <mergeCell ref="J325:O325"/>
    <mergeCell ref="R325:R328"/>
    <mergeCell ref="S325:S328"/>
    <mergeCell ref="J326:O326"/>
    <mergeCell ref="J327:O327"/>
    <mergeCell ref="J328:O328"/>
    <mergeCell ref="J321:O324"/>
    <mergeCell ref="P321:P324"/>
    <mergeCell ref="Q321:Q324"/>
    <mergeCell ref="R321:R324"/>
    <mergeCell ref="S321:S324"/>
    <mergeCell ref="U321:AF322"/>
    <mergeCell ref="AO321:AO324"/>
    <mergeCell ref="AP321:AV323"/>
    <mergeCell ref="AJ320:AJ324"/>
    <mergeCell ref="AK320:BA320"/>
    <mergeCell ref="AW321:AZ323"/>
    <mergeCell ref="BA321:BA324"/>
    <mergeCell ref="BC321:BC324"/>
    <mergeCell ref="BD321:BD324"/>
    <mergeCell ref="BE321:BE324"/>
    <mergeCell ref="BF321:BF324"/>
    <mergeCell ref="BG321:BG324"/>
    <mergeCell ref="B312:AI312"/>
    <mergeCell ref="AK312:BS312"/>
    <mergeCell ref="A301:BS301"/>
    <mergeCell ref="BG318:BS318"/>
    <mergeCell ref="A290:BT290"/>
    <mergeCell ref="BD303:BD306"/>
    <mergeCell ref="BE303:BE306"/>
    <mergeCell ref="BF303:BK305"/>
    <mergeCell ref="BL303:BN305"/>
    <mergeCell ref="BO303:BO306"/>
    <mergeCell ref="BP303:BP306"/>
    <mergeCell ref="BQ303:BS303"/>
    <mergeCell ref="I304:S304"/>
    <mergeCell ref="T304:T306"/>
    <mergeCell ref="AH304:AH306"/>
    <mergeCell ref="AI304:AI306"/>
    <mergeCell ref="AJ304:AJ306"/>
    <mergeCell ref="AK304:AQ304"/>
    <mergeCell ref="AR304:BB304"/>
    <mergeCell ref="BC304:BC306"/>
    <mergeCell ref="BQ304:BQ306"/>
    <mergeCell ref="AG303:AG306"/>
    <mergeCell ref="AH303:AJ303"/>
    <mergeCell ref="B305:B306"/>
    <mergeCell ref="C305:C306"/>
    <mergeCell ref="D305:D306"/>
    <mergeCell ref="E305:E306"/>
    <mergeCell ref="F305:F306"/>
    <mergeCell ref="G305:G306"/>
    <mergeCell ref="H305:H306"/>
    <mergeCell ref="Q305:S305"/>
    <mergeCell ref="AM305:AM306"/>
    <mergeCell ref="AN305:AN306"/>
    <mergeCell ref="AO305:AO306"/>
    <mergeCell ref="AP305:AP306"/>
    <mergeCell ref="AQ305:AQ306"/>
    <mergeCell ref="AR305:AR306"/>
    <mergeCell ref="AS305:AS306"/>
    <mergeCell ref="I296:I299"/>
    <mergeCell ref="R296:R299"/>
    <mergeCell ref="S296:S299"/>
    <mergeCell ref="J296:O296"/>
    <mergeCell ref="J297:O297"/>
    <mergeCell ref="J298:O298"/>
    <mergeCell ref="J299:O299"/>
    <mergeCell ref="BI291:BI293"/>
    <mergeCell ref="I292:I295"/>
    <mergeCell ref="J292:O295"/>
    <mergeCell ref="P292:P295"/>
    <mergeCell ref="Q292:Q295"/>
    <mergeCell ref="R292:R295"/>
    <mergeCell ref="S292:S295"/>
    <mergeCell ref="U292:AF293"/>
    <mergeCell ref="AG292:AG295"/>
    <mergeCell ref="AH292:AH295"/>
    <mergeCell ref="AK292:AN294"/>
    <mergeCell ref="AO292:AO295"/>
    <mergeCell ref="AP292:AV294"/>
    <mergeCell ref="AW292:AZ294"/>
    <mergeCell ref="BA292:BA295"/>
    <mergeCell ref="BC292:BC295"/>
    <mergeCell ref="BD292:BD295"/>
    <mergeCell ref="BE292:BE295"/>
    <mergeCell ref="BF292:BF295"/>
    <mergeCell ref="BG292:BG295"/>
    <mergeCell ref="BH292:BH295"/>
    <mergeCell ref="U294:U295"/>
    <mergeCell ref="V294:V295"/>
    <mergeCell ref="W294:Z294"/>
    <mergeCell ref="T291:T295"/>
    <mergeCell ref="U291:AH291"/>
    <mergeCell ref="AI291:AI295"/>
    <mergeCell ref="AJ291:AJ295"/>
    <mergeCell ref="AK291:BA291"/>
    <mergeCell ref="BB291:BB295"/>
    <mergeCell ref="BC291:BH291"/>
    <mergeCell ref="AA294:AA295"/>
    <mergeCell ref="AB294:AB295"/>
    <mergeCell ref="AC294:AD294"/>
    <mergeCell ref="AE294:AE295"/>
    <mergeCell ref="AF294:AF295"/>
    <mergeCell ref="B302:AJ302"/>
    <mergeCell ref="AK302:BS302"/>
    <mergeCell ref="AK303:BC303"/>
    <mergeCell ref="AK392:AK393"/>
    <mergeCell ref="AL392:AL393"/>
    <mergeCell ref="AM392:AM393"/>
    <mergeCell ref="AN392:AN393"/>
    <mergeCell ref="AO392:AO393"/>
    <mergeCell ref="AP392:AP393"/>
    <mergeCell ref="AQ392:AQ393"/>
    <mergeCell ref="AR392:AR393"/>
    <mergeCell ref="AS392:AS393"/>
    <mergeCell ref="AT392:AT393"/>
    <mergeCell ref="AU392:AU393"/>
    <mergeCell ref="AV392:AV393"/>
    <mergeCell ref="AK361:BC361"/>
    <mergeCell ref="AK341:BS341"/>
    <mergeCell ref="AW305:AY305"/>
    <mergeCell ref="AZ305:BB305"/>
    <mergeCell ref="BI294:BI295"/>
    <mergeCell ref="AL305:AL306"/>
    <mergeCell ref="G271:G274"/>
    <mergeCell ref="H271:H274"/>
    <mergeCell ref="I271:I274"/>
    <mergeCell ref="J271:J274"/>
    <mergeCell ref="K271:K274"/>
    <mergeCell ref="AT305:AT306"/>
    <mergeCell ref="AU305:AU306"/>
    <mergeCell ref="AV305:AV306"/>
    <mergeCell ref="AK305:AK306"/>
    <mergeCell ref="B304:H304"/>
    <mergeCell ref="AX271:AX274"/>
    <mergeCell ref="AY271:AY274"/>
    <mergeCell ref="AZ271:AZ274"/>
    <mergeCell ref="B281:AC281"/>
    <mergeCell ref="AD281:BE281"/>
    <mergeCell ref="AL271:AL274"/>
    <mergeCell ref="AM271:AM274"/>
    <mergeCell ref="AN271:AN274"/>
    <mergeCell ref="AO271:AO274"/>
    <mergeCell ref="AS271:AS274"/>
    <mergeCell ref="AT271:AT274"/>
    <mergeCell ref="AU271:AU274"/>
    <mergeCell ref="AV271:AV274"/>
    <mergeCell ref="AW271:AW274"/>
    <mergeCell ref="X271:X274"/>
    <mergeCell ref="AD271:AD274"/>
    <mergeCell ref="AE271:AE274"/>
    <mergeCell ref="AF271:AF274"/>
    <mergeCell ref="AG271:AG274"/>
    <mergeCell ref="BB269:BB274"/>
    <mergeCell ref="BC269:BE269"/>
    <mergeCell ref="B270:H270"/>
    <mergeCell ref="AR269:AR274"/>
    <mergeCell ref="AS269:AW270"/>
    <mergeCell ref="AX269:AZ270"/>
    <mergeCell ref="BA269:BA274"/>
    <mergeCell ref="AH271:AH274"/>
    <mergeCell ref="AI271:AI274"/>
    <mergeCell ref="AJ271:AJ274"/>
    <mergeCell ref="AK271:AK274"/>
    <mergeCell ref="L271:L274"/>
    <mergeCell ref="M271:M274"/>
    <mergeCell ref="Q271:Q274"/>
    <mergeCell ref="R271:R274"/>
    <mergeCell ref="S271:S274"/>
    <mergeCell ref="T271:T274"/>
    <mergeCell ref="U271:U274"/>
    <mergeCell ref="V271:V274"/>
    <mergeCell ref="W271:W274"/>
    <mergeCell ref="I270:M270"/>
    <mergeCell ref="N270:N274"/>
    <mergeCell ref="AA270:AA274"/>
    <mergeCell ref="AB270:AB274"/>
    <mergeCell ref="AC270:AC274"/>
    <mergeCell ref="R258:R260"/>
    <mergeCell ref="A261:A266"/>
    <mergeCell ref="B261:G261"/>
    <mergeCell ref="J261:J266"/>
    <mergeCell ref="K261:K266"/>
    <mergeCell ref="B262:G262"/>
    <mergeCell ref="B263:G263"/>
    <mergeCell ref="A267:BE267"/>
    <mergeCell ref="A268:A274"/>
    <mergeCell ref="B268:AC268"/>
    <mergeCell ref="AD268:BE268"/>
    <mergeCell ref="B269:N269"/>
    <mergeCell ref="O269:O274"/>
    <mergeCell ref="P269:P274"/>
    <mergeCell ref="Q269:U270"/>
    <mergeCell ref="V269:X270"/>
    <mergeCell ref="Y269:Y274"/>
    <mergeCell ref="Z269:Z274"/>
    <mergeCell ref="AA269:AC269"/>
    <mergeCell ref="AD269:AP269"/>
    <mergeCell ref="AD270:AJ270"/>
    <mergeCell ref="AK270:AO270"/>
    <mergeCell ref="AP270:AP274"/>
    <mergeCell ref="BC270:BC274"/>
    <mergeCell ref="BD270:BD274"/>
    <mergeCell ref="BE270:BE274"/>
    <mergeCell ref="B271:B274"/>
    <mergeCell ref="C271:C274"/>
    <mergeCell ref="D271:D274"/>
    <mergeCell ref="E271:E274"/>
    <mergeCell ref="F271:F274"/>
    <mergeCell ref="AQ269:AQ274"/>
    <mergeCell ref="AW256:AW260"/>
    <mergeCell ref="A255:A260"/>
    <mergeCell ref="B255:G260"/>
    <mergeCell ref="H255:H260"/>
    <mergeCell ref="I255:I260"/>
    <mergeCell ref="J255:J260"/>
    <mergeCell ref="K255:K260"/>
    <mergeCell ref="L255:L260"/>
    <mergeCell ref="M255:Z255"/>
    <mergeCell ref="AA255:AA260"/>
    <mergeCell ref="AB255:AB260"/>
    <mergeCell ref="AC255:AR255"/>
    <mergeCell ref="AS255:AS260"/>
    <mergeCell ref="AT255:AY255"/>
    <mergeCell ref="M256:X256"/>
    <mergeCell ref="Y256:Y260"/>
    <mergeCell ref="Z256:Z260"/>
    <mergeCell ref="AC256:AD257"/>
    <mergeCell ref="AE256:AE260"/>
    <mergeCell ref="AF256:AF260"/>
    <mergeCell ref="AY256:AY260"/>
    <mergeCell ref="M257:M260"/>
    <mergeCell ref="N257:N260"/>
    <mergeCell ref="O257:O260"/>
    <mergeCell ref="P257:R257"/>
    <mergeCell ref="S257:S260"/>
    <mergeCell ref="T257:T260"/>
    <mergeCell ref="U257:V257"/>
    <mergeCell ref="W257:W260"/>
    <mergeCell ref="X257:X260"/>
    <mergeCell ref="P258:P260"/>
    <mergeCell ref="Q258:Q260"/>
    <mergeCell ref="W235:W238"/>
    <mergeCell ref="AX256:AX260"/>
    <mergeCell ref="AN258:AN260"/>
    <mergeCell ref="AO258:AO260"/>
    <mergeCell ref="AP258:AP260"/>
    <mergeCell ref="AQ258:AQ260"/>
    <mergeCell ref="AX235:AX238"/>
    <mergeCell ref="AY235:AY238"/>
    <mergeCell ref="AZ235:AZ238"/>
    <mergeCell ref="B245:AC245"/>
    <mergeCell ref="AD245:BE245"/>
    <mergeCell ref="AL235:AL238"/>
    <mergeCell ref="AM235:AM238"/>
    <mergeCell ref="AN235:AN238"/>
    <mergeCell ref="AZ256:AZ260"/>
    <mergeCell ref="U258:U260"/>
    <mergeCell ref="V258:V260"/>
    <mergeCell ref="AC258:AC260"/>
    <mergeCell ref="AD258:AD260"/>
    <mergeCell ref="AH258:AH260"/>
    <mergeCell ref="AI258:AI260"/>
    <mergeCell ref="AJ258:AJ260"/>
    <mergeCell ref="AK258:AK260"/>
    <mergeCell ref="AL258:AL260"/>
    <mergeCell ref="AM258:AM260"/>
    <mergeCell ref="AG256:AG260"/>
    <mergeCell ref="AH256:AM257"/>
    <mergeCell ref="AN256:AQ257"/>
    <mergeCell ref="AR256:AR260"/>
    <mergeCell ref="AT256:AT260"/>
    <mergeCell ref="AU256:AU260"/>
    <mergeCell ref="AV256:AV260"/>
    <mergeCell ref="C235:C238"/>
    <mergeCell ref="D235:D238"/>
    <mergeCell ref="E235:E238"/>
    <mergeCell ref="F235:F238"/>
    <mergeCell ref="G235:G238"/>
    <mergeCell ref="H235:H238"/>
    <mergeCell ref="I235:I238"/>
    <mergeCell ref="J235:J238"/>
    <mergeCell ref="K235:K238"/>
    <mergeCell ref="AO235:AO238"/>
    <mergeCell ref="AS235:AS238"/>
    <mergeCell ref="AT235:AT238"/>
    <mergeCell ref="AU235:AU238"/>
    <mergeCell ref="AV235:AV238"/>
    <mergeCell ref="AW235:AW238"/>
    <mergeCell ref="X235:X238"/>
    <mergeCell ref="AD235:AD238"/>
    <mergeCell ref="AE235:AE238"/>
    <mergeCell ref="AF235:AF238"/>
    <mergeCell ref="AG235:AG238"/>
    <mergeCell ref="AH235:AH238"/>
    <mergeCell ref="AI235:AI238"/>
    <mergeCell ref="AJ235:AJ238"/>
    <mergeCell ref="AK235:AK238"/>
    <mergeCell ref="L235:L238"/>
    <mergeCell ref="M235:M238"/>
    <mergeCell ref="Q235:Q238"/>
    <mergeCell ref="R235:R238"/>
    <mergeCell ref="S235:S238"/>
    <mergeCell ref="T235:T238"/>
    <mergeCell ref="U235:U238"/>
    <mergeCell ref="V235:V238"/>
    <mergeCell ref="A232:A238"/>
    <mergeCell ref="B232:AC232"/>
    <mergeCell ref="AD232:BE232"/>
    <mergeCell ref="B233:N233"/>
    <mergeCell ref="O233:O238"/>
    <mergeCell ref="P233:P238"/>
    <mergeCell ref="Q233:U234"/>
    <mergeCell ref="V233:X234"/>
    <mergeCell ref="Y233:Y238"/>
    <mergeCell ref="Z233:Z238"/>
    <mergeCell ref="AA233:AC233"/>
    <mergeCell ref="AD233:AP233"/>
    <mergeCell ref="AQ233:AQ238"/>
    <mergeCell ref="AR233:AR238"/>
    <mergeCell ref="AS233:AW234"/>
    <mergeCell ref="AX233:AZ234"/>
    <mergeCell ref="BA233:BA238"/>
    <mergeCell ref="BB233:BB238"/>
    <mergeCell ref="BC233:BE233"/>
    <mergeCell ref="B234:H234"/>
    <mergeCell ref="I234:M234"/>
    <mergeCell ref="N234:N238"/>
    <mergeCell ref="AA234:AA238"/>
    <mergeCell ref="AB234:AB238"/>
    <mergeCell ref="AC234:AC238"/>
    <mergeCell ref="AD234:AJ234"/>
    <mergeCell ref="AK234:AO234"/>
    <mergeCell ref="AP234:AP238"/>
    <mergeCell ref="BC234:BC238"/>
    <mergeCell ref="BD234:BD238"/>
    <mergeCell ref="BE234:BE238"/>
    <mergeCell ref="B235:B238"/>
    <mergeCell ref="A225:A230"/>
    <mergeCell ref="B225:G225"/>
    <mergeCell ref="J225:J230"/>
    <mergeCell ref="K225:K230"/>
    <mergeCell ref="B226:G226"/>
    <mergeCell ref="B227:G227"/>
    <mergeCell ref="AC222:AC224"/>
    <mergeCell ref="AD222:AD224"/>
    <mergeCell ref="AH222:AH224"/>
    <mergeCell ref="AI222:AI224"/>
    <mergeCell ref="AJ222:AJ224"/>
    <mergeCell ref="AK222:AK224"/>
    <mergeCell ref="AL222:AL224"/>
    <mergeCell ref="AY199:AY202"/>
    <mergeCell ref="AZ199:AZ202"/>
    <mergeCell ref="B209:AC209"/>
    <mergeCell ref="A231:BE231"/>
    <mergeCell ref="AP222:AP224"/>
    <mergeCell ref="AQ222:AQ224"/>
    <mergeCell ref="AN199:AN202"/>
    <mergeCell ref="AY220:AY224"/>
    <mergeCell ref="AZ220:AZ224"/>
    <mergeCell ref="M221:M224"/>
    <mergeCell ref="N221:N224"/>
    <mergeCell ref="O221:O224"/>
    <mergeCell ref="P221:R221"/>
    <mergeCell ref="AM222:AM224"/>
    <mergeCell ref="AG220:AG224"/>
    <mergeCell ref="AH220:AM221"/>
    <mergeCell ref="AN220:AQ221"/>
    <mergeCell ref="AR220:AR224"/>
    <mergeCell ref="AT220:AT224"/>
    <mergeCell ref="AU220:AU224"/>
    <mergeCell ref="AV220:AV224"/>
    <mergeCell ref="AW220:AW224"/>
    <mergeCell ref="L199:L202"/>
    <mergeCell ref="M199:M202"/>
    <mergeCell ref="Q199:Q202"/>
    <mergeCell ref="R199:R202"/>
    <mergeCell ref="S199:S202"/>
    <mergeCell ref="T199:T202"/>
    <mergeCell ref="U199:U202"/>
    <mergeCell ref="V199:V202"/>
    <mergeCell ref="W199:W202"/>
    <mergeCell ref="AD209:BE209"/>
    <mergeCell ref="A219:A224"/>
    <mergeCell ref="B219:G224"/>
    <mergeCell ref="H219:H224"/>
    <mergeCell ref="I219:I224"/>
    <mergeCell ref="J219:J224"/>
    <mergeCell ref="K219:K224"/>
    <mergeCell ref="L219:L224"/>
    <mergeCell ref="M219:Z219"/>
    <mergeCell ref="AA219:AA224"/>
    <mergeCell ref="AB219:AB224"/>
    <mergeCell ref="AC219:AR219"/>
    <mergeCell ref="AS219:AS224"/>
    <mergeCell ref="AT219:AY219"/>
    <mergeCell ref="M220:X220"/>
    <mergeCell ref="Y220:Y224"/>
    <mergeCell ref="Z220:Z224"/>
    <mergeCell ref="AC220:AD221"/>
    <mergeCell ref="AE220:AE224"/>
    <mergeCell ref="AF220:AF224"/>
    <mergeCell ref="AX220:AX224"/>
    <mergeCell ref="AN222:AN224"/>
    <mergeCell ref="AO222:AO224"/>
    <mergeCell ref="AX199:AX202"/>
    <mergeCell ref="S221:S224"/>
    <mergeCell ref="T221:T224"/>
    <mergeCell ref="U221:V221"/>
    <mergeCell ref="W221:W224"/>
    <mergeCell ref="X221:X224"/>
    <mergeCell ref="P222:P224"/>
    <mergeCell ref="Q222:Q224"/>
    <mergeCell ref="R222:R224"/>
    <mergeCell ref="U222:U224"/>
    <mergeCell ref="V222:V224"/>
    <mergeCell ref="BB197:BB202"/>
    <mergeCell ref="BC197:BE197"/>
    <mergeCell ref="B198:H198"/>
    <mergeCell ref="I198:M198"/>
    <mergeCell ref="N198:N202"/>
    <mergeCell ref="AA198:AA202"/>
    <mergeCell ref="AB198:AB202"/>
    <mergeCell ref="AC198:AC202"/>
    <mergeCell ref="AD198:AJ198"/>
    <mergeCell ref="AK198:AO198"/>
    <mergeCell ref="AP198:AP202"/>
    <mergeCell ref="BC198:BC202"/>
    <mergeCell ref="BD198:BD202"/>
    <mergeCell ref="BE198:BE202"/>
    <mergeCell ref="B199:B202"/>
    <mergeCell ref="C199:C202"/>
    <mergeCell ref="D199:D202"/>
    <mergeCell ref="E199:E202"/>
    <mergeCell ref="F199:F202"/>
    <mergeCell ref="G199:G202"/>
    <mergeCell ref="H199:H202"/>
    <mergeCell ref="AW199:AW202"/>
    <mergeCell ref="X199:X202"/>
    <mergeCell ref="AD199:AD202"/>
    <mergeCell ref="T185:T188"/>
    <mergeCell ref="U185:V185"/>
    <mergeCell ref="W185:W188"/>
    <mergeCell ref="X185:X188"/>
    <mergeCell ref="P186:P188"/>
    <mergeCell ref="Q186:Q188"/>
    <mergeCell ref="R186:R188"/>
    <mergeCell ref="AW184:AW188"/>
    <mergeCell ref="AG184:AG188"/>
    <mergeCell ref="AH184:AM185"/>
    <mergeCell ref="AN184:AQ185"/>
    <mergeCell ref="AR184:AR188"/>
    <mergeCell ref="AT184:AT188"/>
    <mergeCell ref="AU184:AU188"/>
    <mergeCell ref="AV184:AV188"/>
    <mergeCell ref="AL199:AL202"/>
    <mergeCell ref="AM199:AM202"/>
    <mergeCell ref="AE199:AE202"/>
    <mergeCell ref="AF199:AF202"/>
    <mergeCell ref="AG199:AG202"/>
    <mergeCell ref="AH199:AH202"/>
    <mergeCell ref="AI199:AI202"/>
    <mergeCell ref="AJ199:AJ202"/>
    <mergeCell ref="AK199:AK202"/>
    <mergeCell ref="A189:A194"/>
    <mergeCell ref="B189:G189"/>
    <mergeCell ref="J189:J194"/>
    <mergeCell ref="K189:K194"/>
    <mergeCell ref="B190:G190"/>
    <mergeCell ref="B191:G191"/>
    <mergeCell ref="A195:BE195"/>
    <mergeCell ref="A196:A202"/>
    <mergeCell ref="B196:AC196"/>
    <mergeCell ref="AD196:BE196"/>
    <mergeCell ref="B197:N197"/>
    <mergeCell ref="O197:O202"/>
    <mergeCell ref="P197:P202"/>
    <mergeCell ref="Q197:U198"/>
    <mergeCell ref="V197:X198"/>
    <mergeCell ref="Y197:Y202"/>
    <mergeCell ref="Z197:Z202"/>
    <mergeCell ref="AA197:AC197"/>
    <mergeCell ref="AD197:AP197"/>
    <mergeCell ref="AQ197:AQ202"/>
    <mergeCell ref="AR197:AR202"/>
    <mergeCell ref="AS197:AW198"/>
    <mergeCell ref="AX197:AZ198"/>
    <mergeCell ref="BA197:BA202"/>
    <mergeCell ref="I199:I202"/>
    <mergeCell ref="J199:J202"/>
    <mergeCell ref="K199:K202"/>
    <mergeCell ref="AO199:AO202"/>
    <mergeCell ref="AS199:AS202"/>
    <mergeCell ref="AT199:AT202"/>
    <mergeCell ref="AU199:AU202"/>
    <mergeCell ref="AV199:AV202"/>
    <mergeCell ref="A183:A188"/>
    <mergeCell ref="B183:G188"/>
    <mergeCell ref="H183:H188"/>
    <mergeCell ref="I183:I188"/>
    <mergeCell ref="J183:J188"/>
    <mergeCell ref="K183:K188"/>
    <mergeCell ref="L183:L188"/>
    <mergeCell ref="M183:Z183"/>
    <mergeCell ref="AA183:AA188"/>
    <mergeCell ref="AB183:AB188"/>
    <mergeCell ref="AC183:AR183"/>
    <mergeCell ref="AS183:AS188"/>
    <mergeCell ref="AT183:AY183"/>
    <mergeCell ref="M184:X184"/>
    <mergeCell ref="Y184:Y188"/>
    <mergeCell ref="Z184:Z188"/>
    <mergeCell ref="AC184:AD185"/>
    <mergeCell ref="AE184:AE188"/>
    <mergeCell ref="AF184:AF188"/>
    <mergeCell ref="AY184:AY188"/>
    <mergeCell ref="M185:M188"/>
    <mergeCell ref="N185:N188"/>
    <mergeCell ref="O185:O188"/>
    <mergeCell ref="P185:R185"/>
    <mergeCell ref="S185:S188"/>
    <mergeCell ref="AY163:AY166"/>
    <mergeCell ref="AZ163:AZ166"/>
    <mergeCell ref="B173:AC173"/>
    <mergeCell ref="AD173:BE173"/>
    <mergeCell ref="AL163:AL166"/>
    <mergeCell ref="AM163:AM166"/>
    <mergeCell ref="AN163:AN166"/>
    <mergeCell ref="AZ184:AZ188"/>
    <mergeCell ref="U186:U188"/>
    <mergeCell ref="V186:V188"/>
    <mergeCell ref="AC186:AC188"/>
    <mergeCell ref="AD186:AD188"/>
    <mergeCell ref="AH186:AH188"/>
    <mergeCell ref="AI186:AI188"/>
    <mergeCell ref="AJ186:AJ188"/>
    <mergeCell ref="AK186:AK188"/>
    <mergeCell ref="AL186:AL188"/>
    <mergeCell ref="AM186:AM188"/>
    <mergeCell ref="AE163:AE166"/>
    <mergeCell ref="AF163:AF166"/>
    <mergeCell ref="AG163:AG166"/>
    <mergeCell ref="AH163:AH166"/>
    <mergeCell ref="AI163:AI166"/>
    <mergeCell ref="AJ163:AJ166"/>
    <mergeCell ref="AK163:AK166"/>
    <mergeCell ref="L163:L166"/>
    <mergeCell ref="M163:M166"/>
    <mergeCell ref="Q163:Q166"/>
    <mergeCell ref="R163:R166"/>
    <mergeCell ref="S163:S166"/>
    <mergeCell ref="T163:T166"/>
    <mergeCell ref="U163:U166"/>
    <mergeCell ref="V163:V166"/>
    <mergeCell ref="W163:W166"/>
    <mergeCell ref="AX184:AX188"/>
    <mergeCell ref="AN186:AN188"/>
    <mergeCell ref="AO186:AO188"/>
    <mergeCell ref="AP186:AP188"/>
    <mergeCell ref="AQ186:AQ188"/>
    <mergeCell ref="AX163:AX166"/>
    <mergeCell ref="BB161:BB166"/>
    <mergeCell ref="BC161:BE161"/>
    <mergeCell ref="B162:H162"/>
    <mergeCell ref="I162:M162"/>
    <mergeCell ref="N162:N166"/>
    <mergeCell ref="AA162:AA166"/>
    <mergeCell ref="AB162:AB166"/>
    <mergeCell ref="AC162:AC166"/>
    <mergeCell ref="AD162:AJ162"/>
    <mergeCell ref="AK162:AO162"/>
    <mergeCell ref="AP162:AP166"/>
    <mergeCell ref="BC162:BC166"/>
    <mergeCell ref="BD162:BD166"/>
    <mergeCell ref="BE162:BE166"/>
    <mergeCell ref="B163:B166"/>
    <mergeCell ref="C163:C166"/>
    <mergeCell ref="D163:D166"/>
    <mergeCell ref="E163:E166"/>
    <mergeCell ref="F163:F166"/>
    <mergeCell ref="G163:G166"/>
    <mergeCell ref="H163:H166"/>
    <mergeCell ref="I163:I166"/>
    <mergeCell ref="J163:J166"/>
    <mergeCell ref="K163:K166"/>
    <mergeCell ref="AO163:AO166"/>
    <mergeCell ref="AS163:AS166"/>
    <mergeCell ref="AT163:AT166"/>
    <mergeCell ref="AU163:AU166"/>
    <mergeCell ref="AV163:AV166"/>
    <mergeCell ref="AW163:AW166"/>
    <mergeCell ref="X163:X166"/>
    <mergeCell ref="AD163:AD166"/>
    <mergeCell ref="AN127:AN130"/>
    <mergeCell ref="AY148:AY152"/>
    <mergeCell ref="AZ148:AZ152"/>
    <mergeCell ref="M149:M152"/>
    <mergeCell ref="N149:N152"/>
    <mergeCell ref="O149:O152"/>
    <mergeCell ref="P149:R149"/>
    <mergeCell ref="S149:S152"/>
    <mergeCell ref="A153:A158"/>
    <mergeCell ref="B153:G153"/>
    <mergeCell ref="J153:J158"/>
    <mergeCell ref="K153:K158"/>
    <mergeCell ref="B154:G154"/>
    <mergeCell ref="B155:G155"/>
    <mergeCell ref="A159:BE159"/>
    <mergeCell ref="A160:A166"/>
    <mergeCell ref="B160:AC160"/>
    <mergeCell ref="AD160:BE160"/>
    <mergeCell ref="B161:N161"/>
    <mergeCell ref="O161:O166"/>
    <mergeCell ref="P161:P166"/>
    <mergeCell ref="Q161:U162"/>
    <mergeCell ref="V161:X162"/>
    <mergeCell ref="Y161:Y166"/>
    <mergeCell ref="Z161:Z166"/>
    <mergeCell ref="AA161:AC161"/>
    <mergeCell ref="AD161:AP161"/>
    <mergeCell ref="AQ161:AQ166"/>
    <mergeCell ref="AR161:AR166"/>
    <mergeCell ref="AS161:AW162"/>
    <mergeCell ref="AX161:AZ162"/>
    <mergeCell ref="BA161:BA166"/>
    <mergeCell ref="AG148:AG152"/>
    <mergeCell ref="AH148:AM149"/>
    <mergeCell ref="AN148:AQ149"/>
    <mergeCell ref="AR148:AR152"/>
    <mergeCell ref="AT148:AT152"/>
    <mergeCell ref="AU148:AU152"/>
    <mergeCell ref="AV148:AV152"/>
    <mergeCell ref="AW148:AW152"/>
    <mergeCell ref="AZ127:AZ130"/>
    <mergeCell ref="B137:AC137"/>
    <mergeCell ref="AD137:BE137"/>
    <mergeCell ref="AL127:AL130"/>
    <mergeCell ref="AM127:AM130"/>
    <mergeCell ref="M127:M130"/>
    <mergeCell ref="Q127:Q130"/>
    <mergeCell ref="R127:R130"/>
    <mergeCell ref="S127:S130"/>
    <mergeCell ref="T127:T130"/>
    <mergeCell ref="U127:U130"/>
    <mergeCell ref="V127:V130"/>
    <mergeCell ref="W127:W130"/>
    <mergeCell ref="AX127:AX130"/>
    <mergeCell ref="AY127:AY130"/>
    <mergeCell ref="V150:V152"/>
    <mergeCell ref="A147:A152"/>
    <mergeCell ref="B147:G152"/>
    <mergeCell ref="H147:H152"/>
    <mergeCell ref="I147:I152"/>
    <mergeCell ref="J147:J152"/>
    <mergeCell ref="K147:K152"/>
    <mergeCell ref="L147:L152"/>
    <mergeCell ref="M147:Z147"/>
    <mergeCell ref="AA147:AA152"/>
    <mergeCell ref="AB147:AB152"/>
    <mergeCell ref="AC147:AR147"/>
    <mergeCell ref="AS147:AS152"/>
    <mergeCell ref="AT147:AY147"/>
    <mergeCell ref="M148:X148"/>
    <mergeCell ref="Y148:Y152"/>
    <mergeCell ref="Z148:Z152"/>
    <mergeCell ref="AC148:AD149"/>
    <mergeCell ref="AE148:AE152"/>
    <mergeCell ref="AF148:AF152"/>
    <mergeCell ref="AX148:AX152"/>
    <mergeCell ref="AN150:AN152"/>
    <mergeCell ref="AO150:AO152"/>
    <mergeCell ref="AP150:AP152"/>
    <mergeCell ref="AQ150:AQ152"/>
    <mergeCell ref="T149:T152"/>
    <mergeCell ref="U149:V149"/>
    <mergeCell ref="W149:W152"/>
    <mergeCell ref="X149:X152"/>
    <mergeCell ref="P150:P152"/>
    <mergeCell ref="Q150:Q152"/>
    <mergeCell ref="R150:R152"/>
    <mergeCell ref="U150:U152"/>
    <mergeCell ref="AC150:AC152"/>
    <mergeCell ref="AD150:AD152"/>
    <mergeCell ref="AH150:AH152"/>
    <mergeCell ref="AI150:AI152"/>
    <mergeCell ref="AJ150:AJ152"/>
    <mergeCell ref="AK150:AK152"/>
    <mergeCell ref="AL150:AL152"/>
    <mergeCell ref="AM150:AM152"/>
    <mergeCell ref="AD126:AJ126"/>
    <mergeCell ref="AK126:AO126"/>
    <mergeCell ref="AP126:AP130"/>
    <mergeCell ref="BC126:BC130"/>
    <mergeCell ref="BD126:BD130"/>
    <mergeCell ref="BE126:BE130"/>
    <mergeCell ref="B127:B130"/>
    <mergeCell ref="C127:C130"/>
    <mergeCell ref="D127:D130"/>
    <mergeCell ref="E127:E130"/>
    <mergeCell ref="F127:F130"/>
    <mergeCell ref="G127:G130"/>
    <mergeCell ref="H127:H130"/>
    <mergeCell ref="I127:I130"/>
    <mergeCell ref="J127:J130"/>
    <mergeCell ref="K127:K130"/>
    <mergeCell ref="AO127:AO130"/>
    <mergeCell ref="AS127:AS130"/>
    <mergeCell ref="AT127:AT130"/>
    <mergeCell ref="AU127:AU130"/>
    <mergeCell ref="AV127:AV130"/>
    <mergeCell ref="AW127:AW130"/>
    <mergeCell ref="X127:X130"/>
    <mergeCell ref="AD127:AD130"/>
    <mergeCell ref="AE127:AE130"/>
    <mergeCell ref="AF127:AF130"/>
    <mergeCell ref="AG127:AG130"/>
    <mergeCell ref="AH127:AH130"/>
    <mergeCell ref="AI127:AI130"/>
    <mergeCell ref="AJ127:AJ130"/>
    <mergeCell ref="AK127:AK130"/>
    <mergeCell ref="L127:L130"/>
    <mergeCell ref="A117:A122"/>
    <mergeCell ref="B117:G117"/>
    <mergeCell ref="J117:J122"/>
    <mergeCell ref="K117:K122"/>
    <mergeCell ref="B118:G118"/>
    <mergeCell ref="B119:G119"/>
    <mergeCell ref="A123:BE123"/>
    <mergeCell ref="A124:A130"/>
    <mergeCell ref="B124:AC124"/>
    <mergeCell ref="AD124:BE124"/>
    <mergeCell ref="B125:N125"/>
    <mergeCell ref="O125:O130"/>
    <mergeCell ref="P125:P130"/>
    <mergeCell ref="Q125:U126"/>
    <mergeCell ref="V125:X126"/>
    <mergeCell ref="Y125:Y130"/>
    <mergeCell ref="Z125:Z130"/>
    <mergeCell ref="AA125:AC125"/>
    <mergeCell ref="AD125:AP125"/>
    <mergeCell ref="AQ125:AQ130"/>
    <mergeCell ref="AR125:AR130"/>
    <mergeCell ref="AS125:AW126"/>
    <mergeCell ref="AX125:AZ126"/>
    <mergeCell ref="BA125:BA130"/>
    <mergeCell ref="BB125:BB130"/>
    <mergeCell ref="BC125:BE125"/>
    <mergeCell ref="B126:H126"/>
    <mergeCell ref="I126:M126"/>
    <mergeCell ref="N126:N130"/>
    <mergeCell ref="AA126:AA130"/>
    <mergeCell ref="AB126:AB130"/>
    <mergeCell ref="AC126:AC130"/>
    <mergeCell ref="AZ91:AZ94"/>
    <mergeCell ref="B101:AC101"/>
    <mergeCell ref="AD101:BE101"/>
    <mergeCell ref="A111:A116"/>
    <mergeCell ref="B111:G116"/>
    <mergeCell ref="H111:H116"/>
    <mergeCell ref="I111:I116"/>
    <mergeCell ref="J111:J116"/>
    <mergeCell ref="K111:K116"/>
    <mergeCell ref="L111:L116"/>
    <mergeCell ref="M111:Z111"/>
    <mergeCell ref="AA111:AA116"/>
    <mergeCell ref="AB111:AB116"/>
    <mergeCell ref="AC111:AR111"/>
    <mergeCell ref="AS111:AS116"/>
    <mergeCell ref="AT111:AY111"/>
    <mergeCell ref="M112:X112"/>
    <mergeCell ref="Y112:Y116"/>
    <mergeCell ref="Z112:Z116"/>
    <mergeCell ref="AC112:AD113"/>
    <mergeCell ref="AE112:AE116"/>
    <mergeCell ref="AF112:AF116"/>
    <mergeCell ref="AL91:AL94"/>
    <mergeCell ref="AM91:AM94"/>
    <mergeCell ref="AY112:AY116"/>
    <mergeCell ref="AZ112:AZ116"/>
    <mergeCell ref="M113:M116"/>
    <mergeCell ref="N113:N116"/>
    <mergeCell ref="O113:O116"/>
    <mergeCell ref="P113:R113"/>
    <mergeCell ref="S113:S116"/>
    <mergeCell ref="AY91:AY94"/>
    <mergeCell ref="T113:T116"/>
    <mergeCell ref="U113:V113"/>
    <mergeCell ref="W113:W116"/>
    <mergeCell ref="X113:X116"/>
    <mergeCell ref="P114:P116"/>
    <mergeCell ref="Q114:Q116"/>
    <mergeCell ref="R114:R116"/>
    <mergeCell ref="U114:U116"/>
    <mergeCell ref="V114:V116"/>
    <mergeCell ref="AC114:AC116"/>
    <mergeCell ref="AD114:AD116"/>
    <mergeCell ref="AH114:AH116"/>
    <mergeCell ref="AI114:AI116"/>
    <mergeCell ref="AJ114:AJ116"/>
    <mergeCell ref="AK114:AK116"/>
    <mergeCell ref="AL114:AL116"/>
    <mergeCell ref="AM114:AM116"/>
    <mergeCell ref="AG112:AG116"/>
    <mergeCell ref="AH112:AM113"/>
    <mergeCell ref="AN112:AQ113"/>
    <mergeCell ref="AR112:AR116"/>
    <mergeCell ref="AT112:AT116"/>
    <mergeCell ref="AU112:AU116"/>
    <mergeCell ref="AV112:AV116"/>
    <mergeCell ref="AW112:AW116"/>
    <mergeCell ref="AI91:AI94"/>
    <mergeCell ref="AJ91:AJ94"/>
    <mergeCell ref="AK91:AK94"/>
    <mergeCell ref="L91:L94"/>
    <mergeCell ref="M91:M94"/>
    <mergeCell ref="Q91:Q94"/>
    <mergeCell ref="R91:R94"/>
    <mergeCell ref="S91:S94"/>
    <mergeCell ref="T91:T94"/>
    <mergeCell ref="U91:U94"/>
    <mergeCell ref="V91:V94"/>
    <mergeCell ref="W91:W94"/>
    <mergeCell ref="AX112:AX116"/>
    <mergeCell ref="AN114:AN116"/>
    <mergeCell ref="AO114:AO116"/>
    <mergeCell ref="AP114:AP116"/>
    <mergeCell ref="AQ114:AQ116"/>
    <mergeCell ref="AX91:AX94"/>
    <mergeCell ref="N90:N94"/>
    <mergeCell ref="AA90:AA94"/>
    <mergeCell ref="AB90:AB94"/>
    <mergeCell ref="AC90:AC94"/>
    <mergeCell ref="AD90:AJ90"/>
    <mergeCell ref="AK90:AO90"/>
    <mergeCell ref="AP90:AP94"/>
    <mergeCell ref="AN91:AN94"/>
    <mergeCell ref="B91:B94"/>
    <mergeCell ref="C91:C94"/>
    <mergeCell ref="D91:D94"/>
    <mergeCell ref="E91:E94"/>
    <mergeCell ref="F91:F94"/>
    <mergeCell ref="G91:G94"/>
    <mergeCell ref="H91:H94"/>
    <mergeCell ref="I91:I94"/>
    <mergeCell ref="J91:J94"/>
    <mergeCell ref="K91:K94"/>
    <mergeCell ref="AO91:AO94"/>
    <mergeCell ref="AS91:AS94"/>
    <mergeCell ref="AT91:AT94"/>
    <mergeCell ref="AU91:AU94"/>
    <mergeCell ref="AV91:AV94"/>
    <mergeCell ref="AW91:AW94"/>
    <mergeCell ref="X91:X94"/>
    <mergeCell ref="AD91:AD94"/>
    <mergeCell ref="AE91:AE94"/>
    <mergeCell ref="AF91:AF94"/>
    <mergeCell ref="AG91:AG94"/>
    <mergeCell ref="AH91:AH94"/>
    <mergeCell ref="AW76:AW80"/>
    <mergeCell ref="A81:A86"/>
    <mergeCell ref="B81:G81"/>
    <mergeCell ref="J81:J86"/>
    <mergeCell ref="K81:K86"/>
    <mergeCell ref="B82:G82"/>
    <mergeCell ref="B83:G83"/>
    <mergeCell ref="A87:BE87"/>
    <mergeCell ref="A88:A94"/>
    <mergeCell ref="B88:AC88"/>
    <mergeCell ref="AD88:BE88"/>
    <mergeCell ref="B89:N89"/>
    <mergeCell ref="O89:O94"/>
    <mergeCell ref="P89:P94"/>
    <mergeCell ref="Q89:U90"/>
    <mergeCell ref="V89:X90"/>
    <mergeCell ref="Y89:Y94"/>
    <mergeCell ref="Z89:Z94"/>
    <mergeCell ref="AA89:AC89"/>
    <mergeCell ref="AD89:AP89"/>
    <mergeCell ref="AQ89:AQ94"/>
    <mergeCell ref="AR89:AR94"/>
    <mergeCell ref="AS89:AW90"/>
    <mergeCell ref="AX89:AZ90"/>
    <mergeCell ref="BA89:BA94"/>
    <mergeCell ref="BB89:BB94"/>
    <mergeCell ref="BC89:BE89"/>
    <mergeCell ref="B90:H90"/>
    <mergeCell ref="I90:M90"/>
    <mergeCell ref="BC90:BC94"/>
    <mergeCell ref="BD90:BD94"/>
    <mergeCell ref="BE90:BE94"/>
    <mergeCell ref="AY55:AY58"/>
    <mergeCell ref="AZ55:AZ58"/>
    <mergeCell ref="B65:AC65"/>
    <mergeCell ref="AD65:BE65"/>
    <mergeCell ref="A75:A80"/>
    <mergeCell ref="B75:G80"/>
    <mergeCell ref="H75:H80"/>
    <mergeCell ref="I75:I80"/>
    <mergeCell ref="J75:J80"/>
    <mergeCell ref="K75:K80"/>
    <mergeCell ref="L75:L80"/>
    <mergeCell ref="M75:Z75"/>
    <mergeCell ref="AA75:AA80"/>
    <mergeCell ref="AB75:AB80"/>
    <mergeCell ref="AC75:AR75"/>
    <mergeCell ref="AS75:AS80"/>
    <mergeCell ref="AT75:AY75"/>
    <mergeCell ref="M76:X76"/>
    <mergeCell ref="Y76:Y80"/>
    <mergeCell ref="Z76:Z80"/>
    <mergeCell ref="AC76:AD77"/>
    <mergeCell ref="AE76:AE80"/>
    <mergeCell ref="AF76:AF80"/>
    <mergeCell ref="AL55:AL58"/>
    <mergeCell ref="AM55:AM58"/>
    <mergeCell ref="AN55:AN58"/>
    <mergeCell ref="AY76:AY80"/>
    <mergeCell ref="AZ76:AZ80"/>
    <mergeCell ref="M77:M80"/>
    <mergeCell ref="N77:N80"/>
    <mergeCell ref="O77:O80"/>
    <mergeCell ref="P77:R77"/>
    <mergeCell ref="W55:W58"/>
    <mergeCell ref="AX76:AX80"/>
    <mergeCell ref="AN78:AN80"/>
    <mergeCell ref="AO78:AO80"/>
    <mergeCell ref="AP78:AP80"/>
    <mergeCell ref="AQ78:AQ80"/>
    <mergeCell ref="AX55:AX58"/>
    <mergeCell ref="S77:S80"/>
    <mergeCell ref="T77:T80"/>
    <mergeCell ref="U77:V77"/>
    <mergeCell ref="W77:W80"/>
    <mergeCell ref="X77:X80"/>
    <mergeCell ref="P78:P80"/>
    <mergeCell ref="Q78:Q80"/>
    <mergeCell ref="R78:R80"/>
    <mergeCell ref="U78:U80"/>
    <mergeCell ref="V78:V80"/>
    <mergeCell ref="AC78:AC80"/>
    <mergeCell ref="AD78:AD80"/>
    <mergeCell ref="AH78:AH80"/>
    <mergeCell ref="AI78:AI80"/>
    <mergeCell ref="AJ78:AJ80"/>
    <mergeCell ref="AK78:AK80"/>
    <mergeCell ref="AL78:AL80"/>
    <mergeCell ref="AM78:AM80"/>
    <mergeCell ref="AG76:AG80"/>
    <mergeCell ref="AH76:AM77"/>
    <mergeCell ref="AN76:AQ77"/>
    <mergeCell ref="AR76:AR80"/>
    <mergeCell ref="AT76:AT80"/>
    <mergeCell ref="AU76:AU80"/>
    <mergeCell ref="AV76:AV80"/>
    <mergeCell ref="C55:C58"/>
    <mergeCell ref="D55:D58"/>
    <mergeCell ref="E55:E58"/>
    <mergeCell ref="F55:F58"/>
    <mergeCell ref="G55:G58"/>
    <mergeCell ref="H55:H58"/>
    <mergeCell ref="I55:I58"/>
    <mergeCell ref="J55:J58"/>
    <mergeCell ref="K55:K58"/>
    <mergeCell ref="AO55:AO58"/>
    <mergeCell ref="AS55:AS58"/>
    <mergeCell ref="AT55:AT58"/>
    <mergeCell ref="AU55:AU58"/>
    <mergeCell ref="AV55:AV58"/>
    <mergeCell ref="AW55:AW58"/>
    <mergeCell ref="X55:X58"/>
    <mergeCell ref="AD55:AD58"/>
    <mergeCell ref="AE55:AE58"/>
    <mergeCell ref="AF55:AF58"/>
    <mergeCell ref="AG55:AG58"/>
    <mergeCell ref="AH55:AH58"/>
    <mergeCell ref="AI55:AI58"/>
    <mergeCell ref="AJ55:AJ58"/>
    <mergeCell ref="AK55:AK58"/>
    <mergeCell ref="L55:L58"/>
    <mergeCell ref="M55:M58"/>
    <mergeCell ref="Q55:Q58"/>
    <mergeCell ref="R55:R58"/>
    <mergeCell ref="S55:S58"/>
    <mergeCell ref="T55:T58"/>
    <mergeCell ref="U55:U58"/>
    <mergeCell ref="V55:V58"/>
    <mergeCell ref="A52:A58"/>
    <mergeCell ref="B52:AC52"/>
    <mergeCell ref="AD52:BE52"/>
    <mergeCell ref="B53:N53"/>
    <mergeCell ref="O53:O58"/>
    <mergeCell ref="P53:P58"/>
    <mergeCell ref="Q53:U54"/>
    <mergeCell ref="V53:X54"/>
    <mergeCell ref="Y53:Y58"/>
    <mergeCell ref="Z53:Z58"/>
    <mergeCell ref="AA53:AC53"/>
    <mergeCell ref="AD53:AP53"/>
    <mergeCell ref="AQ53:AQ58"/>
    <mergeCell ref="AR53:AR58"/>
    <mergeCell ref="AS53:AW54"/>
    <mergeCell ref="AX53:AZ54"/>
    <mergeCell ref="BA53:BA58"/>
    <mergeCell ref="BB53:BB58"/>
    <mergeCell ref="BC53:BE53"/>
    <mergeCell ref="B54:H54"/>
    <mergeCell ref="I54:M54"/>
    <mergeCell ref="N54:N58"/>
    <mergeCell ref="AA54:AA58"/>
    <mergeCell ref="AB54:AB58"/>
    <mergeCell ref="AC54:AC58"/>
    <mergeCell ref="AD54:AJ54"/>
    <mergeCell ref="AK54:AO54"/>
    <mergeCell ref="AP54:AP58"/>
    <mergeCell ref="BC54:BC58"/>
    <mergeCell ref="BD54:BD58"/>
    <mergeCell ref="BE54:BE58"/>
    <mergeCell ref="B55:B58"/>
    <mergeCell ref="A51:BE51"/>
    <mergeCell ref="AI42:AI44"/>
    <mergeCell ref="AJ42:AJ44"/>
    <mergeCell ref="A39:A44"/>
    <mergeCell ref="B39:G44"/>
    <mergeCell ref="H39:H44"/>
    <mergeCell ref="I39:I44"/>
    <mergeCell ref="J39:J44"/>
    <mergeCell ref="K39:K44"/>
    <mergeCell ref="L39:L44"/>
    <mergeCell ref="M39:Z39"/>
    <mergeCell ref="AD42:AD44"/>
    <mergeCell ref="AH42:AH44"/>
    <mergeCell ref="AR17:AR22"/>
    <mergeCell ref="AS17:AW18"/>
    <mergeCell ref="AD18:AJ18"/>
    <mergeCell ref="AK18:AO18"/>
    <mergeCell ref="AP18:AP22"/>
    <mergeCell ref="AI19:AI22"/>
    <mergeCell ref="AY19:AY22"/>
    <mergeCell ref="A45:A50"/>
    <mergeCell ref="B45:G45"/>
    <mergeCell ref="J45:J50"/>
    <mergeCell ref="K45:K50"/>
    <mergeCell ref="B46:G46"/>
    <mergeCell ref="B47:G47"/>
    <mergeCell ref="AR40:AR44"/>
    <mergeCell ref="AT40:AT44"/>
    <mergeCell ref="AU40:AU44"/>
    <mergeCell ref="BC17:BE17"/>
    <mergeCell ref="N18:N22"/>
    <mergeCell ref="AZ19:AZ22"/>
    <mergeCell ref="AQ42:AQ44"/>
    <mergeCell ref="AS19:AS22"/>
    <mergeCell ref="AT19:AT22"/>
    <mergeCell ref="AU19:AU22"/>
    <mergeCell ref="AV19:AV22"/>
    <mergeCell ref="AS39:AS44"/>
    <mergeCell ref="AT39:AY39"/>
    <mergeCell ref="M40:X40"/>
    <mergeCell ref="Y40:Y44"/>
    <mergeCell ref="Z40:Z44"/>
    <mergeCell ref="X19:X22"/>
    <mergeCell ref="AD19:AD22"/>
    <mergeCell ref="AA18:AA22"/>
    <mergeCell ref="AB18:AB22"/>
    <mergeCell ref="B19:B22"/>
    <mergeCell ref="C19:C22"/>
    <mergeCell ref="D19:D22"/>
    <mergeCell ref="AZ40:AZ44"/>
    <mergeCell ref="M41:M44"/>
    <mergeCell ref="N41:N44"/>
    <mergeCell ref="O41:O44"/>
    <mergeCell ref="P41:R41"/>
    <mergeCell ref="S41:S44"/>
    <mergeCell ref="T41:T44"/>
    <mergeCell ref="U41:V41"/>
    <mergeCell ref="W41:W44"/>
    <mergeCell ref="R19:R22"/>
    <mergeCell ref="S19:S22"/>
    <mergeCell ref="AX17:AZ18"/>
    <mergeCell ref="BA17:BA22"/>
    <mergeCell ref="BB17:BB22"/>
    <mergeCell ref="AW19:AW22"/>
    <mergeCell ref="AX19:AX22"/>
    <mergeCell ref="AK42:AK44"/>
    <mergeCell ref="Y17:Y22"/>
    <mergeCell ref="Z17:Z22"/>
    <mergeCell ref="AA17:AC17"/>
    <mergeCell ref="AE40:AE44"/>
    <mergeCell ref="AF40:AF44"/>
    <mergeCell ref="AG40:AG44"/>
    <mergeCell ref="B29:AC29"/>
    <mergeCell ref="AD29:BE29"/>
    <mergeCell ref="AL42:AL44"/>
    <mergeCell ref="AM42:AM44"/>
    <mergeCell ref="AN42:AN44"/>
    <mergeCell ref="AA39:AA44"/>
    <mergeCell ref="AB39:AB44"/>
    <mergeCell ref="AC40:AD41"/>
    <mergeCell ref="AC18:AC22"/>
    <mergeCell ref="A3:A8"/>
    <mergeCell ref="B3:G8"/>
    <mergeCell ref="H3:H8"/>
    <mergeCell ref="I3:I8"/>
    <mergeCell ref="J3:J8"/>
    <mergeCell ref="K3:K8"/>
    <mergeCell ref="B12:G12"/>
    <mergeCell ref="G19:G22"/>
    <mergeCell ref="H19:H22"/>
    <mergeCell ref="AH40:AM41"/>
    <mergeCell ref="AN40:AQ41"/>
    <mergeCell ref="AJ19:AJ22"/>
    <mergeCell ref="AK19:AK22"/>
    <mergeCell ref="AL19:AL22"/>
    <mergeCell ref="AM19:AM22"/>
    <mergeCell ref="AN19:AN22"/>
    <mergeCell ref="AO19:AO22"/>
    <mergeCell ref="AC39:AR39"/>
    <mergeCell ref="X41:X44"/>
    <mergeCell ref="P42:P44"/>
    <mergeCell ref="Q42:Q44"/>
    <mergeCell ref="R42:R44"/>
    <mergeCell ref="U42:U44"/>
    <mergeCell ref="V42:V44"/>
    <mergeCell ref="AC42:AC44"/>
    <mergeCell ref="I19:I22"/>
    <mergeCell ref="J19:J22"/>
    <mergeCell ref="K19:K22"/>
    <mergeCell ref="L19:L22"/>
    <mergeCell ref="B18:H18"/>
    <mergeCell ref="I18:M18"/>
    <mergeCell ref="AO42:AO44"/>
    <mergeCell ref="A9:A14"/>
    <mergeCell ref="J9:J14"/>
    <mergeCell ref="K9:K14"/>
    <mergeCell ref="B9:G9"/>
    <mergeCell ref="B10:G10"/>
    <mergeCell ref="B11:G11"/>
    <mergeCell ref="M19:M22"/>
    <mergeCell ref="Q19:Q22"/>
    <mergeCell ref="T19:T22"/>
    <mergeCell ref="U19:U22"/>
    <mergeCell ref="E19:E22"/>
    <mergeCell ref="F19:F22"/>
    <mergeCell ref="AD17:AP17"/>
    <mergeCell ref="AQ17:AQ22"/>
    <mergeCell ref="AE19:AE22"/>
    <mergeCell ref="AF19:AF22"/>
    <mergeCell ref="AG19:AG22"/>
    <mergeCell ref="AH19:AH22"/>
    <mergeCell ref="V19:V22"/>
    <mergeCell ref="W19:W22"/>
    <mergeCell ref="A15:BE15"/>
    <mergeCell ref="A16:A22"/>
    <mergeCell ref="B16:AC16"/>
    <mergeCell ref="AD16:BE16"/>
    <mergeCell ref="B17:N17"/>
    <mergeCell ref="O17:O22"/>
    <mergeCell ref="P17:P22"/>
    <mergeCell ref="Q17:U18"/>
    <mergeCell ref="V17:X18"/>
    <mergeCell ref="BC18:BC22"/>
    <mergeCell ref="BD18:BD22"/>
    <mergeCell ref="BE18:BE22"/>
    <mergeCell ref="AZ4:AZ8"/>
    <mergeCell ref="M5:M8"/>
    <mergeCell ref="N5:N8"/>
    <mergeCell ref="O5:O8"/>
    <mergeCell ref="P5:R5"/>
    <mergeCell ref="S5:S8"/>
    <mergeCell ref="T5:T8"/>
    <mergeCell ref="U5:V5"/>
    <mergeCell ref="W5:W8"/>
    <mergeCell ref="X5:X8"/>
    <mergeCell ref="AT4:AT8"/>
    <mergeCell ref="AU4:AU8"/>
    <mergeCell ref="AV4:AV8"/>
    <mergeCell ref="AW4:AW8"/>
    <mergeCell ref="AX4:AX8"/>
    <mergeCell ref="AY4:AY8"/>
    <mergeCell ref="AP6:AP8"/>
    <mergeCell ref="AQ6:AQ8"/>
    <mergeCell ref="AM6:AM8"/>
    <mergeCell ref="AN6:AN8"/>
    <mergeCell ref="AO6:AO8"/>
    <mergeCell ref="AJ6:AJ8"/>
    <mergeCell ref="AK6:AK8"/>
    <mergeCell ref="AL6:AL8"/>
    <mergeCell ref="U6:U8"/>
    <mergeCell ref="V6:V8"/>
    <mergeCell ref="AC6:AC8"/>
    <mergeCell ref="AD6:AD8"/>
    <mergeCell ref="AH6:AH8"/>
    <mergeCell ref="AI6:AI8"/>
    <mergeCell ref="B48:G48"/>
    <mergeCell ref="B84:G84"/>
    <mergeCell ref="B120:G120"/>
    <mergeCell ref="B156:G156"/>
    <mergeCell ref="B192:G192"/>
    <mergeCell ref="B228:G228"/>
    <mergeCell ref="B264:G264"/>
    <mergeCell ref="AT3:AY3"/>
    <mergeCell ref="M4:X4"/>
    <mergeCell ref="Y4:Y8"/>
    <mergeCell ref="Z4:Z8"/>
    <mergeCell ref="AC4:AD5"/>
    <mergeCell ref="AE4:AE8"/>
    <mergeCell ref="AF4:AF8"/>
    <mergeCell ref="AG4:AG8"/>
    <mergeCell ref="AH4:AM5"/>
    <mergeCell ref="AN4:AQ5"/>
    <mergeCell ref="M3:Z3"/>
    <mergeCell ref="AA3:AA8"/>
    <mergeCell ref="AB3:AB8"/>
    <mergeCell ref="AC3:AR3"/>
    <mergeCell ref="AS3:AS8"/>
    <mergeCell ref="AR4:AR8"/>
    <mergeCell ref="P6:P8"/>
    <mergeCell ref="Q6:Q8"/>
    <mergeCell ref="R6:R8"/>
    <mergeCell ref="L3:L8"/>
    <mergeCell ref="AV40:AV44"/>
    <mergeCell ref="AW40:AW44"/>
    <mergeCell ref="AX40:AX44"/>
    <mergeCell ref="AY40:AY44"/>
    <mergeCell ref="AP42:AP44"/>
  </mergeCells>
  <printOptions horizontalCentered="1"/>
  <pageMargins left="0" right="0" top="0" bottom="0" header="0.31496062992125984" footer="0.31496062992125984"/>
  <pageSetup scale="18" orientation="landscape" r:id="rId5"/>
  <rowBreaks count="9" manualBreakCount="9">
    <brk id="37" max="16383" man="1"/>
    <brk id="73" max="16383" man="1"/>
    <brk id="109" max="16383" man="1"/>
    <brk id="145" max="16383" man="1"/>
    <brk id="181" max="16383" man="1"/>
    <brk id="217" max="16383" man="1"/>
    <brk id="253" max="70" man="1"/>
    <brk id="318" max="70" man="1"/>
    <brk id="347" max="70" man="1"/>
  </rowBreaks>
  <drawing r:id="rId6"/>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ورقة10">
    <pageSetUpPr fitToPage="1"/>
  </sheetPr>
  <dimension ref="A1:FR971"/>
  <sheetViews>
    <sheetView rightToLeft="1" zoomScale="70" zoomScaleNormal="70" workbookViewId="0">
      <pane xSplit="11" ySplit="5" topLeftCell="L6" activePane="bottomRight" state="frozen"/>
      <selection pane="topRight" activeCell="L1" sqref="L1"/>
      <selection pane="bottomLeft" activeCell="A6" sqref="A6"/>
      <selection pane="bottomRight" activeCell="A6" sqref="A6:A12"/>
    </sheetView>
  </sheetViews>
  <sheetFormatPr defaultColWidth="9" defaultRowHeight="13.8"/>
  <cols>
    <col min="1" max="6" width="4.3984375" style="1960" customWidth="1"/>
    <col min="7" max="7" width="12.69921875" style="1960" customWidth="1"/>
    <col min="8" max="11" width="4.3984375" style="1960" customWidth="1"/>
    <col min="12" max="12" width="14.296875" style="1960" customWidth="1"/>
    <col min="13" max="54" width="4.3984375" style="1960" customWidth="1"/>
    <col min="55" max="55" width="13.09765625" style="1960" customWidth="1"/>
    <col min="56" max="56" width="4.3984375" style="2525" customWidth="1"/>
    <col min="57" max="83" width="4.3984375" style="1960" customWidth="1"/>
    <col min="84" max="84" width="4.3984375" style="2525" customWidth="1"/>
    <col min="85" max="111" width="4.3984375" style="1960" customWidth="1"/>
    <col min="112" max="112" width="4.3984375" style="2525" customWidth="1"/>
    <col min="113" max="139" width="4.3984375" style="1960" customWidth="1"/>
    <col min="140" max="140" width="13.69921875" style="1960" customWidth="1"/>
    <col min="141" max="165" width="4.3984375" style="1960" customWidth="1"/>
    <col min="166" max="169" width="6.296875" style="1960" customWidth="1"/>
    <col min="170" max="170" width="4.3984375" style="1960" customWidth="1"/>
    <col min="171" max="174" width="6.296875" style="1960" customWidth="1"/>
    <col min="175" max="16384" width="9" style="1960"/>
  </cols>
  <sheetData>
    <row r="1" spans="1:174" ht="55.5" customHeight="1" thickBot="1">
      <c r="M1" s="2523"/>
      <c r="N1" s="2523"/>
      <c r="O1" s="2523"/>
      <c r="P1" s="2524"/>
      <c r="Q1" s="2524"/>
      <c r="R1" s="2524"/>
      <c r="AA1" s="1960" t="s">
        <v>202</v>
      </c>
    </row>
    <row r="2" spans="1:174" ht="29.25" customHeight="1" thickBot="1">
      <c r="A2" s="6323" t="s">
        <v>87</v>
      </c>
      <c r="B2" s="6314" t="s">
        <v>88</v>
      </c>
      <c r="C2" s="6315"/>
      <c r="D2" s="6315"/>
      <c r="E2" s="6315"/>
      <c r="F2" s="6315"/>
      <c r="G2" s="6316"/>
      <c r="H2" s="6214" t="s">
        <v>89</v>
      </c>
      <c r="I2" s="6214" t="s">
        <v>15</v>
      </c>
      <c r="J2" s="6214" t="s">
        <v>90</v>
      </c>
      <c r="K2" s="6361" t="s">
        <v>91</v>
      </c>
      <c r="L2" s="6320" t="s">
        <v>92</v>
      </c>
      <c r="M2" s="6322" t="s">
        <v>93</v>
      </c>
      <c r="N2" s="6322"/>
      <c r="O2" s="6322"/>
      <c r="P2" s="6322"/>
      <c r="Q2" s="6322"/>
      <c r="R2" s="6322"/>
      <c r="S2" s="6322"/>
      <c r="T2" s="6322"/>
      <c r="U2" s="6322"/>
      <c r="V2" s="6322"/>
      <c r="W2" s="6322"/>
      <c r="X2" s="6322"/>
      <c r="Y2" s="6322"/>
      <c r="Z2" s="6322"/>
      <c r="AA2" s="6335" t="s">
        <v>94</v>
      </c>
      <c r="AB2" s="6337" t="s">
        <v>95</v>
      </c>
      <c r="AC2" s="6304" t="s">
        <v>96</v>
      </c>
      <c r="AD2" s="6304"/>
      <c r="AE2" s="6304"/>
      <c r="AF2" s="6304"/>
      <c r="AG2" s="6304"/>
      <c r="AH2" s="6304"/>
      <c r="AI2" s="6304"/>
      <c r="AJ2" s="6304"/>
      <c r="AK2" s="6304"/>
      <c r="AL2" s="6304"/>
      <c r="AM2" s="6304"/>
      <c r="AN2" s="6304"/>
      <c r="AO2" s="6304"/>
      <c r="AP2" s="6304"/>
      <c r="AQ2" s="6304"/>
      <c r="AR2" s="6304"/>
      <c r="AS2" s="6326" t="s">
        <v>97</v>
      </c>
      <c r="AT2" s="6304" t="s">
        <v>98</v>
      </c>
      <c r="AU2" s="6304"/>
      <c r="AV2" s="6304"/>
      <c r="AW2" s="6304"/>
      <c r="AX2" s="6304"/>
      <c r="AY2" s="6304"/>
      <c r="AZ2" s="58" t="s">
        <v>99</v>
      </c>
      <c r="BA2" s="6263"/>
      <c r="BB2" s="2158"/>
      <c r="BC2" s="6344" t="s">
        <v>92</v>
      </c>
      <c r="BD2" s="6276" t="s">
        <v>100</v>
      </c>
      <c r="BE2" s="6277"/>
      <c r="BF2" s="6277"/>
      <c r="BG2" s="6277"/>
      <c r="BH2" s="6277"/>
      <c r="BI2" s="6277"/>
      <c r="BJ2" s="6277"/>
      <c r="BK2" s="6277"/>
      <c r="BL2" s="6277"/>
      <c r="BM2" s="6277"/>
      <c r="BN2" s="6277"/>
      <c r="BO2" s="6277"/>
      <c r="BP2" s="6277"/>
      <c r="BQ2" s="6247" t="s">
        <v>101</v>
      </c>
      <c r="BR2" s="6272" t="s">
        <v>102</v>
      </c>
      <c r="BS2" s="6266" t="s">
        <v>103</v>
      </c>
      <c r="BT2" s="6267"/>
      <c r="BU2" s="6267"/>
      <c r="BV2" s="6267"/>
      <c r="BW2" s="6268"/>
      <c r="BX2" s="6266" t="s">
        <v>104</v>
      </c>
      <c r="BY2" s="6267"/>
      <c r="BZ2" s="6268"/>
      <c r="CA2" s="6278" t="s">
        <v>105</v>
      </c>
      <c r="CB2" s="6280" t="s">
        <v>106</v>
      </c>
      <c r="CC2" s="6273" t="s">
        <v>99</v>
      </c>
      <c r="CD2" s="6274"/>
      <c r="CE2" s="6275"/>
      <c r="CF2" s="6276" t="s">
        <v>100</v>
      </c>
      <c r="CG2" s="6277"/>
      <c r="CH2" s="6277"/>
      <c r="CI2" s="6277"/>
      <c r="CJ2" s="6277"/>
      <c r="CK2" s="6277"/>
      <c r="CL2" s="6277"/>
      <c r="CM2" s="6277"/>
      <c r="CN2" s="6277"/>
      <c r="CO2" s="6277"/>
      <c r="CP2" s="6277"/>
      <c r="CQ2" s="6277"/>
      <c r="CR2" s="6277"/>
      <c r="CS2" s="6247" t="s">
        <v>101</v>
      </c>
      <c r="CT2" s="6272" t="s">
        <v>102</v>
      </c>
      <c r="CU2" s="6266" t="s">
        <v>103</v>
      </c>
      <c r="CV2" s="6267"/>
      <c r="CW2" s="6267"/>
      <c r="CX2" s="6267"/>
      <c r="CY2" s="6268"/>
      <c r="CZ2" s="6266" t="s">
        <v>104</v>
      </c>
      <c r="DA2" s="6267"/>
      <c r="DB2" s="6268"/>
      <c r="DC2" s="6278" t="s">
        <v>105</v>
      </c>
      <c r="DD2" s="6280" t="s">
        <v>106</v>
      </c>
      <c r="DE2" s="6273" t="s">
        <v>99</v>
      </c>
      <c r="DF2" s="6274"/>
      <c r="DG2" s="6275"/>
      <c r="DH2" s="6276" t="s">
        <v>100</v>
      </c>
      <c r="DI2" s="6277"/>
      <c r="DJ2" s="6277"/>
      <c r="DK2" s="6277"/>
      <c r="DL2" s="6277"/>
      <c r="DM2" s="6277"/>
      <c r="DN2" s="6277"/>
      <c r="DO2" s="6277"/>
      <c r="DP2" s="6277"/>
      <c r="DQ2" s="6277"/>
      <c r="DR2" s="6277"/>
      <c r="DS2" s="6277"/>
      <c r="DT2" s="6277"/>
      <c r="DU2" s="6247" t="s">
        <v>101</v>
      </c>
      <c r="DV2" s="6272" t="s">
        <v>102</v>
      </c>
      <c r="DW2" s="6266" t="s">
        <v>103</v>
      </c>
      <c r="DX2" s="6267"/>
      <c r="DY2" s="6267"/>
      <c r="DZ2" s="6267"/>
      <c r="EA2" s="6268"/>
      <c r="EB2" s="6266" t="s">
        <v>104</v>
      </c>
      <c r="EC2" s="6267"/>
      <c r="ED2" s="6268"/>
      <c r="EE2" s="6278" t="s">
        <v>105</v>
      </c>
      <c r="EF2" s="6280" t="s">
        <v>106</v>
      </c>
      <c r="EG2" s="6273" t="s">
        <v>99</v>
      </c>
      <c r="EH2" s="6274"/>
      <c r="EI2" s="6274"/>
      <c r="EJ2" s="6288" t="s">
        <v>134</v>
      </c>
      <c r="EK2" s="6289"/>
      <c r="EL2" s="6289"/>
      <c r="EM2" s="6289"/>
      <c r="EN2" s="6289"/>
      <c r="EO2" s="6289"/>
      <c r="EP2" s="6289"/>
      <c r="EQ2" s="6289"/>
      <c r="ER2" s="6289"/>
      <c r="ES2" s="6289"/>
      <c r="ET2" s="6289"/>
      <c r="EU2" s="6289"/>
      <c r="EV2" s="6289"/>
      <c r="EW2" s="6289"/>
      <c r="EX2" s="6289"/>
      <c r="EY2" s="6289"/>
      <c r="EZ2" s="6289"/>
      <c r="FA2" s="6289"/>
      <c r="FB2" s="6289"/>
      <c r="FC2" s="6289"/>
      <c r="FD2" s="6289"/>
      <c r="FE2" s="6289"/>
      <c r="FF2" s="6289"/>
      <c r="FG2" s="6290"/>
    </row>
    <row r="3" spans="1:174" ht="26.25" customHeight="1">
      <c r="A3" s="6324"/>
      <c r="B3" s="6317"/>
      <c r="C3" s="6318"/>
      <c r="D3" s="6318"/>
      <c r="E3" s="6318"/>
      <c r="F3" s="6318"/>
      <c r="G3" s="6319"/>
      <c r="H3" s="6215"/>
      <c r="I3" s="6215"/>
      <c r="J3" s="6215"/>
      <c r="K3" s="6362"/>
      <c r="L3" s="6321"/>
      <c r="M3" s="6347" t="s">
        <v>107</v>
      </c>
      <c r="N3" s="6347"/>
      <c r="O3" s="6347"/>
      <c r="P3" s="6347"/>
      <c r="Q3" s="6347"/>
      <c r="R3" s="6347"/>
      <c r="S3" s="6347"/>
      <c r="T3" s="6347"/>
      <c r="U3" s="6347"/>
      <c r="V3" s="6347"/>
      <c r="W3" s="6347"/>
      <c r="X3" s="6347"/>
      <c r="Y3" s="6305" t="s">
        <v>108</v>
      </c>
      <c r="Z3" s="6333" t="s">
        <v>109</v>
      </c>
      <c r="AA3" s="6336"/>
      <c r="AB3" s="6213"/>
      <c r="AC3" s="6255" t="s">
        <v>100</v>
      </c>
      <c r="AD3" s="6256"/>
      <c r="AE3" s="6256"/>
      <c r="AF3" s="6257"/>
      <c r="AG3" s="6238" t="s">
        <v>102</v>
      </c>
      <c r="AH3" s="6307" t="s">
        <v>110</v>
      </c>
      <c r="AI3" s="6308"/>
      <c r="AJ3" s="6308"/>
      <c r="AK3" s="6308"/>
      <c r="AL3" s="6308"/>
      <c r="AM3" s="6309"/>
      <c r="AN3" s="6242" t="s">
        <v>111</v>
      </c>
      <c r="AO3" s="6243"/>
      <c r="AP3" s="6243"/>
      <c r="AQ3" s="6244"/>
      <c r="AR3" s="6329" t="s">
        <v>105</v>
      </c>
      <c r="AS3" s="6246"/>
      <c r="AT3" s="6261" t="s">
        <v>112</v>
      </c>
      <c r="AU3" s="6253" t="s">
        <v>113</v>
      </c>
      <c r="AV3" s="6261" t="s">
        <v>114</v>
      </c>
      <c r="AW3" s="6253" t="s">
        <v>115</v>
      </c>
      <c r="AX3" s="6261" t="s">
        <v>116</v>
      </c>
      <c r="AY3" s="6245" t="s">
        <v>117</v>
      </c>
      <c r="AZ3" s="6331" t="s">
        <v>118</v>
      </c>
      <c r="BA3" s="6264"/>
      <c r="BB3" s="2158" t="s">
        <v>119</v>
      </c>
      <c r="BC3" s="6345"/>
      <c r="BD3" s="6270" t="s">
        <v>120</v>
      </c>
      <c r="BE3" s="6267"/>
      <c r="BF3" s="6267"/>
      <c r="BG3" s="6267"/>
      <c r="BH3" s="6267"/>
      <c r="BI3" s="6267"/>
      <c r="BJ3" s="6268"/>
      <c r="BK3" s="6266" t="s">
        <v>121</v>
      </c>
      <c r="BL3" s="6267"/>
      <c r="BM3" s="6267"/>
      <c r="BN3" s="6267"/>
      <c r="BO3" s="6268"/>
      <c r="BP3" s="6240" t="s">
        <v>122</v>
      </c>
      <c r="BQ3" s="6247"/>
      <c r="BR3" s="6272"/>
      <c r="BS3" s="6271" t="s">
        <v>123</v>
      </c>
      <c r="BT3" s="6269" t="s">
        <v>124</v>
      </c>
      <c r="BU3" s="6284" t="s">
        <v>125</v>
      </c>
      <c r="BV3" s="6185" t="s">
        <v>126</v>
      </c>
      <c r="BW3" s="6248" t="s">
        <v>127</v>
      </c>
      <c r="BX3" s="6282" t="s">
        <v>128</v>
      </c>
      <c r="BY3" s="6283" t="s">
        <v>129</v>
      </c>
      <c r="BZ3" s="6284" t="s">
        <v>130</v>
      </c>
      <c r="CA3" s="6279"/>
      <c r="CB3" s="6281"/>
      <c r="CC3" s="6272" t="s">
        <v>131</v>
      </c>
      <c r="CD3" s="6272" t="s">
        <v>114</v>
      </c>
      <c r="CE3" s="6272" t="s">
        <v>132</v>
      </c>
      <c r="CF3" s="6270" t="s">
        <v>120</v>
      </c>
      <c r="CG3" s="6267"/>
      <c r="CH3" s="6267"/>
      <c r="CI3" s="6267"/>
      <c r="CJ3" s="6267"/>
      <c r="CK3" s="6267"/>
      <c r="CL3" s="6268"/>
      <c r="CM3" s="6266" t="s">
        <v>121</v>
      </c>
      <c r="CN3" s="6267"/>
      <c r="CO3" s="6267"/>
      <c r="CP3" s="6267"/>
      <c r="CQ3" s="6268"/>
      <c r="CR3" s="6240" t="s">
        <v>122</v>
      </c>
      <c r="CS3" s="6247"/>
      <c r="CT3" s="6272"/>
      <c r="CU3" s="6271" t="s">
        <v>123</v>
      </c>
      <c r="CV3" s="6269" t="s">
        <v>124</v>
      </c>
      <c r="CW3" s="6284" t="s">
        <v>125</v>
      </c>
      <c r="CX3" s="6185" t="s">
        <v>126</v>
      </c>
      <c r="CY3" s="6248" t="s">
        <v>127</v>
      </c>
      <c r="CZ3" s="6282" t="s">
        <v>128</v>
      </c>
      <c r="DA3" s="6283" t="s">
        <v>129</v>
      </c>
      <c r="DB3" s="6284" t="s">
        <v>130</v>
      </c>
      <c r="DC3" s="6279"/>
      <c r="DD3" s="6281"/>
      <c r="DE3" s="6272" t="s">
        <v>131</v>
      </c>
      <c r="DF3" s="6272" t="s">
        <v>114</v>
      </c>
      <c r="DG3" s="6272" t="s">
        <v>133</v>
      </c>
      <c r="DH3" s="6270" t="s">
        <v>120</v>
      </c>
      <c r="DI3" s="6267"/>
      <c r="DJ3" s="6267"/>
      <c r="DK3" s="6267"/>
      <c r="DL3" s="6267"/>
      <c r="DM3" s="6267"/>
      <c r="DN3" s="6268"/>
      <c r="DO3" s="6266" t="s">
        <v>121</v>
      </c>
      <c r="DP3" s="6267"/>
      <c r="DQ3" s="6267"/>
      <c r="DR3" s="6267"/>
      <c r="DS3" s="6268"/>
      <c r="DT3" s="6240" t="s">
        <v>122</v>
      </c>
      <c r="DU3" s="6247"/>
      <c r="DV3" s="6272"/>
      <c r="DW3" s="6271" t="s">
        <v>123</v>
      </c>
      <c r="DX3" s="6269" t="s">
        <v>124</v>
      </c>
      <c r="DY3" s="6284" t="s">
        <v>125</v>
      </c>
      <c r="DZ3" s="6185" t="s">
        <v>126</v>
      </c>
      <c r="EA3" s="6248" t="s">
        <v>127</v>
      </c>
      <c r="EB3" s="6282" t="s">
        <v>128</v>
      </c>
      <c r="EC3" s="6283" t="s">
        <v>129</v>
      </c>
      <c r="ED3" s="6284" t="s">
        <v>130</v>
      </c>
      <c r="EE3" s="6279"/>
      <c r="EF3" s="6281"/>
      <c r="EG3" s="6272" t="s">
        <v>131</v>
      </c>
      <c r="EH3" s="6272" t="s">
        <v>114</v>
      </c>
      <c r="EI3" s="6291" t="s">
        <v>133</v>
      </c>
      <c r="EJ3" s="6285" t="s">
        <v>163</v>
      </c>
      <c r="EK3" s="6296" t="s">
        <v>1167</v>
      </c>
      <c r="EL3" s="6297"/>
      <c r="EM3" s="6297"/>
      <c r="EN3" s="6298"/>
      <c r="EO3" s="6296" t="s">
        <v>1168</v>
      </c>
      <c r="EP3" s="6297"/>
      <c r="EQ3" s="6297"/>
      <c r="ER3" s="6298"/>
      <c r="ES3" s="6296" t="s">
        <v>1169</v>
      </c>
      <c r="ET3" s="6297"/>
      <c r="EU3" s="6297"/>
      <c r="EV3" s="6298"/>
      <c r="EW3" s="6296" t="s">
        <v>114</v>
      </c>
      <c r="EX3" s="6297"/>
      <c r="EY3" s="6298"/>
      <c r="EZ3" s="6296" t="s">
        <v>1170</v>
      </c>
      <c r="FA3" s="6297"/>
      <c r="FB3" s="6297"/>
      <c r="FC3" s="6298"/>
      <c r="FD3" s="6297" t="s">
        <v>169</v>
      </c>
      <c r="FE3" s="6297"/>
      <c r="FF3" s="6297"/>
      <c r="FG3" s="6298"/>
    </row>
    <row r="4" spans="1:174" ht="29.25" customHeight="1" thickBot="1">
      <c r="A4" s="6324"/>
      <c r="B4" s="6317"/>
      <c r="C4" s="6318"/>
      <c r="D4" s="6318"/>
      <c r="E4" s="6318"/>
      <c r="F4" s="6318"/>
      <c r="G4" s="6319"/>
      <c r="H4" s="6215"/>
      <c r="I4" s="6215"/>
      <c r="J4" s="6215"/>
      <c r="K4" s="6362"/>
      <c r="L4" s="6321"/>
      <c r="M4" s="6223" t="s">
        <v>135</v>
      </c>
      <c r="N4" s="6364" t="s">
        <v>136</v>
      </c>
      <c r="O4" s="6196" t="s">
        <v>170</v>
      </c>
      <c r="P4" s="6198" t="s">
        <v>137</v>
      </c>
      <c r="Q4" s="6198"/>
      <c r="R4" s="6199"/>
      <c r="S4" s="6212" t="s">
        <v>138</v>
      </c>
      <c r="T4" s="6212" t="s">
        <v>139</v>
      </c>
      <c r="U4" s="6258" t="s">
        <v>140</v>
      </c>
      <c r="V4" s="6258"/>
      <c r="W4" s="6212" t="s">
        <v>141</v>
      </c>
      <c r="X4" s="6212" t="s">
        <v>142</v>
      </c>
      <c r="Y4" s="6306"/>
      <c r="Z4" s="6334"/>
      <c r="AA4" s="6336"/>
      <c r="AB4" s="6213"/>
      <c r="AC4" s="6259" t="s">
        <v>120</v>
      </c>
      <c r="AD4" s="6238" t="s">
        <v>121</v>
      </c>
      <c r="AE4" s="6292" t="s">
        <v>122</v>
      </c>
      <c r="AF4" s="6294" t="s">
        <v>143</v>
      </c>
      <c r="AG4" s="6239"/>
      <c r="AH4" s="6302" t="s">
        <v>123</v>
      </c>
      <c r="AI4" s="6357" t="s">
        <v>124</v>
      </c>
      <c r="AJ4" s="6359" t="s">
        <v>144</v>
      </c>
      <c r="AK4" s="6251" t="s">
        <v>126</v>
      </c>
      <c r="AL4" s="6253" t="s">
        <v>127</v>
      </c>
      <c r="AM4" s="6342" t="s">
        <v>145</v>
      </c>
      <c r="AN4" s="6217" t="s">
        <v>146</v>
      </c>
      <c r="AO4" s="6219" t="s">
        <v>147</v>
      </c>
      <c r="AP4" s="6221" t="s">
        <v>148</v>
      </c>
      <c r="AQ4" s="6327" t="s">
        <v>149</v>
      </c>
      <c r="AR4" s="6330"/>
      <c r="AS4" s="6246"/>
      <c r="AT4" s="6262"/>
      <c r="AU4" s="6254"/>
      <c r="AV4" s="6262"/>
      <c r="AW4" s="6254"/>
      <c r="AX4" s="6262"/>
      <c r="AY4" s="6246"/>
      <c r="AZ4" s="6332"/>
      <c r="BA4" s="6264"/>
      <c r="BB4" s="2158" t="s">
        <v>150</v>
      </c>
      <c r="BC4" s="6346"/>
      <c r="BD4" s="6226" t="s">
        <v>151</v>
      </c>
      <c r="BE4" s="6226" t="s">
        <v>152</v>
      </c>
      <c r="BF4" s="6226" t="s">
        <v>153</v>
      </c>
      <c r="BG4" s="6226" t="s">
        <v>154</v>
      </c>
      <c r="BH4" s="6226" t="s">
        <v>155</v>
      </c>
      <c r="BI4" s="6226" t="s">
        <v>156</v>
      </c>
      <c r="BJ4" s="6226" t="s">
        <v>157</v>
      </c>
      <c r="BK4" s="6226" t="s">
        <v>158</v>
      </c>
      <c r="BL4" s="6226" t="s">
        <v>159</v>
      </c>
      <c r="BM4" s="6226" t="s">
        <v>160</v>
      </c>
      <c r="BN4" s="6226" t="s">
        <v>161</v>
      </c>
      <c r="BO4" s="6226" t="s">
        <v>162</v>
      </c>
      <c r="BP4" s="6241"/>
      <c r="BQ4" s="6247"/>
      <c r="BR4" s="6272"/>
      <c r="BS4" s="6271"/>
      <c r="BT4" s="6269"/>
      <c r="BU4" s="6284"/>
      <c r="BV4" s="6185"/>
      <c r="BW4" s="6248"/>
      <c r="BX4" s="6282"/>
      <c r="BY4" s="6283"/>
      <c r="BZ4" s="6284"/>
      <c r="CA4" s="6279"/>
      <c r="CB4" s="6281"/>
      <c r="CC4" s="6272"/>
      <c r="CD4" s="6272"/>
      <c r="CE4" s="6272"/>
      <c r="CF4" s="6226" t="s">
        <v>151</v>
      </c>
      <c r="CG4" s="6226" t="s">
        <v>152</v>
      </c>
      <c r="CH4" s="6226" t="s">
        <v>153</v>
      </c>
      <c r="CI4" s="6226" t="s">
        <v>154</v>
      </c>
      <c r="CJ4" s="6226" t="s">
        <v>155</v>
      </c>
      <c r="CK4" s="6226" t="s">
        <v>156</v>
      </c>
      <c r="CL4" s="6226" t="s">
        <v>157</v>
      </c>
      <c r="CM4" s="6226" t="s">
        <v>158</v>
      </c>
      <c r="CN4" s="6226" t="s">
        <v>159</v>
      </c>
      <c r="CO4" s="6226" t="s">
        <v>160</v>
      </c>
      <c r="CP4" s="6226" t="s">
        <v>161</v>
      </c>
      <c r="CQ4" s="6226" t="s">
        <v>162</v>
      </c>
      <c r="CR4" s="6241"/>
      <c r="CS4" s="6247"/>
      <c r="CT4" s="6272"/>
      <c r="CU4" s="6271"/>
      <c r="CV4" s="6269"/>
      <c r="CW4" s="6284"/>
      <c r="CX4" s="6185"/>
      <c r="CY4" s="6248"/>
      <c r="CZ4" s="6282"/>
      <c r="DA4" s="6283"/>
      <c r="DB4" s="6284"/>
      <c r="DC4" s="6279"/>
      <c r="DD4" s="6281"/>
      <c r="DE4" s="6272"/>
      <c r="DF4" s="6272"/>
      <c r="DG4" s="6272"/>
      <c r="DH4" s="6226" t="s">
        <v>151</v>
      </c>
      <c r="DI4" s="6226" t="s">
        <v>152</v>
      </c>
      <c r="DJ4" s="6226" t="s">
        <v>153</v>
      </c>
      <c r="DK4" s="6226" t="s">
        <v>154</v>
      </c>
      <c r="DL4" s="6226" t="s">
        <v>155</v>
      </c>
      <c r="DM4" s="6226" t="s">
        <v>156</v>
      </c>
      <c r="DN4" s="6226" t="s">
        <v>157</v>
      </c>
      <c r="DO4" s="6226" t="s">
        <v>158</v>
      </c>
      <c r="DP4" s="6226" t="s">
        <v>159</v>
      </c>
      <c r="DQ4" s="6226" t="s">
        <v>160</v>
      </c>
      <c r="DR4" s="6226" t="s">
        <v>161</v>
      </c>
      <c r="DS4" s="6226" t="s">
        <v>162</v>
      </c>
      <c r="DT4" s="6241"/>
      <c r="DU4" s="6247"/>
      <c r="DV4" s="6272"/>
      <c r="DW4" s="6271"/>
      <c r="DX4" s="6269"/>
      <c r="DY4" s="6284"/>
      <c r="DZ4" s="6185"/>
      <c r="EA4" s="6248"/>
      <c r="EB4" s="6282"/>
      <c r="EC4" s="6283"/>
      <c r="ED4" s="6284"/>
      <c r="EE4" s="6279"/>
      <c r="EF4" s="6281"/>
      <c r="EG4" s="6272"/>
      <c r="EH4" s="6272"/>
      <c r="EI4" s="6291"/>
      <c r="EJ4" s="6286"/>
      <c r="EK4" s="6296"/>
      <c r="EL4" s="6297"/>
      <c r="EM4" s="6297"/>
      <c r="EN4" s="6298"/>
      <c r="EO4" s="6296"/>
      <c r="EP4" s="6297"/>
      <c r="EQ4" s="6297"/>
      <c r="ER4" s="6298"/>
      <c r="ES4" s="6296"/>
      <c r="ET4" s="6297"/>
      <c r="EU4" s="6297"/>
      <c r="EV4" s="6298"/>
      <c r="EW4" s="6296"/>
      <c r="EX4" s="6297"/>
      <c r="EY4" s="6298"/>
      <c r="EZ4" s="6296"/>
      <c r="FA4" s="6297"/>
      <c r="FB4" s="6297"/>
      <c r="FC4" s="6298"/>
      <c r="FD4" s="6297"/>
      <c r="FE4" s="6297"/>
      <c r="FF4" s="6297"/>
      <c r="FG4" s="6298"/>
    </row>
    <row r="5" spans="1:174" ht="76.5" customHeight="1" thickBot="1">
      <c r="A5" s="6325"/>
      <c r="B5" s="6317"/>
      <c r="C5" s="6318"/>
      <c r="D5" s="6318"/>
      <c r="E5" s="6318"/>
      <c r="F5" s="6318"/>
      <c r="G5" s="6319"/>
      <c r="H5" s="6216"/>
      <c r="I5" s="6216"/>
      <c r="J5" s="6216"/>
      <c r="K5" s="6363"/>
      <c r="L5" s="6321"/>
      <c r="M5" s="6224"/>
      <c r="N5" s="6365"/>
      <c r="O5" s="6197"/>
      <c r="P5" s="61" t="s">
        <v>171</v>
      </c>
      <c r="Q5" s="61" t="s">
        <v>172</v>
      </c>
      <c r="R5" s="61" t="s">
        <v>173</v>
      </c>
      <c r="S5" s="6213"/>
      <c r="T5" s="6213"/>
      <c r="U5" s="5568" t="s">
        <v>174</v>
      </c>
      <c r="V5" s="5569" t="s">
        <v>175</v>
      </c>
      <c r="W5" s="6213"/>
      <c r="X5" s="6213"/>
      <c r="Y5" s="6306"/>
      <c r="Z5" s="6334"/>
      <c r="AA5" s="6336"/>
      <c r="AB5" s="6213"/>
      <c r="AC5" s="6260"/>
      <c r="AD5" s="6239"/>
      <c r="AE5" s="6293"/>
      <c r="AF5" s="6295"/>
      <c r="AG5" s="6239"/>
      <c r="AH5" s="6303"/>
      <c r="AI5" s="6358"/>
      <c r="AJ5" s="6360"/>
      <c r="AK5" s="6252"/>
      <c r="AL5" s="6254"/>
      <c r="AM5" s="6343"/>
      <c r="AN5" s="6218"/>
      <c r="AO5" s="6220"/>
      <c r="AP5" s="6222"/>
      <c r="AQ5" s="6328"/>
      <c r="AR5" s="6330"/>
      <c r="AS5" s="6246"/>
      <c r="AT5" s="6262"/>
      <c r="AU5" s="6254"/>
      <c r="AV5" s="6262"/>
      <c r="AW5" s="6254"/>
      <c r="AX5" s="6262"/>
      <c r="AY5" s="6246"/>
      <c r="AZ5" s="6332"/>
      <c r="BA5" s="6265"/>
      <c r="BB5" s="2158"/>
      <c r="BC5" s="2008"/>
      <c r="BD5" s="6226"/>
      <c r="BE5" s="6226"/>
      <c r="BF5" s="6226"/>
      <c r="BG5" s="6226"/>
      <c r="BH5" s="6226"/>
      <c r="BI5" s="6226"/>
      <c r="BJ5" s="6226"/>
      <c r="BK5" s="6226"/>
      <c r="BL5" s="6226"/>
      <c r="BM5" s="6226"/>
      <c r="BN5" s="6226"/>
      <c r="BO5" s="6226"/>
      <c r="BP5" s="6241"/>
      <c r="BQ5" s="6247"/>
      <c r="BR5" s="6272"/>
      <c r="BS5" s="6271"/>
      <c r="BT5" s="6269"/>
      <c r="BU5" s="6284"/>
      <c r="BV5" s="6185"/>
      <c r="BW5" s="6248"/>
      <c r="BX5" s="6282"/>
      <c r="BY5" s="6283"/>
      <c r="BZ5" s="6284"/>
      <c r="CA5" s="6279"/>
      <c r="CB5" s="6281"/>
      <c r="CC5" s="6272"/>
      <c r="CD5" s="6272"/>
      <c r="CE5" s="6272"/>
      <c r="CF5" s="6226"/>
      <c r="CG5" s="6226"/>
      <c r="CH5" s="6226"/>
      <c r="CI5" s="6226"/>
      <c r="CJ5" s="6226"/>
      <c r="CK5" s="6226"/>
      <c r="CL5" s="6226"/>
      <c r="CM5" s="6226"/>
      <c r="CN5" s="6226"/>
      <c r="CO5" s="6226"/>
      <c r="CP5" s="6226"/>
      <c r="CQ5" s="6226"/>
      <c r="CR5" s="6241"/>
      <c r="CS5" s="6247"/>
      <c r="CT5" s="6272"/>
      <c r="CU5" s="6271"/>
      <c r="CV5" s="6269"/>
      <c r="CW5" s="6284"/>
      <c r="CX5" s="6185"/>
      <c r="CY5" s="6248"/>
      <c r="CZ5" s="6282"/>
      <c r="DA5" s="6283"/>
      <c r="DB5" s="6284"/>
      <c r="DC5" s="6279"/>
      <c r="DD5" s="6281"/>
      <c r="DE5" s="6272"/>
      <c r="DF5" s="6272"/>
      <c r="DG5" s="6272"/>
      <c r="DH5" s="6226"/>
      <c r="DI5" s="6226"/>
      <c r="DJ5" s="6226"/>
      <c r="DK5" s="6226"/>
      <c r="DL5" s="6226"/>
      <c r="DM5" s="6226"/>
      <c r="DN5" s="6226"/>
      <c r="DO5" s="6226"/>
      <c r="DP5" s="6226"/>
      <c r="DQ5" s="6226"/>
      <c r="DR5" s="6226"/>
      <c r="DS5" s="6226"/>
      <c r="DT5" s="6241"/>
      <c r="DU5" s="6247"/>
      <c r="DV5" s="6272"/>
      <c r="DW5" s="6271"/>
      <c r="DX5" s="6269"/>
      <c r="DY5" s="6284"/>
      <c r="DZ5" s="6185"/>
      <c r="EA5" s="6248"/>
      <c r="EB5" s="6282"/>
      <c r="EC5" s="6283"/>
      <c r="ED5" s="6284"/>
      <c r="EE5" s="6279"/>
      <c r="EF5" s="6281"/>
      <c r="EG5" s="6272"/>
      <c r="EH5" s="6272"/>
      <c r="EI5" s="6291"/>
      <c r="EJ5" s="6286"/>
      <c r="EK5" s="6299"/>
      <c r="EL5" s="6300"/>
      <c r="EM5" s="6300"/>
      <c r="EN5" s="6301"/>
      <c r="EO5" s="6299"/>
      <c r="EP5" s="6300"/>
      <c r="EQ5" s="6300"/>
      <c r="ER5" s="6301"/>
      <c r="ES5" s="6299"/>
      <c r="ET5" s="6300"/>
      <c r="EU5" s="6300"/>
      <c r="EV5" s="6301"/>
      <c r="EW5" s="6299"/>
      <c r="EX5" s="6300"/>
      <c r="EY5" s="6301"/>
      <c r="EZ5" s="6299"/>
      <c r="FA5" s="6300"/>
      <c r="FB5" s="6300"/>
      <c r="FC5" s="6301"/>
      <c r="FD5" s="6300"/>
      <c r="FE5" s="6300"/>
      <c r="FF5" s="6300"/>
      <c r="FG5" s="6301"/>
      <c r="FK5" s="5650" t="s">
        <v>1692</v>
      </c>
      <c r="FL5" s="4854"/>
      <c r="FM5" s="4854"/>
      <c r="FN5" s="4855"/>
      <c r="FO5" s="4853" t="s">
        <v>1480</v>
      </c>
      <c r="FP5" s="4854"/>
      <c r="FQ5" s="4854"/>
      <c r="FR5" s="4855"/>
    </row>
    <row r="6" spans="1:174" ht="41.25" customHeight="1" thickBot="1">
      <c r="A6" s="6227" t="s">
        <v>1136</v>
      </c>
      <c r="B6" s="6230" t="str" cm="1">
        <f t="array" ref="B6">_xlfn.XLOOKUP(1, (INDEX(التشكيل_القديم!$L$5:$S$49, ,6)=$A6) * (INDEX(التشكيل_القديم!$L$5:$S$49, ,7)="رئيس الدائرة"), INDEX(التشكيل_القديم!$L$5:$S$49, ,2))</f>
        <v>محمد فرحات عبد العظيم عبد الجواد</v>
      </c>
      <c r="C6" s="6230"/>
      <c r="D6" s="6230"/>
      <c r="E6" s="6230"/>
      <c r="F6" s="6230"/>
      <c r="G6" s="6230"/>
      <c r="H6" s="5676" cm="1">
        <f t="array" ref="H6">_xlfn.XLOOKUP(1, (INDEX(التشكيل_القديم!$L$5:$S$49, ,6)=$A6) * (INDEX(التشكيل_القديم!$L$5:$S$49, ,7)="رئيس الدائرة"), INDEX(التشكيل_القديم!$L$5:$S$49, ,3))</f>
        <v>3200</v>
      </c>
      <c r="I6" s="2171" t="str" cm="1">
        <f t="array" ref="I6">_xlfn.XLOOKUP(1, (INDEX(التشكيل_القديم!$L$5:$S$49, ,6)=$A6) * (INDEX(التشكيل_القديم!$L$5:$S$49, ,7)="رئيس الدائرة"), INDEX(التشكيل_القديم!$L$5:$S$49, ,4))</f>
        <v>أ</v>
      </c>
      <c r="J6" s="6231" t="s">
        <v>21</v>
      </c>
      <c r="K6" s="6234" t="s">
        <v>20</v>
      </c>
      <c r="L6" s="5567" t="s">
        <v>1174</v>
      </c>
      <c r="M6" s="5567"/>
      <c r="N6" s="6156" t="s">
        <v>1174</v>
      </c>
      <c r="O6" s="6157"/>
      <c r="P6" s="6157"/>
      <c r="Q6" s="6157"/>
      <c r="R6" s="6157"/>
      <c r="S6" s="6157"/>
      <c r="T6" s="6157"/>
      <c r="U6" s="6157"/>
      <c r="V6" s="6157"/>
      <c r="W6" s="6157"/>
      <c r="X6" s="6157"/>
      <c r="Y6" s="6157"/>
      <c r="Z6" s="6157"/>
      <c r="AA6" s="6157"/>
      <c r="AB6" s="6157"/>
      <c r="AC6" s="6157"/>
      <c r="AD6" s="6157"/>
      <c r="AE6" s="6157"/>
      <c r="AF6" s="6157"/>
      <c r="AG6" s="6157"/>
      <c r="AH6" s="6157"/>
      <c r="AI6" s="6157"/>
      <c r="AJ6" s="6157"/>
      <c r="AK6" s="6157"/>
      <c r="AL6" s="6157"/>
      <c r="AM6" s="6157"/>
      <c r="AN6" s="6157"/>
      <c r="AO6" s="6157"/>
      <c r="AP6" s="6157"/>
      <c r="AQ6" s="6157"/>
      <c r="AR6" s="6157"/>
      <c r="AS6" s="6157"/>
      <c r="AT6" s="6157"/>
      <c r="AU6" s="6157"/>
      <c r="AV6" s="6157"/>
      <c r="AW6" s="6157"/>
      <c r="AX6" s="6157"/>
      <c r="AY6" s="6157"/>
      <c r="AZ6" s="6157"/>
      <c r="BA6" s="6158"/>
      <c r="BB6" s="2158" t="s">
        <v>176</v>
      </c>
      <c r="BC6" s="2526"/>
      <c r="BD6" s="5652">
        <f>_xlfn.XLOOKUP(B6,التشكيل_القديم!$M$5:$M$39,التشكيل_القديم!$L$5:$L$39,0,0)</f>
        <v>1</v>
      </c>
      <c r="BE6" s="6210" t="str">
        <f xml:space="preserve"> "(" &amp;BD6&amp;")                 " &amp;"رئيس الدائرة  /  "  &amp;B6</f>
        <v>(1)                 رئيس الدائرة  /  محمد فرحات عبد العظيم عبد الجواد</v>
      </c>
      <c r="BF6" s="6210"/>
      <c r="BG6" s="6210"/>
      <c r="BH6" s="6210"/>
      <c r="BI6" s="6210"/>
      <c r="BJ6" s="6210"/>
      <c r="BK6" s="6210"/>
      <c r="BL6" s="6210"/>
      <c r="BM6" s="6210"/>
      <c r="BN6" s="6210"/>
      <c r="BO6" s="6210"/>
      <c r="BP6" s="6210"/>
      <c r="BQ6" s="6210"/>
      <c r="BR6" s="6210"/>
      <c r="BS6" s="6210"/>
      <c r="BT6" s="6210"/>
      <c r="BU6" s="6210"/>
      <c r="BV6" s="6210"/>
      <c r="BW6" s="6210"/>
      <c r="BX6" s="6210"/>
      <c r="BY6" s="6210"/>
      <c r="BZ6" s="6210"/>
      <c r="CA6" s="6210"/>
      <c r="CB6" s="6210"/>
      <c r="CC6" s="6210"/>
      <c r="CD6" s="6210"/>
      <c r="CE6" s="6211"/>
      <c r="CF6" s="5653">
        <f>_xlfn.XLOOKUP(B7,التشكيل_القديم!$M$5:$M$39,التشكيل_القديم!$L$5:$L$39,0,0)</f>
        <v>2</v>
      </c>
      <c r="CG6" s="6341" t="str">
        <f>"(2)             "&amp; "عضو يمين الدائرة  /  "  &amp;B7</f>
        <v>(2)             عضو يمين الدائرة  /  محمود محمد مصطفى ابوزيد</v>
      </c>
      <c r="CH6" s="6210"/>
      <c r="CI6" s="6210"/>
      <c r="CJ6" s="6210"/>
      <c r="CK6" s="6210"/>
      <c r="CL6" s="6210"/>
      <c r="CM6" s="6210"/>
      <c r="CN6" s="6210"/>
      <c r="CO6" s="6210"/>
      <c r="CP6" s="6210"/>
      <c r="CQ6" s="6210"/>
      <c r="CR6" s="6210"/>
      <c r="CS6" s="6210"/>
      <c r="CT6" s="6210"/>
      <c r="CU6" s="6210"/>
      <c r="CV6" s="6210"/>
      <c r="CW6" s="6210"/>
      <c r="CX6" s="6210"/>
      <c r="CY6" s="6210"/>
      <c r="CZ6" s="6210"/>
      <c r="DA6" s="6210"/>
      <c r="DB6" s="6210"/>
      <c r="DC6" s="6210"/>
      <c r="DD6" s="6210"/>
      <c r="DE6" s="6210"/>
      <c r="DF6" s="6210"/>
      <c r="DG6" s="6211"/>
      <c r="DH6" s="5653">
        <f>_xlfn.XLOOKUP(B10,التشكيل_القديم!$M$5:$M$39,التشكيل_القديم!$L$5:$L$39,0,0)</f>
        <v>0</v>
      </c>
      <c r="DI6" s="6210" t="str">
        <f>IF(B10&lt;&gt;"","(5)             "&amp;"عضو يسار يسار اليسار الدائرة /  "&amp;B10,"لا يوجد عضو خامس")</f>
        <v>لا يوجد عضو خامس</v>
      </c>
      <c r="DJ6" s="6210"/>
      <c r="DK6" s="6210"/>
      <c r="DL6" s="6210"/>
      <c r="DM6" s="6210"/>
      <c r="DN6" s="6210"/>
      <c r="DO6" s="6210"/>
      <c r="DP6" s="6210"/>
      <c r="DQ6" s="6210"/>
      <c r="DR6" s="6210"/>
      <c r="DS6" s="6210"/>
      <c r="DT6" s="6210"/>
      <c r="DU6" s="6210"/>
      <c r="DV6" s="6210"/>
      <c r="DW6" s="6210"/>
      <c r="DX6" s="6210"/>
      <c r="DY6" s="6210"/>
      <c r="DZ6" s="6210"/>
      <c r="EA6" s="6210"/>
      <c r="EB6" s="6210"/>
      <c r="EC6" s="6210"/>
      <c r="ED6" s="6210"/>
      <c r="EE6" s="6210"/>
      <c r="EF6" s="6210"/>
      <c r="EG6" s="6210"/>
      <c r="EH6" s="6210"/>
      <c r="EI6" s="6210"/>
      <c r="EJ6" s="6287"/>
      <c r="EK6" s="5654" t="str">
        <f>الاعدادات!$F$5</f>
        <v>أغسطس</v>
      </c>
      <c r="EL6" s="5655" t="str">
        <f>الاعدادات!$F$6</f>
        <v>سبتمبر</v>
      </c>
      <c r="EM6" s="5655" t="str">
        <f>الاعدادات!$F$7</f>
        <v>أكتوبر</v>
      </c>
      <c r="EN6" s="2010" t="s">
        <v>106</v>
      </c>
      <c r="EO6" s="5654" t="str">
        <f>الاعدادات!$F$5</f>
        <v>أغسطس</v>
      </c>
      <c r="EP6" s="5655" t="str">
        <f>الاعدادات!$F$6</f>
        <v>سبتمبر</v>
      </c>
      <c r="EQ6" s="5655" t="str">
        <f>الاعدادات!$F$7</f>
        <v>أكتوبر</v>
      </c>
      <c r="ER6" s="2010" t="s">
        <v>106</v>
      </c>
      <c r="ES6" s="5654" t="str">
        <f>الاعدادات!$F$5</f>
        <v>أغسطس</v>
      </c>
      <c r="ET6" s="5655" t="str">
        <f>الاعدادات!$F$6</f>
        <v>سبتمبر</v>
      </c>
      <c r="EU6" s="5655" t="str">
        <f>الاعدادات!$F$7</f>
        <v>أكتوبر</v>
      </c>
      <c r="EV6" s="2010" t="s">
        <v>106</v>
      </c>
      <c r="EW6" s="5654" t="str">
        <f>الاعدادات!$F$5</f>
        <v>أغسطس</v>
      </c>
      <c r="EX6" s="5655" t="str">
        <f>الاعدادات!$F$6</f>
        <v>سبتمبر</v>
      </c>
      <c r="EY6" s="2010" t="s">
        <v>106</v>
      </c>
      <c r="EZ6" s="5654" t="str">
        <f>الاعدادات!$F$5</f>
        <v>أغسطس</v>
      </c>
      <c r="FA6" s="5655" t="str">
        <f>الاعدادات!$F$6</f>
        <v>سبتمبر</v>
      </c>
      <c r="FB6" s="5655" t="str">
        <f>الاعدادات!$F$7</f>
        <v>أكتوبر</v>
      </c>
      <c r="FC6" s="2010" t="s">
        <v>106</v>
      </c>
      <c r="FD6" s="5654" t="str">
        <f>الاعدادات!$F$5</f>
        <v>أغسطس</v>
      </c>
      <c r="FE6" s="5655" t="str">
        <f>الاعدادات!$F$6</f>
        <v>سبتمبر</v>
      </c>
      <c r="FF6" s="5655" t="str">
        <f>الاعدادات!$F$7</f>
        <v>أكتوبر</v>
      </c>
      <c r="FG6" s="2010" t="s">
        <v>106</v>
      </c>
      <c r="FK6" s="5654" t="str">
        <f>الاعدادات!$F$5</f>
        <v>أغسطس</v>
      </c>
      <c r="FL6" s="5655" t="str">
        <f>الاعدادات!$F$6</f>
        <v>سبتمبر</v>
      </c>
      <c r="FM6" s="5655" t="str">
        <f>الاعدادات!$F$7</f>
        <v>أكتوبر</v>
      </c>
      <c r="FN6" s="2010" t="s">
        <v>106</v>
      </c>
      <c r="FO6" s="5654" t="str">
        <f>الاعدادات!$F$5</f>
        <v>أغسطس</v>
      </c>
      <c r="FP6" s="5655" t="str">
        <f>الاعدادات!$F$6</f>
        <v>سبتمبر</v>
      </c>
      <c r="FQ6" s="5655" t="str">
        <f>الاعدادات!$F$7</f>
        <v>أكتوبر</v>
      </c>
      <c r="FR6" s="2010" t="s">
        <v>106</v>
      </c>
    </row>
    <row r="7" spans="1:174" ht="48" customHeight="1" thickBot="1">
      <c r="A7" s="6228"/>
      <c r="B7" s="6250" t="str" cm="1">
        <f t="array" ref="B7">_xlfn.XLOOKUP(1, (INDEX(التشكيل_القديم!$L$5:$S$49, ,6)=$A6) * (INDEX(التشكيل_القديم!$L$5:$S$49, ,7)="عضو يمين"), INDEX(التشكيل_القديم!$L$5:$S$49, ,2))</f>
        <v>محمود محمد مصطفى ابوزيد</v>
      </c>
      <c r="C7" s="6250"/>
      <c r="D7" s="6250"/>
      <c r="E7" s="6250"/>
      <c r="F7" s="6250"/>
      <c r="G7" s="6250"/>
      <c r="H7" s="2170" cm="1">
        <f t="array" ref="H7">_xlfn.XLOOKUP(1, (INDEX(التشكيل_القديم!$L$5:$S$49, ,6)=$A6) * (INDEX(التشكيل_القديم!$L$5:$S$49, ,7)="عضو يمين"), INDEX(التشكيل_القديم!$L$5:$S$49, ,3))</f>
        <v>471</v>
      </c>
      <c r="I7" s="2171" t="str" cm="1">
        <f t="array" ref="I7">_xlfn.XLOOKUP(1, (INDEX(التشكيل_القديم!$L$5:$S$49, ,6)=$A6) * (INDEX(التشكيل_القديم!$L$5:$S$49, ,7)="عضو يمين"), INDEX(التشكيل_القديم!$L$5:$S$49, ,4))</f>
        <v>أ</v>
      </c>
      <c r="J7" s="6232"/>
      <c r="K7" s="6235"/>
      <c r="L7" s="5677" t="str">
        <f>الاعدادات!$D$6</f>
        <v>2022 وما قبلها</v>
      </c>
      <c r="M7" s="2012">
        <v>0</v>
      </c>
      <c r="N7" s="2003"/>
      <c r="O7" s="2003"/>
      <c r="P7" s="2003"/>
      <c r="Q7" s="2003"/>
      <c r="R7" s="2003"/>
      <c r="S7" s="2003"/>
      <c r="T7" s="2003"/>
      <c r="U7" s="2003"/>
      <c r="V7" s="2003"/>
      <c r="W7" s="2003"/>
      <c r="X7" s="2003"/>
      <c r="Y7" s="2017"/>
      <c r="Z7" s="5678">
        <f>Y7+X7+U7+T7+S7+R7+Q7+P7+O7+N7+M7-W7</f>
        <v>0</v>
      </c>
      <c r="AA7" s="2021"/>
      <c r="AB7" s="2005"/>
      <c r="AC7" s="5656">
        <f>SUM(BD7:BJ7,CF7:CL7,BD14:BJ14,CF14:CL14,DH7:DN7,DH14:DN14)</f>
        <v>0</v>
      </c>
      <c r="AD7" s="5656">
        <f>SUM(BK7:BO7,CM7:CQ7,BK14:BO14,CM14:CQ14,DO7:DS7,DO14:DS14)</f>
        <v>0</v>
      </c>
      <c r="AE7" s="5656">
        <f>BP7+CR7+BP14+CR14+DT7+DT14</f>
        <v>0</v>
      </c>
      <c r="AF7" s="5657">
        <f t="shared" ref="AF7:AF11" si="0">AE7+AD7+AC7</f>
        <v>0</v>
      </c>
      <c r="AG7" s="5656">
        <f t="shared" ref="AG7:AL11" si="1">BR7+CT7+BR14+CT14+DV7+DV14</f>
        <v>0</v>
      </c>
      <c r="AH7" s="5658">
        <f>BS7+CU7+BS14+CU14+DW7+DW14</f>
        <v>0</v>
      </c>
      <c r="AI7" s="5656">
        <f t="shared" si="1"/>
        <v>0</v>
      </c>
      <c r="AJ7" s="5656">
        <f t="shared" si="1"/>
        <v>0</v>
      </c>
      <c r="AK7" s="5656">
        <f t="shared" si="1"/>
        <v>0</v>
      </c>
      <c r="AL7" s="5656">
        <f t="shared" si="1"/>
        <v>0</v>
      </c>
      <c r="AM7" s="5657">
        <f t="shared" ref="AM7:AM11" si="2">AL7+AK7+AJ7+AI7+AH7</f>
        <v>0</v>
      </c>
      <c r="AN7" s="5659">
        <f>BX7+CZ7+BX14+CZ14+EB7+EB14</f>
        <v>0</v>
      </c>
      <c r="AO7" s="5659">
        <f t="shared" ref="AN7:AO11" si="3">BY7+DA7+BY14+DA14+EC7+EC14</f>
        <v>0</v>
      </c>
      <c r="AP7" s="5659">
        <f>BZ7+DB7+DB14+BZ14+ED7+ED14</f>
        <v>0</v>
      </c>
      <c r="AQ7" s="5657">
        <f t="shared" ref="AQ7:AQ11" si="4">AP7+AO7+AN7</f>
        <v>0</v>
      </c>
      <c r="AR7" s="5660">
        <f>CA7+DC7+CA14+DC14+EE7+EE14</f>
        <v>0</v>
      </c>
      <c r="AS7" s="5661">
        <f t="shared" ref="AS7:AS11" si="5">AR7+AQ7+AM7+AG7+AF7</f>
        <v>0</v>
      </c>
      <c r="AT7" s="2021"/>
      <c r="AU7" s="5656">
        <f t="shared" ref="AU7:AV11" si="6">CC7+DE7+CC14+DE14+EG7+EG14</f>
        <v>0</v>
      </c>
      <c r="AV7" s="5656">
        <f t="shared" si="6"/>
        <v>0</v>
      </c>
      <c r="AW7" s="2003"/>
      <c r="AX7" s="2004"/>
      <c r="AY7" s="5682">
        <f t="shared" ref="AY7:AY11" si="7">AX7+AW7+AV7+AU7+AT7</f>
        <v>0</v>
      </c>
      <c r="AZ7" s="2006"/>
      <c r="BA7" s="5656">
        <f t="shared" ref="BA7:BA12" si="8">AY7+AS7+AA7-Z7</f>
        <v>0</v>
      </c>
      <c r="BB7" s="2159"/>
      <c r="BC7" s="5683" t="str">
        <f>الاعدادات!$D$6</f>
        <v>2022 وما قبلها</v>
      </c>
      <c r="BD7" s="82"/>
      <c r="BE7" s="83"/>
      <c r="BF7" s="83"/>
      <c r="BG7" s="84"/>
      <c r="BH7" s="84"/>
      <c r="BI7" s="84"/>
      <c r="BJ7" s="85"/>
      <c r="BK7" s="86"/>
      <c r="BL7" s="87"/>
      <c r="BM7" s="87"/>
      <c r="BN7" s="88"/>
      <c r="BO7" s="88"/>
      <c r="BP7" s="89"/>
      <c r="BQ7" s="77">
        <f t="shared" ref="BQ7:BQ12" si="9">BP7+BO7+BN7+BM7+BL7+BK7+BJ7+BI7+BH7+BG7+BF7+BE7+BD7</f>
        <v>0</v>
      </c>
      <c r="BR7" s="90"/>
      <c r="BS7" s="91"/>
      <c r="BT7" s="92"/>
      <c r="BU7" s="93"/>
      <c r="BV7" s="94"/>
      <c r="BW7" s="95"/>
      <c r="BX7" s="96"/>
      <c r="BY7" s="97"/>
      <c r="BZ7" s="98"/>
      <c r="CA7" s="99"/>
      <c r="CB7" s="79">
        <f t="shared" ref="CB7:CB11" si="10">CA7+BZ7+BY7+BX7+BW7+BV7+BU7+BT7+BS7+BR7+BQ7</f>
        <v>0</v>
      </c>
      <c r="CC7" s="80"/>
      <c r="CD7" s="78"/>
      <c r="CE7" s="100"/>
      <c r="CF7" s="101"/>
      <c r="CG7" s="83"/>
      <c r="CH7" s="83"/>
      <c r="CI7" s="84"/>
      <c r="CJ7" s="84"/>
      <c r="CK7" s="84"/>
      <c r="CL7" s="85"/>
      <c r="CM7" s="86"/>
      <c r="CN7" s="87"/>
      <c r="CO7" s="87"/>
      <c r="CP7" s="88"/>
      <c r="CQ7" s="88"/>
      <c r="CR7" s="89"/>
      <c r="CS7" s="77">
        <f t="shared" ref="CS7:CS12" si="11">CR7+CQ7+CP7+CO7+CN7+CM7+CL7+CK7+CJ7+CI7+CH7+CG7+CF7</f>
        <v>0</v>
      </c>
      <c r="CT7" s="90"/>
      <c r="CU7" s="91"/>
      <c r="CV7" s="92"/>
      <c r="CW7" s="93"/>
      <c r="CX7" s="94"/>
      <c r="CY7" s="95"/>
      <c r="CZ7" s="96"/>
      <c r="DA7" s="97"/>
      <c r="DB7" s="98"/>
      <c r="DC7" s="99"/>
      <c r="DD7" s="81">
        <f t="shared" ref="DD7:DD8" si="12">SUM(CS7:DC7)</f>
        <v>0</v>
      </c>
      <c r="DE7" s="80"/>
      <c r="DF7" s="78"/>
      <c r="DG7" s="102"/>
      <c r="DH7" s="101"/>
      <c r="DI7" s="83"/>
      <c r="DJ7" s="83"/>
      <c r="DK7" s="84"/>
      <c r="DL7" s="84"/>
      <c r="DM7" s="84"/>
      <c r="DN7" s="85"/>
      <c r="DO7" s="86"/>
      <c r="DP7" s="87"/>
      <c r="DQ7" s="87"/>
      <c r="DR7" s="88"/>
      <c r="DS7" s="88"/>
      <c r="DT7" s="89"/>
      <c r="DU7" s="77">
        <f t="shared" ref="DU7:DU9" si="13">DT7+DS7+DR7+DQ7+DP7+DO7+DN7+DM7+DL7+DK7+DJ7+DI7+DH7</f>
        <v>0</v>
      </c>
      <c r="DV7" s="90"/>
      <c r="DW7" s="91"/>
      <c r="DX7" s="92"/>
      <c r="DY7" s="93"/>
      <c r="DZ7" s="94"/>
      <c r="EA7" s="95"/>
      <c r="EB7" s="96"/>
      <c r="EC7" s="97"/>
      <c r="ED7" s="98"/>
      <c r="EE7" s="99"/>
      <c r="EF7" s="81">
        <f t="shared" ref="EF7:EF8" si="14">SUM(DU7:EE7)</f>
        <v>0</v>
      </c>
      <c r="EG7" s="80"/>
      <c r="EH7" s="78"/>
      <c r="EI7" s="102"/>
      <c r="EJ7" s="5675" t="str">
        <f>الاعدادات!$D$6</f>
        <v>2022 وما قبلها</v>
      </c>
      <c r="EK7" s="68">
        <f t="shared" ref="EK7:EK11" si="15">AM7+AG7-EL7-EM7</f>
        <v>0</v>
      </c>
      <c r="EL7" s="69"/>
      <c r="EM7" s="69"/>
      <c r="EN7" s="70">
        <f>SUM(EK7:EM7)</f>
        <v>0</v>
      </c>
      <c r="EO7" s="68">
        <f t="shared" ref="EO7:EO11" si="16">AT7-EQ7-EP7</f>
        <v>0</v>
      </c>
      <c r="EP7" s="69"/>
      <c r="EQ7" s="69"/>
      <c r="ER7" s="70">
        <f>SUM(EO7:EQ7)</f>
        <v>0</v>
      </c>
      <c r="ES7" s="68">
        <f t="shared" ref="ES7:ES11" si="17">AU7-EU7-ET7</f>
        <v>0</v>
      </c>
      <c r="ET7" s="69"/>
      <c r="EU7" s="71"/>
      <c r="EV7" s="70">
        <f t="shared" ref="EV7:EV12" si="18">EU7+ET7+ES7</f>
        <v>0</v>
      </c>
      <c r="EW7" s="68">
        <f t="shared" ref="EW7:EW11" si="19">AV7-EX7</f>
        <v>0</v>
      </c>
      <c r="EX7" s="69"/>
      <c r="EY7" s="70">
        <f>SUM(EW7:EX7)</f>
        <v>0</v>
      </c>
      <c r="EZ7" s="68">
        <f>FK7+FO7</f>
        <v>0</v>
      </c>
      <c r="FA7" s="68">
        <f>FL7+FP7</f>
        <v>0</v>
      </c>
      <c r="FB7" s="68">
        <f>FM7+FQ7</f>
        <v>0</v>
      </c>
      <c r="FC7" s="68">
        <f>FN7+FR7</f>
        <v>0</v>
      </c>
      <c r="FD7" s="68">
        <f t="shared" ref="FD7:FD12" si="20">EK7+EO7+ES7+EW7+EZ7</f>
        <v>0</v>
      </c>
      <c r="FE7" s="72">
        <f t="shared" ref="FE7:FE12" si="21">EL7+EP7+ET7+FA7+EX7</f>
        <v>0</v>
      </c>
      <c r="FF7" s="72">
        <f t="shared" ref="FF7:FF12" si="22">FB7+EU7+EQ7+EM7</f>
        <v>0</v>
      </c>
      <c r="FG7" s="70">
        <f t="shared" ref="FG7:FG12" si="23">SUM(FD7:FF7)</f>
        <v>0</v>
      </c>
      <c r="FH7" t="str">
        <f t="shared" ref="FH7:FH11" si="24">IF(OR(EZ7&lt;0,EW7&lt;0,ES7&lt;0,EO7&lt;0,EK7&lt;0,Z7 &lt;&gt; AY7+AS7+AA7), "wrong", "ok")</f>
        <v>ok</v>
      </c>
      <c r="FK7" s="68">
        <f>AX7-FL7-FM7</f>
        <v>0</v>
      </c>
      <c r="FL7" s="69"/>
      <c r="FM7" s="69"/>
      <c r="FN7" s="70">
        <f>SUM(FK7:FM7)</f>
        <v>0</v>
      </c>
      <c r="FO7" s="68">
        <f>AW7-FP7-FQ7</f>
        <v>0</v>
      </c>
      <c r="FP7" s="69"/>
      <c r="FQ7" s="69"/>
      <c r="FR7" s="70">
        <f>SUM(FO7:FQ7)</f>
        <v>0</v>
      </c>
    </row>
    <row r="8" spans="1:174" ht="48" customHeight="1" thickBot="1">
      <c r="A8" s="6228"/>
      <c r="B8" s="6250" t="str" cm="1">
        <f t="array" ref="B8">_xlfn.XLOOKUP(1, (INDEX(التشكيل_القديم!$L$5:$S$49, ,6)=$A6) * (INDEX(التشكيل_القديم!$L$5:$S$49, ,7)="عضو يسار"), INDEX(التشكيل_القديم!$L$5:$S$49, ,2))</f>
        <v xml:space="preserve">علاء الدين طه احمد محمد </v>
      </c>
      <c r="C8" s="6250"/>
      <c r="D8" s="6250"/>
      <c r="E8" s="6250"/>
      <c r="F8" s="6250"/>
      <c r="G8" s="6250"/>
      <c r="H8" s="2170" cm="1">
        <f t="array" ref="H8">_xlfn.XLOOKUP(1, (INDEX(التشكيل_القديم!$L$5:$S$49, ,6)=$A6) * (INDEX(التشكيل_القديم!$L$5:$S$49, ,7)="عضو يسار"), INDEX(التشكيل_القديم!$L$5:$S$49, ,3))</f>
        <v>913</v>
      </c>
      <c r="I8" s="2171" t="str" cm="1">
        <f t="array" ref="I8">_xlfn.XLOOKUP(1, (INDEX(التشكيل_القديم!$L$5:$S$49, ,6)=$A6) * (INDEX(التشكيل_القديم!$L$5:$S$49, ,7)="عضو يسار"), INDEX(التشكيل_القديم!$L$5:$S$49, ,4))</f>
        <v>ق</v>
      </c>
      <c r="J8" s="6232"/>
      <c r="K8" s="6235"/>
      <c r="L8" s="5675">
        <f>الاعدادات!$D$7</f>
        <v>2023</v>
      </c>
      <c r="M8" s="2013">
        <v>10</v>
      </c>
      <c r="N8" s="64"/>
      <c r="O8" s="64"/>
      <c r="P8" s="64"/>
      <c r="Q8" s="64"/>
      <c r="R8" s="64"/>
      <c r="S8" s="64"/>
      <c r="T8" s="64"/>
      <c r="U8" s="64"/>
      <c r="V8" s="64"/>
      <c r="W8" s="64"/>
      <c r="X8" s="64"/>
      <c r="Y8" s="2018"/>
      <c r="Z8" s="5679">
        <f t="shared" ref="Z8:Z11" si="25">Y8+X8+U8+T8+S8+R8+Q8+P8+O8+N8+M8-W8</f>
        <v>10</v>
      </c>
      <c r="AA8" s="2007"/>
      <c r="AB8" s="63"/>
      <c r="AC8" s="5662">
        <f t="shared" ref="AC8:AC11" si="26">SUM(BD8:BJ8,CF8:CL8,BD15:BJ15,CF15:CL15,DH8:DN8,DH15:DN15)</f>
        <v>0</v>
      </c>
      <c r="AD8" s="5662">
        <f t="shared" ref="AD8:AD11" si="27">SUM(BK8:BO8,CM8:CQ8,BK15:BO15,CM15:CQ15,DO8:DS8,DO15:DS15)</f>
        <v>0</v>
      </c>
      <c r="AE8" s="5662">
        <f>BP8+CR8+BP15+CR15+DT8+DT15</f>
        <v>0</v>
      </c>
      <c r="AF8" s="5663">
        <f t="shared" si="0"/>
        <v>0</v>
      </c>
      <c r="AG8" s="5662">
        <f t="shared" si="1"/>
        <v>0</v>
      </c>
      <c r="AH8" s="5664">
        <f t="shared" si="1"/>
        <v>0</v>
      </c>
      <c r="AI8" s="5662">
        <f t="shared" si="1"/>
        <v>0</v>
      </c>
      <c r="AJ8" s="5662">
        <f t="shared" si="1"/>
        <v>0</v>
      </c>
      <c r="AK8" s="5662">
        <f t="shared" si="1"/>
        <v>0</v>
      </c>
      <c r="AL8" s="5662">
        <f t="shared" si="1"/>
        <v>0</v>
      </c>
      <c r="AM8" s="5663">
        <f t="shared" si="2"/>
        <v>0</v>
      </c>
      <c r="AN8" s="5665">
        <f t="shared" si="3"/>
        <v>0</v>
      </c>
      <c r="AO8" s="5665">
        <f t="shared" si="3"/>
        <v>0</v>
      </c>
      <c r="AP8" s="5665">
        <f>BZ8+DB8+DB15+BZ15+ED8+ED15</f>
        <v>0</v>
      </c>
      <c r="AQ8" s="5663">
        <f t="shared" si="4"/>
        <v>0</v>
      </c>
      <c r="AR8" s="5666">
        <f>CA8+DC8+CA15+DC15+EE8+EE15</f>
        <v>0</v>
      </c>
      <c r="AS8" s="5667">
        <f t="shared" si="5"/>
        <v>0</v>
      </c>
      <c r="AT8" s="2007"/>
      <c r="AU8" s="5662">
        <f t="shared" si="6"/>
        <v>0</v>
      </c>
      <c r="AV8" s="5662">
        <f t="shared" si="6"/>
        <v>0</v>
      </c>
      <c r="AW8" s="64"/>
      <c r="AX8" s="64"/>
      <c r="AY8" s="65">
        <f t="shared" si="7"/>
        <v>0</v>
      </c>
      <c r="AZ8" s="66"/>
      <c r="BA8" s="5662">
        <f t="shared" si="8"/>
        <v>-10</v>
      </c>
      <c r="BB8" s="2159"/>
      <c r="BC8" s="5683">
        <f>الاعدادات!$D$7</f>
        <v>2023</v>
      </c>
      <c r="BD8" s="82"/>
      <c r="BE8" s="83"/>
      <c r="BF8" s="83"/>
      <c r="BG8" s="103"/>
      <c r="BH8" s="84"/>
      <c r="BI8" s="84"/>
      <c r="BJ8" s="85"/>
      <c r="BK8" s="86"/>
      <c r="BL8" s="87"/>
      <c r="BM8" s="87"/>
      <c r="BN8" s="88"/>
      <c r="BO8" s="88"/>
      <c r="BP8" s="89"/>
      <c r="BQ8" s="77">
        <f t="shared" si="9"/>
        <v>0</v>
      </c>
      <c r="BR8" s="90"/>
      <c r="BS8" s="91"/>
      <c r="BT8" s="92"/>
      <c r="BU8" s="93"/>
      <c r="BV8" s="94"/>
      <c r="BW8" s="95"/>
      <c r="BX8" s="96"/>
      <c r="BY8" s="97"/>
      <c r="BZ8" s="98"/>
      <c r="CA8" s="99"/>
      <c r="CB8" s="79">
        <f t="shared" si="10"/>
        <v>0</v>
      </c>
      <c r="CC8" s="104"/>
      <c r="CD8" s="92"/>
      <c r="CE8" s="100"/>
      <c r="CF8" s="101"/>
      <c r="CG8" s="83"/>
      <c r="CH8" s="83"/>
      <c r="CI8" s="84"/>
      <c r="CJ8" s="84"/>
      <c r="CK8" s="84"/>
      <c r="CL8" s="85"/>
      <c r="CM8" s="86"/>
      <c r="CN8" s="87"/>
      <c r="CO8" s="87"/>
      <c r="CP8" s="88"/>
      <c r="CQ8" s="88"/>
      <c r="CR8" s="89"/>
      <c r="CS8" s="77">
        <f t="shared" si="11"/>
        <v>0</v>
      </c>
      <c r="CT8" s="90"/>
      <c r="CU8" s="91"/>
      <c r="CV8" s="92"/>
      <c r="CW8" s="93"/>
      <c r="CX8" s="94"/>
      <c r="CY8" s="95"/>
      <c r="CZ8" s="96"/>
      <c r="DA8" s="97"/>
      <c r="DB8" s="98"/>
      <c r="DC8" s="99"/>
      <c r="DD8" s="81">
        <f t="shared" si="12"/>
        <v>0</v>
      </c>
      <c r="DE8" s="104"/>
      <c r="DF8" s="92"/>
      <c r="DG8" s="102"/>
      <c r="DH8" s="101"/>
      <c r="DI8" s="83"/>
      <c r="DJ8" s="83"/>
      <c r="DK8" s="84"/>
      <c r="DL8" s="84"/>
      <c r="DM8" s="84"/>
      <c r="DN8" s="85"/>
      <c r="DO8" s="86"/>
      <c r="DP8" s="87"/>
      <c r="DQ8" s="87"/>
      <c r="DR8" s="88"/>
      <c r="DS8" s="88"/>
      <c r="DT8" s="89"/>
      <c r="DU8" s="77">
        <f t="shared" si="13"/>
        <v>0</v>
      </c>
      <c r="DV8" s="90"/>
      <c r="DW8" s="91"/>
      <c r="DX8" s="92"/>
      <c r="DY8" s="93"/>
      <c r="DZ8" s="94"/>
      <c r="EA8" s="95"/>
      <c r="EB8" s="96"/>
      <c r="EC8" s="97"/>
      <c r="ED8" s="98"/>
      <c r="EE8" s="99"/>
      <c r="EF8" s="81">
        <f t="shared" si="14"/>
        <v>0</v>
      </c>
      <c r="EG8" s="104"/>
      <c r="EH8" s="92"/>
      <c r="EI8" s="102"/>
      <c r="EJ8" s="5675">
        <f>الاعدادات!$D$7</f>
        <v>2023</v>
      </c>
      <c r="EK8" s="68">
        <f t="shared" si="15"/>
        <v>0</v>
      </c>
      <c r="EL8" s="69"/>
      <c r="EM8" s="69"/>
      <c r="EN8" s="70">
        <f t="shared" ref="EN8:EN11" si="28">SUM(EK8:EM8)</f>
        <v>0</v>
      </c>
      <c r="EO8" s="68">
        <f t="shared" si="16"/>
        <v>0</v>
      </c>
      <c r="EP8" s="69"/>
      <c r="EQ8" s="69"/>
      <c r="ER8" s="70">
        <f t="shared" ref="ER8:ER11" si="29">SUM(EO8:EQ8)</f>
        <v>0</v>
      </c>
      <c r="ES8" s="68">
        <f t="shared" si="17"/>
        <v>0</v>
      </c>
      <c r="ET8" s="69"/>
      <c r="EU8" s="71"/>
      <c r="EV8" s="70">
        <f t="shared" si="18"/>
        <v>0</v>
      </c>
      <c r="EW8" s="68">
        <f t="shared" si="19"/>
        <v>0</v>
      </c>
      <c r="EX8" s="69"/>
      <c r="EY8" s="70">
        <f t="shared" ref="EY8:EY11" si="30">SUM(EW8:EX8)</f>
        <v>0</v>
      </c>
      <c r="EZ8" s="68">
        <f t="shared" ref="EZ8:EZ11" si="31">FK8+FO8</f>
        <v>0</v>
      </c>
      <c r="FA8" s="68">
        <f t="shared" ref="FA8:FC11" si="32">FL8+FP8</f>
        <v>0</v>
      </c>
      <c r="FB8" s="68">
        <f t="shared" si="32"/>
        <v>0</v>
      </c>
      <c r="FC8" s="68">
        <f t="shared" si="32"/>
        <v>0</v>
      </c>
      <c r="FD8" s="68">
        <f t="shared" si="20"/>
        <v>0</v>
      </c>
      <c r="FE8" s="72">
        <f t="shared" si="21"/>
        <v>0</v>
      </c>
      <c r="FF8" s="72">
        <f t="shared" si="22"/>
        <v>0</v>
      </c>
      <c r="FG8" s="70">
        <f t="shared" si="23"/>
        <v>0</v>
      </c>
      <c r="FH8" t="str">
        <f t="shared" si="24"/>
        <v>wrong</v>
      </c>
      <c r="FK8" s="68">
        <f t="shared" ref="FK8:FK11" si="33">AX8-FL8-FM8</f>
        <v>0</v>
      </c>
      <c r="FL8" s="69"/>
      <c r="FM8" s="69"/>
      <c r="FN8" s="70">
        <f t="shared" ref="FN8:FN11" si="34">SUM(FK8:FM8)</f>
        <v>0</v>
      </c>
      <c r="FO8" s="68">
        <f t="shared" ref="FO8:FO11" si="35">AW8-FP8-FQ8</f>
        <v>0</v>
      </c>
      <c r="FP8" s="69"/>
      <c r="FQ8" s="69"/>
      <c r="FR8" s="70">
        <f t="shared" ref="FR8:FR11" si="36">SUM(FO8:FQ8)</f>
        <v>0</v>
      </c>
    </row>
    <row r="9" spans="1:174" ht="48" customHeight="1" thickBot="1">
      <c r="A9" s="6228"/>
      <c r="B9" s="6250" t="str" cm="1">
        <f t="array" ref="B9">IFERROR(_xlfn.XLOOKUP(1, (INDEX(التشكيل_القديم!$L$5:$S$49, ,6)=$A6) * (INDEX(التشكيل_القديم!$L$5:$S$49, ,7)="عضو يسار اليسار"), INDEX(التشكيل_القديم!$L$5:$S$49, ,2)),"")</f>
        <v/>
      </c>
      <c r="C9" s="6250"/>
      <c r="D9" s="6250"/>
      <c r="E9" s="6250"/>
      <c r="F9" s="6250"/>
      <c r="G9" s="6250"/>
      <c r="H9" s="2170" t="str" cm="1">
        <f t="array" ref="H9">IFERROR(_xlfn.XLOOKUP(1, (INDEX(التشكيل_القديم!$L$5:$S$49, ,6)=$A6) * (INDEX(التشكيل_القديم!$L$5:$S$49, ,7)="عضو يسار اليسار"), INDEX(التشكيل_القديم!$L$5:$S$49, ,3)),"")</f>
        <v/>
      </c>
      <c r="I9" s="2171" t="str" cm="1">
        <f t="array" ref="I9">IFERROR(_xlfn.XLOOKUP(1, (INDEX(التشكيل_القديم!$L$5:$S$49, ,6)=$A6) * (INDEX(التشكيل_القديم!$L$5:$S$49, ,7)="عضو يسار اليسار"), INDEX(التشكيل_القديم!$L$5:$S$49, ,4)),"")</f>
        <v/>
      </c>
      <c r="J9" s="6232"/>
      <c r="K9" s="6235"/>
      <c r="L9" s="5675">
        <f>الاعدادات!$D$8</f>
        <v>2024</v>
      </c>
      <c r="M9" s="2014">
        <v>33</v>
      </c>
      <c r="N9" s="1997"/>
      <c r="O9" s="1997"/>
      <c r="P9" s="1997"/>
      <c r="Q9" s="1997"/>
      <c r="R9" s="1997"/>
      <c r="S9" s="1997"/>
      <c r="T9" s="1997"/>
      <c r="U9" s="1997"/>
      <c r="V9" s="1997"/>
      <c r="W9" s="1997"/>
      <c r="X9" s="1997"/>
      <c r="Y9" s="2019"/>
      <c r="Z9" s="5680">
        <f t="shared" si="25"/>
        <v>33</v>
      </c>
      <c r="AA9" s="2022"/>
      <c r="AB9" s="1999"/>
      <c r="AC9" s="2002">
        <f t="shared" si="26"/>
        <v>0</v>
      </c>
      <c r="AD9" s="2002">
        <f t="shared" si="27"/>
        <v>0</v>
      </c>
      <c r="AE9" s="2002">
        <f>BP9+CR9+BP16+CR16+DT9+DT16</f>
        <v>0</v>
      </c>
      <c r="AF9" s="5668">
        <f t="shared" si="0"/>
        <v>0</v>
      </c>
      <c r="AG9" s="2002">
        <f t="shared" si="1"/>
        <v>0</v>
      </c>
      <c r="AH9" s="5669">
        <f t="shared" si="1"/>
        <v>0</v>
      </c>
      <c r="AI9" s="2002">
        <f t="shared" si="1"/>
        <v>0</v>
      </c>
      <c r="AJ9" s="2002">
        <f t="shared" si="1"/>
        <v>0</v>
      </c>
      <c r="AK9" s="2002">
        <f t="shared" si="1"/>
        <v>0</v>
      </c>
      <c r="AL9" s="2002">
        <f t="shared" si="1"/>
        <v>0</v>
      </c>
      <c r="AM9" s="5668">
        <f t="shared" si="2"/>
        <v>0</v>
      </c>
      <c r="AN9" s="2177">
        <f t="shared" si="3"/>
        <v>0</v>
      </c>
      <c r="AO9" s="2177">
        <f t="shared" si="3"/>
        <v>0</v>
      </c>
      <c r="AP9" s="2177">
        <f>BZ9+DB9+DB16+BZ16+ED9+ED16</f>
        <v>0</v>
      </c>
      <c r="AQ9" s="5668">
        <f t="shared" si="4"/>
        <v>0</v>
      </c>
      <c r="AR9" s="5670">
        <f>CA9+DC9+CA16+DC16+EE9+EE16</f>
        <v>0</v>
      </c>
      <c r="AS9" s="5671">
        <f t="shared" si="5"/>
        <v>0</v>
      </c>
      <c r="AT9" s="2022"/>
      <c r="AU9" s="2002">
        <f t="shared" si="6"/>
        <v>0</v>
      </c>
      <c r="AV9" s="2002">
        <f t="shared" si="6"/>
        <v>0</v>
      </c>
      <c r="AW9" s="1997"/>
      <c r="AX9" s="1998"/>
      <c r="AY9" s="2000">
        <f t="shared" si="7"/>
        <v>0</v>
      </c>
      <c r="AZ9" s="2001"/>
      <c r="BA9" s="2002">
        <f t="shared" si="8"/>
        <v>-33</v>
      </c>
      <c r="BB9" s="2159"/>
      <c r="BC9" s="5683">
        <f>الاعدادات!$D$8</f>
        <v>2024</v>
      </c>
      <c r="BD9" s="82"/>
      <c r="BE9" s="83"/>
      <c r="BF9" s="83"/>
      <c r="BG9" s="84"/>
      <c r="BH9" s="84"/>
      <c r="BI9" s="84"/>
      <c r="BJ9" s="85"/>
      <c r="BK9" s="86"/>
      <c r="BL9" s="87"/>
      <c r="BM9" s="87"/>
      <c r="BN9" s="88"/>
      <c r="BO9" s="88"/>
      <c r="BP9" s="89"/>
      <c r="BQ9" s="77">
        <f t="shared" si="9"/>
        <v>0</v>
      </c>
      <c r="BR9" s="90"/>
      <c r="BS9" s="91"/>
      <c r="BT9" s="92"/>
      <c r="BU9" s="93"/>
      <c r="BV9" s="94"/>
      <c r="BW9" s="95"/>
      <c r="BX9" s="96"/>
      <c r="BY9" s="97"/>
      <c r="BZ9" s="98"/>
      <c r="CA9" s="99"/>
      <c r="CB9" s="79">
        <f t="shared" si="10"/>
        <v>0</v>
      </c>
      <c r="CC9" s="104"/>
      <c r="CD9" s="92"/>
      <c r="CE9" s="100"/>
      <c r="CF9" s="101"/>
      <c r="CG9" s="83"/>
      <c r="CH9" s="83"/>
      <c r="CI9" s="84"/>
      <c r="CJ9" s="84"/>
      <c r="CK9" s="84"/>
      <c r="CL9" s="85"/>
      <c r="CM9" s="86"/>
      <c r="CN9" s="87"/>
      <c r="CO9" s="87"/>
      <c r="CP9" s="88"/>
      <c r="CQ9" s="88"/>
      <c r="CR9" s="89"/>
      <c r="CS9" s="77">
        <f t="shared" si="11"/>
        <v>0</v>
      </c>
      <c r="CT9" s="90"/>
      <c r="CU9" s="91"/>
      <c r="CV9" s="92"/>
      <c r="CW9" s="93"/>
      <c r="CX9" s="94"/>
      <c r="CY9" s="95"/>
      <c r="CZ9" s="96"/>
      <c r="DA9" s="97"/>
      <c r="DB9" s="98"/>
      <c r="DC9" s="99"/>
      <c r="DD9" s="81">
        <f>SUM(CS9:DC9)</f>
        <v>0</v>
      </c>
      <c r="DE9" s="104"/>
      <c r="DF9" s="92"/>
      <c r="DG9" s="102"/>
      <c r="DH9" s="101"/>
      <c r="DI9" s="83"/>
      <c r="DJ9" s="83"/>
      <c r="DK9" s="84"/>
      <c r="DL9" s="84"/>
      <c r="DM9" s="84"/>
      <c r="DN9" s="85"/>
      <c r="DO9" s="86"/>
      <c r="DP9" s="87"/>
      <c r="DQ9" s="87"/>
      <c r="DR9" s="88"/>
      <c r="DS9" s="88"/>
      <c r="DT9" s="89"/>
      <c r="DU9" s="77">
        <f t="shared" si="13"/>
        <v>0</v>
      </c>
      <c r="DV9" s="90"/>
      <c r="DW9" s="91"/>
      <c r="DX9" s="92"/>
      <c r="DY9" s="93"/>
      <c r="DZ9" s="94"/>
      <c r="EA9" s="95"/>
      <c r="EB9" s="96"/>
      <c r="EC9" s="97"/>
      <c r="ED9" s="98"/>
      <c r="EE9" s="99"/>
      <c r="EF9" s="81">
        <f>SUM(DU9:EE9)</f>
        <v>0</v>
      </c>
      <c r="EG9" s="104"/>
      <c r="EH9" s="92"/>
      <c r="EI9" s="102"/>
      <c r="EJ9" s="5675">
        <f>الاعدادات!$D$8</f>
        <v>2024</v>
      </c>
      <c r="EK9" s="68">
        <f t="shared" si="15"/>
        <v>0</v>
      </c>
      <c r="EL9" s="69"/>
      <c r="EM9" s="69"/>
      <c r="EN9" s="70">
        <f t="shared" si="28"/>
        <v>0</v>
      </c>
      <c r="EO9" s="68">
        <f t="shared" si="16"/>
        <v>0</v>
      </c>
      <c r="EP9" s="69"/>
      <c r="EQ9" s="69"/>
      <c r="ER9" s="70">
        <f t="shared" si="29"/>
        <v>0</v>
      </c>
      <c r="ES9" s="68">
        <f t="shared" si="17"/>
        <v>0</v>
      </c>
      <c r="ET9" s="69"/>
      <c r="EU9" s="71"/>
      <c r="EV9" s="70">
        <f t="shared" si="18"/>
        <v>0</v>
      </c>
      <c r="EW9" s="68">
        <f t="shared" si="19"/>
        <v>0</v>
      </c>
      <c r="EX9" s="69"/>
      <c r="EY9" s="70">
        <f t="shared" si="30"/>
        <v>0</v>
      </c>
      <c r="EZ9" s="68">
        <f t="shared" si="31"/>
        <v>0</v>
      </c>
      <c r="FA9" s="68">
        <f t="shared" si="32"/>
        <v>0</v>
      </c>
      <c r="FB9" s="68">
        <f t="shared" si="32"/>
        <v>0</v>
      </c>
      <c r="FC9" s="68">
        <f t="shared" si="32"/>
        <v>0</v>
      </c>
      <c r="FD9" s="68">
        <f t="shared" si="20"/>
        <v>0</v>
      </c>
      <c r="FE9" s="72">
        <f t="shared" si="21"/>
        <v>0</v>
      </c>
      <c r="FF9" s="72">
        <f t="shared" si="22"/>
        <v>0</v>
      </c>
      <c r="FG9" s="70">
        <f t="shared" si="23"/>
        <v>0</v>
      </c>
      <c r="FH9" t="str">
        <f t="shared" si="24"/>
        <v>wrong</v>
      </c>
      <c r="FK9" s="68">
        <f t="shared" si="33"/>
        <v>0</v>
      </c>
      <c r="FL9" s="69"/>
      <c r="FM9" s="69"/>
      <c r="FN9" s="70">
        <f t="shared" si="34"/>
        <v>0</v>
      </c>
      <c r="FO9" s="68">
        <f t="shared" si="35"/>
        <v>0</v>
      </c>
      <c r="FP9" s="69"/>
      <c r="FQ9" s="69"/>
      <c r="FR9" s="70">
        <f t="shared" si="36"/>
        <v>0</v>
      </c>
    </row>
    <row r="10" spans="1:174" ht="48" customHeight="1" thickBot="1">
      <c r="A10" s="6228"/>
      <c r="B10" s="6310" t="str" cm="1">
        <f t="array" ref="B10">IFERROR(_xlfn.XLOOKUP(1, (INDEX(التشكيل_القديم!$L$5:$S$49, ,6)=$A6) * (INDEX(التشكيل_القديم!$L$5:$S$49, ,7)="عضو خامس "), INDEX(التشكيل_القديم!$L$5:$S$49, ,2)),"")</f>
        <v/>
      </c>
      <c r="C10" s="6310"/>
      <c r="D10" s="6310"/>
      <c r="E10" s="6310"/>
      <c r="F10" s="6310"/>
      <c r="G10" s="6310"/>
      <c r="H10" s="2170" t="str" cm="1">
        <f t="array" ref="H10">IFERROR(_xlfn.XLOOKUP(1, (INDEX(التشكيل_القديم!$L$5:$S$49, ,6)=$A6) * (INDEX(التشكيل_القديم!$L$5:$S$49, ,7)="عضو خامس"), INDEX(التشكيل_القديم!$L$5:$S$49, ,3)),"")</f>
        <v/>
      </c>
      <c r="I10" s="2171" t="str" cm="1">
        <f t="array" ref="I10">IFERROR(_xlfn.XLOOKUP(1, (INDEX(التشكيل_القديم!$L$5:$S$49, ,6)=$A6) * (INDEX(التشكيل_القديم!$L$5:$S$49, ,7)="عضو خامس"), INDEX(التشكيل_القديم!$L$5:$S$49, ,4)),"")</f>
        <v/>
      </c>
      <c r="J10" s="6232"/>
      <c r="K10" s="6235"/>
      <c r="L10" s="5675">
        <f>الاعدادات!$D$9</f>
        <v>2025</v>
      </c>
      <c r="M10" s="2015">
        <v>48</v>
      </c>
      <c r="N10" s="64"/>
      <c r="O10" s="64"/>
      <c r="P10" s="64"/>
      <c r="Q10" s="64"/>
      <c r="R10" s="64"/>
      <c r="S10" s="64"/>
      <c r="T10" s="64"/>
      <c r="U10" s="64"/>
      <c r="V10" s="64"/>
      <c r="W10" s="64"/>
      <c r="X10" s="64"/>
      <c r="Y10" s="2018"/>
      <c r="Z10" s="5679">
        <f t="shared" si="25"/>
        <v>48</v>
      </c>
      <c r="AA10" s="2007"/>
      <c r="AB10" s="63"/>
      <c r="AC10" s="5662">
        <f t="shared" si="26"/>
        <v>0</v>
      </c>
      <c r="AD10" s="5662">
        <f t="shared" si="27"/>
        <v>0</v>
      </c>
      <c r="AE10" s="5662">
        <f>BP10+CR10+BP17+CR17+DT10+DT17</f>
        <v>0</v>
      </c>
      <c r="AF10" s="5663">
        <f t="shared" si="0"/>
        <v>0</v>
      </c>
      <c r="AG10" s="5662">
        <f t="shared" si="1"/>
        <v>0</v>
      </c>
      <c r="AH10" s="5664">
        <f t="shared" si="1"/>
        <v>0</v>
      </c>
      <c r="AI10" s="5662">
        <f t="shared" si="1"/>
        <v>0</v>
      </c>
      <c r="AJ10" s="5662">
        <f t="shared" si="1"/>
        <v>0</v>
      </c>
      <c r="AK10" s="5662">
        <f t="shared" si="1"/>
        <v>0</v>
      </c>
      <c r="AL10" s="5662">
        <f t="shared" si="1"/>
        <v>0</v>
      </c>
      <c r="AM10" s="5663">
        <f t="shared" si="2"/>
        <v>0</v>
      </c>
      <c r="AN10" s="5665">
        <f t="shared" si="3"/>
        <v>0</v>
      </c>
      <c r="AO10" s="5665">
        <f t="shared" si="3"/>
        <v>0</v>
      </c>
      <c r="AP10" s="5665">
        <f>BZ10+DB10+DB17+BZ17+ED10+ED17</f>
        <v>0</v>
      </c>
      <c r="AQ10" s="5663">
        <f t="shared" si="4"/>
        <v>0</v>
      </c>
      <c r="AR10" s="5666">
        <f>CA10+DC10+CA17+DC17+EE10+EE17</f>
        <v>0</v>
      </c>
      <c r="AS10" s="5667">
        <f t="shared" si="5"/>
        <v>0</v>
      </c>
      <c r="AT10" s="2007"/>
      <c r="AU10" s="5674">
        <f t="shared" si="6"/>
        <v>0</v>
      </c>
      <c r="AV10" s="5674">
        <f t="shared" si="6"/>
        <v>0</v>
      </c>
      <c r="AW10" s="64"/>
      <c r="AX10" s="75"/>
      <c r="AY10" s="65">
        <f t="shared" si="7"/>
        <v>0</v>
      </c>
      <c r="AZ10" s="66"/>
      <c r="BA10" s="5662">
        <f t="shared" si="8"/>
        <v>-48</v>
      </c>
      <c r="BB10" s="2159"/>
      <c r="BC10" s="5683">
        <f>الاعدادات!$D$9</f>
        <v>2025</v>
      </c>
      <c r="BD10" s="82"/>
      <c r="BE10" s="83"/>
      <c r="BF10" s="83"/>
      <c r="BG10" s="84"/>
      <c r="BH10" s="84"/>
      <c r="BI10" s="84"/>
      <c r="BJ10" s="85"/>
      <c r="BK10" s="86"/>
      <c r="BL10" s="87"/>
      <c r="BM10" s="87"/>
      <c r="BN10" s="88"/>
      <c r="BO10" s="88"/>
      <c r="BP10" s="89"/>
      <c r="BQ10" s="77">
        <f t="shared" si="9"/>
        <v>0</v>
      </c>
      <c r="BR10" s="90"/>
      <c r="BS10" s="91"/>
      <c r="BT10" s="92"/>
      <c r="BU10" s="93"/>
      <c r="BV10" s="94"/>
      <c r="BW10" s="95"/>
      <c r="BX10" s="96"/>
      <c r="BY10" s="97"/>
      <c r="BZ10" s="98"/>
      <c r="CA10" s="99"/>
      <c r="CB10" s="79">
        <f t="shared" si="10"/>
        <v>0</v>
      </c>
      <c r="CC10" s="104"/>
      <c r="CD10" s="92"/>
      <c r="CE10" s="100"/>
      <c r="CF10" s="101"/>
      <c r="CG10" s="83"/>
      <c r="CH10" s="83"/>
      <c r="CI10" s="84"/>
      <c r="CJ10" s="84"/>
      <c r="CK10" s="84"/>
      <c r="CL10" s="85"/>
      <c r="CM10" s="86"/>
      <c r="CN10" s="87"/>
      <c r="CO10" s="87"/>
      <c r="CP10" s="88"/>
      <c r="CQ10" s="88"/>
      <c r="CR10" s="89"/>
      <c r="CS10" s="77">
        <f t="shared" si="11"/>
        <v>0</v>
      </c>
      <c r="CT10" s="90"/>
      <c r="CU10" s="91"/>
      <c r="CV10" s="92"/>
      <c r="CW10" s="93"/>
      <c r="CX10" s="94"/>
      <c r="CY10" s="95"/>
      <c r="CZ10" s="96"/>
      <c r="DA10" s="97"/>
      <c r="DB10" s="98"/>
      <c r="DC10" s="99"/>
      <c r="DD10" s="81">
        <f>SUM(CS10:DC10)</f>
        <v>0</v>
      </c>
      <c r="DE10" s="104"/>
      <c r="DF10" s="92"/>
      <c r="DG10" s="102"/>
      <c r="DH10" s="101"/>
      <c r="DI10" s="83"/>
      <c r="DJ10" s="83"/>
      <c r="DK10" s="84"/>
      <c r="DL10" s="84"/>
      <c r="DM10" s="84"/>
      <c r="DN10" s="85"/>
      <c r="DO10" s="86"/>
      <c r="DP10" s="87"/>
      <c r="DQ10" s="87"/>
      <c r="DR10" s="88"/>
      <c r="DS10" s="88"/>
      <c r="DT10" s="89"/>
      <c r="DU10" s="77">
        <f>DT10+DS10+DR10+DQ10+DP10+DO10+DN10+DM10+DL10+DK10+DJ10+DI10+DH10</f>
        <v>0</v>
      </c>
      <c r="DV10" s="90"/>
      <c r="DW10" s="91"/>
      <c r="DX10" s="92"/>
      <c r="DY10" s="93"/>
      <c r="DZ10" s="94"/>
      <c r="EA10" s="95"/>
      <c r="EB10" s="96"/>
      <c r="EC10" s="97"/>
      <c r="ED10" s="98"/>
      <c r="EE10" s="99"/>
      <c r="EF10" s="81">
        <f>SUM(DU10:EE10)</f>
        <v>0</v>
      </c>
      <c r="EG10" s="104"/>
      <c r="EH10" s="92"/>
      <c r="EI10" s="102"/>
      <c r="EJ10" s="5675">
        <f>الاعدادات!$D$9</f>
        <v>2025</v>
      </c>
      <c r="EK10" s="68">
        <f t="shared" si="15"/>
        <v>0</v>
      </c>
      <c r="EL10" s="69"/>
      <c r="EM10" s="69"/>
      <c r="EN10" s="70">
        <f t="shared" si="28"/>
        <v>0</v>
      </c>
      <c r="EO10" s="68">
        <f t="shared" si="16"/>
        <v>0</v>
      </c>
      <c r="EP10" s="69"/>
      <c r="EQ10" s="69"/>
      <c r="ER10" s="70">
        <f t="shared" si="29"/>
        <v>0</v>
      </c>
      <c r="ES10" s="68">
        <f t="shared" si="17"/>
        <v>0</v>
      </c>
      <c r="ET10" s="69"/>
      <c r="EU10" s="71"/>
      <c r="EV10" s="70">
        <f t="shared" si="18"/>
        <v>0</v>
      </c>
      <c r="EW10" s="68">
        <f t="shared" si="19"/>
        <v>0</v>
      </c>
      <c r="EX10" s="69"/>
      <c r="EY10" s="70">
        <f t="shared" si="30"/>
        <v>0</v>
      </c>
      <c r="EZ10" s="68">
        <f t="shared" si="31"/>
        <v>0</v>
      </c>
      <c r="FA10" s="68">
        <f t="shared" si="32"/>
        <v>0</v>
      </c>
      <c r="FB10" s="68">
        <f t="shared" si="32"/>
        <v>0</v>
      </c>
      <c r="FC10" s="68">
        <f t="shared" si="32"/>
        <v>0</v>
      </c>
      <c r="FD10" s="68">
        <f t="shared" si="20"/>
        <v>0</v>
      </c>
      <c r="FE10" s="72">
        <f t="shared" si="21"/>
        <v>0</v>
      </c>
      <c r="FF10" s="72">
        <f t="shared" si="22"/>
        <v>0</v>
      </c>
      <c r="FG10" s="70">
        <f t="shared" si="23"/>
        <v>0</v>
      </c>
      <c r="FH10" t="str">
        <f t="shared" si="24"/>
        <v>wrong</v>
      </c>
      <c r="FK10" s="68">
        <f t="shared" si="33"/>
        <v>0</v>
      </c>
      <c r="FL10" s="69"/>
      <c r="FM10" s="69"/>
      <c r="FN10" s="70">
        <f t="shared" si="34"/>
        <v>0</v>
      </c>
      <c r="FO10" s="68">
        <f t="shared" si="35"/>
        <v>0</v>
      </c>
      <c r="FP10" s="69"/>
      <c r="FQ10" s="69"/>
      <c r="FR10" s="70">
        <f t="shared" si="36"/>
        <v>0</v>
      </c>
    </row>
    <row r="11" spans="1:174" ht="48" customHeight="1" thickBot="1">
      <c r="A11" s="6228"/>
      <c r="B11" s="6310" t="str" cm="1">
        <f t="array" ref="B11">IFERROR(_xlfn.XLOOKUP(1, (INDEX(التشكيل_القديم!$L$5:$S$49, ,6)=$A6) * (INDEX(التشكيل_القديم!$L$5:$S$49, ,7)="عضو سادس"), INDEX(التشكيل_القديم!$L$5:$S$49, ,2)),"")</f>
        <v/>
      </c>
      <c r="C11" s="6310"/>
      <c r="D11" s="6310"/>
      <c r="E11" s="6310"/>
      <c r="F11" s="6310"/>
      <c r="G11" s="6310"/>
      <c r="H11" s="2170" t="str" cm="1">
        <f t="array" ref="H11">IFERROR(_xlfn.XLOOKUP(1, (INDEX(التشكيل_القديم!$L$5:$S$49, ,6)=$A6) * (INDEX(التشكيل_القديم!$L$5:$S$49, ,7)="عضو سادس"), INDEX(التشكيل_القديم!$L$5:$S$49, ,3)),"")</f>
        <v/>
      </c>
      <c r="I11" s="2171" t="str" cm="1">
        <f t="array" ref="I11">IFERROR(_xlfn.XLOOKUP(1, (INDEX(التشكيل_القديم!$L$5:$S$49, ,6)=$A6) * (INDEX(التشكيل_القديم!$L$5:$S$49, ,7)="عضو سادسر"), INDEX(التشكيل_القديم!$L$5:$S$49, ,4)),"")</f>
        <v/>
      </c>
      <c r="J11" s="6232"/>
      <c r="K11" s="6235"/>
      <c r="L11" s="5675">
        <f>الاعدادات!$D$10</f>
        <v>2026</v>
      </c>
      <c r="M11" s="2016">
        <v>65</v>
      </c>
      <c r="N11" s="107"/>
      <c r="O11" s="107"/>
      <c r="P11" s="107"/>
      <c r="Q11" s="107"/>
      <c r="R11" s="107"/>
      <c r="S11" s="107"/>
      <c r="T11" s="107"/>
      <c r="U11" s="107"/>
      <c r="V11" s="107"/>
      <c r="W11" s="107"/>
      <c r="X11" s="107"/>
      <c r="Y11" s="2020"/>
      <c r="Z11" s="5681">
        <f t="shared" si="25"/>
        <v>65</v>
      </c>
      <c r="AA11" s="2023"/>
      <c r="AB11" s="110"/>
      <c r="AC11" s="5672">
        <f t="shared" si="26"/>
        <v>0</v>
      </c>
      <c r="AD11" s="5672">
        <f t="shared" si="27"/>
        <v>0</v>
      </c>
      <c r="AE11" s="5662">
        <f>BP11+CR11+BP18+CR18+DT11+DT18</f>
        <v>0</v>
      </c>
      <c r="AF11" s="5663">
        <f t="shared" si="0"/>
        <v>0</v>
      </c>
      <c r="AG11" s="5662">
        <f t="shared" si="1"/>
        <v>0</v>
      </c>
      <c r="AH11" s="5664">
        <f t="shared" si="1"/>
        <v>0</v>
      </c>
      <c r="AI11" s="5662">
        <f t="shared" si="1"/>
        <v>0</v>
      </c>
      <c r="AJ11" s="5662">
        <f t="shared" si="1"/>
        <v>0</v>
      </c>
      <c r="AK11" s="5662">
        <f t="shared" si="1"/>
        <v>0</v>
      </c>
      <c r="AL11" s="5662">
        <f t="shared" si="1"/>
        <v>0</v>
      </c>
      <c r="AM11" s="5663">
        <f t="shared" si="2"/>
        <v>0</v>
      </c>
      <c r="AN11" s="5665">
        <f t="shared" si="3"/>
        <v>0</v>
      </c>
      <c r="AO11" s="5665">
        <f t="shared" si="3"/>
        <v>0</v>
      </c>
      <c r="AP11" s="5665">
        <f>BZ11+DB11+DB18+BZ18+ED11+ED18</f>
        <v>0</v>
      </c>
      <c r="AQ11" s="5663">
        <f t="shared" si="4"/>
        <v>0</v>
      </c>
      <c r="AR11" s="5666">
        <f>CA11+DC11+CA18+DC18+EE11+EE18</f>
        <v>0</v>
      </c>
      <c r="AS11" s="5673">
        <f t="shared" si="5"/>
        <v>0</v>
      </c>
      <c r="AT11" s="2023"/>
      <c r="AU11" s="5674">
        <f t="shared" si="6"/>
        <v>0</v>
      </c>
      <c r="AV11" s="5674">
        <f t="shared" si="6"/>
        <v>0</v>
      </c>
      <c r="AW11" s="111"/>
      <c r="AX11" s="112"/>
      <c r="AY11" s="65">
        <f t="shared" si="7"/>
        <v>0</v>
      </c>
      <c r="AZ11" s="113"/>
      <c r="BA11" s="5662">
        <f t="shared" si="8"/>
        <v>-65</v>
      </c>
      <c r="BB11" s="2159"/>
      <c r="BC11" s="5683">
        <f>الاعدادات!$D$10</f>
        <v>2026</v>
      </c>
      <c r="BD11" s="117"/>
      <c r="BE11" s="118"/>
      <c r="BF11" s="118"/>
      <c r="BG11" s="119"/>
      <c r="BH11" s="119"/>
      <c r="BI11" s="119"/>
      <c r="BJ11" s="120"/>
      <c r="BK11" s="121"/>
      <c r="BL11" s="122"/>
      <c r="BM11" s="122"/>
      <c r="BN11" s="123"/>
      <c r="BO11" s="123"/>
      <c r="BP11" s="124"/>
      <c r="BQ11" s="125">
        <f t="shared" si="9"/>
        <v>0</v>
      </c>
      <c r="BR11" s="126"/>
      <c r="BS11" s="127"/>
      <c r="BT11" s="128"/>
      <c r="BU11" s="129"/>
      <c r="BV11" s="130"/>
      <c r="BW11" s="131"/>
      <c r="BX11" s="132"/>
      <c r="BY11" s="133"/>
      <c r="BZ11" s="134"/>
      <c r="CA11" s="135"/>
      <c r="CB11" s="136">
        <f t="shared" si="10"/>
        <v>0</v>
      </c>
      <c r="CC11" s="137"/>
      <c r="CD11" s="128"/>
      <c r="CE11" s="138"/>
      <c r="CF11" s="139"/>
      <c r="CG11" s="118"/>
      <c r="CH11" s="118"/>
      <c r="CI11" s="119"/>
      <c r="CJ11" s="119"/>
      <c r="CK11" s="119"/>
      <c r="CL11" s="120"/>
      <c r="CM11" s="121"/>
      <c r="CN11" s="122"/>
      <c r="CO11" s="122"/>
      <c r="CP11" s="123"/>
      <c r="CQ11" s="123"/>
      <c r="CR11" s="124"/>
      <c r="CS11" s="125">
        <f t="shared" si="11"/>
        <v>0</v>
      </c>
      <c r="CT11" s="126"/>
      <c r="CU11" s="127"/>
      <c r="CV11" s="128"/>
      <c r="CW11" s="129"/>
      <c r="CX11" s="130"/>
      <c r="CY11" s="131"/>
      <c r="CZ11" s="132"/>
      <c r="DA11" s="133"/>
      <c r="DB11" s="134"/>
      <c r="DC11" s="135"/>
      <c r="DD11" s="140">
        <f>SUM(CS11:DC11)</f>
        <v>0</v>
      </c>
      <c r="DE11" s="137"/>
      <c r="DF11" s="128"/>
      <c r="DG11" s="141"/>
      <c r="DH11" s="139"/>
      <c r="DI11" s="118"/>
      <c r="DJ11" s="118"/>
      <c r="DK11" s="119"/>
      <c r="DL11" s="119"/>
      <c r="DM11" s="119"/>
      <c r="DN11" s="120"/>
      <c r="DO11" s="121"/>
      <c r="DP11" s="122"/>
      <c r="DQ11" s="122"/>
      <c r="DR11" s="123"/>
      <c r="DS11" s="123"/>
      <c r="DT11" s="124"/>
      <c r="DU11" s="125">
        <f t="shared" ref="DU11:DU12" si="37">DT11+DS11+DR11+DQ11+DP11+DO11+DN11+DM11+DL11+DK11+DJ11+DI11+DH11</f>
        <v>0</v>
      </c>
      <c r="DV11" s="126"/>
      <c r="DW11" s="127"/>
      <c r="DX11" s="128"/>
      <c r="DY11" s="129"/>
      <c r="DZ11" s="130"/>
      <c r="EA11" s="131"/>
      <c r="EB11" s="132"/>
      <c r="EC11" s="133"/>
      <c r="ED11" s="134"/>
      <c r="EE11" s="135"/>
      <c r="EF11" s="140">
        <f>SUM(DU11:EE11)</f>
        <v>0</v>
      </c>
      <c r="EG11" s="137"/>
      <c r="EH11" s="128"/>
      <c r="EI11" s="141"/>
      <c r="EJ11" s="5675">
        <f>الاعدادات!$D$10</f>
        <v>2026</v>
      </c>
      <c r="EK11" s="68">
        <f t="shared" si="15"/>
        <v>0</v>
      </c>
      <c r="EL11" s="69"/>
      <c r="EM11" s="69"/>
      <c r="EN11" s="70">
        <f t="shared" si="28"/>
        <v>0</v>
      </c>
      <c r="EO11" s="68">
        <f t="shared" si="16"/>
        <v>0</v>
      </c>
      <c r="EP11" s="69"/>
      <c r="EQ11" s="69"/>
      <c r="ER11" s="70">
        <f t="shared" si="29"/>
        <v>0</v>
      </c>
      <c r="ES11" s="68">
        <f t="shared" si="17"/>
        <v>0</v>
      </c>
      <c r="ET11" s="69"/>
      <c r="EU11" s="71"/>
      <c r="EV11" s="70">
        <f t="shared" si="18"/>
        <v>0</v>
      </c>
      <c r="EW11" s="68">
        <f t="shared" si="19"/>
        <v>0</v>
      </c>
      <c r="EX11" s="69"/>
      <c r="EY11" s="70">
        <f t="shared" si="30"/>
        <v>0</v>
      </c>
      <c r="EZ11" s="68">
        <f t="shared" si="31"/>
        <v>0</v>
      </c>
      <c r="FA11" s="68">
        <f t="shared" si="32"/>
        <v>0</v>
      </c>
      <c r="FB11" s="68">
        <f t="shared" si="32"/>
        <v>0</v>
      </c>
      <c r="FC11" s="68">
        <f t="shared" si="32"/>
        <v>0</v>
      </c>
      <c r="FD11" s="68">
        <f t="shared" si="20"/>
        <v>0</v>
      </c>
      <c r="FE11" s="72">
        <f t="shared" si="21"/>
        <v>0</v>
      </c>
      <c r="FF11" s="72">
        <f t="shared" si="22"/>
        <v>0</v>
      </c>
      <c r="FG11" s="70">
        <f t="shared" si="23"/>
        <v>0</v>
      </c>
      <c r="FH11" t="str">
        <f t="shared" si="24"/>
        <v>wrong</v>
      </c>
      <c r="FK11" s="68">
        <f t="shared" si="33"/>
        <v>0</v>
      </c>
      <c r="FL11" s="69"/>
      <c r="FM11" s="69"/>
      <c r="FN11" s="70">
        <f t="shared" si="34"/>
        <v>0</v>
      </c>
      <c r="FO11" s="68">
        <f t="shared" si="35"/>
        <v>0</v>
      </c>
      <c r="FP11" s="69"/>
      <c r="FQ11" s="69"/>
      <c r="FR11" s="70">
        <f t="shared" si="36"/>
        <v>0</v>
      </c>
    </row>
    <row r="12" spans="1:174" ht="48" customHeight="1" thickBot="1">
      <c r="A12" s="6229"/>
      <c r="B12" s="6249"/>
      <c r="C12" s="6249"/>
      <c r="D12" s="6249"/>
      <c r="E12" s="6249"/>
      <c r="F12" s="6249"/>
      <c r="G12" s="6249"/>
      <c r="H12" s="2011"/>
      <c r="I12" s="105"/>
      <c r="J12" s="6233"/>
      <c r="K12" s="6236"/>
      <c r="L12" s="115" t="s">
        <v>181</v>
      </c>
      <c r="M12" s="5684">
        <f t="shared" ref="M12:U12" si="38">SUM(M7:M11)</f>
        <v>156</v>
      </c>
      <c r="N12" s="5684">
        <f t="shared" si="38"/>
        <v>0</v>
      </c>
      <c r="O12" s="5684">
        <f t="shared" si="38"/>
        <v>0</v>
      </c>
      <c r="P12" s="5684">
        <f t="shared" si="38"/>
        <v>0</v>
      </c>
      <c r="Q12" s="5684">
        <f t="shared" si="38"/>
        <v>0</v>
      </c>
      <c r="R12" s="5684">
        <f t="shared" si="38"/>
        <v>0</v>
      </c>
      <c r="S12" s="5684">
        <f t="shared" si="38"/>
        <v>0</v>
      </c>
      <c r="T12" s="5684">
        <f t="shared" si="38"/>
        <v>0</v>
      </c>
      <c r="U12" s="5684">
        <f t="shared" si="38"/>
        <v>0</v>
      </c>
      <c r="V12" s="116"/>
      <c r="W12" s="5684">
        <f t="shared" ref="W12:AZ12" si="39">SUM(W7:W11)</f>
        <v>0</v>
      </c>
      <c r="X12" s="5684">
        <f t="shared" si="39"/>
        <v>0</v>
      </c>
      <c r="Y12" s="5684">
        <f t="shared" si="39"/>
        <v>0</v>
      </c>
      <c r="Z12" s="5684">
        <f t="shared" si="39"/>
        <v>156</v>
      </c>
      <c r="AA12" s="5684">
        <f t="shared" si="39"/>
        <v>0</v>
      </c>
      <c r="AB12" s="5684">
        <f t="shared" si="39"/>
        <v>0</v>
      </c>
      <c r="AC12" s="5684">
        <f t="shared" si="39"/>
        <v>0</v>
      </c>
      <c r="AD12" s="5684">
        <f t="shared" si="39"/>
        <v>0</v>
      </c>
      <c r="AE12" s="5684">
        <f t="shared" si="39"/>
        <v>0</v>
      </c>
      <c r="AF12" s="5684">
        <f t="shared" si="39"/>
        <v>0</v>
      </c>
      <c r="AG12" s="5684">
        <f t="shared" si="39"/>
        <v>0</v>
      </c>
      <c r="AH12" s="5684">
        <f t="shared" si="39"/>
        <v>0</v>
      </c>
      <c r="AI12" s="5684">
        <f t="shared" si="39"/>
        <v>0</v>
      </c>
      <c r="AJ12" s="5684">
        <f t="shared" si="39"/>
        <v>0</v>
      </c>
      <c r="AK12" s="5684">
        <f t="shared" si="39"/>
        <v>0</v>
      </c>
      <c r="AL12" s="5684">
        <f t="shared" si="39"/>
        <v>0</v>
      </c>
      <c r="AM12" s="5684">
        <f t="shared" si="39"/>
        <v>0</v>
      </c>
      <c r="AN12" s="5684">
        <f t="shared" si="39"/>
        <v>0</v>
      </c>
      <c r="AO12" s="5684">
        <f t="shared" si="39"/>
        <v>0</v>
      </c>
      <c r="AP12" s="5684">
        <f t="shared" si="39"/>
        <v>0</v>
      </c>
      <c r="AQ12" s="5684">
        <f t="shared" si="39"/>
        <v>0</v>
      </c>
      <c r="AR12" s="5684">
        <f t="shared" si="39"/>
        <v>0</v>
      </c>
      <c r="AS12" s="5684">
        <f t="shared" si="39"/>
        <v>0</v>
      </c>
      <c r="AT12" s="5684">
        <f t="shared" si="39"/>
        <v>0</v>
      </c>
      <c r="AU12" s="5684">
        <f t="shared" si="39"/>
        <v>0</v>
      </c>
      <c r="AV12" s="5684">
        <f t="shared" si="39"/>
        <v>0</v>
      </c>
      <c r="AW12" s="5684">
        <f t="shared" si="39"/>
        <v>0</v>
      </c>
      <c r="AX12" s="5684">
        <f t="shared" si="39"/>
        <v>0</v>
      </c>
      <c r="AY12" s="5684">
        <f t="shared" si="39"/>
        <v>0</v>
      </c>
      <c r="AZ12" s="5684">
        <f t="shared" si="39"/>
        <v>0</v>
      </c>
      <c r="BA12" s="5685">
        <f t="shared" si="8"/>
        <v>-156</v>
      </c>
      <c r="BB12" s="2159"/>
      <c r="BC12" s="156" t="s">
        <v>181</v>
      </c>
      <c r="BD12" s="840">
        <f t="shared" ref="BD12:BP12" si="40">SUM(BD7:BD11)</f>
        <v>0</v>
      </c>
      <c r="BE12" s="841">
        <f t="shared" si="40"/>
        <v>0</v>
      </c>
      <c r="BF12" s="841">
        <f t="shared" si="40"/>
        <v>0</v>
      </c>
      <c r="BG12" s="841">
        <f t="shared" si="40"/>
        <v>0</v>
      </c>
      <c r="BH12" s="841">
        <f t="shared" si="40"/>
        <v>0</v>
      </c>
      <c r="BI12" s="841">
        <f t="shared" si="40"/>
        <v>0</v>
      </c>
      <c r="BJ12" s="841">
        <f t="shared" si="40"/>
        <v>0</v>
      </c>
      <c r="BK12" s="841">
        <f t="shared" si="40"/>
        <v>0</v>
      </c>
      <c r="BL12" s="841">
        <f t="shared" si="40"/>
        <v>0</v>
      </c>
      <c r="BM12" s="841">
        <f t="shared" si="40"/>
        <v>0</v>
      </c>
      <c r="BN12" s="841">
        <f t="shared" si="40"/>
        <v>0</v>
      </c>
      <c r="BO12" s="841">
        <f t="shared" si="40"/>
        <v>0</v>
      </c>
      <c r="BP12" s="841">
        <f t="shared" si="40"/>
        <v>0</v>
      </c>
      <c r="BQ12" s="842">
        <f t="shared" si="9"/>
        <v>0</v>
      </c>
      <c r="BR12" s="841">
        <f t="shared" ref="BR12:CR12" si="41">SUM(BR7:BR11)</f>
        <v>0</v>
      </c>
      <c r="BS12" s="841">
        <f t="shared" si="41"/>
        <v>0</v>
      </c>
      <c r="BT12" s="841">
        <f t="shared" si="41"/>
        <v>0</v>
      </c>
      <c r="BU12" s="841">
        <f t="shared" si="41"/>
        <v>0</v>
      </c>
      <c r="BV12" s="841">
        <f t="shared" si="41"/>
        <v>0</v>
      </c>
      <c r="BW12" s="841">
        <f t="shared" si="41"/>
        <v>0</v>
      </c>
      <c r="BX12" s="841">
        <f t="shared" si="41"/>
        <v>0</v>
      </c>
      <c r="BY12" s="841">
        <f t="shared" si="41"/>
        <v>0</v>
      </c>
      <c r="BZ12" s="2030">
        <f t="shared" si="41"/>
        <v>0</v>
      </c>
      <c r="CA12" s="841">
        <f t="shared" si="41"/>
        <v>0</v>
      </c>
      <c r="CB12" s="841">
        <f t="shared" si="41"/>
        <v>0</v>
      </c>
      <c r="CC12" s="841">
        <f t="shared" si="41"/>
        <v>0</v>
      </c>
      <c r="CD12" s="841">
        <f t="shared" si="41"/>
        <v>0</v>
      </c>
      <c r="CE12" s="5686">
        <f t="shared" si="41"/>
        <v>0</v>
      </c>
      <c r="CF12" s="840">
        <f t="shared" si="41"/>
        <v>0</v>
      </c>
      <c r="CG12" s="841">
        <f t="shared" si="41"/>
        <v>0</v>
      </c>
      <c r="CH12" s="841">
        <f t="shared" si="41"/>
        <v>0</v>
      </c>
      <c r="CI12" s="841">
        <f t="shared" si="41"/>
        <v>0</v>
      </c>
      <c r="CJ12" s="841">
        <f t="shared" si="41"/>
        <v>0</v>
      </c>
      <c r="CK12" s="841">
        <f t="shared" si="41"/>
        <v>0</v>
      </c>
      <c r="CL12" s="841">
        <f t="shared" si="41"/>
        <v>0</v>
      </c>
      <c r="CM12" s="841">
        <f t="shared" si="41"/>
        <v>0</v>
      </c>
      <c r="CN12" s="841">
        <f t="shared" si="41"/>
        <v>0</v>
      </c>
      <c r="CO12" s="841">
        <f t="shared" si="41"/>
        <v>0</v>
      </c>
      <c r="CP12" s="841">
        <f t="shared" si="41"/>
        <v>0</v>
      </c>
      <c r="CQ12" s="841">
        <f t="shared" si="41"/>
        <v>0</v>
      </c>
      <c r="CR12" s="841">
        <f t="shared" si="41"/>
        <v>0</v>
      </c>
      <c r="CS12" s="842">
        <f t="shared" si="11"/>
        <v>0</v>
      </c>
      <c r="CT12" s="841">
        <f t="shared" ref="CT12:DT12" si="42">SUM(CT7:CT11)</f>
        <v>0</v>
      </c>
      <c r="CU12" s="841">
        <f t="shared" si="42"/>
        <v>0</v>
      </c>
      <c r="CV12" s="841">
        <f t="shared" si="42"/>
        <v>0</v>
      </c>
      <c r="CW12" s="841">
        <f t="shared" si="42"/>
        <v>0</v>
      </c>
      <c r="CX12" s="841">
        <f t="shared" si="42"/>
        <v>0</v>
      </c>
      <c r="CY12" s="841">
        <f t="shared" si="42"/>
        <v>0</v>
      </c>
      <c r="CZ12" s="841">
        <f t="shared" si="42"/>
        <v>0</v>
      </c>
      <c r="DA12" s="841">
        <f t="shared" si="42"/>
        <v>0</v>
      </c>
      <c r="DB12" s="2030">
        <f t="shared" si="42"/>
        <v>0</v>
      </c>
      <c r="DC12" s="841">
        <f t="shared" si="42"/>
        <v>0</v>
      </c>
      <c r="DD12" s="841">
        <f t="shared" si="42"/>
        <v>0</v>
      </c>
      <c r="DE12" s="841">
        <f t="shared" si="42"/>
        <v>0</v>
      </c>
      <c r="DF12" s="841">
        <f t="shared" si="42"/>
        <v>0</v>
      </c>
      <c r="DG12" s="5686">
        <f t="shared" si="42"/>
        <v>0</v>
      </c>
      <c r="DH12" s="840">
        <f t="shared" si="42"/>
        <v>0</v>
      </c>
      <c r="DI12" s="841">
        <f t="shared" si="42"/>
        <v>0</v>
      </c>
      <c r="DJ12" s="841">
        <f t="shared" si="42"/>
        <v>0</v>
      </c>
      <c r="DK12" s="841">
        <f t="shared" si="42"/>
        <v>0</v>
      </c>
      <c r="DL12" s="841">
        <f t="shared" si="42"/>
        <v>0</v>
      </c>
      <c r="DM12" s="841">
        <f t="shared" si="42"/>
        <v>0</v>
      </c>
      <c r="DN12" s="841">
        <f t="shared" si="42"/>
        <v>0</v>
      </c>
      <c r="DO12" s="841">
        <f t="shared" si="42"/>
        <v>0</v>
      </c>
      <c r="DP12" s="841">
        <f t="shared" si="42"/>
        <v>0</v>
      </c>
      <c r="DQ12" s="841">
        <f t="shared" si="42"/>
        <v>0</v>
      </c>
      <c r="DR12" s="841">
        <f t="shared" si="42"/>
        <v>0</v>
      </c>
      <c r="DS12" s="841">
        <f t="shared" si="42"/>
        <v>0</v>
      </c>
      <c r="DT12" s="841">
        <f t="shared" si="42"/>
        <v>0</v>
      </c>
      <c r="DU12" s="842">
        <f t="shared" si="37"/>
        <v>0</v>
      </c>
      <c r="DV12" s="841">
        <f t="shared" ref="DV12:EI12" si="43">SUM(DV7:DV11)</f>
        <v>0</v>
      </c>
      <c r="DW12" s="841">
        <f t="shared" si="43"/>
        <v>0</v>
      </c>
      <c r="DX12" s="841">
        <f t="shared" si="43"/>
        <v>0</v>
      </c>
      <c r="DY12" s="841">
        <f t="shared" si="43"/>
        <v>0</v>
      </c>
      <c r="DZ12" s="841">
        <f t="shared" si="43"/>
        <v>0</v>
      </c>
      <c r="EA12" s="841">
        <f t="shared" si="43"/>
        <v>0</v>
      </c>
      <c r="EB12" s="841">
        <f t="shared" si="43"/>
        <v>0</v>
      </c>
      <c r="EC12" s="841">
        <f t="shared" si="43"/>
        <v>0</v>
      </c>
      <c r="ED12" s="2030">
        <f t="shared" si="43"/>
        <v>0</v>
      </c>
      <c r="EE12" s="841">
        <f t="shared" si="43"/>
        <v>0</v>
      </c>
      <c r="EF12" s="841">
        <f t="shared" si="43"/>
        <v>0</v>
      </c>
      <c r="EG12" s="841">
        <f t="shared" si="43"/>
        <v>0</v>
      </c>
      <c r="EH12" s="841">
        <f t="shared" si="43"/>
        <v>0</v>
      </c>
      <c r="EI12" s="5686">
        <f t="shared" si="43"/>
        <v>0</v>
      </c>
      <c r="EJ12" s="142" t="s">
        <v>106</v>
      </c>
      <c r="EK12" s="846">
        <f t="shared" ref="EK12:EU12" si="44">SUM(EK7:EK11)</f>
        <v>0</v>
      </c>
      <c r="EL12" s="847">
        <f t="shared" si="44"/>
        <v>0</v>
      </c>
      <c r="EM12" s="847">
        <f t="shared" si="44"/>
        <v>0</v>
      </c>
      <c r="EN12" s="848">
        <f t="shared" si="44"/>
        <v>0</v>
      </c>
      <c r="EO12" s="846">
        <f t="shared" si="44"/>
        <v>0</v>
      </c>
      <c r="EP12" s="847">
        <f t="shared" si="44"/>
        <v>0</v>
      </c>
      <c r="EQ12" s="847">
        <f t="shared" si="44"/>
        <v>0</v>
      </c>
      <c r="ER12" s="848">
        <f t="shared" si="44"/>
        <v>0</v>
      </c>
      <c r="ES12" s="846">
        <f t="shared" si="44"/>
        <v>0</v>
      </c>
      <c r="ET12" s="847">
        <f t="shared" si="44"/>
        <v>0</v>
      </c>
      <c r="EU12" s="848">
        <f t="shared" si="44"/>
        <v>0</v>
      </c>
      <c r="EV12" s="849">
        <f t="shared" si="18"/>
        <v>0</v>
      </c>
      <c r="EW12" s="846">
        <f t="shared" ref="EW12:FC12" si="45">SUM(EW7:EW11)</f>
        <v>0</v>
      </c>
      <c r="EX12" s="847">
        <f t="shared" si="45"/>
        <v>0</v>
      </c>
      <c r="EY12" s="848">
        <f t="shared" si="45"/>
        <v>0</v>
      </c>
      <c r="EZ12" s="846">
        <f t="shared" si="45"/>
        <v>0</v>
      </c>
      <c r="FA12" s="847">
        <f t="shared" si="45"/>
        <v>0</v>
      </c>
      <c r="FB12" s="847">
        <f t="shared" si="45"/>
        <v>0</v>
      </c>
      <c r="FC12" s="848">
        <f t="shared" si="45"/>
        <v>0</v>
      </c>
      <c r="FD12" s="850">
        <f t="shared" si="20"/>
        <v>0</v>
      </c>
      <c r="FE12" s="851">
        <f t="shared" si="21"/>
        <v>0</v>
      </c>
      <c r="FF12" s="851">
        <f t="shared" si="22"/>
        <v>0</v>
      </c>
      <c r="FG12" s="849">
        <f t="shared" si="23"/>
        <v>0</v>
      </c>
      <c r="FI12" s="5651"/>
      <c r="FJ12" s="5651"/>
      <c r="FK12" s="846">
        <f>SUM(FK7:FK11)</f>
        <v>0</v>
      </c>
      <c r="FL12" s="847">
        <f t="shared" ref="FL12:FM12" si="46">SUM(FL9:FL11)</f>
        <v>0</v>
      </c>
      <c r="FM12" s="847">
        <f t="shared" si="46"/>
        <v>0</v>
      </c>
      <c r="FN12" s="848">
        <f>SUM(FN7:FN11)</f>
        <v>0</v>
      </c>
      <c r="FO12" s="846">
        <f>SUM(FO7:FO11)</f>
        <v>0</v>
      </c>
      <c r="FP12" s="847">
        <f t="shared" ref="FP12:FQ12" si="47">SUM(FP9:FP11)</f>
        <v>0</v>
      </c>
      <c r="FQ12" s="847">
        <f t="shared" si="47"/>
        <v>0</v>
      </c>
      <c r="FR12" s="848">
        <f>SUM(FR7:FR11)</f>
        <v>0</v>
      </c>
    </row>
    <row r="13" spans="1:174" ht="48" customHeight="1" thickBot="1">
      <c r="A13" s="6311" t="s">
        <v>19</v>
      </c>
      <c r="B13" s="6312"/>
      <c r="C13" s="6312"/>
      <c r="D13" s="6312"/>
      <c r="E13" s="6312"/>
      <c r="F13" s="6312"/>
      <c r="G13" s="6312"/>
      <c r="H13" s="6312"/>
      <c r="I13" s="6312"/>
      <c r="J13" s="6313"/>
      <c r="K13" s="114">
        <v>1</v>
      </c>
      <c r="L13" s="148"/>
      <c r="M13" s="148"/>
      <c r="N13" s="148"/>
      <c r="O13" s="149"/>
      <c r="P13" s="149"/>
      <c r="Q13" s="149"/>
      <c r="R13" s="148"/>
      <c r="S13" s="148"/>
      <c r="T13" s="148"/>
      <c r="U13" s="148"/>
      <c r="V13" s="148"/>
      <c r="W13" s="148"/>
      <c r="X13" s="148"/>
      <c r="Y13" s="148"/>
      <c r="Z13" s="149"/>
      <c r="AA13" s="149"/>
      <c r="AB13" s="149"/>
      <c r="AC13" s="148"/>
      <c r="AD13" s="148"/>
      <c r="AE13" s="148"/>
      <c r="AF13" s="2163"/>
      <c r="AG13" s="148"/>
      <c r="AH13" s="151"/>
      <c r="AI13" s="148"/>
      <c r="AJ13" s="148"/>
      <c r="AK13" s="148"/>
      <c r="AL13" s="148"/>
      <c r="AM13" s="2163"/>
      <c r="AN13" s="151"/>
      <c r="AO13" s="151"/>
      <c r="AP13" s="151"/>
      <c r="AQ13" s="151"/>
      <c r="AR13" s="151"/>
      <c r="AS13" s="2164"/>
      <c r="AT13" s="148"/>
      <c r="AU13" s="148"/>
      <c r="AV13" s="148"/>
      <c r="AW13" s="148"/>
      <c r="AX13" s="148"/>
      <c r="AY13" s="2164"/>
      <c r="AZ13" s="148"/>
      <c r="BA13" s="148"/>
      <c r="BB13" s="2165"/>
      <c r="BC13" s="1996"/>
      <c r="BD13" s="5653">
        <f>_xlfn.XLOOKUP(B8,التشكيل_القديم!$M$5:$M$39,التشكيل_القديم!$L$5:$L$39,0,0)</f>
        <v>3</v>
      </c>
      <c r="BE13" s="6200" t="str">
        <f>"(3)             "&amp; "عضو يسار الدائرة  /  "  &amp;B8</f>
        <v xml:space="preserve">(3)             عضو يسار الدائرة  /  علاء الدين طه احمد محمد </v>
      </c>
      <c r="BF13" s="6200"/>
      <c r="BG13" s="6200"/>
      <c r="BH13" s="6200"/>
      <c r="BI13" s="6200"/>
      <c r="BJ13" s="6200"/>
      <c r="BK13" s="6200"/>
      <c r="BL13" s="6200"/>
      <c r="BM13" s="6200"/>
      <c r="BN13" s="6200"/>
      <c r="BO13" s="6200"/>
      <c r="BP13" s="6200"/>
      <c r="BQ13" s="6200"/>
      <c r="BR13" s="6200"/>
      <c r="BS13" s="6200"/>
      <c r="BT13" s="6200"/>
      <c r="BU13" s="6200"/>
      <c r="BV13" s="6200"/>
      <c r="BW13" s="6200"/>
      <c r="BX13" s="6200"/>
      <c r="BY13" s="6200"/>
      <c r="BZ13" s="6200"/>
      <c r="CA13" s="6200"/>
      <c r="CB13" s="6200"/>
      <c r="CC13" s="6200"/>
      <c r="CD13" s="6200"/>
      <c r="CE13" s="6201"/>
      <c r="CF13" s="5687">
        <f>_xlfn.XLOOKUP(B9,التشكيل_القديم!$M$5:$M$39,التشكيل_القديم!$L$5:$L$39,0,0)</f>
        <v>0</v>
      </c>
      <c r="CG13" s="6369" t="str">
        <f>IF(B9&lt;&gt;"", "(4)             "&amp; "عضو يسار اليسار  الدائرة  /  "  &amp;B9,"لا يوجد عضو رابع")</f>
        <v>لا يوجد عضو رابع</v>
      </c>
      <c r="CH13" s="6200"/>
      <c r="CI13" s="6200"/>
      <c r="CJ13" s="6200"/>
      <c r="CK13" s="6200"/>
      <c r="CL13" s="6200"/>
      <c r="CM13" s="6200"/>
      <c r="CN13" s="6200"/>
      <c r="CO13" s="6200"/>
      <c r="CP13" s="6200"/>
      <c r="CQ13" s="6200"/>
      <c r="CR13" s="6200"/>
      <c r="CS13" s="6200"/>
      <c r="CT13" s="6200"/>
      <c r="CU13" s="6200"/>
      <c r="CV13" s="6200"/>
      <c r="CW13" s="6200"/>
      <c r="CX13" s="6200"/>
      <c r="CY13" s="6200"/>
      <c r="CZ13" s="6200"/>
      <c r="DA13" s="6200"/>
      <c r="DB13" s="6200"/>
      <c r="DC13" s="6200"/>
      <c r="DD13" s="6200"/>
      <c r="DE13" s="6200"/>
      <c r="DF13" s="6200"/>
      <c r="DG13" s="6201"/>
      <c r="DH13" s="5687">
        <f>_xlfn.XLOOKUP(B11,التشكيل_القديم!$M$5:$M$39,التشكيل_القديم!$L$5:$L$39,0,0)</f>
        <v>0</v>
      </c>
      <c r="DI13" s="6200" t="str">
        <f xml:space="preserve"> IF(B11&lt;&gt;"","(6)             "&amp;"عضو يسار يسار يسار اليسار  الدائرة  /  "  &amp;B11,"لا يوجد عضو سادس")</f>
        <v>لا يوجد عضو سادس</v>
      </c>
      <c r="DJ13" s="6200"/>
      <c r="DK13" s="6200"/>
      <c r="DL13" s="6200"/>
      <c r="DM13" s="6200"/>
      <c r="DN13" s="6200"/>
      <c r="DO13" s="6200"/>
      <c r="DP13" s="6200"/>
      <c r="DQ13" s="6200"/>
      <c r="DR13" s="6200"/>
      <c r="DS13" s="6200"/>
      <c r="DT13" s="6200"/>
      <c r="DU13" s="6200"/>
      <c r="DV13" s="6200"/>
      <c r="DW13" s="6200"/>
      <c r="DX13" s="6200"/>
      <c r="DY13" s="6200"/>
      <c r="DZ13" s="6200"/>
      <c r="EA13" s="6200"/>
      <c r="EB13" s="6200"/>
      <c r="EC13" s="6200"/>
      <c r="ED13" s="6200"/>
      <c r="EE13" s="6200"/>
      <c r="EF13" s="6200"/>
      <c r="EG13" s="6200"/>
      <c r="EH13" s="6200"/>
      <c r="EI13" s="6201"/>
      <c r="EJ13" s="162"/>
      <c r="EK13" s="6348" t="s">
        <v>23</v>
      </c>
      <c r="EL13" s="6349"/>
      <c r="EM13" s="6349"/>
      <c r="EN13" s="6350"/>
      <c r="EO13" s="6370" t="s">
        <v>33</v>
      </c>
      <c r="EP13" s="6370"/>
      <c r="EQ13" s="6370"/>
      <c r="ER13" s="6371"/>
      <c r="ES13" s="6351" t="s">
        <v>184</v>
      </c>
      <c r="ET13" s="6352"/>
      <c r="EU13" s="6352"/>
      <c r="EV13" s="6353"/>
      <c r="EW13" s="6366" t="s">
        <v>185</v>
      </c>
      <c r="EX13" s="6367"/>
      <c r="EY13" s="6367"/>
      <c r="EZ13" s="6368"/>
      <c r="FA13" s="6354" t="s">
        <v>200</v>
      </c>
      <c r="FB13" s="6355"/>
      <c r="FC13" s="6355"/>
      <c r="FD13" s="6356"/>
      <c r="FE13" s="6338" t="s">
        <v>597</v>
      </c>
      <c r="FF13" s="6339"/>
      <c r="FG13" s="6339"/>
      <c r="FH13" s="6340"/>
      <c r="FI13" s="852" t="s">
        <v>205</v>
      </c>
      <c r="FJ13" s="838" t="s">
        <v>190</v>
      </c>
      <c r="FK13" s="838" t="s">
        <v>203</v>
      </c>
      <c r="FL13" s="838" t="s">
        <v>204</v>
      </c>
      <c r="FM13" s="839" t="s">
        <v>116</v>
      </c>
    </row>
    <row r="14" spans="1:174" ht="48" customHeight="1" thickBot="1">
      <c r="A14" s="6202" t="str">
        <f>IF(AND(FH7="ok",FH8="ok",FH9="ok",FH10="ok",FH11="ok", H14 &lt;&gt;"فارغ"),"ok","wrong")</f>
        <v>wrong</v>
      </c>
      <c r="B14" s="6203"/>
      <c r="C14" s="6203"/>
      <c r="D14" s="6203"/>
      <c r="E14" s="6203"/>
      <c r="F14" s="6203"/>
      <c r="G14" s="6204"/>
      <c r="H14" s="6208" t="str">
        <f>IF(Z12=0,"فارغ","")</f>
        <v/>
      </c>
      <c r="I14" s="6209"/>
      <c r="J14" s="6209"/>
      <c r="K14" s="6209"/>
      <c r="L14" s="5677" t="str">
        <f>الاعدادات!$D$6</f>
        <v>2022 وما قبلها</v>
      </c>
      <c r="M14" s="149"/>
      <c r="N14" s="149"/>
      <c r="O14" s="149"/>
      <c r="P14" s="149"/>
      <c r="Q14" s="149"/>
      <c r="R14" s="148"/>
      <c r="S14" s="148"/>
      <c r="T14" s="148"/>
      <c r="U14" s="148"/>
      <c r="V14" s="148"/>
      <c r="W14" s="148"/>
      <c r="X14" s="148"/>
      <c r="Y14" s="148"/>
      <c r="Z14" s="2166"/>
      <c r="AA14" s="148"/>
      <c r="AB14" s="148"/>
      <c r="AC14" s="148"/>
      <c r="AD14" s="148"/>
      <c r="AE14" s="148"/>
      <c r="AF14" s="2163"/>
      <c r="AG14" s="148"/>
      <c r="AH14" s="151"/>
      <c r="AI14" s="148"/>
      <c r="AJ14" s="148"/>
      <c r="AK14" s="148"/>
      <c r="AL14" s="148"/>
      <c r="AM14" s="2163"/>
      <c r="AN14" s="151"/>
      <c r="AO14" s="151"/>
      <c r="AP14" s="151"/>
      <c r="AQ14" s="151"/>
      <c r="AR14" s="151"/>
      <c r="AS14" s="2164"/>
      <c r="AT14" s="148"/>
      <c r="AU14" s="148"/>
      <c r="AV14" s="148"/>
      <c r="AW14" s="148"/>
      <c r="AX14" s="148"/>
      <c r="AY14" s="2164"/>
      <c r="AZ14" s="148"/>
      <c r="BA14" s="148"/>
      <c r="BB14" s="2165"/>
      <c r="BC14" s="5683" t="str">
        <f>الاعدادات!$D$6</f>
        <v>2022 وما قبلها</v>
      </c>
      <c r="BD14" s="76"/>
      <c r="BE14" s="83"/>
      <c r="BF14" s="83"/>
      <c r="BG14" s="84"/>
      <c r="BH14" s="84"/>
      <c r="BI14" s="84"/>
      <c r="BJ14" s="85"/>
      <c r="BK14" s="86"/>
      <c r="BL14" s="87"/>
      <c r="BM14" s="87"/>
      <c r="BN14" s="88"/>
      <c r="BO14" s="88"/>
      <c r="BP14" s="89"/>
      <c r="BQ14" s="77">
        <f t="shared" ref="BQ14:BQ19" si="48">BP14+BO14+BN14+BM14+BL14+BK14+BJ14+BI14+BH14+BG14+BF14+BE14+BD14</f>
        <v>0</v>
      </c>
      <c r="BR14" s="90"/>
      <c r="BS14" s="91"/>
      <c r="BT14" s="92"/>
      <c r="BU14" s="93"/>
      <c r="BV14" s="94"/>
      <c r="BW14" s="95"/>
      <c r="BX14" s="96"/>
      <c r="BY14" s="97"/>
      <c r="BZ14" s="98"/>
      <c r="CA14" s="99"/>
      <c r="CB14" s="79">
        <f t="shared" ref="CB14:CB18" si="49">CA14+BZ14+BY14+BX14+BW14+BV14+BU14+BT14+BS14+BR14+BQ14</f>
        <v>0</v>
      </c>
      <c r="CC14" s="80"/>
      <c r="CD14" s="78"/>
      <c r="CE14" s="102"/>
      <c r="CF14" s="82"/>
      <c r="CG14" s="83"/>
      <c r="CH14" s="83"/>
      <c r="CI14" s="84"/>
      <c r="CJ14" s="84"/>
      <c r="CK14" s="84"/>
      <c r="CL14" s="85"/>
      <c r="CM14" s="86"/>
      <c r="CN14" s="87"/>
      <c r="CO14" s="87"/>
      <c r="CP14" s="88"/>
      <c r="CQ14" s="88"/>
      <c r="CR14" s="89"/>
      <c r="CS14" s="77">
        <f t="shared" ref="CS14:CS19" si="50">CR14+CQ14+CP14+CO14+CN14+CM14+CL14+CK14+CJ14+CI14+CH14+CG14+CF14</f>
        <v>0</v>
      </c>
      <c r="CT14" s="90"/>
      <c r="CU14" s="168"/>
      <c r="CV14" s="92"/>
      <c r="CW14" s="93"/>
      <c r="CX14" s="94"/>
      <c r="CY14" s="95"/>
      <c r="CZ14" s="96"/>
      <c r="DA14" s="97"/>
      <c r="DB14" s="98"/>
      <c r="DC14" s="99"/>
      <c r="DD14" s="79">
        <f t="shared" ref="DD14:DD18" si="51">SUM(CS14:DC14)</f>
        <v>0</v>
      </c>
      <c r="DE14" s="80"/>
      <c r="DF14" s="78"/>
      <c r="DG14" s="102"/>
      <c r="DH14" s="82"/>
      <c r="DI14" s="83"/>
      <c r="DJ14" s="83"/>
      <c r="DK14" s="84"/>
      <c r="DL14" s="84"/>
      <c r="DM14" s="84"/>
      <c r="DN14" s="85"/>
      <c r="DO14" s="86"/>
      <c r="DP14" s="87"/>
      <c r="DQ14" s="87"/>
      <c r="DR14" s="88"/>
      <c r="DS14" s="88"/>
      <c r="DT14" s="89"/>
      <c r="DU14" s="77">
        <f t="shared" ref="DU14:DU19" si="52">DT14+DS14+DR14+DQ14+DP14+DO14+DN14+DM14+DL14+DK14+DJ14+DI14+DH14</f>
        <v>0</v>
      </c>
      <c r="DV14" s="90"/>
      <c r="DW14" s="168"/>
      <c r="DX14" s="92"/>
      <c r="DY14" s="93"/>
      <c r="DZ14" s="94"/>
      <c r="EA14" s="95"/>
      <c r="EB14" s="96"/>
      <c r="EC14" s="97"/>
      <c r="ED14" s="98"/>
      <c r="EE14" s="99"/>
      <c r="EF14" s="79">
        <f t="shared" ref="EF14:EF18" si="53">SUM(DU14:EE14)</f>
        <v>0</v>
      </c>
      <c r="EG14" s="80"/>
      <c r="EH14" s="78"/>
      <c r="EI14" s="102"/>
      <c r="EJ14" s="162" t="s">
        <v>163</v>
      </c>
      <c r="EK14" s="838" t="s">
        <v>190</v>
      </c>
      <c r="EL14" s="838" t="s">
        <v>203</v>
      </c>
      <c r="EM14" s="838" t="s">
        <v>204</v>
      </c>
      <c r="EN14" s="839" t="s">
        <v>116</v>
      </c>
      <c r="EO14" s="838" t="s">
        <v>190</v>
      </c>
      <c r="EP14" s="838" t="s">
        <v>203</v>
      </c>
      <c r="EQ14" s="838" t="s">
        <v>204</v>
      </c>
      <c r="ER14" s="839" t="s">
        <v>116</v>
      </c>
      <c r="ES14" s="838" t="s">
        <v>190</v>
      </c>
      <c r="ET14" s="838" t="s">
        <v>203</v>
      </c>
      <c r="EU14" s="838" t="s">
        <v>204</v>
      </c>
      <c r="EV14" s="839" t="s">
        <v>116</v>
      </c>
      <c r="EW14" s="838" t="s">
        <v>190</v>
      </c>
      <c r="EX14" s="838" t="s">
        <v>203</v>
      </c>
      <c r="EY14" s="838" t="s">
        <v>204</v>
      </c>
      <c r="EZ14" s="839" t="s">
        <v>116</v>
      </c>
      <c r="FA14" s="838" t="s">
        <v>190</v>
      </c>
      <c r="FB14" s="838" t="s">
        <v>203</v>
      </c>
      <c r="FC14" s="838" t="s">
        <v>204</v>
      </c>
      <c r="FD14" s="839" t="s">
        <v>116</v>
      </c>
      <c r="FE14" s="838" t="s">
        <v>190</v>
      </c>
      <c r="FF14" s="838" t="s">
        <v>203</v>
      </c>
      <c r="FG14" s="838" t="s">
        <v>204</v>
      </c>
      <c r="FH14" s="839" t="s">
        <v>116</v>
      </c>
      <c r="FI14" s="836" t="s">
        <v>23</v>
      </c>
      <c r="FJ14" s="166">
        <f>EK19</f>
        <v>0</v>
      </c>
      <c r="FK14" s="166">
        <f>EL19</f>
        <v>0</v>
      </c>
      <c r="FL14" s="166">
        <f t="shared" ref="FL14:FM14" si="54">EM19</f>
        <v>0</v>
      </c>
      <c r="FM14" s="166">
        <f t="shared" si="54"/>
        <v>0</v>
      </c>
    </row>
    <row r="15" spans="1:174" ht="48" customHeight="1" thickBot="1">
      <c r="A15" s="6205"/>
      <c r="B15" s="6206"/>
      <c r="C15" s="6206"/>
      <c r="D15" s="6206"/>
      <c r="E15" s="6206"/>
      <c r="F15" s="6206"/>
      <c r="G15" s="6207"/>
      <c r="H15" s="6208"/>
      <c r="I15" s="6209"/>
      <c r="J15" s="6209"/>
      <c r="K15" s="6209"/>
      <c r="L15" s="5675">
        <f>الاعدادات!$D$7</f>
        <v>2023</v>
      </c>
      <c r="M15" s="148"/>
      <c r="N15" s="148"/>
      <c r="O15" s="148"/>
      <c r="P15" s="148"/>
      <c r="Q15" s="148"/>
      <c r="R15" s="148"/>
      <c r="S15" s="148"/>
      <c r="T15" s="148"/>
      <c r="U15" s="148"/>
      <c r="V15" s="148"/>
      <c r="W15" s="148"/>
      <c r="X15" s="148"/>
      <c r="Y15" s="148"/>
      <c r="Z15" s="2166"/>
      <c r="AA15" s="148"/>
      <c r="AB15" s="148"/>
      <c r="AC15" s="148"/>
      <c r="AD15" s="148"/>
      <c r="AE15" s="148"/>
      <c r="AF15" s="2163"/>
      <c r="AG15" s="148"/>
      <c r="AH15" s="151"/>
      <c r="AI15" s="148"/>
      <c r="AJ15" s="148"/>
      <c r="AK15" s="148"/>
      <c r="AL15" s="148"/>
      <c r="AM15" s="2163"/>
      <c r="AN15" s="151"/>
      <c r="AO15" s="151"/>
      <c r="AP15" s="151"/>
      <c r="AQ15" s="151"/>
      <c r="AR15" s="151"/>
      <c r="AS15" s="2164"/>
      <c r="AT15" s="148"/>
      <c r="AU15" s="148"/>
      <c r="AV15" s="148"/>
      <c r="AW15" s="148"/>
      <c r="AX15" s="148"/>
      <c r="AY15" s="2164"/>
      <c r="AZ15" s="148"/>
      <c r="BA15" s="148"/>
      <c r="BB15" s="2165"/>
      <c r="BC15" s="5683">
        <f>الاعدادات!$D$7</f>
        <v>2023</v>
      </c>
      <c r="BD15" s="82"/>
      <c r="BE15" s="83"/>
      <c r="BF15" s="83"/>
      <c r="BG15" s="84"/>
      <c r="BH15" s="84"/>
      <c r="BI15" s="84"/>
      <c r="BJ15" s="85"/>
      <c r="BK15" s="86"/>
      <c r="BL15" s="87"/>
      <c r="BM15" s="87"/>
      <c r="BN15" s="88"/>
      <c r="BO15" s="88"/>
      <c r="BP15" s="89"/>
      <c r="BQ15" s="77">
        <f t="shared" si="48"/>
        <v>0</v>
      </c>
      <c r="BR15" s="90"/>
      <c r="BS15" s="91"/>
      <c r="BT15" s="92"/>
      <c r="BU15" s="93"/>
      <c r="BV15" s="94"/>
      <c r="BW15" s="95"/>
      <c r="BX15" s="96"/>
      <c r="BY15" s="97"/>
      <c r="BZ15" s="98"/>
      <c r="CA15" s="99"/>
      <c r="CB15" s="79">
        <f t="shared" si="49"/>
        <v>0</v>
      </c>
      <c r="CC15" s="104"/>
      <c r="CD15" s="92"/>
      <c r="CE15" s="102"/>
      <c r="CF15" s="82"/>
      <c r="CG15" s="83"/>
      <c r="CH15" s="83"/>
      <c r="CI15" s="84"/>
      <c r="CJ15" s="84"/>
      <c r="CK15" s="84"/>
      <c r="CL15" s="85"/>
      <c r="CM15" s="86"/>
      <c r="CN15" s="87"/>
      <c r="CO15" s="87"/>
      <c r="CP15" s="88"/>
      <c r="CQ15" s="88"/>
      <c r="CR15" s="89"/>
      <c r="CS15" s="77">
        <f t="shared" si="50"/>
        <v>0</v>
      </c>
      <c r="CT15" s="90"/>
      <c r="CU15" s="168"/>
      <c r="CV15" s="92"/>
      <c r="CW15" s="93"/>
      <c r="CX15" s="94"/>
      <c r="CY15" s="95"/>
      <c r="CZ15" s="96"/>
      <c r="DA15" s="97"/>
      <c r="DB15" s="98"/>
      <c r="DC15" s="99"/>
      <c r="DD15" s="79">
        <f t="shared" si="51"/>
        <v>0</v>
      </c>
      <c r="DE15" s="104"/>
      <c r="DF15" s="92"/>
      <c r="DG15" s="102"/>
      <c r="DH15" s="82"/>
      <c r="DI15" s="83"/>
      <c r="DJ15" s="83"/>
      <c r="DK15" s="84"/>
      <c r="DL15" s="84"/>
      <c r="DM15" s="84"/>
      <c r="DN15" s="85"/>
      <c r="DO15" s="86"/>
      <c r="DP15" s="87"/>
      <c r="DQ15" s="87"/>
      <c r="DR15" s="88"/>
      <c r="DS15" s="88"/>
      <c r="DT15" s="89"/>
      <c r="DU15" s="77">
        <f t="shared" si="52"/>
        <v>0</v>
      </c>
      <c r="DV15" s="90"/>
      <c r="DW15" s="168"/>
      <c r="DX15" s="92"/>
      <c r="DY15" s="93"/>
      <c r="DZ15" s="94"/>
      <c r="EA15" s="95"/>
      <c r="EB15" s="96"/>
      <c r="EC15" s="97"/>
      <c r="ED15" s="98"/>
      <c r="EE15" s="99"/>
      <c r="EF15" s="79">
        <f t="shared" si="53"/>
        <v>0</v>
      </c>
      <c r="EG15" s="104"/>
      <c r="EH15" s="92"/>
      <c r="EI15" s="102"/>
      <c r="EJ15" s="5675" t="str">
        <f>الاعدادات!$D$6</f>
        <v>2022 وما قبلها</v>
      </c>
      <c r="EK15" s="163">
        <f t="shared" ref="EK15:EK19" si="55">BQ7</f>
        <v>0</v>
      </c>
      <c r="EL15" s="164">
        <f t="shared" ref="EL15:EL19" si="56">BR7</f>
        <v>0</v>
      </c>
      <c r="EM15" s="164">
        <f>BS7+BT7+BU7+BV7+BW7</f>
        <v>0</v>
      </c>
      <c r="EN15" s="165">
        <f>BX7+BY7+BZ7+CA7</f>
        <v>0</v>
      </c>
      <c r="EO15" s="166">
        <f t="shared" ref="EO15:EO19" si="57">CS7</f>
        <v>0</v>
      </c>
      <c r="EP15" s="164">
        <f t="shared" ref="EP15:EP19" si="58">CT7</f>
        <v>0</v>
      </c>
      <c r="EQ15" s="164">
        <f>CU7+CV7+CW7+CX7+CY7</f>
        <v>0</v>
      </c>
      <c r="ER15" s="165">
        <f>CZ7+DA7+DB7+DC7</f>
        <v>0</v>
      </c>
      <c r="ES15" s="166">
        <f t="shared" ref="ES15:ES19" si="59">BQ14</f>
        <v>0</v>
      </c>
      <c r="ET15" s="164">
        <f t="shared" ref="ET15:ET19" si="60">BR14</f>
        <v>0</v>
      </c>
      <c r="EU15" s="164">
        <f>BS14+BT14+BU14+BV14+BW14</f>
        <v>0</v>
      </c>
      <c r="EV15" s="165">
        <f>BX14+BY14+BZ14+CA14</f>
        <v>0</v>
      </c>
      <c r="EW15" s="166">
        <f t="shared" ref="EW15:EW19" si="61">CS14</f>
        <v>0</v>
      </c>
      <c r="EX15" s="164">
        <f t="shared" ref="EX15:EX19" si="62">CT14</f>
        <v>0</v>
      </c>
      <c r="EY15" s="164">
        <f>CU14+CV14+CW14+CX14+CY14</f>
        <v>0</v>
      </c>
      <c r="EZ15" s="167">
        <f>CZ14+DA14+DB14+DC14</f>
        <v>0</v>
      </c>
      <c r="FA15" s="166">
        <f t="shared" ref="FA15:FA19" si="63">DU7</f>
        <v>0</v>
      </c>
      <c r="FB15" s="164">
        <f t="shared" ref="FB15:FB19" si="64">DV7</f>
        <v>0</v>
      </c>
      <c r="FC15" s="164">
        <f>DW7+DX7+DY7+DZ7+EA7</f>
        <v>0</v>
      </c>
      <c r="FD15" s="167">
        <f>EB7+EC7+ED7+EE7</f>
        <v>0</v>
      </c>
      <c r="FE15" s="166">
        <f t="shared" ref="FE15:FE19" si="65">DU14</f>
        <v>0</v>
      </c>
      <c r="FF15" s="164">
        <f t="shared" ref="FF15:FF19" si="66">DV14</f>
        <v>0</v>
      </c>
      <c r="FG15" s="164">
        <f>DW14+DX14+DY14+DZ14+EA14</f>
        <v>0</v>
      </c>
      <c r="FH15" s="167">
        <f>EB14+EC14+ED14+EE14</f>
        <v>0</v>
      </c>
      <c r="FI15" s="837" t="s">
        <v>33</v>
      </c>
      <c r="FJ15" s="169">
        <f>EO19</f>
        <v>0</v>
      </c>
      <c r="FK15" s="169">
        <f t="shared" ref="FK15:FM15" si="67">EP19</f>
        <v>0</v>
      </c>
      <c r="FL15" s="169">
        <f t="shared" si="67"/>
        <v>0</v>
      </c>
      <c r="FM15" s="169">
        <f t="shared" si="67"/>
        <v>0</v>
      </c>
    </row>
    <row r="16" spans="1:174" ht="48" customHeight="1" thickBot="1">
      <c r="A16" s="143"/>
      <c r="B16" s="157"/>
      <c r="C16" s="157"/>
      <c r="D16" s="157"/>
      <c r="E16" s="158"/>
      <c r="F16" s="158"/>
      <c r="G16" s="159"/>
      <c r="H16" s="144"/>
      <c r="I16" s="144"/>
      <c r="J16" s="145"/>
      <c r="K16" s="146"/>
      <c r="L16" s="5675">
        <f>الاعدادات!$D$8</f>
        <v>2024</v>
      </c>
      <c r="M16" s="148"/>
      <c r="N16" s="148"/>
      <c r="O16" s="148"/>
      <c r="P16" s="148"/>
      <c r="Q16" s="148"/>
      <c r="R16" s="148"/>
      <c r="S16" s="148"/>
      <c r="T16" s="148"/>
      <c r="U16" s="148"/>
      <c r="V16" s="148"/>
      <c r="W16" s="148"/>
      <c r="X16" s="148"/>
      <c r="Y16" s="148"/>
      <c r="Z16" s="2166"/>
      <c r="AA16" s="148"/>
      <c r="AB16" s="148"/>
      <c r="AC16" s="148"/>
      <c r="AD16" s="148"/>
      <c r="AE16" s="148"/>
      <c r="AF16" s="2163"/>
      <c r="AG16" s="148"/>
      <c r="AH16" s="151"/>
      <c r="AI16" s="148"/>
      <c r="AJ16" s="148"/>
      <c r="AK16" s="148"/>
      <c r="AL16" s="148"/>
      <c r="AM16" s="2163"/>
      <c r="AN16" s="151"/>
      <c r="AO16" s="151"/>
      <c r="AP16" s="151"/>
      <c r="AQ16" s="151"/>
      <c r="AR16" s="151"/>
      <c r="AS16" s="2164"/>
      <c r="AT16" s="148"/>
      <c r="AU16" s="148"/>
      <c r="AV16" s="148"/>
      <c r="AW16" s="148"/>
      <c r="AX16" s="148"/>
      <c r="AY16" s="2164"/>
      <c r="AZ16" s="148"/>
      <c r="BA16" s="148"/>
      <c r="BB16" s="2165"/>
      <c r="BC16" s="5683">
        <f>الاعدادات!$D$8</f>
        <v>2024</v>
      </c>
      <c r="BD16" s="82"/>
      <c r="BE16" s="83"/>
      <c r="BF16" s="83"/>
      <c r="BG16" s="84"/>
      <c r="BH16" s="84"/>
      <c r="BI16" s="84"/>
      <c r="BJ16" s="85"/>
      <c r="BK16" s="86"/>
      <c r="BL16" s="87"/>
      <c r="BM16" s="87"/>
      <c r="BN16" s="88"/>
      <c r="BO16" s="88"/>
      <c r="BP16" s="89"/>
      <c r="BQ16" s="77">
        <f t="shared" si="48"/>
        <v>0</v>
      </c>
      <c r="BR16" s="90"/>
      <c r="BS16" s="91"/>
      <c r="BT16" s="92"/>
      <c r="BU16" s="93"/>
      <c r="BV16" s="94"/>
      <c r="BW16" s="95"/>
      <c r="BX16" s="96"/>
      <c r="BY16" s="97"/>
      <c r="BZ16" s="98"/>
      <c r="CA16" s="99"/>
      <c r="CB16" s="79">
        <f t="shared" si="49"/>
        <v>0</v>
      </c>
      <c r="CC16" s="104"/>
      <c r="CD16" s="92"/>
      <c r="CE16" s="102"/>
      <c r="CF16" s="82"/>
      <c r="CG16" s="83"/>
      <c r="CH16" s="83"/>
      <c r="CI16" s="84"/>
      <c r="CJ16" s="84"/>
      <c r="CK16" s="84"/>
      <c r="CL16" s="85"/>
      <c r="CM16" s="86"/>
      <c r="CN16" s="87"/>
      <c r="CO16" s="87"/>
      <c r="CP16" s="88"/>
      <c r="CQ16" s="88"/>
      <c r="CR16" s="89"/>
      <c r="CS16" s="77">
        <f t="shared" si="50"/>
        <v>0</v>
      </c>
      <c r="CT16" s="90"/>
      <c r="CU16" s="168"/>
      <c r="CV16" s="92"/>
      <c r="CW16" s="93"/>
      <c r="CX16" s="94"/>
      <c r="CY16" s="95"/>
      <c r="CZ16" s="96"/>
      <c r="DA16" s="97"/>
      <c r="DB16" s="98"/>
      <c r="DC16" s="99"/>
      <c r="DD16" s="79">
        <f t="shared" si="51"/>
        <v>0</v>
      </c>
      <c r="DE16" s="104"/>
      <c r="DF16" s="92"/>
      <c r="DG16" s="102"/>
      <c r="DH16" s="82"/>
      <c r="DI16" s="83"/>
      <c r="DJ16" s="83"/>
      <c r="DK16" s="84"/>
      <c r="DL16" s="84"/>
      <c r="DM16" s="84"/>
      <c r="DN16" s="85"/>
      <c r="DO16" s="86"/>
      <c r="DP16" s="87"/>
      <c r="DQ16" s="87"/>
      <c r="DR16" s="88"/>
      <c r="DS16" s="88"/>
      <c r="DT16" s="89"/>
      <c r="DU16" s="77">
        <f t="shared" si="52"/>
        <v>0</v>
      </c>
      <c r="DV16" s="90"/>
      <c r="DW16" s="168"/>
      <c r="DX16" s="92"/>
      <c r="DY16" s="93"/>
      <c r="DZ16" s="94"/>
      <c r="EA16" s="95"/>
      <c r="EB16" s="96"/>
      <c r="EC16" s="97"/>
      <c r="ED16" s="98"/>
      <c r="EE16" s="99"/>
      <c r="EF16" s="79">
        <f t="shared" si="53"/>
        <v>0</v>
      </c>
      <c r="EG16" s="104"/>
      <c r="EH16" s="92"/>
      <c r="EI16" s="102"/>
      <c r="EJ16" s="5675">
        <f>الاعدادات!$D$7</f>
        <v>2023</v>
      </c>
      <c r="EK16" s="163">
        <f t="shared" si="55"/>
        <v>0</v>
      </c>
      <c r="EL16" s="164">
        <f t="shared" si="56"/>
        <v>0</v>
      </c>
      <c r="EM16" s="164">
        <f>BS8+BT8+BU8+BV8+BW8</f>
        <v>0</v>
      </c>
      <c r="EN16" s="165">
        <f>BX8+BY8+BZ8+CA8</f>
        <v>0</v>
      </c>
      <c r="EO16" s="166">
        <f t="shared" si="57"/>
        <v>0</v>
      </c>
      <c r="EP16" s="164">
        <f t="shared" si="58"/>
        <v>0</v>
      </c>
      <c r="EQ16" s="164">
        <f>CU8+CV8+CW8+CX8+CY8</f>
        <v>0</v>
      </c>
      <c r="ER16" s="165">
        <f>CZ8+DA8+DB8+DC8</f>
        <v>0</v>
      </c>
      <c r="ES16" s="166">
        <f t="shared" si="59"/>
        <v>0</v>
      </c>
      <c r="ET16" s="164">
        <f t="shared" si="60"/>
        <v>0</v>
      </c>
      <c r="EU16" s="164">
        <f>BS15+BT15+BU15+BV15+BW15</f>
        <v>0</v>
      </c>
      <c r="EV16" s="165">
        <f>BX15+BY15+BZ15+CA15</f>
        <v>0</v>
      </c>
      <c r="EW16" s="166">
        <f t="shared" si="61"/>
        <v>0</v>
      </c>
      <c r="EX16" s="164">
        <f t="shared" si="62"/>
        <v>0</v>
      </c>
      <c r="EY16" s="164">
        <f>CU15+CV15+CW15+CX15+CY15</f>
        <v>0</v>
      </c>
      <c r="EZ16" s="167">
        <f>CZ15+DA15+DB15+DC15</f>
        <v>0</v>
      </c>
      <c r="FA16" s="166">
        <f t="shared" si="63"/>
        <v>0</v>
      </c>
      <c r="FB16" s="164">
        <f t="shared" si="64"/>
        <v>0</v>
      </c>
      <c r="FC16" s="164">
        <f>DW8+DX8+DY8+DZ8+EA8</f>
        <v>0</v>
      </c>
      <c r="FD16" s="167">
        <f>EB8+EC8+ED8+EE8</f>
        <v>0</v>
      </c>
      <c r="FE16" s="166">
        <f t="shared" si="65"/>
        <v>0</v>
      </c>
      <c r="FF16" s="164">
        <f t="shared" si="66"/>
        <v>0</v>
      </c>
      <c r="FG16" s="164">
        <f>DW15+DX15+DY15+DZ15+EA15</f>
        <v>0</v>
      </c>
      <c r="FH16" s="167">
        <f>EB15+EC15+ED15+EE15</f>
        <v>0</v>
      </c>
      <c r="FI16" s="837" t="s">
        <v>184</v>
      </c>
      <c r="FJ16" s="169">
        <f>ES19</f>
        <v>0</v>
      </c>
      <c r="FK16" s="169">
        <f t="shared" ref="FK16:FM16" si="68">ET19</f>
        <v>0</v>
      </c>
      <c r="FL16" s="169">
        <f t="shared" si="68"/>
        <v>0</v>
      </c>
      <c r="FM16" s="169">
        <f t="shared" si="68"/>
        <v>0</v>
      </c>
    </row>
    <row r="17" spans="1:174" ht="48" customHeight="1" thickBot="1">
      <c r="A17" s="143"/>
      <c r="B17" s="157"/>
      <c r="C17" s="157"/>
      <c r="D17" s="157"/>
      <c r="E17" s="158"/>
      <c r="F17" s="158"/>
      <c r="G17" s="159"/>
      <c r="H17" s="144"/>
      <c r="I17" s="144"/>
      <c r="J17" s="145"/>
      <c r="K17" s="146"/>
      <c r="L17" s="5675">
        <f>الاعدادات!$D$9</f>
        <v>2025</v>
      </c>
      <c r="M17" s="172"/>
      <c r="N17" s="172"/>
      <c r="O17" s="172"/>
      <c r="P17" s="172"/>
      <c r="Q17" s="172"/>
      <c r="R17" s="172"/>
      <c r="S17" s="172"/>
      <c r="T17" s="172"/>
      <c r="U17" s="172"/>
      <c r="V17" s="172"/>
      <c r="W17" s="172"/>
      <c r="X17" s="172"/>
      <c r="Y17" s="172"/>
      <c r="Z17" s="174"/>
      <c r="AA17" s="172"/>
      <c r="AB17" s="172"/>
      <c r="AC17" s="172"/>
      <c r="AD17" s="172"/>
      <c r="AE17" s="172"/>
      <c r="AF17" s="172"/>
      <c r="AG17" s="172"/>
      <c r="AH17" s="172"/>
      <c r="AI17" s="172"/>
      <c r="AJ17" s="172"/>
      <c r="AK17" s="172"/>
      <c r="AL17" s="172"/>
      <c r="AM17" s="172"/>
      <c r="AN17" s="172"/>
      <c r="AO17" s="172"/>
      <c r="AP17" s="172"/>
      <c r="AQ17" s="172"/>
      <c r="AR17" s="172"/>
      <c r="AS17" s="175"/>
      <c r="AT17" s="172"/>
      <c r="AU17" s="172"/>
      <c r="AV17" s="172"/>
      <c r="AW17" s="172"/>
      <c r="AX17" s="172"/>
      <c r="AY17" s="175"/>
      <c r="AZ17" s="172"/>
      <c r="BA17" s="172"/>
      <c r="BB17" s="2165"/>
      <c r="BC17" s="5683">
        <f>الاعدادات!$D$9</f>
        <v>2025</v>
      </c>
      <c r="BD17" s="82"/>
      <c r="BE17" s="83"/>
      <c r="BF17" s="83"/>
      <c r="BG17" s="84"/>
      <c r="BH17" s="84"/>
      <c r="BI17" s="84"/>
      <c r="BJ17" s="85"/>
      <c r="BK17" s="86"/>
      <c r="BL17" s="87"/>
      <c r="BM17" s="87"/>
      <c r="BN17" s="88"/>
      <c r="BO17" s="88"/>
      <c r="BP17" s="89"/>
      <c r="BQ17" s="77">
        <f t="shared" si="48"/>
        <v>0</v>
      </c>
      <c r="BR17" s="90"/>
      <c r="BS17" s="91"/>
      <c r="BT17" s="92"/>
      <c r="BU17" s="93"/>
      <c r="BV17" s="94"/>
      <c r="BW17" s="95"/>
      <c r="BX17" s="96"/>
      <c r="BY17" s="97"/>
      <c r="BZ17" s="98"/>
      <c r="CA17" s="99"/>
      <c r="CB17" s="79">
        <f t="shared" si="49"/>
        <v>0</v>
      </c>
      <c r="CC17" s="104"/>
      <c r="CD17" s="92"/>
      <c r="CE17" s="102"/>
      <c r="CF17" s="82"/>
      <c r="CG17" s="83"/>
      <c r="CH17" s="83"/>
      <c r="CI17" s="84"/>
      <c r="CJ17" s="84"/>
      <c r="CK17" s="84"/>
      <c r="CL17" s="85"/>
      <c r="CM17" s="86"/>
      <c r="CN17" s="87"/>
      <c r="CO17" s="87"/>
      <c r="CP17" s="88"/>
      <c r="CQ17" s="88"/>
      <c r="CR17" s="89"/>
      <c r="CS17" s="77">
        <f t="shared" si="50"/>
        <v>0</v>
      </c>
      <c r="CT17" s="90"/>
      <c r="CU17" s="168"/>
      <c r="CV17" s="92"/>
      <c r="CW17" s="93"/>
      <c r="CX17" s="94"/>
      <c r="CY17" s="95"/>
      <c r="CZ17" s="96"/>
      <c r="DA17" s="97"/>
      <c r="DB17" s="98"/>
      <c r="DC17" s="99"/>
      <c r="DD17" s="79">
        <f t="shared" si="51"/>
        <v>0</v>
      </c>
      <c r="DE17" s="104"/>
      <c r="DF17" s="92"/>
      <c r="DG17" s="102"/>
      <c r="DH17" s="82"/>
      <c r="DI17" s="83"/>
      <c r="DJ17" s="83"/>
      <c r="DK17" s="84"/>
      <c r="DL17" s="84"/>
      <c r="DM17" s="84"/>
      <c r="DN17" s="85"/>
      <c r="DO17" s="86"/>
      <c r="DP17" s="87"/>
      <c r="DQ17" s="87"/>
      <c r="DR17" s="88"/>
      <c r="DS17" s="88"/>
      <c r="DT17" s="89"/>
      <c r="DU17" s="77">
        <f t="shared" si="52"/>
        <v>0</v>
      </c>
      <c r="DV17" s="90"/>
      <c r="DW17" s="168"/>
      <c r="DX17" s="92"/>
      <c r="DY17" s="93"/>
      <c r="DZ17" s="94"/>
      <c r="EA17" s="95"/>
      <c r="EB17" s="96"/>
      <c r="EC17" s="97"/>
      <c r="ED17" s="98"/>
      <c r="EE17" s="99"/>
      <c r="EF17" s="79">
        <f t="shared" si="53"/>
        <v>0</v>
      </c>
      <c r="EG17" s="104"/>
      <c r="EH17" s="92"/>
      <c r="EI17" s="102"/>
      <c r="EJ17" s="5675">
        <f>الاعدادات!$D$8</f>
        <v>2024</v>
      </c>
      <c r="EK17" s="163">
        <f t="shared" si="55"/>
        <v>0</v>
      </c>
      <c r="EL17" s="164">
        <f t="shared" si="56"/>
        <v>0</v>
      </c>
      <c r="EM17" s="164">
        <f>BS9+BT9+BU9+BV9+BW9</f>
        <v>0</v>
      </c>
      <c r="EN17" s="165">
        <f>BX9+BY9+BZ9+CA9</f>
        <v>0</v>
      </c>
      <c r="EO17" s="166">
        <f t="shared" si="57"/>
        <v>0</v>
      </c>
      <c r="EP17" s="164">
        <f t="shared" si="58"/>
        <v>0</v>
      </c>
      <c r="EQ17" s="164">
        <f>CU9+CV9+CW9+CX9+CY9</f>
        <v>0</v>
      </c>
      <c r="ER17" s="165">
        <f>CZ9+DA9+DB9+DC9</f>
        <v>0</v>
      </c>
      <c r="ES17" s="166">
        <f t="shared" si="59"/>
        <v>0</v>
      </c>
      <c r="ET17" s="164">
        <f t="shared" si="60"/>
        <v>0</v>
      </c>
      <c r="EU17" s="164">
        <f>BS16+BT16+BU16+BV16+BW16</f>
        <v>0</v>
      </c>
      <c r="EV17" s="165">
        <f>BX16+BY16+BZ16+CA16</f>
        <v>0</v>
      </c>
      <c r="EW17" s="166">
        <f t="shared" si="61"/>
        <v>0</v>
      </c>
      <c r="EX17" s="164">
        <f t="shared" si="62"/>
        <v>0</v>
      </c>
      <c r="EY17" s="164">
        <f>CU16+CV16+CW16+CX16+CY16</f>
        <v>0</v>
      </c>
      <c r="EZ17" s="167">
        <f>CZ16+DA16+DB16+DC16</f>
        <v>0</v>
      </c>
      <c r="FA17" s="166">
        <f t="shared" si="63"/>
        <v>0</v>
      </c>
      <c r="FB17" s="164">
        <f t="shared" si="64"/>
        <v>0</v>
      </c>
      <c r="FC17" s="164">
        <f>DW9+DX9+DY9+DZ9+EA9</f>
        <v>0</v>
      </c>
      <c r="FD17" s="167">
        <f>EB9+EC9+ED9+EE9</f>
        <v>0</v>
      </c>
      <c r="FE17" s="166">
        <f t="shared" si="65"/>
        <v>0</v>
      </c>
      <c r="FF17" s="164">
        <f t="shared" si="66"/>
        <v>0</v>
      </c>
      <c r="FG17" s="164">
        <f>DW16+DX16+DY16+DZ16+EA16</f>
        <v>0</v>
      </c>
      <c r="FH17" s="167">
        <f>EB16+EC16+ED16+EE16</f>
        <v>0</v>
      </c>
      <c r="FI17" s="837" t="s">
        <v>185</v>
      </c>
      <c r="FJ17" s="169">
        <f>EW19</f>
        <v>0</v>
      </c>
      <c r="FK17" s="169">
        <f t="shared" ref="FK17:FM17" si="69">EX19</f>
        <v>0</v>
      </c>
      <c r="FL17" s="169">
        <f t="shared" si="69"/>
        <v>0</v>
      </c>
      <c r="FM17" s="169">
        <f t="shared" si="69"/>
        <v>0</v>
      </c>
    </row>
    <row r="18" spans="1:174" ht="48" customHeight="1" thickBot="1">
      <c r="A18" s="143"/>
      <c r="B18" s="157"/>
      <c r="C18" s="157"/>
      <c r="D18" s="157"/>
      <c r="E18" s="158"/>
      <c r="F18" s="158"/>
      <c r="G18" s="159"/>
      <c r="H18" s="144"/>
      <c r="I18" s="144"/>
      <c r="J18" s="145"/>
      <c r="K18" s="146"/>
      <c r="L18" s="5675">
        <f>الاعدادات!$D$10</f>
        <v>2026</v>
      </c>
      <c r="M18" s="172"/>
      <c r="N18" s="172"/>
      <c r="O18" s="172"/>
      <c r="P18" s="172"/>
      <c r="Q18" s="172"/>
      <c r="R18" s="172"/>
      <c r="S18" s="172"/>
      <c r="T18" s="172"/>
      <c r="U18" s="172"/>
      <c r="V18" s="172"/>
      <c r="W18" s="172"/>
      <c r="X18" s="172"/>
      <c r="Y18" s="172"/>
      <c r="Z18" s="174"/>
      <c r="AA18" s="172"/>
      <c r="AB18" s="172"/>
      <c r="AC18" s="172"/>
      <c r="AD18" s="172"/>
      <c r="AE18" s="172"/>
      <c r="AF18" s="172"/>
      <c r="AG18" s="172"/>
      <c r="AH18" s="172"/>
      <c r="AI18" s="172"/>
      <c r="AJ18" s="172"/>
      <c r="AK18" s="172"/>
      <c r="AL18" s="172"/>
      <c r="AM18" s="172"/>
      <c r="AN18" s="172"/>
      <c r="AO18" s="172"/>
      <c r="AP18" s="172"/>
      <c r="AQ18" s="172"/>
      <c r="AR18" s="172"/>
      <c r="AS18" s="175"/>
      <c r="AT18" s="172"/>
      <c r="AU18" s="172"/>
      <c r="AV18" s="172"/>
      <c r="AW18" s="172"/>
      <c r="AX18" s="172"/>
      <c r="AY18" s="175"/>
      <c r="AZ18" s="172"/>
      <c r="BA18" s="172"/>
      <c r="BB18" s="2165"/>
      <c r="BC18" s="5683">
        <f>الاعدادات!$D$10</f>
        <v>2026</v>
      </c>
      <c r="BD18" s="117"/>
      <c r="BE18" s="118"/>
      <c r="BF18" s="118"/>
      <c r="BG18" s="119"/>
      <c r="BH18" s="119"/>
      <c r="BI18" s="119"/>
      <c r="BJ18" s="120"/>
      <c r="BK18" s="121"/>
      <c r="BL18" s="122"/>
      <c r="BM18" s="122"/>
      <c r="BN18" s="123"/>
      <c r="BO18" s="123"/>
      <c r="BP18" s="124"/>
      <c r="BQ18" s="125">
        <f t="shared" si="48"/>
        <v>0</v>
      </c>
      <c r="BR18" s="126"/>
      <c r="BS18" s="127"/>
      <c r="BT18" s="128"/>
      <c r="BU18" s="129"/>
      <c r="BV18" s="130"/>
      <c r="BW18" s="131"/>
      <c r="BX18" s="132"/>
      <c r="BY18" s="133"/>
      <c r="BZ18" s="134"/>
      <c r="CA18" s="135"/>
      <c r="CB18" s="136">
        <f t="shared" si="49"/>
        <v>0</v>
      </c>
      <c r="CC18" s="137"/>
      <c r="CD18" s="128"/>
      <c r="CE18" s="141"/>
      <c r="CF18" s="117"/>
      <c r="CG18" s="118"/>
      <c r="CH18" s="118"/>
      <c r="CI18" s="119"/>
      <c r="CJ18" s="119"/>
      <c r="CK18" s="119"/>
      <c r="CL18" s="120"/>
      <c r="CM18" s="121"/>
      <c r="CN18" s="122"/>
      <c r="CO18" s="122"/>
      <c r="CP18" s="123"/>
      <c r="CQ18" s="123"/>
      <c r="CR18" s="124"/>
      <c r="CS18" s="125">
        <f t="shared" si="50"/>
        <v>0</v>
      </c>
      <c r="CT18" s="126"/>
      <c r="CU18" s="176"/>
      <c r="CV18" s="128"/>
      <c r="CW18" s="129"/>
      <c r="CX18" s="130"/>
      <c r="CY18" s="131"/>
      <c r="CZ18" s="132"/>
      <c r="DA18" s="133"/>
      <c r="DB18" s="134"/>
      <c r="DC18" s="135"/>
      <c r="DD18" s="136">
        <f t="shared" si="51"/>
        <v>0</v>
      </c>
      <c r="DE18" s="137"/>
      <c r="DF18" s="128"/>
      <c r="DG18" s="141"/>
      <c r="DH18" s="117"/>
      <c r="DI18" s="118"/>
      <c r="DJ18" s="118"/>
      <c r="DK18" s="119"/>
      <c r="DL18" s="119"/>
      <c r="DM18" s="119"/>
      <c r="DN18" s="120"/>
      <c r="DO18" s="121"/>
      <c r="DP18" s="122"/>
      <c r="DQ18" s="122"/>
      <c r="DR18" s="123"/>
      <c r="DS18" s="123"/>
      <c r="DT18" s="124"/>
      <c r="DU18" s="125">
        <f t="shared" si="52"/>
        <v>0</v>
      </c>
      <c r="DV18" s="126"/>
      <c r="DW18" s="176"/>
      <c r="DX18" s="128"/>
      <c r="DY18" s="129"/>
      <c r="DZ18" s="130"/>
      <c r="EA18" s="131"/>
      <c r="EB18" s="132"/>
      <c r="EC18" s="133"/>
      <c r="ED18" s="134"/>
      <c r="EE18" s="135"/>
      <c r="EF18" s="136">
        <f t="shared" si="53"/>
        <v>0</v>
      </c>
      <c r="EG18" s="137"/>
      <c r="EH18" s="128"/>
      <c r="EI18" s="141"/>
      <c r="EJ18" s="5675">
        <f>الاعدادات!$D$9</f>
        <v>2025</v>
      </c>
      <c r="EK18" s="163">
        <f t="shared" si="55"/>
        <v>0</v>
      </c>
      <c r="EL18" s="164">
        <f t="shared" si="56"/>
        <v>0</v>
      </c>
      <c r="EM18" s="164">
        <f>BS10+BT10+BU10+BV10+BW10</f>
        <v>0</v>
      </c>
      <c r="EN18" s="165">
        <f>BX10+BY10+BZ10+CA10</f>
        <v>0</v>
      </c>
      <c r="EO18" s="166">
        <f t="shared" si="57"/>
        <v>0</v>
      </c>
      <c r="EP18" s="164">
        <f t="shared" si="58"/>
        <v>0</v>
      </c>
      <c r="EQ18" s="164">
        <f>CU10+CV10+CW10+CX10+CY10</f>
        <v>0</v>
      </c>
      <c r="ER18" s="165">
        <f>CZ10+DA10+DB10+DC10</f>
        <v>0</v>
      </c>
      <c r="ES18" s="166">
        <f t="shared" si="59"/>
        <v>0</v>
      </c>
      <c r="ET18" s="164">
        <f t="shared" si="60"/>
        <v>0</v>
      </c>
      <c r="EU18" s="164">
        <f>BS17+BT17+BU17+BV17+BW17</f>
        <v>0</v>
      </c>
      <c r="EV18" s="165">
        <f>BX17+BY17+BZ17+CA17</f>
        <v>0</v>
      </c>
      <c r="EW18" s="166">
        <f t="shared" si="61"/>
        <v>0</v>
      </c>
      <c r="EX18" s="164">
        <f t="shared" si="62"/>
        <v>0</v>
      </c>
      <c r="EY18" s="164">
        <f>CU17+CV17+CW17+CX17+CY17</f>
        <v>0</v>
      </c>
      <c r="EZ18" s="167">
        <f>CZ17+DA17+DB17+DC17</f>
        <v>0</v>
      </c>
      <c r="FA18" s="166">
        <f t="shared" si="63"/>
        <v>0</v>
      </c>
      <c r="FB18" s="164">
        <f t="shared" si="64"/>
        <v>0</v>
      </c>
      <c r="FC18" s="164">
        <f>DW10+DX10+DY10+DZ10+EA10</f>
        <v>0</v>
      </c>
      <c r="FD18" s="167">
        <f>EB10+EC10+ED10+EE10</f>
        <v>0</v>
      </c>
      <c r="FE18" s="166">
        <f t="shared" si="65"/>
        <v>0</v>
      </c>
      <c r="FF18" s="164">
        <f t="shared" si="66"/>
        <v>0</v>
      </c>
      <c r="FG18" s="164">
        <f>DW17+DX17+DY17+DZ17+EA17</f>
        <v>0</v>
      </c>
      <c r="FH18" s="167">
        <f>EB17+EC17+ED17+EE17</f>
        <v>0</v>
      </c>
      <c r="FI18" s="837" t="s">
        <v>200</v>
      </c>
      <c r="FJ18" s="169">
        <f>FA19</f>
        <v>0</v>
      </c>
      <c r="FK18" s="169">
        <f t="shared" ref="FK18:FL18" si="70">FB19</f>
        <v>0</v>
      </c>
      <c r="FL18" s="169">
        <f t="shared" si="70"/>
        <v>0</v>
      </c>
      <c r="FM18" s="169">
        <f>FD19</f>
        <v>0</v>
      </c>
    </row>
    <row r="19" spans="1:174" ht="48" customHeight="1" thickBot="1">
      <c r="A19" s="143"/>
      <c r="B19" s="172"/>
      <c r="C19" s="172"/>
      <c r="D19" s="172"/>
      <c r="E19" s="172"/>
      <c r="F19" s="172"/>
      <c r="G19" s="172"/>
      <c r="H19" s="172"/>
      <c r="I19" s="172"/>
      <c r="J19" s="145"/>
      <c r="K19" s="146"/>
      <c r="L19" s="173"/>
      <c r="M19" s="172"/>
      <c r="N19" s="172"/>
      <c r="O19" s="172"/>
      <c r="P19" s="172"/>
      <c r="Q19" s="172"/>
      <c r="R19" s="172"/>
      <c r="S19" s="172"/>
      <c r="T19" s="172"/>
      <c r="U19" s="172"/>
      <c r="V19" s="172"/>
      <c r="W19" s="172"/>
      <c r="X19" s="172"/>
      <c r="Y19" s="172"/>
      <c r="Z19" s="174"/>
      <c r="AA19" s="172"/>
      <c r="AB19" s="172"/>
      <c r="AC19" s="172"/>
      <c r="AD19" s="172"/>
      <c r="AE19" s="172"/>
      <c r="AF19" s="172"/>
      <c r="AG19" s="172"/>
      <c r="AH19" s="172"/>
      <c r="AI19" s="172"/>
      <c r="AJ19" s="172"/>
      <c r="AK19" s="172"/>
      <c r="AL19" s="172"/>
      <c r="AM19" s="172"/>
      <c r="AN19" s="172"/>
      <c r="AO19" s="172"/>
      <c r="AP19" s="172"/>
      <c r="AQ19" s="172"/>
      <c r="AR19" s="172"/>
      <c r="AS19" s="175"/>
      <c r="AT19" s="172"/>
      <c r="AU19" s="172"/>
      <c r="AV19" s="172"/>
      <c r="AW19" s="172"/>
      <c r="AX19" s="172"/>
      <c r="AY19" s="175"/>
      <c r="AZ19" s="172"/>
      <c r="BA19" s="172"/>
      <c r="BB19" s="2165"/>
      <c r="BC19" s="2009" t="s">
        <v>181</v>
      </c>
      <c r="BD19" s="5689">
        <f t="shared" ref="BD19:BP19" si="71">SUM(BD14:BD18)</f>
        <v>0</v>
      </c>
      <c r="BE19" s="5690">
        <f t="shared" si="71"/>
        <v>0</v>
      </c>
      <c r="BF19" s="5690">
        <f t="shared" si="71"/>
        <v>0</v>
      </c>
      <c r="BG19" s="5690">
        <f t="shared" si="71"/>
        <v>0</v>
      </c>
      <c r="BH19" s="5690">
        <f t="shared" si="71"/>
        <v>0</v>
      </c>
      <c r="BI19" s="5690">
        <f t="shared" si="71"/>
        <v>0</v>
      </c>
      <c r="BJ19" s="5690">
        <f t="shared" si="71"/>
        <v>0</v>
      </c>
      <c r="BK19" s="5690">
        <f t="shared" si="71"/>
        <v>0</v>
      </c>
      <c r="BL19" s="5690">
        <f t="shared" si="71"/>
        <v>0</v>
      </c>
      <c r="BM19" s="5690">
        <f t="shared" si="71"/>
        <v>0</v>
      </c>
      <c r="BN19" s="5690">
        <f t="shared" si="71"/>
        <v>0</v>
      </c>
      <c r="BO19" s="5690">
        <f t="shared" si="71"/>
        <v>0</v>
      </c>
      <c r="BP19" s="5690">
        <f t="shared" si="71"/>
        <v>0</v>
      </c>
      <c r="BQ19" s="5691">
        <f t="shared" si="48"/>
        <v>0</v>
      </c>
      <c r="BR19" s="5690">
        <f t="shared" ref="BR19:CR19" si="72">SUM(BR14:BR18)</f>
        <v>0</v>
      </c>
      <c r="BS19" s="5690">
        <f t="shared" si="72"/>
        <v>0</v>
      </c>
      <c r="BT19" s="5690">
        <f t="shared" si="72"/>
        <v>0</v>
      </c>
      <c r="BU19" s="5690">
        <f t="shared" si="72"/>
        <v>0</v>
      </c>
      <c r="BV19" s="5690">
        <f t="shared" si="72"/>
        <v>0</v>
      </c>
      <c r="BW19" s="5690">
        <f t="shared" si="72"/>
        <v>0</v>
      </c>
      <c r="BX19" s="5690">
        <f t="shared" si="72"/>
        <v>0</v>
      </c>
      <c r="BY19" s="5690">
        <f t="shared" si="72"/>
        <v>0</v>
      </c>
      <c r="BZ19" s="5692">
        <f t="shared" si="72"/>
        <v>0</v>
      </c>
      <c r="CA19" s="5690">
        <f t="shared" si="72"/>
        <v>0</v>
      </c>
      <c r="CB19" s="5690">
        <f t="shared" si="72"/>
        <v>0</v>
      </c>
      <c r="CC19" s="5690">
        <f t="shared" si="72"/>
        <v>0</v>
      </c>
      <c r="CD19" s="5690">
        <f t="shared" si="72"/>
        <v>0</v>
      </c>
      <c r="CE19" s="5693">
        <f t="shared" si="72"/>
        <v>0</v>
      </c>
      <c r="CF19" s="5689">
        <f t="shared" si="72"/>
        <v>0</v>
      </c>
      <c r="CG19" s="5690">
        <f t="shared" si="72"/>
        <v>0</v>
      </c>
      <c r="CH19" s="5690">
        <f t="shared" si="72"/>
        <v>0</v>
      </c>
      <c r="CI19" s="5690">
        <f t="shared" si="72"/>
        <v>0</v>
      </c>
      <c r="CJ19" s="5690">
        <f t="shared" si="72"/>
        <v>0</v>
      </c>
      <c r="CK19" s="5690">
        <f t="shared" si="72"/>
        <v>0</v>
      </c>
      <c r="CL19" s="5690">
        <f t="shared" si="72"/>
        <v>0</v>
      </c>
      <c r="CM19" s="5690">
        <f t="shared" si="72"/>
        <v>0</v>
      </c>
      <c r="CN19" s="5690">
        <f t="shared" si="72"/>
        <v>0</v>
      </c>
      <c r="CO19" s="5690">
        <f t="shared" si="72"/>
        <v>0</v>
      </c>
      <c r="CP19" s="5690">
        <f t="shared" si="72"/>
        <v>0</v>
      </c>
      <c r="CQ19" s="5690">
        <f t="shared" si="72"/>
        <v>0</v>
      </c>
      <c r="CR19" s="5690">
        <f t="shared" si="72"/>
        <v>0</v>
      </c>
      <c r="CS19" s="5691">
        <f t="shared" si="50"/>
        <v>0</v>
      </c>
      <c r="CT19" s="5690">
        <f t="shared" ref="CT19:DT19" si="73">SUM(CT14:CT18)</f>
        <v>0</v>
      </c>
      <c r="CU19" s="5690">
        <f t="shared" si="73"/>
        <v>0</v>
      </c>
      <c r="CV19" s="5690">
        <f t="shared" si="73"/>
        <v>0</v>
      </c>
      <c r="CW19" s="5690">
        <f t="shared" si="73"/>
        <v>0</v>
      </c>
      <c r="CX19" s="5690">
        <f t="shared" si="73"/>
        <v>0</v>
      </c>
      <c r="CY19" s="5690">
        <f t="shared" si="73"/>
        <v>0</v>
      </c>
      <c r="CZ19" s="5690">
        <f t="shared" si="73"/>
        <v>0</v>
      </c>
      <c r="DA19" s="5690">
        <f t="shared" si="73"/>
        <v>0</v>
      </c>
      <c r="DB19" s="5692">
        <f t="shared" si="73"/>
        <v>0</v>
      </c>
      <c r="DC19" s="5690">
        <f t="shared" si="73"/>
        <v>0</v>
      </c>
      <c r="DD19" s="5690">
        <f t="shared" si="73"/>
        <v>0</v>
      </c>
      <c r="DE19" s="5690">
        <f t="shared" si="73"/>
        <v>0</v>
      </c>
      <c r="DF19" s="5690">
        <f t="shared" si="73"/>
        <v>0</v>
      </c>
      <c r="DG19" s="5693">
        <f t="shared" si="73"/>
        <v>0</v>
      </c>
      <c r="DH19" s="5689">
        <f t="shared" si="73"/>
        <v>0</v>
      </c>
      <c r="DI19" s="5690">
        <f t="shared" si="73"/>
        <v>0</v>
      </c>
      <c r="DJ19" s="5690">
        <f t="shared" si="73"/>
        <v>0</v>
      </c>
      <c r="DK19" s="5690">
        <f t="shared" si="73"/>
        <v>0</v>
      </c>
      <c r="DL19" s="5690">
        <f t="shared" si="73"/>
        <v>0</v>
      </c>
      <c r="DM19" s="5690">
        <f t="shared" si="73"/>
        <v>0</v>
      </c>
      <c r="DN19" s="5690">
        <f t="shared" si="73"/>
        <v>0</v>
      </c>
      <c r="DO19" s="5690">
        <f t="shared" si="73"/>
        <v>0</v>
      </c>
      <c r="DP19" s="5690">
        <f t="shared" si="73"/>
        <v>0</v>
      </c>
      <c r="DQ19" s="5690">
        <f t="shared" si="73"/>
        <v>0</v>
      </c>
      <c r="DR19" s="5690">
        <f t="shared" si="73"/>
        <v>0</v>
      </c>
      <c r="DS19" s="5690">
        <f t="shared" si="73"/>
        <v>0</v>
      </c>
      <c r="DT19" s="5690">
        <f t="shared" si="73"/>
        <v>0</v>
      </c>
      <c r="DU19" s="5691">
        <f t="shared" si="52"/>
        <v>0</v>
      </c>
      <c r="DV19" s="5690">
        <f t="shared" ref="DV19:EI19" si="74">SUM(DV14:DV18)</f>
        <v>0</v>
      </c>
      <c r="DW19" s="5690">
        <f t="shared" si="74"/>
        <v>0</v>
      </c>
      <c r="DX19" s="5690">
        <f t="shared" si="74"/>
        <v>0</v>
      </c>
      <c r="DY19" s="5690">
        <f t="shared" si="74"/>
        <v>0</v>
      </c>
      <c r="DZ19" s="5690">
        <f t="shared" si="74"/>
        <v>0</v>
      </c>
      <c r="EA19" s="5690">
        <f t="shared" si="74"/>
        <v>0</v>
      </c>
      <c r="EB19" s="5690">
        <f t="shared" si="74"/>
        <v>0</v>
      </c>
      <c r="EC19" s="5690">
        <f t="shared" si="74"/>
        <v>0</v>
      </c>
      <c r="ED19" s="5692">
        <f t="shared" si="74"/>
        <v>0</v>
      </c>
      <c r="EE19" s="5690">
        <f t="shared" si="74"/>
        <v>0</v>
      </c>
      <c r="EF19" s="5690">
        <f t="shared" si="74"/>
        <v>0</v>
      </c>
      <c r="EG19" s="5690">
        <f t="shared" si="74"/>
        <v>0</v>
      </c>
      <c r="EH19" s="5690">
        <f t="shared" si="74"/>
        <v>0</v>
      </c>
      <c r="EI19" s="5693">
        <f t="shared" si="74"/>
        <v>0</v>
      </c>
      <c r="EJ19" s="5675">
        <f>الاعدادات!$D$10</f>
        <v>2026</v>
      </c>
      <c r="EK19" s="163">
        <f t="shared" si="55"/>
        <v>0</v>
      </c>
      <c r="EL19" s="164">
        <f t="shared" si="56"/>
        <v>0</v>
      </c>
      <c r="EM19" s="164">
        <f>BS11+BT11+BU11+BV11+BW11</f>
        <v>0</v>
      </c>
      <c r="EN19" s="165">
        <f>BX11+BY11+BZ11+CA11</f>
        <v>0</v>
      </c>
      <c r="EO19" s="166">
        <f t="shared" si="57"/>
        <v>0</v>
      </c>
      <c r="EP19" s="164">
        <f t="shared" si="58"/>
        <v>0</v>
      </c>
      <c r="EQ19" s="164">
        <f>CU11+CV11+CW11+CX11+CY11</f>
        <v>0</v>
      </c>
      <c r="ER19" s="165">
        <f>CZ11+DA11+DB11+DC11</f>
        <v>0</v>
      </c>
      <c r="ES19" s="166">
        <f t="shared" si="59"/>
        <v>0</v>
      </c>
      <c r="ET19" s="164">
        <f t="shared" si="60"/>
        <v>0</v>
      </c>
      <c r="EU19" s="164">
        <f>BS18+BT18+BU18+BV18+BW18</f>
        <v>0</v>
      </c>
      <c r="EV19" s="165">
        <f>BX18+BY18+BZ18+CA18</f>
        <v>0</v>
      </c>
      <c r="EW19" s="166">
        <f t="shared" si="61"/>
        <v>0</v>
      </c>
      <c r="EX19" s="164">
        <f t="shared" si="62"/>
        <v>0</v>
      </c>
      <c r="EY19" s="164">
        <f>CU18+CV18+CW18+CX18+CY18</f>
        <v>0</v>
      </c>
      <c r="EZ19" s="167">
        <f>CZ18+DA18+DB18+DC18</f>
        <v>0</v>
      </c>
      <c r="FA19" s="166">
        <f t="shared" si="63"/>
        <v>0</v>
      </c>
      <c r="FB19" s="164">
        <f t="shared" si="64"/>
        <v>0</v>
      </c>
      <c r="FC19" s="164">
        <f>DW11+DX11+DY11+DZ11+EA11</f>
        <v>0</v>
      </c>
      <c r="FD19" s="167">
        <f>EB11+EC11+ED11+EE11</f>
        <v>0</v>
      </c>
      <c r="FE19" s="166">
        <f t="shared" si="65"/>
        <v>0</v>
      </c>
      <c r="FF19" s="164">
        <f t="shared" si="66"/>
        <v>0</v>
      </c>
      <c r="FG19" s="164">
        <f>DW18+DX18+DY18+DZ18+EA18</f>
        <v>0</v>
      </c>
      <c r="FH19" s="167">
        <f>EB18+EC18+ED18+EE18</f>
        <v>0</v>
      </c>
      <c r="FI19" s="837" t="s">
        <v>597</v>
      </c>
      <c r="FJ19" s="169">
        <f>FE19</f>
        <v>0</v>
      </c>
      <c r="FK19" s="169">
        <f t="shared" ref="FK19:FM19" si="75">FF19</f>
        <v>0</v>
      </c>
      <c r="FL19" s="169">
        <f t="shared" si="75"/>
        <v>0</v>
      </c>
      <c r="FM19" s="169">
        <f t="shared" si="75"/>
        <v>0</v>
      </c>
    </row>
    <row r="20" spans="1:174" ht="48" customHeight="1" thickBot="1">
      <c r="A20" s="2527"/>
      <c r="B20" s="2527"/>
      <c r="C20" s="2527"/>
      <c r="D20" s="2527"/>
      <c r="E20" s="2527"/>
      <c r="F20" s="2527"/>
      <c r="G20" s="2527"/>
      <c r="H20" s="2527"/>
      <c r="I20" s="2527"/>
      <c r="J20" s="2527"/>
      <c r="K20" s="2527"/>
      <c r="L20" s="2527"/>
      <c r="M20" s="2527"/>
      <c r="N20" s="2527"/>
      <c r="O20" s="2527"/>
      <c r="P20" s="2527"/>
      <c r="Q20" s="2527"/>
      <c r="R20" s="2527"/>
      <c r="S20" s="2527"/>
      <c r="T20" s="2527"/>
      <c r="U20" s="2527"/>
      <c r="V20" s="2527"/>
      <c r="W20" s="2527"/>
      <c r="X20" s="2527"/>
      <c r="Y20" s="2527"/>
      <c r="Z20" s="2527"/>
      <c r="AA20" s="2527"/>
      <c r="AB20" s="2527"/>
      <c r="AC20" s="2527"/>
      <c r="AD20" s="2527"/>
      <c r="AE20" s="2527"/>
      <c r="AF20" s="2527"/>
      <c r="AG20" s="2527"/>
      <c r="AH20" s="2527"/>
      <c r="AI20" s="2527"/>
      <c r="AJ20" s="2527"/>
      <c r="AK20" s="2527"/>
      <c r="AL20" s="2527"/>
      <c r="AM20" s="2527"/>
      <c r="AN20" s="2527"/>
      <c r="AO20" s="2527"/>
      <c r="AP20" s="2527"/>
      <c r="AQ20" s="2527"/>
      <c r="AR20" s="2527"/>
      <c r="AS20" s="2527"/>
      <c r="AT20" s="2527"/>
      <c r="AU20" s="2527"/>
      <c r="AV20" s="2527"/>
      <c r="AW20" s="2527"/>
      <c r="AX20" s="2527"/>
      <c r="AY20" s="2527"/>
      <c r="AZ20" s="2527"/>
      <c r="BA20" s="2527"/>
      <c r="BB20" s="2527"/>
      <c r="BC20" s="2527"/>
      <c r="BD20" s="2528"/>
      <c r="BE20" s="2527"/>
      <c r="BF20" s="2527"/>
      <c r="BG20" s="2527"/>
      <c r="BH20" s="2527"/>
      <c r="BI20" s="2527"/>
      <c r="BJ20" s="2527"/>
      <c r="BK20" s="2527"/>
      <c r="BL20" s="2527"/>
      <c r="BM20" s="2527"/>
      <c r="BN20" s="2527"/>
      <c r="BO20" s="2527"/>
      <c r="BP20" s="2527"/>
      <c r="BQ20" s="2527"/>
      <c r="BR20" s="2527"/>
      <c r="BS20" s="2527"/>
      <c r="BT20" s="2527"/>
      <c r="BU20" s="2527"/>
      <c r="BV20" s="2527"/>
      <c r="BW20" s="2527"/>
      <c r="BX20" s="2527"/>
      <c r="BY20" s="2527"/>
      <c r="BZ20" s="2527"/>
      <c r="CA20" s="2527"/>
      <c r="CB20" s="2527"/>
      <c r="CC20" s="2527"/>
      <c r="CD20" s="2527"/>
      <c r="CE20" s="2527"/>
      <c r="CF20" s="2528"/>
      <c r="CG20" s="2527"/>
      <c r="CH20" s="2527"/>
      <c r="CI20" s="2527"/>
      <c r="CJ20" s="2527"/>
      <c r="CK20" s="2527"/>
      <c r="CL20" s="2527"/>
      <c r="CM20" s="2527"/>
      <c r="CN20" s="2527"/>
      <c r="CO20" s="2527"/>
      <c r="CP20" s="2527"/>
      <c r="CQ20" s="2527"/>
      <c r="CR20" s="2527"/>
      <c r="CS20" s="2527"/>
      <c r="CT20" s="2527"/>
      <c r="CU20" s="2527"/>
      <c r="CV20" s="2527"/>
      <c r="CW20" s="2527"/>
      <c r="CX20" s="2527"/>
      <c r="CY20" s="2527"/>
      <c r="CZ20" s="2527"/>
      <c r="DA20" s="2527"/>
      <c r="DB20" s="2527"/>
      <c r="DC20" s="2527"/>
      <c r="DD20" s="2527"/>
      <c r="DE20" s="2527"/>
      <c r="DF20" s="2527"/>
      <c r="DG20" s="2527"/>
      <c r="DH20" s="2528"/>
      <c r="DI20" s="2527"/>
      <c r="DJ20" s="2527"/>
      <c r="DK20" s="2527"/>
      <c r="DL20" s="2527"/>
      <c r="DM20" s="2527"/>
      <c r="DN20" s="2527"/>
      <c r="DO20" s="2527"/>
      <c r="DP20" s="2527"/>
      <c r="DQ20" s="2527"/>
      <c r="DR20" s="2527"/>
      <c r="DS20" s="2527"/>
      <c r="DT20" s="2527"/>
      <c r="DU20" s="2527"/>
      <c r="DV20" s="2527"/>
      <c r="DW20" s="2527"/>
      <c r="DX20" s="2527"/>
      <c r="DY20" s="2527"/>
      <c r="DZ20" s="2527"/>
      <c r="EA20" s="2527"/>
      <c r="EB20" s="2527"/>
      <c r="EC20" s="2527"/>
      <c r="ED20" s="2527"/>
      <c r="EE20" s="2527"/>
      <c r="EF20" s="2527"/>
      <c r="EG20" s="2527"/>
      <c r="EH20" s="2527"/>
      <c r="EI20" s="2527"/>
      <c r="EJ20" s="2527"/>
      <c r="EK20" s="5688">
        <f>SUM(EK15:EK19)</f>
        <v>0</v>
      </c>
      <c r="EL20" s="5688">
        <f t="shared" ref="EL20:FH20" si="76">SUM(EL15:EL19)</f>
        <v>0</v>
      </c>
      <c r="EM20" s="5688">
        <f t="shared" si="76"/>
        <v>0</v>
      </c>
      <c r="EN20" s="5688">
        <f t="shared" si="76"/>
        <v>0</v>
      </c>
      <c r="EO20" s="5688">
        <f t="shared" si="76"/>
        <v>0</v>
      </c>
      <c r="EP20" s="5688">
        <f t="shared" si="76"/>
        <v>0</v>
      </c>
      <c r="EQ20" s="5688">
        <f t="shared" si="76"/>
        <v>0</v>
      </c>
      <c r="ER20" s="5688">
        <f t="shared" si="76"/>
        <v>0</v>
      </c>
      <c r="ES20" s="5688">
        <f t="shared" si="76"/>
        <v>0</v>
      </c>
      <c r="ET20" s="5688">
        <f t="shared" si="76"/>
        <v>0</v>
      </c>
      <c r="EU20" s="5688">
        <f t="shared" si="76"/>
        <v>0</v>
      </c>
      <c r="EV20" s="5688">
        <f t="shared" si="76"/>
        <v>0</v>
      </c>
      <c r="EW20" s="5688">
        <f t="shared" si="76"/>
        <v>0</v>
      </c>
      <c r="EX20" s="5688">
        <f t="shared" si="76"/>
        <v>0</v>
      </c>
      <c r="EY20" s="5688">
        <f t="shared" si="76"/>
        <v>0</v>
      </c>
      <c r="EZ20" s="5688">
        <f t="shared" si="76"/>
        <v>0</v>
      </c>
      <c r="FA20" s="5688">
        <f t="shared" si="76"/>
        <v>0</v>
      </c>
      <c r="FB20" s="5688">
        <f t="shared" si="76"/>
        <v>0</v>
      </c>
      <c r="FC20" s="5688">
        <f t="shared" si="76"/>
        <v>0</v>
      </c>
      <c r="FD20" s="5688">
        <f t="shared" si="76"/>
        <v>0</v>
      </c>
      <c r="FE20" s="5688">
        <f t="shared" si="76"/>
        <v>0</v>
      </c>
      <c r="FF20" s="5688">
        <f t="shared" si="76"/>
        <v>0</v>
      </c>
      <c r="FG20" s="5688">
        <f t="shared" si="76"/>
        <v>0</v>
      </c>
      <c r="FH20" s="5688">
        <f t="shared" si="76"/>
        <v>0</v>
      </c>
      <c r="FI20" s="2527"/>
      <c r="FJ20" s="2527"/>
      <c r="FK20" s="2527"/>
      <c r="FL20" s="2527"/>
      <c r="FM20" s="2527"/>
    </row>
    <row r="21" spans="1:174" ht="48" customHeight="1" thickBot="1">
      <c r="A21" s="6227" t="s">
        <v>1136</v>
      </c>
      <c r="B21" s="6230" t="str" cm="1">
        <f t="array" ref="B21">_xlfn.XLOOKUP(1, (INDEX(التشكيل_القديم!$L$5:$S$49, ,6)=$A21) * (INDEX(التشكيل_القديم!$L$5:$S$49, ,7)="رئيس الدائرة"), INDEX(التشكيل_القديم!$L$5:$S$49, ,2))</f>
        <v>محمد فرحات عبد العظيم عبد الجواد</v>
      </c>
      <c r="C21" s="6230"/>
      <c r="D21" s="6230"/>
      <c r="E21" s="6230"/>
      <c r="F21" s="6230"/>
      <c r="G21" s="6230"/>
      <c r="H21" s="5676" cm="1">
        <f t="array" ref="H21">_xlfn.XLOOKUP(1, (INDEX(التشكيل_القديم!$L$5:$S$49, ,6)=$A21) * (INDEX(التشكيل_القديم!$L$5:$S$49, ,7)="رئيس الدائرة"), INDEX(التشكيل_القديم!$L$5:$S$49, ,3))</f>
        <v>3200</v>
      </c>
      <c r="I21" s="2171" t="str" cm="1">
        <f t="array" ref="I21">_xlfn.XLOOKUP(1, (INDEX(التشكيل_القديم!$L$5:$S$49, ,6)=$A21) * (INDEX(التشكيل_القديم!$L$5:$S$49, ,7)="رئيس الدائرة"), INDEX(التشكيل_القديم!$L$5:$S$49, ,4))</f>
        <v>أ</v>
      </c>
      <c r="J21" s="6231" t="s">
        <v>21</v>
      </c>
      <c r="K21" s="6234" t="s">
        <v>28</v>
      </c>
      <c r="L21" s="5567" t="s">
        <v>1175</v>
      </c>
      <c r="M21" s="5567"/>
      <c r="N21" s="6156" t="s">
        <v>1174</v>
      </c>
      <c r="O21" s="6157"/>
      <c r="P21" s="6157"/>
      <c r="Q21" s="6157"/>
      <c r="R21" s="6157"/>
      <c r="S21" s="6157"/>
      <c r="T21" s="6157"/>
      <c r="U21" s="6157"/>
      <c r="V21" s="6157"/>
      <c r="W21" s="6157"/>
      <c r="X21" s="6157"/>
      <c r="Y21" s="6157"/>
      <c r="Z21" s="6157"/>
      <c r="AA21" s="6157"/>
      <c r="AB21" s="6157"/>
      <c r="AC21" s="6157"/>
      <c r="AD21" s="6157"/>
      <c r="AE21" s="6157"/>
      <c r="AF21" s="6157"/>
      <c r="AG21" s="6157"/>
      <c r="AH21" s="6157"/>
      <c r="AI21" s="6157"/>
      <c r="AJ21" s="6157"/>
      <c r="AK21" s="6157"/>
      <c r="AL21" s="6157"/>
      <c r="AM21" s="6157"/>
      <c r="AN21" s="6157"/>
      <c r="AO21" s="6157"/>
      <c r="AP21" s="6157"/>
      <c r="AQ21" s="6157"/>
      <c r="AR21" s="6157"/>
      <c r="AS21" s="6157"/>
      <c r="AT21" s="6157"/>
      <c r="AU21" s="6157"/>
      <c r="AV21" s="6157"/>
      <c r="AW21" s="6157"/>
      <c r="AX21" s="6157"/>
      <c r="AY21" s="6157"/>
      <c r="AZ21" s="6157"/>
      <c r="BA21" s="6158"/>
      <c r="BB21" s="2158" t="s">
        <v>176</v>
      </c>
      <c r="BC21" s="2526"/>
      <c r="BD21" s="5652">
        <f>_xlfn.XLOOKUP(B21,التشكيل_القديم!$M$5:$M$39,التشكيل_القديم!$L$5:$L$39,0,0)</f>
        <v>1</v>
      </c>
      <c r="BE21" s="6210" t="str">
        <f xml:space="preserve"> "(" &amp;BD21&amp;")                 " &amp;"رئيس الدائرة  /  "  &amp;B21</f>
        <v>(1)                 رئيس الدائرة  /  محمد فرحات عبد العظيم عبد الجواد</v>
      </c>
      <c r="BF21" s="6210"/>
      <c r="BG21" s="6210"/>
      <c r="BH21" s="6210"/>
      <c r="BI21" s="6210"/>
      <c r="BJ21" s="6210"/>
      <c r="BK21" s="6210"/>
      <c r="BL21" s="6210"/>
      <c r="BM21" s="6210"/>
      <c r="BN21" s="6210"/>
      <c r="BO21" s="6210"/>
      <c r="BP21" s="6210"/>
      <c r="BQ21" s="6210"/>
      <c r="BR21" s="6210"/>
      <c r="BS21" s="6210"/>
      <c r="BT21" s="6210"/>
      <c r="BU21" s="6210"/>
      <c r="BV21" s="6210"/>
      <c r="BW21" s="6210"/>
      <c r="BX21" s="6210"/>
      <c r="BY21" s="6210"/>
      <c r="BZ21" s="6210"/>
      <c r="CA21" s="6210"/>
      <c r="CB21" s="6210"/>
      <c r="CC21" s="6210"/>
      <c r="CD21" s="6210"/>
      <c r="CE21" s="6211"/>
      <c r="CF21" s="5653">
        <f>_xlfn.XLOOKUP(B22,التشكيل_القديم!$M$5:$M$39,التشكيل_القديم!$L$5:$L$39,0,0)</f>
        <v>2</v>
      </c>
      <c r="CG21" s="6341" t="str">
        <f>"(2)             "&amp; "عضو يمين الدائرة  /  "  &amp;B22</f>
        <v>(2)             عضو يمين الدائرة  /  محمود محمد مصطفى ابوزيد</v>
      </c>
      <c r="CH21" s="6210"/>
      <c r="CI21" s="6210"/>
      <c r="CJ21" s="6210"/>
      <c r="CK21" s="6210"/>
      <c r="CL21" s="6210"/>
      <c r="CM21" s="6210"/>
      <c r="CN21" s="6210"/>
      <c r="CO21" s="6210"/>
      <c r="CP21" s="6210"/>
      <c r="CQ21" s="6210"/>
      <c r="CR21" s="6210"/>
      <c r="CS21" s="6210"/>
      <c r="CT21" s="6210"/>
      <c r="CU21" s="6210"/>
      <c r="CV21" s="6210"/>
      <c r="CW21" s="6210"/>
      <c r="CX21" s="6210"/>
      <c r="CY21" s="6210"/>
      <c r="CZ21" s="6210"/>
      <c r="DA21" s="6210"/>
      <c r="DB21" s="6210"/>
      <c r="DC21" s="6210"/>
      <c r="DD21" s="6210"/>
      <c r="DE21" s="6210"/>
      <c r="DF21" s="6210"/>
      <c r="DG21" s="6211"/>
      <c r="DH21" s="5653">
        <f>_xlfn.XLOOKUP(B25,التشكيل_القديم!$M$5:$M$39,التشكيل_القديم!$L$5:$L$39,0,0)</f>
        <v>0</v>
      </c>
      <c r="DI21" s="6210" t="str">
        <f>IF(B25&lt;&gt;"","(5)             "&amp;"عضو يسار يسار اليسار الدائرة /  "&amp;B25,"لا يوجد عضو خامس")</f>
        <v>لا يوجد عضو خامس</v>
      </c>
      <c r="DJ21" s="6210"/>
      <c r="DK21" s="6210"/>
      <c r="DL21" s="6210"/>
      <c r="DM21" s="6210"/>
      <c r="DN21" s="6210"/>
      <c r="DO21" s="6210"/>
      <c r="DP21" s="6210"/>
      <c r="DQ21" s="6210"/>
      <c r="DR21" s="6210"/>
      <c r="DS21" s="6210"/>
      <c r="DT21" s="6210"/>
      <c r="DU21" s="6210"/>
      <c r="DV21" s="6210"/>
      <c r="DW21" s="6210"/>
      <c r="DX21" s="6210"/>
      <c r="DY21" s="6210"/>
      <c r="DZ21" s="6210"/>
      <c r="EA21" s="6210"/>
      <c r="EB21" s="6210"/>
      <c r="EC21" s="6210"/>
      <c r="ED21" s="6210"/>
      <c r="EE21" s="6210"/>
      <c r="EF21" s="6210"/>
      <c r="EG21" s="6210"/>
      <c r="EH21" s="6210"/>
      <c r="EI21" s="6210"/>
      <c r="EJ21" s="2024"/>
      <c r="EK21" s="5654" t="str">
        <f>الاعدادات!$F$5</f>
        <v>أغسطس</v>
      </c>
      <c r="EL21" s="5655" t="str">
        <f>الاعدادات!$F$6</f>
        <v>سبتمبر</v>
      </c>
      <c r="EM21" s="5655" t="str">
        <f>الاعدادات!$F$7</f>
        <v>أكتوبر</v>
      </c>
      <c r="EN21" s="2010" t="s">
        <v>106</v>
      </c>
      <c r="EO21" s="5654" t="str">
        <f>الاعدادات!$F$5</f>
        <v>أغسطس</v>
      </c>
      <c r="EP21" s="5655" t="str">
        <f>الاعدادات!$F$6</f>
        <v>سبتمبر</v>
      </c>
      <c r="EQ21" s="5655" t="str">
        <f>الاعدادات!$F$7</f>
        <v>أكتوبر</v>
      </c>
      <c r="ER21" s="2010" t="s">
        <v>106</v>
      </c>
      <c r="ES21" s="5654" t="str">
        <f>الاعدادات!$F$5</f>
        <v>أغسطس</v>
      </c>
      <c r="ET21" s="5655" t="str">
        <f>الاعدادات!$F$6</f>
        <v>سبتمبر</v>
      </c>
      <c r="EU21" s="5655" t="str">
        <f>الاعدادات!$F$7</f>
        <v>أكتوبر</v>
      </c>
      <c r="EV21" s="2010" t="s">
        <v>106</v>
      </c>
      <c r="EW21" s="5654" t="str">
        <f>الاعدادات!$F$5</f>
        <v>أغسطس</v>
      </c>
      <c r="EX21" s="5655" t="str">
        <f>الاعدادات!$F$6</f>
        <v>سبتمبر</v>
      </c>
      <c r="EY21" s="2010" t="s">
        <v>106</v>
      </c>
      <c r="EZ21" s="5654" t="str">
        <f>الاعدادات!$F$5</f>
        <v>أغسطس</v>
      </c>
      <c r="FA21" s="5655" t="str">
        <f>الاعدادات!$F$6</f>
        <v>سبتمبر</v>
      </c>
      <c r="FB21" s="5655" t="str">
        <f>الاعدادات!$F$7</f>
        <v>أكتوبر</v>
      </c>
      <c r="FC21" s="2010" t="s">
        <v>106</v>
      </c>
      <c r="FD21" s="5654" t="str">
        <f>الاعدادات!$F$5</f>
        <v>أغسطس</v>
      </c>
      <c r="FE21" s="5655" t="str">
        <f>الاعدادات!$F$6</f>
        <v>سبتمبر</v>
      </c>
      <c r="FF21" s="5655" t="str">
        <f>الاعدادات!$F$7</f>
        <v>أكتوبر</v>
      </c>
      <c r="FG21" s="2010" t="s">
        <v>106</v>
      </c>
      <c r="FK21" s="5654" t="str">
        <f>الاعدادات!$F$5</f>
        <v>أغسطس</v>
      </c>
      <c r="FL21" s="5655" t="str">
        <f>الاعدادات!$F$6</f>
        <v>سبتمبر</v>
      </c>
      <c r="FM21" s="5655" t="str">
        <f>الاعدادات!$F$7</f>
        <v>أكتوبر</v>
      </c>
      <c r="FN21" s="2010" t="s">
        <v>106</v>
      </c>
      <c r="FO21" s="5654" t="str">
        <f>الاعدادات!$F$5</f>
        <v>أغسطس</v>
      </c>
      <c r="FP21" s="5655" t="str">
        <f>الاعدادات!$F$6</f>
        <v>سبتمبر</v>
      </c>
      <c r="FQ21" s="5655" t="str">
        <f>الاعدادات!$F$7</f>
        <v>أكتوبر</v>
      </c>
      <c r="FR21" s="2010" t="s">
        <v>106</v>
      </c>
    </row>
    <row r="22" spans="1:174" ht="48" customHeight="1" thickBot="1">
      <c r="A22" s="6228"/>
      <c r="B22" s="6250" t="str" cm="1">
        <f t="array" ref="B22">_xlfn.XLOOKUP(1, (INDEX(التشكيل_القديم!$L$5:$S$49, ,6)=$A21) * (INDEX(التشكيل_القديم!$L$5:$S$49, ,7)="عضو يمين"), INDEX(التشكيل_القديم!$L$5:$S$49, ,2))</f>
        <v>محمود محمد مصطفى ابوزيد</v>
      </c>
      <c r="C22" s="6250"/>
      <c r="D22" s="6250"/>
      <c r="E22" s="6250"/>
      <c r="F22" s="6250"/>
      <c r="G22" s="6250"/>
      <c r="H22" s="2170" cm="1">
        <f t="array" ref="H22">_xlfn.XLOOKUP(1, (INDEX(التشكيل_القديم!$L$5:$S$49, ,6)=$A21) * (INDEX(التشكيل_القديم!$L$5:$S$49, ,7)="عضو يمين"), INDEX(التشكيل_القديم!$L$5:$S$49, ,3))</f>
        <v>471</v>
      </c>
      <c r="I22" s="2171" t="str" cm="1">
        <f t="array" ref="I22">_xlfn.XLOOKUP(1, (INDEX(التشكيل_القديم!$L$5:$S$49, ,6)=$A21) * (INDEX(التشكيل_القديم!$L$5:$S$49, ,7)="عضو يمين"), INDEX(التشكيل_القديم!$L$5:$S$49, ,4))</f>
        <v>أ</v>
      </c>
      <c r="J22" s="6232"/>
      <c r="K22" s="6235"/>
      <c r="L22" s="5677" t="str">
        <f>الاعدادات!$D$6</f>
        <v>2022 وما قبلها</v>
      </c>
      <c r="M22" s="2012">
        <v>0</v>
      </c>
      <c r="N22" s="2003"/>
      <c r="O22" s="2003"/>
      <c r="P22" s="2003"/>
      <c r="Q22" s="2003"/>
      <c r="R22" s="2003"/>
      <c r="S22" s="2003"/>
      <c r="T22" s="2003"/>
      <c r="U22" s="2003"/>
      <c r="V22" s="2003"/>
      <c r="W22" s="2003"/>
      <c r="X22" s="2003"/>
      <c r="Y22" s="2017"/>
      <c r="Z22" s="5678">
        <f>Y22+X22+U22+T22+S22+R22+Q22+P22+O22+N22+M22-W22</f>
        <v>0</v>
      </c>
      <c r="AA22" s="2021"/>
      <c r="AB22" s="2005"/>
      <c r="AC22" s="5656">
        <f>SUM(BD22:BJ22,CF22:CL22,BD29:BJ29,CF29:CL29,DH22:DN22,DH29:DN29)</f>
        <v>0</v>
      </c>
      <c r="AD22" s="5656">
        <f>SUM(BK22:BO22,CM22:CQ22,BK29:BO29,CM29:CQ29,DO22:DS22,DO29:DS29)</f>
        <v>0</v>
      </c>
      <c r="AE22" s="5656">
        <f>BP22+CR22+BP29+CR29+DT22+DT29</f>
        <v>0</v>
      </c>
      <c r="AF22" s="5657">
        <f t="shared" ref="AF22:AF26" si="77">AE22+AD22+AC22</f>
        <v>0</v>
      </c>
      <c r="AG22" s="5656">
        <f t="shared" ref="AG22:AG26" si="78">BR22+CT22+BR29+CT29+DV22+DV29</f>
        <v>0</v>
      </c>
      <c r="AH22" s="5658">
        <f>BS22+CU22+BS29+CU29+DW22+DW29</f>
        <v>0</v>
      </c>
      <c r="AI22" s="5656">
        <f t="shared" ref="AI22:AI26" si="79">BT22+CV22+BT29+CV29+DX22+DX29</f>
        <v>0</v>
      </c>
      <c r="AJ22" s="5656">
        <f t="shared" ref="AJ22:AJ26" si="80">BU22+CW22+BU29+CW29+DY22+DY29</f>
        <v>0</v>
      </c>
      <c r="AK22" s="5656">
        <f t="shared" ref="AK22:AK26" si="81">BV22+CX22+BV29+CX29+DZ22+DZ29</f>
        <v>0</v>
      </c>
      <c r="AL22" s="5656">
        <f t="shared" ref="AL22:AL26" si="82">BW22+CY22+BW29+CY29+EA22+EA29</f>
        <v>0</v>
      </c>
      <c r="AM22" s="5657">
        <f t="shared" ref="AM22:AM26" si="83">AL22+AK22+AJ22+AI22+AH22</f>
        <v>0</v>
      </c>
      <c r="AN22" s="5659">
        <f>BX22+CZ22+BX29+CZ29+EB22+EB29</f>
        <v>0</v>
      </c>
      <c r="AO22" s="5659">
        <f t="shared" ref="AO22:AO26" si="84">BY22+DA22+BY29+DA29+EC22+EC29</f>
        <v>0</v>
      </c>
      <c r="AP22" s="5659">
        <f>BZ22+DB22+DB29+BZ29+ED22+ED29</f>
        <v>0</v>
      </c>
      <c r="AQ22" s="5657">
        <f t="shared" ref="AQ22:AQ26" si="85">AP22+AO22+AN22</f>
        <v>0</v>
      </c>
      <c r="AR22" s="5660">
        <f>CA22+DC22+CA29+DC29+EE22+EE29</f>
        <v>0</v>
      </c>
      <c r="AS22" s="5661">
        <f t="shared" ref="AS22:AS26" si="86">AR22+AQ22+AM22+AG22+AF22</f>
        <v>0</v>
      </c>
      <c r="AT22" s="2021"/>
      <c r="AU22" s="5656">
        <f t="shared" ref="AU22:AU26" si="87">CC22+DE22+CC29+DE29+EG22+EG29</f>
        <v>0</v>
      </c>
      <c r="AV22" s="5656">
        <f t="shared" ref="AV22:AV26" si="88">CD22+DF22+CD29+DF29+EH22+EH29</f>
        <v>0</v>
      </c>
      <c r="AW22" s="2003"/>
      <c r="AX22" s="2004"/>
      <c r="AY22" s="5682">
        <f t="shared" ref="AY22:AY26" si="89">AX22+AW22+AV22+AU22+AT22</f>
        <v>0</v>
      </c>
      <c r="AZ22" s="2006"/>
      <c r="BA22" s="5656">
        <f t="shared" ref="BA22:BA27" si="90">AY22+AS22+AA22-Z22</f>
        <v>0</v>
      </c>
      <c r="BB22" s="2159"/>
      <c r="BC22" s="5683" t="str">
        <f>الاعدادات!$D$6</f>
        <v>2022 وما قبلها</v>
      </c>
      <c r="BD22" s="82"/>
      <c r="BE22" s="83"/>
      <c r="BF22" s="83"/>
      <c r="BG22" s="84"/>
      <c r="BH22" s="84"/>
      <c r="BI22" s="84"/>
      <c r="BJ22" s="85"/>
      <c r="BK22" s="86"/>
      <c r="BL22" s="87"/>
      <c r="BM22" s="87"/>
      <c r="BN22" s="88"/>
      <c r="BO22" s="88"/>
      <c r="BP22" s="89"/>
      <c r="BQ22" s="77">
        <f t="shared" ref="BQ22:BQ27" si="91">BP22+BO22+BN22+BM22+BL22+BK22+BJ22+BI22+BH22+BG22+BF22+BE22+BD22</f>
        <v>0</v>
      </c>
      <c r="BR22" s="90"/>
      <c r="BS22" s="91"/>
      <c r="BT22" s="92"/>
      <c r="BU22" s="93"/>
      <c r="BV22" s="94"/>
      <c r="BW22" s="95"/>
      <c r="BX22" s="96"/>
      <c r="BY22" s="97"/>
      <c r="BZ22" s="98"/>
      <c r="CA22" s="99"/>
      <c r="CB22" s="79">
        <f t="shared" ref="CB22:CB26" si="92">CA22+BZ22+BY22+BX22+BW22+BV22+BU22+BT22+BS22+BR22+BQ22</f>
        <v>0</v>
      </c>
      <c r="CC22" s="80"/>
      <c r="CD22" s="78"/>
      <c r="CE22" s="100"/>
      <c r="CF22" s="101"/>
      <c r="CG22" s="83"/>
      <c r="CH22" s="83"/>
      <c r="CI22" s="84"/>
      <c r="CJ22" s="84"/>
      <c r="CK22" s="84"/>
      <c r="CL22" s="85"/>
      <c r="CM22" s="86"/>
      <c r="CN22" s="87"/>
      <c r="CO22" s="87"/>
      <c r="CP22" s="88"/>
      <c r="CQ22" s="88"/>
      <c r="CR22" s="89"/>
      <c r="CS22" s="77">
        <f t="shared" ref="CS22:CS27" si="93">CR22+CQ22+CP22+CO22+CN22+CM22+CL22+CK22+CJ22+CI22+CH22+CG22+CF22</f>
        <v>0</v>
      </c>
      <c r="CT22" s="90"/>
      <c r="CU22" s="91"/>
      <c r="CV22" s="92"/>
      <c r="CW22" s="93"/>
      <c r="CX22" s="94"/>
      <c r="CY22" s="95"/>
      <c r="CZ22" s="96"/>
      <c r="DA22" s="97"/>
      <c r="DB22" s="98"/>
      <c r="DC22" s="99"/>
      <c r="DD22" s="81">
        <f t="shared" ref="DD22:DD23" si="94">SUM(CS22:DC22)</f>
        <v>0</v>
      </c>
      <c r="DE22" s="80"/>
      <c r="DF22" s="78"/>
      <c r="DG22" s="102"/>
      <c r="DH22" s="101"/>
      <c r="DI22" s="83"/>
      <c r="DJ22" s="83"/>
      <c r="DK22" s="84"/>
      <c r="DL22" s="84"/>
      <c r="DM22" s="84"/>
      <c r="DN22" s="85"/>
      <c r="DO22" s="86"/>
      <c r="DP22" s="87"/>
      <c r="DQ22" s="87"/>
      <c r="DR22" s="88"/>
      <c r="DS22" s="88"/>
      <c r="DT22" s="89"/>
      <c r="DU22" s="77">
        <f t="shared" ref="DU22:DU24" si="95">DT22+DS22+DR22+DQ22+DP22+DO22+DN22+DM22+DL22+DK22+DJ22+DI22+DH22</f>
        <v>0</v>
      </c>
      <c r="DV22" s="90"/>
      <c r="DW22" s="91"/>
      <c r="DX22" s="92"/>
      <c r="DY22" s="93"/>
      <c r="DZ22" s="94"/>
      <c r="EA22" s="95"/>
      <c r="EB22" s="96"/>
      <c r="EC22" s="97"/>
      <c r="ED22" s="98"/>
      <c r="EE22" s="99"/>
      <c r="EF22" s="81">
        <f t="shared" ref="EF22:EF23" si="96">SUM(DU22:EE22)</f>
        <v>0</v>
      </c>
      <c r="EG22" s="80"/>
      <c r="EH22" s="78"/>
      <c r="EI22" s="102"/>
      <c r="EJ22" s="5675" t="str">
        <f>الاعدادات!$D$6</f>
        <v>2022 وما قبلها</v>
      </c>
      <c r="EK22" s="68">
        <f t="shared" ref="EK22:EK26" si="97">AM22+AG22-EL22-EM22</f>
        <v>0</v>
      </c>
      <c r="EL22" s="69"/>
      <c r="EM22" s="69"/>
      <c r="EN22" s="70">
        <f>SUM(EK22:EM22)</f>
        <v>0</v>
      </c>
      <c r="EO22" s="68">
        <f t="shared" ref="EO22:EO26" si="98">AT22-EQ22-EP22</f>
        <v>0</v>
      </c>
      <c r="EP22" s="69"/>
      <c r="EQ22" s="69"/>
      <c r="ER22" s="70">
        <f>SUM(EO22:EQ22)</f>
        <v>0</v>
      </c>
      <c r="ES22" s="68">
        <f t="shared" ref="ES22:ES26" si="99">AU22-EU22-ET22</f>
        <v>0</v>
      </c>
      <c r="ET22" s="69"/>
      <c r="EU22" s="71"/>
      <c r="EV22" s="70">
        <f t="shared" ref="EV22:EV27" si="100">EU22+ET22+ES22</f>
        <v>0</v>
      </c>
      <c r="EW22" s="68">
        <f t="shared" ref="EW22:EW26" si="101">AV22-EX22</f>
        <v>0</v>
      </c>
      <c r="EX22" s="69"/>
      <c r="EY22" s="70">
        <f>SUM(EW22:EX22)</f>
        <v>0</v>
      </c>
      <c r="EZ22" s="68">
        <f>FK22+FO22</f>
        <v>0</v>
      </c>
      <c r="FA22" s="68">
        <f>FL22+FP22</f>
        <v>0</v>
      </c>
      <c r="FB22" s="68">
        <f>FM22+FQ22</f>
        <v>0</v>
      </c>
      <c r="FC22" s="68">
        <f>FN22+FR22</f>
        <v>0</v>
      </c>
      <c r="FD22" s="68">
        <f t="shared" ref="FD22:FD27" si="102">EK22+EO22+ES22+EW22+EZ22</f>
        <v>0</v>
      </c>
      <c r="FE22" s="72">
        <f t="shared" ref="FE22:FE27" si="103">EL22+EP22+ET22+FA22+EX22</f>
        <v>0</v>
      </c>
      <c r="FF22" s="72">
        <f t="shared" ref="FF22:FF27" si="104">FB22+EU22+EQ22+EM22</f>
        <v>0</v>
      </c>
      <c r="FG22" s="70">
        <f t="shared" ref="FG22:FG27" si="105">SUM(FD22:FF22)</f>
        <v>0</v>
      </c>
      <c r="FH22" t="str">
        <f t="shared" ref="FH22:FH26" si="106">IF(OR(EZ22&lt;0,EW22&lt;0,ES22&lt;0,EO22&lt;0,EK22&lt;0,Z22 &lt;&gt; AY22+AS22+AA22), "wrong", "ok")</f>
        <v>ok</v>
      </c>
      <c r="FK22" s="68">
        <f>AX22-FL22-FM22</f>
        <v>0</v>
      </c>
      <c r="FL22" s="69"/>
      <c r="FM22" s="69"/>
      <c r="FN22" s="70">
        <f>SUM(FK22:FM22)</f>
        <v>0</v>
      </c>
      <c r="FO22" s="68">
        <f>AW22-FP22-FQ22</f>
        <v>0</v>
      </c>
      <c r="FP22" s="69"/>
      <c r="FQ22" s="69"/>
      <c r="FR22" s="70">
        <f>SUM(FO22:FQ22)</f>
        <v>0</v>
      </c>
    </row>
    <row r="23" spans="1:174" ht="48" customHeight="1" thickBot="1">
      <c r="A23" s="6228"/>
      <c r="B23" s="6250" t="str" cm="1">
        <f t="array" ref="B23">_xlfn.XLOOKUP(1, (INDEX(التشكيل_القديم!$L$5:$S$49, ,6)=$A21) * (INDEX(التشكيل_القديم!$L$5:$S$49, ,7)="عضو يسار"), INDEX(التشكيل_القديم!$L$5:$S$49, ,2))</f>
        <v xml:space="preserve">علاء الدين طه احمد محمد </v>
      </c>
      <c r="C23" s="6250"/>
      <c r="D23" s="6250"/>
      <c r="E23" s="6250"/>
      <c r="F23" s="6250"/>
      <c r="G23" s="6250"/>
      <c r="H23" s="2170" cm="1">
        <f t="array" ref="H23">_xlfn.XLOOKUP(1, (INDEX(التشكيل_القديم!$L$5:$S$49, ,6)=$A21) * (INDEX(التشكيل_القديم!$L$5:$S$49, ,7)="عضو يسار"), INDEX(التشكيل_القديم!$L$5:$S$49, ,3))</f>
        <v>913</v>
      </c>
      <c r="I23" s="2171" t="str" cm="1">
        <f t="array" ref="I23">_xlfn.XLOOKUP(1, (INDEX(التشكيل_القديم!$L$5:$S$49, ,6)=$A21) * (INDEX(التشكيل_القديم!$L$5:$S$49, ,7)="عضو يسار"), INDEX(التشكيل_القديم!$L$5:$S$49, ,4))</f>
        <v>ق</v>
      </c>
      <c r="J23" s="6232"/>
      <c r="K23" s="6235"/>
      <c r="L23" s="5675">
        <f>الاعدادات!$D$7</f>
        <v>2023</v>
      </c>
      <c r="M23" s="2013">
        <v>10</v>
      </c>
      <c r="N23" s="64"/>
      <c r="O23" s="64"/>
      <c r="P23" s="64"/>
      <c r="Q23" s="64"/>
      <c r="R23" s="64"/>
      <c r="S23" s="64"/>
      <c r="T23" s="64"/>
      <c r="U23" s="64"/>
      <c r="V23" s="64"/>
      <c r="W23" s="64"/>
      <c r="X23" s="64"/>
      <c r="Y23" s="2018"/>
      <c r="Z23" s="5679">
        <f t="shared" ref="Z23:Z26" si="107">Y23+X23+U23+T23+S23+R23+Q23+P23+O23+N23+M23-W23</f>
        <v>10</v>
      </c>
      <c r="AA23" s="2007"/>
      <c r="AB23" s="63"/>
      <c r="AC23" s="5662">
        <f t="shared" ref="AC23:AC26" si="108">SUM(BD23:BJ23,CF23:CL23,BD30:BJ30,CF30:CL30,DH23:DN23,DH30:DN30)</f>
        <v>0</v>
      </c>
      <c r="AD23" s="5662">
        <f t="shared" ref="AD23:AD26" si="109">SUM(BK23:BO23,CM23:CQ23,BK30:BO30,CM30:CQ30,DO23:DS23,DO30:DS30)</f>
        <v>0</v>
      </c>
      <c r="AE23" s="5662">
        <f>BP23+CR23+BP30+CR30+DT23+DT30</f>
        <v>0</v>
      </c>
      <c r="AF23" s="5663">
        <f t="shared" si="77"/>
        <v>0</v>
      </c>
      <c r="AG23" s="5662">
        <f t="shared" si="78"/>
        <v>0</v>
      </c>
      <c r="AH23" s="5664">
        <f t="shared" ref="AH23:AH26" si="110">BS23+CU23+BS30+CU30+DW23+DW30</f>
        <v>0</v>
      </c>
      <c r="AI23" s="5662">
        <f t="shared" si="79"/>
        <v>0</v>
      </c>
      <c r="AJ23" s="5662">
        <f t="shared" si="80"/>
        <v>0</v>
      </c>
      <c r="AK23" s="5662">
        <f t="shared" si="81"/>
        <v>0</v>
      </c>
      <c r="AL23" s="5662">
        <f t="shared" si="82"/>
        <v>0</v>
      </c>
      <c r="AM23" s="5663">
        <f t="shared" si="83"/>
        <v>0</v>
      </c>
      <c r="AN23" s="5665">
        <f t="shared" ref="AN23:AN26" si="111">BX23+CZ23+BX30+CZ30+EB23+EB30</f>
        <v>0</v>
      </c>
      <c r="AO23" s="5665">
        <f t="shared" si="84"/>
        <v>0</v>
      </c>
      <c r="AP23" s="5665">
        <f>BZ23+DB23+DB30+BZ30+ED23+ED30</f>
        <v>0</v>
      </c>
      <c r="AQ23" s="5663">
        <f t="shared" si="85"/>
        <v>0</v>
      </c>
      <c r="AR23" s="5666">
        <f>CA23+DC23+CA30+DC30+EE23+EE30</f>
        <v>0</v>
      </c>
      <c r="AS23" s="5667">
        <f t="shared" si="86"/>
        <v>0</v>
      </c>
      <c r="AT23" s="2007"/>
      <c r="AU23" s="5662">
        <f t="shared" si="87"/>
        <v>0</v>
      </c>
      <c r="AV23" s="5662">
        <f t="shared" si="88"/>
        <v>0</v>
      </c>
      <c r="AW23" s="64"/>
      <c r="AX23" s="64"/>
      <c r="AY23" s="65">
        <f t="shared" si="89"/>
        <v>0</v>
      </c>
      <c r="AZ23" s="66"/>
      <c r="BA23" s="5662">
        <f t="shared" si="90"/>
        <v>-10</v>
      </c>
      <c r="BB23" s="2159"/>
      <c r="BC23" s="5683">
        <f>الاعدادات!$D$7</f>
        <v>2023</v>
      </c>
      <c r="BD23" s="82"/>
      <c r="BE23" s="83"/>
      <c r="BF23" s="83"/>
      <c r="BG23" s="103"/>
      <c r="BH23" s="84"/>
      <c r="BI23" s="84"/>
      <c r="BJ23" s="85"/>
      <c r="BK23" s="86"/>
      <c r="BL23" s="87"/>
      <c r="BM23" s="87"/>
      <c r="BN23" s="88"/>
      <c r="BO23" s="88"/>
      <c r="BP23" s="89"/>
      <c r="BQ23" s="77">
        <f t="shared" si="91"/>
        <v>0</v>
      </c>
      <c r="BR23" s="90"/>
      <c r="BS23" s="91"/>
      <c r="BT23" s="92"/>
      <c r="BU23" s="93"/>
      <c r="BV23" s="94"/>
      <c r="BW23" s="95"/>
      <c r="BX23" s="96"/>
      <c r="BY23" s="97"/>
      <c r="BZ23" s="98"/>
      <c r="CA23" s="99"/>
      <c r="CB23" s="79">
        <f t="shared" si="92"/>
        <v>0</v>
      </c>
      <c r="CC23" s="104"/>
      <c r="CD23" s="92"/>
      <c r="CE23" s="100"/>
      <c r="CF23" s="101"/>
      <c r="CG23" s="83"/>
      <c r="CH23" s="83"/>
      <c r="CI23" s="84"/>
      <c r="CJ23" s="84"/>
      <c r="CK23" s="84"/>
      <c r="CL23" s="85"/>
      <c r="CM23" s="86"/>
      <c r="CN23" s="87"/>
      <c r="CO23" s="87"/>
      <c r="CP23" s="88"/>
      <c r="CQ23" s="88"/>
      <c r="CR23" s="89"/>
      <c r="CS23" s="77">
        <f t="shared" si="93"/>
        <v>0</v>
      </c>
      <c r="CT23" s="90"/>
      <c r="CU23" s="91"/>
      <c r="CV23" s="92"/>
      <c r="CW23" s="93"/>
      <c r="CX23" s="94"/>
      <c r="CY23" s="95"/>
      <c r="CZ23" s="96"/>
      <c r="DA23" s="97"/>
      <c r="DB23" s="98"/>
      <c r="DC23" s="99"/>
      <c r="DD23" s="81">
        <f t="shared" si="94"/>
        <v>0</v>
      </c>
      <c r="DE23" s="104"/>
      <c r="DF23" s="92"/>
      <c r="DG23" s="102"/>
      <c r="DH23" s="101"/>
      <c r="DI23" s="83"/>
      <c r="DJ23" s="83"/>
      <c r="DK23" s="84"/>
      <c r="DL23" s="84"/>
      <c r="DM23" s="84"/>
      <c r="DN23" s="85"/>
      <c r="DO23" s="86"/>
      <c r="DP23" s="87"/>
      <c r="DQ23" s="87"/>
      <c r="DR23" s="88"/>
      <c r="DS23" s="88"/>
      <c r="DT23" s="89"/>
      <c r="DU23" s="77">
        <f t="shared" si="95"/>
        <v>0</v>
      </c>
      <c r="DV23" s="90"/>
      <c r="DW23" s="91"/>
      <c r="DX23" s="92"/>
      <c r="DY23" s="93"/>
      <c r="DZ23" s="94"/>
      <c r="EA23" s="95"/>
      <c r="EB23" s="96"/>
      <c r="EC23" s="97"/>
      <c r="ED23" s="98"/>
      <c r="EE23" s="99"/>
      <c r="EF23" s="81">
        <f t="shared" si="96"/>
        <v>0</v>
      </c>
      <c r="EG23" s="104"/>
      <c r="EH23" s="92"/>
      <c r="EI23" s="102"/>
      <c r="EJ23" s="5675">
        <f>الاعدادات!$D$7</f>
        <v>2023</v>
      </c>
      <c r="EK23" s="68">
        <f t="shared" si="97"/>
        <v>0</v>
      </c>
      <c r="EL23" s="69"/>
      <c r="EM23" s="69"/>
      <c r="EN23" s="70">
        <f t="shared" ref="EN23:EN26" si="112">SUM(EK23:EM23)</f>
        <v>0</v>
      </c>
      <c r="EO23" s="68">
        <f t="shared" si="98"/>
        <v>0</v>
      </c>
      <c r="EP23" s="69"/>
      <c r="EQ23" s="69"/>
      <c r="ER23" s="70">
        <f t="shared" ref="ER23:ER26" si="113">SUM(EO23:EQ23)</f>
        <v>0</v>
      </c>
      <c r="ES23" s="68">
        <f t="shared" si="99"/>
        <v>0</v>
      </c>
      <c r="ET23" s="69"/>
      <c r="EU23" s="71"/>
      <c r="EV23" s="70">
        <f t="shared" si="100"/>
        <v>0</v>
      </c>
      <c r="EW23" s="68">
        <f t="shared" si="101"/>
        <v>0</v>
      </c>
      <c r="EX23" s="69"/>
      <c r="EY23" s="70">
        <f t="shared" ref="EY23:EY26" si="114">SUM(EW23:EX23)</f>
        <v>0</v>
      </c>
      <c r="EZ23" s="68">
        <f t="shared" ref="EZ23:EZ26" si="115">FK23+FO23</f>
        <v>0</v>
      </c>
      <c r="FA23" s="68">
        <f t="shared" ref="FA23:FA26" si="116">FL23+FP23</f>
        <v>0</v>
      </c>
      <c r="FB23" s="68">
        <f t="shared" ref="FB23:FB26" si="117">FM23+FQ23</f>
        <v>0</v>
      </c>
      <c r="FC23" s="68">
        <f t="shared" ref="FC23:FC26" si="118">FN23+FR23</f>
        <v>0</v>
      </c>
      <c r="FD23" s="68">
        <f t="shared" si="102"/>
        <v>0</v>
      </c>
      <c r="FE23" s="72">
        <f t="shared" si="103"/>
        <v>0</v>
      </c>
      <c r="FF23" s="72">
        <f t="shared" si="104"/>
        <v>0</v>
      </c>
      <c r="FG23" s="70">
        <f t="shared" si="105"/>
        <v>0</v>
      </c>
      <c r="FH23" t="str">
        <f t="shared" si="106"/>
        <v>wrong</v>
      </c>
      <c r="FK23" s="68">
        <f t="shared" ref="FK23:FK26" si="119">AX23-FL23-FM23</f>
        <v>0</v>
      </c>
      <c r="FL23" s="69"/>
      <c r="FM23" s="69"/>
      <c r="FN23" s="70">
        <f t="shared" ref="FN23:FN26" si="120">SUM(FK23:FM23)</f>
        <v>0</v>
      </c>
      <c r="FO23" s="68">
        <f t="shared" ref="FO23:FO26" si="121">AW23-FP23-FQ23</f>
        <v>0</v>
      </c>
      <c r="FP23" s="69"/>
      <c r="FQ23" s="69"/>
      <c r="FR23" s="70">
        <f t="shared" ref="FR23:FR26" si="122">SUM(FO23:FQ23)</f>
        <v>0</v>
      </c>
    </row>
    <row r="24" spans="1:174" ht="48" customHeight="1" thickBot="1">
      <c r="A24" s="6228"/>
      <c r="B24" s="6250" t="str" cm="1">
        <f t="array" ref="B24">IFERROR(_xlfn.XLOOKUP(1, (INDEX(التشكيل_القديم!$L$5:$S$49, ,6)=$A21) * (INDEX(التشكيل_القديم!$L$5:$S$49, ,7)="عضو يسار اليسار"), INDEX(التشكيل_القديم!$L$5:$S$49, ,2)),"")</f>
        <v/>
      </c>
      <c r="C24" s="6250"/>
      <c r="D24" s="6250"/>
      <c r="E24" s="6250"/>
      <c r="F24" s="6250"/>
      <c r="G24" s="6250"/>
      <c r="H24" s="2170" t="str" cm="1">
        <f t="array" ref="H24">IFERROR(_xlfn.XLOOKUP(1, (INDEX(التشكيل_القديم!$L$5:$S$49, ,6)=$A21) * (INDEX(التشكيل_القديم!$L$5:$S$49, ,7)="عضو يسار اليسار"), INDEX(التشكيل_القديم!$L$5:$S$49, ,3)),"")</f>
        <v/>
      </c>
      <c r="I24" s="2171" t="str" cm="1">
        <f t="array" ref="I24">IFERROR(_xlfn.XLOOKUP(1, (INDEX(التشكيل_القديم!$L$5:$S$49, ,6)=$A21) * (INDEX(التشكيل_القديم!$L$5:$S$49, ,7)="عضو يسار اليسار"), INDEX(التشكيل_القديم!$L$5:$S$49, ,4)),"")</f>
        <v/>
      </c>
      <c r="J24" s="6232"/>
      <c r="K24" s="6235"/>
      <c r="L24" s="5675">
        <f>الاعدادات!$D$8</f>
        <v>2024</v>
      </c>
      <c r="M24" s="2014">
        <v>33</v>
      </c>
      <c r="N24" s="1997"/>
      <c r="O24" s="1997"/>
      <c r="P24" s="1997"/>
      <c r="Q24" s="1997"/>
      <c r="R24" s="1997"/>
      <c r="S24" s="1997"/>
      <c r="T24" s="1997"/>
      <c r="U24" s="1997"/>
      <c r="V24" s="1997"/>
      <c r="W24" s="1997"/>
      <c r="X24" s="1997"/>
      <c r="Y24" s="2019"/>
      <c r="Z24" s="5680">
        <f t="shared" si="107"/>
        <v>33</v>
      </c>
      <c r="AA24" s="2022"/>
      <c r="AB24" s="1999"/>
      <c r="AC24" s="2002">
        <f t="shared" si="108"/>
        <v>0</v>
      </c>
      <c r="AD24" s="2002">
        <f t="shared" si="109"/>
        <v>0</v>
      </c>
      <c r="AE24" s="2002">
        <f>BP24+CR24+BP31+CR31+DT24+DT31</f>
        <v>0</v>
      </c>
      <c r="AF24" s="5668">
        <f t="shared" si="77"/>
        <v>0</v>
      </c>
      <c r="AG24" s="2002">
        <f t="shared" si="78"/>
        <v>0</v>
      </c>
      <c r="AH24" s="5669">
        <f t="shared" si="110"/>
        <v>0</v>
      </c>
      <c r="AI24" s="2002">
        <f t="shared" si="79"/>
        <v>0</v>
      </c>
      <c r="AJ24" s="2002">
        <f t="shared" si="80"/>
        <v>0</v>
      </c>
      <c r="AK24" s="2002">
        <f t="shared" si="81"/>
        <v>0</v>
      </c>
      <c r="AL24" s="2002">
        <f t="shared" si="82"/>
        <v>0</v>
      </c>
      <c r="AM24" s="5668">
        <f t="shared" si="83"/>
        <v>0</v>
      </c>
      <c r="AN24" s="2177">
        <f t="shared" si="111"/>
        <v>0</v>
      </c>
      <c r="AO24" s="2177">
        <f t="shared" si="84"/>
        <v>0</v>
      </c>
      <c r="AP24" s="2177">
        <f>BZ24+DB24+DB31+BZ31+ED24+ED31</f>
        <v>0</v>
      </c>
      <c r="AQ24" s="5668">
        <f t="shared" si="85"/>
        <v>0</v>
      </c>
      <c r="AR24" s="5670">
        <f>CA24+DC24+CA31+DC31+EE24+EE31</f>
        <v>0</v>
      </c>
      <c r="AS24" s="5671">
        <f t="shared" si="86"/>
        <v>0</v>
      </c>
      <c r="AT24" s="2022"/>
      <c r="AU24" s="2002">
        <f t="shared" si="87"/>
        <v>0</v>
      </c>
      <c r="AV24" s="2002">
        <f t="shared" si="88"/>
        <v>0</v>
      </c>
      <c r="AW24" s="1997"/>
      <c r="AX24" s="1998"/>
      <c r="AY24" s="2000">
        <f t="shared" si="89"/>
        <v>0</v>
      </c>
      <c r="AZ24" s="2001"/>
      <c r="BA24" s="2002">
        <f t="shared" si="90"/>
        <v>-33</v>
      </c>
      <c r="BB24" s="2159"/>
      <c r="BC24" s="5683">
        <f>الاعدادات!$D$8</f>
        <v>2024</v>
      </c>
      <c r="BD24" s="82"/>
      <c r="BE24" s="83"/>
      <c r="BF24" s="83"/>
      <c r="BG24" s="84"/>
      <c r="BH24" s="84"/>
      <c r="BI24" s="84"/>
      <c r="BJ24" s="85"/>
      <c r="BK24" s="86"/>
      <c r="BL24" s="87"/>
      <c r="BM24" s="87"/>
      <c r="BN24" s="88"/>
      <c r="BO24" s="88"/>
      <c r="BP24" s="89"/>
      <c r="BQ24" s="77">
        <f t="shared" si="91"/>
        <v>0</v>
      </c>
      <c r="BR24" s="90"/>
      <c r="BS24" s="91"/>
      <c r="BT24" s="92"/>
      <c r="BU24" s="93"/>
      <c r="BV24" s="94"/>
      <c r="BW24" s="95"/>
      <c r="BX24" s="96"/>
      <c r="BY24" s="97"/>
      <c r="BZ24" s="98"/>
      <c r="CA24" s="99"/>
      <c r="CB24" s="79">
        <f t="shared" si="92"/>
        <v>0</v>
      </c>
      <c r="CC24" s="104"/>
      <c r="CD24" s="92"/>
      <c r="CE24" s="100"/>
      <c r="CF24" s="101"/>
      <c r="CG24" s="83"/>
      <c r="CH24" s="83"/>
      <c r="CI24" s="84"/>
      <c r="CJ24" s="84"/>
      <c r="CK24" s="84"/>
      <c r="CL24" s="85"/>
      <c r="CM24" s="86"/>
      <c r="CN24" s="87"/>
      <c r="CO24" s="87"/>
      <c r="CP24" s="88"/>
      <c r="CQ24" s="88"/>
      <c r="CR24" s="89"/>
      <c r="CS24" s="77">
        <f t="shared" si="93"/>
        <v>0</v>
      </c>
      <c r="CT24" s="90"/>
      <c r="CU24" s="91"/>
      <c r="CV24" s="92"/>
      <c r="CW24" s="93"/>
      <c r="CX24" s="94"/>
      <c r="CY24" s="95"/>
      <c r="CZ24" s="96"/>
      <c r="DA24" s="97"/>
      <c r="DB24" s="98"/>
      <c r="DC24" s="99"/>
      <c r="DD24" s="81">
        <f>SUM(CS24:DC24)</f>
        <v>0</v>
      </c>
      <c r="DE24" s="104"/>
      <c r="DF24" s="92"/>
      <c r="DG24" s="102"/>
      <c r="DH24" s="101"/>
      <c r="DI24" s="83"/>
      <c r="DJ24" s="83"/>
      <c r="DK24" s="84"/>
      <c r="DL24" s="84"/>
      <c r="DM24" s="84"/>
      <c r="DN24" s="85"/>
      <c r="DO24" s="86"/>
      <c r="DP24" s="87"/>
      <c r="DQ24" s="87"/>
      <c r="DR24" s="88"/>
      <c r="DS24" s="88"/>
      <c r="DT24" s="89"/>
      <c r="DU24" s="77">
        <f t="shared" si="95"/>
        <v>0</v>
      </c>
      <c r="DV24" s="90"/>
      <c r="DW24" s="91"/>
      <c r="DX24" s="92"/>
      <c r="DY24" s="93"/>
      <c r="DZ24" s="94"/>
      <c r="EA24" s="95"/>
      <c r="EB24" s="96"/>
      <c r="EC24" s="97"/>
      <c r="ED24" s="98"/>
      <c r="EE24" s="99"/>
      <c r="EF24" s="81">
        <f>SUM(DU24:EE24)</f>
        <v>0</v>
      </c>
      <c r="EG24" s="104"/>
      <c r="EH24" s="92"/>
      <c r="EI24" s="102"/>
      <c r="EJ24" s="5675">
        <f>الاعدادات!$D$8</f>
        <v>2024</v>
      </c>
      <c r="EK24" s="68">
        <f t="shared" si="97"/>
        <v>0</v>
      </c>
      <c r="EL24" s="69"/>
      <c r="EM24" s="69"/>
      <c r="EN24" s="70">
        <f t="shared" si="112"/>
        <v>0</v>
      </c>
      <c r="EO24" s="68">
        <f t="shared" si="98"/>
        <v>0</v>
      </c>
      <c r="EP24" s="69"/>
      <c r="EQ24" s="69"/>
      <c r="ER24" s="70">
        <f t="shared" si="113"/>
        <v>0</v>
      </c>
      <c r="ES24" s="68">
        <f t="shared" si="99"/>
        <v>0</v>
      </c>
      <c r="ET24" s="69"/>
      <c r="EU24" s="71"/>
      <c r="EV24" s="70">
        <f t="shared" si="100"/>
        <v>0</v>
      </c>
      <c r="EW24" s="68">
        <f t="shared" si="101"/>
        <v>0</v>
      </c>
      <c r="EX24" s="69"/>
      <c r="EY24" s="70">
        <f t="shared" si="114"/>
        <v>0</v>
      </c>
      <c r="EZ24" s="68">
        <f t="shared" si="115"/>
        <v>0</v>
      </c>
      <c r="FA24" s="68">
        <f t="shared" si="116"/>
        <v>0</v>
      </c>
      <c r="FB24" s="68">
        <f t="shared" si="117"/>
        <v>0</v>
      </c>
      <c r="FC24" s="68">
        <f t="shared" si="118"/>
        <v>0</v>
      </c>
      <c r="FD24" s="68">
        <f t="shared" si="102"/>
        <v>0</v>
      </c>
      <c r="FE24" s="72">
        <f t="shared" si="103"/>
        <v>0</v>
      </c>
      <c r="FF24" s="72">
        <f t="shared" si="104"/>
        <v>0</v>
      </c>
      <c r="FG24" s="70">
        <f t="shared" si="105"/>
        <v>0</v>
      </c>
      <c r="FH24" t="str">
        <f t="shared" si="106"/>
        <v>wrong</v>
      </c>
      <c r="FK24" s="68">
        <f t="shared" si="119"/>
        <v>0</v>
      </c>
      <c r="FL24" s="69"/>
      <c r="FM24" s="69"/>
      <c r="FN24" s="70">
        <f t="shared" si="120"/>
        <v>0</v>
      </c>
      <c r="FO24" s="68">
        <f t="shared" si="121"/>
        <v>0</v>
      </c>
      <c r="FP24" s="69"/>
      <c r="FQ24" s="69"/>
      <c r="FR24" s="70">
        <f t="shared" si="122"/>
        <v>0</v>
      </c>
    </row>
    <row r="25" spans="1:174" ht="48" customHeight="1" thickBot="1">
      <c r="A25" s="6228"/>
      <c r="B25" s="6310" t="str" cm="1">
        <f t="array" ref="B25">IFERROR(_xlfn.XLOOKUP(1, (INDEX(التشكيل_القديم!$L$5:$S$49, ,6)=$A21) * (INDEX(التشكيل_القديم!$L$5:$S$49, ,7)="عضو خامس "), INDEX(التشكيل_القديم!$L$5:$S$49, ,2)),"")</f>
        <v/>
      </c>
      <c r="C25" s="6310"/>
      <c r="D25" s="6310"/>
      <c r="E25" s="6310"/>
      <c r="F25" s="6310"/>
      <c r="G25" s="6310"/>
      <c r="H25" s="2170" t="str" cm="1">
        <f t="array" ref="H25">IFERROR(_xlfn.XLOOKUP(1, (INDEX(التشكيل_القديم!$L$5:$S$49, ,6)=$A21) * (INDEX(التشكيل_القديم!$L$5:$S$49, ,7)="عضو خامس"), INDEX(التشكيل_القديم!$L$5:$S$49, ,3)),"")</f>
        <v/>
      </c>
      <c r="I25" s="2171" t="str" cm="1">
        <f t="array" ref="I25">IFERROR(_xlfn.XLOOKUP(1, (INDEX(التشكيل_القديم!$L$5:$S$49, ,6)=$A21) * (INDEX(التشكيل_القديم!$L$5:$S$49, ,7)="عضو خامس"), INDEX(التشكيل_القديم!$L$5:$S$49, ,4)),"")</f>
        <v/>
      </c>
      <c r="J25" s="6232"/>
      <c r="K25" s="6235"/>
      <c r="L25" s="5675">
        <f>الاعدادات!$D$9</f>
        <v>2025</v>
      </c>
      <c r="M25" s="2015">
        <v>48</v>
      </c>
      <c r="N25" s="64"/>
      <c r="O25" s="64"/>
      <c r="P25" s="64"/>
      <c r="Q25" s="64"/>
      <c r="R25" s="64"/>
      <c r="S25" s="64"/>
      <c r="T25" s="64"/>
      <c r="U25" s="64"/>
      <c r="V25" s="64"/>
      <c r="W25" s="64"/>
      <c r="X25" s="64"/>
      <c r="Y25" s="2018"/>
      <c r="Z25" s="5679">
        <f t="shared" si="107"/>
        <v>48</v>
      </c>
      <c r="AA25" s="2007"/>
      <c r="AB25" s="63"/>
      <c r="AC25" s="5662">
        <f t="shared" si="108"/>
        <v>0</v>
      </c>
      <c r="AD25" s="5662">
        <f t="shared" si="109"/>
        <v>0</v>
      </c>
      <c r="AE25" s="5662">
        <f>BP25+CR25+BP32+CR32+DT25+DT32</f>
        <v>0</v>
      </c>
      <c r="AF25" s="5663">
        <f t="shared" si="77"/>
        <v>0</v>
      </c>
      <c r="AG25" s="5662">
        <f t="shared" si="78"/>
        <v>0</v>
      </c>
      <c r="AH25" s="5664">
        <f t="shared" si="110"/>
        <v>0</v>
      </c>
      <c r="AI25" s="5662">
        <f t="shared" si="79"/>
        <v>0</v>
      </c>
      <c r="AJ25" s="5662">
        <f t="shared" si="80"/>
        <v>0</v>
      </c>
      <c r="AK25" s="5662">
        <f t="shared" si="81"/>
        <v>0</v>
      </c>
      <c r="AL25" s="5662">
        <f t="shared" si="82"/>
        <v>0</v>
      </c>
      <c r="AM25" s="5663">
        <f t="shared" si="83"/>
        <v>0</v>
      </c>
      <c r="AN25" s="5665">
        <f t="shared" si="111"/>
        <v>0</v>
      </c>
      <c r="AO25" s="5665">
        <f t="shared" si="84"/>
        <v>0</v>
      </c>
      <c r="AP25" s="5665">
        <f>BZ25+DB25+DB32+BZ32+ED25+ED32</f>
        <v>0</v>
      </c>
      <c r="AQ25" s="5663">
        <f t="shared" si="85"/>
        <v>0</v>
      </c>
      <c r="AR25" s="5666">
        <f>CA25+DC25+CA32+DC32+EE25+EE32</f>
        <v>0</v>
      </c>
      <c r="AS25" s="5667">
        <f t="shared" si="86"/>
        <v>0</v>
      </c>
      <c r="AT25" s="2007"/>
      <c r="AU25" s="5674">
        <f t="shared" si="87"/>
        <v>0</v>
      </c>
      <c r="AV25" s="5674">
        <f t="shared" si="88"/>
        <v>0</v>
      </c>
      <c r="AW25" s="64"/>
      <c r="AX25" s="75"/>
      <c r="AY25" s="65">
        <f t="shared" si="89"/>
        <v>0</v>
      </c>
      <c r="AZ25" s="66"/>
      <c r="BA25" s="5662">
        <f t="shared" si="90"/>
        <v>-48</v>
      </c>
      <c r="BB25" s="2159"/>
      <c r="BC25" s="5683">
        <f>الاعدادات!$D$9</f>
        <v>2025</v>
      </c>
      <c r="BD25" s="82"/>
      <c r="BE25" s="83"/>
      <c r="BF25" s="83"/>
      <c r="BG25" s="84"/>
      <c r="BH25" s="84"/>
      <c r="BI25" s="84"/>
      <c r="BJ25" s="85"/>
      <c r="BK25" s="86"/>
      <c r="BL25" s="87"/>
      <c r="BM25" s="87"/>
      <c r="BN25" s="88"/>
      <c r="BO25" s="88"/>
      <c r="BP25" s="89"/>
      <c r="BQ25" s="77">
        <f t="shared" si="91"/>
        <v>0</v>
      </c>
      <c r="BR25" s="90"/>
      <c r="BS25" s="91"/>
      <c r="BT25" s="92"/>
      <c r="BU25" s="93"/>
      <c r="BV25" s="94"/>
      <c r="BW25" s="95"/>
      <c r="BX25" s="96"/>
      <c r="BY25" s="97"/>
      <c r="BZ25" s="98"/>
      <c r="CA25" s="99"/>
      <c r="CB25" s="79">
        <f t="shared" si="92"/>
        <v>0</v>
      </c>
      <c r="CC25" s="104"/>
      <c r="CD25" s="92"/>
      <c r="CE25" s="100"/>
      <c r="CF25" s="101"/>
      <c r="CG25" s="83"/>
      <c r="CH25" s="83"/>
      <c r="CI25" s="84"/>
      <c r="CJ25" s="84"/>
      <c r="CK25" s="84"/>
      <c r="CL25" s="85"/>
      <c r="CM25" s="86"/>
      <c r="CN25" s="87"/>
      <c r="CO25" s="87"/>
      <c r="CP25" s="88"/>
      <c r="CQ25" s="88"/>
      <c r="CR25" s="89"/>
      <c r="CS25" s="77">
        <f t="shared" si="93"/>
        <v>0</v>
      </c>
      <c r="CT25" s="90"/>
      <c r="CU25" s="91"/>
      <c r="CV25" s="92"/>
      <c r="CW25" s="93"/>
      <c r="CX25" s="94"/>
      <c r="CY25" s="95"/>
      <c r="CZ25" s="96"/>
      <c r="DA25" s="97"/>
      <c r="DB25" s="98"/>
      <c r="DC25" s="99"/>
      <c r="DD25" s="81">
        <f>SUM(CS25:DC25)</f>
        <v>0</v>
      </c>
      <c r="DE25" s="104"/>
      <c r="DF25" s="92"/>
      <c r="DG25" s="102"/>
      <c r="DH25" s="101"/>
      <c r="DI25" s="83"/>
      <c r="DJ25" s="83"/>
      <c r="DK25" s="84"/>
      <c r="DL25" s="84"/>
      <c r="DM25" s="84"/>
      <c r="DN25" s="85"/>
      <c r="DO25" s="86"/>
      <c r="DP25" s="87"/>
      <c r="DQ25" s="87"/>
      <c r="DR25" s="88"/>
      <c r="DS25" s="88"/>
      <c r="DT25" s="89"/>
      <c r="DU25" s="77">
        <f>DT25+DS25+DR25+DQ25+DP25+DO25+DN25+DM25+DL25+DK25+DJ25+DI25+DH25</f>
        <v>0</v>
      </c>
      <c r="DV25" s="90"/>
      <c r="DW25" s="91"/>
      <c r="DX25" s="92"/>
      <c r="DY25" s="93"/>
      <c r="DZ25" s="94"/>
      <c r="EA25" s="95"/>
      <c r="EB25" s="96"/>
      <c r="EC25" s="97"/>
      <c r="ED25" s="98"/>
      <c r="EE25" s="99"/>
      <c r="EF25" s="81">
        <f>SUM(DU25:EE25)</f>
        <v>0</v>
      </c>
      <c r="EG25" s="104"/>
      <c r="EH25" s="92"/>
      <c r="EI25" s="102"/>
      <c r="EJ25" s="5675">
        <f>الاعدادات!$D$9</f>
        <v>2025</v>
      </c>
      <c r="EK25" s="68">
        <f t="shared" si="97"/>
        <v>0</v>
      </c>
      <c r="EL25" s="69"/>
      <c r="EM25" s="69"/>
      <c r="EN25" s="70">
        <f t="shared" si="112"/>
        <v>0</v>
      </c>
      <c r="EO25" s="68">
        <f t="shared" si="98"/>
        <v>0</v>
      </c>
      <c r="EP25" s="69"/>
      <c r="EQ25" s="69"/>
      <c r="ER25" s="70">
        <f t="shared" si="113"/>
        <v>0</v>
      </c>
      <c r="ES25" s="68">
        <f t="shared" si="99"/>
        <v>0</v>
      </c>
      <c r="ET25" s="69"/>
      <c r="EU25" s="71"/>
      <c r="EV25" s="70">
        <f t="shared" si="100"/>
        <v>0</v>
      </c>
      <c r="EW25" s="68">
        <f t="shared" si="101"/>
        <v>0</v>
      </c>
      <c r="EX25" s="69"/>
      <c r="EY25" s="70">
        <f t="shared" si="114"/>
        <v>0</v>
      </c>
      <c r="EZ25" s="68">
        <f t="shared" si="115"/>
        <v>0</v>
      </c>
      <c r="FA25" s="68">
        <f t="shared" si="116"/>
        <v>0</v>
      </c>
      <c r="FB25" s="68">
        <f t="shared" si="117"/>
        <v>0</v>
      </c>
      <c r="FC25" s="68">
        <f t="shared" si="118"/>
        <v>0</v>
      </c>
      <c r="FD25" s="68">
        <f t="shared" si="102"/>
        <v>0</v>
      </c>
      <c r="FE25" s="72">
        <f t="shared" si="103"/>
        <v>0</v>
      </c>
      <c r="FF25" s="72">
        <f t="shared" si="104"/>
        <v>0</v>
      </c>
      <c r="FG25" s="70">
        <f t="shared" si="105"/>
        <v>0</v>
      </c>
      <c r="FH25" t="str">
        <f t="shared" si="106"/>
        <v>wrong</v>
      </c>
      <c r="FK25" s="68">
        <f t="shared" si="119"/>
        <v>0</v>
      </c>
      <c r="FL25" s="69"/>
      <c r="FM25" s="69"/>
      <c r="FN25" s="70">
        <f t="shared" si="120"/>
        <v>0</v>
      </c>
      <c r="FO25" s="68">
        <f t="shared" si="121"/>
        <v>0</v>
      </c>
      <c r="FP25" s="69"/>
      <c r="FQ25" s="69"/>
      <c r="FR25" s="70">
        <f t="shared" si="122"/>
        <v>0</v>
      </c>
    </row>
    <row r="26" spans="1:174" ht="48" customHeight="1" thickBot="1">
      <c r="A26" s="6228"/>
      <c r="B26" s="6310" t="str" cm="1">
        <f t="array" ref="B26">IFERROR(_xlfn.XLOOKUP(1, (INDEX(التشكيل_القديم!$L$5:$S$49, ,6)=$A21) * (INDEX(التشكيل_القديم!$L$5:$S$49, ,7)="عضو سادس"), INDEX(التشكيل_القديم!$L$5:$S$49, ,2)),"")</f>
        <v/>
      </c>
      <c r="C26" s="6310"/>
      <c r="D26" s="6310"/>
      <c r="E26" s="6310"/>
      <c r="F26" s="6310"/>
      <c r="G26" s="6310"/>
      <c r="H26" s="2170" t="str" cm="1">
        <f t="array" ref="H26">IFERROR(_xlfn.XLOOKUP(1, (INDEX(التشكيل_القديم!$L$5:$S$49, ,6)=$A21) * (INDEX(التشكيل_القديم!$L$5:$S$49, ,7)="عضو سادس"), INDEX(التشكيل_القديم!$L$5:$S$49, ,3)),"")</f>
        <v/>
      </c>
      <c r="I26" s="2171" t="str" cm="1">
        <f t="array" ref="I26">IFERROR(_xlfn.XLOOKUP(1, (INDEX(التشكيل_القديم!$L$5:$S$49, ,6)=$A21) * (INDEX(التشكيل_القديم!$L$5:$S$49, ,7)="عضو سادسر"), INDEX(التشكيل_القديم!$L$5:$S$49, ,4)),"")</f>
        <v/>
      </c>
      <c r="J26" s="6232"/>
      <c r="K26" s="6235"/>
      <c r="L26" s="5675">
        <f>الاعدادات!$D$10</f>
        <v>2026</v>
      </c>
      <c r="M26" s="2016">
        <v>65</v>
      </c>
      <c r="N26" s="107"/>
      <c r="O26" s="107"/>
      <c r="P26" s="107"/>
      <c r="Q26" s="107"/>
      <c r="R26" s="107"/>
      <c r="S26" s="107"/>
      <c r="T26" s="107"/>
      <c r="U26" s="107"/>
      <c r="V26" s="107"/>
      <c r="W26" s="107"/>
      <c r="X26" s="107"/>
      <c r="Y26" s="2020"/>
      <c r="Z26" s="5681">
        <f t="shared" si="107"/>
        <v>65</v>
      </c>
      <c r="AA26" s="2023"/>
      <c r="AB26" s="110"/>
      <c r="AC26" s="5672">
        <f t="shared" si="108"/>
        <v>0</v>
      </c>
      <c r="AD26" s="5672">
        <f t="shared" si="109"/>
        <v>0</v>
      </c>
      <c r="AE26" s="5662">
        <f>BP26+CR26+BP33+CR33+DT26+DT33</f>
        <v>0</v>
      </c>
      <c r="AF26" s="5663">
        <f t="shared" si="77"/>
        <v>0</v>
      </c>
      <c r="AG26" s="5662">
        <f t="shared" si="78"/>
        <v>0</v>
      </c>
      <c r="AH26" s="5664">
        <f t="shared" si="110"/>
        <v>0</v>
      </c>
      <c r="AI26" s="5662">
        <f t="shared" si="79"/>
        <v>0</v>
      </c>
      <c r="AJ26" s="5662">
        <f t="shared" si="80"/>
        <v>0</v>
      </c>
      <c r="AK26" s="5662">
        <f t="shared" si="81"/>
        <v>0</v>
      </c>
      <c r="AL26" s="5662">
        <f t="shared" si="82"/>
        <v>0</v>
      </c>
      <c r="AM26" s="5663">
        <f t="shared" si="83"/>
        <v>0</v>
      </c>
      <c r="AN26" s="5665">
        <f t="shared" si="111"/>
        <v>0</v>
      </c>
      <c r="AO26" s="5665">
        <f t="shared" si="84"/>
        <v>0</v>
      </c>
      <c r="AP26" s="5665">
        <f>BZ26+DB26+DB33+BZ33+ED26+ED33</f>
        <v>0</v>
      </c>
      <c r="AQ26" s="5663">
        <f t="shared" si="85"/>
        <v>0</v>
      </c>
      <c r="AR26" s="5666">
        <f>CA26+DC26+CA33+DC33+EE26+EE33</f>
        <v>0</v>
      </c>
      <c r="AS26" s="5673">
        <f t="shared" si="86"/>
        <v>0</v>
      </c>
      <c r="AT26" s="2023"/>
      <c r="AU26" s="5674">
        <f t="shared" si="87"/>
        <v>0</v>
      </c>
      <c r="AV26" s="5674">
        <f t="shared" si="88"/>
        <v>0</v>
      </c>
      <c r="AW26" s="111"/>
      <c r="AX26" s="112"/>
      <c r="AY26" s="65">
        <f t="shared" si="89"/>
        <v>0</v>
      </c>
      <c r="AZ26" s="113"/>
      <c r="BA26" s="5662">
        <f t="shared" si="90"/>
        <v>-65</v>
      </c>
      <c r="BB26" s="2159"/>
      <c r="BC26" s="5683">
        <f>الاعدادات!$D$10</f>
        <v>2026</v>
      </c>
      <c r="BD26" s="117"/>
      <c r="BE26" s="118"/>
      <c r="BF26" s="118"/>
      <c r="BG26" s="119"/>
      <c r="BH26" s="119"/>
      <c r="BI26" s="119"/>
      <c r="BJ26" s="120"/>
      <c r="BK26" s="121"/>
      <c r="BL26" s="122"/>
      <c r="BM26" s="122"/>
      <c r="BN26" s="123"/>
      <c r="BO26" s="123"/>
      <c r="BP26" s="124"/>
      <c r="BQ26" s="125">
        <f t="shared" si="91"/>
        <v>0</v>
      </c>
      <c r="BR26" s="126"/>
      <c r="BS26" s="127"/>
      <c r="BT26" s="128"/>
      <c r="BU26" s="129"/>
      <c r="BV26" s="130"/>
      <c r="BW26" s="131"/>
      <c r="BX26" s="132"/>
      <c r="BY26" s="133"/>
      <c r="BZ26" s="134"/>
      <c r="CA26" s="135"/>
      <c r="CB26" s="136">
        <f t="shared" si="92"/>
        <v>0</v>
      </c>
      <c r="CC26" s="137"/>
      <c r="CD26" s="128"/>
      <c r="CE26" s="138"/>
      <c r="CF26" s="139"/>
      <c r="CG26" s="118"/>
      <c r="CH26" s="118"/>
      <c r="CI26" s="119"/>
      <c r="CJ26" s="119"/>
      <c r="CK26" s="119"/>
      <c r="CL26" s="120"/>
      <c r="CM26" s="121"/>
      <c r="CN26" s="122"/>
      <c r="CO26" s="122"/>
      <c r="CP26" s="123"/>
      <c r="CQ26" s="123"/>
      <c r="CR26" s="124"/>
      <c r="CS26" s="125">
        <f t="shared" si="93"/>
        <v>0</v>
      </c>
      <c r="CT26" s="126"/>
      <c r="CU26" s="127"/>
      <c r="CV26" s="128"/>
      <c r="CW26" s="129"/>
      <c r="CX26" s="130"/>
      <c r="CY26" s="131"/>
      <c r="CZ26" s="132"/>
      <c r="DA26" s="133"/>
      <c r="DB26" s="134"/>
      <c r="DC26" s="135"/>
      <c r="DD26" s="140">
        <f>SUM(CS26:DC26)</f>
        <v>0</v>
      </c>
      <c r="DE26" s="137"/>
      <c r="DF26" s="128"/>
      <c r="DG26" s="141"/>
      <c r="DH26" s="139"/>
      <c r="DI26" s="118"/>
      <c r="DJ26" s="118"/>
      <c r="DK26" s="119"/>
      <c r="DL26" s="119"/>
      <c r="DM26" s="119"/>
      <c r="DN26" s="120"/>
      <c r="DO26" s="121"/>
      <c r="DP26" s="122"/>
      <c r="DQ26" s="122"/>
      <c r="DR26" s="123"/>
      <c r="DS26" s="123"/>
      <c r="DT26" s="124"/>
      <c r="DU26" s="125">
        <f t="shared" ref="DU26:DU27" si="123">DT26+DS26+DR26+DQ26+DP26+DO26+DN26+DM26+DL26+DK26+DJ26+DI26+DH26</f>
        <v>0</v>
      </c>
      <c r="DV26" s="126"/>
      <c r="DW26" s="127"/>
      <c r="DX26" s="128"/>
      <c r="DY26" s="129"/>
      <c r="DZ26" s="130"/>
      <c r="EA26" s="131"/>
      <c r="EB26" s="132"/>
      <c r="EC26" s="133"/>
      <c r="ED26" s="134"/>
      <c r="EE26" s="135"/>
      <c r="EF26" s="140">
        <f>SUM(DU26:EE26)</f>
        <v>0</v>
      </c>
      <c r="EG26" s="137"/>
      <c r="EH26" s="128"/>
      <c r="EI26" s="141"/>
      <c r="EJ26" s="5675">
        <f>الاعدادات!$D$10</f>
        <v>2026</v>
      </c>
      <c r="EK26" s="68">
        <f t="shared" si="97"/>
        <v>0</v>
      </c>
      <c r="EL26" s="69"/>
      <c r="EM26" s="69"/>
      <c r="EN26" s="70">
        <f t="shared" si="112"/>
        <v>0</v>
      </c>
      <c r="EO26" s="68">
        <f t="shared" si="98"/>
        <v>0</v>
      </c>
      <c r="EP26" s="69"/>
      <c r="EQ26" s="69"/>
      <c r="ER26" s="70">
        <f t="shared" si="113"/>
        <v>0</v>
      </c>
      <c r="ES26" s="68">
        <f t="shared" si="99"/>
        <v>0</v>
      </c>
      <c r="ET26" s="69"/>
      <c r="EU26" s="71"/>
      <c r="EV26" s="70">
        <f t="shared" si="100"/>
        <v>0</v>
      </c>
      <c r="EW26" s="68">
        <f t="shared" si="101"/>
        <v>0</v>
      </c>
      <c r="EX26" s="69"/>
      <c r="EY26" s="70">
        <f t="shared" si="114"/>
        <v>0</v>
      </c>
      <c r="EZ26" s="68">
        <f t="shared" si="115"/>
        <v>0</v>
      </c>
      <c r="FA26" s="68">
        <f t="shared" si="116"/>
        <v>0</v>
      </c>
      <c r="FB26" s="68">
        <f t="shared" si="117"/>
        <v>0</v>
      </c>
      <c r="FC26" s="68">
        <f t="shared" si="118"/>
        <v>0</v>
      </c>
      <c r="FD26" s="68">
        <f t="shared" si="102"/>
        <v>0</v>
      </c>
      <c r="FE26" s="72">
        <f t="shared" si="103"/>
        <v>0</v>
      </c>
      <c r="FF26" s="72">
        <f t="shared" si="104"/>
        <v>0</v>
      </c>
      <c r="FG26" s="70">
        <f t="shared" si="105"/>
        <v>0</v>
      </c>
      <c r="FH26" t="str">
        <f t="shared" si="106"/>
        <v>wrong</v>
      </c>
      <c r="FK26" s="68">
        <f t="shared" si="119"/>
        <v>0</v>
      </c>
      <c r="FL26" s="69"/>
      <c r="FM26" s="69"/>
      <c r="FN26" s="70">
        <f t="shared" si="120"/>
        <v>0</v>
      </c>
      <c r="FO26" s="68">
        <f t="shared" si="121"/>
        <v>0</v>
      </c>
      <c r="FP26" s="69"/>
      <c r="FQ26" s="69"/>
      <c r="FR26" s="70">
        <f t="shared" si="122"/>
        <v>0</v>
      </c>
    </row>
    <row r="27" spans="1:174" ht="48" customHeight="1" thickBot="1">
      <c r="A27" s="6229"/>
      <c r="B27" s="6249"/>
      <c r="C27" s="6249"/>
      <c r="D27" s="6249"/>
      <c r="E27" s="6249"/>
      <c r="F27" s="6249"/>
      <c r="G27" s="6249"/>
      <c r="H27" s="2011"/>
      <c r="I27" s="105"/>
      <c r="J27" s="6233"/>
      <c r="K27" s="6236"/>
      <c r="L27" s="115" t="s">
        <v>181</v>
      </c>
      <c r="M27" s="5684">
        <f t="shared" ref="M27:U27" si="124">SUM(M22:M26)</f>
        <v>156</v>
      </c>
      <c r="N27" s="5684">
        <f t="shared" si="124"/>
        <v>0</v>
      </c>
      <c r="O27" s="5684">
        <f t="shared" si="124"/>
        <v>0</v>
      </c>
      <c r="P27" s="5684">
        <f t="shared" si="124"/>
        <v>0</v>
      </c>
      <c r="Q27" s="5684">
        <f t="shared" si="124"/>
        <v>0</v>
      </c>
      <c r="R27" s="5684">
        <f t="shared" si="124"/>
        <v>0</v>
      </c>
      <c r="S27" s="5684">
        <f t="shared" si="124"/>
        <v>0</v>
      </c>
      <c r="T27" s="5684">
        <f t="shared" si="124"/>
        <v>0</v>
      </c>
      <c r="U27" s="5684">
        <f t="shared" si="124"/>
        <v>0</v>
      </c>
      <c r="V27" s="116"/>
      <c r="W27" s="5684">
        <f t="shared" ref="W27:AZ27" si="125">SUM(W22:W26)</f>
        <v>0</v>
      </c>
      <c r="X27" s="5684">
        <f t="shared" si="125"/>
        <v>0</v>
      </c>
      <c r="Y27" s="5684">
        <f t="shared" si="125"/>
        <v>0</v>
      </c>
      <c r="Z27" s="5684">
        <f t="shared" si="125"/>
        <v>156</v>
      </c>
      <c r="AA27" s="5684">
        <f t="shared" si="125"/>
        <v>0</v>
      </c>
      <c r="AB27" s="5684">
        <f t="shared" si="125"/>
        <v>0</v>
      </c>
      <c r="AC27" s="5684">
        <f t="shared" si="125"/>
        <v>0</v>
      </c>
      <c r="AD27" s="5684">
        <f t="shared" si="125"/>
        <v>0</v>
      </c>
      <c r="AE27" s="5684">
        <f t="shared" si="125"/>
        <v>0</v>
      </c>
      <c r="AF27" s="5684">
        <f t="shared" si="125"/>
        <v>0</v>
      </c>
      <c r="AG27" s="5684">
        <f t="shared" si="125"/>
        <v>0</v>
      </c>
      <c r="AH27" s="5684">
        <f t="shared" si="125"/>
        <v>0</v>
      </c>
      <c r="AI27" s="5684">
        <f t="shared" si="125"/>
        <v>0</v>
      </c>
      <c r="AJ27" s="5684">
        <f t="shared" si="125"/>
        <v>0</v>
      </c>
      <c r="AK27" s="5684">
        <f t="shared" si="125"/>
        <v>0</v>
      </c>
      <c r="AL27" s="5684">
        <f t="shared" si="125"/>
        <v>0</v>
      </c>
      <c r="AM27" s="5684">
        <f t="shared" si="125"/>
        <v>0</v>
      </c>
      <c r="AN27" s="5684">
        <f t="shared" si="125"/>
        <v>0</v>
      </c>
      <c r="AO27" s="5684">
        <f t="shared" si="125"/>
        <v>0</v>
      </c>
      <c r="AP27" s="5684">
        <f t="shared" si="125"/>
        <v>0</v>
      </c>
      <c r="AQ27" s="5684">
        <f t="shared" si="125"/>
        <v>0</v>
      </c>
      <c r="AR27" s="5684">
        <f t="shared" si="125"/>
        <v>0</v>
      </c>
      <c r="AS27" s="5684">
        <f t="shared" si="125"/>
        <v>0</v>
      </c>
      <c r="AT27" s="5684">
        <f t="shared" si="125"/>
        <v>0</v>
      </c>
      <c r="AU27" s="5684">
        <f t="shared" si="125"/>
        <v>0</v>
      </c>
      <c r="AV27" s="5684">
        <f t="shared" si="125"/>
        <v>0</v>
      </c>
      <c r="AW27" s="5684">
        <f t="shared" si="125"/>
        <v>0</v>
      </c>
      <c r="AX27" s="5684">
        <f t="shared" si="125"/>
        <v>0</v>
      </c>
      <c r="AY27" s="5684">
        <f t="shared" si="125"/>
        <v>0</v>
      </c>
      <c r="AZ27" s="5684">
        <f t="shared" si="125"/>
        <v>0</v>
      </c>
      <c r="BA27" s="5685">
        <f t="shared" si="90"/>
        <v>-156</v>
      </c>
      <c r="BB27" s="2159"/>
      <c r="BC27" s="156" t="s">
        <v>181</v>
      </c>
      <c r="BD27" s="840">
        <f t="shared" ref="BD27:BP27" si="126">SUM(BD22:BD26)</f>
        <v>0</v>
      </c>
      <c r="BE27" s="841">
        <f t="shared" si="126"/>
        <v>0</v>
      </c>
      <c r="BF27" s="841">
        <f t="shared" si="126"/>
        <v>0</v>
      </c>
      <c r="BG27" s="841">
        <f t="shared" si="126"/>
        <v>0</v>
      </c>
      <c r="BH27" s="841">
        <f t="shared" si="126"/>
        <v>0</v>
      </c>
      <c r="BI27" s="841">
        <f t="shared" si="126"/>
        <v>0</v>
      </c>
      <c r="BJ27" s="841">
        <f t="shared" si="126"/>
        <v>0</v>
      </c>
      <c r="BK27" s="841">
        <f t="shared" si="126"/>
        <v>0</v>
      </c>
      <c r="BL27" s="841">
        <f t="shared" si="126"/>
        <v>0</v>
      </c>
      <c r="BM27" s="841">
        <f t="shared" si="126"/>
        <v>0</v>
      </c>
      <c r="BN27" s="841">
        <f t="shared" si="126"/>
        <v>0</v>
      </c>
      <c r="BO27" s="841">
        <f t="shared" si="126"/>
        <v>0</v>
      </c>
      <c r="BP27" s="841">
        <f t="shared" si="126"/>
        <v>0</v>
      </c>
      <c r="BQ27" s="842">
        <f t="shared" si="91"/>
        <v>0</v>
      </c>
      <c r="BR27" s="841">
        <f t="shared" ref="BR27:CR27" si="127">SUM(BR22:BR26)</f>
        <v>0</v>
      </c>
      <c r="BS27" s="841">
        <f t="shared" si="127"/>
        <v>0</v>
      </c>
      <c r="BT27" s="841">
        <f t="shared" si="127"/>
        <v>0</v>
      </c>
      <c r="BU27" s="841">
        <f t="shared" si="127"/>
        <v>0</v>
      </c>
      <c r="BV27" s="841">
        <f t="shared" si="127"/>
        <v>0</v>
      </c>
      <c r="BW27" s="841">
        <f t="shared" si="127"/>
        <v>0</v>
      </c>
      <c r="BX27" s="841">
        <f t="shared" si="127"/>
        <v>0</v>
      </c>
      <c r="BY27" s="841">
        <f t="shared" si="127"/>
        <v>0</v>
      </c>
      <c r="BZ27" s="2030">
        <f t="shared" si="127"/>
        <v>0</v>
      </c>
      <c r="CA27" s="841">
        <f t="shared" si="127"/>
        <v>0</v>
      </c>
      <c r="CB27" s="841">
        <f t="shared" si="127"/>
        <v>0</v>
      </c>
      <c r="CC27" s="841">
        <f t="shared" si="127"/>
        <v>0</v>
      </c>
      <c r="CD27" s="841">
        <f t="shared" si="127"/>
        <v>0</v>
      </c>
      <c r="CE27" s="5686">
        <f t="shared" si="127"/>
        <v>0</v>
      </c>
      <c r="CF27" s="840">
        <f t="shared" si="127"/>
        <v>0</v>
      </c>
      <c r="CG27" s="841">
        <f t="shared" si="127"/>
        <v>0</v>
      </c>
      <c r="CH27" s="841">
        <f t="shared" si="127"/>
        <v>0</v>
      </c>
      <c r="CI27" s="841">
        <f t="shared" si="127"/>
        <v>0</v>
      </c>
      <c r="CJ27" s="841">
        <f t="shared" si="127"/>
        <v>0</v>
      </c>
      <c r="CK27" s="841">
        <f t="shared" si="127"/>
        <v>0</v>
      </c>
      <c r="CL27" s="841">
        <f t="shared" si="127"/>
        <v>0</v>
      </c>
      <c r="CM27" s="841">
        <f t="shared" si="127"/>
        <v>0</v>
      </c>
      <c r="CN27" s="841">
        <f t="shared" si="127"/>
        <v>0</v>
      </c>
      <c r="CO27" s="841">
        <f t="shared" si="127"/>
        <v>0</v>
      </c>
      <c r="CP27" s="841">
        <f t="shared" si="127"/>
        <v>0</v>
      </c>
      <c r="CQ27" s="841">
        <f t="shared" si="127"/>
        <v>0</v>
      </c>
      <c r="CR27" s="841">
        <f t="shared" si="127"/>
        <v>0</v>
      </c>
      <c r="CS27" s="842">
        <f t="shared" si="93"/>
        <v>0</v>
      </c>
      <c r="CT27" s="841">
        <f t="shared" ref="CT27:DT27" si="128">SUM(CT22:CT26)</f>
        <v>0</v>
      </c>
      <c r="CU27" s="841">
        <f t="shared" si="128"/>
        <v>0</v>
      </c>
      <c r="CV27" s="841">
        <f t="shared" si="128"/>
        <v>0</v>
      </c>
      <c r="CW27" s="841">
        <f t="shared" si="128"/>
        <v>0</v>
      </c>
      <c r="CX27" s="841">
        <f t="shared" si="128"/>
        <v>0</v>
      </c>
      <c r="CY27" s="841">
        <f t="shared" si="128"/>
        <v>0</v>
      </c>
      <c r="CZ27" s="841">
        <f t="shared" si="128"/>
        <v>0</v>
      </c>
      <c r="DA27" s="841">
        <f t="shared" si="128"/>
        <v>0</v>
      </c>
      <c r="DB27" s="2030">
        <f t="shared" si="128"/>
        <v>0</v>
      </c>
      <c r="DC27" s="841">
        <f t="shared" si="128"/>
        <v>0</v>
      </c>
      <c r="DD27" s="841">
        <f t="shared" si="128"/>
        <v>0</v>
      </c>
      <c r="DE27" s="841">
        <f t="shared" si="128"/>
        <v>0</v>
      </c>
      <c r="DF27" s="841">
        <f t="shared" si="128"/>
        <v>0</v>
      </c>
      <c r="DG27" s="5686">
        <f t="shared" si="128"/>
        <v>0</v>
      </c>
      <c r="DH27" s="840">
        <f t="shared" si="128"/>
        <v>0</v>
      </c>
      <c r="DI27" s="841">
        <f t="shared" si="128"/>
        <v>0</v>
      </c>
      <c r="DJ27" s="841">
        <f t="shared" si="128"/>
        <v>0</v>
      </c>
      <c r="DK27" s="841">
        <f t="shared" si="128"/>
        <v>0</v>
      </c>
      <c r="DL27" s="841">
        <f t="shared" si="128"/>
        <v>0</v>
      </c>
      <c r="DM27" s="841">
        <f t="shared" si="128"/>
        <v>0</v>
      </c>
      <c r="DN27" s="841">
        <f t="shared" si="128"/>
        <v>0</v>
      </c>
      <c r="DO27" s="841">
        <f t="shared" si="128"/>
        <v>0</v>
      </c>
      <c r="DP27" s="841">
        <f t="shared" si="128"/>
        <v>0</v>
      </c>
      <c r="DQ27" s="841">
        <f t="shared" si="128"/>
        <v>0</v>
      </c>
      <c r="DR27" s="841">
        <f t="shared" si="128"/>
        <v>0</v>
      </c>
      <c r="DS27" s="841">
        <f t="shared" si="128"/>
        <v>0</v>
      </c>
      <c r="DT27" s="841">
        <f t="shared" si="128"/>
        <v>0</v>
      </c>
      <c r="DU27" s="842">
        <f t="shared" si="123"/>
        <v>0</v>
      </c>
      <c r="DV27" s="841">
        <f t="shared" ref="DV27:EI27" si="129">SUM(DV22:DV26)</f>
        <v>0</v>
      </c>
      <c r="DW27" s="841">
        <f t="shared" si="129"/>
        <v>0</v>
      </c>
      <c r="DX27" s="841">
        <f t="shared" si="129"/>
        <v>0</v>
      </c>
      <c r="DY27" s="841">
        <f t="shared" si="129"/>
        <v>0</v>
      </c>
      <c r="DZ27" s="841">
        <f t="shared" si="129"/>
        <v>0</v>
      </c>
      <c r="EA27" s="841">
        <f t="shared" si="129"/>
        <v>0</v>
      </c>
      <c r="EB27" s="841">
        <f t="shared" si="129"/>
        <v>0</v>
      </c>
      <c r="EC27" s="841">
        <f t="shared" si="129"/>
        <v>0</v>
      </c>
      <c r="ED27" s="2030">
        <f t="shared" si="129"/>
        <v>0</v>
      </c>
      <c r="EE27" s="841">
        <f t="shared" si="129"/>
        <v>0</v>
      </c>
      <c r="EF27" s="841">
        <f t="shared" si="129"/>
        <v>0</v>
      </c>
      <c r="EG27" s="841">
        <f t="shared" si="129"/>
        <v>0</v>
      </c>
      <c r="EH27" s="841">
        <f t="shared" si="129"/>
        <v>0</v>
      </c>
      <c r="EI27" s="5686">
        <f t="shared" si="129"/>
        <v>0</v>
      </c>
      <c r="EJ27" s="142" t="s">
        <v>106</v>
      </c>
      <c r="EK27" s="846">
        <f t="shared" ref="EK27:EU27" si="130">SUM(EK22:EK26)</f>
        <v>0</v>
      </c>
      <c r="EL27" s="847">
        <f t="shared" si="130"/>
        <v>0</v>
      </c>
      <c r="EM27" s="847">
        <f t="shared" si="130"/>
        <v>0</v>
      </c>
      <c r="EN27" s="848">
        <f t="shared" si="130"/>
        <v>0</v>
      </c>
      <c r="EO27" s="846">
        <f t="shared" si="130"/>
        <v>0</v>
      </c>
      <c r="EP27" s="847">
        <f t="shared" si="130"/>
        <v>0</v>
      </c>
      <c r="EQ27" s="847">
        <f t="shared" si="130"/>
        <v>0</v>
      </c>
      <c r="ER27" s="848">
        <f t="shared" si="130"/>
        <v>0</v>
      </c>
      <c r="ES27" s="846">
        <f t="shared" si="130"/>
        <v>0</v>
      </c>
      <c r="ET27" s="847">
        <f t="shared" si="130"/>
        <v>0</v>
      </c>
      <c r="EU27" s="848">
        <f t="shared" si="130"/>
        <v>0</v>
      </c>
      <c r="EV27" s="849">
        <f t="shared" si="100"/>
        <v>0</v>
      </c>
      <c r="EW27" s="846">
        <f t="shared" ref="EW27:FC27" si="131">SUM(EW22:EW26)</f>
        <v>0</v>
      </c>
      <c r="EX27" s="847">
        <f t="shared" si="131"/>
        <v>0</v>
      </c>
      <c r="EY27" s="848">
        <f t="shared" si="131"/>
        <v>0</v>
      </c>
      <c r="EZ27" s="846">
        <f t="shared" si="131"/>
        <v>0</v>
      </c>
      <c r="FA27" s="847">
        <f t="shared" si="131"/>
        <v>0</v>
      </c>
      <c r="FB27" s="847">
        <f t="shared" si="131"/>
        <v>0</v>
      </c>
      <c r="FC27" s="848">
        <f t="shared" si="131"/>
        <v>0</v>
      </c>
      <c r="FD27" s="850">
        <f t="shared" si="102"/>
        <v>0</v>
      </c>
      <c r="FE27" s="851">
        <f t="shared" si="103"/>
        <v>0</v>
      </c>
      <c r="FF27" s="851">
        <f t="shared" si="104"/>
        <v>0</v>
      </c>
      <c r="FG27" s="849">
        <f t="shared" si="105"/>
        <v>0</v>
      </c>
      <c r="FI27" s="5651"/>
      <c r="FJ27" s="5651"/>
      <c r="FK27" s="846">
        <f>SUM(FK22:FK26)</f>
        <v>0</v>
      </c>
      <c r="FL27" s="847">
        <f t="shared" ref="FL27:FM27" si="132">SUM(FL24:FL26)</f>
        <v>0</v>
      </c>
      <c r="FM27" s="847">
        <f t="shared" si="132"/>
        <v>0</v>
      </c>
      <c r="FN27" s="848">
        <f>SUM(FN22:FN26)</f>
        <v>0</v>
      </c>
      <c r="FO27" s="846">
        <f>SUM(FO22:FO26)</f>
        <v>0</v>
      </c>
      <c r="FP27" s="847">
        <f t="shared" ref="FP27:FQ27" si="133">SUM(FP24:FP26)</f>
        <v>0</v>
      </c>
      <c r="FQ27" s="847">
        <f t="shared" si="133"/>
        <v>0</v>
      </c>
      <c r="FR27" s="848">
        <f>SUM(FR22:FR26)</f>
        <v>0</v>
      </c>
    </row>
    <row r="28" spans="1:174" ht="48" customHeight="1" thickBot="1">
      <c r="A28" s="6311" t="s">
        <v>27</v>
      </c>
      <c r="B28" s="6312"/>
      <c r="C28" s="6312"/>
      <c r="D28" s="6312"/>
      <c r="E28" s="6312"/>
      <c r="F28" s="6312"/>
      <c r="G28" s="6312"/>
      <c r="H28" s="6312"/>
      <c r="I28" s="6312"/>
      <c r="J28" s="6313"/>
      <c r="K28" s="114">
        <v>2</v>
      </c>
      <c r="L28" s="148"/>
      <c r="M28" s="148"/>
      <c r="N28" s="148"/>
      <c r="O28" s="149"/>
      <c r="P28" s="149"/>
      <c r="Q28" s="149"/>
      <c r="R28" s="148"/>
      <c r="S28" s="148"/>
      <c r="T28" s="148"/>
      <c r="U28" s="148"/>
      <c r="V28" s="148"/>
      <c r="W28" s="148"/>
      <c r="X28" s="148"/>
      <c r="Y28" s="148"/>
      <c r="Z28" s="149"/>
      <c r="AA28" s="149"/>
      <c r="AB28" s="149"/>
      <c r="AC28" s="148"/>
      <c r="AD28" s="148"/>
      <c r="AE28" s="148"/>
      <c r="AF28" s="2163"/>
      <c r="AG28" s="148"/>
      <c r="AH28" s="151"/>
      <c r="AI28" s="148"/>
      <c r="AJ28" s="148"/>
      <c r="AK28" s="148"/>
      <c r="AL28" s="148"/>
      <c r="AM28" s="2163"/>
      <c r="AN28" s="151"/>
      <c r="AO28" s="151"/>
      <c r="AP28" s="151"/>
      <c r="AQ28" s="151"/>
      <c r="AR28" s="151"/>
      <c r="AS28" s="2164"/>
      <c r="AT28" s="148"/>
      <c r="AU28" s="148"/>
      <c r="AV28" s="148"/>
      <c r="AW28" s="148"/>
      <c r="AX28" s="148"/>
      <c r="AY28" s="2164"/>
      <c r="AZ28" s="148"/>
      <c r="BA28" s="148"/>
      <c r="BB28" s="2165"/>
      <c r="BC28" s="1996"/>
      <c r="BD28" s="5653">
        <f>_xlfn.XLOOKUP(B23,التشكيل_القديم!$M$5:$M$39,التشكيل_القديم!$L$5:$L$39,0,0)</f>
        <v>3</v>
      </c>
      <c r="BE28" s="6200" t="str">
        <f>"(3)             "&amp; "عضو يسار الدائرة  /  "  &amp;B23</f>
        <v xml:space="preserve">(3)             عضو يسار الدائرة  /  علاء الدين طه احمد محمد </v>
      </c>
      <c r="BF28" s="6200"/>
      <c r="BG28" s="6200"/>
      <c r="BH28" s="6200"/>
      <c r="BI28" s="6200"/>
      <c r="BJ28" s="6200"/>
      <c r="BK28" s="6200"/>
      <c r="BL28" s="6200"/>
      <c r="BM28" s="6200"/>
      <c r="BN28" s="6200"/>
      <c r="BO28" s="6200"/>
      <c r="BP28" s="6200"/>
      <c r="BQ28" s="6200"/>
      <c r="BR28" s="6200"/>
      <c r="BS28" s="6200"/>
      <c r="BT28" s="6200"/>
      <c r="BU28" s="6200"/>
      <c r="BV28" s="6200"/>
      <c r="BW28" s="6200"/>
      <c r="BX28" s="6200"/>
      <c r="BY28" s="6200"/>
      <c r="BZ28" s="6200"/>
      <c r="CA28" s="6200"/>
      <c r="CB28" s="6200"/>
      <c r="CC28" s="6200"/>
      <c r="CD28" s="6200"/>
      <c r="CE28" s="6201"/>
      <c r="CF28" s="5687">
        <f>_xlfn.XLOOKUP(B24,التشكيل_القديم!$M$5:$M$39,التشكيل_القديم!$L$5:$L$39,0,0)</f>
        <v>0</v>
      </c>
      <c r="CG28" s="6369" t="str">
        <f>IF(B24&lt;&gt;"", "(4)             "&amp; "عضو يسار اليسار  الدائرة  /  "  &amp;B24,"لا يوجد عضو رابع")</f>
        <v>لا يوجد عضو رابع</v>
      </c>
      <c r="CH28" s="6200"/>
      <c r="CI28" s="6200"/>
      <c r="CJ28" s="6200"/>
      <c r="CK28" s="6200"/>
      <c r="CL28" s="6200"/>
      <c r="CM28" s="6200"/>
      <c r="CN28" s="6200"/>
      <c r="CO28" s="6200"/>
      <c r="CP28" s="6200"/>
      <c r="CQ28" s="6200"/>
      <c r="CR28" s="6200"/>
      <c r="CS28" s="6200"/>
      <c r="CT28" s="6200"/>
      <c r="CU28" s="6200"/>
      <c r="CV28" s="6200"/>
      <c r="CW28" s="6200"/>
      <c r="CX28" s="6200"/>
      <c r="CY28" s="6200"/>
      <c r="CZ28" s="6200"/>
      <c r="DA28" s="6200"/>
      <c r="DB28" s="6200"/>
      <c r="DC28" s="6200"/>
      <c r="DD28" s="6200"/>
      <c r="DE28" s="6200"/>
      <c r="DF28" s="6200"/>
      <c r="DG28" s="6201"/>
      <c r="DH28" s="5687">
        <f>_xlfn.XLOOKUP(B26,التشكيل_القديم!$M$5:$M$39,التشكيل_القديم!$L$5:$L$39,0,0)</f>
        <v>0</v>
      </c>
      <c r="DI28" s="6200" t="str">
        <f xml:space="preserve"> IF(B26&lt;&gt;"","(6)             "&amp;"عضو يسار يسار يسار اليسار  الدائرة  /  "  &amp;B26,"لا يوجد عضو سادس")</f>
        <v>لا يوجد عضو سادس</v>
      </c>
      <c r="DJ28" s="6200"/>
      <c r="DK28" s="6200"/>
      <c r="DL28" s="6200"/>
      <c r="DM28" s="6200"/>
      <c r="DN28" s="6200"/>
      <c r="DO28" s="6200"/>
      <c r="DP28" s="6200"/>
      <c r="DQ28" s="6200"/>
      <c r="DR28" s="6200"/>
      <c r="DS28" s="6200"/>
      <c r="DT28" s="6200"/>
      <c r="DU28" s="6200"/>
      <c r="DV28" s="6200"/>
      <c r="DW28" s="6200"/>
      <c r="DX28" s="6200"/>
      <c r="DY28" s="6200"/>
      <c r="DZ28" s="6200"/>
      <c r="EA28" s="6200"/>
      <c r="EB28" s="6200"/>
      <c r="EC28" s="6200"/>
      <c r="ED28" s="6200"/>
      <c r="EE28" s="6200"/>
      <c r="EF28" s="6200"/>
      <c r="EG28" s="6200"/>
      <c r="EH28" s="6200"/>
      <c r="EI28" s="6201"/>
      <c r="EJ28" s="162"/>
      <c r="EK28" s="6348" t="s">
        <v>23</v>
      </c>
      <c r="EL28" s="6349"/>
      <c r="EM28" s="6349"/>
      <c r="EN28" s="6350"/>
      <c r="EO28" s="6370" t="s">
        <v>33</v>
      </c>
      <c r="EP28" s="6370"/>
      <c r="EQ28" s="6370"/>
      <c r="ER28" s="6371"/>
      <c r="ES28" s="6351" t="s">
        <v>184</v>
      </c>
      <c r="ET28" s="6352"/>
      <c r="EU28" s="6352"/>
      <c r="EV28" s="6353"/>
      <c r="EW28" s="6366" t="s">
        <v>185</v>
      </c>
      <c r="EX28" s="6367"/>
      <c r="EY28" s="6367"/>
      <c r="EZ28" s="6368"/>
      <c r="FA28" s="6354" t="s">
        <v>200</v>
      </c>
      <c r="FB28" s="6355"/>
      <c r="FC28" s="6355"/>
      <c r="FD28" s="6356"/>
      <c r="FE28" s="6338" t="s">
        <v>597</v>
      </c>
      <c r="FF28" s="6339"/>
      <c r="FG28" s="6339"/>
      <c r="FH28" s="6340"/>
      <c r="FI28" s="852" t="s">
        <v>205</v>
      </c>
      <c r="FJ28" s="838" t="s">
        <v>190</v>
      </c>
      <c r="FK28" s="838" t="s">
        <v>203</v>
      </c>
      <c r="FL28" s="838" t="s">
        <v>204</v>
      </c>
      <c r="FM28" s="839" t="s">
        <v>116</v>
      </c>
    </row>
    <row r="29" spans="1:174" ht="48" customHeight="1" thickBot="1">
      <c r="A29" s="6202" t="str">
        <f>IF(AND(FH22="ok",FH23="ok",FH24="ok",FH25="ok",FH26="ok", H29 &lt;&gt;"فارغ"),"ok","wrong")</f>
        <v>wrong</v>
      </c>
      <c r="B29" s="6203"/>
      <c r="C29" s="6203"/>
      <c r="D29" s="6203"/>
      <c r="E29" s="6203"/>
      <c r="F29" s="6203"/>
      <c r="G29" s="6204"/>
      <c r="H29" s="6208" t="str">
        <f>IF(Z27=0,"فارغ","")</f>
        <v/>
      </c>
      <c r="I29" s="6209"/>
      <c r="J29" s="6209"/>
      <c r="K29" s="6209"/>
      <c r="L29" s="5677" t="str">
        <f>الاعدادات!$D$6</f>
        <v>2022 وما قبلها</v>
      </c>
      <c r="M29" s="149"/>
      <c r="N29" s="149"/>
      <c r="O29" s="149"/>
      <c r="P29" s="149"/>
      <c r="Q29" s="149"/>
      <c r="R29" s="148"/>
      <c r="S29" s="148"/>
      <c r="T29" s="148"/>
      <c r="U29" s="148"/>
      <c r="V29" s="148"/>
      <c r="W29" s="148"/>
      <c r="X29" s="148"/>
      <c r="Y29" s="148"/>
      <c r="Z29" s="2166"/>
      <c r="AA29" s="148"/>
      <c r="AB29" s="148"/>
      <c r="AC29" s="148"/>
      <c r="AD29" s="148"/>
      <c r="AE29" s="148"/>
      <c r="AF29" s="2163"/>
      <c r="AG29" s="148"/>
      <c r="AH29" s="151"/>
      <c r="AI29" s="148"/>
      <c r="AJ29" s="148"/>
      <c r="AK29" s="148"/>
      <c r="AL29" s="148"/>
      <c r="AM29" s="2163"/>
      <c r="AN29" s="151"/>
      <c r="AO29" s="151"/>
      <c r="AP29" s="151"/>
      <c r="AQ29" s="151"/>
      <c r="AR29" s="151"/>
      <c r="AS29" s="2164"/>
      <c r="AT29" s="148"/>
      <c r="AU29" s="148"/>
      <c r="AV29" s="148"/>
      <c r="AW29" s="148"/>
      <c r="AX29" s="148"/>
      <c r="AY29" s="2164"/>
      <c r="AZ29" s="148"/>
      <c r="BA29" s="148"/>
      <c r="BB29" s="2165"/>
      <c r="BC29" s="5683" t="str">
        <f>الاعدادات!$D$6</f>
        <v>2022 وما قبلها</v>
      </c>
      <c r="BD29" s="76"/>
      <c r="BE29" s="83"/>
      <c r="BF29" s="83"/>
      <c r="BG29" s="84"/>
      <c r="BH29" s="84"/>
      <c r="BI29" s="84"/>
      <c r="BJ29" s="85"/>
      <c r="BK29" s="86"/>
      <c r="BL29" s="87"/>
      <c r="BM29" s="87"/>
      <c r="BN29" s="88"/>
      <c r="BO29" s="88"/>
      <c r="BP29" s="89"/>
      <c r="BQ29" s="77">
        <f t="shared" ref="BQ29:BQ34" si="134">BP29+BO29+BN29+BM29+BL29+BK29+BJ29+BI29+BH29+BG29+BF29+BE29+BD29</f>
        <v>0</v>
      </c>
      <c r="BR29" s="90"/>
      <c r="BS29" s="91"/>
      <c r="BT29" s="92"/>
      <c r="BU29" s="93"/>
      <c r="BV29" s="94"/>
      <c r="BW29" s="95"/>
      <c r="BX29" s="96"/>
      <c r="BY29" s="97"/>
      <c r="BZ29" s="98"/>
      <c r="CA29" s="99"/>
      <c r="CB29" s="79">
        <f t="shared" ref="CB29:CB33" si="135">CA29+BZ29+BY29+BX29+BW29+BV29+BU29+BT29+BS29+BR29+BQ29</f>
        <v>0</v>
      </c>
      <c r="CC29" s="80"/>
      <c r="CD29" s="78"/>
      <c r="CE29" s="102"/>
      <c r="CF29" s="82"/>
      <c r="CG29" s="83"/>
      <c r="CH29" s="83"/>
      <c r="CI29" s="84"/>
      <c r="CJ29" s="84"/>
      <c r="CK29" s="84"/>
      <c r="CL29" s="85"/>
      <c r="CM29" s="86"/>
      <c r="CN29" s="87"/>
      <c r="CO29" s="87"/>
      <c r="CP29" s="88"/>
      <c r="CQ29" s="88"/>
      <c r="CR29" s="89"/>
      <c r="CS29" s="77">
        <f t="shared" ref="CS29:CS34" si="136">CR29+CQ29+CP29+CO29+CN29+CM29+CL29+CK29+CJ29+CI29+CH29+CG29+CF29</f>
        <v>0</v>
      </c>
      <c r="CT29" s="90"/>
      <c r="CU29" s="168"/>
      <c r="CV29" s="92"/>
      <c r="CW29" s="93"/>
      <c r="CX29" s="94"/>
      <c r="CY29" s="95"/>
      <c r="CZ29" s="96"/>
      <c r="DA29" s="97"/>
      <c r="DB29" s="98"/>
      <c r="DC29" s="99"/>
      <c r="DD29" s="79">
        <f t="shared" ref="DD29:DD33" si="137">SUM(CS29:DC29)</f>
        <v>0</v>
      </c>
      <c r="DE29" s="80"/>
      <c r="DF29" s="78"/>
      <c r="DG29" s="102"/>
      <c r="DH29" s="82"/>
      <c r="DI29" s="83"/>
      <c r="DJ29" s="83"/>
      <c r="DK29" s="84"/>
      <c r="DL29" s="84"/>
      <c r="DM29" s="84"/>
      <c r="DN29" s="85"/>
      <c r="DO29" s="86"/>
      <c r="DP29" s="87"/>
      <c r="DQ29" s="87"/>
      <c r="DR29" s="88"/>
      <c r="DS29" s="88"/>
      <c r="DT29" s="89"/>
      <c r="DU29" s="77">
        <f t="shared" ref="DU29:DU34" si="138">DT29+DS29+DR29+DQ29+DP29+DO29+DN29+DM29+DL29+DK29+DJ29+DI29+DH29</f>
        <v>0</v>
      </c>
      <c r="DV29" s="90"/>
      <c r="DW29" s="168"/>
      <c r="DX29" s="92"/>
      <c r="DY29" s="93"/>
      <c r="DZ29" s="94"/>
      <c r="EA29" s="95"/>
      <c r="EB29" s="96"/>
      <c r="EC29" s="97"/>
      <c r="ED29" s="98"/>
      <c r="EE29" s="99"/>
      <c r="EF29" s="79">
        <f t="shared" ref="EF29:EF33" si="139">SUM(DU29:EE29)</f>
        <v>0</v>
      </c>
      <c r="EG29" s="80"/>
      <c r="EH29" s="78"/>
      <c r="EI29" s="102"/>
      <c r="EJ29" s="162" t="s">
        <v>163</v>
      </c>
      <c r="EK29" s="838" t="s">
        <v>190</v>
      </c>
      <c r="EL29" s="838" t="s">
        <v>203</v>
      </c>
      <c r="EM29" s="838" t="s">
        <v>204</v>
      </c>
      <c r="EN29" s="839" t="s">
        <v>116</v>
      </c>
      <c r="EO29" s="838" t="s">
        <v>190</v>
      </c>
      <c r="EP29" s="838" t="s">
        <v>203</v>
      </c>
      <c r="EQ29" s="838" t="s">
        <v>204</v>
      </c>
      <c r="ER29" s="839" t="s">
        <v>116</v>
      </c>
      <c r="ES29" s="838" t="s">
        <v>190</v>
      </c>
      <c r="ET29" s="838" t="s">
        <v>203</v>
      </c>
      <c r="EU29" s="838" t="s">
        <v>204</v>
      </c>
      <c r="EV29" s="839" t="s">
        <v>116</v>
      </c>
      <c r="EW29" s="838" t="s">
        <v>190</v>
      </c>
      <c r="EX29" s="838" t="s">
        <v>203</v>
      </c>
      <c r="EY29" s="838" t="s">
        <v>204</v>
      </c>
      <c r="EZ29" s="839" t="s">
        <v>116</v>
      </c>
      <c r="FA29" s="838" t="s">
        <v>190</v>
      </c>
      <c r="FB29" s="838" t="s">
        <v>203</v>
      </c>
      <c r="FC29" s="838" t="s">
        <v>204</v>
      </c>
      <c r="FD29" s="839" t="s">
        <v>116</v>
      </c>
      <c r="FE29" s="838" t="s">
        <v>190</v>
      </c>
      <c r="FF29" s="838" t="s">
        <v>203</v>
      </c>
      <c r="FG29" s="838" t="s">
        <v>204</v>
      </c>
      <c r="FH29" s="839" t="s">
        <v>116</v>
      </c>
      <c r="FI29" s="836" t="s">
        <v>23</v>
      </c>
      <c r="FJ29" s="166">
        <f>EK34</f>
        <v>0</v>
      </c>
      <c r="FK29" s="166">
        <f>EL34</f>
        <v>0</v>
      </c>
      <c r="FL29" s="166">
        <f t="shared" ref="FL29" si="140">EM34</f>
        <v>0</v>
      </c>
      <c r="FM29" s="166">
        <f t="shared" ref="FM29" si="141">EN34</f>
        <v>0</v>
      </c>
    </row>
    <row r="30" spans="1:174" ht="48" customHeight="1" thickBot="1">
      <c r="A30" s="6205"/>
      <c r="B30" s="6206"/>
      <c r="C30" s="6206"/>
      <c r="D30" s="6206"/>
      <c r="E30" s="6206"/>
      <c r="F30" s="6206"/>
      <c r="G30" s="6207"/>
      <c r="H30" s="6208"/>
      <c r="I30" s="6209"/>
      <c r="J30" s="6209"/>
      <c r="K30" s="6209"/>
      <c r="L30" s="5675">
        <f>الاعدادات!$D$7</f>
        <v>2023</v>
      </c>
      <c r="M30" s="148"/>
      <c r="N30" s="148"/>
      <c r="O30" s="148"/>
      <c r="P30" s="148"/>
      <c r="Q30" s="148"/>
      <c r="R30" s="148"/>
      <c r="S30" s="148"/>
      <c r="T30" s="148"/>
      <c r="U30" s="148"/>
      <c r="V30" s="148"/>
      <c r="W30" s="148"/>
      <c r="X30" s="148"/>
      <c r="Y30" s="148"/>
      <c r="Z30" s="2166"/>
      <c r="AA30" s="148"/>
      <c r="AB30" s="148"/>
      <c r="AC30" s="148"/>
      <c r="AD30" s="148"/>
      <c r="AE30" s="148"/>
      <c r="AF30" s="2163"/>
      <c r="AG30" s="148"/>
      <c r="AH30" s="151"/>
      <c r="AI30" s="148"/>
      <c r="AJ30" s="148"/>
      <c r="AK30" s="148"/>
      <c r="AL30" s="148"/>
      <c r="AM30" s="2163"/>
      <c r="AN30" s="151"/>
      <c r="AO30" s="151"/>
      <c r="AP30" s="151"/>
      <c r="AQ30" s="151"/>
      <c r="AR30" s="151"/>
      <c r="AS30" s="2164"/>
      <c r="AT30" s="148"/>
      <c r="AU30" s="148"/>
      <c r="AV30" s="148"/>
      <c r="AW30" s="148"/>
      <c r="AX30" s="148"/>
      <c r="AY30" s="2164"/>
      <c r="AZ30" s="148"/>
      <c r="BA30" s="148"/>
      <c r="BB30" s="2165"/>
      <c r="BC30" s="5683">
        <f>الاعدادات!$D$7</f>
        <v>2023</v>
      </c>
      <c r="BD30" s="82"/>
      <c r="BE30" s="83"/>
      <c r="BF30" s="83"/>
      <c r="BG30" s="84"/>
      <c r="BH30" s="84"/>
      <c r="BI30" s="84"/>
      <c r="BJ30" s="85"/>
      <c r="BK30" s="86"/>
      <c r="BL30" s="87"/>
      <c r="BM30" s="87"/>
      <c r="BN30" s="88"/>
      <c r="BO30" s="88"/>
      <c r="BP30" s="89"/>
      <c r="BQ30" s="77">
        <f t="shared" si="134"/>
        <v>0</v>
      </c>
      <c r="BR30" s="90"/>
      <c r="BS30" s="91"/>
      <c r="BT30" s="92"/>
      <c r="BU30" s="93"/>
      <c r="BV30" s="94"/>
      <c r="BW30" s="95"/>
      <c r="BX30" s="96"/>
      <c r="BY30" s="97"/>
      <c r="BZ30" s="98"/>
      <c r="CA30" s="99"/>
      <c r="CB30" s="79">
        <f t="shared" si="135"/>
        <v>0</v>
      </c>
      <c r="CC30" s="104"/>
      <c r="CD30" s="92"/>
      <c r="CE30" s="102"/>
      <c r="CF30" s="82"/>
      <c r="CG30" s="83"/>
      <c r="CH30" s="83"/>
      <c r="CI30" s="84"/>
      <c r="CJ30" s="84"/>
      <c r="CK30" s="84"/>
      <c r="CL30" s="85"/>
      <c r="CM30" s="86"/>
      <c r="CN30" s="87"/>
      <c r="CO30" s="87"/>
      <c r="CP30" s="88"/>
      <c r="CQ30" s="88"/>
      <c r="CR30" s="89"/>
      <c r="CS30" s="77">
        <f t="shared" si="136"/>
        <v>0</v>
      </c>
      <c r="CT30" s="90"/>
      <c r="CU30" s="168"/>
      <c r="CV30" s="92"/>
      <c r="CW30" s="93"/>
      <c r="CX30" s="94"/>
      <c r="CY30" s="95"/>
      <c r="CZ30" s="96"/>
      <c r="DA30" s="97"/>
      <c r="DB30" s="98"/>
      <c r="DC30" s="99"/>
      <c r="DD30" s="79">
        <f t="shared" si="137"/>
        <v>0</v>
      </c>
      <c r="DE30" s="104"/>
      <c r="DF30" s="92"/>
      <c r="DG30" s="102"/>
      <c r="DH30" s="82"/>
      <c r="DI30" s="83"/>
      <c r="DJ30" s="83"/>
      <c r="DK30" s="84"/>
      <c r="DL30" s="84"/>
      <c r="DM30" s="84"/>
      <c r="DN30" s="85"/>
      <c r="DO30" s="86"/>
      <c r="DP30" s="87"/>
      <c r="DQ30" s="87"/>
      <c r="DR30" s="88"/>
      <c r="DS30" s="88"/>
      <c r="DT30" s="89"/>
      <c r="DU30" s="77">
        <f t="shared" si="138"/>
        <v>0</v>
      </c>
      <c r="DV30" s="90"/>
      <c r="DW30" s="168"/>
      <c r="DX30" s="92"/>
      <c r="DY30" s="93"/>
      <c r="DZ30" s="94"/>
      <c r="EA30" s="95"/>
      <c r="EB30" s="96"/>
      <c r="EC30" s="97"/>
      <c r="ED30" s="98"/>
      <c r="EE30" s="99"/>
      <c r="EF30" s="79">
        <f t="shared" si="139"/>
        <v>0</v>
      </c>
      <c r="EG30" s="104"/>
      <c r="EH30" s="92"/>
      <c r="EI30" s="102"/>
      <c r="EJ30" s="5675" t="str">
        <f>الاعدادات!$D$6</f>
        <v>2022 وما قبلها</v>
      </c>
      <c r="EK30" s="163">
        <f t="shared" ref="EK30:EK34" si="142">BQ22</f>
        <v>0</v>
      </c>
      <c r="EL30" s="164">
        <f t="shared" ref="EL30:EL34" si="143">BR22</f>
        <v>0</v>
      </c>
      <c r="EM30" s="164">
        <f>BS22+BT22+BU22+BV22+BW22</f>
        <v>0</v>
      </c>
      <c r="EN30" s="165">
        <f>BX22+BY22+BZ22+CA22</f>
        <v>0</v>
      </c>
      <c r="EO30" s="166">
        <f t="shared" ref="EO30:EO34" si="144">CS22</f>
        <v>0</v>
      </c>
      <c r="EP30" s="164">
        <f t="shared" ref="EP30:EP34" si="145">CT22</f>
        <v>0</v>
      </c>
      <c r="EQ30" s="164">
        <f>CU22+CV22+CW22+CX22+CY22</f>
        <v>0</v>
      </c>
      <c r="ER30" s="165">
        <f>CZ22+DA22+DB22+DC22</f>
        <v>0</v>
      </c>
      <c r="ES30" s="166">
        <f t="shared" ref="ES30:ES34" si="146">BQ29</f>
        <v>0</v>
      </c>
      <c r="ET30" s="164">
        <f t="shared" ref="ET30:ET34" si="147">BR29</f>
        <v>0</v>
      </c>
      <c r="EU30" s="164">
        <f>BS29+BT29+BU29+BV29+BW29</f>
        <v>0</v>
      </c>
      <c r="EV30" s="165">
        <f>BX29+BY29+BZ29+CA29</f>
        <v>0</v>
      </c>
      <c r="EW30" s="166">
        <f t="shared" ref="EW30:EW34" si="148">CS29</f>
        <v>0</v>
      </c>
      <c r="EX30" s="164">
        <f t="shared" ref="EX30:EX34" si="149">CT29</f>
        <v>0</v>
      </c>
      <c r="EY30" s="164">
        <f>CU29+CV29+CW29+CX29+CY29</f>
        <v>0</v>
      </c>
      <c r="EZ30" s="167">
        <f>CZ29+DA29+DB29+DC29</f>
        <v>0</v>
      </c>
      <c r="FA30" s="166">
        <f t="shared" ref="FA30:FA34" si="150">DU22</f>
        <v>0</v>
      </c>
      <c r="FB30" s="164">
        <f t="shared" ref="FB30:FB34" si="151">DV22</f>
        <v>0</v>
      </c>
      <c r="FC30" s="164">
        <f>DW22+DX22+DY22+DZ22+EA22</f>
        <v>0</v>
      </c>
      <c r="FD30" s="167">
        <f>EB22+EC22+ED22+EE22</f>
        <v>0</v>
      </c>
      <c r="FE30" s="166">
        <f t="shared" ref="FE30:FE34" si="152">DU29</f>
        <v>0</v>
      </c>
      <c r="FF30" s="164">
        <f t="shared" ref="FF30:FF34" si="153">DV29</f>
        <v>0</v>
      </c>
      <c r="FG30" s="164">
        <f>DW29+DX29+DY29+DZ29+EA29</f>
        <v>0</v>
      </c>
      <c r="FH30" s="167">
        <f>EB29+EC29+ED29+EE29</f>
        <v>0</v>
      </c>
      <c r="FI30" s="837" t="s">
        <v>33</v>
      </c>
      <c r="FJ30" s="169">
        <f>EO34</f>
        <v>0</v>
      </c>
      <c r="FK30" s="169">
        <f t="shared" ref="FK30" si="154">EP34</f>
        <v>0</v>
      </c>
      <c r="FL30" s="169">
        <f t="shared" ref="FL30" si="155">EQ34</f>
        <v>0</v>
      </c>
      <c r="FM30" s="169">
        <f t="shared" ref="FM30" si="156">ER34</f>
        <v>0</v>
      </c>
    </row>
    <row r="31" spans="1:174" ht="48" customHeight="1" thickBot="1">
      <c r="A31" s="143"/>
      <c r="B31" s="157"/>
      <c r="C31" s="157"/>
      <c r="D31" s="157"/>
      <c r="E31" s="158"/>
      <c r="F31" s="158"/>
      <c r="G31" s="159"/>
      <c r="H31" s="144"/>
      <c r="I31" s="144"/>
      <c r="J31" s="145"/>
      <c r="K31" s="146"/>
      <c r="L31" s="5675">
        <f>الاعدادات!$D$8</f>
        <v>2024</v>
      </c>
      <c r="M31" s="148"/>
      <c r="N31" s="148"/>
      <c r="O31" s="148"/>
      <c r="P31" s="148"/>
      <c r="Q31" s="148"/>
      <c r="R31" s="148"/>
      <c r="S31" s="148"/>
      <c r="T31" s="148"/>
      <c r="U31" s="148"/>
      <c r="V31" s="148"/>
      <c r="W31" s="148"/>
      <c r="X31" s="148"/>
      <c r="Y31" s="148"/>
      <c r="Z31" s="2166"/>
      <c r="AA31" s="148"/>
      <c r="AB31" s="148"/>
      <c r="AC31" s="148"/>
      <c r="AD31" s="148"/>
      <c r="AE31" s="148"/>
      <c r="AF31" s="2163"/>
      <c r="AG31" s="148"/>
      <c r="AH31" s="151"/>
      <c r="AI31" s="148"/>
      <c r="AJ31" s="148"/>
      <c r="AK31" s="148"/>
      <c r="AL31" s="148"/>
      <c r="AM31" s="2163"/>
      <c r="AN31" s="151"/>
      <c r="AO31" s="151"/>
      <c r="AP31" s="151"/>
      <c r="AQ31" s="151"/>
      <c r="AR31" s="151"/>
      <c r="AS31" s="2164"/>
      <c r="AT31" s="148"/>
      <c r="AU31" s="148"/>
      <c r="AV31" s="148"/>
      <c r="AW31" s="148"/>
      <c r="AX31" s="148"/>
      <c r="AY31" s="2164"/>
      <c r="AZ31" s="148"/>
      <c r="BA31" s="148"/>
      <c r="BB31" s="2165"/>
      <c r="BC31" s="5683">
        <f>الاعدادات!$D$8</f>
        <v>2024</v>
      </c>
      <c r="BD31" s="82"/>
      <c r="BE31" s="83"/>
      <c r="BF31" s="83"/>
      <c r="BG31" s="84"/>
      <c r="BH31" s="84"/>
      <c r="BI31" s="84"/>
      <c r="BJ31" s="85"/>
      <c r="BK31" s="86"/>
      <c r="BL31" s="87"/>
      <c r="BM31" s="87"/>
      <c r="BN31" s="88"/>
      <c r="BO31" s="88"/>
      <c r="BP31" s="89"/>
      <c r="BQ31" s="77">
        <f t="shared" si="134"/>
        <v>0</v>
      </c>
      <c r="BR31" s="90"/>
      <c r="BS31" s="91"/>
      <c r="BT31" s="92"/>
      <c r="BU31" s="93"/>
      <c r="BV31" s="94"/>
      <c r="BW31" s="95"/>
      <c r="BX31" s="96"/>
      <c r="BY31" s="97"/>
      <c r="BZ31" s="98"/>
      <c r="CA31" s="99"/>
      <c r="CB31" s="79">
        <f t="shared" si="135"/>
        <v>0</v>
      </c>
      <c r="CC31" s="104"/>
      <c r="CD31" s="92"/>
      <c r="CE31" s="102"/>
      <c r="CF31" s="82"/>
      <c r="CG31" s="83"/>
      <c r="CH31" s="83"/>
      <c r="CI31" s="84"/>
      <c r="CJ31" s="84"/>
      <c r="CK31" s="84"/>
      <c r="CL31" s="85"/>
      <c r="CM31" s="86"/>
      <c r="CN31" s="87"/>
      <c r="CO31" s="87"/>
      <c r="CP31" s="88"/>
      <c r="CQ31" s="88"/>
      <c r="CR31" s="89"/>
      <c r="CS31" s="77">
        <f t="shared" si="136"/>
        <v>0</v>
      </c>
      <c r="CT31" s="90"/>
      <c r="CU31" s="168"/>
      <c r="CV31" s="92"/>
      <c r="CW31" s="93"/>
      <c r="CX31" s="94"/>
      <c r="CY31" s="95"/>
      <c r="CZ31" s="96"/>
      <c r="DA31" s="97"/>
      <c r="DB31" s="98"/>
      <c r="DC31" s="99"/>
      <c r="DD31" s="79">
        <f t="shared" si="137"/>
        <v>0</v>
      </c>
      <c r="DE31" s="104"/>
      <c r="DF31" s="92"/>
      <c r="DG31" s="102"/>
      <c r="DH31" s="82"/>
      <c r="DI31" s="83"/>
      <c r="DJ31" s="83"/>
      <c r="DK31" s="84"/>
      <c r="DL31" s="84"/>
      <c r="DM31" s="84"/>
      <c r="DN31" s="85"/>
      <c r="DO31" s="86"/>
      <c r="DP31" s="87"/>
      <c r="DQ31" s="87"/>
      <c r="DR31" s="88"/>
      <c r="DS31" s="88"/>
      <c r="DT31" s="89"/>
      <c r="DU31" s="77">
        <f t="shared" si="138"/>
        <v>0</v>
      </c>
      <c r="DV31" s="90"/>
      <c r="DW31" s="168"/>
      <c r="DX31" s="92"/>
      <c r="DY31" s="93"/>
      <c r="DZ31" s="94"/>
      <c r="EA31" s="95"/>
      <c r="EB31" s="96"/>
      <c r="EC31" s="97"/>
      <c r="ED31" s="98"/>
      <c r="EE31" s="99"/>
      <c r="EF31" s="79">
        <f t="shared" si="139"/>
        <v>0</v>
      </c>
      <c r="EG31" s="104"/>
      <c r="EH31" s="92"/>
      <c r="EI31" s="102"/>
      <c r="EJ31" s="5675">
        <f>الاعدادات!$D$7</f>
        <v>2023</v>
      </c>
      <c r="EK31" s="163">
        <f t="shared" si="142"/>
        <v>0</v>
      </c>
      <c r="EL31" s="164">
        <f t="shared" si="143"/>
        <v>0</v>
      </c>
      <c r="EM31" s="164">
        <f>BS23+BT23+BU23+BV23+BW23</f>
        <v>0</v>
      </c>
      <c r="EN31" s="165">
        <f>BX23+BY23+BZ23+CA23</f>
        <v>0</v>
      </c>
      <c r="EO31" s="166">
        <f t="shared" si="144"/>
        <v>0</v>
      </c>
      <c r="EP31" s="164">
        <f t="shared" si="145"/>
        <v>0</v>
      </c>
      <c r="EQ31" s="164">
        <f>CU23+CV23+CW23+CX23+CY23</f>
        <v>0</v>
      </c>
      <c r="ER31" s="165">
        <f>CZ23+DA23+DB23+DC23</f>
        <v>0</v>
      </c>
      <c r="ES31" s="166">
        <f t="shared" si="146"/>
        <v>0</v>
      </c>
      <c r="ET31" s="164">
        <f t="shared" si="147"/>
        <v>0</v>
      </c>
      <c r="EU31" s="164">
        <f>BS30+BT30+BU30+BV30+BW30</f>
        <v>0</v>
      </c>
      <c r="EV31" s="165">
        <f>BX30+BY30+BZ30+CA30</f>
        <v>0</v>
      </c>
      <c r="EW31" s="166">
        <f t="shared" si="148"/>
        <v>0</v>
      </c>
      <c r="EX31" s="164">
        <f t="shared" si="149"/>
        <v>0</v>
      </c>
      <c r="EY31" s="164">
        <f>CU30+CV30+CW30+CX30+CY30</f>
        <v>0</v>
      </c>
      <c r="EZ31" s="167">
        <f>CZ30+DA30+DB30+DC30</f>
        <v>0</v>
      </c>
      <c r="FA31" s="166">
        <f t="shared" si="150"/>
        <v>0</v>
      </c>
      <c r="FB31" s="164">
        <f t="shared" si="151"/>
        <v>0</v>
      </c>
      <c r="FC31" s="164">
        <f>DW23+DX23+DY23+DZ23+EA23</f>
        <v>0</v>
      </c>
      <c r="FD31" s="167">
        <f>EB23+EC23+ED23+EE23</f>
        <v>0</v>
      </c>
      <c r="FE31" s="166">
        <f t="shared" si="152"/>
        <v>0</v>
      </c>
      <c r="FF31" s="164">
        <f t="shared" si="153"/>
        <v>0</v>
      </c>
      <c r="FG31" s="164">
        <f>DW30+DX30+DY30+DZ30+EA30</f>
        <v>0</v>
      </c>
      <c r="FH31" s="167">
        <f>EB30+EC30+ED30+EE30</f>
        <v>0</v>
      </c>
      <c r="FI31" s="837" t="s">
        <v>184</v>
      </c>
      <c r="FJ31" s="169">
        <f>ES34</f>
        <v>0</v>
      </c>
      <c r="FK31" s="169">
        <f t="shared" ref="FK31" si="157">ET34</f>
        <v>0</v>
      </c>
      <c r="FL31" s="169">
        <f t="shared" ref="FL31" si="158">EU34</f>
        <v>0</v>
      </c>
      <c r="FM31" s="169">
        <f t="shared" ref="FM31" si="159">EV34</f>
        <v>0</v>
      </c>
    </row>
    <row r="32" spans="1:174" ht="48" customHeight="1" thickBot="1">
      <c r="A32" s="143"/>
      <c r="B32" s="157"/>
      <c r="C32" s="157"/>
      <c r="D32" s="157"/>
      <c r="E32" s="158"/>
      <c r="F32" s="158"/>
      <c r="G32" s="159"/>
      <c r="H32" s="144"/>
      <c r="I32" s="144"/>
      <c r="J32" s="145"/>
      <c r="K32" s="146"/>
      <c r="L32" s="5675">
        <f>الاعدادات!$D$9</f>
        <v>2025</v>
      </c>
      <c r="M32" s="172"/>
      <c r="N32" s="172"/>
      <c r="O32" s="172"/>
      <c r="P32" s="172"/>
      <c r="Q32" s="172"/>
      <c r="R32" s="172"/>
      <c r="S32" s="172"/>
      <c r="T32" s="172"/>
      <c r="U32" s="172"/>
      <c r="V32" s="172"/>
      <c r="W32" s="172"/>
      <c r="X32" s="172"/>
      <c r="Y32" s="172"/>
      <c r="Z32" s="174"/>
      <c r="AA32" s="172"/>
      <c r="AB32" s="172"/>
      <c r="AC32" s="172"/>
      <c r="AD32" s="172"/>
      <c r="AE32" s="172"/>
      <c r="AF32" s="172"/>
      <c r="AG32" s="172"/>
      <c r="AH32" s="172"/>
      <c r="AI32" s="172"/>
      <c r="AJ32" s="172"/>
      <c r="AK32" s="172"/>
      <c r="AL32" s="172"/>
      <c r="AM32" s="172"/>
      <c r="AN32" s="172"/>
      <c r="AO32" s="172"/>
      <c r="AP32" s="172"/>
      <c r="AQ32" s="172"/>
      <c r="AR32" s="172"/>
      <c r="AS32" s="175"/>
      <c r="AT32" s="172"/>
      <c r="AU32" s="172"/>
      <c r="AV32" s="172"/>
      <c r="AW32" s="172"/>
      <c r="AX32" s="172"/>
      <c r="AY32" s="175"/>
      <c r="AZ32" s="172"/>
      <c r="BA32" s="172"/>
      <c r="BB32" s="2165"/>
      <c r="BC32" s="5683">
        <f>الاعدادات!$D$9</f>
        <v>2025</v>
      </c>
      <c r="BD32" s="82"/>
      <c r="BE32" s="83"/>
      <c r="BF32" s="83"/>
      <c r="BG32" s="84"/>
      <c r="BH32" s="84"/>
      <c r="BI32" s="84"/>
      <c r="BJ32" s="85"/>
      <c r="BK32" s="86"/>
      <c r="BL32" s="87"/>
      <c r="BM32" s="87"/>
      <c r="BN32" s="88"/>
      <c r="BO32" s="88"/>
      <c r="BP32" s="89"/>
      <c r="BQ32" s="77">
        <f t="shared" si="134"/>
        <v>0</v>
      </c>
      <c r="BR32" s="90"/>
      <c r="BS32" s="91"/>
      <c r="BT32" s="92"/>
      <c r="BU32" s="93"/>
      <c r="BV32" s="94"/>
      <c r="BW32" s="95"/>
      <c r="BX32" s="96"/>
      <c r="BY32" s="97"/>
      <c r="BZ32" s="98"/>
      <c r="CA32" s="99"/>
      <c r="CB32" s="79">
        <f t="shared" si="135"/>
        <v>0</v>
      </c>
      <c r="CC32" s="104"/>
      <c r="CD32" s="92"/>
      <c r="CE32" s="102"/>
      <c r="CF32" s="82"/>
      <c r="CG32" s="83"/>
      <c r="CH32" s="83"/>
      <c r="CI32" s="84"/>
      <c r="CJ32" s="84"/>
      <c r="CK32" s="84"/>
      <c r="CL32" s="85"/>
      <c r="CM32" s="86"/>
      <c r="CN32" s="87"/>
      <c r="CO32" s="87"/>
      <c r="CP32" s="88"/>
      <c r="CQ32" s="88"/>
      <c r="CR32" s="89"/>
      <c r="CS32" s="77">
        <f t="shared" si="136"/>
        <v>0</v>
      </c>
      <c r="CT32" s="90"/>
      <c r="CU32" s="168"/>
      <c r="CV32" s="92"/>
      <c r="CW32" s="93"/>
      <c r="CX32" s="94"/>
      <c r="CY32" s="95"/>
      <c r="CZ32" s="96"/>
      <c r="DA32" s="97"/>
      <c r="DB32" s="98"/>
      <c r="DC32" s="99"/>
      <c r="DD32" s="79">
        <f t="shared" si="137"/>
        <v>0</v>
      </c>
      <c r="DE32" s="104"/>
      <c r="DF32" s="92"/>
      <c r="DG32" s="102"/>
      <c r="DH32" s="82"/>
      <c r="DI32" s="83"/>
      <c r="DJ32" s="83"/>
      <c r="DK32" s="84"/>
      <c r="DL32" s="84"/>
      <c r="DM32" s="84"/>
      <c r="DN32" s="85"/>
      <c r="DO32" s="86"/>
      <c r="DP32" s="87"/>
      <c r="DQ32" s="87"/>
      <c r="DR32" s="88"/>
      <c r="DS32" s="88"/>
      <c r="DT32" s="89"/>
      <c r="DU32" s="77">
        <f t="shared" si="138"/>
        <v>0</v>
      </c>
      <c r="DV32" s="90"/>
      <c r="DW32" s="168"/>
      <c r="DX32" s="92"/>
      <c r="DY32" s="93"/>
      <c r="DZ32" s="94"/>
      <c r="EA32" s="95"/>
      <c r="EB32" s="96"/>
      <c r="EC32" s="97"/>
      <c r="ED32" s="98"/>
      <c r="EE32" s="99"/>
      <c r="EF32" s="79">
        <f t="shared" si="139"/>
        <v>0</v>
      </c>
      <c r="EG32" s="104"/>
      <c r="EH32" s="92"/>
      <c r="EI32" s="102"/>
      <c r="EJ32" s="5675">
        <f>الاعدادات!$D$8</f>
        <v>2024</v>
      </c>
      <c r="EK32" s="163">
        <f t="shared" si="142"/>
        <v>0</v>
      </c>
      <c r="EL32" s="164">
        <f t="shared" si="143"/>
        <v>0</v>
      </c>
      <c r="EM32" s="164">
        <f>BS24+BT24+BU24+BV24+BW24</f>
        <v>0</v>
      </c>
      <c r="EN32" s="165">
        <f>BX24+BY24+BZ24+CA24</f>
        <v>0</v>
      </c>
      <c r="EO32" s="166">
        <f t="shared" si="144"/>
        <v>0</v>
      </c>
      <c r="EP32" s="164">
        <f t="shared" si="145"/>
        <v>0</v>
      </c>
      <c r="EQ32" s="164">
        <f>CU24+CV24+CW24+CX24+CY24</f>
        <v>0</v>
      </c>
      <c r="ER32" s="165">
        <f>CZ24+DA24+DB24+DC24</f>
        <v>0</v>
      </c>
      <c r="ES32" s="166">
        <f t="shared" si="146"/>
        <v>0</v>
      </c>
      <c r="ET32" s="164">
        <f t="shared" si="147"/>
        <v>0</v>
      </c>
      <c r="EU32" s="164">
        <f>BS31+BT31+BU31+BV31+BW31</f>
        <v>0</v>
      </c>
      <c r="EV32" s="165">
        <f>BX31+BY31+BZ31+CA31</f>
        <v>0</v>
      </c>
      <c r="EW32" s="166">
        <f t="shared" si="148"/>
        <v>0</v>
      </c>
      <c r="EX32" s="164">
        <f t="shared" si="149"/>
        <v>0</v>
      </c>
      <c r="EY32" s="164">
        <f>CU31+CV31+CW31+CX31+CY31</f>
        <v>0</v>
      </c>
      <c r="EZ32" s="167">
        <f>CZ31+DA31+DB31+DC31</f>
        <v>0</v>
      </c>
      <c r="FA32" s="166">
        <f t="shared" si="150"/>
        <v>0</v>
      </c>
      <c r="FB32" s="164">
        <f t="shared" si="151"/>
        <v>0</v>
      </c>
      <c r="FC32" s="164">
        <f>DW24+DX24+DY24+DZ24+EA24</f>
        <v>0</v>
      </c>
      <c r="FD32" s="167">
        <f>EB24+EC24+ED24+EE24</f>
        <v>0</v>
      </c>
      <c r="FE32" s="166">
        <f t="shared" si="152"/>
        <v>0</v>
      </c>
      <c r="FF32" s="164">
        <f t="shared" si="153"/>
        <v>0</v>
      </c>
      <c r="FG32" s="164">
        <f>DW31+DX31+DY31+DZ31+EA31</f>
        <v>0</v>
      </c>
      <c r="FH32" s="167">
        <f>EB31+EC31+ED31+EE31</f>
        <v>0</v>
      </c>
      <c r="FI32" s="837" t="s">
        <v>185</v>
      </c>
      <c r="FJ32" s="169">
        <f>EW34</f>
        <v>0</v>
      </c>
      <c r="FK32" s="169">
        <f t="shared" ref="FK32" si="160">EX34</f>
        <v>0</v>
      </c>
      <c r="FL32" s="169">
        <f t="shared" ref="FL32" si="161">EY34</f>
        <v>0</v>
      </c>
      <c r="FM32" s="169">
        <f t="shared" ref="FM32" si="162">EZ34</f>
        <v>0</v>
      </c>
    </row>
    <row r="33" spans="1:174" ht="48" customHeight="1" thickBot="1">
      <c r="A33" s="143"/>
      <c r="B33" s="157"/>
      <c r="C33" s="157"/>
      <c r="D33" s="157"/>
      <c r="E33" s="158"/>
      <c r="F33" s="158"/>
      <c r="G33" s="159"/>
      <c r="H33" s="144"/>
      <c r="I33" s="144"/>
      <c r="J33" s="145"/>
      <c r="K33" s="146"/>
      <c r="L33" s="5675">
        <f>الاعدادات!$D$10</f>
        <v>2026</v>
      </c>
      <c r="M33" s="172"/>
      <c r="N33" s="172"/>
      <c r="O33" s="172"/>
      <c r="P33" s="172"/>
      <c r="Q33" s="172"/>
      <c r="R33" s="172"/>
      <c r="S33" s="172"/>
      <c r="T33" s="172"/>
      <c r="U33" s="172"/>
      <c r="V33" s="172"/>
      <c r="W33" s="172"/>
      <c r="X33" s="172"/>
      <c r="Y33" s="172"/>
      <c r="Z33" s="174"/>
      <c r="AA33" s="172"/>
      <c r="AB33" s="172"/>
      <c r="AC33" s="172"/>
      <c r="AD33" s="172"/>
      <c r="AE33" s="172"/>
      <c r="AF33" s="172"/>
      <c r="AG33" s="172"/>
      <c r="AH33" s="172"/>
      <c r="AI33" s="172"/>
      <c r="AJ33" s="172"/>
      <c r="AK33" s="172"/>
      <c r="AL33" s="172"/>
      <c r="AM33" s="172"/>
      <c r="AN33" s="172"/>
      <c r="AO33" s="172"/>
      <c r="AP33" s="172"/>
      <c r="AQ33" s="172"/>
      <c r="AR33" s="172"/>
      <c r="AS33" s="175"/>
      <c r="AT33" s="172"/>
      <c r="AU33" s="172"/>
      <c r="AV33" s="172"/>
      <c r="AW33" s="172"/>
      <c r="AX33" s="172"/>
      <c r="AY33" s="175"/>
      <c r="AZ33" s="172"/>
      <c r="BA33" s="172"/>
      <c r="BB33" s="2165"/>
      <c r="BC33" s="5683">
        <f>الاعدادات!$D$10</f>
        <v>2026</v>
      </c>
      <c r="BD33" s="117"/>
      <c r="BE33" s="118"/>
      <c r="BF33" s="118"/>
      <c r="BG33" s="119"/>
      <c r="BH33" s="119"/>
      <c r="BI33" s="119"/>
      <c r="BJ33" s="120"/>
      <c r="BK33" s="121"/>
      <c r="BL33" s="122"/>
      <c r="BM33" s="122"/>
      <c r="BN33" s="123"/>
      <c r="BO33" s="123"/>
      <c r="BP33" s="124"/>
      <c r="BQ33" s="125">
        <f t="shared" si="134"/>
        <v>0</v>
      </c>
      <c r="BR33" s="126"/>
      <c r="BS33" s="127"/>
      <c r="BT33" s="128"/>
      <c r="BU33" s="129"/>
      <c r="BV33" s="130"/>
      <c r="BW33" s="131"/>
      <c r="BX33" s="132"/>
      <c r="BY33" s="133"/>
      <c r="BZ33" s="134"/>
      <c r="CA33" s="135"/>
      <c r="CB33" s="136">
        <f t="shared" si="135"/>
        <v>0</v>
      </c>
      <c r="CC33" s="137"/>
      <c r="CD33" s="128"/>
      <c r="CE33" s="141"/>
      <c r="CF33" s="117"/>
      <c r="CG33" s="118"/>
      <c r="CH33" s="118"/>
      <c r="CI33" s="119"/>
      <c r="CJ33" s="119"/>
      <c r="CK33" s="119"/>
      <c r="CL33" s="120"/>
      <c r="CM33" s="121"/>
      <c r="CN33" s="122"/>
      <c r="CO33" s="122"/>
      <c r="CP33" s="123"/>
      <c r="CQ33" s="123"/>
      <c r="CR33" s="124"/>
      <c r="CS33" s="125">
        <f t="shared" si="136"/>
        <v>0</v>
      </c>
      <c r="CT33" s="126"/>
      <c r="CU33" s="176"/>
      <c r="CV33" s="128"/>
      <c r="CW33" s="129"/>
      <c r="CX33" s="130"/>
      <c r="CY33" s="131"/>
      <c r="CZ33" s="132"/>
      <c r="DA33" s="133"/>
      <c r="DB33" s="134"/>
      <c r="DC33" s="135"/>
      <c r="DD33" s="136">
        <f t="shared" si="137"/>
        <v>0</v>
      </c>
      <c r="DE33" s="137"/>
      <c r="DF33" s="128"/>
      <c r="DG33" s="141"/>
      <c r="DH33" s="117"/>
      <c r="DI33" s="118"/>
      <c r="DJ33" s="118"/>
      <c r="DK33" s="119"/>
      <c r="DL33" s="119"/>
      <c r="DM33" s="119"/>
      <c r="DN33" s="120"/>
      <c r="DO33" s="121"/>
      <c r="DP33" s="122"/>
      <c r="DQ33" s="122"/>
      <c r="DR33" s="123"/>
      <c r="DS33" s="123"/>
      <c r="DT33" s="124"/>
      <c r="DU33" s="125">
        <f t="shared" si="138"/>
        <v>0</v>
      </c>
      <c r="DV33" s="126"/>
      <c r="DW33" s="176"/>
      <c r="DX33" s="128"/>
      <c r="DY33" s="129"/>
      <c r="DZ33" s="130"/>
      <c r="EA33" s="131"/>
      <c r="EB33" s="132"/>
      <c r="EC33" s="133"/>
      <c r="ED33" s="134"/>
      <c r="EE33" s="135"/>
      <c r="EF33" s="136">
        <f t="shared" si="139"/>
        <v>0</v>
      </c>
      <c r="EG33" s="137"/>
      <c r="EH33" s="128"/>
      <c r="EI33" s="141"/>
      <c r="EJ33" s="5675">
        <f>الاعدادات!$D$9</f>
        <v>2025</v>
      </c>
      <c r="EK33" s="163">
        <f t="shared" si="142"/>
        <v>0</v>
      </c>
      <c r="EL33" s="164">
        <f t="shared" si="143"/>
        <v>0</v>
      </c>
      <c r="EM33" s="164">
        <f>BS25+BT25+BU25+BV25+BW25</f>
        <v>0</v>
      </c>
      <c r="EN33" s="165">
        <f>BX25+BY25+BZ25+CA25</f>
        <v>0</v>
      </c>
      <c r="EO33" s="166">
        <f t="shared" si="144"/>
        <v>0</v>
      </c>
      <c r="EP33" s="164">
        <f t="shared" si="145"/>
        <v>0</v>
      </c>
      <c r="EQ33" s="164">
        <f>CU25+CV25+CW25+CX25+CY25</f>
        <v>0</v>
      </c>
      <c r="ER33" s="165">
        <f>CZ25+DA25+DB25+DC25</f>
        <v>0</v>
      </c>
      <c r="ES33" s="166">
        <f t="shared" si="146"/>
        <v>0</v>
      </c>
      <c r="ET33" s="164">
        <f t="shared" si="147"/>
        <v>0</v>
      </c>
      <c r="EU33" s="164">
        <f>BS32+BT32+BU32+BV32+BW32</f>
        <v>0</v>
      </c>
      <c r="EV33" s="165">
        <f>BX32+BY32+BZ32+CA32</f>
        <v>0</v>
      </c>
      <c r="EW33" s="166">
        <f t="shared" si="148"/>
        <v>0</v>
      </c>
      <c r="EX33" s="164">
        <f t="shared" si="149"/>
        <v>0</v>
      </c>
      <c r="EY33" s="164">
        <f>CU32+CV32+CW32+CX32+CY32</f>
        <v>0</v>
      </c>
      <c r="EZ33" s="167">
        <f>CZ32+DA32+DB32+DC32</f>
        <v>0</v>
      </c>
      <c r="FA33" s="166">
        <f t="shared" si="150"/>
        <v>0</v>
      </c>
      <c r="FB33" s="164">
        <f t="shared" si="151"/>
        <v>0</v>
      </c>
      <c r="FC33" s="164">
        <f>DW25+DX25+DY25+DZ25+EA25</f>
        <v>0</v>
      </c>
      <c r="FD33" s="167">
        <f>EB25+EC25+ED25+EE25</f>
        <v>0</v>
      </c>
      <c r="FE33" s="166">
        <f t="shared" si="152"/>
        <v>0</v>
      </c>
      <c r="FF33" s="164">
        <f t="shared" si="153"/>
        <v>0</v>
      </c>
      <c r="FG33" s="164">
        <f>DW32+DX32+DY32+DZ32+EA32</f>
        <v>0</v>
      </c>
      <c r="FH33" s="167">
        <f>EB32+EC32+ED32+EE32</f>
        <v>0</v>
      </c>
      <c r="FI33" s="837" t="s">
        <v>200</v>
      </c>
      <c r="FJ33" s="169">
        <f>FA34</f>
        <v>0</v>
      </c>
      <c r="FK33" s="169">
        <f t="shared" ref="FK33" si="163">FB34</f>
        <v>0</v>
      </c>
      <c r="FL33" s="169">
        <f t="shared" ref="FL33" si="164">FC34</f>
        <v>0</v>
      </c>
      <c r="FM33" s="169">
        <f>FD34</f>
        <v>0</v>
      </c>
    </row>
    <row r="34" spans="1:174" ht="48" customHeight="1" thickBot="1">
      <c r="A34" s="143"/>
      <c r="B34" s="172"/>
      <c r="C34" s="172"/>
      <c r="D34" s="172"/>
      <c r="E34" s="172"/>
      <c r="F34" s="172"/>
      <c r="G34" s="172"/>
      <c r="H34" s="172"/>
      <c r="I34" s="172"/>
      <c r="J34" s="145"/>
      <c r="K34" s="146"/>
      <c r="L34" s="173"/>
      <c r="M34" s="172"/>
      <c r="N34" s="172"/>
      <c r="O34" s="172"/>
      <c r="P34" s="172"/>
      <c r="Q34" s="172"/>
      <c r="R34" s="172"/>
      <c r="S34" s="172"/>
      <c r="T34" s="172"/>
      <c r="U34" s="172"/>
      <c r="V34" s="172"/>
      <c r="W34" s="172"/>
      <c r="X34" s="172"/>
      <c r="Y34" s="172"/>
      <c r="Z34" s="174"/>
      <c r="AA34" s="172"/>
      <c r="AB34" s="172"/>
      <c r="AC34" s="172"/>
      <c r="AD34" s="172"/>
      <c r="AE34" s="172"/>
      <c r="AF34" s="172"/>
      <c r="AG34" s="172"/>
      <c r="AH34" s="172"/>
      <c r="AI34" s="172"/>
      <c r="AJ34" s="172"/>
      <c r="AK34" s="172"/>
      <c r="AL34" s="172"/>
      <c r="AM34" s="172"/>
      <c r="AN34" s="172"/>
      <c r="AO34" s="172"/>
      <c r="AP34" s="172"/>
      <c r="AQ34" s="172"/>
      <c r="AR34" s="172"/>
      <c r="AS34" s="175"/>
      <c r="AT34" s="172"/>
      <c r="AU34" s="172"/>
      <c r="AV34" s="172"/>
      <c r="AW34" s="172"/>
      <c r="AX34" s="172"/>
      <c r="AY34" s="175"/>
      <c r="AZ34" s="172"/>
      <c r="BA34" s="172"/>
      <c r="BB34" s="2165"/>
      <c r="BC34" s="2009" t="s">
        <v>181</v>
      </c>
      <c r="BD34" s="5689">
        <f t="shared" ref="BD34:BP34" si="165">SUM(BD29:BD33)</f>
        <v>0</v>
      </c>
      <c r="BE34" s="5690">
        <f t="shared" si="165"/>
        <v>0</v>
      </c>
      <c r="BF34" s="5690">
        <f t="shared" si="165"/>
        <v>0</v>
      </c>
      <c r="BG34" s="5690">
        <f t="shared" si="165"/>
        <v>0</v>
      </c>
      <c r="BH34" s="5690">
        <f t="shared" si="165"/>
        <v>0</v>
      </c>
      <c r="BI34" s="5690">
        <f t="shared" si="165"/>
        <v>0</v>
      </c>
      <c r="BJ34" s="5690">
        <f t="shared" si="165"/>
        <v>0</v>
      </c>
      <c r="BK34" s="5690">
        <f t="shared" si="165"/>
        <v>0</v>
      </c>
      <c r="BL34" s="5690">
        <f t="shared" si="165"/>
        <v>0</v>
      </c>
      <c r="BM34" s="5690">
        <f t="shared" si="165"/>
        <v>0</v>
      </c>
      <c r="BN34" s="5690">
        <f t="shared" si="165"/>
        <v>0</v>
      </c>
      <c r="BO34" s="5690">
        <f t="shared" si="165"/>
        <v>0</v>
      </c>
      <c r="BP34" s="5690">
        <f t="shared" si="165"/>
        <v>0</v>
      </c>
      <c r="BQ34" s="5691">
        <f t="shared" si="134"/>
        <v>0</v>
      </c>
      <c r="BR34" s="5690">
        <f t="shared" ref="BR34:CR34" si="166">SUM(BR29:BR33)</f>
        <v>0</v>
      </c>
      <c r="BS34" s="5690">
        <f t="shared" si="166"/>
        <v>0</v>
      </c>
      <c r="BT34" s="5690">
        <f t="shared" si="166"/>
        <v>0</v>
      </c>
      <c r="BU34" s="5690">
        <f t="shared" si="166"/>
        <v>0</v>
      </c>
      <c r="BV34" s="5690">
        <f t="shared" si="166"/>
        <v>0</v>
      </c>
      <c r="BW34" s="5690">
        <f t="shared" si="166"/>
        <v>0</v>
      </c>
      <c r="BX34" s="5690">
        <f t="shared" si="166"/>
        <v>0</v>
      </c>
      <c r="BY34" s="5690">
        <f t="shared" si="166"/>
        <v>0</v>
      </c>
      <c r="BZ34" s="5692">
        <f t="shared" si="166"/>
        <v>0</v>
      </c>
      <c r="CA34" s="5690">
        <f t="shared" si="166"/>
        <v>0</v>
      </c>
      <c r="CB34" s="5690">
        <f t="shared" si="166"/>
        <v>0</v>
      </c>
      <c r="CC34" s="5690">
        <f t="shared" si="166"/>
        <v>0</v>
      </c>
      <c r="CD34" s="5690">
        <f t="shared" si="166"/>
        <v>0</v>
      </c>
      <c r="CE34" s="5693">
        <f t="shared" si="166"/>
        <v>0</v>
      </c>
      <c r="CF34" s="5689">
        <f t="shared" si="166"/>
        <v>0</v>
      </c>
      <c r="CG34" s="5690">
        <f t="shared" si="166"/>
        <v>0</v>
      </c>
      <c r="CH34" s="5690">
        <f t="shared" si="166"/>
        <v>0</v>
      </c>
      <c r="CI34" s="5690">
        <f t="shared" si="166"/>
        <v>0</v>
      </c>
      <c r="CJ34" s="5690">
        <f t="shared" si="166"/>
        <v>0</v>
      </c>
      <c r="CK34" s="5690">
        <f t="shared" si="166"/>
        <v>0</v>
      </c>
      <c r="CL34" s="5690">
        <f t="shared" si="166"/>
        <v>0</v>
      </c>
      <c r="CM34" s="5690">
        <f t="shared" si="166"/>
        <v>0</v>
      </c>
      <c r="CN34" s="5690">
        <f t="shared" si="166"/>
        <v>0</v>
      </c>
      <c r="CO34" s="5690">
        <f t="shared" si="166"/>
        <v>0</v>
      </c>
      <c r="CP34" s="5690">
        <f t="shared" si="166"/>
        <v>0</v>
      </c>
      <c r="CQ34" s="5690">
        <f t="shared" si="166"/>
        <v>0</v>
      </c>
      <c r="CR34" s="5690">
        <f t="shared" si="166"/>
        <v>0</v>
      </c>
      <c r="CS34" s="5691">
        <f t="shared" si="136"/>
        <v>0</v>
      </c>
      <c r="CT34" s="5690">
        <f t="shared" ref="CT34:DT34" si="167">SUM(CT29:CT33)</f>
        <v>0</v>
      </c>
      <c r="CU34" s="5690">
        <f t="shared" si="167"/>
        <v>0</v>
      </c>
      <c r="CV34" s="5690">
        <f t="shared" si="167"/>
        <v>0</v>
      </c>
      <c r="CW34" s="5690">
        <f t="shared" si="167"/>
        <v>0</v>
      </c>
      <c r="CX34" s="5690">
        <f t="shared" si="167"/>
        <v>0</v>
      </c>
      <c r="CY34" s="5690">
        <f t="shared" si="167"/>
        <v>0</v>
      </c>
      <c r="CZ34" s="5690">
        <f t="shared" si="167"/>
        <v>0</v>
      </c>
      <c r="DA34" s="5690">
        <f t="shared" si="167"/>
        <v>0</v>
      </c>
      <c r="DB34" s="5692">
        <f t="shared" si="167"/>
        <v>0</v>
      </c>
      <c r="DC34" s="5690">
        <f t="shared" si="167"/>
        <v>0</v>
      </c>
      <c r="DD34" s="5690">
        <f t="shared" si="167"/>
        <v>0</v>
      </c>
      <c r="DE34" s="5690">
        <f t="shared" si="167"/>
        <v>0</v>
      </c>
      <c r="DF34" s="5690">
        <f t="shared" si="167"/>
        <v>0</v>
      </c>
      <c r="DG34" s="5693">
        <f t="shared" si="167"/>
        <v>0</v>
      </c>
      <c r="DH34" s="5689">
        <f t="shared" si="167"/>
        <v>0</v>
      </c>
      <c r="DI34" s="5690">
        <f t="shared" si="167"/>
        <v>0</v>
      </c>
      <c r="DJ34" s="5690">
        <f t="shared" si="167"/>
        <v>0</v>
      </c>
      <c r="DK34" s="5690">
        <f t="shared" si="167"/>
        <v>0</v>
      </c>
      <c r="DL34" s="5690">
        <f t="shared" si="167"/>
        <v>0</v>
      </c>
      <c r="DM34" s="5690">
        <f t="shared" si="167"/>
        <v>0</v>
      </c>
      <c r="DN34" s="5690">
        <f t="shared" si="167"/>
        <v>0</v>
      </c>
      <c r="DO34" s="5690">
        <f t="shared" si="167"/>
        <v>0</v>
      </c>
      <c r="DP34" s="5690">
        <f t="shared" si="167"/>
        <v>0</v>
      </c>
      <c r="DQ34" s="5690">
        <f t="shared" si="167"/>
        <v>0</v>
      </c>
      <c r="DR34" s="5690">
        <f t="shared" si="167"/>
        <v>0</v>
      </c>
      <c r="DS34" s="5690">
        <f t="shared" si="167"/>
        <v>0</v>
      </c>
      <c r="DT34" s="5690">
        <f t="shared" si="167"/>
        <v>0</v>
      </c>
      <c r="DU34" s="5691">
        <f t="shared" si="138"/>
        <v>0</v>
      </c>
      <c r="DV34" s="5690">
        <f t="shared" ref="DV34:EI34" si="168">SUM(DV29:DV33)</f>
        <v>0</v>
      </c>
      <c r="DW34" s="5690">
        <f t="shared" si="168"/>
        <v>0</v>
      </c>
      <c r="DX34" s="5690">
        <f t="shared" si="168"/>
        <v>0</v>
      </c>
      <c r="DY34" s="5690">
        <f t="shared" si="168"/>
        <v>0</v>
      </c>
      <c r="DZ34" s="5690">
        <f t="shared" si="168"/>
        <v>0</v>
      </c>
      <c r="EA34" s="5690">
        <f t="shared" si="168"/>
        <v>0</v>
      </c>
      <c r="EB34" s="5690">
        <f t="shared" si="168"/>
        <v>0</v>
      </c>
      <c r="EC34" s="5690">
        <f t="shared" si="168"/>
        <v>0</v>
      </c>
      <c r="ED34" s="5692">
        <f t="shared" si="168"/>
        <v>0</v>
      </c>
      <c r="EE34" s="5690">
        <f t="shared" si="168"/>
        <v>0</v>
      </c>
      <c r="EF34" s="5690">
        <f t="shared" si="168"/>
        <v>0</v>
      </c>
      <c r="EG34" s="5690">
        <f t="shared" si="168"/>
        <v>0</v>
      </c>
      <c r="EH34" s="5690">
        <f t="shared" si="168"/>
        <v>0</v>
      </c>
      <c r="EI34" s="5693">
        <f t="shared" si="168"/>
        <v>0</v>
      </c>
      <c r="EJ34" s="5675">
        <f>الاعدادات!$D$10</f>
        <v>2026</v>
      </c>
      <c r="EK34" s="163">
        <f t="shared" si="142"/>
        <v>0</v>
      </c>
      <c r="EL34" s="164">
        <f t="shared" si="143"/>
        <v>0</v>
      </c>
      <c r="EM34" s="164">
        <f>BS26+BT26+BU26+BV26+BW26</f>
        <v>0</v>
      </c>
      <c r="EN34" s="165">
        <f>BX26+BY26+BZ26+CA26</f>
        <v>0</v>
      </c>
      <c r="EO34" s="166">
        <f t="shared" si="144"/>
        <v>0</v>
      </c>
      <c r="EP34" s="164">
        <f t="shared" si="145"/>
        <v>0</v>
      </c>
      <c r="EQ34" s="164">
        <f>CU26+CV26+CW26+CX26+CY26</f>
        <v>0</v>
      </c>
      <c r="ER34" s="165">
        <f>CZ26+DA26+DB26+DC26</f>
        <v>0</v>
      </c>
      <c r="ES34" s="166">
        <f t="shared" si="146"/>
        <v>0</v>
      </c>
      <c r="ET34" s="164">
        <f t="shared" si="147"/>
        <v>0</v>
      </c>
      <c r="EU34" s="164">
        <f>BS33+BT33+BU33+BV33+BW33</f>
        <v>0</v>
      </c>
      <c r="EV34" s="165">
        <f>BX33+BY33+BZ33+CA33</f>
        <v>0</v>
      </c>
      <c r="EW34" s="166">
        <f t="shared" si="148"/>
        <v>0</v>
      </c>
      <c r="EX34" s="164">
        <f t="shared" si="149"/>
        <v>0</v>
      </c>
      <c r="EY34" s="164">
        <f>CU33+CV33+CW33+CX33+CY33</f>
        <v>0</v>
      </c>
      <c r="EZ34" s="167">
        <f>CZ33+DA33+DB33+DC33</f>
        <v>0</v>
      </c>
      <c r="FA34" s="166">
        <f t="shared" si="150"/>
        <v>0</v>
      </c>
      <c r="FB34" s="164">
        <f t="shared" si="151"/>
        <v>0</v>
      </c>
      <c r="FC34" s="164">
        <f>DW26+DX26+DY26+DZ26+EA26</f>
        <v>0</v>
      </c>
      <c r="FD34" s="167">
        <f>EB26+EC26+ED26+EE26</f>
        <v>0</v>
      </c>
      <c r="FE34" s="166">
        <f t="shared" si="152"/>
        <v>0</v>
      </c>
      <c r="FF34" s="164">
        <f t="shared" si="153"/>
        <v>0</v>
      </c>
      <c r="FG34" s="164">
        <f>DW33+DX33+DY33+DZ33+EA33</f>
        <v>0</v>
      </c>
      <c r="FH34" s="167">
        <f>EB33+EC33+ED33+EE33</f>
        <v>0</v>
      </c>
      <c r="FI34" s="837" t="s">
        <v>597</v>
      </c>
      <c r="FJ34" s="169">
        <f>FE34</f>
        <v>0</v>
      </c>
      <c r="FK34" s="169">
        <f t="shared" ref="FK34" si="169">FF34</f>
        <v>0</v>
      </c>
      <c r="FL34" s="169">
        <f t="shared" ref="FL34" si="170">FG34</f>
        <v>0</v>
      </c>
      <c r="FM34" s="169">
        <f t="shared" ref="FM34" si="171">FH34</f>
        <v>0</v>
      </c>
    </row>
    <row r="35" spans="1:174" ht="48" customHeight="1" thickBot="1">
      <c r="A35" s="2527"/>
      <c r="B35" s="2527"/>
      <c r="C35" s="2527"/>
      <c r="D35" s="2527"/>
      <c r="E35" s="2527"/>
      <c r="F35" s="2527"/>
      <c r="G35" s="2527"/>
      <c r="H35" s="2527"/>
      <c r="I35" s="2527"/>
      <c r="J35" s="2527"/>
      <c r="K35" s="2527"/>
      <c r="L35" s="2527"/>
      <c r="M35" s="2527"/>
      <c r="N35" s="2527"/>
      <c r="O35" s="2527"/>
      <c r="P35" s="2527"/>
      <c r="Q35" s="2527"/>
      <c r="R35" s="2527"/>
      <c r="S35" s="2527"/>
      <c r="T35" s="2527"/>
      <c r="U35" s="2527"/>
      <c r="V35" s="2527"/>
      <c r="W35" s="2527"/>
      <c r="X35" s="2527"/>
      <c r="Y35" s="2527"/>
      <c r="Z35" s="2527"/>
      <c r="AA35" s="2527"/>
      <c r="AB35" s="2527"/>
      <c r="AC35" s="2527"/>
      <c r="AD35" s="2527"/>
      <c r="AE35" s="2527"/>
      <c r="AF35" s="2527"/>
      <c r="AG35" s="2527"/>
      <c r="AH35" s="2527"/>
      <c r="AI35" s="2527"/>
      <c r="AJ35" s="2527"/>
      <c r="AK35" s="2527"/>
      <c r="AL35" s="2527"/>
      <c r="AM35" s="2527"/>
      <c r="AN35" s="2527"/>
      <c r="AO35" s="2527"/>
      <c r="AP35" s="2527"/>
      <c r="AQ35" s="2527"/>
      <c r="AR35" s="2527"/>
      <c r="AS35" s="2527"/>
      <c r="AT35" s="2527"/>
      <c r="AU35" s="2527"/>
      <c r="AV35" s="2527"/>
      <c r="AW35" s="2527"/>
      <c r="AX35" s="2527"/>
      <c r="AY35" s="2527"/>
      <c r="AZ35" s="2527"/>
      <c r="BA35" s="2527"/>
      <c r="BB35" s="2527"/>
      <c r="BC35" s="2527"/>
      <c r="BD35" s="2528"/>
      <c r="BE35" s="2527"/>
      <c r="BF35" s="2527"/>
      <c r="BG35" s="2527"/>
      <c r="BH35" s="2527"/>
      <c r="BI35" s="2527"/>
      <c r="BJ35" s="2527"/>
      <c r="BK35" s="2527"/>
      <c r="BL35" s="2527"/>
      <c r="BM35" s="2527"/>
      <c r="BN35" s="2527"/>
      <c r="BO35" s="2527"/>
      <c r="BP35" s="2527"/>
      <c r="BQ35" s="2527"/>
      <c r="BR35" s="2527"/>
      <c r="BS35" s="2527"/>
      <c r="BT35" s="2527"/>
      <c r="BU35" s="2527"/>
      <c r="BV35" s="2527"/>
      <c r="BW35" s="2527"/>
      <c r="BX35" s="2527"/>
      <c r="BY35" s="2527"/>
      <c r="BZ35" s="2527"/>
      <c r="CA35" s="2527"/>
      <c r="CB35" s="2527"/>
      <c r="CC35" s="2527"/>
      <c r="CD35" s="2527"/>
      <c r="CE35" s="2527"/>
      <c r="CF35" s="2528"/>
      <c r="CG35" s="2527"/>
      <c r="CH35" s="2527"/>
      <c r="CI35" s="2527"/>
      <c r="CJ35" s="2527"/>
      <c r="CK35" s="2527"/>
      <c r="CL35" s="2527"/>
      <c r="CM35" s="2527"/>
      <c r="CN35" s="2527"/>
      <c r="CO35" s="2527"/>
      <c r="CP35" s="2527"/>
      <c r="CQ35" s="2527"/>
      <c r="CR35" s="2527"/>
      <c r="CS35" s="2527"/>
      <c r="CT35" s="2527"/>
      <c r="CU35" s="2527"/>
      <c r="CV35" s="2527"/>
      <c r="CW35" s="2527"/>
      <c r="CX35" s="2527"/>
      <c r="CY35" s="2527"/>
      <c r="CZ35" s="2527"/>
      <c r="DA35" s="2527"/>
      <c r="DB35" s="2527"/>
      <c r="DC35" s="2527"/>
      <c r="DD35" s="2527"/>
      <c r="DE35" s="2527"/>
      <c r="DF35" s="2527"/>
      <c r="DG35" s="2527"/>
      <c r="DH35" s="2528"/>
      <c r="DI35" s="2527"/>
      <c r="DJ35" s="2527"/>
      <c r="DK35" s="2527"/>
      <c r="DL35" s="2527"/>
      <c r="DM35" s="2527"/>
      <c r="DN35" s="2527"/>
      <c r="DO35" s="2527"/>
      <c r="DP35" s="2527"/>
      <c r="DQ35" s="2527"/>
      <c r="DR35" s="2527"/>
      <c r="DS35" s="2527"/>
      <c r="DT35" s="2527"/>
      <c r="DU35" s="2527"/>
      <c r="DV35" s="2527"/>
      <c r="DW35" s="2527"/>
      <c r="DX35" s="2527"/>
      <c r="DY35" s="2527"/>
      <c r="DZ35" s="2527"/>
      <c r="EA35" s="2527"/>
      <c r="EB35" s="2527"/>
      <c r="EC35" s="2527"/>
      <c r="ED35" s="2527"/>
      <c r="EE35" s="2527"/>
      <c r="EF35" s="2527"/>
      <c r="EG35" s="2527"/>
      <c r="EH35" s="2527"/>
      <c r="EI35" s="2527"/>
      <c r="EJ35" s="2527"/>
      <c r="EK35" s="5688">
        <f>SUM(EK30:EK34)</f>
        <v>0</v>
      </c>
      <c r="EL35" s="5688">
        <f t="shared" ref="EL35:FH35" si="172">SUM(EL30:EL34)</f>
        <v>0</v>
      </c>
      <c r="EM35" s="5688">
        <f t="shared" si="172"/>
        <v>0</v>
      </c>
      <c r="EN35" s="5688">
        <f t="shared" si="172"/>
        <v>0</v>
      </c>
      <c r="EO35" s="5688">
        <f t="shared" si="172"/>
        <v>0</v>
      </c>
      <c r="EP35" s="5688">
        <f t="shared" si="172"/>
        <v>0</v>
      </c>
      <c r="EQ35" s="5688">
        <f t="shared" si="172"/>
        <v>0</v>
      </c>
      <c r="ER35" s="5688">
        <f t="shared" si="172"/>
        <v>0</v>
      </c>
      <c r="ES35" s="5688">
        <f t="shared" si="172"/>
        <v>0</v>
      </c>
      <c r="ET35" s="5688">
        <f t="shared" si="172"/>
        <v>0</v>
      </c>
      <c r="EU35" s="5688">
        <f t="shared" si="172"/>
        <v>0</v>
      </c>
      <c r="EV35" s="5688">
        <f t="shared" si="172"/>
        <v>0</v>
      </c>
      <c r="EW35" s="5688">
        <f t="shared" si="172"/>
        <v>0</v>
      </c>
      <c r="EX35" s="5688">
        <f t="shared" si="172"/>
        <v>0</v>
      </c>
      <c r="EY35" s="5688">
        <f t="shared" si="172"/>
        <v>0</v>
      </c>
      <c r="EZ35" s="5688">
        <f t="shared" si="172"/>
        <v>0</v>
      </c>
      <c r="FA35" s="5688">
        <f t="shared" si="172"/>
        <v>0</v>
      </c>
      <c r="FB35" s="5688">
        <f t="shared" si="172"/>
        <v>0</v>
      </c>
      <c r="FC35" s="5688">
        <f t="shared" si="172"/>
        <v>0</v>
      </c>
      <c r="FD35" s="5688">
        <f t="shared" si="172"/>
        <v>0</v>
      </c>
      <c r="FE35" s="5688">
        <f t="shared" si="172"/>
        <v>0</v>
      </c>
      <c r="FF35" s="5688">
        <f t="shared" si="172"/>
        <v>0</v>
      </c>
      <c r="FG35" s="5688">
        <f t="shared" si="172"/>
        <v>0</v>
      </c>
      <c r="FH35" s="5688">
        <f t="shared" si="172"/>
        <v>0</v>
      </c>
      <c r="FI35" s="2527"/>
      <c r="FJ35" s="2527"/>
      <c r="FK35" s="2527"/>
      <c r="FL35" s="2527"/>
      <c r="FM35" s="2527"/>
    </row>
    <row r="36" spans="1:174" ht="48" customHeight="1" thickBot="1">
      <c r="A36" s="6227" t="s">
        <v>1136</v>
      </c>
      <c r="B36" s="6230" t="str" cm="1">
        <f t="array" ref="B36">_xlfn.XLOOKUP(1, (INDEX(التشكيل_القديم!$L$5:$S$49, ,6)=$A36) * (INDEX(التشكيل_القديم!$L$5:$S$49, ,7)="رئيس الدائرة"), INDEX(التشكيل_القديم!$L$5:$S$49, ,2))</f>
        <v>محمد فرحات عبد العظيم عبد الجواد</v>
      </c>
      <c r="C36" s="6230"/>
      <c r="D36" s="6230"/>
      <c r="E36" s="6230"/>
      <c r="F36" s="6230"/>
      <c r="G36" s="6230"/>
      <c r="H36" s="5676" cm="1">
        <f t="array" ref="H36">_xlfn.XLOOKUP(1, (INDEX(التشكيل_القديم!$L$5:$S$49, ,6)=$A36) * (INDEX(التشكيل_القديم!$L$5:$S$49, ,7)="رئيس الدائرة"), INDEX(التشكيل_القديم!$L$5:$S$49, ,3))</f>
        <v>3200</v>
      </c>
      <c r="I36" s="2171" t="str" cm="1">
        <f t="array" ref="I36">_xlfn.XLOOKUP(1, (INDEX(التشكيل_القديم!$L$5:$S$49, ,6)=$A36) * (INDEX(التشكيل_القديم!$L$5:$S$49, ,7)="رئيس الدائرة"), INDEX(التشكيل_القديم!$L$5:$S$49, ,4))</f>
        <v>أ</v>
      </c>
      <c r="J36" s="6231" t="s">
        <v>32</v>
      </c>
      <c r="K36" s="6234" t="s">
        <v>20</v>
      </c>
      <c r="L36" s="5567" t="s">
        <v>1176</v>
      </c>
      <c r="M36" s="5567"/>
      <c r="N36" s="6156" t="s">
        <v>1174</v>
      </c>
      <c r="O36" s="6157"/>
      <c r="P36" s="6157"/>
      <c r="Q36" s="6157"/>
      <c r="R36" s="6157"/>
      <c r="S36" s="6157"/>
      <c r="T36" s="6157"/>
      <c r="U36" s="6157"/>
      <c r="V36" s="6157"/>
      <c r="W36" s="6157"/>
      <c r="X36" s="6157"/>
      <c r="Y36" s="6157"/>
      <c r="Z36" s="6157"/>
      <c r="AA36" s="6157"/>
      <c r="AB36" s="6157"/>
      <c r="AC36" s="6157"/>
      <c r="AD36" s="6157"/>
      <c r="AE36" s="6157"/>
      <c r="AF36" s="6157"/>
      <c r="AG36" s="6157"/>
      <c r="AH36" s="6157"/>
      <c r="AI36" s="6157"/>
      <c r="AJ36" s="6157"/>
      <c r="AK36" s="6157"/>
      <c r="AL36" s="6157"/>
      <c r="AM36" s="6157"/>
      <c r="AN36" s="6157"/>
      <c r="AO36" s="6157"/>
      <c r="AP36" s="6157"/>
      <c r="AQ36" s="6157"/>
      <c r="AR36" s="6157"/>
      <c r="AS36" s="6157"/>
      <c r="AT36" s="6157"/>
      <c r="AU36" s="6157"/>
      <c r="AV36" s="6157"/>
      <c r="AW36" s="6157"/>
      <c r="AX36" s="6157"/>
      <c r="AY36" s="6157"/>
      <c r="AZ36" s="6157"/>
      <c r="BA36" s="6158"/>
      <c r="BB36" s="2158" t="s">
        <v>176</v>
      </c>
      <c r="BC36" s="2526"/>
      <c r="BD36" s="5652">
        <f>_xlfn.XLOOKUP(B36,التشكيل_القديم!$M$5:$M$39,التشكيل_القديم!$L$5:$L$39,0,0)</f>
        <v>1</v>
      </c>
      <c r="BE36" s="6210" t="str">
        <f xml:space="preserve"> "(" &amp;BD36&amp;")                 " &amp;"رئيس الدائرة  /  "  &amp;B36</f>
        <v>(1)                 رئيس الدائرة  /  محمد فرحات عبد العظيم عبد الجواد</v>
      </c>
      <c r="BF36" s="6210"/>
      <c r="BG36" s="6210"/>
      <c r="BH36" s="6210"/>
      <c r="BI36" s="6210"/>
      <c r="BJ36" s="6210"/>
      <c r="BK36" s="6210"/>
      <c r="BL36" s="6210"/>
      <c r="BM36" s="6210"/>
      <c r="BN36" s="6210"/>
      <c r="BO36" s="6210"/>
      <c r="BP36" s="6210"/>
      <c r="BQ36" s="6210"/>
      <c r="BR36" s="6210"/>
      <c r="BS36" s="6210"/>
      <c r="BT36" s="6210"/>
      <c r="BU36" s="6210"/>
      <c r="BV36" s="6210"/>
      <c r="BW36" s="6210"/>
      <c r="BX36" s="6210"/>
      <c r="BY36" s="6210"/>
      <c r="BZ36" s="6210"/>
      <c r="CA36" s="6210"/>
      <c r="CB36" s="6210"/>
      <c r="CC36" s="6210"/>
      <c r="CD36" s="6210"/>
      <c r="CE36" s="6211"/>
      <c r="CF36" s="5653">
        <f>_xlfn.XLOOKUP(B37,التشكيل_القديم!$M$5:$M$39,التشكيل_القديم!$L$5:$L$39,0,0)</f>
        <v>2</v>
      </c>
      <c r="CG36" s="6341" t="str">
        <f>"(2)             "&amp; "عضو يمين الدائرة  /  "  &amp;B37</f>
        <v>(2)             عضو يمين الدائرة  /  محمود محمد مصطفى ابوزيد</v>
      </c>
      <c r="CH36" s="6210"/>
      <c r="CI36" s="6210"/>
      <c r="CJ36" s="6210"/>
      <c r="CK36" s="6210"/>
      <c r="CL36" s="6210"/>
      <c r="CM36" s="6210"/>
      <c r="CN36" s="6210"/>
      <c r="CO36" s="6210"/>
      <c r="CP36" s="6210"/>
      <c r="CQ36" s="6210"/>
      <c r="CR36" s="6210"/>
      <c r="CS36" s="6210"/>
      <c r="CT36" s="6210"/>
      <c r="CU36" s="6210"/>
      <c r="CV36" s="6210"/>
      <c r="CW36" s="6210"/>
      <c r="CX36" s="6210"/>
      <c r="CY36" s="6210"/>
      <c r="CZ36" s="6210"/>
      <c r="DA36" s="6210"/>
      <c r="DB36" s="6210"/>
      <c r="DC36" s="6210"/>
      <c r="DD36" s="6210"/>
      <c r="DE36" s="6210"/>
      <c r="DF36" s="6210"/>
      <c r="DG36" s="6211"/>
      <c r="DH36" s="5653">
        <f>_xlfn.XLOOKUP(B40,التشكيل_القديم!$M$5:$M$39,التشكيل_القديم!$L$5:$L$39,0,0)</f>
        <v>0</v>
      </c>
      <c r="DI36" s="6210" t="str">
        <f>IF(B40&lt;&gt;"","(5)             "&amp;"عضو يسار يسار اليسار الدائرة /  "&amp;B40,"لا يوجد عضو خامس")</f>
        <v>لا يوجد عضو خامس</v>
      </c>
      <c r="DJ36" s="6210"/>
      <c r="DK36" s="6210"/>
      <c r="DL36" s="6210"/>
      <c r="DM36" s="6210"/>
      <c r="DN36" s="6210"/>
      <c r="DO36" s="6210"/>
      <c r="DP36" s="6210"/>
      <c r="DQ36" s="6210"/>
      <c r="DR36" s="6210"/>
      <c r="DS36" s="6210"/>
      <c r="DT36" s="6210"/>
      <c r="DU36" s="6210"/>
      <c r="DV36" s="6210"/>
      <c r="DW36" s="6210"/>
      <c r="DX36" s="6210"/>
      <c r="DY36" s="6210"/>
      <c r="DZ36" s="6210"/>
      <c r="EA36" s="6210"/>
      <c r="EB36" s="6210"/>
      <c r="EC36" s="6210"/>
      <c r="ED36" s="6210"/>
      <c r="EE36" s="6210"/>
      <c r="EF36" s="6210"/>
      <c r="EG36" s="6210"/>
      <c r="EH36" s="6210"/>
      <c r="EI36" s="6210"/>
      <c r="EJ36" s="2024"/>
      <c r="EK36" s="5654" t="str">
        <f>الاعدادات!$F$5</f>
        <v>أغسطس</v>
      </c>
      <c r="EL36" s="5655" t="str">
        <f>الاعدادات!$F$6</f>
        <v>سبتمبر</v>
      </c>
      <c r="EM36" s="5655" t="str">
        <f>الاعدادات!$F$7</f>
        <v>أكتوبر</v>
      </c>
      <c r="EN36" s="2010" t="s">
        <v>106</v>
      </c>
      <c r="EO36" s="5654" t="str">
        <f>الاعدادات!$F$5</f>
        <v>أغسطس</v>
      </c>
      <c r="EP36" s="5655" t="str">
        <f>الاعدادات!$F$6</f>
        <v>سبتمبر</v>
      </c>
      <c r="EQ36" s="5655" t="str">
        <f>الاعدادات!$F$7</f>
        <v>أكتوبر</v>
      </c>
      <c r="ER36" s="2010" t="s">
        <v>106</v>
      </c>
      <c r="ES36" s="5654" t="str">
        <f>الاعدادات!$F$5</f>
        <v>أغسطس</v>
      </c>
      <c r="ET36" s="5655" t="str">
        <f>الاعدادات!$F$6</f>
        <v>سبتمبر</v>
      </c>
      <c r="EU36" s="5655" t="str">
        <f>الاعدادات!$F$7</f>
        <v>أكتوبر</v>
      </c>
      <c r="EV36" s="2010" t="s">
        <v>106</v>
      </c>
      <c r="EW36" s="5654" t="str">
        <f>الاعدادات!$F$5</f>
        <v>أغسطس</v>
      </c>
      <c r="EX36" s="5655" t="str">
        <f>الاعدادات!$F$6</f>
        <v>سبتمبر</v>
      </c>
      <c r="EY36" s="2010" t="s">
        <v>106</v>
      </c>
      <c r="EZ36" s="5654" t="str">
        <f>الاعدادات!$F$5</f>
        <v>أغسطس</v>
      </c>
      <c r="FA36" s="5655" t="str">
        <f>الاعدادات!$F$6</f>
        <v>سبتمبر</v>
      </c>
      <c r="FB36" s="5655" t="str">
        <f>الاعدادات!$F$7</f>
        <v>أكتوبر</v>
      </c>
      <c r="FC36" s="2010" t="s">
        <v>106</v>
      </c>
      <c r="FD36" s="5654" t="str">
        <f>الاعدادات!$F$5</f>
        <v>أغسطس</v>
      </c>
      <c r="FE36" s="5655" t="str">
        <f>الاعدادات!$F$6</f>
        <v>سبتمبر</v>
      </c>
      <c r="FF36" s="5655" t="str">
        <f>الاعدادات!$F$7</f>
        <v>أكتوبر</v>
      </c>
      <c r="FG36" s="2010" t="s">
        <v>106</v>
      </c>
      <c r="FK36" s="5654" t="str">
        <f>الاعدادات!$F$5</f>
        <v>أغسطس</v>
      </c>
      <c r="FL36" s="5655" t="str">
        <f>الاعدادات!$F$6</f>
        <v>سبتمبر</v>
      </c>
      <c r="FM36" s="5655" t="str">
        <f>الاعدادات!$F$7</f>
        <v>أكتوبر</v>
      </c>
      <c r="FN36" s="2010" t="s">
        <v>106</v>
      </c>
      <c r="FO36" s="5654" t="str">
        <f>الاعدادات!$F$5</f>
        <v>أغسطس</v>
      </c>
      <c r="FP36" s="5655" t="str">
        <f>الاعدادات!$F$6</f>
        <v>سبتمبر</v>
      </c>
      <c r="FQ36" s="5655" t="str">
        <f>الاعدادات!$F$7</f>
        <v>أكتوبر</v>
      </c>
      <c r="FR36" s="2010" t="s">
        <v>106</v>
      </c>
    </row>
    <row r="37" spans="1:174" ht="48" customHeight="1" thickBot="1">
      <c r="A37" s="6228"/>
      <c r="B37" s="6250" t="str" cm="1">
        <f t="array" ref="B37">_xlfn.XLOOKUP(1, (INDEX(التشكيل_القديم!$L$5:$S$49, ,6)=$A36) * (INDEX(التشكيل_القديم!$L$5:$S$49, ,7)="عضو يمين"), INDEX(التشكيل_القديم!$L$5:$S$49, ,2))</f>
        <v>محمود محمد مصطفى ابوزيد</v>
      </c>
      <c r="C37" s="6250"/>
      <c r="D37" s="6250"/>
      <c r="E37" s="6250"/>
      <c r="F37" s="6250"/>
      <c r="G37" s="6250"/>
      <c r="H37" s="2170" cm="1">
        <f t="array" ref="H37">_xlfn.XLOOKUP(1, (INDEX(التشكيل_القديم!$L$5:$S$49, ,6)=$A36) * (INDEX(التشكيل_القديم!$L$5:$S$49, ,7)="عضو يمين"), INDEX(التشكيل_القديم!$L$5:$S$49, ,3))</f>
        <v>471</v>
      </c>
      <c r="I37" s="2171" t="str" cm="1">
        <f t="array" ref="I37">_xlfn.XLOOKUP(1, (INDEX(التشكيل_القديم!$L$5:$S$49, ,6)=$A36) * (INDEX(التشكيل_القديم!$L$5:$S$49, ,7)="عضو يمين"), INDEX(التشكيل_القديم!$L$5:$S$49, ,4))</f>
        <v>أ</v>
      </c>
      <c r="J37" s="6232"/>
      <c r="K37" s="6235"/>
      <c r="L37" s="5677" t="str">
        <f>الاعدادات!$D$6</f>
        <v>2022 وما قبلها</v>
      </c>
      <c r="M37" s="2012">
        <v>0</v>
      </c>
      <c r="N37" s="2003"/>
      <c r="O37" s="2003"/>
      <c r="P37" s="2003"/>
      <c r="Q37" s="2003"/>
      <c r="R37" s="2003"/>
      <c r="S37" s="2003"/>
      <c r="T37" s="2003"/>
      <c r="U37" s="2003"/>
      <c r="V37" s="2003"/>
      <c r="W37" s="2003"/>
      <c r="X37" s="2003"/>
      <c r="Y37" s="2017"/>
      <c r="Z37" s="5678">
        <f>Y37+X37+U37+T37+S37+R37+Q37+P37+O37+N37+M37-W37</f>
        <v>0</v>
      </c>
      <c r="AA37" s="2021"/>
      <c r="AB37" s="2005"/>
      <c r="AC37" s="5656">
        <f>SUM(BD37:BJ37,CF37:CL37,BD44:BJ44,CF44:CL44,DH37:DN37,DH44:DN44)</f>
        <v>0</v>
      </c>
      <c r="AD37" s="5656">
        <f>SUM(BK37:BO37,CM37:CQ37,BK44:BO44,CM44:CQ44,DO37:DS37,DO44:DS44)</f>
        <v>0</v>
      </c>
      <c r="AE37" s="5656">
        <f>BP37+CR37+BP44+CR44+DT37+DT44</f>
        <v>0</v>
      </c>
      <c r="AF37" s="5657">
        <f t="shared" ref="AF37:AF41" si="173">AE37+AD37+AC37</f>
        <v>0</v>
      </c>
      <c r="AG37" s="5656">
        <f t="shared" ref="AG37:AG41" si="174">BR37+CT37+BR44+CT44+DV37+DV44</f>
        <v>0</v>
      </c>
      <c r="AH37" s="5658">
        <f>BS37+CU37+BS44+CU44+DW37+DW44</f>
        <v>0</v>
      </c>
      <c r="AI37" s="5656">
        <f t="shared" ref="AI37:AI41" si="175">BT37+CV37+BT44+CV44+DX37+DX44</f>
        <v>0</v>
      </c>
      <c r="AJ37" s="5656">
        <f t="shared" ref="AJ37:AJ41" si="176">BU37+CW37+BU44+CW44+DY37+DY44</f>
        <v>0</v>
      </c>
      <c r="AK37" s="5656">
        <f t="shared" ref="AK37:AK41" si="177">BV37+CX37+BV44+CX44+DZ37+DZ44</f>
        <v>0</v>
      </c>
      <c r="AL37" s="5656">
        <f t="shared" ref="AL37:AL41" si="178">BW37+CY37+BW44+CY44+EA37+EA44</f>
        <v>0</v>
      </c>
      <c r="AM37" s="5657">
        <f t="shared" ref="AM37:AM41" si="179">AL37+AK37+AJ37+AI37+AH37</f>
        <v>0</v>
      </c>
      <c r="AN37" s="5659">
        <f>BX37+CZ37+BX44+CZ44+EB37+EB44</f>
        <v>0</v>
      </c>
      <c r="AO37" s="5659">
        <f t="shared" ref="AO37:AO41" si="180">BY37+DA37+BY44+DA44+EC37+EC44</f>
        <v>0</v>
      </c>
      <c r="AP37" s="5659">
        <f>BZ37+DB37+DB44+BZ44+ED37+ED44</f>
        <v>0</v>
      </c>
      <c r="AQ37" s="5657">
        <f t="shared" ref="AQ37:AQ41" si="181">AP37+AO37+AN37</f>
        <v>0</v>
      </c>
      <c r="AR37" s="5660">
        <f>CA37+DC37+CA44+DC44+EE37+EE44</f>
        <v>0</v>
      </c>
      <c r="AS37" s="5661">
        <f t="shared" ref="AS37:AS41" si="182">AR37+AQ37+AM37+AG37+AF37</f>
        <v>0</v>
      </c>
      <c r="AT37" s="2021"/>
      <c r="AU37" s="5656">
        <f t="shared" ref="AU37:AU41" si="183">CC37+DE37+CC44+DE44+EG37+EG44</f>
        <v>0</v>
      </c>
      <c r="AV37" s="5656">
        <f t="shared" ref="AV37:AV41" si="184">CD37+DF37+CD44+DF44+EH37+EH44</f>
        <v>0</v>
      </c>
      <c r="AW37" s="2003"/>
      <c r="AX37" s="2004"/>
      <c r="AY37" s="5682">
        <f t="shared" ref="AY37:AY41" si="185">AX37+AW37+AV37+AU37+AT37</f>
        <v>0</v>
      </c>
      <c r="AZ37" s="2006"/>
      <c r="BA37" s="5656">
        <f t="shared" ref="BA37:BA42" si="186">AY37+AS37+AA37-Z37</f>
        <v>0</v>
      </c>
      <c r="BB37" s="2159"/>
      <c r="BC37" s="5683" t="str">
        <f>الاعدادات!$D$6</f>
        <v>2022 وما قبلها</v>
      </c>
      <c r="BD37" s="82"/>
      <c r="BE37" s="83"/>
      <c r="BF37" s="83"/>
      <c r="BG37" s="84"/>
      <c r="BH37" s="84"/>
      <c r="BI37" s="84"/>
      <c r="BJ37" s="85"/>
      <c r="BK37" s="86"/>
      <c r="BL37" s="87"/>
      <c r="BM37" s="87"/>
      <c r="BN37" s="88"/>
      <c r="BO37" s="88"/>
      <c r="BP37" s="89"/>
      <c r="BQ37" s="77">
        <f t="shared" ref="BQ37:BQ42" si="187">BP37+BO37+BN37+BM37+BL37+BK37+BJ37+BI37+BH37+BG37+BF37+BE37+BD37</f>
        <v>0</v>
      </c>
      <c r="BR37" s="90"/>
      <c r="BS37" s="91"/>
      <c r="BT37" s="92"/>
      <c r="BU37" s="93"/>
      <c r="BV37" s="94"/>
      <c r="BW37" s="95"/>
      <c r="BX37" s="96"/>
      <c r="BY37" s="97"/>
      <c r="BZ37" s="98"/>
      <c r="CA37" s="99"/>
      <c r="CB37" s="79">
        <f t="shared" ref="CB37:CB41" si="188">CA37+BZ37+BY37+BX37+BW37+BV37+BU37+BT37+BS37+BR37+BQ37</f>
        <v>0</v>
      </c>
      <c r="CC37" s="80"/>
      <c r="CD37" s="78"/>
      <c r="CE37" s="100"/>
      <c r="CF37" s="101"/>
      <c r="CG37" s="83"/>
      <c r="CH37" s="83"/>
      <c r="CI37" s="84"/>
      <c r="CJ37" s="84"/>
      <c r="CK37" s="84"/>
      <c r="CL37" s="85"/>
      <c r="CM37" s="86"/>
      <c r="CN37" s="87"/>
      <c r="CO37" s="87"/>
      <c r="CP37" s="88"/>
      <c r="CQ37" s="88"/>
      <c r="CR37" s="89"/>
      <c r="CS37" s="77">
        <f t="shared" ref="CS37:CS42" si="189">CR37+CQ37+CP37+CO37+CN37+CM37+CL37+CK37+CJ37+CI37+CH37+CG37+CF37</f>
        <v>0</v>
      </c>
      <c r="CT37" s="90"/>
      <c r="CU37" s="91"/>
      <c r="CV37" s="92"/>
      <c r="CW37" s="93"/>
      <c r="CX37" s="94"/>
      <c r="CY37" s="95"/>
      <c r="CZ37" s="96"/>
      <c r="DA37" s="97"/>
      <c r="DB37" s="98"/>
      <c r="DC37" s="99"/>
      <c r="DD37" s="81">
        <f t="shared" ref="DD37:DD38" si="190">SUM(CS37:DC37)</f>
        <v>0</v>
      </c>
      <c r="DE37" s="80"/>
      <c r="DF37" s="78"/>
      <c r="DG37" s="102"/>
      <c r="DH37" s="101"/>
      <c r="DI37" s="83"/>
      <c r="DJ37" s="83"/>
      <c r="DK37" s="84"/>
      <c r="DL37" s="84"/>
      <c r="DM37" s="84"/>
      <c r="DN37" s="85"/>
      <c r="DO37" s="86"/>
      <c r="DP37" s="87"/>
      <c r="DQ37" s="87"/>
      <c r="DR37" s="88"/>
      <c r="DS37" s="88"/>
      <c r="DT37" s="89"/>
      <c r="DU37" s="77">
        <f t="shared" ref="DU37:DU39" si="191">DT37+DS37+DR37+DQ37+DP37+DO37+DN37+DM37+DL37+DK37+DJ37+DI37+DH37</f>
        <v>0</v>
      </c>
      <c r="DV37" s="90"/>
      <c r="DW37" s="91"/>
      <c r="DX37" s="92"/>
      <c r="DY37" s="93"/>
      <c r="DZ37" s="94"/>
      <c r="EA37" s="95"/>
      <c r="EB37" s="96"/>
      <c r="EC37" s="97"/>
      <c r="ED37" s="98"/>
      <c r="EE37" s="99"/>
      <c r="EF37" s="81">
        <f t="shared" ref="EF37:EF38" si="192">SUM(DU37:EE37)</f>
        <v>0</v>
      </c>
      <c r="EG37" s="80"/>
      <c r="EH37" s="78"/>
      <c r="EI37" s="102"/>
      <c r="EJ37" s="5675" t="str">
        <f>الاعدادات!$D$6</f>
        <v>2022 وما قبلها</v>
      </c>
      <c r="EK37" s="68">
        <f t="shared" ref="EK37:EK41" si="193">AM37+AG37-EL37-EM37</f>
        <v>0</v>
      </c>
      <c r="EL37" s="69"/>
      <c r="EM37" s="69"/>
      <c r="EN37" s="70">
        <f>SUM(EK37:EM37)</f>
        <v>0</v>
      </c>
      <c r="EO37" s="68">
        <f t="shared" ref="EO37:EO41" si="194">AT37-EQ37-EP37</f>
        <v>0</v>
      </c>
      <c r="EP37" s="69"/>
      <c r="EQ37" s="69"/>
      <c r="ER37" s="70">
        <f>SUM(EO37:EQ37)</f>
        <v>0</v>
      </c>
      <c r="ES37" s="68">
        <f t="shared" ref="ES37:ES41" si="195">AU37-EU37-ET37</f>
        <v>0</v>
      </c>
      <c r="ET37" s="69"/>
      <c r="EU37" s="71"/>
      <c r="EV37" s="70">
        <f t="shared" ref="EV37:EV42" si="196">EU37+ET37+ES37</f>
        <v>0</v>
      </c>
      <c r="EW37" s="68">
        <f t="shared" ref="EW37:EW41" si="197">AV37-EX37</f>
        <v>0</v>
      </c>
      <c r="EX37" s="69"/>
      <c r="EY37" s="70">
        <f>SUM(EW37:EX37)</f>
        <v>0</v>
      </c>
      <c r="EZ37" s="68">
        <f>FK37+FO37</f>
        <v>0</v>
      </c>
      <c r="FA37" s="68">
        <f>FL37+FP37</f>
        <v>0</v>
      </c>
      <c r="FB37" s="68">
        <f>FM37+FQ37</f>
        <v>0</v>
      </c>
      <c r="FC37" s="68">
        <f>FN37+FR37</f>
        <v>0</v>
      </c>
      <c r="FD37" s="68">
        <f t="shared" ref="FD37:FD42" si="198">EK37+EO37+ES37+EW37+EZ37</f>
        <v>0</v>
      </c>
      <c r="FE37" s="72">
        <f t="shared" ref="FE37:FE42" si="199">EL37+EP37+ET37+FA37+EX37</f>
        <v>0</v>
      </c>
      <c r="FF37" s="72">
        <f t="shared" ref="FF37:FF42" si="200">FB37+EU37+EQ37+EM37</f>
        <v>0</v>
      </c>
      <c r="FG37" s="70">
        <f t="shared" ref="FG37:FG42" si="201">SUM(FD37:FF37)</f>
        <v>0</v>
      </c>
      <c r="FH37" t="str">
        <f t="shared" ref="FH37:FH41" si="202">IF(OR(EZ37&lt;0,EW37&lt;0,ES37&lt;0,EO37&lt;0,EK37&lt;0,Z37 &lt;&gt; AY37+AS37+AA37), "wrong", "ok")</f>
        <v>ok</v>
      </c>
      <c r="FK37" s="68">
        <f>AX37-FL37-FM37</f>
        <v>0</v>
      </c>
      <c r="FL37" s="69"/>
      <c r="FM37" s="69"/>
      <c r="FN37" s="70">
        <f>SUM(FK37:FM37)</f>
        <v>0</v>
      </c>
      <c r="FO37" s="68">
        <f>AW37-FP37-FQ37</f>
        <v>0</v>
      </c>
      <c r="FP37" s="69"/>
      <c r="FQ37" s="69"/>
      <c r="FR37" s="70">
        <f>SUM(FO37:FQ37)</f>
        <v>0</v>
      </c>
    </row>
    <row r="38" spans="1:174" ht="48" customHeight="1" thickBot="1">
      <c r="A38" s="6228"/>
      <c r="B38" s="6250" t="str" cm="1">
        <f t="array" ref="B38">_xlfn.XLOOKUP(1, (INDEX(التشكيل_القديم!$L$5:$S$49, ,6)=$A36) * (INDEX(التشكيل_القديم!$L$5:$S$49, ,7)="عضو يسار"), INDEX(التشكيل_القديم!$L$5:$S$49, ,2))</f>
        <v xml:space="preserve">علاء الدين طه احمد محمد </v>
      </c>
      <c r="C38" s="6250"/>
      <c r="D38" s="6250"/>
      <c r="E38" s="6250"/>
      <c r="F38" s="6250"/>
      <c r="G38" s="6250"/>
      <c r="H38" s="2170" cm="1">
        <f t="array" ref="H38">_xlfn.XLOOKUP(1, (INDEX(التشكيل_القديم!$L$5:$S$49, ,6)=$A36) * (INDEX(التشكيل_القديم!$L$5:$S$49, ,7)="عضو يسار"), INDEX(التشكيل_القديم!$L$5:$S$49, ,3))</f>
        <v>913</v>
      </c>
      <c r="I38" s="2171" t="str" cm="1">
        <f t="array" ref="I38">_xlfn.XLOOKUP(1, (INDEX(التشكيل_القديم!$L$5:$S$49, ,6)=$A36) * (INDEX(التشكيل_القديم!$L$5:$S$49, ,7)="عضو يسار"), INDEX(التشكيل_القديم!$L$5:$S$49, ,4))</f>
        <v>ق</v>
      </c>
      <c r="J38" s="6232"/>
      <c r="K38" s="6235"/>
      <c r="L38" s="5675">
        <f>الاعدادات!$D$7</f>
        <v>2023</v>
      </c>
      <c r="M38" s="2013">
        <v>10</v>
      </c>
      <c r="N38" s="64"/>
      <c r="O38" s="64"/>
      <c r="P38" s="64"/>
      <c r="Q38" s="64"/>
      <c r="R38" s="64"/>
      <c r="S38" s="64"/>
      <c r="T38" s="64"/>
      <c r="U38" s="64"/>
      <c r="V38" s="64"/>
      <c r="W38" s="64"/>
      <c r="X38" s="64"/>
      <c r="Y38" s="2018"/>
      <c r="Z38" s="5679">
        <f t="shared" ref="Z38:Z41" si="203">Y38+X38+U38+T38+S38+R38+Q38+P38+O38+N38+M38-W38</f>
        <v>10</v>
      </c>
      <c r="AA38" s="2007"/>
      <c r="AB38" s="63"/>
      <c r="AC38" s="5662">
        <f t="shared" ref="AC38:AC41" si="204">SUM(BD38:BJ38,CF38:CL38,BD45:BJ45,CF45:CL45,DH38:DN38,DH45:DN45)</f>
        <v>0</v>
      </c>
      <c r="AD38" s="5662">
        <f t="shared" ref="AD38:AD41" si="205">SUM(BK38:BO38,CM38:CQ38,BK45:BO45,CM45:CQ45,DO38:DS38,DO45:DS45)</f>
        <v>0</v>
      </c>
      <c r="AE38" s="5662">
        <f>BP38+CR38+BP45+CR45+DT38+DT45</f>
        <v>0</v>
      </c>
      <c r="AF38" s="5663">
        <f t="shared" si="173"/>
        <v>0</v>
      </c>
      <c r="AG38" s="5662">
        <f t="shared" si="174"/>
        <v>0</v>
      </c>
      <c r="AH38" s="5664">
        <f t="shared" ref="AH38:AH41" si="206">BS38+CU38+BS45+CU45+DW38+DW45</f>
        <v>0</v>
      </c>
      <c r="AI38" s="5662">
        <f t="shared" si="175"/>
        <v>0</v>
      </c>
      <c r="AJ38" s="5662">
        <f t="shared" si="176"/>
        <v>0</v>
      </c>
      <c r="AK38" s="5662">
        <f t="shared" si="177"/>
        <v>0</v>
      </c>
      <c r="AL38" s="5662">
        <f t="shared" si="178"/>
        <v>0</v>
      </c>
      <c r="AM38" s="5663">
        <f t="shared" si="179"/>
        <v>0</v>
      </c>
      <c r="AN38" s="5665">
        <f t="shared" ref="AN38:AN41" si="207">BX38+CZ38+BX45+CZ45+EB38+EB45</f>
        <v>0</v>
      </c>
      <c r="AO38" s="5665">
        <f t="shared" si="180"/>
        <v>0</v>
      </c>
      <c r="AP38" s="5665">
        <f>BZ38+DB38+DB45+BZ45+ED38+ED45</f>
        <v>0</v>
      </c>
      <c r="AQ38" s="5663">
        <f t="shared" si="181"/>
        <v>0</v>
      </c>
      <c r="AR38" s="5666">
        <f>CA38+DC38+CA45+DC45+EE38+EE45</f>
        <v>0</v>
      </c>
      <c r="AS38" s="5667">
        <f t="shared" si="182"/>
        <v>0</v>
      </c>
      <c r="AT38" s="2007"/>
      <c r="AU38" s="5662">
        <f t="shared" si="183"/>
        <v>0</v>
      </c>
      <c r="AV38" s="5662">
        <f t="shared" si="184"/>
        <v>0</v>
      </c>
      <c r="AW38" s="64"/>
      <c r="AX38" s="64"/>
      <c r="AY38" s="65">
        <f t="shared" si="185"/>
        <v>0</v>
      </c>
      <c r="AZ38" s="66"/>
      <c r="BA38" s="5662">
        <f t="shared" si="186"/>
        <v>-10</v>
      </c>
      <c r="BB38" s="2159"/>
      <c r="BC38" s="5683">
        <f>الاعدادات!$D$7</f>
        <v>2023</v>
      </c>
      <c r="BD38" s="82"/>
      <c r="BE38" s="83"/>
      <c r="BF38" s="83"/>
      <c r="BG38" s="103"/>
      <c r="BH38" s="84"/>
      <c r="BI38" s="84"/>
      <c r="BJ38" s="85"/>
      <c r="BK38" s="86"/>
      <c r="BL38" s="87"/>
      <c r="BM38" s="87"/>
      <c r="BN38" s="88"/>
      <c r="BO38" s="88"/>
      <c r="BP38" s="89"/>
      <c r="BQ38" s="77">
        <f t="shared" si="187"/>
        <v>0</v>
      </c>
      <c r="BR38" s="90"/>
      <c r="BS38" s="91"/>
      <c r="BT38" s="92"/>
      <c r="BU38" s="93"/>
      <c r="BV38" s="94"/>
      <c r="BW38" s="95"/>
      <c r="BX38" s="96"/>
      <c r="BY38" s="97"/>
      <c r="BZ38" s="98"/>
      <c r="CA38" s="99"/>
      <c r="CB38" s="79">
        <f t="shared" si="188"/>
        <v>0</v>
      </c>
      <c r="CC38" s="104"/>
      <c r="CD38" s="92"/>
      <c r="CE38" s="100"/>
      <c r="CF38" s="101"/>
      <c r="CG38" s="83"/>
      <c r="CH38" s="83"/>
      <c r="CI38" s="84"/>
      <c r="CJ38" s="84"/>
      <c r="CK38" s="84"/>
      <c r="CL38" s="85"/>
      <c r="CM38" s="86"/>
      <c r="CN38" s="87"/>
      <c r="CO38" s="87"/>
      <c r="CP38" s="88"/>
      <c r="CQ38" s="88"/>
      <c r="CR38" s="89"/>
      <c r="CS38" s="77">
        <f t="shared" si="189"/>
        <v>0</v>
      </c>
      <c r="CT38" s="90"/>
      <c r="CU38" s="91"/>
      <c r="CV38" s="92"/>
      <c r="CW38" s="93"/>
      <c r="CX38" s="94"/>
      <c r="CY38" s="95"/>
      <c r="CZ38" s="96"/>
      <c r="DA38" s="97"/>
      <c r="DB38" s="98"/>
      <c r="DC38" s="99"/>
      <c r="DD38" s="81">
        <f t="shared" si="190"/>
        <v>0</v>
      </c>
      <c r="DE38" s="104"/>
      <c r="DF38" s="92"/>
      <c r="DG38" s="102"/>
      <c r="DH38" s="101"/>
      <c r="DI38" s="83"/>
      <c r="DJ38" s="83"/>
      <c r="DK38" s="84"/>
      <c r="DL38" s="84"/>
      <c r="DM38" s="84"/>
      <c r="DN38" s="85"/>
      <c r="DO38" s="86"/>
      <c r="DP38" s="87"/>
      <c r="DQ38" s="87"/>
      <c r="DR38" s="88"/>
      <c r="DS38" s="88"/>
      <c r="DT38" s="89"/>
      <c r="DU38" s="77">
        <f t="shared" si="191"/>
        <v>0</v>
      </c>
      <c r="DV38" s="90"/>
      <c r="DW38" s="91"/>
      <c r="DX38" s="92"/>
      <c r="DY38" s="93"/>
      <c r="DZ38" s="94"/>
      <c r="EA38" s="95"/>
      <c r="EB38" s="96"/>
      <c r="EC38" s="97"/>
      <c r="ED38" s="98"/>
      <c r="EE38" s="99"/>
      <c r="EF38" s="81">
        <f t="shared" si="192"/>
        <v>0</v>
      </c>
      <c r="EG38" s="104"/>
      <c r="EH38" s="92"/>
      <c r="EI38" s="102"/>
      <c r="EJ38" s="5675">
        <f>الاعدادات!$D$7</f>
        <v>2023</v>
      </c>
      <c r="EK38" s="68">
        <f t="shared" si="193"/>
        <v>0</v>
      </c>
      <c r="EL38" s="69"/>
      <c r="EM38" s="69"/>
      <c r="EN38" s="70">
        <f t="shared" ref="EN38:EN41" si="208">SUM(EK38:EM38)</f>
        <v>0</v>
      </c>
      <c r="EO38" s="68">
        <f t="shared" si="194"/>
        <v>0</v>
      </c>
      <c r="EP38" s="69"/>
      <c r="EQ38" s="69"/>
      <c r="ER38" s="70">
        <f t="shared" ref="ER38:ER41" si="209">SUM(EO38:EQ38)</f>
        <v>0</v>
      </c>
      <c r="ES38" s="68">
        <f t="shared" si="195"/>
        <v>0</v>
      </c>
      <c r="ET38" s="69"/>
      <c r="EU38" s="71"/>
      <c r="EV38" s="70">
        <f t="shared" si="196"/>
        <v>0</v>
      </c>
      <c r="EW38" s="68">
        <f t="shared" si="197"/>
        <v>0</v>
      </c>
      <c r="EX38" s="69"/>
      <c r="EY38" s="70">
        <f t="shared" ref="EY38:EY41" si="210">SUM(EW38:EX38)</f>
        <v>0</v>
      </c>
      <c r="EZ38" s="68">
        <f t="shared" ref="EZ38:EZ41" si="211">FK38+FO38</f>
        <v>0</v>
      </c>
      <c r="FA38" s="68">
        <f t="shared" ref="FA38:FA41" si="212">FL38+FP38</f>
        <v>0</v>
      </c>
      <c r="FB38" s="68">
        <f t="shared" ref="FB38:FB41" si="213">FM38+FQ38</f>
        <v>0</v>
      </c>
      <c r="FC38" s="68">
        <f t="shared" ref="FC38:FC41" si="214">FN38+FR38</f>
        <v>0</v>
      </c>
      <c r="FD38" s="68">
        <f t="shared" si="198"/>
        <v>0</v>
      </c>
      <c r="FE38" s="72">
        <f t="shared" si="199"/>
        <v>0</v>
      </c>
      <c r="FF38" s="72">
        <f t="shared" si="200"/>
        <v>0</v>
      </c>
      <c r="FG38" s="70">
        <f t="shared" si="201"/>
        <v>0</v>
      </c>
      <c r="FH38" t="str">
        <f t="shared" si="202"/>
        <v>wrong</v>
      </c>
      <c r="FK38" s="68">
        <f t="shared" ref="FK38:FK41" si="215">AX38-FL38-FM38</f>
        <v>0</v>
      </c>
      <c r="FL38" s="69"/>
      <c r="FM38" s="69"/>
      <c r="FN38" s="70">
        <f t="shared" ref="FN38:FN41" si="216">SUM(FK38:FM38)</f>
        <v>0</v>
      </c>
      <c r="FO38" s="68">
        <f t="shared" ref="FO38:FO41" si="217">AW38-FP38-FQ38</f>
        <v>0</v>
      </c>
      <c r="FP38" s="69"/>
      <c r="FQ38" s="69"/>
      <c r="FR38" s="70">
        <f t="shared" ref="FR38:FR41" si="218">SUM(FO38:FQ38)</f>
        <v>0</v>
      </c>
    </row>
    <row r="39" spans="1:174" ht="48" customHeight="1" thickBot="1">
      <c r="A39" s="6228"/>
      <c r="B39" s="6250" t="str" cm="1">
        <f t="array" ref="B39">IFERROR(_xlfn.XLOOKUP(1, (INDEX(التشكيل_القديم!$L$5:$S$49, ,6)=$A36) * (INDEX(التشكيل_القديم!$L$5:$S$49, ,7)="عضو يسار اليسار"), INDEX(التشكيل_القديم!$L$5:$S$49, ,2)),"")</f>
        <v/>
      </c>
      <c r="C39" s="6250"/>
      <c r="D39" s="6250"/>
      <c r="E39" s="6250"/>
      <c r="F39" s="6250"/>
      <c r="G39" s="6250"/>
      <c r="H39" s="2170" t="str" cm="1">
        <f t="array" ref="H39">IFERROR(_xlfn.XLOOKUP(1, (INDEX(التشكيل_القديم!$L$5:$S$49, ,6)=$A36) * (INDEX(التشكيل_القديم!$L$5:$S$49, ,7)="عضو يسار اليسار"), INDEX(التشكيل_القديم!$L$5:$S$49, ,3)),"")</f>
        <v/>
      </c>
      <c r="I39" s="2171" t="str" cm="1">
        <f t="array" ref="I39">IFERROR(_xlfn.XLOOKUP(1, (INDEX(التشكيل_القديم!$L$5:$S$49, ,6)=$A36) * (INDEX(التشكيل_القديم!$L$5:$S$49, ,7)="عضو يسار اليسار"), INDEX(التشكيل_القديم!$L$5:$S$49, ,4)),"")</f>
        <v/>
      </c>
      <c r="J39" s="6232"/>
      <c r="K39" s="6235"/>
      <c r="L39" s="5675">
        <f>الاعدادات!$D$8</f>
        <v>2024</v>
      </c>
      <c r="M39" s="2014">
        <v>33</v>
      </c>
      <c r="N39" s="1997"/>
      <c r="O39" s="1997"/>
      <c r="P39" s="1997"/>
      <c r="Q39" s="1997"/>
      <c r="R39" s="1997"/>
      <c r="S39" s="1997"/>
      <c r="T39" s="1997"/>
      <c r="U39" s="1997"/>
      <c r="V39" s="1997"/>
      <c r="W39" s="1997"/>
      <c r="X39" s="1997"/>
      <c r="Y39" s="2019"/>
      <c r="Z39" s="5680">
        <f t="shared" si="203"/>
        <v>33</v>
      </c>
      <c r="AA39" s="2022"/>
      <c r="AB39" s="1999"/>
      <c r="AC39" s="2002">
        <f t="shared" si="204"/>
        <v>0</v>
      </c>
      <c r="AD39" s="2002">
        <f t="shared" si="205"/>
        <v>0</v>
      </c>
      <c r="AE39" s="2002">
        <f>BP39+CR39+BP46+CR46+DT39+DT46</f>
        <v>0</v>
      </c>
      <c r="AF39" s="5668">
        <f t="shared" si="173"/>
        <v>0</v>
      </c>
      <c r="AG39" s="2002">
        <f t="shared" si="174"/>
        <v>0</v>
      </c>
      <c r="AH39" s="5669">
        <f t="shared" si="206"/>
        <v>0</v>
      </c>
      <c r="AI39" s="2002">
        <f t="shared" si="175"/>
        <v>0</v>
      </c>
      <c r="AJ39" s="2002">
        <f t="shared" si="176"/>
        <v>0</v>
      </c>
      <c r="AK39" s="2002">
        <f t="shared" si="177"/>
        <v>0</v>
      </c>
      <c r="AL39" s="2002">
        <f t="shared" si="178"/>
        <v>0</v>
      </c>
      <c r="AM39" s="5668">
        <f t="shared" si="179"/>
        <v>0</v>
      </c>
      <c r="AN39" s="2177">
        <f t="shared" si="207"/>
        <v>0</v>
      </c>
      <c r="AO39" s="2177">
        <f t="shared" si="180"/>
        <v>0</v>
      </c>
      <c r="AP39" s="2177">
        <f>BZ39+DB39+DB46+BZ46+ED39+ED46</f>
        <v>0</v>
      </c>
      <c r="AQ39" s="5668">
        <f t="shared" si="181"/>
        <v>0</v>
      </c>
      <c r="AR39" s="5670">
        <f>CA39+DC39+CA46+DC46+EE39+EE46</f>
        <v>0</v>
      </c>
      <c r="AS39" s="5671">
        <f t="shared" si="182"/>
        <v>0</v>
      </c>
      <c r="AT39" s="2022"/>
      <c r="AU39" s="2002">
        <f t="shared" si="183"/>
        <v>0</v>
      </c>
      <c r="AV39" s="2002">
        <f t="shared" si="184"/>
        <v>0</v>
      </c>
      <c r="AW39" s="1997"/>
      <c r="AX39" s="1998"/>
      <c r="AY39" s="2000">
        <f t="shared" si="185"/>
        <v>0</v>
      </c>
      <c r="AZ39" s="2001"/>
      <c r="BA39" s="2002">
        <f t="shared" si="186"/>
        <v>-33</v>
      </c>
      <c r="BB39" s="2159"/>
      <c r="BC39" s="5683">
        <f>الاعدادات!$D$8</f>
        <v>2024</v>
      </c>
      <c r="BD39" s="82"/>
      <c r="BE39" s="83"/>
      <c r="BF39" s="83"/>
      <c r="BG39" s="84"/>
      <c r="BH39" s="84"/>
      <c r="BI39" s="84"/>
      <c r="BJ39" s="85"/>
      <c r="BK39" s="86"/>
      <c r="BL39" s="87"/>
      <c r="BM39" s="87"/>
      <c r="BN39" s="88"/>
      <c r="BO39" s="88"/>
      <c r="BP39" s="89"/>
      <c r="BQ39" s="77">
        <f t="shared" si="187"/>
        <v>0</v>
      </c>
      <c r="BR39" s="90"/>
      <c r="BS39" s="91"/>
      <c r="BT39" s="92"/>
      <c r="BU39" s="93"/>
      <c r="BV39" s="94"/>
      <c r="BW39" s="95"/>
      <c r="BX39" s="96"/>
      <c r="BY39" s="97"/>
      <c r="BZ39" s="98"/>
      <c r="CA39" s="99"/>
      <c r="CB39" s="79">
        <f t="shared" si="188"/>
        <v>0</v>
      </c>
      <c r="CC39" s="104"/>
      <c r="CD39" s="92"/>
      <c r="CE39" s="100"/>
      <c r="CF39" s="101"/>
      <c r="CG39" s="83"/>
      <c r="CH39" s="83"/>
      <c r="CI39" s="84"/>
      <c r="CJ39" s="84"/>
      <c r="CK39" s="84"/>
      <c r="CL39" s="85"/>
      <c r="CM39" s="86"/>
      <c r="CN39" s="87"/>
      <c r="CO39" s="87"/>
      <c r="CP39" s="88"/>
      <c r="CQ39" s="88"/>
      <c r="CR39" s="89"/>
      <c r="CS39" s="77">
        <f t="shared" si="189"/>
        <v>0</v>
      </c>
      <c r="CT39" s="90"/>
      <c r="CU39" s="91"/>
      <c r="CV39" s="92"/>
      <c r="CW39" s="93"/>
      <c r="CX39" s="94"/>
      <c r="CY39" s="95"/>
      <c r="CZ39" s="96"/>
      <c r="DA39" s="97"/>
      <c r="DB39" s="98"/>
      <c r="DC39" s="99"/>
      <c r="DD39" s="81">
        <f>SUM(CS39:DC39)</f>
        <v>0</v>
      </c>
      <c r="DE39" s="104"/>
      <c r="DF39" s="92"/>
      <c r="DG39" s="102"/>
      <c r="DH39" s="101"/>
      <c r="DI39" s="83"/>
      <c r="DJ39" s="83"/>
      <c r="DK39" s="84"/>
      <c r="DL39" s="84"/>
      <c r="DM39" s="84"/>
      <c r="DN39" s="85"/>
      <c r="DO39" s="86"/>
      <c r="DP39" s="87"/>
      <c r="DQ39" s="87"/>
      <c r="DR39" s="88"/>
      <c r="DS39" s="88"/>
      <c r="DT39" s="89"/>
      <c r="DU39" s="77">
        <f t="shared" si="191"/>
        <v>0</v>
      </c>
      <c r="DV39" s="90"/>
      <c r="DW39" s="91"/>
      <c r="DX39" s="92"/>
      <c r="DY39" s="93"/>
      <c r="DZ39" s="94"/>
      <c r="EA39" s="95"/>
      <c r="EB39" s="96"/>
      <c r="EC39" s="97"/>
      <c r="ED39" s="98"/>
      <c r="EE39" s="99"/>
      <c r="EF39" s="81">
        <f>SUM(DU39:EE39)</f>
        <v>0</v>
      </c>
      <c r="EG39" s="104"/>
      <c r="EH39" s="92"/>
      <c r="EI39" s="102"/>
      <c r="EJ39" s="5675">
        <f>الاعدادات!$D$8</f>
        <v>2024</v>
      </c>
      <c r="EK39" s="68">
        <f t="shared" si="193"/>
        <v>0</v>
      </c>
      <c r="EL39" s="69"/>
      <c r="EM39" s="69"/>
      <c r="EN39" s="70">
        <f t="shared" si="208"/>
        <v>0</v>
      </c>
      <c r="EO39" s="68">
        <f t="shared" si="194"/>
        <v>0</v>
      </c>
      <c r="EP39" s="69"/>
      <c r="EQ39" s="69"/>
      <c r="ER39" s="70">
        <f t="shared" si="209"/>
        <v>0</v>
      </c>
      <c r="ES39" s="68">
        <f t="shared" si="195"/>
        <v>0</v>
      </c>
      <c r="ET39" s="69"/>
      <c r="EU39" s="71"/>
      <c r="EV39" s="70">
        <f t="shared" si="196"/>
        <v>0</v>
      </c>
      <c r="EW39" s="68">
        <f t="shared" si="197"/>
        <v>0</v>
      </c>
      <c r="EX39" s="69"/>
      <c r="EY39" s="70">
        <f t="shared" si="210"/>
        <v>0</v>
      </c>
      <c r="EZ39" s="68">
        <f t="shared" si="211"/>
        <v>0</v>
      </c>
      <c r="FA39" s="68">
        <f t="shared" si="212"/>
        <v>0</v>
      </c>
      <c r="FB39" s="68">
        <f t="shared" si="213"/>
        <v>0</v>
      </c>
      <c r="FC39" s="68">
        <f t="shared" si="214"/>
        <v>0</v>
      </c>
      <c r="FD39" s="68">
        <f t="shared" si="198"/>
        <v>0</v>
      </c>
      <c r="FE39" s="72">
        <f t="shared" si="199"/>
        <v>0</v>
      </c>
      <c r="FF39" s="72">
        <f t="shared" si="200"/>
        <v>0</v>
      </c>
      <c r="FG39" s="70">
        <f t="shared" si="201"/>
        <v>0</v>
      </c>
      <c r="FH39" t="str">
        <f t="shared" si="202"/>
        <v>wrong</v>
      </c>
      <c r="FK39" s="68">
        <f t="shared" si="215"/>
        <v>0</v>
      </c>
      <c r="FL39" s="69"/>
      <c r="FM39" s="69"/>
      <c r="FN39" s="70">
        <f t="shared" si="216"/>
        <v>0</v>
      </c>
      <c r="FO39" s="68">
        <f t="shared" si="217"/>
        <v>0</v>
      </c>
      <c r="FP39" s="69"/>
      <c r="FQ39" s="69"/>
      <c r="FR39" s="70">
        <f t="shared" si="218"/>
        <v>0</v>
      </c>
    </row>
    <row r="40" spans="1:174" ht="48" customHeight="1" thickBot="1">
      <c r="A40" s="6228"/>
      <c r="B40" s="6310" t="str" cm="1">
        <f t="array" ref="B40">IFERROR(_xlfn.XLOOKUP(1, (INDEX(التشكيل_القديم!$L$5:$S$49, ,6)=$A36) * (INDEX(التشكيل_القديم!$L$5:$S$49, ,7)="عضو خامس "), INDEX(التشكيل_القديم!$L$5:$S$49, ,2)),"")</f>
        <v/>
      </c>
      <c r="C40" s="6310"/>
      <c r="D40" s="6310"/>
      <c r="E40" s="6310"/>
      <c r="F40" s="6310"/>
      <c r="G40" s="6310"/>
      <c r="H40" s="2170" t="str" cm="1">
        <f t="array" ref="H40">IFERROR(_xlfn.XLOOKUP(1, (INDEX(التشكيل_القديم!$L$5:$S$49, ,6)=$A36) * (INDEX(التشكيل_القديم!$L$5:$S$49, ,7)="عضو خامس"), INDEX(التشكيل_القديم!$L$5:$S$49, ,3)),"")</f>
        <v/>
      </c>
      <c r="I40" s="2171" t="str" cm="1">
        <f t="array" ref="I40">IFERROR(_xlfn.XLOOKUP(1, (INDEX(التشكيل_القديم!$L$5:$S$49, ,6)=$A36) * (INDEX(التشكيل_القديم!$L$5:$S$49, ,7)="عضو خامس"), INDEX(التشكيل_القديم!$L$5:$S$49, ,4)),"")</f>
        <v/>
      </c>
      <c r="J40" s="6232"/>
      <c r="K40" s="6235"/>
      <c r="L40" s="5675">
        <f>الاعدادات!$D$9</f>
        <v>2025</v>
      </c>
      <c r="M40" s="2015">
        <v>48</v>
      </c>
      <c r="N40" s="64"/>
      <c r="O40" s="64"/>
      <c r="P40" s="64"/>
      <c r="Q40" s="64"/>
      <c r="R40" s="64"/>
      <c r="S40" s="64"/>
      <c r="T40" s="64"/>
      <c r="U40" s="64"/>
      <c r="V40" s="64"/>
      <c r="W40" s="64"/>
      <c r="X40" s="64"/>
      <c r="Y40" s="2018"/>
      <c r="Z40" s="5679">
        <f t="shared" si="203"/>
        <v>48</v>
      </c>
      <c r="AA40" s="2007"/>
      <c r="AB40" s="63"/>
      <c r="AC40" s="5662">
        <f t="shared" si="204"/>
        <v>0</v>
      </c>
      <c r="AD40" s="5662">
        <f t="shared" si="205"/>
        <v>0</v>
      </c>
      <c r="AE40" s="5662">
        <f>BP40+CR40+BP47+CR47+DT40+DT47</f>
        <v>0</v>
      </c>
      <c r="AF40" s="5663">
        <f t="shared" si="173"/>
        <v>0</v>
      </c>
      <c r="AG40" s="5662">
        <f t="shared" si="174"/>
        <v>0</v>
      </c>
      <c r="AH40" s="5664">
        <f t="shared" si="206"/>
        <v>0</v>
      </c>
      <c r="AI40" s="5662">
        <f t="shared" si="175"/>
        <v>0</v>
      </c>
      <c r="AJ40" s="5662">
        <f t="shared" si="176"/>
        <v>0</v>
      </c>
      <c r="AK40" s="5662">
        <f t="shared" si="177"/>
        <v>0</v>
      </c>
      <c r="AL40" s="5662">
        <f t="shared" si="178"/>
        <v>0</v>
      </c>
      <c r="AM40" s="5663">
        <f t="shared" si="179"/>
        <v>0</v>
      </c>
      <c r="AN40" s="5665">
        <f t="shared" si="207"/>
        <v>0</v>
      </c>
      <c r="AO40" s="5665">
        <f t="shared" si="180"/>
        <v>0</v>
      </c>
      <c r="AP40" s="5665">
        <f>BZ40+DB40+DB47+BZ47+ED40+ED47</f>
        <v>0</v>
      </c>
      <c r="AQ40" s="5663">
        <f t="shared" si="181"/>
        <v>0</v>
      </c>
      <c r="AR40" s="5666">
        <f>CA40+DC40+CA47+DC47+EE40+EE47</f>
        <v>0</v>
      </c>
      <c r="AS40" s="5667">
        <f t="shared" si="182"/>
        <v>0</v>
      </c>
      <c r="AT40" s="2007"/>
      <c r="AU40" s="5674">
        <f t="shared" si="183"/>
        <v>0</v>
      </c>
      <c r="AV40" s="5674">
        <f t="shared" si="184"/>
        <v>0</v>
      </c>
      <c r="AW40" s="64"/>
      <c r="AX40" s="75"/>
      <c r="AY40" s="65">
        <f t="shared" si="185"/>
        <v>0</v>
      </c>
      <c r="AZ40" s="66"/>
      <c r="BA40" s="5662">
        <f t="shared" si="186"/>
        <v>-48</v>
      </c>
      <c r="BB40" s="2159"/>
      <c r="BC40" s="5683">
        <f>الاعدادات!$D$9</f>
        <v>2025</v>
      </c>
      <c r="BD40" s="82"/>
      <c r="BE40" s="83"/>
      <c r="BF40" s="83"/>
      <c r="BG40" s="84"/>
      <c r="BH40" s="84"/>
      <c r="BI40" s="84"/>
      <c r="BJ40" s="85"/>
      <c r="BK40" s="86"/>
      <c r="BL40" s="87"/>
      <c r="BM40" s="87"/>
      <c r="BN40" s="88"/>
      <c r="BO40" s="88"/>
      <c r="BP40" s="89"/>
      <c r="BQ40" s="77">
        <f t="shared" si="187"/>
        <v>0</v>
      </c>
      <c r="BR40" s="90"/>
      <c r="BS40" s="91"/>
      <c r="BT40" s="92"/>
      <c r="BU40" s="93"/>
      <c r="BV40" s="94"/>
      <c r="BW40" s="95"/>
      <c r="BX40" s="96"/>
      <c r="BY40" s="97"/>
      <c r="BZ40" s="98"/>
      <c r="CA40" s="99"/>
      <c r="CB40" s="79">
        <f t="shared" si="188"/>
        <v>0</v>
      </c>
      <c r="CC40" s="104"/>
      <c r="CD40" s="92"/>
      <c r="CE40" s="100"/>
      <c r="CF40" s="101"/>
      <c r="CG40" s="83"/>
      <c r="CH40" s="83"/>
      <c r="CI40" s="84"/>
      <c r="CJ40" s="84"/>
      <c r="CK40" s="84"/>
      <c r="CL40" s="85"/>
      <c r="CM40" s="86"/>
      <c r="CN40" s="87"/>
      <c r="CO40" s="87"/>
      <c r="CP40" s="88"/>
      <c r="CQ40" s="88"/>
      <c r="CR40" s="89"/>
      <c r="CS40" s="77">
        <f t="shared" si="189"/>
        <v>0</v>
      </c>
      <c r="CT40" s="90"/>
      <c r="CU40" s="91"/>
      <c r="CV40" s="92"/>
      <c r="CW40" s="93"/>
      <c r="CX40" s="94"/>
      <c r="CY40" s="95"/>
      <c r="CZ40" s="96"/>
      <c r="DA40" s="97"/>
      <c r="DB40" s="98"/>
      <c r="DC40" s="99"/>
      <c r="DD40" s="81">
        <f>SUM(CS40:DC40)</f>
        <v>0</v>
      </c>
      <c r="DE40" s="104"/>
      <c r="DF40" s="92"/>
      <c r="DG40" s="102"/>
      <c r="DH40" s="101"/>
      <c r="DI40" s="83"/>
      <c r="DJ40" s="83"/>
      <c r="DK40" s="84"/>
      <c r="DL40" s="84"/>
      <c r="DM40" s="84"/>
      <c r="DN40" s="85"/>
      <c r="DO40" s="86"/>
      <c r="DP40" s="87"/>
      <c r="DQ40" s="87"/>
      <c r="DR40" s="88"/>
      <c r="DS40" s="88"/>
      <c r="DT40" s="89"/>
      <c r="DU40" s="77">
        <f>DT40+DS40+DR40+DQ40+DP40+DO40+DN40+DM40+DL40+DK40+DJ40+DI40+DH40</f>
        <v>0</v>
      </c>
      <c r="DV40" s="90"/>
      <c r="DW40" s="91"/>
      <c r="DX40" s="92"/>
      <c r="DY40" s="93"/>
      <c r="DZ40" s="94"/>
      <c r="EA40" s="95"/>
      <c r="EB40" s="96"/>
      <c r="EC40" s="97"/>
      <c r="ED40" s="98"/>
      <c r="EE40" s="99"/>
      <c r="EF40" s="81">
        <f>SUM(DU40:EE40)</f>
        <v>0</v>
      </c>
      <c r="EG40" s="104"/>
      <c r="EH40" s="92"/>
      <c r="EI40" s="102"/>
      <c r="EJ40" s="5675">
        <f>الاعدادات!$D$9</f>
        <v>2025</v>
      </c>
      <c r="EK40" s="68">
        <f t="shared" si="193"/>
        <v>0</v>
      </c>
      <c r="EL40" s="69"/>
      <c r="EM40" s="69"/>
      <c r="EN40" s="70">
        <f t="shared" si="208"/>
        <v>0</v>
      </c>
      <c r="EO40" s="68">
        <f t="shared" si="194"/>
        <v>0</v>
      </c>
      <c r="EP40" s="69"/>
      <c r="EQ40" s="69"/>
      <c r="ER40" s="70">
        <f t="shared" si="209"/>
        <v>0</v>
      </c>
      <c r="ES40" s="68">
        <f t="shared" si="195"/>
        <v>0</v>
      </c>
      <c r="ET40" s="69"/>
      <c r="EU40" s="71"/>
      <c r="EV40" s="70">
        <f t="shared" si="196"/>
        <v>0</v>
      </c>
      <c r="EW40" s="68">
        <f t="shared" si="197"/>
        <v>0</v>
      </c>
      <c r="EX40" s="69"/>
      <c r="EY40" s="70">
        <f t="shared" si="210"/>
        <v>0</v>
      </c>
      <c r="EZ40" s="68">
        <f t="shared" si="211"/>
        <v>0</v>
      </c>
      <c r="FA40" s="68">
        <f t="shared" si="212"/>
        <v>0</v>
      </c>
      <c r="FB40" s="68">
        <f t="shared" si="213"/>
        <v>0</v>
      </c>
      <c r="FC40" s="68">
        <f t="shared" si="214"/>
        <v>0</v>
      </c>
      <c r="FD40" s="68">
        <f t="shared" si="198"/>
        <v>0</v>
      </c>
      <c r="FE40" s="72">
        <f t="shared" si="199"/>
        <v>0</v>
      </c>
      <c r="FF40" s="72">
        <f t="shared" si="200"/>
        <v>0</v>
      </c>
      <c r="FG40" s="70">
        <f t="shared" si="201"/>
        <v>0</v>
      </c>
      <c r="FH40" t="str">
        <f t="shared" si="202"/>
        <v>wrong</v>
      </c>
      <c r="FK40" s="68">
        <f t="shared" si="215"/>
        <v>0</v>
      </c>
      <c r="FL40" s="69"/>
      <c r="FM40" s="69"/>
      <c r="FN40" s="70">
        <f t="shared" si="216"/>
        <v>0</v>
      </c>
      <c r="FO40" s="68">
        <f t="shared" si="217"/>
        <v>0</v>
      </c>
      <c r="FP40" s="69"/>
      <c r="FQ40" s="69"/>
      <c r="FR40" s="70">
        <f t="shared" si="218"/>
        <v>0</v>
      </c>
    </row>
    <row r="41" spans="1:174" ht="48" customHeight="1" thickBot="1">
      <c r="A41" s="6228"/>
      <c r="B41" s="6310" t="str" cm="1">
        <f t="array" ref="B41">IFERROR(_xlfn.XLOOKUP(1, (INDEX(التشكيل_القديم!$L$5:$S$49, ,6)=$A36) * (INDEX(التشكيل_القديم!$L$5:$S$49, ,7)="عضو سادس"), INDEX(التشكيل_القديم!$L$5:$S$49, ,2)),"")</f>
        <v/>
      </c>
      <c r="C41" s="6310"/>
      <c r="D41" s="6310"/>
      <c r="E41" s="6310"/>
      <c r="F41" s="6310"/>
      <c r="G41" s="6310"/>
      <c r="H41" s="2170" t="str" cm="1">
        <f t="array" ref="H41">IFERROR(_xlfn.XLOOKUP(1, (INDEX(التشكيل_القديم!$L$5:$S$49, ,6)=$A36) * (INDEX(التشكيل_القديم!$L$5:$S$49, ,7)="عضو سادس"), INDEX(التشكيل_القديم!$L$5:$S$49, ,3)),"")</f>
        <v/>
      </c>
      <c r="I41" s="2171" t="str" cm="1">
        <f t="array" ref="I41">IFERROR(_xlfn.XLOOKUP(1, (INDEX(التشكيل_القديم!$L$5:$S$49, ,6)=$A36) * (INDEX(التشكيل_القديم!$L$5:$S$49, ,7)="عضو سادسر"), INDEX(التشكيل_القديم!$L$5:$S$49, ,4)),"")</f>
        <v/>
      </c>
      <c r="J41" s="6232"/>
      <c r="K41" s="6235"/>
      <c r="L41" s="5675">
        <f>الاعدادات!$D$10</f>
        <v>2026</v>
      </c>
      <c r="M41" s="2016">
        <v>65</v>
      </c>
      <c r="N41" s="107"/>
      <c r="O41" s="107"/>
      <c r="P41" s="107"/>
      <c r="Q41" s="107"/>
      <c r="R41" s="107"/>
      <c r="S41" s="107"/>
      <c r="T41" s="107"/>
      <c r="U41" s="107"/>
      <c r="V41" s="107"/>
      <c r="W41" s="107"/>
      <c r="X41" s="107"/>
      <c r="Y41" s="2020"/>
      <c r="Z41" s="5681">
        <f t="shared" si="203"/>
        <v>65</v>
      </c>
      <c r="AA41" s="2023"/>
      <c r="AB41" s="110"/>
      <c r="AC41" s="5672">
        <f t="shared" si="204"/>
        <v>0</v>
      </c>
      <c r="AD41" s="5672">
        <f t="shared" si="205"/>
        <v>0</v>
      </c>
      <c r="AE41" s="5662">
        <f>BP41+CR41+BP48+CR48+DT41+DT48</f>
        <v>0</v>
      </c>
      <c r="AF41" s="5663">
        <f t="shared" si="173"/>
        <v>0</v>
      </c>
      <c r="AG41" s="5662">
        <f t="shared" si="174"/>
        <v>0</v>
      </c>
      <c r="AH41" s="5664">
        <f t="shared" si="206"/>
        <v>0</v>
      </c>
      <c r="AI41" s="5662">
        <f t="shared" si="175"/>
        <v>0</v>
      </c>
      <c r="AJ41" s="5662">
        <f t="shared" si="176"/>
        <v>0</v>
      </c>
      <c r="AK41" s="5662">
        <f t="shared" si="177"/>
        <v>0</v>
      </c>
      <c r="AL41" s="5662">
        <f t="shared" si="178"/>
        <v>0</v>
      </c>
      <c r="AM41" s="5663">
        <f t="shared" si="179"/>
        <v>0</v>
      </c>
      <c r="AN41" s="5665">
        <f t="shared" si="207"/>
        <v>0</v>
      </c>
      <c r="AO41" s="5665">
        <f t="shared" si="180"/>
        <v>0</v>
      </c>
      <c r="AP41" s="5665">
        <f>BZ41+DB41+DB48+BZ48+ED41+ED48</f>
        <v>0</v>
      </c>
      <c r="AQ41" s="5663">
        <f t="shared" si="181"/>
        <v>0</v>
      </c>
      <c r="AR41" s="5666">
        <f>CA41+DC41+CA48+DC48+EE41+EE48</f>
        <v>0</v>
      </c>
      <c r="AS41" s="5673">
        <f t="shared" si="182"/>
        <v>0</v>
      </c>
      <c r="AT41" s="2023"/>
      <c r="AU41" s="5674">
        <f t="shared" si="183"/>
        <v>0</v>
      </c>
      <c r="AV41" s="5674">
        <f t="shared" si="184"/>
        <v>0</v>
      </c>
      <c r="AW41" s="111"/>
      <c r="AX41" s="112"/>
      <c r="AY41" s="65">
        <f t="shared" si="185"/>
        <v>0</v>
      </c>
      <c r="AZ41" s="113"/>
      <c r="BA41" s="5662">
        <f t="shared" si="186"/>
        <v>-65</v>
      </c>
      <c r="BB41" s="2159"/>
      <c r="BC41" s="5683">
        <f>الاعدادات!$D$10</f>
        <v>2026</v>
      </c>
      <c r="BD41" s="117"/>
      <c r="BE41" s="118"/>
      <c r="BF41" s="118"/>
      <c r="BG41" s="119"/>
      <c r="BH41" s="119"/>
      <c r="BI41" s="119"/>
      <c r="BJ41" s="120"/>
      <c r="BK41" s="121"/>
      <c r="BL41" s="122"/>
      <c r="BM41" s="122"/>
      <c r="BN41" s="123"/>
      <c r="BO41" s="123"/>
      <c r="BP41" s="124"/>
      <c r="BQ41" s="125">
        <f t="shared" si="187"/>
        <v>0</v>
      </c>
      <c r="BR41" s="126"/>
      <c r="BS41" s="127"/>
      <c r="BT41" s="128"/>
      <c r="BU41" s="129"/>
      <c r="BV41" s="130"/>
      <c r="BW41" s="131"/>
      <c r="BX41" s="132"/>
      <c r="BY41" s="133"/>
      <c r="BZ41" s="134"/>
      <c r="CA41" s="135"/>
      <c r="CB41" s="136">
        <f t="shared" si="188"/>
        <v>0</v>
      </c>
      <c r="CC41" s="137"/>
      <c r="CD41" s="128"/>
      <c r="CE41" s="138"/>
      <c r="CF41" s="139"/>
      <c r="CG41" s="118"/>
      <c r="CH41" s="118"/>
      <c r="CI41" s="119"/>
      <c r="CJ41" s="119"/>
      <c r="CK41" s="119"/>
      <c r="CL41" s="120"/>
      <c r="CM41" s="121"/>
      <c r="CN41" s="122"/>
      <c r="CO41" s="122"/>
      <c r="CP41" s="123"/>
      <c r="CQ41" s="123"/>
      <c r="CR41" s="124"/>
      <c r="CS41" s="125">
        <f t="shared" si="189"/>
        <v>0</v>
      </c>
      <c r="CT41" s="126"/>
      <c r="CU41" s="127"/>
      <c r="CV41" s="128"/>
      <c r="CW41" s="129"/>
      <c r="CX41" s="130"/>
      <c r="CY41" s="131"/>
      <c r="CZ41" s="132"/>
      <c r="DA41" s="133"/>
      <c r="DB41" s="134"/>
      <c r="DC41" s="135"/>
      <c r="DD41" s="140">
        <f>SUM(CS41:DC41)</f>
        <v>0</v>
      </c>
      <c r="DE41" s="137"/>
      <c r="DF41" s="128"/>
      <c r="DG41" s="141"/>
      <c r="DH41" s="139"/>
      <c r="DI41" s="118"/>
      <c r="DJ41" s="118"/>
      <c r="DK41" s="119"/>
      <c r="DL41" s="119"/>
      <c r="DM41" s="119"/>
      <c r="DN41" s="120"/>
      <c r="DO41" s="121"/>
      <c r="DP41" s="122"/>
      <c r="DQ41" s="122"/>
      <c r="DR41" s="123"/>
      <c r="DS41" s="123"/>
      <c r="DT41" s="124"/>
      <c r="DU41" s="125">
        <f t="shared" ref="DU41:DU42" si="219">DT41+DS41+DR41+DQ41+DP41+DO41+DN41+DM41+DL41+DK41+DJ41+DI41+DH41</f>
        <v>0</v>
      </c>
      <c r="DV41" s="126"/>
      <c r="DW41" s="127"/>
      <c r="DX41" s="128"/>
      <c r="DY41" s="129"/>
      <c r="DZ41" s="130"/>
      <c r="EA41" s="131"/>
      <c r="EB41" s="132"/>
      <c r="EC41" s="133"/>
      <c r="ED41" s="134"/>
      <c r="EE41" s="135"/>
      <c r="EF41" s="140">
        <f>SUM(DU41:EE41)</f>
        <v>0</v>
      </c>
      <c r="EG41" s="137"/>
      <c r="EH41" s="128"/>
      <c r="EI41" s="141"/>
      <c r="EJ41" s="5675">
        <f>الاعدادات!$D$10</f>
        <v>2026</v>
      </c>
      <c r="EK41" s="68">
        <f t="shared" si="193"/>
        <v>0</v>
      </c>
      <c r="EL41" s="69"/>
      <c r="EM41" s="69"/>
      <c r="EN41" s="70">
        <f t="shared" si="208"/>
        <v>0</v>
      </c>
      <c r="EO41" s="68">
        <f t="shared" si="194"/>
        <v>0</v>
      </c>
      <c r="EP41" s="69"/>
      <c r="EQ41" s="69"/>
      <c r="ER41" s="70">
        <f t="shared" si="209"/>
        <v>0</v>
      </c>
      <c r="ES41" s="68">
        <f t="shared" si="195"/>
        <v>0</v>
      </c>
      <c r="ET41" s="69"/>
      <c r="EU41" s="71"/>
      <c r="EV41" s="70">
        <f t="shared" si="196"/>
        <v>0</v>
      </c>
      <c r="EW41" s="68">
        <f t="shared" si="197"/>
        <v>0</v>
      </c>
      <c r="EX41" s="69"/>
      <c r="EY41" s="70">
        <f t="shared" si="210"/>
        <v>0</v>
      </c>
      <c r="EZ41" s="68">
        <f t="shared" si="211"/>
        <v>0</v>
      </c>
      <c r="FA41" s="68">
        <f t="shared" si="212"/>
        <v>0</v>
      </c>
      <c r="FB41" s="68">
        <f t="shared" si="213"/>
        <v>0</v>
      </c>
      <c r="FC41" s="68">
        <f t="shared" si="214"/>
        <v>0</v>
      </c>
      <c r="FD41" s="68">
        <f t="shared" si="198"/>
        <v>0</v>
      </c>
      <c r="FE41" s="72">
        <f t="shared" si="199"/>
        <v>0</v>
      </c>
      <c r="FF41" s="72">
        <f t="shared" si="200"/>
        <v>0</v>
      </c>
      <c r="FG41" s="70">
        <f t="shared" si="201"/>
        <v>0</v>
      </c>
      <c r="FH41" t="str">
        <f t="shared" si="202"/>
        <v>wrong</v>
      </c>
      <c r="FK41" s="68">
        <f t="shared" si="215"/>
        <v>0</v>
      </c>
      <c r="FL41" s="69"/>
      <c r="FM41" s="69"/>
      <c r="FN41" s="70">
        <f t="shared" si="216"/>
        <v>0</v>
      </c>
      <c r="FO41" s="68">
        <f t="shared" si="217"/>
        <v>0</v>
      </c>
      <c r="FP41" s="69"/>
      <c r="FQ41" s="69"/>
      <c r="FR41" s="70">
        <f t="shared" si="218"/>
        <v>0</v>
      </c>
    </row>
    <row r="42" spans="1:174" ht="48" customHeight="1" thickBot="1">
      <c r="A42" s="6229"/>
      <c r="B42" s="6249"/>
      <c r="C42" s="6249"/>
      <c r="D42" s="6249"/>
      <c r="E42" s="6249"/>
      <c r="F42" s="6249"/>
      <c r="G42" s="6249"/>
      <c r="H42" s="2011"/>
      <c r="I42" s="105"/>
      <c r="J42" s="6233"/>
      <c r="K42" s="6236"/>
      <c r="L42" s="115" t="s">
        <v>181</v>
      </c>
      <c r="M42" s="5684">
        <f t="shared" ref="M42:U42" si="220">SUM(M37:M41)</f>
        <v>156</v>
      </c>
      <c r="N42" s="5684">
        <f t="shared" si="220"/>
        <v>0</v>
      </c>
      <c r="O42" s="5684">
        <f t="shared" si="220"/>
        <v>0</v>
      </c>
      <c r="P42" s="5684">
        <f t="shared" si="220"/>
        <v>0</v>
      </c>
      <c r="Q42" s="5684">
        <f t="shared" si="220"/>
        <v>0</v>
      </c>
      <c r="R42" s="5684">
        <f t="shared" si="220"/>
        <v>0</v>
      </c>
      <c r="S42" s="5684">
        <f t="shared" si="220"/>
        <v>0</v>
      </c>
      <c r="T42" s="5684">
        <f t="shared" si="220"/>
        <v>0</v>
      </c>
      <c r="U42" s="5684">
        <f t="shared" si="220"/>
        <v>0</v>
      </c>
      <c r="V42" s="116"/>
      <c r="W42" s="5684">
        <f t="shared" ref="W42:AZ42" si="221">SUM(W37:W41)</f>
        <v>0</v>
      </c>
      <c r="X42" s="5684">
        <f t="shared" si="221"/>
        <v>0</v>
      </c>
      <c r="Y42" s="5684">
        <f t="shared" si="221"/>
        <v>0</v>
      </c>
      <c r="Z42" s="5684">
        <f t="shared" si="221"/>
        <v>156</v>
      </c>
      <c r="AA42" s="5684">
        <f t="shared" si="221"/>
        <v>0</v>
      </c>
      <c r="AB42" s="5684">
        <f t="shared" si="221"/>
        <v>0</v>
      </c>
      <c r="AC42" s="5684">
        <f t="shared" si="221"/>
        <v>0</v>
      </c>
      <c r="AD42" s="5684">
        <f t="shared" si="221"/>
        <v>0</v>
      </c>
      <c r="AE42" s="5684">
        <f t="shared" si="221"/>
        <v>0</v>
      </c>
      <c r="AF42" s="5684">
        <f t="shared" si="221"/>
        <v>0</v>
      </c>
      <c r="AG42" s="5684">
        <f t="shared" si="221"/>
        <v>0</v>
      </c>
      <c r="AH42" s="5684">
        <f t="shared" si="221"/>
        <v>0</v>
      </c>
      <c r="AI42" s="5684">
        <f t="shared" si="221"/>
        <v>0</v>
      </c>
      <c r="AJ42" s="5684">
        <f t="shared" si="221"/>
        <v>0</v>
      </c>
      <c r="AK42" s="5684">
        <f t="shared" si="221"/>
        <v>0</v>
      </c>
      <c r="AL42" s="5684">
        <f t="shared" si="221"/>
        <v>0</v>
      </c>
      <c r="AM42" s="5684">
        <f t="shared" si="221"/>
        <v>0</v>
      </c>
      <c r="AN42" s="5684">
        <f t="shared" si="221"/>
        <v>0</v>
      </c>
      <c r="AO42" s="5684">
        <f t="shared" si="221"/>
        <v>0</v>
      </c>
      <c r="AP42" s="5684">
        <f t="shared" si="221"/>
        <v>0</v>
      </c>
      <c r="AQ42" s="5684">
        <f t="shared" si="221"/>
        <v>0</v>
      </c>
      <c r="AR42" s="5684">
        <f t="shared" si="221"/>
        <v>0</v>
      </c>
      <c r="AS42" s="5684">
        <f t="shared" si="221"/>
        <v>0</v>
      </c>
      <c r="AT42" s="5684">
        <f t="shared" si="221"/>
        <v>0</v>
      </c>
      <c r="AU42" s="5684">
        <f t="shared" si="221"/>
        <v>0</v>
      </c>
      <c r="AV42" s="5684">
        <f t="shared" si="221"/>
        <v>0</v>
      </c>
      <c r="AW42" s="5684">
        <f t="shared" si="221"/>
        <v>0</v>
      </c>
      <c r="AX42" s="5684">
        <f t="shared" si="221"/>
        <v>0</v>
      </c>
      <c r="AY42" s="5684">
        <f t="shared" si="221"/>
        <v>0</v>
      </c>
      <c r="AZ42" s="5684">
        <f t="shared" si="221"/>
        <v>0</v>
      </c>
      <c r="BA42" s="5685">
        <f t="shared" si="186"/>
        <v>-156</v>
      </c>
      <c r="BB42" s="2159"/>
      <c r="BC42" s="156" t="s">
        <v>181</v>
      </c>
      <c r="BD42" s="840">
        <f t="shared" ref="BD42:BP42" si="222">SUM(BD37:BD41)</f>
        <v>0</v>
      </c>
      <c r="BE42" s="841">
        <f t="shared" si="222"/>
        <v>0</v>
      </c>
      <c r="BF42" s="841">
        <f t="shared" si="222"/>
        <v>0</v>
      </c>
      <c r="BG42" s="841">
        <f t="shared" si="222"/>
        <v>0</v>
      </c>
      <c r="BH42" s="841">
        <f t="shared" si="222"/>
        <v>0</v>
      </c>
      <c r="BI42" s="841">
        <f t="shared" si="222"/>
        <v>0</v>
      </c>
      <c r="BJ42" s="841">
        <f t="shared" si="222"/>
        <v>0</v>
      </c>
      <c r="BK42" s="841">
        <f t="shared" si="222"/>
        <v>0</v>
      </c>
      <c r="BL42" s="841">
        <f t="shared" si="222"/>
        <v>0</v>
      </c>
      <c r="BM42" s="841">
        <f t="shared" si="222"/>
        <v>0</v>
      </c>
      <c r="BN42" s="841">
        <f t="shared" si="222"/>
        <v>0</v>
      </c>
      <c r="BO42" s="841">
        <f t="shared" si="222"/>
        <v>0</v>
      </c>
      <c r="BP42" s="841">
        <f t="shared" si="222"/>
        <v>0</v>
      </c>
      <c r="BQ42" s="842">
        <f t="shared" si="187"/>
        <v>0</v>
      </c>
      <c r="BR42" s="841">
        <f t="shared" ref="BR42:CR42" si="223">SUM(BR37:BR41)</f>
        <v>0</v>
      </c>
      <c r="BS42" s="841">
        <f t="shared" si="223"/>
        <v>0</v>
      </c>
      <c r="BT42" s="841">
        <f t="shared" si="223"/>
        <v>0</v>
      </c>
      <c r="BU42" s="841">
        <f t="shared" si="223"/>
        <v>0</v>
      </c>
      <c r="BV42" s="841">
        <f t="shared" si="223"/>
        <v>0</v>
      </c>
      <c r="BW42" s="841">
        <f t="shared" si="223"/>
        <v>0</v>
      </c>
      <c r="BX42" s="841">
        <f t="shared" si="223"/>
        <v>0</v>
      </c>
      <c r="BY42" s="841">
        <f t="shared" si="223"/>
        <v>0</v>
      </c>
      <c r="BZ42" s="2030">
        <f t="shared" si="223"/>
        <v>0</v>
      </c>
      <c r="CA42" s="841">
        <f t="shared" si="223"/>
        <v>0</v>
      </c>
      <c r="CB42" s="841">
        <f t="shared" si="223"/>
        <v>0</v>
      </c>
      <c r="CC42" s="841">
        <f t="shared" si="223"/>
        <v>0</v>
      </c>
      <c r="CD42" s="841">
        <f t="shared" si="223"/>
        <v>0</v>
      </c>
      <c r="CE42" s="5686">
        <f t="shared" si="223"/>
        <v>0</v>
      </c>
      <c r="CF42" s="840">
        <f t="shared" si="223"/>
        <v>0</v>
      </c>
      <c r="CG42" s="841">
        <f t="shared" si="223"/>
        <v>0</v>
      </c>
      <c r="CH42" s="841">
        <f t="shared" si="223"/>
        <v>0</v>
      </c>
      <c r="CI42" s="841">
        <f t="shared" si="223"/>
        <v>0</v>
      </c>
      <c r="CJ42" s="841">
        <f t="shared" si="223"/>
        <v>0</v>
      </c>
      <c r="CK42" s="841">
        <f t="shared" si="223"/>
        <v>0</v>
      </c>
      <c r="CL42" s="841">
        <f t="shared" si="223"/>
        <v>0</v>
      </c>
      <c r="CM42" s="841">
        <f t="shared" si="223"/>
        <v>0</v>
      </c>
      <c r="CN42" s="841">
        <f t="shared" si="223"/>
        <v>0</v>
      </c>
      <c r="CO42" s="841">
        <f t="shared" si="223"/>
        <v>0</v>
      </c>
      <c r="CP42" s="841">
        <f t="shared" si="223"/>
        <v>0</v>
      </c>
      <c r="CQ42" s="841">
        <f t="shared" si="223"/>
        <v>0</v>
      </c>
      <c r="CR42" s="841">
        <f t="shared" si="223"/>
        <v>0</v>
      </c>
      <c r="CS42" s="842">
        <f t="shared" si="189"/>
        <v>0</v>
      </c>
      <c r="CT42" s="841">
        <f t="shared" ref="CT42:DT42" si="224">SUM(CT37:CT41)</f>
        <v>0</v>
      </c>
      <c r="CU42" s="841">
        <f t="shared" si="224"/>
        <v>0</v>
      </c>
      <c r="CV42" s="841">
        <f t="shared" si="224"/>
        <v>0</v>
      </c>
      <c r="CW42" s="841">
        <f t="shared" si="224"/>
        <v>0</v>
      </c>
      <c r="CX42" s="841">
        <f t="shared" si="224"/>
        <v>0</v>
      </c>
      <c r="CY42" s="841">
        <f t="shared" si="224"/>
        <v>0</v>
      </c>
      <c r="CZ42" s="841">
        <f t="shared" si="224"/>
        <v>0</v>
      </c>
      <c r="DA42" s="841">
        <f t="shared" si="224"/>
        <v>0</v>
      </c>
      <c r="DB42" s="2030">
        <f t="shared" si="224"/>
        <v>0</v>
      </c>
      <c r="DC42" s="841">
        <f t="shared" si="224"/>
        <v>0</v>
      </c>
      <c r="DD42" s="841">
        <f t="shared" si="224"/>
        <v>0</v>
      </c>
      <c r="DE42" s="841">
        <f t="shared" si="224"/>
        <v>0</v>
      </c>
      <c r="DF42" s="841">
        <f t="shared" si="224"/>
        <v>0</v>
      </c>
      <c r="DG42" s="5686">
        <f t="shared" si="224"/>
        <v>0</v>
      </c>
      <c r="DH42" s="840">
        <f t="shared" si="224"/>
        <v>0</v>
      </c>
      <c r="DI42" s="841">
        <f t="shared" si="224"/>
        <v>0</v>
      </c>
      <c r="DJ42" s="841">
        <f t="shared" si="224"/>
        <v>0</v>
      </c>
      <c r="DK42" s="841">
        <f t="shared" si="224"/>
        <v>0</v>
      </c>
      <c r="DL42" s="841">
        <f t="shared" si="224"/>
        <v>0</v>
      </c>
      <c r="DM42" s="841">
        <f t="shared" si="224"/>
        <v>0</v>
      </c>
      <c r="DN42" s="841">
        <f t="shared" si="224"/>
        <v>0</v>
      </c>
      <c r="DO42" s="841">
        <f t="shared" si="224"/>
        <v>0</v>
      </c>
      <c r="DP42" s="841">
        <f t="shared" si="224"/>
        <v>0</v>
      </c>
      <c r="DQ42" s="841">
        <f t="shared" si="224"/>
        <v>0</v>
      </c>
      <c r="DR42" s="841">
        <f t="shared" si="224"/>
        <v>0</v>
      </c>
      <c r="DS42" s="841">
        <f t="shared" si="224"/>
        <v>0</v>
      </c>
      <c r="DT42" s="841">
        <f t="shared" si="224"/>
        <v>0</v>
      </c>
      <c r="DU42" s="842">
        <f t="shared" si="219"/>
        <v>0</v>
      </c>
      <c r="DV42" s="841">
        <f t="shared" ref="DV42:EI42" si="225">SUM(DV37:DV41)</f>
        <v>0</v>
      </c>
      <c r="DW42" s="841">
        <f t="shared" si="225"/>
        <v>0</v>
      </c>
      <c r="DX42" s="841">
        <f t="shared" si="225"/>
        <v>0</v>
      </c>
      <c r="DY42" s="841">
        <f t="shared" si="225"/>
        <v>0</v>
      </c>
      <c r="DZ42" s="841">
        <f t="shared" si="225"/>
        <v>0</v>
      </c>
      <c r="EA42" s="841">
        <f t="shared" si="225"/>
        <v>0</v>
      </c>
      <c r="EB42" s="841">
        <f t="shared" si="225"/>
        <v>0</v>
      </c>
      <c r="EC42" s="841">
        <f t="shared" si="225"/>
        <v>0</v>
      </c>
      <c r="ED42" s="2030">
        <f t="shared" si="225"/>
        <v>0</v>
      </c>
      <c r="EE42" s="841">
        <f t="shared" si="225"/>
        <v>0</v>
      </c>
      <c r="EF42" s="841">
        <f t="shared" si="225"/>
        <v>0</v>
      </c>
      <c r="EG42" s="841">
        <f t="shared" si="225"/>
        <v>0</v>
      </c>
      <c r="EH42" s="841">
        <f t="shared" si="225"/>
        <v>0</v>
      </c>
      <c r="EI42" s="5686">
        <f t="shared" si="225"/>
        <v>0</v>
      </c>
      <c r="EJ42" s="142" t="s">
        <v>106</v>
      </c>
      <c r="EK42" s="846">
        <f t="shared" ref="EK42:EU42" si="226">SUM(EK37:EK41)</f>
        <v>0</v>
      </c>
      <c r="EL42" s="847">
        <f t="shared" si="226"/>
        <v>0</v>
      </c>
      <c r="EM42" s="847">
        <f t="shared" si="226"/>
        <v>0</v>
      </c>
      <c r="EN42" s="848">
        <f t="shared" si="226"/>
        <v>0</v>
      </c>
      <c r="EO42" s="846">
        <f t="shared" si="226"/>
        <v>0</v>
      </c>
      <c r="EP42" s="847">
        <f t="shared" si="226"/>
        <v>0</v>
      </c>
      <c r="EQ42" s="847">
        <f t="shared" si="226"/>
        <v>0</v>
      </c>
      <c r="ER42" s="848">
        <f t="shared" si="226"/>
        <v>0</v>
      </c>
      <c r="ES42" s="846">
        <f t="shared" si="226"/>
        <v>0</v>
      </c>
      <c r="ET42" s="847">
        <f t="shared" si="226"/>
        <v>0</v>
      </c>
      <c r="EU42" s="848">
        <f t="shared" si="226"/>
        <v>0</v>
      </c>
      <c r="EV42" s="849">
        <f t="shared" si="196"/>
        <v>0</v>
      </c>
      <c r="EW42" s="846">
        <f t="shared" ref="EW42:FC42" si="227">SUM(EW37:EW41)</f>
        <v>0</v>
      </c>
      <c r="EX42" s="847">
        <f t="shared" si="227"/>
        <v>0</v>
      </c>
      <c r="EY42" s="848">
        <f t="shared" si="227"/>
        <v>0</v>
      </c>
      <c r="EZ42" s="846">
        <f t="shared" si="227"/>
        <v>0</v>
      </c>
      <c r="FA42" s="847">
        <f t="shared" si="227"/>
        <v>0</v>
      </c>
      <c r="FB42" s="847">
        <f t="shared" si="227"/>
        <v>0</v>
      </c>
      <c r="FC42" s="848">
        <f t="shared" si="227"/>
        <v>0</v>
      </c>
      <c r="FD42" s="850">
        <f t="shared" si="198"/>
        <v>0</v>
      </c>
      <c r="FE42" s="851">
        <f t="shared" si="199"/>
        <v>0</v>
      </c>
      <c r="FF42" s="851">
        <f t="shared" si="200"/>
        <v>0</v>
      </c>
      <c r="FG42" s="849">
        <f t="shared" si="201"/>
        <v>0</v>
      </c>
      <c r="FI42" s="5651"/>
      <c r="FJ42" s="5651"/>
      <c r="FK42" s="846">
        <f>SUM(FK37:FK41)</f>
        <v>0</v>
      </c>
      <c r="FL42" s="847">
        <f t="shared" ref="FL42:FM42" si="228">SUM(FL39:FL41)</f>
        <v>0</v>
      </c>
      <c r="FM42" s="847">
        <f t="shared" si="228"/>
        <v>0</v>
      </c>
      <c r="FN42" s="848">
        <f>SUM(FN37:FN41)</f>
        <v>0</v>
      </c>
      <c r="FO42" s="846">
        <f>SUM(FO37:FO41)</f>
        <v>0</v>
      </c>
      <c r="FP42" s="847">
        <f t="shared" ref="FP42:FQ42" si="229">SUM(FP39:FP41)</f>
        <v>0</v>
      </c>
      <c r="FQ42" s="847">
        <f t="shared" si="229"/>
        <v>0</v>
      </c>
      <c r="FR42" s="848">
        <f>SUM(FR37:FR41)</f>
        <v>0</v>
      </c>
    </row>
    <row r="43" spans="1:174" ht="48" customHeight="1" thickBot="1">
      <c r="A43" s="6311" t="s">
        <v>31</v>
      </c>
      <c r="B43" s="6312"/>
      <c r="C43" s="6312"/>
      <c r="D43" s="6312"/>
      <c r="E43" s="6312"/>
      <c r="F43" s="6312"/>
      <c r="G43" s="6312"/>
      <c r="H43" s="6312"/>
      <c r="I43" s="6312"/>
      <c r="J43" s="6313"/>
      <c r="K43" s="114">
        <v>3</v>
      </c>
      <c r="L43" s="148"/>
      <c r="M43" s="148"/>
      <c r="N43" s="148"/>
      <c r="O43" s="149"/>
      <c r="P43" s="149"/>
      <c r="Q43" s="149"/>
      <c r="R43" s="148"/>
      <c r="S43" s="148"/>
      <c r="T43" s="148"/>
      <c r="U43" s="148"/>
      <c r="V43" s="148"/>
      <c r="W43" s="148"/>
      <c r="X43" s="148"/>
      <c r="Y43" s="148"/>
      <c r="Z43" s="149"/>
      <c r="AA43" s="149"/>
      <c r="AB43" s="149"/>
      <c r="AC43" s="148"/>
      <c r="AD43" s="148"/>
      <c r="AE43" s="148"/>
      <c r="AF43" s="2163"/>
      <c r="AG43" s="148"/>
      <c r="AH43" s="151"/>
      <c r="AI43" s="148"/>
      <c r="AJ43" s="148"/>
      <c r="AK43" s="148"/>
      <c r="AL43" s="148"/>
      <c r="AM43" s="2163"/>
      <c r="AN43" s="151"/>
      <c r="AO43" s="151"/>
      <c r="AP43" s="151"/>
      <c r="AQ43" s="151"/>
      <c r="AR43" s="151"/>
      <c r="AS43" s="2164"/>
      <c r="AT43" s="148"/>
      <c r="AU43" s="148"/>
      <c r="AV43" s="148"/>
      <c r="AW43" s="148"/>
      <c r="AX43" s="148"/>
      <c r="AY43" s="2164"/>
      <c r="AZ43" s="148"/>
      <c r="BA43" s="148"/>
      <c r="BB43" s="2165"/>
      <c r="BC43" s="1996"/>
      <c r="BD43" s="5653">
        <f>_xlfn.XLOOKUP(B38,التشكيل_القديم!$M$5:$M$39,التشكيل_القديم!$L$5:$L$39,0,0)</f>
        <v>3</v>
      </c>
      <c r="BE43" s="6200" t="str">
        <f>"(3)             "&amp; "عضو يسار الدائرة  /  "  &amp;B38</f>
        <v xml:space="preserve">(3)             عضو يسار الدائرة  /  علاء الدين طه احمد محمد </v>
      </c>
      <c r="BF43" s="6200"/>
      <c r="BG43" s="6200"/>
      <c r="BH43" s="6200"/>
      <c r="BI43" s="6200"/>
      <c r="BJ43" s="6200"/>
      <c r="BK43" s="6200"/>
      <c r="BL43" s="6200"/>
      <c r="BM43" s="6200"/>
      <c r="BN43" s="6200"/>
      <c r="BO43" s="6200"/>
      <c r="BP43" s="6200"/>
      <c r="BQ43" s="6200"/>
      <c r="BR43" s="6200"/>
      <c r="BS43" s="6200"/>
      <c r="BT43" s="6200"/>
      <c r="BU43" s="6200"/>
      <c r="BV43" s="6200"/>
      <c r="BW43" s="6200"/>
      <c r="BX43" s="6200"/>
      <c r="BY43" s="6200"/>
      <c r="BZ43" s="6200"/>
      <c r="CA43" s="6200"/>
      <c r="CB43" s="6200"/>
      <c r="CC43" s="6200"/>
      <c r="CD43" s="6200"/>
      <c r="CE43" s="6201"/>
      <c r="CF43" s="5687">
        <f>_xlfn.XLOOKUP(B39,التشكيل_القديم!$M$5:$M$39,التشكيل_القديم!$L$5:$L$39,0,0)</f>
        <v>0</v>
      </c>
      <c r="CG43" s="6369" t="str">
        <f>IF(B39&lt;&gt;"", "(4)             "&amp; "عضو يسار اليسار  الدائرة  /  "  &amp;B39,"لا يوجد عضو رابع")</f>
        <v>لا يوجد عضو رابع</v>
      </c>
      <c r="CH43" s="6200"/>
      <c r="CI43" s="6200"/>
      <c r="CJ43" s="6200"/>
      <c r="CK43" s="6200"/>
      <c r="CL43" s="6200"/>
      <c r="CM43" s="6200"/>
      <c r="CN43" s="6200"/>
      <c r="CO43" s="6200"/>
      <c r="CP43" s="6200"/>
      <c r="CQ43" s="6200"/>
      <c r="CR43" s="6200"/>
      <c r="CS43" s="6200"/>
      <c r="CT43" s="6200"/>
      <c r="CU43" s="6200"/>
      <c r="CV43" s="6200"/>
      <c r="CW43" s="6200"/>
      <c r="CX43" s="6200"/>
      <c r="CY43" s="6200"/>
      <c r="CZ43" s="6200"/>
      <c r="DA43" s="6200"/>
      <c r="DB43" s="6200"/>
      <c r="DC43" s="6200"/>
      <c r="DD43" s="6200"/>
      <c r="DE43" s="6200"/>
      <c r="DF43" s="6200"/>
      <c r="DG43" s="6201"/>
      <c r="DH43" s="5687">
        <f>_xlfn.XLOOKUP(B41,التشكيل_القديم!$M$5:$M$39,التشكيل_القديم!$L$5:$L$39,0,0)</f>
        <v>0</v>
      </c>
      <c r="DI43" s="6200" t="str">
        <f xml:space="preserve"> IF(B41&lt;&gt;"","(6)             "&amp;"عضو يسار يسار يسار اليسار  الدائرة  /  "  &amp;B41,"لا يوجد عضو سادس")</f>
        <v>لا يوجد عضو سادس</v>
      </c>
      <c r="DJ43" s="6200"/>
      <c r="DK43" s="6200"/>
      <c r="DL43" s="6200"/>
      <c r="DM43" s="6200"/>
      <c r="DN43" s="6200"/>
      <c r="DO43" s="6200"/>
      <c r="DP43" s="6200"/>
      <c r="DQ43" s="6200"/>
      <c r="DR43" s="6200"/>
      <c r="DS43" s="6200"/>
      <c r="DT43" s="6200"/>
      <c r="DU43" s="6200"/>
      <c r="DV43" s="6200"/>
      <c r="DW43" s="6200"/>
      <c r="DX43" s="6200"/>
      <c r="DY43" s="6200"/>
      <c r="DZ43" s="6200"/>
      <c r="EA43" s="6200"/>
      <c r="EB43" s="6200"/>
      <c r="EC43" s="6200"/>
      <c r="ED43" s="6200"/>
      <c r="EE43" s="6200"/>
      <c r="EF43" s="6200"/>
      <c r="EG43" s="6200"/>
      <c r="EH43" s="6200"/>
      <c r="EI43" s="6201"/>
      <c r="EJ43" s="162"/>
      <c r="EK43" s="6348" t="s">
        <v>23</v>
      </c>
      <c r="EL43" s="6349"/>
      <c r="EM43" s="6349"/>
      <c r="EN43" s="6350"/>
      <c r="EO43" s="6370" t="s">
        <v>33</v>
      </c>
      <c r="EP43" s="6370"/>
      <c r="EQ43" s="6370"/>
      <c r="ER43" s="6371"/>
      <c r="ES43" s="6351" t="s">
        <v>184</v>
      </c>
      <c r="ET43" s="6352"/>
      <c r="EU43" s="6352"/>
      <c r="EV43" s="6353"/>
      <c r="EW43" s="6366" t="s">
        <v>185</v>
      </c>
      <c r="EX43" s="6367"/>
      <c r="EY43" s="6367"/>
      <c r="EZ43" s="6368"/>
      <c r="FA43" s="6354" t="s">
        <v>200</v>
      </c>
      <c r="FB43" s="6355"/>
      <c r="FC43" s="6355"/>
      <c r="FD43" s="6356"/>
      <c r="FE43" s="6338" t="s">
        <v>597</v>
      </c>
      <c r="FF43" s="6339"/>
      <c r="FG43" s="6339"/>
      <c r="FH43" s="6340"/>
      <c r="FI43" s="852" t="s">
        <v>205</v>
      </c>
      <c r="FJ43" s="838" t="s">
        <v>190</v>
      </c>
      <c r="FK43" s="838" t="s">
        <v>203</v>
      </c>
      <c r="FL43" s="838" t="s">
        <v>204</v>
      </c>
      <c r="FM43" s="839" t="s">
        <v>116</v>
      </c>
    </row>
    <row r="44" spans="1:174" ht="48" customHeight="1" thickBot="1">
      <c r="A44" s="6202" t="str">
        <f>IF(AND(FH37="ok",FH38="ok",FH39="ok",FH40="ok",FH41="ok", H44 &lt;&gt;"فارغ"),"ok","wrong")</f>
        <v>wrong</v>
      </c>
      <c r="B44" s="6203"/>
      <c r="C44" s="6203"/>
      <c r="D44" s="6203"/>
      <c r="E44" s="6203"/>
      <c r="F44" s="6203"/>
      <c r="G44" s="6204"/>
      <c r="H44" s="6208" t="str">
        <f>IF(Z42=0,"فارغ","")</f>
        <v/>
      </c>
      <c r="I44" s="6209"/>
      <c r="J44" s="6209"/>
      <c r="K44" s="6209"/>
      <c r="L44" s="5677" t="str">
        <f>الاعدادات!$D$6</f>
        <v>2022 وما قبلها</v>
      </c>
      <c r="M44" s="149"/>
      <c r="N44" s="149"/>
      <c r="O44" s="149"/>
      <c r="P44" s="149"/>
      <c r="Q44" s="149"/>
      <c r="R44" s="148"/>
      <c r="S44" s="148"/>
      <c r="T44" s="148"/>
      <c r="U44" s="148"/>
      <c r="V44" s="148"/>
      <c r="W44" s="148"/>
      <c r="X44" s="148"/>
      <c r="Y44" s="148"/>
      <c r="Z44" s="2166"/>
      <c r="AA44" s="148"/>
      <c r="AB44" s="148"/>
      <c r="AC44" s="148"/>
      <c r="AD44" s="148"/>
      <c r="AE44" s="148"/>
      <c r="AF44" s="2163"/>
      <c r="AG44" s="148"/>
      <c r="AH44" s="151"/>
      <c r="AI44" s="148"/>
      <c r="AJ44" s="148"/>
      <c r="AK44" s="148"/>
      <c r="AL44" s="148"/>
      <c r="AM44" s="2163"/>
      <c r="AN44" s="151"/>
      <c r="AO44" s="151"/>
      <c r="AP44" s="151"/>
      <c r="AQ44" s="151"/>
      <c r="AR44" s="151"/>
      <c r="AS44" s="2164"/>
      <c r="AT44" s="148"/>
      <c r="AU44" s="148"/>
      <c r="AV44" s="148"/>
      <c r="AW44" s="148"/>
      <c r="AX44" s="148"/>
      <c r="AY44" s="2164"/>
      <c r="AZ44" s="148"/>
      <c r="BA44" s="148"/>
      <c r="BB44" s="2165"/>
      <c r="BC44" s="5683" t="str">
        <f>الاعدادات!$D$6</f>
        <v>2022 وما قبلها</v>
      </c>
      <c r="BD44" s="76"/>
      <c r="BE44" s="83"/>
      <c r="BF44" s="83"/>
      <c r="BG44" s="84"/>
      <c r="BH44" s="84"/>
      <c r="BI44" s="84"/>
      <c r="BJ44" s="85"/>
      <c r="BK44" s="86"/>
      <c r="BL44" s="87"/>
      <c r="BM44" s="87"/>
      <c r="BN44" s="88"/>
      <c r="BO44" s="88"/>
      <c r="BP44" s="89"/>
      <c r="BQ44" s="77">
        <f t="shared" ref="BQ44:BQ49" si="230">BP44+BO44+BN44+BM44+BL44+BK44+BJ44+BI44+BH44+BG44+BF44+BE44+BD44</f>
        <v>0</v>
      </c>
      <c r="BR44" s="90"/>
      <c r="BS44" s="91"/>
      <c r="BT44" s="92"/>
      <c r="BU44" s="93"/>
      <c r="BV44" s="94"/>
      <c r="BW44" s="95"/>
      <c r="BX44" s="96"/>
      <c r="BY44" s="97"/>
      <c r="BZ44" s="98"/>
      <c r="CA44" s="99"/>
      <c r="CB44" s="79">
        <f t="shared" ref="CB44:CB48" si="231">CA44+BZ44+BY44+BX44+BW44+BV44+BU44+BT44+BS44+BR44+BQ44</f>
        <v>0</v>
      </c>
      <c r="CC44" s="80"/>
      <c r="CD44" s="78"/>
      <c r="CE44" s="102"/>
      <c r="CF44" s="82"/>
      <c r="CG44" s="83"/>
      <c r="CH44" s="83"/>
      <c r="CI44" s="84"/>
      <c r="CJ44" s="84"/>
      <c r="CK44" s="84"/>
      <c r="CL44" s="85"/>
      <c r="CM44" s="86"/>
      <c r="CN44" s="87"/>
      <c r="CO44" s="87"/>
      <c r="CP44" s="88"/>
      <c r="CQ44" s="88"/>
      <c r="CR44" s="89"/>
      <c r="CS44" s="77">
        <f t="shared" ref="CS44:CS49" si="232">CR44+CQ44+CP44+CO44+CN44+CM44+CL44+CK44+CJ44+CI44+CH44+CG44+CF44</f>
        <v>0</v>
      </c>
      <c r="CT44" s="90"/>
      <c r="CU44" s="168"/>
      <c r="CV44" s="92"/>
      <c r="CW44" s="93"/>
      <c r="CX44" s="94"/>
      <c r="CY44" s="95"/>
      <c r="CZ44" s="96"/>
      <c r="DA44" s="97"/>
      <c r="DB44" s="98"/>
      <c r="DC44" s="99"/>
      <c r="DD44" s="79">
        <f t="shared" ref="DD44:DD48" si="233">SUM(CS44:DC44)</f>
        <v>0</v>
      </c>
      <c r="DE44" s="80"/>
      <c r="DF44" s="78"/>
      <c r="DG44" s="102"/>
      <c r="DH44" s="82"/>
      <c r="DI44" s="83"/>
      <c r="DJ44" s="83"/>
      <c r="DK44" s="84"/>
      <c r="DL44" s="84"/>
      <c r="DM44" s="84"/>
      <c r="DN44" s="85"/>
      <c r="DO44" s="86"/>
      <c r="DP44" s="87"/>
      <c r="DQ44" s="87"/>
      <c r="DR44" s="88"/>
      <c r="DS44" s="88"/>
      <c r="DT44" s="89"/>
      <c r="DU44" s="77">
        <f t="shared" ref="DU44:DU49" si="234">DT44+DS44+DR44+DQ44+DP44+DO44+DN44+DM44+DL44+DK44+DJ44+DI44+DH44</f>
        <v>0</v>
      </c>
      <c r="DV44" s="90"/>
      <c r="DW44" s="168"/>
      <c r="DX44" s="92"/>
      <c r="DY44" s="93"/>
      <c r="DZ44" s="94"/>
      <c r="EA44" s="95"/>
      <c r="EB44" s="96"/>
      <c r="EC44" s="97"/>
      <c r="ED44" s="98"/>
      <c r="EE44" s="99"/>
      <c r="EF44" s="79">
        <f t="shared" ref="EF44:EF48" si="235">SUM(DU44:EE44)</f>
        <v>0</v>
      </c>
      <c r="EG44" s="80"/>
      <c r="EH44" s="78"/>
      <c r="EI44" s="102"/>
      <c r="EJ44" s="162" t="s">
        <v>163</v>
      </c>
      <c r="EK44" s="838" t="s">
        <v>190</v>
      </c>
      <c r="EL44" s="838" t="s">
        <v>203</v>
      </c>
      <c r="EM44" s="838" t="s">
        <v>204</v>
      </c>
      <c r="EN44" s="839" t="s">
        <v>116</v>
      </c>
      <c r="EO44" s="838" t="s">
        <v>190</v>
      </c>
      <c r="EP44" s="838" t="s">
        <v>203</v>
      </c>
      <c r="EQ44" s="838" t="s">
        <v>204</v>
      </c>
      <c r="ER44" s="839" t="s">
        <v>116</v>
      </c>
      <c r="ES44" s="838" t="s">
        <v>190</v>
      </c>
      <c r="ET44" s="838" t="s">
        <v>203</v>
      </c>
      <c r="EU44" s="838" t="s">
        <v>204</v>
      </c>
      <c r="EV44" s="839" t="s">
        <v>116</v>
      </c>
      <c r="EW44" s="838" t="s">
        <v>190</v>
      </c>
      <c r="EX44" s="838" t="s">
        <v>203</v>
      </c>
      <c r="EY44" s="838" t="s">
        <v>204</v>
      </c>
      <c r="EZ44" s="839" t="s">
        <v>116</v>
      </c>
      <c r="FA44" s="838" t="s">
        <v>190</v>
      </c>
      <c r="FB44" s="838" t="s">
        <v>203</v>
      </c>
      <c r="FC44" s="838" t="s">
        <v>204</v>
      </c>
      <c r="FD44" s="839" t="s">
        <v>116</v>
      </c>
      <c r="FE44" s="838" t="s">
        <v>190</v>
      </c>
      <c r="FF44" s="838" t="s">
        <v>203</v>
      </c>
      <c r="FG44" s="838" t="s">
        <v>204</v>
      </c>
      <c r="FH44" s="839" t="s">
        <v>116</v>
      </c>
      <c r="FI44" s="836" t="s">
        <v>23</v>
      </c>
      <c r="FJ44" s="166">
        <f>EK49</f>
        <v>0</v>
      </c>
      <c r="FK44" s="166">
        <f>EL49</f>
        <v>0</v>
      </c>
      <c r="FL44" s="166">
        <f t="shared" ref="FL44" si="236">EM49</f>
        <v>0</v>
      </c>
      <c r="FM44" s="166">
        <f t="shared" ref="FM44" si="237">EN49</f>
        <v>0</v>
      </c>
    </row>
    <row r="45" spans="1:174" ht="48" customHeight="1" thickBot="1">
      <c r="A45" s="6205"/>
      <c r="B45" s="6206"/>
      <c r="C45" s="6206"/>
      <c r="D45" s="6206"/>
      <c r="E45" s="6206"/>
      <c r="F45" s="6206"/>
      <c r="G45" s="6207"/>
      <c r="H45" s="6208"/>
      <c r="I45" s="6209"/>
      <c r="J45" s="6209"/>
      <c r="K45" s="6209"/>
      <c r="L45" s="5675">
        <f>الاعدادات!$D$7</f>
        <v>2023</v>
      </c>
      <c r="M45" s="148"/>
      <c r="N45" s="148"/>
      <c r="O45" s="148"/>
      <c r="P45" s="148"/>
      <c r="Q45" s="148"/>
      <c r="R45" s="148"/>
      <c r="S45" s="148"/>
      <c r="T45" s="148"/>
      <c r="U45" s="148"/>
      <c r="V45" s="148"/>
      <c r="W45" s="148"/>
      <c r="X45" s="148"/>
      <c r="Y45" s="148"/>
      <c r="Z45" s="2166"/>
      <c r="AA45" s="148"/>
      <c r="AB45" s="148"/>
      <c r="AC45" s="148"/>
      <c r="AD45" s="148"/>
      <c r="AE45" s="148"/>
      <c r="AF45" s="2163"/>
      <c r="AG45" s="148"/>
      <c r="AH45" s="151"/>
      <c r="AI45" s="148"/>
      <c r="AJ45" s="148"/>
      <c r="AK45" s="148"/>
      <c r="AL45" s="148"/>
      <c r="AM45" s="2163"/>
      <c r="AN45" s="151"/>
      <c r="AO45" s="151"/>
      <c r="AP45" s="151"/>
      <c r="AQ45" s="151"/>
      <c r="AR45" s="151"/>
      <c r="AS45" s="2164"/>
      <c r="AT45" s="148"/>
      <c r="AU45" s="148"/>
      <c r="AV45" s="148"/>
      <c r="AW45" s="148"/>
      <c r="AX45" s="148"/>
      <c r="AY45" s="2164"/>
      <c r="AZ45" s="148"/>
      <c r="BA45" s="148"/>
      <c r="BB45" s="2165"/>
      <c r="BC45" s="5683">
        <f>الاعدادات!$D$7</f>
        <v>2023</v>
      </c>
      <c r="BD45" s="82"/>
      <c r="BE45" s="83"/>
      <c r="BF45" s="83"/>
      <c r="BG45" s="84"/>
      <c r="BH45" s="84"/>
      <c r="BI45" s="84"/>
      <c r="BJ45" s="85"/>
      <c r="BK45" s="86"/>
      <c r="BL45" s="87"/>
      <c r="BM45" s="87"/>
      <c r="BN45" s="88"/>
      <c r="BO45" s="88"/>
      <c r="BP45" s="89"/>
      <c r="BQ45" s="77">
        <f t="shared" si="230"/>
        <v>0</v>
      </c>
      <c r="BR45" s="90"/>
      <c r="BS45" s="91"/>
      <c r="BT45" s="92"/>
      <c r="BU45" s="93"/>
      <c r="BV45" s="94"/>
      <c r="BW45" s="95"/>
      <c r="BX45" s="96"/>
      <c r="BY45" s="97"/>
      <c r="BZ45" s="98"/>
      <c r="CA45" s="99"/>
      <c r="CB45" s="79">
        <f t="shared" si="231"/>
        <v>0</v>
      </c>
      <c r="CC45" s="104"/>
      <c r="CD45" s="92"/>
      <c r="CE45" s="102"/>
      <c r="CF45" s="82"/>
      <c r="CG45" s="83"/>
      <c r="CH45" s="83"/>
      <c r="CI45" s="84"/>
      <c r="CJ45" s="84"/>
      <c r="CK45" s="84"/>
      <c r="CL45" s="85"/>
      <c r="CM45" s="86"/>
      <c r="CN45" s="87"/>
      <c r="CO45" s="87"/>
      <c r="CP45" s="88"/>
      <c r="CQ45" s="88"/>
      <c r="CR45" s="89"/>
      <c r="CS45" s="77">
        <f t="shared" si="232"/>
        <v>0</v>
      </c>
      <c r="CT45" s="90"/>
      <c r="CU45" s="168"/>
      <c r="CV45" s="92"/>
      <c r="CW45" s="93"/>
      <c r="CX45" s="94"/>
      <c r="CY45" s="95"/>
      <c r="CZ45" s="96"/>
      <c r="DA45" s="97"/>
      <c r="DB45" s="98"/>
      <c r="DC45" s="99"/>
      <c r="DD45" s="79">
        <f t="shared" si="233"/>
        <v>0</v>
      </c>
      <c r="DE45" s="104"/>
      <c r="DF45" s="92"/>
      <c r="DG45" s="102"/>
      <c r="DH45" s="82"/>
      <c r="DI45" s="83"/>
      <c r="DJ45" s="83"/>
      <c r="DK45" s="84"/>
      <c r="DL45" s="84"/>
      <c r="DM45" s="84"/>
      <c r="DN45" s="85"/>
      <c r="DO45" s="86"/>
      <c r="DP45" s="87"/>
      <c r="DQ45" s="87"/>
      <c r="DR45" s="88"/>
      <c r="DS45" s="88"/>
      <c r="DT45" s="89"/>
      <c r="DU45" s="77">
        <f t="shared" si="234"/>
        <v>0</v>
      </c>
      <c r="DV45" s="90"/>
      <c r="DW45" s="168"/>
      <c r="DX45" s="92"/>
      <c r="DY45" s="93"/>
      <c r="DZ45" s="94"/>
      <c r="EA45" s="95"/>
      <c r="EB45" s="96"/>
      <c r="EC45" s="97"/>
      <c r="ED45" s="98"/>
      <c r="EE45" s="99"/>
      <c r="EF45" s="79">
        <f t="shared" si="235"/>
        <v>0</v>
      </c>
      <c r="EG45" s="104"/>
      <c r="EH45" s="92"/>
      <c r="EI45" s="102"/>
      <c r="EJ45" s="5675" t="str">
        <f>الاعدادات!$D$6</f>
        <v>2022 وما قبلها</v>
      </c>
      <c r="EK45" s="163">
        <f t="shared" ref="EK45:EK49" si="238">BQ37</f>
        <v>0</v>
      </c>
      <c r="EL45" s="164">
        <f t="shared" ref="EL45:EL49" si="239">BR37</f>
        <v>0</v>
      </c>
      <c r="EM45" s="164">
        <f>BS37+BT37+BU37+BV37+BW37</f>
        <v>0</v>
      </c>
      <c r="EN45" s="165">
        <f>BX37+BY37+BZ37+CA37</f>
        <v>0</v>
      </c>
      <c r="EO45" s="166">
        <f t="shared" ref="EO45:EO49" si="240">CS37</f>
        <v>0</v>
      </c>
      <c r="EP45" s="164">
        <f t="shared" ref="EP45:EP49" si="241">CT37</f>
        <v>0</v>
      </c>
      <c r="EQ45" s="164">
        <f>CU37+CV37+CW37+CX37+CY37</f>
        <v>0</v>
      </c>
      <c r="ER45" s="165">
        <f>CZ37+DA37+DB37+DC37</f>
        <v>0</v>
      </c>
      <c r="ES45" s="166">
        <f t="shared" ref="ES45:ES49" si="242">BQ44</f>
        <v>0</v>
      </c>
      <c r="ET45" s="164">
        <f t="shared" ref="ET45:ET49" si="243">BR44</f>
        <v>0</v>
      </c>
      <c r="EU45" s="164">
        <f>BS44+BT44+BU44+BV44+BW44</f>
        <v>0</v>
      </c>
      <c r="EV45" s="165">
        <f>BX44+BY44+BZ44+CA44</f>
        <v>0</v>
      </c>
      <c r="EW45" s="166">
        <f t="shared" ref="EW45:EW49" si="244">CS44</f>
        <v>0</v>
      </c>
      <c r="EX45" s="164">
        <f t="shared" ref="EX45:EX49" si="245">CT44</f>
        <v>0</v>
      </c>
      <c r="EY45" s="164">
        <f>CU44+CV44+CW44+CX44+CY44</f>
        <v>0</v>
      </c>
      <c r="EZ45" s="167">
        <f>CZ44+DA44+DB44+DC44</f>
        <v>0</v>
      </c>
      <c r="FA45" s="166">
        <f t="shared" ref="FA45:FA49" si="246">DU37</f>
        <v>0</v>
      </c>
      <c r="FB45" s="164">
        <f t="shared" ref="FB45:FB49" si="247">DV37</f>
        <v>0</v>
      </c>
      <c r="FC45" s="164">
        <f>DW37+DX37+DY37+DZ37+EA37</f>
        <v>0</v>
      </c>
      <c r="FD45" s="167">
        <f>EB37+EC37+ED37+EE37</f>
        <v>0</v>
      </c>
      <c r="FE45" s="166">
        <f t="shared" ref="FE45:FE49" si="248">DU44</f>
        <v>0</v>
      </c>
      <c r="FF45" s="164">
        <f t="shared" ref="FF45:FF49" si="249">DV44</f>
        <v>0</v>
      </c>
      <c r="FG45" s="164">
        <f>DW44+DX44+DY44+DZ44+EA44</f>
        <v>0</v>
      </c>
      <c r="FH45" s="167">
        <f>EB44+EC44+ED44+EE44</f>
        <v>0</v>
      </c>
      <c r="FI45" s="837" t="s">
        <v>33</v>
      </c>
      <c r="FJ45" s="169">
        <f>EO49</f>
        <v>0</v>
      </c>
      <c r="FK45" s="169">
        <f t="shared" ref="FK45" si="250">EP49</f>
        <v>0</v>
      </c>
      <c r="FL45" s="169">
        <f t="shared" ref="FL45" si="251">EQ49</f>
        <v>0</v>
      </c>
      <c r="FM45" s="169">
        <f t="shared" ref="FM45" si="252">ER49</f>
        <v>0</v>
      </c>
    </row>
    <row r="46" spans="1:174" ht="48" customHeight="1" thickBot="1">
      <c r="A46" s="143"/>
      <c r="B46" s="157"/>
      <c r="C46" s="157"/>
      <c r="D46" s="157"/>
      <c r="E46" s="158"/>
      <c r="F46" s="158"/>
      <c r="G46" s="159"/>
      <c r="H46" s="144"/>
      <c r="I46" s="144"/>
      <c r="J46" s="145"/>
      <c r="K46" s="146"/>
      <c r="L46" s="5675">
        <f>الاعدادات!$D$8</f>
        <v>2024</v>
      </c>
      <c r="M46" s="148"/>
      <c r="N46" s="148"/>
      <c r="O46" s="148"/>
      <c r="P46" s="148"/>
      <c r="Q46" s="148"/>
      <c r="R46" s="148"/>
      <c r="S46" s="148"/>
      <c r="T46" s="148"/>
      <c r="U46" s="148"/>
      <c r="V46" s="148"/>
      <c r="W46" s="148"/>
      <c r="X46" s="148"/>
      <c r="Y46" s="148"/>
      <c r="Z46" s="2166"/>
      <c r="AA46" s="148"/>
      <c r="AB46" s="148"/>
      <c r="AC46" s="148"/>
      <c r="AD46" s="148"/>
      <c r="AE46" s="148"/>
      <c r="AF46" s="2163"/>
      <c r="AG46" s="148"/>
      <c r="AH46" s="151"/>
      <c r="AI46" s="148"/>
      <c r="AJ46" s="148"/>
      <c r="AK46" s="148"/>
      <c r="AL46" s="148"/>
      <c r="AM46" s="2163"/>
      <c r="AN46" s="151"/>
      <c r="AO46" s="151"/>
      <c r="AP46" s="151"/>
      <c r="AQ46" s="151"/>
      <c r="AR46" s="151"/>
      <c r="AS46" s="2164"/>
      <c r="AT46" s="148"/>
      <c r="AU46" s="148"/>
      <c r="AV46" s="148"/>
      <c r="AW46" s="148"/>
      <c r="AX46" s="148"/>
      <c r="AY46" s="2164"/>
      <c r="AZ46" s="148"/>
      <c r="BA46" s="148"/>
      <c r="BB46" s="2165"/>
      <c r="BC46" s="5683">
        <f>الاعدادات!$D$8</f>
        <v>2024</v>
      </c>
      <c r="BD46" s="82"/>
      <c r="BE46" s="83"/>
      <c r="BF46" s="83"/>
      <c r="BG46" s="84"/>
      <c r="BH46" s="84"/>
      <c r="BI46" s="84"/>
      <c r="BJ46" s="85"/>
      <c r="BK46" s="86"/>
      <c r="BL46" s="87"/>
      <c r="BM46" s="87"/>
      <c r="BN46" s="88"/>
      <c r="BO46" s="88"/>
      <c r="BP46" s="89"/>
      <c r="BQ46" s="77">
        <f t="shared" si="230"/>
        <v>0</v>
      </c>
      <c r="BR46" s="90"/>
      <c r="BS46" s="91"/>
      <c r="BT46" s="92"/>
      <c r="BU46" s="93"/>
      <c r="BV46" s="94"/>
      <c r="BW46" s="95"/>
      <c r="BX46" s="96"/>
      <c r="BY46" s="97"/>
      <c r="BZ46" s="98"/>
      <c r="CA46" s="99"/>
      <c r="CB46" s="79">
        <f t="shared" si="231"/>
        <v>0</v>
      </c>
      <c r="CC46" s="104"/>
      <c r="CD46" s="92"/>
      <c r="CE46" s="102"/>
      <c r="CF46" s="82"/>
      <c r="CG46" s="83"/>
      <c r="CH46" s="83"/>
      <c r="CI46" s="84"/>
      <c r="CJ46" s="84"/>
      <c r="CK46" s="84"/>
      <c r="CL46" s="85"/>
      <c r="CM46" s="86"/>
      <c r="CN46" s="87"/>
      <c r="CO46" s="87"/>
      <c r="CP46" s="88"/>
      <c r="CQ46" s="88"/>
      <c r="CR46" s="89"/>
      <c r="CS46" s="77">
        <f t="shared" si="232"/>
        <v>0</v>
      </c>
      <c r="CT46" s="90"/>
      <c r="CU46" s="168"/>
      <c r="CV46" s="92"/>
      <c r="CW46" s="93"/>
      <c r="CX46" s="94"/>
      <c r="CY46" s="95"/>
      <c r="CZ46" s="96"/>
      <c r="DA46" s="97"/>
      <c r="DB46" s="98"/>
      <c r="DC46" s="99"/>
      <c r="DD46" s="79">
        <f t="shared" si="233"/>
        <v>0</v>
      </c>
      <c r="DE46" s="104"/>
      <c r="DF46" s="92"/>
      <c r="DG46" s="102"/>
      <c r="DH46" s="82"/>
      <c r="DI46" s="83"/>
      <c r="DJ46" s="83"/>
      <c r="DK46" s="84"/>
      <c r="DL46" s="84"/>
      <c r="DM46" s="84"/>
      <c r="DN46" s="85"/>
      <c r="DO46" s="86"/>
      <c r="DP46" s="87"/>
      <c r="DQ46" s="87"/>
      <c r="DR46" s="88"/>
      <c r="DS46" s="88"/>
      <c r="DT46" s="89"/>
      <c r="DU46" s="77">
        <f t="shared" si="234"/>
        <v>0</v>
      </c>
      <c r="DV46" s="90"/>
      <c r="DW46" s="168"/>
      <c r="DX46" s="92"/>
      <c r="DY46" s="93"/>
      <c r="DZ46" s="94"/>
      <c r="EA46" s="95"/>
      <c r="EB46" s="96"/>
      <c r="EC46" s="97"/>
      <c r="ED46" s="98"/>
      <c r="EE46" s="99"/>
      <c r="EF46" s="79">
        <f t="shared" si="235"/>
        <v>0</v>
      </c>
      <c r="EG46" s="104"/>
      <c r="EH46" s="92"/>
      <c r="EI46" s="102"/>
      <c r="EJ46" s="5675">
        <f>الاعدادات!$D$7</f>
        <v>2023</v>
      </c>
      <c r="EK46" s="163">
        <f t="shared" si="238"/>
        <v>0</v>
      </c>
      <c r="EL46" s="164">
        <f t="shared" si="239"/>
        <v>0</v>
      </c>
      <c r="EM46" s="164">
        <f>BS38+BT38+BU38+BV38+BW38</f>
        <v>0</v>
      </c>
      <c r="EN46" s="165">
        <f>BX38+BY38+BZ38+CA38</f>
        <v>0</v>
      </c>
      <c r="EO46" s="166">
        <f t="shared" si="240"/>
        <v>0</v>
      </c>
      <c r="EP46" s="164">
        <f t="shared" si="241"/>
        <v>0</v>
      </c>
      <c r="EQ46" s="164">
        <f>CU38+CV38+CW38+CX38+CY38</f>
        <v>0</v>
      </c>
      <c r="ER46" s="165">
        <f>CZ38+DA38+DB38+DC38</f>
        <v>0</v>
      </c>
      <c r="ES46" s="166">
        <f t="shared" si="242"/>
        <v>0</v>
      </c>
      <c r="ET46" s="164">
        <f t="shared" si="243"/>
        <v>0</v>
      </c>
      <c r="EU46" s="164">
        <f>BS45+BT45+BU45+BV45+BW45</f>
        <v>0</v>
      </c>
      <c r="EV46" s="165">
        <f>BX45+BY45+BZ45+CA45</f>
        <v>0</v>
      </c>
      <c r="EW46" s="166">
        <f t="shared" si="244"/>
        <v>0</v>
      </c>
      <c r="EX46" s="164">
        <f t="shared" si="245"/>
        <v>0</v>
      </c>
      <c r="EY46" s="164">
        <f>CU45+CV45+CW45+CX45+CY45</f>
        <v>0</v>
      </c>
      <c r="EZ46" s="167">
        <f>CZ45+DA45+DB45+DC45</f>
        <v>0</v>
      </c>
      <c r="FA46" s="166">
        <f t="shared" si="246"/>
        <v>0</v>
      </c>
      <c r="FB46" s="164">
        <f t="shared" si="247"/>
        <v>0</v>
      </c>
      <c r="FC46" s="164">
        <f>DW38+DX38+DY38+DZ38+EA38</f>
        <v>0</v>
      </c>
      <c r="FD46" s="167">
        <f>EB38+EC38+ED38+EE38</f>
        <v>0</v>
      </c>
      <c r="FE46" s="166">
        <f t="shared" si="248"/>
        <v>0</v>
      </c>
      <c r="FF46" s="164">
        <f t="shared" si="249"/>
        <v>0</v>
      </c>
      <c r="FG46" s="164">
        <f>DW45+DX45+DY45+DZ45+EA45</f>
        <v>0</v>
      </c>
      <c r="FH46" s="167">
        <f>EB45+EC45+ED45+EE45</f>
        <v>0</v>
      </c>
      <c r="FI46" s="837" t="s">
        <v>184</v>
      </c>
      <c r="FJ46" s="169">
        <f>ES49</f>
        <v>0</v>
      </c>
      <c r="FK46" s="169">
        <f t="shared" ref="FK46" si="253">ET49</f>
        <v>0</v>
      </c>
      <c r="FL46" s="169">
        <f t="shared" ref="FL46" si="254">EU49</f>
        <v>0</v>
      </c>
      <c r="FM46" s="169">
        <f t="shared" ref="FM46" si="255">EV49</f>
        <v>0</v>
      </c>
    </row>
    <row r="47" spans="1:174" ht="48" customHeight="1" thickBot="1">
      <c r="A47" s="143"/>
      <c r="B47" s="157"/>
      <c r="C47" s="157"/>
      <c r="D47" s="157"/>
      <c r="E47" s="158"/>
      <c r="F47" s="158"/>
      <c r="G47" s="159"/>
      <c r="H47" s="144"/>
      <c r="I47" s="144"/>
      <c r="J47" s="145"/>
      <c r="K47" s="146"/>
      <c r="L47" s="5675">
        <f>الاعدادات!$D$9</f>
        <v>2025</v>
      </c>
      <c r="M47" s="172"/>
      <c r="N47" s="172"/>
      <c r="O47" s="172"/>
      <c r="P47" s="172"/>
      <c r="Q47" s="172"/>
      <c r="R47" s="172"/>
      <c r="S47" s="172"/>
      <c r="T47" s="172"/>
      <c r="U47" s="172"/>
      <c r="V47" s="172"/>
      <c r="W47" s="172"/>
      <c r="X47" s="172"/>
      <c r="Y47" s="172"/>
      <c r="Z47" s="174"/>
      <c r="AA47" s="172"/>
      <c r="AB47" s="172"/>
      <c r="AC47" s="172"/>
      <c r="AD47" s="172"/>
      <c r="AE47" s="172"/>
      <c r="AF47" s="172"/>
      <c r="AG47" s="172"/>
      <c r="AH47" s="172"/>
      <c r="AI47" s="172"/>
      <c r="AJ47" s="172"/>
      <c r="AK47" s="172"/>
      <c r="AL47" s="172"/>
      <c r="AM47" s="172"/>
      <c r="AN47" s="172"/>
      <c r="AO47" s="172"/>
      <c r="AP47" s="172"/>
      <c r="AQ47" s="172"/>
      <c r="AR47" s="172"/>
      <c r="AS47" s="175"/>
      <c r="AT47" s="172"/>
      <c r="AU47" s="172"/>
      <c r="AV47" s="172"/>
      <c r="AW47" s="172"/>
      <c r="AX47" s="172"/>
      <c r="AY47" s="175"/>
      <c r="AZ47" s="172"/>
      <c r="BA47" s="172"/>
      <c r="BB47" s="2165"/>
      <c r="BC47" s="5683">
        <f>الاعدادات!$D$9</f>
        <v>2025</v>
      </c>
      <c r="BD47" s="82"/>
      <c r="BE47" s="83"/>
      <c r="BF47" s="83"/>
      <c r="BG47" s="84"/>
      <c r="BH47" s="84"/>
      <c r="BI47" s="84"/>
      <c r="BJ47" s="85"/>
      <c r="BK47" s="86"/>
      <c r="BL47" s="87"/>
      <c r="BM47" s="87"/>
      <c r="BN47" s="88"/>
      <c r="BO47" s="88"/>
      <c r="BP47" s="89"/>
      <c r="BQ47" s="77">
        <f t="shared" si="230"/>
        <v>0</v>
      </c>
      <c r="BR47" s="90"/>
      <c r="BS47" s="91"/>
      <c r="BT47" s="92"/>
      <c r="BU47" s="93"/>
      <c r="BV47" s="94"/>
      <c r="BW47" s="95"/>
      <c r="BX47" s="96"/>
      <c r="BY47" s="97"/>
      <c r="BZ47" s="98"/>
      <c r="CA47" s="99"/>
      <c r="CB47" s="79">
        <f t="shared" si="231"/>
        <v>0</v>
      </c>
      <c r="CC47" s="104"/>
      <c r="CD47" s="92"/>
      <c r="CE47" s="102"/>
      <c r="CF47" s="82"/>
      <c r="CG47" s="83"/>
      <c r="CH47" s="83"/>
      <c r="CI47" s="84"/>
      <c r="CJ47" s="84"/>
      <c r="CK47" s="84"/>
      <c r="CL47" s="85"/>
      <c r="CM47" s="86"/>
      <c r="CN47" s="87"/>
      <c r="CO47" s="87"/>
      <c r="CP47" s="88"/>
      <c r="CQ47" s="88"/>
      <c r="CR47" s="89"/>
      <c r="CS47" s="77">
        <f t="shared" si="232"/>
        <v>0</v>
      </c>
      <c r="CT47" s="90"/>
      <c r="CU47" s="168"/>
      <c r="CV47" s="92"/>
      <c r="CW47" s="93"/>
      <c r="CX47" s="94"/>
      <c r="CY47" s="95"/>
      <c r="CZ47" s="96"/>
      <c r="DA47" s="97"/>
      <c r="DB47" s="98"/>
      <c r="DC47" s="99"/>
      <c r="DD47" s="79">
        <f t="shared" si="233"/>
        <v>0</v>
      </c>
      <c r="DE47" s="104"/>
      <c r="DF47" s="92"/>
      <c r="DG47" s="102"/>
      <c r="DH47" s="82"/>
      <c r="DI47" s="83"/>
      <c r="DJ47" s="83"/>
      <c r="DK47" s="84"/>
      <c r="DL47" s="84"/>
      <c r="DM47" s="84"/>
      <c r="DN47" s="85"/>
      <c r="DO47" s="86"/>
      <c r="DP47" s="87"/>
      <c r="DQ47" s="87"/>
      <c r="DR47" s="88"/>
      <c r="DS47" s="88"/>
      <c r="DT47" s="89"/>
      <c r="DU47" s="77">
        <f t="shared" si="234"/>
        <v>0</v>
      </c>
      <c r="DV47" s="90"/>
      <c r="DW47" s="168"/>
      <c r="DX47" s="92"/>
      <c r="DY47" s="93"/>
      <c r="DZ47" s="94"/>
      <c r="EA47" s="95"/>
      <c r="EB47" s="96"/>
      <c r="EC47" s="97"/>
      <c r="ED47" s="98"/>
      <c r="EE47" s="99"/>
      <c r="EF47" s="79">
        <f t="shared" si="235"/>
        <v>0</v>
      </c>
      <c r="EG47" s="104"/>
      <c r="EH47" s="92"/>
      <c r="EI47" s="102"/>
      <c r="EJ47" s="5675">
        <f>الاعدادات!$D$8</f>
        <v>2024</v>
      </c>
      <c r="EK47" s="163">
        <f t="shared" si="238"/>
        <v>0</v>
      </c>
      <c r="EL47" s="164">
        <f t="shared" si="239"/>
        <v>0</v>
      </c>
      <c r="EM47" s="164">
        <f>BS39+BT39+BU39+BV39+BW39</f>
        <v>0</v>
      </c>
      <c r="EN47" s="165">
        <f>BX39+BY39+BZ39+CA39</f>
        <v>0</v>
      </c>
      <c r="EO47" s="166">
        <f t="shared" si="240"/>
        <v>0</v>
      </c>
      <c r="EP47" s="164">
        <f t="shared" si="241"/>
        <v>0</v>
      </c>
      <c r="EQ47" s="164">
        <f>CU39+CV39+CW39+CX39+CY39</f>
        <v>0</v>
      </c>
      <c r="ER47" s="165">
        <f>CZ39+DA39+DB39+DC39</f>
        <v>0</v>
      </c>
      <c r="ES47" s="166">
        <f t="shared" si="242"/>
        <v>0</v>
      </c>
      <c r="ET47" s="164">
        <f t="shared" si="243"/>
        <v>0</v>
      </c>
      <c r="EU47" s="164">
        <f>BS46+BT46+BU46+BV46+BW46</f>
        <v>0</v>
      </c>
      <c r="EV47" s="165">
        <f>BX46+BY46+BZ46+CA46</f>
        <v>0</v>
      </c>
      <c r="EW47" s="166">
        <f t="shared" si="244"/>
        <v>0</v>
      </c>
      <c r="EX47" s="164">
        <f t="shared" si="245"/>
        <v>0</v>
      </c>
      <c r="EY47" s="164">
        <f>CU46+CV46+CW46+CX46+CY46</f>
        <v>0</v>
      </c>
      <c r="EZ47" s="167">
        <f>CZ46+DA46+DB46+DC46</f>
        <v>0</v>
      </c>
      <c r="FA47" s="166">
        <f t="shared" si="246"/>
        <v>0</v>
      </c>
      <c r="FB47" s="164">
        <f t="shared" si="247"/>
        <v>0</v>
      </c>
      <c r="FC47" s="164">
        <f>DW39+DX39+DY39+DZ39+EA39</f>
        <v>0</v>
      </c>
      <c r="FD47" s="167">
        <f>EB39+EC39+ED39+EE39</f>
        <v>0</v>
      </c>
      <c r="FE47" s="166">
        <f t="shared" si="248"/>
        <v>0</v>
      </c>
      <c r="FF47" s="164">
        <f t="shared" si="249"/>
        <v>0</v>
      </c>
      <c r="FG47" s="164">
        <f>DW46+DX46+DY46+DZ46+EA46</f>
        <v>0</v>
      </c>
      <c r="FH47" s="167">
        <f>EB46+EC46+ED46+EE46</f>
        <v>0</v>
      </c>
      <c r="FI47" s="837" t="s">
        <v>185</v>
      </c>
      <c r="FJ47" s="169">
        <f>EW49</f>
        <v>0</v>
      </c>
      <c r="FK47" s="169">
        <f t="shared" ref="FK47" si="256">EX49</f>
        <v>0</v>
      </c>
      <c r="FL47" s="169">
        <f t="shared" ref="FL47" si="257">EY49</f>
        <v>0</v>
      </c>
      <c r="FM47" s="169">
        <f t="shared" ref="FM47" si="258">EZ49</f>
        <v>0</v>
      </c>
    </row>
    <row r="48" spans="1:174" ht="48" customHeight="1" thickBot="1">
      <c r="A48" s="143"/>
      <c r="B48" s="157"/>
      <c r="C48" s="157"/>
      <c r="D48" s="157"/>
      <c r="E48" s="158"/>
      <c r="F48" s="158"/>
      <c r="G48" s="159"/>
      <c r="H48" s="144"/>
      <c r="I48" s="144"/>
      <c r="J48" s="145"/>
      <c r="K48" s="146"/>
      <c r="L48" s="5675">
        <f>الاعدادات!$D$10</f>
        <v>2026</v>
      </c>
      <c r="M48" s="172"/>
      <c r="N48" s="172"/>
      <c r="O48" s="172"/>
      <c r="P48" s="172"/>
      <c r="Q48" s="172"/>
      <c r="R48" s="172"/>
      <c r="S48" s="172"/>
      <c r="T48" s="172"/>
      <c r="U48" s="172"/>
      <c r="V48" s="172"/>
      <c r="W48" s="172"/>
      <c r="X48" s="172"/>
      <c r="Y48" s="172"/>
      <c r="Z48" s="174"/>
      <c r="AA48" s="172"/>
      <c r="AB48" s="172"/>
      <c r="AC48" s="172"/>
      <c r="AD48" s="172"/>
      <c r="AE48" s="172"/>
      <c r="AF48" s="172"/>
      <c r="AG48" s="172"/>
      <c r="AH48" s="172"/>
      <c r="AI48" s="172"/>
      <c r="AJ48" s="172"/>
      <c r="AK48" s="172"/>
      <c r="AL48" s="172"/>
      <c r="AM48" s="172"/>
      <c r="AN48" s="172"/>
      <c r="AO48" s="172"/>
      <c r="AP48" s="172"/>
      <c r="AQ48" s="172"/>
      <c r="AR48" s="172"/>
      <c r="AS48" s="175"/>
      <c r="AT48" s="172"/>
      <c r="AU48" s="172"/>
      <c r="AV48" s="172"/>
      <c r="AW48" s="172"/>
      <c r="AX48" s="172"/>
      <c r="AY48" s="175"/>
      <c r="AZ48" s="172"/>
      <c r="BA48" s="172"/>
      <c r="BB48" s="2165"/>
      <c r="BC48" s="5683">
        <f>الاعدادات!$D$10</f>
        <v>2026</v>
      </c>
      <c r="BD48" s="117"/>
      <c r="BE48" s="118"/>
      <c r="BF48" s="118"/>
      <c r="BG48" s="119"/>
      <c r="BH48" s="119"/>
      <c r="BI48" s="119"/>
      <c r="BJ48" s="120"/>
      <c r="BK48" s="121"/>
      <c r="BL48" s="122"/>
      <c r="BM48" s="122"/>
      <c r="BN48" s="123"/>
      <c r="BO48" s="123"/>
      <c r="BP48" s="124"/>
      <c r="BQ48" s="125">
        <f t="shared" si="230"/>
        <v>0</v>
      </c>
      <c r="BR48" s="126"/>
      <c r="BS48" s="127"/>
      <c r="BT48" s="128"/>
      <c r="BU48" s="129"/>
      <c r="BV48" s="130"/>
      <c r="BW48" s="131"/>
      <c r="BX48" s="132"/>
      <c r="BY48" s="133"/>
      <c r="BZ48" s="134"/>
      <c r="CA48" s="135"/>
      <c r="CB48" s="136">
        <f t="shared" si="231"/>
        <v>0</v>
      </c>
      <c r="CC48" s="137"/>
      <c r="CD48" s="128"/>
      <c r="CE48" s="141"/>
      <c r="CF48" s="117"/>
      <c r="CG48" s="118"/>
      <c r="CH48" s="118"/>
      <c r="CI48" s="119"/>
      <c r="CJ48" s="119"/>
      <c r="CK48" s="119"/>
      <c r="CL48" s="120"/>
      <c r="CM48" s="121"/>
      <c r="CN48" s="122"/>
      <c r="CO48" s="122"/>
      <c r="CP48" s="123"/>
      <c r="CQ48" s="123"/>
      <c r="CR48" s="124"/>
      <c r="CS48" s="125">
        <f t="shared" si="232"/>
        <v>0</v>
      </c>
      <c r="CT48" s="126"/>
      <c r="CU48" s="176"/>
      <c r="CV48" s="128"/>
      <c r="CW48" s="129"/>
      <c r="CX48" s="130"/>
      <c r="CY48" s="131"/>
      <c r="CZ48" s="132"/>
      <c r="DA48" s="133"/>
      <c r="DB48" s="134"/>
      <c r="DC48" s="135"/>
      <c r="DD48" s="136">
        <f t="shared" si="233"/>
        <v>0</v>
      </c>
      <c r="DE48" s="137"/>
      <c r="DF48" s="128"/>
      <c r="DG48" s="141"/>
      <c r="DH48" s="117"/>
      <c r="DI48" s="118"/>
      <c r="DJ48" s="118"/>
      <c r="DK48" s="119"/>
      <c r="DL48" s="119"/>
      <c r="DM48" s="119"/>
      <c r="DN48" s="120"/>
      <c r="DO48" s="121"/>
      <c r="DP48" s="122"/>
      <c r="DQ48" s="122"/>
      <c r="DR48" s="123"/>
      <c r="DS48" s="123"/>
      <c r="DT48" s="124"/>
      <c r="DU48" s="125">
        <f t="shared" si="234"/>
        <v>0</v>
      </c>
      <c r="DV48" s="126"/>
      <c r="DW48" s="176"/>
      <c r="DX48" s="128"/>
      <c r="DY48" s="129"/>
      <c r="DZ48" s="130"/>
      <c r="EA48" s="131"/>
      <c r="EB48" s="132"/>
      <c r="EC48" s="133"/>
      <c r="ED48" s="134"/>
      <c r="EE48" s="135"/>
      <c r="EF48" s="136">
        <f t="shared" si="235"/>
        <v>0</v>
      </c>
      <c r="EG48" s="137"/>
      <c r="EH48" s="128"/>
      <c r="EI48" s="141"/>
      <c r="EJ48" s="5675">
        <f>الاعدادات!$D$9</f>
        <v>2025</v>
      </c>
      <c r="EK48" s="163">
        <f t="shared" si="238"/>
        <v>0</v>
      </c>
      <c r="EL48" s="164">
        <f t="shared" si="239"/>
        <v>0</v>
      </c>
      <c r="EM48" s="164">
        <f>BS40+BT40+BU40+BV40+BW40</f>
        <v>0</v>
      </c>
      <c r="EN48" s="165">
        <f>BX40+BY40+BZ40+CA40</f>
        <v>0</v>
      </c>
      <c r="EO48" s="166">
        <f t="shared" si="240"/>
        <v>0</v>
      </c>
      <c r="EP48" s="164">
        <f t="shared" si="241"/>
        <v>0</v>
      </c>
      <c r="EQ48" s="164">
        <f>CU40+CV40+CW40+CX40+CY40</f>
        <v>0</v>
      </c>
      <c r="ER48" s="165">
        <f>CZ40+DA40+DB40+DC40</f>
        <v>0</v>
      </c>
      <c r="ES48" s="166">
        <f t="shared" si="242"/>
        <v>0</v>
      </c>
      <c r="ET48" s="164">
        <f t="shared" si="243"/>
        <v>0</v>
      </c>
      <c r="EU48" s="164">
        <f>BS47+BT47+BU47+BV47+BW47</f>
        <v>0</v>
      </c>
      <c r="EV48" s="165">
        <f>BX47+BY47+BZ47+CA47</f>
        <v>0</v>
      </c>
      <c r="EW48" s="166">
        <f t="shared" si="244"/>
        <v>0</v>
      </c>
      <c r="EX48" s="164">
        <f t="shared" si="245"/>
        <v>0</v>
      </c>
      <c r="EY48" s="164">
        <f>CU47+CV47+CW47+CX47+CY47</f>
        <v>0</v>
      </c>
      <c r="EZ48" s="167">
        <f>CZ47+DA47+DB47+DC47</f>
        <v>0</v>
      </c>
      <c r="FA48" s="166">
        <f t="shared" si="246"/>
        <v>0</v>
      </c>
      <c r="FB48" s="164">
        <f t="shared" si="247"/>
        <v>0</v>
      </c>
      <c r="FC48" s="164">
        <f>DW40+DX40+DY40+DZ40+EA40</f>
        <v>0</v>
      </c>
      <c r="FD48" s="167">
        <f>EB40+EC40+ED40+EE40</f>
        <v>0</v>
      </c>
      <c r="FE48" s="166">
        <f t="shared" si="248"/>
        <v>0</v>
      </c>
      <c r="FF48" s="164">
        <f t="shared" si="249"/>
        <v>0</v>
      </c>
      <c r="FG48" s="164">
        <f>DW47+DX47+DY47+DZ47+EA47</f>
        <v>0</v>
      </c>
      <c r="FH48" s="167">
        <f>EB47+EC47+ED47+EE47</f>
        <v>0</v>
      </c>
      <c r="FI48" s="837" t="s">
        <v>200</v>
      </c>
      <c r="FJ48" s="169">
        <f>FA49</f>
        <v>0</v>
      </c>
      <c r="FK48" s="169">
        <f t="shared" ref="FK48" si="259">FB49</f>
        <v>0</v>
      </c>
      <c r="FL48" s="169">
        <f t="shared" ref="FL48" si="260">FC49</f>
        <v>0</v>
      </c>
      <c r="FM48" s="169">
        <f>FD49</f>
        <v>0</v>
      </c>
    </row>
    <row r="49" spans="1:174" ht="48" customHeight="1" thickBot="1">
      <c r="A49" s="143"/>
      <c r="B49" s="172"/>
      <c r="C49" s="172"/>
      <c r="D49" s="172"/>
      <c r="E49" s="172"/>
      <c r="F49" s="172"/>
      <c r="G49" s="172"/>
      <c r="H49" s="172"/>
      <c r="I49" s="172"/>
      <c r="J49" s="145"/>
      <c r="K49" s="146"/>
      <c r="L49" s="173"/>
      <c r="M49" s="172"/>
      <c r="N49" s="172"/>
      <c r="O49" s="172"/>
      <c r="P49" s="172"/>
      <c r="Q49" s="172"/>
      <c r="R49" s="172"/>
      <c r="S49" s="172"/>
      <c r="T49" s="172"/>
      <c r="U49" s="172"/>
      <c r="V49" s="172"/>
      <c r="W49" s="172"/>
      <c r="X49" s="172"/>
      <c r="Y49" s="172"/>
      <c r="Z49" s="174"/>
      <c r="AA49" s="172"/>
      <c r="AB49" s="172"/>
      <c r="AC49" s="172"/>
      <c r="AD49" s="172"/>
      <c r="AE49" s="172"/>
      <c r="AF49" s="172"/>
      <c r="AG49" s="172"/>
      <c r="AH49" s="172"/>
      <c r="AI49" s="172"/>
      <c r="AJ49" s="172"/>
      <c r="AK49" s="172"/>
      <c r="AL49" s="172"/>
      <c r="AM49" s="172"/>
      <c r="AN49" s="172"/>
      <c r="AO49" s="172"/>
      <c r="AP49" s="172"/>
      <c r="AQ49" s="172"/>
      <c r="AR49" s="172"/>
      <c r="AS49" s="175"/>
      <c r="AT49" s="172"/>
      <c r="AU49" s="172"/>
      <c r="AV49" s="172"/>
      <c r="AW49" s="172"/>
      <c r="AX49" s="172"/>
      <c r="AY49" s="175"/>
      <c r="AZ49" s="172"/>
      <c r="BA49" s="172"/>
      <c r="BB49" s="2165"/>
      <c r="BC49" s="2009" t="s">
        <v>181</v>
      </c>
      <c r="BD49" s="5689">
        <f t="shared" ref="BD49:BP49" si="261">SUM(BD44:BD48)</f>
        <v>0</v>
      </c>
      <c r="BE49" s="5690">
        <f t="shared" si="261"/>
        <v>0</v>
      </c>
      <c r="BF49" s="5690">
        <f t="shared" si="261"/>
        <v>0</v>
      </c>
      <c r="BG49" s="5690">
        <f t="shared" si="261"/>
        <v>0</v>
      </c>
      <c r="BH49" s="5690">
        <f t="shared" si="261"/>
        <v>0</v>
      </c>
      <c r="BI49" s="5690">
        <f t="shared" si="261"/>
        <v>0</v>
      </c>
      <c r="BJ49" s="5690">
        <f t="shared" si="261"/>
        <v>0</v>
      </c>
      <c r="BK49" s="5690">
        <f t="shared" si="261"/>
        <v>0</v>
      </c>
      <c r="BL49" s="5690">
        <f t="shared" si="261"/>
        <v>0</v>
      </c>
      <c r="BM49" s="5690">
        <f t="shared" si="261"/>
        <v>0</v>
      </c>
      <c r="BN49" s="5690">
        <f t="shared" si="261"/>
        <v>0</v>
      </c>
      <c r="BO49" s="5690">
        <f t="shared" si="261"/>
        <v>0</v>
      </c>
      <c r="BP49" s="5690">
        <f t="shared" si="261"/>
        <v>0</v>
      </c>
      <c r="BQ49" s="5691">
        <f t="shared" si="230"/>
        <v>0</v>
      </c>
      <c r="BR49" s="5690">
        <f t="shared" ref="BR49:CR49" si="262">SUM(BR44:BR48)</f>
        <v>0</v>
      </c>
      <c r="BS49" s="5690">
        <f t="shared" si="262"/>
        <v>0</v>
      </c>
      <c r="BT49" s="5690">
        <f t="shared" si="262"/>
        <v>0</v>
      </c>
      <c r="BU49" s="5690">
        <f t="shared" si="262"/>
        <v>0</v>
      </c>
      <c r="BV49" s="5690">
        <f t="shared" si="262"/>
        <v>0</v>
      </c>
      <c r="BW49" s="5690">
        <f t="shared" si="262"/>
        <v>0</v>
      </c>
      <c r="BX49" s="5690">
        <f t="shared" si="262"/>
        <v>0</v>
      </c>
      <c r="BY49" s="5690">
        <f t="shared" si="262"/>
        <v>0</v>
      </c>
      <c r="BZ49" s="5692">
        <f t="shared" si="262"/>
        <v>0</v>
      </c>
      <c r="CA49" s="5690">
        <f t="shared" si="262"/>
        <v>0</v>
      </c>
      <c r="CB49" s="5690">
        <f t="shared" si="262"/>
        <v>0</v>
      </c>
      <c r="CC49" s="5690">
        <f t="shared" si="262"/>
        <v>0</v>
      </c>
      <c r="CD49" s="5690">
        <f t="shared" si="262"/>
        <v>0</v>
      </c>
      <c r="CE49" s="5693">
        <f t="shared" si="262"/>
        <v>0</v>
      </c>
      <c r="CF49" s="5689">
        <f t="shared" si="262"/>
        <v>0</v>
      </c>
      <c r="CG49" s="5690">
        <f t="shared" si="262"/>
        <v>0</v>
      </c>
      <c r="CH49" s="5690">
        <f t="shared" si="262"/>
        <v>0</v>
      </c>
      <c r="CI49" s="5690">
        <f t="shared" si="262"/>
        <v>0</v>
      </c>
      <c r="CJ49" s="5690">
        <f t="shared" si="262"/>
        <v>0</v>
      </c>
      <c r="CK49" s="5690">
        <f t="shared" si="262"/>
        <v>0</v>
      </c>
      <c r="CL49" s="5690">
        <f t="shared" si="262"/>
        <v>0</v>
      </c>
      <c r="CM49" s="5690">
        <f t="shared" si="262"/>
        <v>0</v>
      </c>
      <c r="CN49" s="5690">
        <f t="shared" si="262"/>
        <v>0</v>
      </c>
      <c r="CO49" s="5690">
        <f t="shared" si="262"/>
        <v>0</v>
      </c>
      <c r="CP49" s="5690">
        <f t="shared" si="262"/>
        <v>0</v>
      </c>
      <c r="CQ49" s="5690">
        <f t="shared" si="262"/>
        <v>0</v>
      </c>
      <c r="CR49" s="5690">
        <f t="shared" si="262"/>
        <v>0</v>
      </c>
      <c r="CS49" s="5691">
        <f t="shared" si="232"/>
        <v>0</v>
      </c>
      <c r="CT49" s="5690">
        <f t="shared" ref="CT49:DT49" si="263">SUM(CT44:CT48)</f>
        <v>0</v>
      </c>
      <c r="CU49" s="5690">
        <f t="shared" si="263"/>
        <v>0</v>
      </c>
      <c r="CV49" s="5690">
        <f t="shared" si="263"/>
        <v>0</v>
      </c>
      <c r="CW49" s="5690">
        <f t="shared" si="263"/>
        <v>0</v>
      </c>
      <c r="CX49" s="5690">
        <f t="shared" si="263"/>
        <v>0</v>
      </c>
      <c r="CY49" s="5690">
        <f t="shared" si="263"/>
        <v>0</v>
      </c>
      <c r="CZ49" s="5690">
        <f t="shared" si="263"/>
        <v>0</v>
      </c>
      <c r="DA49" s="5690">
        <f t="shared" si="263"/>
        <v>0</v>
      </c>
      <c r="DB49" s="5692">
        <f t="shared" si="263"/>
        <v>0</v>
      </c>
      <c r="DC49" s="5690">
        <f t="shared" si="263"/>
        <v>0</v>
      </c>
      <c r="DD49" s="5690">
        <f t="shared" si="263"/>
        <v>0</v>
      </c>
      <c r="DE49" s="5690">
        <f t="shared" si="263"/>
        <v>0</v>
      </c>
      <c r="DF49" s="5690">
        <f t="shared" si="263"/>
        <v>0</v>
      </c>
      <c r="DG49" s="5693">
        <f t="shared" si="263"/>
        <v>0</v>
      </c>
      <c r="DH49" s="5689">
        <f t="shared" si="263"/>
        <v>0</v>
      </c>
      <c r="DI49" s="5690">
        <f t="shared" si="263"/>
        <v>0</v>
      </c>
      <c r="DJ49" s="5690">
        <f t="shared" si="263"/>
        <v>0</v>
      </c>
      <c r="DK49" s="5690">
        <f t="shared" si="263"/>
        <v>0</v>
      </c>
      <c r="DL49" s="5690">
        <f t="shared" si="263"/>
        <v>0</v>
      </c>
      <c r="DM49" s="5690">
        <f t="shared" si="263"/>
        <v>0</v>
      </c>
      <c r="DN49" s="5690">
        <f t="shared" si="263"/>
        <v>0</v>
      </c>
      <c r="DO49" s="5690">
        <f t="shared" si="263"/>
        <v>0</v>
      </c>
      <c r="DP49" s="5690">
        <f t="shared" si="263"/>
        <v>0</v>
      </c>
      <c r="DQ49" s="5690">
        <f t="shared" si="263"/>
        <v>0</v>
      </c>
      <c r="DR49" s="5690">
        <f t="shared" si="263"/>
        <v>0</v>
      </c>
      <c r="DS49" s="5690">
        <f t="shared" si="263"/>
        <v>0</v>
      </c>
      <c r="DT49" s="5690">
        <f t="shared" si="263"/>
        <v>0</v>
      </c>
      <c r="DU49" s="5691">
        <f t="shared" si="234"/>
        <v>0</v>
      </c>
      <c r="DV49" s="5690">
        <f t="shared" ref="DV49:EI49" si="264">SUM(DV44:DV48)</f>
        <v>0</v>
      </c>
      <c r="DW49" s="5690">
        <f t="shared" si="264"/>
        <v>0</v>
      </c>
      <c r="DX49" s="5690">
        <f t="shared" si="264"/>
        <v>0</v>
      </c>
      <c r="DY49" s="5690">
        <f t="shared" si="264"/>
        <v>0</v>
      </c>
      <c r="DZ49" s="5690">
        <f t="shared" si="264"/>
        <v>0</v>
      </c>
      <c r="EA49" s="5690">
        <f t="shared" si="264"/>
        <v>0</v>
      </c>
      <c r="EB49" s="5690">
        <f t="shared" si="264"/>
        <v>0</v>
      </c>
      <c r="EC49" s="5690">
        <f t="shared" si="264"/>
        <v>0</v>
      </c>
      <c r="ED49" s="5692">
        <f t="shared" si="264"/>
        <v>0</v>
      </c>
      <c r="EE49" s="5690">
        <f t="shared" si="264"/>
        <v>0</v>
      </c>
      <c r="EF49" s="5690">
        <f t="shared" si="264"/>
        <v>0</v>
      </c>
      <c r="EG49" s="5690">
        <f t="shared" si="264"/>
        <v>0</v>
      </c>
      <c r="EH49" s="5690">
        <f t="shared" si="264"/>
        <v>0</v>
      </c>
      <c r="EI49" s="5693">
        <f t="shared" si="264"/>
        <v>0</v>
      </c>
      <c r="EJ49" s="5675">
        <f>الاعدادات!$D$10</f>
        <v>2026</v>
      </c>
      <c r="EK49" s="163">
        <f t="shared" si="238"/>
        <v>0</v>
      </c>
      <c r="EL49" s="164">
        <f t="shared" si="239"/>
        <v>0</v>
      </c>
      <c r="EM49" s="164">
        <f>BS41+BT41+BU41+BV41+BW41</f>
        <v>0</v>
      </c>
      <c r="EN49" s="165">
        <f>BX41+BY41+BZ41+CA41</f>
        <v>0</v>
      </c>
      <c r="EO49" s="166">
        <f t="shared" si="240"/>
        <v>0</v>
      </c>
      <c r="EP49" s="164">
        <f t="shared" si="241"/>
        <v>0</v>
      </c>
      <c r="EQ49" s="164">
        <f>CU41+CV41+CW41+CX41+CY41</f>
        <v>0</v>
      </c>
      <c r="ER49" s="165">
        <f>CZ41+DA41+DB41+DC41</f>
        <v>0</v>
      </c>
      <c r="ES49" s="166">
        <f t="shared" si="242"/>
        <v>0</v>
      </c>
      <c r="ET49" s="164">
        <f t="shared" si="243"/>
        <v>0</v>
      </c>
      <c r="EU49" s="164">
        <f>BS48+BT48+BU48+BV48+BW48</f>
        <v>0</v>
      </c>
      <c r="EV49" s="165">
        <f>BX48+BY48+BZ48+CA48</f>
        <v>0</v>
      </c>
      <c r="EW49" s="166">
        <f t="shared" si="244"/>
        <v>0</v>
      </c>
      <c r="EX49" s="164">
        <f t="shared" si="245"/>
        <v>0</v>
      </c>
      <c r="EY49" s="164">
        <f>CU48+CV48+CW48+CX48+CY48</f>
        <v>0</v>
      </c>
      <c r="EZ49" s="167">
        <f>CZ48+DA48+DB48+DC48</f>
        <v>0</v>
      </c>
      <c r="FA49" s="166">
        <f t="shared" si="246"/>
        <v>0</v>
      </c>
      <c r="FB49" s="164">
        <f t="shared" si="247"/>
        <v>0</v>
      </c>
      <c r="FC49" s="164">
        <f>DW41+DX41+DY41+DZ41+EA41</f>
        <v>0</v>
      </c>
      <c r="FD49" s="167">
        <f>EB41+EC41+ED41+EE41</f>
        <v>0</v>
      </c>
      <c r="FE49" s="166">
        <f t="shared" si="248"/>
        <v>0</v>
      </c>
      <c r="FF49" s="164">
        <f t="shared" si="249"/>
        <v>0</v>
      </c>
      <c r="FG49" s="164">
        <f>DW48+DX48+DY48+DZ48+EA48</f>
        <v>0</v>
      </c>
      <c r="FH49" s="167">
        <f>EB48+EC48+ED48+EE48</f>
        <v>0</v>
      </c>
      <c r="FI49" s="837" t="s">
        <v>597</v>
      </c>
      <c r="FJ49" s="169">
        <f>FE49</f>
        <v>0</v>
      </c>
      <c r="FK49" s="169">
        <f t="shared" ref="FK49" si="265">FF49</f>
        <v>0</v>
      </c>
      <c r="FL49" s="169">
        <f t="shared" ref="FL49" si="266">FG49</f>
        <v>0</v>
      </c>
      <c r="FM49" s="169">
        <f t="shared" ref="FM49" si="267">FH49</f>
        <v>0</v>
      </c>
    </row>
    <row r="50" spans="1:174" ht="48" customHeight="1" thickBot="1">
      <c r="A50" s="2527"/>
      <c r="B50" s="2527"/>
      <c r="C50" s="2527"/>
      <c r="D50" s="2527"/>
      <c r="E50" s="2527"/>
      <c r="F50" s="2527"/>
      <c r="G50" s="2527"/>
      <c r="H50" s="2527"/>
      <c r="I50" s="2527"/>
      <c r="J50" s="2527"/>
      <c r="K50" s="2527"/>
      <c r="L50" s="2527"/>
      <c r="M50" s="2527"/>
      <c r="N50" s="2527"/>
      <c r="O50" s="2527"/>
      <c r="P50" s="2527"/>
      <c r="Q50" s="2527"/>
      <c r="R50" s="2527"/>
      <c r="S50" s="2527"/>
      <c r="T50" s="2527"/>
      <c r="U50" s="2527"/>
      <c r="V50" s="2527"/>
      <c r="W50" s="2527"/>
      <c r="X50" s="2527"/>
      <c r="Y50" s="2527"/>
      <c r="Z50" s="2527"/>
      <c r="AA50" s="2527"/>
      <c r="AB50" s="2527"/>
      <c r="AC50" s="2527"/>
      <c r="AD50" s="2527"/>
      <c r="AE50" s="2527"/>
      <c r="AF50" s="2527"/>
      <c r="AG50" s="2527"/>
      <c r="AH50" s="2527"/>
      <c r="AI50" s="2527"/>
      <c r="AJ50" s="2527"/>
      <c r="AK50" s="2527"/>
      <c r="AL50" s="2527"/>
      <c r="AM50" s="2527"/>
      <c r="AN50" s="2527"/>
      <c r="AO50" s="2527"/>
      <c r="AP50" s="2527"/>
      <c r="AQ50" s="2527"/>
      <c r="AR50" s="2527"/>
      <c r="AS50" s="2527"/>
      <c r="AT50" s="2527"/>
      <c r="AU50" s="2527"/>
      <c r="AV50" s="2527"/>
      <c r="AW50" s="2527"/>
      <c r="AX50" s="2527"/>
      <c r="AY50" s="2527"/>
      <c r="AZ50" s="2527"/>
      <c r="BA50" s="2527"/>
      <c r="BB50" s="2527"/>
      <c r="BC50" s="2527"/>
      <c r="BD50" s="2528"/>
      <c r="BE50" s="2527"/>
      <c r="BF50" s="2527"/>
      <c r="BG50" s="2527"/>
      <c r="BH50" s="2527"/>
      <c r="BI50" s="2527"/>
      <c r="BJ50" s="2527"/>
      <c r="BK50" s="2527"/>
      <c r="BL50" s="2527"/>
      <c r="BM50" s="2527"/>
      <c r="BN50" s="2527"/>
      <c r="BO50" s="2527"/>
      <c r="BP50" s="2527"/>
      <c r="BQ50" s="2527"/>
      <c r="BR50" s="2527"/>
      <c r="BS50" s="2527"/>
      <c r="BT50" s="2527"/>
      <c r="BU50" s="2527"/>
      <c r="BV50" s="2527"/>
      <c r="BW50" s="2527"/>
      <c r="BX50" s="2527"/>
      <c r="BY50" s="2527"/>
      <c r="BZ50" s="2527"/>
      <c r="CA50" s="2527"/>
      <c r="CB50" s="2527"/>
      <c r="CC50" s="2527"/>
      <c r="CD50" s="2527"/>
      <c r="CE50" s="2527"/>
      <c r="CF50" s="2528"/>
      <c r="CG50" s="2527"/>
      <c r="CH50" s="2527"/>
      <c r="CI50" s="2527"/>
      <c r="CJ50" s="2527"/>
      <c r="CK50" s="2527"/>
      <c r="CL50" s="2527"/>
      <c r="CM50" s="2527"/>
      <c r="CN50" s="2527"/>
      <c r="CO50" s="2527"/>
      <c r="CP50" s="2527"/>
      <c r="CQ50" s="2527"/>
      <c r="CR50" s="2527"/>
      <c r="CS50" s="2527"/>
      <c r="CT50" s="2527"/>
      <c r="CU50" s="2527"/>
      <c r="CV50" s="2527"/>
      <c r="CW50" s="2527"/>
      <c r="CX50" s="2527"/>
      <c r="CY50" s="2527"/>
      <c r="CZ50" s="2527"/>
      <c r="DA50" s="2527"/>
      <c r="DB50" s="2527"/>
      <c r="DC50" s="2527"/>
      <c r="DD50" s="2527"/>
      <c r="DE50" s="2527"/>
      <c r="DF50" s="2527"/>
      <c r="DG50" s="2527"/>
      <c r="DH50" s="2528"/>
      <c r="DI50" s="2527"/>
      <c r="DJ50" s="2527"/>
      <c r="DK50" s="2527"/>
      <c r="DL50" s="2527"/>
      <c r="DM50" s="2527"/>
      <c r="DN50" s="2527"/>
      <c r="DO50" s="2527"/>
      <c r="DP50" s="2527"/>
      <c r="DQ50" s="2527"/>
      <c r="DR50" s="2527"/>
      <c r="DS50" s="2527"/>
      <c r="DT50" s="2527"/>
      <c r="DU50" s="2527"/>
      <c r="DV50" s="2527"/>
      <c r="DW50" s="2527"/>
      <c r="DX50" s="2527"/>
      <c r="DY50" s="2527"/>
      <c r="DZ50" s="2527"/>
      <c r="EA50" s="2527"/>
      <c r="EB50" s="2527"/>
      <c r="EC50" s="2527"/>
      <c r="ED50" s="2527"/>
      <c r="EE50" s="2527"/>
      <c r="EF50" s="2527"/>
      <c r="EG50" s="2527"/>
      <c r="EH50" s="2527"/>
      <c r="EI50" s="2527"/>
      <c r="EJ50" s="2527"/>
      <c r="EK50" s="5688">
        <f>SUM(EK45:EK49)</f>
        <v>0</v>
      </c>
      <c r="EL50" s="5688">
        <f t="shared" ref="EL50:FH50" si="268">SUM(EL45:EL49)</f>
        <v>0</v>
      </c>
      <c r="EM50" s="5688">
        <f t="shared" si="268"/>
        <v>0</v>
      </c>
      <c r="EN50" s="5688">
        <f t="shared" si="268"/>
        <v>0</v>
      </c>
      <c r="EO50" s="5688">
        <f t="shared" si="268"/>
        <v>0</v>
      </c>
      <c r="EP50" s="5688">
        <f t="shared" si="268"/>
        <v>0</v>
      </c>
      <c r="EQ50" s="5688">
        <f t="shared" si="268"/>
        <v>0</v>
      </c>
      <c r="ER50" s="5688">
        <f t="shared" si="268"/>
        <v>0</v>
      </c>
      <c r="ES50" s="5688">
        <f t="shared" si="268"/>
        <v>0</v>
      </c>
      <c r="ET50" s="5688">
        <f t="shared" si="268"/>
        <v>0</v>
      </c>
      <c r="EU50" s="5688">
        <f t="shared" si="268"/>
        <v>0</v>
      </c>
      <c r="EV50" s="5688">
        <f t="shared" si="268"/>
        <v>0</v>
      </c>
      <c r="EW50" s="5688">
        <f t="shared" si="268"/>
        <v>0</v>
      </c>
      <c r="EX50" s="5688">
        <f t="shared" si="268"/>
        <v>0</v>
      </c>
      <c r="EY50" s="5688">
        <f t="shared" si="268"/>
        <v>0</v>
      </c>
      <c r="EZ50" s="5688">
        <f t="shared" si="268"/>
        <v>0</v>
      </c>
      <c r="FA50" s="5688">
        <f t="shared" si="268"/>
        <v>0</v>
      </c>
      <c r="FB50" s="5688">
        <f t="shared" si="268"/>
        <v>0</v>
      </c>
      <c r="FC50" s="5688">
        <f t="shared" si="268"/>
        <v>0</v>
      </c>
      <c r="FD50" s="5688">
        <f t="shared" si="268"/>
        <v>0</v>
      </c>
      <c r="FE50" s="5688">
        <f t="shared" si="268"/>
        <v>0</v>
      </c>
      <c r="FF50" s="5688">
        <f t="shared" si="268"/>
        <v>0</v>
      </c>
      <c r="FG50" s="5688">
        <f t="shared" si="268"/>
        <v>0</v>
      </c>
      <c r="FH50" s="5688">
        <f t="shared" si="268"/>
        <v>0</v>
      </c>
      <c r="FI50" s="2527"/>
      <c r="FJ50" s="2527"/>
      <c r="FK50" s="2527"/>
      <c r="FL50" s="2527"/>
      <c r="FM50" s="2527"/>
    </row>
    <row r="51" spans="1:174" ht="48" customHeight="1" thickBot="1">
      <c r="A51" s="6227" t="s">
        <v>1136</v>
      </c>
      <c r="B51" s="6230" t="str" cm="1">
        <f t="array" ref="B51">_xlfn.XLOOKUP(1, (INDEX(التشكيل_القديم!$L$5:$S$49, ,6)=$A51) * (INDEX(التشكيل_القديم!$L$5:$S$49, ,7)="رئيس الدائرة"), INDEX(التشكيل_القديم!$L$5:$S$49, ,2))</f>
        <v>محمد فرحات عبد العظيم عبد الجواد</v>
      </c>
      <c r="C51" s="6230"/>
      <c r="D51" s="6230"/>
      <c r="E51" s="6230"/>
      <c r="F51" s="6230"/>
      <c r="G51" s="6230"/>
      <c r="H51" s="5676" cm="1">
        <f t="array" ref="H51">_xlfn.XLOOKUP(1, (INDEX(التشكيل_القديم!$L$5:$S$49, ,6)=$A51) * (INDEX(التشكيل_القديم!$L$5:$S$49, ,7)="رئيس الدائرة"), INDEX(التشكيل_القديم!$L$5:$S$49, ,3))</f>
        <v>3200</v>
      </c>
      <c r="I51" s="2171" t="str" cm="1">
        <f t="array" ref="I51">_xlfn.XLOOKUP(1, (INDEX(التشكيل_القديم!$L$5:$S$49, ,6)=$A51) * (INDEX(التشكيل_القديم!$L$5:$S$49, ,7)="رئيس الدائرة"), INDEX(التشكيل_القديم!$L$5:$S$49, ,4))</f>
        <v>أ</v>
      </c>
      <c r="J51" s="6231" t="s">
        <v>37</v>
      </c>
      <c r="K51" s="6234" t="s">
        <v>20</v>
      </c>
      <c r="L51" s="5567" t="s">
        <v>1177</v>
      </c>
      <c r="M51" s="5567"/>
      <c r="N51" s="6156" t="s">
        <v>1174</v>
      </c>
      <c r="O51" s="6157"/>
      <c r="P51" s="6157"/>
      <c r="Q51" s="6157"/>
      <c r="R51" s="6157"/>
      <c r="S51" s="6157"/>
      <c r="T51" s="6157"/>
      <c r="U51" s="6157"/>
      <c r="V51" s="6157"/>
      <c r="W51" s="6157"/>
      <c r="X51" s="6157"/>
      <c r="Y51" s="6157"/>
      <c r="Z51" s="6157"/>
      <c r="AA51" s="6157"/>
      <c r="AB51" s="6157"/>
      <c r="AC51" s="6157"/>
      <c r="AD51" s="6157"/>
      <c r="AE51" s="6157"/>
      <c r="AF51" s="6157"/>
      <c r="AG51" s="6157"/>
      <c r="AH51" s="6157"/>
      <c r="AI51" s="6157"/>
      <c r="AJ51" s="6157"/>
      <c r="AK51" s="6157"/>
      <c r="AL51" s="6157"/>
      <c r="AM51" s="6157"/>
      <c r="AN51" s="6157"/>
      <c r="AO51" s="6157"/>
      <c r="AP51" s="6157"/>
      <c r="AQ51" s="6157"/>
      <c r="AR51" s="6157"/>
      <c r="AS51" s="6157"/>
      <c r="AT51" s="6157"/>
      <c r="AU51" s="6157"/>
      <c r="AV51" s="6157"/>
      <c r="AW51" s="6157"/>
      <c r="AX51" s="6157"/>
      <c r="AY51" s="6157"/>
      <c r="AZ51" s="6157"/>
      <c r="BA51" s="6158"/>
      <c r="BB51" s="2158" t="s">
        <v>176</v>
      </c>
      <c r="BC51" s="2526"/>
      <c r="BD51" s="5652">
        <f>_xlfn.XLOOKUP(B51,التشكيل_القديم!$M$5:$M$39,التشكيل_القديم!$L$5:$L$39,0,0)</f>
        <v>1</v>
      </c>
      <c r="BE51" s="6210" t="str">
        <f xml:space="preserve"> "(" &amp;BD51&amp;")                 " &amp;"رئيس الدائرة  /  "  &amp;B51</f>
        <v>(1)                 رئيس الدائرة  /  محمد فرحات عبد العظيم عبد الجواد</v>
      </c>
      <c r="BF51" s="6210"/>
      <c r="BG51" s="6210"/>
      <c r="BH51" s="6210"/>
      <c r="BI51" s="6210"/>
      <c r="BJ51" s="6210"/>
      <c r="BK51" s="6210"/>
      <c r="BL51" s="6210"/>
      <c r="BM51" s="6210"/>
      <c r="BN51" s="6210"/>
      <c r="BO51" s="6210"/>
      <c r="BP51" s="6210"/>
      <c r="BQ51" s="6210"/>
      <c r="BR51" s="6210"/>
      <c r="BS51" s="6210"/>
      <c r="BT51" s="6210"/>
      <c r="BU51" s="6210"/>
      <c r="BV51" s="6210"/>
      <c r="BW51" s="6210"/>
      <c r="BX51" s="6210"/>
      <c r="BY51" s="6210"/>
      <c r="BZ51" s="6210"/>
      <c r="CA51" s="6210"/>
      <c r="CB51" s="6210"/>
      <c r="CC51" s="6210"/>
      <c r="CD51" s="6210"/>
      <c r="CE51" s="6211"/>
      <c r="CF51" s="5653">
        <f>_xlfn.XLOOKUP(B52,التشكيل_القديم!$M$5:$M$39,التشكيل_القديم!$L$5:$L$39,0,0)</f>
        <v>2</v>
      </c>
      <c r="CG51" s="6341" t="str">
        <f>"(2)             "&amp; "عضو يمين الدائرة  /  "  &amp;B52</f>
        <v>(2)             عضو يمين الدائرة  /  محمود محمد مصطفى ابوزيد</v>
      </c>
      <c r="CH51" s="6210"/>
      <c r="CI51" s="6210"/>
      <c r="CJ51" s="6210"/>
      <c r="CK51" s="6210"/>
      <c r="CL51" s="6210"/>
      <c r="CM51" s="6210"/>
      <c r="CN51" s="6210"/>
      <c r="CO51" s="6210"/>
      <c r="CP51" s="6210"/>
      <c r="CQ51" s="6210"/>
      <c r="CR51" s="6210"/>
      <c r="CS51" s="6210"/>
      <c r="CT51" s="6210"/>
      <c r="CU51" s="6210"/>
      <c r="CV51" s="6210"/>
      <c r="CW51" s="6210"/>
      <c r="CX51" s="6210"/>
      <c r="CY51" s="6210"/>
      <c r="CZ51" s="6210"/>
      <c r="DA51" s="6210"/>
      <c r="DB51" s="6210"/>
      <c r="DC51" s="6210"/>
      <c r="DD51" s="6210"/>
      <c r="DE51" s="6210"/>
      <c r="DF51" s="6210"/>
      <c r="DG51" s="6211"/>
      <c r="DH51" s="5653">
        <f>_xlfn.XLOOKUP(B55,التشكيل_القديم!$M$5:$M$39,التشكيل_القديم!$L$5:$L$39,0,0)</f>
        <v>0</v>
      </c>
      <c r="DI51" s="6210" t="str">
        <f>IF(B55&lt;&gt;"","(5)             "&amp;"عضو يسار يسار اليسار الدائرة /  "&amp;B55,"لا يوجد عضو خامس")</f>
        <v>لا يوجد عضو خامس</v>
      </c>
      <c r="DJ51" s="6210"/>
      <c r="DK51" s="6210"/>
      <c r="DL51" s="6210"/>
      <c r="DM51" s="6210"/>
      <c r="DN51" s="6210"/>
      <c r="DO51" s="6210"/>
      <c r="DP51" s="6210"/>
      <c r="DQ51" s="6210"/>
      <c r="DR51" s="6210"/>
      <c r="DS51" s="6210"/>
      <c r="DT51" s="6210"/>
      <c r="DU51" s="6210"/>
      <c r="DV51" s="6210"/>
      <c r="DW51" s="6210"/>
      <c r="DX51" s="6210"/>
      <c r="DY51" s="6210"/>
      <c r="DZ51" s="6210"/>
      <c r="EA51" s="6210"/>
      <c r="EB51" s="6210"/>
      <c r="EC51" s="6210"/>
      <c r="ED51" s="6210"/>
      <c r="EE51" s="6210"/>
      <c r="EF51" s="6210"/>
      <c r="EG51" s="6210"/>
      <c r="EH51" s="6210"/>
      <c r="EI51" s="6210"/>
      <c r="EJ51" s="2024"/>
      <c r="EK51" s="5654" t="str">
        <f>الاعدادات!$F$5</f>
        <v>أغسطس</v>
      </c>
      <c r="EL51" s="5655" t="str">
        <f>الاعدادات!$F$6</f>
        <v>سبتمبر</v>
      </c>
      <c r="EM51" s="5655" t="str">
        <f>الاعدادات!$F$7</f>
        <v>أكتوبر</v>
      </c>
      <c r="EN51" s="2010" t="s">
        <v>106</v>
      </c>
      <c r="EO51" s="5654" t="str">
        <f>الاعدادات!$F$5</f>
        <v>أغسطس</v>
      </c>
      <c r="EP51" s="5655" t="str">
        <f>الاعدادات!$F$6</f>
        <v>سبتمبر</v>
      </c>
      <c r="EQ51" s="5655" t="str">
        <f>الاعدادات!$F$7</f>
        <v>أكتوبر</v>
      </c>
      <c r="ER51" s="2010" t="s">
        <v>106</v>
      </c>
      <c r="ES51" s="5654" t="str">
        <f>الاعدادات!$F$5</f>
        <v>أغسطس</v>
      </c>
      <c r="ET51" s="5655" t="str">
        <f>الاعدادات!$F$6</f>
        <v>سبتمبر</v>
      </c>
      <c r="EU51" s="5655" t="str">
        <f>الاعدادات!$F$7</f>
        <v>أكتوبر</v>
      </c>
      <c r="EV51" s="2010" t="s">
        <v>106</v>
      </c>
      <c r="EW51" s="5654" t="str">
        <f>الاعدادات!$F$5</f>
        <v>أغسطس</v>
      </c>
      <c r="EX51" s="5655" t="str">
        <f>الاعدادات!$F$6</f>
        <v>سبتمبر</v>
      </c>
      <c r="EY51" s="2010" t="s">
        <v>106</v>
      </c>
      <c r="EZ51" s="5654" t="str">
        <f>الاعدادات!$F$5</f>
        <v>أغسطس</v>
      </c>
      <c r="FA51" s="5655" t="str">
        <f>الاعدادات!$F$6</f>
        <v>سبتمبر</v>
      </c>
      <c r="FB51" s="5655" t="str">
        <f>الاعدادات!$F$7</f>
        <v>أكتوبر</v>
      </c>
      <c r="FC51" s="2010" t="s">
        <v>106</v>
      </c>
      <c r="FD51" s="5654" t="str">
        <f>الاعدادات!$F$5</f>
        <v>أغسطس</v>
      </c>
      <c r="FE51" s="5655" t="str">
        <f>الاعدادات!$F$6</f>
        <v>سبتمبر</v>
      </c>
      <c r="FF51" s="5655" t="str">
        <f>الاعدادات!$F$7</f>
        <v>أكتوبر</v>
      </c>
      <c r="FG51" s="2010" t="s">
        <v>106</v>
      </c>
      <c r="FK51" s="5654" t="str">
        <f>الاعدادات!$F$5</f>
        <v>أغسطس</v>
      </c>
      <c r="FL51" s="5655" t="str">
        <f>الاعدادات!$F$6</f>
        <v>سبتمبر</v>
      </c>
      <c r="FM51" s="5655" t="str">
        <f>الاعدادات!$F$7</f>
        <v>أكتوبر</v>
      </c>
      <c r="FN51" s="2010" t="s">
        <v>106</v>
      </c>
      <c r="FO51" s="5654" t="str">
        <f>الاعدادات!$F$5</f>
        <v>أغسطس</v>
      </c>
      <c r="FP51" s="5655" t="str">
        <f>الاعدادات!$F$6</f>
        <v>سبتمبر</v>
      </c>
      <c r="FQ51" s="5655" t="str">
        <f>الاعدادات!$F$7</f>
        <v>أكتوبر</v>
      </c>
      <c r="FR51" s="2010" t="s">
        <v>106</v>
      </c>
    </row>
    <row r="52" spans="1:174" ht="48" customHeight="1" thickBot="1">
      <c r="A52" s="6228"/>
      <c r="B52" s="6250" t="str" cm="1">
        <f t="array" ref="B52">_xlfn.XLOOKUP(1, (INDEX(التشكيل_القديم!$L$5:$S$49, ,6)=$A51) * (INDEX(التشكيل_القديم!$L$5:$S$49, ,7)="عضو يمين"), INDEX(التشكيل_القديم!$L$5:$S$49, ,2))</f>
        <v>محمود محمد مصطفى ابوزيد</v>
      </c>
      <c r="C52" s="6250"/>
      <c r="D52" s="6250"/>
      <c r="E52" s="6250"/>
      <c r="F52" s="6250"/>
      <c r="G52" s="6250"/>
      <c r="H52" s="2170" cm="1">
        <f t="array" ref="H52">_xlfn.XLOOKUP(1, (INDEX(التشكيل_القديم!$L$5:$S$49, ,6)=$A51) * (INDEX(التشكيل_القديم!$L$5:$S$49, ,7)="عضو يمين"), INDEX(التشكيل_القديم!$L$5:$S$49, ,3))</f>
        <v>471</v>
      </c>
      <c r="I52" s="2171" t="str" cm="1">
        <f t="array" ref="I52">_xlfn.XLOOKUP(1, (INDEX(التشكيل_القديم!$L$5:$S$49, ,6)=$A51) * (INDEX(التشكيل_القديم!$L$5:$S$49, ,7)="عضو يمين"), INDEX(التشكيل_القديم!$L$5:$S$49, ,4))</f>
        <v>أ</v>
      </c>
      <c r="J52" s="6232"/>
      <c r="K52" s="6235"/>
      <c r="L52" s="5677" t="str">
        <f>الاعدادات!$D$6</f>
        <v>2022 وما قبلها</v>
      </c>
      <c r="M52" s="2012">
        <v>0</v>
      </c>
      <c r="N52" s="2003"/>
      <c r="O52" s="2003"/>
      <c r="P52" s="2003"/>
      <c r="Q52" s="2003"/>
      <c r="R52" s="2003"/>
      <c r="S52" s="2003"/>
      <c r="T52" s="2003"/>
      <c r="U52" s="2003"/>
      <c r="V52" s="2003"/>
      <c r="W52" s="2003"/>
      <c r="X52" s="2003"/>
      <c r="Y52" s="2017"/>
      <c r="Z52" s="5678">
        <f>Y52+X52+U52+T52+S52+R52+Q52+P52+O52+N52+M52-W52</f>
        <v>0</v>
      </c>
      <c r="AA52" s="2021"/>
      <c r="AB52" s="2005"/>
      <c r="AC52" s="5656">
        <f>SUM(BD52:BJ52,CF52:CL52,BD59:BJ59,CF59:CL59,DH52:DN52,DH59:DN59)</f>
        <v>0</v>
      </c>
      <c r="AD52" s="5656">
        <f>SUM(BK52:BO52,CM52:CQ52,BK59:BO59,CM59:CQ59,DO52:DS52,DO59:DS59)</f>
        <v>0</v>
      </c>
      <c r="AE52" s="5656">
        <f>BP52+CR52+BP59+CR59+DT52+DT59</f>
        <v>0</v>
      </c>
      <c r="AF52" s="5657">
        <f t="shared" ref="AF52:AF56" si="269">AE52+AD52+AC52</f>
        <v>0</v>
      </c>
      <c r="AG52" s="5656">
        <f t="shared" ref="AG52:AG56" si="270">BR52+CT52+BR59+CT59+DV52+DV59</f>
        <v>0</v>
      </c>
      <c r="AH52" s="5658">
        <f>BS52+CU52+BS59+CU59+DW52+DW59</f>
        <v>0</v>
      </c>
      <c r="AI52" s="5656">
        <f t="shared" ref="AI52:AI56" si="271">BT52+CV52+BT59+CV59+DX52+DX59</f>
        <v>0</v>
      </c>
      <c r="AJ52" s="5656">
        <f t="shared" ref="AJ52:AJ56" si="272">BU52+CW52+BU59+CW59+DY52+DY59</f>
        <v>0</v>
      </c>
      <c r="AK52" s="5656">
        <f t="shared" ref="AK52:AK56" si="273">BV52+CX52+BV59+CX59+DZ52+DZ59</f>
        <v>0</v>
      </c>
      <c r="AL52" s="5656">
        <f t="shared" ref="AL52:AL56" si="274">BW52+CY52+BW59+CY59+EA52+EA59</f>
        <v>0</v>
      </c>
      <c r="AM52" s="5657">
        <f t="shared" ref="AM52:AM56" si="275">AL52+AK52+AJ52+AI52+AH52</f>
        <v>0</v>
      </c>
      <c r="AN52" s="5659">
        <f>BX52+CZ52+BX59+CZ59+EB52+EB59</f>
        <v>0</v>
      </c>
      <c r="AO52" s="5659">
        <f t="shared" ref="AO52:AO56" si="276">BY52+DA52+BY59+DA59+EC52+EC59</f>
        <v>0</v>
      </c>
      <c r="AP52" s="5659">
        <f>BZ52+DB52+DB59+BZ59+ED52+ED59</f>
        <v>0</v>
      </c>
      <c r="AQ52" s="5657">
        <f t="shared" ref="AQ52:AQ56" si="277">AP52+AO52+AN52</f>
        <v>0</v>
      </c>
      <c r="AR52" s="5660">
        <f>CA52+DC52+CA59+DC59+EE52+EE59</f>
        <v>0</v>
      </c>
      <c r="AS52" s="5661">
        <f t="shared" ref="AS52:AS56" si="278">AR52+AQ52+AM52+AG52+AF52</f>
        <v>0</v>
      </c>
      <c r="AT52" s="2021"/>
      <c r="AU52" s="5656">
        <f t="shared" ref="AU52:AU56" si="279">CC52+DE52+CC59+DE59+EG52+EG59</f>
        <v>0</v>
      </c>
      <c r="AV52" s="5656">
        <f t="shared" ref="AV52:AV56" si="280">CD52+DF52+CD59+DF59+EH52+EH59</f>
        <v>0</v>
      </c>
      <c r="AW52" s="2003"/>
      <c r="AX52" s="2004"/>
      <c r="AY52" s="5682">
        <f t="shared" ref="AY52:AY56" si="281">AX52+AW52+AV52+AU52+AT52</f>
        <v>0</v>
      </c>
      <c r="AZ52" s="2006"/>
      <c r="BA52" s="5656">
        <f t="shared" ref="BA52:BA57" si="282">AY52+AS52+AA52-Z52</f>
        <v>0</v>
      </c>
      <c r="BB52" s="2159"/>
      <c r="BC52" s="5683" t="str">
        <f>الاعدادات!$D$6</f>
        <v>2022 وما قبلها</v>
      </c>
      <c r="BD52" s="82"/>
      <c r="BE52" s="83"/>
      <c r="BF52" s="83"/>
      <c r="BG52" s="84"/>
      <c r="BH52" s="84"/>
      <c r="BI52" s="84"/>
      <c r="BJ52" s="85"/>
      <c r="BK52" s="86"/>
      <c r="BL52" s="87"/>
      <c r="BM52" s="87"/>
      <c r="BN52" s="88"/>
      <c r="BO52" s="88"/>
      <c r="BP52" s="89"/>
      <c r="BQ52" s="77">
        <f t="shared" ref="BQ52:BQ57" si="283">BP52+BO52+BN52+BM52+BL52+BK52+BJ52+BI52+BH52+BG52+BF52+BE52+BD52</f>
        <v>0</v>
      </c>
      <c r="BR52" s="90"/>
      <c r="BS52" s="91"/>
      <c r="BT52" s="92"/>
      <c r="BU52" s="93"/>
      <c r="BV52" s="94"/>
      <c r="BW52" s="95"/>
      <c r="BX52" s="96"/>
      <c r="BY52" s="97"/>
      <c r="BZ52" s="98"/>
      <c r="CA52" s="99"/>
      <c r="CB52" s="79">
        <f t="shared" ref="CB52:CB56" si="284">CA52+BZ52+BY52+BX52+BW52+BV52+BU52+BT52+BS52+BR52+BQ52</f>
        <v>0</v>
      </c>
      <c r="CC52" s="80"/>
      <c r="CD52" s="78"/>
      <c r="CE52" s="100"/>
      <c r="CF52" s="101"/>
      <c r="CG52" s="83"/>
      <c r="CH52" s="83"/>
      <c r="CI52" s="84"/>
      <c r="CJ52" s="84"/>
      <c r="CK52" s="84"/>
      <c r="CL52" s="85"/>
      <c r="CM52" s="86"/>
      <c r="CN52" s="87"/>
      <c r="CO52" s="87"/>
      <c r="CP52" s="88"/>
      <c r="CQ52" s="88"/>
      <c r="CR52" s="89"/>
      <c r="CS52" s="77">
        <f t="shared" ref="CS52:CS57" si="285">CR52+CQ52+CP52+CO52+CN52+CM52+CL52+CK52+CJ52+CI52+CH52+CG52+CF52</f>
        <v>0</v>
      </c>
      <c r="CT52" s="90"/>
      <c r="CU52" s="91"/>
      <c r="CV52" s="92"/>
      <c r="CW52" s="93"/>
      <c r="CX52" s="94"/>
      <c r="CY52" s="95"/>
      <c r="CZ52" s="96"/>
      <c r="DA52" s="97"/>
      <c r="DB52" s="98"/>
      <c r="DC52" s="99"/>
      <c r="DD52" s="81">
        <f t="shared" ref="DD52:DD53" si="286">SUM(CS52:DC52)</f>
        <v>0</v>
      </c>
      <c r="DE52" s="80"/>
      <c r="DF52" s="78"/>
      <c r="DG52" s="102"/>
      <c r="DH52" s="101"/>
      <c r="DI52" s="83"/>
      <c r="DJ52" s="83"/>
      <c r="DK52" s="84"/>
      <c r="DL52" s="84"/>
      <c r="DM52" s="84"/>
      <c r="DN52" s="85"/>
      <c r="DO52" s="86"/>
      <c r="DP52" s="87"/>
      <c r="DQ52" s="87"/>
      <c r="DR52" s="88"/>
      <c r="DS52" s="88"/>
      <c r="DT52" s="89"/>
      <c r="DU52" s="77">
        <f t="shared" ref="DU52:DU54" si="287">DT52+DS52+DR52+DQ52+DP52+DO52+DN52+DM52+DL52+DK52+DJ52+DI52+DH52</f>
        <v>0</v>
      </c>
      <c r="DV52" s="90"/>
      <c r="DW52" s="91"/>
      <c r="DX52" s="92"/>
      <c r="DY52" s="93"/>
      <c r="DZ52" s="94"/>
      <c r="EA52" s="95"/>
      <c r="EB52" s="96"/>
      <c r="EC52" s="97"/>
      <c r="ED52" s="98"/>
      <c r="EE52" s="99"/>
      <c r="EF52" s="81">
        <f t="shared" ref="EF52:EF53" si="288">SUM(DU52:EE52)</f>
        <v>0</v>
      </c>
      <c r="EG52" s="80"/>
      <c r="EH52" s="78"/>
      <c r="EI52" s="102"/>
      <c r="EJ52" s="5675" t="str">
        <f>الاعدادات!$D$6</f>
        <v>2022 وما قبلها</v>
      </c>
      <c r="EK52" s="68">
        <f t="shared" ref="EK52:EK56" si="289">AM52+AG52-EL52-EM52</f>
        <v>0</v>
      </c>
      <c r="EL52" s="69"/>
      <c r="EM52" s="69"/>
      <c r="EN52" s="70">
        <f>SUM(EK52:EM52)</f>
        <v>0</v>
      </c>
      <c r="EO52" s="68">
        <f t="shared" ref="EO52:EO56" si="290">AT52-EQ52-EP52</f>
        <v>0</v>
      </c>
      <c r="EP52" s="69"/>
      <c r="EQ52" s="69"/>
      <c r="ER52" s="70">
        <f>SUM(EO52:EQ52)</f>
        <v>0</v>
      </c>
      <c r="ES52" s="68">
        <f t="shared" ref="ES52:ES56" si="291">AU52-EU52-ET52</f>
        <v>0</v>
      </c>
      <c r="ET52" s="69"/>
      <c r="EU52" s="71"/>
      <c r="EV52" s="70">
        <f t="shared" ref="EV52:EV57" si="292">EU52+ET52+ES52</f>
        <v>0</v>
      </c>
      <c r="EW52" s="68">
        <f t="shared" ref="EW52:EW56" si="293">AV52-EX52</f>
        <v>0</v>
      </c>
      <c r="EX52" s="69"/>
      <c r="EY52" s="70">
        <f>SUM(EW52:EX52)</f>
        <v>0</v>
      </c>
      <c r="EZ52" s="68">
        <f>FK52+FO52</f>
        <v>0</v>
      </c>
      <c r="FA52" s="68">
        <f>FL52+FP52</f>
        <v>0</v>
      </c>
      <c r="FB52" s="68">
        <f>FM52+FQ52</f>
        <v>0</v>
      </c>
      <c r="FC52" s="68">
        <f>FN52+FR52</f>
        <v>0</v>
      </c>
      <c r="FD52" s="68">
        <f t="shared" ref="FD52:FD57" si="294">EK52+EO52+ES52+EW52+EZ52</f>
        <v>0</v>
      </c>
      <c r="FE52" s="72">
        <f t="shared" ref="FE52:FE57" si="295">EL52+EP52+ET52+FA52+EX52</f>
        <v>0</v>
      </c>
      <c r="FF52" s="72">
        <f t="shared" ref="FF52:FF57" si="296">FB52+EU52+EQ52+EM52</f>
        <v>0</v>
      </c>
      <c r="FG52" s="70">
        <f t="shared" ref="FG52:FG57" si="297">SUM(FD52:FF52)</f>
        <v>0</v>
      </c>
      <c r="FH52" t="str">
        <f t="shared" ref="FH52:FH56" si="298">IF(OR(EZ52&lt;0,EW52&lt;0,ES52&lt;0,EO52&lt;0,EK52&lt;0,Z52 &lt;&gt; AY52+AS52+AA52), "wrong", "ok")</f>
        <v>ok</v>
      </c>
      <c r="FK52" s="68">
        <f>AX52-FL52-FM52</f>
        <v>0</v>
      </c>
      <c r="FL52" s="69"/>
      <c r="FM52" s="69"/>
      <c r="FN52" s="70">
        <f>SUM(FK52:FM52)</f>
        <v>0</v>
      </c>
      <c r="FO52" s="68">
        <f>AW52-FP52-FQ52</f>
        <v>0</v>
      </c>
      <c r="FP52" s="69"/>
      <c r="FQ52" s="69"/>
      <c r="FR52" s="70">
        <f>SUM(FO52:FQ52)</f>
        <v>0</v>
      </c>
    </row>
    <row r="53" spans="1:174" ht="48" customHeight="1" thickBot="1">
      <c r="A53" s="6228"/>
      <c r="B53" s="6250" t="str" cm="1">
        <f t="array" ref="B53">_xlfn.XLOOKUP(1, (INDEX(التشكيل_القديم!$L$5:$S$49, ,6)=$A51) * (INDEX(التشكيل_القديم!$L$5:$S$49, ,7)="عضو يسار"), INDEX(التشكيل_القديم!$L$5:$S$49, ,2))</f>
        <v xml:space="preserve">علاء الدين طه احمد محمد </v>
      </c>
      <c r="C53" s="6250"/>
      <c r="D53" s="6250"/>
      <c r="E53" s="6250"/>
      <c r="F53" s="6250"/>
      <c r="G53" s="6250"/>
      <c r="H53" s="2170" cm="1">
        <f t="array" ref="H53">_xlfn.XLOOKUP(1, (INDEX(التشكيل_القديم!$L$5:$S$49, ,6)=$A51) * (INDEX(التشكيل_القديم!$L$5:$S$49, ,7)="عضو يسار"), INDEX(التشكيل_القديم!$L$5:$S$49, ,3))</f>
        <v>913</v>
      </c>
      <c r="I53" s="2171" t="str" cm="1">
        <f t="array" ref="I53">_xlfn.XLOOKUP(1, (INDEX(التشكيل_القديم!$L$5:$S$49, ,6)=$A51) * (INDEX(التشكيل_القديم!$L$5:$S$49, ,7)="عضو يسار"), INDEX(التشكيل_القديم!$L$5:$S$49, ,4))</f>
        <v>ق</v>
      </c>
      <c r="J53" s="6232"/>
      <c r="K53" s="6235"/>
      <c r="L53" s="5675">
        <f>الاعدادات!$D$7</f>
        <v>2023</v>
      </c>
      <c r="M53" s="2013">
        <v>10</v>
      </c>
      <c r="N53" s="64"/>
      <c r="O53" s="64"/>
      <c r="P53" s="64"/>
      <c r="Q53" s="64"/>
      <c r="R53" s="64"/>
      <c r="S53" s="64"/>
      <c r="T53" s="64"/>
      <c r="U53" s="64"/>
      <c r="V53" s="64"/>
      <c r="W53" s="64"/>
      <c r="X53" s="64"/>
      <c r="Y53" s="2018"/>
      <c r="Z53" s="5679">
        <f t="shared" ref="Z53:Z56" si="299">Y53+X53+U53+T53+S53+R53+Q53+P53+O53+N53+M53-W53</f>
        <v>10</v>
      </c>
      <c r="AA53" s="2007"/>
      <c r="AB53" s="63"/>
      <c r="AC53" s="5662">
        <f t="shared" ref="AC53:AC56" si="300">SUM(BD53:BJ53,CF53:CL53,BD60:BJ60,CF60:CL60,DH53:DN53,DH60:DN60)</f>
        <v>0</v>
      </c>
      <c r="AD53" s="5662">
        <f t="shared" ref="AD53:AD56" si="301">SUM(BK53:BO53,CM53:CQ53,BK60:BO60,CM60:CQ60,DO53:DS53,DO60:DS60)</f>
        <v>0</v>
      </c>
      <c r="AE53" s="5662">
        <f>BP53+CR53+BP60+CR60+DT53+DT60</f>
        <v>0</v>
      </c>
      <c r="AF53" s="5663">
        <f t="shared" si="269"/>
        <v>0</v>
      </c>
      <c r="AG53" s="5662">
        <f t="shared" si="270"/>
        <v>0</v>
      </c>
      <c r="AH53" s="5664">
        <f t="shared" ref="AH53:AH56" si="302">BS53+CU53+BS60+CU60+DW53+DW60</f>
        <v>0</v>
      </c>
      <c r="AI53" s="5662">
        <f t="shared" si="271"/>
        <v>0</v>
      </c>
      <c r="AJ53" s="5662">
        <f t="shared" si="272"/>
        <v>0</v>
      </c>
      <c r="AK53" s="5662">
        <f t="shared" si="273"/>
        <v>0</v>
      </c>
      <c r="AL53" s="5662">
        <f t="shared" si="274"/>
        <v>0</v>
      </c>
      <c r="AM53" s="5663">
        <f t="shared" si="275"/>
        <v>0</v>
      </c>
      <c r="AN53" s="5665">
        <f t="shared" ref="AN53:AN56" si="303">BX53+CZ53+BX60+CZ60+EB53+EB60</f>
        <v>0</v>
      </c>
      <c r="AO53" s="5665">
        <f t="shared" si="276"/>
        <v>0</v>
      </c>
      <c r="AP53" s="5665">
        <f>BZ53+DB53+DB60+BZ60+ED53+ED60</f>
        <v>0</v>
      </c>
      <c r="AQ53" s="5663">
        <f t="shared" si="277"/>
        <v>0</v>
      </c>
      <c r="AR53" s="5666">
        <f>CA53+DC53+CA60+DC60+EE53+EE60</f>
        <v>0</v>
      </c>
      <c r="AS53" s="5667">
        <f t="shared" si="278"/>
        <v>0</v>
      </c>
      <c r="AT53" s="2007"/>
      <c r="AU53" s="5662">
        <f t="shared" si="279"/>
        <v>0</v>
      </c>
      <c r="AV53" s="5662">
        <f t="shared" si="280"/>
        <v>0</v>
      </c>
      <c r="AW53" s="64"/>
      <c r="AX53" s="64"/>
      <c r="AY53" s="65">
        <f t="shared" si="281"/>
        <v>0</v>
      </c>
      <c r="AZ53" s="66"/>
      <c r="BA53" s="5662">
        <f t="shared" si="282"/>
        <v>-10</v>
      </c>
      <c r="BB53" s="2159"/>
      <c r="BC53" s="5683">
        <f>الاعدادات!$D$7</f>
        <v>2023</v>
      </c>
      <c r="BD53" s="82"/>
      <c r="BE53" s="83"/>
      <c r="BF53" s="83"/>
      <c r="BG53" s="103"/>
      <c r="BH53" s="84"/>
      <c r="BI53" s="84"/>
      <c r="BJ53" s="85"/>
      <c r="BK53" s="86"/>
      <c r="BL53" s="87"/>
      <c r="BM53" s="87"/>
      <c r="BN53" s="88"/>
      <c r="BO53" s="88"/>
      <c r="BP53" s="89"/>
      <c r="BQ53" s="77">
        <f t="shared" si="283"/>
        <v>0</v>
      </c>
      <c r="BR53" s="90"/>
      <c r="BS53" s="91"/>
      <c r="BT53" s="92"/>
      <c r="BU53" s="93"/>
      <c r="BV53" s="94"/>
      <c r="BW53" s="95"/>
      <c r="BX53" s="96"/>
      <c r="BY53" s="97"/>
      <c r="BZ53" s="98"/>
      <c r="CA53" s="99"/>
      <c r="CB53" s="79">
        <f t="shared" si="284"/>
        <v>0</v>
      </c>
      <c r="CC53" s="104"/>
      <c r="CD53" s="92"/>
      <c r="CE53" s="100"/>
      <c r="CF53" s="101"/>
      <c r="CG53" s="83"/>
      <c r="CH53" s="83"/>
      <c r="CI53" s="84"/>
      <c r="CJ53" s="84"/>
      <c r="CK53" s="84"/>
      <c r="CL53" s="85"/>
      <c r="CM53" s="86"/>
      <c r="CN53" s="87"/>
      <c r="CO53" s="87"/>
      <c r="CP53" s="88"/>
      <c r="CQ53" s="88"/>
      <c r="CR53" s="89"/>
      <c r="CS53" s="77">
        <f t="shared" si="285"/>
        <v>0</v>
      </c>
      <c r="CT53" s="90"/>
      <c r="CU53" s="91"/>
      <c r="CV53" s="92"/>
      <c r="CW53" s="93"/>
      <c r="CX53" s="94"/>
      <c r="CY53" s="95"/>
      <c r="CZ53" s="96"/>
      <c r="DA53" s="97"/>
      <c r="DB53" s="98"/>
      <c r="DC53" s="99"/>
      <c r="DD53" s="81">
        <f t="shared" si="286"/>
        <v>0</v>
      </c>
      <c r="DE53" s="104"/>
      <c r="DF53" s="92"/>
      <c r="DG53" s="102"/>
      <c r="DH53" s="101"/>
      <c r="DI53" s="83"/>
      <c r="DJ53" s="83"/>
      <c r="DK53" s="84"/>
      <c r="DL53" s="84"/>
      <c r="DM53" s="84"/>
      <c r="DN53" s="85"/>
      <c r="DO53" s="86"/>
      <c r="DP53" s="87"/>
      <c r="DQ53" s="87"/>
      <c r="DR53" s="88"/>
      <c r="DS53" s="88"/>
      <c r="DT53" s="89"/>
      <c r="DU53" s="77">
        <f t="shared" si="287"/>
        <v>0</v>
      </c>
      <c r="DV53" s="90"/>
      <c r="DW53" s="91"/>
      <c r="DX53" s="92"/>
      <c r="DY53" s="93"/>
      <c r="DZ53" s="94"/>
      <c r="EA53" s="95"/>
      <c r="EB53" s="96"/>
      <c r="EC53" s="97"/>
      <c r="ED53" s="98"/>
      <c r="EE53" s="99"/>
      <c r="EF53" s="81">
        <f t="shared" si="288"/>
        <v>0</v>
      </c>
      <c r="EG53" s="104"/>
      <c r="EH53" s="92"/>
      <c r="EI53" s="102"/>
      <c r="EJ53" s="5675">
        <f>الاعدادات!$D$7</f>
        <v>2023</v>
      </c>
      <c r="EK53" s="68">
        <f t="shared" si="289"/>
        <v>0</v>
      </c>
      <c r="EL53" s="69"/>
      <c r="EM53" s="69"/>
      <c r="EN53" s="70">
        <f t="shared" ref="EN53:EN56" si="304">SUM(EK53:EM53)</f>
        <v>0</v>
      </c>
      <c r="EO53" s="68">
        <f t="shared" si="290"/>
        <v>0</v>
      </c>
      <c r="EP53" s="69"/>
      <c r="EQ53" s="69"/>
      <c r="ER53" s="70">
        <f t="shared" ref="ER53:ER56" si="305">SUM(EO53:EQ53)</f>
        <v>0</v>
      </c>
      <c r="ES53" s="68">
        <f t="shared" si="291"/>
        <v>0</v>
      </c>
      <c r="ET53" s="69"/>
      <c r="EU53" s="71"/>
      <c r="EV53" s="70">
        <f t="shared" si="292"/>
        <v>0</v>
      </c>
      <c r="EW53" s="68">
        <f t="shared" si="293"/>
        <v>0</v>
      </c>
      <c r="EX53" s="69"/>
      <c r="EY53" s="70">
        <f t="shared" ref="EY53:EY56" si="306">SUM(EW53:EX53)</f>
        <v>0</v>
      </c>
      <c r="EZ53" s="68">
        <f t="shared" ref="EZ53:EZ56" si="307">FK53+FO53</f>
        <v>0</v>
      </c>
      <c r="FA53" s="68">
        <f t="shared" ref="FA53:FA56" si="308">FL53+FP53</f>
        <v>0</v>
      </c>
      <c r="FB53" s="68">
        <f t="shared" ref="FB53:FB56" si="309">FM53+FQ53</f>
        <v>0</v>
      </c>
      <c r="FC53" s="68">
        <f t="shared" ref="FC53:FC56" si="310">FN53+FR53</f>
        <v>0</v>
      </c>
      <c r="FD53" s="68">
        <f t="shared" si="294"/>
        <v>0</v>
      </c>
      <c r="FE53" s="72">
        <f t="shared" si="295"/>
        <v>0</v>
      </c>
      <c r="FF53" s="72">
        <f t="shared" si="296"/>
        <v>0</v>
      </c>
      <c r="FG53" s="70">
        <f t="shared" si="297"/>
        <v>0</v>
      </c>
      <c r="FH53" t="str">
        <f t="shared" si="298"/>
        <v>wrong</v>
      </c>
      <c r="FK53" s="68">
        <f t="shared" ref="FK53:FK56" si="311">AX53-FL53-FM53</f>
        <v>0</v>
      </c>
      <c r="FL53" s="69"/>
      <c r="FM53" s="69"/>
      <c r="FN53" s="70">
        <f t="shared" ref="FN53:FN56" si="312">SUM(FK53:FM53)</f>
        <v>0</v>
      </c>
      <c r="FO53" s="68">
        <f t="shared" ref="FO53:FO56" si="313">AW53-FP53-FQ53</f>
        <v>0</v>
      </c>
      <c r="FP53" s="69"/>
      <c r="FQ53" s="69"/>
      <c r="FR53" s="70">
        <f t="shared" ref="FR53:FR56" si="314">SUM(FO53:FQ53)</f>
        <v>0</v>
      </c>
    </row>
    <row r="54" spans="1:174" ht="48" customHeight="1" thickBot="1">
      <c r="A54" s="6228"/>
      <c r="B54" s="6250" t="str" cm="1">
        <f t="array" ref="B54">IFERROR(_xlfn.XLOOKUP(1, (INDEX(التشكيل_القديم!$L$5:$S$49, ,6)=$A51) * (INDEX(التشكيل_القديم!$L$5:$S$49, ,7)="عضو يسار اليسار"), INDEX(التشكيل_القديم!$L$5:$S$49, ,2)),"")</f>
        <v/>
      </c>
      <c r="C54" s="6250"/>
      <c r="D54" s="6250"/>
      <c r="E54" s="6250"/>
      <c r="F54" s="6250"/>
      <c r="G54" s="6250"/>
      <c r="H54" s="2170" t="str" cm="1">
        <f t="array" ref="H54">IFERROR(_xlfn.XLOOKUP(1, (INDEX(التشكيل_القديم!$L$5:$S$49, ,6)=$A51) * (INDEX(التشكيل_القديم!$L$5:$S$49, ,7)="عضو يسار اليسار"), INDEX(التشكيل_القديم!$L$5:$S$49, ,3)),"")</f>
        <v/>
      </c>
      <c r="I54" s="2171" t="str" cm="1">
        <f t="array" ref="I54">IFERROR(_xlfn.XLOOKUP(1, (INDEX(التشكيل_القديم!$L$5:$S$49, ,6)=$A51) * (INDEX(التشكيل_القديم!$L$5:$S$49, ,7)="عضو يسار اليسار"), INDEX(التشكيل_القديم!$L$5:$S$49, ,4)),"")</f>
        <v/>
      </c>
      <c r="J54" s="6232"/>
      <c r="K54" s="6235"/>
      <c r="L54" s="5675">
        <f>الاعدادات!$D$8</f>
        <v>2024</v>
      </c>
      <c r="M54" s="2014">
        <v>33</v>
      </c>
      <c r="N54" s="1997"/>
      <c r="O54" s="1997"/>
      <c r="P54" s="1997"/>
      <c r="Q54" s="1997"/>
      <c r="R54" s="1997"/>
      <c r="S54" s="1997"/>
      <c r="T54" s="1997"/>
      <c r="U54" s="1997"/>
      <c r="V54" s="1997"/>
      <c r="W54" s="1997"/>
      <c r="X54" s="1997"/>
      <c r="Y54" s="2019"/>
      <c r="Z54" s="5680">
        <f t="shared" si="299"/>
        <v>33</v>
      </c>
      <c r="AA54" s="2022"/>
      <c r="AB54" s="1999"/>
      <c r="AC54" s="2002">
        <f t="shared" si="300"/>
        <v>0</v>
      </c>
      <c r="AD54" s="2002">
        <f t="shared" si="301"/>
        <v>0</v>
      </c>
      <c r="AE54" s="2002">
        <f>BP54+CR54+BP61+CR61+DT54+DT61</f>
        <v>0</v>
      </c>
      <c r="AF54" s="5668">
        <f t="shared" si="269"/>
        <v>0</v>
      </c>
      <c r="AG54" s="2002">
        <f t="shared" si="270"/>
        <v>0</v>
      </c>
      <c r="AH54" s="5669">
        <f t="shared" si="302"/>
        <v>0</v>
      </c>
      <c r="AI54" s="2002">
        <f t="shared" si="271"/>
        <v>0</v>
      </c>
      <c r="AJ54" s="2002">
        <f t="shared" si="272"/>
        <v>0</v>
      </c>
      <c r="AK54" s="2002">
        <f t="shared" si="273"/>
        <v>0</v>
      </c>
      <c r="AL54" s="2002">
        <f t="shared" si="274"/>
        <v>0</v>
      </c>
      <c r="AM54" s="5668">
        <f t="shared" si="275"/>
        <v>0</v>
      </c>
      <c r="AN54" s="2177">
        <f t="shared" si="303"/>
        <v>0</v>
      </c>
      <c r="AO54" s="2177">
        <f t="shared" si="276"/>
        <v>0</v>
      </c>
      <c r="AP54" s="2177">
        <f>BZ54+DB54+DB61+BZ61+ED54+ED61</f>
        <v>0</v>
      </c>
      <c r="AQ54" s="5668">
        <f t="shared" si="277"/>
        <v>0</v>
      </c>
      <c r="AR54" s="5670">
        <f>CA54+DC54+CA61+DC61+EE54+EE61</f>
        <v>0</v>
      </c>
      <c r="AS54" s="5671">
        <f t="shared" si="278"/>
        <v>0</v>
      </c>
      <c r="AT54" s="2022"/>
      <c r="AU54" s="2002">
        <f t="shared" si="279"/>
        <v>0</v>
      </c>
      <c r="AV54" s="2002">
        <f t="shared" si="280"/>
        <v>0</v>
      </c>
      <c r="AW54" s="1997"/>
      <c r="AX54" s="1998"/>
      <c r="AY54" s="2000">
        <f t="shared" si="281"/>
        <v>0</v>
      </c>
      <c r="AZ54" s="2001"/>
      <c r="BA54" s="2002">
        <f t="shared" si="282"/>
        <v>-33</v>
      </c>
      <c r="BB54" s="2159"/>
      <c r="BC54" s="5683">
        <f>الاعدادات!$D$8</f>
        <v>2024</v>
      </c>
      <c r="BD54" s="82"/>
      <c r="BE54" s="83"/>
      <c r="BF54" s="83"/>
      <c r="BG54" s="84"/>
      <c r="BH54" s="84"/>
      <c r="BI54" s="84"/>
      <c r="BJ54" s="85"/>
      <c r="BK54" s="86"/>
      <c r="BL54" s="87"/>
      <c r="BM54" s="87"/>
      <c r="BN54" s="88"/>
      <c r="BO54" s="88"/>
      <c r="BP54" s="89"/>
      <c r="BQ54" s="77">
        <f t="shared" si="283"/>
        <v>0</v>
      </c>
      <c r="BR54" s="90"/>
      <c r="BS54" s="91"/>
      <c r="BT54" s="92"/>
      <c r="BU54" s="93"/>
      <c r="BV54" s="94"/>
      <c r="BW54" s="95"/>
      <c r="BX54" s="96"/>
      <c r="BY54" s="97"/>
      <c r="BZ54" s="98"/>
      <c r="CA54" s="99"/>
      <c r="CB54" s="79">
        <f t="shared" si="284"/>
        <v>0</v>
      </c>
      <c r="CC54" s="104"/>
      <c r="CD54" s="92"/>
      <c r="CE54" s="100"/>
      <c r="CF54" s="101"/>
      <c r="CG54" s="83"/>
      <c r="CH54" s="83"/>
      <c r="CI54" s="84"/>
      <c r="CJ54" s="84"/>
      <c r="CK54" s="84"/>
      <c r="CL54" s="85"/>
      <c r="CM54" s="86"/>
      <c r="CN54" s="87"/>
      <c r="CO54" s="87"/>
      <c r="CP54" s="88"/>
      <c r="CQ54" s="88"/>
      <c r="CR54" s="89"/>
      <c r="CS54" s="77">
        <f t="shared" si="285"/>
        <v>0</v>
      </c>
      <c r="CT54" s="90"/>
      <c r="CU54" s="91"/>
      <c r="CV54" s="92"/>
      <c r="CW54" s="93"/>
      <c r="CX54" s="94"/>
      <c r="CY54" s="95"/>
      <c r="CZ54" s="96"/>
      <c r="DA54" s="97"/>
      <c r="DB54" s="98"/>
      <c r="DC54" s="99"/>
      <c r="DD54" s="81">
        <f>SUM(CS54:DC54)</f>
        <v>0</v>
      </c>
      <c r="DE54" s="104"/>
      <c r="DF54" s="92"/>
      <c r="DG54" s="102"/>
      <c r="DH54" s="101"/>
      <c r="DI54" s="83"/>
      <c r="DJ54" s="83"/>
      <c r="DK54" s="84"/>
      <c r="DL54" s="84"/>
      <c r="DM54" s="84"/>
      <c r="DN54" s="85"/>
      <c r="DO54" s="86"/>
      <c r="DP54" s="87"/>
      <c r="DQ54" s="87"/>
      <c r="DR54" s="88"/>
      <c r="DS54" s="88"/>
      <c r="DT54" s="89"/>
      <c r="DU54" s="77">
        <f t="shared" si="287"/>
        <v>0</v>
      </c>
      <c r="DV54" s="90"/>
      <c r="DW54" s="91"/>
      <c r="DX54" s="92"/>
      <c r="DY54" s="93"/>
      <c r="DZ54" s="94"/>
      <c r="EA54" s="95"/>
      <c r="EB54" s="96"/>
      <c r="EC54" s="97"/>
      <c r="ED54" s="98"/>
      <c r="EE54" s="99"/>
      <c r="EF54" s="81">
        <f>SUM(DU54:EE54)</f>
        <v>0</v>
      </c>
      <c r="EG54" s="104"/>
      <c r="EH54" s="92"/>
      <c r="EI54" s="102"/>
      <c r="EJ54" s="5675">
        <f>الاعدادات!$D$8</f>
        <v>2024</v>
      </c>
      <c r="EK54" s="68">
        <f t="shared" si="289"/>
        <v>0</v>
      </c>
      <c r="EL54" s="69"/>
      <c r="EM54" s="69"/>
      <c r="EN54" s="70">
        <f t="shared" si="304"/>
        <v>0</v>
      </c>
      <c r="EO54" s="68">
        <f t="shared" si="290"/>
        <v>0</v>
      </c>
      <c r="EP54" s="69"/>
      <c r="EQ54" s="69"/>
      <c r="ER54" s="70">
        <f t="shared" si="305"/>
        <v>0</v>
      </c>
      <c r="ES54" s="68">
        <f t="shared" si="291"/>
        <v>0</v>
      </c>
      <c r="ET54" s="69"/>
      <c r="EU54" s="71"/>
      <c r="EV54" s="70">
        <f t="shared" si="292"/>
        <v>0</v>
      </c>
      <c r="EW54" s="68">
        <f t="shared" si="293"/>
        <v>0</v>
      </c>
      <c r="EX54" s="69"/>
      <c r="EY54" s="70">
        <f t="shared" si="306"/>
        <v>0</v>
      </c>
      <c r="EZ54" s="68">
        <f t="shared" si="307"/>
        <v>0</v>
      </c>
      <c r="FA54" s="68">
        <f t="shared" si="308"/>
        <v>0</v>
      </c>
      <c r="FB54" s="68">
        <f t="shared" si="309"/>
        <v>0</v>
      </c>
      <c r="FC54" s="68">
        <f t="shared" si="310"/>
        <v>0</v>
      </c>
      <c r="FD54" s="68">
        <f t="shared" si="294"/>
        <v>0</v>
      </c>
      <c r="FE54" s="72">
        <f t="shared" si="295"/>
        <v>0</v>
      </c>
      <c r="FF54" s="72">
        <f t="shared" si="296"/>
        <v>0</v>
      </c>
      <c r="FG54" s="70">
        <f t="shared" si="297"/>
        <v>0</v>
      </c>
      <c r="FH54" t="str">
        <f t="shared" si="298"/>
        <v>wrong</v>
      </c>
      <c r="FK54" s="68">
        <f t="shared" si="311"/>
        <v>0</v>
      </c>
      <c r="FL54" s="69"/>
      <c r="FM54" s="69"/>
      <c r="FN54" s="70">
        <f t="shared" si="312"/>
        <v>0</v>
      </c>
      <c r="FO54" s="68">
        <f t="shared" si="313"/>
        <v>0</v>
      </c>
      <c r="FP54" s="69"/>
      <c r="FQ54" s="69"/>
      <c r="FR54" s="70">
        <f t="shared" si="314"/>
        <v>0</v>
      </c>
    </row>
    <row r="55" spans="1:174" ht="48" customHeight="1" thickBot="1">
      <c r="A55" s="6228"/>
      <c r="B55" s="6310" t="str" cm="1">
        <f t="array" ref="B55">IFERROR(_xlfn.XLOOKUP(1, (INDEX(التشكيل_القديم!$L$5:$S$49, ,6)=$A51) * (INDEX(التشكيل_القديم!$L$5:$S$49, ,7)="عضو خامس "), INDEX(التشكيل_القديم!$L$5:$S$49, ,2)),"")</f>
        <v/>
      </c>
      <c r="C55" s="6310"/>
      <c r="D55" s="6310"/>
      <c r="E55" s="6310"/>
      <c r="F55" s="6310"/>
      <c r="G55" s="6310"/>
      <c r="H55" s="2170" t="str" cm="1">
        <f t="array" ref="H55">IFERROR(_xlfn.XLOOKUP(1, (INDEX(التشكيل_القديم!$L$5:$S$49, ,6)=$A51) * (INDEX(التشكيل_القديم!$L$5:$S$49, ,7)="عضو خامس"), INDEX(التشكيل_القديم!$L$5:$S$49, ,3)),"")</f>
        <v/>
      </c>
      <c r="I55" s="2171" t="str" cm="1">
        <f t="array" ref="I55">IFERROR(_xlfn.XLOOKUP(1, (INDEX(التشكيل_القديم!$L$5:$S$49, ,6)=$A51) * (INDEX(التشكيل_القديم!$L$5:$S$49, ,7)="عضو خامس"), INDEX(التشكيل_القديم!$L$5:$S$49, ,4)),"")</f>
        <v/>
      </c>
      <c r="J55" s="6232"/>
      <c r="K55" s="6235"/>
      <c r="L55" s="5675">
        <f>الاعدادات!$D$9</f>
        <v>2025</v>
      </c>
      <c r="M55" s="2015">
        <v>48</v>
      </c>
      <c r="N55" s="64"/>
      <c r="O55" s="64"/>
      <c r="P55" s="64"/>
      <c r="Q55" s="64"/>
      <c r="R55" s="64"/>
      <c r="S55" s="64"/>
      <c r="T55" s="64"/>
      <c r="U55" s="64"/>
      <c r="V55" s="64"/>
      <c r="W55" s="64"/>
      <c r="X55" s="64"/>
      <c r="Y55" s="2018"/>
      <c r="Z55" s="5679">
        <f t="shared" si="299"/>
        <v>48</v>
      </c>
      <c r="AA55" s="2007"/>
      <c r="AB55" s="63"/>
      <c r="AC55" s="5662">
        <f t="shared" si="300"/>
        <v>0</v>
      </c>
      <c r="AD55" s="5662">
        <f t="shared" si="301"/>
        <v>0</v>
      </c>
      <c r="AE55" s="5662">
        <f>BP55+CR55+BP62+CR62+DT55+DT62</f>
        <v>0</v>
      </c>
      <c r="AF55" s="5663">
        <f t="shared" si="269"/>
        <v>0</v>
      </c>
      <c r="AG55" s="5662">
        <f t="shared" si="270"/>
        <v>0</v>
      </c>
      <c r="AH55" s="5664">
        <f t="shared" si="302"/>
        <v>0</v>
      </c>
      <c r="AI55" s="5662">
        <f t="shared" si="271"/>
        <v>0</v>
      </c>
      <c r="AJ55" s="5662">
        <f t="shared" si="272"/>
        <v>0</v>
      </c>
      <c r="AK55" s="5662">
        <f t="shared" si="273"/>
        <v>0</v>
      </c>
      <c r="AL55" s="5662">
        <f t="shared" si="274"/>
        <v>0</v>
      </c>
      <c r="AM55" s="5663">
        <f t="shared" si="275"/>
        <v>0</v>
      </c>
      <c r="AN55" s="5665">
        <f t="shared" si="303"/>
        <v>0</v>
      </c>
      <c r="AO55" s="5665">
        <f t="shared" si="276"/>
        <v>0</v>
      </c>
      <c r="AP55" s="5665">
        <f>BZ55+DB55+DB62+BZ62+ED55+ED62</f>
        <v>0</v>
      </c>
      <c r="AQ55" s="5663">
        <f t="shared" si="277"/>
        <v>0</v>
      </c>
      <c r="AR55" s="5666">
        <f>CA55+DC55+CA62+DC62+EE55+EE62</f>
        <v>0</v>
      </c>
      <c r="AS55" s="5667">
        <f t="shared" si="278"/>
        <v>0</v>
      </c>
      <c r="AT55" s="2007"/>
      <c r="AU55" s="5674">
        <f t="shared" si="279"/>
        <v>0</v>
      </c>
      <c r="AV55" s="5674">
        <f t="shared" si="280"/>
        <v>0</v>
      </c>
      <c r="AW55" s="64"/>
      <c r="AX55" s="75"/>
      <c r="AY55" s="65">
        <f t="shared" si="281"/>
        <v>0</v>
      </c>
      <c r="AZ55" s="66"/>
      <c r="BA55" s="5662">
        <f t="shared" si="282"/>
        <v>-48</v>
      </c>
      <c r="BB55" s="2159"/>
      <c r="BC55" s="5683">
        <f>الاعدادات!$D$9</f>
        <v>2025</v>
      </c>
      <c r="BD55" s="82"/>
      <c r="BE55" s="83"/>
      <c r="BF55" s="83"/>
      <c r="BG55" s="84"/>
      <c r="BH55" s="84"/>
      <c r="BI55" s="84"/>
      <c r="BJ55" s="85"/>
      <c r="BK55" s="86"/>
      <c r="BL55" s="87"/>
      <c r="BM55" s="87"/>
      <c r="BN55" s="88"/>
      <c r="BO55" s="88"/>
      <c r="BP55" s="89"/>
      <c r="BQ55" s="77">
        <f t="shared" si="283"/>
        <v>0</v>
      </c>
      <c r="BR55" s="90"/>
      <c r="BS55" s="91"/>
      <c r="BT55" s="92"/>
      <c r="BU55" s="93"/>
      <c r="BV55" s="94"/>
      <c r="BW55" s="95"/>
      <c r="BX55" s="96"/>
      <c r="BY55" s="97"/>
      <c r="BZ55" s="98"/>
      <c r="CA55" s="99"/>
      <c r="CB55" s="79">
        <f t="shared" si="284"/>
        <v>0</v>
      </c>
      <c r="CC55" s="104"/>
      <c r="CD55" s="92"/>
      <c r="CE55" s="100"/>
      <c r="CF55" s="101"/>
      <c r="CG55" s="83"/>
      <c r="CH55" s="83"/>
      <c r="CI55" s="84"/>
      <c r="CJ55" s="84"/>
      <c r="CK55" s="84"/>
      <c r="CL55" s="85"/>
      <c r="CM55" s="86"/>
      <c r="CN55" s="87"/>
      <c r="CO55" s="87"/>
      <c r="CP55" s="88"/>
      <c r="CQ55" s="88"/>
      <c r="CR55" s="89"/>
      <c r="CS55" s="77">
        <f t="shared" si="285"/>
        <v>0</v>
      </c>
      <c r="CT55" s="90"/>
      <c r="CU55" s="91"/>
      <c r="CV55" s="92"/>
      <c r="CW55" s="93"/>
      <c r="CX55" s="94"/>
      <c r="CY55" s="95"/>
      <c r="CZ55" s="96"/>
      <c r="DA55" s="97"/>
      <c r="DB55" s="98"/>
      <c r="DC55" s="99"/>
      <c r="DD55" s="81">
        <f>SUM(CS55:DC55)</f>
        <v>0</v>
      </c>
      <c r="DE55" s="104"/>
      <c r="DF55" s="92"/>
      <c r="DG55" s="102"/>
      <c r="DH55" s="101"/>
      <c r="DI55" s="83"/>
      <c r="DJ55" s="83"/>
      <c r="DK55" s="84"/>
      <c r="DL55" s="84"/>
      <c r="DM55" s="84"/>
      <c r="DN55" s="85"/>
      <c r="DO55" s="86"/>
      <c r="DP55" s="87"/>
      <c r="DQ55" s="87"/>
      <c r="DR55" s="88"/>
      <c r="DS55" s="88"/>
      <c r="DT55" s="89"/>
      <c r="DU55" s="77">
        <f>DT55+DS55+DR55+DQ55+DP55+DO55+DN55+DM55+DL55+DK55+DJ55+DI55+DH55</f>
        <v>0</v>
      </c>
      <c r="DV55" s="90"/>
      <c r="DW55" s="91"/>
      <c r="DX55" s="92"/>
      <c r="DY55" s="93"/>
      <c r="DZ55" s="94"/>
      <c r="EA55" s="95"/>
      <c r="EB55" s="96"/>
      <c r="EC55" s="97"/>
      <c r="ED55" s="98"/>
      <c r="EE55" s="99"/>
      <c r="EF55" s="81">
        <f>SUM(DU55:EE55)</f>
        <v>0</v>
      </c>
      <c r="EG55" s="104"/>
      <c r="EH55" s="92"/>
      <c r="EI55" s="102"/>
      <c r="EJ55" s="5675">
        <f>الاعدادات!$D$9</f>
        <v>2025</v>
      </c>
      <c r="EK55" s="68">
        <f t="shared" si="289"/>
        <v>0</v>
      </c>
      <c r="EL55" s="69"/>
      <c r="EM55" s="69"/>
      <c r="EN55" s="70">
        <f t="shared" si="304"/>
        <v>0</v>
      </c>
      <c r="EO55" s="68">
        <f t="shared" si="290"/>
        <v>0</v>
      </c>
      <c r="EP55" s="69"/>
      <c r="EQ55" s="69"/>
      <c r="ER55" s="70">
        <f t="shared" si="305"/>
        <v>0</v>
      </c>
      <c r="ES55" s="68">
        <f t="shared" si="291"/>
        <v>0</v>
      </c>
      <c r="ET55" s="69"/>
      <c r="EU55" s="71"/>
      <c r="EV55" s="70">
        <f t="shared" si="292"/>
        <v>0</v>
      </c>
      <c r="EW55" s="68">
        <f t="shared" si="293"/>
        <v>0</v>
      </c>
      <c r="EX55" s="69"/>
      <c r="EY55" s="70">
        <f t="shared" si="306"/>
        <v>0</v>
      </c>
      <c r="EZ55" s="68">
        <f t="shared" si="307"/>
        <v>0</v>
      </c>
      <c r="FA55" s="68">
        <f t="shared" si="308"/>
        <v>0</v>
      </c>
      <c r="FB55" s="68">
        <f t="shared" si="309"/>
        <v>0</v>
      </c>
      <c r="FC55" s="68">
        <f t="shared" si="310"/>
        <v>0</v>
      </c>
      <c r="FD55" s="68">
        <f t="shared" si="294"/>
        <v>0</v>
      </c>
      <c r="FE55" s="72">
        <f t="shared" si="295"/>
        <v>0</v>
      </c>
      <c r="FF55" s="72">
        <f t="shared" si="296"/>
        <v>0</v>
      </c>
      <c r="FG55" s="70">
        <f t="shared" si="297"/>
        <v>0</v>
      </c>
      <c r="FH55" t="str">
        <f t="shared" si="298"/>
        <v>wrong</v>
      </c>
      <c r="FK55" s="68">
        <f t="shared" si="311"/>
        <v>0</v>
      </c>
      <c r="FL55" s="69"/>
      <c r="FM55" s="69"/>
      <c r="FN55" s="70">
        <f t="shared" si="312"/>
        <v>0</v>
      </c>
      <c r="FO55" s="68">
        <f t="shared" si="313"/>
        <v>0</v>
      </c>
      <c r="FP55" s="69"/>
      <c r="FQ55" s="69"/>
      <c r="FR55" s="70">
        <f t="shared" si="314"/>
        <v>0</v>
      </c>
    </row>
    <row r="56" spans="1:174" ht="48" customHeight="1" thickBot="1">
      <c r="A56" s="6228"/>
      <c r="B56" s="6310" t="str" cm="1">
        <f t="array" ref="B56">IFERROR(_xlfn.XLOOKUP(1, (INDEX(التشكيل_القديم!$L$5:$S$49, ,6)=$A51) * (INDEX(التشكيل_القديم!$L$5:$S$49, ,7)="عضو سادس"), INDEX(التشكيل_القديم!$L$5:$S$49, ,2)),"")</f>
        <v/>
      </c>
      <c r="C56" s="6310"/>
      <c r="D56" s="6310"/>
      <c r="E56" s="6310"/>
      <c r="F56" s="6310"/>
      <c r="G56" s="6310"/>
      <c r="H56" s="2170" t="str" cm="1">
        <f t="array" ref="H56">IFERROR(_xlfn.XLOOKUP(1, (INDEX(التشكيل_القديم!$L$5:$S$49, ,6)=$A51) * (INDEX(التشكيل_القديم!$L$5:$S$49, ,7)="عضو سادس"), INDEX(التشكيل_القديم!$L$5:$S$49, ,3)),"")</f>
        <v/>
      </c>
      <c r="I56" s="2171" t="str" cm="1">
        <f t="array" ref="I56">IFERROR(_xlfn.XLOOKUP(1, (INDEX(التشكيل_القديم!$L$5:$S$49, ,6)=$A51) * (INDEX(التشكيل_القديم!$L$5:$S$49, ,7)="عضو سادسر"), INDEX(التشكيل_القديم!$L$5:$S$49, ,4)),"")</f>
        <v/>
      </c>
      <c r="J56" s="6232"/>
      <c r="K56" s="6235"/>
      <c r="L56" s="5675">
        <f>الاعدادات!$D$10</f>
        <v>2026</v>
      </c>
      <c r="M56" s="2016">
        <v>65</v>
      </c>
      <c r="N56" s="107"/>
      <c r="O56" s="107"/>
      <c r="P56" s="107"/>
      <c r="Q56" s="107"/>
      <c r="R56" s="107"/>
      <c r="S56" s="107"/>
      <c r="T56" s="107"/>
      <c r="U56" s="107"/>
      <c r="V56" s="107"/>
      <c r="W56" s="107"/>
      <c r="X56" s="107"/>
      <c r="Y56" s="2020"/>
      <c r="Z56" s="5681">
        <f t="shared" si="299"/>
        <v>65</v>
      </c>
      <c r="AA56" s="2023"/>
      <c r="AB56" s="110"/>
      <c r="AC56" s="5672">
        <f t="shared" si="300"/>
        <v>0</v>
      </c>
      <c r="AD56" s="5672">
        <f t="shared" si="301"/>
        <v>0</v>
      </c>
      <c r="AE56" s="5662">
        <f>BP56+CR56+BP63+CR63+DT56+DT63</f>
        <v>0</v>
      </c>
      <c r="AF56" s="5663">
        <f t="shared" si="269"/>
        <v>0</v>
      </c>
      <c r="AG56" s="5662">
        <f t="shared" si="270"/>
        <v>0</v>
      </c>
      <c r="AH56" s="5664">
        <f t="shared" si="302"/>
        <v>0</v>
      </c>
      <c r="AI56" s="5662">
        <f t="shared" si="271"/>
        <v>0</v>
      </c>
      <c r="AJ56" s="5662">
        <f t="shared" si="272"/>
        <v>0</v>
      </c>
      <c r="AK56" s="5662">
        <f t="shared" si="273"/>
        <v>0</v>
      </c>
      <c r="AL56" s="5662">
        <f t="shared" si="274"/>
        <v>0</v>
      </c>
      <c r="AM56" s="5663">
        <f t="shared" si="275"/>
        <v>0</v>
      </c>
      <c r="AN56" s="5665">
        <f t="shared" si="303"/>
        <v>0</v>
      </c>
      <c r="AO56" s="5665">
        <f t="shared" si="276"/>
        <v>0</v>
      </c>
      <c r="AP56" s="5665">
        <f>BZ56+DB56+DB63+BZ63+ED56+ED63</f>
        <v>0</v>
      </c>
      <c r="AQ56" s="5663">
        <f t="shared" si="277"/>
        <v>0</v>
      </c>
      <c r="AR56" s="5666">
        <f>CA56+DC56+CA63+DC63+EE56+EE63</f>
        <v>0</v>
      </c>
      <c r="AS56" s="5673">
        <f t="shared" si="278"/>
        <v>0</v>
      </c>
      <c r="AT56" s="2023"/>
      <c r="AU56" s="5674">
        <f t="shared" si="279"/>
        <v>0</v>
      </c>
      <c r="AV56" s="5674">
        <f t="shared" si="280"/>
        <v>0</v>
      </c>
      <c r="AW56" s="111"/>
      <c r="AX56" s="112"/>
      <c r="AY56" s="65">
        <f t="shared" si="281"/>
        <v>0</v>
      </c>
      <c r="AZ56" s="113"/>
      <c r="BA56" s="5662">
        <f t="shared" si="282"/>
        <v>-65</v>
      </c>
      <c r="BB56" s="2159"/>
      <c r="BC56" s="5683">
        <f>الاعدادات!$D$10</f>
        <v>2026</v>
      </c>
      <c r="BD56" s="117"/>
      <c r="BE56" s="118"/>
      <c r="BF56" s="118"/>
      <c r="BG56" s="119"/>
      <c r="BH56" s="119"/>
      <c r="BI56" s="119"/>
      <c r="BJ56" s="120"/>
      <c r="BK56" s="121"/>
      <c r="BL56" s="122"/>
      <c r="BM56" s="122"/>
      <c r="BN56" s="123"/>
      <c r="BO56" s="123"/>
      <c r="BP56" s="124"/>
      <c r="BQ56" s="125">
        <f t="shared" si="283"/>
        <v>0</v>
      </c>
      <c r="BR56" s="126"/>
      <c r="BS56" s="127"/>
      <c r="BT56" s="128"/>
      <c r="BU56" s="129"/>
      <c r="BV56" s="130"/>
      <c r="BW56" s="131"/>
      <c r="BX56" s="132"/>
      <c r="BY56" s="133"/>
      <c r="BZ56" s="134"/>
      <c r="CA56" s="135"/>
      <c r="CB56" s="136">
        <f t="shared" si="284"/>
        <v>0</v>
      </c>
      <c r="CC56" s="137"/>
      <c r="CD56" s="128"/>
      <c r="CE56" s="138"/>
      <c r="CF56" s="139"/>
      <c r="CG56" s="118"/>
      <c r="CH56" s="118"/>
      <c r="CI56" s="119"/>
      <c r="CJ56" s="119"/>
      <c r="CK56" s="119"/>
      <c r="CL56" s="120"/>
      <c r="CM56" s="121"/>
      <c r="CN56" s="122"/>
      <c r="CO56" s="122"/>
      <c r="CP56" s="123"/>
      <c r="CQ56" s="123"/>
      <c r="CR56" s="124"/>
      <c r="CS56" s="125">
        <f t="shared" si="285"/>
        <v>0</v>
      </c>
      <c r="CT56" s="126"/>
      <c r="CU56" s="127"/>
      <c r="CV56" s="128"/>
      <c r="CW56" s="129"/>
      <c r="CX56" s="130"/>
      <c r="CY56" s="131"/>
      <c r="CZ56" s="132"/>
      <c r="DA56" s="133"/>
      <c r="DB56" s="134"/>
      <c r="DC56" s="135"/>
      <c r="DD56" s="140">
        <f>SUM(CS56:DC56)</f>
        <v>0</v>
      </c>
      <c r="DE56" s="137"/>
      <c r="DF56" s="128"/>
      <c r="DG56" s="141"/>
      <c r="DH56" s="139"/>
      <c r="DI56" s="118"/>
      <c r="DJ56" s="118"/>
      <c r="DK56" s="119"/>
      <c r="DL56" s="119"/>
      <c r="DM56" s="119"/>
      <c r="DN56" s="120"/>
      <c r="DO56" s="121"/>
      <c r="DP56" s="122"/>
      <c r="DQ56" s="122"/>
      <c r="DR56" s="123"/>
      <c r="DS56" s="123"/>
      <c r="DT56" s="124"/>
      <c r="DU56" s="125">
        <f t="shared" ref="DU56:DU57" si="315">DT56+DS56+DR56+DQ56+DP56+DO56+DN56+DM56+DL56+DK56+DJ56+DI56+DH56</f>
        <v>0</v>
      </c>
      <c r="DV56" s="126"/>
      <c r="DW56" s="127"/>
      <c r="DX56" s="128"/>
      <c r="DY56" s="129"/>
      <c r="DZ56" s="130"/>
      <c r="EA56" s="131"/>
      <c r="EB56" s="132"/>
      <c r="EC56" s="133"/>
      <c r="ED56" s="134"/>
      <c r="EE56" s="135"/>
      <c r="EF56" s="140">
        <f>SUM(DU56:EE56)</f>
        <v>0</v>
      </c>
      <c r="EG56" s="137"/>
      <c r="EH56" s="128"/>
      <c r="EI56" s="141"/>
      <c r="EJ56" s="5675">
        <f>الاعدادات!$D$10</f>
        <v>2026</v>
      </c>
      <c r="EK56" s="68">
        <f t="shared" si="289"/>
        <v>0</v>
      </c>
      <c r="EL56" s="69"/>
      <c r="EM56" s="69"/>
      <c r="EN56" s="70">
        <f t="shared" si="304"/>
        <v>0</v>
      </c>
      <c r="EO56" s="68">
        <f t="shared" si="290"/>
        <v>0</v>
      </c>
      <c r="EP56" s="69"/>
      <c r="EQ56" s="69"/>
      <c r="ER56" s="70">
        <f t="shared" si="305"/>
        <v>0</v>
      </c>
      <c r="ES56" s="68">
        <f t="shared" si="291"/>
        <v>0</v>
      </c>
      <c r="ET56" s="69"/>
      <c r="EU56" s="71"/>
      <c r="EV56" s="70">
        <f t="shared" si="292"/>
        <v>0</v>
      </c>
      <c r="EW56" s="68">
        <f t="shared" si="293"/>
        <v>0</v>
      </c>
      <c r="EX56" s="69"/>
      <c r="EY56" s="70">
        <f t="shared" si="306"/>
        <v>0</v>
      </c>
      <c r="EZ56" s="68">
        <f t="shared" si="307"/>
        <v>0</v>
      </c>
      <c r="FA56" s="68">
        <f t="shared" si="308"/>
        <v>0</v>
      </c>
      <c r="FB56" s="68">
        <f t="shared" si="309"/>
        <v>0</v>
      </c>
      <c r="FC56" s="68">
        <f t="shared" si="310"/>
        <v>0</v>
      </c>
      <c r="FD56" s="68">
        <f t="shared" si="294"/>
        <v>0</v>
      </c>
      <c r="FE56" s="72">
        <f t="shared" si="295"/>
        <v>0</v>
      </c>
      <c r="FF56" s="72">
        <f t="shared" si="296"/>
        <v>0</v>
      </c>
      <c r="FG56" s="70">
        <f t="shared" si="297"/>
        <v>0</v>
      </c>
      <c r="FH56" t="str">
        <f t="shared" si="298"/>
        <v>wrong</v>
      </c>
      <c r="FK56" s="68">
        <f t="shared" si="311"/>
        <v>0</v>
      </c>
      <c r="FL56" s="69"/>
      <c r="FM56" s="69"/>
      <c r="FN56" s="70">
        <f t="shared" si="312"/>
        <v>0</v>
      </c>
      <c r="FO56" s="68">
        <f t="shared" si="313"/>
        <v>0</v>
      </c>
      <c r="FP56" s="69"/>
      <c r="FQ56" s="69"/>
      <c r="FR56" s="70">
        <f t="shared" si="314"/>
        <v>0</v>
      </c>
    </row>
    <row r="57" spans="1:174" ht="48" customHeight="1" thickBot="1">
      <c r="A57" s="6229"/>
      <c r="B57" s="6249"/>
      <c r="C57" s="6249"/>
      <c r="D57" s="6249"/>
      <c r="E57" s="6249"/>
      <c r="F57" s="6249"/>
      <c r="G57" s="6249"/>
      <c r="H57" s="2011"/>
      <c r="I57" s="105"/>
      <c r="J57" s="6233"/>
      <c r="K57" s="6236"/>
      <c r="L57" s="115" t="s">
        <v>181</v>
      </c>
      <c r="M57" s="5684">
        <f t="shared" ref="M57:U57" si="316">SUM(M52:M56)</f>
        <v>156</v>
      </c>
      <c r="N57" s="5684">
        <f t="shared" si="316"/>
        <v>0</v>
      </c>
      <c r="O57" s="5684">
        <f t="shared" si="316"/>
        <v>0</v>
      </c>
      <c r="P57" s="5684">
        <f t="shared" si="316"/>
        <v>0</v>
      </c>
      <c r="Q57" s="5684">
        <f t="shared" si="316"/>
        <v>0</v>
      </c>
      <c r="R57" s="5684">
        <f t="shared" si="316"/>
        <v>0</v>
      </c>
      <c r="S57" s="5684">
        <f t="shared" si="316"/>
        <v>0</v>
      </c>
      <c r="T57" s="5684">
        <f t="shared" si="316"/>
        <v>0</v>
      </c>
      <c r="U57" s="5684">
        <f t="shared" si="316"/>
        <v>0</v>
      </c>
      <c r="V57" s="116"/>
      <c r="W57" s="5684">
        <f t="shared" ref="W57:AZ57" si="317">SUM(W52:W56)</f>
        <v>0</v>
      </c>
      <c r="X57" s="5684">
        <f t="shared" si="317"/>
        <v>0</v>
      </c>
      <c r="Y57" s="5684">
        <f t="shared" si="317"/>
        <v>0</v>
      </c>
      <c r="Z57" s="5684">
        <f t="shared" si="317"/>
        <v>156</v>
      </c>
      <c r="AA57" s="5684">
        <f t="shared" si="317"/>
        <v>0</v>
      </c>
      <c r="AB57" s="5684">
        <f t="shared" si="317"/>
        <v>0</v>
      </c>
      <c r="AC57" s="5684">
        <f t="shared" si="317"/>
        <v>0</v>
      </c>
      <c r="AD57" s="5684">
        <f t="shared" si="317"/>
        <v>0</v>
      </c>
      <c r="AE57" s="5684">
        <f t="shared" si="317"/>
        <v>0</v>
      </c>
      <c r="AF57" s="5684">
        <f t="shared" si="317"/>
        <v>0</v>
      </c>
      <c r="AG57" s="5684">
        <f t="shared" si="317"/>
        <v>0</v>
      </c>
      <c r="AH57" s="5684">
        <f t="shared" si="317"/>
        <v>0</v>
      </c>
      <c r="AI57" s="5684">
        <f t="shared" si="317"/>
        <v>0</v>
      </c>
      <c r="AJ57" s="5684">
        <f t="shared" si="317"/>
        <v>0</v>
      </c>
      <c r="AK57" s="5684">
        <f t="shared" si="317"/>
        <v>0</v>
      </c>
      <c r="AL57" s="5684">
        <f t="shared" si="317"/>
        <v>0</v>
      </c>
      <c r="AM57" s="5684">
        <f t="shared" si="317"/>
        <v>0</v>
      </c>
      <c r="AN57" s="5684">
        <f t="shared" si="317"/>
        <v>0</v>
      </c>
      <c r="AO57" s="5684">
        <f t="shared" si="317"/>
        <v>0</v>
      </c>
      <c r="AP57" s="5684">
        <f t="shared" si="317"/>
        <v>0</v>
      </c>
      <c r="AQ57" s="5684">
        <f t="shared" si="317"/>
        <v>0</v>
      </c>
      <c r="AR57" s="5684">
        <f t="shared" si="317"/>
        <v>0</v>
      </c>
      <c r="AS57" s="5684">
        <f t="shared" si="317"/>
        <v>0</v>
      </c>
      <c r="AT57" s="5684">
        <f t="shared" si="317"/>
        <v>0</v>
      </c>
      <c r="AU57" s="5684">
        <f t="shared" si="317"/>
        <v>0</v>
      </c>
      <c r="AV57" s="5684">
        <f t="shared" si="317"/>
        <v>0</v>
      </c>
      <c r="AW57" s="5684">
        <f t="shared" si="317"/>
        <v>0</v>
      </c>
      <c r="AX57" s="5684">
        <f t="shared" si="317"/>
        <v>0</v>
      </c>
      <c r="AY57" s="5684">
        <f t="shared" si="317"/>
        <v>0</v>
      </c>
      <c r="AZ57" s="5684">
        <f t="shared" si="317"/>
        <v>0</v>
      </c>
      <c r="BA57" s="5685">
        <f t="shared" si="282"/>
        <v>-156</v>
      </c>
      <c r="BB57" s="2159"/>
      <c r="BC57" s="156" t="s">
        <v>181</v>
      </c>
      <c r="BD57" s="840">
        <f t="shared" ref="BD57:BP57" si="318">SUM(BD52:BD56)</f>
        <v>0</v>
      </c>
      <c r="BE57" s="841">
        <f t="shared" si="318"/>
        <v>0</v>
      </c>
      <c r="BF57" s="841">
        <f t="shared" si="318"/>
        <v>0</v>
      </c>
      <c r="BG57" s="841">
        <f t="shared" si="318"/>
        <v>0</v>
      </c>
      <c r="BH57" s="841">
        <f t="shared" si="318"/>
        <v>0</v>
      </c>
      <c r="BI57" s="841">
        <f t="shared" si="318"/>
        <v>0</v>
      </c>
      <c r="BJ57" s="841">
        <f t="shared" si="318"/>
        <v>0</v>
      </c>
      <c r="BK57" s="841">
        <f t="shared" si="318"/>
        <v>0</v>
      </c>
      <c r="BL57" s="841">
        <f t="shared" si="318"/>
        <v>0</v>
      </c>
      <c r="BM57" s="841">
        <f t="shared" si="318"/>
        <v>0</v>
      </c>
      <c r="BN57" s="841">
        <f t="shared" si="318"/>
        <v>0</v>
      </c>
      <c r="BO57" s="841">
        <f t="shared" si="318"/>
        <v>0</v>
      </c>
      <c r="BP57" s="841">
        <f t="shared" si="318"/>
        <v>0</v>
      </c>
      <c r="BQ57" s="842">
        <f t="shared" si="283"/>
        <v>0</v>
      </c>
      <c r="BR57" s="841">
        <f t="shared" ref="BR57:CR57" si="319">SUM(BR52:BR56)</f>
        <v>0</v>
      </c>
      <c r="BS57" s="841">
        <f t="shared" si="319"/>
        <v>0</v>
      </c>
      <c r="BT57" s="841">
        <f t="shared" si="319"/>
        <v>0</v>
      </c>
      <c r="BU57" s="841">
        <f t="shared" si="319"/>
        <v>0</v>
      </c>
      <c r="BV57" s="841">
        <f t="shared" si="319"/>
        <v>0</v>
      </c>
      <c r="BW57" s="841">
        <f t="shared" si="319"/>
        <v>0</v>
      </c>
      <c r="BX57" s="841">
        <f t="shared" si="319"/>
        <v>0</v>
      </c>
      <c r="BY57" s="841">
        <f t="shared" si="319"/>
        <v>0</v>
      </c>
      <c r="BZ57" s="2030">
        <f t="shared" si="319"/>
        <v>0</v>
      </c>
      <c r="CA57" s="841">
        <f t="shared" si="319"/>
        <v>0</v>
      </c>
      <c r="CB57" s="841">
        <f t="shared" si="319"/>
        <v>0</v>
      </c>
      <c r="CC57" s="841">
        <f t="shared" si="319"/>
        <v>0</v>
      </c>
      <c r="CD57" s="841">
        <f t="shared" si="319"/>
        <v>0</v>
      </c>
      <c r="CE57" s="5686">
        <f t="shared" si="319"/>
        <v>0</v>
      </c>
      <c r="CF57" s="840">
        <f t="shared" si="319"/>
        <v>0</v>
      </c>
      <c r="CG57" s="841">
        <f t="shared" si="319"/>
        <v>0</v>
      </c>
      <c r="CH57" s="841">
        <f t="shared" si="319"/>
        <v>0</v>
      </c>
      <c r="CI57" s="841">
        <f t="shared" si="319"/>
        <v>0</v>
      </c>
      <c r="CJ57" s="841">
        <f t="shared" si="319"/>
        <v>0</v>
      </c>
      <c r="CK57" s="841">
        <f t="shared" si="319"/>
        <v>0</v>
      </c>
      <c r="CL57" s="841">
        <f t="shared" si="319"/>
        <v>0</v>
      </c>
      <c r="CM57" s="841">
        <f t="shared" si="319"/>
        <v>0</v>
      </c>
      <c r="CN57" s="841">
        <f t="shared" si="319"/>
        <v>0</v>
      </c>
      <c r="CO57" s="841">
        <f t="shared" si="319"/>
        <v>0</v>
      </c>
      <c r="CP57" s="841">
        <f t="shared" si="319"/>
        <v>0</v>
      </c>
      <c r="CQ57" s="841">
        <f t="shared" si="319"/>
        <v>0</v>
      </c>
      <c r="CR57" s="841">
        <f t="shared" si="319"/>
        <v>0</v>
      </c>
      <c r="CS57" s="842">
        <f t="shared" si="285"/>
        <v>0</v>
      </c>
      <c r="CT57" s="841">
        <f t="shared" ref="CT57:DT57" si="320">SUM(CT52:CT56)</f>
        <v>0</v>
      </c>
      <c r="CU57" s="841">
        <f t="shared" si="320"/>
        <v>0</v>
      </c>
      <c r="CV57" s="841">
        <f t="shared" si="320"/>
        <v>0</v>
      </c>
      <c r="CW57" s="841">
        <f t="shared" si="320"/>
        <v>0</v>
      </c>
      <c r="CX57" s="841">
        <f t="shared" si="320"/>
        <v>0</v>
      </c>
      <c r="CY57" s="841">
        <f t="shared" si="320"/>
        <v>0</v>
      </c>
      <c r="CZ57" s="841">
        <f t="shared" si="320"/>
        <v>0</v>
      </c>
      <c r="DA57" s="841">
        <f t="shared" si="320"/>
        <v>0</v>
      </c>
      <c r="DB57" s="2030">
        <f t="shared" si="320"/>
        <v>0</v>
      </c>
      <c r="DC57" s="841">
        <f t="shared" si="320"/>
        <v>0</v>
      </c>
      <c r="DD57" s="841">
        <f t="shared" si="320"/>
        <v>0</v>
      </c>
      <c r="DE57" s="841">
        <f t="shared" si="320"/>
        <v>0</v>
      </c>
      <c r="DF57" s="841">
        <f t="shared" si="320"/>
        <v>0</v>
      </c>
      <c r="DG57" s="5686">
        <f t="shared" si="320"/>
        <v>0</v>
      </c>
      <c r="DH57" s="840">
        <f t="shared" si="320"/>
        <v>0</v>
      </c>
      <c r="DI57" s="841">
        <f t="shared" si="320"/>
        <v>0</v>
      </c>
      <c r="DJ57" s="841">
        <f t="shared" si="320"/>
        <v>0</v>
      </c>
      <c r="DK57" s="841">
        <f t="shared" si="320"/>
        <v>0</v>
      </c>
      <c r="DL57" s="841">
        <f t="shared" si="320"/>
        <v>0</v>
      </c>
      <c r="DM57" s="841">
        <f t="shared" si="320"/>
        <v>0</v>
      </c>
      <c r="DN57" s="841">
        <f t="shared" si="320"/>
        <v>0</v>
      </c>
      <c r="DO57" s="841">
        <f t="shared" si="320"/>
        <v>0</v>
      </c>
      <c r="DP57" s="841">
        <f t="shared" si="320"/>
        <v>0</v>
      </c>
      <c r="DQ57" s="841">
        <f t="shared" si="320"/>
        <v>0</v>
      </c>
      <c r="DR57" s="841">
        <f t="shared" si="320"/>
        <v>0</v>
      </c>
      <c r="DS57" s="841">
        <f t="shared" si="320"/>
        <v>0</v>
      </c>
      <c r="DT57" s="841">
        <f t="shared" si="320"/>
        <v>0</v>
      </c>
      <c r="DU57" s="842">
        <f t="shared" si="315"/>
        <v>0</v>
      </c>
      <c r="DV57" s="841">
        <f t="shared" ref="DV57:EI57" si="321">SUM(DV52:DV56)</f>
        <v>0</v>
      </c>
      <c r="DW57" s="841">
        <f t="shared" si="321"/>
        <v>0</v>
      </c>
      <c r="DX57" s="841">
        <f t="shared" si="321"/>
        <v>0</v>
      </c>
      <c r="DY57" s="841">
        <f t="shared" si="321"/>
        <v>0</v>
      </c>
      <c r="DZ57" s="841">
        <f t="shared" si="321"/>
        <v>0</v>
      </c>
      <c r="EA57" s="841">
        <f t="shared" si="321"/>
        <v>0</v>
      </c>
      <c r="EB57" s="841">
        <f t="shared" si="321"/>
        <v>0</v>
      </c>
      <c r="EC57" s="841">
        <f t="shared" si="321"/>
        <v>0</v>
      </c>
      <c r="ED57" s="2030">
        <f t="shared" si="321"/>
        <v>0</v>
      </c>
      <c r="EE57" s="841">
        <f t="shared" si="321"/>
        <v>0</v>
      </c>
      <c r="EF57" s="841">
        <f t="shared" si="321"/>
        <v>0</v>
      </c>
      <c r="EG57" s="841">
        <f t="shared" si="321"/>
        <v>0</v>
      </c>
      <c r="EH57" s="841">
        <f t="shared" si="321"/>
        <v>0</v>
      </c>
      <c r="EI57" s="5686">
        <f t="shared" si="321"/>
        <v>0</v>
      </c>
      <c r="EJ57" s="142" t="s">
        <v>106</v>
      </c>
      <c r="EK57" s="846">
        <f t="shared" ref="EK57:EU57" si="322">SUM(EK52:EK56)</f>
        <v>0</v>
      </c>
      <c r="EL57" s="847">
        <f t="shared" si="322"/>
        <v>0</v>
      </c>
      <c r="EM57" s="847">
        <f t="shared" si="322"/>
        <v>0</v>
      </c>
      <c r="EN57" s="848">
        <f t="shared" si="322"/>
        <v>0</v>
      </c>
      <c r="EO57" s="846">
        <f t="shared" si="322"/>
        <v>0</v>
      </c>
      <c r="EP57" s="847">
        <f t="shared" si="322"/>
        <v>0</v>
      </c>
      <c r="EQ57" s="847">
        <f t="shared" si="322"/>
        <v>0</v>
      </c>
      <c r="ER57" s="848">
        <f t="shared" si="322"/>
        <v>0</v>
      </c>
      <c r="ES57" s="846">
        <f t="shared" si="322"/>
        <v>0</v>
      </c>
      <c r="ET57" s="847">
        <f t="shared" si="322"/>
        <v>0</v>
      </c>
      <c r="EU57" s="848">
        <f t="shared" si="322"/>
        <v>0</v>
      </c>
      <c r="EV57" s="849">
        <f t="shared" si="292"/>
        <v>0</v>
      </c>
      <c r="EW57" s="846">
        <f t="shared" ref="EW57:FC57" si="323">SUM(EW52:EW56)</f>
        <v>0</v>
      </c>
      <c r="EX57" s="847">
        <f t="shared" si="323"/>
        <v>0</v>
      </c>
      <c r="EY57" s="848">
        <f t="shared" si="323"/>
        <v>0</v>
      </c>
      <c r="EZ57" s="846">
        <f t="shared" si="323"/>
        <v>0</v>
      </c>
      <c r="FA57" s="847">
        <f t="shared" si="323"/>
        <v>0</v>
      </c>
      <c r="FB57" s="847">
        <f t="shared" si="323"/>
        <v>0</v>
      </c>
      <c r="FC57" s="848">
        <f t="shared" si="323"/>
        <v>0</v>
      </c>
      <c r="FD57" s="850">
        <f t="shared" si="294"/>
        <v>0</v>
      </c>
      <c r="FE57" s="851">
        <f t="shared" si="295"/>
        <v>0</v>
      </c>
      <c r="FF57" s="851">
        <f t="shared" si="296"/>
        <v>0</v>
      </c>
      <c r="FG57" s="849">
        <f t="shared" si="297"/>
        <v>0</v>
      </c>
      <c r="FI57" s="5651"/>
      <c r="FJ57" s="5651"/>
      <c r="FK57" s="846">
        <f>SUM(FK52:FK56)</f>
        <v>0</v>
      </c>
      <c r="FL57" s="847">
        <f t="shared" ref="FL57:FM57" si="324">SUM(FL54:FL56)</f>
        <v>0</v>
      </c>
      <c r="FM57" s="847">
        <f t="shared" si="324"/>
        <v>0</v>
      </c>
      <c r="FN57" s="848">
        <f>SUM(FN52:FN56)</f>
        <v>0</v>
      </c>
      <c r="FO57" s="846">
        <f>SUM(FO52:FO56)</f>
        <v>0</v>
      </c>
      <c r="FP57" s="847">
        <f t="shared" ref="FP57:FQ57" si="325">SUM(FP54:FP56)</f>
        <v>0</v>
      </c>
      <c r="FQ57" s="847">
        <f t="shared" si="325"/>
        <v>0</v>
      </c>
      <c r="FR57" s="848">
        <f>SUM(FR52:FR56)</f>
        <v>0</v>
      </c>
    </row>
    <row r="58" spans="1:174" ht="48" customHeight="1" thickBot="1">
      <c r="A58" s="6311" t="s">
        <v>36</v>
      </c>
      <c r="B58" s="6312"/>
      <c r="C58" s="6312"/>
      <c r="D58" s="6312"/>
      <c r="E58" s="6312"/>
      <c r="F58" s="6312"/>
      <c r="G58" s="6312"/>
      <c r="H58" s="6312"/>
      <c r="I58" s="6312"/>
      <c r="J58" s="6313"/>
      <c r="K58" s="114">
        <v>4</v>
      </c>
      <c r="L58" s="148"/>
      <c r="M58" s="148"/>
      <c r="N58" s="148"/>
      <c r="O58" s="149"/>
      <c r="P58" s="149"/>
      <c r="Q58" s="149"/>
      <c r="R58" s="148"/>
      <c r="S58" s="148"/>
      <c r="T58" s="148"/>
      <c r="U58" s="148"/>
      <c r="V58" s="148"/>
      <c r="W58" s="148"/>
      <c r="X58" s="148"/>
      <c r="Y58" s="148"/>
      <c r="Z58" s="149"/>
      <c r="AA58" s="149"/>
      <c r="AB58" s="149"/>
      <c r="AC58" s="148"/>
      <c r="AD58" s="148"/>
      <c r="AE58" s="148"/>
      <c r="AF58" s="2163"/>
      <c r="AG58" s="148"/>
      <c r="AH58" s="151"/>
      <c r="AI58" s="148"/>
      <c r="AJ58" s="148"/>
      <c r="AK58" s="148"/>
      <c r="AL58" s="148"/>
      <c r="AM58" s="2163"/>
      <c r="AN58" s="151"/>
      <c r="AO58" s="151"/>
      <c r="AP58" s="151"/>
      <c r="AQ58" s="151"/>
      <c r="AR58" s="151"/>
      <c r="AS58" s="2164"/>
      <c r="AT58" s="148"/>
      <c r="AU58" s="148"/>
      <c r="AV58" s="148"/>
      <c r="AW58" s="148"/>
      <c r="AX58" s="148"/>
      <c r="AY58" s="2164"/>
      <c r="AZ58" s="148"/>
      <c r="BA58" s="148"/>
      <c r="BB58" s="2165"/>
      <c r="BC58" s="1996"/>
      <c r="BD58" s="5653">
        <f>_xlfn.XLOOKUP(B53,التشكيل_القديم!$M$5:$M$39,التشكيل_القديم!$L$5:$L$39,0,0)</f>
        <v>3</v>
      </c>
      <c r="BE58" s="6200" t="str">
        <f>"(3)             "&amp; "عضو يسار الدائرة  /  "  &amp;B53</f>
        <v xml:space="preserve">(3)             عضو يسار الدائرة  /  علاء الدين طه احمد محمد </v>
      </c>
      <c r="BF58" s="6200"/>
      <c r="BG58" s="6200"/>
      <c r="BH58" s="6200"/>
      <c r="BI58" s="6200"/>
      <c r="BJ58" s="6200"/>
      <c r="BK58" s="6200"/>
      <c r="BL58" s="6200"/>
      <c r="BM58" s="6200"/>
      <c r="BN58" s="6200"/>
      <c r="BO58" s="6200"/>
      <c r="BP58" s="6200"/>
      <c r="BQ58" s="6200"/>
      <c r="BR58" s="6200"/>
      <c r="BS58" s="6200"/>
      <c r="BT58" s="6200"/>
      <c r="BU58" s="6200"/>
      <c r="BV58" s="6200"/>
      <c r="BW58" s="6200"/>
      <c r="BX58" s="6200"/>
      <c r="BY58" s="6200"/>
      <c r="BZ58" s="6200"/>
      <c r="CA58" s="6200"/>
      <c r="CB58" s="6200"/>
      <c r="CC58" s="6200"/>
      <c r="CD58" s="6200"/>
      <c r="CE58" s="6201"/>
      <c r="CF58" s="5687">
        <f>_xlfn.XLOOKUP(B54,التشكيل_القديم!$M$5:$M$39,التشكيل_القديم!$L$5:$L$39,0,0)</f>
        <v>0</v>
      </c>
      <c r="CG58" s="6369" t="str">
        <f>IF(B54&lt;&gt;"", "(4)             "&amp; "عضو يسار اليسار  الدائرة  /  "  &amp;B54,"لا يوجد عضو رابع")</f>
        <v>لا يوجد عضو رابع</v>
      </c>
      <c r="CH58" s="6200"/>
      <c r="CI58" s="6200"/>
      <c r="CJ58" s="6200"/>
      <c r="CK58" s="6200"/>
      <c r="CL58" s="6200"/>
      <c r="CM58" s="6200"/>
      <c r="CN58" s="6200"/>
      <c r="CO58" s="6200"/>
      <c r="CP58" s="6200"/>
      <c r="CQ58" s="6200"/>
      <c r="CR58" s="6200"/>
      <c r="CS58" s="6200"/>
      <c r="CT58" s="6200"/>
      <c r="CU58" s="6200"/>
      <c r="CV58" s="6200"/>
      <c r="CW58" s="6200"/>
      <c r="CX58" s="6200"/>
      <c r="CY58" s="6200"/>
      <c r="CZ58" s="6200"/>
      <c r="DA58" s="6200"/>
      <c r="DB58" s="6200"/>
      <c r="DC58" s="6200"/>
      <c r="DD58" s="6200"/>
      <c r="DE58" s="6200"/>
      <c r="DF58" s="6200"/>
      <c r="DG58" s="6201"/>
      <c r="DH58" s="5687">
        <f>_xlfn.XLOOKUP(B56,التشكيل_القديم!$M$5:$M$39,التشكيل_القديم!$L$5:$L$39,0,0)</f>
        <v>0</v>
      </c>
      <c r="DI58" s="6200" t="str">
        <f xml:space="preserve"> IF(B56&lt;&gt;"","(6)             "&amp;"عضو يسار يسار يسار اليسار  الدائرة  /  "  &amp;B56,"لا يوجد عضو سادس")</f>
        <v>لا يوجد عضو سادس</v>
      </c>
      <c r="DJ58" s="6200"/>
      <c r="DK58" s="6200"/>
      <c r="DL58" s="6200"/>
      <c r="DM58" s="6200"/>
      <c r="DN58" s="6200"/>
      <c r="DO58" s="6200"/>
      <c r="DP58" s="6200"/>
      <c r="DQ58" s="6200"/>
      <c r="DR58" s="6200"/>
      <c r="DS58" s="6200"/>
      <c r="DT58" s="6200"/>
      <c r="DU58" s="6200"/>
      <c r="DV58" s="6200"/>
      <c r="DW58" s="6200"/>
      <c r="DX58" s="6200"/>
      <c r="DY58" s="6200"/>
      <c r="DZ58" s="6200"/>
      <c r="EA58" s="6200"/>
      <c r="EB58" s="6200"/>
      <c r="EC58" s="6200"/>
      <c r="ED58" s="6200"/>
      <c r="EE58" s="6200"/>
      <c r="EF58" s="6200"/>
      <c r="EG58" s="6200"/>
      <c r="EH58" s="6200"/>
      <c r="EI58" s="6201"/>
      <c r="EJ58" s="162"/>
      <c r="EK58" s="6348" t="s">
        <v>23</v>
      </c>
      <c r="EL58" s="6349"/>
      <c r="EM58" s="6349"/>
      <c r="EN58" s="6350"/>
      <c r="EO58" s="6370" t="s">
        <v>33</v>
      </c>
      <c r="EP58" s="6370"/>
      <c r="EQ58" s="6370"/>
      <c r="ER58" s="6371"/>
      <c r="ES58" s="6351" t="s">
        <v>184</v>
      </c>
      <c r="ET58" s="6352"/>
      <c r="EU58" s="6352"/>
      <c r="EV58" s="6353"/>
      <c r="EW58" s="6366" t="s">
        <v>185</v>
      </c>
      <c r="EX58" s="6367"/>
      <c r="EY58" s="6367"/>
      <c r="EZ58" s="6368"/>
      <c r="FA58" s="6354" t="s">
        <v>200</v>
      </c>
      <c r="FB58" s="6355"/>
      <c r="FC58" s="6355"/>
      <c r="FD58" s="6356"/>
      <c r="FE58" s="6338" t="s">
        <v>597</v>
      </c>
      <c r="FF58" s="6339"/>
      <c r="FG58" s="6339"/>
      <c r="FH58" s="6340"/>
      <c r="FI58" s="852" t="s">
        <v>205</v>
      </c>
      <c r="FJ58" s="838" t="s">
        <v>190</v>
      </c>
      <c r="FK58" s="838" t="s">
        <v>203</v>
      </c>
      <c r="FL58" s="838" t="s">
        <v>204</v>
      </c>
      <c r="FM58" s="839" t="s">
        <v>116</v>
      </c>
    </row>
    <row r="59" spans="1:174" ht="48" customHeight="1" thickBot="1">
      <c r="A59" s="6202" t="str">
        <f>IF(AND(FH52="ok",FH53="ok",FH54="ok",FH55="ok",FH56="ok", H59 &lt;&gt;"فارغ"),"ok","wrong")</f>
        <v>wrong</v>
      </c>
      <c r="B59" s="6203"/>
      <c r="C59" s="6203"/>
      <c r="D59" s="6203"/>
      <c r="E59" s="6203"/>
      <c r="F59" s="6203"/>
      <c r="G59" s="6204"/>
      <c r="H59" s="6208" t="str">
        <f>IF(Z57=0,"فارغ","")</f>
        <v/>
      </c>
      <c r="I59" s="6209"/>
      <c r="J59" s="6209"/>
      <c r="K59" s="6209"/>
      <c r="L59" s="5677" t="str">
        <f>الاعدادات!$D$6</f>
        <v>2022 وما قبلها</v>
      </c>
      <c r="M59" s="149"/>
      <c r="N59" s="149"/>
      <c r="O59" s="149"/>
      <c r="P59" s="149"/>
      <c r="Q59" s="149"/>
      <c r="R59" s="148"/>
      <c r="S59" s="148"/>
      <c r="T59" s="148"/>
      <c r="U59" s="148"/>
      <c r="V59" s="148"/>
      <c r="W59" s="148"/>
      <c r="X59" s="148"/>
      <c r="Y59" s="148"/>
      <c r="Z59" s="2166"/>
      <c r="AA59" s="148"/>
      <c r="AB59" s="148"/>
      <c r="AC59" s="148"/>
      <c r="AD59" s="148"/>
      <c r="AE59" s="148"/>
      <c r="AF59" s="2163"/>
      <c r="AG59" s="148"/>
      <c r="AH59" s="151"/>
      <c r="AI59" s="148"/>
      <c r="AJ59" s="148"/>
      <c r="AK59" s="148"/>
      <c r="AL59" s="148"/>
      <c r="AM59" s="2163"/>
      <c r="AN59" s="151"/>
      <c r="AO59" s="151"/>
      <c r="AP59" s="151"/>
      <c r="AQ59" s="151"/>
      <c r="AR59" s="151"/>
      <c r="AS59" s="2164"/>
      <c r="AT59" s="148"/>
      <c r="AU59" s="148"/>
      <c r="AV59" s="148"/>
      <c r="AW59" s="148"/>
      <c r="AX59" s="148"/>
      <c r="AY59" s="2164"/>
      <c r="AZ59" s="148"/>
      <c r="BA59" s="148"/>
      <c r="BB59" s="2165"/>
      <c r="BC59" s="5683" t="str">
        <f>الاعدادات!$D$6</f>
        <v>2022 وما قبلها</v>
      </c>
      <c r="BD59" s="76"/>
      <c r="BE59" s="83"/>
      <c r="BF59" s="83"/>
      <c r="BG59" s="84"/>
      <c r="BH59" s="84"/>
      <c r="BI59" s="84"/>
      <c r="BJ59" s="85"/>
      <c r="BK59" s="86"/>
      <c r="BL59" s="87"/>
      <c r="BM59" s="87"/>
      <c r="BN59" s="88"/>
      <c r="BO59" s="88"/>
      <c r="BP59" s="89"/>
      <c r="BQ59" s="77">
        <f t="shared" ref="BQ59:BQ64" si="326">BP59+BO59+BN59+BM59+BL59+BK59+BJ59+BI59+BH59+BG59+BF59+BE59+BD59</f>
        <v>0</v>
      </c>
      <c r="BR59" s="90"/>
      <c r="BS59" s="91"/>
      <c r="BT59" s="92"/>
      <c r="BU59" s="93"/>
      <c r="BV59" s="94"/>
      <c r="BW59" s="95"/>
      <c r="BX59" s="96"/>
      <c r="BY59" s="97"/>
      <c r="BZ59" s="98"/>
      <c r="CA59" s="99"/>
      <c r="CB59" s="79">
        <f t="shared" ref="CB59:CB63" si="327">CA59+BZ59+BY59+BX59+BW59+BV59+BU59+BT59+BS59+BR59+BQ59</f>
        <v>0</v>
      </c>
      <c r="CC59" s="80"/>
      <c r="CD59" s="78"/>
      <c r="CE59" s="102"/>
      <c r="CF59" s="82"/>
      <c r="CG59" s="83"/>
      <c r="CH59" s="83"/>
      <c r="CI59" s="84"/>
      <c r="CJ59" s="84"/>
      <c r="CK59" s="84"/>
      <c r="CL59" s="85"/>
      <c r="CM59" s="86"/>
      <c r="CN59" s="87"/>
      <c r="CO59" s="87"/>
      <c r="CP59" s="88"/>
      <c r="CQ59" s="88"/>
      <c r="CR59" s="89"/>
      <c r="CS59" s="77">
        <f t="shared" ref="CS59:CS64" si="328">CR59+CQ59+CP59+CO59+CN59+CM59+CL59+CK59+CJ59+CI59+CH59+CG59+CF59</f>
        <v>0</v>
      </c>
      <c r="CT59" s="90"/>
      <c r="CU59" s="168"/>
      <c r="CV59" s="92"/>
      <c r="CW59" s="93"/>
      <c r="CX59" s="94"/>
      <c r="CY59" s="95"/>
      <c r="CZ59" s="96"/>
      <c r="DA59" s="97"/>
      <c r="DB59" s="98"/>
      <c r="DC59" s="99"/>
      <c r="DD59" s="79">
        <f t="shared" ref="DD59:DD63" si="329">SUM(CS59:DC59)</f>
        <v>0</v>
      </c>
      <c r="DE59" s="80"/>
      <c r="DF59" s="78"/>
      <c r="DG59" s="102"/>
      <c r="DH59" s="82"/>
      <c r="DI59" s="83"/>
      <c r="DJ59" s="83"/>
      <c r="DK59" s="84"/>
      <c r="DL59" s="84"/>
      <c r="DM59" s="84"/>
      <c r="DN59" s="85"/>
      <c r="DO59" s="86"/>
      <c r="DP59" s="87"/>
      <c r="DQ59" s="87"/>
      <c r="DR59" s="88"/>
      <c r="DS59" s="88"/>
      <c r="DT59" s="89"/>
      <c r="DU59" s="77">
        <f t="shared" ref="DU59:DU64" si="330">DT59+DS59+DR59+DQ59+DP59+DO59+DN59+DM59+DL59+DK59+DJ59+DI59+DH59</f>
        <v>0</v>
      </c>
      <c r="DV59" s="90"/>
      <c r="DW59" s="168"/>
      <c r="DX59" s="92"/>
      <c r="DY59" s="93"/>
      <c r="DZ59" s="94"/>
      <c r="EA59" s="95"/>
      <c r="EB59" s="96"/>
      <c r="EC59" s="97"/>
      <c r="ED59" s="98"/>
      <c r="EE59" s="99"/>
      <c r="EF59" s="79">
        <f t="shared" ref="EF59:EF63" si="331">SUM(DU59:EE59)</f>
        <v>0</v>
      </c>
      <c r="EG59" s="80"/>
      <c r="EH59" s="78"/>
      <c r="EI59" s="102"/>
      <c r="EJ59" s="162" t="s">
        <v>163</v>
      </c>
      <c r="EK59" s="838" t="s">
        <v>190</v>
      </c>
      <c r="EL59" s="838" t="s">
        <v>203</v>
      </c>
      <c r="EM59" s="838" t="s">
        <v>204</v>
      </c>
      <c r="EN59" s="839" t="s">
        <v>116</v>
      </c>
      <c r="EO59" s="838" t="s">
        <v>190</v>
      </c>
      <c r="EP59" s="838" t="s">
        <v>203</v>
      </c>
      <c r="EQ59" s="838" t="s">
        <v>204</v>
      </c>
      <c r="ER59" s="839" t="s">
        <v>116</v>
      </c>
      <c r="ES59" s="838" t="s">
        <v>190</v>
      </c>
      <c r="ET59" s="838" t="s">
        <v>203</v>
      </c>
      <c r="EU59" s="838" t="s">
        <v>204</v>
      </c>
      <c r="EV59" s="839" t="s">
        <v>116</v>
      </c>
      <c r="EW59" s="838" t="s">
        <v>190</v>
      </c>
      <c r="EX59" s="838" t="s">
        <v>203</v>
      </c>
      <c r="EY59" s="838" t="s">
        <v>204</v>
      </c>
      <c r="EZ59" s="839" t="s">
        <v>116</v>
      </c>
      <c r="FA59" s="838" t="s">
        <v>190</v>
      </c>
      <c r="FB59" s="838" t="s">
        <v>203</v>
      </c>
      <c r="FC59" s="838" t="s">
        <v>204</v>
      </c>
      <c r="FD59" s="839" t="s">
        <v>116</v>
      </c>
      <c r="FE59" s="838" t="s">
        <v>190</v>
      </c>
      <c r="FF59" s="838" t="s">
        <v>203</v>
      </c>
      <c r="FG59" s="838" t="s">
        <v>204</v>
      </c>
      <c r="FH59" s="839" t="s">
        <v>116</v>
      </c>
      <c r="FI59" s="836" t="s">
        <v>23</v>
      </c>
      <c r="FJ59" s="166">
        <f>EK64</f>
        <v>0</v>
      </c>
      <c r="FK59" s="166">
        <f>EL64</f>
        <v>0</v>
      </c>
      <c r="FL59" s="166">
        <f t="shared" ref="FL59" si="332">EM64</f>
        <v>0</v>
      </c>
      <c r="FM59" s="166">
        <f t="shared" ref="FM59" si="333">EN64</f>
        <v>0</v>
      </c>
    </row>
    <row r="60" spans="1:174" ht="48" customHeight="1" thickBot="1">
      <c r="A60" s="6205"/>
      <c r="B60" s="6206"/>
      <c r="C60" s="6206"/>
      <c r="D60" s="6206"/>
      <c r="E60" s="6206"/>
      <c r="F60" s="6206"/>
      <c r="G60" s="6207"/>
      <c r="H60" s="6208"/>
      <c r="I60" s="6209"/>
      <c r="J60" s="6209"/>
      <c r="K60" s="6209"/>
      <c r="L60" s="5675">
        <f>الاعدادات!$D$7</f>
        <v>2023</v>
      </c>
      <c r="M60" s="148"/>
      <c r="N60" s="148"/>
      <c r="O60" s="148"/>
      <c r="P60" s="148"/>
      <c r="Q60" s="148"/>
      <c r="R60" s="148"/>
      <c r="S60" s="148"/>
      <c r="T60" s="148"/>
      <c r="U60" s="148"/>
      <c r="V60" s="148"/>
      <c r="W60" s="148"/>
      <c r="X60" s="148"/>
      <c r="Y60" s="148"/>
      <c r="Z60" s="2166"/>
      <c r="AA60" s="148"/>
      <c r="AB60" s="148"/>
      <c r="AC60" s="148"/>
      <c r="AD60" s="148"/>
      <c r="AE60" s="148"/>
      <c r="AF60" s="2163"/>
      <c r="AG60" s="148"/>
      <c r="AH60" s="151"/>
      <c r="AI60" s="148"/>
      <c r="AJ60" s="148"/>
      <c r="AK60" s="148"/>
      <c r="AL60" s="148"/>
      <c r="AM60" s="2163"/>
      <c r="AN60" s="151"/>
      <c r="AO60" s="151"/>
      <c r="AP60" s="151"/>
      <c r="AQ60" s="151"/>
      <c r="AR60" s="151"/>
      <c r="AS60" s="2164"/>
      <c r="AT60" s="148"/>
      <c r="AU60" s="148"/>
      <c r="AV60" s="148"/>
      <c r="AW60" s="148"/>
      <c r="AX60" s="148"/>
      <c r="AY60" s="2164"/>
      <c r="AZ60" s="148"/>
      <c r="BA60" s="148"/>
      <c r="BB60" s="2165"/>
      <c r="BC60" s="5683">
        <f>الاعدادات!$D$7</f>
        <v>2023</v>
      </c>
      <c r="BD60" s="82"/>
      <c r="BE60" s="83"/>
      <c r="BF60" s="83"/>
      <c r="BG60" s="84"/>
      <c r="BH60" s="84"/>
      <c r="BI60" s="84"/>
      <c r="BJ60" s="85"/>
      <c r="BK60" s="86"/>
      <c r="BL60" s="87"/>
      <c r="BM60" s="87"/>
      <c r="BN60" s="88"/>
      <c r="BO60" s="88"/>
      <c r="BP60" s="89"/>
      <c r="BQ60" s="77">
        <f t="shared" si="326"/>
        <v>0</v>
      </c>
      <c r="BR60" s="90"/>
      <c r="BS60" s="91"/>
      <c r="BT60" s="92"/>
      <c r="BU60" s="93"/>
      <c r="BV60" s="94"/>
      <c r="BW60" s="95"/>
      <c r="BX60" s="96"/>
      <c r="BY60" s="97"/>
      <c r="BZ60" s="98"/>
      <c r="CA60" s="99"/>
      <c r="CB60" s="79">
        <f t="shared" si="327"/>
        <v>0</v>
      </c>
      <c r="CC60" s="104"/>
      <c r="CD60" s="92"/>
      <c r="CE60" s="102"/>
      <c r="CF60" s="82"/>
      <c r="CG60" s="83"/>
      <c r="CH60" s="83"/>
      <c r="CI60" s="84"/>
      <c r="CJ60" s="84"/>
      <c r="CK60" s="84"/>
      <c r="CL60" s="85"/>
      <c r="CM60" s="86"/>
      <c r="CN60" s="87"/>
      <c r="CO60" s="87"/>
      <c r="CP60" s="88"/>
      <c r="CQ60" s="88"/>
      <c r="CR60" s="89"/>
      <c r="CS60" s="77">
        <f t="shared" si="328"/>
        <v>0</v>
      </c>
      <c r="CT60" s="90"/>
      <c r="CU60" s="168"/>
      <c r="CV60" s="92"/>
      <c r="CW60" s="93"/>
      <c r="CX60" s="94"/>
      <c r="CY60" s="95"/>
      <c r="CZ60" s="96"/>
      <c r="DA60" s="97"/>
      <c r="DB60" s="98"/>
      <c r="DC60" s="99"/>
      <c r="DD60" s="79">
        <f t="shared" si="329"/>
        <v>0</v>
      </c>
      <c r="DE60" s="104"/>
      <c r="DF60" s="92"/>
      <c r="DG60" s="102"/>
      <c r="DH60" s="82"/>
      <c r="DI60" s="83"/>
      <c r="DJ60" s="83"/>
      <c r="DK60" s="84"/>
      <c r="DL60" s="84"/>
      <c r="DM60" s="84"/>
      <c r="DN60" s="85"/>
      <c r="DO60" s="86"/>
      <c r="DP60" s="87"/>
      <c r="DQ60" s="87"/>
      <c r="DR60" s="88"/>
      <c r="DS60" s="88"/>
      <c r="DT60" s="89"/>
      <c r="DU60" s="77">
        <f t="shared" si="330"/>
        <v>0</v>
      </c>
      <c r="DV60" s="90"/>
      <c r="DW60" s="168"/>
      <c r="DX60" s="92"/>
      <c r="DY60" s="93"/>
      <c r="DZ60" s="94"/>
      <c r="EA60" s="95"/>
      <c r="EB60" s="96"/>
      <c r="EC60" s="97"/>
      <c r="ED60" s="98"/>
      <c r="EE60" s="99"/>
      <c r="EF60" s="79">
        <f t="shared" si="331"/>
        <v>0</v>
      </c>
      <c r="EG60" s="104"/>
      <c r="EH60" s="92"/>
      <c r="EI60" s="102"/>
      <c r="EJ60" s="5675" t="str">
        <f>الاعدادات!$D$6</f>
        <v>2022 وما قبلها</v>
      </c>
      <c r="EK60" s="163">
        <f t="shared" ref="EK60:EK64" si="334">BQ52</f>
        <v>0</v>
      </c>
      <c r="EL60" s="164">
        <f t="shared" ref="EL60:EL64" si="335">BR52</f>
        <v>0</v>
      </c>
      <c r="EM60" s="164">
        <f>BS52+BT52+BU52+BV52+BW52</f>
        <v>0</v>
      </c>
      <c r="EN60" s="165">
        <f>BX52+BY52+BZ52+CA52</f>
        <v>0</v>
      </c>
      <c r="EO60" s="166">
        <f t="shared" ref="EO60:EO64" si="336">CS52</f>
        <v>0</v>
      </c>
      <c r="EP60" s="164">
        <f t="shared" ref="EP60:EP64" si="337">CT52</f>
        <v>0</v>
      </c>
      <c r="EQ60" s="164">
        <f>CU52+CV52+CW52+CX52+CY52</f>
        <v>0</v>
      </c>
      <c r="ER60" s="165">
        <f>CZ52+DA52+DB52+DC52</f>
        <v>0</v>
      </c>
      <c r="ES60" s="166">
        <f t="shared" ref="ES60:ES64" si="338">BQ59</f>
        <v>0</v>
      </c>
      <c r="ET60" s="164">
        <f t="shared" ref="ET60:ET64" si="339">BR59</f>
        <v>0</v>
      </c>
      <c r="EU60" s="164">
        <f>BS59+BT59+BU59+BV59+BW59</f>
        <v>0</v>
      </c>
      <c r="EV60" s="165">
        <f>BX59+BY59+BZ59+CA59</f>
        <v>0</v>
      </c>
      <c r="EW60" s="166">
        <f t="shared" ref="EW60:EW64" si="340">CS59</f>
        <v>0</v>
      </c>
      <c r="EX60" s="164">
        <f t="shared" ref="EX60:EX64" si="341">CT59</f>
        <v>0</v>
      </c>
      <c r="EY60" s="164">
        <f>CU59+CV59+CW59+CX59+CY59</f>
        <v>0</v>
      </c>
      <c r="EZ60" s="167">
        <f>CZ59+DA59+DB59+DC59</f>
        <v>0</v>
      </c>
      <c r="FA60" s="166">
        <f t="shared" ref="FA60:FA64" si="342">DU52</f>
        <v>0</v>
      </c>
      <c r="FB60" s="164">
        <f t="shared" ref="FB60:FB64" si="343">DV52</f>
        <v>0</v>
      </c>
      <c r="FC60" s="164">
        <f>DW52+DX52+DY52+DZ52+EA52</f>
        <v>0</v>
      </c>
      <c r="FD60" s="167">
        <f>EB52+EC52+ED52+EE52</f>
        <v>0</v>
      </c>
      <c r="FE60" s="166">
        <f t="shared" ref="FE60:FE64" si="344">DU59</f>
        <v>0</v>
      </c>
      <c r="FF60" s="164">
        <f t="shared" ref="FF60:FF64" si="345">DV59</f>
        <v>0</v>
      </c>
      <c r="FG60" s="164">
        <f>DW59+DX59+DY59+DZ59+EA59</f>
        <v>0</v>
      </c>
      <c r="FH60" s="167">
        <f>EB59+EC59+ED59+EE59</f>
        <v>0</v>
      </c>
      <c r="FI60" s="837" t="s">
        <v>33</v>
      </c>
      <c r="FJ60" s="169">
        <f>EO64</f>
        <v>0</v>
      </c>
      <c r="FK60" s="169">
        <f t="shared" ref="FK60" si="346">EP64</f>
        <v>0</v>
      </c>
      <c r="FL60" s="169">
        <f t="shared" ref="FL60" si="347">EQ64</f>
        <v>0</v>
      </c>
      <c r="FM60" s="169">
        <f t="shared" ref="FM60" si="348">ER64</f>
        <v>0</v>
      </c>
    </row>
    <row r="61" spans="1:174" ht="48" customHeight="1" thickBot="1">
      <c r="A61" s="143"/>
      <c r="B61" s="157"/>
      <c r="C61" s="157"/>
      <c r="D61" s="157"/>
      <c r="E61" s="158"/>
      <c r="F61" s="158"/>
      <c r="G61" s="159"/>
      <c r="H61" s="144"/>
      <c r="I61" s="144"/>
      <c r="J61" s="145"/>
      <c r="K61" s="146"/>
      <c r="L61" s="5675">
        <f>الاعدادات!$D$8</f>
        <v>2024</v>
      </c>
      <c r="M61" s="148"/>
      <c r="N61" s="148"/>
      <c r="O61" s="148"/>
      <c r="P61" s="148"/>
      <c r="Q61" s="148"/>
      <c r="R61" s="148"/>
      <c r="S61" s="148"/>
      <c r="T61" s="148"/>
      <c r="U61" s="148"/>
      <c r="V61" s="148"/>
      <c r="W61" s="148"/>
      <c r="X61" s="148"/>
      <c r="Y61" s="148"/>
      <c r="Z61" s="2166"/>
      <c r="AA61" s="148"/>
      <c r="AB61" s="148"/>
      <c r="AC61" s="148"/>
      <c r="AD61" s="148"/>
      <c r="AE61" s="148"/>
      <c r="AF61" s="2163"/>
      <c r="AG61" s="148"/>
      <c r="AH61" s="151"/>
      <c r="AI61" s="148"/>
      <c r="AJ61" s="148"/>
      <c r="AK61" s="148"/>
      <c r="AL61" s="148"/>
      <c r="AM61" s="2163"/>
      <c r="AN61" s="151"/>
      <c r="AO61" s="151"/>
      <c r="AP61" s="151"/>
      <c r="AQ61" s="151"/>
      <c r="AR61" s="151"/>
      <c r="AS61" s="2164"/>
      <c r="AT61" s="148"/>
      <c r="AU61" s="148"/>
      <c r="AV61" s="148"/>
      <c r="AW61" s="148"/>
      <c r="AX61" s="148"/>
      <c r="AY61" s="2164"/>
      <c r="AZ61" s="148"/>
      <c r="BA61" s="148"/>
      <c r="BB61" s="2165"/>
      <c r="BC61" s="5683">
        <f>الاعدادات!$D$8</f>
        <v>2024</v>
      </c>
      <c r="BD61" s="82"/>
      <c r="BE61" s="83"/>
      <c r="BF61" s="83"/>
      <c r="BG61" s="84"/>
      <c r="BH61" s="84"/>
      <c r="BI61" s="84"/>
      <c r="BJ61" s="85"/>
      <c r="BK61" s="86"/>
      <c r="BL61" s="87"/>
      <c r="BM61" s="87"/>
      <c r="BN61" s="88"/>
      <c r="BO61" s="88"/>
      <c r="BP61" s="89"/>
      <c r="BQ61" s="77">
        <f t="shared" si="326"/>
        <v>0</v>
      </c>
      <c r="BR61" s="90"/>
      <c r="BS61" s="91"/>
      <c r="BT61" s="92"/>
      <c r="BU61" s="93"/>
      <c r="BV61" s="94"/>
      <c r="BW61" s="95"/>
      <c r="BX61" s="96"/>
      <c r="BY61" s="97"/>
      <c r="BZ61" s="98"/>
      <c r="CA61" s="99"/>
      <c r="CB61" s="79">
        <f t="shared" si="327"/>
        <v>0</v>
      </c>
      <c r="CC61" s="104"/>
      <c r="CD61" s="92"/>
      <c r="CE61" s="102"/>
      <c r="CF61" s="82"/>
      <c r="CG61" s="83"/>
      <c r="CH61" s="83"/>
      <c r="CI61" s="84"/>
      <c r="CJ61" s="84"/>
      <c r="CK61" s="84"/>
      <c r="CL61" s="85"/>
      <c r="CM61" s="86"/>
      <c r="CN61" s="87"/>
      <c r="CO61" s="87"/>
      <c r="CP61" s="88"/>
      <c r="CQ61" s="88"/>
      <c r="CR61" s="89"/>
      <c r="CS61" s="77">
        <f t="shared" si="328"/>
        <v>0</v>
      </c>
      <c r="CT61" s="90"/>
      <c r="CU61" s="168"/>
      <c r="CV61" s="92"/>
      <c r="CW61" s="93"/>
      <c r="CX61" s="94"/>
      <c r="CY61" s="95"/>
      <c r="CZ61" s="96"/>
      <c r="DA61" s="97"/>
      <c r="DB61" s="98"/>
      <c r="DC61" s="99"/>
      <c r="DD61" s="79">
        <f t="shared" si="329"/>
        <v>0</v>
      </c>
      <c r="DE61" s="104"/>
      <c r="DF61" s="92"/>
      <c r="DG61" s="102"/>
      <c r="DH61" s="82"/>
      <c r="DI61" s="83"/>
      <c r="DJ61" s="83"/>
      <c r="DK61" s="84"/>
      <c r="DL61" s="84"/>
      <c r="DM61" s="84"/>
      <c r="DN61" s="85"/>
      <c r="DO61" s="86"/>
      <c r="DP61" s="87"/>
      <c r="DQ61" s="87"/>
      <c r="DR61" s="88"/>
      <c r="DS61" s="88"/>
      <c r="DT61" s="89"/>
      <c r="DU61" s="77">
        <f t="shared" si="330"/>
        <v>0</v>
      </c>
      <c r="DV61" s="90"/>
      <c r="DW61" s="168"/>
      <c r="DX61" s="92"/>
      <c r="DY61" s="93"/>
      <c r="DZ61" s="94"/>
      <c r="EA61" s="95"/>
      <c r="EB61" s="96"/>
      <c r="EC61" s="97"/>
      <c r="ED61" s="98"/>
      <c r="EE61" s="99"/>
      <c r="EF61" s="79">
        <f t="shared" si="331"/>
        <v>0</v>
      </c>
      <c r="EG61" s="104"/>
      <c r="EH61" s="92"/>
      <c r="EI61" s="102"/>
      <c r="EJ61" s="5675">
        <f>الاعدادات!$D$7</f>
        <v>2023</v>
      </c>
      <c r="EK61" s="163">
        <f t="shared" si="334"/>
        <v>0</v>
      </c>
      <c r="EL61" s="164">
        <f t="shared" si="335"/>
        <v>0</v>
      </c>
      <c r="EM61" s="164">
        <f>BS53+BT53+BU53+BV53+BW53</f>
        <v>0</v>
      </c>
      <c r="EN61" s="165">
        <f>BX53+BY53+BZ53+CA53</f>
        <v>0</v>
      </c>
      <c r="EO61" s="166">
        <f t="shared" si="336"/>
        <v>0</v>
      </c>
      <c r="EP61" s="164">
        <f t="shared" si="337"/>
        <v>0</v>
      </c>
      <c r="EQ61" s="164">
        <f>CU53+CV53+CW53+CX53+CY53</f>
        <v>0</v>
      </c>
      <c r="ER61" s="165">
        <f>CZ53+DA53+DB53+DC53</f>
        <v>0</v>
      </c>
      <c r="ES61" s="166">
        <f t="shared" si="338"/>
        <v>0</v>
      </c>
      <c r="ET61" s="164">
        <f t="shared" si="339"/>
        <v>0</v>
      </c>
      <c r="EU61" s="164">
        <f>BS60+BT60+BU60+BV60+BW60</f>
        <v>0</v>
      </c>
      <c r="EV61" s="165">
        <f>BX60+BY60+BZ60+CA60</f>
        <v>0</v>
      </c>
      <c r="EW61" s="166">
        <f t="shared" si="340"/>
        <v>0</v>
      </c>
      <c r="EX61" s="164">
        <f t="shared" si="341"/>
        <v>0</v>
      </c>
      <c r="EY61" s="164">
        <f>CU60+CV60+CW60+CX60+CY60</f>
        <v>0</v>
      </c>
      <c r="EZ61" s="167">
        <f>CZ60+DA60+DB60+DC60</f>
        <v>0</v>
      </c>
      <c r="FA61" s="166">
        <f t="shared" si="342"/>
        <v>0</v>
      </c>
      <c r="FB61" s="164">
        <f t="shared" si="343"/>
        <v>0</v>
      </c>
      <c r="FC61" s="164">
        <f>DW53+DX53+DY53+DZ53+EA53</f>
        <v>0</v>
      </c>
      <c r="FD61" s="167">
        <f>EB53+EC53+ED53+EE53</f>
        <v>0</v>
      </c>
      <c r="FE61" s="166">
        <f t="shared" si="344"/>
        <v>0</v>
      </c>
      <c r="FF61" s="164">
        <f t="shared" si="345"/>
        <v>0</v>
      </c>
      <c r="FG61" s="164">
        <f>DW60+DX60+DY60+DZ60+EA60</f>
        <v>0</v>
      </c>
      <c r="FH61" s="167">
        <f>EB60+EC60+ED60+EE60</f>
        <v>0</v>
      </c>
      <c r="FI61" s="837" t="s">
        <v>184</v>
      </c>
      <c r="FJ61" s="169">
        <f>ES64</f>
        <v>0</v>
      </c>
      <c r="FK61" s="169">
        <f t="shared" ref="FK61" si="349">ET64</f>
        <v>0</v>
      </c>
      <c r="FL61" s="169">
        <f t="shared" ref="FL61" si="350">EU64</f>
        <v>0</v>
      </c>
      <c r="FM61" s="169">
        <f t="shared" ref="FM61" si="351">EV64</f>
        <v>0</v>
      </c>
    </row>
    <row r="62" spans="1:174" ht="48" customHeight="1" thickBot="1">
      <c r="A62" s="143"/>
      <c r="B62" s="157"/>
      <c r="C62" s="157"/>
      <c r="D62" s="157"/>
      <c r="E62" s="158"/>
      <c r="F62" s="158"/>
      <c r="G62" s="159"/>
      <c r="H62" s="144"/>
      <c r="I62" s="144"/>
      <c r="J62" s="145"/>
      <c r="K62" s="146"/>
      <c r="L62" s="5675">
        <f>الاعدادات!$D$9</f>
        <v>2025</v>
      </c>
      <c r="M62" s="172"/>
      <c r="N62" s="172"/>
      <c r="O62" s="172"/>
      <c r="P62" s="172"/>
      <c r="Q62" s="172"/>
      <c r="R62" s="172"/>
      <c r="S62" s="172"/>
      <c r="T62" s="172"/>
      <c r="U62" s="172"/>
      <c r="V62" s="172"/>
      <c r="W62" s="172"/>
      <c r="X62" s="172"/>
      <c r="Y62" s="172"/>
      <c r="Z62" s="174"/>
      <c r="AA62" s="172"/>
      <c r="AB62" s="172"/>
      <c r="AC62" s="172"/>
      <c r="AD62" s="172"/>
      <c r="AE62" s="172"/>
      <c r="AF62" s="172"/>
      <c r="AG62" s="172"/>
      <c r="AH62" s="172"/>
      <c r="AI62" s="172"/>
      <c r="AJ62" s="172"/>
      <c r="AK62" s="172"/>
      <c r="AL62" s="172"/>
      <c r="AM62" s="172"/>
      <c r="AN62" s="172"/>
      <c r="AO62" s="172"/>
      <c r="AP62" s="172"/>
      <c r="AQ62" s="172"/>
      <c r="AR62" s="172"/>
      <c r="AS62" s="175"/>
      <c r="AT62" s="172"/>
      <c r="AU62" s="172"/>
      <c r="AV62" s="172"/>
      <c r="AW62" s="172"/>
      <c r="AX62" s="172"/>
      <c r="AY62" s="175"/>
      <c r="AZ62" s="172"/>
      <c r="BA62" s="172"/>
      <c r="BB62" s="2165"/>
      <c r="BC62" s="5683">
        <f>الاعدادات!$D$9</f>
        <v>2025</v>
      </c>
      <c r="BD62" s="82"/>
      <c r="BE62" s="83"/>
      <c r="BF62" s="83"/>
      <c r="BG62" s="84"/>
      <c r="BH62" s="84"/>
      <c r="BI62" s="84"/>
      <c r="BJ62" s="85"/>
      <c r="BK62" s="86"/>
      <c r="BL62" s="87"/>
      <c r="BM62" s="87"/>
      <c r="BN62" s="88"/>
      <c r="BO62" s="88"/>
      <c r="BP62" s="89"/>
      <c r="BQ62" s="77">
        <f t="shared" si="326"/>
        <v>0</v>
      </c>
      <c r="BR62" s="90"/>
      <c r="BS62" s="91"/>
      <c r="BT62" s="92"/>
      <c r="BU62" s="93"/>
      <c r="BV62" s="94"/>
      <c r="BW62" s="95"/>
      <c r="BX62" s="96"/>
      <c r="BY62" s="97"/>
      <c r="BZ62" s="98"/>
      <c r="CA62" s="99"/>
      <c r="CB62" s="79">
        <f t="shared" si="327"/>
        <v>0</v>
      </c>
      <c r="CC62" s="104"/>
      <c r="CD62" s="92"/>
      <c r="CE62" s="102"/>
      <c r="CF62" s="82"/>
      <c r="CG62" s="83"/>
      <c r="CH62" s="83"/>
      <c r="CI62" s="84"/>
      <c r="CJ62" s="84"/>
      <c r="CK62" s="84"/>
      <c r="CL62" s="85"/>
      <c r="CM62" s="86"/>
      <c r="CN62" s="87"/>
      <c r="CO62" s="87"/>
      <c r="CP62" s="88"/>
      <c r="CQ62" s="88"/>
      <c r="CR62" s="89"/>
      <c r="CS62" s="77">
        <f t="shared" si="328"/>
        <v>0</v>
      </c>
      <c r="CT62" s="90"/>
      <c r="CU62" s="168"/>
      <c r="CV62" s="92"/>
      <c r="CW62" s="93"/>
      <c r="CX62" s="94"/>
      <c r="CY62" s="95"/>
      <c r="CZ62" s="96"/>
      <c r="DA62" s="97"/>
      <c r="DB62" s="98"/>
      <c r="DC62" s="99"/>
      <c r="DD62" s="79">
        <f t="shared" si="329"/>
        <v>0</v>
      </c>
      <c r="DE62" s="104"/>
      <c r="DF62" s="92"/>
      <c r="DG62" s="102"/>
      <c r="DH62" s="82"/>
      <c r="DI62" s="83"/>
      <c r="DJ62" s="83"/>
      <c r="DK62" s="84"/>
      <c r="DL62" s="84"/>
      <c r="DM62" s="84"/>
      <c r="DN62" s="85"/>
      <c r="DO62" s="86"/>
      <c r="DP62" s="87"/>
      <c r="DQ62" s="87"/>
      <c r="DR62" s="88"/>
      <c r="DS62" s="88"/>
      <c r="DT62" s="89"/>
      <c r="DU62" s="77">
        <f t="shared" si="330"/>
        <v>0</v>
      </c>
      <c r="DV62" s="90"/>
      <c r="DW62" s="168"/>
      <c r="DX62" s="92"/>
      <c r="DY62" s="93"/>
      <c r="DZ62" s="94"/>
      <c r="EA62" s="95"/>
      <c r="EB62" s="96"/>
      <c r="EC62" s="97"/>
      <c r="ED62" s="98"/>
      <c r="EE62" s="99"/>
      <c r="EF62" s="79">
        <f t="shared" si="331"/>
        <v>0</v>
      </c>
      <c r="EG62" s="104"/>
      <c r="EH62" s="92"/>
      <c r="EI62" s="102"/>
      <c r="EJ62" s="5675">
        <f>الاعدادات!$D$8</f>
        <v>2024</v>
      </c>
      <c r="EK62" s="163">
        <f t="shared" si="334"/>
        <v>0</v>
      </c>
      <c r="EL62" s="164">
        <f t="shared" si="335"/>
        <v>0</v>
      </c>
      <c r="EM62" s="164">
        <f>BS54+BT54+BU54+BV54+BW54</f>
        <v>0</v>
      </c>
      <c r="EN62" s="165">
        <f>BX54+BY54+BZ54+CA54</f>
        <v>0</v>
      </c>
      <c r="EO62" s="166">
        <f t="shared" si="336"/>
        <v>0</v>
      </c>
      <c r="EP62" s="164">
        <f t="shared" si="337"/>
        <v>0</v>
      </c>
      <c r="EQ62" s="164">
        <f>CU54+CV54+CW54+CX54+CY54</f>
        <v>0</v>
      </c>
      <c r="ER62" s="165">
        <f>CZ54+DA54+DB54+DC54</f>
        <v>0</v>
      </c>
      <c r="ES62" s="166">
        <f t="shared" si="338"/>
        <v>0</v>
      </c>
      <c r="ET62" s="164">
        <f t="shared" si="339"/>
        <v>0</v>
      </c>
      <c r="EU62" s="164">
        <f>BS61+BT61+BU61+BV61+BW61</f>
        <v>0</v>
      </c>
      <c r="EV62" s="165">
        <f>BX61+BY61+BZ61+CA61</f>
        <v>0</v>
      </c>
      <c r="EW62" s="166">
        <f t="shared" si="340"/>
        <v>0</v>
      </c>
      <c r="EX62" s="164">
        <f t="shared" si="341"/>
        <v>0</v>
      </c>
      <c r="EY62" s="164">
        <f>CU61+CV61+CW61+CX61+CY61</f>
        <v>0</v>
      </c>
      <c r="EZ62" s="167">
        <f>CZ61+DA61+DB61+DC61</f>
        <v>0</v>
      </c>
      <c r="FA62" s="166">
        <f t="shared" si="342"/>
        <v>0</v>
      </c>
      <c r="FB62" s="164">
        <f t="shared" si="343"/>
        <v>0</v>
      </c>
      <c r="FC62" s="164">
        <f>DW54+DX54+DY54+DZ54+EA54</f>
        <v>0</v>
      </c>
      <c r="FD62" s="167">
        <f>EB54+EC54+ED54+EE54</f>
        <v>0</v>
      </c>
      <c r="FE62" s="166">
        <f t="shared" si="344"/>
        <v>0</v>
      </c>
      <c r="FF62" s="164">
        <f t="shared" si="345"/>
        <v>0</v>
      </c>
      <c r="FG62" s="164">
        <f>DW61+DX61+DY61+DZ61+EA61</f>
        <v>0</v>
      </c>
      <c r="FH62" s="167">
        <f>EB61+EC61+ED61+EE61</f>
        <v>0</v>
      </c>
      <c r="FI62" s="837" t="s">
        <v>185</v>
      </c>
      <c r="FJ62" s="169">
        <f>EW64</f>
        <v>0</v>
      </c>
      <c r="FK62" s="169">
        <f t="shared" ref="FK62" si="352">EX64</f>
        <v>0</v>
      </c>
      <c r="FL62" s="169">
        <f t="shared" ref="FL62" si="353">EY64</f>
        <v>0</v>
      </c>
      <c r="FM62" s="169">
        <f t="shared" ref="FM62" si="354">EZ64</f>
        <v>0</v>
      </c>
    </row>
    <row r="63" spans="1:174" ht="48" customHeight="1" thickBot="1">
      <c r="A63" s="143"/>
      <c r="B63" s="157"/>
      <c r="C63" s="157"/>
      <c r="D63" s="157"/>
      <c r="E63" s="158"/>
      <c r="F63" s="158"/>
      <c r="G63" s="159"/>
      <c r="H63" s="144"/>
      <c r="I63" s="144"/>
      <c r="J63" s="145"/>
      <c r="K63" s="146"/>
      <c r="L63" s="5675">
        <f>الاعدادات!$D$10</f>
        <v>2026</v>
      </c>
      <c r="M63" s="172"/>
      <c r="N63" s="172"/>
      <c r="O63" s="172"/>
      <c r="P63" s="172"/>
      <c r="Q63" s="172"/>
      <c r="R63" s="172"/>
      <c r="S63" s="172"/>
      <c r="T63" s="172"/>
      <c r="U63" s="172"/>
      <c r="V63" s="172"/>
      <c r="W63" s="172"/>
      <c r="X63" s="172"/>
      <c r="Y63" s="172"/>
      <c r="Z63" s="174"/>
      <c r="AA63" s="172"/>
      <c r="AB63" s="172"/>
      <c r="AC63" s="172"/>
      <c r="AD63" s="172"/>
      <c r="AE63" s="172"/>
      <c r="AF63" s="172"/>
      <c r="AG63" s="172"/>
      <c r="AH63" s="172"/>
      <c r="AI63" s="172"/>
      <c r="AJ63" s="172"/>
      <c r="AK63" s="172"/>
      <c r="AL63" s="172"/>
      <c r="AM63" s="172"/>
      <c r="AN63" s="172"/>
      <c r="AO63" s="172"/>
      <c r="AP63" s="172"/>
      <c r="AQ63" s="172"/>
      <c r="AR63" s="172"/>
      <c r="AS63" s="175"/>
      <c r="AT63" s="172"/>
      <c r="AU63" s="172"/>
      <c r="AV63" s="172"/>
      <c r="AW63" s="172"/>
      <c r="AX63" s="172"/>
      <c r="AY63" s="175"/>
      <c r="AZ63" s="172"/>
      <c r="BA63" s="172"/>
      <c r="BB63" s="2165"/>
      <c r="BC63" s="5683">
        <f>الاعدادات!$D$10</f>
        <v>2026</v>
      </c>
      <c r="BD63" s="117"/>
      <c r="BE63" s="118"/>
      <c r="BF63" s="118"/>
      <c r="BG63" s="119"/>
      <c r="BH63" s="119"/>
      <c r="BI63" s="119"/>
      <c r="BJ63" s="120"/>
      <c r="BK63" s="121"/>
      <c r="BL63" s="122"/>
      <c r="BM63" s="122"/>
      <c r="BN63" s="123"/>
      <c r="BO63" s="123"/>
      <c r="BP63" s="124"/>
      <c r="BQ63" s="125">
        <f t="shared" si="326"/>
        <v>0</v>
      </c>
      <c r="BR63" s="126"/>
      <c r="BS63" s="127"/>
      <c r="BT63" s="128"/>
      <c r="BU63" s="129"/>
      <c r="BV63" s="130"/>
      <c r="BW63" s="131"/>
      <c r="BX63" s="132"/>
      <c r="BY63" s="133"/>
      <c r="BZ63" s="134"/>
      <c r="CA63" s="135"/>
      <c r="CB63" s="136">
        <f t="shared" si="327"/>
        <v>0</v>
      </c>
      <c r="CC63" s="137"/>
      <c r="CD63" s="128"/>
      <c r="CE63" s="141"/>
      <c r="CF63" s="117"/>
      <c r="CG63" s="118"/>
      <c r="CH63" s="118"/>
      <c r="CI63" s="119"/>
      <c r="CJ63" s="119"/>
      <c r="CK63" s="119"/>
      <c r="CL63" s="120"/>
      <c r="CM63" s="121"/>
      <c r="CN63" s="122"/>
      <c r="CO63" s="122"/>
      <c r="CP63" s="123"/>
      <c r="CQ63" s="123"/>
      <c r="CR63" s="124"/>
      <c r="CS63" s="125">
        <f t="shared" si="328"/>
        <v>0</v>
      </c>
      <c r="CT63" s="126"/>
      <c r="CU63" s="176"/>
      <c r="CV63" s="128"/>
      <c r="CW63" s="129"/>
      <c r="CX63" s="130"/>
      <c r="CY63" s="131"/>
      <c r="CZ63" s="132"/>
      <c r="DA63" s="133"/>
      <c r="DB63" s="134"/>
      <c r="DC63" s="135"/>
      <c r="DD63" s="136">
        <f t="shared" si="329"/>
        <v>0</v>
      </c>
      <c r="DE63" s="137"/>
      <c r="DF63" s="128"/>
      <c r="DG63" s="141"/>
      <c r="DH63" s="117"/>
      <c r="DI63" s="118"/>
      <c r="DJ63" s="118"/>
      <c r="DK63" s="119"/>
      <c r="DL63" s="119"/>
      <c r="DM63" s="119"/>
      <c r="DN63" s="120"/>
      <c r="DO63" s="121"/>
      <c r="DP63" s="122"/>
      <c r="DQ63" s="122"/>
      <c r="DR63" s="123"/>
      <c r="DS63" s="123"/>
      <c r="DT63" s="124"/>
      <c r="DU63" s="125">
        <f t="shared" si="330"/>
        <v>0</v>
      </c>
      <c r="DV63" s="126"/>
      <c r="DW63" s="176"/>
      <c r="DX63" s="128"/>
      <c r="DY63" s="129"/>
      <c r="DZ63" s="130"/>
      <c r="EA63" s="131"/>
      <c r="EB63" s="132"/>
      <c r="EC63" s="133"/>
      <c r="ED63" s="134"/>
      <c r="EE63" s="135"/>
      <c r="EF63" s="136">
        <f t="shared" si="331"/>
        <v>0</v>
      </c>
      <c r="EG63" s="137"/>
      <c r="EH63" s="128"/>
      <c r="EI63" s="141"/>
      <c r="EJ63" s="5675">
        <f>الاعدادات!$D$9</f>
        <v>2025</v>
      </c>
      <c r="EK63" s="163">
        <f t="shared" si="334"/>
        <v>0</v>
      </c>
      <c r="EL63" s="164">
        <f t="shared" si="335"/>
        <v>0</v>
      </c>
      <c r="EM63" s="164">
        <f>BS55+BT55+BU55+BV55+BW55</f>
        <v>0</v>
      </c>
      <c r="EN63" s="165">
        <f>BX55+BY55+BZ55+CA55</f>
        <v>0</v>
      </c>
      <c r="EO63" s="166">
        <f t="shared" si="336"/>
        <v>0</v>
      </c>
      <c r="EP63" s="164">
        <f t="shared" si="337"/>
        <v>0</v>
      </c>
      <c r="EQ63" s="164">
        <f>CU55+CV55+CW55+CX55+CY55</f>
        <v>0</v>
      </c>
      <c r="ER63" s="165">
        <f>CZ55+DA55+DB55+DC55</f>
        <v>0</v>
      </c>
      <c r="ES63" s="166">
        <f t="shared" si="338"/>
        <v>0</v>
      </c>
      <c r="ET63" s="164">
        <f t="shared" si="339"/>
        <v>0</v>
      </c>
      <c r="EU63" s="164">
        <f>BS62+BT62+BU62+BV62+BW62</f>
        <v>0</v>
      </c>
      <c r="EV63" s="165">
        <f>BX62+BY62+BZ62+CA62</f>
        <v>0</v>
      </c>
      <c r="EW63" s="166">
        <f t="shared" si="340"/>
        <v>0</v>
      </c>
      <c r="EX63" s="164">
        <f t="shared" si="341"/>
        <v>0</v>
      </c>
      <c r="EY63" s="164">
        <f>CU62+CV62+CW62+CX62+CY62</f>
        <v>0</v>
      </c>
      <c r="EZ63" s="167">
        <f>CZ62+DA62+DB62+DC62</f>
        <v>0</v>
      </c>
      <c r="FA63" s="166">
        <f t="shared" si="342"/>
        <v>0</v>
      </c>
      <c r="FB63" s="164">
        <f t="shared" si="343"/>
        <v>0</v>
      </c>
      <c r="FC63" s="164">
        <f>DW55+DX55+DY55+DZ55+EA55</f>
        <v>0</v>
      </c>
      <c r="FD63" s="167">
        <f>EB55+EC55+ED55+EE55</f>
        <v>0</v>
      </c>
      <c r="FE63" s="166">
        <f t="shared" si="344"/>
        <v>0</v>
      </c>
      <c r="FF63" s="164">
        <f t="shared" si="345"/>
        <v>0</v>
      </c>
      <c r="FG63" s="164">
        <f>DW62+DX62+DY62+DZ62+EA62</f>
        <v>0</v>
      </c>
      <c r="FH63" s="167">
        <f>EB62+EC62+ED62+EE62</f>
        <v>0</v>
      </c>
      <c r="FI63" s="837" t="s">
        <v>200</v>
      </c>
      <c r="FJ63" s="169">
        <f>FA64</f>
        <v>0</v>
      </c>
      <c r="FK63" s="169">
        <f t="shared" ref="FK63" si="355">FB64</f>
        <v>0</v>
      </c>
      <c r="FL63" s="169">
        <f t="shared" ref="FL63" si="356">FC64</f>
        <v>0</v>
      </c>
      <c r="FM63" s="169">
        <f>FD64</f>
        <v>0</v>
      </c>
    </row>
    <row r="64" spans="1:174" ht="48" customHeight="1" thickBot="1">
      <c r="A64" s="143"/>
      <c r="B64" s="172"/>
      <c r="C64" s="172"/>
      <c r="D64" s="172"/>
      <c r="E64" s="172"/>
      <c r="F64" s="172"/>
      <c r="G64" s="172"/>
      <c r="H64" s="172"/>
      <c r="I64" s="172"/>
      <c r="J64" s="145"/>
      <c r="K64" s="146"/>
      <c r="L64" s="173"/>
      <c r="M64" s="172"/>
      <c r="N64" s="172"/>
      <c r="O64" s="172"/>
      <c r="P64" s="172"/>
      <c r="Q64" s="172"/>
      <c r="R64" s="172"/>
      <c r="S64" s="172"/>
      <c r="T64" s="172"/>
      <c r="U64" s="172"/>
      <c r="V64" s="172"/>
      <c r="W64" s="172"/>
      <c r="X64" s="172"/>
      <c r="Y64" s="172"/>
      <c r="Z64" s="174"/>
      <c r="AA64" s="172"/>
      <c r="AB64" s="172"/>
      <c r="AC64" s="172"/>
      <c r="AD64" s="172"/>
      <c r="AE64" s="172"/>
      <c r="AF64" s="172"/>
      <c r="AG64" s="172"/>
      <c r="AH64" s="172"/>
      <c r="AI64" s="172"/>
      <c r="AJ64" s="172"/>
      <c r="AK64" s="172"/>
      <c r="AL64" s="172"/>
      <c r="AM64" s="172"/>
      <c r="AN64" s="172"/>
      <c r="AO64" s="172"/>
      <c r="AP64" s="172"/>
      <c r="AQ64" s="172"/>
      <c r="AR64" s="172"/>
      <c r="AS64" s="175"/>
      <c r="AT64" s="172"/>
      <c r="AU64" s="172"/>
      <c r="AV64" s="172"/>
      <c r="AW64" s="172"/>
      <c r="AX64" s="172"/>
      <c r="AY64" s="175"/>
      <c r="AZ64" s="172"/>
      <c r="BA64" s="172"/>
      <c r="BB64" s="2165"/>
      <c r="BC64" s="2009" t="s">
        <v>181</v>
      </c>
      <c r="BD64" s="5689">
        <f t="shared" ref="BD64:BP64" si="357">SUM(BD59:BD63)</f>
        <v>0</v>
      </c>
      <c r="BE64" s="5690">
        <f t="shared" si="357"/>
        <v>0</v>
      </c>
      <c r="BF64" s="5690">
        <f t="shared" si="357"/>
        <v>0</v>
      </c>
      <c r="BG64" s="5690">
        <f t="shared" si="357"/>
        <v>0</v>
      </c>
      <c r="BH64" s="5690">
        <f t="shared" si="357"/>
        <v>0</v>
      </c>
      <c r="BI64" s="5690">
        <f t="shared" si="357"/>
        <v>0</v>
      </c>
      <c r="BJ64" s="5690">
        <f t="shared" si="357"/>
        <v>0</v>
      </c>
      <c r="BK64" s="5690">
        <f t="shared" si="357"/>
        <v>0</v>
      </c>
      <c r="BL64" s="5690">
        <f t="shared" si="357"/>
        <v>0</v>
      </c>
      <c r="BM64" s="5690">
        <f t="shared" si="357"/>
        <v>0</v>
      </c>
      <c r="BN64" s="5690">
        <f t="shared" si="357"/>
        <v>0</v>
      </c>
      <c r="BO64" s="5690">
        <f t="shared" si="357"/>
        <v>0</v>
      </c>
      <c r="BP64" s="5690">
        <f t="shared" si="357"/>
        <v>0</v>
      </c>
      <c r="BQ64" s="5691">
        <f t="shared" si="326"/>
        <v>0</v>
      </c>
      <c r="BR64" s="5690">
        <f t="shared" ref="BR64:CR64" si="358">SUM(BR59:BR63)</f>
        <v>0</v>
      </c>
      <c r="BS64" s="5690">
        <f t="shared" si="358"/>
        <v>0</v>
      </c>
      <c r="BT64" s="5690">
        <f t="shared" si="358"/>
        <v>0</v>
      </c>
      <c r="BU64" s="5690">
        <f t="shared" si="358"/>
        <v>0</v>
      </c>
      <c r="BV64" s="5690">
        <f t="shared" si="358"/>
        <v>0</v>
      </c>
      <c r="BW64" s="5690">
        <f t="shared" si="358"/>
        <v>0</v>
      </c>
      <c r="BX64" s="5690">
        <f t="shared" si="358"/>
        <v>0</v>
      </c>
      <c r="BY64" s="5690">
        <f t="shared" si="358"/>
        <v>0</v>
      </c>
      <c r="BZ64" s="5692">
        <f t="shared" si="358"/>
        <v>0</v>
      </c>
      <c r="CA64" s="5690">
        <f t="shared" si="358"/>
        <v>0</v>
      </c>
      <c r="CB64" s="5690">
        <f t="shared" si="358"/>
        <v>0</v>
      </c>
      <c r="CC64" s="5690">
        <f t="shared" si="358"/>
        <v>0</v>
      </c>
      <c r="CD64" s="5690">
        <f t="shared" si="358"/>
        <v>0</v>
      </c>
      <c r="CE64" s="5693">
        <f t="shared" si="358"/>
        <v>0</v>
      </c>
      <c r="CF64" s="5689">
        <f t="shared" si="358"/>
        <v>0</v>
      </c>
      <c r="CG64" s="5690">
        <f t="shared" si="358"/>
        <v>0</v>
      </c>
      <c r="CH64" s="5690">
        <f t="shared" si="358"/>
        <v>0</v>
      </c>
      <c r="CI64" s="5690">
        <f t="shared" si="358"/>
        <v>0</v>
      </c>
      <c r="CJ64" s="5690">
        <f t="shared" si="358"/>
        <v>0</v>
      </c>
      <c r="CK64" s="5690">
        <f t="shared" si="358"/>
        <v>0</v>
      </c>
      <c r="CL64" s="5690">
        <f t="shared" si="358"/>
        <v>0</v>
      </c>
      <c r="CM64" s="5690">
        <f t="shared" si="358"/>
        <v>0</v>
      </c>
      <c r="CN64" s="5690">
        <f t="shared" si="358"/>
        <v>0</v>
      </c>
      <c r="CO64" s="5690">
        <f t="shared" si="358"/>
        <v>0</v>
      </c>
      <c r="CP64" s="5690">
        <f t="shared" si="358"/>
        <v>0</v>
      </c>
      <c r="CQ64" s="5690">
        <f t="shared" si="358"/>
        <v>0</v>
      </c>
      <c r="CR64" s="5690">
        <f t="shared" si="358"/>
        <v>0</v>
      </c>
      <c r="CS64" s="5691">
        <f t="shared" si="328"/>
        <v>0</v>
      </c>
      <c r="CT64" s="5690">
        <f t="shared" ref="CT64:DT64" si="359">SUM(CT59:CT63)</f>
        <v>0</v>
      </c>
      <c r="CU64" s="5690">
        <f t="shared" si="359"/>
        <v>0</v>
      </c>
      <c r="CV64" s="5690">
        <f t="shared" si="359"/>
        <v>0</v>
      </c>
      <c r="CW64" s="5690">
        <f t="shared" si="359"/>
        <v>0</v>
      </c>
      <c r="CX64" s="5690">
        <f t="shared" si="359"/>
        <v>0</v>
      </c>
      <c r="CY64" s="5690">
        <f t="shared" si="359"/>
        <v>0</v>
      </c>
      <c r="CZ64" s="5690">
        <f t="shared" si="359"/>
        <v>0</v>
      </c>
      <c r="DA64" s="5690">
        <f t="shared" si="359"/>
        <v>0</v>
      </c>
      <c r="DB64" s="5692">
        <f t="shared" si="359"/>
        <v>0</v>
      </c>
      <c r="DC64" s="5690">
        <f t="shared" si="359"/>
        <v>0</v>
      </c>
      <c r="DD64" s="5690">
        <f t="shared" si="359"/>
        <v>0</v>
      </c>
      <c r="DE64" s="5690">
        <f t="shared" si="359"/>
        <v>0</v>
      </c>
      <c r="DF64" s="5690">
        <f t="shared" si="359"/>
        <v>0</v>
      </c>
      <c r="DG64" s="5693">
        <f t="shared" si="359"/>
        <v>0</v>
      </c>
      <c r="DH64" s="5689">
        <f t="shared" si="359"/>
        <v>0</v>
      </c>
      <c r="DI64" s="5690">
        <f t="shared" si="359"/>
        <v>0</v>
      </c>
      <c r="DJ64" s="5690">
        <f t="shared" si="359"/>
        <v>0</v>
      </c>
      <c r="DK64" s="5690">
        <f t="shared" si="359"/>
        <v>0</v>
      </c>
      <c r="DL64" s="5690">
        <f t="shared" si="359"/>
        <v>0</v>
      </c>
      <c r="DM64" s="5690">
        <f t="shared" si="359"/>
        <v>0</v>
      </c>
      <c r="DN64" s="5690">
        <f t="shared" si="359"/>
        <v>0</v>
      </c>
      <c r="DO64" s="5690">
        <f t="shared" si="359"/>
        <v>0</v>
      </c>
      <c r="DP64" s="5690">
        <f t="shared" si="359"/>
        <v>0</v>
      </c>
      <c r="DQ64" s="5690">
        <f t="shared" si="359"/>
        <v>0</v>
      </c>
      <c r="DR64" s="5690">
        <f t="shared" si="359"/>
        <v>0</v>
      </c>
      <c r="DS64" s="5690">
        <f t="shared" si="359"/>
        <v>0</v>
      </c>
      <c r="DT64" s="5690">
        <f t="shared" si="359"/>
        <v>0</v>
      </c>
      <c r="DU64" s="5691">
        <f t="shared" si="330"/>
        <v>0</v>
      </c>
      <c r="DV64" s="5690">
        <f t="shared" ref="DV64:EI64" si="360">SUM(DV59:DV63)</f>
        <v>0</v>
      </c>
      <c r="DW64" s="5690">
        <f t="shared" si="360"/>
        <v>0</v>
      </c>
      <c r="DX64" s="5690">
        <f t="shared" si="360"/>
        <v>0</v>
      </c>
      <c r="DY64" s="5690">
        <f t="shared" si="360"/>
        <v>0</v>
      </c>
      <c r="DZ64" s="5690">
        <f t="shared" si="360"/>
        <v>0</v>
      </c>
      <c r="EA64" s="5690">
        <f t="shared" si="360"/>
        <v>0</v>
      </c>
      <c r="EB64" s="5690">
        <f t="shared" si="360"/>
        <v>0</v>
      </c>
      <c r="EC64" s="5690">
        <f t="shared" si="360"/>
        <v>0</v>
      </c>
      <c r="ED64" s="5692">
        <f t="shared" si="360"/>
        <v>0</v>
      </c>
      <c r="EE64" s="5690">
        <f t="shared" si="360"/>
        <v>0</v>
      </c>
      <c r="EF64" s="5690">
        <f t="shared" si="360"/>
        <v>0</v>
      </c>
      <c r="EG64" s="5690">
        <f t="shared" si="360"/>
        <v>0</v>
      </c>
      <c r="EH64" s="5690">
        <f t="shared" si="360"/>
        <v>0</v>
      </c>
      <c r="EI64" s="5693">
        <f t="shared" si="360"/>
        <v>0</v>
      </c>
      <c r="EJ64" s="5675">
        <f>الاعدادات!$D$10</f>
        <v>2026</v>
      </c>
      <c r="EK64" s="163">
        <f t="shared" si="334"/>
        <v>0</v>
      </c>
      <c r="EL64" s="164">
        <f t="shared" si="335"/>
        <v>0</v>
      </c>
      <c r="EM64" s="164">
        <f>BS56+BT56+BU56+BV56+BW56</f>
        <v>0</v>
      </c>
      <c r="EN64" s="165">
        <f>BX56+BY56+BZ56+CA56</f>
        <v>0</v>
      </c>
      <c r="EO64" s="166">
        <f t="shared" si="336"/>
        <v>0</v>
      </c>
      <c r="EP64" s="164">
        <f t="shared" si="337"/>
        <v>0</v>
      </c>
      <c r="EQ64" s="164">
        <f>CU56+CV56+CW56+CX56+CY56</f>
        <v>0</v>
      </c>
      <c r="ER64" s="165">
        <f>CZ56+DA56+DB56+DC56</f>
        <v>0</v>
      </c>
      <c r="ES64" s="166">
        <f t="shared" si="338"/>
        <v>0</v>
      </c>
      <c r="ET64" s="164">
        <f t="shared" si="339"/>
        <v>0</v>
      </c>
      <c r="EU64" s="164">
        <f>BS63+BT63+BU63+BV63+BW63</f>
        <v>0</v>
      </c>
      <c r="EV64" s="165">
        <f>BX63+BY63+BZ63+CA63</f>
        <v>0</v>
      </c>
      <c r="EW64" s="166">
        <f t="shared" si="340"/>
        <v>0</v>
      </c>
      <c r="EX64" s="164">
        <f t="shared" si="341"/>
        <v>0</v>
      </c>
      <c r="EY64" s="164">
        <f>CU63+CV63+CW63+CX63+CY63</f>
        <v>0</v>
      </c>
      <c r="EZ64" s="167">
        <f>CZ63+DA63+DB63+DC63</f>
        <v>0</v>
      </c>
      <c r="FA64" s="166">
        <f t="shared" si="342"/>
        <v>0</v>
      </c>
      <c r="FB64" s="164">
        <f t="shared" si="343"/>
        <v>0</v>
      </c>
      <c r="FC64" s="164">
        <f>DW56+DX56+DY56+DZ56+EA56</f>
        <v>0</v>
      </c>
      <c r="FD64" s="167">
        <f>EB56+EC56+ED56+EE56</f>
        <v>0</v>
      </c>
      <c r="FE64" s="166">
        <f t="shared" si="344"/>
        <v>0</v>
      </c>
      <c r="FF64" s="164">
        <f t="shared" si="345"/>
        <v>0</v>
      </c>
      <c r="FG64" s="164">
        <f>DW63+DX63+DY63+DZ63+EA63</f>
        <v>0</v>
      </c>
      <c r="FH64" s="167">
        <f>EB63+EC63+ED63+EE63</f>
        <v>0</v>
      </c>
      <c r="FI64" s="837" t="s">
        <v>597</v>
      </c>
      <c r="FJ64" s="169">
        <f>FE64</f>
        <v>0</v>
      </c>
      <c r="FK64" s="169">
        <f t="shared" ref="FK64" si="361">FF64</f>
        <v>0</v>
      </c>
      <c r="FL64" s="169">
        <f t="shared" ref="FL64" si="362">FG64</f>
        <v>0</v>
      </c>
      <c r="FM64" s="169">
        <f t="shared" ref="FM64" si="363">FH64</f>
        <v>0</v>
      </c>
    </row>
    <row r="65" spans="1:174" ht="48" customHeight="1" thickBot="1">
      <c r="A65" s="2527"/>
      <c r="B65" s="2527"/>
      <c r="C65" s="2527"/>
      <c r="D65" s="2527"/>
      <c r="E65" s="2527"/>
      <c r="F65" s="2527"/>
      <c r="G65" s="2527"/>
      <c r="H65" s="2527"/>
      <c r="I65" s="2527"/>
      <c r="J65" s="2527"/>
      <c r="K65" s="2527"/>
      <c r="L65" s="2527"/>
      <c r="M65" s="2527"/>
      <c r="N65" s="2527"/>
      <c r="O65" s="2527"/>
      <c r="P65" s="2527"/>
      <c r="Q65" s="2527"/>
      <c r="R65" s="2527"/>
      <c r="S65" s="2527"/>
      <c r="T65" s="2527"/>
      <c r="U65" s="2527"/>
      <c r="V65" s="2527"/>
      <c r="W65" s="2527"/>
      <c r="X65" s="2527"/>
      <c r="Y65" s="2527"/>
      <c r="Z65" s="2527"/>
      <c r="AA65" s="2527"/>
      <c r="AB65" s="2527"/>
      <c r="AC65" s="2527"/>
      <c r="AD65" s="2527"/>
      <c r="AE65" s="2527"/>
      <c r="AF65" s="2527"/>
      <c r="AG65" s="2527"/>
      <c r="AH65" s="2527"/>
      <c r="AI65" s="2527"/>
      <c r="AJ65" s="2527"/>
      <c r="AK65" s="2527"/>
      <c r="AL65" s="2527"/>
      <c r="AM65" s="2527"/>
      <c r="AN65" s="2527"/>
      <c r="AO65" s="2527"/>
      <c r="AP65" s="2527"/>
      <c r="AQ65" s="2527"/>
      <c r="AR65" s="2527"/>
      <c r="AS65" s="2527"/>
      <c r="AT65" s="2527"/>
      <c r="AU65" s="2527"/>
      <c r="AV65" s="2527"/>
      <c r="AW65" s="2527"/>
      <c r="AX65" s="2527"/>
      <c r="AY65" s="2527"/>
      <c r="AZ65" s="2527"/>
      <c r="BA65" s="2527"/>
      <c r="BB65" s="2527"/>
      <c r="BC65" s="2527"/>
      <c r="BD65" s="2528"/>
      <c r="BE65" s="2527"/>
      <c r="BF65" s="2527"/>
      <c r="BG65" s="2527"/>
      <c r="BH65" s="2527"/>
      <c r="BI65" s="2527"/>
      <c r="BJ65" s="2527"/>
      <c r="BK65" s="2527"/>
      <c r="BL65" s="2527"/>
      <c r="BM65" s="2527"/>
      <c r="BN65" s="2527"/>
      <c r="BO65" s="2527"/>
      <c r="BP65" s="2527"/>
      <c r="BQ65" s="2527"/>
      <c r="BR65" s="2527"/>
      <c r="BS65" s="2527"/>
      <c r="BT65" s="2527"/>
      <c r="BU65" s="2527"/>
      <c r="BV65" s="2527"/>
      <c r="BW65" s="2527"/>
      <c r="BX65" s="2527"/>
      <c r="BY65" s="2527"/>
      <c r="BZ65" s="2527"/>
      <c r="CA65" s="2527"/>
      <c r="CB65" s="2527"/>
      <c r="CC65" s="2527"/>
      <c r="CD65" s="2527"/>
      <c r="CE65" s="2527"/>
      <c r="CF65" s="2528"/>
      <c r="CG65" s="2527"/>
      <c r="CH65" s="2527"/>
      <c r="CI65" s="2527"/>
      <c r="CJ65" s="2527"/>
      <c r="CK65" s="2527"/>
      <c r="CL65" s="2527"/>
      <c r="CM65" s="2527"/>
      <c r="CN65" s="2527"/>
      <c r="CO65" s="2527"/>
      <c r="CP65" s="2527"/>
      <c r="CQ65" s="2527"/>
      <c r="CR65" s="2527"/>
      <c r="CS65" s="2527"/>
      <c r="CT65" s="2527"/>
      <c r="CU65" s="2527"/>
      <c r="CV65" s="2527"/>
      <c r="CW65" s="2527"/>
      <c r="CX65" s="2527"/>
      <c r="CY65" s="2527"/>
      <c r="CZ65" s="2527"/>
      <c r="DA65" s="2527"/>
      <c r="DB65" s="2527"/>
      <c r="DC65" s="2527"/>
      <c r="DD65" s="2527"/>
      <c r="DE65" s="2527"/>
      <c r="DF65" s="2527"/>
      <c r="DG65" s="2527"/>
      <c r="DH65" s="2528"/>
      <c r="DI65" s="2527"/>
      <c r="DJ65" s="2527"/>
      <c r="DK65" s="2527"/>
      <c r="DL65" s="2527"/>
      <c r="DM65" s="2527"/>
      <c r="DN65" s="2527"/>
      <c r="DO65" s="2527"/>
      <c r="DP65" s="2527"/>
      <c r="DQ65" s="2527"/>
      <c r="DR65" s="2527"/>
      <c r="DS65" s="2527"/>
      <c r="DT65" s="2527"/>
      <c r="DU65" s="2527"/>
      <c r="DV65" s="2527"/>
      <c r="DW65" s="2527"/>
      <c r="DX65" s="2527"/>
      <c r="DY65" s="2527"/>
      <c r="DZ65" s="2527"/>
      <c r="EA65" s="2527"/>
      <c r="EB65" s="2527"/>
      <c r="EC65" s="2527"/>
      <c r="ED65" s="2527"/>
      <c r="EE65" s="2527"/>
      <c r="EF65" s="2527"/>
      <c r="EG65" s="2527"/>
      <c r="EH65" s="2527"/>
      <c r="EI65" s="2527"/>
      <c r="EJ65" s="2527"/>
      <c r="EK65" s="5688">
        <f>SUM(EK60:EK64)</f>
        <v>0</v>
      </c>
      <c r="EL65" s="5688">
        <f t="shared" ref="EL65:FH65" si="364">SUM(EL60:EL64)</f>
        <v>0</v>
      </c>
      <c r="EM65" s="5688">
        <f t="shared" si="364"/>
        <v>0</v>
      </c>
      <c r="EN65" s="5688">
        <f t="shared" si="364"/>
        <v>0</v>
      </c>
      <c r="EO65" s="5688">
        <f t="shared" si="364"/>
        <v>0</v>
      </c>
      <c r="EP65" s="5688">
        <f t="shared" si="364"/>
        <v>0</v>
      </c>
      <c r="EQ65" s="5688">
        <f t="shared" si="364"/>
        <v>0</v>
      </c>
      <c r="ER65" s="5688">
        <f t="shared" si="364"/>
        <v>0</v>
      </c>
      <c r="ES65" s="5688">
        <f t="shared" si="364"/>
        <v>0</v>
      </c>
      <c r="ET65" s="5688">
        <f t="shared" si="364"/>
        <v>0</v>
      </c>
      <c r="EU65" s="5688">
        <f t="shared" si="364"/>
        <v>0</v>
      </c>
      <c r="EV65" s="5688">
        <f t="shared" si="364"/>
        <v>0</v>
      </c>
      <c r="EW65" s="5688">
        <f t="shared" si="364"/>
        <v>0</v>
      </c>
      <c r="EX65" s="5688">
        <f t="shared" si="364"/>
        <v>0</v>
      </c>
      <c r="EY65" s="5688">
        <f t="shared" si="364"/>
        <v>0</v>
      </c>
      <c r="EZ65" s="5688">
        <f t="shared" si="364"/>
        <v>0</v>
      </c>
      <c r="FA65" s="5688">
        <f t="shared" si="364"/>
        <v>0</v>
      </c>
      <c r="FB65" s="5688">
        <f t="shared" si="364"/>
        <v>0</v>
      </c>
      <c r="FC65" s="5688">
        <f t="shared" si="364"/>
        <v>0</v>
      </c>
      <c r="FD65" s="5688">
        <f t="shared" si="364"/>
        <v>0</v>
      </c>
      <c r="FE65" s="5688">
        <f t="shared" si="364"/>
        <v>0</v>
      </c>
      <c r="FF65" s="5688">
        <f t="shared" si="364"/>
        <v>0</v>
      </c>
      <c r="FG65" s="5688">
        <f t="shared" si="364"/>
        <v>0</v>
      </c>
      <c r="FH65" s="5688">
        <f t="shared" si="364"/>
        <v>0</v>
      </c>
      <c r="FI65" s="2527"/>
      <c r="FJ65" s="2527"/>
      <c r="FK65" s="2527"/>
      <c r="FL65" s="2527"/>
      <c r="FM65" s="2527"/>
    </row>
    <row r="66" spans="1:174" ht="48" customHeight="1" thickBot="1">
      <c r="A66" s="6227" t="s">
        <v>1137</v>
      </c>
      <c r="B66" s="6230" t="str" cm="1">
        <f t="array" ref="B66">_xlfn.XLOOKUP(1, (INDEX(التشكيل_القديم!$L$5:$S$49, ,6)=$A66) * (INDEX(التشكيل_القديم!$L$5:$S$49, ,7)="رئيس الدائرة"), INDEX(التشكيل_القديم!$L$5:$S$49, ,2))</f>
        <v>هيثم اسماعيل خليل جمعه</v>
      </c>
      <c r="C66" s="6230"/>
      <c r="D66" s="6230"/>
      <c r="E66" s="6230"/>
      <c r="F66" s="6230"/>
      <c r="G66" s="6230"/>
      <c r="H66" s="5676" cm="1">
        <f t="array" ref="H66">_xlfn.XLOOKUP(1, (INDEX(التشكيل_القديم!$L$5:$S$49, ,6)=$A66) * (INDEX(التشكيل_القديم!$L$5:$S$49, ,7)="رئيس الدائرة"), INDEX(التشكيل_القديم!$L$5:$S$49, ,3))</f>
        <v>1162</v>
      </c>
      <c r="I66" s="2171" t="str" cm="1">
        <f t="array" ref="I66">_xlfn.XLOOKUP(1, (INDEX(التشكيل_القديم!$L$5:$S$49, ,6)=$A66) * (INDEX(التشكيل_القديم!$L$5:$S$49, ,7)="رئيس الدائرة"), INDEX(التشكيل_القديم!$L$5:$S$49, ,4))</f>
        <v>أ</v>
      </c>
      <c r="J66" s="6231" t="s">
        <v>21</v>
      </c>
      <c r="K66" s="6234" t="s">
        <v>41</v>
      </c>
      <c r="L66" s="5567" t="s">
        <v>1178</v>
      </c>
      <c r="M66" s="5567"/>
      <c r="N66" s="6156" t="s">
        <v>1174</v>
      </c>
      <c r="O66" s="6157"/>
      <c r="P66" s="6157"/>
      <c r="Q66" s="6157"/>
      <c r="R66" s="6157"/>
      <c r="S66" s="6157"/>
      <c r="T66" s="6157"/>
      <c r="U66" s="6157"/>
      <c r="V66" s="6157"/>
      <c r="W66" s="6157"/>
      <c r="X66" s="6157"/>
      <c r="Y66" s="6157"/>
      <c r="Z66" s="6157"/>
      <c r="AA66" s="6157"/>
      <c r="AB66" s="6157"/>
      <c r="AC66" s="6157"/>
      <c r="AD66" s="6157"/>
      <c r="AE66" s="6157"/>
      <c r="AF66" s="6157"/>
      <c r="AG66" s="6157"/>
      <c r="AH66" s="6157"/>
      <c r="AI66" s="6157"/>
      <c r="AJ66" s="6157"/>
      <c r="AK66" s="6157"/>
      <c r="AL66" s="6157"/>
      <c r="AM66" s="6157"/>
      <c r="AN66" s="6157"/>
      <c r="AO66" s="6157"/>
      <c r="AP66" s="6157"/>
      <c r="AQ66" s="6157"/>
      <c r="AR66" s="6157"/>
      <c r="AS66" s="6157"/>
      <c r="AT66" s="6157"/>
      <c r="AU66" s="6157"/>
      <c r="AV66" s="6157"/>
      <c r="AW66" s="6157"/>
      <c r="AX66" s="6157"/>
      <c r="AY66" s="6157"/>
      <c r="AZ66" s="6157"/>
      <c r="BA66" s="6158"/>
      <c r="BB66" s="2158" t="s">
        <v>176</v>
      </c>
      <c r="BC66" s="2526"/>
      <c r="BD66" s="5652">
        <f>_xlfn.XLOOKUP(B66,التشكيل_القديم!$M$5:$M$39,التشكيل_القديم!$L$5:$L$39,0,0)</f>
        <v>5</v>
      </c>
      <c r="BE66" s="6210" t="str">
        <f xml:space="preserve"> "(" &amp;BD66&amp;")                 " &amp;"رئيس الدائرة  /  "  &amp;B66</f>
        <v>(5)                 رئيس الدائرة  /  هيثم اسماعيل خليل جمعه</v>
      </c>
      <c r="BF66" s="6210"/>
      <c r="BG66" s="6210"/>
      <c r="BH66" s="6210"/>
      <c r="BI66" s="6210"/>
      <c r="BJ66" s="6210"/>
      <c r="BK66" s="6210"/>
      <c r="BL66" s="6210"/>
      <c r="BM66" s="6210"/>
      <c r="BN66" s="6210"/>
      <c r="BO66" s="6210"/>
      <c r="BP66" s="6210"/>
      <c r="BQ66" s="6210"/>
      <c r="BR66" s="6210"/>
      <c r="BS66" s="6210"/>
      <c r="BT66" s="6210"/>
      <c r="BU66" s="6210"/>
      <c r="BV66" s="6210"/>
      <c r="BW66" s="6210"/>
      <c r="BX66" s="6210"/>
      <c r="BY66" s="6210"/>
      <c r="BZ66" s="6210"/>
      <c r="CA66" s="6210"/>
      <c r="CB66" s="6210"/>
      <c r="CC66" s="6210"/>
      <c r="CD66" s="6210"/>
      <c r="CE66" s="6211"/>
      <c r="CF66" s="5653">
        <f>_xlfn.XLOOKUP(B67,التشكيل_القديم!$M$5:$M$39,التشكيل_القديم!$L$5:$L$39,0,0)</f>
        <v>6</v>
      </c>
      <c r="CG66" s="6341" t="str">
        <f>"(2)             "&amp; "عضو يمين الدائرة  /  "  &amp;B67</f>
        <v>(2)             عضو يمين الدائرة  /  احمد عبدالفتاح إبراهيم احمد الفقي</v>
      </c>
      <c r="CH66" s="6210"/>
      <c r="CI66" s="6210"/>
      <c r="CJ66" s="6210"/>
      <c r="CK66" s="6210"/>
      <c r="CL66" s="6210"/>
      <c r="CM66" s="6210"/>
      <c r="CN66" s="6210"/>
      <c r="CO66" s="6210"/>
      <c r="CP66" s="6210"/>
      <c r="CQ66" s="6210"/>
      <c r="CR66" s="6210"/>
      <c r="CS66" s="6210"/>
      <c r="CT66" s="6210"/>
      <c r="CU66" s="6210"/>
      <c r="CV66" s="6210"/>
      <c r="CW66" s="6210"/>
      <c r="CX66" s="6210"/>
      <c r="CY66" s="6210"/>
      <c r="CZ66" s="6210"/>
      <c r="DA66" s="6210"/>
      <c r="DB66" s="6210"/>
      <c r="DC66" s="6210"/>
      <c r="DD66" s="6210"/>
      <c r="DE66" s="6210"/>
      <c r="DF66" s="6210"/>
      <c r="DG66" s="6211"/>
      <c r="DH66" s="5653">
        <f>_xlfn.XLOOKUP(B70,التشكيل_القديم!$M$5:$M$39,التشكيل_القديم!$L$5:$L$39,0,0)</f>
        <v>0</v>
      </c>
      <c r="DI66" s="6210" t="str">
        <f>IF(B70&lt;&gt;"","(5)             "&amp;"عضو يسار يسار اليسار الدائرة /  "&amp;B70,"لا يوجد عضو خامس")</f>
        <v>لا يوجد عضو خامس</v>
      </c>
      <c r="DJ66" s="6210"/>
      <c r="DK66" s="6210"/>
      <c r="DL66" s="6210"/>
      <c r="DM66" s="6210"/>
      <c r="DN66" s="6210"/>
      <c r="DO66" s="6210"/>
      <c r="DP66" s="6210"/>
      <c r="DQ66" s="6210"/>
      <c r="DR66" s="6210"/>
      <c r="DS66" s="6210"/>
      <c r="DT66" s="6210"/>
      <c r="DU66" s="6210"/>
      <c r="DV66" s="6210"/>
      <c r="DW66" s="6210"/>
      <c r="DX66" s="6210"/>
      <c r="DY66" s="6210"/>
      <c r="DZ66" s="6210"/>
      <c r="EA66" s="6210"/>
      <c r="EB66" s="6210"/>
      <c r="EC66" s="6210"/>
      <c r="ED66" s="6210"/>
      <c r="EE66" s="6210"/>
      <c r="EF66" s="6210"/>
      <c r="EG66" s="6210"/>
      <c r="EH66" s="6210"/>
      <c r="EI66" s="6210"/>
      <c r="EJ66" s="2024"/>
      <c r="EK66" s="5654" t="str">
        <f>الاعدادات!$F$5</f>
        <v>أغسطس</v>
      </c>
      <c r="EL66" s="5655" t="str">
        <f>الاعدادات!$F$6</f>
        <v>سبتمبر</v>
      </c>
      <c r="EM66" s="5655" t="str">
        <f>الاعدادات!$F$7</f>
        <v>أكتوبر</v>
      </c>
      <c r="EN66" s="2010" t="s">
        <v>106</v>
      </c>
      <c r="EO66" s="5654" t="str">
        <f>الاعدادات!$F$5</f>
        <v>أغسطس</v>
      </c>
      <c r="EP66" s="5655" t="str">
        <f>الاعدادات!$F$6</f>
        <v>سبتمبر</v>
      </c>
      <c r="EQ66" s="5655" t="str">
        <f>الاعدادات!$F$7</f>
        <v>أكتوبر</v>
      </c>
      <c r="ER66" s="2010" t="s">
        <v>106</v>
      </c>
      <c r="ES66" s="5654" t="str">
        <f>الاعدادات!$F$5</f>
        <v>أغسطس</v>
      </c>
      <c r="ET66" s="5655" t="str">
        <f>الاعدادات!$F$6</f>
        <v>سبتمبر</v>
      </c>
      <c r="EU66" s="5655" t="str">
        <f>الاعدادات!$F$7</f>
        <v>أكتوبر</v>
      </c>
      <c r="EV66" s="2010" t="s">
        <v>106</v>
      </c>
      <c r="EW66" s="5654" t="str">
        <f>الاعدادات!$F$5</f>
        <v>أغسطس</v>
      </c>
      <c r="EX66" s="5655" t="str">
        <f>الاعدادات!$F$6</f>
        <v>سبتمبر</v>
      </c>
      <c r="EY66" s="2010" t="s">
        <v>106</v>
      </c>
      <c r="EZ66" s="5654" t="str">
        <f>الاعدادات!$F$5</f>
        <v>أغسطس</v>
      </c>
      <c r="FA66" s="5655" t="str">
        <f>الاعدادات!$F$6</f>
        <v>سبتمبر</v>
      </c>
      <c r="FB66" s="5655" t="str">
        <f>الاعدادات!$F$7</f>
        <v>أكتوبر</v>
      </c>
      <c r="FC66" s="2010" t="s">
        <v>106</v>
      </c>
      <c r="FD66" s="5654" t="str">
        <f>الاعدادات!$F$5</f>
        <v>أغسطس</v>
      </c>
      <c r="FE66" s="5655" t="str">
        <f>الاعدادات!$F$6</f>
        <v>سبتمبر</v>
      </c>
      <c r="FF66" s="5655" t="str">
        <f>الاعدادات!$F$7</f>
        <v>أكتوبر</v>
      </c>
      <c r="FG66" s="2010" t="s">
        <v>106</v>
      </c>
      <c r="FK66" s="5654" t="str">
        <f>الاعدادات!$F$5</f>
        <v>أغسطس</v>
      </c>
      <c r="FL66" s="5655" t="str">
        <f>الاعدادات!$F$6</f>
        <v>سبتمبر</v>
      </c>
      <c r="FM66" s="5655" t="str">
        <f>الاعدادات!$F$7</f>
        <v>أكتوبر</v>
      </c>
      <c r="FN66" s="2010" t="s">
        <v>106</v>
      </c>
      <c r="FO66" s="5654" t="str">
        <f>الاعدادات!$F$5</f>
        <v>أغسطس</v>
      </c>
      <c r="FP66" s="5655" t="str">
        <f>الاعدادات!$F$6</f>
        <v>سبتمبر</v>
      </c>
      <c r="FQ66" s="5655" t="str">
        <f>الاعدادات!$F$7</f>
        <v>أكتوبر</v>
      </c>
      <c r="FR66" s="2010" t="s">
        <v>106</v>
      </c>
    </row>
    <row r="67" spans="1:174" ht="48" customHeight="1" thickBot="1">
      <c r="A67" s="6228"/>
      <c r="B67" s="6250" t="str" cm="1">
        <f t="array" ref="B67">_xlfn.XLOOKUP(1, (INDEX(التشكيل_القديم!$L$5:$S$49, ,6)=$A66) * (INDEX(التشكيل_القديم!$L$5:$S$49, ,7)="عضو يمين"), INDEX(التشكيل_القديم!$L$5:$S$49, ,2))</f>
        <v>احمد عبدالفتاح إبراهيم احمد الفقي</v>
      </c>
      <c r="C67" s="6250"/>
      <c r="D67" s="6250"/>
      <c r="E67" s="6250"/>
      <c r="F67" s="6250"/>
      <c r="G67" s="6250"/>
      <c r="H67" s="2170" cm="1">
        <f t="array" ref="H67">_xlfn.XLOOKUP(1, (INDEX(التشكيل_القديم!$L$5:$S$49, ,6)=$A66) * (INDEX(التشكيل_القديم!$L$5:$S$49, ,7)="عضو يمين"), INDEX(التشكيل_القديم!$L$5:$S$49, ,3))</f>
        <v>339</v>
      </c>
      <c r="I67" s="2171" t="str" cm="1">
        <f t="array" ref="I67">_xlfn.XLOOKUP(1, (INDEX(التشكيل_القديم!$L$5:$S$49, ,6)=$A66) * (INDEX(التشكيل_القديم!$L$5:$S$49, ,7)="عضو يمين"), INDEX(التشكيل_القديم!$L$5:$S$49, ,4))</f>
        <v>أ</v>
      </c>
      <c r="J67" s="6232"/>
      <c r="K67" s="6235"/>
      <c r="L67" s="5677" t="str">
        <f>الاعدادات!$D$6</f>
        <v>2022 وما قبلها</v>
      </c>
      <c r="M67" s="2012">
        <v>0</v>
      </c>
      <c r="N67" s="2003"/>
      <c r="O67" s="2003"/>
      <c r="P67" s="2003"/>
      <c r="Q67" s="2003"/>
      <c r="R67" s="2003"/>
      <c r="S67" s="2003"/>
      <c r="T67" s="2003"/>
      <c r="U67" s="2003"/>
      <c r="V67" s="2003"/>
      <c r="W67" s="2003"/>
      <c r="X67" s="2003"/>
      <c r="Y67" s="2017"/>
      <c r="Z67" s="5678">
        <f>Y67+X67+U67+T67+S67+R67+Q67+P67+O67+N67+M67-W67</f>
        <v>0</v>
      </c>
      <c r="AA67" s="2021"/>
      <c r="AB67" s="2005"/>
      <c r="AC67" s="5656">
        <f>SUM(BD67:BJ67,CF67:CL67,BD74:BJ74,CF74:CL74,DH67:DN67,DH74:DN74)</f>
        <v>0</v>
      </c>
      <c r="AD67" s="5656">
        <f>SUM(BK67:BO67,CM67:CQ67,BK74:BO74,CM74:CQ74,DO67:DS67,DO74:DS74)</f>
        <v>0</v>
      </c>
      <c r="AE67" s="5656">
        <f>BP67+CR67+BP74+CR74+DT67+DT74</f>
        <v>0</v>
      </c>
      <c r="AF67" s="5657">
        <f t="shared" ref="AF67:AF71" si="365">AE67+AD67+AC67</f>
        <v>0</v>
      </c>
      <c r="AG67" s="5656">
        <f t="shared" ref="AG67:AG71" si="366">BR67+CT67+BR74+CT74+DV67+DV74</f>
        <v>0</v>
      </c>
      <c r="AH67" s="5658">
        <f>BS67+CU67+BS74+CU74+DW67+DW74</f>
        <v>0</v>
      </c>
      <c r="AI67" s="5656">
        <f t="shared" ref="AI67:AI71" si="367">BT67+CV67+BT74+CV74+DX67+DX74</f>
        <v>0</v>
      </c>
      <c r="AJ67" s="5656">
        <f t="shared" ref="AJ67:AJ71" si="368">BU67+CW67+BU74+CW74+DY67+DY74</f>
        <v>0</v>
      </c>
      <c r="AK67" s="5656">
        <f t="shared" ref="AK67:AK71" si="369">BV67+CX67+BV74+CX74+DZ67+DZ74</f>
        <v>0</v>
      </c>
      <c r="AL67" s="5656">
        <f t="shared" ref="AL67:AL71" si="370">BW67+CY67+BW74+CY74+EA67+EA74</f>
        <v>0</v>
      </c>
      <c r="AM67" s="5657">
        <f t="shared" ref="AM67:AM71" si="371">AL67+AK67+AJ67+AI67+AH67</f>
        <v>0</v>
      </c>
      <c r="AN67" s="5659">
        <f>BX67+CZ67+BX74+CZ74+EB67+EB74</f>
        <v>0</v>
      </c>
      <c r="AO67" s="5659">
        <f t="shared" ref="AO67:AO71" si="372">BY67+DA67+BY74+DA74+EC67+EC74</f>
        <v>0</v>
      </c>
      <c r="AP67" s="5659">
        <f>BZ67+DB67+DB74+BZ74+ED67+ED74</f>
        <v>0</v>
      </c>
      <c r="AQ67" s="5657">
        <f t="shared" ref="AQ67:AQ71" si="373">AP67+AO67+AN67</f>
        <v>0</v>
      </c>
      <c r="AR67" s="5660">
        <f>CA67+DC67+CA74+DC74+EE67+EE74</f>
        <v>0</v>
      </c>
      <c r="AS67" s="5661">
        <f t="shared" ref="AS67:AS71" si="374">AR67+AQ67+AM67+AG67+AF67</f>
        <v>0</v>
      </c>
      <c r="AT67" s="2021"/>
      <c r="AU67" s="5656">
        <f t="shared" ref="AU67:AU71" si="375">CC67+DE67+CC74+DE74+EG67+EG74</f>
        <v>0</v>
      </c>
      <c r="AV67" s="5656">
        <f t="shared" ref="AV67:AV71" si="376">CD67+DF67+CD74+DF74+EH67+EH74</f>
        <v>0</v>
      </c>
      <c r="AW67" s="2003"/>
      <c r="AX67" s="2004"/>
      <c r="AY67" s="5682">
        <f t="shared" ref="AY67:AY71" si="377">AX67+AW67+AV67+AU67+AT67</f>
        <v>0</v>
      </c>
      <c r="AZ67" s="2006"/>
      <c r="BA67" s="5656">
        <f t="shared" ref="BA67:BA72" si="378">AY67+AS67+AA67-Z67</f>
        <v>0</v>
      </c>
      <c r="BB67" s="2159"/>
      <c r="BC67" s="5683" t="str">
        <f>الاعدادات!$D$6</f>
        <v>2022 وما قبلها</v>
      </c>
      <c r="BD67" s="82"/>
      <c r="BE67" s="83"/>
      <c r="BF67" s="83"/>
      <c r="BG67" s="84"/>
      <c r="BH67" s="84"/>
      <c r="BI67" s="84"/>
      <c r="BJ67" s="85"/>
      <c r="BK67" s="86"/>
      <c r="BL67" s="87"/>
      <c r="BM67" s="87"/>
      <c r="BN67" s="88"/>
      <c r="BO67" s="88"/>
      <c r="BP67" s="89"/>
      <c r="BQ67" s="77">
        <f t="shared" ref="BQ67:BQ72" si="379">BP67+BO67+BN67+BM67+BL67+BK67+BJ67+BI67+BH67+BG67+BF67+BE67+BD67</f>
        <v>0</v>
      </c>
      <c r="BR67" s="90"/>
      <c r="BS67" s="91"/>
      <c r="BT67" s="92"/>
      <c r="BU67" s="93"/>
      <c r="BV67" s="94"/>
      <c r="BW67" s="95"/>
      <c r="BX67" s="96"/>
      <c r="BY67" s="97"/>
      <c r="BZ67" s="98"/>
      <c r="CA67" s="99"/>
      <c r="CB67" s="79">
        <f t="shared" ref="CB67:CB71" si="380">CA67+BZ67+BY67+BX67+BW67+BV67+BU67+BT67+BS67+BR67+BQ67</f>
        <v>0</v>
      </c>
      <c r="CC67" s="80"/>
      <c r="CD67" s="78"/>
      <c r="CE67" s="100"/>
      <c r="CF67" s="101"/>
      <c r="CG67" s="83"/>
      <c r="CH67" s="83"/>
      <c r="CI67" s="84"/>
      <c r="CJ67" s="84"/>
      <c r="CK67" s="84"/>
      <c r="CL67" s="85"/>
      <c r="CM67" s="86"/>
      <c r="CN67" s="87"/>
      <c r="CO67" s="87"/>
      <c r="CP67" s="88"/>
      <c r="CQ67" s="88"/>
      <c r="CR67" s="89"/>
      <c r="CS67" s="77">
        <f t="shared" ref="CS67:CS72" si="381">CR67+CQ67+CP67+CO67+CN67+CM67+CL67+CK67+CJ67+CI67+CH67+CG67+CF67</f>
        <v>0</v>
      </c>
      <c r="CT67" s="90"/>
      <c r="CU67" s="91"/>
      <c r="CV67" s="92"/>
      <c r="CW67" s="93"/>
      <c r="CX67" s="94"/>
      <c r="CY67" s="95"/>
      <c r="CZ67" s="96"/>
      <c r="DA67" s="97"/>
      <c r="DB67" s="98"/>
      <c r="DC67" s="99"/>
      <c r="DD67" s="81">
        <f t="shared" ref="DD67:DD68" si="382">SUM(CS67:DC67)</f>
        <v>0</v>
      </c>
      <c r="DE67" s="80"/>
      <c r="DF67" s="78"/>
      <c r="DG67" s="102"/>
      <c r="DH67" s="101"/>
      <c r="DI67" s="83"/>
      <c r="DJ67" s="83"/>
      <c r="DK67" s="84"/>
      <c r="DL67" s="84"/>
      <c r="DM67" s="84"/>
      <c r="DN67" s="85"/>
      <c r="DO67" s="86"/>
      <c r="DP67" s="87"/>
      <c r="DQ67" s="87"/>
      <c r="DR67" s="88"/>
      <c r="DS67" s="88"/>
      <c r="DT67" s="89"/>
      <c r="DU67" s="77">
        <f t="shared" ref="DU67:DU69" si="383">DT67+DS67+DR67+DQ67+DP67+DO67+DN67+DM67+DL67+DK67+DJ67+DI67+DH67</f>
        <v>0</v>
      </c>
      <c r="DV67" s="90"/>
      <c r="DW67" s="91"/>
      <c r="DX67" s="92"/>
      <c r="DY67" s="93"/>
      <c r="DZ67" s="94"/>
      <c r="EA67" s="95"/>
      <c r="EB67" s="96"/>
      <c r="EC67" s="97"/>
      <c r="ED67" s="98"/>
      <c r="EE67" s="99"/>
      <c r="EF67" s="81">
        <f t="shared" ref="EF67:EF68" si="384">SUM(DU67:EE67)</f>
        <v>0</v>
      </c>
      <c r="EG67" s="80"/>
      <c r="EH67" s="78"/>
      <c r="EI67" s="102"/>
      <c r="EJ67" s="5675" t="str">
        <f>الاعدادات!$D$6</f>
        <v>2022 وما قبلها</v>
      </c>
      <c r="EK67" s="68">
        <f t="shared" ref="EK67:EK71" si="385">AM67+AG67-EL67-EM67</f>
        <v>0</v>
      </c>
      <c r="EL67" s="69"/>
      <c r="EM67" s="69"/>
      <c r="EN67" s="70">
        <f>SUM(EK67:EM67)</f>
        <v>0</v>
      </c>
      <c r="EO67" s="68">
        <f t="shared" ref="EO67:EO71" si="386">AT67-EQ67-EP67</f>
        <v>0</v>
      </c>
      <c r="EP67" s="69"/>
      <c r="EQ67" s="69"/>
      <c r="ER67" s="70">
        <f>SUM(EO67:EQ67)</f>
        <v>0</v>
      </c>
      <c r="ES67" s="68">
        <f t="shared" ref="ES67:ES71" si="387">AU67-EU67-ET67</f>
        <v>0</v>
      </c>
      <c r="ET67" s="69"/>
      <c r="EU67" s="71"/>
      <c r="EV67" s="70">
        <f t="shared" ref="EV67:EV72" si="388">EU67+ET67+ES67</f>
        <v>0</v>
      </c>
      <c r="EW67" s="68">
        <f t="shared" ref="EW67:EW71" si="389">AV67-EX67</f>
        <v>0</v>
      </c>
      <c r="EX67" s="69"/>
      <c r="EY67" s="70">
        <f>SUM(EW67:EX67)</f>
        <v>0</v>
      </c>
      <c r="EZ67" s="68">
        <f>FK67+FO67</f>
        <v>0</v>
      </c>
      <c r="FA67" s="68">
        <f>FL67+FP67</f>
        <v>0</v>
      </c>
      <c r="FB67" s="68">
        <f>FM67+FQ67</f>
        <v>0</v>
      </c>
      <c r="FC67" s="68">
        <f>FN67+FR67</f>
        <v>0</v>
      </c>
      <c r="FD67" s="68">
        <f t="shared" ref="FD67:FD72" si="390">EK67+EO67+ES67+EW67+EZ67</f>
        <v>0</v>
      </c>
      <c r="FE67" s="72">
        <f t="shared" ref="FE67:FE72" si="391">EL67+EP67+ET67+FA67+EX67</f>
        <v>0</v>
      </c>
      <c r="FF67" s="72">
        <f t="shared" ref="FF67:FF72" si="392">FB67+EU67+EQ67+EM67</f>
        <v>0</v>
      </c>
      <c r="FG67" s="70">
        <f t="shared" ref="FG67:FG72" si="393">SUM(FD67:FF67)</f>
        <v>0</v>
      </c>
      <c r="FH67" t="str">
        <f t="shared" ref="FH67:FH71" si="394">IF(OR(EZ67&lt;0,EW67&lt;0,ES67&lt;0,EO67&lt;0,EK67&lt;0,Z67 &lt;&gt; AY67+AS67+AA67), "wrong", "ok")</f>
        <v>ok</v>
      </c>
      <c r="FK67" s="68">
        <f>AX67-FL67-FM67</f>
        <v>0</v>
      </c>
      <c r="FL67" s="69"/>
      <c r="FM67" s="69"/>
      <c r="FN67" s="70">
        <f>SUM(FK67:FM67)</f>
        <v>0</v>
      </c>
      <c r="FO67" s="68">
        <f>AW67-FP67-FQ67</f>
        <v>0</v>
      </c>
      <c r="FP67" s="69"/>
      <c r="FQ67" s="69"/>
      <c r="FR67" s="70">
        <f>SUM(FO67:FQ67)</f>
        <v>0</v>
      </c>
    </row>
    <row r="68" spans="1:174" ht="48" customHeight="1" thickBot="1">
      <c r="A68" s="6228"/>
      <c r="B68" s="6250" t="str" cm="1">
        <f t="array" ref="B68">_xlfn.XLOOKUP(1, (INDEX(التشكيل_القديم!$L$5:$S$49, ,6)=$A66) * (INDEX(التشكيل_القديم!$L$5:$S$49, ,7)="عضو يسار"), INDEX(التشكيل_القديم!$L$5:$S$49, ,2))</f>
        <v>محمد سامح حلمي مرسي</v>
      </c>
      <c r="C68" s="6250"/>
      <c r="D68" s="6250"/>
      <c r="E68" s="6250"/>
      <c r="F68" s="6250"/>
      <c r="G68" s="6250"/>
      <c r="H68" s="2170" cm="1">
        <f t="array" ref="H68">_xlfn.XLOOKUP(1, (INDEX(التشكيل_القديم!$L$5:$S$49, ,6)=$A66) * (INDEX(التشكيل_القديم!$L$5:$S$49, ,7)="عضو يسار"), INDEX(التشكيل_القديم!$L$5:$S$49, ,3))</f>
        <v>512</v>
      </c>
      <c r="I68" s="2171" t="str" cm="1">
        <f t="array" ref="I68">_xlfn.XLOOKUP(1, (INDEX(التشكيل_القديم!$L$5:$S$49, ,6)=$A66) * (INDEX(التشكيل_القديم!$L$5:$S$49, ,7)="عضو يسار"), INDEX(التشكيل_القديم!$L$5:$S$49, ,4))</f>
        <v>ق</v>
      </c>
      <c r="J68" s="6232"/>
      <c r="K68" s="6235"/>
      <c r="L68" s="5675">
        <f>الاعدادات!$D$7</f>
        <v>2023</v>
      </c>
      <c r="M68" s="2013">
        <v>10</v>
      </c>
      <c r="N68" s="64"/>
      <c r="O68" s="64"/>
      <c r="P68" s="64"/>
      <c r="Q68" s="64"/>
      <c r="R68" s="64"/>
      <c r="S68" s="64"/>
      <c r="T68" s="64"/>
      <c r="U68" s="64"/>
      <c r="V68" s="64"/>
      <c r="W68" s="64"/>
      <c r="X68" s="64"/>
      <c r="Y68" s="2018"/>
      <c r="Z68" s="5679">
        <f t="shared" ref="Z68:Z71" si="395">Y68+X68+U68+T68+S68+R68+Q68+P68+O68+N68+M68-W68</f>
        <v>10</v>
      </c>
      <c r="AA68" s="2007"/>
      <c r="AB68" s="63"/>
      <c r="AC68" s="5662">
        <f t="shared" ref="AC68:AC71" si="396">SUM(BD68:BJ68,CF68:CL68,BD75:BJ75,CF75:CL75,DH68:DN68,DH75:DN75)</f>
        <v>0</v>
      </c>
      <c r="AD68" s="5662">
        <f t="shared" ref="AD68:AD71" si="397">SUM(BK68:BO68,CM68:CQ68,BK75:BO75,CM75:CQ75,DO68:DS68,DO75:DS75)</f>
        <v>0</v>
      </c>
      <c r="AE68" s="5662">
        <f>BP68+CR68+BP75+CR75+DT68+DT75</f>
        <v>0</v>
      </c>
      <c r="AF68" s="5663">
        <f t="shared" si="365"/>
        <v>0</v>
      </c>
      <c r="AG68" s="5662">
        <f t="shared" si="366"/>
        <v>0</v>
      </c>
      <c r="AH68" s="5664">
        <f t="shared" ref="AH68:AH71" si="398">BS68+CU68+BS75+CU75+DW68+DW75</f>
        <v>0</v>
      </c>
      <c r="AI68" s="5662">
        <f t="shared" si="367"/>
        <v>0</v>
      </c>
      <c r="AJ68" s="5662">
        <f t="shared" si="368"/>
        <v>0</v>
      </c>
      <c r="AK68" s="5662">
        <f t="shared" si="369"/>
        <v>0</v>
      </c>
      <c r="AL68" s="5662">
        <f t="shared" si="370"/>
        <v>0</v>
      </c>
      <c r="AM68" s="5663">
        <f t="shared" si="371"/>
        <v>0</v>
      </c>
      <c r="AN68" s="5665">
        <f t="shared" ref="AN68:AN71" si="399">BX68+CZ68+BX75+CZ75+EB68+EB75</f>
        <v>0</v>
      </c>
      <c r="AO68" s="5665">
        <f t="shared" si="372"/>
        <v>0</v>
      </c>
      <c r="AP68" s="5665">
        <f>BZ68+DB68+DB75+BZ75+ED68+ED75</f>
        <v>0</v>
      </c>
      <c r="AQ68" s="5663">
        <f t="shared" si="373"/>
        <v>0</v>
      </c>
      <c r="AR68" s="5666">
        <f>CA68+DC68+CA75+DC75+EE68+EE75</f>
        <v>0</v>
      </c>
      <c r="AS68" s="5667">
        <f t="shared" si="374"/>
        <v>0</v>
      </c>
      <c r="AT68" s="2007"/>
      <c r="AU68" s="5662">
        <f t="shared" si="375"/>
        <v>0</v>
      </c>
      <c r="AV68" s="5662">
        <f t="shared" si="376"/>
        <v>0</v>
      </c>
      <c r="AW68" s="64"/>
      <c r="AX68" s="64"/>
      <c r="AY68" s="65">
        <f t="shared" si="377"/>
        <v>0</v>
      </c>
      <c r="AZ68" s="66"/>
      <c r="BA68" s="5662">
        <f t="shared" si="378"/>
        <v>-10</v>
      </c>
      <c r="BB68" s="2159"/>
      <c r="BC68" s="5683">
        <f>الاعدادات!$D$7</f>
        <v>2023</v>
      </c>
      <c r="BD68" s="82"/>
      <c r="BE68" s="83"/>
      <c r="BF68" s="83"/>
      <c r="BG68" s="103"/>
      <c r="BH68" s="84"/>
      <c r="BI68" s="84"/>
      <c r="BJ68" s="85"/>
      <c r="BK68" s="86"/>
      <c r="BL68" s="87"/>
      <c r="BM68" s="87"/>
      <c r="BN68" s="88"/>
      <c r="BO68" s="88"/>
      <c r="BP68" s="89"/>
      <c r="BQ68" s="77">
        <f t="shared" si="379"/>
        <v>0</v>
      </c>
      <c r="BR68" s="90"/>
      <c r="BS68" s="91"/>
      <c r="BT68" s="92"/>
      <c r="BU68" s="93"/>
      <c r="BV68" s="94"/>
      <c r="BW68" s="95"/>
      <c r="BX68" s="96"/>
      <c r="BY68" s="97"/>
      <c r="BZ68" s="98"/>
      <c r="CA68" s="99"/>
      <c r="CB68" s="79">
        <f t="shared" si="380"/>
        <v>0</v>
      </c>
      <c r="CC68" s="104"/>
      <c r="CD68" s="92"/>
      <c r="CE68" s="100"/>
      <c r="CF68" s="101"/>
      <c r="CG68" s="83"/>
      <c r="CH68" s="83"/>
      <c r="CI68" s="84"/>
      <c r="CJ68" s="84"/>
      <c r="CK68" s="84"/>
      <c r="CL68" s="85"/>
      <c r="CM68" s="86"/>
      <c r="CN68" s="87"/>
      <c r="CO68" s="87"/>
      <c r="CP68" s="88"/>
      <c r="CQ68" s="88"/>
      <c r="CR68" s="89"/>
      <c r="CS68" s="77">
        <f t="shared" si="381"/>
        <v>0</v>
      </c>
      <c r="CT68" s="90"/>
      <c r="CU68" s="91"/>
      <c r="CV68" s="92"/>
      <c r="CW68" s="93"/>
      <c r="CX68" s="94"/>
      <c r="CY68" s="95"/>
      <c r="CZ68" s="96"/>
      <c r="DA68" s="97"/>
      <c r="DB68" s="98"/>
      <c r="DC68" s="99"/>
      <c r="DD68" s="81">
        <f t="shared" si="382"/>
        <v>0</v>
      </c>
      <c r="DE68" s="104"/>
      <c r="DF68" s="92"/>
      <c r="DG68" s="102"/>
      <c r="DH68" s="101"/>
      <c r="DI68" s="83"/>
      <c r="DJ68" s="83"/>
      <c r="DK68" s="84"/>
      <c r="DL68" s="84"/>
      <c r="DM68" s="84"/>
      <c r="DN68" s="85"/>
      <c r="DO68" s="86"/>
      <c r="DP68" s="87"/>
      <c r="DQ68" s="87"/>
      <c r="DR68" s="88"/>
      <c r="DS68" s="88"/>
      <c r="DT68" s="89"/>
      <c r="DU68" s="77">
        <f t="shared" si="383"/>
        <v>0</v>
      </c>
      <c r="DV68" s="90"/>
      <c r="DW68" s="91"/>
      <c r="DX68" s="92"/>
      <c r="DY68" s="93"/>
      <c r="DZ68" s="94"/>
      <c r="EA68" s="95"/>
      <c r="EB68" s="96"/>
      <c r="EC68" s="97"/>
      <c r="ED68" s="98"/>
      <c r="EE68" s="99"/>
      <c r="EF68" s="81">
        <f t="shared" si="384"/>
        <v>0</v>
      </c>
      <c r="EG68" s="104"/>
      <c r="EH68" s="92"/>
      <c r="EI68" s="102"/>
      <c r="EJ68" s="5675">
        <f>الاعدادات!$D$7</f>
        <v>2023</v>
      </c>
      <c r="EK68" s="68">
        <f t="shared" si="385"/>
        <v>0</v>
      </c>
      <c r="EL68" s="69"/>
      <c r="EM68" s="69"/>
      <c r="EN68" s="70">
        <f t="shared" ref="EN68:EN71" si="400">SUM(EK68:EM68)</f>
        <v>0</v>
      </c>
      <c r="EO68" s="68">
        <f t="shared" si="386"/>
        <v>0</v>
      </c>
      <c r="EP68" s="69"/>
      <c r="EQ68" s="69"/>
      <c r="ER68" s="70">
        <f t="shared" ref="ER68:ER71" si="401">SUM(EO68:EQ68)</f>
        <v>0</v>
      </c>
      <c r="ES68" s="68">
        <f t="shared" si="387"/>
        <v>0</v>
      </c>
      <c r="ET68" s="69"/>
      <c r="EU68" s="71"/>
      <c r="EV68" s="70">
        <f t="shared" si="388"/>
        <v>0</v>
      </c>
      <c r="EW68" s="68">
        <f t="shared" si="389"/>
        <v>0</v>
      </c>
      <c r="EX68" s="69"/>
      <c r="EY68" s="70">
        <f t="shared" ref="EY68:EY71" si="402">SUM(EW68:EX68)</f>
        <v>0</v>
      </c>
      <c r="EZ68" s="68">
        <f t="shared" ref="EZ68:EZ71" si="403">FK68+FO68</f>
        <v>0</v>
      </c>
      <c r="FA68" s="68">
        <f t="shared" ref="FA68:FA71" si="404">FL68+FP68</f>
        <v>0</v>
      </c>
      <c r="FB68" s="68">
        <f t="shared" ref="FB68:FB71" si="405">FM68+FQ68</f>
        <v>0</v>
      </c>
      <c r="FC68" s="68">
        <f t="shared" ref="FC68:FC71" si="406">FN68+FR68</f>
        <v>0</v>
      </c>
      <c r="FD68" s="68">
        <f t="shared" si="390"/>
        <v>0</v>
      </c>
      <c r="FE68" s="72">
        <f t="shared" si="391"/>
        <v>0</v>
      </c>
      <c r="FF68" s="72">
        <f t="shared" si="392"/>
        <v>0</v>
      </c>
      <c r="FG68" s="70">
        <f t="shared" si="393"/>
        <v>0</v>
      </c>
      <c r="FH68" t="str">
        <f t="shared" si="394"/>
        <v>wrong</v>
      </c>
      <c r="FK68" s="68">
        <f t="shared" ref="FK68:FK71" si="407">AX68-FL68-FM68</f>
        <v>0</v>
      </c>
      <c r="FL68" s="69"/>
      <c r="FM68" s="69"/>
      <c r="FN68" s="70">
        <f t="shared" ref="FN68:FN71" si="408">SUM(FK68:FM68)</f>
        <v>0</v>
      </c>
      <c r="FO68" s="68">
        <f t="shared" ref="FO68:FO71" si="409">AW68-FP68-FQ68</f>
        <v>0</v>
      </c>
      <c r="FP68" s="69"/>
      <c r="FQ68" s="69"/>
      <c r="FR68" s="70">
        <f t="shared" ref="FR68:FR71" si="410">SUM(FO68:FQ68)</f>
        <v>0</v>
      </c>
    </row>
    <row r="69" spans="1:174" ht="48" customHeight="1" thickBot="1">
      <c r="A69" s="6228"/>
      <c r="B69" s="6250" t="str" cm="1">
        <f t="array" ref="B69">IFERROR(_xlfn.XLOOKUP(1, (INDEX(التشكيل_القديم!$L$5:$S$49, ,6)=$A66) * (INDEX(التشكيل_القديم!$L$5:$S$49, ,7)="عضو يسار اليسار"), INDEX(التشكيل_القديم!$L$5:$S$49, ,2)),"")</f>
        <v/>
      </c>
      <c r="C69" s="6250"/>
      <c r="D69" s="6250"/>
      <c r="E69" s="6250"/>
      <c r="F69" s="6250"/>
      <c r="G69" s="6250"/>
      <c r="H69" s="2170" t="str" cm="1">
        <f t="array" ref="H69">IFERROR(_xlfn.XLOOKUP(1, (INDEX(التشكيل_القديم!$L$5:$S$49, ,6)=$A66) * (INDEX(التشكيل_القديم!$L$5:$S$49, ,7)="عضو يسار اليسار"), INDEX(التشكيل_القديم!$L$5:$S$49, ,3)),"")</f>
        <v/>
      </c>
      <c r="I69" s="2171" t="str" cm="1">
        <f t="array" ref="I69">IFERROR(_xlfn.XLOOKUP(1, (INDEX(التشكيل_القديم!$L$5:$S$49, ,6)=$A66) * (INDEX(التشكيل_القديم!$L$5:$S$49, ,7)="عضو يسار اليسار"), INDEX(التشكيل_القديم!$L$5:$S$49, ,4)),"")</f>
        <v/>
      </c>
      <c r="J69" s="6232"/>
      <c r="K69" s="6235"/>
      <c r="L69" s="5675">
        <f>الاعدادات!$D$8</f>
        <v>2024</v>
      </c>
      <c r="M69" s="2014">
        <v>33</v>
      </c>
      <c r="N69" s="1997"/>
      <c r="O69" s="1997"/>
      <c r="P69" s="1997"/>
      <c r="Q69" s="1997"/>
      <c r="R69" s="1997"/>
      <c r="S69" s="1997"/>
      <c r="T69" s="1997"/>
      <c r="U69" s="1997"/>
      <c r="V69" s="1997"/>
      <c r="W69" s="1997"/>
      <c r="X69" s="1997"/>
      <c r="Y69" s="2019"/>
      <c r="Z69" s="5680">
        <f t="shared" si="395"/>
        <v>33</v>
      </c>
      <c r="AA69" s="2022"/>
      <c r="AB69" s="1999"/>
      <c r="AC69" s="2002">
        <f t="shared" si="396"/>
        <v>0</v>
      </c>
      <c r="AD69" s="2002">
        <f t="shared" si="397"/>
        <v>0</v>
      </c>
      <c r="AE69" s="2002">
        <f>BP69+CR69+BP76+CR76+DT69+DT76</f>
        <v>0</v>
      </c>
      <c r="AF69" s="5668">
        <f t="shared" si="365"/>
        <v>0</v>
      </c>
      <c r="AG69" s="2002">
        <f t="shared" si="366"/>
        <v>0</v>
      </c>
      <c r="AH69" s="5669">
        <f t="shared" si="398"/>
        <v>0</v>
      </c>
      <c r="AI69" s="2002">
        <f t="shared" si="367"/>
        <v>0</v>
      </c>
      <c r="AJ69" s="2002">
        <f t="shared" si="368"/>
        <v>0</v>
      </c>
      <c r="AK69" s="2002">
        <f t="shared" si="369"/>
        <v>0</v>
      </c>
      <c r="AL69" s="2002">
        <f t="shared" si="370"/>
        <v>0</v>
      </c>
      <c r="AM69" s="5668">
        <f t="shared" si="371"/>
        <v>0</v>
      </c>
      <c r="AN69" s="2177">
        <f t="shared" si="399"/>
        <v>0</v>
      </c>
      <c r="AO69" s="2177">
        <f t="shared" si="372"/>
        <v>0</v>
      </c>
      <c r="AP69" s="2177">
        <f>BZ69+DB69+DB76+BZ76+ED69+ED76</f>
        <v>0</v>
      </c>
      <c r="AQ69" s="5668">
        <f t="shared" si="373"/>
        <v>0</v>
      </c>
      <c r="AR69" s="5670">
        <f>CA69+DC69+CA76+DC76+EE69+EE76</f>
        <v>0</v>
      </c>
      <c r="AS69" s="5671">
        <f t="shared" si="374"/>
        <v>0</v>
      </c>
      <c r="AT69" s="2022"/>
      <c r="AU69" s="2002">
        <f t="shared" si="375"/>
        <v>0</v>
      </c>
      <c r="AV69" s="2002">
        <f t="shared" si="376"/>
        <v>0</v>
      </c>
      <c r="AW69" s="1997"/>
      <c r="AX69" s="1998"/>
      <c r="AY69" s="2000">
        <f t="shared" si="377"/>
        <v>0</v>
      </c>
      <c r="AZ69" s="2001"/>
      <c r="BA69" s="2002">
        <f t="shared" si="378"/>
        <v>-33</v>
      </c>
      <c r="BB69" s="2159"/>
      <c r="BC69" s="5683">
        <f>الاعدادات!$D$8</f>
        <v>2024</v>
      </c>
      <c r="BD69" s="82"/>
      <c r="BE69" s="83"/>
      <c r="BF69" s="83"/>
      <c r="BG69" s="84"/>
      <c r="BH69" s="84"/>
      <c r="BI69" s="84"/>
      <c r="BJ69" s="85"/>
      <c r="BK69" s="86"/>
      <c r="BL69" s="87"/>
      <c r="BM69" s="87"/>
      <c r="BN69" s="88"/>
      <c r="BO69" s="88"/>
      <c r="BP69" s="89"/>
      <c r="BQ69" s="77">
        <f t="shared" si="379"/>
        <v>0</v>
      </c>
      <c r="BR69" s="90"/>
      <c r="BS69" s="91"/>
      <c r="BT69" s="92"/>
      <c r="BU69" s="93"/>
      <c r="BV69" s="94"/>
      <c r="BW69" s="95"/>
      <c r="BX69" s="96"/>
      <c r="BY69" s="97"/>
      <c r="BZ69" s="98"/>
      <c r="CA69" s="99"/>
      <c r="CB69" s="79">
        <f t="shared" si="380"/>
        <v>0</v>
      </c>
      <c r="CC69" s="104"/>
      <c r="CD69" s="92"/>
      <c r="CE69" s="100"/>
      <c r="CF69" s="101"/>
      <c r="CG69" s="83"/>
      <c r="CH69" s="83"/>
      <c r="CI69" s="84"/>
      <c r="CJ69" s="84"/>
      <c r="CK69" s="84"/>
      <c r="CL69" s="85"/>
      <c r="CM69" s="86"/>
      <c r="CN69" s="87"/>
      <c r="CO69" s="87"/>
      <c r="CP69" s="88"/>
      <c r="CQ69" s="88"/>
      <c r="CR69" s="89"/>
      <c r="CS69" s="77">
        <f t="shared" si="381"/>
        <v>0</v>
      </c>
      <c r="CT69" s="90"/>
      <c r="CU69" s="91"/>
      <c r="CV69" s="92"/>
      <c r="CW69" s="93"/>
      <c r="CX69" s="94"/>
      <c r="CY69" s="95"/>
      <c r="CZ69" s="96"/>
      <c r="DA69" s="97"/>
      <c r="DB69" s="98"/>
      <c r="DC69" s="99"/>
      <c r="DD69" s="81">
        <f>SUM(CS69:DC69)</f>
        <v>0</v>
      </c>
      <c r="DE69" s="104"/>
      <c r="DF69" s="92"/>
      <c r="DG69" s="102"/>
      <c r="DH69" s="101"/>
      <c r="DI69" s="83"/>
      <c r="DJ69" s="83"/>
      <c r="DK69" s="84"/>
      <c r="DL69" s="84"/>
      <c r="DM69" s="84"/>
      <c r="DN69" s="85"/>
      <c r="DO69" s="86"/>
      <c r="DP69" s="87"/>
      <c r="DQ69" s="87"/>
      <c r="DR69" s="88"/>
      <c r="DS69" s="88"/>
      <c r="DT69" s="89"/>
      <c r="DU69" s="77">
        <f t="shared" si="383"/>
        <v>0</v>
      </c>
      <c r="DV69" s="90"/>
      <c r="DW69" s="91"/>
      <c r="DX69" s="92"/>
      <c r="DY69" s="93"/>
      <c r="DZ69" s="94"/>
      <c r="EA69" s="95"/>
      <c r="EB69" s="96"/>
      <c r="EC69" s="97"/>
      <c r="ED69" s="98"/>
      <c r="EE69" s="99"/>
      <c r="EF69" s="81">
        <f>SUM(DU69:EE69)</f>
        <v>0</v>
      </c>
      <c r="EG69" s="104"/>
      <c r="EH69" s="92"/>
      <c r="EI69" s="102"/>
      <c r="EJ69" s="5675">
        <f>الاعدادات!$D$8</f>
        <v>2024</v>
      </c>
      <c r="EK69" s="68">
        <f t="shared" si="385"/>
        <v>0</v>
      </c>
      <c r="EL69" s="69"/>
      <c r="EM69" s="69"/>
      <c r="EN69" s="70">
        <f t="shared" si="400"/>
        <v>0</v>
      </c>
      <c r="EO69" s="68">
        <f t="shared" si="386"/>
        <v>0</v>
      </c>
      <c r="EP69" s="69"/>
      <c r="EQ69" s="69"/>
      <c r="ER69" s="70">
        <f t="shared" si="401"/>
        <v>0</v>
      </c>
      <c r="ES69" s="68">
        <f t="shared" si="387"/>
        <v>0</v>
      </c>
      <c r="ET69" s="69"/>
      <c r="EU69" s="71"/>
      <c r="EV69" s="70">
        <f t="shared" si="388"/>
        <v>0</v>
      </c>
      <c r="EW69" s="68">
        <f t="shared" si="389"/>
        <v>0</v>
      </c>
      <c r="EX69" s="69"/>
      <c r="EY69" s="70">
        <f t="shared" si="402"/>
        <v>0</v>
      </c>
      <c r="EZ69" s="68">
        <f t="shared" si="403"/>
        <v>0</v>
      </c>
      <c r="FA69" s="68">
        <f t="shared" si="404"/>
        <v>0</v>
      </c>
      <c r="FB69" s="68">
        <f t="shared" si="405"/>
        <v>0</v>
      </c>
      <c r="FC69" s="68">
        <f t="shared" si="406"/>
        <v>0</v>
      </c>
      <c r="FD69" s="68">
        <f t="shared" si="390"/>
        <v>0</v>
      </c>
      <c r="FE69" s="72">
        <f t="shared" si="391"/>
        <v>0</v>
      </c>
      <c r="FF69" s="72">
        <f t="shared" si="392"/>
        <v>0</v>
      </c>
      <c r="FG69" s="70">
        <f t="shared" si="393"/>
        <v>0</v>
      </c>
      <c r="FH69" t="str">
        <f t="shared" si="394"/>
        <v>wrong</v>
      </c>
      <c r="FK69" s="68">
        <f t="shared" si="407"/>
        <v>0</v>
      </c>
      <c r="FL69" s="69"/>
      <c r="FM69" s="69"/>
      <c r="FN69" s="70">
        <f t="shared" si="408"/>
        <v>0</v>
      </c>
      <c r="FO69" s="68">
        <f t="shared" si="409"/>
        <v>0</v>
      </c>
      <c r="FP69" s="69"/>
      <c r="FQ69" s="69"/>
      <c r="FR69" s="70">
        <f t="shared" si="410"/>
        <v>0</v>
      </c>
    </row>
    <row r="70" spans="1:174" ht="48" customHeight="1" thickBot="1">
      <c r="A70" s="6228"/>
      <c r="B70" s="6310" t="str" cm="1">
        <f t="array" ref="B70">IFERROR(_xlfn.XLOOKUP(1, (INDEX(التشكيل_القديم!$L$5:$S$49, ,6)=$A66) * (INDEX(التشكيل_القديم!$L$5:$S$49, ,7)="عضو خامس "), INDEX(التشكيل_القديم!$L$5:$S$49, ,2)),"")</f>
        <v/>
      </c>
      <c r="C70" s="6310"/>
      <c r="D70" s="6310"/>
      <c r="E70" s="6310"/>
      <c r="F70" s="6310"/>
      <c r="G70" s="6310"/>
      <c r="H70" s="2170" t="str" cm="1">
        <f t="array" ref="H70">IFERROR(_xlfn.XLOOKUP(1, (INDEX(التشكيل_القديم!$L$5:$S$49, ,6)=$A66) * (INDEX(التشكيل_القديم!$L$5:$S$49, ,7)="عضو خامس"), INDEX(التشكيل_القديم!$L$5:$S$49, ,3)),"")</f>
        <v/>
      </c>
      <c r="I70" s="2171" t="str" cm="1">
        <f t="array" ref="I70">IFERROR(_xlfn.XLOOKUP(1, (INDEX(التشكيل_القديم!$L$5:$S$49, ,6)=$A66) * (INDEX(التشكيل_القديم!$L$5:$S$49, ,7)="عضو خامس"), INDEX(التشكيل_القديم!$L$5:$S$49, ,4)),"")</f>
        <v/>
      </c>
      <c r="J70" s="6232"/>
      <c r="K70" s="6235"/>
      <c r="L70" s="5675">
        <f>الاعدادات!$D$9</f>
        <v>2025</v>
      </c>
      <c r="M70" s="2015">
        <v>48</v>
      </c>
      <c r="N70" s="64"/>
      <c r="O70" s="64"/>
      <c r="P70" s="64"/>
      <c r="Q70" s="64"/>
      <c r="R70" s="64"/>
      <c r="S70" s="64"/>
      <c r="T70" s="64"/>
      <c r="U70" s="64"/>
      <c r="V70" s="64"/>
      <c r="W70" s="64"/>
      <c r="X70" s="64"/>
      <c r="Y70" s="2018"/>
      <c r="Z70" s="5679">
        <f t="shared" si="395"/>
        <v>48</v>
      </c>
      <c r="AA70" s="2007"/>
      <c r="AB70" s="63"/>
      <c r="AC70" s="5662">
        <f t="shared" si="396"/>
        <v>0</v>
      </c>
      <c r="AD70" s="5662">
        <f t="shared" si="397"/>
        <v>0</v>
      </c>
      <c r="AE70" s="5662">
        <f>BP70+CR70+BP77+CR77+DT70+DT77</f>
        <v>0</v>
      </c>
      <c r="AF70" s="5663">
        <f t="shared" si="365"/>
        <v>0</v>
      </c>
      <c r="AG70" s="5662">
        <f t="shared" si="366"/>
        <v>0</v>
      </c>
      <c r="AH70" s="5664">
        <f t="shared" si="398"/>
        <v>0</v>
      </c>
      <c r="AI70" s="5662">
        <f t="shared" si="367"/>
        <v>0</v>
      </c>
      <c r="AJ70" s="5662">
        <f t="shared" si="368"/>
        <v>0</v>
      </c>
      <c r="AK70" s="5662">
        <f t="shared" si="369"/>
        <v>0</v>
      </c>
      <c r="AL70" s="5662">
        <f t="shared" si="370"/>
        <v>0</v>
      </c>
      <c r="AM70" s="5663">
        <f t="shared" si="371"/>
        <v>0</v>
      </c>
      <c r="AN70" s="5665">
        <f t="shared" si="399"/>
        <v>0</v>
      </c>
      <c r="AO70" s="5665">
        <f t="shared" si="372"/>
        <v>0</v>
      </c>
      <c r="AP70" s="5665">
        <f>BZ70+DB70+DB77+BZ77+ED70+ED77</f>
        <v>0</v>
      </c>
      <c r="AQ70" s="5663">
        <f t="shared" si="373"/>
        <v>0</v>
      </c>
      <c r="AR70" s="5666">
        <f>CA70+DC70+CA77+DC77+EE70+EE77</f>
        <v>0</v>
      </c>
      <c r="AS70" s="5667">
        <f t="shared" si="374"/>
        <v>0</v>
      </c>
      <c r="AT70" s="2007"/>
      <c r="AU70" s="5674">
        <f t="shared" si="375"/>
        <v>0</v>
      </c>
      <c r="AV70" s="5674">
        <f t="shared" si="376"/>
        <v>0</v>
      </c>
      <c r="AW70" s="64"/>
      <c r="AX70" s="75"/>
      <c r="AY70" s="65">
        <f t="shared" si="377"/>
        <v>0</v>
      </c>
      <c r="AZ70" s="66"/>
      <c r="BA70" s="5662">
        <f t="shared" si="378"/>
        <v>-48</v>
      </c>
      <c r="BB70" s="2159"/>
      <c r="BC70" s="5683">
        <f>الاعدادات!$D$9</f>
        <v>2025</v>
      </c>
      <c r="BD70" s="82"/>
      <c r="BE70" s="83"/>
      <c r="BF70" s="83"/>
      <c r="BG70" s="84"/>
      <c r="BH70" s="84"/>
      <c r="BI70" s="84"/>
      <c r="BJ70" s="85"/>
      <c r="BK70" s="86"/>
      <c r="BL70" s="87"/>
      <c r="BM70" s="87"/>
      <c r="BN70" s="88"/>
      <c r="BO70" s="88"/>
      <c r="BP70" s="89"/>
      <c r="BQ70" s="77">
        <f t="shared" si="379"/>
        <v>0</v>
      </c>
      <c r="BR70" s="90"/>
      <c r="BS70" s="91"/>
      <c r="BT70" s="92"/>
      <c r="BU70" s="93"/>
      <c r="BV70" s="94"/>
      <c r="BW70" s="95"/>
      <c r="BX70" s="96"/>
      <c r="BY70" s="97"/>
      <c r="BZ70" s="98"/>
      <c r="CA70" s="99"/>
      <c r="CB70" s="79">
        <f t="shared" si="380"/>
        <v>0</v>
      </c>
      <c r="CC70" s="104"/>
      <c r="CD70" s="92"/>
      <c r="CE70" s="100"/>
      <c r="CF70" s="101"/>
      <c r="CG70" s="83"/>
      <c r="CH70" s="83"/>
      <c r="CI70" s="84"/>
      <c r="CJ70" s="84"/>
      <c r="CK70" s="84"/>
      <c r="CL70" s="85"/>
      <c r="CM70" s="86"/>
      <c r="CN70" s="87"/>
      <c r="CO70" s="87"/>
      <c r="CP70" s="88"/>
      <c r="CQ70" s="88"/>
      <c r="CR70" s="89"/>
      <c r="CS70" s="77">
        <f t="shared" si="381"/>
        <v>0</v>
      </c>
      <c r="CT70" s="90"/>
      <c r="CU70" s="91"/>
      <c r="CV70" s="92"/>
      <c r="CW70" s="93"/>
      <c r="CX70" s="94"/>
      <c r="CY70" s="95"/>
      <c r="CZ70" s="96"/>
      <c r="DA70" s="97"/>
      <c r="DB70" s="98"/>
      <c r="DC70" s="99"/>
      <c r="DD70" s="81">
        <f>SUM(CS70:DC70)</f>
        <v>0</v>
      </c>
      <c r="DE70" s="104"/>
      <c r="DF70" s="92"/>
      <c r="DG70" s="102"/>
      <c r="DH70" s="101"/>
      <c r="DI70" s="83"/>
      <c r="DJ70" s="83"/>
      <c r="DK70" s="84"/>
      <c r="DL70" s="84"/>
      <c r="DM70" s="84"/>
      <c r="DN70" s="85"/>
      <c r="DO70" s="86"/>
      <c r="DP70" s="87"/>
      <c r="DQ70" s="87"/>
      <c r="DR70" s="88"/>
      <c r="DS70" s="88"/>
      <c r="DT70" s="89"/>
      <c r="DU70" s="77">
        <f>DT70+DS70+DR70+DQ70+DP70+DO70+DN70+DM70+DL70+DK70+DJ70+DI70+DH70</f>
        <v>0</v>
      </c>
      <c r="DV70" s="90"/>
      <c r="DW70" s="91"/>
      <c r="DX70" s="92"/>
      <c r="DY70" s="93"/>
      <c r="DZ70" s="94"/>
      <c r="EA70" s="95"/>
      <c r="EB70" s="96"/>
      <c r="EC70" s="97"/>
      <c r="ED70" s="98"/>
      <c r="EE70" s="99"/>
      <c r="EF70" s="81">
        <f>SUM(DU70:EE70)</f>
        <v>0</v>
      </c>
      <c r="EG70" s="104"/>
      <c r="EH70" s="92"/>
      <c r="EI70" s="102"/>
      <c r="EJ70" s="5675">
        <f>الاعدادات!$D$9</f>
        <v>2025</v>
      </c>
      <c r="EK70" s="68">
        <f t="shared" si="385"/>
        <v>0</v>
      </c>
      <c r="EL70" s="69"/>
      <c r="EM70" s="69"/>
      <c r="EN70" s="70">
        <f t="shared" si="400"/>
        <v>0</v>
      </c>
      <c r="EO70" s="68">
        <f t="shared" si="386"/>
        <v>0</v>
      </c>
      <c r="EP70" s="69"/>
      <c r="EQ70" s="69"/>
      <c r="ER70" s="70">
        <f t="shared" si="401"/>
        <v>0</v>
      </c>
      <c r="ES70" s="68">
        <f t="shared" si="387"/>
        <v>0</v>
      </c>
      <c r="ET70" s="69"/>
      <c r="EU70" s="71"/>
      <c r="EV70" s="70">
        <f t="shared" si="388"/>
        <v>0</v>
      </c>
      <c r="EW70" s="68">
        <f t="shared" si="389"/>
        <v>0</v>
      </c>
      <c r="EX70" s="69"/>
      <c r="EY70" s="70">
        <f t="shared" si="402"/>
        <v>0</v>
      </c>
      <c r="EZ70" s="68">
        <f t="shared" si="403"/>
        <v>0</v>
      </c>
      <c r="FA70" s="68">
        <f t="shared" si="404"/>
        <v>0</v>
      </c>
      <c r="FB70" s="68">
        <f t="shared" si="405"/>
        <v>0</v>
      </c>
      <c r="FC70" s="68">
        <f t="shared" si="406"/>
        <v>0</v>
      </c>
      <c r="FD70" s="68">
        <f t="shared" si="390"/>
        <v>0</v>
      </c>
      <c r="FE70" s="72">
        <f t="shared" si="391"/>
        <v>0</v>
      </c>
      <c r="FF70" s="72">
        <f t="shared" si="392"/>
        <v>0</v>
      </c>
      <c r="FG70" s="70">
        <f t="shared" si="393"/>
        <v>0</v>
      </c>
      <c r="FH70" t="str">
        <f t="shared" si="394"/>
        <v>wrong</v>
      </c>
      <c r="FK70" s="68">
        <f t="shared" si="407"/>
        <v>0</v>
      </c>
      <c r="FL70" s="69"/>
      <c r="FM70" s="69"/>
      <c r="FN70" s="70">
        <f t="shared" si="408"/>
        <v>0</v>
      </c>
      <c r="FO70" s="68">
        <f t="shared" si="409"/>
        <v>0</v>
      </c>
      <c r="FP70" s="69"/>
      <c r="FQ70" s="69"/>
      <c r="FR70" s="70">
        <f t="shared" si="410"/>
        <v>0</v>
      </c>
    </row>
    <row r="71" spans="1:174" ht="48" customHeight="1" thickBot="1">
      <c r="A71" s="6228"/>
      <c r="B71" s="6310" t="str" cm="1">
        <f t="array" ref="B71">IFERROR(_xlfn.XLOOKUP(1, (INDEX(التشكيل_القديم!$L$5:$S$49, ,6)=$A66) * (INDEX(التشكيل_القديم!$L$5:$S$49, ,7)="عضو سادس"), INDEX(التشكيل_القديم!$L$5:$S$49, ,2)),"")</f>
        <v/>
      </c>
      <c r="C71" s="6310"/>
      <c r="D71" s="6310"/>
      <c r="E71" s="6310"/>
      <c r="F71" s="6310"/>
      <c r="G71" s="6310"/>
      <c r="H71" s="2170" t="str" cm="1">
        <f t="array" ref="H71">IFERROR(_xlfn.XLOOKUP(1, (INDEX(التشكيل_القديم!$L$5:$S$49, ,6)=$A66) * (INDEX(التشكيل_القديم!$L$5:$S$49, ,7)="عضو سادس"), INDEX(التشكيل_القديم!$L$5:$S$49, ,3)),"")</f>
        <v/>
      </c>
      <c r="I71" s="2171" t="str" cm="1">
        <f t="array" ref="I71">IFERROR(_xlfn.XLOOKUP(1, (INDEX(التشكيل_القديم!$L$5:$S$49, ,6)=$A66) * (INDEX(التشكيل_القديم!$L$5:$S$49, ,7)="عضو سادسر"), INDEX(التشكيل_القديم!$L$5:$S$49, ,4)),"")</f>
        <v/>
      </c>
      <c r="J71" s="6232"/>
      <c r="K71" s="6235"/>
      <c r="L71" s="5675">
        <f>الاعدادات!$D$10</f>
        <v>2026</v>
      </c>
      <c r="M71" s="2016">
        <v>65</v>
      </c>
      <c r="N71" s="107"/>
      <c r="O71" s="107"/>
      <c r="P71" s="107"/>
      <c r="Q71" s="107"/>
      <c r="R71" s="107"/>
      <c r="S71" s="107"/>
      <c r="T71" s="107"/>
      <c r="U71" s="107"/>
      <c r="V71" s="107"/>
      <c r="W71" s="107"/>
      <c r="X71" s="107"/>
      <c r="Y71" s="2020"/>
      <c r="Z71" s="5681">
        <f t="shared" si="395"/>
        <v>65</v>
      </c>
      <c r="AA71" s="2023"/>
      <c r="AB71" s="110"/>
      <c r="AC71" s="5672">
        <f t="shared" si="396"/>
        <v>0</v>
      </c>
      <c r="AD71" s="5672">
        <f t="shared" si="397"/>
        <v>0</v>
      </c>
      <c r="AE71" s="5662">
        <f>BP71+CR71+BP78+CR78+DT71+DT78</f>
        <v>0</v>
      </c>
      <c r="AF71" s="5663">
        <f t="shared" si="365"/>
        <v>0</v>
      </c>
      <c r="AG71" s="5662">
        <f t="shared" si="366"/>
        <v>0</v>
      </c>
      <c r="AH71" s="5664">
        <f t="shared" si="398"/>
        <v>0</v>
      </c>
      <c r="AI71" s="5662">
        <f t="shared" si="367"/>
        <v>0</v>
      </c>
      <c r="AJ71" s="5662">
        <f t="shared" si="368"/>
        <v>0</v>
      </c>
      <c r="AK71" s="5662">
        <f t="shared" si="369"/>
        <v>0</v>
      </c>
      <c r="AL71" s="5662">
        <f t="shared" si="370"/>
        <v>0</v>
      </c>
      <c r="AM71" s="5663">
        <f t="shared" si="371"/>
        <v>0</v>
      </c>
      <c r="AN71" s="5665">
        <f t="shared" si="399"/>
        <v>0</v>
      </c>
      <c r="AO71" s="5665">
        <f t="shared" si="372"/>
        <v>0</v>
      </c>
      <c r="AP71" s="5665">
        <f>BZ71+DB71+DB78+BZ78+ED71+ED78</f>
        <v>0</v>
      </c>
      <c r="AQ71" s="5663">
        <f t="shared" si="373"/>
        <v>0</v>
      </c>
      <c r="AR71" s="5666">
        <f>CA71+DC71+CA78+DC78+EE71+EE78</f>
        <v>0</v>
      </c>
      <c r="AS71" s="5673">
        <f t="shared" si="374"/>
        <v>0</v>
      </c>
      <c r="AT71" s="2023"/>
      <c r="AU71" s="5674">
        <f t="shared" si="375"/>
        <v>0</v>
      </c>
      <c r="AV71" s="5674">
        <f t="shared" si="376"/>
        <v>0</v>
      </c>
      <c r="AW71" s="111"/>
      <c r="AX71" s="112"/>
      <c r="AY71" s="65">
        <f t="shared" si="377"/>
        <v>0</v>
      </c>
      <c r="AZ71" s="113"/>
      <c r="BA71" s="5662">
        <f t="shared" si="378"/>
        <v>-65</v>
      </c>
      <c r="BB71" s="2159"/>
      <c r="BC71" s="5683">
        <f>الاعدادات!$D$10</f>
        <v>2026</v>
      </c>
      <c r="BD71" s="117"/>
      <c r="BE71" s="118"/>
      <c r="BF71" s="118"/>
      <c r="BG71" s="119"/>
      <c r="BH71" s="119"/>
      <c r="BI71" s="119"/>
      <c r="BJ71" s="120"/>
      <c r="BK71" s="121"/>
      <c r="BL71" s="122"/>
      <c r="BM71" s="122"/>
      <c r="BN71" s="123"/>
      <c r="BO71" s="123"/>
      <c r="BP71" s="124"/>
      <c r="BQ71" s="125">
        <f t="shared" si="379"/>
        <v>0</v>
      </c>
      <c r="BR71" s="126"/>
      <c r="BS71" s="127"/>
      <c r="BT71" s="128"/>
      <c r="BU71" s="129"/>
      <c r="BV71" s="130"/>
      <c r="BW71" s="131"/>
      <c r="BX71" s="132"/>
      <c r="BY71" s="133"/>
      <c r="BZ71" s="134"/>
      <c r="CA71" s="135"/>
      <c r="CB71" s="136">
        <f t="shared" si="380"/>
        <v>0</v>
      </c>
      <c r="CC71" s="137"/>
      <c r="CD71" s="128"/>
      <c r="CE71" s="138"/>
      <c r="CF71" s="139"/>
      <c r="CG71" s="118"/>
      <c r="CH71" s="118"/>
      <c r="CI71" s="119"/>
      <c r="CJ71" s="119"/>
      <c r="CK71" s="119"/>
      <c r="CL71" s="120"/>
      <c r="CM71" s="121"/>
      <c r="CN71" s="122"/>
      <c r="CO71" s="122"/>
      <c r="CP71" s="123"/>
      <c r="CQ71" s="123"/>
      <c r="CR71" s="124"/>
      <c r="CS71" s="125">
        <f t="shared" si="381"/>
        <v>0</v>
      </c>
      <c r="CT71" s="126"/>
      <c r="CU71" s="127"/>
      <c r="CV71" s="128"/>
      <c r="CW71" s="129"/>
      <c r="CX71" s="130"/>
      <c r="CY71" s="131"/>
      <c r="CZ71" s="132"/>
      <c r="DA71" s="133"/>
      <c r="DB71" s="134"/>
      <c r="DC71" s="135"/>
      <c r="DD71" s="140">
        <f>SUM(CS71:DC71)</f>
        <v>0</v>
      </c>
      <c r="DE71" s="137"/>
      <c r="DF71" s="128"/>
      <c r="DG71" s="141"/>
      <c r="DH71" s="139"/>
      <c r="DI71" s="118"/>
      <c r="DJ71" s="118"/>
      <c r="DK71" s="119"/>
      <c r="DL71" s="119"/>
      <c r="DM71" s="119"/>
      <c r="DN71" s="120"/>
      <c r="DO71" s="121"/>
      <c r="DP71" s="122"/>
      <c r="DQ71" s="122"/>
      <c r="DR71" s="123"/>
      <c r="DS71" s="123"/>
      <c r="DT71" s="124"/>
      <c r="DU71" s="125">
        <f t="shared" ref="DU71:DU72" si="411">DT71+DS71+DR71+DQ71+DP71+DO71+DN71+DM71+DL71+DK71+DJ71+DI71+DH71</f>
        <v>0</v>
      </c>
      <c r="DV71" s="126"/>
      <c r="DW71" s="127"/>
      <c r="DX71" s="128"/>
      <c r="DY71" s="129"/>
      <c r="DZ71" s="130"/>
      <c r="EA71" s="131"/>
      <c r="EB71" s="132"/>
      <c r="EC71" s="133"/>
      <c r="ED71" s="134"/>
      <c r="EE71" s="135"/>
      <c r="EF71" s="140">
        <f>SUM(DU71:EE71)</f>
        <v>0</v>
      </c>
      <c r="EG71" s="137"/>
      <c r="EH71" s="128"/>
      <c r="EI71" s="141"/>
      <c r="EJ71" s="5675">
        <f>الاعدادات!$D$10</f>
        <v>2026</v>
      </c>
      <c r="EK71" s="68">
        <f t="shared" si="385"/>
        <v>0</v>
      </c>
      <c r="EL71" s="69"/>
      <c r="EM71" s="69"/>
      <c r="EN71" s="70">
        <f t="shared" si="400"/>
        <v>0</v>
      </c>
      <c r="EO71" s="68">
        <f t="shared" si="386"/>
        <v>0</v>
      </c>
      <c r="EP71" s="69"/>
      <c r="EQ71" s="69"/>
      <c r="ER71" s="70">
        <f t="shared" si="401"/>
        <v>0</v>
      </c>
      <c r="ES71" s="68">
        <f t="shared" si="387"/>
        <v>0</v>
      </c>
      <c r="ET71" s="69"/>
      <c r="EU71" s="71"/>
      <c r="EV71" s="70">
        <f t="shared" si="388"/>
        <v>0</v>
      </c>
      <c r="EW71" s="68">
        <f t="shared" si="389"/>
        <v>0</v>
      </c>
      <c r="EX71" s="69"/>
      <c r="EY71" s="70">
        <f t="shared" si="402"/>
        <v>0</v>
      </c>
      <c r="EZ71" s="68">
        <f t="shared" si="403"/>
        <v>0</v>
      </c>
      <c r="FA71" s="68">
        <f t="shared" si="404"/>
        <v>0</v>
      </c>
      <c r="FB71" s="68">
        <f t="shared" si="405"/>
        <v>0</v>
      </c>
      <c r="FC71" s="68">
        <f t="shared" si="406"/>
        <v>0</v>
      </c>
      <c r="FD71" s="68">
        <f t="shared" si="390"/>
        <v>0</v>
      </c>
      <c r="FE71" s="72">
        <f t="shared" si="391"/>
        <v>0</v>
      </c>
      <c r="FF71" s="72">
        <f t="shared" si="392"/>
        <v>0</v>
      </c>
      <c r="FG71" s="70">
        <f t="shared" si="393"/>
        <v>0</v>
      </c>
      <c r="FH71" t="str">
        <f t="shared" si="394"/>
        <v>wrong</v>
      </c>
      <c r="FK71" s="68">
        <f t="shared" si="407"/>
        <v>0</v>
      </c>
      <c r="FL71" s="69"/>
      <c r="FM71" s="69"/>
      <c r="FN71" s="70">
        <f t="shared" si="408"/>
        <v>0</v>
      </c>
      <c r="FO71" s="68">
        <f t="shared" si="409"/>
        <v>0</v>
      </c>
      <c r="FP71" s="69"/>
      <c r="FQ71" s="69"/>
      <c r="FR71" s="70">
        <f t="shared" si="410"/>
        <v>0</v>
      </c>
    </row>
    <row r="72" spans="1:174" ht="48" customHeight="1" thickBot="1">
      <c r="A72" s="6229"/>
      <c r="B72" s="6249"/>
      <c r="C72" s="6249"/>
      <c r="D72" s="6249"/>
      <c r="E72" s="6249"/>
      <c r="F72" s="6249"/>
      <c r="G72" s="6249"/>
      <c r="H72" s="2011"/>
      <c r="I72" s="105"/>
      <c r="J72" s="6233"/>
      <c r="K72" s="6236"/>
      <c r="L72" s="115" t="s">
        <v>181</v>
      </c>
      <c r="M72" s="5684">
        <f t="shared" ref="M72:U72" si="412">SUM(M67:M71)</f>
        <v>156</v>
      </c>
      <c r="N72" s="5684">
        <f t="shared" si="412"/>
        <v>0</v>
      </c>
      <c r="O72" s="5684">
        <f t="shared" si="412"/>
        <v>0</v>
      </c>
      <c r="P72" s="5684">
        <f t="shared" si="412"/>
        <v>0</v>
      </c>
      <c r="Q72" s="5684">
        <f t="shared" si="412"/>
        <v>0</v>
      </c>
      <c r="R72" s="5684">
        <f t="shared" si="412"/>
        <v>0</v>
      </c>
      <c r="S72" s="5684">
        <f t="shared" si="412"/>
        <v>0</v>
      </c>
      <c r="T72" s="5684">
        <f t="shared" si="412"/>
        <v>0</v>
      </c>
      <c r="U72" s="5684">
        <f t="shared" si="412"/>
        <v>0</v>
      </c>
      <c r="V72" s="116"/>
      <c r="W72" s="5684">
        <f t="shared" ref="W72:AZ72" si="413">SUM(W67:W71)</f>
        <v>0</v>
      </c>
      <c r="X72" s="5684">
        <f t="shared" si="413"/>
        <v>0</v>
      </c>
      <c r="Y72" s="5684">
        <f t="shared" si="413"/>
        <v>0</v>
      </c>
      <c r="Z72" s="5684">
        <f t="shared" si="413"/>
        <v>156</v>
      </c>
      <c r="AA72" s="5684">
        <f t="shared" si="413"/>
        <v>0</v>
      </c>
      <c r="AB72" s="5684">
        <f t="shared" si="413"/>
        <v>0</v>
      </c>
      <c r="AC72" s="5684">
        <f t="shared" si="413"/>
        <v>0</v>
      </c>
      <c r="AD72" s="5684">
        <f t="shared" si="413"/>
        <v>0</v>
      </c>
      <c r="AE72" s="5684">
        <f t="shared" si="413"/>
        <v>0</v>
      </c>
      <c r="AF72" s="5684">
        <f t="shared" si="413"/>
        <v>0</v>
      </c>
      <c r="AG72" s="5684">
        <f t="shared" si="413"/>
        <v>0</v>
      </c>
      <c r="AH72" s="5684">
        <f t="shared" si="413"/>
        <v>0</v>
      </c>
      <c r="AI72" s="5684">
        <f t="shared" si="413"/>
        <v>0</v>
      </c>
      <c r="AJ72" s="5684">
        <f t="shared" si="413"/>
        <v>0</v>
      </c>
      <c r="AK72" s="5684">
        <f t="shared" si="413"/>
        <v>0</v>
      </c>
      <c r="AL72" s="5684">
        <f t="shared" si="413"/>
        <v>0</v>
      </c>
      <c r="AM72" s="5684">
        <f t="shared" si="413"/>
        <v>0</v>
      </c>
      <c r="AN72" s="5684">
        <f t="shared" si="413"/>
        <v>0</v>
      </c>
      <c r="AO72" s="5684">
        <f t="shared" si="413"/>
        <v>0</v>
      </c>
      <c r="AP72" s="5684">
        <f t="shared" si="413"/>
        <v>0</v>
      </c>
      <c r="AQ72" s="5684">
        <f t="shared" si="413"/>
        <v>0</v>
      </c>
      <c r="AR72" s="5684">
        <f t="shared" si="413"/>
        <v>0</v>
      </c>
      <c r="AS72" s="5684">
        <f t="shared" si="413"/>
        <v>0</v>
      </c>
      <c r="AT72" s="5684">
        <f t="shared" si="413"/>
        <v>0</v>
      </c>
      <c r="AU72" s="5684">
        <f t="shared" si="413"/>
        <v>0</v>
      </c>
      <c r="AV72" s="5684">
        <f t="shared" si="413"/>
        <v>0</v>
      </c>
      <c r="AW72" s="5684">
        <f t="shared" si="413"/>
        <v>0</v>
      </c>
      <c r="AX72" s="5684">
        <f t="shared" si="413"/>
        <v>0</v>
      </c>
      <c r="AY72" s="5684">
        <f t="shared" si="413"/>
        <v>0</v>
      </c>
      <c r="AZ72" s="5684">
        <f t="shared" si="413"/>
        <v>0</v>
      </c>
      <c r="BA72" s="5685">
        <f t="shared" si="378"/>
        <v>-156</v>
      </c>
      <c r="BB72" s="2159"/>
      <c r="BC72" s="156" t="s">
        <v>181</v>
      </c>
      <c r="BD72" s="840">
        <f t="shared" ref="BD72:BP72" si="414">SUM(BD67:BD71)</f>
        <v>0</v>
      </c>
      <c r="BE72" s="841">
        <f t="shared" si="414"/>
        <v>0</v>
      </c>
      <c r="BF72" s="841">
        <f t="shared" si="414"/>
        <v>0</v>
      </c>
      <c r="BG72" s="841">
        <f t="shared" si="414"/>
        <v>0</v>
      </c>
      <c r="BH72" s="841">
        <f t="shared" si="414"/>
        <v>0</v>
      </c>
      <c r="BI72" s="841">
        <f t="shared" si="414"/>
        <v>0</v>
      </c>
      <c r="BJ72" s="841">
        <f t="shared" si="414"/>
        <v>0</v>
      </c>
      <c r="BK72" s="841">
        <f t="shared" si="414"/>
        <v>0</v>
      </c>
      <c r="BL72" s="841">
        <f t="shared" si="414"/>
        <v>0</v>
      </c>
      <c r="BM72" s="841">
        <f t="shared" si="414"/>
        <v>0</v>
      </c>
      <c r="BN72" s="841">
        <f t="shared" si="414"/>
        <v>0</v>
      </c>
      <c r="BO72" s="841">
        <f t="shared" si="414"/>
        <v>0</v>
      </c>
      <c r="BP72" s="841">
        <f t="shared" si="414"/>
        <v>0</v>
      </c>
      <c r="BQ72" s="842">
        <f t="shared" si="379"/>
        <v>0</v>
      </c>
      <c r="BR72" s="841">
        <f t="shared" ref="BR72:CR72" si="415">SUM(BR67:BR71)</f>
        <v>0</v>
      </c>
      <c r="BS72" s="841">
        <f t="shared" si="415"/>
        <v>0</v>
      </c>
      <c r="BT72" s="841">
        <f t="shared" si="415"/>
        <v>0</v>
      </c>
      <c r="BU72" s="841">
        <f t="shared" si="415"/>
        <v>0</v>
      </c>
      <c r="BV72" s="841">
        <f t="shared" si="415"/>
        <v>0</v>
      </c>
      <c r="BW72" s="841">
        <f t="shared" si="415"/>
        <v>0</v>
      </c>
      <c r="BX72" s="841">
        <f t="shared" si="415"/>
        <v>0</v>
      </c>
      <c r="BY72" s="841">
        <f t="shared" si="415"/>
        <v>0</v>
      </c>
      <c r="BZ72" s="2030">
        <f t="shared" si="415"/>
        <v>0</v>
      </c>
      <c r="CA72" s="841">
        <f t="shared" si="415"/>
        <v>0</v>
      </c>
      <c r="CB72" s="841">
        <f t="shared" si="415"/>
        <v>0</v>
      </c>
      <c r="CC72" s="841">
        <f t="shared" si="415"/>
        <v>0</v>
      </c>
      <c r="CD72" s="841">
        <f t="shared" si="415"/>
        <v>0</v>
      </c>
      <c r="CE72" s="5686">
        <f t="shared" si="415"/>
        <v>0</v>
      </c>
      <c r="CF72" s="840">
        <f t="shared" si="415"/>
        <v>0</v>
      </c>
      <c r="CG72" s="841">
        <f t="shared" si="415"/>
        <v>0</v>
      </c>
      <c r="CH72" s="841">
        <f t="shared" si="415"/>
        <v>0</v>
      </c>
      <c r="CI72" s="841">
        <f t="shared" si="415"/>
        <v>0</v>
      </c>
      <c r="CJ72" s="841">
        <f t="shared" si="415"/>
        <v>0</v>
      </c>
      <c r="CK72" s="841">
        <f t="shared" si="415"/>
        <v>0</v>
      </c>
      <c r="CL72" s="841">
        <f t="shared" si="415"/>
        <v>0</v>
      </c>
      <c r="CM72" s="841">
        <f t="shared" si="415"/>
        <v>0</v>
      </c>
      <c r="CN72" s="841">
        <f t="shared" si="415"/>
        <v>0</v>
      </c>
      <c r="CO72" s="841">
        <f t="shared" si="415"/>
        <v>0</v>
      </c>
      <c r="CP72" s="841">
        <f t="shared" si="415"/>
        <v>0</v>
      </c>
      <c r="CQ72" s="841">
        <f t="shared" si="415"/>
        <v>0</v>
      </c>
      <c r="CR72" s="841">
        <f t="shared" si="415"/>
        <v>0</v>
      </c>
      <c r="CS72" s="842">
        <f t="shared" si="381"/>
        <v>0</v>
      </c>
      <c r="CT72" s="841">
        <f t="shared" ref="CT72:DT72" si="416">SUM(CT67:CT71)</f>
        <v>0</v>
      </c>
      <c r="CU72" s="841">
        <f t="shared" si="416"/>
        <v>0</v>
      </c>
      <c r="CV72" s="841">
        <f t="shared" si="416"/>
        <v>0</v>
      </c>
      <c r="CW72" s="841">
        <f t="shared" si="416"/>
        <v>0</v>
      </c>
      <c r="CX72" s="841">
        <f t="shared" si="416"/>
        <v>0</v>
      </c>
      <c r="CY72" s="841">
        <f t="shared" si="416"/>
        <v>0</v>
      </c>
      <c r="CZ72" s="841">
        <f t="shared" si="416"/>
        <v>0</v>
      </c>
      <c r="DA72" s="841">
        <f t="shared" si="416"/>
        <v>0</v>
      </c>
      <c r="DB72" s="2030">
        <f t="shared" si="416"/>
        <v>0</v>
      </c>
      <c r="DC72" s="841">
        <f t="shared" si="416"/>
        <v>0</v>
      </c>
      <c r="DD72" s="841">
        <f t="shared" si="416"/>
        <v>0</v>
      </c>
      <c r="DE72" s="841">
        <f t="shared" si="416"/>
        <v>0</v>
      </c>
      <c r="DF72" s="841">
        <f t="shared" si="416"/>
        <v>0</v>
      </c>
      <c r="DG72" s="5686">
        <f t="shared" si="416"/>
        <v>0</v>
      </c>
      <c r="DH72" s="840">
        <f t="shared" si="416"/>
        <v>0</v>
      </c>
      <c r="DI72" s="841">
        <f t="shared" si="416"/>
        <v>0</v>
      </c>
      <c r="DJ72" s="841">
        <f t="shared" si="416"/>
        <v>0</v>
      </c>
      <c r="DK72" s="841">
        <f t="shared" si="416"/>
        <v>0</v>
      </c>
      <c r="DL72" s="841">
        <f t="shared" si="416"/>
        <v>0</v>
      </c>
      <c r="DM72" s="841">
        <f t="shared" si="416"/>
        <v>0</v>
      </c>
      <c r="DN72" s="841">
        <f t="shared" si="416"/>
        <v>0</v>
      </c>
      <c r="DO72" s="841">
        <f t="shared" si="416"/>
        <v>0</v>
      </c>
      <c r="DP72" s="841">
        <f t="shared" si="416"/>
        <v>0</v>
      </c>
      <c r="DQ72" s="841">
        <f t="shared" si="416"/>
        <v>0</v>
      </c>
      <c r="DR72" s="841">
        <f t="shared" si="416"/>
        <v>0</v>
      </c>
      <c r="DS72" s="841">
        <f t="shared" si="416"/>
        <v>0</v>
      </c>
      <c r="DT72" s="841">
        <f t="shared" si="416"/>
        <v>0</v>
      </c>
      <c r="DU72" s="842">
        <f t="shared" si="411"/>
        <v>0</v>
      </c>
      <c r="DV72" s="841">
        <f t="shared" ref="DV72:EI72" si="417">SUM(DV67:DV71)</f>
        <v>0</v>
      </c>
      <c r="DW72" s="841">
        <f t="shared" si="417"/>
        <v>0</v>
      </c>
      <c r="DX72" s="841">
        <f t="shared" si="417"/>
        <v>0</v>
      </c>
      <c r="DY72" s="841">
        <f t="shared" si="417"/>
        <v>0</v>
      </c>
      <c r="DZ72" s="841">
        <f t="shared" si="417"/>
        <v>0</v>
      </c>
      <c r="EA72" s="841">
        <f t="shared" si="417"/>
        <v>0</v>
      </c>
      <c r="EB72" s="841">
        <f t="shared" si="417"/>
        <v>0</v>
      </c>
      <c r="EC72" s="841">
        <f t="shared" si="417"/>
        <v>0</v>
      </c>
      <c r="ED72" s="2030">
        <f t="shared" si="417"/>
        <v>0</v>
      </c>
      <c r="EE72" s="841">
        <f t="shared" si="417"/>
        <v>0</v>
      </c>
      <c r="EF72" s="841">
        <f t="shared" si="417"/>
        <v>0</v>
      </c>
      <c r="EG72" s="841">
        <f t="shared" si="417"/>
        <v>0</v>
      </c>
      <c r="EH72" s="841">
        <f t="shared" si="417"/>
        <v>0</v>
      </c>
      <c r="EI72" s="5686">
        <f t="shared" si="417"/>
        <v>0</v>
      </c>
      <c r="EJ72" s="142" t="s">
        <v>106</v>
      </c>
      <c r="EK72" s="846">
        <f t="shared" ref="EK72:EU72" si="418">SUM(EK67:EK71)</f>
        <v>0</v>
      </c>
      <c r="EL72" s="847">
        <f t="shared" si="418"/>
        <v>0</v>
      </c>
      <c r="EM72" s="847">
        <f t="shared" si="418"/>
        <v>0</v>
      </c>
      <c r="EN72" s="848">
        <f t="shared" si="418"/>
        <v>0</v>
      </c>
      <c r="EO72" s="846">
        <f t="shared" si="418"/>
        <v>0</v>
      </c>
      <c r="EP72" s="847">
        <f t="shared" si="418"/>
        <v>0</v>
      </c>
      <c r="EQ72" s="847">
        <f t="shared" si="418"/>
        <v>0</v>
      </c>
      <c r="ER72" s="848">
        <f t="shared" si="418"/>
        <v>0</v>
      </c>
      <c r="ES72" s="846">
        <f t="shared" si="418"/>
        <v>0</v>
      </c>
      <c r="ET72" s="847">
        <f t="shared" si="418"/>
        <v>0</v>
      </c>
      <c r="EU72" s="848">
        <f t="shared" si="418"/>
        <v>0</v>
      </c>
      <c r="EV72" s="849">
        <f t="shared" si="388"/>
        <v>0</v>
      </c>
      <c r="EW72" s="846">
        <f t="shared" ref="EW72:FC72" si="419">SUM(EW67:EW71)</f>
        <v>0</v>
      </c>
      <c r="EX72" s="847">
        <f t="shared" si="419"/>
        <v>0</v>
      </c>
      <c r="EY72" s="848">
        <f t="shared" si="419"/>
        <v>0</v>
      </c>
      <c r="EZ72" s="846">
        <f t="shared" si="419"/>
        <v>0</v>
      </c>
      <c r="FA72" s="847">
        <f t="shared" si="419"/>
        <v>0</v>
      </c>
      <c r="FB72" s="847">
        <f t="shared" si="419"/>
        <v>0</v>
      </c>
      <c r="FC72" s="848">
        <f t="shared" si="419"/>
        <v>0</v>
      </c>
      <c r="FD72" s="850">
        <f t="shared" si="390"/>
        <v>0</v>
      </c>
      <c r="FE72" s="851">
        <f t="shared" si="391"/>
        <v>0</v>
      </c>
      <c r="FF72" s="851">
        <f t="shared" si="392"/>
        <v>0</v>
      </c>
      <c r="FG72" s="849">
        <f t="shared" si="393"/>
        <v>0</v>
      </c>
      <c r="FI72" s="5651"/>
      <c r="FJ72" s="5651"/>
      <c r="FK72" s="846">
        <f>SUM(FK67:FK71)</f>
        <v>0</v>
      </c>
      <c r="FL72" s="847">
        <f t="shared" ref="FL72:FM72" si="420">SUM(FL69:FL71)</f>
        <v>0</v>
      </c>
      <c r="FM72" s="847">
        <f t="shared" si="420"/>
        <v>0</v>
      </c>
      <c r="FN72" s="848">
        <f>SUM(FN67:FN71)</f>
        <v>0</v>
      </c>
      <c r="FO72" s="846">
        <f>SUM(FO67:FO71)</f>
        <v>0</v>
      </c>
      <c r="FP72" s="847">
        <f t="shared" ref="FP72:FQ72" si="421">SUM(FP69:FP71)</f>
        <v>0</v>
      </c>
      <c r="FQ72" s="847">
        <f t="shared" si="421"/>
        <v>0</v>
      </c>
      <c r="FR72" s="848">
        <f>SUM(FR67:FR71)</f>
        <v>0</v>
      </c>
    </row>
    <row r="73" spans="1:174" ht="48" customHeight="1" thickBot="1">
      <c r="A73" s="6311" t="s">
        <v>40</v>
      </c>
      <c r="B73" s="6312"/>
      <c r="C73" s="6312"/>
      <c r="D73" s="6312"/>
      <c r="E73" s="6312"/>
      <c r="F73" s="6312"/>
      <c r="G73" s="6312"/>
      <c r="H73" s="6312"/>
      <c r="I73" s="6312"/>
      <c r="J73" s="6313"/>
      <c r="K73" s="114">
        <v>5</v>
      </c>
      <c r="L73" s="148"/>
      <c r="M73" s="148"/>
      <c r="N73" s="148"/>
      <c r="O73" s="149"/>
      <c r="P73" s="149"/>
      <c r="Q73" s="149"/>
      <c r="R73" s="148"/>
      <c r="S73" s="148"/>
      <c r="T73" s="148"/>
      <c r="U73" s="148"/>
      <c r="V73" s="148"/>
      <c r="W73" s="148"/>
      <c r="X73" s="148"/>
      <c r="Y73" s="148"/>
      <c r="Z73" s="149"/>
      <c r="AA73" s="149"/>
      <c r="AB73" s="149"/>
      <c r="AC73" s="148"/>
      <c r="AD73" s="148"/>
      <c r="AE73" s="148"/>
      <c r="AF73" s="2163"/>
      <c r="AG73" s="148"/>
      <c r="AH73" s="151"/>
      <c r="AI73" s="148"/>
      <c r="AJ73" s="148"/>
      <c r="AK73" s="148"/>
      <c r="AL73" s="148"/>
      <c r="AM73" s="2163"/>
      <c r="AN73" s="151"/>
      <c r="AO73" s="151"/>
      <c r="AP73" s="151"/>
      <c r="AQ73" s="151"/>
      <c r="AR73" s="151"/>
      <c r="AS73" s="2164"/>
      <c r="AT73" s="148"/>
      <c r="AU73" s="148"/>
      <c r="AV73" s="148"/>
      <c r="AW73" s="148"/>
      <c r="AX73" s="148"/>
      <c r="AY73" s="2164"/>
      <c r="AZ73" s="148"/>
      <c r="BA73" s="148"/>
      <c r="BB73" s="2165"/>
      <c r="BC73" s="1996"/>
      <c r="BD73" s="5653">
        <f>_xlfn.XLOOKUP(B68,التشكيل_القديم!$M$5:$M$39,التشكيل_القديم!$L$5:$L$39,0,0)</f>
        <v>7</v>
      </c>
      <c r="BE73" s="6200" t="str">
        <f>"(3)             "&amp; "عضو يسار الدائرة  /  "  &amp;B68</f>
        <v>(3)             عضو يسار الدائرة  /  محمد سامح حلمي مرسي</v>
      </c>
      <c r="BF73" s="6200"/>
      <c r="BG73" s="6200"/>
      <c r="BH73" s="6200"/>
      <c r="BI73" s="6200"/>
      <c r="BJ73" s="6200"/>
      <c r="BK73" s="6200"/>
      <c r="BL73" s="6200"/>
      <c r="BM73" s="6200"/>
      <c r="BN73" s="6200"/>
      <c r="BO73" s="6200"/>
      <c r="BP73" s="6200"/>
      <c r="BQ73" s="6200"/>
      <c r="BR73" s="6200"/>
      <c r="BS73" s="6200"/>
      <c r="BT73" s="6200"/>
      <c r="BU73" s="6200"/>
      <c r="BV73" s="6200"/>
      <c r="BW73" s="6200"/>
      <c r="BX73" s="6200"/>
      <c r="BY73" s="6200"/>
      <c r="BZ73" s="6200"/>
      <c r="CA73" s="6200"/>
      <c r="CB73" s="6200"/>
      <c r="CC73" s="6200"/>
      <c r="CD73" s="6200"/>
      <c r="CE73" s="6201"/>
      <c r="CF73" s="5687">
        <f>_xlfn.XLOOKUP(B69,التشكيل_القديم!$M$5:$M$39,التشكيل_القديم!$L$5:$L$39,0,0)</f>
        <v>0</v>
      </c>
      <c r="CG73" s="6369" t="str">
        <f>IF(B69&lt;&gt;"", "(4)             "&amp; "عضو يسار اليسار  الدائرة  /  "  &amp;B69,"لا يوجد عضو رابع")</f>
        <v>لا يوجد عضو رابع</v>
      </c>
      <c r="CH73" s="6200"/>
      <c r="CI73" s="6200"/>
      <c r="CJ73" s="6200"/>
      <c r="CK73" s="6200"/>
      <c r="CL73" s="6200"/>
      <c r="CM73" s="6200"/>
      <c r="CN73" s="6200"/>
      <c r="CO73" s="6200"/>
      <c r="CP73" s="6200"/>
      <c r="CQ73" s="6200"/>
      <c r="CR73" s="6200"/>
      <c r="CS73" s="6200"/>
      <c r="CT73" s="6200"/>
      <c r="CU73" s="6200"/>
      <c r="CV73" s="6200"/>
      <c r="CW73" s="6200"/>
      <c r="CX73" s="6200"/>
      <c r="CY73" s="6200"/>
      <c r="CZ73" s="6200"/>
      <c r="DA73" s="6200"/>
      <c r="DB73" s="6200"/>
      <c r="DC73" s="6200"/>
      <c r="DD73" s="6200"/>
      <c r="DE73" s="6200"/>
      <c r="DF73" s="6200"/>
      <c r="DG73" s="6201"/>
      <c r="DH73" s="5687">
        <f>_xlfn.XLOOKUP(B71,التشكيل_القديم!$M$5:$M$39,التشكيل_القديم!$L$5:$L$39,0,0)</f>
        <v>0</v>
      </c>
      <c r="DI73" s="6200" t="str">
        <f xml:space="preserve"> IF(B71&lt;&gt;"","(6)             "&amp;"عضو يسار يسار يسار اليسار  الدائرة  /  "  &amp;B71,"لا يوجد عضو سادس")</f>
        <v>لا يوجد عضو سادس</v>
      </c>
      <c r="DJ73" s="6200"/>
      <c r="DK73" s="6200"/>
      <c r="DL73" s="6200"/>
      <c r="DM73" s="6200"/>
      <c r="DN73" s="6200"/>
      <c r="DO73" s="6200"/>
      <c r="DP73" s="6200"/>
      <c r="DQ73" s="6200"/>
      <c r="DR73" s="6200"/>
      <c r="DS73" s="6200"/>
      <c r="DT73" s="6200"/>
      <c r="DU73" s="6200"/>
      <c r="DV73" s="6200"/>
      <c r="DW73" s="6200"/>
      <c r="DX73" s="6200"/>
      <c r="DY73" s="6200"/>
      <c r="DZ73" s="6200"/>
      <c r="EA73" s="6200"/>
      <c r="EB73" s="6200"/>
      <c r="EC73" s="6200"/>
      <c r="ED73" s="6200"/>
      <c r="EE73" s="6200"/>
      <c r="EF73" s="6200"/>
      <c r="EG73" s="6200"/>
      <c r="EH73" s="6200"/>
      <c r="EI73" s="6201"/>
      <c r="EJ73" s="162"/>
      <c r="EK73" s="6348" t="s">
        <v>23</v>
      </c>
      <c r="EL73" s="6349"/>
      <c r="EM73" s="6349"/>
      <c r="EN73" s="6350"/>
      <c r="EO73" s="6370" t="s">
        <v>33</v>
      </c>
      <c r="EP73" s="6370"/>
      <c r="EQ73" s="6370"/>
      <c r="ER73" s="6371"/>
      <c r="ES73" s="6351" t="s">
        <v>184</v>
      </c>
      <c r="ET73" s="6352"/>
      <c r="EU73" s="6352"/>
      <c r="EV73" s="6353"/>
      <c r="EW73" s="6366" t="s">
        <v>185</v>
      </c>
      <c r="EX73" s="6367"/>
      <c r="EY73" s="6367"/>
      <c r="EZ73" s="6368"/>
      <c r="FA73" s="6354" t="s">
        <v>200</v>
      </c>
      <c r="FB73" s="6355"/>
      <c r="FC73" s="6355"/>
      <c r="FD73" s="6356"/>
      <c r="FE73" s="6338" t="s">
        <v>597</v>
      </c>
      <c r="FF73" s="6339"/>
      <c r="FG73" s="6339"/>
      <c r="FH73" s="6340"/>
      <c r="FI73" s="852" t="s">
        <v>205</v>
      </c>
      <c r="FJ73" s="838" t="s">
        <v>190</v>
      </c>
      <c r="FK73" s="838" t="s">
        <v>203</v>
      </c>
      <c r="FL73" s="838" t="s">
        <v>204</v>
      </c>
      <c r="FM73" s="839" t="s">
        <v>116</v>
      </c>
    </row>
    <row r="74" spans="1:174" ht="48" customHeight="1" thickBot="1">
      <c r="A74" s="6202" t="str">
        <f>IF(AND(FH67="ok",FH68="ok",FH69="ok",FH70="ok",FH71="ok", H74 &lt;&gt;"فارغ"),"ok","wrong")</f>
        <v>wrong</v>
      </c>
      <c r="B74" s="6203"/>
      <c r="C74" s="6203"/>
      <c r="D74" s="6203"/>
      <c r="E74" s="6203"/>
      <c r="F74" s="6203"/>
      <c r="G74" s="6204"/>
      <c r="H74" s="6208" t="str">
        <f>IF(Z72=0,"فارغ","")</f>
        <v/>
      </c>
      <c r="I74" s="6209"/>
      <c r="J74" s="6209"/>
      <c r="K74" s="6209"/>
      <c r="L74" s="5677" t="str">
        <f>الاعدادات!$D$6</f>
        <v>2022 وما قبلها</v>
      </c>
      <c r="M74" s="149"/>
      <c r="N74" s="149"/>
      <c r="O74" s="149"/>
      <c r="P74" s="149"/>
      <c r="Q74" s="149"/>
      <c r="R74" s="148"/>
      <c r="S74" s="148"/>
      <c r="T74" s="148"/>
      <c r="U74" s="148"/>
      <c r="V74" s="148"/>
      <c r="W74" s="148"/>
      <c r="X74" s="148"/>
      <c r="Y74" s="148"/>
      <c r="Z74" s="2166"/>
      <c r="AA74" s="148"/>
      <c r="AB74" s="148"/>
      <c r="AC74" s="148"/>
      <c r="AD74" s="148"/>
      <c r="AE74" s="148"/>
      <c r="AF74" s="2163"/>
      <c r="AG74" s="148"/>
      <c r="AH74" s="151"/>
      <c r="AI74" s="148"/>
      <c r="AJ74" s="148"/>
      <c r="AK74" s="148"/>
      <c r="AL74" s="148"/>
      <c r="AM74" s="2163"/>
      <c r="AN74" s="151"/>
      <c r="AO74" s="151"/>
      <c r="AP74" s="151"/>
      <c r="AQ74" s="151"/>
      <c r="AR74" s="151"/>
      <c r="AS74" s="2164"/>
      <c r="AT74" s="148"/>
      <c r="AU74" s="148"/>
      <c r="AV74" s="148"/>
      <c r="AW74" s="148"/>
      <c r="AX74" s="148"/>
      <c r="AY74" s="2164"/>
      <c r="AZ74" s="148"/>
      <c r="BA74" s="148"/>
      <c r="BB74" s="2165"/>
      <c r="BC74" s="5683" t="str">
        <f>الاعدادات!$D$6</f>
        <v>2022 وما قبلها</v>
      </c>
      <c r="BD74" s="76"/>
      <c r="BE74" s="83"/>
      <c r="BF74" s="83"/>
      <c r="BG74" s="84"/>
      <c r="BH74" s="84"/>
      <c r="BI74" s="84"/>
      <c r="BJ74" s="85"/>
      <c r="BK74" s="86"/>
      <c r="BL74" s="87"/>
      <c r="BM74" s="87"/>
      <c r="BN74" s="88"/>
      <c r="BO74" s="88"/>
      <c r="BP74" s="89"/>
      <c r="BQ74" s="77">
        <f t="shared" ref="BQ74:BQ79" si="422">BP74+BO74+BN74+BM74+BL74+BK74+BJ74+BI74+BH74+BG74+BF74+BE74+BD74</f>
        <v>0</v>
      </c>
      <c r="BR74" s="90"/>
      <c r="BS74" s="91"/>
      <c r="BT74" s="92"/>
      <c r="BU74" s="93"/>
      <c r="BV74" s="94"/>
      <c r="BW74" s="95"/>
      <c r="BX74" s="96"/>
      <c r="BY74" s="97"/>
      <c r="BZ74" s="98"/>
      <c r="CA74" s="99"/>
      <c r="CB74" s="79">
        <f t="shared" ref="CB74:CB78" si="423">CA74+BZ74+BY74+BX74+BW74+BV74+BU74+BT74+BS74+BR74+BQ74</f>
        <v>0</v>
      </c>
      <c r="CC74" s="80"/>
      <c r="CD74" s="78"/>
      <c r="CE74" s="102"/>
      <c r="CF74" s="82"/>
      <c r="CG74" s="83"/>
      <c r="CH74" s="83"/>
      <c r="CI74" s="84"/>
      <c r="CJ74" s="84"/>
      <c r="CK74" s="84"/>
      <c r="CL74" s="85"/>
      <c r="CM74" s="86"/>
      <c r="CN74" s="87"/>
      <c r="CO74" s="87"/>
      <c r="CP74" s="88"/>
      <c r="CQ74" s="88"/>
      <c r="CR74" s="89"/>
      <c r="CS74" s="77">
        <f t="shared" ref="CS74:CS79" si="424">CR74+CQ74+CP74+CO74+CN74+CM74+CL74+CK74+CJ74+CI74+CH74+CG74+CF74</f>
        <v>0</v>
      </c>
      <c r="CT74" s="90"/>
      <c r="CU74" s="168"/>
      <c r="CV74" s="92"/>
      <c r="CW74" s="93"/>
      <c r="CX74" s="94"/>
      <c r="CY74" s="95"/>
      <c r="CZ74" s="96"/>
      <c r="DA74" s="97"/>
      <c r="DB74" s="98"/>
      <c r="DC74" s="99"/>
      <c r="DD74" s="79">
        <f t="shared" ref="DD74:DD78" si="425">SUM(CS74:DC74)</f>
        <v>0</v>
      </c>
      <c r="DE74" s="80"/>
      <c r="DF74" s="78"/>
      <c r="DG74" s="102"/>
      <c r="DH74" s="82"/>
      <c r="DI74" s="83"/>
      <c r="DJ74" s="83"/>
      <c r="DK74" s="84"/>
      <c r="DL74" s="84"/>
      <c r="DM74" s="84"/>
      <c r="DN74" s="85"/>
      <c r="DO74" s="86"/>
      <c r="DP74" s="87"/>
      <c r="DQ74" s="87"/>
      <c r="DR74" s="88"/>
      <c r="DS74" s="88"/>
      <c r="DT74" s="89"/>
      <c r="DU74" s="77">
        <f t="shared" ref="DU74:DU79" si="426">DT74+DS74+DR74+DQ74+DP74+DO74+DN74+DM74+DL74+DK74+DJ74+DI74+DH74</f>
        <v>0</v>
      </c>
      <c r="DV74" s="90"/>
      <c r="DW74" s="168"/>
      <c r="DX74" s="92"/>
      <c r="DY74" s="93"/>
      <c r="DZ74" s="94"/>
      <c r="EA74" s="95"/>
      <c r="EB74" s="96"/>
      <c r="EC74" s="97"/>
      <c r="ED74" s="98"/>
      <c r="EE74" s="99"/>
      <c r="EF74" s="79">
        <f t="shared" ref="EF74:EF78" si="427">SUM(DU74:EE74)</f>
        <v>0</v>
      </c>
      <c r="EG74" s="80"/>
      <c r="EH74" s="78"/>
      <c r="EI74" s="102"/>
      <c r="EJ74" s="162" t="s">
        <v>163</v>
      </c>
      <c r="EK74" s="838" t="s">
        <v>190</v>
      </c>
      <c r="EL74" s="838" t="s">
        <v>203</v>
      </c>
      <c r="EM74" s="838" t="s">
        <v>204</v>
      </c>
      <c r="EN74" s="839" t="s">
        <v>116</v>
      </c>
      <c r="EO74" s="838" t="s">
        <v>190</v>
      </c>
      <c r="EP74" s="838" t="s">
        <v>203</v>
      </c>
      <c r="EQ74" s="838" t="s">
        <v>204</v>
      </c>
      <c r="ER74" s="839" t="s">
        <v>116</v>
      </c>
      <c r="ES74" s="838" t="s">
        <v>190</v>
      </c>
      <c r="ET74" s="838" t="s">
        <v>203</v>
      </c>
      <c r="EU74" s="838" t="s">
        <v>204</v>
      </c>
      <c r="EV74" s="839" t="s">
        <v>116</v>
      </c>
      <c r="EW74" s="838" t="s">
        <v>190</v>
      </c>
      <c r="EX74" s="838" t="s">
        <v>203</v>
      </c>
      <c r="EY74" s="838" t="s">
        <v>204</v>
      </c>
      <c r="EZ74" s="839" t="s">
        <v>116</v>
      </c>
      <c r="FA74" s="838" t="s">
        <v>190</v>
      </c>
      <c r="FB74" s="838" t="s">
        <v>203</v>
      </c>
      <c r="FC74" s="838" t="s">
        <v>204</v>
      </c>
      <c r="FD74" s="839" t="s">
        <v>116</v>
      </c>
      <c r="FE74" s="838" t="s">
        <v>190</v>
      </c>
      <c r="FF74" s="838" t="s">
        <v>203</v>
      </c>
      <c r="FG74" s="838" t="s">
        <v>204</v>
      </c>
      <c r="FH74" s="839" t="s">
        <v>116</v>
      </c>
      <c r="FI74" s="836" t="s">
        <v>23</v>
      </c>
      <c r="FJ74" s="166">
        <f>EK79</f>
        <v>0</v>
      </c>
      <c r="FK74" s="166">
        <f>EL79</f>
        <v>0</v>
      </c>
      <c r="FL74" s="166">
        <f t="shared" ref="FL74" si="428">EM79</f>
        <v>0</v>
      </c>
      <c r="FM74" s="166">
        <f t="shared" ref="FM74" si="429">EN79</f>
        <v>0</v>
      </c>
    </row>
    <row r="75" spans="1:174" ht="48" customHeight="1" thickBot="1">
      <c r="A75" s="6205"/>
      <c r="B75" s="6206"/>
      <c r="C75" s="6206"/>
      <c r="D75" s="6206"/>
      <c r="E75" s="6206"/>
      <c r="F75" s="6206"/>
      <c r="G75" s="6207"/>
      <c r="H75" s="6208"/>
      <c r="I75" s="6209"/>
      <c r="J75" s="6209"/>
      <c r="K75" s="6209"/>
      <c r="L75" s="5675">
        <f>الاعدادات!$D$7</f>
        <v>2023</v>
      </c>
      <c r="M75" s="148"/>
      <c r="N75" s="148"/>
      <c r="O75" s="148"/>
      <c r="P75" s="148"/>
      <c r="Q75" s="148"/>
      <c r="R75" s="148"/>
      <c r="S75" s="148"/>
      <c r="T75" s="148"/>
      <c r="U75" s="148"/>
      <c r="V75" s="148"/>
      <c r="W75" s="148"/>
      <c r="X75" s="148"/>
      <c r="Y75" s="148"/>
      <c r="Z75" s="2166"/>
      <c r="AA75" s="148"/>
      <c r="AB75" s="148"/>
      <c r="AC75" s="148"/>
      <c r="AD75" s="148"/>
      <c r="AE75" s="148"/>
      <c r="AF75" s="2163"/>
      <c r="AG75" s="148"/>
      <c r="AH75" s="151"/>
      <c r="AI75" s="148"/>
      <c r="AJ75" s="148"/>
      <c r="AK75" s="148"/>
      <c r="AL75" s="148"/>
      <c r="AM75" s="2163"/>
      <c r="AN75" s="151"/>
      <c r="AO75" s="151"/>
      <c r="AP75" s="151"/>
      <c r="AQ75" s="151"/>
      <c r="AR75" s="151"/>
      <c r="AS75" s="2164"/>
      <c r="AT75" s="148"/>
      <c r="AU75" s="148"/>
      <c r="AV75" s="148"/>
      <c r="AW75" s="148"/>
      <c r="AX75" s="148"/>
      <c r="AY75" s="2164"/>
      <c r="AZ75" s="148"/>
      <c r="BA75" s="148"/>
      <c r="BB75" s="2165"/>
      <c r="BC75" s="5683">
        <f>الاعدادات!$D$7</f>
        <v>2023</v>
      </c>
      <c r="BD75" s="82"/>
      <c r="BE75" s="83"/>
      <c r="BF75" s="83"/>
      <c r="BG75" s="84"/>
      <c r="BH75" s="84"/>
      <c r="BI75" s="84"/>
      <c r="BJ75" s="85"/>
      <c r="BK75" s="86"/>
      <c r="BL75" s="87"/>
      <c r="BM75" s="87"/>
      <c r="BN75" s="88"/>
      <c r="BO75" s="88"/>
      <c r="BP75" s="89"/>
      <c r="BQ75" s="77">
        <f t="shared" si="422"/>
        <v>0</v>
      </c>
      <c r="BR75" s="90"/>
      <c r="BS75" s="91"/>
      <c r="BT75" s="92"/>
      <c r="BU75" s="93"/>
      <c r="BV75" s="94"/>
      <c r="BW75" s="95"/>
      <c r="BX75" s="96"/>
      <c r="BY75" s="97"/>
      <c r="BZ75" s="98"/>
      <c r="CA75" s="99"/>
      <c r="CB75" s="79">
        <f t="shared" si="423"/>
        <v>0</v>
      </c>
      <c r="CC75" s="104"/>
      <c r="CD75" s="92"/>
      <c r="CE75" s="102"/>
      <c r="CF75" s="82"/>
      <c r="CG75" s="83"/>
      <c r="CH75" s="83"/>
      <c r="CI75" s="84"/>
      <c r="CJ75" s="84"/>
      <c r="CK75" s="84"/>
      <c r="CL75" s="85"/>
      <c r="CM75" s="86"/>
      <c r="CN75" s="87"/>
      <c r="CO75" s="87"/>
      <c r="CP75" s="88"/>
      <c r="CQ75" s="88"/>
      <c r="CR75" s="89"/>
      <c r="CS75" s="77">
        <f t="shared" si="424"/>
        <v>0</v>
      </c>
      <c r="CT75" s="90"/>
      <c r="CU75" s="168"/>
      <c r="CV75" s="92"/>
      <c r="CW75" s="93"/>
      <c r="CX75" s="94"/>
      <c r="CY75" s="95"/>
      <c r="CZ75" s="96"/>
      <c r="DA75" s="97"/>
      <c r="DB75" s="98"/>
      <c r="DC75" s="99"/>
      <c r="DD75" s="79">
        <f t="shared" si="425"/>
        <v>0</v>
      </c>
      <c r="DE75" s="104"/>
      <c r="DF75" s="92"/>
      <c r="DG75" s="102"/>
      <c r="DH75" s="82"/>
      <c r="DI75" s="83"/>
      <c r="DJ75" s="83"/>
      <c r="DK75" s="84"/>
      <c r="DL75" s="84"/>
      <c r="DM75" s="84"/>
      <c r="DN75" s="85"/>
      <c r="DO75" s="86"/>
      <c r="DP75" s="87"/>
      <c r="DQ75" s="87"/>
      <c r="DR75" s="88"/>
      <c r="DS75" s="88"/>
      <c r="DT75" s="89"/>
      <c r="DU75" s="77">
        <f t="shared" si="426"/>
        <v>0</v>
      </c>
      <c r="DV75" s="90"/>
      <c r="DW75" s="168"/>
      <c r="DX75" s="92"/>
      <c r="DY75" s="93"/>
      <c r="DZ75" s="94"/>
      <c r="EA75" s="95"/>
      <c r="EB75" s="96"/>
      <c r="EC75" s="97"/>
      <c r="ED75" s="98"/>
      <c r="EE75" s="99"/>
      <c r="EF75" s="79">
        <f t="shared" si="427"/>
        <v>0</v>
      </c>
      <c r="EG75" s="104"/>
      <c r="EH75" s="92"/>
      <c r="EI75" s="102"/>
      <c r="EJ75" s="5675" t="str">
        <f>الاعدادات!$D$6</f>
        <v>2022 وما قبلها</v>
      </c>
      <c r="EK75" s="163">
        <f t="shared" ref="EK75:EK79" si="430">BQ67</f>
        <v>0</v>
      </c>
      <c r="EL75" s="164">
        <f t="shared" ref="EL75:EL79" si="431">BR67</f>
        <v>0</v>
      </c>
      <c r="EM75" s="164">
        <f>BS67+BT67+BU67+BV67+BW67</f>
        <v>0</v>
      </c>
      <c r="EN75" s="165">
        <f>BX67+BY67+BZ67+CA67</f>
        <v>0</v>
      </c>
      <c r="EO75" s="166">
        <f t="shared" ref="EO75:EO79" si="432">CS67</f>
        <v>0</v>
      </c>
      <c r="EP75" s="164">
        <f t="shared" ref="EP75:EP79" si="433">CT67</f>
        <v>0</v>
      </c>
      <c r="EQ75" s="164">
        <f>CU67+CV67+CW67+CX67+CY67</f>
        <v>0</v>
      </c>
      <c r="ER75" s="165">
        <f>CZ67+DA67+DB67+DC67</f>
        <v>0</v>
      </c>
      <c r="ES75" s="166">
        <f t="shared" ref="ES75:ES79" si="434">BQ74</f>
        <v>0</v>
      </c>
      <c r="ET75" s="164">
        <f t="shared" ref="ET75:ET79" si="435">BR74</f>
        <v>0</v>
      </c>
      <c r="EU75" s="164">
        <f>BS74+BT74+BU74+BV74+BW74</f>
        <v>0</v>
      </c>
      <c r="EV75" s="165">
        <f>BX74+BY74+BZ74+CA74</f>
        <v>0</v>
      </c>
      <c r="EW75" s="166">
        <f t="shared" ref="EW75:EW79" si="436">CS74</f>
        <v>0</v>
      </c>
      <c r="EX75" s="164">
        <f t="shared" ref="EX75:EX79" si="437">CT74</f>
        <v>0</v>
      </c>
      <c r="EY75" s="164">
        <f>CU74+CV74+CW74+CX74+CY74</f>
        <v>0</v>
      </c>
      <c r="EZ75" s="167">
        <f>CZ74+DA74+DB74+DC74</f>
        <v>0</v>
      </c>
      <c r="FA75" s="166">
        <f t="shared" ref="FA75:FA79" si="438">DU67</f>
        <v>0</v>
      </c>
      <c r="FB75" s="164">
        <f t="shared" ref="FB75:FB79" si="439">DV67</f>
        <v>0</v>
      </c>
      <c r="FC75" s="164">
        <f>DW67+DX67+DY67+DZ67+EA67</f>
        <v>0</v>
      </c>
      <c r="FD75" s="167">
        <f>EB67+EC67+ED67+EE67</f>
        <v>0</v>
      </c>
      <c r="FE75" s="166">
        <f t="shared" ref="FE75:FE79" si="440">DU74</f>
        <v>0</v>
      </c>
      <c r="FF75" s="164">
        <f t="shared" ref="FF75:FF79" si="441">DV74</f>
        <v>0</v>
      </c>
      <c r="FG75" s="164">
        <f>DW74+DX74+DY74+DZ74+EA74</f>
        <v>0</v>
      </c>
      <c r="FH75" s="167">
        <f>EB74+EC74+ED74+EE74</f>
        <v>0</v>
      </c>
      <c r="FI75" s="837" t="s">
        <v>33</v>
      </c>
      <c r="FJ75" s="169">
        <f>EO79</f>
        <v>0</v>
      </c>
      <c r="FK75" s="169">
        <f t="shared" ref="FK75" si="442">EP79</f>
        <v>0</v>
      </c>
      <c r="FL75" s="169">
        <f t="shared" ref="FL75" si="443">EQ79</f>
        <v>0</v>
      </c>
      <c r="FM75" s="169">
        <f t="shared" ref="FM75" si="444">ER79</f>
        <v>0</v>
      </c>
    </row>
    <row r="76" spans="1:174" ht="48" customHeight="1" thickBot="1">
      <c r="A76" s="143"/>
      <c r="B76" s="157"/>
      <c r="C76" s="157"/>
      <c r="D76" s="157"/>
      <c r="E76" s="158"/>
      <c r="F76" s="158"/>
      <c r="G76" s="159"/>
      <c r="H76" s="144"/>
      <c r="I76" s="144"/>
      <c r="J76" s="145"/>
      <c r="K76" s="146"/>
      <c r="L76" s="5675">
        <f>الاعدادات!$D$8</f>
        <v>2024</v>
      </c>
      <c r="M76" s="148"/>
      <c r="N76" s="148"/>
      <c r="O76" s="148"/>
      <c r="P76" s="148"/>
      <c r="Q76" s="148"/>
      <c r="R76" s="148"/>
      <c r="S76" s="148"/>
      <c r="T76" s="148"/>
      <c r="U76" s="148"/>
      <c r="V76" s="148"/>
      <c r="W76" s="148"/>
      <c r="X76" s="148"/>
      <c r="Y76" s="148"/>
      <c r="Z76" s="2166"/>
      <c r="AA76" s="148"/>
      <c r="AB76" s="148"/>
      <c r="AC76" s="148"/>
      <c r="AD76" s="148"/>
      <c r="AE76" s="148"/>
      <c r="AF76" s="2163"/>
      <c r="AG76" s="148"/>
      <c r="AH76" s="151"/>
      <c r="AI76" s="148"/>
      <c r="AJ76" s="148"/>
      <c r="AK76" s="148"/>
      <c r="AL76" s="148"/>
      <c r="AM76" s="2163"/>
      <c r="AN76" s="151"/>
      <c r="AO76" s="151"/>
      <c r="AP76" s="151"/>
      <c r="AQ76" s="151"/>
      <c r="AR76" s="151"/>
      <c r="AS76" s="2164"/>
      <c r="AT76" s="148"/>
      <c r="AU76" s="148"/>
      <c r="AV76" s="148"/>
      <c r="AW76" s="148"/>
      <c r="AX76" s="148"/>
      <c r="AY76" s="2164"/>
      <c r="AZ76" s="148"/>
      <c r="BA76" s="148"/>
      <c r="BB76" s="2165"/>
      <c r="BC76" s="5683">
        <f>الاعدادات!$D$8</f>
        <v>2024</v>
      </c>
      <c r="BD76" s="82"/>
      <c r="BE76" s="83"/>
      <c r="BF76" s="83"/>
      <c r="BG76" s="84"/>
      <c r="BH76" s="84"/>
      <c r="BI76" s="84"/>
      <c r="BJ76" s="85"/>
      <c r="BK76" s="86"/>
      <c r="BL76" s="87"/>
      <c r="BM76" s="87"/>
      <c r="BN76" s="88"/>
      <c r="BO76" s="88"/>
      <c r="BP76" s="89"/>
      <c r="BQ76" s="77">
        <f t="shared" si="422"/>
        <v>0</v>
      </c>
      <c r="BR76" s="90"/>
      <c r="BS76" s="91"/>
      <c r="BT76" s="92"/>
      <c r="BU76" s="93"/>
      <c r="BV76" s="94"/>
      <c r="BW76" s="95"/>
      <c r="BX76" s="96"/>
      <c r="BY76" s="97"/>
      <c r="BZ76" s="98"/>
      <c r="CA76" s="99"/>
      <c r="CB76" s="79">
        <f t="shared" si="423"/>
        <v>0</v>
      </c>
      <c r="CC76" s="104"/>
      <c r="CD76" s="92"/>
      <c r="CE76" s="102"/>
      <c r="CF76" s="82"/>
      <c r="CG76" s="83"/>
      <c r="CH76" s="83"/>
      <c r="CI76" s="84"/>
      <c r="CJ76" s="84"/>
      <c r="CK76" s="84"/>
      <c r="CL76" s="85"/>
      <c r="CM76" s="86"/>
      <c r="CN76" s="87"/>
      <c r="CO76" s="87"/>
      <c r="CP76" s="88"/>
      <c r="CQ76" s="88"/>
      <c r="CR76" s="89"/>
      <c r="CS76" s="77">
        <f t="shared" si="424"/>
        <v>0</v>
      </c>
      <c r="CT76" s="90"/>
      <c r="CU76" s="168"/>
      <c r="CV76" s="92"/>
      <c r="CW76" s="93"/>
      <c r="CX76" s="94"/>
      <c r="CY76" s="95"/>
      <c r="CZ76" s="96"/>
      <c r="DA76" s="97"/>
      <c r="DB76" s="98"/>
      <c r="DC76" s="99"/>
      <c r="DD76" s="79">
        <f t="shared" si="425"/>
        <v>0</v>
      </c>
      <c r="DE76" s="104"/>
      <c r="DF76" s="92"/>
      <c r="DG76" s="102"/>
      <c r="DH76" s="82"/>
      <c r="DI76" s="83"/>
      <c r="DJ76" s="83"/>
      <c r="DK76" s="84"/>
      <c r="DL76" s="84"/>
      <c r="DM76" s="84"/>
      <c r="DN76" s="85"/>
      <c r="DO76" s="86"/>
      <c r="DP76" s="87"/>
      <c r="DQ76" s="87"/>
      <c r="DR76" s="88"/>
      <c r="DS76" s="88"/>
      <c r="DT76" s="89"/>
      <c r="DU76" s="77">
        <f t="shared" si="426"/>
        <v>0</v>
      </c>
      <c r="DV76" s="90"/>
      <c r="DW76" s="168"/>
      <c r="DX76" s="92"/>
      <c r="DY76" s="93"/>
      <c r="DZ76" s="94"/>
      <c r="EA76" s="95"/>
      <c r="EB76" s="96"/>
      <c r="EC76" s="97"/>
      <c r="ED76" s="98"/>
      <c r="EE76" s="99"/>
      <c r="EF76" s="79">
        <f t="shared" si="427"/>
        <v>0</v>
      </c>
      <c r="EG76" s="104"/>
      <c r="EH76" s="92"/>
      <c r="EI76" s="102"/>
      <c r="EJ76" s="5675">
        <f>الاعدادات!$D$7</f>
        <v>2023</v>
      </c>
      <c r="EK76" s="163">
        <f t="shared" si="430"/>
        <v>0</v>
      </c>
      <c r="EL76" s="164">
        <f t="shared" si="431"/>
        <v>0</v>
      </c>
      <c r="EM76" s="164">
        <f>BS68+BT68+BU68+BV68+BW68</f>
        <v>0</v>
      </c>
      <c r="EN76" s="165">
        <f>BX68+BY68+BZ68+CA68</f>
        <v>0</v>
      </c>
      <c r="EO76" s="166">
        <f t="shared" si="432"/>
        <v>0</v>
      </c>
      <c r="EP76" s="164">
        <f t="shared" si="433"/>
        <v>0</v>
      </c>
      <c r="EQ76" s="164">
        <f>CU68+CV68+CW68+CX68+CY68</f>
        <v>0</v>
      </c>
      <c r="ER76" s="165">
        <f>CZ68+DA68+DB68+DC68</f>
        <v>0</v>
      </c>
      <c r="ES76" s="166">
        <f t="shared" si="434"/>
        <v>0</v>
      </c>
      <c r="ET76" s="164">
        <f t="shared" si="435"/>
        <v>0</v>
      </c>
      <c r="EU76" s="164">
        <f>BS75+BT75+BU75+BV75+BW75</f>
        <v>0</v>
      </c>
      <c r="EV76" s="165">
        <f>BX75+BY75+BZ75+CA75</f>
        <v>0</v>
      </c>
      <c r="EW76" s="166">
        <f t="shared" si="436"/>
        <v>0</v>
      </c>
      <c r="EX76" s="164">
        <f t="shared" si="437"/>
        <v>0</v>
      </c>
      <c r="EY76" s="164">
        <f>CU75+CV75+CW75+CX75+CY75</f>
        <v>0</v>
      </c>
      <c r="EZ76" s="167">
        <f>CZ75+DA75+DB75+DC75</f>
        <v>0</v>
      </c>
      <c r="FA76" s="166">
        <f t="shared" si="438"/>
        <v>0</v>
      </c>
      <c r="FB76" s="164">
        <f t="shared" si="439"/>
        <v>0</v>
      </c>
      <c r="FC76" s="164">
        <f>DW68+DX68+DY68+DZ68+EA68</f>
        <v>0</v>
      </c>
      <c r="FD76" s="167">
        <f>EB68+EC68+ED68+EE68</f>
        <v>0</v>
      </c>
      <c r="FE76" s="166">
        <f t="shared" si="440"/>
        <v>0</v>
      </c>
      <c r="FF76" s="164">
        <f t="shared" si="441"/>
        <v>0</v>
      </c>
      <c r="FG76" s="164">
        <f>DW75+DX75+DY75+DZ75+EA75</f>
        <v>0</v>
      </c>
      <c r="FH76" s="167">
        <f>EB75+EC75+ED75+EE75</f>
        <v>0</v>
      </c>
      <c r="FI76" s="837" t="s">
        <v>184</v>
      </c>
      <c r="FJ76" s="169">
        <f>ES79</f>
        <v>0</v>
      </c>
      <c r="FK76" s="169">
        <f t="shared" ref="FK76" si="445">ET79</f>
        <v>0</v>
      </c>
      <c r="FL76" s="169">
        <f t="shared" ref="FL76" si="446">EU79</f>
        <v>0</v>
      </c>
      <c r="FM76" s="169">
        <f t="shared" ref="FM76" si="447">EV79</f>
        <v>0</v>
      </c>
    </row>
    <row r="77" spans="1:174" ht="48" customHeight="1" thickBot="1">
      <c r="A77" s="143"/>
      <c r="B77" s="157"/>
      <c r="C77" s="157"/>
      <c r="D77" s="157"/>
      <c r="E77" s="158"/>
      <c r="F77" s="158"/>
      <c r="G77" s="159"/>
      <c r="H77" s="144"/>
      <c r="I77" s="144"/>
      <c r="J77" s="145"/>
      <c r="K77" s="146"/>
      <c r="L77" s="5675">
        <f>الاعدادات!$D$9</f>
        <v>2025</v>
      </c>
      <c r="M77" s="172"/>
      <c r="N77" s="172"/>
      <c r="O77" s="172"/>
      <c r="P77" s="172"/>
      <c r="Q77" s="172"/>
      <c r="R77" s="172"/>
      <c r="S77" s="172"/>
      <c r="T77" s="172"/>
      <c r="U77" s="172"/>
      <c r="V77" s="172"/>
      <c r="W77" s="172"/>
      <c r="X77" s="172"/>
      <c r="Y77" s="172"/>
      <c r="Z77" s="174"/>
      <c r="AA77" s="172"/>
      <c r="AB77" s="172"/>
      <c r="AC77" s="172"/>
      <c r="AD77" s="172"/>
      <c r="AE77" s="172"/>
      <c r="AF77" s="172"/>
      <c r="AG77" s="172"/>
      <c r="AH77" s="172"/>
      <c r="AI77" s="172"/>
      <c r="AJ77" s="172"/>
      <c r="AK77" s="172"/>
      <c r="AL77" s="172"/>
      <c r="AM77" s="172"/>
      <c r="AN77" s="172"/>
      <c r="AO77" s="172"/>
      <c r="AP77" s="172"/>
      <c r="AQ77" s="172"/>
      <c r="AR77" s="172"/>
      <c r="AS77" s="175"/>
      <c r="AT77" s="172"/>
      <c r="AU77" s="172"/>
      <c r="AV77" s="172"/>
      <c r="AW77" s="172"/>
      <c r="AX77" s="172"/>
      <c r="AY77" s="175"/>
      <c r="AZ77" s="172"/>
      <c r="BA77" s="172"/>
      <c r="BB77" s="2165"/>
      <c r="BC77" s="5683">
        <f>الاعدادات!$D$9</f>
        <v>2025</v>
      </c>
      <c r="BD77" s="82"/>
      <c r="BE77" s="83"/>
      <c r="BF77" s="83"/>
      <c r="BG77" s="84"/>
      <c r="BH77" s="84"/>
      <c r="BI77" s="84"/>
      <c r="BJ77" s="85"/>
      <c r="BK77" s="86"/>
      <c r="BL77" s="87"/>
      <c r="BM77" s="87"/>
      <c r="BN77" s="88"/>
      <c r="BO77" s="88"/>
      <c r="BP77" s="89"/>
      <c r="BQ77" s="77">
        <f t="shared" si="422"/>
        <v>0</v>
      </c>
      <c r="BR77" s="90"/>
      <c r="BS77" s="91"/>
      <c r="BT77" s="92"/>
      <c r="BU77" s="93"/>
      <c r="BV77" s="94"/>
      <c r="BW77" s="95"/>
      <c r="BX77" s="96"/>
      <c r="BY77" s="97"/>
      <c r="BZ77" s="98"/>
      <c r="CA77" s="99"/>
      <c r="CB77" s="79">
        <f t="shared" si="423"/>
        <v>0</v>
      </c>
      <c r="CC77" s="104"/>
      <c r="CD77" s="92"/>
      <c r="CE77" s="102"/>
      <c r="CF77" s="82"/>
      <c r="CG77" s="83"/>
      <c r="CH77" s="83"/>
      <c r="CI77" s="84"/>
      <c r="CJ77" s="84"/>
      <c r="CK77" s="84"/>
      <c r="CL77" s="85"/>
      <c r="CM77" s="86"/>
      <c r="CN77" s="87"/>
      <c r="CO77" s="87"/>
      <c r="CP77" s="88"/>
      <c r="CQ77" s="88"/>
      <c r="CR77" s="89"/>
      <c r="CS77" s="77">
        <f t="shared" si="424"/>
        <v>0</v>
      </c>
      <c r="CT77" s="90"/>
      <c r="CU77" s="168"/>
      <c r="CV77" s="92"/>
      <c r="CW77" s="93"/>
      <c r="CX77" s="94"/>
      <c r="CY77" s="95"/>
      <c r="CZ77" s="96"/>
      <c r="DA77" s="97"/>
      <c r="DB77" s="98"/>
      <c r="DC77" s="99"/>
      <c r="DD77" s="79">
        <f t="shared" si="425"/>
        <v>0</v>
      </c>
      <c r="DE77" s="104"/>
      <c r="DF77" s="92"/>
      <c r="DG77" s="102"/>
      <c r="DH77" s="82"/>
      <c r="DI77" s="83"/>
      <c r="DJ77" s="83"/>
      <c r="DK77" s="84"/>
      <c r="DL77" s="84"/>
      <c r="DM77" s="84"/>
      <c r="DN77" s="85"/>
      <c r="DO77" s="86"/>
      <c r="DP77" s="87"/>
      <c r="DQ77" s="87"/>
      <c r="DR77" s="88"/>
      <c r="DS77" s="88"/>
      <c r="DT77" s="89"/>
      <c r="DU77" s="77">
        <f t="shared" si="426"/>
        <v>0</v>
      </c>
      <c r="DV77" s="90"/>
      <c r="DW77" s="168"/>
      <c r="DX77" s="92"/>
      <c r="DY77" s="93"/>
      <c r="DZ77" s="94"/>
      <c r="EA77" s="95"/>
      <c r="EB77" s="96"/>
      <c r="EC77" s="97"/>
      <c r="ED77" s="98"/>
      <c r="EE77" s="99"/>
      <c r="EF77" s="79">
        <f t="shared" si="427"/>
        <v>0</v>
      </c>
      <c r="EG77" s="104"/>
      <c r="EH77" s="92"/>
      <c r="EI77" s="102"/>
      <c r="EJ77" s="5675">
        <f>الاعدادات!$D$8</f>
        <v>2024</v>
      </c>
      <c r="EK77" s="163">
        <f t="shared" si="430"/>
        <v>0</v>
      </c>
      <c r="EL77" s="164">
        <f t="shared" si="431"/>
        <v>0</v>
      </c>
      <c r="EM77" s="164">
        <f>BS69+BT69+BU69+BV69+BW69</f>
        <v>0</v>
      </c>
      <c r="EN77" s="165">
        <f>BX69+BY69+BZ69+CA69</f>
        <v>0</v>
      </c>
      <c r="EO77" s="166">
        <f t="shared" si="432"/>
        <v>0</v>
      </c>
      <c r="EP77" s="164">
        <f t="shared" si="433"/>
        <v>0</v>
      </c>
      <c r="EQ77" s="164">
        <f>CU69+CV69+CW69+CX69+CY69</f>
        <v>0</v>
      </c>
      <c r="ER77" s="165">
        <f>CZ69+DA69+DB69+DC69</f>
        <v>0</v>
      </c>
      <c r="ES77" s="166">
        <f t="shared" si="434"/>
        <v>0</v>
      </c>
      <c r="ET77" s="164">
        <f t="shared" si="435"/>
        <v>0</v>
      </c>
      <c r="EU77" s="164">
        <f>BS76+BT76+BU76+BV76+BW76</f>
        <v>0</v>
      </c>
      <c r="EV77" s="165">
        <f>BX76+BY76+BZ76+CA76</f>
        <v>0</v>
      </c>
      <c r="EW77" s="166">
        <f t="shared" si="436"/>
        <v>0</v>
      </c>
      <c r="EX77" s="164">
        <f t="shared" si="437"/>
        <v>0</v>
      </c>
      <c r="EY77" s="164">
        <f>CU76+CV76+CW76+CX76+CY76</f>
        <v>0</v>
      </c>
      <c r="EZ77" s="167">
        <f>CZ76+DA76+DB76+DC76</f>
        <v>0</v>
      </c>
      <c r="FA77" s="166">
        <f t="shared" si="438"/>
        <v>0</v>
      </c>
      <c r="FB77" s="164">
        <f t="shared" si="439"/>
        <v>0</v>
      </c>
      <c r="FC77" s="164">
        <f>DW69+DX69+DY69+DZ69+EA69</f>
        <v>0</v>
      </c>
      <c r="FD77" s="167">
        <f>EB69+EC69+ED69+EE69</f>
        <v>0</v>
      </c>
      <c r="FE77" s="166">
        <f t="shared" si="440"/>
        <v>0</v>
      </c>
      <c r="FF77" s="164">
        <f t="shared" si="441"/>
        <v>0</v>
      </c>
      <c r="FG77" s="164">
        <f>DW76+DX76+DY76+DZ76+EA76</f>
        <v>0</v>
      </c>
      <c r="FH77" s="167">
        <f>EB76+EC76+ED76+EE76</f>
        <v>0</v>
      </c>
      <c r="FI77" s="837" t="s">
        <v>185</v>
      </c>
      <c r="FJ77" s="169">
        <f>EW79</f>
        <v>0</v>
      </c>
      <c r="FK77" s="169">
        <f t="shared" ref="FK77" si="448">EX79</f>
        <v>0</v>
      </c>
      <c r="FL77" s="169">
        <f t="shared" ref="FL77" si="449">EY79</f>
        <v>0</v>
      </c>
      <c r="FM77" s="169">
        <f t="shared" ref="FM77" si="450">EZ79</f>
        <v>0</v>
      </c>
    </row>
    <row r="78" spans="1:174" ht="48" customHeight="1" thickBot="1">
      <c r="A78" s="143"/>
      <c r="B78" s="157"/>
      <c r="C78" s="157"/>
      <c r="D78" s="157"/>
      <c r="E78" s="158"/>
      <c r="F78" s="158"/>
      <c r="G78" s="159"/>
      <c r="H78" s="144"/>
      <c r="I78" s="144"/>
      <c r="J78" s="145"/>
      <c r="K78" s="146"/>
      <c r="L78" s="5675">
        <f>الاعدادات!$D$10</f>
        <v>2026</v>
      </c>
      <c r="M78" s="172"/>
      <c r="N78" s="172"/>
      <c r="O78" s="172"/>
      <c r="P78" s="172"/>
      <c r="Q78" s="172"/>
      <c r="R78" s="172"/>
      <c r="S78" s="172"/>
      <c r="T78" s="172"/>
      <c r="U78" s="172"/>
      <c r="V78" s="172"/>
      <c r="W78" s="172"/>
      <c r="X78" s="172"/>
      <c r="Y78" s="172"/>
      <c r="Z78" s="174"/>
      <c r="AA78" s="172"/>
      <c r="AB78" s="172"/>
      <c r="AC78" s="172"/>
      <c r="AD78" s="172"/>
      <c r="AE78" s="172"/>
      <c r="AF78" s="172"/>
      <c r="AG78" s="172"/>
      <c r="AH78" s="172"/>
      <c r="AI78" s="172"/>
      <c r="AJ78" s="172"/>
      <c r="AK78" s="172"/>
      <c r="AL78" s="172"/>
      <c r="AM78" s="172"/>
      <c r="AN78" s="172"/>
      <c r="AO78" s="172"/>
      <c r="AP78" s="172"/>
      <c r="AQ78" s="172"/>
      <c r="AR78" s="172"/>
      <c r="AS78" s="175"/>
      <c r="AT78" s="172"/>
      <c r="AU78" s="172"/>
      <c r="AV78" s="172"/>
      <c r="AW78" s="172"/>
      <c r="AX78" s="172"/>
      <c r="AY78" s="175"/>
      <c r="AZ78" s="172"/>
      <c r="BA78" s="172"/>
      <c r="BB78" s="2165"/>
      <c r="BC78" s="5683">
        <f>الاعدادات!$D$10</f>
        <v>2026</v>
      </c>
      <c r="BD78" s="117"/>
      <c r="BE78" s="118"/>
      <c r="BF78" s="118"/>
      <c r="BG78" s="119"/>
      <c r="BH78" s="119"/>
      <c r="BI78" s="119"/>
      <c r="BJ78" s="120"/>
      <c r="BK78" s="121"/>
      <c r="BL78" s="122"/>
      <c r="BM78" s="122"/>
      <c r="BN78" s="123"/>
      <c r="BO78" s="123"/>
      <c r="BP78" s="124"/>
      <c r="BQ78" s="125">
        <f t="shared" si="422"/>
        <v>0</v>
      </c>
      <c r="BR78" s="126"/>
      <c r="BS78" s="127"/>
      <c r="BT78" s="128"/>
      <c r="BU78" s="129"/>
      <c r="BV78" s="130"/>
      <c r="BW78" s="131"/>
      <c r="BX78" s="132"/>
      <c r="BY78" s="133"/>
      <c r="BZ78" s="134"/>
      <c r="CA78" s="135"/>
      <c r="CB78" s="136">
        <f t="shared" si="423"/>
        <v>0</v>
      </c>
      <c r="CC78" s="137"/>
      <c r="CD78" s="128"/>
      <c r="CE78" s="141"/>
      <c r="CF78" s="117"/>
      <c r="CG78" s="118"/>
      <c r="CH78" s="118"/>
      <c r="CI78" s="119"/>
      <c r="CJ78" s="119"/>
      <c r="CK78" s="119"/>
      <c r="CL78" s="120"/>
      <c r="CM78" s="121"/>
      <c r="CN78" s="122"/>
      <c r="CO78" s="122"/>
      <c r="CP78" s="123"/>
      <c r="CQ78" s="123"/>
      <c r="CR78" s="124"/>
      <c r="CS78" s="125">
        <f t="shared" si="424"/>
        <v>0</v>
      </c>
      <c r="CT78" s="126"/>
      <c r="CU78" s="176"/>
      <c r="CV78" s="128"/>
      <c r="CW78" s="129"/>
      <c r="CX78" s="130"/>
      <c r="CY78" s="131"/>
      <c r="CZ78" s="132"/>
      <c r="DA78" s="133"/>
      <c r="DB78" s="134"/>
      <c r="DC78" s="135"/>
      <c r="DD78" s="136">
        <f t="shared" si="425"/>
        <v>0</v>
      </c>
      <c r="DE78" s="137"/>
      <c r="DF78" s="128"/>
      <c r="DG78" s="141"/>
      <c r="DH78" s="117"/>
      <c r="DI78" s="118"/>
      <c r="DJ78" s="118"/>
      <c r="DK78" s="119"/>
      <c r="DL78" s="119"/>
      <c r="DM78" s="119"/>
      <c r="DN78" s="120"/>
      <c r="DO78" s="121"/>
      <c r="DP78" s="122"/>
      <c r="DQ78" s="122"/>
      <c r="DR78" s="123"/>
      <c r="DS78" s="123"/>
      <c r="DT78" s="124"/>
      <c r="DU78" s="125">
        <f t="shared" si="426"/>
        <v>0</v>
      </c>
      <c r="DV78" s="126"/>
      <c r="DW78" s="176"/>
      <c r="DX78" s="128"/>
      <c r="DY78" s="129"/>
      <c r="DZ78" s="130"/>
      <c r="EA78" s="131"/>
      <c r="EB78" s="132"/>
      <c r="EC78" s="133"/>
      <c r="ED78" s="134"/>
      <c r="EE78" s="135"/>
      <c r="EF78" s="136">
        <f t="shared" si="427"/>
        <v>0</v>
      </c>
      <c r="EG78" s="137"/>
      <c r="EH78" s="128"/>
      <c r="EI78" s="141"/>
      <c r="EJ78" s="5675">
        <f>الاعدادات!$D$9</f>
        <v>2025</v>
      </c>
      <c r="EK78" s="163">
        <f t="shared" si="430"/>
        <v>0</v>
      </c>
      <c r="EL78" s="164">
        <f t="shared" si="431"/>
        <v>0</v>
      </c>
      <c r="EM78" s="164">
        <f>BS70+BT70+BU70+BV70+BW70</f>
        <v>0</v>
      </c>
      <c r="EN78" s="165">
        <f>BX70+BY70+BZ70+CA70</f>
        <v>0</v>
      </c>
      <c r="EO78" s="166">
        <f t="shared" si="432"/>
        <v>0</v>
      </c>
      <c r="EP78" s="164">
        <f t="shared" si="433"/>
        <v>0</v>
      </c>
      <c r="EQ78" s="164">
        <f>CU70+CV70+CW70+CX70+CY70</f>
        <v>0</v>
      </c>
      <c r="ER78" s="165">
        <f>CZ70+DA70+DB70+DC70</f>
        <v>0</v>
      </c>
      <c r="ES78" s="166">
        <f t="shared" si="434"/>
        <v>0</v>
      </c>
      <c r="ET78" s="164">
        <f t="shared" si="435"/>
        <v>0</v>
      </c>
      <c r="EU78" s="164">
        <f>BS77+BT77+BU77+BV77+BW77</f>
        <v>0</v>
      </c>
      <c r="EV78" s="165">
        <f>BX77+BY77+BZ77+CA77</f>
        <v>0</v>
      </c>
      <c r="EW78" s="166">
        <f t="shared" si="436"/>
        <v>0</v>
      </c>
      <c r="EX78" s="164">
        <f t="shared" si="437"/>
        <v>0</v>
      </c>
      <c r="EY78" s="164">
        <f>CU77+CV77+CW77+CX77+CY77</f>
        <v>0</v>
      </c>
      <c r="EZ78" s="167">
        <f>CZ77+DA77+DB77+DC77</f>
        <v>0</v>
      </c>
      <c r="FA78" s="166">
        <f t="shared" si="438"/>
        <v>0</v>
      </c>
      <c r="FB78" s="164">
        <f t="shared" si="439"/>
        <v>0</v>
      </c>
      <c r="FC78" s="164">
        <f>DW70+DX70+DY70+DZ70+EA70</f>
        <v>0</v>
      </c>
      <c r="FD78" s="167">
        <f>EB70+EC70+ED70+EE70</f>
        <v>0</v>
      </c>
      <c r="FE78" s="166">
        <f t="shared" si="440"/>
        <v>0</v>
      </c>
      <c r="FF78" s="164">
        <f t="shared" si="441"/>
        <v>0</v>
      </c>
      <c r="FG78" s="164">
        <f>DW77+DX77+DY77+DZ77+EA77</f>
        <v>0</v>
      </c>
      <c r="FH78" s="167">
        <f>EB77+EC77+ED77+EE77</f>
        <v>0</v>
      </c>
      <c r="FI78" s="837" t="s">
        <v>200</v>
      </c>
      <c r="FJ78" s="169">
        <f>FA79</f>
        <v>0</v>
      </c>
      <c r="FK78" s="169">
        <f t="shared" ref="FK78" si="451">FB79</f>
        <v>0</v>
      </c>
      <c r="FL78" s="169">
        <f t="shared" ref="FL78" si="452">FC79</f>
        <v>0</v>
      </c>
      <c r="FM78" s="169">
        <f>FD79</f>
        <v>0</v>
      </c>
    </row>
    <row r="79" spans="1:174" ht="48" customHeight="1" thickBot="1">
      <c r="A79" s="143"/>
      <c r="B79" s="172"/>
      <c r="C79" s="172"/>
      <c r="D79" s="172"/>
      <c r="E79" s="172"/>
      <c r="F79" s="172"/>
      <c r="G79" s="172"/>
      <c r="H79" s="172"/>
      <c r="I79" s="172"/>
      <c r="J79" s="145"/>
      <c r="K79" s="146"/>
      <c r="L79" s="173"/>
      <c r="M79" s="172"/>
      <c r="N79" s="172"/>
      <c r="O79" s="172"/>
      <c r="P79" s="172"/>
      <c r="Q79" s="172"/>
      <c r="R79" s="172"/>
      <c r="S79" s="172"/>
      <c r="T79" s="172"/>
      <c r="U79" s="172"/>
      <c r="V79" s="172"/>
      <c r="W79" s="172"/>
      <c r="X79" s="172"/>
      <c r="Y79" s="172"/>
      <c r="Z79" s="174"/>
      <c r="AA79" s="172"/>
      <c r="AB79" s="172"/>
      <c r="AC79" s="172"/>
      <c r="AD79" s="172"/>
      <c r="AE79" s="172"/>
      <c r="AF79" s="172"/>
      <c r="AG79" s="172"/>
      <c r="AH79" s="172"/>
      <c r="AI79" s="172"/>
      <c r="AJ79" s="172"/>
      <c r="AK79" s="172"/>
      <c r="AL79" s="172"/>
      <c r="AM79" s="172"/>
      <c r="AN79" s="172"/>
      <c r="AO79" s="172"/>
      <c r="AP79" s="172"/>
      <c r="AQ79" s="172"/>
      <c r="AR79" s="172"/>
      <c r="AS79" s="175"/>
      <c r="AT79" s="172"/>
      <c r="AU79" s="172"/>
      <c r="AV79" s="172"/>
      <c r="AW79" s="172"/>
      <c r="AX79" s="172"/>
      <c r="AY79" s="175"/>
      <c r="AZ79" s="172"/>
      <c r="BA79" s="172"/>
      <c r="BB79" s="2165"/>
      <c r="BC79" s="2009" t="s">
        <v>181</v>
      </c>
      <c r="BD79" s="5689">
        <f t="shared" ref="BD79:BP79" si="453">SUM(BD74:BD78)</f>
        <v>0</v>
      </c>
      <c r="BE79" s="5690">
        <f t="shared" si="453"/>
        <v>0</v>
      </c>
      <c r="BF79" s="5690">
        <f t="shared" si="453"/>
        <v>0</v>
      </c>
      <c r="BG79" s="5690">
        <f t="shared" si="453"/>
        <v>0</v>
      </c>
      <c r="BH79" s="5690">
        <f t="shared" si="453"/>
        <v>0</v>
      </c>
      <c r="BI79" s="5690">
        <f t="shared" si="453"/>
        <v>0</v>
      </c>
      <c r="BJ79" s="5690">
        <f t="shared" si="453"/>
        <v>0</v>
      </c>
      <c r="BK79" s="5690">
        <f t="shared" si="453"/>
        <v>0</v>
      </c>
      <c r="BL79" s="5690">
        <f t="shared" si="453"/>
        <v>0</v>
      </c>
      <c r="BM79" s="5690">
        <f t="shared" si="453"/>
        <v>0</v>
      </c>
      <c r="BN79" s="5690">
        <f t="shared" si="453"/>
        <v>0</v>
      </c>
      <c r="BO79" s="5690">
        <f t="shared" si="453"/>
        <v>0</v>
      </c>
      <c r="BP79" s="5690">
        <f t="shared" si="453"/>
        <v>0</v>
      </c>
      <c r="BQ79" s="5691">
        <f t="shared" si="422"/>
        <v>0</v>
      </c>
      <c r="BR79" s="5690">
        <f t="shared" ref="BR79:CR79" si="454">SUM(BR74:BR78)</f>
        <v>0</v>
      </c>
      <c r="BS79" s="5690">
        <f t="shared" si="454"/>
        <v>0</v>
      </c>
      <c r="BT79" s="5690">
        <f t="shared" si="454"/>
        <v>0</v>
      </c>
      <c r="BU79" s="5690">
        <f t="shared" si="454"/>
        <v>0</v>
      </c>
      <c r="BV79" s="5690">
        <f t="shared" si="454"/>
        <v>0</v>
      </c>
      <c r="BW79" s="5690">
        <f t="shared" si="454"/>
        <v>0</v>
      </c>
      <c r="BX79" s="5690">
        <f t="shared" si="454"/>
        <v>0</v>
      </c>
      <c r="BY79" s="5690">
        <f t="shared" si="454"/>
        <v>0</v>
      </c>
      <c r="BZ79" s="5692">
        <f t="shared" si="454"/>
        <v>0</v>
      </c>
      <c r="CA79" s="5690">
        <f t="shared" si="454"/>
        <v>0</v>
      </c>
      <c r="CB79" s="5690">
        <f t="shared" si="454"/>
        <v>0</v>
      </c>
      <c r="CC79" s="5690">
        <f t="shared" si="454"/>
        <v>0</v>
      </c>
      <c r="CD79" s="5690">
        <f t="shared" si="454"/>
        <v>0</v>
      </c>
      <c r="CE79" s="5693">
        <f t="shared" si="454"/>
        <v>0</v>
      </c>
      <c r="CF79" s="5689">
        <f t="shared" si="454"/>
        <v>0</v>
      </c>
      <c r="CG79" s="5690">
        <f t="shared" si="454"/>
        <v>0</v>
      </c>
      <c r="CH79" s="5690">
        <f t="shared" si="454"/>
        <v>0</v>
      </c>
      <c r="CI79" s="5690">
        <f t="shared" si="454"/>
        <v>0</v>
      </c>
      <c r="CJ79" s="5690">
        <f t="shared" si="454"/>
        <v>0</v>
      </c>
      <c r="CK79" s="5690">
        <f t="shared" si="454"/>
        <v>0</v>
      </c>
      <c r="CL79" s="5690">
        <f t="shared" si="454"/>
        <v>0</v>
      </c>
      <c r="CM79" s="5690">
        <f t="shared" si="454"/>
        <v>0</v>
      </c>
      <c r="CN79" s="5690">
        <f t="shared" si="454"/>
        <v>0</v>
      </c>
      <c r="CO79" s="5690">
        <f t="shared" si="454"/>
        <v>0</v>
      </c>
      <c r="CP79" s="5690">
        <f t="shared" si="454"/>
        <v>0</v>
      </c>
      <c r="CQ79" s="5690">
        <f t="shared" si="454"/>
        <v>0</v>
      </c>
      <c r="CR79" s="5690">
        <f t="shared" si="454"/>
        <v>0</v>
      </c>
      <c r="CS79" s="5691">
        <f t="shared" si="424"/>
        <v>0</v>
      </c>
      <c r="CT79" s="5690">
        <f t="shared" ref="CT79:DT79" si="455">SUM(CT74:CT78)</f>
        <v>0</v>
      </c>
      <c r="CU79" s="5690">
        <f t="shared" si="455"/>
        <v>0</v>
      </c>
      <c r="CV79" s="5690">
        <f t="shared" si="455"/>
        <v>0</v>
      </c>
      <c r="CW79" s="5690">
        <f t="shared" si="455"/>
        <v>0</v>
      </c>
      <c r="CX79" s="5690">
        <f t="shared" si="455"/>
        <v>0</v>
      </c>
      <c r="CY79" s="5690">
        <f t="shared" si="455"/>
        <v>0</v>
      </c>
      <c r="CZ79" s="5690">
        <f t="shared" si="455"/>
        <v>0</v>
      </c>
      <c r="DA79" s="5690">
        <f t="shared" si="455"/>
        <v>0</v>
      </c>
      <c r="DB79" s="5692">
        <f t="shared" si="455"/>
        <v>0</v>
      </c>
      <c r="DC79" s="5690">
        <f t="shared" si="455"/>
        <v>0</v>
      </c>
      <c r="DD79" s="5690">
        <f t="shared" si="455"/>
        <v>0</v>
      </c>
      <c r="DE79" s="5690">
        <f t="shared" si="455"/>
        <v>0</v>
      </c>
      <c r="DF79" s="5690">
        <f t="shared" si="455"/>
        <v>0</v>
      </c>
      <c r="DG79" s="5693">
        <f t="shared" si="455"/>
        <v>0</v>
      </c>
      <c r="DH79" s="5689">
        <f t="shared" si="455"/>
        <v>0</v>
      </c>
      <c r="DI79" s="5690">
        <f t="shared" si="455"/>
        <v>0</v>
      </c>
      <c r="DJ79" s="5690">
        <f t="shared" si="455"/>
        <v>0</v>
      </c>
      <c r="DK79" s="5690">
        <f t="shared" si="455"/>
        <v>0</v>
      </c>
      <c r="DL79" s="5690">
        <f t="shared" si="455"/>
        <v>0</v>
      </c>
      <c r="DM79" s="5690">
        <f t="shared" si="455"/>
        <v>0</v>
      </c>
      <c r="DN79" s="5690">
        <f t="shared" si="455"/>
        <v>0</v>
      </c>
      <c r="DO79" s="5690">
        <f t="shared" si="455"/>
        <v>0</v>
      </c>
      <c r="DP79" s="5690">
        <f t="shared" si="455"/>
        <v>0</v>
      </c>
      <c r="DQ79" s="5690">
        <f t="shared" si="455"/>
        <v>0</v>
      </c>
      <c r="DR79" s="5690">
        <f t="shared" si="455"/>
        <v>0</v>
      </c>
      <c r="DS79" s="5690">
        <f t="shared" si="455"/>
        <v>0</v>
      </c>
      <c r="DT79" s="5690">
        <f t="shared" si="455"/>
        <v>0</v>
      </c>
      <c r="DU79" s="5691">
        <f t="shared" si="426"/>
        <v>0</v>
      </c>
      <c r="DV79" s="5690">
        <f t="shared" ref="DV79:EI79" si="456">SUM(DV74:DV78)</f>
        <v>0</v>
      </c>
      <c r="DW79" s="5690">
        <f t="shared" si="456"/>
        <v>0</v>
      </c>
      <c r="DX79" s="5690">
        <f t="shared" si="456"/>
        <v>0</v>
      </c>
      <c r="DY79" s="5690">
        <f t="shared" si="456"/>
        <v>0</v>
      </c>
      <c r="DZ79" s="5690">
        <f t="shared" si="456"/>
        <v>0</v>
      </c>
      <c r="EA79" s="5690">
        <f t="shared" si="456"/>
        <v>0</v>
      </c>
      <c r="EB79" s="5690">
        <f t="shared" si="456"/>
        <v>0</v>
      </c>
      <c r="EC79" s="5690">
        <f t="shared" si="456"/>
        <v>0</v>
      </c>
      <c r="ED79" s="5692">
        <f t="shared" si="456"/>
        <v>0</v>
      </c>
      <c r="EE79" s="5690">
        <f t="shared" si="456"/>
        <v>0</v>
      </c>
      <c r="EF79" s="5690">
        <f t="shared" si="456"/>
        <v>0</v>
      </c>
      <c r="EG79" s="5690">
        <f t="shared" si="456"/>
        <v>0</v>
      </c>
      <c r="EH79" s="5690">
        <f t="shared" si="456"/>
        <v>0</v>
      </c>
      <c r="EI79" s="5693">
        <f t="shared" si="456"/>
        <v>0</v>
      </c>
      <c r="EJ79" s="5675">
        <f>الاعدادات!$D$10</f>
        <v>2026</v>
      </c>
      <c r="EK79" s="163">
        <f t="shared" si="430"/>
        <v>0</v>
      </c>
      <c r="EL79" s="164">
        <f t="shared" si="431"/>
        <v>0</v>
      </c>
      <c r="EM79" s="164">
        <f>BS71+BT71+BU71+BV71+BW71</f>
        <v>0</v>
      </c>
      <c r="EN79" s="165">
        <f>BX71+BY71+BZ71+CA71</f>
        <v>0</v>
      </c>
      <c r="EO79" s="166">
        <f t="shared" si="432"/>
        <v>0</v>
      </c>
      <c r="EP79" s="164">
        <f t="shared" si="433"/>
        <v>0</v>
      </c>
      <c r="EQ79" s="164">
        <f>CU71+CV71+CW71+CX71+CY71</f>
        <v>0</v>
      </c>
      <c r="ER79" s="165">
        <f>CZ71+DA71+DB71+DC71</f>
        <v>0</v>
      </c>
      <c r="ES79" s="166">
        <f t="shared" si="434"/>
        <v>0</v>
      </c>
      <c r="ET79" s="164">
        <f t="shared" si="435"/>
        <v>0</v>
      </c>
      <c r="EU79" s="164">
        <f>BS78+BT78+BU78+BV78+BW78</f>
        <v>0</v>
      </c>
      <c r="EV79" s="165">
        <f>BX78+BY78+BZ78+CA78</f>
        <v>0</v>
      </c>
      <c r="EW79" s="166">
        <f t="shared" si="436"/>
        <v>0</v>
      </c>
      <c r="EX79" s="164">
        <f t="shared" si="437"/>
        <v>0</v>
      </c>
      <c r="EY79" s="164">
        <f>CU78+CV78+CW78+CX78+CY78</f>
        <v>0</v>
      </c>
      <c r="EZ79" s="167">
        <f>CZ78+DA78+DB78+DC78</f>
        <v>0</v>
      </c>
      <c r="FA79" s="166">
        <f t="shared" si="438"/>
        <v>0</v>
      </c>
      <c r="FB79" s="164">
        <f t="shared" si="439"/>
        <v>0</v>
      </c>
      <c r="FC79" s="164">
        <f>DW71+DX71+DY71+DZ71+EA71</f>
        <v>0</v>
      </c>
      <c r="FD79" s="167">
        <f>EB71+EC71+ED71+EE71</f>
        <v>0</v>
      </c>
      <c r="FE79" s="166">
        <f t="shared" si="440"/>
        <v>0</v>
      </c>
      <c r="FF79" s="164">
        <f t="shared" si="441"/>
        <v>0</v>
      </c>
      <c r="FG79" s="164">
        <f>DW78+DX78+DY78+DZ78+EA78</f>
        <v>0</v>
      </c>
      <c r="FH79" s="167">
        <f>EB78+EC78+ED78+EE78</f>
        <v>0</v>
      </c>
      <c r="FI79" s="837" t="s">
        <v>597</v>
      </c>
      <c r="FJ79" s="169">
        <f>FE79</f>
        <v>0</v>
      </c>
      <c r="FK79" s="169">
        <f t="shared" ref="FK79" si="457">FF79</f>
        <v>0</v>
      </c>
      <c r="FL79" s="169">
        <f t="shared" ref="FL79" si="458">FG79</f>
        <v>0</v>
      </c>
      <c r="FM79" s="169">
        <f t="shared" ref="FM79" si="459">FH79</f>
        <v>0</v>
      </c>
    </row>
    <row r="80" spans="1:174" ht="48" customHeight="1" thickBot="1">
      <c r="A80" s="2527"/>
      <c r="B80" s="2527"/>
      <c r="C80" s="2527"/>
      <c r="D80" s="2527"/>
      <c r="E80" s="2527"/>
      <c r="F80" s="2527"/>
      <c r="G80" s="2527"/>
      <c r="H80" s="2527"/>
      <c r="I80" s="2527"/>
      <c r="J80" s="2527"/>
      <c r="K80" s="2527"/>
      <c r="L80" s="2527"/>
      <c r="M80" s="2527"/>
      <c r="N80" s="2527"/>
      <c r="O80" s="2527"/>
      <c r="P80" s="2527"/>
      <c r="Q80" s="2527"/>
      <c r="R80" s="2527"/>
      <c r="S80" s="2527"/>
      <c r="T80" s="2527"/>
      <c r="U80" s="2527"/>
      <c r="V80" s="2527"/>
      <c r="W80" s="2527"/>
      <c r="X80" s="2527"/>
      <c r="Y80" s="2527"/>
      <c r="Z80" s="2527"/>
      <c r="AA80" s="2527"/>
      <c r="AB80" s="2527"/>
      <c r="AC80" s="2527"/>
      <c r="AD80" s="2527"/>
      <c r="AE80" s="2527"/>
      <c r="AF80" s="2527"/>
      <c r="AG80" s="2527"/>
      <c r="AH80" s="2527"/>
      <c r="AI80" s="2527"/>
      <c r="AJ80" s="2527"/>
      <c r="AK80" s="2527"/>
      <c r="AL80" s="2527"/>
      <c r="AM80" s="2527"/>
      <c r="AN80" s="2527"/>
      <c r="AO80" s="2527"/>
      <c r="AP80" s="2527"/>
      <c r="AQ80" s="2527"/>
      <c r="AR80" s="2527"/>
      <c r="AS80" s="2527"/>
      <c r="AT80" s="2527"/>
      <c r="AU80" s="2527"/>
      <c r="AV80" s="2527"/>
      <c r="AW80" s="2527"/>
      <c r="AX80" s="2527"/>
      <c r="AY80" s="2527"/>
      <c r="AZ80" s="2527"/>
      <c r="BA80" s="2527"/>
      <c r="BB80" s="2527"/>
      <c r="BC80" s="2527"/>
      <c r="BD80" s="2528"/>
      <c r="BE80" s="2527"/>
      <c r="BF80" s="2527"/>
      <c r="BG80" s="2527"/>
      <c r="BH80" s="2527"/>
      <c r="BI80" s="2527"/>
      <c r="BJ80" s="2527"/>
      <c r="BK80" s="2527"/>
      <c r="BL80" s="2527"/>
      <c r="BM80" s="2527"/>
      <c r="BN80" s="2527"/>
      <c r="BO80" s="2527"/>
      <c r="BP80" s="2527"/>
      <c r="BQ80" s="2527"/>
      <c r="BR80" s="2527"/>
      <c r="BS80" s="2527"/>
      <c r="BT80" s="2527"/>
      <c r="BU80" s="2527"/>
      <c r="BV80" s="2527"/>
      <c r="BW80" s="2527"/>
      <c r="BX80" s="2527"/>
      <c r="BY80" s="2527"/>
      <c r="BZ80" s="2527"/>
      <c r="CA80" s="2527"/>
      <c r="CB80" s="2527"/>
      <c r="CC80" s="2527"/>
      <c r="CD80" s="2527"/>
      <c r="CE80" s="2527"/>
      <c r="CF80" s="2528"/>
      <c r="CG80" s="2527"/>
      <c r="CH80" s="2527"/>
      <c r="CI80" s="2527"/>
      <c r="CJ80" s="2527"/>
      <c r="CK80" s="2527"/>
      <c r="CL80" s="2527"/>
      <c r="CM80" s="2527"/>
      <c r="CN80" s="2527"/>
      <c r="CO80" s="2527"/>
      <c r="CP80" s="2527"/>
      <c r="CQ80" s="2527"/>
      <c r="CR80" s="2527"/>
      <c r="CS80" s="2527"/>
      <c r="CT80" s="2527"/>
      <c r="CU80" s="2527"/>
      <c r="CV80" s="2527"/>
      <c r="CW80" s="2527"/>
      <c r="CX80" s="2527"/>
      <c r="CY80" s="2527"/>
      <c r="CZ80" s="2527"/>
      <c r="DA80" s="2527"/>
      <c r="DB80" s="2527"/>
      <c r="DC80" s="2527"/>
      <c r="DD80" s="2527"/>
      <c r="DE80" s="2527"/>
      <c r="DF80" s="2527"/>
      <c r="DG80" s="2527"/>
      <c r="DH80" s="2528"/>
      <c r="DI80" s="2527"/>
      <c r="DJ80" s="2527"/>
      <c r="DK80" s="2527"/>
      <c r="DL80" s="2527"/>
      <c r="DM80" s="2527"/>
      <c r="DN80" s="2527"/>
      <c r="DO80" s="2527"/>
      <c r="DP80" s="2527"/>
      <c r="DQ80" s="2527"/>
      <c r="DR80" s="2527"/>
      <c r="DS80" s="2527"/>
      <c r="DT80" s="2527"/>
      <c r="DU80" s="2527"/>
      <c r="DV80" s="2527"/>
      <c r="DW80" s="2527"/>
      <c r="DX80" s="2527"/>
      <c r="DY80" s="2527"/>
      <c r="DZ80" s="2527"/>
      <c r="EA80" s="2527"/>
      <c r="EB80" s="2527"/>
      <c r="EC80" s="2527"/>
      <c r="ED80" s="2527"/>
      <c r="EE80" s="2527"/>
      <c r="EF80" s="2527"/>
      <c r="EG80" s="2527"/>
      <c r="EH80" s="2527"/>
      <c r="EI80" s="2527"/>
      <c r="EJ80" s="2527"/>
      <c r="EK80" s="5688">
        <f>SUM(EK75:EK79)</f>
        <v>0</v>
      </c>
      <c r="EL80" s="5688">
        <f t="shared" ref="EL80:FH80" si="460">SUM(EL75:EL79)</f>
        <v>0</v>
      </c>
      <c r="EM80" s="5688">
        <f t="shared" si="460"/>
        <v>0</v>
      </c>
      <c r="EN80" s="5688">
        <f t="shared" si="460"/>
        <v>0</v>
      </c>
      <c r="EO80" s="5688">
        <f t="shared" si="460"/>
        <v>0</v>
      </c>
      <c r="EP80" s="5688">
        <f t="shared" si="460"/>
        <v>0</v>
      </c>
      <c r="EQ80" s="5688">
        <f t="shared" si="460"/>
        <v>0</v>
      </c>
      <c r="ER80" s="5688">
        <f t="shared" si="460"/>
        <v>0</v>
      </c>
      <c r="ES80" s="5688">
        <f t="shared" si="460"/>
        <v>0</v>
      </c>
      <c r="ET80" s="5688">
        <f t="shared" si="460"/>
        <v>0</v>
      </c>
      <c r="EU80" s="5688">
        <f t="shared" si="460"/>
        <v>0</v>
      </c>
      <c r="EV80" s="5688">
        <f t="shared" si="460"/>
        <v>0</v>
      </c>
      <c r="EW80" s="5688">
        <f t="shared" si="460"/>
        <v>0</v>
      </c>
      <c r="EX80" s="5688">
        <f t="shared" si="460"/>
        <v>0</v>
      </c>
      <c r="EY80" s="5688">
        <f t="shared" si="460"/>
        <v>0</v>
      </c>
      <c r="EZ80" s="5688">
        <f t="shared" si="460"/>
        <v>0</v>
      </c>
      <c r="FA80" s="5688">
        <f t="shared" si="460"/>
        <v>0</v>
      </c>
      <c r="FB80" s="5688">
        <f t="shared" si="460"/>
        <v>0</v>
      </c>
      <c r="FC80" s="5688">
        <f t="shared" si="460"/>
        <v>0</v>
      </c>
      <c r="FD80" s="5688">
        <f t="shared" si="460"/>
        <v>0</v>
      </c>
      <c r="FE80" s="5688">
        <f t="shared" si="460"/>
        <v>0</v>
      </c>
      <c r="FF80" s="5688">
        <f t="shared" si="460"/>
        <v>0</v>
      </c>
      <c r="FG80" s="5688">
        <f t="shared" si="460"/>
        <v>0</v>
      </c>
      <c r="FH80" s="5688">
        <f t="shared" si="460"/>
        <v>0</v>
      </c>
      <c r="FI80" s="2527"/>
      <c r="FJ80" s="2527"/>
      <c r="FK80" s="2527"/>
      <c r="FL80" s="2527"/>
      <c r="FM80" s="2527"/>
    </row>
    <row r="81" spans="1:174" ht="48" customHeight="1" thickBot="1">
      <c r="A81" s="6227" t="s">
        <v>1137</v>
      </c>
      <c r="B81" s="6230" t="str" cm="1">
        <f t="array" ref="B81">_xlfn.XLOOKUP(1, (INDEX(التشكيل_القديم!$L$5:$S$49, ,6)=$A81) * (INDEX(التشكيل_القديم!$L$5:$S$49, ,7)="رئيس الدائرة"), INDEX(التشكيل_القديم!$L$5:$S$49, ,2))</f>
        <v>هيثم اسماعيل خليل جمعه</v>
      </c>
      <c r="C81" s="6230"/>
      <c r="D81" s="6230"/>
      <c r="E81" s="6230"/>
      <c r="F81" s="6230"/>
      <c r="G81" s="6230"/>
      <c r="H81" s="5676" cm="1">
        <f t="array" ref="H81">_xlfn.XLOOKUP(1, (INDEX(التشكيل_القديم!$L$5:$S$49, ,6)=$A81) * (INDEX(التشكيل_القديم!$L$5:$S$49, ,7)="رئيس الدائرة"), INDEX(التشكيل_القديم!$L$5:$S$49, ,3))</f>
        <v>1162</v>
      </c>
      <c r="I81" s="2171" t="str" cm="1">
        <f t="array" ref="I81">_xlfn.XLOOKUP(1, (INDEX(التشكيل_القديم!$L$5:$S$49, ,6)=$A81) * (INDEX(التشكيل_القديم!$L$5:$S$49, ,7)="رئيس الدائرة"), INDEX(التشكيل_القديم!$L$5:$S$49, ,4))</f>
        <v>أ</v>
      </c>
      <c r="J81" s="6231" t="s">
        <v>21</v>
      </c>
      <c r="K81" s="6234" t="s">
        <v>45</v>
      </c>
      <c r="L81" s="5567" t="s">
        <v>1179</v>
      </c>
      <c r="M81" s="5567"/>
      <c r="N81" s="6156" t="s">
        <v>1174</v>
      </c>
      <c r="O81" s="6157"/>
      <c r="P81" s="6157"/>
      <c r="Q81" s="6157"/>
      <c r="R81" s="6157"/>
      <c r="S81" s="6157"/>
      <c r="T81" s="6157"/>
      <c r="U81" s="6157"/>
      <c r="V81" s="6157"/>
      <c r="W81" s="6157"/>
      <c r="X81" s="6157"/>
      <c r="Y81" s="6157"/>
      <c r="Z81" s="6157"/>
      <c r="AA81" s="6157"/>
      <c r="AB81" s="6157"/>
      <c r="AC81" s="6157"/>
      <c r="AD81" s="6157"/>
      <c r="AE81" s="6157"/>
      <c r="AF81" s="6157"/>
      <c r="AG81" s="6157"/>
      <c r="AH81" s="6157"/>
      <c r="AI81" s="6157"/>
      <c r="AJ81" s="6157"/>
      <c r="AK81" s="6157"/>
      <c r="AL81" s="6157"/>
      <c r="AM81" s="6157"/>
      <c r="AN81" s="6157"/>
      <c r="AO81" s="6157"/>
      <c r="AP81" s="6157"/>
      <c r="AQ81" s="6157"/>
      <c r="AR81" s="6157"/>
      <c r="AS81" s="6157"/>
      <c r="AT81" s="6157"/>
      <c r="AU81" s="6157"/>
      <c r="AV81" s="6157"/>
      <c r="AW81" s="6157"/>
      <c r="AX81" s="6157"/>
      <c r="AY81" s="6157"/>
      <c r="AZ81" s="6157"/>
      <c r="BA81" s="6158"/>
      <c r="BB81" s="2158" t="s">
        <v>176</v>
      </c>
      <c r="BC81" s="2526"/>
      <c r="BD81" s="5652">
        <f>_xlfn.XLOOKUP(B81,التشكيل_القديم!$M$5:$M$39,التشكيل_القديم!$L$5:$L$39,0,0)</f>
        <v>5</v>
      </c>
      <c r="BE81" s="6210" t="str">
        <f xml:space="preserve"> "(" &amp;BD81&amp;")                 " &amp;"رئيس الدائرة  /  "  &amp;B81</f>
        <v>(5)                 رئيس الدائرة  /  هيثم اسماعيل خليل جمعه</v>
      </c>
      <c r="BF81" s="6210"/>
      <c r="BG81" s="6210"/>
      <c r="BH81" s="6210"/>
      <c r="BI81" s="6210"/>
      <c r="BJ81" s="6210"/>
      <c r="BK81" s="6210"/>
      <c r="BL81" s="6210"/>
      <c r="BM81" s="6210"/>
      <c r="BN81" s="6210"/>
      <c r="BO81" s="6210"/>
      <c r="BP81" s="6210"/>
      <c r="BQ81" s="6210"/>
      <c r="BR81" s="6210"/>
      <c r="BS81" s="6210"/>
      <c r="BT81" s="6210"/>
      <c r="BU81" s="6210"/>
      <c r="BV81" s="6210"/>
      <c r="BW81" s="6210"/>
      <c r="BX81" s="6210"/>
      <c r="BY81" s="6210"/>
      <c r="BZ81" s="6210"/>
      <c r="CA81" s="6210"/>
      <c r="CB81" s="6210"/>
      <c r="CC81" s="6210"/>
      <c r="CD81" s="6210"/>
      <c r="CE81" s="6211"/>
      <c r="CF81" s="5653">
        <f>_xlfn.XLOOKUP(B82,التشكيل_القديم!$M$5:$M$39,التشكيل_القديم!$L$5:$L$39,0,0)</f>
        <v>6</v>
      </c>
      <c r="CG81" s="6341" t="str">
        <f>"(2)             "&amp; "عضو يمين الدائرة  /  "  &amp;B82</f>
        <v>(2)             عضو يمين الدائرة  /  احمد عبدالفتاح إبراهيم احمد الفقي</v>
      </c>
      <c r="CH81" s="6210"/>
      <c r="CI81" s="6210"/>
      <c r="CJ81" s="6210"/>
      <c r="CK81" s="6210"/>
      <c r="CL81" s="6210"/>
      <c r="CM81" s="6210"/>
      <c r="CN81" s="6210"/>
      <c r="CO81" s="6210"/>
      <c r="CP81" s="6210"/>
      <c r="CQ81" s="6210"/>
      <c r="CR81" s="6210"/>
      <c r="CS81" s="6210"/>
      <c r="CT81" s="6210"/>
      <c r="CU81" s="6210"/>
      <c r="CV81" s="6210"/>
      <c r="CW81" s="6210"/>
      <c r="CX81" s="6210"/>
      <c r="CY81" s="6210"/>
      <c r="CZ81" s="6210"/>
      <c r="DA81" s="6210"/>
      <c r="DB81" s="6210"/>
      <c r="DC81" s="6210"/>
      <c r="DD81" s="6210"/>
      <c r="DE81" s="6210"/>
      <c r="DF81" s="6210"/>
      <c r="DG81" s="6211"/>
      <c r="DH81" s="5653">
        <f>_xlfn.XLOOKUP(B85,التشكيل_القديم!$M$5:$M$39,التشكيل_القديم!$L$5:$L$39,0,0)</f>
        <v>0</v>
      </c>
      <c r="DI81" s="6210" t="str">
        <f>IF(B85&lt;&gt;"","(5)             "&amp;"عضو يسار يسار اليسار الدائرة /  "&amp;B85,"لا يوجد عضو خامس")</f>
        <v>لا يوجد عضو خامس</v>
      </c>
      <c r="DJ81" s="6210"/>
      <c r="DK81" s="6210"/>
      <c r="DL81" s="6210"/>
      <c r="DM81" s="6210"/>
      <c r="DN81" s="6210"/>
      <c r="DO81" s="6210"/>
      <c r="DP81" s="6210"/>
      <c r="DQ81" s="6210"/>
      <c r="DR81" s="6210"/>
      <c r="DS81" s="6210"/>
      <c r="DT81" s="6210"/>
      <c r="DU81" s="6210"/>
      <c r="DV81" s="6210"/>
      <c r="DW81" s="6210"/>
      <c r="DX81" s="6210"/>
      <c r="DY81" s="6210"/>
      <c r="DZ81" s="6210"/>
      <c r="EA81" s="6210"/>
      <c r="EB81" s="6210"/>
      <c r="EC81" s="6210"/>
      <c r="ED81" s="6210"/>
      <c r="EE81" s="6210"/>
      <c r="EF81" s="6210"/>
      <c r="EG81" s="6210"/>
      <c r="EH81" s="6210"/>
      <c r="EI81" s="6210"/>
      <c r="EJ81" s="2024"/>
      <c r="EK81" s="5654" t="str">
        <f>الاعدادات!$F$5</f>
        <v>أغسطس</v>
      </c>
      <c r="EL81" s="5655" t="str">
        <f>الاعدادات!$F$6</f>
        <v>سبتمبر</v>
      </c>
      <c r="EM81" s="5655" t="str">
        <f>الاعدادات!$F$7</f>
        <v>أكتوبر</v>
      </c>
      <c r="EN81" s="2010" t="s">
        <v>106</v>
      </c>
      <c r="EO81" s="5654" t="str">
        <f>الاعدادات!$F$5</f>
        <v>أغسطس</v>
      </c>
      <c r="EP81" s="5655" t="str">
        <f>الاعدادات!$F$6</f>
        <v>سبتمبر</v>
      </c>
      <c r="EQ81" s="5655" t="str">
        <f>الاعدادات!$F$7</f>
        <v>أكتوبر</v>
      </c>
      <c r="ER81" s="2010" t="s">
        <v>106</v>
      </c>
      <c r="ES81" s="5654" t="str">
        <f>الاعدادات!$F$5</f>
        <v>أغسطس</v>
      </c>
      <c r="ET81" s="5655" t="str">
        <f>الاعدادات!$F$6</f>
        <v>سبتمبر</v>
      </c>
      <c r="EU81" s="5655" t="str">
        <f>الاعدادات!$F$7</f>
        <v>أكتوبر</v>
      </c>
      <c r="EV81" s="2010" t="s">
        <v>106</v>
      </c>
      <c r="EW81" s="5654" t="str">
        <f>الاعدادات!$F$5</f>
        <v>أغسطس</v>
      </c>
      <c r="EX81" s="5655" t="str">
        <f>الاعدادات!$F$6</f>
        <v>سبتمبر</v>
      </c>
      <c r="EY81" s="2010" t="s">
        <v>106</v>
      </c>
      <c r="EZ81" s="5654" t="str">
        <f>الاعدادات!$F$5</f>
        <v>أغسطس</v>
      </c>
      <c r="FA81" s="5655" t="str">
        <f>الاعدادات!$F$6</f>
        <v>سبتمبر</v>
      </c>
      <c r="FB81" s="5655" t="str">
        <f>الاعدادات!$F$7</f>
        <v>أكتوبر</v>
      </c>
      <c r="FC81" s="2010" t="s">
        <v>106</v>
      </c>
      <c r="FD81" s="5654" t="str">
        <f>الاعدادات!$F$5</f>
        <v>أغسطس</v>
      </c>
      <c r="FE81" s="5655" t="str">
        <f>الاعدادات!$F$6</f>
        <v>سبتمبر</v>
      </c>
      <c r="FF81" s="5655" t="str">
        <f>الاعدادات!$F$7</f>
        <v>أكتوبر</v>
      </c>
      <c r="FG81" s="2010" t="s">
        <v>106</v>
      </c>
      <c r="FK81" s="5654" t="str">
        <f>الاعدادات!$F$5</f>
        <v>أغسطس</v>
      </c>
      <c r="FL81" s="5655" t="str">
        <f>الاعدادات!$F$6</f>
        <v>سبتمبر</v>
      </c>
      <c r="FM81" s="5655" t="str">
        <f>الاعدادات!$F$7</f>
        <v>أكتوبر</v>
      </c>
      <c r="FN81" s="2010" t="s">
        <v>106</v>
      </c>
      <c r="FO81" s="5654" t="str">
        <f>الاعدادات!$F$5</f>
        <v>أغسطس</v>
      </c>
      <c r="FP81" s="5655" t="str">
        <f>الاعدادات!$F$6</f>
        <v>سبتمبر</v>
      </c>
      <c r="FQ81" s="5655" t="str">
        <f>الاعدادات!$F$7</f>
        <v>أكتوبر</v>
      </c>
      <c r="FR81" s="2010" t="s">
        <v>106</v>
      </c>
    </row>
    <row r="82" spans="1:174" ht="48" customHeight="1" thickBot="1">
      <c r="A82" s="6228"/>
      <c r="B82" s="6250" t="str" cm="1">
        <f t="array" ref="B82">_xlfn.XLOOKUP(1, (INDEX(التشكيل_القديم!$L$5:$S$49, ,6)=$A81) * (INDEX(التشكيل_القديم!$L$5:$S$49, ,7)="عضو يمين"), INDEX(التشكيل_القديم!$L$5:$S$49, ,2))</f>
        <v>احمد عبدالفتاح إبراهيم احمد الفقي</v>
      </c>
      <c r="C82" s="6250"/>
      <c r="D82" s="6250"/>
      <c r="E82" s="6250"/>
      <c r="F82" s="6250"/>
      <c r="G82" s="6250"/>
      <c r="H82" s="2170" cm="1">
        <f t="array" ref="H82">_xlfn.XLOOKUP(1, (INDEX(التشكيل_القديم!$L$5:$S$49, ,6)=$A81) * (INDEX(التشكيل_القديم!$L$5:$S$49, ,7)="عضو يمين"), INDEX(التشكيل_القديم!$L$5:$S$49, ,3))</f>
        <v>339</v>
      </c>
      <c r="I82" s="2171" t="str" cm="1">
        <f t="array" ref="I82">_xlfn.XLOOKUP(1, (INDEX(التشكيل_القديم!$L$5:$S$49, ,6)=$A81) * (INDEX(التشكيل_القديم!$L$5:$S$49, ,7)="عضو يمين"), INDEX(التشكيل_القديم!$L$5:$S$49, ,4))</f>
        <v>أ</v>
      </c>
      <c r="J82" s="6232"/>
      <c r="K82" s="6235"/>
      <c r="L82" s="5677" t="str">
        <f>الاعدادات!$D$6</f>
        <v>2022 وما قبلها</v>
      </c>
      <c r="M82" s="2012">
        <v>0</v>
      </c>
      <c r="N82" s="2003"/>
      <c r="O82" s="2003"/>
      <c r="P82" s="2003"/>
      <c r="Q82" s="2003"/>
      <c r="R82" s="2003"/>
      <c r="S82" s="2003"/>
      <c r="T82" s="2003"/>
      <c r="U82" s="2003"/>
      <c r="V82" s="2003"/>
      <c r="W82" s="2003"/>
      <c r="X82" s="2003"/>
      <c r="Y82" s="2017"/>
      <c r="Z82" s="5678">
        <f>Y82+X82+U82+T82+S82+R82+Q82+P82+O82+N82+M82-W82</f>
        <v>0</v>
      </c>
      <c r="AA82" s="2021"/>
      <c r="AB82" s="2005"/>
      <c r="AC82" s="5656">
        <f>SUM(BD82:BJ82,CF82:CL82,BD89:BJ89,CF89:CL89,DH82:DN82,DH89:DN89)</f>
        <v>0</v>
      </c>
      <c r="AD82" s="5656">
        <f>SUM(BK82:BO82,CM82:CQ82,BK89:BO89,CM89:CQ89,DO82:DS82,DO89:DS89)</f>
        <v>0</v>
      </c>
      <c r="AE82" s="5656">
        <f>BP82+CR82+BP89+CR89+DT82+DT89</f>
        <v>0</v>
      </c>
      <c r="AF82" s="5657">
        <f t="shared" ref="AF82:AF86" si="461">AE82+AD82+AC82</f>
        <v>0</v>
      </c>
      <c r="AG82" s="5656">
        <f t="shared" ref="AG82:AG86" si="462">BR82+CT82+BR89+CT89+DV82+DV89</f>
        <v>0</v>
      </c>
      <c r="AH82" s="5658">
        <f>BS82+CU82+BS89+CU89+DW82+DW89</f>
        <v>0</v>
      </c>
      <c r="AI82" s="5656">
        <f t="shared" ref="AI82:AI86" si="463">BT82+CV82+BT89+CV89+DX82+DX89</f>
        <v>0</v>
      </c>
      <c r="AJ82" s="5656">
        <f t="shared" ref="AJ82:AJ86" si="464">BU82+CW82+BU89+CW89+DY82+DY89</f>
        <v>0</v>
      </c>
      <c r="AK82" s="5656">
        <f t="shared" ref="AK82:AK86" si="465">BV82+CX82+BV89+CX89+DZ82+DZ89</f>
        <v>0</v>
      </c>
      <c r="AL82" s="5656">
        <f t="shared" ref="AL82:AL86" si="466">BW82+CY82+BW89+CY89+EA82+EA89</f>
        <v>0</v>
      </c>
      <c r="AM82" s="5657">
        <f t="shared" ref="AM82:AM86" si="467">AL82+AK82+AJ82+AI82+AH82</f>
        <v>0</v>
      </c>
      <c r="AN82" s="5659">
        <f>BX82+CZ82+BX89+CZ89+EB82+EB89</f>
        <v>0</v>
      </c>
      <c r="AO82" s="5659">
        <f t="shared" ref="AO82:AO86" si="468">BY82+DA82+BY89+DA89+EC82+EC89</f>
        <v>0</v>
      </c>
      <c r="AP82" s="5659">
        <f>BZ82+DB82+DB89+BZ89+ED82+ED89</f>
        <v>0</v>
      </c>
      <c r="AQ82" s="5657">
        <f t="shared" ref="AQ82:AQ86" si="469">AP82+AO82+AN82</f>
        <v>0</v>
      </c>
      <c r="AR82" s="5660">
        <f>CA82+DC82+CA89+DC89+EE82+EE89</f>
        <v>0</v>
      </c>
      <c r="AS82" s="5661">
        <f t="shared" ref="AS82:AS86" si="470">AR82+AQ82+AM82+AG82+AF82</f>
        <v>0</v>
      </c>
      <c r="AT82" s="2021"/>
      <c r="AU82" s="5656">
        <f t="shared" ref="AU82:AU86" si="471">CC82+DE82+CC89+DE89+EG82+EG89</f>
        <v>0</v>
      </c>
      <c r="AV82" s="5656">
        <f t="shared" ref="AV82:AV86" si="472">CD82+DF82+CD89+DF89+EH82+EH89</f>
        <v>0</v>
      </c>
      <c r="AW82" s="2003"/>
      <c r="AX82" s="2004"/>
      <c r="AY82" s="5682">
        <f t="shared" ref="AY82:AY86" si="473">AX82+AW82+AV82+AU82+AT82</f>
        <v>0</v>
      </c>
      <c r="AZ82" s="2006"/>
      <c r="BA82" s="5656">
        <f t="shared" ref="BA82:BA87" si="474">AY82+AS82+AA82-Z82</f>
        <v>0</v>
      </c>
      <c r="BB82" s="2159"/>
      <c r="BC82" s="5683" t="str">
        <f>الاعدادات!$D$6</f>
        <v>2022 وما قبلها</v>
      </c>
      <c r="BD82" s="82"/>
      <c r="BE82" s="83"/>
      <c r="BF82" s="83"/>
      <c r="BG82" s="84"/>
      <c r="BH82" s="84"/>
      <c r="BI82" s="84"/>
      <c r="BJ82" s="85"/>
      <c r="BK82" s="86"/>
      <c r="BL82" s="87"/>
      <c r="BM82" s="87"/>
      <c r="BN82" s="88"/>
      <c r="BO82" s="88"/>
      <c r="BP82" s="89"/>
      <c r="BQ82" s="77">
        <f t="shared" ref="BQ82:BQ87" si="475">BP82+BO82+BN82+BM82+BL82+BK82+BJ82+BI82+BH82+BG82+BF82+BE82+BD82</f>
        <v>0</v>
      </c>
      <c r="BR82" s="90"/>
      <c r="BS82" s="91"/>
      <c r="BT82" s="92"/>
      <c r="BU82" s="93"/>
      <c r="BV82" s="94"/>
      <c r="BW82" s="95"/>
      <c r="BX82" s="96"/>
      <c r="BY82" s="97"/>
      <c r="BZ82" s="98"/>
      <c r="CA82" s="99"/>
      <c r="CB82" s="79">
        <f t="shared" ref="CB82:CB86" si="476">CA82+BZ82+BY82+BX82+BW82+BV82+BU82+BT82+BS82+BR82+BQ82</f>
        <v>0</v>
      </c>
      <c r="CC82" s="80"/>
      <c r="CD82" s="78"/>
      <c r="CE82" s="100"/>
      <c r="CF82" s="101"/>
      <c r="CG82" s="83"/>
      <c r="CH82" s="83"/>
      <c r="CI82" s="84"/>
      <c r="CJ82" s="84"/>
      <c r="CK82" s="84"/>
      <c r="CL82" s="85"/>
      <c r="CM82" s="86"/>
      <c r="CN82" s="87"/>
      <c r="CO82" s="87"/>
      <c r="CP82" s="88"/>
      <c r="CQ82" s="88"/>
      <c r="CR82" s="89"/>
      <c r="CS82" s="77">
        <f t="shared" ref="CS82:CS87" si="477">CR82+CQ82+CP82+CO82+CN82+CM82+CL82+CK82+CJ82+CI82+CH82+CG82+CF82</f>
        <v>0</v>
      </c>
      <c r="CT82" s="90"/>
      <c r="CU82" s="91"/>
      <c r="CV82" s="92"/>
      <c r="CW82" s="93"/>
      <c r="CX82" s="94"/>
      <c r="CY82" s="95"/>
      <c r="CZ82" s="96"/>
      <c r="DA82" s="97"/>
      <c r="DB82" s="98"/>
      <c r="DC82" s="99"/>
      <c r="DD82" s="81">
        <f t="shared" ref="DD82:DD83" si="478">SUM(CS82:DC82)</f>
        <v>0</v>
      </c>
      <c r="DE82" s="80"/>
      <c r="DF82" s="78"/>
      <c r="DG82" s="102"/>
      <c r="DH82" s="101"/>
      <c r="DI82" s="83"/>
      <c r="DJ82" s="83"/>
      <c r="DK82" s="84"/>
      <c r="DL82" s="84"/>
      <c r="DM82" s="84"/>
      <c r="DN82" s="85"/>
      <c r="DO82" s="86"/>
      <c r="DP82" s="87"/>
      <c r="DQ82" s="87"/>
      <c r="DR82" s="88"/>
      <c r="DS82" s="88"/>
      <c r="DT82" s="89"/>
      <c r="DU82" s="77">
        <f t="shared" ref="DU82:DU84" si="479">DT82+DS82+DR82+DQ82+DP82+DO82+DN82+DM82+DL82+DK82+DJ82+DI82+DH82</f>
        <v>0</v>
      </c>
      <c r="DV82" s="90"/>
      <c r="DW82" s="91"/>
      <c r="DX82" s="92"/>
      <c r="DY82" s="93"/>
      <c r="DZ82" s="94"/>
      <c r="EA82" s="95"/>
      <c r="EB82" s="96"/>
      <c r="EC82" s="97"/>
      <c r="ED82" s="98"/>
      <c r="EE82" s="99"/>
      <c r="EF82" s="81">
        <f t="shared" ref="EF82:EF83" si="480">SUM(DU82:EE82)</f>
        <v>0</v>
      </c>
      <c r="EG82" s="80"/>
      <c r="EH82" s="78"/>
      <c r="EI82" s="102"/>
      <c r="EJ82" s="5675" t="str">
        <f>الاعدادات!$D$6</f>
        <v>2022 وما قبلها</v>
      </c>
      <c r="EK82" s="68">
        <f t="shared" ref="EK82:EK86" si="481">AM82+AG82-EL82-EM82</f>
        <v>0</v>
      </c>
      <c r="EL82" s="69"/>
      <c r="EM82" s="69"/>
      <c r="EN82" s="70">
        <f>SUM(EK82:EM82)</f>
        <v>0</v>
      </c>
      <c r="EO82" s="68">
        <f t="shared" ref="EO82:EO86" si="482">AT82-EQ82-EP82</f>
        <v>0</v>
      </c>
      <c r="EP82" s="69"/>
      <c r="EQ82" s="69"/>
      <c r="ER82" s="70">
        <f>SUM(EO82:EQ82)</f>
        <v>0</v>
      </c>
      <c r="ES82" s="68">
        <f t="shared" ref="ES82:ES86" si="483">AU82-EU82-ET82</f>
        <v>0</v>
      </c>
      <c r="ET82" s="69"/>
      <c r="EU82" s="71"/>
      <c r="EV82" s="70">
        <f t="shared" ref="EV82:EV87" si="484">EU82+ET82+ES82</f>
        <v>0</v>
      </c>
      <c r="EW82" s="68">
        <f t="shared" ref="EW82:EW86" si="485">AV82-EX82</f>
        <v>0</v>
      </c>
      <c r="EX82" s="69"/>
      <c r="EY82" s="70">
        <f>SUM(EW82:EX82)</f>
        <v>0</v>
      </c>
      <c r="EZ82" s="68">
        <f>FK82+FO82</f>
        <v>0</v>
      </c>
      <c r="FA82" s="68">
        <f>FL82+FP82</f>
        <v>0</v>
      </c>
      <c r="FB82" s="68">
        <f>FM82+FQ82</f>
        <v>0</v>
      </c>
      <c r="FC82" s="68">
        <f>FN82+FR82</f>
        <v>0</v>
      </c>
      <c r="FD82" s="68">
        <f t="shared" ref="FD82:FD87" si="486">EK82+EO82+ES82+EW82+EZ82</f>
        <v>0</v>
      </c>
      <c r="FE82" s="72">
        <f t="shared" ref="FE82:FE87" si="487">EL82+EP82+ET82+FA82+EX82</f>
        <v>0</v>
      </c>
      <c r="FF82" s="72">
        <f t="shared" ref="FF82:FF87" si="488">FB82+EU82+EQ82+EM82</f>
        <v>0</v>
      </c>
      <c r="FG82" s="70">
        <f t="shared" ref="FG82:FG87" si="489">SUM(FD82:FF82)</f>
        <v>0</v>
      </c>
      <c r="FH82" t="str">
        <f t="shared" ref="FH82:FH86" si="490">IF(OR(EZ82&lt;0,EW82&lt;0,ES82&lt;0,EO82&lt;0,EK82&lt;0,Z82 &lt;&gt; AY82+AS82+AA82), "wrong", "ok")</f>
        <v>ok</v>
      </c>
      <c r="FK82" s="68">
        <f>AX82-FL82-FM82</f>
        <v>0</v>
      </c>
      <c r="FL82" s="69"/>
      <c r="FM82" s="69"/>
      <c r="FN82" s="70">
        <f>SUM(FK82:FM82)</f>
        <v>0</v>
      </c>
      <c r="FO82" s="68">
        <f>AW82-FP82-FQ82</f>
        <v>0</v>
      </c>
      <c r="FP82" s="69"/>
      <c r="FQ82" s="69"/>
      <c r="FR82" s="70">
        <f>SUM(FO82:FQ82)</f>
        <v>0</v>
      </c>
    </row>
    <row r="83" spans="1:174" ht="48" customHeight="1" thickBot="1">
      <c r="A83" s="6228"/>
      <c r="B83" s="6250" t="str" cm="1">
        <f t="array" ref="B83">_xlfn.XLOOKUP(1, (INDEX(التشكيل_القديم!$L$5:$S$49, ,6)=$A81) * (INDEX(التشكيل_القديم!$L$5:$S$49, ,7)="عضو يسار"), INDEX(التشكيل_القديم!$L$5:$S$49, ,2))</f>
        <v>محمد سامح حلمي مرسي</v>
      </c>
      <c r="C83" s="6250"/>
      <c r="D83" s="6250"/>
      <c r="E83" s="6250"/>
      <c r="F83" s="6250"/>
      <c r="G83" s="6250"/>
      <c r="H83" s="2170" cm="1">
        <f t="array" ref="H83">_xlfn.XLOOKUP(1, (INDEX(التشكيل_القديم!$L$5:$S$49, ,6)=$A81) * (INDEX(التشكيل_القديم!$L$5:$S$49, ,7)="عضو يسار"), INDEX(التشكيل_القديم!$L$5:$S$49, ,3))</f>
        <v>512</v>
      </c>
      <c r="I83" s="2171" t="str" cm="1">
        <f t="array" ref="I83">_xlfn.XLOOKUP(1, (INDEX(التشكيل_القديم!$L$5:$S$49, ,6)=$A81) * (INDEX(التشكيل_القديم!$L$5:$S$49, ,7)="عضو يسار"), INDEX(التشكيل_القديم!$L$5:$S$49, ,4))</f>
        <v>ق</v>
      </c>
      <c r="J83" s="6232"/>
      <c r="K83" s="6235"/>
      <c r="L83" s="5675">
        <f>الاعدادات!$D$7</f>
        <v>2023</v>
      </c>
      <c r="M83" s="2013">
        <v>10</v>
      </c>
      <c r="N83" s="64"/>
      <c r="O83" s="64"/>
      <c r="P83" s="64"/>
      <c r="Q83" s="64"/>
      <c r="R83" s="64"/>
      <c r="S83" s="64"/>
      <c r="T83" s="64"/>
      <c r="U83" s="64"/>
      <c r="V83" s="64"/>
      <c r="W83" s="64"/>
      <c r="X83" s="64"/>
      <c r="Y83" s="2018"/>
      <c r="Z83" s="5679">
        <f t="shared" ref="Z83:Z86" si="491">Y83+X83+U83+T83+S83+R83+Q83+P83+O83+N83+M83-W83</f>
        <v>10</v>
      </c>
      <c r="AA83" s="2007"/>
      <c r="AB83" s="63"/>
      <c r="AC83" s="5662">
        <f t="shared" ref="AC83:AC86" si="492">SUM(BD83:BJ83,CF83:CL83,BD90:BJ90,CF90:CL90,DH83:DN83,DH90:DN90)</f>
        <v>0</v>
      </c>
      <c r="AD83" s="5662">
        <f t="shared" ref="AD83:AD86" si="493">SUM(BK83:BO83,CM83:CQ83,BK90:BO90,CM90:CQ90,DO83:DS83,DO90:DS90)</f>
        <v>0</v>
      </c>
      <c r="AE83" s="5662">
        <f>BP83+CR83+BP90+CR90+DT83+DT90</f>
        <v>0</v>
      </c>
      <c r="AF83" s="5663">
        <f t="shared" si="461"/>
        <v>0</v>
      </c>
      <c r="AG83" s="5662">
        <f t="shared" si="462"/>
        <v>0</v>
      </c>
      <c r="AH83" s="5664">
        <f t="shared" ref="AH83:AH86" si="494">BS83+CU83+BS90+CU90+DW83+DW90</f>
        <v>0</v>
      </c>
      <c r="AI83" s="5662">
        <f t="shared" si="463"/>
        <v>0</v>
      </c>
      <c r="AJ83" s="5662">
        <f t="shared" si="464"/>
        <v>0</v>
      </c>
      <c r="AK83" s="5662">
        <f t="shared" si="465"/>
        <v>0</v>
      </c>
      <c r="AL83" s="5662">
        <f t="shared" si="466"/>
        <v>0</v>
      </c>
      <c r="AM83" s="5663">
        <f t="shared" si="467"/>
        <v>0</v>
      </c>
      <c r="AN83" s="5665">
        <f t="shared" ref="AN83:AN86" si="495">BX83+CZ83+BX90+CZ90+EB83+EB90</f>
        <v>0</v>
      </c>
      <c r="AO83" s="5665">
        <f t="shared" si="468"/>
        <v>0</v>
      </c>
      <c r="AP83" s="5665">
        <f>BZ83+DB83+DB90+BZ90+ED83+ED90</f>
        <v>0</v>
      </c>
      <c r="AQ83" s="5663">
        <f t="shared" si="469"/>
        <v>0</v>
      </c>
      <c r="AR83" s="5666">
        <f>CA83+DC83+CA90+DC90+EE83+EE90</f>
        <v>0</v>
      </c>
      <c r="AS83" s="5667">
        <f t="shared" si="470"/>
        <v>0</v>
      </c>
      <c r="AT83" s="2007"/>
      <c r="AU83" s="5662">
        <f t="shared" si="471"/>
        <v>0</v>
      </c>
      <c r="AV83" s="5662">
        <f t="shared" si="472"/>
        <v>0</v>
      </c>
      <c r="AW83" s="64"/>
      <c r="AX83" s="64"/>
      <c r="AY83" s="65">
        <f t="shared" si="473"/>
        <v>0</v>
      </c>
      <c r="AZ83" s="66"/>
      <c r="BA83" s="5662">
        <f t="shared" si="474"/>
        <v>-10</v>
      </c>
      <c r="BB83" s="2159"/>
      <c r="BC83" s="5683">
        <f>الاعدادات!$D$7</f>
        <v>2023</v>
      </c>
      <c r="BD83" s="82"/>
      <c r="BE83" s="83"/>
      <c r="BF83" s="83"/>
      <c r="BG83" s="103"/>
      <c r="BH83" s="84"/>
      <c r="BI83" s="84"/>
      <c r="BJ83" s="85"/>
      <c r="BK83" s="86"/>
      <c r="BL83" s="87"/>
      <c r="BM83" s="87"/>
      <c r="BN83" s="88"/>
      <c r="BO83" s="88"/>
      <c r="BP83" s="89"/>
      <c r="BQ83" s="77">
        <f t="shared" si="475"/>
        <v>0</v>
      </c>
      <c r="BR83" s="90"/>
      <c r="BS83" s="91"/>
      <c r="BT83" s="92"/>
      <c r="BU83" s="93"/>
      <c r="BV83" s="94"/>
      <c r="BW83" s="95"/>
      <c r="BX83" s="96"/>
      <c r="BY83" s="97"/>
      <c r="BZ83" s="98"/>
      <c r="CA83" s="99"/>
      <c r="CB83" s="79">
        <f t="shared" si="476"/>
        <v>0</v>
      </c>
      <c r="CC83" s="104"/>
      <c r="CD83" s="92"/>
      <c r="CE83" s="100"/>
      <c r="CF83" s="101"/>
      <c r="CG83" s="83"/>
      <c r="CH83" s="83"/>
      <c r="CI83" s="84"/>
      <c r="CJ83" s="84"/>
      <c r="CK83" s="84"/>
      <c r="CL83" s="85"/>
      <c r="CM83" s="86"/>
      <c r="CN83" s="87"/>
      <c r="CO83" s="87"/>
      <c r="CP83" s="88"/>
      <c r="CQ83" s="88"/>
      <c r="CR83" s="89"/>
      <c r="CS83" s="77">
        <f t="shared" si="477"/>
        <v>0</v>
      </c>
      <c r="CT83" s="90"/>
      <c r="CU83" s="91"/>
      <c r="CV83" s="92"/>
      <c r="CW83" s="93"/>
      <c r="CX83" s="94"/>
      <c r="CY83" s="95"/>
      <c r="CZ83" s="96"/>
      <c r="DA83" s="97"/>
      <c r="DB83" s="98"/>
      <c r="DC83" s="99"/>
      <c r="DD83" s="81">
        <f t="shared" si="478"/>
        <v>0</v>
      </c>
      <c r="DE83" s="104"/>
      <c r="DF83" s="92"/>
      <c r="DG83" s="102"/>
      <c r="DH83" s="101"/>
      <c r="DI83" s="83"/>
      <c r="DJ83" s="83"/>
      <c r="DK83" s="84"/>
      <c r="DL83" s="84"/>
      <c r="DM83" s="84"/>
      <c r="DN83" s="85"/>
      <c r="DO83" s="86"/>
      <c r="DP83" s="87"/>
      <c r="DQ83" s="87"/>
      <c r="DR83" s="88"/>
      <c r="DS83" s="88"/>
      <c r="DT83" s="89"/>
      <c r="DU83" s="77">
        <f t="shared" si="479"/>
        <v>0</v>
      </c>
      <c r="DV83" s="90"/>
      <c r="DW83" s="91"/>
      <c r="DX83" s="92"/>
      <c r="DY83" s="93"/>
      <c r="DZ83" s="94"/>
      <c r="EA83" s="95"/>
      <c r="EB83" s="96"/>
      <c r="EC83" s="97"/>
      <c r="ED83" s="98"/>
      <c r="EE83" s="99"/>
      <c r="EF83" s="81">
        <f t="shared" si="480"/>
        <v>0</v>
      </c>
      <c r="EG83" s="104"/>
      <c r="EH83" s="92"/>
      <c r="EI83" s="102"/>
      <c r="EJ83" s="5675">
        <f>الاعدادات!$D$7</f>
        <v>2023</v>
      </c>
      <c r="EK83" s="68">
        <f t="shared" si="481"/>
        <v>0</v>
      </c>
      <c r="EL83" s="69"/>
      <c r="EM83" s="69"/>
      <c r="EN83" s="70">
        <f t="shared" ref="EN83:EN86" si="496">SUM(EK83:EM83)</f>
        <v>0</v>
      </c>
      <c r="EO83" s="68">
        <f t="shared" si="482"/>
        <v>0</v>
      </c>
      <c r="EP83" s="69"/>
      <c r="EQ83" s="69"/>
      <c r="ER83" s="70">
        <f t="shared" ref="ER83:ER86" si="497">SUM(EO83:EQ83)</f>
        <v>0</v>
      </c>
      <c r="ES83" s="68">
        <f t="shared" si="483"/>
        <v>0</v>
      </c>
      <c r="ET83" s="69"/>
      <c r="EU83" s="71"/>
      <c r="EV83" s="70">
        <f t="shared" si="484"/>
        <v>0</v>
      </c>
      <c r="EW83" s="68">
        <f t="shared" si="485"/>
        <v>0</v>
      </c>
      <c r="EX83" s="69"/>
      <c r="EY83" s="70">
        <f t="shared" ref="EY83:EY86" si="498">SUM(EW83:EX83)</f>
        <v>0</v>
      </c>
      <c r="EZ83" s="68">
        <f t="shared" ref="EZ83:EZ86" si="499">FK83+FO83</f>
        <v>0</v>
      </c>
      <c r="FA83" s="68">
        <f t="shared" ref="FA83:FA86" si="500">FL83+FP83</f>
        <v>0</v>
      </c>
      <c r="FB83" s="68">
        <f t="shared" ref="FB83:FB86" si="501">FM83+FQ83</f>
        <v>0</v>
      </c>
      <c r="FC83" s="68">
        <f t="shared" ref="FC83:FC86" si="502">FN83+FR83</f>
        <v>0</v>
      </c>
      <c r="FD83" s="68">
        <f t="shared" si="486"/>
        <v>0</v>
      </c>
      <c r="FE83" s="72">
        <f t="shared" si="487"/>
        <v>0</v>
      </c>
      <c r="FF83" s="72">
        <f t="shared" si="488"/>
        <v>0</v>
      </c>
      <c r="FG83" s="70">
        <f t="shared" si="489"/>
        <v>0</v>
      </c>
      <c r="FH83" t="str">
        <f t="shared" si="490"/>
        <v>wrong</v>
      </c>
      <c r="FK83" s="68">
        <f t="shared" ref="FK83:FK86" si="503">AX83-FL83-FM83</f>
        <v>0</v>
      </c>
      <c r="FL83" s="69"/>
      <c r="FM83" s="69"/>
      <c r="FN83" s="70">
        <f t="shared" ref="FN83:FN86" si="504">SUM(FK83:FM83)</f>
        <v>0</v>
      </c>
      <c r="FO83" s="68">
        <f t="shared" ref="FO83:FO86" si="505">AW83-FP83-FQ83</f>
        <v>0</v>
      </c>
      <c r="FP83" s="69"/>
      <c r="FQ83" s="69"/>
      <c r="FR83" s="70">
        <f t="shared" ref="FR83:FR86" si="506">SUM(FO83:FQ83)</f>
        <v>0</v>
      </c>
    </row>
    <row r="84" spans="1:174" ht="48" customHeight="1" thickBot="1">
      <c r="A84" s="6228"/>
      <c r="B84" s="6250" t="str" cm="1">
        <f t="array" ref="B84">IFERROR(_xlfn.XLOOKUP(1, (INDEX(التشكيل_القديم!$L$5:$S$49, ,6)=$A81) * (INDEX(التشكيل_القديم!$L$5:$S$49, ,7)="عضو يسار اليسار"), INDEX(التشكيل_القديم!$L$5:$S$49, ,2)),"")</f>
        <v/>
      </c>
      <c r="C84" s="6250"/>
      <c r="D84" s="6250"/>
      <c r="E84" s="6250"/>
      <c r="F84" s="6250"/>
      <c r="G84" s="6250"/>
      <c r="H84" s="2170" t="str" cm="1">
        <f t="array" ref="H84">IFERROR(_xlfn.XLOOKUP(1, (INDEX(التشكيل_القديم!$L$5:$S$49, ,6)=$A81) * (INDEX(التشكيل_القديم!$L$5:$S$49, ,7)="عضو يسار اليسار"), INDEX(التشكيل_القديم!$L$5:$S$49, ,3)),"")</f>
        <v/>
      </c>
      <c r="I84" s="2171" t="str" cm="1">
        <f t="array" ref="I84">IFERROR(_xlfn.XLOOKUP(1, (INDEX(التشكيل_القديم!$L$5:$S$49, ,6)=$A81) * (INDEX(التشكيل_القديم!$L$5:$S$49, ,7)="عضو يسار اليسار"), INDEX(التشكيل_القديم!$L$5:$S$49, ,4)),"")</f>
        <v/>
      </c>
      <c r="J84" s="6232"/>
      <c r="K84" s="6235"/>
      <c r="L84" s="5675">
        <f>الاعدادات!$D$8</f>
        <v>2024</v>
      </c>
      <c r="M84" s="2014">
        <v>33</v>
      </c>
      <c r="N84" s="1997"/>
      <c r="O84" s="1997"/>
      <c r="P84" s="1997"/>
      <c r="Q84" s="1997"/>
      <c r="R84" s="1997"/>
      <c r="S84" s="1997"/>
      <c r="T84" s="1997"/>
      <c r="U84" s="1997"/>
      <c r="V84" s="1997"/>
      <c r="W84" s="1997"/>
      <c r="X84" s="1997"/>
      <c r="Y84" s="2019"/>
      <c r="Z84" s="5680">
        <f t="shared" si="491"/>
        <v>33</v>
      </c>
      <c r="AA84" s="2022"/>
      <c r="AB84" s="1999"/>
      <c r="AC84" s="2002">
        <f t="shared" si="492"/>
        <v>0</v>
      </c>
      <c r="AD84" s="2002">
        <f t="shared" si="493"/>
        <v>0</v>
      </c>
      <c r="AE84" s="2002">
        <f>BP84+CR84+BP91+CR91+DT84+DT91</f>
        <v>0</v>
      </c>
      <c r="AF84" s="5668">
        <f t="shared" si="461"/>
        <v>0</v>
      </c>
      <c r="AG84" s="2002">
        <f t="shared" si="462"/>
        <v>0</v>
      </c>
      <c r="AH84" s="5669">
        <f t="shared" si="494"/>
        <v>0</v>
      </c>
      <c r="AI84" s="2002">
        <f t="shared" si="463"/>
        <v>0</v>
      </c>
      <c r="AJ84" s="2002">
        <f t="shared" si="464"/>
        <v>0</v>
      </c>
      <c r="AK84" s="2002">
        <f t="shared" si="465"/>
        <v>0</v>
      </c>
      <c r="AL84" s="2002">
        <f t="shared" si="466"/>
        <v>0</v>
      </c>
      <c r="AM84" s="5668">
        <f t="shared" si="467"/>
        <v>0</v>
      </c>
      <c r="AN84" s="2177">
        <f t="shared" si="495"/>
        <v>0</v>
      </c>
      <c r="AO84" s="2177">
        <f t="shared" si="468"/>
        <v>0</v>
      </c>
      <c r="AP84" s="2177">
        <f>BZ84+DB84+DB91+BZ91+ED84+ED91</f>
        <v>0</v>
      </c>
      <c r="AQ84" s="5668">
        <f t="shared" si="469"/>
        <v>0</v>
      </c>
      <c r="AR84" s="5670">
        <f>CA84+DC84+CA91+DC91+EE84+EE91</f>
        <v>0</v>
      </c>
      <c r="AS84" s="5671">
        <f t="shared" si="470"/>
        <v>0</v>
      </c>
      <c r="AT84" s="2022"/>
      <c r="AU84" s="2002">
        <f t="shared" si="471"/>
        <v>0</v>
      </c>
      <c r="AV84" s="2002">
        <f t="shared" si="472"/>
        <v>0</v>
      </c>
      <c r="AW84" s="1997"/>
      <c r="AX84" s="1998"/>
      <c r="AY84" s="2000">
        <f t="shared" si="473"/>
        <v>0</v>
      </c>
      <c r="AZ84" s="2001"/>
      <c r="BA84" s="2002">
        <f t="shared" si="474"/>
        <v>-33</v>
      </c>
      <c r="BB84" s="2159"/>
      <c r="BC84" s="5683">
        <f>الاعدادات!$D$8</f>
        <v>2024</v>
      </c>
      <c r="BD84" s="82"/>
      <c r="BE84" s="83"/>
      <c r="BF84" s="83"/>
      <c r="BG84" s="84"/>
      <c r="BH84" s="84"/>
      <c r="BI84" s="84"/>
      <c r="BJ84" s="85"/>
      <c r="BK84" s="86"/>
      <c r="BL84" s="87"/>
      <c r="BM84" s="87"/>
      <c r="BN84" s="88"/>
      <c r="BO84" s="88"/>
      <c r="BP84" s="89"/>
      <c r="BQ84" s="77">
        <f t="shared" si="475"/>
        <v>0</v>
      </c>
      <c r="BR84" s="90"/>
      <c r="BS84" s="91"/>
      <c r="BT84" s="92"/>
      <c r="BU84" s="93"/>
      <c r="BV84" s="94"/>
      <c r="BW84" s="95"/>
      <c r="BX84" s="96"/>
      <c r="BY84" s="97"/>
      <c r="BZ84" s="98"/>
      <c r="CA84" s="99"/>
      <c r="CB84" s="79">
        <f t="shared" si="476"/>
        <v>0</v>
      </c>
      <c r="CC84" s="104"/>
      <c r="CD84" s="92"/>
      <c r="CE84" s="100"/>
      <c r="CF84" s="101"/>
      <c r="CG84" s="83"/>
      <c r="CH84" s="83"/>
      <c r="CI84" s="84"/>
      <c r="CJ84" s="84"/>
      <c r="CK84" s="84"/>
      <c r="CL84" s="85"/>
      <c r="CM84" s="86"/>
      <c r="CN84" s="87"/>
      <c r="CO84" s="87"/>
      <c r="CP84" s="88"/>
      <c r="CQ84" s="88"/>
      <c r="CR84" s="89"/>
      <c r="CS84" s="77">
        <f t="shared" si="477"/>
        <v>0</v>
      </c>
      <c r="CT84" s="90"/>
      <c r="CU84" s="91"/>
      <c r="CV84" s="92"/>
      <c r="CW84" s="93"/>
      <c r="CX84" s="94"/>
      <c r="CY84" s="95"/>
      <c r="CZ84" s="96"/>
      <c r="DA84" s="97"/>
      <c r="DB84" s="98"/>
      <c r="DC84" s="99"/>
      <c r="DD84" s="81">
        <f>SUM(CS84:DC84)</f>
        <v>0</v>
      </c>
      <c r="DE84" s="104"/>
      <c r="DF84" s="92"/>
      <c r="DG84" s="102"/>
      <c r="DH84" s="101"/>
      <c r="DI84" s="83"/>
      <c r="DJ84" s="83"/>
      <c r="DK84" s="84"/>
      <c r="DL84" s="84"/>
      <c r="DM84" s="84"/>
      <c r="DN84" s="85"/>
      <c r="DO84" s="86"/>
      <c r="DP84" s="87"/>
      <c r="DQ84" s="87"/>
      <c r="DR84" s="88"/>
      <c r="DS84" s="88"/>
      <c r="DT84" s="89"/>
      <c r="DU84" s="77">
        <f t="shared" si="479"/>
        <v>0</v>
      </c>
      <c r="DV84" s="90"/>
      <c r="DW84" s="91"/>
      <c r="DX84" s="92"/>
      <c r="DY84" s="93"/>
      <c r="DZ84" s="94"/>
      <c r="EA84" s="95"/>
      <c r="EB84" s="96"/>
      <c r="EC84" s="97"/>
      <c r="ED84" s="98"/>
      <c r="EE84" s="99"/>
      <c r="EF84" s="81">
        <f>SUM(DU84:EE84)</f>
        <v>0</v>
      </c>
      <c r="EG84" s="104"/>
      <c r="EH84" s="92"/>
      <c r="EI84" s="102"/>
      <c r="EJ84" s="5675">
        <f>الاعدادات!$D$8</f>
        <v>2024</v>
      </c>
      <c r="EK84" s="68">
        <f t="shared" si="481"/>
        <v>0</v>
      </c>
      <c r="EL84" s="69"/>
      <c r="EM84" s="69"/>
      <c r="EN84" s="70">
        <f t="shared" si="496"/>
        <v>0</v>
      </c>
      <c r="EO84" s="68">
        <f t="shared" si="482"/>
        <v>0</v>
      </c>
      <c r="EP84" s="69"/>
      <c r="EQ84" s="69"/>
      <c r="ER84" s="70">
        <f t="shared" si="497"/>
        <v>0</v>
      </c>
      <c r="ES84" s="68">
        <f t="shared" si="483"/>
        <v>0</v>
      </c>
      <c r="ET84" s="69"/>
      <c r="EU84" s="71"/>
      <c r="EV84" s="70">
        <f t="shared" si="484"/>
        <v>0</v>
      </c>
      <c r="EW84" s="68">
        <f t="shared" si="485"/>
        <v>0</v>
      </c>
      <c r="EX84" s="69"/>
      <c r="EY84" s="70">
        <f t="shared" si="498"/>
        <v>0</v>
      </c>
      <c r="EZ84" s="68">
        <f t="shared" si="499"/>
        <v>0</v>
      </c>
      <c r="FA84" s="68">
        <f t="shared" si="500"/>
        <v>0</v>
      </c>
      <c r="FB84" s="68">
        <f t="shared" si="501"/>
        <v>0</v>
      </c>
      <c r="FC84" s="68">
        <f t="shared" si="502"/>
        <v>0</v>
      </c>
      <c r="FD84" s="68">
        <f t="shared" si="486"/>
        <v>0</v>
      </c>
      <c r="FE84" s="72">
        <f t="shared" si="487"/>
        <v>0</v>
      </c>
      <c r="FF84" s="72">
        <f t="shared" si="488"/>
        <v>0</v>
      </c>
      <c r="FG84" s="70">
        <f t="shared" si="489"/>
        <v>0</v>
      </c>
      <c r="FH84" t="str">
        <f t="shared" si="490"/>
        <v>wrong</v>
      </c>
      <c r="FK84" s="68">
        <f t="shared" si="503"/>
        <v>0</v>
      </c>
      <c r="FL84" s="69"/>
      <c r="FM84" s="69"/>
      <c r="FN84" s="70">
        <f t="shared" si="504"/>
        <v>0</v>
      </c>
      <c r="FO84" s="68">
        <f t="shared" si="505"/>
        <v>0</v>
      </c>
      <c r="FP84" s="69"/>
      <c r="FQ84" s="69"/>
      <c r="FR84" s="70">
        <f t="shared" si="506"/>
        <v>0</v>
      </c>
    </row>
    <row r="85" spans="1:174" ht="48" customHeight="1" thickBot="1">
      <c r="A85" s="6228"/>
      <c r="B85" s="6310" t="str" cm="1">
        <f t="array" ref="B85">IFERROR(_xlfn.XLOOKUP(1, (INDEX(التشكيل_القديم!$L$5:$S$49, ,6)=$A81) * (INDEX(التشكيل_القديم!$L$5:$S$49, ,7)="عضو خامس "), INDEX(التشكيل_القديم!$L$5:$S$49, ,2)),"")</f>
        <v/>
      </c>
      <c r="C85" s="6310"/>
      <c r="D85" s="6310"/>
      <c r="E85" s="6310"/>
      <c r="F85" s="6310"/>
      <c r="G85" s="6310"/>
      <c r="H85" s="2170" t="str" cm="1">
        <f t="array" ref="H85">IFERROR(_xlfn.XLOOKUP(1, (INDEX(التشكيل_القديم!$L$5:$S$49, ,6)=$A81) * (INDEX(التشكيل_القديم!$L$5:$S$49, ,7)="عضو خامس"), INDEX(التشكيل_القديم!$L$5:$S$49, ,3)),"")</f>
        <v/>
      </c>
      <c r="I85" s="2171" t="str" cm="1">
        <f t="array" ref="I85">IFERROR(_xlfn.XLOOKUP(1, (INDEX(التشكيل_القديم!$L$5:$S$49, ,6)=$A81) * (INDEX(التشكيل_القديم!$L$5:$S$49, ,7)="عضو خامس"), INDEX(التشكيل_القديم!$L$5:$S$49, ,4)),"")</f>
        <v/>
      </c>
      <c r="J85" s="6232"/>
      <c r="K85" s="6235"/>
      <c r="L85" s="5675">
        <f>الاعدادات!$D$9</f>
        <v>2025</v>
      </c>
      <c r="M85" s="2015">
        <v>48</v>
      </c>
      <c r="N85" s="64"/>
      <c r="O85" s="64"/>
      <c r="P85" s="64"/>
      <c r="Q85" s="64"/>
      <c r="R85" s="64"/>
      <c r="S85" s="64"/>
      <c r="T85" s="64"/>
      <c r="U85" s="64"/>
      <c r="V85" s="64"/>
      <c r="W85" s="64"/>
      <c r="X85" s="64"/>
      <c r="Y85" s="2018"/>
      <c r="Z85" s="5679">
        <f t="shared" si="491"/>
        <v>48</v>
      </c>
      <c r="AA85" s="2007"/>
      <c r="AB85" s="63"/>
      <c r="AC85" s="5662">
        <f t="shared" si="492"/>
        <v>0</v>
      </c>
      <c r="AD85" s="5662">
        <f t="shared" si="493"/>
        <v>0</v>
      </c>
      <c r="AE85" s="5662">
        <f>BP85+CR85+BP92+CR92+DT85+DT92</f>
        <v>0</v>
      </c>
      <c r="AF85" s="5663">
        <f t="shared" si="461"/>
        <v>0</v>
      </c>
      <c r="AG85" s="5662">
        <f t="shared" si="462"/>
        <v>0</v>
      </c>
      <c r="AH85" s="5664">
        <f t="shared" si="494"/>
        <v>0</v>
      </c>
      <c r="AI85" s="5662">
        <f t="shared" si="463"/>
        <v>0</v>
      </c>
      <c r="AJ85" s="5662">
        <f t="shared" si="464"/>
        <v>0</v>
      </c>
      <c r="AK85" s="5662">
        <f t="shared" si="465"/>
        <v>0</v>
      </c>
      <c r="AL85" s="5662">
        <f t="shared" si="466"/>
        <v>0</v>
      </c>
      <c r="AM85" s="5663">
        <f t="shared" si="467"/>
        <v>0</v>
      </c>
      <c r="AN85" s="5665">
        <f t="shared" si="495"/>
        <v>0</v>
      </c>
      <c r="AO85" s="5665">
        <f t="shared" si="468"/>
        <v>0</v>
      </c>
      <c r="AP85" s="5665">
        <f>BZ85+DB85+DB92+BZ92+ED85+ED92</f>
        <v>0</v>
      </c>
      <c r="AQ85" s="5663">
        <f t="shared" si="469"/>
        <v>0</v>
      </c>
      <c r="AR85" s="5666">
        <f>CA85+DC85+CA92+DC92+EE85+EE92</f>
        <v>0</v>
      </c>
      <c r="AS85" s="5667">
        <f t="shared" si="470"/>
        <v>0</v>
      </c>
      <c r="AT85" s="2007"/>
      <c r="AU85" s="5674">
        <f t="shared" si="471"/>
        <v>0</v>
      </c>
      <c r="AV85" s="5674">
        <f t="shared" si="472"/>
        <v>0</v>
      </c>
      <c r="AW85" s="64"/>
      <c r="AX85" s="75"/>
      <c r="AY85" s="65">
        <f t="shared" si="473"/>
        <v>0</v>
      </c>
      <c r="AZ85" s="66"/>
      <c r="BA85" s="5662">
        <f t="shared" si="474"/>
        <v>-48</v>
      </c>
      <c r="BB85" s="2159"/>
      <c r="BC85" s="5683">
        <f>الاعدادات!$D$9</f>
        <v>2025</v>
      </c>
      <c r="BD85" s="82"/>
      <c r="BE85" s="83"/>
      <c r="BF85" s="83"/>
      <c r="BG85" s="84"/>
      <c r="BH85" s="84"/>
      <c r="BI85" s="84"/>
      <c r="BJ85" s="85"/>
      <c r="BK85" s="86"/>
      <c r="BL85" s="87"/>
      <c r="BM85" s="87"/>
      <c r="BN85" s="88"/>
      <c r="BO85" s="88"/>
      <c r="BP85" s="89"/>
      <c r="BQ85" s="77">
        <f t="shared" si="475"/>
        <v>0</v>
      </c>
      <c r="BR85" s="90"/>
      <c r="BS85" s="91"/>
      <c r="BT85" s="92"/>
      <c r="BU85" s="93"/>
      <c r="BV85" s="94"/>
      <c r="BW85" s="95"/>
      <c r="BX85" s="96"/>
      <c r="BY85" s="97"/>
      <c r="BZ85" s="98"/>
      <c r="CA85" s="99"/>
      <c r="CB85" s="79">
        <f t="shared" si="476"/>
        <v>0</v>
      </c>
      <c r="CC85" s="104"/>
      <c r="CD85" s="92"/>
      <c r="CE85" s="100"/>
      <c r="CF85" s="101"/>
      <c r="CG85" s="83"/>
      <c r="CH85" s="83"/>
      <c r="CI85" s="84"/>
      <c r="CJ85" s="84"/>
      <c r="CK85" s="84"/>
      <c r="CL85" s="85"/>
      <c r="CM85" s="86"/>
      <c r="CN85" s="87"/>
      <c r="CO85" s="87"/>
      <c r="CP85" s="88"/>
      <c r="CQ85" s="88"/>
      <c r="CR85" s="89"/>
      <c r="CS85" s="77">
        <f t="shared" si="477"/>
        <v>0</v>
      </c>
      <c r="CT85" s="90"/>
      <c r="CU85" s="91"/>
      <c r="CV85" s="92"/>
      <c r="CW85" s="93"/>
      <c r="CX85" s="94"/>
      <c r="CY85" s="95"/>
      <c r="CZ85" s="96"/>
      <c r="DA85" s="97"/>
      <c r="DB85" s="98"/>
      <c r="DC85" s="99"/>
      <c r="DD85" s="81">
        <f>SUM(CS85:DC85)</f>
        <v>0</v>
      </c>
      <c r="DE85" s="104"/>
      <c r="DF85" s="92"/>
      <c r="DG85" s="102"/>
      <c r="DH85" s="101"/>
      <c r="DI85" s="83"/>
      <c r="DJ85" s="83"/>
      <c r="DK85" s="84"/>
      <c r="DL85" s="84"/>
      <c r="DM85" s="84"/>
      <c r="DN85" s="85"/>
      <c r="DO85" s="86"/>
      <c r="DP85" s="87"/>
      <c r="DQ85" s="87"/>
      <c r="DR85" s="88"/>
      <c r="DS85" s="88"/>
      <c r="DT85" s="89"/>
      <c r="DU85" s="77">
        <f>DT85+DS85+DR85+DQ85+DP85+DO85+DN85+DM85+DL85+DK85+DJ85+DI85+DH85</f>
        <v>0</v>
      </c>
      <c r="DV85" s="90"/>
      <c r="DW85" s="91"/>
      <c r="DX85" s="92"/>
      <c r="DY85" s="93"/>
      <c r="DZ85" s="94"/>
      <c r="EA85" s="95"/>
      <c r="EB85" s="96"/>
      <c r="EC85" s="97"/>
      <c r="ED85" s="98"/>
      <c r="EE85" s="99"/>
      <c r="EF85" s="81">
        <f>SUM(DU85:EE85)</f>
        <v>0</v>
      </c>
      <c r="EG85" s="104"/>
      <c r="EH85" s="92"/>
      <c r="EI85" s="102"/>
      <c r="EJ85" s="5675">
        <f>الاعدادات!$D$9</f>
        <v>2025</v>
      </c>
      <c r="EK85" s="68">
        <f t="shared" si="481"/>
        <v>0</v>
      </c>
      <c r="EL85" s="69"/>
      <c r="EM85" s="69"/>
      <c r="EN85" s="70">
        <f t="shared" si="496"/>
        <v>0</v>
      </c>
      <c r="EO85" s="68">
        <f t="shared" si="482"/>
        <v>0</v>
      </c>
      <c r="EP85" s="69"/>
      <c r="EQ85" s="69"/>
      <c r="ER85" s="70">
        <f t="shared" si="497"/>
        <v>0</v>
      </c>
      <c r="ES85" s="68">
        <f t="shared" si="483"/>
        <v>0</v>
      </c>
      <c r="ET85" s="69"/>
      <c r="EU85" s="71"/>
      <c r="EV85" s="70">
        <f t="shared" si="484"/>
        <v>0</v>
      </c>
      <c r="EW85" s="68">
        <f t="shared" si="485"/>
        <v>0</v>
      </c>
      <c r="EX85" s="69"/>
      <c r="EY85" s="70">
        <f t="shared" si="498"/>
        <v>0</v>
      </c>
      <c r="EZ85" s="68">
        <f t="shared" si="499"/>
        <v>0</v>
      </c>
      <c r="FA85" s="68">
        <f t="shared" si="500"/>
        <v>0</v>
      </c>
      <c r="FB85" s="68">
        <f t="shared" si="501"/>
        <v>0</v>
      </c>
      <c r="FC85" s="68">
        <f t="shared" si="502"/>
        <v>0</v>
      </c>
      <c r="FD85" s="68">
        <f t="shared" si="486"/>
        <v>0</v>
      </c>
      <c r="FE85" s="72">
        <f t="shared" si="487"/>
        <v>0</v>
      </c>
      <c r="FF85" s="72">
        <f t="shared" si="488"/>
        <v>0</v>
      </c>
      <c r="FG85" s="70">
        <f t="shared" si="489"/>
        <v>0</v>
      </c>
      <c r="FH85" t="str">
        <f t="shared" si="490"/>
        <v>wrong</v>
      </c>
      <c r="FK85" s="68">
        <f t="shared" si="503"/>
        <v>0</v>
      </c>
      <c r="FL85" s="69"/>
      <c r="FM85" s="69"/>
      <c r="FN85" s="70">
        <f t="shared" si="504"/>
        <v>0</v>
      </c>
      <c r="FO85" s="68">
        <f t="shared" si="505"/>
        <v>0</v>
      </c>
      <c r="FP85" s="69"/>
      <c r="FQ85" s="69"/>
      <c r="FR85" s="70">
        <f t="shared" si="506"/>
        <v>0</v>
      </c>
    </row>
    <row r="86" spans="1:174" ht="48" customHeight="1" thickBot="1">
      <c r="A86" s="6228"/>
      <c r="B86" s="6310" t="str" cm="1">
        <f t="array" ref="B86">IFERROR(_xlfn.XLOOKUP(1, (INDEX(التشكيل_القديم!$L$5:$S$49, ,6)=$A81) * (INDEX(التشكيل_القديم!$L$5:$S$49, ,7)="عضو سادس"), INDEX(التشكيل_القديم!$L$5:$S$49, ,2)),"")</f>
        <v/>
      </c>
      <c r="C86" s="6310"/>
      <c r="D86" s="6310"/>
      <c r="E86" s="6310"/>
      <c r="F86" s="6310"/>
      <c r="G86" s="6310"/>
      <c r="H86" s="2170" t="str" cm="1">
        <f t="array" ref="H86">IFERROR(_xlfn.XLOOKUP(1, (INDEX(التشكيل_القديم!$L$5:$S$49, ,6)=$A81) * (INDEX(التشكيل_القديم!$L$5:$S$49, ,7)="عضو سادس"), INDEX(التشكيل_القديم!$L$5:$S$49, ,3)),"")</f>
        <v/>
      </c>
      <c r="I86" s="2171" t="str" cm="1">
        <f t="array" ref="I86">IFERROR(_xlfn.XLOOKUP(1, (INDEX(التشكيل_القديم!$L$5:$S$49, ,6)=$A81) * (INDEX(التشكيل_القديم!$L$5:$S$49, ,7)="عضو سادسر"), INDEX(التشكيل_القديم!$L$5:$S$49, ,4)),"")</f>
        <v/>
      </c>
      <c r="J86" s="6232"/>
      <c r="K86" s="6235"/>
      <c r="L86" s="5675">
        <f>الاعدادات!$D$10</f>
        <v>2026</v>
      </c>
      <c r="M86" s="2016">
        <v>65</v>
      </c>
      <c r="N86" s="107"/>
      <c r="O86" s="107"/>
      <c r="P86" s="107"/>
      <c r="Q86" s="107"/>
      <c r="R86" s="107"/>
      <c r="S86" s="107"/>
      <c r="T86" s="107"/>
      <c r="U86" s="107"/>
      <c r="V86" s="107"/>
      <c r="W86" s="107"/>
      <c r="X86" s="107"/>
      <c r="Y86" s="2020"/>
      <c r="Z86" s="5681">
        <f t="shared" si="491"/>
        <v>65</v>
      </c>
      <c r="AA86" s="2023"/>
      <c r="AB86" s="110"/>
      <c r="AC86" s="5672">
        <f t="shared" si="492"/>
        <v>0</v>
      </c>
      <c r="AD86" s="5672">
        <f t="shared" si="493"/>
        <v>0</v>
      </c>
      <c r="AE86" s="5662">
        <f>BP86+CR86+BP93+CR93+DT86+DT93</f>
        <v>0</v>
      </c>
      <c r="AF86" s="5663">
        <f t="shared" si="461"/>
        <v>0</v>
      </c>
      <c r="AG86" s="5662">
        <f t="shared" si="462"/>
        <v>0</v>
      </c>
      <c r="AH86" s="5664">
        <f t="shared" si="494"/>
        <v>0</v>
      </c>
      <c r="AI86" s="5662">
        <f t="shared" si="463"/>
        <v>0</v>
      </c>
      <c r="AJ86" s="5662">
        <f t="shared" si="464"/>
        <v>0</v>
      </c>
      <c r="AK86" s="5662">
        <f t="shared" si="465"/>
        <v>0</v>
      </c>
      <c r="AL86" s="5662">
        <f t="shared" si="466"/>
        <v>0</v>
      </c>
      <c r="AM86" s="5663">
        <f t="shared" si="467"/>
        <v>0</v>
      </c>
      <c r="AN86" s="5665">
        <f t="shared" si="495"/>
        <v>0</v>
      </c>
      <c r="AO86" s="5665">
        <f t="shared" si="468"/>
        <v>0</v>
      </c>
      <c r="AP86" s="5665">
        <f>BZ86+DB86+DB93+BZ93+ED86+ED93</f>
        <v>0</v>
      </c>
      <c r="AQ86" s="5663">
        <f t="shared" si="469"/>
        <v>0</v>
      </c>
      <c r="AR86" s="5666">
        <f>CA86+DC86+CA93+DC93+EE86+EE93</f>
        <v>0</v>
      </c>
      <c r="AS86" s="5673">
        <f t="shared" si="470"/>
        <v>0</v>
      </c>
      <c r="AT86" s="2023"/>
      <c r="AU86" s="5674">
        <f t="shared" si="471"/>
        <v>0</v>
      </c>
      <c r="AV86" s="5674">
        <f t="shared" si="472"/>
        <v>0</v>
      </c>
      <c r="AW86" s="111"/>
      <c r="AX86" s="112"/>
      <c r="AY86" s="65">
        <f t="shared" si="473"/>
        <v>0</v>
      </c>
      <c r="AZ86" s="113"/>
      <c r="BA86" s="5662">
        <f t="shared" si="474"/>
        <v>-65</v>
      </c>
      <c r="BB86" s="2159"/>
      <c r="BC86" s="5683">
        <f>الاعدادات!$D$10</f>
        <v>2026</v>
      </c>
      <c r="BD86" s="117"/>
      <c r="BE86" s="118"/>
      <c r="BF86" s="118"/>
      <c r="BG86" s="119"/>
      <c r="BH86" s="119"/>
      <c r="BI86" s="119"/>
      <c r="BJ86" s="120"/>
      <c r="BK86" s="121"/>
      <c r="BL86" s="122"/>
      <c r="BM86" s="122"/>
      <c r="BN86" s="123"/>
      <c r="BO86" s="123"/>
      <c r="BP86" s="124"/>
      <c r="BQ86" s="125">
        <f t="shared" si="475"/>
        <v>0</v>
      </c>
      <c r="BR86" s="126"/>
      <c r="BS86" s="127"/>
      <c r="BT86" s="128"/>
      <c r="BU86" s="129"/>
      <c r="BV86" s="130"/>
      <c r="BW86" s="131"/>
      <c r="BX86" s="132"/>
      <c r="BY86" s="133"/>
      <c r="BZ86" s="134"/>
      <c r="CA86" s="135"/>
      <c r="CB86" s="136">
        <f t="shared" si="476"/>
        <v>0</v>
      </c>
      <c r="CC86" s="137"/>
      <c r="CD86" s="128"/>
      <c r="CE86" s="138"/>
      <c r="CF86" s="139"/>
      <c r="CG86" s="118"/>
      <c r="CH86" s="118"/>
      <c r="CI86" s="119"/>
      <c r="CJ86" s="119"/>
      <c r="CK86" s="119"/>
      <c r="CL86" s="120"/>
      <c r="CM86" s="121"/>
      <c r="CN86" s="122"/>
      <c r="CO86" s="122"/>
      <c r="CP86" s="123"/>
      <c r="CQ86" s="123"/>
      <c r="CR86" s="124"/>
      <c r="CS86" s="125">
        <f t="shared" si="477"/>
        <v>0</v>
      </c>
      <c r="CT86" s="126"/>
      <c r="CU86" s="127"/>
      <c r="CV86" s="128"/>
      <c r="CW86" s="129"/>
      <c r="CX86" s="130"/>
      <c r="CY86" s="131"/>
      <c r="CZ86" s="132"/>
      <c r="DA86" s="133"/>
      <c r="DB86" s="134"/>
      <c r="DC86" s="135"/>
      <c r="DD86" s="140">
        <f>SUM(CS86:DC86)</f>
        <v>0</v>
      </c>
      <c r="DE86" s="137"/>
      <c r="DF86" s="128"/>
      <c r="DG86" s="141"/>
      <c r="DH86" s="139"/>
      <c r="DI86" s="118"/>
      <c r="DJ86" s="118"/>
      <c r="DK86" s="119"/>
      <c r="DL86" s="119"/>
      <c r="DM86" s="119"/>
      <c r="DN86" s="120"/>
      <c r="DO86" s="121"/>
      <c r="DP86" s="122"/>
      <c r="DQ86" s="122"/>
      <c r="DR86" s="123"/>
      <c r="DS86" s="123"/>
      <c r="DT86" s="124"/>
      <c r="DU86" s="125">
        <f t="shared" ref="DU86:DU87" si="507">DT86+DS86+DR86+DQ86+DP86+DO86+DN86+DM86+DL86+DK86+DJ86+DI86+DH86</f>
        <v>0</v>
      </c>
      <c r="DV86" s="126"/>
      <c r="DW86" s="127"/>
      <c r="DX86" s="128"/>
      <c r="DY86" s="129"/>
      <c r="DZ86" s="130"/>
      <c r="EA86" s="131"/>
      <c r="EB86" s="132"/>
      <c r="EC86" s="133"/>
      <c r="ED86" s="134"/>
      <c r="EE86" s="135"/>
      <c r="EF86" s="140">
        <f>SUM(DU86:EE86)</f>
        <v>0</v>
      </c>
      <c r="EG86" s="137"/>
      <c r="EH86" s="128"/>
      <c r="EI86" s="141"/>
      <c r="EJ86" s="5675">
        <f>الاعدادات!$D$10</f>
        <v>2026</v>
      </c>
      <c r="EK86" s="68">
        <f t="shared" si="481"/>
        <v>0</v>
      </c>
      <c r="EL86" s="69"/>
      <c r="EM86" s="69"/>
      <c r="EN86" s="70">
        <f t="shared" si="496"/>
        <v>0</v>
      </c>
      <c r="EO86" s="68">
        <f t="shared" si="482"/>
        <v>0</v>
      </c>
      <c r="EP86" s="69"/>
      <c r="EQ86" s="69"/>
      <c r="ER86" s="70">
        <f t="shared" si="497"/>
        <v>0</v>
      </c>
      <c r="ES86" s="68">
        <f t="shared" si="483"/>
        <v>0</v>
      </c>
      <c r="ET86" s="69"/>
      <c r="EU86" s="71"/>
      <c r="EV86" s="70">
        <f t="shared" si="484"/>
        <v>0</v>
      </c>
      <c r="EW86" s="68">
        <f t="shared" si="485"/>
        <v>0</v>
      </c>
      <c r="EX86" s="69"/>
      <c r="EY86" s="70">
        <f t="shared" si="498"/>
        <v>0</v>
      </c>
      <c r="EZ86" s="68">
        <f t="shared" si="499"/>
        <v>0</v>
      </c>
      <c r="FA86" s="68">
        <f t="shared" si="500"/>
        <v>0</v>
      </c>
      <c r="FB86" s="68">
        <f t="shared" si="501"/>
        <v>0</v>
      </c>
      <c r="FC86" s="68">
        <f t="shared" si="502"/>
        <v>0</v>
      </c>
      <c r="FD86" s="68">
        <f t="shared" si="486"/>
        <v>0</v>
      </c>
      <c r="FE86" s="72">
        <f t="shared" si="487"/>
        <v>0</v>
      </c>
      <c r="FF86" s="72">
        <f t="shared" si="488"/>
        <v>0</v>
      </c>
      <c r="FG86" s="70">
        <f t="shared" si="489"/>
        <v>0</v>
      </c>
      <c r="FH86" t="str">
        <f t="shared" si="490"/>
        <v>wrong</v>
      </c>
      <c r="FK86" s="68">
        <f t="shared" si="503"/>
        <v>0</v>
      </c>
      <c r="FL86" s="69"/>
      <c r="FM86" s="69"/>
      <c r="FN86" s="70">
        <f t="shared" si="504"/>
        <v>0</v>
      </c>
      <c r="FO86" s="68">
        <f t="shared" si="505"/>
        <v>0</v>
      </c>
      <c r="FP86" s="69"/>
      <c r="FQ86" s="69"/>
      <c r="FR86" s="70">
        <f t="shared" si="506"/>
        <v>0</v>
      </c>
    </row>
    <row r="87" spans="1:174" ht="48" customHeight="1" thickBot="1">
      <c r="A87" s="6229"/>
      <c r="B87" s="6249"/>
      <c r="C87" s="6249"/>
      <c r="D87" s="6249"/>
      <c r="E87" s="6249"/>
      <c r="F87" s="6249"/>
      <c r="G87" s="6249"/>
      <c r="H87" s="2011"/>
      <c r="I87" s="105"/>
      <c r="J87" s="6233"/>
      <c r="K87" s="6236"/>
      <c r="L87" s="115" t="s">
        <v>181</v>
      </c>
      <c r="M87" s="5684">
        <f t="shared" ref="M87:U87" si="508">SUM(M82:M86)</f>
        <v>156</v>
      </c>
      <c r="N87" s="5684">
        <f t="shared" si="508"/>
        <v>0</v>
      </c>
      <c r="O87" s="5684">
        <f t="shared" si="508"/>
        <v>0</v>
      </c>
      <c r="P87" s="5684">
        <f t="shared" si="508"/>
        <v>0</v>
      </c>
      <c r="Q87" s="5684">
        <f t="shared" si="508"/>
        <v>0</v>
      </c>
      <c r="R87" s="5684">
        <f t="shared" si="508"/>
        <v>0</v>
      </c>
      <c r="S87" s="5684">
        <f t="shared" si="508"/>
        <v>0</v>
      </c>
      <c r="T87" s="5684">
        <f t="shared" si="508"/>
        <v>0</v>
      </c>
      <c r="U87" s="5684">
        <f t="shared" si="508"/>
        <v>0</v>
      </c>
      <c r="V87" s="116"/>
      <c r="W87" s="5684">
        <f t="shared" ref="W87:AZ87" si="509">SUM(W82:W86)</f>
        <v>0</v>
      </c>
      <c r="X87" s="5684">
        <f t="shared" si="509"/>
        <v>0</v>
      </c>
      <c r="Y87" s="5684">
        <f t="shared" si="509"/>
        <v>0</v>
      </c>
      <c r="Z87" s="5684">
        <f t="shared" si="509"/>
        <v>156</v>
      </c>
      <c r="AA87" s="5684">
        <f t="shared" si="509"/>
        <v>0</v>
      </c>
      <c r="AB87" s="5684">
        <f t="shared" si="509"/>
        <v>0</v>
      </c>
      <c r="AC87" s="5684">
        <f t="shared" si="509"/>
        <v>0</v>
      </c>
      <c r="AD87" s="5684">
        <f t="shared" si="509"/>
        <v>0</v>
      </c>
      <c r="AE87" s="5684">
        <f t="shared" si="509"/>
        <v>0</v>
      </c>
      <c r="AF87" s="5684">
        <f t="shared" si="509"/>
        <v>0</v>
      </c>
      <c r="AG87" s="5684">
        <f t="shared" si="509"/>
        <v>0</v>
      </c>
      <c r="AH87" s="5684">
        <f t="shared" si="509"/>
        <v>0</v>
      </c>
      <c r="AI87" s="5684">
        <f t="shared" si="509"/>
        <v>0</v>
      </c>
      <c r="AJ87" s="5684">
        <f t="shared" si="509"/>
        <v>0</v>
      </c>
      <c r="AK87" s="5684">
        <f t="shared" si="509"/>
        <v>0</v>
      </c>
      <c r="AL87" s="5684">
        <f t="shared" si="509"/>
        <v>0</v>
      </c>
      <c r="AM87" s="5684">
        <f t="shared" si="509"/>
        <v>0</v>
      </c>
      <c r="AN87" s="5684">
        <f t="shared" si="509"/>
        <v>0</v>
      </c>
      <c r="AO87" s="5684">
        <f t="shared" si="509"/>
        <v>0</v>
      </c>
      <c r="AP87" s="5684">
        <f t="shared" si="509"/>
        <v>0</v>
      </c>
      <c r="AQ87" s="5684">
        <f t="shared" si="509"/>
        <v>0</v>
      </c>
      <c r="AR87" s="5684">
        <f t="shared" si="509"/>
        <v>0</v>
      </c>
      <c r="AS87" s="5684">
        <f t="shared" si="509"/>
        <v>0</v>
      </c>
      <c r="AT87" s="5684">
        <f t="shared" si="509"/>
        <v>0</v>
      </c>
      <c r="AU87" s="5684">
        <f t="shared" si="509"/>
        <v>0</v>
      </c>
      <c r="AV87" s="5684">
        <f t="shared" si="509"/>
        <v>0</v>
      </c>
      <c r="AW87" s="5684">
        <f t="shared" si="509"/>
        <v>0</v>
      </c>
      <c r="AX87" s="5684">
        <f t="shared" si="509"/>
        <v>0</v>
      </c>
      <c r="AY87" s="5684">
        <f t="shared" si="509"/>
        <v>0</v>
      </c>
      <c r="AZ87" s="5684">
        <f t="shared" si="509"/>
        <v>0</v>
      </c>
      <c r="BA87" s="5685">
        <f t="shared" si="474"/>
        <v>-156</v>
      </c>
      <c r="BB87" s="2159"/>
      <c r="BC87" s="156" t="s">
        <v>181</v>
      </c>
      <c r="BD87" s="840">
        <f t="shared" ref="BD87:BP87" si="510">SUM(BD82:BD86)</f>
        <v>0</v>
      </c>
      <c r="BE87" s="841">
        <f t="shared" si="510"/>
        <v>0</v>
      </c>
      <c r="BF87" s="841">
        <f t="shared" si="510"/>
        <v>0</v>
      </c>
      <c r="BG87" s="841">
        <f t="shared" si="510"/>
        <v>0</v>
      </c>
      <c r="BH87" s="841">
        <f t="shared" si="510"/>
        <v>0</v>
      </c>
      <c r="BI87" s="841">
        <f t="shared" si="510"/>
        <v>0</v>
      </c>
      <c r="BJ87" s="841">
        <f t="shared" si="510"/>
        <v>0</v>
      </c>
      <c r="BK87" s="841">
        <f t="shared" si="510"/>
        <v>0</v>
      </c>
      <c r="BL87" s="841">
        <f t="shared" si="510"/>
        <v>0</v>
      </c>
      <c r="BM87" s="841">
        <f t="shared" si="510"/>
        <v>0</v>
      </c>
      <c r="BN87" s="841">
        <f t="shared" si="510"/>
        <v>0</v>
      </c>
      <c r="BO87" s="841">
        <f t="shared" si="510"/>
        <v>0</v>
      </c>
      <c r="BP87" s="841">
        <f t="shared" si="510"/>
        <v>0</v>
      </c>
      <c r="BQ87" s="842">
        <f t="shared" si="475"/>
        <v>0</v>
      </c>
      <c r="BR87" s="841">
        <f t="shared" ref="BR87:CR87" si="511">SUM(BR82:BR86)</f>
        <v>0</v>
      </c>
      <c r="BS87" s="841">
        <f t="shared" si="511"/>
        <v>0</v>
      </c>
      <c r="BT87" s="841">
        <f t="shared" si="511"/>
        <v>0</v>
      </c>
      <c r="BU87" s="841">
        <f t="shared" si="511"/>
        <v>0</v>
      </c>
      <c r="BV87" s="841">
        <f t="shared" si="511"/>
        <v>0</v>
      </c>
      <c r="BW87" s="841">
        <f t="shared" si="511"/>
        <v>0</v>
      </c>
      <c r="BX87" s="841">
        <f t="shared" si="511"/>
        <v>0</v>
      </c>
      <c r="BY87" s="841">
        <f t="shared" si="511"/>
        <v>0</v>
      </c>
      <c r="BZ87" s="2030">
        <f t="shared" si="511"/>
        <v>0</v>
      </c>
      <c r="CA87" s="841">
        <f t="shared" si="511"/>
        <v>0</v>
      </c>
      <c r="CB87" s="841">
        <f t="shared" si="511"/>
        <v>0</v>
      </c>
      <c r="CC87" s="841">
        <f t="shared" si="511"/>
        <v>0</v>
      </c>
      <c r="CD87" s="841">
        <f t="shared" si="511"/>
        <v>0</v>
      </c>
      <c r="CE87" s="5686">
        <f t="shared" si="511"/>
        <v>0</v>
      </c>
      <c r="CF87" s="840">
        <f t="shared" si="511"/>
        <v>0</v>
      </c>
      <c r="CG87" s="841">
        <f t="shared" si="511"/>
        <v>0</v>
      </c>
      <c r="CH87" s="841">
        <f t="shared" si="511"/>
        <v>0</v>
      </c>
      <c r="CI87" s="841">
        <f t="shared" si="511"/>
        <v>0</v>
      </c>
      <c r="CJ87" s="841">
        <f t="shared" si="511"/>
        <v>0</v>
      </c>
      <c r="CK87" s="841">
        <f t="shared" si="511"/>
        <v>0</v>
      </c>
      <c r="CL87" s="841">
        <f t="shared" si="511"/>
        <v>0</v>
      </c>
      <c r="CM87" s="841">
        <f t="shared" si="511"/>
        <v>0</v>
      </c>
      <c r="CN87" s="841">
        <f t="shared" si="511"/>
        <v>0</v>
      </c>
      <c r="CO87" s="841">
        <f t="shared" si="511"/>
        <v>0</v>
      </c>
      <c r="CP87" s="841">
        <f t="shared" si="511"/>
        <v>0</v>
      </c>
      <c r="CQ87" s="841">
        <f t="shared" si="511"/>
        <v>0</v>
      </c>
      <c r="CR87" s="841">
        <f t="shared" si="511"/>
        <v>0</v>
      </c>
      <c r="CS87" s="842">
        <f t="shared" si="477"/>
        <v>0</v>
      </c>
      <c r="CT87" s="841">
        <f t="shared" ref="CT87:DT87" si="512">SUM(CT82:CT86)</f>
        <v>0</v>
      </c>
      <c r="CU87" s="841">
        <f t="shared" si="512"/>
        <v>0</v>
      </c>
      <c r="CV87" s="841">
        <f t="shared" si="512"/>
        <v>0</v>
      </c>
      <c r="CW87" s="841">
        <f t="shared" si="512"/>
        <v>0</v>
      </c>
      <c r="CX87" s="841">
        <f t="shared" si="512"/>
        <v>0</v>
      </c>
      <c r="CY87" s="841">
        <f t="shared" si="512"/>
        <v>0</v>
      </c>
      <c r="CZ87" s="841">
        <f t="shared" si="512"/>
        <v>0</v>
      </c>
      <c r="DA87" s="841">
        <f t="shared" si="512"/>
        <v>0</v>
      </c>
      <c r="DB87" s="2030">
        <f t="shared" si="512"/>
        <v>0</v>
      </c>
      <c r="DC87" s="841">
        <f t="shared" si="512"/>
        <v>0</v>
      </c>
      <c r="DD87" s="841">
        <f t="shared" si="512"/>
        <v>0</v>
      </c>
      <c r="DE87" s="841">
        <f t="shared" si="512"/>
        <v>0</v>
      </c>
      <c r="DF87" s="841">
        <f t="shared" si="512"/>
        <v>0</v>
      </c>
      <c r="DG87" s="5686">
        <f t="shared" si="512"/>
        <v>0</v>
      </c>
      <c r="DH87" s="840">
        <f t="shared" si="512"/>
        <v>0</v>
      </c>
      <c r="DI87" s="841">
        <f t="shared" si="512"/>
        <v>0</v>
      </c>
      <c r="DJ87" s="841">
        <f t="shared" si="512"/>
        <v>0</v>
      </c>
      <c r="DK87" s="841">
        <f t="shared" si="512"/>
        <v>0</v>
      </c>
      <c r="DL87" s="841">
        <f t="shared" si="512"/>
        <v>0</v>
      </c>
      <c r="DM87" s="841">
        <f t="shared" si="512"/>
        <v>0</v>
      </c>
      <c r="DN87" s="841">
        <f t="shared" si="512"/>
        <v>0</v>
      </c>
      <c r="DO87" s="841">
        <f t="shared" si="512"/>
        <v>0</v>
      </c>
      <c r="DP87" s="841">
        <f t="shared" si="512"/>
        <v>0</v>
      </c>
      <c r="DQ87" s="841">
        <f t="shared" si="512"/>
        <v>0</v>
      </c>
      <c r="DR87" s="841">
        <f t="shared" si="512"/>
        <v>0</v>
      </c>
      <c r="DS87" s="841">
        <f t="shared" si="512"/>
        <v>0</v>
      </c>
      <c r="DT87" s="841">
        <f t="shared" si="512"/>
        <v>0</v>
      </c>
      <c r="DU87" s="842">
        <f t="shared" si="507"/>
        <v>0</v>
      </c>
      <c r="DV87" s="841">
        <f t="shared" ref="DV87:EI87" si="513">SUM(DV82:DV86)</f>
        <v>0</v>
      </c>
      <c r="DW87" s="841">
        <f t="shared" si="513"/>
        <v>0</v>
      </c>
      <c r="DX87" s="841">
        <f t="shared" si="513"/>
        <v>0</v>
      </c>
      <c r="DY87" s="841">
        <f t="shared" si="513"/>
        <v>0</v>
      </c>
      <c r="DZ87" s="841">
        <f t="shared" si="513"/>
        <v>0</v>
      </c>
      <c r="EA87" s="841">
        <f t="shared" si="513"/>
        <v>0</v>
      </c>
      <c r="EB87" s="841">
        <f t="shared" si="513"/>
        <v>0</v>
      </c>
      <c r="EC87" s="841">
        <f t="shared" si="513"/>
        <v>0</v>
      </c>
      <c r="ED87" s="2030">
        <f t="shared" si="513"/>
        <v>0</v>
      </c>
      <c r="EE87" s="841">
        <f t="shared" si="513"/>
        <v>0</v>
      </c>
      <c r="EF87" s="841">
        <f t="shared" si="513"/>
        <v>0</v>
      </c>
      <c r="EG87" s="841">
        <f t="shared" si="513"/>
        <v>0</v>
      </c>
      <c r="EH87" s="841">
        <f t="shared" si="513"/>
        <v>0</v>
      </c>
      <c r="EI87" s="5686">
        <f t="shared" si="513"/>
        <v>0</v>
      </c>
      <c r="EJ87" s="142" t="s">
        <v>106</v>
      </c>
      <c r="EK87" s="846">
        <f t="shared" ref="EK87:EU87" si="514">SUM(EK82:EK86)</f>
        <v>0</v>
      </c>
      <c r="EL87" s="847">
        <f t="shared" si="514"/>
        <v>0</v>
      </c>
      <c r="EM87" s="847">
        <f t="shared" si="514"/>
        <v>0</v>
      </c>
      <c r="EN87" s="848">
        <f t="shared" si="514"/>
        <v>0</v>
      </c>
      <c r="EO87" s="846">
        <f t="shared" si="514"/>
        <v>0</v>
      </c>
      <c r="EP87" s="847">
        <f t="shared" si="514"/>
        <v>0</v>
      </c>
      <c r="EQ87" s="847">
        <f t="shared" si="514"/>
        <v>0</v>
      </c>
      <c r="ER87" s="848">
        <f t="shared" si="514"/>
        <v>0</v>
      </c>
      <c r="ES87" s="846">
        <f t="shared" si="514"/>
        <v>0</v>
      </c>
      <c r="ET87" s="847">
        <f t="shared" si="514"/>
        <v>0</v>
      </c>
      <c r="EU87" s="848">
        <f t="shared" si="514"/>
        <v>0</v>
      </c>
      <c r="EV87" s="849">
        <f t="shared" si="484"/>
        <v>0</v>
      </c>
      <c r="EW87" s="846">
        <f t="shared" ref="EW87:FC87" si="515">SUM(EW82:EW86)</f>
        <v>0</v>
      </c>
      <c r="EX87" s="847">
        <f t="shared" si="515"/>
        <v>0</v>
      </c>
      <c r="EY87" s="848">
        <f t="shared" si="515"/>
        <v>0</v>
      </c>
      <c r="EZ87" s="846">
        <f t="shared" si="515"/>
        <v>0</v>
      </c>
      <c r="FA87" s="847">
        <f t="shared" si="515"/>
        <v>0</v>
      </c>
      <c r="FB87" s="847">
        <f t="shared" si="515"/>
        <v>0</v>
      </c>
      <c r="FC87" s="848">
        <f t="shared" si="515"/>
        <v>0</v>
      </c>
      <c r="FD87" s="850">
        <f t="shared" si="486"/>
        <v>0</v>
      </c>
      <c r="FE87" s="851">
        <f t="shared" si="487"/>
        <v>0</v>
      </c>
      <c r="FF87" s="851">
        <f t="shared" si="488"/>
        <v>0</v>
      </c>
      <c r="FG87" s="849">
        <f t="shared" si="489"/>
        <v>0</v>
      </c>
      <c r="FI87" s="5651"/>
      <c r="FJ87" s="5651"/>
      <c r="FK87" s="846">
        <f>SUM(FK82:FK86)</f>
        <v>0</v>
      </c>
      <c r="FL87" s="847">
        <f t="shared" ref="FL87:FM87" si="516">SUM(FL84:FL86)</f>
        <v>0</v>
      </c>
      <c r="FM87" s="847">
        <f t="shared" si="516"/>
        <v>0</v>
      </c>
      <c r="FN87" s="848">
        <f>SUM(FN82:FN86)</f>
        <v>0</v>
      </c>
      <c r="FO87" s="846">
        <f>SUM(FO82:FO86)</f>
        <v>0</v>
      </c>
      <c r="FP87" s="847">
        <f t="shared" ref="FP87:FQ87" si="517">SUM(FP84:FP86)</f>
        <v>0</v>
      </c>
      <c r="FQ87" s="847">
        <f t="shared" si="517"/>
        <v>0</v>
      </c>
      <c r="FR87" s="848">
        <f>SUM(FR82:FR86)</f>
        <v>0</v>
      </c>
    </row>
    <row r="88" spans="1:174" ht="48" customHeight="1" thickBot="1">
      <c r="A88" s="6311" t="s">
        <v>44</v>
      </c>
      <c r="B88" s="6312"/>
      <c r="C88" s="6312"/>
      <c r="D88" s="6312"/>
      <c r="E88" s="6312"/>
      <c r="F88" s="6312"/>
      <c r="G88" s="6312"/>
      <c r="H88" s="6312"/>
      <c r="I88" s="6312"/>
      <c r="J88" s="6313"/>
      <c r="K88" s="114">
        <v>6</v>
      </c>
      <c r="L88" s="148"/>
      <c r="M88" s="148"/>
      <c r="N88" s="148"/>
      <c r="O88" s="149"/>
      <c r="P88" s="149"/>
      <c r="Q88" s="149"/>
      <c r="R88" s="148"/>
      <c r="S88" s="148"/>
      <c r="T88" s="148"/>
      <c r="U88" s="148"/>
      <c r="V88" s="148"/>
      <c r="W88" s="148"/>
      <c r="X88" s="148"/>
      <c r="Y88" s="148"/>
      <c r="Z88" s="149"/>
      <c r="AA88" s="149"/>
      <c r="AB88" s="149"/>
      <c r="AC88" s="148"/>
      <c r="AD88" s="148"/>
      <c r="AE88" s="148"/>
      <c r="AF88" s="2163"/>
      <c r="AG88" s="148"/>
      <c r="AH88" s="151"/>
      <c r="AI88" s="148"/>
      <c r="AJ88" s="148"/>
      <c r="AK88" s="148"/>
      <c r="AL88" s="148"/>
      <c r="AM88" s="2163"/>
      <c r="AN88" s="151"/>
      <c r="AO88" s="151"/>
      <c r="AP88" s="151"/>
      <c r="AQ88" s="151"/>
      <c r="AR88" s="151"/>
      <c r="AS88" s="2164"/>
      <c r="AT88" s="148"/>
      <c r="AU88" s="148"/>
      <c r="AV88" s="148"/>
      <c r="AW88" s="148"/>
      <c r="AX88" s="148"/>
      <c r="AY88" s="2164"/>
      <c r="AZ88" s="148"/>
      <c r="BA88" s="148"/>
      <c r="BB88" s="2165"/>
      <c r="BC88" s="1996"/>
      <c r="BD88" s="5653">
        <f>_xlfn.XLOOKUP(B83,التشكيل_القديم!$M$5:$M$39,التشكيل_القديم!$L$5:$L$39,0,0)</f>
        <v>7</v>
      </c>
      <c r="BE88" s="6200" t="str">
        <f>"(3)             "&amp; "عضو يسار الدائرة  /  "  &amp;B83</f>
        <v>(3)             عضو يسار الدائرة  /  محمد سامح حلمي مرسي</v>
      </c>
      <c r="BF88" s="6200"/>
      <c r="BG88" s="6200"/>
      <c r="BH88" s="6200"/>
      <c r="BI88" s="6200"/>
      <c r="BJ88" s="6200"/>
      <c r="BK88" s="6200"/>
      <c r="BL88" s="6200"/>
      <c r="BM88" s="6200"/>
      <c r="BN88" s="6200"/>
      <c r="BO88" s="6200"/>
      <c r="BP88" s="6200"/>
      <c r="BQ88" s="6200"/>
      <c r="BR88" s="6200"/>
      <c r="BS88" s="6200"/>
      <c r="BT88" s="6200"/>
      <c r="BU88" s="6200"/>
      <c r="BV88" s="6200"/>
      <c r="BW88" s="6200"/>
      <c r="BX88" s="6200"/>
      <c r="BY88" s="6200"/>
      <c r="BZ88" s="6200"/>
      <c r="CA88" s="6200"/>
      <c r="CB88" s="6200"/>
      <c r="CC88" s="6200"/>
      <c r="CD88" s="6200"/>
      <c r="CE88" s="6201"/>
      <c r="CF88" s="5687">
        <f>_xlfn.XLOOKUP(B84,التشكيل_القديم!$M$5:$M$39,التشكيل_القديم!$L$5:$L$39,0,0)</f>
        <v>0</v>
      </c>
      <c r="CG88" s="6369" t="str">
        <f>IF(B84&lt;&gt;"", "(4)             "&amp; "عضو يسار اليسار  الدائرة  /  "  &amp;B84,"لا يوجد عضو رابع")</f>
        <v>لا يوجد عضو رابع</v>
      </c>
      <c r="CH88" s="6200"/>
      <c r="CI88" s="6200"/>
      <c r="CJ88" s="6200"/>
      <c r="CK88" s="6200"/>
      <c r="CL88" s="6200"/>
      <c r="CM88" s="6200"/>
      <c r="CN88" s="6200"/>
      <c r="CO88" s="6200"/>
      <c r="CP88" s="6200"/>
      <c r="CQ88" s="6200"/>
      <c r="CR88" s="6200"/>
      <c r="CS88" s="6200"/>
      <c r="CT88" s="6200"/>
      <c r="CU88" s="6200"/>
      <c r="CV88" s="6200"/>
      <c r="CW88" s="6200"/>
      <c r="CX88" s="6200"/>
      <c r="CY88" s="6200"/>
      <c r="CZ88" s="6200"/>
      <c r="DA88" s="6200"/>
      <c r="DB88" s="6200"/>
      <c r="DC88" s="6200"/>
      <c r="DD88" s="6200"/>
      <c r="DE88" s="6200"/>
      <c r="DF88" s="6200"/>
      <c r="DG88" s="6201"/>
      <c r="DH88" s="5687">
        <f>_xlfn.XLOOKUP(B86,التشكيل_القديم!$M$5:$M$39,التشكيل_القديم!$L$5:$L$39,0,0)</f>
        <v>0</v>
      </c>
      <c r="DI88" s="6200" t="str">
        <f xml:space="preserve"> IF(B86&lt;&gt;"","(6)             "&amp;"عضو يسار يسار يسار اليسار  الدائرة  /  "  &amp;B86,"لا يوجد عضو سادس")</f>
        <v>لا يوجد عضو سادس</v>
      </c>
      <c r="DJ88" s="6200"/>
      <c r="DK88" s="6200"/>
      <c r="DL88" s="6200"/>
      <c r="DM88" s="6200"/>
      <c r="DN88" s="6200"/>
      <c r="DO88" s="6200"/>
      <c r="DP88" s="6200"/>
      <c r="DQ88" s="6200"/>
      <c r="DR88" s="6200"/>
      <c r="DS88" s="6200"/>
      <c r="DT88" s="6200"/>
      <c r="DU88" s="6200"/>
      <c r="DV88" s="6200"/>
      <c r="DW88" s="6200"/>
      <c r="DX88" s="6200"/>
      <c r="DY88" s="6200"/>
      <c r="DZ88" s="6200"/>
      <c r="EA88" s="6200"/>
      <c r="EB88" s="6200"/>
      <c r="EC88" s="6200"/>
      <c r="ED88" s="6200"/>
      <c r="EE88" s="6200"/>
      <c r="EF88" s="6200"/>
      <c r="EG88" s="6200"/>
      <c r="EH88" s="6200"/>
      <c r="EI88" s="6201"/>
      <c r="EJ88" s="162"/>
      <c r="EK88" s="6348" t="s">
        <v>23</v>
      </c>
      <c r="EL88" s="6349"/>
      <c r="EM88" s="6349"/>
      <c r="EN88" s="6350"/>
      <c r="EO88" s="6370" t="s">
        <v>33</v>
      </c>
      <c r="EP88" s="6370"/>
      <c r="EQ88" s="6370"/>
      <c r="ER88" s="6371"/>
      <c r="ES88" s="6351" t="s">
        <v>184</v>
      </c>
      <c r="ET88" s="6352"/>
      <c r="EU88" s="6352"/>
      <c r="EV88" s="6353"/>
      <c r="EW88" s="6366" t="s">
        <v>185</v>
      </c>
      <c r="EX88" s="6367"/>
      <c r="EY88" s="6367"/>
      <c r="EZ88" s="6368"/>
      <c r="FA88" s="6354" t="s">
        <v>200</v>
      </c>
      <c r="FB88" s="6355"/>
      <c r="FC88" s="6355"/>
      <c r="FD88" s="6356"/>
      <c r="FE88" s="6338" t="s">
        <v>597</v>
      </c>
      <c r="FF88" s="6339"/>
      <c r="FG88" s="6339"/>
      <c r="FH88" s="6340"/>
      <c r="FI88" s="852" t="s">
        <v>205</v>
      </c>
      <c r="FJ88" s="838" t="s">
        <v>190</v>
      </c>
      <c r="FK88" s="838" t="s">
        <v>203</v>
      </c>
      <c r="FL88" s="838" t="s">
        <v>204</v>
      </c>
      <c r="FM88" s="839" t="s">
        <v>116</v>
      </c>
    </row>
    <row r="89" spans="1:174" ht="48" customHeight="1" thickBot="1">
      <c r="A89" s="6202" t="str">
        <f>IF(AND(FH82="ok",FH83="ok",FH84="ok",FH85="ok",FH86="ok", H89 &lt;&gt;"فارغ"),"ok","wrong")</f>
        <v>wrong</v>
      </c>
      <c r="B89" s="6203"/>
      <c r="C89" s="6203"/>
      <c r="D89" s="6203"/>
      <c r="E89" s="6203"/>
      <c r="F89" s="6203"/>
      <c r="G89" s="6204"/>
      <c r="H89" s="6208" t="str">
        <f>IF(Z87=0,"فارغ","")</f>
        <v/>
      </c>
      <c r="I89" s="6209"/>
      <c r="J89" s="6209"/>
      <c r="K89" s="6209"/>
      <c r="L89" s="5677" t="str">
        <f>الاعدادات!$D$6</f>
        <v>2022 وما قبلها</v>
      </c>
      <c r="M89" s="149"/>
      <c r="N89" s="149"/>
      <c r="O89" s="149"/>
      <c r="P89" s="149"/>
      <c r="Q89" s="149"/>
      <c r="R89" s="148"/>
      <c r="S89" s="148"/>
      <c r="T89" s="148"/>
      <c r="U89" s="148"/>
      <c r="V89" s="148"/>
      <c r="W89" s="148"/>
      <c r="X89" s="148"/>
      <c r="Y89" s="148"/>
      <c r="Z89" s="2166"/>
      <c r="AA89" s="148"/>
      <c r="AB89" s="148"/>
      <c r="AC89" s="148"/>
      <c r="AD89" s="148"/>
      <c r="AE89" s="148"/>
      <c r="AF89" s="2163"/>
      <c r="AG89" s="148"/>
      <c r="AH89" s="151"/>
      <c r="AI89" s="148"/>
      <c r="AJ89" s="148"/>
      <c r="AK89" s="148"/>
      <c r="AL89" s="148"/>
      <c r="AM89" s="2163"/>
      <c r="AN89" s="151"/>
      <c r="AO89" s="151"/>
      <c r="AP89" s="151"/>
      <c r="AQ89" s="151"/>
      <c r="AR89" s="151"/>
      <c r="AS89" s="2164"/>
      <c r="AT89" s="148"/>
      <c r="AU89" s="148"/>
      <c r="AV89" s="148"/>
      <c r="AW89" s="148"/>
      <c r="AX89" s="148"/>
      <c r="AY89" s="2164"/>
      <c r="AZ89" s="148"/>
      <c r="BA89" s="148"/>
      <c r="BB89" s="2165"/>
      <c r="BC89" s="5683" t="str">
        <f>الاعدادات!$D$6</f>
        <v>2022 وما قبلها</v>
      </c>
      <c r="BD89" s="76"/>
      <c r="BE89" s="83"/>
      <c r="BF89" s="83"/>
      <c r="BG89" s="84"/>
      <c r="BH89" s="84"/>
      <c r="BI89" s="84"/>
      <c r="BJ89" s="85"/>
      <c r="BK89" s="86"/>
      <c r="BL89" s="87"/>
      <c r="BM89" s="87"/>
      <c r="BN89" s="88"/>
      <c r="BO89" s="88"/>
      <c r="BP89" s="89"/>
      <c r="BQ89" s="77">
        <f t="shared" ref="BQ89:BQ94" si="518">BP89+BO89+BN89+BM89+BL89+BK89+BJ89+BI89+BH89+BG89+BF89+BE89+BD89</f>
        <v>0</v>
      </c>
      <c r="BR89" s="90"/>
      <c r="BS89" s="91"/>
      <c r="BT89" s="92"/>
      <c r="BU89" s="93"/>
      <c r="BV89" s="94"/>
      <c r="BW89" s="95"/>
      <c r="BX89" s="96"/>
      <c r="BY89" s="97"/>
      <c r="BZ89" s="98"/>
      <c r="CA89" s="99"/>
      <c r="CB89" s="79">
        <f t="shared" ref="CB89:CB93" si="519">CA89+BZ89+BY89+BX89+BW89+BV89+BU89+BT89+BS89+BR89+BQ89</f>
        <v>0</v>
      </c>
      <c r="CC89" s="80"/>
      <c r="CD89" s="78"/>
      <c r="CE89" s="102"/>
      <c r="CF89" s="82"/>
      <c r="CG89" s="83"/>
      <c r="CH89" s="83"/>
      <c r="CI89" s="84"/>
      <c r="CJ89" s="84"/>
      <c r="CK89" s="84"/>
      <c r="CL89" s="85"/>
      <c r="CM89" s="86"/>
      <c r="CN89" s="87"/>
      <c r="CO89" s="87"/>
      <c r="CP89" s="88"/>
      <c r="CQ89" s="88"/>
      <c r="CR89" s="89"/>
      <c r="CS89" s="77">
        <f t="shared" ref="CS89:CS94" si="520">CR89+CQ89+CP89+CO89+CN89+CM89+CL89+CK89+CJ89+CI89+CH89+CG89+CF89</f>
        <v>0</v>
      </c>
      <c r="CT89" s="90"/>
      <c r="CU89" s="168"/>
      <c r="CV89" s="92"/>
      <c r="CW89" s="93"/>
      <c r="CX89" s="94"/>
      <c r="CY89" s="95"/>
      <c r="CZ89" s="96"/>
      <c r="DA89" s="97"/>
      <c r="DB89" s="98"/>
      <c r="DC89" s="99"/>
      <c r="DD89" s="79">
        <f t="shared" ref="DD89:DD93" si="521">SUM(CS89:DC89)</f>
        <v>0</v>
      </c>
      <c r="DE89" s="80"/>
      <c r="DF89" s="78"/>
      <c r="DG89" s="102"/>
      <c r="DH89" s="82"/>
      <c r="DI89" s="83"/>
      <c r="DJ89" s="83"/>
      <c r="DK89" s="84"/>
      <c r="DL89" s="84"/>
      <c r="DM89" s="84"/>
      <c r="DN89" s="85"/>
      <c r="DO89" s="86"/>
      <c r="DP89" s="87"/>
      <c r="DQ89" s="87"/>
      <c r="DR89" s="88"/>
      <c r="DS89" s="88"/>
      <c r="DT89" s="89"/>
      <c r="DU89" s="77">
        <f t="shared" ref="DU89:DU94" si="522">DT89+DS89+DR89+DQ89+DP89+DO89+DN89+DM89+DL89+DK89+DJ89+DI89+DH89</f>
        <v>0</v>
      </c>
      <c r="DV89" s="90"/>
      <c r="DW89" s="168"/>
      <c r="DX89" s="92"/>
      <c r="DY89" s="93"/>
      <c r="DZ89" s="94"/>
      <c r="EA89" s="95"/>
      <c r="EB89" s="96"/>
      <c r="EC89" s="97"/>
      <c r="ED89" s="98"/>
      <c r="EE89" s="99"/>
      <c r="EF89" s="79">
        <f t="shared" ref="EF89:EF93" si="523">SUM(DU89:EE89)</f>
        <v>0</v>
      </c>
      <c r="EG89" s="80"/>
      <c r="EH89" s="78"/>
      <c r="EI89" s="102"/>
      <c r="EJ89" s="162" t="s">
        <v>163</v>
      </c>
      <c r="EK89" s="838" t="s">
        <v>190</v>
      </c>
      <c r="EL89" s="838" t="s">
        <v>203</v>
      </c>
      <c r="EM89" s="838" t="s">
        <v>204</v>
      </c>
      <c r="EN89" s="839" t="s">
        <v>116</v>
      </c>
      <c r="EO89" s="838" t="s">
        <v>190</v>
      </c>
      <c r="EP89" s="838" t="s">
        <v>203</v>
      </c>
      <c r="EQ89" s="838" t="s">
        <v>204</v>
      </c>
      <c r="ER89" s="839" t="s">
        <v>116</v>
      </c>
      <c r="ES89" s="838" t="s">
        <v>190</v>
      </c>
      <c r="ET89" s="838" t="s">
        <v>203</v>
      </c>
      <c r="EU89" s="838" t="s">
        <v>204</v>
      </c>
      <c r="EV89" s="839" t="s">
        <v>116</v>
      </c>
      <c r="EW89" s="838" t="s">
        <v>190</v>
      </c>
      <c r="EX89" s="838" t="s">
        <v>203</v>
      </c>
      <c r="EY89" s="838" t="s">
        <v>204</v>
      </c>
      <c r="EZ89" s="839" t="s">
        <v>116</v>
      </c>
      <c r="FA89" s="838" t="s">
        <v>190</v>
      </c>
      <c r="FB89" s="838" t="s">
        <v>203</v>
      </c>
      <c r="FC89" s="838" t="s">
        <v>204</v>
      </c>
      <c r="FD89" s="839" t="s">
        <v>116</v>
      </c>
      <c r="FE89" s="838" t="s">
        <v>190</v>
      </c>
      <c r="FF89" s="838" t="s">
        <v>203</v>
      </c>
      <c r="FG89" s="838" t="s">
        <v>204</v>
      </c>
      <c r="FH89" s="839" t="s">
        <v>116</v>
      </c>
      <c r="FI89" s="836" t="s">
        <v>23</v>
      </c>
      <c r="FJ89" s="166">
        <f>EK94</f>
        <v>0</v>
      </c>
      <c r="FK89" s="166">
        <f>EL94</f>
        <v>0</v>
      </c>
      <c r="FL89" s="166">
        <f t="shared" ref="FL89" si="524">EM94</f>
        <v>0</v>
      </c>
      <c r="FM89" s="166">
        <f t="shared" ref="FM89" si="525">EN94</f>
        <v>0</v>
      </c>
    </row>
    <row r="90" spans="1:174" ht="48" customHeight="1" thickBot="1">
      <c r="A90" s="6205"/>
      <c r="B90" s="6206"/>
      <c r="C90" s="6206"/>
      <c r="D90" s="6206"/>
      <c r="E90" s="6206"/>
      <c r="F90" s="6206"/>
      <c r="G90" s="6207"/>
      <c r="H90" s="6208"/>
      <c r="I90" s="6209"/>
      <c r="J90" s="6209"/>
      <c r="K90" s="6209"/>
      <c r="L90" s="5675">
        <f>الاعدادات!$D$7</f>
        <v>2023</v>
      </c>
      <c r="M90" s="148"/>
      <c r="N90" s="148"/>
      <c r="O90" s="148"/>
      <c r="P90" s="148"/>
      <c r="Q90" s="148"/>
      <c r="R90" s="148"/>
      <c r="S90" s="148"/>
      <c r="T90" s="148"/>
      <c r="U90" s="148"/>
      <c r="V90" s="148"/>
      <c r="W90" s="148"/>
      <c r="X90" s="148"/>
      <c r="Y90" s="148"/>
      <c r="Z90" s="2166"/>
      <c r="AA90" s="148"/>
      <c r="AB90" s="148"/>
      <c r="AC90" s="148"/>
      <c r="AD90" s="148"/>
      <c r="AE90" s="148"/>
      <c r="AF90" s="2163"/>
      <c r="AG90" s="148"/>
      <c r="AH90" s="151"/>
      <c r="AI90" s="148"/>
      <c r="AJ90" s="148"/>
      <c r="AK90" s="148"/>
      <c r="AL90" s="148"/>
      <c r="AM90" s="2163"/>
      <c r="AN90" s="151"/>
      <c r="AO90" s="151"/>
      <c r="AP90" s="151"/>
      <c r="AQ90" s="151"/>
      <c r="AR90" s="151"/>
      <c r="AS90" s="2164"/>
      <c r="AT90" s="148"/>
      <c r="AU90" s="148"/>
      <c r="AV90" s="148"/>
      <c r="AW90" s="148"/>
      <c r="AX90" s="148"/>
      <c r="AY90" s="2164"/>
      <c r="AZ90" s="148"/>
      <c r="BA90" s="148"/>
      <c r="BB90" s="2165"/>
      <c r="BC90" s="5683">
        <f>الاعدادات!$D$7</f>
        <v>2023</v>
      </c>
      <c r="BD90" s="82"/>
      <c r="BE90" s="83"/>
      <c r="BF90" s="83"/>
      <c r="BG90" s="84"/>
      <c r="BH90" s="84"/>
      <c r="BI90" s="84"/>
      <c r="BJ90" s="85"/>
      <c r="BK90" s="86"/>
      <c r="BL90" s="87"/>
      <c r="BM90" s="87"/>
      <c r="BN90" s="88"/>
      <c r="BO90" s="88"/>
      <c r="BP90" s="89"/>
      <c r="BQ90" s="77">
        <f t="shared" si="518"/>
        <v>0</v>
      </c>
      <c r="BR90" s="90"/>
      <c r="BS90" s="91"/>
      <c r="BT90" s="92"/>
      <c r="BU90" s="93"/>
      <c r="BV90" s="94"/>
      <c r="BW90" s="95"/>
      <c r="BX90" s="96"/>
      <c r="BY90" s="97"/>
      <c r="BZ90" s="98"/>
      <c r="CA90" s="99"/>
      <c r="CB90" s="79">
        <f t="shared" si="519"/>
        <v>0</v>
      </c>
      <c r="CC90" s="104"/>
      <c r="CD90" s="92"/>
      <c r="CE90" s="102"/>
      <c r="CF90" s="82"/>
      <c r="CG90" s="83"/>
      <c r="CH90" s="83"/>
      <c r="CI90" s="84"/>
      <c r="CJ90" s="84"/>
      <c r="CK90" s="84"/>
      <c r="CL90" s="85"/>
      <c r="CM90" s="86"/>
      <c r="CN90" s="87"/>
      <c r="CO90" s="87"/>
      <c r="CP90" s="88"/>
      <c r="CQ90" s="88"/>
      <c r="CR90" s="89"/>
      <c r="CS90" s="77">
        <f t="shared" si="520"/>
        <v>0</v>
      </c>
      <c r="CT90" s="90"/>
      <c r="CU90" s="168"/>
      <c r="CV90" s="92"/>
      <c r="CW90" s="93"/>
      <c r="CX90" s="94"/>
      <c r="CY90" s="95"/>
      <c r="CZ90" s="96"/>
      <c r="DA90" s="97"/>
      <c r="DB90" s="98"/>
      <c r="DC90" s="99"/>
      <c r="DD90" s="79">
        <f t="shared" si="521"/>
        <v>0</v>
      </c>
      <c r="DE90" s="104"/>
      <c r="DF90" s="92"/>
      <c r="DG90" s="102"/>
      <c r="DH90" s="82"/>
      <c r="DI90" s="83"/>
      <c r="DJ90" s="83"/>
      <c r="DK90" s="84"/>
      <c r="DL90" s="84"/>
      <c r="DM90" s="84"/>
      <c r="DN90" s="85"/>
      <c r="DO90" s="86"/>
      <c r="DP90" s="87"/>
      <c r="DQ90" s="87"/>
      <c r="DR90" s="88"/>
      <c r="DS90" s="88"/>
      <c r="DT90" s="89"/>
      <c r="DU90" s="77">
        <f t="shared" si="522"/>
        <v>0</v>
      </c>
      <c r="DV90" s="90"/>
      <c r="DW90" s="168"/>
      <c r="DX90" s="92"/>
      <c r="DY90" s="93"/>
      <c r="DZ90" s="94"/>
      <c r="EA90" s="95"/>
      <c r="EB90" s="96"/>
      <c r="EC90" s="97"/>
      <c r="ED90" s="98"/>
      <c r="EE90" s="99"/>
      <c r="EF90" s="79">
        <f t="shared" si="523"/>
        <v>0</v>
      </c>
      <c r="EG90" s="104"/>
      <c r="EH90" s="92"/>
      <c r="EI90" s="102"/>
      <c r="EJ90" s="5675" t="str">
        <f>الاعدادات!$D$6</f>
        <v>2022 وما قبلها</v>
      </c>
      <c r="EK90" s="163">
        <f t="shared" ref="EK90:EK94" si="526">BQ82</f>
        <v>0</v>
      </c>
      <c r="EL90" s="164">
        <f t="shared" ref="EL90:EL94" si="527">BR82</f>
        <v>0</v>
      </c>
      <c r="EM90" s="164">
        <f>BS82+BT82+BU82+BV82+BW82</f>
        <v>0</v>
      </c>
      <c r="EN90" s="165">
        <f>BX82+BY82+BZ82+CA82</f>
        <v>0</v>
      </c>
      <c r="EO90" s="166">
        <f t="shared" ref="EO90:EO94" si="528">CS82</f>
        <v>0</v>
      </c>
      <c r="EP90" s="164">
        <f t="shared" ref="EP90:EP94" si="529">CT82</f>
        <v>0</v>
      </c>
      <c r="EQ90" s="164">
        <f>CU82+CV82+CW82+CX82+CY82</f>
        <v>0</v>
      </c>
      <c r="ER90" s="165">
        <f>CZ82+DA82+DB82+DC82</f>
        <v>0</v>
      </c>
      <c r="ES90" s="166">
        <f t="shared" ref="ES90:ES94" si="530">BQ89</f>
        <v>0</v>
      </c>
      <c r="ET90" s="164">
        <f t="shared" ref="ET90:ET94" si="531">BR89</f>
        <v>0</v>
      </c>
      <c r="EU90" s="164">
        <f>BS89+BT89+BU89+BV89+BW89</f>
        <v>0</v>
      </c>
      <c r="EV90" s="165">
        <f>BX89+BY89+BZ89+CA89</f>
        <v>0</v>
      </c>
      <c r="EW90" s="166">
        <f t="shared" ref="EW90:EW94" si="532">CS89</f>
        <v>0</v>
      </c>
      <c r="EX90" s="164">
        <f t="shared" ref="EX90:EX94" si="533">CT89</f>
        <v>0</v>
      </c>
      <c r="EY90" s="164">
        <f>CU89+CV89+CW89+CX89+CY89</f>
        <v>0</v>
      </c>
      <c r="EZ90" s="167">
        <f>CZ89+DA89+DB89+DC89</f>
        <v>0</v>
      </c>
      <c r="FA90" s="166">
        <f t="shared" ref="FA90:FA94" si="534">DU82</f>
        <v>0</v>
      </c>
      <c r="FB90" s="164">
        <f t="shared" ref="FB90:FB94" si="535">DV82</f>
        <v>0</v>
      </c>
      <c r="FC90" s="164">
        <f>DW82+DX82+DY82+DZ82+EA82</f>
        <v>0</v>
      </c>
      <c r="FD90" s="167">
        <f>EB82+EC82+ED82+EE82</f>
        <v>0</v>
      </c>
      <c r="FE90" s="166">
        <f t="shared" ref="FE90:FE94" si="536">DU89</f>
        <v>0</v>
      </c>
      <c r="FF90" s="164">
        <f t="shared" ref="FF90:FF94" si="537">DV89</f>
        <v>0</v>
      </c>
      <c r="FG90" s="164">
        <f>DW89+DX89+DY89+DZ89+EA89</f>
        <v>0</v>
      </c>
      <c r="FH90" s="167">
        <f>EB89+EC89+ED89+EE89</f>
        <v>0</v>
      </c>
      <c r="FI90" s="837" t="s">
        <v>33</v>
      </c>
      <c r="FJ90" s="169">
        <f>EO94</f>
        <v>0</v>
      </c>
      <c r="FK90" s="169">
        <f t="shared" ref="FK90" si="538">EP94</f>
        <v>0</v>
      </c>
      <c r="FL90" s="169">
        <f t="shared" ref="FL90" si="539">EQ94</f>
        <v>0</v>
      </c>
      <c r="FM90" s="169">
        <f t="shared" ref="FM90" si="540">ER94</f>
        <v>0</v>
      </c>
    </row>
    <row r="91" spans="1:174" ht="48" customHeight="1" thickBot="1">
      <c r="A91" s="143"/>
      <c r="B91" s="157"/>
      <c r="C91" s="157"/>
      <c r="D91" s="157"/>
      <c r="E91" s="158"/>
      <c r="F91" s="158"/>
      <c r="G91" s="159"/>
      <c r="H91" s="144"/>
      <c r="I91" s="144"/>
      <c r="J91" s="145"/>
      <c r="K91" s="146"/>
      <c r="L91" s="5675">
        <f>الاعدادات!$D$8</f>
        <v>2024</v>
      </c>
      <c r="M91" s="148"/>
      <c r="N91" s="148"/>
      <c r="O91" s="148"/>
      <c r="P91" s="148"/>
      <c r="Q91" s="148"/>
      <c r="R91" s="148"/>
      <c r="S91" s="148"/>
      <c r="T91" s="148"/>
      <c r="U91" s="148"/>
      <c r="V91" s="148"/>
      <c r="W91" s="148"/>
      <c r="X91" s="148"/>
      <c r="Y91" s="148"/>
      <c r="Z91" s="2166"/>
      <c r="AA91" s="148"/>
      <c r="AB91" s="148"/>
      <c r="AC91" s="148"/>
      <c r="AD91" s="148"/>
      <c r="AE91" s="148"/>
      <c r="AF91" s="2163"/>
      <c r="AG91" s="148"/>
      <c r="AH91" s="151"/>
      <c r="AI91" s="148"/>
      <c r="AJ91" s="148"/>
      <c r="AK91" s="148"/>
      <c r="AL91" s="148"/>
      <c r="AM91" s="2163"/>
      <c r="AN91" s="151"/>
      <c r="AO91" s="151"/>
      <c r="AP91" s="151"/>
      <c r="AQ91" s="151"/>
      <c r="AR91" s="151"/>
      <c r="AS91" s="2164"/>
      <c r="AT91" s="148"/>
      <c r="AU91" s="148"/>
      <c r="AV91" s="148"/>
      <c r="AW91" s="148"/>
      <c r="AX91" s="148"/>
      <c r="AY91" s="2164"/>
      <c r="AZ91" s="148"/>
      <c r="BA91" s="148"/>
      <c r="BB91" s="2165"/>
      <c r="BC91" s="5683">
        <f>الاعدادات!$D$8</f>
        <v>2024</v>
      </c>
      <c r="BD91" s="82"/>
      <c r="BE91" s="83"/>
      <c r="BF91" s="83"/>
      <c r="BG91" s="84"/>
      <c r="BH91" s="84"/>
      <c r="BI91" s="84"/>
      <c r="BJ91" s="85"/>
      <c r="BK91" s="86"/>
      <c r="BL91" s="87"/>
      <c r="BM91" s="87"/>
      <c r="BN91" s="88"/>
      <c r="BO91" s="88"/>
      <c r="BP91" s="89"/>
      <c r="BQ91" s="77">
        <f t="shared" si="518"/>
        <v>0</v>
      </c>
      <c r="BR91" s="90"/>
      <c r="BS91" s="91"/>
      <c r="BT91" s="92"/>
      <c r="BU91" s="93"/>
      <c r="BV91" s="94"/>
      <c r="BW91" s="95"/>
      <c r="BX91" s="96"/>
      <c r="BY91" s="97"/>
      <c r="BZ91" s="98"/>
      <c r="CA91" s="99"/>
      <c r="CB91" s="79">
        <f t="shared" si="519"/>
        <v>0</v>
      </c>
      <c r="CC91" s="104"/>
      <c r="CD91" s="92"/>
      <c r="CE91" s="102"/>
      <c r="CF91" s="82"/>
      <c r="CG91" s="83"/>
      <c r="CH91" s="83"/>
      <c r="CI91" s="84"/>
      <c r="CJ91" s="84"/>
      <c r="CK91" s="84"/>
      <c r="CL91" s="85"/>
      <c r="CM91" s="86"/>
      <c r="CN91" s="87"/>
      <c r="CO91" s="87"/>
      <c r="CP91" s="88"/>
      <c r="CQ91" s="88"/>
      <c r="CR91" s="89"/>
      <c r="CS91" s="77">
        <f t="shared" si="520"/>
        <v>0</v>
      </c>
      <c r="CT91" s="90"/>
      <c r="CU91" s="168"/>
      <c r="CV91" s="92"/>
      <c r="CW91" s="93"/>
      <c r="CX91" s="94"/>
      <c r="CY91" s="95"/>
      <c r="CZ91" s="96"/>
      <c r="DA91" s="97"/>
      <c r="DB91" s="98"/>
      <c r="DC91" s="99"/>
      <c r="DD91" s="79">
        <f t="shared" si="521"/>
        <v>0</v>
      </c>
      <c r="DE91" s="104"/>
      <c r="DF91" s="92"/>
      <c r="DG91" s="102"/>
      <c r="DH91" s="82"/>
      <c r="DI91" s="83"/>
      <c r="DJ91" s="83"/>
      <c r="DK91" s="84"/>
      <c r="DL91" s="84"/>
      <c r="DM91" s="84"/>
      <c r="DN91" s="85"/>
      <c r="DO91" s="86"/>
      <c r="DP91" s="87"/>
      <c r="DQ91" s="87"/>
      <c r="DR91" s="88"/>
      <c r="DS91" s="88"/>
      <c r="DT91" s="89"/>
      <c r="DU91" s="77">
        <f t="shared" si="522"/>
        <v>0</v>
      </c>
      <c r="DV91" s="90"/>
      <c r="DW91" s="168"/>
      <c r="DX91" s="92"/>
      <c r="DY91" s="93"/>
      <c r="DZ91" s="94"/>
      <c r="EA91" s="95"/>
      <c r="EB91" s="96"/>
      <c r="EC91" s="97"/>
      <c r="ED91" s="98"/>
      <c r="EE91" s="99"/>
      <c r="EF91" s="79">
        <f t="shared" si="523"/>
        <v>0</v>
      </c>
      <c r="EG91" s="104"/>
      <c r="EH91" s="92"/>
      <c r="EI91" s="102"/>
      <c r="EJ91" s="5675">
        <f>الاعدادات!$D$7</f>
        <v>2023</v>
      </c>
      <c r="EK91" s="163">
        <f t="shared" si="526"/>
        <v>0</v>
      </c>
      <c r="EL91" s="164">
        <f t="shared" si="527"/>
        <v>0</v>
      </c>
      <c r="EM91" s="164">
        <f>BS83+BT83+BU83+BV83+BW83</f>
        <v>0</v>
      </c>
      <c r="EN91" s="165">
        <f>BX83+BY83+BZ83+CA83</f>
        <v>0</v>
      </c>
      <c r="EO91" s="166">
        <f t="shared" si="528"/>
        <v>0</v>
      </c>
      <c r="EP91" s="164">
        <f t="shared" si="529"/>
        <v>0</v>
      </c>
      <c r="EQ91" s="164">
        <f>CU83+CV83+CW83+CX83+CY83</f>
        <v>0</v>
      </c>
      <c r="ER91" s="165">
        <f>CZ83+DA83+DB83+DC83</f>
        <v>0</v>
      </c>
      <c r="ES91" s="166">
        <f t="shared" si="530"/>
        <v>0</v>
      </c>
      <c r="ET91" s="164">
        <f t="shared" si="531"/>
        <v>0</v>
      </c>
      <c r="EU91" s="164">
        <f>BS90+BT90+BU90+BV90+BW90</f>
        <v>0</v>
      </c>
      <c r="EV91" s="165">
        <f>BX90+BY90+BZ90+CA90</f>
        <v>0</v>
      </c>
      <c r="EW91" s="166">
        <f t="shared" si="532"/>
        <v>0</v>
      </c>
      <c r="EX91" s="164">
        <f t="shared" si="533"/>
        <v>0</v>
      </c>
      <c r="EY91" s="164">
        <f>CU90+CV90+CW90+CX90+CY90</f>
        <v>0</v>
      </c>
      <c r="EZ91" s="167">
        <f>CZ90+DA90+DB90+DC90</f>
        <v>0</v>
      </c>
      <c r="FA91" s="166">
        <f t="shared" si="534"/>
        <v>0</v>
      </c>
      <c r="FB91" s="164">
        <f t="shared" si="535"/>
        <v>0</v>
      </c>
      <c r="FC91" s="164">
        <f>DW83+DX83+DY83+DZ83+EA83</f>
        <v>0</v>
      </c>
      <c r="FD91" s="167">
        <f>EB83+EC83+ED83+EE83</f>
        <v>0</v>
      </c>
      <c r="FE91" s="166">
        <f t="shared" si="536"/>
        <v>0</v>
      </c>
      <c r="FF91" s="164">
        <f t="shared" si="537"/>
        <v>0</v>
      </c>
      <c r="FG91" s="164">
        <f>DW90+DX90+DY90+DZ90+EA90</f>
        <v>0</v>
      </c>
      <c r="FH91" s="167">
        <f>EB90+EC90+ED90+EE90</f>
        <v>0</v>
      </c>
      <c r="FI91" s="837" t="s">
        <v>184</v>
      </c>
      <c r="FJ91" s="169">
        <f>ES94</f>
        <v>0</v>
      </c>
      <c r="FK91" s="169">
        <f t="shared" ref="FK91" si="541">ET94</f>
        <v>0</v>
      </c>
      <c r="FL91" s="169">
        <f t="shared" ref="FL91" si="542">EU94</f>
        <v>0</v>
      </c>
      <c r="FM91" s="169">
        <f t="shared" ref="FM91" si="543">EV94</f>
        <v>0</v>
      </c>
    </row>
    <row r="92" spans="1:174" ht="48" customHeight="1" thickBot="1">
      <c r="A92" s="143"/>
      <c r="B92" s="157"/>
      <c r="C92" s="157"/>
      <c r="D92" s="157"/>
      <c r="E92" s="158"/>
      <c r="F92" s="158"/>
      <c r="G92" s="159"/>
      <c r="H92" s="144"/>
      <c r="I92" s="144"/>
      <c r="J92" s="145"/>
      <c r="K92" s="146"/>
      <c r="L92" s="5675">
        <f>الاعدادات!$D$9</f>
        <v>2025</v>
      </c>
      <c r="M92" s="172"/>
      <c r="N92" s="172"/>
      <c r="O92" s="172"/>
      <c r="P92" s="172"/>
      <c r="Q92" s="172"/>
      <c r="R92" s="172"/>
      <c r="S92" s="172"/>
      <c r="T92" s="172"/>
      <c r="U92" s="172"/>
      <c r="V92" s="172"/>
      <c r="W92" s="172"/>
      <c r="X92" s="172"/>
      <c r="Y92" s="172"/>
      <c r="Z92" s="174"/>
      <c r="AA92" s="172"/>
      <c r="AB92" s="172"/>
      <c r="AC92" s="172"/>
      <c r="AD92" s="172"/>
      <c r="AE92" s="172"/>
      <c r="AF92" s="172"/>
      <c r="AG92" s="172"/>
      <c r="AH92" s="172"/>
      <c r="AI92" s="172"/>
      <c r="AJ92" s="172"/>
      <c r="AK92" s="172"/>
      <c r="AL92" s="172"/>
      <c r="AM92" s="172"/>
      <c r="AN92" s="172"/>
      <c r="AO92" s="172"/>
      <c r="AP92" s="172"/>
      <c r="AQ92" s="172"/>
      <c r="AR92" s="172"/>
      <c r="AS92" s="175"/>
      <c r="AT92" s="172"/>
      <c r="AU92" s="172"/>
      <c r="AV92" s="172"/>
      <c r="AW92" s="172"/>
      <c r="AX92" s="172"/>
      <c r="AY92" s="175"/>
      <c r="AZ92" s="172"/>
      <c r="BA92" s="172"/>
      <c r="BB92" s="2165"/>
      <c r="BC92" s="5683">
        <f>الاعدادات!$D$9</f>
        <v>2025</v>
      </c>
      <c r="BD92" s="82"/>
      <c r="BE92" s="83"/>
      <c r="BF92" s="83"/>
      <c r="BG92" s="84"/>
      <c r="BH92" s="84"/>
      <c r="BI92" s="84"/>
      <c r="BJ92" s="85"/>
      <c r="BK92" s="86"/>
      <c r="BL92" s="87"/>
      <c r="BM92" s="87"/>
      <c r="BN92" s="88"/>
      <c r="BO92" s="88"/>
      <c r="BP92" s="89"/>
      <c r="BQ92" s="77">
        <f t="shared" si="518"/>
        <v>0</v>
      </c>
      <c r="BR92" s="90"/>
      <c r="BS92" s="91"/>
      <c r="BT92" s="92"/>
      <c r="BU92" s="93"/>
      <c r="BV92" s="94"/>
      <c r="BW92" s="95"/>
      <c r="BX92" s="96"/>
      <c r="BY92" s="97"/>
      <c r="BZ92" s="98"/>
      <c r="CA92" s="99"/>
      <c r="CB92" s="79">
        <f t="shared" si="519"/>
        <v>0</v>
      </c>
      <c r="CC92" s="104"/>
      <c r="CD92" s="92"/>
      <c r="CE92" s="102"/>
      <c r="CF92" s="82"/>
      <c r="CG92" s="83"/>
      <c r="CH92" s="83"/>
      <c r="CI92" s="84"/>
      <c r="CJ92" s="84"/>
      <c r="CK92" s="84"/>
      <c r="CL92" s="85"/>
      <c r="CM92" s="86"/>
      <c r="CN92" s="87"/>
      <c r="CO92" s="87"/>
      <c r="CP92" s="88"/>
      <c r="CQ92" s="88"/>
      <c r="CR92" s="89"/>
      <c r="CS92" s="77">
        <f t="shared" si="520"/>
        <v>0</v>
      </c>
      <c r="CT92" s="90"/>
      <c r="CU92" s="168"/>
      <c r="CV92" s="92"/>
      <c r="CW92" s="93"/>
      <c r="CX92" s="94"/>
      <c r="CY92" s="95"/>
      <c r="CZ92" s="96"/>
      <c r="DA92" s="97"/>
      <c r="DB92" s="98"/>
      <c r="DC92" s="99"/>
      <c r="DD92" s="79">
        <f t="shared" si="521"/>
        <v>0</v>
      </c>
      <c r="DE92" s="104"/>
      <c r="DF92" s="92"/>
      <c r="DG92" s="102"/>
      <c r="DH92" s="82"/>
      <c r="DI92" s="83"/>
      <c r="DJ92" s="83"/>
      <c r="DK92" s="84"/>
      <c r="DL92" s="84"/>
      <c r="DM92" s="84"/>
      <c r="DN92" s="85"/>
      <c r="DO92" s="86"/>
      <c r="DP92" s="87"/>
      <c r="DQ92" s="87"/>
      <c r="DR92" s="88"/>
      <c r="DS92" s="88"/>
      <c r="DT92" s="89"/>
      <c r="DU92" s="77">
        <f t="shared" si="522"/>
        <v>0</v>
      </c>
      <c r="DV92" s="90"/>
      <c r="DW92" s="168"/>
      <c r="DX92" s="92"/>
      <c r="DY92" s="93"/>
      <c r="DZ92" s="94"/>
      <c r="EA92" s="95"/>
      <c r="EB92" s="96"/>
      <c r="EC92" s="97"/>
      <c r="ED92" s="98"/>
      <c r="EE92" s="99"/>
      <c r="EF92" s="79">
        <f t="shared" si="523"/>
        <v>0</v>
      </c>
      <c r="EG92" s="104"/>
      <c r="EH92" s="92"/>
      <c r="EI92" s="102"/>
      <c r="EJ92" s="5675">
        <f>الاعدادات!$D$8</f>
        <v>2024</v>
      </c>
      <c r="EK92" s="163">
        <f t="shared" si="526"/>
        <v>0</v>
      </c>
      <c r="EL92" s="164">
        <f t="shared" si="527"/>
        <v>0</v>
      </c>
      <c r="EM92" s="164">
        <f>BS84+BT84+BU84+BV84+BW84</f>
        <v>0</v>
      </c>
      <c r="EN92" s="165">
        <f>BX84+BY84+BZ84+CA84</f>
        <v>0</v>
      </c>
      <c r="EO92" s="166">
        <f t="shared" si="528"/>
        <v>0</v>
      </c>
      <c r="EP92" s="164">
        <f t="shared" si="529"/>
        <v>0</v>
      </c>
      <c r="EQ92" s="164">
        <f>CU84+CV84+CW84+CX84+CY84</f>
        <v>0</v>
      </c>
      <c r="ER92" s="165">
        <f>CZ84+DA84+DB84+DC84</f>
        <v>0</v>
      </c>
      <c r="ES92" s="166">
        <f t="shared" si="530"/>
        <v>0</v>
      </c>
      <c r="ET92" s="164">
        <f t="shared" si="531"/>
        <v>0</v>
      </c>
      <c r="EU92" s="164">
        <f>BS91+BT91+BU91+BV91+BW91</f>
        <v>0</v>
      </c>
      <c r="EV92" s="165">
        <f>BX91+BY91+BZ91+CA91</f>
        <v>0</v>
      </c>
      <c r="EW92" s="166">
        <f t="shared" si="532"/>
        <v>0</v>
      </c>
      <c r="EX92" s="164">
        <f t="shared" si="533"/>
        <v>0</v>
      </c>
      <c r="EY92" s="164">
        <f>CU91+CV91+CW91+CX91+CY91</f>
        <v>0</v>
      </c>
      <c r="EZ92" s="167">
        <f>CZ91+DA91+DB91+DC91</f>
        <v>0</v>
      </c>
      <c r="FA92" s="166">
        <f t="shared" si="534"/>
        <v>0</v>
      </c>
      <c r="FB92" s="164">
        <f t="shared" si="535"/>
        <v>0</v>
      </c>
      <c r="FC92" s="164">
        <f>DW84+DX84+DY84+DZ84+EA84</f>
        <v>0</v>
      </c>
      <c r="FD92" s="167">
        <f>EB84+EC84+ED84+EE84</f>
        <v>0</v>
      </c>
      <c r="FE92" s="166">
        <f t="shared" si="536"/>
        <v>0</v>
      </c>
      <c r="FF92" s="164">
        <f t="shared" si="537"/>
        <v>0</v>
      </c>
      <c r="FG92" s="164">
        <f>DW91+DX91+DY91+DZ91+EA91</f>
        <v>0</v>
      </c>
      <c r="FH92" s="167">
        <f>EB91+EC91+ED91+EE91</f>
        <v>0</v>
      </c>
      <c r="FI92" s="837" t="s">
        <v>185</v>
      </c>
      <c r="FJ92" s="169">
        <f>EW94</f>
        <v>0</v>
      </c>
      <c r="FK92" s="169">
        <f t="shared" ref="FK92" si="544">EX94</f>
        <v>0</v>
      </c>
      <c r="FL92" s="169">
        <f t="shared" ref="FL92" si="545">EY94</f>
        <v>0</v>
      </c>
      <c r="FM92" s="169">
        <f t="shared" ref="FM92" si="546">EZ94</f>
        <v>0</v>
      </c>
    </row>
    <row r="93" spans="1:174" ht="48" customHeight="1" thickBot="1">
      <c r="A93" s="143"/>
      <c r="B93" s="157"/>
      <c r="C93" s="157"/>
      <c r="D93" s="157"/>
      <c r="E93" s="158"/>
      <c r="F93" s="158"/>
      <c r="G93" s="159"/>
      <c r="H93" s="144"/>
      <c r="I93" s="144"/>
      <c r="J93" s="145"/>
      <c r="K93" s="146"/>
      <c r="L93" s="5675">
        <f>الاعدادات!$D$10</f>
        <v>2026</v>
      </c>
      <c r="M93" s="172"/>
      <c r="N93" s="172"/>
      <c r="O93" s="172"/>
      <c r="P93" s="172"/>
      <c r="Q93" s="172"/>
      <c r="R93" s="172"/>
      <c r="S93" s="172"/>
      <c r="T93" s="172"/>
      <c r="U93" s="172"/>
      <c r="V93" s="172"/>
      <c r="W93" s="172"/>
      <c r="X93" s="172"/>
      <c r="Y93" s="172"/>
      <c r="Z93" s="174"/>
      <c r="AA93" s="172"/>
      <c r="AB93" s="172"/>
      <c r="AC93" s="172"/>
      <c r="AD93" s="172"/>
      <c r="AE93" s="172"/>
      <c r="AF93" s="172"/>
      <c r="AG93" s="172"/>
      <c r="AH93" s="172"/>
      <c r="AI93" s="172"/>
      <c r="AJ93" s="172"/>
      <c r="AK93" s="172"/>
      <c r="AL93" s="172"/>
      <c r="AM93" s="172"/>
      <c r="AN93" s="172"/>
      <c r="AO93" s="172"/>
      <c r="AP93" s="172"/>
      <c r="AQ93" s="172"/>
      <c r="AR93" s="172"/>
      <c r="AS93" s="175"/>
      <c r="AT93" s="172"/>
      <c r="AU93" s="172"/>
      <c r="AV93" s="172"/>
      <c r="AW93" s="172"/>
      <c r="AX93" s="172"/>
      <c r="AY93" s="175"/>
      <c r="AZ93" s="172"/>
      <c r="BA93" s="172"/>
      <c r="BB93" s="2165"/>
      <c r="BC93" s="5683">
        <f>الاعدادات!$D$10</f>
        <v>2026</v>
      </c>
      <c r="BD93" s="117"/>
      <c r="BE93" s="118"/>
      <c r="BF93" s="118"/>
      <c r="BG93" s="119"/>
      <c r="BH93" s="119"/>
      <c r="BI93" s="119"/>
      <c r="BJ93" s="120"/>
      <c r="BK93" s="121"/>
      <c r="BL93" s="122"/>
      <c r="BM93" s="122"/>
      <c r="BN93" s="123"/>
      <c r="BO93" s="123"/>
      <c r="BP93" s="124"/>
      <c r="BQ93" s="125">
        <f t="shared" si="518"/>
        <v>0</v>
      </c>
      <c r="BR93" s="126"/>
      <c r="BS93" s="127"/>
      <c r="BT93" s="128"/>
      <c r="BU93" s="129"/>
      <c r="BV93" s="130"/>
      <c r="BW93" s="131"/>
      <c r="BX93" s="132"/>
      <c r="BY93" s="133"/>
      <c r="BZ93" s="134"/>
      <c r="CA93" s="135"/>
      <c r="CB93" s="136">
        <f t="shared" si="519"/>
        <v>0</v>
      </c>
      <c r="CC93" s="137"/>
      <c r="CD93" s="128"/>
      <c r="CE93" s="141"/>
      <c r="CF93" s="117"/>
      <c r="CG93" s="118"/>
      <c r="CH93" s="118"/>
      <c r="CI93" s="119"/>
      <c r="CJ93" s="119"/>
      <c r="CK93" s="119"/>
      <c r="CL93" s="120"/>
      <c r="CM93" s="121"/>
      <c r="CN93" s="122"/>
      <c r="CO93" s="122"/>
      <c r="CP93" s="123"/>
      <c r="CQ93" s="123"/>
      <c r="CR93" s="124"/>
      <c r="CS93" s="125">
        <f t="shared" si="520"/>
        <v>0</v>
      </c>
      <c r="CT93" s="126"/>
      <c r="CU93" s="176"/>
      <c r="CV93" s="128"/>
      <c r="CW93" s="129"/>
      <c r="CX93" s="130"/>
      <c r="CY93" s="131"/>
      <c r="CZ93" s="132"/>
      <c r="DA93" s="133"/>
      <c r="DB93" s="134"/>
      <c r="DC93" s="135"/>
      <c r="DD93" s="136">
        <f t="shared" si="521"/>
        <v>0</v>
      </c>
      <c r="DE93" s="137"/>
      <c r="DF93" s="128"/>
      <c r="DG93" s="141"/>
      <c r="DH93" s="117"/>
      <c r="DI93" s="118"/>
      <c r="DJ93" s="118"/>
      <c r="DK93" s="119"/>
      <c r="DL93" s="119"/>
      <c r="DM93" s="119"/>
      <c r="DN93" s="120"/>
      <c r="DO93" s="121"/>
      <c r="DP93" s="122"/>
      <c r="DQ93" s="122"/>
      <c r="DR93" s="123"/>
      <c r="DS93" s="123"/>
      <c r="DT93" s="124"/>
      <c r="DU93" s="125">
        <f t="shared" si="522"/>
        <v>0</v>
      </c>
      <c r="DV93" s="126"/>
      <c r="DW93" s="176"/>
      <c r="DX93" s="128"/>
      <c r="DY93" s="129"/>
      <c r="DZ93" s="130"/>
      <c r="EA93" s="131"/>
      <c r="EB93" s="132"/>
      <c r="EC93" s="133"/>
      <c r="ED93" s="134"/>
      <c r="EE93" s="135"/>
      <c r="EF93" s="136">
        <f t="shared" si="523"/>
        <v>0</v>
      </c>
      <c r="EG93" s="137"/>
      <c r="EH93" s="128"/>
      <c r="EI93" s="141"/>
      <c r="EJ93" s="5675">
        <f>الاعدادات!$D$9</f>
        <v>2025</v>
      </c>
      <c r="EK93" s="163">
        <f t="shared" si="526"/>
        <v>0</v>
      </c>
      <c r="EL93" s="164">
        <f t="shared" si="527"/>
        <v>0</v>
      </c>
      <c r="EM93" s="164">
        <f>BS85+BT85+BU85+BV85+BW85</f>
        <v>0</v>
      </c>
      <c r="EN93" s="165">
        <f>BX85+BY85+BZ85+CA85</f>
        <v>0</v>
      </c>
      <c r="EO93" s="166">
        <f t="shared" si="528"/>
        <v>0</v>
      </c>
      <c r="EP93" s="164">
        <f t="shared" si="529"/>
        <v>0</v>
      </c>
      <c r="EQ93" s="164">
        <f>CU85+CV85+CW85+CX85+CY85</f>
        <v>0</v>
      </c>
      <c r="ER93" s="165">
        <f>CZ85+DA85+DB85+DC85</f>
        <v>0</v>
      </c>
      <c r="ES93" s="166">
        <f t="shared" si="530"/>
        <v>0</v>
      </c>
      <c r="ET93" s="164">
        <f t="shared" si="531"/>
        <v>0</v>
      </c>
      <c r="EU93" s="164">
        <f>BS92+BT92+BU92+BV92+BW92</f>
        <v>0</v>
      </c>
      <c r="EV93" s="165">
        <f>BX92+BY92+BZ92+CA92</f>
        <v>0</v>
      </c>
      <c r="EW93" s="166">
        <f t="shared" si="532"/>
        <v>0</v>
      </c>
      <c r="EX93" s="164">
        <f t="shared" si="533"/>
        <v>0</v>
      </c>
      <c r="EY93" s="164">
        <f>CU92+CV92+CW92+CX92+CY92</f>
        <v>0</v>
      </c>
      <c r="EZ93" s="167">
        <f>CZ92+DA92+DB92+DC92</f>
        <v>0</v>
      </c>
      <c r="FA93" s="166">
        <f t="shared" si="534"/>
        <v>0</v>
      </c>
      <c r="FB93" s="164">
        <f t="shared" si="535"/>
        <v>0</v>
      </c>
      <c r="FC93" s="164">
        <f>DW85+DX85+DY85+DZ85+EA85</f>
        <v>0</v>
      </c>
      <c r="FD93" s="167">
        <f>EB85+EC85+ED85+EE85</f>
        <v>0</v>
      </c>
      <c r="FE93" s="166">
        <f t="shared" si="536"/>
        <v>0</v>
      </c>
      <c r="FF93" s="164">
        <f t="shared" si="537"/>
        <v>0</v>
      </c>
      <c r="FG93" s="164">
        <f>DW92+DX92+DY92+DZ92+EA92</f>
        <v>0</v>
      </c>
      <c r="FH93" s="167">
        <f>EB92+EC92+ED92+EE92</f>
        <v>0</v>
      </c>
      <c r="FI93" s="837" t="s">
        <v>200</v>
      </c>
      <c r="FJ93" s="169">
        <f>FA94</f>
        <v>0</v>
      </c>
      <c r="FK93" s="169">
        <f t="shared" ref="FK93" si="547">FB94</f>
        <v>0</v>
      </c>
      <c r="FL93" s="169">
        <f t="shared" ref="FL93" si="548">FC94</f>
        <v>0</v>
      </c>
      <c r="FM93" s="169">
        <f>FD94</f>
        <v>0</v>
      </c>
    </row>
    <row r="94" spans="1:174" ht="48" customHeight="1" thickBot="1">
      <c r="A94" s="143"/>
      <c r="B94" s="172"/>
      <c r="C94" s="172"/>
      <c r="D94" s="172"/>
      <c r="E94" s="172"/>
      <c r="F94" s="172"/>
      <c r="G94" s="172"/>
      <c r="H94" s="172"/>
      <c r="I94" s="172"/>
      <c r="J94" s="145"/>
      <c r="K94" s="146"/>
      <c r="L94" s="173"/>
      <c r="M94" s="172"/>
      <c r="N94" s="172"/>
      <c r="O94" s="172"/>
      <c r="P94" s="172"/>
      <c r="Q94" s="172"/>
      <c r="R94" s="172"/>
      <c r="S94" s="172"/>
      <c r="T94" s="172"/>
      <c r="U94" s="172"/>
      <c r="V94" s="172"/>
      <c r="W94" s="172"/>
      <c r="X94" s="172"/>
      <c r="Y94" s="172"/>
      <c r="Z94" s="174"/>
      <c r="AA94" s="172"/>
      <c r="AB94" s="172"/>
      <c r="AC94" s="172"/>
      <c r="AD94" s="172"/>
      <c r="AE94" s="172"/>
      <c r="AF94" s="172"/>
      <c r="AG94" s="172"/>
      <c r="AH94" s="172"/>
      <c r="AI94" s="172"/>
      <c r="AJ94" s="172"/>
      <c r="AK94" s="172"/>
      <c r="AL94" s="172"/>
      <c r="AM94" s="172"/>
      <c r="AN94" s="172"/>
      <c r="AO94" s="172"/>
      <c r="AP94" s="172"/>
      <c r="AQ94" s="172"/>
      <c r="AR94" s="172"/>
      <c r="AS94" s="175"/>
      <c r="AT94" s="172"/>
      <c r="AU94" s="172"/>
      <c r="AV94" s="172"/>
      <c r="AW94" s="172"/>
      <c r="AX94" s="172"/>
      <c r="AY94" s="175"/>
      <c r="AZ94" s="172"/>
      <c r="BA94" s="172"/>
      <c r="BB94" s="2165"/>
      <c r="BC94" s="2009" t="s">
        <v>181</v>
      </c>
      <c r="BD94" s="5689">
        <f t="shared" ref="BD94:BP94" si="549">SUM(BD89:BD93)</f>
        <v>0</v>
      </c>
      <c r="BE94" s="5690">
        <f t="shared" si="549"/>
        <v>0</v>
      </c>
      <c r="BF94" s="5690">
        <f t="shared" si="549"/>
        <v>0</v>
      </c>
      <c r="BG94" s="5690">
        <f t="shared" si="549"/>
        <v>0</v>
      </c>
      <c r="BH94" s="5690">
        <f t="shared" si="549"/>
        <v>0</v>
      </c>
      <c r="BI94" s="5690">
        <f t="shared" si="549"/>
        <v>0</v>
      </c>
      <c r="BJ94" s="5690">
        <f t="shared" si="549"/>
        <v>0</v>
      </c>
      <c r="BK94" s="5690">
        <f t="shared" si="549"/>
        <v>0</v>
      </c>
      <c r="BL94" s="5690">
        <f t="shared" si="549"/>
        <v>0</v>
      </c>
      <c r="BM94" s="5690">
        <f t="shared" si="549"/>
        <v>0</v>
      </c>
      <c r="BN94" s="5690">
        <f t="shared" si="549"/>
        <v>0</v>
      </c>
      <c r="BO94" s="5690">
        <f t="shared" si="549"/>
        <v>0</v>
      </c>
      <c r="BP94" s="5690">
        <f t="shared" si="549"/>
        <v>0</v>
      </c>
      <c r="BQ94" s="5691">
        <f t="shared" si="518"/>
        <v>0</v>
      </c>
      <c r="BR94" s="5690">
        <f t="shared" ref="BR94:CR94" si="550">SUM(BR89:BR93)</f>
        <v>0</v>
      </c>
      <c r="BS94" s="5690">
        <f t="shared" si="550"/>
        <v>0</v>
      </c>
      <c r="BT94" s="5690">
        <f t="shared" si="550"/>
        <v>0</v>
      </c>
      <c r="BU94" s="5690">
        <f t="shared" si="550"/>
        <v>0</v>
      </c>
      <c r="BV94" s="5690">
        <f t="shared" si="550"/>
        <v>0</v>
      </c>
      <c r="BW94" s="5690">
        <f t="shared" si="550"/>
        <v>0</v>
      </c>
      <c r="BX94" s="5690">
        <f t="shared" si="550"/>
        <v>0</v>
      </c>
      <c r="BY94" s="5690">
        <f t="shared" si="550"/>
        <v>0</v>
      </c>
      <c r="BZ94" s="5692">
        <f t="shared" si="550"/>
        <v>0</v>
      </c>
      <c r="CA94" s="5690">
        <f t="shared" si="550"/>
        <v>0</v>
      </c>
      <c r="CB94" s="5690">
        <f t="shared" si="550"/>
        <v>0</v>
      </c>
      <c r="CC94" s="5690">
        <f t="shared" si="550"/>
        <v>0</v>
      </c>
      <c r="CD94" s="5690">
        <f t="shared" si="550"/>
        <v>0</v>
      </c>
      <c r="CE94" s="5693">
        <f t="shared" si="550"/>
        <v>0</v>
      </c>
      <c r="CF94" s="5689">
        <f t="shared" si="550"/>
        <v>0</v>
      </c>
      <c r="CG94" s="5690">
        <f t="shared" si="550"/>
        <v>0</v>
      </c>
      <c r="CH94" s="5690">
        <f t="shared" si="550"/>
        <v>0</v>
      </c>
      <c r="CI94" s="5690">
        <f t="shared" si="550"/>
        <v>0</v>
      </c>
      <c r="CJ94" s="5690">
        <f t="shared" si="550"/>
        <v>0</v>
      </c>
      <c r="CK94" s="5690">
        <f t="shared" si="550"/>
        <v>0</v>
      </c>
      <c r="CL94" s="5690">
        <f t="shared" si="550"/>
        <v>0</v>
      </c>
      <c r="CM94" s="5690">
        <f t="shared" si="550"/>
        <v>0</v>
      </c>
      <c r="CN94" s="5690">
        <f t="shared" si="550"/>
        <v>0</v>
      </c>
      <c r="CO94" s="5690">
        <f t="shared" si="550"/>
        <v>0</v>
      </c>
      <c r="CP94" s="5690">
        <f t="shared" si="550"/>
        <v>0</v>
      </c>
      <c r="CQ94" s="5690">
        <f t="shared" si="550"/>
        <v>0</v>
      </c>
      <c r="CR94" s="5690">
        <f t="shared" si="550"/>
        <v>0</v>
      </c>
      <c r="CS94" s="5691">
        <f t="shared" si="520"/>
        <v>0</v>
      </c>
      <c r="CT94" s="5690">
        <f t="shared" ref="CT94:DT94" si="551">SUM(CT89:CT93)</f>
        <v>0</v>
      </c>
      <c r="CU94" s="5690">
        <f t="shared" si="551"/>
        <v>0</v>
      </c>
      <c r="CV94" s="5690">
        <f t="shared" si="551"/>
        <v>0</v>
      </c>
      <c r="CW94" s="5690">
        <f t="shared" si="551"/>
        <v>0</v>
      </c>
      <c r="CX94" s="5690">
        <f t="shared" si="551"/>
        <v>0</v>
      </c>
      <c r="CY94" s="5690">
        <f t="shared" si="551"/>
        <v>0</v>
      </c>
      <c r="CZ94" s="5690">
        <f t="shared" si="551"/>
        <v>0</v>
      </c>
      <c r="DA94" s="5690">
        <f t="shared" si="551"/>
        <v>0</v>
      </c>
      <c r="DB94" s="5692">
        <f t="shared" si="551"/>
        <v>0</v>
      </c>
      <c r="DC94" s="5690">
        <f t="shared" si="551"/>
        <v>0</v>
      </c>
      <c r="DD94" s="5690">
        <f t="shared" si="551"/>
        <v>0</v>
      </c>
      <c r="DE94" s="5690">
        <f t="shared" si="551"/>
        <v>0</v>
      </c>
      <c r="DF94" s="5690">
        <f t="shared" si="551"/>
        <v>0</v>
      </c>
      <c r="DG94" s="5693">
        <f t="shared" si="551"/>
        <v>0</v>
      </c>
      <c r="DH94" s="5689">
        <f t="shared" si="551"/>
        <v>0</v>
      </c>
      <c r="DI94" s="5690">
        <f t="shared" si="551"/>
        <v>0</v>
      </c>
      <c r="DJ94" s="5690">
        <f t="shared" si="551"/>
        <v>0</v>
      </c>
      <c r="DK94" s="5690">
        <f t="shared" si="551"/>
        <v>0</v>
      </c>
      <c r="DL94" s="5690">
        <f t="shared" si="551"/>
        <v>0</v>
      </c>
      <c r="DM94" s="5690">
        <f t="shared" si="551"/>
        <v>0</v>
      </c>
      <c r="DN94" s="5690">
        <f t="shared" si="551"/>
        <v>0</v>
      </c>
      <c r="DO94" s="5690">
        <f t="shared" si="551"/>
        <v>0</v>
      </c>
      <c r="DP94" s="5690">
        <f t="shared" si="551"/>
        <v>0</v>
      </c>
      <c r="DQ94" s="5690">
        <f t="shared" si="551"/>
        <v>0</v>
      </c>
      <c r="DR94" s="5690">
        <f t="shared" si="551"/>
        <v>0</v>
      </c>
      <c r="DS94" s="5690">
        <f t="shared" si="551"/>
        <v>0</v>
      </c>
      <c r="DT94" s="5690">
        <f t="shared" si="551"/>
        <v>0</v>
      </c>
      <c r="DU94" s="5691">
        <f t="shared" si="522"/>
        <v>0</v>
      </c>
      <c r="DV94" s="5690">
        <f t="shared" ref="DV94:EI94" si="552">SUM(DV89:DV93)</f>
        <v>0</v>
      </c>
      <c r="DW94" s="5690">
        <f t="shared" si="552"/>
        <v>0</v>
      </c>
      <c r="DX94" s="5690">
        <f t="shared" si="552"/>
        <v>0</v>
      </c>
      <c r="DY94" s="5690">
        <f t="shared" si="552"/>
        <v>0</v>
      </c>
      <c r="DZ94" s="5690">
        <f t="shared" si="552"/>
        <v>0</v>
      </c>
      <c r="EA94" s="5690">
        <f t="shared" si="552"/>
        <v>0</v>
      </c>
      <c r="EB94" s="5690">
        <f t="shared" si="552"/>
        <v>0</v>
      </c>
      <c r="EC94" s="5690">
        <f t="shared" si="552"/>
        <v>0</v>
      </c>
      <c r="ED94" s="5692">
        <f t="shared" si="552"/>
        <v>0</v>
      </c>
      <c r="EE94" s="5690">
        <f t="shared" si="552"/>
        <v>0</v>
      </c>
      <c r="EF94" s="5690">
        <f t="shared" si="552"/>
        <v>0</v>
      </c>
      <c r="EG94" s="5690">
        <f t="shared" si="552"/>
        <v>0</v>
      </c>
      <c r="EH94" s="5690">
        <f t="shared" si="552"/>
        <v>0</v>
      </c>
      <c r="EI94" s="5693">
        <f t="shared" si="552"/>
        <v>0</v>
      </c>
      <c r="EJ94" s="5675">
        <f>الاعدادات!$D$10</f>
        <v>2026</v>
      </c>
      <c r="EK94" s="163">
        <f t="shared" si="526"/>
        <v>0</v>
      </c>
      <c r="EL94" s="164">
        <f t="shared" si="527"/>
        <v>0</v>
      </c>
      <c r="EM94" s="164">
        <f>BS86+BT86+BU86+BV86+BW86</f>
        <v>0</v>
      </c>
      <c r="EN94" s="165">
        <f>BX86+BY86+BZ86+CA86</f>
        <v>0</v>
      </c>
      <c r="EO94" s="166">
        <f t="shared" si="528"/>
        <v>0</v>
      </c>
      <c r="EP94" s="164">
        <f t="shared" si="529"/>
        <v>0</v>
      </c>
      <c r="EQ94" s="164">
        <f>CU86+CV86+CW86+CX86+CY86</f>
        <v>0</v>
      </c>
      <c r="ER94" s="165">
        <f>CZ86+DA86+DB86+DC86</f>
        <v>0</v>
      </c>
      <c r="ES94" s="166">
        <f t="shared" si="530"/>
        <v>0</v>
      </c>
      <c r="ET94" s="164">
        <f t="shared" si="531"/>
        <v>0</v>
      </c>
      <c r="EU94" s="164">
        <f>BS93+BT93+BU93+BV93+BW93</f>
        <v>0</v>
      </c>
      <c r="EV94" s="165">
        <f>BX93+BY93+BZ93+CA93</f>
        <v>0</v>
      </c>
      <c r="EW94" s="166">
        <f t="shared" si="532"/>
        <v>0</v>
      </c>
      <c r="EX94" s="164">
        <f t="shared" si="533"/>
        <v>0</v>
      </c>
      <c r="EY94" s="164">
        <f>CU93+CV93+CW93+CX93+CY93</f>
        <v>0</v>
      </c>
      <c r="EZ94" s="167">
        <f>CZ93+DA93+DB93+DC93</f>
        <v>0</v>
      </c>
      <c r="FA94" s="166">
        <f t="shared" si="534"/>
        <v>0</v>
      </c>
      <c r="FB94" s="164">
        <f t="shared" si="535"/>
        <v>0</v>
      </c>
      <c r="FC94" s="164">
        <f>DW86+DX86+DY86+DZ86+EA86</f>
        <v>0</v>
      </c>
      <c r="FD94" s="167">
        <f>EB86+EC86+ED86+EE86</f>
        <v>0</v>
      </c>
      <c r="FE94" s="166">
        <f t="shared" si="536"/>
        <v>0</v>
      </c>
      <c r="FF94" s="164">
        <f t="shared" si="537"/>
        <v>0</v>
      </c>
      <c r="FG94" s="164">
        <f>DW93+DX93+DY93+DZ93+EA93</f>
        <v>0</v>
      </c>
      <c r="FH94" s="167">
        <f>EB93+EC93+ED93+EE93</f>
        <v>0</v>
      </c>
      <c r="FI94" s="837" t="s">
        <v>597</v>
      </c>
      <c r="FJ94" s="169">
        <f>FE94</f>
        <v>0</v>
      </c>
      <c r="FK94" s="169">
        <f t="shared" ref="FK94" si="553">FF94</f>
        <v>0</v>
      </c>
      <c r="FL94" s="169">
        <f t="shared" ref="FL94" si="554">FG94</f>
        <v>0</v>
      </c>
      <c r="FM94" s="169">
        <f t="shared" ref="FM94" si="555">FH94</f>
        <v>0</v>
      </c>
    </row>
    <row r="95" spans="1:174" ht="48" customHeight="1" thickBot="1">
      <c r="A95" s="2527"/>
      <c r="B95" s="2527"/>
      <c r="C95" s="2527"/>
      <c r="D95" s="2527"/>
      <c r="E95" s="2527"/>
      <c r="F95" s="2527"/>
      <c r="G95" s="2527"/>
      <c r="H95" s="2527"/>
      <c r="I95" s="2527"/>
      <c r="J95" s="2527"/>
      <c r="K95" s="2527"/>
      <c r="L95" s="2527"/>
      <c r="M95" s="2527"/>
      <c r="N95" s="2527"/>
      <c r="O95" s="2527"/>
      <c r="P95" s="2527"/>
      <c r="Q95" s="2527"/>
      <c r="R95" s="2527"/>
      <c r="S95" s="2527"/>
      <c r="T95" s="2527"/>
      <c r="U95" s="2527"/>
      <c r="V95" s="2527"/>
      <c r="W95" s="2527"/>
      <c r="X95" s="2527"/>
      <c r="Y95" s="2527"/>
      <c r="Z95" s="2527"/>
      <c r="AA95" s="2527"/>
      <c r="AB95" s="2527"/>
      <c r="AC95" s="2527"/>
      <c r="AD95" s="2527"/>
      <c r="AE95" s="2527"/>
      <c r="AF95" s="2527"/>
      <c r="AG95" s="2527"/>
      <c r="AH95" s="2527"/>
      <c r="AI95" s="2527"/>
      <c r="AJ95" s="2527"/>
      <c r="AK95" s="2527"/>
      <c r="AL95" s="2527"/>
      <c r="AM95" s="2527"/>
      <c r="AN95" s="2527"/>
      <c r="AO95" s="2527"/>
      <c r="AP95" s="2527"/>
      <c r="AQ95" s="2527"/>
      <c r="AR95" s="2527"/>
      <c r="AS95" s="2527"/>
      <c r="AT95" s="2527"/>
      <c r="AU95" s="2527"/>
      <c r="AV95" s="2527"/>
      <c r="AW95" s="2527"/>
      <c r="AX95" s="2527"/>
      <c r="AY95" s="2527"/>
      <c r="AZ95" s="2527"/>
      <c r="BA95" s="2527"/>
      <c r="BB95" s="2527"/>
      <c r="BC95" s="2527"/>
      <c r="BD95" s="2528"/>
      <c r="BE95" s="2527"/>
      <c r="BF95" s="2527"/>
      <c r="BG95" s="2527"/>
      <c r="BH95" s="2527"/>
      <c r="BI95" s="2527"/>
      <c r="BJ95" s="2527"/>
      <c r="BK95" s="2527"/>
      <c r="BL95" s="2527"/>
      <c r="BM95" s="2527"/>
      <c r="BN95" s="2527"/>
      <c r="BO95" s="2527"/>
      <c r="BP95" s="2527"/>
      <c r="BQ95" s="2527"/>
      <c r="BR95" s="2527"/>
      <c r="BS95" s="2527"/>
      <c r="BT95" s="2527"/>
      <c r="BU95" s="2527"/>
      <c r="BV95" s="2527"/>
      <c r="BW95" s="2527"/>
      <c r="BX95" s="2527"/>
      <c r="BY95" s="2527"/>
      <c r="BZ95" s="2527"/>
      <c r="CA95" s="2527"/>
      <c r="CB95" s="2527"/>
      <c r="CC95" s="2527"/>
      <c r="CD95" s="2527"/>
      <c r="CE95" s="2527"/>
      <c r="CF95" s="2528"/>
      <c r="CG95" s="2527"/>
      <c r="CH95" s="2527"/>
      <c r="CI95" s="2527"/>
      <c r="CJ95" s="2527"/>
      <c r="CK95" s="2527"/>
      <c r="CL95" s="2527"/>
      <c r="CM95" s="2527"/>
      <c r="CN95" s="2527"/>
      <c r="CO95" s="2527"/>
      <c r="CP95" s="2527"/>
      <c r="CQ95" s="2527"/>
      <c r="CR95" s="2527"/>
      <c r="CS95" s="2527"/>
      <c r="CT95" s="2527"/>
      <c r="CU95" s="2527"/>
      <c r="CV95" s="2527"/>
      <c r="CW95" s="2527"/>
      <c r="CX95" s="2527"/>
      <c r="CY95" s="2527"/>
      <c r="CZ95" s="2527"/>
      <c r="DA95" s="2527"/>
      <c r="DB95" s="2527"/>
      <c r="DC95" s="2527"/>
      <c r="DD95" s="2527"/>
      <c r="DE95" s="2527"/>
      <c r="DF95" s="2527"/>
      <c r="DG95" s="2527"/>
      <c r="DH95" s="2528"/>
      <c r="DI95" s="2527"/>
      <c r="DJ95" s="2527"/>
      <c r="DK95" s="2527"/>
      <c r="DL95" s="2527"/>
      <c r="DM95" s="2527"/>
      <c r="DN95" s="2527"/>
      <c r="DO95" s="2527"/>
      <c r="DP95" s="2527"/>
      <c r="DQ95" s="2527"/>
      <c r="DR95" s="2527"/>
      <c r="DS95" s="2527"/>
      <c r="DT95" s="2527"/>
      <c r="DU95" s="2527"/>
      <c r="DV95" s="2527"/>
      <c r="DW95" s="2527"/>
      <c r="DX95" s="2527"/>
      <c r="DY95" s="2527"/>
      <c r="DZ95" s="2527"/>
      <c r="EA95" s="2527"/>
      <c r="EB95" s="2527"/>
      <c r="EC95" s="2527"/>
      <c r="ED95" s="2527"/>
      <c r="EE95" s="2527"/>
      <c r="EF95" s="2527"/>
      <c r="EG95" s="2527"/>
      <c r="EH95" s="2527"/>
      <c r="EI95" s="2527"/>
      <c r="EJ95" s="2527"/>
      <c r="EK95" s="5688">
        <f>SUM(EK90:EK94)</f>
        <v>0</v>
      </c>
      <c r="EL95" s="5688">
        <f t="shared" ref="EL95:FH95" si="556">SUM(EL90:EL94)</f>
        <v>0</v>
      </c>
      <c r="EM95" s="5688">
        <f t="shared" si="556"/>
        <v>0</v>
      </c>
      <c r="EN95" s="5688">
        <f t="shared" si="556"/>
        <v>0</v>
      </c>
      <c r="EO95" s="5688">
        <f t="shared" si="556"/>
        <v>0</v>
      </c>
      <c r="EP95" s="5688">
        <f t="shared" si="556"/>
        <v>0</v>
      </c>
      <c r="EQ95" s="5688">
        <f t="shared" si="556"/>
        <v>0</v>
      </c>
      <c r="ER95" s="5688">
        <f t="shared" si="556"/>
        <v>0</v>
      </c>
      <c r="ES95" s="5688">
        <f t="shared" si="556"/>
        <v>0</v>
      </c>
      <c r="ET95" s="5688">
        <f t="shared" si="556"/>
        <v>0</v>
      </c>
      <c r="EU95" s="5688">
        <f t="shared" si="556"/>
        <v>0</v>
      </c>
      <c r="EV95" s="5688">
        <f t="shared" si="556"/>
        <v>0</v>
      </c>
      <c r="EW95" s="5688">
        <f t="shared" si="556"/>
        <v>0</v>
      </c>
      <c r="EX95" s="5688">
        <f t="shared" si="556"/>
        <v>0</v>
      </c>
      <c r="EY95" s="5688">
        <f t="shared" si="556"/>
        <v>0</v>
      </c>
      <c r="EZ95" s="5688">
        <f t="shared" si="556"/>
        <v>0</v>
      </c>
      <c r="FA95" s="5688">
        <f t="shared" si="556"/>
        <v>0</v>
      </c>
      <c r="FB95" s="5688">
        <f t="shared" si="556"/>
        <v>0</v>
      </c>
      <c r="FC95" s="5688">
        <f t="shared" si="556"/>
        <v>0</v>
      </c>
      <c r="FD95" s="5688">
        <f t="shared" si="556"/>
        <v>0</v>
      </c>
      <c r="FE95" s="5688">
        <f t="shared" si="556"/>
        <v>0</v>
      </c>
      <c r="FF95" s="5688">
        <f t="shared" si="556"/>
        <v>0</v>
      </c>
      <c r="FG95" s="5688">
        <f t="shared" si="556"/>
        <v>0</v>
      </c>
      <c r="FH95" s="5688">
        <f t="shared" si="556"/>
        <v>0</v>
      </c>
      <c r="FI95" s="2527"/>
      <c r="FJ95" s="2527"/>
      <c r="FK95" s="2527"/>
      <c r="FL95" s="2527"/>
      <c r="FM95" s="2527"/>
    </row>
    <row r="96" spans="1:174" ht="48" customHeight="1" thickBot="1">
      <c r="A96" s="6227" t="s">
        <v>1137</v>
      </c>
      <c r="B96" s="6230" t="str" cm="1">
        <f t="array" ref="B96">_xlfn.XLOOKUP(1, (INDEX(التشكيل_القديم!$L$5:$S$49, ,6)=$A96) * (INDEX(التشكيل_القديم!$L$5:$S$49, ,7)="رئيس الدائرة"), INDEX(التشكيل_القديم!$L$5:$S$49, ,2))</f>
        <v>هيثم اسماعيل خليل جمعه</v>
      </c>
      <c r="C96" s="6230"/>
      <c r="D96" s="6230"/>
      <c r="E96" s="6230"/>
      <c r="F96" s="6230"/>
      <c r="G96" s="6230"/>
      <c r="H96" s="5676" cm="1">
        <f t="array" ref="H96">_xlfn.XLOOKUP(1, (INDEX(التشكيل_القديم!$L$5:$S$49, ,6)=$A96) * (INDEX(التشكيل_القديم!$L$5:$S$49, ,7)="رئيس الدائرة"), INDEX(التشكيل_القديم!$L$5:$S$49, ,3))</f>
        <v>1162</v>
      </c>
      <c r="I96" s="2171" t="str" cm="1">
        <f t="array" ref="I96">_xlfn.XLOOKUP(1, (INDEX(التشكيل_القديم!$L$5:$S$49, ,6)=$A96) * (INDEX(التشكيل_القديم!$L$5:$S$49, ,7)="رئيس الدائرة"), INDEX(التشكيل_القديم!$L$5:$S$49, ,4))</f>
        <v>أ</v>
      </c>
      <c r="J96" s="6231" t="s">
        <v>32</v>
      </c>
      <c r="K96" s="6234" t="s">
        <v>20</v>
      </c>
      <c r="L96" s="5567" t="s">
        <v>1180</v>
      </c>
      <c r="M96" s="5567"/>
      <c r="N96" s="6156" t="s">
        <v>1174</v>
      </c>
      <c r="O96" s="6157"/>
      <c r="P96" s="6157"/>
      <c r="Q96" s="6157"/>
      <c r="R96" s="6157"/>
      <c r="S96" s="6157"/>
      <c r="T96" s="6157"/>
      <c r="U96" s="6157"/>
      <c r="V96" s="6157"/>
      <c r="W96" s="6157"/>
      <c r="X96" s="6157"/>
      <c r="Y96" s="6157"/>
      <c r="Z96" s="6157"/>
      <c r="AA96" s="6157"/>
      <c r="AB96" s="6157"/>
      <c r="AC96" s="6157"/>
      <c r="AD96" s="6157"/>
      <c r="AE96" s="6157"/>
      <c r="AF96" s="6157"/>
      <c r="AG96" s="6157"/>
      <c r="AH96" s="6157"/>
      <c r="AI96" s="6157"/>
      <c r="AJ96" s="6157"/>
      <c r="AK96" s="6157"/>
      <c r="AL96" s="6157"/>
      <c r="AM96" s="6157"/>
      <c r="AN96" s="6157"/>
      <c r="AO96" s="6157"/>
      <c r="AP96" s="6157"/>
      <c r="AQ96" s="6157"/>
      <c r="AR96" s="6157"/>
      <c r="AS96" s="6157"/>
      <c r="AT96" s="6157"/>
      <c r="AU96" s="6157"/>
      <c r="AV96" s="6157"/>
      <c r="AW96" s="6157"/>
      <c r="AX96" s="6157"/>
      <c r="AY96" s="6157"/>
      <c r="AZ96" s="6157"/>
      <c r="BA96" s="6158"/>
      <c r="BB96" s="2158" t="s">
        <v>176</v>
      </c>
      <c r="BC96" s="2526"/>
      <c r="BD96" s="5652">
        <f>_xlfn.XLOOKUP(B96,التشكيل_القديم!$M$5:$M$39,التشكيل_القديم!$L$5:$L$39,0,0)</f>
        <v>5</v>
      </c>
      <c r="BE96" s="6210" t="str">
        <f xml:space="preserve"> "(" &amp;BD96&amp;")                 " &amp;"رئيس الدائرة  /  "  &amp;B96</f>
        <v>(5)                 رئيس الدائرة  /  هيثم اسماعيل خليل جمعه</v>
      </c>
      <c r="BF96" s="6210"/>
      <c r="BG96" s="6210"/>
      <c r="BH96" s="6210"/>
      <c r="BI96" s="6210"/>
      <c r="BJ96" s="6210"/>
      <c r="BK96" s="6210"/>
      <c r="BL96" s="6210"/>
      <c r="BM96" s="6210"/>
      <c r="BN96" s="6210"/>
      <c r="BO96" s="6210"/>
      <c r="BP96" s="6210"/>
      <c r="BQ96" s="6210"/>
      <c r="BR96" s="6210"/>
      <c r="BS96" s="6210"/>
      <c r="BT96" s="6210"/>
      <c r="BU96" s="6210"/>
      <c r="BV96" s="6210"/>
      <c r="BW96" s="6210"/>
      <c r="BX96" s="6210"/>
      <c r="BY96" s="6210"/>
      <c r="BZ96" s="6210"/>
      <c r="CA96" s="6210"/>
      <c r="CB96" s="6210"/>
      <c r="CC96" s="6210"/>
      <c r="CD96" s="6210"/>
      <c r="CE96" s="6211"/>
      <c r="CF96" s="5653">
        <f>_xlfn.XLOOKUP(B97,التشكيل_القديم!$M$5:$M$39,التشكيل_القديم!$L$5:$L$39,0,0)</f>
        <v>6</v>
      </c>
      <c r="CG96" s="6341" t="str">
        <f>"(2)             "&amp; "عضو يمين الدائرة  /  "  &amp;B97</f>
        <v>(2)             عضو يمين الدائرة  /  احمد عبدالفتاح إبراهيم احمد الفقي</v>
      </c>
      <c r="CH96" s="6210"/>
      <c r="CI96" s="6210"/>
      <c r="CJ96" s="6210"/>
      <c r="CK96" s="6210"/>
      <c r="CL96" s="6210"/>
      <c r="CM96" s="6210"/>
      <c r="CN96" s="6210"/>
      <c r="CO96" s="6210"/>
      <c r="CP96" s="6210"/>
      <c r="CQ96" s="6210"/>
      <c r="CR96" s="6210"/>
      <c r="CS96" s="6210"/>
      <c r="CT96" s="6210"/>
      <c r="CU96" s="6210"/>
      <c r="CV96" s="6210"/>
      <c r="CW96" s="6210"/>
      <c r="CX96" s="6210"/>
      <c r="CY96" s="6210"/>
      <c r="CZ96" s="6210"/>
      <c r="DA96" s="6210"/>
      <c r="DB96" s="6210"/>
      <c r="DC96" s="6210"/>
      <c r="DD96" s="6210"/>
      <c r="DE96" s="6210"/>
      <c r="DF96" s="6210"/>
      <c r="DG96" s="6211"/>
      <c r="DH96" s="5653">
        <f>_xlfn.XLOOKUP(B100,التشكيل_القديم!$M$5:$M$39,التشكيل_القديم!$L$5:$L$39,0,0)</f>
        <v>0</v>
      </c>
      <c r="DI96" s="6210" t="str">
        <f>IF(B100&lt;&gt;"","(5)             "&amp;"عضو يسار يسار اليسار الدائرة /  "&amp;B100,"لا يوجد عضو خامس")</f>
        <v>لا يوجد عضو خامس</v>
      </c>
      <c r="DJ96" s="6210"/>
      <c r="DK96" s="6210"/>
      <c r="DL96" s="6210"/>
      <c r="DM96" s="6210"/>
      <c r="DN96" s="6210"/>
      <c r="DO96" s="6210"/>
      <c r="DP96" s="6210"/>
      <c r="DQ96" s="6210"/>
      <c r="DR96" s="6210"/>
      <c r="DS96" s="6210"/>
      <c r="DT96" s="6210"/>
      <c r="DU96" s="6210"/>
      <c r="DV96" s="6210"/>
      <c r="DW96" s="6210"/>
      <c r="DX96" s="6210"/>
      <c r="DY96" s="6210"/>
      <c r="DZ96" s="6210"/>
      <c r="EA96" s="6210"/>
      <c r="EB96" s="6210"/>
      <c r="EC96" s="6210"/>
      <c r="ED96" s="6210"/>
      <c r="EE96" s="6210"/>
      <c r="EF96" s="6210"/>
      <c r="EG96" s="6210"/>
      <c r="EH96" s="6210"/>
      <c r="EI96" s="6210"/>
      <c r="EJ96" s="2024"/>
      <c r="EK96" s="5654" t="str">
        <f>الاعدادات!$F$5</f>
        <v>أغسطس</v>
      </c>
      <c r="EL96" s="5655" t="str">
        <f>الاعدادات!$F$6</f>
        <v>سبتمبر</v>
      </c>
      <c r="EM96" s="5655" t="str">
        <f>الاعدادات!$F$7</f>
        <v>أكتوبر</v>
      </c>
      <c r="EN96" s="2010" t="s">
        <v>106</v>
      </c>
      <c r="EO96" s="5654" t="str">
        <f>الاعدادات!$F$5</f>
        <v>أغسطس</v>
      </c>
      <c r="EP96" s="5655" t="str">
        <f>الاعدادات!$F$6</f>
        <v>سبتمبر</v>
      </c>
      <c r="EQ96" s="5655" t="str">
        <f>الاعدادات!$F$7</f>
        <v>أكتوبر</v>
      </c>
      <c r="ER96" s="2010" t="s">
        <v>106</v>
      </c>
      <c r="ES96" s="5654" t="str">
        <f>الاعدادات!$F$5</f>
        <v>أغسطس</v>
      </c>
      <c r="ET96" s="5655" t="str">
        <f>الاعدادات!$F$6</f>
        <v>سبتمبر</v>
      </c>
      <c r="EU96" s="5655" t="str">
        <f>الاعدادات!$F$7</f>
        <v>أكتوبر</v>
      </c>
      <c r="EV96" s="2010" t="s">
        <v>106</v>
      </c>
      <c r="EW96" s="5654" t="str">
        <f>الاعدادات!$F$5</f>
        <v>أغسطس</v>
      </c>
      <c r="EX96" s="5655" t="str">
        <f>الاعدادات!$F$6</f>
        <v>سبتمبر</v>
      </c>
      <c r="EY96" s="2010" t="s">
        <v>106</v>
      </c>
      <c r="EZ96" s="5654" t="str">
        <f>الاعدادات!$F$5</f>
        <v>أغسطس</v>
      </c>
      <c r="FA96" s="5655" t="str">
        <f>الاعدادات!$F$6</f>
        <v>سبتمبر</v>
      </c>
      <c r="FB96" s="5655" t="str">
        <f>الاعدادات!$F$7</f>
        <v>أكتوبر</v>
      </c>
      <c r="FC96" s="2010" t="s">
        <v>106</v>
      </c>
      <c r="FD96" s="5654" t="str">
        <f>الاعدادات!$F$5</f>
        <v>أغسطس</v>
      </c>
      <c r="FE96" s="5655" t="str">
        <f>الاعدادات!$F$6</f>
        <v>سبتمبر</v>
      </c>
      <c r="FF96" s="5655" t="str">
        <f>الاعدادات!$F$7</f>
        <v>أكتوبر</v>
      </c>
      <c r="FG96" s="2010" t="s">
        <v>106</v>
      </c>
      <c r="FK96" s="5654" t="str">
        <f>الاعدادات!$F$5</f>
        <v>أغسطس</v>
      </c>
      <c r="FL96" s="5655" t="str">
        <f>الاعدادات!$F$6</f>
        <v>سبتمبر</v>
      </c>
      <c r="FM96" s="5655" t="str">
        <f>الاعدادات!$F$7</f>
        <v>أكتوبر</v>
      </c>
      <c r="FN96" s="2010" t="s">
        <v>106</v>
      </c>
      <c r="FO96" s="5654" t="str">
        <f>الاعدادات!$F$5</f>
        <v>أغسطس</v>
      </c>
      <c r="FP96" s="5655" t="str">
        <f>الاعدادات!$F$6</f>
        <v>سبتمبر</v>
      </c>
      <c r="FQ96" s="5655" t="str">
        <f>الاعدادات!$F$7</f>
        <v>أكتوبر</v>
      </c>
      <c r="FR96" s="2010" t="s">
        <v>106</v>
      </c>
    </row>
    <row r="97" spans="1:174" ht="48" customHeight="1" thickBot="1">
      <c r="A97" s="6228"/>
      <c r="B97" s="6250" t="str" cm="1">
        <f t="array" ref="B97">_xlfn.XLOOKUP(1, (INDEX(التشكيل_القديم!$L$5:$S$49, ,6)=$A96) * (INDEX(التشكيل_القديم!$L$5:$S$49, ,7)="عضو يمين"), INDEX(التشكيل_القديم!$L$5:$S$49, ,2))</f>
        <v>احمد عبدالفتاح إبراهيم احمد الفقي</v>
      </c>
      <c r="C97" s="6250"/>
      <c r="D97" s="6250"/>
      <c r="E97" s="6250"/>
      <c r="F97" s="6250"/>
      <c r="G97" s="6250"/>
      <c r="H97" s="2170" cm="1">
        <f t="array" ref="H97">_xlfn.XLOOKUP(1, (INDEX(التشكيل_القديم!$L$5:$S$49, ,6)=$A96) * (INDEX(التشكيل_القديم!$L$5:$S$49, ,7)="عضو يمين"), INDEX(التشكيل_القديم!$L$5:$S$49, ,3))</f>
        <v>339</v>
      </c>
      <c r="I97" s="2171" t="str" cm="1">
        <f t="array" ref="I97">_xlfn.XLOOKUP(1, (INDEX(التشكيل_القديم!$L$5:$S$49, ,6)=$A96) * (INDEX(التشكيل_القديم!$L$5:$S$49, ,7)="عضو يمين"), INDEX(التشكيل_القديم!$L$5:$S$49, ,4))</f>
        <v>أ</v>
      </c>
      <c r="J97" s="6232"/>
      <c r="K97" s="6235"/>
      <c r="L97" s="5677" t="str">
        <f>الاعدادات!$D$6</f>
        <v>2022 وما قبلها</v>
      </c>
      <c r="M97" s="2012">
        <v>0</v>
      </c>
      <c r="N97" s="2003"/>
      <c r="O97" s="2003"/>
      <c r="P97" s="2003"/>
      <c r="Q97" s="2003"/>
      <c r="R97" s="2003"/>
      <c r="S97" s="2003"/>
      <c r="T97" s="2003"/>
      <c r="U97" s="2003"/>
      <c r="V97" s="2003"/>
      <c r="W97" s="2003"/>
      <c r="X97" s="2003"/>
      <c r="Y97" s="2017"/>
      <c r="Z97" s="5678">
        <f>Y97+X97+U97+T97+S97+R97+Q97+P97+O97+N97+M97-W97</f>
        <v>0</v>
      </c>
      <c r="AA97" s="2021"/>
      <c r="AB97" s="2005"/>
      <c r="AC97" s="5656">
        <f>SUM(BD97:BJ97,CF97:CL97,BD104:BJ104,CF104:CL104,DH97:DN97,DH104:DN104)</f>
        <v>0</v>
      </c>
      <c r="AD97" s="5656">
        <f>SUM(BK97:BO97,CM97:CQ97,BK104:BO104,CM104:CQ104,DO97:DS97,DO104:DS104)</f>
        <v>0</v>
      </c>
      <c r="AE97" s="5656">
        <f>BP97+CR97+BP104+CR104+DT97+DT104</f>
        <v>0</v>
      </c>
      <c r="AF97" s="5657">
        <f t="shared" ref="AF97:AF101" si="557">AE97+AD97+AC97</f>
        <v>0</v>
      </c>
      <c r="AG97" s="5656">
        <f t="shared" ref="AG97:AG101" si="558">BR97+CT97+BR104+CT104+DV97+DV104</f>
        <v>0</v>
      </c>
      <c r="AH97" s="5658">
        <f>BS97+CU97+BS104+CU104+DW97+DW104</f>
        <v>0</v>
      </c>
      <c r="AI97" s="5656">
        <f t="shared" ref="AI97:AI101" si="559">BT97+CV97+BT104+CV104+DX97+DX104</f>
        <v>0</v>
      </c>
      <c r="AJ97" s="5656">
        <f t="shared" ref="AJ97:AJ101" si="560">BU97+CW97+BU104+CW104+DY97+DY104</f>
        <v>0</v>
      </c>
      <c r="AK97" s="5656">
        <f t="shared" ref="AK97:AK101" si="561">BV97+CX97+BV104+CX104+DZ97+DZ104</f>
        <v>0</v>
      </c>
      <c r="AL97" s="5656">
        <f t="shared" ref="AL97:AL101" si="562">BW97+CY97+BW104+CY104+EA97+EA104</f>
        <v>0</v>
      </c>
      <c r="AM97" s="5657">
        <f t="shared" ref="AM97:AM101" si="563">AL97+AK97+AJ97+AI97+AH97</f>
        <v>0</v>
      </c>
      <c r="AN97" s="5659">
        <f>BX97+CZ97+BX104+CZ104+EB97+EB104</f>
        <v>0</v>
      </c>
      <c r="AO97" s="5659">
        <f t="shared" ref="AO97:AO101" si="564">BY97+DA97+BY104+DA104+EC97+EC104</f>
        <v>0</v>
      </c>
      <c r="AP97" s="5659">
        <f>BZ97+DB97+DB104+BZ104+ED97+ED104</f>
        <v>0</v>
      </c>
      <c r="AQ97" s="5657">
        <f t="shared" ref="AQ97:AQ101" si="565">AP97+AO97+AN97</f>
        <v>0</v>
      </c>
      <c r="AR97" s="5660">
        <f>CA97+DC97+CA104+DC104+EE97+EE104</f>
        <v>0</v>
      </c>
      <c r="AS97" s="5661">
        <f t="shared" ref="AS97:AS101" si="566">AR97+AQ97+AM97+AG97+AF97</f>
        <v>0</v>
      </c>
      <c r="AT97" s="2021"/>
      <c r="AU97" s="5656">
        <f t="shared" ref="AU97:AU101" si="567">CC97+DE97+CC104+DE104+EG97+EG104</f>
        <v>0</v>
      </c>
      <c r="AV97" s="5656">
        <f t="shared" ref="AV97:AV101" si="568">CD97+DF97+CD104+DF104+EH97+EH104</f>
        <v>0</v>
      </c>
      <c r="AW97" s="2003"/>
      <c r="AX97" s="2004"/>
      <c r="AY97" s="5682">
        <f t="shared" ref="AY97:AY101" si="569">AX97+AW97+AV97+AU97+AT97</f>
        <v>0</v>
      </c>
      <c r="AZ97" s="2006"/>
      <c r="BA97" s="5656">
        <f t="shared" ref="BA97:BA102" si="570">AY97+AS97+AA97-Z97</f>
        <v>0</v>
      </c>
      <c r="BB97" s="2159"/>
      <c r="BC97" s="5683" t="str">
        <f>الاعدادات!$D$6</f>
        <v>2022 وما قبلها</v>
      </c>
      <c r="BD97" s="82"/>
      <c r="BE97" s="83"/>
      <c r="BF97" s="83"/>
      <c r="BG97" s="84"/>
      <c r="BH97" s="84"/>
      <c r="BI97" s="84"/>
      <c r="BJ97" s="85"/>
      <c r="BK97" s="86"/>
      <c r="BL97" s="87"/>
      <c r="BM97" s="87"/>
      <c r="BN97" s="88"/>
      <c r="BO97" s="88"/>
      <c r="BP97" s="89"/>
      <c r="BQ97" s="77">
        <f t="shared" ref="BQ97:BQ102" si="571">BP97+BO97+BN97+BM97+BL97+BK97+BJ97+BI97+BH97+BG97+BF97+BE97+BD97</f>
        <v>0</v>
      </c>
      <c r="BR97" s="90"/>
      <c r="BS97" s="91"/>
      <c r="BT97" s="92"/>
      <c r="BU97" s="93"/>
      <c r="BV97" s="94"/>
      <c r="BW97" s="95"/>
      <c r="BX97" s="96"/>
      <c r="BY97" s="97"/>
      <c r="BZ97" s="98"/>
      <c r="CA97" s="99"/>
      <c r="CB97" s="79">
        <f t="shared" ref="CB97:CB101" si="572">CA97+BZ97+BY97+BX97+BW97+BV97+BU97+BT97+BS97+BR97+BQ97</f>
        <v>0</v>
      </c>
      <c r="CC97" s="80"/>
      <c r="CD97" s="78"/>
      <c r="CE97" s="100"/>
      <c r="CF97" s="101"/>
      <c r="CG97" s="83"/>
      <c r="CH97" s="83"/>
      <c r="CI97" s="84"/>
      <c r="CJ97" s="84"/>
      <c r="CK97" s="84"/>
      <c r="CL97" s="85"/>
      <c r="CM97" s="86"/>
      <c r="CN97" s="87"/>
      <c r="CO97" s="87"/>
      <c r="CP97" s="88"/>
      <c r="CQ97" s="88"/>
      <c r="CR97" s="89"/>
      <c r="CS97" s="77">
        <f t="shared" ref="CS97:CS102" si="573">CR97+CQ97+CP97+CO97+CN97+CM97+CL97+CK97+CJ97+CI97+CH97+CG97+CF97</f>
        <v>0</v>
      </c>
      <c r="CT97" s="90"/>
      <c r="CU97" s="91"/>
      <c r="CV97" s="92"/>
      <c r="CW97" s="93"/>
      <c r="CX97" s="94"/>
      <c r="CY97" s="95"/>
      <c r="CZ97" s="96"/>
      <c r="DA97" s="97"/>
      <c r="DB97" s="98"/>
      <c r="DC97" s="99"/>
      <c r="DD97" s="81">
        <f t="shared" ref="DD97:DD98" si="574">SUM(CS97:DC97)</f>
        <v>0</v>
      </c>
      <c r="DE97" s="80"/>
      <c r="DF97" s="78"/>
      <c r="DG97" s="102"/>
      <c r="DH97" s="101"/>
      <c r="DI97" s="83"/>
      <c r="DJ97" s="83"/>
      <c r="DK97" s="84"/>
      <c r="DL97" s="84"/>
      <c r="DM97" s="84"/>
      <c r="DN97" s="85"/>
      <c r="DO97" s="86"/>
      <c r="DP97" s="87"/>
      <c r="DQ97" s="87"/>
      <c r="DR97" s="88"/>
      <c r="DS97" s="88"/>
      <c r="DT97" s="89"/>
      <c r="DU97" s="77">
        <f t="shared" ref="DU97:DU99" si="575">DT97+DS97+DR97+DQ97+DP97+DO97+DN97+DM97+DL97+DK97+DJ97+DI97+DH97</f>
        <v>0</v>
      </c>
      <c r="DV97" s="90"/>
      <c r="DW97" s="91"/>
      <c r="DX97" s="92"/>
      <c r="DY97" s="93"/>
      <c r="DZ97" s="94"/>
      <c r="EA97" s="95"/>
      <c r="EB97" s="96"/>
      <c r="EC97" s="97"/>
      <c r="ED97" s="98"/>
      <c r="EE97" s="99"/>
      <c r="EF97" s="81">
        <f t="shared" ref="EF97:EF98" si="576">SUM(DU97:EE97)</f>
        <v>0</v>
      </c>
      <c r="EG97" s="80"/>
      <c r="EH97" s="78"/>
      <c r="EI97" s="102"/>
      <c r="EJ97" s="5675" t="str">
        <f>الاعدادات!$D$6</f>
        <v>2022 وما قبلها</v>
      </c>
      <c r="EK97" s="68">
        <f t="shared" ref="EK97:EK101" si="577">AM97+AG97-EL97-EM97</f>
        <v>0</v>
      </c>
      <c r="EL97" s="69"/>
      <c r="EM97" s="69"/>
      <c r="EN97" s="70">
        <f>SUM(EK97:EM97)</f>
        <v>0</v>
      </c>
      <c r="EO97" s="68">
        <f t="shared" ref="EO97:EO101" si="578">AT97-EQ97-EP97</f>
        <v>0</v>
      </c>
      <c r="EP97" s="69"/>
      <c r="EQ97" s="69"/>
      <c r="ER97" s="70">
        <f>SUM(EO97:EQ97)</f>
        <v>0</v>
      </c>
      <c r="ES97" s="68">
        <f t="shared" ref="ES97:ES101" si="579">AU97-EU97-ET97</f>
        <v>0</v>
      </c>
      <c r="ET97" s="69"/>
      <c r="EU97" s="71"/>
      <c r="EV97" s="70">
        <f t="shared" ref="EV97:EV102" si="580">EU97+ET97+ES97</f>
        <v>0</v>
      </c>
      <c r="EW97" s="68">
        <f t="shared" ref="EW97:EW101" si="581">AV97-EX97</f>
        <v>0</v>
      </c>
      <c r="EX97" s="69"/>
      <c r="EY97" s="70">
        <f>SUM(EW97:EX97)</f>
        <v>0</v>
      </c>
      <c r="EZ97" s="68">
        <f>FK97+FO97</f>
        <v>0</v>
      </c>
      <c r="FA97" s="68">
        <f>FL97+FP97</f>
        <v>0</v>
      </c>
      <c r="FB97" s="68">
        <f>FM97+FQ97</f>
        <v>0</v>
      </c>
      <c r="FC97" s="68">
        <f>FN97+FR97</f>
        <v>0</v>
      </c>
      <c r="FD97" s="68">
        <f t="shared" ref="FD97:FD102" si="582">EK97+EO97+ES97+EW97+EZ97</f>
        <v>0</v>
      </c>
      <c r="FE97" s="72">
        <f t="shared" ref="FE97:FE102" si="583">EL97+EP97+ET97+FA97+EX97</f>
        <v>0</v>
      </c>
      <c r="FF97" s="72">
        <f t="shared" ref="FF97:FF102" si="584">FB97+EU97+EQ97+EM97</f>
        <v>0</v>
      </c>
      <c r="FG97" s="70">
        <f t="shared" ref="FG97:FG102" si="585">SUM(FD97:FF97)</f>
        <v>0</v>
      </c>
      <c r="FH97" t="str">
        <f t="shared" ref="FH97:FH101" si="586">IF(OR(EZ97&lt;0,EW97&lt;0,ES97&lt;0,EO97&lt;0,EK97&lt;0,Z97 &lt;&gt; AY97+AS97+AA97), "wrong", "ok")</f>
        <v>ok</v>
      </c>
      <c r="FK97" s="68">
        <f>AX97-FL97-FM97</f>
        <v>0</v>
      </c>
      <c r="FL97" s="69"/>
      <c r="FM97" s="69"/>
      <c r="FN97" s="70">
        <f>SUM(FK97:FM97)</f>
        <v>0</v>
      </c>
      <c r="FO97" s="68">
        <f>AW97-FP97-FQ97</f>
        <v>0</v>
      </c>
      <c r="FP97" s="69"/>
      <c r="FQ97" s="69"/>
      <c r="FR97" s="70">
        <f>SUM(FO97:FQ97)</f>
        <v>0</v>
      </c>
    </row>
    <row r="98" spans="1:174" ht="48" customHeight="1" thickBot="1">
      <c r="A98" s="6228"/>
      <c r="B98" s="6250" t="str" cm="1">
        <f t="array" ref="B98">_xlfn.XLOOKUP(1, (INDEX(التشكيل_القديم!$L$5:$S$49, ,6)=$A96) * (INDEX(التشكيل_القديم!$L$5:$S$49, ,7)="عضو يسار"), INDEX(التشكيل_القديم!$L$5:$S$49, ,2))</f>
        <v>محمد سامح حلمي مرسي</v>
      </c>
      <c r="C98" s="6250"/>
      <c r="D98" s="6250"/>
      <c r="E98" s="6250"/>
      <c r="F98" s="6250"/>
      <c r="G98" s="6250"/>
      <c r="H98" s="2170" cm="1">
        <f t="array" ref="H98">_xlfn.XLOOKUP(1, (INDEX(التشكيل_القديم!$L$5:$S$49, ,6)=$A96) * (INDEX(التشكيل_القديم!$L$5:$S$49, ,7)="عضو يسار"), INDEX(التشكيل_القديم!$L$5:$S$49, ,3))</f>
        <v>512</v>
      </c>
      <c r="I98" s="2171" t="str" cm="1">
        <f t="array" ref="I98">_xlfn.XLOOKUP(1, (INDEX(التشكيل_القديم!$L$5:$S$49, ,6)=$A96) * (INDEX(التشكيل_القديم!$L$5:$S$49, ,7)="عضو يسار"), INDEX(التشكيل_القديم!$L$5:$S$49, ,4))</f>
        <v>ق</v>
      </c>
      <c r="J98" s="6232"/>
      <c r="K98" s="6235"/>
      <c r="L98" s="5675">
        <f>الاعدادات!$D$7</f>
        <v>2023</v>
      </c>
      <c r="M98" s="2013">
        <v>10</v>
      </c>
      <c r="N98" s="64"/>
      <c r="O98" s="64"/>
      <c r="P98" s="64"/>
      <c r="Q98" s="64"/>
      <c r="R98" s="64"/>
      <c r="S98" s="64"/>
      <c r="T98" s="64"/>
      <c r="U98" s="64"/>
      <c r="V98" s="64"/>
      <c r="W98" s="64"/>
      <c r="X98" s="64"/>
      <c r="Y98" s="2018"/>
      <c r="Z98" s="5679">
        <f t="shared" ref="Z98:Z101" si="587">Y98+X98+U98+T98+S98+R98+Q98+P98+O98+N98+M98-W98</f>
        <v>10</v>
      </c>
      <c r="AA98" s="2007"/>
      <c r="AB98" s="63"/>
      <c r="AC98" s="5662">
        <f t="shared" ref="AC98:AC101" si="588">SUM(BD98:BJ98,CF98:CL98,BD105:BJ105,CF105:CL105,DH98:DN98,DH105:DN105)</f>
        <v>0</v>
      </c>
      <c r="AD98" s="5662">
        <f t="shared" ref="AD98:AD101" si="589">SUM(BK98:BO98,CM98:CQ98,BK105:BO105,CM105:CQ105,DO98:DS98,DO105:DS105)</f>
        <v>0</v>
      </c>
      <c r="AE98" s="5662">
        <f>BP98+CR98+BP105+CR105+DT98+DT105</f>
        <v>0</v>
      </c>
      <c r="AF98" s="5663">
        <f t="shared" si="557"/>
        <v>0</v>
      </c>
      <c r="AG98" s="5662">
        <f t="shared" si="558"/>
        <v>0</v>
      </c>
      <c r="AH98" s="5664">
        <f t="shared" ref="AH98:AH101" si="590">BS98+CU98+BS105+CU105+DW98+DW105</f>
        <v>0</v>
      </c>
      <c r="AI98" s="5662">
        <f t="shared" si="559"/>
        <v>0</v>
      </c>
      <c r="AJ98" s="5662">
        <f t="shared" si="560"/>
        <v>0</v>
      </c>
      <c r="AK98" s="5662">
        <f t="shared" si="561"/>
        <v>0</v>
      </c>
      <c r="AL98" s="5662">
        <f t="shared" si="562"/>
        <v>0</v>
      </c>
      <c r="AM98" s="5663">
        <f t="shared" si="563"/>
        <v>0</v>
      </c>
      <c r="AN98" s="5665">
        <f t="shared" ref="AN98:AN101" si="591">BX98+CZ98+BX105+CZ105+EB98+EB105</f>
        <v>0</v>
      </c>
      <c r="AO98" s="5665">
        <f t="shared" si="564"/>
        <v>0</v>
      </c>
      <c r="AP98" s="5665">
        <f>BZ98+DB98+DB105+BZ105+ED98+ED105</f>
        <v>0</v>
      </c>
      <c r="AQ98" s="5663">
        <f t="shared" si="565"/>
        <v>0</v>
      </c>
      <c r="AR98" s="5666">
        <f>CA98+DC98+CA105+DC105+EE98+EE105</f>
        <v>0</v>
      </c>
      <c r="AS98" s="5667">
        <f t="shared" si="566"/>
        <v>0</v>
      </c>
      <c r="AT98" s="2007"/>
      <c r="AU98" s="5662">
        <f t="shared" si="567"/>
        <v>0</v>
      </c>
      <c r="AV98" s="5662">
        <f t="shared" si="568"/>
        <v>0</v>
      </c>
      <c r="AW98" s="64"/>
      <c r="AX98" s="64"/>
      <c r="AY98" s="65">
        <f t="shared" si="569"/>
        <v>0</v>
      </c>
      <c r="AZ98" s="66"/>
      <c r="BA98" s="5662">
        <f t="shared" si="570"/>
        <v>-10</v>
      </c>
      <c r="BB98" s="2159"/>
      <c r="BC98" s="5683">
        <f>الاعدادات!$D$7</f>
        <v>2023</v>
      </c>
      <c r="BD98" s="82"/>
      <c r="BE98" s="83"/>
      <c r="BF98" s="83"/>
      <c r="BG98" s="103"/>
      <c r="BH98" s="84"/>
      <c r="BI98" s="84"/>
      <c r="BJ98" s="85"/>
      <c r="BK98" s="86"/>
      <c r="BL98" s="87"/>
      <c r="BM98" s="87"/>
      <c r="BN98" s="88"/>
      <c r="BO98" s="88"/>
      <c r="BP98" s="89"/>
      <c r="BQ98" s="77">
        <f t="shared" si="571"/>
        <v>0</v>
      </c>
      <c r="BR98" s="90"/>
      <c r="BS98" s="91"/>
      <c r="BT98" s="92"/>
      <c r="BU98" s="93"/>
      <c r="BV98" s="94"/>
      <c r="BW98" s="95"/>
      <c r="BX98" s="96"/>
      <c r="BY98" s="97"/>
      <c r="BZ98" s="98"/>
      <c r="CA98" s="99"/>
      <c r="CB98" s="79">
        <f t="shared" si="572"/>
        <v>0</v>
      </c>
      <c r="CC98" s="104"/>
      <c r="CD98" s="92"/>
      <c r="CE98" s="100"/>
      <c r="CF98" s="101"/>
      <c r="CG98" s="83"/>
      <c r="CH98" s="83"/>
      <c r="CI98" s="84"/>
      <c r="CJ98" s="84"/>
      <c r="CK98" s="84"/>
      <c r="CL98" s="85"/>
      <c r="CM98" s="86"/>
      <c r="CN98" s="87"/>
      <c r="CO98" s="87"/>
      <c r="CP98" s="88"/>
      <c r="CQ98" s="88"/>
      <c r="CR98" s="89"/>
      <c r="CS98" s="77">
        <f t="shared" si="573"/>
        <v>0</v>
      </c>
      <c r="CT98" s="90"/>
      <c r="CU98" s="91"/>
      <c r="CV98" s="92"/>
      <c r="CW98" s="93"/>
      <c r="CX98" s="94"/>
      <c r="CY98" s="95"/>
      <c r="CZ98" s="96"/>
      <c r="DA98" s="97"/>
      <c r="DB98" s="98"/>
      <c r="DC98" s="99"/>
      <c r="DD98" s="81">
        <f t="shared" si="574"/>
        <v>0</v>
      </c>
      <c r="DE98" s="104"/>
      <c r="DF98" s="92"/>
      <c r="DG98" s="102"/>
      <c r="DH98" s="101"/>
      <c r="DI98" s="83"/>
      <c r="DJ98" s="83"/>
      <c r="DK98" s="84"/>
      <c r="DL98" s="84"/>
      <c r="DM98" s="84"/>
      <c r="DN98" s="85"/>
      <c r="DO98" s="86"/>
      <c r="DP98" s="87"/>
      <c r="DQ98" s="87"/>
      <c r="DR98" s="88"/>
      <c r="DS98" s="88"/>
      <c r="DT98" s="89"/>
      <c r="DU98" s="77">
        <f t="shared" si="575"/>
        <v>0</v>
      </c>
      <c r="DV98" s="90"/>
      <c r="DW98" s="91"/>
      <c r="DX98" s="92"/>
      <c r="DY98" s="93"/>
      <c r="DZ98" s="94"/>
      <c r="EA98" s="95"/>
      <c r="EB98" s="96"/>
      <c r="EC98" s="97"/>
      <c r="ED98" s="98"/>
      <c r="EE98" s="99"/>
      <c r="EF98" s="81">
        <f t="shared" si="576"/>
        <v>0</v>
      </c>
      <c r="EG98" s="104"/>
      <c r="EH98" s="92"/>
      <c r="EI98" s="102"/>
      <c r="EJ98" s="5675">
        <f>الاعدادات!$D$7</f>
        <v>2023</v>
      </c>
      <c r="EK98" s="68">
        <f t="shared" si="577"/>
        <v>0</v>
      </c>
      <c r="EL98" s="69"/>
      <c r="EM98" s="69"/>
      <c r="EN98" s="70">
        <f t="shared" ref="EN98:EN101" si="592">SUM(EK98:EM98)</f>
        <v>0</v>
      </c>
      <c r="EO98" s="68">
        <f t="shared" si="578"/>
        <v>0</v>
      </c>
      <c r="EP98" s="69"/>
      <c r="EQ98" s="69"/>
      <c r="ER98" s="70">
        <f t="shared" ref="ER98:ER101" si="593">SUM(EO98:EQ98)</f>
        <v>0</v>
      </c>
      <c r="ES98" s="68">
        <f t="shared" si="579"/>
        <v>0</v>
      </c>
      <c r="ET98" s="69"/>
      <c r="EU98" s="71"/>
      <c r="EV98" s="70">
        <f t="shared" si="580"/>
        <v>0</v>
      </c>
      <c r="EW98" s="68">
        <f t="shared" si="581"/>
        <v>0</v>
      </c>
      <c r="EX98" s="69"/>
      <c r="EY98" s="70">
        <f t="shared" ref="EY98:EY101" si="594">SUM(EW98:EX98)</f>
        <v>0</v>
      </c>
      <c r="EZ98" s="68">
        <f t="shared" ref="EZ98:EZ101" si="595">FK98+FO98</f>
        <v>0</v>
      </c>
      <c r="FA98" s="68">
        <f t="shared" ref="FA98:FA101" si="596">FL98+FP98</f>
        <v>0</v>
      </c>
      <c r="FB98" s="68">
        <f t="shared" ref="FB98:FB101" si="597">FM98+FQ98</f>
        <v>0</v>
      </c>
      <c r="FC98" s="68">
        <f t="shared" ref="FC98:FC101" si="598">FN98+FR98</f>
        <v>0</v>
      </c>
      <c r="FD98" s="68">
        <f t="shared" si="582"/>
        <v>0</v>
      </c>
      <c r="FE98" s="72">
        <f t="shared" si="583"/>
        <v>0</v>
      </c>
      <c r="FF98" s="72">
        <f t="shared" si="584"/>
        <v>0</v>
      </c>
      <c r="FG98" s="70">
        <f t="shared" si="585"/>
        <v>0</v>
      </c>
      <c r="FH98" t="str">
        <f t="shared" si="586"/>
        <v>wrong</v>
      </c>
      <c r="FK98" s="68">
        <f t="shared" ref="FK98:FK101" si="599">AX98-FL98-FM98</f>
        <v>0</v>
      </c>
      <c r="FL98" s="69"/>
      <c r="FM98" s="69"/>
      <c r="FN98" s="70">
        <f t="shared" ref="FN98:FN101" si="600">SUM(FK98:FM98)</f>
        <v>0</v>
      </c>
      <c r="FO98" s="68">
        <f t="shared" ref="FO98:FO101" si="601">AW98-FP98-FQ98</f>
        <v>0</v>
      </c>
      <c r="FP98" s="69"/>
      <c r="FQ98" s="69"/>
      <c r="FR98" s="70">
        <f t="shared" ref="FR98:FR101" si="602">SUM(FO98:FQ98)</f>
        <v>0</v>
      </c>
    </row>
    <row r="99" spans="1:174" ht="48" customHeight="1" thickBot="1">
      <c r="A99" s="6228"/>
      <c r="B99" s="6250" t="str" cm="1">
        <f t="array" ref="B99">IFERROR(_xlfn.XLOOKUP(1, (INDEX(التشكيل_القديم!$L$5:$S$49, ,6)=$A96) * (INDEX(التشكيل_القديم!$L$5:$S$49, ,7)="عضو يسار اليسار"), INDEX(التشكيل_القديم!$L$5:$S$49, ,2)),"")</f>
        <v/>
      </c>
      <c r="C99" s="6250"/>
      <c r="D99" s="6250"/>
      <c r="E99" s="6250"/>
      <c r="F99" s="6250"/>
      <c r="G99" s="6250"/>
      <c r="H99" s="2170" t="str" cm="1">
        <f t="array" ref="H99">IFERROR(_xlfn.XLOOKUP(1, (INDEX(التشكيل_القديم!$L$5:$S$49, ,6)=$A96) * (INDEX(التشكيل_القديم!$L$5:$S$49, ,7)="عضو يسار اليسار"), INDEX(التشكيل_القديم!$L$5:$S$49, ,3)),"")</f>
        <v/>
      </c>
      <c r="I99" s="2171" t="str" cm="1">
        <f t="array" ref="I99">IFERROR(_xlfn.XLOOKUP(1, (INDEX(التشكيل_القديم!$L$5:$S$49, ,6)=$A96) * (INDEX(التشكيل_القديم!$L$5:$S$49, ,7)="عضو يسار اليسار"), INDEX(التشكيل_القديم!$L$5:$S$49, ,4)),"")</f>
        <v/>
      </c>
      <c r="J99" s="6232"/>
      <c r="K99" s="6235"/>
      <c r="L99" s="5675">
        <f>الاعدادات!$D$8</f>
        <v>2024</v>
      </c>
      <c r="M99" s="2014">
        <v>33</v>
      </c>
      <c r="N99" s="1997"/>
      <c r="O99" s="1997"/>
      <c r="P99" s="1997"/>
      <c r="Q99" s="1997"/>
      <c r="R99" s="1997"/>
      <c r="S99" s="1997"/>
      <c r="T99" s="1997"/>
      <c r="U99" s="1997"/>
      <c r="V99" s="1997"/>
      <c r="W99" s="1997"/>
      <c r="X99" s="1997"/>
      <c r="Y99" s="2019"/>
      <c r="Z99" s="5680">
        <f t="shared" si="587"/>
        <v>33</v>
      </c>
      <c r="AA99" s="2022"/>
      <c r="AB99" s="1999"/>
      <c r="AC99" s="2002">
        <f t="shared" si="588"/>
        <v>0</v>
      </c>
      <c r="AD99" s="2002">
        <f t="shared" si="589"/>
        <v>0</v>
      </c>
      <c r="AE99" s="2002">
        <f>BP99+CR99+BP106+CR106+DT99+DT106</f>
        <v>0</v>
      </c>
      <c r="AF99" s="5668">
        <f t="shared" si="557"/>
        <v>0</v>
      </c>
      <c r="AG99" s="2002">
        <f t="shared" si="558"/>
        <v>0</v>
      </c>
      <c r="AH99" s="5669">
        <f t="shared" si="590"/>
        <v>0</v>
      </c>
      <c r="AI99" s="2002">
        <f t="shared" si="559"/>
        <v>0</v>
      </c>
      <c r="AJ99" s="2002">
        <f t="shared" si="560"/>
        <v>0</v>
      </c>
      <c r="AK99" s="2002">
        <f t="shared" si="561"/>
        <v>0</v>
      </c>
      <c r="AL99" s="2002">
        <f t="shared" si="562"/>
        <v>0</v>
      </c>
      <c r="AM99" s="5668">
        <f t="shared" si="563"/>
        <v>0</v>
      </c>
      <c r="AN99" s="2177">
        <f t="shared" si="591"/>
        <v>0</v>
      </c>
      <c r="AO99" s="2177">
        <f t="shared" si="564"/>
        <v>0</v>
      </c>
      <c r="AP99" s="2177">
        <f>BZ99+DB99+DB106+BZ106+ED99+ED106</f>
        <v>0</v>
      </c>
      <c r="AQ99" s="5668">
        <f t="shared" si="565"/>
        <v>0</v>
      </c>
      <c r="AR99" s="5670">
        <f>CA99+DC99+CA106+DC106+EE99+EE106</f>
        <v>0</v>
      </c>
      <c r="AS99" s="5671">
        <f t="shared" si="566"/>
        <v>0</v>
      </c>
      <c r="AT99" s="2022"/>
      <c r="AU99" s="2002">
        <f t="shared" si="567"/>
        <v>0</v>
      </c>
      <c r="AV99" s="2002">
        <f t="shared" si="568"/>
        <v>0</v>
      </c>
      <c r="AW99" s="1997"/>
      <c r="AX99" s="1998"/>
      <c r="AY99" s="2000">
        <f t="shared" si="569"/>
        <v>0</v>
      </c>
      <c r="AZ99" s="2001"/>
      <c r="BA99" s="2002">
        <f t="shared" si="570"/>
        <v>-33</v>
      </c>
      <c r="BB99" s="2159"/>
      <c r="BC99" s="5683">
        <f>الاعدادات!$D$8</f>
        <v>2024</v>
      </c>
      <c r="BD99" s="82"/>
      <c r="BE99" s="83"/>
      <c r="BF99" s="83"/>
      <c r="BG99" s="84"/>
      <c r="BH99" s="84"/>
      <c r="BI99" s="84"/>
      <c r="BJ99" s="85"/>
      <c r="BK99" s="86"/>
      <c r="BL99" s="87"/>
      <c r="BM99" s="87"/>
      <c r="BN99" s="88"/>
      <c r="BO99" s="88"/>
      <c r="BP99" s="89"/>
      <c r="BQ99" s="77">
        <f t="shared" si="571"/>
        <v>0</v>
      </c>
      <c r="BR99" s="90"/>
      <c r="BS99" s="91"/>
      <c r="BT99" s="92"/>
      <c r="BU99" s="93"/>
      <c r="BV99" s="94"/>
      <c r="BW99" s="95"/>
      <c r="BX99" s="96"/>
      <c r="BY99" s="97"/>
      <c r="BZ99" s="98"/>
      <c r="CA99" s="99"/>
      <c r="CB99" s="79">
        <f t="shared" si="572"/>
        <v>0</v>
      </c>
      <c r="CC99" s="104"/>
      <c r="CD99" s="92"/>
      <c r="CE99" s="100"/>
      <c r="CF99" s="101"/>
      <c r="CG99" s="83"/>
      <c r="CH99" s="83"/>
      <c r="CI99" s="84"/>
      <c r="CJ99" s="84"/>
      <c r="CK99" s="84"/>
      <c r="CL99" s="85"/>
      <c r="CM99" s="86"/>
      <c r="CN99" s="87"/>
      <c r="CO99" s="87"/>
      <c r="CP99" s="88"/>
      <c r="CQ99" s="88"/>
      <c r="CR99" s="89"/>
      <c r="CS99" s="77">
        <f t="shared" si="573"/>
        <v>0</v>
      </c>
      <c r="CT99" s="90"/>
      <c r="CU99" s="91"/>
      <c r="CV99" s="92"/>
      <c r="CW99" s="93"/>
      <c r="CX99" s="94"/>
      <c r="CY99" s="95"/>
      <c r="CZ99" s="96"/>
      <c r="DA99" s="97"/>
      <c r="DB99" s="98"/>
      <c r="DC99" s="99"/>
      <c r="DD99" s="81">
        <f>SUM(CS99:DC99)</f>
        <v>0</v>
      </c>
      <c r="DE99" s="104"/>
      <c r="DF99" s="92"/>
      <c r="DG99" s="102"/>
      <c r="DH99" s="101"/>
      <c r="DI99" s="83"/>
      <c r="DJ99" s="83"/>
      <c r="DK99" s="84"/>
      <c r="DL99" s="84"/>
      <c r="DM99" s="84"/>
      <c r="DN99" s="85"/>
      <c r="DO99" s="86"/>
      <c r="DP99" s="87"/>
      <c r="DQ99" s="87"/>
      <c r="DR99" s="88"/>
      <c r="DS99" s="88"/>
      <c r="DT99" s="89"/>
      <c r="DU99" s="77">
        <f t="shared" si="575"/>
        <v>0</v>
      </c>
      <c r="DV99" s="90"/>
      <c r="DW99" s="91"/>
      <c r="DX99" s="92"/>
      <c r="DY99" s="93"/>
      <c r="DZ99" s="94"/>
      <c r="EA99" s="95"/>
      <c r="EB99" s="96"/>
      <c r="EC99" s="97"/>
      <c r="ED99" s="98"/>
      <c r="EE99" s="99"/>
      <c r="EF99" s="81">
        <f>SUM(DU99:EE99)</f>
        <v>0</v>
      </c>
      <c r="EG99" s="104"/>
      <c r="EH99" s="92"/>
      <c r="EI99" s="102"/>
      <c r="EJ99" s="5675">
        <f>الاعدادات!$D$8</f>
        <v>2024</v>
      </c>
      <c r="EK99" s="68">
        <f t="shared" si="577"/>
        <v>0</v>
      </c>
      <c r="EL99" s="69"/>
      <c r="EM99" s="69"/>
      <c r="EN99" s="70">
        <f t="shared" si="592"/>
        <v>0</v>
      </c>
      <c r="EO99" s="68">
        <f t="shared" si="578"/>
        <v>0</v>
      </c>
      <c r="EP99" s="69"/>
      <c r="EQ99" s="69"/>
      <c r="ER99" s="70">
        <f t="shared" si="593"/>
        <v>0</v>
      </c>
      <c r="ES99" s="68">
        <f t="shared" si="579"/>
        <v>0</v>
      </c>
      <c r="ET99" s="69"/>
      <c r="EU99" s="71"/>
      <c r="EV99" s="70">
        <f t="shared" si="580"/>
        <v>0</v>
      </c>
      <c r="EW99" s="68">
        <f t="shared" si="581"/>
        <v>0</v>
      </c>
      <c r="EX99" s="69"/>
      <c r="EY99" s="70">
        <f t="shared" si="594"/>
        <v>0</v>
      </c>
      <c r="EZ99" s="68">
        <f t="shared" si="595"/>
        <v>0</v>
      </c>
      <c r="FA99" s="68">
        <f t="shared" si="596"/>
        <v>0</v>
      </c>
      <c r="FB99" s="68">
        <f t="shared" si="597"/>
        <v>0</v>
      </c>
      <c r="FC99" s="68">
        <f t="shared" si="598"/>
        <v>0</v>
      </c>
      <c r="FD99" s="68">
        <f t="shared" si="582"/>
        <v>0</v>
      </c>
      <c r="FE99" s="72">
        <f t="shared" si="583"/>
        <v>0</v>
      </c>
      <c r="FF99" s="72">
        <f t="shared" si="584"/>
        <v>0</v>
      </c>
      <c r="FG99" s="70">
        <f t="shared" si="585"/>
        <v>0</v>
      </c>
      <c r="FH99" t="str">
        <f t="shared" si="586"/>
        <v>wrong</v>
      </c>
      <c r="FK99" s="68">
        <f t="shared" si="599"/>
        <v>0</v>
      </c>
      <c r="FL99" s="69"/>
      <c r="FM99" s="69"/>
      <c r="FN99" s="70">
        <f t="shared" si="600"/>
        <v>0</v>
      </c>
      <c r="FO99" s="68">
        <f t="shared" si="601"/>
        <v>0</v>
      </c>
      <c r="FP99" s="69"/>
      <c r="FQ99" s="69"/>
      <c r="FR99" s="70">
        <f t="shared" si="602"/>
        <v>0</v>
      </c>
    </row>
    <row r="100" spans="1:174" ht="48" customHeight="1" thickBot="1">
      <c r="A100" s="6228"/>
      <c r="B100" s="6310" t="str" cm="1">
        <f t="array" ref="B100">IFERROR(_xlfn.XLOOKUP(1, (INDEX(التشكيل_القديم!$L$5:$S$49, ,6)=$A96) * (INDEX(التشكيل_القديم!$L$5:$S$49, ,7)="عضو خامس "), INDEX(التشكيل_القديم!$L$5:$S$49, ,2)),"")</f>
        <v/>
      </c>
      <c r="C100" s="6310"/>
      <c r="D100" s="6310"/>
      <c r="E100" s="6310"/>
      <c r="F100" s="6310"/>
      <c r="G100" s="6310"/>
      <c r="H100" s="2170" t="str" cm="1">
        <f t="array" ref="H100">IFERROR(_xlfn.XLOOKUP(1, (INDEX(التشكيل_القديم!$L$5:$S$49, ,6)=$A96) * (INDEX(التشكيل_القديم!$L$5:$S$49, ,7)="عضو خامس"), INDEX(التشكيل_القديم!$L$5:$S$49, ,3)),"")</f>
        <v/>
      </c>
      <c r="I100" s="2171" t="str" cm="1">
        <f t="array" ref="I100">IFERROR(_xlfn.XLOOKUP(1, (INDEX(التشكيل_القديم!$L$5:$S$49, ,6)=$A96) * (INDEX(التشكيل_القديم!$L$5:$S$49, ,7)="عضو خامس"), INDEX(التشكيل_القديم!$L$5:$S$49, ,4)),"")</f>
        <v/>
      </c>
      <c r="J100" s="6232"/>
      <c r="K100" s="6235"/>
      <c r="L100" s="5675">
        <f>الاعدادات!$D$9</f>
        <v>2025</v>
      </c>
      <c r="M100" s="2015">
        <v>48</v>
      </c>
      <c r="N100" s="64"/>
      <c r="O100" s="64"/>
      <c r="P100" s="64"/>
      <c r="Q100" s="64"/>
      <c r="R100" s="64"/>
      <c r="S100" s="64"/>
      <c r="T100" s="64"/>
      <c r="U100" s="64"/>
      <c r="V100" s="64"/>
      <c r="W100" s="64"/>
      <c r="X100" s="64"/>
      <c r="Y100" s="2018"/>
      <c r="Z100" s="5679">
        <f t="shared" si="587"/>
        <v>48</v>
      </c>
      <c r="AA100" s="2007"/>
      <c r="AB100" s="63"/>
      <c r="AC100" s="5662">
        <f t="shared" si="588"/>
        <v>0</v>
      </c>
      <c r="AD100" s="5662">
        <f t="shared" si="589"/>
        <v>0</v>
      </c>
      <c r="AE100" s="5662">
        <f>BP100+CR100+BP107+CR107+DT100+DT107</f>
        <v>0</v>
      </c>
      <c r="AF100" s="5663">
        <f t="shared" si="557"/>
        <v>0</v>
      </c>
      <c r="AG100" s="5662">
        <f t="shared" si="558"/>
        <v>0</v>
      </c>
      <c r="AH100" s="5664">
        <f t="shared" si="590"/>
        <v>0</v>
      </c>
      <c r="AI100" s="5662">
        <f t="shared" si="559"/>
        <v>0</v>
      </c>
      <c r="AJ100" s="5662">
        <f t="shared" si="560"/>
        <v>0</v>
      </c>
      <c r="AK100" s="5662">
        <f t="shared" si="561"/>
        <v>0</v>
      </c>
      <c r="AL100" s="5662">
        <f t="shared" si="562"/>
        <v>0</v>
      </c>
      <c r="AM100" s="5663">
        <f t="shared" si="563"/>
        <v>0</v>
      </c>
      <c r="AN100" s="5665">
        <f t="shared" si="591"/>
        <v>0</v>
      </c>
      <c r="AO100" s="5665">
        <f t="shared" si="564"/>
        <v>0</v>
      </c>
      <c r="AP100" s="5665">
        <f>BZ100+DB100+DB107+BZ107+ED100+ED107</f>
        <v>0</v>
      </c>
      <c r="AQ100" s="5663">
        <f t="shared" si="565"/>
        <v>0</v>
      </c>
      <c r="AR100" s="5666">
        <f>CA100+DC100+CA107+DC107+EE100+EE107</f>
        <v>0</v>
      </c>
      <c r="AS100" s="5667">
        <f t="shared" si="566"/>
        <v>0</v>
      </c>
      <c r="AT100" s="2007"/>
      <c r="AU100" s="5674">
        <f t="shared" si="567"/>
        <v>0</v>
      </c>
      <c r="AV100" s="5674">
        <f t="shared" si="568"/>
        <v>0</v>
      </c>
      <c r="AW100" s="64"/>
      <c r="AX100" s="75"/>
      <c r="AY100" s="65">
        <f t="shared" si="569"/>
        <v>0</v>
      </c>
      <c r="AZ100" s="66"/>
      <c r="BA100" s="5662">
        <f t="shared" si="570"/>
        <v>-48</v>
      </c>
      <c r="BB100" s="2159"/>
      <c r="BC100" s="5683">
        <f>الاعدادات!$D$9</f>
        <v>2025</v>
      </c>
      <c r="BD100" s="82"/>
      <c r="BE100" s="83"/>
      <c r="BF100" s="83"/>
      <c r="BG100" s="84"/>
      <c r="BH100" s="84"/>
      <c r="BI100" s="84"/>
      <c r="BJ100" s="85"/>
      <c r="BK100" s="86"/>
      <c r="BL100" s="87"/>
      <c r="BM100" s="87"/>
      <c r="BN100" s="88"/>
      <c r="BO100" s="88"/>
      <c r="BP100" s="89"/>
      <c r="BQ100" s="77">
        <f t="shared" si="571"/>
        <v>0</v>
      </c>
      <c r="BR100" s="90"/>
      <c r="BS100" s="91"/>
      <c r="BT100" s="92"/>
      <c r="BU100" s="93"/>
      <c r="BV100" s="94"/>
      <c r="BW100" s="95"/>
      <c r="BX100" s="96"/>
      <c r="BY100" s="97"/>
      <c r="BZ100" s="98"/>
      <c r="CA100" s="99"/>
      <c r="CB100" s="79">
        <f t="shared" si="572"/>
        <v>0</v>
      </c>
      <c r="CC100" s="104"/>
      <c r="CD100" s="92"/>
      <c r="CE100" s="100"/>
      <c r="CF100" s="101"/>
      <c r="CG100" s="83"/>
      <c r="CH100" s="83"/>
      <c r="CI100" s="84"/>
      <c r="CJ100" s="84"/>
      <c r="CK100" s="84"/>
      <c r="CL100" s="85"/>
      <c r="CM100" s="86"/>
      <c r="CN100" s="87"/>
      <c r="CO100" s="87"/>
      <c r="CP100" s="88"/>
      <c r="CQ100" s="88"/>
      <c r="CR100" s="89"/>
      <c r="CS100" s="77">
        <f t="shared" si="573"/>
        <v>0</v>
      </c>
      <c r="CT100" s="90"/>
      <c r="CU100" s="91"/>
      <c r="CV100" s="92"/>
      <c r="CW100" s="93"/>
      <c r="CX100" s="94"/>
      <c r="CY100" s="95"/>
      <c r="CZ100" s="96"/>
      <c r="DA100" s="97"/>
      <c r="DB100" s="98"/>
      <c r="DC100" s="99"/>
      <c r="DD100" s="81">
        <f>SUM(CS100:DC100)</f>
        <v>0</v>
      </c>
      <c r="DE100" s="104"/>
      <c r="DF100" s="92"/>
      <c r="DG100" s="102"/>
      <c r="DH100" s="101"/>
      <c r="DI100" s="83"/>
      <c r="DJ100" s="83"/>
      <c r="DK100" s="84"/>
      <c r="DL100" s="84"/>
      <c r="DM100" s="84"/>
      <c r="DN100" s="85"/>
      <c r="DO100" s="86"/>
      <c r="DP100" s="87"/>
      <c r="DQ100" s="87"/>
      <c r="DR100" s="88"/>
      <c r="DS100" s="88"/>
      <c r="DT100" s="89"/>
      <c r="DU100" s="77">
        <f>DT100+DS100+DR100+DQ100+DP100+DO100+DN100+DM100+DL100+DK100+DJ100+DI100+DH100</f>
        <v>0</v>
      </c>
      <c r="DV100" s="90"/>
      <c r="DW100" s="91"/>
      <c r="DX100" s="92"/>
      <c r="DY100" s="93"/>
      <c r="DZ100" s="94"/>
      <c r="EA100" s="95"/>
      <c r="EB100" s="96"/>
      <c r="EC100" s="97"/>
      <c r="ED100" s="98"/>
      <c r="EE100" s="99"/>
      <c r="EF100" s="81">
        <f>SUM(DU100:EE100)</f>
        <v>0</v>
      </c>
      <c r="EG100" s="104"/>
      <c r="EH100" s="92"/>
      <c r="EI100" s="102"/>
      <c r="EJ100" s="5675">
        <f>الاعدادات!$D$9</f>
        <v>2025</v>
      </c>
      <c r="EK100" s="68">
        <f t="shared" si="577"/>
        <v>0</v>
      </c>
      <c r="EL100" s="69"/>
      <c r="EM100" s="69"/>
      <c r="EN100" s="70">
        <f t="shared" si="592"/>
        <v>0</v>
      </c>
      <c r="EO100" s="68">
        <f t="shared" si="578"/>
        <v>0</v>
      </c>
      <c r="EP100" s="69"/>
      <c r="EQ100" s="69"/>
      <c r="ER100" s="70">
        <f t="shared" si="593"/>
        <v>0</v>
      </c>
      <c r="ES100" s="68">
        <f t="shared" si="579"/>
        <v>0</v>
      </c>
      <c r="ET100" s="69"/>
      <c r="EU100" s="71"/>
      <c r="EV100" s="70">
        <f t="shared" si="580"/>
        <v>0</v>
      </c>
      <c r="EW100" s="68">
        <f t="shared" si="581"/>
        <v>0</v>
      </c>
      <c r="EX100" s="69"/>
      <c r="EY100" s="70">
        <f t="shared" si="594"/>
        <v>0</v>
      </c>
      <c r="EZ100" s="68">
        <f t="shared" si="595"/>
        <v>0</v>
      </c>
      <c r="FA100" s="68">
        <f t="shared" si="596"/>
        <v>0</v>
      </c>
      <c r="FB100" s="68">
        <f t="shared" si="597"/>
        <v>0</v>
      </c>
      <c r="FC100" s="68">
        <f t="shared" si="598"/>
        <v>0</v>
      </c>
      <c r="FD100" s="68">
        <f t="shared" si="582"/>
        <v>0</v>
      </c>
      <c r="FE100" s="72">
        <f t="shared" si="583"/>
        <v>0</v>
      </c>
      <c r="FF100" s="72">
        <f t="shared" si="584"/>
        <v>0</v>
      </c>
      <c r="FG100" s="70">
        <f t="shared" si="585"/>
        <v>0</v>
      </c>
      <c r="FH100" t="str">
        <f t="shared" si="586"/>
        <v>wrong</v>
      </c>
      <c r="FK100" s="68">
        <f t="shared" si="599"/>
        <v>0</v>
      </c>
      <c r="FL100" s="69"/>
      <c r="FM100" s="69"/>
      <c r="FN100" s="70">
        <f t="shared" si="600"/>
        <v>0</v>
      </c>
      <c r="FO100" s="68">
        <f t="shared" si="601"/>
        <v>0</v>
      </c>
      <c r="FP100" s="69"/>
      <c r="FQ100" s="69"/>
      <c r="FR100" s="70">
        <f t="shared" si="602"/>
        <v>0</v>
      </c>
    </row>
    <row r="101" spans="1:174" ht="48" customHeight="1" thickBot="1">
      <c r="A101" s="6228"/>
      <c r="B101" s="6310" t="str" cm="1">
        <f t="array" ref="B101">IFERROR(_xlfn.XLOOKUP(1, (INDEX(التشكيل_القديم!$L$5:$S$49, ,6)=$A96) * (INDEX(التشكيل_القديم!$L$5:$S$49, ,7)="عضو سادس"), INDEX(التشكيل_القديم!$L$5:$S$49, ,2)),"")</f>
        <v/>
      </c>
      <c r="C101" s="6310"/>
      <c r="D101" s="6310"/>
      <c r="E101" s="6310"/>
      <c r="F101" s="6310"/>
      <c r="G101" s="6310"/>
      <c r="H101" s="2170" t="str" cm="1">
        <f t="array" ref="H101">IFERROR(_xlfn.XLOOKUP(1, (INDEX(التشكيل_القديم!$L$5:$S$49, ,6)=$A96) * (INDEX(التشكيل_القديم!$L$5:$S$49, ,7)="عضو سادس"), INDEX(التشكيل_القديم!$L$5:$S$49, ,3)),"")</f>
        <v/>
      </c>
      <c r="I101" s="2171" t="str" cm="1">
        <f t="array" ref="I101">IFERROR(_xlfn.XLOOKUP(1, (INDEX(التشكيل_القديم!$L$5:$S$49, ,6)=$A96) * (INDEX(التشكيل_القديم!$L$5:$S$49, ,7)="عضو سادسر"), INDEX(التشكيل_القديم!$L$5:$S$49, ,4)),"")</f>
        <v/>
      </c>
      <c r="J101" s="6232"/>
      <c r="K101" s="6235"/>
      <c r="L101" s="5675">
        <f>الاعدادات!$D$10</f>
        <v>2026</v>
      </c>
      <c r="M101" s="2016">
        <v>65</v>
      </c>
      <c r="N101" s="107"/>
      <c r="O101" s="107"/>
      <c r="P101" s="107"/>
      <c r="Q101" s="107"/>
      <c r="R101" s="107"/>
      <c r="S101" s="107"/>
      <c r="T101" s="107"/>
      <c r="U101" s="107"/>
      <c r="V101" s="107"/>
      <c r="W101" s="107"/>
      <c r="X101" s="107"/>
      <c r="Y101" s="2020"/>
      <c r="Z101" s="5681">
        <f t="shared" si="587"/>
        <v>65</v>
      </c>
      <c r="AA101" s="2023"/>
      <c r="AB101" s="110"/>
      <c r="AC101" s="5672">
        <f t="shared" si="588"/>
        <v>0</v>
      </c>
      <c r="AD101" s="5672">
        <f t="shared" si="589"/>
        <v>0</v>
      </c>
      <c r="AE101" s="5662">
        <f>BP101+CR101+BP108+CR108+DT101+DT108</f>
        <v>0</v>
      </c>
      <c r="AF101" s="5663">
        <f t="shared" si="557"/>
        <v>0</v>
      </c>
      <c r="AG101" s="5662">
        <f t="shared" si="558"/>
        <v>0</v>
      </c>
      <c r="AH101" s="5664">
        <f t="shared" si="590"/>
        <v>0</v>
      </c>
      <c r="AI101" s="5662">
        <f t="shared" si="559"/>
        <v>0</v>
      </c>
      <c r="AJ101" s="5662">
        <f t="shared" si="560"/>
        <v>0</v>
      </c>
      <c r="AK101" s="5662">
        <f t="shared" si="561"/>
        <v>0</v>
      </c>
      <c r="AL101" s="5662">
        <f t="shared" si="562"/>
        <v>0</v>
      </c>
      <c r="AM101" s="5663">
        <f t="shared" si="563"/>
        <v>0</v>
      </c>
      <c r="AN101" s="5665">
        <f t="shared" si="591"/>
        <v>0</v>
      </c>
      <c r="AO101" s="5665">
        <f t="shared" si="564"/>
        <v>0</v>
      </c>
      <c r="AP101" s="5665">
        <f>BZ101+DB101+DB108+BZ108+ED101+ED108</f>
        <v>0</v>
      </c>
      <c r="AQ101" s="5663">
        <f t="shared" si="565"/>
        <v>0</v>
      </c>
      <c r="AR101" s="5666">
        <f>CA101+DC101+CA108+DC108+EE101+EE108</f>
        <v>0</v>
      </c>
      <c r="AS101" s="5673">
        <f t="shared" si="566"/>
        <v>0</v>
      </c>
      <c r="AT101" s="2023"/>
      <c r="AU101" s="5674">
        <f t="shared" si="567"/>
        <v>0</v>
      </c>
      <c r="AV101" s="5674">
        <f t="shared" si="568"/>
        <v>0</v>
      </c>
      <c r="AW101" s="111"/>
      <c r="AX101" s="112"/>
      <c r="AY101" s="65">
        <f t="shared" si="569"/>
        <v>0</v>
      </c>
      <c r="AZ101" s="113"/>
      <c r="BA101" s="5662">
        <f t="shared" si="570"/>
        <v>-65</v>
      </c>
      <c r="BB101" s="2159"/>
      <c r="BC101" s="5683">
        <f>الاعدادات!$D$10</f>
        <v>2026</v>
      </c>
      <c r="BD101" s="117"/>
      <c r="BE101" s="118"/>
      <c r="BF101" s="118"/>
      <c r="BG101" s="119"/>
      <c r="BH101" s="119"/>
      <c r="BI101" s="119"/>
      <c r="BJ101" s="120"/>
      <c r="BK101" s="121"/>
      <c r="BL101" s="122"/>
      <c r="BM101" s="122"/>
      <c r="BN101" s="123"/>
      <c r="BO101" s="123"/>
      <c r="BP101" s="124"/>
      <c r="BQ101" s="125">
        <f t="shared" si="571"/>
        <v>0</v>
      </c>
      <c r="BR101" s="126"/>
      <c r="BS101" s="127"/>
      <c r="BT101" s="128"/>
      <c r="BU101" s="129"/>
      <c r="BV101" s="130"/>
      <c r="BW101" s="131"/>
      <c r="BX101" s="132"/>
      <c r="BY101" s="133"/>
      <c r="BZ101" s="134"/>
      <c r="CA101" s="135"/>
      <c r="CB101" s="136">
        <f t="shared" si="572"/>
        <v>0</v>
      </c>
      <c r="CC101" s="137"/>
      <c r="CD101" s="128"/>
      <c r="CE101" s="138"/>
      <c r="CF101" s="139"/>
      <c r="CG101" s="118"/>
      <c r="CH101" s="118"/>
      <c r="CI101" s="119"/>
      <c r="CJ101" s="119"/>
      <c r="CK101" s="119"/>
      <c r="CL101" s="120"/>
      <c r="CM101" s="121"/>
      <c r="CN101" s="122"/>
      <c r="CO101" s="122"/>
      <c r="CP101" s="123"/>
      <c r="CQ101" s="123"/>
      <c r="CR101" s="124"/>
      <c r="CS101" s="125">
        <f t="shared" si="573"/>
        <v>0</v>
      </c>
      <c r="CT101" s="126"/>
      <c r="CU101" s="127"/>
      <c r="CV101" s="128"/>
      <c r="CW101" s="129"/>
      <c r="CX101" s="130"/>
      <c r="CY101" s="131"/>
      <c r="CZ101" s="132"/>
      <c r="DA101" s="133"/>
      <c r="DB101" s="134"/>
      <c r="DC101" s="135"/>
      <c r="DD101" s="140">
        <f>SUM(CS101:DC101)</f>
        <v>0</v>
      </c>
      <c r="DE101" s="137"/>
      <c r="DF101" s="128"/>
      <c r="DG101" s="141"/>
      <c r="DH101" s="139"/>
      <c r="DI101" s="118"/>
      <c r="DJ101" s="118"/>
      <c r="DK101" s="119"/>
      <c r="DL101" s="119"/>
      <c r="DM101" s="119"/>
      <c r="DN101" s="120"/>
      <c r="DO101" s="121"/>
      <c r="DP101" s="122"/>
      <c r="DQ101" s="122"/>
      <c r="DR101" s="123"/>
      <c r="DS101" s="123"/>
      <c r="DT101" s="124"/>
      <c r="DU101" s="125">
        <f t="shared" ref="DU101:DU102" si="603">DT101+DS101+DR101+DQ101+DP101+DO101+DN101+DM101+DL101+DK101+DJ101+DI101+DH101</f>
        <v>0</v>
      </c>
      <c r="DV101" s="126"/>
      <c r="DW101" s="127"/>
      <c r="DX101" s="128"/>
      <c r="DY101" s="129"/>
      <c r="DZ101" s="130"/>
      <c r="EA101" s="131"/>
      <c r="EB101" s="132"/>
      <c r="EC101" s="133"/>
      <c r="ED101" s="134"/>
      <c r="EE101" s="135"/>
      <c r="EF101" s="140">
        <f>SUM(DU101:EE101)</f>
        <v>0</v>
      </c>
      <c r="EG101" s="137"/>
      <c r="EH101" s="128"/>
      <c r="EI101" s="141"/>
      <c r="EJ101" s="5675">
        <f>الاعدادات!$D$10</f>
        <v>2026</v>
      </c>
      <c r="EK101" s="68">
        <f t="shared" si="577"/>
        <v>0</v>
      </c>
      <c r="EL101" s="69"/>
      <c r="EM101" s="69"/>
      <c r="EN101" s="70">
        <f t="shared" si="592"/>
        <v>0</v>
      </c>
      <c r="EO101" s="68">
        <f t="shared" si="578"/>
        <v>0</v>
      </c>
      <c r="EP101" s="69"/>
      <c r="EQ101" s="69"/>
      <c r="ER101" s="70">
        <f t="shared" si="593"/>
        <v>0</v>
      </c>
      <c r="ES101" s="68">
        <f t="shared" si="579"/>
        <v>0</v>
      </c>
      <c r="ET101" s="69"/>
      <c r="EU101" s="71"/>
      <c r="EV101" s="70">
        <f t="shared" si="580"/>
        <v>0</v>
      </c>
      <c r="EW101" s="68">
        <f t="shared" si="581"/>
        <v>0</v>
      </c>
      <c r="EX101" s="69"/>
      <c r="EY101" s="70">
        <f t="shared" si="594"/>
        <v>0</v>
      </c>
      <c r="EZ101" s="68">
        <f t="shared" si="595"/>
        <v>0</v>
      </c>
      <c r="FA101" s="68">
        <f t="shared" si="596"/>
        <v>0</v>
      </c>
      <c r="FB101" s="68">
        <f t="shared" si="597"/>
        <v>0</v>
      </c>
      <c r="FC101" s="68">
        <f t="shared" si="598"/>
        <v>0</v>
      </c>
      <c r="FD101" s="68">
        <f t="shared" si="582"/>
        <v>0</v>
      </c>
      <c r="FE101" s="72">
        <f t="shared" si="583"/>
        <v>0</v>
      </c>
      <c r="FF101" s="72">
        <f t="shared" si="584"/>
        <v>0</v>
      </c>
      <c r="FG101" s="70">
        <f t="shared" si="585"/>
        <v>0</v>
      </c>
      <c r="FH101" t="str">
        <f t="shared" si="586"/>
        <v>wrong</v>
      </c>
      <c r="FK101" s="68">
        <f t="shared" si="599"/>
        <v>0</v>
      </c>
      <c r="FL101" s="69"/>
      <c r="FM101" s="69"/>
      <c r="FN101" s="70">
        <f t="shared" si="600"/>
        <v>0</v>
      </c>
      <c r="FO101" s="68">
        <f t="shared" si="601"/>
        <v>0</v>
      </c>
      <c r="FP101" s="69"/>
      <c r="FQ101" s="69"/>
      <c r="FR101" s="70">
        <f t="shared" si="602"/>
        <v>0</v>
      </c>
    </row>
    <row r="102" spans="1:174" ht="48" customHeight="1" thickBot="1">
      <c r="A102" s="6229"/>
      <c r="B102" s="6249"/>
      <c r="C102" s="6249"/>
      <c r="D102" s="6249"/>
      <c r="E102" s="6249"/>
      <c r="F102" s="6249"/>
      <c r="G102" s="6249"/>
      <c r="H102" s="2011"/>
      <c r="I102" s="105"/>
      <c r="J102" s="6233"/>
      <c r="K102" s="6236"/>
      <c r="L102" s="115" t="s">
        <v>181</v>
      </c>
      <c r="M102" s="5684">
        <f t="shared" ref="M102:U102" si="604">SUM(M97:M101)</f>
        <v>156</v>
      </c>
      <c r="N102" s="5684">
        <f t="shared" si="604"/>
        <v>0</v>
      </c>
      <c r="O102" s="5684">
        <f t="shared" si="604"/>
        <v>0</v>
      </c>
      <c r="P102" s="5684">
        <f t="shared" si="604"/>
        <v>0</v>
      </c>
      <c r="Q102" s="5684">
        <f t="shared" si="604"/>
        <v>0</v>
      </c>
      <c r="R102" s="5684">
        <f t="shared" si="604"/>
        <v>0</v>
      </c>
      <c r="S102" s="5684">
        <f t="shared" si="604"/>
        <v>0</v>
      </c>
      <c r="T102" s="5684">
        <f t="shared" si="604"/>
        <v>0</v>
      </c>
      <c r="U102" s="5684">
        <f t="shared" si="604"/>
        <v>0</v>
      </c>
      <c r="V102" s="116"/>
      <c r="W102" s="5684">
        <f t="shared" ref="W102:AZ102" si="605">SUM(W97:W101)</f>
        <v>0</v>
      </c>
      <c r="X102" s="5684">
        <f t="shared" si="605"/>
        <v>0</v>
      </c>
      <c r="Y102" s="5684">
        <f t="shared" si="605"/>
        <v>0</v>
      </c>
      <c r="Z102" s="5684">
        <f t="shared" si="605"/>
        <v>156</v>
      </c>
      <c r="AA102" s="5684">
        <f t="shared" si="605"/>
        <v>0</v>
      </c>
      <c r="AB102" s="5684">
        <f t="shared" si="605"/>
        <v>0</v>
      </c>
      <c r="AC102" s="5684">
        <f t="shared" si="605"/>
        <v>0</v>
      </c>
      <c r="AD102" s="5684">
        <f t="shared" si="605"/>
        <v>0</v>
      </c>
      <c r="AE102" s="5684">
        <f t="shared" si="605"/>
        <v>0</v>
      </c>
      <c r="AF102" s="5684">
        <f t="shared" si="605"/>
        <v>0</v>
      </c>
      <c r="AG102" s="5684">
        <f t="shared" si="605"/>
        <v>0</v>
      </c>
      <c r="AH102" s="5684">
        <f t="shared" si="605"/>
        <v>0</v>
      </c>
      <c r="AI102" s="5684">
        <f t="shared" si="605"/>
        <v>0</v>
      </c>
      <c r="AJ102" s="5684">
        <f t="shared" si="605"/>
        <v>0</v>
      </c>
      <c r="AK102" s="5684">
        <f t="shared" si="605"/>
        <v>0</v>
      </c>
      <c r="AL102" s="5684">
        <f t="shared" si="605"/>
        <v>0</v>
      </c>
      <c r="AM102" s="5684">
        <f t="shared" si="605"/>
        <v>0</v>
      </c>
      <c r="AN102" s="5684">
        <f t="shared" si="605"/>
        <v>0</v>
      </c>
      <c r="AO102" s="5684">
        <f t="shared" si="605"/>
        <v>0</v>
      </c>
      <c r="AP102" s="5684">
        <f t="shared" si="605"/>
        <v>0</v>
      </c>
      <c r="AQ102" s="5684">
        <f t="shared" si="605"/>
        <v>0</v>
      </c>
      <c r="AR102" s="5684">
        <f t="shared" si="605"/>
        <v>0</v>
      </c>
      <c r="AS102" s="5684">
        <f t="shared" si="605"/>
        <v>0</v>
      </c>
      <c r="AT102" s="5684">
        <f t="shared" si="605"/>
        <v>0</v>
      </c>
      <c r="AU102" s="5684">
        <f t="shared" si="605"/>
        <v>0</v>
      </c>
      <c r="AV102" s="5684">
        <f t="shared" si="605"/>
        <v>0</v>
      </c>
      <c r="AW102" s="5684">
        <f t="shared" si="605"/>
        <v>0</v>
      </c>
      <c r="AX102" s="5684">
        <f t="shared" si="605"/>
        <v>0</v>
      </c>
      <c r="AY102" s="5684">
        <f t="shared" si="605"/>
        <v>0</v>
      </c>
      <c r="AZ102" s="5684">
        <f t="shared" si="605"/>
        <v>0</v>
      </c>
      <c r="BA102" s="5685">
        <f t="shared" si="570"/>
        <v>-156</v>
      </c>
      <c r="BB102" s="2159"/>
      <c r="BC102" s="156" t="s">
        <v>181</v>
      </c>
      <c r="BD102" s="840">
        <f t="shared" ref="BD102:BP102" si="606">SUM(BD97:BD101)</f>
        <v>0</v>
      </c>
      <c r="BE102" s="841">
        <f t="shared" si="606"/>
        <v>0</v>
      </c>
      <c r="BF102" s="841">
        <f t="shared" si="606"/>
        <v>0</v>
      </c>
      <c r="BG102" s="841">
        <f t="shared" si="606"/>
        <v>0</v>
      </c>
      <c r="BH102" s="841">
        <f t="shared" si="606"/>
        <v>0</v>
      </c>
      <c r="BI102" s="841">
        <f t="shared" si="606"/>
        <v>0</v>
      </c>
      <c r="BJ102" s="841">
        <f t="shared" si="606"/>
        <v>0</v>
      </c>
      <c r="BK102" s="841">
        <f t="shared" si="606"/>
        <v>0</v>
      </c>
      <c r="BL102" s="841">
        <f t="shared" si="606"/>
        <v>0</v>
      </c>
      <c r="BM102" s="841">
        <f t="shared" si="606"/>
        <v>0</v>
      </c>
      <c r="BN102" s="841">
        <f t="shared" si="606"/>
        <v>0</v>
      </c>
      <c r="BO102" s="841">
        <f t="shared" si="606"/>
        <v>0</v>
      </c>
      <c r="BP102" s="841">
        <f t="shared" si="606"/>
        <v>0</v>
      </c>
      <c r="BQ102" s="842">
        <f t="shared" si="571"/>
        <v>0</v>
      </c>
      <c r="BR102" s="841">
        <f t="shared" ref="BR102:CR102" si="607">SUM(BR97:BR101)</f>
        <v>0</v>
      </c>
      <c r="BS102" s="841">
        <f t="shared" si="607"/>
        <v>0</v>
      </c>
      <c r="BT102" s="841">
        <f t="shared" si="607"/>
        <v>0</v>
      </c>
      <c r="BU102" s="841">
        <f t="shared" si="607"/>
        <v>0</v>
      </c>
      <c r="BV102" s="841">
        <f t="shared" si="607"/>
        <v>0</v>
      </c>
      <c r="BW102" s="841">
        <f t="shared" si="607"/>
        <v>0</v>
      </c>
      <c r="BX102" s="841">
        <f t="shared" si="607"/>
        <v>0</v>
      </c>
      <c r="BY102" s="841">
        <f t="shared" si="607"/>
        <v>0</v>
      </c>
      <c r="BZ102" s="2030">
        <f t="shared" si="607"/>
        <v>0</v>
      </c>
      <c r="CA102" s="841">
        <f t="shared" si="607"/>
        <v>0</v>
      </c>
      <c r="CB102" s="841">
        <f t="shared" si="607"/>
        <v>0</v>
      </c>
      <c r="CC102" s="841">
        <f t="shared" si="607"/>
        <v>0</v>
      </c>
      <c r="CD102" s="841">
        <f t="shared" si="607"/>
        <v>0</v>
      </c>
      <c r="CE102" s="5686">
        <f t="shared" si="607"/>
        <v>0</v>
      </c>
      <c r="CF102" s="840">
        <f t="shared" si="607"/>
        <v>0</v>
      </c>
      <c r="CG102" s="841">
        <f t="shared" si="607"/>
        <v>0</v>
      </c>
      <c r="CH102" s="841">
        <f t="shared" si="607"/>
        <v>0</v>
      </c>
      <c r="CI102" s="841">
        <f t="shared" si="607"/>
        <v>0</v>
      </c>
      <c r="CJ102" s="841">
        <f t="shared" si="607"/>
        <v>0</v>
      </c>
      <c r="CK102" s="841">
        <f t="shared" si="607"/>
        <v>0</v>
      </c>
      <c r="CL102" s="841">
        <f t="shared" si="607"/>
        <v>0</v>
      </c>
      <c r="CM102" s="841">
        <f t="shared" si="607"/>
        <v>0</v>
      </c>
      <c r="CN102" s="841">
        <f t="shared" si="607"/>
        <v>0</v>
      </c>
      <c r="CO102" s="841">
        <f t="shared" si="607"/>
        <v>0</v>
      </c>
      <c r="CP102" s="841">
        <f t="shared" si="607"/>
        <v>0</v>
      </c>
      <c r="CQ102" s="841">
        <f t="shared" si="607"/>
        <v>0</v>
      </c>
      <c r="CR102" s="841">
        <f t="shared" si="607"/>
        <v>0</v>
      </c>
      <c r="CS102" s="842">
        <f t="shared" si="573"/>
        <v>0</v>
      </c>
      <c r="CT102" s="841">
        <f t="shared" ref="CT102:DT102" si="608">SUM(CT97:CT101)</f>
        <v>0</v>
      </c>
      <c r="CU102" s="841">
        <f t="shared" si="608"/>
        <v>0</v>
      </c>
      <c r="CV102" s="841">
        <f t="shared" si="608"/>
        <v>0</v>
      </c>
      <c r="CW102" s="841">
        <f t="shared" si="608"/>
        <v>0</v>
      </c>
      <c r="CX102" s="841">
        <f t="shared" si="608"/>
        <v>0</v>
      </c>
      <c r="CY102" s="841">
        <f t="shared" si="608"/>
        <v>0</v>
      </c>
      <c r="CZ102" s="841">
        <f t="shared" si="608"/>
        <v>0</v>
      </c>
      <c r="DA102" s="841">
        <f t="shared" si="608"/>
        <v>0</v>
      </c>
      <c r="DB102" s="2030">
        <f t="shared" si="608"/>
        <v>0</v>
      </c>
      <c r="DC102" s="841">
        <f t="shared" si="608"/>
        <v>0</v>
      </c>
      <c r="DD102" s="841">
        <f t="shared" si="608"/>
        <v>0</v>
      </c>
      <c r="DE102" s="841">
        <f t="shared" si="608"/>
        <v>0</v>
      </c>
      <c r="DF102" s="841">
        <f t="shared" si="608"/>
        <v>0</v>
      </c>
      <c r="DG102" s="5686">
        <f t="shared" si="608"/>
        <v>0</v>
      </c>
      <c r="DH102" s="840">
        <f t="shared" si="608"/>
        <v>0</v>
      </c>
      <c r="DI102" s="841">
        <f t="shared" si="608"/>
        <v>0</v>
      </c>
      <c r="DJ102" s="841">
        <f t="shared" si="608"/>
        <v>0</v>
      </c>
      <c r="DK102" s="841">
        <f t="shared" si="608"/>
        <v>0</v>
      </c>
      <c r="DL102" s="841">
        <f t="shared" si="608"/>
        <v>0</v>
      </c>
      <c r="DM102" s="841">
        <f t="shared" si="608"/>
        <v>0</v>
      </c>
      <c r="DN102" s="841">
        <f t="shared" si="608"/>
        <v>0</v>
      </c>
      <c r="DO102" s="841">
        <f t="shared" si="608"/>
        <v>0</v>
      </c>
      <c r="DP102" s="841">
        <f t="shared" si="608"/>
        <v>0</v>
      </c>
      <c r="DQ102" s="841">
        <f t="shared" si="608"/>
        <v>0</v>
      </c>
      <c r="DR102" s="841">
        <f t="shared" si="608"/>
        <v>0</v>
      </c>
      <c r="DS102" s="841">
        <f t="shared" si="608"/>
        <v>0</v>
      </c>
      <c r="DT102" s="841">
        <f t="shared" si="608"/>
        <v>0</v>
      </c>
      <c r="DU102" s="842">
        <f t="shared" si="603"/>
        <v>0</v>
      </c>
      <c r="DV102" s="841">
        <f t="shared" ref="DV102:EI102" si="609">SUM(DV97:DV101)</f>
        <v>0</v>
      </c>
      <c r="DW102" s="841">
        <f t="shared" si="609"/>
        <v>0</v>
      </c>
      <c r="DX102" s="841">
        <f t="shared" si="609"/>
        <v>0</v>
      </c>
      <c r="DY102" s="841">
        <f t="shared" si="609"/>
        <v>0</v>
      </c>
      <c r="DZ102" s="841">
        <f t="shared" si="609"/>
        <v>0</v>
      </c>
      <c r="EA102" s="841">
        <f t="shared" si="609"/>
        <v>0</v>
      </c>
      <c r="EB102" s="841">
        <f t="shared" si="609"/>
        <v>0</v>
      </c>
      <c r="EC102" s="841">
        <f t="shared" si="609"/>
        <v>0</v>
      </c>
      <c r="ED102" s="2030">
        <f t="shared" si="609"/>
        <v>0</v>
      </c>
      <c r="EE102" s="841">
        <f t="shared" si="609"/>
        <v>0</v>
      </c>
      <c r="EF102" s="841">
        <f t="shared" si="609"/>
        <v>0</v>
      </c>
      <c r="EG102" s="841">
        <f t="shared" si="609"/>
        <v>0</v>
      </c>
      <c r="EH102" s="841">
        <f t="shared" si="609"/>
        <v>0</v>
      </c>
      <c r="EI102" s="5686">
        <f t="shared" si="609"/>
        <v>0</v>
      </c>
      <c r="EJ102" s="142" t="s">
        <v>106</v>
      </c>
      <c r="EK102" s="846">
        <f t="shared" ref="EK102:EU102" si="610">SUM(EK97:EK101)</f>
        <v>0</v>
      </c>
      <c r="EL102" s="847">
        <f t="shared" si="610"/>
        <v>0</v>
      </c>
      <c r="EM102" s="847">
        <f t="shared" si="610"/>
        <v>0</v>
      </c>
      <c r="EN102" s="848">
        <f t="shared" si="610"/>
        <v>0</v>
      </c>
      <c r="EO102" s="846">
        <f t="shared" si="610"/>
        <v>0</v>
      </c>
      <c r="EP102" s="847">
        <f t="shared" si="610"/>
        <v>0</v>
      </c>
      <c r="EQ102" s="847">
        <f t="shared" si="610"/>
        <v>0</v>
      </c>
      <c r="ER102" s="848">
        <f t="shared" si="610"/>
        <v>0</v>
      </c>
      <c r="ES102" s="846">
        <f t="shared" si="610"/>
        <v>0</v>
      </c>
      <c r="ET102" s="847">
        <f t="shared" si="610"/>
        <v>0</v>
      </c>
      <c r="EU102" s="848">
        <f t="shared" si="610"/>
        <v>0</v>
      </c>
      <c r="EV102" s="849">
        <f t="shared" si="580"/>
        <v>0</v>
      </c>
      <c r="EW102" s="846">
        <f t="shared" ref="EW102:FC102" si="611">SUM(EW97:EW101)</f>
        <v>0</v>
      </c>
      <c r="EX102" s="847">
        <f t="shared" si="611"/>
        <v>0</v>
      </c>
      <c r="EY102" s="848">
        <f t="shared" si="611"/>
        <v>0</v>
      </c>
      <c r="EZ102" s="846">
        <f t="shared" si="611"/>
        <v>0</v>
      </c>
      <c r="FA102" s="847">
        <f t="shared" si="611"/>
        <v>0</v>
      </c>
      <c r="FB102" s="847">
        <f t="shared" si="611"/>
        <v>0</v>
      </c>
      <c r="FC102" s="848">
        <f t="shared" si="611"/>
        <v>0</v>
      </c>
      <c r="FD102" s="850">
        <f t="shared" si="582"/>
        <v>0</v>
      </c>
      <c r="FE102" s="851">
        <f t="shared" si="583"/>
        <v>0</v>
      </c>
      <c r="FF102" s="851">
        <f t="shared" si="584"/>
        <v>0</v>
      </c>
      <c r="FG102" s="849">
        <f t="shared" si="585"/>
        <v>0</v>
      </c>
      <c r="FI102" s="5651"/>
      <c r="FJ102" s="5651"/>
      <c r="FK102" s="846">
        <f>SUM(FK97:FK101)</f>
        <v>0</v>
      </c>
      <c r="FL102" s="847">
        <f t="shared" ref="FL102:FM102" si="612">SUM(FL99:FL101)</f>
        <v>0</v>
      </c>
      <c r="FM102" s="847">
        <f t="shared" si="612"/>
        <v>0</v>
      </c>
      <c r="FN102" s="848">
        <f>SUM(FN97:FN101)</f>
        <v>0</v>
      </c>
      <c r="FO102" s="846">
        <f>SUM(FO97:FO101)</f>
        <v>0</v>
      </c>
      <c r="FP102" s="847">
        <f t="shared" ref="FP102:FQ102" si="613">SUM(FP99:FP101)</f>
        <v>0</v>
      </c>
      <c r="FQ102" s="847">
        <f t="shared" si="613"/>
        <v>0</v>
      </c>
      <c r="FR102" s="848">
        <f>SUM(FR97:FR101)</f>
        <v>0</v>
      </c>
    </row>
    <row r="103" spans="1:174" ht="48" customHeight="1" thickBot="1">
      <c r="A103" s="6311" t="s">
        <v>31</v>
      </c>
      <c r="B103" s="6312"/>
      <c r="C103" s="6312"/>
      <c r="D103" s="6312"/>
      <c r="E103" s="6312"/>
      <c r="F103" s="6312"/>
      <c r="G103" s="6312"/>
      <c r="H103" s="6312"/>
      <c r="I103" s="6312"/>
      <c r="J103" s="6313"/>
      <c r="K103" s="114">
        <v>7</v>
      </c>
      <c r="L103" s="148"/>
      <c r="M103" s="148"/>
      <c r="N103" s="148"/>
      <c r="O103" s="149"/>
      <c r="P103" s="149"/>
      <c r="Q103" s="149"/>
      <c r="R103" s="148"/>
      <c r="S103" s="148"/>
      <c r="T103" s="148"/>
      <c r="U103" s="148"/>
      <c r="V103" s="148"/>
      <c r="W103" s="148"/>
      <c r="X103" s="148"/>
      <c r="Y103" s="148"/>
      <c r="Z103" s="149"/>
      <c r="AA103" s="149"/>
      <c r="AB103" s="149"/>
      <c r="AC103" s="148"/>
      <c r="AD103" s="148"/>
      <c r="AE103" s="148"/>
      <c r="AF103" s="2163"/>
      <c r="AG103" s="148"/>
      <c r="AH103" s="151"/>
      <c r="AI103" s="148"/>
      <c r="AJ103" s="148"/>
      <c r="AK103" s="148"/>
      <c r="AL103" s="148"/>
      <c r="AM103" s="2163"/>
      <c r="AN103" s="151"/>
      <c r="AO103" s="151"/>
      <c r="AP103" s="151"/>
      <c r="AQ103" s="151"/>
      <c r="AR103" s="151"/>
      <c r="AS103" s="2164"/>
      <c r="AT103" s="148"/>
      <c r="AU103" s="148"/>
      <c r="AV103" s="148"/>
      <c r="AW103" s="148"/>
      <c r="AX103" s="148"/>
      <c r="AY103" s="2164"/>
      <c r="AZ103" s="148"/>
      <c r="BA103" s="148"/>
      <c r="BB103" s="2165"/>
      <c r="BC103" s="1996"/>
      <c r="BD103" s="5653">
        <f>_xlfn.XLOOKUP(B98,التشكيل_القديم!$M$5:$M$39,التشكيل_القديم!$L$5:$L$39,0,0)</f>
        <v>7</v>
      </c>
      <c r="BE103" s="6200" t="str">
        <f>"(3)             "&amp; "عضو يسار الدائرة  /  "  &amp;B98</f>
        <v>(3)             عضو يسار الدائرة  /  محمد سامح حلمي مرسي</v>
      </c>
      <c r="BF103" s="6200"/>
      <c r="BG103" s="6200"/>
      <c r="BH103" s="6200"/>
      <c r="BI103" s="6200"/>
      <c r="BJ103" s="6200"/>
      <c r="BK103" s="6200"/>
      <c r="BL103" s="6200"/>
      <c r="BM103" s="6200"/>
      <c r="BN103" s="6200"/>
      <c r="BO103" s="6200"/>
      <c r="BP103" s="6200"/>
      <c r="BQ103" s="6200"/>
      <c r="BR103" s="6200"/>
      <c r="BS103" s="6200"/>
      <c r="BT103" s="6200"/>
      <c r="BU103" s="6200"/>
      <c r="BV103" s="6200"/>
      <c r="BW103" s="6200"/>
      <c r="BX103" s="6200"/>
      <c r="BY103" s="6200"/>
      <c r="BZ103" s="6200"/>
      <c r="CA103" s="6200"/>
      <c r="CB103" s="6200"/>
      <c r="CC103" s="6200"/>
      <c r="CD103" s="6200"/>
      <c r="CE103" s="6201"/>
      <c r="CF103" s="5687">
        <f>_xlfn.XLOOKUP(B99,التشكيل_القديم!$M$5:$M$39,التشكيل_القديم!$L$5:$L$39,0,0)</f>
        <v>0</v>
      </c>
      <c r="CG103" s="6369" t="str">
        <f>IF(B99&lt;&gt;"", "(4)             "&amp; "عضو يسار اليسار  الدائرة  /  "  &amp;B99,"لا يوجد عضو رابع")</f>
        <v>لا يوجد عضو رابع</v>
      </c>
      <c r="CH103" s="6200"/>
      <c r="CI103" s="6200"/>
      <c r="CJ103" s="6200"/>
      <c r="CK103" s="6200"/>
      <c r="CL103" s="6200"/>
      <c r="CM103" s="6200"/>
      <c r="CN103" s="6200"/>
      <c r="CO103" s="6200"/>
      <c r="CP103" s="6200"/>
      <c r="CQ103" s="6200"/>
      <c r="CR103" s="6200"/>
      <c r="CS103" s="6200"/>
      <c r="CT103" s="6200"/>
      <c r="CU103" s="6200"/>
      <c r="CV103" s="6200"/>
      <c r="CW103" s="6200"/>
      <c r="CX103" s="6200"/>
      <c r="CY103" s="6200"/>
      <c r="CZ103" s="6200"/>
      <c r="DA103" s="6200"/>
      <c r="DB103" s="6200"/>
      <c r="DC103" s="6200"/>
      <c r="DD103" s="6200"/>
      <c r="DE103" s="6200"/>
      <c r="DF103" s="6200"/>
      <c r="DG103" s="6201"/>
      <c r="DH103" s="5687">
        <f>_xlfn.XLOOKUP(B101,التشكيل_القديم!$M$5:$M$39,التشكيل_القديم!$L$5:$L$39,0,0)</f>
        <v>0</v>
      </c>
      <c r="DI103" s="6200" t="str">
        <f xml:space="preserve"> IF(B101&lt;&gt;"","(6)             "&amp;"عضو يسار يسار يسار اليسار  الدائرة  /  "  &amp;B101,"لا يوجد عضو سادس")</f>
        <v>لا يوجد عضو سادس</v>
      </c>
      <c r="DJ103" s="6200"/>
      <c r="DK103" s="6200"/>
      <c r="DL103" s="6200"/>
      <c r="DM103" s="6200"/>
      <c r="DN103" s="6200"/>
      <c r="DO103" s="6200"/>
      <c r="DP103" s="6200"/>
      <c r="DQ103" s="6200"/>
      <c r="DR103" s="6200"/>
      <c r="DS103" s="6200"/>
      <c r="DT103" s="6200"/>
      <c r="DU103" s="6200"/>
      <c r="DV103" s="6200"/>
      <c r="DW103" s="6200"/>
      <c r="DX103" s="6200"/>
      <c r="DY103" s="6200"/>
      <c r="DZ103" s="6200"/>
      <c r="EA103" s="6200"/>
      <c r="EB103" s="6200"/>
      <c r="EC103" s="6200"/>
      <c r="ED103" s="6200"/>
      <c r="EE103" s="6200"/>
      <c r="EF103" s="6200"/>
      <c r="EG103" s="6200"/>
      <c r="EH103" s="6200"/>
      <c r="EI103" s="6201"/>
      <c r="EJ103" s="162"/>
      <c r="EK103" s="6348" t="s">
        <v>23</v>
      </c>
      <c r="EL103" s="6349"/>
      <c r="EM103" s="6349"/>
      <c r="EN103" s="6350"/>
      <c r="EO103" s="6370" t="s">
        <v>33</v>
      </c>
      <c r="EP103" s="6370"/>
      <c r="EQ103" s="6370"/>
      <c r="ER103" s="6371"/>
      <c r="ES103" s="6351" t="s">
        <v>184</v>
      </c>
      <c r="ET103" s="6352"/>
      <c r="EU103" s="6352"/>
      <c r="EV103" s="6353"/>
      <c r="EW103" s="6366" t="s">
        <v>185</v>
      </c>
      <c r="EX103" s="6367"/>
      <c r="EY103" s="6367"/>
      <c r="EZ103" s="6368"/>
      <c r="FA103" s="6354" t="s">
        <v>200</v>
      </c>
      <c r="FB103" s="6355"/>
      <c r="FC103" s="6355"/>
      <c r="FD103" s="6356"/>
      <c r="FE103" s="6338" t="s">
        <v>597</v>
      </c>
      <c r="FF103" s="6339"/>
      <c r="FG103" s="6339"/>
      <c r="FH103" s="6340"/>
      <c r="FI103" s="852" t="s">
        <v>205</v>
      </c>
      <c r="FJ103" s="838" t="s">
        <v>190</v>
      </c>
      <c r="FK103" s="838" t="s">
        <v>203</v>
      </c>
      <c r="FL103" s="838" t="s">
        <v>204</v>
      </c>
      <c r="FM103" s="839" t="s">
        <v>116</v>
      </c>
    </row>
    <row r="104" spans="1:174" ht="48" customHeight="1" thickBot="1">
      <c r="A104" s="6202" t="str">
        <f>IF(AND(FH97="ok",FH98="ok",FH99="ok",FH100="ok",FH101="ok", H104 &lt;&gt;"فارغ"),"ok","wrong")</f>
        <v>wrong</v>
      </c>
      <c r="B104" s="6203"/>
      <c r="C104" s="6203"/>
      <c r="D104" s="6203"/>
      <c r="E104" s="6203"/>
      <c r="F104" s="6203"/>
      <c r="G104" s="6204"/>
      <c r="H104" s="6208" t="str">
        <f>IF(Z102=0,"فارغ","")</f>
        <v/>
      </c>
      <c r="I104" s="6209"/>
      <c r="J104" s="6209"/>
      <c r="K104" s="6209"/>
      <c r="L104" s="5677" t="str">
        <f>الاعدادات!$D$6</f>
        <v>2022 وما قبلها</v>
      </c>
      <c r="M104" s="149"/>
      <c r="N104" s="149"/>
      <c r="O104" s="149"/>
      <c r="P104" s="149"/>
      <c r="Q104" s="149"/>
      <c r="R104" s="148"/>
      <c r="S104" s="148"/>
      <c r="T104" s="148"/>
      <c r="U104" s="148"/>
      <c r="V104" s="148"/>
      <c r="W104" s="148"/>
      <c r="X104" s="148"/>
      <c r="Y104" s="148"/>
      <c r="Z104" s="2166"/>
      <c r="AA104" s="148"/>
      <c r="AB104" s="148"/>
      <c r="AC104" s="148"/>
      <c r="AD104" s="148"/>
      <c r="AE104" s="148"/>
      <c r="AF104" s="2163"/>
      <c r="AG104" s="148"/>
      <c r="AH104" s="151"/>
      <c r="AI104" s="148"/>
      <c r="AJ104" s="148"/>
      <c r="AK104" s="148"/>
      <c r="AL104" s="148"/>
      <c r="AM104" s="2163"/>
      <c r="AN104" s="151"/>
      <c r="AO104" s="151"/>
      <c r="AP104" s="151"/>
      <c r="AQ104" s="151"/>
      <c r="AR104" s="151"/>
      <c r="AS104" s="2164"/>
      <c r="AT104" s="148"/>
      <c r="AU104" s="148"/>
      <c r="AV104" s="148"/>
      <c r="AW104" s="148"/>
      <c r="AX104" s="148"/>
      <c r="AY104" s="2164"/>
      <c r="AZ104" s="148"/>
      <c r="BA104" s="148"/>
      <c r="BB104" s="2165"/>
      <c r="BC104" s="5683" t="str">
        <f>الاعدادات!$D$6</f>
        <v>2022 وما قبلها</v>
      </c>
      <c r="BD104" s="76"/>
      <c r="BE104" s="83"/>
      <c r="BF104" s="83"/>
      <c r="BG104" s="84"/>
      <c r="BH104" s="84"/>
      <c r="BI104" s="84"/>
      <c r="BJ104" s="85"/>
      <c r="BK104" s="86"/>
      <c r="BL104" s="87"/>
      <c r="BM104" s="87"/>
      <c r="BN104" s="88"/>
      <c r="BO104" s="88"/>
      <c r="BP104" s="89"/>
      <c r="BQ104" s="77">
        <f t="shared" ref="BQ104:BQ109" si="614">BP104+BO104+BN104+BM104+BL104+BK104+BJ104+BI104+BH104+BG104+BF104+BE104+BD104</f>
        <v>0</v>
      </c>
      <c r="BR104" s="90"/>
      <c r="BS104" s="91"/>
      <c r="BT104" s="92"/>
      <c r="BU104" s="93"/>
      <c r="BV104" s="94"/>
      <c r="BW104" s="95"/>
      <c r="BX104" s="96"/>
      <c r="BY104" s="97"/>
      <c r="BZ104" s="98"/>
      <c r="CA104" s="99"/>
      <c r="CB104" s="79">
        <f t="shared" ref="CB104:CB108" si="615">CA104+BZ104+BY104+BX104+BW104+BV104+BU104+BT104+BS104+BR104+BQ104</f>
        <v>0</v>
      </c>
      <c r="CC104" s="80"/>
      <c r="CD104" s="78"/>
      <c r="CE104" s="102"/>
      <c r="CF104" s="82"/>
      <c r="CG104" s="83"/>
      <c r="CH104" s="83"/>
      <c r="CI104" s="84"/>
      <c r="CJ104" s="84"/>
      <c r="CK104" s="84"/>
      <c r="CL104" s="85"/>
      <c r="CM104" s="86"/>
      <c r="CN104" s="87"/>
      <c r="CO104" s="87"/>
      <c r="CP104" s="88"/>
      <c r="CQ104" s="88"/>
      <c r="CR104" s="89"/>
      <c r="CS104" s="77">
        <f t="shared" ref="CS104:CS109" si="616">CR104+CQ104+CP104+CO104+CN104+CM104+CL104+CK104+CJ104+CI104+CH104+CG104+CF104</f>
        <v>0</v>
      </c>
      <c r="CT104" s="90"/>
      <c r="CU104" s="168"/>
      <c r="CV104" s="92"/>
      <c r="CW104" s="93"/>
      <c r="CX104" s="94"/>
      <c r="CY104" s="95"/>
      <c r="CZ104" s="96"/>
      <c r="DA104" s="97"/>
      <c r="DB104" s="98"/>
      <c r="DC104" s="99"/>
      <c r="DD104" s="79">
        <f t="shared" ref="DD104:DD108" si="617">SUM(CS104:DC104)</f>
        <v>0</v>
      </c>
      <c r="DE104" s="80"/>
      <c r="DF104" s="78"/>
      <c r="DG104" s="102"/>
      <c r="DH104" s="82"/>
      <c r="DI104" s="83"/>
      <c r="DJ104" s="83"/>
      <c r="DK104" s="84"/>
      <c r="DL104" s="84"/>
      <c r="DM104" s="84"/>
      <c r="DN104" s="85"/>
      <c r="DO104" s="86"/>
      <c r="DP104" s="87"/>
      <c r="DQ104" s="87"/>
      <c r="DR104" s="88"/>
      <c r="DS104" s="88"/>
      <c r="DT104" s="89"/>
      <c r="DU104" s="77">
        <f t="shared" ref="DU104:DU109" si="618">DT104+DS104+DR104+DQ104+DP104+DO104+DN104+DM104+DL104+DK104+DJ104+DI104+DH104</f>
        <v>0</v>
      </c>
      <c r="DV104" s="90"/>
      <c r="DW104" s="168"/>
      <c r="DX104" s="92"/>
      <c r="DY104" s="93"/>
      <c r="DZ104" s="94"/>
      <c r="EA104" s="95"/>
      <c r="EB104" s="96"/>
      <c r="EC104" s="97"/>
      <c r="ED104" s="98"/>
      <c r="EE104" s="99"/>
      <c r="EF104" s="79">
        <f t="shared" ref="EF104:EF108" si="619">SUM(DU104:EE104)</f>
        <v>0</v>
      </c>
      <c r="EG104" s="80"/>
      <c r="EH104" s="78"/>
      <c r="EI104" s="102"/>
      <c r="EJ104" s="162" t="s">
        <v>163</v>
      </c>
      <c r="EK104" s="838" t="s">
        <v>190</v>
      </c>
      <c r="EL104" s="838" t="s">
        <v>203</v>
      </c>
      <c r="EM104" s="838" t="s">
        <v>204</v>
      </c>
      <c r="EN104" s="839" t="s">
        <v>116</v>
      </c>
      <c r="EO104" s="838" t="s">
        <v>190</v>
      </c>
      <c r="EP104" s="838" t="s">
        <v>203</v>
      </c>
      <c r="EQ104" s="838" t="s">
        <v>204</v>
      </c>
      <c r="ER104" s="839" t="s">
        <v>116</v>
      </c>
      <c r="ES104" s="838" t="s">
        <v>190</v>
      </c>
      <c r="ET104" s="838" t="s">
        <v>203</v>
      </c>
      <c r="EU104" s="838" t="s">
        <v>204</v>
      </c>
      <c r="EV104" s="839" t="s">
        <v>116</v>
      </c>
      <c r="EW104" s="838" t="s">
        <v>190</v>
      </c>
      <c r="EX104" s="838" t="s">
        <v>203</v>
      </c>
      <c r="EY104" s="838" t="s">
        <v>204</v>
      </c>
      <c r="EZ104" s="839" t="s">
        <v>116</v>
      </c>
      <c r="FA104" s="838" t="s">
        <v>190</v>
      </c>
      <c r="FB104" s="838" t="s">
        <v>203</v>
      </c>
      <c r="FC104" s="838" t="s">
        <v>204</v>
      </c>
      <c r="FD104" s="839" t="s">
        <v>116</v>
      </c>
      <c r="FE104" s="838" t="s">
        <v>190</v>
      </c>
      <c r="FF104" s="838" t="s">
        <v>203</v>
      </c>
      <c r="FG104" s="838" t="s">
        <v>204</v>
      </c>
      <c r="FH104" s="839" t="s">
        <v>116</v>
      </c>
      <c r="FI104" s="836" t="s">
        <v>23</v>
      </c>
      <c r="FJ104" s="166">
        <f>EK109</f>
        <v>0</v>
      </c>
      <c r="FK104" s="166">
        <f>EL109</f>
        <v>0</v>
      </c>
      <c r="FL104" s="166">
        <f t="shared" ref="FL104" si="620">EM109</f>
        <v>0</v>
      </c>
      <c r="FM104" s="166">
        <f t="shared" ref="FM104" si="621">EN109</f>
        <v>0</v>
      </c>
    </row>
    <row r="105" spans="1:174" ht="48" customHeight="1" thickBot="1">
      <c r="A105" s="6205"/>
      <c r="B105" s="6206"/>
      <c r="C105" s="6206"/>
      <c r="D105" s="6206"/>
      <c r="E105" s="6206"/>
      <c r="F105" s="6206"/>
      <c r="G105" s="6207"/>
      <c r="H105" s="6208"/>
      <c r="I105" s="6209"/>
      <c r="J105" s="6209"/>
      <c r="K105" s="6209"/>
      <c r="L105" s="5675">
        <f>الاعدادات!$D$7</f>
        <v>2023</v>
      </c>
      <c r="M105" s="148"/>
      <c r="N105" s="148"/>
      <c r="O105" s="148"/>
      <c r="P105" s="148"/>
      <c r="Q105" s="148"/>
      <c r="R105" s="148"/>
      <c r="S105" s="148"/>
      <c r="T105" s="148"/>
      <c r="U105" s="148"/>
      <c r="V105" s="148"/>
      <c r="W105" s="148"/>
      <c r="X105" s="148"/>
      <c r="Y105" s="148"/>
      <c r="Z105" s="2166"/>
      <c r="AA105" s="148"/>
      <c r="AB105" s="148"/>
      <c r="AC105" s="148"/>
      <c r="AD105" s="148"/>
      <c r="AE105" s="148"/>
      <c r="AF105" s="2163"/>
      <c r="AG105" s="148"/>
      <c r="AH105" s="151"/>
      <c r="AI105" s="148"/>
      <c r="AJ105" s="148"/>
      <c r="AK105" s="148"/>
      <c r="AL105" s="148"/>
      <c r="AM105" s="2163"/>
      <c r="AN105" s="151"/>
      <c r="AO105" s="151"/>
      <c r="AP105" s="151"/>
      <c r="AQ105" s="151"/>
      <c r="AR105" s="151"/>
      <c r="AS105" s="2164"/>
      <c r="AT105" s="148"/>
      <c r="AU105" s="148"/>
      <c r="AV105" s="148"/>
      <c r="AW105" s="148"/>
      <c r="AX105" s="148"/>
      <c r="AY105" s="2164"/>
      <c r="AZ105" s="148"/>
      <c r="BA105" s="148"/>
      <c r="BB105" s="2165"/>
      <c r="BC105" s="5683">
        <f>الاعدادات!$D$7</f>
        <v>2023</v>
      </c>
      <c r="BD105" s="82"/>
      <c r="BE105" s="83"/>
      <c r="BF105" s="83"/>
      <c r="BG105" s="84"/>
      <c r="BH105" s="84"/>
      <c r="BI105" s="84"/>
      <c r="BJ105" s="85"/>
      <c r="BK105" s="86"/>
      <c r="BL105" s="87"/>
      <c r="BM105" s="87"/>
      <c r="BN105" s="88"/>
      <c r="BO105" s="88"/>
      <c r="BP105" s="89"/>
      <c r="BQ105" s="77">
        <f t="shared" si="614"/>
        <v>0</v>
      </c>
      <c r="BR105" s="90"/>
      <c r="BS105" s="91"/>
      <c r="BT105" s="92"/>
      <c r="BU105" s="93"/>
      <c r="BV105" s="94"/>
      <c r="BW105" s="95"/>
      <c r="BX105" s="96"/>
      <c r="BY105" s="97"/>
      <c r="BZ105" s="98"/>
      <c r="CA105" s="99"/>
      <c r="CB105" s="79">
        <f t="shared" si="615"/>
        <v>0</v>
      </c>
      <c r="CC105" s="104"/>
      <c r="CD105" s="92"/>
      <c r="CE105" s="102"/>
      <c r="CF105" s="82"/>
      <c r="CG105" s="83"/>
      <c r="CH105" s="83"/>
      <c r="CI105" s="84"/>
      <c r="CJ105" s="84"/>
      <c r="CK105" s="84"/>
      <c r="CL105" s="85"/>
      <c r="CM105" s="86"/>
      <c r="CN105" s="87"/>
      <c r="CO105" s="87"/>
      <c r="CP105" s="88"/>
      <c r="CQ105" s="88"/>
      <c r="CR105" s="89"/>
      <c r="CS105" s="77">
        <f t="shared" si="616"/>
        <v>0</v>
      </c>
      <c r="CT105" s="90"/>
      <c r="CU105" s="168"/>
      <c r="CV105" s="92"/>
      <c r="CW105" s="93"/>
      <c r="CX105" s="94"/>
      <c r="CY105" s="95"/>
      <c r="CZ105" s="96"/>
      <c r="DA105" s="97"/>
      <c r="DB105" s="98"/>
      <c r="DC105" s="99"/>
      <c r="DD105" s="79">
        <f t="shared" si="617"/>
        <v>0</v>
      </c>
      <c r="DE105" s="104"/>
      <c r="DF105" s="92"/>
      <c r="DG105" s="102"/>
      <c r="DH105" s="82"/>
      <c r="DI105" s="83"/>
      <c r="DJ105" s="83"/>
      <c r="DK105" s="84"/>
      <c r="DL105" s="84"/>
      <c r="DM105" s="84"/>
      <c r="DN105" s="85"/>
      <c r="DO105" s="86"/>
      <c r="DP105" s="87"/>
      <c r="DQ105" s="87"/>
      <c r="DR105" s="88"/>
      <c r="DS105" s="88"/>
      <c r="DT105" s="89"/>
      <c r="DU105" s="77">
        <f t="shared" si="618"/>
        <v>0</v>
      </c>
      <c r="DV105" s="90"/>
      <c r="DW105" s="168"/>
      <c r="DX105" s="92"/>
      <c r="DY105" s="93"/>
      <c r="DZ105" s="94"/>
      <c r="EA105" s="95"/>
      <c r="EB105" s="96"/>
      <c r="EC105" s="97"/>
      <c r="ED105" s="98"/>
      <c r="EE105" s="99"/>
      <c r="EF105" s="79">
        <f t="shared" si="619"/>
        <v>0</v>
      </c>
      <c r="EG105" s="104"/>
      <c r="EH105" s="92"/>
      <c r="EI105" s="102"/>
      <c r="EJ105" s="5675" t="str">
        <f>الاعدادات!$D$6</f>
        <v>2022 وما قبلها</v>
      </c>
      <c r="EK105" s="163">
        <f t="shared" ref="EK105:EK109" si="622">BQ97</f>
        <v>0</v>
      </c>
      <c r="EL105" s="164">
        <f t="shared" ref="EL105:EL109" si="623">BR97</f>
        <v>0</v>
      </c>
      <c r="EM105" s="164">
        <f>BS97+BT97+BU97+BV97+BW97</f>
        <v>0</v>
      </c>
      <c r="EN105" s="165">
        <f>BX97+BY97+BZ97+CA97</f>
        <v>0</v>
      </c>
      <c r="EO105" s="166">
        <f t="shared" ref="EO105:EO109" si="624">CS97</f>
        <v>0</v>
      </c>
      <c r="EP105" s="164">
        <f t="shared" ref="EP105:EP109" si="625">CT97</f>
        <v>0</v>
      </c>
      <c r="EQ105" s="164">
        <f>CU97+CV97+CW97+CX97+CY97</f>
        <v>0</v>
      </c>
      <c r="ER105" s="165">
        <f>CZ97+DA97+DB97+DC97</f>
        <v>0</v>
      </c>
      <c r="ES105" s="166">
        <f t="shared" ref="ES105:ES109" si="626">BQ104</f>
        <v>0</v>
      </c>
      <c r="ET105" s="164">
        <f t="shared" ref="ET105:ET109" si="627">BR104</f>
        <v>0</v>
      </c>
      <c r="EU105" s="164">
        <f>BS104+BT104+BU104+BV104+BW104</f>
        <v>0</v>
      </c>
      <c r="EV105" s="165">
        <f>BX104+BY104+BZ104+CA104</f>
        <v>0</v>
      </c>
      <c r="EW105" s="166">
        <f t="shared" ref="EW105:EW109" si="628">CS104</f>
        <v>0</v>
      </c>
      <c r="EX105" s="164">
        <f t="shared" ref="EX105:EX109" si="629">CT104</f>
        <v>0</v>
      </c>
      <c r="EY105" s="164">
        <f>CU104+CV104+CW104+CX104+CY104</f>
        <v>0</v>
      </c>
      <c r="EZ105" s="167">
        <f>CZ104+DA104+DB104+DC104</f>
        <v>0</v>
      </c>
      <c r="FA105" s="166">
        <f t="shared" ref="FA105:FA109" si="630">DU97</f>
        <v>0</v>
      </c>
      <c r="FB105" s="164">
        <f t="shared" ref="FB105:FB109" si="631">DV97</f>
        <v>0</v>
      </c>
      <c r="FC105" s="164">
        <f>DW97+DX97+DY97+DZ97+EA97</f>
        <v>0</v>
      </c>
      <c r="FD105" s="167">
        <f>EB97+EC97+ED97+EE97</f>
        <v>0</v>
      </c>
      <c r="FE105" s="166">
        <f t="shared" ref="FE105:FE109" si="632">DU104</f>
        <v>0</v>
      </c>
      <c r="FF105" s="164">
        <f t="shared" ref="FF105:FF109" si="633">DV104</f>
        <v>0</v>
      </c>
      <c r="FG105" s="164">
        <f>DW104+DX104+DY104+DZ104+EA104</f>
        <v>0</v>
      </c>
      <c r="FH105" s="167">
        <f>EB104+EC104+ED104+EE104</f>
        <v>0</v>
      </c>
      <c r="FI105" s="837" t="s">
        <v>33</v>
      </c>
      <c r="FJ105" s="169">
        <f>EO109</f>
        <v>0</v>
      </c>
      <c r="FK105" s="169">
        <f t="shared" ref="FK105" si="634">EP109</f>
        <v>0</v>
      </c>
      <c r="FL105" s="169">
        <f t="shared" ref="FL105" si="635">EQ109</f>
        <v>0</v>
      </c>
      <c r="FM105" s="169">
        <f t="shared" ref="FM105" si="636">ER109</f>
        <v>0</v>
      </c>
    </row>
    <row r="106" spans="1:174" ht="48" customHeight="1" thickBot="1">
      <c r="A106" s="143"/>
      <c r="B106" s="157"/>
      <c r="C106" s="157"/>
      <c r="D106" s="157"/>
      <c r="E106" s="158"/>
      <c r="F106" s="158"/>
      <c r="G106" s="159"/>
      <c r="H106" s="144"/>
      <c r="I106" s="144"/>
      <c r="J106" s="145"/>
      <c r="K106" s="146"/>
      <c r="L106" s="5675">
        <f>الاعدادات!$D$8</f>
        <v>2024</v>
      </c>
      <c r="M106" s="148"/>
      <c r="N106" s="148"/>
      <c r="O106" s="148"/>
      <c r="P106" s="148"/>
      <c r="Q106" s="148"/>
      <c r="R106" s="148"/>
      <c r="S106" s="148"/>
      <c r="T106" s="148"/>
      <c r="U106" s="148"/>
      <c r="V106" s="148"/>
      <c r="W106" s="148"/>
      <c r="X106" s="148"/>
      <c r="Y106" s="148"/>
      <c r="Z106" s="2166"/>
      <c r="AA106" s="148"/>
      <c r="AB106" s="148"/>
      <c r="AC106" s="148"/>
      <c r="AD106" s="148"/>
      <c r="AE106" s="148"/>
      <c r="AF106" s="2163"/>
      <c r="AG106" s="148"/>
      <c r="AH106" s="151"/>
      <c r="AI106" s="148"/>
      <c r="AJ106" s="148"/>
      <c r="AK106" s="148"/>
      <c r="AL106" s="148"/>
      <c r="AM106" s="2163"/>
      <c r="AN106" s="151"/>
      <c r="AO106" s="151"/>
      <c r="AP106" s="151"/>
      <c r="AQ106" s="151"/>
      <c r="AR106" s="151"/>
      <c r="AS106" s="2164"/>
      <c r="AT106" s="148"/>
      <c r="AU106" s="148"/>
      <c r="AV106" s="148"/>
      <c r="AW106" s="148"/>
      <c r="AX106" s="148"/>
      <c r="AY106" s="2164"/>
      <c r="AZ106" s="148"/>
      <c r="BA106" s="148"/>
      <c r="BB106" s="2165"/>
      <c r="BC106" s="5683">
        <f>الاعدادات!$D$8</f>
        <v>2024</v>
      </c>
      <c r="BD106" s="82"/>
      <c r="BE106" s="83"/>
      <c r="BF106" s="83"/>
      <c r="BG106" s="84"/>
      <c r="BH106" s="84"/>
      <c r="BI106" s="84"/>
      <c r="BJ106" s="85"/>
      <c r="BK106" s="86"/>
      <c r="BL106" s="87"/>
      <c r="BM106" s="87"/>
      <c r="BN106" s="88"/>
      <c r="BO106" s="88"/>
      <c r="BP106" s="89"/>
      <c r="BQ106" s="77">
        <f t="shared" si="614"/>
        <v>0</v>
      </c>
      <c r="BR106" s="90"/>
      <c r="BS106" s="91"/>
      <c r="BT106" s="92"/>
      <c r="BU106" s="93"/>
      <c r="BV106" s="94"/>
      <c r="BW106" s="95"/>
      <c r="BX106" s="96"/>
      <c r="BY106" s="97"/>
      <c r="BZ106" s="98"/>
      <c r="CA106" s="99"/>
      <c r="CB106" s="79">
        <f t="shared" si="615"/>
        <v>0</v>
      </c>
      <c r="CC106" s="104"/>
      <c r="CD106" s="92"/>
      <c r="CE106" s="102"/>
      <c r="CF106" s="82"/>
      <c r="CG106" s="83"/>
      <c r="CH106" s="83"/>
      <c r="CI106" s="84"/>
      <c r="CJ106" s="84"/>
      <c r="CK106" s="84"/>
      <c r="CL106" s="85"/>
      <c r="CM106" s="86"/>
      <c r="CN106" s="87"/>
      <c r="CO106" s="87"/>
      <c r="CP106" s="88"/>
      <c r="CQ106" s="88"/>
      <c r="CR106" s="89"/>
      <c r="CS106" s="77">
        <f t="shared" si="616"/>
        <v>0</v>
      </c>
      <c r="CT106" s="90"/>
      <c r="CU106" s="168"/>
      <c r="CV106" s="92"/>
      <c r="CW106" s="93"/>
      <c r="CX106" s="94"/>
      <c r="CY106" s="95"/>
      <c r="CZ106" s="96"/>
      <c r="DA106" s="97"/>
      <c r="DB106" s="98"/>
      <c r="DC106" s="99"/>
      <c r="DD106" s="79">
        <f t="shared" si="617"/>
        <v>0</v>
      </c>
      <c r="DE106" s="104"/>
      <c r="DF106" s="92"/>
      <c r="DG106" s="102"/>
      <c r="DH106" s="82"/>
      <c r="DI106" s="83"/>
      <c r="DJ106" s="83"/>
      <c r="DK106" s="84"/>
      <c r="DL106" s="84"/>
      <c r="DM106" s="84"/>
      <c r="DN106" s="85"/>
      <c r="DO106" s="86"/>
      <c r="DP106" s="87"/>
      <c r="DQ106" s="87"/>
      <c r="DR106" s="88"/>
      <c r="DS106" s="88"/>
      <c r="DT106" s="89"/>
      <c r="DU106" s="77">
        <f t="shared" si="618"/>
        <v>0</v>
      </c>
      <c r="DV106" s="90"/>
      <c r="DW106" s="168"/>
      <c r="DX106" s="92"/>
      <c r="DY106" s="93"/>
      <c r="DZ106" s="94"/>
      <c r="EA106" s="95"/>
      <c r="EB106" s="96"/>
      <c r="EC106" s="97"/>
      <c r="ED106" s="98"/>
      <c r="EE106" s="99"/>
      <c r="EF106" s="79">
        <f t="shared" si="619"/>
        <v>0</v>
      </c>
      <c r="EG106" s="104"/>
      <c r="EH106" s="92"/>
      <c r="EI106" s="102"/>
      <c r="EJ106" s="5675">
        <f>الاعدادات!$D$7</f>
        <v>2023</v>
      </c>
      <c r="EK106" s="163">
        <f t="shared" si="622"/>
        <v>0</v>
      </c>
      <c r="EL106" s="164">
        <f t="shared" si="623"/>
        <v>0</v>
      </c>
      <c r="EM106" s="164">
        <f>BS98+BT98+BU98+BV98+BW98</f>
        <v>0</v>
      </c>
      <c r="EN106" s="165">
        <f>BX98+BY98+BZ98+CA98</f>
        <v>0</v>
      </c>
      <c r="EO106" s="166">
        <f t="shared" si="624"/>
        <v>0</v>
      </c>
      <c r="EP106" s="164">
        <f t="shared" si="625"/>
        <v>0</v>
      </c>
      <c r="EQ106" s="164">
        <f>CU98+CV98+CW98+CX98+CY98</f>
        <v>0</v>
      </c>
      <c r="ER106" s="165">
        <f>CZ98+DA98+DB98+DC98</f>
        <v>0</v>
      </c>
      <c r="ES106" s="166">
        <f t="shared" si="626"/>
        <v>0</v>
      </c>
      <c r="ET106" s="164">
        <f t="shared" si="627"/>
        <v>0</v>
      </c>
      <c r="EU106" s="164">
        <f>BS105+BT105+BU105+BV105+BW105</f>
        <v>0</v>
      </c>
      <c r="EV106" s="165">
        <f>BX105+BY105+BZ105+CA105</f>
        <v>0</v>
      </c>
      <c r="EW106" s="166">
        <f t="shared" si="628"/>
        <v>0</v>
      </c>
      <c r="EX106" s="164">
        <f t="shared" si="629"/>
        <v>0</v>
      </c>
      <c r="EY106" s="164">
        <f>CU105+CV105+CW105+CX105+CY105</f>
        <v>0</v>
      </c>
      <c r="EZ106" s="167">
        <f>CZ105+DA105+DB105+DC105</f>
        <v>0</v>
      </c>
      <c r="FA106" s="166">
        <f t="shared" si="630"/>
        <v>0</v>
      </c>
      <c r="FB106" s="164">
        <f t="shared" si="631"/>
        <v>0</v>
      </c>
      <c r="FC106" s="164">
        <f>DW98+DX98+DY98+DZ98+EA98</f>
        <v>0</v>
      </c>
      <c r="FD106" s="167">
        <f>EB98+EC98+ED98+EE98</f>
        <v>0</v>
      </c>
      <c r="FE106" s="166">
        <f t="shared" si="632"/>
        <v>0</v>
      </c>
      <c r="FF106" s="164">
        <f t="shared" si="633"/>
        <v>0</v>
      </c>
      <c r="FG106" s="164">
        <f>DW105+DX105+DY105+DZ105+EA105</f>
        <v>0</v>
      </c>
      <c r="FH106" s="167">
        <f>EB105+EC105+ED105+EE105</f>
        <v>0</v>
      </c>
      <c r="FI106" s="837" t="s">
        <v>184</v>
      </c>
      <c r="FJ106" s="169">
        <f>ES109</f>
        <v>0</v>
      </c>
      <c r="FK106" s="169">
        <f t="shared" ref="FK106" si="637">ET109</f>
        <v>0</v>
      </c>
      <c r="FL106" s="169">
        <f t="shared" ref="FL106" si="638">EU109</f>
        <v>0</v>
      </c>
      <c r="FM106" s="169">
        <f t="shared" ref="FM106" si="639">EV109</f>
        <v>0</v>
      </c>
    </row>
    <row r="107" spans="1:174" ht="48" customHeight="1" thickBot="1">
      <c r="A107" s="143"/>
      <c r="B107" s="157"/>
      <c r="C107" s="157"/>
      <c r="D107" s="157"/>
      <c r="E107" s="158"/>
      <c r="F107" s="158"/>
      <c r="G107" s="159"/>
      <c r="H107" s="144"/>
      <c r="I107" s="144"/>
      <c r="J107" s="145"/>
      <c r="K107" s="146"/>
      <c r="L107" s="5675">
        <f>الاعدادات!$D$9</f>
        <v>2025</v>
      </c>
      <c r="M107" s="172"/>
      <c r="N107" s="172"/>
      <c r="O107" s="172"/>
      <c r="P107" s="172"/>
      <c r="Q107" s="172"/>
      <c r="R107" s="172"/>
      <c r="S107" s="172"/>
      <c r="T107" s="172"/>
      <c r="U107" s="172"/>
      <c r="V107" s="172"/>
      <c r="W107" s="172"/>
      <c r="X107" s="172"/>
      <c r="Y107" s="172"/>
      <c r="Z107" s="174"/>
      <c r="AA107" s="172"/>
      <c r="AB107" s="172"/>
      <c r="AC107" s="172"/>
      <c r="AD107" s="172"/>
      <c r="AE107" s="172"/>
      <c r="AF107" s="172"/>
      <c r="AG107" s="172"/>
      <c r="AH107" s="172"/>
      <c r="AI107" s="172"/>
      <c r="AJ107" s="172"/>
      <c r="AK107" s="172"/>
      <c r="AL107" s="172"/>
      <c r="AM107" s="172"/>
      <c r="AN107" s="172"/>
      <c r="AO107" s="172"/>
      <c r="AP107" s="172"/>
      <c r="AQ107" s="172"/>
      <c r="AR107" s="172"/>
      <c r="AS107" s="175"/>
      <c r="AT107" s="172"/>
      <c r="AU107" s="172"/>
      <c r="AV107" s="172"/>
      <c r="AW107" s="172"/>
      <c r="AX107" s="172"/>
      <c r="AY107" s="175"/>
      <c r="AZ107" s="172"/>
      <c r="BA107" s="172"/>
      <c r="BB107" s="2165"/>
      <c r="BC107" s="5683">
        <f>الاعدادات!$D$9</f>
        <v>2025</v>
      </c>
      <c r="BD107" s="82"/>
      <c r="BE107" s="83"/>
      <c r="BF107" s="83"/>
      <c r="BG107" s="84"/>
      <c r="BH107" s="84"/>
      <c r="BI107" s="84"/>
      <c r="BJ107" s="85"/>
      <c r="BK107" s="86"/>
      <c r="BL107" s="87"/>
      <c r="BM107" s="87"/>
      <c r="BN107" s="88"/>
      <c r="BO107" s="88"/>
      <c r="BP107" s="89"/>
      <c r="BQ107" s="77">
        <f t="shared" si="614"/>
        <v>0</v>
      </c>
      <c r="BR107" s="90"/>
      <c r="BS107" s="91"/>
      <c r="BT107" s="92"/>
      <c r="BU107" s="93"/>
      <c r="BV107" s="94"/>
      <c r="BW107" s="95"/>
      <c r="BX107" s="96"/>
      <c r="BY107" s="97"/>
      <c r="BZ107" s="98"/>
      <c r="CA107" s="99"/>
      <c r="CB107" s="79">
        <f t="shared" si="615"/>
        <v>0</v>
      </c>
      <c r="CC107" s="104"/>
      <c r="CD107" s="92"/>
      <c r="CE107" s="102"/>
      <c r="CF107" s="82"/>
      <c r="CG107" s="83"/>
      <c r="CH107" s="83"/>
      <c r="CI107" s="84"/>
      <c r="CJ107" s="84"/>
      <c r="CK107" s="84"/>
      <c r="CL107" s="85"/>
      <c r="CM107" s="86"/>
      <c r="CN107" s="87"/>
      <c r="CO107" s="87"/>
      <c r="CP107" s="88"/>
      <c r="CQ107" s="88"/>
      <c r="CR107" s="89"/>
      <c r="CS107" s="77">
        <f t="shared" si="616"/>
        <v>0</v>
      </c>
      <c r="CT107" s="90"/>
      <c r="CU107" s="168"/>
      <c r="CV107" s="92"/>
      <c r="CW107" s="93"/>
      <c r="CX107" s="94"/>
      <c r="CY107" s="95"/>
      <c r="CZ107" s="96"/>
      <c r="DA107" s="97"/>
      <c r="DB107" s="98"/>
      <c r="DC107" s="99"/>
      <c r="DD107" s="79">
        <f t="shared" si="617"/>
        <v>0</v>
      </c>
      <c r="DE107" s="104"/>
      <c r="DF107" s="92"/>
      <c r="DG107" s="102"/>
      <c r="DH107" s="82"/>
      <c r="DI107" s="83"/>
      <c r="DJ107" s="83"/>
      <c r="DK107" s="84"/>
      <c r="DL107" s="84"/>
      <c r="DM107" s="84"/>
      <c r="DN107" s="85"/>
      <c r="DO107" s="86"/>
      <c r="DP107" s="87"/>
      <c r="DQ107" s="87"/>
      <c r="DR107" s="88"/>
      <c r="DS107" s="88"/>
      <c r="DT107" s="89"/>
      <c r="DU107" s="77">
        <f t="shared" si="618"/>
        <v>0</v>
      </c>
      <c r="DV107" s="90"/>
      <c r="DW107" s="168"/>
      <c r="DX107" s="92"/>
      <c r="DY107" s="93"/>
      <c r="DZ107" s="94"/>
      <c r="EA107" s="95"/>
      <c r="EB107" s="96"/>
      <c r="EC107" s="97"/>
      <c r="ED107" s="98"/>
      <c r="EE107" s="99"/>
      <c r="EF107" s="79">
        <f t="shared" si="619"/>
        <v>0</v>
      </c>
      <c r="EG107" s="104"/>
      <c r="EH107" s="92"/>
      <c r="EI107" s="102"/>
      <c r="EJ107" s="5675">
        <f>الاعدادات!$D$8</f>
        <v>2024</v>
      </c>
      <c r="EK107" s="163">
        <f t="shared" si="622"/>
        <v>0</v>
      </c>
      <c r="EL107" s="164">
        <f t="shared" si="623"/>
        <v>0</v>
      </c>
      <c r="EM107" s="164">
        <f>BS99+BT99+BU99+BV99+BW99</f>
        <v>0</v>
      </c>
      <c r="EN107" s="165">
        <f>BX99+BY99+BZ99+CA99</f>
        <v>0</v>
      </c>
      <c r="EO107" s="166">
        <f t="shared" si="624"/>
        <v>0</v>
      </c>
      <c r="EP107" s="164">
        <f t="shared" si="625"/>
        <v>0</v>
      </c>
      <c r="EQ107" s="164">
        <f>CU99+CV99+CW99+CX99+CY99</f>
        <v>0</v>
      </c>
      <c r="ER107" s="165">
        <f>CZ99+DA99+DB99+DC99</f>
        <v>0</v>
      </c>
      <c r="ES107" s="166">
        <f t="shared" si="626"/>
        <v>0</v>
      </c>
      <c r="ET107" s="164">
        <f t="shared" si="627"/>
        <v>0</v>
      </c>
      <c r="EU107" s="164">
        <f>BS106+BT106+BU106+BV106+BW106</f>
        <v>0</v>
      </c>
      <c r="EV107" s="165">
        <f>BX106+BY106+BZ106+CA106</f>
        <v>0</v>
      </c>
      <c r="EW107" s="166">
        <f t="shared" si="628"/>
        <v>0</v>
      </c>
      <c r="EX107" s="164">
        <f t="shared" si="629"/>
        <v>0</v>
      </c>
      <c r="EY107" s="164">
        <f>CU106+CV106+CW106+CX106+CY106</f>
        <v>0</v>
      </c>
      <c r="EZ107" s="167">
        <f>CZ106+DA106+DB106+DC106</f>
        <v>0</v>
      </c>
      <c r="FA107" s="166">
        <f t="shared" si="630"/>
        <v>0</v>
      </c>
      <c r="FB107" s="164">
        <f t="shared" si="631"/>
        <v>0</v>
      </c>
      <c r="FC107" s="164">
        <f>DW99+DX99+DY99+DZ99+EA99</f>
        <v>0</v>
      </c>
      <c r="FD107" s="167">
        <f>EB99+EC99+ED99+EE99</f>
        <v>0</v>
      </c>
      <c r="FE107" s="166">
        <f t="shared" si="632"/>
        <v>0</v>
      </c>
      <c r="FF107" s="164">
        <f t="shared" si="633"/>
        <v>0</v>
      </c>
      <c r="FG107" s="164">
        <f>DW106+DX106+DY106+DZ106+EA106</f>
        <v>0</v>
      </c>
      <c r="FH107" s="167">
        <f>EB106+EC106+ED106+EE106</f>
        <v>0</v>
      </c>
      <c r="FI107" s="837" t="s">
        <v>185</v>
      </c>
      <c r="FJ107" s="169">
        <f>EW109</f>
        <v>0</v>
      </c>
      <c r="FK107" s="169">
        <f t="shared" ref="FK107" si="640">EX109</f>
        <v>0</v>
      </c>
      <c r="FL107" s="169">
        <f t="shared" ref="FL107" si="641">EY109</f>
        <v>0</v>
      </c>
      <c r="FM107" s="169">
        <f t="shared" ref="FM107" si="642">EZ109</f>
        <v>0</v>
      </c>
    </row>
    <row r="108" spans="1:174" ht="48" customHeight="1" thickBot="1">
      <c r="A108" s="143"/>
      <c r="B108" s="157"/>
      <c r="C108" s="157"/>
      <c r="D108" s="157"/>
      <c r="E108" s="158"/>
      <c r="F108" s="158"/>
      <c r="G108" s="159"/>
      <c r="H108" s="144"/>
      <c r="I108" s="144"/>
      <c r="J108" s="145"/>
      <c r="K108" s="146"/>
      <c r="L108" s="5675">
        <f>الاعدادات!$D$10</f>
        <v>2026</v>
      </c>
      <c r="M108" s="172"/>
      <c r="N108" s="172"/>
      <c r="O108" s="172"/>
      <c r="P108" s="172"/>
      <c r="Q108" s="172"/>
      <c r="R108" s="172"/>
      <c r="S108" s="172"/>
      <c r="T108" s="172"/>
      <c r="U108" s="172"/>
      <c r="V108" s="172"/>
      <c r="W108" s="172"/>
      <c r="X108" s="172"/>
      <c r="Y108" s="172"/>
      <c r="Z108" s="174"/>
      <c r="AA108" s="172"/>
      <c r="AB108" s="172"/>
      <c r="AC108" s="172"/>
      <c r="AD108" s="172"/>
      <c r="AE108" s="172"/>
      <c r="AF108" s="172"/>
      <c r="AG108" s="172"/>
      <c r="AH108" s="172"/>
      <c r="AI108" s="172"/>
      <c r="AJ108" s="172"/>
      <c r="AK108" s="172"/>
      <c r="AL108" s="172"/>
      <c r="AM108" s="172"/>
      <c r="AN108" s="172"/>
      <c r="AO108" s="172"/>
      <c r="AP108" s="172"/>
      <c r="AQ108" s="172"/>
      <c r="AR108" s="172"/>
      <c r="AS108" s="175"/>
      <c r="AT108" s="172"/>
      <c r="AU108" s="172"/>
      <c r="AV108" s="172"/>
      <c r="AW108" s="172"/>
      <c r="AX108" s="172"/>
      <c r="AY108" s="175"/>
      <c r="AZ108" s="172"/>
      <c r="BA108" s="172"/>
      <c r="BB108" s="2165"/>
      <c r="BC108" s="5683">
        <f>الاعدادات!$D$10</f>
        <v>2026</v>
      </c>
      <c r="BD108" s="117"/>
      <c r="BE108" s="118"/>
      <c r="BF108" s="118"/>
      <c r="BG108" s="119"/>
      <c r="BH108" s="119"/>
      <c r="BI108" s="119"/>
      <c r="BJ108" s="120"/>
      <c r="BK108" s="121"/>
      <c r="BL108" s="122"/>
      <c r="BM108" s="122"/>
      <c r="BN108" s="123"/>
      <c r="BO108" s="123"/>
      <c r="BP108" s="124"/>
      <c r="BQ108" s="125">
        <f t="shared" si="614"/>
        <v>0</v>
      </c>
      <c r="BR108" s="126"/>
      <c r="BS108" s="127"/>
      <c r="BT108" s="128"/>
      <c r="BU108" s="129"/>
      <c r="BV108" s="130"/>
      <c r="BW108" s="131"/>
      <c r="BX108" s="132"/>
      <c r="BY108" s="133"/>
      <c r="BZ108" s="134"/>
      <c r="CA108" s="135"/>
      <c r="CB108" s="136">
        <f t="shared" si="615"/>
        <v>0</v>
      </c>
      <c r="CC108" s="137"/>
      <c r="CD108" s="128"/>
      <c r="CE108" s="141"/>
      <c r="CF108" s="117"/>
      <c r="CG108" s="118"/>
      <c r="CH108" s="118"/>
      <c r="CI108" s="119"/>
      <c r="CJ108" s="119"/>
      <c r="CK108" s="119"/>
      <c r="CL108" s="120"/>
      <c r="CM108" s="121"/>
      <c r="CN108" s="122"/>
      <c r="CO108" s="122"/>
      <c r="CP108" s="123"/>
      <c r="CQ108" s="123"/>
      <c r="CR108" s="124"/>
      <c r="CS108" s="125">
        <f t="shared" si="616"/>
        <v>0</v>
      </c>
      <c r="CT108" s="126"/>
      <c r="CU108" s="176"/>
      <c r="CV108" s="128"/>
      <c r="CW108" s="129"/>
      <c r="CX108" s="130"/>
      <c r="CY108" s="131"/>
      <c r="CZ108" s="132"/>
      <c r="DA108" s="133"/>
      <c r="DB108" s="134"/>
      <c r="DC108" s="135"/>
      <c r="DD108" s="136">
        <f t="shared" si="617"/>
        <v>0</v>
      </c>
      <c r="DE108" s="137"/>
      <c r="DF108" s="128"/>
      <c r="DG108" s="141"/>
      <c r="DH108" s="117"/>
      <c r="DI108" s="118"/>
      <c r="DJ108" s="118"/>
      <c r="DK108" s="119"/>
      <c r="DL108" s="119"/>
      <c r="DM108" s="119"/>
      <c r="DN108" s="120"/>
      <c r="DO108" s="121"/>
      <c r="DP108" s="122"/>
      <c r="DQ108" s="122"/>
      <c r="DR108" s="123"/>
      <c r="DS108" s="123"/>
      <c r="DT108" s="124"/>
      <c r="DU108" s="125">
        <f t="shared" si="618"/>
        <v>0</v>
      </c>
      <c r="DV108" s="126"/>
      <c r="DW108" s="176"/>
      <c r="DX108" s="128"/>
      <c r="DY108" s="129"/>
      <c r="DZ108" s="130"/>
      <c r="EA108" s="131"/>
      <c r="EB108" s="132"/>
      <c r="EC108" s="133"/>
      <c r="ED108" s="134"/>
      <c r="EE108" s="135"/>
      <c r="EF108" s="136">
        <f t="shared" si="619"/>
        <v>0</v>
      </c>
      <c r="EG108" s="137"/>
      <c r="EH108" s="128"/>
      <c r="EI108" s="141"/>
      <c r="EJ108" s="5675">
        <f>الاعدادات!$D$9</f>
        <v>2025</v>
      </c>
      <c r="EK108" s="163">
        <f t="shared" si="622"/>
        <v>0</v>
      </c>
      <c r="EL108" s="164">
        <f t="shared" si="623"/>
        <v>0</v>
      </c>
      <c r="EM108" s="164">
        <f>BS100+BT100+BU100+BV100+BW100</f>
        <v>0</v>
      </c>
      <c r="EN108" s="165">
        <f>BX100+BY100+BZ100+CA100</f>
        <v>0</v>
      </c>
      <c r="EO108" s="166">
        <f t="shared" si="624"/>
        <v>0</v>
      </c>
      <c r="EP108" s="164">
        <f t="shared" si="625"/>
        <v>0</v>
      </c>
      <c r="EQ108" s="164">
        <f>CU100+CV100+CW100+CX100+CY100</f>
        <v>0</v>
      </c>
      <c r="ER108" s="165">
        <f>CZ100+DA100+DB100+DC100</f>
        <v>0</v>
      </c>
      <c r="ES108" s="166">
        <f t="shared" si="626"/>
        <v>0</v>
      </c>
      <c r="ET108" s="164">
        <f t="shared" si="627"/>
        <v>0</v>
      </c>
      <c r="EU108" s="164">
        <f>BS107+BT107+BU107+BV107+BW107</f>
        <v>0</v>
      </c>
      <c r="EV108" s="165">
        <f>BX107+BY107+BZ107+CA107</f>
        <v>0</v>
      </c>
      <c r="EW108" s="166">
        <f t="shared" si="628"/>
        <v>0</v>
      </c>
      <c r="EX108" s="164">
        <f t="shared" si="629"/>
        <v>0</v>
      </c>
      <c r="EY108" s="164">
        <f>CU107+CV107+CW107+CX107+CY107</f>
        <v>0</v>
      </c>
      <c r="EZ108" s="167">
        <f>CZ107+DA107+DB107+DC107</f>
        <v>0</v>
      </c>
      <c r="FA108" s="166">
        <f t="shared" si="630"/>
        <v>0</v>
      </c>
      <c r="FB108" s="164">
        <f t="shared" si="631"/>
        <v>0</v>
      </c>
      <c r="FC108" s="164">
        <f>DW100+DX100+DY100+DZ100+EA100</f>
        <v>0</v>
      </c>
      <c r="FD108" s="167">
        <f>EB100+EC100+ED100+EE100</f>
        <v>0</v>
      </c>
      <c r="FE108" s="166">
        <f t="shared" si="632"/>
        <v>0</v>
      </c>
      <c r="FF108" s="164">
        <f t="shared" si="633"/>
        <v>0</v>
      </c>
      <c r="FG108" s="164">
        <f>DW107+DX107+DY107+DZ107+EA107</f>
        <v>0</v>
      </c>
      <c r="FH108" s="167">
        <f>EB107+EC107+ED107+EE107</f>
        <v>0</v>
      </c>
      <c r="FI108" s="837" t="s">
        <v>200</v>
      </c>
      <c r="FJ108" s="169">
        <f>FA109</f>
        <v>0</v>
      </c>
      <c r="FK108" s="169">
        <f t="shared" ref="FK108" si="643">FB109</f>
        <v>0</v>
      </c>
      <c r="FL108" s="169">
        <f t="shared" ref="FL108" si="644">FC109</f>
        <v>0</v>
      </c>
      <c r="FM108" s="169">
        <f>FD109</f>
        <v>0</v>
      </c>
    </row>
    <row r="109" spans="1:174" ht="48" customHeight="1" thickBot="1">
      <c r="A109" s="143"/>
      <c r="B109" s="172"/>
      <c r="C109" s="172"/>
      <c r="D109" s="172"/>
      <c r="E109" s="172"/>
      <c r="F109" s="172"/>
      <c r="G109" s="172"/>
      <c r="H109" s="172"/>
      <c r="I109" s="172"/>
      <c r="J109" s="145"/>
      <c r="K109" s="146"/>
      <c r="L109" s="173"/>
      <c r="M109" s="172"/>
      <c r="N109" s="172"/>
      <c r="O109" s="172"/>
      <c r="P109" s="172"/>
      <c r="Q109" s="172"/>
      <c r="R109" s="172"/>
      <c r="S109" s="172"/>
      <c r="T109" s="172"/>
      <c r="U109" s="172"/>
      <c r="V109" s="172"/>
      <c r="W109" s="172"/>
      <c r="X109" s="172"/>
      <c r="Y109" s="172"/>
      <c r="Z109" s="174"/>
      <c r="AA109" s="172"/>
      <c r="AB109" s="172"/>
      <c r="AC109" s="172"/>
      <c r="AD109" s="172"/>
      <c r="AE109" s="172"/>
      <c r="AF109" s="172"/>
      <c r="AG109" s="172"/>
      <c r="AH109" s="172"/>
      <c r="AI109" s="172"/>
      <c r="AJ109" s="172"/>
      <c r="AK109" s="172"/>
      <c r="AL109" s="172"/>
      <c r="AM109" s="172"/>
      <c r="AN109" s="172"/>
      <c r="AO109" s="172"/>
      <c r="AP109" s="172"/>
      <c r="AQ109" s="172"/>
      <c r="AR109" s="172"/>
      <c r="AS109" s="175"/>
      <c r="AT109" s="172"/>
      <c r="AU109" s="172"/>
      <c r="AV109" s="172"/>
      <c r="AW109" s="172"/>
      <c r="AX109" s="172"/>
      <c r="AY109" s="175"/>
      <c r="AZ109" s="172"/>
      <c r="BA109" s="172"/>
      <c r="BB109" s="2165"/>
      <c r="BC109" s="2009" t="s">
        <v>181</v>
      </c>
      <c r="BD109" s="5689">
        <f t="shared" ref="BD109:BP109" si="645">SUM(BD104:BD108)</f>
        <v>0</v>
      </c>
      <c r="BE109" s="5690">
        <f t="shared" si="645"/>
        <v>0</v>
      </c>
      <c r="BF109" s="5690">
        <f t="shared" si="645"/>
        <v>0</v>
      </c>
      <c r="BG109" s="5690">
        <f t="shared" si="645"/>
        <v>0</v>
      </c>
      <c r="BH109" s="5690">
        <f t="shared" si="645"/>
        <v>0</v>
      </c>
      <c r="BI109" s="5690">
        <f t="shared" si="645"/>
        <v>0</v>
      </c>
      <c r="BJ109" s="5690">
        <f t="shared" si="645"/>
        <v>0</v>
      </c>
      <c r="BK109" s="5690">
        <f t="shared" si="645"/>
        <v>0</v>
      </c>
      <c r="BL109" s="5690">
        <f t="shared" si="645"/>
        <v>0</v>
      </c>
      <c r="BM109" s="5690">
        <f t="shared" si="645"/>
        <v>0</v>
      </c>
      <c r="BN109" s="5690">
        <f t="shared" si="645"/>
        <v>0</v>
      </c>
      <c r="BO109" s="5690">
        <f t="shared" si="645"/>
        <v>0</v>
      </c>
      <c r="BP109" s="5690">
        <f t="shared" si="645"/>
        <v>0</v>
      </c>
      <c r="BQ109" s="5691">
        <f t="shared" si="614"/>
        <v>0</v>
      </c>
      <c r="BR109" s="5690">
        <f t="shared" ref="BR109:CR109" si="646">SUM(BR104:BR108)</f>
        <v>0</v>
      </c>
      <c r="BS109" s="5690">
        <f t="shared" si="646"/>
        <v>0</v>
      </c>
      <c r="BT109" s="5690">
        <f t="shared" si="646"/>
        <v>0</v>
      </c>
      <c r="BU109" s="5690">
        <f t="shared" si="646"/>
        <v>0</v>
      </c>
      <c r="BV109" s="5690">
        <f t="shared" si="646"/>
        <v>0</v>
      </c>
      <c r="BW109" s="5690">
        <f t="shared" si="646"/>
        <v>0</v>
      </c>
      <c r="BX109" s="5690">
        <f t="shared" si="646"/>
        <v>0</v>
      </c>
      <c r="BY109" s="5690">
        <f t="shared" si="646"/>
        <v>0</v>
      </c>
      <c r="BZ109" s="5692">
        <f t="shared" si="646"/>
        <v>0</v>
      </c>
      <c r="CA109" s="5690">
        <f t="shared" si="646"/>
        <v>0</v>
      </c>
      <c r="CB109" s="5690">
        <f t="shared" si="646"/>
        <v>0</v>
      </c>
      <c r="CC109" s="5690">
        <f t="shared" si="646"/>
        <v>0</v>
      </c>
      <c r="CD109" s="5690">
        <f t="shared" si="646"/>
        <v>0</v>
      </c>
      <c r="CE109" s="5693">
        <f t="shared" si="646"/>
        <v>0</v>
      </c>
      <c r="CF109" s="5689">
        <f t="shared" si="646"/>
        <v>0</v>
      </c>
      <c r="CG109" s="5690">
        <f t="shared" si="646"/>
        <v>0</v>
      </c>
      <c r="CH109" s="5690">
        <f t="shared" si="646"/>
        <v>0</v>
      </c>
      <c r="CI109" s="5690">
        <f t="shared" si="646"/>
        <v>0</v>
      </c>
      <c r="CJ109" s="5690">
        <f t="shared" si="646"/>
        <v>0</v>
      </c>
      <c r="CK109" s="5690">
        <f t="shared" si="646"/>
        <v>0</v>
      </c>
      <c r="CL109" s="5690">
        <f t="shared" si="646"/>
        <v>0</v>
      </c>
      <c r="CM109" s="5690">
        <f t="shared" si="646"/>
        <v>0</v>
      </c>
      <c r="CN109" s="5690">
        <f t="shared" si="646"/>
        <v>0</v>
      </c>
      <c r="CO109" s="5690">
        <f t="shared" si="646"/>
        <v>0</v>
      </c>
      <c r="CP109" s="5690">
        <f t="shared" si="646"/>
        <v>0</v>
      </c>
      <c r="CQ109" s="5690">
        <f t="shared" si="646"/>
        <v>0</v>
      </c>
      <c r="CR109" s="5690">
        <f t="shared" si="646"/>
        <v>0</v>
      </c>
      <c r="CS109" s="5691">
        <f t="shared" si="616"/>
        <v>0</v>
      </c>
      <c r="CT109" s="5690">
        <f t="shared" ref="CT109:DT109" si="647">SUM(CT104:CT108)</f>
        <v>0</v>
      </c>
      <c r="CU109" s="5690">
        <f t="shared" si="647"/>
        <v>0</v>
      </c>
      <c r="CV109" s="5690">
        <f t="shared" si="647"/>
        <v>0</v>
      </c>
      <c r="CW109" s="5690">
        <f t="shared" si="647"/>
        <v>0</v>
      </c>
      <c r="CX109" s="5690">
        <f t="shared" si="647"/>
        <v>0</v>
      </c>
      <c r="CY109" s="5690">
        <f t="shared" si="647"/>
        <v>0</v>
      </c>
      <c r="CZ109" s="5690">
        <f t="shared" si="647"/>
        <v>0</v>
      </c>
      <c r="DA109" s="5690">
        <f t="shared" si="647"/>
        <v>0</v>
      </c>
      <c r="DB109" s="5692">
        <f t="shared" si="647"/>
        <v>0</v>
      </c>
      <c r="DC109" s="5690">
        <f t="shared" si="647"/>
        <v>0</v>
      </c>
      <c r="DD109" s="5690">
        <f t="shared" si="647"/>
        <v>0</v>
      </c>
      <c r="DE109" s="5690">
        <f t="shared" si="647"/>
        <v>0</v>
      </c>
      <c r="DF109" s="5690">
        <f t="shared" si="647"/>
        <v>0</v>
      </c>
      <c r="DG109" s="5693">
        <f t="shared" si="647"/>
        <v>0</v>
      </c>
      <c r="DH109" s="5689">
        <f t="shared" si="647"/>
        <v>0</v>
      </c>
      <c r="DI109" s="5690">
        <f t="shared" si="647"/>
        <v>0</v>
      </c>
      <c r="DJ109" s="5690">
        <f t="shared" si="647"/>
        <v>0</v>
      </c>
      <c r="DK109" s="5690">
        <f t="shared" si="647"/>
        <v>0</v>
      </c>
      <c r="DL109" s="5690">
        <f t="shared" si="647"/>
        <v>0</v>
      </c>
      <c r="DM109" s="5690">
        <f t="shared" si="647"/>
        <v>0</v>
      </c>
      <c r="DN109" s="5690">
        <f t="shared" si="647"/>
        <v>0</v>
      </c>
      <c r="DO109" s="5690">
        <f t="shared" si="647"/>
        <v>0</v>
      </c>
      <c r="DP109" s="5690">
        <f t="shared" si="647"/>
        <v>0</v>
      </c>
      <c r="DQ109" s="5690">
        <f t="shared" si="647"/>
        <v>0</v>
      </c>
      <c r="DR109" s="5690">
        <f t="shared" si="647"/>
        <v>0</v>
      </c>
      <c r="DS109" s="5690">
        <f t="shared" si="647"/>
        <v>0</v>
      </c>
      <c r="DT109" s="5690">
        <f t="shared" si="647"/>
        <v>0</v>
      </c>
      <c r="DU109" s="5691">
        <f t="shared" si="618"/>
        <v>0</v>
      </c>
      <c r="DV109" s="5690">
        <f t="shared" ref="DV109:EI109" si="648">SUM(DV104:DV108)</f>
        <v>0</v>
      </c>
      <c r="DW109" s="5690">
        <f t="shared" si="648"/>
        <v>0</v>
      </c>
      <c r="DX109" s="5690">
        <f t="shared" si="648"/>
        <v>0</v>
      </c>
      <c r="DY109" s="5690">
        <f t="shared" si="648"/>
        <v>0</v>
      </c>
      <c r="DZ109" s="5690">
        <f t="shared" si="648"/>
        <v>0</v>
      </c>
      <c r="EA109" s="5690">
        <f t="shared" si="648"/>
        <v>0</v>
      </c>
      <c r="EB109" s="5690">
        <f t="shared" si="648"/>
        <v>0</v>
      </c>
      <c r="EC109" s="5690">
        <f t="shared" si="648"/>
        <v>0</v>
      </c>
      <c r="ED109" s="5692">
        <f t="shared" si="648"/>
        <v>0</v>
      </c>
      <c r="EE109" s="5690">
        <f t="shared" si="648"/>
        <v>0</v>
      </c>
      <c r="EF109" s="5690">
        <f t="shared" si="648"/>
        <v>0</v>
      </c>
      <c r="EG109" s="5690">
        <f t="shared" si="648"/>
        <v>0</v>
      </c>
      <c r="EH109" s="5690">
        <f t="shared" si="648"/>
        <v>0</v>
      </c>
      <c r="EI109" s="5693">
        <f t="shared" si="648"/>
        <v>0</v>
      </c>
      <c r="EJ109" s="5675">
        <f>الاعدادات!$D$10</f>
        <v>2026</v>
      </c>
      <c r="EK109" s="163">
        <f t="shared" si="622"/>
        <v>0</v>
      </c>
      <c r="EL109" s="164">
        <f t="shared" si="623"/>
        <v>0</v>
      </c>
      <c r="EM109" s="164">
        <f>BS101+BT101+BU101+BV101+BW101</f>
        <v>0</v>
      </c>
      <c r="EN109" s="165">
        <f>BX101+BY101+BZ101+CA101</f>
        <v>0</v>
      </c>
      <c r="EO109" s="166">
        <f t="shared" si="624"/>
        <v>0</v>
      </c>
      <c r="EP109" s="164">
        <f t="shared" si="625"/>
        <v>0</v>
      </c>
      <c r="EQ109" s="164">
        <f>CU101+CV101+CW101+CX101+CY101</f>
        <v>0</v>
      </c>
      <c r="ER109" s="165">
        <f>CZ101+DA101+DB101+DC101</f>
        <v>0</v>
      </c>
      <c r="ES109" s="166">
        <f t="shared" si="626"/>
        <v>0</v>
      </c>
      <c r="ET109" s="164">
        <f t="shared" si="627"/>
        <v>0</v>
      </c>
      <c r="EU109" s="164">
        <f>BS108+BT108+BU108+BV108+BW108</f>
        <v>0</v>
      </c>
      <c r="EV109" s="165">
        <f>BX108+BY108+BZ108+CA108</f>
        <v>0</v>
      </c>
      <c r="EW109" s="166">
        <f t="shared" si="628"/>
        <v>0</v>
      </c>
      <c r="EX109" s="164">
        <f t="shared" si="629"/>
        <v>0</v>
      </c>
      <c r="EY109" s="164">
        <f>CU108+CV108+CW108+CX108+CY108</f>
        <v>0</v>
      </c>
      <c r="EZ109" s="167">
        <f>CZ108+DA108+DB108+DC108</f>
        <v>0</v>
      </c>
      <c r="FA109" s="166">
        <f t="shared" si="630"/>
        <v>0</v>
      </c>
      <c r="FB109" s="164">
        <f t="shared" si="631"/>
        <v>0</v>
      </c>
      <c r="FC109" s="164">
        <f>DW101+DX101+DY101+DZ101+EA101</f>
        <v>0</v>
      </c>
      <c r="FD109" s="167">
        <f>EB101+EC101+ED101+EE101</f>
        <v>0</v>
      </c>
      <c r="FE109" s="166">
        <f t="shared" si="632"/>
        <v>0</v>
      </c>
      <c r="FF109" s="164">
        <f t="shared" si="633"/>
        <v>0</v>
      </c>
      <c r="FG109" s="164">
        <f>DW108+DX108+DY108+DZ108+EA108</f>
        <v>0</v>
      </c>
      <c r="FH109" s="167">
        <f>EB108+EC108+ED108+EE108</f>
        <v>0</v>
      </c>
      <c r="FI109" s="837" t="s">
        <v>597</v>
      </c>
      <c r="FJ109" s="169">
        <f>FE109</f>
        <v>0</v>
      </c>
      <c r="FK109" s="169">
        <f t="shared" ref="FK109" si="649">FF109</f>
        <v>0</v>
      </c>
      <c r="FL109" s="169">
        <f t="shared" ref="FL109" si="650">FG109</f>
        <v>0</v>
      </c>
      <c r="FM109" s="169">
        <f t="shared" ref="FM109" si="651">FH109</f>
        <v>0</v>
      </c>
    </row>
    <row r="110" spans="1:174" ht="48" customHeight="1" thickBot="1">
      <c r="A110" s="2527"/>
      <c r="B110" s="2527"/>
      <c r="C110" s="2527"/>
      <c r="D110" s="2527"/>
      <c r="E110" s="2527"/>
      <c r="F110" s="2527"/>
      <c r="G110" s="2527"/>
      <c r="H110" s="2527"/>
      <c r="I110" s="2527"/>
      <c r="J110" s="2527"/>
      <c r="K110" s="2527"/>
      <c r="L110" s="2527"/>
      <c r="M110" s="2527"/>
      <c r="N110" s="2527"/>
      <c r="O110" s="2527"/>
      <c r="P110" s="2527"/>
      <c r="Q110" s="2527"/>
      <c r="R110" s="2527"/>
      <c r="S110" s="2527"/>
      <c r="T110" s="2527"/>
      <c r="U110" s="2527"/>
      <c r="V110" s="2527"/>
      <c r="W110" s="2527"/>
      <c r="X110" s="2527"/>
      <c r="Y110" s="2527"/>
      <c r="Z110" s="2527"/>
      <c r="AA110" s="2527"/>
      <c r="AB110" s="2527"/>
      <c r="AC110" s="2527"/>
      <c r="AD110" s="2527"/>
      <c r="AE110" s="2527"/>
      <c r="AF110" s="2527"/>
      <c r="AG110" s="2527"/>
      <c r="AH110" s="2527"/>
      <c r="AI110" s="2527"/>
      <c r="AJ110" s="2527"/>
      <c r="AK110" s="2527"/>
      <c r="AL110" s="2527"/>
      <c r="AM110" s="2527"/>
      <c r="AN110" s="2527"/>
      <c r="AO110" s="2527"/>
      <c r="AP110" s="2527"/>
      <c r="AQ110" s="2527"/>
      <c r="AR110" s="2527"/>
      <c r="AS110" s="2527"/>
      <c r="AT110" s="2527"/>
      <c r="AU110" s="2527"/>
      <c r="AV110" s="2527"/>
      <c r="AW110" s="2527"/>
      <c r="AX110" s="2527"/>
      <c r="AY110" s="2527"/>
      <c r="AZ110" s="2527"/>
      <c r="BA110" s="2527"/>
      <c r="BB110" s="2527"/>
      <c r="BC110" s="2527"/>
      <c r="BD110" s="2528"/>
      <c r="BE110" s="2527"/>
      <c r="BF110" s="2527"/>
      <c r="BG110" s="2527"/>
      <c r="BH110" s="2527"/>
      <c r="BI110" s="2527"/>
      <c r="BJ110" s="2527"/>
      <c r="BK110" s="2527"/>
      <c r="BL110" s="2527"/>
      <c r="BM110" s="2527"/>
      <c r="BN110" s="2527"/>
      <c r="BO110" s="2527"/>
      <c r="BP110" s="2527"/>
      <c r="BQ110" s="2527"/>
      <c r="BR110" s="2527"/>
      <c r="BS110" s="2527"/>
      <c r="BT110" s="2527"/>
      <c r="BU110" s="2527"/>
      <c r="BV110" s="2527"/>
      <c r="BW110" s="2527"/>
      <c r="BX110" s="2527"/>
      <c r="BY110" s="2527"/>
      <c r="BZ110" s="2527"/>
      <c r="CA110" s="2527"/>
      <c r="CB110" s="2527"/>
      <c r="CC110" s="2527"/>
      <c r="CD110" s="2527"/>
      <c r="CE110" s="2527"/>
      <c r="CF110" s="2528"/>
      <c r="CG110" s="2527"/>
      <c r="CH110" s="2527"/>
      <c r="CI110" s="2527"/>
      <c r="CJ110" s="2527"/>
      <c r="CK110" s="2527"/>
      <c r="CL110" s="2527"/>
      <c r="CM110" s="2527"/>
      <c r="CN110" s="2527"/>
      <c r="CO110" s="2527"/>
      <c r="CP110" s="2527"/>
      <c r="CQ110" s="2527"/>
      <c r="CR110" s="2527"/>
      <c r="CS110" s="2527"/>
      <c r="CT110" s="2527"/>
      <c r="CU110" s="2527"/>
      <c r="CV110" s="2527"/>
      <c r="CW110" s="2527"/>
      <c r="CX110" s="2527"/>
      <c r="CY110" s="2527"/>
      <c r="CZ110" s="2527"/>
      <c r="DA110" s="2527"/>
      <c r="DB110" s="2527"/>
      <c r="DC110" s="2527"/>
      <c r="DD110" s="2527"/>
      <c r="DE110" s="2527"/>
      <c r="DF110" s="2527"/>
      <c r="DG110" s="2527"/>
      <c r="DH110" s="2528"/>
      <c r="DI110" s="2527"/>
      <c r="DJ110" s="2527"/>
      <c r="DK110" s="2527"/>
      <c r="DL110" s="2527"/>
      <c r="DM110" s="2527"/>
      <c r="DN110" s="2527"/>
      <c r="DO110" s="2527"/>
      <c r="DP110" s="2527"/>
      <c r="DQ110" s="2527"/>
      <c r="DR110" s="2527"/>
      <c r="DS110" s="2527"/>
      <c r="DT110" s="2527"/>
      <c r="DU110" s="2527"/>
      <c r="DV110" s="2527"/>
      <c r="DW110" s="2527"/>
      <c r="DX110" s="2527"/>
      <c r="DY110" s="2527"/>
      <c r="DZ110" s="2527"/>
      <c r="EA110" s="2527"/>
      <c r="EB110" s="2527"/>
      <c r="EC110" s="2527"/>
      <c r="ED110" s="2527"/>
      <c r="EE110" s="2527"/>
      <c r="EF110" s="2527"/>
      <c r="EG110" s="2527"/>
      <c r="EH110" s="2527"/>
      <c r="EI110" s="2527"/>
      <c r="EJ110" s="2527"/>
      <c r="EK110" s="5688">
        <f>SUM(EK105:EK109)</f>
        <v>0</v>
      </c>
      <c r="EL110" s="5688">
        <f t="shared" ref="EL110:FH110" si="652">SUM(EL105:EL109)</f>
        <v>0</v>
      </c>
      <c r="EM110" s="5688">
        <f t="shared" si="652"/>
        <v>0</v>
      </c>
      <c r="EN110" s="5688">
        <f t="shared" si="652"/>
        <v>0</v>
      </c>
      <c r="EO110" s="5688">
        <f t="shared" si="652"/>
        <v>0</v>
      </c>
      <c r="EP110" s="5688">
        <f t="shared" si="652"/>
        <v>0</v>
      </c>
      <c r="EQ110" s="5688">
        <f t="shared" si="652"/>
        <v>0</v>
      </c>
      <c r="ER110" s="5688">
        <f t="shared" si="652"/>
        <v>0</v>
      </c>
      <c r="ES110" s="5688">
        <f t="shared" si="652"/>
        <v>0</v>
      </c>
      <c r="ET110" s="5688">
        <f t="shared" si="652"/>
        <v>0</v>
      </c>
      <c r="EU110" s="5688">
        <f t="shared" si="652"/>
        <v>0</v>
      </c>
      <c r="EV110" s="5688">
        <f t="shared" si="652"/>
        <v>0</v>
      </c>
      <c r="EW110" s="5688">
        <f t="shared" si="652"/>
        <v>0</v>
      </c>
      <c r="EX110" s="5688">
        <f t="shared" si="652"/>
        <v>0</v>
      </c>
      <c r="EY110" s="5688">
        <f t="shared" si="652"/>
        <v>0</v>
      </c>
      <c r="EZ110" s="5688">
        <f t="shared" si="652"/>
        <v>0</v>
      </c>
      <c r="FA110" s="5688">
        <f t="shared" si="652"/>
        <v>0</v>
      </c>
      <c r="FB110" s="5688">
        <f t="shared" si="652"/>
        <v>0</v>
      </c>
      <c r="FC110" s="5688">
        <f t="shared" si="652"/>
        <v>0</v>
      </c>
      <c r="FD110" s="5688">
        <f t="shared" si="652"/>
        <v>0</v>
      </c>
      <c r="FE110" s="5688">
        <f t="shared" si="652"/>
        <v>0</v>
      </c>
      <c r="FF110" s="5688">
        <f t="shared" si="652"/>
        <v>0</v>
      </c>
      <c r="FG110" s="5688">
        <f t="shared" si="652"/>
        <v>0</v>
      </c>
      <c r="FH110" s="5688">
        <f t="shared" si="652"/>
        <v>0</v>
      </c>
      <c r="FI110" s="2527"/>
      <c r="FJ110" s="2527"/>
      <c r="FK110" s="2527"/>
      <c r="FL110" s="2527"/>
      <c r="FM110" s="2527"/>
    </row>
    <row r="111" spans="1:174" ht="48" customHeight="1" thickBot="1">
      <c r="A111" s="6227" t="s">
        <v>1137</v>
      </c>
      <c r="B111" s="6230" t="str" cm="1">
        <f t="array" ref="B111">_xlfn.XLOOKUP(1, (INDEX(التشكيل_القديم!$L$5:$S$49, ,6)=$A111) * (INDEX(التشكيل_القديم!$L$5:$S$49, ,7)="رئيس الدائرة"), INDEX(التشكيل_القديم!$L$5:$S$49, ,2))</f>
        <v>هيثم اسماعيل خليل جمعه</v>
      </c>
      <c r="C111" s="6230"/>
      <c r="D111" s="6230"/>
      <c r="E111" s="6230"/>
      <c r="F111" s="6230"/>
      <c r="G111" s="6230"/>
      <c r="H111" s="5676" cm="1">
        <f t="array" ref="H111">_xlfn.XLOOKUP(1, (INDEX(التشكيل_القديم!$L$5:$S$49, ,6)=$A111) * (INDEX(التشكيل_القديم!$L$5:$S$49, ,7)="رئيس الدائرة"), INDEX(التشكيل_القديم!$L$5:$S$49, ,3))</f>
        <v>1162</v>
      </c>
      <c r="I111" s="2171" t="str" cm="1">
        <f t="array" ref="I111">_xlfn.XLOOKUP(1, (INDEX(التشكيل_القديم!$L$5:$S$49, ,6)=$A111) * (INDEX(التشكيل_القديم!$L$5:$S$49, ,7)="رئيس الدائرة"), INDEX(التشكيل_القديم!$L$5:$S$49, ,4))</f>
        <v>أ</v>
      </c>
      <c r="J111" s="6231" t="s">
        <v>37</v>
      </c>
      <c r="K111" s="6234" t="s">
        <v>20</v>
      </c>
      <c r="L111" s="5567" t="s">
        <v>1181</v>
      </c>
      <c r="M111" s="5567"/>
      <c r="N111" s="6156" t="s">
        <v>1174</v>
      </c>
      <c r="O111" s="6157"/>
      <c r="P111" s="6157"/>
      <c r="Q111" s="6157"/>
      <c r="R111" s="6157"/>
      <c r="S111" s="6157"/>
      <c r="T111" s="6157"/>
      <c r="U111" s="6157"/>
      <c r="V111" s="6157"/>
      <c r="W111" s="6157"/>
      <c r="X111" s="6157"/>
      <c r="Y111" s="6157"/>
      <c r="Z111" s="6157"/>
      <c r="AA111" s="6157"/>
      <c r="AB111" s="6157"/>
      <c r="AC111" s="6157"/>
      <c r="AD111" s="6157"/>
      <c r="AE111" s="6157"/>
      <c r="AF111" s="6157"/>
      <c r="AG111" s="6157"/>
      <c r="AH111" s="6157"/>
      <c r="AI111" s="6157"/>
      <c r="AJ111" s="6157"/>
      <c r="AK111" s="6157"/>
      <c r="AL111" s="6157"/>
      <c r="AM111" s="6157"/>
      <c r="AN111" s="6157"/>
      <c r="AO111" s="6157"/>
      <c r="AP111" s="6157"/>
      <c r="AQ111" s="6157"/>
      <c r="AR111" s="6157"/>
      <c r="AS111" s="6157"/>
      <c r="AT111" s="6157"/>
      <c r="AU111" s="6157"/>
      <c r="AV111" s="6157"/>
      <c r="AW111" s="6157"/>
      <c r="AX111" s="6157"/>
      <c r="AY111" s="6157"/>
      <c r="AZ111" s="6157"/>
      <c r="BA111" s="6158"/>
      <c r="BB111" s="2158" t="s">
        <v>176</v>
      </c>
      <c r="BC111" s="2526"/>
      <c r="BD111" s="5652">
        <f>_xlfn.XLOOKUP(B111,التشكيل_القديم!$M$5:$M$39,التشكيل_القديم!$L$5:$L$39,0,0)</f>
        <v>5</v>
      </c>
      <c r="BE111" s="6210" t="str">
        <f xml:space="preserve"> "(" &amp;BD111&amp;")                 " &amp;"رئيس الدائرة  /  "  &amp;B111</f>
        <v>(5)                 رئيس الدائرة  /  هيثم اسماعيل خليل جمعه</v>
      </c>
      <c r="BF111" s="6210"/>
      <c r="BG111" s="6210"/>
      <c r="BH111" s="6210"/>
      <c r="BI111" s="6210"/>
      <c r="BJ111" s="6210"/>
      <c r="BK111" s="6210"/>
      <c r="BL111" s="6210"/>
      <c r="BM111" s="6210"/>
      <c r="BN111" s="6210"/>
      <c r="BO111" s="6210"/>
      <c r="BP111" s="6210"/>
      <c r="BQ111" s="6210"/>
      <c r="BR111" s="6210"/>
      <c r="BS111" s="6210"/>
      <c r="BT111" s="6210"/>
      <c r="BU111" s="6210"/>
      <c r="BV111" s="6210"/>
      <c r="BW111" s="6210"/>
      <c r="BX111" s="6210"/>
      <c r="BY111" s="6210"/>
      <c r="BZ111" s="6210"/>
      <c r="CA111" s="6210"/>
      <c r="CB111" s="6210"/>
      <c r="CC111" s="6210"/>
      <c r="CD111" s="6210"/>
      <c r="CE111" s="6211"/>
      <c r="CF111" s="5653">
        <f>_xlfn.XLOOKUP(B112,التشكيل_القديم!$M$5:$M$39,التشكيل_القديم!$L$5:$L$39,0,0)</f>
        <v>6</v>
      </c>
      <c r="CG111" s="6341" t="str">
        <f>"(2)             "&amp; "عضو يمين الدائرة  /  "  &amp;B112</f>
        <v>(2)             عضو يمين الدائرة  /  احمد عبدالفتاح إبراهيم احمد الفقي</v>
      </c>
      <c r="CH111" s="6210"/>
      <c r="CI111" s="6210"/>
      <c r="CJ111" s="6210"/>
      <c r="CK111" s="6210"/>
      <c r="CL111" s="6210"/>
      <c r="CM111" s="6210"/>
      <c r="CN111" s="6210"/>
      <c r="CO111" s="6210"/>
      <c r="CP111" s="6210"/>
      <c r="CQ111" s="6210"/>
      <c r="CR111" s="6210"/>
      <c r="CS111" s="6210"/>
      <c r="CT111" s="6210"/>
      <c r="CU111" s="6210"/>
      <c r="CV111" s="6210"/>
      <c r="CW111" s="6210"/>
      <c r="CX111" s="6210"/>
      <c r="CY111" s="6210"/>
      <c r="CZ111" s="6210"/>
      <c r="DA111" s="6210"/>
      <c r="DB111" s="6210"/>
      <c r="DC111" s="6210"/>
      <c r="DD111" s="6210"/>
      <c r="DE111" s="6210"/>
      <c r="DF111" s="6210"/>
      <c r="DG111" s="6211"/>
      <c r="DH111" s="5653">
        <f>_xlfn.XLOOKUP(B115,التشكيل_القديم!$M$5:$M$39,التشكيل_القديم!$L$5:$L$39,0,0)</f>
        <v>0</v>
      </c>
      <c r="DI111" s="6210" t="str">
        <f>IF(B115&lt;&gt;"","(5)             "&amp;"عضو يسار يسار اليسار الدائرة /  "&amp;B115,"لا يوجد عضو خامس")</f>
        <v>لا يوجد عضو خامس</v>
      </c>
      <c r="DJ111" s="6210"/>
      <c r="DK111" s="6210"/>
      <c r="DL111" s="6210"/>
      <c r="DM111" s="6210"/>
      <c r="DN111" s="6210"/>
      <c r="DO111" s="6210"/>
      <c r="DP111" s="6210"/>
      <c r="DQ111" s="6210"/>
      <c r="DR111" s="6210"/>
      <c r="DS111" s="6210"/>
      <c r="DT111" s="6210"/>
      <c r="DU111" s="6210"/>
      <c r="DV111" s="6210"/>
      <c r="DW111" s="6210"/>
      <c r="DX111" s="6210"/>
      <c r="DY111" s="6210"/>
      <c r="DZ111" s="6210"/>
      <c r="EA111" s="6210"/>
      <c r="EB111" s="6210"/>
      <c r="EC111" s="6210"/>
      <c r="ED111" s="6210"/>
      <c r="EE111" s="6210"/>
      <c r="EF111" s="6210"/>
      <c r="EG111" s="6210"/>
      <c r="EH111" s="6210"/>
      <c r="EI111" s="6210"/>
      <c r="EJ111" s="2024"/>
      <c r="EK111" s="5654" t="str">
        <f>الاعدادات!$F$5</f>
        <v>أغسطس</v>
      </c>
      <c r="EL111" s="5655" t="str">
        <f>الاعدادات!$F$6</f>
        <v>سبتمبر</v>
      </c>
      <c r="EM111" s="5655" t="str">
        <f>الاعدادات!$F$7</f>
        <v>أكتوبر</v>
      </c>
      <c r="EN111" s="2010" t="s">
        <v>106</v>
      </c>
      <c r="EO111" s="5654" t="str">
        <f>الاعدادات!$F$5</f>
        <v>أغسطس</v>
      </c>
      <c r="EP111" s="5655" t="str">
        <f>الاعدادات!$F$6</f>
        <v>سبتمبر</v>
      </c>
      <c r="EQ111" s="5655" t="str">
        <f>الاعدادات!$F$7</f>
        <v>أكتوبر</v>
      </c>
      <c r="ER111" s="2010" t="s">
        <v>106</v>
      </c>
      <c r="ES111" s="5654" t="str">
        <f>الاعدادات!$F$5</f>
        <v>أغسطس</v>
      </c>
      <c r="ET111" s="5655" t="str">
        <f>الاعدادات!$F$6</f>
        <v>سبتمبر</v>
      </c>
      <c r="EU111" s="5655" t="str">
        <f>الاعدادات!$F$7</f>
        <v>أكتوبر</v>
      </c>
      <c r="EV111" s="2010" t="s">
        <v>106</v>
      </c>
      <c r="EW111" s="5654" t="str">
        <f>الاعدادات!$F$5</f>
        <v>أغسطس</v>
      </c>
      <c r="EX111" s="5655" t="str">
        <f>الاعدادات!$F$6</f>
        <v>سبتمبر</v>
      </c>
      <c r="EY111" s="2010" t="s">
        <v>106</v>
      </c>
      <c r="EZ111" s="5654" t="str">
        <f>الاعدادات!$F$5</f>
        <v>أغسطس</v>
      </c>
      <c r="FA111" s="5655" t="str">
        <f>الاعدادات!$F$6</f>
        <v>سبتمبر</v>
      </c>
      <c r="FB111" s="5655" t="str">
        <f>الاعدادات!$F$7</f>
        <v>أكتوبر</v>
      </c>
      <c r="FC111" s="2010" t="s">
        <v>106</v>
      </c>
      <c r="FD111" s="5654" t="str">
        <f>الاعدادات!$F$5</f>
        <v>أغسطس</v>
      </c>
      <c r="FE111" s="5655" t="str">
        <f>الاعدادات!$F$6</f>
        <v>سبتمبر</v>
      </c>
      <c r="FF111" s="5655" t="str">
        <f>الاعدادات!$F$7</f>
        <v>أكتوبر</v>
      </c>
      <c r="FG111" s="2010" t="s">
        <v>106</v>
      </c>
      <c r="FK111" s="5654" t="str">
        <f>الاعدادات!$F$5</f>
        <v>أغسطس</v>
      </c>
      <c r="FL111" s="5655" t="str">
        <f>الاعدادات!$F$6</f>
        <v>سبتمبر</v>
      </c>
      <c r="FM111" s="5655" t="str">
        <f>الاعدادات!$F$7</f>
        <v>أكتوبر</v>
      </c>
      <c r="FN111" s="2010" t="s">
        <v>106</v>
      </c>
      <c r="FO111" s="5654" t="str">
        <f>الاعدادات!$F$5</f>
        <v>أغسطس</v>
      </c>
      <c r="FP111" s="5655" t="str">
        <f>الاعدادات!$F$6</f>
        <v>سبتمبر</v>
      </c>
      <c r="FQ111" s="5655" t="str">
        <f>الاعدادات!$F$7</f>
        <v>أكتوبر</v>
      </c>
      <c r="FR111" s="2010" t="s">
        <v>106</v>
      </c>
    </row>
    <row r="112" spans="1:174" ht="48" customHeight="1" thickBot="1">
      <c r="A112" s="6228"/>
      <c r="B112" s="6250" t="str" cm="1">
        <f t="array" ref="B112">_xlfn.XLOOKUP(1, (INDEX(التشكيل_القديم!$L$5:$S$49, ,6)=$A111) * (INDEX(التشكيل_القديم!$L$5:$S$49, ,7)="عضو يمين"), INDEX(التشكيل_القديم!$L$5:$S$49, ,2))</f>
        <v>احمد عبدالفتاح إبراهيم احمد الفقي</v>
      </c>
      <c r="C112" s="6250"/>
      <c r="D112" s="6250"/>
      <c r="E112" s="6250"/>
      <c r="F112" s="6250"/>
      <c r="G112" s="6250"/>
      <c r="H112" s="2170" cm="1">
        <f t="array" ref="H112">_xlfn.XLOOKUP(1, (INDEX(التشكيل_القديم!$L$5:$S$49, ,6)=$A111) * (INDEX(التشكيل_القديم!$L$5:$S$49, ,7)="عضو يمين"), INDEX(التشكيل_القديم!$L$5:$S$49, ,3))</f>
        <v>339</v>
      </c>
      <c r="I112" s="2171" t="str" cm="1">
        <f t="array" ref="I112">_xlfn.XLOOKUP(1, (INDEX(التشكيل_القديم!$L$5:$S$49, ,6)=$A111) * (INDEX(التشكيل_القديم!$L$5:$S$49, ,7)="عضو يمين"), INDEX(التشكيل_القديم!$L$5:$S$49, ,4))</f>
        <v>أ</v>
      </c>
      <c r="J112" s="6232"/>
      <c r="K112" s="6235"/>
      <c r="L112" s="5677" t="str">
        <f>الاعدادات!$D$6</f>
        <v>2022 وما قبلها</v>
      </c>
      <c r="M112" s="2012">
        <v>0</v>
      </c>
      <c r="N112" s="2003"/>
      <c r="O112" s="2003"/>
      <c r="P112" s="2003"/>
      <c r="Q112" s="2003"/>
      <c r="R112" s="2003"/>
      <c r="S112" s="2003"/>
      <c r="T112" s="2003"/>
      <c r="U112" s="2003"/>
      <c r="V112" s="2003"/>
      <c r="W112" s="2003"/>
      <c r="X112" s="2003"/>
      <c r="Y112" s="2017"/>
      <c r="Z112" s="5678">
        <f>Y112+X112+U112+T112+S112+R112+Q112+P112+O112+N112+M112-W112</f>
        <v>0</v>
      </c>
      <c r="AA112" s="2021"/>
      <c r="AB112" s="2005"/>
      <c r="AC112" s="5656">
        <f>SUM(BD112:BJ112,CF112:CL112,BD119:BJ119,CF119:CL119,DH112:DN112,DH119:DN119)</f>
        <v>0</v>
      </c>
      <c r="AD112" s="5656">
        <f>SUM(BK112:BO112,CM112:CQ112,BK119:BO119,CM119:CQ119,DO112:DS112,DO119:DS119)</f>
        <v>0</v>
      </c>
      <c r="AE112" s="5656">
        <f>BP112+CR112+BP119+CR119+DT112+DT119</f>
        <v>0</v>
      </c>
      <c r="AF112" s="5657">
        <f t="shared" ref="AF112:AF116" si="653">AE112+AD112+AC112</f>
        <v>0</v>
      </c>
      <c r="AG112" s="5656">
        <f t="shared" ref="AG112:AG116" si="654">BR112+CT112+BR119+CT119+DV112+DV119</f>
        <v>0</v>
      </c>
      <c r="AH112" s="5658">
        <f>BS112+CU112+BS119+CU119+DW112+DW119</f>
        <v>0</v>
      </c>
      <c r="AI112" s="5656">
        <f t="shared" ref="AI112:AI116" si="655">BT112+CV112+BT119+CV119+DX112+DX119</f>
        <v>0</v>
      </c>
      <c r="AJ112" s="5656">
        <f t="shared" ref="AJ112:AJ116" si="656">BU112+CW112+BU119+CW119+DY112+DY119</f>
        <v>0</v>
      </c>
      <c r="AK112" s="5656">
        <f t="shared" ref="AK112:AK116" si="657">BV112+CX112+BV119+CX119+DZ112+DZ119</f>
        <v>0</v>
      </c>
      <c r="AL112" s="5656">
        <f t="shared" ref="AL112:AL116" si="658">BW112+CY112+BW119+CY119+EA112+EA119</f>
        <v>0</v>
      </c>
      <c r="AM112" s="5657">
        <f t="shared" ref="AM112:AM116" si="659">AL112+AK112+AJ112+AI112+AH112</f>
        <v>0</v>
      </c>
      <c r="AN112" s="5659">
        <f>BX112+CZ112+BX119+CZ119+EB112+EB119</f>
        <v>0</v>
      </c>
      <c r="AO112" s="5659">
        <f t="shared" ref="AO112:AO116" si="660">BY112+DA112+BY119+DA119+EC112+EC119</f>
        <v>0</v>
      </c>
      <c r="AP112" s="5659">
        <f>BZ112+DB112+DB119+BZ119+ED112+ED119</f>
        <v>0</v>
      </c>
      <c r="AQ112" s="5657">
        <f t="shared" ref="AQ112:AQ116" si="661">AP112+AO112+AN112</f>
        <v>0</v>
      </c>
      <c r="AR112" s="5660">
        <f>CA112+DC112+CA119+DC119+EE112+EE119</f>
        <v>0</v>
      </c>
      <c r="AS112" s="5661">
        <f t="shared" ref="AS112:AS116" si="662">AR112+AQ112+AM112+AG112+AF112</f>
        <v>0</v>
      </c>
      <c r="AT112" s="2021"/>
      <c r="AU112" s="5656">
        <f t="shared" ref="AU112:AU116" si="663">CC112+DE112+CC119+DE119+EG112+EG119</f>
        <v>0</v>
      </c>
      <c r="AV112" s="5656">
        <f t="shared" ref="AV112:AV116" si="664">CD112+DF112+CD119+DF119+EH112+EH119</f>
        <v>0</v>
      </c>
      <c r="AW112" s="2003"/>
      <c r="AX112" s="2004"/>
      <c r="AY112" s="5682">
        <f t="shared" ref="AY112:AY116" si="665">AX112+AW112+AV112+AU112+AT112</f>
        <v>0</v>
      </c>
      <c r="AZ112" s="2006"/>
      <c r="BA112" s="5656">
        <f t="shared" ref="BA112:BA117" si="666">AY112+AS112+AA112-Z112</f>
        <v>0</v>
      </c>
      <c r="BB112" s="2159"/>
      <c r="BC112" s="5683" t="str">
        <f>الاعدادات!$D$6</f>
        <v>2022 وما قبلها</v>
      </c>
      <c r="BD112" s="82"/>
      <c r="BE112" s="83"/>
      <c r="BF112" s="83"/>
      <c r="BG112" s="84"/>
      <c r="BH112" s="84"/>
      <c r="BI112" s="84"/>
      <c r="BJ112" s="85"/>
      <c r="BK112" s="86"/>
      <c r="BL112" s="87"/>
      <c r="BM112" s="87"/>
      <c r="BN112" s="88"/>
      <c r="BO112" s="88"/>
      <c r="BP112" s="89"/>
      <c r="BQ112" s="77">
        <f t="shared" ref="BQ112:BQ117" si="667">BP112+BO112+BN112+BM112+BL112+BK112+BJ112+BI112+BH112+BG112+BF112+BE112+BD112</f>
        <v>0</v>
      </c>
      <c r="BR112" s="90"/>
      <c r="BS112" s="91"/>
      <c r="BT112" s="92"/>
      <c r="BU112" s="93"/>
      <c r="BV112" s="94"/>
      <c r="BW112" s="95"/>
      <c r="BX112" s="96"/>
      <c r="BY112" s="97"/>
      <c r="BZ112" s="98"/>
      <c r="CA112" s="99"/>
      <c r="CB112" s="79">
        <f t="shared" ref="CB112:CB116" si="668">CA112+BZ112+BY112+BX112+BW112+BV112+BU112+BT112+BS112+BR112+BQ112</f>
        <v>0</v>
      </c>
      <c r="CC112" s="80"/>
      <c r="CD112" s="78"/>
      <c r="CE112" s="100"/>
      <c r="CF112" s="101"/>
      <c r="CG112" s="83"/>
      <c r="CH112" s="83"/>
      <c r="CI112" s="84"/>
      <c r="CJ112" s="84"/>
      <c r="CK112" s="84"/>
      <c r="CL112" s="85"/>
      <c r="CM112" s="86"/>
      <c r="CN112" s="87"/>
      <c r="CO112" s="87"/>
      <c r="CP112" s="88"/>
      <c r="CQ112" s="88"/>
      <c r="CR112" s="89"/>
      <c r="CS112" s="77">
        <f t="shared" ref="CS112:CS117" si="669">CR112+CQ112+CP112+CO112+CN112+CM112+CL112+CK112+CJ112+CI112+CH112+CG112+CF112</f>
        <v>0</v>
      </c>
      <c r="CT112" s="90"/>
      <c r="CU112" s="91"/>
      <c r="CV112" s="92"/>
      <c r="CW112" s="93"/>
      <c r="CX112" s="94"/>
      <c r="CY112" s="95"/>
      <c r="CZ112" s="96"/>
      <c r="DA112" s="97"/>
      <c r="DB112" s="98"/>
      <c r="DC112" s="99"/>
      <c r="DD112" s="81">
        <f t="shared" ref="DD112:DD113" si="670">SUM(CS112:DC112)</f>
        <v>0</v>
      </c>
      <c r="DE112" s="80"/>
      <c r="DF112" s="78"/>
      <c r="DG112" s="102"/>
      <c r="DH112" s="101"/>
      <c r="DI112" s="83"/>
      <c r="DJ112" s="83"/>
      <c r="DK112" s="84"/>
      <c r="DL112" s="84"/>
      <c r="DM112" s="84"/>
      <c r="DN112" s="85"/>
      <c r="DO112" s="86"/>
      <c r="DP112" s="87"/>
      <c r="DQ112" s="87"/>
      <c r="DR112" s="88"/>
      <c r="DS112" s="88"/>
      <c r="DT112" s="89"/>
      <c r="DU112" s="77">
        <f t="shared" ref="DU112:DU114" si="671">DT112+DS112+DR112+DQ112+DP112+DO112+DN112+DM112+DL112+DK112+DJ112+DI112+DH112</f>
        <v>0</v>
      </c>
      <c r="DV112" s="90"/>
      <c r="DW112" s="91"/>
      <c r="DX112" s="92"/>
      <c r="DY112" s="93"/>
      <c r="DZ112" s="94"/>
      <c r="EA112" s="95"/>
      <c r="EB112" s="96"/>
      <c r="EC112" s="97"/>
      <c r="ED112" s="98"/>
      <c r="EE112" s="99"/>
      <c r="EF112" s="81">
        <f t="shared" ref="EF112:EF113" si="672">SUM(DU112:EE112)</f>
        <v>0</v>
      </c>
      <c r="EG112" s="80"/>
      <c r="EH112" s="78"/>
      <c r="EI112" s="102"/>
      <c r="EJ112" s="5675" t="str">
        <f>الاعدادات!$D$6</f>
        <v>2022 وما قبلها</v>
      </c>
      <c r="EK112" s="68">
        <f t="shared" ref="EK112:EK116" si="673">AM112+AG112-EL112-EM112</f>
        <v>0</v>
      </c>
      <c r="EL112" s="69"/>
      <c r="EM112" s="69"/>
      <c r="EN112" s="70">
        <f>SUM(EK112:EM112)</f>
        <v>0</v>
      </c>
      <c r="EO112" s="68">
        <f t="shared" ref="EO112:EO116" si="674">AT112-EQ112-EP112</f>
        <v>0</v>
      </c>
      <c r="EP112" s="69"/>
      <c r="EQ112" s="69"/>
      <c r="ER112" s="70">
        <f>SUM(EO112:EQ112)</f>
        <v>0</v>
      </c>
      <c r="ES112" s="68">
        <f t="shared" ref="ES112:ES116" si="675">AU112-EU112-ET112</f>
        <v>0</v>
      </c>
      <c r="ET112" s="69"/>
      <c r="EU112" s="71"/>
      <c r="EV112" s="70">
        <f t="shared" ref="EV112:EV117" si="676">EU112+ET112+ES112</f>
        <v>0</v>
      </c>
      <c r="EW112" s="68">
        <f t="shared" ref="EW112:EW116" si="677">AV112-EX112</f>
        <v>0</v>
      </c>
      <c r="EX112" s="69"/>
      <c r="EY112" s="70">
        <f>SUM(EW112:EX112)</f>
        <v>0</v>
      </c>
      <c r="EZ112" s="68">
        <f>FK112+FO112</f>
        <v>0</v>
      </c>
      <c r="FA112" s="68">
        <f>FL112+FP112</f>
        <v>0</v>
      </c>
      <c r="FB112" s="68">
        <f>FM112+FQ112</f>
        <v>0</v>
      </c>
      <c r="FC112" s="68">
        <f>FN112+FR112</f>
        <v>0</v>
      </c>
      <c r="FD112" s="68">
        <f t="shared" ref="FD112:FD117" si="678">EK112+EO112+ES112+EW112+EZ112</f>
        <v>0</v>
      </c>
      <c r="FE112" s="72">
        <f t="shared" ref="FE112:FE117" si="679">EL112+EP112+ET112+FA112+EX112</f>
        <v>0</v>
      </c>
      <c r="FF112" s="72">
        <f t="shared" ref="FF112:FF117" si="680">FB112+EU112+EQ112+EM112</f>
        <v>0</v>
      </c>
      <c r="FG112" s="70">
        <f t="shared" ref="FG112:FG117" si="681">SUM(FD112:FF112)</f>
        <v>0</v>
      </c>
      <c r="FH112" t="str">
        <f t="shared" ref="FH112:FH116" si="682">IF(OR(EZ112&lt;0,EW112&lt;0,ES112&lt;0,EO112&lt;0,EK112&lt;0,Z112 &lt;&gt; AY112+AS112+AA112), "wrong", "ok")</f>
        <v>ok</v>
      </c>
      <c r="FK112" s="68">
        <f>AX112-FL112-FM112</f>
        <v>0</v>
      </c>
      <c r="FL112" s="69"/>
      <c r="FM112" s="69"/>
      <c r="FN112" s="70">
        <f>SUM(FK112:FM112)</f>
        <v>0</v>
      </c>
      <c r="FO112" s="68">
        <f>AW112-FP112-FQ112</f>
        <v>0</v>
      </c>
      <c r="FP112" s="69"/>
      <c r="FQ112" s="69"/>
      <c r="FR112" s="70">
        <f>SUM(FO112:FQ112)</f>
        <v>0</v>
      </c>
    </row>
    <row r="113" spans="1:174" ht="48" customHeight="1" thickBot="1">
      <c r="A113" s="6228"/>
      <c r="B113" s="6250" t="str" cm="1">
        <f t="array" ref="B113">_xlfn.XLOOKUP(1, (INDEX(التشكيل_القديم!$L$5:$S$49, ,6)=$A111) * (INDEX(التشكيل_القديم!$L$5:$S$49, ,7)="عضو يسار"), INDEX(التشكيل_القديم!$L$5:$S$49, ,2))</f>
        <v>محمد سامح حلمي مرسي</v>
      </c>
      <c r="C113" s="6250"/>
      <c r="D113" s="6250"/>
      <c r="E113" s="6250"/>
      <c r="F113" s="6250"/>
      <c r="G113" s="6250"/>
      <c r="H113" s="2170" cm="1">
        <f t="array" ref="H113">_xlfn.XLOOKUP(1, (INDEX(التشكيل_القديم!$L$5:$S$49, ,6)=$A111) * (INDEX(التشكيل_القديم!$L$5:$S$49, ,7)="عضو يسار"), INDEX(التشكيل_القديم!$L$5:$S$49, ,3))</f>
        <v>512</v>
      </c>
      <c r="I113" s="2171" t="str" cm="1">
        <f t="array" ref="I113">_xlfn.XLOOKUP(1, (INDEX(التشكيل_القديم!$L$5:$S$49, ,6)=$A111) * (INDEX(التشكيل_القديم!$L$5:$S$49, ,7)="عضو يسار"), INDEX(التشكيل_القديم!$L$5:$S$49, ,4))</f>
        <v>ق</v>
      </c>
      <c r="J113" s="6232"/>
      <c r="K113" s="6235"/>
      <c r="L113" s="5675">
        <f>الاعدادات!$D$7</f>
        <v>2023</v>
      </c>
      <c r="M113" s="2013">
        <v>10</v>
      </c>
      <c r="N113" s="64"/>
      <c r="O113" s="64"/>
      <c r="P113" s="64"/>
      <c r="Q113" s="64"/>
      <c r="R113" s="64"/>
      <c r="S113" s="64"/>
      <c r="T113" s="64"/>
      <c r="U113" s="64"/>
      <c r="V113" s="64"/>
      <c r="W113" s="64"/>
      <c r="X113" s="64"/>
      <c r="Y113" s="2018"/>
      <c r="Z113" s="5679">
        <f t="shared" ref="Z113:Z116" si="683">Y113+X113+U113+T113+S113+R113+Q113+P113+O113+N113+M113-W113</f>
        <v>10</v>
      </c>
      <c r="AA113" s="2007"/>
      <c r="AB113" s="63"/>
      <c r="AC113" s="5662">
        <f t="shared" ref="AC113:AC116" si="684">SUM(BD113:BJ113,CF113:CL113,BD120:BJ120,CF120:CL120,DH113:DN113,DH120:DN120)</f>
        <v>0</v>
      </c>
      <c r="AD113" s="5662">
        <f t="shared" ref="AD113:AD116" si="685">SUM(BK113:BO113,CM113:CQ113,BK120:BO120,CM120:CQ120,DO113:DS113,DO120:DS120)</f>
        <v>0</v>
      </c>
      <c r="AE113" s="5662">
        <f>BP113+CR113+BP120+CR120+DT113+DT120</f>
        <v>0</v>
      </c>
      <c r="AF113" s="5663">
        <f t="shared" si="653"/>
        <v>0</v>
      </c>
      <c r="AG113" s="5662">
        <f t="shared" si="654"/>
        <v>0</v>
      </c>
      <c r="AH113" s="5664">
        <f t="shared" ref="AH113:AH116" si="686">BS113+CU113+BS120+CU120+DW113+DW120</f>
        <v>0</v>
      </c>
      <c r="AI113" s="5662">
        <f t="shared" si="655"/>
        <v>0</v>
      </c>
      <c r="AJ113" s="5662">
        <f t="shared" si="656"/>
        <v>0</v>
      </c>
      <c r="AK113" s="5662">
        <f t="shared" si="657"/>
        <v>0</v>
      </c>
      <c r="AL113" s="5662">
        <f t="shared" si="658"/>
        <v>0</v>
      </c>
      <c r="AM113" s="5663">
        <f t="shared" si="659"/>
        <v>0</v>
      </c>
      <c r="AN113" s="5665">
        <f t="shared" ref="AN113:AN116" si="687">BX113+CZ113+BX120+CZ120+EB113+EB120</f>
        <v>0</v>
      </c>
      <c r="AO113" s="5665">
        <f t="shared" si="660"/>
        <v>0</v>
      </c>
      <c r="AP113" s="5665">
        <f>BZ113+DB113+DB120+BZ120+ED113+ED120</f>
        <v>0</v>
      </c>
      <c r="AQ113" s="5663">
        <f t="shared" si="661"/>
        <v>0</v>
      </c>
      <c r="AR113" s="5666">
        <f>CA113+DC113+CA120+DC120+EE113+EE120</f>
        <v>0</v>
      </c>
      <c r="AS113" s="5667">
        <f t="shared" si="662"/>
        <v>0</v>
      </c>
      <c r="AT113" s="2007"/>
      <c r="AU113" s="5662">
        <f t="shared" si="663"/>
        <v>0</v>
      </c>
      <c r="AV113" s="5662">
        <f t="shared" si="664"/>
        <v>0</v>
      </c>
      <c r="AW113" s="64"/>
      <c r="AX113" s="64"/>
      <c r="AY113" s="65">
        <f t="shared" si="665"/>
        <v>0</v>
      </c>
      <c r="AZ113" s="66"/>
      <c r="BA113" s="5662">
        <f t="shared" si="666"/>
        <v>-10</v>
      </c>
      <c r="BB113" s="2159"/>
      <c r="BC113" s="5683">
        <f>الاعدادات!$D$7</f>
        <v>2023</v>
      </c>
      <c r="BD113" s="82"/>
      <c r="BE113" s="83"/>
      <c r="BF113" s="83"/>
      <c r="BG113" s="103"/>
      <c r="BH113" s="84"/>
      <c r="BI113" s="84"/>
      <c r="BJ113" s="85"/>
      <c r="BK113" s="86"/>
      <c r="BL113" s="87"/>
      <c r="BM113" s="87"/>
      <c r="BN113" s="88"/>
      <c r="BO113" s="88"/>
      <c r="BP113" s="89"/>
      <c r="BQ113" s="77">
        <f t="shared" si="667"/>
        <v>0</v>
      </c>
      <c r="BR113" s="90"/>
      <c r="BS113" s="91"/>
      <c r="BT113" s="92"/>
      <c r="BU113" s="93"/>
      <c r="BV113" s="94"/>
      <c r="BW113" s="95"/>
      <c r="BX113" s="96"/>
      <c r="BY113" s="97"/>
      <c r="BZ113" s="98"/>
      <c r="CA113" s="99"/>
      <c r="CB113" s="79">
        <f t="shared" si="668"/>
        <v>0</v>
      </c>
      <c r="CC113" s="104"/>
      <c r="CD113" s="92"/>
      <c r="CE113" s="100"/>
      <c r="CF113" s="101"/>
      <c r="CG113" s="83"/>
      <c r="CH113" s="83"/>
      <c r="CI113" s="84"/>
      <c r="CJ113" s="84"/>
      <c r="CK113" s="84"/>
      <c r="CL113" s="85"/>
      <c r="CM113" s="86"/>
      <c r="CN113" s="87"/>
      <c r="CO113" s="87"/>
      <c r="CP113" s="88"/>
      <c r="CQ113" s="88"/>
      <c r="CR113" s="89"/>
      <c r="CS113" s="77">
        <f t="shared" si="669"/>
        <v>0</v>
      </c>
      <c r="CT113" s="90"/>
      <c r="CU113" s="91"/>
      <c r="CV113" s="92"/>
      <c r="CW113" s="93"/>
      <c r="CX113" s="94"/>
      <c r="CY113" s="95"/>
      <c r="CZ113" s="96"/>
      <c r="DA113" s="97"/>
      <c r="DB113" s="98"/>
      <c r="DC113" s="99"/>
      <c r="DD113" s="81">
        <f t="shared" si="670"/>
        <v>0</v>
      </c>
      <c r="DE113" s="104"/>
      <c r="DF113" s="92"/>
      <c r="DG113" s="102"/>
      <c r="DH113" s="101"/>
      <c r="DI113" s="83"/>
      <c r="DJ113" s="83"/>
      <c r="DK113" s="84"/>
      <c r="DL113" s="84"/>
      <c r="DM113" s="84"/>
      <c r="DN113" s="85"/>
      <c r="DO113" s="86"/>
      <c r="DP113" s="87"/>
      <c r="DQ113" s="87"/>
      <c r="DR113" s="88"/>
      <c r="DS113" s="88"/>
      <c r="DT113" s="89"/>
      <c r="DU113" s="77">
        <f t="shared" si="671"/>
        <v>0</v>
      </c>
      <c r="DV113" s="90"/>
      <c r="DW113" s="91"/>
      <c r="DX113" s="92"/>
      <c r="DY113" s="93"/>
      <c r="DZ113" s="94"/>
      <c r="EA113" s="95"/>
      <c r="EB113" s="96"/>
      <c r="EC113" s="97"/>
      <c r="ED113" s="98"/>
      <c r="EE113" s="99"/>
      <c r="EF113" s="81">
        <f t="shared" si="672"/>
        <v>0</v>
      </c>
      <c r="EG113" s="104"/>
      <c r="EH113" s="92"/>
      <c r="EI113" s="102"/>
      <c r="EJ113" s="5675">
        <f>الاعدادات!$D$7</f>
        <v>2023</v>
      </c>
      <c r="EK113" s="68">
        <f t="shared" si="673"/>
        <v>0</v>
      </c>
      <c r="EL113" s="69"/>
      <c r="EM113" s="69"/>
      <c r="EN113" s="70">
        <f t="shared" ref="EN113:EN116" si="688">SUM(EK113:EM113)</f>
        <v>0</v>
      </c>
      <c r="EO113" s="68">
        <f t="shared" si="674"/>
        <v>0</v>
      </c>
      <c r="EP113" s="69"/>
      <c r="EQ113" s="69"/>
      <c r="ER113" s="70">
        <f t="shared" ref="ER113:ER116" si="689">SUM(EO113:EQ113)</f>
        <v>0</v>
      </c>
      <c r="ES113" s="68">
        <f t="shared" si="675"/>
        <v>0</v>
      </c>
      <c r="ET113" s="69"/>
      <c r="EU113" s="71"/>
      <c r="EV113" s="70">
        <f t="shared" si="676"/>
        <v>0</v>
      </c>
      <c r="EW113" s="68">
        <f t="shared" si="677"/>
        <v>0</v>
      </c>
      <c r="EX113" s="69"/>
      <c r="EY113" s="70">
        <f t="shared" ref="EY113:EY116" si="690">SUM(EW113:EX113)</f>
        <v>0</v>
      </c>
      <c r="EZ113" s="68">
        <f t="shared" ref="EZ113:EZ116" si="691">FK113+FO113</f>
        <v>0</v>
      </c>
      <c r="FA113" s="68">
        <f t="shared" ref="FA113:FA116" si="692">FL113+FP113</f>
        <v>0</v>
      </c>
      <c r="FB113" s="68">
        <f t="shared" ref="FB113:FB116" si="693">FM113+FQ113</f>
        <v>0</v>
      </c>
      <c r="FC113" s="68">
        <f t="shared" ref="FC113:FC116" si="694">FN113+FR113</f>
        <v>0</v>
      </c>
      <c r="FD113" s="68">
        <f t="shared" si="678"/>
        <v>0</v>
      </c>
      <c r="FE113" s="72">
        <f t="shared" si="679"/>
        <v>0</v>
      </c>
      <c r="FF113" s="72">
        <f t="shared" si="680"/>
        <v>0</v>
      </c>
      <c r="FG113" s="70">
        <f t="shared" si="681"/>
        <v>0</v>
      </c>
      <c r="FH113" t="str">
        <f t="shared" si="682"/>
        <v>wrong</v>
      </c>
      <c r="FK113" s="68">
        <f t="shared" ref="FK113:FK116" si="695">AX113-FL113-FM113</f>
        <v>0</v>
      </c>
      <c r="FL113" s="69"/>
      <c r="FM113" s="69"/>
      <c r="FN113" s="70">
        <f t="shared" ref="FN113:FN116" si="696">SUM(FK113:FM113)</f>
        <v>0</v>
      </c>
      <c r="FO113" s="68">
        <f t="shared" ref="FO113:FO116" si="697">AW113-FP113-FQ113</f>
        <v>0</v>
      </c>
      <c r="FP113" s="69"/>
      <c r="FQ113" s="69"/>
      <c r="FR113" s="70">
        <f t="shared" ref="FR113:FR116" si="698">SUM(FO113:FQ113)</f>
        <v>0</v>
      </c>
    </row>
    <row r="114" spans="1:174" ht="48" customHeight="1" thickBot="1">
      <c r="A114" s="6228"/>
      <c r="B114" s="6250" t="str" cm="1">
        <f t="array" ref="B114">IFERROR(_xlfn.XLOOKUP(1, (INDEX(التشكيل_القديم!$L$5:$S$49, ,6)=$A111) * (INDEX(التشكيل_القديم!$L$5:$S$49, ,7)="عضو يسار اليسار"), INDEX(التشكيل_القديم!$L$5:$S$49, ,2)),"")</f>
        <v/>
      </c>
      <c r="C114" s="6250"/>
      <c r="D114" s="6250"/>
      <c r="E114" s="6250"/>
      <c r="F114" s="6250"/>
      <c r="G114" s="6250"/>
      <c r="H114" s="2170" t="str" cm="1">
        <f t="array" ref="H114">IFERROR(_xlfn.XLOOKUP(1, (INDEX(التشكيل_القديم!$L$5:$S$49, ,6)=$A111) * (INDEX(التشكيل_القديم!$L$5:$S$49, ,7)="عضو يسار اليسار"), INDEX(التشكيل_القديم!$L$5:$S$49, ,3)),"")</f>
        <v/>
      </c>
      <c r="I114" s="2171" t="str" cm="1">
        <f t="array" ref="I114">IFERROR(_xlfn.XLOOKUP(1, (INDEX(التشكيل_القديم!$L$5:$S$49, ,6)=$A111) * (INDEX(التشكيل_القديم!$L$5:$S$49, ,7)="عضو يسار اليسار"), INDEX(التشكيل_القديم!$L$5:$S$49, ,4)),"")</f>
        <v/>
      </c>
      <c r="J114" s="6232"/>
      <c r="K114" s="6235"/>
      <c r="L114" s="5675">
        <f>الاعدادات!$D$8</f>
        <v>2024</v>
      </c>
      <c r="M114" s="2014">
        <v>33</v>
      </c>
      <c r="N114" s="1997"/>
      <c r="O114" s="1997"/>
      <c r="P114" s="1997"/>
      <c r="Q114" s="1997"/>
      <c r="R114" s="1997"/>
      <c r="S114" s="1997"/>
      <c r="T114" s="1997"/>
      <c r="U114" s="1997"/>
      <c r="V114" s="1997"/>
      <c r="W114" s="1997"/>
      <c r="X114" s="1997"/>
      <c r="Y114" s="2019"/>
      <c r="Z114" s="5680">
        <f t="shared" si="683"/>
        <v>33</v>
      </c>
      <c r="AA114" s="2022"/>
      <c r="AB114" s="1999"/>
      <c r="AC114" s="2002">
        <f t="shared" si="684"/>
        <v>0</v>
      </c>
      <c r="AD114" s="2002">
        <f t="shared" si="685"/>
        <v>0</v>
      </c>
      <c r="AE114" s="2002">
        <f>BP114+CR114+BP121+CR121+DT114+DT121</f>
        <v>0</v>
      </c>
      <c r="AF114" s="5668">
        <f t="shared" si="653"/>
        <v>0</v>
      </c>
      <c r="AG114" s="2002">
        <f t="shared" si="654"/>
        <v>0</v>
      </c>
      <c r="AH114" s="5669">
        <f t="shared" si="686"/>
        <v>0</v>
      </c>
      <c r="AI114" s="2002">
        <f t="shared" si="655"/>
        <v>0</v>
      </c>
      <c r="AJ114" s="2002">
        <f t="shared" si="656"/>
        <v>0</v>
      </c>
      <c r="AK114" s="2002">
        <f t="shared" si="657"/>
        <v>0</v>
      </c>
      <c r="AL114" s="2002">
        <f t="shared" si="658"/>
        <v>0</v>
      </c>
      <c r="AM114" s="5668">
        <f t="shared" si="659"/>
        <v>0</v>
      </c>
      <c r="AN114" s="2177">
        <f t="shared" si="687"/>
        <v>0</v>
      </c>
      <c r="AO114" s="2177">
        <f t="shared" si="660"/>
        <v>0</v>
      </c>
      <c r="AP114" s="2177">
        <f>BZ114+DB114+DB121+BZ121+ED114+ED121</f>
        <v>0</v>
      </c>
      <c r="AQ114" s="5668">
        <f t="shared" si="661"/>
        <v>0</v>
      </c>
      <c r="AR114" s="5670">
        <f>CA114+DC114+CA121+DC121+EE114+EE121</f>
        <v>0</v>
      </c>
      <c r="AS114" s="5671">
        <f t="shared" si="662"/>
        <v>0</v>
      </c>
      <c r="AT114" s="2022"/>
      <c r="AU114" s="2002">
        <f t="shared" si="663"/>
        <v>0</v>
      </c>
      <c r="AV114" s="2002">
        <f t="shared" si="664"/>
        <v>0</v>
      </c>
      <c r="AW114" s="1997"/>
      <c r="AX114" s="1998"/>
      <c r="AY114" s="2000">
        <f t="shared" si="665"/>
        <v>0</v>
      </c>
      <c r="AZ114" s="2001"/>
      <c r="BA114" s="2002">
        <f t="shared" si="666"/>
        <v>-33</v>
      </c>
      <c r="BB114" s="2159"/>
      <c r="BC114" s="5683">
        <f>الاعدادات!$D$8</f>
        <v>2024</v>
      </c>
      <c r="BD114" s="82"/>
      <c r="BE114" s="83"/>
      <c r="BF114" s="83"/>
      <c r="BG114" s="84"/>
      <c r="BH114" s="84"/>
      <c r="BI114" s="84"/>
      <c r="BJ114" s="85"/>
      <c r="BK114" s="86"/>
      <c r="BL114" s="87"/>
      <c r="BM114" s="87"/>
      <c r="BN114" s="88"/>
      <c r="BO114" s="88"/>
      <c r="BP114" s="89"/>
      <c r="BQ114" s="77">
        <f t="shared" si="667"/>
        <v>0</v>
      </c>
      <c r="BR114" s="90"/>
      <c r="BS114" s="91"/>
      <c r="BT114" s="92"/>
      <c r="BU114" s="93"/>
      <c r="BV114" s="94"/>
      <c r="BW114" s="95"/>
      <c r="BX114" s="96"/>
      <c r="BY114" s="97"/>
      <c r="BZ114" s="98"/>
      <c r="CA114" s="99"/>
      <c r="CB114" s="79">
        <f t="shared" si="668"/>
        <v>0</v>
      </c>
      <c r="CC114" s="104"/>
      <c r="CD114" s="92"/>
      <c r="CE114" s="100"/>
      <c r="CF114" s="101"/>
      <c r="CG114" s="83"/>
      <c r="CH114" s="83"/>
      <c r="CI114" s="84"/>
      <c r="CJ114" s="84"/>
      <c r="CK114" s="84"/>
      <c r="CL114" s="85"/>
      <c r="CM114" s="86"/>
      <c r="CN114" s="87"/>
      <c r="CO114" s="87"/>
      <c r="CP114" s="88"/>
      <c r="CQ114" s="88"/>
      <c r="CR114" s="89"/>
      <c r="CS114" s="77">
        <f t="shared" si="669"/>
        <v>0</v>
      </c>
      <c r="CT114" s="90"/>
      <c r="CU114" s="91"/>
      <c r="CV114" s="92"/>
      <c r="CW114" s="93"/>
      <c r="CX114" s="94"/>
      <c r="CY114" s="95"/>
      <c r="CZ114" s="96"/>
      <c r="DA114" s="97"/>
      <c r="DB114" s="98"/>
      <c r="DC114" s="99"/>
      <c r="DD114" s="81">
        <f>SUM(CS114:DC114)</f>
        <v>0</v>
      </c>
      <c r="DE114" s="104"/>
      <c r="DF114" s="92"/>
      <c r="DG114" s="102"/>
      <c r="DH114" s="101"/>
      <c r="DI114" s="83"/>
      <c r="DJ114" s="83"/>
      <c r="DK114" s="84"/>
      <c r="DL114" s="84"/>
      <c r="DM114" s="84"/>
      <c r="DN114" s="85"/>
      <c r="DO114" s="86"/>
      <c r="DP114" s="87"/>
      <c r="DQ114" s="87"/>
      <c r="DR114" s="88"/>
      <c r="DS114" s="88"/>
      <c r="DT114" s="89"/>
      <c r="DU114" s="77">
        <f t="shared" si="671"/>
        <v>0</v>
      </c>
      <c r="DV114" s="90"/>
      <c r="DW114" s="91"/>
      <c r="DX114" s="92"/>
      <c r="DY114" s="93"/>
      <c r="DZ114" s="94"/>
      <c r="EA114" s="95"/>
      <c r="EB114" s="96"/>
      <c r="EC114" s="97"/>
      <c r="ED114" s="98"/>
      <c r="EE114" s="99"/>
      <c r="EF114" s="81">
        <f>SUM(DU114:EE114)</f>
        <v>0</v>
      </c>
      <c r="EG114" s="104"/>
      <c r="EH114" s="92"/>
      <c r="EI114" s="102"/>
      <c r="EJ114" s="5675">
        <f>الاعدادات!$D$8</f>
        <v>2024</v>
      </c>
      <c r="EK114" s="68">
        <f t="shared" si="673"/>
        <v>0</v>
      </c>
      <c r="EL114" s="69"/>
      <c r="EM114" s="69"/>
      <c r="EN114" s="70">
        <f t="shared" si="688"/>
        <v>0</v>
      </c>
      <c r="EO114" s="68">
        <f t="shared" si="674"/>
        <v>0</v>
      </c>
      <c r="EP114" s="69"/>
      <c r="EQ114" s="69"/>
      <c r="ER114" s="70">
        <f t="shared" si="689"/>
        <v>0</v>
      </c>
      <c r="ES114" s="68">
        <f t="shared" si="675"/>
        <v>0</v>
      </c>
      <c r="ET114" s="69"/>
      <c r="EU114" s="71"/>
      <c r="EV114" s="70">
        <f t="shared" si="676"/>
        <v>0</v>
      </c>
      <c r="EW114" s="68">
        <f t="shared" si="677"/>
        <v>0</v>
      </c>
      <c r="EX114" s="69"/>
      <c r="EY114" s="70">
        <f t="shared" si="690"/>
        <v>0</v>
      </c>
      <c r="EZ114" s="68">
        <f t="shared" si="691"/>
        <v>0</v>
      </c>
      <c r="FA114" s="68">
        <f t="shared" si="692"/>
        <v>0</v>
      </c>
      <c r="FB114" s="68">
        <f t="shared" si="693"/>
        <v>0</v>
      </c>
      <c r="FC114" s="68">
        <f t="shared" si="694"/>
        <v>0</v>
      </c>
      <c r="FD114" s="68">
        <f t="shared" si="678"/>
        <v>0</v>
      </c>
      <c r="FE114" s="72">
        <f t="shared" si="679"/>
        <v>0</v>
      </c>
      <c r="FF114" s="72">
        <f t="shared" si="680"/>
        <v>0</v>
      </c>
      <c r="FG114" s="70">
        <f t="shared" si="681"/>
        <v>0</v>
      </c>
      <c r="FH114" t="str">
        <f t="shared" si="682"/>
        <v>wrong</v>
      </c>
      <c r="FK114" s="68">
        <f t="shared" si="695"/>
        <v>0</v>
      </c>
      <c r="FL114" s="69"/>
      <c r="FM114" s="69"/>
      <c r="FN114" s="70">
        <f t="shared" si="696"/>
        <v>0</v>
      </c>
      <c r="FO114" s="68">
        <f t="shared" si="697"/>
        <v>0</v>
      </c>
      <c r="FP114" s="69"/>
      <c r="FQ114" s="69"/>
      <c r="FR114" s="70">
        <f t="shared" si="698"/>
        <v>0</v>
      </c>
    </row>
    <row r="115" spans="1:174" ht="48" customHeight="1" thickBot="1">
      <c r="A115" s="6228"/>
      <c r="B115" s="6310" t="str" cm="1">
        <f t="array" ref="B115">IFERROR(_xlfn.XLOOKUP(1, (INDEX(التشكيل_القديم!$L$5:$S$49, ,6)=$A111) * (INDEX(التشكيل_القديم!$L$5:$S$49, ,7)="عضو خامس "), INDEX(التشكيل_القديم!$L$5:$S$49, ,2)),"")</f>
        <v/>
      </c>
      <c r="C115" s="6310"/>
      <c r="D115" s="6310"/>
      <c r="E115" s="6310"/>
      <c r="F115" s="6310"/>
      <c r="G115" s="6310"/>
      <c r="H115" s="2170" t="str" cm="1">
        <f t="array" ref="H115">IFERROR(_xlfn.XLOOKUP(1, (INDEX(التشكيل_القديم!$L$5:$S$49, ,6)=$A111) * (INDEX(التشكيل_القديم!$L$5:$S$49, ,7)="عضو خامس"), INDEX(التشكيل_القديم!$L$5:$S$49, ,3)),"")</f>
        <v/>
      </c>
      <c r="I115" s="2171" t="str" cm="1">
        <f t="array" ref="I115">IFERROR(_xlfn.XLOOKUP(1, (INDEX(التشكيل_القديم!$L$5:$S$49, ,6)=$A111) * (INDEX(التشكيل_القديم!$L$5:$S$49, ,7)="عضو خامس"), INDEX(التشكيل_القديم!$L$5:$S$49, ,4)),"")</f>
        <v/>
      </c>
      <c r="J115" s="6232"/>
      <c r="K115" s="6235"/>
      <c r="L115" s="5675">
        <f>الاعدادات!$D$9</f>
        <v>2025</v>
      </c>
      <c r="M115" s="2015">
        <v>48</v>
      </c>
      <c r="N115" s="64"/>
      <c r="O115" s="64"/>
      <c r="P115" s="64"/>
      <c r="Q115" s="64"/>
      <c r="R115" s="64"/>
      <c r="S115" s="64"/>
      <c r="T115" s="64"/>
      <c r="U115" s="64"/>
      <c r="V115" s="64"/>
      <c r="W115" s="64"/>
      <c r="X115" s="64"/>
      <c r="Y115" s="2018"/>
      <c r="Z115" s="5679">
        <f t="shared" si="683"/>
        <v>48</v>
      </c>
      <c r="AA115" s="2007"/>
      <c r="AB115" s="63"/>
      <c r="AC115" s="5662">
        <f t="shared" si="684"/>
        <v>0</v>
      </c>
      <c r="AD115" s="5662">
        <f t="shared" si="685"/>
        <v>0</v>
      </c>
      <c r="AE115" s="5662">
        <f>BP115+CR115+BP122+CR122+DT115+DT122</f>
        <v>0</v>
      </c>
      <c r="AF115" s="5663">
        <f t="shared" si="653"/>
        <v>0</v>
      </c>
      <c r="AG115" s="5662">
        <f t="shared" si="654"/>
        <v>0</v>
      </c>
      <c r="AH115" s="5664">
        <f t="shared" si="686"/>
        <v>0</v>
      </c>
      <c r="AI115" s="5662">
        <f t="shared" si="655"/>
        <v>0</v>
      </c>
      <c r="AJ115" s="5662">
        <f t="shared" si="656"/>
        <v>0</v>
      </c>
      <c r="AK115" s="5662">
        <f t="shared" si="657"/>
        <v>0</v>
      </c>
      <c r="AL115" s="5662">
        <f t="shared" si="658"/>
        <v>0</v>
      </c>
      <c r="AM115" s="5663">
        <f t="shared" si="659"/>
        <v>0</v>
      </c>
      <c r="AN115" s="5665">
        <f t="shared" si="687"/>
        <v>0</v>
      </c>
      <c r="AO115" s="5665">
        <f t="shared" si="660"/>
        <v>0</v>
      </c>
      <c r="AP115" s="5665">
        <f>BZ115+DB115+DB122+BZ122+ED115+ED122</f>
        <v>0</v>
      </c>
      <c r="AQ115" s="5663">
        <f t="shared" si="661"/>
        <v>0</v>
      </c>
      <c r="AR115" s="5666">
        <f>CA115+DC115+CA122+DC122+EE115+EE122</f>
        <v>0</v>
      </c>
      <c r="AS115" s="5667">
        <f t="shared" si="662"/>
        <v>0</v>
      </c>
      <c r="AT115" s="2007"/>
      <c r="AU115" s="5674">
        <f t="shared" si="663"/>
        <v>0</v>
      </c>
      <c r="AV115" s="5674">
        <f t="shared" si="664"/>
        <v>0</v>
      </c>
      <c r="AW115" s="64"/>
      <c r="AX115" s="75"/>
      <c r="AY115" s="65">
        <f t="shared" si="665"/>
        <v>0</v>
      </c>
      <c r="AZ115" s="66"/>
      <c r="BA115" s="5662">
        <f t="shared" si="666"/>
        <v>-48</v>
      </c>
      <c r="BB115" s="2159"/>
      <c r="BC115" s="5683">
        <f>الاعدادات!$D$9</f>
        <v>2025</v>
      </c>
      <c r="BD115" s="82"/>
      <c r="BE115" s="83"/>
      <c r="BF115" s="83"/>
      <c r="BG115" s="84"/>
      <c r="BH115" s="84"/>
      <c r="BI115" s="84"/>
      <c r="BJ115" s="85"/>
      <c r="BK115" s="86"/>
      <c r="BL115" s="87"/>
      <c r="BM115" s="87"/>
      <c r="BN115" s="88"/>
      <c r="BO115" s="88"/>
      <c r="BP115" s="89"/>
      <c r="BQ115" s="77">
        <f t="shared" si="667"/>
        <v>0</v>
      </c>
      <c r="BR115" s="90"/>
      <c r="BS115" s="91"/>
      <c r="BT115" s="92"/>
      <c r="BU115" s="93"/>
      <c r="BV115" s="94"/>
      <c r="BW115" s="95"/>
      <c r="BX115" s="96"/>
      <c r="BY115" s="97"/>
      <c r="BZ115" s="98"/>
      <c r="CA115" s="99"/>
      <c r="CB115" s="79">
        <f t="shared" si="668"/>
        <v>0</v>
      </c>
      <c r="CC115" s="104"/>
      <c r="CD115" s="92"/>
      <c r="CE115" s="100"/>
      <c r="CF115" s="101"/>
      <c r="CG115" s="83"/>
      <c r="CH115" s="83"/>
      <c r="CI115" s="84"/>
      <c r="CJ115" s="84"/>
      <c r="CK115" s="84"/>
      <c r="CL115" s="85"/>
      <c r="CM115" s="86"/>
      <c r="CN115" s="87"/>
      <c r="CO115" s="87"/>
      <c r="CP115" s="88"/>
      <c r="CQ115" s="88"/>
      <c r="CR115" s="89"/>
      <c r="CS115" s="77">
        <f t="shared" si="669"/>
        <v>0</v>
      </c>
      <c r="CT115" s="90"/>
      <c r="CU115" s="91"/>
      <c r="CV115" s="92"/>
      <c r="CW115" s="93"/>
      <c r="CX115" s="94"/>
      <c r="CY115" s="95"/>
      <c r="CZ115" s="96"/>
      <c r="DA115" s="97"/>
      <c r="DB115" s="98"/>
      <c r="DC115" s="99"/>
      <c r="DD115" s="81">
        <f>SUM(CS115:DC115)</f>
        <v>0</v>
      </c>
      <c r="DE115" s="104"/>
      <c r="DF115" s="92"/>
      <c r="DG115" s="102"/>
      <c r="DH115" s="101"/>
      <c r="DI115" s="83"/>
      <c r="DJ115" s="83"/>
      <c r="DK115" s="84"/>
      <c r="DL115" s="84"/>
      <c r="DM115" s="84"/>
      <c r="DN115" s="85"/>
      <c r="DO115" s="86"/>
      <c r="DP115" s="87"/>
      <c r="DQ115" s="87"/>
      <c r="DR115" s="88"/>
      <c r="DS115" s="88"/>
      <c r="DT115" s="89"/>
      <c r="DU115" s="77">
        <f>DT115+DS115+DR115+DQ115+DP115+DO115+DN115+DM115+DL115+DK115+DJ115+DI115+DH115</f>
        <v>0</v>
      </c>
      <c r="DV115" s="90"/>
      <c r="DW115" s="91"/>
      <c r="DX115" s="92"/>
      <c r="DY115" s="93"/>
      <c r="DZ115" s="94"/>
      <c r="EA115" s="95"/>
      <c r="EB115" s="96"/>
      <c r="EC115" s="97"/>
      <c r="ED115" s="98"/>
      <c r="EE115" s="99"/>
      <c r="EF115" s="81">
        <f>SUM(DU115:EE115)</f>
        <v>0</v>
      </c>
      <c r="EG115" s="104"/>
      <c r="EH115" s="92"/>
      <c r="EI115" s="102"/>
      <c r="EJ115" s="5675">
        <f>الاعدادات!$D$9</f>
        <v>2025</v>
      </c>
      <c r="EK115" s="68">
        <f t="shared" si="673"/>
        <v>0</v>
      </c>
      <c r="EL115" s="69"/>
      <c r="EM115" s="69"/>
      <c r="EN115" s="70">
        <f t="shared" si="688"/>
        <v>0</v>
      </c>
      <c r="EO115" s="68">
        <f t="shared" si="674"/>
        <v>0</v>
      </c>
      <c r="EP115" s="69"/>
      <c r="EQ115" s="69"/>
      <c r="ER115" s="70">
        <f t="shared" si="689"/>
        <v>0</v>
      </c>
      <c r="ES115" s="68">
        <f t="shared" si="675"/>
        <v>0</v>
      </c>
      <c r="ET115" s="69"/>
      <c r="EU115" s="71"/>
      <c r="EV115" s="70">
        <f t="shared" si="676"/>
        <v>0</v>
      </c>
      <c r="EW115" s="68">
        <f t="shared" si="677"/>
        <v>0</v>
      </c>
      <c r="EX115" s="69"/>
      <c r="EY115" s="70">
        <f t="shared" si="690"/>
        <v>0</v>
      </c>
      <c r="EZ115" s="68">
        <f t="shared" si="691"/>
        <v>0</v>
      </c>
      <c r="FA115" s="68">
        <f t="shared" si="692"/>
        <v>0</v>
      </c>
      <c r="FB115" s="68">
        <f t="shared" si="693"/>
        <v>0</v>
      </c>
      <c r="FC115" s="68">
        <f t="shared" si="694"/>
        <v>0</v>
      </c>
      <c r="FD115" s="68">
        <f t="shared" si="678"/>
        <v>0</v>
      </c>
      <c r="FE115" s="72">
        <f t="shared" si="679"/>
        <v>0</v>
      </c>
      <c r="FF115" s="72">
        <f t="shared" si="680"/>
        <v>0</v>
      </c>
      <c r="FG115" s="70">
        <f t="shared" si="681"/>
        <v>0</v>
      </c>
      <c r="FH115" t="str">
        <f t="shared" si="682"/>
        <v>wrong</v>
      </c>
      <c r="FK115" s="68">
        <f t="shared" si="695"/>
        <v>0</v>
      </c>
      <c r="FL115" s="69"/>
      <c r="FM115" s="69"/>
      <c r="FN115" s="70">
        <f t="shared" si="696"/>
        <v>0</v>
      </c>
      <c r="FO115" s="68">
        <f t="shared" si="697"/>
        <v>0</v>
      </c>
      <c r="FP115" s="69"/>
      <c r="FQ115" s="69"/>
      <c r="FR115" s="70">
        <f t="shared" si="698"/>
        <v>0</v>
      </c>
    </row>
    <row r="116" spans="1:174" ht="48" customHeight="1" thickBot="1">
      <c r="A116" s="6228"/>
      <c r="B116" s="6310" t="str" cm="1">
        <f t="array" ref="B116">IFERROR(_xlfn.XLOOKUP(1, (INDEX(التشكيل_القديم!$L$5:$S$49, ,6)=$A111) * (INDEX(التشكيل_القديم!$L$5:$S$49, ,7)="عضو سادس"), INDEX(التشكيل_القديم!$L$5:$S$49, ,2)),"")</f>
        <v/>
      </c>
      <c r="C116" s="6310"/>
      <c r="D116" s="6310"/>
      <c r="E116" s="6310"/>
      <c r="F116" s="6310"/>
      <c r="G116" s="6310"/>
      <c r="H116" s="2170" t="str" cm="1">
        <f t="array" ref="H116">IFERROR(_xlfn.XLOOKUP(1, (INDEX(التشكيل_القديم!$L$5:$S$49, ,6)=$A111) * (INDEX(التشكيل_القديم!$L$5:$S$49, ,7)="عضو سادس"), INDEX(التشكيل_القديم!$L$5:$S$49, ,3)),"")</f>
        <v/>
      </c>
      <c r="I116" s="2171" t="str" cm="1">
        <f t="array" ref="I116">IFERROR(_xlfn.XLOOKUP(1, (INDEX(التشكيل_القديم!$L$5:$S$49, ,6)=$A111) * (INDEX(التشكيل_القديم!$L$5:$S$49, ,7)="عضو سادسر"), INDEX(التشكيل_القديم!$L$5:$S$49, ,4)),"")</f>
        <v/>
      </c>
      <c r="J116" s="6232"/>
      <c r="K116" s="6235"/>
      <c r="L116" s="5675">
        <f>الاعدادات!$D$10</f>
        <v>2026</v>
      </c>
      <c r="M116" s="2016">
        <v>65</v>
      </c>
      <c r="N116" s="107"/>
      <c r="O116" s="107"/>
      <c r="P116" s="107"/>
      <c r="Q116" s="107"/>
      <c r="R116" s="107"/>
      <c r="S116" s="107"/>
      <c r="T116" s="107"/>
      <c r="U116" s="107"/>
      <c r="V116" s="107"/>
      <c r="W116" s="107"/>
      <c r="X116" s="107"/>
      <c r="Y116" s="2020"/>
      <c r="Z116" s="5681">
        <f t="shared" si="683"/>
        <v>65</v>
      </c>
      <c r="AA116" s="2023"/>
      <c r="AB116" s="110"/>
      <c r="AC116" s="5672">
        <f t="shared" si="684"/>
        <v>0</v>
      </c>
      <c r="AD116" s="5672">
        <f t="shared" si="685"/>
        <v>0</v>
      </c>
      <c r="AE116" s="5662">
        <f>BP116+CR116+BP123+CR123+DT116+DT123</f>
        <v>0</v>
      </c>
      <c r="AF116" s="5663">
        <f t="shared" si="653"/>
        <v>0</v>
      </c>
      <c r="AG116" s="5662">
        <f t="shared" si="654"/>
        <v>0</v>
      </c>
      <c r="AH116" s="5664">
        <f t="shared" si="686"/>
        <v>0</v>
      </c>
      <c r="AI116" s="5662">
        <f t="shared" si="655"/>
        <v>0</v>
      </c>
      <c r="AJ116" s="5662">
        <f t="shared" si="656"/>
        <v>0</v>
      </c>
      <c r="AK116" s="5662">
        <f t="shared" si="657"/>
        <v>0</v>
      </c>
      <c r="AL116" s="5662">
        <f t="shared" si="658"/>
        <v>0</v>
      </c>
      <c r="AM116" s="5663">
        <f t="shared" si="659"/>
        <v>0</v>
      </c>
      <c r="AN116" s="5665">
        <f t="shared" si="687"/>
        <v>0</v>
      </c>
      <c r="AO116" s="5665">
        <f t="shared" si="660"/>
        <v>0</v>
      </c>
      <c r="AP116" s="5665">
        <f>BZ116+DB116+DB123+BZ123+ED116+ED123</f>
        <v>0</v>
      </c>
      <c r="AQ116" s="5663">
        <f t="shared" si="661"/>
        <v>0</v>
      </c>
      <c r="AR116" s="5666">
        <f>CA116+DC116+CA123+DC123+EE116+EE123</f>
        <v>0</v>
      </c>
      <c r="AS116" s="5673">
        <f t="shared" si="662"/>
        <v>0</v>
      </c>
      <c r="AT116" s="2023"/>
      <c r="AU116" s="5674">
        <f t="shared" si="663"/>
        <v>0</v>
      </c>
      <c r="AV116" s="5674">
        <f t="shared" si="664"/>
        <v>0</v>
      </c>
      <c r="AW116" s="111"/>
      <c r="AX116" s="112"/>
      <c r="AY116" s="65">
        <f t="shared" si="665"/>
        <v>0</v>
      </c>
      <c r="AZ116" s="113"/>
      <c r="BA116" s="5662">
        <f t="shared" si="666"/>
        <v>-65</v>
      </c>
      <c r="BB116" s="2159"/>
      <c r="BC116" s="5683">
        <f>الاعدادات!$D$10</f>
        <v>2026</v>
      </c>
      <c r="BD116" s="117"/>
      <c r="BE116" s="118"/>
      <c r="BF116" s="118"/>
      <c r="BG116" s="119"/>
      <c r="BH116" s="119"/>
      <c r="BI116" s="119"/>
      <c r="BJ116" s="120"/>
      <c r="BK116" s="121"/>
      <c r="BL116" s="122"/>
      <c r="BM116" s="122"/>
      <c r="BN116" s="123"/>
      <c r="BO116" s="123"/>
      <c r="BP116" s="124"/>
      <c r="BQ116" s="125">
        <f t="shared" si="667"/>
        <v>0</v>
      </c>
      <c r="BR116" s="126"/>
      <c r="BS116" s="127"/>
      <c r="BT116" s="128"/>
      <c r="BU116" s="129"/>
      <c r="BV116" s="130"/>
      <c r="BW116" s="131"/>
      <c r="BX116" s="132"/>
      <c r="BY116" s="133"/>
      <c r="BZ116" s="134"/>
      <c r="CA116" s="135"/>
      <c r="CB116" s="136">
        <f t="shared" si="668"/>
        <v>0</v>
      </c>
      <c r="CC116" s="137"/>
      <c r="CD116" s="128"/>
      <c r="CE116" s="138"/>
      <c r="CF116" s="139"/>
      <c r="CG116" s="118"/>
      <c r="CH116" s="118"/>
      <c r="CI116" s="119"/>
      <c r="CJ116" s="119"/>
      <c r="CK116" s="119"/>
      <c r="CL116" s="120"/>
      <c r="CM116" s="121"/>
      <c r="CN116" s="122"/>
      <c r="CO116" s="122"/>
      <c r="CP116" s="123"/>
      <c r="CQ116" s="123"/>
      <c r="CR116" s="124"/>
      <c r="CS116" s="125">
        <f t="shared" si="669"/>
        <v>0</v>
      </c>
      <c r="CT116" s="126"/>
      <c r="CU116" s="127"/>
      <c r="CV116" s="128"/>
      <c r="CW116" s="129"/>
      <c r="CX116" s="130"/>
      <c r="CY116" s="131"/>
      <c r="CZ116" s="132"/>
      <c r="DA116" s="133"/>
      <c r="DB116" s="134"/>
      <c r="DC116" s="135"/>
      <c r="DD116" s="140">
        <f>SUM(CS116:DC116)</f>
        <v>0</v>
      </c>
      <c r="DE116" s="137"/>
      <c r="DF116" s="128"/>
      <c r="DG116" s="141"/>
      <c r="DH116" s="139"/>
      <c r="DI116" s="118"/>
      <c r="DJ116" s="118"/>
      <c r="DK116" s="119"/>
      <c r="DL116" s="119"/>
      <c r="DM116" s="119"/>
      <c r="DN116" s="120"/>
      <c r="DO116" s="121"/>
      <c r="DP116" s="122"/>
      <c r="DQ116" s="122"/>
      <c r="DR116" s="123"/>
      <c r="DS116" s="123"/>
      <c r="DT116" s="124"/>
      <c r="DU116" s="125">
        <f t="shared" ref="DU116:DU117" si="699">DT116+DS116+DR116+DQ116+DP116+DO116+DN116+DM116+DL116+DK116+DJ116+DI116+DH116</f>
        <v>0</v>
      </c>
      <c r="DV116" s="126"/>
      <c r="DW116" s="127"/>
      <c r="DX116" s="128"/>
      <c r="DY116" s="129"/>
      <c r="DZ116" s="130"/>
      <c r="EA116" s="131"/>
      <c r="EB116" s="132"/>
      <c r="EC116" s="133"/>
      <c r="ED116" s="134"/>
      <c r="EE116" s="135"/>
      <c r="EF116" s="140">
        <f>SUM(DU116:EE116)</f>
        <v>0</v>
      </c>
      <c r="EG116" s="137"/>
      <c r="EH116" s="128"/>
      <c r="EI116" s="141"/>
      <c r="EJ116" s="5675">
        <f>الاعدادات!$D$10</f>
        <v>2026</v>
      </c>
      <c r="EK116" s="68">
        <f t="shared" si="673"/>
        <v>0</v>
      </c>
      <c r="EL116" s="69"/>
      <c r="EM116" s="69"/>
      <c r="EN116" s="70">
        <f t="shared" si="688"/>
        <v>0</v>
      </c>
      <c r="EO116" s="68">
        <f t="shared" si="674"/>
        <v>0</v>
      </c>
      <c r="EP116" s="69"/>
      <c r="EQ116" s="69"/>
      <c r="ER116" s="70">
        <f t="shared" si="689"/>
        <v>0</v>
      </c>
      <c r="ES116" s="68">
        <f t="shared" si="675"/>
        <v>0</v>
      </c>
      <c r="ET116" s="69"/>
      <c r="EU116" s="71"/>
      <c r="EV116" s="70">
        <f t="shared" si="676"/>
        <v>0</v>
      </c>
      <c r="EW116" s="68">
        <f t="shared" si="677"/>
        <v>0</v>
      </c>
      <c r="EX116" s="69"/>
      <c r="EY116" s="70">
        <f t="shared" si="690"/>
        <v>0</v>
      </c>
      <c r="EZ116" s="68">
        <f t="shared" si="691"/>
        <v>0</v>
      </c>
      <c r="FA116" s="68">
        <f t="shared" si="692"/>
        <v>0</v>
      </c>
      <c r="FB116" s="68">
        <f t="shared" si="693"/>
        <v>0</v>
      </c>
      <c r="FC116" s="68">
        <f t="shared" si="694"/>
        <v>0</v>
      </c>
      <c r="FD116" s="68">
        <f t="shared" si="678"/>
        <v>0</v>
      </c>
      <c r="FE116" s="72">
        <f t="shared" si="679"/>
        <v>0</v>
      </c>
      <c r="FF116" s="72">
        <f t="shared" si="680"/>
        <v>0</v>
      </c>
      <c r="FG116" s="70">
        <f t="shared" si="681"/>
        <v>0</v>
      </c>
      <c r="FH116" t="str">
        <f t="shared" si="682"/>
        <v>wrong</v>
      </c>
      <c r="FK116" s="68">
        <f t="shared" si="695"/>
        <v>0</v>
      </c>
      <c r="FL116" s="69"/>
      <c r="FM116" s="69"/>
      <c r="FN116" s="70">
        <f t="shared" si="696"/>
        <v>0</v>
      </c>
      <c r="FO116" s="68">
        <f t="shared" si="697"/>
        <v>0</v>
      </c>
      <c r="FP116" s="69"/>
      <c r="FQ116" s="69"/>
      <c r="FR116" s="70">
        <f t="shared" si="698"/>
        <v>0</v>
      </c>
    </row>
    <row r="117" spans="1:174" ht="48" customHeight="1" thickBot="1">
      <c r="A117" s="6229"/>
      <c r="B117" s="6249"/>
      <c r="C117" s="6249"/>
      <c r="D117" s="6249"/>
      <c r="E117" s="6249"/>
      <c r="F117" s="6249"/>
      <c r="G117" s="6249"/>
      <c r="H117" s="2011"/>
      <c r="I117" s="105"/>
      <c r="J117" s="6233"/>
      <c r="K117" s="6236"/>
      <c r="L117" s="115" t="s">
        <v>181</v>
      </c>
      <c r="M117" s="5684">
        <f t="shared" ref="M117:U117" si="700">SUM(M112:M116)</f>
        <v>156</v>
      </c>
      <c r="N117" s="5684">
        <f t="shared" si="700"/>
        <v>0</v>
      </c>
      <c r="O117" s="5684">
        <f t="shared" si="700"/>
        <v>0</v>
      </c>
      <c r="P117" s="5684">
        <f t="shared" si="700"/>
        <v>0</v>
      </c>
      <c r="Q117" s="5684">
        <f t="shared" si="700"/>
        <v>0</v>
      </c>
      <c r="R117" s="5684">
        <f t="shared" si="700"/>
        <v>0</v>
      </c>
      <c r="S117" s="5684">
        <f t="shared" si="700"/>
        <v>0</v>
      </c>
      <c r="T117" s="5684">
        <f t="shared" si="700"/>
        <v>0</v>
      </c>
      <c r="U117" s="5684">
        <f t="shared" si="700"/>
        <v>0</v>
      </c>
      <c r="V117" s="116"/>
      <c r="W117" s="5684">
        <f t="shared" ref="W117:AZ117" si="701">SUM(W112:W116)</f>
        <v>0</v>
      </c>
      <c r="X117" s="5684">
        <f t="shared" si="701"/>
        <v>0</v>
      </c>
      <c r="Y117" s="5684">
        <f t="shared" si="701"/>
        <v>0</v>
      </c>
      <c r="Z117" s="5684">
        <f t="shared" si="701"/>
        <v>156</v>
      </c>
      <c r="AA117" s="5684">
        <f t="shared" si="701"/>
        <v>0</v>
      </c>
      <c r="AB117" s="5684">
        <f t="shared" si="701"/>
        <v>0</v>
      </c>
      <c r="AC117" s="5684">
        <f t="shared" si="701"/>
        <v>0</v>
      </c>
      <c r="AD117" s="5684">
        <f t="shared" si="701"/>
        <v>0</v>
      </c>
      <c r="AE117" s="5684">
        <f t="shared" si="701"/>
        <v>0</v>
      </c>
      <c r="AF117" s="5684">
        <f t="shared" si="701"/>
        <v>0</v>
      </c>
      <c r="AG117" s="5684">
        <f t="shared" si="701"/>
        <v>0</v>
      </c>
      <c r="AH117" s="5684">
        <f t="shared" si="701"/>
        <v>0</v>
      </c>
      <c r="AI117" s="5684">
        <f t="shared" si="701"/>
        <v>0</v>
      </c>
      <c r="AJ117" s="5684">
        <f t="shared" si="701"/>
        <v>0</v>
      </c>
      <c r="AK117" s="5684">
        <f t="shared" si="701"/>
        <v>0</v>
      </c>
      <c r="AL117" s="5684">
        <f t="shared" si="701"/>
        <v>0</v>
      </c>
      <c r="AM117" s="5684">
        <f t="shared" si="701"/>
        <v>0</v>
      </c>
      <c r="AN117" s="5684">
        <f t="shared" si="701"/>
        <v>0</v>
      </c>
      <c r="AO117" s="5684">
        <f t="shared" si="701"/>
        <v>0</v>
      </c>
      <c r="AP117" s="5684">
        <f t="shared" si="701"/>
        <v>0</v>
      </c>
      <c r="AQ117" s="5684">
        <f t="shared" si="701"/>
        <v>0</v>
      </c>
      <c r="AR117" s="5684">
        <f t="shared" si="701"/>
        <v>0</v>
      </c>
      <c r="AS117" s="5684">
        <f t="shared" si="701"/>
        <v>0</v>
      </c>
      <c r="AT117" s="5684">
        <f t="shared" si="701"/>
        <v>0</v>
      </c>
      <c r="AU117" s="5684">
        <f t="shared" si="701"/>
        <v>0</v>
      </c>
      <c r="AV117" s="5684">
        <f t="shared" si="701"/>
        <v>0</v>
      </c>
      <c r="AW117" s="5684">
        <f t="shared" si="701"/>
        <v>0</v>
      </c>
      <c r="AX117" s="5684">
        <f t="shared" si="701"/>
        <v>0</v>
      </c>
      <c r="AY117" s="5684">
        <f t="shared" si="701"/>
        <v>0</v>
      </c>
      <c r="AZ117" s="5684">
        <f t="shared" si="701"/>
        <v>0</v>
      </c>
      <c r="BA117" s="5685">
        <f t="shared" si="666"/>
        <v>-156</v>
      </c>
      <c r="BB117" s="2159"/>
      <c r="BC117" s="156" t="s">
        <v>181</v>
      </c>
      <c r="BD117" s="840">
        <f t="shared" ref="BD117:BP117" si="702">SUM(BD112:BD116)</f>
        <v>0</v>
      </c>
      <c r="BE117" s="841">
        <f t="shared" si="702"/>
        <v>0</v>
      </c>
      <c r="BF117" s="841">
        <f t="shared" si="702"/>
        <v>0</v>
      </c>
      <c r="BG117" s="841">
        <f t="shared" si="702"/>
        <v>0</v>
      </c>
      <c r="BH117" s="841">
        <f t="shared" si="702"/>
        <v>0</v>
      </c>
      <c r="BI117" s="841">
        <f t="shared" si="702"/>
        <v>0</v>
      </c>
      <c r="BJ117" s="841">
        <f t="shared" si="702"/>
        <v>0</v>
      </c>
      <c r="BK117" s="841">
        <f t="shared" si="702"/>
        <v>0</v>
      </c>
      <c r="BL117" s="841">
        <f t="shared" si="702"/>
        <v>0</v>
      </c>
      <c r="BM117" s="841">
        <f t="shared" si="702"/>
        <v>0</v>
      </c>
      <c r="BN117" s="841">
        <f t="shared" si="702"/>
        <v>0</v>
      </c>
      <c r="BO117" s="841">
        <f t="shared" si="702"/>
        <v>0</v>
      </c>
      <c r="BP117" s="841">
        <f t="shared" si="702"/>
        <v>0</v>
      </c>
      <c r="BQ117" s="842">
        <f t="shared" si="667"/>
        <v>0</v>
      </c>
      <c r="BR117" s="841">
        <f t="shared" ref="BR117:CR117" si="703">SUM(BR112:BR116)</f>
        <v>0</v>
      </c>
      <c r="BS117" s="841">
        <f t="shared" si="703"/>
        <v>0</v>
      </c>
      <c r="BT117" s="841">
        <f t="shared" si="703"/>
        <v>0</v>
      </c>
      <c r="BU117" s="841">
        <f t="shared" si="703"/>
        <v>0</v>
      </c>
      <c r="BV117" s="841">
        <f t="shared" si="703"/>
        <v>0</v>
      </c>
      <c r="BW117" s="841">
        <f t="shared" si="703"/>
        <v>0</v>
      </c>
      <c r="BX117" s="841">
        <f t="shared" si="703"/>
        <v>0</v>
      </c>
      <c r="BY117" s="841">
        <f t="shared" si="703"/>
        <v>0</v>
      </c>
      <c r="BZ117" s="2030">
        <f t="shared" si="703"/>
        <v>0</v>
      </c>
      <c r="CA117" s="841">
        <f t="shared" si="703"/>
        <v>0</v>
      </c>
      <c r="CB117" s="841">
        <f t="shared" si="703"/>
        <v>0</v>
      </c>
      <c r="CC117" s="841">
        <f t="shared" si="703"/>
        <v>0</v>
      </c>
      <c r="CD117" s="841">
        <f t="shared" si="703"/>
        <v>0</v>
      </c>
      <c r="CE117" s="5686">
        <f t="shared" si="703"/>
        <v>0</v>
      </c>
      <c r="CF117" s="840">
        <f t="shared" si="703"/>
        <v>0</v>
      </c>
      <c r="CG117" s="841">
        <f t="shared" si="703"/>
        <v>0</v>
      </c>
      <c r="CH117" s="841">
        <f t="shared" si="703"/>
        <v>0</v>
      </c>
      <c r="CI117" s="841">
        <f t="shared" si="703"/>
        <v>0</v>
      </c>
      <c r="CJ117" s="841">
        <f t="shared" si="703"/>
        <v>0</v>
      </c>
      <c r="CK117" s="841">
        <f t="shared" si="703"/>
        <v>0</v>
      </c>
      <c r="CL117" s="841">
        <f t="shared" si="703"/>
        <v>0</v>
      </c>
      <c r="CM117" s="841">
        <f t="shared" si="703"/>
        <v>0</v>
      </c>
      <c r="CN117" s="841">
        <f t="shared" si="703"/>
        <v>0</v>
      </c>
      <c r="CO117" s="841">
        <f t="shared" si="703"/>
        <v>0</v>
      </c>
      <c r="CP117" s="841">
        <f t="shared" si="703"/>
        <v>0</v>
      </c>
      <c r="CQ117" s="841">
        <f t="shared" si="703"/>
        <v>0</v>
      </c>
      <c r="CR117" s="841">
        <f t="shared" si="703"/>
        <v>0</v>
      </c>
      <c r="CS117" s="842">
        <f t="shared" si="669"/>
        <v>0</v>
      </c>
      <c r="CT117" s="841">
        <f t="shared" ref="CT117:DT117" si="704">SUM(CT112:CT116)</f>
        <v>0</v>
      </c>
      <c r="CU117" s="841">
        <f t="shared" si="704"/>
        <v>0</v>
      </c>
      <c r="CV117" s="841">
        <f t="shared" si="704"/>
        <v>0</v>
      </c>
      <c r="CW117" s="841">
        <f t="shared" si="704"/>
        <v>0</v>
      </c>
      <c r="CX117" s="841">
        <f t="shared" si="704"/>
        <v>0</v>
      </c>
      <c r="CY117" s="841">
        <f t="shared" si="704"/>
        <v>0</v>
      </c>
      <c r="CZ117" s="841">
        <f t="shared" si="704"/>
        <v>0</v>
      </c>
      <c r="DA117" s="841">
        <f t="shared" si="704"/>
        <v>0</v>
      </c>
      <c r="DB117" s="2030">
        <f t="shared" si="704"/>
        <v>0</v>
      </c>
      <c r="DC117" s="841">
        <f t="shared" si="704"/>
        <v>0</v>
      </c>
      <c r="DD117" s="841">
        <f t="shared" si="704"/>
        <v>0</v>
      </c>
      <c r="DE117" s="841">
        <f t="shared" si="704"/>
        <v>0</v>
      </c>
      <c r="DF117" s="841">
        <f t="shared" si="704"/>
        <v>0</v>
      </c>
      <c r="DG117" s="5686">
        <f t="shared" si="704"/>
        <v>0</v>
      </c>
      <c r="DH117" s="840">
        <f t="shared" si="704"/>
        <v>0</v>
      </c>
      <c r="DI117" s="841">
        <f t="shared" si="704"/>
        <v>0</v>
      </c>
      <c r="DJ117" s="841">
        <f t="shared" si="704"/>
        <v>0</v>
      </c>
      <c r="DK117" s="841">
        <f t="shared" si="704"/>
        <v>0</v>
      </c>
      <c r="DL117" s="841">
        <f t="shared" si="704"/>
        <v>0</v>
      </c>
      <c r="DM117" s="841">
        <f t="shared" si="704"/>
        <v>0</v>
      </c>
      <c r="DN117" s="841">
        <f t="shared" si="704"/>
        <v>0</v>
      </c>
      <c r="DO117" s="841">
        <f t="shared" si="704"/>
        <v>0</v>
      </c>
      <c r="DP117" s="841">
        <f t="shared" si="704"/>
        <v>0</v>
      </c>
      <c r="DQ117" s="841">
        <f t="shared" si="704"/>
        <v>0</v>
      </c>
      <c r="DR117" s="841">
        <f t="shared" si="704"/>
        <v>0</v>
      </c>
      <c r="DS117" s="841">
        <f t="shared" si="704"/>
        <v>0</v>
      </c>
      <c r="DT117" s="841">
        <f t="shared" si="704"/>
        <v>0</v>
      </c>
      <c r="DU117" s="842">
        <f t="shared" si="699"/>
        <v>0</v>
      </c>
      <c r="DV117" s="841">
        <f t="shared" ref="DV117:EI117" si="705">SUM(DV112:DV116)</f>
        <v>0</v>
      </c>
      <c r="DW117" s="841">
        <f t="shared" si="705"/>
        <v>0</v>
      </c>
      <c r="DX117" s="841">
        <f t="shared" si="705"/>
        <v>0</v>
      </c>
      <c r="DY117" s="841">
        <f t="shared" si="705"/>
        <v>0</v>
      </c>
      <c r="DZ117" s="841">
        <f t="shared" si="705"/>
        <v>0</v>
      </c>
      <c r="EA117" s="841">
        <f t="shared" si="705"/>
        <v>0</v>
      </c>
      <c r="EB117" s="841">
        <f t="shared" si="705"/>
        <v>0</v>
      </c>
      <c r="EC117" s="841">
        <f t="shared" si="705"/>
        <v>0</v>
      </c>
      <c r="ED117" s="2030">
        <f t="shared" si="705"/>
        <v>0</v>
      </c>
      <c r="EE117" s="841">
        <f t="shared" si="705"/>
        <v>0</v>
      </c>
      <c r="EF117" s="841">
        <f t="shared" si="705"/>
        <v>0</v>
      </c>
      <c r="EG117" s="841">
        <f t="shared" si="705"/>
        <v>0</v>
      </c>
      <c r="EH117" s="841">
        <f t="shared" si="705"/>
        <v>0</v>
      </c>
      <c r="EI117" s="5686">
        <f t="shared" si="705"/>
        <v>0</v>
      </c>
      <c r="EJ117" s="142" t="s">
        <v>106</v>
      </c>
      <c r="EK117" s="846">
        <f t="shared" ref="EK117:EU117" si="706">SUM(EK112:EK116)</f>
        <v>0</v>
      </c>
      <c r="EL117" s="847">
        <f t="shared" si="706"/>
        <v>0</v>
      </c>
      <c r="EM117" s="847">
        <f t="shared" si="706"/>
        <v>0</v>
      </c>
      <c r="EN117" s="848">
        <f t="shared" si="706"/>
        <v>0</v>
      </c>
      <c r="EO117" s="846">
        <f t="shared" si="706"/>
        <v>0</v>
      </c>
      <c r="EP117" s="847">
        <f t="shared" si="706"/>
        <v>0</v>
      </c>
      <c r="EQ117" s="847">
        <f t="shared" si="706"/>
        <v>0</v>
      </c>
      <c r="ER117" s="848">
        <f t="shared" si="706"/>
        <v>0</v>
      </c>
      <c r="ES117" s="846">
        <f t="shared" si="706"/>
        <v>0</v>
      </c>
      <c r="ET117" s="847">
        <f t="shared" si="706"/>
        <v>0</v>
      </c>
      <c r="EU117" s="848">
        <f t="shared" si="706"/>
        <v>0</v>
      </c>
      <c r="EV117" s="849">
        <f t="shared" si="676"/>
        <v>0</v>
      </c>
      <c r="EW117" s="846">
        <f t="shared" ref="EW117:FC117" si="707">SUM(EW112:EW116)</f>
        <v>0</v>
      </c>
      <c r="EX117" s="847">
        <f t="shared" si="707"/>
        <v>0</v>
      </c>
      <c r="EY117" s="848">
        <f t="shared" si="707"/>
        <v>0</v>
      </c>
      <c r="EZ117" s="846">
        <f t="shared" si="707"/>
        <v>0</v>
      </c>
      <c r="FA117" s="847">
        <f t="shared" si="707"/>
        <v>0</v>
      </c>
      <c r="FB117" s="847">
        <f t="shared" si="707"/>
        <v>0</v>
      </c>
      <c r="FC117" s="848">
        <f t="shared" si="707"/>
        <v>0</v>
      </c>
      <c r="FD117" s="850">
        <f t="shared" si="678"/>
        <v>0</v>
      </c>
      <c r="FE117" s="851">
        <f t="shared" si="679"/>
        <v>0</v>
      </c>
      <c r="FF117" s="851">
        <f t="shared" si="680"/>
        <v>0</v>
      </c>
      <c r="FG117" s="849">
        <f t="shared" si="681"/>
        <v>0</v>
      </c>
      <c r="FI117" s="5651"/>
      <c r="FJ117" s="5651"/>
      <c r="FK117" s="846">
        <f>SUM(FK112:FK116)</f>
        <v>0</v>
      </c>
      <c r="FL117" s="847">
        <f t="shared" ref="FL117:FM117" si="708">SUM(FL114:FL116)</f>
        <v>0</v>
      </c>
      <c r="FM117" s="847">
        <f t="shared" si="708"/>
        <v>0</v>
      </c>
      <c r="FN117" s="848">
        <f>SUM(FN112:FN116)</f>
        <v>0</v>
      </c>
      <c r="FO117" s="846">
        <f>SUM(FO112:FO116)</f>
        <v>0</v>
      </c>
      <c r="FP117" s="847">
        <f t="shared" ref="FP117:FQ117" si="709">SUM(FP114:FP116)</f>
        <v>0</v>
      </c>
      <c r="FQ117" s="847">
        <f t="shared" si="709"/>
        <v>0</v>
      </c>
      <c r="FR117" s="848">
        <f>SUM(FR112:FR116)</f>
        <v>0</v>
      </c>
    </row>
    <row r="118" spans="1:174" ht="48" customHeight="1" thickBot="1">
      <c r="A118" s="6311" t="s">
        <v>36</v>
      </c>
      <c r="B118" s="6312"/>
      <c r="C118" s="6312"/>
      <c r="D118" s="6312"/>
      <c r="E118" s="6312"/>
      <c r="F118" s="6312"/>
      <c r="G118" s="6312"/>
      <c r="H118" s="6312"/>
      <c r="I118" s="6312"/>
      <c r="J118" s="6313"/>
      <c r="K118" s="114">
        <v>8</v>
      </c>
      <c r="L118" s="148"/>
      <c r="M118" s="148"/>
      <c r="N118" s="148"/>
      <c r="O118" s="149"/>
      <c r="P118" s="149"/>
      <c r="Q118" s="149"/>
      <c r="R118" s="148"/>
      <c r="S118" s="148"/>
      <c r="T118" s="148"/>
      <c r="U118" s="148"/>
      <c r="V118" s="148"/>
      <c r="W118" s="148"/>
      <c r="X118" s="148"/>
      <c r="Y118" s="148"/>
      <c r="Z118" s="149"/>
      <c r="AA118" s="149"/>
      <c r="AB118" s="149"/>
      <c r="AC118" s="148"/>
      <c r="AD118" s="148"/>
      <c r="AE118" s="148"/>
      <c r="AF118" s="2163"/>
      <c r="AG118" s="148"/>
      <c r="AH118" s="151"/>
      <c r="AI118" s="148"/>
      <c r="AJ118" s="148"/>
      <c r="AK118" s="148"/>
      <c r="AL118" s="148"/>
      <c r="AM118" s="2163"/>
      <c r="AN118" s="151"/>
      <c r="AO118" s="151"/>
      <c r="AP118" s="151"/>
      <c r="AQ118" s="151"/>
      <c r="AR118" s="151"/>
      <c r="AS118" s="2164"/>
      <c r="AT118" s="148"/>
      <c r="AU118" s="148"/>
      <c r="AV118" s="148"/>
      <c r="AW118" s="148"/>
      <c r="AX118" s="148"/>
      <c r="AY118" s="2164"/>
      <c r="AZ118" s="148"/>
      <c r="BA118" s="148"/>
      <c r="BB118" s="2165"/>
      <c r="BC118" s="1996"/>
      <c r="BD118" s="5653">
        <f>_xlfn.XLOOKUP(B113,التشكيل_القديم!$M$5:$M$39,التشكيل_القديم!$L$5:$L$39,0,0)</f>
        <v>7</v>
      </c>
      <c r="BE118" s="6200" t="str">
        <f>"(3)             "&amp; "عضو يسار الدائرة  /  "  &amp;B113</f>
        <v>(3)             عضو يسار الدائرة  /  محمد سامح حلمي مرسي</v>
      </c>
      <c r="BF118" s="6200"/>
      <c r="BG118" s="6200"/>
      <c r="BH118" s="6200"/>
      <c r="BI118" s="6200"/>
      <c r="BJ118" s="6200"/>
      <c r="BK118" s="6200"/>
      <c r="BL118" s="6200"/>
      <c r="BM118" s="6200"/>
      <c r="BN118" s="6200"/>
      <c r="BO118" s="6200"/>
      <c r="BP118" s="6200"/>
      <c r="BQ118" s="6200"/>
      <c r="BR118" s="6200"/>
      <c r="BS118" s="6200"/>
      <c r="BT118" s="6200"/>
      <c r="BU118" s="6200"/>
      <c r="BV118" s="6200"/>
      <c r="BW118" s="6200"/>
      <c r="BX118" s="6200"/>
      <c r="BY118" s="6200"/>
      <c r="BZ118" s="6200"/>
      <c r="CA118" s="6200"/>
      <c r="CB118" s="6200"/>
      <c r="CC118" s="6200"/>
      <c r="CD118" s="6200"/>
      <c r="CE118" s="6201"/>
      <c r="CF118" s="5687">
        <f>_xlfn.XLOOKUP(B114,التشكيل_القديم!$M$5:$M$39,التشكيل_القديم!$L$5:$L$39,0,0)</f>
        <v>0</v>
      </c>
      <c r="CG118" s="6369" t="str">
        <f>IF(B114&lt;&gt;"", "(4)             "&amp; "عضو يسار اليسار  الدائرة  /  "  &amp;B114,"لا يوجد عضو رابع")</f>
        <v>لا يوجد عضو رابع</v>
      </c>
      <c r="CH118" s="6200"/>
      <c r="CI118" s="6200"/>
      <c r="CJ118" s="6200"/>
      <c r="CK118" s="6200"/>
      <c r="CL118" s="6200"/>
      <c r="CM118" s="6200"/>
      <c r="CN118" s="6200"/>
      <c r="CO118" s="6200"/>
      <c r="CP118" s="6200"/>
      <c r="CQ118" s="6200"/>
      <c r="CR118" s="6200"/>
      <c r="CS118" s="6200"/>
      <c r="CT118" s="6200"/>
      <c r="CU118" s="6200"/>
      <c r="CV118" s="6200"/>
      <c r="CW118" s="6200"/>
      <c r="CX118" s="6200"/>
      <c r="CY118" s="6200"/>
      <c r="CZ118" s="6200"/>
      <c r="DA118" s="6200"/>
      <c r="DB118" s="6200"/>
      <c r="DC118" s="6200"/>
      <c r="DD118" s="6200"/>
      <c r="DE118" s="6200"/>
      <c r="DF118" s="6200"/>
      <c r="DG118" s="6201"/>
      <c r="DH118" s="5687">
        <f>_xlfn.XLOOKUP(B116,التشكيل_القديم!$M$5:$M$39,التشكيل_القديم!$L$5:$L$39,0,0)</f>
        <v>0</v>
      </c>
      <c r="DI118" s="6200" t="str">
        <f xml:space="preserve"> IF(B116&lt;&gt;"","(6)             "&amp;"عضو يسار يسار يسار اليسار  الدائرة  /  "  &amp;B116,"لا يوجد عضو سادس")</f>
        <v>لا يوجد عضو سادس</v>
      </c>
      <c r="DJ118" s="6200"/>
      <c r="DK118" s="6200"/>
      <c r="DL118" s="6200"/>
      <c r="DM118" s="6200"/>
      <c r="DN118" s="6200"/>
      <c r="DO118" s="6200"/>
      <c r="DP118" s="6200"/>
      <c r="DQ118" s="6200"/>
      <c r="DR118" s="6200"/>
      <c r="DS118" s="6200"/>
      <c r="DT118" s="6200"/>
      <c r="DU118" s="6200"/>
      <c r="DV118" s="6200"/>
      <c r="DW118" s="6200"/>
      <c r="DX118" s="6200"/>
      <c r="DY118" s="6200"/>
      <c r="DZ118" s="6200"/>
      <c r="EA118" s="6200"/>
      <c r="EB118" s="6200"/>
      <c r="EC118" s="6200"/>
      <c r="ED118" s="6200"/>
      <c r="EE118" s="6200"/>
      <c r="EF118" s="6200"/>
      <c r="EG118" s="6200"/>
      <c r="EH118" s="6200"/>
      <c r="EI118" s="6201"/>
      <c r="EJ118" s="162"/>
      <c r="EK118" s="6348" t="s">
        <v>23</v>
      </c>
      <c r="EL118" s="6349"/>
      <c r="EM118" s="6349"/>
      <c r="EN118" s="6350"/>
      <c r="EO118" s="6370" t="s">
        <v>33</v>
      </c>
      <c r="EP118" s="6370"/>
      <c r="EQ118" s="6370"/>
      <c r="ER118" s="6371"/>
      <c r="ES118" s="6351" t="s">
        <v>184</v>
      </c>
      <c r="ET118" s="6352"/>
      <c r="EU118" s="6352"/>
      <c r="EV118" s="6353"/>
      <c r="EW118" s="6366" t="s">
        <v>185</v>
      </c>
      <c r="EX118" s="6367"/>
      <c r="EY118" s="6367"/>
      <c r="EZ118" s="6368"/>
      <c r="FA118" s="6354" t="s">
        <v>200</v>
      </c>
      <c r="FB118" s="6355"/>
      <c r="FC118" s="6355"/>
      <c r="FD118" s="6356"/>
      <c r="FE118" s="6338" t="s">
        <v>597</v>
      </c>
      <c r="FF118" s="6339"/>
      <c r="FG118" s="6339"/>
      <c r="FH118" s="6340"/>
      <c r="FI118" s="852" t="s">
        <v>205</v>
      </c>
      <c r="FJ118" s="838" t="s">
        <v>190</v>
      </c>
      <c r="FK118" s="838" t="s">
        <v>203</v>
      </c>
      <c r="FL118" s="838" t="s">
        <v>204</v>
      </c>
      <c r="FM118" s="839" t="s">
        <v>116</v>
      </c>
    </row>
    <row r="119" spans="1:174" ht="48" customHeight="1" thickBot="1">
      <c r="A119" s="6202" t="str">
        <f>IF(AND(FH112="ok",FH113="ok",FH114="ok",FH115="ok",FH116="ok", H119 &lt;&gt;"فارغ"),"ok","wrong")</f>
        <v>wrong</v>
      </c>
      <c r="B119" s="6203"/>
      <c r="C119" s="6203"/>
      <c r="D119" s="6203"/>
      <c r="E119" s="6203"/>
      <c r="F119" s="6203"/>
      <c r="G119" s="6204"/>
      <c r="H119" s="6208" t="str">
        <f>IF(Z117=0,"فارغ","")</f>
        <v/>
      </c>
      <c r="I119" s="6209"/>
      <c r="J119" s="6209"/>
      <c r="K119" s="6209"/>
      <c r="L119" s="5677" t="str">
        <f>الاعدادات!$D$6</f>
        <v>2022 وما قبلها</v>
      </c>
      <c r="M119" s="149"/>
      <c r="N119" s="149"/>
      <c r="O119" s="149"/>
      <c r="P119" s="149"/>
      <c r="Q119" s="149"/>
      <c r="R119" s="148"/>
      <c r="S119" s="148"/>
      <c r="T119" s="148"/>
      <c r="U119" s="148"/>
      <c r="V119" s="148"/>
      <c r="W119" s="148"/>
      <c r="X119" s="148"/>
      <c r="Y119" s="148"/>
      <c r="Z119" s="2166"/>
      <c r="AA119" s="148"/>
      <c r="AB119" s="148"/>
      <c r="AC119" s="148"/>
      <c r="AD119" s="148"/>
      <c r="AE119" s="148"/>
      <c r="AF119" s="2163"/>
      <c r="AG119" s="148"/>
      <c r="AH119" s="151"/>
      <c r="AI119" s="148"/>
      <c r="AJ119" s="148"/>
      <c r="AK119" s="148"/>
      <c r="AL119" s="148"/>
      <c r="AM119" s="2163"/>
      <c r="AN119" s="151"/>
      <c r="AO119" s="151"/>
      <c r="AP119" s="151"/>
      <c r="AQ119" s="151"/>
      <c r="AR119" s="151"/>
      <c r="AS119" s="2164"/>
      <c r="AT119" s="148"/>
      <c r="AU119" s="148"/>
      <c r="AV119" s="148"/>
      <c r="AW119" s="148"/>
      <c r="AX119" s="148"/>
      <c r="AY119" s="2164"/>
      <c r="AZ119" s="148"/>
      <c r="BA119" s="148"/>
      <c r="BB119" s="2165"/>
      <c r="BC119" s="5683" t="str">
        <f>الاعدادات!$D$6</f>
        <v>2022 وما قبلها</v>
      </c>
      <c r="BD119" s="76"/>
      <c r="BE119" s="83"/>
      <c r="BF119" s="83"/>
      <c r="BG119" s="84"/>
      <c r="BH119" s="84"/>
      <c r="BI119" s="84"/>
      <c r="BJ119" s="85"/>
      <c r="BK119" s="86"/>
      <c r="BL119" s="87"/>
      <c r="BM119" s="87"/>
      <c r="BN119" s="88"/>
      <c r="BO119" s="88"/>
      <c r="BP119" s="89"/>
      <c r="BQ119" s="77">
        <f t="shared" ref="BQ119:BQ124" si="710">BP119+BO119+BN119+BM119+BL119+BK119+BJ119+BI119+BH119+BG119+BF119+BE119+BD119</f>
        <v>0</v>
      </c>
      <c r="BR119" s="90"/>
      <c r="BS119" s="91"/>
      <c r="BT119" s="92"/>
      <c r="BU119" s="93"/>
      <c r="BV119" s="94"/>
      <c r="BW119" s="95"/>
      <c r="BX119" s="96"/>
      <c r="BY119" s="97"/>
      <c r="BZ119" s="98"/>
      <c r="CA119" s="99"/>
      <c r="CB119" s="79">
        <f t="shared" ref="CB119:CB123" si="711">CA119+BZ119+BY119+BX119+BW119+BV119+BU119+BT119+BS119+BR119+BQ119</f>
        <v>0</v>
      </c>
      <c r="CC119" s="80"/>
      <c r="CD119" s="78"/>
      <c r="CE119" s="102"/>
      <c r="CF119" s="82"/>
      <c r="CG119" s="83"/>
      <c r="CH119" s="83"/>
      <c r="CI119" s="84"/>
      <c r="CJ119" s="84"/>
      <c r="CK119" s="84"/>
      <c r="CL119" s="85"/>
      <c r="CM119" s="86"/>
      <c r="CN119" s="87"/>
      <c r="CO119" s="87"/>
      <c r="CP119" s="88"/>
      <c r="CQ119" s="88"/>
      <c r="CR119" s="89"/>
      <c r="CS119" s="77">
        <f t="shared" ref="CS119:CS124" si="712">CR119+CQ119+CP119+CO119+CN119+CM119+CL119+CK119+CJ119+CI119+CH119+CG119+CF119</f>
        <v>0</v>
      </c>
      <c r="CT119" s="90"/>
      <c r="CU119" s="168"/>
      <c r="CV119" s="92"/>
      <c r="CW119" s="93"/>
      <c r="CX119" s="94"/>
      <c r="CY119" s="95"/>
      <c r="CZ119" s="96"/>
      <c r="DA119" s="97"/>
      <c r="DB119" s="98"/>
      <c r="DC119" s="99"/>
      <c r="DD119" s="79">
        <f t="shared" ref="DD119:DD123" si="713">SUM(CS119:DC119)</f>
        <v>0</v>
      </c>
      <c r="DE119" s="80"/>
      <c r="DF119" s="78"/>
      <c r="DG119" s="102"/>
      <c r="DH119" s="82"/>
      <c r="DI119" s="83"/>
      <c r="DJ119" s="83"/>
      <c r="DK119" s="84"/>
      <c r="DL119" s="84"/>
      <c r="DM119" s="84"/>
      <c r="DN119" s="85"/>
      <c r="DO119" s="86"/>
      <c r="DP119" s="87"/>
      <c r="DQ119" s="87"/>
      <c r="DR119" s="88"/>
      <c r="DS119" s="88"/>
      <c r="DT119" s="89"/>
      <c r="DU119" s="77">
        <f t="shared" ref="DU119:DU124" si="714">DT119+DS119+DR119+DQ119+DP119+DO119+DN119+DM119+DL119+DK119+DJ119+DI119+DH119</f>
        <v>0</v>
      </c>
      <c r="DV119" s="90"/>
      <c r="DW119" s="168"/>
      <c r="DX119" s="92"/>
      <c r="DY119" s="93"/>
      <c r="DZ119" s="94"/>
      <c r="EA119" s="95"/>
      <c r="EB119" s="96"/>
      <c r="EC119" s="97"/>
      <c r="ED119" s="98"/>
      <c r="EE119" s="99"/>
      <c r="EF119" s="79">
        <f t="shared" ref="EF119:EF123" si="715">SUM(DU119:EE119)</f>
        <v>0</v>
      </c>
      <c r="EG119" s="80"/>
      <c r="EH119" s="78"/>
      <c r="EI119" s="102"/>
      <c r="EJ119" s="162" t="s">
        <v>163</v>
      </c>
      <c r="EK119" s="838" t="s">
        <v>190</v>
      </c>
      <c r="EL119" s="838" t="s">
        <v>203</v>
      </c>
      <c r="EM119" s="838" t="s">
        <v>204</v>
      </c>
      <c r="EN119" s="839" t="s">
        <v>116</v>
      </c>
      <c r="EO119" s="838" t="s">
        <v>190</v>
      </c>
      <c r="EP119" s="838" t="s">
        <v>203</v>
      </c>
      <c r="EQ119" s="838" t="s">
        <v>204</v>
      </c>
      <c r="ER119" s="839" t="s">
        <v>116</v>
      </c>
      <c r="ES119" s="838" t="s">
        <v>190</v>
      </c>
      <c r="ET119" s="838" t="s">
        <v>203</v>
      </c>
      <c r="EU119" s="838" t="s">
        <v>204</v>
      </c>
      <c r="EV119" s="839" t="s">
        <v>116</v>
      </c>
      <c r="EW119" s="838" t="s">
        <v>190</v>
      </c>
      <c r="EX119" s="838" t="s">
        <v>203</v>
      </c>
      <c r="EY119" s="838" t="s">
        <v>204</v>
      </c>
      <c r="EZ119" s="839" t="s">
        <v>116</v>
      </c>
      <c r="FA119" s="838" t="s">
        <v>190</v>
      </c>
      <c r="FB119" s="838" t="s">
        <v>203</v>
      </c>
      <c r="FC119" s="838" t="s">
        <v>204</v>
      </c>
      <c r="FD119" s="839" t="s">
        <v>116</v>
      </c>
      <c r="FE119" s="838" t="s">
        <v>190</v>
      </c>
      <c r="FF119" s="838" t="s">
        <v>203</v>
      </c>
      <c r="FG119" s="838" t="s">
        <v>204</v>
      </c>
      <c r="FH119" s="839" t="s">
        <v>116</v>
      </c>
      <c r="FI119" s="836" t="s">
        <v>23</v>
      </c>
      <c r="FJ119" s="166">
        <f>EK124</f>
        <v>0</v>
      </c>
      <c r="FK119" s="166">
        <f>EL124</f>
        <v>0</v>
      </c>
      <c r="FL119" s="166">
        <f t="shared" ref="FL119" si="716">EM124</f>
        <v>0</v>
      </c>
      <c r="FM119" s="166">
        <f t="shared" ref="FM119" si="717">EN124</f>
        <v>0</v>
      </c>
    </row>
    <row r="120" spans="1:174" ht="48" customHeight="1" thickBot="1">
      <c r="A120" s="6205"/>
      <c r="B120" s="6206"/>
      <c r="C120" s="6206"/>
      <c r="D120" s="6206"/>
      <c r="E120" s="6206"/>
      <c r="F120" s="6206"/>
      <c r="G120" s="6207"/>
      <c r="H120" s="6208"/>
      <c r="I120" s="6209"/>
      <c r="J120" s="6209"/>
      <c r="K120" s="6209"/>
      <c r="L120" s="5675">
        <f>الاعدادات!$D$7</f>
        <v>2023</v>
      </c>
      <c r="M120" s="148"/>
      <c r="N120" s="148"/>
      <c r="O120" s="148"/>
      <c r="P120" s="148"/>
      <c r="Q120" s="148"/>
      <c r="R120" s="148"/>
      <c r="S120" s="148"/>
      <c r="T120" s="148"/>
      <c r="U120" s="148"/>
      <c r="V120" s="148"/>
      <c r="W120" s="148"/>
      <c r="X120" s="148"/>
      <c r="Y120" s="148"/>
      <c r="Z120" s="2166"/>
      <c r="AA120" s="148"/>
      <c r="AB120" s="148"/>
      <c r="AC120" s="148"/>
      <c r="AD120" s="148"/>
      <c r="AE120" s="148"/>
      <c r="AF120" s="2163"/>
      <c r="AG120" s="148"/>
      <c r="AH120" s="151"/>
      <c r="AI120" s="148"/>
      <c r="AJ120" s="148"/>
      <c r="AK120" s="148"/>
      <c r="AL120" s="148"/>
      <c r="AM120" s="2163"/>
      <c r="AN120" s="151"/>
      <c r="AO120" s="151"/>
      <c r="AP120" s="151"/>
      <c r="AQ120" s="151"/>
      <c r="AR120" s="151"/>
      <c r="AS120" s="2164"/>
      <c r="AT120" s="148"/>
      <c r="AU120" s="148"/>
      <c r="AV120" s="148"/>
      <c r="AW120" s="148"/>
      <c r="AX120" s="148"/>
      <c r="AY120" s="2164"/>
      <c r="AZ120" s="148"/>
      <c r="BA120" s="148"/>
      <c r="BB120" s="2165"/>
      <c r="BC120" s="5683">
        <f>الاعدادات!$D$7</f>
        <v>2023</v>
      </c>
      <c r="BD120" s="82"/>
      <c r="BE120" s="83"/>
      <c r="BF120" s="83"/>
      <c r="BG120" s="84"/>
      <c r="BH120" s="84"/>
      <c r="BI120" s="84"/>
      <c r="BJ120" s="85"/>
      <c r="BK120" s="86"/>
      <c r="BL120" s="87"/>
      <c r="BM120" s="87"/>
      <c r="BN120" s="88"/>
      <c r="BO120" s="88"/>
      <c r="BP120" s="89"/>
      <c r="BQ120" s="77">
        <f t="shared" si="710"/>
        <v>0</v>
      </c>
      <c r="BR120" s="90"/>
      <c r="BS120" s="91"/>
      <c r="BT120" s="92"/>
      <c r="BU120" s="93"/>
      <c r="BV120" s="94"/>
      <c r="BW120" s="95"/>
      <c r="BX120" s="96"/>
      <c r="BY120" s="97"/>
      <c r="BZ120" s="98"/>
      <c r="CA120" s="99"/>
      <c r="CB120" s="79">
        <f t="shared" si="711"/>
        <v>0</v>
      </c>
      <c r="CC120" s="104"/>
      <c r="CD120" s="92"/>
      <c r="CE120" s="102"/>
      <c r="CF120" s="82"/>
      <c r="CG120" s="83"/>
      <c r="CH120" s="83"/>
      <c r="CI120" s="84"/>
      <c r="CJ120" s="84"/>
      <c r="CK120" s="84"/>
      <c r="CL120" s="85"/>
      <c r="CM120" s="86"/>
      <c r="CN120" s="87"/>
      <c r="CO120" s="87"/>
      <c r="CP120" s="88"/>
      <c r="CQ120" s="88"/>
      <c r="CR120" s="89"/>
      <c r="CS120" s="77">
        <f t="shared" si="712"/>
        <v>0</v>
      </c>
      <c r="CT120" s="90"/>
      <c r="CU120" s="168"/>
      <c r="CV120" s="92"/>
      <c r="CW120" s="93"/>
      <c r="CX120" s="94"/>
      <c r="CY120" s="95"/>
      <c r="CZ120" s="96"/>
      <c r="DA120" s="97"/>
      <c r="DB120" s="98"/>
      <c r="DC120" s="99"/>
      <c r="DD120" s="79">
        <f t="shared" si="713"/>
        <v>0</v>
      </c>
      <c r="DE120" s="104"/>
      <c r="DF120" s="92"/>
      <c r="DG120" s="102"/>
      <c r="DH120" s="82"/>
      <c r="DI120" s="83"/>
      <c r="DJ120" s="83"/>
      <c r="DK120" s="84"/>
      <c r="DL120" s="84"/>
      <c r="DM120" s="84"/>
      <c r="DN120" s="85"/>
      <c r="DO120" s="86"/>
      <c r="DP120" s="87"/>
      <c r="DQ120" s="87"/>
      <c r="DR120" s="88"/>
      <c r="DS120" s="88"/>
      <c r="DT120" s="89"/>
      <c r="DU120" s="77">
        <f t="shared" si="714"/>
        <v>0</v>
      </c>
      <c r="DV120" s="90"/>
      <c r="DW120" s="168"/>
      <c r="DX120" s="92"/>
      <c r="DY120" s="93"/>
      <c r="DZ120" s="94"/>
      <c r="EA120" s="95"/>
      <c r="EB120" s="96"/>
      <c r="EC120" s="97"/>
      <c r="ED120" s="98"/>
      <c r="EE120" s="99"/>
      <c r="EF120" s="79">
        <f t="shared" si="715"/>
        <v>0</v>
      </c>
      <c r="EG120" s="104"/>
      <c r="EH120" s="92"/>
      <c r="EI120" s="102"/>
      <c r="EJ120" s="5675" t="str">
        <f>الاعدادات!$D$6</f>
        <v>2022 وما قبلها</v>
      </c>
      <c r="EK120" s="163">
        <f t="shared" ref="EK120:EK124" si="718">BQ112</f>
        <v>0</v>
      </c>
      <c r="EL120" s="164">
        <f t="shared" ref="EL120:EL124" si="719">BR112</f>
        <v>0</v>
      </c>
      <c r="EM120" s="164">
        <f>BS112+BT112+BU112+BV112+BW112</f>
        <v>0</v>
      </c>
      <c r="EN120" s="165">
        <f>BX112+BY112+BZ112+CA112</f>
        <v>0</v>
      </c>
      <c r="EO120" s="166">
        <f t="shared" ref="EO120:EO124" si="720">CS112</f>
        <v>0</v>
      </c>
      <c r="EP120" s="164">
        <f t="shared" ref="EP120:EP124" si="721">CT112</f>
        <v>0</v>
      </c>
      <c r="EQ120" s="164">
        <f>CU112+CV112+CW112+CX112+CY112</f>
        <v>0</v>
      </c>
      <c r="ER120" s="165">
        <f>CZ112+DA112+DB112+DC112</f>
        <v>0</v>
      </c>
      <c r="ES120" s="166">
        <f t="shared" ref="ES120:ES124" si="722">BQ119</f>
        <v>0</v>
      </c>
      <c r="ET120" s="164">
        <f t="shared" ref="ET120:ET124" si="723">BR119</f>
        <v>0</v>
      </c>
      <c r="EU120" s="164">
        <f>BS119+BT119+BU119+BV119+BW119</f>
        <v>0</v>
      </c>
      <c r="EV120" s="165">
        <f>BX119+BY119+BZ119+CA119</f>
        <v>0</v>
      </c>
      <c r="EW120" s="166">
        <f t="shared" ref="EW120:EW124" si="724">CS119</f>
        <v>0</v>
      </c>
      <c r="EX120" s="164">
        <f t="shared" ref="EX120:EX124" si="725">CT119</f>
        <v>0</v>
      </c>
      <c r="EY120" s="164">
        <f>CU119+CV119+CW119+CX119+CY119</f>
        <v>0</v>
      </c>
      <c r="EZ120" s="167">
        <f>CZ119+DA119+DB119+DC119</f>
        <v>0</v>
      </c>
      <c r="FA120" s="166">
        <f t="shared" ref="FA120:FA124" si="726">DU112</f>
        <v>0</v>
      </c>
      <c r="FB120" s="164">
        <f t="shared" ref="FB120:FB124" si="727">DV112</f>
        <v>0</v>
      </c>
      <c r="FC120" s="164">
        <f>DW112+DX112+DY112+DZ112+EA112</f>
        <v>0</v>
      </c>
      <c r="FD120" s="167">
        <f>EB112+EC112+ED112+EE112</f>
        <v>0</v>
      </c>
      <c r="FE120" s="166">
        <f t="shared" ref="FE120:FE124" si="728">DU119</f>
        <v>0</v>
      </c>
      <c r="FF120" s="164">
        <f t="shared" ref="FF120:FF124" si="729">DV119</f>
        <v>0</v>
      </c>
      <c r="FG120" s="164">
        <f>DW119+DX119+DY119+DZ119+EA119</f>
        <v>0</v>
      </c>
      <c r="FH120" s="167">
        <f>EB119+EC119+ED119+EE119</f>
        <v>0</v>
      </c>
      <c r="FI120" s="837" t="s">
        <v>33</v>
      </c>
      <c r="FJ120" s="169">
        <f>EO124</f>
        <v>0</v>
      </c>
      <c r="FK120" s="169">
        <f t="shared" ref="FK120" si="730">EP124</f>
        <v>0</v>
      </c>
      <c r="FL120" s="169">
        <f t="shared" ref="FL120" si="731">EQ124</f>
        <v>0</v>
      </c>
      <c r="FM120" s="169">
        <f t="shared" ref="FM120" si="732">ER124</f>
        <v>0</v>
      </c>
    </row>
    <row r="121" spans="1:174" ht="48" customHeight="1" thickBot="1">
      <c r="A121" s="143"/>
      <c r="B121" s="157"/>
      <c r="C121" s="157"/>
      <c r="D121" s="157"/>
      <c r="E121" s="158"/>
      <c r="F121" s="158"/>
      <c r="G121" s="159"/>
      <c r="H121" s="144"/>
      <c r="I121" s="144"/>
      <c r="J121" s="145"/>
      <c r="K121" s="146"/>
      <c r="L121" s="5675">
        <f>الاعدادات!$D$8</f>
        <v>2024</v>
      </c>
      <c r="M121" s="148"/>
      <c r="N121" s="148"/>
      <c r="O121" s="148"/>
      <c r="P121" s="148"/>
      <c r="Q121" s="148"/>
      <c r="R121" s="148"/>
      <c r="S121" s="148"/>
      <c r="T121" s="148"/>
      <c r="U121" s="148"/>
      <c r="V121" s="148"/>
      <c r="W121" s="148"/>
      <c r="X121" s="148"/>
      <c r="Y121" s="148"/>
      <c r="Z121" s="2166"/>
      <c r="AA121" s="148"/>
      <c r="AB121" s="148"/>
      <c r="AC121" s="148"/>
      <c r="AD121" s="148"/>
      <c r="AE121" s="148"/>
      <c r="AF121" s="2163"/>
      <c r="AG121" s="148"/>
      <c r="AH121" s="151"/>
      <c r="AI121" s="148"/>
      <c r="AJ121" s="148"/>
      <c r="AK121" s="148"/>
      <c r="AL121" s="148"/>
      <c r="AM121" s="2163"/>
      <c r="AN121" s="151"/>
      <c r="AO121" s="151"/>
      <c r="AP121" s="151"/>
      <c r="AQ121" s="151"/>
      <c r="AR121" s="151"/>
      <c r="AS121" s="2164"/>
      <c r="AT121" s="148"/>
      <c r="AU121" s="148"/>
      <c r="AV121" s="148"/>
      <c r="AW121" s="148"/>
      <c r="AX121" s="148"/>
      <c r="AY121" s="2164"/>
      <c r="AZ121" s="148"/>
      <c r="BA121" s="148"/>
      <c r="BB121" s="2165"/>
      <c r="BC121" s="5683">
        <f>الاعدادات!$D$8</f>
        <v>2024</v>
      </c>
      <c r="BD121" s="82"/>
      <c r="BE121" s="83"/>
      <c r="BF121" s="83"/>
      <c r="BG121" s="84"/>
      <c r="BH121" s="84"/>
      <c r="BI121" s="84"/>
      <c r="BJ121" s="85"/>
      <c r="BK121" s="86"/>
      <c r="BL121" s="87"/>
      <c r="BM121" s="87"/>
      <c r="BN121" s="88"/>
      <c r="BO121" s="88"/>
      <c r="BP121" s="89"/>
      <c r="BQ121" s="77">
        <f t="shared" si="710"/>
        <v>0</v>
      </c>
      <c r="BR121" s="90"/>
      <c r="BS121" s="91"/>
      <c r="BT121" s="92"/>
      <c r="BU121" s="93"/>
      <c r="BV121" s="94"/>
      <c r="BW121" s="95"/>
      <c r="BX121" s="96"/>
      <c r="BY121" s="97"/>
      <c r="BZ121" s="98"/>
      <c r="CA121" s="99"/>
      <c r="CB121" s="79">
        <f t="shared" si="711"/>
        <v>0</v>
      </c>
      <c r="CC121" s="104"/>
      <c r="CD121" s="92"/>
      <c r="CE121" s="102"/>
      <c r="CF121" s="82"/>
      <c r="CG121" s="83"/>
      <c r="CH121" s="83"/>
      <c r="CI121" s="84"/>
      <c r="CJ121" s="84"/>
      <c r="CK121" s="84"/>
      <c r="CL121" s="85"/>
      <c r="CM121" s="86"/>
      <c r="CN121" s="87"/>
      <c r="CO121" s="87"/>
      <c r="CP121" s="88"/>
      <c r="CQ121" s="88"/>
      <c r="CR121" s="89"/>
      <c r="CS121" s="77">
        <f t="shared" si="712"/>
        <v>0</v>
      </c>
      <c r="CT121" s="90"/>
      <c r="CU121" s="168"/>
      <c r="CV121" s="92"/>
      <c r="CW121" s="93"/>
      <c r="CX121" s="94"/>
      <c r="CY121" s="95"/>
      <c r="CZ121" s="96"/>
      <c r="DA121" s="97"/>
      <c r="DB121" s="98"/>
      <c r="DC121" s="99"/>
      <c r="DD121" s="79">
        <f t="shared" si="713"/>
        <v>0</v>
      </c>
      <c r="DE121" s="104"/>
      <c r="DF121" s="92"/>
      <c r="DG121" s="102"/>
      <c r="DH121" s="82"/>
      <c r="DI121" s="83"/>
      <c r="DJ121" s="83"/>
      <c r="DK121" s="84"/>
      <c r="DL121" s="84"/>
      <c r="DM121" s="84"/>
      <c r="DN121" s="85"/>
      <c r="DO121" s="86"/>
      <c r="DP121" s="87"/>
      <c r="DQ121" s="87"/>
      <c r="DR121" s="88"/>
      <c r="DS121" s="88"/>
      <c r="DT121" s="89"/>
      <c r="DU121" s="77">
        <f t="shared" si="714"/>
        <v>0</v>
      </c>
      <c r="DV121" s="90"/>
      <c r="DW121" s="168"/>
      <c r="DX121" s="92"/>
      <c r="DY121" s="93"/>
      <c r="DZ121" s="94"/>
      <c r="EA121" s="95"/>
      <c r="EB121" s="96"/>
      <c r="EC121" s="97"/>
      <c r="ED121" s="98"/>
      <c r="EE121" s="99"/>
      <c r="EF121" s="79">
        <f t="shared" si="715"/>
        <v>0</v>
      </c>
      <c r="EG121" s="104"/>
      <c r="EH121" s="92"/>
      <c r="EI121" s="102"/>
      <c r="EJ121" s="5675">
        <f>الاعدادات!$D$7</f>
        <v>2023</v>
      </c>
      <c r="EK121" s="163">
        <f t="shared" si="718"/>
        <v>0</v>
      </c>
      <c r="EL121" s="164">
        <f t="shared" si="719"/>
        <v>0</v>
      </c>
      <c r="EM121" s="164">
        <f>BS113+BT113+BU113+BV113+BW113</f>
        <v>0</v>
      </c>
      <c r="EN121" s="165">
        <f>BX113+BY113+BZ113+CA113</f>
        <v>0</v>
      </c>
      <c r="EO121" s="166">
        <f t="shared" si="720"/>
        <v>0</v>
      </c>
      <c r="EP121" s="164">
        <f t="shared" si="721"/>
        <v>0</v>
      </c>
      <c r="EQ121" s="164">
        <f>CU113+CV113+CW113+CX113+CY113</f>
        <v>0</v>
      </c>
      <c r="ER121" s="165">
        <f>CZ113+DA113+DB113+DC113</f>
        <v>0</v>
      </c>
      <c r="ES121" s="166">
        <f t="shared" si="722"/>
        <v>0</v>
      </c>
      <c r="ET121" s="164">
        <f t="shared" si="723"/>
        <v>0</v>
      </c>
      <c r="EU121" s="164">
        <f>BS120+BT120+BU120+BV120+BW120</f>
        <v>0</v>
      </c>
      <c r="EV121" s="165">
        <f>BX120+BY120+BZ120+CA120</f>
        <v>0</v>
      </c>
      <c r="EW121" s="166">
        <f t="shared" si="724"/>
        <v>0</v>
      </c>
      <c r="EX121" s="164">
        <f t="shared" si="725"/>
        <v>0</v>
      </c>
      <c r="EY121" s="164">
        <f>CU120+CV120+CW120+CX120+CY120</f>
        <v>0</v>
      </c>
      <c r="EZ121" s="167">
        <f>CZ120+DA120+DB120+DC120</f>
        <v>0</v>
      </c>
      <c r="FA121" s="166">
        <f t="shared" si="726"/>
        <v>0</v>
      </c>
      <c r="FB121" s="164">
        <f t="shared" si="727"/>
        <v>0</v>
      </c>
      <c r="FC121" s="164">
        <f>DW113+DX113+DY113+DZ113+EA113</f>
        <v>0</v>
      </c>
      <c r="FD121" s="167">
        <f>EB113+EC113+ED113+EE113</f>
        <v>0</v>
      </c>
      <c r="FE121" s="166">
        <f t="shared" si="728"/>
        <v>0</v>
      </c>
      <c r="FF121" s="164">
        <f t="shared" si="729"/>
        <v>0</v>
      </c>
      <c r="FG121" s="164">
        <f>DW120+DX120+DY120+DZ120+EA120</f>
        <v>0</v>
      </c>
      <c r="FH121" s="167">
        <f>EB120+EC120+ED120+EE120</f>
        <v>0</v>
      </c>
      <c r="FI121" s="837" t="s">
        <v>184</v>
      </c>
      <c r="FJ121" s="169">
        <f>ES124</f>
        <v>0</v>
      </c>
      <c r="FK121" s="169">
        <f t="shared" ref="FK121" si="733">ET124</f>
        <v>0</v>
      </c>
      <c r="FL121" s="169">
        <f t="shared" ref="FL121" si="734">EU124</f>
        <v>0</v>
      </c>
      <c r="FM121" s="169">
        <f t="shared" ref="FM121" si="735">EV124</f>
        <v>0</v>
      </c>
    </row>
    <row r="122" spans="1:174" ht="48" customHeight="1" thickBot="1">
      <c r="A122" s="143"/>
      <c r="B122" s="157"/>
      <c r="C122" s="157"/>
      <c r="D122" s="157"/>
      <c r="E122" s="158"/>
      <c r="F122" s="158"/>
      <c r="G122" s="159"/>
      <c r="H122" s="144"/>
      <c r="I122" s="144"/>
      <c r="J122" s="145"/>
      <c r="K122" s="146"/>
      <c r="L122" s="5675">
        <f>الاعدادات!$D$9</f>
        <v>2025</v>
      </c>
      <c r="M122" s="172"/>
      <c r="N122" s="172"/>
      <c r="O122" s="172"/>
      <c r="P122" s="172"/>
      <c r="Q122" s="172"/>
      <c r="R122" s="172"/>
      <c r="S122" s="172"/>
      <c r="T122" s="172"/>
      <c r="U122" s="172"/>
      <c r="V122" s="172"/>
      <c r="W122" s="172"/>
      <c r="X122" s="172"/>
      <c r="Y122" s="172"/>
      <c r="Z122" s="174"/>
      <c r="AA122" s="172"/>
      <c r="AB122" s="172"/>
      <c r="AC122" s="172"/>
      <c r="AD122" s="172"/>
      <c r="AE122" s="172"/>
      <c r="AF122" s="172"/>
      <c r="AG122" s="172"/>
      <c r="AH122" s="172"/>
      <c r="AI122" s="172"/>
      <c r="AJ122" s="172"/>
      <c r="AK122" s="172"/>
      <c r="AL122" s="172"/>
      <c r="AM122" s="172"/>
      <c r="AN122" s="172"/>
      <c r="AO122" s="172"/>
      <c r="AP122" s="172"/>
      <c r="AQ122" s="172"/>
      <c r="AR122" s="172"/>
      <c r="AS122" s="175"/>
      <c r="AT122" s="172"/>
      <c r="AU122" s="172"/>
      <c r="AV122" s="172"/>
      <c r="AW122" s="172"/>
      <c r="AX122" s="172"/>
      <c r="AY122" s="175"/>
      <c r="AZ122" s="172"/>
      <c r="BA122" s="172"/>
      <c r="BB122" s="2165"/>
      <c r="BC122" s="5683">
        <f>الاعدادات!$D$9</f>
        <v>2025</v>
      </c>
      <c r="BD122" s="82"/>
      <c r="BE122" s="83"/>
      <c r="BF122" s="83"/>
      <c r="BG122" s="84"/>
      <c r="BH122" s="84"/>
      <c r="BI122" s="84"/>
      <c r="BJ122" s="85"/>
      <c r="BK122" s="86"/>
      <c r="BL122" s="87"/>
      <c r="BM122" s="87"/>
      <c r="BN122" s="88"/>
      <c r="BO122" s="88"/>
      <c r="BP122" s="89"/>
      <c r="BQ122" s="77">
        <f t="shared" si="710"/>
        <v>0</v>
      </c>
      <c r="BR122" s="90"/>
      <c r="BS122" s="91"/>
      <c r="BT122" s="92"/>
      <c r="BU122" s="93"/>
      <c r="BV122" s="94"/>
      <c r="BW122" s="95"/>
      <c r="BX122" s="96"/>
      <c r="BY122" s="97"/>
      <c r="BZ122" s="98"/>
      <c r="CA122" s="99"/>
      <c r="CB122" s="79">
        <f t="shared" si="711"/>
        <v>0</v>
      </c>
      <c r="CC122" s="104"/>
      <c r="CD122" s="92"/>
      <c r="CE122" s="102"/>
      <c r="CF122" s="82"/>
      <c r="CG122" s="83"/>
      <c r="CH122" s="83"/>
      <c r="CI122" s="84"/>
      <c r="CJ122" s="84"/>
      <c r="CK122" s="84"/>
      <c r="CL122" s="85"/>
      <c r="CM122" s="86"/>
      <c r="CN122" s="87"/>
      <c r="CO122" s="87"/>
      <c r="CP122" s="88"/>
      <c r="CQ122" s="88"/>
      <c r="CR122" s="89"/>
      <c r="CS122" s="77">
        <f t="shared" si="712"/>
        <v>0</v>
      </c>
      <c r="CT122" s="90"/>
      <c r="CU122" s="168"/>
      <c r="CV122" s="92"/>
      <c r="CW122" s="93"/>
      <c r="CX122" s="94"/>
      <c r="CY122" s="95"/>
      <c r="CZ122" s="96"/>
      <c r="DA122" s="97"/>
      <c r="DB122" s="98"/>
      <c r="DC122" s="99"/>
      <c r="DD122" s="79">
        <f t="shared" si="713"/>
        <v>0</v>
      </c>
      <c r="DE122" s="104"/>
      <c r="DF122" s="92"/>
      <c r="DG122" s="102"/>
      <c r="DH122" s="82"/>
      <c r="DI122" s="83"/>
      <c r="DJ122" s="83"/>
      <c r="DK122" s="84"/>
      <c r="DL122" s="84"/>
      <c r="DM122" s="84"/>
      <c r="DN122" s="85"/>
      <c r="DO122" s="86"/>
      <c r="DP122" s="87"/>
      <c r="DQ122" s="87"/>
      <c r="DR122" s="88"/>
      <c r="DS122" s="88"/>
      <c r="DT122" s="89"/>
      <c r="DU122" s="77">
        <f t="shared" si="714"/>
        <v>0</v>
      </c>
      <c r="DV122" s="90"/>
      <c r="DW122" s="168"/>
      <c r="DX122" s="92"/>
      <c r="DY122" s="93"/>
      <c r="DZ122" s="94"/>
      <c r="EA122" s="95"/>
      <c r="EB122" s="96"/>
      <c r="EC122" s="97"/>
      <c r="ED122" s="98"/>
      <c r="EE122" s="99"/>
      <c r="EF122" s="79">
        <f t="shared" si="715"/>
        <v>0</v>
      </c>
      <c r="EG122" s="104"/>
      <c r="EH122" s="92"/>
      <c r="EI122" s="102"/>
      <c r="EJ122" s="5675">
        <f>الاعدادات!$D$8</f>
        <v>2024</v>
      </c>
      <c r="EK122" s="163">
        <f t="shared" si="718"/>
        <v>0</v>
      </c>
      <c r="EL122" s="164">
        <f t="shared" si="719"/>
        <v>0</v>
      </c>
      <c r="EM122" s="164">
        <f>BS114+BT114+BU114+BV114+BW114</f>
        <v>0</v>
      </c>
      <c r="EN122" s="165">
        <f>BX114+BY114+BZ114+CA114</f>
        <v>0</v>
      </c>
      <c r="EO122" s="166">
        <f t="shared" si="720"/>
        <v>0</v>
      </c>
      <c r="EP122" s="164">
        <f t="shared" si="721"/>
        <v>0</v>
      </c>
      <c r="EQ122" s="164">
        <f>CU114+CV114+CW114+CX114+CY114</f>
        <v>0</v>
      </c>
      <c r="ER122" s="165">
        <f>CZ114+DA114+DB114+DC114</f>
        <v>0</v>
      </c>
      <c r="ES122" s="166">
        <f t="shared" si="722"/>
        <v>0</v>
      </c>
      <c r="ET122" s="164">
        <f t="shared" si="723"/>
        <v>0</v>
      </c>
      <c r="EU122" s="164">
        <f>BS121+BT121+BU121+BV121+BW121</f>
        <v>0</v>
      </c>
      <c r="EV122" s="165">
        <f>BX121+BY121+BZ121+CA121</f>
        <v>0</v>
      </c>
      <c r="EW122" s="166">
        <f t="shared" si="724"/>
        <v>0</v>
      </c>
      <c r="EX122" s="164">
        <f t="shared" si="725"/>
        <v>0</v>
      </c>
      <c r="EY122" s="164">
        <f>CU121+CV121+CW121+CX121+CY121</f>
        <v>0</v>
      </c>
      <c r="EZ122" s="167">
        <f>CZ121+DA121+DB121+DC121</f>
        <v>0</v>
      </c>
      <c r="FA122" s="166">
        <f t="shared" si="726"/>
        <v>0</v>
      </c>
      <c r="FB122" s="164">
        <f t="shared" si="727"/>
        <v>0</v>
      </c>
      <c r="FC122" s="164">
        <f>DW114+DX114+DY114+DZ114+EA114</f>
        <v>0</v>
      </c>
      <c r="FD122" s="167">
        <f>EB114+EC114+ED114+EE114</f>
        <v>0</v>
      </c>
      <c r="FE122" s="166">
        <f t="shared" si="728"/>
        <v>0</v>
      </c>
      <c r="FF122" s="164">
        <f t="shared" si="729"/>
        <v>0</v>
      </c>
      <c r="FG122" s="164">
        <f>DW121+DX121+DY121+DZ121+EA121</f>
        <v>0</v>
      </c>
      <c r="FH122" s="167">
        <f>EB121+EC121+ED121+EE121</f>
        <v>0</v>
      </c>
      <c r="FI122" s="837" t="s">
        <v>185</v>
      </c>
      <c r="FJ122" s="169">
        <f>EW124</f>
        <v>0</v>
      </c>
      <c r="FK122" s="169">
        <f t="shared" ref="FK122" si="736">EX124</f>
        <v>0</v>
      </c>
      <c r="FL122" s="169">
        <f t="shared" ref="FL122" si="737">EY124</f>
        <v>0</v>
      </c>
      <c r="FM122" s="169">
        <f t="shared" ref="FM122" si="738">EZ124</f>
        <v>0</v>
      </c>
    </row>
    <row r="123" spans="1:174" ht="48" customHeight="1" thickBot="1">
      <c r="A123" s="143"/>
      <c r="B123" s="157"/>
      <c r="C123" s="157"/>
      <c r="D123" s="157"/>
      <c r="E123" s="158"/>
      <c r="F123" s="158"/>
      <c r="G123" s="159"/>
      <c r="H123" s="144"/>
      <c r="I123" s="144"/>
      <c r="J123" s="145"/>
      <c r="K123" s="146"/>
      <c r="L123" s="5675">
        <f>الاعدادات!$D$10</f>
        <v>2026</v>
      </c>
      <c r="M123" s="172"/>
      <c r="N123" s="172"/>
      <c r="O123" s="172"/>
      <c r="P123" s="172"/>
      <c r="Q123" s="172"/>
      <c r="R123" s="172"/>
      <c r="S123" s="172"/>
      <c r="T123" s="172"/>
      <c r="U123" s="172"/>
      <c r="V123" s="172"/>
      <c r="W123" s="172"/>
      <c r="X123" s="172"/>
      <c r="Y123" s="172"/>
      <c r="Z123" s="174"/>
      <c r="AA123" s="172"/>
      <c r="AB123" s="172"/>
      <c r="AC123" s="172"/>
      <c r="AD123" s="172"/>
      <c r="AE123" s="172"/>
      <c r="AF123" s="172"/>
      <c r="AG123" s="172"/>
      <c r="AH123" s="172"/>
      <c r="AI123" s="172"/>
      <c r="AJ123" s="172"/>
      <c r="AK123" s="172"/>
      <c r="AL123" s="172"/>
      <c r="AM123" s="172"/>
      <c r="AN123" s="172"/>
      <c r="AO123" s="172"/>
      <c r="AP123" s="172"/>
      <c r="AQ123" s="172"/>
      <c r="AR123" s="172"/>
      <c r="AS123" s="175"/>
      <c r="AT123" s="172"/>
      <c r="AU123" s="172"/>
      <c r="AV123" s="172"/>
      <c r="AW123" s="172"/>
      <c r="AX123" s="172"/>
      <c r="AY123" s="175"/>
      <c r="AZ123" s="172"/>
      <c r="BA123" s="172"/>
      <c r="BB123" s="2165"/>
      <c r="BC123" s="5683">
        <f>الاعدادات!$D$10</f>
        <v>2026</v>
      </c>
      <c r="BD123" s="117"/>
      <c r="BE123" s="118"/>
      <c r="BF123" s="118"/>
      <c r="BG123" s="119"/>
      <c r="BH123" s="119"/>
      <c r="BI123" s="119"/>
      <c r="BJ123" s="120"/>
      <c r="BK123" s="121"/>
      <c r="BL123" s="122"/>
      <c r="BM123" s="122"/>
      <c r="BN123" s="123"/>
      <c r="BO123" s="123"/>
      <c r="BP123" s="124"/>
      <c r="BQ123" s="125">
        <f t="shared" si="710"/>
        <v>0</v>
      </c>
      <c r="BR123" s="126"/>
      <c r="BS123" s="127"/>
      <c r="BT123" s="128"/>
      <c r="BU123" s="129"/>
      <c r="BV123" s="130"/>
      <c r="BW123" s="131"/>
      <c r="BX123" s="132"/>
      <c r="BY123" s="133"/>
      <c r="BZ123" s="134"/>
      <c r="CA123" s="135"/>
      <c r="CB123" s="136">
        <f t="shared" si="711"/>
        <v>0</v>
      </c>
      <c r="CC123" s="137"/>
      <c r="CD123" s="128"/>
      <c r="CE123" s="141"/>
      <c r="CF123" s="117"/>
      <c r="CG123" s="118"/>
      <c r="CH123" s="118"/>
      <c r="CI123" s="119"/>
      <c r="CJ123" s="119"/>
      <c r="CK123" s="119"/>
      <c r="CL123" s="120"/>
      <c r="CM123" s="121"/>
      <c r="CN123" s="122"/>
      <c r="CO123" s="122"/>
      <c r="CP123" s="123"/>
      <c r="CQ123" s="123"/>
      <c r="CR123" s="124"/>
      <c r="CS123" s="125">
        <f t="shared" si="712"/>
        <v>0</v>
      </c>
      <c r="CT123" s="126"/>
      <c r="CU123" s="176"/>
      <c r="CV123" s="128"/>
      <c r="CW123" s="129"/>
      <c r="CX123" s="130"/>
      <c r="CY123" s="131"/>
      <c r="CZ123" s="132"/>
      <c r="DA123" s="133"/>
      <c r="DB123" s="134"/>
      <c r="DC123" s="135"/>
      <c r="DD123" s="136">
        <f t="shared" si="713"/>
        <v>0</v>
      </c>
      <c r="DE123" s="137"/>
      <c r="DF123" s="128"/>
      <c r="DG123" s="141"/>
      <c r="DH123" s="117"/>
      <c r="DI123" s="118"/>
      <c r="DJ123" s="118"/>
      <c r="DK123" s="119"/>
      <c r="DL123" s="119"/>
      <c r="DM123" s="119"/>
      <c r="DN123" s="120"/>
      <c r="DO123" s="121"/>
      <c r="DP123" s="122"/>
      <c r="DQ123" s="122"/>
      <c r="DR123" s="123"/>
      <c r="DS123" s="123"/>
      <c r="DT123" s="124"/>
      <c r="DU123" s="125">
        <f t="shared" si="714"/>
        <v>0</v>
      </c>
      <c r="DV123" s="126"/>
      <c r="DW123" s="176"/>
      <c r="DX123" s="128"/>
      <c r="DY123" s="129"/>
      <c r="DZ123" s="130"/>
      <c r="EA123" s="131"/>
      <c r="EB123" s="132"/>
      <c r="EC123" s="133"/>
      <c r="ED123" s="134"/>
      <c r="EE123" s="135"/>
      <c r="EF123" s="136">
        <f t="shared" si="715"/>
        <v>0</v>
      </c>
      <c r="EG123" s="137"/>
      <c r="EH123" s="128"/>
      <c r="EI123" s="141"/>
      <c r="EJ123" s="5675">
        <f>الاعدادات!$D$9</f>
        <v>2025</v>
      </c>
      <c r="EK123" s="163">
        <f t="shared" si="718"/>
        <v>0</v>
      </c>
      <c r="EL123" s="164">
        <f t="shared" si="719"/>
        <v>0</v>
      </c>
      <c r="EM123" s="164">
        <f>BS115+BT115+BU115+BV115+BW115</f>
        <v>0</v>
      </c>
      <c r="EN123" s="165">
        <f>BX115+BY115+BZ115+CA115</f>
        <v>0</v>
      </c>
      <c r="EO123" s="166">
        <f t="shared" si="720"/>
        <v>0</v>
      </c>
      <c r="EP123" s="164">
        <f t="shared" si="721"/>
        <v>0</v>
      </c>
      <c r="EQ123" s="164">
        <f>CU115+CV115+CW115+CX115+CY115</f>
        <v>0</v>
      </c>
      <c r="ER123" s="165">
        <f>CZ115+DA115+DB115+DC115</f>
        <v>0</v>
      </c>
      <c r="ES123" s="166">
        <f t="shared" si="722"/>
        <v>0</v>
      </c>
      <c r="ET123" s="164">
        <f t="shared" si="723"/>
        <v>0</v>
      </c>
      <c r="EU123" s="164">
        <f>BS122+BT122+BU122+BV122+BW122</f>
        <v>0</v>
      </c>
      <c r="EV123" s="165">
        <f>BX122+BY122+BZ122+CA122</f>
        <v>0</v>
      </c>
      <c r="EW123" s="166">
        <f t="shared" si="724"/>
        <v>0</v>
      </c>
      <c r="EX123" s="164">
        <f t="shared" si="725"/>
        <v>0</v>
      </c>
      <c r="EY123" s="164">
        <f>CU122+CV122+CW122+CX122+CY122</f>
        <v>0</v>
      </c>
      <c r="EZ123" s="167">
        <f>CZ122+DA122+DB122+DC122</f>
        <v>0</v>
      </c>
      <c r="FA123" s="166">
        <f t="shared" si="726"/>
        <v>0</v>
      </c>
      <c r="FB123" s="164">
        <f t="shared" si="727"/>
        <v>0</v>
      </c>
      <c r="FC123" s="164">
        <f>DW115+DX115+DY115+DZ115+EA115</f>
        <v>0</v>
      </c>
      <c r="FD123" s="167">
        <f>EB115+EC115+ED115+EE115</f>
        <v>0</v>
      </c>
      <c r="FE123" s="166">
        <f t="shared" si="728"/>
        <v>0</v>
      </c>
      <c r="FF123" s="164">
        <f t="shared" si="729"/>
        <v>0</v>
      </c>
      <c r="FG123" s="164">
        <f>DW122+DX122+DY122+DZ122+EA122</f>
        <v>0</v>
      </c>
      <c r="FH123" s="167">
        <f>EB122+EC122+ED122+EE122</f>
        <v>0</v>
      </c>
      <c r="FI123" s="837" t="s">
        <v>200</v>
      </c>
      <c r="FJ123" s="169">
        <f>FA124</f>
        <v>0</v>
      </c>
      <c r="FK123" s="169">
        <f t="shared" ref="FK123" si="739">FB124</f>
        <v>0</v>
      </c>
      <c r="FL123" s="169">
        <f t="shared" ref="FL123" si="740">FC124</f>
        <v>0</v>
      </c>
      <c r="FM123" s="169">
        <f>FD124</f>
        <v>0</v>
      </c>
    </row>
    <row r="124" spans="1:174" ht="48" customHeight="1" thickBot="1">
      <c r="A124" s="143"/>
      <c r="B124" s="172"/>
      <c r="C124" s="172"/>
      <c r="D124" s="172"/>
      <c r="E124" s="172"/>
      <c r="F124" s="172"/>
      <c r="G124" s="172"/>
      <c r="H124" s="172"/>
      <c r="I124" s="172"/>
      <c r="J124" s="145"/>
      <c r="K124" s="146"/>
      <c r="L124" s="173"/>
      <c r="M124" s="172"/>
      <c r="N124" s="172"/>
      <c r="O124" s="172"/>
      <c r="P124" s="172"/>
      <c r="Q124" s="172"/>
      <c r="R124" s="172"/>
      <c r="S124" s="172"/>
      <c r="T124" s="172"/>
      <c r="U124" s="172"/>
      <c r="V124" s="172"/>
      <c r="W124" s="172"/>
      <c r="X124" s="172"/>
      <c r="Y124" s="172"/>
      <c r="Z124" s="174"/>
      <c r="AA124" s="172"/>
      <c r="AB124" s="172"/>
      <c r="AC124" s="172"/>
      <c r="AD124" s="172"/>
      <c r="AE124" s="172"/>
      <c r="AF124" s="172"/>
      <c r="AG124" s="172"/>
      <c r="AH124" s="172"/>
      <c r="AI124" s="172"/>
      <c r="AJ124" s="172"/>
      <c r="AK124" s="172"/>
      <c r="AL124" s="172"/>
      <c r="AM124" s="172"/>
      <c r="AN124" s="172"/>
      <c r="AO124" s="172"/>
      <c r="AP124" s="172"/>
      <c r="AQ124" s="172"/>
      <c r="AR124" s="172"/>
      <c r="AS124" s="175"/>
      <c r="AT124" s="172"/>
      <c r="AU124" s="172"/>
      <c r="AV124" s="172"/>
      <c r="AW124" s="172"/>
      <c r="AX124" s="172"/>
      <c r="AY124" s="175"/>
      <c r="AZ124" s="172"/>
      <c r="BA124" s="172"/>
      <c r="BB124" s="2165"/>
      <c r="BC124" s="2009" t="s">
        <v>181</v>
      </c>
      <c r="BD124" s="5689">
        <f t="shared" ref="BD124:BP124" si="741">SUM(BD119:BD123)</f>
        <v>0</v>
      </c>
      <c r="BE124" s="5690">
        <f t="shared" si="741"/>
        <v>0</v>
      </c>
      <c r="BF124" s="5690">
        <f t="shared" si="741"/>
        <v>0</v>
      </c>
      <c r="BG124" s="5690">
        <f t="shared" si="741"/>
        <v>0</v>
      </c>
      <c r="BH124" s="5690">
        <f t="shared" si="741"/>
        <v>0</v>
      </c>
      <c r="BI124" s="5690">
        <f t="shared" si="741"/>
        <v>0</v>
      </c>
      <c r="BJ124" s="5690">
        <f t="shared" si="741"/>
        <v>0</v>
      </c>
      <c r="BK124" s="5690">
        <f t="shared" si="741"/>
        <v>0</v>
      </c>
      <c r="BL124" s="5690">
        <f t="shared" si="741"/>
        <v>0</v>
      </c>
      <c r="BM124" s="5690">
        <f t="shared" si="741"/>
        <v>0</v>
      </c>
      <c r="BN124" s="5690">
        <f t="shared" si="741"/>
        <v>0</v>
      </c>
      <c r="BO124" s="5690">
        <f t="shared" si="741"/>
        <v>0</v>
      </c>
      <c r="BP124" s="5690">
        <f t="shared" si="741"/>
        <v>0</v>
      </c>
      <c r="BQ124" s="5691">
        <f t="shared" si="710"/>
        <v>0</v>
      </c>
      <c r="BR124" s="5690">
        <f t="shared" ref="BR124:CR124" si="742">SUM(BR119:BR123)</f>
        <v>0</v>
      </c>
      <c r="BS124" s="5690">
        <f t="shared" si="742"/>
        <v>0</v>
      </c>
      <c r="BT124" s="5690">
        <f t="shared" si="742"/>
        <v>0</v>
      </c>
      <c r="BU124" s="5690">
        <f t="shared" si="742"/>
        <v>0</v>
      </c>
      <c r="BV124" s="5690">
        <f t="shared" si="742"/>
        <v>0</v>
      </c>
      <c r="BW124" s="5690">
        <f t="shared" si="742"/>
        <v>0</v>
      </c>
      <c r="BX124" s="5690">
        <f t="shared" si="742"/>
        <v>0</v>
      </c>
      <c r="BY124" s="5690">
        <f t="shared" si="742"/>
        <v>0</v>
      </c>
      <c r="BZ124" s="5692">
        <f t="shared" si="742"/>
        <v>0</v>
      </c>
      <c r="CA124" s="5690">
        <f t="shared" si="742"/>
        <v>0</v>
      </c>
      <c r="CB124" s="5690">
        <f t="shared" si="742"/>
        <v>0</v>
      </c>
      <c r="CC124" s="5690">
        <f t="shared" si="742"/>
        <v>0</v>
      </c>
      <c r="CD124" s="5690">
        <f t="shared" si="742"/>
        <v>0</v>
      </c>
      <c r="CE124" s="5693">
        <f t="shared" si="742"/>
        <v>0</v>
      </c>
      <c r="CF124" s="5689">
        <f t="shared" si="742"/>
        <v>0</v>
      </c>
      <c r="CG124" s="5690">
        <f t="shared" si="742"/>
        <v>0</v>
      </c>
      <c r="CH124" s="5690">
        <f t="shared" si="742"/>
        <v>0</v>
      </c>
      <c r="CI124" s="5690">
        <f t="shared" si="742"/>
        <v>0</v>
      </c>
      <c r="CJ124" s="5690">
        <f t="shared" si="742"/>
        <v>0</v>
      </c>
      <c r="CK124" s="5690">
        <f t="shared" si="742"/>
        <v>0</v>
      </c>
      <c r="CL124" s="5690">
        <f t="shared" si="742"/>
        <v>0</v>
      </c>
      <c r="CM124" s="5690">
        <f t="shared" si="742"/>
        <v>0</v>
      </c>
      <c r="CN124" s="5690">
        <f t="shared" si="742"/>
        <v>0</v>
      </c>
      <c r="CO124" s="5690">
        <f t="shared" si="742"/>
        <v>0</v>
      </c>
      <c r="CP124" s="5690">
        <f t="shared" si="742"/>
        <v>0</v>
      </c>
      <c r="CQ124" s="5690">
        <f t="shared" si="742"/>
        <v>0</v>
      </c>
      <c r="CR124" s="5690">
        <f t="shared" si="742"/>
        <v>0</v>
      </c>
      <c r="CS124" s="5691">
        <f t="shared" si="712"/>
        <v>0</v>
      </c>
      <c r="CT124" s="5690">
        <f t="shared" ref="CT124:DT124" si="743">SUM(CT119:CT123)</f>
        <v>0</v>
      </c>
      <c r="CU124" s="5690">
        <f t="shared" si="743"/>
        <v>0</v>
      </c>
      <c r="CV124" s="5690">
        <f t="shared" si="743"/>
        <v>0</v>
      </c>
      <c r="CW124" s="5690">
        <f t="shared" si="743"/>
        <v>0</v>
      </c>
      <c r="CX124" s="5690">
        <f t="shared" si="743"/>
        <v>0</v>
      </c>
      <c r="CY124" s="5690">
        <f t="shared" si="743"/>
        <v>0</v>
      </c>
      <c r="CZ124" s="5690">
        <f t="shared" si="743"/>
        <v>0</v>
      </c>
      <c r="DA124" s="5690">
        <f t="shared" si="743"/>
        <v>0</v>
      </c>
      <c r="DB124" s="5692">
        <f t="shared" si="743"/>
        <v>0</v>
      </c>
      <c r="DC124" s="5690">
        <f t="shared" si="743"/>
        <v>0</v>
      </c>
      <c r="DD124" s="5690">
        <f t="shared" si="743"/>
        <v>0</v>
      </c>
      <c r="DE124" s="5690">
        <f t="shared" si="743"/>
        <v>0</v>
      </c>
      <c r="DF124" s="5690">
        <f t="shared" si="743"/>
        <v>0</v>
      </c>
      <c r="DG124" s="5693">
        <f t="shared" si="743"/>
        <v>0</v>
      </c>
      <c r="DH124" s="5689">
        <f t="shared" si="743"/>
        <v>0</v>
      </c>
      <c r="DI124" s="5690">
        <f t="shared" si="743"/>
        <v>0</v>
      </c>
      <c r="DJ124" s="5690">
        <f t="shared" si="743"/>
        <v>0</v>
      </c>
      <c r="DK124" s="5690">
        <f t="shared" si="743"/>
        <v>0</v>
      </c>
      <c r="DL124" s="5690">
        <f t="shared" si="743"/>
        <v>0</v>
      </c>
      <c r="DM124" s="5690">
        <f t="shared" si="743"/>
        <v>0</v>
      </c>
      <c r="DN124" s="5690">
        <f t="shared" si="743"/>
        <v>0</v>
      </c>
      <c r="DO124" s="5690">
        <f t="shared" si="743"/>
        <v>0</v>
      </c>
      <c r="DP124" s="5690">
        <f t="shared" si="743"/>
        <v>0</v>
      </c>
      <c r="DQ124" s="5690">
        <f t="shared" si="743"/>
        <v>0</v>
      </c>
      <c r="DR124" s="5690">
        <f t="shared" si="743"/>
        <v>0</v>
      </c>
      <c r="DS124" s="5690">
        <f t="shared" si="743"/>
        <v>0</v>
      </c>
      <c r="DT124" s="5690">
        <f t="shared" si="743"/>
        <v>0</v>
      </c>
      <c r="DU124" s="5691">
        <f t="shared" si="714"/>
        <v>0</v>
      </c>
      <c r="DV124" s="5690">
        <f t="shared" ref="DV124:EI124" si="744">SUM(DV119:DV123)</f>
        <v>0</v>
      </c>
      <c r="DW124" s="5690">
        <f t="shared" si="744"/>
        <v>0</v>
      </c>
      <c r="DX124" s="5690">
        <f t="shared" si="744"/>
        <v>0</v>
      </c>
      <c r="DY124" s="5690">
        <f t="shared" si="744"/>
        <v>0</v>
      </c>
      <c r="DZ124" s="5690">
        <f t="shared" si="744"/>
        <v>0</v>
      </c>
      <c r="EA124" s="5690">
        <f t="shared" si="744"/>
        <v>0</v>
      </c>
      <c r="EB124" s="5690">
        <f t="shared" si="744"/>
        <v>0</v>
      </c>
      <c r="EC124" s="5690">
        <f t="shared" si="744"/>
        <v>0</v>
      </c>
      <c r="ED124" s="5692">
        <f t="shared" si="744"/>
        <v>0</v>
      </c>
      <c r="EE124" s="5690">
        <f t="shared" si="744"/>
        <v>0</v>
      </c>
      <c r="EF124" s="5690">
        <f t="shared" si="744"/>
        <v>0</v>
      </c>
      <c r="EG124" s="5690">
        <f t="shared" si="744"/>
        <v>0</v>
      </c>
      <c r="EH124" s="5690">
        <f t="shared" si="744"/>
        <v>0</v>
      </c>
      <c r="EI124" s="5693">
        <f t="shared" si="744"/>
        <v>0</v>
      </c>
      <c r="EJ124" s="5675">
        <f>الاعدادات!$D$10</f>
        <v>2026</v>
      </c>
      <c r="EK124" s="163">
        <f t="shared" si="718"/>
        <v>0</v>
      </c>
      <c r="EL124" s="164">
        <f t="shared" si="719"/>
        <v>0</v>
      </c>
      <c r="EM124" s="164">
        <f>BS116+BT116+BU116+BV116+BW116</f>
        <v>0</v>
      </c>
      <c r="EN124" s="165">
        <f>BX116+BY116+BZ116+CA116</f>
        <v>0</v>
      </c>
      <c r="EO124" s="166">
        <f t="shared" si="720"/>
        <v>0</v>
      </c>
      <c r="EP124" s="164">
        <f t="shared" si="721"/>
        <v>0</v>
      </c>
      <c r="EQ124" s="164">
        <f>CU116+CV116+CW116+CX116+CY116</f>
        <v>0</v>
      </c>
      <c r="ER124" s="165">
        <f>CZ116+DA116+DB116+DC116</f>
        <v>0</v>
      </c>
      <c r="ES124" s="166">
        <f t="shared" si="722"/>
        <v>0</v>
      </c>
      <c r="ET124" s="164">
        <f t="shared" si="723"/>
        <v>0</v>
      </c>
      <c r="EU124" s="164">
        <f>BS123+BT123+BU123+BV123+BW123</f>
        <v>0</v>
      </c>
      <c r="EV124" s="165">
        <f>BX123+BY123+BZ123+CA123</f>
        <v>0</v>
      </c>
      <c r="EW124" s="166">
        <f t="shared" si="724"/>
        <v>0</v>
      </c>
      <c r="EX124" s="164">
        <f t="shared" si="725"/>
        <v>0</v>
      </c>
      <c r="EY124" s="164">
        <f>CU123+CV123+CW123+CX123+CY123</f>
        <v>0</v>
      </c>
      <c r="EZ124" s="167">
        <f>CZ123+DA123+DB123+DC123</f>
        <v>0</v>
      </c>
      <c r="FA124" s="166">
        <f t="shared" si="726"/>
        <v>0</v>
      </c>
      <c r="FB124" s="164">
        <f t="shared" si="727"/>
        <v>0</v>
      </c>
      <c r="FC124" s="164">
        <f>DW116+DX116+DY116+DZ116+EA116</f>
        <v>0</v>
      </c>
      <c r="FD124" s="167">
        <f>EB116+EC116+ED116+EE116</f>
        <v>0</v>
      </c>
      <c r="FE124" s="166">
        <f t="shared" si="728"/>
        <v>0</v>
      </c>
      <c r="FF124" s="164">
        <f t="shared" si="729"/>
        <v>0</v>
      </c>
      <c r="FG124" s="164">
        <f>DW123+DX123+DY123+DZ123+EA123</f>
        <v>0</v>
      </c>
      <c r="FH124" s="167">
        <f>EB123+EC123+ED123+EE123</f>
        <v>0</v>
      </c>
      <c r="FI124" s="837" t="s">
        <v>597</v>
      </c>
      <c r="FJ124" s="169">
        <f>FE124</f>
        <v>0</v>
      </c>
      <c r="FK124" s="169">
        <f t="shared" ref="FK124" si="745">FF124</f>
        <v>0</v>
      </c>
      <c r="FL124" s="169">
        <f t="shared" ref="FL124" si="746">FG124</f>
        <v>0</v>
      </c>
      <c r="FM124" s="169">
        <f t="shared" ref="FM124" si="747">FH124</f>
        <v>0</v>
      </c>
    </row>
    <row r="125" spans="1:174" ht="48" customHeight="1" thickBot="1">
      <c r="A125" s="2527"/>
      <c r="B125" s="2527"/>
      <c r="C125" s="2527"/>
      <c r="D125" s="2527"/>
      <c r="E125" s="2527"/>
      <c r="F125" s="2527"/>
      <c r="G125" s="2527"/>
      <c r="H125" s="2527"/>
      <c r="I125" s="2527"/>
      <c r="J125" s="2527"/>
      <c r="K125" s="2527"/>
      <c r="L125" s="2527"/>
      <c r="M125" s="2527"/>
      <c r="N125" s="2527"/>
      <c r="O125" s="2527"/>
      <c r="P125" s="2527"/>
      <c r="Q125" s="2527"/>
      <c r="R125" s="2527"/>
      <c r="S125" s="2527"/>
      <c r="T125" s="2527"/>
      <c r="U125" s="2527"/>
      <c r="V125" s="2527"/>
      <c r="W125" s="2527"/>
      <c r="X125" s="2527"/>
      <c r="Y125" s="2527"/>
      <c r="Z125" s="2527"/>
      <c r="AA125" s="2527"/>
      <c r="AB125" s="2527"/>
      <c r="AC125" s="2527"/>
      <c r="AD125" s="2527"/>
      <c r="AE125" s="2527"/>
      <c r="AF125" s="2527"/>
      <c r="AG125" s="2527"/>
      <c r="AH125" s="2527"/>
      <c r="AI125" s="2527"/>
      <c r="AJ125" s="2527"/>
      <c r="AK125" s="2527"/>
      <c r="AL125" s="2527"/>
      <c r="AM125" s="2527"/>
      <c r="AN125" s="2527"/>
      <c r="AO125" s="2527"/>
      <c r="AP125" s="2527"/>
      <c r="AQ125" s="2527"/>
      <c r="AR125" s="2527"/>
      <c r="AS125" s="2527"/>
      <c r="AT125" s="2527"/>
      <c r="AU125" s="2527"/>
      <c r="AV125" s="2527"/>
      <c r="AW125" s="2527"/>
      <c r="AX125" s="2527"/>
      <c r="AY125" s="2527"/>
      <c r="AZ125" s="2527"/>
      <c r="BA125" s="2527"/>
      <c r="BB125" s="2527"/>
      <c r="BC125" s="2527"/>
      <c r="BD125" s="2528"/>
      <c r="BE125" s="2527"/>
      <c r="BF125" s="2527"/>
      <c r="BG125" s="2527"/>
      <c r="BH125" s="2527"/>
      <c r="BI125" s="2527"/>
      <c r="BJ125" s="2527"/>
      <c r="BK125" s="2527"/>
      <c r="BL125" s="2527"/>
      <c r="BM125" s="2527"/>
      <c r="BN125" s="2527"/>
      <c r="BO125" s="2527"/>
      <c r="BP125" s="2527"/>
      <c r="BQ125" s="2527"/>
      <c r="BR125" s="2527"/>
      <c r="BS125" s="2527"/>
      <c r="BT125" s="2527"/>
      <c r="BU125" s="2527"/>
      <c r="BV125" s="2527"/>
      <c r="BW125" s="2527"/>
      <c r="BX125" s="2527"/>
      <c r="BY125" s="2527"/>
      <c r="BZ125" s="2527"/>
      <c r="CA125" s="2527"/>
      <c r="CB125" s="2527"/>
      <c r="CC125" s="2527"/>
      <c r="CD125" s="2527"/>
      <c r="CE125" s="2527"/>
      <c r="CF125" s="2528"/>
      <c r="CG125" s="2527"/>
      <c r="CH125" s="2527"/>
      <c r="CI125" s="2527"/>
      <c r="CJ125" s="2527"/>
      <c r="CK125" s="2527"/>
      <c r="CL125" s="2527"/>
      <c r="CM125" s="2527"/>
      <c r="CN125" s="2527"/>
      <c r="CO125" s="2527"/>
      <c r="CP125" s="2527"/>
      <c r="CQ125" s="2527"/>
      <c r="CR125" s="2527"/>
      <c r="CS125" s="2527"/>
      <c r="CT125" s="2527"/>
      <c r="CU125" s="2527"/>
      <c r="CV125" s="2527"/>
      <c r="CW125" s="2527"/>
      <c r="CX125" s="2527"/>
      <c r="CY125" s="2527"/>
      <c r="CZ125" s="2527"/>
      <c r="DA125" s="2527"/>
      <c r="DB125" s="2527"/>
      <c r="DC125" s="2527"/>
      <c r="DD125" s="2527"/>
      <c r="DE125" s="2527"/>
      <c r="DF125" s="2527"/>
      <c r="DG125" s="2527"/>
      <c r="DH125" s="2528"/>
      <c r="DI125" s="2527"/>
      <c r="DJ125" s="2527"/>
      <c r="DK125" s="2527"/>
      <c r="DL125" s="2527"/>
      <c r="DM125" s="2527"/>
      <c r="DN125" s="2527"/>
      <c r="DO125" s="2527"/>
      <c r="DP125" s="2527"/>
      <c r="DQ125" s="2527"/>
      <c r="DR125" s="2527"/>
      <c r="DS125" s="2527"/>
      <c r="DT125" s="2527"/>
      <c r="DU125" s="2527"/>
      <c r="DV125" s="2527"/>
      <c r="DW125" s="2527"/>
      <c r="DX125" s="2527"/>
      <c r="DY125" s="2527"/>
      <c r="DZ125" s="2527"/>
      <c r="EA125" s="2527"/>
      <c r="EB125" s="2527"/>
      <c r="EC125" s="2527"/>
      <c r="ED125" s="2527"/>
      <c r="EE125" s="2527"/>
      <c r="EF125" s="2527"/>
      <c r="EG125" s="2527"/>
      <c r="EH125" s="2527"/>
      <c r="EI125" s="2527"/>
      <c r="EJ125" s="2527"/>
      <c r="EK125" s="5688">
        <f>SUM(EK120:EK124)</f>
        <v>0</v>
      </c>
      <c r="EL125" s="5688">
        <f t="shared" ref="EL125:FH125" si="748">SUM(EL120:EL124)</f>
        <v>0</v>
      </c>
      <c r="EM125" s="5688">
        <f t="shared" si="748"/>
        <v>0</v>
      </c>
      <c r="EN125" s="5688">
        <f t="shared" si="748"/>
        <v>0</v>
      </c>
      <c r="EO125" s="5688">
        <f t="shared" si="748"/>
        <v>0</v>
      </c>
      <c r="EP125" s="5688">
        <f t="shared" si="748"/>
        <v>0</v>
      </c>
      <c r="EQ125" s="5688">
        <f t="shared" si="748"/>
        <v>0</v>
      </c>
      <c r="ER125" s="5688">
        <f t="shared" si="748"/>
        <v>0</v>
      </c>
      <c r="ES125" s="5688">
        <f t="shared" si="748"/>
        <v>0</v>
      </c>
      <c r="ET125" s="5688">
        <f t="shared" si="748"/>
        <v>0</v>
      </c>
      <c r="EU125" s="5688">
        <f t="shared" si="748"/>
        <v>0</v>
      </c>
      <c r="EV125" s="5688">
        <f t="shared" si="748"/>
        <v>0</v>
      </c>
      <c r="EW125" s="5688">
        <f t="shared" si="748"/>
        <v>0</v>
      </c>
      <c r="EX125" s="5688">
        <f t="shared" si="748"/>
        <v>0</v>
      </c>
      <c r="EY125" s="5688">
        <f t="shared" si="748"/>
        <v>0</v>
      </c>
      <c r="EZ125" s="5688">
        <f t="shared" si="748"/>
        <v>0</v>
      </c>
      <c r="FA125" s="5688">
        <f t="shared" si="748"/>
        <v>0</v>
      </c>
      <c r="FB125" s="5688">
        <f t="shared" si="748"/>
        <v>0</v>
      </c>
      <c r="FC125" s="5688">
        <f t="shared" si="748"/>
        <v>0</v>
      </c>
      <c r="FD125" s="5688">
        <f t="shared" si="748"/>
        <v>0</v>
      </c>
      <c r="FE125" s="5688">
        <f t="shared" si="748"/>
        <v>0</v>
      </c>
      <c r="FF125" s="5688">
        <f t="shared" si="748"/>
        <v>0</v>
      </c>
      <c r="FG125" s="5688">
        <f t="shared" si="748"/>
        <v>0</v>
      </c>
      <c r="FH125" s="5688">
        <f t="shared" si="748"/>
        <v>0</v>
      </c>
      <c r="FI125" s="2527"/>
      <c r="FJ125" s="2527"/>
      <c r="FK125" s="2527"/>
      <c r="FL125" s="2527"/>
      <c r="FM125" s="2527"/>
    </row>
    <row r="126" spans="1:174" ht="48" customHeight="1" thickBot="1">
      <c r="A126" s="6227" t="s">
        <v>1138</v>
      </c>
      <c r="B126" s="6230" t="str" cm="1">
        <f t="array" ref="B126">_xlfn.XLOOKUP(1, (INDEX(التشكيل_القديم!$L$5:$S$49, ,6)=$A126) * (INDEX(التشكيل_القديم!$L$5:$S$49, ,7)="رئيس الدائرة"), INDEX(التشكيل_القديم!$L$5:$S$49, ,2))</f>
        <v>محمد اشرف محمد مخلوف</v>
      </c>
      <c r="C126" s="6230"/>
      <c r="D126" s="6230"/>
      <c r="E126" s="6230"/>
      <c r="F126" s="6230"/>
      <c r="G126" s="6230"/>
      <c r="H126" s="5676" cm="1">
        <f t="array" ref="H126">_xlfn.XLOOKUP(1, (INDEX(التشكيل_القديم!$L$5:$S$49, ,6)=$A126) * (INDEX(التشكيل_القديم!$L$5:$S$49, ,7)="رئيس الدائرة"), INDEX(التشكيل_القديم!$L$5:$S$49, ,3))</f>
        <v>566</v>
      </c>
      <c r="I126" s="2171" t="str" cm="1">
        <f t="array" ref="I126">_xlfn.XLOOKUP(1, (INDEX(التشكيل_القديم!$L$5:$S$49, ,6)=$A126) * (INDEX(التشكيل_القديم!$L$5:$S$49, ,7)="رئيس الدائرة"), INDEX(التشكيل_القديم!$L$5:$S$49, ,4))</f>
        <v>أ</v>
      </c>
      <c r="J126" s="6231" t="s">
        <v>50</v>
      </c>
      <c r="K126" s="6234" t="s">
        <v>20</v>
      </c>
      <c r="L126" s="5567" t="s">
        <v>1182</v>
      </c>
      <c r="M126" s="5567"/>
      <c r="N126" s="6156" t="s">
        <v>1174</v>
      </c>
      <c r="O126" s="6157"/>
      <c r="P126" s="6157"/>
      <c r="Q126" s="6157"/>
      <c r="R126" s="6157"/>
      <c r="S126" s="6157"/>
      <c r="T126" s="6157"/>
      <c r="U126" s="6157"/>
      <c r="V126" s="6157"/>
      <c r="W126" s="6157"/>
      <c r="X126" s="6157"/>
      <c r="Y126" s="6157"/>
      <c r="Z126" s="6157"/>
      <c r="AA126" s="6157"/>
      <c r="AB126" s="6157"/>
      <c r="AC126" s="6157"/>
      <c r="AD126" s="6157"/>
      <c r="AE126" s="6157"/>
      <c r="AF126" s="6157"/>
      <c r="AG126" s="6157"/>
      <c r="AH126" s="6157"/>
      <c r="AI126" s="6157"/>
      <c r="AJ126" s="6157"/>
      <c r="AK126" s="6157"/>
      <c r="AL126" s="6157"/>
      <c r="AM126" s="6157"/>
      <c r="AN126" s="6157"/>
      <c r="AO126" s="6157"/>
      <c r="AP126" s="6157"/>
      <c r="AQ126" s="6157"/>
      <c r="AR126" s="6157"/>
      <c r="AS126" s="6157"/>
      <c r="AT126" s="6157"/>
      <c r="AU126" s="6157"/>
      <c r="AV126" s="6157"/>
      <c r="AW126" s="6157"/>
      <c r="AX126" s="6157"/>
      <c r="AY126" s="6157"/>
      <c r="AZ126" s="6157"/>
      <c r="BA126" s="6158"/>
      <c r="BB126" s="2158" t="s">
        <v>176</v>
      </c>
      <c r="BC126" s="2526"/>
      <c r="BD126" s="5652">
        <f>_xlfn.XLOOKUP(B126,التشكيل_القديم!$M$5:$M$39,التشكيل_القديم!$L$5:$L$39,0,0)</f>
        <v>9</v>
      </c>
      <c r="BE126" s="6210" t="str">
        <f xml:space="preserve"> "(" &amp;BD126&amp;")                 " &amp;"رئيس الدائرة  /  "  &amp;B126</f>
        <v>(9)                 رئيس الدائرة  /  محمد اشرف محمد مخلوف</v>
      </c>
      <c r="BF126" s="6210"/>
      <c r="BG126" s="6210"/>
      <c r="BH126" s="6210"/>
      <c r="BI126" s="6210"/>
      <c r="BJ126" s="6210"/>
      <c r="BK126" s="6210"/>
      <c r="BL126" s="6210"/>
      <c r="BM126" s="6210"/>
      <c r="BN126" s="6210"/>
      <c r="BO126" s="6210"/>
      <c r="BP126" s="6210"/>
      <c r="BQ126" s="6210"/>
      <c r="BR126" s="6210"/>
      <c r="BS126" s="6210"/>
      <c r="BT126" s="6210"/>
      <c r="BU126" s="6210"/>
      <c r="BV126" s="6210"/>
      <c r="BW126" s="6210"/>
      <c r="BX126" s="6210"/>
      <c r="BY126" s="6210"/>
      <c r="BZ126" s="6210"/>
      <c r="CA126" s="6210"/>
      <c r="CB126" s="6210"/>
      <c r="CC126" s="6210"/>
      <c r="CD126" s="6210"/>
      <c r="CE126" s="6211"/>
      <c r="CF126" s="5653">
        <f>_xlfn.XLOOKUP(B127,التشكيل_القديم!$M$5:$M$39,التشكيل_القديم!$L$5:$L$39,0,0)</f>
        <v>10</v>
      </c>
      <c r="CG126" s="6341" t="str">
        <f>"(2)             "&amp; "عضو يمين الدائرة  /  "  &amp;B127</f>
        <v>(2)             عضو يمين الدائرة  /  احمد ربيع محمد محمد عمر</v>
      </c>
      <c r="CH126" s="6210"/>
      <c r="CI126" s="6210"/>
      <c r="CJ126" s="6210"/>
      <c r="CK126" s="6210"/>
      <c r="CL126" s="6210"/>
      <c r="CM126" s="6210"/>
      <c r="CN126" s="6210"/>
      <c r="CO126" s="6210"/>
      <c r="CP126" s="6210"/>
      <c r="CQ126" s="6210"/>
      <c r="CR126" s="6210"/>
      <c r="CS126" s="6210"/>
      <c r="CT126" s="6210"/>
      <c r="CU126" s="6210"/>
      <c r="CV126" s="6210"/>
      <c r="CW126" s="6210"/>
      <c r="CX126" s="6210"/>
      <c r="CY126" s="6210"/>
      <c r="CZ126" s="6210"/>
      <c r="DA126" s="6210"/>
      <c r="DB126" s="6210"/>
      <c r="DC126" s="6210"/>
      <c r="DD126" s="6210"/>
      <c r="DE126" s="6210"/>
      <c r="DF126" s="6210"/>
      <c r="DG126" s="6211"/>
      <c r="DH126" s="5653">
        <f>_xlfn.XLOOKUP(B130,التشكيل_القديم!$M$5:$M$39,التشكيل_القديم!$L$5:$L$39,0,0)</f>
        <v>0</v>
      </c>
      <c r="DI126" s="6210" t="str">
        <f>IF(B130&lt;&gt;"","(5)             "&amp;"عضو يسار يسار اليسار الدائرة /  "&amp;B130,"لا يوجد عضو خامس")</f>
        <v>لا يوجد عضو خامس</v>
      </c>
      <c r="DJ126" s="6210"/>
      <c r="DK126" s="6210"/>
      <c r="DL126" s="6210"/>
      <c r="DM126" s="6210"/>
      <c r="DN126" s="6210"/>
      <c r="DO126" s="6210"/>
      <c r="DP126" s="6210"/>
      <c r="DQ126" s="6210"/>
      <c r="DR126" s="6210"/>
      <c r="DS126" s="6210"/>
      <c r="DT126" s="6210"/>
      <c r="DU126" s="6210"/>
      <c r="DV126" s="6210"/>
      <c r="DW126" s="6210"/>
      <c r="DX126" s="6210"/>
      <c r="DY126" s="6210"/>
      <c r="DZ126" s="6210"/>
      <c r="EA126" s="6210"/>
      <c r="EB126" s="6210"/>
      <c r="EC126" s="6210"/>
      <c r="ED126" s="6210"/>
      <c r="EE126" s="6210"/>
      <c r="EF126" s="6210"/>
      <c r="EG126" s="6210"/>
      <c r="EH126" s="6210"/>
      <c r="EI126" s="6210"/>
      <c r="EJ126" s="2024"/>
      <c r="EK126" s="5654" t="str">
        <f>الاعدادات!$F$5</f>
        <v>أغسطس</v>
      </c>
      <c r="EL126" s="5655" t="str">
        <f>الاعدادات!$F$6</f>
        <v>سبتمبر</v>
      </c>
      <c r="EM126" s="5655" t="str">
        <f>الاعدادات!$F$7</f>
        <v>أكتوبر</v>
      </c>
      <c r="EN126" s="2010" t="s">
        <v>106</v>
      </c>
      <c r="EO126" s="5654" t="str">
        <f>الاعدادات!$F$5</f>
        <v>أغسطس</v>
      </c>
      <c r="EP126" s="5655" t="str">
        <f>الاعدادات!$F$6</f>
        <v>سبتمبر</v>
      </c>
      <c r="EQ126" s="5655" t="str">
        <f>الاعدادات!$F$7</f>
        <v>أكتوبر</v>
      </c>
      <c r="ER126" s="2010" t="s">
        <v>106</v>
      </c>
      <c r="ES126" s="5654" t="str">
        <f>الاعدادات!$F$5</f>
        <v>أغسطس</v>
      </c>
      <c r="ET126" s="5655" t="str">
        <f>الاعدادات!$F$6</f>
        <v>سبتمبر</v>
      </c>
      <c r="EU126" s="5655" t="str">
        <f>الاعدادات!$F$7</f>
        <v>أكتوبر</v>
      </c>
      <c r="EV126" s="2010" t="s">
        <v>106</v>
      </c>
      <c r="EW126" s="5654" t="str">
        <f>الاعدادات!$F$5</f>
        <v>أغسطس</v>
      </c>
      <c r="EX126" s="5655" t="str">
        <f>الاعدادات!$F$6</f>
        <v>سبتمبر</v>
      </c>
      <c r="EY126" s="2010" t="s">
        <v>106</v>
      </c>
      <c r="EZ126" s="5654" t="str">
        <f>الاعدادات!$F$5</f>
        <v>أغسطس</v>
      </c>
      <c r="FA126" s="5655" t="str">
        <f>الاعدادات!$F$6</f>
        <v>سبتمبر</v>
      </c>
      <c r="FB126" s="5655" t="str">
        <f>الاعدادات!$F$7</f>
        <v>أكتوبر</v>
      </c>
      <c r="FC126" s="2010" t="s">
        <v>106</v>
      </c>
      <c r="FD126" s="5654" t="str">
        <f>الاعدادات!$F$5</f>
        <v>أغسطس</v>
      </c>
      <c r="FE126" s="5655" t="str">
        <f>الاعدادات!$F$6</f>
        <v>سبتمبر</v>
      </c>
      <c r="FF126" s="5655" t="str">
        <f>الاعدادات!$F$7</f>
        <v>أكتوبر</v>
      </c>
      <c r="FG126" s="2010" t="s">
        <v>106</v>
      </c>
      <c r="FK126" s="5654" t="str">
        <f>الاعدادات!$F$5</f>
        <v>أغسطس</v>
      </c>
      <c r="FL126" s="5655" t="str">
        <f>الاعدادات!$F$6</f>
        <v>سبتمبر</v>
      </c>
      <c r="FM126" s="5655" t="str">
        <f>الاعدادات!$F$7</f>
        <v>أكتوبر</v>
      </c>
      <c r="FN126" s="2010" t="s">
        <v>106</v>
      </c>
      <c r="FO126" s="5654" t="str">
        <f>الاعدادات!$F$5</f>
        <v>أغسطس</v>
      </c>
      <c r="FP126" s="5655" t="str">
        <f>الاعدادات!$F$6</f>
        <v>سبتمبر</v>
      </c>
      <c r="FQ126" s="5655" t="str">
        <f>الاعدادات!$F$7</f>
        <v>أكتوبر</v>
      </c>
      <c r="FR126" s="2010" t="s">
        <v>106</v>
      </c>
    </row>
    <row r="127" spans="1:174" ht="48" customHeight="1" thickBot="1">
      <c r="A127" s="6228"/>
      <c r="B127" s="6250" t="str" cm="1">
        <f t="array" ref="B127">_xlfn.XLOOKUP(1, (INDEX(التشكيل_القديم!$L$5:$S$49, ,6)=$A126) * (INDEX(التشكيل_القديم!$L$5:$S$49, ,7)="عضو يمين"), INDEX(التشكيل_القديم!$L$5:$S$49, ,2))</f>
        <v>احمد ربيع محمد محمد عمر</v>
      </c>
      <c r="C127" s="6250"/>
      <c r="D127" s="6250"/>
      <c r="E127" s="6250"/>
      <c r="F127" s="6250"/>
      <c r="G127" s="6250"/>
      <c r="H127" s="2170" cm="1">
        <f t="array" ref="H127">_xlfn.XLOOKUP(1, (INDEX(التشكيل_القديم!$L$5:$S$49, ,6)=$A126) * (INDEX(التشكيل_القديم!$L$5:$S$49, ,7)="عضو يمين"), INDEX(التشكيل_القديم!$L$5:$S$49, ,3))</f>
        <v>221</v>
      </c>
      <c r="I127" s="2171" t="str" cm="1">
        <f t="array" ref="I127">_xlfn.XLOOKUP(1, (INDEX(التشكيل_القديم!$L$5:$S$49, ,6)=$A126) * (INDEX(التشكيل_القديم!$L$5:$S$49, ,7)="عضو يمين"), INDEX(التشكيل_القديم!$L$5:$S$49, ,4))</f>
        <v>أ</v>
      </c>
      <c r="J127" s="6232"/>
      <c r="K127" s="6235"/>
      <c r="L127" s="5677" t="str">
        <f>الاعدادات!$D$6</f>
        <v>2022 وما قبلها</v>
      </c>
      <c r="M127" s="2012">
        <v>0</v>
      </c>
      <c r="N127" s="2003"/>
      <c r="O127" s="2003"/>
      <c r="P127" s="2003"/>
      <c r="Q127" s="2003"/>
      <c r="R127" s="2003"/>
      <c r="S127" s="2003"/>
      <c r="T127" s="2003"/>
      <c r="U127" s="2003"/>
      <c r="V127" s="2003"/>
      <c r="W127" s="2003"/>
      <c r="X127" s="2003"/>
      <c r="Y127" s="2017"/>
      <c r="Z127" s="5678">
        <f>Y127+X127+U127+T127+S127+R127+Q127+P127+O127+N127+M127-W127</f>
        <v>0</v>
      </c>
      <c r="AA127" s="2021"/>
      <c r="AB127" s="2005"/>
      <c r="AC127" s="5656">
        <f>SUM(BD127:BJ127,CF127:CL127,BD134:BJ134,CF134:CL134,DH127:DN127,DH134:DN134)</f>
        <v>0</v>
      </c>
      <c r="AD127" s="5656">
        <f>SUM(BK127:BO127,CM127:CQ127,BK134:BO134,CM134:CQ134,DO127:DS127,DO134:DS134)</f>
        <v>0</v>
      </c>
      <c r="AE127" s="5656">
        <f>BP127+CR127+BP134+CR134+DT127+DT134</f>
        <v>0</v>
      </c>
      <c r="AF127" s="5657">
        <f t="shared" ref="AF127:AF131" si="749">AE127+AD127+AC127</f>
        <v>0</v>
      </c>
      <c r="AG127" s="5656">
        <f t="shared" ref="AG127:AG131" si="750">BR127+CT127+BR134+CT134+DV127+DV134</f>
        <v>0</v>
      </c>
      <c r="AH127" s="5658">
        <f>BS127+CU127+BS134+CU134+DW127+DW134</f>
        <v>0</v>
      </c>
      <c r="AI127" s="5656">
        <f t="shared" ref="AI127:AI131" si="751">BT127+CV127+BT134+CV134+DX127+DX134</f>
        <v>0</v>
      </c>
      <c r="AJ127" s="5656">
        <f t="shared" ref="AJ127:AJ131" si="752">BU127+CW127+BU134+CW134+DY127+DY134</f>
        <v>0</v>
      </c>
      <c r="AK127" s="5656">
        <f t="shared" ref="AK127:AK131" si="753">BV127+CX127+BV134+CX134+DZ127+DZ134</f>
        <v>0</v>
      </c>
      <c r="AL127" s="5656">
        <f t="shared" ref="AL127:AL131" si="754">BW127+CY127+BW134+CY134+EA127+EA134</f>
        <v>0</v>
      </c>
      <c r="AM127" s="5657">
        <f t="shared" ref="AM127:AM131" si="755">AL127+AK127+AJ127+AI127+AH127</f>
        <v>0</v>
      </c>
      <c r="AN127" s="5659">
        <f>BX127+CZ127+BX134+CZ134+EB127+EB134</f>
        <v>0</v>
      </c>
      <c r="AO127" s="5659">
        <f t="shared" ref="AO127:AO131" si="756">BY127+DA127+BY134+DA134+EC127+EC134</f>
        <v>0</v>
      </c>
      <c r="AP127" s="5659">
        <f>BZ127+DB127+DB134+BZ134+ED127+ED134</f>
        <v>0</v>
      </c>
      <c r="AQ127" s="5657">
        <f t="shared" ref="AQ127:AQ131" si="757">AP127+AO127+AN127</f>
        <v>0</v>
      </c>
      <c r="AR127" s="5660">
        <f>CA127+DC127+CA134+DC134+EE127+EE134</f>
        <v>0</v>
      </c>
      <c r="AS127" s="5661">
        <f t="shared" ref="AS127:AS131" si="758">AR127+AQ127+AM127+AG127+AF127</f>
        <v>0</v>
      </c>
      <c r="AT127" s="2021"/>
      <c r="AU127" s="5656">
        <f t="shared" ref="AU127:AU131" si="759">CC127+DE127+CC134+DE134+EG127+EG134</f>
        <v>0</v>
      </c>
      <c r="AV127" s="5656">
        <f t="shared" ref="AV127:AV131" si="760">CD127+DF127+CD134+DF134+EH127+EH134</f>
        <v>0</v>
      </c>
      <c r="AW127" s="2003"/>
      <c r="AX127" s="2004"/>
      <c r="AY127" s="5682">
        <f t="shared" ref="AY127:AY131" si="761">AX127+AW127+AV127+AU127+AT127</f>
        <v>0</v>
      </c>
      <c r="AZ127" s="2006"/>
      <c r="BA127" s="5656">
        <f t="shared" ref="BA127:BA132" si="762">AY127+AS127+AA127-Z127</f>
        <v>0</v>
      </c>
      <c r="BB127" s="2159"/>
      <c r="BC127" s="5683" t="str">
        <f>الاعدادات!$D$6</f>
        <v>2022 وما قبلها</v>
      </c>
      <c r="BD127" s="82"/>
      <c r="BE127" s="83"/>
      <c r="BF127" s="83"/>
      <c r="BG127" s="84"/>
      <c r="BH127" s="84"/>
      <c r="BI127" s="84"/>
      <c r="BJ127" s="85"/>
      <c r="BK127" s="86"/>
      <c r="BL127" s="87"/>
      <c r="BM127" s="87"/>
      <c r="BN127" s="88"/>
      <c r="BO127" s="88"/>
      <c r="BP127" s="89"/>
      <c r="BQ127" s="77">
        <f t="shared" ref="BQ127:BQ132" si="763">BP127+BO127+BN127+BM127+BL127+BK127+BJ127+BI127+BH127+BG127+BF127+BE127+BD127</f>
        <v>0</v>
      </c>
      <c r="BR127" s="90"/>
      <c r="BS127" s="91"/>
      <c r="BT127" s="92"/>
      <c r="BU127" s="93"/>
      <c r="BV127" s="94"/>
      <c r="BW127" s="95"/>
      <c r="BX127" s="96"/>
      <c r="BY127" s="97"/>
      <c r="BZ127" s="98"/>
      <c r="CA127" s="99"/>
      <c r="CB127" s="79">
        <f t="shared" ref="CB127:CB131" si="764">CA127+BZ127+BY127+BX127+BW127+BV127+BU127+BT127+BS127+BR127+BQ127</f>
        <v>0</v>
      </c>
      <c r="CC127" s="80"/>
      <c r="CD127" s="78"/>
      <c r="CE127" s="100"/>
      <c r="CF127" s="101"/>
      <c r="CG127" s="83"/>
      <c r="CH127" s="83"/>
      <c r="CI127" s="84"/>
      <c r="CJ127" s="84"/>
      <c r="CK127" s="84"/>
      <c r="CL127" s="85"/>
      <c r="CM127" s="86"/>
      <c r="CN127" s="87"/>
      <c r="CO127" s="87"/>
      <c r="CP127" s="88"/>
      <c r="CQ127" s="88"/>
      <c r="CR127" s="89"/>
      <c r="CS127" s="77">
        <f t="shared" ref="CS127:CS132" si="765">CR127+CQ127+CP127+CO127+CN127+CM127+CL127+CK127+CJ127+CI127+CH127+CG127+CF127</f>
        <v>0</v>
      </c>
      <c r="CT127" s="90"/>
      <c r="CU127" s="91"/>
      <c r="CV127" s="92"/>
      <c r="CW127" s="93"/>
      <c r="CX127" s="94"/>
      <c r="CY127" s="95"/>
      <c r="CZ127" s="96"/>
      <c r="DA127" s="97"/>
      <c r="DB127" s="98"/>
      <c r="DC127" s="99"/>
      <c r="DD127" s="81">
        <f t="shared" ref="DD127:DD128" si="766">SUM(CS127:DC127)</f>
        <v>0</v>
      </c>
      <c r="DE127" s="80"/>
      <c r="DF127" s="78"/>
      <c r="DG127" s="102"/>
      <c r="DH127" s="101"/>
      <c r="DI127" s="83"/>
      <c r="DJ127" s="83"/>
      <c r="DK127" s="84"/>
      <c r="DL127" s="84"/>
      <c r="DM127" s="84"/>
      <c r="DN127" s="85"/>
      <c r="DO127" s="86"/>
      <c r="DP127" s="87"/>
      <c r="DQ127" s="87"/>
      <c r="DR127" s="88"/>
      <c r="DS127" s="88"/>
      <c r="DT127" s="89"/>
      <c r="DU127" s="77">
        <f t="shared" ref="DU127:DU129" si="767">DT127+DS127+DR127+DQ127+DP127+DO127+DN127+DM127+DL127+DK127+DJ127+DI127+DH127</f>
        <v>0</v>
      </c>
      <c r="DV127" s="90"/>
      <c r="DW127" s="91"/>
      <c r="DX127" s="92"/>
      <c r="DY127" s="93"/>
      <c r="DZ127" s="94"/>
      <c r="EA127" s="95"/>
      <c r="EB127" s="96"/>
      <c r="EC127" s="97"/>
      <c r="ED127" s="98"/>
      <c r="EE127" s="99"/>
      <c r="EF127" s="81">
        <f t="shared" ref="EF127:EF128" si="768">SUM(DU127:EE127)</f>
        <v>0</v>
      </c>
      <c r="EG127" s="80"/>
      <c r="EH127" s="78"/>
      <c r="EI127" s="102"/>
      <c r="EJ127" s="5675" t="str">
        <f>الاعدادات!$D$6</f>
        <v>2022 وما قبلها</v>
      </c>
      <c r="EK127" s="68">
        <f t="shared" ref="EK127:EK131" si="769">AM127+AG127-EL127-EM127</f>
        <v>0</v>
      </c>
      <c r="EL127" s="69"/>
      <c r="EM127" s="69"/>
      <c r="EN127" s="70">
        <f>SUM(EK127:EM127)</f>
        <v>0</v>
      </c>
      <c r="EO127" s="68">
        <f t="shared" ref="EO127:EO131" si="770">AT127-EQ127-EP127</f>
        <v>0</v>
      </c>
      <c r="EP127" s="69"/>
      <c r="EQ127" s="69"/>
      <c r="ER127" s="70">
        <f>SUM(EO127:EQ127)</f>
        <v>0</v>
      </c>
      <c r="ES127" s="68">
        <f t="shared" ref="ES127:ES131" si="771">AU127-EU127-ET127</f>
        <v>0</v>
      </c>
      <c r="ET127" s="69"/>
      <c r="EU127" s="71"/>
      <c r="EV127" s="70">
        <f t="shared" ref="EV127:EV132" si="772">EU127+ET127+ES127</f>
        <v>0</v>
      </c>
      <c r="EW127" s="68">
        <f t="shared" ref="EW127:EW131" si="773">AV127-EX127</f>
        <v>0</v>
      </c>
      <c r="EX127" s="69"/>
      <c r="EY127" s="70">
        <f>SUM(EW127:EX127)</f>
        <v>0</v>
      </c>
      <c r="EZ127" s="68">
        <f>FK127+FO127</f>
        <v>0</v>
      </c>
      <c r="FA127" s="68">
        <f>FL127+FP127</f>
        <v>0</v>
      </c>
      <c r="FB127" s="68">
        <f>FM127+FQ127</f>
        <v>0</v>
      </c>
      <c r="FC127" s="68">
        <f>FN127+FR127</f>
        <v>0</v>
      </c>
      <c r="FD127" s="68">
        <f t="shared" ref="FD127:FD132" si="774">EK127+EO127+ES127+EW127+EZ127</f>
        <v>0</v>
      </c>
      <c r="FE127" s="72">
        <f t="shared" ref="FE127:FE132" si="775">EL127+EP127+ET127+FA127+EX127</f>
        <v>0</v>
      </c>
      <c r="FF127" s="72">
        <f t="shared" ref="FF127:FF132" si="776">FB127+EU127+EQ127+EM127</f>
        <v>0</v>
      </c>
      <c r="FG127" s="70">
        <f t="shared" ref="FG127:FG132" si="777">SUM(FD127:FF127)</f>
        <v>0</v>
      </c>
      <c r="FH127" t="str">
        <f t="shared" ref="FH127:FH131" si="778">IF(OR(EZ127&lt;0,EW127&lt;0,ES127&lt;0,EO127&lt;0,EK127&lt;0,Z127 &lt;&gt; AY127+AS127+AA127), "wrong", "ok")</f>
        <v>ok</v>
      </c>
      <c r="FK127" s="68">
        <f>AX127-FL127-FM127</f>
        <v>0</v>
      </c>
      <c r="FL127" s="69"/>
      <c r="FM127" s="69"/>
      <c r="FN127" s="70">
        <f>SUM(FK127:FM127)</f>
        <v>0</v>
      </c>
      <c r="FO127" s="68">
        <f>AW127-FP127-FQ127</f>
        <v>0</v>
      </c>
      <c r="FP127" s="69"/>
      <c r="FQ127" s="69"/>
      <c r="FR127" s="70">
        <f>SUM(FO127:FQ127)</f>
        <v>0</v>
      </c>
    </row>
    <row r="128" spans="1:174" ht="48" customHeight="1" thickBot="1">
      <c r="A128" s="6228"/>
      <c r="B128" s="6250" t="str" cm="1">
        <f t="array" ref="B128">_xlfn.XLOOKUP(1, (INDEX(التشكيل_القديم!$L$5:$S$49, ,6)=$A126) * (INDEX(التشكيل_القديم!$L$5:$S$49, ,7)="عضو يسار"), INDEX(التشكيل_القديم!$L$5:$S$49, ,2))</f>
        <v>محمد مجدي حسن توفيق مفتاح</v>
      </c>
      <c r="C128" s="6250"/>
      <c r="D128" s="6250"/>
      <c r="E128" s="6250"/>
      <c r="F128" s="6250"/>
      <c r="G128" s="6250"/>
      <c r="H128" s="2170" cm="1">
        <f t="array" ref="H128">_xlfn.XLOOKUP(1, (INDEX(التشكيل_القديم!$L$5:$S$49, ,6)=$A126) * (INDEX(التشكيل_القديم!$L$5:$S$49, ,7)="عضو يسار"), INDEX(التشكيل_القديم!$L$5:$S$49, ,3))</f>
        <v>187</v>
      </c>
      <c r="I128" s="2171" t="str" cm="1">
        <f t="array" ref="I128">_xlfn.XLOOKUP(1, (INDEX(التشكيل_القديم!$L$5:$S$49, ,6)=$A126) * (INDEX(التشكيل_القديم!$L$5:$S$49, ,7)="عضو يسار"), INDEX(التشكيل_القديم!$L$5:$S$49, ,4))</f>
        <v>ب</v>
      </c>
      <c r="J128" s="6232"/>
      <c r="K128" s="6235"/>
      <c r="L128" s="5675">
        <f>الاعدادات!$D$7</f>
        <v>2023</v>
      </c>
      <c r="M128" s="2013">
        <v>10</v>
      </c>
      <c r="N128" s="64"/>
      <c r="O128" s="64"/>
      <c r="P128" s="64"/>
      <c r="Q128" s="64"/>
      <c r="R128" s="64"/>
      <c r="S128" s="64"/>
      <c r="T128" s="64"/>
      <c r="U128" s="64"/>
      <c r="V128" s="64"/>
      <c r="W128" s="64"/>
      <c r="X128" s="64"/>
      <c r="Y128" s="2018"/>
      <c r="Z128" s="5679">
        <f t="shared" ref="Z128:Z131" si="779">Y128+X128+U128+T128+S128+R128+Q128+P128+O128+N128+M128-W128</f>
        <v>10</v>
      </c>
      <c r="AA128" s="2007"/>
      <c r="AB128" s="63"/>
      <c r="AC128" s="5662">
        <f t="shared" ref="AC128:AC131" si="780">SUM(BD128:BJ128,CF128:CL128,BD135:BJ135,CF135:CL135,DH128:DN128,DH135:DN135)</f>
        <v>0</v>
      </c>
      <c r="AD128" s="5662">
        <f t="shared" ref="AD128:AD131" si="781">SUM(BK128:BO128,CM128:CQ128,BK135:BO135,CM135:CQ135,DO128:DS128,DO135:DS135)</f>
        <v>0</v>
      </c>
      <c r="AE128" s="5662">
        <f>BP128+CR128+BP135+CR135+DT128+DT135</f>
        <v>0</v>
      </c>
      <c r="AF128" s="5663">
        <f t="shared" si="749"/>
        <v>0</v>
      </c>
      <c r="AG128" s="5662">
        <f t="shared" si="750"/>
        <v>0</v>
      </c>
      <c r="AH128" s="5664">
        <f t="shared" ref="AH128:AH131" si="782">BS128+CU128+BS135+CU135+DW128+DW135</f>
        <v>0</v>
      </c>
      <c r="AI128" s="5662">
        <f t="shared" si="751"/>
        <v>0</v>
      </c>
      <c r="AJ128" s="5662">
        <f t="shared" si="752"/>
        <v>0</v>
      </c>
      <c r="AK128" s="5662">
        <f t="shared" si="753"/>
        <v>0</v>
      </c>
      <c r="AL128" s="5662">
        <f t="shared" si="754"/>
        <v>0</v>
      </c>
      <c r="AM128" s="5663">
        <f t="shared" si="755"/>
        <v>0</v>
      </c>
      <c r="AN128" s="5665">
        <f t="shared" ref="AN128:AN131" si="783">BX128+CZ128+BX135+CZ135+EB128+EB135</f>
        <v>0</v>
      </c>
      <c r="AO128" s="5665">
        <f t="shared" si="756"/>
        <v>0</v>
      </c>
      <c r="AP128" s="5665">
        <f>BZ128+DB128+DB135+BZ135+ED128+ED135</f>
        <v>0</v>
      </c>
      <c r="AQ128" s="5663">
        <f t="shared" si="757"/>
        <v>0</v>
      </c>
      <c r="AR128" s="5666">
        <f>CA128+DC128+CA135+DC135+EE128+EE135</f>
        <v>0</v>
      </c>
      <c r="AS128" s="5667">
        <f t="shared" si="758"/>
        <v>0</v>
      </c>
      <c r="AT128" s="2007"/>
      <c r="AU128" s="5662">
        <f t="shared" si="759"/>
        <v>0</v>
      </c>
      <c r="AV128" s="5662">
        <f t="shared" si="760"/>
        <v>0</v>
      </c>
      <c r="AW128" s="64"/>
      <c r="AX128" s="64"/>
      <c r="AY128" s="65">
        <f t="shared" si="761"/>
        <v>0</v>
      </c>
      <c r="AZ128" s="66"/>
      <c r="BA128" s="5662">
        <f t="shared" si="762"/>
        <v>-10</v>
      </c>
      <c r="BB128" s="2159"/>
      <c r="BC128" s="5683">
        <f>الاعدادات!$D$7</f>
        <v>2023</v>
      </c>
      <c r="BD128" s="82"/>
      <c r="BE128" s="83"/>
      <c r="BF128" s="83"/>
      <c r="BG128" s="103"/>
      <c r="BH128" s="84"/>
      <c r="BI128" s="84"/>
      <c r="BJ128" s="85"/>
      <c r="BK128" s="86"/>
      <c r="BL128" s="87"/>
      <c r="BM128" s="87"/>
      <c r="BN128" s="88"/>
      <c r="BO128" s="88"/>
      <c r="BP128" s="89"/>
      <c r="BQ128" s="77">
        <f t="shared" si="763"/>
        <v>0</v>
      </c>
      <c r="BR128" s="90"/>
      <c r="BS128" s="91"/>
      <c r="BT128" s="92"/>
      <c r="BU128" s="93"/>
      <c r="BV128" s="94"/>
      <c r="BW128" s="95"/>
      <c r="BX128" s="96"/>
      <c r="BY128" s="97"/>
      <c r="BZ128" s="98"/>
      <c r="CA128" s="99"/>
      <c r="CB128" s="79">
        <f t="shared" si="764"/>
        <v>0</v>
      </c>
      <c r="CC128" s="104"/>
      <c r="CD128" s="92"/>
      <c r="CE128" s="100"/>
      <c r="CF128" s="101"/>
      <c r="CG128" s="83"/>
      <c r="CH128" s="83"/>
      <c r="CI128" s="84"/>
      <c r="CJ128" s="84"/>
      <c r="CK128" s="84"/>
      <c r="CL128" s="85"/>
      <c r="CM128" s="86"/>
      <c r="CN128" s="87"/>
      <c r="CO128" s="87"/>
      <c r="CP128" s="88"/>
      <c r="CQ128" s="88"/>
      <c r="CR128" s="89"/>
      <c r="CS128" s="77">
        <f t="shared" si="765"/>
        <v>0</v>
      </c>
      <c r="CT128" s="90"/>
      <c r="CU128" s="91"/>
      <c r="CV128" s="92"/>
      <c r="CW128" s="93"/>
      <c r="CX128" s="94"/>
      <c r="CY128" s="95"/>
      <c r="CZ128" s="96"/>
      <c r="DA128" s="97"/>
      <c r="DB128" s="98"/>
      <c r="DC128" s="99"/>
      <c r="DD128" s="81">
        <f t="shared" si="766"/>
        <v>0</v>
      </c>
      <c r="DE128" s="104"/>
      <c r="DF128" s="92"/>
      <c r="DG128" s="102"/>
      <c r="DH128" s="101"/>
      <c r="DI128" s="83"/>
      <c r="DJ128" s="83"/>
      <c r="DK128" s="84"/>
      <c r="DL128" s="84"/>
      <c r="DM128" s="84"/>
      <c r="DN128" s="85"/>
      <c r="DO128" s="86"/>
      <c r="DP128" s="87"/>
      <c r="DQ128" s="87"/>
      <c r="DR128" s="88"/>
      <c r="DS128" s="88"/>
      <c r="DT128" s="89"/>
      <c r="DU128" s="77">
        <f t="shared" si="767"/>
        <v>0</v>
      </c>
      <c r="DV128" s="90"/>
      <c r="DW128" s="91"/>
      <c r="DX128" s="92"/>
      <c r="DY128" s="93"/>
      <c r="DZ128" s="94"/>
      <c r="EA128" s="95"/>
      <c r="EB128" s="96"/>
      <c r="EC128" s="97"/>
      <c r="ED128" s="98"/>
      <c r="EE128" s="99"/>
      <c r="EF128" s="81">
        <f t="shared" si="768"/>
        <v>0</v>
      </c>
      <c r="EG128" s="104"/>
      <c r="EH128" s="92"/>
      <c r="EI128" s="102"/>
      <c r="EJ128" s="5675">
        <f>الاعدادات!$D$7</f>
        <v>2023</v>
      </c>
      <c r="EK128" s="68">
        <f t="shared" si="769"/>
        <v>0</v>
      </c>
      <c r="EL128" s="69"/>
      <c r="EM128" s="69"/>
      <c r="EN128" s="70">
        <f t="shared" ref="EN128:EN131" si="784">SUM(EK128:EM128)</f>
        <v>0</v>
      </c>
      <c r="EO128" s="68">
        <f t="shared" si="770"/>
        <v>0</v>
      </c>
      <c r="EP128" s="69"/>
      <c r="EQ128" s="69"/>
      <c r="ER128" s="70">
        <f t="shared" ref="ER128:ER131" si="785">SUM(EO128:EQ128)</f>
        <v>0</v>
      </c>
      <c r="ES128" s="68">
        <f t="shared" si="771"/>
        <v>0</v>
      </c>
      <c r="ET128" s="69"/>
      <c r="EU128" s="71"/>
      <c r="EV128" s="70">
        <f t="shared" si="772"/>
        <v>0</v>
      </c>
      <c r="EW128" s="68">
        <f t="shared" si="773"/>
        <v>0</v>
      </c>
      <c r="EX128" s="69"/>
      <c r="EY128" s="70">
        <f t="shared" ref="EY128:EY131" si="786">SUM(EW128:EX128)</f>
        <v>0</v>
      </c>
      <c r="EZ128" s="68">
        <f t="shared" ref="EZ128:EZ131" si="787">FK128+FO128</f>
        <v>0</v>
      </c>
      <c r="FA128" s="68">
        <f t="shared" ref="FA128:FA131" si="788">FL128+FP128</f>
        <v>0</v>
      </c>
      <c r="FB128" s="68">
        <f t="shared" ref="FB128:FB131" si="789">FM128+FQ128</f>
        <v>0</v>
      </c>
      <c r="FC128" s="68">
        <f t="shared" ref="FC128:FC131" si="790">FN128+FR128</f>
        <v>0</v>
      </c>
      <c r="FD128" s="68">
        <f t="shared" si="774"/>
        <v>0</v>
      </c>
      <c r="FE128" s="72">
        <f t="shared" si="775"/>
        <v>0</v>
      </c>
      <c r="FF128" s="72">
        <f t="shared" si="776"/>
        <v>0</v>
      </c>
      <c r="FG128" s="70">
        <f t="shared" si="777"/>
        <v>0</v>
      </c>
      <c r="FH128" t="str">
        <f t="shared" si="778"/>
        <v>wrong</v>
      </c>
      <c r="FK128" s="68">
        <f t="shared" ref="FK128:FK131" si="791">AX128-FL128-FM128</f>
        <v>0</v>
      </c>
      <c r="FL128" s="69"/>
      <c r="FM128" s="69"/>
      <c r="FN128" s="70">
        <f t="shared" ref="FN128:FN131" si="792">SUM(FK128:FM128)</f>
        <v>0</v>
      </c>
      <c r="FO128" s="68">
        <f t="shared" ref="FO128:FO131" si="793">AW128-FP128-FQ128</f>
        <v>0</v>
      </c>
      <c r="FP128" s="69"/>
      <c r="FQ128" s="69"/>
      <c r="FR128" s="70">
        <f t="shared" ref="FR128:FR131" si="794">SUM(FO128:FQ128)</f>
        <v>0</v>
      </c>
    </row>
    <row r="129" spans="1:174" ht="48" customHeight="1" thickBot="1">
      <c r="A129" s="6228"/>
      <c r="B129" s="6250" t="str" cm="1">
        <f t="array" ref="B129">IFERROR(_xlfn.XLOOKUP(1, (INDEX(التشكيل_القديم!$L$5:$S$49, ,6)=$A126) * (INDEX(التشكيل_القديم!$L$5:$S$49, ,7)="عضو يسار اليسار"), INDEX(التشكيل_القديم!$L$5:$S$49, ,2)),"")</f>
        <v/>
      </c>
      <c r="C129" s="6250"/>
      <c r="D129" s="6250"/>
      <c r="E129" s="6250"/>
      <c r="F129" s="6250"/>
      <c r="G129" s="6250"/>
      <c r="H129" s="2170" t="str" cm="1">
        <f t="array" ref="H129">IFERROR(_xlfn.XLOOKUP(1, (INDEX(التشكيل_القديم!$L$5:$S$49, ,6)=$A126) * (INDEX(التشكيل_القديم!$L$5:$S$49, ,7)="عضو يسار اليسار"), INDEX(التشكيل_القديم!$L$5:$S$49, ,3)),"")</f>
        <v/>
      </c>
      <c r="I129" s="2171" t="str" cm="1">
        <f t="array" ref="I129">IFERROR(_xlfn.XLOOKUP(1, (INDEX(التشكيل_القديم!$L$5:$S$49, ,6)=$A126) * (INDEX(التشكيل_القديم!$L$5:$S$49, ,7)="عضو يسار اليسار"), INDEX(التشكيل_القديم!$L$5:$S$49, ,4)),"")</f>
        <v/>
      </c>
      <c r="J129" s="6232"/>
      <c r="K129" s="6235"/>
      <c r="L129" s="5675">
        <f>الاعدادات!$D$8</f>
        <v>2024</v>
      </c>
      <c r="M129" s="2014">
        <v>33</v>
      </c>
      <c r="N129" s="1997"/>
      <c r="O129" s="1997"/>
      <c r="P129" s="1997"/>
      <c r="Q129" s="1997"/>
      <c r="R129" s="1997"/>
      <c r="S129" s="1997"/>
      <c r="T129" s="1997"/>
      <c r="U129" s="1997"/>
      <c r="V129" s="1997"/>
      <c r="W129" s="1997"/>
      <c r="X129" s="1997"/>
      <c r="Y129" s="2019"/>
      <c r="Z129" s="5680">
        <f t="shared" si="779"/>
        <v>33</v>
      </c>
      <c r="AA129" s="2022"/>
      <c r="AB129" s="1999"/>
      <c r="AC129" s="2002">
        <f t="shared" si="780"/>
        <v>0</v>
      </c>
      <c r="AD129" s="2002">
        <f t="shared" si="781"/>
        <v>0</v>
      </c>
      <c r="AE129" s="2002">
        <f>BP129+CR129+BP136+CR136+DT129+DT136</f>
        <v>0</v>
      </c>
      <c r="AF129" s="5668">
        <f t="shared" si="749"/>
        <v>0</v>
      </c>
      <c r="AG129" s="2002">
        <f t="shared" si="750"/>
        <v>0</v>
      </c>
      <c r="AH129" s="5669">
        <f t="shared" si="782"/>
        <v>0</v>
      </c>
      <c r="AI129" s="2002">
        <f t="shared" si="751"/>
        <v>0</v>
      </c>
      <c r="AJ129" s="2002">
        <f t="shared" si="752"/>
        <v>0</v>
      </c>
      <c r="AK129" s="2002">
        <f t="shared" si="753"/>
        <v>0</v>
      </c>
      <c r="AL129" s="2002">
        <f t="shared" si="754"/>
        <v>0</v>
      </c>
      <c r="AM129" s="5668">
        <f t="shared" si="755"/>
        <v>0</v>
      </c>
      <c r="AN129" s="2177">
        <f t="shared" si="783"/>
        <v>0</v>
      </c>
      <c r="AO129" s="2177">
        <f t="shared" si="756"/>
        <v>0</v>
      </c>
      <c r="AP129" s="2177">
        <f>BZ129+DB129+DB136+BZ136+ED129+ED136</f>
        <v>0</v>
      </c>
      <c r="AQ129" s="5668">
        <f t="shared" si="757"/>
        <v>0</v>
      </c>
      <c r="AR129" s="5670">
        <f>CA129+DC129+CA136+DC136+EE129+EE136</f>
        <v>0</v>
      </c>
      <c r="AS129" s="5671">
        <f t="shared" si="758"/>
        <v>0</v>
      </c>
      <c r="AT129" s="2022"/>
      <c r="AU129" s="2002">
        <f t="shared" si="759"/>
        <v>0</v>
      </c>
      <c r="AV129" s="2002">
        <f t="shared" si="760"/>
        <v>0</v>
      </c>
      <c r="AW129" s="1997"/>
      <c r="AX129" s="1998"/>
      <c r="AY129" s="2000">
        <f t="shared" si="761"/>
        <v>0</v>
      </c>
      <c r="AZ129" s="2001"/>
      <c r="BA129" s="2002">
        <f t="shared" si="762"/>
        <v>-33</v>
      </c>
      <c r="BB129" s="2159"/>
      <c r="BC129" s="5683">
        <f>الاعدادات!$D$8</f>
        <v>2024</v>
      </c>
      <c r="BD129" s="82"/>
      <c r="BE129" s="83"/>
      <c r="BF129" s="83"/>
      <c r="BG129" s="84"/>
      <c r="BH129" s="84"/>
      <c r="BI129" s="84"/>
      <c r="BJ129" s="85"/>
      <c r="BK129" s="86"/>
      <c r="BL129" s="87"/>
      <c r="BM129" s="87"/>
      <c r="BN129" s="88"/>
      <c r="BO129" s="88"/>
      <c r="BP129" s="89"/>
      <c r="BQ129" s="77">
        <f t="shared" si="763"/>
        <v>0</v>
      </c>
      <c r="BR129" s="90"/>
      <c r="BS129" s="91"/>
      <c r="BT129" s="92"/>
      <c r="BU129" s="93"/>
      <c r="BV129" s="94"/>
      <c r="BW129" s="95"/>
      <c r="BX129" s="96"/>
      <c r="BY129" s="97"/>
      <c r="BZ129" s="98"/>
      <c r="CA129" s="99"/>
      <c r="CB129" s="79">
        <f t="shared" si="764"/>
        <v>0</v>
      </c>
      <c r="CC129" s="104"/>
      <c r="CD129" s="92"/>
      <c r="CE129" s="100"/>
      <c r="CF129" s="101"/>
      <c r="CG129" s="83"/>
      <c r="CH129" s="83"/>
      <c r="CI129" s="84"/>
      <c r="CJ129" s="84"/>
      <c r="CK129" s="84"/>
      <c r="CL129" s="85"/>
      <c r="CM129" s="86"/>
      <c r="CN129" s="87"/>
      <c r="CO129" s="87"/>
      <c r="CP129" s="88"/>
      <c r="CQ129" s="88"/>
      <c r="CR129" s="89"/>
      <c r="CS129" s="77">
        <f t="shared" si="765"/>
        <v>0</v>
      </c>
      <c r="CT129" s="90"/>
      <c r="CU129" s="91"/>
      <c r="CV129" s="92"/>
      <c r="CW129" s="93"/>
      <c r="CX129" s="94"/>
      <c r="CY129" s="95"/>
      <c r="CZ129" s="96"/>
      <c r="DA129" s="97"/>
      <c r="DB129" s="98"/>
      <c r="DC129" s="99"/>
      <c r="DD129" s="81">
        <f>SUM(CS129:DC129)</f>
        <v>0</v>
      </c>
      <c r="DE129" s="104"/>
      <c r="DF129" s="92"/>
      <c r="DG129" s="102"/>
      <c r="DH129" s="101"/>
      <c r="DI129" s="83"/>
      <c r="DJ129" s="83"/>
      <c r="DK129" s="84"/>
      <c r="DL129" s="84"/>
      <c r="DM129" s="84"/>
      <c r="DN129" s="85"/>
      <c r="DO129" s="86"/>
      <c r="DP129" s="87"/>
      <c r="DQ129" s="87"/>
      <c r="DR129" s="88"/>
      <c r="DS129" s="88"/>
      <c r="DT129" s="89"/>
      <c r="DU129" s="77">
        <f t="shared" si="767"/>
        <v>0</v>
      </c>
      <c r="DV129" s="90"/>
      <c r="DW129" s="91"/>
      <c r="DX129" s="92"/>
      <c r="DY129" s="93"/>
      <c r="DZ129" s="94"/>
      <c r="EA129" s="95"/>
      <c r="EB129" s="96"/>
      <c r="EC129" s="97"/>
      <c r="ED129" s="98"/>
      <c r="EE129" s="99"/>
      <c r="EF129" s="81">
        <f>SUM(DU129:EE129)</f>
        <v>0</v>
      </c>
      <c r="EG129" s="104"/>
      <c r="EH129" s="92"/>
      <c r="EI129" s="102"/>
      <c r="EJ129" s="5675">
        <f>الاعدادات!$D$8</f>
        <v>2024</v>
      </c>
      <c r="EK129" s="68">
        <f t="shared" si="769"/>
        <v>0</v>
      </c>
      <c r="EL129" s="69"/>
      <c r="EM129" s="69"/>
      <c r="EN129" s="70">
        <f t="shared" si="784"/>
        <v>0</v>
      </c>
      <c r="EO129" s="68">
        <f t="shared" si="770"/>
        <v>0</v>
      </c>
      <c r="EP129" s="69"/>
      <c r="EQ129" s="69"/>
      <c r="ER129" s="70">
        <f t="shared" si="785"/>
        <v>0</v>
      </c>
      <c r="ES129" s="68">
        <f t="shared" si="771"/>
        <v>0</v>
      </c>
      <c r="ET129" s="69"/>
      <c r="EU129" s="71"/>
      <c r="EV129" s="70">
        <f t="shared" si="772"/>
        <v>0</v>
      </c>
      <c r="EW129" s="68">
        <f t="shared" si="773"/>
        <v>0</v>
      </c>
      <c r="EX129" s="69"/>
      <c r="EY129" s="70">
        <f t="shared" si="786"/>
        <v>0</v>
      </c>
      <c r="EZ129" s="68">
        <f t="shared" si="787"/>
        <v>0</v>
      </c>
      <c r="FA129" s="68">
        <f t="shared" si="788"/>
        <v>0</v>
      </c>
      <c r="FB129" s="68">
        <f t="shared" si="789"/>
        <v>0</v>
      </c>
      <c r="FC129" s="68">
        <f t="shared" si="790"/>
        <v>0</v>
      </c>
      <c r="FD129" s="68">
        <f t="shared" si="774"/>
        <v>0</v>
      </c>
      <c r="FE129" s="72">
        <f t="shared" si="775"/>
        <v>0</v>
      </c>
      <c r="FF129" s="72">
        <f t="shared" si="776"/>
        <v>0</v>
      </c>
      <c r="FG129" s="70">
        <f t="shared" si="777"/>
        <v>0</v>
      </c>
      <c r="FH129" t="str">
        <f t="shared" si="778"/>
        <v>wrong</v>
      </c>
      <c r="FK129" s="68">
        <f t="shared" si="791"/>
        <v>0</v>
      </c>
      <c r="FL129" s="69"/>
      <c r="FM129" s="69"/>
      <c r="FN129" s="70">
        <f t="shared" si="792"/>
        <v>0</v>
      </c>
      <c r="FO129" s="68">
        <f t="shared" si="793"/>
        <v>0</v>
      </c>
      <c r="FP129" s="69"/>
      <c r="FQ129" s="69"/>
      <c r="FR129" s="70">
        <f t="shared" si="794"/>
        <v>0</v>
      </c>
    </row>
    <row r="130" spans="1:174" ht="48" customHeight="1" thickBot="1">
      <c r="A130" s="6228"/>
      <c r="B130" s="6310" t="str" cm="1">
        <f t="array" ref="B130">IFERROR(_xlfn.XLOOKUP(1, (INDEX(التشكيل_القديم!$L$5:$S$49, ,6)=$A126) * (INDEX(التشكيل_القديم!$L$5:$S$49, ,7)="عضو خامس "), INDEX(التشكيل_القديم!$L$5:$S$49, ,2)),"")</f>
        <v/>
      </c>
      <c r="C130" s="6310"/>
      <c r="D130" s="6310"/>
      <c r="E130" s="6310"/>
      <c r="F130" s="6310"/>
      <c r="G130" s="6310"/>
      <c r="H130" s="2170" t="str" cm="1">
        <f t="array" ref="H130">IFERROR(_xlfn.XLOOKUP(1, (INDEX(التشكيل_القديم!$L$5:$S$49, ,6)=$A126) * (INDEX(التشكيل_القديم!$L$5:$S$49, ,7)="عضو خامس"), INDEX(التشكيل_القديم!$L$5:$S$49, ,3)),"")</f>
        <v/>
      </c>
      <c r="I130" s="2171" t="str" cm="1">
        <f t="array" ref="I130">IFERROR(_xlfn.XLOOKUP(1, (INDEX(التشكيل_القديم!$L$5:$S$49, ,6)=$A126) * (INDEX(التشكيل_القديم!$L$5:$S$49, ,7)="عضو خامس"), INDEX(التشكيل_القديم!$L$5:$S$49, ,4)),"")</f>
        <v/>
      </c>
      <c r="J130" s="6232"/>
      <c r="K130" s="6235"/>
      <c r="L130" s="5675">
        <f>الاعدادات!$D$9</f>
        <v>2025</v>
      </c>
      <c r="M130" s="2015">
        <v>48</v>
      </c>
      <c r="N130" s="64"/>
      <c r="O130" s="64"/>
      <c r="P130" s="64"/>
      <c r="Q130" s="64"/>
      <c r="R130" s="64"/>
      <c r="S130" s="64"/>
      <c r="T130" s="64"/>
      <c r="U130" s="64"/>
      <c r="V130" s="64"/>
      <c r="W130" s="64"/>
      <c r="X130" s="64"/>
      <c r="Y130" s="2018"/>
      <c r="Z130" s="5679">
        <f t="shared" si="779"/>
        <v>48</v>
      </c>
      <c r="AA130" s="2007"/>
      <c r="AB130" s="63"/>
      <c r="AC130" s="5662">
        <f t="shared" si="780"/>
        <v>0</v>
      </c>
      <c r="AD130" s="5662">
        <f t="shared" si="781"/>
        <v>0</v>
      </c>
      <c r="AE130" s="5662">
        <f>BP130+CR130+BP137+CR137+DT130+DT137</f>
        <v>0</v>
      </c>
      <c r="AF130" s="5663">
        <f t="shared" si="749"/>
        <v>0</v>
      </c>
      <c r="AG130" s="5662">
        <f t="shared" si="750"/>
        <v>0</v>
      </c>
      <c r="AH130" s="5664">
        <f t="shared" si="782"/>
        <v>0</v>
      </c>
      <c r="AI130" s="5662">
        <f t="shared" si="751"/>
        <v>0</v>
      </c>
      <c r="AJ130" s="5662">
        <f t="shared" si="752"/>
        <v>0</v>
      </c>
      <c r="AK130" s="5662">
        <f t="shared" si="753"/>
        <v>0</v>
      </c>
      <c r="AL130" s="5662">
        <f t="shared" si="754"/>
        <v>0</v>
      </c>
      <c r="AM130" s="5663">
        <f t="shared" si="755"/>
        <v>0</v>
      </c>
      <c r="AN130" s="5665">
        <f t="shared" si="783"/>
        <v>0</v>
      </c>
      <c r="AO130" s="5665">
        <f t="shared" si="756"/>
        <v>0</v>
      </c>
      <c r="AP130" s="5665">
        <f>BZ130+DB130+DB137+BZ137+ED130+ED137</f>
        <v>0</v>
      </c>
      <c r="AQ130" s="5663">
        <f t="shared" si="757"/>
        <v>0</v>
      </c>
      <c r="AR130" s="5666">
        <f>CA130+DC130+CA137+DC137+EE130+EE137</f>
        <v>0</v>
      </c>
      <c r="AS130" s="5667">
        <f t="shared" si="758"/>
        <v>0</v>
      </c>
      <c r="AT130" s="2007"/>
      <c r="AU130" s="5674">
        <f t="shared" si="759"/>
        <v>0</v>
      </c>
      <c r="AV130" s="5674">
        <f t="shared" si="760"/>
        <v>0</v>
      </c>
      <c r="AW130" s="64"/>
      <c r="AX130" s="75"/>
      <c r="AY130" s="65">
        <f t="shared" si="761"/>
        <v>0</v>
      </c>
      <c r="AZ130" s="66"/>
      <c r="BA130" s="5662">
        <f t="shared" si="762"/>
        <v>-48</v>
      </c>
      <c r="BB130" s="2159"/>
      <c r="BC130" s="5683">
        <f>الاعدادات!$D$9</f>
        <v>2025</v>
      </c>
      <c r="BD130" s="82"/>
      <c r="BE130" s="83"/>
      <c r="BF130" s="83"/>
      <c r="BG130" s="84"/>
      <c r="BH130" s="84"/>
      <c r="BI130" s="84"/>
      <c r="BJ130" s="85"/>
      <c r="BK130" s="86"/>
      <c r="BL130" s="87"/>
      <c r="BM130" s="87"/>
      <c r="BN130" s="88"/>
      <c r="BO130" s="88"/>
      <c r="BP130" s="89"/>
      <c r="BQ130" s="77">
        <f t="shared" si="763"/>
        <v>0</v>
      </c>
      <c r="BR130" s="90"/>
      <c r="BS130" s="91"/>
      <c r="BT130" s="92"/>
      <c r="BU130" s="93"/>
      <c r="BV130" s="94"/>
      <c r="BW130" s="95"/>
      <c r="BX130" s="96"/>
      <c r="BY130" s="97"/>
      <c r="BZ130" s="98"/>
      <c r="CA130" s="99"/>
      <c r="CB130" s="79">
        <f t="shared" si="764"/>
        <v>0</v>
      </c>
      <c r="CC130" s="104"/>
      <c r="CD130" s="92"/>
      <c r="CE130" s="100"/>
      <c r="CF130" s="101"/>
      <c r="CG130" s="83"/>
      <c r="CH130" s="83"/>
      <c r="CI130" s="84"/>
      <c r="CJ130" s="84"/>
      <c r="CK130" s="84"/>
      <c r="CL130" s="85"/>
      <c r="CM130" s="86"/>
      <c r="CN130" s="87"/>
      <c r="CO130" s="87"/>
      <c r="CP130" s="88"/>
      <c r="CQ130" s="88"/>
      <c r="CR130" s="89"/>
      <c r="CS130" s="77">
        <f t="shared" si="765"/>
        <v>0</v>
      </c>
      <c r="CT130" s="90"/>
      <c r="CU130" s="91"/>
      <c r="CV130" s="92"/>
      <c r="CW130" s="93"/>
      <c r="CX130" s="94"/>
      <c r="CY130" s="95"/>
      <c r="CZ130" s="96"/>
      <c r="DA130" s="97"/>
      <c r="DB130" s="98"/>
      <c r="DC130" s="99"/>
      <c r="DD130" s="81">
        <f>SUM(CS130:DC130)</f>
        <v>0</v>
      </c>
      <c r="DE130" s="104"/>
      <c r="DF130" s="92"/>
      <c r="DG130" s="102"/>
      <c r="DH130" s="101"/>
      <c r="DI130" s="83"/>
      <c r="DJ130" s="83"/>
      <c r="DK130" s="84"/>
      <c r="DL130" s="84"/>
      <c r="DM130" s="84"/>
      <c r="DN130" s="85"/>
      <c r="DO130" s="86"/>
      <c r="DP130" s="87"/>
      <c r="DQ130" s="87"/>
      <c r="DR130" s="88"/>
      <c r="DS130" s="88"/>
      <c r="DT130" s="89"/>
      <c r="DU130" s="77">
        <f>DT130+DS130+DR130+DQ130+DP130+DO130+DN130+DM130+DL130+DK130+DJ130+DI130+DH130</f>
        <v>0</v>
      </c>
      <c r="DV130" s="90"/>
      <c r="DW130" s="91"/>
      <c r="DX130" s="92"/>
      <c r="DY130" s="93"/>
      <c r="DZ130" s="94"/>
      <c r="EA130" s="95"/>
      <c r="EB130" s="96"/>
      <c r="EC130" s="97"/>
      <c r="ED130" s="98"/>
      <c r="EE130" s="99"/>
      <c r="EF130" s="81">
        <f>SUM(DU130:EE130)</f>
        <v>0</v>
      </c>
      <c r="EG130" s="104"/>
      <c r="EH130" s="92"/>
      <c r="EI130" s="102"/>
      <c r="EJ130" s="5675">
        <f>الاعدادات!$D$9</f>
        <v>2025</v>
      </c>
      <c r="EK130" s="68">
        <f t="shared" si="769"/>
        <v>0</v>
      </c>
      <c r="EL130" s="69"/>
      <c r="EM130" s="69"/>
      <c r="EN130" s="70">
        <f t="shared" si="784"/>
        <v>0</v>
      </c>
      <c r="EO130" s="68">
        <f t="shared" si="770"/>
        <v>0</v>
      </c>
      <c r="EP130" s="69"/>
      <c r="EQ130" s="69"/>
      <c r="ER130" s="70">
        <f t="shared" si="785"/>
        <v>0</v>
      </c>
      <c r="ES130" s="68">
        <f t="shared" si="771"/>
        <v>0</v>
      </c>
      <c r="ET130" s="69"/>
      <c r="EU130" s="71"/>
      <c r="EV130" s="70">
        <f t="shared" si="772"/>
        <v>0</v>
      </c>
      <c r="EW130" s="68">
        <f t="shared" si="773"/>
        <v>0</v>
      </c>
      <c r="EX130" s="69"/>
      <c r="EY130" s="70">
        <f t="shared" si="786"/>
        <v>0</v>
      </c>
      <c r="EZ130" s="68">
        <f t="shared" si="787"/>
        <v>0</v>
      </c>
      <c r="FA130" s="68">
        <f t="shared" si="788"/>
        <v>0</v>
      </c>
      <c r="FB130" s="68">
        <f t="shared" si="789"/>
        <v>0</v>
      </c>
      <c r="FC130" s="68">
        <f t="shared" si="790"/>
        <v>0</v>
      </c>
      <c r="FD130" s="68">
        <f t="shared" si="774"/>
        <v>0</v>
      </c>
      <c r="FE130" s="72">
        <f t="shared" si="775"/>
        <v>0</v>
      </c>
      <c r="FF130" s="72">
        <f t="shared" si="776"/>
        <v>0</v>
      </c>
      <c r="FG130" s="70">
        <f t="shared" si="777"/>
        <v>0</v>
      </c>
      <c r="FH130" t="str">
        <f t="shared" si="778"/>
        <v>wrong</v>
      </c>
      <c r="FK130" s="68">
        <f t="shared" si="791"/>
        <v>0</v>
      </c>
      <c r="FL130" s="69"/>
      <c r="FM130" s="69"/>
      <c r="FN130" s="70">
        <f t="shared" si="792"/>
        <v>0</v>
      </c>
      <c r="FO130" s="68">
        <f t="shared" si="793"/>
        <v>0</v>
      </c>
      <c r="FP130" s="69"/>
      <c r="FQ130" s="69"/>
      <c r="FR130" s="70">
        <f t="shared" si="794"/>
        <v>0</v>
      </c>
    </row>
    <row r="131" spans="1:174" ht="48" customHeight="1" thickBot="1">
      <c r="A131" s="6228"/>
      <c r="B131" s="6310" t="str" cm="1">
        <f t="array" ref="B131">IFERROR(_xlfn.XLOOKUP(1, (INDEX(التشكيل_القديم!$L$5:$S$49, ,6)=$A126) * (INDEX(التشكيل_القديم!$L$5:$S$49, ,7)="عضو سادس"), INDEX(التشكيل_القديم!$L$5:$S$49, ,2)),"")</f>
        <v/>
      </c>
      <c r="C131" s="6310"/>
      <c r="D131" s="6310"/>
      <c r="E131" s="6310"/>
      <c r="F131" s="6310"/>
      <c r="G131" s="6310"/>
      <c r="H131" s="2170" t="str" cm="1">
        <f t="array" ref="H131">IFERROR(_xlfn.XLOOKUP(1, (INDEX(التشكيل_القديم!$L$5:$S$49, ,6)=$A126) * (INDEX(التشكيل_القديم!$L$5:$S$49, ,7)="عضو سادس"), INDEX(التشكيل_القديم!$L$5:$S$49, ,3)),"")</f>
        <v/>
      </c>
      <c r="I131" s="2171" t="str" cm="1">
        <f t="array" ref="I131">IFERROR(_xlfn.XLOOKUP(1, (INDEX(التشكيل_القديم!$L$5:$S$49, ,6)=$A126) * (INDEX(التشكيل_القديم!$L$5:$S$49, ,7)="عضو سادسر"), INDEX(التشكيل_القديم!$L$5:$S$49, ,4)),"")</f>
        <v/>
      </c>
      <c r="J131" s="6232"/>
      <c r="K131" s="6235"/>
      <c r="L131" s="5675">
        <f>الاعدادات!$D$10</f>
        <v>2026</v>
      </c>
      <c r="M131" s="2016">
        <v>65</v>
      </c>
      <c r="N131" s="107"/>
      <c r="O131" s="107"/>
      <c r="P131" s="107"/>
      <c r="Q131" s="107"/>
      <c r="R131" s="107"/>
      <c r="S131" s="107"/>
      <c r="T131" s="107"/>
      <c r="U131" s="107"/>
      <c r="V131" s="107"/>
      <c r="W131" s="107"/>
      <c r="X131" s="107"/>
      <c r="Y131" s="2020"/>
      <c r="Z131" s="5681">
        <f t="shared" si="779"/>
        <v>65</v>
      </c>
      <c r="AA131" s="2023"/>
      <c r="AB131" s="110"/>
      <c r="AC131" s="5672">
        <f t="shared" si="780"/>
        <v>0</v>
      </c>
      <c r="AD131" s="5672">
        <f t="shared" si="781"/>
        <v>0</v>
      </c>
      <c r="AE131" s="5662">
        <f>BP131+CR131+BP138+CR138+DT131+DT138</f>
        <v>0</v>
      </c>
      <c r="AF131" s="5663">
        <f t="shared" si="749"/>
        <v>0</v>
      </c>
      <c r="AG131" s="5662">
        <f t="shared" si="750"/>
        <v>0</v>
      </c>
      <c r="AH131" s="5664">
        <f t="shared" si="782"/>
        <v>0</v>
      </c>
      <c r="AI131" s="5662">
        <f t="shared" si="751"/>
        <v>0</v>
      </c>
      <c r="AJ131" s="5662">
        <f t="shared" si="752"/>
        <v>0</v>
      </c>
      <c r="AK131" s="5662">
        <f t="shared" si="753"/>
        <v>0</v>
      </c>
      <c r="AL131" s="5662">
        <f t="shared" si="754"/>
        <v>0</v>
      </c>
      <c r="AM131" s="5663">
        <f t="shared" si="755"/>
        <v>0</v>
      </c>
      <c r="AN131" s="5665">
        <f t="shared" si="783"/>
        <v>0</v>
      </c>
      <c r="AO131" s="5665">
        <f t="shared" si="756"/>
        <v>0</v>
      </c>
      <c r="AP131" s="5665">
        <f>BZ131+DB131+DB138+BZ138+ED131+ED138</f>
        <v>0</v>
      </c>
      <c r="AQ131" s="5663">
        <f t="shared" si="757"/>
        <v>0</v>
      </c>
      <c r="AR131" s="5666">
        <f>CA131+DC131+CA138+DC138+EE131+EE138</f>
        <v>0</v>
      </c>
      <c r="AS131" s="5673">
        <f t="shared" si="758"/>
        <v>0</v>
      </c>
      <c r="AT131" s="2023"/>
      <c r="AU131" s="5674">
        <f t="shared" si="759"/>
        <v>0</v>
      </c>
      <c r="AV131" s="5674">
        <f t="shared" si="760"/>
        <v>0</v>
      </c>
      <c r="AW131" s="111"/>
      <c r="AX131" s="112"/>
      <c r="AY131" s="65">
        <f t="shared" si="761"/>
        <v>0</v>
      </c>
      <c r="AZ131" s="113"/>
      <c r="BA131" s="5662">
        <f t="shared" si="762"/>
        <v>-65</v>
      </c>
      <c r="BB131" s="2159"/>
      <c r="BC131" s="5683">
        <f>الاعدادات!$D$10</f>
        <v>2026</v>
      </c>
      <c r="BD131" s="117"/>
      <c r="BE131" s="118"/>
      <c r="BF131" s="118"/>
      <c r="BG131" s="119"/>
      <c r="BH131" s="119"/>
      <c r="BI131" s="119"/>
      <c r="BJ131" s="120"/>
      <c r="BK131" s="121"/>
      <c r="BL131" s="122"/>
      <c r="BM131" s="122"/>
      <c r="BN131" s="123"/>
      <c r="BO131" s="123"/>
      <c r="BP131" s="124"/>
      <c r="BQ131" s="125">
        <f t="shared" si="763"/>
        <v>0</v>
      </c>
      <c r="BR131" s="126"/>
      <c r="BS131" s="127"/>
      <c r="BT131" s="128"/>
      <c r="BU131" s="129"/>
      <c r="BV131" s="130"/>
      <c r="BW131" s="131"/>
      <c r="BX131" s="132"/>
      <c r="BY131" s="133"/>
      <c r="BZ131" s="134"/>
      <c r="CA131" s="135"/>
      <c r="CB131" s="136">
        <f t="shared" si="764"/>
        <v>0</v>
      </c>
      <c r="CC131" s="137"/>
      <c r="CD131" s="128"/>
      <c r="CE131" s="138"/>
      <c r="CF131" s="139"/>
      <c r="CG131" s="118"/>
      <c r="CH131" s="118"/>
      <c r="CI131" s="119"/>
      <c r="CJ131" s="119"/>
      <c r="CK131" s="119"/>
      <c r="CL131" s="120"/>
      <c r="CM131" s="121"/>
      <c r="CN131" s="122"/>
      <c r="CO131" s="122"/>
      <c r="CP131" s="123"/>
      <c r="CQ131" s="123"/>
      <c r="CR131" s="124"/>
      <c r="CS131" s="125">
        <f t="shared" si="765"/>
        <v>0</v>
      </c>
      <c r="CT131" s="126"/>
      <c r="CU131" s="127"/>
      <c r="CV131" s="128"/>
      <c r="CW131" s="129"/>
      <c r="CX131" s="130"/>
      <c r="CY131" s="131"/>
      <c r="CZ131" s="132"/>
      <c r="DA131" s="133"/>
      <c r="DB131" s="134"/>
      <c r="DC131" s="135"/>
      <c r="DD131" s="140">
        <f>SUM(CS131:DC131)</f>
        <v>0</v>
      </c>
      <c r="DE131" s="137"/>
      <c r="DF131" s="128"/>
      <c r="DG131" s="141"/>
      <c r="DH131" s="139"/>
      <c r="DI131" s="118"/>
      <c r="DJ131" s="118"/>
      <c r="DK131" s="119"/>
      <c r="DL131" s="119"/>
      <c r="DM131" s="119"/>
      <c r="DN131" s="120"/>
      <c r="DO131" s="121"/>
      <c r="DP131" s="122"/>
      <c r="DQ131" s="122"/>
      <c r="DR131" s="123"/>
      <c r="DS131" s="123"/>
      <c r="DT131" s="124"/>
      <c r="DU131" s="125">
        <f t="shared" ref="DU131:DU132" si="795">DT131+DS131+DR131+DQ131+DP131+DO131+DN131+DM131+DL131+DK131+DJ131+DI131+DH131</f>
        <v>0</v>
      </c>
      <c r="DV131" s="126"/>
      <c r="DW131" s="127"/>
      <c r="DX131" s="128"/>
      <c r="DY131" s="129"/>
      <c r="DZ131" s="130"/>
      <c r="EA131" s="131"/>
      <c r="EB131" s="132"/>
      <c r="EC131" s="133"/>
      <c r="ED131" s="134"/>
      <c r="EE131" s="135"/>
      <c r="EF131" s="140">
        <f>SUM(DU131:EE131)</f>
        <v>0</v>
      </c>
      <c r="EG131" s="137"/>
      <c r="EH131" s="128"/>
      <c r="EI131" s="141"/>
      <c r="EJ131" s="5675">
        <f>الاعدادات!$D$10</f>
        <v>2026</v>
      </c>
      <c r="EK131" s="68">
        <f t="shared" si="769"/>
        <v>0</v>
      </c>
      <c r="EL131" s="69"/>
      <c r="EM131" s="69"/>
      <c r="EN131" s="70">
        <f t="shared" si="784"/>
        <v>0</v>
      </c>
      <c r="EO131" s="68">
        <f t="shared" si="770"/>
        <v>0</v>
      </c>
      <c r="EP131" s="69"/>
      <c r="EQ131" s="69"/>
      <c r="ER131" s="70">
        <f t="shared" si="785"/>
        <v>0</v>
      </c>
      <c r="ES131" s="68">
        <f t="shared" si="771"/>
        <v>0</v>
      </c>
      <c r="ET131" s="69"/>
      <c r="EU131" s="71"/>
      <c r="EV131" s="70">
        <f t="shared" si="772"/>
        <v>0</v>
      </c>
      <c r="EW131" s="68">
        <f t="shared" si="773"/>
        <v>0</v>
      </c>
      <c r="EX131" s="69"/>
      <c r="EY131" s="70">
        <f t="shared" si="786"/>
        <v>0</v>
      </c>
      <c r="EZ131" s="68">
        <f t="shared" si="787"/>
        <v>0</v>
      </c>
      <c r="FA131" s="68">
        <f t="shared" si="788"/>
        <v>0</v>
      </c>
      <c r="FB131" s="68">
        <f t="shared" si="789"/>
        <v>0</v>
      </c>
      <c r="FC131" s="68">
        <f t="shared" si="790"/>
        <v>0</v>
      </c>
      <c r="FD131" s="68">
        <f t="shared" si="774"/>
        <v>0</v>
      </c>
      <c r="FE131" s="72">
        <f t="shared" si="775"/>
        <v>0</v>
      </c>
      <c r="FF131" s="72">
        <f t="shared" si="776"/>
        <v>0</v>
      </c>
      <c r="FG131" s="70">
        <f t="shared" si="777"/>
        <v>0</v>
      </c>
      <c r="FH131" t="str">
        <f t="shared" si="778"/>
        <v>wrong</v>
      </c>
      <c r="FK131" s="68">
        <f t="shared" si="791"/>
        <v>0</v>
      </c>
      <c r="FL131" s="69"/>
      <c r="FM131" s="69"/>
      <c r="FN131" s="70">
        <f t="shared" si="792"/>
        <v>0</v>
      </c>
      <c r="FO131" s="68">
        <f t="shared" si="793"/>
        <v>0</v>
      </c>
      <c r="FP131" s="69"/>
      <c r="FQ131" s="69"/>
      <c r="FR131" s="70">
        <f t="shared" si="794"/>
        <v>0</v>
      </c>
    </row>
    <row r="132" spans="1:174" ht="48" customHeight="1" thickBot="1">
      <c r="A132" s="6229"/>
      <c r="B132" s="6249"/>
      <c r="C132" s="6249"/>
      <c r="D132" s="6249"/>
      <c r="E132" s="6249"/>
      <c r="F132" s="6249"/>
      <c r="G132" s="6249"/>
      <c r="H132" s="2011"/>
      <c r="I132" s="105"/>
      <c r="J132" s="6233"/>
      <c r="K132" s="6236"/>
      <c r="L132" s="115" t="s">
        <v>181</v>
      </c>
      <c r="M132" s="5684">
        <f t="shared" ref="M132:U132" si="796">SUM(M127:M131)</f>
        <v>156</v>
      </c>
      <c r="N132" s="5684">
        <f t="shared" si="796"/>
        <v>0</v>
      </c>
      <c r="O132" s="5684">
        <f t="shared" si="796"/>
        <v>0</v>
      </c>
      <c r="P132" s="5684">
        <f t="shared" si="796"/>
        <v>0</v>
      </c>
      <c r="Q132" s="5684">
        <f t="shared" si="796"/>
        <v>0</v>
      </c>
      <c r="R132" s="5684">
        <f t="shared" si="796"/>
        <v>0</v>
      </c>
      <c r="S132" s="5684">
        <f t="shared" si="796"/>
        <v>0</v>
      </c>
      <c r="T132" s="5684">
        <f t="shared" si="796"/>
        <v>0</v>
      </c>
      <c r="U132" s="5684">
        <f t="shared" si="796"/>
        <v>0</v>
      </c>
      <c r="V132" s="116"/>
      <c r="W132" s="5684">
        <f t="shared" ref="W132:AZ132" si="797">SUM(W127:W131)</f>
        <v>0</v>
      </c>
      <c r="X132" s="5684">
        <f t="shared" si="797"/>
        <v>0</v>
      </c>
      <c r="Y132" s="5684">
        <f t="shared" si="797"/>
        <v>0</v>
      </c>
      <c r="Z132" s="5684">
        <f t="shared" si="797"/>
        <v>156</v>
      </c>
      <c r="AA132" s="5684">
        <f t="shared" si="797"/>
        <v>0</v>
      </c>
      <c r="AB132" s="5684">
        <f t="shared" si="797"/>
        <v>0</v>
      </c>
      <c r="AC132" s="5684">
        <f t="shared" si="797"/>
        <v>0</v>
      </c>
      <c r="AD132" s="5684">
        <f t="shared" si="797"/>
        <v>0</v>
      </c>
      <c r="AE132" s="5684">
        <f t="shared" si="797"/>
        <v>0</v>
      </c>
      <c r="AF132" s="5684">
        <f t="shared" si="797"/>
        <v>0</v>
      </c>
      <c r="AG132" s="5684">
        <f t="shared" si="797"/>
        <v>0</v>
      </c>
      <c r="AH132" s="5684">
        <f t="shared" si="797"/>
        <v>0</v>
      </c>
      <c r="AI132" s="5684">
        <f t="shared" si="797"/>
        <v>0</v>
      </c>
      <c r="AJ132" s="5684">
        <f t="shared" si="797"/>
        <v>0</v>
      </c>
      <c r="AK132" s="5684">
        <f t="shared" si="797"/>
        <v>0</v>
      </c>
      <c r="AL132" s="5684">
        <f t="shared" si="797"/>
        <v>0</v>
      </c>
      <c r="AM132" s="5684">
        <f t="shared" si="797"/>
        <v>0</v>
      </c>
      <c r="AN132" s="5684">
        <f t="shared" si="797"/>
        <v>0</v>
      </c>
      <c r="AO132" s="5684">
        <f t="shared" si="797"/>
        <v>0</v>
      </c>
      <c r="AP132" s="5684">
        <f t="shared" si="797"/>
        <v>0</v>
      </c>
      <c r="AQ132" s="5684">
        <f t="shared" si="797"/>
        <v>0</v>
      </c>
      <c r="AR132" s="5684">
        <f t="shared" si="797"/>
        <v>0</v>
      </c>
      <c r="AS132" s="5684">
        <f t="shared" si="797"/>
        <v>0</v>
      </c>
      <c r="AT132" s="5684">
        <f t="shared" si="797"/>
        <v>0</v>
      </c>
      <c r="AU132" s="5684">
        <f t="shared" si="797"/>
        <v>0</v>
      </c>
      <c r="AV132" s="5684">
        <f t="shared" si="797"/>
        <v>0</v>
      </c>
      <c r="AW132" s="5684">
        <f t="shared" si="797"/>
        <v>0</v>
      </c>
      <c r="AX132" s="5684">
        <f t="shared" si="797"/>
        <v>0</v>
      </c>
      <c r="AY132" s="5684">
        <f t="shared" si="797"/>
        <v>0</v>
      </c>
      <c r="AZ132" s="5684">
        <f t="shared" si="797"/>
        <v>0</v>
      </c>
      <c r="BA132" s="5685">
        <f t="shared" si="762"/>
        <v>-156</v>
      </c>
      <c r="BB132" s="2159"/>
      <c r="BC132" s="156" t="s">
        <v>181</v>
      </c>
      <c r="BD132" s="840">
        <f t="shared" ref="BD132:BP132" si="798">SUM(BD127:BD131)</f>
        <v>0</v>
      </c>
      <c r="BE132" s="841">
        <f t="shared" si="798"/>
        <v>0</v>
      </c>
      <c r="BF132" s="841">
        <f t="shared" si="798"/>
        <v>0</v>
      </c>
      <c r="BG132" s="841">
        <f t="shared" si="798"/>
        <v>0</v>
      </c>
      <c r="BH132" s="841">
        <f t="shared" si="798"/>
        <v>0</v>
      </c>
      <c r="BI132" s="841">
        <f t="shared" si="798"/>
        <v>0</v>
      </c>
      <c r="BJ132" s="841">
        <f t="shared" si="798"/>
        <v>0</v>
      </c>
      <c r="BK132" s="841">
        <f t="shared" si="798"/>
        <v>0</v>
      </c>
      <c r="BL132" s="841">
        <f t="shared" si="798"/>
        <v>0</v>
      </c>
      <c r="BM132" s="841">
        <f t="shared" si="798"/>
        <v>0</v>
      </c>
      <c r="BN132" s="841">
        <f t="shared" si="798"/>
        <v>0</v>
      </c>
      <c r="BO132" s="841">
        <f t="shared" si="798"/>
        <v>0</v>
      </c>
      <c r="BP132" s="841">
        <f t="shared" si="798"/>
        <v>0</v>
      </c>
      <c r="BQ132" s="842">
        <f t="shared" si="763"/>
        <v>0</v>
      </c>
      <c r="BR132" s="841">
        <f t="shared" ref="BR132:CR132" si="799">SUM(BR127:BR131)</f>
        <v>0</v>
      </c>
      <c r="BS132" s="841">
        <f t="shared" si="799"/>
        <v>0</v>
      </c>
      <c r="BT132" s="841">
        <f t="shared" si="799"/>
        <v>0</v>
      </c>
      <c r="BU132" s="841">
        <f t="shared" si="799"/>
        <v>0</v>
      </c>
      <c r="BV132" s="841">
        <f t="shared" si="799"/>
        <v>0</v>
      </c>
      <c r="BW132" s="841">
        <f t="shared" si="799"/>
        <v>0</v>
      </c>
      <c r="BX132" s="841">
        <f t="shared" si="799"/>
        <v>0</v>
      </c>
      <c r="BY132" s="841">
        <f t="shared" si="799"/>
        <v>0</v>
      </c>
      <c r="BZ132" s="2030">
        <f t="shared" si="799"/>
        <v>0</v>
      </c>
      <c r="CA132" s="841">
        <f t="shared" si="799"/>
        <v>0</v>
      </c>
      <c r="CB132" s="841">
        <f t="shared" si="799"/>
        <v>0</v>
      </c>
      <c r="CC132" s="841">
        <f t="shared" si="799"/>
        <v>0</v>
      </c>
      <c r="CD132" s="841">
        <f t="shared" si="799"/>
        <v>0</v>
      </c>
      <c r="CE132" s="5686">
        <f t="shared" si="799"/>
        <v>0</v>
      </c>
      <c r="CF132" s="840">
        <f t="shared" si="799"/>
        <v>0</v>
      </c>
      <c r="CG132" s="841">
        <f t="shared" si="799"/>
        <v>0</v>
      </c>
      <c r="CH132" s="841">
        <f t="shared" si="799"/>
        <v>0</v>
      </c>
      <c r="CI132" s="841">
        <f t="shared" si="799"/>
        <v>0</v>
      </c>
      <c r="CJ132" s="841">
        <f t="shared" si="799"/>
        <v>0</v>
      </c>
      <c r="CK132" s="841">
        <f t="shared" si="799"/>
        <v>0</v>
      </c>
      <c r="CL132" s="841">
        <f t="shared" si="799"/>
        <v>0</v>
      </c>
      <c r="CM132" s="841">
        <f t="shared" si="799"/>
        <v>0</v>
      </c>
      <c r="CN132" s="841">
        <f t="shared" si="799"/>
        <v>0</v>
      </c>
      <c r="CO132" s="841">
        <f t="shared" si="799"/>
        <v>0</v>
      </c>
      <c r="CP132" s="841">
        <f t="shared" si="799"/>
        <v>0</v>
      </c>
      <c r="CQ132" s="841">
        <f t="shared" si="799"/>
        <v>0</v>
      </c>
      <c r="CR132" s="841">
        <f t="shared" si="799"/>
        <v>0</v>
      </c>
      <c r="CS132" s="842">
        <f t="shared" si="765"/>
        <v>0</v>
      </c>
      <c r="CT132" s="841">
        <f t="shared" ref="CT132:DT132" si="800">SUM(CT127:CT131)</f>
        <v>0</v>
      </c>
      <c r="CU132" s="841">
        <f t="shared" si="800"/>
        <v>0</v>
      </c>
      <c r="CV132" s="841">
        <f t="shared" si="800"/>
        <v>0</v>
      </c>
      <c r="CW132" s="841">
        <f t="shared" si="800"/>
        <v>0</v>
      </c>
      <c r="CX132" s="841">
        <f t="shared" si="800"/>
        <v>0</v>
      </c>
      <c r="CY132" s="841">
        <f t="shared" si="800"/>
        <v>0</v>
      </c>
      <c r="CZ132" s="841">
        <f t="shared" si="800"/>
        <v>0</v>
      </c>
      <c r="DA132" s="841">
        <f t="shared" si="800"/>
        <v>0</v>
      </c>
      <c r="DB132" s="2030">
        <f t="shared" si="800"/>
        <v>0</v>
      </c>
      <c r="DC132" s="841">
        <f t="shared" si="800"/>
        <v>0</v>
      </c>
      <c r="DD132" s="841">
        <f t="shared" si="800"/>
        <v>0</v>
      </c>
      <c r="DE132" s="841">
        <f t="shared" si="800"/>
        <v>0</v>
      </c>
      <c r="DF132" s="841">
        <f t="shared" si="800"/>
        <v>0</v>
      </c>
      <c r="DG132" s="5686">
        <f t="shared" si="800"/>
        <v>0</v>
      </c>
      <c r="DH132" s="840">
        <f t="shared" si="800"/>
        <v>0</v>
      </c>
      <c r="DI132" s="841">
        <f t="shared" si="800"/>
        <v>0</v>
      </c>
      <c r="DJ132" s="841">
        <f t="shared" si="800"/>
        <v>0</v>
      </c>
      <c r="DK132" s="841">
        <f t="shared" si="800"/>
        <v>0</v>
      </c>
      <c r="DL132" s="841">
        <f t="shared" si="800"/>
        <v>0</v>
      </c>
      <c r="DM132" s="841">
        <f t="shared" si="800"/>
        <v>0</v>
      </c>
      <c r="DN132" s="841">
        <f t="shared" si="800"/>
        <v>0</v>
      </c>
      <c r="DO132" s="841">
        <f t="shared" si="800"/>
        <v>0</v>
      </c>
      <c r="DP132" s="841">
        <f t="shared" si="800"/>
        <v>0</v>
      </c>
      <c r="DQ132" s="841">
        <f t="shared" si="800"/>
        <v>0</v>
      </c>
      <c r="DR132" s="841">
        <f t="shared" si="800"/>
        <v>0</v>
      </c>
      <c r="DS132" s="841">
        <f t="shared" si="800"/>
        <v>0</v>
      </c>
      <c r="DT132" s="841">
        <f t="shared" si="800"/>
        <v>0</v>
      </c>
      <c r="DU132" s="842">
        <f t="shared" si="795"/>
        <v>0</v>
      </c>
      <c r="DV132" s="841">
        <f t="shared" ref="DV132:EI132" si="801">SUM(DV127:DV131)</f>
        <v>0</v>
      </c>
      <c r="DW132" s="841">
        <f t="shared" si="801"/>
        <v>0</v>
      </c>
      <c r="DX132" s="841">
        <f t="shared" si="801"/>
        <v>0</v>
      </c>
      <c r="DY132" s="841">
        <f t="shared" si="801"/>
        <v>0</v>
      </c>
      <c r="DZ132" s="841">
        <f t="shared" si="801"/>
        <v>0</v>
      </c>
      <c r="EA132" s="841">
        <f t="shared" si="801"/>
        <v>0</v>
      </c>
      <c r="EB132" s="841">
        <f t="shared" si="801"/>
        <v>0</v>
      </c>
      <c r="EC132" s="841">
        <f t="shared" si="801"/>
        <v>0</v>
      </c>
      <c r="ED132" s="2030">
        <f t="shared" si="801"/>
        <v>0</v>
      </c>
      <c r="EE132" s="841">
        <f t="shared" si="801"/>
        <v>0</v>
      </c>
      <c r="EF132" s="841">
        <f t="shared" si="801"/>
        <v>0</v>
      </c>
      <c r="EG132" s="841">
        <f t="shared" si="801"/>
        <v>0</v>
      </c>
      <c r="EH132" s="841">
        <f t="shared" si="801"/>
        <v>0</v>
      </c>
      <c r="EI132" s="5686">
        <f t="shared" si="801"/>
        <v>0</v>
      </c>
      <c r="EJ132" s="142" t="s">
        <v>106</v>
      </c>
      <c r="EK132" s="846">
        <f t="shared" ref="EK132:EU132" si="802">SUM(EK127:EK131)</f>
        <v>0</v>
      </c>
      <c r="EL132" s="847">
        <f t="shared" si="802"/>
        <v>0</v>
      </c>
      <c r="EM132" s="847">
        <f t="shared" si="802"/>
        <v>0</v>
      </c>
      <c r="EN132" s="848">
        <f t="shared" si="802"/>
        <v>0</v>
      </c>
      <c r="EO132" s="846">
        <f t="shared" si="802"/>
        <v>0</v>
      </c>
      <c r="EP132" s="847">
        <f t="shared" si="802"/>
        <v>0</v>
      </c>
      <c r="EQ132" s="847">
        <f t="shared" si="802"/>
        <v>0</v>
      </c>
      <c r="ER132" s="848">
        <f t="shared" si="802"/>
        <v>0</v>
      </c>
      <c r="ES132" s="846">
        <f t="shared" si="802"/>
        <v>0</v>
      </c>
      <c r="ET132" s="847">
        <f t="shared" si="802"/>
        <v>0</v>
      </c>
      <c r="EU132" s="848">
        <f t="shared" si="802"/>
        <v>0</v>
      </c>
      <c r="EV132" s="849">
        <f t="shared" si="772"/>
        <v>0</v>
      </c>
      <c r="EW132" s="846">
        <f t="shared" ref="EW132:FC132" si="803">SUM(EW127:EW131)</f>
        <v>0</v>
      </c>
      <c r="EX132" s="847">
        <f t="shared" si="803"/>
        <v>0</v>
      </c>
      <c r="EY132" s="848">
        <f t="shared" si="803"/>
        <v>0</v>
      </c>
      <c r="EZ132" s="846">
        <f t="shared" si="803"/>
        <v>0</v>
      </c>
      <c r="FA132" s="847">
        <f t="shared" si="803"/>
        <v>0</v>
      </c>
      <c r="FB132" s="847">
        <f t="shared" si="803"/>
        <v>0</v>
      </c>
      <c r="FC132" s="848">
        <f t="shared" si="803"/>
        <v>0</v>
      </c>
      <c r="FD132" s="850">
        <f t="shared" si="774"/>
        <v>0</v>
      </c>
      <c r="FE132" s="851">
        <f t="shared" si="775"/>
        <v>0</v>
      </c>
      <c r="FF132" s="851">
        <f t="shared" si="776"/>
        <v>0</v>
      </c>
      <c r="FG132" s="849">
        <f t="shared" si="777"/>
        <v>0</v>
      </c>
      <c r="FI132" s="5651"/>
      <c r="FJ132" s="5651"/>
      <c r="FK132" s="846">
        <f>SUM(FK127:FK131)</f>
        <v>0</v>
      </c>
      <c r="FL132" s="847">
        <f t="shared" ref="FL132:FM132" si="804">SUM(FL129:FL131)</f>
        <v>0</v>
      </c>
      <c r="FM132" s="847">
        <f t="shared" si="804"/>
        <v>0</v>
      </c>
      <c r="FN132" s="848">
        <f>SUM(FN127:FN131)</f>
        <v>0</v>
      </c>
      <c r="FO132" s="846">
        <f>SUM(FO127:FO131)</f>
        <v>0</v>
      </c>
      <c r="FP132" s="847">
        <f t="shared" ref="FP132:FQ132" si="805">SUM(FP129:FP131)</f>
        <v>0</v>
      </c>
      <c r="FQ132" s="847">
        <f t="shared" si="805"/>
        <v>0</v>
      </c>
      <c r="FR132" s="848">
        <f>SUM(FR127:FR131)</f>
        <v>0</v>
      </c>
    </row>
    <row r="133" spans="1:174" ht="48" customHeight="1" thickBot="1">
      <c r="A133" s="6311" t="s">
        <v>54</v>
      </c>
      <c r="B133" s="6312"/>
      <c r="C133" s="6312"/>
      <c r="D133" s="6312"/>
      <c r="E133" s="6312"/>
      <c r="F133" s="6312"/>
      <c r="G133" s="6312"/>
      <c r="H133" s="6312"/>
      <c r="I133" s="6312"/>
      <c r="J133" s="6313"/>
      <c r="K133" s="114">
        <v>9</v>
      </c>
      <c r="L133" s="148"/>
      <c r="M133" s="148"/>
      <c r="N133" s="148"/>
      <c r="O133" s="149"/>
      <c r="P133" s="149"/>
      <c r="Q133" s="149"/>
      <c r="R133" s="148"/>
      <c r="S133" s="148"/>
      <c r="T133" s="148"/>
      <c r="U133" s="148"/>
      <c r="V133" s="148"/>
      <c r="W133" s="148"/>
      <c r="X133" s="148"/>
      <c r="Y133" s="148"/>
      <c r="Z133" s="149"/>
      <c r="AA133" s="149"/>
      <c r="AB133" s="149"/>
      <c r="AC133" s="148"/>
      <c r="AD133" s="148"/>
      <c r="AE133" s="148"/>
      <c r="AF133" s="2163"/>
      <c r="AG133" s="148"/>
      <c r="AH133" s="151"/>
      <c r="AI133" s="148"/>
      <c r="AJ133" s="148"/>
      <c r="AK133" s="148"/>
      <c r="AL133" s="148"/>
      <c r="AM133" s="2163"/>
      <c r="AN133" s="151"/>
      <c r="AO133" s="151"/>
      <c r="AP133" s="151"/>
      <c r="AQ133" s="151"/>
      <c r="AR133" s="151"/>
      <c r="AS133" s="2164"/>
      <c r="AT133" s="148"/>
      <c r="AU133" s="148"/>
      <c r="AV133" s="148"/>
      <c r="AW133" s="148"/>
      <c r="AX133" s="148"/>
      <c r="AY133" s="2164"/>
      <c r="AZ133" s="148"/>
      <c r="BA133" s="148"/>
      <c r="BB133" s="2165"/>
      <c r="BC133" s="1996"/>
      <c r="BD133" s="5653">
        <f>_xlfn.XLOOKUP(B128,التشكيل_القديم!$M$5:$M$39,التشكيل_القديم!$L$5:$L$39,0,0)</f>
        <v>11</v>
      </c>
      <c r="BE133" s="6200" t="str">
        <f>"(3)             "&amp; "عضو يسار الدائرة  /  "  &amp;B128</f>
        <v>(3)             عضو يسار الدائرة  /  محمد مجدي حسن توفيق مفتاح</v>
      </c>
      <c r="BF133" s="6200"/>
      <c r="BG133" s="6200"/>
      <c r="BH133" s="6200"/>
      <c r="BI133" s="6200"/>
      <c r="BJ133" s="6200"/>
      <c r="BK133" s="6200"/>
      <c r="BL133" s="6200"/>
      <c r="BM133" s="6200"/>
      <c r="BN133" s="6200"/>
      <c r="BO133" s="6200"/>
      <c r="BP133" s="6200"/>
      <c r="BQ133" s="6200"/>
      <c r="BR133" s="6200"/>
      <c r="BS133" s="6200"/>
      <c r="BT133" s="6200"/>
      <c r="BU133" s="6200"/>
      <c r="BV133" s="6200"/>
      <c r="BW133" s="6200"/>
      <c r="BX133" s="6200"/>
      <c r="BY133" s="6200"/>
      <c r="BZ133" s="6200"/>
      <c r="CA133" s="6200"/>
      <c r="CB133" s="6200"/>
      <c r="CC133" s="6200"/>
      <c r="CD133" s="6200"/>
      <c r="CE133" s="6201"/>
      <c r="CF133" s="5687">
        <f>_xlfn.XLOOKUP(B129,التشكيل_القديم!$M$5:$M$39,التشكيل_القديم!$L$5:$L$39,0,0)</f>
        <v>0</v>
      </c>
      <c r="CG133" s="6369" t="str">
        <f>IF(B129&lt;&gt;"", "(4)             "&amp; "عضو يسار اليسار  الدائرة  /  "  &amp;B129,"لا يوجد عضو رابع")</f>
        <v>لا يوجد عضو رابع</v>
      </c>
      <c r="CH133" s="6200"/>
      <c r="CI133" s="6200"/>
      <c r="CJ133" s="6200"/>
      <c r="CK133" s="6200"/>
      <c r="CL133" s="6200"/>
      <c r="CM133" s="6200"/>
      <c r="CN133" s="6200"/>
      <c r="CO133" s="6200"/>
      <c r="CP133" s="6200"/>
      <c r="CQ133" s="6200"/>
      <c r="CR133" s="6200"/>
      <c r="CS133" s="6200"/>
      <c r="CT133" s="6200"/>
      <c r="CU133" s="6200"/>
      <c r="CV133" s="6200"/>
      <c r="CW133" s="6200"/>
      <c r="CX133" s="6200"/>
      <c r="CY133" s="6200"/>
      <c r="CZ133" s="6200"/>
      <c r="DA133" s="6200"/>
      <c r="DB133" s="6200"/>
      <c r="DC133" s="6200"/>
      <c r="DD133" s="6200"/>
      <c r="DE133" s="6200"/>
      <c r="DF133" s="6200"/>
      <c r="DG133" s="6201"/>
      <c r="DH133" s="5687">
        <f>_xlfn.XLOOKUP(B131,التشكيل_القديم!$M$5:$M$39,التشكيل_القديم!$L$5:$L$39,0,0)</f>
        <v>0</v>
      </c>
      <c r="DI133" s="6200" t="str">
        <f xml:space="preserve"> IF(B131&lt;&gt;"","(6)             "&amp;"عضو يسار يسار يسار اليسار  الدائرة  /  "  &amp;B131,"لا يوجد عضو سادس")</f>
        <v>لا يوجد عضو سادس</v>
      </c>
      <c r="DJ133" s="6200"/>
      <c r="DK133" s="6200"/>
      <c r="DL133" s="6200"/>
      <c r="DM133" s="6200"/>
      <c r="DN133" s="6200"/>
      <c r="DO133" s="6200"/>
      <c r="DP133" s="6200"/>
      <c r="DQ133" s="6200"/>
      <c r="DR133" s="6200"/>
      <c r="DS133" s="6200"/>
      <c r="DT133" s="6200"/>
      <c r="DU133" s="6200"/>
      <c r="DV133" s="6200"/>
      <c r="DW133" s="6200"/>
      <c r="DX133" s="6200"/>
      <c r="DY133" s="6200"/>
      <c r="DZ133" s="6200"/>
      <c r="EA133" s="6200"/>
      <c r="EB133" s="6200"/>
      <c r="EC133" s="6200"/>
      <c r="ED133" s="6200"/>
      <c r="EE133" s="6200"/>
      <c r="EF133" s="6200"/>
      <c r="EG133" s="6200"/>
      <c r="EH133" s="6200"/>
      <c r="EI133" s="6201"/>
      <c r="EJ133" s="162"/>
      <c r="EK133" s="6348" t="s">
        <v>23</v>
      </c>
      <c r="EL133" s="6349"/>
      <c r="EM133" s="6349"/>
      <c r="EN133" s="6350"/>
      <c r="EO133" s="6370" t="s">
        <v>33</v>
      </c>
      <c r="EP133" s="6370"/>
      <c r="EQ133" s="6370"/>
      <c r="ER133" s="6371"/>
      <c r="ES133" s="6351" t="s">
        <v>184</v>
      </c>
      <c r="ET133" s="6352"/>
      <c r="EU133" s="6352"/>
      <c r="EV133" s="6353"/>
      <c r="EW133" s="6366" t="s">
        <v>185</v>
      </c>
      <c r="EX133" s="6367"/>
      <c r="EY133" s="6367"/>
      <c r="EZ133" s="6368"/>
      <c r="FA133" s="6354" t="s">
        <v>200</v>
      </c>
      <c r="FB133" s="6355"/>
      <c r="FC133" s="6355"/>
      <c r="FD133" s="6356"/>
      <c r="FE133" s="6338" t="s">
        <v>597</v>
      </c>
      <c r="FF133" s="6339"/>
      <c r="FG133" s="6339"/>
      <c r="FH133" s="6340"/>
      <c r="FI133" s="852" t="s">
        <v>205</v>
      </c>
      <c r="FJ133" s="838" t="s">
        <v>190</v>
      </c>
      <c r="FK133" s="838" t="s">
        <v>203</v>
      </c>
      <c r="FL133" s="838" t="s">
        <v>204</v>
      </c>
      <c r="FM133" s="839" t="s">
        <v>116</v>
      </c>
    </row>
    <row r="134" spans="1:174" ht="48" customHeight="1" thickBot="1">
      <c r="A134" s="6202" t="str">
        <f>IF(AND(FH127="ok",FH128="ok",FH129="ok",FH130="ok",FH131="ok", H134 &lt;&gt;"فارغ"),"ok","wrong")</f>
        <v>wrong</v>
      </c>
      <c r="B134" s="6203"/>
      <c r="C134" s="6203"/>
      <c r="D134" s="6203"/>
      <c r="E134" s="6203"/>
      <c r="F134" s="6203"/>
      <c r="G134" s="6204"/>
      <c r="H134" s="6208" t="str">
        <f>IF(Z132=0,"فارغ","")</f>
        <v/>
      </c>
      <c r="I134" s="6209"/>
      <c r="J134" s="6209"/>
      <c r="K134" s="6209"/>
      <c r="L134" s="5677" t="str">
        <f>الاعدادات!$D$6</f>
        <v>2022 وما قبلها</v>
      </c>
      <c r="M134" s="149"/>
      <c r="N134" s="149"/>
      <c r="O134" s="149"/>
      <c r="P134" s="149"/>
      <c r="Q134" s="149"/>
      <c r="R134" s="148"/>
      <c r="S134" s="148"/>
      <c r="T134" s="148"/>
      <c r="U134" s="148"/>
      <c r="V134" s="148"/>
      <c r="W134" s="148"/>
      <c r="X134" s="148"/>
      <c r="Y134" s="148"/>
      <c r="Z134" s="2166"/>
      <c r="AA134" s="148"/>
      <c r="AB134" s="148"/>
      <c r="AC134" s="148"/>
      <c r="AD134" s="148"/>
      <c r="AE134" s="148"/>
      <c r="AF134" s="2163"/>
      <c r="AG134" s="148"/>
      <c r="AH134" s="151"/>
      <c r="AI134" s="148"/>
      <c r="AJ134" s="148"/>
      <c r="AK134" s="148"/>
      <c r="AL134" s="148"/>
      <c r="AM134" s="2163"/>
      <c r="AN134" s="151"/>
      <c r="AO134" s="151"/>
      <c r="AP134" s="151"/>
      <c r="AQ134" s="151"/>
      <c r="AR134" s="151"/>
      <c r="AS134" s="2164"/>
      <c r="AT134" s="148"/>
      <c r="AU134" s="148"/>
      <c r="AV134" s="148"/>
      <c r="AW134" s="148"/>
      <c r="AX134" s="148"/>
      <c r="AY134" s="2164"/>
      <c r="AZ134" s="148"/>
      <c r="BA134" s="148"/>
      <c r="BB134" s="2165"/>
      <c r="BC134" s="5683" t="str">
        <f>الاعدادات!$D$6</f>
        <v>2022 وما قبلها</v>
      </c>
      <c r="BD134" s="76"/>
      <c r="BE134" s="83"/>
      <c r="BF134" s="83"/>
      <c r="BG134" s="84"/>
      <c r="BH134" s="84"/>
      <c r="BI134" s="84"/>
      <c r="BJ134" s="85"/>
      <c r="BK134" s="86"/>
      <c r="BL134" s="87"/>
      <c r="BM134" s="87"/>
      <c r="BN134" s="88"/>
      <c r="BO134" s="88"/>
      <c r="BP134" s="89"/>
      <c r="BQ134" s="77">
        <f t="shared" ref="BQ134:BQ139" si="806">BP134+BO134+BN134+BM134+BL134+BK134+BJ134+BI134+BH134+BG134+BF134+BE134+BD134</f>
        <v>0</v>
      </c>
      <c r="BR134" s="90"/>
      <c r="BS134" s="91"/>
      <c r="BT134" s="92"/>
      <c r="BU134" s="93"/>
      <c r="BV134" s="94"/>
      <c r="BW134" s="95"/>
      <c r="BX134" s="96"/>
      <c r="BY134" s="97"/>
      <c r="BZ134" s="98"/>
      <c r="CA134" s="99"/>
      <c r="CB134" s="79">
        <f t="shared" ref="CB134:CB138" si="807">CA134+BZ134+BY134+BX134+BW134+BV134+BU134+BT134+BS134+BR134+BQ134</f>
        <v>0</v>
      </c>
      <c r="CC134" s="80"/>
      <c r="CD134" s="78"/>
      <c r="CE134" s="102"/>
      <c r="CF134" s="82"/>
      <c r="CG134" s="83"/>
      <c r="CH134" s="83"/>
      <c r="CI134" s="84"/>
      <c r="CJ134" s="84"/>
      <c r="CK134" s="84"/>
      <c r="CL134" s="85"/>
      <c r="CM134" s="86"/>
      <c r="CN134" s="87"/>
      <c r="CO134" s="87"/>
      <c r="CP134" s="88"/>
      <c r="CQ134" s="88"/>
      <c r="CR134" s="89"/>
      <c r="CS134" s="77">
        <f t="shared" ref="CS134:CS139" si="808">CR134+CQ134+CP134+CO134+CN134+CM134+CL134+CK134+CJ134+CI134+CH134+CG134+CF134</f>
        <v>0</v>
      </c>
      <c r="CT134" s="90"/>
      <c r="CU134" s="168"/>
      <c r="CV134" s="92"/>
      <c r="CW134" s="93"/>
      <c r="CX134" s="94"/>
      <c r="CY134" s="95"/>
      <c r="CZ134" s="96"/>
      <c r="DA134" s="97"/>
      <c r="DB134" s="98"/>
      <c r="DC134" s="99"/>
      <c r="DD134" s="79">
        <f t="shared" ref="DD134:DD138" si="809">SUM(CS134:DC134)</f>
        <v>0</v>
      </c>
      <c r="DE134" s="80"/>
      <c r="DF134" s="78"/>
      <c r="DG134" s="102"/>
      <c r="DH134" s="82"/>
      <c r="DI134" s="83"/>
      <c r="DJ134" s="83"/>
      <c r="DK134" s="84"/>
      <c r="DL134" s="84"/>
      <c r="DM134" s="84"/>
      <c r="DN134" s="85"/>
      <c r="DO134" s="86"/>
      <c r="DP134" s="87"/>
      <c r="DQ134" s="87"/>
      <c r="DR134" s="88"/>
      <c r="DS134" s="88"/>
      <c r="DT134" s="89"/>
      <c r="DU134" s="77">
        <f t="shared" ref="DU134:DU139" si="810">DT134+DS134+DR134+DQ134+DP134+DO134+DN134+DM134+DL134+DK134+DJ134+DI134+DH134</f>
        <v>0</v>
      </c>
      <c r="DV134" s="90"/>
      <c r="DW134" s="168"/>
      <c r="DX134" s="92"/>
      <c r="DY134" s="93"/>
      <c r="DZ134" s="94"/>
      <c r="EA134" s="95"/>
      <c r="EB134" s="96"/>
      <c r="EC134" s="97"/>
      <c r="ED134" s="98"/>
      <c r="EE134" s="99"/>
      <c r="EF134" s="79">
        <f t="shared" ref="EF134:EF138" si="811">SUM(DU134:EE134)</f>
        <v>0</v>
      </c>
      <c r="EG134" s="80"/>
      <c r="EH134" s="78"/>
      <c r="EI134" s="102"/>
      <c r="EJ134" s="162" t="s">
        <v>163</v>
      </c>
      <c r="EK134" s="838" t="s">
        <v>190</v>
      </c>
      <c r="EL134" s="838" t="s">
        <v>203</v>
      </c>
      <c r="EM134" s="838" t="s">
        <v>204</v>
      </c>
      <c r="EN134" s="839" t="s">
        <v>116</v>
      </c>
      <c r="EO134" s="838" t="s">
        <v>190</v>
      </c>
      <c r="EP134" s="838" t="s">
        <v>203</v>
      </c>
      <c r="EQ134" s="838" t="s">
        <v>204</v>
      </c>
      <c r="ER134" s="839" t="s">
        <v>116</v>
      </c>
      <c r="ES134" s="838" t="s">
        <v>190</v>
      </c>
      <c r="ET134" s="838" t="s">
        <v>203</v>
      </c>
      <c r="EU134" s="838" t="s">
        <v>204</v>
      </c>
      <c r="EV134" s="839" t="s">
        <v>116</v>
      </c>
      <c r="EW134" s="838" t="s">
        <v>190</v>
      </c>
      <c r="EX134" s="838" t="s">
        <v>203</v>
      </c>
      <c r="EY134" s="838" t="s">
        <v>204</v>
      </c>
      <c r="EZ134" s="839" t="s">
        <v>116</v>
      </c>
      <c r="FA134" s="838" t="s">
        <v>190</v>
      </c>
      <c r="FB134" s="838" t="s">
        <v>203</v>
      </c>
      <c r="FC134" s="838" t="s">
        <v>204</v>
      </c>
      <c r="FD134" s="839" t="s">
        <v>116</v>
      </c>
      <c r="FE134" s="838" t="s">
        <v>190</v>
      </c>
      <c r="FF134" s="838" t="s">
        <v>203</v>
      </c>
      <c r="FG134" s="838" t="s">
        <v>204</v>
      </c>
      <c r="FH134" s="839" t="s">
        <v>116</v>
      </c>
      <c r="FI134" s="836" t="s">
        <v>23</v>
      </c>
      <c r="FJ134" s="166">
        <f>EK139</f>
        <v>0</v>
      </c>
      <c r="FK134" s="166">
        <f>EL139</f>
        <v>0</v>
      </c>
      <c r="FL134" s="166">
        <f t="shared" ref="FL134" si="812">EM139</f>
        <v>0</v>
      </c>
      <c r="FM134" s="166">
        <f t="shared" ref="FM134" si="813">EN139</f>
        <v>0</v>
      </c>
    </row>
    <row r="135" spans="1:174" ht="48" customHeight="1" thickBot="1">
      <c r="A135" s="6205"/>
      <c r="B135" s="6206"/>
      <c r="C135" s="6206"/>
      <c r="D135" s="6206"/>
      <c r="E135" s="6206"/>
      <c r="F135" s="6206"/>
      <c r="G135" s="6207"/>
      <c r="H135" s="6208"/>
      <c r="I135" s="6209"/>
      <c r="J135" s="6209"/>
      <c r="K135" s="6209"/>
      <c r="L135" s="5675">
        <f>الاعدادات!$D$7</f>
        <v>2023</v>
      </c>
      <c r="M135" s="148"/>
      <c r="N135" s="148"/>
      <c r="O135" s="148"/>
      <c r="P135" s="148"/>
      <c r="Q135" s="148"/>
      <c r="R135" s="148"/>
      <c r="S135" s="148"/>
      <c r="T135" s="148"/>
      <c r="U135" s="148"/>
      <c r="V135" s="148"/>
      <c r="W135" s="148"/>
      <c r="X135" s="148"/>
      <c r="Y135" s="148"/>
      <c r="Z135" s="2166"/>
      <c r="AA135" s="148"/>
      <c r="AB135" s="148"/>
      <c r="AC135" s="148"/>
      <c r="AD135" s="148"/>
      <c r="AE135" s="148"/>
      <c r="AF135" s="2163"/>
      <c r="AG135" s="148"/>
      <c r="AH135" s="151"/>
      <c r="AI135" s="148"/>
      <c r="AJ135" s="148"/>
      <c r="AK135" s="148"/>
      <c r="AL135" s="148"/>
      <c r="AM135" s="2163"/>
      <c r="AN135" s="151"/>
      <c r="AO135" s="151"/>
      <c r="AP135" s="151"/>
      <c r="AQ135" s="151"/>
      <c r="AR135" s="151"/>
      <c r="AS135" s="2164"/>
      <c r="AT135" s="148"/>
      <c r="AU135" s="148"/>
      <c r="AV135" s="148"/>
      <c r="AW135" s="148"/>
      <c r="AX135" s="148"/>
      <c r="AY135" s="2164"/>
      <c r="AZ135" s="148"/>
      <c r="BA135" s="148"/>
      <c r="BB135" s="2165"/>
      <c r="BC135" s="5683">
        <f>الاعدادات!$D$7</f>
        <v>2023</v>
      </c>
      <c r="BD135" s="82"/>
      <c r="BE135" s="83"/>
      <c r="BF135" s="83"/>
      <c r="BG135" s="84"/>
      <c r="BH135" s="84"/>
      <c r="BI135" s="84"/>
      <c r="BJ135" s="85"/>
      <c r="BK135" s="86"/>
      <c r="BL135" s="87"/>
      <c r="BM135" s="87"/>
      <c r="BN135" s="88"/>
      <c r="BO135" s="88"/>
      <c r="BP135" s="89"/>
      <c r="BQ135" s="77">
        <f t="shared" si="806"/>
        <v>0</v>
      </c>
      <c r="BR135" s="90"/>
      <c r="BS135" s="91"/>
      <c r="BT135" s="92"/>
      <c r="BU135" s="93"/>
      <c r="BV135" s="94"/>
      <c r="BW135" s="95"/>
      <c r="BX135" s="96"/>
      <c r="BY135" s="97"/>
      <c r="BZ135" s="98"/>
      <c r="CA135" s="99"/>
      <c r="CB135" s="79">
        <f t="shared" si="807"/>
        <v>0</v>
      </c>
      <c r="CC135" s="104"/>
      <c r="CD135" s="92"/>
      <c r="CE135" s="102"/>
      <c r="CF135" s="82"/>
      <c r="CG135" s="83"/>
      <c r="CH135" s="83"/>
      <c r="CI135" s="84"/>
      <c r="CJ135" s="84"/>
      <c r="CK135" s="84"/>
      <c r="CL135" s="85"/>
      <c r="CM135" s="86"/>
      <c r="CN135" s="87"/>
      <c r="CO135" s="87"/>
      <c r="CP135" s="88"/>
      <c r="CQ135" s="88"/>
      <c r="CR135" s="89"/>
      <c r="CS135" s="77">
        <f t="shared" si="808"/>
        <v>0</v>
      </c>
      <c r="CT135" s="90"/>
      <c r="CU135" s="168"/>
      <c r="CV135" s="92"/>
      <c r="CW135" s="93"/>
      <c r="CX135" s="94"/>
      <c r="CY135" s="95"/>
      <c r="CZ135" s="96"/>
      <c r="DA135" s="97"/>
      <c r="DB135" s="98"/>
      <c r="DC135" s="99"/>
      <c r="DD135" s="79">
        <f t="shared" si="809"/>
        <v>0</v>
      </c>
      <c r="DE135" s="104"/>
      <c r="DF135" s="92"/>
      <c r="DG135" s="102"/>
      <c r="DH135" s="82"/>
      <c r="DI135" s="83"/>
      <c r="DJ135" s="83"/>
      <c r="DK135" s="84"/>
      <c r="DL135" s="84"/>
      <c r="DM135" s="84"/>
      <c r="DN135" s="85"/>
      <c r="DO135" s="86"/>
      <c r="DP135" s="87"/>
      <c r="DQ135" s="87"/>
      <c r="DR135" s="88"/>
      <c r="DS135" s="88"/>
      <c r="DT135" s="89"/>
      <c r="DU135" s="77">
        <f t="shared" si="810"/>
        <v>0</v>
      </c>
      <c r="DV135" s="90"/>
      <c r="DW135" s="168"/>
      <c r="DX135" s="92"/>
      <c r="DY135" s="93"/>
      <c r="DZ135" s="94"/>
      <c r="EA135" s="95"/>
      <c r="EB135" s="96"/>
      <c r="EC135" s="97"/>
      <c r="ED135" s="98"/>
      <c r="EE135" s="99"/>
      <c r="EF135" s="79">
        <f t="shared" si="811"/>
        <v>0</v>
      </c>
      <c r="EG135" s="104"/>
      <c r="EH135" s="92"/>
      <c r="EI135" s="102"/>
      <c r="EJ135" s="5675" t="str">
        <f>الاعدادات!$D$6</f>
        <v>2022 وما قبلها</v>
      </c>
      <c r="EK135" s="163">
        <f t="shared" ref="EK135:EK139" si="814">BQ127</f>
        <v>0</v>
      </c>
      <c r="EL135" s="164">
        <f t="shared" ref="EL135:EL139" si="815">BR127</f>
        <v>0</v>
      </c>
      <c r="EM135" s="164">
        <f>BS127+BT127+BU127+BV127+BW127</f>
        <v>0</v>
      </c>
      <c r="EN135" s="165">
        <f>BX127+BY127+BZ127+CA127</f>
        <v>0</v>
      </c>
      <c r="EO135" s="166">
        <f t="shared" ref="EO135:EO139" si="816">CS127</f>
        <v>0</v>
      </c>
      <c r="EP135" s="164">
        <f t="shared" ref="EP135:EP139" si="817">CT127</f>
        <v>0</v>
      </c>
      <c r="EQ135" s="164">
        <f>CU127+CV127+CW127+CX127+CY127</f>
        <v>0</v>
      </c>
      <c r="ER135" s="165">
        <f>CZ127+DA127+DB127+DC127</f>
        <v>0</v>
      </c>
      <c r="ES135" s="166">
        <f t="shared" ref="ES135:ES139" si="818">BQ134</f>
        <v>0</v>
      </c>
      <c r="ET135" s="164">
        <f t="shared" ref="ET135:ET139" si="819">BR134</f>
        <v>0</v>
      </c>
      <c r="EU135" s="164">
        <f>BS134+BT134+BU134+BV134+BW134</f>
        <v>0</v>
      </c>
      <c r="EV135" s="165">
        <f>BX134+BY134+BZ134+CA134</f>
        <v>0</v>
      </c>
      <c r="EW135" s="166">
        <f t="shared" ref="EW135:EW139" si="820">CS134</f>
        <v>0</v>
      </c>
      <c r="EX135" s="164">
        <f t="shared" ref="EX135:EX139" si="821">CT134</f>
        <v>0</v>
      </c>
      <c r="EY135" s="164">
        <f>CU134+CV134+CW134+CX134+CY134</f>
        <v>0</v>
      </c>
      <c r="EZ135" s="167">
        <f>CZ134+DA134+DB134+DC134</f>
        <v>0</v>
      </c>
      <c r="FA135" s="166">
        <f t="shared" ref="FA135:FA139" si="822">DU127</f>
        <v>0</v>
      </c>
      <c r="FB135" s="164">
        <f t="shared" ref="FB135:FB139" si="823">DV127</f>
        <v>0</v>
      </c>
      <c r="FC135" s="164">
        <f>DW127+DX127+DY127+DZ127+EA127</f>
        <v>0</v>
      </c>
      <c r="FD135" s="167">
        <f>EB127+EC127+ED127+EE127</f>
        <v>0</v>
      </c>
      <c r="FE135" s="166">
        <f t="shared" ref="FE135:FE139" si="824">DU134</f>
        <v>0</v>
      </c>
      <c r="FF135" s="164">
        <f t="shared" ref="FF135:FF139" si="825">DV134</f>
        <v>0</v>
      </c>
      <c r="FG135" s="164">
        <f>DW134+DX134+DY134+DZ134+EA134</f>
        <v>0</v>
      </c>
      <c r="FH135" s="167">
        <f>EB134+EC134+ED134+EE134</f>
        <v>0</v>
      </c>
      <c r="FI135" s="837" t="s">
        <v>33</v>
      </c>
      <c r="FJ135" s="169">
        <f>EO139</f>
        <v>0</v>
      </c>
      <c r="FK135" s="169">
        <f t="shared" ref="FK135" si="826">EP139</f>
        <v>0</v>
      </c>
      <c r="FL135" s="169">
        <f t="shared" ref="FL135" si="827">EQ139</f>
        <v>0</v>
      </c>
      <c r="FM135" s="169">
        <f t="shared" ref="FM135" si="828">ER139</f>
        <v>0</v>
      </c>
    </row>
    <row r="136" spans="1:174" ht="48" customHeight="1" thickBot="1">
      <c r="A136" s="143"/>
      <c r="B136" s="157"/>
      <c r="C136" s="157"/>
      <c r="D136" s="157"/>
      <c r="E136" s="158"/>
      <c r="F136" s="158"/>
      <c r="G136" s="159"/>
      <c r="H136" s="144"/>
      <c r="I136" s="144"/>
      <c r="J136" s="145"/>
      <c r="K136" s="146"/>
      <c r="L136" s="5675">
        <f>الاعدادات!$D$8</f>
        <v>2024</v>
      </c>
      <c r="M136" s="148"/>
      <c r="N136" s="148"/>
      <c r="O136" s="148"/>
      <c r="P136" s="148"/>
      <c r="Q136" s="148"/>
      <c r="R136" s="148"/>
      <c r="S136" s="148"/>
      <c r="T136" s="148"/>
      <c r="U136" s="148"/>
      <c r="V136" s="148"/>
      <c r="W136" s="148"/>
      <c r="X136" s="148"/>
      <c r="Y136" s="148"/>
      <c r="Z136" s="2166"/>
      <c r="AA136" s="148"/>
      <c r="AB136" s="148"/>
      <c r="AC136" s="148"/>
      <c r="AD136" s="148"/>
      <c r="AE136" s="148"/>
      <c r="AF136" s="2163"/>
      <c r="AG136" s="148"/>
      <c r="AH136" s="151"/>
      <c r="AI136" s="148"/>
      <c r="AJ136" s="148"/>
      <c r="AK136" s="148"/>
      <c r="AL136" s="148"/>
      <c r="AM136" s="2163"/>
      <c r="AN136" s="151"/>
      <c r="AO136" s="151"/>
      <c r="AP136" s="151"/>
      <c r="AQ136" s="151"/>
      <c r="AR136" s="151"/>
      <c r="AS136" s="2164"/>
      <c r="AT136" s="148"/>
      <c r="AU136" s="148"/>
      <c r="AV136" s="148"/>
      <c r="AW136" s="148"/>
      <c r="AX136" s="148"/>
      <c r="AY136" s="2164"/>
      <c r="AZ136" s="148"/>
      <c r="BA136" s="148"/>
      <c r="BB136" s="2165"/>
      <c r="BC136" s="5683">
        <f>الاعدادات!$D$8</f>
        <v>2024</v>
      </c>
      <c r="BD136" s="82"/>
      <c r="BE136" s="83"/>
      <c r="BF136" s="83"/>
      <c r="BG136" s="84"/>
      <c r="BH136" s="84"/>
      <c r="BI136" s="84"/>
      <c r="BJ136" s="85"/>
      <c r="BK136" s="86"/>
      <c r="BL136" s="87"/>
      <c r="BM136" s="87"/>
      <c r="BN136" s="88"/>
      <c r="BO136" s="88"/>
      <c r="BP136" s="89"/>
      <c r="BQ136" s="77">
        <f t="shared" si="806"/>
        <v>0</v>
      </c>
      <c r="BR136" s="90"/>
      <c r="BS136" s="91"/>
      <c r="BT136" s="92"/>
      <c r="BU136" s="93"/>
      <c r="BV136" s="94"/>
      <c r="BW136" s="95"/>
      <c r="BX136" s="96"/>
      <c r="BY136" s="97"/>
      <c r="BZ136" s="98"/>
      <c r="CA136" s="99"/>
      <c r="CB136" s="79">
        <f t="shared" si="807"/>
        <v>0</v>
      </c>
      <c r="CC136" s="104"/>
      <c r="CD136" s="92"/>
      <c r="CE136" s="102"/>
      <c r="CF136" s="82"/>
      <c r="CG136" s="83"/>
      <c r="CH136" s="83"/>
      <c r="CI136" s="84"/>
      <c r="CJ136" s="84"/>
      <c r="CK136" s="84"/>
      <c r="CL136" s="85"/>
      <c r="CM136" s="86"/>
      <c r="CN136" s="87"/>
      <c r="CO136" s="87"/>
      <c r="CP136" s="88"/>
      <c r="CQ136" s="88"/>
      <c r="CR136" s="89"/>
      <c r="CS136" s="77">
        <f t="shared" si="808"/>
        <v>0</v>
      </c>
      <c r="CT136" s="90"/>
      <c r="CU136" s="168"/>
      <c r="CV136" s="92"/>
      <c r="CW136" s="93"/>
      <c r="CX136" s="94"/>
      <c r="CY136" s="95"/>
      <c r="CZ136" s="96"/>
      <c r="DA136" s="97"/>
      <c r="DB136" s="98"/>
      <c r="DC136" s="99"/>
      <c r="DD136" s="79">
        <f t="shared" si="809"/>
        <v>0</v>
      </c>
      <c r="DE136" s="104"/>
      <c r="DF136" s="92"/>
      <c r="DG136" s="102"/>
      <c r="DH136" s="82"/>
      <c r="DI136" s="83"/>
      <c r="DJ136" s="83"/>
      <c r="DK136" s="84"/>
      <c r="DL136" s="84"/>
      <c r="DM136" s="84"/>
      <c r="DN136" s="85"/>
      <c r="DO136" s="86"/>
      <c r="DP136" s="87"/>
      <c r="DQ136" s="87"/>
      <c r="DR136" s="88"/>
      <c r="DS136" s="88"/>
      <c r="DT136" s="89"/>
      <c r="DU136" s="77">
        <f t="shared" si="810"/>
        <v>0</v>
      </c>
      <c r="DV136" s="90"/>
      <c r="DW136" s="168"/>
      <c r="DX136" s="92"/>
      <c r="DY136" s="93"/>
      <c r="DZ136" s="94"/>
      <c r="EA136" s="95"/>
      <c r="EB136" s="96"/>
      <c r="EC136" s="97"/>
      <c r="ED136" s="98"/>
      <c r="EE136" s="99"/>
      <c r="EF136" s="79">
        <f t="shared" si="811"/>
        <v>0</v>
      </c>
      <c r="EG136" s="104"/>
      <c r="EH136" s="92"/>
      <c r="EI136" s="102"/>
      <c r="EJ136" s="5675">
        <f>الاعدادات!$D$7</f>
        <v>2023</v>
      </c>
      <c r="EK136" s="163">
        <f t="shared" si="814"/>
        <v>0</v>
      </c>
      <c r="EL136" s="164">
        <f t="shared" si="815"/>
        <v>0</v>
      </c>
      <c r="EM136" s="164">
        <f>BS128+BT128+BU128+BV128+BW128</f>
        <v>0</v>
      </c>
      <c r="EN136" s="165">
        <f>BX128+BY128+BZ128+CA128</f>
        <v>0</v>
      </c>
      <c r="EO136" s="166">
        <f t="shared" si="816"/>
        <v>0</v>
      </c>
      <c r="EP136" s="164">
        <f t="shared" si="817"/>
        <v>0</v>
      </c>
      <c r="EQ136" s="164">
        <f>CU128+CV128+CW128+CX128+CY128</f>
        <v>0</v>
      </c>
      <c r="ER136" s="165">
        <f>CZ128+DA128+DB128+DC128</f>
        <v>0</v>
      </c>
      <c r="ES136" s="166">
        <f t="shared" si="818"/>
        <v>0</v>
      </c>
      <c r="ET136" s="164">
        <f t="shared" si="819"/>
        <v>0</v>
      </c>
      <c r="EU136" s="164">
        <f>BS135+BT135+BU135+BV135+BW135</f>
        <v>0</v>
      </c>
      <c r="EV136" s="165">
        <f>BX135+BY135+BZ135+CA135</f>
        <v>0</v>
      </c>
      <c r="EW136" s="166">
        <f t="shared" si="820"/>
        <v>0</v>
      </c>
      <c r="EX136" s="164">
        <f t="shared" si="821"/>
        <v>0</v>
      </c>
      <c r="EY136" s="164">
        <f>CU135+CV135+CW135+CX135+CY135</f>
        <v>0</v>
      </c>
      <c r="EZ136" s="167">
        <f>CZ135+DA135+DB135+DC135</f>
        <v>0</v>
      </c>
      <c r="FA136" s="166">
        <f t="shared" si="822"/>
        <v>0</v>
      </c>
      <c r="FB136" s="164">
        <f t="shared" si="823"/>
        <v>0</v>
      </c>
      <c r="FC136" s="164">
        <f>DW128+DX128+DY128+DZ128+EA128</f>
        <v>0</v>
      </c>
      <c r="FD136" s="167">
        <f>EB128+EC128+ED128+EE128</f>
        <v>0</v>
      </c>
      <c r="FE136" s="166">
        <f t="shared" si="824"/>
        <v>0</v>
      </c>
      <c r="FF136" s="164">
        <f t="shared" si="825"/>
        <v>0</v>
      </c>
      <c r="FG136" s="164">
        <f>DW135+DX135+DY135+DZ135+EA135</f>
        <v>0</v>
      </c>
      <c r="FH136" s="167">
        <f>EB135+EC135+ED135+EE135</f>
        <v>0</v>
      </c>
      <c r="FI136" s="837" t="s">
        <v>184</v>
      </c>
      <c r="FJ136" s="169">
        <f>ES139</f>
        <v>0</v>
      </c>
      <c r="FK136" s="169">
        <f t="shared" ref="FK136" si="829">ET139</f>
        <v>0</v>
      </c>
      <c r="FL136" s="169">
        <f t="shared" ref="FL136" si="830">EU139</f>
        <v>0</v>
      </c>
      <c r="FM136" s="169">
        <f t="shared" ref="FM136" si="831">EV139</f>
        <v>0</v>
      </c>
    </row>
    <row r="137" spans="1:174" ht="48" customHeight="1" thickBot="1">
      <c r="A137" s="143"/>
      <c r="B137" s="157"/>
      <c r="C137" s="157"/>
      <c r="D137" s="157"/>
      <c r="E137" s="158"/>
      <c r="F137" s="158"/>
      <c r="G137" s="159"/>
      <c r="H137" s="144"/>
      <c r="I137" s="144"/>
      <c r="J137" s="145"/>
      <c r="K137" s="146"/>
      <c r="L137" s="5675">
        <f>الاعدادات!$D$9</f>
        <v>2025</v>
      </c>
      <c r="M137" s="172"/>
      <c r="N137" s="172"/>
      <c r="O137" s="172"/>
      <c r="P137" s="172"/>
      <c r="Q137" s="172"/>
      <c r="R137" s="172"/>
      <c r="S137" s="172"/>
      <c r="T137" s="172"/>
      <c r="U137" s="172"/>
      <c r="V137" s="172"/>
      <c r="W137" s="172"/>
      <c r="X137" s="172"/>
      <c r="Y137" s="172"/>
      <c r="Z137" s="174"/>
      <c r="AA137" s="172"/>
      <c r="AB137" s="172"/>
      <c r="AC137" s="172"/>
      <c r="AD137" s="172"/>
      <c r="AE137" s="172"/>
      <c r="AF137" s="172"/>
      <c r="AG137" s="172"/>
      <c r="AH137" s="172"/>
      <c r="AI137" s="172"/>
      <c r="AJ137" s="172"/>
      <c r="AK137" s="172"/>
      <c r="AL137" s="172"/>
      <c r="AM137" s="172"/>
      <c r="AN137" s="172"/>
      <c r="AO137" s="172"/>
      <c r="AP137" s="172"/>
      <c r="AQ137" s="172"/>
      <c r="AR137" s="172"/>
      <c r="AS137" s="175"/>
      <c r="AT137" s="172"/>
      <c r="AU137" s="172"/>
      <c r="AV137" s="172"/>
      <c r="AW137" s="172"/>
      <c r="AX137" s="172"/>
      <c r="AY137" s="175"/>
      <c r="AZ137" s="172"/>
      <c r="BA137" s="172"/>
      <c r="BB137" s="2165"/>
      <c r="BC137" s="5683">
        <f>الاعدادات!$D$9</f>
        <v>2025</v>
      </c>
      <c r="BD137" s="82"/>
      <c r="BE137" s="83"/>
      <c r="BF137" s="83"/>
      <c r="BG137" s="84"/>
      <c r="BH137" s="84"/>
      <c r="BI137" s="84"/>
      <c r="BJ137" s="85"/>
      <c r="BK137" s="86"/>
      <c r="BL137" s="87"/>
      <c r="BM137" s="87"/>
      <c r="BN137" s="88"/>
      <c r="BO137" s="88"/>
      <c r="BP137" s="89"/>
      <c r="BQ137" s="77">
        <f t="shared" si="806"/>
        <v>0</v>
      </c>
      <c r="BR137" s="90"/>
      <c r="BS137" s="91"/>
      <c r="BT137" s="92"/>
      <c r="BU137" s="93"/>
      <c r="BV137" s="94"/>
      <c r="BW137" s="95"/>
      <c r="BX137" s="96"/>
      <c r="BY137" s="97"/>
      <c r="BZ137" s="98"/>
      <c r="CA137" s="99"/>
      <c r="CB137" s="79">
        <f t="shared" si="807"/>
        <v>0</v>
      </c>
      <c r="CC137" s="104"/>
      <c r="CD137" s="92"/>
      <c r="CE137" s="102"/>
      <c r="CF137" s="82"/>
      <c r="CG137" s="83"/>
      <c r="CH137" s="83"/>
      <c r="CI137" s="84"/>
      <c r="CJ137" s="84"/>
      <c r="CK137" s="84"/>
      <c r="CL137" s="85"/>
      <c r="CM137" s="86"/>
      <c r="CN137" s="87"/>
      <c r="CO137" s="87"/>
      <c r="CP137" s="88"/>
      <c r="CQ137" s="88"/>
      <c r="CR137" s="89"/>
      <c r="CS137" s="77">
        <f t="shared" si="808"/>
        <v>0</v>
      </c>
      <c r="CT137" s="90"/>
      <c r="CU137" s="168"/>
      <c r="CV137" s="92"/>
      <c r="CW137" s="93"/>
      <c r="CX137" s="94"/>
      <c r="CY137" s="95"/>
      <c r="CZ137" s="96"/>
      <c r="DA137" s="97"/>
      <c r="DB137" s="98"/>
      <c r="DC137" s="99"/>
      <c r="DD137" s="79">
        <f t="shared" si="809"/>
        <v>0</v>
      </c>
      <c r="DE137" s="104"/>
      <c r="DF137" s="92"/>
      <c r="DG137" s="102"/>
      <c r="DH137" s="82"/>
      <c r="DI137" s="83"/>
      <c r="DJ137" s="83"/>
      <c r="DK137" s="84"/>
      <c r="DL137" s="84"/>
      <c r="DM137" s="84"/>
      <c r="DN137" s="85"/>
      <c r="DO137" s="86"/>
      <c r="DP137" s="87"/>
      <c r="DQ137" s="87"/>
      <c r="DR137" s="88"/>
      <c r="DS137" s="88"/>
      <c r="DT137" s="89"/>
      <c r="DU137" s="77">
        <f t="shared" si="810"/>
        <v>0</v>
      </c>
      <c r="DV137" s="90"/>
      <c r="DW137" s="168"/>
      <c r="DX137" s="92"/>
      <c r="DY137" s="93"/>
      <c r="DZ137" s="94"/>
      <c r="EA137" s="95"/>
      <c r="EB137" s="96"/>
      <c r="EC137" s="97"/>
      <c r="ED137" s="98"/>
      <c r="EE137" s="99"/>
      <c r="EF137" s="79">
        <f t="shared" si="811"/>
        <v>0</v>
      </c>
      <c r="EG137" s="104"/>
      <c r="EH137" s="92"/>
      <c r="EI137" s="102"/>
      <c r="EJ137" s="5675">
        <f>الاعدادات!$D$8</f>
        <v>2024</v>
      </c>
      <c r="EK137" s="163">
        <f t="shared" si="814"/>
        <v>0</v>
      </c>
      <c r="EL137" s="164">
        <f t="shared" si="815"/>
        <v>0</v>
      </c>
      <c r="EM137" s="164">
        <f>BS129+BT129+BU129+BV129+BW129</f>
        <v>0</v>
      </c>
      <c r="EN137" s="165">
        <f>BX129+BY129+BZ129+CA129</f>
        <v>0</v>
      </c>
      <c r="EO137" s="166">
        <f t="shared" si="816"/>
        <v>0</v>
      </c>
      <c r="EP137" s="164">
        <f t="shared" si="817"/>
        <v>0</v>
      </c>
      <c r="EQ137" s="164">
        <f>CU129+CV129+CW129+CX129+CY129</f>
        <v>0</v>
      </c>
      <c r="ER137" s="165">
        <f>CZ129+DA129+DB129+DC129</f>
        <v>0</v>
      </c>
      <c r="ES137" s="166">
        <f t="shared" si="818"/>
        <v>0</v>
      </c>
      <c r="ET137" s="164">
        <f t="shared" si="819"/>
        <v>0</v>
      </c>
      <c r="EU137" s="164">
        <f>BS136+BT136+BU136+BV136+BW136</f>
        <v>0</v>
      </c>
      <c r="EV137" s="165">
        <f>BX136+BY136+BZ136+CA136</f>
        <v>0</v>
      </c>
      <c r="EW137" s="166">
        <f t="shared" si="820"/>
        <v>0</v>
      </c>
      <c r="EX137" s="164">
        <f t="shared" si="821"/>
        <v>0</v>
      </c>
      <c r="EY137" s="164">
        <f>CU136+CV136+CW136+CX136+CY136</f>
        <v>0</v>
      </c>
      <c r="EZ137" s="167">
        <f>CZ136+DA136+DB136+DC136</f>
        <v>0</v>
      </c>
      <c r="FA137" s="166">
        <f t="shared" si="822"/>
        <v>0</v>
      </c>
      <c r="FB137" s="164">
        <f t="shared" si="823"/>
        <v>0</v>
      </c>
      <c r="FC137" s="164">
        <f>DW129+DX129+DY129+DZ129+EA129</f>
        <v>0</v>
      </c>
      <c r="FD137" s="167">
        <f>EB129+EC129+ED129+EE129</f>
        <v>0</v>
      </c>
      <c r="FE137" s="166">
        <f t="shared" si="824"/>
        <v>0</v>
      </c>
      <c r="FF137" s="164">
        <f t="shared" si="825"/>
        <v>0</v>
      </c>
      <c r="FG137" s="164">
        <f>DW136+DX136+DY136+DZ136+EA136</f>
        <v>0</v>
      </c>
      <c r="FH137" s="167">
        <f>EB136+EC136+ED136+EE136</f>
        <v>0</v>
      </c>
      <c r="FI137" s="837" t="s">
        <v>185</v>
      </c>
      <c r="FJ137" s="169">
        <f>EW139</f>
        <v>0</v>
      </c>
      <c r="FK137" s="169">
        <f t="shared" ref="FK137" si="832">EX139</f>
        <v>0</v>
      </c>
      <c r="FL137" s="169">
        <f t="shared" ref="FL137" si="833">EY139</f>
        <v>0</v>
      </c>
      <c r="FM137" s="169">
        <f t="shared" ref="FM137" si="834">EZ139</f>
        <v>0</v>
      </c>
    </row>
    <row r="138" spans="1:174" ht="48" customHeight="1" thickBot="1">
      <c r="A138" s="143"/>
      <c r="B138" s="157"/>
      <c r="C138" s="157"/>
      <c r="D138" s="157"/>
      <c r="E138" s="158"/>
      <c r="F138" s="158"/>
      <c r="G138" s="159"/>
      <c r="H138" s="144"/>
      <c r="I138" s="144"/>
      <c r="J138" s="145"/>
      <c r="K138" s="146"/>
      <c r="L138" s="5675">
        <f>الاعدادات!$D$10</f>
        <v>2026</v>
      </c>
      <c r="M138" s="172"/>
      <c r="N138" s="172"/>
      <c r="O138" s="172"/>
      <c r="P138" s="172"/>
      <c r="Q138" s="172"/>
      <c r="R138" s="172"/>
      <c r="S138" s="172"/>
      <c r="T138" s="172"/>
      <c r="U138" s="172"/>
      <c r="V138" s="172"/>
      <c r="W138" s="172"/>
      <c r="X138" s="172"/>
      <c r="Y138" s="172"/>
      <c r="Z138" s="174"/>
      <c r="AA138" s="172"/>
      <c r="AB138" s="172"/>
      <c r="AC138" s="172"/>
      <c r="AD138" s="172"/>
      <c r="AE138" s="172"/>
      <c r="AF138" s="172"/>
      <c r="AG138" s="172"/>
      <c r="AH138" s="172"/>
      <c r="AI138" s="172"/>
      <c r="AJ138" s="172"/>
      <c r="AK138" s="172"/>
      <c r="AL138" s="172"/>
      <c r="AM138" s="172"/>
      <c r="AN138" s="172"/>
      <c r="AO138" s="172"/>
      <c r="AP138" s="172"/>
      <c r="AQ138" s="172"/>
      <c r="AR138" s="172"/>
      <c r="AS138" s="175"/>
      <c r="AT138" s="172"/>
      <c r="AU138" s="172"/>
      <c r="AV138" s="172"/>
      <c r="AW138" s="172"/>
      <c r="AX138" s="172"/>
      <c r="AY138" s="175"/>
      <c r="AZ138" s="172"/>
      <c r="BA138" s="172"/>
      <c r="BB138" s="2165"/>
      <c r="BC138" s="5683">
        <f>الاعدادات!$D$10</f>
        <v>2026</v>
      </c>
      <c r="BD138" s="117"/>
      <c r="BE138" s="118"/>
      <c r="BF138" s="118"/>
      <c r="BG138" s="119"/>
      <c r="BH138" s="119"/>
      <c r="BI138" s="119"/>
      <c r="BJ138" s="120"/>
      <c r="BK138" s="121"/>
      <c r="BL138" s="122"/>
      <c r="BM138" s="122"/>
      <c r="BN138" s="123"/>
      <c r="BO138" s="123"/>
      <c r="BP138" s="124"/>
      <c r="BQ138" s="125">
        <f t="shared" si="806"/>
        <v>0</v>
      </c>
      <c r="BR138" s="126"/>
      <c r="BS138" s="127"/>
      <c r="BT138" s="128"/>
      <c r="BU138" s="129"/>
      <c r="BV138" s="130"/>
      <c r="BW138" s="131"/>
      <c r="BX138" s="132"/>
      <c r="BY138" s="133"/>
      <c r="BZ138" s="134"/>
      <c r="CA138" s="135"/>
      <c r="CB138" s="136">
        <f t="shared" si="807"/>
        <v>0</v>
      </c>
      <c r="CC138" s="137"/>
      <c r="CD138" s="128"/>
      <c r="CE138" s="141"/>
      <c r="CF138" s="117"/>
      <c r="CG138" s="118"/>
      <c r="CH138" s="118"/>
      <c r="CI138" s="119"/>
      <c r="CJ138" s="119"/>
      <c r="CK138" s="119"/>
      <c r="CL138" s="120"/>
      <c r="CM138" s="121"/>
      <c r="CN138" s="122"/>
      <c r="CO138" s="122"/>
      <c r="CP138" s="123"/>
      <c r="CQ138" s="123"/>
      <c r="CR138" s="124"/>
      <c r="CS138" s="125">
        <f t="shared" si="808"/>
        <v>0</v>
      </c>
      <c r="CT138" s="126"/>
      <c r="CU138" s="176"/>
      <c r="CV138" s="128"/>
      <c r="CW138" s="129"/>
      <c r="CX138" s="130"/>
      <c r="CY138" s="131"/>
      <c r="CZ138" s="132"/>
      <c r="DA138" s="133"/>
      <c r="DB138" s="134"/>
      <c r="DC138" s="135"/>
      <c r="DD138" s="136">
        <f t="shared" si="809"/>
        <v>0</v>
      </c>
      <c r="DE138" s="137"/>
      <c r="DF138" s="128"/>
      <c r="DG138" s="141"/>
      <c r="DH138" s="117"/>
      <c r="DI138" s="118"/>
      <c r="DJ138" s="118"/>
      <c r="DK138" s="119"/>
      <c r="DL138" s="119"/>
      <c r="DM138" s="119"/>
      <c r="DN138" s="120"/>
      <c r="DO138" s="121"/>
      <c r="DP138" s="122"/>
      <c r="DQ138" s="122"/>
      <c r="DR138" s="123"/>
      <c r="DS138" s="123"/>
      <c r="DT138" s="124"/>
      <c r="DU138" s="125">
        <f t="shared" si="810"/>
        <v>0</v>
      </c>
      <c r="DV138" s="126"/>
      <c r="DW138" s="176"/>
      <c r="DX138" s="128"/>
      <c r="DY138" s="129"/>
      <c r="DZ138" s="130"/>
      <c r="EA138" s="131"/>
      <c r="EB138" s="132"/>
      <c r="EC138" s="133"/>
      <c r="ED138" s="134"/>
      <c r="EE138" s="135"/>
      <c r="EF138" s="136">
        <f t="shared" si="811"/>
        <v>0</v>
      </c>
      <c r="EG138" s="137"/>
      <c r="EH138" s="128"/>
      <c r="EI138" s="141"/>
      <c r="EJ138" s="5675">
        <f>الاعدادات!$D$9</f>
        <v>2025</v>
      </c>
      <c r="EK138" s="163">
        <f t="shared" si="814"/>
        <v>0</v>
      </c>
      <c r="EL138" s="164">
        <f t="shared" si="815"/>
        <v>0</v>
      </c>
      <c r="EM138" s="164">
        <f>BS130+BT130+BU130+BV130+BW130</f>
        <v>0</v>
      </c>
      <c r="EN138" s="165">
        <f>BX130+BY130+BZ130+CA130</f>
        <v>0</v>
      </c>
      <c r="EO138" s="166">
        <f t="shared" si="816"/>
        <v>0</v>
      </c>
      <c r="EP138" s="164">
        <f t="shared" si="817"/>
        <v>0</v>
      </c>
      <c r="EQ138" s="164">
        <f>CU130+CV130+CW130+CX130+CY130</f>
        <v>0</v>
      </c>
      <c r="ER138" s="165">
        <f>CZ130+DA130+DB130+DC130</f>
        <v>0</v>
      </c>
      <c r="ES138" s="166">
        <f t="shared" si="818"/>
        <v>0</v>
      </c>
      <c r="ET138" s="164">
        <f t="shared" si="819"/>
        <v>0</v>
      </c>
      <c r="EU138" s="164">
        <f>BS137+BT137+BU137+BV137+BW137</f>
        <v>0</v>
      </c>
      <c r="EV138" s="165">
        <f>BX137+BY137+BZ137+CA137</f>
        <v>0</v>
      </c>
      <c r="EW138" s="166">
        <f t="shared" si="820"/>
        <v>0</v>
      </c>
      <c r="EX138" s="164">
        <f t="shared" si="821"/>
        <v>0</v>
      </c>
      <c r="EY138" s="164">
        <f>CU137+CV137+CW137+CX137+CY137</f>
        <v>0</v>
      </c>
      <c r="EZ138" s="167">
        <f>CZ137+DA137+DB137+DC137</f>
        <v>0</v>
      </c>
      <c r="FA138" s="166">
        <f t="shared" si="822"/>
        <v>0</v>
      </c>
      <c r="FB138" s="164">
        <f t="shared" si="823"/>
        <v>0</v>
      </c>
      <c r="FC138" s="164">
        <f>DW130+DX130+DY130+DZ130+EA130</f>
        <v>0</v>
      </c>
      <c r="FD138" s="167">
        <f>EB130+EC130+ED130+EE130</f>
        <v>0</v>
      </c>
      <c r="FE138" s="166">
        <f t="shared" si="824"/>
        <v>0</v>
      </c>
      <c r="FF138" s="164">
        <f t="shared" si="825"/>
        <v>0</v>
      </c>
      <c r="FG138" s="164">
        <f>DW137+DX137+DY137+DZ137+EA137</f>
        <v>0</v>
      </c>
      <c r="FH138" s="167">
        <f>EB137+EC137+ED137+EE137</f>
        <v>0</v>
      </c>
      <c r="FI138" s="837" t="s">
        <v>200</v>
      </c>
      <c r="FJ138" s="169">
        <f>FA139</f>
        <v>0</v>
      </c>
      <c r="FK138" s="169">
        <f t="shared" ref="FK138" si="835">FB139</f>
        <v>0</v>
      </c>
      <c r="FL138" s="169">
        <f t="shared" ref="FL138" si="836">FC139</f>
        <v>0</v>
      </c>
      <c r="FM138" s="169">
        <f>FD139</f>
        <v>0</v>
      </c>
    </row>
    <row r="139" spans="1:174" ht="48" customHeight="1" thickBot="1">
      <c r="A139" s="143"/>
      <c r="B139" s="172"/>
      <c r="C139" s="172"/>
      <c r="D139" s="172"/>
      <c r="E139" s="172"/>
      <c r="F139" s="172"/>
      <c r="G139" s="172"/>
      <c r="H139" s="172"/>
      <c r="I139" s="172"/>
      <c r="J139" s="145"/>
      <c r="K139" s="146"/>
      <c r="L139" s="173"/>
      <c r="M139" s="172"/>
      <c r="N139" s="172"/>
      <c r="O139" s="172"/>
      <c r="P139" s="172"/>
      <c r="Q139" s="172"/>
      <c r="R139" s="172"/>
      <c r="S139" s="172"/>
      <c r="T139" s="172"/>
      <c r="U139" s="172"/>
      <c r="V139" s="172"/>
      <c r="W139" s="172"/>
      <c r="X139" s="172"/>
      <c r="Y139" s="172"/>
      <c r="Z139" s="174"/>
      <c r="AA139" s="172"/>
      <c r="AB139" s="172"/>
      <c r="AC139" s="172"/>
      <c r="AD139" s="172"/>
      <c r="AE139" s="172"/>
      <c r="AF139" s="172"/>
      <c r="AG139" s="172"/>
      <c r="AH139" s="172"/>
      <c r="AI139" s="172"/>
      <c r="AJ139" s="172"/>
      <c r="AK139" s="172"/>
      <c r="AL139" s="172"/>
      <c r="AM139" s="172"/>
      <c r="AN139" s="172"/>
      <c r="AO139" s="172"/>
      <c r="AP139" s="172"/>
      <c r="AQ139" s="172"/>
      <c r="AR139" s="172"/>
      <c r="AS139" s="175"/>
      <c r="AT139" s="172"/>
      <c r="AU139" s="172"/>
      <c r="AV139" s="172"/>
      <c r="AW139" s="172"/>
      <c r="AX139" s="172"/>
      <c r="AY139" s="175"/>
      <c r="AZ139" s="172"/>
      <c r="BA139" s="172"/>
      <c r="BB139" s="2165"/>
      <c r="BC139" s="2009" t="s">
        <v>181</v>
      </c>
      <c r="BD139" s="5689">
        <f t="shared" ref="BD139:BP139" si="837">SUM(BD134:BD138)</f>
        <v>0</v>
      </c>
      <c r="BE139" s="5690">
        <f t="shared" si="837"/>
        <v>0</v>
      </c>
      <c r="BF139" s="5690">
        <f t="shared" si="837"/>
        <v>0</v>
      </c>
      <c r="BG139" s="5690">
        <f t="shared" si="837"/>
        <v>0</v>
      </c>
      <c r="BH139" s="5690">
        <f t="shared" si="837"/>
        <v>0</v>
      </c>
      <c r="BI139" s="5690">
        <f t="shared" si="837"/>
        <v>0</v>
      </c>
      <c r="BJ139" s="5690">
        <f t="shared" si="837"/>
        <v>0</v>
      </c>
      <c r="BK139" s="5690">
        <f t="shared" si="837"/>
        <v>0</v>
      </c>
      <c r="BL139" s="5690">
        <f t="shared" si="837"/>
        <v>0</v>
      </c>
      <c r="BM139" s="5690">
        <f t="shared" si="837"/>
        <v>0</v>
      </c>
      <c r="BN139" s="5690">
        <f t="shared" si="837"/>
        <v>0</v>
      </c>
      <c r="BO139" s="5690">
        <f t="shared" si="837"/>
        <v>0</v>
      </c>
      <c r="BP139" s="5690">
        <f t="shared" si="837"/>
        <v>0</v>
      </c>
      <c r="BQ139" s="5691">
        <f t="shared" si="806"/>
        <v>0</v>
      </c>
      <c r="BR139" s="5690">
        <f t="shared" ref="BR139:CR139" si="838">SUM(BR134:BR138)</f>
        <v>0</v>
      </c>
      <c r="BS139" s="5690">
        <f t="shared" si="838"/>
        <v>0</v>
      </c>
      <c r="BT139" s="5690">
        <f t="shared" si="838"/>
        <v>0</v>
      </c>
      <c r="BU139" s="5690">
        <f t="shared" si="838"/>
        <v>0</v>
      </c>
      <c r="BV139" s="5690">
        <f t="shared" si="838"/>
        <v>0</v>
      </c>
      <c r="BW139" s="5690">
        <f t="shared" si="838"/>
        <v>0</v>
      </c>
      <c r="BX139" s="5690">
        <f t="shared" si="838"/>
        <v>0</v>
      </c>
      <c r="BY139" s="5690">
        <f t="shared" si="838"/>
        <v>0</v>
      </c>
      <c r="BZ139" s="5692">
        <f t="shared" si="838"/>
        <v>0</v>
      </c>
      <c r="CA139" s="5690">
        <f t="shared" si="838"/>
        <v>0</v>
      </c>
      <c r="CB139" s="5690">
        <f t="shared" si="838"/>
        <v>0</v>
      </c>
      <c r="CC139" s="5690">
        <f t="shared" si="838"/>
        <v>0</v>
      </c>
      <c r="CD139" s="5690">
        <f t="shared" si="838"/>
        <v>0</v>
      </c>
      <c r="CE139" s="5693">
        <f t="shared" si="838"/>
        <v>0</v>
      </c>
      <c r="CF139" s="5689">
        <f t="shared" si="838"/>
        <v>0</v>
      </c>
      <c r="CG139" s="5690">
        <f t="shared" si="838"/>
        <v>0</v>
      </c>
      <c r="CH139" s="5690">
        <f t="shared" si="838"/>
        <v>0</v>
      </c>
      <c r="CI139" s="5690">
        <f t="shared" si="838"/>
        <v>0</v>
      </c>
      <c r="CJ139" s="5690">
        <f t="shared" si="838"/>
        <v>0</v>
      </c>
      <c r="CK139" s="5690">
        <f t="shared" si="838"/>
        <v>0</v>
      </c>
      <c r="CL139" s="5690">
        <f t="shared" si="838"/>
        <v>0</v>
      </c>
      <c r="CM139" s="5690">
        <f t="shared" si="838"/>
        <v>0</v>
      </c>
      <c r="CN139" s="5690">
        <f t="shared" si="838"/>
        <v>0</v>
      </c>
      <c r="CO139" s="5690">
        <f t="shared" si="838"/>
        <v>0</v>
      </c>
      <c r="CP139" s="5690">
        <f t="shared" si="838"/>
        <v>0</v>
      </c>
      <c r="CQ139" s="5690">
        <f t="shared" si="838"/>
        <v>0</v>
      </c>
      <c r="CR139" s="5690">
        <f t="shared" si="838"/>
        <v>0</v>
      </c>
      <c r="CS139" s="5691">
        <f t="shared" si="808"/>
        <v>0</v>
      </c>
      <c r="CT139" s="5690">
        <f t="shared" ref="CT139:DT139" si="839">SUM(CT134:CT138)</f>
        <v>0</v>
      </c>
      <c r="CU139" s="5690">
        <f t="shared" si="839"/>
        <v>0</v>
      </c>
      <c r="CV139" s="5690">
        <f t="shared" si="839"/>
        <v>0</v>
      </c>
      <c r="CW139" s="5690">
        <f t="shared" si="839"/>
        <v>0</v>
      </c>
      <c r="CX139" s="5690">
        <f t="shared" si="839"/>
        <v>0</v>
      </c>
      <c r="CY139" s="5690">
        <f t="shared" si="839"/>
        <v>0</v>
      </c>
      <c r="CZ139" s="5690">
        <f t="shared" si="839"/>
        <v>0</v>
      </c>
      <c r="DA139" s="5690">
        <f t="shared" si="839"/>
        <v>0</v>
      </c>
      <c r="DB139" s="5692">
        <f t="shared" si="839"/>
        <v>0</v>
      </c>
      <c r="DC139" s="5690">
        <f t="shared" si="839"/>
        <v>0</v>
      </c>
      <c r="DD139" s="5690">
        <f t="shared" si="839"/>
        <v>0</v>
      </c>
      <c r="DE139" s="5690">
        <f t="shared" si="839"/>
        <v>0</v>
      </c>
      <c r="DF139" s="5690">
        <f t="shared" si="839"/>
        <v>0</v>
      </c>
      <c r="DG139" s="5693">
        <f t="shared" si="839"/>
        <v>0</v>
      </c>
      <c r="DH139" s="5689">
        <f t="shared" si="839"/>
        <v>0</v>
      </c>
      <c r="DI139" s="5690">
        <f t="shared" si="839"/>
        <v>0</v>
      </c>
      <c r="DJ139" s="5690">
        <f t="shared" si="839"/>
        <v>0</v>
      </c>
      <c r="DK139" s="5690">
        <f t="shared" si="839"/>
        <v>0</v>
      </c>
      <c r="DL139" s="5690">
        <f t="shared" si="839"/>
        <v>0</v>
      </c>
      <c r="DM139" s="5690">
        <f t="shared" si="839"/>
        <v>0</v>
      </c>
      <c r="DN139" s="5690">
        <f t="shared" si="839"/>
        <v>0</v>
      </c>
      <c r="DO139" s="5690">
        <f t="shared" si="839"/>
        <v>0</v>
      </c>
      <c r="DP139" s="5690">
        <f t="shared" si="839"/>
        <v>0</v>
      </c>
      <c r="DQ139" s="5690">
        <f t="shared" si="839"/>
        <v>0</v>
      </c>
      <c r="DR139" s="5690">
        <f t="shared" si="839"/>
        <v>0</v>
      </c>
      <c r="DS139" s="5690">
        <f t="shared" si="839"/>
        <v>0</v>
      </c>
      <c r="DT139" s="5690">
        <f t="shared" si="839"/>
        <v>0</v>
      </c>
      <c r="DU139" s="5691">
        <f t="shared" si="810"/>
        <v>0</v>
      </c>
      <c r="DV139" s="5690">
        <f t="shared" ref="DV139:EI139" si="840">SUM(DV134:DV138)</f>
        <v>0</v>
      </c>
      <c r="DW139" s="5690">
        <f t="shared" si="840"/>
        <v>0</v>
      </c>
      <c r="DX139" s="5690">
        <f t="shared" si="840"/>
        <v>0</v>
      </c>
      <c r="DY139" s="5690">
        <f t="shared" si="840"/>
        <v>0</v>
      </c>
      <c r="DZ139" s="5690">
        <f t="shared" si="840"/>
        <v>0</v>
      </c>
      <c r="EA139" s="5690">
        <f t="shared" si="840"/>
        <v>0</v>
      </c>
      <c r="EB139" s="5690">
        <f t="shared" si="840"/>
        <v>0</v>
      </c>
      <c r="EC139" s="5690">
        <f t="shared" si="840"/>
        <v>0</v>
      </c>
      <c r="ED139" s="5692">
        <f t="shared" si="840"/>
        <v>0</v>
      </c>
      <c r="EE139" s="5690">
        <f t="shared" si="840"/>
        <v>0</v>
      </c>
      <c r="EF139" s="5690">
        <f t="shared" si="840"/>
        <v>0</v>
      </c>
      <c r="EG139" s="5690">
        <f t="shared" si="840"/>
        <v>0</v>
      </c>
      <c r="EH139" s="5690">
        <f t="shared" si="840"/>
        <v>0</v>
      </c>
      <c r="EI139" s="5693">
        <f t="shared" si="840"/>
        <v>0</v>
      </c>
      <c r="EJ139" s="5675">
        <f>الاعدادات!$D$10</f>
        <v>2026</v>
      </c>
      <c r="EK139" s="163">
        <f t="shared" si="814"/>
        <v>0</v>
      </c>
      <c r="EL139" s="164">
        <f t="shared" si="815"/>
        <v>0</v>
      </c>
      <c r="EM139" s="164">
        <f>BS131+BT131+BU131+BV131+BW131</f>
        <v>0</v>
      </c>
      <c r="EN139" s="165">
        <f>BX131+BY131+BZ131+CA131</f>
        <v>0</v>
      </c>
      <c r="EO139" s="166">
        <f t="shared" si="816"/>
        <v>0</v>
      </c>
      <c r="EP139" s="164">
        <f t="shared" si="817"/>
        <v>0</v>
      </c>
      <c r="EQ139" s="164">
        <f>CU131+CV131+CW131+CX131+CY131</f>
        <v>0</v>
      </c>
      <c r="ER139" s="165">
        <f>CZ131+DA131+DB131+DC131</f>
        <v>0</v>
      </c>
      <c r="ES139" s="166">
        <f t="shared" si="818"/>
        <v>0</v>
      </c>
      <c r="ET139" s="164">
        <f t="shared" si="819"/>
        <v>0</v>
      </c>
      <c r="EU139" s="164">
        <f>BS138+BT138+BU138+BV138+BW138</f>
        <v>0</v>
      </c>
      <c r="EV139" s="165">
        <f>BX138+BY138+BZ138+CA138</f>
        <v>0</v>
      </c>
      <c r="EW139" s="166">
        <f t="shared" si="820"/>
        <v>0</v>
      </c>
      <c r="EX139" s="164">
        <f t="shared" si="821"/>
        <v>0</v>
      </c>
      <c r="EY139" s="164">
        <f>CU138+CV138+CW138+CX138+CY138</f>
        <v>0</v>
      </c>
      <c r="EZ139" s="167">
        <f>CZ138+DA138+DB138+DC138</f>
        <v>0</v>
      </c>
      <c r="FA139" s="166">
        <f t="shared" si="822"/>
        <v>0</v>
      </c>
      <c r="FB139" s="164">
        <f t="shared" si="823"/>
        <v>0</v>
      </c>
      <c r="FC139" s="164">
        <f>DW131+DX131+DY131+DZ131+EA131</f>
        <v>0</v>
      </c>
      <c r="FD139" s="167">
        <f>EB131+EC131+ED131+EE131</f>
        <v>0</v>
      </c>
      <c r="FE139" s="166">
        <f t="shared" si="824"/>
        <v>0</v>
      </c>
      <c r="FF139" s="164">
        <f t="shared" si="825"/>
        <v>0</v>
      </c>
      <c r="FG139" s="164">
        <f>DW138+DX138+DY138+DZ138+EA138</f>
        <v>0</v>
      </c>
      <c r="FH139" s="167">
        <f>EB138+EC138+ED138+EE138</f>
        <v>0</v>
      </c>
      <c r="FI139" s="837" t="s">
        <v>597</v>
      </c>
      <c r="FJ139" s="169">
        <f>FE139</f>
        <v>0</v>
      </c>
      <c r="FK139" s="169">
        <f t="shared" ref="FK139" si="841">FF139</f>
        <v>0</v>
      </c>
      <c r="FL139" s="169">
        <f t="shared" ref="FL139" si="842">FG139</f>
        <v>0</v>
      </c>
      <c r="FM139" s="169">
        <f t="shared" ref="FM139" si="843">FH139</f>
        <v>0</v>
      </c>
    </row>
    <row r="140" spans="1:174" ht="48" customHeight="1" thickBot="1">
      <c r="A140" s="2527"/>
      <c r="B140" s="2527"/>
      <c r="C140" s="2527"/>
      <c r="D140" s="2527"/>
      <c r="E140" s="2527"/>
      <c r="F140" s="2527"/>
      <c r="G140" s="2527"/>
      <c r="H140" s="2527"/>
      <c r="I140" s="2527"/>
      <c r="J140" s="2527"/>
      <c r="K140" s="2527"/>
      <c r="L140" s="2527"/>
      <c r="M140" s="2527"/>
      <c r="N140" s="2527"/>
      <c r="O140" s="2527"/>
      <c r="P140" s="2527"/>
      <c r="Q140" s="2527"/>
      <c r="R140" s="2527"/>
      <c r="S140" s="2527"/>
      <c r="T140" s="2527"/>
      <c r="U140" s="2527"/>
      <c r="V140" s="2527"/>
      <c r="W140" s="2527"/>
      <c r="X140" s="2527"/>
      <c r="Y140" s="2527"/>
      <c r="Z140" s="2527"/>
      <c r="AA140" s="2527"/>
      <c r="AB140" s="2527"/>
      <c r="AC140" s="2527"/>
      <c r="AD140" s="2527"/>
      <c r="AE140" s="2527"/>
      <c r="AF140" s="2527"/>
      <c r="AG140" s="2527"/>
      <c r="AH140" s="2527"/>
      <c r="AI140" s="2527"/>
      <c r="AJ140" s="2527"/>
      <c r="AK140" s="2527"/>
      <c r="AL140" s="2527"/>
      <c r="AM140" s="2527"/>
      <c r="AN140" s="2527"/>
      <c r="AO140" s="2527"/>
      <c r="AP140" s="2527"/>
      <c r="AQ140" s="2527"/>
      <c r="AR140" s="2527"/>
      <c r="AS140" s="2527"/>
      <c r="AT140" s="2527"/>
      <c r="AU140" s="2527"/>
      <c r="AV140" s="2527"/>
      <c r="AW140" s="2527"/>
      <c r="AX140" s="2527"/>
      <c r="AY140" s="2527"/>
      <c r="AZ140" s="2527"/>
      <c r="BA140" s="2527"/>
      <c r="BB140" s="2527"/>
      <c r="BC140" s="2527"/>
      <c r="BD140" s="2528"/>
      <c r="BE140" s="2527"/>
      <c r="BF140" s="2527"/>
      <c r="BG140" s="2527"/>
      <c r="BH140" s="2527"/>
      <c r="BI140" s="2527"/>
      <c r="BJ140" s="2527"/>
      <c r="BK140" s="2527"/>
      <c r="BL140" s="2527"/>
      <c r="BM140" s="2527"/>
      <c r="BN140" s="2527"/>
      <c r="BO140" s="2527"/>
      <c r="BP140" s="2527"/>
      <c r="BQ140" s="2527"/>
      <c r="BR140" s="2527"/>
      <c r="BS140" s="2527"/>
      <c r="BT140" s="2527"/>
      <c r="BU140" s="2527"/>
      <c r="BV140" s="2527"/>
      <c r="BW140" s="2527"/>
      <c r="BX140" s="2527"/>
      <c r="BY140" s="2527"/>
      <c r="BZ140" s="2527"/>
      <c r="CA140" s="2527"/>
      <c r="CB140" s="2527"/>
      <c r="CC140" s="2527"/>
      <c r="CD140" s="2527"/>
      <c r="CE140" s="2527"/>
      <c r="CF140" s="2528"/>
      <c r="CG140" s="2527"/>
      <c r="CH140" s="2527"/>
      <c r="CI140" s="2527"/>
      <c r="CJ140" s="2527"/>
      <c r="CK140" s="2527"/>
      <c r="CL140" s="2527"/>
      <c r="CM140" s="2527"/>
      <c r="CN140" s="2527"/>
      <c r="CO140" s="2527"/>
      <c r="CP140" s="2527"/>
      <c r="CQ140" s="2527"/>
      <c r="CR140" s="2527"/>
      <c r="CS140" s="2527"/>
      <c r="CT140" s="2527"/>
      <c r="CU140" s="2527"/>
      <c r="CV140" s="2527"/>
      <c r="CW140" s="2527"/>
      <c r="CX140" s="2527"/>
      <c r="CY140" s="2527"/>
      <c r="CZ140" s="2527"/>
      <c r="DA140" s="2527"/>
      <c r="DB140" s="2527"/>
      <c r="DC140" s="2527"/>
      <c r="DD140" s="2527"/>
      <c r="DE140" s="2527"/>
      <c r="DF140" s="2527"/>
      <c r="DG140" s="2527"/>
      <c r="DH140" s="2528"/>
      <c r="DI140" s="2527"/>
      <c r="DJ140" s="2527"/>
      <c r="DK140" s="2527"/>
      <c r="DL140" s="2527"/>
      <c r="DM140" s="2527"/>
      <c r="DN140" s="2527"/>
      <c r="DO140" s="2527"/>
      <c r="DP140" s="2527"/>
      <c r="DQ140" s="2527"/>
      <c r="DR140" s="2527"/>
      <c r="DS140" s="2527"/>
      <c r="DT140" s="2527"/>
      <c r="DU140" s="2527"/>
      <c r="DV140" s="2527"/>
      <c r="DW140" s="2527"/>
      <c r="DX140" s="2527"/>
      <c r="DY140" s="2527"/>
      <c r="DZ140" s="2527"/>
      <c r="EA140" s="2527"/>
      <c r="EB140" s="2527"/>
      <c r="EC140" s="2527"/>
      <c r="ED140" s="2527"/>
      <c r="EE140" s="2527"/>
      <c r="EF140" s="2527"/>
      <c r="EG140" s="2527"/>
      <c r="EH140" s="2527"/>
      <c r="EI140" s="2527"/>
      <c r="EJ140" s="2527"/>
      <c r="EK140" s="5688">
        <f>SUM(EK135:EK139)</f>
        <v>0</v>
      </c>
      <c r="EL140" s="5688">
        <f t="shared" ref="EL140:FH140" si="844">SUM(EL135:EL139)</f>
        <v>0</v>
      </c>
      <c r="EM140" s="5688">
        <f t="shared" si="844"/>
        <v>0</v>
      </c>
      <c r="EN140" s="5688">
        <f t="shared" si="844"/>
        <v>0</v>
      </c>
      <c r="EO140" s="5688">
        <f t="shared" si="844"/>
        <v>0</v>
      </c>
      <c r="EP140" s="5688">
        <f t="shared" si="844"/>
        <v>0</v>
      </c>
      <c r="EQ140" s="5688">
        <f t="shared" si="844"/>
        <v>0</v>
      </c>
      <c r="ER140" s="5688">
        <f t="shared" si="844"/>
        <v>0</v>
      </c>
      <c r="ES140" s="5688">
        <f t="shared" si="844"/>
        <v>0</v>
      </c>
      <c r="ET140" s="5688">
        <f t="shared" si="844"/>
        <v>0</v>
      </c>
      <c r="EU140" s="5688">
        <f t="shared" si="844"/>
        <v>0</v>
      </c>
      <c r="EV140" s="5688">
        <f t="shared" si="844"/>
        <v>0</v>
      </c>
      <c r="EW140" s="5688">
        <f t="shared" si="844"/>
        <v>0</v>
      </c>
      <c r="EX140" s="5688">
        <f t="shared" si="844"/>
        <v>0</v>
      </c>
      <c r="EY140" s="5688">
        <f t="shared" si="844"/>
        <v>0</v>
      </c>
      <c r="EZ140" s="5688">
        <f t="shared" si="844"/>
        <v>0</v>
      </c>
      <c r="FA140" s="5688">
        <f t="shared" si="844"/>
        <v>0</v>
      </c>
      <c r="FB140" s="5688">
        <f t="shared" si="844"/>
        <v>0</v>
      </c>
      <c r="FC140" s="5688">
        <f t="shared" si="844"/>
        <v>0</v>
      </c>
      <c r="FD140" s="5688">
        <f t="shared" si="844"/>
        <v>0</v>
      </c>
      <c r="FE140" s="5688">
        <f t="shared" si="844"/>
        <v>0</v>
      </c>
      <c r="FF140" s="5688">
        <f t="shared" si="844"/>
        <v>0</v>
      </c>
      <c r="FG140" s="5688">
        <f t="shared" si="844"/>
        <v>0</v>
      </c>
      <c r="FH140" s="5688">
        <f t="shared" si="844"/>
        <v>0</v>
      </c>
      <c r="FI140" s="2527"/>
      <c r="FJ140" s="2527"/>
      <c r="FK140" s="2527"/>
      <c r="FL140" s="2527"/>
      <c r="FM140" s="2527"/>
    </row>
    <row r="141" spans="1:174" ht="48" customHeight="1" thickBot="1">
      <c r="A141" s="6227" t="s">
        <v>1138</v>
      </c>
      <c r="B141" s="6230" t="str" cm="1">
        <f t="array" ref="B141">_xlfn.XLOOKUP(1, (INDEX(التشكيل_القديم!$L$5:$S$49, ,6)=$A141) * (INDEX(التشكيل_القديم!$L$5:$S$49, ,7)="رئيس الدائرة"), INDEX(التشكيل_القديم!$L$5:$S$49, ,2))</f>
        <v>محمد اشرف محمد مخلوف</v>
      </c>
      <c r="C141" s="6230"/>
      <c r="D141" s="6230"/>
      <c r="E141" s="6230"/>
      <c r="F141" s="6230"/>
      <c r="G141" s="6230"/>
      <c r="H141" s="5676" cm="1">
        <f t="array" ref="H141">_xlfn.XLOOKUP(1, (INDEX(التشكيل_القديم!$L$5:$S$49, ,6)=$A141) * (INDEX(التشكيل_القديم!$L$5:$S$49, ,7)="رئيس الدائرة"), INDEX(التشكيل_القديم!$L$5:$S$49, ,3))</f>
        <v>566</v>
      </c>
      <c r="I141" s="2171" t="str" cm="1">
        <f t="array" ref="I141">_xlfn.XLOOKUP(1, (INDEX(التشكيل_القديم!$L$5:$S$49, ,6)=$A141) * (INDEX(التشكيل_القديم!$L$5:$S$49, ,7)="رئيس الدائرة"), INDEX(التشكيل_القديم!$L$5:$S$49, ,4))</f>
        <v>أ</v>
      </c>
      <c r="J141" s="6231" t="s">
        <v>52</v>
      </c>
      <c r="K141" s="6234" t="s">
        <v>20</v>
      </c>
      <c r="L141" s="5567" t="s">
        <v>1183</v>
      </c>
      <c r="M141" s="5567"/>
      <c r="N141" s="6156" t="s">
        <v>1174</v>
      </c>
      <c r="O141" s="6157"/>
      <c r="P141" s="6157"/>
      <c r="Q141" s="6157"/>
      <c r="R141" s="6157"/>
      <c r="S141" s="6157"/>
      <c r="T141" s="6157"/>
      <c r="U141" s="6157"/>
      <c r="V141" s="6157"/>
      <c r="W141" s="6157"/>
      <c r="X141" s="6157"/>
      <c r="Y141" s="6157"/>
      <c r="Z141" s="6157"/>
      <c r="AA141" s="6157"/>
      <c r="AB141" s="6157"/>
      <c r="AC141" s="6157"/>
      <c r="AD141" s="6157"/>
      <c r="AE141" s="6157"/>
      <c r="AF141" s="6157"/>
      <c r="AG141" s="6157"/>
      <c r="AH141" s="6157"/>
      <c r="AI141" s="6157"/>
      <c r="AJ141" s="6157"/>
      <c r="AK141" s="6157"/>
      <c r="AL141" s="6157"/>
      <c r="AM141" s="6157"/>
      <c r="AN141" s="6157"/>
      <c r="AO141" s="6157"/>
      <c r="AP141" s="6157"/>
      <c r="AQ141" s="6157"/>
      <c r="AR141" s="6157"/>
      <c r="AS141" s="6157"/>
      <c r="AT141" s="6157"/>
      <c r="AU141" s="6157"/>
      <c r="AV141" s="6157"/>
      <c r="AW141" s="6157"/>
      <c r="AX141" s="6157"/>
      <c r="AY141" s="6157"/>
      <c r="AZ141" s="6157"/>
      <c r="BA141" s="6158"/>
      <c r="BB141" s="2158" t="s">
        <v>176</v>
      </c>
      <c r="BC141" s="2526"/>
      <c r="BD141" s="5652">
        <f>_xlfn.XLOOKUP(B141,التشكيل_القديم!$M$5:$M$39,التشكيل_القديم!$L$5:$L$39,0,0)</f>
        <v>9</v>
      </c>
      <c r="BE141" s="6210" t="str">
        <f xml:space="preserve"> "(" &amp;BD141&amp;")                 " &amp;"رئيس الدائرة  /  "  &amp;B141</f>
        <v>(9)                 رئيس الدائرة  /  محمد اشرف محمد مخلوف</v>
      </c>
      <c r="BF141" s="6210"/>
      <c r="BG141" s="6210"/>
      <c r="BH141" s="6210"/>
      <c r="BI141" s="6210"/>
      <c r="BJ141" s="6210"/>
      <c r="BK141" s="6210"/>
      <c r="BL141" s="6210"/>
      <c r="BM141" s="6210"/>
      <c r="BN141" s="6210"/>
      <c r="BO141" s="6210"/>
      <c r="BP141" s="6210"/>
      <c r="BQ141" s="6210"/>
      <c r="BR141" s="6210"/>
      <c r="BS141" s="6210"/>
      <c r="BT141" s="6210"/>
      <c r="BU141" s="6210"/>
      <c r="BV141" s="6210"/>
      <c r="BW141" s="6210"/>
      <c r="BX141" s="6210"/>
      <c r="BY141" s="6210"/>
      <c r="BZ141" s="6210"/>
      <c r="CA141" s="6210"/>
      <c r="CB141" s="6210"/>
      <c r="CC141" s="6210"/>
      <c r="CD141" s="6210"/>
      <c r="CE141" s="6211"/>
      <c r="CF141" s="5653">
        <f>_xlfn.XLOOKUP(B142,التشكيل_القديم!$M$5:$M$39,التشكيل_القديم!$L$5:$L$39,0,0)</f>
        <v>10</v>
      </c>
      <c r="CG141" s="6341" t="str">
        <f>"(2)             "&amp; "عضو يمين الدائرة  /  "  &amp;B142</f>
        <v>(2)             عضو يمين الدائرة  /  احمد ربيع محمد محمد عمر</v>
      </c>
      <c r="CH141" s="6210"/>
      <c r="CI141" s="6210"/>
      <c r="CJ141" s="6210"/>
      <c r="CK141" s="6210"/>
      <c r="CL141" s="6210"/>
      <c r="CM141" s="6210"/>
      <c r="CN141" s="6210"/>
      <c r="CO141" s="6210"/>
      <c r="CP141" s="6210"/>
      <c r="CQ141" s="6210"/>
      <c r="CR141" s="6210"/>
      <c r="CS141" s="6210"/>
      <c r="CT141" s="6210"/>
      <c r="CU141" s="6210"/>
      <c r="CV141" s="6210"/>
      <c r="CW141" s="6210"/>
      <c r="CX141" s="6210"/>
      <c r="CY141" s="6210"/>
      <c r="CZ141" s="6210"/>
      <c r="DA141" s="6210"/>
      <c r="DB141" s="6210"/>
      <c r="DC141" s="6210"/>
      <c r="DD141" s="6210"/>
      <c r="DE141" s="6210"/>
      <c r="DF141" s="6210"/>
      <c r="DG141" s="6211"/>
      <c r="DH141" s="5653">
        <f>_xlfn.XLOOKUP(B145,التشكيل_القديم!$M$5:$M$39,التشكيل_القديم!$L$5:$L$39,0,0)</f>
        <v>0</v>
      </c>
      <c r="DI141" s="6210" t="str">
        <f>IF(B145&lt;&gt;"","(5)             "&amp;"عضو يسار يسار اليسار الدائرة /  "&amp;B145,"لا يوجد عضو خامس")</f>
        <v>لا يوجد عضو خامس</v>
      </c>
      <c r="DJ141" s="6210"/>
      <c r="DK141" s="6210"/>
      <c r="DL141" s="6210"/>
      <c r="DM141" s="6210"/>
      <c r="DN141" s="6210"/>
      <c r="DO141" s="6210"/>
      <c r="DP141" s="6210"/>
      <c r="DQ141" s="6210"/>
      <c r="DR141" s="6210"/>
      <c r="DS141" s="6210"/>
      <c r="DT141" s="6210"/>
      <c r="DU141" s="6210"/>
      <c r="DV141" s="6210"/>
      <c r="DW141" s="6210"/>
      <c r="DX141" s="6210"/>
      <c r="DY141" s="6210"/>
      <c r="DZ141" s="6210"/>
      <c r="EA141" s="6210"/>
      <c r="EB141" s="6210"/>
      <c r="EC141" s="6210"/>
      <c r="ED141" s="6210"/>
      <c r="EE141" s="6210"/>
      <c r="EF141" s="6210"/>
      <c r="EG141" s="6210"/>
      <c r="EH141" s="6210"/>
      <c r="EI141" s="6210"/>
      <c r="EJ141" s="2024"/>
      <c r="EK141" s="5654" t="str">
        <f>الاعدادات!$F$5</f>
        <v>أغسطس</v>
      </c>
      <c r="EL141" s="5655" t="str">
        <f>الاعدادات!$F$6</f>
        <v>سبتمبر</v>
      </c>
      <c r="EM141" s="5655" t="str">
        <f>الاعدادات!$F$7</f>
        <v>أكتوبر</v>
      </c>
      <c r="EN141" s="2010" t="s">
        <v>106</v>
      </c>
      <c r="EO141" s="5654" t="str">
        <f>الاعدادات!$F$5</f>
        <v>أغسطس</v>
      </c>
      <c r="EP141" s="5655" t="str">
        <f>الاعدادات!$F$6</f>
        <v>سبتمبر</v>
      </c>
      <c r="EQ141" s="5655" t="str">
        <f>الاعدادات!$F$7</f>
        <v>أكتوبر</v>
      </c>
      <c r="ER141" s="2010" t="s">
        <v>106</v>
      </c>
      <c r="ES141" s="5654" t="str">
        <f>الاعدادات!$F$5</f>
        <v>أغسطس</v>
      </c>
      <c r="ET141" s="5655" t="str">
        <f>الاعدادات!$F$6</f>
        <v>سبتمبر</v>
      </c>
      <c r="EU141" s="5655" t="str">
        <f>الاعدادات!$F$7</f>
        <v>أكتوبر</v>
      </c>
      <c r="EV141" s="2010" t="s">
        <v>106</v>
      </c>
      <c r="EW141" s="5654" t="str">
        <f>الاعدادات!$F$5</f>
        <v>أغسطس</v>
      </c>
      <c r="EX141" s="5655" t="str">
        <f>الاعدادات!$F$6</f>
        <v>سبتمبر</v>
      </c>
      <c r="EY141" s="2010" t="s">
        <v>106</v>
      </c>
      <c r="EZ141" s="5654" t="str">
        <f>الاعدادات!$F$5</f>
        <v>أغسطس</v>
      </c>
      <c r="FA141" s="5655" t="str">
        <f>الاعدادات!$F$6</f>
        <v>سبتمبر</v>
      </c>
      <c r="FB141" s="5655" t="str">
        <f>الاعدادات!$F$7</f>
        <v>أكتوبر</v>
      </c>
      <c r="FC141" s="2010" t="s">
        <v>106</v>
      </c>
      <c r="FD141" s="5654" t="str">
        <f>الاعدادات!$F$5</f>
        <v>أغسطس</v>
      </c>
      <c r="FE141" s="5655" t="str">
        <f>الاعدادات!$F$6</f>
        <v>سبتمبر</v>
      </c>
      <c r="FF141" s="5655" t="str">
        <f>الاعدادات!$F$7</f>
        <v>أكتوبر</v>
      </c>
      <c r="FG141" s="2010" t="s">
        <v>106</v>
      </c>
      <c r="FK141" s="5654" t="str">
        <f>الاعدادات!$F$5</f>
        <v>أغسطس</v>
      </c>
      <c r="FL141" s="5655" t="str">
        <f>الاعدادات!$F$6</f>
        <v>سبتمبر</v>
      </c>
      <c r="FM141" s="5655" t="str">
        <f>الاعدادات!$F$7</f>
        <v>أكتوبر</v>
      </c>
      <c r="FN141" s="2010" t="s">
        <v>106</v>
      </c>
      <c r="FO141" s="5654" t="str">
        <f>الاعدادات!$F$5</f>
        <v>أغسطس</v>
      </c>
      <c r="FP141" s="5655" t="str">
        <f>الاعدادات!$F$6</f>
        <v>سبتمبر</v>
      </c>
      <c r="FQ141" s="5655" t="str">
        <f>الاعدادات!$F$7</f>
        <v>أكتوبر</v>
      </c>
      <c r="FR141" s="2010" t="s">
        <v>106</v>
      </c>
    </row>
    <row r="142" spans="1:174" ht="48" customHeight="1" thickBot="1">
      <c r="A142" s="6228"/>
      <c r="B142" s="6250" t="str" cm="1">
        <f t="array" ref="B142">_xlfn.XLOOKUP(1, (INDEX(التشكيل_القديم!$L$5:$S$49, ,6)=$A141) * (INDEX(التشكيل_القديم!$L$5:$S$49, ,7)="عضو يمين"), INDEX(التشكيل_القديم!$L$5:$S$49, ,2))</f>
        <v>احمد ربيع محمد محمد عمر</v>
      </c>
      <c r="C142" s="6250"/>
      <c r="D142" s="6250"/>
      <c r="E142" s="6250"/>
      <c r="F142" s="6250"/>
      <c r="G142" s="6250"/>
      <c r="H142" s="2170" cm="1">
        <f t="array" ref="H142">_xlfn.XLOOKUP(1, (INDEX(التشكيل_القديم!$L$5:$S$49, ,6)=$A141) * (INDEX(التشكيل_القديم!$L$5:$S$49, ,7)="عضو يمين"), INDEX(التشكيل_القديم!$L$5:$S$49, ,3))</f>
        <v>221</v>
      </c>
      <c r="I142" s="2171" t="str" cm="1">
        <f t="array" ref="I142">_xlfn.XLOOKUP(1, (INDEX(التشكيل_القديم!$L$5:$S$49, ,6)=$A141) * (INDEX(التشكيل_القديم!$L$5:$S$49, ,7)="عضو يمين"), INDEX(التشكيل_القديم!$L$5:$S$49, ,4))</f>
        <v>أ</v>
      </c>
      <c r="J142" s="6232"/>
      <c r="K142" s="6235"/>
      <c r="L142" s="5677" t="str">
        <f>الاعدادات!$D$6</f>
        <v>2022 وما قبلها</v>
      </c>
      <c r="M142" s="2012">
        <v>0</v>
      </c>
      <c r="N142" s="2003"/>
      <c r="O142" s="2003"/>
      <c r="P142" s="2003"/>
      <c r="Q142" s="2003"/>
      <c r="R142" s="2003"/>
      <c r="S142" s="2003"/>
      <c r="T142" s="2003"/>
      <c r="U142" s="2003"/>
      <c r="V142" s="2003"/>
      <c r="W142" s="2003"/>
      <c r="X142" s="2003"/>
      <c r="Y142" s="2017"/>
      <c r="Z142" s="5678">
        <f>Y142+X142+U142+T142+S142+R142+Q142+P142+O142+N142+M142-W142</f>
        <v>0</v>
      </c>
      <c r="AA142" s="2021"/>
      <c r="AB142" s="2005"/>
      <c r="AC142" s="5656">
        <f>SUM(BD142:BJ142,CF142:CL142,BD149:BJ149,CF149:CL149,DH142:DN142,DH149:DN149)</f>
        <v>0</v>
      </c>
      <c r="AD142" s="5656">
        <f>SUM(BK142:BO142,CM142:CQ142,BK149:BO149,CM149:CQ149,DO142:DS142,DO149:DS149)</f>
        <v>0</v>
      </c>
      <c r="AE142" s="5656">
        <f>BP142+CR142+BP149+CR149+DT142+DT149</f>
        <v>0</v>
      </c>
      <c r="AF142" s="5657">
        <f t="shared" ref="AF142:AF146" si="845">AE142+AD142+AC142</f>
        <v>0</v>
      </c>
      <c r="AG142" s="5656">
        <f t="shared" ref="AG142:AG146" si="846">BR142+CT142+BR149+CT149+DV142+DV149</f>
        <v>0</v>
      </c>
      <c r="AH142" s="5658">
        <f>BS142+CU142+BS149+CU149+DW142+DW149</f>
        <v>0</v>
      </c>
      <c r="AI142" s="5656">
        <f t="shared" ref="AI142:AI146" si="847">BT142+CV142+BT149+CV149+DX142+DX149</f>
        <v>0</v>
      </c>
      <c r="AJ142" s="5656">
        <f t="shared" ref="AJ142:AJ146" si="848">BU142+CW142+BU149+CW149+DY142+DY149</f>
        <v>0</v>
      </c>
      <c r="AK142" s="5656">
        <f t="shared" ref="AK142:AK146" si="849">BV142+CX142+BV149+CX149+DZ142+DZ149</f>
        <v>0</v>
      </c>
      <c r="AL142" s="5656">
        <f t="shared" ref="AL142:AL146" si="850">BW142+CY142+BW149+CY149+EA142+EA149</f>
        <v>0</v>
      </c>
      <c r="AM142" s="5657">
        <f t="shared" ref="AM142:AM146" si="851">AL142+AK142+AJ142+AI142+AH142</f>
        <v>0</v>
      </c>
      <c r="AN142" s="5659">
        <f>BX142+CZ142+BX149+CZ149+EB142+EB149</f>
        <v>0</v>
      </c>
      <c r="AO142" s="5659">
        <f t="shared" ref="AO142:AO146" si="852">BY142+DA142+BY149+DA149+EC142+EC149</f>
        <v>0</v>
      </c>
      <c r="AP142" s="5659">
        <f>BZ142+DB142+DB149+BZ149+ED142+ED149</f>
        <v>0</v>
      </c>
      <c r="AQ142" s="5657">
        <f t="shared" ref="AQ142:AQ146" si="853">AP142+AO142+AN142</f>
        <v>0</v>
      </c>
      <c r="AR142" s="5660">
        <f>CA142+DC142+CA149+DC149+EE142+EE149</f>
        <v>0</v>
      </c>
      <c r="AS142" s="5661">
        <f t="shared" ref="AS142:AS146" si="854">AR142+AQ142+AM142+AG142+AF142</f>
        <v>0</v>
      </c>
      <c r="AT142" s="2021"/>
      <c r="AU142" s="5656">
        <f t="shared" ref="AU142:AU146" si="855">CC142+DE142+CC149+DE149+EG142+EG149</f>
        <v>0</v>
      </c>
      <c r="AV142" s="5656">
        <f t="shared" ref="AV142:AV146" si="856">CD142+DF142+CD149+DF149+EH142+EH149</f>
        <v>0</v>
      </c>
      <c r="AW142" s="2003"/>
      <c r="AX142" s="2004"/>
      <c r="AY142" s="5682">
        <f t="shared" ref="AY142:AY146" si="857">AX142+AW142+AV142+AU142+AT142</f>
        <v>0</v>
      </c>
      <c r="AZ142" s="2006"/>
      <c r="BA142" s="5656">
        <f t="shared" ref="BA142:BA147" si="858">AY142+AS142+AA142-Z142</f>
        <v>0</v>
      </c>
      <c r="BB142" s="2159"/>
      <c r="BC142" s="5683" t="str">
        <f>الاعدادات!$D$6</f>
        <v>2022 وما قبلها</v>
      </c>
      <c r="BD142" s="82"/>
      <c r="BE142" s="83"/>
      <c r="BF142" s="83"/>
      <c r="BG142" s="84"/>
      <c r="BH142" s="84"/>
      <c r="BI142" s="84"/>
      <c r="BJ142" s="85"/>
      <c r="BK142" s="86"/>
      <c r="BL142" s="87"/>
      <c r="BM142" s="87"/>
      <c r="BN142" s="88"/>
      <c r="BO142" s="88"/>
      <c r="BP142" s="89"/>
      <c r="BQ142" s="77">
        <f t="shared" ref="BQ142:BQ147" si="859">BP142+BO142+BN142+BM142+BL142+BK142+BJ142+BI142+BH142+BG142+BF142+BE142+BD142</f>
        <v>0</v>
      </c>
      <c r="BR142" s="90"/>
      <c r="BS142" s="91"/>
      <c r="BT142" s="92"/>
      <c r="BU142" s="93"/>
      <c r="BV142" s="94"/>
      <c r="BW142" s="95"/>
      <c r="BX142" s="96"/>
      <c r="BY142" s="97"/>
      <c r="BZ142" s="98"/>
      <c r="CA142" s="99"/>
      <c r="CB142" s="79">
        <f t="shared" ref="CB142:CB146" si="860">CA142+BZ142+BY142+BX142+BW142+BV142+BU142+BT142+BS142+BR142+BQ142</f>
        <v>0</v>
      </c>
      <c r="CC142" s="80"/>
      <c r="CD142" s="78"/>
      <c r="CE142" s="100"/>
      <c r="CF142" s="101"/>
      <c r="CG142" s="83"/>
      <c r="CH142" s="83"/>
      <c r="CI142" s="84"/>
      <c r="CJ142" s="84"/>
      <c r="CK142" s="84"/>
      <c r="CL142" s="85"/>
      <c r="CM142" s="86"/>
      <c r="CN142" s="87"/>
      <c r="CO142" s="87"/>
      <c r="CP142" s="88"/>
      <c r="CQ142" s="88"/>
      <c r="CR142" s="89"/>
      <c r="CS142" s="77">
        <f t="shared" ref="CS142:CS147" si="861">CR142+CQ142+CP142+CO142+CN142+CM142+CL142+CK142+CJ142+CI142+CH142+CG142+CF142</f>
        <v>0</v>
      </c>
      <c r="CT142" s="90"/>
      <c r="CU142" s="91"/>
      <c r="CV142" s="92"/>
      <c r="CW142" s="93"/>
      <c r="CX142" s="94"/>
      <c r="CY142" s="95"/>
      <c r="CZ142" s="96"/>
      <c r="DA142" s="97"/>
      <c r="DB142" s="98"/>
      <c r="DC142" s="99"/>
      <c r="DD142" s="81">
        <f t="shared" ref="DD142:DD143" si="862">SUM(CS142:DC142)</f>
        <v>0</v>
      </c>
      <c r="DE142" s="80"/>
      <c r="DF142" s="78"/>
      <c r="DG142" s="102"/>
      <c r="DH142" s="101"/>
      <c r="DI142" s="83"/>
      <c r="DJ142" s="83"/>
      <c r="DK142" s="84"/>
      <c r="DL142" s="84"/>
      <c r="DM142" s="84"/>
      <c r="DN142" s="85"/>
      <c r="DO142" s="86"/>
      <c r="DP142" s="87"/>
      <c r="DQ142" s="87"/>
      <c r="DR142" s="88"/>
      <c r="DS142" s="88"/>
      <c r="DT142" s="89"/>
      <c r="DU142" s="77">
        <f t="shared" ref="DU142:DU144" si="863">DT142+DS142+DR142+DQ142+DP142+DO142+DN142+DM142+DL142+DK142+DJ142+DI142+DH142</f>
        <v>0</v>
      </c>
      <c r="DV142" s="90"/>
      <c r="DW142" s="91"/>
      <c r="DX142" s="92"/>
      <c r="DY142" s="93"/>
      <c r="DZ142" s="94"/>
      <c r="EA142" s="95"/>
      <c r="EB142" s="96"/>
      <c r="EC142" s="97"/>
      <c r="ED142" s="98"/>
      <c r="EE142" s="99"/>
      <c r="EF142" s="81">
        <f t="shared" ref="EF142:EF143" si="864">SUM(DU142:EE142)</f>
        <v>0</v>
      </c>
      <c r="EG142" s="80"/>
      <c r="EH142" s="78"/>
      <c r="EI142" s="102"/>
      <c r="EJ142" s="5675" t="str">
        <f>الاعدادات!$D$6</f>
        <v>2022 وما قبلها</v>
      </c>
      <c r="EK142" s="68">
        <f t="shared" ref="EK142:EK146" si="865">AM142+AG142-EL142-EM142</f>
        <v>0</v>
      </c>
      <c r="EL142" s="69"/>
      <c r="EM142" s="69"/>
      <c r="EN142" s="70">
        <f>SUM(EK142:EM142)</f>
        <v>0</v>
      </c>
      <c r="EO142" s="68">
        <f t="shared" ref="EO142:EO146" si="866">AT142-EQ142-EP142</f>
        <v>0</v>
      </c>
      <c r="EP142" s="69"/>
      <c r="EQ142" s="69"/>
      <c r="ER142" s="70">
        <f>SUM(EO142:EQ142)</f>
        <v>0</v>
      </c>
      <c r="ES142" s="68">
        <f t="shared" ref="ES142:ES146" si="867">AU142-EU142-ET142</f>
        <v>0</v>
      </c>
      <c r="ET142" s="69"/>
      <c r="EU142" s="71"/>
      <c r="EV142" s="70">
        <f t="shared" ref="EV142:EV147" si="868">EU142+ET142+ES142</f>
        <v>0</v>
      </c>
      <c r="EW142" s="68">
        <f t="shared" ref="EW142:EW146" si="869">AV142-EX142</f>
        <v>0</v>
      </c>
      <c r="EX142" s="69"/>
      <c r="EY142" s="70">
        <f>SUM(EW142:EX142)</f>
        <v>0</v>
      </c>
      <c r="EZ142" s="68">
        <f>FK142+FO142</f>
        <v>0</v>
      </c>
      <c r="FA142" s="68">
        <f>FL142+FP142</f>
        <v>0</v>
      </c>
      <c r="FB142" s="68">
        <f>FM142+FQ142</f>
        <v>0</v>
      </c>
      <c r="FC142" s="68">
        <f>FN142+FR142</f>
        <v>0</v>
      </c>
      <c r="FD142" s="68">
        <f t="shared" ref="FD142:FD147" si="870">EK142+EO142+ES142+EW142+EZ142</f>
        <v>0</v>
      </c>
      <c r="FE142" s="72">
        <f t="shared" ref="FE142:FE147" si="871">EL142+EP142+ET142+FA142+EX142</f>
        <v>0</v>
      </c>
      <c r="FF142" s="72">
        <f t="shared" ref="FF142:FF147" si="872">FB142+EU142+EQ142+EM142</f>
        <v>0</v>
      </c>
      <c r="FG142" s="70">
        <f t="shared" ref="FG142:FG147" si="873">SUM(FD142:FF142)</f>
        <v>0</v>
      </c>
      <c r="FH142" t="str">
        <f t="shared" ref="FH142:FH146" si="874">IF(OR(EZ142&lt;0,EW142&lt;0,ES142&lt;0,EO142&lt;0,EK142&lt;0,Z142 &lt;&gt; AY142+AS142+AA142), "wrong", "ok")</f>
        <v>ok</v>
      </c>
      <c r="FK142" s="68">
        <f>AX142-FL142-FM142</f>
        <v>0</v>
      </c>
      <c r="FL142" s="69"/>
      <c r="FM142" s="69"/>
      <c r="FN142" s="70">
        <f>SUM(FK142:FM142)</f>
        <v>0</v>
      </c>
      <c r="FO142" s="68">
        <f>AW142-FP142-FQ142</f>
        <v>0</v>
      </c>
      <c r="FP142" s="69"/>
      <c r="FQ142" s="69"/>
      <c r="FR142" s="70">
        <f>SUM(FO142:FQ142)</f>
        <v>0</v>
      </c>
    </row>
    <row r="143" spans="1:174" ht="48" customHeight="1" thickBot="1">
      <c r="A143" s="6228"/>
      <c r="B143" s="6250" t="str" cm="1">
        <f t="array" ref="B143">_xlfn.XLOOKUP(1, (INDEX(التشكيل_القديم!$L$5:$S$49, ,6)=$A141) * (INDEX(التشكيل_القديم!$L$5:$S$49, ,7)="عضو يسار"), INDEX(التشكيل_القديم!$L$5:$S$49, ,2))</f>
        <v>محمد مجدي حسن توفيق مفتاح</v>
      </c>
      <c r="C143" s="6250"/>
      <c r="D143" s="6250"/>
      <c r="E143" s="6250"/>
      <c r="F143" s="6250"/>
      <c r="G143" s="6250"/>
      <c r="H143" s="2170" cm="1">
        <f t="array" ref="H143">_xlfn.XLOOKUP(1, (INDEX(التشكيل_القديم!$L$5:$S$49, ,6)=$A141) * (INDEX(التشكيل_القديم!$L$5:$S$49, ,7)="عضو يسار"), INDEX(التشكيل_القديم!$L$5:$S$49, ,3))</f>
        <v>187</v>
      </c>
      <c r="I143" s="2171" t="str" cm="1">
        <f t="array" ref="I143">_xlfn.XLOOKUP(1, (INDEX(التشكيل_القديم!$L$5:$S$49, ,6)=$A141) * (INDEX(التشكيل_القديم!$L$5:$S$49, ,7)="عضو يسار"), INDEX(التشكيل_القديم!$L$5:$S$49, ,4))</f>
        <v>ب</v>
      </c>
      <c r="J143" s="6232"/>
      <c r="K143" s="6235"/>
      <c r="L143" s="5675">
        <f>الاعدادات!$D$7</f>
        <v>2023</v>
      </c>
      <c r="M143" s="2013">
        <v>10</v>
      </c>
      <c r="N143" s="64"/>
      <c r="O143" s="64"/>
      <c r="P143" s="64"/>
      <c r="Q143" s="64"/>
      <c r="R143" s="64"/>
      <c r="S143" s="64"/>
      <c r="T143" s="64"/>
      <c r="U143" s="64"/>
      <c r="V143" s="64"/>
      <c r="W143" s="64"/>
      <c r="X143" s="64"/>
      <c r="Y143" s="2018"/>
      <c r="Z143" s="5679">
        <f t="shared" ref="Z143:Z146" si="875">Y143+X143+U143+T143+S143+R143+Q143+P143+O143+N143+M143-W143</f>
        <v>10</v>
      </c>
      <c r="AA143" s="2007"/>
      <c r="AB143" s="63"/>
      <c r="AC143" s="5662">
        <f t="shared" ref="AC143:AC146" si="876">SUM(BD143:BJ143,CF143:CL143,BD150:BJ150,CF150:CL150,DH143:DN143,DH150:DN150)</f>
        <v>0</v>
      </c>
      <c r="AD143" s="5662">
        <f t="shared" ref="AD143:AD146" si="877">SUM(BK143:BO143,CM143:CQ143,BK150:BO150,CM150:CQ150,DO143:DS143,DO150:DS150)</f>
        <v>0</v>
      </c>
      <c r="AE143" s="5662">
        <f>BP143+CR143+BP150+CR150+DT143+DT150</f>
        <v>0</v>
      </c>
      <c r="AF143" s="5663">
        <f t="shared" si="845"/>
        <v>0</v>
      </c>
      <c r="AG143" s="5662">
        <f t="shared" si="846"/>
        <v>0</v>
      </c>
      <c r="AH143" s="5664">
        <f t="shared" ref="AH143:AH146" si="878">BS143+CU143+BS150+CU150+DW143+DW150</f>
        <v>0</v>
      </c>
      <c r="AI143" s="5662">
        <f t="shared" si="847"/>
        <v>0</v>
      </c>
      <c r="AJ143" s="5662">
        <f t="shared" si="848"/>
        <v>0</v>
      </c>
      <c r="AK143" s="5662">
        <f t="shared" si="849"/>
        <v>0</v>
      </c>
      <c r="AL143" s="5662">
        <f t="shared" si="850"/>
        <v>0</v>
      </c>
      <c r="AM143" s="5663">
        <f t="shared" si="851"/>
        <v>0</v>
      </c>
      <c r="AN143" s="5665">
        <f t="shared" ref="AN143:AN146" si="879">BX143+CZ143+BX150+CZ150+EB143+EB150</f>
        <v>0</v>
      </c>
      <c r="AO143" s="5665">
        <f t="shared" si="852"/>
        <v>0</v>
      </c>
      <c r="AP143" s="5665">
        <f>BZ143+DB143+DB150+BZ150+ED143+ED150</f>
        <v>0</v>
      </c>
      <c r="AQ143" s="5663">
        <f t="shared" si="853"/>
        <v>0</v>
      </c>
      <c r="AR143" s="5666">
        <f>CA143+DC143+CA150+DC150+EE143+EE150</f>
        <v>0</v>
      </c>
      <c r="AS143" s="5667">
        <f t="shared" si="854"/>
        <v>0</v>
      </c>
      <c r="AT143" s="2007"/>
      <c r="AU143" s="5662">
        <f t="shared" si="855"/>
        <v>0</v>
      </c>
      <c r="AV143" s="5662">
        <f t="shared" si="856"/>
        <v>0</v>
      </c>
      <c r="AW143" s="64"/>
      <c r="AX143" s="64"/>
      <c r="AY143" s="65">
        <f t="shared" si="857"/>
        <v>0</v>
      </c>
      <c r="AZ143" s="66"/>
      <c r="BA143" s="5662">
        <f t="shared" si="858"/>
        <v>-10</v>
      </c>
      <c r="BB143" s="2159"/>
      <c r="BC143" s="5683">
        <f>الاعدادات!$D$7</f>
        <v>2023</v>
      </c>
      <c r="BD143" s="82"/>
      <c r="BE143" s="83"/>
      <c r="BF143" s="83"/>
      <c r="BG143" s="103"/>
      <c r="BH143" s="84"/>
      <c r="BI143" s="84"/>
      <c r="BJ143" s="85"/>
      <c r="BK143" s="86"/>
      <c r="BL143" s="87"/>
      <c r="BM143" s="87"/>
      <c r="BN143" s="88"/>
      <c r="BO143" s="88"/>
      <c r="BP143" s="89"/>
      <c r="BQ143" s="77">
        <f t="shared" si="859"/>
        <v>0</v>
      </c>
      <c r="BR143" s="90"/>
      <c r="BS143" s="91"/>
      <c r="BT143" s="92"/>
      <c r="BU143" s="93"/>
      <c r="BV143" s="94"/>
      <c r="BW143" s="95"/>
      <c r="BX143" s="96"/>
      <c r="BY143" s="97"/>
      <c r="BZ143" s="98"/>
      <c r="CA143" s="99"/>
      <c r="CB143" s="79">
        <f t="shared" si="860"/>
        <v>0</v>
      </c>
      <c r="CC143" s="104"/>
      <c r="CD143" s="92"/>
      <c r="CE143" s="100"/>
      <c r="CF143" s="101"/>
      <c r="CG143" s="83"/>
      <c r="CH143" s="83"/>
      <c r="CI143" s="84"/>
      <c r="CJ143" s="84"/>
      <c r="CK143" s="84"/>
      <c r="CL143" s="85"/>
      <c r="CM143" s="86"/>
      <c r="CN143" s="87"/>
      <c r="CO143" s="87"/>
      <c r="CP143" s="88"/>
      <c r="CQ143" s="88"/>
      <c r="CR143" s="89"/>
      <c r="CS143" s="77">
        <f t="shared" si="861"/>
        <v>0</v>
      </c>
      <c r="CT143" s="90"/>
      <c r="CU143" s="91"/>
      <c r="CV143" s="92"/>
      <c r="CW143" s="93"/>
      <c r="CX143" s="94"/>
      <c r="CY143" s="95"/>
      <c r="CZ143" s="96"/>
      <c r="DA143" s="97"/>
      <c r="DB143" s="98"/>
      <c r="DC143" s="99"/>
      <c r="DD143" s="81">
        <f t="shared" si="862"/>
        <v>0</v>
      </c>
      <c r="DE143" s="104"/>
      <c r="DF143" s="92"/>
      <c r="DG143" s="102"/>
      <c r="DH143" s="101"/>
      <c r="DI143" s="83"/>
      <c r="DJ143" s="83"/>
      <c r="DK143" s="84"/>
      <c r="DL143" s="84"/>
      <c r="DM143" s="84"/>
      <c r="DN143" s="85"/>
      <c r="DO143" s="86"/>
      <c r="DP143" s="87"/>
      <c r="DQ143" s="87"/>
      <c r="DR143" s="88"/>
      <c r="DS143" s="88"/>
      <c r="DT143" s="89"/>
      <c r="DU143" s="77">
        <f t="shared" si="863"/>
        <v>0</v>
      </c>
      <c r="DV143" s="90"/>
      <c r="DW143" s="91"/>
      <c r="DX143" s="92"/>
      <c r="DY143" s="93"/>
      <c r="DZ143" s="94"/>
      <c r="EA143" s="95"/>
      <c r="EB143" s="96"/>
      <c r="EC143" s="97"/>
      <c r="ED143" s="98"/>
      <c r="EE143" s="99"/>
      <c r="EF143" s="81">
        <f t="shared" si="864"/>
        <v>0</v>
      </c>
      <c r="EG143" s="104"/>
      <c r="EH143" s="92"/>
      <c r="EI143" s="102"/>
      <c r="EJ143" s="5675">
        <f>الاعدادات!$D$7</f>
        <v>2023</v>
      </c>
      <c r="EK143" s="68">
        <f t="shared" si="865"/>
        <v>0</v>
      </c>
      <c r="EL143" s="69"/>
      <c r="EM143" s="69"/>
      <c r="EN143" s="70">
        <f t="shared" ref="EN143:EN146" si="880">SUM(EK143:EM143)</f>
        <v>0</v>
      </c>
      <c r="EO143" s="68">
        <f t="shared" si="866"/>
        <v>0</v>
      </c>
      <c r="EP143" s="69"/>
      <c r="EQ143" s="69"/>
      <c r="ER143" s="70">
        <f t="shared" ref="ER143:ER146" si="881">SUM(EO143:EQ143)</f>
        <v>0</v>
      </c>
      <c r="ES143" s="68">
        <f t="shared" si="867"/>
        <v>0</v>
      </c>
      <c r="ET143" s="69"/>
      <c r="EU143" s="71"/>
      <c r="EV143" s="70">
        <f t="shared" si="868"/>
        <v>0</v>
      </c>
      <c r="EW143" s="68">
        <f t="shared" si="869"/>
        <v>0</v>
      </c>
      <c r="EX143" s="69"/>
      <c r="EY143" s="70">
        <f t="shared" ref="EY143:EY146" si="882">SUM(EW143:EX143)</f>
        <v>0</v>
      </c>
      <c r="EZ143" s="68">
        <f t="shared" ref="EZ143:EZ146" si="883">FK143+FO143</f>
        <v>0</v>
      </c>
      <c r="FA143" s="68">
        <f t="shared" ref="FA143:FA146" si="884">FL143+FP143</f>
        <v>0</v>
      </c>
      <c r="FB143" s="68">
        <f t="shared" ref="FB143:FB146" si="885">FM143+FQ143</f>
        <v>0</v>
      </c>
      <c r="FC143" s="68">
        <f t="shared" ref="FC143:FC146" si="886">FN143+FR143</f>
        <v>0</v>
      </c>
      <c r="FD143" s="68">
        <f t="shared" si="870"/>
        <v>0</v>
      </c>
      <c r="FE143" s="72">
        <f t="shared" si="871"/>
        <v>0</v>
      </c>
      <c r="FF143" s="72">
        <f t="shared" si="872"/>
        <v>0</v>
      </c>
      <c r="FG143" s="70">
        <f t="shared" si="873"/>
        <v>0</v>
      </c>
      <c r="FH143" t="str">
        <f t="shared" si="874"/>
        <v>wrong</v>
      </c>
      <c r="FK143" s="68">
        <f t="shared" ref="FK143:FK146" si="887">AX143-FL143-FM143</f>
        <v>0</v>
      </c>
      <c r="FL143" s="69"/>
      <c r="FM143" s="69"/>
      <c r="FN143" s="70">
        <f t="shared" ref="FN143:FN146" si="888">SUM(FK143:FM143)</f>
        <v>0</v>
      </c>
      <c r="FO143" s="68">
        <f t="shared" ref="FO143:FO146" si="889">AW143-FP143-FQ143</f>
        <v>0</v>
      </c>
      <c r="FP143" s="69"/>
      <c r="FQ143" s="69"/>
      <c r="FR143" s="70">
        <f t="shared" ref="FR143:FR146" si="890">SUM(FO143:FQ143)</f>
        <v>0</v>
      </c>
    </row>
    <row r="144" spans="1:174" ht="48" customHeight="1" thickBot="1">
      <c r="A144" s="6228"/>
      <c r="B144" s="6250" t="str" cm="1">
        <f t="array" ref="B144">IFERROR(_xlfn.XLOOKUP(1, (INDEX(التشكيل_القديم!$L$5:$S$49, ,6)=$A141) * (INDEX(التشكيل_القديم!$L$5:$S$49, ,7)="عضو يسار اليسار"), INDEX(التشكيل_القديم!$L$5:$S$49, ,2)),"")</f>
        <v/>
      </c>
      <c r="C144" s="6250"/>
      <c r="D144" s="6250"/>
      <c r="E144" s="6250"/>
      <c r="F144" s="6250"/>
      <c r="G144" s="6250"/>
      <c r="H144" s="2170" t="str" cm="1">
        <f t="array" ref="H144">IFERROR(_xlfn.XLOOKUP(1, (INDEX(التشكيل_القديم!$L$5:$S$49, ,6)=$A141) * (INDEX(التشكيل_القديم!$L$5:$S$49, ,7)="عضو يسار اليسار"), INDEX(التشكيل_القديم!$L$5:$S$49, ,3)),"")</f>
        <v/>
      </c>
      <c r="I144" s="2171" t="str" cm="1">
        <f t="array" ref="I144">IFERROR(_xlfn.XLOOKUP(1, (INDEX(التشكيل_القديم!$L$5:$S$49, ,6)=$A141) * (INDEX(التشكيل_القديم!$L$5:$S$49, ,7)="عضو يسار اليسار"), INDEX(التشكيل_القديم!$L$5:$S$49, ,4)),"")</f>
        <v/>
      </c>
      <c r="J144" s="6232"/>
      <c r="K144" s="6235"/>
      <c r="L144" s="5675">
        <f>الاعدادات!$D$8</f>
        <v>2024</v>
      </c>
      <c r="M144" s="2014">
        <v>33</v>
      </c>
      <c r="N144" s="1997"/>
      <c r="O144" s="1997"/>
      <c r="P144" s="1997"/>
      <c r="Q144" s="1997"/>
      <c r="R144" s="1997"/>
      <c r="S144" s="1997"/>
      <c r="T144" s="1997"/>
      <c r="U144" s="1997"/>
      <c r="V144" s="1997"/>
      <c r="W144" s="1997"/>
      <c r="X144" s="1997"/>
      <c r="Y144" s="2019"/>
      <c r="Z144" s="5680">
        <f t="shared" si="875"/>
        <v>33</v>
      </c>
      <c r="AA144" s="2022"/>
      <c r="AB144" s="1999"/>
      <c r="AC144" s="2002">
        <f t="shared" si="876"/>
        <v>0</v>
      </c>
      <c r="AD144" s="2002">
        <f t="shared" si="877"/>
        <v>0</v>
      </c>
      <c r="AE144" s="2002">
        <f>BP144+CR144+BP151+CR151+DT144+DT151</f>
        <v>0</v>
      </c>
      <c r="AF144" s="5668">
        <f t="shared" si="845"/>
        <v>0</v>
      </c>
      <c r="AG144" s="2002">
        <f t="shared" si="846"/>
        <v>0</v>
      </c>
      <c r="AH144" s="5669">
        <f t="shared" si="878"/>
        <v>0</v>
      </c>
      <c r="AI144" s="2002">
        <f t="shared" si="847"/>
        <v>0</v>
      </c>
      <c r="AJ144" s="2002">
        <f t="shared" si="848"/>
        <v>0</v>
      </c>
      <c r="AK144" s="2002">
        <f t="shared" si="849"/>
        <v>0</v>
      </c>
      <c r="AL144" s="2002">
        <f t="shared" si="850"/>
        <v>0</v>
      </c>
      <c r="AM144" s="5668">
        <f t="shared" si="851"/>
        <v>0</v>
      </c>
      <c r="AN144" s="2177">
        <f t="shared" si="879"/>
        <v>0</v>
      </c>
      <c r="AO144" s="2177">
        <f t="shared" si="852"/>
        <v>0</v>
      </c>
      <c r="AP144" s="2177">
        <f>BZ144+DB144+DB151+BZ151+ED144+ED151</f>
        <v>0</v>
      </c>
      <c r="AQ144" s="5668">
        <f t="shared" si="853"/>
        <v>0</v>
      </c>
      <c r="AR144" s="5670">
        <f>CA144+DC144+CA151+DC151+EE144+EE151</f>
        <v>0</v>
      </c>
      <c r="AS144" s="5671">
        <f t="shared" si="854"/>
        <v>0</v>
      </c>
      <c r="AT144" s="2022"/>
      <c r="AU144" s="2002">
        <f t="shared" si="855"/>
        <v>0</v>
      </c>
      <c r="AV144" s="2002">
        <f t="shared" si="856"/>
        <v>0</v>
      </c>
      <c r="AW144" s="1997"/>
      <c r="AX144" s="1998"/>
      <c r="AY144" s="2000">
        <f t="shared" si="857"/>
        <v>0</v>
      </c>
      <c r="AZ144" s="2001"/>
      <c r="BA144" s="2002">
        <f t="shared" si="858"/>
        <v>-33</v>
      </c>
      <c r="BB144" s="2159"/>
      <c r="BC144" s="5683">
        <f>الاعدادات!$D$8</f>
        <v>2024</v>
      </c>
      <c r="BD144" s="82"/>
      <c r="BE144" s="83"/>
      <c r="BF144" s="83"/>
      <c r="BG144" s="84"/>
      <c r="BH144" s="84"/>
      <c r="BI144" s="84"/>
      <c r="BJ144" s="85"/>
      <c r="BK144" s="86"/>
      <c r="BL144" s="87"/>
      <c r="BM144" s="87"/>
      <c r="BN144" s="88"/>
      <c r="BO144" s="88"/>
      <c r="BP144" s="89"/>
      <c r="BQ144" s="77">
        <f t="shared" si="859"/>
        <v>0</v>
      </c>
      <c r="BR144" s="90"/>
      <c r="BS144" s="91"/>
      <c r="BT144" s="92"/>
      <c r="BU144" s="93"/>
      <c r="BV144" s="94"/>
      <c r="BW144" s="95"/>
      <c r="BX144" s="96"/>
      <c r="BY144" s="97"/>
      <c r="BZ144" s="98"/>
      <c r="CA144" s="99"/>
      <c r="CB144" s="79">
        <f t="shared" si="860"/>
        <v>0</v>
      </c>
      <c r="CC144" s="104"/>
      <c r="CD144" s="92"/>
      <c r="CE144" s="100"/>
      <c r="CF144" s="101"/>
      <c r="CG144" s="83"/>
      <c r="CH144" s="83"/>
      <c r="CI144" s="84"/>
      <c r="CJ144" s="84"/>
      <c r="CK144" s="84"/>
      <c r="CL144" s="85"/>
      <c r="CM144" s="86"/>
      <c r="CN144" s="87"/>
      <c r="CO144" s="87"/>
      <c r="CP144" s="88"/>
      <c r="CQ144" s="88"/>
      <c r="CR144" s="89"/>
      <c r="CS144" s="77">
        <f t="shared" si="861"/>
        <v>0</v>
      </c>
      <c r="CT144" s="90"/>
      <c r="CU144" s="91"/>
      <c r="CV144" s="92"/>
      <c r="CW144" s="93"/>
      <c r="CX144" s="94"/>
      <c r="CY144" s="95"/>
      <c r="CZ144" s="96"/>
      <c r="DA144" s="97"/>
      <c r="DB144" s="98"/>
      <c r="DC144" s="99"/>
      <c r="DD144" s="81">
        <f>SUM(CS144:DC144)</f>
        <v>0</v>
      </c>
      <c r="DE144" s="104"/>
      <c r="DF144" s="92"/>
      <c r="DG144" s="102"/>
      <c r="DH144" s="101"/>
      <c r="DI144" s="83"/>
      <c r="DJ144" s="83"/>
      <c r="DK144" s="84"/>
      <c r="DL144" s="84"/>
      <c r="DM144" s="84"/>
      <c r="DN144" s="85"/>
      <c r="DO144" s="86"/>
      <c r="DP144" s="87"/>
      <c r="DQ144" s="87"/>
      <c r="DR144" s="88"/>
      <c r="DS144" s="88"/>
      <c r="DT144" s="89"/>
      <c r="DU144" s="77">
        <f t="shared" si="863"/>
        <v>0</v>
      </c>
      <c r="DV144" s="90"/>
      <c r="DW144" s="91"/>
      <c r="DX144" s="92"/>
      <c r="DY144" s="93"/>
      <c r="DZ144" s="94"/>
      <c r="EA144" s="95"/>
      <c r="EB144" s="96"/>
      <c r="EC144" s="97"/>
      <c r="ED144" s="98"/>
      <c r="EE144" s="99"/>
      <c r="EF144" s="81">
        <f>SUM(DU144:EE144)</f>
        <v>0</v>
      </c>
      <c r="EG144" s="104"/>
      <c r="EH144" s="92"/>
      <c r="EI144" s="102"/>
      <c r="EJ144" s="5675">
        <f>الاعدادات!$D$8</f>
        <v>2024</v>
      </c>
      <c r="EK144" s="68">
        <f t="shared" si="865"/>
        <v>0</v>
      </c>
      <c r="EL144" s="69"/>
      <c r="EM144" s="69"/>
      <c r="EN144" s="70">
        <f t="shared" si="880"/>
        <v>0</v>
      </c>
      <c r="EO144" s="68">
        <f t="shared" si="866"/>
        <v>0</v>
      </c>
      <c r="EP144" s="69"/>
      <c r="EQ144" s="69"/>
      <c r="ER144" s="70">
        <f t="shared" si="881"/>
        <v>0</v>
      </c>
      <c r="ES144" s="68">
        <f t="shared" si="867"/>
        <v>0</v>
      </c>
      <c r="ET144" s="69"/>
      <c r="EU144" s="71"/>
      <c r="EV144" s="70">
        <f t="shared" si="868"/>
        <v>0</v>
      </c>
      <c r="EW144" s="68">
        <f t="shared" si="869"/>
        <v>0</v>
      </c>
      <c r="EX144" s="69"/>
      <c r="EY144" s="70">
        <f t="shared" si="882"/>
        <v>0</v>
      </c>
      <c r="EZ144" s="68">
        <f t="shared" si="883"/>
        <v>0</v>
      </c>
      <c r="FA144" s="68">
        <f t="shared" si="884"/>
        <v>0</v>
      </c>
      <c r="FB144" s="68">
        <f t="shared" si="885"/>
        <v>0</v>
      </c>
      <c r="FC144" s="68">
        <f t="shared" si="886"/>
        <v>0</v>
      </c>
      <c r="FD144" s="68">
        <f t="shared" si="870"/>
        <v>0</v>
      </c>
      <c r="FE144" s="72">
        <f t="shared" si="871"/>
        <v>0</v>
      </c>
      <c r="FF144" s="72">
        <f t="shared" si="872"/>
        <v>0</v>
      </c>
      <c r="FG144" s="70">
        <f t="shared" si="873"/>
        <v>0</v>
      </c>
      <c r="FH144" t="str">
        <f t="shared" si="874"/>
        <v>wrong</v>
      </c>
      <c r="FK144" s="68">
        <f t="shared" si="887"/>
        <v>0</v>
      </c>
      <c r="FL144" s="69"/>
      <c r="FM144" s="69"/>
      <c r="FN144" s="70">
        <f t="shared" si="888"/>
        <v>0</v>
      </c>
      <c r="FO144" s="68">
        <f t="shared" si="889"/>
        <v>0</v>
      </c>
      <c r="FP144" s="69"/>
      <c r="FQ144" s="69"/>
      <c r="FR144" s="70">
        <f t="shared" si="890"/>
        <v>0</v>
      </c>
    </row>
    <row r="145" spans="1:174" ht="48" customHeight="1" thickBot="1">
      <c r="A145" s="6228"/>
      <c r="B145" s="6310" t="str" cm="1">
        <f t="array" ref="B145">IFERROR(_xlfn.XLOOKUP(1, (INDEX(التشكيل_القديم!$L$5:$S$49, ,6)=$A141) * (INDEX(التشكيل_القديم!$L$5:$S$49, ,7)="عضو خامس "), INDEX(التشكيل_القديم!$L$5:$S$49, ,2)),"")</f>
        <v/>
      </c>
      <c r="C145" s="6310"/>
      <c r="D145" s="6310"/>
      <c r="E145" s="6310"/>
      <c r="F145" s="6310"/>
      <c r="G145" s="6310"/>
      <c r="H145" s="2170" t="str" cm="1">
        <f t="array" ref="H145">IFERROR(_xlfn.XLOOKUP(1, (INDEX(التشكيل_القديم!$L$5:$S$49, ,6)=$A141) * (INDEX(التشكيل_القديم!$L$5:$S$49, ,7)="عضو خامس"), INDEX(التشكيل_القديم!$L$5:$S$49, ,3)),"")</f>
        <v/>
      </c>
      <c r="I145" s="2171" t="str" cm="1">
        <f t="array" ref="I145">IFERROR(_xlfn.XLOOKUP(1, (INDEX(التشكيل_القديم!$L$5:$S$49, ,6)=$A141) * (INDEX(التشكيل_القديم!$L$5:$S$49, ,7)="عضو خامس"), INDEX(التشكيل_القديم!$L$5:$S$49, ,4)),"")</f>
        <v/>
      </c>
      <c r="J145" s="6232"/>
      <c r="K145" s="6235"/>
      <c r="L145" s="5675">
        <f>الاعدادات!$D$9</f>
        <v>2025</v>
      </c>
      <c r="M145" s="2015">
        <v>48</v>
      </c>
      <c r="N145" s="64"/>
      <c r="O145" s="64"/>
      <c r="P145" s="64"/>
      <c r="Q145" s="64"/>
      <c r="R145" s="64"/>
      <c r="S145" s="64"/>
      <c r="T145" s="64"/>
      <c r="U145" s="64"/>
      <c r="V145" s="64"/>
      <c r="W145" s="64"/>
      <c r="X145" s="64"/>
      <c r="Y145" s="2018"/>
      <c r="Z145" s="5679">
        <f t="shared" si="875"/>
        <v>48</v>
      </c>
      <c r="AA145" s="2007"/>
      <c r="AB145" s="63"/>
      <c r="AC145" s="5662">
        <f t="shared" si="876"/>
        <v>0</v>
      </c>
      <c r="AD145" s="5662">
        <f t="shared" si="877"/>
        <v>0</v>
      </c>
      <c r="AE145" s="5662">
        <f>BP145+CR145+BP152+CR152+DT145+DT152</f>
        <v>0</v>
      </c>
      <c r="AF145" s="5663">
        <f t="shared" si="845"/>
        <v>0</v>
      </c>
      <c r="AG145" s="5662">
        <f t="shared" si="846"/>
        <v>0</v>
      </c>
      <c r="AH145" s="5664">
        <f t="shared" si="878"/>
        <v>0</v>
      </c>
      <c r="AI145" s="5662">
        <f t="shared" si="847"/>
        <v>0</v>
      </c>
      <c r="AJ145" s="5662">
        <f t="shared" si="848"/>
        <v>0</v>
      </c>
      <c r="AK145" s="5662">
        <f t="shared" si="849"/>
        <v>0</v>
      </c>
      <c r="AL145" s="5662">
        <f t="shared" si="850"/>
        <v>0</v>
      </c>
      <c r="AM145" s="5663">
        <f t="shared" si="851"/>
        <v>0</v>
      </c>
      <c r="AN145" s="5665">
        <f t="shared" si="879"/>
        <v>0</v>
      </c>
      <c r="AO145" s="5665">
        <f t="shared" si="852"/>
        <v>0</v>
      </c>
      <c r="AP145" s="5665">
        <f>BZ145+DB145+DB152+BZ152+ED145+ED152</f>
        <v>0</v>
      </c>
      <c r="AQ145" s="5663">
        <f t="shared" si="853"/>
        <v>0</v>
      </c>
      <c r="AR145" s="5666">
        <f>CA145+DC145+CA152+DC152+EE145+EE152</f>
        <v>0</v>
      </c>
      <c r="AS145" s="5667">
        <f t="shared" si="854"/>
        <v>0</v>
      </c>
      <c r="AT145" s="2007"/>
      <c r="AU145" s="5674">
        <f t="shared" si="855"/>
        <v>0</v>
      </c>
      <c r="AV145" s="5674">
        <f t="shared" si="856"/>
        <v>0</v>
      </c>
      <c r="AW145" s="64"/>
      <c r="AX145" s="75"/>
      <c r="AY145" s="65">
        <f t="shared" si="857"/>
        <v>0</v>
      </c>
      <c r="AZ145" s="66"/>
      <c r="BA145" s="5662">
        <f t="shared" si="858"/>
        <v>-48</v>
      </c>
      <c r="BB145" s="2159"/>
      <c r="BC145" s="5683">
        <f>الاعدادات!$D$9</f>
        <v>2025</v>
      </c>
      <c r="BD145" s="82"/>
      <c r="BE145" s="83"/>
      <c r="BF145" s="83"/>
      <c r="BG145" s="84"/>
      <c r="BH145" s="84"/>
      <c r="BI145" s="84"/>
      <c r="BJ145" s="85"/>
      <c r="BK145" s="86"/>
      <c r="BL145" s="87"/>
      <c r="BM145" s="87"/>
      <c r="BN145" s="88"/>
      <c r="BO145" s="88"/>
      <c r="BP145" s="89"/>
      <c r="BQ145" s="77">
        <f t="shared" si="859"/>
        <v>0</v>
      </c>
      <c r="BR145" s="90"/>
      <c r="BS145" s="91"/>
      <c r="BT145" s="92"/>
      <c r="BU145" s="93"/>
      <c r="BV145" s="94"/>
      <c r="BW145" s="95"/>
      <c r="BX145" s="96"/>
      <c r="BY145" s="97"/>
      <c r="BZ145" s="98"/>
      <c r="CA145" s="99"/>
      <c r="CB145" s="79">
        <f t="shared" si="860"/>
        <v>0</v>
      </c>
      <c r="CC145" s="104"/>
      <c r="CD145" s="92"/>
      <c r="CE145" s="100"/>
      <c r="CF145" s="101"/>
      <c r="CG145" s="83"/>
      <c r="CH145" s="83"/>
      <c r="CI145" s="84"/>
      <c r="CJ145" s="84"/>
      <c r="CK145" s="84"/>
      <c r="CL145" s="85"/>
      <c r="CM145" s="86"/>
      <c r="CN145" s="87"/>
      <c r="CO145" s="87"/>
      <c r="CP145" s="88"/>
      <c r="CQ145" s="88"/>
      <c r="CR145" s="89"/>
      <c r="CS145" s="77">
        <f t="shared" si="861"/>
        <v>0</v>
      </c>
      <c r="CT145" s="90"/>
      <c r="CU145" s="91"/>
      <c r="CV145" s="92"/>
      <c r="CW145" s="93"/>
      <c r="CX145" s="94"/>
      <c r="CY145" s="95"/>
      <c r="CZ145" s="96"/>
      <c r="DA145" s="97"/>
      <c r="DB145" s="98"/>
      <c r="DC145" s="99"/>
      <c r="DD145" s="81">
        <f>SUM(CS145:DC145)</f>
        <v>0</v>
      </c>
      <c r="DE145" s="104"/>
      <c r="DF145" s="92"/>
      <c r="DG145" s="102"/>
      <c r="DH145" s="101"/>
      <c r="DI145" s="83"/>
      <c r="DJ145" s="83"/>
      <c r="DK145" s="84"/>
      <c r="DL145" s="84"/>
      <c r="DM145" s="84"/>
      <c r="DN145" s="85"/>
      <c r="DO145" s="86"/>
      <c r="DP145" s="87"/>
      <c r="DQ145" s="87"/>
      <c r="DR145" s="88"/>
      <c r="DS145" s="88"/>
      <c r="DT145" s="89"/>
      <c r="DU145" s="77">
        <f>DT145+DS145+DR145+DQ145+DP145+DO145+DN145+DM145+DL145+DK145+DJ145+DI145+DH145</f>
        <v>0</v>
      </c>
      <c r="DV145" s="90"/>
      <c r="DW145" s="91"/>
      <c r="DX145" s="92"/>
      <c r="DY145" s="93"/>
      <c r="DZ145" s="94"/>
      <c r="EA145" s="95"/>
      <c r="EB145" s="96"/>
      <c r="EC145" s="97"/>
      <c r="ED145" s="98"/>
      <c r="EE145" s="99"/>
      <c r="EF145" s="81">
        <f>SUM(DU145:EE145)</f>
        <v>0</v>
      </c>
      <c r="EG145" s="104"/>
      <c r="EH145" s="92"/>
      <c r="EI145" s="102"/>
      <c r="EJ145" s="5675">
        <f>الاعدادات!$D$9</f>
        <v>2025</v>
      </c>
      <c r="EK145" s="68">
        <f t="shared" si="865"/>
        <v>0</v>
      </c>
      <c r="EL145" s="69"/>
      <c r="EM145" s="69"/>
      <c r="EN145" s="70">
        <f t="shared" si="880"/>
        <v>0</v>
      </c>
      <c r="EO145" s="68">
        <f t="shared" si="866"/>
        <v>0</v>
      </c>
      <c r="EP145" s="69"/>
      <c r="EQ145" s="69"/>
      <c r="ER145" s="70">
        <f t="shared" si="881"/>
        <v>0</v>
      </c>
      <c r="ES145" s="68">
        <f t="shared" si="867"/>
        <v>0</v>
      </c>
      <c r="ET145" s="69"/>
      <c r="EU145" s="71"/>
      <c r="EV145" s="70">
        <f t="shared" si="868"/>
        <v>0</v>
      </c>
      <c r="EW145" s="68">
        <f t="shared" si="869"/>
        <v>0</v>
      </c>
      <c r="EX145" s="69"/>
      <c r="EY145" s="70">
        <f t="shared" si="882"/>
        <v>0</v>
      </c>
      <c r="EZ145" s="68">
        <f t="shared" si="883"/>
        <v>0</v>
      </c>
      <c r="FA145" s="68">
        <f t="shared" si="884"/>
        <v>0</v>
      </c>
      <c r="FB145" s="68">
        <f t="shared" si="885"/>
        <v>0</v>
      </c>
      <c r="FC145" s="68">
        <f t="shared" si="886"/>
        <v>0</v>
      </c>
      <c r="FD145" s="68">
        <f t="shared" si="870"/>
        <v>0</v>
      </c>
      <c r="FE145" s="72">
        <f t="shared" si="871"/>
        <v>0</v>
      </c>
      <c r="FF145" s="72">
        <f t="shared" si="872"/>
        <v>0</v>
      </c>
      <c r="FG145" s="70">
        <f t="shared" si="873"/>
        <v>0</v>
      </c>
      <c r="FH145" t="str">
        <f t="shared" si="874"/>
        <v>wrong</v>
      </c>
      <c r="FK145" s="68">
        <f t="shared" si="887"/>
        <v>0</v>
      </c>
      <c r="FL145" s="69"/>
      <c r="FM145" s="69"/>
      <c r="FN145" s="70">
        <f t="shared" si="888"/>
        <v>0</v>
      </c>
      <c r="FO145" s="68">
        <f t="shared" si="889"/>
        <v>0</v>
      </c>
      <c r="FP145" s="69"/>
      <c r="FQ145" s="69"/>
      <c r="FR145" s="70">
        <f t="shared" si="890"/>
        <v>0</v>
      </c>
    </row>
    <row r="146" spans="1:174" ht="48" customHeight="1" thickBot="1">
      <c r="A146" s="6228"/>
      <c r="B146" s="6310" t="str" cm="1">
        <f t="array" ref="B146">IFERROR(_xlfn.XLOOKUP(1, (INDEX(التشكيل_القديم!$L$5:$S$49, ,6)=$A141) * (INDEX(التشكيل_القديم!$L$5:$S$49, ,7)="عضو سادس"), INDEX(التشكيل_القديم!$L$5:$S$49, ,2)),"")</f>
        <v/>
      </c>
      <c r="C146" s="6310"/>
      <c r="D146" s="6310"/>
      <c r="E146" s="6310"/>
      <c r="F146" s="6310"/>
      <c r="G146" s="6310"/>
      <c r="H146" s="2170" t="str" cm="1">
        <f t="array" ref="H146">IFERROR(_xlfn.XLOOKUP(1, (INDEX(التشكيل_القديم!$L$5:$S$49, ,6)=$A141) * (INDEX(التشكيل_القديم!$L$5:$S$49, ,7)="عضو سادس"), INDEX(التشكيل_القديم!$L$5:$S$49, ,3)),"")</f>
        <v/>
      </c>
      <c r="I146" s="2171" t="str" cm="1">
        <f t="array" ref="I146">IFERROR(_xlfn.XLOOKUP(1, (INDEX(التشكيل_القديم!$L$5:$S$49, ,6)=$A141) * (INDEX(التشكيل_القديم!$L$5:$S$49, ,7)="عضو سادسر"), INDEX(التشكيل_القديم!$L$5:$S$49, ,4)),"")</f>
        <v/>
      </c>
      <c r="J146" s="6232"/>
      <c r="K146" s="6235"/>
      <c r="L146" s="5675">
        <f>الاعدادات!$D$10</f>
        <v>2026</v>
      </c>
      <c r="M146" s="2016">
        <v>65</v>
      </c>
      <c r="N146" s="107"/>
      <c r="O146" s="107"/>
      <c r="P146" s="107"/>
      <c r="Q146" s="107"/>
      <c r="R146" s="107"/>
      <c r="S146" s="107"/>
      <c r="T146" s="107"/>
      <c r="U146" s="107"/>
      <c r="V146" s="107"/>
      <c r="W146" s="107"/>
      <c r="X146" s="107"/>
      <c r="Y146" s="2020"/>
      <c r="Z146" s="5681">
        <f t="shared" si="875"/>
        <v>65</v>
      </c>
      <c r="AA146" s="2023"/>
      <c r="AB146" s="110"/>
      <c r="AC146" s="5672">
        <f t="shared" si="876"/>
        <v>0</v>
      </c>
      <c r="AD146" s="5672">
        <f t="shared" si="877"/>
        <v>0</v>
      </c>
      <c r="AE146" s="5662">
        <f>BP146+CR146+BP153+CR153+DT146+DT153</f>
        <v>0</v>
      </c>
      <c r="AF146" s="5663">
        <f t="shared" si="845"/>
        <v>0</v>
      </c>
      <c r="AG146" s="5662">
        <f t="shared" si="846"/>
        <v>0</v>
      </c>
      <c r="AH146" s="5664">
        <f t="shared" si="878"/>
        <v>0</v>
      </c>
      <c r="AI146" s="5662">
        <f t="shared" si="847"/>
        <v>0</v>
      </c>
      <c r="AJ146" s="5662">
        <f t="shared" si="848"/>
        <v>0</v>
      </c>
      <c r="AK146" s="5662">
        <f t="shared" si="849"/>
        <v>0</v>
      </c>
      <c r="AL146" s="5662">
        <f t="shared" si="850"/>
        <v>0</v>
      </c>
      <c r="AM146" s="5663">
        <f t="shared" si="851"/>
        <v>0</v>
      </c>
      <c r="AN146" s="5665">
        <f t="shared" si="879"/>
        <v>0</v>
      </c>
      <c r="AO146" s="5665">
        <f t="shared" si="852"/>
        <v>0</v>
      </c>
      <c r="AP146" s="5665">
        <f>BZ146+DB146+DB153+BZ153+ED146+ED153</f>
        <v>0</v>
      </c>
      <c r="AQ146" s="5663">
        <f t="shared" si="853"/>
        <v>0</v>
      </c>
      <c r="AR146" s="5666">
        <f>CA146+DC146+CA153+DC153+EE146+EE153</f>
        <v>0</v>
      </c>
      <c r="AS146" s="5673">
        <f t="shared" si="854"/>
        <v>0</v>
      </c>
      <c r="AT146" s="2023"/>
      <c r="AU146" s="5674">
        <f t="shared" si="855"/>
        <v>0</v>
      </c>
      <c r="AV146" s="5674">
        <f t="shared" si="856"/>
        <v>0</v>
      </c>
      <c r="AW146" s="111"/>
      <c r="AX146" s="112"/>
      <c r="AY146" s="65">
        <f t="shared" si="857"/>
        <v>0</v>
      </c>
      <c r="AZ146" s="113"/>
      <c r="BA146" s="5662">
        <f t="shared" si="858"/>
        <v>-65</v>
      </c>
      <c r="BB146" s="2159"/>
      <c r="BC146" s="5683">
        <f>الاعدادات!$D$10</f>
        <v>2026</v>
      </c>
      <c r="BD146" s="117"/>
      <c r="BE146" s="118"/>
      <c r="BF146" s="118"/>
      <c r="BG146" s="119"/>
      <c r="BH146" s="119"/>
      <c r="BI146" s="119"/>
      <c r="BJ146" s="120"/>
      <c r="BK146" s="121"/>
      <c r="BL146" s="122"/>
      <c r="BM146" s="122"/>
      <c r="BN146" s="123"/>
      <c r="BO146" s="123"/>
      <c r="BP146" s="124"/>
      <c r="BQ146" s="125">
        <f t="shared" si="859"/>
        <v>0</v>
      </c>
      <c r="BR146" s="126"/>
      <c r="BS146" s="127"/>
      <c r="BT146" s="128"/>
      <c r="BU146" s="129"/>
      <c r="BV146" s="130"/>
      <c r="BW146" s="131"/>
      <c r="BX146" s="132"/>
      <c r="BY146" s="133"/>
      <c r="BZ146" s="134"/>
      <c r="CA146" s="135"/>
      <c r="CB146" s="136">
        <f t="shared" si="860"/>
        <v>0</v>
      </c>
      <c r="CC146" s="137"/>
      <c r="CD146" s="128"/>
      <c r="CE146" s="138"/>
      <c r="CF146" s="139"/>
      <c r="CG146" s="118"/>
      <c r="CH146" s="118"/>
      <c r="CI146" s="119"/>
      <c r="CJ146" s="119"/>
      <c r="CK146" s="119"/>
      <c r="CL146" s="120"/>
      <c r="CM146" s="121"/>
      <c r="CN146" s="122"/>
      <c r="CO146" s="122"/>
      <c r="CP146" s="123"/>
      <c r="CQ146" s="123"/>
      <c r="CR146" s="124"/>
      <c r="CS146" s="125">
        <f t="shared" si="861"/>
        <v>0</v>
      </c>
      <c r="CT146" s="126"/>
      <c r="CU146" s="127"/>
      <c r="CV146" s="128"/>
      <c r="CW146" s="129"/>
      <c r="CX146" s="130"/>
      <c r="CY146" s="131"/>
      <c r="CZ146" s="132"/>
      <c r="DA146" s="133"/>
      <c r="DB146" s="134"/>
      <c r="DC146" s="135"/>
      <c r="DD146" s="140">
        <f>SUM(CS146:DC146)</f>
        <v>0</v>
      </c>
      <c r="DE146" s="137"/>
      <c r="DF146" s="128"/>
      <c r="DG146" s="141"/>
      <c r="DH146" s="139"/>
      <c r="DI146" s="118"/>
      <c r="DJ146" s="118"/>
      <c r="DK146" s="119"/>
      <c r="DL146" s="119"/>
      <c r="DM146" s="119"/>
      <c r="DN146" s="120"/>
      <c r="DO146" s="121"/>
      <c r="DP146" s="122"/>
      <c r="DQ146" s="122"/>
      <c r="DR146" s="123"/>
      <c r="DS146" s="123"/>
      <c r="DT146" s="124"/>
      <c r="DU146" s="125">
        <f t="shared" ref="DU146:DU147" si="891">DT146+DS146+DR146+DQ146+DP146+DO146+DN146+DM146+DL146+DK146+DJ146+DI146+DH146</f>
        <v>0</v>
      </c>
      <c r="DV146" s="126"/>
      <c r="DW146" s="127"/>
      <c r="DX146" s="128"/>
      <c r="DY146" s="129"/>
      <c r="DZ146" s="130"/>
      <c r="EA146" s="131"/>
      <c r="EB146" s="132"/>
      <c r="EC146" s="133"/>
      <c r="ED146" s="134"/>
      <c r="EE146" s="135"/>
      <c r="EF146" s="140">
        <f>SUM(DU146:EE146)</f>
        <v>0</v>
      </c>
      <c r="EG146" s="137"/>
      <c r="EH146" s="128"/>
      <c r="EI146" s="141"/>
      <c r="EJ146" s="5675">
        <f>الاعدادات!$D$10</f>
        <v>2026</v>
      </c>
      <c r="EK146" s="68">
        <f t="shared" si="865"/>
        <v>0</v>
      </c>
      <c r="EL146" s="69"/>
      <c r="EM146" s="69"/>
      <c r="EN146" s="70">
        <f t="shared" si="880"/>
        <v>0</v>
      </c>
      <c r="EO146" s="68">
        <f t="shared" si="866"/>
        <v>0</v>
      </c>
      <c r="EP146" s="69"/>
      <c r="EQ146" s="69"/>
      <c r="ER146" s="70">
        <f t="shared" si="881"/>
        <v>0</v>
      </c>
      <c r="ES146" s="68">
        <f t="shared" si="867"/>
        <v>0</v>
      </c>
      <c r="ET146" s="69"/>
      <c r="EU146" s="71"/>
      <c r="EV146" s="70">
        <f t="shared" si="868"/>
        <v>0</v>
      </c>
      <c r="EW146" s="68">
        <f t="shared" si="869"/>
        <v>0</v>
      </c>
      <c r="EX146" s="69"/>
      <c r="EY146" s="70">
        <f t="shared" si="882"/>
        <v>0</v>
      </c>
      <c r="EZ146" s="68">
        <f t="shared" si="883"/>
        <v>0</v>
      </c>
      <c r="FA146" s="68">
        <f t="shared" si="884"/>
        <v>0</v>
      </c>
      <c r="FB146" s="68">
        <f t="shared" si="885"/>
        <v>0</v>
      </c>
      <c r="FC146" s="68">
        <f t="shared" si="886"/>
        <v>0</v>
      </c>
      <c r="FD146" s="68">
        <f t="shared" si="870"/>
        <v>0</v>
      </c>
      <c r="FE146" s="72">
        <f t="shared" si="871"/>
        <v>0</v>
      </c>
      <c r="FF146" s="72">
        <f t="shared" si="872"/>
        <v>0</v>
      </c>
      <c r="FG146" s="70">
        <f t="shared" si="873"/>
        <v>0</v>
      </c>
      <c r="FH146" t="str">
        <f t="shared" si="874"/>
        <v>wrong</v>
      </c>
      <c r="FK146" s="68">
        <f t="shared" si="887"/>
        <v>0</v>
      </c>
      <c r="FL146" s="69"/>
      <c r="FM146" s="69"/>
      <c r="FN146" s="70">
        <f t="shared" si="888"/>
        <v>0</v>
      </c>
      <c r="FO146" s="68">
        <f t="shared" si="889"/>
        <v>0</v>
      </c>
      <c r="FP146" s="69"/>
      <c r="FQ146" s="69"/>
      <c r="FR146" s="70">
        <f t="shared" si="890"/>
        <v>0</v>
      </c>
    </row>
    <row r="147" spans="1:174" ht="48" customHeight="1" thickBot="1">
      <c r="A147" s="6229"/>
      <c r="B147" s="6249"/>
      <c r="C147" s="6249"/>
      <c r="D147" s="6249"/>
      <c r="E147" s="6249"/>
      <c r="F147" s="6249"/>
      <c r="G147" s="6249"/>
      <c r="H147" s="2011"/>
      <c r="I147" s="105"/>
      <c r="J147" s="6233"/>
      <c r="K147" s="6236"/>
      <c r="L147" s="115" t="s">
        <v>181</v>
      </c>
      <c r="M147" s="5684">
        <f t="shared" ref="M147:U147" si="892">SUM(M142:M146)</f>
        <v>156</v>
      </c>
      <c r="N147" s="5684">
        <f t="shared" si="892"/>
        <v>0</v>
      </c>
      <c r="O147" s="5684">
        <f t="shared" si="892"/>
        <v>0</v>
      </c>
      <c r="P147" s="5684">
        <f t="shared" si="892"/>
        <v>0</v>
      </c>
      <c r="Q147" s="5684">
        <f t="shared" si="892"/>
        <v>0</v>
      </c>
      <c r="R147" s="5684">
        <f t="shared" si="892"/>
        <v>0</v>
      </c>
      <c r="S147" s="5684">
        <f t="shared" si="892"/>
        <v>0</v>
      </c>
      <c r="T147" s="5684">
        <f t="shared" si="892"/>
        <v>0</v>
      </c>
      <c r="U147" s="5684">
        <f t="shared" si="892"/>
        <v>0</v>
      </c>
      <c r="V147" s="116"/>
      <c r="W147" s="5684">
        <f t="shared" ref="W147:AZ147" si="893">SUM(W142:W146)</f>
        <v>0</v>
      </c>
      <c r="X147" s="5684">
        <f t="shared" si="893"/>
        <v>0</v>
      </c>
      <c r="Y147" s="5684">
        <f t="shared" si="893"/>
        <v>0</v>
      </c>
      <c r="Z147" s="5684">
        <f t="shared" si="893"/>
        <v>156</v>
      </c>
      <c r="AA147" s="5684">
        <f t="shared" si="893"/>
        <v>0</v>
      </c>
      <c r="AB147" s="5684">
        <f t="shared" si="893"/>
        <v>0</v>
      </c>
      <c r="AC147" s="5684">
        <f t="shared" si="893"/>
        <v>0</v>
      </c>
      <c r="AD147" s="5684">
        <f t="shared" si="893"/>
        <v>0</v>
      </c>
      <c r="AE147" s="5684">
        <f t="shared" si="893"/>
        <v>0</v>
      </c>
      <c r="AF147" s="5684">
        <f t="shared" si="893"/>
        <v>0</v>
      </c>
      <c r="AG147" s="5684">
        <f t="shared" si="893"/>
        <v>0</v>
      </c>
      <c r="AH147" s="5684">
        <f t="shared" si="893"/>
        <v>0</v>
      </c>
      <c r="AI147" s="5684">
        <f t="shared" si="893"/>
        <v>0</v>
      </c>
      <c r="AJ147" s="5684">
        <f t="shared" si="893"/>
        <v>0</v>
      </c>
      <c r="AK147" s="5684">
        <f t="shared" si="893"/>
        <v>0</v>
      </c>
      <c r="AL147" s="5684">
        <f t="shared" si="893"/>
        <v>0</v>
      </c>
      <c r="AM147" s="5684">
        <f t="shared" si="893"/>
        <v>0</v>
      </c>
      <c r="AN147" s="5684">
        <f t="shared" si="893"/>
        <v>0</v>
      </c>
      <c r="AO147" s="5684">
        <f t="shared" si="893"/>
        <v>0</v>
      </c>
      <c r="AP147" s="5684">
        <f t="shared" si="893"/>
        <v>0</v>
      </c>
      <c r="AQ147" s="5684">
        <f t="shared" si="893"/>
        <v>0</v>
      </c>
      <c r="AR147" s="5684">
        <f t="shared" si="893"/>
        <v>0</v>
      </c>
      <c r="AS147" s="5684">
        <f t="shared" si="893"/>
        <v>0</v>
      </c>
      <c r="AT147" s="5684">
        <f t="shared" si="893"/>
        <v>0</v>
      </c>
      <c r="AU147" s="5684">
        <f t="shared" si="893"/>
        <v>0</v>
      </c>
      <c r="AV147" s="5684">
        <f t="shared" si="893"/>
        <v>0</v>
      </c>
      <c r="AW147" s="5684">
        <f t="shared" si="893"/>
        <v>0</v>
      </c>
      <c r="AX147" s="5684">
        <f t="shared" si="893"/>
        <v>0</v>
      </c>
      <c r="AY147" s="5684">
        <f t="shared" si="893"/>
        <v>0</v>
      </c>
      <c r="AZ147" s="5684">
        <f t="shared" si="893"/>
        <v>0</v>
      </c>
      <c r="BA147" s="5685">
        <f t="shared" si="858"/>
        <v>-156</v>
      </c>
      <c r="BB147" s="2159"/>
      <c r="BC147" s="156" t="s">
        <v>181</v>
      </c>
      <c r="BD147" s="840">
        <f t="shared" ref="BD147:BP147" si="894">SUM(BD142:BD146)</f>
        <v>0</v>
      </c>
      <c r="BE147" s="841">
        <f t="shared" si="894"/>
        <v>0</v>
      </c>
      <c r="BF147" s="841">
        <f t="shared" si="894"/>
        <v>0</v>
      </c>
      <c r="BG147" s="841">
        <f t="shared" si="894"/>
        <v>0</v>
      </c>
      <c r="BH147" s="841">
        <f t="shared" si="894"/>
        <v>0</v>
      </c>
      <c r="BI147" s="841">
        <f t="shared" si="894"/>
        <v>0</v>
      </c>
      <c r="BJ147" s="841">
        <f t="shared" si="894"/>
        <v>0</v>
      </c>
      <c r="BK147" s="841">
        <f t="shared" si="894"/>
        <v>0</v>
      </c>
      <c r="BL147" s="841">
        <f t="shared" si="894"/>
        <v>0</v>
      </c>
      <c r="BM147" s="841">
        <f t="shared" si="894"/>
        <v>0</v>
      </c>
      <c r="BN147" s="841">
        <f t="shared" si="894"/>
        <v>0</v>
      </c>
      <c r="BO147" s="841">
        <f t="shared" si="894"/>
        <v>0</v>
      </c>
      <c r="BP147" s="841">
        <f t="shared" si="894"/>
        <v>0</v>
      </c>
      <c r="BQ147" s="842">
        <f t="shared" si="859"/>
        <v>0</v>
      </c>
      <c r="BR147" s="841">
        <f t="shared" ref="BR147:CR147" si="895">SUM(BR142:BR146)</f>
        <v>0</v>
      </c>
      <c r="BS147" s="841">
        <f t="shared" si="895"/>
        <v>0</v>
      </c>
      <c r="BT147" s="841">
        <f t="shared" si="895"/>
        <v>0</v>
      </c>
      <c r="BU147" s="841">
        <f t="shared" si="895"/>
        <v>0</v>
      </c>
      <c r="BV147" s="841">
        <f t="shared" si="895"/>
        <v>0</v>
      </c>
      <c r="BW147" s="841">
        <f t="shared" si="895"/>
        <v>0</v>
      </c>
      <c r="BX147" s="841">
        <f t="shared" si="895"/>
        <v>0</v>
      </c>
      <c r="BY147" s="841">
        <f t="shared" si="895"/>
        <v>0</v>
      </c>
      <c r="BZ147" s="2030">
        <f t="shared" si="895"/>
        <v>0</v>
      </c>
      <c r="CA147" s="841">
        <f t="shared" si="895"/>
        <v>0</v>
      </c>
      <c r="CB147" s="841">
        <f t="shared" si="895"/>
        <v>0</v>
      </c>
      <c r="CC147" s="841">
        <f t="shared" si="895"/>
        <v>0</v>
      </c>
      <c r="CD147" s="841">
        <f t="shared" si="895"/>
        <v>0</v>
      </c>
      <c r="CE147" s="5686">
        <f t="shared" si="895"/>
        <v>0</v>
      </c>
      <c r="CF147" s="840">
        <f t="shared" si="895"/>
        <v>0</v>
      </c>
      <c r="CG147" s="841">
        <f t="shared" si="895"/>
        <v>0</v>
      </c>
      <c r="CH147" s="841">
        <f t="shared" si="895"/>
        <v>0</v>
      </c>
      <c r="CI147" s="841">
        <f t="shared" si="895"/>
        <v>0</v>
      </c>
      <c r="CJ147" s="841">
        <f t="shared" si="895"/>
        <v>0</v>
      </c>
      <c r="CK147" s="841">
        <f t="shared" si="895"/>
        <v>0</v>
      </c>
      <c r="CL147" s="841">
        <f t="shared" si="895"/>
        <v>0</v>
      </c>
      <c r="CM147" s="841">
        <f t="shared" si="895"/>
        <v>0</v>
      </c>
      <c r="CN147" s="841">
        <f t="shared" si="895"/>
        <v>0</v>
      </c>
      <c r="CO147" s="841">
        <f t="shared" si="895"/>
        <v>0</v>
      </c>
      <c r="CP147" s="841">
        <f t="shared" si="895"/>
        <v>0</v>
      </c>
      <c r="CQ147" s="841">
        <f t="shared" si="895"/>
        <v>0</v>
      </c>
      <c r="CR147" s="841">
        <f t="shared" si="895"/>
        <v>0</v>
      </c>
      <c r="CS147" s="842">
        <f t="shared" si="861"/>
        <v>0</v>
      </c>
      <c r="CT147" s="841">
        <f t="shared" ref="CT147:DT147" si="896">SUM(CT142:CT146)</f>
        <v>0</v>
      </c>
      <c r="CU147" s="841">
        <f t="shared" si="896"/>
        <v>0</v>
      </c>
      <c r="CV147" s="841">
        <f t="shared" si="896"/>
        <v>0</v>
      </c>
      <c r="CW147" s="841">
        <f t="shared" si="896"/>
        <v>0</v>
      </c>
      <c r="CX147" s="841">
        <f t="shared" si="896"/>
        <v>0</v>
      </c>
      <c r="CY147" s="841">
        <f t="shared" si="896"/>
        <v>0</v>
      </c>
      <c r="CZ147" s="841">
        <f t="shared" si="896"/>
        <v>0</v>
      </c>
      <c r="DA147" s="841">
        <f t="shared" si="896"/>
        <v>0</v>
      </c>
      <c r="DB147" s="2030">
        <f t="shared" si="896"/>
        <v>0</v>
      </c>
      <c r="DC147" s="841">
        <f t="shared" si="896"/>
        <v>0</v>
      </c>
      <c r="DD147" s="841">
        <f t="shared" si="896"/>
        <v>0</v>
      </c>
      <c r="DE147" s="841">
        <f t="shared" si="896"/>
        <v>0</v>
      </c>
      <c r="DF147" s="841">
        <f t="shared" si="896"/>
        <v>0</v>
      </c>
      <c r="DG147" s="5686">
        <f t="shared" si="896"/>
        <v>0</v>
      </c>
      <c r="DH147" s="840">
        <f t="shared" si="896"/>
        <v>0</v>
      </c>
      <c r="DI147" s="841">
        <f t="shared" si="896"/>
        <v>0</v>
      </c>
      <c r="DJ147" s="841">
        <f t="shared" si="896"/>
        <v>0</v>
      </c>
      <c r="DK147" s="841">
        <f t="shared" si="896"/>
        <v>0</v>
      </c>
      <c r="DL147" s="841">
        <f t="shared" si="896"/>
        <v>0</v>
      </c>
      <c r="DM147" s="841">
        <f t="shared" si="896"/>
        <v>0</v>
      </c>
      <c r="DN147" s="841">
        <f t="shared" si="896"/>
        <v>0</v>
      </c>
      <c r="DO147" s="841">
        <f t="shared" si="896"/>
        <v>0</v>
      </c>
      <c r="DP147" s="841">
        <f t="shared" si="896"/>
        <v>0</v>
      </c>
      <c r="DQ147" s="841">
        <f t="shared" si="896"/>
        <v>0</v>
      </c>
      <c r="DR147" s="841">
        <f t="shared" si="896"/>
        <v>0</v>
      </c>
      <c r="DS147" s="841">
        <f t="shared" si="896"/>
        <v>0</v>
      </c>
      <c r="DT147" s="841">
        <f t="shared" si="896"/>
        <v>0</v>
      </c>
      <c r="DU147" s="842">
        <f t="shared" si="891"/>
        <v>0</v>
      </c>
      <c r="DV147" s="841">
        <f t="shared" ref="DV147:EI147" si="897">SUM(DV142:DV146)</f>
        <v>0</v>
      </c>
      <c r="DW147" s="841">
        <f t="shared" si="897"/>
        <v>0</v>
      </c>
      <c r="DX147" s="841">
        <f t="shared" si="897"/>
        <v>0</v>
      </c>
      <c r="DY147" s="841">
        <f t="shared" si="897"/>
        <v>0</v>
      </c>
      <c r="DZ147" s="841">
        <f t="shared" si="897"/>
        <v>0</v>
      </c>
      <c r="EA147" s="841">
        <f t="shared" si="897"/>
        <v>0</v>
      </c>
      <c r="EB147" s="841">
        <f t="shared" si="897"/>
        <v>0</v>
      </c>
      <c r="EC147" s="841">
        <f t="shared" si="897"/>
        <v>0</v>
      </c>
      <c r="ED147" s="2030">
        <f t="shared" si="897"/>
        <v>0</v>
      </c>
      <c r="EE147" s="841">
        <f t="shared" si="897"/>
        <v>0</v>
      </c>
      <c r="EF147" s="841">
        <f t="shared" si="897"/>
        <v>0</v>
      </c>
      <c r="EG147" s="841">
        <f t="shared" si="897"/>
        <v>0</v>
      </c>
      <c r="EH147" s="841">
        <f t="shared" si="897"/>
        <v>0</v>
      </c>
      <c r="EI147" s="5686">
        <f t="shared" si="897"/>
        <v>0</v>
      </c>
      <c r="EJ147" s="142" t="s">
        <v>106</v>
      </c>
      <c r="EK147" s="846">
        <f t="shared" ref="EK147:EU147" si="898">SUM(EK142:EK146)</f>
        <v>0</v>
      </c>
      <c r="EL147" s="847">
        <f t="shared" si="898"/>
        <v>0</v>
      </c>
      <c r="EM147" s="847">
        <f t="shared" si="898"/>
        <v>0</v>
      </c>
      <c r="EN147" s="848">
        <f t="shared" si="898"/>
        <v>0</v>
      </c>
      <c r="EO147" s="846">
        <f t="shared" si="898"/>
        <v>0</v>
      </c>
      <c r="EP147" s="847">
        <f t="shared" si="898"/>
        <v>0</v>
      </c>
      <c r="EQ147" s="847">
        <f t="shared" si="898"/>
        <v>0</v>
      </c>
      <c r="ER147" s="848">
        <f t="shared" si="898"/>
        <v>0</v>
      </c>
      <c r="ES147" s="846">
        <f t="shared" si="898"/>
        <v>0</v>
      </c>
      <c r="ET147" s="847">
        <f t="shared" si="898"/>
        <v>0</v>
      </c>
      <c r="EU147" s="848">
        <f t="shared" si="898"/>
        <v>0</v>
      </c>
      <c r="EV147" s="849">
        <f t="shared" si="868"/>
        <v>0</v>
      </c>
      <c r="EW147" s="846">
        <f t="shared" ref="EW147:FC147" si="899">SUM(EW142:EW146)</f>
        <v>0</v>
      </c>
      <c r="EX147" s="847">
        <f t="shared" si="899"/>
        <v>0</v>
      </c>
      <c r="EY147" s="848">
        <f t="shared" si="899"/>
        <v>0</v>
      </c>
      <c r="EZ147" s="846">
        <f t="shared" si="899"/>
        <v>0</v>
      </c>
      <c r="FA147" s="847">
        <f t="shared" si="899"/>
        <v>0</v>
      </c>
      <c r="FB147" s="847">
        <f t="shared" si="899"/>
        <v>0</v>
      </c>
      <c r="FC147" s="848">
        <f t="shared" si="899"/>
        <v>0</v>
      </c>
      <c r="FD147" s="850">
        <f t="shared" si="870"/>
        <v>0</v>
      </c>
      <c r="FE147" s="851">
        <f t="shared" si="871"/>
        <v>0</v>
      </c>
      <c r="FF147" s="851">
        <f t="shared" si="872"/>
        <v>0</v>
      </c>
      <c r="FG147" s="849">
        <f t="shared" si="873"/>
        <v>0</v>
      </c>
      <c r="FI147" s="5651"/>
      <c r="FJ147" s="5651"/>
      <c r="FK147" s="846">
        <f>SUM(FK142:FK146)</f>
        <v>0</v>
      </c>
      <c r="FL147" s="847">
        <f t="shared" ref="FL147:FM147" si="900">SUM(FL144:FL146)</f>
        <v>0</v>
      </c>
      <c r="FM147" s="847">
        <f t="shared" si="900"/>
        <v>0</v>
      </c>
      <c r="FN147" s="848">
        <f>SUM(FN142:FN146)</f>
        <v>0</v>
      </c>
      <c r="FO147" s="846">
        <f>SUM(FO142:FO146)</f>
        <v>0</v>
      </c>
      <c r="FP147" s="847">
        <f t="shared" ref="FP147:FQ147" si="901">SUM(FP144:FP146)</f>
        <v>0</v>
      </c>
      <c r="FQ147" s="847">
        <f t="shared" si="901"/>
        <v>0</v>
      </c>
      <c r="FR147" s="848">
        <f>SUM(FR142:FR146)</f>
        <v>0</v>
      </c>
    </row>
    <row r="148" spans="1:174" ht="48" customHeight="1" thickBot="1">
      <c r="A148" s="6311" t="s">
        <v>55</v>
      </c>
      <c r="B148" s="6312"/>
      <c r="C148" s="6312"/>
      <c r="D148" s="6312"/>
      <c r="E148" s="6312"/>
      <c r="F148" s="6312"/>
      <c r="G148" s="6312"/>
      <c r="H148" s="6312"/>
      <c r="I148" s="6312"/>
      <c r="J148" s="6313"/>
      <c r="K148" s="114">
        <v>10</v>
      </c>
      <c r="L148" s="148"/>
      <c r="M148" s="148"/>
      <c r="N148" s="148"/>
      <c r="O148" s="149"/>
      <c r="P148" s="149"/>
      <c r="Q148" s="149"/>
      <c r="R148" s="148"/>
      <c r="S148" s="148"/>
      <c r="T148" s="148"/>
      <c r="U148" s="148"/>
      <c r="V148" s="148"/>
      <c r="W148" s="148"/>
      <c r="X148" s="148"/>
      <c r="Y148" s="148"/>
      <c r="Z148" s="149"/>
      <c r="AA148" s="149"/>
      <c r="AB148" s="149"/>
      <c r="AC148" s="148"/>
      <c r="AD148" s="148"/>
      <c r="AE148" s="148"/>
      <c r="AF148" s="2163"/>
      <c r="AG148" s="148"/>
      <c r="AH148" s="151"/>
      <c r="AI148" s="148"/>
      <c r="AJ148" s="148"/>
      <c r="AK148" s="148"/>
      <c r="AL148" s="148"/>
      <c r="AM148" s="2163"/>
      <c r="AN148" s="151"/>
      <c r="AO148" s="151"/>
      <c r="AP148" s="151"/>
      <c r="AQ148" s="151"/>
      <c r="AR148" s="151"/>
      <c r="AS148" s="2164"/>
      <c r="AT148" s="148"/>
      <c r="AU148" s="148"/>
      <c r="AV148" s="148"/>
      <c r="AW148" s="148"/>
      <c r="AX148" s="148"/>
      <c r="AY148" s="2164"/>
      <c r="AZ148" s="148"/>
      <c r="BA148" s="148"/>
      <c r="BB148" s="2165"/>
      <c r="BC148" s="1996"/>
      <c r="BD148" s="5653">
        <f>_xlfn.XLOOKUP(B143,التشكيل_القديم!$M$5:$M$39,التشكيل_القديم!$L$5:$L$39,0,0)</f>
        <v>11</v>
      </c>
      <c r="BE148" s="6200" t="str">
        <f>"(3)             "&amp; "عضو يسار الدائرة  /  "  &amp;B143</f>
        <v>(3)             عضو يسار الدائرة  /  محمد مجدي حسن توفيق مفتاح</v>
      </c>
      <c r="BF148" s="6200"/>
      <c r="BG148" s="6200"/>
      <c r="BH148" s="6200"/>
      <c r="BI148" s="6200"/>
      <c r="BJ148" s="6200"/>
      <c r="BK148" s="6200"/>
      <c r="BL148" s="6200"/>
      <c r="BM148" s="6200"/>
      <c r="BN148" s="6200"/>
      <c r="BO148" s="6200"/>
      <c r="BP148" s="6200"/>
      <c r="BQ148" s="6200"/>
      <c r="BR148" s="6200"/>
      <c r="BS148" s="6200"/>
      <c r="BT148" s="6200"/>
      <c r="BU148" s="6200"/>
      <c r="BV148" s="6200"/>
      <c r="BW148" s="6200"/>
      <c r="BX148" s="6200"/>
      <c r="BY148" s="6200"/>
      <c r="BZ148" s="6200"/>
      <c r="CA148" s="6200"/>
      <c r="CB148" s="6200"/>
      <c r="CC148" s="6200"/>
      <c r="CD148" s="6200"/>
      <c r="CE148" s="6201"/>
      <c r="CF148" s="5687">
        <f>_xlfn.XLOOKUP(B144,التشكيل_القديم!$M$5:$M$39,التشكيل_القديم!$L$5:$L$39,0,0)</f>
        <v>0</v>
      </c>
      <c r="CG148" s="6369" t="str">
        <f>IF(B144&lt;&gt;"", "(4)             "&amp; "عضو يسار اليسار  الدائرة  /  "  &amp;B144,"لا يوجد عضو رابع")</f>
        <v>لا يوجد عضو رابع</v>
      </c>
      <c r="CH148" s="6200"/>
      <c r="CI148" s="6200"/>
      <c r="CJ148" s="6200"/>
      <c r="CK148" s="6200"/>
      <c r="CL148" s="6200"/>
      <c r="CM148" s="6200"/>
      <c r="CN148" s="6200"/>
      <c r="CO148" s="6200"/>
      <c r="CP148" s="6200"/>
      <c r="CQ148" s="6200"/>
      <c r="CR148" s="6200"/>
      <c r="CS148" s="6200"/>
      <c r="CT148" s="6200"/>
      <c r="CU148" s="6200"/>
      <c r="CV148" s="6200"/>
      <c r="CW148" s="6200"/>
      <c r="CX148" s="6200"/>
      <c r="CY148" s="6200"/>
      <c r="CZ148" s="6200"/>
      <c r="DA148" s="6200"/>
      <c r="DB148" s="6200"/>
      <c r="DC148" s="6200"/>
      <c r="DD148" s="6200"/>
      <c r="DE148" s="6200"/>
      <c r="DF148" s="6200"/>
      <c r="DG148" s="6201"/>
      <c r="DH148" s="5687">
        <f>_xlfn.XLOOKUP(B146,التشكيل_القديم!$M$5:$M$39,التشكيل_القديم!$L$5:$L$39,0,0)</f>
        <v>0</v>
      </c>
      <c r="DI148" s="6200" t="str">
        <f xml:space="preserve"> IF(B146&lt;&gt;"","(6)             "&amp;"عضو يسار يسار يسار اليسار  الدائرة  /  "  &amp;B146,"لا يوجد عضو سادس")</f>
        <v>لا يوجد عضو سادس</v>
      </c>
      <c r="DJ148" s="6200"/>
      <c r="DK148" s="6200"/>
      <c r="DL148" s="6200"/>
      <c r="DM148" s="6200"/>
      <c r="DN148" s="6200"/>
      <c r="DO148" s="6200"/>
      <c r="DP148" s="6200"/>
      <c r="DQ148" s="6200"/>
      <c r="DR148" s="6200"/>
      <c r="DS148" s="6200"/>
      <c r="DT148" s="6200"/>
      <c r="DU148" s="6200"/>
      <c r="DV148" s="6200"/>
      <c r="DW148" s="6200"/>
      <c r="DX148" s="6200"/>
      <c r="DY148" s="6200"/>
      <c r="DZ148" s="6200"/>
      <c r="EA148" s="6200"/>
      <c r="EB148" s="6200"/>
      <c r="EC148" s="6200"/>
      <c r="ED148" s="6200"/>
      <c r="EE148" s="6200"/>
      <c r="EF148" s="6200"/>
      <c r="EG148" s="6200"/>
      <c r="EH148" s="6200"/>
      <c r="EI148" s="6201"/>
      <c r="EJ148" s="162"/>
      <c r="EK148" s="6348" t="s">
        <v>23</v>
      </c>
      <c r="EL148" s="6349"/>
      <c r="EM148" s="6349"/>
      <c r="EN148" s="6350"/>
      <c r="EO148" s="6370" t="s">
        <v>33</v>
      </c>
      <c r="EP148" s="6370"/>
      <c r="EQ148" s="6370"/>
      <c r="ER148" s="6371"/>
      <c r="ES148" s="6351" t="s">
        <v>184</v>
      </c>
      <c r="ET148" s="6352"/>
      <c r="EU148" s="6352"/>
      <c r="EV148" s="6353"/>
      <c r="EW148" s="6366" t="s">
        <v>185</v>
      </c>
      <c r="EX148" s="6367"/>
      <c r="EY148" s="6367"/>
      <c r="EZ148" s="6368"/>
      <c r="FA148" s="6354" t="s">
        <v>200</v>
      </c>
      <c r="FB148" s="6355"/>
      <c r="FC148" s="6355"/>
      <c r="FD148" s="6356"/>
      <c r="FE148" s="6338" t="s">
        <v>597</v>
      </c>
      <c r="FF148" s="6339"/>
      <c r="FG148" s="6339"/>
      <c r="FH148" s="6340"/>
      <c r="FI148" s="852" t="s">
        <v>205</v>
      </c>
      <c r="FJ148" s="838" t="s">
        <v>190</v>
      </c>
      <c r="FK148" s="838" t="s">
        <v>203</v>
      </c>
      <c r="FL148" s="838" t="s">
        <v>204</v>
      </c>
      <c r="FM148" s="839" t="s">
        <v>116</v>
      </c>
    </row>
    <row r="149" spans="1:174" ht="48" customHeight="1" thickBot="1">
      <c r="A149" s="6202" t="str">
        <f>IF(AND(FH142="ok",FH143="ok",FH144="ok",FH145="ok",FH146="ok", H149 &lt;&gt;"فارغ"),"ok","wrong")</f>
        <v>wrong</v>
      </c>
      <c r="B149" s="6203"/>
      <c r="C149" s="6203"/>
      <c r="D149" s="6203"/>
      <c r="E149" s="6203"/>
      <c r="F149" s="6203"/>
      <c r="G149" s="6204"/>
      <c r="H149" s="6208" t="str">
        <f>IF(Z147=0,"فارغ","")</f>
        <v/>
      </c>
      <c r="I149" s="6209"/>
      <c r="J149" s="6209"/>
      <c r="K149" s="6209"/>
      <c r="L149" s="5677" t="str">
        <f>الاعدادات!$D$6</f>
        <v>2022 وما قبلها</v>
      </c>
      <c r="M149" s="149"/>
      <c r="N149" s="149"/>
      <c r="O149" s="149"/>
      <c r="P149" s="149"/>
      <c r="Q149" s="149"/>
      <c r="R149" s="148"/>
      <c r="S149" s="148"/>
      <c r="T149" s="148"/>
      <c r="U149" s="148"/>
      <c r="V149" s="148"/>
      <c r="W149" s="148"/>
      <c r="X149" s="148"/>
      <c r="Y149" s="148"/>
      <c r="Z149" s="2166"/>
      <c r="AA149" s="148"/>
      <c r="AB149" s="148"/>
      <c r="AC149" s="148"/>
      <c r="AD149" s="148"/>
      <c r="AE149" s="148"/>
      <c r="AF149" s="2163"/>
      <c r="AG149" s="148"/>
      <c r="AH149" s="151"/>
      <c r="AI149" s="148"/>
      <c r="AJ149" s="148"/>
      <c r="AK149" s="148"/>
      <c r="AL149" s="148"/>
      <c r="AM149" s="2163"/>
      <c r="AN149" s="151"/>
      <c r="AO149" s="151"/>
      <c r="AP149" s="151"/>
      <c r="AQ149" s="151"/>
      <c r="AR149" s="151"/>
      <c r="AS149" s="2164"/>
      <c r="AT149" s="148"/>
      <c r="AU149" s="148"/>
      <c r="AV149" s="148"/>
      <c r="AW149" s="148"/>
      <c r="AX149" s="148"/>
      <c r="AY149" s="2164"/>
      <c r="AZ149" s="148"/>
      <c r="BA149" s="148"/>
      <c r="BB149" s="2165"/>
      <c r="BC149" s="5683" t="str">
        <f>الاعدادات!$D$6</f>
        <v>2022 وما قبلها</v>
      </c>
      <c r="BD149" s="76"/>
      <c r="BE149" s="83"/>
      <c r="BF149" s="83"/>
      <c r="BG149" s="84"/>
      <c r="BH149" s="84"/>
      <c r="BI149" s="84"/>
      <c r="BJ149" s="85"/>
      <c r="BK149" s="86"/>
      <c r="BL149" s="87"/>
      <c r="BM149" s="87"/>
      <c r="BN149" s="88"/>
      <c r="BO149" s="88"/>
      <c r="BP149" s="89"/>
      <c r="BQ149" s="77">
        <f t="shared" ref="BQ149:BQ154" si="902">BP149+BO149+BN149+BM149+BL149+BK149+BJ149+BI149+BH149+BG149+BF149+BE149+BD149</f>
        <v>0</v>
      </c>
      <c r="BR149" s="90"/>
      <c r="BS149" s="91"/>
      <c r="BT149" s="92"/>
      <c r="BU149" s="93"/>
      <c r="BV149" s="94"/>
      <c r="BW149" s="95"/>
      <c r="BX149" s="96"/>
      <c r="BY149" s="97"/>
      <c r="BZ149" s="98"/>
      <c r="CA149" s="99"/>
      <c r="CB149" s="79">
        <f t="shared" ref="CB149:CB153" si="903">CA149+BZ149+BY149+BX149+BW149+BV149+BU149+BT149+BS149+BR149+BQ149</f>
        <v>0</v>
      </c>
      <c r="CC149" s="80"/>
      <c r="CD149" s="78"/>
      <c r="CE149" s="102"/>
      <c r="CF149" s="82"/>
      <c r="CG149" s="83"/>
      <c r="CH149" s="83"/>
      <c r="CI149" s="84"/>
      <c r="CJ149" s="84"/>
      <c r="CK149" s="84"/>
      <c r="CL149" s="85"/>
      <c r="CM149" s="86"/>
      <c r="CN149" s="87"/>
      <c r="CO149" s="87"/>
      <c r="CP149" s="88"/>
      <c r="CQ149" s="88"/>
      <c r="CR149" s="89"/>
      <c r="CS149" s="77">
        <f t="shared" ref="CS149:CS154" si="904">CR149+CQ149+CP149+CO149+CN149+CM149+CL149+CK149+CJ149+CI149+CH149+CG149+CF149</f>
        <v>0</v>
      </c>
      <c r="CT149" s="90"/>
      <c r="CU149" s="168"/>
      <c r="CV149" s="92"/>
      <c r="CW149" s="93"/>
      <c r="CX149" s="94"/>
      <c r="CY149" s="95"/>
      <c r="CZ149" s="96"/>
      <c r="DA149" s="97"/>
      <c r="DB149" s="98"/>
      <c r="DC149" s="99"/>
      <c r="DD149" s="79">
        <f t="shared" ref="DD149:DD153" si="905">SUM(CS149:DC149)</f>
        <v>0</v>
      </c>
      <c r="DE149" s="80"/>
      <c r="DF149" s="78"/>
      <c r="DG149" s="102"/>
      <c r="DH149" s="82"/>
      <c r="DI149" s="83"/>
      <c r="DJ149" s="83"/>
      <c r="DK149" s="84"/>
      <c r="DL149" s="84"/>
      <c r="DM149" s="84"/>
      <c r="DN149" s="85"/>
      <c r="DO149" s="86"/>
      <c r="DP149" s="87"/>
      <c r="DQ149" s="87"/>
      <c r="DR149" s="88"/>
      <c r="DS149" s="88"/>
      <c r="DT149" s="89"/>
      <c r="DU149" s="77">
        <f t="shared" ref="DU149:DU154" si="906">DT149+DS149+DR149+DQ149+DP149+DO149+DN149+DM149+DL149+DK149+DJ149+DI149+DH149</f>
        <v>0</v>
      </c>
      <c r="DV149" s="90"/>
      <c r="DW149" s="168"/>
      <c r="DX149" s="92"/>
      <c r="DY149" s="93"/>
      <c r="DZ149" s="94"/>
      <c r="EA149" s="95"/>
      <c r="EB149" s="96"/>
      <c r="EC149" s="97"/>
      <c r="ED149" s="98"/>
      <c r="EE149" s="99"/>
      <c r="EF149" s="79">
        <f t="shared" ref="EF149:EF153" si="907">SUM(DU149:EE149)</f>
        <v>0</v>
      </c>
      <c r="EG149" s="80"/>
      <c r="EH149" s="78"/>
      <c r="EI149" s="102"/>
      <c r="EJ149" s="162" t="s">
        <v>163</v>
      </c>
      <c r="EK149" s="838" t="s">
        <v>190</v>
      </c>
      <c r="EL149" s="838" t="s">
        <v>203</v>
      </c>
      <c r="EM149" s="838" t="s">
        <v>204</v>
      </c>
      <c r="EN149" s="839" t="s">
        <v>116</v>
      </c>
      <c r="EO149" s="838" t="s">
        <v>190</v>
      </c>
      <c r="EP149" s="838" t="s">
        <v>203</v>
      </c>
      <c r="EQ149" s="838" t="s">
        <v>204</v>
      </c>
      <c r="ER149" s="839" t="s">
        <v>116</v>
      </c>
      <c r="ES149" s="838" t="s">
        <v>190</v>
      </c>
      <c r="ET149" s="838" t="s">
        <v>203</v>
      </c>
      <c r="EU149" s="838" t="s">
        <v>204</v>
      </c>
      <c r="EV149" s="839" t="s">
        <v>116</v>
      </c>
      <c r="EW149" s="838" t="s">
        <v>190</v>
      </c>
      <c r="EX149" s="838" t="s">
        <v>203</v>
      </c>
      <c r="EY149" s="838" t="s">
        <v>204</v>
      </c>
      <c r="EZ149" s="839" t="s">
        <v>116</v>
      </c>
      <c r="FA149" s="838" t="s">
        <v>190</v>
      </c>
      <c r="FB149" s="838" t="s">
        <v>203</v>
      </c>
      <c r="FC149" s="838" t="s">
        <v>204</v>
      </c>
      <c r="FD149" s="839" t="s">
        <v>116</v>
      </c>
      <c r="FE149" s="838" t="s">
        <v>190</v>
      </c>
      <c r="FF149" s="838" t="s">
        <v>203</v>
      </c>
      <c r="FG149" s="838" t="s">
        <v>204</v>
      </c>
      <c r="FH149" s="839" t="s">
        <v>116</v>
      </c>
      <c r="FI149" s="836" t="s">
        <v>23</v>
      </c>
      <c r="FJ149" s="166">
        <f>EK154</f>
        <v>0</v>
      </c>
      <c r="FK149" s="166">
        <f>EL154</f>
        <v>0</v>
      </c>
      <c r="FL149" s="166">
        <f t="shared" ref="FL149" si="908">EM154</f>
        <v>0</v>
      </c>
      <c r="FM149" s="166">
        <f t="shared" ref="FM149" si="909">EN154</f>
        <v>0</v>
      </c>
    </row>
    <row r="150" spans="1:174" ht="48" customHeight="1" thickBot="1">
      <c r="A150" s="6205"/>
      <c r="B150" s="6206"/>
      <c r="C150" s="6206"/>
      <c r="D150" s="6206"/>
      <c r="E150" s="6206"/>
      <c r="F150" s="6206"/>
      <c r="G150" s="6207"/>
      <c r="H150" s="6208"/>
      <c r="I150" s="6209"/>
      <c r="J150" s="6209"/>
      <c r="K150" s="6209"/>
      <c r="L150" s="5675">
        <f>الاعدادات!$D$7</f>
        <v>2023</v>
      </c>
      <c r="M150" s="148"/>
      <c r="N150" s="148"/>
      <c r="O150" s="148"/>
      <c r="P150" s="148"/>
      <c r="Q150" s="148"/>
      <c r="R150" s="148"/>
      <c r="S150" s="148"/>
      <c r="T150" s="148"/>
      <c r="U150" s="148"/>
      <c r="V150" s="148"/>
      <c r="W150" s="148"/>
      <c r="X150" s="148"/>
      <c r="Y150" s="148"/>
      <c r="Z150" s="2166"/>
      <c r="AA150" s="148"/>
      <c r="AB150" s="148"/>
      <c r="AC150" s="148"/>
      <c r="AD150" s="148"/>
      <c r="AE150" s="148"/>
      <c r="AF150" s="2163"/>
      <c r="AG150" s="148"/>
      <c r="AH150" s="151"/>
      <c r="AI150" s="148"/>
      <c r="AJ150" s="148"/>
      <c r="AK150" s="148"/>
      <c r="AL150" s="148"/>
      <c r="AM150" s="2163"/>
      <c r="AN150" s="151"/>
      <c r="AO150" s="151"/>
      <c r="AP150" s="151"/>
      <c r="AQ150" s="151"/>
      <c r="AR150" s="151"/>
      <c r="AS150" s="2164"/>
      <c r="AT150" s="148"/>
      <c r="AU150" s="148"/>
      <c r="AV150" s="148"/>
      <c r="AW150" s="148"/>
      <c r="AX150" s="148"/>
      <c r="AY150" s="2164"/>
      <c r="AZ150" s="148"/>
      <c r="BA150" s="148"/>
      <c r="BB150" s="2165"/>
      <c r="BC150" s="5683">
        <f>الاعدادات!$D$7</f>
        <v>2023</v>
      </c>
      <c r="BD150" s="82"/>
      <c r="BE150" s="83"/>
      <c r="BF150" s="83"/>
      <c r="BG150" s="84"/>
      <c r="BH150" s="84"/>
      <c r="BI150" s="84"/>
      <c r="BJ150" s="85"/>
      <c r="BK150" s="86"/>
      <c r="BL150" s="87"/>
      <c r="BM150" s="87"/>
      <c r="BN150" s="88"/>
      <c r="BO150" s="88"/>
      <c r="BP150" s="89"/>
      <c r="BQ150" s="77">
        <f t="shared" si="902"/>
        <v>0</v>
      </c>
      <c r="BR150" s="90"/>
      <c r="BS150" s="91"/>
      <c r="BT150" s="92"/>
      <c r="BU150" s="93"/>
      <c r="BV150" s="94"/>
      <c r="BW150" s="95"/>
      <c r="BX150" s="96"/>
      <c r="BY150" s="97"/>
      <c r="BZ150" s="98"/>
      <c r="CA150" s="99"/>
      <c r="CB150" s="79">
        <f t="shared" si="903"/>
        <v>0</v>
      </c>
      <c r="CC150" s="104"/>
      <c r="CD150" s="92"/>
      <c r="CE150" s="102"/>
      <c r="CF150" s="82"/>
      <c r="CG150" s="83"/>
      <c r="CH150" s="83"/>
      <c r="CI150" s="84"/>
      <c r="CJ150" s="84"/>
      <c r="CK150" s="84"/>
      <c r="CL150" s="85"/>
      <c r="CM150" s="86"/>
      <c r="CN150" s="87"/>
      <c r="CO150" s="87"/>
      <c r="CP150" s="88"/>
      <c r="CQ150" s="88"/>
      <c r="CR150" s="89"/>
      <c r="CS150" s="77">
        <f t="shared" si="904"/>
        <v>0</v>
      </c>
      <c r="CT150" s="90"/>
      <c r="CU150" s="168"/>
      <c r="CV150" s="92"/>
      <c r="CW150" s="93"/>
      <c r="CX150" s="94"/>
      <c r="CY150" s="95"/>
      <c r="CZ150" s="96"/>
      <c r="DA150" s="97"/>
      <c r="DB150" s="98"/>
      <c r="DC150" s="99"/>
      <c r="DD150" s="79">
        <f t="shared" si="905"/>
        <v>0</v>
      </c>
      <c r="DE150" s="104"/>
      <c r="DF150" s="92"/>
      <c r="DG150" s="102"/>
      <c r="DH150" s="82"/>
      <c r="DI150" s="83"/>
      <c r="DJ150" s="83"/>
      <c r="DK150" s="84"/>
      <c r="DL150" s="84"/>
      <c r="DM150" s="84"/>
      <c r="DN150" s="85"/>
      <c r="DO150" s="86"/>
      <c r="DP150" s="87"/>
      <c r="DQ150" s="87"/>
      <c r="DR150" s="88"/>
      <c r="DS150" s="88"/>
      <c r="DT150" s="89"/>
      <c r="DU150" s="77">
        <f t="shared" si="906"/>
        <v>0</v>
      </c>
      <c r="DV150" s="90"/>
      <c r="DW150" s="168"/>
      <c r="DX150" s="92"/>
      <c r="DY150" s="93"/>
      <c r="DZ150" s="94"/>
      <c r="EA150" s="95"/>
      <c r="EB150" s="96"/>
      <c r="EC150" s="97"/>
      <c r="ED150" s="98"/>
      <c r="EE150" s="99"/>
      <c r="EF150" s="79">
        <f t="shared" si="907"/>
        <v>0</v>
      </c>
      <c r="EG150" s="104"/>
      <c r="EH150" s="92"/>
      <c r="EI150" s="102"/>
      <c r="EJ150" s="5675" t="str">
        <f>الاعدادات!$D$6</f>
        <v>2022 وما قبلها</v>
      </c>
      <c r="EK150" s="163">
        <f t="shared" ref="EK150:EK154" si="910">BQ142</f>
        <v>0</v>
      </c>
      <c r="EL150" s="164">
        <f t="shared" ref="EL150:EL154" si="911">BR142</f>
        <v>0</v>
      </c>
      <c r="EM150" s="164">
        <f>BS142+BT142+BU142+BV142+BW142</f>
        <v>0</v>
      </c>
      <c r="EN150" s="165">
        <f>BX142+BY142+BZ142+CA142</f>
        <v>0</v>
      </c>
      <c r="EO150" s="166">
        <f t="shared" ref="EO150:EO154" si="912">CS142</f>
        <v>0</v>
      </c>
      <c r="EP150" s="164">
        <f t="shared" ref="EP150:EP154" si="913">CT142</f>
        <v>0</v>
      </c>
      <c r="EQ150" s="164">
        <f>CU142+CV142+CW142+CX142+CY142</f>
        <v>0</v>
      </c>
      <c r="ER150" s="165">
        <f>CZ142+DA142+DB142+DC142</f>
        <v>0</v>
      </c>
      <c r="ES150" s="166">
        <f t="shared" ref="ES150:ES154" si="914">BQ149</f>
        <v>0</v>
      </c>
      <c r="ET150" s="164">
        <f t="shared" ref="ET150:ET154" si="915">BR149</f>
        <v>0</v>
      </c>
      <c r="EU150" s="164">
        <f>BS149+BT149+BU149+BV149+BW149</f>
        <v>0</v>
      </c>
      <c r="EV150" s="165">
        <f>BX149+BY149+BZ149+CA149</f>
        <v>0</v>
      </c>
      <c r="EW150" s="166">
        <f t="shared" ref="EW150:EW154" si="916">CS149</f>
        <v>0</v>
      </c>
      <c r="EX150" s="164">
        <f t="shared" ref="EX150:EX154" si="917">CT149</f>
        <v>0</v>
      </c>
      <c r="EY150" s="164">
        <f>CU149+CV149+CW149+CX149+CY149</f>
        <v>0</v>
      </c>
      <c r="EZ150" s="167">
        <f>CZ149+DA149+DB149+DC149</f>
        <v>0</v>
      </c>
      <c r="FA150" s="166">
        <f t="shared" ref="FA150:FA154" si="918">DU142</f>
        <v>0</v>
      </c>
      <c r="FB150" s="164">
        <f t="shared" ref="FB150:FB154" si="919">DV142</f>
        <v>0</v>
      </c>
      <c r="FC150" s="164">
        <f>DW142+DX142+DY142+DZ142+EA142</f>
        <v>0</v>
      </c>
      <c r="FD150" s="167">
        <f>EB142+EC142+ED142+EE142</f>
        <v>0</v>
      </c>
      <c r="FE150" s="166">
        <f t="shared" ref="FE150:FE154" si="920">DU149</f>
        <v>0</v>
      </c>
      <c r="FF150" s="164">
        <f t="shared" ref="FF150:FF154" si="921">DV149</f>
        <v>0</v>
      </c>
      <c r="FG150" s="164">
        <f>DW149+DX149+DY149+DZ149+EA149</f>
        <v>0</v>
      </c>
      <c r="FH150" s="167">
        <f>EB149+EC149+ED149+EE149</f>
        <v>0</v>
      </c>
      <c r="FI150" s="837" t="s">
        <v>33</v>
      </c>
      <c r="FJ150" s="169">
        <f>EO154</f>
        <v>0</v>
      </c>
      <c r="FK150" s="169">
        <f t="shared" ref="FK150" si="922">EP154</f>
        <v>0</v>
      </c>
      <c r="FL150" s="169">
        <f t="shared" ref="FL150" si="923">EQ154</f>
        <v>0</v>
      </c>
      <c r="FM150" s="169">
        <f t="shared" ref="FM150" si="924">ER154</f>
        <v>0</v>
      </c>
    </row>
    <row r="151" spans="1:174" ht="48" customHeight="1" thickBot="1">
      <c r="A151" s="143"/>
      <c r="B151" s="157"/>
      <c r="C151" s="157"/>
      <c r="D151" s="157"/>
      <c r="E151" s="158"/>
      <c r="F151" s="158"/>
      <c r="G151" s="159"/>
      <c r="H151" s="144"/>
      <c r="I151" s="144"/>
      <c r="J151" s="145"/>
      <c r="K151" s="146"/>
      <c r="L151" s="5675">
        <f>الاعدادات!$D$8</f>
        <v>2024</v>
      </c>
      <c r="M151" s="148"/>
      <c r="N151" s="148"/>
      <c r="O151" s="148"/>
      <c r="P151" s="148"/>
      <c r="Q151" s="148"/>
      <c r="R151" s="148"/>
      <c r="S151" s="148"/>
      <c r="T151" s="148"/>
      <c r="U151" s="148"/>
      <c r="V151" s="148"/>
      <c r="W151" s="148"/>
      <c r="X151" s="148"/>
      <c r="Y151" s="148"/>
      <c r="Z151" s="2166"/>
      <c r="AA151" s="148"/>
      <c r="AB151" s="148"/>
      <c r="AC151" s="148"/>
      <c r="AD151" s="148"/>
      <c r="AE151" s="148"/>
      <c r="AF151" s="2163"/>
      <c r="AG151" s="148"/>
      <c r="AH151" s="151"/>
      <c r="AI151" s="148"/>
      <c r="AJ151" s="148"/>
      <c r="AK151" s="148"/>
      <c r="AL151" s="148"/>
      <c r="AM151" s="2163"/>
      <c r="AN151" s="151"/>
      <c r="AO151" s="151"/>
      <c r="AP151" s="151"/>
      <c r="AQ151" s="151"/>
      <c r="AR151" s="151"/>
      <c r="AS151" s="2164"/>
      <c r="AT151" s="148"/>
      <c r="AU151" s="148"/>
      <c r="AV151" s="148"/>
      <c r="AW151" s="148"/>
      <c r="AX151" s="148"/>
      <c r="AY151" s="2164"/>
      <c r="AZ151" s="148"/>
      <c r="BA151" s="148"/>
      <c r="BB151" s="2165"/>
      <c r="BC151" s="5683">
        <f>الاعدادات!$D$8</f>
        <v>2024</v>
      </c>
      <c r="BD151" s="82"/>
      <c r="BE151" s="83"/>
      <c r="BF151" s="83"/>
      <c r="BG151" s="84"/>
      <c r="BH151" s="84"/>
      <c r="BI151" s="84"/>
      <c r="BJ151" s="85"/>
      <c r="BK151" s="86"/>
      <c r="BL151" s="87"/>
      <c r="BM151" s="87"/>
      <c r="BN151" s="88"/>
      <c r="BO151" s="88"/>
      <c r="BP151" s="89"/>
      <c r="BQ151" s="77">
        <f t="shared" si="902"/>
        <v>0</v>
      </c>
      <c r="BR151" s="90"/>
      <c r="BS151" s="91"/>
      <c r="BT151" s="92"/>
      <c r="BU151" s="93"/>
      <c r="BV151" s="94"/>
      <c r="BW151" s="95"/>
      <c r="BX151" s="96"/>
      <c r="BY151" s="97"/>
      <c r="BZ151" s="98"/>
      <c r="CA151" s="99"/>
      <c r="CB151" s="79">
        <f t="shared" si="903"/>
        <v>0</v>
      </c>
      <c r="CC151" s="104"/>
      <c r="CD151" s="92"/>
      <c r="CE151" s="102"/>
      <c r="CF151" s="82"/>
      <c r="CG151" s="83"/>
      <c r="CH151" s="83"/>
      <c r="CI151" s="84"/>
      <c r="CJ151" s="84"/>
      <c r="CK151" s="84"/>
      <c r="CL151" s="85"/>
      <c r="CM151" s="86"/>
      <c r="CN151" s="87"/>
      <c r="CO151" s="87"/>
      <c r="CP151" s="88"/>
      <c r="CQ151" s="88"/>
      <c r="CR151" s="89"/>
      <c r="CS151" s="77">
        <f t="shared" si="904"/>
        <v>0</v>
      </c>
      <c r="CT151" s="90"/>
      <c r="CU151" s="168"/>
      <c r="CV151" s="92"/>
      <c r="CW151" s="93"/>
      <c r="CX151" s="94"/>
      <c r="CY151" s="95"/>
      <c r="CZ151" s="96"/>
      <c r="DA151" s="97"/>
      <c r="DB151" s="98"/>
      <c r="DC151" s="99"/>
      <c r="DD151" s="79">
        <f t="shared" si="905"/>
        <v>0</v>
      </c>
      <c r="DE151" s="104"/>
      <c r="DF151" s="92"/>
      <c r="DG151" s="102"/>
      <c r="DH151" s="82"/>
      <c r="DI151" s="83"/>
      <c r="DJ151" s="83"/>
      <c r="DK151" s="84"/>
      <c r="DL151" s="84"/>
      <c r="DM151" s="84"/>
      <c r="DN151" s="85"/>
      <c r="DO151" s="86"/>
      <c r="DP151" s="87"/>
      <c r="DQ151" s="87"/>
      <c r="DR151" s="88"/>
      <c r="DS151" s="88"/>
      <c r="DT151" s="89"/>
      <c r="DU151" s="77">
        <f t="shared" si="906"/>
        <v>0</v>
      </c>
      <c r="DV151" s="90"/>
      <c r="DW151" s="168"/>
      <c r="DX151" s="92"/>
      <c r="DY151" s="93"/>
      <c r="DZ151" s="94"/>
      <c r="EA151" s="95"/>
      <c r="EB151" s="96"/>
      <c r="EC151" s="97"/>
      <c r="ED151" s="98"/>
      <c r="EE151" s="99"/>
      <c r="EF151" s="79">
        <f t="shared" si="907"/>
        <v>0</v>
      </c>
      <c r="EG151" s="104"/>
      <c r="EH151" s="92"/>
      <c r="EI151" s="102"/>
      <c r="EJ151" s="5675">
        <f>الاعدادات!$D$7</f>
        <v>2023</v>
      </c>
      <c r="EK151" s="163">
        <f t="shared" si="910"/>
        <v>0</v>
      </c>
      <c r="EL151" s="164">
        <f t="shared" si="911"/>
        <v>0</v>
      </c>
      <c r="EM151" s="164">
        <f>BS143+BT143+BU143+BV143+BW143</f>
        <v>0</v>
      </c>
      <c r="EN151" s="165">
        <f>BX143+BY143+BZ143+CA143</f>
        <v>0</v>
      </c>
      <c r="EO151" s="166">
        <f t="shared" si="912"/>
        <v>0</v>
      </c>
      <c r="EP151" s="164">
        <f t="shared" si="913"/>
        <v>0</v>
      </c>
      <c r="EQ151" s="164">
        <f>CU143+CV143+CW143+CX143+CY143</f>
        <v>0</v>
      </c>
      <c r="ER151" s="165">
        <f>CZ143+DA143+DB143+DC143</f>
        <v>0</v>
      </c>
      <c r="ES151" s="166">
        <f t="shared" si="914"/>
        <v>0</v>
      </c>
      <c r="ET151" s="164">
        <f t="shared" si="915"/>
        <v>0</v>
      </c>
      <c r="EU151" s="164">
        <f>BS150+BT150+BU150+BV150+BW150</f>
        <v>0</v>
      </c>
      <c r="EV151" s="165">
        <f>BX150+BY150+BZ150+CA150</f>
        <v>0</v>
      </c>
      <c r="EW151" s="166">
        <f t="shared" si="916"/>
        <v>0</v>
      </c>
      <c r="EX151" s="164">
        <f t="shared" si="917"/>
        <v>0</v>
      </c>
      <c r="EY151" s="164">
        <f>CU150+CV150+CW150+CX150+CY150</f>
        <v>0</v>
      </c>
      <c r="EZ151" s="167">
        <f>CZ150+DA150+DB150+DC150</f>
        <v>0</v>
      </c>
      <c r="FA151" s="166">
        <f t="shared" si="918"/>
        <v>0</v>
      </c>
      <c r="FB151" s="164">
        <f t="shared" si="919"/>
        <v>0</v>
      </c>
      <c r="FC151" s="164">
        <f>DW143+DX143+DY143+DZ143+EA143</f>
        <v>0</v>
      </c>
      <c r="FD151" s="167">
        <f>EB143+EC143+ED143+EE143</f>
        <v>0</v>
      </c>
      <c r="FE151" s="166">
        <f t="shared" si="920"/>
        <v>0</v>
      </c>
      <c r="FF151" s="164">
        <f t="shared" si="921"/>
        <v>0</v>
      </c>
      <c r="FG151" s="164">
        <f>DW150+DX150+DY150+DZ150+EA150</f>
        <v>0</v>
      </c>
      <c r="FH151" s="167">
        <f>EB150+EC150+ED150+EE150</f>
        <v>0</v>
      </c>
      <c r="FI151" s="837" t="s">
        <v>184</v>
      </c>
      <c r="FJ151" s="169">
        <f>ES154</f>
        <v>0</v>
      </c>
      <c r="FK151" s="169">
        <f t="shared" ref="FK151" si="925">ET154</f>
        <v>0</v>
      </c>
      <c r="FL151" s="169">
        <f t="shared" ref="FL151" si="926">EU154</f>
        <v>0</v>
      </c>
      <c r="FM151" s="169">
        <f t="shared" ref="FM151" si="927">EV154</f>
        <v>0</v>
      </c>
    </row>
    <row r="152" spans="1:174" ht="48" customHeight="1" thickBot="1">
      <c r="A152" s="143"/>
      <c r="B152" s="157"/>
      <c r="C152" s="157"/>
      <c r="D152" s="157"/>
      <c r="E152" s="158"/>
      <c r="F152" s="158"/>
      <c r="G152" s="159"/>
      <c r="H152" s="144"/>
      <c r="I152" s="144"/>
      <c r="J152" s="145"/>
      <c r="K152" s="146"/>
      <c r="L152" s="5675">
        <f>الاعدادات!$D$9</f>
        <v>2025</v>
      </c>
      <c r="M152" s="172"/>
      <c r="N152" s="172"/>
      <c r="O152" s="172"/>
      <c r="P152" s="172"/>
      <c r="Q152" s="172"/>
      <c r="R152" s="172"/>
      <c r="S152" s="172"/>
      <c r="T152" s="172"/>
      <c r="U152" s="172"/>
      <c r="V152" s="172"/>
      <c r="W152" s="172"/>
      <c r="X152" s="172"/>
      <c r="Y152" s="172"/>
      <c r="Z152" s="174"/>
      <c r="AA152" s="172"/>
      <c r="AB152" s="172"/>
      <c r="AC152" s="172"/>
      <c r="AD152" s="172"/>
      <c r="AE152" s="172"/>
      <c r="AF152" s="172"/>
      <c r="AG152" s="172"/>
      <c r="AH152" s="172"/>
      <c r="AI152" s="172"/>
      <c r="AJ152" s="172"/>
      <c r="AK152" s="172"/>
      <c r="AL152" s="172"/>
      <c r="AM152" s="172"/>
      <c r="AN152" s="172"/>
      <c r="AO152" s="172"/>
      <c r="AP152" s="172"/>
      <c r="AQ152" s="172"/>
      <c r="AR152" s="172"/>
      <c r="AS152" s="175"/>
      <c r="AT152" s="172"/>
      <c r="AU152" s="172"/>
      <c r="AV152" s="172"/>
      <c r="AW152" s="172"/>
      <c r="AX152" s="172"/>
      <c r="AY152" s="175"/>
      <c r="AZ152" s="172"/>
      <c r="BA152" s="172"/>
      <c r="BB152" s="2165"/>
      <c r="BC152" s="5683">
        <f>الاعدادات!$D$9</f>
        <v>2025</v>
      </c>
      <c r="BD152" s="82"/>
      <c r="BE152" s="83"/>
      <c r="BF152" s="83"/>
      <c r="BG152" s="84"/>
      <c r="BH152" s="84"/>
      <c r="BI152" s="84"/>
      <c r="BJ152" s="85"/>
      <c r="BK152" s="86"/>
      <c r="BL152" s="87"/>
      <c r="BM152" s="87"/>
      <c r="BN152" s="88"/>
      <c r="BO152" s="88"/>
      <c r="BP152" s="89"/>
      <c r="BQ152" s="77">
        <f t="shared" si="902"/>
        <v>0</v>
      </c>
      <c r="BR152" s="90"/>
      <c r="BS152" s="91"/>
      <c r="BT152" s="92"/>
      <c r="BU152" s="93"/>
      <c r="BV152" s="94"/>
      <c r="BW152" s="95"/>
      <c r="BX152" s="96"/>
      <c r="BY152" s="97"/>
      <c r="BZ152" s="98"/>
      <c r="CA152" s="99"/>
      <c r="CB152" s="79">
        <f t="shared" si="903"/>
        <v>0</v>
      </c>
      <c r="CC152" s="104"/>
      <c r="CD152" s="92"/>
      <c r="CE152" s="102"/>
      <c r="CF152" s="82"/>
      <c r="CG152" s="83"/>
      <c r="CH152" s="83"/>
      <c r="CI152" s="84"/>
      <c r="CJ152" s="84"/>
      <c r="CK152" s="84"/>
      <c r="CL152" s="85"/>
      <c r="CM152" s="86"/>
      <c r="CN152" s="87"/>
      <c r="CO152" s="87"/>
      <c r="CP152" s="88"/>
      <c r="CQ152" s="88"/>
      <c r="CR152" s="89"/>
      <c r="CS152" s="77">
        <f t="shared" si="904"/>
        <v>0</v>
      </c>
      <c r="CT152" s="90"/>
      <c r="CU152" s="168"/>
      <c r="CV152" s="92"/>
      <c r="CW152" s="93"/>
      <c r="CX152" s="94"/>
      <c r="CY152" s="95"/>
      <c r="CZ152" s="96"/>
      <c r="DA152" s="97"/>
      <c r="DB152" s="98"/>
      <c r="DC152" s="99"/>
      <c r="DD152" s="79">
        <f t="shared" si="905"/>
        <v>0</v>
      </c>
      <c r="DE152" s="104"/>
      <c r="DF152" s="92"/>
      <c r="DG152" s="102"/>
      <c r="DH152" s="82"/>
      <c r="DI152" s="83"/>
      <c r="DJ152" s="83"/>
      <c r="DK152" s="84"/>
      <c r="DL152" s="84"/>
      <c r="DM152" s="84"/>
      <c r="DN152" s="85"/>
      <c r="DO152" s="86"/>
      <c r="DP152" s="87"/>
      <c r="DQ152" s="87"/>
      <c r="DR152" s="88"/>
      <c r="DS152" s="88"/>
      <c r="DT152" s="89"/>
      <c r="DU152" s="77">
        <f t="shared" si="906"/>
        <v>0</v>
      </c>
      <c r="DV152" s="90"/>
      <c r="DW152" s="168"/>
      <c r="DX152" s="92"/>
      <c r="DY152" s="93"/>
      <c r="DZ152" s="94"/>
      <c r="EA152" s="95"/>
      <c r="EB152" s="96"/>
      <c r="EC152" s="97"/>
      <c r="ED152" s="98"/>
      <c r="EE152" s="99"/>
      <c r="EF152" s="79">
        <f t="shared" si="907"/>
        <v>0</v>
      </c>
      <c r="EG152" s="104"/>
      <c r="EH152" s="92"/>
      <c r="EI152" s="102"/>
      <c r="EJ152" s="5675">
        <f>الاعدادات!$D$8</f>
        <v>2024</v>
      </c>
      <c r="EK152" s="163">
        <f t="shared" si="910"/>
        <v>0</v>
      </c>
      <c r="EL152" s="164">
        <f t="shared" si="911"/>
        <v>0</v>
      </c>
      <c r="EM152" s="164">
        <f>BS144+BT144+BU144+BV144+BW144</f>
        <v>0</v>
      </c>
      <c r="EN152" s="165">
        <f>BX144+BY144+BZ144+CA144</f>
        <v>0</v>
      </c>
      <c r="EO152" s="166">
        <f t="shared" si="912"/>
        <v>0</v>
      </c>
      <c r="EP152" s="164">
        <f t="shared" si="913"/>
        <v>0</v>
      </c>
      <c r="EQ152" s="164">
        <f>CU144+CV144+CW144+CX144+CY144</f>
        <v>0</v>
      </c>
      <c r="ER152" s="165">
        <f>CZ144+DA144+DB144+DC144</f>
        <v>0</v>
      </c>
      <c r="ES152" s="166">
        <f t="shared" si="914"/>
        <v>0</v>
      </c>
      <c r="ET152" s="164">
        <f t="shared" si="915"/>
        <v>0</v>
      </c>
      <c r="EU152" s="164">
        <f>BS151+BT151+BU151+BV151+BW151</f>
        <v>0</v>
      </c>
      <c r="EV152" s="165">
        <f>BX151+BY151+BZ151+CA151</f>
        <v>0</v>
      </c>
      <c r="EW152" s="166">
        <f t="shared" si="916"/>
        <v>0</v>
      </c>
      <c r="EX152" s="164">
        <f t="shared" si="917"/>
        <v>0</v>
      </c>
      <c r="EY152" s="164">
        <f>CU151+CV151+CW151+CX151+CY151</f>
        <v>0</v>
      </c>
      <c r="EZ152" s="167">
        <f>CZ151+DA151+DB151+DC151</f>
        <v>0</v>
      </c>
      <c r="FA152" s="166">
        <f t="shared" si="918"/>
        <v>0</v>
      </c>
      <c r="FB152" s="164">
        <f t="shared" si="919"/>
        <v>0</v>
      </c>
      <c r="FC152" s="164">
        <f>DW144+DX144+DY144+DZ144+EA144</f>
        <v>0</v>
      </c>
      <c r="FD152" s="167">
        <f>EB144+EC144+ED144+EE144</f>
        <v>0</v>
      </c>
      <c r="FE152" s="166">
        <f t="shared" si="920"/>
        <v>0</v>
      </c>
      <c r="FF152" s="164">
        <f t="shared" si="921"/>
        <v>0</v>
      </c>
      <c r="FG152" s="164">
        <f>DW151+DX151+DY151+DZ151+EA151</f>
        <v>0</v>
      </c>
      <c r="FH152" s="167">
        <f>EB151+EC151+ED151+EE151</f>
        <v>0</v>
      </c>
      <c r="FI152" s="837" t="s">
        <v>185</v>
      </c>
      <c r="FJ152" s="169">
        <f>EW154</f>
        <v>0</v>
      </c>
      <c r="FK152" s="169">
        <f t="shared" ref="FK152" si="928">EX154</f>
        <v>0</v>
      </c>
      <c r="FL152" s="169">
        <f t="shared" ref="FL152" si="929">EY154</f>
        <v>0</v>
      </c>
      <c r="FM152" s="169">
        <f t="shared" ref="FM152" si="930">EZ154</f>
        <v>0</v>
      </c>
    </row>
    <row r="153" spans="1:174" ht="48" customHeight="1" thickBot="1">
      <c r="A153" s="143"/>
      <c r="B153" s="157"/>
      <c r="C153" s="157"/>
      <c r="D153" s="157"/>
      <c r="E153" s="158"/>
      <c r="F153" s="158"/>
      <c r="G153" s="159"/>
      <c r="H153" s="144"/>
      <c r="I153" s="144"/>
      <c r="J153" s="145"/>
      <c r="K153" s="146"/>
      <c r="L153" s="5675">
        <f>الاعدادات!$D$10</f>
        <v>2026</v>
      </c>
      <c r="M153" s="172"/>
      <c r="N153" s="172"/>
      <c r="O153" s="172"/>
      <c r="P153" s="172"/>
      <c r="Q153" s="172"/>
      <c r="R153" s="172"/>
      <c r="S153" s="172"/>
      <c r="T153" s="172"/>
      <c r="U153" s="172"/>
      <c r="V153" s="172"/>
      <c r="W153" s="172"/>
      <c r="X153" s="172"/>
      <c r="Y153" s="172"/>
      <c r="Z153" s="174"/>
      <c r="AA153" s="172"/>
      <c r="AB153" s="172"/>
      <c r="AC153" s="172"/>
      <c r="AD153" s="172"/>
      <c r="AE153" s="172"/>
      <c r="AF153" s="172"/>
      <c r="AG153" s="172"/>
      <c r="AH153" s="172"/>
      <c r="AI153" s="172"/>
      <c r="AJ153" s="172"/>
      <c r="AK153" s="172"/>
      <c r="AL153" s="172"/>
      <c r="AM153" s="172"/>
      <c r="AN153" s="172"/>
      <c r="AO153" s="172"/>
      <c r="AP153" s="172"/>
      <c r="AQ153" s="172"/>
      <c r="AR153" s="172"/>
      <c r="AS153" s="175"/>
      <c r="AT153" s="172"/>
      <c r="AU153" s="172"/>
      <c r="AV153" s="172"/>
      <c r="AW153" s="172"/>
      <c r="AX153" s="172"/>
      <c r="AY153" s="175"/>
      <c r="AZ153" s="172"/>
      <c r="BA153" s="172"/>
      <c r="BB153" s="2165"/>
      <c r="BC153" s="5683">
        <f>الاعدادات!$D$10</f>
        <v>2026</v>
      </c>
      <c r="BD153" s="117"/>
      <c r="BE153" s="118"/>
      <c r="BF153" s="118"/>
      <c r="BG153" s="119"/>
      <c r="BH153" s="119"/>
      <c r="BI153" s="119"/>
      <c r="BJ153" s="120"/>
      <c r="BK153" s="121"/>
      <c r="BL153" s="122"/>
      <c r="BM153" s="122"/>
      <c r="BN153" s="123"/>
      <c r="BO153" s="123"/>
      <c r="BP153" s="124"/>
      <c r="BQ153" s="125">
        <f t="shared" si="902"/>
        <v>0</v>
      </c>
      <c r="BR153" s="126"/>
      <c r="BS153" s="127"/>
      <c r="BT153" s="128"/>
      <c r="BU153" s="129"/>
      <c r="BV153" s="130"/>
      <c r="BW153" s="131"/>
      <c r="BX153" s="132"/>
      <c r="BY153" s="133"/>
      <c r="BZ153" s="134"/>
      <c r="CA153" s="135"/>
      <c r="CB153" s="136">
        <f t="shared" si="903"/>
        <v>0</v>
      </c>
      <c r="CC153" s="137"/>
      <c r="CD153" s="128"/>
      <c r="CE153" s="141"/>
      <c r="CF153" s="117"/>
      <c r="CG153" s="118"/>
      <c r="CH153" s="118"/>
      <c r="CI153" s="119"/>
      <c r="CJ153" s="119"/>
      <c r="CK153" s="119"/>
      <c r="CL153" s="120"/>
      <c r="CM153" s="121"/>
      <c r="CN153" s="122"/>
      <c r="CO153" s="122"/>
      <c r="CP153" s="123"/>
      <c r="CQ153" s="123"/>
      <c r="CR153" s="124"/>
      <c r="CS153" s="125">
        <f t="shared" si="904"/>
        <v>0</v>
      </c>
      <c r="CT153" s="126"/>
      <c r="CU153" s="176"/>
      <c r="CV153" s="128"/>
      <c r="CW153" s="129"/>
      <c r="CX153" s="130"/>
      <c r="CY153" s="131"/>
      <c r="CZ153" s="132"/>
      <c r="DA153" s="133"/>
      <c r="DB153" s="134"/>
      <c r="DC153" s="135"/>
      <c r="DD153" s="136">
        <f t="shared" si="905"/>
        <v>0</v>
      </c>
      <c r="DE153" s="137"/>
      <c r="DF153" s="128"/>
      <c r="DG153" s="141"/>
      <c r="DH153" s="117"/>
      <c r="DI153" s="118"/>
      <c r="DJ153" s="118"/>
      <c r="DK153" s="119"/>
      <c r="DL153" s="119"/>
      <c r="DM153" s="119"/>
      <c r="DN153" s="120"/>
      <c r="DO153" s="121"/>
      <c r="DP153" s="122"/>
      <c r="DQ153" s="122"/>
      <c r="DR153" s="123"/>
      <c r="DS153" s="123"/>
      <c r="DT153" s="124"/>
      <c r="DU153" s="125">
        <f t="shared" si="906"/>
        <v>0</v>
      </c>
      <c r="DV153" s="126"/>
      <c r="DW153" s="176"/>
      <c r="DX153" s="128"/>
      <c r="DY153" s="129"/>
      <c r="DZ153" s="130"/>
      <c r="EA153" s="131"/>
      <c r="EB153" s="132"/>
      <c r="EC153" s="133"/>
      <c r="ED153" s="134"/>
      <c r="EE153" s="135"/>
      <c r="EF153" s="136">
        <f t="shared" si="907"/>
        <v>0</v>
      </c>
      <c r="EG153" s="137"/>
      <c r="EH153" s="128"/>
      <c r="EI153" s="141"/>
      <c r="EJ153" s="5675">
        <f>الاعدادات!$D$9</f>
        <v>2025</v>
      </c>
      <c r="EK153" s="163">
        <f t="shared" si="910"/>
        <v>0</v>
      </c>
      <c r="EL153" s="164">
        <f t="shared" si="911"/>
        <v>0</v>
      </c>
      <c r="EM153" s="164">
        <f>BS145+BT145+BU145+BV145+BW145</f>
        <v>0</v>
      </c>
      <c r="EN153" s="165">
        <f>BX145+BY145+BZ145+CA145</f>
        <v>0</v>
      </c>
      <c r="EO153" s="166">
        <f t="shared" si="912"/>
        <v>0</v>
      </c>
      <c r="EP153" s="164">
        <f t="shared" si="913"/>
        <v>0</v>
      </c>
      <c r="EQ153" s="164">
        <f>CU145+CV145+CW145+CX145+CY145</f>
        <v>0</v>
      </c>
      <c r="ER153" s="165">
        <f>CZ145+DA145+DB145+DC145</f>
        <v>0</v>
      </c>
      <c r="ES153" s="166">
        <f t="shared" si="914"/>
        <v>0</v>
      </c>
      <c r="ET153" s="164">
        <f t="shared" si="915"/>
        <v>0</v>
      </c>
      <c r="EU153" s="164">
        <f>BS152+BT152+BU152+BV152+BW152</f>
        <v>0</v>
      </c>
      <c r="EV153" s="165">
        <f>BX152+BY152+BZ152+CA152</f>
        <v>0</v>
      </c>
      <c r="EW153" s="166">
        <f t="shared" si="916"/>
        <v>0</v>
      </c>
      <c r="EX153" s="164">
        <f t="shared" si="917"/>
        <v>0</v>
      </c>
      <c r="EY153" s="164">
        <f>CU152+CV152+CW152+CX152+CY152</f>
        <v>0</v>
      </c>
      <c r="EZ153" s="167">
        <f>CZ152+DA152+DB152+DC152</f>
        <v>0</v>
      </c>
      <c r="FA153" s="166">
        <f t="shared" si="918"/>
        <v>0</v>
      </c>
      <c r="FB153" s="164">
        <f t="shared" si="919"/>
        <v>0</v>
      </c>
      <c r="FC153" s="164">
        <f>DW145+DX145+DY145+DZ145+EA145</f>
        <v>0</v>
      </c>
      <c r="FD153" s="167">
        <f>EB145+EC145+ED145+EE145</f>
        <v>0</v>
      </c>
      <c r="FE153" s="166">
        <f t="shared" si="920"/>
        <v>0</v>
      </c>
      <c r="FF153" s="164">
        <f t="shared" si="921"/>
        <v>0</v>
      </c>
      <c r="FG153" s="164">
        <f>DW152+DX152+DY152+DZ152+EA152</f>
        <v>0</v>
      </c>
      <c r="FH153" s="167">
        <f>EB152+EC152+ED152+EE152</f>
        <v>0</v>
      </c>
      <c r="FI153" s="837" t="s">
        <v>200</v>
      </c>
      <c r="FJ153" s="169">
        <f>FA154</f>
        <v>0</v>
      </c>
      <c r="FK153" s="169">
        <f t="shared" ref="FK153" si="931">FB154</f>
        <v>0</v>
      </c>
      <c r="FL153" s="169">
        <f t="shared" ref="FL153" si="932">FC154</f>
        <v>0</v>
      </c>
      <c r="FM153" s="169">
        <f>FD154</f>
        <v>0</v>
      </c>
    </row>
    <row r="154" spans="1:174" ht="48" customHeight="1" thickBot="1">
      <c r="A154" s="143"/>
      <c r="B154" s="172"/>
      <c r="C154" s="172"/>
      <c r="D154" s="172"/>
      <c r="E154" s="172"/>
      <c r="F154" s="172"/>
      <c r="G154" s="172"/>
      <c r="H154" s="172"/>
      <c r="I154" s="172"/>
      <c r="J154" s="145"/>
      <c r="K154" s="146"/>
      <c r="L154" s="173"/>
      <c r="M154" s="172"/>
      <c r="N154" s="172"/>
      <c r="O154" s="172"/>
      <c r="P154" s="172"/>
      <c r="Q154" s="172"/>
      <c r="R154" s="172"/>
      <c r="S154" s="172"/>
      <c r="T154" s="172"/>
      <c r="U154" s="172"/>
      <c r="V154" s="172"/>
      <c r="W154" s="172"/>
      <c r="X154" s="172"/>
      <c r="Y154" s="172"/>
      <c r="Z154" s="174"/>
      <c r="AA154" s="172"/>
      <c r="AB154" s="172"/>
      <c r="AC154" s="172"/>
      <c r="AD154" s="172"/>
      <c r="AE154" s="172"/>
      <c r="AF154" s="172"/>
      <c r="AG154" s="172"/>
      <c r="AH154" s="172"/>
      <c r="AI154" s="172"/>
      <c r="AJ154" s="172"/>
      <c r="AK154" s="172"/>
      <c r="AL154" s="172"/>
      <c r="AM154" s="172"/>
      <c r="AN154" s="172"/>
      <c r="AO154" s="172"/>
      <c r="AP154" s="172"/>
      <c r="AQ154" s="172"/>
      <c r="AR154" s="172"/>
      <c r="AS154" s="175"/>
      <c r="AT154" s="172"/>
      <c r="AU154" s="172"/>
      <c r="AV154" s="172"/>
      <c r="AW154" s="172"/>
      <c r="AX154" s="172"/>
      <c r="AY154" s="175"/>
      <c r="AZ154" s="172"/>
      <c r="BA154" s="172"/>
      <c r="BB154" s="2165"/>
      <c r="BC154" s="2009" t="s">
        <v>181</v>
      </c>
      <c r="BD154" s="5689">
        <f t="shared" ref="BD154:BP154" si="933">SUM(BD149:BD153)</f>
        <v>0</v>
      </c>
      <c r="BE154" s="5690">
        <f t="shared" si="933"/>
        <v>0</v>
      </c>
      <c r="BF154" s="5690">
        <f t="shared" si="933"/>
        <v>0</v>
      </c>
      <c r="BG154" s="5690">
        <f t="shared" si="933"/>
        <v>0</v>
      </c>
      <c r="BH154" s="5690">
        <f t="shared" si="933"/>
        <v>0</v>
      </c>
      <c r="BI154" s="5690">
        <f t="shared" si="933"/>
        <v>0</v>
      </c>
      <c r="BJ154" s="5690">
        <f t="shared" si="933"/>
        <v>0</v>
      </c>
      <c r="BK154" s="5690">
        <f t="shared" si="933"/>
        <v>0</v>
      </c>
      <c r="BL154" s="5690">
        <f t="shared" si="933"/>
        <v>0</v>
      </c>
      <c r="BM154" s="5690">
        <f t="shared" si="933"/>
        <v>0</v>
      </c>
      <c r="BN154" s="5690">
        <f t="shared" si="933"/>
        <v>0</v>
      </c>
      <c r="BO154" s="5690">
        <f t="shared" si="933"/>
        <v>0</v>
      </c>
      <c r="BP154" s="5690">
        <f t="shared" si="933"/>
        <v>0</v>
      </c>
      <c r="BQ154" s="5691">
        <f t="shared" si="902"/>
        <v>0</v>
      </c>
      <c r="BR154" s="5690">
        <f t="shared" ref="BR154:CR154" si="934">SUM(BR149:BR153)</f>
        <v>0</v>
      </c>
      <c r="BS154" s="5690">
        <f t="shared" si="934"/>
        <v>0</v>
      </c>
      <c r="BT154" s="5690">
        <f t="shared" si="934"/>
        <v>0</v>
      </c>
      <c r="BU154" s="5690">
        <f t="shared" si="934"/>
        <v>0</v>
      </c>
      <c r="BV154" s="5690">
        <f t="shared" si="934"/>
        <v>0</v>
      </c>
      <c r="BW154" s="5690">
        <f t="shared" si="934"/>
        <v>0</v>
      </c>
      <c r="BX154" s="5690">
        <f t="shared" si="934"/>
        <v>0</v>
      </c>
      <c r="BY154" s="5690">
        <f t="shared" si="934"/>
        <v>0</v>
      </c>
      <c r="BZ154" s="5692">
        <f t="shared" si="934"/>
        <v>0</v>
      </c>
      <c r="CA154" s="5690">
        <f t="shared" si="934"/>
        <v>0</v>
      </c>
      <c r="CB154" s="5690">
        <f t="shared" si="934"/>
        <v>0</v>
      </c>
      <c r="CC154" s="5690">
        <f t="shared" si="934"/>
        <v>0</v>
      </c>
      <c r="CD154" s="5690">
        <f t="shared" si="934"/>
        <v>0</v>
      </c>
      <c r="CE154" s="5693">
        <f t="shared" si="934"/>
        <v>0</v>
      </c>
      <c r="CF154" s="5689">
        <f t="shared" si="934"/>
        <v>0</v>
      </c>
      <c r="CG154" s="5690">
        <f t="shared" si="934"/>
        <v>0</v>
      </c>
      <c r="CH154" s="5690">
        <f t="shared" si="934"/>
        <v>0</v>
      </c>
      <c r="CI154" s="5690">
        <f t="shared" si="934"/>
        <v>0</v>
      </c>
      <c r="CJ154" s="5690">
        <f t="shared" si="934"/>
        <v>0</v>
      </c>
      <c r="CK154" s="5690">
        <f t="shared" si="934"/>
        <v>0</v>
      </c>
      <c r="CL154" s="5690">
        <f t="shared" si="934"/>
        <v>0</v>
      </c>
      <c r="CM154" s="5690">
        <f t="shared" si="934"/>
        <v>0</v>
      </c>
      <c r="CN154" s="5690">
        <f t="shared" si="934"/>
        <v>0</v>
      </c>
      <c r="CO154" s="5690">
        <f t="shared" si="934"/>
        <v>0</v>
      </c>
      <c r="CP154" s="5690">
        <f t="shared" si="934"/>
        <v>0</v>
      </c>
      <c r="CQ154" s="5690">
        <f t="shared" si="934"/>
        <v>0</v>
      </c>
      <c r="CR154" s="5690">
        <f t="shared" si="934"/>
        <v>0</v>
      </c>
      <c r="CS154" s="5691">
        <f t="shared" si="904"/>
        <v>0</v>
      </c>
      <c r="CT154" s="5690">
        <f t="shared" ref="CT154:DT154" si="935">SUM(CT149:CT153)</f>
        <v>0</v>
      </c>
      <c r="CU154" s="5690">
        <f t="shared" si="935"/>
        <v>0</v>
      </c>
      <c r="CV154" s="5690">
        <f t="shared" si="935"/>
        <v>0</v>
      </c>
      <c r="CW154" s="5690">
        <f t="shared" si="935"/>
        <v>0</v>
      </c>
      <c r="CX154" s="5690">
        <f t="shared" si="935"/>
        <v>0</v>
      </c>
      <c r="CY154" s="5690">
        <f t="shared" si="935"/>
        <v>0</v>
      </c>
      <c r="CZ154" s="5690">
        <f t="shared" si="935"/>
        <v>0</v>
      </c>
      <c r="DA154" s="5690">
        <f t="shared" si="935"/>
        <v>0</v>
      </c>
      <c r="DB154" s="5692">
        <f t="shared" si="935"/>
        <v>0</v>
      </c>
      <c r="DC154" s="5690">
        <f t="shared" si="935"/>
        <v>0</v>
      </c>
      <c r="DD154" s="5690">
        <f t="shared" si="935"/>
        <v>0</v>
      </c>
      <c r="DE154" s="5690">
        <f t="shared" si="935"/>
        <v>0</v>
      </c>
      <c r="DF154" s="5690">
        <f t="shared" si="935"/>
        <v>0</v>
      </c>
      <c r="DG154" s="5693">
        <f t="shared" si="935"/>
        <v>0</v>
      </c>
      <c r="DH154" s="5689">
        <f t="shared" si="935"/>
        <v>0</v>
      </c>
      <c r="DI154" s="5690">
        <f t="shared" si="935"/>
        <v>0</v>
      </c>
      <c r="DJ154" s="5690">
        <f t="shared" si="935"/>
        <v>0</v>
      </c>
      <c r="DK154" s="5690">
        <f t="shared" si="935"/>
        <v>0</v>
      </c>
      <c r="DL154" s="5690">
        <f t="shared" si="935"/>
        <v>0</v>
      </c>
      <c r="DM154" s="5690">
        <f t="shared" si="935"/>
        <v>0</v>
      </c>
      <c r="DN154" s="5690">
        <f t="shared" si="935"/>
        <v>0</v>
      </c>
      <c r="DO154" s="5690">
        <f t="shared" si="935"/>
        <v>0</v>
      </c>
      <c r="DP154" s="5690">
        <f t="shared" si="935"/>
        <v>0</v>
      </c>
      <c r="DQ154" s="5690">
        <f t="shared" si="935"/>
        <v>0</v>
      </c>
      <c r="DR154" s="5690">
        <f t="shared" si="935"/>
        <v>0</v>
      </c>
      <c r="DS154" s="5690">
        <f t="shared" si="935"/>
        <v>0</v>
      </c>
      <c r="DT154" s="5690">
        <f t="shared" si="935"/>
        <v>0</v>
      </c>
      <c r="DU154" s="5691">
        <f t="shared" si="906"/>
        <v>0</v>
      </c>
      <c r="DV154" s="5690">
        <f t="shared" ref="DV154:EI154" si="936">SUM(DV149:DV153)</f>
        <v>0</v>
      </c>
      <c r="DW154" s="5690">
        <f t="shared" si="936"/>
        <v>0</v>
      </c>
      <c r="DX154" s="5690">
        <f t="shared" si="936"/>
        <v>0</v>
      </c>
      <c r="DY154" s="5690">
        <f t="shared" si="936"/>
        <v>0</v>
      </c>
      <c r="DZ154" s="5690">
        <f t="shared" si="936"/>
        <v>0</v>
      </c>
      <c r="EA154" s="5690">
        <f t="shared" si="936"/>
        <v>0</v>
      </c>
      <c r="EB154" s="5690">
        <f t="shared" si="936"/>
        <v>0</v>
      </c>
      <c r="EC154" s="5690">
        <f t="shared" si="936"/>
        <v>0</v>
      </c>
      <c r="ED154" s="5692">
        <f t="shared" si="936"/>
        <v>0</v>
      </c>
      <c r="EE154" s="5690">
        <f t="shared" si="936"/>
        <v>0</v>
      </c>
      <c r="EF154" s="5690">
        <f t="shared" si="936"/>
        <v>0</v>
      </c>
      <c r="EG154" s="5690">
        <f t="shared" si="936"/>
        <v>0</v>
      </c>
      <c r="EH154" s="5690">
        <f t="shared" si="936"/>
        <v>0</v>
      </c>
      <c r="EI154" s="5693">
        <f t="shared" si="936"/>
        <v>0</v>
      </c>
      <c r="EJ154" s="5675">
        <f>الاعدادات!$D$10</f>
        <v>2026</v>
      </c>
      <c r="EK154" s="163">
        <f t="shared" si="910"/>
        <v>0</v>
      </c>
      <c r="EL154" s="164">
        <f t="shared" si="911"/>
        <v>0</v>
      </c>
      <c r="EM154" s="164">
        <f>BS146+BT146+BU146+BV146+BW146</f>
        <v>0</v>
      </c>
      <c r="EN154" s="165">
        <f>BX146+BY146+BZ146+CA146</f>
        <v>0</v>
      </c>
      <c r="EO154" s="166">
        <f t="shared" si="912"/>
        <v>0</v>
      </c>
      <c r="EP154" s="164">
        <f t="shared" si="913"/>
        <v>0</v>
      </c>
      <c r="EQ154" s="164">
        <f>CU146+CV146+CW146+CX146+CY146</f>
        <v>0</v>
      </c>
      <c r="ER154" s="165">
        <f>CZ146+DA146+DB146+DC146</f>
        <v>0</v>
      </c>
      <c r="ES154" s="166">
        <f t="shared" si="914"/>
        <v>0</v>
      </c>
      <c r="ET154" s="164">
        <f t="shared" si="915"/>
        <v>0</v>
      </c>
      <c r="EU154" s="164">
        <f>BS153+BT153+BU153+BV153+BW153</f>
        <v>0</v>
      </c>
      <c r="EV154" s="165">
        <f>BX153+BY153+BZ153+CA153</f>
        <v>0</v>
      </c>
      <c r="EW154" s="166">
        <f t="shared" si="916"/>
        <v>0</v>
      </c>
      <c r="EX154" s="164">
        <f t="shared" si="917"/>
        <v>0</v>
      </c>
      <c r="EY154" s="164">
        <f>CU153+CV153+CW153+CX153+CY153</f>
        <v>0</v>
      </c>
      <c r="EZ154" s="167">
        <f>CZ153+DA153+DB153+DC153</f>
        <v>0</v>
      </c>
      <c r="FA154" s="166">
        <f t="shared" si="918"/>
        <v>0</v>
      </c>
      <c r="FB154" s="164">
        <f t="shared" si="919"/>
        <v>0</v>
      </c>
      <c r="FC154" s="164">
        <f>DW146+DX146+DY146+DZ146+EA146</f>
        <v>0</v>
      </c>
      <c r="FD154" s="167">
        <f>EB146+EC146+ED146+EE146</f>
        <v>0</v>
      </c>
      <c r="FE154" s="166">
        <f t="shared" si="920"/>
        <v>0</v>
      </c>
      <c r="FF154" s="164">
        <f t="shared" si="921"/>
        <v>0</v>
      </c>
      <c r="FG154" s="164">
        <f>DW153+DX153+DY153+DZ153+EA153</f>
        <v>0</v>
      </c>
      <c r="FH154" s="167">
        <f>EB153+EC153+ED153+EE153</f>
        <v>0</v>
      </c>
      <c r="FI154" s="837" t="s">
        <v>597</v>
      </c>
      <c r="FJ154" s="169">
        <f>FE154</f>
        <v>0</v>
      </c>
      <c r="FK154" s="169">
        <f t="shared" ref="FK154" si="937">FF154</f>
        <v>0</v>
      </c>
      <c r="FL154" s="169">
        <f t="shared" ref="FL154" si="938">FG154</f>
        <v>0</v>
      </c>
      <c r="FM154" s="169">
        <f t="shared" ref="FM154" si="939">FH154</f>
        <v>0</v>
      </c>
    </row>
    <row r="155" spans="1:174" ht="48" customHeight="1" thickBot="1">
      <c r="A155" s="2527"/>
      <c r="B155" s="2527"/>
      <c r="C155" s="2527"/>
      <c r="D155" s="2527"/>
      <c r="E155" s="2527"/>
      <c r="F155" s="2527"/>
      <c r="G155" s="2527"/>
      <c r="H155" s="2527"/>
      <c r="I155" s="2527"/>
      <c r="J155" s="2527"/>
      <c r="K155" s="2527"/>
      <c r="L155" s="2527"/>
      <c r="M155" s="2527"/>
      <c r="N155" s="2527"/>
      <c r="O155" s="2527"/>
      <c r="P155" s="2527"/>
      <c r="Q155" s="2527"/>
      <c r="R155" s="2527"/>
      <c r="S155" s="2527"/>
      <c r="T155" s="2527"/>
      <c r="U155" s="2527"/>
      <c r="V155" s="2527"/>
      <c r="W155" s="2527"/>
      <c r="X155" s="2527"/>
      <c r="Y155" s="2527"/>
      <c r="Z155" s="2527"/>
      <c r="AA155" s="2527"/>
      <c r="AB155" s="2527"/>
      <c r="AC155" s="2527"/>
      <c r="AD155" s="2527"/>
      <c r="AE155" s="2527"/>
      <c r="AF155" s="2527"/>
      <c r="AG155" s="2527"/>
      <c r="AH155" s="2527"/>
      <c r="AI155" s="2527"/>
      <c r="AJ155" s="2527"/>
      <c r="AK155" s="2527"/>
      <c r="AL155" s="2527"/>
      <c r="AM155" s="2527"/>
      <c r="AN155" s="2527"/>
      <c r="AO155" s="2527"/>
      <c r="AP155" s="2527"/>
      <c r="AQ155" s="2527"/>
      <c r="AR155" s="2527"/>
      <c r="AS155" s="2527"/>
      <c r="AT155" s="2527"/>
      <c r="AU155" s="2527"/>
      <c r="AV155" s="2527"/>
      <c r="AW155" s="2527"/>
      <c r="AX155" s="2527"/>
      <c r="AY155" s="2527"/>
      <c r="AZ155" s="2527"/>
      <c r="BA155" s="2527"/>
      <c r="BB155" s="2527"/>
      <c r="BC155" s="2527"/>
      <c r="BD155" s="2528"/>
      <c r="BE155" s="2527"/>
      <c r="BF155" s="2527"/>
      <c r="BG155" s="2527"/>
      <c r="BH155" s="2527"/>
      <c r="BI155" s="2527"/>
      <c r="BJ155" s="2527"/>
      <c r="BK155" s="2527"/>
      <c r="BL155" s="2527"/>
      <c r="BM155" s="2527"/>
      <c r="BN155" s="2527"/>
      <c r="BO155" s="2527"/>
      <c r="BP155" s="2527"/>
      <c r="BQ155" s="2527"/>
      <c r="BR155" s="2527"/>
      <c r="BS155" s="2527"/>
      <c r="BT155" s="2527"/>
      <c r="BU155" s="2527"/>
      <c r="BV155" s="2527"/>
      <c r="BW155" s="2527"/>
      <c r="BX155" s="2527"/>
      <c r="BY155" s="2527"/>
      <c r="BZ155" s="2527"/>
      <c r="CA155" s="2527"/>
      <c r="CB155" s="2527"/>
      <c r="CC155" s="2527"/>
      <c r="CD155" s="2527"/>
      <c r="CE155" s="2527"/>
      <c r="CF155" s="2528"/>
      <c r="CG155" s="2527"/>
      <c r="CH155" s="2527"/>
      <c r="CI155" s="2527"/>
      <c r="CJ155" s="2527"/>
      <c r="CK155" s="2527"/>
      <c r="CL155" s="2527"/>
      <c r="CM155" s="2527"/>
      <c r="CN155" s="2527"/>
      <c r="CO155" s="2527"/>
      <c r="CP155" s="2527"/>
      <c r="CQ155" s="2527"/>
      <c r="CR155" s="2527"/>
      <c r="CS155" s="2527"/>
      <c r="CT155" s="2527"/>
      <c r="CU155" s="2527"/>
      <c r="CV155" s="2527"/>
      <c r="CW155" s="2527"/>
      <c r="CX155" s="2527"/>
      <c r="CY155" s="2527"/>
      <c r="CZ155" s="2527"/>
      <c r="DA155" s="2527"/>
      <c r="DB155" s="2527"/>
      <c r="DC155" s="2527"/>
      <c r="DD155" s="2527"/>
      <c r="DE155" s="2527"/>
      <c r="DF155" s="2527"/>
      <c r="DG155" s="2527"/>
      <c r="DH155" s="2528"/>
      <c r="DI155" s="2527"/>
      <c r="DJ155" s="2527"/>
      <c r="DK155" s="2527"/>
      <c r="DL155" s="2527"/>
      <c r="DM155" s="2527"/>
      <c r="DN155" s="2527"/>
      <c r="DO155" s="2527"/>
      <c r="DP155" s="2527"/>
      <c r="DQ155" s="2527"/>
      <c r="DR155" s="2527"/>
      <c r="DS155" s="2527"/>
      <c r="DT155" s="2527"/>
      <c r="DU155" s="2527"/>
      <c r="DV155" s="2527"/>
      <c r="DW155" s="2527"/>
      <c r="DX155" s="2527"/>
      <c r="DY155" s="2527"/>
      <c r="DZ155" s="2527"/>
      <c r="EA155" s="2527"/>
      <c r="EB155" s="2527"/>
      <c r="EC155" s="2527"/>
      <c r="ED155" s="2527"/>
      <c r="EE155" s="2527"/>
      <c r="EF155" s="2527"/>
      <c r="EG155" s="2527"/>
      <c r="EH155" s="2527"/>
      <c r="EI155" s="2527"/>
      <c r="EJ155" s="2527"/>
      <c r="EK155" s="5688">
        <f>SUM(EK150:EK154)</f>
        <v>0</v>
      </c>
      <c r="EL155" s="5688">
        <f t="shared" ref="EL155:FH155" si="940">SUM(EL150:EL154)</f>
        <v>0</v>
      </c>
      <c r="EM155" s="5688">
        <f t="shared" si="940"/>
        <v>0</v>
      </c>
      <c r="EN155" s="5688">
        <f t="shared" si="940"/>
        <v>0</v>
      </c>
      <c r="EO155" s="5688">
        <f t="shared" si="940"/>
        <v>0</v>
      </c>
      <c r="EP155" s="5688">
        <f t="shared" si="940"/>
        <v>0</v>
      </c>
      <c r="EQ155" s="5688">
        <f t="shared" si="940"/>
        <v>0</v>
      </c>
      <c r="ER155" s="5688">
        <f t="shared" si="940"/>
        <v>0</v>
      </c>
      <c r="ES155" s="5688">
        <f t="shared" si="940"/>
        <v>0</v>
      </c>
      <c r="ET155" s="5688">
        <f t="shared" si="940"/>
        <v>0</v>
      </c>
      <c r="EU155" s="5688">
        <f t="shared" si="940"/>
        <v>0</v>
      </c>
      <c r="EV155" s="5688">
        <f t="shared" si="940"/>
        <v>0</v>
      </c>
      <c r="EW155" s="5688">
        <f t="shared" si="940"/>
        <v>0</v>
      </c>
      <c r="EX155" s="5688">
        <f t="shared" si="940"/>
        <v>0</v>
      </c>
      <c r="EY155" s="5688">
        <f t="shared" si="940"/>
        <v>0</v>
      </c>
      <c r="EZ155" s="5688">
        <f t="shared" si="940"/>
        <v>0</v>
      </c>
      <c r="FA155" s="5688">
        <f t="shared" si="940"/>
        <v>0</v>
      </c>
      <c r="FB155" s="5688">
        <f t="shared" si="940"/>
        <v>0</v>
      </c>
      <c r="FC155" s="5688">
        <f t="shared" si="940"/>
        <v>0</v>
      </c>
      <c r="FD155" s="5688">
        <f t="shared" si="940"/>
        <v>0</v>
      </c>
      <c r="FE155" s="5688">
        <f t="shared" si="940"/>
        <v>0</v>
      </c>
      <c r="FF155" s="5688">
        <f t="shared" si="940"/>
        <v>0</v>
      </c>
      <c r="FG155" s="5688">
        <f t="shared" si="940"/>
        <v>0</v>
      </c>
      <c r="FH155" s="5688">
        <f t="shared" si="940"/>
        <v>0</v>
      </c>
      <c r="FI155" s="2527"/>
      <c r="FJ155" s="2527"/>
      <c r="FK155" s="2527"/>
      <c r="FL155" s="2527"/>
      <c r="FM155" s="2527"/>
    </row>
    <row r="156" spans="1:174" ht="48" customHeight="1" thickBot="1">
      <c r="A156" s="6227" t="s">
        <v>1138</v>
      </c>
      <c r="B156" s="6230" t="str" cm="1">
        <f t="array" ref="B156">_xlfn.XLOOKUP(1, (INDEX(التشكيل_القديم!$L$5:$S$49, ,6)=$A156) * (INDEX(التشكيل_القديم!$L$5:$S$49, ,7)="رئيس الدائرة"), INDEX(التشكيل_القديم!$L$5:$S$49, ,2))</f>
        <v>محمد اشرف محمد مخلوف</v>
      </c>
      <c r="C156" s="6230"/>
      <c r="D156" s="6230"/>
      <c r="E156" s="6230"/>
      <c r="F156" s="6230"/>
      <c r="G156" s="6230"/>
      <c r="H156" s="5676" cm="1">
        <f t="array" ref="H156">_xlfn.XLOOKUP(1, (INDEX(التشكيل_القديم!$L$5:$S$49, ,6)=$A156) * (INDEX(التشكيل_القديم!$L$5:$S$49, ,7)="رئيس الدائرة"), INDEX(التشكيل_القديم!$L$5:$S$49, ,3))</f>
        <v>566</v>
      </c>
      <c r="I156" s="2171" t="str" cm="1">
        <f t="array" ref="I156">_xlfn.XLOOKUP(1, (INDEX(التشكيل_القديم!$L$5:$S$49, ,6)=$A156) * (INDEX(التشكيل_القديم!$L$5:$S$49, ,7)="رئيس الدائرة"), INDEX(التشكيل_القديم!$L$5:$S$49, ,4))</f>
        <v>أ</v>
      </c>
      <c r="J156" s="6231" t="s">
        <v>53</v>
      </c>
      <c r="K156" s="6234" t="s">
        <v>57</v>
      </c>
      <c r="L156" s="5567" t="s">
        <v>1184</v>
      </c>
      <c r="M156" s="5567"/>
      <c r="N156" s="6156" t="s">
        <v>1174</v>
      </c>
      <c r="O156" s="6157"/>
      <c r="P156" s="6157"/>
      <c r="Q156" s="6157"/>
      <c r="R156" s="6157"/>
      <c r="S156" s="6157"/>
      <c r="T156" s="6157"/>
      <c r="U156" s="6157"/>
      <c r="V156" s="6157"/>
      <c r="W156" s="6157"/>
      <c r="X156" s="6157"/>
      <c r="Y156" s="6157"/>
      <c r="Z156" s="6157"/>
      <c r="AA156" s="6157"/>
      <c r="AB156" s="6157"/>
      <c r="AC156" s="6157"/>
      <c r="AD156" s="6157"/>
      <c r="AE156" s="6157"/>
      <c r="AF156" s="6157"/>
      <c r="AG156" s="6157"/>
      <c r="AH156" s="6157"/>
      <c r="AI156" s="6157"/>
      <c r="AJ156" s="6157"/>
      <c r="AK156" s="6157"/>
      <c r="AL156" s="6157"/>
      <c r="AM156" s="6157"/>
      <c r="AN156" s="6157"/>
      <c r="AO156" s="6157"/>
      <c r="AP156" s="6157"/>
      <c r="AQ156" s="6157"/>
      <c r="AR156" s="6157"/>
      <c r="AS156" s="6157"/>
      <c r="AT156" s="6157"/>
      <c r="AU156" s="6157"/>
      <c r="AV156" s="6157"/>
      <c r="AW156" s="6157"/>
      <c r="AX156" s="6157"/>
      <c r="AY156" s="6157"/>
      <c r="AZ156" s="6157"/>
      <c r="BA156" s="6158"/>
      <c r="BB156" s="2158" t="s">
        <v>176</v>
      </c>
      <c r="BC156" s="2526"/>
      <c r="BD156" s="5652">
        <f>_xlfn.XLOOKUP(B156,التشكيل_القديم!$M$5:$M$39,التشكيل_القديم!$L$5:$L$39,0,0)</f>
        <v>9</v>
      </c>
      <c r="BE156" s="6210" t="str">
        <f xml:space="preserve"> "(" &amp;BD156&amp;")                 " &amp;"رئيس الدائرة  /  "  &amp;B156</f>
        <v>(9)                 رئيس الدائرة  /  محمد اشرف محمد مخلوف</v>
      </c>
      <c r="BF156" s="6210"/>
      <c r="BG156" s="6210"/>
      <c r="BH156" s="6210"/>
      <c r="BI156" s="6210"/>
      <c r="BJ156" s="6210"/>
      <c r="BK156" s="6210"/>
      <c r="BL156" s="6210"/>
      <c r="BM156" s="6210"/>
      <c r="BN156" s="6210"/>
      <c r="BO156" s="6210"/>
      <c r="BP156" s="6210"/>
      <c r="BQ156" s="6210"/>
      <c r="BR156" s="6210"/>
      <c r="BS156" s="6210"/>
      <c r="BT156" s="6210"/>
      <c r="BU156" s="6210"/>
      <c r="BV156" s="6210"/>
      <c r="BW156" s="6210"/>
      <c r="BX156" s="6210"/>
      <c r="BY156" s="6210"/>
      <c r="BZ156" s="6210"/>
      <c r="CA156" s="6210"/>
      <c r="CB156" s="6210"/>
      <c r="CC156" s="6210"/>
      <c r="CD156" s="6210"/>
      <c r="CE156" s="6211"/>
      <c r="CF156" s="5653">
        <f>_xlfn.XLOOKUP(B157,التشكيل_القديم!$M$5:$M$39,التشكيل_القديم!$L$5:$L$39,0,0)</f>
        <v>10</v>
      </c>
      <c r="CG156" s="6341" t="str">
        <f>"(2)             "&amp; "عضو يمين الدائرة  /  "  &amp;B157</f>
        <v>(2)             عضو يمين الدائرة  /  احمد ربيع محمد محمد عمر</v>
      </c>
      <c r="CH156" s="6210"/>
      <c r="CI156" s="6210"/>
      <c r="CJ156" s="6210"/>
      <c r="CK156" s="6210"/>
      <c r="CL156" s="6210"/>
      <c r="CM156" s="6210"/>
      <c r="CN156" s="6210"/>
      <c r="CO156" s="6210"/>
      <c r="CP156" s="6210"/>
      <c r="CQ156" s="6210"/>
      <c r="CR156" s="6210"/>
      <c r="CS156" s="6210"/>
      <c r="CT156" s="6210"/>
      <c r="CU156" s="6210"/>
      <c r="CV156" s="6210"/>
      <c r="CW156" s="6210"/>
      <c r="CX156" s="6210"/>
      <c r="CY156" s="6210"/>
      <c r="CZ156" s="6210"/>
      <c r="DA156" s="6210"/>
      <c r="DB156" s="6210"/>
      <c r="DC156" s="6210"/>
      <c r="DD156" s="6210"/>
      <c r="DE156" s="6210"/>
      <c r="DF156" s="6210"/>
      <c r="DG156" s="6211"/>
      <c r="DH156" s="5653">
        <f>_xlfn.XLOOKUP(B160,التشكيل_القديم!$M$5:$M$39,التشكيل_القديم!$L$5:$L$39,0,0)</f>
        <v>0</v>
      </c>
      <c r="DI156" s="6210" t="str">
        <f>IF(B160&lt;&gt;"","(5)             "&amp;"عضو يسار يسار اليسار الدائرة /  "&amp;B160,"لا يوجد عضو خامس")</f>
        <v>لا يوجد عضو خامس</v>
      </c>
      <c r="DJ156" s="6210"/>
      <c r="DK156" s="6210"/>
      <c r="DL156" s="6210"/>
      <c r="DM156" s="6210"/>
      <c r="DN156" s="6210"/>
      <c r="DO156" s="6210"/>
      <c r="DP156" s="6210"/>
      <c r="DQ156" s="6210"/>
      <c r="DR156" s="6210"/>
      <c r="DS156" s="6210"/>
      <c r="DT156" s="6210"/>
      <c r="DU156" s="6210"/>
      <c r="DV156" s="6210"/>
      <c r="DW156" s="6210"/>
      <c r="DX156" s="6210"/>
      <c r="DY156" s="6210"/>
      <c r="DZ156" s="6210"/>
      <c r="EA156" s="6210"/>
      <c r="EB156" s="6210"/>
      <c r="EC156" s="6210"/>
      <c r="ED156" s="6210"/>
      <c r="EE156" s="6210"/>
      <c r="EF156" s="6210"/>
      <c r="EG156" s="6210"/>
      <c r="EH156" s="6210"/>
      <c r="EI156" s="6210"/>
      <c r="EJ156" s="2024"/>
      <c r="EK156" s="5654" t="str">
        <f>الاعدادات!$F$5</f>
        <v>أغسطس</v>
      </c>
      <c r="EL156" s="5655" t="str">
        <f>الاعدادات!$F$6</f>
        <v>سبتمبر</v>
      </c>
      <c r="EM156" s="5655" t="str">
        <f>الاعدادات!$F$7</f>
        <v>أكتوبر</v>
      </c>
      <c r="EN156" s="2010" t="s">
        <v>106</v>
      </c>
      <c r="EO156" s="5654" t="str">
        <f>الاعدادات!$F$5</f>
        <v>أغسطس</v>
      </c>
      <c r="EP156" s="5655" t="str">
        <f>الاعدادات!$F$6</f>
        <v>سبتمبر</v>
      </c>
      <c r="EQ156" s="5655" t="str">
        <f>الاعدادات!$F$7</f>
        <v>أكتوبر</v>
      </c>
      <c r="ER156" s="2010" t="s">
        <v>106</v>
      </c>
      <c r="ES156" s="5654" t="str">
        <f>الاعدادات!$F$5</f>
        <v>أغسطس</v>
      </c>
      <c r="ET156" s="5655" t="str">
        <f>الاعدادات!$F$6</f>
        <v>سبتمبر</v>
      </c>
      <c r="EU156" s="5655" t="str">
        <f>الاعدادات!$F$7</f>
        <v>أكتوبر</v>
      </c>
      <c r="EV156" s="2010" t="s">
        <v>106</v>
      </c>
      <c r="EW156" s="5654" t="str">
        <f>الاعدادات!$F$5</f>
        <v>أغسطس</v>
      </c>
      <c r="EX156" s="5655" t="str">
        <f>الاعدادات!$F$6</f>
        <v>سبتمبر</v>
      </c>
      <c r="EY156" s="2010" t="s">
        <v>106</v>
      </c>
      <c r="EZ156" s="5654" t="str">
        <f>الاعدادات!$F$5</f>
        <v>أغسطس</v>
      </c>
      <c r="FA156" s="5655" t="str">
        <f>الاعدادات!$F$6</f>
        <v>سبتمبر</v>
      </c>
      <c r="FB156" s="5655" t="str">
        <f>الاعدادات!$F$7</f>
        <v>أكتوبر</v>
      </c>
      <c r="FC156" s="2010" t="s">
        <v>106</v>
      </c>
      <c r="FD156" s="5654" t="str">
        <f>الاعدادات!$F$5</f>
        <v>أغسطس</v>
      </c>
      <c r="FE156" s="5655" t="str">
        <f>الاعدادات!$F$6</f>
        <v>سبتمبر</v>
      </c>
      <c r="FF156" s="5655" t="str">
        <f>الاعدادات!$F$7</f>
        <v>أكتوبر</v>
      </c>
      <c r="FG156" s="2010" t="s">
        <v>106</v>
      </c>
      <c r="FK156" s="5654" t="str">
        <f>الاعدادات!$F$5</f>
        <v>أغسطس</v>
      </c>
      <c r="FL156" s="5655" t="str">
        <f>الاعدادات!$F$6</f>
        <v>سبتمبر</v>
      </c>
      <c r="FM156" s="5655" t="str">
        <f>الاعدادات!$F$7</f>
        <v>أكتوبر</v>
      </c>
      <c r="FN156" s="2010" t="s">
        <v>106</v>
      </c>
      <c r="FO156" s="5654" t="str">
        <f>الاعدادات!$F$5</f>
        <v>أغسطس</v>
      </c>
      <c r="FP156" s="5655" t="str">
        <f>الاعدادات!$F$6</f>
        <v>سبتمبر</v>
      </c>
      <c r="FQ156" s="5655" t="str">
        <f>الاعدادات!$F$7</f>
        <v>أكتوبر</v>
      </c>
      <c r="FR156" s="2010" t="s">
        <v>106</v>
      </c>
    </row>
    <row r="157" spans="1:174" ht="48" customHeight="1" thickBot="1">
      <c r="A157" s="6228"/>
      <c r="B157" s="6250" t="str" cm="1">
        <f t="array" ref="B157">_xlfn.XLOOKUP(1, (INDEX(التشكيل_القديم!$L$5:$S$49, ,6)=$A156) * (INDEX(التشكيل_القديم!$L$5:$S$49, ,7)="عضو يمين"), INDEX(التشكيل_القديم!$L$5:$S$49, ,2))</f>
        <v>احمد ربيع محمد محمد عمر</v>
      </c>
      <c r="C157" s="6250"/>
      <c r="D157" s="6250"/>
      <c r="E157" s="6250"/>
      <c r="F157" s="6250"/>
      <c r="G157" s="6250"/>
      <c r="H157" s="2170" cm="1">
        <f t="array" ref="H157">_xlfn.XLOOKUP(1, (INDEX(التشكيل_القديم!$L$5:$S$49, ,6)=$A156) * (INDEX(التشكيل_القديم!$L$5:$S$49, ,7)="عضو يمين"), INDEX(التشكيل_القديم!$L$5:$S$49, ,3))</f>
        <v>221</v>
      </c>
      <c r="I157" s="2171" t="str" cm="1">
        <f t="array" ref="I157">_xlfn.XLOOKUP(1, (INDEX(التشكيل_القديم!$L$5:$S$49, ,6)=$A156) * (INDEX(التشكيل_القديم!$L$5:$S$49, ,7)="عضو يمين"), INDEX(التشكيل_القديم!$L$5:$S$49, ,4))</f>
        <v>أ</v>
      </c>
      <c r="J157" s="6232"/>
      <c r="K157" s="6235"/>
      <c r="L157" s="5677" t="str">
        <f>الاعدادات!$D$6</f>
        <v>2022 وما قبلها</v>
      </c>
      <c r="M157" s="2012">
        <v>0</v>
      </c>
      <c r="N157" s="2003"/>
      <c r="O157" s="2003"/>
      <c r="P157" s="2003"/>
      <c r="Q157" s="2003"/>
      <c r="R157" s="2003"/>
      <c r="S157" s="2003"/>
      <c r="T157" s="2003"/>
      <c r="U157" s="2003"/>
      <c r="V157" s="2003"/>
      <c r="W157" s="2003"/>
      <c r="X157" s="2003"/>
      <c r="Y157" s="2017"/>
      <c r="Z157" s="5678">
        <f>Y157+X157+U157+T157+S157+R157+Q157+P157+O157+N157+M157-W157</f>
        <v>0</v>
      </c>
      <c r="AA157" s="2021"/>
      <c r="AB157" s="2005"/>
      <c r="AC157" s="5656">
        <f>SUM(BD157:BJ157,CF157:CL157,BD164:BJ164,CF164:CL164,DH157:DN157,DH164:DN164)</f>
        <v>0</v>
      </c>
      <c r="AD157" s="5656">
        <f>SUM(BK157:BO157,CM157:CQ157,BK164:BO164,CM164:CQ164,DO157:DS157,DO164:DS164)</f>
        <v>0</v>
      </c>
      <c r="AE157" s="5656">
        <f>BP157+CR157+BP164+CR164+DT157+DT164</f>
        <v>0</v>
      </c>
      <c r="AF157" s="5657">
        <f t="shared" ref="AF157:AF161" si="941">AE157+AD157+AC157</f>
        <v>0</v>
      </c>
      <c r="AG157" s="5656">
        <f t="shared" ref="AG157:AG161" si="942">BR157+CT157+BR164+CT164+DV157+DV164</f>
        <v>0</v>
      </c>
      <c r="AH157" s="5658">
        <f>BS157+CU157+BS164+CU164+DW157+DW164</f>
        <v>0</v>
      </c>
      <c r="AI157" s="5656">
        <f t="shared" ref="AI157:AI161" si="943">BT157+CV157+BT164+CV164+DX157+DX164</f>
        <v>0</v>
      </c>
      <c r="AJ157" s="5656">
        <f t="shared" ref="AJ157:AJ161" si="944">BU157+CW157+BU164+CW164+DY157+DY164</f>
        <v>0</v>
      </c>
      <c r="AK157" s="5656">
        <f t="shared" ref="AK157:AK161" si="945">BV157+CX157+BV164+CX164+DZ157+DZ164</f>
        <v>0</v>
      </c>
      <c r="AL157" s="5656">
        <f t="shared" ref="AL157:AL161" si="946">BW157+CY157+BW164+CY164+EA157+EA164</f>
        <v>0</v>
      </c>
      <c r="AM157" s="5657">
        <f t="shared" ref="AM157:AM161" si="947">AL157+AK157+AJ157+AI157+AH157</f>
        <v>0</v>
      </c>
      <c r="AN157" s="5659">
        <f>BX157+CZ157+BX164+CZ164+EB157+EB164</f>
        <v>0</v>
      </c>
      <c r="AO157" s="5659">
        <f t="shared" ref="AO157:AO161" si="948">BY157+DA157+BY164+DA164+EC157+EC164</f>
        <v>0</v>
      </c>
      <c r="AP157" s="5659">
        <f>BZ157+DB157+DB164+BZ164+ED157+ED164</f>
        <v>0</v>
      </c>
      <c r="AQ157" s="5657">
        <f t="shared" ref="AQ157:AQ161" si="949">AP157+AO157+AN157</f>
        <v>0</v>
      </c>
      <c r="AR157" s="5660">
        <f>CA157+DC157+CA164+DC164+EE157+EE164</f>
        <v>0</v>
      </c>
      <c r="AS157" s="5661">
        <f t="shared" ref="AS157:AS161" si="950">AR157+AQ157+AM157+AG157+AF157</f>
        <v>0</v>
      </c>
      <c r="AT157" s="2021"/>
      <c r="AU157" s="5656">
        <f t="shared" ref="AU157:AU161" si="951">CC157+DE157+CC164+DE164+EG157+EG164</f>
        <v>0</v>
      </c>
      <c r="AV157" s="5656">
        <f t="shared" ref="AV157:AV161" si="952">CD157+DF157+CD164+DF164+EH157+EH164</f>
        <v>0</v>
      </c>
      <c r="AW157" s="2003"/>
      <c r="AX157" s="2004"/>
      <c r="AY157" s="5682">
        <f t="shared" ref="AY157:AY161" si="953">AX157+AW157+AV157+AU157+AT157</f>
        <v>0</v>
      </c>
      <c r="AZ157" s="2006"/>
      <c r="BA157" s="5656">
        <f t="shared" ref="BA157:BA162" si="954">AY157+AS157+AA157-Z157</f>
        <v>0</v>
      </c>
      <c r="BB157" s="2159"/>
      <c r="BC157" s="5683" t="str">
        <f>الاعدادات!$D$6</f>
        <v>2022 وما قبلها</v>
      </c>
      <c r="BD157" s="82"/>
      <c r="BE157" s="83"/>
      <c r="BF157" s="83"/>
      <c r="BG157" s="84"/>
      <c r="BH157" s="84"/>
      <c r="BI157" s="84"/>
      <c r="BJ157" s="85"/>
      <c r="BK157" s="86"/>
      <c r="BL157" s="87"/>
      <c r="BM157" s="87"/>
      <c r="BN157" s="88"/>
      <c r="BO157" s="88"/>
      <c r="BP157" s="89"/>
      <c r="BQ157" s="77">
        <f t="shared" ref="BQ157:BQ162" si="955">BP157+BO157+BN157+BM157+BL157+BK157+BJ157+BI157+BH157+BG157+BF157+BE157+BD157</f>
        <v>0</v>
      </c>
      <c r="BR157" s="90"/>
      <c r="BS157" s="91"/>
      <c r="BT157" s="92"/>
      <c r="BU157" s="93"/>
      <c r="BV157" s="94"/>
      <c r="BW157" s="95"/>
      <c r="BX157" s="96"/>
      <c r="BY157" s="97"/>
      <c r="BZ157" s="98"/>
      <c r="CA157" s="99"/>
      <c r="CB157" s="79">
        <f t="shared" ref="CB157:CB161" si="956">CA157+BZ157+BY157+BX157+BW157+BV157+BU157+BT157+BS157+BR157+BQ157</f>
        <v>0</v>
      </c>
      <c r="CC157" s="80"/>
      <c r="CD157" s="78"/>
      <c r="CE157" s="100"/>
      <c r="CF157" s="101"/>
      <c r="CG157" s="83"/>
      <c r="CH157" s="83"/>
      <c r="CI157" s="84"/>
      <c r="CJ157" s="84"/>
      <c r="CK157" s="84"/>
      <c r="CL157" s="85"/>
      <c r="CM157" s="86"/>
      <c r="CN157" s="87"/>
      <c r="CO157" s="87"/>
      <c r="CP157" s="88"/>
      <c r="CQ157" s="88"/>
      <c r="CR157" s="89"/>
      <c r="CS157" s="77">
        <f t="shared" ref="CS157:CS162" si="957">CR157+CQ157+CP157+CO157+CN157+CM157+CL157+CK157+CJ157+CI157+CH157+CG157+CF157</f>
        <v>0</v>
      </c>
      <c r="CT157" s="90"/>
      <c r="CU157" s="91"/>
      <c r="CV157" s="92"/>
      <c r="CW157" s="93"/>
      <c r="CX157" s="94"/>
      <c r="CY157" s="95"/>
      <c r="CZ157" s="96"/>
      <c r="DA157" s="97"/>
      <c r="DB157" s="98"/>
      <c r="DC157" s="99"/>
      <c r="DD157" s="81">
        <f t="shared" ref="DD157:DD158" si="958">SUM(CS157:DC157)</f>
        <v>0</v>
      </c>
      <c r="DE157" s="80"/>
      <c r="DF157" s="78"/>
      <c r="DG157" s="102"/>
      <c r="DH157" s="101"/>
      <c r="DI157" s="83"/>
      <c r="DJ157" s="83"/>
      <c r="DK157" s="84"/>
      <c r="DL157" s="84"/>
      <c r="DM157" s="84"/>
      <c r="DN157" s="85"/>
      <c r="DO157" s="86"/>
      <c r="DP157" s="87"/>
      <c r="DQ157" s="87"/>
      <c r="DR157" s="88"/>
      <c r="DS157" s="88"/>
      <c r="DT157" s="89"/>
      <c r="DU157" s="77">
        <f t="shared" ref="DU157:DU159" si="959">DT157+DS157+DR157+DQ157+DP157+DO157+DN157+DM157+DL157+DK157+DJ157+DI157+DH157</f>
        <v>0</v>
      </c>
      <c r="DV157" s="90"/>
      <c r="DW157" s="91"/>
      <c r="DX157" s="92"/>
      <c r="DY157" s="93"/>
      <c r="DZ157" s="94"/>
      <c r="EA157" s="95"/>
      <c r="EB157" s="96"/>
      <c r="EC157" s="97"/>
      <c r="ED157" s="98"/>
      <c r="EE157" s="99"/>
      <c r="EF157" s="81">
        <f t="shared" ref="EF157:EF158" si="960">SUM(DU157:EE157)</f>
        <v>0</v>
      </c>
      <c r="EG157" s="80"/>
      <c r="EH157" s="78"/>
      <c r="EI157" s="102"/>
      <c r="EJ157" s="5675" t="str">
        <f>الاعدادات!$D$6</f>
        <v>2022 وما قبلها</v>
      </c>
      <c r="EK157" s="68">
        <f t="shared" ref="EK157:EK161" si="961">AM157+AG157-EL157-EM157</f>
        <v>0</v>
      </c>
      <c r="EL157" s="69"/>
      <c r="EM157" s="69"/>
      <c r="EN157" s="70">
        <f>SUM(EK157:EM157)</f>
        <v>0</v>
      </c>
      <c r="EO157" s="68">
        <f t="shared" ref="EO157:EO161" si="962">AT157-EQ157-EP157</f>
        <v>0</v>
      </c>
      <c r="EP157" s="69"/>
      <c r="EQ157" s="69"/>
      <c r="ER157" s="70">
        <f>SUM(EO157:EQ157)</f>
        <v>0</v>
      </c>
      <c r="ES157" s="68">
        <f t="shared" ref="ES157:ES161" si="963">AU157-EU157-ET157</f>
        <v>0</v>
      </c>
      <c r="ET157" s="69"/>
      <c r="EU157" s="71"/>
      <c r="EV157" s="70">
        <f t="shared" ref="EV157:EV162" si="964">EU157+ET157+ES157</f>
        <v>0</v>
      </c>
      <c r="EW157" s="68">
        <f t="shared" ref="EW157:EW161" si="965">AV157-EX157</f>
        <v>0</v>
      </c>
      <c r="EX157" s="69"/>
      <c r="EY157" s="70">
        <f>SUM(EW157:EX157)</f>
        <v>0</v>
      </c>
      <c r="EZ157" s="68">
        <f>FK157+FO157</f>
        <v>0</v>
      </c>
      <c r="FA157" s="68">
        <f>FL157+FP157</f>
        <v>0</v>
      </c>
      <c r="FB157" s="68">
        <f>FM157+FQ157</f>
        <v>0</v>
      </c>
      <c r="FC157" s="68">
        <f>FN157+FR157</f>
        <v>0</v>
      </c>
      <c r="FD157" s="68">
        <f t="shared" ref="FD157:FD162" si="966">EK157+EO157+ES157+EW157+EZ157</f>
        <v>0</v>
      </c>
      <c r="FE157" s="72">
        <f t="shared" ref="FE157:FE162" si="967">EL157+EP157+ET157+FA157+EX157</f>
        <v>0</v>
      </c>
      <c r="FF157" s="72">
        <f t="shared" ref="FF157:FF162" si="968">FB157+EU157+EQ157+EM157</f>
        <v>0</v>
      </c>
      <c r="FG157" s="70">
        <f t="shared" ref="FG157:FG162" si="969">SUM(FD157:FF157)</f>
        <v>0</v>
      </c>
      <c r="FH157" t="str">
        <f t="shared" ref="FH157:FH161" si="970">IF(OR(EZ157&lt;0,EW157&lt;0,ES157&lt;0,EO157&lt;0,EK157&lt;0,Z157 &lt;&gt; AY157+AS157+AA157), "wrong", "ok")</f>
        <v>ok</v>
      </c>
      <c r="FK157" s="68">
        <f>AX157-FL157-FM157</f>
        <v>0</v>
      </c>
      <c r="FL157" s="69"/>
      <c r="FM157" s="69"/>
      <c r="FN157" s="70">
        <f>SUM(FK157:FM157)</f>
        <v>0</v>
      </c>
      <c r="FO157" s="68">
        <f>AW157-FP157-FQ157</f>
        <v>0</v>
      </c>
      <c r="FP157" s="69"/>
      <c r="FQ157" s="69"/>
      <c r="FR157" s="70">
        <f>SUM(FO157:FQ157)</f>
        <v>0</v>
      </c>
    </row>
    <row r="158" spans="1:174" ht="48" customHeight="1" thickBot="1">
      <c r="A158" s="6228"/>
      <c r="B158" s="6250" t="str" cm="1">
        <f t="array" ref="B158">_xlfn.XLOOKUP(1, (INDEX(التشكيل_القديم!$L$5:$S$49, ,6)=$A156) * (INDEX(التشكيل_القديم!$L$5:$S$49, ,7)="عضو يسار"), INDEX(التشكيل_القديم!$L$5:$S$49, ,2))</f>
        <v>محمد مجدي حسن توفيق مفتاح</v>
      </c>
      <c r="C158" s="6250"/>
      <c r="D158" s="6250"/>
      <c r="E158" s="6250"/>
      <c r="F158" s="6250"/>
      <c r="G158" s="6250"/>
      <c r="H158" s="2170" cm="1">
        <f t="array" ref="H158">_xlfn.XLOOKUP(1, (INDEX(التشكيل_القديم!$L$5:$S$49, ,6)=$A156) * (INDEX(التشكيل_القديم!$L$5:$S$49, ,7)="عضو يسار"), INDEX(التشكيل_القديم!$L$5:$S$49, ,3))</f>
        <v>187</v>
      </c>
      <c r="I158" s="2171" t="str" cm="1">
        <f t="array" ref="I158">_xlfn.XLOOKUP(1, (INDEX(التشكيل_القديم!$L$5:$S$49, ,6)=$A156) * (INDEX(التشكيل_القديم!$L$5:$S$49, ,7)="عضو يسار"), INDEX(التشكيل_القديم!$L$5:$S$49, ,4))</f>
        <v>ب</v>
      </c>
      <c r="J158" s="6232"/>
      <c r="K158" s="6235"/>
      <c r="L158" s="5675">
        <f>الاعدادات!$D$7</f>
        <v>2023</v>
      </c>
      <c r="M158" s="2013">
        <v>10</v>
      </c>
      <c r="N158" s="64"/>
      <c r="O158" s="64"/>
      <c r="P158" s="64"/>
      <c r="Q158" s="64"/>
      <c r="R158" s="64"/>
      <c r="S158" s="64"/>
      <c r="T158" s="64"/>
      <c r="U158" s="64"/>
      <c r="V158" s="64"/>
      <c r="W158" s="64"/>
      <c r="X158" s="64"/>
      <c r="Y158" s="2018"/>
      <c r="Z158" s="5679">
        <f t="shared" ref="Z158:Z161" si="971">Y158+X158+U158+T158+S158+R158+Q158+P158+O158+N158+M158-W158</f>
        <v>10</v>
      </c>
      <c r="AA158" s="2007"/>
      <c r="AB158" s="63"/>
      <c r="AC158" s="5662">
        <f t="shared" ref="AC158:AC161" si="972">SUM(BD158:BJ158,CF158:CL158,BD165:BJ165,CF165:CL165,DH158:DN158,DH165:DN165)</f>
        <v>0</v>
      </c>
      <c r="AD158" s="5662">
        <f t="shared" ref="AD158:AD161" si="973">SUM(BK158:BO158,CM158:CQ158,BK165:BO165,CM165:CQ165,DO158:DS158,DO165:DS165)</f>
        <v>0</v>
      </c>
      <c r="AE158" s="5662">
        <f>BP158+CR158+BP165+CR165+DT158+DT165</f>
        <v>0</v>
      </c>
      <c r="AF158" s="5663">
        <f t="shared" si="941"/>
        <v>0</v>
      </c>
      <c r="AG158" s="5662">
        <f t="shared" si="942"/>
        <v>0</v>
      </c>
      <c r="AH158" s="5664">
        <f t="shared" ref="AH158:AH161" si="974">BS158+CU158+BS165+CU165+DW158+DW165</f>
        <v>0</v>
      </c>
      <c r="AI158" s="5662">
        <f t="shared" si="943"/>
        <v>0</v>
      </c>
      <c r="AJ158" s="5662">
        <f t="shared" si="944"/>
        <v>0</v>
      </c>
      <c r="AK158" s="5662">
        <f t="shared" si="945"/>
        <v>0</v>
      </c>
      <c r="AL158" s="5662">
        <f t="shared" si="946"/>
        <v>0</v>
      </c>
      <c r="AM158" s="5663">
        <f t="shared" si="947"/>
        <v>0</v>
      </c>
      <c r="AN158" s="5665">
        <f t="shared" ref="AN158:AN161" si="975">BX158+CZ158+BX165+CZ165+EB158+EB165</f>
        <v>0</v>
      </c>
      <c r="AO158" s="5665">
        <f t="shared" si="948"/>
        <v>0</v>
      </c>
      <c r="AP158" s="5665">
        <f>BZ158+DB158+DB165+BZ165+ED158+ED165</f>
        <v>0</v>
      </c>
      <c r="AQ158" s="5663">
        <f t="shared" si="949"/>
        <v>0</v>
      </c>
      <c r="AR158" s="5666">
        <f>CA158+DC158+CA165+DC165+EE158+EE165</f>
        <v>0</v>
      </c>
      <c r="AS158" s="5667">
        <f t="shared" si="950"/>
        <v>0</v>
      </c>
      <c r="AT158" s="2007"/>
      <c r="AU158" s="5662">
        <f t="shared" si="951"/>
        <v>0</v>
      </c>
      <c r="AV158" s="5662">
        <f t="shared" si="952"/>
        <v>0</v>
      </c>
      <c r="AW158" s="64"/>
      <c r="AX158" s="64"/>
      <c r="AY158" s="65">
        <f t="shared" si="953"/>
        <v>0</v>
      </c>
      <c r="AZ158" s="66"/>
      <c r="BA158" s="5662">
        <f t="shared" si="954"/>
        <v>-10</v>
      </c>
      <c r="BB158" s="2159"/>
      <c r="BC158" s="5683">
        <f>الاعدادات!$D$7</f>
        <v>2023</v>
      </c>
      <c r="BD158" s="82"/>
      <c r="BE158" s="83"/>
      <c r="BF158" s="83"/>
      <c r="BG158" s="103"/>
      <c r="BH158" s="84"/>
      <c r="BI158" s="84"/>
      <c r="BJ158" s="85"/>
      <c r="BK158" s="86"/>
      <c r="BL158" s="87"/>
      <c r="BM158" s="87"/>
      <c r="BN158" s="88"/>
      <c r="BO158" s="88"/>
      <c r="BP158" s="89"/>
      <c r="BQ158" s="77">
        <f t="shared" si="955"/>
        <v>0</v>
      </c>
      <c r="BR158" s="90"/>
      <c r="BS158" s="91"/>
      <c r="BT158" s="92"/>
      <c r="BU158" s="93"/>
      <c r="BV158" s="94"/>
      <c r="BW158" s="95"/>
      <c r="BX158" s="96"/>
      <c r="BY158" s="97"/>
      <c r="BZ158" s="98"/>
      <c r="CA158" s="99"/>
      <c r="CB158" s="79">
        <f t="shared" si="956"/>
        <v>0</v>
      </c>
      <c r="CC158" s="104"/>
      <c r="CD158" s="92"/>
      <c r="CE158" s="100"/>
      <c r="CF158" s="101"/>
      <c r="CG158" s="83"/>
      <c r="CH158" s="83"/>
      <c r="CI158" s="84"/>
      <c r="CJ158" s="84"/>
      <c r="CK158" s="84"/>
      <c r="CL158" s="85"/>
      <c r="CM158" s="86"/>
      <c r="CN158" s="87"/>
      <c r="CO158" s="87"/>
      <c r="CP158" s="88"/>
      <c r="CQ158" s="88"/>
      <c r="CR158" s="89"/>
      <c r="CS158" s="77">
        <f t="shared" si="957"/>
        <v>0</v>
      </c>
      <c r="CT158" s="90"/>
      <c r="CU158" s="91"/>
      <c r="CV158" s="92"/>
      <c r="CW158" s="93"/>
      <c r="CX158" s="94"/>
      <c r="CY158" s="95"/>
      <c r="CZ158" s="96"/>
      <c r="DA158" s="97"/>
      <c r="DB158" s="98"/>
      <c r="DC158" s="99"/>
      <c r="DD158" s="81">
        <f t="shared" si="958"/>
        <v>0</v>
      </c>
      <c r="DE158" s="104"/>
      <c r="DF158" s="92"/>
      <c r="DG158" s="102"/>
      <c r="DH158" s="101"/>
      <c r="DI158" s="83"/>
      <c r="DJ158" s="83"/>
      <c r="DK158" s="84"/>
      <c r="DL158" s="84"/>
      <c r="DM158" s="84"/>
      <c r="DN158" s="85"/>
      <c r="DO158" s="86"/>
      <c r="DP158" s="87"/>
      <c r="DQ158" s="87"/>
      <c r="DR158" s="88"/>
      <c r="DS158" s="88"/>
      <c r="DT158" s="89"/>
      <c r="DU158" s="77">
        <f t="shared" si="959"/>
        <v>0</v>
      </c>
      <c r="DV158" s="90"/>
      <c r="DW158" s="91"/>
      <c r="DX158" s="92"/>
      <c r="DY158" s="93"/>
      <c r="DZ158" s="94"/>
      <c r="EA158" s="95"/>
      <c r="EB158" s="96"/>
      <c r="EC158" s="97"/>
      <c r="ED158" s="98"/>
      <c r="EE158" s="99"/>
      <c r="EF158" s="81">
        <f t="shared" si="960"/>
        <v>0</v>
      </c>
      <c r="EG158" s="104"/>
      <c r="EH158" s="92"/>
      <c r="EI158" s="102"/>
      <c r="EJ158" s="5675">
        <f>الاعدادات!$D$7</f>
        <v>2023</v>
      </c>
      <c r="EK158" s="68">
        <f t="shared" si="961"/>
        <v>0</v>
      </c>
      <c r="EL158" s="69"/>
      <c r="EM158" s="69"/>
      <c r="EN158" s="70">
        <f t="shared" ref="EN158:EN161" si="976">SUM(EK158:EM158)</f>
        <v>0</v>
      </c>
      <c r="EO158" s="68">
        <f t="shared" si="962"/>
        <v>0</v>
      </c>
      <c r="EP158" s="69"/>
      <c r="EQ158" s="69"/>
      <c r="ER158" s="70">
        <f t="shared" ref="ER158:ER161" si="977">SUM(EO158:EQ158)</f>
        <v>0</v>
      </c>
      <c r="ES158" s="68">
        <f t="shared" si="963"/>
        <v>0</v>
      </c>
      <c r="ET158" s="69"/>
      <c r="EU158" s="71"/>
      <c r="EV158" s="70">
        <f t="shared" si="964"/>
        <v>0</v>
      </c>
      <c r="EW158" s="68">
        <f t="shared" si="965"/>
        <v>0</v>
      </c>
      <c r="EX158" s="69"/>
      <c r="EY158" s="70">
        <f t="shared" ref="EY158:EY161" si="978">SUM(EW158:EX158)</f>
        <v>0</v>
      </c>
      <c r="EZ158" s="68">
        <f t="shared" ref="EZ158:EZ161" si="979">FK158+FO158</f>
        <v>0</v>
      </c>
      <c r="FA158" s="68">
        <f t="shared" ref="FA158:FA161" si="980">FL158+FP158</f>
        <v>0</v>
      </c>
      <c r="FB158" s="68">
        <f t="shared" ref="FB158:FB161" si="981">FM158+FQ158</f>
        <v>0</v>
      </c>
      <c r="FC158" s="68">
        <f t="shared" ref="FC158:FC161" si="982">FN158+FR158</f>
        <v>0</v>
      </c>
      <c r="FD158" s="68">
        <f t="shared" si="966"/>
        <v>0</v>
      </c>
      <c r="FE158" s="72">
        <f t="shared" si="967"/>
        <v>0</v>
      </c>
      <c r="FF158" s="72">
        <f t="shared" si="968"/>
        <v>0</v>
      </c>
      <c r="FG158" s="70">
        <f t="shared" si="969"/>
        <v>0</v>
      </c>
      <c r="FH158" t="str">
        <f t="shared" si="970"/>
        <v>wrong</v>
      </c>
      <c r="FK158" s="68">
        <f t="shared" ref="FK158:FK161" si="983">AX158-FL158-FM158</f>
        <v>0</v>
      </c>
      <c r="FL158" s="69"/>
      <c r="FM158" s="69"/>
      <c r="FN158" s="70">
        <f t="shared" ref="FN158:FN161" si="984">SUM(FK158:FM158)</f>
        <v>0</v>
      </c>
      <c r="FO158" s="68">
        <f t="shared" ref="FO158:FO161" si="985">AW158-FP158-FQ158</f>
        <v>0</v>
      </c>
      <c r="FP158" s="69"/>
      <c r="FQ158" s="69"/>
      <c r="FR158" s="70">
        <f t="shared" ref="FR158:FR161" si="986">SUM(FO158:FQ158)</f>
        <v>0</v>
      </c>
    </row>
    <row r="159" spans="1:174" ht="48" customHeight="1" thickBot="1">
      <c r="A159" s="6228"/>
      <c r="B159" s="6250" t="str" cm="1">
        <f t="array" ref="B159">IFERROR(_xlfn.XLOOKUP(1, (INDEX(التشكيل_القديم!$L$5:$S$49, ,6)=$A156) * (INDEX(التشكيل_القديم!$L$5:$S$49, ,7)="عضو يسار اليسار"), INDEX(التشكيل_القديم!$L$5:$S$49, ,2)),"")</f>
        <v/>
      </c>
      <c r="C159" s="6250"/>
      <c r="D159" s="6250"/>
      <c r="E159" s="6250"/>
      <c r="F159" s="6250"/>
      <c r="G159" s="6250"/>
      <c r="H159" s="2170" t="str" cm="1">
        <f t="array" ref="H159">IFERROR(_xlfn.XLOOKUP(1, (INDEX(التشكيل_القديم!$L$5:$S$49, ,6)=$A156) * (INDEX(التشكيل_القديم!$L$5:$S$49, ,7)="عضو يسار اليسار"), INDEX(التشكيل_القديم!$L$5:$S$49, ,3)),"")</f>
        <v/>
      </c>
      <c r="I159" s="2171" t="str" cm="1">
        <f t="array" ref="I159">IFERROR(_xlfn.XLOOKUP(1, (INDEX(التشكيل_القديم!$L$5:$S$49, ,6)=$A156) * (INDEX(التشكيل_القديم!$L$5:$S$49, ,7)="عضو يسار اليسار"), INDEX(التشكيل_القديم!$L$5:$S$49, ,4)),"")</f>
        <v/>
      </c>
      <c r="J159" s="6232"/>
      <c r="K159" s="6235"/>
      <c r="L159" s="5675">
        <f>الاعدادات!$D$8</f>
        <v>2024</v>
      </c>
      <c r="M159" s="2014">
        <v>33</v>
      </c>
      <c r="N159" s="1997"/>
      <c r="O159" s="1997"/>
      <c r="P159" s="1997"/>
      <c r="Q159" s="1997"/>
      <c r="R159" s="1997"/>
      <c r="S159" s="1997"/>
      <c r="T159" s="1997"/>
      <c r="U159" s="1997"/>
      <c r="V159" s="1997"/>
      <c r="W159" s="1997"/>
      <c r="X159" s="1997"/>
      <c r="Y159" s="2019"/>
      <c r="Z159" s="5680">
        <f t="shared" si="971"/>
        <v>33</v>
      </c>
      <c r="AA159" s="2022"/>
      <c r="AB159" s="1999"/>
      <c r="AC159" s="2002">
        <f t="shared" si="972"/>
        <v>0</v>
      </c>
      <c r="AD159" s="2002">
        <f t="shared" si="973"/>
        <v>0</v>
      </c>
      <c r="AE159" s="2002">
        <f>BP159+CR159+BP166+CR166+DT159+DT166</f>
        <v>0</v>
      </c>
      <c r="AF159" s="5668">
        <f t="shared" si="941"/>
        <v>0</v>
      </c>
      <c r="AG159" s="2002">
        <f t="shared" si="942"/>
        <v>0</v>
      </c>
      <c r="AH159" s="5669">
        <f t="shared" si="974"/>
        <v>0</v>
      </c>
      <c r="AI159" s="2002">
        <f t="shared" si="943"/>
        <v>0</v>
      </c>
      <c r="AJ159" s="2002">
        <f t="shared" si="944"/>
        <v>0</v>
      </c>
      <c r="AK159" s="2002">
        <f t="shared" si="945"/>
        <v>0</v>
      </c>
      <c r="AL159" s="2002">
        <f t="shared" si="946"/>
        <v>0</v>
      </c>
      <c r="AM159" s="5668">
        <f t="shared" si="947"/>
        <v>0</v>
      </c>
      <c r="AN159" s="2177">
        <f t="shared" si="975"/>
        <v>0</v>
      </c>
      <c r="AO159" s="2177">
        <f t="shared" si="948"/>
        <v>0</v>
      </c>
      <c r="AP159" s="2177">
        <f>BZ159+DB159+DB166+BZ166+ED159+ED166</f>
        <v>0</v>
      </c>
      <c r="AQ159" s="5668">
        <f t="shared" si="949"/>
        <v>0</v>
      </c>
      <c r="AR159" s="5670">
        <f>CA159+DC159+CA166+DC166+EE159+EE166</f>
        <v>0</v>
      </c>
      <c r="AS159" s="5671">
        <f t="shared" si="950"/>
        <v>0</v>
      </c>
      <c r="AT159" s="2022"/>
      <c r="AU159" s="2002">
        <f t="shared" si="951"/>
        <v>0</v>
      </c>
      <c r="AV159" s="2002">
        <f t="shared" si="952"/>
        <v>0</v>
      </c>
      <c r="AW159" s="1997"/>
      <c r="AX159" s="1998"/>
      <c r="AY159" s="2000">
        <f t="shared" si="953"/>
        <v>0</v>
      </c>
      <c r="AZ159" s="2001"/>
      <c r="BA159" s="2002">
        <f t="shared" si="954"/>
        <v>-33</v>
      </c>
      <c r="BB159" s="2159"/>
      <c r="BC159" s="5683">
        <f>الاعدادات!$D$8</f>
        <v>2024</v>
      </c>
      <c r="BD159" s="82"/>
      <c r="BE159" s="83"/>
      <c r="BF159" s="83"/>
      <c r="BG159" s="84"/>
      <c r="BH159" s="84"/>
      <c r="BI159" s="84"/>
      <c r="BJ159" s="85"/>
      <c r="BK159" s="86"/>
      <c r="BL159" s="87"/>
      <c r="BM159" s="87"/>
      <c r="BN159" s="88"/>
      <c r="BO159" s="88"/>
      <c r="BP159" s="89"/>
      <c r="BQ159" s="77">
        <f t="shared" si="955"/>
        <v>0</v>
      </c>
      <c r="BR159" s="90"/>
      <c r="BS159" s="91"/>
      <c r="BT159" s="92"/>
      <c r="BU159" s="93"/>
      <c r="BV159" s="94"/>
      <c r="BW159" s="95"/>
      <c r="BX159" s="96"/>
      <c r="BY159" s="97"/>
      <c r="BZ159" s="98"/>
      <c r="CA159" s="99"/>
      <c r="CB159" s="79">
        <f t="shared" si="956"/>
        <v>0</v>
      </c>
      <c r="CC159" s="104"/>
      <c r="CD159" s="92"/>
      <c r="CE159" s="100"/>
      <c r="CF159" s="101"/>
      <c r="CG159" s="83"/>
      <c r="CH159" s="83"/>
      <c r="CI159" s="84"/>
      <c r="CJ159" s="84"/>
      <c r="CK159" s="84"/>
      <c r="CL159" s="85"/>
      <c r="CM159" s="86"/>
      <c r="CN159" s="87"/>
      <c r="CO159" s="87"/>
      <c r="CP159" s="88"/>
      <c r="CQ159" s="88"/>
      <c r="CR159" s="89"/>
      <c r="CS159" s="77">
        <f t="shared" si="957"/>
        <v>0</v>
      </c>
      <c r="CT159" s="90"/>
      <c r="CU159" s="91"/>
      <c r="CV159" s="92"/>
      <c r="CW159" s="93"/>
      <c r="CX159" s="94"/>
      <c r="CY159" s="95"/>
      <c r="CZ159" s="96"/>
      <c r="DA159" s="97"/>
      <c r="DB159" s="98"/>
      <c r="DC159" s="99"/>
      <c r="DD159" s="81">
        <f>SUM(CS159:DC159)</f>
        <v>0</v>
      </c>
      <c r="DE159" s="104"/>
      <c r="DF159" s="92"/>
      <c r="DG159" s="102"/>
      <c r="DH159" s="101"/>
      <c r="DI159" s="83"/>
      <c r="DJ159" s="83"/>
      <c r="DK159" s="84"/>
      <c r="DL159" s="84"/>
      <c r="DM159" s="84"/>
      <c r="DN159" s="85"/>
      <c r="DO159" s="86"/>
      <c r="DP159" s="87"/>
      <c r="DQ159" s="87"/>
      <c r="DR159" s="88"/>
      <c r="DS159" s="88"/>
      <c r="DT159" s="89"/>
      <c r="DU159" s="77">
        <f t="shared" si="959"/>
        <v>0</v>
      </c>
      <c r="DV159" s="90"/>
      <c r="DW159" s="91"/>
      <c r="DX159" s="92"/>
      <c r="DY159" s="93"/>
      <c r="DZ159" s="94"/>
      <c r="EA159" s="95"/>
      <c r="EB159" s="96"/>
      <c r="EC159" s="97"/>
      <c r="ED159" s="98"/>
      <c r="EE159" s="99"/>
      <c r="EF159" s="81">
        <f>SUM(DU159:EE159)</f>
        <v>0</v>
      </c>
      <c r="EG159" s="104"/>
      <c r="EH159" s="92"/>
      <c r="EI159" s="102"/>
      <c r="EJ159" s="5675">
        <f>الاعدادات!$D$8</f>
        <v>2024</v>
      </c>
      <c r="EK159" s="68">
        <f t="shared" si="961"/>
        <v>0</v>
      </c>
      <c r="EL159" s="69"/>
      <c r="EM159" s="69"/>
      <c r="EN159" s="70">
        <f t="shared" si="976"/>
        <v>0</v>
      </c>
      <c r="EO159" s="68">
        <f t="shared" si="962"/>
        <v>0</v>
      </c>
      <c r="EP159" s="69"/>
      <c r="EQ159" s="69"/>
      <c r="ER159" s="70">
        <f t="shared" si="977"/>
        <v>0</v>
      </c>
      <c r="ES159" s="68">
        <f t="shared" si="963"/>
        <v>0</v>
      </c>
      <c r="ET159" s="69"/>
      <c r="EU159" s="71"/>
      <c r="EV159" s="70">
        <f t="shared" si="964"/>
        <v>0</v>
      </c>
      <c r="EW159" s="68">
        <f t="shared" si="965"/>
        <v>0</v>
      </c>
      <c r="EX159" s="69"/>
      <c r="EY159" s="70">
        <f t="shared" si="978"/>
        <v>0</v>
      </c>
      <c r="EZ159" s="68">
        <f t="shared" si="979"/>
        <v>0</v>
      </c>
      <c r="FA159" s="68">
        <f t="shared" si="980"/>
        <v>0</v>
      </c>
      <c r="FB159" s="68">
        <f t="shared" si="981"/>
        <v>0</v>
      </c>
      <c r="FC159" s="68">
        <f t="shared" si="982"/>
        <v>0</v>
      </c>
      <c r="FD159" s="68">
        <f t="shared" si="966"/>
        <v>0</v>
      </c>
      <c r="FE159" s="72">
        <f t="shared" si="967"/>
        <v>0</v>
      </c>
      <c r="FF159" s="72">
        <f t="shared" si="968"/>
        <v>0</v>
      </c>
      <c r="FG159" s="70">
        <f t="shared" si="969"/>
        <v>0</v>
      </c>
      <c r="FH159" t="str">
        <f t="shared" si="970"/>
        <v>wrong</v>
      </c>
      <c r="FK159" s="68">
        <f t="shared" si="983"/>
        <v>0</v>
      </c>
      <c r="FL159" s="69"/>
      <c r="FM159" s="69"/>
      <c r="FN159" s="70">
        <f t="shared" si="984"/>
        <v>0</v>
      </c>
      <c r="FO159" s="68">
        <f t="shared" si="985"/>
        <v>0</v>
      </c>
      <c r="FP159" s="69"/>
      <c r="FQ159" s="69"/>
      <c r="FR159" s="70">
        <f t="shared" si="986"/>
        <v>0</v>
      </c>
    </row>
    <row r="160" spans="1:174" ht="48" customHeight="1" thickBot="1">
      <c r="A160" s="6228"/>
      <c r="B160" s="6310" t="str" cm="1">
        <f t="array" ref="B160">IFERROR(_xlfn.XLOOKUP(1, (INDEX(التشكيل_القديم!$L$5:$S$49, ,6)=$A156) * (INDEX(التشكيل_القديم!$L$5:$S$49, ,7)="عضو خامس "), INDEX(التشكيل_القديم!$L$5:$S$49, ,2)),"")</f>
        <v/>
      </c>
      <c r="C160" s="6310"/>
      <c r="D160" s="6310"/>
      <c r="E160" s="6310"/>
      <c r="F160" s="6310"/>
      <c r="G160" s="6310"/>
      <c r="H160" s="2170" t="str" cm="1">
        <f t="array" ref="H160">IFERROR(_xlfn.XLOOKUP(1, (INDEX(التشكيل_القديم!$L$5:$S$49, ,6)=$A156) * (INDEX(التشكيل_القديم!$L$5:$S$49, ,7)="عضو خامس"), INDEX(التشكيل_القديم!$L$5:$S$49, ,3)),"")</f>
        <v/>
      </c>
      <c r="I160" s="2171" t="str" cm="1">
        <f t="array" ref="I160">IFERROR(_xlfn.XLOOKUP(1, (INDEX(التشكيل_القديم!$L$5:$S$49, ,6)=$A156) * (INDEX(التشكيل_القديم!$L$5:$S$49, ,7)="عضو خامس"), INDEX(التشكيل_القديم!$L$5:$S$49, ,4)),"")</f>
        <v/>
      </c>
      <c r="J160" s="6232"/>
      <c r="K160" s="6235"/>
      <c r="L160" s="5675">
        <f>الاعدادات!$D$9</f>
        <v>2025</v>
      </c>
      <c r="M160" s="2015">
        <v>48</v>
      </c>
      <c r="N160" s="64"/>
      <c r="O160" s="64"/>
      <c r="P160" s="64"/>
      <c r="Q160" s="64"/>
      <c r="R160" s="64"/>
      <c r="S160" s="64"/>
      <c r="T160" s="64"/>
      <c r="U160" s="64"/>
      <c r="V160" s="64"/>
      <c r="W160" s="64"/>
      <c r="X160" s="64"/>
      <c r="Y160" s="2018"/>
      <c r="Z160" s="5679">
        <f t="shared" si="971"/>
        <v>48</v>
      </c>
      <c r="AA160" s="2007"/>
      <c r="AB160" s="63"/>
      <c r="AC160" s="5662">
        <f t="shared" si="972"/>
        <v>0</v>
      </c>
      <c r="AD160" s="5662">
        <f t="shared" si="973"/>
        <v>0</v>
      </c>
      <c r="AE160" s="5662">
        <f>BP160+CR160+BP167+CR167+DT160+DT167</f>
        <v>0</v>
      </c>
      <c r="AF160" s="5663">
        <f t="shared" si="941"/>
        <v>0</v>
      </c>
      <c r="AG160" s="5662">
        <f t="shared" si="942"/>
        <v>0</v>
      </c>
      <c r="AH160" s="5664">
        <f t="shared" si="974"/>
        <v>0</v>
      </c>
      <c r="AI160" s="5662">
        <f t="shared" si="943"/>
        <v>0</v>
      </c>
      <c r="AJ160" s="5662">
        <f t="shared" si="944"/>
        <v>0</v>
      </c>
      <c r="AK160" s="5662">
        <f t="shared" si="945"/>
        <v>0</v>
      </c>
      <c r="AL160" s="5662">
        <f t="shared" si="946"/>
        <v>0</v>
      </c>
      <c r="AM160" s="5663">
        <f t="shared" si="947"/>
        <v>0</v>
      </c>
      <c r="AN160" s="5665">
        <f t="shared" si="975"/>
        <v>0</v>
      </c>
      <c r="AO160" s="5665">
        <f t="shared" si="948"/>
        <v>0</v>
      </c>
      <c r="AP160" s="5665">
        <f>BZ160+DB160+DB167+BZ167+ED160+ED167</f>
        <v>0</v>
      </c>
      <c r="AQ160" s="5663">
        <f t="shared" si="949"/>
        <v>0</v>
      </c>
      <c r="AR160" s="5666">
        <f>CA160+DC160+CA167+DC167+EE160+EE167</f>
        <v>0</v>
      </c>
      <c r="AS160" s="5667">
        <f t="shared" si="950"/>
        <v>0</v>
      </c>
      <c r="AT160" s="2007"/>
      <c r="AU160" s="5674">
        <f t="shared" si="951"/>
        <v>0</v>
      </c>
      <c r="AV160" s="5674">
        <f t="shared" si="952"/>
        <v>0</v>
      </c>
      <c r="AW160" s="64"/>
      <c r="AX160" s="75"/>
      <c r="AY160" s="65">
        <f t="shared" si="953"/>
        <v>0</v>
      </c>
      <c r="AZ160" s="66"/>
      <c r="BA160" s="5662">
        <f t="shared" si="954"/>
        <v>-48</v>
      </c>
      <c r="BB160" s="2159"/>
      <c r="BC160" s="5683">
        <f>الاعدادات!$D$9</f>
        <v>2025</v>
      </c>
      <c r="BD160" s="82"/>
      <c r="BE160" s="83"/>
      <c r="BF160" s="83"/>
      <c r="BG160" s="84"/>
      <c r="BH160" s="84"/>
      <c r="BI160" s="84"/>
      <c r="BJ160" s="85"/>
      <c r="BK160" s="86"/>
      <c r="BL160" s="87"/>
      <c r="BM160" s="87"/>
      <c r="BN160" s="88"/>
      <c r="BO160" s="88"/>
      <c r="BP160" s="89"/>
      <c r="BQ160" s="77">
        <f t="shared" si="955"/>
        <v>0</v>
      </c>
      <c r="BR160" s="90"/>
      <c r="BS160" s="91"/>
      <c r="BT160" s="92"/>
      <c r="BU160" s="93"/>
      <c r="BV160" s="94"/>
      <c r="BW160" s="95"/>
      <c r="BX160" s="96"/>
      <c r="BY160" s="97"/>
      <c r="BZ160" s="98"/>
      <c r="CA160" s="99"/>
      <c r="CB160" s="79">
        <f t="shared" si="956"/>
        <v>0</v>
      </c>
      <c r="CC160" s="104"/>
      <c r="CD160" s="92"/>
      <c r="CE160" s="100"/>
      <c r="CF160" s="101"/>
      <c r="CG160" s="83"/>
      <c r="CH160" s="83"/>
      <c r="CI160" s="84"/>
      <c r="CJ160" s="84"/>
      <c r="CK160" s="84"/>
      <c r="CL160" s="85"/>
      <c r="CM160" s="86"/>
      <c r="CN160" s="87"/>
      <c r="CO160" s="87"/>
      <c r="CP160" s="88"/>
      <c r="CQ160" s="88"/>
      <c r="CR160" s="89"/>
      <c r="CS160" s="77">
        <f t="shared" si="957"/>
        <v>0</v>
      </c>
      <c r="CT160" s="90"/>
      <c r="CU160" s="91"/>
      <c r="CV160" s="92"/>
      <c r="CW160" s="93"/>
      <c r="CX160" s="94"/>
      <c r="CY160" s="95"/>
      <c r="CZ160" s="96"/>
      <c r="DA160" s="97"/>
      <c r="DB160" s="98"/>
      <c r="DC160" s="99"/>
      <c r="DD160" s="81">
        <f>SUM(CS160:DC160)</f>
        <v>0</v>
      </c>
      <c r="DE160" s="104"/>
      <c r="DF160" s="92"/>
      <c r="DG160" s="102"/>
      <c r="DH160" s="101"/>
      <c r="DI160" s="83"/>
      <c r="DJ160" s="83"/>
      <c r="DK160" s="84"/>
      <c r="DL160" s="84"/>
      <c r="DM160" s="84"/>
      <c r="DN160" s="85"/>
      <c r="DO160" s="86"/>
      <c r="DP160" s="87"/>
      <c r="DQ160" s="87"/>
      <c r="DR160" s="88"/>
      <c r="DS160" s="88"/>
      <c r="DT160" s="89"/>
      <c r="DU160" s="77">
        <f>DT160+DS160+DR160+DQ160+DP160+DO160+DN160+DM160+DL160+DK160+DJ160+DI160+DH160</f>
        <v>0</v>
      </c>
      <c r="DV160" s="90"/>
      <c r="DW160" s="91"/>
      <c r="DX160" s="92"/>
      <c r="DY160" s="93"/>
      <c r="DZ160" s="94"/>
      <c r="EA160" s="95"/>
      <c r="EB160" s="96"/>
      <c r="EC160" s="97"/>
      <c r="ED160" s="98"/>
      <c r="EE160" s="99"/>
      <c r="EF160" s="81">
        <f>SUM(DU160:EE160)</f>
        <v>0</v>
      </c>
      <c r="EG160" s="104"/>
      <c r="EH160" s="92"/>
      <c r="EI160" s="102"/>
      <c r="EJ160" s="5675">
        <f>الاعدادات!$D$9</f>
        <v>2025</v>
      </c>
      <c r="EK160" s="68">
        <f t="shared" si="961"/>
        <v>0</v>
      </c>
      <c r="EL160" s="69"/>
      <c r="EM160" s="69"/>
      <c r="EN160" s="70">
        <f t="shared" si="976"/>
        <v>0</v>
      </c>
      <c r="EO160" s="68">
        <f t="shared" si="962"/>
        <v>0</v>
      </c>
      <c r="EP160" s="69"/>
      <c r="EQ160" s="69"/>
      <c r="ER160" s="70">
        <f t="shared" si="977"/>
        <v>0</v>
      </c>
      <c r="ES160" s="68">
        <f t="shared" si="963"/>
        <v>0</v>
      </c>
      <c r="ET160" s="69"/>
      <c r="EU160" s="71"/>
      <c r="EV160" s="70">
        <f t="shared" si="964"/>
        <v>0</v>
      </c>
      <c r="EW160" s="68">
        <f t="shared" si="965"/>
        <v>0</v>
      </c>
      <c r="EX160" s="69"/>
      <c r="EY160" s="70">
        <f t="shared" si="978"/>
        <v>0</v>
      </c>
      <c r="EZ160" s="68">
        <f t="shared" si="979"/>
        <v>0</v>
      </c>
      <c r="FA160" s="68">
        <f t="shared" si="980"/>
        <v>0</v>
      </c>
      <c r="FB160" s="68">
        <f t="shared" si="981"/>
        <v>0</v>
      </c>
      <c r="FC160" s="68">
        <f t="shared" si="982"/>
        <v>0</v>
      </c>
      <c r="FD160" s="68">
        <f t="shared" si="966"/>
        <v>0</v>
      </c>
      <c r="FE160" s="72">
        <f t="shared" si="967"/>
        <v>0</v>
      </c>
      <c r="FF160" s="72">
        <f t="shared" si="968"/>
        <v>0</v>
      </c>
      <c r="FG160" s="70">
        <f t="shared" si="969"/>
        <v>0</v>
      </c>
      <c r="FH160" t="str">
        <f t="shared" si="970"/>
        <v>wrong</v>
      </c>
      <c r="FK160" s="68">
        <f t="shared" si="983"/>
        <v>0</v>
      </c>
      <c r="FL160" s="69"/>
      <c r="FM160" s="69"/>
      <c r="FN160" s="70">
        <f t="shared" si="984"/>
        <v>0</v>
      </c>
      <c r="FO160" s="68">
        <f t="shared" si="985"/>
        <v>0</v>
      </c>
      <c r="FP160" s="69"/>
      <c r="FQ160" s="69"/>
      <c r="FR160" s="70">
        <f t="shared" si="986"/>
        <v>0</v>
      </c>
    </row>
    <row r="161" spans="1:174" ht="48" customHeight="1" thickBot="1">
      <c r="A161" s="6228"/>
      <c r="B161" s="6310" t="str" cm="1">
        <f t="array" ref="B161">IFERROR(_xlfn.XLOOKUP(1, (INDEX(التشكيل_القديم!$L$5:$S$49, ,6)=$A156) * (INDEX(التشكيل_القديم!$L$5:$S$49, ,7)="عضو سادس"), INDEX(التشكيل_القديم!$L$5:$S$49, ,2)),"")</f>
        <v/>
      </c>
      <c r="C161" s="6310"/>
      <c r="D161" s="6310"/>
      <c r="E161" s="6310"/>
      <c r="F161" s="6310"/>
      <c r="G161" s="6310"/>
      <c r="H161" s="2170" t="str" cm="1">
        <f t="array" ref="H161">IFERROR(_xlfn.XLOOKUP(1, (INDEX(التشكيل_القديم!$L$5:$S$49, ,6)=$A156) * (INDEX(التشكيل_القديم!$L$5:$S$49, ,7)="عضو سادس"), INDEX(التشكيل_القديم!$L$5:$S$49, ,3)),"")</f>
        <v/>
      </c>
      <c r="I161" s="2171" t="str" cm="1">
        <f t="array" ref="I161">IFERROR(_xlfn.XLOOKUP(1, (INDEX(التشكيل_القديم!$L$5:$S$49, ,6)=$A156) * (INDEX(التشكيل_القديم!$L$5:$S$49, ,7)="عضو سادسر"), INDEX(التشكيل_القديم!$L$5:$S$49, ,4)),"")</f>
        <v/>
      </c>
      <c r="J161" s="6232"/>
      <c r="K161" s="6235"/>
      <c r="L161" s="5675">
        <f>الاعدادات!$D$10</f>
        <v>2026</v>
      </c>
      <c r="M161" s="2016">
        <v>65</v>
      </c>
      <c r="N161" s="107"/>
      <c r="O161" s="107"/>
      <c r="P161" s="107"/>
      <c r="Q161" s="107"/>
      <c r="R161" s="107"/>
      <c r="S161" s="107"/>
      <c r="T161" s="107"/>
      <c r="U161" s="107"/>
      <c r="V161" s="107"/>
      <c r="W161" s="107"/>
      <c r="X161" s="107"/>
      <c r="Y161" s="2020"/>
      <c r="Z161" s="5681">
        <f t="shared" si="971"/>
        <v>65</v>
      </c>
      <c r="AA161" s="2023"/>
      <c r="AB161" s="110"/>
      <c r="AC161" s="5672">
        <f t="shared" si="972"/>
        <v>0</v>
      </c>
      <c r="AD161" s="5672">
        <f t="shared" si="973"/>
        <v>0</v>
      </c>
      <c r="AE161" s="5662">
        <f>BP161+CR161+BP168+CR168+DT161+DT168</f>
        <v>0</v>
      </c>
      <c r="AF161" s="5663">
        <f t="shared" si="941"/>
        <v>0</v>
      </c>
      <c r="AG161" s="5662">
        <f t="shared" si="942"/>
        <v>0</v>
      </c>
      <c r="AH161" s="5664">
        <f t="shared" si="974"/>
        <v>0</v>
      </c>
      <c r="AI161" s="5662">
        <f t="shared" si="943"/>
        <v>0</v>
      </c>
      <c r="AJ161" s="5662">
        <f t="shared" si="944"/>
        <v>0</v>
      </c>
      <c r="AK161" s="5662">
        <f t="shared" si="945"/>
        <v>0</v>
      </c>
      <c r="AL161" s="5662">
        <f t="shared" si="946"/>
        <v>0</v>
      </c>
      <c r="AM161" s="5663">
        <f t="shared" si="947"/>
        <v>0</v>
      </c>
      <c r="AN161" s="5665">
        <f t="shared" si="975"/>
        <v>0</v>
      </c>
      <c r="AO161" s="5665">
        <f t="shared" si="948"/>
        <v>0</v>
      </c>
      <c r="AP161" s="5665">
        <f>BZ161+DB161+DB168+BZ168+ED161+ED168</f>
        <v>0</v>
      </c>
      <c r="AQ161" s="5663">
        <f t="shared" si="949"/>
        <v>0</v>
      </c>
      <c r="AR161" s="5666">
        <f>CA161+DC161+CA168+DC168+EE161+EE168</f>
        <v>0</v>
      </c>
      <c r="AS161" s="5673">
        <f t="shared" si="950"/>
        <v>0</v>
      </c>
      <c r="AT161" s="2023"/>
      <c r="AU161" s="5674">
        <f t="shared" si="951"/>
        <v>0</v>
      </c>
      <c r="AV161" s="5674">
        <f t="shared" si="952"/>
        <v>0</v>
      </c>
      <c r="AW161" s="111"/>
      <c r="AX161" s="112"/>
      <c r="AY161" s="65">
        <f t="shared" si="953"/>
        <v>0</v>
      </c>
      <c r="AZ161" s="113"/>
      <c r="BA161" s="5662">
        <f t="shared" si="954"/>
        <v>-65</v>
      </c>
      <c r="BB161" s="2159"/>
      <c r="BC161" s="5683">
        <f>الاعدادات!$D$10</f>
        <v>2026</v>
      </c>
      <c r="BD161" s="117"/>
      <c r="BE161" s="118"/>
      <c r="BF161" s="118"/>
      <c r="BG161" s="119"/>
      <c r="BH161" s="119"/>
      <c r="BI161" s="119"/>
      <c r="BJ161" s="120"/>
      <c r="BK161" s="121"/>
      <c r="BL161" s="122"/>
      <c r="BM161" s="122"/>
      <c r="BN161" s="123"/>
      <c r="BO161" s="123"/>
      <c r="BP161" s="124"/>
      <c r="BQ161" s="125">
        <f t="shared" si="955"/>
        <v>0</v>
      </c>
      <c r="BR161" s="126"/>
      <c r="BS161" s="127"/>
      <c r="BT161" s="128"/>
      <c r="BU161" s="129"/>
      <c r="BV161" s="130"/>
      <c r="BW161" s="131"/>
      <c r="BX161" s="132"/>
      <c r="BY161" s="133"/>
      <c r="BZ161" s="134"/>
      <c r="CA161" s="135"/>
      <c r="CB161" s="136">
        <f t="shared" si="956"/>
        <v>0</v>
      </c>
      <c r="CC161" s="137"/>
      <c r="CD161" s="128"/>
      <c r="CE161" s="138"/>
      <c r="CF161" s="139"/>
      <c r="CG161" s="118"/>
      <c r="CH161" s="118"/>
      <c r="CI161" s="119"/>
      <c r="CJ161" s="119"/>
      <c r="CK161" s="119"/>
      <c r="CL161" s="120"/>
      <c r="CM161" s="121"/>
      <c r="CN161" s="122"/>
      <c r="CO161" s="122"/>
      <c r="CP161" s="123"/>
      <c r="CQ161" s="123"/>
      <c r="CR161" s="124"/>
      <c r="CS161" s="125">
        <f t="shared" si="957"/>
        <v>0</v>
      </c>
      <c r="CT161" s="126"/>
      <c r="CU161" s="127"/>
      <c r="CV161" s="128"/>
      <c r="CW161" s="129"/>
      <c r="CX161" s="130"/>
      <c r="CY161" s="131"/>
      <c r="CZ161" s="132"/>
      <c r="DA161" s="133"/>
      <c r="DB161" s="134"/>
      <c r="DC161" s="135"/>
      <c r="DD161" s="140">
        <f>SUM(CS161:DC161)</f>
        <v>0</v>
      </c>
      <c r="DE161" s="137"/>
      <c r="DF161" s="128"/>
      <c r="DG161" s="141"/>
      <c r="DH161" s="139"/>
      <c r="DI161" s="118"/>
      <c r="DJ161" s="118"/>
      <c r="DK161" s="119"/>
      <c r="DL161" s="119"/>
      <c r="DM161" s="119"/>
      <c r="DN161" s="120"/>
      <c r="DO161" s="121"/>
      <c r="DP161" s="122"/>
      <c r="DQ161" s="122"/>
      <c r="DR161" s="123"/>
      <c r="DS161" s="123"/>
      <c r="DT161" s="124"/>
      <c r="DU161" s="125">
        <f t="shared" ref="DU161:DU162" si="987">DT161+DS161+DR161+DQ161+DP161+DO161+DN161+DM161+DL161+DK161+DJ161+DI161+DH161</f>
        <v>0</v>
      </c>
      <c r="DV161" s="126"/>
      <c r="DW161" s="127"/>
      <c r="DX161" s="128"/>
      <c r="DY161" s="129"/>
      <c r="DZ161" s="130"/>
      <c r="EA161" s="131"/>
      <c r="EB161" s="132"/>
      <c r="EC161" s="133"/>
      <c r="ED161" s="134"/>
      <c r="EE161" s="135"/>
      <c r="EF161" s="140">
        <f>SUM(DU161:EE161)</f>
        <v>0</v>
      </c>
      <c r="EG161" s="137"/>
      <c r="EH161" s="128"/>
      <c r="EI161" s="141"/>
      <c r="EJ161" s="5675">
        <f>الاعدادات!$D$10</f>
        <v>2026</v>
      </c>
      <c r="EK161" s="68">
        <f t="shared" si="961"/>
        <v>0</v>
      </c>
      <c r="EL161" s="69"/>
      <c r="EM161" s="69"/>
      <c r="EN161" s="70">
        <f t="shared" si="976"/>
        <v>0</v>
      </c>
      <c r="EO161" s="68">
        <f t="shared" si="962"/>
        <v>0</v>
      </c>
      <c r="EP161" s="69"/>
      <c r="EQ161" s="69"/>
      <c r="ER161" s="70">
        <f t="shared" si="977"/>
        <v>0</v>
      </c>
      <c r="ES161" s="68">
        <f t="shared" si="963"/>
        <v>0</v>
      </c>
      <c r="ET161" s="69"/>
      <c r="EU161" s="71"/>
      <c r="EV161" s="70">
        <f t="shared" si="964"/>
        <v>0</v>
      </c>
      <c r="EW161" s="68">
        <f t="shared" si="965"/>
        <v>0</v>
      </c>
      <c r="EX161" s="69"/>
      <c r="EY161" s="70">
        <f t="shared" si="978"/>
        <v>0</v>
      </c>
      <c r="EZ161" s="68">
        <f t="shared" si="979"/>
        <v>0</v>
      </c>
      <c r="FA161" s="68">
        <f t="shared" si="980"/>
        <v>0</v>
      </c>
      <c r="FB161" s="68">
        <f t="shared" si="981"/>
        <v>0</v>
      </c>
      <c r="FC161" s="68">
        <f t="shared" si="982"/>
        <v>0</v>
      </c>
      <c r="FD161" s="68">
        <f t="shared" si="966"/>
        <v>0</v>
      </c>
      <c r="FE161" s="72">
        <f t="shared" si="967"/>
        <v>0</v>
      </c>
      <c r="FF161" s="72">
        <f t="shared" si="968"/>
        <v>0</v>
      </c>
      <c r="FG161" s="70">
        <f t="shared" si="969"/>
        <v>0</v>
      </c>
      <c r="FH161" t="str">
        <f t="shared" si="970"/>
        <v>wrong</v>
      </c>
      <c r="FK161" s="68">
        <f t="shared" si="983"/>
        <v>0</v>
      </c>
      <c r="FL161" s="69"/>
      <c r="FM161" s="69"/>
      <c r="FN161" s="70">
        <f t="shared" si="984"/>
        <v>0</v>
      </c>
      <c r="FO161" s="68">
        <f t="shared" si="985"/>
        <v>0</v>
      </c>
      <c r="FP161" s="69"/>
      <c r="FQ161" s="69"/>
      <c r="FR161" s="70">
        <f t="shared" si="986"/>
        <v>0</v>
      </c>
    </row>
    <row r="162" spans="1:174" ht="48" customHeight="1" thickBot="1">
      <c r="A162" s="6229"/>
      <c r="B162" s="6249"/>
      <c r="C162" s="6249"/>
      <c r="D162" s="6249"/>
      <c r="E162" s="6249"/>
      <c r="F162" s="6249"/>
      <c r="G162" s="6249"/>
      <c r="H162" s="2011"/>
      <c r="I162" s="105"/>
      <c r="J162" s="6233"/>
      <c r="K162" s="6236"/>
      <c r="L162" s="115" t="s">
        <v>181</v>
      </c>
      <c r="M162" s="5684">
        <f t="shared" ref="M162:U162" si="988">SUM(M157:M161)</f>
        <v>156</v>
      </c>
      <c r="N162" s="5684">
        <f t="shared" si="988"/>
        <v>0</v>
      </c>
      <c r="O162" s="5684">
        <f t="shared" si="988"/>
        <v>0</v>
      </c>
      <c r="P162" s="5684">
        <f t="shared" si="988"/>
        <v>0</v>
      </c>
      <c r="Q162" s="5684">
        <f t="shared" si="988"/>
        <v>0</v>
      </c>
      <c r="R162" s="5684">
        <f t="shared" si="988"/>
        <v>0</v>
      </c>
      <c r="S162" s="5684">
        <f t="shared" si="988"/>
        <v>0</v>
      </c>
      <c r="T162" s="5684">
        <f t="shared" si="988"/>
        <v>0</v>
      </c>
      <c r="U162" s="5684">
        <f t="shared" si="988"/>
        <v>0</v>
      </c>
      <c r="V162" s="116"/>
      <c r="W162" s="5684">
        <f t="shared" ref="W162:AZ162" si="989">SUM(W157:W161)</f>
        <v>0</v>
      </c>
      <c r="X162" s="5684">
        <f t="shared" si="989"/>
        <v>0</v>
      </c>
      <c r="Y162" s="5684">
        <f t="shared" si="989"/>
        <v>0</v>
      </c>
      <c r="Z162" s="5684">
        <f t="shared" si="989"/>
        <v>156</v>
      </c>
      <c r="AA162" s="5684">
        <f t="shared" si="989"/>
        <v>0</v>
      </c>
      <c r="AB162" s="5684">
        <f t="shared" si="989"/>
        <v>0</v>
      </c>
      <c r="AC162" s="5684">
        <f t="shared" si="989"/>
        <v>0</v>
      </c>
      <c r="AD162" s="5684">
        <f t="shared" si="989"/>
        <v>0</v>
      </c>
      <c r="AE162" s="5684">
        <f t="shared" si="989"/>
        <v>0</v>
      </c>
      <c r="AF162" s="5684">
        <f t="shared" si="989"/>
        <v>0</v>
      </c>
      <c r="AG162" s="5684">
        <f t="shared" si="989"/>
        <v>0</v>
      </c>
      <c r="AH162" s="5684">
        <f t="shared" si="989"/>
        <v>0</v>
      </c>
      <c r="AI162" s="5684">
        <f t="shared" si="989"/>
        <v>0</v>
      </c>
      <c r="AJ162" s="5684">
        <f t="shared" si="989"/>
        <v>0</v>
      </c>
      <c r="AK162" s="5684">
        <f t="shared" si="989"/>
        <v>0</v>
      </c>
      <c r="AL162" s="5684">
        <f t="shared" si="989"/>
        <v>0</v>
      </c>
      <c r="AM162" s="5684">
        <f t="shared" si="989"/>
        <v>0</v>
      </c>
      <c r="AN162" s="5684">
        <f t="shared" si="989"/>
        <v>0</v>
      </c>
      <c r="AO162" s="5684">
        <f t="shared" si="989"/>
        <v>0</v>
      </c>
      <c r="AP162" s="5684">
        <f t="shared" si="989"/>
        <v>0</v>
      </c>
      <c r="AQ162" s="5684">
        <f t="shared" si="989"/>
        <v>0</v>
      </c>
      <c r="AR162" s="5684">
        <f t="shared" si="989"/>
        <v>0</v>
      </c>
      <c r="AS162" s="5684">
        <f t="shared" si="989"/>
        <v>0</v>
      </c>
      <c r="AT162" s="5684">
        <f t="shared" si="989"/>
        <v>0</v>
      </c>
      <c r="AU162" s="5684">
        <f t="shared" si="989"/>
        <v>0</v>
      </c>
      <c r="AV162" s="5684">
        <f t="shared" si="989"/>
        <v>0</v>
      </c>
      <c r="AW162" s="5684">
        <f t="shared" si="989"/>
        <v>0</v>
      </c>
      <c r="AX162" s="5684">
        <f t="shared" si="989"/>
        <v>0</v>
      </c>
      <c r="AY162" s="5684">
        <f t="shared" si="989"/>
        <v>0</v>
      </c>
      <c r="AZ162" s="5684">
        <f t="shared" si="989"/>
        <v>0</v>
      </c>
      <c r="BA162" s="5685">
        <f t="shared" si="954"/>
        <v>-156</v>
      </c>
      <c r="BB162" s="2159"/>
      <c r="BC162" s="156" t="s">
        <v>181</v>
      </c>
      <c r="BD162" s="840">
        <f t="shared" ref="BD162:BP162" si="990">SUM(BD157:BD161)</f>
        <v>0</v>
      </c>
      <c r="BE162" s="841">
        <f t="shared" si="990"/>
        <v>0</v>
      </c>
      <c r="BF162" s="841">
        <f t="shared" si="990"/>
        <v>0</v>
      </c>
      <c r="BG162" s="841">
        <f t="shared" si="990"/>
        <v>0</v>
      </c>
      <c r="BH162" s="841">
        <f t="shared" si="990"/>
        <v>0</v>
      </c>
      <c r="BI162" s="841">
        <f t="shared" si="990"/>
        <v>0</v>
      </c>
      <c r="BJ162" s="841">
        <f t="shared" si="990"/>
        <v>0</v>
      </c>
      <c r="BK162" s="841">
        <f t="shared" si="990"/>
        <v>0</v>
      </c>
      <c r="BL162" s="841">
        <f t="shared" si="990"/>
        <v>0</v>
      </c>
      <c r="BM162" s="841">
        <f t="shared" si="990"/>
        <v>0</v>
      </c>
      <c r="BN162" s="841">
        <f t="shared" si="990"/>
        <v>0</v>
      </c>
      <c r="BO162" s="841">
        <f t="shared" si="990"/>
        <v>0</v>
      </c>
      <c r="BP162" s="841">
        <f t="shared" si="990"/>
        <v>0</v>
      </c>
      <c r="BQ162" s="842">
        <f t="shared" si="955"/>
        <v>0</v>
      </c>
      <c r="BR162" s="841">
        <f t="shared" ref="BR162:CR162" si="991">SUM(BR157:BR161)</f>
        <v>0</v>
      </c>
      <c r="BS162" s="841">
        <f t="shared" si="991"/>
        <v>0</v>
      </c>
      <c r="BT162" s="841">
        <f t="shared" si="991"/>
        <v>0</v>
      </c>
      <c r="BU162" s="841">
        <f t="shared" si="991"/>
        <v>0</v>
      </c>
      <c r="BV162" s="841">
        <f t="shared" si="991"/>
        <v>0</v>
      </c>
      <c r="BW162" s="841">
        <f t="shared" si="991"/>
        <v>0</v>
      </c>
      <c r="BX162" s="841">
        <f t="shared" si="991"/>
        <v>0</v>
      </c>
      <c r="BY162" s="841">
        <f t="shared" si="991"/>
        <v>0</v>
      </c>
      <c r="BZ162" s="2030">
        <f t="shared" si="991"/>
        <v>0</v>
      </c>
      <c r="CA162" s="841">
        <f t="shared" si="991"/>
        <v>0</v>
      </c>
      <c r="CB162" s="841">
        <f t="shared" si="991"/>
        <v>0</v>
      </c>
      <c r="CC162" s="841">
        <f t="shared" si="991"/>
        <v>0</v>
      </c>
      <c r="CD162" s="841">
        <f t="shared" si="991"/>
        <v>0</v>
      </c>
      <c r="CE162" s="5686">
        <f t="shared" si="991"/>
        <v>0</v>
      </c>
      <c r="CF162" s="840">
        <f t="shared" si="991"/>
        <v>0</v>
      </c>
      <c r="CG162" s="841">
        <f t="shared" si="991"/>
        <v>0</v>
      </c>
      <c r="CH162" s="841">
        <f t="shared" si="991"/>
        <v>0</v>
      </c>
      <c r="CI162" s="841">
        <f t="shared" si="991"/>
        <v>0</v>
      </c>
      <c r="CJ162" s="841">
        <f t="shared" si="991"/>
        <v>0</v>
      </c>
      <c r="CK162" s="841">
        <f t="shared" si="991"/>
        <v>0</v>
      </c>
      <c r="CL162" s="841">
        <f t="shared" si="991"/>
        <v>0</v>
      </c>
      <c r="CM162" s="841">
        <f t="shared" si="991"/>
        <v>0</v>
      </c>
      <c r="CN162" s="841">
        <f t="shared" si="991"/>
        <v>0</v>
      </c>
      <c r="CO162" s="841">
        <f t="shared" si="991"/>
        <v>0</v>
      </c>
      <c r="CP162" s="841">
        <f t="shared" si="991"/>
        <v>0</v>
      </c>
      <c r="CQ162" s="841">
        <f t="shared" si="991"/>
        <v>0</v>
      </c>
      <c r="CR162" s="841">
        <f t="shared" si="991"/>
        <v>0</v>
      </c>
      <c r="CS162" s="842">
        <f t="shared" si="957"/>
        <v>0</v>
      </c>
      <c r="CT162" s="841">
        <f t="shared" ref="CT162:DT162" si="992">SUM(CT157:CT161)</f>
        <v>0</v>
      </c>
      <c r="CU162" s="841">
        <f t="shared" si="992"/>
        <v>0</v>
      </c>
      <c r="CV162" s="841">
        <f t="shared" si="992"/>
        <v>0</v>
      </c>
      <c r="CW162" s="841">
        <f t="shared" si="992"/>
        <v>0</v>
      </c>
      <c r="CX162" s="841">
        <f t="shared" si="992"/>
        <v>0</v>
      </c>
      <c r="CY162" s="841">
        <f t="shared" si="992"/>
        <v>0</v>
      </c>
      <c r="CZ162" s="841">
        <f t="shared" si="992"/>
        <v>0</v>
      </c>
      <c r="DA162" s="841">
        <f t="shared" si="992"/>
        <v>0</v>
      </c>
      <c r="DB162" s="2030">
        <f t="shared" si="992"/>
        <v>0</v>
      </c>
      <c r="DC162" s="841">
        <f t="shared" si="992"/>
        <v>0</v>
      </c>
      <c r="DD162" s="841">
        <f t="shared" si="992"/>
        <v>0</v>
      </c>
      <c r="DE162" s="841">
        <f t="shared" si="992"/>
        <v>0</v>
      </c>
      <c r="DF162" s="841">
        <f t="shared" si="992"/>
        <v>0</v>
      </c>
      <c r="DG162" s="5686">
        <f t="shared" si="992"/>
        <v>0</v>
      </c>
      <c r="DH162" s="840">
        <f t="shared" si="992"/>
        <v>0</v>
      </c>
      <c r="DI162" s="841">
        <f t="shared" si="992"/>
        <v>0</v>
      </c>
      <c r="DJ162" s="841">
        <f t="shared" si="992"/>
        <v>0</v>
      </c>
      <c r="DK162" s="841">
        <f t="shared" si="992"/>
        <v>0</v>
      </c>
      <c r="DL162" s="841">
        <f t="shared" si="992"/>
        <v>0</v>
      </c>
      <c r="DM162" s="841">
        <f t="shared" si="992"/>
        <v>0</v>
      </c>
      <c r="DN162" s="841">
        <f t="shared" si="992"/>
        <v>0</v>
      </c>
      <c r="DO162" s="841">
        <f t="shared" si="992"/>
        <v>0</v>
      </c>
      <c r="DP162" s="841">
        <f t="shared" si="992"/>
        <v>0</v>
      </c>
      <c r="DQ162" s="841">
        <f t="shared" si="992"/>
        <v>0</v>
      </c>
      <c r="DR162" s="841">
        <f t="shared" si="992"/>
        <v>0</v>
      </c>
      <c r="DS162" s="841">
        <f t="shared" si="992"/>
        <v>0</v>
      </c>
      <c r="DT162" s="841">
        <f t="shared" si="992"/>
        <v>0</v>
      </c>
      <c r="DU162" s="842">
        <f t="shared" si="987"/>
        <v>0</v>
      </c>
      <c r="DV162" s="841">
        <f t="shared" ref="DV162:EI162" si="993">SUM(DV157:DV161)</f>
        <v>0</v>
      </c>
      <c r="DW162" s="841">
        <f t="shared" si="993"/>
        <v>0</v>
      </c>
      <c r="DX162" s="841">
        <f t="shared" si="993"/>
        <v>0</v>
      </c>
      <c r="DY162" s="841">
        <f t="shared" si="993"/>
        <v>0</v>
      </c>
      <c r="DZ162" s="841">
        <f t="shared" si="993"/>
        <v>0</v>
      </c>
      <c r="EA162" s="841">
        <f t="shared" si="993"/>
        <v>0</v>
      </c>
      <c r="EB162" s="841">
        <f t="shared" si="993"/>
        <v>0</v>
      </c>
      <c r="EC162" s="841">
        <f t="shared" si="993"/>
        <v>0</v>
      </c>
      <c r="ED162" s="2030">
        <f t="shared" si="993"/>
        <v>0</v>
      </c>
      <c r="EE162" s="841">
        <f t="shared" si="993"/>
        <v>0</v>
      </c>
      <c r="EF162" s="841">
        <f t="shared" si="993"/>
        <v>0</v>
      </c>
      <c r="EG162" s="841">
        <f t="shared" si="993"/>
        <v>0</v>
      </c>
      <c r="EH162" s="841">
        <f t="shared" si="993"/>
        <v>0</v>
      </c>
      <c r="EI162" s="5686">
        <f t="shared" si="993"/>
        <v>0</v>
      </c>
      <c r="EJ162" s="142" t="s">
        <v>106</v>
      </c>
      <c r="EK162" s="846">
        <f t="shared" ref="EK162:EU162" si="994">SUM(EK157:EK161)</f>
        <v>0</v>
      </c>
      <c r="EL162" s="847">
        <f t="shared" si="994"/>
        <v>0</v>
      </c>
      <c r="EM162" s="847">
        <f t="shared" si="994"/>
        <v>0</v>
      </c>
      <c r="EN162" s="848">
        <f t="shared" si="994"/>
        <v>0</v>
      </c>
      <c r="EO162" s="846">
        <f t="shared" si="994"/>
        <v>0</v>
      </c>
      <c r="EP162" s="847">
        <f t="shared" si="994"/>
        <v>0</v>
      </c>
      <c r="EQ162" s="847">
        <f t="shared" si="994"/>
        <v>0</v>
      </c>
      <c r="ER162" s="848">
        <f t="shared" si="994"/>
        <v>0</v>
      </c>
      <c r="ES162" s="846">
        <f t="shared" si="994"/>
        <v>0</v>
      </c>
      <c r="ET162" s="847">
        <f t="shared" si="994"/>
        <v>0</v>
      </c>
      <c r="EU162" s="848">
        <f t="shared" si="994"/>
        <v>0</v>
      </c>
      <c r="EV162" s="849">
        <f t="shared" si="964"/>
        <v>0</v>
      </c>
      <c r="EW162" s="846">
        <f t="shared" ref="EW162:FC162" si="995">SUM(EW157:EW161)</f>
        <v>0</v>
      </c>
      <c r="EX162" s="847">
        <f t="shared" si="995"/>
        <v>0</v>
      </c>
      <c r="EY162" s="848">
        <f t="shared" si="995"/>
        <v>0</v>
      </c>
      <c r="EZ162" s="846">
        <f t="shared" si="995"/>
        <v>0</v>
      </c>
      <c r="FA162" s="847">
        <f t="shared" si="995"/>
        <v>0</v>
      </c>
      <c r="FB162" s="847">
        <f t="shared" si="995"/>
        <v>0</v>
      </c>
      <c r="FC162" s="848">
        <f t="shared" si="995"/>
        <v>0</v>
      </c>
      <c r="FD162" s="850">
        <f t="shared" si="966"/>
        <v>0</v>
      </c>
      <c r="FE162" s="851">
        <f t="shared" si="967"/>
        <v>0</v>
      </c>
      <c r="FF162" s="851">
        <f t="shared" si="968"/>
        <v>0</v>
      </c>
      <c r="FG162" s="849">
        <f t="shared" si="969"/>
        <v>0</v>
      </c>
      <c r="FI162" s="5651"/>
      <c r="FJ162" s="5651"/>
      <c r="FK162" s="846">
        <f>SUM(FK157:FK161)</f>
        <v>0</v>
      </c>
      <c r="FL162" s="847">
        <f t="shared" ref="FL162:FM162" si="996">SUM(FL159:FL161)</f>
        <v>0</v>
      </c>
      <c r="FM162" s="847">
        <f t="shared" si="996"/>
        <v>0</v>
      </c>
      <c r="FN162" s="848">
        <f>SUM(FN157:FN161)</f>
        <v>0</v>
      </c>
      <c r="FO162" s="846">
        <f>SUM(FO157:FO161)</f>
        <v>0</v>
      </c>
      <c r="FP162" s="847">
        <f t="shared" ref="FP162:FQ162" si="997">SUM(FP159:FP161)</f>
        <v>0</v>
      </c>
      <c r="FQ162" s="847">
        <f t="shared" si="997"/>
        <v>0</v>
      </c>
      <c r="FR162" s="848">
        <f>SUM(FR157:FR161)</f>
        <v>0</v>
      </c>
    </row>
    <row r="163" spans="1:174" ht="48" customHeight="1" thickBot="1">
      <c r="A163" s="6311" t="s">
        <v>56</v>
      </c>
      <c r="B163" s="6312"/>
      <c r="C163" s="6312"/>
      <c r="D163" s="6312"/>
      <c r="E163" s="6312"/>
      <c r="F163" s="6312"/>
      <c r="G163" s="6312"/>
      <c r="H163" s="6312"/>
      <c r="I163" s="6312"/>
      <c r="J163" s="6313"/>
      <c r="K163" s="114">
        <v>11</v>
      </c>
      <c r="L163" s="148"/>
      <c r="M163" s="148"/>
      <c r="N163" s="148"/>
      <c r="O163" s="149"/>
      <c r="P163" s="149"/>
      <c r="Q163" s="149"/>
      <c r="R163" s="148"/>
      <c r="S163" s="148"/>
      <c r="T163" s="148"/>
      <c r="U163" s="148"/>
      <c r="V163" s="148"/>
      <c r="W163" s="148"/>
      <c r="X163" s="148"/>
      <c r="Y163" s="148"/>
      <c r="Z163" s="149"/>
      <c r="AA163" s="149"/>
      <c r="AB163" s="149"/>
      <c r="AC163" s="148"/>
      <c r="AD163" s="148"/>
      <c r="AE163" s="148"/>
      <c r="AF163" s="2163"/>
      <c r="AG163" s="148"/>
      <c r="AH163" s="151"/>
      <c r="AI163" s="148"/>
      <c r="AJ163" s="148"/>
      <c r="AK163" s="148"/>
      <c r="AL163" s="148"/>
      <c r="AM163" s="2163"/>
      <c r="AN163" s="151"/>
      <c r="AO163" s="151"/>
      <c r="AP163" s="151"/>
      <c r="AQ163" s="151"/>
      <c r="AR163" s="151"/>
      <c r="AS163" s="2164"/>
      <c r="AT163" s="148"/>
      <c r="AU163" s="148"/>
      <c r="AV163" s="148"/>
      <c r="AW163" s="148"/>
      <c r="AX163" s="148"/>
      <c r="AY163" s="2164"/>
      <c r="AZ163" s="148"/>
      <c r="BA163" s="148"/>
      <c r="BB163" s="2165"/>
      <c r="BC163" s="1996"/>
      <c r="BD163" s="5653">
        <f>_xlfn.XLOOKUP(B158,التشكيل_القديم!$M$5:$M$39,التشكيل_القديم!$L$5:$L$39,0,0)</f>
        <v>11</v>
      </c>
      <c r="BE163" s="6200" t="str">
        <f>"(3)             "&amp; "عضو يسار الدائرة  /  "  &amp;B158</f>
        <v>(3)             عضو يسار الدائرة  /  محمد مجدي حسن توفيق مفتاح</v>
      </c>
      <c r="BF163" s="6200"/>
      <c r="BG163" s="6200"/>
      <c r="BH163" s="6200"/>
      <c r="BI163" s="6200"/>
      <c r="BJ163" s="6200"/>
      <c r="BK163" s="6200"/>
      <c r="BL163" s="6200"/>
      <c r="BM163" s="6200"/>
      <c r="BN163" s="6200"/>
      <c r="BO163" s="6200"/>
      <c r="BP163" s="6200"/>
      <c r="BQ163" s="6200"/>
      <c r="BR163" s="6200"/>
      <c r="BS163" s="6200"/>
      <c r="BT163" s="6200"/>
      <c r="BU163" s="6200"/>
      <c r="BV163" s="6200"/>
      <c r="BW163" s="6200"/>
      <c r="BX163" s="6200"/>
      <c r="BY163" s="6200"/>
      <c r="BZ163" s="6200"/>
      <c r="CA163" s="6200"/>
      <c r="CB163" s="6200"/>
      <c r="CC163" s="6200"/>
      <c r="CD163" s="6200"/>
      <c r="CE163" s="6201"/>
      <c r="CF163" s="5687">
        <f>_xlfn.XLOOKUP(B159,التشكيل_القديم!$M$5:$M$39,التشكيل_القديم!$L$5:$L$39,0,0)</f>
        <v>0</v>
      </c>
      <c r="CG163" s="6369" t="str">
        <f>IF(B159&lt;&gt;"", "(4)             "&amp; "عضو يسار اليسار  الدائرة  /  "  &amp;B159,"لا يوجد عضو رابع")</f>
        <v>لا يوجد عضو رابع</v>
      </c>
      <c r="CH163" s="6200"/>
      <c r="CI163" s="6200"/>
      <c r="CJ163" s="6200"/>
      <c r="CK163" s="6200"/>
      <c r="CL163" s="6200"/>
      <c r="CM163" s="6200"/>
      <c r="CN163" s="6200"/>
      <c r="CO163" s="6200"/>
      <c r="CP163" s="6200"/>
      <c r="CQ163" s="6200"/>
      <c r="CR163" s="6200"/>
      <c r="CS163" s="6200"/>
      <c r="CT163" s="6200"/>
      <c r="CU163" s="6200"/>
      <c r="CV163" s="6200"/>
      <c r="CW163" s="6200"/>
      <c r="CX163" s="6200"/>
      <c r="CY163" s="6200"/>
      <c r="CZ163" s="6200"/>
      <c r="DA163" s="6200"/>
      <c r="DB163" s="6200"/>
      <c r="DC163" s="6200"/>
      <c r="DD163" s="6200"/>
      <c r="DE163" s="6200"/>
      <c r="DF163" s="6200"/>
      <c r="DG163" s="6201"/>
      <c r="DH163" s="5687">
        <f>_xlfn.XLOOKUP(B161,التشكيل_القديم!$M$5:$M$39,التشكيل_القديم!$L$5:$L$39,0,0)</f>
        <v>0</v>
      </c>
      <c r="DI163" s="6200" t="str">
        <f xml:space="preserve"> IF(B161&lt;&gt;"","(6)             "&amp;"عضو يسار يسار يسار اليسار  الدائرة  /  "  &amp;B161,"لا يوجد عضو سادس")</f>
        <v>لا يوجد عضو سادس</v>
      </c>
      <c r="DJ163" s="6200"/>
      <c r="DK163" s="6200"/>
      <c r="DL163" s="6200"/>
      <c r="DM163" s="6200"/>
      <c r="DN163" s="6200"/>
      <c r="DO163" s="6200"/>
      <c r="DP163" s="6200"/>
      <c r="DQ163" s="6200"/>
      <c r="DR163" s="6200"/>
      <c r="DS163" s="6200"/>
      <c r="DT163" s="6200"/>
      <c r="DU163" s="6200"/>
      <c r="DV163" s="6200"/>
      <c r="DW163" s="6200"/>
      <c r="DX163" s="6200"/>
      <c r="DY163" s="6200"/>
      <c r="DZ163" s="6200"/>
      <c r="EA163" s="6200"/>
      <c r="EB163" s="6200"/>
      <c r="EC163" s="6200"/>
      <c r="ED163" s="6200"/>
      <c r="EE163" s="6200"/>
      <c r="EF163" s="6200"/>
      <c r="EG163" s="6200"/>
      <c r="EH163" s="6200"/>
      <c r="EI163" s="6201"/>
      <c r="EJ163" s="162"/>
      <c r="EK163" s="6348" t="s">
        <v>23</v>
      </c>
      <c r="EL163" s="6349"/>
      <c r="EM163" s="6349"/>
      <c r="EN163" s="6350"/>
      <c r="EO163" s="6370" t="s">
        <v>33</v>
      </c>
      <c r="EP163" s="6370"/>
      <c r="EQ163" s="6370"/>
      <c r="ER163" s="6371"/>
      <c r="ES163" s="6351" t="s">
        <v>184</v>
      </c>
      <c r="ET163" s="6352"/>
      <c r="EU163" s="6352"/>
      <c r="EV163" s="6353"/>
      <c r="EW163" s="6366" t="s">
        <v>185</v>
      </c>
      <c r="EX163" s="6367"/>
      <c r="EY163" s="6367"/>
      <c r="EZ163" s="6368"/>
      <c r="FA163" s="6354" t="s">
        <v>200</v>
      </c>
      <c r="FB163" s="6355"/>
      <c r="FC163" s="6355"/>
      <c r="FD163" s="6356"/>
      <c r="FE163" s="6338" t="s">
        <v>597</v>
      </c>
      <c r="FF163" s="6339"/>
      <c r="FG163" s="6339"/>
      <c r="FH163" s="6340"/>
      <c r="FI163" s="852" t="s">
        <v>205</v>
      </c>
      <c r="FJ163" s="838" t="s">
        <v>190</v>
      </c>
      <c r="FK163" s="838" t="s">
        <v>203</v>
      </c>
      <c r="FL163" s="838" t="s">
        <v>204</v>
      </c>
      <c r="FM163" s="839" t="s">
        <v>116</v>
      </c>
    </row>
    <row r="164" spans="1:174" ht="48" customHeight="1" thickBot="1">
      <c r="A164" s="6202" t="str">
        <f>IF(AND(FH157="ok",FH158="ok",FH159="ok",FH160="ok",FH161="ok", H164 &lt;&gt;"فارغ"),"ok","wrong")</f>
        <v>wrong</v>
      </c>
      <c r="B164" s="6203"/>
      <c r="C164" s="6203"/>
      <c r="D164" s="6203"/>
      <c r="E164" s="6203"/>
      <c r="F164" s="6203"/>
      <c r="G164" s="6204"/>
      <c r="H164" s="6208" t="str">
        <f>IF(Z162=0,"فارغ","")</f>
        <v/>
      </c>
      <c r="I164" s="6209"/>
      <c r="J164" s="6209"/>
      <c r="K164" s="6209"/>
      <c r="L164" s="5677" t="str">
        <f>الاعدادات!$D$6</f>
        <v>2022 وما قبلها</v>
      </c>
      <c r="M164" s="149"/>
      <c r="N164" s="149"/>
      <c r="O164" s="149"/>
      <c r="P164" s="149"/>
      <c r="Q164" s="149"/>
      <c r="R164" s="148"/>
      <c r="S164" s="148"/>
      <c r="T164" s="148"/>
      <c r="U164" s="148"/>
      <c r="V164" s="148"/>
      <c r="W164" s="148"/>
      <c r="X164" s="148"/>
      <c r="Y164" s="148"/>
      <c r="Z164" s="2166"/>
      <c r="AA164" s="148"/>
      <c r="AB164" s="148"/>
      <c r="AC164" s="148"/>
      <c r="AD164" s="148"/>
      <c r="AE164" s="148"/>
      <c r="AF164" s="2163"/>
      <c r="AG164" s="148"/>
      <c r="AH164" s="151"/>
      <c r="AI164" s="148"/>
      <c r="AJ164" s="148"/>
      <c r="AK164" s="148"/>
      <c r="AL164" s="148"/>
      <c r="AM164" s="2163"/>
      <c r="AN164" s="151"/>
      <c r="AO164" s="151"/>
      <c r="AP164" s="151"/>
      <c r="AQ164" s="151"/>
      <c r="AR164" s="151"/>
      <c r="AS164" s="2164"/>
      <c r="AT164" s="148"/>
      <c r="AU164" s="148"/>
      <c r="AV164" s="148"/>
      <c r="AW164" s="148"/>
      <c r="AX164" s="148"/>
      <c r="AY164" s="2164"/>
      <c r="AZ164" s="148"/>
      <c r="BA164" s="148"/>
      <c r="BB164" s="2165"/>
      <c r="BC164" s="5683" t="str">
        <f>الاعدادات!$D$6</f>
        <v>2022 وما قبلها</v>
      </c>
      <c r="BD164" s="76"/>
      <c r="BE164" s="83"/>
      <c r="BF164" s="83"/>
      <c r="BG164" s="84"/>
      <c r="BH164" s="84"/>
      <c r="BI164" s="84"/>
      <c r="BJ164" s="85"/>
      <c r="BK164" s="86"/>
      <c r="BL164" s="87"/>
      <c r="BM164" s="87"/>
      <c r="BN164" s="88"/>
      <c r="BO164" s="88"/>
      <c r="BP164" s="89"/>
      <c r="BQ164" s="77">
        <f t="shared" ref="BQ164:BQ169" si="998">BP164+BO164+BN164+BM164+BL164+BK164+BJ164+BI164+BH164+BG164+BF164+BE164+BD164</f>
        <v>0</v>
      </c>
      <c r="BR164" s="90"/>
      <c r="BS164" s="91"/>
      <c r="BT164" s="92"/>
      <c r="BU164" s="93"/>
      <c r="BV164" s="94"/>
      <c r="BW164" s="95"/>
      <c r="BX164" s="96"/>
      <c r="BY164" s="97"/>
      <c r="BZ164" s="98"/>
      <c r="CA164" s="99"/>
      <c r="CB164" s="79">
        <f t="shared" ref="CB164:CB168" si="999">CA164+BZ164+BY164+BX164+BW164+BV164+BU164+BT164+BS164+BR164+BQ164</f>
        <v>0</v>
      </c>
      <c r="CC164" s="80"/>
      <c r="CD164" s="78"/>
      <c r="CE164" s="102"/>
      <c r="CF164" s="82"/>
      <c r="CG164" s="83"/>
      <c r="CH164" s="83"/>
      <c r="CI164" s="84"/>
      <c r="CJ164" s="84"/>
      <c r="CK164" s="84"/>
      <c r="CL164" s="85"/>
      <c r="CM164" s="86"/>
      <c r="CN164" s="87"/>
      <c r="CO164" s="87"/>
      <c r="CP164" s="88"/>
      <c r="CQ164" s="88"/>
      <c r="CR164" s="89"/>
      <c r="CS164" s="77">
        <f t="shared" ref="CS164:CS169" si="1000">CR164+CQ164+CP164+CO164+CN164+CM164+CL164+CK164+CJ164+CI164+CH164+CG164+CF164</f>
        <v>0</v>
      </c>
      <c r="CT164" s="90"/>
      <c r="CU164" s="168"/>
      <c r="CV164" s="92"/>
      <c r="CW164" s="93"/>
      <c r="CX164" s="94"/>
      <c r="CY164" s="95"/>
      <c r="CZ164" s="96"/>
      <c r="DA164" s="97"/>
      <c r="DB164" s="98"/>
      <c r="DC164" s="99"/>
      <c r="DD164" s="79">
        <f t="shared" ref="DD164:DD168" si="1001">SUM(CS164:DC164)</f>
        <v>0</v>
      </c>
      <c r="DE164" s="80"/>
      <c r="DF164" s="78"/>
      <c r="DG164" s="102"/>
      <c r="DH164" s="82"/>
      <c r="DI164" s="83"/>
      <c r="DJ164" s="83"/>
      <c r="DK164" s="84"/>
      <c r="DL164" s="84"/>
      <c r="DM164" s="84"/>
      <c r="DN164" s="85"/>
      <c r="DO164" s="86"/>
      <c r="DP164" s="87"/>
      <c r="DQ164" s="87"/>
      <c r="DR164" s="88"/>
      <c r="DS164" s="88"/>
      <c r="DT164" s="89"/>
      <c r="DU164" s="77">
        <f t="shared" ref="DU164:DU169" si="1002">DT164+DS164+DR164+DQ164+DP164+DO164+DN164+DM164+DL164+DK164+DJ164+DI164+DH164</f>
        <v>0</v>
      </c>
      <c r="DV164" s="90"/>
      <c r="DW164" s="168"/>
      <c r="DX164" s="92"/>
      <c r="DY164" s="93"/>
      <c r="DZ164" s="94"/>
      <c r="EA164" s="95"/>
      <c r="EB164" s="96"/>
      <c r="EC164" s="97"/>
      <c r="ED164" s="98"/>
      <c r="EE164" s="99"/>
      <c r="EF164" s="79">
        <f t="shared" ref="EF164:EF168" si="1003">SUM(DU164:EE164)</f>
        <v>0</v>
      </c>
      <c r="EG164" s="80"/>
      <c r="EH164" s="78"/>
      <c r="EI164" s="102"/>
      <c r="EJ164" s="162" t="s">
        <v>163</v>
      </c>
      <c r="EK164" s="838" t="s">
        <v>190</v>
      </c>
      <c r="EL164" s="838" t="s">
        <v>203</v>
      </c>
      <c r="EM164" s="838" t="s">
        <v>204</v>
      </c>
      <c r="EN164" s="839" t="s">
        <v>116</v>
      </c>
      <c r="EO164" s="838" t="s">
        <v>190</v>
      </c>
      <c r="EP164" s="838" t="s">
        <v>203</v>
      </c>
      <c r="EQ164" s="838" t="s">
        <v>204</v>
      </c>
      <c r="ER164" s="839" t="s">
        <v>116</v>
      </c>
      <c r="ES164" s="838" t="s">
        <v>190</v>
      </c>
      <c r="ET164" s="838" t="s">
        <v>203</v>
      </c>
      <c r="EU164" s="838" t="s">
        <v>204</v>
      </c>
      <c r="EV164" s="839" t="s">
        <v>116</v>
      </c>
      <c r="EW164" s="838" t="s">
        <v>190</v>
      </c>
      <c r="EX164" s="838" t="s">
        <v>203</v>
      </c>
      <c r="EY164" s="838" t="s">
        <v>204</v>
      </c>
      <c r="EZ164" s="839" t="s">
        <v>116</v>
      </c>
      <c r="FA164" s="838" t="s">
        <v>190</v>
      </c>
      <c r="FB164" s="838" t="s">
        <v>203</v>
      </c>
      <c r="FC164" s="838" t="s">
        <v>204</v>
      </c>
      <c r="FD164" s="839" t="s">
        <v>116</v>
      </c>
      <c r="FE164" s="838" t="s">
        <v>190</v>
      </c>
      <c r="FF164" s="838" t="s">
        <v>203</v>
      </c>
      <c r="FG164" s="838" t="s">
        <v>204</v>
      </c>
      <c r="FH164" s="839" t="s">
        <v>116</v>
      </c>
      <c r="FI164" s="836" t="s">
        <v>23</v>
      </c>
      <c r="FJ164" s="166">
        <f>EK169</f>
        <v>0</v>
      </c>
      <c r="FK164" s="166">
        <f>EL169</f>
        <v>0</v>
      </c>
      <c r="FL164" s="166">
        <f t="shared" ref="FL164" si="1004">EM169</f>
        <v>0</v>
      </c>
      <c r="FM164" s="166">
        <f t="shared" ref="FM164" si="1005">EN169</f>
        <v>0</v>
      </c>
    </row>
    <row r="165" spans="1:174" ht="48" customHeight="1" thickBot="1">
      <c r="A165" s="6205"/>
      <c r="B165" s="6206"/>
      <c r="C165" s="6206"/>
      <c r="D165" s="6206"/>
      <c r="E165" s="6206"/>
      <c r="F165" s="6206"/>
      <c r="G165" s="6207"/>
      <c r="H165" s="6208"/>
      <c r="I165" s="6209"/>
      <c r="J165" s="6209"/>
      <c r="K165" s="6209"/>
      <c r="L165" s="5675">
        <f>الاعدادات!$D$7</f>
        <v>2023</v>
      </c>
      <c r="M165" s="148"/>
      <c r="N165" s="148"/>
      <c r="O165" s="148"/>
      <c r="P165" s="148"/>
      <c r="Q165" s="148"/>
      <c r="R165" s="148"/>
      <c r="S165" s="148"/>
      <c r="T165" s="148"/>
      <c r="U165" s="148"/>
      <c r="V165" s="148"/>
      <c r="W165" s="148"/>
      <c r="X165" s="148"/>
      <c r="Y165" s="148"/>
      <c r="Z165" s="2166"/>
      <c r="AA165" s="148"/>
      <c r="AB165" s="148"/>
      <c r="AC165" s="148"/>
      <c r="AD165" s="148"/>
      <c r="AE165" s="148"/>
      <c r="AF165" s="2163"/>
      <c r="AG165" s="148"/>
      <c r="AH165" s="151"/>
      <c r="AI165" s="148"/>
      <c r="AJ165" s="148"/>
      <c r="AK165" s="148"/>
      <c r="AL165" s="148"/>
      <c r="AM165" s="2163"/>
      <c r="AN165" s="151"/>
      <c r="AO165" s="151"/>
      <c r="AP165" s="151"/>
      <c r="AQ165" s="151"/>
      <c r="AR165" s="151"/>
      <c r="AS165" s="2164"/>
      <c r="AT165" s="148"/>
      <c r="AU165" s="148"/>
      <c r="AV165" s="148"/>
      <c r="AW165" s="148"/>
      <c r="AX165" s="148"/>
      <c r="AY165" s="2164"/>
      <c r="AZ165" s="148"/>
      <c r="BA165" s="148"/>
      <c r="BB165" s="2165"/>
      <c r="BC165" s="5683">
        <f>الاعدادات!$D$7</f>
        <v>2023</v>
      </c>
      <c r="BD165" s="82"/>
      <c r="BE165" s="83"/>
      <c r="BF165" s="83"/>
      <c r="BG165" s="84"/>
      <c r="BH165" s="84"/>
      <c r="BI165" s="84"/>
      <c r="BJ165" s="85"/>
      <c r="BK165" s="86"/>
      <c r="BL165" s="87"/>
      <c r="BM165" s="87"/>
      <c r="BN165" s="88"/>
      <c r="BO165" s="88"/>
      <c r="BP165" s="89"/>
      <c r="BQ165" s="77">
        <f t="shared" si="998"/>
        <v>0</v>
      </c>
      <c r="BR165" s="90"/>
      <c r="BS165" s="91"/>
      <c r="BT165" s="92"/>
      <c r="BU165" s="93"/>
      <c r="BV165" s="94"/>
      <c r="BW165" s="95"/>
      <c r="BX165" s="96"/>
      <c r="BY165" s="97"/>
      <c r="BZ165" s="98"/>
      <c r="CA165" s="99"/>
      <c r="CB165" s="79">
        <f t="shared" si="999"/>
        <v>0</v>
      </c>
      <c r="CC165" s="104"/>
      <c r="CD165" s="92"/>
      <c r="CE165" s="102"/>
      <c r="CF165" s="82"/>
      <c r="CG165" s="83"/>
      <c r="CH165" s="83"/>
      <c r="CI165" s="84"/>
      <c r="CJ165" s="84"/>
      <c r="CK165" s="84"/>
      <c r="CL165" s="85"/>
      <c r="CM165" s="86"/>
      <c r="CN165" s="87"/>
      <c r="CO165" s="87"/>
      <c r="CP165" s="88"/>
      <c r="CQ165" s="88"/>
      <c r="CR165" s="89"/>
      <c r="CS165" s="77">
        <f t="shared" si="1000"/>
        <v>0</v>
      </c>
      <c r="CT165" s="90"/>
      <c r="CU165" s="168"/>
      <c r="CV165" s="92"/>
      <c r="CW165" s="93"/>
      <c r="CX165" s="94"/>
      <c r="CY165" s="95"/>
      <c r="CZ165" s="96"/>
      <c r="DA165" s="97"/>
      <c r="DB165" s="98"/>
      <c r="DC165" s="99"/>
      <c r="DD165" s="79">
        <f t="shared" si="1001"/>
        <v>0</v>
      </c>
      <c r="DE165" s="104"/>
      <c r="DF165" s="92"/>
      <c r="DG165" s="102"/>
      <c r="DH165" s="82"/>
      <c r="DI165" s="83"/>
      <c r="DJ165" s="83"/>
      <c r="DK165" s="84"/>
      <c r="DL165" s="84"/>
      <c r="DM165" s="84"/>
      <c r="DN165" s="85"/>
      <c r="DO165" s="86"/>
      <c r="DP165" s="87"/>
      <c r="DQ165" s="87"/>
      <c r="DR165" s="88"/>
      <c r="DS165" s="88"/>
      <c r="DT165" s="89"/>
      <c r="DU165" s="77">
        <f t="shared" si="1002"/>
        <v>0</v>
      </c>
      <c r="DV165" s="90"/>
      <c r="DW165" s="168"/>
      <c r="DX165" s="92"/>
      <c r="DY165" s="93"/>
      <c r="DZ165" s="94"/>
      <c r="EA165" s="95"/>
      <c r="EB165" s="96"/>
      <c r="EC165" s="97"/>
      <c r="ED165" s="98"/>
      <c r="EE165" s="99"/>
      <c r="EF165" s="79">
        <f t="shared" si="1003"/>
        <v>0</v>
      </c>
      <c r="EG165" s="104"/>
      <c r="EH165" s="92"/>
      <c r="EI165" s="102"/>
      <c r="EJ165" s="5675" t="str">
        <f>الاعدادات!$D$6</f>
        <v>2022 وما قبلها</v>
      </c>
      <c r="EK165" s="163">
        <f t="shared" ref="EK165:EK169" si="1006">BQ157</f>
        <v>0</v>
      </c>
      <c r="EL165" s="164">
        <f t="shared" ref="EL165:EL169" si="1007">BR157</f>
        <v>0</v>
      </c>
      <c r="EM165" s="164">
        <f>BS157+BT157+BU157+BV157+BW157</f>
        <v>0</v>
      </c>
      <c r="EN165" s="165">
        <f>BX157+BY157+BZ157+CA157</f>
        <v>0</v>
      </c>
      <c r="EO165" s="166">
        <f t="shared" ref="EO165:EO169" si="1008">CS157</f>
        <v>0</v>
      </c>
      <c r="EP165" s="164">
        <f t="shared" ref="EP165:EP169" si="1009">CT157</f>
        <v>0</v>
      </c>
      <c r="EQ165" s="164">
        <f>CU157+CV157+CW157+CX157+CY157</f>
        <v>0</v>
      </c>
      <c r="ER165" s="165">
        <f>CZ157+DA157+DB157+DC157</f>
        <v>0</v>
      </c>
      <c r="ES165" s="166">
        <f t="shared" ref="ES165:ES169" si="1010">BQ164</f>
        <v>0</v>
      </c>
      <c r="ET165" s="164">
        <f t="shared" ref="ET165:ET169" si="1011">BR164</f>
        <v>0</v>
      </c>
      <c r="EU165" s="164">
        <f>BS164+BT164+BU164+BV164+BW164</f>
        <v>0</v>
      </c>
      <c r="EV165" s="165">
        <f>BX164+BY164+BZ164+CA164</f>
        <v>0</v>
      </c>
      <c r="EW165" s="166">
        <f t="shared" ref="EW165:EW169" si="1012">CS164</f>
        <v>0</v>
      </c>
      <c r="EX165" s="164">
        <f t="shared" ref="EX165:EX169" si="1013">CT164</f>
        <v>0</v>
      </c>
      <c r="EY165" s="164">
        <f>CU164+CV164+CW164+CX164+CY164</f>
        <v>0</v>
      </c>
      <c r="EZ165" s="167">
        <f>CZ164+DA164+DB164+DC164</f>
        <v>0</v>
      </c>
      <c r="FA165" s="166">
        <f t="shared" ref="FA165:FA169" si="1014">DU157</f>
        <v>0</v>
      </c>
      <c r="FB165" s="164">
        <f t="shared" ref="FB165:FB169" si="1015">DV157</f>
        <v>0</v>
      </c>
      <c r="FC165" s="164">
        <f>DW157+DX157+DY157+DZ157+EA157</f>
        <v>0</v>
      </c>
      <c r="FD165" s="167">
        <f>EB157+EC157+ED157+EE157</f>
        <v>0</v>
      </c>
      <c r="FE165" s="166">
        <f t="shared" ref="FE165:FE169" si="1016">DU164</f>
        <v>0</v>
      </c>
      <c r="FF165" s="164">
        <f t="shared" ref="FF165:FF169" si="1017">DV164</f>
        <v>0</v>
      </c>
      <c r="FG165" s="164">
        <f>DW164+DX164+DY164+DZ164+EA164</f>
        <v>0</v>
      </c>
      <c r="FH165" s="167">
        <f>EB164+EC164+ED164+EE164</f>
        <v>0</v>
      </c>
      <c r="FI165" s="837" t="s">
        <v>33</v>
      </c>
      <c r="FJ165" s="169">
        <f>EO169</f>
        <v>0</v>
      </c>
      <c r="FK165" s="169">
        <f t="shared" ref="FK165" si="1018">EP169</f>
        <v>0</v>
      </c>
      <c r="FL165" s="169">
        <f t="shared" ref="FL165" si="1019">EQ169</f>
        <v>0</v>
      </c>
      <c r="FM165" s="169">
        <f t="shared" ref="FM165" si="1020">ER169</f>
        <v>0</v>
      </c>
    </row>
    <row r="166" spans="1:174" ht="48" customHeight="1" thickBot="1">
      <c r="A166" s="143"/>
      <c r="B166" s="157"/>
      <c r="C166" s="157"/>
      <c r="D166" s="157"/>
      <c r="E166" s="158"/>
      <c r="F166" s="158"/>
      <c r="G166" s="159"/>
      <c r="H166" s="144"/>
      <c r="I166" s="144"/>
      <c r="J166" s="145"/>
      <c r="K166" s="146"/>
      <c r="L166" s="5675">
        <f>الاعدادات!$D$8</f>
        <v>2024</v>
      </c>
      <c r="M166" s="148"/>
      <c r="N166" s="148"/>
      <c r="O166" s="148"/>
      <c r="P166" s="148"/>
      <c r="Q166" s="148"/>
      <c r="R166" s="148"/>
      <c r="S166" s="148"/>
      <c r="T166" s="148"/>
      <c r="U166" s="148"/>
      <c r="V166" s="148"/>
      <c r="W166" s="148"/>
      <c r="X166" s="148"/>
      <c r="Y166" s="148"/>
      <c r="Z166" s="2166"/>
      <c r="AA166" s="148"/>
      <c r="AB166" s="148"/>
      <c r="AC166" s="148"/>
      <c r="AD166" s="148"/>
      <c r="AE166" s="148"/>
      <c r="AF166" s="2163"/>
      <c r="AG166" s="148"/>
      <c r="AH166" s="151"/>
      <c r="AI166" s="148"/>
      <c r="AJ166" s="148"/>
      <c r="AK166" s="148"/>
      <c r="AL166" s="148"/>
      <c r="AM166" s="2163"/>
      <c r="AN166" s="151"/>
      <c r="AO166" s="151"/>
      <c r="AP166" s="151"/>
      <c r="AQ166" s="151"/>
      <c r="AR166" s="151"/>
      <c r="AS166" s="2164"/>
      <c r="AT166" s="148"/>
      <c r="AU166" s="148"/>
      <c r="AV166" s="148"/>
      <c r="AW166" s="148"/>
      <c r="AX166" s="148"/>
      <c r="AY166" s="2164"/>
      <c r="AZ166" s="148"/>
      <c r="BA166" s="148"/>
      <c r="BB166" s="2165"/>
      <c r="BC166" s="5683">
        <f>الاعدادات!$D$8</f>
        <v>2024</v>
      </c>
      <c r="BD166" s="82"/>
      <c r="BE166" s="83"/>
      <c r="BF166" s="83"/>
      <c r="BG166" s="84"/>
      <c r="BH166" s="84"/>
      <c r="BI166" s="84"/>
      <c r="BJ166" s="85"/>
      <c r="BK166" s="86"/>
      <c r="BL166" s="87"/>
      <c r="BM166" s="87"/>
      <c r="BN166" s="88"/>
      <c r="BO166" s="88"/>
      <c r="BP166" s="89"/>
      <c r="BQ166" s="77">
        <f t="shared" si="998"/>
        <v>0</v>
      </c>
      <c r="BR166" s="90"/>
      <c r="BS166" s="91"/>
      <c r="BT166" s="92"/>
      <c r="BU166" s="93"/>
      <c r="BV166" s="94"/>
      <c r="BW166" s="95"/>
      <c r="BX166" s="96"/>
      <c r="BY166" s="97"/>
      <c r="BZ166" s="98"/>
      <c r="CA166" s="99"/>
      <c r="CB166" s="79">
        <f t="shared" si="999"/>
        <v>0</v>
      </c>
      <c r="CC166" s="104"/>
      <c r="CD166" s="92"/>
      <c r="CE166" s="102"/>
      <c r="CF166" s="82"/>
      <c r="CG166" s="83"/>
      <c r="CH166" s="83"/>
      <c r="CI166" s="84"/>
      <c r="CJ166" s="84"/>
      <c r="CK166" s="84"/>
      <c r="CL166" s="85"/>
      <c r="CM166" s="86"/>
      <c r="CN166" s="87"/>
      <c r="CO166" s="87"/>
      <c r="CP166" s="88"/>
      <c r="CQ166" s="88"/>
      <c r="CR166" s="89"/>
      <c r="CS166" s="77">
        <f t="shared" si="1000"/>
        <v>0</v>
      </c>
      <c r="CT166" s="90"/>
      <c r="CU166" s="168"/>
      <c r="CV166" s="92"/>
      <c r="CW166" s="93"/>
      <c r="CX166" s="94"/>
      <c r="CY166" s="95"/>
      <c r="CZ166" s="96"/>
      <c r="DA166" s="97"/>
      <c r="DB166" s="98"/>
      <c r="DC166" s="99"/>
      <c r="DD166" s="79">
        <f t="shared" si="1001"/>
        <v>0</v>
      </c>
      <c r="DE166" s="104"/>
      <c r="DF166" s="92"/>
      <c r="DG166" s="102"/>
      <c r="DH166" s="82"/>
      <c r="DI166" s="83"/>
      <c r="DJ166" s="83"/>
      <c r="DK166" s="84"/>
      <c r="DL166" s="84"/>
      <c r="DM166" s="84"/>
      <c r="DN166" s="85"/>
      <c r="DO166" s="86"/>
      <c r="DP166" s="87"/>
      <c r="DQ166" s="87"/>
      <c r="DR166" s="88"/>
      <c r="DS166" s="88"/>
      <c r="DT166" s="89"/>
      <c r="DU166" s="77">
        <f t="shared" si="1002"/>
        <v>0</v>
      </c>
      <c r="DV166" s="90"/>
      <c r="DW166" s="168"/>
      <c r="DX166" s="92"/>
      <c r="DY166" s="93"/>
      <c r="DZ166" s="94"/>
      <c r="EA166" s="95"/>
      <c r="EB166" s="96"/>
      <c r="EC166" s="97"/>
      <c r="ED166" s="98"/>
      <c r="EE166" s="99"/>
      <c r="EF166" s="79">
        <f t="shared" si="1003"/>
        <v>0</v>
      </c>
      <c r="EG166" s="104"/>
      <c r="EH166" s="92"/>
      <c r="EI166" s="102"/>
      <c r="EJ166" s="5675">
        <f>الاعدادات!$D$7</f>
        <v>2023</v>
      </c>
      <c r="EK166" s="163">
        <f t="shared" si="1006"/>
        <v>0</v>
      </c>
      <c r="EL166" s="164">
        <f t="shared" si="1007"/>
        <v>0</v>
      </c>
      <c r="EM166" s="164">
        <f>BS158+BT158+BU158+BV158+BW158</f>
        <v>0</v>
      </c>
      <c r="EN166" s="165">
        <f>BX158+BY158+BZ158+CA158</f>
        <v>0</v>
      </c>
      <c r="EO166" s="166">
        <f t="shared" si="1008"/>
        <v>0</v>
      </c>
      <c r="EP166" s="164">
        <f t="shared" si="1009"/>
        <v>0</v>
      </c>
      <c r="EQ166" s="164">
        <f>CU158+CV158+CW158+CX158+CY158</f>
        <v>0</v>
      </c>
      <c r="ER166" s="165">
        <f>CZ158+DA158+DB158+DC158</f>
        <v>0</v>
      </c>
      <c r="ES166" s="166">
        <f t="shared" si="1010"/>
        <v>0</v>
      </c>
      <c r="ET166" s="164">
        <f t="shared" si="1011"/>
        <v>0</v>
      </c>
      <c r="EU166" s="164">
        <f>BS165+BT165+BU165+BV165+BW165</f>
        <v>0</v>
      </c>
      <c r="EV166" s="165">
        <f>BX165+BY165+BZ165+CA165</f>
        <v>0</v>
      </c>
      <c r="EW166" s="166">
        <f t="shared" si="1012"/>
        <v>0</v>
      </c>
      <c r="EX166" s="164">
        <f t="shared" si="1013"/>
        <v>0</v>
      </c>
      <c r="EY166" s="164">
        <f>CU165+CV165+CW165+CX165+CY165</f>
        <v>0</v>
      </c>
      <c r="EZ166" s="167">
        <f>CZ165+DA165+DB165+DC165</f>
        <v>0</v>
      </c>
      <c r="FA166" s="166">
        <f t="shared" si="1014"/>
        <v>0</v>
      </c>
      <c r="FB166" s="164">
        <f t="shared" si="1015"/>
        <v>0</v>
      </c>
      <c r="FC166" s="164">
        <f>DW158+DX158+DY158+DZ158+EA158</f>
        <v>0</v>
      </c>
      <c r="FD166" s="167">
        <f>EB158+EC158+ED158+EE158</f>
        <v>0</v>
      </c>
      <c r="FE166" s="166">
        <f t="shared" si="1016"/>
        <v>0</v>
      </c>
      <c r="FF166" s="164">
        <f t="shared" si="1017"/>
        <v>0</v>
      </c>
      <c r="FG166" s="164">
        <f>DW165+DX165+DY165+DZ165+EA165</f>
        <v>0</v>
      </c>
      <c r="FH166" s="167">
        <f>EB165+EC165+ED165+EE165</f>
        <v>0</v>
      </c>
      <c r="FI166" s="837" t="s">
        <v>184</v>
      </c>
      <c r="FJ166" s="169">
        <f>ES169</f>
        <v>0</v>
      </c>
      <c r="FK166" s="169">
        <f t="shared" ref="FK166" si="1021">ET169</f>
        <v>0</v>
      </c>
      <c r="FL166" s="169">
        <f t="shared" ref="FL166" si="1022">EU169</f>
        <v>0</v>
      </c>
      <c r="FM166" s="169">
        <f t="shared" ref="FM166" si="1023">EV169</f>
        <v>0</v>
      </c>
    </row>
    <row r="167" spans="1:174" ht="48" customHeight="1" thickBot="1">
      <c r="A167" s="143"/>
      <c r="B167" s="157"/>
      <c r="C167" s="157"/>
      <c r="D167" s="157"/>
      <c r="E167" s="158"/>
      <c r="F167" s="158"/>
      <c r="G167" s="159"/>
      <c r="H167" s="144"/>
      <c r="I167" s="144"/>
      <c r="J167" s="145"/>
      <c r="K167" s="146"/>
      <c r="L167" s="5675">
        <f>الاعدادات!$D$9</f>
        <v>2025</v>
      </c>
      <c r="M167" s="172"/>
      <c r="N167" s="172"/>
      <c r="O167" s="172"/>
      <c r="P167" s="172"/>
      <c r="Q167" s="172"/>
      <c r="R167" s="172"/>
      <c r="S167" s="172"/>
      <c r="T167" s="172"/>
      <c r="U167" s="172"/>
      <c r="V167" s="172"/>
      <c r="W167" s="172"/>
      <c r="X167" s="172"/>
      <c r="Y167" s="172"/>
      <c r="Z167" s="174"/>
      <c r="AA167" s="172"/>
      <c r="AB167" s="172"/>
      <c r="AC167" s="172"/>
      <c r="AD167" s="172"/>
      <c r="AE167" s="172"/>
      <c r="AF167" s="172"/>
      <c r="AG167" s="172"/>
      <c r="AH167" s="172"/>
      <c r="AI167" s="172"/>
      <c r="AJ167" s="172"/>
      <c r="AK167" s="172"/>
      <c r="AL167" s="172"/>
      <c r="AM167" s="172"/>
      <c r="AN167" s="172"/>
      <c r="AO167" s="172"/>
      <c r="AP167" s="172"/>
      <c r="AQ167" s="172"/>
      <c r="AR167" s="172"/>
      <c r="AS167" s="175"/>
      <c r="AT167" s="172"/>
      <c r="AU167" s="172"/>
      <c r="AV167" s="172"/>
      <c r="AW167" s="172"/>
      <c r="AX167" s="172"/>
      <c r="AY167" s="175"/>
      <c r="AZ167" s="172"/>
      <c r="BA167" s="172"/>
      <c r="BB167" s="2165"/>
      <c r="BC167" s="5683">
        <f>الاعدادات!$D$9</f>
        <v>2025</v>
      </c>
      <c r="BD167" s="82"/>
      <c r="BE167" s="83"/>
      <c r="BF167" s="83"/>
      <c r="BG167" s="84"/>
      <c r="BH167" s="84"/>
      <c r="BI167" s="84"/>
      <c r="BJ167" s="85"/>
      <c r="BK167" s="86"/>
      <c r="BL167" s="87"/>
      <c r="BM167" s="87"/>
      <c r="BN167" s="88"/>
      <c r="BO167" s="88"/>
      <c r="BP167" s="89"/>
      <c r="BQ167" s="77">
        <f t="shared" si="998"/>
        <v>0</v>
      </c>
      <c r="BR167" s="90"/>
      <c r="BS167" s="91"/>
      <c r="BT167" s="92"/>
      <c r="BU167" s="93"/>
      <c r="BV167" s="94"/>
      <c r="BW167" s="95"/>
      <c r="BX167" s="96"/>
      <c r="BY167" s="97"/>
      <c r="BZ167" s="98"/>
      <c r="CA167" s="99"/>
      <c r="CB167" s="79">
        <f t="shared" si="999"/>
        <v>0</v>
      </c>
      <c r="CC167" s="104"/>
      <c r="CD167" s="92"/>
      <c r="CE167" s="102"/>
      <c r="CF167" s="82"/>
      <c r="CG167" s="83"/>
      <c r="CH167" s="83"/>
      <c r="CI167" s="84"/>
      <c r="CJ167" s="84"/>
      <c r="CK167" s="84"/>
      <c r="CL167" s="85"/>
      <c r="CM167" s="86"/>
      <c r="CN167" s="87"/>
      <c r="CO167" s="87"/>
      <c r="CP167" s="88"/>
      <c r="CQ167" s="88"/>
      <c r="CR167" s="89"/>
      <c r="CS167" s="77">
        <f t="shared" si="1000"/>
        <v>0</v>
      </c>
      <c r="CT167" s="90"/>
      <c r="CU167" s="168"/>
      <c r="CV167" s="92"/>
      <c r="CW167" s="93"/>
      <c r="CX167" s="94"/>
      <c r="CY167" s="95"/>
      <c r="CZ167" s="96"/>
      <c r="DA167" s="97"/>
      <c r="DB167" s="98"/>
      <c r="DC167" s="99"/>
      <c r="DD167" s="79">
        <f t="shared" si="1001"/>
        <v>0</v>
      </c>
      <c r="DE167" s="104"/>
      <c r="DF167" s="92"/>
      <c r="DG167" s="102"/>
      <c r="DH167" s="82"/>
      <c r="DI167" s="83"/>
      <c r="DJ167" s="83"/>
      <c r="DK167" s="84"/>
      <c r="DL167" s="84"/>
      <c r="DM167" s="84"/>
      <c r="DN167" s="85"/>
      <c r="DO167" s="86"/>
      <c r="DP167" s="87"/>
      <c r="DQ167" s="87"/>
      <c r="DR167" s="88"/>
      <c r="DS167" s="88"/>
      <c r="DT167" s="89"/>
      <c r="DU167" s="77">
        <f t="shared" si="1002"/>
        <v>0</v>
      </c>
      <c r="DV167" s="90"/>
      <c r="DW167" s="168"/>
      <c r="DX167" s="92"/>
      <c r="DY167" s="93"/>
      <c r="DZ167" s="94"/>
      <c r="EA167" s="95"/>
      <c r="EB167" s="96"/>
      <c r="EC167" s="97"/>
      <c r="ED167" s="98"/>
      <c r="EE167" s="99"/>
      <c r="EF167" s="79">
        <f t="shared" si="1003"/>
        <v>0</v>
      </c>
      <c r="EG167" s="104"/>
      <c r="EH167" s="92"/>
      <c r="EI167" s="102"/>
      <c r="EJ167" s="5675">
        <f>الاعدادات!$D$8</f>
        <v>2024</v>
      </c>
      <c r="EK167" s="163">
        <f t="shared" si="1006"/>
        <v>0</v>
      </c>
      <c r="EL167" s="164">
        <f t="shared" si="1007"/>
        <v>0</v>
      </c>
      <c r="EM167" s="164">
        <f>BS159+BT159+BU159+BV159+BW159</f>
        <v>0</v>
      </c>
      <c r="EN167" s="165">
        <f>BX159+BY159+BZ159+CA159</f>
        <v>0</v>
      </c>
      <c r="EO167" s="166">
        <f t="shared" si="1008"/>
        <v>0</v>
      </c>
      <c r="EP167" s="164">
        <f t="shared" si="1009"/>
        <v>0</v>
      </c>
      <c r="EQ167" s="164">
        <f>CU159+CV159+CW159+CX159+CY159</f>
        <v>0</v>
      </c>
      <c r="ER167" s="165">
        <f>CZ159+DA159+DB159+DC159</f>
        <v>0</v>
      </c>
      <c r="ES167" s="166">
        <f t="shared" si="1010"/>
        <v>0</v>
      </c>
      <c r="ET167" s="164">
        <f t="shared" si="1011"/>
        <v>0</v>
      </c>
      <c r="EU167" s="164">
        <f>BS166+BT166+BU166+BV166+BW166</f>
        <v>0</v>
      </c>
      <c r="EV167" s="165">
        <f>BX166+BY166+BZ166+CA166</f>
        <v>0</v>
      </c>
      <c r="EW167" s="166">
        <f t="shared" si="1012"/>
        <v>0</v>
      </c>
      <c r="EX167" s="164">
        <f t="shared" si="1013"/>
        <v>0</v>
      </c>
      <c r="EY167" s="164">
        <f>CU166+CV166+CW166+CX166+CY166</f>
        <v>0</v>
      </c>
      <c r="EZ167" s="167">
        <f>CZ166+DA166+DB166+DC166</f>
        <v>0</v>
      </c>
      <c r="FA167" s="166">
        <f t="shared" si="1014"/>
        <v>0</v>
      </c>
      <c r="FB167" s="164">
        <f t="shared" si="1015"/>
        <v>0</v>
      </c>
      <c r="FC167" s="164">
        <f>DW159+DX159+DY159+DZ159+EA159</f>
        <v>0</v>
      </c>
      <c r="FD167" s="167">
        <f>EB159+EC159+ED159+EE159</f>
        <v>0</v>
      </c>
      <c r="FE167" s="166">
        <f t="shared" si="1016"/>
        <v>0</v>
      </c>
      <c r="FF167" s="164">
        <f t="shared" si="1017"/>
        <v>0</v>
      </c>
      <c r="FG167" s="164">
        <f>DW166+DX166+DY166+DZ166+EA166</f>
        <v>0</v>
      </c>
      <c r="FH167" s="167">
        <f>EB166+EC166+ED166+EE166</f>
        <v>0</v>
      </c>
      <c r="FI167" s="837" t="s">
        <v>185</v>
      </c>
      <c r="FJ167" s="169">
        <f>EW169</f>
        <v>0</v>
      </c>
      <c r="FK167" s="169">
        <f t="shared" ref="FK167" si="1024">EX169</f>
        <v>0</v>
      </c>
      <c r="FL167" s="169">
        <f t="shared" ref="FL167" si="1025">EY169</f>
        <v>0</v>
      </c>
      <c r="FM167" s="169">
        <f t="shared" ref="FM167" si="1026">EZ169</f>
        <v>0</v>
      </c>
    </row>
    <row r="168" spans="1:174" ht="48" customHeight="1" thickBot="1">
      <c r="A168" s="143"/>
      <c r="B168" s="157"/>
      <c r="C168" s="157"/>
      <c r="D168" s="157"/>
      <c r="E168" s="158"/>
      <c r="F168" s="158"/>
      <c r="G168" s="159"/>
      <c r="H168" s="144"/>
      <c r="I168" s="144"/>
      <c r="J168" s="145"/>
      <c r="K168" s="146"/>
      <c r="L168" s="5675">
        <f>الاعدادات!$D$10</f>
        <v>2026</v>
      </c>
      <c r="M168" s="172"/>
      <c r="N168" s="172"/>
      <c r="O168" s="172"/>
      <c r="P168" s="172"/>
      <c r="Q168" s="172"/>
      <c r="R168" s="172"/>
      <c r="S168" s="172"/>
      <c r="T168" s="172"/>
      <c r="U168" s="172"/>
      <c r="V168" s="172"/>
      <c r="W168" s="172"/>
      <c r="X168" s="172"/>
      <c r="Y168" s="172"/>
      <c r="Z168" s="174"/>
      <c r="AA168" s="172"/>
      <c r="AB168" s="172"/>
      <c r="AC168" s="172"/>
      <c r="AD168" s="172"/>
      <c r="AE168" s="172"/>
      <c r="AF168" s="172"/>
      <c r="AG168" s="172"/>
      <c r="AH168" s="172"/>
      <c r="AI168" s="172"/>
      <c r="AJ168" s="172"/>
      <c r="AK168" s="172"/>
      <c r="AL168" s="172"/>
      <c r="AM168" s="172"/>
      <c r="AN168" s="172"/>
      <c r="AO168" s="172"/>
      <c r="AP168" s="172"/>
      <c r="AQ168" s="172"/>
      <c r="AR168" s="172"/>
      <c r="AS168" s="175"/>
      <c r="AT168" s="172"/>
      <c r="AU168" s="172"/>
      <c r="AV168" s="172"/>
      <c r="AW168" s="172"/>
      <c r="AX168" s="172"/>
      <c r="AY168" s="175"/>
      <c r="AZ168" s="172"/>
      <c r="BA168" s="172"/>
      <c r="BB168" s="2165"/>
      <c r="BC168" s="5683">
        <f>الاعدادات!$D$10</f>
        <v>2026</v>
      </c>
      <c r="BD168" s="117"/>
      <c r="BE168" s="118"/>
      <c r="BF168" s="118"/>
      <c r="BG168" s="119"/>
      <c r="BH168" s="119"/>
      <c r="BI168" s="119"/>
      <c r="BJ168" s="120"/>
      <c r="BK168" s="121"/>
      <c r="BL168" s="122"/>
      <c r="BM168" s="122"/>
      <c r="BN168" s="123"/>
      <c r="BO168" s="123"/>
      <c r="BP168" s="124"/>
      <c r="BQ168" s="125">
        <f t="shared" si="998"/>
        <v>0</v>
      </c>
      <c r="BR168" s="126"/>
      <c r="BS168" s="127"/>
      <c r="BT168" s="128"/>
      <c r="BU168" s="129"/>
      <c r="BV168" s="130"/>
      <c r="BW168" s="131"/>
      <c r="BX168" s="132"/>
      <c r="BY168" s="133"/>
      <c r="BZ168" s="134"/>
      <c r="CA168" s="135"/>
      <c r="CB168" s="136">
        <f t="shared" si="999"/>
        <v>0</v>
      </c>
      <c r="CC168" s="137"/>
      <c r="CD168" s="128"/>
      <c r="CE168" s="141"/>
      <c r="CF168" s="117"/>
      <c r="CG168" s="118"/>
      <c r="CH168" s="118"/>
      <c r="CI168" s="119"/>
      <c r="CJ168" s="119"/>
      <c r="CK168" s="119"/>
      <c r="CL168" s="120"/>
      <c r="CM168" s="121"/>
      <c r="CN168" s="122"/>
      <c r="CO168" s="122"/>
      <c r="CP168" s="123"/>
      <c r="CQ168" s="123"/>
      <c r="CR168" s="124"/>
      <c r="CS168" s="125">
        <f t="shared" si="1000"/>
        <v>0</v>
      </c>
      <c r="CT168" s="126"/>
      <c r="CU168" s="176"/>
      <c r="CV168" s="128"/>
      <c r="CW168" s="129"/>
      <c r="CX168" s="130"/>
      <c r="CY168" s="131"/>
      <c r="CZ168" s="132"/>
      <c r="DA168" s="133"/>
      <c r="DB168" s="134"/>
      <c r="DC168" s="135"/>
      <c r="DD168" s="136">
        <f t="shared" si="1001"/>
        <v>0</v>
      </c>
      <c r="DE168" s="137"/>
      <c r="DF168" s="128"/>
      <c r="DG168" s="141"/>
      <c r="DH168" s="117"/>
      <c r="DI168" s="118"/>
      <c r="DJ168" s="118"/>
      <c r="DK168" s="119"/>
      <c r="DL168" s="119"/>
      <c r="DM168" s="119"/>
      <c r="DN168" s="120"/>
      <c r="DO168" s="121"/>
      <c r="DP168" s="122"/>
      <c r="DQ168" s="122"/>
      <c r="DR168" s="123"/>
      <c r="DS168" s="123"/>
      <c r="DT168" s="124"/>
      <c r="DU168" s="125">
        <f t="shared" si="1002"/>
        <v>0</v>
      </c>
      <c r="DV168" s="126"/>
      <c r="DW168" s="176"/>
      <c r="DX168" s="128"/>
      <c r="DY168" s="129"/>
      <c r="DZ168" s="130"/>
      <c r="EA168" s="131"/>
      <c r="EB168" s="132"/>
      <c r="EC168" s="133"/>
      <c r="ED168" s="134"/>
      <c r="EE168" s="135"/>
      <c r="EF168" s="136">
        <f t="shared" si="1003"/>
        <v>0</v>
      </c>
      <c r="EG168" s="137"/>
      <c r="EH168" s="128"/>
      <c r="EI168" s="141"/>
      <c r="EJ168" s="5675">
        <f>الاعدادات!$D$9</f>
        <v>2025</v>
      </c>
      <c r="EK168" s="163">
        <f t="shared" si="1006"/>
        <v>0</v>
      </c>
      <c r="EL168" s="164">
        <f t="shared" si="1007"/>
        <v>0</v>
      </c>
      <c r="EM168" s="164">
        <f>BS160+BT160+BU160+BV160+BW160</f>
        <v>0</v>
      </c>
      <c r="EN168" s="165">
        <f>BX160+BY160+BZ160+CA160</f>
        <v>0</v>
      </c>
      <c r="EO168" s="166">
        <f t="shared" si="1008"/>
        <v>0</v>
      </c>
      <c r="EP168" s="164">
        <f t="shared" si="1009"/>
        <v>0</v>
      </c>
      <c r="EQ168" s="164">
        <f>CU160+CV160+CW160+CX160+CY160</f>
        <v>0</v>
      </c>
      <c r="ER168" s="165">
        <f>CZ160+DA160+DB160+DC160</f>
        <v>0</v>
      </c>
      <c r="ES168" s="166">
        <f t="shared" si="1010"/>
        <v>0</v>
      </c>
      <c r="ET168" s="164">
        <f t="shared" si="1011"/>
        <v>0</v>
      </c>
      <c r="EU168" s="164">
        <f>BS167+BT167+BU167+BV167+BW167</f>
        <v>0</v>
      </c>
      <c r="EV168" s="165">
        <f>BX167+BY167+BZ167+CA167</f>
        <v>0</v>
      </c>
      <c r="EW168" s="166">
        <f t="shared" si="1012"/>
        <v>0</v>
      </c>
      <c r="EX168" s="164">
        <f t="shared" si="1013"/>
        <v>0</v>
      </c>
      <c r="EY168" s="164">
        <f>CU167+CV167+CW167+CX167+CY167</f>
        <v>0</v>
      </c>
      <c r="EZ168" s="167">
        <f>CZ167+DA167+DB167+DC167</f>
        <v>0</v>
      </c>
      <c r="FA168" s="166">
        <f t="shared" si="1014"/>
        <v>0</v>
      </c>
      <c r="FB168" s="164">
        <f t="shared" si="1015"/>
        <v>0</v>
      </c>
      <c r="FC168" s="164">
        <f>DW160+DX160+DY160+DZ160+EA160</f>
        <v>0</v>
      </c>
      <c r="FD168" s="167">
        <f>EB160+EC160+ED160+EE160</f>
        <v>0</v>
      </c>
      <c r="FE168" s="166">
        <f t="shared" si="1016"/>
        <v>0</v>
      </c>
      <c r="FF168" s="164">
        <f t="shared" si="1017"/>
        <v>0</v>
      </c>
      <c r="FG168" s="164">
        <f>DW167+DX167+DY167+DZ167+EA167</f>
        <v>0</v>
      </c>
      <c r="FH168" s="167">
        <f>EB167+EC167+ED167+EE167</f>
        <v>0</v>
      </c>
      <c r="FI168" s="837" t="s">
        <v>200</v>
      </c>
      <c r="FJ168" s="169">
        <f>FA169</f>
        <v>0</v>
      </c>
      <c r="FK168" s="169">
        <f t="shared" ref="FK168" si="1027">FB169</f>
        <v>0</v>
      </c>
      <c r="FL168" s="169">
        <f t="shared" ref="FL168" si="1028">FC169</f>
        <v>0</v>
      </c>
      <c r="FM168" s="169">
        <f>FD169</f>
        <v>0</v>
      </c>
    </row>
    <row r="169" spans="1:174" ht="48" customHeight="1" thickBot="1">
      <c r="A169" s="143"/>
      <c r="B169" s="172"/>
      <c r="C169" s="172"/>
      <c r="D169" s="172"/>
      <c r="E169" s="172"/>
      <c r="F169" s="172"/>
      <c r="G169" s="172"/>
      <c r="H169" s="172"/>
      <c r="I169" s="172"/>
      <c r="J169" s="145"/>
      <c r="K169" s="146"/>
      <c r="L169" s="173"/>
      <c r="M169" s="172"/>
      <c r="N169" s="172"/>
      <c r="O169" s="172"/>
      <c r="P169" s="172"/>
      <c r="Q169" s="172"/>
      <c r="R169" s="172"/>
      <c r="S169" s="172"/>
      <c r="T169" s="172"/>
      <c r="U169" s="172"/>
      <c r="V169" s="172"/>
      <c r="W169" s="172"/>
      <c r="X169" s="172"/>
      <c r="Y169" s="172"/>
      <c r="Z169" s="174"/>
      <c r="AA169" s="172"/>
      <c r="AB169" s="172"/>
      <c r="AC169" s="172"/>
      <c r="AD169" s="172"/>
      <c r="AE169" s="172"/>
      <c r="AF169" s="172"/>
      <c r="AG169" s="172"/>
      <c r="AH169" s="172"/>
      <c r="AI169" s="172"/>
      <c r="AJ169" s="172"/>
      <c r="AK169" s="172"/>
      <c r="AL169" s="172"/>
      <c r="AM169" s="172"/>
      <c r="AN169" s="172"/>
      <c r="AO169" s="172"/>
      <c r="AP169" s="172"/>
      <c r="AQ169" s="172"/>
      <c r="AR169" s="172"/>
      <c r="AS169" s="175"/>
      <c r="AT169" s="172"/>
      <c r="AU169" s="172"/>
      <c r="AV169" s="172"/>
      <c r="AW169" s="172"/>
      <c r="AX169" s="172"/>
      <c r="AY169" s="175"/>
      <c r="AZ169" s="172"/>
      <c r="BA169" s="172"/>
      <c r="BB169" s="2165"/>
      <c r="BC169" s="2009" t="s">
        <v>181</v>
      </c>
      <c r="BD169" s="5689">
        <f t="shared" ref="BD169:BP169" si="1029">SUM(BD164:BD168)</f>
        <v>0</v>
      </c>
      <c r="BE169" s="5690">
        <f t="shared" si="1029"/>
        <v>0</v>
      </c>
      <c r="BF169" s="5690">
        <f t="shared" si="1029"/>
        <v>0</v>
      </c>
      <c r="BG169" s="5690">
        <f t="shared" si="1029"/>
        <v>0</v>
      </c>
      <c r="BH169" s="5690">
        <f t="shared" si="1029"/>
        <v>0</v>
      </c>
      <c r="BI169" s="5690">
        <f t="shared" si="1029"/>
        <v>0</v>
      </c>
      <c r="BJ169" s="5690">
        <f t="shared" si="1029"/>
        <v>0</v>
      </c>
      <c r="BK169" s="5690">
        <f t="shared" si="1029"/>
        <v>0</v>
      </c>
      <c r="BL169" s="5690">
        <f t="shared" si="1029"/>
        <v>0</v>
      </c>
      <c r="BM169" s="5690">
        <f t="shared" si="1029"/>
        <v>0</v>
      </c>
      <c r="BN169" s="5690">
        <f t="shared" si="1029"/>
        <v>0</v>
      </c>
      <c r="BO169" s="5690">
        <f t="shared" si="1029"/>
        <v>0</v>
      </c>
      <c r="BP169" s="5690">
        <f t="shared" si="1029"/>
        <v>0</v>
      </c>
      <c r="BQ169" s="5691">
        <f t="shared" si="998"/>
        <v>0</v>
      </c>
      <c r="BR169" s="5690">
        <f t="shared" ref="BR169:CR169" si="1030">SUM(BR164:BR168)</f>
        <v>0</v>
      </c>
      <c r="BS169" s="5690">
        <f t="shared" si="1030"/>
        <v>0</v>
      </c>
      <c r="BT169" s="5690">
        <f t="shared" si="1030"/>
        <v>0</v>
      </c>
      <c r="BU169" s="5690">
        <f t="shared" si="1030"/>
        <v>0</v>
      </c>
      <c r="BV169" s="5690">
        <f t="shared" si="1030"/>
        <v>0</v>
      </c>
      <c r="BW169" s="5690">
        <f t="shared" si="1030"/>
        <v>0</v>
      </c>
      <c r="BX169" s="5690">
        <f t="shared" si="1030"/>
        <v>0</v>
      </c>
      <c r="BY169" s="5690">
        <f t="shared" si="1030"/>
        <v>0</v>
      </c>
      <c r="BZ169" s="5692">
        <f t="shared" si="1030"/>
        <v>0</v>
      </c>
      <c r="CA169" s="5690">
        <f t="shared" si="1030"/>
        <v>0</v>
      </c>
      <c r="CB169" s="5690">
        <f t="shared" si="1030"/>
        <v>0</v>
      </c>
      <c r="CC169" s="5690">
        <f t="shared" si="1030"/>
        <v>0</v>
      </c>
      <c r="CD169" s="5690">
        <f t="shared" si="1030"/>
        <v>0</v>
      </c>
      <c r="CE169" s="5693">
        <f t="shared" si="1030"/>
        <v>0</v>
      </c>
      <c r="CF169" s="5689">
        <f t="shared" si="1030"/>
        <v>0</v>
      </c>
      <c r="CG169" s="5690">
        <f t="shared" si="1030"/>
        <v>0</v>
      </c>
      <c r="CH169" s="5690">
        <f t="shared" si="1030"/>
        <v>0</v>
      </c>
      <c r="CI169" s="5690">
        <f t="shared" si="1030"/>
        <v>0</v>
      </c>
      <c r="CJ169" s="5690">
        <f t="shared" si="1030"/>
        <v>0</v>
      </c>
      <c r="CK169" s="5690">
        <f t="shared" si="1030"/>
        <v>0</v>
      </c>
      <c r="CL169" s="5690">
        <f t="shared" si="1030"/>
        <v>0</v>
      </c>
      <c r="CM169" s="5690">
        <f t="shared" si="1030"/>
        <v>0</v>
      </c>
      <c r="CN169" s="5690">
        <f t="shared" si="1030"/>
        <v>0</v>
      </c>
      <c r="CO169" s="5690">
        <f t="shared" si="1030"/>
        <v>0</v>
      </c>
      <c r="CP169" s="5690">
        <f t="shared" si="1030"/>
        <v>0</v>
      </c>
      <c r="CQ169" s="5690">
        <f t="shared" si="1030"/>
        <v>0</v>
      </c>
      <c r="CR169" s="5690">
        <f t="shared" si="1030"/>
        <v>0</v>
      </c>
      <c r="CS169" s="5691">
        <f t="shared" si="1000"/>
        <v>0</v>
      </c>
      <c r="CT169" s="5690">
        <f t="shared" ref="CT169:DT169" si="1031">SUM(CT164:CT168)</f>
        <v>0</v>
      </c>
      <c r="CU169" s="5690">
        <f t="shared" si="1031"/>
        <v>0</v>
      </c>
      <c r="CV169" s="5690">
        <f t="shared" si="1031"/>
        <v>0</v>
      </c>
      <c r="CW169" s="5690">
        <f t="shared" si="1031"/>
        <v>0</v>
      </c>
      <c r="CX169" s="5690">
        <f t="shared" si="1031"/>
        <v>0</v>
      </c>
      <c r="CY169" s="5690">
        <f t="shared" si="1031"/>
        <v>0</v>
      </c>
      <c r="CZ169" s="5690">
        <f t="shared" si="1031"/>
        <v>0</v>
      </c>
      <c r="DA169" s="5690">
        <f t="shared" si="1031"/>
        <v>0</v>
      </c>
      <c r="DB169" s="5692">
        <f t="shared" si="1031"/>
        <v>0</v>
      </c>
      <c r="DC169" s="5690">
        <f t="shared" si="1031"/>
        <v>0</v>
      </c>
      <c r="DD169" s="5690">
        <f t="shared" si="1031"/>
        <v>0</v>
      </c>
      <c r="DE169" s="5690">
        <f t="shared" si="1031"/>
        <v>0</v>
      </c>
      <c r="DF169" s="5690">
        <f t="shared" si="1031"/>
        <v>0</v>
      </c>
      <c r="DG169" s="5693">
        <f t="shared" si="1031"/>
        <v>0</v>
      </c>
      <c r="DH169" s="5689">
        <f t="shared" si="1031"/>
        <v>0</v>
      </c>
      <c r="DI169" s="5690">
        <f t="shared" si="1031"/>
        <v>0</v>
      </c>
      <c r="DJ169" s="5690">
        <f t="shared" si="1031"/>
        <v>0</v>
      </c>
      <c r="DK169" s="5690">
        <f t="shared" si="1031"/>
        <v>0</v>
      </c>
      <c r="DL169" s="5690">
        <f t="shared" si="1031"/>
        <v>0</v>
      </c>
      <c r="DM169" s="5690">
        <f t="shared" si="1031"/>
        <v>0</v>
      </c>
      <c r="DN169" s="5690">
        <f t="shared" si="1031"/>
        <v>0</v>
      </c>
      <c r="DO169" s="5690">
        <f t="shared" si="1031"/>
        <v>0</v>
      </c>
      <c r="DP169" s="5690">
        <f t="shared" si="1031"/>
        <v>0</v>
      </c>
      <c r="DQ169" s="5690">
        <f t="shared" si="1031"/>
        <v>0</v>
      </c>
      <c r="DR169" s="5690">
        <f t="shared" si="1031"/>
        <v>0</v>
      </c>
      <c r="DS169" s="5690">
        <f t="shared" si="1031"/>
        <v>0</v>
      </c>
      <c r="DT169" s="5690">
        <f t="shared" si="1031"/>
        <v>0</v>
      </c>
      <c r="DU169" s="5691">
        <f t="shared" si="1002"/>
        <v>0</v>
      </c>
      <c r="DV169" s="5690">
        <f t="shared" ref="DV169:EI169" si="1032">SUM(DV164:DV168)</f>
        <v>0</v>
      </c>
      <c r="DW169" s="5690">
        <f t="shared" si="1032"/>
        <v>0</v>
      </c>
      <c r="DX169" s="5690">
        <f t="shared" si="1032"/>
        <v>0</v>
      </c>
      <c r="DY169" s="5690">
        <f t="shared" si="1032"/>
        <v>0</v>
      </c>
      <c r="DZ169" s="5690">
        <f t="shared" si="1032"/>
        <v>0</v>
      </c>
      <c r="EA169" s="5690">
        <f t="shared" si="1032"/>
        <v>0</v>
      </c>
      <c r="EB169" s="5690">
        <f t="shared" si="1032"/>
        <v>0</v>
      </c>
      <c r="EC169" s="5690">
        <f t="shared" si="1032"/>
        <v>0</v>
      </c>
      <c r="ED169" s="5692">
        <f t="shared" si="1032"/>
        <v>0</v>
      </c>
      <c r="EE169" s="5690">
        <f t="shared" si="1032"/>
        <v>0</v>
      </c>
      <c r="EF169" s="5690">
        <f t="shared" si="1032"/>
        <v>0</v>
      </c>
      <c r="EG169" s="5690">
        <f t="shared" si="1032"/>
        <v>0</v>
      </c>
      <c r="EH169" s="5690">
        <f t="shared" si="1032"/>
        <v>0</v>
      </c>
      <c r="EI169" s="5693">
        <f t="shared" si="1032"/>
        <v>0</v>
      </c>
      <c r="EJ169" s="5675">
        <f>الاعدادات!$D$10</f>
        <v>2026</v>
      </c>
      <c r="EK169" s="163">
        <f t="shared" si="1006"/>
        <v>0</v>
      </c>
      <c r="EL169" s="164">
        <f t="shared" si="1007"/>
        <v>0</v>
      </c>
      <c r="EM169" s="164">
        <f>BS161+BT161+BU161+BV161+BW161</f>
        <v>0</v>
      </c>
      <c r="EN169" s="165">
        <f>BX161+BY161+BZ161+CA161</f>
        <v>0</v>
      </c>
      <c r="EO169" s="166">
        <f t="shared" si="1008"/>
        <v>0</v>
      </c>
      <c r="EP169" s="164">
        <f t="shared" si="1009"/>
        <v>0</v>
      </c>
      <c r="EQ169" s="164">
        <f>CU161+CV161+CW161+CX161+CY161</f>
        <v>0</v>
      </c>
      <c r="ER169" s="165">
        <f>CZ161+DA161+DB161+DC161</f>
        <v>0</v>
      </c>
      <c r="ES169" s="166">
        <f t="shared" si="1010"/>
        <v>0</v>
      </c>
      <c r="ET169" s="164">
        <f t="shared" si="1011"/>
        <v>0</v>
      </c>
      <c r="EU169" s="164">
        <f>BS168+BT168+BU168+BV168+BW168</f>
        <v>0</v>
      </c>
      <c r="EV169" s="165">
        <f>BX168+BY168+BZ168+CA168</f>
        <v>0</v>
      </c>
      <c r="EW169" s="166">
        <f t="shared" si="1012"/>
        <v>0</v>
      </c>
      <c r="EX169" s="164">
        <f t="shared" si="1013"/>
        <v>0</v>
      </c>
      <c r="EY169" s="164">
        <f>CU168+CV168+CW168+CX168+CY168</f>
        <v>0</v>
      </c>
      <c r="EZ169" s="167">
        <f>CZ168+DA168+DB168+DC168</f>
        <v>0</v>
      </c>
      <c r="FA169" s="166">
        <f t="shared" si="1014"/>
        <v>0</v>
      </c>
      <c r="FB169" s="164">
        <f t="shared" si="1015"/>
        <v>0</v>
      </c>
      <c r="FC169" s="164">
        <f>DW161+DX161+DY161+DZ161+EA161</f>
        <v>0</v>
      </c>
      <c r="FD169" s="167">
        <f>EB161+EC161+ED161+EE161</f>
        <v>0</v>
      </c>
      <c r="FE169" s="166">
        <f t="shared" si="1016"/>
        <v>0</v>
      </c>
      <c r="FF169" s="164">
        <f t="shared" si="1017"/>
        <v>0</v>
      </c>
      <c r="FG169" s="164">
        <f>DW168+DX168+DY168+DZ168+EA168</f>
        <v>0</v>
      </c>
      <c r="FH169" s="167">
        <f>EB168+EC168+ED168+EE168</f>
        <v>0</v>
      </c>
      <c r="FI169" s="837" t="s">
        <v>597</v>
      </c>
      <c r="FJ169" s="169">
        <f>FE169</f>
        <v>0</v>
      </c>
      <c r="FK169" s="169">
        <f t="shared" ref="FK169" si="1033">FF169</f>
        <v>0</v>
      </c>
      <c r="FL169" s="169">
        <f t="shared" ref="FL169" si="1034">FG169</f>
        <v>0</v>
      </c>
      <c r="FM169" s="169">
        <f t="shared" ref="FM169" si="1035">FH169</f>
        <v>0</v>
      </c>
    </row>
    <row r="170" spans="1:174" ht="48" customHeight="1" thickBot="1">
      <c r="A170" s="2527"/>
      <c r="B170" s="2527"/>
      <c r="C170" s="2527"/>
      <c r="D170" s="2527"/>
      <c r="E170" s="2527"/>
      <c r="F170" s="2527"/>
      <c r="G170" s="2527"/>
      <c r="H170" s="2527"/>
      <c r="I170" s="2527"/>
      <c r="J170" s="2527"/>
      <c r="K170" s="2527"/>
      <c r="L170" s="2527"/>
      <c r="M170" s="2527"/>
      <c r="N170" s="2527"/>
      <c r="O170" s="2527"/>
      <c r="P170" s="2527"/>
      <c r="Q170" s="2527"/>
      <c r="R170" s="2527"/>
      <c r="S170" s="2527"/>
      <c r="T170" s="2527"/>
      <c r="U170" s="2527"/>
      <c r="V170" s="2527"/>
      <c r="W170" s="2527"/>
      <c r="X170" s="2527"/>
      <c r="Y170" s="2527"/>
      <c r="Z170" s="2527"/>
      <c r="AA170" s="2527"/>
      <c r="AB170" s="2527"/>
      <c r="AC170" s="2527"/>
      <c r="AD170" s="2527"/>
      <c r="AE170" s="2527"/>
      <c r="AF170" s="2527"/>
      <c r="AG170" s="2527"/>
      <c r="AH170" s="2527"/>
      <c r="AI170" s="2527"/>
      <c r="AJ170" s="2527"/>
      <c r="AK170" s="2527"/>
      <c r="AL170" s="2527"/>
      <c r="AM170" s="2527"/>
      <c r="AN170" s="2527"/>
      <c r="AO170" s="2527"/>
      <c r="AP170" s="2527"/>
      <c r="AQ170" s="2527"/>
      <c r="AR170" s="2527"/>
      <c r="AS170" s="2527"/>
      <c r="AT170" s="2527"/>
      <c r="AU170" s="2527"/>
      <c r="AV170" s="2527"/>
      <c r="AW170" s="2527"/>
      <c r="AX170" s="2527"/>
      <c r="AY170" s="2527"/>
      <c r="AZ170" s="2527"/>
      <c r="BA170" s="2527"/>
      <c r="BB170" s="2527"/>
      <c r="BC170" s="2527"/>
      <c r="BD170" s="2528"/>
      <c r="BE170" s="2527"/>
      <c r="BF170" s="2527"/>
      <c r="BG170" s="2527"/>
      <c r="BH170" s="2527"/>
      <c r="BI170" s="2527"/>
      <c r="BJ170" s="2527"/>
      <c r="BK170" s="2527"/>
      <c r="BL170" s="2527"/>
      <c r="BM170" s="2527"/>
      <c r="BN170" s="2527"/>
      <c r="BO170" s="2527"/>
      <c r="BP170" s="2527"/>
      <c r="BQ170" s="2527"/>
      <c r="BR170" s="2527"/>
      <c r="BS170" s="2527"/>
      <c r="BT170" s="2527"/>
      <c r="BU170" s="2527"/>
      <c r="BV170" s="2527"/>
      <c r="BW170" s="2527"/>
      <c r="BX170" s="2527"/>
      <c r="BY170" s="2527"/>
      <c r="BZ170" s="2527"/>
      <c r="CA170" s="2527"/>
      <c r="CB170" s="2527"/>
      <c r="CC170" s="2527"/>
      <c r="CD170" s="2527"/>
      <c r="CE170" s="2527"/>
      <c r="CF170" s="2528"/>
      <c r="CG170" s="2527"/>
      <c r="CH170" s="2527"/>
      <c r="CI170" s="2527"/>
      <c r="CJ170" s="2527"/>
      <c r="CK170" s="2527"/>
      <c r="CL170" s="2527"/>
      <c r="CM170" s="2527"/>
      <c r="CN170" s="2527"/>
      <c r="CO170" s="2527"/>
      <c r="CP170" s="2527"/>
      <c r="CQ170" s="2527"/>
      <c r="CR170" s="2527"/>
      <c r="CS170" s="2527"/>
      <c r="CT170" s="2527"/>
      <c r="CU170" s="2527"/>
      <c r="CV170" s="2527"/>
      <c r="CW170" s="2527"/>
      <c r="CX170" s="2527"/>
      <c r="CY170" s="2527"/>
      <c r="CZ170" s="2527"/>
      <c r="DA170" s="2527"/>
      <c r="DB170" s="2527"/>
      <c r="DC170" s="2527"/>
      <c r="DD170" s="2527"/>
      <c r="DE170" s="2527"/>
      <c r="DF170" s="2527"/>
      <c r="DG170" s="2527"/>
      <c r="DH170" s="2528"/>
      <c r="DI170" s="2527"/>
      <c r="DJ170" s="2527"/>
      <c r="DK170" s="2527"/>
      <c r="DL170" s="2527"/>
      <c r="DM170" s="2527"/>
      <c r="DN170" s="2527"/>
      <c r="DO170" s="2527"/>
      <c r="DP170" s="2527"/>
      <c r="DQ170" s="2527"/>
      <c r="DR170" s="2527"/>
      <c r="DS170" s="2527"/>
      <c r="DT170" s="2527"/>
      <c r="DU170" s="2527"/>
      <c r="DV170" s="2527"/>
      <c r="DW170" s="2527"/>
      <c r="DX170" s="2527"/>
      <c r="DY170" s="2527"/>
      <c r="DZ170" s="2527"/>
      <c r="EA170" s="2527"/>
      <c r="EB170" s="2527"/>
      <c r="EC170" s="2527"/>
      <c r="ED170" s="2527"/>
      <c r="EE170" s="2527"/>
      <c r="EF170" s="2527"/>
      <c r="EG170" s="2527"/>
      <c r="EH170" s="2527"/>
      <c r="EI170" s="2527"/>
      <c r="EJ170" s="2527"/>
      <c r="EK170" s="5688">
        <f>SUM(EK165:EK169)</f>
        <v>0</v>
      </c>
      <c r="EL170" s="5688">
        <f t="shared" ref="EL170:FH170" si="1036">SUM(EL165:EL169)</f>
        <v>0</v>
      </c>
      <c r="EM170" s="5688">
        <f t="shared" si="1036"/>
        <v>0</v>
      </c>
      <c r="EN170" s="5688">
        <f t="shared" si="1036"/>
        <v>0</v>
      </c>
      <c r="EO170" s="5688">
        <f t="shared" si="1036"/>
        <v>0</v>
      </c>
      <c r="EP170" s="5688">
        <f t="shared" si="1036"/>
        <v>0</v>
      </c>
      <c r="EQ170" s="5688">
        <f t="shared" si="1036"/>
        <v>0</v>
      </c>
      <c r="ER170" s="5688">
        <f t="shared" si="1036"/>
        <v>0</v>
      </c>
      <c r="ES170" s="5688">
        <f t="shared" si="1036"/>
        <v>0</v>
      </c>
      <c r="ET170" s="5688">
        <f t="shared" si="1036"/>
        <v>0</v>
      </c>
      <c r="EU170" s="5688">
        <f t="shared" si="1036"/>
        <v>0</v>
      </c>
      <c r="EV170" s="5688">
        <f t="shared" si="1036"/>
        <v>0</v>
      </c>
      <c r="EW170" s="5688">
        <f t="shared" si="1036"/>
        <v>0</v>
      </c>
      <c r="EX170" s="5688">
        <f t="shared" si="1036"/>
        <v>0</v>
      </c>
      <c r="EY170" s="5688">
        <f t="shared" si="1036"/>
        <v>0</v>
      </c>
      <c r="EZ170" s="5688">
        <f t="shared" si="1036"/>
        <v>0</v>
      </c>
      <c r="FA170" s="5688">
        <f t="shared" si="1036"/>
        <v>0</v>
      </c>
      <c r="FB170" s="5688">
        <f t="shared" si="1036"/>
        <v>0</v>
      </c>
      <c r="FC170" s="5688">
        <f t="shared" si="1036"/>
        <v>0</v>
      </c>
      <c r="FD170" s="5688">
        <f t="shared" si="1036"/>
        <v>0</v>
      </c>
      <c r="FE170" s="5688">
        <f t="shared" si="1036"/>
        <v>0</v>
      </c>
      <c r="FF170" s="5688">
        <f t="shared" si="1036"/>
        <v>0</v>
      </c>
      <c r="FG170" s="5688">
        <f t="shared" si="1036"/>
        <v>0</v>
      </c>
      <c r="FH170" s="5688">
        <f t="shared" si="1036"/>
        <v>0</v>
      </c>
      <c r="FI170" s="2527"/>
      <c r="FJ170" s="2527"/>
      <c r="FK170" s="2527"/>
      <c r="FL170" s="2527"/>
      <c r="FM170" s="2527"/>
    </row>
    <row r="171" spans="1:174" ht="48" customHeight="1" thickBot="1">
      <c r="A171" s="6227" t="s">
        <v>1138</v>
      </c>
      <c r="B171" s="6230" t="str" cm="1">
        <f t="array" ref="B171">_xlfn.XLOOKUP(1, (INDEX(التشكيل_القديم!$L$5:$S$49, ,6)=$A171) * (INDEX(التشكيل_القديم!$L$5:$S$49, ,7)="رئيس الدائرة"), INDEX(التشكيل_القديم!$L$5:$S$49, ,2))</f>
        <v>محمد اشرف محمد مخلوف</v>
      </c>
      <c r="C171" s="6230"/>
      <c r="D171" s="6230"/>
      <c r="E171" s="6230"/>
      <c r="F171" s="6230"/>
      <c r="G171" s="6230"/>
      <c r="H171" s="5676" cm="1">
        <f t="array" ref="H171">_xlfn.XLOOKUP(1, (INDEX(التشكيل_القديم!$L$5:$S$49, ,6)=$A171) * (INDEX(التشكيل_القديم!$L$5:$S$49, ,7)="رئيس الدائرة"), INDEX(التشكيل_القديم!$L$5:$S$49, ,3))</f>
        <v>566</v>
      </c>
      <c r="I171" s="2171" t="str" cm="1">
        <f t="array" ref="I171">_xlfn.XLOOKUP(1, (INDEX(التشكيل_القديم!$L$5:$S$49, ,6)=$A171) * (INDEX(التشكيل_القديم!$L$5:$S$49, ,7)="رئيس الدائرة"), INDEX(التشكيل_القديم!$L$5:$S$49, ,4))</f>
        <v>أ</v>
      </c>
      <c r="J171" s="6231" t="s">
        <v>53</v>
      </c>
      <c r="K171" s="6234" t="s">
        <v>28</v>
      </c>
      <c r="L171" s="5567" t="s">
        <v>1185</v>
      </c>
      <c r="M171" s="5567"/>
      <c r="N171" s="6156" t="s">
        <v>1174</v>
      </c>
      <c r="O171" s="6157"/>
      <c r="P171" s="6157"/>
      <c r="Q171" s="6157"/>
      <c r="R171" s="6157"/>
      <c r="S171" s="6157"/>
      <c r="T171" s="6157"/>
      <c r="U171" s="6157"/>
      <c r="V171" s="6157"/>
      <c r="W171" s="6157"/>
      <c r="X171" s="6157"/>
      <c r="Y171" s="6157"/>
      <c r="Z171" s="6157"/>
      <c r="AA171" s="6157"/>
      <c r="AB171" s="6157"/>
      <c r="AC171" s="6157"/>
      <c r="AD171" s="6157"/>
      <c r="AE171" s="6157"/>
      <c r="AF171" s="6157"/>
      <c r="AG171" s="6157"/>
      <c r="AH171" s="6157"/>
      <c r="AI171" s="6157"/>
      <c r="AJ171" s="6157"/>
      <c r="AK171" s="6157"/>
      <c r="AL171" s="6157"/>
      <c r="AM171" s="6157"/>
      <c r="AN171" s="6157"/>
      <c r="AO171" s="6157"/>
      <c r="AP171" s="6157"/>
      <c r="AQ171" s="6157"/>
      <c r="AR171" s="6157"/>
      <c r="AS171" s="6157"/>
      <c r="AT171" s="6157"/>
      <c r="AU171" s="6157"/>
      <c r="AV171" s="6157"/>
      <c r="AW171" s="6157"/>
      <c r="AX171" s="6157"/>
      <c r="AY171" s="6157"/>
      <c r="AZ171" s="6157"/>
      <c r="BA171" s="6158"/>
      <c r="BB171" s="2158" t="s">
        <v>176</v>
      </c>
      <c r="BC171" s="2526"/>
      <c r="BD171" s="5652">
        <f>_xlfn.XLOOKUP(B171,التشكيل_القديم!$M$5:$M$39,التشكيل_القديم!$L$5:$L$39,0,0)</f>
        <v>9</v>
      </c>
      <c r="BE171" s="6210" t="str">
        <f xml:space="preserve"> "(" &amp;BD171&amp;")                 " &amp;"رئيس الدائرة  /  "  &amp;B171</f>
        <v>(9)                 رئيس الدائرة  /  محمد اشرف محمد مخلوف</v>
      </c>
      <c r="BF171" s="6210"/>
      <c r="BG171" s="6210"/>
      <c r="BH171" s="6210"/>
      <c r="BI171" s="6210"/>
      <c r="BJ171" s="6210"/>
      <c r="BK171" s="6210"/>
      <c r="BL171" s="6210"/>
      <c r="BM171" s="6210"/>
      <c r="BN171" s="6210"/>
      <c r="BO171" s="6210"/>
      <c r="BP171" s="6210"/>
      <c r="BQ171" s="6210"/>
      <c r="BR171" s="6210"/>
      <c r="BS171" s="6210"/>
      <c r="BT171" s="6210"/>
      <c r="BU171" s="6210"/>
      <c r="BV171" s="6210"/>
      <c r="BW171" s="6210"/>
      <c r="BX171" s="6210"/>
      <c r="BY171" s="6210"/>
      <c r="BZ171" s="6210"/>
      <c r="CA171" s="6210"/>
      <c r="CB171" s="6210"/>
      <c r="CC171" s="6210"/>
      <c r="CD171" s="6210"/>
      <c r="CE171" s="6211"/>
      <c r="CF171" s="5653">
        <f>_xlfn.XLOOKUP(B172,التشكيل_القديم!$M$5:$M$39,التشكيل_القديم!$L$5:$L$39,0,0)</f>
        <v>10</v>
      </c>
      <c r="CG171" s="6341" t="str">
        <f>"(2)             "&amp; "عضو يمين الدائرة  /  "  &amp;B172</f>
        <v>(2)             عضو يمين الدائرة  /  احمد ربيع محمد محمد عمر</v>
      </c>
      <c r="CH171" s="6210"/>
      <c r="CI171" s="6210"/>
      <c r="CJ171" s="6210"/>
      <c r="CK171" s="6210"/>
      <c r="CL171" s="6210"/>
      <c r="CM171" s="6210"/>
      <c r="CN171" s="6210"/>
      <c r="CO171" s="6210"/>
      <c r="CP171" s="6210"/>
      <c r="CQ171" s="6210"/>
      <c r="CR171" s="6210"/>
      <c r="CS171" s="6210"/>
      <c r="CT171" s="6210"/>
      <c r="CU171" s="6210"/>
      <c r="CV171" s="6210"/>
      <c r="CW171" s="6210"/>
      <c r="CX171" s="6210"/>
      <c r="CY171" s="6210"/>
      <c r="CZ171" s="6210"/>
      <c r="DA171" s="6210"/>
      <c r="DB171" s="6210"/>
      <c r="DC171" s="6210"/>
      <c r="DD171" s="6210"/>
      <c r="DE171" s="6210"/>
      <c r="DF171" s="6210"/>
      <c r="DG171" s="6211"/>
      <c r="DH171" s="5653">
        <f>_xlfn.XLOOKUP(B175,التشكيل_القديم!$M$5:$M$39,التشكيل_القديم!$L$5:$L$39,0,0)</f>
        <v>0</v>
      </c>
      <c r="DI171" s="6210" t="str">
        <f>IF(B175&lt;&gt;"","(5)             "&amp;"عضو يسار يسار اليسار الدائرة /  "&amp;B175,"لا يوجد عضو خامس")</f>
        <v>لا يوجد عضو خامس</v>
      </c>
      <c r="DJ171" s="6210"/>
      <c r="DK171" s="6210"/>
      <c r="DL171" s="6210"/>
      <c r="DM171" s="6210"/>
      <c r="DN171" s="6210"/>
      <c r="DO171" s="6210"/>
      <c r="DP171" s="6210"/>
      <c r="DQ171" s="6210"/>
      <c r="DR171" s="6210"/>
      <c r="DS171" s="6210"/>
      <c r="DT171" s="6210"/>
      <c r="DU171" s="6210"/>
      <c r="DV171" s="6210"/>
      <c r="DW171" s="6210"/>
      <c r="DX171" s="6210"/>
      <c r="DY171" s="6210"/>
      <c r="DZ171" s="6210"/>
      <c r="EA171" s="6210"/>
      <c r="EB171" s="6210"/>
      <c r="EC171" s="6210"/>
      <c r="ED171" s="6210"/>
      <c r="EE171" s="6210"/>
      <c r="EF171" s="6210"/>
      <c r="EG171" s="6210"/>
      <c r="EH171" s="6210"/>
      <c r="EI171" s="6210"/>
      <c r="EJ171" s="2024"/>
      <c r="EK171" s="5654" t="str">
        <f>الاعدادات!$F$5</f>
        <v>أغسطس</v>
      </c>
      <c r="EL171" s="5655" t="str">
        <f>الاعدادات!$F$6</f>
        <v>سبتمبر</v>
      </c>
      <c r="EM171" s="5655" t="str">
        <f>الاعدادات!$F$7</f>
        <v>أكتوبر</v>
      </c>
      <c r="EN171" s="2010" t="s">
        <v>106</v>
      </c>
      <c r="EO171" s="5654" t="str">
        <f>الاعدادات!$F$5</f>
        <v>أغسطس</v>
      </c>
      <c r="EP171" s="5655" t="str">
        <f>الاعدادات!$F$6</f>
        <v>سبتمبر</v>
      </c>
      <c r="EQ171" s="5655" t="str">
        <f>الاعدادات!$F$7</f>
        <v>أكتوبر</v>
      </c>
      <c r="ER171" s="2010" t="s">
        <v>106</v>
      </c>
      <c r="ES171" s="5654" t="str">
        <f>الاعدادات!$F$5</f>
        <v>أغسطس</v>
      </c>
      <c r="ET171" s="5655" t="str">
        <f>الاعدادات!$F$6</f>
        <v>سبتمبر</v>
      </c>
      <c r="EU171" s="5655" t="str">
        <f>الاعدادات!$F$7</f>
        <v>أكتوبر</v>
      </c>
      <c r="EV171" s="2010" t="s">
        <v>106</v>
      </c>
      <c r="EW171" s="5654" t="str">
        <f>الاعدادات!$F$5</f>
        <v>أغسطس</v>
      </c>
      <c r="EX171" s="5655" t="str">
        <f>الاعدادات!$F$6</f>
        <v>سبتمبر</v>
      </c>
      <c r="EY171" s="2010" t="s">
        <v>106</v>
      </c>
      <c r="EZ171" s="5654" t="str">
        <f>الاعدادات!$F$5</f>
        <v>أغسطس</v>
      </c>
      <c r="FA171" s="5655" t="str">
        <f>الاعدادات!$F$6</f>
        <v>سبتمبر</v>
      </c>
      <c r="FB171" s="5655" t="str">
        <f>الاعدادات!$F$7</f>
        <v>أكتوبر</v>
      </c>
      <c r="FC171" s="2010" t="s">
        <v>106</v>
      </c>
      <c r="FD171" s="5654" t="str">
        <f>الاعدادات!$F$5</f>
        <v>أغسطس</v>
      </c>
      <c r="FE171" s="5655" t="str">
        <f>الاعدادات!$F$6</f>
        <v>سبتمبر</v>
      </c>
      <c r="FF171" s="5655" t="str">
        <f>الاعدادات!$F$7</f>
        <v>أكتوبر</v>
      </c>
      <c r="FG171" s="2010" t="s">
        <v>106</v>
      </c>
      <c r="FK171" s="5654" t="str">
        <f>الاعدادات!$F$5</f>
        <v>أغسطس</v>
      </c>
      <c r="FL171" s="5655" t="str">
        <f>الاعدادات!$F$6</f>
        <v>سبتمبر</v>
      </c>
      <c r="FM171" s="5655" t="str">
        <f>الاعدادات!$F$7</f>
        <v>أكتوبر</v>
      </c>
      <c r="FN171" s="2010" t="s">
        <v>106</v>
      </c>
      <c r="FO171" s="5654" t="str">
        <f>الاعدادات!$F$5</f>
        <v>أغسطس</v>
      </c>
      <c r="FP171" s="5655" t="str">
        <f>الاعدادات!$F$6</f>
        <v>سبتمبر</v>
      </c>
      <c r="FQ171" s="5655" t="str">
        <f>الاعدادات!$F$7</f>
        <v>أكتوبر</v>
      </c>
      <c r="FR171" s="2010" t="s">
        <v>106</v>
      </c>
    </row>
    <row r="172" spans="1:174" ht="48" customHeight="1" thickBot="1">
      <c r="A172" s="6228"/>
      <c r="B172" s="6250" t="str" cm="1">
        <f t="array" ref="B172">_xlfn.XLOOKUP(1, (INDEX(التشكيل_القديم!$L$5:$S$49, ,6)=$A171) * (INDEX(التشكيل_القديم!$L$5:$S$49, ,7)="عضو يمين"), INDEX(التشكيل_القديم!$L$5:$S$49, ,2))</f>
        <v>احمد ربيع محمد محمد عمر</v>
      </c>
      <c r="C172" s="6250"/>
      <c r="D172" s="6250"/>
      <c r="E172" s="6250"/>
      <c r="F172" s="6250"/>
      <c r="G172" s="6250"/>
      <c r="H172" s="2170" cm="1">
        <f t="array" ref="H172">_xlfn.XLOOKUP(1, (INDEX(التشكيل_القديم!$L$5:$S$49, ,6)=$A171) * (INDEX(التشكيل_القديم!$L$5:$S$49, ,7)="عضو يمين"), INDEX(التشكيل_القديم!$L$5:$S$49, ,3))</f>
        <v>221</v>
      </c>
      <c r="I172" s="2171" t="str" cm="1">
        <f t="array" ref="I172">_xlfn.XLOOKUP(1, (INDEX(التشكيل_القديم!$L$5:$S$49, ,6)=$A171) * (INDEX(التشكيل_القديم!$L$5:$S$49, ,7)="عضو يمين"), INDEX(التشكيل_القديم!$L$5:$S$49, ,4))</f>
        <v>أ</v>
      </c>
      <c r="J172" s="6232"/>
      <c r="K172" s="6235"/>
      <c r="L172" s="5677" t="str">
        <f>الاعدادات!$D$6</f>
        <v>2022 وما قبلها</v>
      </c>
      <c r="M172" s="2012">
        <v>0</v>
      </c>
      <c r="N172" s="2003"/>
      <c r="O172" s="2003"/>
      <c r="P172" s="2003"/>
      <c r="Q172" s="2003"/>
      <c r="R172" s="2003"/>
      <c r="S172" s="2003"/>
      <c r="T172" s="2003"/>
      <c r="U172" s="2003"/>
      <c r="V172" s="2003"/>
      <c r="W172" s="2003"/>
      <c r="X172" s="2003"/>
      <c r="Y172" s="2017"/>
      <c r="Z172" s="5678">
        <f>Y172+X172+U172+T172+S172+R172+Q172+P172+O172+N172+M172-W172</f>
        <v>0</v>
      </c>
      <c r="AA172" s="2021"/>
      <c r="AB172" s="2005"/>
      <c r="AC172" s="5656">
        <f>SUM(BD172:BJ172,CF172:CL172,BD179:BJ179,CF179:CL179,DH172:DN172,DH179:DN179)</f>
        <v>0</v>
      </c>
      <c r="AD172" s="5656">
        <f>SUM(BK172:BO172,CM172:CQ172,BK179:BO179,CM179:CQ179,DO172:DS172,DO179:DS179)</f>
        <v>0</v>
      </c>
      <c r="AE172" s="5656">
        <f>BP172+CR172+BP179+CR179+DT172+DT179</f>
        <v>0</v>
      </c>
      <c r="AF172" s="5657">
        <f t="shared" ref="AF172:AF176" si="1037">AE172+AD172+AC172</f>
        <v>0</v>
      </c>
      <c r="AG172" s="5656">
        <f t="shared" ref="AG172:AG176" si="1038">BR172+CT172+BR179+CT179+DV172+DV179</f>
        <v>0</v>
      </c>
      <c r="AH172" s="5658">
        <f>BS172+CU172+BS179+CU179+DW172+DW179</f>
        <v>0</v>
      </c>
      <c r="AI172" s="5656">
        <f t="shared" ref="AI172:AI176" si="1039">BT172+CV172+BT179+CV179+DX172+DX179</f>
        <v>0</v>
      </c>
      <c r="AJ172" s="5656">
        <f t="shared" ref="AJ172:AJ176" si="1040">BU172+CW172+BU179+CW179+DY172+DY179</f>
        <v>0</v>
      </c>
      <c r="AK172" s="5656">
        <f t="shared" ref="AK172:AK176" si="1041">BV172+CX172+BV179+CX179+DZ172+DZ179</f>
        <v>0</v>
      </c>
      <c r="AL172" s="5656">
        <f t="shared" ref="AL172:AL176" si="1042">BW172+CY172+BW179+CY179+EA172+EA179</f>
        <v>0</v>
      </c>
      <c r="AM172" s="5657">
        <f t="shared" ref="AM172:AM176" si="1043">AL172+AK172+AJ172+AI172+AH172</f>
        <v>0</v>
      </c>
      <c r="AN172" s="5659">
        <f>BX172+CZ172+BX179+CZ179+EB172+EB179</f>
        <v>0</v>
      </c>
      <c r="AO172" s="5659">
        <f t="shared" ref="AO172:AO176" si="1044">BY172+DA172+BY179+DA179+EC172+EC179</f>
        <v>0</v>
      </c>
      <c r="AP172" s="5659">
        <f>BZ172+DB172+DB179+BZ179+ED172+ED179</f>
        <v>0</v>
      </c>
      <c r="AQ172" s="5657">
        <f t="shared" ref="AQ172:AQ176" si="1045">AP172+AO172+AN172</f>
        <v>0</v>
      </c>
      <c r="AR172" s="5660">
        <f>CA172+DC172+CA179+DC179+EE172+EE179</f>
        <v>0</v>
      </c>
      <c r="AS172" s="5661">
        <f t="shared" ref="AS172:AS176" si="1046">AR172+AQ172+AM172+AG172+AF172</f>
        <v>0</v>
      </c>
      <c r="AT172" s="2021"/>
      <c r="AU172" s="5656">
        <f t="shared" ref="AU172:AU176" si="1047">CC172+DE172+CC179+DE179+EG172+EG179</f>
        <v>0</v>
      </c>
      <c r="AV172" s="5656">
        <f t="shared" ref="AV172:AV176" si="1048">CD172+DF172+CD179+DF179+EH172+EH179</f>
        <v>0</v>
      </c>
      <c r="AW172" s="2003"/>
      <c r="AX172" s="2004"/>
      <c r="AY172" s="5682">
        <f t="shared" ref="AY172:AY176" si="1049">AX172+AW172+AV172+AU172+AT172</f>
        <v>0</v>
      </c>
      <c r="AZ172" s="2006"/>
      <c r="BA172" s="5656">
        <f t="shared" ref="BA172:BA177" si="1050">AY172+AS172+AA172-Z172</f>
        <v>0</v>
      </c>
      <c r="BB172" s="2159"/>
      <c r="BC172" s="5683" t="str">
        <f>الاعدادات!$D$6</f>
        <v>2022 وما قبلها</v>
      </c>
      <c r="BD172" s="82"/>
      <c r="BE172" s="83"/>
      <c r="BF172" s="83"/>
      <c r="BG172" s="84"/>
      <c r="BH172" s="84"/>
      <c r="BI172" s="84"/>
      <c r="BJ172" s="85"/>
      <c r="BK172" s="86"/>
      <c r="BL172" s="87"/>
      <c r="BM172" s="87"/>
      <c r="BN172" s="88"/>
      <c r="BO172" s="88"/>
      <c r="BP172" s="89"/>
      <c r="BQ172" s="77">
        <f t="shared" ref="BQ172:BQ177" si="1051">BP172+BO172+BN172+BM172+BL172+BK172+BJ172+BI172+BH172+BG172+BF172+BE172+BD172</f>
        <v>0</v>
      </c>
      <c r="BR172" s="90"/>
      <c r="BS172" s="91"/>
      <c r="BT172" s="92"/>
      <c r="BU172" s="93"/>
      <c r="BV172" s="94"/>
      <c r="BW172" s="95"/>
      <c r="BX172" s="96"/>
      <c r="BY172" s="97"/>
      <c r="BZ172" s="98"/>
      <c r="CA172" s="99"/>
      <c r="CB172" s="79">
        <f t="shared" ref="CB172:CB176" si="1052">CA172+BZ172+BY172+BX172+BW172+BV172+BU172+BT172+BS172+BR172+BQ172</f>
        <v>0</v>
      </c>
      <c r="CC172" s="80"/>
      <c r="CD172" s="78"/>
      <c r="CE172" s="100"/>
      <c r="CF172" s="101"/>
      <c r="CG172" s="83"/>
      <c r="CH172" s="83"/>
      <c r="CI172" s="84"/>
      <c r="CJ172" s="84"/>
      <c r="CK172" s="84"/>
      <c r="CL172" s="85"/>
      <c r="CM172" s="86"/>
      <c r="CN172" s="87"/>
      <c r="CO172" s="87"/>
      <c r="CP172" s="88"/>
      <c r="CQ172" s="88"/>
      <c r="CR172" s="89"/>
      <c r="CS172" s="77">
        <f t="shared" ref="CS172:CS177" si="1053">CR172+CQ172+CP172+CO172+CN172+CM172+CL172+CK172+CJ172+CI172+CH172+CG172+CF172</f>
        <v>0</v>
      </c>
      <c r="CT172" s="90"/>
      <c r="CU172" s="91"/>
      <c r="CV172" s="92"/>
      <c r="CW172" s="93"/>
      <c r="CX172" s="94"/>
      <c r="CY172" s="95"/>
      <c r="CZ172" s="96"/>
      <c r="DA172" s="97"/>
      <c r="DB172" s="98"/>
      <c r="DC172" s="99"/>
      <c r="DD172" s="81">
        <f t="shared" ref="DD172:DD173" si="1054">SUM(CS172:DC172)</f>
        <v>0</v>
      </c>
      <c r="DE172" s="80"/>
      <c r="DF172" s="78"/>
      <c r="DG172" s="102"/>
      <c r="DH172" s="101"/>
      <c r="DI172" s="83"/>
      <c r="DJ172" s="83"/>
      <c r="DK172" s="84"/>
      <c r="DL172" s="84"/>
      <c r="DM172" s="84"/>
      <c r="DN172" s="85"/>
      <c r="DO172" s="86"/>
      <c r="DP172" s="87"/>
      <c r="DQ172" s="87"/>
      <c r="DR172" s="88"/>
      <c r="DS172" s="88"/>
      <c r="DT172" s="89"/>
      <c r="DU172" s="77">
        <f t="shared" ref="DU172:DU174" si="1055">DT172+DS172+DR172+DQ172+DP172+DO172+DN172+DM172+DL172+DK172+DJ172+DI172+DH172</f>
        <v>0</v>
      </c>
      <c r="DV172" s="90"/>
      <c r="DW172" s="91"/>
      <c r="DX172" s="92"/>
      <c r="DY172" s="93"/>
      <c r="DZ172" s="94"/>
      <c r="EA172" s="95"/>
      <c r="EB172" s="96"/>
      <c r="EC172" s="97"/>
      <c r="ED172" s="98"/>
      <c r="EE172" s="99"/>
      <c r="EF172" s="81">
        <f t="shared" ref="EF172:EF173" si="1056">SUM(DU172:EE172)</f>
        <v>0</v>
      </c>
      <c r="EG172" s="80"/>
      <c r="EH172" s="78"/>
      <c r="EI172" s="102"/>
      <c r="EJ172" s="5675" t="str">
        <f>الاعدادات!$D$6</f>
        <v>2022 وما قبلها</v>
      </c>
      <c r="EK172" s="68">
        <f t="shared" ref="EK172:EK176" si="1057">AM172+AG172-EL172-EM172</f>
        <v>0</v>
      </c>
      <c r="EL172" s="69"/>
      <c r="EM172" s="69"/>
      <c r="EN172" s="70">
        <f>SUM(EK172:EM172)</f>
        <v>0</v>
      </c>
      <c r="EO172" s="68">
        <f t="shared" ref="EO172:EO176" si="1058">AT172-EQ172-EP172</f>
        <v>0</v>
      </c>
      <c r="EP172" s="69"/>
      <c r="EQ172" s="69"/>
      <c r="ER172" s="70">
        <f>SUM(EO172:EQ172)</f>
        <v>0</v>
      </c>
      <c r="ES172" s="68">
        <f t="shared" ref="ES172:ES176" si="1059">AU172-EU172-ET172</f>
        <v>0</v>
      </c>
      <c r="ET172" s="69"/>
      <c r="EU172" s="71"/>
      <c r="EV172" s="70">
        <f t="shared" ref="EV172:EV177" si="1060">EU172+ET172+ES172</f>
        <v>0</v>
      </c>
      <c r="EW172" s="68">
        <f t="shared" ref="EW172:EW176" si="1061">AV172-EX172</f>
        <v>0</v>
      </c>
      <c r="EX172" s="69"/>
      <c r="EY172" s="70">
        <f>SUM(EW172:EX172)</f>
        <v>0</v>
      </c>
      <c r="EZ172" s="68">
        <f>FK172+FO172</f>
        <v>0</v>
      </c>
      <c r="FA172" s="68">
        <f>FL172+FP172</f>
        <v>0</v>
      </c>
      <c r="FB172" s="68">
        <f>FM172+FQ172</f>
        <v>0</v>
      </c>
      <c r="FC172" s="68">
        <f>FN172+FR172</f>
        <v>0</v>
      </c>
      <c r="FD172" s="68">
        <f t="shared" ref="FD172:FD177" si="1062">EK172+EO172+ES172+EW172+EZ172</f>
        <v>0</v>
      </c>
      <c r="FE172" s="72">
        <f t="shared" ref="FE172:FE177" si="1063">EL172+EP172+ET172+FA172+EX172</f>
        <v>0</v>
      </c>
      <c r="FF172" s="72">
        <f t="shared" ref="FF172:FF177" si="1064">FB172+EU172+EQ172+EM172</f>
        <v>0</v>
      </c>
      <c r="FG172" s="70">
        <f t="shared" ref="FG172:FG177" si="1065">SUM(FD172:FF172)</f>
        <v>0</v>
      </c>
      <c r="FH172" t="str">
        <f t="shared" ref="FH172:FH176" si="1066">IF(OR(EZ172&lt;0,EW172&lt;0,ES172&lt;0,EO172&lt;0,EK172&lt;0,Z172 &lt;&gt; AY172+AS172+AA172), "wrong", "ok")</f>
        <v>ok</v>
      </c>
      <c r="FK172" s="68">
        <f>AX172-FL172-FM172</f>
        <v>0</v>
      </c>
      <c r="FL172" s="69"/>
      <c r="FM172" s="69"/>
      <c r="FN172" s="70">
        <f>SUM(FK172:FM172)</f>
        <v>0</v>
      </c>
      <c r="FO172" s="68">
        <f>AW172-FP172-FQ172</f>
        <v>0</v>
      </c>
      <c r="FP172" s="69"/>
      <c r="FQ172" s="69"/>
      <c r="FR172" s="70">
        <f>SUM(FO172:FQ172)</f>
        <v>0</v>
      </c>
    </row>
    <row r="173" spans="1:174" ht="48" customHeight="1" thickBot="1">
      <c r="A173" s="6228"/>
      <c r="B173" s="6250" t="str" cm="1">
        <f t="array" ref="B173">_xlfn.XLOOKUP(1, (INDEX(التشكيل_القديم!$L$5:$S$49, ,6)=$A171) * (INDEX(التشكيل_القديم!$L$5:$S$49, ,7)="عضو يسار"), INDEX(التشكيل_القديم!$L$5:$S$49, ,2))</f>
        <v>محمد مجدي حسن توفيق مفتاح</v>
      </c>
      <c r="C173" s="6250"/>
      <c r="D173" s="6250"/>
      <c r="E173" s="6250"/>
      <c r="F173" s="6250"/>
      <c r="G173" s="6250"/>
      <c r="H173" s="2170" cm="1">
        <f t="array" ref="H173">_xlfn.XLOOKUP(1, (INDEX(التشكيل_القديم!$L$5:$S$49, ,6)=$A171) * (INDEX(التشكيل_القديم!$L$5:$S$49, ,7)="عضو يسار"), INDEX(التشكيل_القديم!$L$5:$S$49, ,3))</f>
        <v>187</v>
      </c>
      <c r="I173" s="2171" t="str" cm="1">
        <f t="array" ref="I173">_xlfn.XLOOKUP(1, (INDEX(التشكيل_القديم!$L$5:$S$49, ,6)=$A171) * (INDEX(التشكيل_القديم!$L$5:$S$49, ,7)="عضو يسار"), INDEX(التشكيل_القديم!$L$5:$S$49, ,4))</f>
        <v>ب</v>
      </c>
      <c r="J173" s="6232"/>
      <c r="K173" s="6235"/>
      <c r="L173" s="5675">
        <f>الاعدادات!$D$7</f>
        <v>2023</v>
      </c>
      <c r="M173" s="2013">
        <v>10</v>
      </c>
      <c r="N173" s="64"/>
      <c r="O173" s="64"/>
      <c r="P173" s="64"/>
      <c r="Q173" s="64"/>
      <c r="R173" s="64"/>
      <c r="S173" s="64"/>
      <c r="T173" s="64"/>
      <c r="U173" s="64"/>
      <c r="V173" s="64"/>
      <c r="W173" s="64"/>
      <c r="X173" s="64"/>
      <c r="Y173" s="2018"/>
      <c r="Z173" s="5679">
        <f t="shared" ref="Z173:Z176" si="1067">Y173+X173+U173+T173+S173+R173+Q173+P173+O173+N173+M173-W173</f>
        <v>10</v>
      </c>
      <c r="AA173" s="2007"/>
      <c r="AB173" s="63"/>
      <c r="AC173" s="5662">
        <f t="shared" ref="AC173:AC176" si="1068">SUM(BD173:BJ173,CF173:CL173,BD180:BJ180,CF180:CL180,DH173:DN173,DH180:DN180)</f>
        <v>0</v>
      </c>
      <c r="AD173" s="5662">
        <f t="shared" ref="AD173:AD176" si="1069">SUM(BK173:BO173,CM173:CQ173,BK180:BO180,CM180:CQ180,DO173:DS173,DO180:DS180)</f>
        <v>0</v>
      </c>
      <c r="AE173" s="5662">
        <f>BP173+CR173+BP180+CR180+DT173+DT180</f>
        <v>0</v>
      </c>
      <c r="AF173" s="5663">
        <f t="shared" si="1037"/>
        <v>0</v>
      </c>
      <c r="AG173" s="5662">
        <f t="shared" si="1038"/>
        <v>0</v>
      </c>
      <c r="AH173" s="5664">
        <f t="shared" ref="AH173:AH176" si="1070">BS173+CU173+BS180+CU180+DW173+DW180</f>
        <v>0</v>
      </c>
      <c r="AI173" s="5662">
        <f t="shared" si="1039"/>
        <v>0</v>
      </c>
      <c r="AJ173" s="5662">
        <f t="shared" si="1040"/>
        <v>0</v>
      </c>
      <c r="AK173" s="5662">
        <f t="shared" si="1041"/>
        <v>0</v>
      </c>
      <c r="AL173" s="5662">
        <f t="shared" si="1042"/>
        <v>0</v>
      </c>
      <c r="AM173" s="5663">
        <f t="shared" si="1043"/>
        <v>0</v>
      </c>
      <c r="AN173" s="5665">
        <f t="shared" ref="AN173:AN176" si="1071">BX173+CZ173+BX180+CZ180+EB173+EB180</f>
        <v>0</v>
      </c>
      <c r="AO173" s="5665">
        <f t="shared" si="1044"/>
        <v>0</v>
      </c>
      <c r="AP173" s="5665">
        <f>BZ173+DB173+DB180+BZ180+ED173+ED180</f>
        <v>0</v>
      </c>
      <c r="AQ173" s="5663">
        <f t="shared" si="1045"/>
        <v>0</v>
      </c>
      <c r="AR173" s="5666">
        <f>CA173+DC173+CA180+DC180+EE173+EE180</f>
        <v>0</v>
      </c>
      <c r="AS173" s="5667">
        <f t="shared" si="1046"/>
        <v>0</v>
      </c>
      <c r="AT173" s="2007"/>
      <c r="AU173" s="5662">
        <f t="shared" si="1047"/>
        <v>0</v>
      </c>
      <c r="AV173" s="5662">
        <f t="shared" si="1048"/>
        <v>0</v>
      </c>
      <c r="AW173" s="64"/>
      <c r="AX173" s="64"/>
      <c r="AY173" s="65">
        <f t="shared" si="1049"/>
        <v>0</v>
      </c>
      <c r="AZ173" s="66"/>
      <c r="BA173" s="5662">
        <f t="shared" si="1050"/>
        <v>-10</v>
      </c>
      <c r="BB173" s="2159"/>
      <c r="BC173" s="5683">
        <f>الاعدادات!$D$7</f>
        <v>2023</v>
      </c>
      <c r="BD173" s="82"/>
      <c r="BE173" s="83"/>
      <c r="BF173" s="83"/>
      <c r="BG173" s="103"/>
      <c r="BH173" s="84"/>
      <c r="BI173" s="84"/>
      <c r="BJ173" s="85"/>
      <c r="BK173" s="86"/>
      <c r="BL173" s="87"/>
      <c r="BM173" s="87"/>
      <c r="BN173" s="88"/>
      <c r="BO173" s="88"/>
      <c r="BP173" s="89"/>
      <c r="BQ173" s="77">
        <f t="shared" si="1051"/>
        <v>0</v>
      </c>
      <c r="BR173" s="90"/>
      <c r="BS173" s="91"/>
      <c r="BT173" s="92"/>
      <c r="BU173" s="93"/>
      <c r="BV173" s="94"/>
      <c r="BW173" s="95"/>
      <c r="BX173" s="96"/>
      <c r="BY173" s="97"/>
      <c r="BZ173" s="98"/>
      <c r="CA173" s="99"/>
      <c r="CB173" s="79">
        <f t="shared" si="1052"/>
        <v>0</v>
      </c>
      <c r="CC173" s="104"/>
      <c r="CD173" s="92"/>
      <c r="CE173" s="100"/>
      <c r="CF173" s="101"/>
      <c r="CG173" s="83"/>
      <c r="CH173" s="83"/>
      <c r="CI173" s="84"/>
      <c r="CJ173" s="84"/>
      <c r="CK173" s="84"/>
      <c r="CL173" s="85"/>
      <c r="CM173" s="86"/>
      <c r="CN173" s="87"/>
      <c r="CO173" s="87"/>
      <c r="CP173" s="88"/>
      <c r="CQ173" s="88"/>
      <c r="CR173" s="89"/>
      <c r="CS173" s="77">
        <f t="shared" si="1053"/>
        <v>0</v>
      </c>
      <c r="CT173" s="90"/>
      <c r="CU173" s="91"/>
      <c r="CV173" s="92"/>
      <c r="CW173" s="93"/>
      <c r="CX173" s="94"/>
      <c r="CY173" s="95"/>
      <c r="CZ173" s="96"/>
      <c r="DA173" s="97"/>
      <c r="DB173" s="98"/>
      <c r="DC173" s="99"/>
      <c r="DD173" s="81">
        <f t="shared" si="1054"/>
        <v>0</v>
      </c>
      <c r="DE173" s="104"/>
      <c r="DF173" s="92"/>
      <c r="DG173" s="102"/>
      <c r="DH173" s="101"/>
      <c r="DI173" s="83"/>
      <c r="DJ173" s="83"/>
      <c r="DK173" s="84"/>
      <c r="DL173" s="84"/>
      <c r="DM173" s="84"/>
      <c r="DN173" s="85"/>
      <c r="DO173" s="86"/>
      <c r="DP173" s="87"/>
      <c r="DQ173" s="87"/>
      <c r="DR173" s="88"/>
      <c r="DS173" s="88"/>
      <c r="DT173" s="89"/>
      <c r="DU173" s="77">
        <f t="shared" si="1055"/>
        <v>0</v>
      </c>
      <c r="DV173" s="90"/>
      <c r="DW173" s="91"/>
      <c r="DX173" s="92"/>
      <c r="DY173" s="93"/>
      <c r="DZ173" s="94"/>
      <c r="EA173" s="95"/>
      <c r="EB173" s="96"/>
      <c r="EC173" s="97"/>
      <c r="ED173" s="98"/>
      <c r="EE173" s="99"/>
      <c r="EF173" s="81">
        <f t="shared" si="1056"/>
        <v>0</v>
      </c>
      <c r="EG173" s="104"/>
      <c r="EH173" s="92"/>
      <c r="EI173" s="102"/>
      <c r="EJ173" s="5675">
        <f>الاعدادات!$D$7</f>
        <v>2023</v>
      </c>
      <c r="EK173" s="68">
        <f t="shared" si="1057"/>
        <v>0</v>
      </c>
      <c r="EL173" s="69"/>
      <c r="EM173" s="69"/>
      <c r="EN173" s="70">
        <f t="shared" ref="EN173:EN176" si="1072">SUM(EK173:EM173)</f>
        <v>0</v>
      </c>
      <c r="EO173" s="68">
        <f t="shared" si="1058"/>
        <v>0</v>
      </c>
      <c r="EP173" s="69"/>
      <c r="EQ173" s="69"/>
      <c r="ER173" s="70">
        <f t="shared" ref="ER173:ER176" si="1073">SUM(EO173:EQ173)</f>
        <v>0</v>
      </c>
      <c r="ES173" s="68">
        <f t="shared" si="1059"/>
        <v>0</v>
      </c>
      <c r="ET173" s="69"/>
      <c r="EU173" s="71"/>
      <c r="EV173" s="70">
        <f t="shared" si="1060"/>
        <v>0</v>
      </c>
      <c r="EW173" s="68">
        <f t="shared" si="1061"/>
        <v>0</v>
      </c>
      <c r="EX173" s="69"/>
      <c r="EY173" s="70">
        <f t="shared" ref="EY173:EY176" si="1074">SUM(EW173:EX173)</f>
        <v>0</v>
      </c>
      <c r="EZ173" s="68">
        <f t="shared" ref="EZ173:EZ176" si="1075">FK173+FO173</f>
        <v>0</v>
      </c>
      <c r="FA173" s="68">
        <f t="shared" ref="FA173:FA176" si="1076">FL173+FP173</f>
        <v>0</v>
      </c>
      <c r="FB173" s="68">
        <f t="shared" ref="FB173:FB176" si="1077">FM173+FQ173</f>
        <v>0</v>
      </c>
      <c r="FC173" s="68">
        <f t="shared" ref="FC173:FC176" si="1078">FN173+FR173</f>
        <v>0</v>
      </c>
      <c r="FD173" s="68">
        <f t="shared" si="1062"/>
        <v>0</v>
      </c>
      <c r="FE173" s="72">
        <f t="shared" si="1063"/>
        <v>0</v>
      </c>
      <c r="FF173" s="72">
        <f t="shared" si="1064"/>
        <v>0</v>
      </c>
      <c r="FG173" s="70">
        <f t="shared" si="1065"/>
        <v>0</v>
      </c>
      <c r="FH173" t="str">
        <f t="shared" si="1066"/>
        <v>wrong</v>
      </c>
      <c r="FK173" s="68">
        <f t="shared" ref="FK173:FK176" si="1079">AX173-FL173-FM173</f>
        <v>0</v>
      </c>
      <c r="FL173" s="69"/>
      <c r="FM173" s="69"/>
      <c r="FN173" s="70">
        <f t="shared" ref="FN173:FN176" si="1080">SUM(FK173:FM173)</f>
        <v>0</v>
      </c>
      <c r="FO173" s="68">
        <f t="shared" ref="FO173:FO176" si="1081">AW173-FP173-FQ173</f>
        <v>0</v>
      </c>
      <c r="FP173" s="69"/>
      <c r="FQ173" s="69"/>
      <c r="FR173" s="70">
        <f t="shared" ref="FR173:FR176" si="1082">SUM(FO173:FQ173)</f>
        <v>0</v>
      </c>
    </row>
    <row r="174" spans="1:174" ht="48" customHeight="1" thickBot="1">
      <c r="A174" s="6228"/>
      <c r="B174" s="6250" t="str" cm="1">
        <f t="array" ref="B174">IFERROR(_xlfn.XLOOKUP(1, (INDEX(التشكيل_القديم!$L$5:$S$49, ,6)=$A171) * (INDEX(التشكيل_القديم!$L$5:$S$49, ,7)="عضو يسار اليسار"), INDEX(التشكيل_القديم!$L$5:$S$49, ,2)),"")</f>
        <v/>
      </c>
      <c r="C174" s="6250"/>
      <c r="D174" s="6250"/>
      <c r="E174" s="6250"/>
      <c r="F174" s="6250"/>
      <c r="G174" s="6250"/>
      <c r="H174" s="2170" t="str" cm="1">
        <f t="array" ref="H174">IFERROR(_xlfn.XLOOKUP(1, (INDEX(التشكيل_القديم!$L$5:$S$49, ,6)=$A171) * (INDEX(التشكيل_القديم!$L$5:$S$49, ,7)="عضو يسار اليسار"), INDEX(التشكيل_القديم!$L$5:$S$49, ,3)),"")</f>
        <v/>
      </c>
      <c r="I174" s="2171" t="str" cm="1">
        <f t="array" ref="I174">IFERROR(_xlfn.XLOOKUP(1, (INDEX(التشكيل_القديم!$L$5:$S$49, ,6)=$A171) * (INDEX(التشكيل_القديم!$L$5:$S$49, ,7)="عضو يسار اليسار"), INDEX(التشكيل_القديم!$L$5:$S$49, ,4)),"")</f>
        <v/>
      </c>
      <c r="J174" s="6232"/>
      <c r="K174" s="6235"/>
      <c r="L174" s="5675">
        <f>الاعدادات!$D$8</f>
        <v>2024</v>
      </c>
      <c r="M174" s="2014">
        <v>33</v>
      </c>
      <c r="N174" s="1997"/>
      <c r="O174" s="1997"/>
      <c r="P174" s="1997"/>
      <c r="Q174" s="1997"/>
      <c r="R174" s="1997"/>
      <c r="S174" s="1997"/>
      <c r="T174" s="1997"/>
      <c r="U174" s="1997"/>
      <c r="V174" s="1997"/>
      <c r="W174" s="1997"/>
      <c r="X174" s="1997"/>
      <c r="Y174" s="2019"/>
      <c r="Z174" s="5680">
        <f t="shared" si="1067"/>
        <v>33</v>
      </c>
      <c r="AA174" s="2022"/>
      <c r="AB174" s="1999"/>
      <c r="AC174" s="2002">
        <f t="shared" si="1068"/>
        <v>0</v>
      </c>
      <c r="AD174" s="2002">
        <f t="shared" si="1069"/>
        <v>0</v>
      </c>
      <c r="AE174" s="2002">
        <f>BP174+CR174+BP181+CR181+DT174+DT181</f>
        <v>0</v>
      </c>
      <c r="AF174" s="5668">
        <f t="shared" si="1037"/>
        <v>0</v>
      </c>
      <c r="AG174" s="2002">
        <f t="shared" si="1038"/>
        <v>0</v>
      </c>
      <c r="AH174" s="5669">
        <f t="shared" si="1070"/>
        <v>0</v>
      </c>
      <c r="AI174" s="2002">
        <f t="shared" si="1039"/>
        <v>0</v>
      </c>
      <c r="AJ174" s="2002">
        <f t="shared" si="1040"/>
        <v>0</v>
      </c>
      <c r="AK174" s="2002">
        <f t="shared" si="1041"/>
        <v>0</v>
      </c>
      <c r="AL174" s="2002">
        <f t="shared" si="1042"/>
        <v>0</v>
      </c>
      <c r="AM174" s="5668">
        <f t="shared" si="1043"/>
        <v>0</v>
      </c>
      <c r="AN174" s="2177">
        <f t="shared" si="1071"/>
        <v>0</v>
      </c>
      <c r="AO174" s="2177">
        <f t="shared" si="1044"/>
        <v>0</v>
      </c>
      <c r="AP174" s="2177">
        <f>BZ174+DB174+DB181+BZ181+ED174+ED181</f>
        <v>0</v>
      </c>
      <c r="AQ174" s="5668">
        <f t="shared" si="1045"/>
        <v>0</v>
      </c>
      <c r="AR174" s="5670">
        <f>CA174+DC174+CA181+DC181+EE174+EE181</f>
        <v>0</v>
      </c>
      <c r="AS174" s="5671">
        <f t="shared" si="1046"/>
        <v>0</v>
      </c>
      <c r="AT174" s="2022"/>
      <c r="AU174" s="2002">
        <f t="shared" si="1047"/>
        <v>0</v>
      </c>
      <c r="AV174" s="2002">
        <f t="shared" si="1048"/>
        <v>0</v>
      </c>
      <c r="AW174" s="1997"/>
      <c r="AX174" s="1998"/>
      <c r="AY174" s="2000">
        <f t="shared" si="1049"/>
        <v>0</v>
      </c>
      <c r="AZ174" s="2001"/>
      <c r="BA174" s="2002">
        <f t="shared" si="1050"/>
        <v>-33</v>
      </c>
      <c r="BB174" s="2159"/>
      <c r="BC174" s="5683">
        <f>الاعدادات!$D$8</f>
        <v>2024</v>
      </c>
      <c r="BD174" s="82"/>
      <c r="BE174" s="83"/>
      <c r="BF174" s="83"/>
      <c r="BG174" s="84"/>
      <c r="BH174" s="84"/>
      <c r="BI174" s="84"/>
      <c r="BJ174" s="85"/>
      <c r="BK174" s="86"/>
      <c r="BL174" s="87"/>
      <c r="BM174" s="87"/>
      <c r="BN174" s="88"/>
      <c r="BO174" s="88"/>
      <c r="BP174" s="89"/>
      <c r="BQ174" s="77">
        <f t="shared" si="1051"/>
        <v>0</v>
      </c>
      <c r="BR174" s="90"/>
      <c r="BS174" s="91"/>
      <c r="BT174" s="92"/>
      <c r="BU174" s="93"/>
      <c r="BV174" s="94"/>
      <c r="BW174" s="95"/>
      <c r="BX174" s="96"/>
      <c r="BY174" s="97"/>
      <c r="BZ174" s="98"/>
      <c r="CA174" s="99"/>
      <c r="CB174" s="79">
        <f t="shared" si="1052"/>
        <v>0</v>
      </c>
      <c r="CC174" s="104"/>
      <c r="CD174" s="92"/>
      <c r="CE174" s="100"/>
      <c r="CF174" s="101"/>
      <c r="CG174" s="83"/>
      <c r="CH174" s="83"/>
      <c r="CI174" s="84"/>
      <c r="CJ174" s="84"/>
      <c r="CK174" s="84"/>
      <c r="CL174" s="85"/>
      <c r="CM174" s="86"/>
      <c r="CN174" s="87"/>
      <c r="CO174" s="87"/>
      <c r="CP174" s="88"/>
      <c r="CQ174" s="88"/>
      <c r="CR174" s="89"/>
      <c r="CS174" s="77">
        <f t="shared" si="1053"/>
        <v>0</v>
      </c>
      <c r="CT174" s="90"/>
      <c r="CU174" s="91"/>
      <c r="CV174" s="92"/>
      <c r="CW174" s="93"/>
      <c r="CX174" s="94"/>
      <c r="CY174" s="95"/>
      <c r="CZ174" s="96"/>
      <c r="DA174" s="97"/>
      <c r="DB174" s="98"/>
      <c r="DC174" s="99"/>
      <c r="DD174" s="81">
        <f>SUM(CS174:DC174)</f>
        <v>0</v>
      </c>
      <c r="DE174" s="104"/>
      <c r="DF174" s="92"/>
      <c r="DG174" s="102"/>
      <c r="DH174" s="101"/>
      <c r="DI174" s="83"/>
      <c r="DJ174" s="83"/>
      <c r="DK174" s="84"/>
      <c r="DL174" s="84"/>
      <c r="DM174" s="84"/>
      <c r="DN174" s="85"/>
      <c r="DO174" s="86"/>
      <c r="DP174" s="87"/>
      <c r="DQ174" s="87"/>
      <c r="DR174" s="88"/>
      <c r="DS174" s="88"/>
      <c r="DT174" s="89"/>
      <c r="DU174" s="77">
        <f t="shared" si="1055"/>
        <v>0</v>
      </c>
      <c r="DV174" s="90"/>
      <c r="DW174" s="91"/>
      <c r="DX174" s="92"/>
      <c r="DY174" s="93"/>
      <c r="DZ174" s="94"/>
      <c r="EA174" s="95"/>
      <c r="EB174" s="96"/>
      <c r="EC174" s="97"/>
      <c r="ED174" s="98"/>
      <c r="EE174" s="99"/>
      <c r="EF174" s="81">
        <f>SUM(DU174:EE174)</f>
        <v>0</v>
      </c>
      <c r="EG174" s="104"/>
      <c r="EH174" s="92"/>
      <c r="EI174" s="102"/>
      <c r="EJ174" s="5675">
        <f>الاعدادات!$D$8</f>
        <v>2024</v>
      </c>
      <c r="EK174" s="68">
        <f t="shared" si="1057"/>
        <v>0</v>
      </c>
      <c r="EL174" s="69"/>
      <c r="EM174" s="69"/>
      <c r="EN174" s="70">
        <f t="shared" si="1072"/>
        <v>0</v>
      </c>
      <c r="EO174" s="68">
        <f t="shared" si="1058"/>
        <v>0</v>
      </c>
      <c r="EP174" s="69"/>
      <c r="EQ174" s="69"/>
      <c r="ER174" s="70">
        <f t="shared" si="1073"/>
        <v>0</v>
      </c>
      <c r="ES174" s="68">
        <f t="shared" si="1059"/>
        <v>0</v>
      </c>
      <c r="ET174" s="69"/>
      <c r="EU174" s="71"/>
      <c r="EV174" s="70">
        <f t="shared" si="1060"/>
        <v>0</v>
      </c>
      <c r="EW174" s="68">
        <f t="shared" si="1061"/>
        <v>0</v>
      </c>
      <c r="EX174" s="69"/>
      <c r="EY174" s="70">
        <f t="shared" si="1074"/>
        <v>0</v>
      </c>
      <c r="EZ174" s="68">
        <f t="shared" si="1075"/>
        <v>0</v>
      </c>
      <c r="FA174" s="68">
        <f t="shared" si="1076"/>
        <v>0</v>
      </c>
      <c r="FB174" s="68">
        <f t="shared" si="1077"/>
        <v>0</v>
      </c>
      <c r="FC174" s="68">
        <f t="shared" si="1078"/>
        <v>0</v>
      </c>
      <c r="FD174" s="68">
        <f t="shared" si="1062"/>
        <v>0</v>
      </c>
      <c r="FE174" s="72">
        <f t="shared" si="1063"/>
        <v>0</v>
      </c>
      <c r="FF174" s="72">
        <f t="shared" si="1064"/>
        <v>0</v>
      </c>
      <c r="FG174" s="70">
        <f t="shared" si="1065"/>
        <v>0</v>
      </c>
      <c r="FH174" t="str">
        <f t="shared" si="1066"/>
        <v>wrong</v>
      </c>
      <c r="FK174" s="68">
        <f t="shared" si="1079"/>
        <v>0</v>
      </c>
      <c r="FL174" s="69"/>
      <c r="FM174" s="69"/>
      <c r="FN174" s="70">
        <f t="shared" si="1080"/>
        <v>0</v>
      </c>
      <c r="FO174" s="68">
        <f t="shared" si="1081"/>
        <v>0</v>
      </c>
      <c r="FP174" s="69"/>
      <c r="FQ174" s="69"/>
      <c r="FR174" s="70">
        <f t="shared" si="1082"/>
        <v>0</v>
      </c>
    </row>
    <row r="175" spans="1:174" ht="48" customHeight="1" thickBot="1">
      <c r="A175" s="6228"/>
      <c r="B175" s="6310" t="str" cm="1">
        <f t="array" ref="B175">IFERROR(_xlfn.XLOOKUP(1, (INDEX(التشكيل_القديم!$L$5:$S$49, ,6)=$A171) * (INDEX(التشكيل_القديم!$L$5:$S$49, ,7)="عضو خامس "), INDEX(التشكيل_القديم!$L$5:$S$49, ,2)),"")</f>
        <v/>
      </c>
      <c r="C175" s="6310"/>
      <c r="D175" s="6310"/>
      <c r="E175" s="6310"/>
      <c r="F175" s="6310"/>
      <c r="G175" s="6310"/>
      <c r="H175" s="2170" t="str" cm="1">
        <f t="array" ref="H175">IFERROR(_xlfn.XLOOKUP(1, (INDEX(التشكيل_القديم!$L$5:$S$49, ,6)=$A171) * (INDEX(التشكيل_القديم!$L$5:$S$49, ,7)="عضو خامس"), INDEX(التشكيل_القديم!$L$5:$S$49, ,3)),"")</f>
        <v/>
      </c>
      <c r="I175" s="2171" t="str" cm="1">
        <f t="array" ref="I175">IFERROR(_xlfn.XLOOKUP(1, (INDEX(التشكيل_القديم!$L$5:$S$49, ,6)=$A171) * (INDEX(التشكيل_القديم!$L$5:$S$49, ,7)="عضو خامس"), INDEX(التشكيل_القديم!$L$5:$S$49, ,4)),"")</f>
        <v/>
      </c>
      <c r="J175" s="6232"/>
      <c r="K175" s="6235"/>
      <c r="L175" s="5675">
        <f>الاعدادات!$D$9</f>
        <v>2025</v>
      </c>
      <c r="M175" s="2015">
        <v>48</v>
      </c>
      <c r="N175" s="64"/>
      <c r="O175" s="64"/>
      <c r="P175" s="64"/>
      <c r="Q175" s="64"/>
      <c r="R175" s="64"/>
      <c r="S175" s="64"/>
      <c r="T175" s="64"/>
      <c r="U175" s="64"/>
      <c r="V175" s="64"/>
      <c r="W175" s="64"/>
      <c r="X175" s="64"/>
      <c r="Y175" s="2018"/>
      <c r="Z175" s="5679">
        <f t="shared" si="1067"/>
        <v>48</v>
      </c>
      <c r="AA175" s="2007"/>
      <c r="AB175" s="63"/>
      <c r="AC175" s="5662">
        <f t="shared" si="1068"/>
        <v>0</v>
      </c>
      <c r="AD175" s="5662">
        <f t="shared" si="1069"/>
        <v>0</v>
      </c>
      <c r="AE175" s="5662">
        <f>BP175+CR175+BP182+CR182+DT175+DT182</f>
        <v>0</v>
      </c>
      <c r="AF175" s="5663">
        <f t="shared" si="1037"/>
        <v>0</v>
      </c>
      <c r="AG175" s="5662">
        <f t="shared" si="1038"/>
        <v>0</v>
      </c>
      <c r="AH175" s="5664">
        <f t="shared" si="1070"/>
        <v>0</v>
      </c>
      <c r="AI175" s="5662">
        <f t="shared" si="1039"/>
        <v>0</v>
      </c>
      <c r="AJ175" s="5662">
        <f t="shared" si="1040"/>
        <v>0</v>
      </c>
      <c r="AK175" s="5662">
        <f t="shared" si="1041"/>
        <v>0</v>
      </c>
      <c r="AL175" s="5662">
        <f t="shared" si="1042"/>
        <v>0</v>
      </c>
      <c r="AM175" s="5663">
        <f t="shared" si="1043"/>
        <v>0</v>
      </c>
      <c r="AN175" s="5665">
        <f t="shared" si="1071"/>
        <v>0</v>
      </c>
      <c r="AO175" s="5665">
        <f t="shared" si="1044"/>
        <v>0</v>
      </c>
      <c r="AP175" s="5665">
        <f>BZ175+DB175+DB182+BZ182+ED175+ED182</f>
        <v>0</v>
      </c>
      <c r="AQ175" s="5663">
        <f t="shared" si="1045"/>
        <v>0</v>
      </c>
      <c r="AR175" s="5666">
        <f>CA175+DC175+CA182+DC182+EE175+EE182</f>
        <v>0</v>
      </c>
      <c r="AS175" s="5667">
        <f t="shared" si="1046"/>
        <v>0</v>
      </c>
      <c r="AT175" s="2007"/>
      <c r="AU175" s="5674">
        <f t="shared" si="1047"/>
        <v>0</v>
      </c>
      <c r="AV175" s="5674">
        <f t="shared" si="1048"/>
        <v>0</v>
      </c>
      <c r="AW175" s="64"/>
      <c r="AX175" s="75"/>
      <c r="AY175" s="65">
        <f t="shared" si="1049"/>
        <v>0</v>
      </c>
      <c r="AZ175" s="66"/>
      <c r="BA175" s="5662">
        <f t="shared" si="1050"/>
        <v>-48</v>
      </c>
      <c r="BB175" s="2159"/>
      <c r="BC175" s="5683">
        <f>الاعدادات!$D$9</f>
        <v>2025</v>
      </c>
      <c r="BD175" s="82"/>
      <c r="BE175" s="83"/>
      <c r="BF175" s="83"/>
      <c r="BG175" s="84"/>
      <c r="BH175" s="84"/>
      <c r="BI175" s="84"/>
      <c r="BJ175" s="85"/>
      <c r="BK175" s="86"/>
      <c r="BL175" s="87"/>
      <c r="BM175" s="87"/>
      <c r="BN175" s="88"/>
      <c r="BO175" s="88"/>
      <c r="BP175" s="89"/>
      <c r="BQ175" s="77">
        <f t="shared" si="1051"/>
        <v>0</v>
      </c>
      <c r="BR175" s="90"/>
      <c r="BS175" s="91"/>
      <c r="BT175" s="92"/>
      <c r="BU175" s="93"/>
      <c r="BV175" s="94"/>
      <c r="BW175" s="95"/>
      <c r="BX175" s="96"/>
      <c r="BY175" s="97"/>
      <c r="BZ175" s="98"/>
      <c r="CA175" s="99"/>
      <c r="CB175" s="79">
        <f t="shared" si="1052"/>
        <v>0</v>
      </c>
      <c r="CC175" s="104"/>
      <c r="CD175" s="92"/>
      <c r="CE175" s="100"/>
      <c r="CF175" s="101"/>
      <c r="CG175" s="83"/>
      <c r="CH175" s="83"/>
      <c r="CI175" s="84"/>
      <c r="CJ175" s="84"/>
      <c r="CK175" s="84"/>
      <c r="CL175" s="85"/>
      <c r="CM175" s="86"/>
      <c r="CN175" s="87"/>
      <c r="CO175" s="87"/>
      <c r="CP175" s="88"/>
      <c r="CQ175" s="88"/>
      <c r="CR175" s="89"/>
      <c r="CS175" s="77">
        <f t="shared" si="1053"/>
        <v>0</v>
      </c>
      <c r="CT175" s="90"/>
      <c r="CU175" s="91"/>
      <c r="CV175" s="92"/>
      <c r="CW175" s="93"/>
      <c r="CX175" s="94"/>
      <c r="CY175" s="95"/>
      <c r="CZ175" s="96"/>
      <c r="DA175" s="97"/>
      <c r="DB175" s="98"/>
      <c r="DC175" s="99"/>
      <c r="DD175" s="81">
        <f>SUM(CS175:DC175)</f>
        <v>0</v>
      </c>
      <c r="DE175" s="104"/>
      <c r="DF175" s="92"/>
      <c r="DG175" s="102"/>
      <c r="DH175" s="101"/>
      <c r="DI175" s="83"/>
      <c r="DJ175" s="83"/>
      <c r="DK175" s="84"/>
      <c r="DL175" s="84"/>
      <c r="DM175" s="84"/>
      <c r="DN175" s="85"/>
      <c r="DO175" s="86"/>
      <c r="DP175" s="87"/>
      <c r="DQ175" s="87"/>
      <c r="DR175" s="88"/>
      <c r="DS175" s="88"/>
      <c r="DT175" s="89"/>
      <c r="DU175" s="77">
        <f>DT175+DS175+DR175+DQ175+DP175+DO175+DN175+DM175+DL175+DK175+DJ175+DI175+DH175</f>
        <v>0</v>
      </c>
      <c r="DV175" s="90"/>
      <c r="DW175" s="91"/>
      <c r="DX175" s="92"/>
      <c r="DY175" s="93"/>
      <c r="DZ175" s="94"/>
      <c r="EA175" s="95"/>
      <c r="EB175" s="96"/>
      <c r="EC175" s="97"/>
      <c r="ED175" s="98"/>
      <c r="EE175" s="99"/>
      <c r="EF175" s="81">
        <f>SUM(DU175:EE175)</f>
        <v>0</v>
      </c>
      <c r="EG175" s="104"/>
      <c r="EH175" s="92"/>
      <c r="EI175" s="102"/>
      <c r="EJ175" s="5675">
        <f>الاعدادات!$D$9</f>
        <v>2025</v>
      </c>
      <c r="EK175" s="68">
        <f t="shared" si="1057"/>
        <v>0</v>
      </c>
      <c r="EL175" s="69"/>
      <c r="EM175" s="69"/>
      <c r="EN175" s="70">
        <f t="shared" si="1072"/>
        <v>0</v>
      </c>
      <c r="EO175" s="68">
        <f t="shared" si="1058"/>
        <v>0</v>
      </c>
      <c r="EP175" s="69"/>
      <c r="EQ175" s="69"/>
      <c r="ER175" s="70">
        <f t="shared" si="1073"/>
        <v>0</v>
      </c>
      <c r="ES175" s="68">
        <f t="shared" si="1059"/>
        <v>0</v>
      </c>
      <c r="ET175" s="69"/>
      <c r="EU175" s="71"/>
      <c r="EV175" s="70">
        <f t="shared" si="1060"/>
        <v>0</v>
      </c>
      <c r="EW175" s="68">
        <f t="shared" si="1061"/>
        <v>0</v>
      </c>
      <c r="EX175" s="69"/>
      <c r="EY175" s="70">
        <f t="shared" si="1074"/>
        <v>0</v>
      </c>
      <c r="EZ175" s="68">
        <f t="shared" si="1075"/>
        <v>0</v>
      </c>
      <c r="FA175" s="68">
        <f t="shared" si="1076"/>
        <v>0</v>
      </c>
      <c r="FB175" s="68">
        <f t="shared" si="1077"/>
        <v>0</v>
      </c>
      <c r="FC175" s="68">
        <f t="shared" si="1078"/>
        <v>0</v>
      </c>
      <c r="FD175" s="68">
        <f t="shared" si="1062"/>
        <v>0</v>
      </c>
      <c r="FE175" s="72">
        <f t="shared" si="1063"/>
        <v>0</v>
      </c>
      <c r="FF175" s="72">
        <f t="shared" si="1064"/>
        <v>0</v>
      </c>
      <c r="FG175" s="70">
        <f t="shared" si="1065"/>
        <v>0</v>
      </c>
      <c r="FH175" t="str">
        <f t="shared" si="1066"/>
        <v>wrong</v>
      </c>
      <c r="FK175" s="68">
        <f t="shared" si="1079"/>
        <v>0</v>
      </c>
      <c r="FL175" s="69"/>
      <c r="FM175" s="69"/>
      <c r="FN175" s="70">
        <f t="shared" si="1080"/>
        <v>0</v>
      </c>
      <c r="FO175" s="68">
        <f t="shared" si="1081"/>
        <v>0</v>
      </c>
      <c r="FP175" s="69"/>
      <c r="FQ175" s="69"/>
      <c r="FR175" s="70">
        <f t="shared" si="1082"/>
        <v>0</v>
      </c>
    </row>
    <row r="176" spans="1:174" ht="48" customHeight="1" thickBot="1">
      <c r="A176" s="6228"/>
      <c r="B176" s="6310" t="str" cm="1">
        <f t="array" ref="B176">IFERROR(_xlfn.XLOOKUP(1, (INDEX(التشكيل_القديم!$L$5:$S$49, ,6)=$A171) * (INDEX(التشكيل_القديم!$L$5:$S$49, ,7)="عضو سادس"), INDEX(التشكيل_القديم!$L$5:$S$49, ,2)),"")</f>
        <v/>
      </c>
      <c r="C176" s="6310"/>
      <c r="D176" s="6310"/>
      <c r="E176" s="6310"/>
      <c r="F176" s="6310"/>
      <c r="G176" s="6310"/>
      <c r="H176" s="2170" t="str" cm="1">
        <f t="array" ref="H176">IFERROR(_xlfn.XLOOKUP(1, (INDEX(التشكيل_القديم!$L$5:$S$49, ,6)=$A171) * (INDEX(التشكيل_القديم!$L$5:$S$49, ,7)="عضو سادس"), INDEX(التشكيل_القديم!$L$5:$S$49, ,3)),"")</f>
        <v/>
      </c>
      <c r="I176" s="2171" t="str" cm="1">
        <f t="array" ref="I176">IFERROR(_xlfn.XLOOKUP(1, (INDEX(التشكيل_القديم!$L$5:$S$49, ,6)=$A171) * (INDEX(التشكيل_القديم!$L$5:$S$49, ,7)="عضو سادسر"), INDEX(التشكيل_القديم!$L$5:$S$49, ,4)),"")</f>
        <v/>
      </c>
      <c r="J176" s="6232"/>
      <c r="K176" s="6235"/>
      <c r="L176" s="5675">
        <f>الاعدادات!$D$10</f>
        <v>2026</v>
      </c>
      <c r="M176" s="2016">
        <v>65</v>
      </c>
      <c r="N176" s="107"/>
      <c r="O176" s="107"/>
      <c r="P176" s="107"/>
      <c r="Q176" s="107"/>
      <c r="R176" s="107"/>
      <c r="S176" s="107"/>
      <c r="T176" s="107"/>
      <c r="U176" s="107"/>
      <c r="V176" s="107"/>
      <c r="W176" s="107"/>
      <c r="X176" s="107"/>
      <c r="Y176" s="2020"/>
      <c r="Z176" s="5681">
        <f t="shared" si="1067"/>
        <v>65</v>
      </c>
      <c r="AA176" s="2023"/>
      <c r="AB176" s="110"/>
      <c r="AC176" s="5672">
        <f t="shared" si="1068"/>
        <v>0</v>
      </c>
      <c r="AD176" s="5672">
        <f t="shared" si="1069"/>
        <v>0</v>
      </c>
      <c r="AE176" s="5662">
        <f>BP176+CR176+BP183+CR183+DT176+DT183</f>
        <v>0</v>
      </c>
      <c r="AF176" s="5663">
        <f t="shared" si="1037"/>
        <v>0</v>
      </c>
      <c r="AG176" s="5662">
        <f t="shared" si="1038"/>
        <v>0</v>
      </c>
      <c r="AH176" s="5664">
        <f t="shared" si="1070"/>
        <v>0</v>
      </c>
      <c r="AI176" s="5662">
        <f t="shared" si="1039"/>
        <v>0</v>
      </c>
      <c r="AJ176" s="5662">
        <f t="shared" si="1040"/>
        <v>0</v>
      </c>
      <c r="AK176" s="5662">
        <f t="shared" si="1041"/>
        <v>0</v>
      </c>
      <c r="AL176" s="5662">
        <f t="shared" si="1042"/>
        <v>0</v>
      </c>
      <c r="AM176" s="5663">
        <f t="shared" si="1043"/>
        <v>0</v>
      </c>
      <c r="AN176" s="5665">
        <f t="shared" si="1071"/>
        <v>0</v>
      </c>
      <c r="AO176" s="5665">
        <f t="shared" si="1044"/>
        <v>0</v>
      </c>
      <c r="AP176" s="5665">
        <f>BZ176+DB176+DB183+BZ183+ED176+ED183</f>
        <v>0</v>
      </c>
      <c r="AQ176" s="5663">
        <f t="shared" si="1045"/>
        <v>0</v>
      </c>
      <c r="AR176" s="5666">
        <f>CA176+DC176+CA183+DC183+EE176+EE183</f>
        <v>0</v>
      </c>
      <c r="AS176" s="5673">
        <f t="shared" si="1046"/>
        <v>0</v>
      </c>
      <c r="AT176" s="2023"/>
      <c r="AU176" s="5674">
        <f t="shared" si="1047"/>
        <v>0</v>
      </c>
      <c r="AV176" s="5674">
        <f t="shared" si="1048"/>
        <v>0</v>
      </c>
      <c r="AW176" s="111"/>
      <c r="AX176" s="112"/>
      <c r="AY176" s="65">
        <f t="shared" si="1049"/>
        <v>0</v>
      </c>
      <c r="AZ176" s="113"/>
      <c r="BA176" s="5662">
        <f t="shared" si="1050"/>
        <v>-65</v>
      </c>
      <c r="BB176" s="2159"/>
      <c r="BC176" s="5683">
        <f>الاعدادات!$D$10</f>
        <v>2026</v>
      </c>
      <c r="BD176" s="117"/>
      <c r="BE176" s="118"/>
      <c r="BF176" s="118"/>
      <c r="BG176" s="119"/>
      <c r="BH176" s="119"/>
      <c r="BI176" s="119"/>
      <c r="BJ176" s="120"/>
      <c r="BK176" s="121"/>
      <c r="BL176" s="122"/>
      <c r="BM176" s="122"/>
      <c r="BN176" s="123"/>
      <c r="BO176" s="123"/>
      <c r="BP176" s="124"/>
      <c r="BQ176" s="125">
        <f t="shared" si="1051"/>
        <v>0</v>
      </c>
      <c r="BR176" s="126"/>
      <c r="BS176" s="127"/>
      <c r="BT176" s="128"/>
      <c r="BU176" s="129"/>
      <c r="BV176" s="130"/>
      <c r="BW176" s="131"/>
      <c r="BX176" s="132"/>
      <c r="BY176" s="133"/>
      <c r="BZ176" s="134"/>
      <c r="CA176" s="135"/>
      <c r="CB176" s="136">
        <f t="shared" si="1052"/>
        <v>0</v>
      </c>
      <c r="CC176" s="137"/>
      <c r="CD176" s="128"/>
      <c r="CE176" s="138"/>
      <c r="CF176" s="139"/>
      <c r="CG176" s="118"/>
      <c r="CH176" s="118"/>
      <c r="CI176" s="119"/>
      <c r="CJ176" s="119"/>
      <c r="CK176" s="119"/>
      <c r="CL176" s="120"/>
      <c r="CM176" s="121"/>
      <c r="CN176" s="122"/>
      <c r="CO176" s="122"/>
      <c r="CP176" s="123"/>
      <c r="CQ176" s="123"/>
      <c r="CR176" s="124"/>
      <c r="CS176" s="125">
        <f t="shared" si="1053"/>
        <v>0</v>
      </c>
      <c r="CT176" s="126"/>
      <c r="CU176" s="127"/>
      <c r="CV176" s="128"/>
      <c r="CW176" s="129"/>
      <c r="CX176" s="130"/>
      <c r="CY176" s="131"/>
      <c r="CZ176" s="132"/>
      <c r="DA176" s="133"/>
      <c r="DB176" s="134"/>
      <c r="DC176" s="135"/>
      <c r="DD176" s="140">
        <f>SUM(CS176:DC176)</f>
        <v>0</v>
      </c>
      <c r="DE176" s="137"/>
      <c r="DF176" s="128"/>
      <c r="DG176" s="141"/>
      <c r="DH176" s="139"/>
      <c r="DI176" s="118"/>
      <c r="DJ176" s="118"/>
      <c r="DK176" s="119"/>
      <c r="DL176" s="119"/>
      <c r="DM176" s="119"/>
      <c r="DN176" s="120"/>
      <c r="DO176" s="121"/>
      <c r="DP176" s="122"/>
      <c r="DQ176" s="122"/>
      <c r="DR176" s="123"/>
      <c r="DS176" s="123"/>
      <c r="DT176" s="124"/>
      <c r="DU176" s="125">
        <f t="shared" ref="DU176:DU177" si="1083">DT176+DS176+DR176+DQ176+DP176+DO176+DN176+DM176+DL176+DK176+DJ176+DI176+DH176</f>
        <v>0</v>
      </c>
      <c r="DV176" s="126"/>
      <c r="DW176" s="127"/>
      <c r="DX176" s="128"/>
      <c r="DY176" s="129"/>
      <c r="DZ176" s="130"/>
      <c r="EA176" s="131"/>
      <c r="EB176" s="132"/>
      <c r="EC176" s="133"/>
      <c r="ED176" s="134"/>
      <c r="EE176" s="135"/>
      <c r="EF176" s="140">
        <f>SUM(DU176:EE176)</f>
        <v>0</v>
      </c>
      <c r="EG176" s="137"/>
      <c r="EH176" s="128"/>
      <c r="EI176" s="141"/>
      <c r="EJ176" s="5675">
        <f>الاعدادات!$D$10</f>
        <v>2026</v>
      </c>
      <c r="EK176" s="68">
        <f t="shared" si="1057"/>
        <v>0</v>
      </c>
      <c r="EL176" s="69"/>
      <c r="EM176" s="69"/>
      <c r="EN176" s="70">
        <f t="shared" si="1072"/>
        <v>0</v>
      </c>
      <c r="EO176" s="68">
        <f t="shared" si="1058"/>
        <v>0</v>
      </c>
      <c r="EP176" s="69"/>
      <c r="EQ176" s="69"/>
      <c r="ER176" s="70">
        <f t="shared" si="1073"/>
        <v>0</v>
      </c>
      <c r="ES176" s="68">
        <f t="shared" si="1059"/>
        <v>0</v>
      </c>
      <c r="ET176" s="69"/>
      <c r="EU176" s="71"/>
      <c r="EV176" s="70">
        <f t="shared" si="1060"/>
        <v>0</v>
      </c>
      <c r="EW176" s="68">
        <f t="shared" si="1061"/>
        <v>0</v>
      </c>
      <c r="EX176" s="69"/>
      <c r="EY176" s="70">
        <f t="shared" si="1074"/>
        <v>0</v>
      </c>
      <c r="EZ176" s="68">
        <f t="shared" si="1075"/>
        <v>0</v>
      </c>
      <c r="FA176" s="68">
        <f t="shared" si="1076"/>
        <v>0</v>
      </c>
      <c r="FB176" s="68">
        <f t="shared" si="1077"/>
        <v>0</v>
      </c>
      <c r="FC176" s="68">
        <f t="shared" si="1078"/>
        <v>0</v>
      </c>
      <c r="FD176" s="68">
        <f t="shared" si="1062"/>
        <v>0</v>
      </c>
      <c r="FE176" s="72">
        <f t="shared" si="1063"/>
        <v>0</v>
      </c>
      <c r="FF176" s="72">
        <f t="shared" si="1064"/>
        <v>0</v>
      </c>
      <c r="FG176" s="70">
        <f t="shared" si="1065"/>
        <v>0</v>
      </c>
      <c r="FH176" t="str">
        <f t="shared" si="1066"/>
        <v>wrong</v>
      </c>
      <c r="FK176" s="68">
        <f t="shared" si="1079"/>
        <v>0</v>
      </c>
      <c r="FL176" s="69"/>
      <c r="FM176" s="69"/>
      <c r="FN176" s="70">
        <f t="shared" si="1080"/>
        <v>0</v>
      </c>
      <c r="FO176" s="68">
        <f t="shared" si="1081"/>
        <v>0</v>
      </c>
      <c r="FP176" s="69"/>
      <c r="FQ176" s="69"/>
      <c r="FR176" s="70">
        <f t="shared" si="1082"/>
        <v>0</v>
      </c>
    </row>
    <row r="177" spans="1:174" ht="48" customHeight="1" thickBot="1">
      <c r="A177" s="6229"/>
      <c r="B177" s="6249"/>
      <c r="C177" s="6249"/>
      <c r="D177" s="6249"/>
      <c r="E177" s="6249"/>
      <c r="F177" s="6249"/>
      <c r="G177" s="6249"/>
      <c r="H177" s="2011"/>
      <c r="I177" s="105"/>
      <c r="J177" s="6233"/>
      <c r="K177" s="6236"/>
      <c r="L177" s="115" t="s">
        <v>181</v>
      </c>
      <c r="M177" s="5684">
        <f t="shared" ref="M177:U177" si="1084">SUM(M172:M176)</f>
        <v>156</v>
      </c>
      <c r="N177" s="5684">
        <f t="shared" si="1084"/>
        <v>0</v>
      </c>
      <c r="O177" s="5684">
        <f t="shared" si="1084"/>
        <v>0</v>
      </c>
      <c r="P177" s="5684">
        <f t="shared" si="1084"/>
        <v>0</v>
      </c>
      <c r="Q177" s="5684">
        <f t="shared" si="1084"/>
        <v>0</v>
      </c>
      <c r="R177" s="5684">
        <f t="shared" si="1084"/>
        <v>0</v>
      </c>
      <c r="S177" s="5684">
        <f t="shared" si="1084"/>
        <v>0</v>
      </c>
      <c r="T177" s="5684">
        <f t="shared" si="1084"/>
        <v>0</v>
      </c>
      <c r="U177" s="5684">
        <f t="shared" si="1084"/>
        <v>0</v>
      </c>
      <c r="V177" s="116"/>
      <c r="W177" s="5684">
        <f t="shared" ref="W177:AZ177" si="1085">SUM(W172:W176)</f>
        <v>0</v>
      </c>
      <c r="X177" s="5684">
        <f t="shared" si="1085"/>
        <v>0</v>
      </c>
      <c r="Y177" s="5684">
        <f t="shared" si="1085"/>
        <v>0</v>
      </c>
      <c r="Z177" s="5684">
        <f t="shared" si="1085"/>
        <v>156</v>
      </c>
      <c r="AA177" s="5684">
        <f t="shared" si="1085"/>
        <v>0</v>
      </c>
      <c r="AB177" s="5684">
        <f t="shared" si="1085"/>
        <v>0</v>
      </c>
      <c r="AC177" s="5684">
        <f t="shared" si="1085"/>
        <v>0</v>
      </c>
      <c r="AD177" s="5684">
        <f t="shared" si="1085"/>
        <v>0</v>
      </c>
      <c r="AE177" s="5684">
        <f t="shared" si="1085"/>
        <v>0</v>
      </c>
      <c r="AF177" s="5684">
        <f t="shared" si="1085"/>
        <v>0</v>
      </c>
      <c r="AG177" s="5684">
        <f t="shared" si="1085"/>
        <v>0</v>
      </c>
      <c r="AH177" s="5684">
        <f t="shared" si="1085"/>
        <v>0</v>
      </c>
      <c r="AI177" s="5684">
        <f t="shared" si="1085"/>
        <v>0</v>
      </c>
      <c r="AJ177" s="5684">
        <f t="shared" si="1085"/>
        <v>0</v>
      </c>
      <c r="AK177" s="5684">
        <f t="shared" si="1085"/>
        <v>0</v>
      </c>
      <c r="AL177" s="5684">
        <f t="shared" si="1085"/>
        <v>0</v>
      </c>
      <c r="AM177" s="5684">
        <f t="shared" si="1085"/>
        <v>0</v>
      </c>
      <c r="AN177" s="5684">
        <f t="shared" si="1085"/>
        <v>0</v>
      </c>
      <c r="AO177" s="5684">
        <f t="shared" si="1085"/>
        <v>0</v>
      </c>
      <c r="AP177" s="5684">
        <f t="shared" si="1085"/>
        <v>0</v>
      </c>
      <c r="AQ177" s="5684">
        <f t="shared" si="1085"/>
        <v>0</v>
      </c>
      <c r="AR177" s="5684">
        <f t="shared" si="1085"/>
        <v>0</v>
      </c>
      <c r="AS177" s="5684">
        <f t="shared" si="1085"/>
        <v>0</v>
      </c>
      <c r="AT177" s="5684">
        <f t="shared" si="1085"/>
        <v>0</v>
      </c>
      <c r="AU177" s="5684">
        <f t="shared" si="1085"/>
        <v>0</v>
      </c>
      <c r="AV177" s="5684">
        <f t="shared" si="1085"/>
        <v>0</v>
      </c>
      <c r="AW177" s="5684">
        <f t="shared" si="1085"/>
        <v>0</v>
      </c>
      <c r="AX177" s="5684">
        <f t="shared" si="1085"/>
        <v>0</v>
      </c>
      <c r="AY177" s="5684">
        <f t="shared" si="1085"/>
        <v>0</v>
      </c>
      <c r="AZ177" s="5684">
        <f t="shared" si="1085"/>
        <v>0</v>
      </c>
      <c r="BA177" s="5685">
        <f t="shared" si="1050"/>
        <v>-156</v>
      </c>
      <c r="BB177" s="2159"/>
      <c r="BC177" s="156" t="s">
        <v>181</v>
      </c>
      <c r="BD177" s="840">
        <f t="shared" ref="BD177:BP177" si="1086">SUM(BD172:BD176)</f>
        <v>0</v>
      </c>
      <c r="BE177" s="841">
        <f t="shared" si="1086"/>
        <v>0</v>
      </c>
      <c r="BF177" s="841">
        <f t="shared" si="1086"/>
        <v>0</v>
      </c>
      <c r="BG177" s="841">
        <f t="shared" si="1086"/>
        <v>0</v>
      </c>
      <c r="BH177" s="841">
        <f t="shared" si="1086"/>
        <v>0</v>
      </c>
      <c r="BI177" s="841">
        <f t="shared" si="1086"/>
        <v>0</v>
      </c>
      <c r="BJ177" s="841">
        <f t="shared" si="1086"/>
        <v>0</v>
      </c>
      <c r="BK177" s="841">
        <f t="shared" si="1086"/>
        <v>0</v>
      </c>
      <c r="BL177" s="841">
        <f t="shared" si="1086"/>
        <v>0</v>
      </c>
      <c r="BM177" s="841">
        <f t="shared" si="1086"/>
        <v>0</v>
      </c>
      <c r="BN177" s="841">
        <f t="shared" si="1086"/>
        <v>0</v>
      </c>
      <c r="BO177" s="841">
        <f t="shared" si="1086"/>
        <v>0</v>
      </c>
      <c r="BP177" s="841">
        <f t="shared" si="1086"/>
        <v>0</v>
      </c>
      <c r="BQ177" s="842">
        <f t="shared" si="1051"/>
        <v>0</v>
      </c>
      <c r="BR177" s="841">
        <f t="shared" ref="BR177:CR177" si="1087">SUM(BR172:BR176)</f>
        <v>0</v>
      </c>
      <c r="BS177" s="841">
        <f t="shared" si="1087"/>
        <v>0</v>
      </c>
      <c r="BT177" s="841">
        <f t="shared" si="1087"/>
        <v>0</v>
      </c>
      <c r="BU177" s="841">
        <f t="shared" si="1087"/>
        <v>0</v>
      </c>
      <c r="BV177" s="841">
        <f t="shared" si="1087"/>
        <v>0</v>
      </c>
      <c r="BW177" s="841">
        <f t="shared" si="1087"/>
        <v>0</v>
      </c>
      <c r="BX177" s="841">
        <f t="shared" si="1087"/>
        <v>0</v>
      </c>
      <c r="BY177" s="841">
        <f t="shared" si="1087"/>
        <v>0</v>
      </c>
      <c r="BZ177" s="2030">
        <f t="shared" si="1087"/>
        <v>0</v>
      </c>
      <c r="CA177" s="841">
        <f t="shared" si="1087"/>
        <v>0</v>
      </c>
      <c r="CB177" s="841">
        <f t="shared" si="1087"/>
        <v>0</v>
      </c>
      <c r="CC177" s="841">
        <f t="shared" si="1087"/>
        <v>0</v>
      </c>
      <c r="CD177" s="841">
        <f t="shared" si="1087"/>
        <v>0</v>
      </c>
      <c r="CE177" s="5686">
        <f t="shared" si="1087"/>
        <v>0</v>
      </c>
      <c r="CF177" s="840">
        <f t="shared" si="1087"/>
        <v>0</v>
      </c>
      <c r="CG177" s="841">
        <f t="shared" si="1087"/>
        <v>0</v>
      </c>
      <c r="CH177" s="841">
        <f t="shared" si="1087"/>
        <v>0</v>
      </c>
      <c r="CI177" s="841">
        <f t="shared" si="1087"/>
        <v>0</v>
      </c>
      <c r="CJ177" s="841">
        <f t="shared" si="1087"/>
        <v>0</v>
      </c>
      <c r="CK177" s="841">
        <f t="shared" si="1087"/>
        <v>0</v>
      </c>
      <c r="CL177" s="841">
        <f t="shared" si="1087"/>
        <v>0</v>
      </c>
      <c r="CM177" s="841">
        <f t="shared" si="1087"/>
        <v>0</v>
      </c>
      <c r="CN177" s="841">
        <f t="shared" si="1087"/>
        <v>0</v>
      </c>
      <c r="CO177" s="841">
        <f t="shared" si="1087"/>
        <v>0</v>
      </c>
      <c r="CP177" s="841">
        <f t="shared" si="1087"/>
        <v>0</v>
      </c>
      <c r="CQ177" s="841">
        <f t="shared" si="1087"/>
        <v>0</v>
      </c>
      <c r="CR177" s="841">
        <f t="shared" si="1087"/>
        <v>0</v>
      </c>
      <c r="CS177" s="842">
        <f t="shared" si="1053"/>
        <v>0</v>
      </c>
      <c r="CT177" s="841">
        <f t="shared" ref="CT177:DT177" si="1088">SUM(CT172:CT176)</f>
        <v>0</v>
      </c>
      <c r="CU177" s="841">
        <f t="shared" si="1088"/>
        <v>0</v>
      </c>
      <c r="CV177" s="841">
        <f t="shared" si="1088"/>
        <v>0</v>
      </c>
      <c r="CW177" s="841">
        <f t="shared" si="1088"/>
        <v>0</v>
      </c>
      <c r="CX177" s="841">
        <f t="shared" si="1088"/>
        <v>0</v>
      </c>
      <c r="CY177" s="841">
        <f t="shared" si="1088"/>
        <v>0</v>
      </c>
      <c r="CZ177" s="841">
        <f t="shared" si="1088"/>
        <v>0</v>
      </c>
      <c r="DA177" s="841">
        <f t="shared" si="1088"/>
        <v>0</v>
      </c>
      <c r="DB177" s="2030">
        <f t="shared" si="1088"/>
        <v>0</v>
      </c>
      <c r="DC177" s="841">
        <f t="shared" si="1088"/>
        <v>0</v>
      </c>
      <c r="DD177" s="841">
        <f t="shared" si="1088"/>
        <v>0</v>
      </c>
      <c r="DE177" s="841">
        <f t="shared" si="1088"/>
        <v>0</v>
      </c>
      <c r="DF177" s="841">
        <f t="shared" si="1088"/>
        <v>0</v>
      </c>
      <c r="DG177" s="5686">
        <f t="shared" si="1088"/>
        <v>0</v>
      </c>
      <c r="DH177" s="840">
        <f t="shared" si="1088"/>
        <v>0</v>
      </c>
      <c r="DI177" s="841">
        <f t="shared" si="1088"/>
        <v>0</v>
      </c>
      <c r="DJ177" s="841">
        <f t="shared" si="1088"/>
        <v>0</v>
      </c>
      <c r="DK177" s="841">
        <f t="shared" si="1088"/>
        <v>0</v>
      </c>
      <c r="DL177" s="841">
        <f t="shared" si="1088"/>
        <v>0</v>
      </c>
      <c r="DM177" s="841">
        <f t="shared" si="1088"/>
        <v>0</v>
      </c>
      <c r="DN177" s="841">
        <f t="shared" si="1088"/>
        <v>0</v>
      </c>
      <c r="DO177" s="841">
        <f t="shared" si="1088"/>
        <v>0</v>
      </c>
      <c r="DP177" s="841">
        <f t="shared" si="1088"/>
        <v>0</v>
      </c>
      <c r="DQ177" s="841">
        <f t="shared" si="1088"/>
        <v>0</v>
      </c>
      <c r="DR177" s="841">
        <f t="shared" si="1088"/>
        <v>0</v>
      </c>
      <c r="DS177" s="841">
        <f t="shared" si="1088"/>
        <v>0</v>
      </c>
      <c r="DT177" s="841">
        <f t="shared" si="1088"/>
        <v>0</v>
      </c>
      <c r="DU177" s="842">
        <f t="shared" si="1083"/>
        <v>0</v>
      </c>
      <c r="DV177" s="841">
        <f t="shared" ref="DV177:EI177" si="1089">SUM(DV172:DV176)</f>
        <v>0</v>
      </c>
      <c r="DW177" s="841">
        <f t="shared" si="1089"/>
        <v>0</v>
      </c>
      <c r="DX177" s="841">
        <f t="shared" si="1089"/>
        <v>0</v>
      </c>
      <c r="DY177" s="841">
        <f t="shared" si="1089"/>
        <v>0</v>
      </c>
      <c r="DZ177" s="841">
        <f t="shared" si="1089"/>
        <v>0</v>
      </c>
      <c r="EA177" s="841">
        <f t="shared" si="1089"/>
        <v>0</v>
      </c>
      <c r="EB177" s="841">
        <f t="shared" si="1089"/>
        <v>0</v>
      </c>
      <c r="EC177" s="841">
        <f t="shared" si="1089"/>
        <v>0</v>
      </c>
      <c r="ED177" s="2030">
        <f t="shared" si="1089"/>
        <v>0</v>
      </c>
      <c r="EE177" s="841">
        <f t="shared" si="1089"/>
        <v>0</v>
      </c>
      <c r="EF177" s="841">
        <f t="shared" si="1089"/>
        <v>0</v>
      </c>
      <c r="EG177" s="841">
        <f t="shared" si="1089"/>
        <v>0</v>
      </c>
      <c r="EH177" s="841">
        <f t="shared" si="1089"/>
        <v>0</v>
      </c>
      <c r="EI177" s="5686">
        <f t="shared" si="1089"/>
        <v>0</v>
      </c>
      <c r="EJ177" s="142" t="s">
        <v>106</v>
      </c>
      <c r="EK177" s="846">
        <f t="shared" ref="EK177:EU177" si="1090">SUM(EK172:EK176)</f>
        <v>0</v>
      </c>
      <c r="EL177" s="847">
        <f t="shared" si="1090"/>
        <v>0</v>
      </c>
      <c r="EM177" s="847">
        <f t="shared" si="1090"/>
        <v>0</v>
      </c>
      <c r="EN177" s="848">
        <f t="shared" si="1090"/>
        <v>0</v>
      </c>
      <c r="EO177" s="846">
        <f t="shared" si="1090"/>
        <v>0</v>
      </c>
      <c r="EP177" s="847">
        <f t="shared" si="1090"/>
        <v>0</v>
      </c>
      <c r="EQ177" s="847">
        <f t="shared" si="1090"/>
        <v>0</v>
      </c>
      <c r="ER177" s="848">
        <f t="shared" si="1090"/>
        <v>0</v>
      </c>
      <c r="ES177" s="846">
        <f t="shared" si="1090"/>
        <v>0</v>
      </c>
      <c r="ET177" s="847">
        <f t="shared" si="1090"/>
        <v>0</v>
      </c>
      <c r="EU177" s="848">
        <f t="shared" si="1090"/>
        <v>0</v>
      </c>
      <c r="EV177" s="849">
        <f t="shared" si="1060"/>
        <v>0</v>
      </c>
      <c r="EW177" s="846">
        <f t="shared" ref="EW177:FC177" si="1091">SUM(EW172:EW176)</f>
        <v>0</v>
      </c>
      <c r="EX177" s="847">
        <f t="shared" si="1091"/>
        <v>0</v>
      </c>
      <c r="EY177" s="848">
        <f t="shared" si="1091"/>
        <v>0</v>
      </c>
      <c r="EZ177" s="846">
        <f t="shared" si="1091"/>
        <v>0</v>
      </c>
      <c r="FA177" s="847">
        <f t="shared" si="1091"/>
        <v>0</v>
      </c>
      <c r="FB177" s="847">
        <f t="shared" si="1091"/>
        <v>0</v>
      </c>
      <c r="FC177" s="848">
        <f t="shared" si="1091"/>
        <v>0</v>
      </c>
      <c r="FD177" s="850">
        <f t="shared" si="1062"/>
        <v>0</v>
      </c>
      <c r="FE177" s="851">
        <f t="shared" si="1063"/>
        <v>0</v>
      </c>
      <c r="FF177" s="851">
        <f t="shared" si="1064"/>
        <v>0</v>
      </c>
      <c r="FG177" s="849">
        <f t="shared" si="1065"/>
        <v>0</v>
      </c>
      <c r="FI177" s="5651"/>
      <c r="FJ177" s="5651"/>
      <c r="FK177" s="846">
        <f>SUM(FK172:FK176)</f>
        <v>0</v>
      </c>
      <c r="FL177" s="847">
        <f t="shared" ref="FL177:FM177" si="1092">SUM(FL174:FL176)</f>
        <v>0</v>
      </c>
      <c r="FM177" s="847">
        <f t="shared" si="1092"/>
        <v>0</v>
      </c>
      <c r="FN177" s="848">
        <f>SUM(FN172:FN176)</f>
        <v>0</v>
      </c>
      <c r="FO177" s="846">
        <f>SUM(FO172:FO176)</f>
        <v>0</v>
      </c>
      <c r="FP177" s="847">
        <f t="shared" ref="FP177:FQ177" si="1093">SUM(FP174:FP176)</f>
        <v>0</v>
      </c>
      <c r="FQ177" s="847">
        <f t="shared" si="1093"/>
        <v>0</v>
      </c>
      <c r="FR177" s="848">
        <f>SUM(FR172:FR176)</f>
        <v>0</v>
      </c>
    </row>
    <row r="178" spans="1:174" ht="48" customHeight="1" thickBot="1">
      <c r="A178" s="6311" t="s">
        <v>58</v>
      </c>
      <c r="B178" s="6312"/>
      <c r="C178" s="6312"/>
      <c r="D178" s="6312"/>
      <c r="E178" s="6312"/>
      <c r="F178" s="6312"/>
      <c r="G178" s="6312"/>
      <c r="H178" s="6312"/>
      <c r="I178" s="6312"/>
      <c r="J178" s="6313"/>
      <c r="K178" s="114">
        <v>12</v>
      </c>
      <c r="L178" s="148"/>
      <c r="M178" s="148"/>
      <c r="N178" s="148"/>
      <c r="O178" s="149"/>
      <c r="P178" s="149"/>
      <c r="Q178" s="149"/>
      <c r="R178" s="148"/>
      <c r="S178" s="148"/>
      <c r="T178" s="148"/>
      <c r="U178" s="148"/>
      <c r="V178" s="148"/>
      <c r="W178" s="148"/>
      <c r="X178" s="148"/>
      <c r="Y178" s="148"/>
      <c r="Z178" s="149"/>
      <c r="AA178" s="149"/>
      <c r="AB178" s="149"/>
      <c r="AC178" s="148"/>
      <c r="AD178" s="148"/>
      <c r="AE178" s="148"/>
      <c r="AF178" s="2163"/>
      <c r="AG178" s="148"/>
      <c r="AH178" s="151"/>
      <c r="AI178" s="148"/>
      <c r="AJ178" s="148"/>
      <c r="AK178" s="148"/>
      <c r="AL178" s="148"/>
      <c r="AM178" s="2163"/>
      <c r="AN178" s="151"/>
      <c r="AO178" s="151"/>
      <c r="AP178" s="151"/>
      <c r="AQ178" s="151"/>
      <c r="AR178" s="151"/>
      <c r="AS178" s="2164"/>
      <c r="AT178" s="148"/>
      <c r="AU178" s="148"/>
      <c r="AV178" s="148"/>
      <c r="AW178" s="148"/>
      <c r="AX178" s="148"/>
      <c r="AY178" s="2164"/>
      <c r="AZ178" s="148"/>
      <c r="BA178" s="148"/>
      <c r="BB178" s="2165"/>
      <c r="BC178" s="1996"/>
      <c r="BD178" s="5653">
        <f>_xlfn.XLOOKUP(B173,التشكيل_القديم!$M$5:$M$39,التشكيل_القديم!$L$5:$L$39,0,0)</f>
        <v>11</v>
      </c>
      <c r="BE178" s="6200" t="str">
        <f>"(3)             "&amp; "عضو يسار الدائرة  /  "  &amp;B173</f>
        <v>(3)             عضو يسار الدائرة  /  محمد مجدي حسن توفيق مفتاح</v>
      </c>
      <c r="BF178" s="6200"/>
      <c r="BG178" s="6200"/>
      <c r="BH178" s="6200"/>
      <c r="BI178" s="6200"/>
      <c r="BJ178" s="6200"/>
      <c r="BK178" s="6200"/>
      <c r="BL178" s="6200"/>
      <c r="BM178" s="6200"/>
      <c r="BN178" s="6200"/>
      <c r="BO178" s="6200"/>
      <c r="BP178" s="6200"/>
      <c r="BQ178" s="6200"/>
      <c r="BR178" s="6200"/>
      <c r="BS178" s="6200"/>
      <c r="BT178" s="6200"/>
      <c r="BU178" s="6200"/>
      <c r="BV178" s="6200"/>
      <c r="BW178" s="6200"/>
      <c r="BX178" s="6200"/>
      <c r="BY178" s="6200"/>
      <c r="BZ178" s="6200"/>
      <c r="CA178" s="6200"/>
      <c r="CB178" s="6200"/>
      <c r="CC178" s="6200"/>
      <c r="CD178" s="6200"/>
      <c r="CE178" s="6201"/>
      <c r="CF178" s="5687">
        <f>_xlfn.XLOOKUP(B174,التشكيل_القديم!$M$5:$M$39,التشكيل_القديم!$L$5:$L$39,0,0)</f>
        <v>0</v>
      </c>
      <c r="CG178" s="6369" t="str">
        <f>IF(B174&lt;&gt;"", "(4)             "&amp; "عضو يسار اليسار  الدائرة  /  "  &amp;B174,"لا يوجد عضو رابع")</f>
        <v>لا يوجد عضو رابع</v>
      </c>
      <c r="CH178" s="6200"/>
      <c r="CI178" s="6200"/>
      <c r="CJ178" s="6200"/>
      <c r="CK178" s="6200"/>
      <c r="CL178" s="6200"/>
      <c r="CM178" s="6200"/>
      <c r="CN178" s="6200"/>
      <c r="CO178" s="6200"/>
      <c r="CP178" s="6200"/>
      <c r="CQ178" s="6200"/>
      <c r="CR178" s="6200"/>
      <c r="CS178" s="6200"/>
      <c r="CT178" s="6200"/>
      <c r="CU178" s="6200"/>
      <c r="CV178" s="6200"/>
      <c r="CW178" s="6200"/>
      <c r="CX178" s="6200"/>
      <c r="CY178" s="6200"/>
      <c r="CZ178" s="6200"/>
      <c r="DA178" s="6200"/>
      <c r="DB178" s="6200"/>
      <c r="DC178" s="6200"/>
      <c r="DD178" s="6200"/>
      <c r="DE178" s="6200"/>
      <c r="DF178" s="6200"/>
      <c r="DG178" s="6201"/>
      <c r="DH178" s="5687">
        <f>_xlfn.XLOOKUP(B176,التشكيل_القديم!$M$5:$M$39,التشكيل_القديم!$L$5:$L$39,0,0)</f>
        <v>0</v>
      </c>
      <c r="DI178" s="6200" t="str">
        <f xml:space="preserve"> IF(B176&lt;&gt;"","(6)             "&amp;"عضو يسار يسار يسار اليسار  الدائرة  /  "  &amp;B176,"لا يوجد عضو سادس")</f>
        <v>لا يوجد عضو سادس</v>
      </c>
      <c r="DJ178" s="6200"/>
      <c r="DK178" s="6200"/>
      <c r="DL178" s="6200"/>
      <c r="DM178" s="6200"/>
      <c r="DN178" s="6200"/>
      <c r="DO178" s="6200"/>
      <c r="DP178" s="6200"/>
      <c r="DQ178" s="6200"/>
      <c r="DR178" s="6200"/>
      <c r="DS178" s="6200"/>
      <c r="DT178" s="6200"/>
      <c r="DU178" s="6200"/>
      <c r="DV178" s="6200"/>
      <c r="DW178" s="6200"/>
      <c r="DX178" s="6200"/>
      <c r="DY178" s="6200"/>
      <c r="DZ178" s="6200"/>
      <c r="EA178" s="6200"/>
      <c r="EB178" s="6200"/>
      <c r="EC178" s="6200"/>
      <c r="ED178" s="6200"/>
      <c r="EE178" s="6200"/>
      <c r="EF178" s="6200"/>
      <c r="EG178" s="6200"/>
      <c r="EH178" s="6200"/>
      <c r="EI178" s="6201"/>
      <c r="EJ178" s="162"/>
      <c r="EK178" s="6348" t="s">
        <v>23</v>
      </c>
      <c r="EL178" s="6349"/>
      <c r="EM178" s="6349"/>
      <c r="EN178" s="6350"/>
      <c r="EO178" s="6370" t="s">
        <v>33</v>
      </c>
      <c r="EP178" s="6370"/>
      <c r="EQ178" s="6370"/>
      <c r="ER178" s="6371"/>
      <c r="ES178" s="6351" t="s">
        <v>184</v>
      </c>
      <c r="ET178" s="6352"/>
      <c r="EU178" s="6352"/>
      <c r="EV178" s="6353"/>
      <c r="EW178" s="6366" t="s">
        <v>185</v>
      </c>
      <c r="EX178" s="6367"/>
      <c r="EY178" s="6367"/>
      <c r="EZ178" s="6368"/>
      <c r="FA178" s="6354" t="s">
        <v>200</v>
      </c>
      <c r="FB178" s="6355"/>
      <c r="FC178" s="6355"/>
      <c r="FD178" s="6356"/>
      <c r="FE178" s="6338" t="s">
        <v>597</v>
      </c>
      <c r="FF178" s="6339"/>
      <c r="FG178" s="6339"/>
      <c r="FH178" s="6340"/>
      <c r="FI178" s="852" t="s">
        <v>205</v>
      </c>
      <c r="FJ178" s="838" t="s">
        <v>190</v>
      </c>
      <c r="FK178" s="838" t="s">
        <v>203</v>
      </c>
      <c r="FL178" s="838" t="s">
        <v>204</v>
      </c>
      <c r="FM178" s="839" t="s">
        <v>116</v>
      </c>
    </row>
    <row r="179" spans="1:174" ht="48" customHeight="1" thickBot="1">
      <c r="A179" s="6202" t="str">
        <f>IF(AND(FH172="ok",FH173="ok",FH174="ok",FH175="ok",FH176="ok", H179 &lt;&gt;"فارغ"),"ok","wrong")</f>
        <v>wrong</v>
      </c>
      <c r="B179" s="6203"/>
      <c r="C179" s="6203"/>
      <c r="D179" s="6203"/>
      <c r="E179" s="6203"/>
      <c r="F179" s="6203"/>
      <c r="G179" s="6204"/>
      <c r="H179" s="6208" t="str">
        <f>IF(Z177=0,"فارغ","")</f>
        <v/>
      </c>
      <c r="I179" s="6209"/>
      <c r="J179" s="6209"/>
      <c r="K179" s="6209"/>
      <c r="L179" s="5677" t="str">
        <f>الاعدادات!$D$6</f>
        <v>2022 وما قبلها</v>
      </c>
      <c r="M179" s="149"/>
      <c r="N179" s="149"/>
      <c r="O179" s="149"/>
      <c r="P179" s="149"/>
      <c r="Q179" s="149"/>
      <c r="R179" s="148"/>
      <c r="S179" s="148"/>
      <c r="T179" s="148"/>
      <c r="U179" s="148"/>
      <c r="V179" s="148"/>
      <c r="W179" s="148"/>
      <c r="X179" s="148"/>
      <c r="Y179" s="148"/>
      <c r="Z179" s="2166"/>
      <c r="AA179" s="148"/>
      <c r="AB179" s="148"/>
      <c r="AC179" s="148"/>
      <c r="AD179" s="148"/>
      <c r="AE179" s="148"/>
      <c r="AF179" s="2163"/>
      <c r="AG179" s="148"/>
      <c r="AH179" s="151"/>
      <c r="AI179" s="148"/>
      <c r="AJ179" s="148"/>
      <c r="AK179" s="148"/>
      <c r="AL179" s="148"/>
      <c r="AM179" s="2163"/>
      <c r="AN179" s="151"/>
      <c r="AO179" s="151"/>
      <c r="AP179" s="151"/>
      <c r="AQ179" s="151"/>
      <c r="AR179" s="151"/>
      <c r="AS179" s="2164"/>
      <c r="AT179" s="148"/>
      <c r="AU179" s="148"/>
      <c r="AV179" s="148"/>
      <c r="AW179" s="148"/>
      <c r="AX179" s="148"/>
      <c r="AY179" s="2164"/>
      <c r="AZ179" s="148"/>
      <c r="BA179" s="148"/>
      <c r="BB179" s="2165"/>
      <c r="BC179" s="5683" t="str">
        <f>الاعدادات!$D$6</f>
        <v>2022 وما قبلها</v>
      </c>
      <c r="BD179" s="76"/>
      <c r="BE179" s="83"/>
      <c r="BF179" s="83"/>
      <c r="BG179" s="84"/>
      <c r="BH179" s="84"/>
      <c r="BI179" s="84"/>
      <c r="BJ179" s="85"/>
      <c r="BK179" s="86"/>
      <c r="BL179" s="87"/>
      <c r="BM179" s="87"/>
      <c r="BN179" s="88"/>
      <c r="BO179" s="88"/>
      <c r="BP179" s="89"/>
      <c r="BQ179" s="77">
        <f t="shared" ref="BQ179:BQ184" si="1094">BP179+BO179+BN179+BM179+BL179+BK179+BJ179+BI179+BH179+BG179+BF179+BE179+BD179</f>
        <v>0</v>
      </c>
      <c r="BR179" s="90"/>
      <c r="BS179" s="91"/>
      <c r="BT179" s="92"/>
      <c r="BU179" s="93"/>
      <c r="BV179" s="94"/>
      <c r="BW179" s="95"/>
      <c r="BX179" s="96"/>
      <c r="BY179" s="97"/>
      <c r="BZ179" s="98"/>
      <c r="CA179" s="99"/>
      <c r="CB179" s="79">
        <f t="shared" ref="CB179:CB183" si="1095">CA179+BZ179+BY179+BX179+BW179+BV179+BU179+BT179+BS179+BR179+BQ179</f>
        <v>0</v>
      </c>
      <c r="CC179" s="80"/>
      <c r="CD179" s="78"/>
      <c r="CE179" s="102"/>
      <c r="CF179" s="82"/>
      <c r="CG179" s="83"/>
      <c r="CH179" s="83"/>
      <c r="CI179" s="84"/>
      <c r="CJ179" s="84"/>
      <c r="CK179" s="84"/>
      <c r="CL179" s="85"/>
      <c r="CM179" s="86"/>
      <c r="CN179" s="87"/>
      <c r="CO179" s="87"/>
      <c r="CP179" s="88"/>
      <c r="CQ179" s="88"/>
      <c r="CR179" s="89"/>
      <c r="CS179" s="77">
        <f t="shared" ref="CS179:CS184" si="1096">CR179+CQ179+CP179+CO179+CN179+CM179+CL179+CK179+CJ179+CI179+CH179+CG179+CF179</f>
        <v>0</v>
      </c>
      <c r="CT179" s="90"/>
      <c r="CU179" s="168"/>
      <c r="CV179" s="92"/>
      <c r="CW179" s="93"/>
      <c r="CX179" s="94"/>
      <c r="CY179" s="95"/>
      <c r="CZ179" s="96"/>
      <c r="DA179" s="97"/>
      <c r="DB179" s="98"/>
      <c r="DC179" s="99"/>
      <c r="DD179" s="79">
        <f t="shared" ref="DD179:DD183" si="1097">SUM(CS179:DC179)</f>
        <v>0</v>
      </c>
      <c r="DE179" s="80"/>
      <c r="DF179" s="78"/>
      <c r="DG179" s="102"/>
      <c r="DH179" s="82"/>
      <c r="DI179" s="83"/>
      <c r="DJ179" s="83"/>
      <c r="DK179" s="84"/>
      <c r="DL179" s="84"/>
      <c r="DM179" s="84"/>
      <c r="DN179" s="85"/>
      <c r="DO179" s="86"/>
      <c r="DP179" s="87"/>
      <c r="DQ179" s="87"/>
      <c r="DR179" s="88"/>
      <c r="DS179" s="88"/>
      <c r="DT179" s="89"/>
      <c r="DU179" s="77">
        <f t="shared" ref="DU179:DU184" si="1098">DT179+DS179+DR179+DQ179+DP179+DO179+DN179+DM179+DL179+DK179+DJ179+DI179+DH179</f>
        <v>0</v>
      </c>
      <c r="DV179" s="90"/>
      <c r="DW179" s="168"/>
      <c r="DX179" s="92"/>
      <c r="DY179" s="93"/>
      <c r="DZ179" s="94"/>
      <c r="EA179" s="95"/>
      <c r="EB179" s="96"/>
      <c r="EC179" s="97"/>
      <c r="ED179" s="98"/>
      <c r="EE179" s="99"/>
      <c r="EF179" s="79">
        <f t="shared" ref="EF179:EF183" si="1099">SUM(DU179:EE179)</f>
        <v>0</v>
      </c>
      <c r="EG179" s="80"/>
      <c r="EH179" s="78"/>
      <c r="EI179" s="102"/>
      <c r="EJ179" s="162" t="s">
        <v>163</v>
      </c>
      <c r="EK179" s="838" t="s">
        <v>190</v>
      </c>
      <c r="EL179" s="838" t="s">
        <v>203</v>
      </c>
      <c r="EM179" s="838" t="s">
        <v>204</v>
      </c>
      <c r="EN179" s="839" t="s">
        <v>116</v>
      </c>
      <c r="EO179" s="838" t="s">
        <v>190</v>
      </c>
      <c r="EP179" s="838" t="s">
        <v>203</v>
      </c>
      <c r="EQ179" s="838" t="s">
        <v>204</v>
      </c>
      <c r="ER179" s="839" t="s">
        <v>116</v>
      </c>
      <c r="ES179" s="838" t="s">
        <v>190</v>
      </c>
      <c r="ET179" s="838" t="s">
        <v>203</v>
      </c>
      <c r="EU179" s="838" t="s">
        <v>204</v>
      </c>
      <c r="EV179" s="839" t="s">
        <v>116</v>
      </c>
      <c r="EW179" s="838" t="s">
        <v>190</v>
      </c>
      <c r="EX179" s="838" t="s">
        <v>203</v>
      </c>
      <c r="EY179" s="838" t="s">
        <v>204</v>
      </c>
      <c r="EZ179" s="839" t="s">
        <v>116</v>
      </c>
      <c r="FA179" s="838" t="s">
        <v>190</v>
      </c>
      <c r="FB179" s="838" t="s">
        <v>203</v>
      </c>
      <c r="FC179" s="838" t="s">
        <v>204</v>
      </c>
      <c r="FD179" s="839" t="s">
        <v>116</v>
      </c>
      <c r="FE179" s="838" t="s">
        <v>190</v>
      </c>
      <c r="FF179" s="838" t="s">
        <v>203</v>
      </c>
      <c r="FG179" s="838" t="s">
        <v>204</v>
      </c>
      <c r="FH179" s="839" t="s">
        <v>116</v>
      </c>
      <c r="FI179" s="836" t="s">
        <v>23</v>
      </c>
      <c r="FJ179" s="166">
        <f>EK184</f>
        <v>0</v>
      </c>
      <c r="FK179" s="166">
        <f>EL184</f>
        <v>0</v>
      </c>
      <c r="FL179" s="166">
        <f t="shared" ref="FL179" si="1100">EM184</f>
        <v>0</v>
      </c>
      <c r="FM179" s="166">
        <f t="shared" ref="FM179" si="1101">EN184</f>
        <v>0</v>
      </c>
    </row>
    <row r="180" spans="1:174" ht="48" customHeight="1" thickBot="1">
      <c r="A180" s="6205"/>
      <c r="B180" s="6206"/>
      <c r="C180" s="6206"/>
      <c r="D180" s="6206"/>
      <c r="E180" s="6206"/>
      <c r="F180" s="6206"/>
      <c r="G180" s="6207"/>
      <c r="H180" s="6208"/>
      <c r="I180" s="6209"/>
      <c r="J180" s="6209"/>
      <c r="K180" s="6209"/>
      <c r="L180" s="5675">
        <f>الاعدادات!$D$7</f>
        <v>2023</v>
      </c>
      <c r="M180" s="148"/>
      <c r="N180" s="148"/>
      <c r="O180" s="148"/>
      <c r="P180" s="148"/>
      <c r="Q180" s="148"/>
      <c r="R180" s="148"/>
      <c r="S180" s="148"/>
      <c r="T180" s="148"/>
      <c r="U180" s="148"/>
      <c r="V180" s="148"/>
      <c r="W180" s="148"/>
      <c r="X180" s="148"/>
      <c r="Y180" s="148"/>
      <c r="Z180" s="2166"/>
      <c r="AA180" s="148"/>
      <c r="AB180" s="148"/>
      <c r="AC180" s="148"/>
      <c r="AD180" s="148"/>
      <c r="AE180" s="148"/>
      <c r="AF180" s="2163"/>
      <c r="AG180" s="148"/>
      <c r="AH180" s="151"/>
      <c r="AI180" s="148"/>
      <c r="AJ180" s="148"/>
      <c r="AK180" s="148"/>
      <c r="AL180" s="148"/>
      <c r="AM180" s="2163"/>
      <c r="AN180" s="151"/>
      <c r="AO180" s="151"/>
      <c r="AP180" s="151"/>
      <c r="AQ180" s="151"/>
      <c r="AR180" s="151"/>
      <c r="AS180" s="2164"/>
      <c r="AT180" s="148"/>
      <c r="AU180" s="148"/>
      <c r="AV180" s="148"/>
      <c r="AW180" s="148"/>
      <c r="AX180" s="148"/>
      <c r="AY180" s="2164"/>
      <c r="AZ180" s="148"/>
      <c r="BA180" s="148"/>
      <c r="BB180" s="2165"/>
      <c r="BC180" s="5683">
        <f>الاعدادات!$D$7</f>
        <v>2023</v>
      </c>
      <c r="BD180" s="82"/>
      <c r="BE180" s="83"/>
      <c r="BF180" s="83"/>
      <c r="BG180" s="84"/>
      <c r="BH180" s="84"/>
      <c r="BI180" s="84"/>
      <c r="BJ180" s="85"/>
      <c r="BK180" s="86"/>
      <c r="BL180" s="87"/>
      <c r="BM180" s="87"/>
      <c r="BN180" s="88"/>
      <c r="BO180" s="88"/>
      <c r="BP180" s="89"/>
      <c r="BQ180" s="77">
        <f t="shared" si="1094"/>
        <v>0</v>
      </c>
      <c r="BR180" s="90"/>
      <c r="BS180" s="91"/>
      <c r="BT180" s="92"/>
      <c r="BU180" s="93"/>
      <c r="BV180" s="94"/>
      <c r="BW180" s="95"/>
      <c r="BX180" s="96"/>
      <c r="BY180" s="97"/>
      <c r="BZ180" s="98"/>
      <c r="CA180" s="99"/>
      <c r="CB180" s="79">
        <f t="shared" si="1095"/>
        <v>0</v>
      </c>
      <c r="CC180" s="104"/>
      <c r="CD180" s="92"/>
      <c r="CE180" s="102"/>
      <c r="CF180" s="82"/>
      <c r="CG180" s="83"/>
      <c r="CH180" s="83"/>
      <c r="CI180" s="84"/>
      <c r="CJ180" s="84"/>
      <c r="CK180" s="84"/>
      <c r="CL180" s="85"/>
      <c r="CM180" s="86"/>
      <c r="CN180" s="87"/>
      <c r="CO180" s="87"/>
      <c r="CP180" s="88"/>
      <c r="CQ180" s="88"/>
      <c r="CR180" s="89"/>
      <c r="CS180" s="77">
        <f t="shared" si="1096"/>
        <v>0</v>
      </c>
      <c r="CT180" s="90"/>
      <c r="CU180" s="168"/>
      <c r="CV180" s="92"/>
      <c r="CW180" s="93"/>
      <c r="CX180" s="94"/>
      <c r="CY180" s="95"/>
      <c r="CZ180" s="96"/>
      <c r="DA180" s="97"/>
      <c r="DB180" s="98"/>
      <c r="DC180" s="99"/>
      <c r="DD180" s="79">
        <f t="shared" si="1097"/>
        <v>0</v>
      </c>
      <c r="DE180" s="104"/>
      <c r="DF180" s="92"/>
      <c r="DG180" s="102"/>
      <c r="DH180" s="82"/>
      <c r="DI180" s="83"/>
      <c r="DJ180" s="83"/>
      <c r="DK180" s="84"/>
      <c r="DL180" s="84"/>
      <c r="DM180" s="84"/>
      <c r="DN180" s="85"/>
      <c r="DO180" s="86"/>
      <c r="DP180" s="87"/>
      <c r="DQ180" s="87"/>
      <c r="DR180" s="88"/>
      <c r="DS180" s="88"/>
      <c r="DT180" s="89"/>
      <c r="DU180" s="77">
        <f t="shared" si="1098"/>
        <v>0</v>
      </c>
      <c r="DV180" s="90"/>
      <c r="DW180" s="168"/>
      <c r="DX180" s="92"/>
      <c r="DY180" s="93"/>
      <c r="DZ180" s="94"/>
      <c r="EA180" s="95"/>
      <c r="EB180" s="96"/>
      <c r="EC180" s="97"/>
      <c r="ED180" s="98"/>
      <c r="EE180" s="99"/>
      <c r="EF180" s="79">
        <f t="shared" si="1099"/>
        <v>0</v>
      </c>
      <c r="EG180" s="104"/>
      <c r="EH180" s="92"/>
      <c r="EI180" s="102"/>
      <c r="EJ180" s="5675" t="str">
        <f>الاعدادات!$D$6</f>
        <v>2022 وما قبلها</v>
      </c>
      <c r="EK180" s="163">
        <f t="shared" ref="EK180:EK184" si="1102">BQ172</f>
        <v>0</v>
      </c>
      <c r="EL180" s="164">
        <f t="shared" ref="EL180:EL184" si="1103">BR172</f>
        <v>0</v>
      </c>
      <c r="EM180" s="164">
        <f>BS172+BT172+BU172+BV172+BW172</f>
        <v>0</v>
      </c>
      <c r="EN180" s="165">
        <f>BX172+BY172+BZ172+CA172</f>
        <v>0</v>
      </c>
      <c r="EO180" s="166">
        <f t="shared" ref="EO180:EO184" si="1104">CS172</f>
        <v>0</v>
      </c>
      <c r="EP180" s="164">
        <f t="shared" ref="EP180:EP184" si="1105">CT172</f>
        <v>0</v>
      </c>
      <c r="EQ180" s="164">
        <f>CU172+CV172+CW172+CX172+CY172</f>
        <v>0</v>
      </c>
      <c r="ER180" s="165">
        <f>CZ172+DA172+DB172+DC172</f>
        <v>0</v>
      </c>
      <c r="ES180" s="166">
        <f t="shared" ref="ES180:ES184" si="1106">BQ179</f>
        <v>0</v>
      </c>
      <c r="ET180" s="164">
        <f t="shared" ref="ET180:ET184" si="1107">BR179</f>
        <v>0</v>
      </c>
      <c r="EU180" s="164">
        <f>BS179+BT179+BU179+BV179+BW179</f>
        <v>0</v>
      </c>
      <c r="EV180" s="165">
        <f>BX179+BY179+BZ179+CA179</f>
        <v>0</v>
      </c>
      <c r="EW180" s="166">
        <f t="shared" ref="EW180:EW184" si="1108">CS179</f>
        <v>0</v>
      </c>
      <c r="EX180" s="164">
        <f t="shared" ref="EX180:EX184" si="1109">CT179</f>
        <v>0</v>
      </c>
      <c r="EY180" s="164">
        <f>CU179+CV179+CW179+CX179+CY179</f>
        <v>0</v>
      </c>
      <c r="EZ180" s="167">
        <f>CZ179+DA179+DB179+DC179</f>
        <v>0</v>
      </c>
      <c r="FA180" s="166">
        <f t="shared" ref="FA180:FA184" si="1110">DU172</f>
        <v>0</v>
      </c>
      <c r="FB180" s="164">
        <f t="shared" ref="FB180:FB184" si="1111">DV172</f>
        <v>0</v>
      </c>
      <c r="FC180" s="164">
        <f>DW172+DX172+DY172+DZ172+EA172</f>
        <v>0</v>
      </c>
      <c r="FD180" s="167">
        <f>EB172+EC172+ED172+EE172</f>
        <v>0</v>
      </c>
      <c r="FE180" s="166">
        <f t="shared" ref="FE180:FE184" si="1112">DU179</f>
        <v>0</v>
      </c>
      <c r="FF180" s="164">
        <f t="shared" ref="FF180:FF184" si="1113">DV179</f>
        <v>0</v>
      </c>
      <c r="FG180" s="164">
        <f>DW179+DX179+DY179+DZ179+EA179</f>
        <v>0</v>
      </c>
      <c r="FH180" s="167">
        <f>EB179+EC179+ED179+EE179</f>
        <v>0</v>
      </c>
      <c r="FI180" s="837" t="s">
        <v>33</v>
      </c>
      <c r="FJ180" s="169">
        <f>EO184</f>
        <v>0</v>
      </c>
      <c r="FK180" s="169">
        <f t="shared" ref="FK180" si="1114">EP184</f>
        <v>0</v>
      </c>
      <c r="FL180" s="169">
        <f t="shared" ref="FL180" si="1115">EQ184</f>
        <v>0</v>
      </c>
      <c r="FM180" s="169">
        <f t="shared" ref="FM180" si="1116">ER184</f>
        <v>0</v>
      </c>
    </row>
    <row r="181" spans="1:174" ht="48" customHeight="1" thickBot="1">
      <c r="A181" s="143"/>
      <c r="B181" s="157"/>
      <c r="C181" s="157"/>
      <c r="D181" s="157"/>
      <c r="E181" s="158"/>
      <c r="F181" s="158"/>
      <c r="G181" s="159"/>
      <c r="H181" s="144"/>
      <c r="I181" s="144"/>
      <c r="J181" s="145"/>
      <c r="K181" s="146"/>
      <c r="L181" s="5675">
        <f>الاعدادات!$D$8</f>
        <v>2024</v>
      </c>
      <c r="M181" s="148"/>
      <c r="N181" s="148"/>
      <c r="O181" s="148"/>
      <c r="P181" s="148"/>
      <c r="Q181" s="148"/>
      <c r="R181" s="148"/>
      <c r="S181" s="148"/>
      <c r="T181" s="148"/>
      <c r="U181" s="148"/>
      <c r="V181" s="148"/>
      <c r="W181" s="148"/>
      <c r="X181" s="148"/>
      <c r="Y181" s="148"/>
      <c r="Z181" s="2166"/>
      <c r="AA181" s="148"/>
      <c r="AB181" s="148"/>
      <c r="AC181" s="148"/>
      <c r="AD181" s="148"/>
      <c r="AE181" s="148"/>
      <c r="AF181" s="2163"/>
      <c r="AG181" s="148"/>
      <c r="AH181" s="151"/>
      <c r="AI181" s="148"/>
      <c r="AJ181" s="148"/>
      <c r="AK181" s="148"/>
      <c r="AL181" s="148"/>
      <c r="AM181" s="2163"/>
      <c r="AN181" s="151"/>
      <c r="AO181" s="151"/>
      <c r="AP181" s="151"/>
      <c r="AQ181" s="151"/>
      <c r="AR181" s="151"/>
      <c r="AS181" s="2164"/>
      <c r="AT181" s="148"/>
      <c r="AU181" s="148"/>
      <c r="AV181" s="148"/>
      <c r="AW181" s="148"/>
      <c r="AX181" s="148"/>
      <c r="AY181" s="2164"/>
      <c r="AZ181" s="148"/>
      <c r="BA181" s="148"/>
      <c r="BB181" s="2165"/>
      <c r="BC181" s="5683">
        <f>الاعدادات!$D$8</f>
        <v>2024</v>
      </c>
      <c r="BD181" s="82"/>
      <c r="BE181" s="83"/>
      <c r="BF181" s="83"/>
      <c r="BG181" s="84"/>
      <c r="BH181" s="84"/>
      <c r="BI181" s="84"/>
      <c r="BJ181" s="85"/>
      <c r="BK181" s="86"/>
      <c r="BL181" s="87"/>
      <c r="BM181" s="87"/>
      <c r="BN181" s="88"/>
      <c r="BO181" s="88"/>
      <c r="BP181" s="89"/>
      <c r="BQ181" s="77">
        <f t="shared" si="1094"/>
        <v>0</v>
      </c>
      <c r="BR181" s="90"/>
      <c r="BS181" s="91"/>
      <c r="BT181" s="92"/>
      <c r="BU181" s="93"/>
      <c r="BV181" s="94"/>
      <c r="BW181" s="95"/>
      <c r="BX181" s="96"/>
      <c r="BY181" s="97"/>
      <c r="BZ181" s="98"/>
      <c r="CA181" s="99"/>
      <c r="CB181" s="79">
        <f t="shared" si="1095"/>
        <v>0</v>
      </c>
      <c r="CC181" s="104"/>
      <c r="CD181" s="92"/>
      <c r="CE181" s="102"/>
      <c r="CF181" s="82"/>
      <c r="CG181" s="83"/>
      <c r="CH181" s="83"/>
      <c r="CI181" s="84"/>
      <c r="CJ181" s="84"/>
      <c r="CK181" s="84"/>
      <c r="CL181" s="85"/>
      <c r="CM181" s="86"/>
      <c r="CN181" s="87"/>
      <c r="CO181" s="87"/>
      <c r="CP181" s="88"/>
      <c r="CQ181" s="88"/>
      <c r="CR181" s="89"/>
      <c r="CS181" s="77">
        <f t="shared" si="1096"/>
        <v>0</v>
      </c>
      <c r="CT181" s="90"/>
      <c r="CU181" s="168"/>
      <c r="CV181" s="92"/>
      <c r="CW181" s="93"/>
      <c r="CX181" s="94"/>
      <c r="CY181" s="95"/>
      <c r="CZ181" s="96"/>
      <c r="DA181" s="97"/>
      <c r="DB181" s="98"/>
      <c r="DC181" s="99"/>
      <c r="DD181" s="79">
        <f t="shared" si="1097"/>
        <v>0</v>
      </c>
      <c r="DE181" s="104"/>
      <c r="DF181" s="92"/>
      <c r="DG181" s="102"/>
      <c r="DH181" s="82"/>
      <c r="DI181" s="83"/>
      <c r="DJ181" s="83"/>
      <c r="DK181" s="84"/>
      <c r="DL181" s="84"/>
      <c r="DM181" s="84"/>
      <c r="DN181" s="85"/>
      <c r="DO181" s="86"/>
      <c r="DP181" s="87"/>
      <c r="DQ181" s="87"/>
      <c r="DR181" s="88"/>
      <c r="DS181" s="88"/>
      <c r="DT181" s="89"/>
      <c r="DU181" s="77">
        <f t="shared" si="1098"/>
        <v>0</v>
      </c>
      <c r="DV181" s="90"/>
      <c r="DW181" s="168"/>
      <c r="DX181" s="92"/>
      <c r="DY181" s="93"/>
      <c r="DZ181" s="94"/>
      <c r="EA181" s="95"/>
      <c r="EB181" s="96"/>
      <c r="EC181" s="97"/>
      <c r="ED181" s="98"/>
      <c r="EE181" s="99"/>
      <c r="EF181" s="79">
        <f t="shared" si="1099"/>
        <v>0</v>
      </c>
      <c r="EG181" s="104"/>
      <c r="EH181" s="92"/>
      <c r="EI181" s="102"/>
      <c r="EJ181" s="5675">
        <f>الاعدادات!$D$7</f>
        <v>2023</v>
      </c>
      <c r="EK181" s="163">
        <f t="shared" si="1102"/>
        <v>0</v>
      </c>
      <c r="EL181" s="164">
        <f t="shared" si="1103"/>
        <v>0</v>
      </c>
      <c r="EM181" s="164">
        <f>BS173+BT173+BU173+BV173+BW173</f>
        <v>0</v>
      </c>
      <c r="EN181" s="165">
        <f>BX173+BY173+BZ173+CA173</f>
        <v>0</v>
      </c>
      <c r="EO181" s="166">
        <f t="shared" si="1104"/>
        <v>0</v>
      </c>
      <c r="EP181" s="164">
        <f t="shared" si="1105"/>
        <v>0</v>
      </c>
      <c r="EQ181" s="164">
        <f>CU173+CV173+CW173+CX173+CY173</f>
        <v>0</v>
      </c>
      <c r="ER181" s="165">
        <f>CZ173+DA173+DB173+DC173</f>
        <v>0</v>
      </c>
      <c r="ES181" s="166">
        <f t="shared" si="1106"/>
        <v>0</v>
      </c>
      <c r="ET181" s="164">
        <f t="shared" si="1107"/>
        <v>0</v>
      </c>
      <c r="EU181" s="164">
        <f>BS180+BT180+BU180+BV180+BW180</f>
        <v>0</v>
      </c>
      <c r="EV181" s="165">
        <f>BX180+BY180+BZ180+CA180</f>
        <v>0</v>
      </c>
      <c r="EW181" s="166">
        <f t="shared" si="1108"/>
        <v>0</v>
      </c>
      <c r="EX181" s="164">
        <f t="shared" si="1109"/>
        <v>0</v>
      </c>
      <c r="EY181" s="164">
        <f>CU180+CV180+CW180+CX180+CY180</f>
        <v>0</v>
      </c>
      <c r="EZ181" s="167">
        <f>CZ180+DA180+DB180+DC180</f>
        <v>0</v>
      </c>
      <c r="FA181" s="166">
        <f t="shared" si="1110"/>
        <v>0</v>
      </c>
      <c r="FB181" s="164">
        <f t="shared" si="1111"/>
        <v>0</v>
      </c>
      <c r="FC181" s="164">
        <f>DW173+DX173+DY173+DZ173+EA173</f>
        <v>0</v>
      </c>
      <c r="FD181" s="167">
        <f>EB173+EC173+ED173+EE173</f>
        <v>0</v>
      </c>
      <c r="FE181" s="166">
        <f t="shared" si="1112"/>
        <v>0</v>
      </c>
      <c r="FF181" s="164">
        <f t="shared" si="1113"/>
        <v>0</v>
      </c>
      <c r="FG181" s="164">
        <f>DW180+DX180+DY180+DZ180+EA180</f>
        <v>0</v>
      </c>
      <c r="FH181" s="167">
        <f>EB180+EC180+ED180+EE180</f>
        <v>0</v>
      </c>
      <c r="FI181" s="837" t="s">
        <v>184</v>
      </c>
      <c r="FJ181" s="169">
        <f>ES184</f>
        <v>0</v>
      </c>
      <c r="FK181" s="169">
        <f t="shared" ref="FK181" si="1117">ET184</f>
        <v>0</v>
      </c>
      <c r="FL181" s="169">
        <f t="shared" ref="FL181" si="1118">EU184</f>
        <v>0</v>
      </c>
      <c r="FM181" s="169">
        <f t="shared" ref="FM181" si="1119">EV184</f>
        <v>0</v>
      </c>
    </row>
    <row r="182" spans="1:174" ht="48" customHeight="1" thickBot="1">
      <c r="A182" s="143"/>
      <c r="B182" s="157"/>
      <c r="C182" s="157"/>
      <c r="D182" s="157"/>
      <c r="E182" s="158"/>
      <c r="F182" s="158"/>
      <c r="G182" s="159"/>
      <c r="H182" s="144"/>
      <c r="I182" s="144"/>
      <c r="J182" s="145"/>
      <c r="K182" s="146"/>
      <c r="L182" s="5675">
        <f>الاعدادات!$D$9</f>
        <v>2025</v>
      </c>
      <c r="M182" s="172"/>
      <c r="N182" s="172"/>
      <c r="O182" s="172"/>
      <c r="P182" s="172"/>
      <c r="Q182" s="172"/>
      <c r="R182" s="172"/>
      <c r="S182" s="172"/>
      <c r="T182" s="172"/>
      <c r="U182" s="172"/>
      <c r="V182" s="172"/>
      <c r="W182" s="172"/>
      <c r="X182" s="172"/>
      <c r="Y182" s="172"/>
      <c r="Z182" s="174"/>
      <c r="AA182" s="172"/>
      <c r="AB182" s="172"/>
      <c r="AC182" s="172"/>
      <c r="AD182" s="172"/>
      <c r="AE182" s="172"/>
      <c r="AF182" s="172"/>
      <c r="AG182" s="172"/>
      <c r="AH182" s="172"/>
      <c r="AI182" s="172"/>
      <c r="AJ182" s="172"/>
      <c r="AK182" s="172"/>
      <c r="AL182" s="172"/>
      <c r="AM182" s="172"/>
      <c r="AN182" s="172"/>
      <c r="AO182" s="172"/>
      <c r="AP182" s="172"/>
      <c r="AQ182" s="172"/>
      <c r="AR182" s="172"/>
      <c r="AS182" s="175"/>
      <c r="AT182" s="172"/>
      <c r="AU182" s="172"/>
      <c r="AV182" s="172"/>
      <c r="AW182" s="172"/>
      <c r="AX182" s="172"/>
      <c r="AY182" s="175"/>
      <c r="AZ182" s="172"/>
      <c r="BA182" s="172"/>
      <c r="BB182" s="2165"/>
      <c r="BC182" s="5683">
        <f>الاعدادات!$D$9</f>
        <v>2025</v>
      </c>
      <c r="BD182" s="82"/>
      <c r="BE182" s="83"/>
      <c r="BF182" s="83"/>
      <c r="BG182" s="84"/>
      <c r="BH182" s="84"/>
      <c r="BI182" s="84"/>
      <c r="BJ182" s="85"/>
      <c r="BK182" s="86"/>
      <c r="BL182" s="87"/>
      <c r="BM182" s="87"/>
      <c r="BN182" s="88"/>
      <c r="BO182" s="88"/>
      <c r="BP182" s="89"/>
      <c r="BQ182" s="77">
        <f t="shared" si="1094"/>
        <v>0</v>
      </c>
      <c r="BR182" s="90"/>
      <c r="BS182" s="91"/>
      <c r="BT182" s="92"/>
      <c r="BU182" s="93"/>
      <c r="BV182" s="94"/>
      <c r="BW182" s="95"/>
      <c r="BX182" s="96"/>
      <c r="BY182" s="97"/>
      <c r="BZ182" s="98"/>
      <c r="CA182" s="99"/>
      <c r="CB182" s="79">
        <f t="shared" si="1095"/>
        <v>0</v>
      </c>
      <c r="CC182" s="104"/>
      <c r="CD182" s="92"/>
      <c r="CE182" s="102"/>
      <c r="CF182" s="82"/>
      <c r="CG182" s="83"/>
      <c r="CH182" s="83"/>
      <c r="CI182" s="84"/>
      <c r="CJ182" s="84"/>
      <c r="CK182" s="84"/>
      <c r="CL182" s="85"/>
      <c r="CM182" s="86"/>
      <c r="CN182" s="87"/>
      <c r="CO182" s="87"/>
      <c r="CP182" s="88"/>
      <c r="CQ182" s="88"/>
      <c r="CR182" s="89"/>
      <c r="CS182" s="77">
        <f t="shared" si="1096"/>
        <v>0</v>
      </c>
      <c r="CT182" s="90"/>
      <c r="CU182" s="168"/>
      <c r="CV182" s="92"/>
      <c r="CW182" s="93"/>
      <c r="CX182" s="94"/>
      <c r="CY182" s="95"/>
      <c r="CZ182" s="96"/>
      <c r="DA182" s="97"/>
      <c r="DB182" s="98"/>
      <c r="DC182" s="99"/>
      <c r="DD182" s="79">
        <f t="shared" si="1097"/>
        <v>0</v>
      </c>
      <c r="DE182" s="104"/>
      <c r="DF182" s="92"/>
      <c r="DG182" s="102"/>
      <c r="DH182" s="82"/>
      <c r="DI182" s="83"/>
      <c r="DJ182" s="83"/>
      <c r="DK182" s="84"/>
      <c r="DL182" s="84"/>
      <c r="DM182" s="84"/>
      <c r="DN182" s="85"/>
      <c r="DO182" s="86"/>
      <c r="DP182" s="87"/>
      <c r="DQ182" s="87"/>
      <c r="DR182" s="88"/>
      <c r="DS182" s="88"/>
      <c r="DT182" s="89"/>
      <c r="DU182" s="77">
        <f t="shared" si="1098"/>
        <v>0</v>
      </c>
      <c r="DV182" s="90"/>
      <c r="DW182" s="168"/>
      <c r="DX182" s="92"/>
      <c r="DY182" s="93"/>
      <c r="DZ182" s="94"/>
      <c r="EA182" s="95"/>
      <c r="EB182" s="96"/>
      <c r="EC182" s="97"/>
      <c r="ED182" s="98"/>
      <c r="EE182" s="99"/>
      <c r="EF182" s="79">
        <f t="shared" si="1099"/>
        <v>0</v>
      </c>
      <c r="EG182" s="104"/>
      <c r="EH182" s="92"/>
      <c r="EI182" s="102"/>
      <c r="EJ182" s="5675">
        <f>الاعدادات!$D$8</f>
        <v>2024</v>
      </c>
      <c r="EK182" s="163">
        <f t="shared" si="1102"/>
        <v>0</v>
      </c>
      <c r="EL182" s="164">
        <f t="shared" si="1103"/>
        <v>0</v>
      </c>
      <c r="EM182" s="164">
        <f>BS174+BT174+BU174+BV174+BW174</f>
        <v>0</v>
      </c>
      <c r="EN182" s="165">
        <f>BX174+BY174+BZ174+CA174</f>
        <v>0</v>
      </c>
      <c r="EO182" s="166">
        <f t="shared" si="1104"/>
        <v>0</v>
      </c>
      <c r="EP182" s="164">
        <f t="shared" si="1105"/>
        <v>0</v>
      </c>
      <c r="EQ182" s="164">
        <f>CU174+CV174+CW174+CX174+CY174</f>
        <v>0</v>
      </c>
      <c r="ER182" s="165">
        <f>CZ174+DA174+DB174+DC174</f>
        <v>0</v>
      </c>
      <c r="ES182" s="166">
        <f t="shared" si="1106"/>
        <v>0</v>
      </c>
      <c r="ET182" s="164">
        <f t="shared" si="1107"/>
        <v>0</v>
      </c>
      <c r="EU182" s="164">
        <f>BS181+BT181+BU181+BV181+BW181</f>
        <v>0</v>
      </c>
      <c r="EV182" s="165">
        <f>BX181+BY181+BZ181+CA181</f>
        <v>0</v>
      </c>
      <c r="EW182" s="166">
        <f t="shared" si="1108"/>
        <v>0</v>
      </c>
      <c r="EX182" s="164">
        <f t="shared" si="1109"/>
        <v>0</v>
      </c>
      <c r="EY182" s="164">
        <f>CU181+CV181+CW181+CX181+CY181</f>
        <v>0</v>
      </c>
      <c r="EZ182" s="167">
        <f>CZ181+DA181+DB181+DC181</f>
        <v>0</v>
      </c>
      <c r="FA182" s="166">
        <f t="shared" si="1110"/>
        <v>0</v>
      </c>
      <c r="FB182" s="164">
        <f t="shared" si="1111"/>
        <v>0</v>
      </c>
      <c r="FC182" s="164">
        <f>DW174+DX174+DY174+DZ174+EA174</f>
        <v>0</v>
      </c>
      <c r="FD182" s="167">
        <f>EB174+EC174+ED174+EE174</f>
        <v>0</v>
      </c>
      <c r="FE182" s="166">
        <f t="shared" si="1112"/>
        <v>0</v>
      </c>
      <c r="FF182" s="164">
        <f t="shared" si="1113"/>
        <v>0</v>
      </c>
      <c r="FG182" s="164">
        <f>DW181+DX181+DY181+DZ181+EA181</f>
        <v>0</v>
      </c>
      <c r="FH182" s="167">
        <f>EB181+EC181+ED181+EE181</f>
        <v>0</v>
      </c>
      <c r="FI182" s="837" t="s">
        <v>185</v>
      </c>
      <c r="FJ182" s="169">
        <f>EW184</f>
        <v>0</v>
      </c>
      <c r="FK182" s="169">
        <f t="shared" ref="FK182" si="1120">EX184</f>
        <v>0</v>
      </c>
      <c r="FL182" s="169">
        <f t="shared" ref="FL182" si="1121">EY184</f>
        <v>0</v>
      </c>
      <c r="FM182" s="169">
        <f t="shared" ref="FM182" si="1122">EZ184</f>
        <v>0</v>
      </c>
    </row>
    <row r="183" spans="1:174" ht="48" customHeight="1" thickBot="1">
      <c r="A183" s="143"/>
      <c r="B183" s="157"/>
      <c r="C183" s="157"/>
      <c r="D183" s="157"/>
      <c r="E183" s="158"/>
      <c r="F183" s="158"/>
      <c r="G183" s="159"/>
      <c r="H183" s="144"/>
      <c r="I183" s="144"/>
      <c r="J183" s="145"/>
      <c r="K183" s="146"/>
      <c r="L183" s="5675">
        <f>الاعدادات!$D$10</f>
        <v>2026</v>
      </c>
      <c r="M183" s="172"/>
      <c r="N183" s="172"/>
      <c r="O183" s="172"/>
      <c r="P183" s="172"/>
      <c r="Q183" s="172"/>
      <c r="R183" s="172"/>
      <c r="S183" s="172"/>
      <c r="T183" s="172"/>
      <c r="U183" s="172"/>
      <c r="V183" s="172"/>
      <c r="W183" s="172"/>
      <c r="X183" s="172"/>
      <c r="Y183" s="172"/>
      <c r="Z183" s="174"/>
      <c r="AA183" s="172"/>
      <c r="AB183" s="172"/>
      <c r="AC183" s="172"/>
      <c r="AD183" s="172"/>
      <c r="AE183" s="172"/>
      <c r="AF183" s="172"/>
      <c r="AG183" s="172"/>
      <c r="AH183" s="172"/>
      <c r="AI183" s="172"/>
      <c r="AJ183" s="172"/>
      <c r="AK183" s="172"/>
      <c r="AL183" s="172"/>
      <c r="AM183" s="172"/>
      <c r="AN183" s="172"/>
      <c r="AO183" s="172"/>
      <c r="AP183" s="172"/>
      <c r="AQ183" s="172"/>
      <c r="AR183" s="172"/>
      <c r="AS183" s="175"/>
      <c r="AT183" s="172"/>
      <c r="AU183" s="172"/>
      <c r="AV183" s="172"/>
      <c r="AW183" s="172"/>
      <c r="AX183" s="172"/>
      <c r="AY183" s="175"/>
      <c r="AZ183" s="172"/>
      <c r="BA183" s="172"/>
      <c r="BB183" s="2165"/>
      <c r="BC183" s="5683">
        <f>الاعدادات!$D$10</f>
        <v>2026</v>
      </c>
      <c r="BD183" s="117"/>
      <c r="BE183" s="118"/>
      <c r="BF183" s="118"/>
      <c r="BG183" s="119"/>
      <c r="BH183" s="119"/>
      <c r="BI183" s="119"/>
      <c r="BJ183" s="120"/>
      <c r="BK183" s="121"/>
      <c r="BL183" s="122"/>
      <c r="BM183" s="122"/>
      <c r="BN183" s="123"/>
      <c r="BO183" s="123"/>
      <c r="BP183" s="124"/>
      <c r="BQ183" s="125">
        <f t="shared" si="1094"/>
        <v>0</v>
      </c>
      <c r="BR183" s="126"/>
      <c r="BS183" s="127"/>
      <c r="BT183" s="128"/>
      <c r="BU183" s="129"/>
      <c r="BV183" s="130"/>
      <c r="BW183" s="131"/>
      <c r="BX183" s="132"/>
      <c r="BY183" s="133"/>
      <c r="BZ183" s="134"/>
      <c r="CA183" s="135"/>
      <c r="CB183" s="136">
        <f t="shared" si="1095"/>
        <v>0</v>
      </c>
      <c r="CC183" s="137"/>
      <c r="CD183" s="128"/>
      <c r="CE183" s="141"/>
      <c r="CF183" s="117"/>
      <c r="CG183" s="118"/>
      <c r="CH183" s="118"/>
      <c r="CI183" s="119"/>
      <c r="CJ183" s="119"/>
      <c r="CK183" s="119"/>
      <c r="CL183" s="120"/>
      <c r="CM183" s="121"/>
      <c r="CN183" s="122"/>
      <c r="CO183" s="122"/>
      <c r="CP183" s="123"/>
      <c r="CQ183" s="123"/>
      <c r="CR183" s="124"/>
      <c r="CS183" s="125">
        <f t="shared" si="1096"/>
        <v>0</v>
      </c>
      <c r="CT183" s="126"/>
      <c r="CU183" s="176"/>
      <c r="CV183" s="128"/>
      <c r="CW183" s="129"/>
      <c r="CX183" s="130"/>
      <c r="CY183" s="131"/>
      <c r="CZ183" s="132"/>
      <c r="DA183" s="133"/>
      <c r="DB183" s="134"/>
      <c r="DC183" s="135"/>
      <c r="DD183" s="136">
        <f t="shared" si="1097"/>
        <v>0</v>
      </c>
      <c r="DE183" s="137"/>
      <c r="DF183" s="128"/>
      <c r="DG183" s="141"/>
      <c r="DH183" s="117"/>
      <c r="DI183" s="118"/>
      <c r="DJ183" s="118"/>
      <c r="DK183" s="119"/>
      <c r="DL183" s="119"/>
      <c r="DM183" s="119"/>
      <c r="DN183" s="120"/>
      <c r="DO183" s="121"/>
      <c r="DP183" s="122"/>
      <c r="DQ183" s="122"/>
      <c r="DR183" s="123"/>
      <c r="DS183" s="123"/>
      <c r="DT183" s="124"/>
      <c r="DU183" s="125">
        <f t="shared" si="1098"/>
        <v>0</v>
      </c>
      <c r="DV183" s="126"/>
      <c r="DW183" s="176"/>
      <c r="DX183" s="128"/>
      <c r="DY183" s="129"/>
      <c r="DZ183" s="130"/>
      <c r="EA183" s="131"/>
      <c r="EB183" s="132"/>
      <c r="EC183" s="133"/>
      <c r="ED183" s="134"/>
      <c r="EE183" s="135"/>
      <c r="EF183" s="136">
        <f t="shared" si="1099"/>
        <v>0</v>
      </c>
      <c r="EG183" s="137"/>
      <c r="EH183" s="128"/>
      <c r="EI183" s="141"/>
      <c r="EJ183" s="5675">
        <f>الاعدادات!$D$9</f>
        <v>2025</v>
      </c>
      <c r="EK183" s="163">
        <f t="shared" si="1102"/>
        <v>0</v>
      </c>
      <c r="EL183" s="164">
        <f t="shared" si="1103"/>
        <v>0</v>
      </c>
      <c r="EM183" s="164">
        <f>BS175+BT175+BU175+BV175+BW175</f>
        <v>0</v>
      </c>
      <c r="EN183" s="165">
        <f>BX175+BY175+BZ175+CA175</f>
        <v>0</v>
      </c>
      <c r="EO183" s="166">
        <f t="shared" si="1104"/>
        <v>0</v>
      </c>
      <c r="EP183" s="164">
        <f t="shared" si="1105"/>
        <v>0</v>
      </c>
      <c r="EQ183" s="164">
        <f>CU175+CV175+CW175+CX175+CY175</f>
        <v>0</v>
      </c>
      <c r="ER183" s="165">
        <f>CZ175+DA175+DB175+DC175</f>
        <v>0</v>
      </c>
      <c r="ES183" s="166">
        <f t="shared" si="1106"/>
        <v>0</v>
      </c>
      <c r="ET183" s="164">
        <f t="shared" si="1107"/>
        <v>0</v>
      </c>
      <c r="EU183" s="164">
        <f>BS182+BT182+BU182+BV182+BW182</f>
        <v>0</v>
      </c>
      <c r="EV183" s="165">
        <f>BX182+BY182+BZ182+CA182</f>
        <v>0</v>
      </c>
      <c r="EW183" s="166">
        <f t="shared" si="1108"/>
        <v>0</v>
      </c>
      <c r="EX183" s="164">
        <f t="shared" si="1109"/>
        <v>0</v>
      </c>
      <c r="EY183" s="164">
        <f>CU182+CV182+CW182+CX182+CY182</f>
        <v>0</v>
      </c>
      <c r="EZ183" s="167">
        <f>CZ182+DA182+DB182+DC182</f>
        <v>0</v>
      </c>
      <c r="FA183" s="166">
        <f t="shared" si="1110"/>
        <v>0</v>
      </c>
      <c r="FB183" s="164">
        <f t="shared" si="1111"/>
        <v>0</v>
      </c>
      <c r="FC183" s="164">
        <f>DW175+DX175+DY175+DZ175+EA175</f>
        <v>0</v>
      </c>
      <c r="FD183" s="167">
        <f>EB175+EC175+ED175+EE175</f>
        <v>0</v>
      </c>
      <c r="FE183" s="166">
        <f t="shared" si="1112"/>
        <v>0</v>
      </c>
      <c r="FF183" s="164">
        <f t="shared" si="1113"/>
        <v>0</v>
      </c>
      <c r="FG183" s="164">
        <f>DW182+DX182+DY182+DZ182+EA182</f>
        <v>0</v>
      </c>
      <c r="FH183" s="167">
        <f>EB182+EC182+ED182+EE182</f>
        <v>0</v>
      </c>
      <c r="FI183" s="837" t="s">
        <v>200</v>
      </c>
      <c r="FJ183" s="169">
        <f>FA184</f>
        <v>0</v>
      </c>
      <c r="FK183" s="169">
        <f t="shared" ref="FK183" si="1123">FB184</f>
        <v>0</v>
      </c>
      <c r="FL183" s="169">
        <f t="shared" ref="FL183" si="1124">FC184</f>
        <v>0</v>
      </c>
      <c r="FM183" s="169">
        <f>FD184</f>
        <v>0</v>
      </c>
    </row>
    <row r="184" spans="1:174" ht="48" customHeight="1" thickBot="1">
      <c r="A184" s="143"/>
      <c r="B184" s="172"/>
      <c r="C184" s="172"/>
      <c r="D184" s="172"/>
      <c r="E184" s="172"/>
      <c r="F184" s="172"/>
      <c r="G184" s="172"/>
      <c r="H184" s="172"/>
      <c r="I184" s="172"/>
      <c r="J184" s="145"/>
      <c r="K184" s="146"/>
      <c r="L184" s="173"/>
      <c r="M184" s="172"/>
      <c r="N184" s="172"/>
      <c r="O184" s="172"/>
      <c r="P184" s="172"/>
      <c r="Q184" s="172"/>
      <c r="R184" s="172"/>
      <c r="S184" s="172"/>
      <c r="T184" s="172"/>
      <c r="U184" s="172"/>
      <c r="V184" s="172"/>
      <c r="W184" s="172"/>
      <c r="X184" s="172"/>
      <c r="Y184" s="172"/>
      <c r="Z184" s="174"/>
      <c r="AA184" s="172"/>
      <c r="AB184" s="172"/>
      <c r="AC184" s="172"/>
      <c r="AD184" s="172"/>
      <c r="AE184" s="172"/>
      <c r="AF184" s="172"/>
      <c r="AG184" s="172"/>
      <c r="AH184" s="172"/>
      <c r="AI184" s="172"/>
      <c r="AJ184" s="172"/>
      <c r="AK184" s="172"/>
      <c r="AL184" s="172"/>
      <c r="AM184" s="172"/>
      <c r="AN184" s="172"/>
      <c r="AO184" s="172"/>
      <c r="AP184" s="172"/>
      <c r="AQ184" s="172"/>
      <c r="AR184" s="172"/>
      <c r="AS184" s="175"/>
      <c r="AT184" s="172"/>
      <c r="AU184" s="172"/>
      <c r="AV184" s="172"/>
      <c r="AW184" s="172"/>
      <c r="AX184" s="172"/>
      <c r="AY184" s="175"/>
      <c r="AZ184" s="172"/>
      <c r="BA184" s="172"/>
      <c r="BB184" s="2165"/>
      <c r="BC184" s="2009" t="s">
        <v>181</v>
      </c>
      <c r="BD184" s="5689">
        <f t="shared" ref="BD184:BP184" si="1125">SUM(BD179:BD183)</f>
        <v>0</v>
      </c>
      <c r="BE184" s="5690">
        <f t="shared" si="1125"/>
        <v>0</v>
      </c>
      <c r="BF184" s="5690">
        <f t="shared" si="1125"/>
        <v>0</v>
      </c>
      <c r="BG184" s="5690">
        <f t="shared" si="1125"/>
        <v>0</v>
      </c>
      <c r="BH184" s="5690">
        <f t="shared" si="1125"/>
        <v>0</v>
      </c>
      <c r="BI184" s="5690">
        <f t="shared" si="1125"/>
        <v>0</v>
      </c>
      <c r="BJ184" s="5690">
        <f t="shared" si="1125"/>
        <v>0</v>
      </c>
      <c r="BK184" s="5690">
        <f t="shared" si="1125"/>
        <v>0</v>
      </c>
      <c r="BL184" s="5690">
        <f t="shared" si="1125"/>
        <v>0</v>
      </c>
      <c r="BM184" s="5690">
        <f t="shared" si="1125"/>
        <v>0</v>
      </c>
      <c r="BN184" s="5690">
        <f t="shared" si="1125"/>
        <v>0</v>
      </c>
      <c r="BO184" s="5690">
        <f t="shared" si="1125"/>
        <v>0</v>
      </c>
      <c r="BP184" s="5690">
        <f t="shared" si="1125"/>
        <v>0</v>
      </c>
      <c r="BQ184" s="5691">
        <f t="shared" si="1094"/>
        <v>0</v>
      </c>
      <c r="BR184" s="5690">
        <f t="shared" ref="BR184:CR184" si="1126">SUM(BR179:BR183)</f>
        <v>0</v>
      </c>
      <c r="BS184" s="5690">
        <f t="shared" si="1126"/>
        <v>0</v>
      </c>
      <c r="BT184" s="5690">
        <f t="shared" si="1126"/>
        <v>0</v>
      </c>
      <c r="BU184" s="5690">
        <f t="shared" si="1126"/>
        <v>0</v>
      </c>
      <c r="BV184" s="5690">
        <f t="shared" si="1126"/>
        <v>0</v>
      </c>
      <c r="BW184" s="5690">
        <f t="shared" si="1126"/>
        <v>0</v>
      </c>
      <c r="BX184" s="5690">
        <f t="shared" si="1126"/>
        <v>0</v>
      </c>
      <c r="BY184" s="5690">
        <f t="shared" si="1126"/>
        <v>0</v>
      </c>
      <c r="BZ184" s="5692">
        <f t="shared" si="1126"/>
        <v>0</v>
      </c>
      <c r="CA184" s="5690">
        <f t="shared" si="1126"/>
        <v>0</v>
      </c>
      <c r="CB184" s="5690">
        <f t="shared" si="1126"/>
        <v>0</v>
      </c>
      <c r="CC184" s="5690">
        <f t="shared" si="1126"/>
        <v>0</v>
      </c>
      <c r="CD184" s="5690">
        <f t="shared" si="1126"/>
        <v>0</v>
      </c>
      <c r="CE184" s="5693">
        <f t="shared" si="1126"/>
        <v>0</v>
      </c>
      <c r="CF184" s="5689">
        <f t="shared" si="1126"/>
        <v>0</v>
      </c>
      <c r="CG184" s="5690">
        <f t="shared" si="1126"/>
        <v>0</v>
      </c>
      <c r="CH184" s="5690">
        <f t="shared" si="1126"/>
        <v>0</v>
      </c>
      <c r="CI184" s="5690">
        <f t="shared" si="1126"/>
        <v>0</v>
      </c>
      <c r="CJ184" s="5690">
        <f t="shared" si="1126"/>
        <v>0</v>
      </c>
      <c r="CK184" s="5690">
        <f t="shared" si="1126"/>
        <v>0</v>
      </c>
      <c r="CL184" s="5690">
        <f t="shared" si="1126"/>
        <v>0</v>
      </c>
      <c r="CM184" s="5690">
        <f t="shared" si="1126"/>
        <v>0</v>
      </c>
      <c r="CN184" s="5690">
        <f t="shared" si="1126"/>
        <v>0</v>
      </c>
      <c r="CO184" s="5690">
        <f t="shared" si="1126"/>
        <v>0</v>
      </c>
      <c r="CP184" s="5690">
        <f t="shared" si="1126"/>
        <v>0</v>
      </c>
      <c r="CQ184" s="5690">
        <f t="shared" si="1126"/>
        <v>0</v>
      </c>
      <c r="CR184" s="5690">
        <f t="shared" si="1126"/>
        <v>0</v>
      </c>
      <c r="CS184" s="5691">
        <f t="shared" si="1096"/>
        <v>0</v>
      </c>
      <c r="CT184" s="5690">
        <f t="shared" ref="CT184:DT184" si="1127">SUM(CT179:CT183)</f>
        <v>0</v>
      </c>
      <c r="CU184" s="5690">
        <f t="shared" si="1127"/>
        <v>0</v>
      </c>
      <c r="CV184" s="5690">
        <f t="shared" si="1127"/>
        <v>0</v>
      </c>
      <c r="CW184" s="5690">
        <f t="shared" si="1127"/>
        <v>0</v>
      </c>
      <c r="CX184" s="5690">
        <f t="shared" si="1127"/>
        <v>0</v>
      </c>
      <c r="CY184" s="5690">
        <f t="shared" si="1127"/>
        <v>0</v>
      </c>
      <c r="CZ184" s="5690">
        <f t="shared" si="1127"/>
        <v>0</v>
      </c>
      <c r="DA184" s="5690">
        <f t="shared" si="1127"/>
        <v>0</v>
      </c>
      <c r="DB184" s="5692">
        <f t="shared" si="1127"/>
        <v>0</v>
      </c>
      <c r="DC184" s="5690">
        <f t="shared" si="1127"/>
        <v>0</v>
      </c>
      <c r="DD184" s="5690">
        <f t="shared" si="1127"/>
        <v>0</v>
      </c>
      <c r="DE184" s="5690">
        <f t="shared" si="1127"/>
        <v>0</v>
      </c>
      <c r="DF184" s="5690">
        <f t="shared" si="1127"/>
        <v>0</v>
      </c>
      <c r="DG184" s="5693">
        <f t="shared" si="1127"/>
        <v>0</v>
      </c>
      <c r="DH184" s="5689">
        <f t="shared" si="1127"/>
        <v>0</v>
      </c>
      <c r="DI184" s="5690">
        <f t="shared" si="1127"/>
        <v>0</v>
      </c>
      <c r="DJ184" s="5690">
        <f t="shared" si="1127"/>
        <v>0</v>
      </c>
      <c r="DK184" s="5690">
        <f t="shared" si="1127"/>
        <v>0</v>
      </c>
      <c r="DL184" s="5690">
        <f t="shared" si="1127"/>
        <v>0</v>
      </c>
      <c r="DM184" s="5690">
        <f t="shared" si="1127"/>
        <v>0</v>
      </c>
      <c r="DN184" s="5690">
        <f t="shared" si="1127"/>
        <v>0</v>
      </c>
      <c r="DO184" s="5690">
        <f t="shared" si="1127"/>
        <v>0</v>
      </c>
      <c r="DP184" s="5690">
        <f t="shared" si="1127"/>
        <v>0</v>
      </c>
      <c r="DQ184" s="5690">
        <f t="shared" si="1127"/>
        <v>0</v>
      </c>
      <c r="DR184" s="5690">
        <f t="shared" si="1127"/>
        <v>0</v>
      </c>
      <c r="DS184" s="5690">
        <f t="shared" si="1127"/>
        <v>0</v>
      </c>
      <c r="DT184" s="5690">
        <f t="shared" si="1127"/>
        <v>0</v>
      </c>
      <c r="DU184" s="5691">
        <f t="shared" si="1098"/>
        <v>0</v>
      </c>
      <c r="DV184" s="5690">
        <f t="shared" ref="DV184:EI184" si="1128">SUM(DV179:DV183)</f>
        <v>0</v>
      </c>
      <c r="DW184" s="5690">
        <f t="shared" si="1128"/>
        <v>0</v>
      </c>
      <c r="DX184" s="5690">
        <f t="shared" si="1128"/>
        <v>0</v>
      </c>
      <c r="DY184" s="5690">
        <f t="shared" si="1128"/>
        <v>0</v>
      </c>
      <c r="DZ184" s="5690">
        <f t="shared" si="1128"/>
        <v>0</v>
      </c>
      <c r="EA184" s="5690">
        <f t="shared" si="1128"/>
        <v>0</v>
      </c>
      <c r="EB184" s="5690">
        <f t="shared" si="1128"/>
        <v>0</v>
      </c>
      <c r="EC184" s="5690">
        <f t="shared" si="1128"/>
        <v>0</v>
      </c>
      <c r="ED184" s="5692">
        <f t="shared" si="1128"/>
        <v>0</v>
      </c>
      <c r="EE184" s="5690">
        <f t="shared" si="1128"/>
        <v>0</v>
      </c>
      <c r="EF184" s="5690">
        <f t="shared" si="1128"/>
        <v>0</v>
      </c>
      <c r="EG184" s="5690">
        <f t="shared" si="1128"/>
        <v>0</v>
      </c>
      <c r="EH184" s="5690">
        <f t="shared" si="1128"/>
        <v>0</v>
      </c>
      <c r="EI184" s="5693">
        <f t="shared" si="1128"/>
        <v>0</v>
      </c>
      <c r="EJ184" s="5675">
        <f>الاعدادات!$D$10</f>
        <v>2026</v>
      </c>
      <c r="EK184" s="163">
        <f t="shared" si="1102"/>
        <v>0</v>
      </c>
      <c r="EL184" s="164">
        <f t="shared" si="1103"/>
        <v>0</v>
      </c>
      <c r="EM184" s="164">
        <f>BS176+BT176+BU176+BV176+BW176</f>
        <v>0</v>
      </c>
      <c r="EN184" s="165">
        <f>BX176+BY176+BZ176+CA176</f>
        <v>0</v>
      </c>
      <c r="EO184" s="166">
        <f t="shared" si="1104"/>
        <v>0</v>
      </c>
      <c r="EP184" s="164">
        <f t="shared" si="1105"/>
        <v>0</v>
      </c>
      <c r="EQ184" s="164">
        <f>CU176+CV176+CW176+CX176+CY176</f>
        <v>0</v>
      </c>
      <c r="ER184" s="165">
        <f>CZ176+DA176+DB176+DC176</f>
        <v>0</v>
      </c>
      <c r="ES184" s="166">
        <f t="shared" si="1106"/>
        <v>0</v>
      </c>
      <c r="ET184" s="164">
        <f t="shared" si="1107"/>
        <v>0</v>
      </c>
      <c r="EU184" s="164">
        <f>BS183+BT183+BU183+BV183+BW183</f>
        <v>0</v>
      </c>
      <c r="EV184" s="165">
        <f>BX183+BY183+BZ183+CA183</f>
        <v>0</v>
      </c>
      <c r="EW184" s="166">
        <f t="shared" si="1108"/>
        <v>0</v>
      </c>
      <c r="EX184" s="164">
        <f t="shared" si="1109"/>
        <v>0</v>
      </c>
      <c r="EY184" s="164">
        <f>CU183+CV183+CW183+CX183+CY183</f>
        <v>0</v>
      </c>
      <c r="EZ184" s="167">
        <f>CZ183+DA183+DB183+DC183</f>
        <v>0</v>
      </c>
      <c r="FA184" s="166">
        <f t="shared" si="1110"/>
        <v>0</v>
      </c>
      <c r="FB184" s="164">
        <f t="shared" si="1111"/>
        <v>0</v>
      </c>
      <c r="FC184" s="164">
        <f>DW176+DX176+DY176+DZ176+EA176</f>
        <v>0</v>
      </c>
      <c r="FD184" s="167">
        <f>EB176+EC176+ED176+EE176</f>
        <v>0</v>
      </c>
      <c r="FE184" s="166">
        <f t="shared" si="1112"/>
        <v>0</v>
      </c>
      <c r="FF184" s="164">
        <f t="shared" si="1113"/>
        <v>0</v>
      </c>
      <c r="FG184" s="164">
        <f>DW183+DX183+DY183+DZ183+EA183</f>
        <v>0</v>
      </c>
      <c r="FH184" s="167">
        <f>EB183+EC183+ED183+EE183</f>
        <v>0</v>
      </c>
      <c r="FI184" s="837" t="s">
        <v>597</v>
      </c>
      <c r="FJ184" s="169">
        <f>FE184</f>
        <v>0</v>
      </c>
      <c r="FK184" s="169">
        <f t="shared" ref="FK184" si="1129">FF184</f>
        <v>0</v>
      </c>
      <c r="FL184" s="169">
        <f t="shared" ref="FL184" si="1130">FG184</f>
        <v>0</v>
      </c>
      <c r="FM184" s="169">
        <f t="shared" ref="FM184" si="1131">FH184</f>
        <v>0</v>
      </c>
    </row>
    <row r="185" spans="1:174" ht="48" customHeight="1" thickBot="1">
      <c r="A185" s="2527"/>
      <c r="B185" s="2527"/>
      <c r="C185" s="2527"/>
      <c r="D185" s="2527"/>
      <c r="E185" s="2527"/>
      <c r="F185" s="2527"/>
      <c r="G185" s="2527"/>
      <c r="H185" s="2527"/>
      <c r="I185" s="2527"/>
      <c r="J185" s="2527"/>
      <c r="K185" s="2527"/>
      <c r="L185" s="2527"/>
      <c r="M185" s="2527"/>
      <c r="N185" s="2527"/>
      <c r="O185" s="2527"/>
      <c r="P185" s="2527"/>
      <c r="Q185" s="2527"/>
      <c r="R185" s="2527"/>
      <c r="S185" s="2527"/>
      <c r="T185" s="2527"/>
      <c r="U185" s="2527"/>
      <c r="V185" s="2527"/>
      <c r="W185" s="2527"/>
      <c r="X185" s="2527"/>
      <c r="Y185" s="2527"/>
      <c r="Z185" s="2527"/>
      <c r="AA185" s="2527"/>
      <c r="AB185" s="2527"/>
      <c r="AC185" s="2527"/>
      <c r="AD185" s="2527"/>
      <c r="AE185" s="2527"/>
      <c r="AF185" s="2527"/>
      <c r="AG185" s="2527"/>
      <c r="AH185" s="2527"/>
      <c r="AI185" s="2527"/>
      <c r="AJ185" s="2527"/>
      <c r="AK185" s="2527"/>
      <c r="AL185" s="2527"/>
      <c r="AM185" s="2527"/>
      <c r="AN185" s="2527"/>
      <c r="AO185" s="2527"/>
      <c r="AP185" s="2527"/>
      <c r="AQ185" s="2527"/>
      <c r="AR185" s="2527"/>
      <c r="AS185" s="2527"/>
      <c r="AT185" s="2527"/>
      <c r="AU185" s="2527"/>
      <c r="AV185" s="2527"/>
      <c r="AW185" s="2527"/>
      <c r="AX185" s="2527"/>
      <c r="AY185" s="2527"/>
      <c r="AZ185" s="2527"/>
      <c r="BA185" s="2527"/>
      <c r="BB185" s="2527"/>
      <c r="BC185" s="2527"/>
      <c r="BD185" s="2528"/>
      <c r="BE185" s="2527"/>
      <c r="BF185" s="2527"/>
      <c r="BG185" s="2527"/>
      <c r="BH185" s="2527"/>
      <c r="BI185" s="2527"/>
      <c r="BJ185" s="2527"/>
      <c r="BK185" s="2527"/>
      <c r="BL185" s="2527"/>
      <c r="BM185" s="2527"/>
      <c r="BN185" s="2527"/>
      <c r="BO185" s="2527"/>
      <c r="BP185" s="2527"/>
      <c r="BQ185" s="2527"/>
      <c r="BR185" s="2527"/>
      <c r="BS185" s="2527"/>
      <c r="BT185" s="2527"/>
      <c r="BU185" s="2527"/>
      <c r="BV185" s="2527"/>
      <c r="BW185" s="2527"/>
      <c r="BX185" s="2527"/>
      <c r="BY185" s="2527"/>
      <c r="BZ185" s="2527"/>
      <c r="CA185" s="2527"/>
      <c r="CB185" s="2527"/>
      <c r="CC185" s="2527"/>
      <c r="CD185" s="2527"/>
      <c r="CE185" s="2527"/>
      <c r="CF185" s="2528"/>
      <c r="CG185" s="2527"/>
      <c r="CH185" s="2527"/>
      <c r="CI185" s="2527"/>
      <c r="CJ185" s="2527"/>
      <c r="CK185" s="2527"/>
      <c r="CL185" s="2527"/>
      <c r="CM185" s="2527"/>
      <c r="CN185" s="2527"/>
      <c r="CO185" s="2527"/>
      <c r="CP185" s="2527"/>
      <c r="CQ185" s="2527"/>
      <c r="CR185" s="2527"/>
      <c r="CS185" s="2527"/>
      <c r="CT185" s="2527"/>
      <c r="CU185" s="2527"/>
      <c r="CV185" s="2527"/>
      <c r="CW185" s="2527"/>
      <c r="CX185" s="2527"/>
      <c r="CY185" s="2527"/>
      <c r="CZ185" s="2527"/>
      <c r="DA185" s="2527"/>
      <c r="DB185" s="2527"/>
      <c r="DC185" s="2527"/>
      <c r="DD185" s="2527"/>
      <c r="DE185" s="2527"/>
      <c r="DF185" s="2527"/>
      <c r="DG185" s="2527"/>
      <c r="DH185" s="2528"/>
      <c r="DI185" s="2527"/>
      <c r="DJ185" s="2527"/>
      <c r="DK185" s="2527"/>
      <c r="DL185" s="2527"/>
      <c r="DM185" s="2527"/>
      <c r="DN185" s="2527"/>
      <c r="DO185" s="2527"/>
      <c r="DP185" s="2527"/>
      <c r="DQ185" s="2527"/>
      <c r="DR185" s="2527"/>
      <c r="DS185" s="2527"/>
      <c r="DT185" s="2527"/>
      <c r="DU185" s="2527"/>
      <c r="DV185" s="2527"/>
      <c r="DW185" s="2527"/>
      <c r="DX185" s="2527"/>
      <c r="DY185" s="2527"/>
      <c r="DZ185" s="2527"/>
      <c r="EA185" s="2527"/>
      <c r="EB185" s="2527"/>
      <c r="EC185" s="2527"/>
      <c r="ED185" s="2527"/>
      <c r="EE185" s="2527"/>
      <c r="EF185" s="2527"/>
      <c r="EG185" s="2527"/>
      <c r="EH185" s="2527"/>
      <c r="EI185" s="2527"/>
      <c r="EJ185" s="2527"/>
      <c r="EK185" s="5688">
        <f>SUM(EK180:EK184)</f>
        <v>0</v>
      </c>
      <c r="EL185" s="5688">
        <f t="shared" ref="EL185:FH185" si="1132">SUM(EL180:EL184)</f>
        <v>0</v>
      </c>
      <c r="EM185" s="5688">
        <f t="shared" si="1132"/>
        <v>0</v>
      </c>
      <c r="EN185" s="5688">
        <f t="shared" si="1132"/>
        <v>0</v>
      </c>
      <c r="EO185" s="5688">
        <f t="shared" si="1132"/>
        <v>0</v>
      </c>
      <c r="EP185" s="5688">
        <f t="shared" si="1132"/>
        <v>0</v>
      </c>
      <c r="EQ185" s="5688">
        <f t="shared" si="1132"/>
        <v>0</v>
      </c>
      <c r="ER185" s="5688">
        <f t="shared" si="1132"/>
        <v>0</v>
      </c>
      <c r="ES185" s="5688">
        <f t="shared" si="1132"/>
        <v>0</v>
      </c>
      <c r="ET185" s="5688">
        <f t="shared" si="1132"/>
        <v>0</v>
      </c>
      <c r="EU185" s="5688">
        <f t="shared" si="1132"/>
        <v>0</v>
      </c>
      <c r="EV185" s="5688">
        <f t="shared" si="1132"/>
        <v>0</v>
      </c>
      <c r="EW185" s="5688">
        <f t="shared" si="1132"/>
        <v>0</v>
      </c>
      <c r="EX185" s="5688">
        <f t="shared" si="1132"/>
        <v>0</v>
      </c>
      <c r="EY185" s="5688">
        <f t="shared" si="1132"/>
        <v>0</v>
      </c>
      <c r="EZ185" s="5688">
        <f t="shared" si="1132"/>
        <v>0</v>
      </c>
      <c r="FA185" s="5688">
        <f t="shared" si="1132"/>
        <v>0</v>
      </c>
      <c r="FB185" s="5688">
        <f t="shared" si="1132"/>
        <v>0</v>
      </c>
      <c r="FC185" s="5688">
        <f t="shared" si="1132"/>
        <v>0</v>
      </c>
      <c r="FD185" s="5688">
        <f t="shared" si="1132"/>
        <v>0</v>
      </c>
      <c r="FE185" s="5688">
        <f t="shared" si="1132"/>
        <v>0</v>
      </c>
      <c r="FF185" s="5688">
        <f t="shared" si="1132"/>
        <v>0</v>
      </c>
      <c r="FG185" s="5688">
        <f t="shared" si="1132"/>
        <v>0</v>
      </c>
      <c r="FH185" s="5688">
        <f t="shared" si="1132"/>
        <v>0</v>
      </c>
      <c r="FI185" s="2527"/>
      <c r="FJ185" s="2527"/>
      <c r="FK185" s="2527"/>
      <c r="FL185" s="2527"/>
      <c r="FM185" s="2527"/>
    </row>
    <row r="186" spans="1:174" ht="48" customHeight="1" thickBot="1">
      <c r="A186" s="6227" t="s">
        <v>1139</v>
      </c>
      <c r="B186" s="6230" t="str" cm="1">
        <f t="array" ref="B186">_xlfn.XLOOKUP(1, (INDEX(التشكيل_القديم!$L$5:$S$49, ,6)=$A186) * (INDEX(التشكيل_القديم!$L$5:$S$49, ,7)="رئيس الدائرة"), INDEX(التشكيل_القديم!$L$5:$S$49, ,2))</f>
        <v>مصطفى محمود ادريس محمود صفر</v>
      </c>
      <c r="C186" s="6230"/>
      <c r="D186" s="6230"/>
      <c r="E186" s="6230"/>
      <c r="F186" s="6230"/>
      <c r="G186" s="6230"/>
      <c r="H186" s="5676" cm="1">
        <f t="array" ref="H186">_xlfn.XLOOKUP(1, (INDEX(التشكيل_القديم!$L$5:$S$49, ,6)=$A186) * (INDEX(التشكيل_القديم!$L$5:$S$49, ,7)="رئيس الدائرة"), INDEX(التشكيل_القديم!$L$5:$S$49, ,3))</f>
        <v>1315</v>
      </c>
      <c r="I186" s="2171" t="str" cm="1">
        <f t="array" ref="I186">_xlfn.XLOOKUP(1, (INDEX(التشكيل_القديم!$L$5:$S$49, ,6)=$A186) * (INDEX(التشكيل_القديم!$L$5:$S$49, ,7)="رئيس الدائرة"), INDEX(التشكيل_القديم!$L$5:$S$49, ,4))</f>
        <v>أ</v>
      </c>
      <c r="J186" s="6231" t="s">
        <v>21</v>
      </c>
      <c r="K186" s="6234" t="s">
        <v>20</v>
      </c>
      <c r="L186" s="5567" t="s">
        <v>1186</v>
      </c>
      <c r="M186" s="5567"/>
      <c r="N186" s="6156" t="s">
        <v>1174</v>
      </c>
      <c r="O186" s="6157"/>
      <c r="P186" s="6157"/>
      <c r="Q186" s="6157"/>
      <c r="R186" s="6157"/>
      <c r="S186" s="6157"/>
      <c r="T186" s="6157"/>
      <c r="U186" s="6157"/>
      <c r="V186" s="6157"/>
      <c r="W186" s="6157"/>
      <c r="X186" s="6157"/>
      <c r="Y186" s="6157"/>
      <c r="Z186" s="6157"/>
      <c r="AA186" s="6157"/>
      <c r="AB186" s="6157"/>
      <c r="AC186" s="6157"/>
      <c r="AD186" s="6157"/>
      <c r="AE186" s="6157"/>
      <c r="AF186" s="6157"/>
      <c r="AG186" s="6157"/>
      <c r="AH186" s="6157"/>
      <c r="AI186" s="6157"/>
      <c r="AJ186" s="6157"/>
      <c r="AK186" s="6157"/>
      <c r="AL186" s="6157"/>
      <c r="AM186" s="6157"/>
      <c r="AN186" s="6157"/>
      <c r="AO186" s="6157"/>
      <c r="AP186" s="6157"/>
      <c r="AQ186" s="6157"/>
      <c r="AR186" s="6157"/>
      <c r="AS186" s="6157"/>
      <c r="AT186" s="6157"/>
      <c r="AU186" s="6157"/>
      <c r="AV186" s="6157"/>
      <c r="AW186" s="6157"/>
      <c r="AX186" s="6157"/>
      <c r="AY186" s="6157"/>
      <c r="AZ186" s="6157"/>
      <c r="BA186" s="6158"/>
      <c r="BB186" s="2158" t="s">
        <v>176</v>
      </c>
      <c r="BC186" s="2526"/>
      <c r="BD186" s="5652">
        <f>_xlfn.XLOOKUP(B186,التشكيل_القديم!$M$5:$M$39,التشكيل_القديم!$L$5:$L$39,0,0)</f>
        <v>12</v>
      </c>
      <c r="BE186" s="6210" t="str">
        <f xml:space="preserve"> "(" &amp;BD186&amp;")                 " &amp;"رئيس الدائرة  /  "  &amp;B186</f>
        <v>(12)                 رئيس الدائرة  /  مصطفى محمود ادريس محمود صفر</v>
      </c>
      <c r="BF186" s="6210"/>
      <c r="BG186" s="6210"/>
      <c r="BH186" s="6210"/>
      <c r="BI186" s="6210"/>
      <c r="BJ186" s="6210"/>
      <c r="BK186" s="6210"/>
      <c r="BL186" s="6210"/>
      <c r="BM186" s="6210"/>
      <c r="BN186" s="6210"/>
      <c r="BO186" s="6210"/>
      <c r="BP186" s="6210"/>
      <c r="BQ186" s="6210"/>
      <c r="BR186" s="6210"/>
      <c r="BS186" s="6210"/>
      <c r="BT186" s="6210"/>
      <c r="BU186" s="6210"/>
      <c r="BV186" s="6210"/>
      <c r="BW186" s="6210"/>
      <c r="BX186" s="6210"/>
      <c r="BY186" s="6210"/>
      <c r="BZ186" s="6210"/>
      <c r="CA186" s="6210"/>
      <c r="CB186" s="6210"/>
      <c r="CC186" s="6210"/>
      <c r="CD186" s="6210"/>
      <c r="CE186" s="6211"/>
      <c r="CF186" s="5653">
        <f>_xlfn.XLOOKUP(B187,التشكيل_القديم!$M$5:$M$39,التشكيل_القديم!$L$5:$L$39,0,0)</f>
        <v>13</v>
      </c>
      <c r="CG186" s="6341" t="str">
        <f>"(2)             "&amp; "عضو يمين الدائرة  /  "  &amp;B187</f>
        <v>(2)             عضو يمين الدائرة  /  هيثم عبدالحميد عبدالله</v>
      </c>
      <c r="CH186" s="6210"/>
      <c r="CI186" s="6210"/>
      <c r="CJ186" s="6210"/>
      <c r="CK186" s="6210"/>
      <c r="CL186" s="6210"/>
      <c r="CM186" s="6210"/>
      <c r="CN186" s="6210"/>
      <c r="CO186" s="6210"/>
      <c r="CP186" s="6210"/>
      <c r="CQ186" s="6210"/>
      <c r="CR186" s="6210"/>
      <c r="CS186" s="6210"/>
      <c r="CT186" s="6210"/>
      <c r="CU186" s="6210"/>
      <c r="CV186" s="6210"/>
      <c r="CW186" s="6210"/>
      <c r="CX186" s="6210"/>
      <c r="CY186" s="6210"/>
      <c r="CZ186" s="6210"/>
      <c r="DA186" s="6210"/>
      <c r="DB186" s="6210"/>
      <c r="DC186" s="6210"/>
      <c r="DD186" s="6210"/>
      <c r="DE186" s="6210"/>
      <c r="DF186" s="6210"/>
      <c r="DG186" s="6211"/>
      <c r="DH186" s="5653">
        <f>_xlfn.XLOOKUP(B190,التشكيل_القديم!$M$5:$M$39,التشكيل_القديم!$L$5:$L$39,0,0)</f>
        <v>0</v>
      </c>
      <c r="DI186" s="6210" t="str">
        <f>IF(B190&lt;&gt;"","(5)             "&amp;"عضو يسار يسار اليسار الدائرة /  "&amp;B190,"لا يوجد عضو خامس")</f>
        <v>لا يوجد عضو خامس</v>
      </c>
      <c r="DJ186" s="6210"/>
      <c r="DK186" s="6210"/>
      <c r="DL186" s="6210"/>
      <c r="DM186" s="6210"/>
      <c r="DN186" s="6210"/>
      <c r="DO186" s="6210"/>
      <c r="DP186" s="6210"/>
      <c r="DQ186" s="6210"/>
      <c r="DR186" s="6210"/>
      <c r="DS186" s="6210"/>
      <c r="DT186" s="6210"/>
      <c r="DU186" s="6210"/>
      <c r="DV186" s="6210"/>
      <c r="DW186" s="6210"/>
      <c r="DX186" s="6210"/>
      <c r="DY186" s="6210"/>
      <c r="DZ186" s="6210"/>
      <c r="EA186" s="6210"/>
      <c r="EB186" s="6210"/>
      <c r="EC186" s="6210"/>
      <c r="ED186" s="6210"/>
      <c r="EE186" s="6210"/>
      <c r="EF186" s="6210"/>
      <c r="EG186" s="6210"/>
      <c r="EH186" s="6210"/>
      <c r="EI186" s="6210"/>
      <c r="EJ186" s="2024"/>
      <c r="EK186" s="5654" t="str">
        <f>الاعدادات!$F$5</f>
        <v>أغسطس</v>
      </c>
      <c r="EL186" s="5655" t="str">
        <f>الاعدادات!$F$6</f>
        <v>سبتمبر</v>
      </c>
      <c r="EM186" s="5655" t="str">
        <f>الاعدادات!$F$7</f>
        <v>أكتوبر</v>
      </c>
      <c r="EN186" s="2010" t="s">
        <v>106</v>
      </c>
      <c r="EO186" s="5654" t="str">
        <f>الاعدادات!$F$5</f>
        <v>أغسطس</v>
      </c>
      <c r="EP186" s="5655" t="str">
        <f>الاعدادات!$F$6</f>
        <v>سبتمبر</v>
      </c>
      <c r="EQ186" s="5655" t="str">
        <f>الاعدادات!$F$7</f>
        <v>أكتوبر</v>
      </c>
      <c r="ER186" s="2010" t="s">
        <v>106</v>
      </c>
      <c r="ES186" s="5654" t="str">
        <f>الاعدادات!$F$5</f>
        <v>أغسطس</v>
      </c>
      <c r="ET186" s="5655" t="str">
        <f>الاعدادات!$F$6</f>
        <v>سبتمبر</v>
      </c>
      <c r="EU186" s="5655" t="str">
        <f>الاعدادات!$F$7</f>
        <v>أكتوبر</v>
      </c>
      <c r="EV186" s="2010" t="s">
        <v>106</v>
      </c>
      <c r="EW186" s="5654" t="str">
        <f>الاعدادات!$F$5</f>
        <v>أغسطس</v>
      </c>
      <c r="EX186" s="5655" t="str">
        <f>الاعدادات!$F$6</f>
        <v>سبتمبر</v>
      </c>
      <c r="EY186" s="2010" t="s">
        <v>106</v>
      </c>
      <c r="EZ186" s="5654" t="str">
        <f>الاعدادات!$F$5</f>
        <v>أغسطس</v>
      </c>
      <c r="FA186" s="5655" t="str">
        <f>الاعدادات!$F$6</f>
        <v>سبتمبر</v>
      </c>
      <c r="FB186" s="5655" t="str">
        <f>الاعدادات!$F$7</f>
        <v>أكتوبر</v>
      </c>
      <c r="FC186" s="2010" t="s">
        <v>106</v>
      </c>
      <c r="FD186" s="5654" t="str">
        <f>الاعدادات!$F$5</f>
        <v>أغسطس</v>
      </c>
      <c r="FE186" s="5655" t="str">
        <f>الاعدادات!$F$6</f>
        <v>سبتمبر</v>
      </c>
      <c r="FF186" s="5655" t="str">
        <f>الاعدادات!$F$7</f>
        <v>أكتوبر</v>
      </c>
      <c r="FG186" s="2010" t="s">
        <v>106</v>
      </c>
      <c r="FK186" s="5654" t="str">
        <f>الاعدادات!$F$5</f>
        <v>أغسطس</v>
      </c>
      <c r="FL186" s="5655" t="str">
        <f>الاعدادات!$F$6</f>
        <v>سبتمبر</v>
      </c>
      <c r="FM186" s="5655" t="str">
        <f>الاعدادات!$F$7</f>
        <v>أكتوبر</v>
      </c>
      <c r="FN186" s="2010" t="s">
        <v>106</v>
      </c>
      <c r="FO186" s="5654" t="str">
        <f>الاعدادات!$F$5</f>
        <v>أغسطس</v>
      </c>
      <c r="FP186" s="5655" t="str">
        <f>الاعدادات!$F$6</f>
        <v>سبتمبر</v>
      </c>
      <c r="FQ186" s="5655" t="str">
        <f>الاعدادات!$F$7</f>
        <v>أكتوبر</v>
      </c>
      <c r="FR186" s="2010" t="s">
        <v>106</v>
      </c>
    </row>
    <row r="187" spans="1:174" ht="48" customHeight="1" thickBot="1">
      <c r="A187" s="6228"/>
      <c r="B187" s="6250" t="str" cm="1">
        <f t="array" ref="B187">_xlfn.XLOOKUP(1, (INDEX(التشكيل_القديم!$L$5:$S$49, ,6)=$A186) * (INDEX(التشكيل_القديم!$L$5:$S$49, ,7)="عضو يمين"), INDEX(التشكيل_القديم!$L$5:$S$49, ,2))</f>
        <v>هيثم عبدالحميد عبدالله</v>
      </c>
      <c r="C187" s="6250"/>
      <c r="D187" s="6250"/>
      <c r="E187" s="6250"/>
      <c r="F187" s="6250"/>
      <c r="G187" s="6250"/>
      <c r="H187" s="2170" cm="1">
        <f t="array" ref="H187">_xlfn.XLOOKUP(1, (INDEX(التشكيل_القديم!$L$5:$S$49, ,6)=$A186) * (INDEX(التشكيل_القديم!$L$5:$S$49, ,7)="عضو يمين"), INDEX(التشكيل_القديم!$L$5:$S$49, ,3))</f>
        <v>2658</v>
      </c>
      <c r="I187" s="2171" t="str" cm="1">
        <f t="array" ref="I187">_xlfn.XLOOKUP(1, (INDEX(التشكيل_القديم!$L$5:$S$49, ,6)=$A186) * (INDEX(التشكيل_القديم!$L$5:$S$49, ,7)="عضو يمين"), INDEX(التشكيل_القديم!$L$5:$S$49, ,4))</f>
        <v>أ</v>
      </c>
      <c r="J187" s="6232"/>
      <c r="K187" s="6235"/>
      <c r="L187" s="5677" t="str">
        <f>الاعدادات!$D$6</f>
        <v>2022 وما قبلها</v>
      </c>
      <c r="M187" s="2012">
        <v>0</v>
      </c>
      <c r="N187" s="2003"/>
      <c r="O187" s="2003"/>
      <c r="P187" s="2003"/>
      <c r="Q187" s="2003"/>
      <c r="R187" s="2003"/>
      <c r="S187" s="2003"/>
      <c r="T187" s="2003"/>
      <c r="U187" s="2003"/>
      <c r="V187" s="2003"/>
      <c r="W187" s="2003"/>
      <c r="X187" s="2003"/>
      <c r="Y187" s="2017"/>
      <c r="Z187" s="5678">
        <f>Y187+X187+U187+T187+S187+R187+Q187+P187+O187+N187+M187-W187</f>
        <v>0</v>
      </c>
      <c r="AA187" s="2021"/>
      <c r="AB187" s="2005"/>
      <c r="AC187" s="5656">
        <f>SUM(BD187:BJ187,CF187:CL187,BD194:BJ194,CF194:CL194,DH187:DN187,DH194:DN194)</f>
        <v>0</v>
      </c>
      <c r="AD187" s="5656">
        <f>SUM(BK187:BO187,CM187:CQ187,BK194:BO194,CM194:CQ194,DO187:DS187,DO194:DS194)</f>
        <v>0</v>
      </c>
      <c r="AE187" s="5656">
        <f>BP187+CR187+BP194+CR194+DT187+DT194</f>
        <v>0</v>
      </c>
      <c r="AF187" s="5657">
        <f t="shared" ref="AF187:AF191" si="1133">AE187+AD187+AC187</f>
        <v>0</v>
      </c>
      <c r="AG187" s="5656">
        <f t="shared" ref="AG187:AG191" si="1134">BR187+CT187+BR194+CT194+DV187+DV194</f>
        <v>0</v>
      </c>
      <c r="AH187" s="5658">
        <f>BS187+CU187+BS194+CU194+DW187+DW194</f>
        <v>0</v>
      </c>
      <c r="AI187" s="5656">
        <f t="shared" ref="AI187:AI191" si="1135">BT187+CV187+BT194+CV194+DX187+DX194</f>
        <v>0</v>
      </c>
      <c r="AJ187" s="5656">
        <f t="shared" ref="AJ187:AJ191" si="1136">BU187+CW187+BU194+CW194+DY187+DY194</f>
        <v>0</v>
      </c>
      <c r="AK187" s="5656">
        <f t="shared" ref="AK187:AK191" si="1137">BV187+CX187+BV194+CX194+DZ187+DZ194</f>
        <v>0</v>
      </c>
      <c r="AL187" s="5656">
        <f t="shared" ref="AL187:AL191" si="1138">BW187+CY187+BW194+CY194+EA187+EA194</f>
        <v>0</v>
      </c>
      <c r="AM187" s="5657">
        <f t="shared" ref="AM187:AM191" si="1139">AL187+AK187+AJ187+AI187+AH187</f>
        <v>0</v>
      </c>
      <c r="AN187" s="5659">
        <f>BX187+CZ187+BX194+CZ194+EB187+EB194</f>
        <v>0</v>
      </c>
      <c r="AO187" s="5659">
        <f t="shared" ref="AO187:AO191" si="1140">BY187+DA187+BY194+DA194+EC187+EC194</f>
        <v>0</v>
      </c>
      <c r="AP187" s="5659">
        <f>BZ187+DB187+DB194+BZ194+ED187+ED194</f>
        <v>0</v>
      </c>
      <c r="AQ187" s="5657">
        <f t="shared" ref="AQ187:AQ191" si="1141">AP187+AO187+AN187</f>
        <v>0</v>
      </c>
      <c r="AR187" s="5660">
        <f>CA187+DC187+CA194+DC194+EE187+EE194</f>
        <v>0</v>
      </c>
      <c r="AS187" s="5661">
        <f t="shared" ref="AS187:AS191" si="1142">AR187+AQ187+AM187+AG187+AF187</f>
        <v>0</v>
      </c>
      <c r="AT187" s="2021"/>
      <c r="AU187" s="5656">
        <f t="shared" ref="AU187:AU191" si="1143">CC187+DE187+CC194+DE194+EG187+EG194</f>
        <v>0</v>
      </c>
      <c r="AV187" s="5656">
        <f t="shared" ref="AV187:AV191" si="1144">CD187+DF187+CD194+DF194+EH187+EH194</f>
        <v>0</v>
      </c>
      <c r="AW187" s="2003"/>
      <c r="AX187" s="2004"/>
      <c r="AY187" s="5682">
        <f t="shared" ref="AY187:AY191" si="1145">AX187+AW187+AV187+AU187+AT187</f>
        <v>0</v>
      </c>
      <c r="AZ187" s="2006"/>
      <c r="BA187" s="5656">
        <f t="shared" ref="BA187:BA192" si="1146">AY187+AS187+AA187-Z187</f>
        <v>0</v>
      </c>
      <c r="BB187" s="2159"/>
      <c r="BC187" s="5683" t="str">
        <f>الاعدادات!$D$6</f>
        <v>2022 وما قبلها</v>
      </c>
      <c r="BD187" s="82"/>
      <c r="BE187" s="83"/>
      <c r="BF187" s="83"/>
      <c r="BG187" s="84"/>
      <c r="BH187" s="84"/>
      <c r="BI187" s="84"/>
      <c r="BJ187" s="85"/>
      <c r="BK187" s="86"/>
      <c r="BL187" s="87"/>
      <c r="BM187" s="87"/>
      <c r="BN187" s="88"/>
      <c r="BO187" s="88"/>
      <c r="BP187" s="89"/>
      <c r="BQ187" s="77">
        <f t="shared" ref="BQ187:BQ192" si="1147">BP187+BO187+BN187+BM187+BL187+BK187+BJ187+BI187+BH187+BG187+BF187+BE187+BD187</f>
        <v>0</v>
      </c>
      <c r="BR187" s="90"/>
      <c r="BS187" s="91"/>
      <c r="BT187" s="92"/>
      <c r="BU187" s="93"/>
      <c r="BV187" s="94"/>
      <c r="BW187" s="95"/>
      <c r="BX187" s="96"/>
      <c r="BY187" s="97"/>
      <c r="BZ187" s="98"/>
      <c r="CA187" s="99"/>
      <c r="CB187" s="79">
        <f t="shared" ref="CB187:CB191" si="1148">CA187+BZ187+BY187+BX187+BW187+BV187+BU187+BT187+BS187+BR187+BQ187</f>
        <v>0</v>
      </c>
      <c r="CC187" s="80"/>
      <c r="CD187" s="78"/>
      <c r="CE187" s="100"/>
      <c r="CF187" s="101"/>
      <c r="CG187" s="83"/>
      <c r="CH187" s="83"/>
      <c r="CI187" s="84"/>
      <c r="CJ187" s="84"/>
      <c r="CK187" s="84"/>
      <c r="CL187" s="85"/>
      <c r="CM187" s="86"/>
      <c r="CN187" s="87"/>
      <c r="CO187" s="87"/>
      <c r="CP187" s="88"/>
      <c r="CQ187" s="88"/>
      <c r="CR187" s="89"/>
      <c r="CS187" s="77">
        <f t="shared" ref="CS187:CS192" si="1149">CR187+CQ187+CP187+CO187+CN187+CM187+CL187+CK187+CJ187+CI187+CH187+CG187+CF187</f>
        <v>0</v>
      </c>
      <c r="CT187" s="90"/>
      <c r="CU187" s="91"/>
      <c r="CV187" s="92"/>
      <c r="CW187" s="93"/>
      <c r="CX187" s="94"/>
      <c r="CY187" s="95"/>
      <c r="CZ187" s="96"/>
      <c r="DA187" s="97"/>
      <c r="DB187" s="98"/>
      <c r="DC187" s="99"/>
      <c r="DD187" s="81">
        <f t="shared" ref="DD187:DD188" si="1150">SUM(CS187:DC187)</f>
        <v>0</v>
      </c>
      <c r="DE187" s="80"/>
      <c r="DF187" s="78"/>
      <c r="DG187" s="102"/>
      <c r="DH187" s="101"/>
      <c r="DI187" s="83"/>
      <c r="DJ187" s="83"/>
      <c r="DK187" s="84"/>
      <c r="DL187" s="84"/>
      <c r="DM187" s="84"/>
      <c r="DN187" s="85"/>
      <c r="DO187" s="86"/>
      <c r="DP187" s="87"/>
      <c r="DQ187" s="87"/>
      <c r="DR187" s="88"/>
      <c r="DS187" s="88"/>
      <c r="DT187" s="89"/>
      <c r="DU187" s="77">
        <f t="shared" ref="DU187:DU189" si="1151">DT187+DS187+DR187+DQ187+DP187+DO187+DN187+DM187+DL187+DK187+DJ187+DI187+DH187</f>
        <v>0</v>
      </c>
      <c r="DV187" s="90"/>
      <c r="DW187" s="91"/>
      <c r="DX187" s="92"/>
      <c r="DY187" s="93"/>
      <c r="DZ187" s="94"/>
      <c r="EA187" s="95"/>
      <c r="EB187" s="96"/>
      <c r="EC187" s="97"/>
      <c r="ED187" s="98"/>
      <c r="EE187" s="99"/>
      <c r="EF187" s="81">
        <f t="shared" ref="EF187:EF188" si="1152">SUM(DU187:EE187)</f>
        <v>0</v>
      </c>
      <c r="EG187" s="80"/>
      <c r="EH187" s="78"/>
      <c r="EI187" s="102"/>
      <c r="EJ187" s="5675" t="str">
        <f>الاعدادات!$D$6</f>
        <v>2022 وما قبلها</v>
      </c>
      <c r="EK187" s="68">
        <f t="shared" ref="EK187:EK191" si="1153">AM187+AG187-EL187-EM187</f>
        <v>0</v>
      </c>
      <c r="EL187" s="69"/>
      <c r="EM187" s="69"/>
      <c r="EN187" s="70">
        <f>SUM(EK187:EM187)</f>
        <v>0</v>
      </c>
      <c r="EO187" s="68">
        <f t="shared" ref="EO187:EO191" si="1154">AT187-EQ187-EP187</f>
        <v>0</v>
      </c>
      <c r="EP187" s="69"/>
      <c r="EQ187" s="69"/>
      <c r="ER187" s="70">
        <f>SUM(EO187:EQ187)</f>
        <v>0</v>
      </c>
      <c r="ES187" s="68">
        <f t="shared" ref="ES187:ES191" si="1155">AU187-EU187-ET187</f>
        <v>0</v>
      </c>
      <c r="ET187" s="69"/>
      <c r="EU187" s="71"/>
      <c r="EV187" s="70">
        <f t="shared" ref="EV187:EV192" si="1156">EU187+ET187+ES187</f>
        <v>0</v>
      </c>
      <c r="EW187" s="68">
        <f t="shared" ref="EW187:EW191" si="1157">AV187-EX187</f>
        <v>0</v>
      </c>
      <c r="EX187" s="69"/>
      <c r="EY187" s="70">
        <f>SUM(EW187:EX187)</f>
        <v>0</v>
      </c>
      <c r="EZ187" s="68">
        <f>FK187+FO187</f>
        <v>0</v>
      </c>
      <c r="FA187" s="68">
        <f>FL187+FP187</f>
        <v>0</v>
      </c>
      <c r="FB187" s="68">
        <f>FM187+FQ187</f>
        <v>0</v>
      </c>
      <c r="FC187" s="68">
        <f>FN187+FR187</f>
        <v>0</v>
      </c>
      <c r="FD187" s="68">
        <f t="shared" ref="FD187:FD192" si="1158">EK187+EO187+ES187+EW187+EZ187</f>
        <v>0</v>
      </c>
      <c r="FE187" s="72">
        <f t="shared" ref="FE187:FE192" si="1159">EL187+EP187+ET187+FA187+EX187</f>
        <v>0</v>
      </c>
      <c r="FF187" s="72">
        <f t="shared" ref="FF187:FF192" si="1160">FB187+EU187+EQ187+EM187</f>
        <v>0</v>
      </c>
      <c r="FG187" s="70">
        <f t="shared" ref="FG187:FG192" si="1161">SUM(FD187:FF187)</f>
        <v>0</v>
      </c>
      <c r="FH187" t="str">
        <f t="shared" ref="FH187:FH191" si="1162">IF(OR(EZ187&lt;0,EW187&lt;0,ES187&lt;0,EO187&lt;0,EK187&lt;0,Z187 &lt;&gt; AY187+AS187+AA187), "wrong", "ok")</f>
        <v>ok</v>
      </c>
      <c r="FK187" s="68">
        <f>AX187-FL187-FM187</f>
        <v>0</v>
      </c>
      <c r="FL187" s="69"/>
      <c r="FM187" s="69"/>
      <c r="FN187" s="70">
        <f>SUM(FK187:FM187)</f>
        <v>0</v>
      </c>
      <c r="FO187" s="68">
        <f>AW187-FP187-FQ187</f>
        <v>0</v>
      </c>
      <c r="FP187" s="69"/>
      <c r="FQ187" s="69"/>
      <c r="FR187" s="70">
        <f>SUM(FO187:FQ187)</f>
        <v>0</v>
      </c>
    </row>
    <row r="188" spans="1:174" ht="48" customHeight="1" thickBot="1">
      <c r="A188" s="6228"/>
      <c r="B188" s="6250" t="str" cm="1">
        <f t="array" ref="B188">_xlfn.XLOOKUP(1, (INDEX(التشكيل_القديم!$L$5:$S$49, ,6)=$A186) * (INDEX(التشكيل_القديم!$L$5:$S$49, ,7)="عضو يسار"), INDEX(التشكيل_القديم!$L$5:$S$49, ,2))</f>
        <v>محمد رضا عبدالسلام عبدالله</v>
      </c>
      <c r="C188" s="6250"/>
      <c r="D188" s="6250"/>
      <c r="E188" s="6250"/>
      <c r="F188" s="6250"/>
      <c r="G188" s="6250"/>
      <c r="H188" s="2170" cm="1">
        <f t="array" ref="H188">_xlfn.XLOOKUP(1, (INDEX(التشكيل_القديم!$L$5:$S$49, ,6)=$A186) * (INDEX(التشكيل_القديم!$L$5:$S$49, ,7)="عضو يسار"), INDEX(التشكيل_القديم!$L$5:$S$49, ,3))</f>
        <v>784</v>
      </c>
      <c r="I188" s="2171" t="str" cm="1">
        <f t="array" ref="I188">_xlfn.XLOOKUP(1, (INDEX(التشكيل_القديم!$L$5:$S$49, ,6)=$A186) * (INDEX(التشكيل_القديم!$L$5:$S$49, ,7)="عضو يسار"), INDEX(التشكيل_القديم!$L$5:$S$49, ,4))</f>
        <v>ب</v>
      </c>
      <c r="J188" s="6232"/>
      <c r="K188" s="6235"/>
      <c r="L188" s="5675">
        <f>الاعدادات!$D$7</f>
        <v>2023</v>
      </c>
      <c r="M188" s="2013">
        <v>10</v>
      </c>
      <c r="N188" s="64"/>
      <c r="O188" s="64"/>
      <c r="P188" s="64"/>
      <c r="Q188" s="64"/>
      <c r="R188" s="64"/>
      <c r="S188" s="64"/>
      <c r="T188" s="64"/>
      <c r="U188" s="64"/>
      <c r="V188" s="64"/>
      <c r="W188" s="64"/>
      <c r="X188" s="64"/>
      <c r="Y188" s="2018"/>
      <c r="Z188" s="5679">
        <f t="shared" ref="Z188:Z191" si="1163">Y188+X188+U188+T188+S188+R188+Q188+P188+O188+N188+M188-W188</f>
        <v>10</v>
      </c>
      <c r="AA188" s="2007"/>
      <c r="AB188" s="63"/>
      <c r="AC188" s="5662">
        <f t="shared" ref="AC188:AC191" si="1164">SUM(BD188:BJ188,CF188:CL188,BD195:BJ195,CF195:CL195,DH188:DN188,DH195:DN195)</f>
        <v>0</v>
      </c>
      <c r="AD188" s="5662">
        <f t="shared" ref="AD188:AD191" si="1165">SUM(BK188:BO188,CM188:CQ188,BK195:BO195,CM195:CQ195,DO188:DS188,DO195:DS195)</f>
        <v>0</v>
      </c>
      <c r="AE188" s="5662">
        <f>BP188+CR188+BP195+CR195+DT188+DT195</f>
        <v>0</v>
      </c>
      <c r="AF188" s="5663">
        <f t="shared" si="1133"/>
        <v>0</v>
      </c>
      <c r="AG188" s="5662">
        <f t="shared" si="1134"/>
        <v>0</v>
      </c>
      <c r="AH188" s="5664">
        <f t="shared" ref="AH188:AH191" si="1166">BS188+CU188+BS195+CU195+DW188+DW195</f>
        <v>0</v>
      </c>
      <c r="AI188" s="5662">
        <f t="shared" si="1135"/>
        <v>0</v>
      </c>
      <c r="AJ188" s="5662">
        <f t="shared" si="1136"/>
        <v>0</v>
      </c>
      <c r="AK188" s="5662">
        <f t="shared" si="1137"/>
        <v>0</v>
      </c>
      <c r="AL188" s="5662">
        <f t="shared" si="1138"/>
        <v>0</v>
      </c>
      <c r="AM188" s="5663">
        <f t="shared" si="1139"/>
        <v>0</v>
      </c>
      <c r="AN188" s="5665">
        <f t="shared" ref="AN188:AN191" si="1167">BX188+CZ188+BX195+CZ195+EB188+EB195</f>
        <v>0</v>
      </c>
      <c r="AO188" s="5665">
        <f t="shared" si="1140"/>
        <v>0</v>
      </c>
      <c r="AP188" s="5665">
        <f>BZ188+DB188+DB195+BZ195+ED188+ED195</f>
        <v>0</v>
      </c>
      <c r="AQ188" s="5663">
        <f t="shared" si="1141"/>
        <v>0</v>
      </c>
      <c r="AR188" s="5666">
        <f>CA188+DC188+CA195+DC195+EE188+EE195</f>
        <v>0</v>
      </c>
      <c r="AS188" s="5667">
        <f t="shared" si="1142"/>
        <v>0</v>
      </c>
      <c r="AT188" s="2007"/>
      <c r="AU188" s="5662">
        <f t="shared" si="1143"/>
        <v>0</v>
      </c>
      <c r="AV188" s="5662">
        <f t="shared" si="1144"/>
        <v>0</v>
      </c>
      <c r="AW188" s="64"/>
      <c r="AX188" s="64"/>
      <c r="AY188" s="65">
        <f t="shared" si="1145"/>
        <v>0</v>
      </c>
      <c r="AZ188" s="66"/>
      <c r="BA188" s="5662">
        <f t="shared" si="1146"/>
        <v>-10</v>
      </c>
      <c r="BB188" s="2159"/>
      <c r="BC188" s="5683">
        <f>الاعدادات!$D$7</f>
        <v>2023</v>
      </c>
      <c r="BD188" s="82"/>
      <c r="BE188" s="83"/>
      <c r="BF188" s="83"/>
      <c r="BG188" s="103"/>
      <c r="BH188" s="84"/>
      <c r="BI188" s="84"/>
      <c r="BJ188" s="85"/>
      <c r="BK188" s="86"/>
      <c r="BL188" s="87"/>
      <c r="BM188" s="87"/>
      <c r="BN188" s="88"/>
      <c r="BO188" s="88"/>
      <c r="BP188" s="89"/>
      <c r="BQ188" s="77">
        <f t="shared" si="1147"/>
        <v>0</v>
      </c>
      <c r="BR188" s="90"/>
      <c r="BS188" s="91"/>
      <c r="BT188" s="92"/>
      <c r="BU188" s="93"/>
      <c r="BV188" s="94"/>
      <c r="BW188" s="95"/>
      <c r="BX188" s="96"/>
      <c r="BY188" s="97"/>
      <c r="BZ188" s="98"/>
      <c r="CA188" s="99"/>
      <c r="CB188" s="79">
        <f t="shared" si="1148"/>
        <v>0</v>
      </c>
      <c r="CC188" s="104"/>
      <c r="CD188" s="92"/>
      <c r="CE188" s="100"/>
      <c r="CF188" s="101"/>
      <c r="CG188" s="83"/>
      <c r="CH188" s="83"/>
      <c r="CI188" s="84"/>
      <c r="CJ188" s="84"/>
      <c r="CK188" s="84"/>
      <c r="CL188" s="85"/>
      <c r="CM188" s="86"/>
      <c r="CN188" s="87"/>
      <c r="CO188" s="87"/>
      <c r="CP188" s="88"/>
      <c r="CQ188" s="88"/>
      <c r="CR188" s="89"/>
      <c r="CS188" s="77">
        <f t="shared" si="1149"/>
        <v>0</v>
      </c>
      <c r="CT188" s="90"/>
      <c r="CU188" s="91"/>
      <c r="CV188" s="92"/>
      <c r="CW188" s="93"/>
      <c r="CX188" s="94"/>
      <c r="CY188" s="95"/>
      <c r="CZ188" s="96"/>
      <c r="DA188" s="97"/>
      <c r="DB188" s="98"/>
      <c r="DC188" s="99"/>
      <c r="DD188" s="81">
        <f t="shared" si="1150"/>
        <v>0</v>
      </c>
      <c r="DE188" s="104"/>
      <c r="DF188" s="92"/>
      <c r="DG188" s="102"/>
      <c r="DH188" s="101"/>
      <c r="DI188" s="83"/>
      <c r="DJ188" s="83"/>
      <c r="DK188" s="84"/>
      <c r="DL188" s="84"/>
      <c r="DM188" s="84"/>
      <c r="DN188" s="85"/>
      <c r="DO188" s="86"/>
      <c r="DP188" s="87"/>
      <c r="DQ188" s="87"/>
      <c r="DR188" s="88"/>
      <c r="DS188" s="88"/>
      <c r="DT188" s="89"/>
      <c r="DU188" s="77">
        <f t="shared" si="1151"/>
        <v>0</v>
      </c>
      <c r="DV188" s="90"/>
      <c r="DW188" s="91"/>
      <c r="DX188" s="92"/>
      <c r="DY188" s="93"/>
      <c r="DZ188" s="94"/>
      <c r="EA188" s="95"/>
      <c r="EB188" s="96"/>
      <c r="EC188" s="97"/>
      <c r="ED188" s="98"/>
      <c r="EE188" s="99"/>
      <c r="EF188" s="81">
        <f t="shared" si="1152"/>
        <v>0</v>
      </c>
      <c r="EG188" s="104"/>
      <c r="EH188" s="92"/>
      <c r="EI188" s="102"/>
      <c r="EJ188" s="5675">
        <f>الاعدادات!$D$7</f>
        <v>2023</v>
      </c>
      <c r="EK188" s="68">
        <f t="shared" si="1153"/>
        <v>0</v>
      </c>
      <c r="EL188" s="69"/>
      <c r="EM188" s="69"/>
      <c r="EN188" s="70">
        <f t="shared" ref="EN188:EN191" si="1168">SUM(EK188:EM188)</f>
        <v>0</v>
      </c>
      <c r="EO188" s="68">
        <f t="shared" si="1154"/>
        <v>0</v>
      </c>
      <c r="EP188" s="69"/>
      <c r="EQ188" s="69"/>
      <c r="ER188" s="70">
        <f t="shared" ref="ER188:ER191" si="1169">SUM(EO188:EQ188)</f>
        <v>0</v>
      </c>
      <c r="ES188" s="68">
        <f t="shared" si="1155"/>
        <v>0</v>
      </c>
      <c r="ET188" s="69"/>
      <c r="EU188" s="71"/>
      <c r="EV188" s="70">
        <f t="shared" si="1156"/>
        <v>0</v>
      </c>
      <c r="EW188" s="68">
        <f t="shared" si="1157"/>
        <v>0</v>
      </c>
      <c r="EX188" s="69"/>
      <c r="EY188" s="70">
        <f t="shared" ref="EY188:EY191" si="1170">SUM(EW188:EX188)</f>
        <v>0</v>
      </c>
      <c r="EZ188" s="68">
        <f t="shared" ref="EZ188:EZ191" si="1171">FK188+FO188</f>
        <v>0</v>
      </c>
      <c r="FA188" s="68">
        <f t="shared" ref="FA188:FA191" si="1172">FL188+FP188</f>
        <v>0</v>
      </c>
      <c r="FB188" s="68">
        <f t="shared" ref="FB188:FB191" si="1173">FM188+FQ188</f>
        <v>0</v>
      </c>
      <c r="FC188" s="68">
        <f t="shared" ref="FC188:FC191" si="1174">FN188+FR188</f>
        <v>0</v>
      </c>
      <c r="FD188" s="68">
        <f t="shared" si="1158"/>
        <v>0</v>
      </c>
      <c r="FE188" s="72">
        <f t="shared" si="1159"/>
        <v>0</v>
      </c>
      <c r="FF188" s="72">
        <f t="shared" si="1160"/>
        <v>0</v>
      </c>
      <c r="FG188" s="70">
        <f t="shared" si="1161"/>
        <v>0</v>
      </c>
      <c r="FH188" t="str">
        <f t="shared" si="1162"/>
        <v>wrong</v>
      </c>
      <c r="FK188" s="68">
        <f t="shared" ref="FK188:FK191" si="1175">AX188-FL188-FM188</f>
        <v>0</v>
      </c>
      <c r="FL188" s="69"/>
      <c r="FM188" s="69"/>
      <c r="FN188" s="70">
        <f t="shared" ref="FN188:FN191" si="1176">SUM(FK188:FM188)</f>
        <v>0</v>
      </c>
      <c r="FO188" s="68">
        <f t="shared" ref="FO188:FO191" si="1177">AW188-FP188-FQ188</f>
        <v>0</v>
      </c>
      <c r="FP188" s="69"/>
      <c r="FQ188" s="69"/>
      <c r="FR188" s="70">
        <f t="shared" ref="FR188:FR191" si="1178">SUM(FO188:FQ188)</f>
        <v>0</v>
      </c>
    </row>
    <row r="189" spans="1:174" ht="48" customHeight="1" thickBot="1">
      <c r="A189" s="6228"/>
      <c r="B189" s="6250" t="str" cm="1">
        <f t="array" ref="B189">IFERROR(_xlfn.XLOOKUP(1, (INDEX(التشكيل_القديم!$L$5:$S$49, ,6)=$A186) * (INDEX(التشكيل_القديم!$L$5:$S$49, ,7)="عضو يسار اليسار"), INDEX(التشكيل_القديم!$L$5:$S$49, ,2)),"")</f>
        <v/>
      </c>
      <c r="C189" s="6250"/>
      <c r="D189" s="6250"/>
      <c r="E189" s="6250"/>
      <c r="F189" s="6250"/>
      <c r="G189" s="6250"/>
      <c r="H189" s="2170" t="str" cm="1">
        <f t="array" ref="H189">IFERROR(_xlfn.XLOOKUP(1, (INDEX(التشكيل_القديم!$L$5:$S$49, ,6)=$A186) * (INDEX(التشكيل_القديم!$L$5:$S$49, ,7)="عضو يسار اليسار"), INDEX(التشكيل_القديم!$L$5:$S$49, ,3)),"")</f>
        <v/>
      </c>
      <c r="I189" s="2171" t="str" cm="1">
        <f t="array" ref="I189">IFERROR(_xlfn.XLOOKUP(1, (INDEX(التشكيل_القديم!$L$5:$S$49, ,6)=$A186) * (INDEX(التشكيل_القديم!$L$5:$S$49, ,7)="عضو يسار اليسار"), INDEX(التشكيل_القديم!$L$5:$S$49, ,4)),"")</f>
        <v/>
      </c>
      <c r="J189" s="6232"/>
      <c r="K189" s="6235"/>
      <c r="L189" s="5675">
        <f>الاعدادات!$D$8</f>
        <v>2024</v>
      </c>
      <c r="M189" s="2014">
        <v>33</v>
      </c>
      <c r="N189" s="1997"/>
      <c r="O189" s="1997"/>
      <c r="P189" s="1997"/>
      <c r="Q189" s="1997"/>
      <c r="R189" s="1997"/>
      <c r="S189" s="1997"/>
      <c r="T189" s="1997"/>
      <c r="U189" s="1997"/>
      <c r="V189" s="1997"/>
      <c r="W189" s="1997"/>
      <c r="X189" s="1997"/>
      <c r="Y189" s="2019"/>
      <c r="Z189" s="5680">
        <f t="shared" si="1163"/>
        <v>33</v>
      </c>
      <c r="AA189" s="2022"/>
      <c r="AB189" s="1999"/>
      <c r="AC189" s="2002">
        <f t="shared" si="1164"/>
        <v>0</v>
      </c>
      <c r="AD189" s="2002">
        <f t="shared" si="1165"/>
        <v>0</v>
      </c>
      <c r="AE189" s="2002">
        <f>BP189+CR189+BP196+CR196+DT189+DT196</f>
        <v>0</v>
      </c>
      <c r="AF189" s="5668">
        <f t="shared" si="1133"/>
        <v>0</v>
      </c>
      <c r="AG189" s="2002">
        <f t="shared" si="1134"/>
        <v>0</v>
      </c>
      <c r="AH189" s="5669">
        <f t="shared" si="1166"/>
        <v>0</v>
      </c>
      <c r="AI189" s="2002">
        <f t="shared" si="1135"/>
        <v>0</v>
      </c>
      <c r="AJ189" s="2002">
        <f t="shared" si="1136"/>
        <v>0</v>
      </c>
      <c r="AK189" s="2002">
        <f t="shared" si="1137"/>
        <v>0</v>
      </c>
      <c r="AL189" s="2002">
        <f t="shared" si="1138"/>
        <v>0</v>
      </c>
      <c r="AM189" s="5668">
        <f t="shared" si="1139"/>
        <v>0</v>
      </c>
      <c r="AN189" s="2177">
        <f t="shared" si="1167"/>
        <v>0</v>
      </c>
      <c r="AO189" s="2177">
        <f t="shared" si="1140"/>
        <v>0</v>
      </c>
      <c r="AP189" s="2177">
        <f>BZ189+DB189+DB196+BZ196+ED189+ED196</f>
        <v>0</v>
      </c>
      <c r="AQ189" s="5668">
        <f t="shared" si="1141"/>
        <v>0</v>
      </c>
      <c r="AR189" s="5670">
        <f>CA189+DC189+CA196+DC196+EE189+EE196</f>
        <v>0</v>
      </c>
      <c r="AS189" s="5671">
        <f t="shared" si="1142"/>
        <v>0</v>
      </c>
      <c r="AT189" s="2022"/>
      <c r="AU189" s="2002">
        <f t="shared" si="1143"/>
        <v>0</v>
      </c>
      <c r="AV189" s="2002">
        <f t="shared" si="1144"/>
        <v>0</v>
      </c>
      <c r="AW189" s="1997"/>
      <c r="AX189" s="1998"/>
      <c r="AY189" s="2000">
        <f t="shared" si="1145"/>
        <v>0</v>
      </c>
      <c r="AZ189" s="2001"/>
      <c r="BA189" s="2002">
        <f t="shared" si="1146"/>
        <v>-33</v>
      </c>
      <c r="BB189" s="2159"/>
      <c r="BC189" s="5683">
        <f>الاعدادات!$D$8</f>
        <v>2024</v>
      </c>
      <c r="BD189" s="82"/>
      <c r="BE189" s="83"/>
      <c r="BF189" s="83"/>
      <c r="BG189" s="84"/>
      <c r="BH189" s="84"/>
      <c r="BI189" s="84"/>
      <c r="BJ189" s="85"/>
      <c r="BK189" s="86"/>
      <c r="BL189" s="87"/>
      <c r="BM189" s="87"/>
      <c r="BN189" s="88"/>
      <c r="BO189" s="88"/>
      <c r="BP189" s="89"/>
      <c r="BQ189" s="77">
        <f t="shared" si="1147"/>
        <v>0</v>
      </c>
      <c r="BR189" s="90"/>
      <c r="BS189" s="91"/>
      <c r="BT189" s="92"/>
      <c r="BU189" s="93"/>
      <c r="BV189" s="94"/>
      <c r="BW189" s="95"/>
      <c r="BX189" s="96"/>
      <c r="BY189" s="97"/>
      <c r="BZ189" s="98"/>
      <c r="CA189" s="99"/>
      <c r="CB189" s="79">
        <f t="shared" si="1148"/>
        <v>0</v>
      </c>
      <c r="CC189" s="104"/>
      <c r="CD189" s="92"/>
      <c r="CE189" s="100"/>
      <c r="CF189" s="101"/>
      <c r="CG189" s="83"/>
      <c r="CH189" s="83"/>
      <c r="CI189" s="84"/>
      <c r="CJ189" s="84"/>
      <c r="CK189" s="84"/>
      <c r="CL189" s="85"/>
      <c r="CM189" s="86"/>
      <c r="CN189" s="87"/>
      <c r="CO189" s="87"/>
      <c r="CP189" s="88"/>
      <c r="CQ189" s="88"/>
      <c r="CR189" s="89"/>
      <c r="CS189" s="77">
        <f t="shared" si="1149"/>
        <v>0</v>
      </c>
      <c r="CT189" s="90"/>
      <c r="CU189" s="91"/>
      <c r="CV189" s="92"/>
      <c r="CW189" s="93"/>
      <c r="CX189" s="94"/>
      <c r="CY189" s="95"/>
      <c r="CZ189" s="96"/>
      <c r="DA189" s="97"/>
      <c r="DB189" s="98"/>
      <c r="DC189" s="99"/>
      <c r="DD189" s="81">
        <f>SUM(CS189:DC189)</f>
        <v>0</v>
      </c>
      <c r="DE189" s="104"/>
      <c r="DF189" s="92"/>
      <c r="DG189" s="102"/>
      <c r="DH189" s="101"/>
      <c r="DI189" s="83"/>
      <c r="DJ189" s="83"/>
      <c r="DK189" s="84"/>
      <c r="DL189" s="84"/>
      <c r="DM189" s="84"/>
      <c r="DN189" s="85"/>
      <c r="DO189" s="86"/>
      <c r="DP189" s="87"/>
      <c r="DQ189" s="87"/>
      <c r="DR189" s="88"/>
      <c r="DS189" s="88"/>
      <c r="DT189" s="89"/>
      <c r="DU189" s="77">
        <f t="shared" si="1151"/>
        <v>0</v>
      </c>
      <c r="DV189" s="90"/>
      <c r="DW189" s="91"/>
      <c r="DX189" s="92"/>
      <c r="DY189" s="93"/>
      <c r="DZ189" s="94"/>
      <c r="EA189" s="95"/>
      <c r="EB189" s="96"/>
      <c r="EC189" s="97"/>
      <c r="ED189" s="98"/>
      <c r="EE189" s="99"/>
      <c r="EF189" s="81">
        <f>SUM(DU189:EE189)</f>
        <v>0</v>
      </c>
      <c r="EG189" s="104"/>
      <c r="EH189" s="92"/>
      <c r="EI189" s="102"/>
      <c r="EJ189" s="5675">
        <f>الاعدادات!$D$8</f>
        <v>2024</v>
      </c>
      <c r="EK189" s="68">
        <f t="shared" si="1153"/>
        <v>0</v>
      </c>
      <c r="EL189" s="69"/>
      <c r="EM189" s="69"/>
      <c r="EN189" s="70">
        <f t="shared" si="1168"/>
        <v>0</v>
      </c>
      <c r="EO189" s="68">
        <f t="shared" si="1154"/>
        <v>0</v>
      </c>
      <c r="EP189" s="69"/>
      <c r="EQ189" s="69"/>
      <c r="ER189" s="70">
        <f t="shared" si="1169"/>
        <v>0</v>
      </c>
      <c r="ES189" s="68">
        <f t="shared" si="1155"/>
        <v>0</v>
      </c>
      <c r="ET189" s="69"/>
      <c r="EU189" s="71"/>
      <c r="EV189" s="70">
        <f t="shared" si="1156"/>
        <v>0</v>
      </c>
      <c r="EW189" s="68">
        <f t="shared" si="1157"/>
        <v>0</v>
      </c>
      <c r="EX189" s="69"/>
      <c r="EY189" s="70">
        <f t="shared" si="1170"/>
        <v>0</v>
      </c>
      <c r="EZ189" s="68">
        <f t="shared" si="1171"/>
        <v>0</v>
      </c>
      <c r="FA189" s="68">
        <f t="shared" si="1172"/>
        <v>0</v>
      </c>
      <c r="FB189" s="68">
        <f t="shared" si="1173"/>
        <v>0</v>
      </c>
      <c r="FC189" s="68">
        <f t="shared" si="1174"/>
        <v>0</v>
      </c>
      <c r="FD189" s="68">
        <f t="shared" si="1158"/>
        <v>0</v>
      </c>
      <c r="FE189" s="72">
        <f t="shared" si="1159"/>
        <v>0</v>
      </c>
      <c r="FF189" s="72">
        <f t="shared" si="1160"/>
        <v>0</v>
      </c>
      <c r="FG189" s="70">
        <f t="shared" si="1161"/>
        <v>0</v>
      </c>
      <c r="FH189" t="str">
        <f t="shared" si="1162"/>
        <v>wrong</v>
      </c>
      <c r="FK189" s="68">
        <f t="shared" si="1175"/>
        <v>0</v>
      </c>
      <c r="FL189" s="69"/>
      <c r="FM189" s="69"/>
      <c r="FN189" s="70">
        <f t="shared" si="1176"/>
        <v>0</v>
      </c>
      <c r="FO189" s="68">
        <f t="shared" si="1177"/>
        <v>0</v>
      </c>
      <c r="FP189" s="69"/>
      <c r="FQ189" s="69"/>
      <c r="FR189" s="70">
        <f t="shared" si="1178"/>
        <v>0</v>
      </c>
    </row>
    <row r="190" spans="1:174" ht="48" customHeight="1" thickBot="1">
      <c r="A190" s="6228"/>
      <c r="B190" s="6310" t="str" cm="1">
        <f t="array" ref="B190">IFERROR(_xlfn.XLOOKUP(1, (INDEX(التشكيل_القديم!$L$5:$S$49, ,6)=$A186) * (INDEX(التشكيل_القديم!$L$5:$S$49, ,7)="عضو خامس "), INDEX(التشكيل_القديم!$L$5:$S$49, ,2)),"")</f>
        <v/>
      </c>
      <c r="C190" s="6310"/>
      <c r="D190" s="6310"/>
      <c r="E190" s="6310"/>
      <c r="F190" s="6310"/>
      <c r="G190" s="6310"/>
      <c r="H190" s="2170" t="str" cm="1">
        <f t="array" ref="H190">IFERROR(_xlfn.XLOOKUP(1, (INDEX(التشكيل_القديم!$L$5:$S$49, ,6)=$A186) * (INDEX(التشكيل_القديم!$L$5:$S$49, ,7)="عضو خامس"), INDEX(التشكيل_القديم!$L$5:$S$49, ,3)),"")</f>
        <v/>
      </c>
      <c r="I190" s="2171" t="str" cm="1">
        <f t="array" ref="I190">IFERROR(_xlfn.XLOOKUP(1, (INDEX(التشكيل_القديم!$L$5:$S$49, ,6)=$A186) * (INDEX(التشكيل_القديم!$L$5:$S$49, ,7)="عضو خامس"), INDEX(التشكيل_القديم!$L$5:$S$49, ,4)),"")</f>
        <v/>
      </c>
      <c r="J190" s="6232"/>
      <c r="K190" s="6235"/>
      <c r="L190" s="5675">
        <f>الاعدادات!$D$9</f>
        <v>2025</v>
      </c>
      <c r="M190" s="2015">
        <v>48</v>
      </c>
      <c r="N190" s="64"/>
      <c r="O190" s="64"/>
      <c r="P190" s="64"/>
      <c r="Q190" s="64"/>
      <c r="R190" s="64"/>
      <c r="S190" s="64"/>
      <c r="T190" s="64"/>
      <c r="U190" s="64"/>
      <c r="V190" s="64"/>
      <c r="W190" s="64"/>
      <c r="X190" s="64"/>
      <c r="Y190" s="2018"/>
      <c r="Z190" s="5679">
        <f t="shared" si="1163"/>
        <v>48</v>
      </c>
      <c r="AA190" s="2007"/>
      <c r="AB190" s="63"/>
      <c r="AC190" s="5662">
        <f t="shared" si="1164"/>
        <v>0</v>
      </c>
      <c r="AD190" s="5662">
        <f t="shared" si="1165"/>
        <v>0</v>
      </c>
      <c r="AE190" s="5662">
        <f>BP190+CR190+BP197+CR197+DT190+DT197</f>
        <v>0</v>
      </c>
      <c r="AF190" s="5663">
        <f t="shared" si="1133"/>
        <v>0</v>
      </c>
      <c r="AG190" s="5662">
        <f t="shared" si="1134"/>
        <v>0</v>
      </c>
      <c r="AH190" s="5664">
        <f t="shared" si="1166"/>
        <v>0</v>
      </c>
      <c r="AI190" s="5662">
        <f t="shared" si="1135"/>
        <v>0</v>
      </c>
      <c r="AJ190" s="5662">
        <f t="shared" si="1136"/>
        <v>0</v>
      </c>
      <c r="AK190" s="5662">
        <f t="shared" si="1137"/>
        <v>0</v>
      </c>
      <c r="AL190" s="5662">
        <f t="shared" si="1138"/>
        <v>0</v>
      </c>
      <c r="AM190" s="5663">
        <f t="shared" si="1139"/>
        <v>0</v>
      </c>
      <c r="AN190" s="5665">
        <f t="shared" si="1167"/>
        <v>0</v>
      </c>
      <c r="AO190" s="5665">
        <f t="shared" si="1140"/>
        <v>0</v>
      </c>
      <c r="AP190" s="5665">
        <f>BZ190+DB190+DB197+BZ197+ED190+ED197</f>
        <v>0</v>
      </c>
      <c r="AQ190" s="5663">
        <f t="shared" si="1141"/>
        <v>0</v>
      </c>
      <c r="AR190" s="5666">
        <f>CA190+DC190+CA197+DC197+EE190+EE197</f>
        <v>0</v>
      </c>
      <c r="AS190" s="5667">
        <f t="shared" si="1142"/>
        <v>0</v>
      </c>
      <c r="AT190" s="2007"/>
      <c r="AU190" s="5674">
        <f t="shared" si="1143"/>
        <v>0</v>
      </c>
      <c r="AV190" s="5674">
        <f t="shared" si="1144"/>
        <v>0</v>
      </c>
      <c r="AW190" s="64"/>
      <c r="AX190" s="75"/>
      <c r="AY190" s="65">
        <f t="shared" si="1145"/>
        <v>0</v>
      </c>
      <c r="AZ190" s="66"/>
      <c r="BA190" s="5662">
        <f t="shared" si="1146"/>
        <v>-48</v>
      </c>
      <c r="BB190" s="2159"/>
      <c r="BC190" s="5683">
        <f>الاعدادات!$D$9</f>
        <v>2025</v>
      </c>
      <c r="BD190" s="82"/>
      <c r="BE190" s="83"/>
      <c r="BF190" s="83"/>
      <c r="BG190" s="84"/>
      <c r="BH190" s="84"/>
      <c r="BI190" s="84"/>
      <c r="BJ190" s="85"/>
      <c r="BK190" s="86"/>
      <c r="BL190" s="87"/>
      <c r="BM190" s="87"/>
      <c r="BN190" s="88"/>
      <c r="BO190" s="88"/>
      <c r="BP190" s="89"/>
      <c r="BQ190" s="77">
        <f t="shared" si="1147"/>
        <v>0</v>
      </c>
      <c r="BR190" s="90"/>
      <c r="BS190" s="91"/>
      <c r="BT190" s="92"/>
      <c r="BU190" s="93"/>
      <c r="BV190" s="94"/>
      <c r="BW190" s="95"/>
      <c r="BX190" s="96"/>
      <c r="BY190" s="97"/>
      <c r="BZ190" s="98"/>
      <c r="CA190" s="99"/>
      <c r="CB190" s="79">
        <f t="shared" si="1148"/>
        <v>0</v>
      </c>
      <c r="CC190" s="104"/>
      <c r="CD190" s="92"/>
      <c r="CE190" s="100"/>
      <c r="CF190" s="101"/>
      <c r="CG190" s="83"/>
      <c r="CH190" s="83"/>
      <c r="CI190" s="84"/>
      <c r="CJ190" s="84"/>
      <c r="CK190" s="84"/>
      <c r="CL190" s="85"/>
      <c r="CM190" s="86"/>
      <c r="CN190" s="87"/>
      <c r="CO190" s="87"/>
      <c r="CP190" s="88"/>
      <c r="CQ190" s="88"/>
      <c r="CR190" s="89"/>
      <c r="CS190" s="77">
        <f t="shared" si="1149"/>
        <v>0</v>
      </c>
      <c r="CT190" s="90"/>
      <c r="CU190" s="91"/>
      <c r="CV190" s="92"/>
      <c r="CW190" s="93"/>
      <c r="CX190" s="94"/>
      <c r="CY190" s="95"/>
      <c r="CZ190" s="96"/>
      <c r="DA190" s="97"/>
      <c r="DB190" s="98"/>
      <c r="DC190" s="99"/>
      <c r="DD190" s="81">
        <f>SUM(CS190:DC190)</f>
        <v>0</v>
      </c>
      <c r="DE190" s="104"/>
      <c r="DF190" s="92"/>
      <c r="DG190" s="102"/>
      <c r="DH190" s="101"/>
      <c r="DI190" s="83"/>
      <c r="DJ190" s="83"/>
      <c r="DK190" s="84"/>
      <c r="DL190" s="84"/>
      <c r="DM190" s="84"/>
      <c r="DN190" s="85"/>
      <c r="DO190" s="86"/>
      <c r="DP190" s="87"/>
      <c r="DQ190" s="87"/>
      <c r="DR190" s="88"/>
      <c r="DS190" s="88"/>
      <c r="DT190" s="89"/>
      <c r="DU190" s="77">
        <f>DT190+DS190+DR190+DQ190+DP190+DO190+DN190+DM190+DL190+DK190+DJ190+DI190+DH190</f>
        <v>0</v>
      </c>
      <c r="DV190" s="90"/>
      <c r="DW190" s="91"/>
      <c r="DX190" s="92"/>
      <c r="DY190" s="93"/>
      <c r="DZ190" s="94"/>
      <c r="EA190" s="95"/>
      <c r="EB190" s="96"/>
      <c r="EC190" s="97"/>
      <c r="ED190" s="98"/>
      <c r="EE190" s="99"/>
      <c r="EF190" s="81">
        <f>SUM(DU190:EE190)</f>
        <v>0</v>
      </c>
      <c r="EG190" s="104"/>
      <c r="EH190" s="92"/>
      <c r="EI190" s="102"/>
      <c r="EJ190" s="5675">
        <f>الاعدادات!$D$9</f>
        <v>2025</v>
      </c>
      <c r="EK190" s="68">
        <f t="shared" si="1153"/>
        <v>0</v>
      </c>
      <c r="EL190" s="69"/>
      <c r="EM190" s="69"/>
      <c r="EN190" s="70">
        <f t="shared" si="1168"/>
        <v>0</v>
      </c>
      <c r="EO190" s="68">
        <f t="shared" si="1154"/>
        <v>0</v>
      </c>
      <c r="EP190" s="69"/>
      <c r="EQ190" s="69"/>
      <c r="ER190" s="70">
        <f t="shared" si="1169"/>
        <v>0</v>
      </c>
      <c r="ES190" s="68">
        <f t="shared" si="1155"/>
        <v>0</v>
      </c>
      <c r="ET190" s="69"/>
      <c r="EU190" s="71"/>
      <c r="EV190" s="70">
        <f t="shared" si="1156"/>
        <v>0</v>
      </c>
      <c r="EW190" s="68">
        <f t="shared" si="1157"/>
        <v>0</v>
      </c>
      <c r="EX190" s="69"/>
      <c r="EY190" s="70">
        <f t="shared" si="1170"/>
        <v>0</v>
      </c>
      <c r="EZ190" s="68">
        <f t="shared" si="1171"/>
        <v>0</v>
      </c>
      <c r="FA190" s="68">
        <f t="shared" si="1172"/>
        <v>0</v>
      </c>
      <c r="FB190" s="68">
        <f t="shared" si="1173"/>
        <v>0</v>
      </c>
      <c r="FC190" s="68">
        <f t="shared" si="1174"/>
        <v>0</v>
      </c>
      <c r="FD190" s="68">
        <f t="shared" si="1158"/>
        <v>0</v>
      </c>
      <c r="FE190" s="72">
        <f t="shared" si="1159"/>
        <v>0</v>
      </c>
      <c r="FF190" s="72">
        <f t="shared" si="1160"/>
        <v>0</v>
      </c>
      <c r="FG190" s="70">
        <f t="shared" si="1161"/>
        <v>0</v>
      </c>
      <c r="FH190" t="str">
        <f t="shared" si="1162"/>
        <v>wrong</v>
      </c>
      <c r="FK190" s="68">
        <f t="shared" si="1175"/>
        <v>0</v>
      </c>
      <c r="FL190" s="69"/>
      <c r="FM190" s="69"/>
      <c r="FN190" s="70">
        <f t="shared" si="1176"/>
        <v>0</v>
      </c>
      <c r="FO190" s="68">
        <f t="shared" si="1177"/>
        <v>0</v>
      </c>
      <c r="FP190" s="69"/>
      <c r="FQ190" s="69"/>
      <c r="FR190" s="70">
        <f t="shared" si="1178"/>
        <v>0</v>
      </c>
    </row>
    <row r="191" spans="1:174" ht="48" customHeight="1" thickBot="1">
      <c r="A191" s="6228"/>
      <c r="B191" s="6310" t="str" cm="1">
        <f t="array" ref="B191">IFERROR(_xlfn.XLOOKUP(1, (INDEX(التشكيل_القديم!$L$5:$S$49, ,6)=$A186) * (INDEX(التشكيل_القديم!$L$5:$S$49, ,7)="عضو سادس"), INDEX(التشكيل_القديم!$L$5:$S$49, ,2)),"")</f>
        <v/>
      </c>
      <c r="C191" s="6310"/>
      <c r="D191" s="6310"/>
      <c r="E191" s="6310"/>
      <c r="F191" s="6310"/>
      <c r="G191" s="6310"/>
      <c r="H191" s="2170" t="str" cm="1">
        <f t="array" ref="H191">IFERROR(_xlfn.XLOOKUP(1, (INDEX(التشكيل_القديم!$L$5:$S$49, ,6)=$A186) * (INDEX(التشكيل_القديم!$L$5:$S$49, ,7)="عضو سادس"), INDEX(التشكيل_القديم!$L$5:$S$49, ,3)),"")</f>
        <v/>
      </c>
      <c r="I191" s="2171" t="str" cm="1">
        <f t="array" ref="I191">IFERROR(_xlfn.XLOOKUP(1, (INDEX(التشكيل_القديم!$L$5:$S$49, ,6)=$A186) * (INDEX(التشكيل_القديم!$L$5:$S$49, ,7)="عضو سادسر"), INDEX(التشكيل_القديم!$L$5:$S$49, ,4)),"")</f>
        <v/>
      </c>
      <c r="J191" s="6232"/>
      <c r="K191" s="6235"/>
      <c r="L191" s="5675">
        <f>الاعدادات!$D$10</f>
        <v>2026</v>
      </c>
      <c r="M191" s="2016">
        <v>65</v>
      </c>
      <c r="N191" s="107"/>
      <c r="O191" s="107"/>
      <c r="P191" s="107"/>
      <c r="Q191" s="107"/>
      <c r="R191" s="107"/>
      <c r="S191" s="107"/>
      <c r="T191" s="107"/>
      <c r="U191" s="107"/>
      <c r="V191" s="107"/>
      <c r="W191" s="107"/>
      <c r="X191" s="107"/>
      <c r="Y191" s="2020"/>
      <c r="Z191" s="5681">
        <f t="shared" si="1163"/>
        <v>65</v>
      </c>
      <c r="AA191" s="2023"/>
      <c r="AB191" s="110"/>
      <c r="AC191" s="5672">
        <f t="shared" si="1164"/>
        <v>0</v>
      </c>
      <c r="AD191" s="5672">
        <f t="shared" si="1165"/>
        <v>0</v>
      </c>
      <c r="AE191" s="5662">
        <f>BP191+CR191+BP198+CR198+DT191+DT198</f>
        <v>0</v>
      </c>
      <c r="AF191" s="5663">
        <f t="shared" si="1133"/>
        <v>0</v>
      </c>
      <c r="AG191" s="5662">
        <f t="shared" si="1134"/>
        <v>0</v>
      </c>
      <c r="AH191" s="5664">
        <f t="shared" si="1166"/>
        <v>0</v>
      </c>
      <c r="AI191" s="5662">
        <f t="shared" si="1135"/>
        <v>0</v>
      </c>
      <c r="AJ191" s="5662">
        <f t="shared" si="1136"/>
        <v>0</v>
      </c>
      <c r="AK191" s="5662">
        <f t="shared" si="1137"/>
        <v>0</v>
      </c>
      <c r="AL191" s="5662">
        <f t="shared" si="1138"/>
        <v>0</v>
      </c>
      <c r="AM191" s="5663">
        <f t="shared" si="1139"/>
        <v>0</v>
      </c>
      <c r="AN191" s="5665">
        <f t="shared" si="1167"/>
        <v>0</v>
      </c>
      <c r="AO191" s="5665">
        <f t="shared" si="1140"/>
        <v>0</v>
      </c>
      <c r="AP191" s="5665">
        <f>BZ191+DB191+DB198+BZ198+ED191+ED198</f>
        <v>0</v>
      </c>
      <c r="AQ191" s="5663">
        <f t="shared" si="1141"/>
        <v>0</v>
      </c>
      <c r="AR191" s="5666">
        <f>CA191+DC191+CA198+DC198+EE191+EE198</f>
        <v>0</v>
      </c>
      <c r="AS191" s="5673">
        <f t="shared" si="1142"/>
        <v>0</v>
      </c>
      <c r="AT191" s="2023"/>
      <c r="AU191" s="5674">
        <f t="shared" si="1143"/>
        <v>0</v>
      </c>
      <c r="AV191" s="5674">
        <f t="shared" si="1144"/>
        <v>0</v>
      </c>
      <c r="AW191" s="111"/>
      <c r="AX191" s="112"/>
      <c r="AY191" s="65">
        <f t="shared" si="1145"/>
        <v>0</v>
      </c>
      <c r="AZ191" s="113"/>
      <c r="BA191" s="5662">
        <f t="shared" si="1146"/>
        <v>-65</v>
      </c>
      <c r="BB191" s="2159"/>
      <c r="BC191" s="5683">
        <f>الاعدادات!$D$10</f>
        <v>2026</v>
      </c>
      <c r="BD191" s="117"/>
      <c r="BE191" s="118"/>
      <c r="BF191" s="118"/>
      <c r="BG191" s="119"/>
      <c r="BH191" s="119"/>
      <c r="BI191" s="119"/>
      <c r="BJ191" s="120"/>
      <c r="BK191" s="121"/>
      <c r="BL191" s="122"/>
      <c r="BM191" s="122"/>
      <c r="BN191" s="123"/>
      <c r="BO191" s="123"/>
      <c r="BP191" s="124"/>
      <c r="BQ191" s="125">
        <f t="shared" si="1147"/>
        <v>0</v>
      </c>
      <c r="BR191" s="126"/>
      <c r="BS191" s="127"/>
      <c r="BT191" s="128"/>
      <c r="BU191" s="129"/>
      <c r="BV191" s="130"/>
      <c r="BW191" s="131"/>
      <c r="BX191" s="132"/>
      <c r="BY191" s="133"/>
      <c r="BZ191" s="134"/>
      <c r="CA191" s="135"/>
      <c r="CB191" s="136">
        <f t="shared" si="1148"/>
        <v>0</v>
      </c>
      <c r="CC191" s="137"/>
      <c r="CD191" s="128"/>
      <c r="CE191" s="138"/>
      <c r="CF191" s="139"/>
      <c r="CG191" s="118"/>
      <c r="CH191" s="118"/>
      <c r="CI191" s="119"/>
      <c r="CJ191" s="119"/>
      <c r="CK191" s="119"/>
      <c r="CL191" s="120"/>
      <c r="CM191" s="121"/>
      <c r="CN191" s="122"/>
      <c r="CO191" s="122"/>
      <c r="CP191" s="123"/>
      <c r="CQ191" s="123"/>
      <c r="CR191" s="124"/>
      <c r="CS191" s="125">
        <f t="shared" si="1149"/>
        <v>0</v>
      </c>
      <c r="CT191" s="126"/>
      <c r="CU191" s="127"/>
      <c r="CV191" s="128"/>
      <c r="CW191" s="129"/>
      <c r="CX191" s="130"/>
      <c r="CY191" s="131"/>
      <c r="CZ191" s="132"/>
      <c r="DA191" s="133"/>
      <c r="DB191" s="134"/>
      <c r="DC191" s="135"/>
      <c r="DD191" s="140">
        <f>SUM(CS191:DC191)</f>
        <v>0</v>
      </c>
      <c r="DE191" s="137"/>
      <c r="DF191" s="128"/>
      <c r="DG191" s="141"/>
      <c r="DH191" s="139"/>
      <c r="DI191" s="118"/>
      <c r="DJ191" s="118"/>
      <c r="DK191" s="119"/>
      <c r="DL191" s="119"/>
      <c r="DM191" s="119"/>
      <c r="DN191" s="120"/>
      <c r="DO191" s="121"/>
      <c r="DP191" s="122"/>
      <c r="DQ191" s="122"/>
      <c r="DR191" s="123"/>
      <c r="DS191" s="123"/>
      <c r="DT191" s="124"/>
      <c r="DU191" s="125">
        <f t="shared" ref="DU191:DU192" si="1179">DT191+DS191+DR191+DQ191+DP191+DO191+DN191+DM191+DL191+DK191+DJ191+DI191+DH191</f>
        <v>0</v>
      </c>
      <c r="DV191" s="126"/>
      <c r="DW191" s="127"/>
      <c r="DX191" s="128"/>
      <c r="DY191" s="129"/>
      <c r="DZ191" s="130"/>
      <c r="EA191" s="131"/>
      <c r="EB191" s="132"/>
      <c r="EC191" s="133"/>
      <c r="ED191" s="134"/>
      <c r="EE191" s="135"/>
      <c r="EF191" s="140">
        <f>SUM(DU191:EE191)</f>
        <v>0</v>
      </c>
      <c r="EG191" s="137"/>
      <c r="EH191" s="128"/>
      <c r="EI191" s="141"/>
      <c r="EJ191" s="5675">
        <f>الاعدادات!$D$10</f>
        <v>2026</v>
      </c>
      <c r="EK191" s="68">
        <f t="shared" si="1153"/>
        <v>0</v>
      </c>
      <c r="EL191" s="69"/>
      <c r="EM191" s="69"/>
      <c r="EN191" s="70">
        <f t="shared" si="1168"/>
        <v>0</v>
      </c>
      <c r="EO191" s="68">
        <f t="shared" si="1154"/>
        <v>0</v>
      </c>
      <c r="EP191" s="69"/>
      <c r="EQ191" s="69"/>
      <c r="ER191" s="70">
        <f t="shared" si="1169"/>
        <v>0</v>
      </c>
      <c r="ES191" s="68">
        <f t="shared" si="1155"/>
        <v>0</v>
      </c>
      <c r="ET191" s="69"/>
      <c r="EU191" s="71"/>
      <c r="EV191" s="70">
        <f t="shared" si="1156"/>
        <v>0</v>
      </c>
      <c r="EW191" s="68">
        <f t="shared" si="1157"/>
        <v>0</v>
      </c>
      <c r="EX191" s="69"/>
      <c r="EY191" s="70">
        <f t="shared" si="1170"/>
        <v>0</v>
      </c>
      <c r="EZ191" s="68">
        <f t="shared" si="1171"/>
        <v>0</v>
      </c>
      <c r="FA191" s="68">
        <f t="shared" si="1172"/>
        <v>0</v>
      </c>
      <c r="FB191" s="68">
        <f t="shared" si="1173"/>
        <v>0</v>
      </c>
      <c r="FC191" s="68">
        <f t="shared" si="1174"/>
        <v>0</v>
      </c>
      <c r="FD191" s="68">
        <f t="shared" si="1158"/>
        <v>0</v>
      </c>
      <c r="FE191" s="72">
        <f t="shared" si="1159"/>
        <v>0</v>
      </c>
      <c r="FF191" s="72">
        <f t="shared" si="1160"/>
        <v>0</v>
      </c>
      <c r="FG191" s="70">
        <f t="shared" si="1161"/>
        <v>0</v>
      </c>
      <c r="FH191" t="str">
        <f t="shared" si="1162"/>
        <v>wrong</v>
      </c>
      <c r="FK191" s="68">
        <f t="shared" si="1175"/>
        <v>0</v>
      </c>
      <c r="FL191" s="69"/>
      <c r="FM191" s="69"/>
      <c r="FN191" s="70">
        <f t="shared" si="1176"/>
        <v>0</v>
      </c>
      <c r="FO191" s="68">
        <f t="shared" si="1177"/>
        <v>0</v>
      </c>
      <c r="FP191" s="69"/>
      <c r="FQ191" s="69"/>
      <c r="FR191" s="70">
        <f t="shared" si="1178"/>
        <v>0</v>
      </c>
    </row>
    <row r="192" spans="1:174" ht="48" customHeight="1" thickBot="1">
      <c r="A192" s="6229"/>
      <c r="B192" s="6249"/>
      <c r="C192" s="6249"/>
      <c r="D192" s="6249"/>
      <c r="E192" s="6249"/>
      <c r="F192" s="6249"/>
      <c r="G192" s="6249"/>
      <c r="H192" s="2011"/>
      <c r="I192" s="105"/>
      <c r="J192" s="6233"/>
      <c r="K192" s="6236"/>
      <c r="L192" s="115" t="s">
        <v>181</v>
      </c>
      <c r="M192" s="5684">
        <f t="shared" ref="M192:U192" si="1180">SUM(M187:M191)</f>
        <v>156</v>
      </c>
      <c r="N192" s="5684">
        <f t="shared" si="1180"/>
        <v>0</v>
      </c>
      <c r="O192" s="5684">
        <f t="shared" si="1180"/>
        <v>0</v>
      </c>
      <c r="P192" s="5684">
        <f t="shared" si="1180"/>
        <v>0</v>
      </c>
      <c r="Q192" s="5684">
        <f t="shared" si="1180"/>
        <v>0</v>
      </c>
      <c r="R192" s="5684">
        <f t="shared" si="1180"/>
        <v>0</v>
      </c>
      <c r="S192" s="5684">
        <f t="shared" si="1180"/>
        <v>0</v>
      </c>
      <c r="T192" s="5684">
        <f t="shared" si="1180"/>
        <v>0</v>
      </c>
      <c r="U192" s="5684">
        <f t="shared" si="1180"/>
        <v>0</v>
      </c>
      <c r="V192" s="116"/>
      <c r="W192" s="5684">
        <f t="shared" ref="W192:AZ192" si="1181">SUM(W187:W191)</f>
        <v>0</v>
      </c>
      <c r="X192" s="5684">
        <f t="shared" si="1181"/>
        <v>0</v>
      </c>
      <c r="Y192" s="5684">
        <f t="shared" si="1181"/>
        <v>0</v>
      </c>
      <c r="Z192" s="5684">
        <f t="shared" si="1181"/>
        <v>156</v>
      </c>
      <c r="AA192" s="5684">
        <f t="shared" si="1181"/>
        <v>0</v>
      </c>
      <c r="AB192" s="5684">
        <f t="shared" si="1181"/>
        <v>0</v>
      </c>
      <c r="AC192" s="5684">
        <f t="shared" si="1181"/>
        <v>0</v>
      </c>
      <c r="AD192" s="5684">
        <f t="shared" si="1181"/>
        <v>0</v>
      </c>
      <c r="AE192" s="5684">
        <f t="shared" si="1181"/>
        <v>0</v>
      </c>
      <c r="AF192" s="5684">
        <f t="shared" si="1181"/>
        <v>0</v>
      </c>
      <c r="AG192" s="5684">
        <f t="shared" si="1181"/>
        <v>0</v>
      </c>
      <c r="AH192" s="5684">
        <f t="shared" si="1181"/>
        <v>0</v>
      </c>
      <c r="AI192" s="5684">
        <f t="shared" si="1181"/>
        <v>0</v>
      </c>
      <c r="AJ192" s="5684">
        <f t="shared" si="1181"/>
        <v>0</v>
      </c>
      <c r="AK192" s="5684">
        <f t="shared" si="1181"/>
        <v>0</v>
      </c>
      <c r="AL192" s="5684">
        <f t="shared" si="1181"/>
        <v>0</v>
      </c>
      <c r="AM192" s="5684">
        <f t="shared" si="1181"/>
        <v>0</v>
      </c>
      <c r="AN192" s="5684">
        <f t="shared" si="1181"/>
        <v>0</v>
      </c>
      <c r="AO192" s="5684">
        <f t="shared" si="1181"/>
        <v>0</v>
      </c>
      <c r="AP192" s="5684">
        <f t="shared" si="1181"/>
        <v>0</v>
      </c>
      <c r="AQ192" s="5684">
        <f t="shared" si="1181"/>
        <v>0</v>
      </c>
      <c r="AR192" s="5684">
        <f t="shared" si="1181"/>
        <v>0</v>
      </c>
      <c r="AS192" s="5684">
        <f t="shared" si="1181"/>
        <v>0</v>
      </c>
      <c r="AT192" s="5684">
        <f t="shared" si="1181"/>
        <v>0</v>
      </c>
      <c r="AU192" s="5684">
        <f t="shared" si="1181"/>
        <v>0</v>
      </c>
      <c r="AV192" s="5684">
        <f t="shared" si="1181"/>
        <v>0</v>
      </c>
      <c r="AW192" s="5684">
        <f t="shared" si="1181"/>
        <v>0</v>
      </c>
      <c r="AX192" s="5684">
        <f t="shared" si="1181"/>
        <v>0</v>
      </c>
      <c r="AY192" s="5684">
        <f t="shared" si="1181"/>
        <v>0</v>
      </c>
      <c r="AZ192" s="5684">
        <f t="shared" si="1181"/>
        <v>0</v>
      </c>
      <c r="BA192" s="5685">
        <f t="shared" si="1146"/>
        <v>-156</v>
      </c>
      <c r="BB192" s="2159"/>
      <c r="BC192" s="156" t="s">
        <v>181</v>
      </c>
      <c r="BD192" s="840">
        <f t="shared" ref="BD192:BP192" si="1182">SUM(BD187:BD191)</f>
        <v>0</v>
      </c>
      <c r="BE192" s="841">
        <f t="shared" si="1182"/>
        <v>0</v>
      </c>
      <c r="BF192" s="841">
        <f t="shared" si="1182"/>
        <v>0</v>
      </c>
      <c r="BG192" s="841">
        <f t="shared" si="1182"/>
        <v>0</v>
      </c>
      <c r="BH192" s="841">
        <f t="shared" si="1182"/>
        <v>0</v>
      </c>
      <c r="BI192" s="841">
        <f t="shared" si="1182"/>
        <v>0</v>
      </c>
      <c r="BJ192" s="841">
        <f t="shared" si="1182"/>
        <v>0</v>
      </c>
      <c r="BK192" s="841">
        <f t="shared" si="1182"/>
        <v>0</v>
      </c>
      <c r="BL192" s="841">
        <f t="shared" si="1182"/>
        <v>0</v>
      </c>
      <c r="BM192" s="841">
        <f t="shared" si="1182"/>
        <v>0</v>
      </c>
      <c r="BN192" s="841">
        <f t="shared" si="1182"/>
        <v>0</v>
      </c>
      <c r="BO192" s="841">
        <f t="shared" si="1182"/>
        <v>0</v>
      </c>
      <c r="BP192" s="841">
        <f t="shared" si="1182"/>
        <v>0</v>
      </c>
      <c r="BQ192" s="842">
        <f t="shared" si="1147"/>
        <v>0</v>
      </c>
      <c r="BR192" s="841">
        <f t="shared" ref="BR192:CR192" si="1183">SUM(BR187:BR191)</f>
        <v>0</v>
      </c>
      <c r="BS192" s="841">
        <f t="shared" si="1183"/>
        <v>0</v>
      </c>
      <c r="BT192" s="841">
        <f t="shared" si="1183"/>
        <v>0</v>
      </c>
      <c r="BU192" s="841">
        <f t="shared" si="1183"/>
        <v>0</v>
      </c>
      <c r="BV192" s="841">
        <f t="shared" si="1183"/>
        <v>0</v>
      </c>
      <c r="BW192" s="841">
        <f t="shared" si="1183"/>
        <v>0</v>
      </c>
      <c r="BX192" s="841">
        <f t="shared" si="1183"/>
        <v>0</v>
      </c>
      <c r="BY192" s="841">
        <f t="shared" si="1183"/>
        <v>0</v>
      </c>
      <c r="BZ192" s="2030">
        <f t="shared" si="1183"/>
        <v>0</v>
      </c>
      <c r="CA192" s="841">
        <f t="shared" si="1183"/>
        <v>0</v>
      </c>
      <c r="CB192" s="841">
        <f t="shared" si="1183"/>
        <v>0</v>
      </c>
      <c r="CC192" s="841">
        <f t="shared" si="1183"/>
        <v>0</v>
      </c>
      <c r="CD192" s="841">
        <f t="shared" si="1183"/>
        <v>0</v>
      </c>
      <c r="CE192" s="5686">
        <f t="shared" si="1183"/>
        <v>0</v>
      </c>
      <c r="CF192" s="840">
        <f t="shared" si="1183"/>
        <v>0</v>
      </c>
      <c r="CG192" s="841">
        <f t="shared" si="1183"/>
        <v>0</v>
      </c>
      <c r="CH192" s="841">
        <f t="shared" si="1183"/>
        <v>0</v>
      </c>
      <c r="CI192" s="841">
        <f t="shared" si="1183"/>
        <v>0</v>
      </c>
      <c r="CJ192" s="841">
        <f t="shared" si="1183"/>
        <v>0</v>
      </c>
      <c r="CK192" s="841">
        <f t="shared" si="1183"/>
        <v>0</v>
      </c>
      <c r="CL192" s="841">
        <f t="shared" si="1183"/>
        <v>0</v>
      </c>
      <c r="CM192" s="841">
        <f t="shared" si="1183"/>
        <v>0</v>
      </c>
      <c r="CN192" s="841">
        <f t="shared" si="1183"/>
        <v>0</v>
      </c>
      <c r="CO192" s="841">
        <f t="shared" si="1183"/>
        <v>0</v>
      </c>
      <c r="CP192" s="841">
        <f t="shared" si="1183"/>
        <v>0</v>
      </c>
      <c r="CQ192" s="841">
        <f t="shared" si="1183"/>
        <v>0</v>
      </c>
      <c r="CR192" s="841">
        <f t="shared" si="1183"/>
        <v>0</v>
      </c>
      <c r="CS192" s="842">
        <f t="shared" si="1149"/>
        <v>0</v>
      </c>
      <c r="CT192" s="841">
        <f t="shared" ref="CT192:DT192" si="1184">SUM(CT187:CT191)</f>
        <v>0</v>
      </c>
      <c r="CU192" s="841">
        <f t="shared" si="1184"/>
        <v>0</v>
      </c>
      <c r="CV192" s="841">
        <f t="shared" si="1184"/>
        <v>0</v>
      </c>
      <c r="CW192" s="841">
        <f t="shared" si="1184"/>
        <v>0</v>
      </c>
      <c r="CX192" s="841">
        <f t="shared" si="1184"/>
        <v>0</v>
      </c>
      <c r="CY192" s="841">
        <f t="shared" si="1184"/>
        <v>0</v>
      </c>
      <c r="CZ192" s="841">
        <f t="shared" si="1184"/>
        <v>0</v>
      </c>
      <c r="DA192" s="841">
        <f t="shared" si="1184"/>
        <v>0</v>
      </c>
      <c r="DB192" s="2030">
        <f t="shared" si="1184"/>
        <v>0</v>
      </c>
      <c r="DC192" s="841">
        <f t="shared" si="1184"/>
        <v>0</v>
      </c>
      <c r="DD192" s="841">
        <f t="shared" si="1184"/>
        <v>0</v>
      </c>
      <c r="DE192" s="841">
        <f t="shared" si="1184"/>
        <v>0</v>
      </c>
      <c r="DF192" s="841">
        <f t="shared" si="1184"/>
        <v>0</v>
      </c>
      <c r="DG192" s="5686">
        <f t="shared" si="1184"/>
        <v>0</v>
      </c>
      <c r="DH192" s="840">
        <f t="shared" si="1184"/>
        <v>0</v>
      </c>
      <c r="DI192" s="841">
        <f t="shared" si="1184"/>
        <v>0</v>
      </c>
      <c r="DJ192" s="841">
        <f t="shared" si="1184"/>
        <v>0</v>
      </c>
      <c r="DK192" s="841">
        <f t="shared" si="1184"/>
        <v>0</v>
      </c>
      <c r="DL192" s="841">
        <f t="shared" si="1184"/>
        <v>0</v>
      </c>
      <c r="DM192" s="841">
        <f t="shared" si="1184"/>
        <v>0</v>
      </c>
      <c r="DN192" s="841">
        <f t="shared" si="1184"/>
        <v>0</v>
      </c>
      <c r="DO192" s="841">
        <f t="shared" si="1184"/>
        <v>0</v>
      </c>
      <c r="DP192" s="841">
        <f t="shared" si="1184"/>
        <v>0</v>
      </c>
      <c r="DQ192" s="841">
        <f t="shared" si="1184"/>
        <v>0</v>
      </c>
      <c r="DR192" s="841">
        <f t="shared" si="1184"/>
        <v>0</v>
      </c>
      <c r="DS192" s="841">
        <f t="shared" si="1184"/>
        <v>0</v>
      </c>
      <c r="DT192" s="841">
        <f t="shared" si="1184"/>
        <v>0</v>
      </c>
      <c r="DU192" s="842">
        <f t="shared" si="1179"/>
        <v>0</v>
      </c>
      <c r="DV192" s="841">
        <f t="shared" ref="DV192:EI192" si="1185">SUM(DV187:DV191)</f>
        <v>0</v>
      </c>
      <c r="DW192" s="841">
        <f t="shared" si="1185"/>
        <v>0</v>
      </c>
      <c r="DX192" s="841">
        <f t="shared" si="1185"/>
        <v>0</v>
      </c>
      <c r="DY192" s="841">
        <f t="shared" si="1185"/>
        <v>0</v>
      </c>
      <c r="DZ192" s="841">
        <f t="shared" si="1185"/>
        <v>0</v>
      </c>
      <c r="EA192" s="841">
        <f t="shared" si="1185"/>
        <v>0</v>
      </c>
      <c r="EB192" s="841">
        <f t="shared" si="1185"/>
        <v>0</v>
      </c>
      <c r="EC192" s="841">
        <f t="shared" si="1185"/>
        <v>0</v>
      </c>
      <c r="ED192" s="2030">
        <f t="shared" si="1185"/>
        <v>0</v>
      </c>
      <c r="EE192" s="841">
        <f t="shared" si="1185"/>
        <v>0</v>
      </c>
      <c r="EF192" s="841">
        <f t="shared" si="1185"/>
        <v>0</v>
      </c>
      <c r="EG192" s="841">
        <f t="shared" si="1185"/>
        <v>0</v>
      </c>
      <c r="EH192" s="841">
        <f t="shared" si="1185"/>
        <v>0</v>
      </c>
      <c r="EI192" s="5686">
        <f t="shared" si="1185"/>
        <v>0</v>
      </c>
      <c r="EJ192" s="142" t="s">
        <v>106</v>
      </c>
      <c r="EK192" s="846">
        <f t="shared" ref="EK192:EU192" si="1186">SUM(EK187:EK191)</f>
        <v>0</v>
      </c>
      <c r="EL192" s="847">
        <f t="shared" si="1186"/>
        <v>0</v>
      </c>
      <c r="EM192" s="847">
        <f t="shared" si="1186"/>
        <v>0</v>
      </c>
      <c r="EN192" s="848">
        <f t="shared" si="1186"/>
        <v>0</v>
      </c>
      <c r="EO192" s="846">
        <f t="shared" si="1186"/>
        <v>0</v>
      </c>
      <c r="EP192" s="847">
        <f t="shared" si="1186"/>
        <v>0</v>
      </c>
      <c r="EQ192" s="847">
        <f t="shared" si="1186"/>
        <v>0</v>
      </c>
      <c r="ER192" s="848">
        <f t="shared" si="1186"/>
        <v>0</v>
      </c>
      <c r="ES192" s="846">
        <f t="shared" si="1186"/>
        <v>0</v>
      </c>
      <c r="ET192" s="847">
        <f t="shared" si="1186"/>
        <v>0</v>
      </c>
      <c r="EU192" s="848">
        <f t="shared" si="1186"/>
        <v>0</v>
      </c>
      <c r="EV192" s="849">
        <f t="shared" si="1156"/>
        <v>0</v>
      </c>
      <c r="EW192" s="846">
        <f t="shared" ref="EW192:FC192" si="1187">SUM(EW187:EW191)</f>
        <v>0</v>
      </c>
      <c r="EX192" s="847">
        <f t="shared" si="1187"/>
        <v>0</v>
      </c>
      <c r="EY192" s="848">
        <f t="shared" si="1187"/>
        <v>0</v>
      </c>
      <c r="EZ192" s="846">
        <f t="shared" si="1187"/>
        <v>0</v>
      </c>
      <c r="FA192" s="847">
        <f t="shared" si="1187"/>
        <v>0</v>
      </c>
      <c r="FB192" s="847">
        <f t="shared" si="1187"/>
        <v>0</v>
      </c>
      <c r="FC192" s="848">
        <f t="shared" si="1187"/>
        <v>0</v>
      </c>
      <c r="FD192" s="850">
        <f t="shared" si="1158"/>
        <v>0</v>
      </c>
      <c r="FE192" s="851">
        <f t="shared" si="1159"/>
        <v>0</v>
      </c>
      <c r="FF192" s="851">
        <f t="shared" si="1160"/>
        <v>0</v>
      </c>
      <c r="FG192" s="849">
        <f t="shared" si="1161"/>
        <v>0</v>
      </c>
      <c r="FI192" s="5651"/>
      <c r="FJ192" s="5651"/>
      <c r="FK192" s="846">
        <f>SUM(FK187:FK191)</f>
        <v>0</v>
      </c>
      <c r="FL192" s="847">
        <f t="shared" ref="FL192:FM192" si="1188">SUM(FL189:FL191)</f>
        <v>0</v>
      </c>
      <c r="FM192" s="847">
        <f t="shared" si="1188"/>
        <v>0</v>
      </c>
      <c r="FN192" s="848">
        <f>SUM(FN187:FN191)</f>
        <v>0</v>
      </c>
      <c r="FO192" s="846">
        <f>SUM(FO187:FO191)</f>
        <v>0</v>
      </c>
      <c r="FP192" s="847">
        <f t="shared" ref="FP192:FQ192" si="1189">SUM(FP189:FP191)</f>
        <v>0</v>
      </c>
      <c r="FQ192" s="847">
        <f t="shared" si="1189"/>
        <v>0</v>
      </c>
      <c r="FR192" s="848">
        <f>SUM(FR187:FR191)</f>
        <v>0</v>
      </c>
    </row>
    <row r="193" spans="1:174" ht="48" customHeight="1" thickBot="1">
      <c r="A193" s="6311" t="s">
        <v>19</v>
      </c>
      <c r="B193" s="6312"/>
      <c r="C193" s="6312"/>
      <c r="D193" s="6312"/>
      <c r="E193" s="6312"/>
      <c r="F193" s="6312"/>
      <c r="G193" s="6312"/>
      <c r="H193" s="6312"/>
      <c r="I193" s="6312"/>
      <c r="J193" s="6313"/>
      <c r="K193" s="114">
        <v>13</v>
      </c>
      <c r="L193" s="148"/>
      <c r="M193" s="148"/>
      <c r="N193" s="148"/>
      <c r="O193" s="149"/>
      <c r="P193" s="149"/>
      <c r="Q193" s="149"/>
      <c r="R193" s="148"/>
      <c r="S193" s="148"/>
      <c r="T193" s="148"/>
      <c r="U193" s="148"/>
      <c r="V193" s="148"/>
      <c r="W193" s="148"/>
      <c r="X193" s="148"/>
      <c r="Y193" s="148"/>
      <c r="Z193" s="149"/>
      <c r="AA193" s="149"/>
      <c r="AB193" s="149"/>
      <c r="AC193" s="148"/>
      <c r="AD193" s="148"/>
      <c r="AE193" s="148"/>
      <c r="AF193" s="2163"/>
      <c r="AG193" s="148"/>
      <c r="AH193" s="151"/>
      <c r="AI193" s="148"/>
      <c r="AJ193" s="148"/>
      <c r="AK193" s="148"/>
      <c r="AL193" s="148"/>
      <c r="AM193" s="2163"/>
      <c r="AN193" s="151"/>
      <c r="AO193" s="151"/>
      <c r="AP193" s="151"/>
      <c r="AQ193" s="151"/>
      <c r="AR193" s="151"/>
      <c r="AS193" s="2164"/>
      <c r="AT193" s="148"/>
      <c r="AU193" s="148"/>
      <c r="AV193" s="148"/>
      <c r="AW193" s="148"/>
      <c r="AX193" s="148"/>
      <c r="AY193" s="2164"/>
      <c r="AZ193" s="148"/>
      <c r="BA193" s="148"/>
      <c r="BB193" s="2165"/>
      <c r="BC193" s="1996"/>
      <c r="BD193" s="5653">
        <f>_xlfn.XLOOKUP(B188,التشكيل_القديم!$M$5:$M$39,التشكيل_القديم!$L$5:$L$39,0,0)</f>
        <v>14</v>
      </c>
      <c r="BE193" s="6200" t="str">
        <f>"(3)             "&amp; "عضو يسار الدائرة  /  "  &amp;B188</f>
        <v>(3)             عضو يسار الدائرة  /  محمد رضا عبدالسلام عبدالله</v>
      </c>
      <c r="BF193" s="6200"/>
      <c r="BG193" s="6200"/>
      <c r="BH193" s="6200"/>
      <c r="BI193" s="6200"/>
      <c r="BJ193" s="6200"/>
      <c r="BK193" s="6200"/>
      <c r="BL193" s="6200"/>
      <c r="BM193" s="6200"/>
      <c r="BN193" s="6200"/>
      <c r="BO193" s="6200"/>
      <c r="BP193" s="6200"/>
      <c r="BQ193" s="6200"/>
      <c r="BR193" s="6200"/>
      <c r="BS193" s="6200"/>
      <c r="BT193" s="6200"/>
      <c r="BU193" s="6200"/>
      <c r="BV193" s="6200"/>
      <c r="BW193" s="6200"/>
      <c r="BX193" s="6200"/>
      <c r="BY193" s="6200"/>
      <c r="BZ193" s="6200"/>
      <c r="CA193" s="6200"/>
      <c r="CB193" s="6200"/>
      <c r="CC193" s="6200"/>
      <c r="CD193" s="6200"/>
      <c r="CE193" s="6201"/>
      <c r="CF193" s="5687">
        <f>_xlfn.XLOOKUP(B189,التشكيل_القديم!$M$5:$M$39,التشكيل_القديم!$L$5:$L$39,0,0)</f>
        <v>0</v>
      </c>
      <c r="CG193" s="6369" t="str">
        <f>IF(B189&lt;&gt;"", "(4)             "&amp; "عضو يسار اليسار  الدائرة  /  "  &amp;B189,"لا يوجد عضو رابع")</f>
        <v>لا يوجد عضو رابع</v>
      </c>
      <c r="CH193" s="6200"/>
      <c r="CI193" s="6200"/>
      <c r="CJ193" s="6200"/>
      <c r="CK193" s="6200"/>
      <c r="CL193" s="6200"/>
      <c r="CM193" s="6200"/>
      <c r="CN193" s="6200"/>
      <c r="CO193" s="6200"/>
      <c r="CP193" s="6200"/>
      <c r="CQ193" s="6200"/>
      <c r="CR193" s="6200"/>
      <c r="CS193" s="6200"/>
      <c r="CT193" s="6200"/>
      <c r="CU193" s="6200"/>
      <c r="CV193" s="6200"/>
      <c r="CW193" s="6200"/>
      <c r="CX193" s="6200"/>
      <c r="CY193" s="6200"/>
      <c r="CZ193" s="6200"/>
      <c r="DA193" s="6200"/>
      <c r="DB193" s="6200"/>
      <c r="DC193" s="6200"/>
      <c r="DD193" s="6200"/>
      <c r="DE193" s="6200"/>
      <c r="DF193" s="6200"/>
      <c r="DG193" s="6201"/>
      <c r="DH193" s="5687">
        <f>_xlfn.XLOOKUP(B191,التشكيل_القديم!$M$5:$M$39,التشكيل_القديم!$L$5:$L$39,0,0)</f>
        <v>0</v>
      </c>
      <c r="DI193" s="6200" t="str">
        <f xml:space="preserve"> IF(B191&lt;&gt;"","(6)             "&amp;"عضو يسار يسار يسار اليسار  الدائرة  /  "  &amp;B191,"لا يوجد عضو سادس")</f>
        <v>لا يوجد عضو سادس</v>
      </c>
      <c r="DJ193" s="6200"/>
      <c r="DK193" s="6200"/>
      <c r="DL193" s="6200"/>
      <c r="DM193" s="6200"/>
      <c r="DN193" s="6200"/>
      <c r="DO193" s="6200"/>
      <c r="DP193" s="6200"/>
      <c r="DQ193" s="6200"/>
      <c r="DR193" s="6200"/>
      <c r="DS193" s="6200"/>
      <c r="DT193" s="6200"/>
      <c r="DU193" s="6200"/>
      <c r="DV193" s="6200"/>
      <c r="DW193" s="6200"/>
      <c r="DX193" s="6200"/>
      <c r="DY193" s="6200"/>
      <c r="DZ193" s="6200"/>
      <c r="EA193" s="6200"/>
      <c r="EB193" s="6200"/>
      <c r="EC193" s="6200"/>
      <c r="ED193" s="6200"/>
      <c r="EE193" s="6200"/>
      <c r="EF193" s="6200"/>
      <c r="EG193" s="6200"/>
      <c r="EH193" s="6200"/>
      <c r="EI193" s="6201"/>
      <c r="EJ193" s="162"/>
      <c r="EK193" s="6348" t="s">
        <v>23</v>
      </c>
      <c r="EL193" s="6349"/>
      <c r="EM193" s="6349"/>
      <c r="EN193" s="6350"/>
      <c r="EO193" s="6370" t="s">
        <v>33</v>
      </c>
      <c r="EP193" s="6370"/>
      <c r="EQ193" s="6370"/>
      <c r="ER193" s="6371"/>
      <c r="ES193" s="6351" t="s">
        <v>184</v>
      </c>
      <c r="ET193" s="6352"/>
      <c r="EU193" s="6352"/>
      <c r="EV193" s="6353"/>
      <c r="EW193" s="6366" t="s">
        <v>185</v>
      </c>
      <c r="EX193" s="6367"/>
      <c r="EY193" s="6367"/>
      <c r="EZ193" s="6368"/>
      <c r="FA193" s="6354" t="s">
        <v>200</v>
      </c>
      <c r="FB193" s="6355"/>
      <c r="FC193" s="6355"/>
      <c r="FD193" s="6356"/>
      <c r="FE193" s="6338" t="s">
        <v>597</v>
      </c>
      <c r="FF193" s="6339"/>
      <c r="FG193" s="6339"/>
      <c r="FH193" s="6340"/>
      <c r="FI193" s="852" t="s">
        <v>205</v>
      </c>
      <c r="FJ193" s="838" t="s">
        <v>190</v>
      </c>
      <c r="FK193" s="838" t="s">
        <v>203</v>
      </c>
      <c r="FL193" s="838" t="s">
        <v>204</v>
      </c>
      <c r="FM193" s="839" t="s">
        <v>116</v>
      </c>
    </row>
    <row r="194" spans="1:174" ht="48" customHeight="1" thickBot="1">
      <c r="A194" s="6202" t="str">
        <f>IF(AND(FH187="ok",FH188="ok",FH189="ok",FH190="ok",FH191="ok", H194 &lt;&gt;"فارغ"),"ok","wrong")</f>
        <v>wrong</v>
      </c>
      <c r="B194" s="6203"/>
      <c r="C194" s="6203"/>
      <c r="D194" s="6203"/>
      <c r="E194" s="6203"/>
      <c r="F194" s="6203"/>
      <c r="G194" s="6204"/>
      <c r="H194" s="6208" t="str">
        <f>IF(Z192=0,"فارغ","")</f>
        <v/>
      </c>
      <c r="I194" s="6209"/>
      <c r="J194" s="6209"/>
      <c r="K194" s="6209"/>
      <c r="L194" s="5677" t="str">
        <f>الاعدادات!$D$6</f>
        <v>2022 وما قبلها</v>
      </c>
      <c r="M194" s="149"/>
      <c r="N194" s="149"/>
      <c r="O194" s="149"/>
      <c r="P194" s="149"/>
      <c r="Q194" s="149"/>
      <c r="R194" s="148"/>
      <c r="S194" s="148"/>
      <c r="T194" s="148"/>
      <c r="U194" s="148"/>
      <c r="V194" s="148"/>
      <c r="W194" s="148"/>
      <c r="X194" s="148"/>
      <c r="Y194" s="148"/>
      <c r="Z194" s="2166"/>
      <c r="AA194" s="148"/>
      <c r="AB194" s="148"/>
      <c r="AC194" s="148"/>
      <c r="AD194" s="148"/>
      <c r="AE194" s="148"/>
      <c r="AF194" s="2163"/>
      <c r="AG194" s="148"/>
      <c r="AH194" s="151"/>
      <c r="AI194" s="148"/>
      <c r="AJ194" s="148"/>
      <c r="AK194" s="148"/>
      <c r="AL194" s="148"/>
      <c r="AM194" s="2163"/>
      <c r="AN194" s="151"/>
      <c r="AO194" s="151"/>
      <c r="AP194" s="151"/>
      <c r="AQ194" s="151"/>
      <c r="AR194" s="151"/>
      <c r="AS194" s="2164"/>
      <c r="AT194" s="148"/>
      <c r="AU194" s="148"/>
      <c r="AV194" s="148"/>
      <c r="AW194" s="148"/>
      <c r="AX194" s="148"/>
      <c r="AY194" s="2164"/>
      <c r="AZ194" s="148"/>
      <c r="BA194" s="148"/>
      <c r="BB194" s="2165"/>
      <c r="BC194" s="5683" t="str">
        <f>الاعدادات!$D$6</f>
        <v>2022 وما قبلها</v>
      </c>
      <c r="BD194" s="76"/>
      <c r="BE194" s="83"/>
      <c r="BF194" s="83"/>
      <c r="BG194" s="84"/>
      <c r="BH194" s="84"/>
      <c r="BI194" s="84"/>
      <c r="BJ194" s="85"/>
      <c r="BK194" s="86"/>
      <c r="BL194" s="87"/>
      <c r="BM194" s="87"/>
      <c r="BN194" s="88"/>
      <c r="BO194" s="88"/>
      <c r="BP194" s="89"/>
      <c r="BQ194" s="77">
        <f t="shared" ref="BQ194:BQ199" si="1190">BP194+BO194+BN194+BM194+BL194+BK194+BJ194+BI194+BH194+BG194+BF194+BE194+BD194</f>
        <v>0</v>
      </c>
      <c r="BR194" s="90"/>
      <c r="BS194" s="91"/>
      <c r="BT194" s="92"/>
      <c r="BU194" s="93"/>
      <c r="BV194" s="94"/>
      <c r="BW194" s="95"/>
      <c r="BX194" s="96"/>
      <c r="BY194" s="97"/>
      <c r="BZ194" s="98"/>
      <c r="CA194" s="99"/>
      <c r="CB194" s="79">
        <f t="shared" ref="CB194:CB198" si="1191">CA194+BZ194+BY194+BX194+BW194+BV194+BU194+BT194+BS194+BR194+BQ194</f>
        <v>0</v>
      </c>
      <c r="CC194" s="80"/>
      <c r="CD194" s="78"/>
      <c r="CE194" s="102"/>
      <c r="CF194" s="82"/>
      <c r="CG194" s="83"/>
      <c r="CH194" s="83"/>
      <c r="CI194" s="84"/>
      <c r="CJ194" s="84"/>
      <c r="CK194" s="84"/>
      <c r="CL194" s="85"/>
      <c r="CM194" s="86"/>
      <c r="CN194" s="87"/>
      <c r="CO194" s="87"/>
      <c r="CP194" s="88"/>
      <c r="CQ194" s="88"/>
      <c r="CR194" s="89"/>
      <c r="CS194" s="77">
        <f t="shared" ref="CS194:CS199" si="1192">CR194+CQ194+CP194+CO194+CN194+CM194+CL194+CK194+CJ194+CI194+CH194+CG194+CF194</f>
        <v>0</v>
      </c>
      <c r="CT194" s="90"/>
      <c r="CU194" s="168"/>
      <c r="CV194" s="92"/>
      <c r="CW194" s="93"/>
      <c r="CX194" s="94"/>
      <c r="CY194" s="95"/>
      <c r="CZ194" s="96"/>
      <c r="DA194" s="97"/>
      <c r="DB194" s="98"/>
      <c r="DC194" s="99"/>
      <c r="DD194" s="79">
        <f t="shared" ref="DD194:DD198" si="1193">SUM(CS194:DC194)</f>
        <v>0</v>
      </c>
      <c r="DE194" s="80"/>
      <c r="DF194" s="78"/>
      <c r="DG194" s="102"/>
      <c r="DH194" s="82"/>
      <c r="DI194" s="83"/>
      <c r="DJ194" s="83"/>
      <c r="DK194" s="84"/>
      <c r="DL194" s="84"/>
      <c r="DM194" s="84"/>
      <c r="DN194" s="85"/>
      <c r="DO194" s="86"/>
      <c r="DP194" s="87"/>
      <c r="DQ194" s="87"/>
      <c r="DR194" s="88"/>
      <c r="DS194" s="88"/>
      <c r="DT194" s="89"/>
      <c r="DU194" s="77">
        <f t="shared" ref="DU194:DU199" si="1194">DT194+DS194+DR194+DQ194+DP194+DO194+DN194+DM194+DL194+DK194+DJ194+DI194+DH194</f>
        <v>0</v>
      </c>
      <c r="DV194" s="90"/>
      <c r="DW194" s="168"/>
      <c r="DX194" s="92"/>
      <c r="DY194" s="93"/>
      <c r="DZ194" s="94"/>
      <c r="EA194" s="95"/>
      <c r="EB194" s="96"/>
      <c r="EC194" s="97"/>
      <c r="ED194" s="98"/>
      <c r="EE194" s="99"/>
      <c r="EF194" s="79">
        <f t="shared" ref="EF194:EF198" si="1195">SUM(DU194:EE194)</f>
        <v>0</v>
      </c>
      <c r="EG194" s="80"/>
      <c r="EH194" s="78"/>
      <c r="EI194" s="102"/>
      <c r="EJ194" s="162" t="s">
        <v>163</v>
      </c>
      <c r="EK194" s="838" t="s">
        <v>190</v>
      </c>
      <c r="EL194" s="838" t="s">
        <v>203</v>
      </c>
      <c r="EM194" s="838" t="s">
        <v>204</v>
      </c>
      <c r="EN194" s="839" t="s">
        <v>116</v>
      </c>
      <c r="EO194" s="838" t="s">
        <v>190</v>
      </c>
      <c r="EP194" s="838" t="s">
        <v>203</v>
      </c>
      <c r="EQ194" s="838" t="s">
        <v>204</v>
      </c>
      <c r="ER194" s="839" t="s">
        <v>116</v>
      </c>
      <c r="ES194" s="838" t="s">
        <v>190</v>
      </c>
      <c r="ET194" s="838" t="s">
        <v>203</v>
      </c>
      <c r="EU194" s="838" t="s">
        <v>204</v>
      </c>
      <c r="EV194" s="839" t="s">
        <v>116</v>
      </c>
      <c r="EW194" s="838" t="s">
        <v>190</v>
      </c>
      <c r="EX194" s="838" t="s">
        <v>203</v>
      </c>
      <c r="EY194" s="838" t="s">
        <v>204</v>
      </c>
      <c r="EZ194" s="839" t="s">
        <v>116</v>
      </c>
      <c r="FA194" s="838" t="s">
        <v>190</v>
      </c>
      <c r="FB194" s="838" t="s">
        <v>203</v>
      </c>
      <c r="FC194" s="838" t="s">
        <v>204</v>
      </c>
      <c r="FD194" s="839" t="s">
        <v>116</v>
      </c>
      <c r="FE194" s="838" t="s">
        <v>190</v>
      </c>
      <c r="FF194" s="838" t="s">
        <v>203</v>
      </c>
      <c r="FG194" s="838" t="s">
        <v>204</v>
      </c>
      <c r="FH194" s="839" t="s">
        <v>116</v>
      </c>
      <c r="FI194" s="836" t="s">
        <v>23</v>
      </c>
      <c r="FJ194" s="166">
        <f>EK199</f>
        <v>0</v>
      </c>
      <c r="FK194" s="166">
        <f>EL199</f>
        <v>0</v>
      </c>
      <c r="FL194" s="166">
        <f t="shared" ref="FL194" si="1196">EM199</f>
        <v>0</v>
      </c>
      <c r="FM194" s="166">
        <f t="shared" ref="FM194" si="1197">EN199</f>
        <v>0</v>
      </c>
    </row>
    <row r="195" spans="1:174" ht="48" customHeight="1" thickBot="1">
      <c r="A195" s="6205"/>
      <c r="B195" s="6206"/>
      <c r="C195" s="6206"/>
      <c r="D195" s="6206"/>
      <c r="E195" s="6206"/>
      <c r="F195" s="6206"/>
      <c r="G195" s="6207"/>
      <c r="H195" s="6208"/>
      <c r="I195" s="6209"/>
      <c r="J195" s="6209"/>
      <c r="K195" s="6209"/>
      <c r="L195" s="5675">
        <f>الاعدادات!$D$7</f>
        <v>2023</v>
      </c>
      <c r="M195" s="148"/>
      <c r="N195" s="148"/>
      <c r="O195" s="148"/>
      <c r="P195" s="148"/>
      <c r="Q195" s="148"/>
      <c r="R195" s="148"/>
      <c r="S195" s="148"/>
      <c r="T195" s="148"/>
      <c r="U195" s="148"/>
      <c r="V195" s="148"/>
      <c r="W195" s="148"/>
      <c r="X195" s="148"/>
      <c r="Y195" s="148"/>
      <c r="Z195" s="2166"/>
      <c r="AA195" s="148"/>
      <c r="AB195" s="148"/>
      <c r="AC195" s="148"/>
      <c r="AD195" s="148"/>
      <c r="AE195" s="148"/>
      <c r="AF195" s="2163"/>
      <c r="AG195" s="148"/>
      <c r="AH195" s="151"/>
      <c r="AI195" s="148"/>
      <c r="AJ195" s="148"/>
      <c r="AK195" s="148"/>
      <c r="AL195" s="148"/>
      <c r="AM195" s="2163"/>
      <c r="AN195" s="151"/>
      <c r="AO195" s="151"/>
      <c r="AP195" s="151"/>
      <c r="AQ195" s="151"/>
      <c r="AR195" s="151"/>
      <c r="AS195" s="2164"/>
      <c r="AT195" s="148"/>
      <c r="AU195" s="148"/>
      <c r="AV195" s="148"/>
      <c r="AW195" s="148"/>
      <c r="AX195" s="148"/>
      <c r="AY195" s="2164"/>
      <c r="AZ195" s="148"/>
      <c r="BA195" s="148"/>
      <c r="BB195" s="2165"/>
      <c r="BC195" s="5683">
        <f>الاعدادات!$D$7</f>
        <v>2023</v>
      </c>
      <c r="BD195" s="82"/>
      <c r="BE195" s="83"/>
      <c r="BF195" s="83"/>
      <c r="BG195" s="84"/>
      <c r="BH195" s="84"/>
      <c r="BI195" s="84"/>
      <c r="BJ195" s="85"/>
      <c r="BK195" s="86"/>
      <c r="BL195" s="87"/>
      <c r="BM195" s="87"/>
      <c r="BN195" s="88"/>
      <c r="BO195" s="88"/>
      <c r="BP195" s="89"/>
      <c r="BQ195" s="77">
        <f t="shared" si="1190"/>
        <v>0</v>
      </c>
      <c r="BR195" s="90"/>
      <c r="BS195" s="91"/>
      <c r="BT195" s="92"/>
      <c r="BU195" s="93"/>
      <c r="BV195" s="94"/>
      <c r="BW195" s="95"/>
      <c r="BX195" s="96"/>
      <c r="BY195" s="97"/>
      <c r="BZ195" s="98"/>
      <c r="CA195" s="99"/>
      <c r="CB195" s="79">
        <f t="shared" si="1191"/>
        <v>0</v>
      </c>
      <c r="CC195" s="104"/>
      <c r="CD195" s="92"/>
      <c r="CE195" s="102"/>
      <c r="CF195" s="82"/>
      <c r="CG195" s="83"/>
      <c r="CH195" s="83"/>
      <c r="CI195" s="84"/>
      <c r="CJ195" s="84"/>
      <c r="CK195" s="84"/>
      <c r="CL195" s="85"/>
      <c r="CM195" s="86"/>
      <c r="CN195" s="87"/>
      <c r="CO195" s="87"/>
      <c r="CP195" s="88"/>
      <c r="CQ195" s="88"/>
      <c r="CR195" s="89"/>
      <c r="CS195" s="77">
        <f t="shared" si="1192"/>
        <v>0</v>
      </c>
      <c r="CT195" s="90"/>
      <c r="CU195" s="168"/>
      <c r="CV195" s="92"/>
      <c r="CW195" s="93"/>
      <c r="CX195" s="94"/>
      <c r="CY195" s="95"/>
      <c r="CZ195" s="96"/>
      <c r="DA195" s="97"/>
      <c r="DB195" s="98"/>
      <c r="DC195" s="99"/>
      <c r="DD195" s="79">
        <f t="shared" si="1193"/>
        <v>0</v>
      </c>
      <c r="DE195" s="104"/>
      <c r="DF195" s="92"/>
      <c r="DG195" s="102"/>
      <c r="DH195" s="82"/>
      <c r="DI195" s="83"/>
      <c r="DJ195" s="83"/>
      <c r="DK195" s="84"/>
      <c r="DL195" s="84"/>
      <c r="DM195" s="84"/>
      <c r="DN195" s="85"/>
      <c r="DO195" s="86"/>
      <c r="DP195" s="87"/>
      <c r="DQ195" s="87"/>
      <c r="DR195" s="88"/>
      <c r="DS195" s="88"/>
      <c r="DT195" s="89"/>
      <c r="DU195" s="77">
        <f t="shared" si="1194"/>
        <v>0</v>
      </c>
      <c r="DV195" s="90"/>
      <c r="DW195" s="168"/>
      <c r="DX195" s="92"/>
      <c r="DY195" s="93"/>
      <c r="DZ195" s="94"/>
      <c r="EA195" s="95"/>
      <c r="EB195" s="96"/>
      <c r="EC195" s="97"/>
      <c r="ED195" s="98"/>
      <c r="EE195" s="99"/>
      <c r="EF195" s="79">
        <f t="shared" si="1195"/>
        <v>0</v>
      </c>
      <c r="EG195" s="104"/>
      <c r="EH195" s="92"/>
      <c r="EI195" s="102"/>
      <c r="EJ195" s="5675" t="str">
        <f>الاعدادات!$D$6</f>
        <v>2022 وما قبلها</v>
      </c>
      <c r="EK195" s="163">
        <f t="shared" ref="EK195:EK199" si="1198">BQ187</f>
        <v>0</v>
      </c>
      <c r="EL195" s="164">
        <f t="shared" ref="EL195:EL199" si="1199">BR187</f>
        <v>0</v>
      </c>
      <c r="EM195" s="164">
        <f>BS187+BT187+BU187+BV187+BW187</f>
        <v>0</v>
      </c>
      <c r="EN195" s="165">
        <f>BX187+BY187+BZ187+CA187</f>
        <v>0</v>
      </c>
      <c r="EO195" s="166">
        <f t="shared" ref="EO195:EO199" si="1200">CS187</f>
        <v>0</v>
      </c>
      <c r="EP195" s="164">
        <f t="shared" ref="EP195:EP199" si="1201">CT187</f>
        <v>0</v>
      </c>
      <c r="EQ195" s="164">
        <f>CU187+CV187+CW187+CX187+CY187</f>
        <v>0</v>
      </c>
      <c r="ER195" s="165">
        <f>CZ187+DA187+DB187+DC187</f>
        <v>0</v>
      </c>
      <c r="ES195" s="166">
        <f t="shared" ref="ES195:ES199" si="1202">BQ194</f>
        <v>0</v>
      </c>
      <c r="ET195" s="164">
        <f t="shared" ref="ET195:ET199" si="1203">BR194</f>
        <v>0</v>
      </c>
      <c r="EU195" s="164">
        <f>BS194+BT194+BU194+BV194+BW194</f>
        <v>0</v>
      </c>
      <c r="EV195" s="165">
        <f>BX194+BY194+BZ194+CA194</f>
        <v>0</v>
      </c>
      <c r="EW195" s="166">
        <f t="shared" ref="EW195:EW199" si="1204">CS194</f>
        <v>0</v>
      </c>
      <c r="EX195" s="164">
        <f t="shared" ref="EX195:EX199" si="1205">CT194</f>
        <v>0</v>
      </c>
      <c r="EY195" s="164">
        <f>CU194+CV194+CW194+CX194+CY194</f>
        <v>0</v>
      </c>
      <c r="EZ195" s="167">
        <f>CZ194+DA194+DB194+DC194</f>
        <v>0</v>
      </c>
      <c r="FA195" s="166">
        <f t="shared" ref="FA195:FA199" si="1206">DU187</f>
        <v>0</v>
      </c>
      <c r="FB195" s="164">
        <f t="shared" ref="FB195:FB199" si="1207">DV187</f>
        <v>0</v>
      </c>
      <c r="FC195" s="164">
        <f>DW187+DX187+DY187+DZ187+EA187</f>
        <v>0</v>
      </c>
      <c r="FD195" s="167">
        <f>EB187+EC187+ED187+EE187</f>
        <v>0</v>
      </c>
      <c r="FE195" s="166">
        <f t="shared" ref="FE195:FE199" si="1208">DU194</f>
        <v>0</v>
      </c>
      <c r="FF195" s="164">
        <f t="shared" ref="FF195:FF199" si="1209">DV194</f>
        <v>0</v>
      </c>
      <c r="FG195" s="164">
        <f>DW194+DX194+DY194+DZ194+EA194</f>
        <v>0</v>
      </c>
      <c r="FH195" s="167">
        <f>EB194+EC194+ED194+EE194</f>
        <v>0</v>
      </c>
      <c r="FI195" s="837" t="s">
        <v>33</v>
      </c>
      <c r="FJ195" s="169">
        <f>EO199</f>
        <v>0</v>
      </c>
      <c r="FK195" s="169">
        <f t="shared" ref="FK195" si="1210">EP199</f>
        <v>0</v>
      </c>
      <c r="FL195" s="169">
        <f t="shared" ref="FL195" si="1211">EQ199</f>
        <v>0</v>
      </c>
      <c r="FM195" s="169">
        <f t="shared" ref="FM195" si="1212">ER199</f>
        <v>0</v>
      </c>
    </row>
    <row r="196" spans="1:174" ht="48" customHeight="1" thickBot="1">
      <c r="A196" s="143"/>
      <c r="B196" s="157"/>
      <c r="C196" s="157"/>
      <c r="D196" s="157"/>
      <c r="E196" s="158"/>
      <c r="F196" s="158"/>
      <c r="G196" s="159"/>
      <c r="H196" s="144"/>
      <c r="I196" s="144"/>
      <c r="J196" s="145"/>
      <c r="K196" s="146"/>
      <c r="L196" s="5675">
        <f>الاعدادات!$D$8</f>
        <v>2024</v>
      </c>
      <c r="M196" s="148"/>
      <c r="N196" s="148"/>
      <c r="O196" s="148"/>
      <c r="P196" s="148"/>
      <c r="Q196" s="148"/>
      <c r="R196" s="148"/>
      <c r="S196" s="148"/>
      <c r="T196" s="148"/>
      <c r="U196" s="148"/>
      <c r="V196" s="148"/>
      <c r="W196" s="148"/>
      <c r="X196" s="148"/>
      <c r="Y196" s="148"/>
      <c r="Z196" s="2166"/>
      <c r="AA196" s="148"/>
      <c r="AB196" s="148"/>
      <c r="AC196" s="148"/>
      <c r="AD196" s="148"/>
      <c r="AE196" s="148"/>
      <c r="AF196" s="2163"/>
      <c r="AG196" s="148"/>
      <c r="AH196" s="151"/>
      <c r="AI196" s="148"/>
      <c r="AJ196" s="148"/>
      <c r="AK196" s="148"/>
      <c r="AL196" s="148"/>
      <c r="AM196" s="2163"/>
      <c r="AN196" s="151"/>
      <c r="AO196" s="151"/>
      <c r="AP196" s="151"/>
      <c r="AQ196" s="151"/>
      <c r="AR196" s="151"/>
      <c r="AS196" s="2164"/>
      <c r="AT196" s="148"/>
      <c r="AU196" s="148"/>
      <c r="AV196" s="148"/>
      <c r="AW196" s="148"/>
      <c r="AX196" s="148"/>
      <c r="AY196" s="2164"/>
      <c r="AZ196" s="148"/>
      <c r="BA196" s="148"/>
      <c r="BB196" s="2165"/>
      <c r="BC196" s="5683">
        <f>الاعدادات!$D$8</f>
        <v>2024</v>
      </c>
      <c r="BD196" s="82"/>
      <c r="BE196" s="83"/>
      <c r="BF196" s="83"/>
      <c r="BG196" s="84"/>
      <c r="BH196" s="84"/>
      <c r="BI196" s="84"/>
      <c r="BJ196" s="85"/>
      <c r="BK196" s="86"/>
      <c r="BL196" s="87"/>
      <c r="BM196" s="87"/>
      <c r="BN196" s="88"/>
      <c r="BO196" s="88"/>
      <c r="BP196" s="89"/>
      <c r="BQ196" s="77">
        <f t="shared" si="1190"/>
        <v>0</v>
      </c>
      <c r="BR196" s="90"/>
      <c r="BS196" s="91"/>
      <c r="BT196" s="92"/>
      <c r="BU196" s="93"/>
      <c r="BV196" s="94"/>
      <c r="BW196" s="95"/>
      <c r="BX196" s="96"/>
      <c r="BY196" s="97"/>
      <c r="BZ196" s="98"/>
      <c r="CA196" s="99"/>
      <c r="CB196" s="79">
        <f t="shared" si="1191"/>
        <v>0</v>
      </c>
      <c r="CC196" s="104"/>
      <c r="CD196" s="92"/>
      <c r="CE196" s="102"/>
      <c r="CF196" s="82"/>
      <c r="CG196" s="83"/>
      <c r="CH196" s="83"/>
      <c r="CI196" s="84"/>
      <c r="CJ196" s="84"/>
      <c r="CK196" s="84"/>
      <c r="CL196" s="85"/>
      <c r="CM196" s="86"/>
      <c r="CN196" s="87"/>
      <c r="CO196" s="87"/>
      <c r="CP196" s="88"/>
      <c r="CQ196" s="88"/>
      <c r="CR196" s="89"/>
      <c r="CS196" s="77">
        <f t="shared" si="1192"/>
        <v>0</v>
      </c>
      <c r="CT196" s="90"/>
      <c r="CU196" s="168"/>
      <c r="CV196" s="92"/>
      <c r="CW196" s="93"/>
      <c r="CX196" s="94"/>
      <c r="CY196" s="95"/>
      <c r="CZ196" s="96"/>
      <c r="DA196" s="97"/>
      <c r="DB196" s="98"/>
      <c r="DC196" s="99"/>
      <c r="DD196" s="79">
        <f t="shared" si="1193"/>
        <v>0</v>
      </c>
      <c r="DE196" s="104"/>
      <c r="DF196" s="92"/>
      <c r="DG196" s="102"/>
      <c r="DH196" s="82"/>
      <c r="DI196" s="83"/>
      <c r="DJ196" s="83"/>
      <c r="DK196" s="84"/>
      <c r="DL196" s="84"/>
      <c r="DM196" s="84"/>
      <c r="DN196" s="85"/>
      <c r="DO196" s="86"/>
      <c r="DP196" s="87"/>
      <c r="DQ196" s="87"/>
      <c r="DR196" s="88"/>
      <c r="DS196" s="88"/>
      <c r="DT196" s="89"/>
      <c r="DU196" s="77">
        <f t="shared" si="1194"/>
        <v>0</v>
      </c>
      <c r="DV196" s="90"/>
      <c r="DW196" s="168"/>
      <c r="DX196" s="92"/>
      <c r="DY196" s="93"/>
      <c r="DZ196" s="94"/>
      <c r="EA196" s="95"/>
      <c r="EB196" s="96"/>
      <c r="EC196" s="97"/>
      <c r="ED196" s="98"/>
      <c r="EE196" s="99"/>
      <c r="EF196" s="79">
        <f t="shared" si="1195"/>
        <v>0</v>
      </c>
      <c r="EG196" s="104"/>
      <c r="EH196" s="92"/>
      <c r="EI196" s="102"/>
      <c r="EJ196" s="5675">
        <f>الاعدادات!$D$7</f>
        <v>2023</v>
      </c>
      <c r="EK196" s="163">
        <f t="shared" si="1198"/>
        <v>0</v>
      </c>
      <c r="EL196" s="164">
        <f t="shared" si="1199"/>
        <v>0</v>
      </c>
      <c r="EM196" s="164">
        <f>BS188+BT188+BU188+BV188+BW188</f>
        <v>0</v>
      </c>
      <c r="EN196" s="165">
        <f>BX188+BY188+BZ188+CA188</f>
        <v>0</v>
      </c>
      <c r="EO196" s="166">
        <f t="shared" si="1200"/>
        <v>0</v>
      </c>
      <c r="EP196" s="164">
        <f t="shared" si="1201"/>
        <v>0</v>
      </c>
      <c r="EQ196" s="164">
        <f>CU188+CV188+CW188+CX188+CY188</f>
        <v>0</v>
      </c>
      <c r="ER196" s="165">
        <f>CZ188+DA188+DB188+DC188</f>
        <v>0</v>
      </c>
      <c r="ES196" s="166">
        <f t="shared" si="1202"/>
        <v>0</v>
      </c>
      <c r="ET196" s="164">
        <f t="shared" si="1203"/>
        <v>0</v>
      </c>
      <c r="EU196" s="164">
        <f>BS195+BT195+BU195+BV195+BW195</f>
        <v>0</v>
      </c>
      <c r="EV196" s="165">
        <f>BX195+BY195+BZ195+CA195</f>
        <v>0</v>
      </c>
      <c r="EW196" s="166">
        <f t="shared" si="1204"/>
        <v>0</v>
      </c>
      <c r="EX196" s="164">
        <f t="shared" si="1205"/>
        <v>0</v>
      </c>
      <c r="EY196" s="164">
        <f>CU195+CV195+CW195+CX195+CY195</f>
        <v>0</v>
      </c>
      <c r="EZ196" s="167">
        <f>CZ195+DA195+DB195+DC195</f>
        <v>0</v>
      </c>
      <c r="FA196" s="166">
        <f t="shared" si="1206"/>
        <v>0</v>
      </c>
      <c r="FB196" s="164">
        <f t="shared" si="1207"/>
        <v>0</v>
      </c>
      <c r="FC196" s="164">
        <f>DW188+DX188+DY188+DZ188+EA188</f>
        <v>0</v>
      </c>
      <c r="FD196" s="167">
        <f>EB188+EC188+ED188+EE188</f>
        <v>0</v>
      </c>
      <c r="FE196" s="166">
        <f t="shared" si="1208"/>
        <v>0</v>
      </c>
      <c r="FF196" s="164">
        <f t="shared" si="1209"/>
        <v>0</v>
      </c>
      <c r="FG196" s="164">
        <f>DW195+DX195+DY195+DZ195+EA195</f>
        <v>0</v>
      </c>
      <c r="FH196" s="167">
        <f>EB195+EC195+ED195+EE195</f>
        <v>0</v>
      </c>
      <c r="FI196" s="837" t="s">
        <v>184</v>
      </c>
      <c r="FJ196" s="169">
        <f>ES199</f>
        <v>0</v>
      </c>
      <c r="FK196" s="169">
        <f t="shared" ref="FK196" si="1213">ET199</f>
        <v>0</v>
      </c>
      <c r="FL196" s="169">
        <f t="shared" ref="FL196" si="1214">EU199</f>
        <v>0</v>
      </c>
      <c r="FM196" s="169">
        <f t="shared" ref="FM196" si="1215">EV199</f>
        <v>0</v>
      </c>
    </row>
    <row r="197" spans="1:174" ht="48" customHeight="1" thickBot="1">
      <c r="A197" s="143"/>
      <c r="B197" s="157"/>
      <c r="C197" s="157"/>
      <c r="D197" s="157"/>
      <c r="E197" s="158"/>
      <c r="F197" s="158"/>
      <c r="G197" s="159"/>
      <c r="H197" s="144"/>
      <c r="I197" s="144"/>
      <c r="J197" s="145"/>
      <c r="K197" s="146"/>
      <c r="L197" s="5675">
        <f>الاعدادات!$D$9</f>
        <v>2025</v>
      </c>
      <c r="M197" s="172"/>
      <c r="N197" s="172"/>
      <c r="O197" s="172"/>
      <c r="P197" s="172"/>
      <c r="Q197" s="172"/>
      <c r="R197" s="172"/>
      <c r="S197" s="172"/>
      <c r="T197" s="172"/>
      <c r="U197" s="172"/>
      <c r="V197" s="172"/>
      <c r="W197" s="172"/>
      <c r="X197" s="172"/>
      <c r="Y197" s="172"/>
      <c r="Z197" s="174"/>
      <c r="AA197" s="172"/>
      <c r="AB197" s="172"/>
      <c r="AC197" s="172"/>
      <c r="AD197" s="172"/>
      <c r="AE197" s="172"/>
      <c r="AF197" s="172"/>
      <c r="AG197" s="172"/>
      <c r="AH197" s="172"/>
      <c r="AI197" s="172"/>
      <c r="AJ197" s="172"/>
      <c r="AK197" s="172"/>
      <c r="AL197" s="172"/>
      <c r="AM197" s="172"/>
      <c r="AN197" s="172"/>
      <c r="AO197" s="172"/>
      <c r="AP197" s="172"/>
      <c r="AQ197" s="172"/>
      <c r="AR197" s="172"/>
      <c r="AS197" s="175"/>
      <c r="AT197" s="172"/>
      <c r="AU197" s="172"/>
      <c r="AV197" s="172"/>
      <c r="AW197" s="172"/>
      <c r="AX197" s="172"/>
      <c r="AY197" s="175"/>
      <c r="AZ197" s="172"/>
      <c r="BA197" s="172"/>
      <c r="BB197" s="2165"/>
      <c r="BC197" s="5683">
        <f>الاعدادات!$D$9</f>
        <v>2025</v>
      </c>
      <c r="BD197" s="82"/>
      <c r="BE197" s="83"/>
      <c r="BF197" s="83"/>
      <c r="BG197" s="84"/>
      <c r="BH197" s="84"/>
      <c r="BI197" s="84"/>
      <c r="BJ197" s="85"/>
      <c r="BK197" s="86"/>
      <c r="BL197" s="87"/>
      <c r="BM197" s="87"/>
      <c r="BN197" s="88"/>
      <c r="BO197" s="88"/>
      <c r="BP197" s="89"/>
      <c r="BQ197" s="77">
        <f t="shared" si="1190"/>
        <v>0</v>
      </c>
      <c r="BR197" s="90"/>
      <c r="BS197" s="91"/>
      <c r="BT197" s="92"/>
      <c r="BU197" s="93"/>
      <c r="BV197" s="94"/>
      <c r="BW197" s="95"/>
      <c r="BX197" s="96"/>
      <c r="BY197" s="97"/>
      <c r="BZ197" s="98"/>
      <c r="CA197" s="99"/>
      <c r="CB197" s="79">
        <f t="shared" si="1191"/>
        <v>0</v>
      </c>
      <c r="CC197" s="104"/>
      <c r="CD197" s="92"/>
      <c r="CE197" s="102"/>
      <c r="CF197" s="82"/>
      <c r="CG197" s="83"/>
      <c r="CH197" s="83"/>
      <c r="CI197" s="84"/>
      <c r="CJ197" s="84"/>
      <c r="CK197" s="84"/>
      <c r="CL197" s="85"/>
      <c r="CM197" s="86"/>
      <c r="CN197" s="87"/>
      <c r="CO197" s="87"/>
      <c r="CP197" s="88"/>
      <c r="CQ197" s="88"/>
      <c r="CR197" s="89"/>
      <c r="CS197" s="77">
        <f t="shared" si="1192"/>
        <v>0</v>
      </c>
      <c r="CT197" s="90"/>
      <c r="CU197" s="168"/>
      <c r="CV197" s="92"/>
      <c r="CW197" s="93"/>
      <c r="CX197" s="94"/>
      <c r="CY197" s="95"/>
      <c r="CZ197" s="96"/>
      <c r="DA197" s="97"/>
      <c r="DB197" s="98"/>
      <c r="DC197" s="99"/>
      <c r="DD197" s="79">
        <f t="shared" si="1193"/>
        <v>0</v>
      </c>
      <c r="DE197" s="104"/>
      <c r="DF197" s="92"/>
      <c r="DG197" s="102"/>
      <c r="DH197" s="82"/>
      <c r="DI197" s="83"/>
      <c r="DJ197" s="83"/>
      <c r="DK197" s="84"/>
      <c r="DL197" s="84"/>
      <c r="DM197" s="84"/>
      <c r="DN197" s="85"/>
      <c r="DO197" s="86"/>
      <c r="DP197" s="87"/>
      <c r="DQ197" s="87"/>
      <c r="DR197" s="88"/>
      <c r="DS197" s="88"/>
      <c r="DT197" s="89"/>
      <c r="DU197" s="77">
        <f t="shared" si="1194"/>
        <v>0</v>
      </c>
      <c r="DV197" s="90"/>
      <c r="DW197" s="168"/>
      <c r="DX197" s="92"/>
      <c r="DY197" s="93"/>
      <c r="DZ197" s="94"/>
      <c r="EA197" s="95"/>
      <c r="EB197" s="96"/>
      <c r="EC197" s="97"/>
      <c r="ED197" s="98"/>
      <c r="EE197" s="99"/>
      <c r="EF197" s="79">
        <f t="shared" si="1195"/>
        <v>0</v>
      </c>
      <c r="EG197" s="104"/>
      <c r="EH197" s="92"/>
      <c r="EI197" s="102"/>
      <c r="EJ197" s="5675">
        <f>الاعدادات!$D$8</f>
        <v>2024</v>
      </c>
      <c r="EK197" s="163">
        <f t="shared" si="1198"/>
        <v>0</v>
      </c>
      <c r="EL197" s="164">
        <f t="shared" si="1199"/>
        <v>0</v>
      </c>
      <c r="EM197" s="164">
        <f>BS189+BT189+BU189+BV189+BW189</f>
        <v>0</v>
      </c>
      <c r="EN197" s="165">
        <f>BX189+BY189+BZ189+CA189</f>
        <v>0</v>
      </c>
      <c r="EO197" s="166">
        <f t="shared" si="1200"/>
        <v>0</v>
      </c>
      <c r="EP197" s="164">
        <f t="shared" si="1201"/>
        <v>0</v>
      </c>
      <c r="EQ197" s="164">
        <f>CU189+CV189+CW189+CX189+CY189</f>
        <v>0</v>
      </c>
      <c r="ER197" s="165">
        <f>CZ189+DA189+DB189+DC189</f>
        <v>0</v>
      </c>
      <c r="ES197" s="166">
        <f t="shared" si="1202"/>
        <v>0</v>
      </c>
      <c r="ET197" s="164">
        <f t="shared" si="1203"/>
        <v>0</v>
      </c>
      <c r="EU197" s="164">
        <f>BS196+BT196+BU196+BV196+BW196</f>
        <v>0</v>
      </c>
      <c r="EV197" s="165">
        <f>BX196+BY196+BZ196+CA196</f>
        <v>0</v>
      </c>
      <c r="EW197" s="166">
        <f t="shared" si="1204"/>
        <v>0</v>
      </c>
      <c r="EX197" s="164">
        <f t="shared" si="1205"/>
        <v>0</v>
      </c>
      <c r="EY197" s="164">
        <f>CU196+CV196+CW196+CX196+CY196</f>
        <v>0</v>
      </c>
      <c r="EZ197" s="167">
        <f>CZ196+DA196+DB196+DC196</f>
        <v>0</v>
      </c>
      <c r="FA197" s="166">
        <f t="shared" si="1206"/>
        <v>0</v>
      </c>
      <c r="FB197" s="164">
        <f t="shared" si="1207"/>
        <v>0</v>
      </c>
      <c r="FC197" s="164">
        <f>DW189+DX189+DY189+DZ189+EA189</f>
        <v>0</v>
      </c>
      <c r="FD197" s="167">
        <f>EB189+EC189+ED189+EE189</f>
        <v>0</v>
      </c>
      <c r="FE197" s="166">
        <f t="shared" si="1208"/>
        <v>0</v>
      </c>
      <c r="FF197" s="164">
        <f t="shared" si="1209"/>
        <v>0</v>
      </c>
      <c r="FG197" s="164">
        <f>DW196+DX196+DY196+DZ196+EA196</f>
        <v>0</v>
      </c>
      <c r="FH197" s="167">
        <f>EB196+EC196+ED196+EE196</f>
        <v>0</v>
      </c>
      <c r="FI197" s="837" t="s">
        <v>185</v>
      </c>
      <c r="FJ197" s="169">
        <f>EW199</f>
        <v>0</v>
      </c>
      <c r="FK197" s="169">
        <f t="shared" ref="FK197" si="1216">EX199</f>
        <v>0</v>
      </c>
      <c r="FL197" s="169">
        <f t="shared" ref="FL197" si="1217">EY199</f>
        <v>0</v>
      </c>
      <c r="FM197" s="169">
        <f t="shared" ref="FM197" si="1218">EZ199</f>
        <v>0</v>
      </c>
    </row>
    <row r="198" spans="1:174" ht="48" customHeight="1" thickBot="1">
      <c r="A198" s="143"/>
      <c r="B198" s="157"/>
      <c r="C198" s="157"/>
      <c r="D198" s="157"/>
      <c r="E198" s="158"/>
      <c r="F198" s="158"/>
      <c r="G198" s="159"/>
      <c r="H198" s="144"/>
      <c r="I198" s="144"/>
      <c r="J198" s="145"/>
      <c r="K198" s="146"/>
      <c r="L198" s="5675">
        <f>الاعدادات!$D$10</f>
        <v>2026</v>
      </c>
      <c r="M198" s="172"/>
      <c r="N198" s="172"/>
      <c r="O198" s="172"/>
      <c r="P198" s="172"/>
      <c r="Q198" s="172"/>
      <c r="R198" s="172"/>
      <c r="S198" s="172"/>
      <c r="T198" s="172"/>
      <c r="U198" s="172"/>
      <c r="V198" s="172"/>
      <c r="W198" s="172"/>
      <c r="X198" s="172"/>
      <c r="Y198" s="172"/>
      <c r="Z198" s="174"/>
      <c r="AA198" s="172"/>
      <c r="AB198" s="172"/>
      <c r="AC198" s="172"/>
      <c r="AD198" s="172"/>
      <c r="AE198" s="172"/>
      <c r="AF198" s="172"/>
      <c r="AG198" s="172"/>
      <c r="AH198" s="172"/>
      <c r="AI198" s="172"/>
      <c r="AJ198" s="172"/>
      <c r="AK198" s="172"/>
      <c r="AL198" s="172"/>
      <c r="AM198" s="172"/>
      <c r="AN198" s="172"/>
      <c r="AO198" s="172"/>
      <c r="AP198" s="172"/>
      <c r="AQ198" s="172"/>
      <c r="AR198" s="172"/>
      <c r="AS198" s="175"/>
      <c r="AT198" s="172"/>
      <c r="AU198" s="172"/>
      <c r="AV198" s="172"/>
      <c r="AW198" s="172"/>
      <c r="AX198" s="172"/>
      <c r="AY198" s="175"/>
      <c r="AZ198" s="172"/>
      <c r="BA198" s="172"/>
      <c r="BB198" s="2165"/>
      <c r="BC198" s="5683">
        <f>الاعدادات!$D$10</f>
        <v>2026</v>
      </c>
      <c r="BD198" s="117"/>
      <c r="BE198" s="118"/>
      <c r="BF198" s="118"/>
      <c r="BG198" s="119"/>
      <c r="BH198" s="119"/>
      <c r="BI198" s="119"/>
      <c r="BJ198" s="120"/>
      <c r="BK198" s="121"/>
      <c r="BL198" s="122"/>
      <c r="BM198" s="122"/>
      <c r="BN198" s="123"/>
      <c r="BO198" s="123"/>
      <c r="BP198" s="124"/>
      <c r="BQ198" s="125">
        <f t="shared" si="1190"/>
        <v>0</v>
      </c>
      <c r="BR198" s="126"/>
      <c r="BS198" s="127"/>
      <c r="BT198" s="128"/>
      <c r="BU198" s="129"/>
      <c r="BV198" s="130"/>
      <c r="BW198" s="131"/>
      <c r="BX198" s="132"/>
      <c r="BY198" s="133"/>
      <c r="BZ198" s="134"/>
      <c r="CA198" s="135"/>
      <c r="CB198" s="136">
        <f t="shared" si="1191"/>
        <v>0</v>
      </c>
      <c r="CC198" s="137"/>
      <c r="CD198" s="128"/>
      <c r="CE198" s="141"/>
      <c r="CF198" s="117"/>
      <c r="CG198" s="118"/>
      <c r="CH198" s="118"/>
      <c r="CI198" s="119"/>
      <c r="CJ198" s="119"/>
      <c r="CK198" s="119"/>
      <c r="CL198" s="120"/>
      <c r="CM198" s="121"/>
      <c r="CN198" s="122"/>
      <c r="CO198" s="122"/>
      <c r="CP198" s="123"/>
      <c r="CQ198" s="123"/>
      <c r="CR198" s="124"/>
      <c r="CS198" s="125">
        <f t="shared" si="1192"/>
        <v>0</v>
      </c>
      <c r="CT198" s="126"/>
      <c r="CU198" s="176"/>
      <c r="CV198" s="128"/>
      <c r="CW198" s="129"/>
      <c r="CX198" s="130"/>
      <c r="CY198" s="131"/>
      <c r="CZ198" s="132"/>
      <c r="DA198" s="133"/>
      <c r="DB198" s="134"/>
      <c r="DC198" s="135"/>
      <c r="DD198" s="136">
        <f t="shared" si="1193"/>
        <v>0</v>
      </c>
      <c r="DE198" s="137"/>
      <c r="DF198" s="128"/>
      <c r="DG198" s="141"/>
      <c r="DH198" s="117"/>
      <c r="DI198" s="118"/>
      <c r="DJ198" s="118"/>
      <c r="DK198" s="119"/>
      <c r="DL198" s="119"/>
      <c r="DM198" s="119"/>
      <c r="DN198" s="120"/>
      <c r="DO198" s="121"/>
      <c r="DP198" s="122"/>
      <c r="DQ198" s="122"/>
      <c r="DR198" s="123"/>
      <c r="DS198" s="123"/>
      <c r="DT198" s="124"/>
      <c r="DU198" s="125">
        <f t="shared" si="1194"/>
        <v>0</v>
      </c>
      <c r="DV198" s="126"/>
      <c r="DW198" s="176"/>
      <c r="DX198" s="128"/>
      <c r="DY198" s="129"/>
      <c r="DZ198" s="130"/>
      <c r="EA198" s="131"/>
      <c r="EB198" s="132"/>
      <c r="EC198" s="133"/>
      <c r="ED198" s="134"/>
      <c r="EE198" s="135"/>
      <c r="EF198" s="136">
        <f t="shared" si="1195"/>
        <v>0</v>
      </c>
      <c r="EG198" s="137"/>
      <c r="EH198" s="128"/>
      <c r="EI198" s="141"/>
      <c r="EJ198" s="5675">
        <f>الاعدادات!$D$9</f>
        <v>2025</v>
      </c>
      <c r="EK198" s="163">
        <f t="shared" si="1198"/>
        <v>0</v>
      </c>
      <c r="EL198" s="164">
        <f t="shared" si="1199"/>
        <v>0</v>
      </c>
      <c r="EM198" s="164">
        <f>BS190+BT190+BU190+BV190+BW190</f>
        <v>0</v>
      </c>
      <c r="EN198" s="165">
        <f>BX190+BY190+BZ190+CA190</f>
        <v>0</v>
      </c>
      <c r="EO198" s="166">
        <f t="shared" si="1200"/>
        <v>0</v>
      </c>
      <c r="EP198" s="164">
        <f t="shared" si="1201"/>
        <v>0</v>
      </c>
      <c r="EQ198" s="164">
        <f>CU190+CV190+CW190+CX190+CY190</f>
        <v>0</v>
      </c>
      <c r="ER198" s="165">
        <f>CZ190+DA190+DB190+DC190</f>
        <v>0</v>
      </c>
      <c r="ES198" s="166">
        <f t="shared" si="1202"/>
        <v>0</v>
      </c>
      <c r="ET198" s="164">
        <f t="shared" si="1203"/>
        <v>0</v>
      </c>
      <c r="EU198" s="164">
        <f>BS197+BT197+BU197+BV197+BW197</f>
        <v>0</v>
      </c>
      <c r="EV198" s="165">
        <f>BX197+BY197+BZ197+CA197</f>
        <v>0</v>
      </c>
      <c r="EW198" s="166">
        <f t="shared" si="1204"/>
        <v>0</v>
      </c>
      <c r="EX198" s="164">
        <f t="shared" si="1205"/>
        <v>0</v>
      </c>
      <c r="EY198" s="164">
        <f>CU197+CV197+CW197+CX197+CY197</f>
        <v>0</v>
      </c>
      <c r="EZ198" s="167">
        <f>CZ197+DA197+DB197+DC197</f>
        <v>0</v>
      </c>
      <c r="FA198" s="166">
        <f t="shared" si="1206"/>
        <v>0</v>
      </c>
      <c r="FB198" s="164">
        <f t="shared" si="1207"/>
        <v>0</v>
      </c>
      <c r="FC198" s="164">
        <f>DW190+DX190+DY190+DZ190+EA190</f>
        <v>0</v>
      </c>
      <c r="FD198" s="167">
        <f>EB190+EC190+ED190+EE190</f>
        <v>0</v>
      </c>
      <c r="FE198" s="166">
        <f t="shared" si="1208"/>
        <v>0</v>
      </c>
      <c r="FF198" s="164">
        <f t="shared" si="1209"/>
        <v>0</v>
      </c>
      <c r="FG198" s="164">
        <f>DW197+DX197+DY197+DZ197+EA197</f>
        <v>0</v>
      </c>
      <c r="FH198" s="167">
        <f>EB197+EC197+ED197+EE197</f>
        <v>0</v>
      </c>
      <c r="FI198" s="837" t="s">
        <v>200</v>
      </c>
      <c r="FJ198" s="169">
        <f>FA199</f>
        <v>0</v>
      </c>
      <c r="FK198" s="169">
        <f t="shared" ref="FK198" si="1219">FB199</f>
        <v>0</v>
      </c>
      <c r="FL198" s="169">
        <f t="shared" ref="FL198" si="1220">FC199</f>
        <v>0</v>
      </c>
      <c r="FM198" s="169">
        <f>FD199</f>
        <v>0</v>
      </c>
    </row>
    <row r="199" spans="1:174" ht="48" customHeight="1" thickBot="1">
      <c r="A199" s="143"/>
      <c r="B199" s="172"/>
      <c r="C199" s="172"/>
      <c r="D199" s="172"/>
      <c r="E199" s="172"/>
      <c r="F199" s="172"/>
      <c r="G199" s="172"/>
      <c r="H199" s="172"/>
      <c r="I199" s="172"/>
      <c r="J199" s="145"/>
      <c r="K199" s="146"/>
      <c r="L199" s="173"/>
      <c r="M199" s="172"/>
      <c r="N199" s="172"/>
      <c r="O199" s="172"/>
      <c r="P199" s="172"/>
      <c r="Q199" s="172"/>
      <c r="R199" s="172"/>
      <c r="S199" s="172"/>
      <c r="T199" s="172"/>
      <c r="U199" s="172"/>
      <c r="V199" s="172"/>
      <c r="W199" s="172"/>
      <c r="X199" s="172"/>
      <c r="Y199" s="172"/>
      <c r="Z199" s="174"/>
      <c r="AA199" s="172"/>
      <c r="AB199" s="172"/>
      <c r="AC199" s="172"/>
      <c r="AD199" s="172"/>
      <c r="AE199" s="172"/>
      <c r="AF199" s="172"/>
      <c r="AG199" s="172"/>
      <c r="AH199" s="172"/>
      <c r="AI199" s="172"/>
      <c r="AJ199" s="172"/>
      <c r="AK199" s="172"/>
      <c r="AL199" s="172"/>
      <c r="AM199" s="172"/>
      <c r="AN199" s="172"/>
      <c r="AO199" s="172"/>
      <c r="AP199" s="172"/>
      <c r="AQ199" s="172"/>
      <c r="AR199" s="172"/>
      <c r="AS199" s="175"/>
      <c r="AT199" s="172"/>
      <c r="AU199" s="172"/>
      <c r="AV199" s="172"/>
      <c r="AW199" s="172"/>
      <c r="AX199" s="172"/>
      <c r="AY199" s="175"/>
      <c r="AZ199" s="172"/>
      <c r="BA199" s="172"/>
      <c r="BB199" s="2165"/>
      <c r="BC199" s="2009" t="s">
        <v>181</v>
      </c>
      <c r="BD199" s="5689">
        <f t="shared" ref="BD199:BP199" si="1221">SUM(BD194:BD198)</f>
        <v>0</v>
      </c>
      <c r="BE199" s="5690">
        <f t="shared" si="1221"/>
        <v>0</v>
      </c>
      <c r="BF199" s="5690">
        <f t="shared" si="1221"/>
        <v>0</v>
      </c>
      <c r="BG199" s="5690">
        <f t="shared" si="1221"/>
        <v>0</v>
      </c>
      <c r="BH199" s="5690">
        <f t="shared" si="1221"/>
        <v>0</v>
      </c>
      <c r="BI199" s="5690">
        <f t="shared" si="1221"/>
        <v>0</v>
      </c>
      <c r="BJ199" s="5690">
        <f t="shared" si="1221"/>
        <v>0</v>
      </c>
      <c r="BK199" s="5690">
        <f t="shared" si="1221"/>
        <v>0</v>
      </c>
      <c r="BL199" s="5690">
        <f t="shared" si="1221"/>
        <v>0</v>
      </c>
      <c r="BM199" s="5690">
        <f t="shared" si="1221"/>
        <v>0</v>
      </c>
      <c r="BN199" s="5690">
        <f t="shared" si="1221"/>
        <v>0</v>
      </c>
      <c r="BO199" s="5690">
        <f t="shared" si="1221"/>
        <v>0</v>
      </c>
      <c r="BP199" s="5690">
        <f t="shared" si="1221"/>
        <v>0</v>
      </c>
      <c r="BQ199" s="5691">
        <f t="shared" si="1190"/>
        <v>0</v>
      </c>
      <c r="BR199" s="5690">
        <f t="shared" ref="BR199:CR199" si="1222">SUM(BR194:BR198)</f>
        <v>0</v>
      </c>
      <c r="BS199" s="5690">
        <f t="shared" si="1222"/>
        <v>0</v>
      </c>
      <c r="BT199" s="5690">
        <f t="shared" si="1222"/>
        <v>0</v>
      </c>
      <c r="BU199" s="5690">
        <f t="shared" si="1222"/>
        <v>0</v>
      </c>
      <c r="BV199" s="5690">
        <f t="shared" si="1222"/>
        <v>0</v>
      </c>
      <c r="BW199" s="5690">
        <f t="shared" si="1222"/>
        <v>0</v>
      </c>
      <c r="BX199" s="5690">
        <f t="shared" si="1222"/>
        <v>0</v>
      </c>
      <c r="BY199" s="5690">
        <f t="shared" si="1222"/>
        <v>0</v>
      </c>
      <c r="BZ199" s="5692">
        <f t="shared" si="1222"/>
        <v>0</v>
      </c>
      <c r="CA199" s="5690">
        <f t="shared" si="1222"/>
        <v>0</v>
      </c>
      <c r="CB199" s="5690">
        <f t="shared" si="1222"/>
        <v>0</v>
      </c>
      <c r="CC199" s="5690">
        <f t="shared" si="1222"/>
        <v>0</v>
      </c>
      <c r="CD199" s="5690">
        <f t="shared" si="1222"/>
        <v>0</v>
      </c>
      <c r="CE199" s="5693">
        <f t="shared" si="1222"/>
        <v>0</v>
      </c>
      <c r="CF199" s="5689">
        <f t="shared" si="1222"/>
        <v>0</v>
      </c>
      <c r="CG199" s="5690">
        <f t="shared" si="1222"/>
        <v>0</v>
      </c>
      <c r="CH199" s="5690">
        <f t="shared" si="1222"/>
        <v>0</v>
      </c>
      <c r="CI199" s="5690">
        <f t="shared" si="1222"/>
        <v>0</v>
      </c>
      <c r="CJ199" s="5690">
        <f t="shared" si="1222"/>
        <v>0</v>
      </c>
      <c r="CK199" s="5690">
        <f t="shared" si="1222"/>
        <v>0</v>
      </c>
      <c r="CL199" s="5690">
        <f t="shared" si="1222"/>
        <v>0</v>
      </c>
      <c r="CM199" s="5690">
        <f t="shared" si="1222"/>
        <v>0</v>
      </c>
      <c r="CN199" s="5690">
        <f t="shared" si="1222"/>
        <v>0</v>
      </c>
      <c r="CO199" s="5690">
        <f t="shared" si="1222"/>
        <v>0</v>
      </c>
      <c r="CP199" s="5690">
        <f t="shared" si="1222"/>
        <v>0</v>
      </c>
      <c r="CQ199" s="5690">
        <f t="shared" si="1222"/>
        <v>0</v>
      </c>
      <c r="CR199" s="5690">
        <f t="shared" si="1222"/>
        <v>0</v>
      </c>
      <c r="CS199" s="5691">
        <f t="shared" si="1192"/>
        <v>0</v>
      </c>
      <c r="CT199" s="5690">
        <f t="shared" ref="CT199:DT199" si="1223">SUM(CT194:CT198)</f>
        <v>0</v>
      </c>
      <c r="CU199" s="5690">
        <f t="shared" si="1223"/>
        <v>0</v>
      </c>
      <c r="CV199" s="5690">
        <f t="shared" si="1223"/>
        <v>0</v>
      </c>
      <c r="CW199" s="5690">
        <f t="shared" si="1223"/>
        <v>0</v>
      </c>
      <c r="CX199" s="5690">
        <f t="shared" si="1223"/>
        <v>0</v>
      </c>
      <c r="CY199" s="5690">
        <f t="shared" si="1223"/>
        <v>0</v>
      </c>
      <c r="CZ199" s="5690">
        <f t="shared" si="1223"/>
        <v>0</v>
      </c>
      <c r="DA199" s="5690">
        <f t="shared" si="1223"/>
        <v>0</v>
      </c>
      <c r="DB199" s="5692">
        <f t="shared" si="1223"/>
        <v>0</v>
      </c>
      <c r="DC199" s="5690">
        <f t="shared" si="1223"/>
        <v>0</v>
      </c>
      <c r="DD199" s="5690">
        <f t="shared" si="1223"/>
        <v>0</v>
      </c>
      <c r="DE199" s="5690">
        <f t="shared" si="1223"/>
        <v>0</v>
      </c>
      <c r="DF199" s="5690">
        <f t="shared" si="1223"/>
        <v>0</v>
      </c>
      <c r="DG199" s="5693">
        <f t="shared" si="1223"/>
        <v>0</v>
      </c>
      <c r="DH199" s="5689">
        <f t="shared" si="1223"/>
        <v>0</v>
      </c>
      <c r="DI199" s="5690">
        <f t="shared" si="1223"/>
        <v>0</v>
      </c>
      <c r="DJ199" s="5690">
        <f t="shared" si="1223"/>
        <v>0</v>
      </c>
      <c r="DK199" s="5690">
        <f t="shared" si="1223"/>
        <v>0</v>
      </c>
      <c r="DL199" s="5690">
        <f t="shared" si="1223"/>
        <v>0</v>
      </c>
      <c r="DM199" s="5690">
        <f t="shared" si="1223"/>
        <v>0</v>
      </c>
      <c r="DN199" s="5690">
        <f t="shared" si="1223"/>
        <v>0</v>
      </c>
      <c r="DO199" s="5690">
        <f t="shared" si="1223"/>
        <v>0</v>
      </c>
      <c r="DP199" s="5690">
        <f t="shared" si="1223"/>
        <v>0</v>
      </c>
      <c r="DQ199" s="5690">
        <f t="shared" si="1223"/>
        <v>0</v>
      </c>
      <c r="DR199" s="5690">
        <f t="shared" si="1223"/>
        <v>0</v>
      </c>
      <c r="DS199" s="5690">
        <f t="shared" si="1223"/>
        <v>0</v>
      </c>
      <c r="DT199" s="5690">
        <f t="shared" si="1223"/>
        <v>0</v>
      </c>
      <c r="DU199" s="5691">
        <f t="shared" si="1194"/>
        <v>0</v>
      </c>
      <c r="DV199" s="5690">
        <f t="shared" ref="DV199:EI199" si="1224">SUM(DV194:DV198)</f>
        <v>0</v>
      </c>
      <c r="DW199" s="5690">
        <f t="shared" si="1224"/>
        <v>0</v>
      </c>
      <c r="DX199" s="5690">
        <f t="shared" si="1224"/>
        <v>0</v>
      </c>
      <c r="DY199" s="5690">
        <f t="shared" si="1224"/>
        <v>0</v>
      </c>
      <c r="DZ199" s="5690">
        <f t="shared" si="1224"/>
        <v>0</v>
      </c>
      <c r="EA199" s="5690">
        <f t="shared" si="1224"/>
        <v>0</v>
      </c>
      <c r="EB199" s="5690">
        <f t="shared" si="1224"/>
        <v>0</v>
      </c>
      <c r="EC199" s="5690">
        <f t="shared" si="1224"/>
        <v>0</v>
      </c>
      <c r="ED199" s="5692">
        <f t="shared" si="1224"/>
        <v>0</v>
      </c>
      <c r="EE199" s="5690">
        <f t="shared" si="1224"/>
        <v>0</v>
      </c>
      <c r="EF199" s="5690">
        <f t="shared" si="1224"/>
        <v>0</v>
      </c>
      <c r="EG199" s="5690">
        <f t="shared" si="1224"/>
        <v>0</v>
      </c>
      <c r="EH199" s="5690">
        <f t="shared" si="1224"/>
        <v>0</v>
      </c>
      <c r="EI199" s="5693">
        <f t="shared" si="1224"/>
        <v>0</v>
      </c>
      <c r="EJ199" s="5675">
        <f>الاعدادات!$D$10</f>
        <v>2026</v>
      </c>
      <c r="EK199" s="163">
        <f t="shared" si="1198"/>
        <v>0</v>
      </c>
      <c r="EL199" s="164">
        <f t="shared" si="1199"/>
        <v>0</v>
      </c>
      <c r="EM199" s="164">
        <f>BS191+BT191+BU191+BV191+BW191</f>
        <v>0</v>
      </c>
      <c r="EN199" s="165">
        <f>BX191+BY191+BZ191+CA191</f>
        <v>0</v>
      </c>
      <c r="EO199" s="166">
        <f t="shared" si="1200"/>
        <v>0</v>
      </c>
      <c r="EP199" s="164">
        <f t="shared" si="1201"/>
        <v>0</v>
      </c>
      <c r="EQ199" s="164">
        <f>CU191+CV191+CW191+CX191+CY191</f>
        <v>0</v>
      </c>
      <c r="ER199" s="165">
        <f>CZ191+DA191+DB191+DC191</f>
        <v>0</v>
      </c>
      <c r="ES199" s="166">
        <f t="shared" si="1202"/>
        <v>0</v>
      </c>
      <c r="ET199" s="164">
        <f t="shared" si="1203"/>
        <v>0</v>
      </c>
      <c r="EU199" s="164">
        <f>BS198+BT198+BU198+BV198+BW198</f>
        <v>0</v>
      </c>
      <c r="EV199" s="165">
        <f>BX198+BY198+BZ198+CA198</f>
        <v>0</v>
      </c>
      <c r="EW199" s="166">
        <f t="shared" si="1204"/>
        <v>0</v>
      </c>
      <c r="EX199" s="164">
        <f t="shared" si="1205"/>
        <v>0</v>
      </c>
      <c r="EY199" s="164">
        <f>CU198+CV198+CW198+CX198+CY198</f>
        <v>0</v>
      </c>
      <c r="EZ199" s="167">
        <f>CZ198+DA198+DB198+DC198</f>
        <v>0</v>
      </c>
      <c r="FA199" s="166">
        <f t="shared" si="1206"/>
        <v>0</v>
      </c>
      <c r="FB199" s="164">
        <f t="shared" si="1207"/>
        <v>0</v>
      </c>
      <c r="FC199" s="164">
        <f>DW191+DX191+DY191+DZ191+EA191</f>
        <v>0</v>
      </c>
      <c r="FD199" s="167">
        <f>EB191+EC191+ED191+EE191</f>
        <v>0</v>
      </c>
      <c r="FE199" s="166">
        <f t="shared" si="1208"/>
        <v>0</v>
      </c>
      <c r="FF199" s="164">
        <f t="shared" si="1209"/>
        <v>0</v>
      </c>
      <c r="FG199" s="164">
        <f>DW198+DX198+DY198+DZ198+EA198</f>
        <v>0</v>
      </c>
      <c r="FH199" s="167">
        <f>EB198+EC198+ED198+EE198</f>
        <v>0</v>
      </c>
      <c r="FI199" s="837" t="s">
        <v>597</v>
      </c>
      <c r="FJ199" s="169">
        <f>FE199</f>
        <v>0</v>
      </c>
      <c r="FK199" s="169">
        <f t="shared" ref="FK199" si="1225">FF199</f>
        <v>0</v>
      </c>
      <c r="FL199" s="169">
        <f t="shared" ref="FL199" si="1226">FG199</f>
        <v>0</v>
      </c>
      <c r="FM199" s="169">
        <f t="shared" ref="FM199" si="1227">FH199</f>
        <v>0</v>
      </c>
    </row>
    <row r="200" spans="1:174" ht="48" customHeight="1" thickBot="1">
      <c r="A200" s="2527"/>
      <c r="B200" s="2527"/>
      <c r="C200" s="2527"/>
      <c r="D200" s="2527"/>
      <c r="E200" s="2527"/>
      <c r="F200" s="2527"/>
      <c r="G200" s="2527"/>
      <c r="H200" s="2527"/>
      <c r="I200" s="2527"/>
      <c r="J200" s="2527"/>
      <c r="K200" s="2527"/>
      <c r="L200" s="2527"/>
      <c r="M200" s="2527"/>
      <c r="N200" s="2527"/>
      <c r="O200" s="2527"/>
      <c r="P200" s="2527"/>
      <c r="Q200" s="2527"/>
      <c r="R200" s="2527"/>
      <c r="S200" s="2527"/>
      <c r="T200" s="2527"/>
      <c r="U200" s="2527"/>
      <c r="V200" s="2527"/>
      <c r="W200" s="2527"/>
      <c r="X200" s="2527"/>
      <c r="Y200" s="2527"/>
      <c r="Z200" s="2527"/>
      <c r="AA200" s="2527"/>
      <c r="AB200" s="2527"/>
      <c r="AC200" s="2527"/>
      <c r="AD200" s="2527"/>
      <c r="AE200" s="2527"/>
      <c r="AF200" s="2527"/>
      <c r="AG200" s="2527"/>
      <c r="AH200" s="2527"/>
      <c r="AI200" s="2527"/>
      <c r="AJ200" s="2527"/>
      <c r="AK200" s="2527"/>
      <c r="AL200" s="2527"/>
      <c r="AM200" s="2527"/>
      <c r="AN200" s="2527"/>
      <c r="AO200" s="2527"/>
      <c r="AP200" s="2527"/>
      <c r="AQ200" s="2527"/>
      <c r="AR200" s="2527"/>
      <c r="AS200" s="2527"/>
      <c r="AT200" s="2527"/>
      <c r="AU200" s="2527"/>
      <c r="AV200" s="2527"/>
      <c r="AW200" s="2527"/>
      <c r="AX200" s="2527"/>
      <c r="AY200" s="2527"/>
      <c r="AZ200" s="2527"/>
      <c r="BA200" s="2527"/>
      <c r="BB200" s="2527"/>
      <c r="BC200" s="2527"/>
      <c r="BD200" s="2528"/>
      <c r="BE200" s="2527"/>
      <c r="BF200" s="2527"/>
      <c r="BG200" s="2527"/>
      <c r="BH200" s="2527"/>
      <c r="BI200" s="2527"/>
      <c r="BJ200" s="2527"/>
      <c r="BK200" s="2527"/>
      <c r="BL200" s="2527"/>
      <c r="BM200" s="2527"/>
      <c r="BN200" s="2527"/>
      <c r="BO200" s="2527"/>
      <c r="BP200" s="2527"/>
      <c r="BQ200" s="2527"/>
      <c r="BR200" s="2527"/>
      <c r="BS200" s="2527"/>
      <c r="BT200" s="2527"/>
      <c r="BU200" s="2527"/>
      <c r="BV200" s="2527"/>
      <c r="BW200" s="2527"/>
      <c r="BX200" s="2527"/>
      <c r="BY200" s="2527"/>
      <c r="BZ200" s="2527"/>
      <c r="CA200" s="2527"/>
      <c r="CB200" s="2527"/>
      <c r="CC200" s="2527"/>
      <c r="CD200" s="2527"/>
      <c r="CE200" s="2527"/>
      <c r="CF200" s="2528"/>
      <c r="CG200" s="2527"/>
      <c r="CH200" s="2527"/>
      <c r="CI200" s="2527"/>
      <c r="CJ200" s="2527"/>
      <c r="CK200" s="2527"/>
      <c r="CL200" s="2527"/>
      <c r="CM200" s="2527"/>
      <c r="CN200" s="2527"/>
      <c r="CO200" s="2527"/>
      <c r="CP200" s="2527"/>
      <c r="CQ200" s="2527"/>
      <c r="CR200" s="2527"/>
      <c r="CS200" s="2527"/>
      <c r="CT200" s="2527"/>
      <c r="CU200" s="2527"/>
      <c r="CV200" s="2527"/>
      <c r="CW200" s="2527"/>
      <c r="CX200" s="2527"/>
      <c r="CY200" s="2527"/>
      <c r="CZ200" s="2527"/>
      <c r="DA200" s="2527"/>
      <c r="DB200" s="2527"/>
      <c r="DC200" s="2527"/>
      <c r="DD200" s="2527"/>
      <c r="DE200" s="2527"/>
      <c r="DF200" s="2527"/>
      <c r="DG200" s="2527"/>
      <c r="DH200" s="2528"/>
      <c r="DI200" s="2527"/>
      <c r="DJ200" s="2527"/>
      <c r="DK200" s="2527"/>
      <c r="DL200" s="2527"/>
      <c r="DM200" s="2527"/>
      <c r="DN200" s="2527"/>
      <c r="DO200" s="2527"/>
      <c r="DP200" s="2527"/>
      <c r="DQ200" s="2527"/>
      <c r="DR200" s="2527"/>
      <c r="DS200" s="2527"/>
      <c r="DT200" s="2527"/>
      <c r="DU200" s="2527"/>
      <c r="DV200" s="2527"/>
      <c r="DW200" s="2527"/>
      <c r="DX200" s="2527"/>
      <c r="DY200" s="2527"/>
      <c r="DZ200" s="2527"/>
      <c r="EA200" s="2527"/>
      <c r="EB200" s="2527"/>
      <c r="EC200" s="2527"/>
      <c r="ED200" s="2527"/>
      <c r="EE200" s="2527"/>
      <c r="EF200" s="2527"/>
      <c r="EG200" s="2527"/>
      <c r="EH200" s="2527"/>
      <c r="EI200" s="2527"/>
      <c r="EJ200" s="2527"/>
      <c r="EK200" s="5688">
        <f>SUM(EK195:EK199)</f>
        <v>0</v>
      </c>
      <c r="EL200" s="5688">
        <f t="shared" ref="EL200:FH200" si="1228">SUM(EL195:EL199)</f>
        <v>0</v>
      </c>
      <c r="EM200" s="5688">
        <f t="shared" si="1228"/>
        <v>0</v>
      </c>
      <c r="EN200" s="5688">
        <f t="shared" si="1228"/>
        <v>0</v>
      </c>
      <c r="EO200" s="5688">
        <f t="shared" si="1228"/>
        <v>0</v>
      </c>
      <c r="EP200" s="5688">
        <f t="shared" si="1228"/>
        <v>0</v>
      </c>
      <c r="EQ200" s="5688">
        <f t="shared" si="1228"/>
        <v>0</v>
      </c>
      <c r="ER200" s="5688">
        <f t="shared" si="1228"/>
        <v>0</v>
      </c>
      <c r="ES200" s="5688">
        <f t="shared" si="1228"/>
        <v>0</v>
      </c>
      <c r="ET200" s="5688">
        <f t="shared" si="1228"/>
        <v>0</v>
      </c>
      <c r="EU200" s="5688">
        <f t="shared" si="1228"/>
        <v>0</v>
      </c>
      <c r="EV200" s="5688">
        <f t="shared" si="1228"/>
        <v>0</v>
      </c>
      <c r="EW200" s="5688">
        <f t="shared" si="1228"/>
        <v>0</v>
      </c>
      <c r="EX200" s="5688">
        <f t="shared" si="1228"/>
        <v>0</v>
      </c>
      <c r="EY200" s="5688">
        <f t="shared" si="1228"/>
        <v>0</v>
      </c>
      <c r="EZ200" s="5688">
        <f t="shared" si="1228"/>
        <v>0</v>
      </c>
      <c r="FA200" s="5688">
        <f t="shared" si="1228"/>
        <v>0</v>
      </c>
      <c r="FB200" s="5688">
        <f t="shared" si="1228"/>
        <v>0</v>
      </c>
      <c r="FC200" s="5688">
        <f t="shared" si="1228"/>
        <v>0</v>
      </c>
      <c r="FD200" s="5688">
        <f t="shared" si="1228"/>
        <v>0</v>
      </c>
      <c r="FE200" s="5688">
        <f t="shared" si="1228"/>
        <v>0</v>
      </c>
      <c r="FF200" s="5688">
        <f t="shared" si="1228"/>
        <v>0</v>
      </c>
      <c r="FG200" s="5688">
        <f t="shared" si="1228"/>
        <v>0</v>
      </c>
      <c r="FH200" s="5688">
        <f t="shared" si="1228"/>
        <v>0</v>
      </c>
      <c r="FI200" s="2527"/>
      <c r="FJ200" s="2527"/>
      <c r="FK200" s="2527"/>
      <c r="FL200" s="2527"/>
      <c r="FM200" s="2527"/>
    </row>
    <row r="201" spans="1:174" ht="48" customHeight="1" thickBot="1">
      <c r="A201" s="6227" t="s">
        <v>1139</v>
      </c>
      <c r="B201" s="6230" t="str" cm="1">
        <f t="array" ref="B201">_xlfn.XLOOKUP(1, (INDEX(التشكيل_القديم!$L$5:$S$49, ,6)=$A201) * (INDEX(التشكيل_القديم!$L$5:$S$49, ,7)="رئيس الدائرة"), INDEX(التشكيل_القديم!$L$5:$S$49, ,2))</f>
        <v>مصطفى محمود ادريس محمود صفر</v>
      </c>
      <c r="C201" s="6230"/>
      <c r="D201" s="6230"/>
      <c r="E201" s="6230"/>
      <c r="F201" s="6230"/>
      <c r="G201" s="6230"/>
      <c r="H201" s="5676" cm="1">
        <f t="array" ref="H201">_xlfn.XLOOKUP(1, (INDEX(التشكيل_القديم!$L$5:$S$49, ,6)=$A201) * (INDEX(التشكيل_القديم!$L$5:$S$49, ,7)="رئيس الدائرة"), INDEX(التشكيل_القديم!$L$5:$S$49, ,3))</f>
        <v>1315</v>
      </c>
      <c r="I201" s="2171" t="str" cm="1">
        <f t="array" ref="I201">_xlfn.XLOOKUP(1, (INDEX(التشكيل_القديم!$L$5:$S$49, ,6)=$A201) * (INDEX(التشكيل_القديم!$L$5:$S$49, ,7)="رئيس الدائرة"), INDEX(التشكيل_القديم!$L$5:$S$49, ,4))</f>
        <v>أ</v>
      </c>
      <c r="J201" s="6231" t="s">
        <v>32</v>
      </c>
      <c r="K201" s="6234" t="s">
        <v>20</v>
      </c>
      <c r="L201" s="5567" t="s">
        <v>1187</v>
      </c>
      <c r="M201" s="5567"/>
      <c r="N201" s="6156" t="s">
        <v>1174</v>
      </c>
      <c r="O201" s="6157"/>
      <c r="P201" s="6157"/>
      <c r="Q201" s="6157"/>
      <c r="R201" s="6157"/>
      <c r="S201" s="6157"/>
      <c r="T201" s="6157"/>
      <c r="U201" s="6157"/>
      <c r="V201" s="6157"/>
      <c r="W201" s="6157"/>
      <c r="X201" s="6157"/>
      <c r="Y201" s="6157"/>
      <c r="Z201" s="6157"/>
      <c r="AA201" s="6157"/>
      <c r="AB201" s="6157"/>
      <c r="AC201" s="6157"/>
      <c r="AD201" s="6157"/>
      <c r="AE201" s="6157"/>
      <c r="AF201" s="6157"/>
      <c r="AG201" s="6157"/>
      <c r="AH201" s="6157"/>
      <c r="AI201" s="6157"/>
      <c r="AJ201" s="6157"/>
      <c r="AK201" s="6157"/>
      <c r="AL201" s="6157"/>
      <c r="AM201" s="6157"/>
      <c r="AN201" s="6157"/>
      <c r="AO201" s="6157"/>
      <c r="AP201" s="6157"/>
      <c r="AQ201" s="6157"/>
      <c r="AR201" s="6157"/>
      <c r="AS201" s="6157"/>
      <c r="AT201" s="6157"/>
      <c r="AU201" s="6157"/>
      <c r="AV201" s="6157"/>
      <c r="AW201" s="6157"/>
      <c r="AX201" s="6157"/>
      <c r="AY201" s="6157"/>
      <c r="AZ201" s="6157"/>
      <c r="BA201" s="6158"/>
      <c r="BB201" s="2158" t="s">
        <v>176</v>
      </c>
      <c r="BC201" s="2526"/>
      <c r="BD201" s="5652">
        <f>_xlfn.XLOOKUP(B201,التشكيل_القديم!$M$5:$M$39,التشكيل_القديم!$L$5:$L$39,0,0)</f>
        <v>12</v>
      </c>
      <c r="BE201" s="6210" t="str">
        <f xml:space="preserve"> "(" &amp;BD201&amp;")                 " &amp;"رئيس الدائرة  /  "  &amp;B201</f>
        <v>(12)                 رئيس الدائرة  /  مصطفى محمود ادريس محمود صفر</v>
      </c>
      <c r="BF201" s="6210"/>
      <c r="BG201" s="6210"/>
      <c r="BH201" s="6210"/>
      <c r="BI201" s="6210"/>
      <c r="BJ201" s="6210"/>
      <c r="BK201" s="6210"/>
      <c r="BL201" s="6210"/>
      <c r="BM201" s="6210"/>
      <c r="BN201" s="6210"/>
      <c r="BO201" s="6210"/>
      <c r="BP201" s="6210"/>
      <c r="BQ201" s="6210"/>
      <c r="BR201" s="6210"/>
      <c r="BS201" s="6210"/>
      <c r="BT201" s="6210"/>
      <c r="BU201" s="6210"/>
      <c r="BV201" s="6210"/>
      <c r="BW201" s="6210"/>
      <c r="BX201" s="6210"/>
      <c r="BY201" s="6210"/>
      <c r="BZ201" s="6210"/>
      <c r="CA201" s="6210"/>
      <c r="CB201" s="6210"/>
      <c r="CC201" s="6210"/>
      <c r="CD201" s="6210"/>
      <c r="CE201" s="6211"/>
      <c r="CF201" s="5653">
        <f>_xlfn.XLOOKUP(B202,التشكيل_القديم!$M$5:$M$39,التشكيل_القديم!$L$5:$L$39,0,0)</f>
        <v>13</v>
      </c>
      <c r="CG201" s="6341" t="str">
        <f>"(2)             "&amp; "عضو يمين الدائرة  /  "  &amp;B202</f>
        <v>(2)             عضو يمين الدائرة  /  هيثم عبدالحميد عبدالله</v>
      </c>
      <c r="CH201" s="6210"/>
      <c r="CI201" s="6210"/>
      <c r="CJ201" s="6210"/>
      <c r="CK201" s="6210"/>
      <c r="CL201" s="6210"/>
      <c r="CM201" s="6210"/>
      <c r="CN201" s="6210"/>
      <c r="CO201" s="6210"/>
      <c r="CP201" s="6210"/>
      <c r="CQ201" s="6210"/>
      <c r="CR201" s="6210"/>
      <c r="CS201" s="6210"/>
      <c r="CT201" s="6210"/>
      <c r="CU201" s="6210"/>
      <c r="CV201" s="6210"/>
      <c r="CW201" s="6210"/>
      <c r="CX201" s="6210"/>
      <c r="CY201" s="6210"/>
      <c r="CZ201" s="6210"/>
      <c r="DA201" s="6210"/>
      <c r="DB201" s="6210"/>
      <c r="DC201" s="6210"/>
      <c r="DD201" s="6210"/>
      <c r="DE201" s="6210"/>
      <c r="DF201" s="6210"/>
      <c r="DG201" s="6211"/>
      <c r="DH201" s="5653">
        <f>_xlfn.XLOOKUP(B205,التشكيل_القديم!$M$5:$M$39,التشكيل_القديم!$L$5:$L$39,0,0)</f>
        <v>0</v>
      </c>
      <c r="DI201" s="6210" t="str">
        <f>IF(B205&lt;&gt;"","(5)             "&amp;"عضو يسار يسار اليسار الدائرة /  "&amp;B205,"لا يوجد عضو خامس")</f>
        <v>لا يوجد عضو خامس</v>
      </c>
      <c r="DJ201" s="6210"/>
      <c r="DK201" s="6210"/>
      <c r="DL201" s="6210"/>
      <c r="DM201" s="6210"/>
      <c r="DN201" s="6210"/>
      <c r="DO201" s="6210"/>
      <c r="DP201" s="6210"/>
      <c r="DQ201" s="6210"/>
      <c r="DR201" s="6210"/>
      <c r="DS201" s="6210"/>
      <c r="DT201" s="6210"/>
      <c r="DU201" s="6210"/>
      <c r="DV201" s="6210"/>
      <c r="DW201" s="6210"/>
      <c r="DX201" s="6210"/>
      <c r="DY201" s="6210"/>
      <c r="DZ201" s="6210"/>
      <c r="EA201" s="6210"/>
      <c r="EB201" s="6210"/>
      <c r="EC201" s="6210"/>
      <c r="ED201" s="6210"/>
      <c r="EE201" s="6210"/>
      <c r="EF201" s="6210"/>
      <c r="EG201" s="6210"/>
      <c r="EH201" s="6210"/>
      <c r="EI201" s="6210"/>
      <c r="EJ201" s="2024"/>
      <c r="EK201" s="5654" t="str">
        <f>الاعدادات!$F$5</f>
        <v>أغسطس</v>
      </c>
      <c r="EL201" s="5655" t="str">
        <f>الاعدادات!$F$6</f>
        <v>سبتمبر</v>
      </c>
      <c r="EM201" s="5655" t="str">
        <f>الاعدادات!$F$7</f>
        <v>أكتوبر</v>
      </c>
      <c r="EN201" s="2010" t="s">
        <v>106</v>
      </c>
      <c r="EO201" s="5654" t="str">
        <f>الاعدادات!$F$5</f>
        <v>أغسطس</v>
      </c>
      <c r="EP201" s="5655" t="str">
        <f>الاعدادات!$F$6</f>
        <v>سبتمبر</v>
      </c>
      <c r="EQ201" s="5655" t="str">
        <f>الاعدادات!$F$7</f>
        <v>أكتوبر</v>
      </c>
      <c r="ER201" s="2010" t="s">
        <v>106</v>
      </c>
      <c r="ES201" s="5654" t="str">
        <f>الاعدادات!$F$5</f>
        <v>أغسطس</v>
      </c>
      <c r="ET201" s="5655" t="str">
        <f>الاعدادات!$F$6</f>
        <v>سبتمبر</v>
      </c>
      <c r="EU201" s="5655" t="str">
        <f>الاعدادات!$F$7</f>
        <v>أكتوبر</v>
      </c>
      <c r="EV201" s="2010" t="s">
        <v>106</v>
      </c>
      <c r="EW201" s="5654" t="str">
        <f>الاعدادات!$F$5</f>
        <v>أغسطس</v>
      </c>
      <c r="EX201" s="5655" t="str">
        <f>الاعدادات!$F$6</f>
        <v>سبتمبر</v>
      </c>
      <c r="EY201" s="2010" t="s">
        <v>106</v>
      </c>
      <c r="EZ201" s="5654" t="str">
        <f>الاعدادات!$F$5</f>
        <v>أغسطس</v>
      </c>
      <c r="FA201" s="5655" t="str">
        <f>الاعدادات!$F$6</f>
        <v>سبتمبر</v>
      </c>
      <c r="FB201" s="5655" t="str">
        <f>الاعدادات!$F$7</f>
        <v>أكتوبر</v>
      </c>
      <c r="FC201" s="2010" t="s">
        <v>106</v>
      </c>
      <c r="FD201" s="5654" t="str">
        <f>الاعدادات!$F$5</f>
        <v>أغسطس</v>
      </c>
      <c r="FE201" s="5655" t="str">
        <f>الاعدادات!$F$6</f>
        <v>سبتمبر</v>
      </c>
      <c r="FF201" s="5655" t="str">
        <f>الاعدادات!$F$7</f>
        <v>أكتوبر</v>
      </c>
      <c r="FG201" s="2010" t="s">
        <v>106</v>
      </c>
      <c r="FK201" s="5654" t="str">
        <f>الاعدادات!$F$5</f>
        <v>أغسطس</v>
      </c>
      <c r="FL201" s="5655" t="str">
        <f>الاعدادات!$F$6</f>
        <v>سبتمبر</v>
      </c>
      <c r="FM201" s="5655" t="str">
        <f>الاعدادات!$F$7</f>
        <v>أكتوبر</v>
      </c>
      <c r="FN201" s="2010" t="s">
        <v>106</v>
      </c>
      <c r="FO201" s="5654" t="str">
        <f>الاعدادات!$F$5</f>
        <v>أغسطس</v>
      </c>
      <c r="FP201" s="5655" t="str">
        <f>الاعدادات!$F$6</f>
        <v>سبتمبر</v>
      </c>
      <c r="FQ201" s="5655" t="str">
        <f>الاعدادات!$F$7</f>
        <v>أكتوبر</v>
      </c>
      <c r="FR201" s="2010" t="s">
        <v>106</v>
      </c>
    </row>
    <row r="202" spans="1:174" ht="48" customHeight="1" thickBot="1">
      <c r="A202" s="6228"/>
      <c r="B202" s="6250" t="str" cm="1">
        <f t="array" ref="B202">_xlfn.XLOOKUP(1, (INDEX(التشكيل_القديم!$L$5:$S$49, ,6)=$A201) * (INDEX(التشكيل_القديم!$L$5:$S$49, ,7)="عضو يمين"), INDEX(التشكيل_القديم!$L$5:$S$49, ,2))</f>
        <v>هيثم عبدالحميد عبدالله</v>
      </c>
      <c r="C202" s="6250"/>
      <c r="D202" s="6250"/>
      <c r="E202" s="6250"/>
      <c r="F202" s="6250"/>
      <c r="G202" s="6250"/>
      <c r="H202" s="2170" cm="1">
        <f t="array" ref="H202">_xlfn.XLOOKUP(1, (INDEX(التشكيل_القديم!$L$5:$S$49, ,6)=$A201) * (INDEX(التشكيل_القديم!$L$5:$S$49, ,7)="عضو يمين"), INDEX(التشكيل_القديم!$L$5:$S$49, ,3))</f>
        <v>2658</v>
      </c>
      <c r="I202" s="2171" t="str" cm="1">
        <f t="array" ref="I202">_xlfn.XLOOKUP(1, (INDEX(التشكيل_القديم!$L$5:$S$49, ,6)=$A201) * (INDEX(التشكيل_القديم!$L$5:$S$49, ,7)="عضو يمين"), INDEX(التشكيل_القديم!$L$5:$S$49, ,4))</f>
        <v>أ</v>
      </c>
      <c r="J202" s="6232"/>
      <c r="K202" s="6235"/>
      <c r="L202" s="5677" t="str">
        <f>الاعدادات!$D$6</f>
        <v>2022 وما قبلها</v>
      </c>
      <c r="M202" s="2012">
        <v>0</v>
      </c>
      <c r="N202" s="2003"/>
      <c r="O202" s="2003"/>
      <c r="P202" s="2003"/>
      <c r="Q202" s="2003"/>
      <c r="R202" s="2003"/>
      <c r="S202" s="2003"/>
      <c r="T202" s="2003"/>
      <c r="U202" s="2003"/>
      <c r="V202" s="2003"/>
      <c r="W202" s="2003"/>
      <c r="X202" s="2003"/>
      <c r="Y202" s="2017"/>
      <c r="Z202" s="5678">
        <f>Y202+X202+U202+T202+S202+R202+Q202+P202+O202+N202+M202-W202</f>
        <v>0</v>
      </c>
      <c r="AA202" s="2021"/>
      <c r="AB202" s="2005"/>
      <c r="AC202" s="5656">
        <f>SUM(BD202:BJ202,CF202:CL202,BD209:BJ209,CF209:CL209,DH202:DN202,DH209:DN209)</f>
        <v>0</v>
      </c>
      <c r="AD202" s="5656">
        <f>SUM(BK202:BO202,CM202:CQ202,BK209:BO209,CM209:CQ209,DO202:DS202,DO209:DS209)</f>
        <v>0</v>
      </c>
      <c r="AE202" s="5656">
        <f>BP202+CR202+BP209+CR209+DT202+DT209</f>
        <v>0</v>
      </c>
      <c r="AF202" s="5657">
        <f t="shared" ref="AF202:AF206" si="1229">AE202+AD202+AC202</f>
        <v>0</v>
      </c>
      <c r="AG202" s="5656">
        <f t="shared" ref="AG202:AG206" si="1230">BR202+CT202+BR209+CT209+DV202+DV209</f>
        <v>0</v>
      </c>
      <c r="AH202" s="5658">
        <f>BS202+CU202+BS209+CU209+DW202+DW209</f>
        <v>0</v>
      </c>
      <c r="AI202" s="5656">
        <f t="shared" ref="AI202:AI206" si="1231">BT202+CV202+BT209+CV209+DX202+DX209</f>
        <v>0</v>
      </c>
      <c r="AJ202" s="5656">
        <f t="shared" ref="AJ202:AJ206" si="1232">BU202+CW202+BU209+CW209+DY202+DY209</f>
        <v>0</v>
      </c>
      <c r="AK202" s="5656">
        <f t="shared" ref="AK202:AK206" si="1233">BV202+CX202+BV209+CX209+DZ202+DZ209</f>
        <v>0</v>
      </c>
      <c r="AL202" s="5656">
        <f t="shared" ref="AL202:AL206" si="1234">BW202+CY202+BW209+CY209+EA202+EA209</f>
        <v>0</v>
      </c>
      <c r="AM202" s="5657">
        <f t="shared" ref="AM202:AM206" si="1235">AL202+AK202+AJ202+AI202+AH202</f>
        <v>0</v>
      </c>
      <c r="AN202" s="5659">
        <f>BX202+CZ202+BX209+CZ209+EB202+EB209</f>
        <v>0</v>
      </c>
      <c r="AO202" s="5659">
        <f t="shared" ref="AO202:AO206" si="1236">BY202+DA202+BY209+DA209+EC202+EC209</f>
        <v>0</v>
      </c>
      <c r="AP202" s="5659">
        <f>BZ202+DB202+DB209+BZ209+ED202+ED209</f>
        <v>0</v>
      </c>
      <c r="AQ202" s="5657">
        <f t="shared" ref="AQ202:AQ206" si="1237">AP202+AO202+AN202</f>
        <v>0</v>
      </c>
      <c r="AR202" s="5660">
        <f>CA202+DC202+CA209+DC209+EE202+EE209</f>
        <v>0</v>
      </c>
      <c r="AS202" s="5661">
        <f t="shared" ref="AS202:AS206" si="1238">AR202+AQ202+AM202+AG202+AF202</f>
        <v>0</v>
      </c>
      <c r="AT202" s="2021"/>
      <c r="AU202" s="5656">
        <f t="shared" ref="AU202:AU206" si="1239">CC202+DE202+CC209+DE209+EG202+EG209</f>
        <v>0</v>
      </c>
      <c r="AV202" s="5656">
        <f t="shared" ref="AV202:AV206" si="1240">CD202+DF202+CD209+DF209+EH202+EH209</f>
        <v>0</v>
      </c>
      <c r="AW202" s="2003"/>
      <c r="AX202" s="2004"/>
      <c r="AY202" s="5682">
        <f t="shared" ref="AY202:AY206" si="1241">AX202+AW202+AV202+AU202+AT202</f>
        <v>0</v>
      </c>
      <c r="AZ202" s="2006"/>
      <c r="BA202" s="5656">
        <f t="shared" ref="BA202:BA207" si="1242">AY202+AS202+AA202-Z202</f>
        <v>0</v>
      </c>
      <c r="BB202" s="2159"/>
      <c r="BC202" s="5683" t="str">
        <f>الاعدادات!$D$6</f>
        <v>2022 وما قبلها</v>
      </c>
      <c r="BD202" s="82"/>
      <c r="BE202" s="83"/>
      <c r="BF202" s="83"/>
      <c r="BG202" s="84"/>
      <c r="BH202" s="84"/>
      <c r="BI202" s="84"/>
      <c r="BJ202" s="85"/>
      <c r="BK202" s="86"/>
      <c r="BL202" s="87"/>
      <c r="BM202" s="87"/>
      <c r="BN202" s="88"/>
      <c r="BO202" s="88"/>
      <c r="BP202" s="89"/>
      <c r="BQ202" s="77">
        <f t="shared" ref="BQ202:BQ207" si="1243">BP202+BO202+BN202+BM202+BL202+BK202+BJ202+BI202+BH202+BG202+BF202+BE202+BD202</f>
        <v>0</v>
      </c>
      <c r="BR202" s="90"/>
      <c r="BS202" s="91"/>
      <c r="BT202" s="92"/>
      <c r="BU202" s="93"/>
      <c r="BV202" s="94"/>
      <c r="BW202" s="95"/>
      <c r="BX202" s="96"/>
      <c r="BY202" s="97"/>
      <c r="BZ202" s="98"/>
      <c r="CA202" s="99"/>
      <c r="CB202" s="79">
        <f t="shared" ref="CB202:CB206" si="1244">CA202+BZ202+BY202+BX202+BW202+BV202+BU202+BT202+BS202+BR202+BQ202</f>
        <v>0</v>
      </c>
      <c r="CC202" s="80"/>
      <c r="CD202" s="78"/>
      <c r="CE202" s="100"/>
      <c r="CF202" s="101"/>
      <c r="CG202" s="83"/>
      <c r="CH202" s="83"/>
      <c r="CI202" s="84"/>
      <c r="CJ202" s="84"/>
      <c r="CK202" s="84"/>
      <c r="CL202" s="85"/>
      <c r="CM202" s="86"/>
      <c r="CN202" s="87"/>
      <c r="CO202" s="87"/>
      <c r="CP202" s="88"/>
      <c r="CQ202" s="88"/>
      <c r="CR202" s="89"/>
      <c r="CS202" s="77">
        <f t="shared" ref="CS202:CS207" si="1245">CR202+CQ202+CP202+CO202+CN202+CM202+CL202+CK202+CJ202+CI202+CH202+CG202+CF202</f>
        <v>0</v>
      </c>
      <c r="CT202" s="90"/>
      <c r="CU202" s="91"/>
      <c r="CV202" s="92"/>
      <c r="CW202" s="93"/>
      <c r="CX202" s="94"/>
      <c r="CY202" s="95"/>
      <c r="CZ202" s="96"/>
      <c r="DA202" s="97"/>
      <c r="DB202" s="98"/>
      <c r="DC202" s="99"/>
      <c r="DD202" s="81">
        <f t="shared" ref="DD202:DD203" si="1246">SUM(CS202:DC202)</f>
        <v>0</v>
      </c>
      <c r="DE202" s="80"/>
      <c r="DF202" s="78"/>
      <c r="DG202" s="102"/>
      <c r="DH202" s="101"/>
      <c r="DI202" s="83"/>
      <c r="DJ202" s="83"/>
      <c r="DK202" s="84"/>
      <c r="DL202" s="84"/>
      <c r="DM202" s="84"/>
      <c r="DN202" s="85"/>
      <c r="DO202" s="86"/>
      <c r="DP202" s="87"/>
      <c r="DQ202" s="87"/>
      <c r="DR202" s="88"/>
      <c r="DS202" s="88"/>
      <c r="DT202" s="89"/>
      <c r="DU202" s="77">
        <f t="shared" ref="DU202:DU204" si="1247">DT202+DS202+DR202+DQ202+DP202+DO202+DN202+DM202+DL202+DK202+DJ202+DI202+DH202</f>
        <v>0</v>
      </c>
      <c r="DV202" s="90"/>
      <c r="DW202" s="91"/>
      <c r="DX202" s="92"/>
      <c r="DY202" s="93"/>
      <c r="DZ202" s="94"/>
      <c r="EA202" s="95"/>
      <c r="EB202" s="96"/>
      <c r="EC202" s="97"/>
      <c r="ED202" s="98"/>
      <c r="EE202" s="99"/>
      <c r="EF202" s="81">
        <f t="shared" ref="EF202:EF203" si="1248">SUM(DU202:EE202)</f>
        <v>0</v>
      </c>
      <c r="EG202" s="80"/>
      <c r="EH202" s="78"/>
      <c r="EI202" s="102"/>
      <c r="EJ202" s="5675" t="str">
        <f>الاعدادات!$D$6</f>
        <v>2022 وما قبلها</v>
      </c>
      <c r="EK202" s="68">
        <f t="shared" ref="EK202:EK206" si="1249">AM202+AG202-EL202-EM202</f>
        <v>0</v>
      </c>
      <c r="EL202" s="69"/>
      <c r="EM202" s="69"/>
      <c r="EN202" s="70">
        <f>SUM(EK202:EM202)</f>
        <v>0</v>
      </c>
      <c r="EO202" s="68">
        <f t="shared" ref="EO202:EO206" si="1250">AT202-EQ202-EP202</f>
        <v>0</v>
      </c>
      <c r="EP202" s="69"/>
      <c r="EQ202" s="69"/>
      <c r="ER202" s="70">
        <f>SUM(EO202:EQ202)</f>
        <v>0</v>
      </c>
      <c r="ES202" s="68">
        <f t="shared" ref="ES202:ES206" si="1251">AU202-EU202-ET202</f>
        <v>0</v>
      </c>
      <c r="ET202" s="69"/>
      <c r="EU202" s="71"/>
      <c r="EV202" s="70">
        <f t="shared" ref="EV202:EV207" si="1252">EU202+ET202+ES202</f>
        <v>0</v>
      </c>
      <c r="EW202" s="68">
        <f t="shared" ref="EW202:EW206" si="1253">AV202-EX202</f>
        <v>0</v>
      </c>
      <c r="EX202" s="69"/>
      <c r="EY202" s="70">
        <f>SUM(EW202:EX202)</f>
        <v>0</v>
      </c>
      <c r="EZ202" s="68">
        <f>FK202+FO202</f>
        <v>0</v>
      </c>
      <c r="FA202" s="68">
        <f>FL202+FP202</f>
        <v>0</v>
      </c>
      <c r="FB202" s="68">
        <f>FM202+FQ202</f>
        <v>0</v>
      </c>
      <c r="FC202" s="68">
        <f>FN202+FR202</f>
        <v>0</v>
      </c>
      <c r="FD202" s="68">
        <f t="shared" ref="FD202:FD207" si="1254">EK202+EO202+ES202+EW202+EZ202</f>
        <v>0</v>
      </c>
      <c r="FE202" s="72">
        <f t="shared" ref="FE202:FE207" si="1255">EL202+EP202+ET202+FA202+EX202</f>
        <v>0</v>
      </c>
      <c r="FF202" s="72">
        <f t="shared" ref="FF202:FF207" si="1256">FB202+EU202+EQ202+EM202</f>
        <v>0</v>
      </c>
      <c r="FG202" s="70">
        <f t="shared" ref="FG202:FG207" si="1257">SUM(FD202:FF202)</f>
        <v>0</v>
      </c>
      <c r="FH202" t="str">
        <f t="shared" ref="FH202:FH206" si="1258">IF(OR(EZ202&lt;0,EW202&lt;0,ES202&lt;0,EO202&lt;0,EK202&lt;0,Z202 &lt;&gt; AY202+AS202+AA202), "wrong", "ok")</f>
        <v>ok</v>
      </c>
      <c r="FK202" s="68">
        <f>AX202-FL202-FM202</f>
        <v>0</v>
      </c>
      <c r="FL202" s="69"/>
      <c r="FM202" s="69"/>
      <c r="FN202" s="70">
        <f>SUM(FK202:FM202)</f>
        <v>0</v>
      </c>
      <c r="FO202" s="68">
        <f>AW202-FP202-FQ202</f>
        <v>0</v>
      </c>
      <c r="FP202" s="69"/>
      <c r="FQ202" s="69"/>
      <c r="FR202" s="70">
        <f>SUM(FO202:FQ202)</f>
        <v>0</v>
      </c>
    </row>
    <row r="203" spans="1:174" ht="48" customHeight="1" thickBot="1">
      <c r="A203" s="6228"/>
      <c r="B203" s="6250" t="str" cm="1">
        <f t="array" ref="B203">_xlfn.XLOOKUP(1, (INDEX(التشكيل_القديم!$L$5:$S$49, ,6)=$A201) * (INDEX(التشكيل_القديم!$L$5:$S$49, ,7)="عضو يسار"), INDEX(التشكيل_القديم!$L$5:$S$49, ,2))</f>
        <v>محمد رضا عبدالسلام عبدالله</v>
      </c>
      <c r="C203" s="6250"/>
      <c r="D203" s="6250"/>
      <c r="E203" s="6250"/>
      <c r="F203" s="6250"/>
      <c r="G203" s="6250"/>
      <c r="H203" s="2170" cm="1">
        <f t="array" ref="H203">_xlfn.XLOOKUP(1, (INDEX(التشكيل_القديم!$L$5:$S$49, ,6)=$A201) * (INDEX(التشكيل_القديم!$L$5:$S$49, ,7)="عضو يسار"), INDEX(التشكيل_القديم!$L$5:$S$49, ,3))</f>
        <v>784</v>
      </c>
      <c r="I203" s="2171" t="str" cm="1">
        <f t="array" ref="I203">_xlfn.XLOOKUP(1, (INDEX(التشكيل_القديم!$L$5:$S$49, ,6)=$A201) * (INDEX(التشكيل_القديم!$L$5:$S$49, ,7)="عضو يسار"), INDEX(التشكيل_القديم!$L$5:$S$49, ,4))</f>
        <v>ب</v>
      </c>
      <c r="J203" s="6232"/>
      <c r="K203" s="6235"/>
      <c r="L203" s="5675">
        <f>الاعدادات!$D$7</f>
        <v>2023</v>
      </c>
      <c r="M203" s="2013">
        <v>10</v>
      </c>
      <c r="N203" s="64"/>
      <c r="O203" s="64"/>
      <c r="P203" s="64"/>
      <c r="Q203" s="64"/>
      <c r="R203" s="64"/>
      <c r="S203" s="64"/>
      <c r="T203" s="64"/>
      <c r="U203" s="64"/>
      <c r="V203" s="64"/>
      <c r="W203" s="64"/>
      <c r="X203" s="64"/>
      <c r="Y203" s="2018"/>
      <c r="Z203" s="5679">
        <f t="shared" ref="Z203:Z206" si="1259">Y203+X203+U203+T203+S203+R203+Q203+P203+O203+N203+M203-W203</f>
        <v>10</v>
      </c>
      <c r="AA203" s="2007"/>
      <c r="AB203" s="63"/>
      <c r="AC203" s="5662">
        <f t="shared" ref="AC203:AC206" si="1260">SUM(BD203:BJ203,CF203:CL203,BD210:BJ210,CF210:CL210,DH203:DN203,DH210:DN210)</f>
        <v>0</v>
      </c>
      <c r="AD203" s="5662">
        <f t="shared" ref="AD203:AD206" si="1261">SUM(BK203:BO203,CM203:CQ203,BK210:BO210,CM210:CQ210,DO203:DS203,DO210:DS210)</f>
        <v>0</v>
      </c>
      <c r="AE203" s="5662">
        <f>BP203+CR203+BP210+CR210+DT203+DT210</f>
        <v>0</v>
      </c>
      <c r="AF203" s="5663">
        <f t="shared" si="1229"/>
        <v>0</v>
      </c>
      <c r="AG203" s="5662">
        <f t="shared" si="1230"/>
        <v>0</v>
      </c>
      <c r="AH203" s="5664">
        <f t="shared" ref="AH203:AH206" si="1262">BS203+CU203+BS210+CU210+DW203+DW210</f>
        <v>0</v>
      </c>
      <c r="AI203" s="5662">
        <f t="shared" si="1231"/>
        <v>0</v>
      </c>
      <c r="AJ203" s="5662">
        <f t="shared" si="1232"/>
        <v>0</v>
      </c>
      <c r="AK203" s="5662">
        <f t="shared" si="1233"/>
        <v>0</v>
      </c>
      <c r="AL203" s="5662">
        <f t="shared" si="1234"/>
        <v>0</v>
      </c>
      <c r="AM203" s="5663">
        <f t="shared" si="1235"/>
        <v>0</v>
      </c>
      <c r="AN203" s="5665">
        <f t="shared" ref="AN203:AN206" si="1263">BX203+CZ203+BX210+CZ210+EB203+EB210</f>
        <v>0</v>
      </c>
      <c r="AO203" s="5665">
        <f t="shared" si="1236"/>
        <v>0</v>
      </c>
      <c r="AP203" s="5665">
        <f>BZ203+DB203+DB210+BZ210+ED203+ED210</f>
        <v>0</v>
      </c>
      <c r="AQ203" s="5663">
        <f t="shared" si="1237"/>
        <v>0</v>
      </c>
      <c r="AR203" s="5666">
        <f>CA203+DC203+CA210+DC210+EE203+EE210</f>
        <v>0</v>
      </c>
      <c r="AS203" s="5667">
        <f t="shared" si="1238"/>
        <v>0</v>
      </c>
      <c r="AT203" s="2007"/>
      <c r="AU203" s="5662">
        <f t="shared" si="1239"/>
        <v>0</v>
      </c>
      <c r="AV203" s="5662">
        <f t="shared" si="1240"/>
        <v>0</v>
      </c>
      <c r="AW203" s="64"/>
      <c r="AX203" s="64"/>
      <c r="AY203" s="65">
        <f t="shared" si="1241"/>
        <v>0</v>
      </c>
      <c r="AZ203" s="66"/>
      <c r="BA203" s="5662">
        <f t="shared" si="1242"/>
        <v>-10</v>
      </c>
      <c r="BB203" s="2159"/>
      <c r="BC203" s="5683">
        <f>الاعدادات!$D$7</f>
        <v>2023</v>
      </c>
      <c r="BD203" s="82"/>
      <c r="BE203" s="83"/>
      <c r="BF203" s="83"/>
      <c r="BG203" s="103"/>
      <c r="BH203" s="84"/>
      <c r="BI203" s="84"/>
      <c r="BJ203" s="85"/>
      <c r="BK203" s="86"/>
      <c r="BL203" s="87"/>
      <c r="BM203" s="87"/>
      <c r="BN203" s="88"/>
      <c r="BO203" s="88"/>
      <c r="BP203" s="89"/>
      <c r="BQ203" s="77">
        <f t="shared" si="1243"/>
        <v>0</v>
      </c>
      <c r="BR203" s="90"/>
      <c r="BS203" s="91"/>
      <c r="BT203" s="92"/>
      <c r="BU203" s="93"/>
      <c r="BV203" s="94"/>
      <c r="BW203" s="95"/>
      <c r="BX203" s="96"/>
      <c r="BY203" s="97"/>
      <c r="BZ203" s="98"/>
      <c r="CA203" s="99"/>
      <c r="CB203" s="79">
        <f t="shared" si="1244"/>
        <v>0</v>
      </c>
      <c r="CC203" s="104"/>
      <c r="CD203" s="92"/>
      <c r="CE203" s="100"/>
      <c r="CF203" s="101"/>
      <c r="CG203" s="83"/>
      <c r="CH203" s="83"/>
      <c r="CI203" s="84"/>
      <c r="CJ203" s="84"/>
      <c r="CK203" s="84"/>
      <c r="CL203" s="85"/>
      <c r="CM203" s="86"/>
      <c r="CN203" s="87"/>
      <c r="CO203" s="87"/>
      <c r="CP203" s="88"/>
      <c r="CQ203" s="88"/>
      <c r="CR203" s="89"/>
      <c r="CS203" s="77">
        <f t="shared" si="1245"/>
        <v>0</v>
      </c>
      <c r="CT203" s="90"/>
      <c r="CU203" s="91"/>
      <c r="CV203" s="92"/>
      <c r="CW203" s="93"/>
      <c r="CX203" s="94"/>
      <c r="CY203" s="95"/>
      <c r="CZ203" s="96"/>
      <c r="DA203" s="97"/>
      <c r="DB203" s="98"/>
      <c r="DC203" s="99"/>
      <c r="DD203" s="81">
        <f t="shared" si="1246"/>
        <v>0</v>
      </c>
      <c r="DE203" s="104"/>
      <c r="DF203" s="92"/>
      <c r="DG203" s="102"/>
      <c r="DH203" s="101"/>
      <c r="DI203" s="83"/>
      <c r="DJ203" s="83"/>
      <c r="DK203" s="84"/>
      <c r="DL203" s="84"/>
      <c r="DM203" s="84"/>
      <c r="DN203" s="85"/>
      <c r="DO203" s="86"/>
      <c r="DP203" s="87"/>
      <c r="DQ203" s="87"/>
      <c r="DR203" s="88"/>
      <c r="DS203" s="88"/>
      <c r="DT203" s="89"/>
      <c r="DU203" s="77">
        <f t="shared" si="1247"/>
        <v>0</v>
      </c>
      <c r="DV203" s="90"/>
      <c r="DW203" s="91"/>
      <c r="DX203" s="92"/>
      <c r="DY203" s="93"/>
      <c r="DZ203" s="94"/>
      <c r="EA203" s="95"/>
      <c r="EB203" s="96"/>
      <c r="EC203" s="97"/>
      <c r="ED203" s="98"/>
      <c r="EE203" s="99"/>
      <c r="EF203" s="81">
        <f t="shared" si="1248"/>
        <v>0</v>
      </c>
      <c r="EG203" s="104"/>
      <c r="EH203" s="92"/>
      <c r="EI203" s="102"/>
      <c r="EJ203" s="5675">
        <f>الاعدادات!$D$7</f>
        <v>2023</v>
      </c>
      <c r="EK203" s="68">
        <f t="shared" si="1249"/>
        <v>0</v>
      </c>
      <c r="EL203" s="69"/>
      <c r="EM203" s="69"/>
      <c r="EN203" s="70">
        <f t="shared" ref="EN203:EN206" si="1264">SUM(EK203:EM203)</f>
        <v>0</v>
      </c>
      <c r="EO203" s="68">
        <f t="shared" si="1250"/>
        <v>0</v>
      </c>
      <c r="EP203" s="69"/>
      <c r="EQ203" s="69"/>
      <c r="ER203" s="70">
        <f t="shared" ref="ER203:ER206" si="1265">SUM(EO203:EQ203)</f>
        <v>0</v>
      </c>
      <c r="ES203" s="68">
        <f t="shared" si="1251"/>
        <v>0</v>
      </c>
      <c r="ET203" s="69"/>
      <c r="EU203" s="71"/>
      <c r="EV203" s="70">
        <f t="shared" si="1252"/>
        <v>0</v>
      </c>
      <c r="EW203" s="68">
        <f t="shared" si="1253"/>
        <v>0</v>
      </c>
      <c r="EX203" s="69"/>
      <c r="EY203" s="70">
        <f t="shared" ref="EY203:EY206" si="1266">SUM(EW203:EX203)</f>
        <v>0</v>
      </c>
      <c r="EZ203" s="68">
        <f t="shared" ref="EZ203:EZ206" si="1267">FK203+FO203</f>
        <v>0</v>
      </c>
      <c r="FA203" s="68">
        <f t="shared" ref="FA203:FA206" si="1268">FL203+FP203</f>
        <v>0</v>
      </c>
      <c r="FB203" s="68">
        <f t="shared" ref="FB203:FB206" si="1269">FM203+FQ203</f>
        <v>0</v>
      </c>
      <c r="FC203" s="68">
        <f t="shared" ref="FC203:FC206" si="1270">FN203+FR203</f>
        <v>0</v>
      </c>
      <c r="FD203" s="68">
        <f t="shared" si="1254"/>
        <v>0</v>
      </c>
      <c r="FE203" s="72">
        <f t="shared" si="1255"/>
        <v>0</v>
      </c>
      <c r="FF203" s="72">
        <f t="shared" si="1256"/>
        <v>0</v>
      </c>
      <c r="FG203" s="70">
        <f t="shared" si="1257"/>
        <v>0</v>
      </c>
      <c r="FH203" t="str">
        <f t="shared" si="1258"/>
        <v>wrong</v>
      </c>
      <c r="FK203" s="68">
        <f t="shared" ref="FK203:FK206" si="1271">AX203-FL203-FM203</f>
        <v>0</v>
      </c>
      <c r="FL203" s="69"/>
      <c r="FM203" s="69"/>
      <c r="FN203" s="70">
        <f t="shared" ref="FN203:FN206" si="1272">SUM(FK203:FM203)</f>
        <v>0</v>
      </c>
      <c r="FO203" s="68">
        <f t="shared" ref="FO203:FO206" si="1273">AW203-FP203-FQ203</f>
        <v>0</v>
      </c>
      <c r="FP203" s="69"/>
      <c r="FQ203" s="69"/>
      <c r="FR203" s="70">
        <f t="shared" ref="FR203:FR206" si="1274">SUM(FO203:FQ203)</f>
        <v>0</v>
      </c>
    </row>
    <row r="204" spans="1:174" ht="48" customHeight="1" thickBot="1">
      <c r="A204" s="6228"/>
      <c r="B204" s="6250" t="str" cm="1">
        <f t="array" ref="B204">IFERROR(_xlfn.XLOOKUP(1, (INDEX(التشكيل_القديم!$L$5:$S$49, ,6)=$A201) * (INDEX(التشكيل_القديم!$L$5:$S$49, ,7)="عضو يسار اليسار"), INDEX(التشكيل_القديم!$L$5:$S$49, ,2)),"")</f>
        <v/>
      </c>
      <c r="C204" s="6250"/>
      <c r="D204" s="6250"/>
      <c r="E204" s="6250"/>
      <c r="F204" s="6250"/>
      <c r="G204" s="6250"/>
      <c r="H204" s="2170" t="str" cm="1">
        <f t="array" ref="H204">IFERROR(_xlfn.XLOOKUP(1, (INDEX(التشكيل_القديم!$L$5:$S$49, ,6)=$A201) * (INDEX(التشكيل_القديم!$L$5:$S$49, ,7)="عضو يسار اليسار"), INDEX(التشكيل_القديم!$L$5:$S$49, ,3)),"")</f>
        <v/>
      </c>
      <c r="I204" s="2171" t="str" cm="1">
        <f t="array" ref="I204">IFERROR(_xlfn.XLOOKUP(1, (INDEX(التشكيل_القديم!$L$5:$S$49, ,6)=$A201) * (INDEX(التشكيل_القديم!$L$5:$S$49, ,7)="عضو يسار اليسار"), INDEX(التشكيل_القديم!$L$5:$S$49, ,4)),"")</f>
        <v/>
      </c>
      <c r="J204" s="6232"/>
      <c r="K204" s="6235"/>
      <c r="L204" s="5675">
        <f>الاعدادات!$D$8</f>
        <v>2024</v>
      </c>
      <c r="M204" s="2014">
        <v>33</v>
      </c>
      <c r="N204" s="1997"/>
      <c r="O204" s="1997"/>
      <c r="P204" s="1997"/>
      <c r="Q204" s="1997"/>
      <c r="R204" s="1997"/>
      <c r="S204" s="1997"/>
      <c r="T204" s="1997"/>
      <c r="U204" s="1997"/>
      <c r="V204" s="1997"/>
      <c r="W204" s="1997"/>
      <c r="X204" s="1997"/>
      <c r="Y204" s="2019"/>
      <c r="Z204" s="5680">
        <f t="shared" si="1259"/>
        <v>33</v>
      </c>
      <c r="AA204" s="2022"/>
      <c r="AB204" s="1999"/>
      <c r="AC204" s="2002">
        <f t="shared" si="1260"/>
        <v>0</v>
      </c>
      <c r="AD204" s="2002">
        <f t="shared" si="1261"/>
        <v>0</v>
      </c>
      <c r="AE204" s="2002">
        <f>BP204+CR204+BP211+CR211+DT204+DT211</f>
        <v>0</v>
      </c>
      <c r="AF204" s="5668">
        <f t="shared" si="1229"/>
        <v>0</v>
      </c>
      <c r="AG204" s="2002">
        <f t="shared" si="1230"/>
        <v>0</v>
      </c>
      <c r="AH204" s="5669">
        <f t="shared" si="1262"/>
        <v>0</v>
      </c>
      <c r="AI204" s="2002">
        <f t="shared" si="1231"/>
        <v>0</v>
      </c>
      <c r="AJ204" s="2002">
        <f t="shared" si="1232"/>
        <v>0</v>
      </c>
      <c r="AK204" s="2002">
        <f t="shared" si="1233"/>
        <v>0</v>
      </c>
      <c r="AL204" s="2002">
        <f t="shared" si="1234"/>
        <v>0</v>
      </c>
      <c r="AM204" s="5668">
        <f t="shared" si="1235"/>
        <v>0</v>
      </c>
      <c r="AN204" s="2177">
        <f t="shared" si="1263"/>
        <v>0</v>
      </c>
      <c r="AO204" s="2177">
        <f t="shared" si="1236"/>
        <v>0</v>
      </c>
      <c r="AP204" s="2177">
        <f>BZ204+DB204+DB211+BZ211+ED204+ED211</f>
        <v>0</v>
      </c>
      <c r="AQ204" s="5668">
        <f t="shared" si="1237"/>
        <v>0</v>
      </c>
      <c r="AR204" s="5670">
        <f>CA204+DC204+CA211+DC211+EE204+EE211</f>
        <v>0</v>
      </c>
      <c r="AS204" s="5671">
        <f t="shared" si="1238"/>
        <v>0</v>
      </c>
      <c r="AT204" s="2022"/>
      <c r="AU204" s="2002">
        <f t="shared" si="1239"/>
        <v>0</v>
      </c>
      <c r="AV204" s="2002">
        <f t="shared" si="1240"/>
        <v>0</v>
      </c>
      <c r="AW204" s="1997"/>
      <c r="AX204" s="1998"/>
      <c r="AY204" s="2000">
        <f t="shared" si="1241"/>
        <v>0</v>
      </c>
      <c r="AZ204" s="2001"/>
      <c r="BA204" s="2002">
        <f t="shared" si="1242"/>
        <v>-33</v>
      </c>
      <c r="BB204" s="2159"/>
      <c r="BC204" s="5683">
        <f>الاعدادات!$D$8</f>
        <v>2024</v>
      </c>
      <c r="BD204" s="82"/>
      <c r="BE204" s="83"/>
      <c r="BF204" s="83"/>
      <c r="BG204" s="84"/>
      <c r="BH204" s="84"/>
      <c r="BI204" s="84"/>
      <c r="BJ204" s="85"/>
      <c r="BK204" s="86"/>
      <c r="BL204" s="87"/>
      <c r="BM204" s="87"/>
      <c r="BN204" s="88"/>
      <c r="BO204" s="88"/>
      <c r="BP204" s="89"/>
      <c r="BQ204" s="77">
        <f t="shared" si="1243"/>
        <v>0</v>
      </c>
      <c r="BR204" s="90"/>
      <c r="BS204" s="91"/>
      <c r="BT204" s="92"/>
      <c r="BU204" s="93"/>
      <c r="BV204" s="94"/>
      <c r="BW204" s="95"/>
      <c r="BX204" s="96"/>
      <c r="BY204" s="97"/>
      <c r="BZ204" s="98"/>
      <c r="CA204" s="99"/>
      <c r="CB204" s="79">
        <f t="shared" si="1244"/>
        <v>0</v>
      </c>
      <c r="CC204" s="104"/>
      <c r="CD204" s="92"/>
      <c r="CE204" s="100"/>
      <c r="CF204" s="101"/>
      <c r="CG204" s="83"/>
      <c r="CH204" s="83"/>
      <c r="CI204" s="84"/>
      <c r="CJ204" s="84"/>
      <c r="CK204" s="84"/>
      <c r="CL204" s="85"/>
      <c r="CM204" s="86"/>
      <c r="CN204" s="87"/>
      <c r="CO204" s="87"/>
      <c r="CP204" s="88"/>
      <c r="CQ204" s="88"/>
      <c r="CR204" s="89"/>
      <c r="CS204" s="77">
        <f t="shared" si="1245"/>
        <v>0</v>
      </c>
      <c r="CT204" s="90"/>
      <c r="CU204" s="91"/>
      <c r="CV204" s="92"/>
      <c r="CW204" s="93"/>
      <c r="CX204" s="94"/>
      <c r="CY204" s="95"/>
      <c r="CZ204" s="96"/>
      <c r="DA204" s="97"/>
      <c r="DB204" s="98"/>
      <c r="DC204" s="99"/>
      <c r="DD204" s="81">
        <f>SUM(CS204:DC204)</f>
        <v>0</v>
      </c>
      <c r="DE204" s="104"/>
      <c r="DF204" s="92"/>
      <c r="DG204" s="102"/>
      <c r="DH204" s="101"/>
      <c r="DI204" s="83"/>
      <c r="DJ204" s="83"/>
      <c r="DK204" s="84"/>
      <c r="DL204" s="84"/>
      <c r="DM204" s="84"/>
      <c r="DN204" s="85"/>
      <c r="DO204" s="86"/>
      <c r="DP204" s="87"/>
      <c r="DQ204" s="87"/>
      <c r="DR204" s="88"/>
      <c r="DS204" s="88"/>
      <c r="DT204" s="89"/>
      <c r="DU204" s="77">
        <f t="shared" si="1247"/>
        <v>0</v>
      </c>
      <c r="DV204" s="90"/>
      <c r="DW204" s="91"/>
      <c r="DX204" s="92"/>
      <c r="DY204" s="93"/>
      <c r="DZ204" s="94"/>
      <c r="EA204" s="95"/>
      <c r="EB204" s="96"/>
      <c r="EC204" s="97"/>
      <c r="ED204" s="98"/>
      <c r="EE204" s="99"/>
      <c r="EF204" s="81">
        <f>SUM(DU204:EE204)</f>
        <v>0</v>
      </c>
      <c r="EG204" s="104"/>
      <c r="EH204" s="92"/>
      <c r="EI204" s="102"/>
      <c r="EJ204" s="5675">
        <f>الاعدادات!$D$8</f>
        <v>2024</v>
      </c>
      <c r="EK204" s="68">
        <f t="shared" si="1249"/>
        <v>0</v>
      </c>
      <c r="EL204" s="69"/>
      <c r="EM204" s="69"/>
      <c r="EN204" s="70">
        <f t="shared" si="1264"/>
        <v>0</v>
      </c>
      <c r="EO204" s="68">
        <f t="shared" si="1250"/>
        <v>0</v>
      </c>
      <c r="EP204" s="69"/>
      <c r="EQ204" s="69"/>
      <c r="ER204" s="70">
        <f t="shared" si="1265"/>
        <v>0</v>
      </c>
      <c r="ES204" s="68">
        <f t="shared" si="1251"/>
        <v>0</v>
      </c>
      <c r="ET204" s="69"/>
      <c r="EU204" s="71"/>
      <c r="EV204" s="70">
        <f t="shared" si="1252"/>
        <v>0</v>
      </c>
      <c r="EW204" s="68">
        <f t="shared" si="1253"/>
        <v>0</v>
      </c>
      <c r="EX204" s="69"/>
      <c r="EY204" s="70">
        <f t="shared" si="1266"/>
        <v>0</v>
      </c>
      <c r="EZ204" s="68">
        <f t="shared" si="1267"/>
        <v>0</v>
      </c>
      <c r="FA204" s="68">
        <f t="shared" si="1268"/>
        <v>0</v>
      </c>
      <c r="FB204" s="68">
        <f t="shared" si="1269"/>
        <v>0</v>
      </c>
      <c r="FC204" s="68">
        <f t="shared" si="1270"/>
        <v>0</v>
      </c>
      <c r="FD204" s="68">
        <f t="shared" si="1254"/>
        <v>0</v>
      </c>
      <c r="FE204" s="72">
        <f t="shared" si="1255"/>
        <v>0</v>
      </c>
      <c r="FF204" s="72">
        <f t="shared" si="1256"/>
        <v>0</v>
      </c>
      <c r="FG204" s="70">
        <f t="shared" si="1257"/>
        <v>0</v>
      </c>
      <c r="FH204" t="str">
        <f t="shared" si="1258"/>
        <v>wrong</v>
      </c>
      <c r="FK204" s="68">
        <f t="shared" si="1271"/>
        <v>0</v>
      </c>
      <c r="FL204" s="69"/>
      <c r="FM204" s="69"/>
      <c r="FN204" s="70">
        <f t="shared" si="1272"/>
        <v>0</v>
      </c>
      <c r="FO204" s="68">
        <f t="shared" si="1273"/>
        <v>0</v>
      </c>
      <c r="FP204" s="69"/>
      <c r="FQ204" s="69"/>
      <c r="FR204" s="70">
        <f t="shared" si="1274"/>
        <v>0</v>
      </c>
    </row>
    <row r="205" spans="1:174" ht="48" customHeight="1" thickBot="1">
      <c r="A205" s="6228"/>
      <c r="B205" s="6310" t="str" cm="1">
        <f t="array" ref="B205">IFERROR(_xlfn.XLOOKUP(1, (INDEX(التشكيل_القديم!$L$5:$S$49, ,6)=$A201) * (INDEX(التشكيل_القديم!$L$5:$S$49, ,7)="عضو خامس "), INDEX(التشكيل_القديم!$L$5:$S$49, ,2)),"")</f>
        <v/>
      </c>
      <c r="C205" s="6310"/>
      <c r="D205" s="6310"/>
      <c r="E205" s="6310"/>
      <c r="F205" s="6310"/>
      <c r="G205" s="6310"/>
      <c r="H205" s="2170" t="str" cm="1">
        <f t="array" ref="H205">IFERROR(_xlfn.XLOOKUP(1, (INDEX(التشكيل_القديم!$L$5:$S$49, ,6)=$A201) * (INDEX(التشكيل_القديم!$L$5:$S$49, ,7)="عضو خامس"), INDEX(التشكيل_القديم!$L$5:$S$49, ,3)),"")</f>
        <v/>
      </c>
      <c r="I205" s="2171" t="str" cm="1">
        <f t="array" ref="I205">IFERROR(_xlfn.XLOOKUP(1, (INDEX(التشكيل_القديم!$L$5:$S$49, ,6)=$A201) * (INDEX(التشكيل_القديم!$L$5:$S$49, ,7)="عضو خامس"), INDEX(التشكيل_القديم!$L$5:$S$49, ,4)),"")</f>
        <v/>
      </c>
      <c r="J205" s="6232"/>
      <c r="K205" s="6235"/>
      <c r="L205" s="5675">
        <f>الاعدادات!$D$9</f>
        <v>2025</v>
      </c>
      <c r="M205" s="2015">
        <v>48</v>
      </c>
      <c r="N205" s="64"/>
      <c r="O205" s="64"/>
      <c r="P205" s="64"/>
      <c r="Q205" s="64"/>
      <c r="R205" s="64"/>
      <c r="S205" s="64"/>
      <c r="T205" s="64"/>
      <c r="U205" s="64"/>
      <c r="V205" s="64"/>
      <c r="W205" s="64"/>
      <c r="X205" s="64"/>
      <c r="Y205" s="2018"/>
      <c r="Z205" s="5679">
        <f t="shared" si="1259"/>
        <v>48</v>
      </c>
      <c r="AA205" s="2007"/>
      <c r="AB205" s="63"/>
      <c r="AC205" s="5662">
        <f t="shared" si="1260"/>
        <v>0</v>
      </c>
      <c r="AD205" s="5662">
        <f t="shared" si="1261"/>
        <v>0</v>
      </c>
      <c r="AE205" s="5662">
        <f>BP205+CR205+BP212+CR212+DT205+DT212</f>
        <v>0</v>
      </c>
      <c r="AF205" s="5663">
        <f t="shared" si="1229"/>
        <v>0</v>
      </c>
      <c r="AG205" s="5662">
        <f t="shared" si="1230"/>
        <v>0</v>
      </c>
      <c r="AH205" s="5664">
        <f t="shared" si="1262"/>
        <v>0</v>
      </c>
      <c r="AI205" s="5662">
        <f t="shared" si="1231"/>
        <v>0</v>
      </c>
      <c r="AJ205" s="5662">
        <f t="shared" si="1232"/>
        <v>0</v>
      </c>
      <c r="AK205" s="5662">
        <f t="shared" si="1233"/>
        <v>0</v>
      </c>
      <c r="AL205" s="5662">
        <f t="shared" si="1234"/>
        <v>0</v>
      </c>
      <c r="AM205" s="5663">
        <f t="shared" si="1235"/>
        <v>0</v>
      </c>
      <c r="AN205" s="5665">
        <f t="shared" si="1263"/>
        <v>0</v>
      </c>
      <c r="AO205" s="5665">
        <f t="shared" si="1236"/>
        <v>0</v>
      </c>
      <c r="AP205" s="5665">
        <f>BZ205+DB205+DB212+BZ212+ED205+ED212</f>
        <v>0</v>
      </c>
      <c r="AQ205" s="5663">
        <f t="shared" si="1237"/>
        <v>0</v>
      </c>
      <c r="AR205" s="5666">
        <f>CA205+DC205+CA212+DC212+EE205+EE212</f>
        <v>0</v>
      </c>
      <c r="AS205" s="5667">
        <f t="shared" si="1238"/>
        <v>0</v>
      </c>
      <c r="AT205" s="2007"/>
      <c r="AU205" s="5674">
        <f t="shared" si="1239"/>
        <v>0</v>
      </c>
      <c r="AV205" s="5674">
        <f t="shared" si="1240"/>
        <v>0</v>
      </c>
      <c r="AW205" s="64"/>
      <c r="AX205" s="75"/>
      <c r="AY205" s="65">
        <f t="shared" si="1241"/>
        <v>0</v>
      </c>
      <c r="AZ205" s="66"/>
      <c r="BA205" s="5662">
        <f t="shared" si="1242"/>
        <v>-48</v>
      </c>
      <c r="BB205" s="2159"/>
      <c r="BC205" s="5683">
        <f>الاعدادات!$D$9</f>
        <v>2025</v>
      </c>
      <c r="BD205" s="82"/>
      <c r="BE205" s="83"/>
      <c r="BF205" s="83"/>
      <c r="BG205" s="84"/>
      <c r="BH205" s="84"/>
      <c r="BI205" s="84"/>
      <c r="BJ205" s="85"/>
      <c r="BK205" s="86"/>
      <c r="BL205" s="87"/>
      <c r="BM205" s="87"/>
      <c r="BN205" s="88"/>
      <c r="BO205" s="88"/>
      <c r="BP205" s="89"/>
      <c r="BQ205" s="77">
        <f t="shared" si="1243"/>
        <v>0</v>
      </c>
      <c r="BR205" s="90"/>
      <c r="BS205" s="91"/>
      <c r="BT205" s="92"/>
      <c r="BU205" s="93"/>
      <c r="BV205" s="94"/>
      <c r="BW205" s="95"/>
      <c r="BX205" s="96"/>
      <c r="BY205" s="97"/>
      <c r="BZ205" s="98"/>
      <c r="CA205" s="99"/>
      <c r="CB205" s="79">
        <f t="shared" si="1244"/>
        <v>0</v>
      </c>
      <c r="CC205" s="104"/>
      <c r="CD205" s="92"/>
      <c r="CE205" s="100"/>
      <c r="CF205" s="101"/>
      <c r="CG205" s="83"/>
      <c r="CH205" s="83"/>
      <c r="CI205" s="84"/>
      <c r="CJ205" s="84"/>
      <c r="CK205" s="84"/>
      <c r="CL205" s="85"/>
      <c r="CM205" s="86"/>
      <c r="CN205" s="87"/>
      <c r="CO205" s="87"/>
      <c r="CP205" s="88"/>
      <c r="CQ205" s="88"/>
      <c r="CR205" s="89"/>
      <c r="CS205" s="77">
        <f t="shared" si="1245"/>
        <v>0</v>
      </c>
      <c r="CT205" s="90"/>
      <c r="CU205" s="91"/>
      <c r="CV205" s="92"/>
      <c r="CW205" s="93"/>
      <c r="CX205" s="94"/>
      <c r="CY205" s="95"/>
      <c r="CZ205" s="96"/>
      <c r="DA205" s="97"/>
      <c r="DB205" s="98"/>
      <c r="DC205" s="99"/>
      <c r="DD205" s="81">
        <f>SUM(CS205:DC205)</f>
        <v>0</v>
      </c>
      <c r="DE205" s="104"/>
      <c r="DF205" s="92"/>
      <c r="DG205" s="102"/>
      <c r="DH205" s="101"/>
      <c r="DI205" s="83"/>
      <c r="DJ205" s="83"/>
      <c r="DK205" s="84"/>
      <c r="DL205" s="84"/>
      <c r="DM205" s="84"/>
      <c r="DN205" s="85"/>
      <c r="DO205" s="86"/>
      <c r="DP205" s="87"/>
      <c r="DQ205" s="87"/>
      <c r="DR205" s="88"/>
      <c r="DS205" s="88"/>
      <c r="DT205" s="89"/>
      <c r="DU205" s="77">
        <f>DT205+DS205+DR205+DQ205+DP205+DO205+DN205+DM205+DL205+DK205+DJ205+DI205+DH205</f>
        <v>0</v>
      </c>
      <c r="DV205" s="90"/>
      <c r="DW205" s="91"/>
      <c r="DX205" s="92"/>
      <c r="DY205" s="93"/>
      <c r="DZ205" s="94"/>
      <c r="EA205" s="95"/>
      <c r="EB205" s="96"/>
      <c r="EC205" s="97"/>
      <c r="ED205" s="98"/>
      <c r="EE205" s="99"/>
      <c r="EF205" s="81">
        <f>SUM(DU205:EE205)</f>
        <v>0</v>
      </c>
      <c r="EG205" s="104"/>
      <c r="EH205" s="92"/>
      <c r="EI205" s="102"/>
      <c r="EJ205" s="5675">
        <f>الاعدادات!$D$9</f>
        <v>2025</v>
      </c>
      <c r="EK205" s="68">
        <f t="shared" si="1249"/>
        <v>0</v>
      </c>
      <c r="EL205" s="69"/>
      <c r="EM205" s="69"/>
      <c r="EN205" s="70">
        <f t="shared" si="1264"/>
        <v>0</v>
      </c>
      <c r="EO205" s="68">
        <f t="shared" si="1250"/>
        <v>0</v>
      </c>
      <c r="EP205" s="69"/>
      <c r="EQ205" s="69"/>
      <c r="ER205" s="70">
        <f t="shared" si="1265"/>
        <v>0</v>
      </c>
      <c r="ES205" s="68">
        <f t="shared" si="1251"/>
        <v>0</v>
      </c>
      <c r="ET205" s="69"/>
      <c r="EU205" s="71"/>
      <c r="EV205" s="70">
        <f t="shared" si="1252"/>
        <v>0</v>
      </c>
      <c r="EW205" s="68">
        <f t="shared" si="1253"/>
        <v>0</v>
      </c>
      <c r="EX205" s="69"/>
      <c r="EY205" s="70">
        <f t="shared" si="1266"/>
        <v>0</v>
      </c>
      <c r="EZ205" s="68">
        <f t="shared" si="1267"/>
        <v>0</v>
      </c>
      <c r="FA205" s="68">
        <f t="shared" si="1268"/>
        <v>0</v>
      </c>
      <c r="FB205" s="68">
        <f t="shared" si="1269"/>
        <v>0</v>
      </c>
      <c r="FC205" s="68">
        <f t="shared" si="1270"/>
        <v>0</v>
      </c>
      <c r="FD205" s="68">
        <f t="shared" si="1254"/>
        <v>0</v>
      </c>
      <c r="FE205" s="72">
        <f t="shared" si="1255"/>
        <v>0</v>
      </c>
      <c r="FF205" s="72">
        <f t="shared" si="1256"/>
        <v>0</v>
      </c>
      <c r="FG205" s="70">
        <f t="shared" si="1257"/>
        <v>0</v>
      </c>
      <c r="FH205" t="str">
        <f t="shared" si="1258"/>
        <v>wrong</v>
      </c>
      <c r="FK205" s="68">
        <f t="shared" si="1271"/>
        <v>0</v>
      </c>
      <c r="FL205" s="69"/>
      <c r="FM205" s="69"/>
      <c r="FN205" s="70">
        <f t="shared" si="1272"/>
        <v>0</v>
      </c>
      <c r="FO205" s="68">
        <f t="shared" si="1273"/>
        <v>0</v>
      </c>
      <c r="FP205" s="69"/>
      <c r="FQ205" s="69"/>
      <c r="FR205" s="70">
        <f t="shared" si="1274"/>
        <v>0</v>
      </c>
    </row>
    <row r="206" spans="1:174" ht="48" customHeight="1" thickBot="1">
      <c r="A206" s="6228"/>
      <c r="B206" s="6310" t="str" cm="1">
        <f t="array" ref="B206">IFERROR(_xlfn.XLOOKUP(1, (INDEX(التشكيل_القديم!$L$5:$S$49, ,6)=$A201) * (INDEX(التشكيل_القديم!$L$5:$S$49, ,7)="عضو سادس"), INDEX(التشكيل_القديم!$L$5:$S$49, ,2)),"")</f>
        <v/>
      </c>
      <c r="C206" s="6310"/>
      <c r="D206" s="6310"/>
      <c r="E206" s="6310"/>
      <c r="F206" s="6310"/>
      <c r="G206" s="6310"/>
      <c r="H206" s="2170" t="str" cm="1">
        <f t="array" ref="H206">IFERROR(_xlfn.XLOOKUP(1, (INDEX(التشكيل_القديم!$L$5:$S$49, ,6)=$A201) * (INDEX(التشكيل_القديم!$L$5:$S$49, ,7)="عضو سادس"), INDEX(التشكيل_القديم!$L$5:$S$49, ,3)),"")</f>
        <v/>
      </c>
      <c r="I206" s="2171" t="str" cm="1">
        <f t="array" ref="I206">IFERROR(_xlfn.XLOOKUP(1, (INDEX(التشكيل_القديم!$L$5:$S$49, ,6)=$A201) * (INDEX(التشكيل_القديم!$L$5:$S$49, ,7)="عضو سادسر"), INDEX(التشكيل_القديم!$L$5:$S$49, ,4)),"")</f>
        <v/>
      </c>
      <c r="J206" s="6232"/>
      <c r="K206" s="6235"/>
      <c r="L206" s="5675">
        <f>الاعدادات!$D$10</f>
        <v>2026</v>
      </c>
      <c r="M206" s="2016">
        <v>65</v>
      </c>
      <c r="N206" s="107"/>
      <c r="O206" s="107"/>
      <c r="P206" s="107"/>
      <c r="Q206" s="107"/>
      <c r="R206" s="107"/>
      <c r="S206" s="107"/>
      <c r="T206" s="107"/>
      <c r="U206" s="107"/>
      <c r="V206" s="107"/>
      <c r="W206" s="107"/>
      <c r="X206" s="107"/>
      <c r="Y206" s="2020"/>
      <c r="Z206" s="5681">
        <f t="shared" si="1259"/>
        <v>65</v>
      </c>
      <c r="AA206" s="2023"/>
      <c r="AB206" s="110"/>
      <c r="AC206" s="5672">
        <f t="shared" si="1260"/>
        <v>0</v>
      </c>
      <c r="AD206" s="5672">
        <f t="shared" si="1261"/>
        <v>0</v>
      </c>
      <c r="AE206" s="5662">
        <f>BP206+CR206+BP213+CR213+DT206+DT213</f>
        <v>0</v>
      </c>
      <c r="AF206" s="5663">
        <f t="shared" si="1229"/>
        <v>0</v>
      </c>
      <c r="AG206" s="5662">
        <f t="shared" si="1230"/>
        <v>0</v>
      </c>
      <c r="AH206" s="5664">
        <f t="shared" si="1262"/>
        <v>0</v>
      </c>
      <c r="AI206" s="5662">
        <f t="shared" si="1231"/>
        <v>0</v>
      </c>
      <c r="AJ206" s="5662">
        <f t="shared" si="1232"/>
        <v>0</v>
      </c>
      <c r="AK206" s="5662">
        <f t="shared" si="1233"/>
        <v>0</v>
      </c>
      <c r="AL206" s="5662">
        <f t="shared" si="1234"/>
        <v>0</v>
      </c>
      <c r="AM206" s="5663">
        <f t="shared" si="1235"/>
        <v>0</v>
      </c>
      <c r="AN206" s="5665">
        <f t="shared" si="1263"/>
        <v>0</v>
      </c>
      <c r="AO206" s="5665">
        <f t="shared" si="1236"/>
        <v>0</v>
      </c>
      <c r="AP206" s="5665">
        <f>BZ206+DB206+DB213+BZ213+ED206+ED213</f>
        <v>0</v>
      </c>
      <c r="AQ206" s="5663">
        <f t="shared" si="1237"/>
        <v>0</v>
      </c>
      <c r="AR206" s="5666">
        <f>CA206+DC206+CA213+DC213+EE206+EE213</f>
        <v>0</v>
      </c>
      <c r="AS206" s="5673">
        <f t="shared" si="1238"/>
        <v>0</v>
      </c>
      <c r="AT206" s="2023"/>
      <c r="AU206" s="5674">
        <f t="shared" si="1239"/>
        <v>0</v>
      </c>
      <c r="AV206" s="5674">
        <f t="shared" si="1240"/>
        <v>0</v>
      </c>
      <c r="AW206" s="111"/>
      <c r="AX206" s="112"/>
      <c r="AY206" s="65">
        <f t="shared" si="1241"/>
        <v>0</v>
      </c>
      <c r="AZ206" s="113"/>
      <c r="BA206" s="5662">
        <f t="shared" si="1242"/>
        <v>-65</v>
      </c>
      <c r="BB206" s="2159"/>
      <c r="BC206" s="5683">
        <f>الاعدادات!$D$10</f>
        <v>2026</v>
      </c>
      <c r="BD206" s="117"/>
      <c r="BE206" s="118"/>
      <c r="BF206" s="118"/>
      <c r="BG206" s="119"/>
      <c r="BH206" s="119"/>
      <c r="BI206" s="119"/>
      <c r="BJ206" s="120"/>
      <c r="BK206" s="121"/>
      <c r="BL206" s="122"/>
      <c r="BM206" s="122"/>
      <c r="BN206" s="123"/>
      <c r="BO206" s="123"/>
      <c r="BP206" s="124"/>
      <c r="BQ206" s="125">
        <f t="shared" si="1243"/>
        <v>0</v>
      </c>
      <c r="BR206" s="126"/>
      <c r="BS206" s="127"/>
      <c r="BT206" s="128"/>
      <c r="BU206" s="129"/>
      <c r="BV206" s="130"/>
      <c r="BW206" s="131"/>
      <c r="BX206" s="132"/>
      <c r="BY206" s="133"/>
      <c r="BZ206" s="134"/>
      <c r="CA206" s="135"/>
      <c r="CB206" s="136">
        <f t="shared" si="1244"/>
        <v>0</v>
      </c>
      <c r="CC206" s="137"/>
      <c r="CD206" s="128"/>
      <c r="CE206" s="138"/>
      <c r="CF206" s="139"/>
      <c r="CG206" s="118"/>
      <c r="CH206" s="118"/>
      <c r="CI206" s="119"/>
      <c r="CJ206" s="119"/>
      <c r="CK206" s="119"/>
      <c r="CL206" s="120"/>
      <c r="CM206" s="121"/>
      <c r="CN206" s="122"/>
      <c r="CO206" s="122"/>
      <c r="CP206" s="123"/>
      <c r="CQ206" s="123"/>
      <c r="CR206" s="124"/>
      <c r="CS206" s="125">
        <f t="shared" si="1245"/>
        <v>0</v>
      </c>
      <c r="CT206" s="126"/>
      <c r="CU206" s="127"/>
      <c r="CV206" s="128"/>
      <c r="CW206" s="129"/>
      <c r="CX206" s="130"/>
      <c r="CY206" s="131"/>
      <c r="CZ206" s="132"/>
      <c r="DA206" s="133"/>
      <c r="DB206" s="134"/>
      <c r="DC206" s="135"/>
      <c r="DD206" s="140">
        <f>SUM(CS206:DC206)</f>
        <v>0</v>
      </c>
      <c r="DE206" s="137"/>
      <c r="DF206" s="128"/>
      <c r="DG206" s="141"/>
      <c r="DH206" s="139"/>
      <c r="DI206" s="118"/>
      <c r="DJ206" s="118"/>
      <c r="DK206" s="119"/>
      <c r="DL206" s="119"/>
      <c r="DM206" s="119"/>
      <c r="DN206" s="120"/>
      <c r="DO206" s="121"/>
      <c r="DP206" s="122"/>
      <c r="DQ206" s="122"/>
      <c r="DR206" s="123"/>
      <c r="DS206" s="123"/>
      <c r="DT206" s="124"/>
      <c r="DU206" s="125">
        <f t="shared" ref="DU206:DU207" si="1275">DT206+DS206+DR206+DQ206+DP206+DO206+DN206+DM206+DL206+DK206+DJ206+DI206+DH206</f>
        <v>0</v>
      </c>
      <c r="DV206" s="126"/>
      <c r="DW206" s="127"/>
      <c r="DX206" s="128"/>
      <c r="DY206" s="129"/>
      <c r="DZ206" s="130"/>
      <c r="EA206" s="131"/>
      <c r="EB206" s="132"/>
      <c r="EC206" s="133"/>
      <c r="ED206" s="134"/>
      <c r="EE206" s="135"/>
      <c r="EF206" s="140">
        <f>SUM(DU206:EE206)</f>
        <v>0</v>
      </c>
      <c r="EG206" s="137"/>
      <c r="EH206" s="128"/>
      <c r="EI206" s="141"/>
      <c r="EJ206" s="5675">
        <f>الاعدادات!$D$10</f>
        <v>2026</v>
      </c>
      <c r="EK206" s="68">
        <f t="shared" si="1249"/>
        <v>0</v>
      </c>
      <c r="EL206" s="69"/>
      <c r="EM206" s="69"/>
      <c r="EN206" s="70">
        <f t="shared" si="1264"/>
        <v>0</v>
      </c>
      <c r="EO206" s="68">
        <f t="shared" si="1250"/>
        <v>0</v>
      </c>
      <c r="EP206" s="69"/>
      <c r="EQ206" s="69"/>
      <c r="ER206" s="70">
        <f t="shared" si="1265"/>
        <v>0</v>
      </c>
      <c r="ES206" s="68">
        <f t="shared" si="1251"/>
        <v>0</v>
      </c>
      <c r="ET206" s="69"/>
      <c r="EU206" s="71"/>
      <c r="EV206" s="70">
        <f t="shared" si="1252"/>
        <v>0</v>
      </c>
      <c r="EW206" s="68">
        <f t="shared" si="1253"/>
        <v>0</v>
      </c>
      <c r="EX206" s="69"/>
      <c r="EY206" s="70">
        <f t="shared" si="1266"/>
        <v>0</v>
      </c>
      <c r="EZ206" s="68">
        <f t="shared" si="1267"/>
        <v>0</v>
      </c>
      <c r="FA206" s="68">
        <f t="shared" si="1268"/>
        <v>0</v>
      </c>
      <c r="FB206" s="68">
        <f t="shared" si="1269"/>
        <v>0</v>
      </c>
      <c r="FC206" s="68">
        <f t="shared" si="1270"/>
        <v>0</v>
      </c>
      <c r="FD206" s="68">
        <f t="shared" si="1254"/>
        <v>0</v>
      </c>
      <c r="FE206" s="72">
        <f t="shared" si="1255"/>
        <v>0</v>
      </c>
      <c r="FF206" s="72">
        <f t="shared" si="1256"/>
        <v>0</v>
      </c>
      <c r="FG206" s="70">
        <f t="shared" si="1257"/>
        <v>0</v>
      </c>
      <c r="FH206" t="str">
        <f t="shared" si="1258"/>
        <v>wrong</v>
      </c>
      <c r="FK206" s="68">
        <f t="shared" si="1271"/>
        <v>0</v>
      </c>
      <c r="FL206" s="69"/>
      <c r="FM206" s="69"/>
      <c r="FN206" s="70">
        <f t="shared" si="1272"/>
        <v>0</v>
      </c>
      <c r="FO206" s="68">
        <f t="shared" si="1273"/>
        <v>0</v>
      </c>
      <c r="FP206" s="69"/>
      <c r="FQ206" s="69"/>
      <c r="FR206" s="70">
        <f t="shared" si="1274"/>
        <v>0</v>
      </c>
    </row>
    <row r="207" spans="1:174" ht="48" customHeight="1" thickBot="1">
      <c r="A207" s="6229"/>
      <c r="B207" s="6249"/>
      <c r="C207" s="6249"/>
      <c r="D207" s="6249"/>
      <c r="E207" s="6249"/>
      <c r="F207" s="6249"/>
      <c r="G207" s="6249"/>
      <c r="H207" s="2011"/>
      <c r="I207" s="105"/>
      <c r="J207" s="6233"/>
      <c r="K207" s="6236"/>
      <c r="L207" s="115" t="s">
        <v>181</v>
      </c>
      <c r="M207" s="5684">
        <f t="shared" ref="M207:U207" si="1276">SUM(M202:M206)</f>
        <v>156</v>
      </c>
      <c r="N207" s="5684">
        <f t="shared" si="1276"/>
        <v>0</v>
      </c>
      <c r="O207" s="5684">
        <f t="shared" si="1276"/>
        <v>0</v>
      </c>
      <c r="P207" s="5684">
        <f t="shared" si="1276"/>
        <v>0</v>
      </c>
      <c r="Q207" s="5684">
        <f t="shared" si="1276"/>
        <v>0</v>
      </c>
      <c r="R207" s="5684">
        <f t="shared" si="1276"/>
        <v>0</v>
      </c>
      <c r="S207" s="5684">
        <f t="shared" si="1276"/>
        <v>0</v>
      </c>
      <c r="T207" s="5684">
        <f t="shared" si="1276"/>
        <v>0</v>
      </c>
      <c r="U207" s="5684">
        <f t="shared" si="1276"/>
        <v>0</v>
      </c>
      <c r="V207" s="116"/>
      <c r="W207" s="5684">
        <f t="shared" ref="W207:AZ207" si="1277">SUM(W202:W206)</f>
        <v>0</v>
      </c>
      <c r="X207" s="5684">
        <f t="shared" si="1277"/>
        <v>0</v>
      </c>
      <c r="Y207" s="5684">
        <f t="shared" si="1277"/>
        <v>0</v>
      </c>
      <c r="Z207" s="5684">
        <f t="shared" si="1277"/>
        <v>156</v>
      </c>
      <c r="AA207" s="5684">
        <f t="shared" si="1277"/>
        <v>0</v>
      </c>
      <c r="AB207" s="5684">
        <f t="shared" si="1277"/>
        <v>0</v>
      </c>
      <c r="AC207" s="5684">
        <f t="shared" si="1277"/>
        <v>0</v>
      </c>
      <c r="AD207" s="5684">
        <f t="shared" si="1277"/>
        <v>0</v>
      </c>
      <c r="AE207" s="5684">
        <f t="shared" si="1277"/>
        <v>0</v>
      </c>
      <c r="AF207" s="5684">
        <f t="shared" si="1277"/>
        <v>0</v>
      </c>
      <c r="AG207" s="5684">
        <f t="shared" si="1277"/>
        <v>0</v>
      </c>
      <c r="AH207" s="5684">
        <f t="shared" si="1277"/>
        <v>0</v>
      </c>
      <c r="AI207" s="5684">
        <f t="shared" si="1277"/>
        <v>0</v>
      </c>
      <c r="AJ207" s="5684">
        <f t="shared" si="1277"/>
        <v>0</v>
      </c>
      <c r="AK207" s="5684">
        <f t="shared" si="1277"/>
        <v>0</v>
      </c>
      <c r="AL207" s="5684">
        <f t="shared" si="1277"/>
        <v>0</v>
      </c>
      <c r="AM207" s="5684">
        <f t="shared" si="1277"/>
        <v>0</v>
      </c>
      <c r="AN207" s="5684">
        <f t="shared" si="1277"/>
        <v>0</v>
      </c>
      <c r="AO207" s="5684">
        <f t="shared" si="1277"/>
        <v>0</v>
      </c>
      <c r="AP207" s="5684">
        <f t="shared" si="1277"/>
        <v>0</v>
      </c>
      <c r="AQ207" s="5684">
        <f t="shared" si="1277"/>
        <v>0</v>
      </c>
      <c r="AR207" s="5684">
        <f t="shared" si="1277"/>
        <v>0</v>
      </c>
      <c r="AS207" s="5684">
        <f t="shared" si="1277"/>
        <v>0</v>
      </c>
      <c r="AT207" s="5684">
        <f t="shared" si="1277"/>
        <v>0</v>
      </c>
      <c r="AU207" s="5684">
        <f t="shared" si="1277"/>
        <v>0</v>
      </c>
      <c r="AV207" s="5684">
        <f t="shared" si="1277"/>
        <v>0</v>
      </c>
      <c r="AW207" s="5684">
        <f t="shared" si="1277"/>
        <v>0</v>
      </c>
      <c r="AX207" s="5684">
        <f t="shared" si="1277"/>
        <v>0</v>
      </c>
      <c r="AY207" s="5684">
        <f t="shared" si="1277"/>
        <v>0</v>
      </c>
      <c r="AZ207" s="5684">
        <f t="shared" si="1277"/>
        <v>0</v>
      </c>
      <c r="BA207" s="5685">
        <f t="shared" si="1242"/>
        <v>-156</v>
      </c>
      <c r="BB207" s="2159"/>
      <c r="BC207" s="156" t="s">
        <v>181</v>
      </c>
      <c r="BD207" s="840">
        <f t="shared" ref="BD207:BP207" si="1278">SUM(BD202:BD206)</f>
        <v>0</v>
      </c>
      <c r="BE207" s="841">
        <f t="shared" si="1278"/>
        <v>0</v>
      </c>
      <c r="BF207" s="841">
        <f t="shared" si="1278"/>
        <v>0</v>
      </c>
      <c r="BG207" s="841">
        <f t="shared" si="1278"/>
        <v>0</v>
      </c>
      <c r="BH207" s="841">
        <f t="shared" si="1278"/>
        <v>0</v>
      </c>
      <c r="BI207" s="841">
        <f t="shared" si="1278"/>
        <v>0</v>
      </c>
      <c r="BJ207" s="841">
        <f t="shared" si="1278"/>
        <v>0</v>
      </c>
      <c r="BK207" s="841">
        <f t="shared" si="1278"/>
        <v>0</v>
      </c>
      <c r="BL207" s="841">
        <f t="shared" si="1278"/>
        <v>0</v>
      </c>
      <c r="BM207" s="841">
        <f t="shared" si="1278"/>
        <v>0</v>
      </c>
      <c r="BN207" s="841">
        <f t="shared" si="1278"/>
        <v>0</v>
      </c>
      <c r="BO207" s="841">
        <f t="shared" si="1278"/>
        <v>0</v>
      </c>
      <c r="BP207" s="841">
        <f t="shared" si="1278"/>
        <v>0</v>
      </c>
      <c r="BQ207" s="842">
        <f t="shared" si="1243"/>
        <v>0</v>
      </c>
      <c r="BR207" s="841">
        <f t="shared" ref="BR207:CR207" si="1279">SUM(BR202:BR206)</f>
        <v>0</v>
      </c>
      <c r="BS207" s="841">
        <f t="shared" si="1279"/>
        <v>0</v>
      </c>
      <c r="BT207" s="841">
        <f t="shared" si="1279"/>
        <v>0</v>
      </c>
      <c r="BU207" s="841">
        <f t="shared" si="1279"/>
        <v>0</v>
      </c>
      <c r="BV207" s="841">
        <f t="shared" si="1279"/>
        <v>0</v>
      </c>
      <c r="BW207" s="841">
        <f t="shared" si="1279"/>
        <v>0</v>
      </c>
      <c r="BX207" s="841">
        <f t="shared" si="1279"/>
        <v>0</v>
      </c>
      <c r="BY207" s="841">
        <f t="shared" si="1279"/>
        <v>0</v>
      </c>
      <c r="BZ207" s="2030">
        <f t="shared" si="1279"/>
        <v>0</v>
      </c>
      <c r="CA207" s="841">
        <f t="shared" si="1279"/>
        <v>0</v>
      </c>
      <c r="CB207" s="841">
        <f t="shared" si="1279"/>
        <v>0</v>
      </c>
      <c r="CC207" s="841">
        <f t="shared" si="1279"/>
        <v>0</v>
      </c>
      <c r="CD207" s="841">
        <f t="shared" si="1279"/>
        <v>0</v>
      </c>
      <c r="CE207" s="5686">
        <f t="shared" si="1279"/>
        <v>0</v>
      </c>
      <c r="CF207" s="840">
        <f t="shared" si="1279"/>
        <v>0</v>
      </c>
      <c r="CG207" s="841">
        <f t="shared" si="1279"/>
        <v>0</v>
      </c>
      <c r="CH207" s="841">
        <f t="shared" si="1279"/>
        <v>0</v>
      </c>
      <c r="CI207" s="841">
        <f t="shared" si="1279"/>
        <v>0</v>
      </c>
      <c r="CJ207" s="841">
        <f t="shared" si="1279"/>
        <v>0</v>
      </c>
      <c r="CK207" s="841">
        <f t="shared" si="1279"/>
        <v>0</v>
      </c>
      <c r="CL207" s="841">
        <f t="shared" si="1279"/>
        <v>0</v>
      </c>
      <c r="CM207" s="841">
        <f t="shared" si="1279"/>
        <v>0</v>
      </c>
      <c r="CN207" s="841">
        <f t="shared" si="1279"/>
        <v>0</v>
      </c>
      <c r="CO207" s="841">
        <f t="shared" si="1279"/>
        <v>0</v>
      </c>
      <c r="CP207" s="841">
        <f t="shared" si="1279"/>
        <v>0</v>
      </c>
      <c r="CQ207" s="841">
        <f t="shared" si="1279"/>
        <v>0</v>
      </c>
      <c r="CR207" s="841">
        <f t="shared" si="1279"/>
        <v>0</v>
      </c>
      <c r="CS207" s="842">
        <f t="shared" si="1245"/>
        <v>0</v>
      </c>
      <c r="CT207" s="841">
        <f t="shared" ref="CT207:DT207" si="1280">SUM(CT202:CT206)</f>
        <v>0</v>
      </c>
      <c r="CU207" s="841">
        <f t="shared" si="1280"/>
        <v>0</v>
      </c>
      <c r="CV207" s="841">
        <f t="shared" si="1280"/>
        <v>0</v>
      </c>
      <c r="CW207" s="841">
        <f t="shared" si="1280"/>
        <v>0</v>
      </c>
      <c r="CX207" s="841">
        <f t="shared" si="1280"/>
        <v>0</v>
      </c>
      <c r="CY207" s="841">
        <f t="shared" si="1280"/>
        <v>0</v>
      </c>
      <c r="CZ207" s="841">
        <f t="shared" si="1280"/>
        <v>0</v>
      </c>
      <c r="DA207" s="841">
        <f t="shared" si="1280"/>
        <v>0</v>
      </c>
      <c r="DB207" s="2030">
        <f t="shared" si="1280"/>
        <v>0</v>
      </c>
      <c r="DC207" s="841">
        <f t="shared" si="1280"/>
        <v>0</v>
      </c>
      <c r="DD207" s="841">
        <f t="shared" si="1280"/>
        <v>0</v>
      </c>
      <c r="DE207" s="841">
        <f t="shared" si="1280"/>
        <v>0</v>
      </c>
      <c r="DF207" s="841">
        <f t="shared" si="1280"/>
        <v>0</v>
      </c>
      <c r="DG207" s="5686">
        <f t="shared" si="1280"/>
        <v>0</v>
      </c>
      <c r="DH207" s="840">
        <f t="shared" si="1280"/>
        <v>0</v>
      </c>
      <c r="DI207" s="841">
        <f t="shared" si="1280"/>
        <v>0</v>
      </c>
      <c r="DJ207" s="841">
        <f t="shared" si="1280"/>
        <v>0</v>
      </c>
      <c r="DK207" s="841">
        <f t="shared" si="1280"/>
        <v>0</v>
      </c>
      <c r="DL207" s="841">
        <f t="shared" si="1280"/>
        <v>0</v>
      </c>
      <c r="DM207" s="841">
        <f t="shared" si="1280"/>
        <v>0</v>
      </c>
      <c r="DN207" s="841">
        <f t="shared" si="1280"/>
        <v>0</v>
      </c>
      <c r="DO207" s="841">
        <f t="shared" si="1280"/>
        <v>0</v>
      </c>
      <c r="DP207" s="841">
        <f t="shared" si="1280"/>
        <v>0</v>
      </c>
      <c r="DQ207" s="841">
        <f t="shared" si="1280"/>
        <v>0</v>
      </c>
      <c r="DR207" s="841">
        <f t="shared" si="1280"/>
        <v>0</v>
      </c>
      <c r="DS207" s="841">
        <f t="shared" si="1280"/>
        <v>0</v>
      </c>
      <c r="DT207" s="841">
        <f t="shared" si="1280"/>
        <v>0</v>
      </c>
      <c r="DU207" s="842">
        <f t="shared" si="1275"/>
        <v>0</v>
      </c>
      <c r="DV207" s="841">
        <f t="shared" ref="DV207:EI207" si="1281">SUM(DV202:DV206)</f>
        <v>0</v>
      </c>
      <c r="DW207" s="841">
        <f t="shared" si="1281"/>
        <v>0</v>
      </c>
      <c r="DX207" s="841">
        <f t="shared" si="1281"/>
        <v>0</v>
      </c>
      <c r="DY207" s="841">
        <f t="shared" si="1281"/>
        <v>0</v>
      </c>
      <c r="DZ207" s="841">
        <f t="shared" si="1281"/>
        <v>0</v>
      </c>
      <c r="EA207" s="841">
        <f t="shared" si="1281"/>
        <v>0</v>
      </c>
      <c r="EB207" s="841">
        <f t="shared" si="1281"/>
        <v>0</v>
      </c>
      <c r="EC207" s="841">
        <f t="shared" si="1281"/>
        <v>0</v>
      </c>
      <c r="ED207" s="2030">
        <f t="shared" si="1281"/>
        <v>0</v>
      </c>
      <c r="EE207" s="841">
        <f t="shared" si="1281"/>
        <v>0</v>
      </c>
      <c r="EF207" s="841">
        <f t="shared" si="1281"/>
        <v>0</v>
      </c>
      <c r="EG207" s="841">
        <f t="shared" si="1281"/>
        <v>0</v>
      </c>
      <c r="EH207" s="841">
        <f t="shared" si="1281"/>
        <v>0</v>
      </c>
      <c r="EI207" s="5686">
        <f t="shared" si="1281"/>
        <v>0</v>
      </c>
      <c r="EJ207" s="142" t="s">
        <v>106</v>
      </c>
      <c r="EK207" s="846">
        <f t="shared" ref="EK207:EU207" si="1282">SUM(EK202:EK206)</f>
        <v>0</v>
      </c>
      <c r="EL207" s="847">
        <f t="shared" si="1282"/>
        <v>0</v>
      </c>
      <c r="EM207" s="847">
        <f t="shared" si="1282"/>
        <v>0</v>
      </c>
      <c r="EN207" s="848">
        <f t="shared" si="1282"/>
        <v>0</v>
      </c>
      <c r="EO207" s="846">
        <f t="shared" si="1282"/>
        <v>0</v>
      </c>
      <c r="EP207" s="847">
        <f t="shared" si="1282"/>
        <v>0</v>
      </c>
      <c r="EQ207" s="847">
        <f t="shared" si="1282"/>
        <v>0</v>
      </c>
      <c r="ER207" s="848">
        <f t="shared" si="1282"/>
        <v>0</v>
      </c>
      <c r="ES207" s="846">
        <f t="shared" si="1282"/>
        <v>0</v>
      </c>
      <c r="ET207" s="847">
        <f t="shared" si="1282"/>
        <v>0</v>
      </c>
      <c r="EU207" s="848">
        <f t="shared" si="1282"/>
        <v>0</v>
      </c>
      <c r="EV207" s="849">
        <f t="shared" si="1252"/>
        <v>0</v>
      </c>
      <c r="EW207" s="846">
        <f t="shared" ref="EW207:FC207" si="1283">SUM(EW202:EW206)</f>
        <v>0</v>
      </c>
      <c r="EX207" s="847">
        <f t="shared" si="1283"/>
        <v>0</v>
      </c>
      <c r="EY207" s="848">
        <f t="shared" si="1283"/>
        <v>0</v>
      </c>
      <c r="EZ207" s="846">
        <f t="shared" si="1283"/>
        <v>0</v>
      </c>
      <c r="FA207" s="847">
        <f t="shared" si="1283"/>
        <v>0</v>
      </c>
      <c r="FB207" s="847">
        <f t="shared" si="1283"/>
        <v>0</v>
      </c>
      <c r="FC207" s="848">
        <f t="shared" si="1283"/>
        <v>0</v>
      </c>
      <c r="FD207" s="850">
        <f t="shared" si="1254"/>
        <v>0</v>
      </c>
      <c r="FE207" s="851">
        <f t="shared" si="1255"/>
        <v>0</v>
      </c>
      <c r="FF207" s="851">
        <f t="shared" si="1256"/>
        <v>0</v>
      </c>
      <c r="FG207" s="849">
        <f t="shared" si="1257"/>
        <v>0</v>
      </c>
      <c r="FI207" s="5651"/>
      <c r="FJ207" s="5651"/>
      <c r="FK207" s="846">
        <f>SUM(FK202:FK206)</f>
        <v>0</v>
      </c>
      <c r="FL207" s="847">
        <f t="shared" ref="FL207:FM207" si="1284">SUM(FL204:FL206)</f>
        <v>0</v>
      </c>
      <c r="FM207" s="847">
        <f t="shared" si="1284"/>
        <v>0</v>
      </c>
      <c r="FN207" s="848">
        <f>SUM(FN202:FN206)</f>
        <v>0</v>
      </c>
      <c r="FO207" s="846">
        <f>SUM(FO202:FO206)</f>
        <v>0</v>
      </c>
      <c r="FP207" s="847">
        <f t="shared" ref="FP207:FQ207" si="1285">SUM(FP204:FP206)</f>
        <v>0</v>
      </c>
      <c r="FQ207" s="847">
        <f t="shared" si="1285"/>
        <v>0</v>
      </c>
      <c r="FR207" s="848">
        <f>SUM(FR202:FR206)</f>
        <v>0</v>
      </c>
    </row>
    <row r="208" spans="1:174" ht="48" customHeight="1" thickBot="1">
      <c r="A208" s="6311" t="s">
        <v>31</v>
      </c>
      <c r="B208" s="6312"/>
      <c r="C208" s="6312"/>
      <c r="D208" s="6312"/>
      <c r="E208" s="6312"/>
      <c r="F208" s="6312"/>
      <c r="G208" s="6312"/>
      <c r="H208" s="6312"/>
      <c r="I208" s="6312"/>
      <c r="J208" s="6313"/>
      <c r="K208" s="114">
        <v>14</v>
      </c>
      <c r="L208" s="148"/>
      <c r="M208" s="148"/>
      <c r="N208" s="148"/>
      <c r="O208" s="149"/>
      <c r="P208" s="149"/>
      <c r="Q208" s="149"/>
      <c r="R208" s="148"/>
      <c r="S208" s="148"/>
      <c r="T208" s="148"/>
      <c r="U208" s="148"/>
      <c r="V208" s="148"/>
      <c r="W208" s="148"/>
      <c r="X208" s="148"/>
      <c r="Y208" s="148"/>
      <c r="Z208" s="149"/>
      <c r="AA208" s="149"/>
      <c r="AB208" s="149"/>
      <c r="AC208" s="148"/>
      <c r="AD208" s="148"/>
      <c r="AE208" s="148"/>
      <c r="AF208" s="2163"/>
      <c r="AG208" s="148"/>
      <c r="AH208" s="151"/>
      <c r="AI208" s="148"/>
      <c r="AJ208" s="148"/>
      <c r="AK208" s="148"/>
      <c r="AL208" s="148"/>
      <c r="AM208" s="2163"/>
      <c r="AN208" s="151"/>
      <c r="AO208" s="151"/>
      <c r="AP208" s="151"/>
      <c r="AQ208" s="151"/>
      <c r="AR208" s="151"/>
      <c r="AS208" s="2164"/>
      <c r="AT208" s="148"/>
      <c r="AU208" s="148"/>
      <c r="AV208" s="148"/>
      <c r="AW208" s="148"/>
      <c r="AX208" s="148"/>
      <c r="AY208" s="2164"/>
      <c r="AZ208" s="148"/>
      <c r="BA208" s="148"/>
      <c r="BB208" s="2165"/>
      <c r="BC208" s="1996"/>
      <c r="BD208" s="5653">
        <f>_xlfn.XLOOKUP(B203,التشكيل_القديم!$M$5:$M$39,التشكيل_القديم!$L$5:$L$39,0,0)</f>
        <v>14</v>
      </c>
      <c r="BE208" s="6200" t="str">
        <f>"(3)             "&amp; "عضو يسار الدائرة  /  "  &amp;B203</f>
        <v>(3)             عضو يسار الدائرة  /  محمد رضا عبدالسلام عبدالله</v>
      </c>
      <c r="BF208" s="6200"/>
      <c r="BG208" s="6200"/>
      <c r="BH208" s="6200"/>
      <c r="BI208" s="6200"/>
      <c r="BJ208" s="6200"/>
      <c r="BK208" s="6200"/>
      <c r="BL208" s="6200"/>
      <c r="BM208" s="6200"/>
      <c r="BN208" s="6200"/>
      <c r="BO208" s="6200"/>
      <c r="BP208" s="6200"/>
      <c r="BQ208" s="6200"/>
      <c r="BR208" s="6200"/>
      <c r="BS208" s="6200"/>
      <c r="BT208" s="6200"/>
      <c r="BU208" s="6200"/>
      <c r="BV208" s="6200"/>
      <c r="BW208" s="6200"/>
      <c r="BX208" s="6200"/>
      <c r="BY208" s="6200"/>
      <c r="BZ208" s="6200"/>
      <c r="CA208" s="6200"/>
      <c r="CB208" s="6200"/>
      <c r="CC208" s="6200"/>
      <c r="CD208" s="6200"/>
      <c r="CE208" s="6201"/>
      <c r="CF208" s="5687">
        <f>_xlfn.XLOOKUP(B204,التشكيل_القديم!$M$5:$M$39,التشكيل_القديم!$L$5:$L$39,0,0)</f>
        <v>0</v>
      </c>
      <c r="CG208" s="6369" t="str">
        <f>IF(B204&lt;&gt;"", "(4)             "&amp; "عضو يسار اليسار  الدائرة  /  "  &amp;B204,"لا يوجد عضو رابع")</f>
        <v>لا يوجد عضو رابع</v>
      </c>
      <c r="CH208" s="6200"/>
      <c r="CI208" s="6200"/>
      <c r="CJ208" s="6200"/>
      <c r="CK208" s="6200"/>
      <c r="CL208" s="6200"/>
      <c r="CM208" s="6200"/>
      <c r="CN208" s="6200"/>
      <c r="CO208" s="6200"/>
      <c r="CP208" s="6200"/>
      <c r="CQ208" s="6200"/>
      <c r="CR208" s="6200"/>
      <c r="CS208" s="6200"/>
      <c r="CT208" s="6200"/>
      <c r="CU208" s="6200"/>
      <c r="CV208" s="6200"/>
      <c r="CW208" s="6200"/>
      <c r="CX208" s="6200"/>
      <c r="CY208" s="6200"/>
      <c r="CZ208" s="6200"/>
      <c r="DA208" s="6200"/>
      <c r="DB208" s="6200"/>
      <c r="DC208" s="6200"/>
      <c r="DD208" s="6200"/>
      <c r="DE208" s="6200"/>
      <c r="DF208" s="6200"/>
      <c r="DG208" s="6201"/>
      <c r="DH208" s="5687">
        <f>_xlfn.XLOOKUP(B206,التشكيل_القديم!$M$5:$M$39,التشكيل_القديم!$L$5:$L$39,0,0)</f>
        <v>0</v>
      </c>
      <c r="DI208" s="6200" t="str">
        <f xml:space="preserve"> IF(B206&lt;&gt;"","(6)             "&amp;"عضو يسار يسار يسار اليسار  الدائرة  /  "  &amp;B206,"لا يوجد عضو سادس")</f>
        <v>لا يوجد عضو سادس</v>
      </c>
      <c r="DJ208" s="6200"/>
      <c r="DK208" s="6200"/>
      <c r="DL208" s="6200"/>
      <c r="DM208" s="6200"/>
      <c r="DN208" s="6200"/>
      <c r="DO208" s="6200"/>
      <c r="DP208" s="6200"/>
      <c r="DQ208" s="6200"/>
      <c r="DR208" s="6200"/>
      <c r="DS208" s="6200"/>
      <c r="DT208" s="6200"/>
      <c r="DU208" s="6200"/>
      <c r="DV208" s="6200"/>
      <c r="DW208" s="6200"/>
      <c r="DX208" s="6200"/>
      <c r="DY208" s="6200"/>
      <c r="DZ208" s="6200"/>
      <c r="EA208" s="6200"/>
      <c r="EB208" s="6200"/>
      <c r="EC208" s="6200"/>
      <c r="ED208" s="6200"/>
      <c r="EE208" s="6200"/>
      <c r="EF208" s="6200"/>
      <c r="EG208" s="6200"/>
      <c r="EH208" s="6200"/>
      <c r="EI208" s="6201"/>
      <c r="EJ208" s="162"/>
      <c r="EK208" s="6348" t="s">
        <v>23</v>
      </c>
      <c r="EL208" s="6349"/>
      <c r="EM208" s="6349"/>
      <c r="EN208" s="6350"/>
      <c r="EO208" s="6370" t="s">
        <v>33</v>
      </c>
      <c r="EP208" s="6370"/>
      <c r="EQ208" s="6370"/>
      <c r="ER208" s="6371"/>
      <c r="ES208" s="6351" t="s">
        <v>184</v>
      </c>
      <c r="ET208" s="6352"/>
      <c r="EU208" s="6352"/>
      <c r="EV208" s="6353"/>
      <c r="EW208" s="6366" t="s">
        <v>185</v>
      </c>
      <c r="EX208" s="6367"/>
      <c r="EY208" s="6367"/>
      <c r="EZ208" s="6368"/>
      <c r="FA208" s="6354" t="s">
        <v>200</v>
      </c>
      <c r="FB208" s="6355"/>
      <c r="FC208" s="6355"/>
      <c r="FD208" s="6356"/>
      <c r="FE208" s="6338" t="s">
        <v>597</v>
      </c>
      <c r="FF208" s="6339"/>
      <c r="FG208" s="6339"/>
      <c r="FH208" s="6340"/>
      <c r="FI208" s="852" t="s">
        <v>205</v>
      </c>
      <c r="FJ208" s="838" t="s">
        <v>190</v>
      </c>
      <c r="FK208" s="838" t="s">
        <v>203</v>
      </c>
      <c r="FL208" s="838" t="s">
        <v>204</v>
      </c>
      <c r="FM208" s="839" t="s">
        <v>116</v>
      </c>
    </row>
    <row r="209" spans="1:174" ht="48" customHeight="1" thickBot="1">
      <c r="A209" s="6202" t="str">
        <f>IF(AND(FH202="ok",FH203="ok",FH204="ok",FH205="ok",FH206="ok", H209 &lt;&gt;"فارغ"),"ok","wrong")</f>
        <v>wrong</v>
      </c>
      <c r="B209" s="6203"/>
      <c r="C209" s="6203"/>
      <c r="D209" s="6203"/>
      <c r="E209" s="6203"/>
      <c r="F209" s="6203"/>
      <c r="G209" s="6204"/>
      <c r="H209" s="6208" t="str">
        <f>IF(Z207=0,"فارغ","")</f>
        <v/>
      </c>
      <c r="I209" s="6209"/>
      <c r="J209" s="6209"/>
      <c r="K209" s="6209"/>
      <c r="L209" s="5677" t="str">
        <f>الاعدادات!$D$6</f>
        <v>2022 وما قبلها</v>
      </c>
      <c r="M209" s="149"/>
      <c r="N209" s="149"/>
      <c r="O209" s="149"/>
      <c r="P209" s="149"/>
      <c r="Q209" s="149"/>
      <c r="R209" s="148"/>
      <c r="S209" s="148"/>
      <c r="T209" s="148"/>
      <c r="U209" s="148"/>
      <c r="V209" s="148"/>
      <c r="W209" s="148"/>
      <c r="X209" s="148"/>
      <c r="Y209" s="148"/>
      <c r="Z209" s="2166"/>
      <c r="AA209" s="148"/>
      <c r="AB209" s="148"/>
      <c r="AC209" s="148"/>
      <c r="AD209" s="148"/>
      <c r="AE209" s="148"/>
      <c r="AF209" s="2163"/>
      <c r="AG209" s="148"/>
      <c r="AH209" s="151"/>
      <c r="AI209" s="148"/>
      <c r="AJ209" s="148"/>
      <c r="AK209" s="148"/>
      <c r="AL209" s="148"/>
      <c r="AM209" s="2163"/>
      <c r="AN209" s="151"/>
      <c r="AO209" s="151"/>
      <c r="AP209" s="151"/>
      <c r="AQ209" s="151"/>
      <c r="AR209" s="151"/>
      <c r="AS209" s="2164"/>
      <c r="AT209" s="148"/>
      <c r="AU209" s="148"/>
      <c r="AV209" s="148"/>
      <c r="AW209" s="148"/>
      <c r="AX209" s="148"/>
      <c r="AY209" s="2164"/>
      <c r="AZ209" s="148"/>
      <c r="BA209" s="148"/>
      <c r="BB209" s="2165"/>
      <c r="BC209" s="5683" t="str">
        <f>الاعدادات!$D$6</f>
        <v>2022 وما قبلها</v>
      </c>
      <c r="BD209" s="76"/>
      <c r="BE209" s="83"/>
      <c r="BF209" s="83"/>
      <c r="BG209" s="84"/>
      <c r="BH209" s="84"/>
      <c r="BI209" s="84"/>
      <c r="BJ209" s="85"/>
      <c r="BK209" s="86"/>
      <c r="BL209" s="87"/>
      <c r="BM209" s="87"/>
      <c r="BN209" s="88"/>
      <c r="BO209" s="88"/>
      <c r="BP209" s="89"/>
      <c r="BQ209" s="77">
        <f t="shared" ref="BQ209:BQ214" si="1286">BP209+BO209+BN209+BM209+BL209+BK209+BJ209+BI209+BH209+BG209+BF209+BE209+BD209</f>
        <v>0</v>
      </c>
      <c r="BR209" s="90"/>
      <c r="BS209" s="91"/>
      <c r="BT209" s="92"/>
      <c r="BU209" s="93"/>
      <c r="BV209" s="94"/>
      <c r="BW209" s="95"/>
      <c r="BX209" s="96"/>
      <c r="BY209" s="97"/>
      <c r="BZ209" s="98"/>
      <c r="CA209" s="99"/>
      <c r="CB209" s="79">
        <f t="shared" ref="CB209:CB213" si="1287">CA209+BZ209+BY209+BX209+BW209+BV209+BU209+BT209+BS209+BR209+BQ209</f>
        <v>0</v>
      </c>
      <c r="CC209" s="80"/>
      <c r="CD209" s="78"/>
      <c r="CE209" s="102"/>
      <c r="CF209" s="82"/>
      <c r="CG209" s="83"/>
      <c r="CH209" s="83"/>
      <c r="CI209" s="84"/>
      <c r="CJ209" s="84"/>
      <c r="CK209" s="84"/>
      <c r="CL209" s="85"/>
      <c r="CM209" s="86"/>
      <c r="CN209" s="87"/>
      <c r="CO209" s="87"/>
      <c r="CP209" s="88"/>
      <c r="CQ209" s="88"/>
      <c r="CR209" s="89"/>
      <c r="CS209" s="77">
        <f t="shared" ref="CS209:CS214" si="1288">CR209+CQ209+CP209+CO209+CN209+CM209+CL209+CK209+CJ209+CI209+CH209+CG209+CF209</f>
        <v>0</v>
      </c>
      <c r="CT209" s="90"/>
      <c r="CU209" s="168"/>
      <c r="CV209" s="92"/>
      <c r="CW209" s="93"/>
      <c r="CX209" s="94"/>
      <c r="CY209" s="95"/>
      <c r="CZ209" s="96"/>
      <c r="DA209" s="97"/>
      <c r="DB209" s="98"/>
      <c r="DC209" s="99"/>
      <c r="DD209" s="79">
        <f t="shared" ref="DD209:DD213" si="1289">SUM(CS209:DC209)</f>
        <v>0</v>
      </c>
      <c r="DE209" s="80"/>
      <c r="DF209" s="78"/>
      <c r="DG209" s="102"/>
      <c r="DH209" s="82"/>
      <c r="DI209" s="83"/>
      <c r="DJ209" s="83"/>
      <c r="DK209" s="84"/>
      <c r="DL209" s="84"/>
      <c r="DM209" s="84"/>
      <c r="DN209" s="85"/>
      <c r="DO209" s="86"/>
      <c r="DP209" s="87"/>
      <c r="DQ209" s="87"/>
      <c r="DR209" s="88"/>
      <c r="DS209" s="88"/>
      <c r="DT209" s="89"/>
      <c r="DU209" s="77">
        <f t="shared" ref="DU209:DU214" si="1290">DT209+DS209+DR209+DQ209+DP209+DO209+DN209+DM209+DL209+DK209+DJ209+DI209+DH209</f>
        <v>0</v>
      </c>
      <c r="DV209" s="90"/>
      <c r="DW209" s="168"/>
      <c r="DX209" s="92"/>
      <c r="DY209" s="93"/>
      <c r="DZ209" s="94"/>
      <c r="EA209" s="95"/>
      <c r="EB209" s="96"/>
      <c r="EC209" s="97"/>
      <c r="ED209" s="98"/>
      <c r="EE209" s="99"/>
      <c r="EF209" s="79">
        <f t="shared" ref="EF209:EF213" si="1291">SUM(DU209:EE209)</f>
        <v>0</v>
      </c>
      <c r="EG209" s="80"/>
      <c r="EH209" s="78"/>
      <c r="EI209" s="102"/>
      <c r="EJ209" s="162" t="s">
        <v>163</v>
      </c>
      <c r="EK209" s="838" t="s">
        <v>190</v>
      </c>
      <c r="EL209" s="838" t="s">
        <v>203</v>
      </c>
      <c r="EM209" s="838" t="s">
        <v>204</v>
      </c>
      <c r="EN209" s="839" t="s">
        <v>116</v>
      </c>
      <c r="EO209" s="838" t="s">
        <v>190</v>
      </c>
      <c r="EP209" s="838" t="s">
        <v>203</v>
      </c>
      <c r="EQ209" s="838" t="s">
        <v>204</v>
      </c>
      <c r="ER209" s="839" t="s">
        <v>116</v>
      </c>
      <c r="ES209" s="838" t="s">
        <v>190</v>
      </c>
      <c r="ET209" s="838" t="s">
        <v>203</v>
      </c>
      <c r="EU209" s="838" t="s">
        <v>204</v>
      </c>
      <c r="EV209" s="839" t="s">
        <v>116</v>
      </c>
      <c r="EW209" s="838" t="s">
        <v>190</v>
      </c>
      <c r="EX209" s="838" t="s">
        <v>203</v>
      </c>
      <c r="EY209" s="838" t="s">
        <v>204</v>
      </c>
      <c r="EZ209" s="839" t="s">
        <v>116</v>
      </c>
      <c r="FA209" s="838" t="s">
        <v>190</v>
      </c>
      <c r="FB209" s="838" t="s">
        <v>203</v>
      </c>
      <c r="FC209" s="838" t="s">
        <v>204</v>
      </c>
      <c r="FD209" s="839" t="s">
        <v>116</v>
      </c>
      <c r="FE209" s="838" t="s">
        <v>190</v>
      </c>
      <c r="FF209" s="838" t="s">
        <v>203</v>
      </c>
      <c r="FG209" s="838" t="s">
        <v>204</v>
      </c>
      <c r="FH209" s="839" t="s">
        <v>116</v>
      </c>
      <c r="FI209" s="836" t="s">
        <v>23</v>
      </c>
      <c r="FJ209" s="166">
        <f>EK214</f>
        <v>0</v>
      </c>
      <c r="FK209" s="166">
        <f>EL214</f>
        <v>0</v>
      </c>
      <c r="FL209" s="166">
        <f t="shared" ref="FL209" si="1292">EM214</f>
        <v>0</v>
      </c>
      <c r="FM209" s="166">
        <f t="shared" ref="FM209" si="1293">EN214</f>
        <v>0</v>
      </c>
    </row>
    <row r="210" spans="1:174" ht="48" customHeight="1" thickBot="1">
      <c r="A210" s="6205"/>
      <c r="B210" s="6206"/>
      <c r="C210" s="6206"/>
      <c r="D210" s="6206"/>
      <c r="E210" s="6206"/>
      <c r="F210" s="6206"/>
      <c r="G210" s="6207"/>
      <c r="H210" s="6208"/>
      <c r="I210" s="6209"/>
      <c r="J210" s="6209"/>
      <c r="K210" s="6209"/>
      <c r="L210" s="5675">
        <f>الاعدادات!$D$7</f>
        <v>2023</v>
      </c>
      <c r="M210" s="148"/>
      <c r="N210" s="148"/>
      <c r="O210" s="148"/>
      <c r="P210" s="148"/>
      <c r="Q210" s="148"/>
      <c r="R210" s="148"/>
      <c r="S210" s="148"/>
      <c r="T210" s="148"/>
      <c r="U210" s="148"/>
      <c r="V210" s="148"/>
      <c r="W210" s="148"/>
      <c r="X210" s="148"/>
      <c r="Y210" s="148"/>
      <c r="Z210" s="2166"/>
      <c r="AA210" s="148"/>
      <c r="AB210" s="148"/>
      <c r="AC210" s="148"/>
      <c r="AD210" s="148"/>
      <c r="AE210" s="148"/>
      <c r="AF210" s="2163"/>
      <c r="AG210" s="148"/>
      <c r="AH210" s="151"/>
      <c r="AI210" s="148"/>
      <c r="AJ210" s="148"/>
      <c r="AK210" s="148"/>
      <c r="AL210" s="148"/>
      <c r="AM210" s="2163"/>
      <c r="AN210" s="151"/>
      <c r="AO210" s="151"/>
      <c r="AP210" s="151"/>
      <c r="AQ210" s="151"/>
      <c r="AR210" s="151"/>
      <c r="AS210" s="2164"/>
      <c r="AT210" s="148"/>
      <c r="AU210" s="148"/>
      <c r="AV210" s="148"/>
      <c r="AW210" s="148"/>
      <c r="AX210" s="148"/>
      <c r="AY210" s="2164"/>
      <c r="AZ210" s="148"/>
      <c r="BA210" s="148"/>
      <c r="BB210" s="2165"/>
      <c r="BC210" s="5683">
        <f>الاعدادات!$D$7</f>
        <v>2023</v>
      </c>
      <c r="BD210" s="82"/>
      <c r="BE210" s="83"/>
      <c r="BF210" s="83"/>
      <c r="BG210" s="84"/>
      <c r="BH210" s="84"/>
      <c r="BI210" s="84"/>
      <c r="BJ210" s="85"/>
      <c r="BK210" s="86"/>
      <c r="BL210" s="87"/>
      <c r="BM210" s="87"/>
      <c r="BN210" s="88"/>
      <c r="BO210" s="88"/>
      <c r="BP210" s="89"/>
      <c r="BQ210" s="77">
        <f t="shared" si="1286"/>
        <v>0</v>
      </c>
      <c r="BR210" s="90"/>
      <c r="BS210" s="91"/>
      <c r="BT210" s="92"/>
      <c r="BU210" s="93"/>
      <c r="BV210" s="94"/>
      <c r="BW210" s="95"/>
      <c r="BX210" s="96"/>
      <c r="BY210" s="97"/>
      <c r="BZ210" s="98"/>
      <c r="CA210" s="99"/>
      <c r="CB210" s="79">
        <f t="shared" si="1287"/>
        <v>0</v>
      </c>
      <c r="CC210" s="104"/>
      <c r="CD210" s="92"/>
      <c r="CE210" s="102"/>
      <c r="CF210" s="82"/>
      <c r="CG210" s="83"/>
      <c r="CH210" s="83"/>
      <c r="CI210" s="84"/>
      <c r="CJ210" s="84"/>
      <c r="CK210" s="84"/>
      <c r="CL210" s="85"/>
      <c r="CM210" s="86"/>
      <c r="CN210" s="87"/>
      <c r="CO210" s="87"/>
      <c r="CP210" s="88"/>
      <c r="CQ210" s="88"/>
      <c r="CR210" s="89"/>
      <c r="CS210" s="77">
        <f t="shared" si="1288"/>
        <v>0</v>
      </c>
      <c r="CT210" s="90"/>
      <c r="CU210" s="168"/>
      <c r="CV210" s="92"/>
      <c r="CW210" s="93"/>
      <c r="CX210" s="94"/>
      <c r="CY210" s="95"/>
      <c r="CZ210" s="96"/>
      <c r="DA210" s="97"/>
      <c r="DB210" s="98"/>
      <c r="DC210" s="99"/>
      <c r="DD210" s="79">
        <f t="shared" si="1289"/>
        <v>0</v>
      </c>
      <c r="DE210" s="104"/>
      <c r="DF210" s="92"/>
      <c r="DG210" s="102"/>
      <c r="DH210" s="82"/>
      <c r="DI210" s="83"/>
      <c r="DJ210" s="83"/>
      <c r="DK210" s="84"/>
      <c r="DL210" s="84"/>
      <c r="DM210" s="84"/>
      <c r="DN210" s="85"/>
      <c r="DO210" s="86"/>
      <c r="DP210" s="87"/>
      <c r="DQ210" s="87"/>
      <c r="DR210" s="88"/>
      <c r="DS210" s="88"/>
      <c r="DT210" s="89"/>
      <c r="DU210" s="77">
        <f t="shared" si="1290"/>
        <v>0</v>
      </c>
      <c r="DV210" s="90"/>
      <c r="DW210" s="168"/>
      <c r="DX210" s="92"/>
      <c r="DY210" s="93"/>
      <c r="DZ210" s="94"/>
      <c r="EA210" s="95"/>
      <c r="EB210" s="96"/>
      <c r="EC210" s="97"/>
      <c r="ED210" s="98"/>
      <c r="EE210" s="99"/>
      <c r="EF210" s="79">
        <f t="shared" si="1291"/>
        <v>0</v>
      </c>
      <c r="EG210" s="104"/>
      <c r="EH210" s="92"/>
      <c r="EI210" s="102"/>
      <c r="EJ210" s="5675" t="str">
        <f>الاعدادات!$D$6</f>
        <v>2022 وما قبلها</v>
      </c>
      <c r="EK210" s="163">
        <f t="shared" ref="EK210:EK214" si="1294">BQ202</f>
        <v>0</v>
      </c>
      <c r="EL210" s="164">
        <f t="shared" ref="EL210:EL214" si="1295">BR202</f>
        <v>0</v>
      </c>
      <c r="EM210" s="164">
        <f>BS202+BT202+BU202+BV202+BW202</f>
        <v>0</v>
      </c>
      <c r="EN210" s="165">
        <f>BX202+BY202+BZ202+CA202</f>
        <v>0</v>
      </c>
      <c r="EO210" s="166">
        <f t="shared" ref="EO210:EO214" si="1296">CS202</f>
        <v>0</v>
      </c>
      <c r="EP210" s="164">
        <f t="shared" ref="EP210:EP214" si="1297">CT202</f>
        <v>0</v>
      </c>
      <c r="EQ210" s="164">
        <f>CU202+CV202+CW202+CX202+CY202</f>
        <v>0</v>
      </c>
      <c r="ER210" s="165">
        <f>CZ202+DA202+DB202+DC202</f>
        <v>0</v>
      </c>
      <c r="ES210" s="166">
        <f t="shared" ref="ES210:ES214" si="1298">BQ209</f>
        <v>0</v>
      </c>
      <c r="ET210" s="164">
        <f t="shared" ref="ET210:ET214" si="1299">BR209</f>
        <v>0</v>
      </c>
      <c r="EU210" s="164">
        <f>BS209+BT209+BU209+BV209+BW209</f>
        <v>0</v>
      </c>
      <c r="EV210" s="165">
        <f>BX209+BY209+BZ209+CA209</f>
        <v>0</v>
      </c>
      <c r="EW210" s="166">
        <f t="shared" ref="EW210:EW214" si="1300">CS209</f>
        <v>0</v>
      </c>
      <c r="EX210" s="164">
        <f t="shared" ref="EX210:EX214" si="1301">CT209</f>
        <v>0</v>
      </c>
      <c r="EY210" s="164">
        <f>CU209+CV209+CW209+CX209+CY209</f>
        <v>0</v>
      </c>
      <c r="EZ210" s="167">
        <f>CZ209+DA209+DB209+DC209</f>
        <v>0</v>
      </c>
      <c r="FA210" s="166">
        <f t="shared" ref="FA210:FA214" si="1302">DU202</f>
        <v>0</v>
      </c>
      <c r="FB210" s="164">
        <f t="shared" ref="FB210:FB214" si="1303">DV202</f>
        <v>0</v>
      </c>
      <c r="FC210" s="164">
        <f>DW202+DX202+DY202+DZ202+EA202</f>
        <v>0</v>
      </c>
      <c r="FD210" s="167">
        <f>EB202+EC202+ED202+EE202</f>
        <v>0</v>
      </c>
      <c r="FE210" s="166">
        <f t="shared" ref="FE210:FE214" si="1304">DU209</f>
        <v>0</v>
      </c>
      <c r="FF210" s="164">
        <f t="shared" ref="FF210:FF214" si="1305">DV209</f>
        <v>0</v>
      </c>
      <c r="FG210" s="164">
        <f>DW209+DX209+DY209+DZ209+EA209</f>
        <v>0</v>
      </c>
      <c r="FH210" s="167">
        <f>EB209+EC209+ED209+EE209</f>
        <v>0</v>
      </c>
      <c r="FI210" s="837" t="s">
        <v>33</v>
      </c>
      <c r="FJ210" s="169">
        <f>EO214</f>
        <v>0</v>
      </c>
      <c r="FK210" s="169">
        <f t="shared" ref="FK210" si="1306">EP214</f>
        <v>0</v>
      </c>
      <c r="FL210" s="169">
        <f t="shared" ref="FL210" si="1307">EQ214</f>
        <v>0</v>
      </c>
      <c r="FM210" s="169">
        <f t="shared" ref="FM210" si="1308">ER214</f>
        <v>0</v>
      </c>
    </row>
    <row r="211" spans="1:174" ht="48" customHeight="1" thickBot="1">
      <c r="A211" s="143"/>
      <c r="B211" s="157"/>
      <c r="C211" s="157"/>
      <c r="D211" s="157"/>
      <c r="E211" s="158"/>
      <c r="F211" s="158"/>
      <c r="G211" s="159"/>
      <c r="H211" s="144"/>
      <c r="I211" s="144"/>
      <c r="J211" s="145"/>
      <c r="K211" s="146"/>
      <c r="L211" s="5675">
        <f>الاعدادات!$D$8</f>
        <v>2024</v>
      </c>
      <c r="M211" s="148"/>
      <c r="N211" s="148"/>
      <c r="O211" s="148"/>
      <c r="P211" s="148"/>
      <c r="Q211" s="148"/>
      <c r="R211" s="148"/>
      <c r="S211" s="148"/>
      <c r="T211" s="148"/>
      <c r="U211" s="148"/>
      <c r="V211" s="148"/>
      <c r="W211" s="148"/>
      <c r="X211" s="148"/>
      <c r="Y211" s="148"/>
      <c r="Z211" s="2166"/>
      <c r="AA211" s="148"/>
      <c r="AB211" s="148"/>
      <c r="AC211" s="148"/>
      <c r="AD211" s="148"/>
      <c r="AE211" s="148"/>
      <c r="AF211" s="2163"/>
      <c r="AG211" s="148"/>
      <c r="AH211" s="151"/>
      <c r="AI211" s="148"/>
      <c r="AJ211" s="148"/>
      <c r="AK211" s="148"/>
      <c r="AL211" s="148"/>
      <c r="AM211" s="2163"/>
      <c r="AN211" s="151"/>
      <c r="AO211" s="151"/>
      <c r="AP211" s="151"/>
      <c r="AQ211" s="151"/>
      <c r="AR211" s="151"/>
      <c r="AS211" s="2164"/>
      <c r="AT211" s="148"/>
      <c r="AU211" s="148"/>
      <c r="AV211" s="148"/>
      <c r="AW211" s="148"/>
      <c r="AX211" s="148"/>
      <c r="AY211" s="2164"/>
      <c r="AZ211" s="148"/>
      <c r="BA211" s="148"/>
      <c r="BB211" s="2165"/>
      <c r="BC211" s="5683">
        <f>الاعدادات!$D$8</f>
        <v>2024</v>
      </c>
      <c r="BD211" s="82"/>
      <c r="BE211" s="83"/>
      <c r="BF211" s="83"/>
      <c r="BG211" s="84"/>
      <c r="BH211" s="84"/>
      <c r="BI211" s="84"/>
      <c r="BJ211" s="85"/>
      <c r="BK211" s="86"/>
      <c r="BL211" s="87"/>
      <c r="BM211" s="87"/>
      <c r="BN211" s="88"/>
      <c r="BO211" s="88"/>
      <c r="BP211" s="89"/>
      <c r="BQ211" s="77">
        <f t="shared" si="1286"/>
        <v>0</v>
      </c>
      <c r="BR211" s="90"/>
      <c r="BS211" s="91"/>
      <c r="BT211" s="92"/>
      <c r="BU211" s="93"/>
      <c r="BV211" s="94"/>
      <c r="BW211" s="95"/>
      <c r="BX211" s="96"/>
      <c r="BY211" s="97"/>
      <c r="BZ211" s="98"/>
      <c r="CA211" s="99"/>
      <c r="CB211" s="79">
        <f t="shared" si="1287"/>
        <v>0</v>
      </c>
      <c r="CC211" s="104"/>
      <c r="CD211" s="92"/>
      <c r="CE211" s="102"/>
      <c r="CF211" s="82"/>
      <c r="CG211" s="83"/>
      <c r="CH211" s="83"/>
      <c r="CI211" s="84"/>
      <c r="CJ211" s="84"/>
      <c r="CK211" s="84"/>
      <c r="CL211" s="85"/>
      <c r="CM211" s="86"/>
      <c r="CN211" s="87"/>
      <c r="CO211" s="87"/>
      <c r="CP211" s="88"/>
      <c r="CQ211" s="88"/>
      <c r="CR211" s="89"/>
      <c r="CS211" s="77">
        <f t="shared" si="1288"/>
        <v>0</v>
      </c>
      <c r="CT211" s="90"/>
      <c r="CU211" s="168"/>
      <c r="CV211" s="92"/>
      <c r="CW211" s="93"/>
      <c r="CX211" s="94"/>
      <c r="CY211" s="95"/>
      <c r="CZ211" s="96"/>
      <c r="DA211" s="97"/>
      <c r="DB211" s="98"/>
      <c r="DC211" s="99"/>
      <c r="DD211" s="79">
        <f t="shared" si="1289"/>
        <v>0</v>
      </c>
      <c r="DE211" s="104"/>
      <c r="DF211" s="92"/>
      <c r="DG211" s="102"/>
      <c r="DH211" s="82"/>
      <c r="DI211" s="83"/>
      <c r="DJ211" s="83"/>
      <c r="DK211" s="84"/>
      <c r="DL211" s="84"/>
      <c r="DM211" s="84"/>
      <c r="DN211" s="85"/>
      <c r="DO211" s="86"/>
      <c r="DP211" s="87"/>
      <c r="DQ211" s="87"/>
      <c r="DR211" s="88"/>
      <c r="DS211" s="88"/>
      <c r="DT211" s="89"/>
      <c r="DU211" s="77">
        <f t="shared" si="1290"/>
        <v>0</v>
      </c>
      <c r="DV211" s="90"/>
      <c r="DW211" s="168"/>
      <c r="DX211" s="92"/>
      <c r="DY211" s="93"/>
      <c r="DZ211" s="94"/>
      <c r="EA211" s="95"/>
      <c r="EB211" s="96"/>
      <c r="EC211" s="97"/>
      <c r="ED211" s="98"/>
      <c r="EE211" s="99"/>
      <c r="EF211" s="79">
        <f t="shared" si="1291"/>
        <v>0</v>
      </c>
      <c r="EG211" s="104"/>
      <c r="EH211" s="92"/>
      <c r="EI211" s="102"/>
      <c r="EJ211" s="5675">
        <f>الاعدادات!$D$7</f>
        <v>2023</v>
      </c>
      <c r="EK211" s="163">
        <f t="shared" si="1294"/>
        <v>0</v>
      </c>
      <c r="EL211" s="164">
        <f t="shared" si="1295"/>
        <v>0</v>
      </c>
      <c r="EM211" s="164">
        <f>BS203+BT203+BU203+BV203+BW203</f>
        <v>0</v>
      </c>
      <c r="EN211" s="165">
        <f>BX203+BY203+BZ203+CA203</f>
        <v>0</v>
      </c>
      <c r="EO211" s="166">
        <f t="shared" si="1296"/>
        <v>0</v>
      </c>
      <c r="EP211" s="164">
        <f t="shared" si="1297"/>
        <v>0</v>
      </c>
      <c r="EQ211" s="164">
        <f>CU203+CV203+CW203+CX203+CY203</f>
        <v>0</v>
      </c>
      <c r="ER211" s="165">
        <f>CZ203+DA203+DB203+DC203</f>
        <v>0</v>
      </c>
      <c r="ES211" s="166">
        <f t="shared" si="1298"/>
        <v>0</v>
      </c>
      <c r="ET211" s="164">
        <f t="shared" si="1299"/>
        <v>0</v>
      </c>
      <c r="EU211" s="164">
        <f>BS210+BT210+BU210+BV210+BW210</f>
        <v>0</v>
      </c>
      <c r="EV211" s="165">
        <f>BX210+BY210+BZ210+CA210</f>
        <v>0</v>
      </c>
      <c r="EW211" s="166">
        <f t="shared" si="1300"/>
        <v>0</v>
      </c>
      <c r="EX211" s="164">
        <f t="shared" si="1301"/>
        <v>0</v>
      </c>
      <c r="EY211" s="164">
        <f>CU210+CV210+CW210+CX210+CY210</f>
        <v>0</v>
      </c>
      <c r="EZ211" s="167">
        <f>CZ210+DA210+DB210+DC210</f>
        <v>0</v>
      </c>
      <c r="FA211" s="166">
        <f t="shared" si="1302"/>
        <v>0</v>
      </c>
      <c r="FB211" s="164">
        <f t="shared" si="1303"/>
        <v>0</v>
      </c>
      <c r="FC211" s="164">
        <f>DW203+DX203+DY203+DZ203+EA203</f>
        <v>0</v>
      </c>
      <c r="FD211" s="167">
        <f>EB203+EC203+ED203+EE203</f>
        <v>0</v>
      </c>
      <c r="FE211" s="166">
        <f t="shared" si="1304"/>
        <v>0</v>
      </c>
      <c r="FF211" s="164">
        <f t="shared" si="1305"/>
        <v>0</v>
      </c>
      <c r="FG211" s="164">
        <f>DW210+DX210+DY210+DZ210+EA210</f>
        <v>0</v>
      </c>
      <c r="FH211" s="167">
        <f>EB210+EC210+ED210+EE210</f>
        <v>0</v>
      </c>
      <c r="FI211" s="837" t="s">
        <v>184</v>
      </c>
      <c r="FJ211" s="169">
        <f>ES214</f>
        <v>0</v>
      </c>
      <c r="FK211" s="169">
        <f t="shared" ref="FK211" si="1309">ET214</f>
        <v>0</v>
      </c>
      <c r="FL211" s="169">
        <f t="shared" ref="FL211" si="1310">EU214</f>
        <v>0</v>
      </c>
      <c r="FM211" s="169">
        <f t="shared" ref="FM211" si="1311">EV214</f>
        <v>0</v>
      </c>
    </row>
    <row r="212" spans="1:174" ht="48" customHeight="1" thickBot="1">
      <c r="A212" s="143"/>
      <c r="B212" s="157"/>
      <c r="C212" s="157"/>
      <c r="D212" s="157"/>
      <c r="E212" s="158"/>
      <c r="F212" s="158"/>
      <c r="G212" s="159"/>
      <c r="H212" s="144"/>
      <c r="I212" s="144"/>
      <c r="J212" s="145"/>
      <c r="K212" s="146"/>
      <c r="L212" s="5675">
        <f>الاعدادات!$D$9</f>
        <v>2025</v>
      </c>
      <c r="M212" s="172"/>
      <c r="N212" s="172"/>
      <c r="O212" s="172"/>
      <c r="P212" s="172"/>
      <c r="Q212" s="172"/>
      <c r="R212" s="172"/>
      <c r="S212" s="172"/>
      <c r="T212" s="172"/>
      <c r="U212" s="172"/>
      <c r="V212" s="172"/>
      <c r="W212" s="172"/>
      <c r="X212" s="172"/>
      <c r="Y212" s="172"/>
      <c r="Z212" s="174"/>
      <c r="AA212" s="172"/>
      <c r="AB212" s="172"/>
      <c r="AC212" s="172"/>
      <c r="AD212" s="172"/>
      <c r="AE212" s="172"/>
      <c r="AF212" s="172"/>
      <c r="AG212" s="172"/>
      <c r="AH212" s="172"/>
      <c r="AI212" s="172"/>
      <c r="AJ212" s="172"/>
      <c r="AK212" s="172"/>
      <c r="AL212" s="172"/>
      <c r="AM212" s="172"/>
      <c r="AN212" s="172"/>
      <c r="AO212" s="172"/>
      <c r="AP212" s="172"/>
      <c r="AQ212" s="172"/>
      <c r="AR212" s="172"/>
      <c r="AS212" s="175"/>
      <c r="AT212" s="172"/>
      <c r="AU212" s="172"/>
      <c r="AV212" s="172"/>
      <c r="AW212" s="172"/>
      <c r="AX212" s="172"/>
      <c r="AY212" s="175"/>
      <c r="AZ212" s="172"/>
      <c r="BA212" s="172"/>
      <c r="BB212" s="2165"/>
      <c r="BC212" s="5683">
        <f>الاعدادات!$D$9</f>
        <v>2025</v>
      </c>
      <c r="BD212" s="82"/>
      <c r="BE212" s="83"/>
      <c r="BF212" s="83"/>
      <c r="BG212" s="84"/>
      <c r="BH212" s="84"/>
      <c r="BI212" s="84"/>
      <c r="BJ212" s="85"/>
      <c r="BK212" s="86"/>
      <c r="BL212" s="87"/>
      <c r="BM212" s="87"/>
      <c r="BN212" s="88"/>
      <c r="BO212" s="88"/>
      <c r="BP212" s="89"/>
      <c r="BQ212" s="77">
        <f t="shared" si="1286"/>
        <v>0</v>
      </c>
      <c r="BR212" s="90"/>
      <c r="BS212" s="91"/>
      <c r="BT212" s="92"/>
      <c r="BU212" s="93"/>
      <c r="BV212" s="94"/>
      <c r="BW212" s="95"/>
      <c r="BX212" s="96"/>
      <c r="BY212" s="97"/>
      <c r="BZ212" s="98"/>
      <c r="CA212" s="99"/>
      <c r="CB212" s="79">
        <f t="shared" si="1287"/>
        <v>0</v>
      </c>
      <c r="CC212" s="104"/>
      <c r="CD212" s="92"/>
      <c r="CE212" s="102"/>
      <c r="CF212" s="82"/>
      <c r="CG212" s="83"/>
      <c r="CH212" s="83"/>
      <c r="CI212" s="84"/>
      <c r="CJ212" s="84"/>
      <c r="CK212" s="84"/>
      <c r="CL212" s="85"/>
      <c r="CM212" s="86"/>
      <c r="CN212" s="87"/>
      <c r="CO212" s="87"/>
      <c r="CP212" s="88"/>
      <c r="CQ212" s="88"/>
      <c r="CR212" s="89"/>
      <c r="CS212" s="77">
        <f t="shared" si="1288"/>
        <v>0</v>
      </c>
      <c r="CT212" s="90"/>
      <c r="CU212" s="168"/>
      <c r="CV212" s="92"/>
      <c r="CW212" s="93"/>
      <c r="CX212" s="94"/>
      <c r="CY212" s="95"/>
      <c r="CZ212" s="96"/>
      <c r="DA212" s="97"/>
      <c r="DB212" s="98"/>
      <c r="DC212" s="99"/>
      <c r="DD212" s="79">
        <f t="shared" si="1289"/>
        <v>0</v>
      </c>
      <c r="DE212" s="104"/>
      <c r="DF212" s="92"/>
      <c r="DG212" s="102"/>
      <c r="DH212" s="82"/>
      <c r="DI212" s="83"/>
      <c r="DJ212" s="83"/>
      <c r="DK212" s="84"/>
      <c r="DL212" s="84"/>
      <c r="DM212" s="84"/>
      <c r="DN212" s="85"/>
      <c r="DO212" s="86"/>
      <c r="DP212" s="87"/>
      <c r="DQ212" s="87"/>
      <c r="DR212" s="88"/>
      <c r="DS212" s="88"/>
      <c r="DT212" s="89"/>
      <c r="DU212" s="77">
        <f t="shared" si="1290"/>
        <v>0</v>
      </c>
      <c r="DV212" s="90"/>
      <c r="DW212" s="168"/>
      <c r="DX212" s="92"/>
      <c r="DY212" s="93"/>
      <c r="DZ212" s="94"/>
      <c r="EA212" s="95"/>
      <c r="EB212" s="96"/>
      <c r="EC212" s="97"/>
      <c r="ED212" s="98"/>
      <c r="EE212" s="99"/>
      <c r="EF212" s="79">
        <f t="shared" si="1291"/>
        <v>0</v>
      </c>
      <c r="EG212" s="104"/>
      <c r="EH212" s="92"/>
      <c r="EI212" s="102"/>
      <c r="EJ212" s="5675">
        <f>الاعدادات!$D$8</f>
        <v>2024</v>
      </c>
      <c r="EK212" s="163">
        <f t="shared" si="1294"/>
        <v>0</v>
      </c>
      <c r="EL212" s="164">
        <f t="shared" si="1295"/>
        <v>0</v>
      </c>
      <c r="EM212" s="164">
        <f>BS204+BT204+BU204+BV204+BW204</f>
        <v>0</v>
      </c>
      <c r="EN212" s="165">
        <f>BX204+BY204+BZ204+CA204</f>
        <v>0</v>
      </c>
      <c r="EO212" s="166">
        <f t="shared" si="1296"/>
        <v>0</v>
      </c>
      <c r="EP212" s="164">
        <f t="shared" si="1297"/>
        <v>0</v>
      </c>
      <c r="EQ212" s="164">
        <f>CU204+CV204+CW204+CX204+CY204</f>
        <v>0</v>
      </c>
      <c r="ER212" s="165">
        <f>CZ204+DA204+DB204+DC204</f>
        <v>0</v>
      </c>
      <c r="ES212" s="166">
        <f t="shared" si="1298"/>
        <v>0</v>
      </c>
      <c r="ET212" s="164">
        <f t="shared" si="1299"/>
        <v>0</v>
      </c>
      <c r="EU212" s="164">
        <f>BS211+BT211+BU211+BV211+BW211</f>
        <v>0</v>
      </c>
      <c r="EV212" s="165">
        <f>BX211+BY211+BZ211+CA211</f>
        <v>0</v>
      </c>
      <c r="EW212" s="166">
        <f t="shared" si="1300"/>
        <v>0</v>
      </c>
      <c r="EX212" s="164">
        <f t="shared" si="1301"/>
        <v>0</v>
      </c>
      <c r="EY212" s="164">
        <f>CU211+CV211+CW211+CX211+CY211</f>
        <v>0</v>
      </c>
      <c r="EZ212" s="167">
        <f>CZ211+DA211+DB211+DC211</f>
        <v>0</v>
      </c>
      <c r="FA212" s="166">
        <f t="shared" si="1302"/>
        <v>0</v>
      </c>
      <c r="FB212" s="164">
        <f t="shared" si="1303"/>
        <v>0</v>
      </c>
      <c r="FC212" s="164">
        <f>DW204+DX204+DY204+DZ204+EA204</f>
        <v>0</v>
      </c>
      <c r="FD212" s="167">
        <f>EB204+EC204+ED204+EE204</f>
        <v>0</v>
      </c>
      <c r="FE212" s="166">
        <f t="shared" si="1304"/>
        <v>0</v>
      </c>
      <c r="FF212" s="164">
        <f t="shared" si="1305"/>
        <v>0</v>
      </c>
      <c r="FG212" s="164">
        <f>DW211+DX211+DY211+DZ211+EA211</f>
        <v>0</v>
      </c>
      <c r="FH212" s="167">
        <f>EB211+EC211+ED211+EE211</f>
        <v>0</v>
      </c>
      <c r="FI212" s="837" t="s">
        <v>185</v>
      </c>
      <c r="FJ212" s="169">
        <f>EW214</f>
        <v>0</v>
      </c>
      <c r="FK212" s="169">
        <f t="shared" ref="FK212" si="1312">EX214</f>
        <v>0</v>
      </c>
      <c r="FL212" s="169">
        <f t="shared" ref="FL212" si="1313">EY214</f>
        <v>0</v>
      </c>
      <c r="FM212" s="169">
        <f t="shared" ref="FM212" si="1314">EZ214</f>
        <v>0</v>
      </c>
    </row>
    <row r="213" spans="1:174" ht="48" customHeight="1" thickBot="1">
      <c r="A213" s="143"/>
      <c r="B213" s="157"/>
      <c r="C213" s="157"/>
      <c r="D213" s="157"/>
      <c r="E213" s="158"/>
      <c r="F213" s="158"/>
      <c r="G213" s="159"/>
      <c r="H213" s="144"/>
      <c r="I213" s="144"/>
      <c r="J213" s="145"/>
      <c r="K213" s="146"/>
      <c r="L213" s="5675">
        <f>الاعدادات!$D$10</f>
        <v>2026</v>
      </c>
      <c r="M213" s="172"/>
      <c r="N213" s="172"/>
      <c r="O213" s="172"/>
      <c r="P213" s="172"/>
      <c r="Q213" s="172"/>
      <c r="R213" s="172"/>
      <c r="S213" s="172"/>
      <c r="T213" s="172"/>
      <c r="U213" s="172"/>
      <c r="V213" s="172"/>
      <c r="W213" s="172"/>
      <c r="X213" s="172"/>
      <c r="Y213" s="172"/>
      <c r="Z213" s="174"/>
      <c r="AA213" s="172"/>
      <c r="AB213" s="172"/>
      <c r="AC213" s="172"/>
      <c r="AD213" s="172"/>
      <c r="AE213" s="172"/>
      <c r="AF213" s="172"/>
      <c r="AG213" s="172"/>
      <c r="AH213" s="172"/>
      <c r="AI213" s="172"/>
      <c r="AJ213" s="172"/>
      <c r="AK213" s="172"/>
      <c r="AL213" s="172"/>
      <c r="AM213" s="172"/>
      <c r="AN213" s="172"/>
      <c r="AO213" s="172"/>
      <c r="AP213" s="172"/>
      <c r="AQ213" s="172"/>
      <c r="AR213" s="172"/>
      <c r="AS213" s="175"/>
      <c r="AT213" s="172"/>
      <c r="AU213" s="172"/>
      <c r="AV213" s="172"/>
      <c r="AW213" s="172"/>
      <c r="AX213" s="172"/>
      <c r="AY213" s="175"/>
      <c r="AZ213" s="172"/>
      <c r="BA213" s="172"/>
      <c r="BB213" s="2165"/>
      <c r="BC213" s="5683">
        <f>الاعدادات!$D$10</f>
        <v>2026</v>
      </c>
      <c r="BD213" s="117"/>
      <c r="BE213" s="118"/>
      <c r="BF213" s="118"/>
      <c r="BG213" s="119"/>
      <c r="BH213" s="119"/>
      <c r="BI213" s="119"/>
      <c r="BJ213" s="120"/>
      <c r="BK213" s="121"/>
      <c r="BL213" s="122"/>
      <c r="BM213" s="122"/>
      <c r="BN213" s="123"/>
      <c r="BO213" s="123"/>
      <c r="BP213" s="124"/>
      <c r="BQ213" s="125">
        <f t="shared" si="1286"/>
        <v>0</v>
      </c>
      <c r="BR213" s="126"/>
      <c r="BS213" s="127"/>
      <c r="BT213" s="128"/>
      <c r="BU213" s="129"/>
      <c r="BV213" s="130"/>
      <c r="BW213" s="131"/>
      <c r="BX213" s="132"/>
      <c r="BY213" s="133"/>
      <c r="BZ213" s="134"/>
      <c r="CA213" s="135"/>
      <c r="CB213" s="136">
        <f t="shared" si="1287"/>
        <v>0</v>
      </c>
      <c r="CC213" s="137"/>
      <c r="CD213" s="128"/>
      <c r="CE213" s="141"/>
      <c r="CF213" s="117"/>
      <c r="CG213" s="118"/>
      <c r="CH213" s="118"/>
      <c r="CI213" s="119"/>
      <c r="CJ213" s="119"/>
      <c r="CK213" s="119"/>
      <c r="CL213" s="120"/>
      <c r="CM213" s="121"/>
      <c r="CN213" s="122"/>
      <c r="CO213" s="122"/>
      <c r="CP213" s="123"/>
      <c r="CQ213" s="123"/>
      <c r="CR213" s="124"/>
      <c r="CS213" s="125">
        <f t="shared" si="1288"/>
        <v>0</v>
      </c>
      <c r="CT213" s="126"/>
      <c r="CU213" s="176"/>
      <c r="CV213" s="128"/>
      <c r="CW213" s="129"/>
      <c r="CX213" s="130"/>
      <c r="CY213" s="131"/>
      <c r="CZ213" s="132"/>
      <c r="DA213" s="133"/>
      <c r="DB213" s="134"/>
      <c r="DC213" s="135"/>
      <c r="DD213" s="136">
        <f t="shared" si="1289"/>
        <v>0</v>
      </c>
      <c r="DE213" s="137"/>
      <c r="DF213" s="128"/>
      <c r="DG213" s="141"/>
      <c r="DH213" s="117"/>
      <c r="DI213" s="118"/>
      <c r="DJ213" s="118"/>
      <c r="DK213" s="119"/>
      <c r="DL213" s="119"/>
      <c r="DM213" s="119"/>
      <c r="DN213" s="120"/>
      <c r="DO213" s="121"/>
      <c r="DP213" s="122"/>
      <c r="DQ213" s="122"/>
      <c r="DR213" s="123"/>
      <c r="DS213" s="123"/>
      <c r="DT213" s="124"/>
      <c r="DU213" s="125">
        <f t="shared" si="1290"/>
        <v>0</v>
      </c>
      <c r="DV213" s="126"/>
      <c r="DW213" s="176"/>
      <c r="DX213" s="128"/>
      <c r="DY213" s="129"/>
      <c r="DZ213" s="130"/>
      <c r="EA213" s="131"/>
      <c r="EB213" s="132"/>
      <c r="EC213" s="133"/>
      <c r="ED213" s="134"/>
      <c r="EE213" s="135"/>
      <c r="EF213" s="136">
        <f t="shared" si="1291"/>
        <v>0</v>
      </c>
      <c r="EG213" s="137"/>
      <c r="EH213" s="128"/>
      <c r="EI213" s="141"/>
      <c r="EJ213" s="5675">
        <f>الاعدادات!$D$9</f>
        <v>2025</v>
      </c>
      <c r="EK213" s="163">
        <f t="shared" si="1294"/>
        <v>0</v>
      </c>
      <c r="EL213" s="164">
        <f t="shared" si="1295"/>
        <v>0</v>
      </c>
      <c r="EM213" s="164">
        <f>BS205+BT205+BU205+BV205+BW205</f>
        <v>0</v>
      </c>
      <c r="EN213" s="165">
        <f>BX205+BY205+BZ205+CA205</f>
        <v>0</v>
      </c>
      <c r="EO213" s="166">
        <f t="shared" si="1296"/>
        <v>0</v>
      </c>
      <c r="EP213" s="164">
        <f t="shared" si="1297"/>
        <v>0</v>
      </c>
      <c r="EQ213" s="164">
        <f>CU205+CV205+CW205+CX205+CY205</f>
        <v>0</v>
      </c>
      <c r="ER213" s="165">
        <f>CZ205+DA205+DB205+DC205</f>
        <v>0</v>
      </c>
      <c r="ES213" s="166">
        <f t="shared" si="1298"/>
        <v>0</v>
      </c>
      <c r="ET213" s="164">
        <f t="shared" si="1299"/>
        <v>0</v>
      </c>
      <c r="EU213" s="164">
        <f>BS212+BT212+BU212+BV212+BW212</f>
        <v>0</v>
      </c>
      <c r="EV213" s="165">
        <f>BX212+BY212+BZ212+CA212</f>
        <v>0</v>
      </c>
      <c r="EW213" s="166">
        <f t="shared" si="1300"/>
        <v>0</v>
      </c>
      <c r="EX213" s="164">
        <f t="shared" si="1301"/>
        <v>0</v>
      </c>
      <c r="EY213" s="164">
        <f>CU212+CV212+CW212+CX212+CY212</f>
        <v>0</v>
      </c>
      <c r="EZ213" s="167">
        <f>CZ212+DA212+DB212+DC212</f>
        <v>0</v>
      </c>
      <c r="FA213" s="166">
        <f t="shared" si="1302"/>
        <v>0</v>
      </c>
      <c r="FB213" s="164">
        <f t="shared" si="1303"/>
        <v>0</v>
      </c>
      <c r="FC213" s="164">
        <f>DW205+DX205+DY205+DZ205+EA205</f>
        <v>0</v>
      </c>
      <c r="FD213" s="167">
        <f>EB205+EC205+ED205+EE205</f>
        <v>0</v>
      </c>
      <c r="FE213" s="166">
        <f t="shared" si="1304"/>
        <v>0</v>
      </c>
      <c r="FF213" s="164">
        <f t="shared" si="1305"/>
        <v>0</v>
      </c>
      <c r="FG213" s="164">
        <f>DW212+DX212+DY212+DZ212+EA212</f>
        <v>0</v>
      </c>
      <c r="FH213" s="167">
        <f>EB212+EC212+ED212+EE212</f>
        <v>0</v>
      </c>
      <c r="FI213" s="837" t="s">
        <v>200</v>
      </c>
      <c r="FJ213" s="169">
        <f>FA214</f>
        <v>0</v>
      </c>
      <c r="FK213" s="169">
        <f t="shared" ref="FK213" si="1315">FB214</f>
        <v>0</v>
      </c>
      <c r="FL213" s="169">
        <f t="shared" ref="FL213" si="1316">FC214</f>
        <v>0</v>
      </c>
      <c r="FM213" s="169">
        <f>FD214</f>
        <v>0</v>
      </c>
    </row>
    <row r="214" spans="1:174" ht="48" customHeight="1" thickBot="1">
      <c r="A214" s="143"/>
      <c r="B214" s="172"/>
      <c r="C214" s="172"/>
      <c r="D214" s="172"/>
      <c r="E214" s="172"/>
      <c r="F214" s="172"/>
      <c r="G214" s="172"/>
      <c r="H214" s="172"/>
      <c r="I214" s="172"/>
      <c r="J214" s="145"/>
      <c r="K214" s="146"/>
      <c r="L214" s="173"/>
      <c r="M214" s="172"/>
      <c r="N214" s="172"/>
      <c r="O214" s="172"/>
      <c r="P214" s="172"/>
      <c r="Q214" s="172"/>
      <c r="R214" s="172"/>
      <c r="S214" s="172"/>
      <c r="T214" s="172"/>
      <c r="U214" s="172"/>
      <c r="V214" s="172"/>
      <c r="W214" s="172"/>
      <c r="X214" s="172"/>
      <c r="Y214" s="172"/>
      <c r="Z214" s="174"/>
      <c r="AA214" s="172"/>
      <c r="AB214" s="172"/>
      <c r="AC214" s="172"/>
      <c r="AD214" s="172"/>
      <c r="AE214" s="172"/>
      <c r="AF214" s="172"/>
      <c r="AG214" s="172"/>
      <c r="AH214" s="172"/>
      <c r="AI214" s="172"/>
      <c r="AJ214" s="172"/>
      <c r="AK214" s="172"/>
      <c r="AL214" s="172"/>
      <c r="AM214" s="172"/>
      <c r="AN214" s="172"/>
      <c r="AO214" s="172"/>
      <c r="AP214" s="172"/>
      <c r="AQ214" s="172"/>
      <c r="AR214" s="172"/>
      <c r="AS214" s="175"/>
      <c r="AT214" s="172"/>
      <c r="AU214" s="172"/>
      <c r="AV214" s="172"/>
      <c r="AW214" s="172"/>
      <c r="AX214" s="172"/>
      <c r="AY214" s="175"/>
      <c r="AZ214" s="172"/>
      <c r="BA214" s="172"/>
      <c r="BB214" s="2165"/>
      <c r="BC214" s="2009" t="s">
        <v>181</v>
      </c>
      <c r="BD214" s="5689">
        <f t="shared" ref="BD214:BP214" si="1317">SUM(BD209:BD213)</f>
        <v>0</v>
      </c>
      <c r="BE214" s="5690">
        <f t="shared" si="1317"/>
        <v>0</v>
      </c>
      <c r="BF214" s="5690">
        <f t="shared" si="1317"/>
        <v>0</v>
      </c>
      <c r="BG214" s="5690">
        <f t="shared" si="1317"/>
        <v>0</v>
      </c>
      <c r="BH214" s="5690">
        <f t="shared" si="1317"/>
        <v>0</v>
      </c>
      <c r="BI214" s="5690">
        <f t="shared" si="1317"/>
        <v>0</v>
      </c>
      <c r="BJ214" s="5690">
        <f t="shared" si="1317"/>
        <v>0</v>
      </c>
      <c r="BK214" s="5690">
        <f t="shared" si="1317"/>
        <v>0</v>
      </c>
      <c r="BL214" s="5690">
        <f t="shared" si="1317"/>
        <v>0</v>
      </c>
      <c r="BM214" s="5690">
        <f t="shared" si="1317"/>
        <v>0</v>
      </c>
      <c r="BN214" s="5690">
        <f t="shared" si="1317"/>
        <v>0</v>
      </c>
      <c r="BO214" s="5690">
        <f t="shared" si="1317"/>
        <v>0</v>
      </c>
      <c r="BP214" s="5690">
        <f t="shared" si="1317"/>
        <v>0</v>
      </c>
      <c r="BQ214" s="5691">
        <f t="shared" si="1286"/>
        <v>0</v>
      </c>
      <c r="BR214" s="5690">
        <f t="shared" ref="BR214:CR214" si="1318">SUM(BR209:BR213)</f>
        <v>0</v>
      </c>
      <c r="BS214" s="5690">
        <f t="shared" si="1318"/>
        <v>0</v>
      </c>
      <c r="BT214" s="5690">
        <f t="shared" si="1318"/>
        <v>0</v>
      </c>
      <c r="BU214" s="5690">
        <f t="shared" si="1318"/>
        <v>0</v>
      </c>
      <c r="BV214" s="5690">
        <f t="shared" si="1318"/>
        <v>0</v>
      </c>
      <c r="BW214" s="5690">
        <f t="shared" si="1318"/>
        <v>0</v>
      </c>
      <c r="BX214" s="5690">
        <f t="shared" si="1318"/>
        <v>0</v>
      </c>
      <c r="BY214" s="5690">
        <f t="shared" si="1318"/>
        <v>0</v>
      </c>
      <c r="BZ214" s="5692">
        <f t="shared" si="1318"/>
        <v>0</v>
      </c>
      <c r="CA214" s="5690">
        <f t="shared" si="1318"/>
        <v>0</v>
      </c>
      <c r="CB214" s="5690">
        <f t="shared" si="1318"/>
        <v>0</v>
      </c>
      <c r="CC214" s="5690">
        <f t="shared" si="1318"/>
        <v>0</v>
      </c>
      <c r="CD214" s="5690">
        <f t="shared" si="1318"/>
        <v>0</v>
      </c>
      <c r="CE214" s="5693">
        <f t="shared" si="1318"/>
        <v>0</v>
      </c>
      <c r="CF214" s="5689">
        <f t="shared" si="1318"/>
        <v>0</v>
      </c>
      <c r="CG214" s="5690">
        <f t="shared" si="1318"/>
        <v>0</v>
      </c>
      <c r="CH214" s="5690">
        <f t="shared" si="1318"/>
        <v>0</v>
      </c>
      <c r="CI214" s="5690">
        <f t="shared" si="1318"/>
        <v>0</v>
      </c>
      <c r="CJ214" s="5690">
        <f t="shared" si="1318"/>
        <v>0</v>
      </c>
      <c r="CK214" s="5690">
        <f t="shared" si="1318"/>
        <v>0</v>
      </c>
      <c r="CL214" s="5690">
        <f t="shared" si="1318"/>
        <v>0</v>
      </c>
      <c r="CM214" s="5690">
        <f t="shared" si="1318"/>
        <v>0</v>
      </c>
      <c r="CN214" s="5690">
        <f t="shared" si="1318"/>
        <v>0</v>
      </c>
      <c r="CO214" s="5690">
        <f t="shared" si="1318"/>
        <v>0</v>
      </c>
      <c r="CP214" s="5690">
        <f t="shared" si="1318"/>
        <v>0</v>
      </c>
      <c r="CQ214" s="5690">
        <f t="shared" si="1318"/>
        <v>0</v>
      </c>
      <c r="CR214" s="5690">
        <f t="shared" si="1318"/>
        <v>0</v>
      </c>
      <c r="CS214" s="5691">
        <f t="shared" si="1288"/>
        <v>0</v>
      </c>
      <c r="CT214" s="5690">
        <f t="shared" ref="CT214:DT214" si="1319">SUM(CT209:CT213)</f>
        <v>0</v>
      </c>
      <c r="CU214" s="5690">
        <f t="shared" si="1319"/>
        <v>0</v>
      </c>
      <c r="CV214" s="5690">
        <f t="shared" si="1319"/>
        <v>0</v>
      </c>
      <c r="CW214" s="5690">
        <f t="shared" si="1319"/>
        <v>0</v>
      </c>
      <c r="CX214" s="5690">
        <f t="shared" si="1319"/>
        <v>0</v>
      </c>
      <c r="CY214" s="5690">
        <f t="shared" si="1319"/>
        <v>0</v>
      </c>
      <c r="CZ214" s="5690">
        <f t="shared" si="1319"/>
        <v>0</v>
      </c>
      <c r="DA214" s="5690">
        <f t="shared" si="1319"/>
        <v>0</v>
      </c>
      <c r="DB214" s="5692">
        <f t="shared" si="1319"/>
        <v>0</v>
      </c>
      <c r="DC214" s="5690">
        <f t="shared" si="1319"/>
        <v>0</v>
      </c>
      <c r="DD214" s="5690">
        <f t="shared" si="1319"/>
        <v>0</v>
      </c>
      <c r="DE214" s="5690">
        <f t="shared" si="1319"/>
        <v>0</v>
      </c>
      <c r="DF214" s="5690">
        <f t="shared" si="1319"/>
        <v>0</v>
      </c>
      <c r="DG214" s="5693">
        <f t="shared" si="1319"/>
        <v>0</v>
      </c>
      <c r="DH214" s="5689">
        <f t="shared" si="1319"/>
        <v>0</v>
      </c>
      <c r="DI214" s="5690">
        <f t="shared" si="1319"/>
        <v>0</v>
      </c>
      <c r="DJ214" s="5690">
        <f t="shared" si="1319"/>
        <v>0</v>
      </c>
      <c r="DK214" s="5690">
        <f t="shared" si="1319"/>
        <v>0</v>
      </c>
      <c r="DL214" s="5690">
        <f t="shared" si="1319"/>
        <v>0</v>
      </c>
      <c r="DM214" s="5690">
        <f t="shared" si="1319"/>
        <v>0</v>
      </c>
      <c r="DN214" s="5690">
        <f t="shared" si="1319"/>
        <v>0</v>
      </c>
      <c r="DO214" s="5690">
        <f t="shared" si="1319"/>
        <v>0</v>
      </c>
      <c r="DP214" s="5690">
        <f t="shared" si="1319"/>
        <v>0</v>
      </c>
      <c r="DQ214" s="5690">
        <f t="shared" si="1319"/>
        <v>0</v>
      </c>
      <c r="DR214" s="5690">
        <f t="shared" si="1319"/>
        <v>0</v>
      </c>
      <c r="DS214" s="5690">
        <f t="shared" si="1319"/>
        <v>0</v>
      </c>
      <c r="DT214" s="5690">
        <f t="shared" si="1319"/>
        <v>0</v>
      </c>
      <c r="DU214" s="5691">
        <f t="shared" si="1290"/>
        <v>0</v>
      </c>
      <c r="DV214" s="5690">
        <f t="shared" ref="DV214:EI214" si="1320">SUM(DV209:DV213)</f>
        <v>0</v>
      </c>
      <c r="DW214" s="5690">
        <f t="shared" si="1320"/>
        <v>0</v>
      </c>
      <c r="DX214" s="5690">
        <f t="shared" si="1320"/>
        <v>0</v>
      </c>
      <c r="DY214" s="5690">
        <f t="shared" si="1320"/>
        <v>0</v>
      </c>
      <c r="DZ214" s="5690">
        <f t="shared" si="1320"/>
        <v>0</v>
      </c>
      <c r="EA214" s="5690">
        <f t="shared" si="1320"/>
        <v>0</v>
      </c>
      <c r="EB214" s="5690">
        <f t="shared" si="1320"/>
        <v>0</v>
      </c>
      <c r="EC214" s="5690">
        <f t="shared" si="1320"/>
        <v>0</v>
      </c>
      <c r="ED214" s="5692">
        <f t="shared" si="1320"/>
        <v>0</v>
      </c>
      <c r="EE214" s="5690">
        <f t="shared" si="1320"/>
        <v>0</v>
      </c>
      <c r="EF214" s="5690">
        <f t="shared" si="1320"/>
        <v>0</v>
      </c>
      <c r="EG214" s="5690">
        <f t="shared" si="1320"/>
        <v>0</v>
      </c>
      <c r="EH214" s="5690">
        <f t="shared" si="1320"/>
        <v>0</v>
      </c>
      <c r="EI214" s="5693">
        <f t="shared" si="1320"/>
        <v>0</v>
      </c>
      <c r="EJ214" s="5675">
        <f>الاعدادات!$D$10</f>
        <v>2026</v>
      </c>
      <c r="EK214" s="163">
        <f t="shared" si="1294"/>
        <v>0</v>
      </c>
      <c r="EL214" s="164">
        <f t="shared" si="1295"/>
        <v>0</v>
      </c>
      <c r="EM214" s="164">
        <f>BS206+BT206+BU206+BV206+BW206</f>
        <v>0</v>
      </c>
      <c r="EN214" s="165">
        <f>BX206+BY206+BZ206+CA206</f>
        <v>0</v>
      </c>
      <c r="EO214" s="166">
        <f t="shared" si="1296"/>
        <v>0</v>
      </c>
      <c r="EP214" s="164">
        <f t="shared" si="1297"/>
        <v>0</v>
      </c>
      <c r="EQ214" s="164">
        <f>CU206+CV206+CW206+CX206+CY206</f>
        <v>0</v>
      </c>
      <c r="ER214" s="165">
        <f>CZ206+DA206+DB206+DC206</f>
        <v>0</v>
      </c>
      <c r="ES214" s="166">
        <f t="shared" si="1298"/>
        <v>0</v>
      </c>
      <c r="ET214" s="164">
        <f t="shared" si="1299"/>
        <v>0</v>
      </c>
      <c r="EU214" s="164">
        <f>BS213+BT213+BU213+BV213+BW213</f>
        <v>0</v>
      </c>
      <c r="EV214" s="165">
        <f>BX213+BY213+BZ213+CA213</f>
        <v>0</v>
      </c>
      <c r="EW214" s="166">
        <f t="shared" si="1300"/>
        <v>0</v>
      </c>
      <c r="EX214" s="164">
        <f t="shared" si="1301"/>
        <v>0</v>
      </c>
      <c r="EY214" s="164">
        <f>CU213+CV213+CW213+CX213+CY213</f>
        <v>0</v>
      </c>
      <c r="EZ214" s="167">
        <f>CZ213+DA213+DB213+DC213</f>
        <v>0</v>
      </c>
      <c r="FA214" s="166">
        <f t="shared" si="1302"/>
        <v>0</v>
      </c>
      <c r="FB214" s="164">
        <f t="shared" si="1303"/>
        <v>0</v>
      </c>
      <c r="FC214" s="164">
        <f>DW206+DX206+DY206+DZ206+EA206</f>
        <v>0</v>
      </c>
      <c r="FD214" s="167">
        <f>EB206+EC206+ED206+EE206</f>
        <v>0</v>
      </c>
      <c r="FE214" s="166">
        <f t="shared" si="1304"/>
        <v>0</v>
      </c>
      <c r="FF214" s="164">
        <f t="shared" si="1305"/>
        <v>0</v>
      </c>
      <c r="FG214" s="164">
        <f>DW213+DX213+DY213+DZ213+EA213</f>
        <v>0</v>
      </c>
      <c r="FH214" s="167">
        <f>EB213+EC213+ED213+EE213</f>
        <v>0</v>
      </c>
      <c r="FI214" s="837" t="s">
        <v>597</v>
      </c>
      <c r="FJ214" s="169">
        <f>FE214</f>
        <v>0</v>
      </c>
      <c r="FK214" s="169">
        <f t="shared" ref="FK214" si="1321">FF214</f>
        <v>0</v>
      </c>
      <c r="FL214" s="169">
        <f t="shared" ref="FL214" si="1322">FG214</f>
        <v>0</v>
      </c>
      <c r="FM214" s="169">
        <f t="shared" ref="FM214" si="1323">FH214</f>
        <v>0</v>
      </c>
    </row>
    <row r="215" spans="1:174" ht="48" customHeight="1" thickBot="1">
      <c r="A215" s="2527"/>
      <c r="B215" s="2527"/>
      <c r="C215" s="2527"/>
      <c r="D215" s="2527"/>
      <c r="E215" s="2527"/>
      <c r="F215" s="2527"/>
      <c r="G215" s="2527"/>
      <c r="H215" s="2527"/>
      <c r="I215" s="2527"/>
      <c r="J215" s="2527"/>
      <c r="K215" s="2527"/>
      <c r="L215" s="2527"/>
      <c r="M215" s="2527"/>
      <c r="N215" s="2527"/>
      <c r="O215" s="2527"/>
      <c r="P215" s="2527"/>
      <c r="Q215" s="2527"/>
      <c r="R215" s="2527"/>
      <c r="S215" s="2527"/>
      <c r="T215" s="2527"/>
      <c r="U215" s="2527"/>
      <c r="V215" s="2527"/>
      <c r="W215" s="2527"/>
      <c r="X215" s="2527"/>
      <c r="Y215" s="2527"/>
      <c r="Z215" s="2527"/>
      <c r="AA215" s="2527"/>
      <c r="AB215" s="2527"/>
      <c r="AC215" s="2527"/>
      <c r="AD215" s="2527"/>
      <c r="AE215" s="2527"/>
      <c r="AF215" s="2527"/>
      <c r="AG215" s="2527"/>
      <c r="AH215" s="2527"/>
      <c r="AI215" s="2527"/>
      <c r="AJ215" s="2527"/>
      <c r="AK215" s="2527"/>
      <c r="AL215" s="2527"/>
      <c r="AM215" s="2527"/>
      <c r="AN215" s="2527"/>
      <c r="AO215" s="2527"/>
      <c r="AP215" s="2527"/>
      <c r="AQ215" s="2527"/>
      <c r="AR215" s="2527"/>
      <c r="AS215" s="2527"/>
      <c r="AT215" s="2527"/>
      <c r="AU215" s="2527"/>
      <c r="AV215" s="2527"/>
      <c r="AW215" s="2527"/>
      <c r="AX215" s="2527"/>
      <c r="AY215" s="2527"/>
      <c r="AZ215" s="2527"/>
      <c r="BA215" s="2527"/>
      <c r="BB215" s="2527"/>
      <c r="BC215" s="2527"/>
      <c r="BD215" s="2528"/>
      <c r="BE215" s="2527"/>
      <c r="BF215" s="2527"/>
      <c r="BG215" s="2527"/>
      <c r="BH215" s="2527"/>
      <c r="BI215" s="2527"/>
      <c r="BJ215" s="2527"/>
      <c r="BK215" s="2527"/>
      <c r="BL215" s="2527"/>
      <c r="BM215" s="2527"/>
      <c r="BN215" s="2527"/>
      <c r="BO215" s="2527"/>
      <c r="BP215" s="2527"/>
      <c r="BQ215" s="2527"/>
      <c r="BR215" s="2527"/>
      <c r="BS215" s="2527"/>
      <c r="BT215" s="2527"/>
      <c r="BU215" s="2527"/>
      <c r="BV215" s="2527"/>
      <c r="BW215" s="2527"/>
      <c r="BX215" s="2527"/>
      <c r="BY215" s="2527"/>
      <c r="BZ215" s="2527"/>
      <c r="CA215" s="2527"/>
      <c r="CB215" s="2527"/>
      <c r="CC215" s="2527"/>
      <c r="CD215" s="2527"/>
      <c r="CE215" s="2527"/>
      <c r="CF215" s="2528"/>
      <c r="CG215" s="2527"/>
      <c r="CH215" s="2527"/>
      <c r="CI215" s="2527"/>
      <c r="CJ215" s="2527"/>
      <c r="CK215" s="2527"/>
      <c r="CL215" s="2527"/>
      <c r="CM215" s="2527"/>
      <c r="CN215" s="2527"/>
      <c r="CO215" s="2527"/>
      <c r="CP215" s="2527"/>
      <c r="CQ215" s="2527"/>
      <c r="CR215" s="2527"/>
      <c r="CS215" s="2527"/>
      <c r="CT215" s="2527"/>
      <c r="CU215" s="2527"/>
      <c r="CV215" s="2527"/>
      <c r="CW215" s="2527"/>
      <c r="CX215" s="2527"/>
      <c r="CY215" s="2527"/>
      <c r="CZ215" s="2527"/>
      <c r="DA215" s="2527"/>
      <c r="DB215" s="2527"/>
      <c r="DC215" s="2527"/>
      <c r="DD215" s="2527"/>
      <c r="DE215" s="2527"/>
      <c r="DF215" s="2527"/>
      <c r="DG215" s="2527"/>
      <c r="DH215" s="2528"/>
      <c r="DI215" s="2527"/>
      <c r="DJ215" s="2527"/>
      <c r="DK215" s="2527"/>
      <c r="DL215" s="2527"/>
      <c r="DM215" s="2527"/>
      <c r="DN215" s="2527"/>
      <c r="DO215" s="2527"/>
      <c r="DP215" s="2527"/>
      <c r="DQ215" s="2527"/>
      <c r="DR215" s="2527"/>
      <c r="DS215" s="2527"/>
      <c r="DT215" s="2527"/>
      <c r="DU215" s="2527"/>
      <c r="DV215" s="2527"/>
      <c r="DW215" s="2527"/>
      <c r="DX215" s="2527"/>
      <c r="DY215" s="2527"/>
      <c r="DZ215" s="2527"/>
      <c r="EA215" s="2527"/>
      <c r="EB215" s="2527"/>
      <c r="EC215" s="2527"/>
      <c r="ED215" s="2527"/>
      <c r="EE215" s="2527"/>
      <c r="EF215" s="2527"/>
      <c r="EG215" s="2527"/>
      <c r="EH215" s="2527"/>
      <c r="EI215" s="2527"/>
      <c r="EJ215" s="2527"/>
      <c r="EK215" s="5688">
        <f>SUM(EK210:EK214)</f>
        <v>0</v>
      </c>
      <c r="EL215" s="5688">
        <f t="shared" ref="EL215:FH215" si="1324">SUM(EL210:EL214)</f>
        <v>0</v>
      </c>
      <c r="EM215" s="5688">
        <f t="shared" si="1324"/>
        <v>0</v>
      </c>
      <c r="EN215" s="5688">
        <f t="shared" si="1324"/>
        <v>0</v>
      </c>
      <c r="EO215" s="5688">
        <f t="shared" si="1324"/>
        <v>0</v>
      </c>
      <c r="EP215" s="5688">
        <f t="shared" si="1324"/>
        <v>0</v>
      </c>
      <c r="EQ215" s="5688">
        <f t="shared" si="1324"/>
        <v>0</v>
      </c>
      <c r="ER215" s="5688">
        <f t="shared" si="1324"/>
        <v>0</v>
      </c>
      <c r="ES215" s="5688">
        <f t="shared" si="1324"/>
        <v>0</v>
      </c>
      <c r="ET215" s="5688">
        <f t="shared" si="1324"/>
        <v>0</v>
      </c>
      <c r="EU215" s="5688">
        <f t="shared" si="1324"/>
        <v>0</v>
      </c>
      <c r="EV215" s="5688">
        <f t="shared" si="1324"/>
        <v>0</v>
      </c>
      <c r="EW215" s="5688">
        <f t="shared" si="1324"/>
        <v>0</v>
      </c>
      <c r="EX215" s="5688">
        <f t="shared" si="1324"/>
        <v>0</v>
      </c>
      <c r="EY215" s="5688">
        <f t="shared" si="1324"/>
        <v>0</v>
      </c>
      <c r="EZ215" s="5688">
        <f t="shared" si="1324"/>
        <v>0</v>
      </c>
      <c r="FA215" s="5688">
        <f t="shared" si="1324"/>
        <v>0</v>
      </c>
      <c r="FB215" s="5688">
        <f t="shared" si="1324"/>
        <v>0</v>
      </c>
      <c r="FC215" s="5688">
        <f t="shared" si="1324"/>
        <v>0</v>
      </c>
      <c r="FD215" s="5688">
        <f t="shared" si="1324"/>
        <v>0</v>
      </c>
      <c r="FE215" s="5688">
        <f t="shared" si="1324"/>
        <v>0</v>
      </c>
      <c r="FF215" s="5688">
        <f t="shared" si="1324"/>
        <v>0</v>
      </c>
      <c r="FG215" s="5688">
        <f t="shared" si="1324"/>
        <v>0</v>
      </c>
      <c r="FH215" s="5688">
        <f t="shared" si="1324"/>
        <v>0</v>
      </c>
      <c r="FI215" s="2527"/>
      <c r="FJ215" s="2527"/>
      <c r="FK215" s="2527"/>
      <c r="FL215" s="2527"/>
      <c r="FM215" s="2527"/>
    </row>
    <row r="216" spans="1:174" ht="48" customHeight="1" thickBot="1">
      <c r="A216" s="6227" t="s">
        <v>1139</v>
      </c>
      <c r="B216" s="6230" t="str" cm="1">
        <f t="array" ref="B216">_xlfn.XLOOKUP(1, (INDEX(التشكيل_القديم!$L$5:$S$49, ,6)=$A216) * (INDEX(التشكيل_القديم!$L$5:$S$49, ,7)="رئيس الدائرة"), INDEX(التشكيل_القديم!$L$5:$S$49, ,2))</f>
        <v>مصطفى محمود ادريس محمود صفر</v>
      </c>
      <c r="C216" s="6230"/>
      <c r="D216" s="6230"/>
      <c r="E216" s="6230"/>
      <c r="F216" s="6230"/>
      <c r="G216" s="6230"/>
      <c r="H216" s="5676" cm="1">
        <f t="array" ref="H216">_xlfn.XLOOKUP(1, (INDEX(التشكيل_القديم!$L$5:$S$49, ,6)=$A216) * (INDEX(التشكيل_القديم!$L$5:$S$49, ,7)="رئيس الدائرة"), INDEX(التشكيل_القديم!$L$5:$S$49, ,3))</f>
        <v>1315</v>
      </c>
      <c r="I216" s="2171" t="str" cm="1">
        <f t="array" ref="I216">_xlfn.XLOOKUP(1, (INDEX(التشكيل_القديم!$L$5:$S$49, ,6)=$A216) * (INDEX(التشكيل_القديم!$L$5:$S$49, ,7)="رئيس الدائرة"), INDEX(التشكيل_القديم!$L$5:$S$49, ,4))</f>
        <v>أ</v>
      </c>
      <c r="J216" s="6231" t="s">
        <v>37</v>
      </c>
      <c r="K216" s="6234" t="s">
        <v>61</v>
      </c>
      <c r="L216" s="5567" t="s">
        <v>1188</v>
      </c>
      <c r="M216" s="5567"/>
      <c r="N216" s="6156" t="s">
        <v>1174</v>
      </c>
      <c r="O216" s="6157"/>
      <c r="P216" s="6157"/>
      <c r="Q216" s="6157"/>
      <c r="R216" s="6157"/>
      <c r="S216" s="6157"/>
      <c r="T216" s="6157"/>
      <c r="U216" s="6157"/>
      <c r="V216" s="6157"/>
      <c r="W216" s="6157"/>
      <c r="X216" s="6157"/>
      <c r="Y216" s="6157"/>
      <c r="Z216" s="6157"/>
      <c r="AA216" s="6157"/>
      <c r="AB216" s="6157"/>
      <c r="AC216" s="6157"/>
      <c r="AD216" s="6157"/>
      <c r="AE216" s="6157"/>
      <c r="AF216" s="6157"/>
      <c r="AG216" s="6157"/>
      <c r="AH216" s="6157"/>
      <c r="AI216" s="6157"/>
      <c r="AJ216" s="6157"/>
      <c r="AK216" s="6157"/>
      <c r="AL216" s="6157"/>
      <c r="AM216" s="6157"/>
      <c r="AN216" s="6157"/>
      <c r="AO216" s="6157"/>
      <c r="AP216" s="6157"/>
      <c r="AQ216" s="6157"/>
      <c r="AR216" s="6157"/>
      <c r="AS216" s="6157"/>
      <c r="AT216" s="6157"/>
      <c r="AU216" s="6157"/>
      <c r="AV216" s="6157"/>
      <c r="AW216" s="6157"/>
      <c r="AX216" s="6157"/>
      <c r="AY216" s="6157"/>
      <c r="AZ216" s="6157"/>
      <c r="BA216" s="6158"/>
      <c r="BB216" s="2158" t="s">
        <v>176</v>
      </c>
      <c r="BC216" s="2526"/>
      <c r="BD216" s="5652">
        <f>_xlfn.XLOOKUP(B216,التشكيل_القديم!$M$5:$M$39,التشكيل_القديم!$L$5:$L$39,0,0)</f>
        <v>12</v>
      </c>
      <c r="BE216" s="6210" t="str">
        <f xml:space="preserve"> "(" &amp;BD216&amp;")                 " &amp;"رئيس الدائرة  /  "  &amp;B216</f>
        <v>(12)                 رئيس الدائرة  /  مصطفى محمود ادريس محمود صفر</v>
      </c>
      <c r="BF216" s="6210"/>
      <c r="BG216" s="6210"/>
      <c r="BH216" s="6210"/>
      <c r="BI216" s="6210"/>
      <c r="BJ216" s="6210"/>
      <c r="BK216" s="6210"/>
      <c r="BL216" s="6210"/>
      <c r="BM216" s="6210"/>
      <c r="BN216" s="6210"/>
      <c r="BO216" s="6210"/>
      <c r="BP216" s="6210"/>
      <c r="BQ216" s="6210"/>
      <c r="BR216" s="6210"/>
      <c r="BS216" s="6210"/>
      <c r="BT216" s="6210"/>
      <c r="BU216" s="6210"/>
      <c r="BV216" s="6210"/>
      <c r="BW216" s="6210"/>
      <c r="BX216" s="6210"/>
      <c r="BY216" s="6210"/>
      <c r="BZ216" s="6210"/>
      <c r="CA216" s="6210"/>
      <c r="CB216" s="6210"/>
      <c r="CC216" s="6210"/>
      <c r="CD216" s="6210"/>
      <c r="CE216" s="6211"/>
      <c r="CF216" s="5653">
        <f>_xlfn.XLOOKUP(B217,التشكيل_القديم!$M$5:$M$39,التشكيل_القديم!$L$5:$L$39,0,0)</f>
        <v>13</v>
      </c>
      <c r="CG216" s="6341" t="str">
        <f>"(2)             "&amp; "عضو يمين الدائرة  /  "  &amp;B217</f>
        <v>(2)             عضو يمين الدائرة  /  هيثم عبدالحميد عبدالله</v>
      </c>
      <c r="CH216" s="6210"/>
      <c r="CI216" s="6210"/>
      <c r="CJ216" s="6210"/>
      <c r="CK216" s="6210"/>
      <c r="CL216" s="6210"/>
      <c r="CM216" s="6210"/>
      <c r="CN216" s="6210"/>
      <c r="CO216" s="6210"/>
      <c r="CP216" s="6210"/>
      <c r="CQ216" s="6210"/>
      <c r="CR216" s="6210"/>
      <c r="CS216" s="6210"/>
      <c r="CT216" s="6210"/>
      <c r="CU216" s="6210"/>
      <c r="CV216" s="6210"/>
      <c r="CW216" s="6210"/>
      <c r="CX216" s="6210"/>
      <c r="CY216" s="6210"/>
      <c r="CZ216" s="6210"/>
      <c r="DA216" s="6210"/>
      <c r="DB216" s="6210"/>
      <c r="DC216" s="6210"/>
      <c r="DD216" s="6210"/>
      <c r="DE216" s="6210"/>
      <c r="DF216" s="6210"/>
      <c r="DG216" s="6211"/>
      <c r="DH216" s="5653">
        <f>_xlfn.XLOOKUP(B220,التشكيل_القديم!$M$5:$M$39,التشكيل_القديم!$L$5:$L$39,0,0)</f>
        <v>0</v>
      </c>
      <c r="DI216" s="6210" t="str">
        <f>IF(B220&lt;&gt;"","(5)             "&amp;"عضو يسار يسار اليسار الدائرة /  "&amp;B220,"لا يوجد عضو خامس")</f>
        <v>لا يوجد عضو خامس</v>
      </c>
      <c r="DJ216" s="6210"/>
      <c r="DK216" s="6210"/>
      <c r="DL216" s="6210"/>
      <c r="DM216" s="6210"/>
      <c r="DN216" s="6210"/>
      <c r="DO216" s="6210"/>
      <c r="DP216" s="6210"/>
      <c r="DQ216" s="6210"/>
      <c r="DR216" s="6210"/>
      <c r="DS216" s="6210"/>
      <c r="DT216" s="6210"/>
      <c r="DU216" s="6210"/>
      <c r="DV216" s="6210"/>
      <c r="DW216" s="6210"/>
      <c r="DX216" s="6210"/>
      <c r="DY216" s="6210"/>
      <c r="DZ216" s="6210"/>
      <c r="EA216" s="6210"/>
      <c r="EB216" s="6210"/>
      <c r="EC216" s="6210"/>
      <c r="ED216" s="6210"/>
      <c r="EE216" s="6210"/>
      <c r="EF216" s="6210"/>
      <c r="EG216" s="6210"/>
      <c r="EH216" s="6210"/>
      <c r="EI216" s="6210"/>
      <c r="EJ216" s="2024"/>
      <c r="EK216" s="5654" t="str">
        <f>الاعدادات!$F$5</f>
        <v>أغسطس</v>
      </c>
      <c r="EL216" s="5655" t="str">
        <f>الاعدادات!$F$6</f>
        <v>سبتمبر</v>
      </c>
      <c r="EM216" s="5655" t="str">
        <f>الاعدادات!$F$7</f>
        <v>أكتوبر</v>
      </c>
      <c r="EN216" s="2010" t="s">
        <v>106</v>
      </c>
      <c r="EO216" s="5654" t="str">
        <f>الاعدادات!$F$5</f>
        <v>أغسطس</v>
      </c>
      <c r="EP216" s="5655" t="str">
        <f>الاعدادات!$F$6</f>
        <v>سبتمبر</v>
      </c>
      <c r="EQ216" s="5655" t="str">
        <f>الاعدادات!$F$7</f>
        <v>أكتوبر</v>
      </c>
      <c r="ER216" s="2010" t="s">
        <v>106</v>
      </c>
      <c r="ES216" s="5654" t="str">
        <f>الاعدادات!$F$5</f>
        <v>أغسطس</v>
      </c>
      <c r="ET216" s="5655" t="str">
        <f>الاعدادات!$F$6</f>
        <v>سبتمبر</v>
      </c>
      <c r="EU216" s="5655" t="str">
        <f>الاعدادات!$F$7</f>
        <v>أكتوبر</v>
      </c>
      <c r="EV216" s="2010" t="s">
        <v>106</v>
      </c>
      <c r="EW216" s="5654" t="str">
        <f>الاعدادات!$F$5</f>
        <v>أغسطس</v>
      </c>
      <c r="EX216" s="5655" t="str">
        <f>الاعدادات!$F$6</f>
        <v>سبتمبر</v>
      </c>
      <c r="EY216" s="2010" t="s">
        <v>106</v>
      </c>
      <c r="EZ216" s="5654" t="str">
        <f>الاعدادات!$F$5</f>
        <v>أغسطس</v>
      </c>
      <c r="FA216" s="5655" t="str">
        <f>الاعدادات!$F$6</f>
        <v>سبتمبر</v>
      </c>
      <c r="FB216" s="5655" t="str">
        <f>الاعدادات!$F$7</f>
        <v>أكتوبر</v>
      </c>
      <c r="FC216" s="2010" t="s">
        <v>106</v>
      </c>
      <c r="FD216" s="5654" t="str">
        <f>الاعدادات!$F$5</f>
        <v>أغسطس</v>
      </c>
      <c r="FE216" s="5655" t="str">
        <f>الاعدادات!$F$6</f>
        <v>سبتمبر</v>
      </c>
      <c r="FF216" s="5655" t="str">
        <f>الاعدادات!$F$7</f>
        <v>أكتوبر</v>
      </c>
      <c r="FG216" s="2010" t="s">
        <v>106</v>
      </c>
      <c r="FK216" s="5654" t="str">
        <f>الاعدادات!$F$5</f>
        <v>أغسطس</v>
      </c>
      <c r="FL216" s="5655" t="str">
        <f>الاعدادات!$F$6</f>
        <v>سبتمبر</v>
      </c>
      <c r="FM216" s="5655" t="str">
        <f>الاعدادات!$F$7</f>
        <v>أكتوبر</v>
      </c>
      <c r="FN216" s="2010" t="s">
        <v>106</v>
      </c>
      <c r="FO216" s="5654" t="str">
        <f>الاعدادات!$F$5</f>
        <v>أغسطس</v>
      </c>
      <c r="FP216" s="5655" t="str">
        <f>الاعدادات!$F$6</f>
        <v>سبتمبر</v>
      </c>
      <c r="FQ216" s="5655" t="str">
        <f>الاعدادات!$F$7</f>
        <v>أكتوبر</v>
      </c>
      <c r="FR216" s="2010" t="s">
        <v>106</v>
      </c>
    </row>
    <row r="217" spans="1:174" ht="48" customHeight="1" thickBot="1">
      <c r="A217" s="6228"/>
      <c r="B217" s="6250" t="str" cm="1">
        <f t="array" ref="B217">_xlfn.XLOOKUP(1, (INDEX(التشكيل_القديم!$L$5:$S$49, ,6)=$A216) * (INDEX(التشكيل_القديم!$L$5:$S$49, ,7)="عضو يمين"), INDEX(التشكيل_القديم!$L$5:$S$49, ,2))</f>
        <v>هيثم عبدالحميد عبدالله</v>
      </c>
      <c r="C217" s="6250"/>
      <c r="D217" s="6250"/>
      <c r="E217" s="6250"/>
      <c r="F217" s="6250"/>
      <c r="G217" s="6250"/>
      <c r="H217" s="2170" cm="1">
        <f t="array" ref="H217">_xlfn.XLOOKUP(1, (INDEX(التشكيل_القديم!$L$5:$S$49, ,6)=$A216) * (INDEX(التشكيل_القديم!$L$5:$S$49, ,7)="عضو يمين"), INDEX(التشكيل_القديم!$L$5:$S$49, ,3))</f>
        <v>2658</v>
      </c>
      <c r="I217" s="2171" t="str" cm="1">
        <f t="array" ref="I217">_xlfn.XLOOKUP(1, (INDEX(التشكيل_القديم!$L$5:$S$49, ,6)=$A216) * (INDEX(التشكيل_القديم!$L$5:$S$49, ,7)="عضو يمين"), INDEX(التشكيل_القديم!$L$5:$S$49, ,4))</f>
        <v>أ</v>
      </c>
      <c r="J217" s="6232"/>
      <c r="K217" s="6235"/>
      <c r="L217" s="5677" t="str">
        <f>الاعدادات!$D$6</f>
        <v>2022 وما قبلها</v>
      </c>
      <c r="M217" s="2012">
        <v>0</v>
      </c>
      <c r="N217" s="2003"/>
      <c r="O217" s="2003"/>
      <c r="P217" s="2003"/>
      <c r="Q217" s="2003"/>
      <c r="R217" s="2003"/>
      <c r="S217" s="2003"/>
      <c r="T217" s="2003"/>
      <c r="U217" s="2003"/>
      <c r="V217" s="2003"/>
      <c r="W217" s="2003"/>
      <c r="X217" s="2003"/>
      <c r="Y217" s="2017"/>
      <c r="Z217" s="5678">
        <f>Y217+X217+U217+T217+S217+R217+Q217+P217+O217+N217+M217-W217</f>
        <v>0</v>
      </c>
      <c r="AA217" s="2021"/>
      <c r="AB217" s="2005"/>
      <c r="AC217" s="5656">
        <f>SUM(BD217:BJ217,CF217:CL217,BD224:BJ224,CF224:CL224,DH217:DN217,DH224:DN224)</f>
        <v>0</v>
      </c>
      <c r="AD217" s="5656">
        <f>SUM(BK217:BO217,CM217:CQ217,BK224:BO224,CM224:CQ224,DO217:DS217,DO224:DS224)</f>
        <v>0</v>
      </c>
      <c r="AE217" s="5656">
        <f>BP217+CR217+BP224+CR224+DT217+DT224</f>
        <v>0</v>
      </c>
      <c r="AF217" s="5657">
        <f t="shared" ref="AF217:AF221" si="1325">AE217+AD217+AC217</f>
        <v>0</v>
      </c>
      <c r="AG217" s="5656">
        <f t="shared" ref="AG217:AG221" si="1326">BR217+CT217+BR224+CT224+DV217+DV224</f>
        <v>0</v>
      </c>
      <c r="AH217" s="5658">
        <f>BS217+CU217+BS224+CU224+DW217+DW224</f>
        <v>0</v>
      </c>
      <c r="AI217" s="5656">
        <f t="shared" ref="AI217:AI221" si="1327">BT217+CV217+BT224+CV224+DX217+DX224</f>
        <v>0</v>
      </c>
      <c r="AJ217" s="5656">
        <f t="shared" ref="AJ217:AJ221" si="1328">BU217+CW217+BU224+CW224+DY217+DY224</f>
        <v>0</v>
      </c>
      <c r="AK217" s="5656">
        <f t="shared" ref="AK217:AK221" si="1329">BV217+CX217+BV224+CX224+DZ217+DZ224</f>
        <v>0</v>
      </c>
      <c r="AL217" s="5656">
        <f t="shared" ref="AL217:AL221" si="1330">BW217+CY217+BW224+CY224+EA217+EA224</f>
        <v>0</v>
      </c>
      <c r="AM217" s="5657">
        <f t="shared" ref="AM217:AM221" si="1331">AL217+AK217+AJ217+AI217+AH217</f>
        <v>0</v>
      </c>
      <c r="AN217" s="5659">
        <f>BX217+CZ217+BX224+CZ224+EB217+EB224</f>
        <v>0</v>
      </c>
      <c r="AO217" s="5659">
        <f t="shared" ref="AO217:AO221" si="1332">BY217+DA217+BY224+DA224+EC217+EC224</f>
        <v>0</v>
      </c>
      <c r="AP217" s="5659">
        <f>BZ217+DB217+DB224+BZ224+ED217+ED224</f>
        <v>0</v>
      </c>
      <c r="AQ217" s="5657">
        <f t="shared" ref="AQ217:AQ221" si="1333">AP217+AO217+AN217</f>
        <v>0</v>
      </c>
      <c r="AR217" s="5660">
        <f>CA217+DC217+CA224+DC224+EE217+EE224</f>
        <v>0</v>
      </c>
      <c r="AS217" s="5661">
        <f t="shared" ref="AS217:AS221" si="1334">AR217+AQ217+AM217+AG217+AF217</f>
        <v>0</v>
      </c>
      <c r="AT217" s="2021"/>
      <c r="AU217" s="5656">
        <f t="shared" ref="AU217:AU221" si="1335">CC217+DE217+CC224+DE224+EG217+EG224</f>
        <v>0</v>
      </c>
      <c r="AV217" s="5656">
        <f t="shared" ref="AV217:AV221" si="1336">CD217+DF217+CD224+DF224+EH217+EH224</f>
        <v>0</v>
      </c>
      <c r="AW217" s="2003"/>
      <c r="AX217" s="2004"/>
      <c r="AY217" s="5682">
        <f t="shared" ref="AY217:AY221" si="1337">AX217+AW217+AV217+AU217+AT217</f>
        <v>0</v>
      </c>
      <c r="AZ217" s="2006"/>
      <c r="BA217" s="5656">
        <f t="shared" ref="BA217:BA222" si="1338">AY217+AS217+AA217-Z217</f>
        <v>0</v>
      </c>
      <c r="BB217" s="2159"/>
      <c r="BC217" s="5683" t="str">
        <f>الاعدادات!$D$6</f>
        <v>2022 وما قبلها</v>
      </c>
      <c r="BD217" s="82"/>
      <c r="BE217" s="83"/>
      <c r="BF217" s="83"/>
      <c r="BG217" s="84"/>
      <c r="BH217" s="84"/>
      <c r="BI217" s="84"/>
      <c r="BJ217" s="85"/>
      <c r="BK217" s="86"/>
      <c r="BL217" s="87"/>
      <c r="BM217" s="87"/>
      <c r="BN217" s="88"/>
      <c r="BO217" s="88"/>
      <c r="BP217" s="89"/>
      <c r="BQ217" s="77">
        <f t="shared" ref="BQ217:BQ222" si="1339">BP217+BO217+BN217+BM217+BL217+BK217+BJ217+BI217+BH217+BG217+BF217+BE217+BD217</f>
        <v>0</v>
      </c>
      <c r="BR217" s="90"/>
      <c r="BS217" s="91"/>
      <c r="BT217" s="92"/>
      <c r="BU217" s="93"/>
      <c r="BV217" s="94"/>
      <c r="BW217" s="95"/>
      <c r="BX217" s="96"/>
      <c r="BY217" s="97"/>
      <c r="BZ217" s="98"/>
      <c r="CA217" s="99"/>
      <c r="CB217" s="79">
        <f t="shared" ref="CB217:CB221" si="1340">CA217+BZ217+BY217+BX217+BW217+BV217+BU217+BT217+BS217+BR217+BQ217</f>
        <v>0</v>
      </c>
      <c r="CC217" s="80"/>
      <c r="CD217" s="78"/>
      <c r="CE217" s="100"/>
      <c r="CF217" s="101"/>
      <c r="CG217" s="83"/>
      <c r="CH217" s="83"/>
      <c r="CI217" s="84"/>
      <c r="CJ217" s="84"/>
      <c r="CK217" s="84"/>
      <c r="CL217" s="85"/>
      <c r="CM217" s="86"/>
      <c r="CN217" s="87"/>
      <c r="CO217" s="87"/>
      <c r="CP217" s="88"/>
      <c r="CQ217" s="88"/>
      <c r="CR217" s="89"/>
      <c r="CS217" s="77">
        <f t="shared" ref="CS217:CS222" si="1341">CR217+CQ217+CP217+CO217+CN217+CM217+CL217+CK217+CJ217+CI217+CH217+CG217+CF217</f>
        <v>0</v>
      </c>
      <c r="CT217" s="90"/>
      <c r="CU217" s="91"/>
      <c r="CV217" s="92"/>
      <c r="CW217" s="93"/>
      <c r="CX217" s="94"/>
      <c r="CY217" s="95"/>
      <c r="CZ217" s="96"/>
      <c r="DA217" s="97"/>
      <c r="DB217" s="98"/>
      <c r="DC217" s="99"/>
      <c r="DD217" s="81">
        <f t="shared" ref="DD217:DD218" si="1342">SUM(CS217:DC217)</f>
        <v>0</v>
      </c>
      <c r="DE217" s="80"/>
      <c r="DF217" s="78"/>
      <c r="DG217" s="102"/>
      <c r="DH217" s="101"/>
      <c r="DI217" s="83"/>
      <c r="DJ217" s="83"/>
      <c r="DK217" s="84"/>
      <c r="DL217" s="84"/>
      <c r="DM217" s="84"/>
      <c r="DN217" s="85"/>
      <c r="DO217" s="86"/>
      <c r="DP217" s="87"/>
      <c r="DQ217" s="87"/>
      <c r="DR217" s="88"/>
      <c r="DS217" s="88"/>
      <c r="DT217" s="89"/>
      <c r="DU217" s="77">
        <f t="shared" ref="DU217:DU219" si="1343">DT217+DS217+DR217+DQ217+DP217+DO217+DN217+DM217+DL217+DK217+DJ217+DI217+DH217</f>
        <v>0</v>
      </c>
      <c r="DV217" s="90"/>
      <c r="DW217" s="91"/>
      <c r="DX217" s="92"/>
      <c r="DY217" s="93"/>
      <c r="DZ217" s="94"/>
      <c r="EA217" s="95"/>
      <c r="EB217" s="96"/>
      <c r="EC217" s="97"/>
      <c r="ED217" s="98"/>
      <c r="EE217" s="99"/>
      <c r="EF217" s="81">
        <f t="shared" ref="EF217:EF218" si="1344">SUM(DU217:EE217)</f>
        <v>0</v>
      </c>
      <c r="EG217" s="80"/>
      <c r="EH217" s="78"/>
      <c r="EI217" s="102"/>
      <c r="EJ217" s="5675" t="str">
        <f>الاعدادات!$D$6</f>
        <v>2022 وما قبلها</v>
      </c>
      <c r="EK217" s="68">
        <f t="shared" ref="EK217:EK221" si="1345">AM217+AG217-EL217-EM217</f>
        <v>0</v>
      </c>
      <c r="EL217" s="69"/>
      <c r="EM217" s="69"/>
      <c r="EN217" s="70">
        <f>SUM(EK217:EM217)</f>
        <v>0</v>
      </c>
      <c r="EO217" s="68">
        <f t="shared" ref="EO217:EO221" si="1346">AT217-EQ217-EP217</f>
        <v>0</v>
      </c>
      <c r="EP217" s="69"/>
      <c r="EQ217" s="69"/>
      <c r="ER217" s="70">
        <f>SUM(EO217:EQ217)</f>
        <v>0</v>
      </c>
      <c r="ES217" s="68">
        <f t="shared" ref="ES217:ES221" si="1347">AU217-EU217-ET217</f>
        <v>0</v>
      </c>
      <c r="ET217" s="69"/>
      <c r="EU217" s="71"/>
      <c r="EV217" s="70">
        <f t="shared" ref="EV217:EV222" si="1348">EU217+ET217+ES217</f>
        <v>0</v>
      </c>
      <c r="EW217" s="68">
        <f t="shared" ref="EW217:EW221" si="1349">AV217-EX217</f>
        <v>0</v>
      </c>
      <c r="EX217" s="69"/>
      <c r="EY217" s="70">
        <f>SUM(EW217:EX217)</f>
        <v>0</v>
      </c>
      <c r="EZ217" s="68">
        <f>FK217+FO217</f>
        <v>0</v>
      </c>
      <c r="FA217" s="68">
        <f>FL217+FP217</f>
        <v>0</v>
      </c>
      <c r="FB217" s="68">
        <f>FM217+FQ217</f>
        <v>0</v>
      </c>
      <c r="FC217" s="68">
        <f>FN217+FR217</f>
        <v>0</v>
      </c>
      <c r="FD217" s="68">
        <f t="shared" ref="FD217:FD222" si="1350">EK217+EO217+ES217+EW217+EZ217</f>
        <v>0</v>
      </c>
      <c r="FE217" s="72">
        <f t="shared" ref="FE217:FE222" si="1351">EL217+EP217+ET217+FA217+EX217</f>
        <v>0</v>
      </c>
      <c r="FF217" s="72">
        <f t="shared" ref="FF217:FF222" si="1352">FB217+EU217+EQ217+EM217</f>
        <v>0</v>
      </c>
      <c r="FG217" s="70">
        <f t="shared" ref="FG217:FG222" si="1353">SUM(FD217:FF217)</f>
        <v>0</v>
      </c>
      <c r="FH217" t="str">
        <f t="shared" ref="FH217:FH221" si="1354">IF(OR(EZ217&lt;0,EW217&lt;0,ES217&lt;0,EO217&lt;0,EK217&lt;0,Z217 &lt;&gt; AY217+AS217+AA217), "wrong", "ok")</f>
        <v>ok</v>
      </c>
      <c r="FK217" s="68">
        <f>AX217-FL217-FM217</f>
        <v>0</v>
      </c>
      <c r="FL217" s="69"/>
      <c r="FM217" s="69"/>
      <c r="FN217" s="70">
        <f>SUM(FK217:FM217)</f>
        <v>0</v>
      </c>
      <c r="FO217" s="68">
        <f>AW217-FP217-FQ217</f>
        <v>0</v>
      </c>
      <c r="FP217" s="69"/>
      <c r="FQ217" s="69"/>
      <c r="FR217" s="70">
        <f>SUM(FO217:FQ217)</f>
        <v>0</v>
      </c>
    </row>
    <row r="218" spans="1:174" ht="48" customHeight="1" thickBot="1">
      <c r="A218" s="6228"/>
      <c r="B218" s="6250" t="str" cm="1">
        <f t="array" ref="B218">_xlfn.XLOOKUP(1, (INDEX(التشكيل_القديم!$L$5:$S$49, ,6)=$A216) * (INDEX(التشكيل_القديم!$L$5:$S$49, ,7)="عضو يسار"), INDEX(التشكيل_القديم!$L$5:$S$49, ,2))</f>
        <v>محمد رضا عبدالسلام عبدالله</v>
      </c>
      <c r="C218" s="6250"/>
      <c r="D218" s="6250"/>
      <c r="E218" s="6250"/>
      <c r="F218" s="6250"/>
      <c r="G218" s="6250"/>
      <c r="H218" s="2170" cm="1">
        <f t="array" ref="H218">_xlfn.XLOOKUP(1, (INDEX(التشكيل_القديم!$L$5:$S$49, ,6)=$A216) * (INDEX(التشكيل_القديم!$L$5:$S$49, ,7)="عضو يسار"), INDEX(التشكيل_القديم!$L$5:$S$49, ,3))</f>
        <v>784</v>
      </c>
      <c r="I218" s="2171" t="str" cm="1">
        <f t="array" ref="I218">_xlfn.XLOOKUP(1, (INDEX(التشكيل_القديم!$L$5:$S$49, ,6)=$A216) * (INDEX(التشكيل_القديم!$L$5:$S$49, ,7)="عضو يسار"), INDEX(التشكيل_القديم!$L$5:$S$49, ,4))</f>
        <v>ب</v>
      </c>
      <c r="J218" s="6232"/>
      <c r="K218" s="6235"/>
      <c r="L218" s="5675">
        <f>الاعدادات!$D$7</f>
        <v>2023</v>
      </c>
      <c r="M218" s="2013">
        <v>10</v>
      </c>
      <c r="N218" s="64"/>
      <c r="O218" s="64"/>
      <c r="P218" s="64"/>
      <c r="Q218" s="64"/>
      <c r="R218" s="64"/>
      <c r="S218" s="64"/>
      <c r="T218" s="64"/>
      <c r="U218" s="64"/>
      <c r="V218" s="64"/>
      <c r="W218" s="64"/>
      <c r="X218" s="64"/>
      <c r="Y218" s="2018"/>
      <c r="Z218" s="5679">
        <f t="shared" ref="Z218:Z221" si="1355">Y218+X218+U218+T218+S218+R218+Q218+P218+O218+N218+M218-W218</f>
        <v>10</v>
      </c>
      <c r="AA218" s="2007"/>
      <c r="AB218" s="63"/>
      <c r="AC218" s="5662">
        <f t="shared" ref="AC218:AC221" si="1356">SUM(BD218:BJ218,CF218:CL218,BD225:BJ225,CF225:CL225,DH218:DN218,DH225:DN225)</f>
        <v>0</v>
      </c>
      <c r="AD218" s="5662">
        <f t="shared" ref="AD218:AD221" si="1357">SUM(BK218:BO218,CM218:CQ218,BK225:BO225,CM225:CQ225,DO218:DS218,DO225:DS225)</f>
        <v>0</v>
      </c>
      <c r="AE218" s="5662">
        <f>BP218+CR218+BP225+CR225+DT218+DT225</f>
        <v>0</v>
      </c>
      <c r="AF218" s="5663">
        <f t="shared" si="1325"/>
        <v>0</v>
      </c>
      <c r="AG218" s="5662">
        <f t="shared" si="1326"/>
        <v>0</v>
      </c>
      <c r="AH218" s="5664">
        <f t="shared" ref="AH218:AH221" si="1358">BS218+CU218+BS225+CU225+DW218+DW225</f>
        <v>0</v>
      </c>
      <c r="AI218" s="5662">
        <f t="shared" si="1327"/>
        <v>0</v>
      </c>
      <c r="AJ218" s="5662">
        <f t="shared" si="1328"/>
        <v>0</v>
      </c>
      <c r="AK218" s="5662">
        <f t="shared" si="1329"/>
        <v>0</v>
      </c>
      <c r="AL218" s="5662">
        <f t="shared" si="1330"/>
        <v>0</v>
      </c>
      <c r="AM218" s="5663">
        <f t="shared" si="1331"/>
        <v>0</v>
      </c>
      <c r="AN218" s="5665">
        <f t="shared" ref="AN218:AN221" si="1359">BX218+CZ218+BX225+CZ225+EB218+EB225</f>
        <v>0</v>
      </c>
      <c r="AO218" s="5665">
        <f t="shared" si="1332"/>
        <v>0</v>
      </c>
      <c r="AP218" s="5665">
        <f>BZ218+DB218+DB225+BZ225+ED218+ED225</f>
        <v>0</v>
      </c>
      <c r="AQ218" s="5663">
        <f t="shared" si="1333"/>
        <v>0</v>
      </c>
      <c r="AR218" s="5666">
        <f>CA218+DC218+CA225+DC225+EE218+EE225</f>
        <v>0</v>
      </c>
      <c r="AS218" s="5667">
        <f t="shared" si="1334"/>
        <v>0</v>
      </c>
      <c r="AT218" s="2007"/>
      <c r="AU218" s="5662">
        <f t="shared" si="1335"/>
        <v>0</v>
      </c>
      <c r="AV218" s="5662">
        <f t="shared" si="1336"/>
        <v>0</v>
      </c>
      <c r="AW218" s="64"/>
      <c r="AX218" s="64"/>
      <c r="AY218" s="65">
        <f t="shared" si="1337"/>
        <v>0</v>
      </c>
      <c r="AZ218" s="66"/>
      <c r="BA218" s="5662">
        <f t="shared" si="1338"/>
        <v>-10</v>
      </c>
      <c r="BB218" s="2159"/>
      <c r="BC218" s="5683">
        <f>الاعدادات!$D$7</f>
        <v>2023</v>
      </c>
      <c r="BD218" s="82"/>
      <c r="BE218" s="83"/>
      <c r="BF218" s="83"/>
      <c r="BG218" s="103"/>
      <c r="BH218" s="84"/>
      <c r="BI218" s="84"/>
      <c r="BJ218" s="85"/>
      <c r="BK218" s="86"/>
      <c r="BL218" s="87"/>
      <c r="BM218" s="87"/>
      <c r="BN218" s="88"/>
      <c r="BO218" s="88"/>
      <c r="BP218" s="89"/>
      <c r="BQ218" s="77">
        <f t="shared" si="1339"/>
        <v>0</v>
      </c>
      <c r="BR218" s="90"/>
      <c r="BS218" s="91"/>
      <c r="BT218" s="92"/>
      <c r="BU218" s="93"/>
      <c r="BV218" s="94"/>
      <c r="BW218" s="95"/>
      <c r="BX218" s="96"/>
      <c r="BY218" s="97"/>
      <c r="BZ218" s="98"/>
      <c r="CA218" s="99"/>
      <c r="CB218" s="79">
        <f t="shared" si="1340"/>
        <v>0</v>
      </c>
      <c r="CC218" s="104"/>
      <c r="CD218" s="92"/>
      <c r="CE218" s="100"/>
      <c r="CF218" s="101"/>
      <c r="CG218" s="83"/>
      <c r="CH218" s="83"/>
      <c r="CI218" s="84"/>
      <c r="CJ218" s="84"/>
      <c r="CK218" s="84"/>
      <c r="CL218" s="85"/>
      <c r="CM218" s="86"/>
      <c r="CN218" s="87"/>
      <c r="CO218" s="87"/>
      <c r="CP218" s="88"/>
      <c r="CQ218" s="88"/>
      <c r="CR218" s="89"/>
      <c r="CS218" s="77">
        <f t="shared" si="1341"/>
        <v>0</v>
      </c>
      <c r="CT218" s="90"/>
      <c r="CU218" s="91"/>
      <c r="CV218" s="92"/>
      <c r="CW218" s="93"/>
      <c r="CX218" s="94"/>
      <c r="CY218" s="95"/>
      <c r="CZ218" s="96"/>
      <c r="DA218" s="97"/>
      <c r="DB218" s="98"/>
      <c r="DC218" s="99"/>
      <c r="DD218" s="81">
        <f t="shared" si="1342"/>
        <v>0</v>
      </c>
      <c r="DE218" s="104"/>
      <c r="DF218" s="92"/>
      <c r="DG218" s="102"/>
      <c r="DH218" s="101"/>
      <c r="DI218" s="83"/>
      <c r="DJ218" s="83"/>
      <c r="DK218" s="84"/>
      <c r="DL218" s="84"/>
      <c r="DM218" s="84"/>
      <c r="DN218" s="85"/>
      <c r="DO218" s="86"/>
      <c r="DP218" s="87"/>
      <c r="DQ218" s="87"/>
      <c r="DR218" s="88"/>
      <c r="DS218" s="88"/>
      <c r="DT218" s="89"/>
      <c r="DU218" s="77">
        <f t="shared" si="1343"/>
        <v>0</v>
      </c>
      <c r="DV218" s="90"/>
      <c r="DW218" s="91"/>
      <c r="DX218" s="92"/>
      <c r="DY218" s="93"/>
      <c r="DZ218" s="94"/>
      <c r="EA218" s="95"/>
      <c r="EB218" s="96"/>
      <c r="EC218" s="97"/>
      <c r="ED218" s="98"/>
      <c r="EE218" s="99"/>
      <c r="EF218" s="81">
        <f t="shared" si="1344"/>
        <v>0</v>
      </c>
      <c r="EG218" s="104"/>
      <c r="EH218" s="92"/>
      <c r="EI218" s="102"/>
      <c r="EJ218" s="5675">
        <f>الاعدادات!$D$7</f>
        <v>2023</v>
      </c>
      <c r="EK218" s="68">
        <f t="shared" si="1345"/>
        <v>0</v>
      </c>
      <c r="EL218" s="69"/>
      <c r="EM218" s="69"/>
      <c r="EN218" s="70">
        <f t="shared" ref="EN218:EN221" si="1360">SUM(EK218:EM218)</f>
        <v>0</v>
      </c>
      <c r="EO218" s="68">
        <f t="shared" si="1346"/>
        <v>0</v>
      </c>
      <c r="EP218" s="69"/>
      <c r="EQ218" s="69"/>
      <c r="ER218" s="70">
        <f t="shared" ref="ER218:ER221" si="1361">SUM(EO218:EQ218)</f>
        <v>0</v>
      </c>
      <c r="ES218" s="68">
        <f t="shared" si="1347"/>
        <v>0</v>
      </c>
      <c r="ET218" s="69"/>
      <c r="EU218" s="71"/>
      <c r="EV218" s="70">
        <f t="shared" si="1348"/>
        <v>0</v>
      </c>
      <c r="EW218" s="68">
        <f t="shared" si="1349"/>
        <v>0</v>
      </c>
      <c r="EX218" s="69"/>
      <c r="EY218" s="70">
        <f t="shared" ref="EY218:EY221" si="1362">SUM(EW218:EX218)</f>
        <v>0</v>
      </c>
      <c r="EZ218" s="68">
        <f t="shared" ref="EZ218:EZ221" si="1363">FK218+FO218</f>
        <v>0</v>
      </c>
      <c r="FA218" s="68">
        <f t="shared" ref="FA218:FA221" si="1364">FL218+FP218</f>
        <v>0</v>
      </c>
      <c r="FB218" s="68">
        <f t="shared" ref="FB218:FB221" si="1365">FM218+FQ218</f>
        <v>0</v>
      </c>
      <c r="FC218" s="68">
        <f t="shared" ref="FC218:FC221" si="1366">FN218+FR218</f>
        <v>0</v>
      </c>
      <c r="FD218" s="68">
        <f t="shared" si="1350"/>
        <v>0</v>
      </c>
      <c r="FE218" s="72">
        <f t="shared" si="1351"/>
        <v>0</v>
      </c>
      <c r="FF218" s="72">
        <f t="shared" si="1352"/>
        <v>0</v>
      </c>
      <c r="FG218" s="70">
        <f t="shared" si="1353"/>
        <v>0</v>
      </c>
      <c r="FH218" t="str">
        <f t="shared" si="1354"/>
        <v>wrong</v>
      </c>
      <c r="FK218" s="68">
        <f t="shared" ref="FK218:FK221" si="1367">AX218-FL218-FM218</f>
        <v>0</v>
      </c>
      <c r="FL218" s="69"/>
      <c r="FM218" s="69"/>
      <c r="FN218" s="70">
        <f t="shared" ref="FN218:FN221" si="1368">SUM(FK218:FM218)</f>
        <v>0</v>
      </c>
      <c r="FO218" s="68">
        <f t="shared" ref="FO218:FO221" si="1369">AW218-FP218-FQ218</f>
        <v>0</v>
      </c>
      <c r="FP218" s="69"/>
      <c r="FQ218" s="69"/>
      <c r="FR218" s="70">
        <f t="shared" ref="FR218:FR221" si="1370">SUM(FO218:FQ218)</f>
        <v>0</v>
      </c>
    </row>
    <row r="219" spans="1:174" ht="48" customHeight="1" thickBot="1">
      <c r="A219" s="6228"/>
      <c r="B219" s="6250" t="str" cm="1">
        <f t="array" ref="B219">IFERROR(_xlfn.XLOOKUP(1, (INDEX(التشكيل_القديم!$L$5:$S$49, ,6)=$A216) * (INDEX(التشكيل_القديم!$L$5:$S$49, ,7)="عضو يسار اليسار"), INDEX(التشكيل_القديم!$L$5:$S$49, ,2)),"")</f>
        <v/>
      </c>
      <c r="C219" s="6250"/>
      <c r="D219" s="6250"/>
      <c r="E219" s="6250"/>
      <c r="F219" s="6250"/>
      <c r="G219" s="6250"/>
      <c r="H219" s="2170" t="str" cm="1">
        <f t="array" ref="H219">IFERROR(_xlfn.XLOOKUP(1, (INDEX(التشكيل_القديم!$L$5:$S$49, ,6)=$A216) * (INDEX(التشكيل_القديم!$L$5:$S$49, ,7)="عضو يسار اليسار"), INDEX(التشكيل_القديم!$L$5:$S$49, ,3)),"")</f>
        <v/>
      </c>
      <c r="I219" s="2171" t="str" cm="1">
        <f t="array" ref="I219">IFERROR(_xlfn.XLOOKUP(1, (INDEX(التشكيل_القديم!$L$5:$S$49, ,6)=$A216) * (INDEX(التشكيل_القديم!$L$5:$S$49, ,7)="عضو يسار اليسار"), INDEX(التشكيل_القديم!$L$5:$S$49, ,4)),"")</f>
        <v/>
      </c>
      <c r="J219" s="6232"/>
      <c r="K219" s="6235"/>
      <c r="L219" s="5675">
        <f>الاعدادات!$D$8</f>
        <v>2024</v>
      </c>
      <c r="M219" s="2014">
        <v>33</v>
      </c>
      <c r="N219" s="1997"/>
      <c r="O219" s="1997"/>
      <c r="P219" s="1997"/>
      <c r="Q219" s="1997"/>
      <c r="R219" s="1997"/>
      <c r="S219" s="1997"/>
      <c r="T219" s="1997"/>
      <c r="U219" s="1997"/>
      <c r="V219" s="1997"/>
      <c r="W219" s="1997"/>
      <c r="X219" s="1997"/>
      <c r="Y219" s="2019"/>
      <c r="Z219" s="5680">
        <f t="shared" si="1355"/>
        <v>33</v>
      </c>
      <c r="AA219" s="2022"/>
      <c r="AB219" s="1999"/>
      <c r="AC219" s="2002">
        <f t="shared" si="1356"/>
        <v>0</v>
      </c>
      <c r="AD219" s="2002">
        <f t="shared" si="1357"/>
        <v>0</v>
      </c>
      <c r="AE219" s="2002">
        <f>BP219+CR219+BP226+CR226+DT219+DT226</f>
        <v>0</v>
      </c>
      <c r="AF219" s="5668">
        <f t="shared" si="1325"/>
        <v>0</v>
      </c>
      <c r="AG219" s="2002">
        <f t="shared" si="1326"/>
        <v>0</v>
      </c>
      <c r="AH219" s="5669">
        <f t="shared" si="1358"/>
        <v>0</v>
      </c>
      <c r="AI219" s="2002">
        <f t="shared" si="1327"/>
        <v>0</v>
      </c>
      <c r="AJ219" s="2002">
        <f t="shared" si="1328"/>
        <v>0</v>
      </c>
      <c r="AK219" s="2002">
        <f t="shared" si="1329"/>
        <v>0</v>
      </c>
      <c r="AL219" s="2002">
        <f t="shared" si="1330"/>
        <v>0</v>
      </c>
      <c r="AM219" s="5668">
        <f t="shared" si="1331"/>
        <v>0</v>
      </c>
      <c r="AN219" s="2177">
        <f t="shared" si="1359"/>
        <v>0</v>
      </c>
      <c r="AO219" s="2177">
        <f t="shared" si="1332"/>
        <v>0</v>
      </c>
      <c r="AP219" s="2177">
        <f>BZ219+DB219+DB226+BZ226+ED219+ED226</f>
        <v>0</v>
      </c>
      <c r="AQ219" s="5668">
        <f t="shared" si="1333"/>
        <v>0</v>
      </c>
      <c r="AR219" s="5670">
        <f>CA219+DC219+CA226+DC226+EE219+EE226</f>
        <v>0</v>
      </c>
      <c r="AS219" s="5671">
        <f t="shared" si="1334"/>
        <v>0</v>
      </c>
      <c r="AT219" s="2022"/>
      <c r="AU219" s="2002">
        <f t="shared" si="1335"/>
        <v>0</v>
      </c>
      <c r="AV219" s="2002">
        <f t="shared" si="1336"/>
        <v>0</v>
      </c>
      <c r="AW219" s="1997"/>
      <c r="AX219" s="1998"/>
      <c r="AY219" s="2000">
        <f t="shared" si="1337"/>
        <v>0</v>
      </c>
      <c r="AZ219" s="2001"/>
      <c r="BA219" s="2002">
        <f t="shared" si="1338"/>
        <v>-33</v>
      </c>
      <c r="BB219" s="2159"/>
      <c r="BC219" s="5683">
        <f>الاعدادات!$D$8</f>
        <v>2024</v>
      </c>
      <c r="BD219" s="82"/>
      <c r="BE219" s="83"/>
      <c r="BF219" s="83"/>
      <c r="BG219" s="84"/>
      <c r="BH219" s="84"/>
      <c r="BI219" s="84"/>
      <c r="BJ219" s="85"/>
      <c r="BK219" s="86"/>
      <c r="BL219" s="87"/>
      <c r="BM219" s="87"/>
      <c r="BN219" s="88"/>
      <c r="BO219" s="88"/>
      <c r="BP219" s="89"/>
      <c r="BQ219" s="77">
        <f t="shared" si="1339"/>
        <v>0</v>
      </c>
      <c r="BR219" s="90"/>
      <c r="BS219" s="91"/>
      <c r="BT219" s="92"/>
      <c r="BU219" s="93"/>
      <c r="BV219" s="94"/>
      <c r="BW219" s="95"/>
      <c r="BX219" s="96"/>
      <c r="BY219" s="97"/>
      <c r="BZ219" s="98"/>
      <c r="CA219" s="99"/>
      <c r="CB219" s="79">
        <f t="shared" si="1340"/>
        <v>0</v>
      </c>
      <c r="CC219" s="104"/>
      <c r="CD219" s="92"/>
      <c r="CE219" s="100"/>
      <c r="CF219" s="101"/>
      <c r="CG219" s="83"/>
      <c r="CH219" s="83"/>
      <c r="CI219" s="84"/>
      <c r="CJ219" s="84"/>
      <c r="CK219" s="84"/>
      <c r="CL219" s="85"/>
      <c r="CM219" s="86"/>
      <c r="CN219" s="87"/>
      <c r="CO219" s="87"/>
      <c r="CP219" s="88"/>
      <c r="CQ219" s="88"/>
      <c r="CR219" s="89"/>
      <c r="CS219" s="77">
        <f t="shared" si="1341"/>
        <v>0</v>
      </c>
      <c r="CT219" s="90"/>
      <c r="CU219" s="91"/>
      <c r="CV219" s="92"/>
      <c r="CW219" s="93"/>
      <c r="CX219" s="94"/>
      <c r="CY219" s="95"/>
      <c r="CZ219" s="96"/>
      <c r="DA219" s="97"/>
      <c r="DB219" s="98"/>
      <c r="DC219" s="99"/>
      <c r="DD219" s="81">
        <f>SUM(CS219:DC219)</f>
        <v>0</v>
      </c>
      <c r="DE219" s="104"/>
      <c r="DF219" s="92"/>
      <c r="DG219" s="102"/>
      <c r="DH219" s="101"/>
      <c r="DI219" s="83"/>
      <c r="DJ219" s="83"/>
      <c r="DK219" s="84"/>
      <c r="DL219" s="84"/>
      <c r="DM219" s="84"/>
      <c r="DN219" s="85"/>
      <c r="DO219" s="86"/>
      <c r="DP219" s="87"/>
      <c r="DQ219" s="87"/>
      <c r="DR219" s="88"/>
      <c r="DS219" s="88"/>
      <c r="DT219" s="89"/>
      <c r="DU219" s="77">
        <f t="shared" si="1343"/>
        <v>0</v>
      </c>
      <c r="DV219" s="90"/>
      <c r="DW219" s="91"/>
      <c r="DX219" s="92"/>
      <c r="DY219" s="93"/>
      <c r="DZ219" s="94"/>
      <c r="EA219" s="95"/>
      <c r="EB219" s="96"/>
      <c r="EC219" s="97"/>
      <c r="ED219" s="98"/>
      <c r="EE219" s="99"/>
      <c r="EF219" s="81">
        <f>SUM(DU219:EE219)</f>
        <v>0</v>
      </c>
      <c r="EG219" s="104"/>
      <c r="EH219" s="92"/>
      <c r="EI219" s="102"/>
      <c r="EJ219" s="5675">
        <f>الاعدادات!$D$8</f>
        <v>2024</v>
      </c>
      <c r="EK219" s="68">
        <f t="shared" si="1345"/>
        <v>0</v>
      </c>
      <c r="EL219" s="69"/>
      <c r="EM219" s="69"/>
      <c r="EN219" s="70">
        <f t="shared" si="1360"/>
        <v>0</v>
      </c>
      <c r="EO219" s="68">
        <f t="shared" si="1346"/>
        <v>0</v>
      </c>
      <c r="EP219" s="69"/>
      <c r="EQ219" s="69"/>
      <c r="ER219" s="70">
        <f t="shared" si="1361"/>
        <v>0</v>
      </c>
      <c r="ES219" s="68">
        <f t="shared" si="1347"/>
        <v>0</v>
      </c>
      <c r="ET219" s="69"/>
      <c r="EU219" s="71"/>
      <c r="EV219" s="70">
        <f t="shared" si="1348"/>
        <v>0</v>
      </c>
      <c r="EW219" s="68">
        <f t="shared" si="1349"/>
        <v>0</v>
      </c>
      <c r="EX219" s="69"/>
      <c r="EY219" s="70">
        <f t="shared" si="1362"/>
        <v>0</v>
      </c>
      <c r="EZ219" s="68">
        <f t="shared" si="1363"/>
        <v>0</v>
      </c>
      <c r="FA219" s="68">
        <f t="shared" si="1364"/>
        <v>0</v>
      </c>
      <c r="FB219" s="68">
        <f t="shared" si="1365"/>
        <v>0</v>
      </c>
      <c r="FC219" s="68">
        <f t="shared" si="1366"/>
        <v>0</v>
      </c>
      <c r="FD219" s="68">
        <f t="shared" si="1350"/>
        <v>0</v>
      </c>
      <c r="FE219" s="72">
        <f t="shared" si="1351"/>
        <v>0</v>
      </c>
      <c r="FF219" s="72">
        <f t="shared" si="1352"/>
        <v>0</v>
      </c>
      <c r="FG219" s="70">
        <f t="shared" si="1353"/>
        <v>0</v>
      </c>
      <c r="FH219" t="str">
        <f t="shared" si="1354"/>
        <v>wrong</v>
      </c>
      <c r="FK219" s="68">
        <f t="shared" si="1367"/>
        <v>0</v>
      </c>
      <c r="FL219" s="69"/>
      <c r="FM219" s="69"/>
      <c r="FN219" s="70">
        <f t="shared" si="1368"/>
        <v>0</v>
      </c>
      <c r="FO219" s="68">
        <f t="shared" si="1369"/>
        <v>0</v>
      </c>
      <c r="FP219" s="69"/>
      <c r="FQ219" s="69"/>
      <c r="FR219" s="70">
        <f t="shared" si="1370"/>
        <v>0</v>
      </c>
    </row>
    <row r="220" spans="1:174" ht="48" customHeight="1" thickBot="1">
      <c r="A220" s="6228"/>
      <c r="B220" s="6310" t="str" cm="1">
        <f t="array" ref="B220">IFERROR(_xlfn.XLOOKUP(1, (INDEX(التشكيل_القديم!$L$5:$S$49, ,6)=$A216) * (INDEX(التشكيل_القديم!$L$5:$S$49, ,7)="عضو خامس "), INDEX(التشكيل_القديم!$L$5:$S$49, ,2)),"")</f>
        <v/>
      </c>
      <c r="C220" s="6310"/>
      <c r="D220" s="6310"/>
      <c r="E220" s="6310"/>
      <c r="F220" s="6310"/>
      <c r="G220" s="6310"/>
      <c r="H220" s="2170" t="str" cm="1">
        <f t="array" ref="H220">IFERROR(_xlfn.XLOOKUP(1, (INDEX(التشكيل_القديم!$L$5:$S$49, ,6)=$A216) * (INDEX(التشكيل_القديم!$L$5:$S$49, ,7)="عضو خامس"), INDEX(التشكيل_القديم!$L$5:$S$49, ,3)),"")</f>
        <v/>
      </c>
      <c r="I220" s="2171" t="str" cm="1">
        <f t="array" ref="I220">IFERROR(_xlfn.XLOOKUP(1, (INDEX(التشكيل_القديم!$L$5:$S$49, ,6)=$A216) * (INDEX(التشكيل_القديم!$L$5:$S$49, ,7)="عضو خامس"), INDEX(التشكيل_القديم!$L$5:$S$49, ,4)),"")</f>
        <v/>
      </c>
      <c r="J220" s="6232"/>
      <c r="K220" s="6235"/>
      <c r="L220" s="5675">
        <f>الاعدادات!$D$9</f>
        <v>2025</v>
      </c>
      <c r="M220" s="2015">
        <v>48</v>
      </c>
      <c r="N220" s="64"/>
      <c r="O220" s="64"/>
      <c r="P220" s="64"/>
      <c r="Q220" s="64"/>
      <c r="R220" s="64"/>
      <c r="S220" s="64"/>
      <c r="T220" s="64"/>
      <c r="U220" s="64"/>
      <c r="V220" s="64"/>
      <c r="W220" s="64"/>
      <c r="X220" s="64"/>
      <c r="Y220" s="2018"/>
      <c r="Z220" s="5679">
        <f t="shared" si="1355"/>
        <v>48</v>
      </c>
      <c r="AA220" s="2007"/>
      <c r="AB220" s="63"/>
      <c r="AC220" s="5662">
        <f t="shared" si="1356"/>
        <v>0</v>
      </c>
      <c r="AD220" s="5662">
        <f t="shared" si="1357"/>
        <v>0</v>
      </c>
      <c r="AE220" s="5662">
        <f>BP220+CR220+BP227+CR227+DT220+DT227</f>
        <v>0</v>
      </c>
      <c r="AF220" s="5663">
        <f t="shared" si="1325"/>
        <v>0</v>
      </c>
      <c r="AG220" s="5662">
        <f t="shared" si="1326"/>
        <v>0</v>
      </c>
      <c r="AH220" s="5664">
        <f t="shared" si="1358"/>
        <v>0</v>
      </c>
      <c r="AI220" s="5662">
        <f t="shared" si="1327"/>
        <v>0</v>
      </c>
      <c r="AJ220" s="5662">
        <f t="shared" si="1328"/>
        <v>0</v>
      </c>
      <c r="AK220" s="5662">
        <f t="shared" si="1329"/>
        <v>0</v>
      </c>
      <c r="AL220" s="5662">
        <f t="shared" si="1330"/>
        <v>0</v>
      </c>
      <c r="AM220" s="5663">
        <f t="shared" si="1331"/>
        <v>0</v>
      </c>
      <c r="AN220" s="5665">
        <f t="shared" si="1359"/>
        <v>0</v>
      </c>
      <c r="AO220" s="5665">
        <f t="shared" si="1332"/>
        <v>0</v>
      </c>
      <c r="AP220" s="5665">
        <f>BZ220+DB220+DB227+BZ227+ED220+ED227</f>
        <v>0</v>
      </c>
      <c r="AQ220" s="5663">
        <f t="shared" si="1333"/>
        <v>0</v>
      </c>
      <c r="AR220" s="5666">
        <f>CA220+DC220+CA227+DC227+EE220+EE227</f>
        <v>0</v>
      </c>
      <c r="AS220" s="5667">
        <f t="shared" si="1334"/>
        <v>0</v>
      </c>
      <c r="AT220" s="2007"/>
      <c r="AU220" s="5674">
        <f t="shared" si="1335"/>
        <v>0</v>
      </c>
      <c r="AV220" s="5674">
        <f t="shared" si="1336"/>
        <v>0</v>
      </c>
      <c r="AW220" s="64"/>
      <c r="AX220" s="75"/>
      <c r="AY220" s="65">
        <f t="shared" si="1337"/>
        <v>0</v>
      </c>
      <c r="AZ220" s="66"/>
      <c r="BA220" s="5662">
        <f t="shared" si="1338"/>
        <v>-48</v>
      </c>
      <c r="BB220" s="2159"/>
      <c r="BC220" s="5683">
        <f>الاعدادات!$D$9</f>
        <v>2025</v>
      </c>
      <c r="BD220" s="82"/>
      <c r="BE220" s="83"/>
      <c r="BF220" s="83"/>
      <c r="BG220" s="84"/>
      <c r="BH220" s="84"/>
      <c r="BI220" s="84"/>
      <c r="BJ220" s="85"/>
      <c r="BK220" s="86"/>
      <c r="BL220" s="87"/>
      <c r="BM220" s="87"/>
      <c r="BN220" s="88"/>
      <c r="BO220" s="88"/>
      <c r="BP220" s="89"/>
      <c r="BQ220" s="77">
        <f t="shared" si="1339"/>
        <v>0</v>
      </c>
      <c r="BR220" s="90"/>
      <c r="BS220" s="91"/>
      <c r="BT220" s="92"/>
      <c r="BU220" s="93"/>
      <c r="BV220" s="94"/>
      <c r="BW220" s="95"/>
      <c r="BX220" s="96"/>
      <c r="BY220" s="97"/>
      <c r="BZ220" s="98"/>
      <c r="CA220" s="99"/>
      <c r="CB220" s="79">
        <f t="shared" si="1340"/>
        <v>0</v>
      </c>
      <c r="CC220" s="104"/>
      <c r="CD220" s="92"/>
      <c r="CE220" s="100"/>
      <c r="CF220" s="101"/>
      <c r="CG220" s="83"/>
      <c r="CH220" s="83"/>
      <c r="CI220" s="84"/>
      <c r="CJ220" s="84"/>
      <c r="CK220" s="84"/>
      <c r="CL220" s="85"/>
      <c r="CM220" s="86"/>
      <c r="CN220" s="87"/>
      <c r="CO220" s="87"/>
      <c r="CP220" s="88"/>
      <c r="CQ220" s="88"/>
      <c r="CR220" s="89"/>
      <c r="CS220" s="77">
        <f t="shared" si="1341"/>
        <v>0</v>
      </c>
      <c r="CT220" s="90"/>
      <c r="CU220" s="91"/>
      <c r="CV220" s="92"/>
      <c r="CW220" s="93"/>
      <c r="CX220" s="94"/>
      <c r="CY220" s="95"/>
      <c r="CZ220" s="96"/>
      <c r="DA220" s="97"/>
      <c r="DB220" s="98"/>
      <c r="DC220" s="99"/>
      <c r="DD220" s="81">
        <f>SUM(CS220:DC220)</f>
        <v>0</v>
      </c>
      <c r="DE220" s="104"/>
      <c r="DF220" s="92"/>
      <c r="DG220" s="102"/>
      <c r="DH220" s="101"/>
      <c r="DI220" s="83"/>
      <c r="DJ220" s="83"/>
      <c r="DK220" s="84"/>
      <c r="DL220" s="84"/>
      <c r="DM220" s="84"/>
      <c r="DN220" s="85"/>
      <c r="DO220" s="86"/>
      <c r="DP220" s="87"/>
      <c r="DQ220" s="87"/>
      <c r="DR220" s="88"/>
      <c r="DS220" s="88"/>
      <c r="DT220" s="89"/>
      <c r="DU220" s="77">
        <f>DT220+DS220+DR220+DQ220+DP220+DO220+DN220+DM220+DL220+DK220+DJ220+DI220+DH220</f>
        <v>0</v>
      </c>
      <c r="DV220" s="90"/>
      <c r="DW220" s="91"/>
      <c r="DX220" s="92"/>
      <c r="DY220" s="93"/>
      <c r="DZ220" s="94"/>
      <c r="EA220" s="95"/>
      <c r="EB220" s="96"/>
      <c r="EC220" s="97"/>
      <c r="ED220" s="98"/>
      <c r="EE220" s="99"/>
      <c r="EF220" s="81">
        <f>SUM(DU220:EE220)</f>
        <v>0</v>
      </c>
      <c r="EG220" s="104"/>
      <c r="EH220" s="92"/>
      <c r="EI220" s="102"/>
      <c r="EJ220" s="5675">
        <f>الاعدادات!$D$9</f>
        <v>2025</v>
      </c>
      <c r="EK220" s="68">
        <f t="shared" si="1345"/>
        <v>0</v>
      </c>
      <c r="EL220" s="69"/>
      <c r="EM220" s="69"/>
      <c r="EN220" s="70">
        <f t="shared" si="1360"/>
        <v>0</v>
      </c>
      <c r="EO220" s="68">
        <f t="shared" si="1346"/>
        <v>0</v>
      </c>
      <c r="EP220" s="69"/>
      <c r="EQ220" s="69"/>
      <c r="ER220" s="70">
        <f t="shared" si="1361"/>
        <v>0</v>
      </c>
      <c r="ES220" s="68">
        <f t="shared" si="1347"/>
        <v>0</v>
      </c>
      <c r="ET220" s="69"/>
      <c r="EU220" s="71"/>
      <c r="EV220" s="70">
        <f t="shared" si="1348"/>
        <v>0</v>
      </c>
      <c r="EW220" s="68">
        <f t="shared" si="1349"/>
        <v>0</v>
      </c>
      <c r="EX220" s="69"/>
      <c r="EY220" s="70">
        <f t="shared" si="1362"/>
        <v>0</v>
      </c>
      <c r="EZ220" s="68">
        <f t="shared" si="1363"/>
        <v>0</v>
      </c>
      <c r="FA220" s="68">
        <f t="shared" si="1364"/>
        <v>0</v>
      </c>
      <c r="FB220" s="68">
        <f t="shared" si="1365"/>
        <v>0</v>
      </c>
      <c r="FC220" s="68">
        <f t="shared" si="1366"/>
        <v>0</v>
      </c>
      <c r="FD220" s="68">
        <f t="shared" si="1350"/>
        <v>0</v>
      </c>
      <c r="FE220" s="72">
        <f t="shared" si="1351"/>
        <v>0</v>
      </c>
      <c r="FF220" s="72">
        <f t="shared" si="1352"/>
        <v>0</v>
      </c>
      <c r="FG220" s="70">
        <f t="shared" si="1353"/>
        <v>0</v>
      </c>
      <c r="FH220" t="str">
        <f t="shared" si="1354"/>
        <v>wrong</v>
      </c>
      <c r="FK220" s="68">
        <f t="shared" si="1367"/>
        <v>0</v>
      </c>
      <c r="FL220" s="69"/>
      <c r="FM220" s="69"/>
      <c r="FN220" s="70">
        <f t="shared" si="1368"/>
        <v>0</v>
      </c>
      <c r="FO220" s="68">
        <f t="shared" si="1369"/>
        <v>0</v>
      </c>
      <c r="FP220" s="69"/>
      <c r="FQ220" s="69"/>
      <c r="FR220" s="70">
        <f t="shared" si="1370"/>
        <v>0</v>
      </c>
    </row>
    <row r="221" spans="1:174" ht="48" customHeight="1" thickBot="1">
      <c r="A221" s="6228"/>
      <c r="B221" s="6310" t="str" cm="1">
        <f t="array" ref="B221">IFERROR(_xlfn.XLOOKUP(1, (INDEX(التشكيل_القديم!$L$5:$S$49, ,6)=$A216) * (INDEX(التشكيل_القديم!$L$5:$S$49, ,7)="عضو سادس"), INDEX(التشكيل_القديم!$L$5:$S$49, ,2)),"")</f>
        <v/>
      </c>
      <c r="C221" s="6310"/>
      <c r="D221" s="6310"/>
      <c r="E221" s="6310"/>
      <c r="F221" s="6310"/>
      <c r="G221" s="6310"/>
      <c r="H221" s="2170" t="str" cm="1">
        <f t="array" ref="H221">IFERROR(_xlfn.XLOOKUP(1, (INDEX(التشكيل_القديم!$L$5:$S$49, ,6)=$A216) * (INDEX(التشكيل_القديم!$L$5:$S$49, ,7)="عضو سادس"), INDEX(التشكيل_القديم!$L$5:$S$49, ,3)),"")</f>
        <v/>
      </c>
      <c r="I221" s="2171" t="str" cm="1">
        <f t="array" ref="I221">IFERROR(_xlfn.XLOOKUP(1, (INDEX(التشكيل_القديم!$L$5:$S$49, ,6)=$A216) * (INDEX(التشكيل_القديم!$L$5:$S$49, ,7)="عضو سادسر"), INDEX(التشكيل_القديم!$L$5:$S$49, ,4)),"")</f>
        <v/>
      </c>
      <c r="J221" s="6232"/>
      <c r="K221" s="6235"/>
      <c r="L221" s="5675">
        <f>الاعدادات!$D$10</f>
        <v>2026</v>
      </c>
      <c r="M221" s="2016">
        <v>65</v>
      </c>
      <c r="N221" s="107"/>
      <c r="O221" s="107"/>
      <c r="P221" s="107"/>
      <c r="Q221" s="107"/>
      <c r="R221" s="107"/>
      <c r="S221" s="107"/>
      <c r="T221" s="107"/>
      <c r="U221" s="107"/>
      <c r="V221" s="107"/>
      <c r="W221" s="107"/>
      <c r="X221" s="107"/>
      <c r="Y221" s="2020"/>
      <c r="Z221" s="5681">
        <f t="shared" si="1355"/>
        <v>65</v>
      </c>
      <c r="AA221" s="2023"/>
      <c r="AB221" s="110"/>
      <c r="AC221" s="5672">
        <f t="shared" si="1356"/>
        <v>0</v>
      </c>
      <c r="AD221" s="5672">
        <f t="shared" si="1357"/>
        <v>0</v>
      </c>
      <c r="AE221" s="5662">
        <f>BP221+CR221+BP228+CR228+DT221+DT228</f>
        <v>0</v>
      </c>
      <c r="AF221" s="5663">
        <f t="shared" si="1325"/>
        <v>0</v>
      </c>
      <c r="AG221" s="5662">
        <f t="shared" si="1326"/>
        <v>0</v>
      </c>
      <c r="AH221" s="5664">
        <f t="shared" si="1358"/>
        <v>0</v>
      </c>
      <c r="AI221" s="5662">
        <f t="shared" si="1327"/>
        <v>0</v>
      </c>
      <c r="AJ221" s="5662">
        <f t="shared" si="1328"/>
        <v>0</v>
      </c>
      <c r="AK221" s="5662">
        <f t="shared" si="1329"/>
        <v>0</v>
      </c>
      <c r="AL221" s="5662">
        <f t="shared" si="1330"/>
        <v>0</v>
      </c>
      <c r="AM221" s="5663">
        <f t="shared" si="1331"/>
        <v>0</v>
      </c>
      <c r="AN221" s="5665">
        <f t="shared" si="1359"/>
        <v>0</v>
      </c>
      <c r="AO221" s="5665">
        <f t="shared" si="1332"/>
        <v>0</v>
      </c>
      <c r="AP221" s="5665">
        <f>BZ221+DB221+DB228+BZ228+ED221+ED228</f>
        <v>0</v>
      </c>
      <c r="AQ221" s="5663">
        <f t="shared" si="1333"/>
        <v>0</v>
      </c>
      <c r="AR221" s="5666">
        <f>CA221+DC221+CA228+DC228+EE221+EE228</f>
        <v>0</v>
      </c>
      <c r="AS221" s="5673">
        <f t="shared" si="1334"/>
        <v>0</v>
      </c>
      <c r="AT221" s="2023"/>
      <c r="AU221" s="5674">
        <f t="shared" si="1335"/>
        <v>0</v>
      </c>
      <c r="AV221" s="5674">
        <f t="shared" si="1336"/>
        <v>0</v>
      </c>
      <c r="AW221" s="111"/>
      <c r="AX221" s="112"/>
      <c r="AY221" s="65">
        <f t="shared" si="1337"/>
        <v>0</v>
      </c>
      <c r="AZ221" s="113"/>
      <c r="BA221" s="5662">
        <f t="shared" si="1338"/>
        <v>-65</v>
      </c>
      <c r="BB221" s="2159"/>
      <c r="BC221" s="5683">
        <f>الاعدادات!$D$10</f>
        <v>2026</v>
      </c>
      <c r="BD221" s="117"/>
      <c r="BE221" s="118"/>
      <c r="BF221" s="118"/>
      <c r="BG221" s="119"/>
      <c r="BH221" s="119"/>
      <c r="BI221" s="119"/>
      <c r="BJ221" s="120"/>
      <c r="BK221" s="121"/>
      <c r="BL221" s="122"/>
      <c r="BM221" s="122"/>
      <c r="BN221" s="123"/>
      <c r="BO221" s="123"/>
      <c r="BP221" s="124"/>
      <c r="BQ221" s="125">
        <f t="shared" si="1339"/>
        <v>0</v>
      </c>
      <c r="BR221" s="126"/>
      <c r="BS221" s="127"/>
      <c r="BT221" s="128"/>
      <c r="BU221" s="129"/>
      <c r="BV221" s="130"/>
      <c r="BW221" s="131"/>
      <c r="BX221" s="132"/>
      <c r="BY221" s="133"/>
      <c r="BZ221" s="134"/>
      <c r="CA221" s="135"/>
      <c r="CB221" s="136">
        <f t="shared" si="1340"/>
        <v>0</v>
      </c>
      <c r="CC221" s="137"/>
      <c r="CD221" s="128"/>
      <c r="CE221" s="138"/>
      <c r="CF221" s="139"/>
      <c r="CG221" s="118"/>
      <c r="CH221" s="118"/>
      <c r="CI221" s="119"/>
      <c r="CJ221" s="119"/>
      <c r="CK221" s="119"/>
      <c r="CL221" s="120"/>
      <c r="CM221" s="121"/>
      <c r="CN221" s="122"/>
      <c r="CO221" s="122"/>
      <c r="CP221" s="123"/>
      <c r="CQ221" s="123"/>
      <c r="CR221" s="124"/>
      <c r="CS221" s="125">
        <f t="shared" si="1341"/>
        <v>0</v>
      </c>
      <c r="CT221" s="126"/>
      <c r="CU221" s="127"/>
      <c r="CV221" s="128"/>
      <c r="CW221" s="129"/>
      <c r="CX221" s="130"/>
      <c r="CY221" s="131"/>
      <c r="CZ221" s="132"/>
      <c r="DA221" s="133"/>
      <c r="DB221" s="134"/>
      <c r="DC221" s="135"/>
      <c r="DD221" s="140">
        <f>SUM(CS221:DC221)</f>
        <v>0</v>
      </c>
      <c r="DE221" s="137"/>
      <c r="DF221" s="128"/>
      <c r="DG221" s="141"/>
      <c r="DH221" s="139"/>
      <c r="DI221" s="118"/>
      <c r="DJ221" s="118"/>
      <c r="DK221" s="119"/>
      <c r="DL221" s="119"/>
      <c r="DM221" s="119"/>
      <c r="DN221" s="120"/>
      <c r="DO221" s="121"/>
      <c r="DP221" s="122"/>
      <c r="DQ221" s="122"/>
      <c r="DR221" s="123"/>
      <c r="DS221" s="123"/>
      <c r="DT221" s="124"/>
      <c r="DU221" s="125">
        <f t="shared" ref="DU221:DU222" si="1371">DT221+DS221+DR221+DQ221+DP221+DO221+DN221+DM221+DL221+DK221+DJ221+DI221+DH221</f>
        <v>0</v>
      </c>
      <c r="DV221" s="126"/>
      <c r="DW221" s="127"/>
      <c r="DX221" s="128"/>
      <c r="DY221" s="129"/>
      <c r="DZ221" s="130"/>
      <c r="EA221" s="131"/>
      <c r="EB221" s="132"/>
      <c r="EC221" s="133"/>
      <c r="ED221" s="134"/>
      <c r="EE221" s="135"/>
      <c r="EF221" s="140">
        <f>SUM(DU221:EE221)</f>
        <v>0</v>
      </c>
      <c r="EG221" s="137"/>
      <c r="EH221" s="128"/>
      <c r="EI221" s="141"/>
      <c r="EJ221" s="5675">
        <f>الاعدادات!$D$10</f>
        <v>2026</v>
      </c>
      <c r="EK221" s="68">
        <f t="shared" si="1345"/>
        <v>0</v>
      </c>
      <c r="EL221" s="69"/>
      <c r="EM221" s="69"/>
      <c r="EN221" s="70">
        <f t="shared" si="1360"/>
        <v>0</v>
      </c>
      <c r="EO221" s="68">
        <f t="shared" si="1346"/>
        <v>0</v>
      </c>
      <c r="EP221" s="69"/>
      <c r="EQ221" s="69"/>
      <c r="ER221" s="70">
        <f t="shared" si="1361"/>
        <v>0</v>
      </c>
      <c r="ES221" s="68">
        <f t="shared" si="1347"/>
        <v>0</v>
      </c>
      <c r="ET221" s="69"/>
      <c r="EU221" s="71"/>
      <c r="EV221" s="70">
        <f t="shared" si="1348"/>
        <v>0</v>
      </c>
      <c r="EW221" s="68">
        <f t="shared" si="1349"/>
        <v>0</v>
      </c>
      <c r="EX221" s="69"/>
      <c r="EY221" s="70">
        <f t="shared" si="1362"/>
        <v>0</v>
      </c>
      <c r="EZ221" s="68">
        <f t="shared" si="1363"/>
        <v>0</v>
      </c>
      <c r="FA221" s="68">
        <f t="shared" si="1364"/>
        <v>0</v>
      </c>
      <c r="FB221" s="68">
        <f t="shared" si="1365"/>
        <v>0</v>
      </c>
      <c r="FC221" s="68">
        <f t="shared" si="1366"/>
        <v>0</v>
      </c>
      <c r="FD221" s="68">
        <f t="shared" si="1350"/>
        <v>0</v>
      </c>
      <c r="FE221" s="72">
        <f t="shared" si="1351"/>
        <v>0</v>
      </c>
      <c r="FF221" s="72">
        <f t="shared" si="1352"/>
        <v>0</v>
      </c>
      <c r="FG221" s="70">
        <f t="shared" si="1353"/>
        <v>0</v>
      </c>
      <c r="FH221" t="str">
        <f t="shared" si="1354"/>
        <v>wrong</v>
      </c>
      <c r="FK221" s="68">
        <f t="shared" si="1367"/>
        <v>0</v>
      </c>
      <c r="FL221" s="69"/>
      <c r="FM221" s="69"/>
      <c r="FN221" s="70">
        <f t="shared" si="1368"/>
        <v>0</v>
      </c>
      <c r="FO221" s="68">
        <f t="shared" si="1369"/>
        <v>0</v>
      </c>
      <c r="FP221" s="69"/>
      <c r="FQ221" s="69"/>
      <c r="FR221" s="70">
        <f t="shared" si="1370"/>
        <v>0</v>
      </c>
    </row>
    <row r="222" spans="1:174" ht="48" customHeight="1" thickBot="1">
      <c r="A222" s="6229"/>
      <c r="B222" s="6249"/>
      <c r="C222" s="6249"/>
      <c r="D222" s="6249"/>
      <c r="E222" s="6249"/>
      <c r="F222" s="6249"/>
      <c r="G222" s="6249"/>
      <c r="H222" s="2011"/>
      <c r="I222" s="105"/>
      <c r="J222" s="6233"/>
      <c r="K222" s="6236"/>
      <c r="L222" s="115" t="s">
        <v>181</v>
      </c>
      <c r="M222" s="5684">
        <f t="shared" ref="M222:U222" si="1372">SUM(M217:M221)</f>
        <v>156</v>
      </c>
      <c r="N222" s="5684">
        <f t="shared" si="1372"/>
        <v>0</v>
      </c>
      <c r="O222" s="5684">
        <f t="shared" si="1372"/>
        <v>0</v>
      </c>
      <c r="P222" s="5684">
        <f t="shared" si="1372"/>
        <v>0</v>
      </c>
      <c r="Q222" s="5684">
        <f t="shared" si="1372"/>
        <v>0</v>
      </c>
      <c r="R222" s="5684">
        <f t="shared" si="1372"/>
        <v>0</v>
      </c>
      <c r="S222" s="5684">
        <f t="shared" si="1372"/>
        <v>0</v>
      </c>
      <c r="T222" s="5684">
        <f t="shared" si="1372"/>
        <v>0</v>
      </c>
      <c r="U222" s="5684">
        <f t="shared" si="1372"/>
        <v>0</v>
      </c>
      <c r="V222" s="116"/>
      <c r="W222" s="5684">
        <f t="shared" ref="W222:AZ222" si="1373">SUM(W217:W221)</f>
        <v>0</v>
      </c>
      <c r="X222" s="5684">
        <f t="shared" si="1373"/>
        <v>0</v>
      </c>
      <c r="Y222" s="5684">
        <f t="shared" si="1373"/>
        <v>0</v>
      </c>
      <c r="Z222" s="5684">
        <f t="shared" si="1373"/>
        <v>156</v>
      </c>
      <c r="AA222" s="5684">
        <f t="shared" si="1373"/>
        <v>0</v>
      </c>
      <c r="AB222" s="5684">
        <f t="shared" si="1373"/>
        <v>0</v>
      </c>
      <c r="AC222" s="5684">
        <f t="shared" si="1373"/>
        <v>0</v>
      </c>
      <c r="AD222" s="5684">
        <f t="shared" si="1373"/>
        <v>0</v>
      </c>
      <c r="AE222" s="5684">
        <f t="shared" si="1373"/>
        <v>0</v>
      </c>
      <c r="AF222" s="5684">
        <f t="shared" si="1373"/>
        <v>0</v>
      </c>
      <c r="AG222" s="5684">
        <f t="shared" si="1373"/>
        <v>0</v>
      </c>
      <c r="AH222" s="5684">
        <f t="shared" si="1373"/>
        <v>0</v>
      </c>
      <c r="AI222" s="5684">
        <f t="shared" si="1373"/>
        <v>0</v>
      </c>
      <c r="AJ222" s="5684">
        <f t="shared" si="1373"/>
        <v>0</v>
      </c>
      <c r="AK222" s="5684">
        <f t="shared" si="1373"/>
        <v>0</v>
      </c>
      <c r="AL222" s="5684">
        <f t="shared" si="1373"/>
        <v>0</v>
      </c>
      <c r="AM222" s="5684">
        <f t="shared" si="1373"/>
        <v>0</v>
      </c>
      <c r="AN222" s="5684">
        <f t="shared" si="1373"/>
        <v>0</v>
      </c>
      <c r="AO222" s="5684">
        <f t="shared" si="1373"/>
        <v>0</v>
      </c>
      <c r="AP222" s="5684">
        <f t="shared" si="1373"/>
        <v>0</v>
      </c>
      <c r="AQ222" s="5684">
        <f t="shared" si="1373"/>
        <v>0</v>
      </c>
      <c r="AR222" s="5684">
        <f t="shared" si="1373"/>
        <v>0</v>
      </c>
      <c r="AS222" s="5684">
        <f t="shared" si="1373"/>
        <v>0</v>
      </c>
      <c r="AT222" s="5684">
        <f t="shared" si="1373"/>
        <v>0</v>
      </c>
      <c r="AU222" s="5684">
        <f t="shared" si="1373"/>
        <v>0</v>
      </c>
      <c r="AV222" s="5684">
        <f t="shared" si="1373"/>
        <v>0</v>
      </c>
      <c r="AW222" s="5684">
        <f t="shared" si="1373"/>
        <v>0</v>
      </c>
      <c r="AX222" s="5684">
        <f t="shared" si="1373"/>
        <v>0</v>
      </c>
      <c r="AY222" s="5684">
        <f t="shared" si="1373"/>
        <v>0</v>
      </c>
      <c r="AZ222" s="5684">
        <f t="shared" si="1373"/>
        <v>0</v>
      </c>
      <c r="BA222" s="5685">
        <f t="shared" si="1338"/>
        <v>-156</v>
      </c>
      <c r="BB222" s="2159"/>
      <c r="BC222" s="156" t="s">
        <v>181</v>
      </c>
      <c r="BD222" s="840">
        <f t="shared" ref="BD222:BP222" si="1374">SUM(BD217:BD221)</f>
        <v>0</v>
      </c>
      <c r="BE222" s="841">
        <f t="shared" si="1374"/>
        <v>0</v>
      </c>
      <c r="BF222" s="841">
        <f t="shared" si="1374"/>
        <v>0</v>
      </c>
      <c r="BG222" s="841">
        <f t="shared" si="1374"/>
        <v>0</v>
      </c>
      <c r="BH222" s="841">
        <f t="shared" si="1374"/>
        <v>0</v>
      </c>
      <c r="BI222" s="841">
        <f t="shared" si="1374"/>
        <v>0</v>
      </c>
      <c r="BJ222" s="841">
        <f t="shared" si="1374"/>
        <v>0</v>
      </c>
      <c r="BK222" s="841">
        <f t="shared" si="1374"/>
        <v>0</v>
      </c>
      <c r="BL222" s="841">
        <f t="shared" si="1374"/>
        <v>0</v>
      </c>
      <c r="BM222" s="841">
        <f t="shared" si="1374"/>
        <v>0</v>
      </c>
      <c r="BN222" s="841">
        <f t="shared" si="1374"/>
        <v>0</v>
      </c>
      <c r="BO222" s="841">
        <f t="shared" si="1374"/>
        <v>0</v>
      </c>
      <c r="BP222" s="841">
        <f t="shared" si="1374"/>
        <v>0</v>
      </c>
      <c r="BQ222" s="842">
        <f t="shared" si="1339"/>
        <v>0</v>
      </c>
      <c r="BR222" s="841">
        <f t="shared" ref="BR222:CR222" si="1375">SUM(BR217:BR221)</f>
        <v>0</v>
      </c>
      <c r="BS222" s="841">
        <f t="shared" si="1375"/>
        <v>0</v>
      </c>
      <c r="BT222" s="841">
        <f t="shared" si="1375"/>
        <v>0</v>
      </c>
      <c r="BU222" s="841">
        <f t="shared" si="1375"/>
        <v>0</v>
      </c>
      <c r="BV222" s="841">
        <f t="shared" si="1375"/>
        <v>0</v>
      </c>
      <c r="BW222" s="841">
        <f t="shared" si="1375"/>
        <v>0</v>
      </c>
      <c r="BX222" s="841">
        <f t="shared" si="1375"/>
        <v>0</v>
      </c>
      <c r="BY222" s="841">
        <f t="shared" si="1375"/>
        <v>0</v>
      </c>
      <c r="BZ222" s="2030">
        <f t="shared" si="1375"/>
        <v>0</v>
      </c>
      <c r="CA222" s="841">
        <f t="shared" si="1375"/>
        <v>0</v>
      </c>
      <c r="CB222" s="841">
        <f t="shared" si="1375"/>
        <v>0</v>
      </c>
      <c r="CC222" s="841">
        <f t="shared" si="1375"/>
        <v>0</v>
      </c>
      <c r="CD222" s="841">
        <f t="shared" si="1375"/>
        <v>0</v>
      </c>
      <c r="CE222" s="5686">
        <f t="shared" si="1375"/>
        <v>0</v>
      </c>
      <c r="CF222" s="840">
        <f t="shared" si="1375"/>
        <v>0</v>
      </c>
      <c r="CG222" s="841">
        <f t="shared" si="1375"/>
        <v>0</v>
      </c>
      <c r="CH222" s="841">
        <f t="shared" si="1375"/>
        <v>0</v>
      </c>
      <c r="CI222" s="841">
        <f t="shared" si="1375"/>
        <v>0</v>
      </c>
      <c r="CJ222" s="841">
        <f t="shared" si="1375"/>
        <v>0</v>
      </c>
      <c r="CK222" s="841">
        <f t="shared" si="1375"/>
        <v>0</v>
      </c>
      <c r="CL222" s="841">
        <f t="shared" si="1375"/>
        <v>0</v>
      </c>
      <c r="CM222" s="841">
        <f t="shared" si="1375"/>
        <v>0</v>
      </c>
      <c r="CN222" s="841">
        <f t="shared" si="1375"/>
        <v>0</v>
      </c>
      <c r="CO222" s="841">
        <f t="shared" si="1375"/>
        <v>0</v>
      </c>
      <c r="CP222" s="841">
        <f t="shared" si="1375"/>
        <v>0</v>
      </c>
      <c r="CQ222" s="841">
        <f t="shared" si="1375"/>
        <v>0</v>
      </c>
      <c r="CR222" s="841">
        <f t="shared" si="1375"/>
        <v>0</v>
      </c>
      <c r="CS222" s="842">
        <f t="shared" si="1341"/>
        <v>0</v>
      </c>
      <c r="CT222" s="841">
        <f t="shared" ref="CT222:DT222" si="1376">SUM(CT217:CT221)</f>
        <v>0</v>
      </c>
      <c r="CU222" s="841">
        <f t="shared" si="1376"/>
        <v>0</v>
      </c>
      <c r="CV222" s="841">
        <f t="shared" si="1376"/>
        <v>0</v>
      </c>
      <c r="CW222" s="841">
        <f t="shared" si="1376"/>
        <v>0</v>
      </c>
      <c r="CX222" s="841">
        <f t="shared" si="1376"/>
        <v>0</v>
      </c>
      <c r="CY222" s="841">
        <f t="shared" si="1376"/>
        <v>0</v>
      </c>
      <c r="CZ222" s="841">
        <f t="shared" si="1376"/>
        <v>0</v>
      </c>
      <c r="DA222" s="841">
        <f t="shared" si="1376"/>
        <v>0</v>
      </c>
      <c r="DB222" s="2030">
        <f t="shared" si="1376"/>
        <v>0</v>
      </c>
      <c r="DC222" s="841">
        <f t="shared" si="1376"/>
        <v>0</v>
      </c>
      <c r="DD222" s="841">
        <f t="shared" si="1376"/>
        <v>0</v>
      </c>
      <c r="DE222" s="841">
        <f t="shared" si="1376"/>
        <v>0</v>
      </c>
      <c r="DF222" s="841">
        <f t="shared" si="1376"/>
        <v>0</v>
      </c>
      <c r="DG222" s="5686">
        <f t="shared" si="1376"/>
        <v>0</v>
      </c>
      <c r="DH222" s="840">
        <f t="shared" si="1376"/>
        <v>0</v>
      </c>
      <c r="DI222" s="841">
        <f t="shared" si="1376"/>
        <v>0</v>
      </c>
      <c r="DJ222" s="841">
        <f t="shared" si="1376"/>
        <v>0</v>
      </c>
      <c r="DK222" s="841">
        <f t="shared" si="1376"/>
        <v>0</v>
      </c>
      <c r="DL222" s="841">
        <f t="shared" si="1376"/>
        <v>0</v>
      </c>
      <c r="DM222" s="841">
        <f t="shared" si="1376"/>
        <v>0</v>
      </c>
      <c r="DN222" s="841">
        <f t="shared" si="1376"/>
        <v>0</v>
      </c>
      <c r="DO222" s="841">
        <f t="shared" si="1376"/>
        <v>0</v>
      </c>
      <c r="DP222" s="841">
        <f t="shared" si="1376"/>
        <v>0</v>
      </c>
      <c r="DQ222" s="841">
        <f t="shared" si="1376"/>
        <v>0</v>
      </c>
      <c r="DR222" s="841">
        <f t="shared" si="1376"/>
        <v>0</v>
      </c>
      <c r="DS222" s="841">
        <f t="shared" si="1376"/>
        <v>0</v>
      </c>
      <c r="DT222" s="841">
        <f t="shared" si="1376"/>
        <v>0</v>
      </c>
      <c r="DU222" s="842">
        <f t="shared" si="1371"/>
        <v>0</v>
      </c>
      <c r="DV222" s="841">
        <f t="shared" ref="DV222:EI222" si="1377">SUM(DV217:DV221)</f>
        <v>0</v>
      </c>
      <c r="DW222" s="841">
        <f t="shared" si="1377"/>
        <v>0</v>
      </c>
      <c r="DX222" s="841">
        <f t="shared" si="1377"/>
        <v>0</v>
      </c>
      <c r="DY222" s="841">
        <f t="shared" si="1377"/>
        <v>0</v>
      </c>
      <c r="DZ222" s="841">
        <f t="shared" si="1377"/>
        <v>0</v>
      </c>
      <c r="EA222" s="841">
        <f t="shared" si="1377"/>
        <v>0</v>
      </c>
      <c r="EB222" s="841">
        <f t="shared" si="1377"/>
        <v>0</v>
      </c>
      <c r="EC222" s="841">
        <f t="shared" si="1377"/>
        <v>0</v>
      </c>
      <c r="ED222" s="2030">
        <f t="shared" si="1377"/>
        <v>0</v>
      </c>
      <c r="EE222" s="841">
        <f t="shared" si="1377"/>
        <v>0</v>
      </c>
      <c r="EF222" s="841">
        <f t="shared" si="1377"/>
        <v>0</v>
      </c>
      <c r="EG222" s="841">
        <f t="shared" si="1377"/>
        <v>0</v>
      </c>
      <c r="EH222" s="841">
        <f t="shared" si="1377"/>
        <v>0</v>
      </c>
      <c r="EI222" s="5686">
        <f t="shared" si="1377"/>
        <v>0</v>
      </c>
      <c r="EJ222" s="142" t="s">
        <v>106</v>
      </c>
      <c r="EK222" s="846">
        <f t="shared" ref="EK222:EU222" si="1378">SUM(EK217:EK221)</f>
        <v>0</v>
      </c>
      <c r="EL222" s="847">
        <f t="shared" si="1378"/>
        <v>0</v>
      </c>
      <c r="EM222" s="847">
        <f t="shared" si="1378"/>
        <v>0</v>
      </c>
      <c r="EN222" s="848">
        <f t="shared" si="1378"/>
        <v>0</v>
      </c>
      <c r="EO222" s="846">
        <f t="shared" si="1378"/>
        <v>0</v>
      </c>
      <c r="EP222" s="847">
        <f t="shared" si="1378"/>
        <v>0</v>
      </c>
      <c r="EQ222" s="847">
        <f t="shared" si="1378"/>
        <v>0</v>
      </c>
      <c r="ER222" s="848">
        <f t="shared" si="1378"/>
        <v>0</v>
      </c>
      <c r="ES222" s="846">
        <f t="shared" si="1378"/>
        <v>0</v>
      </c>
      <c r="ET222" s="847">
        <f t="shared" si="1378"/>
        <v>0</v>
      </c>
      <c r="EU222" s="848">
        <f t="shared" si="1378"/>
        <v>0</v>
      </c>
      <c r="EV222" s="849">
        <f t="shared" si="1348"/>
        <v>0</v>
      </c>
      <c r="EW222" s="846">
        <f t="shared" ref="EW222:FC222" si="1379">SUM(EW217:EW221)</f>
        <v>0</v>
      </c>
      <c r="EX222" s="847">
        <f t="shared" si="1379"/>
        <v>0</v>
      </c>
      <c r="EY222" s="848">
        <f t="shared" si="1379"/>
        <v>0</v>
      </c>
      <c r="EZ222" s="846">
        <f t="shared" si="1379"/>
        <v>0</v>
      </c>
      <c r="FA222" s="847">
        <f t="shared" si="1379"/>
        <v>0</v>
      </c>
      <c r="FB222" s="847">
        <f t="shared" si="1379"/>
        <v>0</v>
      </c>
      <c r="FC222" s="848">
        <f t="shared" si="1379"/>
        <v>0</v>
      </c>
      <c r="FD222" s="850">
        <f t="shared" si="1350"/>
        <v>0</v>
      </c>
      <c r="FE222" s="851">
        <f t="shared" si="1351"/>
        <v>0</v>
      </c>
      <c r="FF222" s="851">
        <f t="shared" si="1352"/>
        <v>0</v>
      </c>
      <c r="FG222" s="849">
        <f t="shared" si="1353"/>
        <v>0</v>
      </c>
      <c r="FI222" s="5651"/>
      <c r="FJ222" s="5651"/>
      <c r="FK222" s="846">
        <f>SUM(FK217:FK221)</f>
        <v>0</v>
      </c>
      <c r="FL222" s="847">
        <f t="shared" ref="FL222:FM222" si="1380">SUM(FL219:FL221)</f>
        <v>0</v>
      </c>
      <c r="FM222" s="847">
        <f t="shared" si="1380"/>
        <v>0</v>
      </c>
      <c r="FN222" s="848">
        <f>SUM(FN217:FN221)</f>
        <v>0</v>
      </c>
      <c r="FO222" s="846">
        <f>SUM(FO217:FO221)</f>
        <v>0</v>
      </c>
      <c r="FP222" s="847">
        <f t="shared" ref="FP222:FQ222" si="1381">SUM(FP219:FP221)</f>
        <v>0</v>
      </c>
      <c r="FQ222" s="847">
        <f t="shared" si="1381"/>
        <v>0</v>
      </c>
      <c r="FR222" s="848">
        <f>SUM(FR217:FR221)</f>
        <v>0</v>
      </c>
    </row>
    <row r="223" spans="1:174" ht="48" customHeight="1" thickBot="1">
      <c r="A223" s="6311" t="s">
        <v>60</v>
      </c>
      <c r="B223" s="6312"/>
      <c r="C223" s="6312"/>
      <c r="D223" s="6312"/>
      <c r="E223" s="6312"/>
      <c r="F223" s="6312"/>
      <c r="G223" s="6312"/>
      <c r="H223" s="6312"/>
      <c r="I223" s="6312"/>
      <c r="J223" s="6313"/>
      <c r="K223" s="114">
        <v>15</v>
      </c>
      <c r="L223" s="148"/>
      <c r="M223" s="148"/>
      <c r="N223" s="148"/>
      <c r="O223" s="149"/>
      <c r="P223" s="149"/>
      <c r="Q223" s="149"/>
      <c r="R223" s="148"/>
      <c r="S223" s="148"/>
      <c r="T223" s="148"/>
      <c r="U223" s="148"/>
      <c r="V223" s="148"/>
      <c r="W223" s="148"/>
      <c r="X223" s="148"/>
      <c r="Y223" s="148"/>
      <c r="Z223" s="149"/>
      <c r="AA223" s="149"/>
      <c r="AB223" s="149"/>
      <c r="AC223" s="148"/>
      <c r="AD223" s="148"/>
      <c r="AE223" s="148"/>
      <c r="AF223" s="2163"/>
      <c r="AG223" s="148"/>
      <c r="AH223" s="151"/>
      <c r="AI223" s="148"/>
      <c r="AJ223" s="148"/>
      <c r="AK223" s="148"/>
      <c r="AL223" s="148"/>
      <c r="AM223" s="2163"/>
      <c r="AN223" s="151"/>
      <c r="AO223" s="151"/>
      <c r="AP223" s="151"/>
      <c r="AQ223" s="151"/>
      <c r="AR223" s="151"/>
      <c r="AS223" s="2164"/>
      <c r="AT223" s="148"/>
      <c r="AU223" s="148"/>
      <c r="AV223" s="148"/>
      <c r="AW223" s="148"/>
      <c r="AX223" s="148"/>
      <c r="AY223" s="2164"/>
      <c r="AZ223" s="148"/>
      <c r="BA223" s="148"/>
      <c r="BB223" s="2165"/>
      <c r="BC223" s="1996"/>
      <c r="BD223" s="5653">
        <f>_xlfn.XLOOKUP(B218,التشكيل_القديم!$M$5:$M$39,التشكيل_القديم!$L$5:$L$39,0,0)</f>
        <v>14</v>
      </c>
      <c r="BE223" s="6200" t="str">
        <f>"(3)             "&amp; "عضو يسار الدائرة  /  "  &amp;B218</f>
        <v>(3)             عضو يسار الدائرة  /  محمد رضا عبدالسلام عبدالله</v>
      </c>
      <c r="BF223" s="6200"/>
      <c r="BG223" s="6200"/>
      <c r="BH223" s="6200"/>
      <c r="BI223" s="6200"/>
      <c r="BJ223" s="6200"/>
      <c r="BK223" s="6200"/>
      <c r="BL223" s="6200"/>
      <c r="BM223" s="6200"/>
      <c r="BN223" s="6200"/>
      <c r="BO223" s="6200"/>
      <c r="BP223" s="6200"/>
      <c r="BQ223" s="6200"/>
      <c r="BR223" s="6200"/>
      <c r="BS223" s="6200"/>
      <c r="BT223" s="6200"/>
      <c r="BU223" s="6200"/>
      <c r="BV223" s="6200"/>
      <c r="BW223" s="6200"/>
      <c r="BX223" s="6200"/>
      <c r="BY223" s="6200"/>
      <c r="BZ223" s="6200"/>
      <c r="CA223" s="6200"/>
      <c r="CB223" s="6200"/>
      <c r="CC223" s="6200"/>
      <c r="CD223" s="6200"/>
      <c r="CE223" s="6201"/>
      <c r="CF223" s="5687">
        <f>_xlfn.XLOOKUP(B219,التشكيل_القديم!$M$5:$M$39,التشكيل_القديم!$L$5:$L$39,0,0)</f>
        <v>0</v>
      </c>
      <c r="CG223" s="6369" t="str">
        <f>IF(B219&lt;&gt;"", "(4)             "&amp; "عضو يسار اليسار  الدائرة  /  "  &amp;B219,"لا يوجد عضو رابع")</f>
        <v>لا يوجد عضو رابع</v>
      </c>
      <c r="CH223" s="6200"/>
      <c r="CI223" s="6200"/>
      <c r="CJ223" s="6200"/>
      <c r="CK223" s="6200"/>
      <c r="CL223" s="6200"/>
      <c r="CM223" s="6200"/>
      <c r="CN223" s="6200"/>
      <c r="CO223" s="6200"/>
      <c r="CP223" s="6200"/>
      <c r="CQ223" s="6200"/>
      <c r="CR223" s="6200"/>
      <c r="CS223" s="6200"/>
      <c r="CT223" s="6200"/>
      <c r="CU223" s="6200"/>
      <c r="CV223" s="6200"/>
      <c r="CW223" s="6200"/>
      <c r="CX223" s="6200"/>
      <c r="CY223" s="6200"/>
      <c r="CZ223" s="6200"/>
      <c r="DA223" s="6200"/>
      <c r="DB223" s="6200"/>
      <c r="DC223" s="6200"/>
      <c r="DD223" s="6200"/>
      <c r="DE223" s="6200"/>
      <c r="DF223" s="6200"/>
      <c r="DG223" s="6201"/>
      <c r="DH223" s="5687">
        <f>_xlfn.XLOOKUP(B221,التشكيل_القديم!$M$5:$M$39,التشكيل_القديم!$L$5:$L$39,0,0)</f>
        <v>0</v>
      </c>
      <c r="DI223" s="6200" t="str">
        <f xml:space="preserve"> IF(B221&lt;&gt;"","(6)             "&amp;"عضو يسار يسار يسار اليسار  الدائرة  /  "  &amp;B221,"لا يوجد عضو سادس")</f>
        <v>لا يوجد عضو سادس</v>
      </c>
      <c r="DJ223" s="6200"/>
      <c r="DK223" s="6200"/>
      <c r="DL223" s="6200"/>
      <c r="DM223" s="6200"/>
      <c r="DN223" s="6200"/>
      <c r="DO223" s="6200"/>
      <c r="DP223" s="6200"/>
      <c r="DQ223" s="6200"/>
      <c r="DR223" s="6200"/>
      <c r="DS223" s="6200"/>
      <c r="DT223" s="6200"/>
      <c r="DU223" s="6200"/>
      <c r="DV223" s="6200"/>
      <c r="DW223" s="6200"/>
      <c r="DX223" s="6200"/>
      <c r="DY223" s="6200"/>
      <c r="DZ223" s="6200"/>
      <c r="EA223" s="6200"/>
      <c r="EB223" s="6200"/>
      <c r="EC223" s="6200"/>
      <c r="ED223" s="6200"/>
      <c r="EE223" s="6200"/>
      <c r="EF223" s="6200"/>
      <c r="EG223" s="6200"/>
      <c r="EH223" s="6200"/>
      <c r="EI223" s="6201"/>
      <c r="EJ223" s="162"/>
      <c r="EK223" s="6348" t="s">
        <v>23</v>
      </c>
      <c r="EL223" s="6349"/>
      <c r="EM223" s="6349"/>
      <c r="EN223" s="6350"/>
      <c r="EO223" s="6370" t="s">
        <v>33</v>
      </c>
      <c r="EP223" s="6370"/>
      <c r="EQ223" s="6370"/>
      <c r="ER223" s="6371"/>
      <c r="ES223" s="6351" t="s">
        <v>184</v>
      </c>
      <c r="ET223" s="6352"/>
      <c r="EU223" s="6352"/>
      <c r="EV223" s="6353"/>
      <c r="EW223" s="6366" t="s">
        <v>185</v>
      </c>
      <c r="EX223" s="6367"/>
      <c r="EY223" s="6367"/>
      <c r="EZ223" s="6368"/>
      <c r="FA223" s="6354" t="s">
        <v>200</v>
      </c>
      <c r="FB223" s="6355"/>
      <c r="FC223" s="6355"/>
      <c r="FD223" s="6356"/>
      <c r="FE223" s="6338" t="s">
        <v>597</v>
      </c>
      <c r="FF223" s="6339"/>
      <c r="FG223" s="6339"/>
      <c r="FH223" s="6340"/>
      <c r="FI223" s="852" t="s">
        <v>205</v>
      </c>
      <c r="FJ223" s="838" t="s">
        <v>190</v>
      </c>
      <c r="FK223" s="838" t="s">
        <v>203</v>
      </c>
      <c r="FL223" s="838" t="s">
        <v>204</v>
      </c>
      <c r="FM223" s="839" t="s">
        <v>116</v>
      </c>
    </row>
    <row r="224" spans="1:174" ht="48" customHeight="1" thickBot="1">
      <c r="A224" s="6202" t="str">
        <f>IF(AND(FH217="ok",FH218="ok",FH219="ok",FH220="ok",FH221="ok", H224 &lt;&gt;"فارغ"),"ok","wrong")</f>
        <v>wrong</v>
      </c>
      <c r="B224" s="6203"/>
      <c r="C224" s="6203"/>
      <c r="D224" s="6203"/>
      <c r="E224" s="6203"/>
      <c r="F224" s="6203"/>
      <c r="G224" s="6204"/>
      <c r="H224" s="6208" t="str">
        <f>IF(Z222=0,"فارغ","")</f>
        <v/>
      </c>
      <c r="I224" s="6209"/>
      <c r="J224" s="6209"/>
      <c r="K224" s="6209"/>
      <c r="L224" s="5677" t="str">
        <f>الاعدادات!$D$6</f>
        <v>2022 وما قبلها</v>
      </c>
      <c r="M224" s="149"/>
      <c r="N224" s="149"/>
      <c r="O224" s="149"/>
      <c r="P224" s="149"/>
      <c r="Q224" s="149"/>
      <c r="R224" s="148"/>
      <c r="S224" s="148"/>
      <c r="T224" s="148"/>
      <c r="U224" s="148"/>
      <c r="V224" s="148"/>
      <c r="W224" s="148"/>
      <c r="X224" s="148"/>
      <c r="Y224" s="148"/>
      <c r="Z224" s="2166"/>
      <c r="AA224" s="148"/>
      <c r="AB224" s="148"/>
      <c r="AC224" s="148"/>
      <c r="AD224" s="148"/>
      <c r="AE224" s="148"/>
      <c r="AF224" s="2163"/>
      <c r="AG224" s="148"/>
      <c r="AH224" s="151"/>
      <c r="AI224" s="148"/>
      <c r="AJ224" s="148"/>
      <c r="AK224" s="148"/>
      <c r="AL224" s="148"/>
      <c r="AM224" s="2163"/>
      <c r="AN224" s="151"/>
      <c r="AO224" s="151"/>
      <c r="AP224" s="151"/>
      <c r="AQ224" s="151"/>
      <c r="AR224" s="151"/>
      <c r="AS224" s="2164"/>
      <c r="AT224" s="148"/>
      <c r="AU224" s="148"/>
      <c r="AV224" s="148"/>
      <c r="AW224" s="148"/>
      <c r="AX224" s="148"/>
      <c r="AY224" s="2164"/>
      <c r="AZ224" s="148"/>
      <c r="BA224" s="148"/>
      <c r="BB224" s="2165"/>
      <c r="BC224" s="5683" t="str">
        <f>الاعدادات!$D$6</f>
        <v>2022 وما قبلها</v>
      </c>
      <c r="BD224" s="76"/>
      <c r="BE224" s="83"/>
      <c r="BF224" s="83"/>
      <c r="BG224" s="84"/>
      <c r="BH224" s="84"/>
      <c r="BI224" s="84"/>
      <c r="BJ224" s="85"/>
      <c r="BK224" s="86"/>
      <c r="BL224" s="87"/>
      <c r="BM224" s="87"/>
      <c r="BN224" s="88"/>
      <c r="BO224" s="88"/>
      <c r="BP224" s="89"/>
      <c r="BQ224" s="77">
        <f t="shared" ref="BQ224:BQ229" si="1382">BP224+BO224+BN224+BM224+BL224+BK224+BJ224+BI224+BH224+BG224+BF224+BE224+BD224</f>
        <v>0</v>
      </c>
      <c r="BR224" s="90"/>
      <c r="BS224" s="91"/>
      <c r="BT224" s="92"/>
      <c r="BU224" s="93"/>
      <c r="BV224" s="94"/>
      <c r="BW224" s="95"/>
      <c r="BX224" s="96"/>
      <c r="BY224" s="97"/>
      <c r="BZ224" s="98"/>
      <c r="CA224" s="99"/>
      <c r="CB224" s="79">
        <f t="shared" ref="CB224:CB228" si="1383">CA224+BZ224+BY224+BX224+BW224+BV224+BU224+BT224+BS224+BR224+BQ224</f>
        <v>0</v>
      </c>
      <c r="CC224" s="80"/>
      <c r="CD224" s="78"/>
      <c r="CE224" s="102"/>
      <c r="CF224" s="82"/>
      <c r="CG224" s="83"/>
      <c r="CH224" s="83"/>
      <c r="CI224" s="84"/>
      <c r="CJ224" s="84"/>
      <c r="CK224" s="84"/>
      <c r="CL224" s="85"/>
      <c r="CM224" s="86"/>
      <c r="CN224" s="87"/>
      <c r="CO224" s="87"/>
      <c r="CP224" s="88"/>
      <c r="CQ224" s="88"/>
      <c r="CR224" s="89"/>
      <c r="CS224" s="77">
        <f t="shared" ref="CS224:CS229" si="1384">CR224+CQ224+CP224+CO224+CN224+CM224+CL224+CK224+CJ224+CI224+CH224+CG224+CF224</f>
        <v>0</v>
      </c>
      <c r="CT224" s="90"/>
      <c r="CU224" s="168"/>
      <c r="CV224" s="92"/>
      <c r="CW224" s="93"/>
      <c r="CX224" s="94"/>
      <c r="CY224" s="95"/>
      <c r="CZ224" s="96"/>
      <c r="DA224" s="97"/>
      <c r="DB224" s="98"/>
      <c r="DC224" s="99"/>
      <c r="DD224" s="79">
        <f t="shared" ref="DD224:DD228" si="1385">SUM(CS224:DC224)</f>
        <v>0</v>
      </c>
      <c r="DE224" s="80"/>
      <c r="DF224" s="78"/>
      <c r="DG224" s="102"/>
      <c r="DH224" s="82"/>
      <c r="DI224" s="83"/>
      <c r="DJ224" s="83"/>
      <c r="DK224" s="84"/>
      <c r="DL224" s="84"/>
      <c r="DM224" s="84"/>
      <c r="DN224" s="85"/>
      <c r="DO224" s="86"/>
      <c r="DP224" s="87"/>
      <c r="DQ224" s="87"/>
      <c r="DR224" s="88"/>
      <c r="DS224" s="88"/>
      <c r="DT224" s="89"/>
      <c r="DU224" s="77">
        <f t="shared" ref="DU224:DU229" si="1386">DT224+DS224+DR224+DQ224+DP224+DO224+DN224+DM224+DL224+DK224+DJ224+DI224+DH224</f>
        <v>0</v>
      </c>
      <c r="DV224" s="90"/>
      <c r="DW224" s="168"/>
      <c r="DX224" s="92"/>
      <c r="DY224" s="93"/>
      <c r="DZ224" s="94"/>
      <c r="EA224" s="95"/>
      <c r="EB224" s="96"/>
      <c r="EC224" s="97"/>
      <c r="ED224" s="98"/>
      <c r="EE224" s="99"/>
      <c r="EF224" s="79">
        <f t="shared" ref="EF224:EF228" si="1387">SUM(DU224:EE224)</f>
        <v>0</v>
      </c>
      <c r="EG224" s="80"/>
      <c r="EH224" s="78"/>
      <c r="EI224" s="102"/>
      <c r="EJ224" s="162" t="s">
        <v>163</v>
      </c>
      <c r="EK224" s="838" t="s">
        <v>190</v>
      </c>
      <c r="EL224" s="838" t="s">
        <v>203</v>
      </c>
      <c r="EM224" s="838" t="s">
        <v>204</v>
      </c>
      <c r="EN224" s="839" t="s">
        <v>116</v>
      </c>
      <c r="EO224" s="838" t="s">
        <v>190</v>
      </c>
      <c r="EP224" s="838" t="s">
        <v>203</v>
      </c>
      <c r="EQ224" s="838" t="s">
        <v>204</v>
      </c>
      <c r="ER224" s="839" t="s">
        <v>116</v>
      </c>
      <c r="ES224" s="838" t="s">
        <v>190</v>
      </c>
      <c r="ET224" s="838" t="s">
        <v>203</v>
      </c>
      <c r="EU224" s="838" t="s">
        <v>204</v>
      </c>
      <c r="EV224" s="839" t="s">
        <v>116</v>
      </c>
      <c r="EW224" s="838" t="s">
        <v>190</v>
      </c>
      <c r="EX224" s="838" t="s">
        <v>203</v>
      </c>
      <c r="EY224" s="838" t="s">
        <v>204</v>
      </c>
      <c r="EZ224" s="839" t="s">
        <v>116</v>
      </c>
      <c r="FA224" s="838" t="s">
        <v>190</v>
      </c>
      <c r="FB224" s="838" t="s">
        <v>203</v>
      </c>
      <c r="FC224" s="838" t="s">
        <v>204</v>
      </c>
      <c r="FD224" s="839" t="s">
        <v>116</v>
      </c>
      <c r="FE224" s="838" t="s">
        <v>190</v>
      </c>
      <c r="FF224" s="838" t="s">
        <v>203</v>
      </c>
      <c r="FG224" s="838" t="s">
        <v>204</v>
      </c>
      <c r="FH224" s="839" t="s">
        <v>116</v>
      </c>
      <c r="FI224" s="836" t="s">
        <v>23</v>
      </c>
      <c r="FJ224" s="166">
        <f>EK229</f>
        <v>0</v>
      </c>
      <c r="FK224" s="166">
        <f>EL229</f>
        <v>0</v>
      </c>
      <c r="FL224" s="166">
        <f t="shared" ref="FL224" si="1388">EM229</f>
        <v>0</v>
      </c>
      <c r="FM224" s="166">
        <f t="shared" ref="FM224" si="1389">EN229</f>
        <v>0</v>
      </c>
    </row>
    <row r="225" spans="1:174" ht="48" customHeight="1" thickBot="1">
      <c r="A225" s="6205"/>
      <c r="B225" s="6206"/>
      <c r="C225" s="6206"/>
      <c r="D225" s="6206"/>
      <c r="E225" s="6206"/>
      <c r="F225" s="6206"/>
      <c r="G225" s="6207"/>
      <c r="H225" s="6208"/>
      <c r="I225" s="6209"/>
      <c r="J225" s="6209"/>
      <c r="K225" s="6209"/>
      <c r="L225" s="5675">
        <f>الاعدادات!$D$7</f>
        <v>2023</v>
      </c>
      <c r="M225" s="148"/>
      <c r="N225" s="148"/>
      <c r="O225" s="148"/>
      <c r="P225" s="148"/>
      <c r="Q225" s="148"/>
      <c r="R225" s="148"/>
      <c r="S225" s="148"/>
      <c r="T225" s="148"/>
      <c r="U225" s="148"/>
      <c r="V225" s="148"/>
      <c r="W225" s="148"/>
      <c r="X225" s="148"/>
      <c r="Y225" s="148"/>
      <c r="Z225" s="2166"/>
      <c r="AA225" s="148"/>
      <c r="AB225" s="148"/>
      <c r="AC225" s="148"/>
      <c r="AD225" s="148"/>
      <c r="AE225" s="148"/>
      <c r="AF225" s="2163"/>
      <c r="AG225" s="148"/>
      <c r="AH225" s="151"/>
      <c r="AI225" s="148"/>
      <c r="AJ225" s="148"/>
      <c r="AK225" s="148"/>
      <c r="AL225" s="148"/>
      <c r="AM225" s="2163"/>
      <c r="AN225" s="151"/>
      <c r="AO225" s="151"/>
      <c r="AP225" s="151"/>
      <c r="AQ225" s="151"/>
      <c r="AR225" s="151"/>
      <c r="AS225" s="2164"/>
      <c r="AT225" s="148"/>
      <c r="AU225" s="148"/>
      <c r="AV225" s="148"/>
      <c r="AW225" s="148"/>
      <c r="AX225" s="148"/>
      <c r="AY225" s="2164"/>
      <c r="AZ225" s="148"/>
      <c r="BA225" s="148"/>
      <c r="BB225" s="2165"/>
      <c r="BC225" s="5683">
        <f>الاعدادات!$D$7</f>
        <v>2023</v>
      </c>
      <c r="BD225" s="82"/>
      <c r="BE225" s="83"/>
      <c r="BF225" s="83"/>
      <c r="BG225" s="84"/>
      <c r="BH225" s="84"/>
      <c r="BI225" s="84"/>
      <c r="BJ225" s="85"/>
      <c r="BK225" s="86"/>
      <c r="BL225" s="87"/>
      <c r="BM225" s="87"/>
      <c r="BN225" s="88"/>
      <c r="BO225" s="88"/>
      <c r="BP225" s="89"/>
      <c r="BQ225" s="77">
        <f t="shared" si="1382"/>
        <v>0</v>
      </c>
      <c r="BR225" s="90"/>
      <c r="BS225" s="91"/>
      <c r="BT225" s="92"/>
      <c r="BU225" s="93"/>
      <c r="BV225" s="94"/>
      <c r="BW225" s="95"/>
      <c r="BX225" s="96"/>
      <c r="BY225" s="97"/>
      <c r="BZ225" s="98"/>
      <c r="CA225" s="99"/>
      <c r="CB225" s="79">
        <f t="shared" si="1383"/>
        <v>0</v>
      </c>
      <c r="CC225" s="104"/>
      <c r="CD225" s="92"/>
      <c r="CE225" s="102"/>
      <c r="CF225" s="82"/>
      <c r="CG225" s="83"/>
      <c r="CH225" s="83"/>
      <c r="CI225" s="84"/>
      <c r="CJ225" s="84"/>
      <c r="CK225" s="84"/>
      <c r="CL225" s="85"/>
      <c r="CM225" s="86"/>
      <c r="CN225" s="87"/>
      <c r="CO225" s="87"/>
      <c r="CP225" s="88"/>
      <c r="CQ225" s="88"/>
      <c r="CR225" s="89"/>
      <c r="CS225" s="77">
        <f t="shared" si="1384"/>
        <v>0</v>
      </c>
      <c r="CT225" s="90"/>
      <c r="CU225" s="168"/>
      <c r="CV225" s="92"/>
      <c r="CW225" s="93"/>
      <c r="CX225" s="94"/>
      <c r="CY225" s="95"/>
      <c r="CZ225" s="96"/>
      <c r="DA225" s="97"/>
      <c r="DB225" s="98"/>
      <c r="DC225" s="99"/>
      <c r="DD225" s="79">
        <f t="shared" si="1385"/>
        <v>0</v>
      </c>
      <c r="DE225" s="104"/>
      <c r="DF225" s="92"/>
      <c r="DG225" s="102"/>
      <c r="DH225" s="82"/>
      <c r="DI225" s="83"/>
      <c r="DJ225" s="83"/>
      <c r="DK225" s="84"/>
      <c r="DL225" s="84"/>
      <c r="DM225" s="84"/>
      <c r="DN225" s="85"/>
      <c r="DO225" s="86"/>
      <c r="DP225" s="87"/>
      <c r="DQ225" s="87"/>
      <c r="DR225" s="88"/>
      <c r="DS225" s="88"/>
      <c r="DT225" s="89"/>
      <c r="DU225" s="77">
        <f t="shared" si="1386"/>
        <v>0</v>
      </c>
      <c r="DV225" s="90"/>
      <c r="DW225" s="168"/>
      <c r="DX225" s="92"/>
      <c r="DY225" s="93"/>
      <c r="DZ225" s="94"/>
      <c r="EA225" s="95"/>
      <c r="EB225" s="96"/>
      <c r="EC225" s="97"/>
      <c r="ED225" s="98"/>
      <c r="EE225" s="99"/>
      <c r="EF225" s="79">
        <f t="shared" si="1387"/>
        <v>0</v>
      </c>
      <c r="EG225" s="104"/>
      <c r="EH225" s="92"/>
      <c r="EI225" s="102"/>
      <c r="EJ225" s="5675" t="str">
        <f>الاعدادات!$D$6</f>
        <v>2022 وما قبلها</v>
      </c>
      <c r="EK225" s="163">
        <f t="shared" ref="EK225:EK229" si="1390">BQ217</f>
        <v>0</v>
      </c>
      <c r="EL225" s="164">
        <f t="shared" ref="EL225:EL229" si="1391">BR217</f>
        <v>0</v>
      </c>
      <c r="EM225" s="164">
        <f>BS217+BT217+BU217+BV217+BW217</f>
        <v>0</v>
      </c>
      <c r="EN225" s="165">
        <f>BX217+BY217+BZ217+CA217</f>
        <v>0</v>
      </c>
      <c r="EO225" s="166">
        <f t="shared" ref="EO225:EO229" si="1392">CS217</f>
        <v>0</v>
      </c>
      <c r="EP225" s="164">
        <f t="shared" ref="EP225:EP229" si="1393">CT217</f>
        <v>0</v>
      </c>
      <c r="EQ225" s="164">
        <f>CU217+CV217+CW217+CX217+CY217</f>
        <v>0</v>
      </c>
      <c r="ER225" s="165">
        <f>CZ217+DA217+DB217+DC217</f>
        <v>0</v>
      </c>
      <c r="ES225" s="166">
        <f t="shared" ref="ES225:ES229" si="1394">BQ224</f>
        <v>0</v>
      </c>
      <c r="ET225" s="164">
        <f t="shared" ref="ET225:ET229" si="1395">BR224</f>
        <v>0</v>
      </c>
      <c r="EU225" s="164">
        <f>BS224+BT224+BU224+BV224+BW224</f>
        <v>0</v>
      </c>
      <c r="EV225" s="165">
        <f>BX224+BY224+BZ224+CA224</f>
        <v>0</v>
      </c>
      <c r="EW225" s="166">
        <f t="shared" ref="EW225:EW229" si="1396">CS224</f>
        <v>0</v>
      </c>
      <c r="EX225" s="164">
        <f t="shared" ref="EX225:EX229" si="1397">CT224</f>
        <v>0</v>
      </c>
      <c r="EY225" s="164">
        <f>CU224+CV224+CW224+CX224+CY224</f>
        <v>0</v>
      </c>
      <c r="EZ225" s="167">
        <f>CZ224+DA224+DB224+DC224</f>
        <v>0</v>
      </c>
      <c r="FA225" s="166">
        <f t="shared" ref="FA225:FA229" si="1398">DU217</f>
        <v>0</v>
      </c>
      <c r="FB225" s="164">
        <f t="shared" ref="FB225:FB229" si="1399">DV217</f>
        <v>0</v>
      </c>
      <c r="FC225" s="164">
        <f>DW217+DX217+DY217+DZ217+EA217</f>
        <v>0</v>
      </c>
      <c r="FD225" s="167">
        <f>EB217+EC217+ED217+EE217</f>
        <v>0</v>
      </c>
      <c r="FE225" s="166">
        <f t="shared" ref="FE225:FE229" si="1400">DU224</f>
        <v>0</v>
      </c>
      <c r="FF225" s="164">
        <f t="shared" ref="FF225:FF229" si="1401">DV224</f>
        <v>0</v>
      </c>
      <c r="FG225" s="164">
        <f>DW224+DX224+DY224+DZ224+EA224</f>
        <v>0</v>
      </c>
      <c r="FH225" s="167">
        <f>EB224+EC224+ED224+EE224</f>
        <v>0</v>
      </c>
      <c r="FI225" s="837" t="s">
        <v>33</v>
      </c>
      <c r="FJ225" s="169">
        <f>EO229</f>
        <v>0</v>
      </c>
      <c r="FK225" s="169">
        <f t="shared" ref="FK225" si="1402">EP229</f>
        <v>0</v>
      </c>
      <c r="FL225" s="169">
        <f t="shared" ref="FL225" si="1403">EQ229</f>
        <v>0</v>
      </c>
      <c r="FM225" s="169">
        <f t="shared" ref="FM225" si="1404">ER229</f>
        <v>0</v>
      </c>
    </row>
    <row r="226" spans="1:174" ht="48" customHeight="1" thickBot="1">
      <c r="A226" s="143"/>
      <c r="B226" s="157"/>
      <c r="C226" s="157"/>
      <c r="D226" s="157"/>
      <c r="E226" s="158"/>
      <c r="F226" s="158"/>
      <c r="G226" s="159"/>
      <c r="H226" s="144"/>
      <c r="I226" s="144"/>
      <c r="J226" s="145"/>
      <c r="K226" s="146"/>
      <c r="L226" s="5675">
        <f>الاعدادات!$D$8</f>
        <v>2024</v>
      </c>
      <c r="M226" s="148"/>
      <c r="N226" s="148"/>
      <c r="O226" s="148"/>
      <c r="P226" s="148"/>
      <c r="Q226" s="148"/>
      <c r="R226" s="148"/>
      <c r="S226" s="148"/>
      <c r="T226" s="148"/>
      <c r="U226" s="148"/>
      <c r="V226" s="148"/>
      <c r="W226" s="148"/>
      <c r="X226" s="148"/>
      <c r="Y226" s="148"/>
      <c r="Z226" s="2166"/>
      <c r="AA226" s="148"/>
      <c r="AB226" s="148"/>
      <c r="AC226" s="148"/>
      <c r="AD226" s="148"/>
      <c r="AE226" s="148"/>
      <c r="AF226" s="2163"/>
      <c r="AG226" s="148"/>
      <c r="AH226" s="151"/>
      <c r="AI226" s="148"/>
      <c r="AJ226" s="148"/>
      <c r="AK226" s="148"/>
      <c r="AL226" s="148"/>
      <c r="AM226" s="2163"/>
      <c r="AN226" s="151"/>
      <c r="AO226" s="151"/>
      <c r="AP226" s="151"/>
      <c r="AQ226" s="151"/>
      <c r="AR226" s="151"/>
      <c r="AS226" s="2164"/>
      <c r="AT226" s="148"/>
      <c r="AU226" s="148"/>
      <c r="AV226" s="148"/>
      <c r="AW226" s="148"/>
      <c r="AX226" s="148"/>
      <c r="AY226" s="2164"/>
      <c r="AZ226" s="148"/>
      <c r="BA226" s="148"/>
      <c r="BB226" s="2165"/>
      <c r="BC226" s="5683">
        <f>الاعدادات!$D$8</f>
        <v>2024</v>
      </c>
      <c r="BD226" s="82"/>
      <c r="BE226" s="83"/>
      <c r="BF226" s="83"/>
      <c r="BG226" s="84"/>
      <c r="BH226" s="84"/>
      <c r="BI226" s="84"/>
      <c r="BJ226" s="85"/>
      <c r="BK226" s="86"/>
      <c r="BL226" s="87"/>
      <c r="BM226" s="87"/>
      <c r="BN226" s="88"/>
      <c r="BO226" s="88"/>
      <c r="BP226" s="89"/>
      <c r="BQ226" s="77">
        <f t="shared" si="1382"/>
        <v>0</v>
      </c>
      <c r="BR226" s="90"/>
      <c r="BS226" s="91"/>
      <c r="BT226" s="92"/>
      <c r="BU226" s="93"/>
      <c r="BV226" s="94"/>
      <c r="BW226" s="95"/>
      <c r="BX226" s="96"/>
      <c r="BY226" s="97"/>
      <c r="BZ226" s="98"/>
      <c r="CA226" s="99"/>
      <c r="CB226" s="79">
        <f t="shared" si="1383"/>
        <v>0</v>
      </c>
      <c r="CC226" s="104"/>
      <c r="CD226" s="92"/>
      <c r="CE226" s="102"/>
      <c r="CF226" s="82"/>
      <c r="CG226" s="83"/>
      <c r="CH226" s="83"/>
      <c r="CI226" s="84"/>
      <c r="CJ226" s="84"/>
      <c r="CK226" s="84"/>
      <c r="CL226" s="85"/>
      <c r="CM226" s="86"/>
      <c r="CN226" s="87"/>
      <c r="CO226" s="87"/>
      <c r="CP226" s="88"/>
      <c r="CQ226" s="88"/>
      <c r="CR226" s="89"/>
      <c r="CS226" s="77">
        <f t="shared" si="1384"/>
        <v>0</v>
      </c>
      <c r="CT226" s="90"/>
      <c r="CU226" s="168"/>
      <c r="CV226" s="92"/>
      <c r="CW226" s="93"/>
      <c r="CX226" s="94"/>
      <c r="CY226" s="95"/>
      <c r="CZ226" s="96"/>
      <c r="DA226" s="97"/>
      <c r="DB226" s="98"/>
      <c r="DC226" s="99"/>
      <c r="DD226" s="79">
        <f t="shared" si="1385"/>
        <v>0</v>
      </c>
      <c r="DE226" s="104"/>
      <c r="DF226" s="92"/>
      <c r="DG226" s="102"/>
      <c r="DH226" s="82"/>
      <c r="DI226" s="83"/>
      <c r="DJ226" s="83"/>
      <c r="DK226" s="84"/>
      <c r="DL226" s="84"/>
      <c r="DM226" s="84"/>
      <c r="DN226" s="85"/>
      <c r="DO226" s="86"/>
      <c r="DP226" s="87"/>
      <c r="DQ226" s="87"/>
      <c r="DR226" s="88"/>
      <c r="DS226" s="88"/>
      <c r="DT226" s="89"/>
      <c r="DU226" s="77">
        <f t="shared" si="1386"/>
        <v>0</v>
      </c>
      <c r="DV226" s="90"/>
      <c r="DW226" s="168"/>
      <c r="DX226" s="92"/>
      <c r="DY226" s="93"/>
      <c r="DZ226" s="94"/>
      <c r="EA226" s="95"/>
      <c r="EB226" s="96"/>
      <c r="EC226" s="97"/>
      <c r="ED226" s="98"/>
      <c r="EE226" s="99"/>
      <c r="EF226" s="79">
        <f t="shared" si="1387"/>
        <v>0</v>
      </c>
      <c r="EG226" s="104"/>
      <c r="EH226" s="92"/>
      <c r="EI226" s="102"/>
      <c r="EJ226" s="5675">
        <f>الاعدادات!$D$7</f>
        <v>2023</v>
      </c>
      <c r="EK226" s="163">
        <f t="shared" si="1390"/>
        <v>0</v>
      </c>
      <c r="EL226" s="164">
        <f t="shared" si="1391"/>
        <v>0</v>
      </c>
      <c r="EM226" s="164">
        <f>BS218+BT218+BU218+BV218+BW218</f>
        <v>0</v>
      </c>
      <c r="EN226" s="165">
        <f>BX218+BY218+BZ218+CA218</f>
        <v>0</v>
      </c>
      <c r="EO226" s="166">
        <f t="shared" si="1392"/>
        <v>0</v>
      </c>
      <c r="EP226" s="164">
        <f t="shared" si="1393"/>
        <v>0</v>
      </c>
      <c r="EQ226" s="164">
        <f>CU218+CV218+CW218+CX218+CY218</f>
        <v>0</v>
      </c>
      <c r="ER226" s="165">
        <f>CZ218+DA218+DB218+DC218</f>
        <v>0</v>
      </c>
      <c r="ES226" s="166">
        <f t="shared" si="1394"/>
        <v>0</v>
      </c>
      <c r="ET226" s="164">
        <f t="shared" si="1395"/>
        <v>0</v>
      </c>
      <c r="EU226" s="164">
        <f>BS225+BT225+BU225+BV225+BW225</f>
        <v>0</v>
      </c>
      <c r="EV226" s="165">
        <f>BX225+BY225+BZ225+CA225</f>
        <v>0</v>
      </c>
      <c r="EW226" s="166">
        <f t="shared" si="1396"/>
        <v>0</v>
      </c>
      <c r="EX226" s="164">
        <f t="shared" si="1397"/>
        <v>0</v>
      </c>
      <c r="EY226" s="164">
        <f>CU225+CV225+CW225+CX225+CY225</f>
        <v>0</v>
      </c>
      <c r="EZ226" s="167">
        <f>CZ225+DA225+DB225+DC225</f>
        <v>0</v>
      </c>
      <c r="FA226" s="166">
        <f t="shared" si="1398"/>
        <v>0</v>
      </c>
      <c r="FB226" s="164">
        <f t="shared" si="1399"/>
        <v>0</v>
      </c>
      <c r="FC226" s="164">
        <f>DW218+DX218+DY218+DZ218+EA218</f>
        <v>0</v>
      </c>
      <c r="FD226" s="167">
        <f>EB218+EC218+ED218+EE218</f>
        <v>0</v>
      </c>
      <c r="FE226" s="166">
        <f t="shared" si="1400"/>
        <v>0</v>
      </c>
      <c r="FF226" s="164">
        <f t="shared" si="1401"/>
        <v>0</v>
      </c>
      <c r="FG226" s="164">
        <f>DW225+DX225+DY225+DZ225+EA225</f>
        <v>0</v>
      </c>
      <c r="FH226" s="167">
        <f>EB225+EC225+ED225+EE225</f>
        <v>0</v>
      </c>
      <c r="FI226" s="837" t="s">
        <v>184</v>
      </c>
      <c r="FJ226" s="169">
        <f>ES229</f>
        <v>0</v>
      </c>
      <c r="FK226" s="169">
        <f t="shared" ref="FK226" si="1405">ET229</f>
        <v>0</v>
      </c>
      <c r="FL226" s="169">
        <f t="shared" ref="FL226" si="1406">EU229</f>
        <v>0</v>
      </c>
      <c r="FM226" s="169">
        <f t="shared" ref="FM226" si="1407">EV229</f>
        <v>0</v>
      </c>
    </row>
    <row r="227" spans="1:174" ht="48" customHeight="1" thickBot="1">
      <c r="A227" s="143"/>
      <c r="B227" s="157"/>
      <c r="C227" s="157"/>
      <c r="D227" s="157"/>
      <c r="E227" s="158"/>
      <c r="F227" s="158"/>
      <c r="G227" s="159"/>
      <c r="H227" s="144"/>
      <c r="I227" s="144"/>
      <c r="J227" s="145"/>
      <c r="K227" s="146"/>
      <c r="L227" s="5675">
        <f>الاعدادات!$D$9</f>
        <v>2025</v>
      </c>
      <c r="M227" s="172"/>
      <c r="N227" s="172"/>
      <c r="O227" s="172"/>
      <c r="P227" s="172"/>
      <c r="Q227" s="172"/>
      <c r="R227" s="172"/>
      <c r="S227" s="172"/>
      <c r="T227" s="172"/>
      <c r="U227" s="172"/>
      <c r="V227" s="172"/>
      <c r="W227" s="172"/>
      <c r="X227" s="172"/>
      <c r="Y227" s="172"/>
      <c r="Z227" s="174"/>
      <c r="AA227" s="172"/>
      <c r="AB227" s="172"/>
      <c r="AC227" s="172"/>
      <c r="AD227" s="172"/>
      <c r="AE227" s="172"/>
      <c r="AF227" s="172"/>
      <c r="AG227" s="172"/>
      <c r="AH227" s="172"/>
      <c r="AI227" s="172"/>
      <c r="AJ227" s="172"/>
      <c r="AK227" s="172"/>
      <c r="AL227" s="172"/>
      <c r="AM227" s="172"/>
      <c r="AN227" s="172"/>
      <c r="AO227" s="172"/>
      <c r="AP227" s="172"/>
      <c r="AQ227" s="172"/>
      <c r="AR227" s="172"/>
      <c r="AS227" s="175"/>
      <c r="AT227" s="172"/>
      <c r="AU227" s="172"/>
      <c r="AV227" s="172"/>
      <c r="AW227" s="172"/>
      <c r="AX227" s="172"/>
      <c r="AY227" s="175"/>
      <c r="AZ227" s="172"/>
      <c r="BA227" s="172"/>
      <c r="BB227" s="2165"/>
      <c r="BC227" s="5683">
        <f>الاعدادات!$D$9</f>
        <v>2025</v>
      </c>
      <c r="BD227" s="82"/>
      <c r="BE227" s="83"/>
      <c r="BF227" s="83"/>
      <c r="BG227" s="84"/>
      <c r="BH227" s="84"/>
      <c r="BI227" s="84"/>
      <c r="BJ227" s="85"/>
      <c r="BK227" s="86"/>
      <c r="BL227" s="87"/>
      <c r="BM227" s="87"/>
      <c r="BN227" s="88"/>
      <c r="BO227" s="88"/>
      <c r="BP227" s="89"/>
      <c r="BQ227" s="77">
        <f t="shared" si="1382"/>
        <v>0</v>
      </c>
      <c r="BR227" s="90"/>
      <c r="BS227" s="91"/>
      <c r="BT227" s="92"/>
      <c r="BU227" s="93"/>
      <c r="BV227" s="94"/>
      <c r="BW227" s="95"/>
      <c r="BX227" s="96"/>
      <c r="BY227" s="97"/>
      <c r="BZ227" s="98"/>
      <c r="CA227" s="99"/>
      <c r="CB227" s="79">
        <f t="shared" si="1383"/>
        <v>0</v>
      </c>
      <c r="CC227" s="104"/>
      <c r="CD227" s="92"/>
      <c r="CE227" s="102"/>
      <c r="CF227" s="82"/>
      <c r="CG227" s="83"/>
      <c r="CH227" s="83"/>
      <c r="CI227" s="84"/>
      <c r="CJ227" s="84"/>
      <c r="CK227" s="84"/>
      <c r="CL227" s="85"/>
      <c r="CM227" s="86"/>
      <c r="CN227" s="87"/>
      <c r="CO227" s="87"/>
      <c r="CP227" s="88"/>
      <c r="CQ227" s="88"/>
      <c r="CR227" s="89"/>
      <c r="CS227" s="77">
        <f t="shared" si="1384"/>
        <v>0</v>
      </c>
      <c r="CT227" s="90"/>
      <c r="CU227" s="168"/>
      <c r="CV227" s="92"/>
      <c r="CW227" s="93"/>
      <c r="CX227" s="94"/>
      <c r="CY227" s="95"/>
      <c r="CZ227" s="96"/>
      <c r="DA227" s="97"/>
      <c r="DB227" s="98"/>
      <c r="DC227" s="99"/>
      <c r="DD227" s="79">
        <f t="shared" si="1385"/>
        <v>0</v>
      </c>
      <c r="DE227" s="104"/>
      <c r="DF227" s="92"/>
      <c r="DG227" s="102"/>
      <c r="DH227" s="82"/>
      <c r="DI227" s="83"/>
      <c r="DJ227" s="83"/>
      <c r="DK227" s="84"/>
      <c r="DL227" s="84"/>
      <c r="DM227" s="84"/>
      <c r="DN227" s="85"/>
      <c r="DO227" s="86"/>
      <c r="DP227" s="87"/>
      <c r="DQ227" s="87"/>
      <c r="DR227" s="88"/>
      <c r="DS227" s="88"/>
      <c r="DT227" s="89"/>
      <c r="DU227" s="77">
        <f t="shared" si="1386"/>
        <v>0</v>
      </c>
      <c r="DV227" s="90"/>
      <c r="DW227" s="168"/>
      <c r="DX227" s="92"/>
      <c r="DY227" s="93"/>
      <c r="DZ227" s="94"/>
      <c r="EA227" s="95"/>
      <c r="EB227" s="96"/>
      <c r="EC227" s="97"/>
      <c r="ED227" s="98"/>
      <c r="EE227" s="99"/>
      <c r="EF227" s="79">
        <f t="shared" si="1387"/>
        <v>0</v>
      </c>
      <c r="EG227" s="104"/>
      <c r="EH227" s="92"/>
      <c r="EI227" s="102"/>
      <c r="EJ227" s="5675">
        <f>الاعدادات!$D$8</f>
        <v>2024</v>
      </c>
      <c r="EK227" s="163">
        <f t="shared" si="1390"/>
        <v>0</v>
      </c>
      <c r="EL227" s="164">
        <f t="shared" si="1391"/>
        <v>0</v>
      </c>
      <c r="EM227" s="164">
        <f>BS219+BT219+BU219+BV219+BW219</f>
        <v>0</v>
      </c>
      <c r="EN227" s="165">
        <f>BX219+BY219+BZ219+CA219</f>
        <v>0</v>
      </c>
      <c r="EO227" s="166">
        <f t="shared" si="1392"/>
        <v>0</v>
      </c>
      <c r="EP227" s="164">
        <f t="shared" si="1393"/>
        <v>0</v>
      </c>
      <c r="EQ227" s="164">
        <f>CU219+CV219+CW219+CX219+CY219</f>
        <v>0</v>
      </c>
      <c r="ER227" s="165">
        <f>CZ219+DA219+DB219+DC219</f>
        <v>0</v>
      </c>
      <c r="ES227" s="166">
        <f t="shared" si="1394"/>
        <v>0</v>
      </c>
      <c r="ET227" s="164">
        <f t="shared" si="1395"/>
        <v>0</v>
      </c>
      <c r="EU227" s="164">
        <f>BS226+BT226+BU226+BV226+BW226</f>
        <v>0</v>
      </c>
      <c r="EV227" s="165">
        <f>BX226+BY226+BZ226+CA226</f>
        <v>0</v>
      </c>
      <c r="EW227" s="166">
        <f t="shared" si="1396"/>
        <v>0</v>
      </c>
      <c r="EX227" s="164">
        <f t="shared" si="1397"/>
        <v>0</v>
      </c>
      <c r="EY227" s="164">
        <f>CU226+CV226+CW226+CX226+CY226</f>
        <v>0</v>
      </c>
      <c r="EZ227" s="167">
        <f>CZ226+DA226+DB226+DC226</f>
        <v>0</v>
      </c>
      <c r="FA227" s="166">
        <f t="shared" si="1398"/>
        <v>0</v>
      </c>
      <c r="FB227" s="164">
        <f t="shared" si="1399"/>
        <v>0</v>
      </c>
      <c r="FC227" s="164">
        <f>DW219+DX219+DY219+DZ219+EA219</f>
        <v>0</v>
      </c>
      <c r="FD227" s="167">
        <f>EB219+EC219+ED219+EE219</f>
        <v>0</v>
      </c>
      <c r="FE227" s="166">
        <f t="shared" si="1400"/>
        <v>0</v>
      </c>
      <c r="FF227" s="164">
        <f t="shared" si="1401"/>
        <v>0</v>
      </c>
      <c r="FG227" s="164">
        <f>DW226+DX226+DY226+DZ226+EA226</f>
        <v>0</v>
      </c>
      <c r="FH227" s="167">
        <f>EB226+EC226+ED226+EE226</f>
        <v>0</v>
      </c>
      <c r="FI227" s="837" t="s">
        <v>185</v>
      </c>
      <c r="FJ227" s="169">
        <f>EW229</f>
        <v>0</v>
      </c>
      <c r="FK227" s="169">
        <f t="shared" ref="FK227" si="1408">EX229</f>
        <v>0</v>
      </c>
      <c r="FL227" s="169">
        <f t="shared" ref="FL227" si="1409">EY229</f>
        <v>0</v>
      </c>
      <c r="FM227" s="169">
        <f t="shared" ref="FM227" si="1410">EZ229</f>
        <v>0</v>
      </c>
    </row>
    <row r="228" spans="1:174" ht="48" customHeight="1" thickBot="1">
      <c r="A228" s="143"/>
      <c r="B228" s="157"/>
      <c r="C228" s="157"/>
      <c r="D228" s="157"/>
      <c r="E228" s="158"/>
      <c r="F228" s="158"/>
      <c r="G228" s="159"/>
      <c r="H228" s="144"/>
      <c r="I228" s="144"/>
      <c r="J228" s="145"/>
      <c r="K228" s="146"/>
      <c r="L228" s="5675">
        <f>الاعدادات!$D$10</f>
        <v>2026</v>
      </c>
      <c r="M228" s="172"/>
      <c r="N228" s="172"/>
      <c r="O228" s="172"/>
      <c r="P228" s="172"/>
      <c r="Q228" s="172"/>
      <c r="R228" s="172"/>
      <c r="S228" s="172"/>
      <c r="T228" s="172"/>
      <c r="U228" s="172"/>
      <c r="V228" s="172"/>
      <c r="W228" s="172"/>
      <c r="X228" s="172"/>
      <c r="Y228" s="172"/>
      <c r="Z228" s="174"/>
      <c r="AA228" s="172"/>
      <c r="AB228" s="172"/>
      <c r="AC228" s="172"/>
      <c r="AD228" s="172"/>
      <c r="AE228" s="172"/>
      <c r="AF228" s="172"/>
      <c r="AG228" s="172"/>
      <c r="AH228" s="172"/>
      <c r="AI228" s="172"/>
      <c r="AJ228" s="172"/>
      <c r="AK228" s="172"/>
      <c r="AL228" s="172"/>
      <c r="AM228" s="172"/>
      <c r="AN228" s="172"/>
      <c r="AO228" s="172"/>
      <c r="AP228" s="172"/>
      <c r="AQ228" s="172"/>
      <c r="AR228" s="172"/>
      <c r="AS228" s="175"/>
      <c r="AT228" s="172"/>
      <c r="AU228" s="172"/>
      <c r="AV228" s="172"/>
      <c r="AW228" s="172"/>
      <c r="AX228" s="172"/>
      <c r="AY228" s="175"/>
      <c r="AZ228" s="172"/>
      <c r="BA228" s="172"/>
      <c r="BB228" s="2165"/>
      <c r="BC228" s="5683">
        <f>الاعدادات!$D$10</f>
        <v>2026</v>
      </c>
      <c r="BD228" s="117"/>
      <c r="BE228" s="118"/>
      <c r="BF228" s="118"/>
      <c r="BG228" s="119"/>
      <c r="BH228" s="119"/>
      <c r="BI228" s="119"/>
      <c r="BJ228" s="120"/>
      <c r="BK228" s="121"/>
      <c r="BL228" s="122"/>
      <c r="BM228" s="122"/>
      <c r="BN228" s="123"/>
      <c r="BO228" s="123"/>
      <c r="BP228" s="124"/>
      <c r="BQ228" s="125">
        <f t="shared" si="1382"/>
        <v>0</v>
      </c>
      <c r="BR228" s="126"/>
      <c r="BS228" s="127"/>
      <c r="BT228" s="128"/>
      <c r="BU228" s="129"/>
      <c r="BV228" s="130"/>
      <c r="BW228" s="131"/>
      <c r="BX228" s="132"/>
      <c r="BY228" s="133"/>
      <c r="BZ228" s="134"/>
      <c r="CA228" s="135"/>
      <c r="CB228" s="136">
        <f t="shared" si="1383"/>
        <v>0</v>
      </c>
      <c r="CC228" s="137"/>
      <c r="CD228" s="128"/>
      <c r="CE228" s="141"/>
      <c r="CF228" s="117"/>
      <c r="CG228" s="118"/>
      <c r="CH228" s="118"/>
      <c r="CI228" s="119"/>
      <c r="CJ228" s="119"/>
      <c r="CK228" s="119"/>
      <c r="CL228" s="120"/>
      <c r="CM228" s="121"/>
      <c r="CN228" s="122"/>
      <c r="CO228" s="122"/>
      <c r="CP228" s="123"/>
      <c r="CQ228" s="123"/>
      <c r="CR228" s="124"/>
      <c r="CS228" s="125">
        <f t="shared" si="1384"/>
        <v>0</v>
      </c>
      <c r="CT228" s="126"/>
      <c r="CU228" s="176"/>
      <c r="CV228" s="128"/>
      <c r="CW228" s="129"/>
      <c r="CX228" s="130"/>
      <c r="CY228" s="131"/>
      <c r="CZ228" s="132"/>
      <c r="DA228" s="133"/>
      <c r="DB228" s="134"/>
      <c r="DC228" s="135"/>
      <c r="DD228" s="136">
        <f t="shared" si="1385"/>
        <v>0</v>
      </c>
      <c r="DE228" s="137"/>
      <c r="DF228" s="128"/>
      <c r="DG228" s="141"/>
      <c r="DH228" s="117"/>
      <c r="DI228" s="118"/>
      <c r="DJ228" s="118"/>
      <c r="DK228" s="119"/>
      <c r="DL228" s="119"/>
      <c r="DM228" s="119"/>
      <c r="DN228" s="120"/>
      <c r="DO228" s="121"/>
      <c r="DP228" s="122"/>
      <c r="DQ228" s="122"/>
      <c r="DR228" s="123"/>
      <c r="DS228" s="123"/>
      <c r="DT228" s="124"/>
      <c r="DU228" s="125">
        <f t="shared" si="1386"/>
        <v>0</v>
      </c>
      <c r="DV228" s="126"/>
      <c r="DW228" s="176"/>
      <c r="DX228" s="128"/>
      <c r="DY228" s="129"/>
      <c r="DZ228" s="130"/>
      <c r="EA228" s="131"/>
      <c r="EB228" s="132"/>
      <c r="EC228" s="133"/>
      <c r="ED228" s="134"/>
      <c r="EE228" s="135"/>
      <c r="EF228" s="136">
        <f t="shared" si="1387"/>
        <v>0</v>
      </c>
      <c r="EG228" s="137"/>
      <c r="EH228" s="128"/>
      <c r="EI228" s="141"/>
      <c r="EJ228" s="5675">
        <f>الاعدادات!$D$9</f>
        <v>2025</v>
      </c>
      <c r="EK228" s="163">
        <f t="shared" si="1390"/>
        <v>0</v>
      </c>
      <c r="EL228" s="164">
        <f t="shared" si="1391"/>
        <v>0</v>
      </c>
      <c r="EM228" s="164">
        <f>BS220+BT220+BU220+BV220+BW220</f>
        <v>0</v>
      </c>
      <c r="EN228" s="165">
        <f>BX220+BY220+BZ220+CA220</f>
        <v>0</v>
      </c>
      <c r="EO228" s="166">
        <f t="shared" si="1392"/>
        <v>0</v>
      </c>
      <c r="EP228" s="164">
        <f t="shared" si="1393"/>
        <v>0</v>
      </c>
      <c r="EQ228" s="164">
        <f>CU220+CV220+CW220+CX220+CY220</f>
        <v>0</v>
      </c>
      <c r="ER228" s="165">
        <f>CZ220+DA220+DB220+DC220</f>
        <v>0</v>
      </c>
      <c r="ES228" s="166">
        <f t="shared" si="1394"/>
        <v>0</v>
      </c>
      <c r="ET228" s="164">
        <f t="shared" si="1395"/>
        <v>0</v>
      </c>
      <c r="EU228" s="164">
        <f>BS227+BT227+BU227+BV227+BW227</f>
        <v>0</v>
      </c>
      <c r="EV228" s="165">
        <f>BX227+BY227+BZ227+CA227</f>
        <v>0</v>
      </c>
      <c r="EW228" s="166">
        <f t="shared" si="1396"/>
        <v>0</v>
      </c>
      <c r="EX228" s="164">
        <f t="shared" si="1397"/>
        <v>0</v>
      </c>
      <c r="EY228" s="164">
        <f>CU227+CV227+CW227+CX227+CY227</f>
        <v>0</v>
      </c>
      <c r="EZ228" s="167">
        <f>CZ227+DA227+DB227+DC227</f>
        <v>0</v>
      </c>
      <c r="FA228" s="166">
        <f t="shared" si="1398"/>
        <v>0</v>
      </c>
      <c r="FB228" s="164">
        <f t="shared" si="1399"/>
        <v>0</v>
      </c>
      <c r="FC228" s="164">
        <f>DW220+DX220+DY220+DZ220+EA220</f>
        <v>0</v>
      </c>
      <c r="FD228" s="167">
        <f>EB220+EC220+ED220+EE220</f>
        <v>0</v>
      </c>
      <c r="FE228" s="166">
        <f t="shared" si="1400"/>
        <v>0</v>
      </c>
      <c r="FF228" s="164">
        <f t="shared" si="1401"/>
        <v>0</v>
      </c>
      <c r="FG228" s="164">
        <f>DW227+DX227+DY227+DZ227+EA227</f>
        <v>0</v>
      </c>
      <c r="FH228" s="167">
        <f>EB227+EC227+ED227+EE227</f>
        <v>0</v>
      </c>
      <c r="FI228" s="837" t="s">
        <v>200</v>
      </c>
      <c r="FJ228" s="169">
        <f>FA229</f>
        <v>0</v>
      </c>
      <c r="FK228" s="169">
        <f t="shared" ref="FK228" si="1411">FB229</f>
        <v>0</v>
      </c>
      <c r="FL228" s="169">
        <f t="shared" ref="FL228" si="1412">FC229</f>
        <v>0</v>
      </c>
      <c r="FM228" s="169">
        <f>FD229</f>
        <v>0</v>
      </c>
    </row>
    <row r="229" spans="1:174" ht="48" customHeight="1" thickBot="1">
      <c r="A229" s="143"/>
      <c r="B229" s="172"/>
      <c r="C229" s="172"/>
      <c r="D229" s="172"/>
      <c r="E229" s="172"/>
      <c r="F229" s="172"/>
      <c r="G229" s="172"/>
      <c r="H229" s="172"/>
      <c r="I229" s="172"/>
      <c r="J229" s="145"/>
      <c r="K229" s="146"/>
      <c r="L229" s="173"/>
      <c r="M229" s="172"/>
      <c r="N229" s="172"/>
      <c r="O229" s="172"/>
      <c r="P229" s="172"/>
      <c r="Q229" s="172"/>
      <c r="R229" s="172"/>
      <c r="S229" s="172"/>
      <c r="T229" s="172"/>
      <c r="U229" s="172"/>
      <c r="V229" s="172"/>
      <c r="W229" s="172"/>
      <c r="X229" s="172"/>
      <c r="Y229" s="172"/>
      <c r="Z229" s="174"/>
      <c r="AA229" s="172"/>
      <c r="AB229" s="172"/>
      <c r="AC229" s="172"/>
      <c r="AD229" s="172"/>
      <c r="AE229" s="172"/>
      <c r="AF229" s="172"/>
      <c r="AG229" s="172"/>
      <c r="AH229" s="172"/>
      <c r="AI229" s="172"/>
      <c r="AJ229" s="172"/>
      <c r="AK229" s="172"/>
      <c r="AL229" s="172"/>
      <c r="AM229" s="172"/>
      <c r="AN229" s="172"/>
      <c r="AO229" s="172"/>
      <c r="AP229" s="172"/>
      <c r="AQ229" s="172"/>
      <c r="AR229" s="172"/>
      <c r="AS229" s="175"/>
      <c r="AT229" s="172"/>
      <c r="AU229" s="172"/>
      <c r="AV229" s="172"/>
      <c r="AW229" s="172"/>
      <c r="AX229" s="172"/>
      <c r="AY229" s="175"/>
      <c r="AZ229" s="172"/>
      <c r="BA229" s="172"/>
      <c r="BB229" s="2165"/>
      <c r="BC229" s="2009" t="s">
        <v>181</v>
      </c>
      <c r="BD229" s="5689">
        <f t="shared" ref="BD229:BP229" si="1413">SUM(BD224:BD228)</f>
        <v>0</v>
      </c>
      <c r="BE229" s="5690">
        <f t="shared" si="1413"/>
        <v>0</v>
      </c>
      <c r="BF229" s="5690">
        <f t="shared" si="1413"/>
        <v>0</v>
      </c>
      <c r="BG229" s="5690">
        <f t="shared" si="1413"/>
        <v>0</v>
      </c>
      <c r="BH229" s="5690">
        <f t="shared" si="1413"/>
        <v>0</v>
      </c>
      <c r="BI229" s="5690">
        <f t="shared" si="1413"/>
        <v>0</v>
      </c>
      <c r="BJ229" s="5690">
        <f t="shared" si="1413"/>
        <v>0</v>
      </c>
      <c r="BK229" s="5690">
        <f t="shared" si="1413"/>
        <v>0</v>
      </c>
      <c r="BL229" s="5690">
        <f t="shared" si="1413"/>
        <v>0</v>
      </c>
      <c r="BM229" s="5690">
        <f t="shared" si="1413"/>
        <v>0</v>
      </c>
      <c r="BN229" s="5690">
        <f t="shared" si="1413"/>
        <v>0</v>
      </c>
      <c r="BO229" s="5690">
        <f t="shared" si="1413"/>
        <v>0</v>
      </c>
      <c r="BP229" s="5690">
        <f t="shared" si="1413"/>
        <v>0</v>
      </c>
      <c r="BQ229" s="5691">
        <f t="shared" si="1382"/>
        <v>0</v>
      </c>
      <c r="BR229" s="5690">
        <f t="shared" ref="BR229:CR229" si="1414">SUM(BR224:BR228)</f>
        <v>0</v>
      </c>
      <c r="BS229" s="5690">
        <f t="shared" si="1414"/>
        <v>0</v>
      </c>
      <c r="BT229" s="5690">
        <f t="shared" si="1414"/>
        <v>0</v>
      </c>
      <c r="BU229" s="5690">
        <f t="shared" si="1414"/>
        <v>0</v>
      </c>
      <c r="BV229" s="5690">
        <f t="shared" si="1414"/>
        <v>0</v>
      </c>
      <c r="BW229" s="5690">
        <f t="shared" si="1414"/>
        <v>0</v>
      </c>
      <c r="BX229" s="5690">
        <f t="shared" si="1414"/>
        <v>0</v>
      </c>
      <c r="BY229" s="5690">
        <f t="shared" si="1414"/>
        <v>0</v>
      </c>
      <c r="BZ229" s="5692">
        <f t="shared" si="1414"/>
        <v>0</v>
      </c>
      <c r="CA229" s="5690">
        <f t="shared" si="1414"/>
        <v>0</v>
      </c>
      <c r="CB229" s="5690">
        <f t="shared" si="1414"/>
        <v>0</v>
      </c>
      <c r="CC229" s="5690">
        <f t="shared" si="1414"/>
        <v>0</v>
      </c>
      <c r="CD229" s="5690">
        <f t="shared" si="1414"/>
        <v>0</v>
      </c>
      <c r="CE229" s="5693">
        <f t="shared" si="1414"/>
        <v>0</v>
      </c>
      <c r="CF229" s="5689">
        <f t="shared" si="1414"/>
        <v>0</v>
      </c>
      <c r="CG229" s="5690">
        <f t="shared" si="1414"/>
        <v>0</v>
      </c>
      <c r="CH229" s="5690">
        <f t="shared" si="1414"/>
        <v>0</v>
      </c>
      <c r="CI229" s="5690">
        <f t="shared" si="1414"/>
        <v>0</v>
      </c>
      <c r="CJ229" s="5690">
        <f t="shared" si="1414"/>
        <v>0</v>
      </c>
      <c r="CK229" s="5690">
        <f t="shared" si="1414"/>
        <v>0</v>
      </c>
      <c r="CL229" s="5690">
        <f t="shared" si="1414"/>
        <v>0</v>
      </c>
      <c r="CM229" s="5690">
        <f t="shared" si="1414"/>
        <v>0</v>
      </c>
      <c r="CN229" s="5690">
        <f t="shared" si="1414"/>
        <v>0</v>
      </c>
      <c r="CO229" s="5690">
        <f t="shared" si="1414"/>
        <v>0</v>
      </c>
      <c r="CP229" s="5690">
        <f t="shared" si="1414"/>
        <v>0</v>
      </c>
      <c r="CQ229" s="5690">
        <f t="shared" si="1414"/>
        <v>0</v>
      </c>
      <c r="CR229" s="5690">
        <f t="shared" si="1414"/>
        <v>0</v>
      </c>
      <c r="CS229" s="5691">
        <f t="shared" si="1384"/>
        <v>0</v>
      </c>
      <c r="CT229" s="5690">
        <f t="shared" ref="CT229:DT229" si="1415">SUM(CT224:CT228)</f>
        <v>0</v>
      </c>
      <c r="CU229" s="5690">
        <f t="shared" si="1415"/>
        <v>0</v>
      </c>
      <c r="CV229" s="5690">
        <f t="shared" si="1415"/>
        <v>0</v>
      </c>
      <c r="CW229" s="5690">
        <f t="shared" si="1415"/>
        <v>0</v>
      </c>
      <c r="CX229" s="5690">
        <f t="shared" si="1415"/>
        <v>0</v>
      </c>
      <c r="CY229" s="5690">
        <f t="shared" si="1415"/>
        <v>0</v>
      </c>
      <c r="CZ229" s="5690">
        <f t="shared" si="1415"/>
        <v>0</v>
      </c>
      <c r="DA229" s="5690">
        <f t="shared" si="1415"/>
        <v>0</v>
      </c>
      <c r="DB229" s="5692">
        <f t="shared" si="1415"/>
        <v>0</v>
      </c>
      <c r="DC229" s="5690">
        <f t="shared" si="1415"/>
        <v>0</v>
      </c>
      <c r="DD229" s="5690">
        <f t="shared" si="1415"/>
        <v>0</v>
      </c>
      <c r="DE229" s="5690">
        <f t="shared" si="1415"/>
        <v>0</v>
      </c>
      <c r="DF229" s="5690">
        <f t="shared" si="1415"/>
        <v>0</v>
      </c>
      <c r="DG229" s="5693">
        <f t="shared" si="1415"/>
        <v>0</v>
      </c>
      <c r="DH229" s="5689">
        <f t="shared" si="1415"/>
        <v>0</v>
      </c>
      <c r="DI229" s="5690">
        <f t="shared" si="1415"/>
        <v>0</v>
      </c>
      <c r="DJ229" s="5690">
        <f t="shared" si="1415"/>
        <v>0</v>
      </c>
      <c r="DK229" s="5690">
        <f t="shared" si="1415"/>
        <v>0</v>
      </c>
      <c r="DL229" s="5690">
        <f t="shared" si="1415"/>
        <v>0</v>
      </c>
      <c r="DM229" s="5690">
        <f t="shared" si="1415"/>
        <v>0</v>
      </c>
      <c r="DN229" s="5690">
        <f t="shared" si="1415"/>
        <v>0</v>
      </c>
      <c r="DO229" s="5690">
        <f t="shared" si="1415"/>
        <v>0</v>
      </c>
      <c r="DP229" s="5690">
        <f t="shared" si="1415"/>
        <v>0</v>
      </c>
      <c r="DQ229" s="5690">
        <f t="shared" si="1415"/>
        <v>0</v>
      </c>
      <c r="DR229" s="5690">
        <f t="shared" si="1415"/>
        <v>0</v>
      </c>
      <c r="DS229" s="5690">
        <f t="shared" si="1415"/>
        <v>0</v>
      </c>
      <c r="DT229" s="5690">
        <f t="shared" si="1415"/>
        <v>0</v>
      </c>
      <c r="DU229" s="5691">
        <f t="shared" si="1386"/>
        <v>0</v>
      </c>
      <c r="DV229" s="5690">
        <f t="shared" ref="DV229:EI229" si="1416">SUM(DV224:DV228)</f>
        <v>0</v>
      </c>
      <c r="DW229" s="5690">
        <f t="shared" si="1416"/>
        <v>0</v>
      </c>
      <c r="DX229" s="5690">
        <f t="shared" si="1416"/>
        <v>0</v>
      </c>
      <c r="DY229" s="5690">
        <f t="shared" si="1416"/>
        <v>0</v>
      </c>
      <c r="DZ229" s="5690">
        <f t="shared" si="1416"/>
        <v>0</v>
      </c>
      <c r="EA229" s="5690">
        <f t="shared" si="1416"/>
        <v>0</v>
      </c>
      <c r="EB229" s="5690">
        <f t="shared" si="1416"/>
        <v>0</v>
      </c>
      <c r="EC229" s="5690">
        <f t="shared" si="1416"/>
        <v>0</v>
      </c>
      <c r="ED229" s="5692">
        <f t="shared" si="1416"/>
        <v>0</v>
      </c>
      <c r="EE229" s="5690">
        <f t="shared" si="1416"/>
        <v>0</v>
      </c>
      <c r="EF229" s="5690">
        <f t="shared" si="1416"/>
        <v>0</v>
      </c>
      <c r="EG229" s="5690">
        <f t="shared" si="1416"/>
        <v>0</v>
      </c>
      <c r="EH229" s="5690">
        <f t="shared" si="1416"/>
        <v>0</v>
      </c>
      <c r="EI229" s="5693">
        <f t="shared" si="1416"/>
        <v>0</v>
      </c>
      <c r="EJ229" s="5675">
        <f>الاعدادات!$D$10</f>
        <v>2026</v>
      </c>
      <c r="EK229" s="163">
        <f t="shared" si="1390"/>
        <v>0</v>
      </c>
      <c r="EL229" s="164">
        <f t="shared" si="1391"/>
        <v>0</v>
      </c>
      <c r="EM229" s="164">
        <f>BS221+BT221+BU221+BV221+BW221</f>
        <v>0</v>
      </c>
      <c r="EN229" s="165">
        <f>BX221+BY221+BZ221+CA221</f>
        <v>0</v>
      </c>
      <c r="EO229" s="166">
        <f t="shared" si="1392"/>
        <v>0</v>
      </c>
      <c r="EP229" s="164">
        <f t="shared" si="1393"/>
        <v>0</v>
      </c>
      <c r="EQ229" s="164">
        <f>CU221+CV221+CW221+CX221+CY221</f>
        <v>0</v>
      </c>
      <c r="ER229" s="165">
        <f>CZ221+DA221+DB221+DC221</f>
        <v>0</v>
      </c>
      <c r="ES229" s="166">
        <f t="shared" si="1394"/>
        <v>0</v>
      </c>
      <c r="ET229" s="164">
        <f t="shared" si="1395"/>
        <v>0</v>
      </c>
      <c r="EU229" s="164">
        <f>BS228+BT228+BU228+BV228+BW228</f>
        <v>0</v>
      </c>
      <c r="EV229" s="165">
        <f>BX228+BY228+BZ228+CA228</f>
        <v>0</v>
      </c>
      <c r="EW229" s="166">
        <f t="shared" si="1396"/>
        <v>0</v>
      </c>
      <c r="EX229" s="164">
        <f t="shared" si="1397"/>
        <v>0</v>
      </c>
      <c r="EY229" s="164">
        <f>CU228+CV228+CW228+CX228+CY228</f>
        <v>0</v>
      </c>
      <c r="EZ229" s="167">
        <f>CZ228+DA228+DB228+DC228</f>
        <v>0</v>
      </c>
      <c r="FA229" s="166">
        <f t="shared" si="1398"/>
        <v>0</v>
      </c>
      <c r="FB229" s="164">
        <f t="shared" si="1399"/>
        <v>0</v>
      </c>
      <c r="FC229" s="164">
        <f>DW221+DX221+DY221+DZ221+EA221</f>
        <v>0</v>
      </c>
      <c r="FD229" s="167">
        <f>EB221+EC221+ED221+EE221</f>
        <v>0</v>
      </c>
      <c r="FE229" s="166">
        <f t="shared" si="1400"/>
        <v>0</v>
      </c>
      <c r="FF229" s="164">
        <f t="shared" si="1401"/>
        <v>0</v>
      </c>
      <c r="FG229" s="164">
        <f>DW228+DX228+DY228+DZ228+EA228</f>
        <v>0</v>
      </c>
      <c r="FH229" s="167">
        <f>EB228+EC228+ED228+EE228</f>
        <v>0</v>
      </c>
      <c r="FI229" s="837" t="s">
        <v>597</v>
      </c>
      <c r="FJ229" s="169">
        <f>FE229</f>
        <v>0</v>
      </c>
      <c r="FK229" s="169">
        <f t="shared" ref="FK229" si="1417">FF229</f>
        <v>0</v>
      </c>
      <c r="FL229" s="169">
        <f t="shared" ref="FL229" si="1418">FG229</f>
        <v>0</v>
      </c>
      <c r="FM229" s="169">
        <f t="shared" ref="FM229" si="1419">FH229</f>
        <v>0</v>
      </c>
    </row>
    <row r="230" spans="1:174" ht="48" customHeight="1" thickBot="1">
      <c r="A230" s="2527"/>
      <c r="B230" s="2527"/>
      <c r="C230" s="2527"/>
      <c r="D230" s="2527"/>
      <c r="E230" s="2527"/>
      <c r="F230" s="2527"/>
      <c r="G230" s="2527"/>
      <c r="H230" s="2527"/>
      <c r="I230" s="2527"/>
      <c r="J230" s="2527"/>
      <c r="K230" s="2527"/>
      <c r="L230" s="2527"/>
      <c r="M230" s="2527"/>
      <c r="N230" s="2527"/>
      <c r="O230" s="2527"/>
      <c r="P230" s="2527"/>
      <c r="Q230" s="2527"/>
      <c r="R230" s="2527"/>
      <c r="S230" s="2527"/>
      <c r="T230" s="2527"/>
      <c r="U230" s="2527"/>
      <c r="V230" s="2527"/>
      <c r="W230" s="2527"/>
      <c r="X230" s="2527"/>
      <c r="Y230" s="2527"/>
      <c r="Z230" s="2527"/>
      <c r="AA230" s="2527"/>
      <c r="AB230" s="2527"/>
      <c r="AC230" s="2527"/>
      <c r="AD230" s="2527"/>
      <c r="AE230" s="2527"/>
      <c r="AF230" s="2527"/>
      <c r="AG230" s="2527"/>
      <c r="AH230" s="2527"/>
      <c r="AI230" s="2527"/>
      <c r="AJ230" s="2527"/>
      <c r="AK230" s="2527"/>
      <c r="AL230" s="2527"/>
      <c r="AM230" s="2527"/>
      <c r="AN230" s="2527"/>
      <c r="AO230" s="2527"/>
      <c r="AP230" s="2527"/>
      <c r="AQ230" s="2527"/>
      <c r="AR230" s="2527"/>
      <c r="AS230" s="2527"/>
      <c r="AT230" s="2527"/>
      <c r="AU230" s="2527"/>
      <c r="AV230" s="2527"/>
      <c r="AW230" s="2527"/>
      <c r="AX230" s="2527"/>
      <c r="AY230" s="2527"/>
      <c r="AZ230" s="2527"/>
      <c r="BA230" s="2527"/>
      <c r="BB230" s="2527"/>
      <c r="BC230" s="2527"/>
      <c r="BD230" s="2528"/>
      <c r="BE230" s="2527"/>
      <c r="BF230" s="2527"/>
      <c r="BG230" s="2527"/>
      <c r="BH230" s="2527"/>
      <c r="BI230" s="2527"/>
      <c r="BJ230" s="2527"/>
      <c r="BK230" s="2527"/>
      <c r="BL230" s="2527"/>
      <c r="BM230" s="2527"/>
      <c r="BN230" s="2527"/>
      <c r="BO230" s="2527"/>
      <c r="BP230" s="2527"/>
      <c r="BQ230" s="2527"/>
      <c r="BR230" s="2527"/>
      <c r="BS230" s="2527"/>
      <c r="BT230" s="2527"/>
      <c r="BU230" s="2527"/>
      <c r="BV230" s="2527"/>
      <c r="BW230" s="2527"/>
      <c r="BX230" s="2527"/>
      <c r="BY230" s="2527"/>
      <c r="BZ230" s="2527"/>
      <c r="CA230" s="2527"/>
      <c r="CB230" s="2527"/>
      <c r="CC230" s="2527"/>
      <c r="CD230" s="2527"/>
      <c r="CE230" s="2527"/>
      <c r="CF230" s="2528"/>
      <c r="CG230" s="2527"/>
      <c r="CH230" s="2527"/>
      <c r="CI230" s="2527"/>
      <c r="CJ230" s="2527"/>
      <c r="CK230" s="2527"/>
      <c r="CL230" s="2527"/>
      <c r="CM230" s="2527"/>
      <c r="CN230" s="2527"/>
      <c r="CO230" s="2527"/>
      <c r="CP230" s="2527"/>
      <c r="CQ230" s="2527"/>
      <c r="CR230" s="2527"/>
      <c r="CS230" s="2527"/>
      <c r="CT230" s="2527"/>
      <c r="CU230" s="2527"/>
      <c r="CV230" s="2527"/>
      <c r="CW230" s="2527"/>
      <c r="CX230" s="2527"/>
      <c r="CY230" s="2527"/>
      <c r="CZ230" s="2527"/>
      <c r="DA230" s="2527"/>
      <c r="DB230" s="2527"/>
      <c r="DC230" s="2527"/>
      <c r="DD230" s="2527"/>
      <c r="DE230" s="2527"/>
      <c r="DF230" s="2527"/>
      <c r="DG230" s="2527"/>
      <c r="DH230" s="2528"/>
      <c r="DI230" s="2527"/>
      <c r="DJ230" s="2527"/>
      <c r="DK230" s="2527"/>
      <c r="DL230" s="2527"/>
      <c r="DM230" s="2527"/>
      <c r="DN230" s="2527"/>
      <c r="DO230" s="2527"/>
      <c r="DP230" s="2527"/>
      <c r="DQ230" s="2527"/>
      <c r="DR230" s="2527"/>
      <c r="DS230" s="2527"/>
      <c r="DT230" s="2527"/>
      <c r="DU230" s="2527"/>
      <c r="DV230" s="2527"/>
      <c r="DW230" s="2527"/>
      <c r="DX230" s="2527"/>
      <c r="DY230" s="2527"/>
      <c r="DZ230" s="2527"/>
      <c r="EA230" s="2527"/>
      <c r="EB230" s="2527"/>
      <c r="EC230" s="2527"/>
      <c r="ED230" s="2527"/>
      <c r="EE230" s="2527"/>
      <c r="EF230" s="2527"/>
      <c r="EG230" s="2527"/>
      <c r="EH230" s="2527"/>
      <c r="EI230" s="2527"/>
      <c r="EJ230" s="2527"/>
      <c r="EK230" s="5688">
        <f>SUM(EK225:EK229)</f>
        <v>0</v>
      </c>
      <c r="EL230" s="5688">
        <f t="shared" ref="EL230:FH230" si="1420">SUM(EL225:EL229)</f>
        <v>0</v>
      </c>
      <c r="EM230" s="5688">
        <f t="shared" si="1420"/>
        <v>0</v>
      </c>
      <c r="EN230" s="5688">
        <f t="shared" si="1420"/>
        <v>0</v>
      </c>
      <c r="EO230" s="5688">
        <f t="shared" si="1420"/>
        <v>0</v>
      </c>
      <c r="EP230" s="5688">
        <f t="shared" si="1420"/>
        <v>0</v>
      </c>
      <c r="EQ230" s="5688">
        <f t="shared" si="1420"/>
        <v>0</v>
      </c>
      <c r="ER230" s="5688">
        <f t="shared" si="1420"/>
        <v>0</v>
      </c>
      <c r="ES230" s="5688">
        <f t="shared" si="1420"/>
        <v>0</v>
      </c>
      <c r="ET230" s="5688">
        <f t="shared" si="1420"/>
        <v>0</v>
      </c>
      <c r="EU230" s="5688">
        <f t="shared" si="1420"/>
        <v>0</v>
      </c>
      <c r="EV230" s="5688">
        <f t="shared" si="1420"/>
        <v>0</v>
      </c>
      <c r="EW230" s="5688">
        <f t="shared" si="1420"/>
        <v>0</v>
      </c>
      <c r="EX230" s="5688">
        <f t="shared" si="1420"/>
        <v>0</v>
      </c>
      <c r="EY230" s="5688">
        <f t="shared" si="1420"/>
        <v>0</v>
      </c>
      <c r="EZ230" s="5688">
        <f t="shared" si="1420"/>
        <v>0</v>
      </c>
      <c r="FA230" s="5688">
        <f t="shared" si="1420"/>
        <v>0</v>
      </c>
      <c r="FB230" s="5688">
        <f t="shared" si="1420"/>
        <v>0</v>
      </c>
      <c r="FC230" s="5688">
        <f t="shared" si="1420"/>
        <v>0</v>
      </c>
      <c r="FD230" s="5688">
        <f t="shared" si="1420"/>
        <v>0</v>
      </c>
      <c r="FE230" s="5688">
        <f t="shared" si="1420"/>
        <v>0</v>
      </c>
      <c r="FF230" s="5688">
        <f t="shared" si="1420"/>
        <v>0</v>
      </c>
      <c r="FG230" s="5688">
        <f t="shared" si="1420"/>
        <v>0</v>
      </c>
      <c r="FH230" s="5688">
        <f t="shared" si="1420"/>
        <v>0</v>
      </c>
      <c r="FI230" s="2527"/>
      <c r="FJ230" s="2527"/>
      <c r="FK230" s="2527"/>
      <c r="FL230" s="2527"/>
      <c r="FM230" s="2527"/>
    </row>
    <row r="231" spans="1:174" ht="48" customHeight="1" thickBot="1">
      <c r="A231" s="6227" t="s">
        <v>1140</v>
      </c>
      <c r="B231" s="6230" t="str" cm="1">
        <f t="array" ref="B231">_xlfn.XLOOKUP(1, (INDEX(التشكيل_القديم!$L$5:$S$49, ,6)=$A231) * (INDEX(التشكيل_القديم!$L$5:$S$49, ,7)="رئيس الدائرة"), INDEX(التشكيل_القديم!$L$5:$S$49, ,2))</f>
        <v>احمد إسماعيل احمد عبدالواحد</v>
      </c>
      <c r="C231" s="6230"/>
      <c r="D231" s="6230"/>
      <c r="E231" s="6230"/>
      <c r="F231" s="6230"/>
      <c r="G231" s="6230"/>
      <c r="H231" s="5676" cm="1">
        <f t="array" ref="H231">_xlfn.XLOOKUP(1, (INDEX(التشكيل_القديم!$L$5:$S$49, ,6)=$A231) * (INDEX(التشكيل_القديم!$L$5:$S$49, ,7)="رئيس الدائرة"), INDEX(التشكيل_القديم!$L$5:$S$49, ,3))</f>
        <v>3158</v>
      </c>
      <c r="I231" s="2171" t="str" cm="1">
        <f t="array" ref="I231">_xlfn.XLOOKUP(1, (INDEX(التشكيل_القديم!$L$5:$S$49, ,6)=$A231) * (INDEX(التشكيل_القديم!$L$5:$S$49, ,7)="رئيس الدائرة"), INDEX(التشكيل_القديم!$L$5:$S$49, ,4))</f>
        <v>أ</v>
      </c>
      <c r="J231" s="6231" t="s">
        <v>21</v>
      </c>
      <c r="K231" s="6234" t="s">
        <v>20</v>
      </c>
      <c r="L231" s="5567" t="s">
        <v>1189</v>
      </c>
      <c r="M231" s="5567"/>
      <c r="N231" s="6156" t="s">
        <v>1174</v>
      </c>
      <c r="O231" s="6157"/>
      <c r="P231" s="6157"/>
      <c r="Q231" s="6157"/>
      <c r="R231" s="6157"/>
      <c r="S231" s="6157"/>
      <c r="T231" s="6157"/>
      <c r="U231" s="6157"/>
      <c r="V231" s="6157"/>
      <c r="W231" s="6157"/>
      <c r="X231" s="6157"/>
      <c r="Y231" s="6157"/>
      <c r="Z231" s="6157"/>
      <c r="AA231" s="6157"/>
      <c r="AB231" s="6157"/>
      <c r="AC231" s="6157"/>
      <c r="AD231" s="6157"/>
      <c r="AE231" s="6157"/>
      <c r="AF231" s="6157"/>
      <c r="AG231" s="6157"/>
      <c r="AH231" s="6157"/>
      <c r="AI231" s="6157"/>
      <c r="AJ231" s="6157"/>
      <c r="AK231" s="6157"/>
      <c r="AL231" s="6157"/>
      <c r="AM231" s="6157"/>
      <c r="AN231" s="6157"/>
      <c r="AO231" s="6157"/>
      <c r="AP231" s="6157"/>
      <c r="AQ231" s="6157"/>
      <c r="AR231" s="6157"/>
      <c r="AS231" s="6157"/>
      <c r="AT231" s="6157"/>
      <c r="AU231" s="6157"/>
      <c r="AV231" s="6157"/>
      <c r="AW231" s="6157"/>
      <c r="AX231" s="6157"/>
      <c r="AY231" s="6157"/>
      <c r="AZ231" s="6157"/>
      <c r="BA231" s="6158"/>
      <c r="BB231" s="2158" t="s">
        <v>176</v>
      </c>
      <c r="BC231" s="2526"/>
      <c r="BD231" s="5652">
        <f>_xlfn.XLOOKUP(B231,التشكيل_القديم!$M$5:$M$39,التشكيل_القديم!$L$5:$L$39,0,0)</f>
        <v>16</v>
      </c>
      <c r="BE231" s="6210" t="str">
        <f xml:space="preserve"> "(" &amp;BD231&amp;")                 " &amp;"رئيس الدائرة  /  "  &amp;B231</f>
        <v>(16)                 رئيس الدائرة  /  احمد إسماعيل احمد عبدالواحد</v>
      </c>
      <c r="BF231" s="6210"/>
      <c r="BG231" s="6210"/>
      <c r="BH231" s="6210"/>
      <c r="BI231" s="6210"/>
      <c r="BJ231" s="6210"/>
      <c r="BK231" s="6210"/>
      <c r="BL231" s="6210"/>
      <c r="BM231" s="6210"/>
      <c r="BN231" s="6210"/>
      <c r="BO231" s="6210"/>
      <c r="BP231" s="6210"/>
      <c r="BQ231" s="6210"/>
      <c r="BR231" s="6210"/>
      <c r="BS231" s="6210"/>
      <c r="BT231" s="6210"/>
      <c r="BU231" s="6210"/>
      <c r="BV231" s="6210"/>
      <c r="BW231" s="6210"/>
      <c r="BX231" s="6210"/>
      <c r="BY231" s="6210"/>
      <c r="BZ231" s="6210"/>
      <c r="CA231" s="6210"/>
      <c r="CB231" s="6210"/>
      <c r="CC231" s="6210"/>
      <c r="CD231" s="6210"/>
      <c r="CE231" s="6211"/>
      <c r="CF231" s="5653">
        <f>_xlfn.XLOOKUP(B232,التشكيل_القديم!$M$5:$M$39,التشكيل_القديم!$L$5:$L$39,0,0)</f>
        <v>17</v>
      </c>
      <c r="CG231" s="6341" t="str">
        <f>"(2)             "&amp; "عضو يمين الدائرة  /  "  &amp;B232</f>
        <v>(2)             عضو يمين الدائرة  /  محمد جمال صابر حمزة الحمزاوي</v>
      </c>
      <c r="CH231" s="6210"/>
      <c r="CI231" s="6210"/>
      <c r="CJ231" s="6210"/>
      <c r="CK231" s="6210"/>
      <c r="CL231" s="6210"/>
      <c r="CM231" s="6210"/>
      <c r="CN231" s="6210"/>
      <c r="CO231" s="6210"/>
      <c r="CP231" s="6210"/>
      <c r="CQ231" s="6210"/>
      <c r="CR231" s="6210"/>
      <c r="CS231" s="6210"/>
      <c r="CT231" s="6210"/>
      <c r="CU231" s="6210"/>
      <c r="CV231" s="6210"/>
      <c r="CW231" s="6210"/>
      <c r="CX231" s="6210"/>
      <c r="CY231" s="6210"/>
      <c r="CZ231" s="6210"/>
      <c r="DA231" s="6210"/>
      <c r="DB231" s="6210"/>
      <c r="DC231" s="6210"/>
      <c r="DD231" s="6210"/>
      <c r="DE231" s="6210"/>
      <c r="DF231" s="6210"/>
      <c r="DG231" s="6211"/>
      <c r="DH231" s="5653">
        <f>_xlfn.XLOOKUP(B235,التشكيل_القديم!$M$5:$M$39,التشكيل_القديم!$L$5:$L$39,0,0)</f>
        <v>0</v>
      </c>
      <c r="DI231" s="6210" t="str">
        <f>IF(B235&lt;&gt;"","(5)             "&amp;"عضو يسار يسار اليسار الدائرة /  "&amp;B235,"لا يوجد عضو خامس")</f>
        <v>لا يوجد عضو خامس</v>
      </c>
      <c r="DJ231" s="6210"/>
      <c r="DK231" s="6210"/>
      <c r="DL231" s="6210"/>
      <c r="DM231" s="6210"/>
      <c r="DN231" s="6210"/>
      <c r="DO231" s="6210"/>
      <c r="DP231" s="6210"/>
      <c r="DQ231" s="6210"/>
      <c r="DR231" s="6210"/>
      <c r="DS231" s="6210"/>
      <c r="DT231" s="6210"/>
      <c r="DU231" s="6210"/>
      <c r="DV231" s="6210"/>
      <c r="DW231" s="6210"/>
      <c r="DX231" s="6210"/>
      <c r="DY231" s="6210"/>
      <c r="DZ231" s="6210"/>
      <c r="EA231" s="6210"/>
      <c r="EB231" s="6210"/>
      <c r="EC231" s="6210"/>
      <c r="ED231" s="6210"/>
      <c r="EE231" s="6210"/>
      <c r="EF231" s="6210"/>
      <c r="EG231" s="6210"/>
      <c r="EH231" s="6210"/>
      <c r="EI231" s="6210"/>
      <c r="EJ231" s="2024"/>
      <c r="EK231" s="5654" t="str">
        <f>الاعدادات!$F$5</f>
        <v>أغسطس</v>
      </c>
      <c r="EL231" s="5655" t="str">
        <f>الاعدادات!$F$6</f>
        <v>سبتمبر</v>
      </c>
      <c r="EM231" s="5655" t="str">
        <f>الاعدادات!$F$7</f>
        <v>أكتوبر</v>
      </c>
      <c r="EN231" s="2010" t="s">
        <v>106</v>
      </c>
      <c r="EO231" s="5654" t="str">
        <f>الاعدادات!$F$5</f>
        <v>أغسطس</v>
      </c>
      <c r="EP231" s="5655" t="str">
        <f>الاعدادات!$F$6</f>
        <v>سبتمبر</v>
      </c>
      <c r="EQ231" s="5655" t="str">
        <f>الاعدادات!$F$7</f>
        <v>أكتوبر</v>
      </c>
      <c r="ER231" s="2010" t="s">
        <v>106</v>
      </c>
      <c r="ES231" s="5654" t="str">
        <f>الاعدادات!$F$5</f>
        <v>أغسطس</v>
      </c>
      <c r="ET231" s="5655" t="str">
        <f>الاعدادات!$F$6</f>
        <v>سبتمبر</v>
      </c>
      <c r="EU231" s="5655" t="str">
        <f>الاعدادات!$F$7</f>
        <v>أكتوبر</v>
      </c>
      <c r="EV231" s="2010" t="s">
        <v>106</v>
      </c>
      <c r="EW231" s="5654" t="str">
        <f>الاعدادات!$F$5</f>
        <v>أغسطس</v>
      </c>
      <c r="EX231" s="5655" t="str">
        <f>الاعدادات!$F$6</f>
        <v>سبتمبر</v>
      </c>
      <c r="EY231" s="2010" t="s">
        <v>106</v>
      </c>
      <c r="EZ231" s="5654" t="str">
        <f>الاعدادات!$F$5</f>
        <v>أغسطس</v>
      </c>
      <c r="FA231" s="5655" t="str">
        <f>الاعدادات!$F$6</f>
        <v>سبتمبر</v>
      </c>
      <c r="FB231" s="5655" t="str">
        <f>الاعدادات!$F$7</f>
        <v>أكتوبر</v>
      </c>
      <c r="FC231" s="2010" t="s">
        <v>106</v>
      </c>
      <c r="FD231" s="5654" t="str">
        <f>الاعدادات!$F$5</f>
        <v>أغسطس</v>
      </c>
      <c r="FE231" s="5655" t="str">
        <f>الاعدادات!$F$6</f>
        <v>سبتمبر</v>
      </c>
      <c r="FF231" s="5655" t="str">
        <f>الاعدادات!$F$7</f>
        <v>أكتوبر</v>
      </c>
      <c r="FG231" s="2010" t="s">
        <v>106</v>
      </c>
      <c r="FK231" s="5654" t="str">
        <f>الاعدادات!$F$5</f>
        <v>أغسطس</v>
      </c>
      <c r="FL231" s="5655" t="str">
        <f>الاعدادات!$F$6</f>
        <v>سبتمبر</v>
      </c>
      <c r="FM231" s="5655" t="str">
        <f>الاعدادات!$F$7</f>
        <v>أكتوبر</v>
      </c>
      <c r="FN231" s="2010" t="s">
        <v>106</v>
      </c>
      <c r="FO231" s="5654" t="str">
        <f>الاعدادات!$F$5</f>
        <v>أغسطس</v>
      </c>
      <c r="FP231" s="5655" t="str">
        <f>الاعدادات!$F$6</f>
        <v>سبتمبر</v>
      </c>
      <c r="FQ231" s="5655" t="str">
        <f>الاعدادات!$F$7</f>
        <v>أكتوبر</v>
      </c>
      <c r="FR231" s="2010" t="s">
        <v>106</v>
      </c>
    </row>
    <row r="232" spans="1:174" ht="48" customHeight="1" thickBot="1">
      <c r="A232" s="6228"/>
      <c r="B232" s="6250" t="str" cm="1">
        <f t="array" ref="B232">_xlfn.XLOOKUP(1, (INDEX(التشكيل_القديم!$L$5:$S$49, ,6)=$A231) * (INDEX(التشكيل_القديم!$L$5:$S$49, ,7)="عضو يمين"), INDEX(التشكيل_القديم!$L$5:$S$49, ,2))</f>
        <v>محمد جمال صابر حمزة الحمزاوي</v>
      </c>
      <c r="C232" s="6250"/>
      <c r="D232" s="6250"/>
      <c r="E232" s="6250"/>
      <c r="F232" s="6250"/>
      <c r="G232" s="6250"/>
      <c r="H232" s="2170" cm="1">
        <f t="array" ref="H232">_xlfn.XLOOKUP(1, (INDEX(التشكيل_القديم!$L$5:$S$49, ,6)=$A231) * (INDEX(التشكيل_القديم!$L$5:$S$49, ,7)="عضو يمين"), INDEX(التشكيل_القديم!$L$5:$S$49, ,3))</f>
        <v>224</v>
      </c>
      <c r="I232" s="2171" t="str" cm="1">
        <f t="array" ref="I232">_xlfn.XLOOKUP(1, (INDEX(التشكيل_القديم!$L$5:$S$49, ,6)=$A231) * (INDEX(التشكيل_القديم!$L$5:$S$49, ,7)="عضو يمين"), INDEX(التشكيل_القديم!$L$5:$S$49, ,4))</f>
        <v>أ</v>
      </c>
      <c r="J232" s="6232"/>
      <c r="K232" s="6235"/>
      <c r="L232" s="5677" t="str">
        <f>الاعدادات!$D$6</f>
        <v>2022 وما قبلها</v>
      </c>
      <c r="M232" s="2012">
        <v>0</v>
      </c>
      <c r="N232" s="2003"/>
      <c r="O232" s="2003"/>
      <c r="P232" s="2003"/>
      <c r="Q232" s="2003"/>
      <c r="R232" s="2003"/>
      <c r="S232" s="2003"/>
      <c r="T232" s="2003"/>
      <c r="U232" s="2003"/>
      <c r="V232" s="2003"/>
      <c r="W232" s="2003"/>
      <c r="X232" s="2003"/>
      <c r="Y232" s="2017"/>
      <c r="Z232" s="5678">
        <f>Y232+X232+U232+T232+S232+R232+Q232+P232+O232+N232+M232-W232</f>
        <v>0</v>
      </c>
      <c r="AA232" s="2021"/>
      <c r="AB232" s="2005"/>
      <c r="AC232" s="5656">
        <f>SUM(BD232:BJ232,CF232:CL232,BD239:BJ239,CF239:CL239,DH232:DN232,DH239:DN239)</f>
        <v>0</v>
      </c>
      <c r="AD232" s="5656">
        <f>SUM(BK232:BO232,CM232:CQ232,BK239:BO239,CM239:CQ239,DO232:DS232,DO239:DS239)</f>
        <v>0</v>
      </c>
      <c r="AE232" s="5656">
        <f>BP232+CR232+BP239+CR239+DT232+DT239</f>
        <v>0</v>
      </c>
      <c r="AF232" s="5657">
        <f t="shared" ref="AF232:AF236" si="1421">AE232+AD232+AC232</f>
        <v>0</v>
      </c>
      <c r="AG232" s="5656">
        <f t="shared" ref="AG232:AG236" si="1422">BR232+CT232+BR239+CT239+DV232+DV239</f>
        <v>0</v>
      </c>
      <c r="AH232" s="5658">
        <f>BS232+CU232+BS239+CU239+DW232+DW239</f>
        <v>0</v>
      </c>
      <c r="AI232" s="5656">
        <f t="shared" ref="AI232:AI236" si="1423">BT232+CV232+BT239+CV239+DX232+DX239</f>
        <v>0</v>
      </c>
      <c r="AJ232" s="5656">
        <f t="shared" ref="AJ232:AJ236" si="1424">BU232+CW232+BU239+CW239+DY232+DY239</f>
        <v>0</v>
      </c>
      <c r="AK232" s="5656">
        <f t="shared" ref="AK232:AK236" si="1425">BV232+CX232+BV239+CX239+DZ232+DZ239</f>
        <v>0</v>
      </c>
      <c r="AL232" s="5656">
        <f t="shared" ref="AL232:AL236" si="1426">BW232+CY232+BW239+CY239+EA232+EA239</f>
        <v>0</v>
      </c>
      <c r="AM232" s="5657">
        <f t="shared" ref="AM232:AM236" si="1427">AL232+AK232+AJ232+AI232+AH232</f>
        <v>0</v>
      </c>
      <c r="AN232" s="5659">
        <f>BX232+CZ232+BX239+CZ239+EB232+EB239</f>
        <v>0</v>
      </c>
      <c r="AO232" s="5659">
        <f t="shared" ref="AO232:AO236" si="1428">BY232+DA232+BY239+DA239+EC232+EC239</f>
        <v>0</v>
      </c>
      <c r="AP232" s="5659">
        <f>BZ232+DB232+DB239+BZ239+ED232+ED239</f>
        <v>0</v>
      </c>
      <c r="AQ232" s="5657">
        <f t="shared" ref="AQ232:AQ236" si="1429">AP232+AO232+AN232</f>
        <v>0</v>
      </c>
      <c r="AR232" s="5660">
        <f>CA232+DC232+CA239+DC239+EE232+EE239</f>
        <v>0</v>
      </c>
      <c r="AS232" s="5661">
        <f t="shared" ref="AS232:AS236" si="1430">AR232+AQ232+AM232+AG232+AF232</f>
        <v>0</v>
      </c>
      <c r="AT232" s="2021"/>
      <c r="AU232" s="5656">
        <f t="shared" ref="AU232:AU236" si="1431">CC232+DE232+CC239+DE239+EG232+EG239</f>
        <v>0</v>
      </c>
      <c r="AV232" s="5656">
        <f t="shared" ref="AV232:AV236" si="1432">CD232+DF232+CD239+DF239+EH232+EH239</f>
        <v>0</v>
      </c>
      <c r="AW232" s="2003"/>
      <c r="AX232" s="2004"/>
      <c r="AY232" s="5682">
        <f t="shared" ref="AY232:AY236" si="1433">AX232+AW232+AV232+AU232+AT232</f>
        <v>0</v>
      </c>
      <c r="AZ232" s="2006"/>
      <c r="BA232" s="5656">
        <f t="shared" ref="BA232:BA237" si="1434">AY232+AS232+AA232-Z232</f>
        <v>0</v>
      </c>
      <c r="BB232" s="2159"/>
      <c r="BC232" s="5683" t="str">
        <f>الاعدادات!$D$6</f>
        <v>2022 وما قبلها</v>
      </c>
      <c r="BD232" s="82"/>
      <c r="BE232" s="83"/>
      <c r="BF232" s="83"/>
      <c r="BG232" s="84"/>
      <c r="BH232" s="84"/>
      <c r="BI232" s="84"/>
      <c r="BJ232" s="85"/>
      <c r="BK232" s="86"/>
      <c r="BL232" s="87"/>
      <c r="BM232" s="87"/>
      <c r="BN232" s="88"/>
      <c r="BO232" s="88"/>
      <c r="BP232" s="89"/>
      <c r="BQ232" s="77">
        <f t="shared" ref="BQ232:BQ237" si="1435">BP232+BO232+BN232+BM232+BL232+BK232+BJ232+BI232+BH232+BG232+BF232+BE232+BD232</f>
        <v>0</v>
      </c>
      <c r="BR232" s="90"/>
      <c r="BS232" s="91"/>
      <c r="BT232" s="92"/>
      <c r="BU232" s="93"/>
      <c r="BV232" s="94"/>
      <c r="BW232" s="95"/>
      <c r="BX232" s="96"/>
      <c r="BY232" s="97"/>
      <c r="BZ232" s="98"/>
      <c r="CA232" s="99"/>
      <c r="CB232" s="79">
        <f t="shared" ref="CB232:CB236" si="1436">CA232+BZ232+BY232+BX232+BW232+BV232+BU232+BT232+BS232+BR232+BQ232</f>
        <v>0</v>
      </c>
      <c r="CC232" s="80"/>
      <c r="CD232" s="78"/>
      <c r="CE232" s="100"/>
      <c r="CF232" s="101"/>
      <c r="CG232" s="83"/>
      <c r="CH232" s="83"/>
      <c r="CI232" s="84"/>
      <c r="CJ232" s="84"/>
      <c r="CK232" s="84"/>
      <c r="CL232" s="85"/>
      <c r="CM232" s="86"/>
      <c r="CN232" s="87"/>
      <c r="CO232" s="87"/>
      <c r="CP232" s="88"/>
      <c r="CQ232" s="88"/>
      <c r="CR232" s="89"/>
      <c r="CS232" s="77">
        <f t="shared" ref="CS232:CS237" si="1437">CR232+CQ232+CP232+CO232+CN232+CM232+CL232+CK232+CJ232+CI232+CH232+CG232+CF232</f>
        <v>0</v>
      </c>
      <c r="CT232" s="90"/>
      <c r="CU232" s="91"/>
      <c r="CV232" s="92"/>
      <c r="CW232" s="93"/>
      <c r="CX232" s="94"/>
      <c r="CY232" s="95"/>
      <c r="CZ232" s="96"/>
      <c r="DA232" s="97"/>
      <c r="DB232" s="98"/>
      <c r="DC232" s="99"/>
      <c r="DD232" s="81">
        <f t="shared" ref="DD232:DD233" si="1438">SUM(CS232:DC232)</f>
        <v>0</v>
      </c>
      <c r="DE232" s="80"/>
      <c r="DF232" s="78"/>
      <c r="DG232" s="102"/>
      <c r="DH232" s="101"/>
      <c r="DI232" s="83"/>
      <c r="DJ232" s="83"/>
      <c r="DK232" s="84"/>
      <c r="DL232" s="84"/>
      <c r="DM232" s="84"/>
      <c r="DN232" s="85"/>
      <c r="DO232" s="86"/>
      <c r="DP232" s="87"/>
      <c r="DQ232" s="87"/>
      <c r="DR232" s="88"/>
      <c r="DS232" s="88"/>
      <c r="DT232" s="89"/>
      <c r="DU232" s="77">
        <f t="shared" ref="DU232:DU234" si="1439">DT232+DS232+DR232+DQ232+DP232+DO232+DN232+DM232+DL232+DK232+DJ232+DI232+DH232</f>
        <v>0</v>
      </c>
      <c r="DV232" s="90"/>
      <c r="DW232" s="91"/>
      <c r="DX232" s="92"/>
      <c r="DY232" s="93"/>
      <c r="DZ232" s="94"/>
      <c r="EA232" s="95"/>
      <c r="EB232" s="96"/>
      <c r="EC232" s="97"/>
      <c r="ED232" s="98"/>
      <c r="EE232" s="99"/>
      <c r="EF232" s="81">
        <f t="shared" ref="EF232:EF233" si="1440">SUM(DU232:EE232)</f>
        <v>0</v>
      </c>
      <c r="EG232" s="80"/>
      <c r="EH232" s="78"/>
      <c r="EI232" s="102"/>
      <c r="EJ232" s="5675" t="str">
        <f>الاعدادات!$D$6</f>
        <v>2022 وما قبلها</v>
      </c>
      <c r="EK232" s="68">
        <f t="shared" ref="EK232:EK236" si="1441">AM232+AG232-EL232-EM232</f>
        <v>0</v>
      </c>
      <c r="EL232" s="69"/>
      <c r="EM232" s="69"/>
      <c r="EN232" s="70">
        <f>SUM(EK232:EM232)</f>
        <v>0</v>
      </c>
      <c r="EO232" s="68">
        <f t="shared" ref="EO232:EO236" si="1442">AT232-EQ232-EP232</f>
        <v>0</v>
      </c>
      <c r="EP232" s="69"/>
      <c r="EQ232" s="69"/>
      <c r="ER232" s="70">
        <f>SUM(EO232:EQ232)</f>
        <v>0</v>
      </c>
      <c r="ES232" s="68">
        <f t="shared" ref="ES232:ES236" si="1443">AU232-EU232-ET232</f>
        <v>0</v>
      </c>
      <c r="ET232" s="69"/>
      <c r="EU232" s="71"/>
      <c r="EV232" s="70">
        <f t="shared" ref="EV232:EV237" si="1444">EU232+ET232+ES232</f>
        <v>0</v>
      </c>
      <c r="EW232" s="68">
        <f t="shared" ref="EW232:EW236" si="1445">AV232-EX232</f>
        <v>0</v>
      </c>
      <c r="EX232" s="69"/>
      <c r="EY232" s="70">
        <f>SUM(EW232:EX232)</f>
        <v>0</v>
      </c>
      <c r="EZ232" s="68">
        <f>FK232+FO232</f>
        <v>0</v>
      </c>
      <c r="FA232" s="68">
        <f>FL232+FP232</f>
        <v>0</v>
      </c>
      <c r="FB232" s="68">
        <f>FM232+FQ232</f>
        <v>0</v>
      </c>
      <c r="FC232" s="68">
        <f>FN232+FR232</f>
        <v>0</v>
      </c>
      <c r="FD232" s="68">
        <f t="shared" ref="FD232:FD237" si="1446">EK232+EO232+ES232+EW232+EZ232</f>
        <v>0</v>
      </c>
      <c r="FE232" s="72">
        <f t="shared" ref="FE232:FE237" si="1447">EL232+EP232+ET232+FA232+EX232</f>
        <v>0</v>
      </c>
      <c r="FF232" s="72">
        <f t="shared" ref="FF232:FF237" si="1448">FB232+EU232+EQ232+EM232</f>
        <v>0</v>
      </c>
      <c r="FG232" s="70">
        <f t="shared" ref="FG232:FG237" si="1449">SUM(FD232:FF232)</f>
        <v>0</v>
      </c>
      <c r="FH232" t="str">
        <f t="shared" ref="FH232:FH236" si="1450">IF(OR(EZ232&lt;0,EW232&lt;0,ES232&lt;0,EO232&lt;0,EK232&lt;0,Z232 &lt;&gt; AY232+AS232+AA232), "wrong", "ok")</f>
        <v>ok</v>
      </c>
      <c r="FK232" s="68">
        <f>AX232-FL232-FM232</f>
        <v>0</v>
      </c>
      <c r="FL232" s="69"/>
      <c r="FM232" s="69"/>
      <c r="FN232" s="70">
        <f>SUM(FK232:FM232)</f>
        <v>0</v>
      </c>
      <c r="FO232" s="68">
        <f>AW232-FP232-FQ232</f>
        <v>0</v>
      </c>
      <c r="FP232" s="69"/>
      <c r="FQ232" s="69"/>
      <c r="FR232" s="70">
        <f>SUM(FO232:FQ232)</f>
        <v>0</v>
      </c>
    </row>
    <row r="233" spans="1:174" ht="48" customHeight="1" thickBot="1">
      <c r="A233" s="6228"/>
      <c r="B233" s="6250" t="str" cm="1">
        <f t="array" ref="B233">_xlfn.XLOOKUP(1, (INDEX(التشكيل_القديم!$L$5:$S$49, ,6)=$A231) * (INDEX(التشكيل_القديم!$L$5:$S$49, ,7)="عضو يسار"), INDEX(التشكيل_القديم!$L$5:$S$49, ,2))</f>
        <v>محمد عبدالفتاح سيد عبدالرحمن ادريس</v>
      </c>
      <c r="C233" s="6250"/>
      <c r="D233" s="6250"/>
      <c r="E233" s="6250"/>
      <c r="F233" s="6250"/>
      <c r="G233" s="6250"/>
      <c r="H233" s="2170" cm="1">
        <f t="array" ref="H233">_xlfn.XLOOKUP(1, (INDEX(التشكيل_القديم!$L$5:$S$49, ,6)=$A231) * (INDEX(التشكيل_القديم!$L$5:$S$49, ,7)="عضو يسار"), INDEX(التشكيل_القديم!$L$5:$S$49, ,3))</f>
        <v>272</v>
      </c>
      <c r="I233" s="2171" t="str" cm="1">
        <f t="array" ref="I233">_xlfn.XLOOKUP(1, (INDEX(التشكيل_القديم!$L$5:$S$49, ,6)=$A231) * (INDEX(التشكيل_القديم!$L$5:$S$49, ,7)="عضو يسار"), INDEX(التشكيل_القديم!$L$5:$S$49, ,4))</f>
        <v>ب</v>
      </c>
      <c r="J233" s="6232"/>
      <c r="K233" s="6235"/>
      <c r="L233" s="5675">
        <f>الاعدادات!$D$7</f>
        <v>2023</v>
      </c>
      <c r="M233" s="2013">
        <v>10</v>
      </c>
      <c r="N233" s="64"/>
      <c r="O233" s="64"/>
      <c r="P233" s="64"/>
      <c r="Q233" s="64"/>
      <c r="R233" s="64"/>
      <c r="S233" s="64"/>
      <c r="T233" s="64"/>
      <c r="U233" s="64"/>
      <c r="V233" s="64"/>
      <c r="W233" s="64"/>
      <c r="X233" s="64"/>
      <c r="Y233" s="2018"/>
      <c r="Z233" s="5679">
        <f t="shared" ref="Z233:Z236" si="1451">Y233+X233+U233+T233+S233+R233+Q233+P233+O233+N233+M233-W233</f>
        <v>10</v>
      </c>
      <c r="AA233" s="2007"/>
      <c r="AB233" s="63"/>
      <c r="AC233" s="5662">
        <f t="shared" ref="AC233:AC236" si="1452">SUM(BD233:BJ233,CF233:CL233,BD240:BJ240,CF240:CL240,DH233:DN233,DH240:DN240)</f>
        <v>0</v>
      </c>
      <c r="AD233" s="5662">
        <f t="shared" ref="AD233:AD236" si="1453">SUM(BK233:BO233,CM233:CQ233,BK240:BO240,CM240:CQ240,DO233:DS233,DO240:DS240)</f>
        <v>0</v>
      </c>
      <c r="AE233" s="5662">
        <f>BP233+CR233+BP240+CR240+DT233+DT240</f>
        <v>0</v>
      </c>
      <c r="AF233" s="5663">
        <f t="shared" si="1421"/>
        <v>0</v>
      </c>
      <c r="AG233" s="5662">
        <f t="shared" si="1422"/>
        <v>0</v>
      </c>
      <c r="AH233" s="5664">
        <f t="shared" ref="AH233:AH236" si="1454">BS233+CU233+BS240+CU240+DW233+DW240</f>
        <v>0</v>
      </c>
      <c r="AI233" s="5662">
        <f t="shared" si="1423"/>
        <v>0</v>
      </c>
      <c r="AJ233" s="5662">
        <f t="shared" si="1424"/>
        <v>0</v>
      </c>
      <c r="AK233" s="5662">
        <f t="shared" si="1425"/>
        <v>0</v>
      </c>
      <c r="AL233" s="5662">
        <f t="shared" si="1426"/>
        <v>0</v>
      </c>
      <c r="AM233" s="5663">
        <f t="shared" si="1427"/>
        <v>0</v>
      </c>
      <c r="AN233" s="5665">
        <f t="shared" ref="AN233:AN236" si="1455">BX233+CZ233+BX240+CZ240+EB233+EB240</f>
        <v>0</v>
      </c>
      <c r="AO233" s="5665">
        <f t="shared" si="1428"/>
        <v>0</v>
      </c>
      <c r="AP233" s="5665">
        <f>BZ233+DB233+DB240+BZ240+ED233+ED240</f>
        <v>0</v>
      </c>
      <c r="AQ233" s="5663">
        <f t="shared" si="1429"/>
        <v>0</v>
      </c>
      <c r="AR233" s="5666">
        <f>CA233+DC233+CA240+DC240+EE233+EE240</f>
        <v>0</v>
      </c>
      <c r="AS233" s="5667">
        <f t="shared" si="1430"/>
        <v>0</v>
      </c>
      <c r="AT233" s="2007"/>
      <c r="AU233" s="5662">
        <f t="shared" si="1431"/>
        <v>0</v>
      </c>
      <c r="AV233" s="5662">
        <f t="shared" si="1432"/>
        <v>0</v>
      </c>
      <c r="AW233" s="64"/>
      <c r="AX233" s="64"/>
      <c r="AY233" s="65">
        <f t="shared" si="1433"/>
        <v>0</v>
      </c>
      <c r="AZ233" s="66"/>
      <c r="BA233" s="5662">
        <f t="shared" si="1434"/>
        <v>-10</v>
      </c>
      <c r="BB233" s="2159"/>
      <c r="BC233" s="5683">
        <f>الاعدادات!$D$7</f>
        <v>2023</v>
      </c>
      <c r="BD233" s="82"/>
      <c r="BE233" s="83"/>
      <c r="BF233" s="83"/>
      <c r="BG233" s="103"/>
      <c r="BH233" s="84"/>
      <c r="BI233" s="84"/>
      <c r="BJ233" s="85"/>
      <c r="BK233" s="86"/>
      <c r="BL233" s="87"/>
      <c r="BM233" s="87"/>
      <c r="BN233" s="88"/>
      <c r="BO233" s="88"/>
      <c r="BP233" s="89"/>
      <c r="BQ233" s="77">
        <f t="shared" si="1435"/>
        <v>0</v>
      </c>
      <c r="BR233" s="90"/>
      <c r="BS233" s="91"/>
      <c r="BT233" s="92"/>
      <c r="BU233" s="93"/>
      <c r="BV233" s="94"/>
      <c r="BW233" s="95"/>
      <c r="BX233" s="96"/>
      <c r="BY233" s="97"/>
      <c r="BZ233" s="98"/>
      <c r="CA233" s="99"/>
      <c r="CB233" s="79">
        <f t="shared" si="1436"/>
        <v>0</v>
      </c>
      <c r="CC233" s="104"/>
      <c r="CD233" s="92"/>
      <c r="CE233" s="100"/>
      <c r="CF233" s="101"/>
      <c r="CG233" s="83"/>
      <c r="CH233" s="83"/>
      <c r="CI233" s="84"/>
      <c r="CJ233" s="84"/>
      <c r="CK233" s="84"/>
      <c r="CL233" s="85"/>
      <c r="CM233" s="86"/>
      <c r="CN233" s="87"/>
      <c r="CO233" s="87"/>
      <c r="CP233" s="88"/>
      <c r="CQ233" s="88"/>
      <c r="CR233" s="89"/>
      <c r="CS233" s="77">
        <f t="shared" si="1437"/>
        <v>0</v>
      </c>
      <c r="CT233" s="90"/>
      <c r="CU233" s="91"/>
      <c r="CV233" s="92"/>
      <c r="CW233" s="93"/>
      <c r="CX233" s="94"/>
      <c r="CY233" s="95"/>
      <c r="CZ233" s="96"/>
      <c r="DA233" s="97"/>
      <c r="DB233" s="98"/>
      <c r="DC233" s="99"/>
      <c r="DD233" s="81">
        <f t="shared" si="1438"/>
        <v>0</v>
      </c>
      <c r="DE233" s="104"/>
      <c r="DF233" s="92"/>
      <c r="DG233" s="102"/>
      <c r="DH233" s="101"/>
      <c r="DI233" s="83"/>
      <c r="DJ233" s="83"/>
      <c r="DK233" s="84"/>
      <c r="DL233" s="84"/>
      <c r="DM233" s="84"/>
      <c r="DN233" s="85"/>
      <c r="DO233" s="86"/>
      <c r="DP233" s="87"/>
      <c r="DQ233" s="87"/>
      <c r="DR233" s="88"/>
      <c r="DS233" s="88"/>
      <c r="DT233" s="89"/>
      <c r="DU233" s="77">
        <f t="shared" si="1439"/>
        <v>0</v>
      </c>
      <c r="DV233" s="90"/>
      <c r="DW233" s="91"/>
      <c r="DX233" s="92"/>
      <c r="DY233" s="93"/>
      <c r="DZ233" s="94"/>
      <c r="EA233" s="95"/>
      <c r="EB233" s="96"/>
      <c r="EC233" s="97"/>
      <c r="ED233" s="98"/>
      <c r="EE233" s="99"/>
      <c r="EF233" s="81">
        <f t="shared" si="1440"/>
        <v>0</v>
      </c>
      <c r="EG233" s="104"/>
      <c r="EH233" s="92"/>
      <c r="EI233" s="102"/>
      <c r="EJ233" s="5675">
        <f>الاعدادات!$D$7</f>
        <v>2023</v>
      </c>
      <c r="EK233" s="68">
        <f t="shared" si="1441"/>
        <v>0</v>
      </c>
      <c r="EL233" s="69"/>
      <c r="EM233" s="69"/>
      <c r="EN233" s="70">
        <f t="shared" ref="EN233:EN236" si="1456">SUM(EK233:EM233)</f>
        <v>0</v>
      </c>
      <c r="EO233" s="68">
        <f t="shared" si="1442"/>
        <v>0</v>
      </c>
      <c r="EP233" s="69"/>
      <c r="EQ233" s="69"/>
      <c r="ER233" s="70">
        <f t="shared" ref="ER233:ER236" si="1457">SUM(EO233:EQ233)</f>
        <v>0</v>
      </c>
      <c r="ES233" s="68">
        <f t="shared" si="1443"/>
        <v>0</v>
      </c>
      <c r="ET233" s="69"/>
      <c r="EU233" s="71"/>
      <c r="EV233" s="70">
        <f t="shared" si="1444"/>
        <v>0</v>
      </c>
      <c r="EW233" s="68">
        <f t="shared" si="1445"/>
        <v>0</v>
      </c>
      <c r="EX233" s="69"/>
      <c r="EY233" s="70">
        <f t="shared" ref="EY233:EY236" si="1458">SUM(EW233:EX233)</f>
        <v>0</v>
      </c>
      <c r="EZ233" s="68">
        <f t="shared" ref="EZ233:EZ236" si="1459">FK233+FO233</f>
        <v>0</v>
      </c>
      <c r="FA233" s="68">
        <f t="shared" ref="FA233:FA236" si="1460">FL233+FP233</f>
        <v>0</v>
      </c>
      <c r="FB233" s="68">
        <f t="shared" ref="FB233:FB236" si="1461">FM233+FQ233</f>
        <v>0</v>
      </c>
      <c r="FC233" s="68">
        <f t="shared" ref="FC233:FC236" si="1462">FN233+FR233</f>
        <v>0</v>
      </c>
      <c r="FD233" s="68">
        <f t="shared" si="1446"/>
        <v>0</v>
      </c>
      <c r="FE233" s="72">
        <f t="shared" si="1447"/>
        <v>0</v>
      </c>
      <c r="FF233" s="72">
        <f t="shared" si="1448"/>
        <v>0</v>
      </c>
      <c r="FG233" s="70">
        <f t="shared" si="1449"/>
        <v>0</v>
      </c>
      <c r="FH233" t="str">
        <f t="shared" si="1450"/>
        <v>wrong</v>
      </c>
      <c r="FK233" s="68">
        <f t="shared" ref="FK233:FK236" si="1463">AX233-FL233-FM233</f>
        <v>0</v>
      </c>
      <c r="FL233" s="69"/>
      <c r="FM233" s="69"/>
      <c r="FN233" s="70">
        <f t="shared" ref="FN233:FN236" si="1464">SUM(FK233:FM233)</f>
        <v>0</v>
      </c>
      <c r="FO233" s="68">
        <f t="shared" ref="FO233:FO236" si="1465">AW233-FP233-FQ233</f>
        <v>0</v>
      </c>
      <c r="FP233" s="69"/>
      <c r="FQ233" s="69"/>
      <c r="FR233" s="70">
        <f t="shared" ref="FR233:FR236" si="1466">SUM(FO233:FQ233)</f>
        <v>0</v>
      </c>
    </row>
    <row r="234" spans="1:174" ht="48" customHeight="1" thickBot="1">
      <c r="A234" s="6228"/>
      <c r="B234" s="6250" t="str" cm="1">
        <f t="array" ref="B234">IFERROR(_xlfn.XLOOKUP(1, (INDEX(التشكيل_القديم!$L$5:$S$49, ,6)=$A231) * (INDEX(التشكيل_القديم!$L$5:$S$49, ,7)="عضو يسار اليسار"), INDEX(التشكيل_القديم!$L$5:$S$49, ,2)),"")</f>
        <v>محمود محمد السيد عبدالعزيز</v>
      </c>
      <c r="C234" s="6250"/>
      <c r="D234" s="6250"/>
      <c r="E234" s="6250"/>
      <c r="F234" s="6250"/>
      <c r="G234" s="6250"/>
      <c r="H234" s="2170" cm="1">
        <f t="array" ref="H234">IFERROR(_xlfn.XLOOKUP(1, (INDEX(التشكيل_القديم!$L$5:$S$49, ,6)=$A231) * (INDEX(التشكيل_القديم!$L$5:$S$49, ,7)="عضو يسار اليسار"), INDEX(التشكيل_القديم!$L$5:$S$49, ,3)),"")</f>
        <v>272</v>
      </c>
      <c r="I234" s="2171" t="str" cm="1">
        <f t="array" ref="I234">IFERROR(_xlfn.XLOOKUP(1, (INDEX(التشكيل_القديم!$L$5:$S$49, ,6)=$A231) * (INDEX(التشكيل_القديم!$L$5:$S$49, ,7)="عضو يسار اليسار"), INDEX(التشكيل_القديم!$L$5:$S$49, ,4)),"")</f>
        <v>ق</v>
      </c>
      <c r="J234" s="6232"/>
      <c r="K234" s="6235"/>
      <c r="L234" s="5675">
        <f>الاعدادات!$D$8</f>
        <v>2024</v>
      </c>
      <c r="M234" s="2014">
        <v>33</v>
      </c>
      <c r="N234" s="1997"/>
      <c r="O234" s="1997"/>
      <c r="P234" s="1997"/>
      <c r="Q234" s="1997"/>
      <c r="R234" s="1997"/>
      <c r="S234" s="1997"/>
      <c r="T234" s="1997"/>
      <c r="U234" s="1997"/>
      <c r="V234" s="1997"/>
      <c r="W234" s="1997"/>
      <c r="X234" s="1997"/>
      <c r="Y234" s="2019"/>
      <c r="Z234" s="5680">
        <f t="shared" si="1451"/>
        <v>33</v>
      </c>
      <c r="AA234" s="2022"/>
      <c r="AB234" s="1999"/>
      <c r="AC234" s="2002">
        <f t="shared" si="1452"/>
        <v>0</v>
      </c>
      <c r="AD234" s="2002">
        <f t="shared" si="1453"/>
        <v>0</v>
      </c>
      <c r="AE234" s="2002">
        <f>BP234+CR234+BP241+CR241+DT234+DT241</f>
        <v>0</v>
      </c>
      <c r="AF234" s="5668">
        <f t="shared" si="1421"/>
        <v>0</v>
      </c>
      <c r="AG234" s="2002">
        <f t="shared" si="1422"/>
        <v>0</v>
      </c>
      <c r="AH234" s="5669">
        <f t="shared" si="1454"/>
        <v>0</v>
      </c>
      <c r="AI234" s="2002">
        <f t="shared" si="1423"/>
        <v>0</v>
      </c>
      <c r="AJ234" s="2002">
        <f t="shared" si="1424"/>
        <v>0</v>
      </c>
      <c r="AK234" s="2002">
        <f t="shared" si="1425"/>
        <v>0</v>
      </c>
      <c r="AL234" s="2002">
        <f t="shared" si="1426"/>
        <v>0</v>
      </c>
      <c r="AM234" s="5668">
        <f t="shared" si="1427"/>
        <v>0</v>
      </c>
      <c r="AN234" s="2177">
        <f t="shared" si="1455"/>
        <v>0</v>
      </c>
      <c r="AO234" s="2177">
        <f t="shared" si="1428"/>
        <v>0</v>
      </c>
      <c r="AP234" s="2177">
        <f>BZ234+DB234+DB241+BZ241+ED234+ED241</f>
        <v>0</v>
      </c>
      <c r="AQ234" s="5668">
        <f t="shared" si="1429"/>
        <v>0</v>
      </c>
      <c r="AR234" s="5670">
        <f>CA234+DC234+CA241+DC241+EE234+EE241</f>
        <v>0</v>
      </c>
      <c r="AS234" s="5671">
        <f t="shared" si="1430"/>
        <v>0</v>
      </c>
      <c r="AT234" s="2022"/>
      <c r="AU234" s="2002">
        <f t="shared" si="1431"/>
        <v>0</v>
      </c>
      <c r="AV234" s="2002">
        <f t="shared" si="1432"/>
        <v>0</v>
      </c>
      <c r="AW234" s="1997"/>
      <c r="AX234" s="1998"/>
      <c r="AY234" s="2000">
        <f t="shared" si="1433"/>
        <v>0</v>
      </c>
      <c r="AZ234" s="2001"/>
      <c r="BA234" s="2002">
        <f t="shared" si="1434"/>
        <v>-33</v>
      </c>
      <c r="BB234" s="2159"/>
      <c r="BC234" s="5683">
        <f>الاعدادات!$D$8</f>
        <v>2024</v>
      </c>
      <c r="BD234" s="82"/>
      <c r="BE234" s="83"/>
      <c r="BF234" s="83"/>
      <c r="BG234" s="84"/>
      <c r="BH234" s="84"/>
      <c r="BI234" s="84"/>
      <c r="BJ234" s="85"/>
      <c r="BK234" s="86"/>
      <c r="BL234" s="87"/>
      <c r="BM234" s="87"/>
      <c r="BN234" s="88"/>
      <c r="BO234" s="88"/>
      <c r="BP234" s="89"/>
      <c r="BQ234" s="77">
        <f t="shared" si="1435"/>
        <v>0</v>
      </c>
      <c r="BR234" s="90"/>
      <c r="BS234" s="91"/>
      <c r="BT234" s="92"/>
      <c r="BU234" s="93"/>
      <c r="BV234" s="94"/>
      <c r="BW234" s="95"/>
      <c r="BX234" s="96"/>
      <c r="BY234" s="97"/>
      <c r="BZ234" s="98"/>
      <c r="CA234" s="99"/>
      <c r="CB234" s="79">
        <f t="shared" si="1436"/>
        <v>0</v>
      </c>
      <c r="CC234" s="104"/>
      <c r="CD234" s="92"/>
      <c r="CE234" s="100"/>
      <c r="CF234" s="101"/>
      <c r="CG234" s="83"/>
      <c r="CH234" s="83"/>
      <c r="CI234" s="84"/>
      <c r="CJ234" s="84"/>
      <c r="CK234" s="84"/>
      <c r="CL234" s="85"/>
      <c r="CM234" s="86"/>
      <c r="CN234" s="87"/>
      <c r="CO234" s="87"/>
      <c r="CP234" s="88"/>
      <c r="CQ234" s="88"/>
      <c r="CR234" s="89"/>
      <c r="CS234" s="77">
        <f t="shared" si="1437"/>
        <v>0</v>
      </c>
      <c r="CT234" s="90"/>
      <c r="CU234" s="91"/>
      <c r="CV234" s="92"/>
      <c r="CW234" s="93"/>
      <c r="CX234" s="94"/>
      <c r="CY234" s="95"/>
      <c r="CZ234" s="96"/>
      <c r="DA234" s="97"/>
      <c r="DB234" s="98"/>
      <c r="DC234" s="99"/>
      <c r="DD234" s="81">
        <f>SUM(CS234:DC234)</f>
        <v>0</v>
      </c>
      <c r="DE234" s="104"/>
      <c r="DF234" s="92"/>
      <c r="DG234" s="102"/>
      <c r="DH234" s="101"/>
      <c r="DI234" s="83"/>
      <c r="DJ234" s="83"/>
      <c r="DK234" s="84"/>
      <c r="DL234" s="84"/>
      <c r="DM234" s="84"/>
      <c r="DN234" s="85"/>
      <c r="DO234" s="86"/>
      <c r="DP234" s="87"/>
      <c r="DQ234" s="87"/>
      <c r="DR234" s="88"/>
      <c r="DS234" s="88"/>
      <c r="DT234" s="89"/>
      <c r="DU234" s="77">
        <f t="shared" si="1439"/>
        <v>0</v>
      </c>
      <c r="DV234" s="90"/>
      <c r="DW234" s="91"/>
      <c r="DX234" s="92"/>
      <c r="DY234" s="93"/>
      <c r="DZ234" s="94"/>
      <c r="EA234" s="95"/>
      <c r="EB234" s="96"/>
      <c r="EC234" s="97"/>
      <c r="ED234" s="98"/>
      <c r="EE234" s="99"/>
      <c r="EF234" s="81">
        <f>SUM(DU234:EE234)</f>
        <v>0</v>
      </c>
      <c r="EG234" s="104"/>
      <c r="EH234" s="92"/>
      <c r="EI234" s="102"/>
      <c r="EJ234" s="5675">
        <f>الاعدادات!$D$8</f>
        <v>2024</v>
      </c>
      <c r="EK234" s="68">
        <f t="shared" si="1441"/>
        <v>0</v>
      </c>
      <c r="EL234" s="69"/>
      <c r="EM234" s="69"/>
      <c r="EN234" s="70">
        <f t="shared" si="1456"/>
        <v>0</v>
      </c>
      <c r="EO234" s="68">
        <f t="shared" si="1442"/>
        <v>0</v>
      </c>
      <c r="EP234" s="69"/>
      <c r="EQ234" s="69"/>
      <c r="ER234" s="70">
        <f t="shared" si="1457"/>
        <v>0</v>
      </c>
      <c r="ES234" s="68">
        <f t="shared" si="1443"/>
        <v>0</v>
      </c>
      <c r="ET234" s="69"/>
      <c r="EU234" s="71"/>
      <c r="EV234" s="70">
        <f t="shared" si="1444"/>
        <v>0</v>
      </c>
      <c r="EW234" s="68">
        <f t="shared" si="1445"/>
        <v>0</v>
      </c>
      <c r="EX234" s="69"/>
      <c r="EY234" s="70">
        <f t="shared" si="1458"/>
        <v>0</v>
      </c>
      <c r="EZ234" s="68">
        <f t="shared" si="1459"/>
        <v>0</v>
      </c>
      <c r="FA234" s="68">
        <f t="shared" si="1460"/>
        <v>0</v>
      </c>
      <c r="FB234" s="68">
        <f t="shared" si="1461"/>
        <v>0</v>
      </c>
      <c r="FC234" s="68">
        <f t="shared" si="1462"/>
        <v>0</v>
      </c>
      <c r="FD234" s="68">
        <f t="shared" si="1446"/>
        <v>0</v>
      </c>
      <c r="FE234" s="72">
        <f t="shared" si="1447"/>
        <v>0</v>
      </c>
      <c r="FF234" s="72">
        <f t="shared" si="1448"/>
        <v>0</v>
      </c>
      <c r="FG234" s="70">
        <f t="shared" si="1449"/>
        <v>0</v>
      </c>
      <c r="FH234" t="str">
        <f t="shared" si="1450"/>
        <v>wrong</v>
      </c>
      <c r="FK234" s="68">
        <f t="shared" si="1463"/>
        <v>0</v>
      </c>
      <c r="FL234" s="69"/>
      <c r="FM234" s="69"/>
      <c r="FN234" s="70">
        <f t="shared" si="1464"/>
        <v>0</v>
      </c>
      <c r="FO234" s="68">
        <f t="shared" si="1465"/>
        <v>0</v>
      </c>
      <c r="FP234" s="69"/>
      <c r="FQ234" s="69"/>
      <c r="FR234" s="70">
        <f t="shared" si="1466"/>
        <v>0</v>
      </c>
    </row>
    <row r="235" spans="1:174" ht="48" customHeight="1" thickBot="1">
      <c r="A235" s="6228"/>
      <c r="B235" s="6310" t="str" cm="1">
        <f t="array" ref="B235">IFERROR(_xlfn.XLOOKUP(1, (INDEX(التشكيل_القديم!$L$5:$S$49, ,6)=$A231) * (INDEX(التشكيل_القديم!$L$5:$S$49, ,7)="عضو خامس "), INDEX(التشكيل_القديم!$L$5:$S$49, ,2)),"")</f>
        <v/>
      </c>
      <c r="C235" s="6310"/>
      <c r="D235" s="6310"/>
      <c r="E235" s="6310"/>
      <c r="F235" s="6310"/>
      <c r="G235" s="6310"/>
      <c r="H235" s="2170" t="str" cm="1">
        <f t="array" ref="H235">IFERROR(_xlfn.XLOOKUP(1, (INDEX(التشكيل_القديم!$L$5:$S$49, ,6)=$A231) * (INDEX(التشكيل_القديم!$L$5:$S$49, ,7)="عضو خامس"), INDEX(التشكيل_القديم!$L$5:$S$49, ,3)),"")</f>
        <v/>
      </c>
      <c r="I235" s="2171" t="str" cm="1">
        <f t="array" ref="I235">IFERROR(_xlfn.XLOOKUP(1, (INDEX(التشكيل_القديم!$L$5:$S$49, ,6)=$A231) * (INDEX(التشكيل_القديم!$L$5:$S$49, ,7)="عضو خامس"), INDEX(التشكيل_القديم!$L$5:$S$49, ,4)),"")</f>
        <v/>
      </c>
      <c r="J235" s="6232"/>
      <c r="K235" s="6235"/>
      <c r="L235" s="5675">
        <f>الاعدادات!$D$9</f>
        <v>2025</v>
      </c>
      <c r="M235" s="2015">
        <v>48</v>
      </c>
      <c r="N235" s="64"/>
      <c r="O235" s="64"/>
      <c r="P235" s="64"/>
      <c r="Q235" s="64"/>
      <c r="R235" s="64"/>
      <c r="S235" s="64"/>
      <c r="T235" s="64"/>
      <c r="U235" s="64"/>
      <c r="V235" s="64"/>
      <c r="W235" s="64"/>
      <c r="X235" s="64"/>
      <c r="Y235" s="2018"/>
      <c r="Z235" s="5679">
        <f t="shared" si="1451"/>
        <v>48</v>
      </c>
      <c r="AA235" s="2007"/>
      <c r="AB235" s="63"/>
      <c r="AC235" s="5662">
        <f t="shared" si="1452"/>
        <v>0</v>
      </c>
      <c r="AD235" s="5662">
        <f t="shared" si="1453"/>
        <v>0</v>
      </c>
      <c r="AE235" s="5662">
        <f>BP235+CR235+BP242+CR242+DT235+DT242</f>
        <v>0</v>
      </c>
      <c r="AF235" s="5663">
        <f t="shared" si="1421"/>
        <v>0</v>
      </c>
      <c r="AG235" s="5662">
        <f t="shared" si="1422"/>
        <v>0</v>
      </c>
      <c r="AH235" s="5664">
        <f t="shared" si="1454"/>
        <v>0</v>
      </c>
      <c r="AI235" s="5662">
        <f t="shared" si="1423"/>
        <v>0</v>
      </c>
      <c r="AJ235" s="5662">
        <f t="shared" si="1424"/>
        <v>0</v>
      </c>
      <c r="AK235" s="5662">
        <f t="shared" si="1425"/>
        <v>0</v>
      </c>
      <c r="AL235" s="5662">
        <f t="shared" si="1426"/>
        <v>0</v>
      </c>
      <c r="AM235" s="5663">
        <f t="shared" si="1427"/>
        <v>0</v>
      </c>
      <c r="AN235" s="5665">
        <f t="shared" si="1455"/>
        <v>0</v>
      </c>
      <c r="AO235" s="5665">
        <f t="shared" si="1428"/>
        <v>0</v>
      </c>
      <c r="AP235" s="5665">
        <f>BZ235+DB235+DB242+BZ242+ED235+ED242</f>
        <v>0</v>
      </c>
      <c r="AQ235" s="5663">
        <f t="shared" si="1429"/>
        <v>0</v>
      </c>
      <c r="AR235" s="5666">
        <f>CA235+DC235+CA242+DC242+EE235+EE242</f>
        <v>0</v>
      </c>
      <c r="AS235" s="5667">
        <f t="shared" si="1430"/>
        <v>0</v>
      </c>
      <c r="AT235" s="2007"/>
      <c r="AU235" s="5674">
        <f t="shared" si="1431"/>
        <v>0</v>
      </c>
      <c r="AV235" s="5674">
        <f t="shared" si="1432"/>
        <v>0</v>
      </c>
      <c r="AW235" s="64"/>
      <c r="AX235" s="75"/>
      <c r="AY235" s="65">
        <f t="shared" si="1433"/>
        <v>0</v>
      </c>
      <c r="AZ235" s="66"/>
      <c r="BA235" s="5662">
        <f t="shared" si="1434"/>
        <v>-48</v>
      </c>
      <c r="BB235" s="2159"/>
      <c r="BC235" s="5683">
        <f>الاعدادات!$D$9</f>
        <v>2025</v>
      </c>
      <c r="BD235" s="82"/>
      <c r="BE235" s="83"/>
      <c r="BF235" s="83"/>
      <c r="BG235" s="84"/>
      <c r="BH235" s="84"/>
      <c r="BI235" s="84"/>
      <c r="BJ235" s="85"/>
      <c r="BK235" s="86"/>
      <c r="BL235" s="87"/>
      <c r="BM235" s="87"/>
      <c r="BN235" s="88"/>
      <c r="BO235" s="88"/>
      <c r="BP235" s="89"/>
      <c r="BQ235" s="77">
        <f t="shared" si="1435"/>
        <v>0</v>
      </c>
      <c r="BR235" s="90"/>
      <c r="BS235" s="91"/>
      <c r="BT235" s="92"/>
      <c r="BU235" s="93"/>
      <c r="BV235" s="94"/>
      <c r="BW235" s="95"/>
      <c r="BX235" s="96"/>
      <c r="BY235" s="97"/>
      <c r="BZ235" s="98"/>
      <c r="CA235" s="99"/>
      <c r="CB235" s="79">
        <f t="shared" si="1436"/>
        <v>0</v>
      </c>
      <c r="CC235" s="104"/>
      <c r="CD235" s="92"/>
      <c r="CE235" s="100"/>
      <c r="CF235" s="101"/>
      <c r="CG235" s="83"/>
      <c r="CH235" s="83"/>
      <c r="CI235" s="84"/>
      <c r="CJ235" s="84"/>
      <c r="CK235" s="84"/>
      <c r="CL235" s="85"/>
      <c r="CM235" s="86"/>
      <c r="CN235" s="87"/>
      <c r="CO235" s="87"/>
      <c r="CP235" s="88"/>
      <c r="CQ235" s="88"/>
      <c r="CR235" s="89"/>
      <c r="CS235" s="77">
        <f t="shared" si="1437"/>
        <v>0</v>
      </c>
      <c r="CT235" s="90"/>
      <c r="CU235" s="91"/>
      <c r="CV235" s="92"/>
      <c r="CW235" s="93"/>
      <c r="CX235" s="94"/>
      <c r="CY235" s="95"/>
      <c r="CZ235" s="96"/>
      <c r="DA235" s="97"/>
      <c r="DB235" s="98"/>
      <c r="DC235" s="99"/>
      <c r="DD235" s="81">
        <f>SUM(CS235:DC235)</f>
        <v>0</v>
      </c>
      <c r="DE235" s="104"/>
      <c r="DF235" s="92"/>
      <c r="DG235" s="102"/>
      <c r="DH235" s="101"/>
      <c r="DI235" s="83"/>
      <c r="DJ235" s="83"/>
      <c r="DK235" s="84"/>
      <c r="DL235" s="84"/>
      <c r="DM235" s="84"/>
      <c r="DN235" s="85"/>
      <c r="DO235" s="86"/>
      <c r="DP235" s="87"/>
      <c r="DQ235" s="87"/>
      <c r="DR235" s="88"/>
      <c r="DS235" s="88"/>
      <c r="DT235" s="89"/>
      <c r="DU235" s="77">
        <f>DT235+DS235+DR235+DQ235+DP235+DO235+DN235+DM235+DL235+DK235+DJ235+DI235+DH235</f>
        <v>0</v>
      </c>
      <c r="DV235" s="90"/>
      <c r="DW235" s="91"/>
      <c r="DX235" s="92"/>
      <c r="DY235" s="93"/>
      <c r="DZ235" s="94"/>
      <c r="EA235" s="95"/>
      <c r="EB235" s="96"/>
      <c r="EC235" s="97"/>
      <c r="ED235" s="98"/>
      <c r="EE235" s="99"/>
      <c r="EF235" s="81">
        <f>SUM(DU235:EE235)</f>
        <v>0</v>
      </c>
      <c r="EG235" s="104"/>
      <c r="EH235" s="92"/>
      <c r="EI235" s="102"/>
      <c r="EJ235" s="5675">
        <f>الاعدادات!$D$9</f>
        <v>2025</v>
      </c>
      <c r="EK235" s="68">
        <f t="shared" si="1441"/>
        <v>0</v>
      </c>
      <c r="EL235" s="69"/>
      <c r="EM235" s="69"/>
      <c r="EN235" s="70">
        <f t="shared" si="1456"/>
        <v>0</v>
      </c>
      <c r="EO235" s="68">
        <f t="shared" si="1442"/>
        <v>0</v>
      </c>
      <c r="EP235" s="69"/>
      <c r="EQ235" s="69"/>
      <c r="ER235" s="70">
        <f t="shared" si="1457"/>
        <v>0</v>
      </c>
      <c r="ES235" s="68">
        <f t="shared" si="1443"/>
        <v>0</v>
      </c>
      <c r="ET235" s="69"/>
      <c r="EU235" s="71"/>
      <c r="EV235" s="70">
        <f t="shared" si="1444"/>
        <v>0</v>
      </c>
      <c r="EW235" s="68">
        <f t="shared" si="1445"/>
        <v>0</v>
      </c>
      <c r="EX235" s="69"/>
      <c r="EY235" s="70">
        <f t="shared" si="1458"/>
        <v>0</v>
      </c>
      <c r="EZ235" s="68">
        <f t="shared" si="1459"/>
        <v>0</v>
      </c>
      <c r="FA235" s="68">
        <f t="shared" si="1460"/>
        <v>0</v>
      </c>
      <c r="FB235" s="68">
        <f t="shared" si="1461"/>
        <v>0</v>
      </c>
      <c r="FC235" s="68">
        <f t="shared" si="1462"/>
        <v>0</v>
      </c>
      <c r="FD235" s="68">
        <f t="shared" si="1446"/>
        <v>0</v>
      </c>
      <c r="FE235" s="72">
        <f t="shared" si="1447"/>
        <v>0</v>
      </c>
      <c r="FF235" s="72">
        <f t="shared" si="1448"/>
        <v>0</v>
      </c>
      <c r="FG235" s="70">
        <f t="shared" si="1449"/>
        <v>0</v>
      </c>
      <c r="FH235" t="str">
        <f t="shared" si="1450"/>
        <v>wrong</v>
      </c>
      <c r="FK235" s="68">
        <f t="shared" si="1463"/>
        <v>0</v>
      </c>
      <c r="FL235" s="69"/>
      <c r="FM235" s="69"/>
      <c r="FN235" s="70">
        <f t="shared" si="1464"/>
        <v>0</v>
      </c>
      <c r="FO235" s="68">
        <f t="shared" si="1465"/>
        <v>0</v>
      </c>
      <c r="FP235" s="69"/>
      <c r="FQ235" s="69"/>
      <c r="FR235" s="70">
        <f t="shared" si="1466"/>
        <v>0</v>
      </c>
    </row>
    <row r="236" spans="1:174" ht="48" customHeight="1" thickBot="1">
      <c r="A236" s="6228"/>
      <c r="B236" s="6310" t="str" cm="1">
        <f t="array" ref="B236">IFERROR(_xlfn.XLOOKUP(1, (INDEX(التشكيل_القديم!$L$5:$S$49, ,6)=$A231) * (INDEX(التشكيل_القديم!$L$5:$S$49, ,7)="عضو سادس"), INDEX(التشكيل_القديم!$L$5:$S$49, ,2)),"")</f>
        <v/>
      </c>
      <c r="C236" s="6310"/>
      <c r="D236" s="6310"/>
      <c r="E236" s="6310"/>
      <c r="F236" s="6310"/>
      <c r="G236" s="6310"/>
      <c r="H236" s="2170" t="str" cm="1">
        <f t="array" ref="H236">IFERROR(_xlfn.XLOOKUP(1, (INDEX(التشكيل_القديم!$L$5:$S$49, ,6)=$A231) * (INDEX(التشكيل_القديم!$L$5:$S$49, ,7)="عضو سادس"), INDEX(التشكيل_القديم!$L$5:$S$49, ,3)),"")</f>
        <v/>
      </c>
      <c r="I236" s="2171" t="str" cm="1">
        <f t="array" ref="I236">IFERROR(_xlfn.XLOOKUP(1, (INDEX(التشكيل_القديم!$L$5:$S$49, ,6)=$A231) * (INDEX(التشكيل_القديم!$L$5:$S$49, ,7)="عضو سادسر"), INDEX(التشكيل_القديم!$L$5:$S$49, ,4)),"")</f>
        <v/>
      </c>
      <c r="J236" s="6232"/>
      <c r="K236" s="6235"/>
      <c r="L236" s="5675">
        <f>الاعدادات!$D$10</f>
        <v>2026</v>
      </c>
      <c r="M236" s="2016">
        <v>65</v>
      </c>
      <c r="N236" s="107"/>
      <c r="O236" s="107"/>
      <c r="P236" s="107"/>
      <c r="Q236" s="107"/>
      <c r="R236" s="107"/>
      <c r="S236" s="107"/>
      <c r="T236" s="107"/>
      <c r="U236" s="107"/>
      <c r="V236" s="107"/>
      <c r="W236" s="107"/>
      <c r="X236" s="107"/>
      <c r="Y236" s="2020"/>
      <c r="Z236" s="5681">
        <f t="shared" si="1451"/>
        <v>65</v>
      </c>
      <c r="AA236" s="2023"/>
      <c r="AB236" s="110"/>
      <c r="AC236" s="5672">
        <f t="shared" si="1452"/>
        <v>0</v>
      </c>
      <c r="AD236" s="5672">
        <f t="shared" si="1453"/>
        <v>0</v>
      </c>
      <c r="AE236" s="5662">
        <f>BP236+CR236+BP243+CR243+DT236+DT243</f>
        <v>0</v>
      </c>
      <c r="AF236" s="5663">
        <f t="shared" si="1421"/>
        <v>0</v>
      </c>
      <c r="AG236" s="5662">
        <f t="shared" si="1422"/>
        <v>0</v>
      </c>
      <c r="AH236" s="5664">
        <f t="shared" si="1454"/>
        <v>0</v>
      </c>
      <c r="AI236" s="5662">
        <f t="shared" si="1423"/>
        <v>0</v>
      </c>
      <c r="AJ236" s="5662">
        <f t="shared" si="1424"/>
        <v>0</v>
      </c>
      <c r="AK236" s="5662">
        <f t="shared" si="1425"/>
        <v>0</v>
      </c>
      <c r="AL236" s="5662">
        <f t="shared" si="1426"/>
        <v>0</v>
      </c>
      <c r="AM236" s="5663">
        <f t="shared" si="1427"/>
        <v>0</v>
      </c>
      <c r="AN236" s="5665">
        <f t="shared" si="1455"/>
        <v>0</v>
      </c>
      <c r="AO236" s="5665">
        <f t="shared" si="1428"/>
        <v>0</v>
      </c>
      <c r="AP236" s="5665">
        <f>BZ236+DB236+DB243+BZ243+ED236+ED243</f>
        <v>0</v>
      </c>
      <c r="AQ236" s="5663">
        <f t="shared" si="1429"/>
        <v>0</v>
      </c>
      <c r="AR236" s="5666">
        <f>CA236+DC236+CA243+DC243+EE236+EE243</f>
        <v>0</v>
      </c>
      <c r="AS236" s="5673">
        <f t="shared" si="1430"/>
        <v>0</v>
      </c>
      <c r="AT236" s="2023"/>
      <c r="AU236" s="5674">
        <f t="shared" si="1431"/>
        <v>0</v>
      </c>
      <c r="AV236" s="5674">
        <f t="shared" si="1432"/>
        <v>0</v>
      </c>
      <c r="AW236" s="111"/>
      <c r="AX236" s="112"/>
      <c r="AY236" s="65">
        <f t="shared" si="1433"/>
        <v>0</v>
      </c>
      <c r="AZ236" s="113"/>
      <c r="BA236" s="5662">
        <f t="shared" si="1434"/>
        <v>-65</v>
      </c>
      <c r="BB236" s="2159"/>
      <c r="BC236" s="5683">
        <f>الاعدادات!$D$10</f>
        <v>2026</v>
      </c>
      <c r="BD236" s="117"/>
      <c r="BE236" s="118"/>
      <c r="BF236" s="118"/>
      <c r="BG236" s="119"/>
      <c r="BH236" s="119"/>
      <c r="BI236" s="119"/>
      <c r="BJ236" s="120"/>
      <c r="BK236" s="121"/>
      <c r="BL236" s="122"/>
      <c r="BM236" s="122"/>
      <c r="BN236" s="123"/>
      <c r="BO236" s="123"/>
      <c r="BP236" s="124"/>
      <c r="BQ236" s="125">
        <f t="shared" si="1435"/>
        <v>0</v>
      </c>
      <c r="BR236" s="126"/>
      <c r="BS236" s="127"/>
      <c r="BT236" s="128"/>
      <c r="BU236" s="129"/>
      <c r="BV236" s="130"/>
      <c r="BW236" s="131"/>
      <c r="BX236" s="132"/>
      <c r="BY236" s="133"/>
      <c r="BZ236" s="134"/>
      <c r="CA236" s="135"/>
      <c r="CB236" s="136">
        <f t="shared" si="1436"/>
        <v>0</v>
      </c>
      <c r="CC236" s="137"/>
      <c r="CD236" s="128"/>
      <c r="CE236" s="138"/>
      <c r="CF236" s="139"/>
      <c r="CG236" s="118"/>
      <c r="CH236" s="118"/>
      <c r="CI236" s="119"/>
      <c r="CJ236" s="119"/>
      <c r="CK236" s="119"/>
      <c r="CL236" s="120"/>
      <c r="CM236" s="121"/>
      <c r="CN236" s="122"/>
      <c r="CO236" s="122"/>
      <c r="CP236" s="123"/>
      <c r="CQ236" s="123"/>
      <c r="CR236" s="124"/>
      <c r="CS236" s="125">
        <f t="shared" si="1437"/>
        <v>0</v>
      </c>
      <c r="CT236" s="126"/>
      <c r="CU236" s="127"/>
      <c r="CV236" s="128"/>
      <c r="CW236" s="129"/>
      <c r="CX236" s="130"/>
      <c r="CY236" s="131"/>
      <c r="CZ236" s="132"/>
      <c r="DA236" s="133"/>
      <c r="DB236" s="134"/>
      <c r="DC236" s="135"/>
      <c r="DD236" s="140">
        <f>SUM(CS236:DC236)</f>
        <v>0</v>
      </c>
      <c r="DE236" s="137"/>
      <c r="DF236" s="128"/>
      <c r="DG236" s="141"/>
      <c r="DH236" s="139"/>
      <c r="DI236" s="118"/>
      <c r="DJ236" s="118"/>
      <c r="DK236" s="119"/>
      <c r="DL236" s="119"/>
      <c r="DM236" s="119"/>
      <c r="DN236" s="120"/>
      <c r="DO236" s="121"/>
      <c r="DP236" s="122"/>
      <c r="DQ236" s="122"/>
      <c r="DR236" s="123"/>
      <c r="DS236" s="123"/>
      <c r="DT236" s="124"/>
      <c r="DU236" s="125">
        <f t="shared" ref="DU236:DU237" si="1467">DT236+DS236+DR236+DQ236+DP236+DO236+DN236+DM236+DL236+DK236+DJ236+DI236+DH236</f>
        <v>0</v>
      </c>
      <c r="DV236" s="126"/>
      <c r="DW236" s="127"/>
      <c r="DX236" s="128"/>
      <c r="DY236" s="129"/>
      <c r="DZ236" s="130"/>
      <c r="EA236" s="131"/>
      <c r="EB236" s="132"/>
      <c r="EC236" s="133"/>
      <c r="ED236" s="134"/>
      <c r="EE236" s="135"/>
      <c r="EF236" s="140">
        <f>SUM(DU236:EE236)</f>
        <v>0</v>
      </c>
      <c r="EG236" s="137"/>
      <c r="EH236" s="128"/>
      <c r="EI236" s="141"/>
      <c r="EJ236" s="5675">
        <f>الاعدادات!$D$10</f>
        <v>2026</v>
      </c>
      <c r="EK236" s="68">
        <f t="shared" si="1441"/>
        <v>0</v>
      </c>
      <c r="EL236" s="69"/>
      <c r="EM236" s="69"/>
      <c r="EN236" s="70">
        <f t="shared" si="1456"/>
        <v>0</v>
      </c>
      <c r="EO236" s="68">
        <f t="shared" si="1442"/>
        <v>0</v>
      </c>
      <c r="EP236" s="69"/>
      <c r="EQ236" s="69"/>
      <c r="ER236" s="70">
        <f t="shared" si="1457"/>
        <v>0</v>
      </c>
      <c r="ES236" s="68">
        <f t="shared" si="1443"/>
        <v>0</v>
      </c>
      <c r="ET236" s="69"/>
      <c r="EU236" s="71"/>
      <c r="EV236" s="70">
        <f t="shared" si="1444"/>
        <v>0</v>
      </c>
      <c r="EW236" s="68">
        <f t="shared" si="1445"/>
        <v>0</v>
      </c>
      <c r="EX236" s="69"/>
      <c r="EY236" s="70">
        <f t="shared" si="1458"/>
        <v>0</v>
      </c>
      <c r="EZ236" s="68">
        <f t="shared" si="1459"/>
        <v>0</v>
      </c>
      <c r="FA236" s="68">
        <f t="shared" si="1460"/>
        <v>0</v>
      </c>
      <c r="FB236" s="68">
        <f t="shared" si="1461"/>
        <v>0</v>
      </c>
      <c r="FC236" s="68">
        <f t="shared" si="1462"/>
        <v>0</v>
      </c>
      <c r="FD236" s="68">
        <f t="shared" si="1446"/>
        <v>0</v>
      </c>
      <c r="FE236" s="72">
        <f t="shared" si="1447"/>
        <v>0</v>
      </c>
      <c r="FF236" s="72">
        <f t="shared" si="1448"/>
        <v>0</v>
      </c>
      <c r="FG236" s="70">
        <f t="shared" si="1449"/>
        <v>0</v>
      </c>
      <c r="FH236" t="str">
        <f t="shared" si="1450"/>
        <v>wrong</v>
      </c>
      <c r="FK236" s="68">
        <f t="shared" si="1463"/>
        <v>0</v>
      </c>
      <c r="FL236" s="69"/>
      <c r="FM236" s="69"/>
      <c r="FN236" s="70">
        <f t="shared" si="1464"/>
        <v>0</v>
      </c>
      <c r="FO236" s="68">
        <f t="shared" si="1465"/>
        <v>0</v>
      </c>
      <c r="FP236" s="69"/>
      <c r="FQ236" s="69"/>
      <c r="FR236" s="70">
        <f t="shared" si="1466"/>
        <v>0</v>
      </c>
    </row>
    <row r="237" spans="1:174" ht="48" customHeight="1" thickBot="1">
      <c r="A237" s="6229"/>
      <c r="B237" s="6249"/>
      <c r="C237" s="6249"/>
      <c r="D237" s="6249"/>
      <c r="E237" s="6249"/>
      <c r="F237" s="6249"/>
      <c r="G237" s="6249"/>
      <c r="H237" s="2011"/>
      <c r="I237" s="105"/>
      <c r="J237" s="6233"/>
      <c r="K237" s="6236"/>
      <c r="L237" s="115" t="s">
        <v>181</v>
      </c>
      <c r="M237" s="5684">
        <f t="shared" ref="M237:U237" si="1468">SUM(M232:M236)</f>
        <v>156</v>
      </c>
      <c r="N237" s="5684">
        <f t="shared" si="1468"/>
        <v>0</v>
      </c>
      <c r="O237" s="5684">
        <f t="shared" si="1468"/>
        <v>0</v>
      </c>
      <c r="P237" s="5684">
        <f t="shared" si="1468"/>
        <v>0</v>
      </c>
      <c r="Q237" s="5684">
        <f t="shared" si="1468"/>
        <v>0</v>
      </c>
      <c r="R237" s="5684">
        <f t="shared" si="1468"/>
        <v>0</v>
      </c>
      <c r="S237" s="5684">
        <f t="shared" si="1468"/>
        <v>0</v>
      </c>
      <c r="T237" s="5684">
        <f t="shared" si="1468"/>
        <v>0</v>
      </c>
      <c r="U237" s="5684">
        <f t="shared" si="1468"/>
        <v>0</v>
      </c>
      <c r="V237" s="116"/>
      <c r="W237" s="5684">
        <f t="shared" ref="W237:AZ237" si="1469">SUM(W232:W236)</f>
        <v>0</v>
      </c>
      <c r="X237" s="5684">
        <f t="shared" si="1469"/>
        <v>0</v>
      </c>
      <c r="Y237" s="5684">
        <f t="shared" si="1469"/>
        <v>0</v>
      </c>
      <c r="Z237" s="5684">
        <f t="shared" si="1469"/>
        <v>156</v>
      </c>
      <c r="AA237" s="5684">
        <f t="shared" si="1469"/>
        <v>0</v>
      </c>
      <c r="AB237" s="5684">
        <f t="shared" si="1469"/>
        <v>0</v>
      </c>
      <c r="AC237" s="5684">
        <f t="shared" si="1469"/>
        <v>0</v>
      </c>
      <c r="AD237" s="5684">
        <f t="shared" si="1469"/>
        <v>0</v>
      </c>
      <c r="AE237" s="5684">
        <f t="shared" si="1469"/>
        <v>0</v>
      </c>
      <c r="AF237" s="5684">
        <f t="shared" si="1469"/>
        <v>0</v>
      </c>
      <c r="AG237" s="5684">
        <f t="shared" si="1469"/>
        <v>0</v>
      </c>
      <c r="AH237" s="5684">
        <f t="shared" si="1469"/>
        <v>0</v>
      </c>
      <c r="AI237" s="5684">
        <f t="shared" si="1469"/>
        <v>0</v>
      </c>
      <c r="AJ237" s="5684">
        <f t="shared" si="1469"/>
        <v>0</v>
      </c>
      <c r="AK237" s="5684">
        <f t="shared" si="1469"/>
        <v>0</v>
      </c>
      <c r="AL237" s="5684">
        <f t="shared" si="1469"/>
        <v>0</v>
      </c>
      <c r="AM237" s="5684">
        <f t="shared" si="1469"/>
        <v>0</v>
      </c>
      <c r="AN237" s="5684">
        <f t="shared" si="1469"/>
        <v>0</v>
      </c>
      <c r="AO237" s="5684">
        <f t="shared" si="1469"/>
        <v>0</v>
      </c>
      <c r="AP237" s="5684">
        <f t="shared" si="1469"/>
        <v>0</v>
      </c>
      <c r="AQ237" s="5684">
        <f t="shared" si="1469"/>
        <v>0</v>
      </c>
      <c r="AR237" s="5684">
        <f t="shared" si="1469"/>
        <v>0</v>
      </c>
      <c r="AS237" s="5684">
        <f t="shared" si="1469"/>
        <v>0</v>
      </c>
      <c r="AT237" s="5684">
        <f t="shared" si="1469"/>
        <v>0</v>
      </c>
      <c r="AU237" s="5684">
        <f t="shared" si="1469"/>
        <v>0</v>
      </c>
      <c r="AV237" s="5684">
        <f t="shared" si="1469"/>
        <v>0</v>
      </c>
      <c r="AW237" s="5684">
        <f t="shared" si="1469"/>
        <v>0</v>
      </c>
      <c r="AX237" s="5684">
        <f t="shared" si="1469"/>
        <v>0</v>
      </c>
      <c r="AY237" s="5684">
        <f t="shared" si="1469"/>
        <v>0</v>
      </c>
      <c r="AZ237" s="5684">
        <f t="shared" si="1469"/>
        <v>0</v>
      </c>
      <c r="BA237" s="5685">
        <f t="shared" si="1434"/>
        <v>-156</v>
      </c>
      <c r="BB237" s="2159"/>
      <c r="BC237" s="156" t="s">
        <v>181</v>
      </c>
      <c r="BD237" s="840">
        <f t="shared" ref="BD237:BP237" si="1470">SUM(BD232:BD236)</f>
        <v>0</v>
      </c>
      <c r="BE237" s="841">
        <f t="shared" si="1470"/>
        <v>0</v>
      </c>
      <c r="BF237" s="841">
        <f t="shared" si="1470"/>
        <v>0</v>
      </c>
      <c r="BG237" s="841">
        <f t="shared" si="1470"/>
        <v>0</v>
      </c>
      <c r="BH237" s="841">
        <f t="shared" si="1470"/>
        <v>0</v>
      </c>
      <c r="BI237" s="841">
        <f t="shared" si="1470"/>
        <v>0</v>
      </c>
      <c r="BJ237" s="841">
        <f t="shared" si="1470"/>
        <v>0</v>
      </c>
      <c r="BK237" s="841">
        <f t="shared" si="1470"/>
        <v>0</v>
      </c>
      <c r="BL237" s="841">
        <f t="shared" si="1470"/>
        <v>0</v>
      </c>
      <c r="BM237" s="841">
        <f t="shared" si="1470"/>
        <v>0</v>
      </c>
      <c r="BN237" s="841">
        <f t="shared" si="1470"/>
        <v>0</v>
      </c>
      <c r="BO237" s="841">
        <f t="shared" si="1470"/>
        <v>0</v>
      </c>
      <c r="BP237" s="841">
        <f t="shared" si="1470"/>
        <v>0</v>
      </c>
      <c r="BQ237" s="842">
        <f t="shared" si="1435"/>
        <v>0</v>
      </c>
      <c r="BR237" s="841">
        <f t="shared" ref="BR237:CR237" si="1471">SUM(BR232:BR236)</f>
        <v>0</v>
      </c>
      <c r="BS237" s="841">
        <f t="shared" si="1471"/>
        <v>0</v>
      </c>
      <c r="BT237" s="841">
        <f t="shared" si="1471"/>
        <v>0</v>
      </c>
      <c r="BU237" s="841">
        <f t="shared" si="1471"/>
        <v>0</v>
      </c>
      <c r="BV237" s="841">
        <f t="shared" si="1471"/>
        <v>0</v>
      </c>
      <c r="BW237" s="841">
        <f t="shared" si="1471"/>
        <v>0</v>
      </c>
      <c r="BX237" s="841">
        <f t="shared" si="1471"/>
        <v>0</v>
      </c>
      <c r="BY237" s="841">
        <f t="shared" si="1471"/>
        <v>0</v>
      </c>
      <c r="BZ237" s="2030">
        <f t="shared" si="1471"/>
        <v>0</v>
      </c>
      <c r="CA237" s="841">
        <f t="shared" si="1471"/>
        <v>0</v>
      </c>
      <c r="CB237" s="841">
        <f t="shared" si="1471"/>
        <v>0</v>
      </c>
      <c r="CC237" s="841">
        <f t="shared" si="1471"/>
        <v>0</v>
      </c>
      <c r="CD237" s="841">
        <f t="shared" si="1471"/>
        <v>0</v>
      </c>
      <c r="CE237" s="5686">
        <f t="shared" si="1471"/>
        <v>0</v>
      </c>
      <c r="CF237" s="840">
        <f t="shared" si="1471"/>
        <v>0</v>
      </c>
      <c r="CG237" s="841">
        <f t="shared" si="1471"/>
        <v>0</v>
      </c>
      <c r="CH237" s="841">
        <f t="shared" si="1471"/>
        <v>0</v>
      </c>
      <c r="CI237" s="841">
        <f t="shared" si="1471"/>
        <v>0</v>
      </c>
      <c r="CJ237" s="841">
        <f t="shared" si="1471"/>
        <v>0</v>
      </c>
      <c r="CK237" s="841">
        <f t="shared" si="1471"/>
        <v>0</v>
      </c>
      <c r="CL237" s="841">
        <f t="shared" si="1471"/>
        <v>0</v>
      </c>
      <c r="CM237" s="841">
        <f t="shared" si="1471"/>
        <v>0</v>
      </c>
      <c r="CN237" s="841">
        <f t="shared" si="1471"/>
        <v>0</v>
      </c>
      <c r="CO237" s="841">
        <f t="shared" si="1471"/>
        <v>0</v>
      </c>
      <c r="CP237" s="841">
        <f t="shared" si="1471"/>
        <v>0</v>
      </c>
      <c r="CQ237" s="841">
        <f t="shared" si="1471"/>
        <v>0</v>
      </c>
      <c r="CR237" s="841">
        <f t="shared" si="1471"/>
        <v>0</v>
      </c>
      <c r="CS237" s="842">
        <f t="shared" si="1437"/>
        <v>0</v>
      </c>
      <c r="CT237" s="841">
        <f t="shared" ref="CT237:DT237" si="1472">SUM(CT232:CT236)</f>
        <v>0</v>
      </c>
      <c r="CU237" s="841">
        <f t="shared" si="1472"/>
        <v>0</v>
      </c>
      <c r="CV237" s="841">
        <f t="shared" si="1472"/>
        <v>0</v>
      </c>
      <c r="CW237" s="841">
        <f t="shared" si="1472"/>
        <v>0</v>
      </c>
      <c r="CX237" s="841">
        <f t="shared" si="1472"/>
        <v>0</v>
      </c>
      <c r="CY237" s="841">
        <f t="shared" si="1472"/>
        <v>0</v>
      </c>
      <c r="CZ237" s="841">
        <f t="shared" si="1472"/>
        <v>0</v>
      </c>
      <c r="DA237" s="841">
        <f t="shared" si="1472"/>
        <v>0</v>
      </c>
      <c r="DB237" s="2030">
        <f t="shared" si="1472"/>
        <v>0</v>
      </c>
      <c r="DC237" s="841">
        <f t="shared" si="1472"/>
        <v>0</v>
      </c>
      <c r="DD237" s="841">
        <f t="shared" si="1472"/>
        <v>0</v>
      </c>
      <c r="DE237" s="841">
        <f t="shared" si="1472"/>
        <v>0</v>
      </c>
      <c r="DF237" s="841">
        <f t="shared" si="1472"/>
        <v>0</v>
      </c>
      <c r="DG237" s="5686">
        <f t="shared" si="1472"/>
        <v>0</v>
      </c>
      <c r="DH237" s="840">
        <f t="shared" si="1472"/>
        <v>0</v>
      </c>
      <c r="DI237" s="841">
        <f t="shared" si="1472"/>
        <v>0</v>
      </c>
      <c r="DJ237" s="841">
        <f t="shared" si="1472"/>
        <v>0</v>
      </c>
      <c r="DK237" s="841">
        <f t="shared" si="1472"/>
        <v>0</v>
      </c>
      <c r="DL237" s="841">
        <f t="shared" si="1472"/>
        <v>0</v>
      </c>
      <c r="DM237" s="841">
        <f t="shared" si="1472"/>
        <v>0</v>
      </c>
      <c r="DN237" s="841">
        <f t="shared" si="1472"/>
        <v>0</v>
      </c>
      <c r="DO237" s="841">
        <f t="shared" si="1472"/>
        <v>0</v>
      </c>
      <c r="DP237" s="841">
        <f t="shared" si="1472"/>
        <v>0</v>
      </c>
      <c r="DQ237" s="841">
        <f t="shared" si="1472"/>
        <v>0</v>
      </c>
      <c r="DR237" s="841">
        <f t="shared" si="1472"/>
        <v>0</v>
      </c>
      <c r="DS237" s="841">
        <f t="shared" si="1472"/>
        <v>0</v>
      </c>
      <c r="DT237" s="841">
        <f t="shared" si="1472"/>
        <v>0</v>
      </c>
      <c r="DU237" s="842">
        <f t="shared" si="1467"/>
        <v>0</v>
      </c>
      <c r="DV237" s="841">
        <f t="shared" ref="DV237:EI237" si="1473">SUM(DV232:DV236)</f>
        <v>0</v>
      </c>
      <c r="DW237" s="841">
        <f t="shared" si="1473"/>
        <v>0</v>
      </c>
      <c r="DX237" s="841">
        <f t="shared" si="1473"/>
        <v>0</v>
      </c>
      <c r="DY237" s="841">
        <f t="shared" si="1473"/>
        <v>0</v>
      </c>
      <c r="DZ237" s="841">
        <f t="shared" si="1473"/>
        <v>0</v>
      </c>
      <c r="EA237" s="841">
        <f t="shared" si="1473"/>
        <v>0</v>
      </c>
      <c r="EB237" s="841">
        <f t="shared" si="1473"/>
        <v>0</v>
      </c>
      <c r="EC237" s="841">
        <f t="shared" si="1473"/>
        <v>0</v>
      </c>
      <c r="ED237" s="2030">
        <f t="shared" si="1473"/>
        <v>0</v>
      </c>
      <c r="EE237" s="841">
        <f t="shared" si="1473"/>
        <v>0</v>
      </c>
      <c r="EF237" s="841">
        <f t="shared" si="1473"/>
        <v>0</v>
      </c>
      <c r="EG237" s="841">
        <f t="shared" si="1473"/>
        <v>0</v>
      </c>
      <c r="EH237" s="841">
        <f t="shared" si="1473"/>
        <v>0</v>
      </c>
      <c r="EI237" s="5686">
        <f t="shared" si="1473"/>
        <v>0</v>
      </c>
      <c r="EJ237" s="142" t="s">
        <v>106</v>
      </c>
      <c r="EK237" s="846">
        <f t="shared" ref="EK237:EU237" si="1474">SUM(EK232:EK236)</f>
        <v>0</v>
      </c>
      <c r="EL237" s="847">
        <f t="shared" si="1474"/>
        <v>0</v>
      </c>
      <c r="EM237" s="847">
        <f t="shared" si="1474"/>
        <v>0</v>
      </c>
      <c r="EN237" s="848">
        <f t="shared" si="1474"/>
        <v>0</v>
      </c>
      <c r="EO237" s="846">
        <f t="shared" si="1474"/>
        <v>0</v>
      </c>
      <c r="EP237" s="847">
        <f t="shared" si="1474"/>
        <v>0</v>
      </c>
      <c r="EQ237" s="847">
        <f t="shared" si="1474"/>
        <v>0</v>
      </c>
      <c r="ER237" s="848">
        <f t="shared" si="1474"/>
        <v>0</v>
      </c>
      <c r="ES237" s="846">
        <f t="shared" si="1474"/>
        <v>0</v>
      </c>
      <c r="ET237" s="847">
        <f t="shared" si="1474"/>
        <v>0</v>
      </c>
      <c r="EU237" s="848">
        <f t="shared" si="1474"/>
        <v>0</v>
      </c>
      <c r="EV237" s="849">
        <f t="shared" si="1444"/>
        <v>0</v>
      </c>
      <c r="EW237" s="846">
        <f t="shared" ref="EW237:FC237" si="1475">SUM(EW232:EW236)</f>
        <v>0</v>
      </c>
      <c r="EX237" s="847">
        <f t="shared" si="1475"/>
        <v>0</v>
      </c>
      <c r="EY237" s="848">
        <f t="shared" si="1475"/>
        <v>0</v>
      </c>
      <c r="EZ237" s="846">
        <f t="shared" si="1475"/>
        <v>0</v>
      </c>
      <c r="FA237" s="847">
        <f t="shared" si="1475"/>
        <v>0</v>
      </c>
      <c r="FB237" s="847">
        <f t="shared" si="1475"/>
        <v>0</v>
      </c>
      <c r="FC237" s="848">
        <f t="shared" si="1475"/>
        <v>0</v>
      </c>
      <c r="FD237" s="850">
        <f t="shared" si="1446"/>
        <v>0</v>
      </c>
      <c r="FE237" s="851">
        <f t="shared" si="1447"/>
        <v>0</v>
      </c>
      <c r="FF237" s="851">
        <f t="shared" si="1448"/>
        <v>0</v>
      </c>
      <c r="FG237" s="849">
        <f t="shared" si="1449"/>
        <v>0</v>
      </c>
      <c r="FI237" s="5651"/>
      <c r="FJ237" s="5651"/>
      <c r="FK237" s="846">
        <f>SUM(FK232:FK236)</f>
        <v>0</v>
      </c>
      <c r="FL237" s="847">
        <f t="shared" ref="FL237:FM237" si="1476">SUM(FL234:FL236)</f>
        <v>0</v>
      </c>
      <c r="FM237" s="847">
        <f t="shared" si="1476"/>
        <v>0</v>
      </c>
      <c r="FN237" s="848">
        <f>SUM(FN232:FN236)</f>
        <v>0</v>
      </c>
      <c r="FO237" s="846">
        <f>SUM(FO232:FO236)</f>
        <v>0</v>
      </c>
      <c r="FP237" s="847">
        <f t="shared" ref="FP237:FQ237" si="1477">SUM(FP234:FP236)</f>
        <v>0</v>
      </c>
      <c r="FQ237" s="847">
        <f t="shared" si="1477"/>
        <v>0</v>
      </c>
      <c r="FR237" s="848">
        <f>SUM(FR232:FR236)</f>
        <v>0</v>
      </c>
    </row>
    <row r="238" spans="1:174" ht="48" customHeight="1" thickBot="1">
      <c r="A238" s="6311" t="s">
        <v>62</v>
      </c>
      <c r="B238" s="6312"/>
      <c r="C238" s="6312"/>
      <c r="D238" s="6312"/>
      <c r="E238" s="6312"/>
      <c r="F238" s="6312"/>
      <c r="G238" s="6312"/>
      <c r="H238" s="6312"/>
      <c r="I238" s="6312"/>
      <c r="J238" s="6313"/>
      <c r="K238" s="114">
        <v>16</v>
      </c>
      <c r="L238" s="148"/>
      <c r="M238" s="148"/>
      <c r="N238" s="148"/>
      <c r="O238" s="149"/>
      <c r="P238" s="149"/>
      <c r="Q238" s="149"/>
      <c r="R238" s="148"/>
      <c r="S238" s="148"/>
      <c r="T238" s="148"/>
      <c r="U238" s="148"/>
      <c r="V238" s="148"/>
      <c r="W238" s="148"/>
      <c r="X238" s="148"/>
      <c r="Y238" s="148"/>
      <c r="Z238" s="149"/>
      <c r="AA238" s="149"/>
      <c r="AB238" s="149"/>
      <c r="AC238" s="148"/>
      <c r="AD238" s="148"/>
      <c r="AE238" s="148"/>
      <c r="AF238" s="2163"/>
      <c r="AG238" s="148"/>
      <c r="AH238" s="151"/>
      <c r="AI238" s="148"/>
      <c r="AJ238" s="148"/>
      <c r="AK238" s="148"/>
      <c r="AL238" s="148"/>
      <c r="AM238" s="2163"/>
      <c r="AN238" s="151"/>
      <c r="AO238" s="151"/>
      <c r="AP238" s="151"/>
      <c r="AQ238" s="151"/>
      <c r="AR238" s="151"/>
      <c r="AS238" s="2164"/>
      <c r="AT238" s="148"/>
      <c r="AU238" s="148"/>
      <c r="AV238" s="148"/>
      <c r="AW238" s="148"/>
      <c r="AX238" s="148"/>
      <c r="AY238" s="2164"/>
      <c r="AZ238" s="148"/>
      <c r="BA238" s="148"/>
      <c r="BB238" s="2165"/>
      <c r="BC238" s="1996"/>
      <c r="BD238" s="5653">
        <f>_xlfn.XLOOKUP(B233,التشكيل_القديم!$M$5:$M$39,التشكيل_القديم!$L$5:$L$39,0,0)</f>
        <v>18</v>
      </c>
      <c r="BE238" s="6200" t="str">
        <f>"(3)             "&amp; "عضو يسار الدائرة  /  "  &amp;B233</f>
        <v>(3)             عضو يسار الدائرة  /  محمد عبدالفتاح سيد عبدالرحمن ادريس</v>
      </c>
      <c r="BF238" s="6200"/>
      <c r="BG238" s="6200"/>
      <c r="BH238" s="6200"/>
      <c r="BI238" s="6200"/>
      <c r="BJ238" s="6200"/>
      <c r="BK238" s="6200"/>
      <c r="BL238" s="6200"/>
      <c r="BM238" s="6200"/>
      <c r="BN238" s="6200"/>
      <c r="BO238" s="6200"/>
      <c r="BP238" s="6200"/>
      <c r="BQ238" s="6200"/>
      <c r="BR238" s="6200"/>
      <c r="BS238" s="6200"/>
      <c r="BT238" s="6200"/>
      <c r="BU238" s="6200"/>
      <c r="BV238" s="6200"/>
      <c r="BW238" s="6200"/>
      <c r="BX238" s="6200"/>
      <c r="BY238" s="6200"/>
      <c r="BZ238" s="6200"/>
      <c r="CA238" s="6200"/>
      <c r="CB238" s="6200"/>
      <c r="CC238" s="6200"/>
      <c r="CD238" s="6200"/>
      <c r="CE238" s="6201"/>
      <c r="CF238" s="5687">
        <f>_xlfn.XLOOKUP(B234,التشكيل_القديم!$M$5:$M$39,التشكيل_القديم!$L$5:$L$39,0,0)</f>
        <v>19</v>
      </c>
      <c r="CG238" s="6369" t="str">
        <f>IF(B234&lt;&gt;"", "(4)             "&amp; "عضو يسار اليسار  الدائرة  /  "  &amp;B234,"لا يوجد عضو رابع")</f>
        <v>(4)             عضو يسار اليسار  الدائرة  /  محمود محمد السيد عبدالعزيز</v>
      </c>
      <c r="CH238" s="6200"/>
      <c r="CI238" s="6200"/>
      <c r="CJ238" s="6200"/>
      <c r="CK238" s="6200"/>
      <c r="CL238" s="6200"/>
      <c r="CM238" s="6200"/>
      <c r="CN238" s="6200"/>
      <c r="CO238" s="6200"/>
      <c r="CP238" s="6200"/>
      <c r="CQ238" s="6200"/>
      <c r="CR238" s="6200"/>
      <c r="CS238" s="6200"/>
      <c r="CT238" s="6200"/>
      <c r="CU238" s="6200"/>
      <c r="CV238" s="6200"/>
      <c r="CW238" s="6200"/>
      <c r="CX238" s="6200"/>
      <c r="CY238" s="6200"/>
      <c r="CZ238" s="6200"/>
      <c r="DA238" s="6200"/>
      <c r="DB238" s="6200"/>
      <c r="DC238" s="6200"/>
      <c r="DD238" s="6200"/>
      <c r="DE238" s="6200"/>
      <c r="DF238" s="6200"/>
      <c r="DG238" s="6201"/>
      <c r="DH238" s="5687">
        <f>_xlfn.XLOOKUP(B236,التشكيل_القديم!$M$5:$M$39,التشكيل_القديم!$L$5:$L$39,0,0)</f>
        <v>0</v>
      </c>
      <c r="DI238" s="6200" t="str">
        <f xml:space="preserve"> IF(B236&lt;&gt;"","(6)             "&amp;"عضو يسار يسار يسار اليسار  الدائرة  /  "  &amp;B236,"لا يوجد عضو سادس")</f>
        <v>لا يوجد عضو سادس</v>
      </c>
      <c r="DJ238" s="6200"/>
      <c r="DK238" s="6200"/>
      <c r="DL238" s="6200"/>
      <c r="DM238" s="6200"/>
      <c r="DN238" s="6200"/>
      <c r="DO238" s="6200"/>
      <c r="DP238" s="6200"/>
      <c r="DQ238" s="6200"/>
      <c r="DR238" s="6200"/>
      <c r="DS238" s="6200"/>
      <c r="DT238" s="6200"/>
      <c r="DU238" s="6200"/>
      <c r="DV238" s="6200"/>
      <c r="DW238" s="6200"/>
      <c r="DX238" s="6200"/>
      <c r="DY238" s="6200"/>
      <c r="DZ238" s="6200"/>
      <c r="EA238" s="6200"/>
      <c r="EB238" s="6200"/>
      <c r="EC238" s="6200"/>
      <c r="ED238" s="6200"/>
      <c r="EE238" s="6200"/>
      <c r="EF238" s="6200"/>
      <c r="EG238" s="6200"/>
      <c r="EH238" s="6200"/>
      <c r="EI238" s="6201"/>
      <c r="EJ238" s="162"/>
      <c r="EK238" s="6348" t="s">
        <v>23</v>
      </c>
      <c r="EL238" s="6349"/>
      <c r="EM238" s="6349"/>
      <c r="EN238" s="6350"/>
      <c r="EO238" s="6370" t="s">
        <v>33</v>
      </c>
      <c r="EP238" s="6370"/>
      <c r="EQ238" s="6370"/>
      <c r="ER238" s="6371"/>
      <c r="ES238" s="6351" t="s">
        <v>184</v>
      </c>
      <c r="ET238" s="6352"/>
      <c r="EU238" s="6352"/>
      <c r="EV238" s="6353"/>
      <c r="EW238" s="6366" t="s">
        <v>185</v>
      </c>
      <c r="EX238" s="6367"/>
      <c r="EY238" s="6367"/>
      <c r="EZ238" s="6368"/>
      <c r="FA238" s="6354" t="s">
        <v>200</v>
      </c>
      <c r="FB238" s="6355"/>
      <c r="FC238" s="6355"/>
      <c r="FD238" s="6356"/>
      <c r="FE238" s="6338" t="s">
        <v>597</v>
      </c>
      <c r="FF238" s="6339"/>
      <c r="FG238" s="6339"/>
      <c r="FH238" s="6340"/>
      <c r="FI238" s="852" t="s">
        <v>205</v>
      </c>
      <c r="FJ238" s="838" t="s">
        <v>190</v>
      </c>
      <c r="FK238" s="838" t="s">
        <v>203</v>
      </c>
      <c r="FL238" s="838" t="s">
        <v>204</v>
      </c>
      <c r="FM238" s="839" t="s">
        <v>116</v>
      </c>
    </row>
    <row r="239" spans="1:174" ht="48" customHeight="1" thickBot="1">
      <c r="A239" s="6202" t="str">
        <f>IF(AND(FH232="ok",FH233="ok",FH234="ok",FH235="ok",FH236="ok", H239 &lt;&gt;"فارغ"),"ok","wrong")</f>
        <v>wrong</v>
      </c>
      <c r="B239" s="6203"/>
      <c r="C239" s="6203"/>
      <c r="D239" s="6203"/>
      <c r="E239" s="6203"/>
      <c r="F239" s="6203"/>
      <c r="G239" s="6204"/>
      <c r="H239" s="6208" t="str">
        <f>IF(Z237=0,"فارغ","")</f>
        <v/>
      </c>
      <c r="I239" s="6209"/>
      <c r="J239" s="6209"/>
      <c r="K239" s="6209"/>
      <c r="L239" s="5677" t="str">
        <f>الاعدادات!$D$6</f>
        <v>2022 وما قبلها</v>
      </c>
      <c r="M239" s="149"/>
      <c r="N239" s="149"/>
      <c r="O239" s="149"/>
      <c r="P239" s="149"/>
      <c r="Q239" s="149"/>
      <c r="R239" s="148"/>
      <c r="S239" s="148"/>
      <c r="T239" s="148"/>
      <c r="U239" s="148"/>
      <c r="V239" s="148"/>
      <c r="W239" s="148"/>
      <c r="X239" s="148"/>
      <c r="Y239" s="148"/>
      <c r="Z239" s="2166"/>
      <c r="AA239" s="148"/>
      <c r="AB239" s="148"/>
      <c r="AC239" s="148"/>
      <c r="AD239" s="148"/>
      <c r="AE239" s="148"/>
      <c r="AF239" s="2163"/>
      <c r="AG239" s="148"/>
      <c r="AH239" s="151"/>
      <c r="AI239" s="148"/>
      <c r="AJ239" s="148"/>
      <c r="AK239" s="148"/>
      <c r="AL239" s="148"/>
      <c r="AM239" s="2163"/>
      <c r="AN239" s="151"/>
      <c r="AO239" s="151"/>
      <c r="AP239" s="151"/>
      <c r="AQ239" s="151"/>
      <c r="AR239" s="151"/>
      <c r="AS239" s="2164"/>
      <c r="AT239" s="148"/>
      <c r="AU239" s="148"/>
      <c r="AV239" s="148"/>
      <c r="AW239" s="148"/>
      <c r="AX239" s="148"/>
      <c r="AY239" s="2164"/>
      <c r="AZ239" s="148"/>
      <c r="BA239" s="148"/>
      <c r="BB239" s="2165"/>
      <c r="BC239" s="5683" t="str">
        <f>الاعدادات!$D$6</f>
        <v>2022 وما قبلها</v>
      </c>
      <c r="BD239" s="76"/>
      <c r="BE239" s="83"/>
      <c r="BF239" s="83"/>
      <c r="BG239" s="84"/>
      <c r="BH239" s="84"/>
      <c r="BI239" s="84"/>
      <c r="BJ239" s="85"/>
      <c r="BK239" s="86"/>
      <c r="BL239" s="87"/>
      <c r="BM239" s="87"/>
      <c r="BN239" s="88"/>
      <c r="BO239" s="88"/>
      <c r="BP239" s="89"/>
      <c r="BQ239" s="77">
        <f t="shared" ref="BQ239:BQ244" si="1478">BP239+BO239+BN239+BM239+BL239+BK239+BJ239+BI239+BH239+BG239+BF239+BE239+BD239</f>
        <v>0</v>
      </c>
      <c r="BR239" s="90"/>
      <c r="BS239" s="91"/>
      <c r="BT239" s="92"/>
      <c r="BU239" s="93"/>
      <c r="BV239" s="94"/>
      <c r="BW239" s="95"/>
      <c r="BX239" s="96"/>
      <c r="BY239" s="97"/>
      <c r="BZ239" s="98"/>
      <c r="CA239" s="99"/>
      <c r="CB239" s="79">
        <f t="shared" ref="CB239:CB243" si="1479">CA239+BZ239+BY239+BX239+BW239+BV239+BU239+BT239+BS239+BR239+BQ239</f>
        <v>0</v>
      </c>
      <c r="CC239" s="80"/>
      <c r="CD239" s="78"/>
      <c r="CE239" s="102"/>
      <c r="CF239" s="82"/>
      <c r="CG239" s="83"/>
      <c r="CH239" s="83"/>
      <c r="CI239" s="84"/>
      <c r="CJ239" s="84"/>
      <c r="CK239" s="84"/>
      <c r="CL239" s="85"/>
      <c r="CM239" s="86"/>
      <c r="CN239" s="87"/>
      <c r="CO239" s="87"/>
      <c r="CP239" s="88"/>
      <c r="CQ239" s="88"/>
      <c r="CR239" s="89"/>
      <c r="CS239" s="77">
        <f t="shared" ref="CS239:CS244" si="1480">CR239+CQ239+CP239+CO239+CN239+CM239+CL239+CK239+CJ239+CI239+CH239+CG239+CF239</f>
        <v>0</v>
      </c>
      <c r="CT239" s="90"/>
      <c r="CU239" s="168"/>
      <c r="CV239" s="92"/>
      <c r="CW239" s="93"/>
      <c r="CX239" s="94"/>
      <c r="CY239" s="95"/>
      <c r="CZ239" s="96"/>
      <c r="DA239" s="97"/>
      <c r="DB239" s="98"/>
      <c r="DC239" s="99"/>
      <c r="DD239" s="79">
        <f t="shared" ref="DD239:DD243" si="1481">SUM(CS239:DC239)</f>
        <v>0</v>
      </c>
      <c r="DE239" s="80"/>
      <c r="DF239" s="78"/>
      <c r="DG239" s="102"/>
      <c r="DH239" s="82"/>
      <c r="DI239" s="83"/>
      <c r="DJ239" s="83"/>
      <c r="DK239" s="84"/>
      <c r="DL239" s="84"/>
      <c r="DM239" s="84"/>
      <c r="DN239" s="85"/>
      <c r="DO239" s="86"/>
      <c r="DP239" s="87"/>
      <c r="DQ239" s="87"/>
      <c r="DR239" s="88"/>
      <c r="DS239" s="88"/>
      <c r="DT239" s="89"/>
      <c r="DU239" s="77">
        <f t="shared" ref="DU239:DU244" si="1482">DT239+DS239+DR239+DQ239+DP239+DO239+DN239+DM239+DL239+DK239+DJ239+DI239+DH239</f>
        <v>0</v>
      </c>
      <c r="DV239" s="90"/>
      <c r="DW239" s="168"/>
      <c r="DX239" s="92"/>
      <c r="DY239" s="93"/>
      <c r="DZ239" s="94"/>
      <c r="EA239" s="95"/>
      <c r="EB239" s="96"/>
      <c r="EC239" s="97"/>
      <c r="ED239" s="98"/>
      <c r="EE239" s="99"/>
      <c r="EF239" s="79">
        <f t="shared" ref="EF239:EF243" si="1483">SUM(DU239:EE239)</f>
        <v>0</v>
      </c>
      <c r="EG239" s="80"/>
      <c r="EH239" s="78"/>
      <c r="EI239" s="102"/>
      <c r="EJ239" s="162" t="s">
        <v>163</v>
      </c>
      <c r="EK239" s="838" t="s">
        <v>190</v>
      </c>
      <c r="EL239" s="838" t="s">
        <v>203</v>
      </c>
      <c r="EM239" s="838" t="s">
        <v>204</v>
      </c>
      <c r="EN239" s="839" t="s">
        <v>116</v>
      </c>
      <c r="EO239" s="838" t="s">
        <v>190</v>
      </c>
      <c r="EP239" s="838" t="s">
        <v>203</v>
      </c>
      <c r="EQ239" s="838" t="s">
        <v>204</v>
      </c>
      <c r="ER239" s="839" t="s">
        <v>116</v>
      </c>
      <c r="ES239" s="838" t="s">
        <v>190</v>
      </c>
      <c r="ET239" s="838" t="s">
        <v>203</v>
      </c>
      <c r="EU239" s="838" t="s">
        <v>204</v>
      </c>
      <c r="EV239" s="839" t="s">
        <v>116</v>
      </c>
      <c r="EW239" s="838" t="s">
        <v>190</v>
      </c>
      <c r="EX239" s="838" t="s">
        <v>203</v>
      </c>
      <c r="EY239" s="838" t="s">
        <v>204</v>
      </c>
      <c r="EZ239" s="839" t="s">
        <v>116</v>
      </c>
      <c r="FA239" s="838" t="s">
        <v>190</v>
      </c>
      <c r="FB239" s="838" t="s">
        <v>203</v>
      </c>
      <c r="FC239" s="838" t="s">
        <v>204</v>
      </c>
      <c r="FD239" s="839" t="s">
        <v>116</v>
      </c>
      <c r="FE239" s="838" t="s">
        <v>190</v>
      </c>
      <c r="FF239" s="838" t="s">
        <v>203</v>
      </c>
      <c r="FG239" s="838" t="s">
        <v>204</v>
      </c>
      <c r="FH239" s="839" t="s">
        <v>116</v>
      </c>
      <c r="FI239" s="836" t="s">
        <v>23</v>
      </c>
      <c r="FJ239" s="166">
        <f>EK244</f>
        <v>0</v>
      </c>
      <c r="FK239" s="166">
        <f>EL244</f>
        <v>0</v>
      </c>
      <c r="FL239" s="166">
        <f t="shared" ref="FL239" si="1484">EM244</f>
        <v>0</v>
      </c>
      <c r="FM239" s="166">
        <f t="shared" ref="FM239" si="1485">EN244</f>
        <v>0</v>
      </c>
    </row>
    <row r="240" spans="1:174" ht="48" customHeight="1" thickBot="1">
      <c r="A240" s="6205"/>
      <c r="B240" s="6206"/>
      <c r="C240" s="6206"/>
      <c r="D240" s="6206"/>
      <c r="E240" s="6206"/>
      <c r="F240" s="6206"/>
      <c r="G240" s="6207"/>
      <c r="H240" s="6208"/>
      <c r="I240" s="6209"/>
      <c r="J240" s="6209"/>
      <c r="K240" s="6209"/>
      <c r="L240" s="5675">
        <f>الاعدادات!$D$7</f>
        <v>2023</v>
      </c>
      <c r="M240" s="148"/>
      <c r="N240" s="148"/>
      <c r="O240" s="148"/>
      <c r="P240" s="148"/>
      <c r="Q240" s="148"/>
      <c r="R240" s="148"/>
      <c r="S240" s="148"/>
      <c r="T240" s="148"/>
      <c r="U240" s="148"/>
      <c r="V240" s="148"/>
      <c r="W240" s="148"/>
      <c r="X240" s="148"/>
      <c r="Y240" s="148"/>
      <c r="Z240" s="2166"/>
      <c r="AA240" s="148"/>
      <c r="AB240" s="148"/>
      <c r="AC240" s="148"/>
      <c r="AD240" s="148"/>
      <c r="AE240" s="148"/>
      <c r="AF240" s="2163"/>
      <c r="AG240" s="148"/>
      <c r="AH240" s="151"/>
      <c r="AI240" s="148"/>
      <c r="AJ240" s="148"/>
      <c r="AK240" s="148"/>
      <c r="AL240" s="148"/>
      <c r="AM240" s="2163"/>
      <c r="AN240" s="151"/>
      <c r="AO240" s="151"/>
      <c r="AP240" s="151"/>
      <c r="AQ240" s="151"/>
      <c r="AR240" s="151"/>
      <c r="AS240" s="2164"/>
      <c r="AT240" s="148"/>
      <c r="AU240" s="148"/>
      <c r="AV240" s="148"/>
      <c r="AW240" s="148"/>
      <c r="AX240" s="148"/>
      <c r="AY240" s="2164"/>
      <c r="AZ240" s="148"/>
      <c r="BA240" s="148"/>
      <c r="BB240" s="2165"/>
      <c r="BC240" s="5683">
        <f>الاعدادات!$D$7</f>
        <v>2023</v>
      </c>
      <c r="BD240" s="82"/>
      <c r="BE240" s="83"/>
      <c r="BF240" s="83"/>
      <c r="BG240" s="84"/>
      <c r="BH240" s="84"/>
      <c r="BI240" s="84"/>
      <c r="BJ240" s="85"/>
      <c r="BK240" s="86"/>
      <c r="BL240" s="87"/>
      <c r="BM240" s="87"/>
      <c r="BN240" s="88"/>
      <c r="BO240" s="88"/>
      <c r="BP240" s="89"/>
      <c r="BQ240" s="77">
        <f t="shared" si="1478"/>
        <v>0</v>
      </c>
      <c r="BR240" s="90"/>
      <c r="BS240" s="91"/>
      <c r="BT240" s="92"/>
      <c r="BU240" s="93"/>
      <c r="BV240" s="94"/>
      <c r="BW240" s="95"/>
      <c r="BX240" s="96"/>
      <c r="BY240" s="97"/>
      <c r="BZ240" s="98"/>
      <c r="CA240" s="99"/>
      <c r="CB240" s="79">
        <f t="shared" si="1479"/>
        <v>0</v>
      </c>
      <c r="CC240" s="104"/>
      <c r="CD240" s="92"/>
      <c r="CE240" s="102"/>
      <c r="CF240" s="82"/>
      <c r="CG240" s="83"/>
      <c r="CH240" s="83"/>
      <c r="CI240" s="84"/>
      <c r="CJ240" s="84"/>
      <c r="CK240" s="84"/>
      <c r="CL240" s="85"/>
      <c r="CM240" s="86"/>
      <c r="CN240" s="87"/>
      <c r="CO240" s="87"/>
      <c r="CP240" s="88"/>
      <c r="CQ240" s="88"/>
      <c r="CR240" s="89"/>
      <c r="CS240" s="77">
        <f t="shared" si="1480"/>
        <v>0</v>
      </c>
      <c r="CT240" s="90"/>
      <c r="CU240" s="168"/>
      <c r="CV240" s="92"/>
      <c r="CW240" s="93"/>
      <c r="CX240" s="94"/>
      <c r="CY240" s="95"/>
      <c r="CZ240" s="96"/>
      <c r="DA240" s="97"/>
      <c r="DB240" s="98"/>
      <c r="DC240" s="99"/>
      <c r="DD240" s="79">
        <f t="shared" si="1481"/>
        <v>0</v>
      </c>
      <c r="DE240" s="104"/>
      <c r="DF240" s="92"/>
      <c r="DG240" s="102"/>
      <c r="DH240" s="82"/>
      <c r="DI240" s="83"/>
      <c r="DJ240" s="83"/>
      <c r="DK240" s="84"/>
      <c r="DL240" s="84"/>
      <c r="DM240" s="84"/>
      <c r="DN240" s="85"/>
      <c r="DO240" s="86"/>
      <c r="DP240" s="87"/>
      <c r="DQ240" s="87"/>
      <c r="DR240" s="88"/>
      <c r="DS240" s="88"/>
      <c r="DT240" s="89"/>
      <c r="DU240" s="77">
        <f t="shared" si="1482"/>
        <v>0</v>
      </c>
      <c r="DV240" s="90"/>
      <c r="DW240" s="168"/>
      <c r="DX240" s="92"/>
      <c r="DY240" s="93"/>
      <c r="DZ240" s="94"/>
      <c r="EA240" s="95"/>
      <c r="EB240" s="96"/>
      <c r="EC240" s="97"/>
      <c r="ED240" s="98"/>
      <c r="EE240" s="99"/>
      <c r="EF240" s="79">
        <f t="shared" si="1483"/>
        <v>0</v>
      </c>
      <c r="EG240" s="104"/>
      <c r="EH240" s="92"/>
      <c r="EI240" s="102"/>
      <c r="EJ240" s="5675" t="str">
        <f>الاعدادات!$D$6</f>
        <v>2022 وما قبلها</v>
      </c>
      <c r="EK240" s="163">
        <f t="shared" ref="EK240:EK244" si="1486">BQ232</f>
        <v>0</v>
      </c>
      <c r="EL240" s="164">
        <f t="shared" ref="EL240:EL244" si="1487">BR232</f>
        <v>0</v>
      </c>
      <c r="EM240" s="164">
        <f>BS232+BT232+BU232+BV232+BW232</f>
        <v>0</v>
      </c>
      <c r="EN240" s="165">
        <f>BX232+BY232+BZ232+CA232</f>
        <v>0</v>
      </c>
      <c r="EO240" s="166">
        <f t="shared" ref="EO240:EO244" si="1488">CS232</f>
        <v>0</v>
      </c>
      <c r="EP240" s="164">
        <f t="shared" ref="EP240:EP244" si="1489">CT232</f>
        <v>0</v>
      </c>
      <c r="EQ240" s="164">
        <f>CU232+CV232+CW232+CX232+CY232</f>
        <v>0</v>
      </c>
      <c r="ER240" s="165">
        <f>CZ232+DA232+DB232+DC232</f>
        <v>0</v>
      </c>
      <c r="ES240" s="166">
        <f t="shared" ref="ES240:ES244" si="1490">BQ239</f>
        <v>0</v>
      </c>
      <c r="ET240" s="164">
        <f t="shared" ref="ET240:ET244" si="1491">BR239</f>
        <v>0</v>
      </c>
      <c r="EU240" s="164">
        <f>BS239+BT239+BU239+BV239+BW239</f>
        <v>0</v>
      </c>
      <c r="EV240" s="165">
        <f>BX239+BY239+BZ239+CA239</f>
        <v>0</v>
      </c>
      <c r="EW240" s="166">
        <f t="shared" ref="EW240:EW244" si="1492">CS239</f>
        <v>0</v>
      </c>
      <c r="EX240" s="164">
        <f t="shared" ref="EX240:EX244" si="1493">CT239</f>
        <v>0</v>
      </c>
      <c r="EY240" s="164">
        <f>CU239+CV239+CW239+CX239+CY239</f>
        <v>0</v>
      </c>
      <c r="EZ240" s="167">
        <f>CZ239+DA239+DB239+DC239</f>
        <v>0</v>
      </c>
      <c r="FA240" s="166">
        <f t="shared" ref="FA240:FA244" si="1494">DU232</f>
        <v>0</v>
      </c>
      <c r="FB240" s="164">
        <f t="shared" ref="FB240:FB244" si="1495">DV232</f>
        <v>0</v>
      </c>
      <c r="FC240" s="164">
        <f>DW232+DX232+DY232+DZ232+EA232</f>
        <v>0</v>
      </c>
      <c r="FD240" s="167">
        <f>EB232+EC232+ED232+EE232</f>
        <v>0</v>
      </c>
      <c r="FE240" s="166">
        <f t="shared" ref="FE240:FE244" si="1496">DU239</f>
        <v>0</v>
      </c>
      <c r="FF240" s="164">
        <f t="shared" ref="FF240:FF244" si="1497">DV239</f>
        <v>0</v>
      </c>
      <c r="FG240" s="164">
        <f>DW239+DX239+DY239+DZ239+EA239</f>
        <v>0</v>
      </c>
      <c r="FH240" s="167">
        <f>EB239+EC239+ED239+EE239</f>
        <v>0</v>
      </c>
      <c r="FI240" s="837" t="s">
        <v>33</v>
      </c>
      <c r="FJ240" s="169">
        <f>EO244</f>
        <v>0</v>
      </c>
      <c r="FK240" s="169">
        <f t="shared" ref="FK240" si="1498">EP244</f>
        <v>0</v>
      </c>
      <c r="FL240" s="169">
        <f t="shared" ref="FL240" si="1499">EQ244</f>
        <v>0</v>
      </c>
      <c r="FM240" s="169">
        <f t="shared" ref="FM240" si="1500">ER244</f>
        <v>0</v>
      </c>
    </row>
    <row r="241" spans="1:174" ht="48" customHeight="1" thickBot="1">
      <c r="A241" s="143"/>
      <c r="B241" s="157"/>
      <c r="C241" s="157"/>
      <c r="D241" s="157"/>
      <c r="E241" s="158"/>
      <c r="F241" s="158"/>
      <c r="G241" s="159"/>
      <c r="H241" s="144"/>
      <c r="I241" s="144"/>
      <c r="J241" s="145"/>
      <c r="K241" s="146"/>
      <c r="L241" s="5675">
        <f>الاعدادات!$D$8</f>
        <v>2024</v>
      </c>
      <c r="M241" s="148"/>
      <c r="N241" s="148"/>
      <c r="O241" s="148"/>
      <c r="P241" s="148"/>
      <c r="Q241" s="148"/>
      <c r="R241" s="148"/>
      <c r="S241" s="148"/>
      <c r="T241" s="148"/>
      <c r="U241" s="148"/>
      <c r="V241" s="148"/>
      <c r="W241" s="148"/>
      <c r="X241" s="148"/>
      <c r="Y241" s="148"/>
      <c r="Z241" s="2166"/>
      <c r="AA241" s="148"/>
      <c r="AB241" s="148"/>
      <c r="AC241" s="148"/>
      <c r="AD241" s="148"/>
      <c r="AE241" s="148"/>
      <c r="AF241" s="2163"/>
      <c r="AG241" s="148"/>
      <c r="AH241" s="151"/>
      <c r="AI241" s="148"/>
      <c r="AJ241" s="148"/>
      <c r="AK241" s="148"/>
      <c r="AL241" s="148"/>
      <c r="AM241" s="2163"/>
      <c r="AN241" s="151"/>
      <c r="AO241" s="151"/>
      <c r="AP241" s="151"/>
      <c r="AQ241" s="151"/>
      <c r="AR241" s="151"/>
      <c r="AS241" s="2164"/>
      <c r="AT241" s="148"/>
      <c r="AU241" s="148"/>
      <c r="AV241" s="148"/>
      <c r="AW241" s="148"/>
      <c r="AX241" s="148"/>
      <c r="AY241" s="2164"/>
      <c r="AZ241" s="148"/>
      <c r="BA241" s="148"/>
      <c r="BB241" s="2165"/>
      <c r="BC241" s="5683">
        <f>الاعدادات!$D$8</f>
        <v>2024</v>
      </c>
      <c r="BD241" s="82"/>
      <c r="BE241" s="83"/>
      <c r="BF241" s="83"/>
      <c r="BG241" s="84"/>
      <c r="BH241" s="84"/>
      <c r="BI241" s="84"/>
      <c r="BJ241" s="85"/>
      <c r="BK241" s="86"/>
      <c r="BL241" s="87"/>
      <c r="BM241" s="87"/>
      <c r="BN241" s="88"/>
      <c r="BO241" s="88"/>
      <c r="BP241" s="89"/>
      <c r="BQ241" s="77">
        <f t="shared" si="1478"/>
        <v>0</v>
      </c>
      <c r="BR241" s="90"/>
      <c r="BS241" s="91"/>
      <c r="BT241" s="92"/>
      <c r="BU241" s="93"/>
      <c r="BV241" s="94"/>
      <c r="BW241" s="95"/>
      <c r="BX241" s="96"/>
      <c r="BY241" s="97"/>
      <c r="BZ241" s="98"/>
      <c r="CA241" s="99"/>
      <c r="CB241" s="79">
        <f t="shared" si="1479"/>
        <v>0</v>
      </c>
      <c r="CC241" s="104"/>
      <c r="CD241" s="92"/>
      <c r="CE241" s="102"/>
      <c r="CF241" s="82"/>
      <c r="CG241" s="83"/>
      <c r="CH241" s="83"/>
      <c r="CI241" s="84"/>
      <c r="CJ241" s="84"/>
      <c r="CK241" s="84"/>
      <c r="CL241" s="85"/>
      <c r="CM241" s="86"/>
      <c r="CN241" s="87"/>
      <c r="CO241" s="87"/>
      <c r="CP241" s="88"/>
      <c r="CQ241" s="88"/>
      <c r="CR241" s="89"/>
      <c r="CS241" s="77">
        <f t="shared" si="1480"/>
        <v>0</v>
      </c>
      <c r="CT241" s="90"/>
      <c r="CU241" s="168"/>
      <c r="CV241" s="92"/>
      <c r="CW241" s="93"/>
      <c r="CX241" s="94"/>
      <c r="CY241" s="95"/>
      <c r="CZ241" s="96"/>
      <c r="DA241" s="97"/>
      <c r="DB241" s="98"/>
      <c r="DC241" s="99"/>
      <c r="DD241" s="79">
        <f t="shared" si="1481"/>
        <v>0</v>
      </c>
      <c r="DE241" s="104"/>
      <c r="DF241" s="92"/>
      <c r="DG241" s="102"/>
      <c r="DH241" s="82"/>
      <c r="DI241" s="83"/>
      <c r="DJ241" s="83"/>
      <c r="DK241" s="84"/>
      <c r="DL241" s="84"/>
      <c r="DM241" s="84"/>
      <c r="DN241" s="85"/>
      <c r="DO241" s="86"/>
      <c r="DP241" s="87"/>
      <c r="DQ241" s="87"/>
      <c r="DR241" s="88"/>
      <c r="DS241" s="88"/>
      <c r="DT241" s="89"/>
      <c r="DU241" s="77">
        <f t="shared" si="1482"/>
        <v>0</v>
      </c>
      <c r="DV241" s="90"/>
      <c r="DW241" s="168"/>
      <c r="DX241" s="92"/>
      <c r="DY241" s="93"/>
      <c r="DZ241" s="94"/>
      <c r="EA241" s="95"/>
      <c r="EB241" s="96"/>
      <c r="EC241" s="97"/>
      <c r="ED241" s="98"/>
      <c r="EE241" s="99"/>
      <c r="EF241" s="79">
        <f t="shared" si="1483"/>
        <v>0</v>
      </c>
      <c r="EG241" s="104"/>
      <c r="EH241" s="92"/>
      <c r="EI241" s="102"/>
      <c r="EJ241" s="5675">
        <f>الاعدادات!$D$7</f>
        <v>2023</v>
      </c>
      <c r="EK241" s="163">
        <f t="shared" si="1486"/>
        <v>0</v>
      </c>
      <c r="EL241" s="164">
        <f t="shared" si="1487"/>
        <v>0</v>
      </c>
      <c r="EM241" s="164">
        <f>BS233+BT233+BU233+BV233+BW233</f>
        <v>0</v>
      </c>
      <c r="EN241" s="165">
        <f>BX233+BY233+BZ233+CA233</f>
        <v>0</v>
      </c>
      <c r="EO241" s="166">
        <f t="shared" si="1488"/>
        <v>0</v>
      </c>
      <c r="EP241" s="164">
        <f t="shared" si="1489"/>
        <v>0</v>
      </c>
      <c r="EQ241" s="164">
        <f>CU233+CV233+CW233+CX233+CY233</f>
        <v>0</v>
      </c>
      <c r="ER241" s="165">
        <f>CZ233+DA233+DB233+DC233</f>
        <v>0</v>
      </c>
      <c r="ES241" s="166">
        <f t="shared" si="1490"/>
        <v>0</v>
      </c>
      <c r="ET241" s="164">
        <f t="shared" si="1491"/>
        <v>0</v>
      </c>
      <c r="EU241" s="164">
        <f>BS240+BT240+BU240+BV240+BW240</f>
        <v>0</v>
      </c>
      <c r="EV241" s="165">
        <f>BX240+BY240+BZ240+CA240</f>
        <v>0</v>
      </c>
      <c r="EW241" s="166">
        <f t="shared" si="1492"/>
        <v>0</v>
      </c>
      <c r="EX241" s="164">
        <f t="shared" si="1493"/>
        <v>0</v>
      </c>
      <c r="EY241" s="164">
        <f>CU240+CV240+CW240+CX240+CY240</f>
        <v>0</v>
      </c>
      <c r="EZ241" s="167">
        <f>CZ240+DA240+DB240+DC240</f>
        <v>0</v>
      </c>
      <c r="FA241" s="166">
        <f t="shared" si="1494"/>
        <v>0</v>
      </c>
      <c r="FB241" s="164">
        <f t="shared" si="1495"/>
        <v>0</v>
      </c>
      <c r="FC241" s="164">
        <f>DW233+DX233+DY233+DZ233+EA233</f>
        <v>0</v>
      </c>
      <c r="FD241" s="167">
        <f>EB233+EC233+ED233+EE233</f>
        <v>0</v>
      </c>
      <c r="FE241" s="166">
        <f t="shared" si="1496"/>
        <v>0</v>
      </c>
      <c r="FF241" s="164">
        <f t="shared" si="1497"/>
        <v>0</v>
      </c>
      <c r="FG241" s="164">
        <f>DW240+DX240+DY240+DZ240+EA240</f>
        <v>0</v>
      </c>
      <c r="FH241" s="167">
        <f>EB240+EC240+ED240+EE240</f>
        <v>0</v>
      </c>
      <c r="FI241" s="837" t="s">
        <v>184</v>
      </c>
      <c r="FJ241" s="169">
        <f>ES244</f>
        <v>0</v>
      </c>
      <c r="FK241" s="169">
        <f t="shared" ref="FK241" si="1501">ET244</f>
        <v>0</v>
      </c>
      <c r="FL241" s="169">
        <f t="shared" ref="FL241" si="1502">EU244</f>
        <v>0</v>
      </c>
      <c r="FM241" s="169">
        <f t="shared" ref="FM241" si="1503">EV244</f>
        <v>0</v>
      </c>
    </row>
    <row r="242" spans="1:174" ht="48" customHeight="1" thickBot="1">
      <c r="A242" s="143"/>
      <c r="B242" s="157"/>
      <c r="C242" s="157"/>
      <c r="D242" s="157"/>
      <c r="E242" s="158"/>
      <c r="F242" s="158"/>
      <c r="G242" s="159"/>
      <c r="H242" s="144"/>
      <c r="I242" s="144"/>
      <c r="J242" s="145"/>
      <c r="K242" s="146"/>
      <c r="L242" s="5675">
        <f>الاعدادات!$D$9</f>
        <v>2025</v>
      </c>
      <c r="M242" s="172"/>
      <c r="N242" s="172"/>
      <c r="O242" s="172"/>
      <c r="P242" s="172"/>
      <c r="Q242" s="172"/>
      <c r="R242" s="172"/>
      <c r="S242" s="172"/>
      <c r="T242" s="172"/>
      <c r="U242" s="172"/>
      <c r="V242" s="172"/>
      <c r="W242" s="172"/>
      <c r="X242" s="172"/>
      <c r="Y242" s="172"/>
      <c r="Z242" s="174"/>
      <c r="AA242" s="172"/>
      <c r="AB242" s="172"/>
      <c r="AC242" s="172"/>
      <c r="AD242" s="172"/>
      <c r="AE242" s="172"/>
      <c r="AF242" s="172"/>
      <c r="AG242" s="172"/>
      <c r="AH242" s="172"/>
      <c r="AI242" s="172"/>
      <c r="AJ242" s="172"/>
      <c r="AK242" s="172"/>
      <c r="AL242" s="172"/>
      <c r="AM242" s="172"/>
      <c r="AN242" s="172"/>
      <c r="AO242" s="172"/>
      <c r="AP242" s="172"/>
      <c r="AQ242" s="172"/>
      <c r="AR242" s="172"/>
      <c r="AS242" s="175"/>
      <c r="AT242" s="172"/>
      <c r="AU242" s="172"/>
      <c r="AV242" s="172"/>
      <c r="AW242" s="172"/>
      <c r="AX242" s="172"/>
      <c r="AY242" s="175"/>
      <c r="AZ242" s="172"/>
      <c r="BA242" s="172"/>
      <c r="BB242" s="2165"/>
      <c r="BC242" s="5683">
        <f>الاعدادات!$D$9</f>
        <v>2025</v>
      </c>
      <c r="BD242" s="82"/>
      <c r="BE242" s="83"/>
      <c r="BF242" s="83"/>
      <c r="BG242" s="84"/>
      <c r="BH242" s="84"/>
      <c r="BI242" s="84"/>
      <c r="BJ242" s="85"/>
      <c r="BK242" s="86"/>
      <c r="BL242" s="87"/>
      <c r="BM242" s="87"/>
      <c r="BN242" s="88"/>
      <c r="BO242" s="88"/>
      <c r="BP242" s="89"/>
      <c r="BQ242" s="77">
        <f t="shared" si="1478"/>
        <v>0</v>
      </c>
      <c r="BR242" s="90"/>
      <c r="BS242" s="91"/>
      <c r="BT242" s="92"/>
      <c r="BU242" s="93"/>
      <c r="BV242" s="94"/>
      <c r="BW242" s="95"/>
      <c r="BX242" s="96"/>
      <c r="BY242" s="97"/>
      <c r="BZ242" s="98"/>
      <c r="CA242" s="99"/>
      <c r="CB242" s="79">
        <f t="shared" si="1479"/>
        <v>0</v>
      </c>
      <c r="CC242" s="104"/>
      <c r="CD242" s="92"/>
      <c r="CE242" s="102"/>
      <c r="CF242" s="82"/>
      <c r="CG242" s="83"/>
      <c r="CH242" s="83"/>
      <c r="CI242" s="84"/>
      <c r="CJ242" s="84"/>
      <c r="CK242" s="84"/>
      <c r="CL242" s="85"/>
      <c r="CM242" s="86"/>
      <c r="CN242" s="87"/>
      <c r="CO242" s="87"/>
      <c r="CP242" s="88"/>
      <c r="CQ242" s="88"/>
      <c r="CR242" s="89"/>
      <c r="CS242" s="77">
        <f t="shared" si="1480"/>
        <v>0</v>
      </c>
      <c r="CT242" s="90"/>
      <c r="CU242" s="168"/>
      <c r="CV242" s="92"/>
      <c r="CW242" s="93"/>
      <c r="CX242" s="94"/>
      <c r="CY242" s="95"/>
      <c r="CZ242" s="96"/>
      <c r="DA242" s="97"/>
      <c r="DB242" s="98"/>
      <c r="DC242" s="99"/>
      <c r="DD242" s="79">
        <f t="shared" si="1481"/>
        <v>0</v>
      </c>
      <c r="DE242" s="104"/>
      <c r="DF242" s="92"/>
      <c r="DG242" s="102"/>
      <c r="DH242" s="82"/>
      <c r="DI242" s="83"/>
      <c r="DJ242" s="83"/>
      <c r="DK242" s="84"/>
      <c r="DL242" s="84"/>
      <c r="DM242" s="84"/>
      <c r="DN242" s="85"/>
      <c r="DO242" s="86"/>
      <c r="DP242" s="87"/>
      <c r="DQ242" s="87"/>
      <c r="DR242" s="88"/>
      <c r="DS242" s="88"/>
      <c r="DT242" s="89"/>
      <c r="DU242" s="77">
        <f t="shared" si="1482"/>
        <v>0</v>
      </c>
      <c r="DV242" s="90"/>
      <c r="DW242" s="168"/>
      <c r="DX242" s="92"/>
      <c r="DY242" s="93"/>
      <c r="DZ242" s="94"/>
      <c r="EA242" s="95"/>
      <c r="EB242" s="96"/>
      <c r="EC242" s="97"/>
      <c r="ED242" s="98"/>
      <c r="EE242" s="99"/>
      <c r="EF242" s="79">
        <f t="shared" si="1483"/>
        <v>0</v>
      </c>
      <c r="EG242" s="104"/>
      <c r="EH242" s="92"/>
      <c r="EI242" s="102"/>
      <c r="EJ242" s="5675">
        <f>الاعدادات!$D$8</f>
        <v>2024</v>
      </c>
      <c r="EK242" s="163">
        <f t="shared" si="1486"/>
        <v>0</v>
      </c>
      <c r="EL242" s="164">
        <f t="shared" si="1487"/>
        <v>0</v>
      </c>
      <c r="EM242" s="164">
        <f>BS234+BT234+BU234+BV234+BW234</f>
        <v>0</v>
      </c>
      <c r="EN242" s="165">
        <f>BX234+BY234+BZ234+CA234</f>
        <v>0</v>
      </c>
      <c r="EO242" s="166">
        <f t="shared" si="1488"/>
        <v>0</v>
      </c>
      <c r="EP242" s="164">
        <f t="shared" si="1489"/>
        <v>0</v>
      </c>
      <c r="EQ242" s="164">
        <f>CU234+CV234+CW234+CX234+CY234</f>
        <v>0</v>
      </c>
      <c r="ER242" s="165">
        <f>CZ234+DA234+DB234+DC234</f>
        <v>0</v>
      </c>
      <c r="ES242" s="166">
        <f t="shared" si="1490"/>
        <v>0</v>
      </c>
      <c r="ET242" s="164">
        <f t="shared" si="1491"/>
        <v>0</v>
      </c>
      <c r="EU242" s="164">
        <f>BS241+BT241+BU241+BV241+BW241</f>
        <v>0</v>
      </c>
      <c r="EV242" s="165">
        <f>BX241+BY241+BZ241+CA241</f>
        <v>0</v>
      </c>
      <c r="EW242" s="166">
        <f t="shared" si="1492"/>
        <v>0</v>
      </c>
      <c r="EX242" s="164">
        <f t="shared" si="1493"/>
        <v>0</v>
      </c>
      <c r="EY242" s="164">
        <f>CU241+CV241+CW241+CX241+CY241</f>
        <v>0</v>
      </c>
      <c r="EZ242" s="167">
        <f>CZ241+DA241+DB241+DC241</f>
        <v>0</v>
      </c>
      <c r="FA242" s="166">
        <f t="shared" si="1494"/>
        <v>0</v>
      </c>
      <c r="FB242" s="164">
        <f t="shared" si="1495"/>
        <v>0</v>
      </c>
      <c r="FC242" s="164">
        <f>DW234+DX234+DY234+DZ234+EA234</f>
        <v>0</v>
      </c>
      <c r="FD242" s="167">
        <f>EB234+EC234+ED234+EE234</f>
        <v>0</v>
      </c>
      <c r="FE242" s="166">
        <f t="shared" si="1496"/>
        <v>0</v>
      </c>
      <c r="FF242" s="164">
        <f t="shared" si="1497"/>
        <v>0</v>
      </c>
      <c r="FG242" s="164">
        <f>DW241+DX241+DY241+DZ241+EA241</f>
        <v>0</v>
      </c>
      <c r="FH242" s="167">
        <f>EB241+EC241+ED241+EE241</f>
        <v>0</v>
      </c>
      <c r="FI242" s="837" t="s">
        <v>185</v>
      </c>
      <c r="FJ242" s="169">
        <f>EW244</f>
        <v>0</v>
      </c>
      <c r="FK242" s="169">
        <f t="shared" ref="FK242" si="1504">EX244</f>
        <v>0</v>
      </c>
      <c r="FL242" s="169">
        <f t="shared" ref="FL242" si="1505">EY244</f>
        <v>0</v>
      </c>
      <c r="FM242" s="169">
        <f t="shared" ref="FM242" si="1506">EZ244</f>
        <v>0</v>
      </c>
    </row>
    <row r="243" spans="1:174" ht="48" customHeight="1" thickBot="1">
      <c r="A243" s="143"/>
      <c r="B243" s="157"/>
      <c r="C243" s="157"/>
      <c r="D243" s="157"/>
      <c r="E243" s="158"/>
      <c r="F243" s="158"/>
      <c r="G243" s="159"/>
      <c r="H243" s="144"/>
      <c r="I243" s="144"/>
      <c r="J243" s="145"/>
      <c r="K243" s="146"/>
      <c r="L243" s="5675">
        <f>الاعدادات!$D$10</f>
        <v>2026</v>
      </c>
      <c r="M243" s="172"/>
      <c r="N243" s="172"/>
      <c r="O243" s="172"/>
      <c r="P243" s="172"/>
      <c r="Q243" s="172"/>
      <c r="R243" s="172"/>
      <c r="S243" s="172"/>
      <c r="T243" s="172"/>
      <c r="U243" s="172"/>
      <c r="V243" s="172"/>
      <c r="W243" s="172"/>
      <c r="X243" s="172"/>
      <c r="Y243" s="172"/>
      <c r="Z243" s="174"/>
      <c r="AA243" s="172"/>
      <c r="AB243" s="172"/>
      <c r="AC243" s="172"/>
      <c r="AD243" s="172"/>
      <c r="AE243" s="172"/>
      <c r="AF243" s="172"/>
      <c r="AG243" s="172"/>
      <c r="AH243" s="172"/>
      <c r="AI243" s="172"/>
      <c r="AJ243" s="172"/>
      <c r="AK243" s="172"/>
      <c r="AL243" s="172"/>
      <c r="AM243" s="172"/>
      <c r="AN243" s="172"/>
      <c r="AO243" s="172"/>
      <c r="AP243" s="172"/>
      <c r="AQ243" s="172"/>
      <c r="AR243" s="172"/>
      <c r="AS243" s="175"/>
      <c r="AT243" s="172"/>
      <c r="AU243" s="172"/>
      <c r="AV243" s="172"/>
      <c r="AW243" s="172"/>
      <c r="AX243" s="172"/>
      <c r="AY243" s="175"/>
      <c r="AZ243" s="172"/>
      <c r="BA243" s="172"/>
      <c r="BB243" s="2165"/>
      <c r="BC243" s="5683">
        <f>الاعدادات!$D$10</f>
        <v>2026</v>
      </c>
      <c r="BD243" s="117"/>
      <c r="BE243" s="118"/>
      <c r="BF243" s="118"/>
      <c r="BG243" s="119"/>
      <c r="BH243" s="119"/>
      <c r="BI243" s="119"/>
      <c r="BJ243" s="120"/>
      <c r="BK243" s="121"/>
      <c r="BL243" s="122"/>
      <c r="BM243" s="122"/>
      <c r="BN243" s="123"/>
      <c r="BO243" s="123"/>
      <c r="BP243" s="124"/>
      <c r="BQ243" s="125">
        <f t="shared" si="1478"/>
        <v>0</v>
      </c>
      <c r="BR243" s="126"/>
      <c r="BS243" s="127"/>
      <c r="BT243" s="128"/>
      <c r="BU243" s="129"/>
      <c r="BV243" s="130"/>
      <c r="BW243" s="131"/>
      <c r="BX243" s="132"/>
      <c r="BY243" s="133"/>
      <c r="BZ243" s="134"/>
      <c r="CA243" s="135"/>
      <c r="CB243" s="136">
        <f t="shared" si="1479"/>
        <v>0</v>
      </c>
      <c r="CC243" s="137"/>
      <c r="CD243" s="128"/>
      <c r="CE243" s="141"/>
      <c r="CF243" s="117"/>
      <c r="CG243" s="118"/>
      <c r="CH243" s="118"/>
      <c r="CI243" s="119"/>
      <c r="CJ243" s="119"/>
      <c r="CK243" s="119"/>
      <c r="CL243" s="120"/>
      <c r="CM243" s="121"/>
      <c r="CN243" s="122"/>
      <c r="CO243" s="122"/>
      <c r="CP243" s="123"/>
      <c r="CQ243" s="123"/>
      <c r="CR243" s="124"/>
      <c r="CS243" s="125">
        <f t="shared" si="1480"/>
        <v>0</v>
      </c>
      <c r="CT243" s="126"/>
      <c r="CU243" s="176"/>
      <c r="CV243" s="128"/>
      <c r="CW243" s="129"/>
      <c r="CX243" s="130"/>
      <c r="CY243" s="131"/>
      <c r="CZ243" s="132"/>
      <c r="DA243" s="133"/>
      <c r="DB243" s="134"/>
      <c r="DC243" s="135"/>
      <c r="DD243" s="136">
        <f t="shared" si="1481"/>
        <v>0</v>
      </c>
      <c r="DE243" s="137"/>
      <c r="DF243" s="128"/>
      <c r="DG243" s="141"/>
      <c r="DH243" s="117"/>
      <c r="DI243" s="118"/>
      <c r="DJ243" s="118"/>
      <c r="DK243" s="119"/>
      <c r="DL243" s="119"/>
      <c r="DM243" s="119"/>
      <c r="DN243" s="120"/>
      <c r="DO243" s="121"/>
      <c r="DP243" s="122"/>
      <c r="DQ243" s="122"/>
      <c r="DR243" s="123"/>
      <c r="DS243" s="123"/>
      <c r="DT243" s="124"/>
      <c r="DU243" s="125">
        <f t="shared" si="1482"/>
        <v>0</v>
      </c>
      <c r="DV243" s="126"/>
      <c r="DW243" s="176"/>
      <c r="DX243" s="128"/>
      <c r="DY243" s="129"/>
      <c r="DZ243" s="130"/>
      <c r="EA243" s="131"/>
      <c r="EB243" s="132"/>
      <c r="EC243" s="133"/>
      <c r="ED243" s="134"/>
      <c r="EE243" s="135"/>
      <c r="EF243" s="136">
        <f t="shared" si="1483"/>
        <v>0</v>
      </c>
      <c r="EG243" s="137"/>
      <c r="EH243" s="128"/>
      <c r="EI243" s="141"/>
      <c r="EJ243" s="5675">
        <f>الاعدادات!$D$9</f>
        <v>2025</v>
      </c>
      <c r="EK243" s="163">
        <f t="shared" si="1486"/>
        <v>0</v>
      </c>
      <c r="EL243" s="164">
        <f t="shared" si="1487"/>
        <v>0</v>
      </c>
      <c r="EM243" s="164">
        <f>BS235+BT235+BU235+BV235+BW235</f>
        <v>0</v>
      </c>
      <c r="EN243" s="165">
        <f>BX235+BY235+BZ235+CA235</f>
        <v>0</v>
      </c>
      <c r="EO243" s="166">
        <f t="shared" si="1488"/>
        <v>0</v>
      </c>
      <c r="EP243" s="164">
        <f t="shared" si="1489"/>
        <v>0</v>
      </c>
      <c r="EQ243" s="164">
        <f>CU235+CV235+CW235+CX235+CY235</f>
        <v>0</v>
      </c>
      <c r="ER243" s="165">
        <f>CZ235+DA235+DB235+DC235</f>
        <v>0</v>
      </c>
      <c r="ES243" s="166">
        <f t="shared" si="1490"/>
        <v>0</v>
      </c>
      <c r="ET243" s="164">
        <f t="shared" si="1491"/>
        <v>0</v>
      </c>
      <c r="EU243" s="164">
        <f>BS242+BT242+BU242+BV242+BW242</f>
        <v>0</v>
      </c>
      <c r="EV243" s="165">
        <f>BX242+BY242+BZ242+CA242</f>
        <v>0</v>
      </c>
      <c r="EW243" s="166">
        <f t="shared" si="1492"/>
        <v>0</v>
      </c>
      <c r="EX243" s="164">
        <f t="shared" si="1493"/>
        <v>0</v>
      </c>
      <c r="EY243" s="164">
        <f>CU242+CV242+CW242+CX242+CY242</f>
        <v>0</v>
      </c>
      <c r="EZ243" s="167">
        <f>CZ242+DA242+DB242+DC242</f>
        <v>0</v>
      </c>
      <c r="FA243" s="166">
        <f t="shared" si="1494"/>
        <v>0</v>
      </c>
      <c r="FB243" s="164">
        <f t="shared" si="1495"/>
        <v>0</v>
      </c>
      <c r="FC243" s="164">
        <f>DW235+DX235+DY235+DZ235+EA235</f>
        <v>0</v>
      </c>
      <c r="FD243" s="167">
        <f>EB235+EC235+ED235+EE235</f>
        <v>0</v>
      </c>
      <c r="FE243" s="166">
        <f t="shared" si="1496"/>
        <v>0</v>
      </c>
      <c r="FF243" s="164">
        <f t="shared" si="1497"/>
        <v>0</v>
      </c>
      <c r="FG243" s="164">
        <f>DW242+DX242+DY242+DZ242+EA242</f>
        <v>0</v>
      </c>
      <c r="FH243" s="167">
        <f>EB242+EC242+ED242+EE242</f>
        <v>0</v>
      </c>
      <c r="FI243" s="837" t="s">
        <v>200</v>
      </c>
      <c r="FJ243" s="169">
        <f>FA244</f>
        <v>0</v>
      </c>
      <c r="FK243" s="169">
        <f t="shared" ref="FK243" si="1507">FB244</f>
        <v>0</v>
      </c>
      <c r="FL243" s="169">
        <f t="shared" ref="FL243" si="1508">FC244</f>
        <v>0</v>
      </c>
      <c r="FM243" s="169">
        <f>FD244</f>
        <v>0</v>
      </c>
    </row>
    <row r="244" spans="1:174" ht="48" customHeight="1" thickBot="1">
      <c r="A244" s="143"/>
      <c r="B244" s="172"/>
      <c r="C244" s="172"/>
      <c r="D244" s="172"/>
      <c r="E244" s="172"/>
      <c r="F244" s="172"/>
      <c r="G244" s="172"/>
      <c r="H244" s="172"/>
      <c r="I244" s="172"/>
      <c r="J244" s="145"/>
      <c r="K244" s="146"/>
      <c r="L244" s="173"/>
      <c r="M244" s="172"/>
      <c r="N244" s="172"/>
      <c r="O244" s="172"/>
      <c r="P244" s="172"/>
      <c r="Q244" s="172"/>
      <c r="R244" s="172"/>
      <c r="S244" s="172"/>
      <c r="T244" s="172"/>
      <c r="U244" s="172"/>
      <c r="V244" s="172"/>
      <c r="W244" s="172"/>
      <c r="X244" s="172"/>
      <c r="Y244" s="172"/>
      <c r="Z244" s="174"/>
      <c r="AA244" s="172"/>
      <c r="AB244" s="172"/>
      <c r="AC244" s="172"/>
      <c r="AD244" s="172"/>
      <c r="AE244" s="172"/>
      <c r="AF244" s="172"/>
      <c r="AG244" s="172"/>
      <c r="AH244" s="172"/>
      <c r="AI244" s="172"/>
      <c r="AJ244" s="172"/>
      <c r="AK244" s="172"/>
      <c r="AL244" s="172"/>
      <c r="AM244" s="172"/>
      <c r="AN244" s="172"/>
      <c r="AO244" s="172"/>
      <c r="AP244" s="172"/>
      <c r="AQ244" s="172"/>
      <c r="AR244" s="172"/>
      <c r="AS244" s="175"/>
      <c r="AT244" s="172"/>
      <c r="AU244" s="172"/>
      <c r="AV244" s="172"/>
      <c r="AW244" s="172"/>
      <c r="AX244" s="172"/>
      <c r="AY244" s="175"/>
      <c r="AZ244" s="172"/>
      <c r="BA244" s="172"/>
      <c r="BB244" s="2165"/>
      <c r="BC244" s="2009" t="s">
        <v>181</v>
      </c>
      <c r="BD244" s="5689">
        <f t="shared" ref="BD244:BP244" si="1509">SUM(BD239:BD243)</f>
        <v>0</v>
      </c>
      <c r="BE244" s="5690">
        <f t="shared" si="1509"/>
        <v>0</v>
      </c>
      <c r="BF244" s="5690">
        <f t="shared" si="1509"/>
        <v>0</v>
      </c>
      <c r="BG244" s="5690">
        <f t="shared" si="1509"/>
        <v>0</v>
      </c>
      <c r="BH244" s="5690">
        <f t="shared" si="1509"/>
        <v>0</v>
      </c>
      <c r="BI244" s="5690">
        <f t="shared" si="1509"/>
        <v>0</v>
      </c>
      <c r="BJ244" s="5690">
        <f t="shared" si="1509"/>
        <v>0</v>
      </c>
      <c r="BK244" s="5690">
        <f t="shared" si="1509"/>
        <v>0</v>
      </c>
      <c r="BL244" s="5690">
        <f t="shared" si="1509"/>
        <v>0</v>
      </c>
      <c r="BM244" s="5690">
        <f t="shared" si="1509"/>
        <v>0</v>
      </c>
      <c r="BN244" s="5690">
        <f t="shared" si="1509"/>
        <v>0</v>
      </c>
      <c r="BO244" s="5690">
        <f t="shared" si="1509"/>
        <v>0</v>
      </c>
      <c r="BP244" s="5690">
        <f t="shared" si="1509"/>
        <v>0</v>
      </c>
      <c r="BQ244" s="5691">
        <f t="shared" si="1478"/>
        <v>0</v>
      </c>
      <c r="BR244" s="5690">
        <f t="shared" ref="BR244:CR244" si="1510">SUM(BR239:BR243)</f>
        <v>0</v>
      </c>
      <c r="BS244" s="5690">
        <f t="shared" si="1510"/>
        <v>0</v>
      </c>
      <c r="BT244" s="5690">
        <f t="shared" si="1510"/>
        <v>0</v>
      </c>
      <c r="BU244" s="5690">
        <f t="shared" si="1510"/>
        <v>0</v>
      </c>
      <c r="BV244" s="5690">
        <f t="shared" si="1510"/>
        <v>0</v>
      </c>
      <c r="BW244" s="5690">
        <f t="shared" si="1510"/>
        <v>0</v>
      </c>
      <c r="BX244" s="5690">
        <f t="shared" si="1510"/>
        <v>0</v>
      </c>
      <c r="BY244" s="5690">
        <f t="shared" si="1510"/>
        <v>0</v>
      </c>
      <c r="BZ244" s="5692">
        <f t="shared" si="1510"/>
        <v>0</v>
      </c>
      <c r="CA244" s="5690">
        <f t="shared" si="1510"/>
        <v>0</v>
      </c>
      <c r="CB244" s="5690">
        <f t="shared" si="1510"/>
        <v>0</v>
      </c>
      <c r="CC244" s="5690">
        <f t="shared" si="1510"/>
        <v>0</v>
      </c>
      <c r="CD244" s="5690">
        <f t="shared" si="1510"/>
        <v>0</v>
      </c>
      <c r="CE244" s="5693">
        <f t="shared" si="1510"/>
        <v>0</v>
      </c>
      <c r="CF244" s="5689">
        <f t="shared" si="1510"/>
        <v>0</v>
      </c>
      <c r="CG244" s="5690">
        <f t="shared" si="1510"/>
        <v>0</v>
      </c>
      <c r="CH244" s="5690">
        <f t="shared" si="1510"/>
        <v>0</v>
      </c>
      <c r="CI244" s="5690">
        <f t="shared" si="1510"/>
        <v>0</v>
      </c>
      <c r="CJ244" s="5690">
        <f t="shared" si="1510"/>
        <v>0</v>
      </c>
      <c r="CK244" s="5690">
        <f t="shared" si="1510"/>
        <v>0</v>
      </c>
      <c r="CL244" s="5690">
        <f t="shared" si="1510"/>
        <v>0</v>
      </c>
      <c r="CM244" s="5690">
        <f t="shared" si="1510"/>
        <v>0</v>
      </c>
      <c r="CN244" s="5690">
        <f t="shared" si="1510"/>
        <v>0</v>
      </c>
      <c r="CO244" s="5690">
        <f t="shared" si="1510"/>
        <v>0</v>
      </c>
      <c r="CP244" s="5690">
        <f t="shared" si="1510"/>
        <v>0</v>
      </c>
      <c r="CQ244" s="5690">
        <f t="shared" si="1510"/>
        <v>0</v>
      </c>
      <c r="CR244" s="5690">
        <f t="shared" si="1510"/>
        <v>0</v>
      </c>
      <c r="CS244" s="5691">
        <f t="shared" si="1480"/>
        <v>0</v>
      </c>
      <c r="CT244" s="5690">
        <f t="shared" ref="CT244:DT244" si="1511">SUM(CT239:CT243)</f>
        <v>0</v>
      </c>
      <c r="CU244" s="5690">
        <f t="shared" si="1511"/>
        <v>0</v>
      </c>
      <c r="CV244" s="5690">
        <f t="shared" si="1511"/>
        <v>0</v>
      </c>
      <c r="CW244" s="5690">
        <f t="shared" si="1511"/>
        <v>0</v>
      </c>
      <c r="CX244" s="5690">
        <f t="shared" si="1511"/>
        <v>0</v>
      </c>
      <c r="CY244" s="5690">
        <f t="shared" si="1511"/>
        <v>0</v>
      </c>
      <c r="CZ244" s="5690">
        <f t="shared" si="1511"/>
        <v>0</v>
      </c>
      <c r="DA244" s="5690">
        <f t="shared" si="1511"/>
        <v>0</v>
      </c>
      <c r="DB244" s="5692">
        <f t="shared" si="1511"/>
        <v>0</v>
      </c>
      <c r="DC244" s="5690">
        <f t="shared" si="1511"/>
        <v>0</v>
      </c>
      <c r="DD244" s="5690">
        <f t="shared" si="1511"/>
        <v>0</v>
      </c>
      <c r="DE244" s="5690">
        <f t="shared" si="1511"/>
        <v>0</v>
      </c>
      <c r="DF244" s="5690">
        <f t="shared" si="1511"/>
        <v>0</v>
      </c>
      <c r="DG244" s="5693">
        <f t="shared" si="1511"/>
        <v>0</v>
      </c>
      <c r="DH244" s="5689">
        <f t="shared" si="1511"/>
        <v>0</v>
      </c>
      <c r="DI244" s="5690">
        <f t="shared" si="1511"/>
        <v>0</v>
      </c>
      <c r="DJ244" s="5690">
        <f t="shared" si="1511"/>
        <v>0</v>
      </c>
      <c r="DK244" s="5690">
        <f t="shared" si="1511"/>
        <v>0</v>
      </c>
      <c r="DL244" s="5690">
        <f t="shared" si="1511"/>
        <v>0</v>
      </c>
      <c r="DM244" s="5690">
        <f t="shared" si="1511"/>
        <v>0</v>
      </c>
      <c r="DN244" s="5690">
        <f t="shared" si="1511"/>
        <v>0</v>
      </c>
      <c r="DO244" s="5690">
        <f t="shared" si="1511"/>
        <v>0</v>
      </c>
      <c r="DP244" s="5690">
        <f t="shared" si="1511"/>
        <v>0</v>
      </c>
      <c r="DQ244" s="5690">
        <f t="shared" si="1511"/>
        <v>0</v>
      </c>
      <c r="DR244" s="5690">
        <f t="shared" si="1511"/>
        <v>0</v>
      </c>
      <c r="DS244" s="5690">
        <f t="shared" si="1511"/>
        <v>0</v>
      </c>
      <c r="DT244" s="5690">
        <f t="shared" si="1511"/>
        <v>0</v>
      </c>
      <c r="DU244" s="5691">
        <f t="shared" si="1482"/>
        <v>0</v>
      </c>
      <c r="DV244" s="5690">
        <f t="shared" ref="DV244:EI244" si="1512">SUM(DV239:DV243)</f>
        <v>0</v>
      </c>
      <c r="DW244" s="5690">
        <f t="shared" si="1512"/>
        <v>0</v>
      </c>
      <c r="DX244" s="5690">
        <f t="shared" si="1512"/>
        <v>0</v>
      </c>
      <c r="DY244" s="5690">
        <f t="shared" si="1512"/>
        <v>0</v>
      </c>
      <c r="DZ244" s="5690">
        <f t="shared" si="1512"/>
        <v>0</v>
      </c>
      <c r="EA244" s="5690">
        <f t="shared" si="1512"/>
        <v>0</v>
      </c>
      <c r="EB244" s="5690">
        <f t="shared" si="1512"/>
        <v>0</v>
      </c>
      <c r="EC244" s="5690">
        <f t="shared" si="1512"/>
        <v>0</v>
      </c>
      <c r="ED244" s="5692">
        <f t="shared" si="1512"/>
        <v>0</v>
      </c>
      <c r="EE244" s="5690">
        <f t="shared" si="1512"/>
        <v>0</v>
      </c>
      <c r="EF244" s="5690">
        <f t="shared" si="1512"/>
        <v>0</v>
      </c>
      <c r="EG244" s="5690">
        <f t="shared" si="1512"/>
        <v>0</v>
      </c>
      <c r="EH244" s="5690">
        <f t="shared" si="1512"/>
        <v>0</v>
      </c>
      <c r="EI244" s="5693">
        <f t="shared" si="1512"/>
        <v>0</v>
      </c>
      <c r="EJ244" s="5675">
        <f>الاعدادات!$D$10</f>
        <v>2026</v>
      </c>
      <c r="EK244" s="163">
        <f t="shared" si="1486"/>
        <v>0</v>
      </c>
      <c r="EL244" s="164">
        <f t="shared" si="1487"/>
        <v>0</v>
      </c>
      <c r="EM244" s="164">
        <f>BS236+BT236+BU236+BV236+BW236</f>
        <v>0</v>
      </c>
      <c r="EN244" s="165">
        <f>BX236+BY236+BZ236+CA236</f>
        <v>0</v>
      </c>
      <c r="EO244" s="166">
        <f t="shared" si="1488"/>
        <v>0</v>
      </c>
      <c r="EP244" s="164">
        <f t="shared" si="1489"/>
        <v>0</v>
      </c>
      <c r="EQ244" s="164">
        <f>CU236+CV236+CW236+CX236+CY236</f>
        <v>0</v>
      </c>
      <c r="ER244" s="165">
        <f>CZ236+DA236+DB236+DC236</f>
        <v>0</v>
      </c>
      <c r="ES244" s="166">
        <f t="shared" si="1490"/>
        <v>0</v>
      </c>
      <c r="ET244" s="164">
        <f t="shared" si="1491"/>
        <v>0</v>
      </c>
      <c r="EU244" s="164">
        <f>BS243+BT243+BU243+BV243+BW243</f>
        <v>0</v>
      </c>
      <c r="EV244" s="165">
        <f>BX243+BY243+BZ243+CA243</f>
        <v>0</v>
      </c>
      <c r="EW244" s="166">
        <f t="shared" si="1492"/>
        <v>0</v>
      </c>
      <c r="EX244" s="164">
        <f t="shared" si="1493"/>
        <v>0</v>
      </c>
      <c r="EY244" s="164">
        <f>CU243+CV243+CW243+CX243+CY243</f>
        <v>0</v>
      </c>
      <c r="EZ244" s="167">
        <f>CZ243+DA243+DB243+DC243</f>
        <v>0</v>
      </c>
      <c r="FA244" s="166">
        <f t="shared" si="1494"/>
        <v>0</v>
      </c>
      <c r="FB244" s="164">
        <f t="shared" si="1495"/>
        <v>0</v>
      </c>
      <c r="FC244" s="164">
        <f>DW236+DX236+DY236+DZ236+EA236</f>
        <v>0</v>
      </c>
      <c r="FD244" s="167">
        <f>EB236+EC236+ED236+EE236</f>
        <v>0</v>
      </c>
      <c r="FE244" s="166">
        <f t="shared" si="1496"/>
        <v>0</v>
      </c>
      <c r="FF244" s="164">
        <f t="shared" si="1497"/>
        <v>0</v>
      </c>
      <c r="FG244" s="164">
        <f>DW243+DX243+DY243+DZ243+EA243</f>
        <v>0</v>
      </c>
      <c r="FH244" s="167">
        <f>EB243+EC243+ED243+EE243</f>
        <v>0</v>
      </c>
      <c r="FI244" s="837" t="s">
        <v>597</v>
      </c>
      <c r="FJ244" s="169">
        <f>FE244</f>
        <v>0</v>
      </c>
      <c r="FK244" s="169">
        <f t="shared" ref="FK244" si="1513">FF244</f>
        <v>0</v>
      </c>
      <c r="FL244" s="169">
        <f t="shared" ref="FL244" si="1514">FG244</f>
        <v>0</v>
      </c>
      <c r="FM244" s="169">
        <f t="shared" ref="FM244" si="1515">FH244</f>
        <v>0</v>
      </c>
    </row>
    <row r="245" spans="1:174" ht="48" customHeight="1" thickBot="1">
      <c r="A245" s="2527"/>
      <c r="B245" s="2527"/>
      <c r="C245" s="2527"/>
      <c r="D245" s="2527"/>
      <c r="E245" s="2527"/>
      <c r="F245" s="2527"/>
      <c r="G245" s="2527"/>
      <c r="H245" s="2527"/>
      <c r="I245" s="2527"/>
      <c r="J245" s="2527"/>
      <c r="K245" s="2527"/>
      <c r="L245" s="2527"/>
      <c r="M245" s="2527"/>
      <c r="N245" s="2527"/>
      <c r="O245" s="2527"/>
      <c r="P245" s="2527"/>
      <c r="Q245" s="2527"/>
      <c r="R245" s="2527"/>
      <c r="S245" s="2527"/>
      <c r="T245" s="2527"/>
      <c r="U245" s="2527"/>
      <c r="V245" s="2527"/>
      <c r="W245" s="2527"/>
      <c r="X245" s="2527"/>
      <c r="Y245" s="2527"/>
      <c r="Z245" s="2527"/>
      <c r="AA245" s="2527"/>
      <c r="AB245" s="2527"/>
      <c r="AC245" s="2527"/>
      <c r="AD245" s="2527"/>
      <c r="AE245" s="2527"/>
      <c r="AF245" s="2527"/>
      <c r="AG245" s="2527"/>
      <c r="AH245" s="2527"/>
      <c r="AI245" s="2527"/>
      <c r="AJ245" s="2527"/>
      <c r="AK245" s="2527"/>
      <c r="AL245" s="2527"/>
      <c r="AM245" s="2527"/>
      <c r="AN245" s="2527"/>
      <c r="AO245" s="2527"/>
      <c r="AP245" s="2527"/>
      <c r="AQ245" s="2527"/>
      <c r="AR245" s="2527"/>
      <c r="AS245" s="2527"/>
      <c r="AT245" s="2527"/>
      <c r="AU245" s="2527"/>
      <c r="AV245" s="2527"/>
      <c r="AW245" s="2527"/>
      <c r="AX245" s="2527"/>
      <c r="AY245" s="2527"/>
      <c r="AZ245" s="2527"/>
      <c r="BA245" s="2527"/>
      <c r="BB245" s="2527"/>
      <c r="BC245" s="2527"/>
      <c r="BD245" s="2528"/>
      <c r="BE245" s="2527"/>
      <c r="BF245" s="2527"/>
      <c r="BG245" s="2527"/>
      <c r="BH245" s="2527"/>
      <c r="BI245" s="2527"/>
      <c r="BJ245" s="2527"/>
      <c r="BK245" s="2527"/>
      <c r="BL245" s="2527"/>
      <c r="BM245" s="2527"/>
      <c r="BN245" s="2527"/>
      <c r="BO245" s="2527"/>
      <c r="BP245" s="2527"/>
      <c r="BQ245" s="2527"/>
      <c r="BR245" s="2527"/>
      <c r="BS245" s="2527"/>
      <c r="BT245" s="2527"/>
      <c r="BU245" s="2527"/>
      <c r="BV245" s="2527"/>
      <c r="BW245" s="2527"/>
      <c r="BX245" s="2527"/>
      <c r="BY245" s="2527"/>
      <c r="BZ245" s="2527"/>
      <c r="CA245" s="2527"/>
      <c r="CB245" s="2527"/>
      <c r="CC245" s="2527"/>
      <c r="CD245" s="2527"/>
      <c r="CE245" s="2527"/>
      <c r="CF245" s="2528"/>
      <c r="CG245" s="2527"/>
      <c r="CH245" s="2527"/>
      <c r="CI245" s="2527"/>
      <c r="CJ245" s="2527"/>
      <c r="CK245" s="2527"/>
      <c r="CL245" s="2527"/>
      <c r="CM245" s="2527"/>
      <c r="CN245" s="2527"/>
      <c r="CO245" s="2527"/>
      <c r="CP245" s="2527"/>
      <c r="CQ245" s="2527"/>
      <c r="CR245" s="2527"/>
      <c r="CS245" s="2527"/>
      <c r="CT245" s="2527"/>
      <c r="CU245" s="2527"/>
      <c r="CV245" s="2527"/>
      <c r="CW245" s="2527"/>
      <c r="CX245" s="2527"/>
      <c r="CY245" s="2527"/>
      <c r="CZ245" s="2527"/>
      <c r="DA245" s="2527"/>
      <c r="DB245" s="2527"/>
      <c r="DC245" s="2527"/>
      <c r="DD245" s="2527"/>
      <c r="DE245" s="2527"/>
      <c r="DF245" s="2527"/>
      <c r="DG245" s="2527"/>
      <c r="DH245" s="2528"/>
      <c r="DI245" s="2527"/>
      <c r="DJ245" s="2527"/>
      <c r="DK245" s="2527"/>
      <c r="DL245" s="2527"/>
      <c r="DM245" s="2527"/>
      <c r="DN245" s="2527"/>
      <c r="DO245" s="2527"/>
      <c r="DP245" s="2527"/>
      <c r="DQ245" s="2527"/>
      <c r="DR245" s="2527"/>
      <c r="DS245" s="2527"/>
      <c r="DT245" s="2527"/>
      <c r="DU245" s="2527"/>
      <c r="DV245" s="2527"/>
      <c r="DW245" s="2527"/>
      <c r="DX245" s="2527"/>
      <c r="DY245" s="2527"/>
      <c r="DZ245" s="2527"/>
      <c r="EA245" s="2527"/>
      <c r="EB245" s="2527"/>
      <c r="EC245" s="2527"/>
      <c r="ED245" s="2527"/>
      <c r="EE245" s="2527"/>
      <c r="EF245" s="2527"/>
      <c r="EG245" s="2527"/>
      <c r="EH245" s="2527"/>
      <c r="EI245" s="2527"/>
      <c r="EJ245" s="2527"/>
      <c r="EK245" s="5688">
        <f>SUM(EK240:EK244)</f>
        <v>0</v>
      </c>
      <c r="EL245" s="5688">
        <f t="shared" ref="EL245:FH245" si="1516">SUM(EL240:EL244)</f>
        <v>0</v>
      </c>
      <c r="EM245" s="5688">
        <f t="shared" si="1516"/>
        <v>0</v>
      </c>
      <c r="EN245" s="5688">
        <f t="shared" si="1516"/>
        <v>0</v>
      </c>
      <c r="EO245" s="5688">
        <f t="shared" si="1516"/>
        <v>0</v>
      </c>
      <c r="EP245" s="5688">
        <f t="shared" si="1516"/>
        <v>0</v>
      </c>
      <c r="EQ245" s="5688">
        <f t="shared" si="1516"/>
        <v>0</v>
      </c>
      <c r="ER245" s="5688">
        <f t="shared" si="1516"/>
        <v>0</v>
      </c>
      <c r="ES245" s="5688">
        <f t="shared" si="1516"/>
        <v>0</v>
      </c>
      <c r="ET245" s="5688">
        <f t="shared" si="1516"/>
        <v>0</v>
      </c>
      <c r="EU245" s="5688">
        <f t="shared" si="1516"/>
        <v>0</v>
      </c>
      <c r="EV245" s="5688">
        <f t="shared" si="1516"/>
        <v>0</v>
      </c>
      <c r="EW245" s="5688">
        <f t="shared" si="1516"/>
        <v>0</v>
      </c>
      <c r="EX245" s="5688">
        <f t="shared" si="1516"/>
        <v>0</v>
      </c>
      <c r="EY245" s="5688">
        <f t="shared" si="1516"/>
        <v>0</v>
      </c>
      <c r="EZ245" s="5688">
        <f t="shared" si="1516"/>
        <v>0</v>
      </c>
      <c r="FA245" s="5688">
        <f t="shared" si="1516"/>
        <v>0</v>
      </c>
      <c r="FB245" s="5688">
        <f t="shared" si="1516"/>
        <v>0</v>
      </c>
      <c r="FC245" s="5688">
        <f t="shared" si="1516"/>
        <v>0</v>
      </c>
      <c r="FD245" s="5688">
        <f t="shared" si="1516"/>
        <v>0</v>
      </c>
      <c r="FE245" s="5688">
        <f t="shared" si="1516"/>
        <v>0</v>
      </c>
      <c r="FF245" s="5688">
        <f t="shared" si="1516"/>
        <v>0</v>
      </c>
      <c r="FG245" s="5688">
        <f t="shared" si="1516"/>
        <v>0</v>
      </c>
      <c r="FH245" s="5688">
        <f t="shared" si="1516"/>
        <v>0</v>
      </c>
      <c r="FI245" s="2527"/>
      <c r="FJ245" s="2527"/>
      <c r="FK245" s="2527"/>
      <c r="FL245" s="2527"/>
      <c r="FM245" s="2527"/>
    </row>
    <row r="246" spans="1:174" ht="48" customHeight="1" thickBot="1">
      <c r="A246" s="6227" t="s">
        <v>1140</v>
      </c>
      <c r="B246" s="6230" t="str" cm="1">
        <f t="array" ref="B246">_xlfn.XLOOKUP(1, (INDEX(التشكيل_القديم!$L$5:$S$49, ,6)=$A246) * (INDEX(التشكيل_القديم!$L$5:$S$49, ,7)="رئيس الدائرة"), INDEX(التشكيل_القديم!$L$5:$S$49, ,2))</f>
        <v>احمد إسماعيل احمد عبدالواحد</v>
      </c>
      <c r="C246" s="6230"/>
      <c r="D246" s="6230"/>
      <c r="E246" s="6230"/>
      <c r="F246" s="6230"/>
      <c r="G246" s="6230"/>
      <c r="H246" s="5676" cm="1">
        <f t="array" ref="H246">_xlfn.XLOOKUP(1, (INDEX(التشكيل_القديم!$L$5:$S$49, ,6)=$A246) * (INDEX(التشكيل_القديم!$L$5:$S$49, ,7)="رئيس الدائرة"), INDEX(التشكيل_القديم!$L$5:$S$49, ,3))</f>
        <v>3158</v>
      </c>
      <c r="I246" s="2171" t="str" cm="1">
        <f t="array" ref="I246">_xlfn.XLOOKUP(1, (INDEX(التشكيل_القديم!$L$5:$S$49, ,6)=$A246) * (INDEX(التشكيل_القديم!$L$5:$S$49, ,7)="رئيس الدائرة"), INDEX(التشكيل_القديم!$L$5:$S$49, ,4))</f>
        <v>أ</v>
      </c>
      <c r="J246" s="6231" t="s">
        <v>21</v>
      </c>
      <c r="K246" s="6234" t="s">
        <v>41</v>
      </c>
      <c r="L246" s="5567" t="s">
        <v>1190</v>
      </c>
      <c r="M246" s="5567"/>
      <c r="N246" s="6156" t="s">
        <v>1174</v>
      </c>
      <c r="O246" s="6157"/>
      <c r="P246" s="6157"/>
      <c r="Q246" s="6157"/>
      <c r="R246" s="6157"/>
      <c r="S246" s="6157"/>
      <c r="T246" s="6157"/>
      <c r="U246" s="6157"/>
      <c r="V246" s="6157"/>
      <c r="W246" s="6157"/>
      <c r="X246" s="6157"/>
      <c r="Y246" s="6157"/>
      <c r="Z246" s="6157"/>
      <c r="AA246" s="6157"/>
      <c r="AB246" s="6157"/>
      <c r="AC246" s="6157"/>
      <c r="AD246" s="6157"/>
      <c r="AE246" s="6157"/>
      <c r="AF246" s="6157"/>
      <c r="AG246" s="6157"/>
      <c r="AH246" s="6157"/>
      <c r="AI246" s="6157"/>
      <c r="AJ246" s="6157"/>
      <c r="AK246" s="6157"/>
      <c r="AL246" s="6157"/>
      <c r="AM246" s="6157"/>
      <c r="AN246" s="6157"/>
      <c r="AO246" s="6157"/>
      <c r="AP246" s="6157"/>
      <c r="AQ246" s="6157"/>
      <c r="AR246" s="6157"/>
      <c r="AS246" s="6157"/>
      <c r="AT246" s="6157"/>
      <c r="AU246" s="6157"/>
      <c r="AV246" s="6157"/>
      <c r="AW246" s="6157"/>
      <c r="AX246" s="6157"/>
      <c r="AY246" s="6157"/>
      <c r="AZ246" s="6157"/>
      <c r="BA246" s="6158"/>
      <c r="BB246" s="2158" t="s">
        <v>176</v>
      </c>
      <c r="BC246" s="2526"/>
      <c r="BD246" s="5652">
        <f>_xlfn.XLOOKUP(B246,التشكيل_القديم!$M$5:$M$39,التشكيل_القديم!$L$5:$L$39,0,0)</f>
        <v>16</v>
      </c>
      <c r="BE246" s="6210" t="str">
        <f xml:space="preserve"> "(" &amp;BD246&amp;")                 " &amp;"رئيس الدائرة  /  "  &amp;B246</f>
        <v>(16)                 رئيس الدائرة  /  احمد إسماعيل احمد عبدالواحد</v>
      </c>
      <c r="BF246" s="6210"/>
      <c r="BG246" s="6210"/>
      <c r="BH246" s="6210"/>
      <c r="BI246" s="6210"/>
      <c r="BJ246" s="6210"/>
      <c r="BK246" s="6210"/>
      <c r="BL246" s="6210"/>
      <c r="BM246" s="6210"/>
      <c r="BN246" s="6210"/>
      <c r="BO246" s="6210"/>
      <c r="BP246" s="6210"/>
      <c r="BQ246" s="6210"/>
      <c r="BR246" s="6210"/>
      <c r="BS246" s="6210"/>
      <c r="BT246" s="6210"/>
      <c r="BU246" s="6210"/>
      <c r="BV246" s="6210"/>
      <c r="BW246" s="6210"/>
      <c r="BX246" s="6210"/>
      <c r="BY246" s="6210"/>
      <c r="BZ246" s="6210"/>
      <c r="CA246" s="6210"/>
      <c r="CB246" s="6210"/>
      <c r="CC246" s="6210"/>
      <c r="CD246" s="6210"/>
      <c r="CE246" s="6211"/>
      <c r="CF246" s="5653">
        <f>_xlfn.XLOOKUP(B247,التشكيل_القديم!$M$5:$M$39,التشكيل_القديم!$L$5:$L$39,0,0)</f>
        <v>17</v>
      </c>
      <c r="CG246" s="6341" t="str">
        <f>"(2)             "&amp; "عضو يمين الدائرة  /  "  &amp;B247</f>
        <v>(2)             عضو يمين الدائرة  /  محمد جمال صابر حمزة الحمزاوي</v>
      </c>
      <c r="CH246" s="6210"/>
      <c r="CI246" s="6210"/>
      <c r="CJ246" s="6210"/>
      <c r="CK246" s="6210"/>
      <c r="CL246" s="6210"/>
      <c r="CM246" s="6210"/>
      <c r="CN246" s="6210"/>
      <c r="CO246" s="6210"/>
      <c r="CP246" s="6210"/>
      <c r="CQ246" s="6210"/>
      <c r="CR246" s="6210"/>
      <c r="CS246" s="6210"/>
      <c r="CT246" s="6210"/>
      <c r="CU246" s="6210"/>
      <c r="CV246" s="6210"/>
      <c r="CW246" s="6210"/>
      <c r="CX246" s="6210"/>
      <c r="CY246" s="6210"/>
      <c r="CZ246" s="6210"/>
      <c r="DA246" s="6210"/>
      <c r="DB246" s="6210"/>
      <c r="DC246" s="6210"/>
      <c r="DD246" s="6210"/>
      <c r="DE246" s="6210"/>
      <c r="DF246" s="6210"/>
      <c r="DG246" s="6211"/>
      <c r="DH246" s="5653">
        <f>_xlfn.XLOOKUP(B250,التشكيل_القديم!$M$5:$M$39,التشكيل_القديم!$L$5:$L$39,0,0)</f>
        <v>0</v>
      </c>
      <c r="DI246" s="6210" t="str">
        <f>IF(B250&lt;&gt;"","(5)             "&amp;"عضو يسار يسار اليسار الدائرة /  "&amp;B250,"لا يوجد عضو خامس")</f>
        <v>لا يوجد عضو خامس</v>
      </c>
      <c r="DJ246" s="6210"/>
      <c r="DK246" s="6210"/>
      <c r="DL246" s="6210"/>
      <c r="DM246" s="6210"/>
      <c r="DN246" s="6210"/>
      <c r="DO246" s="6210"/>
      <c r="DP246" s="6210"/>
      <c r="DQ246" s="6210"/>
      <c r="DR246" s="6210"/>
      <c r="DS246" s="6210"/>
      <c r="DT246" s="6210"/>
      <c r="DU246" s="6210"/>
      <c r="DV246" s="6210"/>
      <c r="DW246" s="6210"/>
      <c r="DX246" s="6210"/>
      <c r="DY246" s="6210"/>
      <c r="DZ246" s="6210"/>
      <c r="EA246" s="6210"/>
      <c r="EB246" s="6210"/>
      <c r="EC246" s="6210"/>
      <c r="ED246" s="6210"/>
      <c r="EE246" s="6210"/>
      <c r="EF246" s="6210"/>
      <c r="EG246" s="6210"/>
      <c r="EH246" s="6210"/>
      <c r="EI246" s="6210"/>
      <c r="EJ246" s="2024"/>
      <c r="EK246" s="5654" t="str">
        <f>الاعدادات!$F$5</f>
        <v>أغسطس</v>
      </c>
      <c r="EL246" s="5655" t="str">
        <f>الاعدادات!$F$6</f>
        <v>سبتمبر</v>
      </c>
      <c r="EM246" s="5655" t="str">
        <f>الاعدادات!$F$7</f>
        <v>أكتوبر</v>
      </c>
      <c r="EN246" s="2010" t="s">
        <v>106</v>
      </c>
      <c r="EO246" s="5654" t="str">
        <f>الاعدادات!$F$5</f>
        <v>أغسطس</v>
      </c>
      <c r="EP246" s="5655" t="str">
        <f>الاعدادات!$F$6</f>
        <v>سبتمبر</v>
      </c>
      <c r="EQ246" s="5655" t="str">
        <f>الاعدادات!$F$7</f>
        <v>أكتوبر</v>
      </c>
      <c r="ER246" s="2010" t="s">
        <v>106</v>
      </c>
      <c r="ES246" s="5654" t="str">
        <f>الاعدادات!$F$5</f>
        <v>أغسطس</v>
      </c>
      <c r="ET246" s="5655" t="str">
        <f>الاعدادات!$F$6</f>
        <v>سبتمبر</v>
      </c>
      <c r="EU246" s="5655" t="str">
        <f>الاعدادات!$F$7</f>
        <v>أكتوبر</v>
      </c>
      <c r="EV246" s="2010" t="s">
        <v>106</v>
      </c>
      <c r="EW246" s="5654" t="str">
        <f>الاعدادات!$F$5</f>
        <v>أغسطس</v>
      </c>
      <c r="EX246" s="5655" t="str">
        <f>الاعدادات!$F$6</f>
        <v>سبتمبر</v>
      </c>
      <c r="EY246" s="2010" t="s">
        <v>106</v>
      </c>
      <c r="EZ246" s="5654" t="str">
        <f>الاعدادات!$F$5</f>
        <v>أغسطس</v>
      </c>
      <c r="FA246" s="5655" t="str">
        <f>الاعدادات!$F$6</f>
        <v>سبتمبر</v>
      </c>
      <c r="FB246" s="5655" t="str">
        <f>الاعدادات!$F$7</f>
        <v>أكتوبر</v>
      </c>
      <c r="FC246" s="2010" t="s">
        <v>106</v>
      </c>
      <c r="FD246" s="5654" t="str">
        <f>الاعدادات!$F$5</f>
        <v>أغسطس</v>
      </c>
      <c r="FE246" s="5655" t="str">
        <f>الاعدادات!$F$6</f>
        <v>سبتمبر</v>
      </c>
      <c r="FF246" s="5655" t="str">
        <f>الاعدادات!$F$7</f>
        <v>أكتوبر</v>
      </c>
      <c r="FG246" s="2010" t="s">
        <v>106</v>
      </c>
      <c r="FK246" s="5654" t="str">
        <f>الاعدادات!$F$5</f>
        <v>أغسطس</v>
      </c>
      <c r="FL246" s="5655" t="str">
        <f>الاعدادات!$F$6</f>
        <v>سبتمبر</v>
      </c>
      <c r="FM246" s="5655" t="str">
        <f>الاعدادات!$F$7</f>
        <v>أكتوبر</v>
      </c>
      <c r="FN246" s="2010" t="s">
        <v>106</v>
      </c>
      <c r="FO246" s="5654" t="str">
        <f>الاعدادات!$F$5</f>
        <v>أغسطس</v>
      </c>
      <c r="FP246" s="5655" t="str">
        <f>الاعدادات!$F$6</f>
        <v>سبتمبر</v>
      </c>
      <c r="FQ246" s="5655" t="str">
        <f>الاعدادات!$F$7</f>
        <v>أكتوبر</v>
      </c>
      <c r="FR246" s="2010" t="s">
        <v>106</v>
      </c>
    </row>
    <row r="247" spans="1:174" ht="48" customHeight="1" thickBot="1">
      <c r="A247" s="6228"/>
      <c r="B247" s="6250" t="str" cm="1">
        <f t="array" ref="B247">_xlfn.XLOOKUP(1, (INDEX(التشكيل_القديم!$L$5:$S$49, ,6)=$A246) * (INDEX(التشكيل_القديم!$L$5:$S$49, ,7)="عضو يمين"), INDEX(التشكيل_القديم!$L$5:$S$49, ,2))</f>
        <v>محمد جمال صابر حمزة الحمزاوي</v>
      </c>
      <c r="C247" s="6250"/>
      <c r="D247" s="6250"/>
      <c r="E247" s="6250"/>
      <c r="F247" s="6250"/>
      <c r="G247" s="6250"/>
      <c r="H247" s="2170" cm="1">
        <f t="array" ref="H247">_xlfn.XLOOKUP(1, (INDEX(التشكيل_القديم!$L$5:$S$49, ,6)=$A246) * (INDEX(التشكيل_القديم!$L$5:$S$49, ,7)="عضو يمين"), INDEX(التشكيل_القديم!$L$5:$S$49, ,3))</f>
        <v>224</v>
      </c>
      <c r="I247" s="2171" t="str" cm="1">
        <f t="array" ref="I247">_xlfn.XLOOKUP(1, (INDEX(التشكيل_القديم!$L$5:$S$49, ,6)=$A246) * (INDEX(التشكيل_القديم!$L$5:$S$49, ,7)="عضو يمين"), INDEX(التشكيل_القديم!$L$5:$S$49, ,4))</f>
        <v>أ</v>
      </c>
      <c r="J247" s="6232"/>
      <c r="K247" s="6235"/>
      <c r="L247" s="5677" t="str">
        <f>الاعدادات!$D$6</f>
        <v>2022 وما قبلها</v>
      </c>
      <c r="M247" s="2012">
        <v>0</v>
      </c>
      <c r="N247" s="2003"/>
      <c r="O247" s="2003"/>
      <c r="P247" s="2003"/>
      <c r="Q247" s="2003"/>
      <c r="R247" s="2003"/>
      <c r="S247" s="2003"/>
      <c r="T247" s="2003"/>
      <c r="U247" s="2003"/>
      <c r="V247" s="2003"/>
      <c r="W247" s="2003"/>
      <c r="X247" s="2003"/>
      <c r="Y247" s="2017"/>
      <c r="Z247" s="5678">
        <f>Y247+X247+U247+T247+S247+R247+Q247+P247+O247+N247+M247-W247</f>
        <v>0</v>
      </c>
      <c r="AA247" s="2021"/>
      <c r="AB247" s="2005"/>
      <c r="AC247" s="5656">
        <f>SUM(BD247:BJ247,CF247:CL247,BD254:BJ254,CF254:CL254,DH247:DN247,DH254:DN254)</f>
        <v>0</v>
      </c>
      <c r="AD247" s="5656">
        <f>SUM(BK247:BO247,CM247:CQ247,BK254:BO254,CM254:CQ254,DO247:DS247,DO254:DS254)</f>
        <v>0</v>
      </c>
      <c r="AE247" s="5656">
        <f>BP247+CR247+BP254+CR254+DT247+DT254</f>
        <v>0</v>
      </c>
      <c r="AF247" s="5657">
        <f t="shared" ref="AF247:AF251" si="1517">AE247+AD247+AC247</f>
        <v>0</v>
      </c>
      <c r="AG247" s="5656">
        <f t="shared" ref="AG247:AG251" si="1518">BR247+CT247+BR254+CT254+DV247+DV254</f>
        <v>0</v>
      </c>
      <c r="AH247" s="5658">
        <f>BS247+CU247+BS254+CU254+DW247+DW254</f>
        <v>0</v>
      </c>
      <c r="AI247" s="5656">
        <f t="shared" ref="AI247:AI251" si="1519">BT247+CV247+BT254+CV254+DX247+DX254</f>
        <v>0</v>
      </c>
      <c r="AJ247" s="5656">
        <f t="shared" ref="AJ247:AJ251" si="1520">BU247+CW247+BU254+CW254+DY247+DY254</f>
        <v>0</v>
      </c>
      <c r="AK247" s="5656">
        <f t="shared" ref="AK247:AK251" si="1521">BV247+CX247+BV254+CX254+DZ247+DZ254</f>
        <v>0</v>
      </c>
      <c r="AL247" s="5656">
        <f t="shared" ref="AL247:AL251" si="1522">BW247+CY247+BW254+CY254+EA247+EA254</f>
        <v>0</v>
      </c>
      <c r="AM247" s="5657">
        <f t="shared" ref="AM247:AM251" si="1523">AL247+AK247+AJ247+AI247+AH247</f>
        <v>0</v>
      </c>
      <c r="AN247" s="5659">
        <f>BX247+CZ247+BX254+CZ254+EB247+EB254</f>
        <v>0</v>
      </c>
      <c r="AO247" s="5659">
        <f t="shared" ref="AO247:AO251" si="1524">BY247+DA247+BY254+DA254+EC247+EC254</f>
        <v>0</v>
      </c>
      <c r="AP247" s="5659">
        <f>BZ247+DB247+DB254+BZ254+ED247+ED254</f>
        <v>0</v>
      </c>
      <c r="AQ247" s="5657">
        <f t="shared" ref="AQ247:AQ251" si="1525">AP247+AO247+AN247</f>
        <v>0</v>
      </c>
      <c r="AR247" s="5660">
        <f>CA247+DC247+CA254+DC254+EE247+EE254</f>
        <v>0</v>
      </c>
      <c r="AS247" s="5661">
        <f t="shared" ref="AS247:AS251" si="1526">AR247+AQ247+AM247+AG247+AF247</f>
        <v>0</v>
      </c>
      <c r="AT247" s="2021"/>
      <c r="AU247" s="5656">
        <f t="shared" ref="AU247:AU251" si="1527">CC247+DE247+CC254+DE254+EG247+EG254</f>
        <v>0</v>
      </c>
      <c r="AV247" s="5656">
        <f t="shared" ref="AV247:AV251" si="1528">CD247+DF247+CD254+DF254+EH247+EH254</f>
        <v>0</v>
      </c>
      <c r="AW247" s="2003"/>
      <c r="AX247" s="2004"/>
      <c r="AY247" s="5682">
        <f t="shared" ref="AY247:AY251" si="1529">AX247+AW247+AV247+AU247+AT247</f>
        <v>0</v>
      </c>
      <c r="AZ247" s="2006"/>
      <c r="BA247" s="5656">
        <f t="shared" ref="BA247:BA252" si="1530">AY247+AS247+AA247-Z247</f>
        <v>0</v>
      </c>
      <c r="BB247" s="2159"/>
      <c r="BC247" s="5683" t="str">
        <f>الاعدادات!$D$6</f>
        <v>2022 وما قبلها</v>
      </c>
      <c r="BD247" s="82"/>
      <c r="BE247" s="83"/>
      <c r="BF247" s="83"/>
      <c r="BG247" s="84"/>
      <c r="BH247" s="84"/>
      <c r="BI247" s="84"/>
      <c r="BJ247" s="85"/>
      <c r="BK247" s="86"/>
      <c r="BL247" s="87"/>
      <c r="BM247" s="87"/>
      <c r="BN247" s="88"/>
      <c r="BO247" s="88"/>
      <c r="BP247" s="89"/>
      <c r="BQ247" s="77">
        <f t="shared" ref="BQ247:BQ252" si="1531">BP247+BO247+BN247+BM247+BL247+BK247+BJ247+BI247+BH247+BG247+BF247+BE247+BD247</f>
        <v>0</v>
      </c>
      <c r="BR247" s="90"/>
      <c r="BS247" s="91"/>
      <c r="BT247" s="92"/>
      <c r="BU247" s="93"/>
      <c r="BV247" s="94"/>
      <c r="BW247" s="95"/>
      <c r="BX247" s="96"/>
      <c r="BY247" s="97"/>
      <c r="BZ247" s="98"/>
      <c r="CA247" s="99"/>
      <c r="CB247" s="79">
        <f t="shared" ref="CB247:CB251" si="1532">CA247+BZ247+BY247+BX247+BW247+BV247+BU247+BT247+BS247+BR247+BQ247</f>
        <v>0</v>
      </c>
      <c r="CC247" s="80"/>
      <c r="CD247" s="78"/>
      <c r="CE247" s="100"/>
      <c r="CF247" s="101"/>
      <c r="CG247" s="83"/>
      <c r="CH247" s="83"/>
      <c r="CI247" s="84"/>
      <c r="CJ247" s="84"/>
      <c r="CK247" s="84"/>
      <c r="CL247" s="85"/>
      <c r="CM247" s="86"/>
      <c r="CN247" s="87"/>
      <c r="CO247" s="87"/>
      <c r="CP247" s="88"/>
      <c r="CQ247" s="88"/>
      <c r="CR247" s="89"/>
      <c r="CS247" s="77">
        <f t="shared" ref="CS247:CS252" si="1533">CR247+CQ247+CP247+CO247+CN247+CM247+CL247+CK247+CJ247+CI247+CH247+CG247+CF247</f>
        <v>0</v>
      </c>
      <c r="CT247" s="90"/>
      <c r="CU247" s="91"/>
      <c r="CV247" s="92"/>
      <c r="CW247" s="93"/>
      <c r="CX247" s="94"/>
      <c r="CY247" s="95"/>
      <c r="CZ247" s="96"/>
      <c r="DA247" s="97"/>
      <c r="DB247" s="98"/>
      <c r="DC247" s="99"/>
      <c r="DD247" s="81">
        <f t="shared" ref="DD247:DD248" si="1534">SUM(CS247:DC247)</f>
        <v>0</v>
      </c>
      <c r="DE247" s="80"/>
      <c r="DF247" s="78"/>
      <c r="DG247" s="102"/>
      <c r="DH247" s="101"/>
      <c r="DI247" s="83"/>
      <c r="DJ247" s="83"/>
      <c r="DK247" s="84"/>
      <c r="DL247" s="84"/>
      <c r="DM247" s="84"/>
      <c r="DN247" s="85"/>
      <c r="DO247" s="86"/>
      <c r="DP247" s="87"/>
      <c r="DQ247" s="87"/>
      <c r="DR247" s="88"/>
      <c r="DS247" s="88"/>
      <c r="DT247" s="89"/>
      <c r="DU247" s="77">
        <f t="shared" ref="DU247:DU249" si="1535">DT247+DS247+DR247+DQ247+DP247+DO247+DN247+DM247+DL247+DK247+DJ247+DI247+DH247</f>
        <v>0</v>
      </c>
      <c r="DV247" s="90"/>
      <c r="DW247" s="91"/>
      <c r="DX247" s="92"/>
      <c r="DY247" s="93"/>
      <c r="DZ247" s="94"/>
      <c r="EA247" s="95"/>
      <c r="EB247" s="96"/>
      <c r="EC247" s="97"/>
      <c r="ED247" s="98"/>
      <c r="EE247" s="99"/>
      <c r="EF247" s="81">
        <f t="shared" ref="EF247:EF248" si="1536">SUM(DU247:EE247)</f>
        <v>0</v>
      </c>
      <c r="EG247" s="80"/>
      <c r="EH247" s="78"/>
      <c r="EI247" s="102"/>
      <c r="EJ247" s="5675" t="str">
        <f>الاعدادات!$D$6</f>
        <v>2022 وما قبلها</v>
      </c>
      <c r="EK247" s="68">
        <f t="shared" ref="EK247:EK251" si="1537">AM247+AG247-EL247-EM247</f>
        <v>0</v>
      </c>
      <c r="EL247" s="69"/>
      <c r="EM247" s="69"/>
      <c r="EN247" s="70">
        <f>SUM(EK247:EM247)</f>
        <v>0</v>
      </c>
      <c r="EO247" s="68">
        <f t="shared" ref="EO247:EO251" si="1538">AT247-EQ247-EP247</f>
        <v>0</v>
      </c>
      <c r="EP247" s="69"/>
      <c r="EQ247" s="69"/>
      <c r="ER247" s="70">
        <f>SUM(EO247:EQ247)</f>
        <v>0</v>
      </c>
      <c r="ES247" s="68">
        <f t="shared" ref="ES247:ES251" si="1539">AU247-EU247-ET247</f>
        <v>0</v>
      </c>
      <c r="ET247" s="69"/>
      <c r="EU247" s="71"/>
      <c r="EV247" s="70">
        <f t="shared" ref="EV247:EV252" si="1540">EU247+ET247+ES247</f>
        <v>0</v>
      </c>
      <c r="EW247" s="68">
        <f t="shared" ref="EW247:EW251" si="1541">AV247-EX247</f>
        <v>0</v>
      </c>
      <c r="EX247" s="69"/>
      <c r="EY247" s="70">
        <f>SUM(EW247:EX247)</f>
        <v>0</v>
      </c>
      <c r="EZ247" s="68">
        <f>FK247+FO247</f>
        <v>0</v>
      </c>
      <c r="FA247" s="68">
        <f>FL247+FP247</f>
        <v>0</v>
      </c>
      <c r="FB247" s="68">
        <f>FM247+FQ247</f>
        <v>0</v>
      </c>
      <c r="FC247" s="68">
        <f>FN247+FR247</f>
        <v>0</v>
      </c>
      <c r="FD247" s="68">
        <f t="shared" ref="FD247:FD252" si="1542">EK247+EO247+ES247+EW247+EZ247</f>
        <v>0</v>
      </c>
      <c r="FE247" s="72">
        <f t="shared" ref="FE247:FE252" si="1543">EL247+EP247+ET247+FA247+EX247</f>
        <v>0</v>
      </c>
      <c r="FF247" s="72">
        <f t="shared" ref="FF247:FF252" si="1544">FB247+EU247+EQ247+EM247</f>
        <v>0</v>
      </c>
      <c r="FG247" s="70">
        <f t="shared" ref="FG247:FG252" si="1545">SUM(FD247:FF247)</f>
        <v>0</v>
      </c>
      <c r="FH247" t="str">
        <f t="shared" ref="FH247:FH251" si="1546">IF(OR(EZ247&lt;0,EW247&lt;0,ES247&lt;0,EO247&lt;0,EK247&lt;0,Z247 &lt;&gt; AY247+AS247+AA247), "wrong", "ok")</f>
        <v>ok</v>
      </c>
      <c r="FK247" s="68">
        <f>AX247-FL247-FM247</f>
        <v>0</v>
      </c>
      <c r="FL247" s="69"/>
      <c r="FM247" s="69"/>
      <c r="FN247" s="70">
        <f>SUM(FK247:FM247)</f>
        <v>0</v>
      </c>
      <c r="FO247" s="68">
        <f>AW247-FP247-FQ247</f>
        <v>0</v>
      </c>
      <c r="FP247" s="69"/>
      <c r="FQ247" s="69"/>
      <c r="FR247" s="70">
        <f>SUM(FO247:FQ247)</f>
        <v>0</v>
      </c>
    </row>
    <row r="248" spans="1:174" ht="48" customHeight="1" thickBot="1">
      <c r="A248" s="6228"/>
      <c r="B248" s="6250" t="str" cm="1">
        <f t="array" ref="B248">_xlfn.XLOOKUP(1, (INDEX(التشكيل_القديم!$L$5:$S$49, ,6)=$A246) * (INDEX(التشكيل_القديم!$L$5:$S$49, ,7)="عضو يسار"), INDEX(التشكيل_القديم!$L$5:$S$49, ,2))</f>
        <v>محمد عبدالفتاح سيد عبدالرحمن ادريس</v>
      </c>
      <c r="C248" s="6250"/>
      <c r="D248" s="6250"/>
      <c r="E248" s="6250"/>
      <c r="F248" s="6250"/>
      <c r="G248" s="6250"/>
      <c r="H248" s="2170" cm="1">
        <f t="array" ref="H248">_xlfn.XLOOKUP(1, (INDEX(التشكيل_القديم!$L$5:$S$49, ,6)=$A246) * (INDEX(التشكيل_القديم!$L$5:$S$49, ,7)="عضو يسار"), INDEX(التشكيل_القديم!$L$5:$S$49, ,3))</f>
        <v>272</v>
      </c>
      <c r="I248" s="2171" t="str" cm="1">
        <f t="array" ref="I248">_xlfn.XLOOKUP(1, (INDEX(التشكيل_القديم!$L$5:$S$49, ,6)=$A246) * (INDEX(التشكيل_القديم!$L$5:$S$49, ,7)="عضو يسار"), INDEX(التشكيل_القديم!$L$5:$S$49, ,4))</f>
        <v>ب</v>
      </c>
      <c r="J248" s="6232"/>
      <c r="K248" s="6235"/>
      <c r="L248" s="5675">
        <f>الاعدادات!$D$7</f>
        <v>2023</v>
      </c>
      <c r="M248" s="2013">
        <v>10</v>
      </c>
      <c r="N248" s="64"/>
      <c r="O248" s="64"/>
      <c r="P248" s="64"/>
      <c r="Q248" s="64"/>
      <c r="R248" s="64"/>
      <c r="S248" s="64"/>
      <c r="T248" s="64"/>
      <c r="U248" s="64"/>
      <c r="V248" s="64"/>
      <c r="W248" s="64"/>
      <c r="X248" s="64"/>
      <c r="Y248" s="2018"/>
      <c r="Z248" s="5679">
        <f t="shared" ref="Z248:Z251" si="1547">Y248+X248+U248+T248+S248+R248+Q248+P248+O248+N248+M248-W248</f>
        <v>10</v>
      </c>
      <c r="AA248" s="2007"/>
      <c r="AB248" s="63"/>
      <c r="AC248" s="5662">
        <f t="shared" ref="AC248:AC251" si="1548">SUM(BD248:BJ248,CF248:CL248,BD255:BJ255,CF255:CL255,DH248:DN248,DH255:DN255)</f>
        <v>0</v>
      </c>
      <c r="AD248" s="5662">
        <f t="shared" ref="AD248:AD251" si="1549">SUM(BK248:BO248,CM248:CQ248,BK255:BO255,CM255:CQ255,DO248:DS248,DO255:DS255)</f>
        <v>0</v>
      </c>
      <c r="AE248" s="5662">
        <f>BP248+CR248+BP255+CR255+DT248+DT255</f>
        <v>0</v>
      </c>
      <c r="AF248" s="5663">
        <f t="shared" si="1517"/>
        <v>0</v>
      </c>
      <c r="AG248" s="5662">
        <f t="shared" si="1518"/>
        <v>0</v>
      </c>
      <c r="AH248" s="5664">
        <f t="shared" ref="AH248:AH251" si="1550">BS248+CU248+BS255+CU255+DW248+DW255</f>
        <v>0</v>
      </c>
      <c r="AI248" s="5662">
        <f t="shared" si="1519"/>
        <v>0</v>
      </c>
      <c r="AJ248" s="5662">
        <f t="shared" si="1520"/>
        <v>0</v>
      </c>
      <c r="AK248" s="5662">
        <f t="shared" si="1521"/>
        <v>0</v>
      </c>
      <c r="AL248" s="5662">
        <f t="shared" si="1522"/>
        <v>0</v>
      </c>
      <c r="AM248" s="5663">
        <f t="shared" si="1523"/>
        <v>0</v>
      </c>
      <c r="AN248" s="5665">
        <f t="shared" ref="AN248:AN251" si="1551">BX248+CZ248+BX255+CZ255+EB248+EB255</f>
        <v>0</v>
      </c>
      <c r="AO248" s="5665">
        <f t="shared" si="1524"/>
        <v>0</v>
      </c>
      <c r="AP248" s="5665">
        <f>BZ248+DB248+DB255+BZ255+ED248+ED255</f>
        <v>0</v>
      </c>
      <c r="AQ248" s="5663">
        <f t="shared" si="1525"/>
        <v>0</v>
      </c>
      <c r="AR248" s="5666">
        <f>CA248+DC248+CA255+DC255+EE248+EE255</f>
        <v>0</v>
      </c>
      <c r="AS248" s="5667">
        <f t="shared" si="1526"/>
        <v>0</v>
      </c>
      <c r="AT248" s="2007"/>
      <c r="AU248" s="5662">
        <f t="shared" si="1527"/>
        <v>0</v>
      </c>
      <c r="AV248" s="5662">
        <f t="shared" si="1528"/>
        <v>0</v>
      </c>
      <c r="AW248" s="64"/>
      <c r="AX248" s="64"/>
      <c r="AY248" s="65">
        <f t="shared" si="1529"/>
        <v>0</v>
      </c>
      <c r="AZ248" s="66"/>
      <c r="BA248" s="5662">
        <f t="shared" si="1530"/>
        <v>-10</v>
      </c>
      <c r="BB248" s="2159"/>
      <c r="BC248" s="5683">
        <f>الاعدادات!$D$7</f>
        <v>2023</v>
      </c>
      <c r="BD248" s="82"/>
      <c r="BE248" s="83"/>
      <c r="BF248" s="83"/>
      <c r="BG248" s="103"/>
      <c r="BH248" s="84"/>
      <c r="BI248" s="84"/>
      <c r="BJ248" s="85"/>
      <c r="BK248" s="86"/>
      <c r="BL248" s="87"/>
      <c r="BM248" s="87"/>
      <c r="BN248" s="88"/>
      <c r="BO248" s="88"/>
      <c r="BP248" s="89"/>
      <c r="BQ248" s="77">
        <f t="shared" si="1531"/>
        <v>0</v>
      </c>
      <c r="BR248" s="90"/>
      <c r="BS248" s="91"/>
      <c r="BT248" s="92"/>
      <c r="BU248" s="93"/>
      <c r="BV248" s="94"/>
      <c r="BW248" s="95"/>
      <c r="BX248" s="96"/>
      <c r="BY248" s="97"/>
      <c r="BZ248" s="98"/>
      <c r="CA248" s="99"/>
      <c r="CB248" s="79">
        <f t="shared" si="1532"/>
        <v>0</v>
      </c>
      <c r="CC248" s="104"/>
      <c r="CD248" s="92"/>
      <c r="CE248" s="100"/>
      <c r="CF248" s="101"/>
      <c r="CG248" s="83"/>
      <c r="CH248" s="83"/>
      <c r="CI248" s="84"/>
      <c r="CJ248" s="84"/>
      <c r="CK248" s="84"/>
      <c r="CL248" s="85"/>
      <c r="CM248" s="86"/>
      <c r="CN248" s="87"/>
      <c r="CO248" s="87"/>
      <c r="CP248" s="88"/>
      <c r="CQ248" s="88"/>
      <c r="CR248" s="89"/>
      <c r="CS248" s="77">
        <f t="shared" si="1533"/>
        <v>0</v>
      </c>
      <c r="CT248" s="90"/>
      <c r="CU248" s="91"/>
      <c r="CV248" s="92"/>
      <c r="CW248" s="93"/>
      <c r="CX248" s="94"/>
      <c r="CY248" s="95"/>
      <c r="CZ248" s="96"/>
      <c r="DA248" s="97"/>
      <c r="DB248" s="98"/>
      <c r="DC248" s="99"/>
      <c r="DD248" s="81">
        <f t="shared" si="1534"/>
        <v>0</v>
      </c>
      <c r="DE248" s="104"/>
      <c r="DF248" s="92"/>
      <c r="DG248" s="102"/>
      <c r="DH248" s="101"/>
      <c r="DI248" s="83"/>
      <c r="DJ248" s="83"/>
      <c r="DK248" s="84"/>
      <c r="DL248" s="84"/>
      <c r="DM248" s="84"/>
      <c r="DN248" s="85"/>
      <c r="DO248" s="86"/>
      <c r="DP248" s="87"/>
      <c r="DQ248" s="87"/>
      <c r="DR248" s="88"/>
      <c r="DS248" s="88"/>
      <c r="DT248" s="89"/>
      <c r="DU248" s="77">
        <f t="shared" si="1535"/>
        <v>0</v>
      </c>
      <c r="DV248" s="90"/>
      <c r="DW248" s="91"/>
      <c r="DX248" s="92"/>
      <c r="DY248" s="93"/>
      <c r="DZ248" s="94"/>
      <c r="EA248" s="95"/>
      <c r="EB248" s="96"/>
      <c r="EC248" s="97"/>
      <c r="ED248" s="98"/>
      <c r="EE248" s="99"/>
      <c r="EF248" s="81">
        <f t="shared" si="1536"/>
        <v>0</v>
      </c>
      <c r="EG248" s="104"/>
      <c r="EH248" s="92"/>
      <c r="EI248" s="102"/>
      <c r="EJ248" s="5675">
        <f>الاعدادات!$D$7</f>
        <v>2023</v>
      </c>
      <c r="EK248" s="68">
        <f t="shared" si="1537"/>
        <v>0</v>
      </c>
      <c r="EL248" s="69"/>
      <c r="EM248" s="69"/>
      <c r="EN248" s="70">
        <f t="shared" ref="EN248:EN251" si="1552">SUM(EK248:EM248)</f>
        <v>0</v>
      </c>
      <c r="EO248" s="68">
        <f t="shared" si="1538"/>
        <v>0</v>
      </c>
      <c r="EP248" s="69"/>
      <c r="EQ248" s="69"/>
      <c r="ER248" s="70">
        <f t="shared" ref="ER248:ER251" si="1553">SUM(EO248:EQ248)</f>
        <v>0</v>
      </c>
      <c r="ES248" s="68">
        <f t="shared" si="1539"/>
        <v>0</v>
      </c>
      <c r="ET248" s="69"/>
      <c r="EU248" s="71"/>
      <c r="EV248" s="70">
        <f t="shared" si="1540"/>
        <v>0</v>
      </c>
      <c r="EW248" s="68">
        <f t="shared" si="1541"/>
        <v>0</v>
      </c>
      <c r="EX248" s="69"/>
      <c r="EY248" s="70">
        <f t="shared" ref="EY248:EY251" si="1554">SUM(EW248:EX248)</f>
        <v>0</v>
      </c>
      <c r="EZ248" s="68">
        <f t="shared" ref="EZ248:EZ251" si="1555">FK248+FO248</f>
        <v>0</v>
      </c>
      <c r="FA248" s="68">
        <f t="shared" ref="FA248:FA251" si="1556">FL248+FP248</f>
        <v>0</v>
      </c>
      <c r="FB248" s="68">
        <f t="shared" ref="FB248:FB251" si="1557">FM248+FQ248</f>
        <v>0</v>
      </c>
      <c r="FC248" s="68">
        <f t="shared" ref="FC248:FC251" si="1558">FN248+FR248</f>
        <v>0</v>
      </c>
      <c r="FD248" s="68">
        <f t="shared" si="1542"/>
        <v>0</v>
      </c>
      <c r="FE248" s="72">
        <f t="shared" si="1543"/>
        <v>0</v>
      </c>
      <c r="FF248" s="72">
        <f t="shared" si="1544"/>
        <v>0</v>
      </c>
      <c r="FG248" s="70">
        <f t="shared" si="1545"/>
        <v>0</v>
      </c>
      <c r="FH248" t="str">
        <f t="shared" si="1546"/>
        <v>wrong</v>
      </c>
      <c r="FK248" s="68">
        <f t="shared" ref="FK248:FK251" si="1559">AX248-FL248-FM248</f>
        <v>0</v>
      </c>
      <c r="FL248" s="69"/>
      <c r="FM248" s="69"/>
      <c r="FN248" s="70">
        <f t="shared" ref="FN248:FN251" si="1560">SUM(FK248:FM248)</f>
        <v>0</v>
      </c>
      <c r="FO248" s="68">
        <f t="shared" ref="FO248:FO251" si="1561">AW248-FP248-FQ248</f>
        <v>0</v>
      </c>
      <c r="FP248" s="69"/>
      <c r="FQ248" s="69"/>
      <c r="FR248" s="70">
        <f t="shared" ref="FR248:FR251" si="1562">SUM(FO248:FQ248)</f>
        <v>0</v>
      </c>
    </row>
    <row r="249" spans="1:174" ht="48" customHeight="1" thickBot="1">
      <c r="A249" s="6228"/>
      <c r="B249" s="6250" t="str" cm="1">
        <f t="array" ref="B249">IFERROR(_xlfn.XLOOKUP(1, (INDEX(التشكيل_القديم!$L$5:$S$49, ,6)=$A246) * (INDEX(التشكيل_القديم!$L$5:$S$49, ,7)="عضو يسار اليسار"), INDEX(التشكيل_القديم!$L$5:$S$49, ,2)),"")</f>
        <v>محمود محمد السيد عبدالعزيز</v>
      </c>
      <c r="C249" s="6250"/>
      <c r="D249" s="6250"/>
      <c r="E249" s="6250"/>
      <c r="F249" s="6250"/>
      <c r="G249" s="6250"/>
      <c r="H249" s="2170" cm="1">
        <f t="array" ref="H249">IFERROR(_xlfn.XLOOKUP(1, (INDEX(التشكيل_القديم!$L$5:$S$49, ,6)=$A246) * (INDEX(التشكيل_القديم!$L$5:$S$49, ,7)="عضو يسار اليسار"), INDEX(التشكيل_القديم!$L$5:$S$49, ,3)),"")</f>
        <v>272</v>
      </c>
      <c r="I249" s="2171" t="str" cm="1">
        <f t="array" ref="I249">IFERROR(_xlfn.XLOOKUP(1, (INDEX(التشكيل_القديم!$L$5:$S$49, ,6)=$A246) * (INDEX(التشكيل_القديم!$L$5:$S$49, ,7)="عضو يسار اليسار"), INDEX(التشكيل_القديم!$L$5:$S$49, ,4)),"")</f>
        <v>ق</v>
      </c>
      <c r="J249" s="6232"/>
      <c r="K249" s="6235"/>
      <c r="L249" s="5675">
        <f>الاعدادات!$D$8</f>
        <v>2024</v>
      </c>
      <c r="M249" s="2014">
        <v>33</v>
      </c>
      <c r="N249" s="1997"/>
      <c r="O249" s="1997"/>
      <c r="P249" s="1997"/>
      <c r="Q249" s="1997"/>
      <c r="R249" s="1997"/>
      <c r="S249" s="1997"/>
      <c r="T249" s="1997"/>
      <c r="U249" s="1997"/>
      <c r="V249" s="1997"/>
      <c r="W249" s="1997"/>
      <c r="X249" s="1997"/>
      <c r="Y249" s="2019"/>
      <c r="Z249" s="5680">
        <f t="shared" si="1547"/>
        <v>33</v>
      </c>
      <c r="AA249" s="2022"/>
      <c r="AB249" s="1999"/>
      <c r="AC249" s="2002">
        <f t="shared" si="1548"/>
        <v>0</v>
      </c>
      <c r="AD249" s="2002">
        <f t="shared" si="1549"/>
        <v>0</v>
      </c>
      <c r="AE249" s="2002">
        <f>BP249+CR249+BP256+CR256+DT249+DT256</f>
        <v>0</v>
      </c>
      <c r="AF249" s="5668">
        <f t="shared" si="1517"/>
        <v>0</v>
      </c>
      <c r="AG249" s="2002">
        <f t="shared" si="1518"/>
        <v>0</v>
      </c>
      <c r="AH249" s="5669">
        <f t="shared" si="1550"/>
        <v>0</v>
      </c>
      <c r="AI249" s="2002">
        <f t="shared" si="1519"/>
        <v>0</v>
      </c>
      <c r="AJ249" s="2002">
        <f t="shared" si="1520"/>
        <v>0</v>
      </c>
      <c r="AK249" s="2002">
        <f t="shared" si="1521"/>
        <v>0</v>
      </c>
      <c r="AL249" s="2002">
        <f t="shared" si="1522"/>
        <v>0</v>
      </c>
      <c r="AM249" s="5668">
        <f t="shared" si="1523"/>
        <v>0</v>
      </c>
      <c r="AN249" s="2177">
        <f t="shared" si="1551"/>
        <v>0</v>
      </c>
      <c r="AO249" s="2177">
        <f t="shared" si="1524"/>
        <v>0</v>
      </c>
      <c r="AP249" s="2177">
        <f>BZ249+DB249+DB256+BZ256+ED249+ED256</f>
        <v>0</v>
      </c>
      <c r="AQ249" s="5668">
        <f t="shared" si="1525"/>
        <v>0</v>
      </c>
      <c r="AR249" s="5670">
        <f>CA249+DC249+CA256+DC256+EE249+EE256</f>
        <v>0</v>
      </c>
      <c r="AS249" s="5671">
        <f t="shared" si="1526"/>
        <v>0</v>
      </c>
      <c r="AT249" s="2022"/>
      <c r="AU249" s="2002">
        <f t="shared" si="1527"/>
        <v>0</v>
      </c>
      <c r="AV249" s="2002">
        <f t="shared" si="1528"/>
        <v>0</v>
      </c>
      <c r="AW249" s="1997"/>
      <c r="AX249" s="1998"/>
      <c r="AY249" s="2000">
        <f t="shared" si="1529"/>
        <v>0</v>
      </c>
      <c r="AZ249" s="2001"/>
      <c r="BA249" s="2002">
        <f t="shared" si="1530"/>
        <v>-33</v>
      </c>
      <c r="BB249" s="2159"/>
      <c r="BC249" s="5683">
        <f>الاعدادات!$D$8</f>
        <v>2024</v>
      </c>
      <c r="BD249" s="82"/>
      <c r="BE249" s="83"/>
      <c r="BF249" s="83"/>
      <c r="BG249" s="84"/>
      <c r="BH249" s="84"/>
      <c r="BI249" s="84"/>
      <c r="BJ249" s="85"/>
      <c r="BK249" s="86"/>
      <c r="BL249" s="87"/>
      <c r="BM249" s="87"/>
      <c r="BN249" s="88"/>
      <c r="BO249" s="88"/>
      <c r="BP249" s="89"/>
      <c r="BQ249" s="77">
        <f t="shared" si="1531"/>
        <v>0</v>
      </c>
      <c r="BR249" s="90"/>
      <c r="BS249" s="91"/>
      <c r="BT249" s="92"/>
      <c r="BU249" s="93"/>
      <c r="BV249" s="94"/>
      <c r="BW249" s="95"/>
      <c r="BX249" s="96"/>
      <c r="BY249" s="97"/>
      <c r="BZ249" s="98"/>
      <c r="CA249" s="99"/>
      <c r="CB249" s="79">
        <f t="shared" si="1532"/>
        <v>0</v>
      </c>
      <c r="CC249" s="104"/>
      <c r="CD249" s="92"/>
      <c r="CE249" s="100"/>
      <c r="CF249" s="101"/>
      <c r="CG249" s="83"/>
      <c r="CH249" s="83"/>
      <c r="CI249" s="84"/>
      <c r="CJ249" s="84"/>
      <c r="CK249" s="84"/>
      <c r="CL249" s="85"/>
      <c r="CM249" s="86"/>
      <c r="CN249" s="87"/>
      <c r="CO249" s="87"/>
      <c r="CP249" s="88"/>
      <c r="CQ249" s="88"/>
      <c r="CR249" s="89"/>
      <c r="CS249" s="77">
        <f t="shared" si="1533"/>
        <v>0</v>
      </c>
      <c r="CT249" s="90"/>
      <c r="CU249" s="91"/>
      <c r="CV249" s="92"/>
      <c r="CW249" s="93"/>
      <c r="CX249" s="94"/>
      <c r="CY249" s="95"/>
      <c r="CZ249" s="96"/>
      <c r="DA249" s="97"/>
      <c r="DB249" s="98"/>
      <c r="DC249" s="99"/>
      <c r="DD249" s="81">
        <f>SUM(CS249:DC249)</f>
        <v>0</v>
      </c>
      <c r="DE249" s="104"/>
      <c r="DF249" s="92"/>
      <c r="DG249" s="102"/>
      <c r="DH249" s="101"/>
      <c r="DI249" s="83"/>
      <c r="DJ249" s="83"/>
      <c r="DK249" s="84"/>
      <c r="DL249" s="84"/>
      <c r="DM249" s="84"/>
      <c r="DN249" s="85"/>
      <c r="DO249" s="86"/>
      <c r="DP249" s="87"/>
      <c r="DQ249" s="87"/>
      <c r="DR249" s="88"/>
      <c r="DS249" s="88"/>
      <c r="DT249" s="89"/>
      <c r="DU249" s="77">
        <f t="shared" si="1535"/>
        <v>0</v>
      </c>
      <c r="DV249" s="90"/>
      <c r="DW249" s="91"/>
      <c r="DX249" s="92"/>
      <c r="DY249" s="93"/>
      <c r="DZ249" s="94"/>
      <c r="EA249" s="95"/>
      <c r="EB249" s="96"/>
      <c r="EC249" s="97"/>
      <c r="ED249" s="98"/>
      <c r="EE249" s="99"/>
      <c r="EF249" s="81">
        <f>SUM(DU249:EE249)</f>
        <v>0</v>
      </c>
      <c r="EG249" s="104"/>
      <c r="EH249" s="92"/>
      <c r="EI249" s="102"/>
      <c r="EJ249" s="5675">
        <f>الاعدادات!$D$8</f>
        <v>2024</v>
      </c>
      <c r="EK249" s="68">
        <f t="shared" si="1537"/>
        <v>0</v>
      </c>
      <c r="EL249" s="69"/>
      <c r="EM249" s="69"/>
      <c r="EN249" s="70">
        <f t="shared" si="1552"/>
        <v>0</v>
      </c>
      <c r="EO249" s="68">
        <f t="shared" si="1538"/>
        <v>0</v>
      </c>
      <c r="EP249" s="69"/>
      <c r="EQ249" s="69"/>
      <c r="ER249" s="70">
        <f t="shared" si="1553"/>
        <v>0</v>
      </c>
      <c r="ES249" s="68">
        <f t="shared" si="1539"/>
        <v>0</v>
      </c>
      <c r="ET249" s="69"/>
      <c r="EU249" s="71"/>
      <c r="EV249" s="70">
        <f t="shared" si="1540"/>
        <v>0</v>
      </c>
      <c r="EW249" s="68">
        <f t="shared" si="1541"/>
        <v>0</v>
      </c>
      <c r="EX249" s="69"/>
      <c r="EY249" s="70">
        <f t="shared" si="1554"/>
        <v>0</v>
      </c>
      <c r="EZ249" s="68">
        <f t="shared" si="1555"/>
        <v>0</v>
      </c>
      <c r="FA249" s="68">
        <f t="shared" si="1556"/>
        <v>0</v>
      </c>
      <c r="FB249" s="68">
        <f t="shared" si="1557"/>
        <v>0</v>
      </c>
      <c r="FC249" s="68">
        <f t="shared" si="1558"/>
        <v>0</v>
      </c>
      <c r="FD249" s="68">
        <f t="shared" si="1542"/>
        <v>0</v>
      </c>
      <c r="FE249" s="72">
        <f t="shared" si="1543"/>
        <v>0</v>
      </c>
      <c r="FF249" s="72">
        <f t="shared" si="1544"/>
        <v>0</v>
      </c>
      <c r="FG249" s="70">
        <f t="shared" si="1545"/>
        <v>0</v>
      </c>
      <c r="FH249" t="str">
        <f t="shared" si="1546"/>
        <v>wrong</v>
      </c>
      <c r="FK249" s="68">
        <f t="shared" si="1559"/>
        <v>0</v>
      </c>
      <c r="FL249" s="69"/>
      <c r="FM249" s="69"/>
      <c r="FN249" s="70">
        <f t="shared" si="1560"/>
        <v>0</v>
      </c>
      <c r="FO249" s="68">
        <f t="shared" si="1561"/>
        <v>0</v>
      </c>
      <c r="FP249" s="69"/>
      <c r="FQ249" s="69"/>
      <c r="FR249" s="70">
        <f t="shared" si="1562"/>
        <v>0</v>
      </c>
    </row>
    <row r="250" spans="1:174" ht="48" customHeight="1" thickBot="1">
      <c r="A250" s="6228"/>
      <c r="B250" s="6310" t="str" cm="1">
        <f t="array" ref="B250">IFERROR(_xlfn.XLOOKUP(1, (INDEX(التشكيل_القديم!$L$5:$S$49, ,6)=$A246) * (INDEX(التشكيل_القديم!$L$5:$S$49, ,7)="عضو خامس "), INDEX(التشكيل_القديم!$L$5:$S$49, ,2)),"")</f>
        <v/>
      </c>
      <c r="C250" s="6310"/>
      <c r="D250" s="6310"/>
      <c r="E250" s="6310"/>
      <c r="F250" s="6310"/>
      <c r="G250" s="6310"/>
      <c r="H250" s="2170" t="str" cm="1">
        <f t="array" ref="H250">IFERROR(_xlfn.XLOOKUP(1, (INDEX(التشكيل_القديم!$L$5:$S$49, ,6)=$A246) * (INDEX(التشكيل_القديم!$L$5:$S$49, ,7)="عضو خامس"), INDEX(التشكيل_القديم!$L$5:$S$49, ,3)),"")</f>
        <v/>
      </c>
      <c r="I250" s="2171" t="str" cm="1">
        <f t="array" ref="I250">IFERROR(_xlfn.XLOOKUP(1, (INDEX(التشكيل_القديم!$L$5:$S$49, ,6)=$A246) * (INDEX(التشكيل_القديم!$L$5:$S$49, ,7)="عضو خامس"), INDEX(التشكيل_القديم!$L$5:$S$49, ,4)),"")</f>
        <v/>
      </c>
      <c r="J250" s="6232"/>
      <c r="K250" s="6235"/>
      <c r="L250" s="5675">
        <f>الاعدادات!$D$9</f>
        <v>2025</v>
      </c>
      <c r="M250" s="2015">
        <v>48</v>
      </c>
      <c r="N250" s="64"/>
      <c r="O250" s="64"/>
      <c r="P250" s="64"/>
      <c r="Q250" s="64"/>
      <c r="R250" s="64"/>
      <c r="S250" s="64"/>
      <c r="T250" s="64"/>
      <c r="U250" s="64"/>
      <c r="V250" s="64"/>
      <c r="W250" s="64"/>
      <c r="X250" s="64"/>
      <c r="Y250" s="2018"/>
      <c r="Z250" s="5679">
        <f t="shared" si="1547"/>
        <v>48</v>
      </c>
      <c r="AA250" s="2007"/>
      <c r="AB250" s="63"/>
      <c r="AC250" s="5662">
        <f t="shared" si="1548"/>
        <v>0</v>
      </c>
      <c r="AD250" s="5662">
        <f t="shared" si="1549"/>
        <v>0</v>
      </c>
      <c r="AE250" s="5662">
        <f>BP250+CR250+BP257+CR257+DT250+DT257</f>
        <v>0</v>
      </c>
      <c r="AF250" s="5663">
        <f t="shared" si="1517"/>
        <v>0</v>
      </c>
      <c r="AG250" s="5662">
        <f t="shared" si="1518"/>
        <v>0</v>
      </c>
      <c r="AH250" s="5664">
        <f t="shared" si="1550"/>
        <v>0</v>
      </c>
      <c r="AI250" s="5662">
        <f t="shared" si="1519"/>
        <v>0</v>
      </c>
      <c r="AJ250" s="5662">
        <f t="shared" si="1520"/>
        <v>0</v>
      </c>
      <c r="AK250" s="5662">
        <f t="shared" si="1521"/>
        <v>0</v>
      </c>
      <c r="AL250" s="5662">
        <f t="shared" si="1522"/>
        <v>0</v>
      </c>
      <c r="AM250" s="5663">
        <f t="shared" si="1523"/>
        <v>0</v>
      </c>
      <c r="AN250" s="5665">
        <f t="shared" si="1551"/>
        <v>0</v>
      </c>
      <c r="AO250" s="5665">
        <f t="shared" si="1524"/>
        <v>0</v>
      </c>
      <c r="AP250" s="5665">
        <f>BZ250+DB250+DB257+BZ257+ED250+ED257</f>
        <v>0</v>
      </c>
      <c r="AQ250" s="5663">
        <f t="shared" si="1525"/>
        <v>0</v>
      </c>
      <c r="AR250" s="5666">
        <f>CA250+DC250+CA257+DC257+EE250+EE257</f>
        <v>0</v>
      </c>
      <c r="AS250" s="5667">
        <f t="shared" si="1526"/>
        <v>0</v>
      </c>
      <c r="AT250" s="2007"/>
      <c r="AU250" s="5674">
        <f t="shared" si="1527"/>
        <v>0</v>
      </c>
      <c r="AV250" s="5674">
        <f t="shared" si="1528"/>
        <v>0</v>
      </c>
      <c r="AW250" s="64"/>
      <c r="AX250" s="75"/>
      <c r="AY250" s="65">
        <f t="shared" si="1529"/>
        <v>0</v>
      </c>
      <c r="AZ250" s="66"/>
      <c r="BA250" s="5662">
        <f t="shared" si="1530"/>
        <v>-48</v>
      </c>
      <c r="BB250" s="2159"/>
      <c r="BC250" s="5683">
        <f>الاعدادات!$D$9</f>
        <v>2025</v>
      </c>
      <c r="BD250" s="82"/>
      <c r="BE250" s="83"/>
      <c r="BF250" s="83"/>
      <c r="BG250" s="84"/>
      <c r="BH250" s="84"/>
      <c r="BI250" s="84"/>
      <c r="BJ250" s="85"/>
      <c r="BK250" s="86"/>
      <c r="BL250" s="87"/>
      <c r="BM250" s="87"/>
      <c r="BN250" s="88"/>
      <c r="BO250" s="88"/>
      <c r="BP250" s="89"/>
      <c r="BQ250" s="77">
        <f t="shared" si="1531"/>
        <v>0</v>
      </c>
      <c r="BR250" s="90"/>
      <c r="BS250" s="91"/>
      <c r="BT250" s="92"/>
      <c r="BU250" s="93"/>
      <c r="BV250" s="94"/>
      <c r="BW250" s="95"/>
      <c r="BX250" s="96"/>
      <c r="BY250" s="97"/>
      <c r="BZ250" s="98"/>
      <c r="CA250" s="99"/>
      <c r="CB250" s="79">
        <f t="shared" si="1532"/>
        <v>0</v>
      </c>
      <c r="CC250" s="104"/>
      <c r="CD250" s="92"/>
      <c r="CE250" s="100"/>
      <c r="CF250" s="101"/>
      <c r="CG250" s="83"/>
      <c r="CH250" s="83"/>
      <c r="CI250" s="84"/>
      <c r="CJ250" s="84"/>
      <c r="CK250" s="84"/>
      <c r="CL250" s="85"/>
      <c r="CM250" s="86"/>
      <c r="CN250" s="87"/>
      <c r="CO250" s="87"/>
      <c r="CP250" s="88"/>
      <c r="CQ250" s="88"/>
      <c r="CR250" s="89"/>
      <c r="CS250" s="77">
        <f t="shared" si="1533"/>
        <v>0</v>
      </c>
      <c r="CT250" s="90"/>
      <c r="CU250" s="91"/>
      <c r="CV250" s="92"/>
      <c r="CW250" s="93"/>
      <c r="CX250" s="94"/>
      <c r="CY250" s="95"/>
      <c r="CZ250" s="96"/>
      <c r="DA250" s="97"/>
      <c r="DB250" s="98"/>
      <c r="DC250" s="99"/>
      <c r="DD250" s="81">
        <f>SUM(CS250:DC250)</f>
        <v>0</v>
      </c>
      <c r="DE250" s="104"/>
      <c r="DF250" s="92"/>
      <c r="DG250" s="102"/>
      <c r="DH250" s="101"/>
      <c r="DI250" s="83"/>
      <c r="DJ250" s="83"/>
      <c r="DK250" s="84"/>
      <c r="DL250" s="84"/>
      <c r="DM250" s="84"/>
      <c r="DN250" s="85"/>
      <c r="DO250" s="86"/>
      <c r="DP250" s="87"/>
      <c r="DQ250" s="87"/>
      <c r="DR250" s="88"/>
      <c r="DS250" s="88"/>
      <c r="DT250" s="89"/>
      <c r="DU250" s="77">
        <f>DT250+DS250+DR250+DQ250+DP250+DO250+DN250+DM250+DL250+DK250+DJ250+DI250+DH250</f>
        <v>0</v>
      </c>
      <c r="DV250" s="90"/>
      <c r="DW250" s="91"/>
      <c r="DX250" s="92"/>
      <c r="DY250" s="93"/>
      <c r="DZ250" s="94"/>
      <c r="EA250" s="95"/>
      <c r="EB250" s="96"/>
      <c r="EC250" s="97"/>
      <c r="ED250" s="98"/>
      <c r="EE250" s="99"/>
      <c r="EF250" s="81">
        <f>SUM(DU250:EE250)</f>
        <v>0</v>
      </c>
      <c r="EG250" s="104"/>
      <c r="EH250" s="92"/>
      <c r="EI250" s="102"/>
      <c r="EJ250" s="5675">
        <f>الاعدادات!$D$9</f>
        <v>2025</v>
      </c>
      <c r="EK250" s="68">
        <f t="shared" si="1537"/>
        <v>0</v>
      </c>
      <c r="EL250" s="69"/>
      <c r="EM250" s="69"/>
      <c r="EN250" s="70">
        <f t="shared" si="1552"/>
        <v>0</v>
      </c>
      <c r="EO250" s="68">
        <f t="shared" si="1538"/>
        <v>0</v>
      </c>
      <c r="EP250" s="69"/>
      <c r="EQ250" s="69"/>
      <c r="ER250" s="70">
        <f t="shared" si="1553"/>
        <v>0</v>
      </c>
      <c r="ES250" s="68">
        <f t="shared" si="1539"/>
        <v>0</v>
      </c>
      <c r="ET250" s="69"/>
      <c r="EU250" s="71"/>
      <c r="EV250" s="70">
        <f t="shared" si="1540"/>
        <v>0</v>
      </c>
      <c r="EW250" s="68">
        <f t="shared" si="1541"/>
        <v>0</v>
      </c>
      <c r="EX250" s="69"/>
      <c r="EY250" s="70">
        <f t="shared" si="1554"/>
        <v>0</v>
      </c>
      <c r="EZ250" s="68">
        <f t="shared" si="1555"/>
        <v>0</v>
      </c>
      <c r="FA250" s="68">
        <f t="shared" si="1556"/>
        <v>0</v>
      </c>
      <c r="FB250" s="68">
        <f t="shared" si="1557"/>
        <v>0</v>
      </c>
      <c r="FC250" s="68">
        <f t="shared" si="1558"/>
        <v>0</v>
      </c>
      <c r="FD250" s="68">
        <f t="shared" si="1542"/>
        <v>0</v>
      </c>
      <c r="FE250" s="72">
        <f t="shared" si="1543"/>
        <v>0</v>
      </c>
      <c r="FF250" s="72">
        <f t="shared" si="1544"/>
        <v>0</v>
      </c>
      <c r="FG250" s="70">
        <f t="shared" si="1545"/>
        <v>0</v>
      </c>
      <c r="FH250" t="str">
        <f t="shared" si="1546"/>
        <v>wrong</v>
      </c>
      <c r="FK250" s="68">
        <f t="shared" si="1559"/>
        <v>0</v>
      </c>
      <c r="FL250" s="69"/>
      <c r="FM250" s="69"/>
      <c r="FN250" s="70">
        <f t="shared" si="1560"/>
        <v>0</v>
      </c>
      <c r="FO250" s="68">
        <f t="shared" si="1561"/>
        <v>0</v>
      </c>
      <c r="FP250" s="69"/>
      <c r="FQ250" s="69"/>
      <c r="FR250" s="70">
        <f t="shared" si="1562"/>
        <v>0</v>
      </c>
    </row>
    <row r="251" spans="1:174" ht="48" customHeight="1" thickBot="1">
      <c r="A251" s="6228"/>
      <c r="B251" s="6310" t="str" cm="1">
        <f t="array" ref="B251">IFERROR(_xlfn.XLOOKUP(1, (INDEX(التشكيل_القديم!$L$5:$S$49, ,6)=$A246) * (INDEX(التشكيل_القديم!$L$5:$S$49, ,7)="عضو سادس"), INDEX(التشكيل_القديم!$L$5:$S$49, ,2)),"")</f>
        <v/>
      </c>
      <c r="C251" s="6310"/>
      <c r="D251" s="6310"/>
      <c r="E251" s="6310"/>
      <c r="F251" s="6310"/>
      <c r="G251" s="6310"/>
      <c r="H251" s="2170" t="str" cm="1">
        <f t="array" ref="H251">IFERROR(_xlfn.XLOOKUP(1, (INDEX(التشكيل_القديم!$L$5:$S$49, ,6)=$A246) * (INDEX(التشكيل_القديم!$L$5:$S$49, ,7)="عضو سادس"), INDEX(التشكيل_القديم!$L$5:$S$49, ,3)),"")</f>
        <v/>
      </c>
      <c r="I251" s="2171" t="str" cm="1">
        <f t="array" ref="I251">IFERROR(_xlfn.XLOOKUP(1, (INDEX(التشكيل_القديم!$L$5:$S$49, ,6)=$A246) * (INDEX(التشكيل_القديم!$L$5:$S$49, ,7)="عضو سادسر"), INDEX(التشكيل_القديم!$L$5:$S$49, ,4)),"")</f>
        <v/>
      </c>
      <c r="J251" s="6232"/>
      <c r="K251" s="6235"/>
      <c r="L251" s="5675">
        <f>الاعدادات!$D$10</f>
        <v>2026</v>
      </c>
      <c r="M251" s="2016">
        <v>65</v>
      </c>
      <c r="N251" s="107"/>
      <c r="O251" s="107"/>
      <c r="P251" s="107"/>
      <c r="Q251" s="107"/>
      <c r="R251" s="107"/>
      <c r="S251" s="107"/>
      <c r="T251" s="107"/>
      <c r="U251" s="107"/>
      <c r="V251" s="107"/>
      <c r="W251" s="107"/>
      <c r="X251" s="107"/>
      <c r="Y251" s="2020"/>
      <c r="Z251" s="5681">
        <f t="shared" si="1547"/>
        <v>65</v>
      </c>
      <c r="AA251" s="2023"/>
      <c r="AB251" s="110"/>
      <c r="AC251" s="5672">
        <f t="shared" si="1548"/>
        <v>0</v>
      </c>
      <c r="AD251" s="5672">
        <f t="shared" si="1549"/>
        <v>0</v>
      </c>
      <c r="AE251" s="5662">
        <f>BP251+CR251+BP258+CR258+DT251+DT258</f>
        <v>0</v>
      </c>
      <c r="AF251" s="5663">
        <f t="shared" si="1517"/>
        <v>0</v>
      </c>
      <c r="AG251" s="5662">
        <f t="shared" si="1518"/>
        <v>0</v>
      </c>
      <c r="AH251" s="5664">
        <f t="shared" si="1550"/>
        <v>0</v>
      </c>
      <c r="AI251" s="5662">
        <f t="shared" si="1519"/>
        <v>0</v>
      </c>
      <c r="AJ251" s="5662">
        <f t="shared" si="1520"/>
        <v>0</v>
      </c>
      <c r="AK251" s="5662">
        <f t="shared" si="1521"/>
        <v>0</v>
      </c>
      <c r="AL251" s="5662">
        <f t="shared" si="1522"/>
        <v>0</v>
      </c>
      <c r="AM251" s="5663">
        <f t="shared" si="1523"/>
        <v>0</v>
      </c>
      <c r="AN251" s="5665">
        <f t="shared" si="1551"/>
        <v>0</v>
      </c>
      <c r="AO251" s="5665">
        <f t="shared" si="1524"/>
        <v>0</v>
      </c>
      <c r="AP251" s="5665">
        <f>BZ251+DB251+DB258+BZ258+ED251+ED258</f>
        <v>0</v>
      </c>
      <c r="AQ251" s="5663">
        <f t="shared" si="1525"/>
        <v>0</v>
      </c>
      <c r="AR251" s="5666">
        <f>CA251+DC251+CA258+DC258+EE251+EE258</f>
        <v>0</v>
      </c>
      <c r="AS251" s="5673">
        <f t="shared" si="1526"/>
        <v>0</v>
      </c>
      <c r="AT251" s="2023"/>
      <c r="AU251" s="5674">
        <f t="shared" si="1527"/>
        <v>0</v>
      </c>
      <c r="AV251" s="5674">
        <f t="shared" si="1528"/>
        <v>0</v>
      </c>
      <c r="AW251" s="111"/>
      <c r="AX251" s="112"/>
      <c r="AY251" s="65">
        <f t="shared" si="1529"/>
        <v>0</v>
      </c>
      <c r="AZ251" s="113"/>
      <c r="BA251" s="5662">
        <f t="shared" si="1530"/>
        <v>-65</v>
      </c>
      <c r="BB251" s="2159"/>
      <c r="BC251" s="5683">
        <f>الاعدادات!$D$10</f>
        <v>2026</v>
      </c>
      <c r="BD251" s="117"/>
      <c r="BE251" s="118"/>
      <c r="BF251" s="118"/>
      <c r="BG251" s="119"/>
      <c r="BH251" s="119"/>
      <c r="BI251" s="119"/>
      <c r="BJ251" s="120"/>
      <c r="BK251" s="121"/>
      <c r="BL251" s="122"/>
      <c r="BM251" s="122"/>
      <c r="BN251" s="123"/>
      <c r="BO251" s="123"/>
      <c r="BP251" s="124"/>
      <c r="BQ251" s="125">
        <f t="shared" si="1531"/>
        <v>0</v>
      </c>
      <c r="BR251" s="126"/>
      <c r="BS251" s="127"/>
      <c r="BT251" s="128"/>
      <c r="BU251" s="129"/>
      <c r="BV251" s="130"/>
      <c r="BW251" s="131"/>
      <c r="BX251" s="132"/>
      <c r="BY251" s="133"/>
      <c r="BZ251" s="134"/>
      <c r="CA251" s="135"/>
      <c r="CB251" s="136">
        <f t="shared" si="1532"/>
        <v>0</v>
      </c>
      <c r="CC251" s="137"/>
      <c r="CD251" s="128"/>
      <c r="CE251" s="138"/>
      <c r="CF251" s="139"/>
      <c r="CG251" s="118"/>
      <c r="CH251" s="118"/>
      <c r="CI251" s="119"/>
      <c r="CJ251" s="119"/>
      <c r="CK251" s="119"/>
      <c r="CL251" s="120"/>
      <c r="CM251" s="121"/>
      <c r="CN251" s="122"/>
      <c r="CO251" s="122"/>
      <c r="CP251" s="123"/>
      <c r="CQ251" s="123"/>
      <c r="CR251" s="124"/>
      <c r="CS251" s="125">
        <f t="shared" si="1533"/>
        <v>0</v>
      </c>
      <c r="CT251" s="126"/>
      <c r="CU251" s="127"/>
      <c r="CV251" s="128"/>
      <c r="CW251" s="129"/>
      <c r="CX251" s="130"/>
      <c r="CY251" s="131"/>
      <c r="CZ251" s="132"/>
      <c r="DA251" s="133"/>
      <c r="DB251" s="134"/>
      <c r="DC251" s="135"/>
      <c r="DD251" s="140">
        <f>SUM(CS251:DC251)</f>
        <v>0</v>
      </c>
      <c r="DE251" s="137"/>
      <c r="DF251" s="128"/>
      <c r="DG251" s="141"/>
      <c r="DH251" s="139"/>
      <c r="DI251" s="118"/>
      <c r="DJ251" s="118"/>
      <c r="DK251" s="119"/>
      <c r="DL251" s="119"/>
      <c r="DM251" s="119"/>
      <c r="DN251" s="120"/>
      <c r="DO251" s="121"/>
      <c r="DP251" s="122"/>
      <c r="DQ251" s="122"/>
      <c r="DR251" s="123"/>
      <c r="DS251" s="123"/>
      <c r="DT251" s="124"/>
      <c r="DU251" s="125">
        <f t="shared" ref="DU251:DU252" si="1563">DT251+DS251+DR251+DQ251+DP251+DO251+DN251+DM251+DL251+DK251+DJ251+DI251+DH251</f>
        <v>0</v>
      </c>
      <c r="DV251" s="126"/>
      <c r="DW251" s="127"/>
      <c r="DX251" s="128"/>
      <c r="DY251" s="129"/>
      <c r="DZ251" s="130"/>
      <c r="EA251" s="131"/>
      <c r="EB251" s="132"/>
      <c r="EC251" s="133"/>
      <c r="ED251" s="134"/>
      <c r="EE251" s="135"/>
      <c r="EF251" s="140">
        <f>SUM(DU251:EE251)</f>
        <v>0</v>
      </c>
      <c r="EG251" s="137"/>
      <c r="EH251" s="128"/>
      <c r="EI251" s="141"/>
      <c r="EJ251" s="5675">
        <f>الاعدادات!$D$10</f>
        <v>2026</v>
      </c>
      <c r="EK251" s="68">
        <f t="shared" si="1537"/>
        <v>0</v>
      </c>
      <c r="EL251" s="69"/>
      <c r="EM251" s="69"/>
      <c r="EN251" s="70">
        <f t="shared" si="1552"/>
        <v>0</v>
      </c>
      <c r="EO251" s="68">
        <f t="shared" si="1538"/>
        <v>0</v>
      </c>
      <c r="EP251" s="69"/>
      <c r="EQ251" s="69"/>
      <c r="ER251" s="70">
        <f t="shared" si="1553"/>
        <v>0</v>
      </c>
      <c r="ES251" s="68">
        <f t="shared" si="1539"/>
        <v>0</v>
      </c>
      <c r="ET251" s="69"/>
      <c r="EU251" s="71"/>
      <c r="EV251" s="70">
        <f t="shared" si="1540"/>
        <v>0</v>
      </c>
      <c r="EW251" s="68">
        <f t="shared" si="1541"/>
        <v>0</v>
      </c>
      <c r="EX251" s="69"/>
      <c r="EY251" s="70">
        <f t="shared" si="1554"/>
        <v>0</v>
      </c>
      <c r="EZ251" s="68">
        <f t="shared" si="1555"/>
        <v>0</v>
      </c>
      <c r="FA251" s="68">
        <f t="shared" si="1556"/>
        <v>0</v>
      </c>
      <c r="FB251" s="68">
        <f t="shared" si="1557"/>
        <v>0</v>
      </c>
      <c r="FC251" s="68">
        <f t="shared" si="1558"/>
        <v>0</v>
      </c>
      <c r="FD251" s="68">
        <f t="shared" si="1542"/>
        <v>0</v>
      </c>
      <c r="FE251" s="72">
        <f t="shared" si="1543"/>
        <v>0</v>
      </c>
      <c r="FF251" s="72">
        <f t="shared" si="1544"/>
        <v>0</v>
      </c>
      <c r="FG251" s="70">
        <f t="shared" si="1545"/>
        <v>0</v>
      </c>
      <c r="FH251" t="str">
        <f t="shared" si="1546"/>
        <v>wrong</v>
      </c>
      <c r="FK251" s="68">
        <f t="shared" si="1559"/>
        <v>0</v>
      </c>
      <c r="FL251" s="69"/>
      <c r="FM251" s="69"/>
      <c r="FN251" s="70">
        <f t="shared" si="1560"/>
        <v>0</v>
      </c>
      <c r="FO251" s="68">
        <f t="shared" si="1561"/>
        <v>0</v>
      </c>
      <c r="FP251" s="69"/>
      <c r="FQ251" s="69"/>
      <c r="FR251" s="70">
        <f t="shared" si="1562"/>
        <v>0</v>
      </c>
    </row>
    <row r="252" spans="1:174" ht="48" customHeight="1" thickBot="1">
      <c r="A252" s="6229"/>
      <c r="B252" s="6249"/>
      <c r="C252" s="6249"/>
      <c r="D252" s="6249"/>
      <c r="E252" s="6249"/>
      <c r="F252" s="6249"/>
      <c r="G252" s="6249"/>
      <c r="H252" s="2011"/>
      <c r="I252" s="105"/>
      <c r="J252" s="6233"/>
      <c r="K252" s="6236"/>
      <c r="L252" s="115" t="s">
        <v>181</v>
      </c>
      <c r="M252" s="5684">
        <f t="shared" ref="M252:U252" si="1564">SUM(M247:M251)</f>
        <v>156</v>
      </c>
      <c r="N252" s="5684">
        <f t="shared" si="1564"/>
        <v>0</v>
      </c>
      <c r="O252" s="5684">
        <f t="shared" si="1564"/>
        <v>0</v>
      </c>
      <c r="P252" s="5684">
        <f t="shared" si="1564"/>
        <v>0</v>
      </c>
      <c r="Q252" s="5684">
        <f t="shared" si="1564"/>
        <v>0</v>
      </c>
      <c r="R252" s="5684">
        <f t="shared" si="1564"/>
        <v>0</v>
      </c>
      <c r="S252" s="5684">
        <f t="shared" si="1564"/>
        <v>0</v>
      </c>
      <c r="T252" s="5684">
        <f t="shared" si="1564"/>
        <v>0</v>
      </c>
      <c r="U252" s="5684">
        <f t="shared" si="1564"/>
        <v>0</v>
      </c>
      <c r="V252" s="116"/>
      <c r="W252" s="5684">
        <f t="shared" ref="W252:AZ252" si="1565">SUM(W247:W251)</f>
        <v>0</v>
      </c>
      <c r="X252" s="5684">
        <f t="shared" si="1565"/>
        <v>0</v>
      </c>
      <c r="Y252" s="5684">
        <f t="shared" si="1565"/>
        <v>0</v>
      </c>
      <c r="Z252" s="5684">
        <f t="shared" si="1565"/>
        <v>156</v>
      </c>
      <c r="AA252" s="5684">
        <f t="shared" si="1565"/>
        <v>0</v>
      </c>
      <c r="AB252" s="5684">
        <f t="shared" si="1565"/>
        <v>0</v>
      </c>
      <c r="AC252" s="5684">
        <f t="shared" si="1565"/>
        <v>0</v>
      </c>
      <c r="AD252" s="5684">
        <f t="shared" si="1565"/>
        <v>0</v>
      </c>
      <c r="AE252" s="5684">
        <f t="shared" si="1565"/>
        <v>0</v>
      </c>
      <c r="AF252" s="5684">
        <f t="shared" si="1565"/>
        <v>0</v>
      </c>
      <c r="AG252" s="5684">
        <f t="shared" si="1565"/>
        <v>0</v>
      </c>
      <c r="AH252" s="5684">
        <f t="shared" si="1565"/>
        <v>0</v>
      </c>
      <c r="AI252" s="5684">
        <f t="shared" si="1565"/>
        <v>0</v>
      </c>
      <c r="AJ252" s="5684">
        <f t="shared" si="1565"/>
        <v>0</v>
      </c>
      <c r="AK252" s="5684">
        <f t="shared" si="1565"/>
        <v>0</v>
      </c>
      <c r="AL252" s="5684">
        <f t="shared" si="1565"/>
        <v>0</v>
      </c>
      <c r="AM252" s="5684">
        <f t="shared" si="1565"/>
        <v>0</v>
      </c>
      <c r="AN252" s="5684">
        <f t="shared" si="1565"/>
        <v>0</v>
      </c>
      <c r="AO252" s="5684">
        <f t="shared" si="1565"/>
        <v>0</v>
      </c>
      <c r="AP252" s="5684">
        <f t="shared" si="1565"/>
        <v>0</v>
      </c>
      <c r="AQ252" s="5684">
        <f t="shared" si="1565"/>
        <v>0</v>
      </c>
      <c r="AR252" s="5684">
        <f t="shared" si="1565"/>
        <v>0</v>
      </c>
      <c r="AS252" s="5684">
        <f t="shared" si="1565"/>
        <v>0</v>
      </c>
      <c r="AT252" s="5684">
        <f t="shared" si="1565"/>
        <v>0</v>
      </c>
      <c r="AU252" s="5684">
        <f t="shared" si="1565"/>
        <v>0</v>
      </c>
      <c r="AV252" s="5684">
        <f t="shared" si="1565"/>
        <v>0</v>
      </c>
      <c r="AW252" s="5684">
        <f t="shared" si="1565"/>
        <v>0</v>
      </c>
      <c r="AX252" s="5684">
        <f t="shared" si="1565"/>
        <v>0</v>
      </c>
      <c r="AY252" s="5684">
        <f t="shared" si="1565"/>
        <v>0</v>
      </c>
      <c r="AZ252" s="5684">
        <f t="shared" si="1565"/>
        <v>0</v>
      </c>
      <c r="BA252" s="5685">
        <f t="shared" si="1530"/>
        <v>-156</v>
      </c>
      <c r="BB252" s="2159"/>
      <c r="BC252" s="156" t="s">
        <v>181</v>
      </c>
      <c r="BD252" s="840">
        <f t="shared" ref="BD252:BP252" si="1566">SUM(BD247:BD251)</f>
        <v>0</v>
      </c>
      <c r="BE252" s="841">
        <f t="shared" si="1566"/>
        <v>0</v>
      </c>
      <c r="BF252" s="841">
        <f t="shared" si="1566"/>
        <v>0</v>
      </c>
      <c r="BG252" s="841">
        <f t="shared" si="1566"/>
        <v>0</v>
      </c>
      <c r="BH252" s="841">
        <f t="shared" si="1566"/>
        <v>0</v>
      </c>
      <c r="BI252" s="841">
        <f t="shared" si="1566"/>
        <v>0</v>
      </c>
      <c r="BJ252" s="841">
        <f t="shared" si="1566"/>
        <v>0</v>
      </c>
      <c r="BK252" s="841">
        <f t="shared" si="1566"/>
        <v>0</v>
      </c>
      <c r="BL252" s="841">
        <f t="shared" si="1566"/>
        <v>0</v>
      </c>
      <c r="BM252" s="841">
        <f t="shared" si="1566"/>
        <v>0</v>
      </c>
      <c r="BN252" s="841">
        <f t="shared" si="1566"/>
        <v>0</v>
      </c>
      <c r="BO252" s="841">
        <f t="shared" si="1566"/>
        <v>0</v>
      </c>
      <c r="BP252" s="841">
        <f t="shared" si="1566"/>
        <v>0</v>
      </c>
      <c r="BQ252" s="842">
        <f t="shared" si="1531"/>
        <v>0</v>
      </c>
      <c r="BR252" s="841">
        <f t="shared" ref="BR252:CR252" si="1567">SUM(BR247:BR251)</f>
        <v>0</v>
      </c>
      <c r="BS252" s="841">
        <f t="shared" si="1567"/>
        <v>0</v>
      </c>
      <c r="BT252" s="841">
        <f t="shared" si="1567"/>
        <v>0</v>
      </c>
      <c r="BU252" s="841">
        <f t="shared" si="1567"/>
        <v>0</v>
      </c>
      <c r="BV252" s="841">
        <f t="shared" si="1567"/>
        <v>0</v>
      </c>
      <c r="BW252" s="841">
        <f t="shared" si="1567"/>
        <v>0</v>
      </c>
      <c r="BX252" s="841">
        <f t="shared" si="1567"/>
        <v>0</v>
      </c>
      <c r="BY252" s="841">
        <f t="shared" si="1567"/>
        <v>0</v>
      </c>
      <c r="BZ252" s="2030">
        <f t="shared" si="1567"/>
        <v>0</v>
      </c>
      <c r="CA252" s="841">
        <f t="shared" si="1567"/>
        <v>0</v>
      </c>
      <c r="CB252" s="841">
        <f t="shared" si="1567"/>
        <v>0</v>
      </c>
      <c r="CC252" s="841">
        <f t="shared" si="1567"/>
        <v>0</v>
      </c>
      <c r="CD252" s="841">
        <f t="shared" si="1567"/>
        <v>0</v>
      </c>
      <c r="CE252" s="5686">
        <f t="shared" si="1567"/>
        <v>0</v>
      </c>
      <c r="CF252" s="840">
        <f t="shared" si="1567"/>
        <v>0</v>
      </c>
      <c r="CG252" s="841">
        <f t="shared" si="1567"/>
        <v>0</v>
      </c>
      <c r="CH252" s="841">
        <f t="shared" si="1567"/>
        <v>0</v>
      </c>
      <c r="CI252" s="841">
        <f t="shared" si="1567"/>
        <v>0</v>
      </c>
      <c r="CJ252" s="841">
        <f t="shared" si="1567"/>
        <v>0</v>
      </c>
      <c r="CK252" s="841">
        <f t="shared" si="1567"/>
        <v>0</v>
      </c>
      <c r="CL252" s="841">
        <f t="shared" si="1567"/>
        <v>0</v>
      </c>
      <c r="CM252" s="841">
        <f t="shared" si="1567"/>
        <v>0</v>
      </c>
      <c r="CN252" s="841">
        <f t="shared" si="1567"/>
        <v>0</v>
      </c>
      <c r="CO252" s="841">
        <f t="shared" si="1567"/>
        <v>0</v>
      </c>
      <c r="CP252" s="841">
        <f t="shared" si="1567"/>
        <v>0</v>
      </c>
      <c r="CQ252" s="841">
        <f t="shared" si="1567"/>
        <v>0</v>
      </c>
      <c r="CR252" s="841">
        <f t="shared" si="1567"/>
        <v>0</v>
      </c>
      <c r="CS252" s="842">
        <f t="shared" si="1533"/>
        <v>0</v>
      </c>
      <c r="CT252" s="841">
        <f t="shared" ref="CT252:DT252" si="1568">SUM(CT247:CT251)</f>
        <v>0</v>
      </c>
      <c r="CU252" s="841">
        <f t="shared" si="1568"/>
        <v>0</v>
      </c>
      <c r="CV252" s="841">
        <f t="shared" si="1568"/>
        <v>0</v>
      </c>
      <c r="CW252" s="841">
        <f t="shared" si="1568"/>
        <v>0</v>
      </c>
      <c r="CX252" s="841">
        <f t="shared" si="1568"/>
        <v>0</v>
      </c>
      <c r="CY252" s="841">
        <f t="shared" si="1568"/>
        <v>0</v>
      </c>
      <c r="CZ252" s="841">
        <f t="shared" si="1568"/>
        <v>0</v>
      </c>
      <c r="DA252" s="841">
        <f t="shared" si="1568"/>
        <v>0</v>
      </c>
      <c r="DB252" s="2030">
        <f t="shared" si="1568"/>
        <v>0</v>
      </c>
      <c r="DC252" s="841">
        <f t="shared" si="1568"/>
        <v>0</v>
      </c>
      <c r="DD252" s="841">
        <f t="shared" si="1568"/>
        <v>0</v>
      </c>
      <c r="DE252" s="841">
        <f t="shared" si="1568"/>
        <v>0</v>
      </c>
      <c r="DF252" s="841">
        <f t="shared" si="1568"/>
        <v>0</v>
      </c>
      <c r="DG252" s="5686">
        <f t="shared" si="1568"/>
        <v>0</v>
      </c>
      <c r="DH252" s="840">
        <f t="shared" si="1568"/>
        <v>0</v>
      </c>
      <c r="DI252" s="841">
        <f t="shared" si="1568"/>
        <v>0</v>
      </c>
      <c r="DJ252" s="841">
        <f t="shared" si="1568"/>
        <v>0</v>
      </c>
      <c r="DK252" s="841">
        <f t="shared" si="1568"/>
        <v>0</v>
      </c>
      <c r="DL252" s="841">
        <f t="shared" si="1568"/>
        <v>0</v>
      </c>
      <c r="DM252" s="841">
        <f t="shared" si="1568"/>
        <v>0</v>
      </c>
      <c r="DN252" s="841">
        <f t="shared" si="1568"/>
        <v>0</v>
      </c>
      <c r="DO252" s="841">
        <f t="shared" si="1568"/>
        <v>0</v>
      </c>
      <c r="DP252" s="841">
        <f t="shared" si="1568"/>
        <v>0</v>
      </c>
      <c r="DQ252" s="841">
        <f t="shared" si="1568"/>
        <v>0</v>
      </c>
      <c r="DR252" s="841">
        <f t="shared" si="1568"/>
        <v>0</v>
      </c>
      <c r="DS252" s="841">
        <f t="shared" si="1568"/>
        <v>0</v>
      </c>
      <c r="DT252" s="841">
        <f t="shared" si="1568"/>
        <v>0</v>
      </c>
      <c r="DU252" s="842">
        <f t="shared" si="1563"/>
        <v>0</v>
      </c>
      <c r="DV252" s="841">
        <f t="shared" ref="DV252:EI252" si="1569">SUM(DV247:DV251)</f>
        <v>0</v>
      </c>
      <c r="DW252" s="841">
        <f t="shared" si="1569"/>
        <v>0</v>
      </c>
      <c r="DX252" s="841">
        <f t="shared" si="1569"/>
        <v>0</v>
      </c>
      <c r="DY252" s="841">
        <f t="shared" si="1569"/>
        <v>0</v>
      </c>
      <c r="DZ252" s="841">
        <f t="shared" si="1569"/>
        <v>0</v>
      </c>
      <c r="EA252" s="841">
        <f t="shared" si="1569"/>
        <v>0</v>
      </c>
      <c r="EB252" s="841">
        <f t="shared" si="1569"/>
        <v>0</v>
      </c>
      <c r="EC252" s="841">
        <f t="shared" si="1569"/>
        <v>0</v>
      </c>
      <c r="ED252" s="2030">
        <f t="shared" si="1569"/>
        <v>0</v>
      </c>
      <c r="EE252" s="841">
        <f t="shared" si="1569"/>
        <v>0</v>
      </c>
      <c r="EF252" s="841">
        <f t="shared" si="1569"/>
        <v>0</v>
      </c>
      <c r="EG252" s="841">
        <f t="shared" si="1569"/>
        <v>0</v>
      </c>
      <c r="EH252" s="841">
        <f t="shared" si="1569"/>
        <v>0</v>
      </c>
      <c r="EI252" s="5686">
        <f t="shared" si="1569"/>
        <v>0</v>
      </c>
      <c r="EJ252" s="142" t="s">
        <v>106</v>
      </c>
      <c r="EK252" s="846">
        <f t="shared" ref="EK252:EU252" si="1570">SUM(EK247:EK251)</f>
        <v>0</v>
      </c>
      <c r="EL252" s="847">
        <f t="shared" si="1570"/>
        <v>0</v>
      </c>
      <c r="EM252" s="847">
        <f t="shared" si="1570"/>
        <v>0</v>
      </c>
      <c r="EN252" s="848">
        <f t="shared" si="1570"/>
        <v>0</v>
      </c>
      <c r="EO252" s="846">
        <f t="shared" si="1570"/>
        <v>0</v>
      </c>
      <c r="EP252" s="847">
        <f t="shared" si="1570"/>
        <v>0</v>
      </c>
      <c r="EQ252" s="847">
        <f t="shared" si="1570"/>
        <v>0</v>
      </c>
      <c r="ER252" s="848">
        <f t="shared" si="1570"/>
        <v>0</v>
      </c>
      <c r="ES252" s="846">
        <f t="shared" si="1570"/>
        <v>0</v>
      </c>
      <c r="ET252" s="847">
        <f t="shared" si="1570"/>
        <v>0</v>
      </c>
      <c r="EU252" s="848">
        <f t="shared" si="1570"/>
        <v>0</v>
      </c>
      <c r="EV252" s="849">
        <f t="shared" si="1540"/>
        <v>0</v>
      </c>
      <c r="EW252" s="846">
        <f t="shared" ref="EW252:FC252" si="1571">SUM(EW247:EW251)</f>
        <v>0</v>
      </c>
      <c r="EX252" s="847">
        <f t="shared" si="1571"/>
        <v>0</v>
      </c>
      <c r="EY252" s="848">
        <f t="shared" si="1571"/>
        <v>0</v>
      </c>
      <c r="EZ252" s="846">
        <f t="shared" si="1571"/>
        <v>0</v>
      </c>
      <c r="FA252" s="847">
        <f t="shared" si="1571"/>
        <v>0</v>
      </c>
      <c r="FB252" s="847">
        <f t="shared" si="1571"/>
        <v>0</v>
      </c>
      <c r="FC252" s="848">
        <f t="shared" si="1571"/>
        <v>0</v>
      </c>
      <c r="FD252" s="850">
        <f t="shared" si="1542"/>
        <v>0</v>
      </c>
      <c r="FE252" s="851">
        <f t="shared" si="1543"/>
        <v>0</v>
      </c>
      <c r="FF252" s="851">
        <f t="shared" si="1544"/>
        <v>0</v>
      </c>
      <c r="FG252" s="849">
        <f t="shared" si="1545"/>
        <v>0</v>
      </c>
      <c r="FI252" s="5651"/>
      <c r="FJ252" s="5651"/>
      <c r="FK252" s="846">
        <f>SUM(FK247:FK251)</f>
        <v>0</v>
      </c>
      <c r="FL252" s="847">
        <f t="shared" ref="FL252:FM252" si="1572">SUM(FL249:FL251)</f>
        <v>0</v>
      </c>
      <c r="FM252" s="847">
        <f t="shared" si="1572"/>
        <v>0</v>
      </c>
      <c r="FN252" s="848">
        <f>SUM(FN247:FN251)</f>
        <v>0</v>
      </c>
      <c r="FO252" s="846">
        <f>SUM(FO247:FO251)</f>
        <v>0</v>
      </c>
      <c r="FP252" s="847">
        <f t="shared" ref="FP252:FQ252" si="1573">SUM(FP249:FP251)</f>
        <v>0</v>
      </c>
      <c r="FQ252" s="847">
        <f t="shared" si="1573"/>
        <v>0</v>
      </c>
      <c r="FR252" s="848">
        <f>SUM(FR247:FR251)</f>
        <v>0</v>
      </c>
    </row>
    <row r="253" spans="1:174" ht="48" customHeight="1" thickBot="1">
      <c r="A253" s="6311" t="s">
        <v>40</v>
      </c>
      <c r="B253" s="6312"/>
      <c r="C253" s="6312"/>
      <c r="D253" s="6312"/>
      <c r="E253" s="6312"/>
      <c r="F253" s="6312"/>
      <c r="G253" s="6312"/>
      <c r="H253" s="6312"/>
      <c r="I253" s="6312"/>
      <c r="J253" s="6313"/>
      <c r="K253" s="114">
        <v>17</v>
      </c>
      <c r="L253" s="148"/>
      <c r="M253" s="148"/>
      <c r="N253" s="148"/>
      <c r="O253" s="149"/>
      <c r="P253" s="149"/>
      <c r="Q253" s="149"/>
      <c r="R253" s="148"/>
      <c r="S253" s="148"/>
      <c r="T253" s="148"/>
      <c r="U253" s="148"/>
      <c r="V253" s="148"/>
      <c r="W253" s="148"/>
      <c r="X253" s="148"/>
      <c r="Y253" s="148"/>
      <c r="Z253" s="149"/>
      <c r="AA253" s="149"/>
      <c r="AB253" s="149"/>
      <c r="AC253" s="148"/>
      <c r="AD253" s="148"/>
      <c r="AE253" s="148"/>
      <c r="AF253" s="2163"/>
      <c r="AG253" s="148"/>
      <c r="AH253" s="151"/>
      <c r="AI253" s="148"/>
      <c r="AJ253" s="148"/>
      <c r="AK253" s="148"/>
      <c r="AL253" s="148"/>
      <c r="AM253" s="2163"/>
      <c r="AN253" s="151"/>
      <c r="AO253" s="151"/>
      <c r="AP253" s="151"/>
      <c r="AQ253" s="151"/>
      <c r="AR253" s="151"/>
      <c r="AS253" s="2164"/>
      <c r="AT253" s="148"/>
      <c r="AU253" s="148"/>
      <c r="AV253" s="148"/>
      <c r="AW253" s="148"/>
      <c r="AX253" s="148"/>
      <c r="AY253" s="2164"/>
      <c r="AZ253" s="148"/>
      <c r="BA253" s="148"/>
      <c r="BB253" s="2165"/>
      <c r="BC253" s="1996"/>
      <c r="BD253" s="5653">
        <f>_xlfn.XLOOKUP(B248,التشكيل_القديم!$M$5:$M$39,التشكيل_القديم!$L$5:$L$39,0,0)</f>
        <v>18</v>
      </c>
      <c r="BE253" s="6200" t="str">
        <f>"(3)             "&amp; "عضو يسار الدائرة  /  "  &amp;B248</f>
        <v>(3)             عضو يسار الدائرة  /  محمد عبدالفتاح سيد عبدالرحمن ادريس</v>
      </c>
      <c r="BF253" s="6200"/>
      <c r="BG253" s="6200"/>
      <c r="BH253" s="6200"/>
      <c r="BI253" s="6200"/>
      <c r="BJ253" s="6200"/>
      <c r="BK253" s="6200"/>
      <c r="BL253" s="6200"/>
      <c r="BM253" s="6200"/>
      <c r="BN253" s="6200"/>
      <c r="BO253" s="6200"/>
      <c r="BP253" s="6200"/>
      <c r="BQ253" s="6200"/>
      <c r="BR253" s="6200"/>
      <c r="BS253" s="6200"/>
      <c r="BT253" s="6200"/>
      <c r="BU253" s="6200"/>
      <c r="BV253" s="6200"/>
      <c r="BW253" s="6200"/>
      <c r="BX253" s="6200"/>
      <c r="BY253" s="6200"/>
      <c r="BZ253" s="6200"/>
      <c r="CA253" s="6200"/>
      <c r="CB253" s="6200"/>
      <c r="CC253" s="6200"/>
      <c r="CD253" s="6200"/>
      <c r="CE253" s="6201"/>
      <c r="CF253" s="5687">
        <f>_xlfn.XLOOKUP(B249,التشكيل_القديم!$M$5:$M$39,التشكيل_القديم!$L$5:$L$39,0,0)</f>
        <v>19</v>
      </c>
      <c r="CG253" s="6369" t="str">
        <f>IF(B249&lt;&gt;"", "(4)             "&amp; "عضو يسار اليسار  الدائرة  /  "  &amp;B249,"لا يوجد عضو رابع")</f>
        <v>(4)             عضو يسار اليسار  الدائرة  /  محمود محمد السيد عبدالعزيز</v>
      </c>
      <c r="CH253" s="6200"/>
      <c r="CI253" s="6200"/>
      <c r="CJ253" s="6200"/>
      <c r="CK253" s="6200"/>
      <c r="CL253" s="6200"/>
      <c r="CM253" s="6200"/>
      <c r="CN253" s="6200"/>
      <c r="CO253" s="6200"/>
      <c r="CP253" s="6200"/>
      <c r="CQ253" s="6200"/>
      <c r="CR253" s="6200"/>
      <c r="CS253" s="6200"/>
      <c r="CT253" s="6200"/>
      <c r="CU253" s="6200"/>
      <c r="CV253" s="6200"/>
      <c r="CW253" s="6200"/>
      <c r="CX253" s="6200"/>
      <c r="CY253" s="6200"/>
      <c r="CZ253" s="6200"/>
      <c r="DA253" s="6200"/>
      <c r="DB253" s="6200"/>
      <c r="DC253" s="6200"/>
      <c r="DD253" s="6200"/>
      <c r="DE253" s="6200"/>
      <c r="DF253" s="6200"/>
      <c r="DG253" s="6201"/>
      <c r="DH253" s="5687">
        <f>_xlfn.XLOOKUP(B251,التشكيل_القديم!$M$5:$M$39,التشكيل_القديم!$L$5:$L$39,0,0)</f>
        <v>0</v>
      </c>
      <c r="DI253" s="6200" t="str">
        <f xml:space="preserve"> IF(B251&lt;&gt;"","(6)             "&amp;"عضو يسار يسار يسار اليسار  الدائرة  /  "  &amp;B251,"لا يوجد عضو سادس")</f>
        <v>لا يوجد عضو سادس</v>
      </c>
      <c r="DJ253" s="6200"/>
      <c r="DK253" s="6200"/>
      <c r="DL253" s="6200"/>
      <c r="DM253" s="6200"/>
      <c r="DN253" s="6200"/>
      <c r="DO253" s="6200"/>
      <c r="DP253" s="6200"/>
      <c r="DQ253" s="6200"/>
      <c r="DR253" s="6200"/>
      <c r="DS253" s="6200"/>
      <c r="DT253" s="6200"/>
      <c r="DU253" s="6200"/>
      <c r="DV253" s="6200"/>
      <c r="DW253" s="6200"/>
      <c r="DX253" s="6200"/>
      <c r="DY253" s="6200"/>
      <c r="DZ253" s="6200"/>
      <c r="EA253" s="6200"/>
      <c r="EB253" s="6200"/>
      <c r="EC253" s="6200"/>
      <c r="ED253" s="6200"/>
      <c r="EE253" s="6200"/>
      <c r="EF253" s="6200"/>
      <c r="EG253" s="6200"/>
      <c r="EH253" s="6200"/>
      <c r="EI253" s="6201"/>
      <c r="EJ253" s="162"/>
      <c r="EK253" s="6348" t="s">
        <v>23</v>
      </c>
      <c r="EL253" s="6349"/>
      <c r="EM253" s="6349"/>
      <c r="EN253" s="6350"/>
      <c r="EO253" s="6370" t="s">
        <v>33</v>
      </c>
      <c r="EP253" s="6370"/>
      <c r="EQ253" s="6370"/>
      <c r="ER253" s="6371"/>
      <c r="ES253" s="6351" t="s">
        <v>184</v>
      </c>
      <c r="ET253" s="6352"/>
      <c r="EU253" s="6352"/>
      <c r="EV253" s="6353"/>
      <c r="EW253" s="6366" t="s">
        <v>185</v>
      </c>
      <c r="EX253" s="6367"/>
      <c r="EY253" s="6367"/>
      <c r="EZ253" s="6368"/>
      <c r="FA253" s="6354" t="s">
        <v>200</v>
      </c>
      <c r="FB253" s="6355"/>
      <c r="FC253" s="6355"/>
      <c r="FD253" s="6356"/>
      <c r="FE253" s="6338" t="s">
        <v>597</v>
      </c>
      <c r="FF253" s="6339"/>
      <c r="FG253" s="6339"/>
      <c r="FH253" s="6340"/>
      <c r="FI253" s="852" t="s">
        <v>205</v>
      </c>
      <c r="FJ253" s="838" t="s">
        <v>190</v>
      </c>
      <c r="FK253" s="838" t="s">
        <v>203</v>
      </c>
      <c r="FL253" s="838" t="s">
        <v>204</v>
      </c>
      <c r="FM253" s="839" t="s">
        <v>116</v>
      </c>
    </row>
    <row r="254" spans="1:174" ht="48" customHeight="1" thickBot="1">
      <c r="A254" s="6202" t="str">
        <f>IF(AND(FH247="ok",FH248="ok",FH249="ok",FH250="ok",FH251="ok", H254 &lt;&gt;"فارغ"),"ok","wrong")</f>
        <v>wrong</v>
      </c>
      <c r="B254" s="6203"/>
      <c r="C254" s="6203"/>
      <c r="D254" s="6203"/>
      <c r="E254" s="6203"/>
      <c r="F254" s="6203"/>
      <c r="G254" s="6204"/>
      <c r="H254" s="6208" t="str">
        <f>IF(Z252=0,"فارغ","")</f>
        <v/>
      </c>
      <c r="I254" s="6209"/>
      <c r="J254" s="6209"/>
      <c r="K254" s="6209"/>
      <c r="L254" s="5677" t="str">
        <f>الاعدادات!$D$6</f>
        <v>2022 وما قبلها</v>
      </c>
      <c r="M254" s="149"/>
      <c r="N254" s="149"/>
      <c r="O254" s="149"/>
      <c r="P254" s="149"/>
      <c r="Q254" s="149"/>
      <c r="R254" s="148"/>
      <c r="S254" s="148"/>
      <c r="T254" s="148"/>
      <c r="U254" s="148"/>
      <c r="V254" s="148"/>
      <c r="W254" s="148"/>
      <c r="X254" s="148"/>
      <c r="Y254" s="148"/>
      <c r="Z254" s="2166"/>
      <c r="AA254" s="148"/>
      <c r="AB254" s="148"/>
      <c r="AC254" s="148"/>
      <c r="AD254" s="148"/>
      <c r="AE254" s="148"/>
      <c r="AF254" s="2163"/>
      <c r="AG254" s="148"/>
      <c r="AH254" s="151"/>
      <c r="AI254" s="148"/>
      <c r="AJ254" s="148"/>
      <c r="AK254" s="148"/>
      <c r="AL254" s="148"/>
      <c r="AM254" s="2163"/>
      <c r="AN254" s="151"/>
      <c r="AO254" s="151"/>
      <c r="AP254" s="151"/>
      <c r="AQ254" s="151"/>
      <c r="AR254" s="151"/>
      <c r="AS254" s="2164"/>
      <c r="AT254" s="148"/>
      <c r="AU254" s="148"/>
      <c r="AV254" s="148"/>
      <c r="AW254" s="148"/>
      <c r="AX254" s="148"/>
      <c r="AY254" s="2164"/>
      <c r="AZ254" s="148"/>
      <c r="BA254" s="148"/>
      <c r="BB254" s="2165"/>
      <c r="BC254" s="5683" t="str">
        <f>الاعدادات!$D$6</f>
        <v>2022 وما قبلها</v>
      </c>
      <c r="BD254" s="76"/>
      <c r="BE254" s="83"/>
      <c r="BF254" s="83"/>
      <c r="BG254" s="84"/>
      <c r="BH254" s="84"/>
      <c r="BI254" s="84"/>
      <c r="BJ254" s="85"/>
      <c r="BK254" s="86"/>
      <c r="BL254" s="87"/>
      <c r="BM254" s="87"/>
      <c r="BN254" s="88"/>
      <c r="BO254" s="88"/>
      <c r="BP254" s="89"/>
      <c r="BQ254" s="77">
        <f t="shared" ref="BQ254:BQ259" si="1574">BP254+BO254+BN254+BM254+BL254+BK254+BJ254+BI254+BH254+BG254+BF254+BE254+BD254</f>
        <v>0</v>
      </c>
      <c r="BR254" s="90"/>
      <c r="BS254" s="91"/>
      <c r="BT254" s="92"/>
      <c r="BU254" s="93"/>
      <c r="BV254" s="94"/>
      <c r="BW254" s="95"/>
      <c r="BX254" s="96"/>
      <c r="BY254" s="97"/>
      <c r="BZ254" s="98"/>
      <c r="CA254" s="99"/>
      <c r="CB254" s="79">
        <f t="shared" ref="CB254:CB258" si="1575">CA254+BZ254+BY254+BX254+BW254+BV254+BU254+BT254+BS254+BR254+BQ254</f>
        <v>0</v>
      </c>
      <c r="CC254" s="80"/>
      <c r="CD254" s="78"/>
      <c r="CE254" s="102"/>
      <c r="CF254" s="82"/>
      <c r="CG254" s="83"/>
      <c r="CH254" s="83"/>
      <c r="CI254" s="84"/>
      <c r="CJ254" s="84"/>
      <c r="CK254" s="84"/>
      <c r="CL254" s="85"/>
      <c r="CM254" s="86"/>
      <c r="CN254" s="87"/>
      <c r="CO254" s="87"/>
      <c r="CP254" s="88"/>
      <c r="CQ254" s="88"/>
      <c r="CR254" s="89"/>
      <c r="CS254" s="77">
        <f t="shared" ref="CS254:CS259" si="1576">CR254+CQ254+CP254+CO254+CN254+CM254+CL254+CK254+CJ254+CI254+CH254+CG254+CF254</f>
        <v>0</v>
      </c>
      <c r="CT254" s="90"/>
      <c r="CU254" s="168"/>
      <c r="CV254" s="92"/>
      <c r="CW254" s="93"/>
      <c r="CX254" s="94"/>
      <c r="CY254" s="95"/>
      <c r="CZ254" s="96"/>
      <c r="DA254" s="97"/>
      <c r="DB254" s="98"/>
      <c r="DC254" s="99"/>
      <c r="DD254" s="79">
        <f t="shared" ref="DD254:DD258" si="1577">SUM(CS254:DC254)</f>
        <v>0</v>
      </c>
      <c r="DE254" s="80"/>
      <c r="DF254" s="78"/>
      <c r="DG254" s="102"/>
      <c r="DH254" s="82"/>
      <c r="DI254" s="83"/>
      <c r="DJ254" s="83"/>
      <c r="DK254" s="84"/>
      <c r="DL254" s="84"/>
      <c r="DM254" s="84"/>
      <c r="DN254" s="85"/>
      <c r="DO254" s="86"/>
      <c r="DP254" s="87"/>
      <c r="DQ254" s="87"/>
      <c r="DR254" s="88"/>
      <c r="DS254" s="88"/>
      <c r="DT254" s="89"/>
      <c r="DU254" s="77">
        <f t="shared" ref="DU254:DU259" si="1578">DT254+DS254+DR254+DQ254+DP254+DO254+DN254+DM254+DL254+DK254+DJ254+DI254+DH254</f>
        <v>0</v>
      </c>
      <c r="DV254" s="90"/>
      <c r="DW254" s="168"/>
      <c r="DX254" s="92"/>
      <c r="DY254" s="93"/>
      <c r="DZ254" s="94"/>
      <c r="EA254" s="95"/>
      <c r="EB254" s="96"/>
      <c r="EC254" s="97"/>
      <c r="ED254" s="98"/>
      <c r="EE254" s="99"/>
      <c r="EF254" s="79">
        <f t="shared" ref="EF254:EF258" si="1579">SUM(DU254:EE254)</f>
        <v>0</v>
      </c>
      <c r="EG254" s="80"/>
      <c r="EH254" s="78"/>
      <c r="EI254" s="102"/>
      <c r="EJ254" s="162" t="s">
        <v>163</v>
      </c>
      <c r="EK254" s="838" t="s">
        <v>190</v>
      </c>
      <c r="EL254" s="838" t="s">
        <v>203</v>
      </c>
      <c r="EM254" s="838" t="s">
        <v>204</v>
      </c>
      <c r="EN254" s="839" t="s">
        <v>116</v>
      </c>
      <c r="EO254" s="838" t="s">
        <v>190</v>
      </c>
      <c r="EP254" s="838" t="s">
        <v>203</v>
      </c>
      <c r="EQ254" s="838" t="s">
        <v>204</v>
      </c>
      <c r="ER254" s="839" t="s">
        <v>116</v>
      </c>
      <c r="ES254" s="838" t="s">
        <v>190</v>
      </c>
      <c r="ET254" s="838" t="s">
        <v>203</v>
      </c>
      <c r="EU254" s="838" t="s">
        <v>204</v>
      </c>
      <c r="EV254" s="839" t="s">
        <v>116</v>
      </c>
      <c r="EW254" s="838" t="s">
        <v>190</v>
      </c>
      <c r="EX254" s="838" t="s">
        <v>203</v>
      </c>
      <c r="EY254" s="838" t="s">
        <v>204</v>
      </c>
      <c r="EZ254" s="839" t="s">
        <v>116</v>
      </c>
      <c r="FA254" s="838" t="s">
        <v>190</v>
      </c>
      <c r="FB254" s="838" t="s">
        <v>203</v>
      </c>
      <c r="FC254" s="838" t="s">
        <v>204</v>
      </c>
      <c r="FD254" s="839" t="s">
        <v>116</v>
      </c>
      <c r="FE254" s="838" t="s">
        <v>190</v>
      </c>
      <c r="FF254" s="838" t="s">
        <v>203</v>
      </c>
      <c r="FG254" s="838" t="s">
        <v>204</v>
      </c>
      <c r="FH254" s="839" t="s">
        <v>116</v>
      </c>
      <c r="FI254" s="836" t="s">
        <v>23</v>
      </c>
      <c r="FJ254" s="166">
        <f>EK259</f>
        <v>0</v>
      </c>
      <c r="FK254" s="166">
        <f>EL259</f>
        <v>0</v>
      </c>
      <c r="FL254" s="166">
        <f t="shared" ref="FL254" si="1580">EM259</f>
        <v>0</v>
      </c>
      <c r="FM254" s="166">
        <f t="shared" ref="FM254" si="1581">EN259</f>
        <v>0</v>
      </c>
    </row>
    <row r="255" spans="1:174" ht="48" customHeight="1" thickBot="1">
      <c r="A255" s="6205"/>
      <c r="B255" s="6206"/>
      <c r="C255" s="6206"/>
      <c r="D255" s="6206"/>
      <c r="E255" s="6206"/>
      <c r="F255" s="6206"/>
      <c r="G255" s="6207"/>
      <c r="H255" s="6208"/>
      <c r="I255" s="6209"/>
      <c r="J255" s="6209"/>
      <c r="K255" s="6209"/>
      <c r="L255" s="5675">
        <f>الاعدادات!$D$7</f>
        <v>2023</v>
      </c>
      <c r="M255" s="148"/>
      <c r="N255" s="148"/>
      <c r="O255" s="148"/>
      <c r="P255" s="148"/>
      <c r="Q255" s="148"/>
      <c r="R255" s="148"/>
      <c r="S255" s="148"/>
      <c r="T255" s="148"/>
      <c r="U255" s="148"/>
      <c r="V255" s="148"/>
      <c r="W255" s="148"/>
      <c r="X255" s="148"/>
      <c r="Y255" s="148"/>
      <c r="Z255" s="2166"/>
      <c r="AA255" s="148"/>
      <c r="AB255" s="148"/>
      <c r="AC255" s="148"/>
      <c r="AD255" s="148"/>
      <c r="AE255" s="148"/>
      <c r="AF255" s="2163"/>
      <c r="AG255" s="148"/>
      <c r="AH255" s="151"/>
      <c r="AI255" s="148"/>
      <c r="AJ255" s="148"/>
      <c r="AK255" s="148"/>
      <c r="AL255" s="148"/>
      <c r="AM255" s="2163"/>
      <c r="AN255" s="151"/>
      <c r="AO255" s="151"/>
      <c r="AP255" s="151"/>
      <c r="AQ255" s="151"/>
      <c r="AR255" s="151"/>
      <c r="AS255" s="2164"/>
      <c r="AT255" s="148"/>
      <c r="AU255" s="148"/>
      <c r="AV255" s="148"/>
      <c r="AW255" s="148"/>
      <c r="AX255" s="148"/>
      <c r="AY255" s="2164"/>
      <c r="AZ255" s="148"/>
      <c r="BA255" s="148"/>
      <c r="BB255" s="2165"/>
      <c r="BC255" s="5683">
        <f>الاعدادات!$D$7</f>
        <v>2023</v>
      </c>
      <c r="BD255" s="82"/>
      <c r="BE255" s="83"/>
      <c r="BF255" s="83"/>
      <c r="BG255" s="84"/>
      <c r="BH255" s="84"/>
      <c r="BI255" s="84"/>
      <c r="BJ255" s="85"/>
      <c r="BK255" s="86"/>
      <c r="BL255" s="87"/>
      <c r="BM255" s="87"/>
      <c r="BN255" s="88"/>
      <c r="BO255" s="88"/>
      <c r="BP255" s="89"/>
      <c r="BQ255" s="77">
        <f t="shared" si="1574"/>
        <v>0</v>
      </c>
      <c r="BR255" s="90"/>
      <c r="BS255" s="91"/>
      <c r="BT255" s="92"/>
      <c r="BU255" s="93"/>
      <c r="BV255" s="94"/>
      <c r="BW255" s="95"/>
      <c r="BX255" s="96"/>
      <c r="BY255" s="97"/>
      <c r="BZ255" s="98"/>
      <c r="CA255" s="99"/>
      <c r="CB255" s="79">
        <f t="shared" si="1575"/>
        <v>0</v>
      </c>
      <c r="CC255" s="104"/>
      <c r="CD255" s="92"/>
      <c r="CE255" s="102"/>
      <c r="CF255" s="82"/>
      <c r="CG255" s="83"/>
      <c r="CH255" s="83"/>
      <c r="CI255" s="84"/>
      <c r="CJ255" s="84"/>
      <c r="CK255" s="84"/>
      <c r="CL255" s="85"/>
      <c r="CM255" s="86"/>
      <c r="CN255" s="87"/>
      <c r="CO255" s="87"/>
      <c r="CP255" s="88"/>
      <c r="CQ255" s="88"/>
      <c r="CR255" s="89"/>
      <c r="CS255" s="77">
        <f t="shared" si="1576"/>
        <v>0</v>
      </c>
      <c r="CT255" s="90"/>
      <c r="CU255" s="168"/>
      <c r="CV255" s="92"/>
      <c r="CW255" s="93"/>
      <c r="CX255" s="94"/>
      <c r="CY255" s="95"/>
      <c r="CZ255" s="96"/>
      <c r="DA255" s="97"/>
      <c r="DB255" s="98"/>
      <c r="DC255" s="99"/>
      <c r="DD255" s="79">
        <f t="shared" si="1577"/>
        <v>0</v>
      </c>
      <c r="DE255" s="104"/>
      <c r="DF255" s="92"/>
      <c r="DG255" s="102"/>
      <c r="DH255" s="82"/>
      <c r="DI255" s="83"/>
      <c r="DJ255" s="83"/>
      <c r="DK255" s="84"/>
      <c r="DL255" s="84"/>
      <c r="DM255" s="84"/>
      <c r="DN255" s="85"/>
      <c r="DO255" s="86"/>
      <c r="DP255" s="87"/>
      <c r="DQ255" s="87"/>
      <c r="DR255" s="88"/>
      <c r="DS255" s="88"/>
      <c r="DT255" s="89"/>
      <c r="DU255" s="77">
        <f t="shared" si="1578"/>
        <v>0</v>
      </c>
      <c r="DV255" s="90"/>
      <c r="DW255" s="168"/>
      <c r="DX255" s="92"/>
      <c r="DY255" s="93"/>
      <c r="DZ255" s="94"/>
      <c r="EA255" s="95"/>
      <c r="EB255" s="96"/>
      <c r="EC255" s="97"/>
      <c r="ED255" s="98"/>
      <c r="EE255" s="99"/>
      <c r="EF255" s="79">
        <f t="shared" si="1579"/>
        <v>0</v>
      </c>
      <c r="EG255" s="104"/>
      <c r="EH255" s="92"/>
      <c r="EI255" s="102"/>
      <c r="EJ255" s="5675" t="str">
        <f>الاعدادات!$D$6</f>
        <v>2022 وما قبلها</v>
      </c>
      <c r="EK255" s="163">
        <f t="shared" ref="EK255:EK259" si="1582">BQ247</f>
        <v>0</v>
      </c>
      <c r="EL255" s="164">
        <f t="shared" ref="EL255:EL259" si="1583">BR247</f>
        <v>0</v>
      </c>
      <c r="EM255" s="164">
        <f>BS247+BT247+BU247+BV247+BW247</f>
        <v>0</v>
      </c>
      <c r="EN255" s="165">
        <f>BX247+BY247+BZ247+CA247</f>
        <v>0</v>
      </c>
      <c r="EO255" s="166">
        <f t="shared" ref="EO255:EO259" si="1584">CS247</f>
        <v>0</v>
      </c>
      <c r="EP255" s="164">
        <f t="shared" ref="EP255:EP259" si="1585">CT247</f>
        <v>0</v>
      </c>
      <c r="EQ255" s="164">
        <f>CU247+CV247+CW247+CX247+CY247</f>
        <v>0</v>
      </c>
      <c r="ER255" s="165">
        <f>CZ247+DA247+DB247+DC247</f>
        <v>0</v>
      </c>
      <c r="ES255" s="166">
        <f t="shared" ref="ES255:ES259" si="1586">BQ254</f>
        <v>0</v>
      </c>
      <c r="ET255" s="164">
        <f t="shared" ref="ET255:ET259" si="1587">BR254</f>
        <v>0</v>
      </c>
      <c r="EU255" s="164">
        <f>BS254+BT254+BU254+BV254+BW254</f>
        <v>0</v>
      </c>
      <c r="EV255" s="165">
        <f>BX254+BY254+BZ254+CA254</f>
        <v>0</v>
      </c>
      <c r="EW255" s="166">
        <f t="shared" ref="EW255:EW259" si="1588">CS254</f>
        <v>0</v>
      </c>
      <c r="EX255" s="164">
        <f t="shared" ref="EX255:EX259" si="1589">CT254</f>
        <v>0</v>
      </c>
      <c r="EY255" s="164">
        <f>CU254+CV254+CW254+CX254+CY254</f>
        <v>0</v>
      </c>
      <c r="EZ255" s="167">
        <f>CZ254+DA254+DB254+DC254</f>
        <v>0</v>
      </c>
      <c r="FA255" s="166">
        <f t="shared" ref="FA255:FA259" si="1590">DU247</f>
        <v>0</v>
      </c>
      <c r="FB255" s="164">
        <f t="shared" ref="FB255:FB259" si="1591">DV247</f>
        <v>0</v>
      </c>
      <c r="FC255" s="164">
        <f>DW247+DX247+DY247+DZ247+EA247</f>
        <v>0</v>
      </c>
      <c r="FD255" s="167">
        <f>EB247+EC247+ED247+EE247</f>
        <v>0</v>
      </c>
      <c r="FE255" s="166">
        <f t="shared" ref="FE255:FE259" si="1592">DU254</f>
        <v>0</v>
      </c>
      <c r="FF255" s="164">
        <f t="shared" ref="FF255:FF259" si="1593">DV254</f>
        <v>0</v>
      </c>
      <c r="FG255" s="164">
        <f>DW254+DX254+DY254+DZ254+EA254</f>
        <v>0</v>
      </c>
      <c r="FH255" s="167">
        <f>EB254+EC254+ED254+EE254</f>
        <v>0</v>
      </c>
      <c r="FI255" s="837" t="s">
        <v>33</v>
      </c>
      <c r="FJ255" s="169">
        <f>EO259</f>
        <v>0</v>
      </c>
      <c r="FK255" s="169">
        <f t="shared" ref="FK255" si="1594">EP259</f>
        <v>0</v>
      </c>
      <c r="FL255" s="169">
        <f t="shared" ref="FL255" si="1595">EQ259</f>
        <v>0</v>
      </c>
      <c r="FM255" s="169">
        <f t="shared" ref="FM255" si="1596">ER259</f>
        <v>0</v>
      </c>
    </row>
    <row r="256" spans="1:174" ht="48" customHeight="1" thickBot="1">
      <c r="A256" s="143"/>
      <c r="B256" s="157"/>
      <c r="C256" s="157"/>
      <c r="D256" s="157"/>
      <c r="E256" s="158"/>
      <c r="F256" s="158"/>
      <c r="G256" s="159"/>
      <c r="H256" s="144"/>
      <c r="I256" s="144"/>
      <c r="J256" s="145"/>
      <c r="K256" s="146"/>
      <c r="L256" s="5675">
        <f>الاعدادات!$D$8</f>
        <v>2024</v>
      </c>
      <c r="M256" s="148"/>
      <c r="N256" s="148"/>
      <c r="O256" s="148"/>
      <c r="P256" s="148"/>
      <c r="Q256" s="148"/>
      <c r="R256" s="148"/>
      <c r="S256" s="148"/>
      <c r="T256" s="148"/>
      <c r="U256" s="148"/>
      <c r="V256" s="148"/>
      <c r="W256" s="148"/>
      <c r="X256" s="148"/>
      <c r="Y256" s="148"/>
      <c r="Z256" s="2166"/>
      <c r="AA256" s="148"/>
      <c r="AB256" s="148"/>
      <c r="AC256" s="148"/>
      <c r="AD256" s="148"/>
      <c r="AE256" s="148"/>
      <c r="AF256" s="2163"/>
      <c r="AG256" s="148"/>
      <c r="AH256" s="151"/>
      <c r="AI256" s="148"/>
      <c r="AJ256" s="148"/>
      <c r="AK256" s="148"/>
      <c r="AL256" s="148"/>
      <c r="AM256" s="2163"/>
      <c r="AN256" s="151"/>
      <c r="AO256" s="151"/>
      <c r="AP256" s="151"/>
      <c r="AQ256" s="151"/>
      <c r="AR256" s="151"/>
      <c r="AS256" s="2164"/>
      <c r="AT256" s="148"/>
      <c r="AU256" s="148"/>
      <c r="AV256" s="148"/>
      <c r="AW256" s="148"/>
      <c r="AX256" s="148"/>
      <c r="AY256" s="2164"/>
      <c r="AZ256" s="148"/>
      <c r="BA256" s="148"/>
      <c r="BB256" s="2165"/>
      <c r="BC256" s="5683">
        <f>الاعدادات!$D$8</f>
        <v>2024</v>
      </c>
      <c r="BD256" s="82"/>
      <c r="BE256" s="83"/>
      <c r="BF256" s="83"/>
      <c r="BG256" s="84"/>
      <c r="BH256" s="84"/>
      <c r="BI256" s="84"/>
      <c r="BJ256" s="85"/>
      <c r="BK256" s="86"/>
      <c r="BL256" s="87"/>
      <c r="BM256" s="87"/>
      <c r="BN256" s="88"/>
      <c r="BO256" s="88"/>
      <c r="BP256" s="89"/>
      <c r="BQ256" s="77">
        <f t="shared" si="1574"/>
        <v>0</v>
      </c>
      <c r="BR256" s="90"/>
      <c r="BS256" s="91"/>
      <c r="BT256" s="92"/>
      <c r="BU256" s="93"/>
      <c r="BV256" s="94"/>
      <c r="BW256" s="95"/>
      <c r="BX256" s="96"/>
      <c r="BY256" s="97"/>
      <c r="BZ256" s="98"/>
      <c r="CA256" s="99"/>
      <c r="CB256" s="79">
        <f t="shared" si="1575"/>
        <v>0</v>
      </c>
      <c r="CC256" s="104"/>
      <c r="CD256" s="92"/>
      <c r="CE256" s="102"/>
      <c r="CF256" s="82"/>
      <c r="CG256" s="83"/>
      <c r="CH256" s="83"/>
      <c r="CI256" s="84"/>
      <c r="CJ256" s="84"/>
      <c r="CK256" s="84"/>
      <c r="CL256" s="85"/>
      <c r="CM256" s="86"/>
      <c r="CN256" s="87"/>
      <c r="CO256" s="87"/>
      <c r="CP256" s="88"/>
      <c r="CQ256" s="88"/>
      <c r="CR256" s="89"/>
      <c r="CS256" s="77">
        <f t="shared" si="1576"/>
        <v>0</v>
      </c>
      <c r="CT256" s="90"/>
      <c r="CU256" s="168"/>
      <c r="CV256" s="92"/>
      <c r="CW256" s="93"/>
      <c r="CX256" s="94"/>
      <c r="CY256" s="95"/>
      <c r="CZ256" s="96"/>
      <c r="DA256" s="97"/>
      <c r="DB256" s="98"/>
      <c r="DC256" s="99"/>
      <c r="DD256" s="79">
        <f t="shared" si="1577"/>
        <v>0</v>
      </c>
      <c r="DE256" s="104"/>
      <c r="DF256" s="92"/>
      <c r="DG256" s="102"/>
      <c r="DH256" s="82"/>
      <c r="DI256" s="83"/>
      <c r="DJ256" s="83"/>
      <c r="DK256" s="84"/>
      <c r="DL256" s="84"/>
      <c r="DM256" s="84"/>
      <c r="DN256" s="85"/>
      <c r="DO256" s="86"/>
      <c r="DP256" s="87"/>
      <c r="DQ256" s="87"/>
      <c r="DR256" s="88"/>
      <c r="DS256" s="88"/>
      <c r="DT256" s="89"/>
      <c r="DU256" s="77">
        <f t="shared" si="1578"/>
        <v>0</v>
      </c>
      <c r="DV256" s="90"/>
      <c r="DW256" s="168"/>
      <c r="DX256" s="92"/>
      <c r="DY256" s="93"/>
      <c r="DZ256" s="94"/>
      <c r="EA256" s="95"/>
      <c r="EB256" s="96"/>
      <c r="EC256" s="97"/>
      <c r="ED256" s="98"/>
      <c r="EE256" s="99"/>
      <c r="EF256" s="79">
        <f t="shared" si="1579"/>
        <v>0</v>
      </c>
      <c r="EG256" s="104"/>
      <c r="EH256" s="92"/>
      <c r="EI256" s="102"/>
      <c r="EJ256" s="5675">
        <f>الاعدادات!$D$7</f>
        <v>2023</v>
      </c>
      <c r="EK256" s="163">
        <f t="shared" si="1582"/>
        <v>0</v>
      </c>
      <c r="EL256" s="164">
        <f t="shared" si="1583"/>
        <v>0</v>
      </c>
      <c r="EM256" s="164">
        <f>BS248+BT248+BU248+BV248+BW248</f>
        <v>0</v>
      </c>
      <c r="EN256" s="165">
        <f>BX248+BY248+BZ248+CA248</f>
        <v>0</v>
      </c>
      <c r="EO256" s="166">
        <f t="shared" si="1584"/>
        <v>0</v>
      </c>
      <c r="EP256" s="164">
        <f t="shared" si="1585"/>
        <v>0</v>
      </c>
      <c r="EQ256" s="164">
        <f>CU248+CV248+CW248+CX248+CY248</f>
        <v>0</v>
      </c>
      <c r="ER256" s="165">
        <f>CZ248+DA248+DB248+DC248</f>
        <v>0</v>
      </c>
      <c r="ES256" s="166">
        <f t="shared" si="1586"/>
        <v>0</v>
      </c>
      <c r="ET256" s="164">
        <f t="shared" si="1587"/>
        <v>0</v>
      </c>
      <c r="EU256" s="164">
        <f>BS255+BT255+BU255+BV255+BW255</f>
        <v>0</v>
      </c>
      <c r="EV256" s="165">
        <f>BX255+BY255+BZ255+CA255</f>
        <v>0</v>
      </c>
      <c r="EW256" s="166">
        <f t="shared" si="1588"/>
        <v>0</v>
      </c>
      <c r="EX256" s="164">
        <f t="shared" si="1589"/>
        <v>0</v>
      </c>
      <c r="EY256" s="164">
        <f>CU255+CV255+CW255+CX255+CY255</f>
        <v>0</v>
      </c>
      <c r="EZ256" s="167">
        <f>CZ255+DA255+DB255+DC255</f>
        <v>0</v>
      </c>
      <c r="FA256" s="166">
        <f t="shared" si="1590"/>
        <v>0</v>
      </c>
      <c r="FB256" s="164">
        <f t="shared" si="1591"/>
        <v>0</v>
      </c>
      <c r="FC256" s="164">
        <f>DW248+DX248+DY248+DZ248+EA248</f>
        <v>0</v>
      </c>
      <c r="FD256" s="167">
        <f>EB248+EC248+ED248+EE248</f>
        <v>0</v>
      </c>
      <c r="FE256" s="166">
        <f t="shared" si="1592"/>
        <v>0</v>
      </c>
      <c r="FF256" s="164">
        <f t="shared" si="1593"/>
        <v>0</v>
      </c>
      <c r="FG256" s="164">
        <f>DW255+DX255+DY255+DZ255+EA255</f>
        <v>0</v>
      </c>
      <c r="FH256" s="167">
        <f>EB255+EC255+ED255+EE255</f>
        <v>0</v>
      </c>
      <c r="FI256" s="837" t="s">
        <v>184</v>
      </c>
      <c r="FJ256" s="169">
        <f>ES259</f>
        <v>0</v>
      </c>
      <c r="FK256" s="169">
        <f t="shared" ref="FK256" si="1597">ET259</f>
        <v>0</v>
      </c>
      <c r="FL256" s="169">
        <f t="shared" ref="FL256" si="1598">EU259</f>
        <v>0</v>
      </c>
      <c r="FM256" s="169">
        <f t="shared" ref="FM256" si="1599">EV259</f>
        <v>0</v>
      </c>
    </row>
    <row r="257" spans="1:174" ht="48" customHeight="1" thickBot="1">
      <c r="A257" s="143"/>
      <c r="B257" s="157"/>
      <c r="C257" s="157"/>
      <c r="D257" s="157"/>
      <c r="E257" s="158"/>
      <c r="F257" s="158"/>
      <c r="G257" s="159"/>
      <c r="H257" s="144"/>
      <c r="I257" s="144"/>
      <c r="J257" s="145"/>
      <c r="K257" s="146"/>
      <c r="L257" s="5675">
        <f>الاعدادات!$D$9</f>
        <v>2025</v>
      </c>
      <c r="M257" s="172"/>
      <c r="N257" s="172"/>
      <c r="O257" s="172"/>
      <c r="P257" s="172"/>
      <c r="Q257" s="172"/>
      <c r="R257" s="172"/>
      <c r="S257" s="172"/>
      <c r="T257" s="172"/>
      <c r="U257" s="172"/>
      <c r="V257" s="172"/>
      <c r="W257" s="172"/>
      <c r="X257" s="172"/>
      <c r="Y257" s="172"/>
      <c r="Z257" s="174"/>
      <c r="AA257" s="172"/>
      <c r="AB257" s="172"/>
      <c r="AC257" s="172"/>
      <c r="AD257" s="172"/>
      <c r="AE257" s="172"/>
      <c r="AF257" s="172"/>
      <c r="AG257" s="172"/>
      <c r="AH257" s="172"/>
      <c r="AI257" s="172"/>
      <c r="AJ257" s="172"/>
      <c r="AK257" s="172"/>
      <c r="AL257" s="172"/>
      <c r="AM257" s="172"/>
      <c r="AN257" s="172"/>
      <c r="AO257" s="172"/>
      <c r="AP257" s="172"/>
      <c r="AQ257" s="172"/>
      <c r="AR257" s="172"/>
      <c r="AS257" s="175"/>
      <c r="AT257" s="172"/>
      <c r="AU257" s="172"/>
      <c r="AV257" s="172"/>
      <c r="AW257" s="172"/>
      <c r="AX257" s="172"/>
      <c r="AY257" s="175"/>
      <c r="AZ257" s="172"/>
      <c r="BA257" s="172"/>
      <c r="BB257" s="2165"/>
      <c r="BC257" s="5683">
        <f>الاعدادات!$D$9</f>
        <v>2025</v>
      </c>
      <c r="BD257" s="82"/>
      <c r="BE257" s="83"/>
      <c r="BF257" s="83"/>
      <c r="BG257" s="84"/>
      <c r="BH257" s="84"/>
      <c r="BI257" s="84"/>
      <c r="BJ257" s="85"/>
      <c r="BK257" s="86"/>
      <c r="BL257" s="87"/>
      <c r="BM257" s="87"/>
      <c r="BN257" s="88"/>
      <c r="BO257" s="88"/>
      <c r="BP257" s="89"/>
      <c r="BQ257" s="77">
        <f t="shared" si="1574"/>
        <v>0</v>
      </c>
      <c r="BR257" s="90"/>
      <c r="BS257" s="91"/>
      <c r="BT257" s="92"/>
      <c r="BU257" s="93"/>
      <c r="BV257" s="94"/>
      <c r="BW257" s="95"/>
      <c r="BX257" s="96"/>
      <c r="BY257" s="97"/>
      <c r="BZ257" s="98"/>
      <c r="CA257" s="99"/>
      <c r="CB257" s="79">
        <f t="shared" si="1575"/>
        <v>0</v>
      </c>
      <c r="CC257" s="104"/>
      <c r="CD257" s="92"/>
      <c r="CE257" s="102"/>
      <c r="CF257" s="82"/>
      <c r="CG257" s="83"/>
      <c r="CH257" s="83"/>
      <c r="CI257" s="84"/>
      <c r="CJ257" s="84"/>
      <c r="CK257" s="84"/>
      <c r="CL257" s="85"/>
      <c r="CM257" s="86"/>
      <c r="CN257" s="87"/>
      <c r="CO257" s="87"/>
      <c r="CP257" s="88"/>
      <c r="CQ257" s="88"/>
      <c r="CR257" s="89"/>
      <c r="CS257" s="77">
        <f t="shared" si="1576"/>
        <v>0</v>
      </c>
      <c r="CT257" s="90"/>
      <c r="CU257" s="168"/>
      <c r="CV257" s="92"/>
      <c r="CW257" s="93"/>
      <c r="CX257" s="94"/>
      <c r="CY257" s="95"/>
      <c r="CZ257" s="96"/>
      <c r="DA257" s="97"/>
      <c r="DB257" s="98"/>
      <c r="DC257" s="99"/>
      <c r="DD257" s="79">
        <f t="shared" si="1577"/>
        <v>0</v>
      </c>
      <c r="DE257" s="104"/>
      <c r="DF257" s="92"/>
      <c r="DG257" s="102"/>
      <c r="DH257" s="82"/>
      <c r="DI257" s="83"/>
      <c r="DJ257" s="83"/>
      <c r="DK257" s="84"/>
      <c r="DL257" s="84"/>
      <c r="DM257" s="84"/>
      <c r="DN257" s="85"/>
      <c r="DO257" s="86"/>
      <c r="DP257" s="87"/>
      <c r="DQ257" s="87"/>
      <c r="DR257" s="88"/>
      <c r="DS257" s="88"/>
      <c r="DT257" s="89"/>
      <c r="DU257" s="77">
        <f t="shared" si="1578"/>
        <v>0</v>
      </c>
      <c r="DV257" s="90"/>
      <c r="DW257" s="168"/>
      <c r="DX257" s="92"/>
      <c r="DY257" s="93"/>
      <c r="DZ257" s="94"/>
      <c r="EA257" s="95"/>
      <c r="EB257" s="96"/>
      <c r="EC257" s="97"/>
      <c r="ED257" s="98"/>
      <c r="EE257" s="99"/>
      <c r="EF257" s="79">
        <f t="shared" si="1579"/>
        <v>0</v>
      </c>
      <c r="EG257" s="104"/>
      <c r="EH257" s="92"/>
      <c r="EI257" s="102"/>
      <c r="EJ257" s="5675">
        <f>الاعدادات!$D$8</f>
        <v>2024</v>
      </c>
      <c r="EK257" s="163">
        <f t="shared" si="1582"/>
        <v>0</v>
      </c>
      <c r="EL257" s="164">
        <f t="shared" si="1583"/>
        <v>0</v>
      </c>
      <c r="EM257" s="164">
        <f>BS249+BT249+BU249+BV249+BW249</f>
        <v>0</v>
      </c>
      <c r="EN257" s="165">
        <f>BX249+BY249+BZ249+CA249</f>
        <v>0</v>
      </c>
      <c r="EO257" s="166">
        <f t="shared" si="1584"/>
        <v>0</v>
      </c>
      <c r="EP257" s="164">
        <f t="shared" si="1585"/>
        <v>0</v>
      </c>
      <c r="EQ257" s="164">
        <f>CU249+CV249+CW249+CX249+CY249</f>
        <v>0</v>
      </c>
      <c r="ER257" s="165">
        <f>CZ249+DA249+DB249+DC249</f>
        <v>0</v>
      </c>
      <c r="ES257" s="166">
        <f t="shared" si="1586"/>
        <v>0</v>
      </c>
      <c r="ET257" s="164">
        <f t="shared" si="1587"/>
        <v>0</v>
      </c>
      <c r="EU257" s="164">
        <f>BS256+BT256+BU256+BV256+BW256</f>
        <v>0</v>
      </c>
      <c r="EV257" s="165">
        <f>BX256+BY256+BZ256+CA256</f>
        <v>0</v>
      </c>
      <c r="EW257" s="166">
        <f t="shared" si="1588"/>
        <v>0</v>
      </c>
      <c r="EX257" s="164">
        <f t="shared" si="1589"/>
        <v>0</v>
      </c>
      <c r="EY257" s="164">
        <f>CU256+CV256+CW256+CX256+CY256</f>
        <v>0</v>
      </c>
      <c r="EZ257" s="167">
        <f>CZ256+DA256+DB256+DC256</f>
        <v>0</v>
      </c>
      <c r="FA257" s="166">
        <f t="shared" si="1590"/>
        <v>0</v>
      </c>
      <c r="FB257" s="164">
        <f t="shared" si="1591"/>
        <v>0</v>
      </c>
      <c r="FC257" s="164">
        <f>DW249+DX249+DY249+DZ249+EA249</f>
        <v>0</v>
      </c>
      <c r="FD257" s="167">
        <f>EB249+EC249+ED249+EE249</f>
        <v>0</v>
      </c>
      <c r="FE257" s="166">
        <f t="shared" si="1592"/>
        <v>0</v>
      </c>
      <c r="FF257" s="164">
        <f t="shared" si="1593"/>
        <v>0</v>
      </c>
      <c r="FG257" s="164">
        <f>DW256+DX256+DY256+DZ256+EA256</f>
        <v>0</v>
      </c>
      <c r="FH257" s="167">
        <f>EB256+EC256+ED256+EE256</f>
        <v>0</v>
      </c>
      <c r="FI257" s="837" t="s">
        <v>185</v>
      </c>
      <c r="FJ257" s="169">
        <f>EW259</f>
        <v>0</v>
      </c>
      <c r="FK257" s="169">
        <f t="shared" ref="FK257" si="1600">EX259</f>
        <v>0</v>
      </c>
      <c r="FL257" s="169">
        <f t="shared" ref="FL257" si="1601">EY259</f>
        <v>0</v>
      </c>
      <c r="FM257" s="169">
        <f t="shared" ref="FM257" si="1602">EZ259</f>
        <v>0</v>
      </c>
    </row>
    <row r="258" spans="1:174" ht="48" customHeight="1" thickBot="1">
      <c r="A258" s="143"/>
      <c r="B258" s="157"/>
      <c r="C258" s="157"/>
      <c r="D258" s="157"/>
      <c r="E258" s="158"/>
      <c r="F258" s="158"/>
      <c r="G258" s="159"/>
      <c r="H258" s="144"/>
      <c r="I258" s="144"/>
      <c r="J258" s="145"/>
      <c r="K258" s="146"/>
      <c r="L258" s="5675">
        <f>الاعدادات!$D$10</f>
        <v>2026</v>
      </c>
      <c r="M258" s="172"/>
      <c r="N258" s="172"/>
      <c r="O258" s="172"/>
      <c r="P258" s="172"/>
      <c r="Q258" s="172"/>
      <c r="R258" s="172"/>
      <c r="S258" s="172"/>
      <c r="T258" s="172"/>
      <c r="U258" s="172"/>
      <c r="V258" s="172"/>
      <c r="W258" s="172"/>
      <c r="X258" s="172"/>
      <c r="Y258" s="172"/>
      <c r="Z258" s="174"/>
      <c r="AA258" s="172"/>
      <c r="AB258" s="172"/>
      <c r="AC258" s="172"/>
      <c r="AD258" s="172"/>
      <c r="AE258" s="172"/>
      <c r="AF258" s="172"/>
      <c r="AG258" s="172"/>
      <c r="AH258" s="172"/>
      <c r="AI258" s="172"/>
      <c r="AJ258" s="172"/>
      <c r="AK258" s="172"/>
      <c r="AL258" s="172"/>
      <c r="AM258" s="172"/>
      <c r="AN258" s="172"/>
      <c r="AO258" s="172"/>
      <c r="AP258" s="172"/>
      <c r="AQ258" s="172"/>
      <c r="AR258" s="172"/>
      <c r="AS258" s="175"/>
      <c r="AT258" s="172"/>
      <c r="AU258" s="172"/>
      <c r="AV258" s="172"/>
      <c r="AW258" s="172"/>
      <c r="AX258" s="172"/>
      <c r="AY258" s="175"/>
      <c r="AZ258" s="172"/>
      <c r="BA258" s="172"/>
      <c r="BB258" s="2165"/>
      <c r="BC258" s="5683">
        <f>الاعدادات!$D$10</f>
        <v>2026</v>
      </c>
      <c r="BD258" s="117"/>
      <c r="BE258" s="118"/>
      <c r="BF258" s="118"/>
      <c r="BG258" s="119"/>
      <c r="BH258" s="119"/>
      <c r="BI258" s="119"/>
      <c r="BJ258" s="120"/>
      <c r="BK258" s="121"/>
      <c r="BL258" s="122"/>
      <c r="BM258" s="122"/>
      <c r="BN258" s="123"/>
      <c r="BO258" s="123"/>
      <c r="BP258" s="124"/>
      <c r="BQ258" s="125">
        <f t="shared" si="1574"/>
        <v>0</v>
      </c>
      <c r="BR258" s="126"/>
      <c r="BS258" s="127"/>
      <c r="BT258" s="128"/>
      <c r="BU258" s="129"/>
      <c r="BV258" s="130"/>
      <c r="BW258" s="131"/>
      <c r="BX258" s="132"/>
      <c r="BY258" s="133"/>
      <c r="BZ258" s="134"/>
      <c r="CA258" s="135"/>
      <c r="CB258" s="136">
        <f t="shared" si="1575"/>
        <v>0</v>
      </c>
      <c r="CC258" s="137"/>
      <c r="CD258" s="128"/>
      <c r="CE258" s="141"/>
      <c r="CF258" s="117"/>
      <c r="CG258" s="118"/>
      <c r="CH258" s="118"/>
      <c r="CI258" s="119"/>
      <c r="CJ258" s="119"/>
      <c r="CK258" s="119"/>
      <c r="CL258" s="120"/>
      <c r="CM258" s="121"/>
      <c r="CN258" s="122"/>
      <c r="CO258" s="122"/>
      <c r="CP258" s="123"/>
      <c r="CQ258" s="123"/>
      <c r="CR258" s="124"/>
      <c r="CS258" s="125">
        <f t="shared" si="1576"/>
        <v>0</v>
      </c>
      <c r="CT258" s="126"/>
      <c r="CU258" s="176"/>
      <c r="CV258" s="128"/>
      <c r="CW258" s="129"/>
      <c r="CX258" s="130"/>
      <c r="CY258" s="131"/>
      <c r="CZ258" s="132"/>
      <c r="DA258" s="133"/>
      <c r="DB258" s="134"/>
      <c r="DC258" s="135"/>
      <c r="DD258" s="136">
        <f t="shared" si="1577"/>
        <v>0</v>
      </c>
      <c r="DE258" s="137"/>
      <c r="DF258" s="128"/>
      <c r="DG258" s="141"/>
      <c r="DH258" s="117"/>
      <c r="DI258" s="118"/>
      <c r="DJ258" s="118"/>
      <c r="DK258" s="119"/>
      <c r="DL258" s="119"/>
      <c r="DM258" s="119"/>
      <c r="DN258" s="120"/>
      <c r="DO258" s="121"/>
      <c r="DP258" s="122"/>
      <c r="DQ258" s="122"/>
      <c r="DR258" s="123"/>
      <c r="DS258" s="123"/>
      <c r="DT258" s="124"/>
      <c r="DU258" s="125">
        <f t="shared" si="1578"/>
        <v>0</v>
      </c>
      <c r="DV258" s="126"/>
      <c r="DW258" s="176"/>
      <c r="DX258" s="128"/>
      <c r="DY258" s="129"/>
      <c r="DZ258" s="130"/>
      <c r="EA258" s="131"/>
      <c r="EB258" s="132"/>
      <c r="EC258" s="133"/>
      <c r="ED258" s="134"/>
      <c r="EE258" s="135"/>
      <c r="EF258" s="136">
        <f t="shared" si="1579"/>
        <v>0</v>
      </c>
      <c r="EG258" s="137"/>
      <c r="EH258" s="128"/>
      <c r="EI258" s="141"/>
      <c r="EJ258" s="5675">
        <f>الاعدادات!$D$9</f>
        <v>2025</v>
      </c>
      <c r="EK258" s="163">
        <f t="shared" si="1582"/>
        <v>0</v>
      </c>
      <c r="EL258" s="164">
        <f t="shared" si="1583"/>
        <v>0</v>
      </c>
      <c r="EM258" s="164">
        <f>BS250+BT250+BU250+BV250+BW250</f>
        <v>0</v>
      </c>
      <c r="EN258" s="165">
        <f>BX250+BY250+BZ250+CA250</f>
        <v>0</v>
      </c>
      <c r="EO258" s="166">
        <f t="shared" si="1584"/>
        <v>0</v>
      </c>
      <c r="EP258" s="164">
        <f t="shared" si="1585"/>
        <v>0</v>
      </c>
      <c r="EQ258" s="164">
        <f>CU250+CV250+CW250+CX250+CY250</f>
        <v>0</v>
      </c>
      <c r="ER258" s="165">
        <f>CZ250+DA250+DB250+DC250</f>
        <v>0</v>
      </c>
      <c r="ES258" s="166">
        <f t="shared" si="1586"/>
        <v>0</v>
      </c>
      <c r="ET258" s="164">
        <f t="shared" si="1587"/>
        <v>0</v>
      </c>
      <c r="EU258" s="164">
        <f>BS257+BT257+BU257+BV257+BW257</f>
        <v>0</v>
      </c>
      <c r="EV258" s="165">
        <f>BX257+BY257+BZ257+CA257</f>
        <v>0</v>
      </c>
      <c r="EW258" s="166">
        <f t="shared" si="1588"/>
        <v>0</v>
      </c>
      <c r="EX258" s="164">
        <f t="shared" si="1589"/>
        <v>0</v>
      </c>
      <c r="EY258" s="164">
        <f>CU257+CV257+CW257+CX257+CY257</f>
        <v>0</v>
      </c>
      <c r="EZ258" s="167">
        <f>CZ257+DA257+DB257+DC257</f>
        <v>0</v>
      </c>
      <c r="FA258" s="166">
        <f t="shared" si="1590"/>
        <v>0</v>
      </c>
      <c r="FB258" s="164">
        <f t="shared" si="1591"/>
        <v>0</v>
      </c>
      <c r="FC258" s="164">
        <f>DW250+DX250+DY250+DZ250+EA250</f>
        <v>0</v>
      </c>
      <c r="FD258" s="167">
        <f>EB250+EC250+ED250+EE250</f>
        <v>0</v>
      </c>
      <c r="FE258" s="166">
        <f t="shared" si="1592"/>
        <v>0</v>
      </c>
      <c r="FF258" s="164">
        <f t="shared" si="1593"/>
        <v>0</v>
      </c>
      <c r="FG258" s="164">
        <f>DW257+DX257+DY257+DZ257+EA257</f>
        <v>0</v>
      </c>
      <c r="FH258" s="167">
        <f>EB257+EC257+ED257+EE257</f>
        <v>0</v>
      </c>
      <c r="FI258" s="837" t="s">
        <v>200</v>
      </c>
      <c r="FJ258" s="169">
        <f>FA259</f>
        <v>0</v>
      </c>
      <c r="FK258" s="169">
        <f t="shared" ref="FK258" si="1603">FB259</f>
        <v>0</v>
      </c>
      <c r="FL258" s="169">
        <f t="shared" ref="FL258" si="1604">FC259</f>
        <v>0</v>
      </c>
      <c r="FM258" s="169">
        <f>FD259</f>
        <v>0</v>
      </c>
    </row>
    <row r="259" spans="1:174" ht="48" customHeight="1" thickBot="1">
      <c r="A259" s="143"/>
      <c r="B259" s="172"/>
      <c r="C259" s="172"/>
      <c r="D259" s="172"/>
      <c r="E259" s="172"/>
      <c r="F259" s="172"/>
      <c r="G259" s="172"/>
      <c r="H259" s="172"/>
      <c r="I259" s="172"/>
      <c r="J259" s="145"/>
      <c r="K259" s="146"/>
      <c r="L259" s="173"/>
      <c r="M259" s="172"/>
      <c r="N259" s="172"/>
      <c r="O259" s="172"/>
      <c r="P259" s="172"/>
      <c r="Q259" s="172"/>
      <c r="R259" s="172"/>
      <c r="S259" s="172"/>
      <c r="T259" s="172"/>
      <c r="U259" s="172"/>
      <c r="V259" s="172"/>
      <c r="W259" s="172"/>
      <c r="X259" s="172"/>
      <c r="Y259" s="172"/>
      <c r="Z259" s="174"/>
      <c r="AA259" s="172"/>
      <c r="AB259" s="172"/>
      <c r="AC259" s="172"/>
      <c r="AD259" s="172"/>
      <c r="AE259" s="172"/>
      <c r="AF259" s="172"/>
      <c r="AG259" s="172"/>
      <c r="AH259" s="172"/>
      <c r="AI259" s="172"/>
      <c r="AJ259" s="172"/>
      <c r="AK259" s="172"/>
      <c r="AL259" s="172"/>
      <c r="AM259" s="172"/>
      <c r="AN259" s="172"/>
      <c r="AO259" s="172"/>
      <c r="AP259" s="172"/>
      <c r="AQ259" s="172"/>
      <c r="AR259" s="172"/>
      <c r="AS259" s="175"/>
      <c r="AT259" s="172"/>
      <c r="AU259" s="172"/>
      <c r="AV259" s="172"/>
      <c r="AW259" s="172"/>
      <c r="AX259" s="172"/>
      <c r="AY259" s="175"/>
      <c r="AZ259" s="172"/>
      <c r="BA259" s="172"/>
      <c r="BB259" s="2165"/>
      <c r="BC259" s="2009" t="s">
        <v>181</v>
      </c>
      <c r="BD259" s="5689">
        <f t="shared" ref="BD259:BP259" si="1605">SUM(BD254:BD258)</f>
        <v>0</v>
      </c>
      <c r="BE259" s="5690">
        <f t="shared" si="1605"/>
        <v>0</v>
      </c>
      <c r="BF259" s="5690">
        <f t="shared" si="1605"/>
        <v>0</v>
      </c>
      <c r="BG259" s="5690">
        <f t="shared" si="1605"/>
        <v>0</v>
      </c>
      <c r="BH259" s="5690">
        <f t="shared" si="1605"/>
        <v>0</v>
      </c>
      <c r="BI259" s="5690">
        <f t="shared" si="1605"/>
        <v>0</v>
      </c>
      <c r="BJ259" s="5690">
        <f t="shared" si="1605"/>
        <v>0</v>
      </c>
      <c r="BK259" s="5690">
        <f t="shared" si="1605"/>
        <v>0</v>
      </c>
      <c r="BL259" s="5690">
        <f t="shared" si="1605"/>
        <v>0</v>
      </c>
      <c r="BM259" s="5690">
        <f t="shared" si="1605"/>
        <v>0</v>
      </c>
      <c r="BN259" s="5690">
        <f t="shared" si="1605"/>
        <v>0</v>
      </c>
      <c r="BO259" s="5690">
        <f t="shared" si="1605"/>
        <v>0</v>
      </c>
      <c r="BP259" s="5690">
        <f t="shared" si="1605"/>
        <v>0</v>
      </c>
      <c r="BQ259" s="5691">
        <f t="shared" si="1574"/>
        <v>0</v>
      </c>
      <c r="BR259" s="5690">
        <f t="shared" ref="BR259:CR259" si="1606">SUM(BR254:BR258)</f>
        <v>0</v>
      </c>
      <c r="BS259" s="5690">
        <f t="shared" si="1606"/>
        <v>0</v>
      </c>
      <c r="BT259" s="5690">
        <f t="shared" si="1606"/>
        <v>0</v>
      </c>
      <c r="BU259" s="5690">
        <f t="shared" si="1606"/>
        <v>0</v>
      </c>
      <c r="BV259" s="5690">
        <f t="shared" si="1606"/>
        <v>0</v>
      </c>
      <c r="BW259" s="5690">
        <f t="shared" si="1606"/>
        <v>0</v>
      </c>
      <c r="BX259" s="5690">
        <f t="shared" si="1606"/>
        <v>0</v>
      </c>
      <c r="BY259" s="5690">
        <f t="shared" si="1606"/>
        <v>0</v>
      </c>
      <c r="BZ259" s="5692">
        <f t="shared" si="1606"/>
        <v>0</v>
      </c>
      <c r="CA259" s="5690">
        <f t="shared" si="1606"/>
        <v>0</v>
      </c>
      <c r="CB259" s="5690">
        <f t="shared" si="1606"/>
        <v>0</v>
      </c>
      <c r="CC259" s="5690">
        <f t="shared" si="1606"/>
        <v>0</v>
      </c>
      <c r="CD259" s="5690">
        <f t="shared" si="1606"/>
        <v>0</v>
      </c>
      <c r="CE259" s="5693">
        <f t="shared" si="1606"/>
        <v>0</v>
      </c>
      <c r="CF259" s="5689">
        <f t="shared" si="1606"/>
        <v>0</v>
      </c>
      <c r="CG259" s="5690">
        <f t="shared" si="1606"/>
        <v>0</v>
      </c>
      <c r="CH259" s="5690">
        <f t="shared" si="1606"/>
        <v>0</v>
      </c>
      <c r="CI259" s="5690">
        <f t="shared" si="1606"/>
        <v>0</v>
      </c>
      <c r="CJ259" s="5690">
        <f t="shared" si="1606"/>
        <v>0</v>
      </c>
      <c r="CK259" s="5690">
        <f t="shared" si="1606"/>
        <v>0</v>
      </c>
      <c r="CL259" s="5690">
        <f t="shared" si="1606"/>
        <v>0</v>
      </c>
      <c r="CM259" s="5690">
        <f t="shared" si="1606"/>
        <v>0</v>
      </c>
      <c r="CN259" s="5690">
        <f t="shared" si="1606"/>
        <v>0</v>
      </c>
      <c r="CO259" s="5690">
        <f t="shared" si="1606"/>
        <v>0</v>
      </c>
      <c r="CP259" s="5690">
        <f t="shared" si="1606"/>
        <v>0</v>
      </c>
      <c r="CQ259" s="5690">
        <f t="shared" si="1606"/>
        <v>0</v>
      </c>
      <c r="CR259" s="5690">
        <f t="shared" si="1606"/>
        <v>0</v>
      </c>
      <c r="CS259" s="5691">
        <f t="shared" si="1576"/>
        <v>0</v>
      </c>
      <c r="CT259" s="5690">
        <f t="shared" ref="CT259:DT259" si="1607">SUM(CT254:CT258)</f>
        <v>0</v>
      </c>
      <c r="CU259" s="5690">
        <f t="shared" si="1607"/>
        <v>0</v>
      </c>
      <c r="CV259" s="5690">
        <f t="shared" si="1607"/>
        <v>0</v>
      </c>
      <c r="CW259" s="5690">
        <f t="shared" si="1607"/>
        <v>0</v>
      </c>
      <c r="CX259" s="5690">
        <f t="shared" si="1607"/>
        <v>0</v>
      </c>
      <c r="CY259" s="5690">
        <f t="shared" si="1607"/>
        <v>0</v>
      </c>
      <c r="CZ259" s="5690">
        <f t="shared" si="1607"/>
        <v>0</v>
      </c>
      <c r="DA259" s="5690">
        <f t="shared" si="1607"/>
        <v>0</v>
      </c>
      <c r="DB259" s="5692">
        <f t="shared" si="1607"/>
        <v>0</v>
      </c>
      <c r="DC259" s="5690">
        <f t="shared" si="1607"/>
        <v>0</v>
      </c>
      <c r="DD259" s="5690">
        <f t="shared" si="1607"/>
        <v>0</v>
      </c>
      <c r="DE259" s="5690">
        <f t="shared" si="1607"/>
        <v>0</v>
      </c>
      <c r="DF259" s="5690">
        <f t="shared" si="1607"/>
        <v>0</v>
      </c>
      <c r="DG259" s="5693">
        <f t="shared" si="1607"/>
        <v>0</v>
      </c>
      <c r="DH259" s="5689">
        <f t="shared" si="1607"/>
        <v>0</v>
      </c>
      <c r="DI259" s="5690">
        <f t="shared" si="1607"/>
        <v>0</v>
      </c>
      <c r="DJ259" s="5690">
        <f t="shared" si="1607"/>
        <v>0</v>
      </c>
      <c r="DK259" s="5690">
        <f t="shared" si="1607"/>
        <v>0</v>
      </c>
      <c r="DL259" s="5690">
        <f t="shared" si="1607"/>
        <v>0</v>
      </c>
      <c r="DM259" s="5690">
        <f t="shared" si="1607"/>
        <v>0</v>
      </c>
      <c r="DN259" s="5690">
        <f t="shared" si="1607"/>
        <v>0</v>
      </c>
      <c r="DO259" s="5690">
        <f t="shared" si="1607"/>
        <v>0</v>
      </c>
      <c r="DP259" s="5690">
        <f t="shared" si="1607"/>
        <v>0</v>
      </c>
      <c r="DQ259" s="5690">
        <f t="shared" si="1607"/>
        <v>0</v>
      </c>
      <c r="DR259" s="5690">
        <f t="shared" si="1607"/>
        <v>0</v>
      </c>
      <c r="DS259" s="5690">
        <f t="shared" si="1607"/>
        <v>0</v>
      </c>
      <c r="DT259" s="5690">
        <f t="shared" si="1607"/>
        <v>0</v>
      </c>
      <c r="DU259" s="5691">
        <f t="shared" si="1578"/>
        <v>0</v>
      </c>
      <c r="DV259" s="5690">
        <f t="shared" ref="DV259:EI259" si="1608">SUM(DV254:DV258)</f>
        <v>0</v>
      </c>
      <c r="DW259" s="5690">
        <f t="shared" si="1608"/>
        <v>0</v>
      </c>
      <c r="DX259" s="5690">
        <f t="shared" si="1608"/>
        <v>0</v>
      </c>
      <c r="DY259" s="5690">
        <f t="shared" si="1608"/>
        <v>0</v>
      </c>
      <c r="DZ259" s="5690">
        <f t="shared" si="1608"/>
        <v>0</v>
      </c>
      <c r="EA259" s="5690">
        <f t="shared" si="1608"/>
        <v>0</v>
      </c>
      <c r="EB259" s="5690">
        <f t="shared" si="1608"/>
        <v>0</v>
      </c>
      <c r="EC259" s="5690">
        <f t="shared" si="1608"/>
        <v>0</v>
      </c>
      <c r="ED259" s="5692">
        <f t="shared" si="1608"/>
        <v>0</v>
      </c>
      <c r="EE259" s="5690">
        <f t="shared" si="1608"/>
        <v>0</v>
      </c>
      <c r="EF259" s="5690">
        <f t="shared" si="1608"/>
        <v>0</v>
      </c>
      <c r="EG259" s="5690">
        <f t="shared" si="1608"/>
        <v>0</v>
      </c>
      <c r="EH259" s="5690">
        <f t="shared" si="1608"/>
        <v>0</v>
      </c>
      <c r="EI259" s="5693">
        <f t="shared" si="1608"/>
        <v>0</v>
      </c>
      <c r="EJ259" s="5675">
        <f>الاعدادات!$D$10</f>
        <v>2026</v>
      </c>
      <c r="EK259" s="163">
        <f t="shared" si="1582"/>
        <v>0</v>
      </c>
      <c r="EL259" s="164">
        <f t="shared" si="1583"/>
        <v>0</v>
      </c>
      <c r="EM259" s="164">
        <f>BS251+BT251+BU251+BV251+BW251</f>
        <v>0</v>
      </c>
      <c r="EN259" s="165">
        <f>BX251+BY251+BZ251+CA251</f>
        <v>0</v>
      </c>
      <c r="EO259" s="166">
        <f t="shared" si="1584"/>
        <v>0</v>
      </c>
      <c r="EP259" s="164">
        <f t="shared" si="1585"/>
        <v>0</v>
      </c>
      <c r="EQ259" s="164">
        <f>CU251+CV251+CW251+CX251+CY251</f>
        <v>0</v>
      </c>
      <c r="ER259" s="165">
        <f>CZ251+DA251+DB251+DC251</f>
        <v>0</v>
      </c>
      <c r="ES259" s="166">
        <f t="shared" si="1586"/>
        <v>0</v>
      </c>
      <c r="ET259" s="164">
        <f t="shared" si="1587"/>
        <v>0</v>
      </c>
      <c r="EU259" s="164">
        <f>BS258+BT258+BU258+BV258+BW258</f>
        <v>0</v>
      </c>
      <c r="EV259" s="165">
        <f>BX258+BY258+BZ258+CA258</f>
        <v>0</v>
      </c>
      <c r="EW259" s="166">
        <f t="shared" si="1588"/>
        <v>0</v>
      </c>
      <c r="EX259" s="164">
        <f t="shared" si="1589"/>
        <v>0</v>
      </c>
      <c r="EY259" s="164">
        <f>CU258+CV258+CW258+CX258+CY258</f>
        <v>0</v>
      </c>
      <c r="EZ259" s="167">
        <f>CZ258+DA258+DB258+DC258</f>
        <v>0</v>
      </c>
      <c r="FA259" s="166">
        <f t="shared" si="1590"/>
        <v>0</v>
      </c>
      <c r="FB259" s="164">
        <f t="shared" si="1591"/>
        <v>0</v>
      </c>
      <c r="FC259" s="164">
        <f>DW251+DX251+DY251+DZ251+EA251</f>
        <v>0</v>
      </c>
      <c r="FD259" s="167">
        <f>EB251+EC251+ED251+EE251</f>
        <v>0</v>
      </c>
      <c r="FE259" s="166">
        <f t="shared" si="1592"/>
        <v>0</v>
      </c>
      <c r="FF259" s="164">
        <f t="shared" si="1593"/>
        <v>0</v>
      </c>
      <c r="FG259" s="164">
        <f>DW258+DX258+DY258+DZ258+EA258</f>
        <v>0</v>
      </c>
      <c r="FH259" s="167">
        <f>EB258+EC258+ED258+EE258</f>
        <v>0</v>
      </c>
      <c r="FI259" s="837" t="s">
        <v>597</v>
      </c>
      <c r="FJ259" s="169">
        <f>FE259</f>
        <v>0</v>
      </c>
      <c r="FK259" s="169">
        <f t="shared" ref="FK259" si="1609">FF259</f>
        <v>0</v>
      </c>
      <c r="FL259" s="169">
        <f t="shared" ref="FL259" si="1610">FG259</f>
        <v>0</v>
      </c>
      <c r="FM259" s="169">
        <f t="shared" ref="FM259" si="1611">FH259</f>
        <v>0</v>
      </c>
    </row>
    <row r="260" spans="1:174" ht="48" customHeight="1" thickBot="1">
      <c r="A260" s="2527"/>
      <c r="B260" s="2527"/>
      <c r="C260" s="2527"/>
      <c r="D260" s="2527"/>
      <c r="E260" s="2527"/>
      <c r="F260" s="2527"/>
      <c r="G260" s="2527"/>
      <c r="H260" s="2527"/>
      <c r="I260" s="2527"/>
      <c r="J260" s="2527"/>
      <c r="K260" s="2527"/>
      <c r="L260" s="2527"/>
      <c r="M260" s="2527"/>
      <c r="N260" s="2527"/>
      <c r="O260" s="2527"/>
      <c r="P260" s="2527"/>
      <c r="Q260" s="2527"/>
      <c r="R260" s="2527"/>
      <c r="S260" s="2527"/>
      <c r="T260" s="2527"/>
      <c r="U260" s="2527"/>
      <c r="V260" s="2527"/>
      <c r="W260" s="2527"/>
      <c r="X260" s="2527"/>
      <c r="Y260" s="2527"/>
      <c r="Z260" s="2527"/>
      <c r="AA260" s="2527"/>
      <c r="AB260" s="2527"/>
      <c r="AC260" s="2527"/>
      <c r="AD260" s="2527"/>
      <c r="AE260" s="2527"/>
      <c r="AF260" s="2527"/>
      <c r="AG260" s="2527"/>
      <c r="AH260" s="2527"/>
      <c r="AI260" s="2527"/>
      <c r="AJ260" s="2527"/>
      <c r="AK260" s="2527"/>
      <c r="AL260" s="2527"/>
      <c r="AM260" s="2527"/>
      <c r="AN260" s="2527"/>
      <c r="AO260" s="2527"/>
      <c r="AP260" s="2527"/>
      <c r="AQ260" s="2527"/>
      <c r="AR260" s="2527"/>
      <c r="AS260" s="2527"/>
      <c r="AT260" s="2527"/>
      <c r="AU260" s="2527"/>
      <c r="AV260" s="2527"/>
      <c r="AW260" s="2527"/>
      <c r="AX260" s="2527"/>
      <c r="AY260" s="2527"/>
      <c r="AZ260" s="2527"/>
      <c r="BA260" s="2527"/>
      <c r="BB260" s="2527"/>
      <c r="BC260" s="2527"/>
      <c r="BD260" s="2528"/>
      <c r="BE260" s="2527"/>
      <c r="BF260" s="2527"/>
      <c r="BG260" s="2527"/>
      <c r="BH260" s="2527"/>
      <c r="BI260" s="2527"/>
      <c r="BJ260" s="2527"/>
      <c r="BK260" s="2527"/>
      <c r="BL260" s="2527"/>
      <c r="BM260" s="2527"/>
      <c r="BN260" s="2527"/>
      <c r="BO260" s="2527"/>
      <c r="BP260" s="2527"/>
      <c r="BQ260" s="2527"/>
      <c r="BR260" s="2527"/>
      <c r="BS260" s="2527"/>
      <c r="BT260" s="2527"/>
      <c r="BU260" s="2527"/>
      <c r="BV260" s="2527"/>
      <c r="BW260" s="2527"/>
      <c r="BX260" s="2527"/>
      <c r="BY260" s="2527"/>
      <c r="BZ260" s="2527"/>
      <c r="CA260" s="2527"/>
      <c r="CB260" s="2527"/>
      <c r="CC260" s="2527"/>
      <c r="CD260" s="2527"/>
      <c r="CE260" s="2527"/>
      <c r="CF260" s="2528"/>
      <c r="CG260" s="2527"/>
      <c r="CH260" s="2527"/>
      <c r="CI260" s="2527"/>
      <c r="CJ260" s="2527"/>
      <c r="CK260" s="2527"/>
      <c r="CL260" s="2527"/>
      <c r="CM260" s="2527"/>
      <c r="CN260" s="2527"/>
      <c r="CO260" s="2527"/>
      <c r="CP260" s="2527"/>
      <c r="CQ260" s="2527"/>
      <c r="CR260" s="2527"/>
      <c r="CS260" s="2527"/>
      <c r="CT260" s="2527"/>
      <c r="CU260" s="2527"/>
      <c r="CV260" s="2527"/>
      <c r="CW260" s="2527"/>
      <c r="CX260" s="2527"/>
      <c r="CY260" s="2527"/>
      <c r="CZ260" s="2527"/>
      <c r="DA260" s="2527"/>
      <c r="DB260" s="2527"/>
      <c r="DC260" s="2527"/>
      <c r="DD260" s="2527"/>
      <c r="DE260" s="2527"/>
      <c r="DF260" s="2527"/>
      <c r="DG260" s="2527"/>
      <c r="DH260" s="2528"/>
      <c r="DI260" s="2527"/>
      <c r="DJ260" s="2527"/>
      <c r="DK260" s="2527"/>
      <c r="DL260" s="2527"/>
      <c r="DM260" s="2527"/>
      <c r="DN260" s="2527"/>
      <c r="DO260" s="2527"/>
      <c r="DP260" s="2527"/>
      <c r="DQ260" s="2527"/>
      <c r="DR260" s="2527"/>
      <c r="DS260" s="2527"/>
      <c r="DT260" s="2527"/>
      <c r="DU260" s="2527"/>
      <c r="DV260" s="2527"/>
      <c r="DW260" s="2527"/>
      <c r="DX260" s="2527"/>
      <c r="DY260" s="2527"/>
      <c r="DZ260" s="2527"/>
      <c r="EA260" s="2527"/>
      <c r="EB260" s="2527"/>
      <c r="EC260" s="2527"/>
      <c r="ED260" s="2527"/>
      <c r="EE260" s="2527"/>
      <c r="EF260" s="2527"/>
      <c r="EG260" s="2527"/>
      <c r="EH260" s="2527"/>
      <c r="EI260" s="2527"/>
      <c r="EJ260" s="2527"/>
      <c r="EK260" s="5688">
        <f>SUM(EK255:EK259)</f>
        <v>0</v>
      </c>
      <c r="EL260" s="5688">
        <f t="shared" ref="EL260:FH260" si="1612">SUM(EL255:EL259)</f>
        <v>0</v>
      </c>
      <c r="EM260" s="5688">
        <f t="shared" si="1612"/>
        <v>0</v>
      </c>
      <c r="EN260" s="5688">
        <f t="shared" si="1612"/>
        <v>0</v>
      </c>
      <c r="EO260" s="5688">
        <f t="shared" si="1612"/>
        <v>0</v>
      </c>
      <c r="EP260" s="5688">
        <f t="shared" si="1612"/>
        <v>0</v>
      </c>
      <c r="EQ260" s="5688">
        <f t="shared" si="1612"/>
        <v>0</v>
      </c>
      <c r="ER260" s="5688">
        <f t="shared" si="1612"/>
        <v>0</v>
      </c>
      <c r="ES260" s="5688">
        <f t="shared" si="1612"/>
        <v>0</v>
      </c>
      <c r="ET260" s="5688">
        <f t="shared" si="1612"/>
        <v>0</v>
      </c>
      <c r="EU260" s="5688">
        <f t="shared" si="1612"/>
        <v>0</v>
      </c>
      <c r="EV260" s="5688">
        <f t="shared" si="1612"/>
        <v>0</v>
      </c>
      <c r="EW260" s="5688">
        <f t="shared" si="1612"/>
        <v>0</v>
      </c>
      <c r="EX260" s="5688">
        <f t="shared" si="1612"/>
        <v>0</v>
      </c>
      <c r="EY260" s="5688">
        <f t="shared" si="1612"/>
        <v>0</v>
      </c>
      <c r="EZ260" s="5688">
        <f t="shared" si="1612"/>
        <v>0</v>
      </c>
      <c r="FA260" s="5688">
        <f t="shared" si="1612"/>
        <v>0</v>
      </c>
      <c r="FB260" s="5688">
        <f t="shared" si="1612"/>
        <v>0</v>
      </c>
      <c r="FC260" s="5688">
        <f t="shared" si="1612"/>
        <v>0</v>
      </c>
      <c r="FD260" s="5688">
        <f t="shared" si="1612"/>
        <v>0</v>
      </c>
      <c r="FE260" s="5688">
        <f t="shared" si="1612"/>
        <v>0</v>
      </c>
      <c r="FF260" s="5688">
        <f t="shared" si="1612"/>
        <v>0</v>
      </c>
      <c r="FG260" s="5688">
        <f t="shared" si="1612"/>
        <v>0</v>
      </c>
      <c r="FH260" s="5688">
        <f t="shared" si="1612"/>
        <v>0</v>
      </c>
      <c r="FI260" s="2527"/>
      <c r="FJ260" s="2527"/>
      <c r="FK260" s="2527"/>
      <c r="FL260" s="2527"/>
      <c r="FM260" s="2527"/>
    </row>
    <row r="261" spans="1:174" ht="48" customHeight="1" thickBot="1">
      <c r="A261" s="6227" t="s">
        <v>1140</v>
      </c>
      <c r="B261" s="6230" t="str" cm="1">
        <f t="array" ref="B261">_xlfn.XLOOKUP(1, (INDEX(التشكيل_القديم!$L$5:$S$49, ,6)=$A261) * (INDEX(التشكيل_القديم!$L$5:$S$49, ,7)="رئيس الدائرة"), INDEX(التشكيل_القديم!$L$5:$S$49, ,2))</f>
        <v>احمد إسماعيل احمد عبدالواحد</v>
      </c>
      <c r="C261" s="6230"/>
      <c r="D261" s="6230"/>
      <c r="E261" s="6230"/>
      <c r="F261" s="6230"/>
      <c r="G261" s="6230"/>
      <c r="H261" s="5676" cm="1">
        <f t="array" ref="H261">_xlfn.XLOOKUP(1, (INDEX(التشكيل_القديم!$L$5:$S$49, ,6)=$A261) * (INDEX(التشكيل_القديم!$L$5:$S$49, ,7)="رئيس الدائرة"), INDEX(التشكيل_القديم!$L$5:$S$49, ,3))</f>
        <v>3158</v>
      </c>
      <c r="I261" s="2171" t="str" cm="1">
        <f t="array" ref="I261">_xlfn.XLOOKUP(1, (INDEX(التشكيل_القديم!$L$5:$S$49, ,6)=$A261) * (INDEX(التشكيل_القديم!$L$5:$S$49, ,7)="رئيس الدائرة"), INDEX(التشكيل_القديم!$L$5:$S$49, ,4))</f>
        <v>أ</v>
      </c>
      <c r="J261" s="6231" t="s">
        <v>32</v>
      </c>
      <c r="K261" s="6234" t="s">
        <v>20</v>
      </c>
      <c r="L261" s="5567" t="s">
        <v>1191</v>
      </c>
      <c r="M261" s="5567"/>
      <c r="N261" s="6156" t="s">
        <v>1174</v>
      </c>
      <c r="O261" s="6157"/>
      <c r="P261" s="6157"/>
      <c r="Q261" s="6157"/>
      <c r="R261" s="6157"/>
      <c r="S261" s="6157"/>
      <c r="T261" s="6157"/>
      <c r="U261" s="6157"/>
      <c r="V261" s="6157"/>
      <c r="W261" s="6157"/>
      <c r="X261" s="6157"/>
      <c r="Y261" s="6157"/>
      <c r="Z261" s="6157"/>
      <c r="AA261" s="6157"/>
      <c r="AB261" s="6157"/>
      <c r="AC261" s="6157"/>
      <c r="AD261" s="6157"/>
      <c r="AE261" s="6157"/>
      <c r="AF261" s="6157"/>
      <c r="AG261" s="6157"/>
      <c r="AH261" s="6157"/>
      <c r="AI261" s="6157"/>
      <c r="AJ261" s="6157"/>
      <c r="AK261" s="6157"/>
      <c r="AL261" s="6157"/>
      <c r="AM261" s="6157"/>
      <c r="AN261" s="6157"/>
      <c r="AO261" s="6157"/>
      <c r="AP261" s="6157"/>
      <c r="AQ261" s="6157"/>
      <c r="AR261" s="6157"/>
      <c r="AS261" s="6157"/>
      <c r="AT261" s="6157"/>
      <c r="AU261" s="6157"/>
      <c r="AV261" s="6157"/>
      <c r="AW261" s="6157"/>
      <c r="AX261" s="6157"/>
      <c r="AY261" s="6157"/>
      <c r="AZ261" s="6157"/>
      <c r="BA261" s="6158"/>
      <c r="BB261" s="2158" t="s">
        <v>176</v>
      </c>
      <c r="BC261" s="2526"/>
      <c r="BD261" s="5652">
        <f>_xlfn.XLOOKUP(B261,التشكيل_القديم!$M$5:$M$39,التشكيل_القديم!$L$5:$L$39,0,0)</f>
        <v>16</v>
      </c>
      <c r="BE261" s="6210" t="str">
        <f xml:space="preserve"> "(" &amp;BD261&amp;")                 " &amp;"رئيس الدائرة  /  "  &amp;B261</f>
        <v>(16)                 رئيس الدائرة  /  احمد إسماعيل احمد عبدالواحد</v>
      </c>
      <c r="BF261" s="6210"/>
      <c r="BG261" s="6210"/>
      <c r="BH261" s="6210"/>
      <c r="BI261" s="6210"/>
      <c r="BJ261" s="6210"/>
      <c r="BK261" s="6210"/>
      <c r="BL261" s="6210"/>
      <c r="BM261" s="6210"/>
      <c r="BN261" s="6210"/>
      <c r="BO261" s="6210"/>
      <c r="BP261" s="6210"/>
      <c r="BQ261" s="6210"/>
      <c r="BR261" s="6210"/>
      <c r="BS261" s="6210"/>
      <c r="BT261" s="6210"/>
      <c r="BU261" s="6210"/>
      <c r="BV261" s="6210"/>
      <c r="BW261" s="6210"/>
      <c r="BX261" s="6210"/>
      <c r="BY261" s="6210"/>
      <c r="BZ261" s="6210"/>
      <c r="CA261" s="6210"/>
      <c r="CB261" s="6210"/>
      <c r="CC261" s="6210"/>
      <c r="CD261" s="6210"/>
      <c r="CE261" s="6211"/>
      <c r="CF261" s="5653">
        <f>_xlfn.XLOOKUP(B262,التشكيل_القديم!$M$5:$M$39,التشكيل_القديم!$L$5:$L$39,0,0)</f>
        <v>17</v>
      </c>
      <c r="CG261" s="6341" t="str">
        <f>"(2)             "&amp; "عضو يمين الدائرة  /  "  &amp;B262</f>
        <v>(2)             عضو يمين الدائرة  /  محمد جمال صابر حمزة الحمزاوي</v>
      </c>
      <c r="CH261" s="6210"/>
      <c r="CI261" s="6210"/>
      <c r="CJ261" s="6210"/>
      <c r="CK261" s="6210"/>
      <c r="CL261" s="6210"/>
      <c r="CM261" s="6210"/>
      <c r="CN261" s="6210"/>
      <c r="CO261" s="6210"/>
      <c r="CP261" s="6210"/>
      <c r="CQ261" s="6210"/>
      <c r="CR261" s="6210"/>
      <c r="CS261" s="6210"/>
      <c r="CT261" s="6210"/>
      <c r="CU261" s="6210"/>
      <c r="CV261" s="6210"/>
      <c r="CW261" s="6210"/>
      <c r="CX261" s="6210"/>
      <c r="CY261" s="6210"/>
      <c r="CZ261" s="6210"/>
      <c r="DA261" s="6210"/>
      <c r="DB261" s="6210"/>
      <c r="DC261" s="6210"/>
      <c r="DD261" s="6210"/>
      <c r="DE261" s="6210"/>
      <c r="DF261" s="6210"/>
      <c r="DG261" s="6211"/>
      <c r="DH261" s="5653">
        <f>_xlfn.XLOOKUP(B265,التشكيل_القديم!$M$5:$M$39,التشكيل_القديم!$L$5:$L$39,0,0)</f>
        <v>0</v>
      </c>
      <c r="DI261" s="6210" t="str">
        <f>IF(B265&lt;&gt;"","(5)             "&amp;"عضو يسار يسار اليسار الدائرة /  "&amp;B265,"لا يوجد عضو خامس")</f>
        <v>لا يوجد عضو خامس</v>
      </c>
      <c r="DJ261" s="6210"/>
      <c r="DK261" s="6210"/>
      <c r="DL261" s="6210"/>
      <c r="DM261" s="6210"/>
      <c r="DN261" s="6210"/>
      <c r="DO261" s="6210"/>
      <c r="DP261" s="6210"/>
      <c r="DQ261" s="6210"/>
      <c r="DR261" s="6210"/>
      <c r="DS261" s="6210"/>
      <c r="DT261" s="6210"/>
      <c r="DU261" s="6210"/>
      <c r="DV261" s="6210"/>
      <c r="DW261" s="6210"/>
      <c r="DX261" s="6210"/>
      <c r="DY261" s="6210"/>
      <c r="DZ261" s="6210"/>
      <c r="EA261" s="6210"/>
      <c r="EB261" s="6210"/>
      <c r="EC261" s="6210"/>
      <c r="ED261" s="6210"/>
      <c r="EE261" s="6210"/>
      <c r="EF261" s="6210"/>
      <c r="EG261" s="6210"/>
      <c r="EH261" s="6210"/>
      <c r="EI261" s="6210"/>
      <c r="EJ261" s="2024"/>
      <c r="EK261" s="5654" t="str">
        <f>الاعدادات!$F$5</f>
        <v>أغسطس</v>
      </c>
      <c r="EL261" s="5655" t="str">
        <f>الاعدادات!$F$6</f>
        <v>سبتمبر</v>
      </c>
      <c r="EM261" s="5655" t="str">
        <f>الاعدادات!$F$7</f>
        <v>أكتوبر</v>
      </c>
      <c r="EN261" s="2010" t="s">
        <v>106</v>
      </c>
      <c r="EO261" s="5654" t="str">
        <f>الاعدادات!$F$5</f>
        <v>أغسطس</v>
      </c>
      <c r="EP261" s="5655" t="str">
        <f>الاعدادات!$F$6</f>
        <v>سبتمبر</v>
      </c>
      <c r="EQ261" s="5655" t="str">
        <f>الاعدادات!$F$7</f>
        <v>أكتوبر</v>
      </c>
      <c r="ER261" s="2010" t="s">
        <v>106</v>
      </c>
      <c r="ES261" s="5654" t="str">
        <f>الاعدادات!$F$5</f>
        <v>أغسطس</v>
      </c>
      <c r="ET261" s="5655" t="str">
        <f>الاعدادات!$F$6</f>
        <v>سبتمبر</v>
      </c>
      <c r="EU261" s="5655" t="str">
        <f>الاعدادات!$F$7</f>
        <v>أكتوبر</v>
      </c>
      <c r="EV261" s="2010" t="s">
        <v>106</v>
      </c>
      <c r="EW261" s="5654" t="str">
        <f>الاعدادات!$F$5</f>
        <v>أغسطس</v>
      </c>
      <c r="EX261" s="5655" t="str">
        <f>الاعدادات!$F$6</f>
        <v>سبتمبر</v>
      </c>
      <c r="EY261" s="2010" t="s">
        <v>106</v>
      </c>
      <c r="EZ261" s="5654" t="str">
        <f>الاعدادات!$F$5</f>
        <v>أغسطس</v>
      </c>
      <c r="FA261" s="5655" t="str">
        <f>الاعدادات!$F$6</f>
        <v>سبتمبر</v>
      </c>
      <c r="FB261" s="5655" t="str">
        <f>الاعدادات!$F$7</f>
        <v>أكتوبر</v>
      </c>
      <c r="FC261" s="2010" t="s">
        <v>106</v>
      </c>
      <c r="FD261" s="5654" t="str">
        <f>الاعدادات!$F$5</f>
        <v>أغسطس</v>
      </c>
      <c r="FE261" s="5655" t="str">
        <f>الاعدادات!$F$6</f>
        <v>سبتمبر</v>
      </c>
      <c r="FF261" s="5655" t="str">
        <f>الاعدادات!$F$7</f>
        <v>أكتوبر</v>
      </c>
      <c r="FG261" s="2010" t="s">
        <v>106</v>
      </c>
      <c r="FK261" s="5654" t="str">
        <f>الاعدادات!$F$5</f>
        <v>أغسطس</v>
      </c>
      <c r="FL261" s="5655" t="str">
        <f>الاعدادات!$F$6</f>
        <v>سبتمبر</v>
      </c>
      <c r="FM261" s="5655" t="str">
        <f>الاعدادات!$F$7</f>
        <v>أكتوبر</v>
      </c>
      <c r="FN261" s="2010" t="s">
        <v>106</v>
      </c>
      <c r="FO261" s="5654" t="str">
        <f>الاعدادات!$F$5</f>
        <v>أغسطس</v>
      </c>
      <c r="FP261" s="5655" t="str">
        <f>الاعدادات!$F$6</f>
        <v>سبتمبر</v>
      </c>
      <c r="FQ261" s="5655" t="str">
        <f>الاعدادات!$F$7</f>
        <v>أكتوبر</v>
      </c>
      <c r="FR261" s="2010" t="s">
        <v>106</v>
      </c>
    </row>
    <row r="262" spans="1:174" ht="48" customHeight="1" thickBot="1">
      <c r="A262" s="6228"/>
      <c r="B262" s="6250" t="str" cm="1">
        <f t="array" ref="B262">_xlfn.XLOOKUP(1, (INDEX(التشكيل_القديم!$L$5:$S$49, ,6)=$A261) * (INDEX(التشكيل_القديم!$L$5:$S$49, ,7)="عضو يمين"), INDEX(التشكيل_القديم!$L$5:$S$49, ,2))</f>
        <v>محمد جمال صابر حمزة الحمزاوي</v>
      </c>
      <c r="C262" s="6250"/>
      <c r="D262" s="6250"/>
      <c r="E262" s="6250"/>
      <c r="F262" s="6250"/>
      <c r="G262" s="6250"/>
      <c r="H262" s="2170" cm="1">
        <f t="array" ref="H262">_xlfn.XLOOKUP(1, (INDEX(التشكيل_القديم!$L$5:$S$49, ,6)=$A261) * (INDEX(التشكيل_القديم!$L$5:$S$49, ,7)="عضو يمين"), INDEX(التشكيل_القديم!$L$5:$S$49, ,3))</f>
        <v>224</v>
      </c>
      <c r="I262" s="2171" t="str" cm="1">
        <f t="array" ref="I262">_xlfn.XLOOKUP(1, (INDEX(التشكيل_القديم!$L$5:$S$49, ,6)=$A261) * (INDEX(التشكيل_القديم!$L$5:$S$49, ,7)="عضو يمين"), INDEX(التشكيل_القديم!$L$5:$S$49, ,4))</f>
        <v>أ</v>
      </c>
      <c r="J262" s="6232"/>
      <c r="K262" s="6235"/>
      <c r="L262" s="5677" t="str">
        <f>الاعدادات!$D$6</f>
        <v>2022 وما قبلها</v>
      </c>
      <c r="M262" s="2012">
        <v>0</v>
      </c>
      <c r="N262" s="2003"/>
      <c r="O262" s="2003"/>
      <c r="P262" s="2003"/>
      <c r="Q262" s="2003"/>
      <c r="R262" s="2003"/>
      <c r="S262" s="2003"/>
      <c r="T262" s="2003"/>
      <c r="U262" s="2003"/>
      <c r="V262" s="2003"/>
      <c r="W262" s="2003"/>
      <c r="X262" s="2003"/>
      <c r="Y262" s="2017"/>
      <c r="Z262" s="5678">
        <f>Y262+X262+U262+T262+S262+R262+Q262+P262+O262+N262+M262-W262</f>
        <v>0</v>
      </c>
      <c r="AA262" s="2021"/>
      <c r="AB262" s="2005"/>
      <c r="AC262" s="5656">
        <f>SUM(BD262:BJ262,CF262:CL262,BD269:BJ269,CF269:CL269,DH262:DN262,DH269:DN269)</f>
        <v>0</v>
      </c>
      <c r="AD262" s="5656">
        <f>SUM(BK262:BO262,CM262:CQ262,BK269:BO269,CM269:CQ269,DO262:DS262,DO269:DS269)</f>
        <v>0</v>
      </c>
      <c r="AE262" s="5656">
        <f>BP262+CR262+BP269+CR269+DT262+DT269</f>
        <v>0</v>
      </c>
      <c r="AF262" s="5657">
        <f t="shared" ref="AF262:AF266" si="1613">AE262+AD262+AC262</f>
        <v>0</v>
      </c>
      <c r="AG262" s="5656">
        <f t="shared" ref="AG262:AG266" si="1614">BR262+CT262+BR269+CT269+DV262+DV269</f>
        <v>0</v>
      </c>
      <c r="AH262" s="5658">
        <f>BS262+CU262+BS269+CU269+DW262+DW269</f>
        <v>0</v>
      </c>
      <c r="AI262" s="5656">
        <f t="shared" ref="AI262:AI266" si="1615">BT262+CV262+BT269+CV269+DX262+DX269</f>
        <v>0</v>
      </c>
      <c r="AJ262" s="5656">
        <f t="shared" ref="AJ262:AJ266" si="1616">BU262+CW262+BU269+CW269+DY262+DY269</f>
        <v>0</v>
      </c>
      <c r="AK262" s="5656">
        <f t="shared" ref="AK262:AK266" si="1617">BV262+CX262+BV269+CX269+DZ262+DZ269</f>
        <v>0</v>
      </c>
      <c r="AL262" s="5656">
        <f t="shared" ref="AL262:AL266" si="1618">BW262+CY262+BW269+CY269+EA262+EA269</f>
        <v>0</v>
      </c>
      <c r="AM262" s="5657">
        <f t="shared" ref="AM262:AM266" si="1619">AL262+AK262+AJ262+AI262+AH262</f>
        <v>0</v>
      </c>
      <c r="AN262" s="5659">
        <f>BX262+CZ262+BX269+CZ269+EB262+EB269</f>
        <v>0</v>
      </c>
      <c r="AO262" s="5659">
        <f t="shared" ref="AO262:AO266" si="1620">BY262+DA262+BY269+DA269+EC262+EC269</f>
        <v>0</v>
      </c>
      <c r="AP262" s="5659">
        <f>BZ262+DB262+DB269+BZ269+ED262+ED269</f>
        <v>0</v>
      </c>
      <c r="AQ262" s="5657">
        <f t="shared" ref="AQ262:AQ266" si="1621">AP262+AO262+AN262</f>
        <v>0</v>
      </c>
      <c r="AR262" s="5660">
        <f>CA262+DC262+CA269+DC269+EE262+EE269</f>
        <v>0</v>
      </c>
      <c r="AS262" s="5661">
        <f t="shared" ref="AS262:AS266" si="1622">AR262+AQ262+AM262+AG262+AF262</f>
        <v>0</v>
      </c>
      <c r="AT262" s="2021"/>
      <c r="AU262" s="5656">
        <f t="shared" ref="AU262:AU266" si="1623">CC262+DE262+CC269+DE269+EG262+EG269</f>
        <v>0</v>
      </c>
      <c r="AV262" s="5656">
        <f t="shared" ref="AV262:AV266" si="1624">CD262+DF262+CD269+DF269+EH262+EH269</f>
        <v>0</v>
      </c>
      <c r="AW262" s="2003"/>
      <c r="AX262" s="2004"/>
      <c r="AY262" s="5682">
        <f t="shared" ref="AY262:AY266" si="1625">AX262+AW262+AV262+AU262+AT262</f>
        <v>0</v>
      </c>
      <c r="AZ262" s="2006"/>
      <c r="BA262" s="5656">
        <f t="shared" ref="BA262:BA267" si="1626">AY262+AS262+AA262-Z262</f>
        <v>0</v>
      </c>
      <c r="BB262" s="2159"/>
      <c r="BC262" s="5683" t="str">
        <f>الاعدادات!$D$6</f>
        <v>2022 وما قبلها</v>
      </c>
      <c r="BD262" s="82"/>
      <c r="BE262" s="83"/>
      <c r="BF262" s="83"/>
      <c r="BG262" s="84"/>
      <c r="BH262" s="84"/>
      <c r="BI262" s="84"/>
      <c r="BJ262" s="85"/>
      <c r="BK262" s="86"/>
      <c r="BL262" s="87"/>
      <c r="BM262" s="87"/>
      <c r="BN262" s="88"/>
      <c r="BO262" s="88"/>
      <c r="BP262" s="89"/>
      <c r="BQ262" s="77">
        <f t="shared" ref="BQ262:BQ267" si="1627">BP262+BO262+BN262+BM262+BL262+BK262+BJ262+BI262+BH262+BG262+BF262+BE262+BD262</f>
        <v>0</v>
      </c>
      <c r="BR262" s="90"/>
      <c r="BS262" s="91"/>
      <c r="BT262" s="92"/>
      <c r="BU262" s="93"/>
      <c r="BV262" s="94"/>
      <c r="BW262" s="95"/>
      <c r="BX262" s="96"/>
      <c r="BY262" s="97"/>
      <c r="BZ262" s="98"/>
      <c r="CA262" s="99"/>
      <c r="CB262" s="79">
        <f t="shared" ref="CB262:CB266" si="1628">CA262+BZ262+BY262+BX262+BW262+BV262+BU262+BT262+BS262+BR262+BQ262</f>
        <v>0</v>
      </c>
      <c r="CC262" s="80"/>
      <c r="CD262" s="78"/>
      <c r="CE262" s="100"/>
      <c r="CF262" s="101"/>
      <c r="CG262" s="83"/>
      <c r="CH262" s="83"/>
      <c r="CI262" s="84"/>
      <c r="CJ262" s="84"/>
      <c r="CK262" s="84"/>
      <c r="CL262" s="85"/>
      <c r="CM262" s="86"/>
      <c r="CN262" s="87"/>
      <c r="CO262" s="87"/>
      <c r="CP262" s="88"/>
      <c r="CQ262" s="88"/>
      <c r="CR262" s="89"/>
      <c r="CS262" s="77">
        <f t="shared" ref="CS262:CS267" si="1629">CR262+CQ262+CP262+CO262+CN262+CM262+CL262+CK262+CJ262+CI262+CH262+CG262+CF262</f>
        <v>0</v>
      </c>
      <c r="CT262" s="90"/>
      <c r="CU262" s="91"/>
      <c r="CV262" s="92"/>
      <c r="CW262" s="93"/>
      <c r="CX262" s="94"/>
      <c r="CY262" s="95"/>
      <c r="CZ262" s="96"/>
      <c r="DA262" s="97"/>
      <c r="DB262" s="98"/>
      <c r="DC262" s="99"/>
      <c r="DD262" s="81">
        <f t="shared" ref="DD262:DD263" si="1630">SUM(CS262:DC262)</f>
        <v>0</v>
      </c>
      <c r="DE262" s="80"/>
      <c r="DF262" s="78"/>
      <c r="DG262" s="102"/>
      <c r="DH262" s="101"/>
      <c r="DI262" s="83"/>
      <c r="DJ262" s="83"/>
      <c r="DK262" s="84"/>
      <c r="DL262" s="84"/>
      <c r="DM262" s="84"/>
      <c r="DN262" s="85"/>
      <c r="DO262" s="86"/>
      <c r="DP262" s="87"/>
      <c r="DQ262" s="87"/>
      <c r="DR262" s="88"/>
      <c r="DS262" s="88"/>
      <c r="DT262" s="89"/>
      <c r="DU262" s="77">
        <f t="shared" ref="DU262:DU264" si="1631">DT262+DS262+DR262+DQ262+DP262+DO262+DN262+DM262+DL262+DK262+DJ262+DI262+DH262</f>
        <v>0</v>
      </c>
      <c r="DV262" s="90"/>
      <c r="DW262" s="91"/>
      <c r="DX262" s="92"/>
      <c r="DY262" s="93"/>
      <c r="DZ262" s="94"/>
      <c r="EA262" s="95"/>
      <c r="EB262" s="96"/>
      <c r="EC262" s="97"/>
      <c r="ED262" s="98"/>
      <c r="EE262" s="99"/>
      <c r="EF262" s="81">
        <f t="shared" ref="EF262:EF263" si="1632">SUM(DU262:EE262)</f>
        <v>0</v>
      </c>
      <c r="EG262" s="80"/>
      <c r="EH262" s="78"/>
      <c r="EI262" s="102"/>
      <c r="EJ262" s="5675" t="str">
        <f>الاعدادات!$D$6</f>
        <v>2022 وما قبلها</v>
      </c>
      <c r="EK262" s="68">
        <f t="shared" ref="EK262:EK266" si="1633">AM262+AG262-EL262-EM262</f>
        <v>0</v>
      </c>
      <c r="EL262" s="69"/>
      <c r="EM262" s="69"/>
      <c r="EN262" s="70">
        <f>SUM(EK262:EM262)</f>
        <v>0</v>
      </c>
      <c r="EO262" s="68">
        <f t="shared" ref="EO262:EO266" si="1634">AT262-EQ262-EP262</f>
        <v>0</v>
      </c>
      <c r="EP262" s="69"/>
      <c r="EQ262" s="69"/>
      <c r="ER262" s="70">
        <f>SUM(EO262:EQ262)</f>
        <v>0</v>
      </c>
      <c r="ES262" s="68">
        <f t="shared" ref="ES262:ES266" si="1635">AU262-EU262-ET262</f>
        <v>0</v>
      </c>
      <c r="ET262" s="69"/>
      <c r="EU262" s="71"/>
      <c r="EV262" s="70">
        <f t="shared" ref="EV262:EV267" si="1636">EU262+ET262+ES262</f>
        <v>0</v>
      </c>
      <c r="EW262" s="68">
        <f t="shared" ref="EW262:EW266" si="1637">AV262-EX262</f>
        <v>0</v>
      </c>
      <c r="EX262" s="69"/>
      <c r="EY262" s="70">
        <f>SUM(EW262:EX262)</f>
        <v>0</v>
      </c>
      <c r="EZ262" s="68">
        <f>FK262+FO262</f>
        <v>0</v>
      </c>
      <c r="FA262" s="68">
        <f>FL262+FP262</f>
        <v>0</v>
      </c>
      <c r="FB262" s="68">
        <f>FM262+FQ262</f>
        <v>0</v>
      </c>
      <c r="FC262" s="68">
        <f>FN262+FR262</f>
        <v>0</v>
      </c>
      <c r="FD262" s="68">
        <f t="shared" ref="FD262:FD267" si="1638">EK262+EO262+ES262+EW262+EZ262</f>
        <v>0</v>
      </c>
      <c r="FE262" s="72">
        <f t="shared" ref="FE262:FE267" si="1639">EL262+EP262+ET262+FA262+EX262</f>
        <v>0</v>
      </c>
      <c r="FF262" s="72">
        <f t="shared" ref="FF262:FF267" si="1640">FB262+EU262+EQ262+EM262</f>
        <v>0</v>
      </c>
      <c r="FG262" s="70">
        <f t="shared" ref="FG262:FG267" si="1641">SUM(FD262:FF262)</f>
        <v>0</v>
      </c>
      <c r="FH262" t="str">
        <f t="shared" ref="FH262:FH266" si="1642">IF(OR(EZ262&lt;0,EW262&lt;0,ES262&lt;0,EO262&lt;0,EK262&lt;0,Z262 &lt;&gt; AY262+AS262+AA262), "wrong", "ok")</f>
        <v>ok</v>
      </c>
      <c r="FK262" s="68">
        <f>AX262-FL262-FM262</f>
        <v>0</v>
      </c>
      <c r="FL262" s="69"/>
      <c r="FM262" s="69"/>
      <c r="FN262" s="70">
        <f>SUM(FK262:FM262)</f>
        <v>0</v>
      </c>
      <c r="FO262" s="68">
        <f>AW262-FP262-FQ262</f>
        <v>0</v>
      </c>
      <c r="FP262" s="69"/>
      <c r="FQ262" s="69"/>
      <c r="FR262" s="70">
        <f>SUM(FO262:FQ262)</f>
        <v>0</v>
      </c>
    </row>
    <row r="263" spans="1:174" ht="48" customHeight="1" thickBot="1">
      <c r="A263" s="6228"/>
      <c r="B263" s="6250" t="str" cm="1">
        <f t="array" ref="B263">_xlfn.XLOOKUP(1, (INDEX(التشكيل_القديم!$L$5:$S$49, ,6)=$A261) * (INDEX(التشكيل_القديم!$L$5:$S$49, ,7)="عضو يسار"), INDEX(التشكيل_القديم!$L$5:$S$49, ,2))</f>
        <v>محمد عبدالفتاح سيد عبدالرحمن ادريس</v>
      </c>
      <c r="C263" s="6250"/>
      <c r="D263" s="6250"/>
      <c r="E263" s="6250"/>
      <c r="F263" s="6250"/>
      <c r="G263" s="6250"/>
      <c r="H263" s="2170" cm="1">
        <f t="array" ref="H263">_xlfn.XLOOKUP(1, (INDEX(التشكيل_القديم!$L$5:$S$49, ,6)=$A261) * (INDEX(التشكيل_القديم!$L$5:$S$49, ,7)="عضو يسار"), INDEX(التشكيل_القديم!$L$5:$S$49, ,3))</f>
        <v>272</v>
      </c>
      <c r="I263" s="2171" t="str" cm="1">
        <f t="array" ref="I263">_xlfn.XLOOKUP(1, (INDEX(التشكيل_القديم!$L$5:$S$49, ,6)=$A261) * (INDEX(التشكيل_القديم!$L$5:$S$49, ,7)="عضو يسار"), INDEX(التشكيل_القديم!$L$5:$S$49, ,4))</f>
        <v>ب</v>
      </c>
      <c r="J263" s="6232"/>
      <c r="K263" s="6235"/>
      <c r="L263" s="5675">
        <f>الاعدادات!$D$7</f>
        <v>2023</v>
      </c>
      <c r="M263" s="2013">
        <v>10</v>
      </c>
      <c r="N263" s="64"/>
      <c r="O263" s="64"/>
      <c r="P263" s="64"/>
      <c r="Q263" s="64"/>
      <c r="R263" s="64"/>
      <c r="S263" s="64"/>
      <c r="T263" s="64"/>
      <c r="U263" s="64"/>
      <c r="V263" s="64"/>
      <c r="W263" s="64"/>
      <c r="X263" s="64"/>
      <c r="Y263" s="2018"/>
      <c r="Z263" s="5679">
        <f t="shared" ref="Z263:Z266" si="1643">Y263+X263+U263+T263+S263+R263+Q263+P263+O263+N263+M263-W263</f>
        <v>10</v>
      </c>
      <c r="AA263" s="2007"/>
      <c r="AB263" s="63"/>
      <c r="AC263" s="5662">
        <f t="shared" ref="AC263:AC266" si="1644">SUM(BD263:BJ263,CF263:CL263,BD270:BJ270,CF270:CL270,DH263:DN263,DH270:DN270)</f>
        <v>0</v>
      </c>
      <c r="AD263" s="5662">
        <f t="shared" ref="AD263:AD266" si="1645">SUM(BK263:BO263,CM263:CQ263,BK270:BO270,CM270:CQ270,DO263:DS263,DO270:DS270)</f>
        <v>0</v>
      </c>
      <c r="AE263" s="5662">
        <f>BP263+CR263+BP270+CR270+DT263+DT270</f>
        <v>0</v>
      </c>
      <c r="AF263" s="5663">
        <f t="shared" si="1613"/>
        <v>0</v>
      </c>
      <c r="AG263" s="5662">
        <f t="shared" si="1614"/>
        <v>0</v>
      </c>
      <c r="AH263" s="5664">
        <f t="shared" ref="AH263:AH266" si="1646">BS263+CU263+BS270+CU270+DW263+DW270</f>
        <v>0</v>
      </c>
      <c r="AI263" s="5662">
        <f t="shared" si="1615"/>
        <v>0</v>
      </c>
      <c r="AJ263" s="5662">
        <f t="shared" si="1616"/>
        <v>0</v>
      </c>
      <c r="AK263" s="5662">
        <f t="shared" si="1617"/>
        <v>0</v>
      </c>
      <c r="AL263" s="5662">
        <f t="shared" si="1618"/>
        <v>0</v>
      </c>
      <c r="AM263" s="5663">
        <f t="shared" si="1619"/>
        <v>0</v>
      </c>
      <c r="AN263" s="5665">
        <f t="shared" ref="AN263:AN266" si="1647">BX263+CZ263+BX270+CZ270+EB263+EB270</f>
        <v>0</v>
      </c>
      <c r="AO263" s="5665">
        <f t="shared" si="1620"/>
        <v>0</v>
      </c>
      <c r="AP263" s="5665">
        <f>BZ263+DB263+DB270+BZ270+ED263+ED270</f>
        <v>0</v>
      </c>
      <c r="AQ263" s="5663">
        <f t="shared" si="1621"/>
        <v>0</v>
      </c>
      <c r="AR263" s="5666">
        <f>CA263+DC263+CA270+DC270+EE263+EE270</f>
        <v>0</v>
      </c>
      <c r="AS263" s="5667">
        <f t="shared" si="1622"/>
        <v>0</v>
      </c>
      <c r="AT263" s="2007"/>
      <c r="AU263" s="5662">
        <f t="shared" si="1623"/>
        <v>0</v>
      </c>
      <c r="AV263" s="5662">
        <f t="shared" si="1624"/>
        <v>0</v>
      </c>
      <c r="AW263" s="64"/>
      <c r="AX263" s="64"/>
      <c r="AY263" s="65">
        <f t="shared" si="1625"/>
        <v>0</v>
      </c>
      <c r="AZ263" s="66"/>
      <c r="BA263" s="5662">
        <f t="shared" si="1626"/>
        <v>-10</v>
      </c>
      <c r="BB263" s="2159"/>
      <c r="BC263" s="5683">
        <f>الاعدادات!$D$7</f>
        <v>2023</v>
      </c>
      <c r="BD263" s="82"/>
      <c r="BE263" s="83"/>
      <c r="BF263" s="83"/>
      <c r="BG263" s="103"/>
      <c r="BH263" s="84"/>
      <c r="BI263" s="84"/>
      <c r="BJ263" s="85"/>
      <c r="BK263" s="86"/>
      <c r="BL263" s="87"/>
      <c r="BM263" s="87"/>
      <c r="BN263" s="88"/>
      <c r="BO263" s="88"/>
      <c r="BP263" s="89"/>
      <c r="BQ263" s="77">
        <f t="shared" si="1627"/>
        <v>0</v>
      </c>
      <c r="BR263" s="90"/>
      <c r="BS263" s="91"/>
      <c r="BT263" s="92"/>
      <c r="BU263" s="93"/>
      <c r="BV263" s="94"/>
      <c r="BW263" s="95"/>
      <c r="BX263" s="96"/>
      <c r="BY263" s="97"/>
      <c r="BZ263" s="98"/>
      <c r="CA263" s="99"/>
      <c r="CB263" s="79">
        <f t="shared" si="1628"/>
        <v>0</v>
      </c>
      <c r="CC263" s="104"/>
      <c r="CD263" s="92"/>
      <c r="CE263" s="100"/>
      <c r="CF263" s="101"/>
      <c r="CG263" s="83"/>
      <c r="CH263" s="83"/>
      <c r="CI263" s="84"/>
      <c r="CJ263" s="84"/>
      <c r="CK263" s="84"/>
      <c r="CL263" s="85"/>
      <c r="CM263" s="86"/>
      <c r="CN263" s="87"/>
      <c r="CO263" s="87"/>
      <c r="CP263" s="88"/>
      <c r="CQ263" s="88"/>
      <c r="CR263" s="89"/>
      <c r="CS263" s="77">
        <f t="shared" si="1629"/>
        <v>0</v>
      </c>
      <c r="CT263" s="90"/>
      <c r="CU263" s="91"/>
      <c r="CV263" s="92"/>
      <c r="CW263" s="93"/>
      <c r="CX263" s="94"/>
      <c r="CY263" s="95"/>
      <c r="CZ263" s="96"/>
      <c r="DA263" s="97"/>
      <c r="DB263" s="98"/>
      <c r="DC263" s="99"/>
      <c r="DD263" s="81">
        <f t="shared" si="1630"/>
        <v>0</v>
      </c>
      <c r="DE263" s="104"/>
      <c r="DF263" s="92"/>
      <c r="DG263" s="102"/>
      <c r="DH263" s="101"/>
      <c r="DI263" s="83"/>
      <c r="DJ263" s="83"/>
      <c r="DK263" s="84"/>
      <c r="DL263" s="84"/>
      <c r="DM263" s="84"/>
      <c r="DN263" s="85"/>
      <c r="DO263" s="86"/>
      <c r="DP263" s="87"/>
      <c r="DQ263" s="87"/>
      <c r="DR263" s="88"/>
      <c r="DS263" s="88"/>
      <c r="DT263" s="89"/>
      <c r="DU263" s="77">
        <f t="shared" si="1631"/>
        <v>0</v>
      </c>
      <c r="DV263" s="90"/>
      <c r="DW263" s="91"/>
      <c r="DX263" s="92"/>
      <c r="DY263" s="93"/>
      <c r="DZ263" s="94"/>
      <c r="EA263" s="95"/>
      <c r="EB263" s="96"/>
      <c r="EC263" s="97"/>
      <c r="ED263" s="98"/>
      <c r="EE263" s="99"/>
      <c r="EF263" s="81">
        <f t="shared" si="1632"/>
        <v>0</v>
      </c>
      <c r="EG263" s="104"/>
      <c r="EH263" s="92"/>
      <c r="EI263" s="102"/>
      <c r="EJ263" s="5675">
        <f>الاعدادات!$D$7</f>
        <v>2023</v>
      </c>
      <c r="EK263" s="68">
        <f t="shared" si="1633"/>
        <v>0</v>
      </c>
      <c r="EL263" s="69"/>
      <c r="EM263" s="69"/>
      <c r="EN263" s="70">
        <f t="shared" ref="EN263:EN266" si="1648">SUM(EK263:EM263)</f>
        <v>0</v>
      </c>
      <c r="EO263" s="68">
        <f t="shared" si="1634"/>
        <v>0</v>
      </c>
      <c r="EP263" s="69"/>
      <c r="EQ263" s="69"/>
      <c r="ER263" s="70">
        <f t="shared" ref="ER263:ER266" si="1649">SUM(EO263:EQ263)</f>
        <v>0</v>
      </c>
      <c r="ES263" s="68">
        <f t="shared" si="1635"/>
        <v>0</v>
      </c>
      <c r="ET263" s="69"/>
      <c r="EU263" s="71"/>
      <c r="EV263" s="70">
        <f t="shared" si="1636"/>
        <v>0</v>
      </c>
      <c r="EW263" s="68">
        <f t="shared" si="1637"/>
        <v>0</v>
      </c>
      <c r="EX263" s="69"/>
      <c r="EY263" s="70">
        <f t="shared" ref="EY263:EY266" si="1650">SUM(EW263:EX263)</f>
        <v>0</v>
      </c>
      <c r="EZ263" s="68">
        <f t="shared" ref="EZ263:EZ266" si="1651">FK263+FO263</f>
        <v>0</v>
      </c>
      <c r="FA263" s="68">
        <f t="shared" ref="FA263:FA266" si="1652">FL263+FP263</f>
        <v>0</v>
      </c>
      <c r="FB263" s="68">
        <f t="shared" ref="FB263:FB266" si="1653">FM263+FQ263</f>
        <v>0</v>
      </c>
      <c r="FC263" s="68">
        <f t="shared" ref="FC263:FC266" si="1654">FN263+FR263</f>
        <v>0</v>
      </c>
      <c r="FD263" s="68">
        <f t="shared" si="1638"/>
        <v>0</v>
      </c>
      <c r="FE263" s="72">
        <f t="shared" si="1639"/>
        <v>0</v>
      </c>
      <c r="FF263" s="72">
        <f t="shared" si="1640"/>
        <v>0</v>
      </c>
      <c r="FG263" s="70">
        <f t="shared" si="1641"/>
        <v>0</v>
      </c>
      <c r="FH263" t="str">
        <f t="shared" si="1642"/>
        <v>wrong</v>
      </c>
      <c r="FK263" s="68">
        <f t="shared" ref="FK263:FK266" si="1655">AX263-FL263-FM263</f>
        <v>0</v>
      </c>
      <c r="FL263" s="69"/>
      <c r="FM263" s="69"/>
      <c r="FN263" s="70">
        <f t="shared" ref="FN263:FN266" si="1656">SUM(FK263:FM263)</f>
        <v>0</v>
      </c>
      <c r="FO263" s="68">
        <f t="shared" ref="FO263:FO266" si="1657">AW263-FP263-FQ263</f>
        <v>0</v>
      </c>
      <c r="FP263" s="69"/>
      <c r="FQ263" s="69"/>
      <c r="FR263" s="70">
        <f t="shared" ref="FR263:FR266" si="1658">SUM(FO263:FQ263)</f>
        <v>0</v>
      </c>
    </row>
    <row r="264" spans="1:174" ht="48" customHeight="1" thickBot="1">
      <c r="A264" s="6228"/>
      <c r="B264" s="6250" t="str" cm="1">
        <f t="array" ref="B264">IFERROR(_xlfn.XLOOKUP(1, (INDEX(التشكيل_القديم!$L$5:$S$49, ,6)=$A261) * (INDEX(التشكيل_القديم!$L$5:$S$49, ,7)="عضو يسار اليسار"), INDEX(التشكيل_القديم!$L$5:$S$49, ,2)),"")</f>
        <v>محمود محمد السيد عبدالعزيز</v>
      </c>
      <c r="C264" s="6250"/>
      <c r="D264" s="6250"/>
      <c r="E264" s="6250"/>
      <c r="F264" s="6250"/>
      <c r="G264" s="6250"/>
      <c r="H264" s="2170" cm="1">
        <f t="array" ref="H264">IFERROR(_xlfn.XLOOKUP(1, (INDEX(التشكيل_القديم!$L$5:$S$49, ,6)=$A261) * (INDEX(التشكيل_القديم!$L$5:$S$49, ,7)="عضو يسار اليسار"), INDEX(التشكيل_القديم!$L$5:$S$49, ,3)),"")</f>
        <v>272</v>
      </c>
      <c r="I264" s="2171" t="str" cm="1">
        <f t="array" ref="I264">IFERROR(_xlfn.XLOOKUP(1, (INDEX(التشكيل_القديم!$L$5:$S$49, ,6)=$A261) * (INDEX(التشكيل_القديم!$L$5:$S$49, ,7)="عضو يسار اليسار"), INDEX(التشكيل_القديم!$L$5:$S$49, ,4)),"")</f>
        <v>ق</v>
      </c>
      <c r="J264" s="6232"/>
      <c r="K264" s="6235"/>
      <c r="L264" s="5675">
        <f>الاعدادات!$D$8</f>
        <v>2024</v>
      </c>
      <c r="M264" s="2014">
        <v>33</v>
      </c>
      <c r="N264" s="1997"/>
      <c r="O264" s="1997"/>
      <c r="P264" s="1997"/>
      <c r="Q264" s="1997"/>
      <c r="R264" s="1997"/>
      <c r="S264" s="1997"/>
      <c r="T264" s="1997"/>
      <c r="U264" s="1997"/>
      <c r="V264" s="1997"/>
      <c r="W264" s="1997"/>
      <c r="X264" s="1997"/>
      <c r="Y264" s="2019"/>
      <c r="Z264" s="5680">
        <f t="shared" si="1643"/>
        <v>33</v>
      </c>
      <c r="AA264" s="2022"/>
      <c r="AB264" s="1999"/>
      <c r="AC264" s="2002">
        <f t="shared" si="1644"/>
        <v>0</v>
      </c>
      <c r="AD264" s="2002">
        <f t="shared" si="1645"/>
        <v>0</v>
      </c>
      <c r="AE264" s="2002">
        <f>BP264+CR264+BP271+CR271+DT264+DT271</f>
        <v>0</v>
      </c>
      <c r="AF264" s="5668">
        <f t="shared" si="1613"/>
        <v>0</v>
      </c>
      <c r="AG264" s="2002">
        <f t="shared" si="1614"/>
        <v>0</v>
      </c>
      <c r="AH264" s="5669">
        <f t="shared" si="1646"/>
        <v>0</v>
      </c>
      <c r="AI264" s="2002">
        <f t="shared" si="1615"/>
        <v>0</v>
      </c>
      <c r="AJ264" s="2002">
        <f t="shared" si="1616"/>
        <v>0</v>
      </c>
      <c r="AK264" s="2002">
        <f t="shared" si="1617"/>
        <v>0</v>
      </c>
      <c r="AL264" s="2002">
        <f t="shared" si="1618"/>
        <v>0</v>
      </c>
      <c r="AM264" s="5668">
        <f t="shared" si="1619"/>
        <v>0</v>
      </c>
      <c r="AN264" s="2177">
        <f t="shared" si="1647"/>
        <v>0</v>
      </c>
      <c r="AO264" s="2177">
        <f t="shared" si="1620"/>
        <v>0</v>
      </c>
      <c r="AP264" s="2177">
        <f>BZ264+DB264+DB271+BZ271+ED264+ED271</f>
        <v>0</v>
      </c>
      <c r="AQ264" s="5668">
        <f t="shared" si="1621"/>
        <v>0</v>
      </c>
      <c r="AR264" s="5670">
        <f>CA264+DC264+CA271+DC271+EE264+EE271</f>
        <v>0</v>
      </c>
      <c r="AS264" s="5671">
        <f t="shared" si="1622"/>
        <v>0</v>
      </c>
      <c r="AT264" s="2022"/>
      <c r="AU264" s="2002">
        <f t="shared" si="1623"/>
        <v>0</v>
      </c>
      <c r="AV264" s="2002">
        <f t="shared" si="1624"/>
        <v>0</v>
      </c>
      <c r="AW264" s="1997"/>
      <c r="AX264" s="1998"/>
      <c r="AY264" s="2000">
        <f t="shared" si="1625"/>
        <v>0</v>
      </c>
      <c r="AZ264" s="2001"/>
      <c r="BA264" s="2002">
        <f t="shared" si="1626"/>
        <v>-33</v>
      </c>
      <c r="BB264" s="2159"/>
      <c r="BC264" s="5683">
        <f>الاعدادات!$D$8</f>
        <v>2024</v>
      </c>
      <c r="BD264" s="82"/>
      <c r="BE264" s="83"/>
      <c r="BF264" s="83"/>
      <c r="BG264" s="84"/>
      <c r="BH264" s="84"/>
      <c r="BI264" s="84"/>
      <c r="BJ264" s="85"/>
      <c r="BK264" s="86"/>
      <c r="BL264" s="87"/>
      <c r="BM264" s="87"/>
      <c r="BN264" s="88"/>
      <c r="BO264" s="88"/>
      <c r="BP264" s="89"/>
      <c r="BQ264" s="77">
        <f t="shared" si="1627"/>
        <v>0</v>
      </c>
      <c r="BR264" s="90"/>
      <c r="BS264" s="91"/>
      <c r="BT264" s="92"/>
      <c r="BU264" s="93"/>
      <c r="BV264" s="94"/>
      <c r="BW264" s="95"/>
      <c r="BX264" s="96"/>
      <c r="BY264" s="97"/>
      <c r="BZ264" s="98"/>
      <c r="CA264" s="99"/>
      <c r="CB264" s="79">
        <f t="shared" si="1628"/>
        <v>0</v>
      </c>
      <c r="CC264" s="104"/>
      <c r="CD264" s="92"/>
      <c r="CE264" s="100"/>
      <c r="CF264" s="101"/>
      <c r="CG264" s="83"/>
      <c r="CH264" s="83"/>
      <c r="CI264" s="84"/>
      <c r="CJ264" s="84"/>
      <c r="CK264" s="84"/>
      <c r="CL264" s="85"/>
      <c r="CM264" s="86"/>
      <c r="CN264" s="87"/>
      <c r="CO264" s="87"/>
      <c r="CP264" s="88"/>
      <c r="CQ264" s="88"/>
      <c r="CR264" s="89"/>
      <c r="CS264" s="77">
        <f t="shared" si="1629"/>
        <v>0</v>
      </c>
      <c r="CT264" s="90"/>
      <c r="CU264" s="91"/>
      <c r="CV264" s="92"/>
      <c r="CW264" s="93"/>
      <c r="CX264" s="94"/>
      <c r="CY264" s="95"/>
      <c r="CZ264" s="96"/>
      <c r="DA264" s="97"/>
      <c r="DB264" s="98"/>
      <c r="DC264" s="99"/>
      <c r="DD264" s="81">
        <f>SUM(CS264:DC264)</f>
        <v>0</v>
      </c>
      <c r="DE264" s="104"/>
      <c r="DF264" s="92"/>
      <c r="DG264" s="102"/>
      <c r="DH264" s="101"/>
      <c r="DI264" s="83"/>
      <c r="DJ264" s="83"/>
      <c r="DK264" s="84"/>
      <c r="DL264" s="84"/>
      <c r="DM264" s="84"/>
      <c r="DN264" s="85"/>
      <c r="DO264" s="86"/>
      <c r="DP264" s="87"/>
      <c r="DQ264" s="87"/>
      <c r="DR264" s="88"/>
      <c r="DS264" s="88"/>
      <c r="DT264" s="89"/>
      <c r="DU264" s="77">
        <f t="shared" si="1631"/>
        <v>0</v>
      </c>
      <c r="DV264" s="90"/>
      <c r="DW264" s="91"/>
      <c r="DX264" s="92"/>
      <c r="DY264" s="93"/>
      <c r="DZ264" s="94"/>
      <c r="EA264" s="95"/>
      <c r="EB264" s="96"/>
      <c r="EC264" s="97"/>
      <c r="ED264" s="98"/>
      <c r="EE264" s="99"/>
      <c r="EF264" s="81">
        <f>SUM(DU264:EE264)</f>
        <v>0</v>
      </c>
      <c r="EG264" s="104"/>
      <c r="EH264" s="92"/>
      <c r="EI264" s="102"/>
      <c r="EJ264" s="5675">
        <f>الاعدادات!$D$8</f>
        <v>2024</v>
      </c>
      <c r="EK264" s="68">
        <f t="shared" si="1633"/>
        <v>0</v>
      </c>
      <c r="EL264" s="69"/>
      <c r="EM264" s="69"/>
      <c r="EN264" s="70">
        <f t="shared" si="1648"/>
        <v>0</v>
      </c>
      <c r="EO264" s="68">
        <f t="shared" si="1634"/>
        <v>0</v>
      </c>
      <c r="EP264" s="69"/>
      <c r="EQ264" s="69"/>
      <c r="ER264" s="70">
        <f t="shared" si="1649"/>
        <v>0</v>
      </c>
      <c r="ES264" s="68">
        <f t="shared" si="1635"/>
        <v>0</v>
      </c>
      <c r="ET264" s="69"/>
      <c r="EU264" s="71"/>
      <c r="EV264" s="70">
        <f t="shared" si="1636"/>
        <v>0</v>
      </c>
      <c r="EW264" s="68">
        <f t="shared" si="1637"/>
        <v>0</v>
      </c>
      <c r="EX264" s="69"/>
      <c r="EY264" s="70">
        <f t="shared" si="1650"/>
        <v>0</v>
      </c>
      <c r="EZ264" s="68">
        <f t="shared" si="1651"/>
        <v>0</v>
      </c>
      <c r="FA264" s="68">
        <f t="shared" si="1652"/>
        <v>0</v>
      </c>
      <c r="FB264" s="68">
        <f t="shared" si="1653"/>
        <v>0</v>
      </c>
      <c r="FC264" s="68">
        <f t="shared" si="1654"/>
        <v>0</v>
      </c>
      <c r="FD264" s="68">
        <f t="shared" si="1638"/>
        <v>0</v>
      </c>
      <c r="FE264" s="72">
        <f t="shared" si="1639"/>
        <v>0</v>
      </c>
      <c r="FF264" s="72">
        <f t="shared" si="1640"/>
        <v>0</v>
      </c>
      <c r="FG264" s="70">
        <f t="shared" si="1641"/>
        <v>0</v>
      </c>
      <c r="FH264" t="str">
        <f t="shared" si="1642"/>
        <v>wrong</v>
      </c>
      <c r="FK264" s="68">
        <f t="shared" si="1655"/>
        <v>0</v>
      </c>
      <c r="FL264" s="69"/>
      <c r="FM264" s="69"/>
      <c r="FN264" s="70">
        <f t="shared" si="1656"/>
        <v>0</v>
      </c>
      <c r="FO264" s="68">
        <f t="shared" si="1657"/>
        <v>0</v>
      </c>
      <c r="FP264" s="69"/>
      <c r="FQ264" s="69"/>
      <c r="FR264" s="70">
        <f t="shared" si="1658"/>
        <v>0</v>
      </c>
    </row>
    <row r="265" spans="1:174" ht="48" customHeight="1" thickBot="1">
      <c r="A265" s="6228"/>
      <c r="B265" s="6310" t="str" cm="1">
        <f t="array" ref="B265">IFERROR(_xlfn.XLOOKUP(1, (INDEX(التشكيل_القديم!$L$5:$S$49, ,6)=$A261) * (INDEX(التشكيل_القديم!$L$5:$S$49, ,7)="عضو خامس "), INDEX(التشكيل_القديم!$L$5:$S$49, ,2)),"")</f>
        <v/>
      </c>
      <c r="C265" s="6310"/>
      <c r="D265" s="6310"/>
      <c r="E265" s="6310"/>
      <c r="F265" s="6310"/>
      <c r="G265" s="6310"/>
      <c r="H265" s="2170" t="str" cm="1">
        <f t="array" ref="H265">IFERROR(_xlfn.XLOOKUP(1, (INDEX(التشكيل_القديم!$L$5:$S$49, ,6)=$A261) * (INDEX(التشكيل_القديم!$L$5:$S$49, ,7)="عضو خامس"), INDEX(التشكيل_القديم!$L$5:$S$49, ,3)),"")</f>
        <v/>
      </c>
      <c r="I265" s="2171" t="str" cm="1">
        <f t="array" ref="I265">IFERROR(_xlfn.XLOOKUP(1, (INDEX(التشكيل_القديم!$L$5:$S$49, ,6)=$A261) * (INDEX(التشكيل_القديم!$L$5:$S$49, ,7)="عضو خامس"), INDEX(التشكيل_القديم!$L$5:$S$49, ,4)),"")</f>
        <v/>
      </c>
      <c r="J265" s="6232"/>
      <c r="K265" s="6235"/>
      <c r="L265" s="5675">
        <f>الاعدادات!$D$9</f>
        <v>2025</v>
      </c>
      <c r="M265" s="2015">
        <v>48</v>
      </c>
      <c r="N265" s="64"/>
      <c r="O265" s="64"/>
      <c r="P265" s="64"/>
      <c r="Q265" s="64"/>
      <c r="R265" s="64"/>
      <c r="S265" s="64"/>
      <c r="T265" s="64"/>
      <c r="U265" s="64"/>
      <c r="V265" s="64"/>
      <c r="W265" s="64"/>
      <c r="X265" s="64"/>
      <c r="Y265" s="2018"/>
      <c r="Z265" s="5679">
        <f t="shared" si="1643"/>
        <v>48</v>
      </c>
      <c r="AA265" s="2007"/>
      <c r="AB265" s="63"/>
      <c r="AC265" s="5662">
        <f t="shared" si="1644"/>
        <v>0</v>
      </c>
      <c r="AD265" s="5662">
        <f t="shared" si="1645"/>
        <v>0</v>
      </c>
      <c r="AE265" s="5662">
        <f>BP265+CR265+BP272+CR272+DT265+DT272</f>
        <v>0</v>
      </c>
      <c r="AF265" s="5663">
        <f t="shared" si="1613"/>
        <v>0</v>
      </c>
      <c r="AG265" s="5662">
        <f t="shared" si="1614"/>
        <v>0</v>
      </c>
      <c r="AH265" s="5664">
        <f t="shared" si="1646"/>
        <v>0</v>
      </c>
      <c r="AI265" s="5662">
        <f t="shared" si="1615"/>
        <v>0</v>
      </c>
      <c r="AJ265" s="5662">
        <f t="shared" si="1616"/>
        <v>0</v>
      </c>
      <c r="AK265" s="5662">
        <f t="shared" si="1617"/>
        <v>0</v>
      </c>
      <c r="AL265" s="5662">
        <f t="shared" si="1618"/>
        <v>0</v>
      </c>
      <c r="AM265" s="5663">
        <f t="shared" si="1619"/>
        <v>0</v>
      </c>
      <c r="AN265" s="5665">
        <f t="shared" si="1647"/>
        <v>0</v>
      </c>
      <c r="AO265" s="5665">
        <f t="shared" si="1620"/>
        <v>0</v>
      </c>
      <c r="AP265" s="5665">
        <f>BZ265+DB265+DB272+BZ272+ED265+ED272</f>
        <v>0</v>
      </c>
      <c r="AQ265" s="5663">
        <f t="shared" si="1621"/>
        <v>0</v>
      </c>
      <c r="AR265" s="5666">
        <f>CA265+DC265+CA272+DC272+EE265+EE272</f>
        <v>0</v>
      </c>
      <c r="AS265" s="5667">
        <f t="shared" si="1622"/>
        <v>0</v>
      </c>
      <c r="AT265" s="2007"/>
      <c r="AU265" s="5674">
        <f t="shared" si="1623"/>
        <v>0</v>
      </c>
      <c r="AV265" s="5674">
        <f t="shared" si="1624"/>
        <v>0</v>
      </c>
      <c r="AW265" s="64"/>
      <c r="AX265" s="75"/>
      <c r="AY265" s="65">
        <f t="shared" si="1625"/>
        <v>0</v>
      </c>
      <c r="AZ265" s="66"/>
      <c r="BA265" s="5662">
        <f t="shared" si="1626"/>
        <v>-48</v>
      </c>
      <c r="BB265" s="2159"/>
      <c r="BC265" s="5683">
        <f>الاعدادات!$D$9</f>
        <v>2025</v>
      </c>
      <c r="BD265" s="82"/>
      <c r="BE265" s="83"/>
      <c r="BF265" s="83"/>
      <c r="BG265" s="84"/>
      <c r="BH265" s="84"/>
      <c r="BI265" s="84"/>
      <c r="BJ265" s="85"/>
      <c r="BK265" s="86"/>
      <c r="BL265" s="87"/>
      <c r="BM265" s="87"/>
      <c r="BN265" s="88"/>
      <c r="BO265" s="88"/>
      <c r="BP265" s="89"/>
      <c r="BQ265" s="77">
        <f t="shared" si="1627"/>
        <v>0</v>
      </c>
      <c r="BR265" s="90"/>
      <c r="BS265" s="91"/>
      <c r="BT265" s="92"/>
      <c r="BU265" s="93"/>
      <c r="BV265" s="94"/>
      <c r="BW265" s="95"/>
      <c r="BX265" s="96"/>
      <c r="BY265" s="97"/>
      <c r="BZ265" s="98"/>
      <c r="CA265" s="99"/>
      <c r="CB265" s="79">
        <f t="shared" si="1628"/>
        <v>0</v>
      </c>
      <c r="CC265" s="104"/>
      <c r="CD265" s="92"/>
      <c r="CE265" s="100"/>
      <c r="CF265" s="101"/>
      <c r="CG265" s="83"/>
      <c r="CH265" s="83"/>
      <c r="CI265" s="84"/>
      <c r="CJ265" s="84"/>
      <c r="CK265" s="84"/>
      <c r="CL265" s="85"/>
      <c r="CM265" s="86"/>
      <c r="CN265" s="87"/>
      <c r="CO265" s="87"/>
      <c r="CP265" s="88"/>
      <c r="CQ265" s="88"/>
      <c r="CR265" s="89"/>
      <c r="CS265" s="77">
        <f t="shared" si="1629"/>
        <v>0</v>
      </c>
      <c r="CT265" s="90"/>
      <c r="CU265" s="91"/>
      <c r="CV265" s="92"/>
      <c r="CW265" s="93"/>
      <c r="CX265" s="94"/>
      <c r="CY265" s="95"/>
      <c r="CZ265" s="96"/>
      <c r="DA265" s="97"/>
      <c r="DB265" s="98"/>
      <c r="DC265" s="99"/>
      <c r="DD265" s="81">
        <f>SUM(CS265:DC265)</f>
        <v>0</v>
      </c>
      <c r="DE265" s="104"/>
      <c r="DF265" s="92"/>
      <c r="DG265" s="102"/>
      <c r="DH265" s="101"/>
      <c r="DI265" s="83"/>
      <c r="DJ265" s="83"/>
      <c r="DK265" s="84"/>
      <c r="DL265" s="84"/>
      <c r="DM265" s="84"/>
      <c r="DN265" s="85"/>
      <c r="DO265" s="86"/>
      <c r="DP265" s="87"/>
      <c r="DQ265" s="87"/>
      <c r="DR265" s="88"/>
      <c r="DS265" s="88"/>
      <c r="DT265" s="89"/>
      <c r="DU265" s="77">
        <f>DT265+DS265+DR265+DQ265+DP265+DO265+DN265+DM265+DL265+DK265+DJ265+DI265+DH265</f>
        <v>0</v>
      </c>
      <c r="DV265" s="90"/>
      <c r="DW265" s="91"/>
      <c r="DX265" s="92"/>
      <c r="DY265" s="93"/>
      <c r="DZ265" s="94"/>
      <c r="EA265" s="95"/>
      <c r="EB265" s="96"/>
      <c r="EC265" s="97"/>
      <c r="ED265" s="98"/>
      <c r="EE265" s="99"/>
      <c r="EF265" s="81">
        <f>SUM(DU265:EE265)</f>
        <v>0</v>
      </c>
      <c r="EG265" s="104"/>
      <c r="EH265" s="92"/>
      <c r="EI265" s="102"/>
      <c r="EJ265" s="5675">
        <f>الاعدادات!$D$9</f>
        <v>2025</v>
      </c>
      <c r="EK265" s="68">
        <f t="shared" si="1633"/>
        <v>0</v>
      </c>
      <c r="EL265" s="69"/>
      <c r="EM265" s="69"/>
      <c r="EN265" s="70">
        <f t="shared" si="1648"/>
        <v>0</v>
      </c>
      <c r="EO265" s="68">
        <f t="shared" si="1634"/>
        <v>0</v>
      </c>
      <c r="EP265" s="69"/>
      <c r="EQ265" s="69"/>
      <c r="ER265" s="70">
        <f t="shared" si="1649"/>
        <v>0</v>
      </c>
      <c r="ES265" s="68">
        <f t="shared" si="1635"/>
        <v>0</v>
      </c>
      <c r="ET265" s="69"/>
      <c r="EU265" s="71"/>
      <c r="EV265" s="70">
        <f t="shared" si="1636"/>
        <v>0</v>
      </c>
      <c r="EW265" s="68">
        <f t="shared" si="1637"/>
        <v>0</v>
      </c>
      <c r="EX265" s="69"/>
      <c r="EY265" s="70">
        <f t="shared" si="1650"/>
        <v>0</v>
      </c>
      <c r="EZ265" s="68">
        <f t="shared" si="1651"/>
        <v>0</v>
      </c>
      <c r="FA265" s="68">
        <f t="shared" si="1652"/>
        <v>0</v>
      </c>
      <c r="FB265" s="68">
        <f t="shared" si="1653"/>
        <v>0</v>
      </c>
      <c r="FC265" s="68">
        <f t="shared" si="1654"/>
        <v>0</v>
      </c>
      <c r="FD265" s="68">
        <f t="shared" si="1638"/>
        <v>0</v>
      </c>
      <c r="FE265" s="72">
        <f t="shared" si="1639"/>
        <v>0</v>
      </c>
      <c r="FF265" s="72">
        <f t="shared" si="1640"/>
        <v>0</v>
      </c>
      <c r="FG265" s="70">
        <f t="shared" si="1641"/>
        <v>0</v>
      </c>
      <c r="FH265" t="str">
        <f t="shared" si="1642"/>
        <v>wrong</v>
      </c>
      <c r="FK265" s="68">
        <f t="shared" si="1655"/>
        <v>0</v>
      </c>
      <c r="FL265" s="69"/>
      <c r="FM265" s="69"/>
      <c r="FN265" s="70">
        <f t="shared" si="1656"/>
        <v>0</v>
      </c>
      <c r="FO265" s="68">
        <f t="shared" si="1657"/>
        <v>0</v>
      </c>
      <c r="FP265" s="69"/>
      <c r="FQ265" s="69"/>
      <c r="FR265" s="70">
        <f t="shared" si="1658"/>
        <v>0</v>
      </c>
    </row>
    <row r="266" spans="1:174" ht="48" customHeight="1" thickBot="1">
      <c r="A266" s="6228"/>
      <c r="B266" s="6310" t="str" cm="1">
        <f t="array" ref="B266">IFERROR(_xlfn.XLOOKUP(1, (INDEX(التشكيل_القديم!$L$5:$S$49, ,6)=$A261) * (INDEX(التشكيل_القديم!$L$5:$S$49, ,7)="عضو سادس"), INDEX(التشكيل_القديم!$L$5:$S$49, ,2)),"")</f>
        <v/>
      </c>
      <c r="C266" s="6310"/>
      <c r="D266" s="6310"/>
      <c r="E266" s="6310"/>
      <c r="F266" s="6310"/>
      <c r="G266" s="6310"/>
      <c r="H266" s="2170" t="str" cm="1">
        <f t="array" ref="H266">IFERROR(_xlfn.XLOOKUP(1, (INDEX(التشكيل_القديم!$L$5:$S$49, ,6)=$A261) * (INDEX(التشكيل_القديم!$L$5:$S$49, ,7)="عضو سادس"), INDEX(التشكيل_القديم!$L$5:$S$49, ,3)),"")</f>
        <v/>
      </c>
      <c r="I266" s="2171" t="str" cm="1">
        <f t="array" ref="I266">IFERROR(_xlfn.XLOOKUP(1, (INDEX(التشكيل_القديم!$L$5:$S$49, ,6)=$A261) * (INDEX(التشكيل_القديم!$L$5:$S$49, ,7)="عضو سادسر"), INDEX(التشكيل_القديم!$L$5:$S$49, ,4)),"")</f>
        <v/>
      </c>
      <c r="J266" s="6232"/>
      <c r="K266" s="6235"/>
      <c r="L266" s="5675">
        <f>الاعدادات!$D$10</f>
        <v>2026</v>
      </c>
      <c r="M266" s="2016">
        <v>65</v>
      </c>
      <c r="N266" s="107"/>
      <c r="O266" s="107"/>
      <c r="P266" s="107"/>
      <c r="Q266" s="107"/>
      <c r="R266" s="107"/>
      <c r="S266" s="107"/>
      <c r="T266" s="107"/>
      <c r="U266" s="107"/>
      <c r="V266" s="107"/>
      <c r="W266" s="107"/>
      <c r="X266" s="107"/>
      <c r="Y266" s="2020"/>
      <c r="Z266" s="5681">
        <f t="shared" si="1643"/>
        <v>65</v>
      </c>
      <c r="AA266" s="2023"/>
      <c r="AB266" s="110"/>
      <c r="AC266" s="5672">
        <f t="shared" si="1644"/>
        <v>0</v>
      </c>
      <c r="AD266" s="5672">
        <f t="shared" si="1645"/>
        <v>0</v>
      </c>
      <c r="AE266" s="5662">
        <f>BP266+CR266+BP273+CR273+DT266+DT273</f>
        <v>0</v>
      </c>
      <c r="AF266" s="5663">
        <f t="shared" si="1613"/>
        <v>0</v>
      </c>
      <c r="AG266" s="5662">
        <f t="shared" si="1614"/>
        <v>0</v>
      </c>
      <c r="AH266" s="5664">
        <f t="shared" si="1646"/>
        <v>0</v>
      </c>
      <c r="AI266" s="5662">
        <f t="shared" si="1615"/>
        <v>0</v>
      </c>
      <c r="AJ266" s="5662">
        <f t="shared" si="1616"/>
        <v>0</v>
      </c>
      <c r="AK266" s="5662">
        <f t="shared" si="1617"/>
        <v>0</v>
      </c>
      <c r="AL266" s="5662">
        <f t="shared" si="1618"/>
        <v>0</v>
      </c>
      <c r="AM266" s="5663">
        <f t="shared" si="1619"/>
        <v>0</v>
      </c>
      <c r="AN266" s="5665">
        <f t="shared" si="1647"/>
        <v>0</v>
      </c>
      <c r="AO266" s="5665">
        <f t="shared" si="1620"/>
        <v>0</v>
      </c>
      <c r="AP266" s="5665">
        <f>BZ266+DB266+DB273+BZ273+ED266+ED273</f>
        <v>0</v>
      </c>
      <c r="AQ266" s="5663">
        <f t="shared" si="1621"/>
        <v>0</v>
      </c>
      <c r="AR266" s="5666">
        <f>CA266+DC266+CA273+DC273+EE266+EE273</f>
        <v>0</v>
      </c>
      <c r="AS266" s="5673">
        <f t="shared" si="1622"/>
        <v>0</v>
      </c>
      <c r="AT266" s="2023"/>
      <c r="AU266" s="5674">
        <f t="shared" si="1623"/>
        <v>0</v>
      </c>
      <c r="AV266" s="5674">
        <f t="shared" si="1624"/>
        <v>0</v>
      </c>
      <c r="AW266" s="111"/>
      <c r="AX266" s="112"/>
      <c r="AY266" s="65">
        <f t="shared" si="1625"/>
        <v>0</v>
      </c>
      <c r="AZ266" s="113"/>
      <c r="BA266" s="5662">
        <f t="shared" si="1626"/>
        <v>-65</v>
      </c>
      <c r="BB266" s="2159"/>
      <c r="BC266" s="5683">
        <f>الاعدادات!$D$10</f>
        <v>2026</v>
      </c>
      <c r="BD266" s="117"/>
      <c r="BE266" s="118"/>
      <c r="BF266" s="118"/>
      <c r="BG266" s="119"/>
      <c r="BH266" s="119"/>
      <c r="BI266" s="119"/>
      <c r="BJ266" s="120"/>
      <c r="BK266" s="121"/>
      <c r="BL266" s="122"/>
      <c r="BM266" s="122"/>
      <c r="BN266" s="123"/>
      <c r="BO266" s="123"/>
      <c r="BP266" s="124"/>
      <c r="BQ266" s="125">
        <f t="shared" si="1627"/>
        <v>0</v>
      </c>
      <c r="BR266" s="126"/>
      <c r="BS266" s="127"/>
      <c r="BT266" s="128"/>
      <c r="BU266" s="129"/>
      <c r="BV266" s="130"/>
      <c r="BW266" s="131"/>
      <c r="BX266" s="132"/>
      <c r="BY266" s="133"/>
      <c r="BZ266" s="134"/>
      <c r="CA266" s="135"/>
      <c r="CB266" s="136">
        <f t="shared" si="1628"/>
        <v>0</v>
      </c>
      <c r="CC266" s="137"/>
      <c r="CD266" s="128"/>
      <c r="CE266" s="138"/>
      <c r="CF266" s="139"/>
      <c r="CG266" s="118"/>
      <c r="CH266" s="118"/>
      <c r="CI266" s="119"/>
      <c r="CJ266" s="119"/>
      <c r="CK266" s="119"/>
      <c r="CL266" s="120"/>
      <c r="CM266" s="121"/>
      <c r="CN266" s="122"/>
      <c r="CO266" s="122"/>
      <c r="CP266" s="123"/>
      <c r="CQ266" s="123"/>
      <c r="CR266" s="124"/>
      <c r="CS266" s="125">
        <f t="shared" si="1629"/>
        <v>0</v>
      </c>
      <c r="CT266" s="126"/>
      <c r="CU266" s="127"/>
      <c r="CV266" s="128"/>
      <c r="CW266" s="129"/>
      <c r="CX266" s="130"/>
      <c r="CY266" s="131"/>
      <c r="CZ266" s="132"/>
      <c r="DA266" s="133"/>
      <c r="DB266" s="134"/>
      <c r="DC266" s="135"/>
      <c r="DD266" s="140">
        <f>SUM(CS266:DC266)</f>
        <v>0</v>
      </c>
      <c r="DE266" s="137"/>
      <c r="DF266" s="128"/>
      <c r="DG266" s="141"/>
      <c r="DH266" s="139"/>
      <c r="DI266" s="118"/>
      <c r="DJ266" s="118"/>
      <c r="DK266" s="119"/>
      <c r="DL266" s="119"/>
      <c r="DM266" s="119"/>
      <c r="DN266" s="120"/>
      <c r="DO266" s="121"/>
      <c r="DP266" s="122"/>
      <c r="DQ266" s="122"/>
      <c r="DR266" s="123"/>
      <c r="DS266" s="123"/>
      <c r="DT266" s="124"/>
      <c r="DU266" s="125">
        <f t="shared" ref="DU266:DU267" si="1659">DT266+DS266+DR266+DQ266+DP266+DO266+DN266+DM266+DL266+DK266+DJ266+DI266+DH266</f>
        <v>0</v>
      </c>
      <c r="DV266" s="126"/>
      <c r="DW266" s="127"/>
      <c r="DX266" s="128"/>
      <c r="DY266" s="129"/>
      <c r="DZ266" s="130"/>
      <c r="EA266" s="131"/>
      <c r="EB266" s="132"/>
      <c r="EC266" s="133"/>
      <c r="ED266" s="134"/>
      <c r="EE266" s="135"/>
      <c r="EF266" s="140">
        <f>SUM(DU266:EE266)</f>
        <v>0</v>
      </c>
      <c r="EG266" s="137"/>
      <c r="EH266" s="128"/>
      <c r="EI266" s="141"/>
      <c r="EJ266" s="5675">
        <f>الاعدادات!$D$10</f>
        <v>2026</v>
      </c>
      <c r="EK266" s="68">
        <f t="shared" si="1633"/>
        <v>0</v>
      </c>
      <c r="EL266" s="69"/>
      <c r="EM266" s="69"/>
      <c r="EN266" s="70">
        <f t="shared" si="1648"/>
        <v>0</v>
      </c>
      <c r="EO266" s="68">
        <f t="shared" si="1634"/>
        <v>0</v>
      </c>
      <c r="EP266" s="69"/>
      <c r="EQ266" s="69"/>
      <c r="ER266" s="70">
        <f t="shared" si="1649"/>
        <v>0</v>
      </c>
      <c r="ES266" s="68">
        <f t="shared" si="1635"/>
        <v>0</v>
      </c>
      <c r="ET266" s="69"/>
      <c r="EU266" s="71"/>
      <c r="EV266" s="70">
        <f t="shared" si="1636"/>
        <v>0</v>
      </c>
      <c r="EW266" s="68">
        <f t="shared" si="1637"/>
        <v>0</v>
      </c>
      <c r="EX266" s="69"/>
      <c r="EY266" s="70">
        <f t="shared" si="1650"/>
        <v>0</v>
      </c>
      <c r="EZ266" s="68">
        <f t="shared" si="1651"/>
        <v>0</v>
      </c>
      <c r="FA266" s="68">
        <f t="shared" si="1652"/>
        <v>0</v>
      </c>
      <c r="FB266" s="68">
        <f t="shared" si="1653"/>
        <v>0</v>
      </c>
      <c r="FC266" s="68">
        <f t="shared" si="1654"/>
        <v>0</v>
      </c>
      <c r="FD266" s="68">
        <f t="shared" si="1638"/>
        <v>0</v>
      </c>
      <c r="FE266" s="72">
        <f t="shared" si="1639"/>
        <v>0</v>
      </c>
      <c r="FF266" s="72">
        <f t="shared" si="1640"/>
        <v>0</v>
      </c>
      <c r="FG266" s="70">
        <f t="shared" si="1641"/>
        <v>0</v>
      </c>
      <c r="FH266" t="str">
        <f t="shared" si="1642"/>
        <v>wrong</v>
      </c>
      <c r="FK266" s="68">
        <f t="shared" si="1655"/>
        <v>0</v>
      </c>
      <c r="FL266" s="69"/>
      <c r="FM266" s="69"/>
      <c r="FN266" s="70">
        <f t="shared" si="1656"/>
        <v>0</v>
      </c>
      <c r="FO266" s="68">
        <f t="shared" si="1657"/>
        <v>0</v>
      </c>
      <c r="FP266" s="69"/>
      <c r="FQ266" s="69"/>
      <c r="FR266" s="70">
        <f t="shared" si="1658"/>
        <v>0</v>
      </c>
    </row>
    <row r="267" spans="1:174" ht="48" customHeight="1" thickBot="1">
      <c r="A267" s="6229"/>
      <c r="B267" s="6249"/>
      <c r="C267" s="6249"/>
      <c r="D267" s="6249"/>
      <c r="E267" s="6249"/>
      <c r="F267" s="6249"/>
      <c r="G267" s="6249"/>
      <c r="H267" s="2011"/>
      <c r="I267" s="105"/>
      <c r="J267" s="6233"/>
      <c r="K267" s="6236"/>
      <c r="L267" s="115" t="s">
        <v>181</v>
      </c>
      <c r="M267" s="5684">
        <f t="shared" ref="M267:U267" si="1660">SUM(M262:M266)</f>
        <v>156</v>
      </c>
      <c r="N267" s="5684">
        <f t="shared" si="1660"/>
        <v>0</v>
      </c>
      <c r="O267" s="5684">
        <f t="shared" si="1660"/>
        <v>0</v>
      </c>
      <c r="P267" s="5684">
        <f t="shared" si="1660"/>
        <v>0</v>
      </c>
      <c r="Q267" s="5684">
        <f t="shared" si="1660"/>
        <v>0</v>
      </c>
      <c r="R267" s="5684">
        <f t="shared" si="1660"/>
        <v>0</v>
      </c>
      <c r="S267" s="5684">
        <f t="shared" si="1660"/>
        <v>0</v>
      </c>
      <c r="T267" s="5684">
        <f t="shared" si="1660"/>
        <v>0</v>
      </c>
      <c r="U267" s="5684">
        <f t="shared" si="1660"/>
        <v>0</v>
      </c>
      <c r="V267" s="116"/>
      <c r="W267" s="5684">
        <f t="shared" ref="W267:AZ267" si="1661">SUM(W262:W266)</f>
        <v>0</v>
      </c>
      <c r="X267" s="5684">
        <f t="shared" si="1661"/>
        <v>0</v>
      </c>
      <c r="Y267" s="5684">
        <f t="shared" si="1661"/>
        <v>0</v>
      </c>
      <c r="Z267" s="5684">
        <f t="shared" si="1661"/>
        <v>156</v>
      </c>
      <c r="AA267" s="5684">
        <f t="shared" si="1661"/>
        <v>0</v>
      </c>
      <c r="AB267" s="5684">
        <f t="shared" si="1661"/>
        <v>0</v>
      </c>
      <c r="AC267" s="5684">
        <f t="shared" si="1661"/>
        <v>0</v>
      </c>
      <c r="AD267" s="5684">
        <f t="shared" si="1661"/>
        <v>0</v>
      </c>
      <c r="AE267" s="5684">
        <f t="shared" si="1661"/>
        <v>0</v>
      </c>
      <c r="AF267" s="5684">
        <f t="shared" si="1661"/>
        <v>0</v>
      </c>
      <c r="AG267" s="5684">
        <f t="shared" si="1661"/>
        <v>0</v>
      </c>
      <c r="AH267" s="5684">
        <f t="shared" si="1661"/>
        <v>0</v>
      </c>
      <c r="AI267" s="5684">
        <f t="shared" si="1661"/>
        <v>0</v>
      </c>
      <c r="AJ267" s="5684">
        <f t="shared" si="1661"/>
        <v>0</v>
      </c>
      <c r="AK267" s="5684">
        <f t="shared" si="1661"/>
        <v>0</v>
      </c>
      <c r="AL267" s="5684">
        <f t="shared" si="1661"/>
        <v>0</v>
      </c>
      <c r="AM267" s="5684">
        <f t="shared" si="1661"/>
        <v>0</v>
      </c>
      <c r="AN267" s="5684">
        <f t="shared" si="1661"/>
        <v>0</v>
      </c>
      <c r="AO267" s="5684">
        <f t="shared" si="1661"/>
        <v>0</v>
      </c>
      <c r="AP267" s="5684">
        <f t="shared" si="1661"/>
        <v>0</v>
      </c>
      <c r="AQ267" s="5684">
        <f t="shared" si="1661"/>
        <v>0</v>
      </c>
      <c r="AR267" s="5684">
        <f t="shared" si="1661"/>
        <v>0</v>
      </c>
      <c r="AS267" s="5684">
        <f t="shared" si="1661"/>
        <v>0</v>
      </c>
      <c r="AT267" s="5684">
        <f t="shared" si="1661"/>
        <v>0</v>
      </c>
      <c r="AU267" s="5684">
        <f t="shared" si="1661"/>
        <v>0</v>
      </c>
      <c r="AV267" s="5684">
        <f t="shared" si="1661"/>
        <v>0</v>
      </c>
      <c r="AW267" s="5684">
        <f t="shared" si="1661"/>
        <v>0</v>
      </c>
      <c r="AX267" s="5684">
        <f t="shared" si="1661"/>
        <v>0</v>
      </c>
      <c r="AY267" s="5684">
        <f t="shared" si="1661"/>
        <v>0</v>
      </c>
      <c r="AZ267" s="5684">
        <f t="shared" si="1661"/>
        <v>0</v>
      </c>
      <c r="BA267" s="5685">
        <f t="shared" si="1626"/>
        <v>-156</v>
      </c>
      <c r="BB267" s="2159"/>
      <c r="BC267" s="156" t="s">
        <v>181</v>
      </c>
      <c r="BD267" s="840">
        <f t="shared" ref="BD267:BP267" si="1662">SUM(BD262:BD266)</f>
        <v>0</v>
      </c>
      <c r="BE267" s="841">
        <f t="shared" si="1662"/>
        <v>0</v>
      </c>
      <c r="BF267" s="841">
        <f t="shared" si="1662"/>
        <v>0</v>
      </c>
      <c r="BG267" s="841">
        <f t="shared" si="1662"/>
        <v>0</v>
      </c>
      <c r="BH267" s="841">
        <f t="shared" si="1662"/>
        <v>0</v>
      </c>
      <c r="BI267" s="841">
        <f t="shared" si="1662"/>
        <v>0</v>
      </c>
      <c r="BJ267" s="841">
        <f t="shared" si="1662"/>
        <v>0</v>
      </c>
      <c r="BK267" s="841">
        <f t="shared" si="1662"/>
        <v>0</v>
      </c>
      <c r="BL267" s="841">
        <f t="shared" si="1662"/>
        <v>0</v>
      </c>
      <c r="BM267" s="841">
        <f t="shared" si="1662"/>
        <v>0</v>
      </c>
      <c r="BN267" s="841">
        <f t="shared" si="1662"/>
        <v>0</v>
      </c>
      <c r="BO267" s="841">
        <f t="shared" si="1662"/>
        <v>0</v>
      </c>
      <c r="BP267" s="841">
        <f t="shared" si="1662"/>
        <v>0</v>
      </c>
      <c r="BQ267" s="842">
        <f t="shared" si="1627"/>
        <v>0</v>
      </c>
      <c r="BR267" s="841">
        <f t="shared" ref="BR267:CR267" si="1663">SUM(BR262:BR266)</f>
        <v>0</v>
      </c>
      <c r="BS267" s="841">
        <f t="shared" si="1663"/>
        <v>0</v>
      </c>
      <c r="BT267" s="841">
        <f t="shared" si="1663"/>
        <v>0</v>
      </c>
      <c r="BU267" s="841">
        <f t="shared" si="1663"/>
        <v>0</v>
      </c>
      <c r="BV267" s="841">
        <f t="shared" si="1663"/>
        <v>0</v>
      </c>
      <c r="BW267" s="841">
        <f t="shared" si="1663"/>
        <v>0</v>
      </c>
      <c r="BX267" s="841">
        <f t="shared" si="1663"/>
        <v>0</v>
      </c>
      <c r="BY267" s="841">
        <f t="shared" si="1663"/>
        <v>0</v>
      </c>
      <c r="BZ267" s="2030">
        <f t="shared" si="1663"/>
        <v>0</v>
      </c>
      <c r="CA267" s="841">
        <f t="shared" si="1663"/>
        <v>0</v>
      </c>
      <c r="CB267" s="841">
        <f t="shared" si="1663"/>
        <v>0</v>
      </c>
      <c r="CC267" s="841">
        <f t="shared" si="1663"/>
        <v>0</v>
      </c>
      <c r="CD267" s="841">
        <f t="shared" si="1663"/>
        <v>0</v>
      </c>
      <c r="CE267" s="5686">
        <f t="shared" si="1663"/>
        <v>0</v>
      </c>
      <c r="CF267" s="840">
        <f t="shared" si="1663"/>
        <v>0</v>
      </c>
      <c r="CG267" s="841">
        <f t="shared" si="1663"/>
        <v>0</v>
      </c>
      <c r="CH267" s="841">
        <f t="shared" si="1663"/>
        <v>0</v>
      </c>
      <c r="CI267" s="841">
        <f t="shared" si="1663"/>
        <v>0</v>
      </c>
      <c r="CJ267" s="841">
        <f t="shared" si="1663"/>
        <v>0</v>
      </c>
      <c r="CK267" s="841">
        <f t="shared" si="1663"/>
        <v>0</v>
      </c>
      <c r="CL267" s="841">
        <f t="shared" si="1663"/>
        <v>0</v>
      </c>
      <c r="CM267" s="841">
        <f t="shared" si="1663"/>
        <v>0</v>
      </c>
      <c r="CN267" s="841">
        <f t="shared" si="1663"/>
        <v>0</v>
      </c>
      <c r="CO267" s="841">
        <f t="shared" si="1663"/>
        <v>0</v>
      </c>
      <c r="CP267" s="841">
        <f t="shared" si="1663"/>
        <v>0</v>
      </c>
      <c r="CQ267" s="841">
        <f t="shared" si="1663"/>
        <v>0</v>
      </c>
      <c r="CR267" s="841">
        <f t="shared" si="1663"/>
        <v>0</v>
      </c>
      <c r="CS267" s="842">
        <f t="shared" si="1629"/>
        <v>0</v>
      </c>
      <c r="CT267" s="841">
        <f t="shared" ref="CT267:DT267" si="1664">SUM(CT262:CT266)</f>
        <v>0</v>
      </c>
      <c r="CU267" s="841">
        <f t="shared" si="1664"/>
        <v>0</v>
      </c>
      <c r="CV267" s="841">
        <f t="shared" si="1664"/>
        <v>0</v>
      </c>
      <c r="CW267" s="841">
        <f t="shared" si="1664"/>
        <v>0</v>
      </c>
      <c r="CX267" s="841">
        <f t="shared" si="1664"/>
        <v>0</v>
      </c>
      <c r="CY267" s="841">
        <f t="shared" si="1664"/>
        <v>0</v>
      </c>
      <c r="CZ267" s="841">
        <f t="shared" si="1664"/>
        <v>0</v>
      </c>
      <c r="DA267" s="841">
        <f t="shared" si="1664"/>
        <v>0</v>
      </c>
      <c r="DB267" s="2030">
        <f t="shared" si="1664"/>
        <v>0</v>
      </c>
      <c r="DC267" s="841">
        <f t="shared" si="1664"/>
        <v>0</v>
      </c>
      <c r="DD267" s="841">
        <f t="shared" si="1664"/>
        <v>0</v>
      </c>
      <c r="DE267" s="841">
        <f t="shared" si="1664"/>
        <v>0</v>
      </c>
      <c r="DF267" s="841">
        <f t="shared" si="1664"/>
        <v>0</v>
      </c>
      <c r="DG267" s="5686">
        <f t="shared" si="1664"/>
        <v>0</v>
      </c>
      <c r="DH267" s="840">
        <f t="shared" si="1664"/>
        <v>0</v>
      </c>
      <c r="DI267" s="841">
        <f t="shared" si="1664"/>
        <v>0</v>
      </c>
      <c r="DJ267" s="841">
        <f t="shared" si="1664"/>
        <v>0</v>
      </c>
      <c r="DK267" s="841">
        <f t="shared" si="1664"/>
        <v>0</v>
      </c>
      <c r="DL267" s="841">
        <f t="shared" si="1664"/>
        <v>0</v>
      </c>
      <c r="DM267" s="841">
        <f t="shared" si="1664"/>
        <v>0</v>
      </c>
      <c r="DN267" s="841">
        <f t="shared" si="1664"/>
        <v>0</v>
      </c>
      <c r="DO267" s="841">
        <f t="shared" si="1664"/>
        <v>0</v>
      </c>
      <c r="DP267" s="841">
        <f t="shared" si="1664"/>
        <v>0</v>
      </c>
      <c r="DQ267" s="841">
        <f t="shared" si="1664"/>
        <v>0</v>
      </c>
      <c r="DR267" s="841">
        <f t="shared" si="1664"/>
        <v>0</v>
      </c>
      <c r="DS267" s="841">
        <f t="shared" si="1664"/>
        <v>0</v>
      </c>
      <c r="DT267" s="841">
        <f t="shared" si="1664"/>
        <v>0</v>
      </c>
      <c r="DU267" s="842">
        <f t="shared" si="1659"/>
        <v>0</v>
      </c>
      <c r="DV267" s="841">
        <f t="shared" ref="DV267:EI267" si="1665">SUM(DV262:DV266)</f>
        <v>0</v>
      </c>
      <c r="DW267" s="841">
        <f t="shared" si="1665"/>
        <v>0</v>
      </c>
      <c r="DX267" s="841">
        <f t="shared" si="1665"/>
        <v>0</v>
      </c>
      <c r="DY267" s="841">
        <f t="shared" si="1665"/>
        <v>0</v>
      </c>
      <c r="DZ267" s="841">
        <f t="shared" si="1665"/>
        <v>0</v>
      </c>
      <c r="EA267" s="841">
        <f t="shared" si="1665"/>
        <v>0</v>
      </c>
      <c r="EB267" s="841">
        <f t="shared" si="1665"/>
        <v>0</v>
      </c>
      <c r="EC267" s="841">
        <f t="shared" si="1665"/>
        <v>0</v>
      </c>
      <c r="ED267" s="2030">
        <f t="shared" si="1665"/>
        <v>0</v>
      </c>
      <c r="EE267" s="841">
        <f t="shared" si="1665"/>
        <v>0</v>
      </c>
      <c r="EF267" s="841">
        <f t="shared" si="1665"/>
        <v>0</v>
      </c>
      <c r="EG267" s="841">
        <f t="shared" si="1665"/>
        <v>0</v>
      </c>
      <c r="EH267" s="841">
        <f t="shared" si="1665"/>
        <v>0</v>
      </c>
      <c r="EI267" s="5686">
        <f t="shared" si="1665"/>
        <v>0</v>
      </c>
      <c r="EJ267" s="142" t="s">
        <v>106</v>
      </c>
      <c r="EK267" s="846">
        <f t="shared" ref="EK267:EU267" si="1666">SUM(EK262:EK266)</f>
        <v>0</v>
      </c>
      <c r="EL267" s="847">
        <f t="shared" si="1666"/>
        <v>0</v>
      </c>
      <c r="EM267" s="847">
        <f t="shared" si="1666"/>
        <v>0</v>
      </c>
      <c r="EN267" s="848">
        <f t="shared" si="1666"/>
        <v>0</v>
      </c>
      <c r="EO267" s="846">
        <f t="shared" si="1666"/>
        <v>0</v>
      </c>
      <c r="EP267" s="847">
        <f t="shared" si="1666"/>
        <v>0</v>
      </c>
      <c r="EQ267" s="847">
        <f t="shared" si="1666"/>
        <v>0</v>
      </c>
      <c r="ER267" s="848">
        <f t="shared" si="1666"/>
        <v>0</v>
      </c>
      <c r="ES267" s="846">
        <f t="shared" si="1666"/>
        <v>0</v>
      </c>
      <c r="ET267" s="847">
        <f t="shared" si="1666"/>
        <v>0</v>
      </c>
      <c r="EU267" s="848">
        <f t="shared" si="1666"/>
        <v>0</v>
      </c>
      <c r="EV267" s="849">
        <f t="shared" si="1636"/>
        <v>0</v>
      </c>
      <c r="EW267" s="846">
        <f t="shared" ref="EW267:FC267" si="1667">SUM(EW262:EW266)</f>
        <v>0</v>
      </c>
      <c r="EX267" s="847">
        <f t="shared" si="1667"/>
        <v>0</v>
      </c>
      <c r="EY267" s="848">
        <f t="shared" si="1667"/>
        <v>0</v>
      </c>
      <c r="EZ267" s="846">
        <f t="shared" si="1667"/>
        <v>0</v>
      </c>
      <c r="FA267" s="847">
        <f t="shared" si="1667"/>
        <v>0</v>
      </c>
      <c r="FB267" s="847">
        <f t="shared" si="1667"/>
        <v>0</v>
      </c>
      <c r="FC267" s="848">
        <f t="shared" si="1667"/>
        <v>0</v>
      </c>
      <c r="FD267" s="850">
        <f t="shared" si="1638"/>
        <v>0</v>
      </c>
      <c r="FE267" s="851">
        <f t="shared" si="1639"/>
        <v>0</v>
      </c>
      <c r="FF267" s="851">
        <f t="shared" si="1640"/>
        <v>0</v>
      </c>
      <c r="FG267" s="849">
        <f t="shared" si="1641"/>
        <v>0</v>
      </c>
      <c r="FI267" s="5651"/>
      <c r="FJ267" s="5651"/>
      <c r="FK267" s="846">
        <f>SUM(FK262:FK266)</f>
        <v>0</v>
      </c>
      <c r="FL267" s="847">
        <f t="shared" ref="FL267:FM267" si="1668">SUM(FL264:FL266)</f>
        <v>0</v>
      </c>
      <c r="FM267" s="847">
        <f t="shared" si="1668"/>
        <v>0</v>
      </c>
      <c r="FN267" s="848">
        <f>SUM(FN262:FN266)</f>
        <v>0</v>
      </c>
      <c r="FO267" s="846">
        <f>SUM(FO262:FO266)</f>
        <v>0</v>
      </c>
      <c r="FP267" s="847">
        <f t="shared" ref="FP267:FQ267" si="1669">SUM(FP264:FP266)</f>
        <v>0</v>
      </c>
      <c r="FQ267" s="847">
        <f t="shared" si="1669"/>
        <v>0</v>
      </c>
      <c r="FR267" s="848">
        <f>SUM(FR262:FR266)</f>
        <v>0</v>
      </c>
    </row>
    <row r="268" spans="1:174" ht="48" customHeight="1" thickBot="1">
      <c r="A268" s="6311" t="s">
        <v>31</v>
      </c>
      <c r="B268" s="6312"/>
      <c r="C268" s="6312"/>
      <c r="D268" s="6312"/>
      <c r="E268" s="6312"/>
      <c r="F268" s="6312"/>
      <c r="G268" s="6312"/>
      <c r="H268" s="6312"/>
      <c r="I268" s="6312"/>
      <c r="J268" s="6313"/>
      <c r="K268" s="114">
        <v>18</v>
      </c>
      <c r="L268" s="148"/>
      <c r="M268" s="148"/>
      <c r="N268" s="148"/>
      <c r="O268" s="149"/>
      <c r="P268" s="149"/>
      <c r="Q268" s="149"/>
      <c r="R268" s="148"/>
      <c r="S268" s="148"/>
      <c r="T268" s="148"/>
      <c r="U268" s="148"/>
      <c r="V268" s="148"/>
      <c r="W268" s="148"/>
      <c r="X268" s="148"/>
      <c r="Y268" s="148"/>
      <c r="Z268" s="149"/>
      <c r="AA268" s="149"/>
      <c r="AB268" s="149"/>
      <c r="AC268" s="148"/>
      <c r="AD268" s="148"/>
      <c r="AE268" s="148"/>
      <c r="AF268" s="2163"/>
      <c r="AG268" s="148"/>
      <c r="AH268" s="151"/>
      <c r="AI268" s="148"/>
      <c r="AJ268" s="148"/>
      <c r="AK268" s="148"/>
      <c r="AL268" s="148"/>
      <c r="AM268" s="2163"/>
      <c r="AN268" s="151"/>
      <c r="AO268" s="151"/>
      <c r="AP268" s="151"/>
      <c r="AQ268" s="151"/>
      <c r="AR268" s="151"/>
      <c r="AS268" s="2164"/>
      <c r="AT268" s="148"/>
      <c r="AU268" s="148"/>
      <c r="AV268" s="148"/>
      <c r="AW268" s="148"/>
      <c r="AX268" s="148"/>
      <c r="AY268" s="2164"/>
      <c r="AZ268" s="148"/>
      <c r="BA268" s="148"/>
      <c r="BB268" s="2165"/>
      <c r="BC268" s="1996"/>
      <c r="BD268" s="5653">
        <f>_xlfn.XLOOKUP(B263,التشكيل_القديم!$M$5:$M$39,التشكيل_القديم!$L$5:$L$39,0,0)</f>
        <v>18</v>
      </c>
      <c r="BE268" s="6200" t="str">
        <f>"(3)             "&amp; "عضو يسار الدائرة  /  "  &amp;B263</f>
        <v>(3)             عضو يسار الدائرة  /  محمد عبدالفتاح سيد عبدالرحمن ادريس</v>
      </c>
      <c r="BF268" s="6200"/>
      <c r="BG268" s="6200"/>
      <c r="BH268" s="6200"/>
      <c r="BI268" s="6200"/>
      <c r="BJ268" s="6200"/>
      <c r="BK268" s="6200"/>
      <c r="BL268" s="6200"/>
      <c r="BM268" s="6200"/>
      <c r="BN268" s="6200"/>
      <c r="BO268" s="6200"/>
      <c r="BP268" s="6200"/>
      <c r="BQ268" s="6200"/>
      <c r="BR268" s="6200"/>
      <c r="BS268" s="6200"/>
      <c r="BT268" s="6200"/>
      <c r="BU268" s="6200"/>
      <c r="BV268" s="6200"/>
      <c r="BW268" s="6200"/>
      <c r="BX268" s="6200"/>
      <c r="BY268" s="6200"/>
      <c r="BZ268" s="6200"/>
      <c r="CA268" s="6200"/>
      <c r="CB268" s="6200"/>
      <c r="CC268" s="6200"/>
      <c r="CD268" s="6200"/>
      <c r="CE268" s="6201"/>
      <c r="CF268" s="5687">
        <f>_xlfn.XLOOKUP(B264,التشكيل_القديم!$M$5:$M$39,التشكيل_القديم!$L$5:$L$39,0,0)</f>
        <v>19</v>
      </c>
      <c r="CG268" s="6369" t="str">
        <f>IF(B264&lt;&gt;"", "(4)             "&amp; "عضو يسار اليسار  الدائرة  /  "  &amp;B264,"لا يوجد عضو رابع")</f>
        <v>(4)             عضو يسار اليسار  الدائرة  /  محمود محمد السيد عبدالعزيز</v>
      </c>
      <c r="CH268" s="6200"/>
      <c r="CI268" s="6200"/>
      <c r="CJ268" s="6200"/>
      <c r="CK268" s="6200"/>
      <c r="CL268" s="6200"/>
      <c r="CM268" s="6200"/>
      <c r="CN268" s="6200"/>
      <c r="CO268" s="6200"/>
      <c r="CP268" s="6200"/>
      <c r="CQ268" s="6200"/>
      <c r="CR268" s="6200"/>
      <c r="CS268" s="6200"/>
      <c r="CT268" s="6200"/>
      <c r="CU268" s="6200"/>
      <c r="CV268" s="6200"/>
      <c r="CW268" s="6200"/>
      <c r="CX268" s="6200"/>
      <c r="CY268" s="6200"/>
      <c r="CZ268" s="6200"/>
      <c r="DA268" s="6200"/>
      <c r="DB268" s="6200"/>
      <c r="DC268" s="6200"/>
      <c r="DD268" s="6200"/>
      <c r="DE268" s="6200"/>
      <c r="DF268" s="6200"/>
      <c r="DG268" s="6201"/>
      <c r="DH268" s="5687">
        <f>_xlfn.XLOOKUP(B266,التشكيل_القديم!$M$5:$M$39,التشكيل_القديم!$L$5:$L$39,0,0)</f>
        <v>0</v>
      </c>
      <c r="DI268" s="6200" t="str">
        <f xml:space="preserve"> IF(B266&lt;&gt;"","(6)             "&amp;"عضو يسار يسار يسار اليسار  الدائرة  /  "  &amp;B266,"لا يوجد عضو سادس")</f>
        <v>لا يوجد عضو سادس</v>
      </c>
      <c r="DJ268" s="6200"/>
      <c r="DK268" s="6200"/>
      <c r="DL268" s="6200"/>
      <c r="DM268" s="6200"/>
      <c r="DN268" s="6200"/>
      <c r="DO268" s="6200"/>
      <c r="DP268" s="6200"/>
      <c r="DQ268" s="6200"/>
      <c r="DR268" s="6200"/>
      <c r="DS268" s="6200"/>
      <c r="DT268" s="6200"/>
      <c r="DU268" s="6200"/>
      <c r="DV268" s="6200"/>
      <c r="DW268" s="6200"/>
      <c r="DX268" s="6200"/>
      <c r="DY268" s="6200"/>
      <c r="DZ268" s="6200"/>
      <c r="EA268" s="6200"/>
      <c r="EB268" s="6200"/>
      <c r="EC268" s="6200"/>
      <c r="ED268" s="6200"/>
      <c r="EE268" s="6200"/>
      <c r="EF268" s="6200"/>
      <c r="EG268" s="6200"/>
      <c r="EH268" s="6200"/>
      <c r="EI268" s="6201"/>
      <c r="EJ268" s="162"/>
      <c r="EK268" s="6348" t="s">
        <v>23</v>
      </c>
      <c r="EL268" s="6349"/>
      <c r="EM268" s="6349"/>
      <c r="EN268" s="6350"/>
      <c r="EO268" s="6370" t="s">
        <v>33</v>
      </c>
      <c r="EP268" s="6370"/>
      <c r="EQ268" s="6370"/>
      <c r="ER268" s="6371"/>
      <c r="ES268" s="6351" t="s">
        <v>184</v>
      </c>
      <c r="ET268" s="6352"/>
      <c r="EU268" s="6352"/>
      <c r="EV268" s="6353"/>
      <c r="EW268" s="6366" t="s">
        <v>185</v>
      </c>
      <c r="EX268" s="6367"/>
      <c r="EY268" s="6367"/>
      <c r="EZ268" s="6368"/>
      <c r="FA268" s="6354" t="s">
        <v>200</v>
      </c>
      <c r="FB268" s="6355"/>
      <c r="FC268" s="6355"/>
      <c r="FD268" s="6356"/>
      <c r="FE268" s="6338" t="s">
        <v>597</v>
      </c>
      <c r="FF268" s="6339"/>
      <c r="FG268" s="6339"/>
      <c r="FH268" s="6340"/>
      <c r="FI268" s="852" t="s">
        <v>205</v>
      </c>
      <c r="FJ268" s="838" t="s">
        <v>190</v>
      </c>
      <c r="FK268" s="838" t="s">
        <v>203</v>
      </c>
      <c r="FL268" s="838" t="s">
        <v>204</v>
      </c>
      <c r="FM268" s="839" t="s">
        <v>116</v>
      </c>
    </row>
    <row r="269" spans="1:174" ht="48" customHeight="1" thickBot="1">
      <c r="A269" s="6202" t="str">
        <f>IF(AND(FH262="ok",FH263="ok",FH264="ok",FH265="ok",FH266="ok", H269 &lt;&gt;"فارغ"),"ok","wrong")</f>
        <v>wrong</v>
      </c>
      <c r="B269" s="6203"/>
      <c r="C269" s="6203"/>
      <c r="D269" s="6203"/>
      <c r="E269" s="6203"/>
      <c r="F269" s="6203"/>
      <c r="G269" s="6204"/>
      <c r="H269" s="6208" t="str">
        <f>IF(Z267=0,"فارغ","")</f>
        <v/>
      </c>
      <c r="I269" s="6209"/>
      <c r="J269" s="6209"/>
      <c r="K269" s="6209"/>
      <c r="L269" s="5677" t="str">
        <f>الاعدادات!$D$6</f>
        <v>2022 وما قبلها</v>
      </c>
      <c r="M269" s="149"/>
      <c r="N269" s="149"/>
      <c r="O269" s="149"/>
      <c r="P269" s="149"/>
      <c r="Q269" s="149"/>
      <c r="R269" s="148"/>
      <c r="S269" s="148"/>
      <c r="T269" s="148"/>
      <c r="U269" s="148"/>
      <c r="V269" s="148"/>
      <c r="W269" s="148"/>
      <c r="X269" s="148"/>
      <c r="Y269" s="148"/>
      <c r="Z269" s="2166"/>
      <c r="AA269" s="148"/>
      <c r="AB269" s="148"/>
      <c r="AC269" s="148"/>
      <c r="AD269" s="148"/>
      <c r="AE269" s="148"/>
      <c r="AF269" s="2163"/>
      <c r="AG269" s="148"/>
      <c r="AH269" s="151"/>
      <c r="AI269" s="148"/>
      <c r="AJ269" s="148"/>
      <c r="AK269" s="148"/>
      <c r="AL269" s="148"/>
      <c r="AM269" s="2163"/>
      <c r="AN269" s="151"/>
      <c r="AO269" s="151"/>
      <c r="AP269" s="151"/>
      <c r="AQ269" s="151"/>
      <c r="AR269" s="151"/>
      <c r="AS269" s="2164"/>
      <c r="AT269" s="148"/>
      <c r="AU269" s="148"/>
      <c r="AV269" s="148"/>
      <c r="AW269" s="148"/>
      <c r="AX269" s="148"/>
      <c r="AY269" s="2164"/>
      <c r="AZ269" s="148"/>
      <c r="BA269" s="148"/>
      <c r="BB269" s="2165"/>
      <c r="BC269" s="5683" t="str">
        <f>الاعدادات!$D$6</f>
        <v>2022 وما قبلها</v>
      </c>
      <c r="BD269" s="76"/>
      <c r="BE269" s="83"/>
      <c r="BF269" s="83"/>
      <c r="BG269" s="84"/>
      <c r="BH269" s="84"/>
      <c r="BI269" s="84"/>
      <c r="BJ269" s="85"/>
      <c r="BK269" s="86"/>
      <c r="BL269" s="87"/>
      <c r="BM269" s="87"/>
      <c r="BN269" s="88"/>
      <c r="BO269" s="88"/>
      <c r="BP269" s="89"/>
      <c r="BQ269" s="77">
        <f t="shared" ref="BQ269:BQ274" si="1670">BP269+BO269+BN269+BM269+BL269+BK269+BJ269+BI269+BH269+BG269+BF269+BE269+BD269</f>
        <v>0</v>
      </c>
      <c r="BR269" s="90"/>
      <c r="BS269" s="91"/>
      <c r="BT269" s="92"/>
      <c r="BU269" s="93"/>
      <c r="BV269" s="94"/>
      <c r="BW269" s="95"/>
      <c r="BX269" s="96"/>
      <c r="BY269" s="97"/>
      <c r="BZ269" s="98"/>
      <c r="CA269" s="99"/>
      <c r="CB269" s="79">
        <f t="shared" ref="CB269:CB273" si="1671">CA269+BZ269+BY269+BX269+BW269+BV269+BU269+BT269+BS269+BR269+BQ269</f>
        <v>0</v>
      </c>
      <c r="CC269" s="80"/>
      <c r="CD269" s="78"/>
      <c r="CE269" s="102"/>
      <c r="CF269" s="82"/>
      <c r="CG269" s="83"/>
      <c r="CH269" s="83"/>
      <c r="CI269" s="84"/>
      <c r="CJ269" s="84"/>
      <c r="CK269" s="84"/>
      <c r="CL269" s="85"/>
      <c r="CM269" s="86"/>
      <c r="CN269" s="87"/>
      <c r="CO269" s="87"/>
      <c r="CP269" s="88"/>
      <c r="CQ269" s="88"/>
      <c r="CR269" s="89"/>
      <c r="CS269" s="77">
        <f t="shared" ref="CS269:CS274" si="1672">CR269+CQ269+CP269+CO269+CN269+CM269+CL269+CK269+CJ269+CI269+CH269+CG269+CF269</f>
        <v>0</v>
      </c>
      <c r="CT269" s="90"/>
      <c r="CU269" s="168"/>
      <c r="CV269" s="92"/>
      <c r="CW269" s="93"/>
      <c r="CX269" s="94"/>
      <c r="CY269" s="95"/>
      <c r="CZ269" s="96"/>
      <c r="DA269" s="97"/>
      <c r="DB269" s="98"/>
      <c r="DC269" s="99"/>
      <c r="DD269" s="79">
        <f t="shared" ref="DD269:DD273" si="1673">SUM(CS269:DC269)</f>
        <v>0</v>
      </c>
      <c r="DE269" s="80"/>
      <c r="DF269" s="78"/>
      <c r="DG269" s="102"/>
      <c r="DH269" s="82"/>
      <c r="DI269" s="83"/>
      <c r="DJ269" s="83"/>
      <c r="DK269" s="84"/>
      <c r="DL269" s="84"/>
      <c r="DM269" s="84"/>
      <c r="DN269" s="85"/>
      <c r="DO269" s="86"/>
      <c r="DP269" s="87"/>
      <c r="DQ269" s="87"/>
      <c r="DR269" s="88"/>
      <c r="DS269" s="88"/>
      <c r="DT269" s="89"/>
      <c r="DU269" s="77">
        <f t="shared" ref="DU269:DU274" si="1674">DT269+DS269+DR269+DQ269+DP269+DO269+DN269+DM269+DL269+DK269+DJ269+DI269+DH269</f>
        <v>0</v>
      </c>
      <c r="DV269" s="90"/>
      <c r="DW269" s="168"/>
      <c r="DX269" s="92"/>
      <c r="DY269" s="93"/>
      <c r="DZ269" s="94"/>
      <c r="EA269" s="95"/>
      <c r="EB269" s="96"/>
      <c r="EC269" s="97"/>
      <c r="ED269" s="98"/>
      <c r="EE269" s="99"/>
      <c r="EF269" s="79">
        <f t="shared" ref="EF269:EF273" si="1675">SUM(DU269:EE269)</f>
        <v>0</v>
      </c>
      <c r="EG269" s="80"/>
      <c r="EH269" s="78"/>
      <c r="EI269" s="102"/>
      <c r="EJ269" s="162" t="s">
        <v>163</v>
      </c>
      <c r="EK269" s="838" t="s">
        <v>190</v>
      </c>
      <c r="EL269" s="838" t="s">
        <v>203</v>
      </c>
      <c r="EM269" s="838" t="s">
        <v>204</v>
      </c>
      <c r="EN269" s="839" t="s">
        <v>116</v>
      </c>
      <c r="EO269" s="838" t="s">
        <v>190</v>
      </c>
      <c r="EP269" s="838" t="s">
        <v>203</v>
      </c>
      <c r="EQ269" s="838" t="s">
        <v>204</v>
      </c>
      <c r="ER269" s="839" t="s">
        <v>116</v>
      </c>
      <c r="ES269" s="838" t="s">
        <v>190</v>
      </c>
      <c r="ET269" s="838" t="s">
        <v>203</v>
      </c>
      <c r="EU269" s="838" t="s">
        <v>204</v>
      </c>
      <c r="EV269" s="839" t="s">
        <v>116</v>
      </c>
      <c r="EW269" s="838" t="s">
        <v>190</v>
      </c>
      <c r="EX269" s="838" t="s">
        <v>203</v>
      </c>
      <c r="EY269" s="838" t="s">
        <v>204</v>
      </c>
      <c r="EZ269" s="839" t="s">
        <v>116</v>
      </c>
      <c r="FA269" s="838" t="s">
        <v>190</v>
      </c>
      <c r="FB269" s="838" t="s">
        <v>203</v>
      </c>
      <c r="FC269" s="838" t="s">
        <v>204</v>
      </c>
      <c r="FD269" s="839" t="s">
        <v>116</v>
      </c>
      <c r="FE269" s="838" t="s">
        <v>190</v>
      </c>
      <c r="FF269" s="838" t="s">
        <v>203</v>
      </c>
      <c r="FG269" s="838" t="s">
        <v>204</v>
      </c>
      <c r="FH269" s="839" t="s">
        <v>116</v>
      </c>
      <c r="FI269" s="836" t="s">
        <v>23</v>
      </c>
      <c r="FJ269" s="166">
        <f>EK274</f>
        <v>0</v>
      </c>
      <c r="FK269" s="166">
        <f>EL274</f>
        <v>0</v>
      </c>
      <c r="FL269" s="166">
        <f t="shared" ref="FL269" si="1676">EM274</f>
        <v>0</v>
      </c>
      <c r="FM269" s="166">
        <f t="shared" ref="FM269" si="1677">EN274</f>
        <v>0</v>
      </c>
    </row>
    <row r="270" spans="1:174" ht="48" customHeight="1" thickBot="1">
      <c r="A270" s="6205"/>
      <c r="B270" s="6206"/>
      <c r="C270" s="6206"/>
      <c r="D270" s="6206"/>
      <c r="E270" s="6206"/>
      <c r="F270" s="6206"/>
      <c r="G270" s="6207"/>
      <c r="H270" s="6208"/>
      <c r="I270" s="6209"/>
      <c r="J270" s="6209"/>
      <c r="K270" s="6209"/>
      <c r="L270" s="5675">
        <f>الاعدادات!$D$7</f>
        <v>2023</v>
      </c>
      <c r="M270" s="148"/>
      <c r="N270" s="148"/>
      <c r="O270" s="148"/>
      <c r="P270" s="148"/>
      <c r="Q270" s="148"/>
      <c r="R270" s="148"/>
      <c r="S270" s="148"/>
      <c r="T270" s="148"/>
      <c r="U270" s="148"/>
      <c r="V270" s="148"/>
      <c r="W270" s="148"/>
      <c r="X270" s="148"/>
      <c r="Y270" s="148"/>
      <c r="Z270" s="2166"/>
      <c r="AA270" s="148"/>
      <c r="AB270" s="148"/>
      <c r="AC270" s="148"/>
      <c r="AD270" s="148"/>
      <c r="AE270" s="148"/>
      <c r="AF270" s="2163"/>
      <c r="AG270" s="148"/>
      <c r="AH270" s="151"/>
      <c r="AI270" s="148"/>
      <c r="AJ270" s="148"/>
      <c r="AK270" s="148"/>
      <c r="AL270" s="148"/>
      <c r="AM270" s="2163"/>
      <c r="AN270" s="151"/>
      <c r="AO270" s="151"/>
      <c r="AP270" s="151"/>
      <c r="AQ270" s="151"/>
      <c r="AR270" s="151"/>
      <c r="AS270" s="2164"/>
      <c r="AT270" s="148"/>
      <c r="AU270" s="148"/>
      <c r="AV270" s="148"/>
      <c r="AW270" s="148"/>
      <c r="AX270" s="148"/>
      <c r="AY270" s="2164"/>
      <c r="AZ270" s="148"/>
      <c r="BA270" s="148"/>
      <c r="BB270" s="2165"/>
      <c r="BC270" s="5683">
        <f>الاعدادات!$D$7</f>
        <v>2023</v>
      </c>
      <c r="BD270" s="82"/>
      <c r="BE270" s="83"/>
      <c r="BF270" s="83"/>
      <c r="BG270" s="84"/>
      <c r="BH270" s="84"/>
      <c r="BI270" s="84"/>
      <c r="BJ270" s="85"/>
      <c r="BK270" s="86"/>
      <c r="BL270" s="87"/>
      <c r="BM270" s="87"/>
      <c r="BN270" s="88"/>
      <c r="BO270" s="88"/>
      <c r="BP270" s="89"/>
      <c r="BQ270" s="77">
        <f t="shared" si="1670"/>
        <v>0</v>
      </c>
      <c r="BR270" s="90"/>
      <c r="BS270" s="91"/>
      <c r="BT270" s="92"/>
      <c r="BU270" s="93"/>
      <c r="BV270" s="94"/>
      <c r="BW270" s="95"/>
      <c r="BX270" s="96"/>
      <c r="BY270" s="97"/>
      <c r="BZ270" s="98"/>
      <c r="CA270" s="99"/>
      <c r="CB270" s="79">
        <f t="shared" si="1671"/>
        <v>0</v>
      </c>
      <c r="CC270" s="104"/>
      <c r="CD270" s="92"/>
      <c r="CE270" s="102"/>
      <c r="CF270" s="82"/>
      <c r="CG270" s="83"/>
      <c r="CH270" s="83"/>
      <c r="CI270" s="84"/>
      <c r="CJ270" s="84"/>
      <c r="CK270" s="84"/>
      <c r="CL270" s="85"/>
      <c r="CM270" s="86"/>
      <c r="CN270" s="87"/>
      <c r="CO270" s="87"/>
      <c r="CP270" s="88"/>
      <c r="CQ270" s="88"/>
      <c r="CR270" s="89"/>
      <c r="CS270" s="77">
        <f t="shared" si="1672"/>
        <v>0</v>
      </c>
      <c r="CT270" s="90"/>
      <c r="CU270" s="168"/>
      <c r="CV270" s="92"/>
      <c r="CW270" s="93"/>
      <c r="CX270" s="94"/>
      <c r="CY270" s="95"/>
      <c r="CZ270" s="96"/>
      <c r="DA270" s="97"/>
      <c r="DB270" s="98"/>
      <c r="DC270" s="99"/>
      <c r="DD270" s="79">
        <f t="shared" si="1673"/>
        <v>0</v>
      </c>
      <c r="DE270" s="104"/>
      <c r="DF270" s="92"/>
      <c r="DG270" s="102"/>
      <c r="DH270" s="82"/>
      <c r="DI270" s="83"/>
      <c r="DJ270" s="83"/>
      <c r="DK270" s="84"/>
      <c r="DL270" s="84"/>
      <c r="DM270" s="84"/>
      <c r="DN270" s="85"/>
      <c r="DO270" s="86"/>
      <c r="DP270" s="87"/>
      <c r="DQ270" s="87"/>
      <c r="DR270" s="88"/>
      <c r="DS270" s="88"/>
      <c r="DT270" s="89"/>
      <c r="DU270" s="77">
        <f t="shared" si="1674"/>
        <v>0</v>
      </c>
      <c r="DV270" s="90"/>
      <c r="DW270" s="168"/>
      <c r="DX270" s="92"/>
      <c r="DY270" s="93"/>
      <c r="DZ270" s="94"/>
      <c r="EA270" s="95"/>
      <c r="EB270" s="96"/>
      <c r="EC270" s="97"/>
      <c r="ED270" s="98"/>
      <c r="EE270" s="99"/>
      <c r="EF270" s="79">
        <f t="shared" si="1675"/>
        <v>0</v>
      </c>
      <c r="EG270" s="104"/>
      <c r="EH270" s="92"/>
      <c r="EI270" s="102"/>
      <c r="EJ270" s="5675" t="str">
        <f>الاعدادات!$D$6</f>
        <v>2022 وما قبلها</v>
      </c>
      <c r="EK270" s="163">
        <f t="shared" ref="EK270:EK274" si="1678">BQ262</f>
        <v>0</v>
      </c>
      <c r="EL270" s="164">
        <f t="shared" ref="EL270:EL274" si="1679">BR262</f>
        <v>0</v>
      </c>
      <c r="EM270" s="164">
        <f>BS262+BT262+BU262+BV262+BW262</f>
        <v>0</v>
      </c>
      <c r="EN270" s="165">
        <f>BX262+BY262+BZ262+CA262</f>
        <v>0</v>
      </c>
      <c r="EO270" s="166">
        <f t="shared" ref="EO270:EO274" si="1680">CS262</f>
        <v>0</v>
      </c>
      <c r="EP270" s="164">
        <f t="shared" ref="EP270:EP274" si="1681">CT262</f>
        <v>0</v>
      </c>
      <c r="EQ270" s="164">
        <f>CU262+CV262+CW262+CX262+CY262</f>
        <v>0</v>
      </c>
      <c r="ER270" s="165">
        <f>CZ262+DA262+DB262+DC262</f>
        <v>0</v>
      </c>
      <c r="ES270" s="166">
        <f t="shared" ref="ES270:ES274" si="1682">BQ269</f>
        <v>0</v>
      </c>
      <c r="ET270" s="164">
        <f t="shared" ref="ET270:ET274" si="1683">BR269</f>
        <v>0</v>
      </c>
      <c r="EU270" s="164">
        <f>BS269+BT269+BU269+BV269+BW269</f>
        <v>0</v>
      </c>
      <c r="EV270" s="165">
        <f>BX269+BY269+BZ269+CA269</f>
        <v>0</v>
      </c>
      <c r="EW270" s="166">
        <f t="shared" ref="EW270:EW274" si="1684">CS269</f>
        <v>0</v>
      </c>
      <c r="EX270" s="164">
        <f t="shared" ref="EX270:EX274" si="1685">CT269</f>
        <v>0</v>
      </c>
      <c r="EY270" s="164">
        <f>CU269+CV269+CW269+CX269+CY269</f>
        <v>0</v>
      </c>
      <c r="EZ270" s="167">
        <f>CZ269+DA269+DB269+DC269</f>
        <v>0</v>
      </c>
      <c r="FA270" s="166">
        <f t="shared" ref="FA270:FA274" si="1686">DU262</f>
        <v>0</v>
      </c>
      <c r="FB270" s="164">
        <f t="shared" ref="FB270:FB274" si="1687">DV262</f>
        <v>0</v>
      </c>
      <c r="FC270" s="164">
        <f>DW262+DX262+DY262+DZ262+EA262</f>
        <v>0</v>
      </c>
      <c r="FD270" s="167">
        <f>EB262+EC262+ED262+EE262</f>
        <v>0</v>
      </c>
      <c r="FE270" s="166">
        <f t="shared" ref="FE270:FE274" si="1688">DU269</f>
        <v>0</v>
      </c>
      <c r="FF270" s="164">
        <f t="shared" ref="FF270:FF274" si="1689">DV269</f>
        <v>0</v>
      </c>
      <c r="FG270" s="164">
        <f>DW269+DX269+DY269+DZ269+EA269</f>
        <v>0</v>
      </c>
      <c r="FH270" s="167">
        <f>EB269+EC269+ED269+EE269</f>
        <v>0</v>
      </c>
      <c r="FI270" s="837" t="s">
        <v>33</v>
      </c>
      <c r="FJ270" s="169">
        <f>EO274</f>
        <v>0</v>
      </c>
      <c r="FK270" s="169">
        <f t="shared" ref="FK270" si="1690">EP274</f>
        <v>0</v>
      </c>
      <c r="FL270" s="169">
        <f t="shared" ref="FL270" si="1691">EQ274</f>
        <v>0</v>
      </c>
      <c r="FM270" s="169">
        <f t="shared" ref="FM270" si="1692">ER274</f>
        <v>0</v>
      </c>
    </row>
    <row r="271" spans="1:174" ht="48" customHeight="1" thickBot="1">
      <c r="A271" s="143"/>
      <c r="B271" s="157"/>
      <c r="C271" s="157"/>
      <c r="D271" s="157"/>
      <c r="E271" s="158"/>
      <c r="F271" s="158"/>
      <c r="G271" s="159"/>
      <c r="H271" s="144"/>
      <c r="I271" s="144"/>
      <c r="J271" s="145"/>
      <c r="K271" s="146"/>
      <c r="L271" s="5675">
        <f>الاعدادات!$D$8</f>
        <v>2024</v>
      </c>
      <c r="M271" s="148"/>
      <c r="N271" s="148"/>
      <c r="O271" s="148"/>
      <c r="P271" s="148"/>
      <c r="Q271" s="148"/>
      <c r="R271" s="148"/>
      <c r="S271" s="148"/>
      <c r="T271" s="148"/>
      <c r="U271" s="148"/>
      <c r="V271" s="148"/>
      <c r="W271" s="148"/>
      <c r="X271" s="148"/>
      <c r="Y271" s="148"/>
      <c r="Z271" s="2166"/>
      <c r="AA271" s="148"/>
      <c r="AB271" s="148"/>
      <c r="AC271" s="148"/>
      <c r="AD271" s="148"/>
      <c r="AE271" s="148"/>
      <c r="AF271" s="2163"/>
      <c r="AG271" s="148"/>
      <c r="AH271" s="151"/>
      <c r="AI271" s="148"/>
      <c r="AJ271" s="148"/>
      <c r="AK271" s="148"/>
      <c r="AL271" s="148"/>
      <c r="AM271" s="2163"/>
      <c r="AN271" s="151"/>
      <c r="AO271" s="151"/>
      <c r="AP271" s="151"/>
      <c r="AQ271" s="151"/>
      <c r="AR271" s="151"/>
      <c r="AS271" s="2164"/>
      <c r="AT271" s="148"/>
      <c r="AU271" s="148"/>
      <c r="AV271" s="148"/>
      <c r="AW271" s="148"/>
      <c r="AX271" s="148"/>
      <c r="AY271" s="2164"/>
      <c r="AZ271" s="148"/>
      <c r="BA271" s="148"/>
      <c r="BB271" s="2165"/>
      <c r="BC271" s="5683">
        <f>الاعدادات!$D$8</f>
        <v>2024</v>
      </c>
      <c r="BD271" s="82"/>
      <c r="BE271" s="83"/>
      <c r="BF271" s="83"/>
      <c r="BG271" s="84"/>
      <c r="BH271" s="84"/>
      <c r="BI271" s="84"/>
      <c r="BJ271" s="85"/>
      <c r="BK271" s="86"/>
      <c r="BL271" s="87"/>
      <c r="BM271" s="87"/>
      <c r="BN271" s="88"/>
      <c r="BO271" s="88"/>
      <c r="BP271" s="89"/>
      <c r="BQ271" s="77">
        <f t="shared" si="1670"/>
        <v>0</v>
      </c>
      <c r="BR271" s="90"/>
      <c r="BS271" s="91"/>
      <c r="BT271" s="92"/>
      <c r="BU271" s="93"/>
      <c r="BV271" s="94"/>
      <c r="BW271" s="95"/>
      <c r="BX271" s="96"/>
      <c r="BY271" s="97"/>
      <c r="BZ271" s="98"/>
      <c r="CA271" s="99"/>
      <c r="CB271" s="79">
        <f t="shared" si="1671"/>
        <v>0</v>
      </c>
      <c r="CC271" s="104"/>
      <c r="CD271" s="92"/>
      <c r="CE271" s="102"/>
      <c r="CF271" s="82"/>
      <c r="CG271" s="83"/>
      <c r="CH271" s="83"/>
      <c r="CI271" s="84"/>
      <c r="CJ271" s="84"/>
      <c r="CK271" s="84"/>
      <c r="CL271" s="85"/>
      <c r="CM271" s="86"/>
      <c r="CN271" s="87"/>
      <c r="CO271" s="87"/>
      <c r="CP271" s="88"/>
      <c r="CQ271" s="88"/>
      <c r="CR271" s="89"/>
      <c r="CS271" s="77">
        <f t="shared" si="1672"/>
        <v>0</v>
      </c>
      <c r="CT271" s="90"/>
      <c r="CU271" s="168"/>
      <c r="CV271" s="92"/>
      <c r="CW271" s="93"/>
      <c r="CX271" s="94"/>
      <c r="CY271" s="95"/>
      <c r="CZ271" s="96"/>
      <c r="DA271" s="97"/>
      <c r="DB271" s="98"/>
      <c r="DC271" s="99"/>
      <c r="DD271" s="79">
        <f t="shared" si="1673"/>
        <v>0</v>
      </c>
      <c r="DE271" s="104"/>
      <c r="DF271" s="92"/>
      <c r="DG271" s="102"/>
      <c r="DH271" s="82"/>
      <c r="DI271" s="83"/>
      <c r="DJ271" s="83"/>
      <c r="DK271" s="84"/>
      <c r="DL271" s="84"/>
      <c r="DM271" s="84"/>
      <c r="DN271" s="85"/>
      <c r="DO271" s="86"/>
      <c r="DP271" s="87"/>
      <c r="DQ271" s="87"/>
      <c r="DR271" s="88"/>
      <c r="DS271" s="88"/>
      <c r="DT271" s="89"/>
      <c r="DU271" s="77">
        <f t="shared" si="1674"/>
        <v>0</v>
      </c>
      <c r="DV271" s="90"/>
      <c r="DW271" s="168"/>
      <c r="DX271" s="92"/>
      <c r="DY271" s="93"/>
      <c r="DZ271" s="94"/>
      <c r="EA271" s="95"/>
      <c r="EB271" s="96"/>
      <c r="EC271" s="97"/>
      <c r="ED271" s="98"/>
      <c r="EE271" s="99"/>
      <c r="EF271" s="79">
        <f t="shared" si="1675"/>
        <v>0</v>
      </c>
      <c r="EG271" s="104"/>
      <c r="EH271" s="92"/>
      <c r="EI271" s="102"/>
      <c r="EJ271" s="5675">
        <f>الاعدادات!$D$7</f>
        <v>2023</v>
      </c>
      <c r="EK271" s="163">
        <f t="shared" si="1678"/>
        <v>0</v>
      </c>
      <c r="EL271" s="164">
        <f t="shared" si="1679"/>
        <v>0</v>
      </c>
      <c r="EM271" s="164">
        <f>BS263+BT263+BU263+BV263+BW263</f>
        <v>0</v>
      </c>
      <c r="EN271" s="165">
        <f>BX263+BY263+BZ263+CA263</f>
        <v>0</v>
      </c>
      <c r="EO271" s="166">
        <f t="shared" si="1680"/>
        <v>0</v>
      </c>
      <c r="EP271" s="164">
        <f t="shared" si="1681"/>
        <v>0</v>
      </c>
      <c r="EQ271" s="164">
        <f>CU263+CV263+CW263+CX263+CY263</f>
        <v>0</v>
      </c>
      <c r="ER271" s="165">
        <f>CZ263+DA263+DB263+DC263</f>
        <v>0</v>
      </c>
      <c r="ES271" s="166">
        <f t="shared" si="1682"/>
        <v>0</v>
      </c>
      <c r="ET271" s="164">
        <f t="shared" si="1683"/>
        <v>0</v>
      </c>
      <c r="EU271" s="164">
        <f>BS270+BT270+BU270+BV270+BW270</f>
        <v>0</v>
      </c>
      <c r="EV271" s="165">
        <f>BX270+BY270+BZ270+CA270</f>
        <v>0</v>
      </c>
      <c r="EW271" s="166">
        <f t="shared" si="1684"/>
        <v>0</v>
      </c>
      <c r="EX271" s="164">
        <f t="shared" si="1685"/>
        <v>0</v>
      </c>
      <c r="EY271" s="164">
        <f>CU270+CV270+CW270+CX270+CY270</f>
        <v>0</v>
      </c>
      <c r="EZ271" s="167">
        <f>CZ270+DA270+DB270+DC270</f>
        <v>0</v>
      </c>
      <c r="FA271" s="166">
        <f t="shared" si="1686"/>
        <v>0</v>
      </c>
      <c r="FB271" s="164">
        <f t="shared" si="1687"/>
        <v>0</v>
      </c>
      <c r="FC271" s="164">
        <f>DW263+DX263+DY263+DZ263+EA263</f>
        <v>0</v>
      </c>
      <c r="FD271" s="167">
        <f>EB263+EC263+ED263+EE263</f>
        <v>0</v>
      </c>
      <c r="FE271" s="166">
        <f t="shared" si="1688"/>
        <v>0</v>
      </c>
      <c r="FF271" s="164">
        <f t="shared" si="1689"/>
        <v>0</v>
      </c>
      <c r="FG271" s="164">
        <f>DW270+DX270+DY270+DZ270+EA270</f>
        <v>0</v>
      </c>
      <c r="FH271" s="167">
        <f>EB270+EC270+ED270+EE270</f>
        <v>0</v>
      </c>
      <c r="FI271" s="837" t="s">
        <v>184</v>
      </c>
      <c r="FJ271" s="169">
        <f>ES274</f>
        <v>0</v>
      </c>
      <c r="FK271" s="169">
        <f t="shared" ref="FK271" si="1693">ET274</f>
        <v>0</v>
      </c>
      <c r="FL271" s="169">
        <f t="shared" ref="FL271" si="1694">EU274</f>
        <v>0</v>
      </c>
      <c r="FM271" s="169">
        <f t="shared" ref="FM271" si="1695">EV274</f>
        <v>0</v>
      </c>
    </row>
    <row r="272" spans="1:174" ht="48" customHeight="1" thickBot="1">
      <c r="A272" s="143"/>
      <c r="B272" s="157"/>
      <c r="C272" s="157"/>
      <c r="D272" s="157"/>
      <c r="E272" s="158"/>
      <c r="F272" s="158"/>
      <c r="G272" s="159"/>
      <c r="H272" s="144"/>
      <c r="I272" s="144"/>
      <c r="J272" s="145"/>
      <c r="K272" s="146"/>
      <c r="L272" s="5675">
        <f>الاعدادات!$D$9</f>
        <v>2025</v>
      </c>
      <c r="M272" s="172"/>
      <c r="N272" s="172"/>
      <c r="O272" s="172"/>
      <c r="P272" s="172"/>
      <c r="Q272" s="172"/>
      <c r="R272" s="172"/>
      <c r="S272" s="172"/>
      <c r="T272" s="172"/>
      <c r="U272" s="172"/>
      <c r="V272" s="172"/>
      <c r="W272" s="172"/>
      <c r="X272" s="172"/>
      <c r="Y272" s="172"/>
      <c r="Z272" s="174"/>
      <c r="AA272" s="172"/>
      <c r="AB272" s="172"/>
      <c r="AC272" s="172"/>
      <c r="AD272" s="172"/>
      <c r="AE272" s="172"/>
      <c r="AF272" s="172"/>
      <c r="AG272" s="172"/>
      <c r="AH272" s="172"/>
      <c r="AI272" s="172"/>
      <c r="AJ272" s="172"/>
      <c r="AK272" s="172"/>
      <c r="AL272" s="172"/>
      <c r="AM272" s="172"/>
      <c r="AN272" s="172"/>
      <c r="AO272" s="172"/>
      <c r="AP272" s="172"/>
      <c r="AQ272" s="172"/>
      <c r="AR272" s="172"/>
      <c r="AS272" s="175"/>
      <c r="AT272" s="172"/>
      <c r="AU272" s="172"/>
      <c r="AV272" s="172"/>
      <c r="AW272" s="172"/>
      <c r="AX272" s="172"/>
      <c r="AY272" s="175"/>
      <c r="AZ272" s="172"/>
      <c r="BA272" s="172"/>
      <c r="BB272" s="2165"/>
      <c r="BC272" s="5683">
        <f>الاعدادات!$D$9</f>
        <v>2025</v>
      </c>
      <c r="BD272" s="82"/>
      <c r="BE272" s="83"/>
      <c r="BF272" s="83"/>
      <c r="BG272" s="84"/>
      <c r="BH272" s="84"/>
      <c r="BI272" s="84"/>
      <c r="BJ272" s="85"/>
      <c r="BK272" s="86"/>
      <c r="BL272" s="87"/>
      <c r="BM272" s="87"/>
      <c r="BN272" s="88"/>
      <c r="BO272" s="88"/>
      <c r="BP272" s="89"/>
      <c r="BQ272" s="77">
        <f t="shared" si="1670"/>
        <v>0</v>
      </c>
      <c r="BR272" s="90"/>
      <c r="BS272" s="91"/>
      <c r="BT272" s="92"/>
      <c r="BU272" s="93"/>
      <c r="BV272" s="94"/>
      <c r="BW272" s="95"/>
      <c r="BX272" s="96"/>
      <c r="BY272" s="97"/>
      <c r="BZ272" s="98"/>
      <c r="CA272" s="99"/>
      <c r="CB272" s="79">
        <f t="shared" si="1671"/>
        <v>0</v>
      </c>
      <c r="CC272" s="104"/>
      <c r="CD272" s="92"/>
      <c r="CE272" s="102"/>
      <c r="CF272" s="82"/>
      <c r="CG272" s="83"/>
      <c r="CH272" s="83"/>
      <c r="CI272" s="84"/>
      <c r="CJ272" s="84"/>
      <c r="CK272" s="84"/>
      <c r="CL272" s="85"/>
      <c r="CM272" s="86"/>
      <c r="CN272" s="87"/>
      <c r="CO272" s="87"/>
      <c r="CP272" s="88"/>
      <c r="CQ272" s="88"/>
      <c r="CR272" s="89"/>
      <c r="CS272" s="77">
        <f t="shared" si="1672"/>
        <v>0</v>
      </c>
      <c r="CT272" s="90"/>
      <c r="CU272" s="168"/>
      <c r="CV272" s="92"/>
      <c r="CW272" s="93"/>
      <c r="CX272" s="94"/>
      <c r="CY272" s="95"/>
      <c r="CZ272" s="96"/>
      <c r="DA272" s="97"/>
      <c r="DB272" s="98"/>
      <c r="DC272" s="99"/>
      <c r="DD272" s="79">
        <f t="shared" si="1673"/>
        <v>0</v>
      </c>
      <c r="DE272" s="104"/>
      <c r="DF272" s="92"/>
      <c r="DG272" s="102"/>
      <c r="DH272" s="82"/>
      <c r="DI272" s="83"/>
      <c r="DJ272" s="83"/>
      <c r="DK272" s="84"/>
      <c r="DL272" s="84"/>
      <c r="DM272" s="84"/>
      <c r="DN272" s="85"/>
      <c r="DO272" s="86"/>
      <c r="DP272" s="87"/>
      <c r="DQ272" s="87"/>
      <c r="DR272" s="88"/>
      <c r="DS272" s="88"/>
      <c r="DT272" s="89"/>
      <c r="DU272" s="77">
        <f t="shared" si="1674"/>
        <v>0</v>
      </c>
      <c r="DV272" s="90"/>
      <c r="DW272" s="168"/>
      <c r="DX272" s="92"/>
      <c r="DY272" s="93"/>
      <c r="DZ272" s="94"/>
      <c r="EA272" s="95"/>
      <c r="EB272" s="96"/>
      <c r="EC272" s="97"/>
      <c r="ED272" s="98"/>
      <c r="EE272" s="99"/>
      <c r="EF272" s="79">
        <f t="shared" si="1675"/>
        <v>0</v>
      </c>
      <c r="EG272" s="104"/>
      <c r="EH272" s="92"/>
      <c r="EI272" s="102"/>
      <c r="EJ272" s="5675">
        <f>الاعدادات!$D$8</f>
        <v>2024</v>
      </c>
      <c r="EK272" s="163">
        <f t="shared" si="1678"/>
        <v>0</v>
      </c>
      <c r="EL272" s="164">
        <f t="shared" si="1679"/>
        <v>0</v>
      </c>
      <c r="EM272" s="164">
        <f>BS264+BT264+BU264+BV264+BW264</f>
        <v>0</v>
      </c>
      <c r="EN272" s="165">
        <f>BX264+BY264+BZ264+CA264</f>
        <v>0</v>
      </c>
      <c r="EO272" s="166">
        <f t="shared" si="1680"/>
        <v>0</v>
      </c>
      <c r="EP272" s="164">
        <f t="shared" si="1681"/>
        <v>0</v>
      </c>
      <c r="EQ272" s="164">
        <f>CU264+CV264+CW264+CX264+CY264</f>
        <v>0</v>
      </c>
      <c r="ER272" s="165">
        <f>CZ264+DA264+DB264+DC264</f>
        <v>0</v>
      </c>
      <c r="ES272" s="166">
        <f t="shared" si="1682"/>
        <v>0</v>
      </c>
      <c r="ET272" s="164">
        <f t="shared" si="1683"/>
        <v>0</v>
      </c>
      <c r="EU272" s="164">
        <f>BS271+BT271+BU271+BV271+BW271</f>
        <v>0</v>
      </c>
      <c r="EV272" s="165">
        <f>BX271+BY271+BZ271+CA271</f>
        <v>0</v>
      </c>
      <c r="EW272" s="166">
        <f t="shared" si="1684"/>
        <v>0</v>
      </c>
      <c r="EX272" s="164">
        <f t="shared" si="1685"/>
        <v>0</v>
      </c>
      <c r="EY272" s="164">
        <f>CU271+CV271+CW271+CX271+CY271</f>
        <v>0</v>
      </c>
      <c r="EZ272" s="167">
        <f>CZ271+DA271+DB271+DC271</f>
        <v>0</v>
      </c>
      <c r="FA272" s="166">
        <f t="shared" si="1686"/>
        <v>0</v>
      </c>
      <c r="FB272" s="164">
        <f t="shared" si="1687"/>
        <v>0</v>
      </c>
      <c r="FC272" s="164">
        <f>DW264+DX264+DY264+DZ264+EA264</f>
        <v>0</v>
      </c>
      <c r="FD272" s="167">
        <f>EB264+EC264+ED264+EE264</f>
        <v>0</v>
      </c>
      <c r="FE272" s="166">
        <f t="shared" si="1688"/>
        <v>0</v>
      </c>
      <c r="FF272" s="164">
        <f t="shared" si="1689"/>
        <v>0</v>
      </c>
      <c r="FG272" s="164">
        <f>DW271+DX271+DY271+DZ271+EA271</f>
        <v>0</v>
      </c>
      <c r="FH272" s="167">
        <f>EB271+EC271+ED271+EE271</f>
        <v>0</v>
      </c>
      <c r="FI272" s="837" t="s">
        <v>185</v>
      </c>
      <c r="FJ272" s="169">
        <f>EW274</f>
        <v>0</v>
      </c>
      <c r="FK272" s="169">
        <f t="shared" ref="FK272" si="1696">EX274</f>
        <v>0</v>
      </c>
      <c r="FL272" s="169">
        <f t="shared" ref="FL272" si="1697">EY274</f>
        <v>0</v>
      </c>
      <c r="FM272" s="169">
        <f t="shared" ref="FM272" si="1698">EZ274</f>
        <v>0</v>
      </c>
    </row>
    <row r="273" spans="1:174" ht="48" customHeight="1" thickBot="1">
      <c r="A273" s="143"/>
      <c r="B273" s="157"/>
      <c r="C273" s="157"/>
      <c r="D273" s="157"/>
      <c r="E273" s="158"/>
      <c r="F273" s="158"/>
      <c r="G273" s="159"/>
      <c r="H273" s="144"/>
      <c r="I273" s="144"/>
      <c r="J273" s="145"/>
      <c r="K273" s="146"/>
      <c r="L273" s="5675">
        <f>الاعدادات!$D$10</f>
        <v>2026</v>
      </c>
      <c r="M273" s="172"/>
      <c r="N273" s="172"/>
      <c r="O273" s="172"/>
      <c r="P273" s="172"/>
      <c r="Q273" s="172"/>
      <c r="R273" s="172"/>
      <c r="S273" s="172"/>
      <c r="T273" s="172"/>
      <c r="U273" s="172"/>
      <c r="V273" s="172"/>
      <c r="W273" s="172"/>
      <c r="X273" s="172"/>
      <c r="Y273" s="172"/>
      <c r="Z273" s="174"/>
      <c r="AA273" s="172"/>
      <c r="AB273" s="172"/>
      <c r="AC273" s="172"/>
      <c r="AD273" s="172"/>
      <c r="AE273" s="172"/>
      <c r="AF273" s="172"/>
      <c r="AG273" s="172"/>
      <c r="AH273" s="172"/>
      <c r="AI273" s="172"/>
      <c r="AJ273" s="172"/>
      <c r="AK273" s="172"/>
      <c r="AL273" s="172"/>
      <c r="AM273" s="172"/>
      <c r="AN273" s="172"/>
      <c r="AO273" s="172"/>
      <c r="AP273" s="172"/>
      <c r="AQ273" s="172"/>
      <c r="AR273" s="172"/>
      <c r="AS273" s="175"/>
      <c r="AT273" s="172"/>
      <c r="AU273" s="172"/>
      <c r="AV273" s="172"/>
      <c r="AW273" s="172"/>
      <c r="AX273" s="172"/>
      <c r="AY273" s="175"/>
      <c r="AZ273" s="172"/>
      <c r="BA273" s="172"/>
      <c r="BB273" s="2165"/>
      <c r="BC273" s="5683">
        <f>الاعدادات!$D$10</f>
        <v>2026</v>
      </c>
      <c r="BD273" s="117"/>
      <c r="BE273" s="118"/>
      <c r="BF273" s="118"/>
      <c r="BG273" s="119"/>
      <c r="BH273" s="119"/>
      <c r="BI273" s="119"/>
      <c r="BJ273" s="120"/>
      <c r="BK273" s="121"/>
      <c r="BL273" s="122"/>
      <c r="BM273" s="122"/>
      <c r="BN273" s="123"/>
      <c r="BO273" s="123"/>
      <c r="BP273" s="124"/>
      <c r="BQ273" s="125">
        <f t="shared" si="1670"/>
        <v>0</v>
      </c>
      <c r="BR273" s="126"/>
      <c r="BS273" s="127"/>
      <c r="BT273" s="128"/>
      <c r="BU273" s="129"/>
      <c r="BV273" s="130"/>
      <c r="BW273" s="131"/>
      <c r="BX273" s="132"/>
      <c r="BY273" s="133"/>
      <c r="BZ273" s="134"/>
      <c r="CA273" s="135"/>
      <c r="CB273" s="136">
        <f t="shared" si="1671"/>
        <v>0</v>
      </c>
      <c r="CC273" s="137"/>
      <c r="CD273" s="128"/>
      <c r="CE273" s="141"/>
      <c r="CF273" s="117"/>
      <c r="CG273" s="118"/>
      <c r="CH273" s="118"/>
      <c r="CI273" s="119"/>
      <c r="CJ273" s="119"/>
      <c r="CK273" s="119"/>
      <c r="CL273" s="120"/>
      <c r="CM273" s="121"/>
      <c r="CN273" s="122"/>
      <c r="CO273" s="122"/>
      <c r="CP273" s="123"/>
      <c r="CQ273" s="123"/>
      <c r="CR273" s="124"/>
      <c r="CS273" s="125">
        <f t="shared" si="1672"/>
        <v>0</v>
      </c>
      <c r="CT273" s="126"/>
      <c r="CU273" s="176"/>
      <c r="CV273" s="128"/>
      <c r="CW273" s="129"/>
      <c r="CX273" s="130"/>
      <c r="CY273" s="131"/>
      <c r="CZ273" s="132"/>
      <c r="DA273" s="133"/>
      <c r="DB273" s="134"/>
      <c r="DC273" s="135"/>
      <c r="DD273" s="136">
        <f t="shared" si="1673"/>
        <v>0</v>
      </c>
      <c r="DE273" s="137"/>
      <c r="DF273" s="128"/>
      <c r="DG273" s="141"/>
      <c r="DH273" s="117"/>
      <c r="DI273" s="118"/>
      <c r="DJ273" s="118"/>
      <c r="DK273" s="119"/>
      <c r="DL273" s="119"/>
      <c r="DM273" s="119"/>
      <c r="DN273" s="120"/>
      <c r="DO273" s="121"/>
      <c r="DP273" s="122"/>
      <c r="DQ273" s="122"/>
      <c r="DR273" s="123"/>
      <c r="DS273" s="123"/>
      <c r="DT273" s="124"/>
      <c r="DU273" s="125">
        <f t="shared" si="1674"/>
        <v>0</v>
      </c>
      <c r="DV273" s="126"/>
      <c r="DW273" s="176"/>
      <c r="DX273" s="128"/>
      <c r="DY273" s="129"/>
      <c r="DZ273" s="130"/>
      <c r="EA273" s="131"/>
      <c r="EB273" s="132"/>
      <c r="EC273" s="133"/>
      <c r="ED273" s="134"/>
      <c r="EE273" s="135"/>
      <c r="EF273" s="136">
        <f t="shared" si="1675"/>
        <v>0</v>
      </c>
      <c r="EG273" s="137"/>
      <c r="EH273" s="128"/>
      <c r="EI273" s="141"/>
      <c r="EJ273" s="5675">
        <f>الاعدادات!$D$9</f>
        <v>2025</v>
      </c>
      <c r="EK273" s="163">
        <f t="shared" si="1678"/>
        <v>0</v>
      </c>
      <c r="EL273" s="164">
        <f t="shared" si="1679"/>
        <v>0</v>
      </c>
      <c r="EM273" s="164">
        <f>BS265+BT265+BU265+BV265+BW265</f>
        <v>0</v>
      </c>
      <c r="EN273" s="165">
        <f>BX265+BY265+BZ265+CA265</f>
        <v>0</v>
      </c>
      <c r="EO273" s="166">
        <f t="shared" si="1680"/>
        <v>0</v>
      </c>
      <c r="EP273" s="164">
        <f t="shared" si="1681"/>
        <v>0</v>
      </c>
      <c r="EQ273" s="164">
        <f>CU265+CV265+CW265+CX265+CY265</f>
        <v>0</v>
      </c>
      <c r="ER273" s="165">
        <f>CZ265+DA265+DB265+DC265</f>
        <v>0</v>
      </c>
      <c r="ES273" s="166">
        <f t="shared" si="1682"/>
        <v>0</v>
      </c>
      <c r="ET273" s="164">
        <f t="shared" si="1683"/>
        <v>0</v>
      </c>
      <c r="EU273" s="164">
        <f>BS272+BT272+BU272+BV272+BW272</f>
        <v>0</v>
      </c>
      <c r="EV273" s="165">
        <f>BX272+BY272+BZ272+CA272</f>
        <v>0</v>
      </c>
      <c r="EW273" s="166">
        <f t="shared" si="1684"/>
        <v>0</v>
      </c>
      <c r="EX273" s="164">
        <f t="shared" si="1685"/>
        <v>0</v>
      </c>
      <c r="EY273" s="164">
        <f>CU272+CV272+CW272+CX272+CY272</f>
        <v>0</v>
      </c>
      <c r="EZ273" s="167">
        <f>CZ272+DA272+DB272+DC272</f>
        <v>0</v>
      </c>
      <c r="FA273" s="166">
        <f t="shared" si="1686"/>
        <v>0</v>
      </c>
      <c r="FB273" s="164">
        <f t="shared" si="1687"/>
        <v>0</v>
      </c>
      <c r="FC273" s="164">
        <f>DW265+DX265+DY265+DZ265+EA265</f>
        <v>0</v>
      </c>
      <c r="FD273" s="167">
        <f>EB265+EC265+ED265+EE265</f>
        <v>0</v>
      </c>
      <c r="FE273" s="166">
        <f t="shared" si="1688"/>
        <v>0</v>
      </c>
      <c r="FF273" s="164">
        <f t="shared" si="1689"/>
        <v>0</v>
      </c>
      <c r="FG273" s="164">
        <f>DW272+DX272+DY272+DZ272+EA272</f>
        <v>0</v>
      </c>
      <c r="FH273" s="167">
        <f>EB272+EC272+ED272+EE272</f>
        <v>0</v>
      </c>
      <c r="FI273" s="837" t="s">
        <v>200</v>
      </c>
      <c r="FJ273" s="169">
        <f>FA274</f>
        <v>0</v>
      </c>
      <c r="FK273" s="169">
        <f t="shared" ref="FK273" si="1699">FB274</f>
        <v>0</v>
      </c>
      <c r="FL273" s="169">
        <f t="shared" ref="FL273" si="1700">FC274</f>
        <v>0</v>
      </c>
      <c r="FM273" s="169">
        <f>FD274</f>
        <v>0</v>
      </c>
    </row>
    <row r="274" spans="1:174" ht="48" customHeight="1" thickBot="1">
      <c r="A274" s="143"/>
      <c r="B274" s="172"/>
      <c r="C274" s="172"/>
      <c r="D274" s="172"/>
      <c r="E274" s="172"/>
      <c r="F274" s="172"/>
      <c r="G274" s="172"/>
      <c r="H274" s="172"/>
      <c r="I274" s="172"/>
      <c r="J274" s="145"/>
      <c r="K274" s="146"/>
      <c r="L274" s="173"/>
      <c r="M274" s="172"/>
      <c r="N274" s="172"/>
      <c r="O274" s="172"/>
      <c r="P274" s="172"/>
      <c r="Q274" s="172"/>
      <c r="R274" s="172"/>
      <c r="S274" s="172"/>
      <c r="T274" s="172"/>
      <c r="U274" s="172"/>
      <c r="V274" s="172"/>
      <c r="W274" s="172"/>
      <c r="X274" s="172"/>
      <c r="Y274" s="172"/>
      <c r="Z274" s="174"/>
      <c r="AA274" s="172"/>
      <c r="AB274" s="172"/>
      <c r="AC274" s="172"/>
      <c r="AD274" s="172"/>
      <c r="AE274" s="172"/>
      <c r="AF274" s="172"/>
      <c r="AG274" s="172"/>
      <c r="AH274" s="172"/>
      <c r="AI274" s="172"/>
      <c r="AJ274" s="172"/>
      <c r="AK274" s="172"/>
      <c r="AL274" s="172"/>
      <c r="AM274" s="172"/>
      <c r="AN274" s="172"/>
      <c r="AO274" s="172"/>
      <c r="AP274" s="172"/>
      <c r="AQ274" s="172"/>
      <c r="AR274" s="172"/>
      <c r="AS274" s="175"/>
      <c r="AT274" s="172"/>
      <c r="AU274" s="172"/>
      <c r="AV274" s="172"/>
      <c r="AW274" s="172"/>
      <c r="AX274" s="172"/>
      <c r="AY274" s="175"/>
      <c r="AZ274" s="172"/>
      <c r="BA274" s="172"/>
      <c r="BB274" s="2165"/>
      <c r="BC274" s="2009" t="s">
        <v>181</v>
      </c>
      <c r="BD274" s="5689">
        <f t="shared" ref="BD274:BP274" si="1701">SUM(BD269:BD273)</f>
        <v>0</v>
      </c>
      <c r="BE274" s="5690">
        <f t="shared" si="1701"/>
        <v>0</v>
      </c>
      <c r="BF274" s="5690">
        <f t="shared" si="1701"/>
        <v>0</v>
      </c>
      <c r="BG274" s="5690">
        <f t="shared" si="1701"/>
        <v>0</v>
      </c>
      <c r="BH274" s="5690">
        <f t="shared" si="1701"/>
        <v>0</v>
      </c>
      <c r="BI274" s="5690">
        <f t="shared" si="1701"/>
        <v>0</v>
      </c>
      <c r="BJ274" s="5690">
        <f t="shared" si="1701"/>
        <v>0</v>
      </c>
      <c r="BK274" s="5690">
        <f t="shared" si="1701"/>
        <v>0</v>
      </c>
      <c r="BL274" s="5690">
        <f t="shared" si="1701"/>
        <v>0</v>
      </c>
      <c r="BM274" s="5690">
        <f t="shared" si="1701"/>
        <v>0</v>
      </c>
      <c r="BN274" s="5690">
        <f t="shared" si="1701"/>
        <v>0</v>
      </c>
      <c r="BO274" s="5690">
        <f t="shared" si="1701"/>
        <v>0</v>
      </c>
      <c r="BP274" s="5690">
        <f t="shared" si="1701"/>
        <v>0</v>
      </c>
      <c r="BQ274" s="5691">
        <f t="shared" si="1670"/>
        <v>0</v>
      </c>
      <c r="BR274" s="5690">
        <f t="shared" ref="BR274:CR274" si="1702">SUM(BR269:BR273)</f>
        <v>0</v>
      </c>
      <c r="BS274" s="5690">
        <f t="shared" si="1702"/>
        <v>0</v>
      </c>
      <c r="BT274" s="5690">
        <f t="shared" si="1702"/>
        <v>0</v>
      </c>
      <c r="BU274" s="5690">
        <f t="shared" si="1702"/>
        <v>0</v>
      </c>
      <c r="BV274" s="5690">
        <f t="shared" si="1702"/>
        <v>0</v>
      </c>
      <c r="BW274" s="5690">
        <f t="shared" si="1702"/>
        <v>0</v>
      </c>
      <c r="BX274" s="5690">
        <f t="shared" si="1702"/>
        <v>0</v>
      </c>
      <c r="BY274" s="5690">
        <f t="shared" si="1702"/>
        <v>0</v>
      </c>
      <c r="BZ274" s="5692">
        <f t="shared" si="1702"/>
        <v>0</v>
      </c>
      <c r="CA274" s="5690">
        <f t="shared" si="1702"/>
        <v>0</v>
      </c>
      <c r="CB274" s="5690">
        <f t="shared" si="1702"/>
        <v>0</v>
      </c>
      <c r="CC274" s="5690">
        <f t="shared" si="1702"/>
        <v>0</v>
      </c>
      <c r="CD274" s="5690">
        <f t="shared" si="1702"/>
        <v>0</v>
      </c>
      <c r="CE274" s="5693">
        <f t="shared" si="1702"/>
        <v>0</v>
      </c>
      <c r="CF274" s="5689">
        <f t="shared" si="1702"/>
        <v>0</v>
      </c>
      <c r="CG274" s="5690">
        <f t="shared" si="1702"/>
        <v>0</v>
      </c>
      <c r="CH274" s="5690">
        <f t="shared" si="1702"/>
        <v>0</v>
      </c>
      <c r="CI274" s="5690">
        <f t="shared" si="1702"/>
        <v>0</v>
      </c>
      <c r="CJ274" s="5690">
        <f t="shared" si="1702"/>
        <v>0</v>
      </c>
      <c r="CK274" s="5690">
        <f t="shared" si="1702"/>
        <v>0</v>
      </c>
      <c r="CL274" s="5690">
        <f t="shared" si="1702"/>
        <v>0</v>
      </c>
      <c r="CM274" s="5690">
        <f t="shared" si="1702"/>
        <v>0</v>
      </c>
      <c r="CN274" s="5690">
        <f t="shared" si="1702"/>
        <v>0</v>
      </c>
      <c r="CO274" s="5690">
        <f t="shared" si="1702"/>
        <v>0</v>
      </c>
      <c r="CP274" s="5690">
        <f t="shared" si="1702"/>
        <v>0</v>
      </c>
      <c r="CQ274" s="5690">
        <f t="shared" si="1702"/>
        <v>0</v>
      </c>
      <c r="CR274" s="5690">
        <f t="shared" si="1702"/>
        <v>0</v>
      </c>
      <c r="CS274" s="5691">
        <f t="shared" si="1672"/>
        <v>0</v>
      </c>
      <c r="CT274" s="5690">
        <f t="shared" ref="CT274:DT274" si="1703">SUM(CT269:CT273)</f>
        <v>0</v>
      </c>
      <c r="CU274" s="5690">
        <f t="shared" si="1703"/>
        <v>0</v>
      </c>
      <c r="CV274" s="5690">
        <f t="shared" si="1703"/>
        <v>0</v>
      </c>
      <c r="CW274" s="5690">
        <f t="shared" si="1703"/>
        <v>0</v>
      </c>
      <c r="CX274" s="5690">
        <f t="shared" si="1703"/>
        <v>0</v>
      </c>
      <c r="CY274" s="5690">
        <f t="shared" si="1703"/>
        <v>0</v>
      </c>
      <c r="CZ274" s="5690">
        <f t="shared" si="1703"/>
        <v>0</v>
      </c>
      <c r="DA274" s="5690">
        <f t="shared" si="1703"/>
        <v>0</v>
      </c>
      <c r="DB274" s="5692">
        <f t="shared" si="1703"/>
        <v>0</v>
      </c>
      <c r="DC274" s="5690">
        <f t="shared" si="1703"/>
        <v>0</v>
      </c>
      <c r="DD274" s="5690">
        <f t="shared" si="1703"/>
        <v>0</v>
      </c>
      <c r="DE274" s="5690">
        <f t="shared" si="1703"/>
        <v>0</v>
      </c>
      <c r="DF274" s="5690">
        <f t="shared" si="1703"/>
        <v>0</v>
      </c>
      <c r="DG274" s="5693">
        <f t="shared" si="1703"/>
        <v>0</v>
      </c>
      <c r="DH274" s="5689">
        <f t="shared" si="1703"/>
        <v>0</v>
      </c>
      <c r="DI274" s="5690">
        <f t="shared" si="1703"/>
        <v>0</v>
      </c>
      <c r="DJ274" s="5690">
        <f t="shared" si="1703"/>
        <v>0</v>
      </c>
      <c r="DK274" s="5690">
        <f t="shared" si="1703"/>
        <v>0</v>
      </c>
      <c r="DL274" s="5690">
        <f t="shared" si="1703"/>
        <v>0</v>
      </c>
      <c r="DM274" s="5690">
        <f t="shared" si="1703"/>
        <v>0</v>
      </c>
      <c r="DN274" s="5690">
        <f t="shared" si="1703"/>
        <v>0</v>
      </c>
      <c r="DO274" s="5690">
        <f t="shared" si="1703"/>
        <v>0</v>
      </c>
      <c r="DP274" s="5690">
        <f t="shared" si="1703"/>
        <v>0</v>
      </c>
      <c r="DQ274" s="5690">
        <f t="shared" si="1703"/>
        <v>0</v>
      </c>
      <c r="DR274" s="5690">
        <f t="shared" si="1703"/>
        <v>0</v>
      </c>
      <c r="DS274" s="5690">
        <f t="shared" si="1703"/>
        <v>0</v>
      </c>
      <c r="DT274" s="5690">
        <f t="shared" si="1703"/>
        <v>0</v>
      </c>
      <c r="DU274" s="5691">
        <f t="shared" si="1674"/>
        <v>0</v>
      </c>
      <c r="DV274" s="5690">
        <f t="shared" ref="DV274:EI274" si="1704">SUM(DV269:DV273)</f>
        <v>0</v>
      </c>
      <c r="DW274" s="5690">
        <f t="shared" si="1704"/>
        <v>0</v>
      </c>
      <c r="DX274" s="5690">
        <f t="shared" si="1704"/>
        <v>0</v>
      </c>
      <c r="DY274" s="5690">
        <f t="shared" si="1704"/>
        <v>0</v>
      </c>
      <c r="DZ274" s="5690">
        <f t="shared" si="1704"/>
        <v>0</v>
      </c>
      <c r="EA274" s="5690">
        <f t="shared" si="1704"/>
        <v>0</v>
      </c>
      <c r="EB274" s="5690">
        <f t="shared" si="1704"/>
        <v>0</v>
      </c>
      <c r="EC274" s="5690">
        <f t="shared" si="1704"/>
        <v>0</v>
      </c>
      <c r="ED274" s="5692">
        <f t="shared" si="1704"/>
        <v>0</v>
      </c>
      <c r="EE274" s="5690">
        <f t="shared" si="1704"/>
        <v>0</v>
      </c>
      <c r="EF274" s="5690">
        <f t="shared" si="1704"/>
        <v>0</v>
      </c>
      <c r="EG274" s="5690">
        <f t="shared" si="1704"/>
        <v>0</v>
      </c>
      <c r="EH274" s="5690">
        <f t="shared" si="1704"/>
        <v>0</v>
      </c>
      <c r="EI274" s="5693">
        <f t="shared" si="1704"/>
        <v>0</v>
      </c>
      <c r="EJ274" s="5675">
        <f>الاعدادات!$D$10</f>
        <v>2026</v>
      </c>
      <c r="EK274" s="163">
        <f t="shared" si="1678"/>
        <v>0</v>
      </c>
      <c r="EL274" s="164">
        <f t="shared" si="1679"/>
        <v>0</v>
      </c>
      <c r="EM274" s="164">
        <f>BS266+BT266+BU266+BV266+BW266</f>
        <v>0</v>
      </c>
      <c r="EN274" s="165">
        <f>BX266+BY266+BZ266+CA266</f>
        <v>0</v>
      </c>
      <c r="EO274" s="166">
        <f t="shared" si="1680"/>
        <v>0</v>
      </c>
      <c r="EP274" s="164">
        <f t="shared" si="1681"/>
        <v>0</v>
      </c>
      <c r="EQ274" s="164">
        <f>CU266+CV266+CW266+CX266+CY266</f>
        <v>0</v>
      </c>
      <c r="ER274" s="165">
        <f>CZ266+DA266+DB266+DC266</f>
        <v>0</v>
      </c>
      <c r="ES274" s="166">
        <f t="shared" si="1682"/>
        <v>0</v>
      </c>
      <c r="ET274" s="164">
        <f t="shared" si="1683"/>
        <v>0</v>
      </c>
      <c r="EU274" s="164">
        <f>BS273+BT273+BU273+BV273+BW273</f>
        <v>0</v>
      </c>
      <c r="EV274" s="165">
        <f>BX273+BY273+BZ273+CA273</f>
        <v>0</v>
      </c>
      <c r="EW274" s="166">
        <f t="shared" si="1684"/>
        <v>0</v>
      </c>
      <c r="EX274" s="164">
        <f t="shared" si="1685"/>
        <v>0</v>
      </c>
      <c r="EY274" s="164">
        <f>CU273+CV273+CW273+CX273+CY273</f>
        <v>0</v>
      </c>
      <c r="EZ274" s="167">
        <f>CZ273+DA273+DB273+DC273</f>
        <v>0</v>
      </c>
      <c r="FA274" s="166">
        <f t="shared" si="1686"/>
        <v>0</v>
      </c>
      <c r="FB274" s="164">
        <f t="shared" si="1687"/>
        <v>0</v>
      </c>
      <c r="FC274" s="164">
        <f>DW266+DX266+DY266+DZ266+EA266</f>
        <v>0</v>
      </c>
      <c r="FD274" s="167">
        <f>EB266+EC266+ED266+EE266</f>
        <v>0</v>
      </c>
      <c r="FE274" s="166">
        <f t="shared" si="1688"/>
        <v>0</v>
      </c>
      <c r="FF274" s="164">
        <f t="shared" si="1689"/>
        <v>0</v>
      </c>
      <c r="FG274" s="164">
        <f>DW273+DX273+DY273+DZ273+EA273</f>
        <v>0</v>
      </c>
      <c r="FH274" s="167">
        <f>EB273+EC273+ED273+EE273</f>
        <v>0</v>
      </c>
      <c r="FI274" s="837" t="s">
        <v>597</v>
      </c>
      <c r="FJ274" s="169">
        <f>FE274</f>
        <v>0</v>
      </c>
      <c r="FK274" s="169">
        <f t="shared" ref="FK274" si="1705">FF274</f>
        <v>0</v>
      </c>
      <c r="FL274" s="169">
        <f t="shared" ref="FL274" si="1706">FG274</f>
        <v>0</v>
      </c>
      <c r="FM274" s="169">
        <f t="shared" ref="FM274" si="1707">FH274</f>
        <v>0</v>
      </c>
    </row>
    <row r="275" spans="1:174" ht="48" customHeight="1" thickBot="1">
      <c r="A275" s="2527"/>
      <c r="B275" s="2527"/>
      <c r="C275" s="2527"/>
      <c r="D275" s="2527"/>
      <c r="E275" s="2527"/>
      <c r="F275" s="2527"/>
      <c r="G275" s="2527"/>
      <c r="H275" s="2527"/>
      <c r="I275" s="2527"/>
      <c r="J275" s="2527"/>
      <c r="K275" s="2527"/>
      <c r="L275" s="2527"/>
      <c r="M275" s="2527"/>
      <c r="N275" s="2527"/>
      <c r="O275" s="2527"/>
      <c r="P275" s="2527"/>
      <c r="Q275" s="2527"/>
      <c r="R275" s="2527"/>
      <c r="S275" s="2527"/>
      <c r="T275" s="2527"/>
      <c r="U275" s="2527"/>
      <c r="V275" s="2527"/>
      <c r="W275" s="2527"/>
      <c r="X275" s="2527"/>
      <c r="Y275" s="2527"/>
      <c r="Z275" s="2527"/>
      <c r="AA275" s="2527"/>
      <c r="AB275" s="2527"/>
      <c r="AC275" s="2527"/>
      <c r="AD275" s="2527"/>
      <c r="AE275" s="2527"/>
      <c r="AF275" s="2527"/>
      <c r="AG275" s="2527"/>
      <c r="AH275" s="2527"/>
      <c r="AI275" s="2527"/>
      <c r="AJ275" s="2527"/>
      <c r="AK275" s="2527"/>
      <c r="AL275" s="2527"/>
      <c r="AM275" s="2527"/>
      <c r="AN275" s="2527"/>
      <c r="AO275" s="2527"/>
      <c r="AP275" s="2527"/>
      <c r="AQ275" s="2527"/>
      <c r="AR275" s="2527"/>
      <c r="AS275" s="2527"/>
      <c r="AT275" s="2527"/>
      <c r="AU275" s="2527"/>
      <c r="AV275" s="2527"/>
      <c r="AW275" s="2527"/>
      <c r="AX275" s="2527"/>
      <c r="AY275" s="2527"/>
      <c r="AZ275" s="2527"/>
      <c r="BA275" s="2527"/>
      <c r="BB275" s="2527"/>
      <c r="BC275" s="2527"/>
      <c r="BD275" s="2528"/>
      <c r="BE275" s="2527"/>
      <c r="BF275" s="2527"/>
      <c r="BG275" s="2527"/>
      <c r="BH275" s="2527"/>
      <c r="BI275" s="2527"/>
      <c r="BJ275" s="2527"/>
      <c r="BK275" s="2527"/>
      <c r="BL275" s="2527"/>
      <c r="BM275" s="2527"/>
      <c r="BN275" s="2527"/>
      <c r="BO275" s="2527"/>
      <c r="BP275" s="2527"/>
      <c r="BQ275" s="2527"/>
      <c r="BR275" s="2527"/>
      <c r="BS275" s="2527"/>
      <c r="BT275" s="2527"/>
      <c r="BU275" s="2527"/>
      <c r="BV275" s="2527"/>
      <c r="BW275" s="2527"/>
      <c r="BX275" s="2527"/>
      <c r="BY275" s="2527"/>
      <c r="BZ275" s="2527"/>
      <c r="CA275" s="2527"/>
      <c r="CB275" s="2527"/>
      <c r="CC275" s="2527"/>
      <c r="CD275" s="2527"/>
      <c r="CE275" s="2527"/>
      <c r="CF275" s="2528"/>
      <c r="CG275" s="2527"/>
      <c r="CH275" s="2527"/>
      <c r="CI275" s="2527"/>
      <c r="CJ275" s="2527"/>
      <c r="CK275" s="2527"/>
      <c r="CL275" s="2527"/>
      <c r="CM275" s="2527"/>
      <c r="CN275" s="2527"/>
      <c r="CO275" s="2527"/>
      <c r="CP275" s="2527"/>
      <c r="CQ275" s="2527"/>
      <c r="CR275" s="2527"/>
      <c r="CS275" s="2527"/>
      <c r="CT275" s="2527"/>
      <c r="CU275" s="2527"/>
      <c r="CV275" s="2527"/>
      <c r="CW275" s="2527"/>
      <c r="CX275" s="2527"/>
      <c r="CY275" s="2527"/>
      <c r="CZ275" s="2527"/>
      <c r="DA275" s="2527"/>
      <c r="DB275" s="2527"/>
      <c r="DC275" s="2527"/>
      <c r="DD275" s="2527"/>
      <c r="DE275" s="2527"/>
      <c r="DF275" s="2527"/>
      <c r="DG275" s="2527"/>
      <c r="DH275" s="2528"/>
      <c r="DI275" s="2527"/>
      <c r="DJ275" s="2527"/>
      <c r="DK275" s="2527"/>
      <c r="DL275" s="2527"/>
      <c r="DM275" s="2527"/>
      <c r="DN275" s="2527"/>
      <c r="DO275" s="2527"/>
      <c r="DP275" s="2527"/>
      <c r="DQ275" s="2527"/>
      <c r="DR275" s="2527"/>
      <c r="DS275" s="2527"/>
      <c r="DT275" s="2527"/>
      <c r="DU275" s="2527"/>
      <c r="DV275" s="2527"/>
      <c r="DW275" s="2527"/>
      <c r="DX275" s="2527"/>
      <c r="DY275" s="2527"/>
      <c r="DZ275" s="2527"/>
      <c r="EA275" s="2527"/>
      <c r="EB275" s="2527"/>
      <c r="EC275" s="2527"/>
      <c r="ED275" s="2527"/>
      <c r="EE275" s="2527"/>
      <c r="EF275" s="2527"/>
      <c r="EG275" s="2527"/>
      <c r="EH275" s="2527"/>
      <c r="EI275" s="2527"/>
      <c r="EJ275" s="2527"/>
      <c r="EK275" s="5688">
        <f>SUM(EK270:EK274)</f>
        <v>0</v>
      </c>
      <c r="EL275" s="5688">
        <f t="shared" ref="EL275:FH275" si="1708">SUM(EL270:EL274)</f>
        <v>0</v>
      </c>
      <c r="EM275" s="5688">
        <f t="shared" si="1708"/>
        <v>0</v>
      </c>
      <c r="EN275" s="5688">
        <f t="shared" si="1708"/>
        <v>0</v>
      </c>
      <c r="EO275" s="5688">
        <f t="shared" si="1708"/>
        <v>0</v>
      </c>
      <c r="EP275" s="5688">
        <f t="shared" si="1708"/>
        <v>0</v>
      </c>
      <c r="EQ275" s="5688">
        <f t="shared" si="1708"/>
        <v>0</v>
      </c>
      <c r="ER275" s="5688">
        <f t="shared" si="1708"/>
        <v>0</v>
      </c>
      <c r="ES275" s="5688">
        <f t="shared" si="1708"/>
        <v>0</v>
      </c>
      <c r="ET275" s="5688">
        <f t="shared" si="1708"/>
        <v>0</v>
      </c>
      <c r="EU275" s="5688">
        <f t="shared" si="1708"/>
        <v>0</v>
      </c>
      <c r="EV275" s="5688">
        <f t="shared" si="1708"/>
        <v>0</v>
      </c>
      <c r="EW275" s="5688">
        <f t="shared" si="1708"/>
        <v>0</v>
      </c>
      <c r="EX275" s="5688">
        <f t="shared" si="1708"/>
        <v>0</v>
      </c>
      <c r="EY275" s="5688">
        <f t="shared" si="1708"/>
        <v>0</v>
      </c>
      <c r="EZ275" s="5688">
        <f t="shared" si="1708"/>
        <v>0</v>
      </c>
      <c r="FA275" s="5688">
        <f t="shared" si="1708"/>
        <v>0</v>
      </c>
      <c r="FB275" s="5688">
        <f t="shared" si="1708"/>
        <v>0</v>
      </c>
      <c r="FC275" s="5688">
        <f t="shared" si="1708"/>
        <v>0</v>
      </c>
      <c r="FD275" s="5688">
        <f t="shared" si="1708"/>
        <v>0</v>
      </c>
      <c r="FE275" s="5688">
        <f t="shared" si="1708"/>
        <v>0</v>
      </c>
      <c r="FF275" s="5688">
        <f t="shared" si="1708"/>
        <v>0</v>
      </c>
      <c r="FG275" s="5688">
        <f t="shared" si="1708"/>
        <v>0</v>
      </c>
      <c r="FH275" s="5688">
        <f t="shared" si="1708"/>
        <v>0</v>
      </c>
      <c r="FI275" s="2527"/>
      <c r="FJ275" s="2527"/>
      <c r="FK275" s="2527"/>
      <c r="FL275" s="2527"/>
      <c r="FM275" s="2527"/>
    </row>
    <row r="276" spans="1:174" ht="48" customHeight="1" thickBot="1">
      <c r="A276" s="6227" t="s">
        <v>1140</v>
      </c>
      <c r="B276" s="6230" t="str" cm="1">
        <f t="array" ref="B276">_xlfn.XLOOKUP(1, (INDEX(التشكيل_القديم!$L$5:$S$49, ,6)=$A276) * (INDEX(التشكيل_القديم!$L$5:$S$49, ,7)="رئيس الدائرة"), INDEX(التشكيل_القديم!$L$5:$S$49, ,2))</f>
        <v>احمد إسماعيل احمد عبدالواحد</v>
      </c>
      <c r="C276" s="6230"/>
      <c r="D276" s="6230"/>
      <c r="E276" s="6230"/>
      <c r="F276" s="6230"/>
      <c r="G276" s="6230"/>
      <c r="H276" s="5676" cm="1">
        <f t="array" ref="H276">_xlfn.XLOOKUP(1, (INDEX(التشكيل_القديم!$L$5:$S$49, ,6)=$A276) * (INDEX(التشكيل_القديم!$L$5:$S$49, ,7)="رئيس الدائرة"), INDEX(التشكيل_القديم!$L$5:$S$49, ,3))</f>
        <v>3158</v>
      </c>
      <c r="I276" s="2171" t="str" cm="1">
        <f t="array" ref="I276">_xlfn.XLOOKUP(1, (INDEX(التشكيل_القديم!$L$5:$S$49, ,6)=$A276) * (INDEX(التشكيل_القديم!$L$5:$S$49, ,7)="رئيس الدائرة"), INDEX(التشكيل_القديم!$L$5:$S$49, ,4))</f>
        <v>أ</v>
      </c>
      <c r="J276" s="6231" t="s">
        <v>32</v>
      </c>
      <c r="K276" s="6234" t="s">
        <v>57</v>
      </c>
      <c r="L276" s="5567" t="s">
        <v>1192</v>
      </c>
      <c r="M276" s="5567"/>
      <c r="N276" s="6156" t="s">
        <v>1174</v>
      </c>
      <c r="O276" s="6157"/>
      <c r="P276" s="6157"/>
      <c r="Q276" s="6157"/>
      <c r="R276" s="6157"/>
      <c r="S276" s="6157"/>
      <c r="T276" s="6157"/>
      <c r="U276" s="6157"/>
      <c r="V276" s="6157"/>
      <c r="W276" s="6157"/>
      <c r="X276" s="6157"/>
      <c r="Y276" s="6157"/>
      <c r="Z276" s="6157"/>
      <c r="AA276" s="6157"/>
      <c r="AB276" s="6157"/>
      <c r="AC276" s="6157"/>
      <c r="AD276" s="6157"/>
      <c r="AE276" s="6157"/>
      <c r="AF276" s="6157"/>
      <c r="AG276" s="6157"/>
      <c r="AH276" s="6157"/>
      <c r="AI276" s="6157"/>
      <c r="AJ276" s="6157"/>
      <c r="AK276" s="6157"/>
      <c r="AL276" s="6157"/>
      <c r="AM276" s="6157"/>
      <c r="AN276" s="6157"/>
      <c r="AO276" s="6157"/>
      <c r="AP276" s="6157"/>
      <c r="AQ276" s="6157"/>
      <c r="AR276" s="6157"/>
      <c r="AS276" s="6157"/>
      <c r="AT276" s="6157"/>
      <c r="AU276" s="6157"/>
      <c r="AV276" s="6157"/>
      <c r="AW276" s="6157"/>
      <c r="AX276" s="6157"/>
      <c r="AY276" s="6157"/>
      <c r="AZ276" s="6157"/>
      <c r="BA276" s="6158"/>
      <c r="BB276" s="2158" t="s">
        <v>176</v>
      </c>
      <c r="BC276" s="2526"/>
      <c r="BD276" s="5652">
        <f>_xlfn.XLOOKUP(B276,التشكيل_القديم!$M$5:$M$39,التشكيل_القديم!$L$5:$L$39,0,0)</f>
        <v>16</v>
      </c>
      <c r="BE276" s="6210" t="str">
        <f xml:space="preserve"> "(" &amp;BD276&amp;")                 " &amp;"رئيس الدائرة  /  "  &amp;B276</f>
        <v>(16)                 رئيس الدائرة  /  احمد إسماعيل احمد عبدالواحد</v>
      </c>
      <c r="BF276" s="6210"/>
      <c r="BG276" s="6210"/>
      <c r="BH276" s="6210"/>
      <c r="BI276" s="6210"/>
      <c r="BJ276" s="6210"/>
      <c r="BK276" s="6210"/>
      <c r="BL276" s="6210"/>
      <c r="BM276" s="6210"/>
      <c r="BN276" s="6210"/>
      <c r="BO276" s="6210"/>
      <c r="BP276" s="6210"/>
      <c r="BQ276" s="6210"/>
      <c r="BR276" s="6210"/>
      <c r="BS276" s="6210"/>
      <c r="BT276" s="6210"/>
      <c r="BU276" s="6210"/>
      <c r="BV276" s="6210"/>
      <c r="BW276" s="6210"/>
      <c r="BX276" s="6210"/>
      <c r="BY276" s="6210"/>
      <c r="BZ276" s="6210"/>
      <c r="CA276" s="6210"/>
      <c r="CB276" s="6210"/>
      <c r="CC276" s="6210"/>
      <c r="CD276" s="6210"/>
      <c r="CE276" s="6211"/>
      <c r="CF276" s="5653">
        <f>_xlfn.XLOOKUP(B277,التشكيل_القديم!$M$5:$M$39,التشكيل_القديم!$L$5:$L$39,0,0)</f>
        <v>17</v>
      </c>
      <c r="CG276" s="6341" t="str">
        <f>"(2)             "&amp; "عضو يمين الدائرة  /  "  &amp;B277</f>
        <v>(2)             عضو يمين الدائرة  /  محمد جمال صابر حمزة الحمزاوي</v>
      </c>
      <c r="CH276" s="6210"/>
      <c r="CI276" s="6210"/>
      <c r="CJ276" s="6210"/>
      <c r="CK276" s="6210"/>
      <c r="CL276" s="6210"/>
      <c r="CM276" s="6210"/>
      <c r="CN276" s="6210"/>
      <c r="CO276" s="6210"/>
      <c r="CP276" s="6210"/>
      <c r="CQ276" s="6210"/>
      <c r="CR276" s="6210"/>
      <c r="CS276" s="6210"/>
      <c r="CT276" s="6210"/>
      <c r="CU276" s="6210"/>
      <c r="CV276" s="6210"/>
      <c r="CW276" s="6210"/>
      <c r="CX276" s="6210"/>
      <c r="CY276" s="6210"/>
      <c r="CZ276" s="6210"/>
      <c r="DA276" s="6210"/>
      <c r="DB276" s="6210"/>
      <c r="DC276" s="6210"/>
      <c r="DD276" s="6210"/>
      <c r="DE276" s="6210"/>
      <c r="DF276" s="6210"/>
      <c r="DG276" s="6211"/>
      <c r="DH276" s="5653">
        <f>_xlfn.XLOOKUP(B280,التشكيل_القديم!$M$5:$M$39,التشكيل_القديم!$L$5:$L$39,0,0)</f>
        <v>0</v>
      </c>
      <c r="DI276" s="6210" t="str">
        <f>IF(B280&lt;&gt;"","(5)             "&amp;"عضو يسار يسار اليسار الدائرة /  "&amp;B280,"لا يوجد عضو خامس")</f>
        <v>لا يوجد عضو خامس</v>
      </c>
      <c r="DJ276" s="6210"/>
      <c r="DK276" s="6210"/>
      <c r="DL276" s="6210"/>
      <c r="DM276" s="6210"/>
      <c r="DN276" s="6210"/>
      <c r="DO276" s="6210"/>
      <c r="DP276" s="6210"/>
      <c r="DQ276" s="6210"/>
      <c r="DR276" s="6210"/>
      <c r="DS276" s="6210"/>
      <c r="DT276" s="6210"/>
      <c r="DU276" s="6210"/>
      <c r="DV276" s="6210"/>
      <c r="DW276" s="6210"/>
      <c r="DX276" s="6210"/>
      <c r="DY276" s="6210"/>
      <c r="DZ276" s="6210"/>
      <c r="EA276" s="6210"/>
      <c r="EB276" s="6210"/>
      <c r="EC276" s="6210"/>
      <c r="ED276" s="6210"/>
      <c r="EE276" s="6210"/>
      <c r="EF276" s="6210"/>
      <c r="EG276" s="6210"/>
      <c r="EH276" s="6210"/>
      <c r="EI276" s="6210"/>
      <c r="EJ276" s="2024"/>
      <c r="EK276" s="5654" t="str">
        <f>الاعدادات!$F$5</f>
        <v>أغسطس</v>
      </c>
      <c r="EL276" s="5655" t="str">
        <f>الاعدادات!$F$6</f>
        <v>سبتمبر</v>
      </c>
      <c r="EM276" s="5655" t="str">
        <f>الاعدادات!$F$7</f>
        <v>أكتوبر</v>
      </c>
      <c r="EN276" s="2010" t="s">
        <v>106</v>
      </c>
      <c r="EO276" s="5654" t="str">
        <f>الاعدادات!$F$5</f>
        <v>أغسطس</v>
      </c>
      <c r="EP276" s="5655" t="str">
        <f>الاعدادات!$F$6</f>
        <v>سبتمبر</v>
      </c>
      <c r="EQ276" s="5655" t="str">
        <f>الاعدادات!$F$7</f>
        <v>أكتوبر</v>
      </c>
      <c r="ER276" s="2010" t="s">
        <v>106</v>
      </c>
      <c r="ES276" s="5654" t="str">
        <f>الاعدادات!$F$5</f>
        <v>أغسطس</v>
      </c>
      <c r="ET276" s="5655" t="str">
        <f>الاعدادات!$F$6</f>
        <v>سبتمبر</v>
      </c>
      <c r="EU276" s="5655" t="str">
        <f>الاعدادات!$F$7</f>
        <v>أكتوبر</v>
      </c>
      <c r="EV276" s="2010" t="s">
        <v>106</v>
      </c>
      <c r="EW276" s="5654" t="str">
        <f>الاعدادات!$F$5</f>
        <v>أغسطس</v>
      </c>
      <c r="EX276" s="5655" t="str">
        <f>الاعدادات!$F$6</f>
        <v>سبتمبر</v>
      </c>
      <c r="EY276" s="2010" t="s">
        <v>106</v>
      </c>
      <c r="EZ276" s="5654" t="str">
        <f>الاعدادات!$F$5</f>
        <v>أغسطس</v>
      </c>
      <c r="FA276" s="5655" t="str">
        <f>الاعدادات!$F$6</f>
        <v>سبتمبر</v>
      </c>
      <c r="FB276" s="5655" t="str">
        <f>الاعدادات!$F$7</f>
        <v>أكتوبر</v>
      </c>
      <c r="FC276" s="2010" t="s">
        <v>106</v>
      </c>
      <c r="FD276" s="5654" t="str">
        <f>الاعدادات!$F$5</f>
        <v>أغسطس</v>
      </c>
      <c r="FE276" s="5655" t="str">
        <f>الاعدادات!$F$6</f>
        <v>سبتمبر</v>
      </c>
      <c r="FF276" s="5655" t="str">
        <f>الاعدادات!$F$7</f>
        <v>أكتوبر</v>
      </c>
      <c r="FG276" s="2010" t="s">
        <v>106</v>
      </c>
      <c r="FK276" s="5654" t="str">
        <f>الاعدادات!$F$5</f>
        <v>أغسطس</v>
      </c>
      <c r="FL276" s="5655" t="str">
        <f>الاعدادات!$F$6</f>
        <v>سبتمبر</v>
      </c>
      <c r="FM276" s="5655" t="str">
        <f>الاعدادات!$F$7</f>
        <v>أكتوبر</v>
      </c>
      <c r="FN276" s="2010" t="s">
        <v>106</v>
      </c>
      <c r="FO276" s="5654" t="str">
        <f>الاعدادات!$F$5</f>
        <v>أغسطس</v>
      </c>
      <c r="FP276" s="5655" t="str">
        <f>الاعدادات!$F$6</f>
        <v>سبتمبر</v>
      </c>
      <c r="FQ276" s="5655" t="str">
        <f>الاعدادات!$F$7</f>
        <v>أكتوبر</v>
      </c>
      <c r="FR276" s="2010" t="s">
        <v>106</v>
      </c>
    </row>
    <row r="277" spans="1:174" ht="48" customHeight="1" thickBot="1">
      <c r="A277" s="6228"/>
      <c r="B277" s="6250" t="str" cm="1">
        <f t="array" ref="B277">_xlfn.XLOOKUP(1, (INDEX(التشكيل_القديم!$L$5:$S$49, ,6)=$A276) * (INDEX(التشكيل_القديم!$L$5:$S$49, ,7)="عضو يمين"), INDEX(التشكيل_القديم!$L$5:$S$49, ,2))</f>
        <v>محمد جمال صابر حمزة الحمزاوي</v>
      </c>
      <c r="C277" s="6250"/>
      <c r="D277" s="6250"/>
      <c r="E277" s="6250"/>
      <c r="F277" s="6250"/>
      <c r="G277" s="6250"/>
      <c r="H277" s="2170" cm="1">
        <f t="array" ref="H277">_xlfn.XLOOKUP(1, (INDEX(التشكيل_القديم!$L$5:$S$49, ,6)=$A276) * (INDEX(التشكيل_القديم!$L$5:$S$49, ,7)="عضو يمين"), INDEX(التشكيل_القديم!$L$5:$S$49, ,3))</f>
        <v>224</v>
      </c>
      <c r="I277" s="2171" t="str" cm="1">
        <f t="array" ref="I277">_xlfn.XLOOKUP(1, (INDEX(التشكيل_القديم!$L$5:$S$49, ,6)=$A276) * (INDEX(التشكيل_القديم!$L$5:$S$49, ,7)="عضو يمين"), INDEX(التشكيل_القديم!$L$5:$S$49, ,4))</f>
        <v>أ</v>
      </c>
      <c r="J277" s="6232"/>
      <c r="K277" s="6235"/>
      <c r="L277" s="5677" t="str">
        <f>الاعدادات!$D$6</f>
        <v>2022 وما قبلها</v>
      </c>
      <c r="M277" s="2012">
        <v>0</v>
      </c>
      <c r="N277" s="2003"/>
      <c r="O277" s="2003"/>
      <c r="P277" s="2003"/>
      <c r="Q277" s="2003"/>
      <c r="R277" s="2003"/>
      <c r="S277" s="2003"/>
      <c r="T277" s="2003"/>
      <c r="U277" s="2003"/>
      <c r="V277" s="2003"/>
      <c r="W277" s="2003"/>
      <c r="X277" s="2003"/>
      <c r="Y277" s="2017"/>
      <c r="Z277" s="5678">
        <f>Y277+X277+U277+T277+S277+R277+Q277+P277+O277+N277+M277-W277</f>
        <v>0</v>
      </c>
      <c r="AA277" s="2021"/>
      <c r="AB277" s="2005"/>
      <c r="AC277" s="5656">
        <f>SUM(BD277:BJ277,CF277:CL277,BD284:BJ284,CF284:CL284,DH277:DN277,DH284:DN284)</f>
        <v>0</v>
      </c>
      <c r="AD277" s="5656">
        <f>SUM(BK277:BO277,CM277:CQ277,BK284:BO284,CM284:CQ284,DO277:DS277,DO284:DS284)</f>
        <v>0</v>
      </c>
      <c r="AE277" s="5656">
        <f>BP277+CR277+BP284+CR284+DT277+DT284</f>
        <v>0</v>
      </c>
      <c r="AF277" s="5657">
        <f t="shared" ref="AF277:AF281" si="1709">AE277+AD277+AC277</f>
        <v>0</v>
      </c>
      <c r="AG277" s="5656">
        <f t="shared" ref="AG277:AG281" si="1710">BR277+CT277+BR284+CT284+DV277+DV284</f>
        <v>0</v>
      </c>
      <c r="AH277" s="5658">
        <f>BS277+CU277+BS284+CU284+DW277+DW284</f>
        <v>0</v>
      </c>
      <c r="AI277" s="5656">
        <f t="shared" ref="AI277:AI281" si="1711">BT277+CV277+BT284+CV284+DX277+DX284</f>
        <v>0</v>
      </c>
      <c r="AJ277" s="5656">
        <f t="shared" ref="AJ277:AJ281" si="1712">BU277+CW277+BU284+CW284+DY277+DY284</f>
        <v>0</v>
      </c>
      <c r="AK277" s="5656">
        <f t="shared" ref="AK277:AK281" si="1713">BV277+CX277+BV284+CX284+DZ277+DZ284</f>
        <v>0</v>
      </c>
      <c r="AL277" s="5656">
        <f t="shared" ref="AL277:AL281" si="1714">BW277+CY277+BW284+CY284+EA277+EA284</f>
        <v>0</v>
      </c>
      <c r="AM277" s="5657">
        <f t="shared" ref="AM277:AM281" si="1715">AL277+AK277+AJ277+AI277+AH277</f>
        <v>0</v>
      </c>
      <c r="AN277" s="5659">
        <f>BX277+CZ277+BX284+CZ284+EB277+EB284</f>
        <v>0</v>
      </c>
      <c r="AO277" s="5659">
        <f t="shared" ref="AO277:AO281" si="1716">BY277+DA277+BY284+DA284+EC277+EC284</f>
        <v>0</v>
      </c>
      <c r="AP277" s="5659">
        <f>BZ277+DB277+DB284+BZ284+ED277+ED284</f>
        <v>0</v>
      </c>
      <c r="AQ277" s="5657">
        <f t="shared" ref="AQ277:AQ281" si="1717">AP277+AO277+AN277</f>
        <v>0</v>
      </c>
      <c r="AR277" s="5660">
        <f>CA277+DC277+CA284+DC284+EE277+EE284</f>
        <v>0</v>
      </c>
      <c r="AS277" s="5661">
        <f t="shared" ref="AS277:AS281" si="1718">AR277+AQ277+AM277+AG277+AF277</f>
        <v>0</v>
      </c>
      <c r="AT277" s="2021"/>
      <c r="AU277" s="5656">
        <f t="shared" ref="AU277:AU281" si="1719">CC277+DE277+CC284+DE284+EG277+EG284</f>
        <v>0</v>
      </c>
      <c r="AV277" s="5656">
        <f t="shared" ref="AV277:AV281" si="1720">CD277+DF277+CD284+DF284+EH277+EH284</f>
        <v>0</v>
      </c>
      <c r="AW277" s="2003"/>
      <c r="AX277" s="2004"/>
      <c r="AY277" s="5682">
        <f t="shared" ref="AY277:AY281" si="1721">AX277+AW277+AV277+AU277+AT277</f>
        <v>0</v>
      </c>
      <c r="AZ277" s="2006"/>
      <c r="BA277" s="5656">
        <f t="shared" ref="BA277:BA282" si="1722">AY277+AS277+AA277-Z277</f>
        <v>0</v>
      </c>
      <c r="BB277" s="2159"/>
      <c r="BC277" s="5683" t="str">
        <f>الاعدادات!$D$6</f>
        <v>2022 وما قبلها</v>
      </c>
      <c r="BD277" s="82"/>
      <c r="BE277" s="83"/>
      <c r="BF277" s="83"/>
      <c r="BG277" s="84"/>
      <c r="BH277" s="84"/>
      <c r="BI277" s="84"/>
      <c r="BJ277" s="85"/>
      <c r="BK277" s="86"/>
      <c r="BL277" s="87"/>
      <c r="BM277" s="87"/>
      <c r="BN277" s="88"/>
      <c r="BO277" s="88"/>
      <c r="BP277" s="89"/>
      <c r="BQ277" s="77">
        <f t="shared" ref="BQ277:BQ282" si="1723">BP277+BO277+BN277+BM277+BL277+BK277+BJ277+BI277+BH277+BG277+BF277+BE277+BD277</f>
        <v>0</v>
      </c>
      <c r="BR277" s="90"/>
      <c r="BS277" s="91"/>
      <c r="BT277" s="92"/>
      <c r="BU277" s="93"/>
      <c r="BV277" s="94"/>
      <c r="BW277" s="95"/>
      <c r="BX277" s="96"/>
      <c r="BY277" s="97"/>
      <c r="BZ277" s="98"/>
      <c r="CA277" s="99"/>
      <c r="CB277" s="79">
        <f t="shared" ref="CB277:CB281" si="1724">CA277+BZ277+BY277+BX277+BW277+BV277+BU277+BT277+BS277+BR277+BQ277</f>
        <v>0</v>
      </c>
      <c r="CC277" s="80"/>
      <c r="CD277" s="78"/>
      <c r="CE277" s="100"/>
      <c r="CF277" s="101"/>
      <c r="CG277" s="83"/>
      <c r="CH277" s="83"/>
      <c r="CI277" s="84"/>
      <c r="CJ277" s="84"/>
      <c r="CK277" s="84"/>
      <c r="CL277" s="85"/>
      <c r="CM277" s="86"/>
      <c r="CN277" s="87"/>
      <c r="CO277" s="87"/>
      <c r="CP277" s="88"/>
      <c r="CQ277" s="88"/>
      <c r="CR277" s="89"/>
      <c r="CS277" s="77">
        <f t="shared" ref="CS277:CS282" si="1725">CR277+CQ277+CP277+CO277+CN277+CM277+CL277+CK277+CJ277+CI277+CH277+CG277+CF277</f>
        <v>0</v>
      </c>
      <c r="CT277" s="90"/>
      <c r="CU277" s="91"/>
      <c r="CV277" s="92"/>
      <c r="CW277" s="93"/>
      <c r="CX277" s="94"/>
      <c r="CY277" s="95"/>
      <c r="CZ277" s="96"/>
      <c r="DA277" s="97"/>
      <c r="DB277" s="98"/>
      <c r="DC277" s="99"/>
      <c r="DD277" s="81">
        <f t="shared" ref="DD277:DD278" si="1726">SUM(CS277:DC277)</f>
        <v>0</v>
      </c>
      <c r="DE277" s="80"/>
      <c r="DF277" s="78"/>
      <c r="DG277" s="102"/>
      <c r="DH277" s="101"/>
      <c r="DI277" s="83"/>
      <c r="DJ277" s="83"/>
      <c r="DK277" s="84"/>
      <c r="DL277" s="84"/>
      <c r="DM277" s="84"/>
      <c r="DN277" s="85"/>
      <c r="DO277" s="86"/>
      <c r="DP277" s="87"/>
      <c r="DQ277" s="87"/>
      <c r="DR277" s="88"/>
      <c r="DS277" s="88"/>
      <c r="DT277" s="89"/>
      <c r="DU277" s="77">
        <f t="shared" ref="DU277:DU279" si="1727">DT277+DS277+DR277+DQ277+DP277+DO277+DN277+DM277+DL277+DK277+DJ277+DI277+DH277</f>
        <v>0</v>
      </c>
      <c r="DV277" s="90"/>
      <c r="DW277" s="91"/>
      <c r="DX277" s="92"/>
      <c r="DY277" s="93"/>
      <c r="DZ277" s="94"/>
      <c r="EA277" s="95"/>
      <c r="EB277" s="96"/>
      <c r="EC277" s="97"/>
      <c r="ED277" s="98"/>
      <c r="EE277" s="99"/>
      <c r="EF277" s="81">
        <f t="shared" ref="EF277:EF278" si="1728">SUM(DU277:EE277)</f>
        <v>0</v>
      </c>
      <c r="EG277" s="80"/>
      <c r="EH277" s="78"/>
      <c r="EI277" s="102"/>
      <c r="EJ277" s="5675" t="str">
        <f>الاعدادات!$D$6</f>
        <v>2022 وما قبلها</v>
      </c>
      <c r="EK277" s="68">
        <f t="shared" ref="EK277:EK281" si="1729">AM277+AG277-EL277-EM277</f>
        <v>0</v>
      </c>
      <c r="EL277" s="69"/>
      <c r="EM277" s="69"/>
      <c r="EN277" s="70">
        <f>SUM(EK277:EM277)</f>
        <v>0</v>
      </c>
      <c r="EO277" s="68">
        <f t="shared" ref="EO277:EO281" si="1730">AT277-EQ277-EP277</f>
        <v>0</v>
      </c>
      <c r="EP277" s="69"/>
      <c r="EQ277" s="69"/>
      <c r="ER277" s="70">
        <f>SUM(EO277:EQ277)</f>
        <v>0</v>
      </c>
      <c r="ES277" s="68">
        <f t="shared" ref="ES277:ES281" si="1731">AU277-EU277-ET277</f>
        <v>0</v>
      </c>
      <c r="ET277" s="69"/>
      <c r="EU277" s="71"/>
      <c r="EV277" s="70">
        <f t="shared" ref="EV277:EV282" si="1732">EU277+ET277+ES277</f>
        <v>0</v>
      </c>
      <c r="EW277" s="68">
        <f t="shared" ref="EW277:EW281" si="1733">AV277-EX277</f>
        <v>0</v>
      </c>
      <c r="EX277" s="69"/>
      <c r="EY277" s="70">
        <f>SUM(EW277:EX277)</f>
        <v>0</v>
      </c>
      <c r="EZ277" s="68">
        <f>FK277+FO277</f>
        <v>0</v>
      </c>
      <c r="FA277" s="68">
        <f>FL277+FP277</f>
        <v>0</v>
      </c>
      <c r="FB277" s="68">
        <f>FM277+FQ277</f>
        <v>0</v>
      </c>
      <c r="FC277" s="68">
        <f>FN277+FR277</f>
        <v>0</v>
      </c>
      <c r="FD277" s="68">
        <f t="shared" ref="FD277:FD282" si="1734">EK277+EO277+ES277+EW277+EZ277</f>
        <v>0</v>
      </c>
      <c r="FE277" s="72">
        <f t="shared" ref="FE277:FE282" si="1735">EL277+EP277+ET277+FA277+EX277</f>
        <v>0</v>
      </c>
      <c r="FF277" s="72">
        <f t="shared" ref="FF277:FF282" si="1736">FB277+EU277+EQ277+EM277</f>
        <v>0</v>
      </c>
      <c r="FG277" s="70">
        <f t="shared" ref="FG277:FG282" si="1737">SUM(FD277:FF277)</f>
        <v>0</v>
      </c>
      <c r="FH277" t="str">
        <f t="shared" ref="FH277:FH281" si="1738">IF(OR(EZ277&lt;0,EW277&lt;0,ES277&lt;0,EO277&lt;0,EK277&lt;0,Z277 &lt;&gt; AY277+AS277+AA277), "wrong", "ok")</f>
        <v>ok</v>
      </c>
      <c r="FK277" s="68">
        <f>AX277-FL277-FM277</f>
        <v>0</v>
      </c>
      <c r="FL277" s="69"/>
      <c r="FM277" s="69"/>
      <c r="FN277" s="70">
        <f>SUM(FK277:FM277)</f>
        <v>0</v>
      </c>
      <c r="FO277" s="68">
        <f>AW277-FP277-FQ277</f>
        <v>0</v>
      </c>
      <c r="FP277" s="69"/>
      <c r="FQ277" s="69"/>
      <c r="FR277" s="70">
        <f>SUM(FO277:FQ277)</f>
        <v>0</v>
      </c>
    </row>
    <row r="278" spans="1:174" ht="48" customHeight="1" thickBot="1">
      <c r="A278" s="6228"/>
      <c r="B278" s="6250" t="str" cm="1">
        <f t="array" ref="B278">_xlfn.XLOOKUP(1, (INDEX(التشكيل_القديم!$L$5:$S$49, ,6)=$A276) * (INDEX(التشكيل_القديم!$L$5:$S$49, ,7)="عضو يسار"), INDEX(التشكيل_القديم!$L$5:$S$49, ,2))</f>
        <v>محمد عبدالفتاح سيد عبدالرحمن ادريس</v>
      </c>
      <c r="C278" s="6250"/>
      <c r="D278" s="6250"/>
      <c r="E278" s="6250"/>
      <c r="F278" s="6250"/>
      <c r="G278" s="6250"/>
      <c r="H278" s="2170" cm="1">
        <f t="array" ref="H278">_xlfn.XLOOKUP(1, (INDEX(التشكيل_القديم!$L$5:$S$49, ,6)=$A276) * (INDEX(التشكيل_القديم!$L$5:$S$49, ,7)="عضو يسار"), INDEX(التشكيل_القديم!$L$5:$S$49, ,3))</f>
        <v>272</v>
      </c>
      <c r="I278" s="2171" t="str" cm="1">
        <f t="array" ref="I278">_xlfn.XLOOKUP(1, (INDEX(التشكيل_القديم!$L$5:$S$49, ,6)=$A276) * (INDEX(التشكيل_القديم!$L$5:$S$49, ,7)="عضو يسار"), INDEX(التشكيل_القديم!$L$5:$S$49, ,4))</f>
        <v>ب</v>
      </c>
      <c r="J278" s="6232"/>
      <c r="K278" s="6235"/>
      <c r="L278" s="5675">
        <f>الاعدادات!$D$7</f>
        <v>2023</v>
      </c>
      <c r="M278" s="2013">
        <v>10</v>
      </c>
      <c r="N278" s="64"/>
      <c r="O278" s="64"/>
      <c r="P278" s="64"/>
      <c r="Q278" s="64"/>
      <c r="R278" s="64"/>
      <c r="S278" s="64"/>
      <c r="T278" s="64"/>
      <c r="U278" s="64"/>
      <c r="V278" s="64"/>
      <c r="W278" s="64"/>
      <c r="X278" s="64"/>
      <c r="Y278" s="2018"/>
      <c r="Z278" s="5679">
        <f t="shared" ref="Z278:Z281" si="1739">Y278+X278+U278+T278+S278+R278+Q278+P278+O278+N278+M278-W278</f>
        <v>10</v>
      </c>
      <c r="AA278" s="2007"/>
      <c r="AB278" s="63"/>
      <c r="AC278" s="5662">
        <f t="shared" ref="AC278:AC281" si="1740">SUM(BD278:BJ278,CF278:CL278,BD285:BJ285,CF285:CL285,DH278:DN278,DH285:DN285)</f>
        <v>0</v>
      </c>
      <c r="AD278" s="5662">
        <f t="shared" ref="AD278:AD281" si="1741">SUM(BK278:BO278,CM278:CQ278,BK285:BO285,CM285:CQ285,DO278:DS278,DO285:DS285)</f>
        <v>0</v>
      </c>
      <c r="AE278" s="5662">
        <f>BP278+CR278+BP285+CR285+DT278+DT285</f>
        <v>0</v>
      </c>
      <c r="AF278" s="5663">
        <f t="shared" si="1709"/>
        <v>0</v>
      </c>
      <c r="AG278" s="5662">
        <f t="shared" si="1710"/>
        <v>0</v>
      </c>
      <c r="AH278" s="5664">
        <f t="shared" ref="AH278:AH281" si="1742">BS278+CU278+BS285+CU285+DW278+DW285</f>
        <v>0</v>
      </c>
      <c r="AI278" s="5662">
        <f t="shared" si="1711"/>
        <v>0</v>
      </c>
      <c r="AJ278" s="5662">
        <f t="shared" si="1712"/>
        <v>0</v>
      </c>
      <c r="AK278" s="5662">
        <f t="shared" si="1713"/>
        <v>0</v>
      </c>
      <c r="AL278" s="5662">
        <f t="shared" si="1714"/>
        <v>0</v>
      </c>
      <c r="AM278" s="5663">
        <f t="shared" si="1715"/>
        <v>0</v>
      </c>
      <c r="AN278" s="5665">
        <f t="shared" ref="AN278:AN281" si="1743">BX278+CZ278+BX285+CZ285+EB278+EB285</f>
        <v>0</v>
      </c>
      <c r="AO278" s="5665">
        <f t="shared" si="1716"/>
        <v>0</v>
      </c>
      <c r="AP278" s="5665">
        <f>BZ278+DB278+DB285+BZ285+ED278+ED285</f>
        <v>0</v>
      </c>
      <c r="AQ278" s="5663">
        <f t="shared" si="1717"/>
        <v>0</v>
      </c>
      <c r="AR278" s="5666">
        <f>CA278+DC278+CA285+DC285+EE278+EE285</f>
        <v>0</v>
      </c>
      <c r="AS278" s="5667">
        <f t="shared" si="1718"/>
        <v>0</v>
      </c>
      <c r="AT278" s="2007"/>
      <c r="AU278" s="5662">
        <f t="shared" si="1719"/>
        <v>0</v>
      </c>
      <c r="AV278" s="5662">
        <f t="shared" si="1720"/>
        <v>0</v>
      </c>
      <c r="AW278" s="64"/>
      <c r="AX278" s="64"/>
      <c r="AY278" s="65">
        <f t="shared" si="1721"/>
        <v>0</v>
      </c>
      <c r="AZ278" s="66"/>
      <c r="BA278" s="5662">
        <f t="shared" si="1722"/>
        <v>-10</v>
      </c>
      <c r="BB278" s="2159"/>
      <c r="BC278" s="5683">
        <f>الاعدادات!$D$7</f>
        <v>2023</v>
      </c>
      <c r="BD278" s="82"/>
      <c r="BE278" s="83"/>
      <c r="BF278" s="83"/>
      <c r="BG278" s="103"/>
      <c r="BH278" s="84"/>
      <c r="BI278" s="84"/>
      <c r="BJ278" s="85"/>
      <c r="BK278" s="86"/>
      <c r="BL278" s="87"/>
      <c r="BM278" s="87"/>
      <c r="BN278" s="88"/>
      <c r="BO278" s="88"/>
      <c r="BP278" s="89"/>
      <c r="BQ278" s="77">
        <f t="shared" si="1723"/>
        <v>0</v>
      </c>
      <c r="BR278" s="90"/>
      <c r="BS278" s="91"/>
      <c r="BT278" s="92"/>
      <c r="BU278" s="93"/>
      <c r="BV278" s="94"/>
      <c r="BW278" s="95"/>
      <c r="BX278" s="96"/>
      <c r="BY278" s="97"/>
      <c r="BZ278" s="98"/>
      <c r="CA278" s="99"/>
      <c r="CB278" s="79">
        <f t="shared" si="1724"/>
        <v>0</v>
      </c>
      <c r="CC278" s="104"/>
      <c r="CD278" s="92"/>
      <c r="CE278" s="100"/>
      <c r="CF278" s="101"/>
      <c r="CG278" s="83"/>
      <c r="CH278" s="83"/>
      <c r="CI278" s="84"/>
      <c r="CJ278" s="84"/>
      <c r="CK278" s="84"/>
      <c r="CL278" s="85"/>
      <c r="CM278" s="86"/>
      <c r="CN278" s="87"/>
      <c r="CO278" s="87"/>
      <c r="CP278" s="88"/>
      <c r="CQ278" s="88"/>
      <c r="CR278" s="89"/>
      <c r="CS278" s="77">
        <f t="shared" si="1725"/>
        <v>0</v>
      </c>
      <c r="CT278" s="90"/>
      <c r="CU278" s="91"/>
      <c r="CV278" s="92"/>
      <c r="CW278" s="93"/>
      <c r="CX278" s="94"/>
      <c r="CY278" s="95"/>
      <c r="CZ278" s="96"/>
      <c r="DA278" s="97"/>
      <c r="DB278" s="98"/>
      <c r="DC278" s="99"/>
      <c r="DD278" s="81">
        <f t="shared" si="1726"/>
        <v>0</v>
      </c>
      <c r="DE278" s="104"/>
      <c r="DF278" s="92"/>
      <c r="DG278" s="102"/>
      <c r="DH278" s="101"/>
      <c r="DI278" s="83"/>
      <c r="DJ278" s="83"/>
      <c r="DK278" s="84"/>
      <c r="DL278" s="84"/>
      <c r="DM278" s="84"/>
      <c r="DN278" s="85"/>
      <c r="DO278" s="86"/>
      <c r="DP278" s="87"/>
      <c r="DQ278" s="87"/>
      <c r="DR278" s="88"/>
      <c r="DS278" s="88"/>
      <c r="DT278" s="89"/>
      <c r="DU278" s="77">
        <f t="shared" si="1727"/>
        <v>0</v>
      </c>
      <c r="DV278" s="90"/>
      <c r="DW278" s="91"/>
      <c r="DX278" s="92"/>
      <c r="DY278" s="93"/>
      <c r="DZ278" s="94"/>
      <c r="EA278" s="95"/>
      <c r="EB278" s="96"/>
      <c r="EC278" s="97"/>
      <c r="ED278" s="98"/>
      <c r="EE278" s="99"/>
      <c r="EF278" s="81">
        <f t="shared" si="1728"/>
        <v>0</v>
      </c>
      <c r="EG278" s="104"/>
      <c r="EH278" s="92"/>
      <c r="EI278" s="102"/>
      <c r="EJ278" s="5675">
        <f>الاعدادات!$D$7</f>
        <v>2023</v>
      </c>
      <c r="EK278" s="68">
        <f t="shared" si="1729"/>
        <v>0</v>
      </c>
      <c r="EL278" s="69"/>
      <c r="EM278" s="69"/>
      <c r="EN278" s="70">
        <f t="shared" ref="EN278:EN281" si="1744">SUM(EK278:EM278)</f>
        <v>0</v>
      </c>
      <c r="EO278" s="68">
        <f t="shared" si="1730"/>
        <v>0</v>
      </c>
      <c r="EP278" s="69"/>
      <c r="EQ278" s="69"/>
      <c r="ER278" s="70">
        <f t="shared" ref="ER278:ER281" si="1745">SUM(EO278:EQ278)</f>
        <v>0</v>
      </c>
      <c r="ES278" s="68">
        <f t="shared" si="1731"/>
        <v>0</v>
      </c>
      <c r="ET278" s="69"/>
      <c r="EU278" s="71"/>
      <c r="EV278" s="70">
        <f t="shared" si="1732"/>
        <v>0</v>
      </c>
      <c r="EW278" s="68">
        <f t="shared" si="1733"/>
        <v>0</v>
      </c>
      <c r="EX278" s="69"/>
      <c r="EY278" s="70">
        <f t="shared" ref="EY278:EY281" si="1746">SUM(EW278:EX278)</f>
        <v>0</v>
      </c>
      <c r="EZ278" s="68">
        <f t="shared" ref="EZ278:EZ281" si="1747">FK278+FO278</f>
        <v>0</v>
      </c>
      <c r="FA278" s="68">
        <f t="shared" ref="FA278:FA281" si="1748">FL278+FP278</f>
        <v>0</v>
      </c>
      <c r="FB278" s="68">
        <f t="shared" ref="FB278:FB281" si="1749">FM278+FQ278</f>
        <v>0</v>
      </c>
      <c r="FC278" s="68">
        <f t="shared" ref="FC278:FC281" si="1750">FN278+FR278</f>
        <v>0</v>
      </c>
      <c r="FD278" s="68">
        <f t="shared" si="1734"/>
        <v>0</v>
      </c>
      <c r="FE278" s="72">
        <f t="shared" si="1735"/>
        <v>0</v>
      </c>
      <c r="FF278" s="72">
        <f t="shared" si="1736"/>
        <v>0</v>
      </c>
      <c r="FG278" s="70">
        <f t="shared" si="1737"/>
        <v>0</v>
      </c>
      <c r="FH278" t="str">
        <f t="shared" si="1738"/>
        <v>wrong</v>
      </c>
      <c r="FK278" s="68">
        <f t="shared" ref="FK278:FK281" si="1751">AX278-FL278-FM278</f>
        <v>0</v>
      </c>
      <c r="FL278" s="69"/>
      <c r="FM278" s="69"/>
      <c r="FN278" s="70">
        <f t="shared" ref="FN278:FN281" si="1752">SUM(FK278:FM278)</f>
        <v>0</v>
      </c>
      <c r="FO278" s="68">
        <f t="shared" ref="FO278:FO281" si="1753">AW278-FP278-FQ278</f>
        <v>0</v>
      </c>
      <c r="FP278" s="69"/>
      <c r="FQ278" s="69"/>
      <c r="FR278" s="70">
        <f t="shared" ref="FR278:FR281" si="1754">SUM(FO278:FQ278)</f>
        <v>0</v>
      </c>
    </row>
    <row r="279" spans="1:174" ht="48" customHeight="1" thickBot="1">
      <c r="A279" s="6228"/>
      <c r="B279" s="6250" t="str" cm="1">
        <f t="array" ref="B279">IFERROR(_xlfn.XLOOKUP(1, (INDEX(التشكيل_القديم!$L$5:$S$49, ,6)=$A276) * (INDEX(التشكيل_القديم!$L$5:$S$49, ,7)="عضو يسار اليسار"), INDEX(التشكيل_القديم!$L$5:$S$49, ,2)),"")</f>
        <v>محمود محمد السيد عبدالعزيز</v>
      </c>
      <c r="C279" s="6250"/>
      <c r="D279" s="6250"/>
      <c r="E279" s="6250"/>
      <c r="F279" s="6250"/>
      <c r="G279" s="6250"/>
      <c r="H279" s="2170" cm="1">
        <f t="array" ref="H279">IFERROR(_xlfn.XLOOKUP(1, (INDEX(التشكيل_القديم!$L$5:$S$49, ,6)=$A276) * (INDEX(التشكيل_القديم!$L$5:$S$49, ,7)="عضو يسار اليسار"), INDEX(التشكيل_القديم!$L$5:$S$49, ,3)),"")</f>
        <v>272</v>
      </c>
      <c r="I279" s="2171" t="str" cm="1">
        <f t="array" ref="I279">IFERROR(_xlfn.XLOOKUP(1, (INDEX(التشكيل_القديم!$L$5:$S$49, ,6)=$A276) * (INDEX(التشكيل_القديم!$L$5:$S$49, ,7)="عضو يسار اليسار"), INDEX(التشكيل_القديم!$L$5:$S$49, ,4)),"")</f>
        <v>ق</v>
      </c>
      <c r="J279" s="6232"/>
      <c r="K279" s="6235"/>
      <c r="L279" s="5675">
        <f>الاعدادات!$D$8</f>
        <v>2024</v>
      </c>
      <c r="M279" s="2014">
        <v>33</v>
      </c>
      <c r="N279" s="1997"/>
      <c r="O279" s="1997"/>
      <c r="P279" s="1997"/>
      <c r="Q279" s="1997"/>
      <c r="R279" s="1997"/>
      <c r="S279" s="1997"/>
      <c r="T279" s="1997"/>
      <c r="U279" s="1997"/>
      <c r="V279" s="1997"/>
      <c r="W279" s="1997"/>
      <c r="X279" s="1997"/>
      <c r="Y279" s="2019"/>
      <c r="Z279" s="5680">
        <f t="shared" si="1739"/>
        <v>33</v>
      </c>
      <c r="AA279" s="2022"/>
      <c r="AB279" s="1999"/>
      <c r="AC279" s="2002">
        <f t="shared" si="1740"/>
        <v>0</v>
      </c>
      <c r="AD279" s="2002">
        <f t="shared" si="1741"/>
        <v>0</v>
      </c>
      <c r="AE279" s="2002">
        <f>BP279+CR279+BP286+CR286+DT279+DT286</f>
        <v>0</v>
      </c>
      <c r="AF279" s="5668">
        <f t="shared" si="1709"/>
        <v>0</v>
      </c>
      <c r="AG279" s="2002">
        <f t="shared" si="1710"/>
        <v>0</v>
      </c>
      <c r="AH279" s="5669">
        <f t="shared" si="1742"/>
        <v>0</v>
      </c>
      <c r="AI279" s="2002">
        <f t="shared" si="1711"/>
        <v>0</v>
      </c>
      <c r="AJ279" s="2002">
        <f t="shared" si="1712"/>
        <v>0</v>
      </c>
      <c r="AK279" s="2002">
        <f t="shared" si="1713"/>
        <v>0</v>
      </c>
      <c r="AL279" s="2002">
        <f t="shared" si="1714"/>
        <v>0</v>
      </c>
      <c r="AM279" s="5668">
        <f t="shared" si="1715"/>
        <v>0</v>
      </c>
      <c r="AN279" s="2177">
        <f t="shared" si="1743"/>
        <v>0</v>
      </c>
      <c r="AO279" s="2177">
        <f t="shared" si="1716"/>
        <v>0</v>
      </c>
      <c r="AP279" s="2177">
        <f>BZ279+DB279+DB286+BZ286+ED279+ED286</f>
        <v>0</v>
      </c>
      <c r="AQ279" s="5668">
        <f t="shared" si="1717"/>
        <v>0</v>
      </c>
      <c r="AR279" s="5670">
        <f>CA279+DC279+CA286+DC286+EE279+EE286</f>
        <v>0</v>
      </c>
      <c r="AS279" s="5671">
        <f t="shared" si="1718"/>
        <v>0</v>
      </c>
      <c r="AT279" s="2022"/>
      <c r="AU279" s="2002">
        <f t="shared" si="1719"/>
        <v>0</v>
      </c>
      <c r="AV279" s="2002">
        <f t="shared" si="1720"/>
        <v>0</v>
      </c>
      <c r="AW279" s="1997"/>
      <c r="AX279" s="1998"/>
      <c r="AY279" s="2000">
        <f t="shared" si="1721"/>
        <v>0</v>
      </c>
      <c r="AZ279" s="2001"/>
      <c r="BA279" s="2002">
        <f t="shared" si="1722"/>
        <v>-33</v>
      </c>
      <c r="BB279" s="2159"/>
      <c r="BC279" s="5683">
        <f>الاعدادات!$D$8</f>
        <v>2024</v>
      </c>
      <c r="BD279" s="82"/>
      <c r="BE279" s="83"/>
      <c r="BF279" s="83"/>
      <c r="BG279" s="84"/>
      <c r="BH279" s="84"/>
      <c r="BI279" s="84"/>
      <c r="BJ279" s="85"/>
      <c r="BK279" s="86"/>
      <c r="BL279" s="87"/>
      <c r="BM279" s="87"/>
      <c r="BN279" s="88"/>
      <c r="BO279" s="88"/>
      <c r="BP279" s="89"/>
      <c r="BQ279" s="77">
        <f t="shared" si="1723"/>
        <v>0</v>
      </c>
      <c r="BR279" s="90"/>
      <c r="BS279" s="91"/>
      <c r="BT279" s="92"/>
      <c r="BU279" s="93"/>
      <c r="BV279" s="94"/>
      <c r="BW279" s="95"/>
      <c r="BX279" s="96"/>
      <c r="BY279" s="97"/>
      <c r="BZ279" s="98"/>
      <c r="CA279" s="99"/>
      <c r="CB279" s="79">
        <f t="shared" si="1724"/>
        <v>0</v>
      </c>
      <c r="CC279" s="104"/>
      <c r="CD279" s="92"/>
      <c r="CE279" s="100"/>
      <c r="CF279" s="101"/>
      <c r="CG279" s="83"/>
      <c r="CH279" s="83"/>
      <c r="CI279" s="84"/>
      <c r="CJ279" s="84"/>
      <c r="CK279" s="84"/>
      <c r="CL279" s="85"/>
      <c r="CM279" s="86"/>
      <c r="CN279" s="87"/>
      <c r="CO279" s="87"/>
      <c r="CP279" s="88"/>
      <c r="CQ279" s="88"/>
      <c r="CR279" s="89"/>
      <c r="CS279" s="77">
        <f t="shared" si="1725"/>
        <v>0</v>
      </c>
      <c r="CT279" s="90"/>
      <c r="CU279" s="91"/>
      <c r="CV279" s="92"/>
      <c r="CW279" s="93"/>
      <c r="CX279" s="94"/>
      <c r="CY279" s="95"/>
      <c r="CZ279" s="96"/>
      <c r="DA279" s="97"/>
      <c r="DB279" s="98"/>
      <c r="DC279" s="99"/>
      <c r="DD279" s="81">
        <f>SUM(CS279:DC279)</f>
        <v>0</v>
      </c>
      <c r="DE279" s="104"/>
      <c r="DF279" s="92"/>
      <c r="DG279" s="102"/>
      <c r="DH279" s="101"/>
      <c r="DI279" s="83"/>
      <c r="DJ279" s="83"/>
      <c r="DK279" s="84"/>
      <c r="DL279" s="84"/>
      <c r="DM279" s="84"/>
      <c r="DN279" s="85"/>
      <c r="DO279" s="86"/>
      <c r="DP279" s="87"/>
      <c r="DQ279" s="87"/>
      <c r="DR279" s="88"/>
      <c r="DS279" s="88"/>
      <c r="DT279" s="89"/>
      <c r="DU279" s="77">
        <f t="shared" si="1727"/>
        <v>0</v>
      </c>
      <c r="DV279" s="90"/>
      <c r="DW279" s="91"/>
      <c r="DX279" s="92"/>
      <c r="DY279" s="93"/>
      <c r="DZ279" s="94"/>
      <c r="EA279" s="95"/>
      <c r="EB279" s="96"/>
      <c r="EC279" s="97"/>
      <c r="ED279" s="98"/>
      <c r="EE279" s="99"/>
      <c r="EF279" s="81">
        <f>SUM(DU279:EE279)</f>
        <v>0</v>
      </c>
      <c r="EG279" s="104"/>
      <c r="EH279" s="92"/>
      <c r="EI279" s="102"/>
      <c r="EJ279" s="5675">
        <f>الاعدادات!$D$8</f>
        <v>2024</v>
      </c>
      <c r="EK279" s="68">
        <f t="shared" si="1729"/>
        <v>0</v>
      </c>
      <c r="EL279" s="69"/>
      <c r="EM279" s="69"/>
      <c r="EN279" s="70">
        <f t="shared" si="1744"/>
        <v>0</v>
      </c>
      <c r="EO279" s="68">
        <f t="shared" si="1730"/>
        <v>0</v>
      </c>
      <c r="EP279" s="69"/>
      <c r="EQ279" s="69"/>
      <c r="ER279" s="70">
        <f t="shared" si="1745"/>
        <v>0</v>
      </c>
      <c r="ES279" s="68">
        <f t="shared" si="1731"/>
        <v>0</v>
      </c>
      <c r="ET279" s="69"/>
      <c r="EU279" s="71"/>
      <c r="EV279" s="70">
        <f t="shared" si="1732"/>
        <v>0</v>
      </c>
      <c r="EW279" s="68">
        <f t="shared" si="1733"/>
        <v>0</v>
      </c>
      <c r="EX279" s="69"/>
      <c r="EY279" s="70">
        <f t="shared" si="1746"/>
        <v>0</v>
      </c>
      <c r="EZ279" s="68">
        <f t="shared" si="1747"/>
        <v>0</v>
      </c>
      <c r="FA279" s="68">
        <f t="shared" si="1748"/>
        <v>0</v>
      </c>
      <c r="FB279" s="68">
        <f t="shared" si="1749"/>
        <v>0</v>
      </c>
      <c r="FC279" s="68">
        <f t="shared" si="1750"/>
        <v>0</v>
      </c>
      <c r="FD279" s="68">
        <f t="shared" si="1734"/>
        <v>0</v>
      </c>
      <c r="FE279" s="72">
        <f t="shared" si="1735"/>
        <v>0</v>
      </c>
      <c r="FF279" s="72">
        <f t="shared" si="1736"/>
        <v>0</v>
      </c>
      <c r="FG279" s="70">
        <f t="shared" si="1737"/>
        <v>0</v>
      </c>
      <c r="FH279" t="str">
        <f t="shared" si="1738"/>
        <v>wrong</v>
      </c>
      <c r="FK279" s="68">
        <f t="shared" si="1751"/>
        <v>0</v>
      </c>
      <c r="FL279" s="69"/>
      <c r="FM279" s="69"/>
      <c r="FN279" s="70">
        <f t="shared" si="1752"/>
        <v>0</v>
      </c>
      <c r="FO279" s="68">
        <f t="shared" si="1753"/>
        <v>0</v>
      </c>
      <c r="FP279" s="69"/>
      <c r="FQ279" s="69"/>
      <c r="FR279" s="70">
        <f t="shared" si="1754"/>
        <v>0</v>
      </c>
    </row>
    <row r="280" spans="1:174" ht="48" customHeight="1" thickBot="1">
      <c r="A280" s="6228"/>
      <c r="B280" s="6310" t="str" cm="1">
        <f t="array" ref="B280">IFERROR(_xlfn.XLOOKUP(1, (INDEX(التشكيل_القديم!$L$5:$S$49, ,6)=$A276) * (INDEX(التشكيل_القديم!$L$5:$S$49, ,7)="عضو خامس "), INDEX(التشكيل_القديم!$L$5:$S$49, ,2)),"")</f>
        <v/>
      </c>
      <c r="C280" s="6310"/>
      <c r="D280" s="6310"/>
      <c r="E280" s="6310"/>
      <c r="F280" s="6310"/>
      <c r="G280" s="6310"/>
      <c r="H280" s="2170" t="str" cm="1">
        <f t="array" ref="H280">IFERROR(_xlfn.XLOOKUP(1, (INDEX(التشكيل_القديم!$L$5:$S$49, ,6)=$A276) * (INDEX(التشكيل_القديم!$L$5:$S$49, ,7)="عضو خامس"), INDEX(التشكيل_القديم!$L$5:$S$49, ,3)),"")</f>
        <v/>
      </c>
      <c r="I280" s="2171" t="str" cm="1">
        <f t="array" ref="I280">IFERROR(_xlfn.XLOOKUP(1, (INDEX(التشكيل_القديم!$L$5:$S$49, ,6)=$A276) * (INDEX(التشكيل_القديم!$L$5:$S$49, ,7)="عضو خامس"), INDEX(التشكيل_القديم!$L$5:$S$49, ,4)),"")</f>
        <v/>
      </c>
      <c r="J280" s="6232"/>
      <c r="K280" s="6235"/>
      <c r="L280" s="5675">
        <f>الاعدادات!$D$9</f>
        <v>2025</v>
      </c>
      <c r="M280" s="2015">
        <v>48</v>
      </c>
      <c r="N280" s="64"/>
      <c r="O280" s="64"/>
      <c r="P280" s="64"/>
      <c r="Q280" s="64"/>
      <c r="R280" s="64"/>
      <c r="S280" s="64"/>
      <c r="T280" s="64"/>
      <c r="U280" s="64"/>
      <c r="V280" s="64"/>
      <c r="W280" s="64"/>
      <c r="X280" s="64"/>
      <c r="Y280" s="2018"/>
      <c r="Z280" s="5679">
        <f t="shared" si="1739"/>
        <v>48</v>
      </c>
      <c r="AA280" s="2007"/>
      <c r="AB280" s="63"/>
      <c r="AC280" s="5662">
        <f t="shared" si="1740"/>
        <v>0</v>
      </c>
      <c r="AD280" s="5662">
        <f t="shared" si="1741"/>
        <v>0</v>
      </c>
      <c r="AE280" s="5662">
        <f>BP280+CR280+BP287+CR287+DT280+DT287</f>
        <v>0</v>
      </c>
      <c r="AF280" s="5663">
        <f t="shared" si="1709"/>
        <v>0</v>
      </c>
      <c r="AG280" s="5662">
        <f t="shared" si="1710"/>
        <v>0</v>
      </c>
      <c r="AH280" s="5664">
        <f t="shared" si="1742"/>
        <v>0</v>
      </c>
      <c r="AI280" s="5662">
        <f t="shared" si="1711"/>
        <v>0</v>
      </c>
      <c r="AJ280" s="5662">
        <f t="shared" si="1712"/>
        <v>0</v>
      </c>
      <c r="AK280" s="5662">
        <f t="shared" si="1713"/>
        <v>0</v>
      </c>
      <c r="AL280" s="5662">
        <f t="shared" si="1714"/>
        <v>0</v>
      </c>
      <c r="AM280" s="5663">
        <f t="shared" si="1715"/>
        <v>0</v>
      </c>
      <c r="AN280" s="5665">
        <f t="shared" si="1743"/>
        <v>0</v>
      </c>
      <c r="AO280" s="5665">
        <f t="shared" si="1716"/>
        <v>0</v>
      </c>
      <c r="AP280" s="5665">
        <f>BZ280+DB280+DB287+BZ287+ED280+ED287</f>
        <v>0</v>
      </c>
      <c r="AQ280" s="5663">
        <f t="shared" si="1717"/>
        <v>0</v>
      </c>
      <c r="AR280" s="5666">
        <f>CA280+DC280+CA287+DC287+EE280+EE287</f>
        <v>0</v>
      </c>
      <c r="AS280" s="5667">
        <f t="shared" si="1718"/>
        <v>0</v>
      </c>
      <c r="AT280" s="2007"/>
      <c r="AU280" s="5674">
        <f t="shared" si="1719"/>
        <v>0</v>
      </c>
      <c r="AV280" s="5674">
        <f t="shared" si="1720"/>
        <v>0</v>
      </c>
      <c r="AW280" s="64"/>
      <c r="AX280" s="75"/>
      <c r="AY280" s="65">
        <f t="shared" si="1721"/>
        <v>0</v>
      </c>
      <c r="AZ280" s="66"/>
      <c r="BA280" s="5662">
        <f t="shared" si="1722"/>
        <v>-48</v>
      </c>
      <c r="BB280" s="2159"/>
      <c r="BC280" s="5683">
        <f>الاعدادات!$D$9</f>
        <v>2025</v>
      </c>
      <c r="BD280" s="82"/>
      <c r="BE280" s="83"/>
      <c r="BF280" s="83"/>
      <c r="BG280" s="84"/>
      <c r="BH280" s="84"/>
      <c r="BI280" s="84"/>
      <c r="BJ280" s="85"/>
      <c r="BK280" s="86"/>
      <c r="BL280" s="87"/>
      <c r="BM280" s="87"/>
      <c r="BN280" s="88"/>
      <c r="BO280" s="88"/>
      <c r="BP280" s="89"/>
      <c r="BQ280" s="77">
        <f t="shared" si="1723"/>
        <v>0</v>
      </c>
      <c r="BR280" s="90"/>
      <c r="BS280" s="91"/>
      <c r="BT280" s="92"/>
      <c r="BU280" s="93"/>
      <c r="BV280" s="94"/>
      <c r="BW280" s="95"/>
      <c r="BX280" s="96"/>
      <c r="BY280" s="97"/>
      <c r="BZ280" s="98"/>
      <c r="CA280" s="99"/>
      <c r="CB280" s="79">
        <f t="shared" si="1724"/>
        <v>0</v>
      </c>
      <c r="CC280" s="104"/>
      <c r="CD280" s="92"/>
      <c r="CE280" s="100"/>
      <c r="CF280" s="101"/>
      <c r="CG280" s="83"/>
      <c r="CH280" s="83"/>
      <c r="CI280" s="84"/>
      <c r="CJ280" s="84"/>
      <c r="CK280" s="84"/>
      <c r="CL280" s="85"/>
      <c r="CM280" s="86"/>
      <c r="CN280" s="87"/>
      <c r="CO280" s="87"/>
      <c r="CP280" s="88"/>
      <c r="CQ280" s="88"/>
      <c r="CR280" s="89"/>
      <c r="CS280" s="77">
        <f t="shared" si="1725"/>
        <v>0</v>
      </c>
      <c r="CT280" s="90"/>
      <c r="CU280" s="91"/>
      <c r="CV280" s="92"/>
      <c r="CW280" s="93"/>
      <c r="CX280" s="94"/>
      <c r="CY280" s="95"/>
      <c r="CZ280" s="96"/>
      <c r="DA280" s="97"/>
      <c r="DB280" s="98"/>
      <c r="DC280" s="99"/>
      <c r="DD280" s="81">
        <f>SUM(CS280:DC280)</f>
        <v>0</v>
      </c>
      <c r="DE280" s="104"/>
      <c r="DF280" s="92"/>
      <c r="DG280" s="102"/>
      <c r="DH280" s="101"/>
      <c r="DI280" s="83"/>
      <c r="DJ280" s="83"/>
      <c r="DK280" s="84"/>
      <c r="DL280" s="84"/>
      <c r="DM280" s="84"/>
      <c r="DN280" s="85"/>
      <c r="DO280" s="86"/>
      <c r="DP280" s="87"/>
      <c r="DQ280" s="87"/>
      <c r="DR280" s="88"/>
      <c r="DS280" s="88"/>
      <c r="DT280" s="89"/>
      <c r="DU280" s="77">
        <f>DT280+DS280+DR280+DQ280+DP280+DO280+DN280+DM280+DL280+DK280+DJ280+DI280+DH280</f>
        <v>0</v>
      </c>
      <c r="DV280" s="90"/>
      <c r="DW280" s="91"/>
      <c r="DX280" s="92"/>
      <c r="DY280" s="93"/>
      <c r="DZ280" s="94"/>
      <c r="EA280" s="95"/>
      <c r="EB280" s="96"/>
      <c r="EC280" s="97"/>
      <c r="ED280" s="98"/>
      <c r="EE280" s="99"/>
      <c r="EF280" s="81">
        <f>SUM(DU280:EE280)</f>
        <v>0</v>
      </c>
      <c r="EG280" s="104"/>
      <c r="EH280" s="92"/>
      <c r="EI280" s="102"/>
      <c r="EJ280" s="5675">
        <f>الاعدادات!$D$9</f>
        <v>2025</v>
      </c>
      <c r="EK280" s="68">
        <f t="shared" si="1729"/>
        <v>0</v>
      </c>
      <c r="EL280" s="69"/>
      <c r="EM280" s="69"/>
      <c r="EN280" s="70">
        <f t="shared" si="1744"/>
        <v>0</v>
      </c>
      <c r="EO280" s="68">
        <f t="shared" si="1730"/>
        <v>0</v>
      </c>
      <c r="EP280" s="69"/>
      <c r="EQ280" s="69"/>
      <c r="ER280" s="70">
        <f t="shared" si="1745"/>
        <v>0</v>
      </c>
      <c r="ES280" s="68">
        <f t="shared" si="1731"/>
        <v>0</v>
      </c>
      <c r="ET280" s="69"/>
      <c r="EU280" s="71"/>
      <c r="EV280" s="70">
        <f t="shared" si="1732"/>
        <v>0</v>
      </c>
      <c r="EW280" s="68">
        <f t="shared" si="1733"/>
        <v>0</v>
      </c>
      <c r="EX280" s="69"/>
      <c r="EY280" s="70">
        <f t="shared" si="1746"/>
        <v>0</v>
      </c>
      <c r="EZ280" s="68">
        <f t="shared" si="1747"/>
        <v>0</v>
      </c>
      <c r="FA280" s="68">
        <f t="shared" si="1748"/>
        <v>0</v>
      </c>
      <c r="FB280" s="68">
        <f t="shared" si="1749"/>
        <v>0</v>
      </c>
      <c r="FC280" s="68">
        <f t="shared" si="1750"/>
        <v>0</v>
      </c>
      <c r="FD280" s="68">
        <f t="shared" si="1734"/>
        <v>0</v>
      </c>
      <c r="FE280" s="72">
        <f t="shared" si="1735"/>
        <v>0</v>
      </c>
      <c r="FF280" s="72">
        <f t="shared" si="1736"/>
        <v>0</v>
      </c>
      <c r="FG280" s="70">
        <f t="shared" si="1737"/>
        <v>0</v>
      </c>
      <c r="FH280" t="str">
        <f t="shared" si="1738"/>
        <v>wrong</v>
      </c>
      <c r="FK280" s="68">
        <f t="shared" si="1751"/>
        <v>0</v>
      </c>
      <c r="FL280" s="69"/>
      <c r="FM280" s="69"/>
      <c r="FN280" s="70">
        <f t="shared" si="1752"/>
        <v>0</v>
      </c>
      <c r="FO280" s="68">
        <f t="shared" si="1753"/>
        <v>0</v>
      </c>
      <c r="FP280" s="69"/>
      <c r="FQ280" s="69"/>
      <c r="FR280" s="70">
        <f t="shared" si="1754"/>
        <v>0</v>
      </c>
    </row>
    <row r="281" spans="1:174" ht="48" customHeight="1" thickBot="1">
      <c r="A281" s="6228"/>
      <c r="B281" s="6310" t="str" cm="1">
        <f t="array" ref="B281">IFERROR(_xlfn.XLOOKUP(1, (INDEX(التشكيل_القديم!$L$5:$S$49, ,6)=$A276) * (INDEX(التشكيل_القديم!$L$5:$S$49, ,7)="عضو سادس"), INDEX(التشكيل_القديم!$L$5:$S$49, ,2)),"")</f>
        <v/>
      </c>
      <c r="C281" s="6310"/>
      <c r="D281" s="6310"/>
      <c r="E281" s="6310"/>
      <c r="F281" s="6310"/>
      <c r="G281" s="6310"/>
      <c r="H281" s="2170" t="str" cm="1">
        <f t="array" ref="H281">IFERROR(_xlfn.XLOOKUP(1, (INDEX(التشكيل_القديم!$L$5:$S$49, ,6)=$A276) * (INDEX(التشكيل_القديم!$L$5:$S$49, ,7)="عضو سادس"), INDEX(التشكيل_القديم!$L$5:$S$49, ,3)),"")</f>
        <v/>
      </c>
      <c r="I281" s="2171" t="str" cm="1">
        <f t="array" ref="I281">IFERROR(_xlfn.XLOOKUP(1, (INDEX(التشكيل_القديم!$L$5:$S$49, ,6)=$A276) * (INDEX(التشكيل_القديم!$L$5:$S$49, ,7)="عضو سادسر"), INDEX(التشكيل_القديم!$L$5:$S$49, ,4)),"")</f>
        <v/>
      </c>
      <c r="J281" s="6232"/>
      <c r="K281" s="6235"/>
      <c r="L281" s="5675">
        <f>الاعدادات!$D$10</f>
        <v>2026</v>
      </c>
      <c r="M281" s="2016">
        <v>65</v>
      </c>
      <c r="N281" s="107"/>
      <c r="O281" s="107"/>
      <c r="P281" s="107"/>
      <c r="Q281" s="107"/>
      <c r="R281" s="107"/>
      <c r="S281" s="107"/>
      <c r="T281" s="107"/>
      <c r="U281" s="107"/>
      <c r="V281" s="107"/>
      <c r="W281" s="107"/>
      <c r="X281" s="107"/>
      <c r="Y281" s="2020"/>
      <c r="Z281" s="5681">
        <f t="shared" si="1739"/>
        <v>65</v>
      </c>
      <c r="AA281" s="2023"/>
      <c r="AB281" s="110"/>
      <c r="AC281" s="5672">
        <f t="shared" si="1740"/>
        <v>0</v>
      </c>
      <c r="AD281" s="5672">
        <f t="shared" si="1741"/>
        <v>0</v>
      </c>
      <c r="AE281" s="5662">
        <f>BP281+CR281+BP288+CR288+DT281+DT288</f>
        <v>0</v>
      </c>
      <c r="AF281" s="5663">
        <f t="shared" si="1709"/>
        <v>0</v>
      </c>
      <c r="AG281" s="5662">
        <f t="shared" si="1710"/>
        <v>0</v>
      </c>
      <c r="AH281" s="5664">
        <f t="shared" si="1742"/>
        <v>0</v>
      </c>
      <c r="AI281" s="5662">
        <f t="shared" si="1711"/>
        <v>0</v>
      </c>
      <c r="AJ281" s="5662">
        <f t="shared" si="1712"/>
        <v>0</v>
      </c>
      <c r="AK281" s="5662">
        <f t="shared" si="1713"/>
        <v>0</v>
      </c>
      <c r="AL281" s="5662">
        <f t="shared" si="1714"/>
        <v>0</v>
      </c>
      <c r="AM281" s="5663">
        <f t="shared" si="1715"/>
        <v>0</v>
      </c>
      <c r="AN281" s="5665">
        <f t="shared" si="1743"/>
        <v>0</v>
      </c>
      <c r="AO281" s="5665">
        <f t="shared" si="1716"/>
        <v>0</v>
      </c>
      <c r="AP281" s="5665">
        <f>BZ281+DB281+DB288+BZ288+ED281+ED288</f>
        <v>0</v>
      </c>
      <c r="AQ281" s="5663">
        <f t="shared" si="1717"/>
        <v>0</v>
      </c>
      <c r="AR281" s="5666">
        <f>CA281+DC281+CA288+DC288+EE281+EE288</f>
        <v>0</v>
      </c>
      <c r="AS281" s="5673">
        <f t="shared" si="1718"/>
        <v>0</v>
      </c>
      <c r="AT281" s="2023"/>
      <c r="AU281" s="5674">
        <f t="shared" si="1719"/>
        <v>0</v>
      </c>
      <c r="AV281" s="5674">
        <f t="shared" si="1720"/>
        <v>0</v>
      </c>
      <c r="AW281" s="111"/>
      <c r="AX281" s="112"/>
      <c r="AY281" s="65">
        <f t="shared" si="1721"/>
        <v>0</v>
      </c>
      <c r="AZ281" s="113"/>
      <c r="BA281" s="5662">
        <f t="shared" si="1722"/>
        <v>-65</v>
      </c>
      <c r="BB281" s="2159"/>
      <c r="BC281" s="5683">
        <f>الاعدادات!$D$10</f>
        <v>2026</v>
      </c>
      <c r="BD281" s="117"/>
      <c r="BE281" s="118"/>
      <c r="BF281" s="118"/>
      <c r="BG281" s="119"/>
      <c r="BH281" s="119"/>
      <c r="BI281" s="119"/>
      <c r="BJ281" s="120"/>
      <c r="BK281" s="121"/>
      <c r="BL281" s="122"/>
      <c r="BM281" s="122"/>
      <c r="BN281" s="123"/>
      <c r="BO281" s="123"/>
      <c r="BP281" s="124"/>
      <c r="BQ281" s="125">
        <f t="shared" si="1723"/>
        <v>0</v>
      </c>
      <c r="BR281" s="126"/>
      <c r="BS281" s="127"/>
      <c r="BT281" s="128"/>
      <c r="BU281" s="129"/>
      <c r="BV281" s="130"/>
      <c r="BW281" s="131"/>
      <c r="BX281" s="132"/>
      <c r="BY281" s="133"/>
      <c r="BZ281" s="134"/>
      <c r="CA281" s="135"/>
      <c r="CB281" s="136">
        <f t="shared" si="1724"/>
        <v>0</v>
      </c>
      <c r="CC281" s="137"/>
      <c r="CD281" s="128"/>
      <c r="CE281" s="138"/>
      <c r="CF281" s="139"/>
      <c r="CG281" s="118"/>
      <c r="CH281" s="118"/>
      <c r="CI281" s="119"/>
      <c r="CJ281" s="119"/>
      <c r="CK281" s="119"/>
      <c r="CL281" s="120"/>
      <c r="CM281" s="121"/>
      <c r="CN281" s="122"/>
      <c r="CO281" s="122"/>
      <c r="CP281" s="123"/>
      <c r="CQ281" s="123"/>
      <c r="CR281" s="124"/>
      <c r="CS281" s="125">
        <f t="shared" si="1725"/>
        <v>0</v>
      </c>
      <c r="CT281" s="126"/>
      <c r="CU281" s="127"/>
      <c r="CV281" s="128"/>
      <c r="CW281" s="129"/>
      <c r="CX281" s="130"/>
      <c r="CY281" s="131"/>
      <c r="CZ281" s="132"/>
      <c r="DA281" s="133"/>
      <c r="DB281" s="134"/>
      <c r="DC281" s="135"/>
      <c r="DD281" s="140">
        <f>SUM(CS281:DC281)</f>
        <v>0</v>
      </c>
      <c r="DE281" s="137"/>
      <c r="DF281" s="128"/>
      <c r="DG281" s="141"/>
      <c r="DH281" s="139"/>
      <c r="DI281" s="118"/>
      <c r="DJ281" s="118"/>
      <c r="DK281" s="119"/>
      <c r="DL281" s="119"/>
      <c r="DM281" s="119"/>
      <c r="DN281" s="120"/>
      <c r="DO281" s="121"/>
      <c r="DP281" s="122"/>
      <c r="DQ281" s="122"/>
      <c r="DR281" s="123"/>
      <c r="DS281" s="123"/>
      <c r="DT281" s="124"/>
      <c r="DU281" s="125">
        <f t="shared" ref="DU281:DU282" si="1755">DT281+DS281+DR281+DQ281+DP281+DO281+DN281+DM281+DL281+DK281+DJ281+DI281+DH281</f>
        <v>0</v>
      </c>
      <c r="DV281" s="126"/>
      <c r="DW281" s="127"/>
      <c r="DX281" s="128"/>
      <c r="DY281" s="129"/>
      <c r="DZ281" s="130"/>
      <c r="EA281" s="131"/>
      <c r="EB281" s="132"/>
      <c r="EC281" s="133"/>
      <c r="ED281" s="134"/>
      <c r="EE281" s="135"/>
      <c r="EF281" s="140">
        <f>SUM(DU281:EE281)</f>
        <v>0</v>
      </c>
      <c r="EG281" s="137"/>
      <c r="EH281" s="128"/>
      <c r="EI281" s="141"/>
      <c r="EJ281" s="5675">
        <f>الاعدادات!$D$10</f>
        <v>2026</v>
      </c>
      <c r="EK281" s="68">
        <f t="shared" si="1729"/>
        <v>0</v>
      </c>
      <c r="EL281" s="69"/>
      <c r="EM281" s="69"/>
      <c r="EN281" s="70">
        <f t="shared" si="1744"/>
        <v>0</v>
      </c>
      <c r="EO281" s="68">
        <f t="shared" si="1730"/>
        <v>0</v>
      </c>
      <c r="EP281" s="69"/>
      <c r="EQ281" s="69"/>
      <c r="ER281" s="70">
        <f t="shared" si="1745"/>
        <v>0</v>
      </c>
      <c r="ES281" s="68">
        <f t="shared" si="1731"/>
        <v>0</v>
      </c>
      <c r="ET281" s="69"/>
      <c r="EU281" s="71"/>
      <c r="EV281" s="70">
        <f t="shared" si="1732"/>
        <v>0</v>
      </c>
      <c r="EW281" s="68">
        <f t="shared" si="1733"/>
        <v>0</v>
      </c>
      <c r="EX281" s="69"/>
      <c r="EY281" s="70">
        <f t="shared" si="1746"/>
        <v>0</v>
      </c>
      <c r="EZ281" s="68">
        <f t="shared" si="1747"/>
        <v>0</v>
      </c>
      <c r="FA281" s="68">
        <f t="shared" si="1748"/>
        <v>0</v>
      </c>
      <c r="FB281" s="68">
        <f t="shared" si="1749"/>
        <v>0</v>
      </c>
      <c r="FC281" s="68">
        <f t="shared" si="1750"/>
        <v>0</v>
      </c>
      <c r="FD281" s="68">
        <f t="shared" si="1734"/>
        <v>0</v>
      </c>
      <c r="FE281" s="72">
        <f t="shared" si="1735"/>
        <v>0</v>
      </c>
      <c r="FF281" s="72">
        <f t="shared" si="1736"/>
        <v>0</v>
      </c>
      <c r="FG281" s="70">
        <f t="shared" si="1737"/>
        <v>0</v>
      </c>
      <c r="FH281" t="str">
        <f t="shared" si="1738"/>
        <v>wrong</v>
      </c>
      <c r="FK281" s="68">
        <f t="shared" si="1751"/>
        <v>0</v>
      </c>
      <c r="FL281" s="69"/>
      <c r="FM281" s="69"/>
      <c r="FN281" s="70">
        <f t="shared" si="1752"/>
        <v>0</v>
      </c>
      <c r="FO281" s="68">
        <f t="shared" si="1753"/>
        <v>0</v>
      </c>
      <c r="FP281" s="69"/>
      <c r="FQ281" s="69"/>
      <c r="FR281" s="70">
        <f t="shared" si="1754"/>
        <v>0</v>
      </c>
    </row>
    <row r="282" spans="1:174" ht="48" customHeight="1" thickBot="1">
      <c r="A282" s="6229"/>
      <c r="B282" s="6249"/>
      <c r="C282" s="6249"/>
      <c r="D282" s="6249"/>
      <c r="E282" s="6249"/>
      <c r="F282" s="6249"/>
      <c r="G282" s="6249"/>
      <c r="H282" s="2011"/>
      <c r="I282" s="105"/>
      <c r="J282" s="6233"/>
      <c r="K282" s="6236"/>
      <c r="L282" s="115" t="s">
        <v>181</v>
      </c>
      <c r="M282" s="5684">
        <f t="shared" ref="M282:U282" si="1756">SUM(M277:M281)</f>
        <v>156</v>
      </c>
      <c r="N282" s="5684">
        <f t="shared" si="1756"/>
        <v>0</v>
      </c>
      <c r="O282" s="5684">
        <f t="shared" si="1756"/>
        <v>0</v>
      </c>
      <c r="P282" s="5684">
        <f t="shared" si="1756"/>
        <v>0</v>
      </c>
      <c r="Q282" s="5684">
        <f t="shared" si="1756"/>
        <v>0</v>
      </c>
      <c r="R282" s="5684">
        <f t="shared" si="1756"/>
        <v>0</v>
      </c>
      <c r="S282" s="5684">
        <f t="shared" si="1756"/>
        <v>0</v>
      </c>
      <c r="T282" s="5684">
        <f t="shared" si="1756"/>
        <v>0</v>
      </c>
      <c r="U282" s="5684">
        <f t="shared" si="1756"/>
        <v>0</v>
      </c>
      <c r="V282" s="116"/>
      <c r="W282" s="5684">
        <f t="shared" ref="W282:AZ282" si="1757">SUM(W277:W281)</f>
        <v>0</v>
      </c>
      <c r="X282" s="5684">
        <f t="shared" si="1757"/>
        <v>0</v>
      </c>
      <c r="Y282" s="5684">
        <f t="shared" si="1757"/>
        <v>0</v>
      </c>
      <c r="Z282" s="5684">
        <f t="shared" si="1757"/>
        <v>156</v>
      </c>
      <c r="AA282" s="5684">
        <f t="shared" si="1757"/>
        <v>0</v>
      </c>
      <c r="AB282" s="5684">
        <f t="shared" si="1757"/>
        <v>0</v>
      </c>
      <c r="AC282" s="5684">
        <f t="shared" si="1757"/>
        <v>0</v>
      </c>
      <c r="AD282" s="5684">
        <f t="shared" si="1757"/>
        <v>0</v>
      </c>
      <c r="AE282" s="5684">
        <f t="shared" si="1757"/>
        <v>0</v>
      </c>
      <c r="AF282" s="5684">
        <f t="shared" si="1757"/>
        <v>0</v>
      </c>
      <c r="AG282" s="5684">
        <f t="shared" si="1757"/>
        <v>0</v>
      </c>
      <c r="AH282" s="5684">
        <f t="shared" si="1757"/>
        <v>0</v>
      </c>
      <c r="AI282" s="5684">
        <f t="shared" si="1757"/>
        <v>0</v>
      </c>
      <c r="AJ282" s="5684">
        <f t="shared" si="1757"/>
        <v>0</v>
      </c>
      <c r="AK282" s="5684">
        <f t="shared" si="1757"/>
        <v>0</v>
      </c>
      <c r="AL282" s="5684">
        <f t="shared" si="1757"/>
        <v>0</v>
      </c>
      <c r="AM282" s="5684">
        <f t="shared" si="1757"/>
        <v>0</v>
      </c>
      <c r="AN282" s="5684">
        <f t="shared" si="1757"/>
        <v>0</v>
      </c>
      <c r="AO282" s="5684">
        <f t="shared" si="1757"/>
        <v>0</v>
      </c>
      <c r="AP282" s="5684">
        <f t="shared" si="1757"/>
        <v>0</v>
      </c>
      <c r="AQ282" s="5684">
        <f t="shared" si="1757"/>
        <v>0</v>
      </c>
      <c r="AR282" s="5684">
        <f t="shared" si="1757"/>
        <v>0</v>
      </c>
      <c r="AS282" s="5684">
        <f t="shared" si="1757"/>
        <v>0</v>
      </c>
      <c r="AT282" s="5684">
        <f t="shared" si="1757"/>
        <v>0</v>
      </c>
      <c r="AU282" s="5684">
        <f t="shared" si="1757"/>
        <v>0</v>
      </c>
      <c r="AV282" s="5684">
        <f t="shared" si="1757"/>
        <v>0</v>
      </c>
      <c r="AW282" s="5684">
        <f t="shared" si="1757"/>
        <v>0</v>
      </c>
      <c r="AX282" s="5684">
        <f t="shared" si="1757"/>
        <v>0</v>
      </c>
      <c r="AY282" s="5684">
        <f t="shared" si="1757"/>
        <v>0</v>
      </c>
      <c r="AZ282" s="5684">
        <f t="shared" si="1757"/>
        <v>0</v>
      </c>
      <c r="BA282" s="5685">
        <f t="shared" si="1722"/>
        <v>-156</v>
      </c>
      <c r="BB282" s="2159"/>
      <c r="BC282" s="156" t="s">
        <v>181</v>
      </c>
      <c r="BD282" s="840">
        <f t="shared" ref="BD282:BP282" si="1758">SUM(BD277:BD281)</f>
        <v>0</v>
      </c>
      <c r="BE282" s="841">
        <f t="shared" si="1758"/>
        <v>0</v>
      </c>
      <c r="BF282" s="841">
        <f t="shared" si="1758"/>
        <v>0</v>
      </c>
      <c r="BG282" s="841">
        <f t="shared" si="1758"/>
        <v>0</v>
      </c>
      <c r="BH282" s="841">
        <f t="shared" si="1758"/>
        <v>0</v>
      </c>
      <c r="BI282" s="841">
        <f t="shared" si="1758"/>
        <v>0</v>
      </c>
      <c r="BJ282" s="841">
        <f t="shared" si="1758"/>
        <v>0</v>
      </c>
      <c r="BK282" s="841">
        <f t="shared" si="1758"/>
        <v>0</v>
      </c>
      <c r="BL282" s="841">
        <f t="shared" si="1758"/>
        <v>0</v>
      </c>
      <c r="BM282" s="841">
        <f t="shared" si="1758"/>
        <v>0</v>
      </c>
      <c r="BN282" s="841">
        <f t="shared" si="1758"/>
        <v>0</v>
      </c>
      <c r="BO282" s="841">
        <f t="shared" si="1758"/>
        <v>0</v>
      </c>
      <c r="BP282" s="841">
        <f t="shared" si="1758"/>
        <v>0</v>
      </c>
      <c r="BQ282" s="842">
        <f t="shared" si="1723"/>
        <v>0</v>
      </c>
      <c r="BR282" s="841">
        <f t="shared" ref="BR282:CR282" si="1759">SUM(BR277:BR281)</f>
        <v>0</v>
      </c>
      <c r="BS282" s="841">
        <f t="shared" si="1759"/>
        <v>0</v>
      </c>
      <c r="BT282" s="841">
        <f t="shared" si="1759"/>
        <v>0</v>
      </c>
      <c r="BU282" s="841">
        <f t="shared" si="1759"/>
        <v>0</v>
      </c>
      <c r="BV282" s="841">
        <f t="shared" si="1759"/>
        <v>0</v>
      </c>
      <c r="BW282" s="841">
        <f t="shared" si="1759"/>
        <v>0</v>
      </c>
      <c r="BX282" s="841">
        <f t="shared" si="1759"/>
        <v>0</v>
      </c>
      <c r="BY282" s="841">
        <f t="shared" si="1759"/>
        <v>0</v>
      </c>
      <c r="BZ282" s="2030">
        <f t="shared" si="1759"/>
        <v>0</v>
      </c>
      <c r="CA282" s="841">
        <f t="shared" si="1759"/>
        <v>0</v>
      </c>
      <c r="CB282" s="841">
        <f t="shared" si="1759"/>
        <v>0</v>
      </c>
      <c r="CC282" s="841">
        <f t="shared" si="1759"/>
        <v>0</v>
      </c>
      <c r="CD282" s="841">
        <f t="shared" si="1759"/>
        <v>0</v>
      </c>
      <c r="CE282" s="5686">
        <f t="shared" si="1759"/>
        <v>0</v>
      </c>
      <c r="CF282" s="840">
        <f t="shared" si="1759"/>
        <v>0</v>
      </c>
      <c r="CG282" s="841">
        <f t="shared" si="1759"/>
        <v>0</v>
      </c>
      <c r="CH282" s="841">
        <f t="shared" si="1759"/>
        <v>0</v>
      </c>
      <c r="CI282" s="841">
        <f t="shared" si="1759"/>
        <v>0</v>
      </c>
      <c r="CJ282" s="841">
        <f t="shared" si="1759"/>
        <v>0</v>
      </c>
      <c r="CK282" s="841">
        <f t="shared" si="1759"/>
        <v>0</v>
      </c>
      <c r="CL282" s="841">
        <f t="shared" si="1759"/>
        <v>0</v>
      </c>
      <c r="CM282" s="841">
        <f t="shared" si="1759"/>
        <v>0</v>
      </c>
      <c r="CN282" s="841">
        <f t="shared" si="1759"/>
        <v>0</v>
      </c>
      <c r="CO282" s="841">
        <f t="shared" si="1759"/>
        <v>0</v>
      </c>
      <c r="CP282" s="841">
        <f t="shared" si="1759"/>
        <v>0</v>
      </c>
      <c r="CQ282" s="841">
        <f t="shared" si="1759"/>
        <v>0</v>
      </c>
      <c r="CR282" s="841">
        <f t="shared" si="1759"/>
        <v>0</v>
      </c>
      <c r="CS282" s="842">
        <f t="shared" si="1725"/>
        <v>0</v>
      </c>
      <c r="CT282" s="841">
        <f t="shared" ref="CT282:DT282" si="1760">SUM(CT277:CT281)</f>
        <v>0</v>
      </c>
      <c r="CU282" s="841">
        <f t="shared" si="1760"/>
        <v>0</v>
      </c>
      <c r="CV282" s="841">
        <f t="shared" si="1760"/>
        <v>0</v>
      </c>
      <c r="CW282" s="841">
        <f t="shared" si="1760"/>
        <v>0</v>
      </c>
      <c r="CX282" s="841">
        <f t="shared" si="1760"/>
        <v>0</v>
      </c>
      <c r="CY282" s="841">
        <f t="shared" si="1760"/>
        <v>0</v>
      </c>
      <c r="CZ282" s="841">
        <f t="shared" si="1760"/>
        <v>0</v>
      </c>
      <c r="DA282" s="841">
        <f t="shared" si="1760"/>
        <v>0</v>
      </c>
      <c r="DB282" s="2030">
        <f t="shared" si="1760"/>
        <v>0</v>
      </c>
      <c r="DC282" s="841">
        <f t="shared" si="1760"/>
        <v>0</v>
      </c>
      <c r="DD282" s="841">
        <f t="shared" si="1760"/>
        <v>0</v>
      </c>
      <c r="DE282" s="841">
        <f t="shared" si="1760"/>
        <v>0</v>
      </c>
      <c r="DF282" s="841">
        <f t="shared" si="1760"/>
        <v>0</v>
      </c>
      <c r="DG282" s="5686">
        <f t="shared" si="1760"/>
        <v>0</v>
      </c>
      <c r="DH282" s="840">
        <f t="shared" si="1760"/>
        <v>0</v>
      </c>
      <c r="DI282" s="841">
        <f t="shared" si="1760"/>
        <v>0</v>
      </c>
      <c r="DJ282" s="841">
        <f t="shared" si="1760"/>
        <v>0</v>
      </c>
      <c r="DK282" s="841">
        <f t="shared" si="1760"/>
        <v>0</v>
      </c>
      <c r="DL282" s="841">
        <f t="shared" si="1760"/>
        <v>0</v>
      </c>
      <c r="DM282" s="841">
        <f t="shared" si="1760"/>
        <v>0</v>
      </c>
      <c r="DN282" s="841">
        <f t="shared" si="1760"/>
        <v>0</v>
      </c>
      <c r="DO282" s="841">
        <f t="shared" si="1760"/>
        <v>0</v>
      </c>
      <c r="DP282" s="841">
        <f t="shared" si="1760"/>
        <v>0</v>
      </c>
      <c r="DQ282" s="841">
        <f t="shared" si="1760"/>
        <v>0</v>
      </c>
      <c r="DR282" s="841">
        <f t="shared" si="1760"/>
        <v>0</v>
      </c>
      <c r="DS282" s="841">
        <f t="shared" si="1760"/>
        <v>0</v>
      </c>
      <c r="DT282" s="841">
        <f t="shared" si="1760"/>
        <v>0</v>
      </c>
      <c r="DU282" s="842">
        <f t="shared" si="1755"/>
        <v>0</v>
      </c>
      <c r="DV282" s="841">
        <f t="shared" ref="DV282:EI282" si="1761">SUM(DV277:DV281)</f>
        <v>0</v>
      </c>
      <c r="DW282" s="841">
        <f t="shared" si="1761"/>
        <v>0</v>
      </c>
      <c r="DX282" s="841">
        <f t="shared" si="1761"/>
        <v>0</v>
      </c>
      <c r="DY282" s="841">
        <f t="shared" si="1761"/>
        <v>0</v>
      </c>
      <c r="DZ282" s="841">
        <f t="shared" si="1761"/>
        <v>0</v>
      </c>
      <c r="EA282" s="841">
        <f t="shared" si="1761"/>
        <v>0</v>
      </c>
      <c r="EB282" s="841">
        <f t="shared" si="1761"/>
        <v>0</v>
      </c>
      <c r="EC282" s="841">
        <f t="shared" si="1761"/>
        <v>0</v>
      </c>
      <c r="ED282" s="2030">
        <f t="shared" si="1761"/>
        <v>0</v>
      </c>
      <c r="EE282" s="841">
        <f t="shared" si="1761"/>
        <v>0</v>
      </c>
      <c r="EF282" s="841">
        <f t="shared" si="1761"/>
        <v>0</v>
      </c>
      <c r="EG282" s="841">
        <f t="shared" si="1761"/>
        <v>0</v>
      </c>
      <c r="EH282" s="841">
        <f t="shared" si="1761"/>
        <v>0</v>
      </c>
      <c r="EI282" s="5686">
        <f t="shared" si="1761"/>
        <v>0</v>
      </c>
      <c r="EJ282" s="142" t="s">
        <v>106</v>
      </c>
      <c r="EK282" s="846">
        <f t="shared" ref="EK282:EU282" si="1762">SUM(EK277:EK281)</f>
        <v>0</v>
      </c>
      <c r="EL282" s="847">
        <f t="shared" si="1762"/>
        <v>0</v>
      </c>
      <c r="EM282" s="847">
        <f t="shared" si="1762"/>
        <v>0</v>
      </c>
      <c r="EN282" s="848">
        <f t="shared" si="1762"/>
        <v>0</v>
      </c>
      <c r="EO282" s="846">
        <f t="shared" si="1762"/>
        <v>0</v>
      </c>
      <c r="EP282" s="847">
        <f t="shared" si="1762"/>
        <v>0</v>
      </c>
      <c r="EQ282" s="847">
        <f t="shared" si="1762"/>
        <v>0</v>
      </c>
      <c r="ER282" s="848">
        <f t="shared" si="1762"/>
        <v>0</v>
      </c>
      <c r="ES282" s="846">
        <f t="shared" si="1762"/>
        <v>0</v>
      </c>
      <c r="ET282" s="847">
        <f t="shared" si="1762"/>
        <v>0</v>
      </c>
      <c r="EU282" s="848">
        <f t="shared" si="1762"/>
        <v>0</v>
      </c>
      <c r="EV282" s="849">
        <f t="shared" si="1732"/>
        <v>0</v>
      </c>
      <c r="EW282" s="846">
        <f t="shared" ref="EW282:FC282" si="1763">SUM(EW277:EW281)</f>
        <v>0</v>
      </c>
      <c r="EX282" s="847">
        <f t="shared" si="1763"/>
        <v>0</v>
      </c>
      <c r="EY282" s="848">
        <f t="shared" si="1763"/>
        <v>0</v>
      </c>
      <c r="EZ282" s="846">
        <f t="shared" si="1763"/>
        <v>0</v>
      </c>
      <c r="FA282" s="847">
        <f t="shared" si="1763"/>
        <v>0</v>
      </c>
      <c r="FB282" s="847">
        <f t="shared" si="1763"/>
        <v>0</v>
      </c>
      <c r="FC282" s="848">
        <f t="shared" si="1763"/>
        <v>0</v>
      </c>
      <c r="FD282" s="850">
        <f t="shared" si="1734"/>
        <v>0</v>
      </c>
      <c r="FE282" s="851">
        <f t="shared" si="1735"/>
        <v>0</v>
      </c>
      <c r="FF282" s="851">
        <f t="shared" si="1736"/>
        <v>0</v>
      </c>
      <c r="FG282" s="849">
        <f t="shared" si="1737"/>
        <v>0</v>
      </c>
      <c r="FI282" s="5651"/>
      <c r="FJ282" s="5651"/>
      <c r="FK282" s="846">
        <f>SUM(FK277:FK281)</f>
        <v>0</v>
      </c>
      <c r="FL282" s="847">
        <f t="shared" ref="FL282:FM282" si="1764">SUM(FL279:FL281)</f>
        <v>0</v>
      </c>
      <c r="FM282" s="847">
        <f t="shared" si="1764"/>
        <v>0</v>
      </c>
      <c r="FN282" s="848">
        <f>SUM(FN277:FN281)</f>
        <v>0</v>
      </c>
      <c r="FO282" s="846">
        <f>SUM(FO277:FO281)</f>
        <v>0</v>
      </c>
      <c r="FP282" s="847">
        <f t="shared" ref="FP282:FQ282" si="1765">SUM(FP279:FP281)</f>
        <v>0</v>
      </c>
      <c r="FQ282" s="847">
        <f t="shared" si="1765"/>
        <v>0</v>
      </c>
      <c r="FR282" s="848">
        <f>SUM(FR277:FR281)</f>
        <v>0</v>
      </c>
    </row>
    <row r="283" spans="1:174" ht="48" customHeight="1" thickBot="1">
      <c r="A283" s="6311" t="s">
        <v>64</v>
      </c>
      <c r="B283" s="6312"/>
      <c r="C283" s="6312"/>
      <c r="D283" s="6312"/>
      <c r="E283" s="6312"/>
      <c r="F283" s="6312"/>
      <c r="G283" s="6312"/>
      <c r="H283" s="6312"/>
      <c r="I283" s="6312"/>
      <c r="J283" s="6313"/>
      <c r="K283" s="114">
        <v>19</v>
      </c>
      <c r="L283" s="148"/>
      <c r="M283" s="148"/>
      <c r="N283" s="148"/>
      <c r="O283" s="149"/>
      <c r="P283" s="149"/>
      <c r="Q283" s="149"/>
      <c r="R283" s="148"/>
      <c r="S283" s="148"/>
      <c r="T283" s="148"/>
      <c r="U283" s="148"/>
      <c r="V283" s="148"/>
      <c r="W283" s="148"/>
      <c r="X283" s="148"/>
      <c r="Y283" s="148"/>
      <c r="Z283" s="149"/>
      <c r="AA283" s="149"/>
      <c r="AB283" s="149"/>
      <c r="AC283" s="148"/>
      <c r="AD283" s="148"/>
      <c r="AE283" s="148"/>
      <c r="AF283" s="2163"/>
      <c r="AG283" s="148"/>
      <c r="AH283" s="151"/>
      <c r="AI283" s="148"/>
      <c r="AJ283" s="148"/>
      <c r="AK283" s="148"/>
      <c r="AL283" s="148"/>
      <c r="AM283" s="2163"/>
      <c r="AN283" s="151"/>
      <c r="AO283" s="151"/>
      <c r="AP283" s="151"/>
      <c r="AQ283" s="151"/>
      <c r="AR283" s="151"/>
      <c r="AS283" s="2164"/>
      <c r="AT283" s="148"/>
      <c r="AU283" s="148"/>
      <c r="AV283" s="148"/>
      <c r="AW283" s="148"/>
      <c r="AX283" s="148"/>
      <c r="AY283" s="2164"/>
      <c r="AZ283" s="148"/>
      <c r="BA283" s="148"/>
      <c r="BB283" s="2165"/>
      <c r="BC283" s="1996"/>
      <c r="BD283" s="5653">
        <f>_xlfn.XLOOKUP(B278,التشكيل_القديم!$M$5:$M$39,التشكيل_القديم!$L$5:$L$39,0,0)</f>
        <v>18</v>
      </c>
      <c r="BE283" s="6200" t="str">
        <f>"(3)             "&amp; "عضو يسار الدائرة  /  "  &amp;B278</f>
        <v>(3)             عضو يسار الدائرة  /  محمد عبدالفتاح سيد عبدالرحمن ادريس</v>
      </c>
      <c r="BF283" s="6200"/>
      <c r="BG283" s="6200"/>
      <c r="BH283" s="6200"/>
      <c r="BI283" s="6200"/>
      <c r="BJ283" s="6200"/>
      <c r="BK283" s="6200"/>
      <c r="BL283" s="6200"/>
      <c r="BM283" s="6200"/>
      <c r="BN283" s="6200"/>
      <c r="BO283" s="6200"/>
      <c r="BP283" s="6200"/>
      <c r="BQ283" s="6200"/>
      <c r="BR283" s="6200"/>
      <c r="BS283" s="6200"/>
      <c r="BT283" s="6200"/>
      <c r="BU283" s="6200"/>
      <c r="BV283" s="6200"/>
      <c r="BW283" s="6200"/>
      <c r="BX283" s="6200"/>
      <c r="BY283" s="6200"/>
      <c r="BZ283" s="6200"/>
      <c r="CA283" s="6200"/>
      <c r="CB283" s="6200"/>
      <c r="CC283" s="6200"/>
      <c r="CD283" s="6200"/>
      <c r="CE283" s="6201"/>
      <c r="CF283" s="5687">
        <f>_xlfn.XLOOKUP(B279,التشكيل_القديم!$M$5:$M$39,التشكيل_القديم!$L$5:$L$39,0,0)</f>
        <v>19</v>
      </c>
      <c r="CG283" s="6369" t="str">
        <f>IF(B279&lt;&gt;"", "(4)             "&amp; "عضو يسار اليسار  الدائرة  /  "  &amp;B279,"لا يوجد عضو رابع")</f>
        <v>(4)             عضو يسار اليسار  الدائرة  /  محمود محمد السيد عبدالعزيز</v>
      </c>
      <c r="CH283" s="6200"/>
      <c r="CI283" s="6200"/>
      <c r="CJ283" s="6200"/>
      <c r="CK283" s="6200"/>
      <c r="CL283" s="6200"/>
      <c r="CM283" s="6200"/>
      <c r="CN283" s="6200"/>
      <c r="CO283" s="6200"/>
      <c r="CP283" s="6200"/>
      <c r="CQ283" s="6200"/>
      <c r="CR283" s="6200"/>
      <c r="CS283" s="6200"/>
      <c r="CT283" s="6200"/>
      <c r="CU283" s="6200"/>
      <c r="CV283" s="6200"/>
      <c r="CW283" s="6200"/>
      <c r="CX283" s="6200"/>
      <c r="CY283" s="6200"/>
      <c r="CZ283" s="6200"/>
      <c r="DA283" s="6200"/>
      <c r="DB283" s="6200"/>
      <c r="DC283" s="6200"/>
      <c r="DD283" s="6200"/>
      <c r="DE283" s="6200"/>
      <c r="DF283" s="6200"/>
      <c r="DG283" s="6201"/>
      <c r="DH283" s="5687">
        <f>_xlfn.XLOOKUP(B281,التشكيل_القديم!$M$5:$M$39,التشكيل_القديم!$L$5:$L$39,0,0)</f>
        <v>0</v>
      </c>
      <c r="DI283" s="6200" t="str">
        <f xml:space="preserve"> IF(B281&lt;&gt;"","(6)             "&amp;"عضو يسار يسار يسار اليسار  الدائرة  /  "  &amp;B281,"لا يوجد عضو سادس")</f>
        <v>لا يوجد عضو سادس</v>
      </c>
      <c r="DJ283" s="6200"/>
      <c r="DK283" s="6200"/>
      <c r="DL283" s="6200"/>
      <c r="DM283" s="6200"/>
      <c r="DN283" s="6200"/>
      <c r="DO283" s="6200"/>
      <c r="DP283" s="6200"/>
      <c r="DQ283" s="6200"/>
      <c r="DR283" s="6200"/>
      <c r="DS283" s="6200"/>
      <c r="DT283" s="6200"/>
      <c r="DU283" s="6200"/>
      <c r="DV283" s="6200"/>
      <c r="DW283" s="6200"/>
      <c r="DX283" s="6200"/>
      <c r="DY283" s="6200"/>
      <c r="DZ283" s="6200"/>
      <c r="EA283" s="6200"/>
      <c r="EB283" s="6200"/>
      <c r="EC283" s="6200"/>
      <c r="ED283" s="6200"/>
      <c r="EE283" s="6200"/>
      <c r="EF283" s="6200"/>
      <c r="EG283" s="6200"/>
      <c r="EH283" s="6200"/>
      <c r="EI283" s="6201"/>
      <c r="EJ283" s="162"/>
      <c r="EK283" s="6348" t="s">
        <v>23</v>
      </c>
      <c r="EL283" s="6349"/>
      <c r="EM283" s="6349"/>
      <c r="EN283" s="6350"/>
      <c r="EO283" s="6370" t="s">
        <v>33</v>
      </c>
      <c r="EP283" s="6370"/>
      <c r="EQ283" s="6370"/>
      <c r="ER283" s="6371"/>
      <c r="ES283" s="6351" t="s">
        <v>184</v>
      </c>
      <c r="ET283" s="6352"/>
      <c r="EU283" s="6352"/>
      <c r="EV283" s="6353"/>
      <c r="EW283" s="6366" t="s">
        <v>185</v>
      </c>
      <c r="EX283" s="6367"/>
      <c r="EY283" s="6367"/>
      <c r="EZ283" s="6368"/>
      <c r="FA283" s="6354" t="s">
        <v>200</v>
      </c>
      <c r="FB283" s="6355"/>
      <c r="FC283" s="6355"/>
      <c r="FD283" s="6356"/>
      <c r="FE283" s="6338" t="s">
        <v>597</v>
      </c>
      <c r="FF283" s="6339"/>
      <c r="FG283" s="6339"/>
      <c r="FH283" s="6340"/>
      <c r="FI283" s="852" t="s">
        <v>205</v>
      </c>
      <c r="FJ283" s="838" t="s">
        <v>190</v>
      </c>
      <c r="FK283" s="838" t="s">
        <v>203</v>
      </c>
      <c r="FL283" s="838" t="s">
        <v>204</v>
      </c>
      <c r="FM283" s="839" t="s">
        <v>116</v>
      </c>
    </row>
    <row r="284" spans="1:174" ht="48" customHeight="1" thickBot="1">
      <c r="A284" s="6202" t="str">
        <f>IF(AND(FH277="ok",FH278="ok",FH279="ok",FH280="ok",FH281="ok", H284 &lt;&gt;"فارغ"),"ok","wrong")</f>
        <v>wrong</v>
      </c>
      <c r="B284" s="6203"/>
      <c r="C284" s="6203"/>
      <c r="D284" s="6203"/>
      <c r="E284" s="6203"/>
      <c r="F284" s="6203"/>
      <c r="G284" s="6204"/>
      <c r="H284" s="6208" t="str">
        <f>IF(Z282=0,"فارغ","")</f>
        <v/>
      </c>
      <c r="I284" s="6209"/>
      <c r="J284" s="6209"/>
      <c r="K284" s="6209"/>
      <c r="L284" s="5677" t="str">
        <f>الاعدادات!$D$6</f>
        <v>2022 وما قبلها</v>
      </c>
      <c r="M284" s="149"/>
      <c r="N284" s="149"/>
      <c r="O284" s="149"/>
      <c r="P284" s="149"/>
      <c r="Q284" s="149"/>
      <c r="R284" s="148"/>
      <c r="S284" s="148"/>
      <c r="T284" s="148"/>
      <c r="U284" s="148"/>
      <c r="V284" s="148"/>
      <c r="W284" s="148"/>
      <c r="X284" s="148"/>
      <c r="Y284" s="148"/>
      <c r="Z284" s="2166"/>
      <c r="AA284" s="148"/>
      <c r="AB284" s="148"/>
      <c r="AC284" s="148"/>
      <c r="AD284" s="148"/>
      <c r="AE284" s="148"/>
      <c r="AF284" s="2163"/>
      <c r="AG284" s="148"/>
      <c r="AH284" s="151"/>
      <c r="AI284" s="148"/>
      <c r="AJ284" s="148"/>
      <c r="AK284" s="148"/>
      <c r="AL284" s="148"/>
      <c r="AM284" s="2163"/>
      <c r="AN284" s="151"/>
      <c r="AO284" s="151"/>
      <c r="AP284" s="151"/>
      <c r="AQ284" s="151"/>
      <c r="AR284" s="151"/>
      <c r="AS284" s="2164"/>
      <c r="AT284" s="148"/>
      <c r="AU284" s="148"/>
      <c r="AV284" s="148"/>
      <c r="AW284" s="148"/>
      <c r="AX284" s="148"/>
      <c r="AY284" s="2164"/>
      <c r="AZ284" s="148"/>
      <c r="BA284" s="148"/>
      <c r="BB284" s="2165"/>
      <c r="BC284" s="5683" t="str">
        <f>الاعدادات!$D$6</f>
        <v>2022 وما قبلها</v>
      </c>
      <c r="BD284" s="76"/>
      <c r="BE284" s="83"/>
      <c r="BF284" s="83"/>
      <c r="BG284" s="84"/>
      <c r="BH284" s="84"/>
      <c r="BI284" s="84"/>
      <c r="BJ284" s="85"/>
      <c r="BK284" s="86"/>
      <c r="BL284" s="87"/>
      <c r="BM284" s="87"/>
      <c r="BN284" s="88"/>
      <c r="BO284" s="88"/>
      <c r="BP284" s="89"/>
      <c r="BQ284" s="77">
        <f t="shared" ref="BQ284:BQ289" si="1766">BP284+BO284+BN284+BM284+BL284+BK284+BJ284+BI284+BH284+BG284+BF284+BE284+BD284</f>
        <v>0</v>
      </c>
      <c r="BR284" s="90"/>
      <c r="BS284" s="91"/>
      <c r="BT284" s="92"/>
      <c r="BU284" s="93"/>
      <c r="BV284" s="94"/>
      <c r="BW284" s="95"/>
      <c r="BX284" s="96"/>
      <c r="BY284" s="97"/>
      <c r="BZ284" s="98"/>
      <c r="CA284" s="99"/>
      <c r="CB284" s="79">
        <f t="shared" ref="CB284:CB288" si="1767">CA284+BZ284+BY284+BX284+BW284+BV284+BU284+BT284+BS284+BR284+BQ284</f>
        <v>0</v>
      </c>
      <c r="CC284" s="80"/>
      <c r="CD284" s="78"/>
      <c r="CE284" s="102"/>
      <c r="CF284" s="82"/>
      <c r="CG284" s="83"/>
      <c r="CH284" s="83"/>
      <c r="CI284" s="84"/>
      <c r="CJ284" s="84"/>
      <c r="CK284" s="84"/>
      <c r="CL284" s="85"/>
      <c r="CM284" s="86"/>
      <c r="CN284" s="87"/>
      <c r="CO284" s="87"/>
      <c r="CP284" s="88"/>
      <c r="CQ284" s="88"/>
      <c r="CR284" s="89"/>
      <c r="CS284" s="77">
        <f t="shared" ref="CS284:CS289" si="1768">CR284+CQ284+CP284+CO284+CN284+CM284+CL284+CK284+CJ284+CI284+CH284+CG284+CF284</f>
        <v>0</v>
      </c>
      <c r="CT284" s="90"/>
      <c r="CU284" s="168"/>
      <c r="CV284" s="92"/>
      <c r="CW284" s="93"/>
      <c r="CX284" s="94"/>
      <c r="CY284" s="95"/>
      <c r="CZ284" s="96"/>
      <c r="DA284" s="97"/>
      <c r="DB284" s="98"/>
      <c r="DC284" s="99"/>
      <c r="DD284" s="79">
        <f t="shared" ref="DD284:DD288" si="1769">SUM(CS284:DC284)</f>
        <v>0</v>
      </c>
      <c r="DE284" s="80"/>
      <c r="DF284" s="78"/>
      <c r="DG284" s="102"/>
      <c r="DH284" s="82"/>
      <c r="DI284" s="83"/>
      <c r="DJ284" s="83"/>
      <c r="DK284" s="84"/>
      <c r="DL284" s="84"/>
      <c r="DM284" s="84"/>
      <c r="DN284" s="85"/>
      <c r="DO284" s="86"/>
      <c r="DP284" s="87"/>
      <c r="DQ284" s="87"/>
      <c r="DR284" s="88"/>
      <c r="DS284" s="88"/>
      <c r="DT284" s="89"/>
      <c r="DU284" s="77">
        <f t="shared" ref="DU284:DU289" si="1770">DT284+DS284+DR284+DQ284+DP284+DO284+DN284+DM284+DL284+DK284+DJ284+DI284+DH284</f>
        <v>0</v>
      </c>
      <c r="DV284" s="90"/>
      <c r="DW284" s="168"/>
      <c r="DX284" s="92"/>
      <c r="DY284" s="93"/>
      <c r="DZ284" s="94"/>
      <c r="EA284" s="95"/>
      <c r="EB284" s="96"/>
      <c r="EC284" s="97"/>
      <c r="ED284" s="98"/>
      <c r="EE284" s="99"/>
      <c r="EF284" s="79">
        <f t="shared" ref="EF284:EF288" si="1771">SUM(DU284:EE284)</f>
        <v>0</v>
      </c>
      <c r="EG284" s="80"/>
      <c r="EH284" s="78"/>
      <c r="EI284" s="102"/>
      <c r="EJ284" s="162" t="s">
        <v>163</v>
      </c>
      <c r="EK284" s="838" t="s">
        <v>190</v>
      </c>
      <c r="EL284" s="838" t="s">
        <v>203</v>
      </c>
      <c r="EM284" s="838" t="s">
        <v>204</v>
      </c>
      <c r="EN284" s="839" t="s">
        <v>116</v>
      </c>
      <c r="EO284" s="838" t="s">
        <v>190</v>
      </c>
      <c r="EP284" s="838" t="s">
        <v>203</v>
      </c>
      <c r="EQ284" s="838" t="s">
        <v>204</v>
      </c>
      <c r="ER284" s="839" t="s">
        <v>116</v>
      </c>
      <c r="ES284" s="838" t="s">
        <v>190</v>
      </c>
      <c r="ET284" s="838" t="s">
        <v>203</v>
      </c>
      <c r="EU284" s="838" t="s">
        <v>204</v>
      </c>
      <c r="EV284" s="839" t="s">
        <v>116</v>
      </c>
      <c r="EW284" s="838" t="s">
        <v>190</v>
      </c>
      <c r="EX284" s="838" t="s">
        <v>203</v>
      </c>
      <c r="EY284" s="838" t="s">
        <v>204</v>
      </c>
      <c r="EZ284" s="839" t="s">
        <v>116</v>
      </c>
      <c r="FA284" s="838" t="s">
        <v>190</v>
      </c>
      <c r="FB284" s="838" t="s">
        <v>203</v>
      </c>
      <c r="FC284" s="838" t="s">
        <v>204</v>
      </c>
      <c r="FD284" s="839" t="s">
        <v>116</v>
      </c>
      <c r="FE284" s="838" t="s">
        <v>190</v>
      </c>
      <c r="FF284" s="838" t="s">
        <v>203</v>
      </c>
      <c r="FG284" s="838" t="s">
        <v>204</v>
      </c>
      <c r="FH284" s="839" t="s">
        <v>116</v>
      </c>
      <c r="FI284" s="836" t="s">
        <v>23</v>
      </c>
      <c r="FJ284" s="166">
        <f>EK289</f>
        <v>0</v>
      </c>
      <c r="FK284" s="166">
        <f>EL289</f>
        <v>0</v>
      </c>
      <c r="FL284" s="166">
        <f t="shared" ref="FL284" si="1772">EM289</f>
        <v>0</v>
      </c>
      <c r="FM284" s="166">
        <f t="shared" ref="FM284" si="1773">EN289</f>
        <v>0</v>
      </c>
    </row>
    <row r="285" spans="1:174" ht="48" customHeight="1" thickBot="1">
      <c r="A285" s="6205"/>
      <c r="B285" s="6206"/>
      <c r="C285" s="6206"/>
      <c r="D285" s="6206"/>
      <c r="E285" s="6206"/>
      <c r="F285" s="6206"/>
      <c r="G285" s="6207"/>
      <c r="H285" s="6208"/>
      <c r="I285" s="6209"/>
      <c r="J285" s="6209"/>
      <c r="K285" s="6209"/>
      <c r="L285" s="5675">
        <f>الاعدادات!$D$7</f>
        <v>2023</v>
      </c>
      <c r="M285" s="148"/>
      <c r="N285" s="148"/>
      <c r="O285" s="148"/>
      <c r="P285" s="148"/>
      <c r="Q285" s="148"/>
      <c r="R285" s="148"/>
      <c r="S285" s="148"/>
      <c r="T285" s="148"/>
      <c r="U285" s="148"/>
      <c r="V285" s="148"/>
      <c r="W285" s="148"/>
      <c r="X285" s="148"/>
      <c r="Y285" s="148"/>
      <c r="Z285" s="2166"/>
      <c r="AA285" s="148"/>
      <c r="AB285" s="148"/>
      <c r="AC285" s="148"/>
      <c r="AD285" s="148"/>
      <c r="AE285" s="148"/>
      <c r="AF285" s="2163"/>
      <c r="AG285" s="148"/>
      <c r="AH285" s="151"/>
      <c r="AI285" s="148"/>
      <c r="AJ285" s="148"/>
      <c r="AK285" s="148"/>
      <c r="AL285" s="148"/>
      <c r="AM285" s="2163"/>
      <c r="AN285" s="151"/>
      <c r="AO285" s="151"/>
      <c r="AP285" s="151"/>
      <c r="AQ285" s="151"/>
      <c r="AR285" s="151"/>
      <c r="AS285" s="2164"/>
      <c r="AT285" s="148"/>
      <c r="AU285" s="148"/>
      <c r="AV285" s="148"/>
      <c r="AW285" s="148"/>
      <c r="AX285" s="148"/>
      <c r="AY285" s="2164"/>
      <c r="AZ285" s="148"/>
      <c r="BA285" s="148"/>
      <c r="BB285" s="2165"/>
      <c r="BC285" s="5683">
        <f>الاعدادات!$D$7</f>
        <v>2023</v>
      </c>
      <c r="BD285" s="82"/>
      <c r="BE285" s="83"/>
      <c r="BF285" s="83"/>
      <c r="BG285" s="84"/>
      <c r="BH285" s="84"/>
      <c r="BI285" s="84"/>
      <c r="BJ285" s="85"/>
      <c r="BK285" s="86"/>
      <c r="BL285" s="87"/>
      <c r="BM285" s="87"/>
      <c r="BN285" s="88"/>
      <c r="BO285" s="88"/>
      <c r="BP285" s="89"/>
      <c r="BQ285" s="77">
        <f t="shared" si="1766"/>
        <v>0</v>
      </c>
      <c r="BR285" s="90"/>
      <c r="BS285" s="91"/>
      <c r="BT285" s="92"/>
      <c r="BU285" s="93"/>
      <c r="BV285" s="94"/>
      <c r="BW285" s="95"/>
      <c r="BX285" s="96"/>
      <c r="BY285" s="97"/>
      <c r="BZ285" s="98"/>
      <c r="CA285" s="99"/>
      <c r="CB285" s="79">
        <f t="shared" si="1767"/>
        <v>0</v>
      </c>
      <c r="CC285" s="104"/>
      <c r="CD285" s="92"/>
      <c r="CE285" s="102"/>
      <c r="CF285" s="82"/>
      <c r="CG285" s="83"/>
      <c r="CH285" s="83"/>
      <c r="CI285" s="84"/>
      <c r="CJ285" s="84"/>
      <c r="CK285" s="84"/>
      <c r="CL285" s="85"/>
      <c r="CM285" s="86"/>
      <c r="CN285" s="87"/>
      <c r="CO285" s="87"/>
      <c r="CP285" s="88"/>
      <c r="CQ285" s="88"/>
      <c r="CR285" s="89"/>
      <c r="CS285" s="77">
        <f t="shared" si="1768"/>
        <v>0</v>
      </c>
      <c r="CT285" s="90"/>
      <c r="CU285" s="168"/>
      <c r="CV285" s="92"/>
      <c r="CW285" s="93"/>
      <c r="CX285" s="94"/>
      <c r="CY285" s="95"/>
      <c r="CZ285" s="96"/>
      <c r="DA285" s="97"/>
      <c r="DB285" s="98"/>
      <c r="DC285" s="99"/>
      <c r="DD285" s="79">
        <f t="shared" si="1769"/>
        <v>0</v>
      </c>
      <c r="DE285" s="104"/>
      <c r="DF285" s="92"/>
      <c r="DG285" s="102"/>
      <c r="DH285" s="82"/>
      <c r="DI285" s="83"/>
      <c r="DJ285" s="83"/>
      <c r="DK285" s="84"/>
      <c r="DL285" s="84"/>
      <c r="DM285" s="84"/>
      <c r="DN285" s="85"/>
      <c r="DO285" s="86"/>
      <c r="DP285" s="87"/>
      <c r="DQ285" s="87"/>
      <c r="DR285" s="88"/>
      <c r="DS285" s="88"/>
      <c r="DT285" s="89"/>
      <c r="DU285" s="77">
        <f t="shared" si="1770"/>
        <v>0</v>
      </c>
      <c r="DV285" s="90"/>
      <c r="DW285" s="168"/>
      <c r="DX285" s="92"/>
      <c r="DY285" s="93"/>
      <c r="DZ285" s="94"/>
      <c r="EA285" s="95"/>
      <c r="EB285" s="96"/>
      <c r="EC285" s="97"/>
      <c r="ED285" s="98"/>
      <c r="EE285" s="99"/>
      <c r="EF285" s="79">
        <f t="shared" si="1771"/>
        <v>0</v>
      </c>
      <c r="EG285" s="104"/>
      <c r="EH285" s="92"/>
      <c r="EI285" s="102"/>
      <c r="EJ285" s="5675" t="str">
        <f>الاعدادات!$D$6</f>
        <v>2022 وما قبلها</v>
      </c>
      <c r="EK285" s="163">
        <f t="shared" ref="EK285:EK289" si="1774">BQ277</f>
        <v>0</v>
      </c>
      <c r="EL285" s="164">
        <f t="shared" ref="EL285:EL289" si="1775">BR277</f>
        <v>0</v>
      </c>
      <c r="EM285" s="164">
        <f>BS277+BT277+BU277+BV277+BW277</f>
        <v>0</v>
      </c>
      <c r="EN285" s="165">
        <f>BX277+BY277+BZ277+CA277</f>
        <v>0</v>
      </c>
      <c r="EO285" s="166">
        <f t="shared" ref="EO285:EO289" si="1776">CS277</f>
        <v>0</v>
      </c>
      <c r="EP285" s="164">
        <f t="shared" ref="EP285:EP289" si="1777">CT277</f>
        <v>0</v>
      </c>
      <c r="EQ285" s="164">
        <f>CU277+CV277+CW277+CX277+CY277</f>
        <v>0</v>
      </c>
      <c r="ER285" s="165">
        <f>CZ277+DA277+DB277+DC277</f>
        <v>0</v>
      </c>
      <c r="ES285" s="166">
        <f t="shared" ref="ES285:ES289" si="1778">BQ284</f>
        <v>0</v>
      </c>
      <c r="ET285" s="164">
        <f t="shared" ref="ET285:ET289" si="1779">BR284</f>
        <v>0</v>
      </c>
      <c r="EU285" s="164">
        <f>BS284+BT284+BU284+BV284+BW284</f>
        <v>0</v>
      </c>
      <c r="EV285" s="165">
        <f>BX284+BY284+BZ284+CA284</f>
        <v>0</v>
      </c>
      <c r="EW285" s="166">
        <f t="shared" ref="EW285:EW289" si="1780">CS284</f>
        <v>0</v>
      </c>
      <c r="EX285" s="164">
        <f t="shared" ref="EX285:EX289" si="1781">CT284</f>
        <v>0</v>
      </c>
      <c r="EY285" s="164">
        <f>CU284+CV284+CW284+CX284+CY284</f>
        <v>0</v>
      </c>
      <c r="EZ285" s="167">
        <f>CZ284+DA284+DB284+DC284</f>
        <v>0</v>
      </c>
      <c r="FA285" s="166">
        <f t="shared" ref="FA285:FA289" si="1782">DU277</f>
        <v>0</v>
      </c>
      <c r="FB285" s="164">
        <f t="shared" ref="FB285:FB289" si="1783">DV277</f>
        <v>0</v>
      </c>
      <c r="FC285" s="164">
        <f>DW277+DX277+DY277+DZ277+EA277</f>
        <v>0</v>
      </c>
      <c r="FD285" s="167">
        <f>EB277+EC277+ED277+EE277</f>
        <v>0</v>
      </c>
      <c r="FE285" s="166">
        <f t="shared" ref="FE285:FE289" si="1784">DU284</f>
        <v>0</v>
      </c>
      <c r="FF285" s="164">
        <f t="shared" ref="FF285:FF289" si="1785">DV284</f>
        <v>0</v>
      </c>
      <c r="FG285" s="164">
        <f>DW284+DX284+DY284+DZ284+EA284</f>
        <v>0</v>
      </c>
      <c r="FH285" s="167">
        <f>EB284+EC284+ED284+EE284</f>
        <v>0</v>
      </c>
      <c r="FI285" s="837" t="s">
        <v>33</v>
      </c>
      <c r="FJ285" s="169">
        <f>EO289</f>
        <v>0</v>
      </c>
      <c r="FK285" s="169">
        <f t="shared" ref="FK285" si="1786">EP289</f>
        <v>0</v>
      </c>
      <c r="FL285" s="169">
        <f t="shared" ref="FL285" si="1787">EQ289</f>
        <v>0</v>
      </c>
      <c r="FM285" s="169">
        <f t="shared" ref="FM285" si="1788">ER289</f>
        <v>0</v>
      </c>
    </row>
    <row r="286" spans="1:174" ht="48" customHeight="1" thickBot="1">
      <c r="A286" s="143"/>
      <c r="B286" s="157"/>
      <c r="C286" s="157"/>
      <c r="D286" s="157"/>
      <c r="E286" s="158"/>
      <c r="F286" s="158"/>
      <c r="G286" s="159"/>
      <c r="H286" s="144"/>
      <c r="I286" s="144"/>
      <c r="J286" s="145"/>
      <c r="K286" s="146"/>
      <c r="L286" s="5675">
        <f>الاعدادات!$D$8</f>
        <v>2024</v>
      </c>
      <c r="M286" s="148"/>
      <c r="N286" s="148"/>
      <c r="O286" s="148"/>
      <c r="P286" s="148"/>
      <c r="Q286" s="148"/>
      <c r="R286" s="148"/>
      <c r="S286" s="148"/>
      <c r="T286" s="148"/>
      <c r="U286" s="148"/>
      <c r="V286" s="148"/>
      <c r="W286" s="148"/>
      <c r="X286" s="148"/>
      <c r="Y286" s="148"/>
      <c r="Z286" s="2166"/>
      <c r="AA286" s="148"/>
      <c r="AB286" s="148"/>
      <c r="AC286" s="148"/>
      <c r="AD286" s="148"/>
      <c r="AE286" s="148"/>
      <c r="AF286" s="2163"/>
      <c r="AG286" s="148"/>
      <c r="AH286" s="151"/>
      <c r="AI286" s="148"/>
      <c r="AJ286" s="148"/>
      <c r="AK286" s="148"/>
      <c r="AL286" s="148"/>
      <c r="AM286" s="2163"/>
      <c r="AN286" s="151"/>
      <c r="AO286" s="151"/>
      <c r="AP286" s="151"/>
      <c r="AQ286" s="151"/>
      <c r="AR286" s="151"/>
      <c r="AS286" s="2164"/>
      <c r="AT286" s="148"/>
      <c r="AU286" s="148"/>
      <c r="AV286" s="148"/>
      <c r="AW286" s="148"/>
      <c r="AX286" s="148"/>
      <c r="AY286" s="2164"/>
      <c r="AZ286" s="148"/>
      <c r="BA286" s="148"/>
      <c r="BB286" s="2165"/>
      <c r="BC286" s="5683">
        <f>الاعدادات!$D$8</f>
        <v>2024</v>
      </c>
      <c r="BD286" s="82"/>
      <c r="BE286" s="83"/>
      <c r="BF286" s="83"/>
      <c r="BG286" s="84"/>
      <c r="BH286" s="84"/>
      <c r="BI286" s="84"/>
      <c r="BJ286" s="85"/>
      <c r="BK286" s="86"/>
      <c r="BL286" s="87"/>
      <c r="BM286" s="87"/>
      <c r="BN286" s="88"/>
      <c r="BO286" s="88"/>
      <c r="BP286" s="89"/>
      <c r="BQ286" s="77">
        <f t="shared" si="1766"/>
        <v>0</v>
      </c>
      <c r="BR286" s="90"/>
      <c r="BS286" s="91"/>
      <c r="BT286" s="92"/>
      <c r="BU286" s="93"/>
      <c r="BV286" s="94"/>
      <c r="BW286" s="95"/>
      <c r="BX286" s="96"/>
      <c r="BY286" s="97"/>
      <c r="BZ286" s="98"/>
      <c r="CA286" s="99"/>
      <c r="CB286" s="79">
        <f t="shared" si="1767"/>
        <v>0</v>
      </c>
      <c r="CC286" s="104"/>
      <c r="CD286" s="92"/>
      <c r="CE286" s="102"/>
      <c r="CF286" s="82"/>
      <c r="CG286" s="83"/>
      <c r="CH286" s="83"/>
      <c r="CI286" s="84"/>
      <c r="CJ286" s="84"/>
      <c r="CK286" s="84"/>
      <c r="CL286" s="85"/>
      <c r="CM286" s="86"/>
      <c r="CN286" s="87"/>
      <c r="CO286" s="87"/>
      <c r="CP286" s="88"/>
      <c r="CQ286" s="88"/>
      <c r="CR286" s="89"/>
      <c r="CS286" s="77">
        <f t="shared" si="1768"/>
        <v>0</v>
      </c>
      <c r="CT286" s="90"/>
      <c r="CU286" s="168"/>
      <c r="CV286" s="92"/>
      <c r="CW286" s="93"/>
      <c r="CX286" s="94"/>
      <c r="CY286" s="95"/>
      <c r="CZ286" s="96"/>
      <c r="DA286" s="97"/>
      <c r="DB286" s="98"/>
      <c r="DC286" s="99"/>
      <c r="DD286" s="79">
        <f t="shared" si="1769"/>
        <v>0</v>
      </c>
      <c r="DE286" s="104"/>
      <c r="DF286" s="92"/>
      <c r="DG286" s="102"/>
      <c r="DH286" s="82"/>
      <c r="DI286" s="83"/>
      <c r="DJ286" s="83"/>
      <c r="DK286" s="84"/>
      <c r="DL286" s="84"/>
      <c r="DM286" s="84"/>
      <c r="DN286" s="85"/>
      <c r="DO286" s="86"/>
      <c r="DP286" s="87"/>
      <c r="DQ286" s="87"/>
      <c r="DR286" s="88"/>
      <c r="DS286" s="88"/>
      <c r="DT286" s="89"/>
      <c r="DU286" s="77">
        <f t="shared" si="1770"/>
        <v>0</v>
      </c>
      <c r="DV286" s="90"/>
      <c r="DW286" s="168"/>
      <c r="DX286" s="92"/>
      <c r="DY286" s="93"/>
      <c r="DZ286" s="94"/>
      <c r="EA286" s="95"/>
      <c r="EB286" s="96"/>
      <c r="EC286" s="97"/>
      <c r="ED286" s="98"/>
      <c r="EE286" s="99"/>
      <c r="EF286" s="79">
        <f t="shared" si="1771"/>
        <v>0</v>
      </c>
      <c r="EG286" s="104"/>
      <c r="EH286" s="92"/>
      <c r="EI286" s="102"/>
      <c r="EJ286" s="5675">
        <f>الاعدادات!$D$7</f>
        <v>2023</v>
      </c>
      <c r="EK286" s="163">
        <f t="shared" si="1774"/>
        <v>0</v>
      </c>
      <c r="EL286" s="164">
        <f t="shared" si="1775"/>
        <v>0</v>
      </c>
      <c r="EM286" s="164">
        <f>BS278+BT278+BU278+BV278+BW278</f>
        <v>0</v>
      </c>
      <c r="EN286" s="165">
        <f>BX278+BY278+BZ278+CA278</f>
        <v>0</v>
      </c>
      <c r="EO286" s="166">
        <f t="shared" si="1776"/>
        <v>0</v>
      </c>
      <c r="EP286" s="164">
        <f t="shared" si="1777"/>
        <v>0</v>
      </c>
      <c r="EQ286" s="164">
        <f>CU278+CV278+CW278+CX278+CY278</f>
        <v>0</v>
      </c>
      <c r="ER286" s="165">
        <f>CZ278+DA278+DB278+DC278</f>
        <v>0</v>
      </c>
      <c r="ES286" s="166">
        <f t="shared" si="1778"/>
        <v>0</v>
      </c>
      <c r="ET286" s="164">
        <f t="shared" si="1779"/>
        <v>0</v>
      </c>
      <c r="EU286" s="164">
        <f>BS285+BT285+BU285+BV285+BW285</f>
        <v>0</v>
      </c>
      <c r="EV286" s="165">
        <f>BX285+BY285+BZ285+CA285</f>
        <v>0</v>
      </c>
      <c r="EW286" s="166">
        <f t="shared" si="1780"/>
        <v>0</v>
      </c>
      <c r="EX286" s="164">
        <f t="shared" si="1781"/>
        <v>0</v>
      </c>
      <c r="EY286" s="164">
        <f>CU285+CV285+CW285+CX285+CY285</f>
        <v>0</v>
      </c>
      <c r="EZ286" s="167">
        <f>CZ285+DA285+DB285+DC285</f>
        <v>0</v>
      </c>
      <c r="FA286" s="166">
        <f t="shared" si="1782"/>
        <v>0</v>
      </c>
      <c r="FB286" s="164">
        <f t="shared" si="1783"/>
        <v>0</v>
      </c>
      <c r="FC286" s="164">
        <f>DW278+DX278+DY278+DZ278+EA278</f>
        <v>0</v>
      </c>
      <c r="FD286" s="167">
        <f>EB278+EC278+ED278+EE278</f>
        <v>0</v>
      </c>
      <c r="FE286" s="166">
        <f t="shared" si="1784"/>
        <v>0</v>
      </c>
      <c r="FF286" s="164">
        <f t="shared" si="1785"/>
        <v>0</v>
      </c>
      <c r="FG286" s="164">
        <f>DW285+DX285+DY285+DZ285+EA285</f>
        <v>0</v>
      </c>
      <c r="FH286" s="167">
        <f>EB285+EC285+ED285+EE285</f>
        <v>0</v>
      </c>
      <c r="FI286" s="837" t="s">
        <v>184</v>
      </c>
      <c r="FJ286" s="169">
        <f>ES289</f>
        <v>0</v>
      </c>
      <c r="FK286" s="169">
        <f t="shared" ref="FK286" si="1789">ET289</f>
        <v>0</v>
      </c>
      <c r="FL286" s="169">
        <f t="shared" ref="FL286" si="1790">EU289</f>
        <v>0</v>
      </c>
      <c r="FM286" s="169">
        <f t="shared" ref="FM286" si="1791">EV289</f>
        <v>0</v>
      </c>
    </row>
    <row r="287" spans="1:174" ht="48" customHeight="1" thickBot="1">
      <c r="A287" s="143"/>
      <c r="B287" s="157"/>
      <c r="C287" s="157"/>
      <c r="D287" s="157"/>
      <c r="E287" s="158"/>
      <c r="F287" s="158"/>
      <c r="G287" s="159"/>
      <c r="H287" s="144"/>
      <c r="I287" s="144"/>
      <c r="J287" s="145"/>
      <c r="K287" s="146"/>
      <c r="L287" s="5675">
        <f>الاعدادات!$D$9</f>
        <v>2025</v>
      </c>
      <c r="M287" s="172"/>
      <c r="N287" s="172"/>
      <c r="O287" s="172"/>
      <c r="P287" s="172"/>
      <c r="Q287" s="172"/>
      <c r="R287" s="172"/>
      <c r="S287" s="172"/>
      <c r="T287" s="172"/>
      <c r="U287" s="172"/>
      <c r="V287" s="172"/>
      <c r="W287" s="172"/>
      <c r="X287" s="172"/>
      <c r="Y287" s="172"/>
      <c r="Z287" s="174"/>
      <c r="AA287" s="172"/>
      <c r="AB287" s="172"/>
      <c r="AC287" s="172"/>
      <c r="AD287" s="172"/>
      <c r="AE287" s="172"/>
      <c r="AF287" s="172"/>
      <c r="AG287" s="172"/>
      <c r="AH287" s="172"/>
      <c r="AI287" s="172"/>
      <c r="AJ287" s="172"/>
      <c r="AK287" s="172"/>
      <c r="AL287" s="172"/>
      <c r="AM287" s="172"/>
      <c r="AN287" s="172"/>
      <c r="AO287" s="172"/>
      <c r="AP287" s="172"/>
      <c r="AQ287" s="172"/>
      <c r="AR287" s="172"/>
      <c r="AS287" s="175"/>
      <c r="AT287" s="172"/>
      <c r="AU287" s="172"/>
      <c r="AV287" s="172"/>
      <c r="AW287" s="172"/>
      <c r="AX287" s="172"/>
      <c r="AY287" s="175"/>
      <c r="AZ287" s="172"/>
      <c r="BA287" s="172"/>
      <c r="BB287" s="2165"/>
      <c r="BC287" s="5683">
        <f>الاعدادات!$D$9</f>
        <v>2025</v>
      </c>
      <c r="BD287" s="82"/>
      <c r="BE287" s="83"/>
      <c r="BF287" s="83"/>
      <c r="BG287" s="84"/>
      <c r="BH287" s="84"/>
      <c r="BI287" s="84"/>
      <c r="BJ287" s="85"/>
      <c r="BK287" s="86"/>
      <c r="BL287" s="87"/>
      <c r="BM287" s="87"/>
      <c r="BN287" s="88"/>
      <c r="BO287" s="88"/>
      <c r="BP287" s="89"/>
      <c r="BQ287" s="77">
        <f t="shared" si="1766"/>
        <v>0</v>
      </c>
      <c r="BR287" s="90"/>
      <c r="BS287" s="91"/>
      <c r="BT287" s="92"/>
      <c r="BU287" s="93"/>
      <c r="BV287" s="94"/>
      <c r="BW287" s="95"/>
      <c r="BX287" s="96"/>
      <c r="BY287" s="97"/>
      <c r="BZ287" s="98"/>
      <c r="CA287" s="99"/>
      <c r="CB287" s="79">
        <f t="shared" si="1767"/>
        <v>0</v>
      </c>
      <c r="CC287" s="104"/>
      <c r="CD287" s="92"/>
      <c r="CE287" s="102"/>
      <c r="CF287" s="82"/>
      <c r="CG287" s="83"/>
      <c r="CH287" s="83"/>
      <c r="CI287" s="84"/>
      <c r="CJ287" s="84"/>
      <c r="CK287" s="84"/>
      <c r="CL287" s="85"/>
      <c r="CM287" s="86"/>
      <c r="CN287" s="87"/>
      <c r="CO287" s="87"/>
      <c r="CP287" s="88"/>
      <c r="CQ287" s="88"/>
      <c r="CR287" s="89"/>
      <c r="CS287" s="77">
        <f t="shared" si="1768"/>
        <v>0</v>
      </c>
      <c r="CT287" s="90"/>
      <c r="CU287" s="168"/>
      <c r="CV287" s="92"/>
      <c r="CW287" s="93"/>
      <c r="CX287" s="94"/>
      <c r="CY287" s="95"/>
      <c r="CZ287" s="96"/>
      <c r="DA287" s="97"/>
      <c r="DB287" s="98"/>
      <c r="DC287" s="99"/>
      <c r="DD287" s="79">
        <f t="shared" si="1769"/>
        <v>0</v>
      </c>
      <c r="DE287" s="104"/>
      <c r="DF287" s="92"/>
      <c r="DG287" s="102"/>
      <c r="DH287" s="82"/>
      <c r="DI287" s="83"/>
      <c r="DJ287" s="83"/>
      <c r="DK287" s="84"/>
      <c r="DL287" s="84"/>
      <c r="DM287" s="84"/>
      <c r="DN287" s="85"/>
      <c r="DO287" s="86"/>
      <c r="DP287" s="87"/>
      <c r="DQ287" s="87"/>
      <c r="DR287" s="88"/>
      <c r="DS287" s="88"/>
      <c r="DT287" s="89"/>
      <c r="DU287" s="77">
        <f t="shared" si="1770"/>
        <v>0</v>
      </c>
      <c r="DV287" s="90"/>
      <c r="DW287" s="168"/>
      <c r="DX287" s="92"/>
      <c r="DY287" s="93"/>
      <c r="DZ287" s="94"/>
      <c r="EA287" s="95"/>
      <c r="EB287" s="96"/>
      <c r="EC287" s="97"/>
      <c r="ED287" s="98"/>
      <c r="EE287" s="99"/>
      <c r="EF287" s="79">
        <f t="shared" si="1771"/>
        <v>0</v>
      </c>
      <c r="EG287" s="104"/>
      <c r="EH287" s="92"/>
      <c r="EI287" s="102"/>
      <c r="EJ287" s="5675">
        <f>الاعدادات!$D$8</f>
        <v>2024</v>
      </c>
      <c r="EK287" s="163">
        <f t="shared" si="1774"/>
        <v>0</v>
      </c>
      <c r="EL287" s="164">
        <f t="shared" si="1775"/>
        <v>0</v>
      </c>
      <c r="EM287" s="164">
        <f>BS279+BT279+BU279+BV279+BW279</f>
        <v>0</v>
      </c>
      <c r="EN287" s="165">
        <f>BX279+BY279+BZ279+CA279</f>
        <v>0</v>
      </c>
      <c r="EO287" s="166">
        <f t="shared" si="1776"/>
        <v>0</v>
      </c>
      <c r="EP287" s="164">
        <f t="shared" si="1777"/>
        <v>0</v>
      </c>
      <c r="EQ287" s="164">
        <f>CU279+CV279+CW279+CX279+CY279</f>
        <v>0</v>
      </c>
      <c r="ER287" s="165">
        <f>CZ279+DA279+DB279+DC279</f>
        <v>0</v>
      </c>
      <c r="ES287" s="166">
        <f t="shared" si="1778"/>
        <v>0</v>
      </c>
      <c r="ET287" s="164">
        <f t="shared" si="1779"/>
        <v>0</v>
      </c>
      <c r="EU287" s="164">
        <f>BS286+BT286+BU286+BV286+BW286</f>
        <v>0</v>
      </c>
      <c r="EV287" s="165">
        <f>BX286+BY286+BZ286+CA286</f>
        <v>0</v>
      </c>
      <c r="EW287" s="166">
        <f t="shared" si="1780"/>
        <v>0</v>
      </c>
      <c r="EX287" s="164">
        <f t="shared" si="1781"/>
        <v>0</v>
      </c>
      <c r="EY287" s="164">
        <f>CU286+CV286+CW286+CX286+CY286</f>
        <v>0</v>
      </c>
      <c r="EZ287" s="167">
        <f>CZ286+DA286+DB286+DC286</f>
        <v>0</v>
      </c>
      <c r="FA287" s="166">
        <f t="shared" si="1782"/>
        <v>0</v>
      </c>
      <c r="FB287" s="164">
        <f t="shared" si="1783"/>
        <v>0</v>
      </c>
      <c r="FC287" s="164">
        <f>DW279+DX279+DY279+DZ279+EA279</f>
        <v>0</v>
      </c>
      <c r="FD287" s="167">
        <f>EB279+EC279+ED279+EE279</f>
        <v>0</v>
      </c>
      <c r="FE287" s="166">
        <f t="shared" si="1784"/>
        <v>0</v>
      </c>
      <c r="FF287" s="164">
        <f t="shared" si="1785"/>
        <v>0</v>
      </c>
      <c r="FG287" s="164">
        <f>DW286+DX286+DY286+DZ286+EA286</f>
        <v>0</v>
      </c>
      <c r="FH287" s="167">
        <f>EB286+EC286+ED286+EE286</f>
        <v>0</v>
      </c>
      <c r="FI287" s="837" t="s">
        <v>185</v>
      </c>
      <c r="FJ287" s="169">
        <f>EW289</f>
        <v>0</v>
      </c>
      <c r="FK287" s="169">
        <f t="shared" ref="FK287" si="1792">EX289</f>
        <v>0</v>
      </c>
      <c r="FL287" s="169">
        <f t="shared" ref="FL287" si="1793">EY289</f>
        <v>0</v>
      </c>
      <c r="FM287" s="169">
        <f t="shared" ref="FM287" si="1794">EZ289</f>
        <v>0</v>
      </c>
    </row>
    <row r="288" spans="1:174" ht="48" customHeight="1" thickBot="1">
      <c r="A288" s="143"/>
      <c r="B288" s="157"/>
      <c r="C288" s="157"/>
      <c r="D288" s="157"/>
      <c r="E288" s="158"/>
      <c r="F288" s="158"/>
      <c r="G288" s="159"/>
      <c r="H288" s="144"/>
      <c r="I288" s="144"/>
      <c r="J288" s="145"/>
      <c r="K288" s="146"/>
      <c r="L288" s="5675">
        <f>الاعدادات!$D$10</f>
        <v>2026</v>
      </c>
      <c r="M288" s="172"/>
      <c r="N288" s="172"/>
      <c r="O288" s="172"/>
      <c r="P288" s="172"/>
      <c r="Q288" s="172"/>
      <c r="R288" s="172"/>
      <c r="S288" s="172"/>
      <c r="T288" s="172"/>
      <c r="U288" s="172"/>
      <c r="V288" s="172"/>
      <c r="W288" s="172"/>
      <c r="X288" s="172"/>
      <c r="Y288" s="172"/>
      <c r="Z288" s="174"/>
      <c r="AA288" s="172"/>
      <c r="AB288" s="172"/>
      <c r="AC288" s="172"/>
      <c r="AD288" s="172"/>
      <c r="AE288" s="172"/>
      <c r="AF288" s="172"/>
      <c r="AG288" s="172"/>
      <c r="AH288" s="172"/>
      <c r="AI288" s="172"/>
      <c r="AJ288" s="172"/>
      <c r="AK288" s="172"/>
      <c r="AL288" s="172"/>
      <c r="AM288" s="172"/>
      <c r="AN288" s="172"/>
      <c r="AO288" s="172"/>
      <c r="AP288" s="172"/>
      <c r="AQ288" s="172"/>
      <c r="AR288" s="172"/>
      <c r="AS288" s="175"/>
      <c r="AT288" s="172"/>
      <c r="AU288" s="172"/>
      <c r="AV288" s="172"/>
      <c r="AW288" s="172"/>
      <c r="AX288" s="172"/>
      <c r="AY288" s="175"/>
      <c r="AZ288" s="172"/>
      <c r="BA288" s="172"/>
      <c r="BB288" s="2165"/>
      <c r="BC288" s="5683">
        <f>الاعدادات!$D$10</f>
        <v>2026</v>
      </c>
      <c r="BD288" s="117"/>
      <c r="BE288" s="118"/>
      <c r="BF288" s="118"/>
      <c r="BG288" s="119"/>
      <c r="BH288" s="119"/>
      <c r="BI288" s="119"/>
      <c r="BJ288" s="120"/>
      <c r="BK288" s="121"/>
      <c r="BL288" s="122"/>
      <c r="BM288" s="122"/>
      <c r="BN288" s="123"/>
      <c r="BO288" s="123"/>
      <c r="BP288" s="124"/>
      <c r="BQ288" s="125">
        <f t="shared" si="1766"/>
        <v>0</v>
      </c>
      <c r="BR288" s="126"/>
      <c r="BS288" s="127"/>
      <c r="BT288" s="128"/>
      <c r="BU288" s="129"/>
      <c r="BV288" s="130"/>
      <c r="BW288" s="131"/>
      <c r="BX288" s="132"/>
      <c r="BY288" s="133"/>
      <c r="BZ288" s="134"/>
      <c r="CA288" s="135"/>
      <c r="CB288" s="136">
        <f t="shared" si="1767"/>
        <v>0</v>
      </c>
      <c r="CC288" s="137"/>
      <c r="CD288" s="128"/>
      <c r="CE288" s="141"/>
      <c r="CF288" s="117"/>
      <c r="CG288" s="118"/>
      <c r="CH288" s="118"/>
      <c r="CI288" s="119"/>
      <c r="CJ288" s="119"/>
      <c r="CK288" s="119"/>
      <c r="CL288" s="120"/>
      <c r="CM288" s="121"/>
      <c r="CN288" s="122"/>
      <c r="CO288" s="122"/>
      <c r="CP288" s="123"/>
      <c r="CQ288" s="123"/>
      <c r="CR288" s="124"/>
      <c r="CS288" s="125">
        <f t="shared" si="1768"/>
        <v>0</v>
      </c>
      <c r="CT288" s="126"/>
      <c r="CU288" s="176"/>
      <c r="CV288" s="128"/>
      <c r="CW288" s="129"/>
      <c r="CX288" s="130"/>
      <c r="CY288" s="131"/>
      <c r="CZ288" s="132"/>
      <c r="DA288" s="133"/>
      <c r="DB288" s="134"/>
      <c r="DC288" s="135"/>
      <c r="DD288" s="136">
        <f t="shared" si="1769"/>
        <v>0</v>
      </c>
      <c r="DE288" s="137"/>
      <c r="DF288" s="128"/>
      <c r="DG288" s="141"/>
      <c r="DH288" s="117"/>
      <c r="DI288" s="118"/>
      <c r="DJ288" s="118"/>
      <c r="DK288" s="119"/>
      <c r="DL288" s="119"/>
      <c r="DM288" s="119"/>
      <c r="DN288" s="120"/>
      <c r="DO288" s="121"/>
      <c r="DP288" s="122"/>
      <c r="DQ288" s="122"/>
      <c r="DR288" s="123"/>
      <c r="DS288" s="123"/>
      <c r="DT288" s="124"/>
      <c r="DU288" s="125">
        <f t="shared" si="1770"/>
        <v>0</v>
      </c>
      <c r="DV288" s="126"/>
      <c r="DW288" s="176"/>
      <c r="DX288" s="128"/>
      <c r="DY288" s="129"/>
      <c r="DZ288" s="130"/>
      <c r="EA288" s="131"/>
      <c r="EB288" s="132"/>
      <c r="EC288" s="133"/>
      <c r="ED288" s="134"/>
      <c r="EE288" s="135"/>
      <c r="EF288" s="136">
        <f t="shared" si="1771"/>
        <v>0</v>
      </c>
      <c r="EG288" s="137"/>
      <c r="EH288" s="128"/>
      <c r="EI288" s="141"/>
      <c r="EJ288" s="5675">
        <f>الاعدادات!$D$9</f>
        <v>2025</v>
      </c>
      <c r="EK288" s="163">
        <f t="shared" si="1774"/>
        <v>0</v>
      </c>
      <c r="EL288" s="164">
        <f t="shared" si="1775"/>
        <v>0</v>
      </c>
      <c r="EM288" s="164">
        <f>BS280+BT280+BU280+BV280+BW280</f>
        <v>0</v>
      </c>
      <c r="EN288" s="165">
        <f>BX280+BY280+BZ280+CA280</f>
        <v>0</v>
      </c>
      <c r="EO288" s="166">
        <f t="shared" si="1776"/>
        <v>0</v>
      </c>
      <c r="EP288" s="164">
        <f t="shared" si="1777"/>
        <v>0</v>
      </c>
      <c r="EQ288" s="164">
        <f>CU280+CV280+CW280+CX280+CY280</f>
        <v>0</v>
      </c>
      <c r="ER288" s="165">
        <f>CZ280+DA280+DB280+DC280</f>
        <v>0</v>
      </c>
      <c r="ES288" s="166">
        <f t="shared" si="1778"/>
        <v>0</v>
      </c>
      <c r="ET288" s="164">
        <f t="shared" si="1779"/>
        <v>0</v>
      </c>
      <c r="EU288" s="164">
        <f>BS287+BT287+BU287+BV287+BW287</f>
        <v>0</v>
      </c>
      <c r="EV288" s="165">
        <f>BX287+BY287+BZ287+CA287</f>
        <v>0</v>
      </c>
      <c r="EW288" s="166">
        <f t="shared" si="1780"/>
        <v>0</v>
      </c>
      <c r="EX288" s="164">
        <f t="shared" si="1781"/>
        <v>0</v>
      </c>
      <c r="EY288" s="164">
        <f>CU287+CV287+CW287+CX287+CY287</f>
        <v>0</v>
      </c>
      <c r="EZ288" s="167">
        <f>CZ287+DA287+DB287+DC287</f>
        <v>0</v>
      </c>
      <c r="FA288" s="166">
        <f t="shared" si="1782"/>
        <v>0</v>
      </c>
      <c r="FB288" s="164">
        <f t="shared" si="1783"/>
        <v>0</v>
      </c>
      <c r="FC288" s="164">
        <f>DW280+DX280+DY280+DZ280+EA280</f>
        <v>0</v>
      </c>
      <c r="FD288" s="167">
        <f>EB280+EC280+ED280+EE280</f>
        <v>0</v>
      </c>
      <c r="FE288" s="166">
        <f t="shared" si="1784"/>
        <v>0</v>
      </c>
      <c r="FF288" s="164">
        <f t="shared" si="1785"/>
        <v>0</v>
      </c>
      <c r="FG288" s="164">
        <f>DW287+DX287+DY287+DZ287+EA287</f>
        <v>0</v>
      </c>
      <c r="FH288" s="167">
        <f>EB287+EC287+ED287+EE287</f>
        <v>0</v>
      </c>
      <c r="FI288" s="837" t="s">
        <v>200</v>
      </c>
      <c r="FJ288" s="169">
        <f>FA289</f>
        <v>0</v>
      </c>
      <c r="FK288" s="169">
        <f t="shared" ref="FK288" si="1795">FB289</f>
        <v>0</v>
      </c>
      <c r="FL288" s="169">
        <f t="shared" ref="FL288" si="1796">FC289</f>
        <v>0</v>
      </c>
      <c r="FM288" s="169">
        <f>FD289</f>
        <v>0</v>
      </c>
    </row>
    <row r="289" spans="1:174" ht="48" customHeight="1" thickBot="1">
      <c r="A289" s="143"/>
      <c r="B289" s="172"/>
      <c r="C289" s="172"/>
      <c r="D289" s="172"/>
      <c r="E289" s="172"/>
      <c r="F289" s="172"/>
      <c r="G289" s="172"/>
      <c r="H289" s="172"/>
      <c r="I289" s="172"/>
      <c r="J289" s="145"/>
      <c r="K289" s="146"/>
      <c r="L289" s="173"/>
      <c r="M289" s="172"/>
      <c r="N289" s="172"/>
      <c r="O289" s="172"/>
      <c r="P289" s="172"/>
      <c r="Q289" s="172"/>
      <c r="R289" s="172"/>
      <c r="S289" s="172"/>
      <c r="T289" s="172"/>
      <c r="U289" s="172"/>
      <c r="V289" s="172"/>
      <c r="W289" s="172"/>
      <c r="X289" s="172"/>
      <c r="Y289" s="172"/>
      <c r="Z289" s="174"/>
      <c r="AA289" s="172"/>
      <c r="AB289" s="172"/>
      <c r="AC289" s="172"/>
      <c r="AD289" s="172"/>
      <c r="AE289" s="172"/>
      <c r="AF289" s="172"/>
      <c r="AG289" s="172"/>
      <c r="AH289" s="172"/>
      <c r="AI289" s="172"/>
      <c r="AJ289" s="172"/>
      <c r="AK289" s="172"/>
      <c r="AL289" s="172"/>
      <c r="AM289" s="172"/>
      <c r="AN289" s="172"/>
      <c r="AO289" s="172"/>
      <c r="AP289" s="172"/>
      <c r="AQ289" s="172"/>
      <c r="AR289" s="172"/>
      <c r="AS289" s="175"/>
      <c r="AT289" s="172"/>
      <c r="AU289" s="172"/>
      <c r="AV289" s="172"/>
      <c r="AW289" s="172"/>
      <c r="AX289" s="172"/>
      <c r="AY289" s="175"/>
      <c r="AZ289" s="172"/>
      <c r="BA289" s="172"/>
      <c r="BB289" s="2165"/>
      <c r="BC289" s="2009" t="s">
        <v>181</v>
      </c>
      <c r="BD289" s="5689">
        <f t="shared" ref="BD289:BP289" si="1797">SUM(BD284:BD288)</f>
        <v>0</v>
      </c>
      <c r="BE289" s="5690">
        <f t="shared" si="1797"/>
        <v>0</v>
      </c>
      <c r="BF289" s="5690">
        <f t="shared" si="1797"/>
        <v>0</v>
      </c>
      <c r="BG289" s="5690">
        <f t="shared" si="1797"/>
        <v>0</v>
      </c>
      <c r="BH289" s="5690">
        <f t="shared" si="1797"/>
        <v>0</v>
      </c>
      <c r="BI289" s="5690">
        <f t="shared" si="1797"/>
        <v>0</v>
      </c>
      <c r="BJ289" s="5690">
        <f t="shared" si="1797"/>
        <v>0</v>
      </c>
      <c r="BK289" s="5690">
        <f t="shared" si="1797"/>
        <v>0</v>
      </c>
      <c r="BL289" s="5690">
        <f t="shared" si="1797"/>
        <v>0</v>
      </c>
      <c r="BM289" s="5690">
        <f t="shared" si="1797"/>
        <v>0</v>
      </c>
      <c r="BN289" s="5690">
        <f t="shared" si="1797"/>
        <v>0</v>
      </c>
      <c r="BO289" s="5690">
        <f t="shared" si="1797"/>
        <v>0</v>
      </c>
      <c r="BP289" s="5690">
        <f t="shared" si="1797"/>
        <v>0</v>
      </c>
      <c r="BQ289" s="5691">
        <f t="shared" si="1766"/>
        <v>0</v>
      </c>
      <c r="BR289" s="5690">
        <f t="shared" ref="BR289:CR289" si="1798">SUM(BR284:BR288)</f>
        <v>0</v>
      </c>
      <c r="BS289" s="5690">
        <f t="shared" si="1798"/>
        <v>0</v>
      </c>
      <c r="BT289" s="5690">
        <f t="shared" si="1798"/>
        <v>0</v>
      </c>
      <c r="BU289" s="5690">
        <f t="shared" si="1798"/>
        <v>0</v>
      </c>
      <c r="BV289" s="5690">
        <f t="shared" si="1798"/>
        <v>0</v>
      </c>
      <c r="BW289" s="5690">
        <f t="shared" si="1798"/>
        <v>0</v>
      </c>
      <c r="BX289" s="5690">
        <f t="shared" si="1798"/>
        <v>0</v>
      </c>
      <c r="BY289" s="5690">
        <f t="shared" si="1798"/>
        <v>0</v>
      </c>
      <c r="BZ289" s="5692">
        <f t="shared" si="1798"/>
        <v>0</v>
      </c>
      <c r="CA289" s="5690">
        <f t="shared" si="1798"/>
        <v>0</v>
      </c>
      <c r="CB289" s="5690">
        <f t="shared" si="1798"/>
        <v>0</v>
      </c>
      <c r="CC289" s="5690">
        <f t="shared" si="1798"/>
        <v>0</v>
      </c>
      <c r="CD289" s="5690">
        <f t="shared" si="1798"/>
        <v>0</v>
      </c>
      <c r="CE289" s="5693">
        <f t="shared" si="1798"/>
        <v>0</v>
      </c>
      <c r="CF289" s="5689">
        <f t="shared" si="1798"/>
        <v>0</v>
      </c>
      <c r="CG289" s="5690">
        <f t="shared" si="1798"/>
        <v>0</v>
      </c>
      <c r="CH289" s="5690">
        <f t="shared" si="1798"/>
        <v>0</v>
      </c>
      <c r="CI289" s="5690">
        <f t="shared" si="1798"/>
        <v>0</v>
      </c>
      <c r="CJ289" s="5690">
        <f t="shared" si="1798"/>
        <v>0</v>
      </c>
      <c r="CK289" s="5690">
        <f t="shared" si="1798"/>
        <v>0</v>
      </c>
      <c r="CL289" s="5690">
        <f t="shared" si="1798"/>
        <v>0</v>
      </c>
      <c r="CM289" s="5690">
        <f t="shared" si="1798"/>
        <v>0</v>
      </c>
      <c r="CN289" s="5690">
        <f t="shared" si="1798"/>
        <v>0</v>
      </c>
      <c r="CO289" s="5690">
        <f t="shared" si="1798"/>
        <v>0</v>
      </c>
      <c r="CP289" s="5690">
        <f t="shared" si="1798"/>
        <v>0</v>
      </c>
      <c r="CQ289" s="5690">
        <f t="shared" si="1798"/>
        <v>0</v>
      </c>
      <c r="CR289" s="5690">
        <f t="shared" si="1798"/>
        <v>0</v>
      </c>
      <c r="CS289" s="5691">
        <f t="shared" si="1768"/>
        <v>0</v>
      </c>
      <c r="CT289" s="5690">
        <f t="shared" ref="CT289:DT289" si="1799">SUM(CT284:CT288)</f>
        <v>0</v>
      </c>
      <c r="CU289" s="5690">
        <f t="shared" si="1799"/>
        <v>0</v>
      </c>
      <c r="CV289" s="5690">
        <f t="shared" si="1799"/>
        <v>0</v>
      </c>
      <c r="CW289" s="5690">
        <f t="shared" si="1799"/>
        <v>0</v>
      </c>
      <c r="CX289" s="5690">
        <f t="shared" si="1799"/>
        <v>0</v>
      </c>
      <c r="CY289" s="5690">
        <f t="shared" si="1799"/>
        <v>0</v>
      </c>
      <c r="CZ289" s="5690">
        <f t="shared" si="1799"/>
        <v>0</v>
      </c>
      <c r="DA289" s="5690">
        <f t="shared" si="1799"/>
        <v>0</v>
      </c>
      <c r="DB289" s="5692">
        <f t="shared" si="1799"/>
        <v>0</v>
      </c>
      <c r="DC289" s="5690">
        <f t="shared" si="1799"/>
        <v>0</v>
      </c>
      <c r="DD289" s="5690">
        <f t="shared" si="1799"/>
        <v>0</v>
      </c>
      <c r="DE289" s="5690">
        <f t="shared" si="1799"/>
        <v>0</v>
      </c>
      <c r="DF289" s="5690">
        <f t="shared" si="1799"/>
        <v>0</v>
      </c>
      <c r="DG289" s="5693">
        <f t="shared" si="1799"/>
        <v>0</v>
      </c>
      <c r="DH289" s="5689">
        <f t="shared" si="1799"/>
        <v>0</v>
      </c>
      <c r="DI289" s="5690">
        <f t="shared" si="1799"/>
        <v>0</v>
      </c>
      <c r="DJ289" s="5690">
        <f t="shared" si="1799"/>
        <v>0</v>
      </c>
      <c r="DK289" s="5690">
        <f t="shared" si="1799"/>
        <v>0</v>
      </c>
      <c r="DL289" s="5690">
        <f t="shared" si="1799"/>
        <v>0</v>
      </c>
      <c r="DM289" s="5690">
        <f t="shared" si="1799"/>
        <v>0</v>
      </c>
      <c r="DN289" s="5690">
        <f t="shared" si="1799"/>
        <v>0</v>
      </c>
      <c r="DO289" s="5690">
        <f t="shared" si="1799"/>
        <v>0</v>
      </c>
      <c r="DP289" s="5690">
        <f t="shared" si="1799"/>
        <v>0</v>
      </c>
      <c r="DQ289" s="5690">
        <f t="shared" si="1799"/>
        <v>0</v>
      </c>
      <c r="DR289" s="5690">
        <f t="shared" si="1799"/>
        <v>0</v>
      </c>
      <c r="DS289" s="5690">
        <f t="shared" si="1799"/>
        <v>0</v>
      </c>
      <c r="DT289" s="5690">
        <f t="shared" si="1799"/>
        <v>0</v>
      </c>
      <c r="DU289" s="5691">
        <f t="shared" si="1770"/>
        <v>0</v>
      </c>
      <c r="DV289" s="5690">
        <f t="shared" ref="DV289:EI289" si="1800">SUM(DV284:DV288)</f>
        <v>0</v>
      </c>
      <c r="DW289" s="5690">
        <f t="shared" si="1800"/>
        <v>0</v>
      </c>
      <c r="DX289" s="5690">
        <f t="shared" si="1800"/>
        <v>0</v>
      </c>
      <c r="DY289" s="5690">
        <f t="shared" si="1800"/>
        <v>0</v>
      </c>
      <c r="DZ289" s="5690">
        <f t="shared" si="1800"/>
        <v>0</v>
      </c>
      <c r="EA289" s="5690">
        <f t="shared" si="1800"/>
        <v>0</v>
      </c>
      <c r="EB289" s="5690">
        <f t="shared" si="1800"/>
        <v>0</v>
      </c>
      <c r="EC289" s="5690">
        <f t="shared" si="1800"/>
        <v>0</v>
      </c>
      <c r="ED289" s="5692">
        <f t="shared" si="1800"/>
        <v>0</v>
      </c>
      <c r="EE289" s="5690">
        <f t="shared" si="1800"/>
        <v>0</v>
      </c>
      <c r="EF289" s="5690">
        <f t="shared" si="1800"/>
        <v>0</v>
      </c>
      <c r="EG289" s="5690">
        <f t="shared" si="1800"/>
        <v>0</v>
      </c>
      <c r="EH289" s="5690">
        <f t="shared" si="1800"/>
        <v>0</v>
      </c>
      <c r="EI289" s="5693">
        <f t="shared" si="1800"/>
        <v>0</v>
      </c>
      <c r="EJ289" s="5675">
        <f>الاعدادات!$D$10</f>
        <v>2026</v>
      </c>
      <c r="EK289" s="163">
        <f t="shared" si="1774"/>
        <v>0</v>
      </c>
      <c r="EL289" s="164">
        <f t="shared" si="1775"/>
        <v>0</v>
      </c>
      <c r="EM289" s="164">
        <f>BS281+BT281+BU281+BV281+BW281</f>
        <v>0</v>
      </c>
      <c r="EN289" s="165">
        <f>BX281+BY281+BZ281+CA281</f>
        <v>0</v>
      </c>
      <c r="EO289" s="166">
        <f t="shared" si="1776"/>
        <v>0</v>
      </c>
      <c r="EP289" s="164">
        <f t="shared" si="1777"/>
        <v>0</v>
      </c>
      <c r="EQ289" s="164">
        <f>CU281+CV281+CW281+CX281+CY281</f>
        <v>0</v>
      </c>
      <c r="ER289" s="165">
        <f>CZ281+DA281+DB281+DC281</f>
        <v>0</v>
      </c>
      <c r="ES289" s="166">
        <f t="shared" si="1778"/>
        <v>0</v>
      </c>
      <c r="ET289" s="164">
        <f t="shared" si="1779"/>
        <v>0</v>
      </c>
      <c r="EU289" s="164">
        <f>BS288+BT288+BU288+BV288+BW288</f>
        <v>0</v>
      </c>
      <c r="EV289" s="165">
        <f>BX288+BY288+BZ288+CA288</f>
        <v>0</v>
      </c>
      <c r="EW289" s="166">
        <f t="shared" si="1780"/>
        <v>0</v>
      </c>
      <c r="EX289" s="164">
        <f t="shared" si="1781"/>
        <v>0</v>
      </c>
      <c r="EY289" s="164">
        <f>CU288+CV288+CW288+CX288+CY288</f>
        <v>0</v>
      </c>
      <c r="EZ289" s="167">
        <f>CZ288+DA288+DB288+DC288</f>
        <v>0</v>
      </c>
      <c r="FA289" s="166">
        <f t="shared" si="1782"/>
        <v>0</v>
      </c>
      <c r="FB289" s="164">
        <f t="shared" si="1783"/>
        <v>0</v>
      </c>
      <c r="FC289" s="164">
        <f>DW281+DX281+DY281+DZ281+EA281</f>
        <v>0</v>
      </c>
      <c r="FD289" s="167">
        <f>EB281+EC281+ED281+EE281</f>
        <v>0</v>
      </c>
      <c r="FE289" s="166">
        <f t="shared" si="1784"/>
        <v>0</v>
      </c>
      <c r="FF289" s="164">
        <f t="shared" si="1785"/>
        <v>0</v>
      </c>
      <c r="FG289" s="164">
        <f>DW288+DX288+DY288+DZ288+EA288</f>
        <v>0</v>
      </c>
      <c r="FH289" s="167">
        <f>EB288+EC288+ED288+EE288</f>
        <v>0</v>
      </c>
      <c r="FI289" s="837" t="s">
        <v>597</v>
      </c>
      <c r="FJ289" s="169">
        <f>FE289</f>
        <v>0</v>
      </c>
      <c r="FK289" s="169">
        <f t="shared" ref="FK289" si="1801">FF289</f>
        <v>0</v>
      </c>
      <c r="FL289" s="169">
        <f t="shared" ref="FL289" si="1802">FG289</f>
        <v>0</v>
      </c>
      <c r="FM289" s="169">
        <f t="shared" ref="FM289" si="1803">FH289</f>
        <v>0</v>
      </c>
    </row>
    <row r="290" spans="1:174" ht="48" customHeight="1" thickBot="1">
      <c r="A290" s="2527"/>
      <c r="B290" s="2527"/>
      <c r="C290" s="2527"/>
      <c r="D290" s="2527"/>
      <c r="E290" s="2527"/>
      <c r="F290" s="2527"/>
      <c r="G290" s="2527"/>
      <c r="H290" s="2527"/>
      <c r="I290" s="2527"/>
      <c r="J290" s="2527"/>
      <c r="K290" s="2527"/>
      <c r="L290" s="2527"/>
      <c r="M290" s="2527"/>
      <c r="N290" s="2527"/>
      <c r="O290" s="2527"/>
      <c r="P290" s="2527"/>
      <c r="Q290" s="2527"/>
      <c r="R290" s="2527"/>
      <c r="S290" s="2527"/>
      <c r="T290" s="2527"/>
      <c r="U290" s="2527"/>
      <c r="V290" s="2527"/>
      <c r="W290" s="2527"/>
      <c r="X290" s="2527"/>
      <c r="Y290" s="2527"/>
      <c r="Z290" s="2527"/>
      <c r="AA290" s="2527"/>
      <c r="AB290" s="2527"/>
      <c r="AC290" s="2527"/>
      <c r="AD290" s="2527"/>
      <c r="AE290" s="2527"/>
      <c r="AF290" s="2527"/>
      <c r="AG290" s="2527"/>
      <c r="AH290" s="2527"/>
      <c r="AI290" s="2527"/>
      <c r="AJ290" s="2527"/>
      <c r="AK290" s="2527"/>
      <c r="AL290" s="2527"/>
      <c r="AM290" s="2527"/>
      <c r="AN290" s="2527"/>
      <c r="AO290" s="2527"/>
      <c r="AP290" s="2527"/>
      <c r="AQ290" s="2527"/>
      <c r="AR290" s="2527"/>
      <c r="AS290" s="2527"/>
      <c r="AT290" s="2527"/>
      <c r="AU290" s="2527"/>
      <c r="AV290" s="2527"/>
      <c r="AW290" s="2527"/>
      <c r="AX290" s="2527"/>
      <c r="AY290" s="2527"/>
      <c r="AZ290" s="2527"/>
      <c r="BA290" s="2527"/>
      <c r="BB290" s="2527"/>
      <c r="BC290" s="2527"/>
      <c r="BD290" s="2528"/>
      <c r="BE290" s="2527"/>
      <c r="BF290" s="2527"/>
      <c r="BG290" s="2527"/>
      <c r="BH290" s="2527"/>
      <c r="BI290" s="2527"/>
      <c r="BJ290" s="2527"/>
      <c r="BK290" s="2527"/>
      <c r="BL290" s="2527"/>
      <c r="BM290" s="2527"/>
      <c r="BN290" s="2527"/>
      <c r="BO290" s="2527"/>
      <c r="BP290" s="2527"/>
      <c r="BQ290" s="2527"/>
      <c r="BR290" s="2527"/>
      <c r="BS290" s="2527"/>
      <c r="BT290" s="2527"/>
      <c r="BU290" s="2527"/>
      <c r="BV290" s="2527"/>
      <c r="BW290" s="2527"/>
      <c r="BX290" s="2527"/>
      <c r="BY290" s="2527"/>
      <c r="BZ290" s="2527"/>
      <c r="CA290" s="2527"/>
      <c r="CB290" s="2527"/>
      <c r="CC290" s="2527"/>
      <c r="CD290" s="2527"/>
      <c r="CE290" s="2527"/>
      <c r="CF290" s="2528"/>
      <c r="CG290" s="2527"/>
      <c r="CH290" s="2527"/>
      <c r="CI290" s="2527"/>
      <c r="CJ290" s="2527"/>
      <c r="CK290" s="2527"/>
      <c r="CL290" s="2527"/>
      <c r="CM290" s="2527"/>
      <c r="CN290" s="2527"/>
      <c r="CO290" s="2527"/>
      <c r="CP290" s="2527"/>
      <c r="CQ290" s="2527"/>
      <c r="CR290" s="2527"/>
      <c r="CS290" s="2527"/>
      <c r="CT290" s="2527"/>
      <c r="CU290" s="2527"/>
      <c r="CV290" s="2527"/>
      <c r="CW290" s="2527"/>
      <c r="CX290" s="2527"/>
      <c r="CY290" s="2527"/>
      <c r="CZ290" s="2527"/>
      <c r="DA290" s="2527"/>
      <c r="DB290" s="2527"/>
      <c r="DC290" s="2527"/>
      <c r="DD290" s="2527"/>
      <c r="DE290" s="2527"/>
      <c r="DF290" s="2527"/>
      <c r="DG290" s="2527"/>
      <c r="DH290" s="2528"/>
      <c r="DI290" s="2527"/>
      <c r="DJ290" s="2527"/>
      <c r="DK290" s="2527"/>
      <c r="DL290" s="2527"/>
      <c r="DM290" s="2527"/>
      <c r="DN290" s="2527"/>
      <c r="DO290" s="2527"/>
      <c r="DP290" s="2527"/>
      <c r="DQ290" s="2527"/>
      <c r="DR290" s="2527"/>
      <c r="DS290" s="2527"/>
      <c r="DT290" s="2527"/>
      <c r="DU290" s="2527"/>
      <c r="DV290" s="2527"/>
      <c r="DW290" s="2527"/>
      <c r="DX290" s="2527"/>
      <c r="DY290" s="2527"/>
      <c r="DZ290" s="2527"/>
      <c r="EA290" s="2527"/>
      <c r="EB290" s="2527"/>
      <c r="EC290" s="2527"/>
      <c r="ED290" s="2527"/>
      <c r="EE290" s="2527"/>
      <c r="EF290" s="2527"/>
      <c r="EG290" s="2527"/>
      <c r="EH290" s="2527"/>
      <c r="EI290" s="2527"/>
      <c r="EJ290" s="2527"/>
      <c r="EK290" s="5688">
        <f>SUM(EK285:EK289)</f>
        <v>0</v>
      </c>
      <c r="EL290" s="5688">
        <f t="shared" ref="EL290:FH290" si="1804">SUM(EL285:EL289)</f>
        <v>0</v>
      </c>
      <c r="EM290" s="5688">
        <f t="shared" si="1804"/>
        <v>0</v>
      </c>
      <c r="EN290" s="5688">
        <f t="shared" si="1804"/>
        <v>0</v>
      </c>
      <c r="EO290" s="5688">
        <f t="shared" si="1804"/>
        <v>0</v>
      </c>
      <c r="EP290" s="5688">
        <f t="shared" si="1804"/>
        <v>0</v>
      </c>
      <c r="EQ290" s="5688">
        <f t="shared" si="1804"/>
        <v>0</v>
      </c>
      <c r="ER290" s="5688">
        <f t="shared" si="1804"/>
        <v>0</v>
      </c>
      <c r="ES290" s="5688">
        <f t="shared" si="1804"/>
        <v>0</v>
      </c>
      <c r="ET290" s="5688">
        <f t="shared" si="1804"/>
        <v>0</v>
      </c>
      <c r="EU290" s="5688">
        <f t="shared" si="1804"/>
        <v>0</v>
      </c>
      <c r="EV290" s="5688">
        <f t="shared" si="1804"/>
        <v>0</v>
      </c>
      <c r="EW290" s="5688">
        <f t="shared" si="1804"/>
        <v>0</v>
      </c>
      <c r="EX290" s="5688">
        <f t="shared" si="1804"/>
        <v>0</v>
      </c>
      <c r="EY290" s="5688">
        <f t="shared" si="1804"/>
        <v>0</v>
      </c>
      <c r="EZ290" s="5688">
        <f t="shared" si="1804"/>
        <v>0</v>
      </c>
      <c r="FA290" s="5688">
        <f t="shared" si="1804"/>
        <v>0</v>
      </c>
      <c r="FB290" s="5688">
        <f t="shared" si="1804"/>
        <v>0</v>
      </c>
      <c r="FC290" s="5688">
        <f t="shared" si="1804"/>
        <v>0</v>
      </c>
      <c r="FD290" s="5688">
        <f t="shared" si="1804"/>
        <v>0</v>
      </c>
      <c r="FE290" s="5688">
        <f t="shared" si="1804"/>
        <v>0</v>
      </c>
      <c r="FF290" s="5688">
        <f t="shared" si="1804"/>
        <v>0</v>
      </c>
      <c r="FG290" s="5688">
        <f t="shared" si="1804"/>
        <v>0</v>
      </c>
      <c r="FH290" s="5688">
        <f t="shared" si="1804"/>
        <v>0</v>
      </c>
      <c r="FI290" s="2527"/>
      <c r="FJ290" s="2527"/>
      <c r="FK290" s="2527"/>
      <c r="FL290" s="2527"/>
      <c r="FM290" s="2527"/>
    </row>
    <row r="291" spans="1:174" ht="48" customHeight="1" thickBot="1">
      <c r="A291" s="6227" t="s">
        <v>1140</v>
      </c>
      <c r="B291" s="6230" t="str" cm="1">
        <f t="array" ref="B291">_xlfn.XLOOKUP(1, (INDEX(التشكيل_القديم!$L$5:$S$49, ,6)=$A291) * (INDEX(التشكيل_القديم!$L$5:$S$49, ,7)="رئيس الدائرة"), INDEX(التشكيل_القديم!$L$5:$S$49, ,2))</f>
        <v>احمد إسماعيل احمد عبدالواحد</v>
      </c>
      <c r="C291" s="6230"/>
      <c r="D291" s="6230"/>
      <c r="E291" s="6230"/>
      <c r="F291" s="6230"/>
      <c r="G291" s="6230"/>
      <c r="H291" s="5676" cm="1">
        <f t="array" ref="H291">_xlfn.XLOOKUP(1, (INDEX(التشكيل_القديم!$L$5:$S$49, ,6)=$A291) * (INDEX(التشكيل_القديم!$L$5:$S$49, ,7)="رئيس الدائرة"), INDEX(التشكيل_القديم!$L$5:$S$49, ,3))</f>
        <v>3158</v>
      </c>
      <c r="I291" s="2171" t="str" cm="1">
        <f t="array" ref="I291">_xlfn.XLOOKUP(1, (INDEX(التشكيل_القديم!$L$5:$S$49, ,6)=$A291) * (INDEX(التشكيل_القديم!$L$5:$S$49, ,7)="رئيس الدائرة"), INDEX(التشكيل_القديم!$L$5:$S$49, ,4))</f>
        <v>أ</v>
      </c>
      <c r="J291" s="6231" t="s">
        <v>37</v>
      </c>
      <c r="K291" s="6234" t="s">
        <v>66</v>
      </c>
      <c r="L291" s="5567" t="s">
        <v>1193</v>
      </c>
      <c r="M291" s="5567"/>
      <c r="N291" s="6156" t="s">
        <v>1174</v>
      </c>
      <c r="O291" s="6157"/>
      <c r="P291" s="6157"/>
      <c r="Q291" s="6157"/>
      <c r="R291" s="6157"/>
      <c r="S291" s="6157"/>
      <c r="T291" s="6157"/>
      <c r="U291" s="6157"/>
      <c r="V291" s="6157"/>
      <c r="W291" s="6157"/>
      <c r="X291" s="6157"/>
      <c r="Y291" s="6157"/>
      <c r="Z291" s="6157"/>
      <c r="AA291" s="6157"/>
      <c r="AB291" s="6157"/>
      <c r="AC291" s="6157"/>
      <c r="AD291" s="6157"/>
      <c r="AE291" s="6157"/>
      <c r="AF291" s="6157"/>
      <c r="AG291" s="6157"/>
      <c r="AH291" s="6157"/>
      <c r="AI291" s="6157"/>
      <c r="AJ291" s="6157"/>
      <c r="AK291" s="6157"/>
      <c r="AL291" s="6157"/>
      <c r="AM291" s="6157"/>
      <c r="AN291" s="6157"/>
      <c r="AO291" s="6157"/>
      <c r="AP291" s="6157"/>
      <c r="AQ291" s="6157"/>
      <c r="AR291" s="6157"/>
      <c r="AS291" s="6157"/>
      <c r="AT291" s="6157"/>
      <c r="AU291" s="6157"/>
      <c r="AV291" s="6157"/>
      <c r="AW291" s="6157"/>
      <c r="AX291" s="6157"/>
      <c r="AY291" s="6157"/>
      <c r="AZ291" s="6157"/>
      <c r="BA291" s="6158"/>
      <c r="BB291" s="2158" t="s">
        <v>176</v>
      </c>
      <c r="BC291" s="2526"/>
      <c r="BD291" s="5652">
        <f>_xlfn.XLOOKUP(B291,التشكيل_القديم!$M$5:$M$39,التشكيل_القديم!$L$5:$L$39,0,0)</f>
        <v>16</v>
      </c>
      <c r="BE291" s="6210" t="str">
        <f xml:space="preserve"> "(" &amp;BD291&amp;")                 " &amp;"رئيس الدائرة  /  "  &amp;B291</f>
        <v>(16)                 رئيس الدائرة  /  احمد إسماعيل احمد عبدالواحد</v>
      </c>
      <c r="BF291" s="6210"/>
      <c r="BG291" s="6210"/>
      <c r="BH291" s="6210"/>
      <c r="BI291" s="6210"/>
      <c r="BJ291" s="6210"/>
      <c r="BK291" s="6210"/>
      <c r="BL291" s="6210"/>
      <c r="BM291" s="6210"/>
      <c r="BN291" s="6210"/>
      <c r="BO291" s="6210"/>
      <c r="BP291" s="6210"/>
      <c r="BQ291" s="6210"/>
      <c r="BR291" s="6210"/>
      <c r="BS291" s="6210"/>
      <c r="BT291" s="6210"/>
      <c r="BU291" s="6210"/>
      <c r="BV291" s="6210"/>
      <c r="BW291" s="6210"/>
      <c r="BX291" s="6210"/>
      <c r="BY291" s="6210"/>
      <c r="BZ291" s="6210"/>
      <c r="CA291" s="6210"/>
      <c r="CB291" s="6210"/>
      <c r="CC291" s="6210"/>
      <c r="CD291" s="6210"/>
      <c r="CE291" s="6211"/>
      <c r="CF291" s="5653">
        <f>_xlfn.XLOOKUP(B292,التشكيل_القديم!$M$5:$M$39,التشكيل_القديم!$L$5:$L$39,0,0)</f>
        <v>17</v>
      </c>
      <c r="CG291" s="6341" t="str">
        <f>"(2)             "&amp; "عضو يمين الدائرة  /  "  &amp;B292</f>
        <v>(2)             عضو يمين الدائرة  /  محمد جمال صابر حمزة الحمزاوي</v>
      </c>
      <c r="CH291" s="6210"/>
      <c r="CI291" s="6210"/>
      <c r="CJ291" s="6210"/>
      <c r="CK291" s="6210"/>
      <c r="CL291" s="6210"/>
      <c r="CM291" s="6210"/>
      <c r="CN291" s="6210"/>
      <c r="CO291" s="6210"/>
      <c r="CP291" s="6210"/>
      <c r="CQ291" s="6210"/>
      <c r="CR291" s="6210"/>
      <c r="CS291" s="6210"/>
      <c r="CT291" s="6210"/>
      <c r="CU291" s="6210"/>
      <c r="CV291" s="6210"/>
      <c r="CW291" s="6210"/>
      <c r="CX291" s="6210"/>
      <c r="CY291" s="6210"/>
      <c r="CZ291" s="6210"/>
      <c r="DA291" s="6210"/>
      <c r="DB291" s="6210"/>
      <c r="DC291" s="6210"/>
      <c r="DD291" s="6210"/>
      <c r="DE291" s="6210"/>
      <c r="DF291" s="6210"/>
      <c r="DG291" s="6211"/>
      <c r="DH291" s="5653">
        <f>_xlfn.XLOOKUP(B295,التشكيل_القديم!$M$5:$M$39,التشكيل_القديم!$L$5:$L$39,0,0)</f>
        <v>0</v>
      </c>
      <c r="DI291" s="6210" t="str">
        <f>IF(B295&lt;&gt;"","(5)             "&amp;"عضو يسار يسار اليسار الدائرة /  "&amp;B295,"لا يوجد عضو خامس")</f>
        <v>لا يوجد عضو خامس</v>
      </c>
      <c r="DJ291" s="6210"/>
      <c r="DK291" s="6210"/>
      <c r="DL291" s="6210"/>
      <c r="DM291" s="6210"/>
      <c r="DN291" s="6210"/>
      <c r="DO291" s="6210"/>
      <c r="DP291" s="6210"/>
      <c r="DQ291" s="6210"/>
      <c r="DR291" s="6210"/>
      <c r="DS291" s="6210"/>
      <c r="DT291" s="6210"/>
      <c r="DU291" s="6210"/>
      <c r="DV291" s="6210"/>
      <c r="DW291" s="6210"/>
      <c r="DX291" s="6210"/>
      <c r="DY291" s="6210"/>
      <c r="DZ291" s="6210"/>
      <c r="EA291" s="6210"/>
      <c r="EB291" s="6210"/>
      <c r="EC291" s="6210"/>
      <c r="ED291" s="6210"/>
      <c r="EE291" s="6210"/>
      <c r="EF291" s="6210"/>
      <c r="EG291" s="6210"/>
      <c r="EH291" s="6210"/>
      <c r="EI291" s="6210"/>
      <c r="EJ291" s="2024"/>
      <c r="EK291" s="5654" t="str">
        <f>الاعدادات!$F$5</f>
        <v>أغسطس</v>
      </c>
      <c r="EL291" s="5655" t="str">
        <f>الاعدادات!$F$6</f>
        <v>سبتمبر</v>
      </c>
      <c r="EM291" s="5655" t="str">
        <f>الاعدادات!$F$7</f>
        <v>أكتوبر</v>
      </c>
      <c r="EN291" s="2010" t="s">
        <v>106</v>
      </c>
      <c r="EO291" s="5654" t="str">
        <f>الاعدادات!$F$5</f>
        <v>أغسطس</v>
      </c>
      <c r="EP291" s="5655" t="str">
        <f>الاعدادات!$F$6</f>
        <v>سبتمبر</v>
      </c>
      <c r="EQ291" s="5655" t="str">
        <f>الاعدادات!$F$7</f>
        <v>أكتوبر</v>
      </c>
      <c r="ER291" s="2010" t="s">
        <v>106</v>
      </c>
      <c r="ES291" s="5654" t="str">
        <f>الاعدادات!$F$5</f>
        <v>أغسطس</v>
      </c>
      <c r="ET291" s="5655" t="str">
        <f>الاعدادات!$F$6</f>
        <v>سبتمبر</v>
      </c>
      <c r="EU291" s="5655" t="str">
        <f>الاعدادات!$F$7</f>
        <v>أكتوبر</v>
      </c>
      <c r="EV291" s="2010" t="s">
        <v>106</v>
      </c>
      <c r="EW291" s="5654" t="str">
        <f>الاعدادات!$F$5</f>
        <v>أغسطس</v>
      </c>
      <c r="EX291" s="5655" t="str">
        <f>الاعدادات!$F$6</f>
        <v>سبتمبر</v>
      </c>
      <c r="EY291" s="2010" t="s">
        <v>106</v>
      </c>
      <c r="EZ291" s="5654" t="str">
        <f>الاعدادات!$F$5</f>
        <v>أغسطس</v>
      </c>
      <c r="FA291" s="5655" t="str">
        <f>الاعدادات!$F$6</f>
        <v>سبتمبر</v>
      </c>
      <c r="FB291" s="5655" t="str">
        <f>الاعدادات!$F$7</f>
        <v>أكتوبر</v>
      </c>
      <c r="FC291" s="2010" t="s">
        <v>106</v>
      </c>
      <c r="FD291" s="5654" t="str">
        <f>الاعدادات!$F$5</f>
        <v>أغسطس</v>
      </c>
      <c r="FE291" s="5655" t="str">
        <f>الاعدادات!$F$6</f>
        <v>سبتمبر</v>
      </c>
      <c r="FF291" s="5655" t="str">
        <f>الاعدادات!$F$7</f>
        <v>أكتوبر</v>
      </c>
      <c r="FG291" s="2010" t="s">
        <v>106</v>
      </c>
      <c r="FK291" s="5654" t="str">
        <f>الاعدادات!$F$5</f>
        <v>أغسطس</v>
      </c>
      <c r="FL291" s="5655" t="str">
        <f>الاعدادات!$F$6</f>
        <v>سبتمبر</v>
      </c>
      <c r="FM291" s="5655" t="str">
        <f>الاعدادات!$F$7</f>
        <v>أكتوبر</v>
      </c>
      <c r="FN291" s="2010" t="s">
        <v>106</v>
      </c>
      <c r="FO291" s="5654" t="str">
        <f>الاعدادات!$F$5</f>
        <v>أغسطس</v>
      </c>
      <c r="FP291" s="5655" t="str">
        <f>الاعدادات!$F$6</f>
        <v>سبتمبر</v>
      </c>
      <c r="FQ291" s="5655" t="str">
        <f>الاعدادات!$F$7</f>
        <v>أكتوبر</v>
      </c>
      <c r="FR291" s="2010" t="s">
        <v>106</v>
      </c>
    </row>
    <row r="292" spans="1:174" ht="48" customHeight="1" thickBot="1">
      <c r="A292" s="6228"/>
      <c r="B292" s="6250" t="str" cm="1">
        <f t="array" ref="B292">_xlfn.XLOOKUP(1, (INDEX(التشكيل_القديم!$L$5:$S$49, ,6)=$A291) * (INDEX(التشكيل_القديم!$L$5:$S$49, ,7)="عضو يمين"), INDEX(التشكيل_القديم!$L$5:$S$49, ,2))</f>
        <v>محمد جمال صابر حمزة الحمزاوي</v>
      </c>
      <c r="C292" s="6250"/>
      <c r="D292" s="6250"/>
      <c r="E292" s="6250"/>
      <c r="F292" s="6250"/>
      <c r="G292" s="6250"/>
      <c r="H292" s="2170" cm="1">
        <f t="array" ref="H292">_xlfn.XLOOKUP(1, (INDEX(التشكيل_القديم!$L$5:$S$49, ,6)=$A291) * (INDEX(التشكيل_القديم!$L$5:$S$49, ,7)="عضو يمين"), INDEX(التشكيل_القديم!$L$5:$S$49, ,3))</f>
        <v>224</v>
      </c>
      <c r="I292" s="2171" t="str" cm="1">
        <f t="array" ref="I292">_xlfn.XLOOKUP(1, (INDEX(التشكيل_القديم!$L$5:$S$49, ,6)=$A291) * (INDEX(التشكيل_القديم!$L$5:$S$49, ,7)="عضو يمين"), INDEX(التشكيل_القديم!$L$5:$S$49, ,4))</f>
        <v>أ</v>
      </c>
      <c r="J292" s="6232"/>
      <c r="K292" s="6235"/>
      <c r="L292" s="5677" t="str">
        <f>الاعدادات!$D$6</f>
        <v>2022 وما قبلها</v>
      </c>
      <c r="M292" s="2012">
        <v>0</v>
      </c>
      <c r="N292" s="2003"/>
      <c r="O292" s="2003"/>
      <c r="P292" s="2003"/>
      <c r="Q292" s="2003"/>
      <c r="R292" s="2003"/>
      <c r="S292" s="2003"/>
      <c r="T292" s="2003"/>
      <c r="U292" s="2003"/>
      <c r="V292" s="2003"/>
      <c r="W292" s="2003"/>
      <c r="X292" s="2003"/>
      <c r="Y292" s="2017"/>
      <c r="Z292" s="5678">
        <f>Y292+X292+U292+T292+S292+R292+Q292+P292+O292+N292+M292-W292</f>
        <v>0</v>
      </c>
      <c r="AA292" s="2021"/>
      <c r="AB292" s="2005"/>
      <c r="AC292" s="5656">
        <f>SUM(BD292:BJ292,CF292:CL292,BD299:BJ299,CF299:CL299,DH292:DN292,DH299:DN299)</f>
        <v>0</v>
      </c>
      <c r="AD292" s="5656">
        <f>SUM(BK292:BO292,CM292:CQ292,BK299:BO299,CM299:CQ299,DO292:DS292,DO299:DS299)</f>
        <v>0</v>
      </c>
      <c r="AE292" s="5656">
        <f>BP292+CR292+BP299+CR299+DT292+DT299</f>
        <v>0</v>
      </c>
      <c r="AF292" s="5657">
        <f t="shared" ref="AF292:AF296" si="1805">AE292+AD292+AC292</f>
        <v>0</v>
      </c>
      <c r="AG292" s="5656">
        <f t="shared" ref="AG292:AG296" si="1806">BR292+CT292+BR299+CT299+DV292+DV299</f>
        <v>0</v>
      </c>
      <c r="AH292" s="5658">
        <f>BS292+CU292+BS299+CU299+DW292+DW299</f>
        <v>0</v>
      </c>
      <c r="AI292" s="5656">
        <f t="shared" ref="AI292:AI296" si="1807">BT292+CV292+BT299+CV299+DX292+DX299</f>
        <v>0</v>
      </c>
      <c r="AJ292" s="5656">
        <f t="shared" ref="AJ292:AJ296" si="1808">BU292+CW292+BU299+CW299+DY292+DY299</f>
        <v>0</v>
      </c>
      <c r="AK292" s="5656">
        <f t="shared" ref="AK292:AK296" si="1809">BV292+CX292+BV299+CX299+DZ292+DZ299</f>
        <v>0</v>
      </c>
      <c r="AL292" s="5656">
        <f t="shared" ref="AL292:AL296" si="1810">BW292+CY292+BW299+CY299+EA292+EA299</f>
        <v>0</v>
      </c>
      <c r="AM292" s="5657">
        <f t="shared" ref="AM292:AM296" si="1811">AL292+AK292+AJ292+AI292+AH292</f>
        <v>0</v>
      </c>
      <c r="AN292" s="5659">
        <f>BX292+CZ292+BX299+CZ299+EB292+EB299</f>
        <v>0</v>
      </c>
      <c r="AO292" s="5659">
        <f t="shared" ref="AO292:AO296" si="1812">BY292+DA292+BY299+DA299+EC292+EC299</f>
        <v>0</v>
      </c>
      <c r="AP292" s="5659">
        <f>BZ292+DB292+DB299+BZ299+ED292+ED299</f>
        <v>0</v>
      </c>
      <c r="AQ292" s="5657">
        <f t="shared" ref="AQ292:AQ296" si="1813">AP292+AO292+AN292</f>
        <v>0</v>
      </c>
      <c r="AR292" s="5660">
        <f>CA292+DC292+CA299+DC299+EE292+EE299</f>
        <v>0</v>
      </c>
      <c r="AS292" s="5661">
        <f t="shared" ref="AS292:AS296" si="1814">AR292+AQ292+AM292+AG292+AF292</f>
        <v>0</v>
      </c>
      <c r="AT292" s="2021"/>
      <c r="AU292" s="5656">
        <f t="shared" ref="AU292:AU296" si="1815">CC292+DE292+CC299+DE299+EG292+EG299</f>
        <v>0</v>
      </c>
      <c r="AV292" s="5656">
        <f t="shared" ref="AV292:AV296" si="1816">CD292+DF292+CD299+DF299+EH292+EH299</f>
        <v>0</v>
      </c>
      <c r="AW292" s="2003"/>
      <c r="AX292" s="2004"/>
      <c r="AY292" s="5682">
        <f t="shared" ref="AY292:AY296" si="1817">AX292+AW292+AV292+AU292+AT292</f>
        <v>0</v>
      </c>
      <c r="AZ292" s="2006"/>
      <c r="BA292" s="5656">
        <f t="shared" ref="BA292:BA297" si="1818">AY292+AS292+AA292-Z292</f>
        <v>0</v>
      </c>
      <c r="BB292" s="2159"/>
      <c r="BC292" s="5683" t="str">
        <f>الاعدادات!$D$6</f>
        <v>2022 وما قبلها</v>
      </c>
      <c r="BD292" s="82"/>
      <c r="BE292" s="83"/>
      <c r="BF292" s="83"/>
      <c r="BG292" s="84"/>
      <c r="BH292" s="84"/>
      <c r="BI292" s="84"/>
      <c r="BJ292" s="85"/>
      <c r="BK292" s="86"/>
      <c r="BL292" s="87"/>
      <c r="BM292" s="87"/>
      <c r="BN292" s="88"/>
      <c r="BO292" s="88"/>
      <c r="BP292" s="89"/>
      <c r="BQ292" s="77">
        <f t="shared" ref="BQ292:BQ297" si="1819">BP292+BO292+BN292+BM292+BL292+BK292+BJ292+BI292+BH292+BG292+BF292+BE292+BD292</f>
        <v>0</v>
      </c>
      <c r="BR292" s="90"/>
      <c r="BS292" s="91"/>
      <c r="BT292" s="92"/>
      <c r="BU292" s="93"/>
      <c r="BV292" s="94"/>
      <c r="BW292" s="95"/>
      <c r="BX292" s="96"/>
      <c r="BY292" s="97"/>
      <c r="BZ292" s="98"/>
      <c r="CA292" s="99"/>
      <c r="CB292" s="79">
        <f t="shared" ref="CB292:CB296" si="1820">CA292+BZ292+BY292+BX292+BW292+BV292+BU292+BT292+BS292+BR292+BQ292</f>
        <v>0</v>
      </c>
      <c r="CC292" s="80"/>
      <c r="CD292" s="78"/>
      <c r="CE292" s="100"/>
      <c r="CF292" s="101"/>
      <c r="CG292" s="83"/>
      <c r="CH292" s="83"/>
      <c r="CI292" s="84"/>
      <c r="CJ292" s="84"/>
      <c r="CK292" s="84"/>
      <c r="CL292" s="85"/>
      <c r="CM292" s="86"/>
      <c r="CN292" s="87"/>
      <c r="CO292" s="87"/>
      <c r="CP292" s="88"/>
      <c r="CQ292" s="88"/>
      <c r="CR292" s="89"/>
      <c r="CS292" s="77">
        <f t="shared" ref="CS292:CS297" si="1821">CR292+CQ292+CP292+CO292+CN292+CM292+CL292+CK292+CJ292+CI292+CH292+CG292+CF292</f>
        <v>0</v>
      </c>
      <c r="CT292" s="90"/>
      <c r="CU292" s="91"/>
      <c r="CV292" s="92"/>
      <c r="CW292" s="93"/>
      <c r="CX292" s="94"/>
      <c r="CY292" s="95"/>
      <c r="CZ292" s="96"/>
      <c r="DA292" s="97"/>
      <c r="DB292" s="98"/>
      <c r="DC292" s="99"/>
      <c r="DD292" s="81">
        <f t="shared" ref="DD292:DD293" si="1822">SUM(CS292:DC292)</f>
        <v>0</v>
      </c>
      <c r="DE292" s="80"/>
      <c r="DF292" s="78"/>
      <c r="DG292" s="102"/>
      <c r="DH292" s="101"/>
      <c r="DI292" s="83"/>
      <c r="DJ292" s="83"/>
      <c r="DK292" s="84"/>
      <c r="DL292" s="84"/>
      <c r="DM292" s="84"/>
      <c r="DN292" s="85"/>
      <c r="DO292" s="86"/>
      <c r="DP292" s="87"/>
      <c r="DQ292" s="87"/>
      <c r="DR292" s="88"/>
      <c r="DS292" s="88"/>
      <c r="DT292" s="89"/>
      <c r="DU292" s="77">
        <f t="shared" ref="DU292:DU294" si="1823">DT292+DS292+DR292+DQ292+DP292+DO292+DN292+DM292+DL292+DK292+DJ292+DI292+DH292</f>
        <v>0</v>
      </c>
      <c r="DV292" s="90"/>
      <c r="DW292" s="91"/>
      <c r="DX292" s="92"/>
      <c r="DY292" s="93"/>
      <c r="DZ292" s="94"/>
      <c r="EA292" s="95"/>
      <c r="EB292" s="96"/>
      <c r="EC292" s="97"/>
      <c r="ED292" s="98"/>
      <c r="EE292" s="99"/>
      <c r="EF292" s="81">
        <f t="shared" ref="EF292:EF293" si="1824">SUM(DU292:EE292)</f>
        <v>0</v>
      </c>
      <c r="EG292" s="80"/>
      <c r="EH292" s="78"/>
      <c r="EI292" s="102"/>
      <c r="EJ292" s="5675" t="str">
        <f>الاعدادات!$D$6</f>
        <v>2022 وما قبلها</v>
      </c>
      <c r="EK292" s="68">
        <f t="shared" ref="EK292:EK296" si="1825">AM292+AG292-EL292-EM292</f>
        <v>0</v>
      </c>
      <c r="EL292" s="69"/>
      <c r="EM292" s="69"/>
      <c r="EN292" s="70">
        <f>SUM(EK292:EM292)</f>
        <v>0</v>
      </c>
      <c r="EO292" s="68">
        <f t="shared" ref="EO292:EO296" si="1826">AT292-EQ292-EP292</f>
        <v>0</v>
      </c>
      <c r="EP292" s="69"/>
      <c r="EQ292" s="69"/>
      <c r="ER292" s="70">
        <f>SUM(EO292:EQ292)</f>
        <v>0</v>
      </c>
      <c r="ES292" s="68">
        <f t="shared" ref="ES292:ES296" si="1827">AU292-EU292-ET292</f>
        <v>0</v>
      </c>
      <c r="ET292" s="69"/>
      <c r="EU292" s="71"/>
      <c r="EV292" s="70">
        <f t="shared" ref="EV292:EV297" si="1828">EU292+ET292+ES292</f>
        <v>0</v>
      </c>
      <c r="EW292" s="68">
        <f t="shared" ref="EW292:EW296" si="1829">AV292-EX292</f>
        <v>0</v>
      </c>
      <c r="EX292" s="69"/>
      <c r="EY292" s="70">
        <f>SUM(EW292:EX292)</f>
        <v>0</v>
      </c>
      <c r="EZ292" s="68">
        <f>FK292+FO292</f>
        <v>0</v>
      </c>
      <c r="FA292" s="68">
        <f>FL292+FP292</f>
        <v>0</v>
      </c>
      <c r="FB292" s="68">
        <f>FM292+FQ292</f>
        <v>0</v>
      </c>
      <c r="FC292" s="68">
        <f>FN292+FR292</f>
        <v>0</v>
      </c>
      <c r="FD292" s="68">
        <f t="shared" ref="FD292:FD297" si="1830">EK292+EO292+ES292+EW292+EZ292</f>
        <v>0</v>
      </c>
      <c r="FE292" s="72">
        <f t="shared" ref="FE292:FE297" si="1831">EL292+EP292+ET292+FA292+EX292</f>
        <v>0</v>
      </c>
      <c r="FF292" s="72">
        <f t="shared" ref="FF292:FF297" si="1832">FB292+EU292+EQ292+EM292</f>
        <v>0</v>
      </c>
      <c r="FG292" s="70">
        <f t="shared" ref="FG292:FG297" si="1833">SUM(FD292:FF292)</f>
        <v>0</v>
      </c>
      <c r="FH292" t="str">
        <f t="shared" ref="FH292:FH296" si="1834">IF(OR(EZ292&lt;0,EW292&lt;0,ES292&lt;0,EO292&lt;0,EK292&lt;0,Z292 &lt;&gt; AY292+AS292+AA292), "wrong", "ok")</f>
        <v>ok</v>
      </c>
      <c r="FK292" s="68">
        <f>AX292-FL292-FM292</f>
        <v>0</v>
      </c>
      <c r="FL292" s="69"/>
      <c r="FM292" s="69"/>
      <c r="FN292" s="70">
        <f>SUM(FK292:FM292)</f>
        <v>0</v>
      </c>
      <c r="FO292" s="68">
        <f>AW292-FP292-FQ292</f>
        <v>0</v>
      </c>
      <c r="FP292" s="69"/>
      <c r="FQ292" s="69"/>
      <c r="FR292" s="70">
        <f>SUM(FO292:FQ292)</f>
        <v>0</v>
      </c>
    </row>
    <row r="293" spans="1:174" ht="48" customHeight="1" thickBot="1">
      <c r="A293" s="6228"/>
      <c r="B293" s="6250" t="str" cm="1">
        <f t="array" ref="B293">_xlfn.XLOOKUP(1, (INDEX(التشكيل_القديم!$L$5:$S$49, ,6)=$A291) * (INDEX(التشكيل_القديم!$L$5:$S$49, ,7)="عضو يسار"), INDEX(التشكيل_القديم!$L$5:$S$49, ,2))</f>
        <v>محمد عبدالفتاح سيد عبدالرحمن ادريس</v>
      </c>
      <c r="C293" s="6250"/>
      <c r="D293" s="6250"/>
      <c r="E293" s="6250"/>
      <c r="F293" s="6250"/>
      <c r="G293" s="6250"/>
      <c r="H293" s="2170" cm="1">
        <f t="array" ref="H293">_xlfn.XLOOKUP(1, (INDEX(التشكيل_القديم!$L$5:$S$49, ,6)=$A291) * (INDEX(التشكيل_القديم!$L$5:$S$49, ,7)="عضو يسار"), INDEX(التشكيل_القديم!$L$5:$S$49, ,3))</f>
        <v>272</v>
      </c>
      <c r="I293" s="2171" t="str" cm="1">
        <f t="array" ref="I293">_xlfn.XLOOKUP(1, (INDEX(التشكيل_القديم!$L$5:$S$49, ,6)=$A291) * (INDEX(التشكيل_القديم!$L$5:$S$49, ,7)="عضو يسار"), INDEX(التشكيل_القديم!$L$5:$S$49, ,4))</f>
        <v>ب</v>
      </c>
      <c r="J293" s="6232"/>
      <c r="K293" s="6235"/>
      <c r="L293" s="5675">
        <f>الاعدادات!$D$7</f>
        <v>2023</v>
      </c>
      <c r="M293" s="2013">
        <v>10</v>
      </c>
      <c r="N293" s="64"/>
      <c r="O293" s="64"/>
      <c r="P293" s="64"/>
      <c r="Q293" s="64"/>
      <c r="R293" s="64"/>
      <c r="S293" s="64"/>
      <c r="T293" s="64"/>
      <c r="U293" s="64"/>
      <c r="V293" s="64"/>
      <c r="W293" s="64"/>
      <c r="X293" s="64"/>
      <c r="Y293" s="2018"/>
      <c r="Z293" s="5679">
        <f t="shared" ref="Z293:Z296" si="1835">Y293+X293+U293+T293+S293+R293+Q293+P293+O293+N293+M293-W293</f>
        <v>10</v>
      </c>
      <c r="AA293" s="2007"/>
      <c r="AB293" s="63"/>
      <c r="AC293" s="5662">
        <f t="shared" ref="AC293:AC296" si="1836">SUM(BD293:BJ293,CF293:CL293,BD300:BJ300,CF300:CL300,DH293:DN293,DH300:DN300)</f>
        <v>0</v>
      </c>
      <c r="AD293" s="5662">
        <f t="shared" ref="AD293:AD296" si="1837">SUM(BK293:BO293,CM293:CQ293,BK300:BO300,CM300:CQ300,DO293:DS293,DO300:DS300)</f>
        <v>0</v>
      </c>
      <c r="AE293" s="5662">
        <f>BP293+CR293+BP300+CR300+DT293+DT300</f>
        <v>0</v>
      </c>
      <c r="AF293" s="5663">
        <f t="shared" si="1805"/>
        <v>0</v>
      </c>
      <c r="AG293" s="5662">
        <f t="shared" si="1806"/>
        <v>0</v>
      </c>
      <c r="AH293" s="5664">
        <f t="shared" ref="AH293:AH296" si="1838">BS293+CU293+BS300+CU300+DW293+DW300</f>
        <v>0</v>
      </c>
      <c r="AI293" s="5662">
        <f t="shared" si="1807"/>
        <v>0</v>
      </c>
      <c r="AJ293" s="5662">
        <f t="shared" si="1808"/>
        <v>0</v>
      </c>
      <c r="AK293" s="5662">
        <f t="shared" si="1809"/>
        <v>0</v>
      </c>
      <c r="AL293" s="5662">
        <f t="shared" si="1810"/>
        <v>0</v>
      </c>
      <c r="AM293" s="5663">
        <f t="shared" si="1811"/>
        <v>0</v>
      </c>
      <c r="AN293" s="5665">
        <f t="shared" ref="AN293:AN296" si="1839">BX293+CZ293+BX300+CZ300+EB293+EB300</f>
        <v>0</v>
      </c>
      <c r="AO293" s="5665">
        <f t="shared" si="1812"/>
        <v>0</v>
      </c>
      <c r="AP293" s="5665">
        <f>BZ293+DB293+DB300+BZ300+ED293+ED300</f>
        <v>0</v>
      </c>
      <c r="AQ293" s="5663">
        <f t="shared" si="1813"/>
        <v>0</v>
      </c>
      <c r="AR293" s="5666">
        <f>CA293+DC293+CA300+DC300+EE293+EE300</f>
        <v>0</v>
      </c>
      <c r="AS293" s="5667">
        <f t="shared" si="1814"/>
        <v>0</v>
      </c>
      <c r="AT293" s="2007"/>
      <c r="AU293" s="5662">
        <f t="shared" si="1815"/>
        <v>0</v>
      </c>
      <c r="AV293" s="5662">
        <f t="shared" si="1816"/>
        <v>0</v>
      </c>
      <c r="AW293" s="64"/>
      <c r="AX293" s="64"/>
      <c r="AY293" s="65">
        <f t="shared" si="1817"/>
        <v>0</v>
      </c>
      <c r="AZ293" s="66"/>
      <c r="BA293" s="5662">
        <f t="shared" si="1818"/>
        <v>-10</v>
      </c>
      <c r="BB293" s="2159"/>
      <c r="BC293" s="5683">
        <f>الاعدادات!$D$7</f>
        <v>2023</v>
      </c>
      <c r="BD293" s="82"/>
      <c r="BE293" s="83"/>
      <c r="BF293" s="83"/>
      <c r="BG293" s="103"/>
      <c r="BH293" s="84"/>
      <c r="BI293" s="84"/>
      <c r="BJ293" s="85"/>
      <c r="BK293" s="86"/>
      <c r="BL293" s="87"/>
      <c r="BM293" s="87"/>
      <c r="BN293" s="88"/>
      <c r="BO293" s="88"/>
      <c r="BP293" s="89"/>
      <c r="BQ293" s="77">
        <f t="shared" si="1819"/>
        <v>0</v>
      </c>
      <c r="BR293" s="90"/>
      <c r="BS293" s="91"/>
      <c r="BT293" s="92"/>
      <c r="BU293" s="93"/>
      <c r="BV293" s="94"/>
      <c r="BW293" s="95"/>
      <c r="BX293" s="96"/>
      <c r="BY293" s="97"/>
      <c r="BZ293" s="98"/>
      <c r="CA293" s="99"/>
      <c r="CB293" s="79">
        <f t="shared" si="1820"/>
        <v>0</v>
      </c>
      <c r="CC293" s="104"/>
      <c r="CD293" s="92"/>
      <c r="CE293" s="100"/>
      <c r="CF293" s="101"/>
      <c r="CG293" s="83"/>
      <c r="CH293" s="83"/>
      <c r="CI293" s="84"/>
      <c r="CJ293" s="84"/>
      <c r="CK293" s="84"/>
      <c r="CL293" s="85"/>
      <c r="CM293" s="86"/>
      <c r="CN293" s="87"/>
      <c r="CO293" s="87"/>
      <c r="CP293" s="88"/>
      <c r="CQ293" s="88"/>
      <c r="CR293" s="89"/>
      <c r="CS293" s="77">
        <f t="shared" si="1821"/>
        <v>0</v>
      </c>
      <c r="CT293" s="90"/>
      <c r="CU293" s="91"/>
      <c r="CV293" s="92"/>
      <c r="CW293" s="93"/>
      <c r="CX293" s="94"/>
      <c r="CY293" s="95"/>
      <c r="CZ293" s="96"/>
      <c r="DA293" s="97"/>
      <c r="DB293" s="98"/>
      <c r="DC293" s="99"/>
      <c r="DD293" s="81">
        <f t="shared" si="1822"/>
        <v>0</v>
      </c>
      <c r="DE293" s="104"/>
      <c r="DF293" s="92"/>
      <c r="DG293" s="102"/>
      <c r="DH293" s="101"/>
      <c r="DI293" s="83"/>
      <c r="DJ293" s="83"/>
      <c r="DK293" s="84"/>
      <c r="DL293" s="84"/>
      <c r="DM293" s="84"/>
      <c r="DN293" s="85"/>
      <c r="DO293" s="86"/>
      <c r="DP293" s="87"/>
      <c r="DQ293" s="87"/>
      <c r="DR293" s="88"/>
      <c r="DS293" s="88"/>
      <c r="DT293" s="89"/>
      <c r="DU293" s="77">
        <f t="shared" si="1823"/>
        <v>0</v>
      </c>
      <c r="DV293" s="90"/>
      <c r="DW293" s="91"/>
      <c r="DX293" s="92"/>
      <c r="DY293" s="93"/>
      <c r="DZ293" s="94"/>
      <c r="EA293" s="95"/>
      <c r="EB293" s="96"/>
      <c r="EC293" s="97"/>
      <c r="ED293" s="98"/>
      <c r="EE293" s="99"/>
      <c r="EF293" s="81">
        <f t="shared" si="1824"/>
        <v>0</v>
      </c>
      <c r="EG293" s="104"/>
      <c r="EH293" s="92"/>
      <c r="EI293" s="102"/>
      <c r="EJ293" s="5675">
        <f>الاعدادات!$D$7</f>
        <v>2023</v>
      </c>
      <c r="EK293" s="68">
        <f t="shared" si="1825"/>
        <v>0</v>
      </c>
      <c r="EL293" s="69"/>
      <c r="EM293" s="69"/>
      <c r="EN293" s="70">
        <f t="shared" ref="EN293:EN296" si="1840">SUM(EK293:EM293)</f>
        <v>0</v>
      </c>
      <c r="EO293" s="68">
        <f t="shared" si="1826"/>
        <v>0</v>
      </c>
      <c r="EP293" s="69"/>
      <c r="EQ293" s="69"/>
      <c r="ER293" s="70">
        <f t="shared" ref="ER293:ER296" si="1841">SUM(EO293:EQ293)</f>
        <v>0</v>
      </c>
      <c r="ES293" s="68">
        <f t="shared" si="1827"/>
        <v>0</v>
      </c>
      <c r="ET293" s="69"/>
      <c r="EU293" s="71"/>
      <c r="EV293" s="70">
        <f t="shared" si="1828"/>
        <v>0</v>
      </c>
      <c r="EW293" s="68">
        <f t="shared" si="1829"/>
        <v>0</v>
      </c>
      <c r="EX293" s="69"/>
      <c r="EY293" s="70">
        <f t="shared" ref="EY293:EY296" si="1842">SUM(EW293:EX293)</f>
        <v>0</v>
      </c>
      <c r="EZ293" s="68">
        <f t="shared" ref="EZ293:EZ296" si="1843">FK293+FO293</f>
        <v>0</v>
      </c>
      <c r="FA293" s="68">
        <f t="shared" ref="FA293:FA296" si="1844">FL293+FP293</f>
        <v>0</v>
      </c>
      <c r="FB293" s="68">
        <f t="shared" ref="FB293:FB296" si="1845">FM293+FQ293</f>
        <v>0</v>
      </c>
      <c r="FC293" s="68">
        <f t="shared" ref="FC293:FC296" si="1846">FN293+FR293</f>
        <v>0</v>
      </c>
      <c r="FD293" s="68">
        <f t="shared" si="1830"/>
        <v>0</v>
      </c>
      <c r="FE293" s="72">
        <f t="shared" si="1831"/>
        <v>0</v>
      </c>
      <c r="FF293" s="72">
        <f t="shared" si="1832"/>
        <v>0</v>
      </c>
      <c r="FG293" s="70">
        <f t="shared" si="1833"/>
        <v>0</v>
      </c>
      <c r="FH293" t="str">
        <f t="shared" si="1834"/>
        <v>wrong</v>
      </c>
      <c r="FK293" s="68">
        <f t="shared" ref="FK293:FK296" si="1847">AX293-FL293-FM293</f>
        <v>0</v>
      </c>
      <c r="FL293" s="69"/>
      <c r="FM293" s="69"/>
      <c r="FN293" s="70">
        <f t="shared" ref="FN293:FN296" si="1848">SUM(FK293:FM293)</f>
        <v>0</v>
      </c>
      <c r="FO293" s="68">
        <f t="shared" ref="FO293:FO296" si="1849">AW293-FP293-FQ293</f>
        <v>0</v>
      </c>
      <c r="FP293" s="69"/>
      <c r="FQ293" s="69"/>
      <c r="FR293" s="70">
        <f t="shared" ref="FR293:FR296" si="1850">SUM(FO293:FQ293)</f>
        <v>0</v>
      </c>
    </row>
    <row r="294" spans="1:174" ht="48" customHeight="1" thickBot="1">
      <c r="A294" s="6228"/>
      <c r="B294" s="6250" t="str" cm="1">
        <f t="array" ref="B294">IFERROR(_xlfn.XLOOKUP(1, (INDEX(التشكيل_القديم!$L$5:$S$49, ,6)=$A291) * (INDEX(التشكيل_القديم!$L$5:$S$49, ,7)="عضو يسار اليسار"), INDEX(التشكيل_القديم!$L$5:$S$49, ,2)),"")</f>
        <v>محمود محمد السيد عبدالعزيز</v>
      </c>
      <c r="C294" s="6250"/>
      <c r="D294" s="6250"/>
      <c r="E294" s="6250"/>
      <c r="F294" s="6250"/>
      <c r="G294" s="6250"/>
      <c r="H294" s="2170" cm="1">
        <f t="array" ref="H294">IFERROR(_xlfn.XLOOKUP(1, (INDEX(التشكيل_القديم!$L$5:$S$49, ,6)=$A291) * (INDEX(التشكيل_القديم!$L$5:$S$49, ,7)="عضو يسار اليسار"), INDEX(التشكيل_القديم!$L$5:$S$49, ,3)),"")</f>
        <v>272</v>
      </c>
      <c r="I294" s="2171" t="str" cm="1">
        <f t="array" ref="I294">IFERROR(_xlfn.XLOOKUP(1, (INDEX(التشكيل_القديم!$L$5:$S$49, ,6)=$A291) * (INDEX(التشكيل_القديم!$L$5:$S$49, ,7)="عضو يسار اليسار"), INDEX(التشكيل_القديم!$L$5:$S$49, ,4)),"")</f>
        <v>ق</v>
      </c>
      <c r="J294" s="6232"/>
      <c r="K294" s="6235"/>
      <c r="L294" s="5675">
        <f>الاعدادات!$D$8</f>
        <v>2024</v>
      </c>
      <c r="M294" s="2014">
        <v>33</v>
      </c>
      <c r="N294" s="1997"/>
      <c r="O294" s="1997"/>
      <c r="P294" s="1997"/>
      <c r="Q294" s="1997"/>
      <c r="R294" s="1997"/>
      <c r="S294" s="1997"/>
      <c r="T294" s="1997"/>
      <c r="U294" s="1997"/>
      <c r="V294" s="1997"/>
      <c r="W294" s="1997"/>
      <c r="X294" s="1997"/>
      <c r="Y294" s="2019"/>
      <c r="Z294" s="5680">
        <f t="shared" si="1835"/>
        <v>33</v>
      </c>
      <c r="AA294" s="2022"/>
      <c r="AB294" s="1999"/>
      <c r="AC294" s="2002">
        <f t="shared" si="1836"/>
        <v>0</v>
      </c>
      <c r="AD294" s="2002">
        <f t="shared" si="1837"/>
        <v>0</v>
      </c>
      <c r="AE294" s="2002">
        <f>BP294+CR294+BP301+CR301+DT294+DT301</f>
        <v>0</v>
      </c>
      <c r="AF294" s="5668">
        <f t="shared" si="1805"/>
        <v>0</v>
      </c>
      <c r="AG294" s="2002">
        <f t="shared" si="1806"/>
        <v>0</v>
      </c>
      <c r="AH294" s="5669">
        <f t="shared" si="1838"/>
        <v>0</v>
      </c>
      <c r="AI294" s="2002">
        <f t="shared" si="1807"/>
        <v>0</v>
      </c>
      <c r="AJ294" s="2002">
        <f t="shared" si="1808"/>
        <v>0</v>
      </c>
      <c r="AK294" s="2002">
        <f t="shared" si="1809"/>
        <v>0</v>
      </c>
      <c r="AL294" s="2002">
        <f t="shared" si="1810"/>
        <v>0</v>
      </c>
      <c r="AM294" s="5668">
        <f t="shared" si="1811"/>
        <v>0</v>
      </c>
      <c r="AN294" s="2177">
        <f t="shared" si="1839"/>
        <v>0</v>
      </c>
      <c r="AO294" s="2177">
        <f t="shared" si="1812"/>
        <v>0</v>
      </c>
      <c r="AP294" s="2177">
        <f>BZ294+DB294+DB301+BZ301+ED294+ED301</f>
        <v>0</v>
      </c>
      <c r="AQ294" s="5668">
        <f t="shared" si="1813"/>
        <v>0</v>
      </c>
      <c r="AR294" s="5670">
        <f>CA294+DC294+CA301+DC301+EE294+EE301</f>
        <v>0</v>
      </c>
      <c r="AS294" s="5671">
        <f t="shared" si="1814"/>
        <v>0</v>
      </c>
      <c r="AT294" s="2022"/>
      <c r="AU294" s="2002">
        <f t="shared" si="1815"/>
        <v>0</v>
      </c>
      <c r="AV294" s="2002">
        <f t="shared" si="1816"/>
        <v>0</v>
      </c>
      <c r="AW294" s="1997"/>
      <c r="AX294" s="1998"/>
      <c r="AY294" s="2000">
        <f t="shared" si="1817"/>
        <v>0</v>
      </c>
      <c r="AZ294" s="2001"/>
      <c r="BA294" s="2002">
        <f t="shared" si="1818"/>
        <v>-33</v>
      </c>
      <c r="BB294" s="2159"/>
      <c r="BC294" s="5683">
        <f>الاعدادات!$D$8</f>
        <v>2024</v>
      </c>
      <c r="BD294" s="82"/>
      <c r="BE294" s="83"/>
      <c r="BF294" s="83"/>
      <c r="BG294" s="84"/>
      <c r="BH294" s="84"/>
      <c r="BI294" s="84"/>
      <c r="BJ294" s="85"/>
      <c r="BK294" s="86"/>
      <c r="BL294" s="87"/>
      <c r="BM294" s="87"/>
      <c r="BN294" s="88"/>
      <c r="BO294" s="88"/>
      <c r="BP294" s="89"/>
      <c r="BQ294" s="77">
        <f t="shared" si="1819"/>
        <v>0</v>
      </c>
      <c r="BR294" s="90"/>
      <c r="BS294" s="91"/>
      <c r="BT294" s="92"/>
      <c r="BU294" s="93"/>
      <c r="BV294" s="94"/>
      <c r="BW294" s="95"/>
      <c r="BX294" s="96"/>
      <c r="BY294" s="97"/>
      <c r="BZ294" s="98"/>
      <c r="CA294" s="99"/>
      <c r="CB294" s="79">
        <f t="shared" si="1820"/>
        <v>0</v>
      </c>
      <c r="CC294" s="104"/>
      <c r="CD294" s="92"/>
      <c r="CE294" s="100"/>
      <c r="CF294" s="101"/>
      <c r="CG294" s="83"/>
      <c r="CH294" s="83"/>
      <c r="CI294" s="84"/>
      <c r="CJ294" s="84"/>
      <c r="CK294" s="84"/>
      <c r="CL294" s="85"/>
      <c r="CM294" s="86"/>
      <c r="CN294" s="87"/>
      <c r="CO294" s="87"/>
      <c r="CP294" s="88"/>
      <c r="CQ294" s="88"/>
      <c r="CR294" s="89"/>
      <c r="CS294" s="77">
        <f t="shared" si="1821"/>
        <v>0</v>
      </c>
      <c r="CT294" s="90"/>
      <c r="CU294" s="91"/>
      <c r="CV294" s="92"/>
      <c r="CW294" s="93"/>
      <c r="CX294" s="94"/>
      <c r="CY294" s="95"/>
      <c r="CZ294" s="96"/>
      <c r="DA294" s="97"/>
      <c r="DB294" s="98"/>
      <c r="DC294" s="99"/>
      <c r="DD294" s="81">
        <f>SUM(CS294:DC294)</f>
        <v>0</v>
      </c>
      <c r="DE294" s="104"/>
      <c r="DF294" s="92"/>
      <c r="DG294" s="102"/>
      <c r="DH294" s="101"/>
      <c r="DI294" s="83"/>
      <c r="DJ294" s="83"/>
      <c r="DK294" s="84"/>
      <c r="DL294" s="84"/>
      <c r="DM294" s="84"/>
      <c r="DN294" s="85"/>
      <c r="DO294" s="86"/>
      <c r="DP294" s="87"/>
      <c r="DQ294" s="87"/>
      <c r="DR294" s="88"/>
      <c r="DS294" s="88"/>
      <c r="DT294" s="89"/>
      <c r="DU294" s="77">
        <f t="shared" si="1823"/>
        <v>0</v>
      </c>
      <c r="DV294" s="90"/>
      <c r="DW294" s="91"/>
      <c r="DX294" s="92"/>
      <c r="DY294" s="93"/>
      <c r="DZ294" s="94"/>
      <c r="EA294" s="95"/>
      <c r="EB294" s="96"/>
      <c r="EC294" s="97"/>
      <c r="ED294" s="98"/>
      <c r="EE294" s="99"/>
      <c r="EF294" s="81">
        <f>SUM(DU294:EE294)</f>
        <v>0</v>
      </c>
      <c r="EG294" s="104"/>
      <c r="EH294" s="92"/>
      <c r="EI294" s="102"/>
      <c r="EJ294" s="5675">
        <f>الاعدادات!$D$8</f>
        <v>2024</v>
      </c>
      <c r="EK294" s="68">
        <f t="shared" si="1825"/>
        <v>0</v>
      </c>
      <c r="EL294" s="69"/>
      <c r="EM294" s="69"/>
      <c r="EN294" s="70">
        <f t="shared" si="1840"/>
        <v>0</v>
      </c>
      <c r="EO294" s="68">
        <f t="shared" si="1826"/>
        <v>0</v>
      </c>
      <c r="EP294" s="69"/>
      <c r="EQ294" s="69"/>
      <c r="ER294" s="70">
        <f t="shared" si="1841"/>
        <v>0</v>
      </c>
      <c r="ES294" s="68">
        <f t="shared" si="1827"/>
        <v>0</v>
      </c>
      <c r="ET294" s="69"/>
      <c r="EU294" s="71"/>
      <c r="EV294" s="70">
        <f t="shared" si="1828"/>
        <v>0</v>
      </c>
      <c r="EW294" s="68">
        <f t="shared" si="1829"/>
        <v>0</v>
      </c>
      <c r="EX294" s="69"/>
      <c r="EY294" s="70">
        <f t="shared" si="1842"/>
        <v>0</v>
      </c>
      <c r="EZ294" s="68">
        <f t="shared" si="1843"/>
        <v>0</v>
      </c>
      <c r="FA294" s="68">
        <f t="shared" si="1844"/>
        <v>0</v>
      </c>
      <c r="FB294" s="68">
        <f t="shared" si="1845"/>
        <v>0</v>
      </c>
      <c r="FC294" s="68">
        <f t="shared" si="1846"/>
        <v>0</v>
      </c>
      <c r="FD294" s="68">
        <f t="shared" si="1830"/>
        <v>0</v>
      </c>
      <c r="FE294" s="72">
        <f t="shared" si="1831"/>
        <v>0</v>
      </c>
      <c r="FF294" s="72">
        <f t="shared" si="1832"/>
        <v>0</v>
      </c>
      <c r="FG294" s="70">
        <f t="shared" si="1833"/>
        <v>0</v>
      </c>
      <c r="FH294" t="str">
        <f t="shared" si="1834"/>
        <v>wrong</v>
      </c>
      <c r="FK294" s="68">
        <f t="shared" si="1847"/>
        <v>0</v>
      </c>
      <c r="FL294" s="69"/>
      <c r="FM294" s="69"/>
      <c r="FN294" s="70">
        <f t="shared" si="1848"/>
        <v>0</v>
      </c>
      <c r="FO294" s="68">
        <f t="shared" si="1849"/>
        <v>0</v>
      </c>
      <c r="FP294" s="69"/>
      <c r="FQ294" s="69"/>
      <c r="FR294" s="70">
        <f t="shared" si="1850"/>
        <v>0</v>
      </c>
    </row>
    <row r="295" spans="1:174" ht="48" customHeight="1" thickBot="1">
      <c r="A295" s="6228"/>
      <c r="B295" s="6310" t="str" cm="1">
        <f t="array" ref="B295">IFERROR(_xlfn.XLOOKUP(1, (INDEX(التشكيل_القديم!$L$5:$S$49, ,6)=$A291) * (INDEX(التشكيل_القديم!$L$5:$S$49, ,7)="عضو خامس "), INDEX(التشكيل_القديم!$L$5:$S$49, ,2)),"")</f>
        <v/>
      </c>
      <c r="C295" s="6310"/>
      <c r="D295" s="6310"/>
      <c r="E295" s="6310"/>
      <c r="F295" s="6310"/>
      <c r="G295" s="6310"/>
      <c r="H295" s="2170" t="str" cm="1">
        <f t="array" ref="H295">IFERROR(_xlfn.XLOOKUP(1, (INDEX(التشكيل_القديم!$L$5:$S$49, ,6)=$A291) * (INDEX(التشكيل_القديم!$L$5:$S$49, ,7)="عضو خامس"), INDEX(التشكيل_القديم!$L$5:$S$49, ,3)),"")</f>
        <v/>
      </c>
      <c r="I295" s="2171" t="str" cm="1">
        <f t="array" ref="I295">IFERROR(_xlfn.XLOOKUP(1, (INDEX(التشكيل_القديم!$L$5:$S$49, ,6)=$A291) * (INDEX(التشكيل_القديم!$L$5:$S$49, ,7)="عضو خامس"), INDEX(التشكيل_القديم!$L$5:$S$49, ,4)),"")</f>
        <v/>
      </c>
      <c r="J295" s="6232"/>
      <c r="K295" s="6235"/>
      <c r="L295" s="5675">
        <f>الاعدادات!$D$9</f>
        <v>2025</v>
      </c>
      <c r="M295" s="2015">
        <v>48</v>
      </c>
      <c r="N295" s="64"/>
      <c r="O295" s="64"/>
      <c r="P295" s="64"/>
      <c r="Q295" s="64"/>
      <c r="R295" s="64"/>
      <c r="S295" s="64"/>
      <c r="T295" s="64"/>
      <c r="U295" s="64"/>
      <c r="V295" s="64"/>
      <c r="W295" s="64"/>
      <c r="X295" s="64"/>
      <c r="Y295" s="2018"/>
      <c r="Z295" s="5679">
        <f t="shared" si="1835"/>
        <v>48</v>
      </c>
      <c r="AA295" s="2007"/>
      <c r="AB295" s="63"/>
      <c r="AC295" s="5662">
        <f t="shared" si="1836"/>
        <v>0</v>
      </c>
      <c r="AD295" s="5662">
        <f t="shared" si="1837"/>
        <v>0</v>
      </c>
      <c r="AE295" s="5662">
        <f>BP295+CR295+BP302+CR302+DT295+DT302</f>
        <v>0</v>
      </c>
      <c r="AF295" s="5663">
        <f t="shared" si="1805"/>
        <v>0</v>
      </c>
      <c r="AG295" s="5662">
        <f t="shared" si="1806"/>
        <v>0</v>
      </c>
      <c r="AH295" s="5664">
        <f t="shared" si="1838"/>
        <v>0</v>
      </c>
      <c r="AI295" s="5662">
        <f t="shared" si="1807"/>
        <v>0</v>
      </c>
      <c r="AJ295" s="5662">
        <f t="shared" si="1808"/>
        <v>0</v>
      </c>
      <c r="AK295" s="5662">
        <f t="shared" si="1809"/>
        <v>0</v>
      </c>
      <c r="AL295" s="5662">
        <f t="shared" si="1810"/>
        <v>0</v>
      </c>
      <c r="AM295" s="5663">
        <f t="shared" si="1811"/>
        <v>0</v>
      </c>
      <c r="AN295" s="5665">
        <f t="shared" si="1839"/>
        <v>0</v>
      </c>
      <c r="AO295" s="5665">
        <f t="shared" si="1812"/>
        <v>0</v>
      </c>
      <c r="AP295" s="5665">
        <f>BZ295+DB295+DB302+BZ302+ED295+ED302</f>
        <v>0</v>
      </c>
      <c r="AQ295" s="5663">
        <f t="shared" si="1813"/>
        <v>0</v>
      </c>
      <c r="AR295" s="5666">
        <f>CA295+DC295+CA302+DC302+EE295+EE302</f>
        <v>0</v>
      </c>
      <c r="AS295" s="5667">
        <f t="shared" si="1814"/>
        <v>0</v>
      </c>
      <c r="AT295" s="2007"/>
      <c r="AU295" s="5674">
        <f t="shared" si="1815"/>
        <v>0</v>
      </c>
      <c r="AV295" s="5674">
        <f t="shared" si="1816"/>
        <v>0</v>
      </c>
      <c r="AW295" s="64"/>
      <c r="AX295" s="75"/>
      <c r="AY295" s="65">
        <f t="shared" si="1817"/>
        <v>0</v>
      </c>
      <c r="AZ295" s="66"/>
      <c r="BA295" s="5662">
        <f t="shared" si="1818"/>
        <v>-48</v>
      </c>
      <c r="BB295" s="2159"/>
      <c r="BC295" s="5683">
        <f>الاعدادات!$D$9</f>
        <v>2025</v>
      </c>
      <c r="BD295" s="82"/>
      <c r="BE295" s="83"/>
      <c r="BF295" s="83"/>
      <c r="BG295" s="84"/>
      <c r="BH295" s="84"/>
      <c r="BI295" s="84"/>
      <c r="BJ295" s="85"/>
      <c r="BK295" s="86"/>
      <c r="BL295" s="87"/>
      <c r="BM295" s="87"/>
      <c r="BN295" s="88"/>
      <c r="BO295" s="88"/>
      <c r="BP295" s="89"/>
      <c r="BQ295" s="77">
        <f t="shared" si="1819"/>
        <v>0</v>
      </c>
      <c r="BR295" s="90"/>
      <c r="BS295" s="91"/>
      <c r="BT295" s="92"/>
      <c r="BU295" s="93"/>
      <c r="BV295" s="94"/>
      <c r="BW295" s="95"/>
      <c r="BX295" s="96"/>
      <c r="BY295" s="97"/>
      <c r="BZ295" s="98"/>
      <c r="CA295" s="99"/>
      <c r="CB295" s="79">
        <f t="shared" si="1820"/>
        <v>0</v>
      </c>
      <c r="CC295" s="104"/>
      <c r="CD295" s="92"/>
      <c r="CE295" s="100"/>
      <c r="CF295" s="101"/>
      <c r="CG295" s="83"/>
      <c r="CH295" s="83"/>
      <c r="CI295" s="84"/>
      <c r="CJ295" s="84"/>
      <c r="CK295" s="84"/>
      <c r="CL295" s="85"/>
      <c r="CM295" s="86"/>
      <c r="CN295" s="87"/>
      <c r="CO295" s="87"/>
      <c r="CP295" s="88"/>
      <c r="CQ295" s="88"/>
      <c r="CR295" s="89"/>
      <c r="CS295" s="77">
        <f t="shared" si="1821"/>
        <v>0</v>
      </c>
      <c r="CT295" s="90"/>
      <c r="CU295" s="91"/>
      <c r="CV295" s="92"/>
      <c r="CW295" s="93"/>
      <c r="CX295" s="94"/>
      <c r="CY295" s="95"/>
      <c r="CZ295" s="96"/>
      <c r="DA295" s="97"/>
      <c r="DB295" s="98"/>
      <c r="DC295" s="99"/>
      <c r="DD295" s="81">
        <f>SUM(CS295:DC295)</f>
        <v>0</v>
      </c>
      <c r="DE295" s="104"/>
      <c r="DF295" s="92"/>
      <c r="DG295" s="102"/>
      <c r="DH295" s="101"/>
      <c r="DI295" s="83"/>
      <c r="DJ295" s="83"/>
      <c r="DK295" s="84"/>
      <c r="DL295" s="84"/>
      <c r="DM295" s="84"/>
      <c r="DN295" s="85"/>
      <c r="DO295" s="86"/>
      <c r="DP295" s="87"/>
      <c r="DQ295" s="87"/>
      <c r="DR295" s="88"/>
      <c r="DS295" s="88"/>
      <c r="DT295" s="89"/>
      <c r="DU295" s="77">
        <f>DT295+DS295+DR295+DQ295+DP295+DO295+DN295+DM295+DL295+DK295+DJ295+DI295+DH295</f>
        <v>0</v>
      </c>
      <c r="DV295" s="90"/>
      <c r="DW295" s="91"/>
      <c r="DX295" s="92"/>
      <c r="DY295" s="93"/>
      <c r="DZ295" s="94"/>
      <c r="EA295" s="95"/>
      <c r="EB295" s="96"/>
      <c r="EC295" s="97"/>
      <c r="ED295" s="98"/>
      <c r="EE295" s="99"/>
      <c r="EF295" s="81">
        <f>SUM(DU295:EE295)</f>
        <v>0</v>
      </c>
      <c r="EG295" s="104"/>
      <c r="EH295" s="92"/>
      <c r="EI295" s="102"/>
      <c r="EJ295" s="5675">
        <f>الاعدادات!$D$9</f>
        <v>2025</v>
      </c>
      <c r="EK295" s="68">
        <f t="shared" si="1825"/>
        <v>0</v>
      </c>
      <c r="EL295" s="69"/>
      <c r="EM295" s="69"/>
      <c r="EN295" s="70">
        <f t="shared" si="1840"/>
        <v>0</v>
      </c>
      <c r="EO295" s="68">
        <f t="shared" si="1826"/>
        <v>0</v>
      </c>
      <c r="EP295" s="69"/>
      <c r="EQ295" s="69"/>
      <c r="ER295" s="70">
        <f t="shared" si="1841"/>
        <v>0</v>
      </c>
      <c r="ES295" s="68">
        <f t="shared" si="1827"/>
        <v>0</v>
      </c>
      <c r="ET295" s="69"/>
      <c r="EU295" s="71"/>
      <c r="EV295" s="70">
        <f t="shared" si="1828"/>
        <v>0</v>
      </c>
      <c r="EW295" s="68">
        <f t="shared" si="1829"/>
        <v>0</v>
      </c>
      <c r="EX295" s="69"/>
      <c r="EY295" s="70">
        <f t="shared" si="1842"/>
        <v>0</v>
      </c>
      <c r="EZ295" s="68">
        <f t="shared" si="1843"/>
        <v>0</v>
      </c>
      <c r="FA295" s="68">
        <f t="shared" si="1844"/>
        <v>0</v>
      </c>
      <c r="FB295" s="68">
        <f t="shared" si="1845"/>
        <v>0</v>
      </c>
      <c r="FC295" s="68">
        <f t="shared" si="1846"/>
        <v>0</v>
      </c>
      <c r="FD295" s="68">
        <f t="shared" si="1830"/>
        <v>0</v>
      </c>
      <c r="FE295" s="72">
        <f t="shared" si="1831"/>
        <v>0</v>
      </c>
      <c r="FF295" s="72">
        <f t="shared" si="1832"/>
        <v>0</v>
      </c>
      <c r="FG295" s="70">
        <f t="shared" si="1833"/>
        <v>0</v>
      </c>
      <c r="FH295" t="str">
        <f t="shared" si="1834"/>
        <v>wrong</v>
      </c>
      <c r="FK295" s="68">
        <f t="shared" si="1847"/>
        <v>0</v>
      </c>
      <c r="FL295" s="69"/>
      <c r="FM295" s="69"/>
      <c r="FN295" s="70">
        <f t="shared" si="1848"/>
        <v>0</v>
      </c>
      <c r="FO295" s="68">
        <f t="shared" si="1849"/>
        <v>0</v>
      </c>
      <c r="FP295" s="69"/>
      <c r="FQ295" s="69"/>
      <c r="FR295" s="70">
        <f t="shared" si="1850"/>
        <v>0</v>
      </c>
    </row>
    <row r="296" spans="1:174" ht="48" customHeight="1" thickBot="1">
      <c r="A296" s="6228"/>
      <c r="B296" s="6310" t="str" cm="1">
        <f t="array" ref="B296">IFERROR(_xlfn.XLOOKUP(1, (INDEX(التشكيل_القديم!$L$5:$S$49, ,6)=$A291) * (INDEX(التشكيل_القديم!$L$5:$S$49, ,7)="عضو سادس"), INDEX(التشكيل_القديم!$L$5:$S$49, ,2)),"")</f>
        <v/>
      </c>
      <c r="C296" s="6310"/>
      <c r="D296" s="6310"/>
      <c r="E296" s="6310"/>
      <c r="F296" s="6310"/>
      <c r="G296" s="6310"/>
      <c r="H296" s="2170" t="str" cm="1">
        <f t="array" ref="H296">IFERROR(_xlfn.XLOOKUP(1, (INDEX(التشكيل_القديم!$L$5:$S$49, ,6)=$A291) * (INDEX(التشكيل_القديم!$L$5:$S$49, ,7)="عضو سادس"), INDEX(التشكيل_القديم!$L$5:$S$49, ,3)),"")</f>
        <v/>
      </c>
      <c r="I296" s="2171" t="str" cm="1">
        <f t="array" ref="I296">IFERROR(_xlfn.XLOOKUP(1, (INDEX(التشكيل_القديم!$L$5:$S$49, ,6)=$A291) * (INDEX(التشكيل_القديم!$L$5:$S$49, ,7)="عضو سادسر"), INDEX(التشكيل_القديم!$L$5:$S$49, ,4)),"")</f>
        <v/>
      </c>
      <c r="J296" s="6232"/>
      <c r="K296" s="6235"/>
      <c r="L296" s="5675">
        <f>الاعدادات!$D$10</f>
        <v>2026</v>
      </c>
      <c r="M296" s="2016">
        <v>65</v>
      </c>
      <c r="N296" s="107"/>
      <c r="O296" s="107"/>
      <c r="P296" s="107"/>
      <c r="Q296" s="107"/>
      <c r="R296" s="107"/>
      <c r="S296" s="107"/>
      <c r="T296" s="107"/>
      <c r="U296" s="107"/>
      <c r="V296" s="107"/>
      <c r="W296" s="107"/>
      <c r="X296" s="107"/>
      <c r="Y296" s="2020"/>
      <c r="Z296" s="5681">
        <f t="shared" si="1835"/>
        <v>65</v>
      </c>
      <c r="AA296" s="2023"/>
      <c r="AB296" s="110"/>
      <c r="AC296" s="5672">
        <f t="shared" si="1836"/>
        <v>0</v>
      </c>
      <c r="AD296" s="5672">
        <f t="shared" si="1837"/>
        <v>0</v>
      </c>
      <c r="AE296" s="5662">
        <f>BP296+CR296+BP303+CR303+DT296+DT303</f>
        <v>0</v>
      </c>
      <c r="AF296" s="5663">
        <f t="shared" si="1805"/>
        <v>0</v>
      </c>
      <c r="AG296" s="5662">
        <f t="shared" si="1806"/>
        <v>0</v>
      </c>
      <c r="AH296" s="5664">
        <f t="shared" si="1838"/>
        <v>0</v>
      </c>
      <c r="AI296" s="5662">
        <f t="shared" si="1807"/>
        <v>0</v>
      </c>
      <c r="AJ296" s="5662">
        <f t="shared" si="1808"/>
        <v>0</v>
      </c>
      <c r="AK296" s="5662">
        <f t="shared" si="1809"/>
        <v>0</v>
      </c>
      <c r="AL296" s="5662">
        <f t="shared" si="1810"/>
        <v>0</v>
      </c>
      <c r="AM296" s="5663">
        <f t="shared" si="1811"/>
        <v>0</v>
      </c>
      <c r="AN296" s="5665">
        <f t="shared" si="1839"/>
        <v>0</v>
      </c>
      <c r="AO296" s="5665">
        <f t="shared" si="1812"/>
        <v>0</v>
      </c>
      <c r="AP296" s="5665">
        <f>BZ296+DB296+DB303+BZ303+ED296+ED303</f>
        <v>0</v>
      </c>
      <c r="AQ296" s="5663">
        <f t="shared" si="1813"/>
        <v>0</v>
      </c>
      <c r="AR296" s="5666">
        <f>CA296+DC296+CA303+DC303+EE296+EE303</f>
        <v>0</v>
      </c>
      <c r="AS296" s="5673">
        <f t="shared" si="1814"/>
        <v>0</v>
      </c>
      <c r="AT296" s="2023"/>
      <c r="AU296" s="5674">
        <f t="shared" si="1815"/>
        <v>0</v>
      </c>
      <c r="AV296" s="5674">
        <f t="shared" si="1816"/>
        <v>0</v>
      </c>
      <c r="AW296" s="111"/>
      <c r="AX296" s="112"/>
      <c r="AY296" s="65">
        <f t="shared" si="1817"/>
        <v>0</v>
      </c>
      <c r="AZ296" s="113"/>
      <c r="BA296" s="5662">
        <f t="shared" si="1818"/>
        <v>-65</v>
      </c>
      <c r="BB296" s="2159"/>
      <c r="BC296" s="5683">
        <f>الاعدادات!$D$10</f>
        <v>2026</v>
      </c>
      <c r="BD296" s="117"/>
      <c r="BE296" s="118"/>
      <c r="BF296" s="118"/>
      <c r="BG296" s="119"/>
      <c r="BH296" s="119"/>
      <c r="BI296" s="119"/>
      <c r="BJ296" s="120"/>
      <c r="BK296" s="121"/>
      <c r="BL296" s="122"/>
      <c r="BM296" s="122"/>
      <c r="BN296" s="123"/>
      <c r="BO296" s="123"/>
      <c r="BP296" s="124"/>
      <c r="BQ296" s="125">
        <f t="shared" si="1819"/>
        <v>0</v>
      </c>
      <c r="BR296" s="126"/>
      <c r="BS296" s="127"/>
      <c r="BT296" s="128"/>
      <c r="BU296" s="129"/>
      <c r="BV296" s="130"/>
      <c r="BW296" s="131"/>
      <c r="BX296" s="132"/>
      <c r="BY296" s="133"/>
      <c r="BZ296" s="134"/>
      <c r="CA296" s="135"/>
      <c r="CB296" s="136">
        <f t="shared" si="1820"/>
        <v>0</v>
      </c>
      <c r="CC296" s="137"/>
      <c r="CD296" s="128"/>
      <c r="CE296" s="138"/>
      <c r="CF296" s="139"/>
      <c r="CG296" s="118"/>
      <c r="CH296" s="118"/>
      <c r="CI296" s="119"/>
      <c r="CJ296" s="119"/>
      <c r="CK296" s="119"/>
      <c r="CL296" s="120"/>
      <c r="CM296" s="121"/>
      <c r="CN296" s="122"/>
      <c r="CO296" s="122"/>
      <c r="CP296" s="123"/>
      <c r="CQ296" s="123"/>
      <c r="CR296" s="124"/>
      <c r="CS296" s="125">
        <f t="shared" si="1821"/>
        <v>0</v>
      </c>
      <c r="CT296" s="126"/>
      <c r="CU296" s="127"/>
      <c r="CV296" s="128"/>
      <c r="CW296" s="129"/>
      <c r="CX296" s="130"/>
      <c r="CY296" s="131"/>
      <c r="CZ296" s="132"/>
      <c r="DA296" s="133"/>
      <c r="DB296" s="134"/>
      <c r="DC296" s="135"/>
      <c r="DD296" s="140">
        <f>SUM(CS296:DC296)</f>
        <v>0</v>
      </c>
      <c r="DE296" s="137"/>
      <c r="DF296" s="128"/>
      <c r="DG296" s="141"/>
      <c r="DH296" s="139"/>
      <c r="DI296" s="118"/>
      <c r="DJ296" s="118"/>
      <c r="DK296" s="119"/>
      <c r="DL296" s="119"/>
      <c r="DM296" s="119"/>
      <c r="DN296" s="120"/>
      <c r="DO296" s="121"/>
      <c r="DP296" s="122"/>
      <c r="DQ296" s="122"/>
      <c r="DR296" s="123"/>
      <c r="DS296" s="123"/>
      <c r="DT296" s="124"/>
      <c r="DU296" s="125">
        <f t="shared" ref="DU296:DU297" si="1851">DT296+DS296+DR296+DQ296+DP296+DO296+DN296+DM296+DL296+DK296+DJ296+DI296+DH296</f>
        <v>0</v>
      </c>
      <c r="DV296" s="126"/>
      <c r="DW296" s="127"/>
      <c r="DX296" s="128"/>
      <c r="DY296" s="129"/>
      <c r="DZ296" s="130"/>
      <c r="EA296" s="131"/>
      <c r="EB296" s="132"/>
      <c r="EC296" s="133"/>
      <c r="ED296" s="134"/>
      <c r="EE296" s="135"/>
      <c r="EF296" s="140">
        <f>SUM(DU296:EE296)</f>
        <v>0</v>
      </c>
      <c r="EG296" s="137"/>
      <c r="EH296" s="128"/>
      <c r="EI296" s="141"/>
      <c r="EJ296" s="5675">
        <f>الاعدادات!$D$10</f>
        <v>2026</v>
      </c>
      <c r="EK296" s="68">
        <f t="shared" si="1825"/>
        <v>0</v>
      </c>
      <c r="EL296" s="69"/>
      <c r="EM296" s="69"/>
      <c r="EN296" s="70">
        <f t="shared" si="1840"/>
        <v>0</v>
      </c>
      <c r="EO296" s="68">
        <f t="shared" si="1826"/>
        <v>0</v>
      </c>
      <c r="EP296" s="69"/>
      <c r="EQ296" s="69"/>
      <c r="ER296" s="70">
        <f t="shared" si="1841"/>
        <v>0</v>
      </c>
      <c r="ES296" s="68">
        <f t="shared" si="1827"/>
        <v>0</v>
      </c>
      <c r="ET296" s="69"/>
      <c r="EU296" s="71"/>
      <c r="EV296" s="70">
        <f t="shared" si="1828"/>
        <v>0</v>
      </c>
      <c r="EW296" s="68">
        <f t="shared" si="1829"/>
        <v>0</v>
      </c>
      <c r="EX296" s="69"/>
      <c r="EY296" s="70">
        <f t="shared" si="1842"/>
        <v>0</v>
      </c>
      <c r="EZ296" s="68">
        <f t="shared" si="1843"/>
        <v>0</v>
      </c>
      <c r="FA296" s="68">
        <f t="shared" si="1844"/>
        <v>0</v>
      </c>
      <c r="FB296" s="68">
        <f t="shared" si="1845"/>
        <v>0</v>
      </c>
      <c r="FC296" s="68">
        <f t="shared" si="1846"/>
        <v>0</v>
      </c>
      <c r="FD296" s="68">
        <f t="shared" si="1830"/>
        <v>0</v>
      </c>
      <c r="FE296" s="72">
        <f t="shared" si="1831"/>
        <v>0</v>
      </c>
      <c r="FF296" s="72">
        <f t="shared" si="1832"/>
        <v>0</v>
      </c>
      <c r="FG296" s="70">
        <f t="shared" si="1833"/>
        <v>0</v>
      </c>
      <c r="FH296" t="str">
        <f t="shared" si="1834"/>
        <v>wrong</v>
      </c>
      <c r="FK296" s="68">
        <f t="shared" si="1847"/>
        <v>0</v>
      </c>
      <c r="FL296" s="69"/>
      <c r="FM296" s="69"/>
      <c r="FN296" s="70">
        <f t="shared" si="1848"/>
        <v>0</v>
      </c>
      <c r="FO296" s="68">
        <f t="shared" si="1849"/>
        <v>0</v>
      </c>
      <c r="FP296" s="69"/>
      <c r="FQ296" s="69"/>
      <c r="FR296" s="70">
        <f t="shared" si="1850"/>
        <v>0</v>
      </c>
    </row>
    <row r="297" spans="1:174" ht="48" customHeight="1" thickBot="1">
      <c r="A297" s="6229"/>
      <c r="B297" s="6249"/>
      <c r="C297" s="6249"/>
      <c r="D297" s="6249"/>
      <c r="E297" s="6249"/>
      <c r="F297" s="6249"/>
      <c r="G297" s="6249"/>
      <c r="H297" s="2011"/>
      <c r="I297" s="105"/>
      <c r="J297" s="6233"/>
      <c r="K297" s="6236"/>
      <c r="L297" s="115" t="s">
        <v>181</v>
      </c>
      <c r="M297" s="5684">
        <f t="shared" ref="M297:U297" si="1852">SUM(M292:M296)</f>
        <v>156</v>
      </c>
      <c r="N297" s="5684">
        <f t="shared" si="1852"/>
        <v>0</v>
      </c>
      <c r="O297" s="5684">
        <f t="shared" si="1852"/>
        <v>0</v>
      </c>
      <c r="P297" s="5684">
        <f t="shared" si="1852"/>
        <v>0</v>
      </c>
      <c r="Q297" s="5684">
        <f t="shared" si="1852"/>
        <v>0</v>
      </c>
      <c r="R297" s="5684">
        <f t="shared" si="1852"/>
        <v>0</v>
      </c>
      <c r="S297" s="5684">
        <f t="shared" si="1852"/>
        <v>0</v>
      </c>
      <c r="T297" s="5684">
        <f t="shared" si="1852"/>
        <v>0</v>
      </c>
      <c r="U297" s="5684">
        <f t="shared" si="1852"/>
        <v>0</v>
      </c>
      <c r="V297" s="116"/>
      <c r="W297" s="5684">
        <f t="shared" ref="W297:AZ297" si="1853">SUM(W292:W296)</f>
        <v>0</v>
      </c>
      <c r="X297" s="5684">
        <f t="shared" si="1853"/>
        <v>0</v>
      </c>
      <c r="Y297" s="5684">
        <f t="shared" si="1853"/>
        <v>0</v>
      </c>
      <c r="Z297" s="5684">
        <f t="shared" si="1853"/>
        <v>156</v>
      </c>
      <c r="AA297" s="5684">
        <f t="shared" si="1853"/>
        <v>0</v>
      </c>
      <c r="AB297" s="5684">
        <f t="shared" si="1853"/>
        <v>0</v>
      </c>
      <c r="AC297" s="5684">
        <f t="shared" si="1853"/>
        <v>0</v>
      </c>
      <c r="AD297" s="5684">
        <f t="shared" si="1853"/>
        <v>0</v>
      </c>
      <c r="AE297" s="5684">
        <f t="shared" si="1853"/>
        <v>0</v>
      </c>
      <c r="AF297" s="5684">
        <f t="shared" si="1853"/>
        <v>0</v>
      </c>
      <c r="AG297" s="5684">
        <f t="shared" si="1853"/>
        <v>0</v>
      </c>
      <c r="AH297" s="5684">
        <f t="shared" si="1853"/>
        <v>0</v>
      </c>
      <c r="AI297" s="5684">
        <f t="shared" si="1853"/>
        <v>0</v>
      </c>
      <c r="AJ297" s="5684">
        <f t="shared" si="1853"/>
        <v>0</v>
      </c>
      <c r="AK297" s="5684">
        <f t="shared" si="1853"/>
        <v>0</v>
      </c>
      <c r="AL297" s="5684">
        <f t="shared" si="1853"/>
        <v>0</v>
      </c>
      <c r="AM297" s="5684">
        <f t="shared" si="1853"/>
        <v>0</v>
      </c>
      <c r="AN297" s="5684">
        <f t="shared" si="1853"/>
        <v>0</v>
      </c>
      <c r="AO297" s="5684">
        <f t="shared" si="1853"/>
        <v>0</v>
      </c>
      <c r="AP297" s="5684">
        <f t="shared" si="1853"/>
        <v>0</v>
      </c>
      <c r="AQ297" s="5684">
        <f t="shared" si="1853"/>
        <v>0</v>
      </c>
      <c r="AR297" s="5684">
        <f t="shared" si="1853"/>
        <v>0</v>
      </c>
      <c r="AS297" s="5684">
        <f t="shared" si="1853"/>
        <v>0</v>
      </c>
      <c r="AT297" s="5684">
        <f t="shared" si="1853"/>
        <v>0</v>
      </c>
      <c r="AU297" s="5684">
        <f t="shared" si="1853"/>
        <v>0</v>
      </c>
      <c r="AV297" s="5684">
        <f t="shared" si="1853"/>
        <v>0</v>
      </c>
      <c r="AW297" s="5684">
        <f t="shared" si="1853"/>
        <v>0</v>
      </c>
      <c r="AX297" s="5684">
        <f t="shared" si="1853"/>
        <v>0</v>
      </c>
      <c r="AY297" s="5684">
        <f t="shared" si="1853"/>
        <v>0</v>
      </c>
      <c r="AZ297" s="5684">
        <f t="shared" si="1853"/>
        <v>0</v>
      </c>
      <c r="BA297" s="5685">
        <f t="shared" si="1818"/>
        <v>-156</v>
      </c>
      <c r="BB297" s="2159"/>
      <c r="BC297" s="156" t="s">
        <v>181</v>
      </c>
      <c r="BD297" s="840">
        <f t="shared" ref="BD297:BP297" si="1854">SUM(BD292:BD296)</f>
        <v>0</v>
      </c>
      <c r="BE297" s="841">
        <f t="shared" si="1854"/>
        <v>0</v>
      </c>
      <c r="BF297" s="841">
        <f t="shared" si="1854"/>
        <v>0</v>
      </c>
      <c r="BG297" s="841">
        <f t="shared" si="1854"/>
        <v>0</v>
      </c>
      <c r="BH297" s="841">
        <f t="shared" si="1854"/>
        <v>0</v>
      </c>
      <c r="BI297" s="841">
        <f t="shared" si="1854"/>
        <v>0</v>
      </c>
      <c r="BJ297" s="841">
        <f t="shared" si="1854"/>
        <v>0</v>
      </c>
      <c r="BK297" s="841">
        <f t="shared" si="1854"/>
        <v>0</v>
      </c>
      <c r="BL297" s="841">
        <f t="shared" si="1854"/>
        <v>0</v>
      </c>
      <c r="BM297" s="841">
        <f t="shared" si="1854"/>
        <v>0</v>
      </c>
      <c r="BN297" s="841">
        <f t="shared" si="1854"/>
        <v>0</v>
      </c>
      <c r="BO297" s="841">
        <f t="shared" si="1854"/>
        <v>0</v>
      </c>
      <c r="BP297" s="841">
        <f t="shared" si="1854"/>
        <v>0</v>
      </c>
      <c r="BQ297" s="842">
        <f t="shared" si="1819"/>
        <v>0</v>
      </c>
      <c r="BR297" s="841">
        <f t="shared" ref="BR297:CR297" si="1855">SUM(BR292:BR296)</f>
        <v>0</v>
      </c>
      <c r="BS297" s="841">
        <f t="shared" si="1855"/>
        <v>0</v>
      </c>
      <c r="BT297" s="841">
        <f t="shared" si="1855"/>
        <v>0</v>
      </c>
      <c r="BU297" s="841">
        <f t="shared" si="1855"/>
        <v>0</v>
      </c>
      <c r="BV297" s="841">
        <f t="shared" si="1855"/>
        <v>0</v>
      </c>
      <c r="BW297" s="841">
        <f t="shared" si="1855"/>
        <v>0</v>
      </c>
      <c r="BX297" s="841">
        <f t="shared" si="1855"/>
        <v>0</v>
      </c>
      <c r="BY297" s="841">
        <f t="shared" si="1855"/>
        <v>0</v>
      </c>
      <c r="BZ297" s="2030">
        <f t="shared" si="1855"/>
        <v>0</v>
      </c>
      <c r="CA297" s="841">
        <f t="shared" si="1855"/>
        <v>0</v>
      </c>
      <c r="CB297" s="841">
        <f t="shared" si="1855"/>
        <v>0</v>
      </c>
      <c r="CC297" s="841">
        <f t="shared" si="1855"/>
        <v>0</v>
      </c>
      <c r="CD297" s="841">
        <f t="shared" si="1855"/>
        <v>0</v>
      </c>
      <c r="CE297" s="5686">
        <f t="shared" si="1855"/>
        <v>0</v>
      </c>
      <c r="CF297" s="840">
        <f t="shared" si="1855"/>
        <v>0</v>
      </c>
      <c r="CG297" s="841">
        <f t="shared" si="1855"/>
        <v>0</v>
      </c>
      <c r="CH297" s="841">
        <f t="shared" si="1855"/>
        <v>0</v>
      </c>
      <c r="CI297" s="841">
        <f t="shared" si="1855"/>
        <v>0</v>
      </c>
      <c r="CJ297" s="841">
        <f t="shared" si="1855"/>
        <v>0</v>
      </c>
      <c r="CK297" s="841">
        <f t="shared" si="1855"/>
        <v>0</v>
      </c>
      <c r="CL297" s="841">
        <f t="shared" si="1855"/>
        <v>0</v>
      </c>
      <c r="CM297" s="841">
        <f t="shared" si="1855"/>
        <v>0</v>
      </c>
      <c r="CN297" s="841">
        <f t="shared" si="1855"/>
        <v>0</v>
      </c>
      <c r="CO297" s="841">
        <f t="shared" si="1855"/>
        <v>0</v>
      </c>
      <c r="CP297" s="841">
        <f t="shared" si="1855"/>
        <v>0</v>
      </c>
      <c r="CQ297" s="841">
        <f t="shared" si="1855"/>
        <v>0</v>
      </c>
      <c r="CR297" s="841">
        <f t="shared" si="1855"/>
        <v>0</v>
      </c>
      <c r="CS297" s="842">
        <f t="shared" si="1821"/>
        <v>0</v>
      </c>
      <c r="CT297" s="841">
        <f t="shared" ref="CT297:DT297" si="1856">SUM(CT292:CT296)</f>
        <v>0</v>
      </c>
      <c r="CU297" s="841">
        <f t="shared" si="1856"/>
        <v>0</v>
      </c>
      <c r="CV297" s="841">
        <f t="shared" si="1856"/>
        <v>0</v>
      </c>
      <c r="CW297" s="841">
        <f t="shared" si="1856"/>
        <v>0</v>
      </c>
      <c r="CX297" s="841">
        <f t="shared" si="1856"/>
        <v>0</v>
      </c>
      <c r="CY297" s="841">
        <f t="shared" si="1856"/>
        <v>0</v>
      </c>
      <c r="CZ297" s="841">
        <f t="shared" si="1856"/>
        <v>0</v>
      </c>
      <c r="DA297" s="841">
        <f t="shared" si="1856"/>
        <v>0</v>
      </c>
      <c r="DB297" s="2030">
        <f t="shared" si="1856"/>
        <v>0</v>
      </c>
      <c r="DC297" s="841">
        <f t="shared" si="1856"/>
        <v>0</v>
      </c>
      <c r="DD297" s="841">
        <f t="shared" si="1856"/>
        <v>0</v>
      </c>
      <c r="DE297" s="841">
        <f t="shared" si="1856"/>
        <v>0</v>
      </c>
      <c r="DF297" s="841">
        <f t="shared" si="1856"/>
        <v>0</v>
      </c>
      <c r="DG297" s="5686">
        <f t="shared" si="1856"/>
        <v>0</v>
      </c>
      <c r="DH297" s="840">
        <f t="shared" si="1856"/>
        <v>0</v>
      </c>
      <c r="DI297" s="841">
        <f t="shared" si="1856"/>
        <v>0</v>
      </c>
      <c r="DJ297" s="841">
        <f t="shared" si="1856"/>
        <v>0</v>
      </c>
      <c r="DK297" s="841">
        <f t="shared" si="1856"/>
        <v>0</v>
      </c>
      <c r="DL297" s="841">
        <f t="shared" si="1856"/>
        <v>0</v>
      </c>
      <c r="DM297" s="841">
        <f t="shared" si="1856"/>
        <v>0</v>
      </c>
      <c r="DN297" s="841">
        <f t="shared" si="1856"/>
        <v>0</v>
      </c>
      <c r="DO297" s="841">
        <f t="shared" si="1856"/>
        <v>0</v>
      </c>
      <c r="DP297" s="841">
        <f t="shared" si="1856"/>
        <v>0</v>
      </c>
      <c r="DQ297" s="841">
        <f t="shared" si="1856"/>
        <v>0</v>
      </c>
      <c r="DR297" s="841">
        <f t="shared" si="1856"/>
        <v>0</v>
      </c>
      <c r="DS297" s="841">
        <f t="shared" si="1856"/>
        <v>0</v>
      </c>
      <c r="DT297" s="841">
        <f t="shared" si="1856"/>
        <v>0</v>
      </c>
      <c r="DU297" s="842">
        <f t="shared" si="1851"/>
        <v>0</v>
      </c>
      <c r="DV297" s="841">
        <f t="shared" ref="DV297:EI297" si="1857">SUM(DV292:DV296)</f>
        <v>0</v>
      </c>
      <c r="DW297" s="841">
        <f t="shared" si="1857"/>
        <v>0</v>
      </c>
      <c r="DX297" s="841">
        <f t="shared" si="1857"/>
        <v>0</v>
      </c>
      <c r="DY297" s="841">
        <f t="shared" si="1857"/>
        <v>0</v>
      </c>
      <c r="DZ297" s="841">
        <f t="shared" si="1857"/>
        <v>0</v>
      </c>
      <c r="EA297" s="841">
        <f t="shared" si="1857"/>
        <v>0</v>
      </c>
      <c r="EB297" s="841">
        <f t="shared" si="1857"/>
        <v>0</v>
      </c>
      <c r="EC297" s="841">
        <f t="shared" si="1857"/>
        <v>0</v>
      </c>
      <c r="ED297" s="2030">
        <f t="shared" si="1857"/>
        <v>0</v>
      </c>
      <c r="EE297" s="841">
        <f t="shared" si="1857"/>
        <v>0</v>
      </c>
      <c r="EF297" s="841">
        <f t="shared" si="1857"/>
        <v>0</v>
      </c>
      <c r="EG297" s="841">
        <f t="shared" si="1857"/>
        <v>0</v>
      </c>
      <c r="EH297" s="841">
        <f t="shared" si="1857"/>
        <v>0</v>
      </c>
      <c r="EI297" s="5686">
        <f t="shared" si="1857"/>
        <v>0</v>
      </c>
      <c r="EJ297" s="142" t="s">
        <v>106</v>
      </c>
      <c r="EK297" s="846">
        <f t="shared" ref="EK297:EU297" si="1858">SUM(EK292:EK296)</f>
        <v>0</v>
      </c>
      <c r="EL297" s="847">
        <f t="shared" si="1858"/>
        <v>0</v>
      </c>
      <c r="EM297" s="847">
        <f t="shared" si="1858"/>
        <v>0</v>
      </c>
      <c r="EN297" s="848">
        <f t="shared" si="1858"/>
        <v>0</v>
      </c>
      <c r="EO297" s="846">
        <f t="shared" si="1858"/>
        <v>0</v>
      </c>
      <c r="EP297" s="847">
        <f t="shared" si="1858"/>
        <v>0</v>
      </c>
      <c r="EQ297" s="847">
        <f t="shared" si="1858"/>
        <v>0</v>
      </c>
      <c r="ER297" s="848">
        <f t="shared" si="1858"/>
        <v>0</v>
      </c>
      <c r="ES297" s="846">
        <f t="shared" si="1858"/>
        <v>0</v>
      </c>
      <c r="ET297" s="847">
        <f t="shared" si="1858"/>
        <v>0</v>
      </c>
      <c r="EU297" s="848">
        <f t="shared" si="1858"/>
        <v>0</v>
      </c>
      <c r="EV297" s="849">
        <f t="shared" si="1828"/>
        <v>0</v>
      </c>
      <c r="EW297" s="846">
        <f t="shared" ref="EW297:FC297" si="1859">SUM(EW292:EW296)</f>
        <v>0</v>
      </c>
      <c r="EX297" s="847">
        <f t="shared" si="1859"/>
        <v>0</v>
      </c>
      <c r="EY297" s="848">
        <f t="shared" si="1859"/>
        <v>0</v>
      </c>
      <c r="EZ297" s="846">
        <f t="shared" si="1859"/>
        <v>0</v>
      </c>
      <c r="FA297" s="847">
        <f t="shared" si="1859"/>
        <v>0</v>
      </c>
      <c r="FB297" s="847">
        <f t="shared" si="1859"/>
        <v>0</v>
      </c>
      <c r="FC297" s="848">
        <f t="shared" si="1859"/>
        <v>0</v>
      </c>
      <c r="FD297" s="850">
        <f t="shared" si="1830"/>
        <v>0</v>
      </c>
      <c r="FE297" s="851">
        <f t="shared" si="1831"/>
        <v>0</v>
      </c>
      <c r="FF297" s="851">
        <f t="shared" si="1832"/>
        <v>0</v>
      </c>
      <c r="FG297" s="849">
        <f t="shared" si="1833"/>
        <v>0</v>
      </c>
      <c r="FI297" s="5651"/>
      <c r="FJ297" s="5651"/>
      <c r="FK297" s="846">
        <f>SUM(FK292:FK296)</f>
        <v>0</v>
      </c>
      <c r="FL297" s="847">
        <f t="shared" ref="FL297:FM297" si="1860">SUM(FL294:FL296)</f>
        <v>0</v>
      </c>
      <c r="FM297" s="847">
        <f t="shared" si="1860"/>
        <v>0</v>
      </c>
      <c r="FN297" s="848">
        <f>SUM(FN292:FN296)</f>
        <v>0</v>
      </c>
      <c r="FO297" s="846">
        <f>SUM(FO292:FO296)</f>
        <v>0</v>
      </c>
      <c r="FP297" s="847">
        <f t="shared" ref="FP297:FQ297" si="1861">SUM(FP294:FP296)</f>
        <v>0</v>
      </c>
      <c r="FQ297" s="847">
        <f t="shared" si="1861"/>
        <v>0</v>
      </c>
      <c r="FR297" s="848">
        <f>SUM(FR292:FR296)</f>
        <v>0</v>
      </c>
    </row>
    <row r="298" spans="1:174" ht="48" customHeight="1" thickBot="1">
      <c r="A298" s="6311" t="s">
        <v>65</v>
      </c>
      <c r="B298" s="6312"/>
      <c r="C298" s="6312"/>
      <c r="D298" s="6312"/>
      <c r="E298" s="6312"/>
      <c r="F298" s="6312"/>
      <c r="G298" s="6312"/>
      <c r="H298" s="6312"/>
      <c r="I298" s="6312"/>
      <c r="J298" s="6313"/>
      <c r="K298" s="114">
        <v>20</v>
      </c>
      <c r="L298" s="148"/>
      <c r="M298" s="148"/>
      <c r="N298" s="148"/>
      <c r="O298" s="149"/>
      <c r="P298" s="149"/>
      <c r="Q298" s="149"/>
      <c r="R298" s="148"/>
      <c r="S298" s="148"/>
      <c r="T298" s="148"/>
      <c r="U298" s="148"/>
      <c r="V298" s="148"/>
      <c r="W298" s="148"/>
      <c r="X298" s="148"/>
      <c r="Y298" s="148"/>
      <c r="Z298" s="149"/>
      <c r="AA298" s="149"/>
      <c r="AB298" s="149"/>
      <c r="AC298" s="148"/>
      <c r="AD298" s="148"/>
      <c r="AE298" s="148"/>
      <c r="AF298" s="2163"/>
      <c r="AG298" s="148"/>
      <c r="AH298" s="151"/>
      <c r="AI298" s="148"/>
      <c r="AJ298" s="148"/>
      <c r="AK298" s="148"/>
      <c r="AL298" s="148"/>
      <c r="AM298" s="2163"/>
      <c r="AN298" s="151"/>
      <c r="AO298" s="151"/>
      <c r="AP298" s="151"/>
      <c r="AQ298" s="151"/>
      <c r="AR298" s="151"/>
      <c r="AS298" s="2164"/>
      <c r="AT298" s="148"/>
      <c r="AU298" s="148"/>
      <c r="AV298" s="148"/>
      <c r="AW298" s="148"/>
      <c r="AX298" s="148"/>
      <c r="AY298" s="2164"/>
      <c r="AZ298" s="148"/>
      <c r="BA298" s="148"/>
      <c r="BB298" s="2165"/>
      <c r="BC298" s="1996"/>
      <c r="BD298" s="5653">
        <f>_xlfn.XLOOKUP(B293,التشكيل_القديم!$M$5:$M$39,التشكيل_القديم!$L$5:$L$39,0,0)</f>
        <v>18</v>
      </c>
      <c r="BE298" s="6200" t="str">
        <f>"(3)             "&amp; "عضو يسار الدائرة  /  "  &amp;B293</f>
        <v>(3)             عضو يسار الدائرة  /  محمد عبدالفتاح سيد عبدالرحمن ادريس</v>
      </c>
      <c r="BF298" s="6200"/>
      <c r="BG298" s="6200"/>
      <c r="BH298" s="6200"/>
      <c r="BI298" s="6200"/>
      <c r="BJ298" s="6200"/>
      <c r="BK298" s="6200"/>
      <c r="BL298" s="6200"/>
      <c r="BM298" s="6200"/>
      <c r="BN298" s="6200"/>
      <c r="BO298" s="6200"/>
      <c r="BP298" s="6200"/>
      <c r="BQ298" s="6200"/>
      <c r="BR298" s="6200"/>
      <c r="BS298" s="6200"/>
      <c r="BT298" s="6200"/>
      <c r="BU298" s="6200"/>
      <c r="BV298" s="6200"/>
      <c r="BW298" s="6200"/>
      <c r="BX298" s="6200"/>
      <c r="BY298" s="6200"/>
      <c r="BZ298" s="6200"/>
      <c r="CA298" s="6200"/>
      <c r="CB298" s="6200"/>
      <c r="CC298" s="6200"/>
      <c r="CD298" s="6200"/>
      <c r="CE298" s="6201"/>
      <c r="CF298" s="5687">
        <f>_xlfn.XLOOKUP(B294,التشكيل_القديم!$M$5:$M$39,التشكيل_القديم!$L$5:$L$39,0,0)</f>
        <v>19</v>
      </c>
      <c r="CG298" s="6369" t="str">
        <f>IF(B294&lt;&gt;"", "(4)             "&amp; "عضو يسار اليسار  الدائرة  /  "  &amp;B294,"لا يوجد عضو رابع")</f>
        <v>(4)             عضو يسار اليسار  الدائرة  /  محمود محمد السيد عبدالعزيز</v>
      </c>
      <c r="CH298" s="6200"/>
      <c r="CI298" s="6200"/>
      <c r="CJ298" s="6200"/>
      <c r="CK298" s="6200"/>
      <c r="CL298" s="6200"/>
      <c r="CM298" s="6200"/>
      <c r="CN298" s="6200"/>
      <c r="CO298" s="6200"/>
      <c r="CP298" s="6200"/>
      <c r="CQ298" s="6200"/>
      <c r="CR298" s="6200"/>
      <c r="CS298" s="6200"/>
      <c r="CT298" s="6200"/>
      <c r="CU298" s="6200"/>
      <c r="CV298" s="6200"/>
      <c r="CW298" s="6200"/>
      <c r="CX298" s="6200"/>
      <c r="CY298" s="6200"/>
      <c r="CZ298" s="6200"/>
      <c r="DA298" s="6200"/>
      <c r="DB298" s="6200"/>
      <c r="DC298" s="6200"/>
      <c r="DD298" s="6200"/>
      <c r="DE298" s="6200"/>
      <c r="DF298" s="6200"/>
      <c r="DG298" s="6201"/>
      <c r="DH298" s="5687">
        <f>_xlfn.XLOOKUP(B296,التشكيل_القديم!$M$5:$M$39,التشكيل_القديم!$L$5:$L$39,0,0)</f>
        <v>0</v>
      </c>
      <c r="DI298" s="6200" t="str">
        <f xml:space="preserve"> IF(B296&lt;&gt;"","(6)             "&amp;"عضو يسار يسار يسار اليسار  الدائرة  /  "  &amp;B296,"لا يوجد عضو سادس")</f>
        <v>لا يوجد عضو سادس</v>
      </c>
      <c r="DJ298" s="6200"/>
      <c r="DK298" s="6200"/>
      <c r="DL298" s="6200"/>
      <c r="DM298" s="6200"/>
      <c r="DN298" s="6200"/>
      <c r="DO298" s="6200"/>
      <c r="DP298" s="6200"/>
      <c r="DQ298" s="6200"/>
      <c r="DR298" s="6200"/>
      <c r="DS298" s="6200"/>
      <c r="DT298" s="6200"/>
      <c r="DU298" s="6200"/>
      <c r="DV298" s="6200"/>
      <c r="DW298" s="6200"/>
      <c r="DX298" s="6200"/>
      <c r="DY298" s="6200"/>
      <c r="DZ298" s="6200"/>
      <c r="EA298" s="6200"/>
      <c r="EB298" s="6200"/>
      <c r="EC298" s="6200"/>
      <c r="ED298" s="6200"/>
      <c r="EE298" s="6200"/>
      <c r="EF298" s="6200"/>
      <c r="EG298" s="6200"/>
      <c r="EH298" s="6200"/>
      <c r="EI298" s="6201"/>
      <c r="EJ298" s="162"/>
      <c r="EK298" s="6348" t="s">
        <v>23</v>
      </c>
      <c r="EL298" s="6349"/>
      <c r="EM298" s="6349"/>
      <c r="EN298" s="6350"/>
      <c r="EO298" s="6370" t="s">
        <v>33</v>
      </c>
      <c r="EP298" s="6370"/>
      <c r="EQ298" s="6370"/>
      <c r="ER298" s="6371"/>
      <c r="ES298" s="6351" t="s">
        <v>184</v>
      </c>
      <c r="ET298" s="6352"/>
      <c r="EU298" s="6352"/>
      <c r="EV298" s="6353"/>
      <c r="EW298" s="6366" t="s">
        <v>185</v>
      </c>
      <c r="EX298" s="6367"/>
      <c r="EY298" s="6367"/>
      <c r="EZ298" s="6368"/>
      <c r="FA298" s="6354" t="s">
        <v>200</v>
      </c>
      <c r="FB298" s="6355"/>
      <c r="FC298" s="6355"/>
      <c r="FD298" s="6356"/>
      <c r="FE298" s="6338" t="s">
        <v>597</v>
      </c>
      <c r="FF298" s="6339"/>
      <c r="FG298" s="6339"/>
      <c r="FH298" s="6340"/>
      <c r="FI298" s="852" t="s">
        <v>205</v>
      </c>
      <c r="FJ298" s="838" t="s">
        <v>190</v>
      </c>
      <c r="FK298" s="838" t="s">
        <v>203</v>
      </c>
      <c r="FL298" s="838" t="s">
        <v>204</v>
      </c>
      <c r="FM298" s="839" t="s">
        <v>116</v>
      </c>
    </row>
    <row r="299" spans="1:174" ht="48" customHeight="1" thickBot="1">
      <c r="A299" s="6202" t="str">
        <f>IF(AND(FH292="ok",FH293="ok",FH294="ok",FH295="ok",FH296="ok", H299 &lt;&gt;"فارغ"),"ok","wrong")</f>
        <v>wrong</v>
      </c>
      <c r="B299" s="6203"/>
      <c r="C299" s="6203"/>
      <c r="D299" s="6203"/>
      <c r="E299" s="6203"/>
      <c r="F299" s="6203"/>
      <c r="G299" s="6204"/>
      <c r="H299" s="6208" t="str">
        <f>IF(Z297=0,"فارغ","")</f>
        <v/>
      </c>
      <c r="I299" s="6209"/>
      <c r="J299" s="6209"/>
      <c r="K299" s="6209"/>
      <c r="L299" s="5677" t="str">
        <f>الاعدادات!$D$6</f>
        <v>2022 وما قبلها</v>
      </c>
      <c r="M299" s="149"/>
      <c r="N299" s="149"/>
      <c r="O299" s="149"/>
      <c r="P299" s="149"/>
      <c r="Q299" s="149"/>
      <c r="R299" s="148"/>
      <c r="S299" s="148"/>
      <c r="T299" s="148"/>
      <c r="U299" s="148"/>
      <c r="V299" s="148"/>
      <c r="W299" s="148"/>
      <c r="X299" s="148"/>
      <c r="Y299" s="148"/>
      <c r="Z299" s="2166"/>
      <c r="AA299" s="148"/>
      <c r="AB299" s="148"/>
      <c r="AC299" s="148"/>
      <c r="AD299" s="148"/>
      <c r="AE299" s="148"/>
      <c r="AF299" s="2163"/>
      <c r="AG299" s="148"/>
      <c r="AH299" s="151"/>
      <c r="AI299" s="148"/>
      <c r="AJ299" s="148"/>
      <c r="AK299" s="148"/>
      <c r="AL299" s="148"/>
      <c r="AM299" s="2163"/>
      <c r="AN299" s="151"/>
      <c r="AO299" s="151"/>
      <c r="AP299" s="151"/>
      <c r="AQ299" s="151"/>
      <c r="AR299" s="151"/>
      <c r="AS299" s="2164"/>
      <c r="AT299" s="148"/>
      <c r="AU299" s="148"/>
      <c r="AV299" s="148"/>
      <c r="AW299" s="148"/>
      <c r="AX299" s="148"/>
      <c r="AY299" s="2164"/>
      <c r="AZ299" s="148"/>
      <c r="BA299" s="148"/>
      <c r="BB299" s="2165"/>
      <c r="BC299" s="5683" t="str">
        <f>الاعدادات!$D$6</f>
        <v>2022 وما قبلها</v>
      </c>
      <c r="BD299" s="76"/>
      <c r="BE299" s="83"/>
      <c r="BF299" s="83"/>
      <c r="BG299" s="84"/>
      <c r="BH299" s="84"/>
      <c r="BI299" s="84"/>
      <c r="BJ299" s="85"/>
      <c r="BK299" s="86"/>
      <c r="BL299" s="87"/>
      <c r="BM299" s="87"/>
      <c r="BN299" s="88"/>
      <c r="BO299" s="88"/>
      <c r="BP299" s="89"/>
      <c r="BQ299" s="77">
        <f t="shared" ref="BQ299:BQ304" si="1862">BP299+BO299+BN299+BM299+BL299+BK299+BJ299+BI299+BH299+BG299+BF299+BE299+BD299</f>
        <v>0</v>
      </c>
      <c r="BR299" s="90"/>
      <c r="BS299" s="91"/>
      <c r="BT299" s="92"/>
      <c r="BU299" s="93"/>
      <c r="BV299" s="94"/>
      <c r="BW299" s="95"/>
      <c r="BX299" s="96"/>
      <c r="BY299" s="97"/>
      <c r="BZ299" s="98"/>
      <c r="CA299" s="99"/>
      <c r="CB299" s="79">
        <f t="shared" ref="CB299:CB303" si="1863">CA299+BZ299+BY299+BX299+BW299+BV299+BU299+BT299+BS299+BR299+BQ299</f>
        <v>0</v>
      </c>
      <c r="CC299" s="80"/>
      <c r="CD299" s="78"/>
      <c r="CE299" s="102"/>
      <c r="CF299" s="82"/>
      <c r="CG299" s="83"/>
      <c r="CH299" s="83"/>
      <c r="CI299" s="84"/>
      <c r="CJ299" s="84"/>
      <c r="CK299" s="84"/>
      <c r="CL299" s="85"/>
      <c r="CM299" s="86"/>
      <c r="CN299" s="87"/>
      <c r="CO299" s="87"/>
      <c r="CP299" s="88"/>
      <c r="CQ299" s="88"/>
      <c r="CR299" s="89"/>
      <c r="CS299" s="77">
        <f t="shared" ref="CS299:CS304" si="1864">CR299+CQ299+CP299+CO299+CN299+CM299+CL299+CK299+CJ299+CI299+CH299+CG299+CF299</f>
        <v>0</v>
      </c>
      <c r="CT299" s="90"/>
      <c r="CU299" s="168"/>
      <c r="CV299" s="92"/>
      <c r="CW299" s="93"/>
      <c r="CX299" s="94"/>
      <c r="CY299" s="95"/>
      <c r="CZ299" s="96"/>
      <c r="DA299" s="97"/>
      <c r="DB299" s="98"/>
      <c r="DC299" s="99"/>
      <c r="DD299" s="79">
        <f t="shared" ref="DD299:DD303" si="1865">SUM(CS299:DC299)</f>
        <v>0</v>
      </c>
      <c r="DE299" s="80"/>
      <c r="DF299" s="78"/>
      <c r="DG299" s="102"/>
      <c r="DH299" s="82"/>
      <c r="DI299" s="83"/>
      <c r="DJ299" s="83"/>
      <c r="DK299" s="84"/>
      <c r="DL299" s="84"/>
      <c r="DM299" s="84"/>
      <c r="DN299" s="85"/>
      <c r="DO299" s="86"/>
      <c r="DP299" s="87"/>
      <c r="DQ299" s="87"/>
      <c r="DR299" s="88"/>
      <c r="DS299" s="88"/>
      <c r="DT299" s="89"/>
      <c r="DU299" s="77">
        <f t="shared" ref="DU299:DU304" si="1866">DT299+DS299+DR299+DQ299+DP299+DO299+DN299+DM299+DL299+DK299+DJ299+DI299+DH299</f>
        <v>0</v>
      </c>
      <c r="DV299" s="90"/>
      <c r="DW299" s="168"/>
      <c r="DX299" s="92"/>
      <c r="DY299" s="93"/>
      <c r="DZ299" s="94"/>
      <c r="EA299" s="95"/>
      <c r="EB299" s="96"/>
      <c r="EC299" s="97"/>
      <c r="ED299" s="98"/>
      <c r="EE299" s="99"/>
      <c r="EF299" s="79">
        <f t="shared" ref="EF299:EF303" si="1867">SUM(DU299:EE299)</f>
        <v>0</v>
      </c>
      <c r="EG299" s="80"/>
      <c r="EH299" s="78"/>
      <c r="EI299" s="102"/>
      <c r="EJ299" s="162" t="s">
        <v>163</v>
      </c>
      <c r="EK299" s="838" t="s">
        <v>190</v>
      </c>
      <c r="EL299" s="838" t="s">
        <v>203</v>
      </c>
      <c r="EM299" s="838" t="s">
        <v>204</v>
      </c>
      <c r="EN299" s="839" t="s">
        <v>116</v>
      </c>
      <c r="EO299" s="838" t="s">
        <v>190</v>
      </c>
      <c r="EP299" s="838" t="s">
        <v>203</v>
      </c>
      <c r="EQ299" s="838" t="s">
        <v>204</v>
      </c>
      <c r="ER299" s="839" t="s">
        <v>116</v>
      </c>
      <c r="ES299" s="838" t="s">
        <v>190</v>
      </c>
      <c r="ET299" s="838" t="s">
        <v>203</v>
      </c>
      <c r="EU299" s="838" t="s">
        <v>204</v>
      </c>
      <c r="EV299" s="839" t="s">
        <v>116</v>
      </c>
      <c r="EW299" s="838" t="s">
        <v>190</v>
      </c>
      <c r="EX299" s="838" t="s">
        <v>203</v>
      </c>
      <c r="EY299" s="838" t="s">
        <v>204</v>
      </c>
      <c r="EZ299" s="839" t="s">
        <v>116</v>
      </c>
      <c r="FA299" s="838" t="s">
        <v>190</v>
      </c>
      <c r="FB299" s="838" t="s">
        <v>203</v>
      </c>
      <c r="FC299" s="838" t="s">
        <v>204</v>
      </c>
      <c r="FD299" s="839" t="s">
        <v>116</v>
      </c>
      <c r="FE299" s="838" t="s">
        <v>190</v>
      </c>
      <c r="FF299" s="838" t="s">
        <v>203</v>
      </c>
      <c r="FG299" s="838" t="s">
        <v>204</v>
      </c>
      <c r="FH299" s="839" t="s">
        <v>116</v>
      </c>
      <c r="FI299" s="836" t="s">
        <v>23</v>
      </c>
      <c r="FJ299" s="166">
        <f>EK304</f>
        <v>0</v>
      </c>
      <c r="FK299" s="166">
        <f>EL304</f>
        <v>0</v>
      </c>
      <c r="FL299" s="166">
        <f t="shared" ref="FL299" si="1868">EM304</f>
        <v>0</v>
      </c>
      <c r="FM299" s="166">
        <f t="shared" ref="FM299" si="1869">EN304</f>
        <v>0</v>
      </c>
    </row>
    <row r="300" spans="1:174" ht="48" customHeight="1" thickBot="1">
      <c r="A300" s="6205"/>
      <c r="B300" s="6206"/>
      <c r="C300" s="6206"/>
      <c r="D300" s="6206"/>
      <c r="E300" s="6206"/>
      <c r="F300" s="6206"/>
      <c r="G300" s="6207"/>
      <c r="H300" s="6208"/>
      <c r="I300" s="6209"/>
      <c r="J300" s="6209"/>
      <c r="K300" s="6209"/>
      <c r="L300" s="5675">
        <f>الاعدادات!$D$7</f>
        <v>2023</v>
      </c>
      <c r="M300" s="148"/>
      <c r="N300" s="148"/>
      <c r="O300" s="148"/>
      <c r="P300" s="148"/>
      <c r="Q300" s="148"/>
      <c r="R300" s="148"/>
      <c r="S300" s="148"/>
      <c r="T300" s="148"/>
      <c r="U300" s="148"/>
      <c r="V300" s="148"/>
      <c r="W300" s="148"/>
      <c r="X300" s="148"/>
      <c r="Y300" s="148"/>
      <c r="Z300" s="2166"/>
      <c r="AA300" s="148"/>
      <c r="AB300" s="148"/>
      <c r="AC300" s="148"/>
      <c r="AD300" s="148"/>
      <c r="AE300" s="148"/>
      <c r="AF300" s="2163"/>
      <c r="AG300" s="148"/>
      <c r="AH300" s="151"/>
      <c r="AI300" s="148"/>
      <c r="AJ300" s="148"/>
      <c r="AK300" s="148"/>
      <c r="AL300" s="148"/>
      <c r="AM300" s="2163"/>
      <c r="AN300" s="151"/>
      <c r="AO300" s="151"/>
      <c r="AP300" s="151"/>
      <c r="AQ300" s="151"/>
      <c r="AR300" s="151"/>
      <c r="AS300" s="2164"/>
      <c r="AT300" s="148"/>
      <c r="AU300" s="148"/>
      <c r="AV300" s="148"/>
      <c r="AW300" s="148"/>
      <c r="AX300" s="148"/>
      <c r="AY300" s="2164"/>
      <c r="AZ300" s="148"/>
      <c r="BA300" s="148"/>
      <c r="BB300" s="2165"/>
      <c r="BC300" s="5683">
        <f>الاعدادات!$D$7</f>
        <v>2023</v>
      </c>
      <c r="BD300" s="82"/>
      <c r="BE300" s="83"/>
      <c r="BF300" s="83"/>
      <c r="BG300" s="84"/>
      <c r="BH300" s="84"/>
      <c r="BI300" s="84"/>
      <c r="BJ300" s="85"/>
      <c r="BK300" s="86"/>
      <c r="BL300" s="87"/>
      <c r="BM300" s="87"/>
      <c r="BN300" s="88"/>
      <c r="BO300" s="88"/>
      <c r="BP300" s="89"/>
      <c r="BQ300" s="77">
        <f t="shared" si="1862"/>
        <v>0</v>
      </c>
      <c r="BR300" s="90"/>
      <c r="BS300" s="91"/>
      <c r="BT300" s="92"/>
      <c r="BU300" s="93"/>
      <c r="BV300" s="94"/>
      <c r="BW300" s="95"/>
      <c r="BX300" s="96"/>
      <c r="BY300" s="97"/>
      <c r="BZ300" s="98"/>
      <c r="CA300" s="99"/>
      <c r="CB300" s="79">
        <f t="shared" si="1863"/>
        <v>0</v>
      </c>
      <c r="CC300" s="104"/>
      <c r="CD300" s="92"/>
      <c r="CE300" s="102"/>
      <c r="CF300" s="82"/>
      <c r="CG300" s="83"/>
      <c r="CH300" s="83"/>
      <c r="CI300" s="84"/>
      <c r="CJ300" s="84"/>
      <c r="CK300" s="84"/>
      <c r="CL300" s="85"/>
      <c r="CM300" s="86"/>
      <c r="CN300" s="87"/>
      <c r="CO300" s="87"/>
      <c r="CP300" s="88"/>
      <c r="CQ300" s="88"/>
      <c r="CR300" s="89"/>
      <c r="CS300" s="77">
        <f t="shared" si="1864"/>
        <v>0</v>
      </c>
      <c r="CT300" s="90"/>
      <c r="CU300" s="168"/>
      <c r="CV300" s="92"/>
      <c r="CW300" s="93"/>
      <c r="CX300" s="94"/>
      <c r="CY300" s="95"/>
      <c r="CZ300" s="96"/>
      <c r="DA300" s="97"/>
      <c r="DB300" s="98"/>
      <c r="DC300" s="99"/>
      <c r="DD300" s="79">
        <f t="shared" si="1865"/>
        <v>0</v>
      </c>
      <c r="DE300" s="104"/>
      <c r="DF300" s="92"/>
      <c r="DG300" s="102"/>
      <c r="DH300" s="82"/>
      <c r="DI300" s="83"/>
      <c r="DJ300" s="83"/>
      <c r="DK300" s="84"/>
      <c r="DL300" s="84"/>
      <c r="DM300" s="84"/>
      <c r="DN300" s="85"/>
      <c r="DO300" s="86"/>
      <c r="DP300" s="87"/>
      <c r="DQ300" s="87"/>
      <c r="DR300" s="88"/>
      <c r="DS300" s="88"/>
      <c r="DT300" s="89"/>
      <c r="DU300" s="77">
        <f t="shared" si="1866"/>
        <v>0</v>
      </c>
      <c r="DV300" s="90"/>
      <c r="DW300" s="168"/>
      <c r="DX300" s="92"/>
      <c r="DY300" s="93"/>
      <c r="DZ300" s="94"/>
      <c r="EA300" s="95"/>
      <c r="EB300" s="96"/>
      <c r="EC300" s="97"/>
      <c r="ED300" s="98"/>
      <c r="EE300" s="99"/>
      <c r="EF300" s="79">
        <f t="shared" si="1867"/>
        <v>0</v>
      </c>
      <c r="EG300" s="104"/>
      <c r="EH300" s="92"/>
      <c r="EI300" s="102"/>
      <c r="EJ300" s="5675" t="str">
        <f>الاعدادات!$D$6</f>
        <v>2022 وما قبلها</v>
      </c>
      <c r="EK300" s="163">
        <f t="shared" ref="EK300:EK304" si="1870">BQ292</f>
        <v>0</v>
      </c>
      <c r="EL300" s="164">
        <f t="shared" ref="EL300:EL304" si="1871">BR292</f>
        <v>0</v>
      </c>
      <c r="EM300" s="164">
        <f>BS292+BT292+BU292+BV292+BW292</f>
        <v>0</v>
      </c>
      <c r="EN300" s="165">
        <f>BX292+BY292+BZ292+CA292</f>
        <v>0</v>
      </c>
      <c r="EO300" s="166">
        <f t="shared" ref="EO300:EO304" si="1872">CS292</f>
        <v>0</v>
      </c>
      <c r="EP300" s="164">
        <f t="shared" ref="EP300:EP304" si="1873">CT292</f>
        <v>0</v>
      </c>
      <c r="EQ300" s="164">
        <f>CU292+CV292+CW292+CX292+CY292</f>
        <v>0</v>
      </c>
      <c r="ER300" s="165">
        <f>CZ292+DA292+DB292+DC292</f>
        <v>0</v>
      </c>
      <c r="ES300" s="166">
        <f t="shared" ref="ES300:ES304" si="1874">BQ299</f>
        <v>0</v>
      </c>
      <c r="ET300" s="164">
        <f t="shared" ref="ET300:ET304" si="1875">BR299</f>
        <v>0</v>
      </c>
      <c r="EU300" s="164">
        <f>BS299+BT299+BU299+BV299+BW299</f>
        <v>0</v>
      </c>
      <c r="EV300" s="165">
        <f>BX299+BY299+BZ299+CA299</f>
        <v>0</v>
      </c>
      <c r="EW300" s="166">
        <f t="shared" ref="EW300:EW304" si="1876">CS299</f>
        <v>0</v>
      </c>
      <c r="EX300" s="164">
        <f t="shared" ref="EX300:EX304" si="1877">CT299</f>
        <v>0</v>
      </c>
      <c r="EY300" s="164">
        <f>CU299+CV299+CW299+CX299+CY299</f>
        <v>0</v>
      </c>
      <c r="EZ300" s="167">
        <f>CZ299+DA299+DB299+DC299</f>
        <v>0</v>
      </c>
      <c r="FA300" s="166">
        <f t="shared" ref="FA300:FA304" si="1878">DU292</f>
        <v>0</v>
      </c>
      <c r="FB300" s="164">
        <f t="shared" ref="FB300:FB304" si="1879">DV292</f>
        <v>0</v>
      </c>
      <c r="FC300" s="164">
        <f>DW292+DX292+DY292+DZ292+EA292</f>
        <v>0</v>
      </c>
      <c r="FD300" s="167">
        <f>EB292+EC292+ED292+EE292</f>
        <v>0</v>
      </c>
      <c r="FE300" s="166">
        <f t="shared" ref="FE300:FE304" si="1880">DU299</f>
        <v>0</v>
      </c>
      <c r="FF300" s="164">
        <f t="shared" ref="FF300:FF304" si="1881">DV299</f>
        <v>0</v>
      </c>
      <c r="FG300" s="164">
        <f>DW299+DX299+DY299+DZ299+EA299</f>
        <v>0</v>
      </c>
      <c r="FH300" s="167">
        <f>EB299+EC299+ED299+EE299</f>
        <v>0</v>
      </c>
      <c r="FI300" s="837" t="s">
        <v>33</v>
      </c>
      <c r="FJ300" s="169">
        <f>EO304</f>
        <v>0</v>
      </c>
      <c r="FK300" s="169">
        <f t="shared" ref="FK300" si="1882">EP304</f>
        <v>0</v>
      </c>
      <c r="FL300" s="169">
        <f t="shared" ref="FL300" si="1883">EQ304</f>
        <v>0</v>
      </c>
      <c r="FM300" s="169">
        <f t="shared" ref="FM300" si="1884">ER304</f>
        <v>0</v>
      </c>
    </row>
    <row r="301" spans="1:174" ht="48" customHeight="1" thickBot="1">
      <c r="A301" s="143"/>
      <c r="B301" s="157"/>
      <c r="C301" s="157"/>
      <c r="D301" s="157"/>
      <c r="E301" s="158"/>
      <c r="F301" s="158"/>
      <c r="G301" s="159"/>
      <c r="H301" s="144"/>
      <c r="I301" s="144"/>
      <c r="J301" s="145"/>
      <c r="K301" s="146"/>
      <c r="L301" s="5675">
        <f>الاعدادات!$D$8</f>
        <v>2024</v>
      </c>
      <c r="M301" s="148"/>
      <c r="N301" s="148"/>
      <c r="O301" s="148"/>
      <c r="P301" s="148"/>
      <c r="Q301" s="148"/>
      <c r="R301" s="148"/>
      <c r="S301" s="148"/>
      <c r="T301" s="148"/>
      <c r="U301" s="148"/>
      <c r="V301" s="148"/>
      <c r="W301" s="148"/>
      <c r="X301" s="148"/>
      <c r="Y301" s="148"/>
      <c r="Z301" s="2166"/>
      <c r="AA301" s="148"/>
      <c r="AB301" s="148"/>
      <c r="AC301" s="148"/>
      <c r="AD301" s="148"/>
      <c r="AE301" s="148"/>
      <c r="AF301" s="2163"/>
      <c r="AG301" s="148"/>
      <c r="AH301" s="151"/>
      <c r="AI301" s="148"/>
      <c r="AJ301" s="148"/>
      <c r="AK301" s="148"/>
      <c r="AL301" s="148"/>
      <c r="AM301" s="2163"/>
      <c r="AN301" s="151"/>
      <c r="AO301" s="151"/>
      <c r="AP301" s="151"/>
      <c r="AQ301" s="151"/>
      <c r="AR301" s="151"/>
      <c r="AS301" s="2164"/>
      <c r="AT301" s="148"/>
      <c r="AU301" s="148"/>
      <c r="AV301" s="148"/>
      <c r="AW301" s="148"/>
      <c r="AX301" s="148"/>
      <c r="AY301" s="2164"/>
      <c r="AZ301" s="148"/>
      <c r="BA301" s="148"/>
      <c r="BB301" s="2165"/>
      <c r="BC301" s="5683">
        <f>الاعدادات!$D$8</f>
        <v>2024</v>
      </c>
      <c r="BD301" s="82"/>
      <c r="BE301" s="83"/>
      <c r="BF301" s="83"/>
      <c r="BG301" s="84"/>
      <c r="BH301" s="84"/>
      <c r="BI301" s="84"/>
      <c r="BJ301" s="85"/>
      <c r="BK301" s="86"/>
      <c r="BL301" s="87"/>
      <c r="BM301" s="87"/>
      <c r="BN301" s="88"/>
      <c r="BO301" s="88"/>
      <c r="BP301" s="89"/>
      <c r="BQ301" s="77">
        <f t="shared" si="1862"/>
        <v>0</v>
      </c>
      <c r="BR301" s="90"/>
      <c r="BS301" s="91"/>
      <c r="BT301" s="92"/>
      <c r="BU301" s="93"/>
      <c r="BV301" s="94"/>
      <c r="BW301" s="95"/>
      <c r="BX301" s="96"/>
      <c r="BY301" s="97"/>
      <c r="BZ301" s="98"/>
      <c r="CA301" s="99"/>
      <c r="CB301" s="79">
        <f t="shared" si="1863"/>
        <v>0</v>
      </c>
      <c r="CC301" s="104"/>
      <c r="CD301" s="92"/>
      <c r="CE301" s="102"/>
      <c r="CF301" s="82"/>
      <c r="CG301" s="83"/>
      <c r="CH301" s="83"/>
      <c r="CI301" s="84"/>
      <c r="CJ301" s="84"/>
      <c r="CK301" s="84"/>
      <c r="CL301" s="85"/>
      <c r="CM301" s="86"/>
      <c r="CN301" s="87"/>
      <c r="CO301" s="87"/>
      <c r="CP301" s="88"/>
      <c r="CQ301" s="88"/>
      <c r="CR301" s="89"/>
      <c r="CS301" s="77">
        <f t="shared" si="1864"/>
        <v>0</v>
      </c>
      <c r="CT301" s="90"/>
      <c r="CU301" s="168"/>
      <c r="CV301" s="92"/>
      <c r="CW301" s="93"/>
      <c r="CX301" s="94"/>
      <c r="CY301" s="95"/>
      <c r="CZ301" s="96"/>
      <c r="DA301" s="97"/>
      <c r="DB301" s="98"/>
      <c r="DC301" s="99"/>
      <c r="DD301" s="79">
        <f t="shared" si="1865"/>
        <v>0</v>
      </c>
      <c r="DE301" s="104"/>
      <c r="DF301" s="92"/>
      <c r="DG301" s="102"/>
      <c r="DH301" s="82"/>
      <c r="DI301" s="83"/>
      <c r="DJ301" s="83"/>
      <c r="DK301" s="84"/>
      <c r="DL301" s="84"/>
      <c r="DM301" s="84"/>
      <c r="DN301" s="85"/>
      <c r="DO301" s="86"/>
      <c r="DP301" s="87"/>
      <c r="DQ301" s="87"/>
      <c r="DR301" s="88"/>
      <c r="DS301" s="88"/>
      <c r="DT301" s="89"/>
      <c r="DU301" s="77">
        <f t="shared" si="1866"/>
        <v>0</v>
      </c>
      <c r="DV301" s="90"/>
      <c r="DW301" s="168"/>
      <c r="DX301" s="92"/>
      <c r="DY301" s="93"/>
      <c r="DZ301" s="94"/>
      <c r="EA301" s="95"/>
      <c r="EB301" s="96"/>
      <c r="EC301" s="97"/>
      <c r="ED301" s="98"/>
      <c r="EE301" s="99"/>
      <c r="EF301" s="79">
        <f t="shared" si="1867"/>
        <v>0</v>
      </c>
      <c r="EG301" s="104"/>
      <c r="EH301" s="92"/>
      <c r="EI301" s="102"/>
      <c r="EJ301" s="5675">
        <f>الاعدادات!$D$7</f>
        <v>2023</v>
      </c>
      <c r="EK301" s="163">
        <f t="shared" si="1870"/>
        <v>0</v>
      </c>
      <c r="EL301" s="164">
        <f t="shared" si="1871"/>
        <v>0</v>
      </c>
      <c r="EM301" s="164">
        <f>BS293+BT293+BU293+BV293+BW293</f>
        <v>0</v>
      </c>
      <c r="EN301" s="165">
        <f>BX293+BY293+BZ293+CA293</f>
        <v>0</v>
      </c>
      <c r="EO301" s="166">
        <f t="shared" si="1872"/>
        <v>0</v>
      </c>
      <c r="EP301" s="164">
        <f t="shared" si="1873"/>
        <v>0</v>
      </c>
      <c r="EQ301" s="164">
        <f>CU293+CV293+CW293+CX293+CY293</f>
        <v>0</v>
      </c>
      <c r="ER301" s="165">
        <f>CZ293+DA293+DB293+DC293</f>
        <v>0</v>
      </c>
      <c r="ES301" s="166">
        <f t="shared" si="1874"/>
        <v>0</v>
      </c>
      <c r="ET301" s="164">
        <f t="shared" si="1875"/>
        <v>0</v>
      </c>
      <c r="EU301" s="164">
        <f>BS300+BT300+BU300+BV300+BW300</f>
        <v>0</v>
      </c>
      <c r="EV301" s="165">
        <f>BX300+BY300+BZ300+CA300</f>
        <v>0</v>
      </c>
      <c r="EW301" s="166">
        <f t="shared" si="1876"/>
        <v>0</v>
      </c>
      <c r="EX301" s="164">
        <f t="shared" si="1877"/>
        <v>0</v>
      </c>
      <c r="EY301" s="164">
        <f>CU300+CV300+CW300+CX300+CY300</f>
        <v>0</v>
      </c>
      <c r="EZ301" s="167">
        <f>CZ300+DA300+DB300+DC300</f>
        <v>0</v>
      </c>
      <c r="FA301" s="166">
        <f t="shared" si="1878"/>
        <v>0</v>
      </c>
      <c r="FB301" s="164">
        <f t="shared" si="1879"/>
        <v>0</v>
      </c>
      <c r="FC301" s="164">
        <f>DW293+DX293+DY293+DZ293+EA293</f>
        <v>0</v>
      </c>
      <c r="FD301" s="167">
        <f>EB293+EC293+ED293+EE293</f>
        <v>0</v>
      </c>
      <c r="FE301" s="166">
        <f t="shared" si="1880"/>
        <v>0</v>
      </c>
      <c r="FF301" s="164">
        <f t="shared" si="1881"/>
        <v>0</v>
      </c>
      <c r="FG301" s="164">
        <f>DW300+DX300+DY300+DZ300+EA300</f>
        <v>0</v>
      </c>
      <c r="FH301" s="167">
        <f>EB300+EC300+ED300+EE300</f>
        <v>0</v>
      </c>
      <c r="FI301" s="837" t="s">
        <v>184</v>
      </c>
      <c r="FJ301" s="169">
        <f>ES304</f>
        <v>0</v>
      </c>
      <c r="FK301" s="169">
        <f t="shared" ref="FK301" si="1885">ET304</f>
        <v>0</v>
      </c>
      <c r="FL301" s="169">
        <f t="shared" ref="FL301" si="1886">EU304</f>
        <v>0</v>
      </c>
      <c r="FM301" s="169">
        <f t="shared" ref="FM301" si="1887">EV304</f>
        <v>0</v>
      </c>
    </row>
    <row r="302" spans="1:174" ht="48" customHeight="1" thickBot="1">
      <c r="A302" s="143"/>
      <c r="B302" s="157"/>
      <c r="C302" s="157"/>
      <c r="D302" s="157"/>
      <c r="E302" s="158"/>
      <c r="F302" s="158"/>
      <c r="G302" s="159"/>
      <c r="H302" s="144"/>
      <c r="I302" s="144"/>
      <c r="J302" s="145"/>
      <c r="K302" s="146"/>
      <c r="L302" s="5675">
        <f>الاعدادات!$D$9</f>
        <v>2025</v>
      </c>
      <c r="M302" s="172"/>
      <c r="N302" s="172"/>
      <c r="O302" s="172"/>
      <c r="P302" s="172"/>
      <c r="Q302" s="172"/>
      <c r="R302" s="172"/>
      <c r="S302" s="172"/>
      <c r="T302" s="172"/>
      <c r="U302" s="172"/>
      <c r="V302" s="172"/>
      <c r="W302" s="172"/>
      <c r="X302" s="172"/>
      <c r="Y302" s="172"/>
      <c r="Z302" s="174"/>
      <c r="AA302" s="172"/>
      <c r="AB302" s="172"/>
      <c r="AC302" s="172"/>
      <c r="AD302" s="172"/>
      <c r="AE302" s="172"/>
      <c r="AF302" s="172"/>
      <c r="AG302" s="172"/>
      <c r="AH302" s="172"/>
      <c r="AI302" s="172"/>
      <c r="AJ302" s="172"/>
      <c r="AK302" s="172"/>
      <c r="AL302" s="172"/>
      <c r="AM302" s="172"/>
      <c r="AN302" s="172"/>
      <c r="AO302" s="172"/>
      <c r="AP302" s="172"/>
      <c r="AQ302" s="172"/>
      <c r="AR302" s="172"/>
      <c r="AS302" s="175"/>
      <c r="AT302" s="172"/>
      <c r="AU302" s="172"/>
      <c r="AV302" s="172"/>
      <c r="AW302" s="172"/>
      <c r="AX302" s="172"/>
      <c r="AY302" s="175"/>
      <c r="AZ302" s="172"/>
      <c r="BA302" s="172"/>
      <c r="BB302" s="2165"/>
      <c r="BC302" s="5683">
        <f>الاعدادات!$D$9</f>
        <v>2025</v>
      </c>
      <c r="BD302" s="82"/>
      <c r="BE302" s="83"/>
      <c r="BF302" s="83"/>
      <c r="BG302" s="84"/>
      <c r="BH302" s="84"/>
      <c r="BI302" s="84"/>
      <c r="BJ302" s="85"/>
      <c r="BK302" s="86"/>
      <c r="BL302" s="87"/>
      <c r="BM302" s="87"/>
      <c r="BN302" s="88"/>
      <c r="BO302" s="88"/>
      <c r="BP302" s="89"/>
      <c r="BQ302" s="77">
        <f t="shared" si="1862"/>
        <v>0</v>
      </c>
      <c r="BR302" s="90"/>
      <c r="BS302" s="91"/>
      <c r="BT302" s="92"/>
      <c r="BU302" s="93"/>
      <c r="BV302" s="94"/>
      <c r="BW302" s="95"/>
      <c r="BX302" s="96"/>
      <c r="BY302" s="97"/>
      <c r="BZ302" s="98"/>
      <c r="CA302" s="99"/>
      <c r="CB302" s="79">
        <f t="shared" si="1863"/>
        <v>0</v>
      </c>
      <c r="CC302" s="104"/>
      <c r="CD302" s="92"/>
      <c r="CE302" s="102"/>
      <c r="CF302" s="82"/>
      <c r="CG302" s="83"/>
      <c r="CH302" s="83"/>
      <c r="CI302" s="84"/>
      <c r="CJ302" s="84"/>
      <c r="CK302" s="84"/>
      <c r="CL302" s="85"/>
      <c r="CM302" s="86"/>
      <c r="CN302" s="87"/>
      <c r="CO302" s="87"/>
      <c r="CP302" s="88"/>
      <c r="CQ302" s="88"/>
      <c r="CR302" s="89"/>
      <c r="CS302" s="77">
        <f t="shared" si="1864"/>
        <v>0</v>
      </c>
      <c r="CT302" s="90"/>
      <c r="CU302" s="168"/>
      <c r="CV302" s="92"/>
      <c r="CW302" s="93"/>
      <c r="CX302" s="94"/>
      <c r="CY302" s="95"/>
      <c r="CZ302" s="96"/>
      <c r="DA302" s="97"/>
      <c r="DB302" s="98"/>
      <c r="DC302" s="99"/>
      <c r="DD302" s="79">
        <f t="shared" si="1865"/>
        <v>0</v>
      </c>
      <c r="DE302" s="104"/>
      <c r="DF302" s="92"/>
      <c r="DG302" s="102"/>
      <c r="DH302" s="82"/>
      <c r="DI302" s="83"/>
      <c r="DJ302" s="83"/>
      <c r="DK302" s="84"/>
      <c r="DL302" s="84"/>
      <c r="DM302" s="84"/>
      <c r="DN302" s="85"/>
      <c r="DO302" s="86"/>
      <c r="DP302" s="87"/>
      <c r="DQ302" s="87"/>
      <c r="DR302" s="88"/>
      <c r="DS302" s="88"/>
      <c r="DT302" s="89"/>
      <c r="DU302" s="77">
        <f t="shared" si="1866"/>
        <v>0</v>
      </c>
      <c r="DV302" s="90"/>
      <c r="DW302" s="168"/>
      <c r="DX302" s="92"/>
      <c r="DY302" s="93"/>
      <c r="DZ302" s="94"/>
      <c r="EA302" s="95"/>
      <c r="EB302" s="96"/>
      <c r="EC302" s="97"/>
      <c r="ED302" s="98"/>
      <c r="EE302" s="99"/>
      <c r="EF302" s="79">
        <f t="shared" si="1867"/>
        <v>0</v>
      </c>
      <c r="EG302" s="104"/>
      <c r="EH302" s="92"/>
      <c r="EI302" s="102"/>
      <c r="EJ302" s="5675">
        <f>الاعدادات!$D$8</f>
        <v>2024</v>
      </c>
      <c r="EK302" s="163">
        <f t="shared" si="1870"/>
        <v>0</v>
      </c>
      <c r="EL302" s="164">
        <f t="shared" si="1871"/>
        <v>0</v>
      </c>
      <c r="EM302" s="164">
        <f>BS294+BT294+BU294+BV294+BW294</f>
        <v>0</v>
      </c>
      <c r="EN302" s="165">
        <f>BX294+BY294+BZ294+CA294</f>
        <v>0</v>
      </c>
      <c r="EO302" s="166">
        <f t="shared" si="1872"/>
        <v>0</v>
      </c>
      <c r="EP302" s="164">
        <f t="shared" si="1873"/>
        <v>0</v>
      </c>
      <c r="EQ302" s="164">
        <f>CU294+CV294+CW294+CX294+CY294</f>
        <v>0</v>
      </c>
      <c r="ER302" s="165">
        <f>CZ294+DA294+DB294+DC294</f>
        <v>0</v>
      </c>
      <c r="ES302" s="166">
        <f t="shared" si="1874"/>
        <v>0</v>
      </c>
      <c r="ET302" s="164">
        <f t="shared" si="1875"/>
        <v>0</v>
      </c>
      <c r="EU302" s="164">
        <f>BS301+BT301+BU301+BV301+BW301</f>
        <v>0</v>
      </c>
      <c r="EV302" s="165">
        <f>BX301+BY301+BZ301+CA301</f>
        <v>0</v>
      </c>
      <c r="EW302" s="166">
        <f t="shared" si="1876"/>
        <v>0</v>
      </c>
      <c r="EX302" s="164">
        <f t="shared" si="1877"/>
        <v>0</v>
      </c>
      <c r="EY302" s="164">
        <f>CU301+CV301+CW301+CX301+CY301</f>
        <v>0</v>
      </c>
      <c r="EZ302" s="167">
        <f>CZ301+DA301+DB301+DC301</f>
        <v>0</v>
      </c>
      <c r="FA302" s="166">
        <f t="shared" si="1878"/>
        <v>0</v>
      </c>
      <c r="FB302" s="164">
        <f t="shared" si="1879"/>
        <v>0</v>
      </c>
      <c r="FC302" s="164">
        <f>DW294+DX294+DY294+DZ294+EA294</f>
        <v>0</v>
      </c>
      <c r="FD302" s="167">
        <f>EB294+EC294+ED294+EE294</f>
        <v>0</v>
      </c>
      <c r="FE302" s="166">
        <f t="shared" si="1880"/>
        <v>0</v>
      </c>
      <c r="FF302" s="164">
        <f t="shared" si="1881"/>
        <v>0</v>
      </c>
      <c r="FG302" s="164">
        <f>DW301+DX301+DY301+DZ301+EA301</f>
        <v>0</v>
      </c>
      <c r="FH302" s="167">
        <f>EB301+EC301+ED301+EE301</f>
        <v>0</v>
      </c>
      <c r="FI302" s="837" t="s">
        <v>185</v>
      </c>
      <c r="FJ302" s="169">
        <f>EW304</f>
        <v>0</v>
      </c>
      <c r="FK302" s="169">
        <f t="shared" ref="FK302" si="1888">EX304</f>
        <v>0</v>
      </c>
      <c r="FL302" s="169">
        <f t="shared" ref="FL302" si="1889">EY304</f>
        <v>0</v>
      </c>
      <c r="FM302" s="169">
        <f t="shared" ref="FM302" si="1890">EZ304</f>
        <v>0</v>
      </c>
    </row>
    <row r="303" spans="1:174" ht="48" customHeight="1" thickBot="1">
      <c r="A303" s="143"/>
      <c r="B303" s="157"/>
      <c r="C303" s="157"/>
      <c r="D303" s="157"/>
      <c r="E303" s="158"/>
      <c r="F303" s="158"/>
      <c r="G303" s="159"/>
      <c r="H303" s="144"/>
      <c r="I303" s="144"/>
      <c r="J303" s="145"/>
      <c r="K303" s="146"/>
      <c r="L303" s="5675">
        <f>الاعدادات!$D$10</f>
        <v>2026</v>
      </c>
      <c r="M303" s="172"/>
      <c r="N303" s="172"/>
      <c r="O303" s="172"/>
      <c r="P303" s="172"/>
      <c r="Q303" s="172"/>
      <c r="R303" s="172"/>
      <c r="S303" s="172"/>
      <c r="T303" s="172"/>
      <c r="U303" s="172"/>
      <c r="V303" s="172"/>
      <c r="W303" s="172"/>
      <c r="X303" s="172"/>
      <c r="Y303" s="172"/>
      <c r="Z303" s="174"/>
      <c r="AA303" s="172"/>
      <c r="AB303" s="172"/>
      <c r="AC303" s="172"/>
      <c r="AD303" s="172"/>
      <c r="AE303" s="172"/>
      <c r="AF303" s="172"/>
      <c r="AG303" s="172"/>
      <c r="AH303" s="172"/>
      <c r="AI303" s="172"/>
      <c r="AJ303" s="172"/>
      <c r="AK303" s="172"/>
      <c r="AL303" s="172"/>
      <c r="AM303" s="172"/>
      <c r="AN303" s="172"/>
      <c r="AO303" s="172"/>
      <c r="AP303" s="172"/>
      <c r="AQ303" s="172"/>
      <c r="AR303" s="172"/>
      <c r="AS303" s="175"/>
      <c r="AT303" s="172"/>
      <c r="AU303" s="172"/>
      <c r="AV303" s="172"/>
      <c r="AW303" s="172"/>
      <c r="AX303" s="172"/>
      <c r="AY303" s="175"/>
      <c r="AZ303" s="172"/>
      <c r="BA303" s="172"/>
      <c r="BB303" s="2165"/>
      <c r="BC303" s="5683">
        <f>الاعدادات!$D$10</f>
        <v>2026</v>
      </c>
      <c r="BD303" s="117"/>
      <c r="BE303" s="118"/>
      <c r="BF303" s="118"/>
      <c r="BG303" s="119"/>
      <c r="BH303" s="119"/>
      <c r="BI303" s="119"/>
      <c r="BJ303" s="120"/>
      <c r="BK303" s="121"/>
      <c r="BL303" s="122"/>
      <c r="BM303" s="122"/>
      <c r="BN303" s="123"/>
      <c r="BO303" s="123"/>
      <c r="BP303" s="124"/>
      <c r="BQ303" s="125">
        <f t="shared" si="1862"/>
        <v>0</v>
      </c>
      <c r="BR303" s="126"/>
      <c r="BS303" s="127"/>
      <c r="BT303" s="128"/>
      <c r="BU303" s="129"/>
      <c r="BV303" s="130"/>
      <c r="BW303" s="131"/>
      <c r="BX303" s="132"/>
      <c r="BY303" s="133"/>
      <c r="BZ303" s="134"/>
      <c r="CA303" s="135"/>
      <c r="CB303" s="136">
        <f t="shared" si="1863"/>
        <v>0</v>
      </c>
      <c r="CC303" s="137"/>
      <c r="CD303" s="128"/>
      <c r="CE303" s="141"/>
      <c r="CF303" s="117"/>
      <c r="CG303" s="118"/>
      <c r="CH303" s="118"/>
      <c r="CI303" s="119"/>
      <c r="CJ303" s="119"/>
      <c r="CK303" s="119"/>
      <c r="CL303" s="120"/>
      <c r="CM303" s="121"/>
      <c r="CN303" s="122"/>
      <c r="CO303" s="122"/>
      <c r="CP303" s="123"/>
      <c r="CQ303" s="123"/>
      <c r="CR303" s="124"/>
      <c r="CS303" s="125">
        <f t="shared" si="1864"/>
        <v>0</v>
      </c>
      <c r="CT303" s="126"/>
      <c r="CU303" s="176"/>
      <c r="CV303" s="128"/>
      <c r="CW303" s="129"/>
      <c r="CX303" s="130"/>
      <c r="CY303" s="131"/>
      <c r="CZ303" s="132"/>
      <c r="DA303" s="133"/>
      <c r="DB303" s="134"/>
      <c r="DC303" s="135"/>
      <c r="DD303" s="136">
        <f t="shared" si="1865"/>
        <v>0</v>
      </c>
      <c r="DE303" s="137"/>
      <c r="DF303" s="128"/>
      <c r="DG303" s="141"/>
      <c r="DH303" s="117"/>
      <c r="DI303" s="118"/>
      <c r="DJ303" s="118"/>
      <c r="DK303" s="119"/>
      <c r="DL303" s="119"/>
      <c r="DM303" s="119"/>
      <c r="DN303" s="120"/>
      <c r="DO303" s="121"/>
      <c r="DP303" s="122"/>
      <c r="DQ303" s="122"/>
      <c r="DR303" s="123"/>
      <c r="DS303" s="123"/>
      <c r="DT303" s="124"/>
      <c r="DU303" s="125">
        <f t="shared" si="1866"/>
        <v>0</v>
      </c>
      <c r="DV303" s="126"/>
      <c r="DW303" s="176"/>
      <c r="DX303" s="128"/>
      <c r="DY303" s="129"/>
      <c r="DZ303" s="130"/>
      <c r="EA303" s="131"/>
      <c r="EB303" s="132"/>
      <c r="EC303" s="133"/>
      <c r="ED303" s="134"/>
      <c r="EE303" s="135"/>
      <c r="EF303" s="136">
        <f t="shared" si="1867"/>
        <v>0</v>
      </c>
      <c r="EG303" s="137"/>
      <c r="EH303" s="128"/>
      <c r="EI303" s="141"/>
      <c r="EJ303" s="5675">
        <f>الاعدادات!$D$9</f>
        <v>2025</v>
      </c>
      <c r="EK303" s="163">
        <f t="shared" si="1870"/>
        <v>0</v>
      </c>
      <c r="EL303" s="164">
        <f t="shared" si="1871"/>
        <v>0</v>
      </c>
      <c r="EM303" s="164">
        <f>BS295+BT295+BU295+BV295+BW295</f>
        <v>0</v>
      </c>
      <c r="EN303" s="165">
        <f>BX295+BY295+BZ295+CA295</f>
        <v>0</v>
      </c>
      <c r="EO303" s="166">
        <f t="shared" si="1872"/>
        <v>0</v>
      </c>
      <c r="EP303" s="164">
        <f t="shared" si="1873"/>
        <v>0</v>
      </c>
      <c r="EQ303" s="164">
        <f>CU295+CV295+CW295+CX295+CY295</f>
        <v>0</v>
      </c>
      <c r="ER303" s="165">
        <f>CZ295+DA295+DB295+DC295</f>
        <v>0</v>
      </c>
      <c r="ES303" s="166">
        <f t="shared" si="1874"/>
        <v>0</v>
      </c>
      <c r="ET303" s="164">
        <f t="shared" si="1875"/>
        <v>0</v>
      </c>
      <c r="EU303" s="164">
        <f>BS302+BT302+BU302+BV302+BW302</f>
        <v>0</v>
      </c>
      <c r="EV303" s="165">
        <f>BX302+BY302+BZ302+CA302</f>
        <v>0</v>
      </c>
      <c r="EW303" s="166">
        <f t="shared" si="1876"/>
        <v>0</v>
      </c>
      <c r="EX303" s="164">
        <f t="shared" si="1877"/>
        <v>0</v>
      </c>
      <c r="EY303" s="164">
        <f>CU302+CV302+CW302+CX302+CY302</f>
        <v>0</v>
      </c>
      <c r="EZ303" s="167">
        <f>CZ302+DA302+DB302+DC302</f>
        <v>0</v>
      </c>
      <c r="FA303" s="166">
        <f t="shared" si="1878"/>
        <v>0</v>
      </c>
      <c r="FB303" s="164">
        <f t="shared" si="1879"/>
        <v>0</v>
      </c>
      <c r="FC303" s="164">
        <f>DW295+DX295+DY295+DZ295+EA295</f>
        <v>0</v>
      </c>
      <c r="FD303" s="167">
        <f>EB295+EC295+ED295+EE295</f>
        <v>0</v>
      </c>
      <c r="FE303" s="166">
        <f t="shared" si="1880"/>
        <v>0</v>
      </c>
      <c r="FF303" s="164">
        <f t="shared" si="1881"/>
        <v>0</v>
      </c>
      <c r="FG303" s="164">
        <f>DW302+DX302+DY302+DZ302+EA302</f>
        <v>0</v>
      </c>
      <c r="FH303" s="167">
        <f>EB302+EC302+ED302+EE302</f>
        <v>0</v>
      </c>
      <c r="FI303" s="837" t="s">
        <v>200</v>
      </c>
      <c r="FJ303" s="169">
        <f>FA304</f>
        <v>0</v>
      </c>
      <c r="FK303" s="169">
        <f t="shared" ref="FK303" si="1891">FB304</f>
        <v>0</v>
      </c>
      <c r="FL303" s="169">
        <f t="shared" ref="FL303" si="1892">FC304</f>
        <v>0</v>
      </c>
      <c r="FM303" s="169">
        <f>FD304</f>
        <v>0</v>
      </c>
    </row>
    <row r="304" spans="1:174" ht="48" customHeight="1" thickBot="1">
      <c r="A304" s="143"/>
      <c r="B304" s="172"/>
      <c r="C304" s="172"/>
      <c r="D304" s="172"/>
      <c r="E304" s="172"/>
      <c r="F304" s="172"/>
      <c r="G304" s="172"/>
      <c r="H304" s="172"/>
      <c r="I304" s="172"/>
      <c r="J304" s="145"/>
      <c r="K304" s="146"/>
      <c r="L304" s="173"/>
      <c r="M304" s="172"/>
      <c r="N304" s="172"/>
      <c r="O304" s="172"/>
      <c r="P304" s="172"/>
      <c r="Q304" s="172"/>
      <c r="R304" s="172"/>
      <c r="S304" s="172"/>
      <c r="T304" s="172"/>
      <c r="U304" s="172"/>
      <c r="V304" s="172"/>
      <c r="W304" s="172"/>
      <c r="X304" s="172"/>
      <c r="Y304" s="172"/>
      <c r="Z304" s="174"/>
      <c r="AA304" s="172"/>
      <c r="AB304" s="172"/>
      <c r="AC304" s="172"/>
      <c r="AD304" s="172"/>
      <c r="AE304" s="172"/>
      <c r="AF304" s="172"/>
      <c r="AG304" s="172"/>
      <c r="AH304" s="172"/>
      <c r="AI304" s="172"/>
      <c r="AJ304" s="172"/>
      <c r="AK304" s="172"/>
      <c r="AL304" s="172"/>
      <c r="AM304" s="172"/>
      <c r="AN304" s="172"/>
      <c r="AO304" s="172"/>
      <c r="AP304" s="172"/>
      <c r="AQ304" s="172"/>
      <c r="AR304" s="172"/>
      <c r="AS304" s="175"/>
      <c r="AT304" s="172"/>
      <c r="AU304" s="172"/>
      <c r="AV304" s="172"/>
      <c r="AW304" s="172"/>
      <c r="AX304" s="172"/>
      <c r="AY304" s="175"/>
      <c r="AZ304" s="172"/>
      <c r="BA304" s="172"/>
      <c r="BB304" s="2165"/>
      <c r="BC304" s="2009" t="s">
        <v>181</v>
      </c>
      <c r="BD304" s="5689">
        <f t="shared" ref="BD304:BP304" si="1893">SUM(BD299:BD303)</f>
        <v>0</v>
      </c>
      <c r="BE304" s="5690">
        <f t="shared" si="1893"/>
        <v>0</v>
      </c>
      <c r="BF304" s="5690">
        <f t="shared" si="1893"/>
        <v>0</v>
      </c>
      <c r="BG304" s="5690">
        <f t="shared" si="1893"/>
        <v>0</v>
      </c>
      <c r="BH304" s="5690">
        <f t="shared" si="1893"/>
        <v>0</v>
      </c>
      <c r="BI304" s="5690">
        <f t="shared" si="1893"/>
        <v>0</v>
      </c>
      <c r="BJ304" s="5690">
        <f t="shared" si="1893"/>
        <v>0</v>
      </c>
      <c r="BK304" s="5690">
        <f t="shared" si="1893"/>
        <v>0</v>
      </c>
      <c r="BL304" s="5690">
        <f t="shared" si="1893"/>
        <v>0</v>
      </c>
      <c r="BM304" s="5690">
        <f t="shared" si="1893"/>
        <v>0</v>
      </c>
      <c r="BN304" s="5690">
        <f t="shared" si="1893"/>
        <v>0</v>
      </c>
      <c r="BO304" s="5690">
        <f t="shared" si="1893"/>
        <v>0</v>
      </c>
      <c r="BP304" s="5690">
        <f t="shared" si="1893"/>
        <v>0</v>
      </c>
      <c r="BQ304" s="5691">
        <f t="shared" si="1862"/>
        <v>0</v>
      </c>
      <c r="BR304" s="5690">
        <f t="shared" ref="BR304:CR304" si="1894">SUM(BR299:BR303)</f>
        <v>0</v>
      </c>
      <c r="BS304" s="5690">
        <f t="shared" si="1894"/>
        <v>0</v>
      </c>
      <c r="BT304" s="5690">
        <f t="shared" si="1894"/>
        <v>0</v>
      </c>
      <c r="BU304" s="5690">
        <f t="shared" si="1894"/>
        <v>0</v>
      </c>
      <c r="BV304" s="5690">
        <f t="shared" si="1894"/>
        <v>0</v>
      </c>
      <c r="BW304" s="5690">
        <f t="shared" si="1894"/>
        <v>0</v>
      </c>
      <c r="BX304" s="5690">
        <f t="shared" si="1894"/>
        <v>0</v>
      </c>
      <c r="BY304" s="5690">
        <f t="shared" si="1894"/>
        <v>0</v>
      </c>
      <c r="BZ304" s="5692">
        <f t="shared" si="1894"/>
        <v>0</v>
      </c>
      <c r="CA304" s="5690">
        <f t="shared" si="1894"/>
        <v>0</v>
      </c>
      <c r="CB304" s="5690">
        <f t="shared" si="1894"/>
        <v>0</v>
      </c>
      <c r="CC304" s="5690">
        <f t="shared" si="1894"/>
        <v>0</v>
      </c>
      <c r="CD304" s="5690">
        <f t="shared" si="1894"/>
        <v>0</v>
      </c>
      <c r="CE304" s="5693">
        <f t="shared" si="1894"/>
        <v>0</v>
      </c>
      <c r="CF304" s="5689">
        <f t="shared" si="1894"/>
        <v>0</v>
      </c>
      <c r="CG304" s="5690">
        <f t="shared" si="1894"/>
        <v>0</v>
      </c>
      <c r="CH304" s="5690">
        <f t="shared" si="1894"/>
        <v>0</v>
      </c>
      <c r="CI304" s="5690">
        <f t="shared" si="1894"/>
        <v>0</v>
      </c>
      <c r="CJ304" s="5690">
        <f t="shared" si="1894"/>
        <v>0</v>
      </c>
      <c r="CK304" s="5690">
        <f t="shared" si="1894"/>
        <v>0</v>
      </c>
      <c r="CL304" s="5690">
        <f t="shared" si="1894"/>
        <v>0</v>
      </c>
      <c r="CM304" s="5690">
        <f t="shared" si="1894"/>
        <v>0</v>
      </c>
      <c r="CN304" s="5690">
        <f t="shared" si="1894"/>
        <v>0</v>
      </c>
      <c r="CO304" s="5690">
        <f t="shared" si="1894"/>
        <v>0</v>
      </c>
      <c r="CP304" s="5690">
        <f t="shared" si="1894"/>
        <v>0</v>
      </c>
      <c r="CQ304" s="5690">
        <f t="shared" si="1894"/>
        <v>0</v>
      </c>
      <c r="CR304" s="5690">
        <f t="shared" si="1894"/>
        <v>0</v>
      </c>
      <c r="CS304" s="5691">
        <f t="shared" si="1864"/>
        <v>0</v>
      </c>
      <c r="CT304" s="5690">
        <f t="shared" ref="CT304:DT304" si="1895">SUM(CT299:CT303)</f>
        <v>0</v>
      </c>
      <c r="CU304" s="5690">
        <f t="shared" si="1895"/>
        <v>0</v>
      </c>
      <c r="CV304" s="5690">
        <f t="shared" si="1895"/>
        <v>0</v>
      </c>
      <c r="CW304" s="5690">
        <f t="shared" si="1895"/>
        <v>0</v>
      </c>
      <c r="CX304" s="5690">
        <f t="shared" si="1895"/>
        <v>0</v>
      </c>
      <c r="CY304" s="5690">
        <f t="shared" si="1895"/>
        <v>0</v>
      </c>
      <c r="CZ304" s="5690">
        <f t="shared" si="1895"/>
        <v>0</v>
      </c>
      <c r="DA304" s="5690">
        <f t="shared" si="1895"/>
        <v>0</v>
      </c>
      <c r="DB304" s="5692">
        <f t="shared" si="1895"/>
        <v>0</v>
      </c>
      <c r="DC304" s="5690">
        <f t="shared" si="1895"/>
        <v>0</v>
      </c>
      <c r="DD304" s="5690">
        <f t="shared" si="1895"/>
        <v>0</v>
      </c>
      <c r="DE304" s="5690">
        <f t="shared" si="1895"/>
        <v>0</v>
      </c>
      <c r="DF304" s="5690">
        <f t="shared" si="1895"/>
        <v>0</v>
      </c>
      <c r="DG304" s="5693">
        <f t="shared" si="1895"/>
        <v>0</v>
      </c>
      <c r="DH304" s="5689">
        <f t="shared" si="1895"/>
        <v>0</v>
      </c>
      <c r="DI304" s="5690">
        <f t="shared" si="1895"/>
        <v>0</v>
      </c>
      <c r="DJ304" s="5690">
        <f t="shared" si="1895"/>
        <v>0</v>
      </c>
      <c r="DK304" s="5690">
        <f t="shared" si="1895"/>
        <v>0</v>
      </c>
      <c r="DL304" s="5690">
        <f t="shared" si="1895"/>
        <v>0</v>
      </c>
      <c r="DM304" s="5690">
        <f t="shared" si="1895"/>
        <v>0</v>
      </c>
      <c r="DN304" s="5690">
        <f t="shared" si="1895"/>
        <v>0</v>
      </c>
      <c r="DO304" s="5690">
        <f t="shared" si="1895"/>
        <v>0</v>
      </c>
      <c r="DP304" s="5690">
        <f t="shared" si="1895"/>
        <v>0</v>
      </c>
      <c r="DQ304" s="5690">
        <f t="shared" si="1895"/>
        <v>0</v>
      </c>
      <c r="DR304" s="5690">
        <f t="shared" si="1895"/>
        <v>0</v>
      </c>
      <c r="DS304" s="5690">
        <f t="shared" si="1895"/>
        <v>0</v>
      </c>
      <c r="DT304" s="5690">
        <f t="shared" si="1895"/>
        <v>0</v>
      </c>
      <c r="DU304" s="5691">
        <f t="shared" si="1866"/>
        <v>0</v>
      </c>
      <c r="DV304" s="5690">
        <f t="shared" ref="DV304:EI304" si="1896">SUM(DV299:DV303)</f>
        <v>0</v>
      </c>
      <c r="DW304" s="5690">
        <f t="shared" si="1896"/>
        <v>0</v>
      </c>
      <c r="DX304" s="5690">
        <f t="shared" si="1896"/>
        <v>0</v>
      </c>
      <c r="DY304" s="5690">
        <f t="shared" si="1896"/>
        <v>0</v>
      </c>
      <c r="DZ304" s="5690">
        <f t="shared" si="1896"/>
        <v>0</v>
      </c>
      <c r="EA304" s="5690">
        <f t="shared" si="1896"/>
        <v>0</v>
      </c>
      <c r="EB304" s="5690">
        <f t="shared" si="1896"/>
        <v>0</v>
      </c>
      <c r="EC304" s="5690">
        <f t="shared" si="1896"/>
        <v>0</v>
      </c>
      <c r="ED304" s="5692">
        <f t="shared" si="1896"/>
        <v>0</v>
      </c>
      <c r="EE304" s="5690">
        <f t="shared" si="1896"/>
        <v>0</v>
      </c>
      <c r="EF304" s="5690">
        <f t="shared" si="1896"/>
        <v>0</v>
      </c>
      <c r="EG304" s="5690">
        <f t="shared" si="1896"/>
        <v>0</v>
      </c>
      <c r="EH304" s="5690">
        <f t="shared" si="1896"/>
        <v>0</v>
      </c>
      <c r="EI304" s="5693">
        <f t="shared" si="1896"/>
        <v>0</v>
      </c>
      <c r="EJ304" s="5675">
        <f>الاعدادات!$D$10</f>
        <v>2026</v>
      </c>
      <c r="EK304" s="163">
        <f t="shared" si="1870"/>
        <v>0</v>
      </c>
      <c r="EL304" s="164">
        <f t="shared" si="1871"/>
        <v>0</v>
      </c>
      <c r="EM304" s="164">
        <f>BS296+BT296+BU296+BV296+BW296</f>
        <v>0</v>
      </c>
      <c r="EN304" s="165">
        <f>BX296+BY296+BZ296+CA296</f>
        <v>0</v>
      </c>
      <c r="EO304" s="166">
        <f t="shared" si="1872"/>
        <v>0</v>
      </c>
      <c r="EP304" s="164">
        <f t="shared" si="1873"/>
        <v>0</v>
      </c>
      <c r="EQ304" s="164">
        <f>CU296+CV296+CW296+CX296+CY296</f>
        <v>0</v>
      </c>
      <c r="ER304" s="165">
        <f>CZ296+DA296+DB296+DC296</f>
        <v>0</v>
      </c>
      <c r="ES304" s="166">
        <f t="shared" si="1874"/>
        <v>0</v>
      </c>
      <c r="ET304" s="164">
        <f t="shared" si="1875"/>
        <v>0</v>
      </c>
      <c r="EU304" s="164">
        <f>BS303+BT303+BU303+BV303+BW303</f>
        <v>0</v>
      </c>
      <c r="EV304" s="165">
        <f>BX303+BY303+BZ303+CA303</f>
        <v>0</v>
      </c>
      <c r="EW304" s="166">
        <f t="shared" si="1876"/>
        <v>0</v>
      </c>
      <c r="EX304" s="164">
        <f t="shared" si="1877"/>
        <v>0</v>
      </c>
      <c r="EY304" s="164">
        <f>CU303+CV303+CW303+CX303+CY303</f>
        <v>0</v>
      </c>
      <c r="EZ304" s="167">
        <f>CZ303+DA303+DB303+DC303</f>
        <v>0</v>
      </c>
      <c r="FA304" s="166">
        <f t="shared" si="1878"/>
        <v>0</v>
      </c>
      <c r="FB304" s="164">
        <f t="shared" si="1879"/>
        <v>0</v>
      </c>
      <c r="FC304" s="164">
        <f>DW296+DX296+DY296+DZ296+EA296</f>
        <v>0</v>
      </c>
      <c r="FD304" s="167">
        <f>EB296+EC296+ED296+EE296</f>
        <v>0</v>
      </c>
      <c r="FE304" s="166">
        <f t="shared" si="1880"/>
        <v>0</v>
      </c>
      <c r="FF304" s="164">
        <f t="shared" si="1881"/>
        <v>0</v>
      </c>
      <c r="FG304" s="164">
        <f>DW303+DX303+DY303+DZ303+EA303</f>
        <v>0</v>
      </c>
      <c r="FH304" s="167">
        <f>EB303+EC303+ED303+EE303</f>
        <v>0</v>
      </c>
      <c r="FI304" s="837" t="s">
        <v>597</v>
      </c>
      <c r="FJ304" s="169">
        <f>FE304</f>
        <v>0</v>
      </c>
      <c r="FK304" s="169">
        <f t="shared" ref="FK304" si="1897">FF304</f>
        <v>0</v>
      </c>
      <c r="FL304" s="169">
        <f t="shared" ref="FL304" si="1898">FG304</f>
        <v>0</v>
      </c>
      <c r="FM304" s="169">
        <f t="shared" ref="FM304" si="1899">FH304</f>
        <v>0</v>
      </c>
    </row>
    <row r="305" spans="1:174" ht="48" customHeight="1" thickBot="1">
      <c r="A305" s="2527"/>
      <c r="B305" s="2527"/>
      <c r="C305" s="2527"/>
      <c r="D305" s="2527"/>
      <c r="E305" s="2527"/>
      <c r="F305" s="2527"/>
      <c r="G305" s="2527"/>
      <c r="H305" s="2527"/>
      <c r="I305" s="2527"/>
      <c r="J305" s="2527"/>
      <c r="K305" s="2527"/>
      <c r="L305" s="2527"/>
      <c r="M305" s="2527"/>
      <c r="N305" s="2527"/>
      <c r="O305" s="2527"/>
      <c r="P305" s="2527"/>
      <c r="Q305" s="2527"/>
      <c r="R305" s="2527"/>
      <c r="S305" s="2527"/>
      <c r="T305" s="2527"/>
      <c r="U305" s="2527"/>
      <c r="V305" s="2527"/>
      <c r="W305" s="2527"/>
      <c r="X305" s="2527"/>
      <c r="Y305" s="2527"/>
      <c r="Z305" s="2527"/>
      <c r="AA305" s="2527"/>
      <c r="AB305" s="2527"/>
      <c r="AC305" s="2527"/>
      <c r="AD305" s="2527"/>
      <c r="AE305" s="2527"/>
      <c r="AF305" s="2527"/>
      <c r="AG305" s="2527"/>
      <c r="AH305" s="2527"/>
      <c r="AI305" s="2527"/>
      <c r="AJ305" s="2527"/>
      <c r="AK305" s="2527"/>
      <c r="AL305" s="2527"/>
      <c r="AM305" s="2527"/>
      <c r="AN305" s="2527"/>
      <c r="AO305" s="2527"/>
      <c r="AP305" s="2527"/>
      <c r="AQ305" s="2527"/>
      <c r="AR305" s="2527"/>
      <c r="AS305" s="2527"/>
      <c r="AT305" s="2527"/>
      <c r="AU305" s="2527"/>
      <c r="AV305" s="2527"/>
      <c r="AW305" s="2527"/>
      <c r="AX305" s="2527"/>
      <c r="AY305" s="2527"/>
      <c r="AZ305" s="2527"/>
      <c r="BA305" s="2527"/>
      <c r="BB305" s="2527"/>
      <c r="BC305" s="2527"/>
      <c r="BD305" s="2528"/>
      <c r="BE305" s="2527"/>
      <c r="BF305" s="2527"/>
      <c r="BG305" s="2527"/>
      <c r="BH305" s="2527"/>
      <c r="BI305" s="2527"/>
      <c r="BJ305" s="2527"/>
      <c r="BK305" s="2527"/>
      <c r="BL305" s="2527"/>
      <c r="BM305" s="2527"/>
      <c r="BN305" s="2527"/>
      <c r="BO305" s="2527"/>
      <c r="BP305" s="2527"/>
      <c r="BQ305" s="2527"/>
      <c r="BR305" s="2527"/>
      <c r="BS305" s="2527"/>
      <c r="BT305" s="2527"/>
      <c r="BU305" s="2527"/>
      <c r="BV305" s="2527"/>
      <c r="BW305" s="2527"/>
      <c r="BX305" s="2527"/>
      <c r="BY305" s="2527"/>
      <c r="BZ305" s="2527"/>
      <c r="CA305" s="2527"/>
      <c r="CB305" s="2527"/>
      <c r="CC305" s="2527"/>
      <c r="CD305" s="2527"/>
      <c r="CE305" s="2527"/>
      <c r="CF305" s="2528"/>
      <c r="CG305" s="2527"/>
      <c r="CH305" s="2527"/>
      <c r="CI305" s="2527"/>
      <c r="CJ305" s="2527"/>
      <c r="CK305" s="2527"/>
      <c r="CL305" s="2527"/>
      <c r="CM305" s="2527"/>
      <c r="CN305" s="2527"/>
      <c r="CO305" s="2527"/>
      <c r="CP305" s="2527"/>
      <c r="CQ305" s="2527"/>
      <c r="CR305" s="2527"/>
      <c r="CS305" s="2527"/>
      <c r="CT305" s="2527"/>
      <c r="CU305" s="2527"/>
      <c r="CV305" s="2527"/>
      <c r="CW305" s="2527"/>
      <c r="CX305" s="2527"/>
      <c r="CY305" s="2527"/>
      <c r="CZ305" s="2527"/>
      <c r="DA305" s="2527"/>
      <c r="DB305" s="2527"/>
      <c r="DC305" s="2527"/>
      <c r="DD305" s="2527"/>
      <c r="DE305" s="2527"/>
      <c r="DF305" s="2527"/>
      <c r="DG305" s="2527"/>
      <c r="DH305" s="2528"/>
      <c r="DI305" s="2527"/>
      <c r="DJ305" s="2527"/>
      <c r="DK305" s="2527"/>
      <c r="DL305" s="2527"/>
      <c r="DM305" s="2527"/>
      <c r="DN305" s="2527"/>
      <c r="DO305" s="2527"/>
      <c r="DP305" s="2527"/>
      <c r="DQ305" s="2527"/>
      <c r="DR305" s="2527"/>
      <c r="DS305" s="2527"/>
      <c r="DT305" s="2527"/>
      <c r="DU305" s="2527"/>
      <c r="DV305" s="2527"/>
      <c r="DW305" s="2527"/>
      <c r="DX305" s="2527"/>
      <c r="DY305" s="2527"/>
      <c r="DZ305" s="2527"/>
      <c r="EA305" s="2527"/>
      <c r="EB305" s="2527"/>
      <c r="EC305" s="2527"/>
      <c r="ED305" s="2527"/>
      <c r="EE305" s="2527"/>
      <c r="EF305" s="2527"/>
      <c r="EG305" s="2527"/>
      <c r="EH305" s="2527"/>
      <c r="EI305" s="2527"/>
      <c r="EJ305" s="2527"/>
      <c r="EK305" s="5688">
        <f>SUM(EK300:EK304)</f>
        <v>0</v>
      </c>
      <c r="EL305" s="5688">
        <f t="shared" ref="EL305:FH305" si="1900">SUM(EL300:EL304)</f>
        <v>0</v>
      </c>
      <c r="EM305" s="5688">
        <f t="shared" si="1900"/>
        <v>0</v>
      </c>
      <c r="EN305" s="5688">
        <f t="shared" si="1900"/>
        <v>0</v>
      </c>
      <c r="EO305" s="5688">
        <f t="shared" si="1900"/>
        <v>0</v>
      </c>
      <c r="EP305" s="5688">
        <f t="shared" si="1900"/>
        <v>0</v>
      </c>
      <c r="EQ305" s="5688">
        <f t="shared" si="1900"/>
        <v>0</v>
      </c>
      <c r="ER305" s="5688">
        <f t="shared" si="1900"/>
        <v>0</v>
      </c>
      <c r="ES305" s="5688">
        <f t="shared" si="1900"/>
        <v>0</v>
      </c>
      <c r="ET305" s="5688">
        <f t="shared" si="1900"/>
        <v>0</v>
      </c>
      <c r="EU305" s="5688">
        <f t="shared" si="1900"/>
        <v>0</v>
      </c>
      <c r="EV305" s="5688">
        <f t="shared" si="1900"/>
        <v>0</v>
      </c>
      <c r="EW305" s="5688">
        <f t="shared" si="1900"/>
        <v>0</v>
      </c>
      <c r="EX305" s="5688">
        <f t="shared" si="1900"/>
        <v>0</v>
      </c>
      <c r="EY305" s="5688">
        <f t="shared" si="1900"/>
        <v>0</v>
      </c>
      <c r="EZ305" s="5688">
        <f t="shared" si="1900"/>
        <v>0</v>
      </c>
      <c r="FA305" s="5688">
        <f t="shared" si="1900"/>
        <v>0</v>
      </c>
      <c r="FB305" s="5688">
        <f t="shared" si="1900"/>
        <v>0</v>
      </c>
      <c r="FC305" s="5688">
        <f t="shared" si="1900"/>
        <v>0</v>
      </c>
      <c r="FD305" s="5688">
        <f t="shared" si="1900"/>
        <v>0</v>
      </c>
      <c r="FE305" s="5688">
        <f t="shared" si="1900"/>
        <v>0</v>
      </c>
      <c r="FF305" s="5688">
        <f t="shared" si="1900"/>
        <v>0</v>
      </c>
      <c r="FG305" s="5688">
        <f t="shared" si="1900"/>
        <v>0</v>
      </c>
      <c r="FH305" s="5688">
        <f t="shared" si="1900"/>
        <v>0</v>
      </c>
      <c r="FI305" s="2527"/>
      <c r="FJ305" s="2527"/>
      <c r="FK305" s="2527"/>
      <c r="FL305" s="2527"/>
      <c r="FM305" s="2527"/>
    </row>
    <row r="306" spans="1:174" ht="48" customHeight="1" thickBot="1">
      <c r="A306" s="6227" t="s">
        <v>1140</v>
      </c>
      <c r="B306" s="6230" t="str" cm="1">
        <f t="array" ref="B306">_xlfn.XLOOKUP(1, (INDEX(التشكيل_القديم!$L$5:$S$49, ,6)=$A306) * (INDEX(التشكيل_القديم!$L$5:$S$49, ,7)="رئيس الدائرة"), INDEX(التشكيل_القديم!$L$5:$S$49, ,2))</f>
        <v>احمد إسماعيل احمد عبدالواحد</v>
      </c>
      <c r="C306" s="6230"/>
      <c r="D306" s="6230"/>
      <c r="E306" s="6230"/>
      <c r="F306" s="6230"/>
      <c r="G306" s="6230"/>
      <c r="H306" s="5676" cm="1">
        <f t="array" ref="H306">_xlfn.XLOOKUP(1, (INDEX(التشكيل_القديم!$L$5:$S$49, ,6)=$A306) * (INDEX(التشكيل_القديم!$L$5:$S$49, ,7)="رئيس الدائرة"), INDEX(التشكيل_القديم!$L$5:$S$49, ,3))</f>
        <v>3158</v>
      </c>
      <c r="I306" s="2171" t="str" cm="1">
        <f t="array" ref="I306">_xlfn.XLOOKUP(1, (INDEX(التشكيل_القديم!$L$5:$S$49, ,6)=$A306) * (INDEX(التشكيل_القديم!$L$5:$S$49, ,7)="رئيس الدائرة"), INDEX(التشكيل_القديم!$L$5:$S$49, ,4))</f>
        <v>أ</v>
      </c>
      <c r="J306" s="6231" t="s">
        <v>37</v>
      </c>
      <c r="K306" s="6234" t="s">
        <v>78</v>
      </c>
      <c r="L306" s="5567" t="s">
        <v>1194</v>
      </c>
      <c r="M306" s="5567"/>
      <c r="N306" s="6156" t="s">
        <v>1174</v>
      </c>
      <c r="O306" s="6157"/>
      <c r="P306" s="6157"/>
      <c r="Q306" s="6157"/>
      <c r="R306" s="6157"/>
      <c r="S306" s="6157"/>
      <c r="T306" s="6157"/>
      <c r="U306" s="6157"/>
      <c r="V306" s="6157"/>
      <c r="W306" s="6157"/>
      <c r="X306" s="6157"/>
      <c r="Y306" s="6157"/>
      <c r="Z306" s="6157"/>
      <c r="AA306" s="6157"/>
      <c r="AB306" s="6157"/>
      <c r="AC306" s="6157"/>
      <c r="AD306" s="6157"/>
      <c r="AE306" s="6157"/>
      <c r="AF306" s="6157"/>
      <c r="AG306" s="6157"/>
      <c r="AH306" s="6157"/>
      <c r="AI306" s="6157"/>
      <c r="AJ306" s="6157"/>
      <c r="AK306" s="6157"/>
      <c r="AL306" s="6157"/>
      <c r="AM306" s="6157"/>
      <c r="AN306" s="6157"/>
      <c r="AO306" s="6157"/>
      <c r="AP306" s="6157"/>
      <c r="AQ306" s="6157"/>
      <c r="AR306" s="6157"/>
      <c r="AS306" s="6157"/>
      <c r="AT306" s="6157"/>
      <c r="AU306" s="6157"/>
      <c r="AV306" s="6157"/>
      <c r="AW306" s="6157"/>
      <c r="AX306" s="6157"/>
      <c r="AY306" s="6157"/>
      <c r="AZ306" s="6157"/>
      <c r="BA306" s="6158"/>
      <c r="BB306" s="2158" t="s">
        <v>176</v>
      </c>
      <c r="BC306" s="2526"/>
      <c r="BD306" s="5652">
        <f>_xlfn.XLOOKUP(B306,التشكيل_القديم!$M$5:$M$39,التشكيل_القديم!$L$5:$L$39,0,0)</f>
        <v>16</v>
      </c>
      <c r="BE306" s="6210" t="str">
        <f xml:space="preserve"> "(" &amp;BD306&amp;")                 " &amp;"رئيس الدائرة  /  "  &amp;B306</f>
        <v>(16)                 رئيس الدائرة  /  احمد إسماعيل احمد عبدالواحد</v>
      </c>
      <c r="BF306" s="6210"/>
      <c r="BG306" s="6210"/>
      <c r="BH306" s="6210"/>
      <c r="BI306" s="6210"/>
      <c r="BJ306" s="6210"/>
      <c r="BK306" s="6210"/>
      <c r="BL306" s="6210"/>
      <c r="BM306" s="6210"/>
      <c r="BN306" s="6210"/>
      <c r="BO306" s="6210"/>
      <c r="BP306" s="6210"/>
      <c r="BQ306" s="6210"/>
      <c r="BR306" s="6210"/>
      <c r="BS306" s="6210"/>
      <c r="BT306" s="6210"/>
      <c r="BU306" s="6210"/>
      <c r="BV306" s="6210"/>
      <c r="BW306" s="6210"/>
      <c r="BX306" s="6210"/>
      <c r="BY306" s="6210"/>
      <c r="BZ306" s="6210"/>
      <c r="CA306" s="6210"/>
      <c r="CB306" s="6210"/>
      <c r="CC306" s="6210"/>
      <c r="CD306" s="6210"/>
      <c r="CE306" s="6211"/>
      <c r="CF306" s="5653">
        <f>_xlfn.XLOOKUP(B307,التشكيل_القديم!$M$5:$M$39,التشكيل_القديم!$L$5:$L$39,0,0)</f>
        <v>17</v>
      </c>
      <c r="CG306" s="6341" t="str">
        <f>"(2)             "&amp; "عضو يمين الدائرة  /  "  &amp;B307</f>
        <v>(2)             عضو يمين الدائرة  /  محمد جمال صابر حمزة الحمزاوي</v>
      </c>
      <c r="CH306" s="6210"/>
      <c r="CI306" s="6210"/>
      <c r="CJ306" s="6210"/>
      <c r="CK306" s="6210"/>
      <c r="CL306" s="6210"/>
      <c r="CM306" s="6210"/>
      <c r="CN306" s="6210"/>
      <c r="CO306" s="6210"/>
      <c r="CP306" s="6210"/>
      <c r="CQ306" s="6210"/>
      <c r="CR306" s="6210"/>
      <c r="CS306" s="6210"/>
      <c r="CT306" s="6210"/>
      <c r="CU306" s="6210"/>
      <c r="CV306" s="6210"/>
      <c r="CW306" s="6210"/>
      <c r="CX306" s="6210"/>
      <c r="CY306" s="6210"/>
      <c r="CZ306" s="6210"/>
      <c r="DA306" s="6210"/>
      <c r="DB306" s="6210"/>
      <c r="DC306" s="6210"/>
      <c r="DD306" s="6210"/>
      <c r="DE306" s="6210"/>
      <c r="DF306" s="6210"/>
      <c r="DG306" s="6211"/>
      <c r="DH306" s="5653">
        <f>_xlfn.XLOOKUP(B310,التشكيل_القديم!$M$5:$M$39,التشكيل_القديم!$L$5:$L$39,0,0)</f>
        <v>0</v>
      </c>
      <c r="DI306" s="6210" t="str">
        <f>IF(B310&lt;&gt;"","(5)             "&amp;"عضو يسار يسار اليسار الدائرة /  "&amp;B310,"لا يوجد عضو خامس")</f>
        <v>لا يوجد عضو خامس</v>
      </c>
      <c r="DJ306" s="6210"/>
      <c r="DK306" s="6210"/>
      <c r="DL306" s="6210"/>
      <c r="DM306" s="6210"/>
      <c r="DN306" s="6210"/>
      <c r="DO306" s="6210"/>
      <c r="DP306" s="6210"/>
      <c r="DQ306" s="6210"/>
      <c r="DR306" s="6210"/>
      <c r="DS306" s="6210"/>
      <c r="DT306" s="6210"/>
      <c r="DU306" s="6210"/>
      <c r="DV306" s="6210"/>
      <c r="DW306" s="6210"/>
      <c r="DX306" s="6210"/>
      <c r="DY306" s="6210"/>
      <c r="DZ306" s="6210"/>
      <c r="EA306" s="6210"/>
      <c r="EB306" s="6210"/>
      <c r="EC306" s="6210"/>
      <c r="ED306" s="6210"/>
      <c r="EE306" s="6210"/>
      <c r="EF306" s="6210"/>
      <c r="EG306" s="6210"/>
      <c r="EH306" s="6210"/>
      <c r="EI306" s="6210"/>
      <c r="EJ306" s="2024"/>
      <c r="EK306" s="5654" t="str">
        <f>الاعدادات!$F$5</f>
        <v>أغسطس</v>
      </c>
      <c r="EL306" s="5655" t="str">
        <f>الاعدادات!$F$6</f>
        <v>سبتمبر</v>
      </c>
      <c r="EM306" s="5655" t="str">
        <f>الاعدادات!$F$7</f>
        <v>أكتوبر</v>
      </c>
      <c r="EN306" s="2010" t="s">
        <v>106</v>
      </c>
      <c r="EO306" s="5654" t="str">
        <f>الاعدادات!$F$5</f>
        <v>أغسطس</v>
      </c>
      <c r="EP306" s="5655" t="str">
        <f>الاعدادات!$F$6</f>
        <v>سبتمبر</v>
      </c>
      <c r="EQ306" s="5655" t="str">
        <f>الاعدادات!$F$7</f>
        <v>أكتوبر</v>
      </c>
      <c r="ER306" s="2010" t="s">
        <v>106</v>
      </c>
      <c r="ES306" s="5654" t="str">
        <f>الاعدادات!$F$5</f>
        <v>أغسطس</v>
      </c>
      <c r="ET306" s="5655" t="str">
        <f>الاعدادات!$F$6</f>
        <v>سبتمبر</v>
      </c>
      <c r="EU306" s="5655" t="str">
        <f>الاعدادات!$F$7</f>
        <v>أكتوبر</v>
      </c>
      <c r="EV306" s="2010" t="s">
        <v>106</v>
      </c>
      <c r="EW306" s="5654" t="str">
        <f>الاعدادات!$F$5</f>
        <v>أغسطس</v>
      </c>
      <c r="EX306" s="5655" t="str">
        <f>الاعدادات!$F$6</f>
        <v>سبتمبر</v>
      </c>
      <c r="EY306" s="2010" t="s">
        <v>106</v>
      </c>
      <c r="EZ306" s="5654" t="str">
        <f>الاعدادات!$F$5</f>
        <v>أغسطس</v>
      </c>
      <c r="FA306" s="5655" t="str">
        <f>الاعدادات!$F$6</f>
        <v>سبتمبر</v>
      </c>
      <c r="FB306" s="5655" t="str">
        <f>الاعدادات!$F$7</f>
        <v>أكتوبر</v>
      </c>
      <c r="FC306" s="2010" t="s">
        <v>106</v>
      </c>
      <c r="FD306" s="5654" t="str">
        <f>الاعدادات!$F$5</f>
        <v>أغسطس</v>
      </c>
      <c r="FE306" s="5655" t="str">
        <f>الاعدادات!$F$6</f>
        <v>سبتمبر</v>
      </c>
      <c r="FF306" s="5655" t="str">
        <f>الاعدادات!$F$7</f>
        <v>أكتوبر</v>
      </c>
      <c r="FG306" s="2010" t="s">
        <v>106</v>
      </c>
      <c r="FK306" s="5654" t="str">
        <f>الاعدادات!$F$5</f>
        <v>أغسطس</v>
      </c>
      <c r="FL306" s="5655" t="str">
        <f>الاعدادات!$F$6</f>
        <v>سبتمبر</v>
      </c>
      <c r="FM306" s="5655" t="str">
        <f>الاعدادات!$F$7</f>
        <v>أكتوبر</v>
      </c>
      <c r="FN306" s="2010" t="s">
        <v>106</v>
      </c>
      <c r="FO306" s="5654" t="str">
        <f>الاعدادات!$F$5</f>
        <v>أغسطس</v>
      </c>
      <c r="FP306" s="5655" t="str">
        <f>الاعدادات!$F$6</f>
        <v>سبتمبر</v>
      </c>
      <c r="FQ306" s="5655" t="str">
        <f>الاعدادات!$F$7</f>
        <v>أكتوبر</v>
      </c>
      <c r="FR306" s="2010" t="s">
        <v>106</v>
      </c>
    </row>
    <row r="307" spans="1:174" ht="48" customHeight="1" thickBot="1">
      <c r="A307" s="6228"/>
      <c r="B307" s="6250" t="str" cm="1">
        <f t="array" ref="B307">_xlfn.XLOOKUP(1, (INDEX(التشكيل_القديم!$L$5:$S$49, ,6)=$A306) * (INDEX(التشكيل_القديم!$L$5:$S$49, ,7)="عضو يمين"), INDEX(التشكيل_القديم!$L$5:$S$49, ,2))</f>
        <v>محمد جمال صابر حمزة الحمزاوي</v>
      </c>
      <c r="C307" s="6250"/>
      <c r="D307" s="6250"/>
      <c r="E307" s="6250"/>
      <c r="F307" s="6250"/>
      <c r="G307" s="6250"/>
      <c r="H307" s="2170" cm="1">
        <f t="array" ref="H307">_xlfn.XLOOKUP(1, (INDEX(التشكيل_القديم!$L$5:$S$49, ,6)=$A306) * (INDEX(التشكيل_القديم!$L$5:$S$49, ,7)="عضو يمين"), INDEX(التشكيل_القديم!$L$5:$S$49, ,3))</f>
        <v>224</v>
      </c>
      <c r="I307" s="2171" t="str" cm="1">
        <f t="array" ref="I307">_xlfn.XLOOKUP(1, (INDEX(التشكيل_القديم!$L$5:$S$49, ,6)=$A306) * (INDEX(التشكيل_القديم!$L$5:$S$49, ,7)="عضو يمين"), INDEX(التشكيل_القديم!$L$5:$S$49, ,4))</f>
        <v>أ</v>
      </c>
      <c r="J307" s="6232"/>
      <c r="K307" s="6235"/>
      <c r="L307" s="5677" t="str">
        <f>الاعدادات!$D$6</f>
        <v>2022 وما قبلها</v>
      </c>
      <c r="M307" s="2012">
        <v>0</v>
      </c>
      <c r="N307" s="2003"/>
      <c r="O307" s="2003"/>
      <c r="P307" s="2003"/>
      <c r="Q307" s="2003"/>
      <c r="R307" s="2003"/>
      <c r="S307" s="2003"/>
      <c r="T307" s="2003"/>
      <c r="U307" s="2003"/>
      <c r="V307" s="2003"/>
      <c r="W307" s="2003"/>
      <c r="X307" s="2003"/>
      <c r="Y307" s="2017"/>
      <c r="Z307" s="5678">
        <f>Y307+X307+U307+T307+S307+R307+Q307+P307+O307+N307+M307-W307</f>
        <v>0</v>
      </c>
      <c r="AA307" s="2021"/>
      <c r="AB307" s="2005"/>
      <c r="AC307" s="5656">
        <f>SUM(BD307:BJ307,CF307:CL307,BD314:BJ314,CF314:CL314,DH307:DN307,DH314:DN314)</f>
        <v>0</v>
      </c>
      <c r="AD307" s="5656">
        <f>SUM(BK307:BO307,CM307:CQ307,BK314:BO314,CM314:CQ314,DO307:DS307,DO314:DS314)</f>
        <v>0</v>
      </c>
      <c r="AE307" s="5656">
        <f>BP307+CR307+BP314+CR314+DT307+DT314</f>
        <v>0</v>
      </c>
      <c r="AF307" s="5657">
        <f t="shared" ref="AF307:AF311" si="1901">AE307+AD307+AC307</f>
        <v>0</v>
      </c>
      <c r="AG307" s="5656">
        <f t="shared" ref="AG307:AG311" si="1902">BR307+CT307+BR314+CT314+DV307+DV314</f>
        <v>0</v>
      </c>
      <c r="AH307" s="5658">
        <f>BS307+CU307+BS314+CU314+DW307+DW314</f>
        <v>0</v>
      </c>
      <c r="AI307" s="5656">
        <f t="shared" ref="AI307:AI311" si="1903">BT307+CV307+BT314+CV314+DX307+DX314</f>
        <v>0</v>
      </c>
      <c r="AJ307" s="5656">
        <f t="shared" ref="AJ307:AJ311" si="1904">BU307+CW307+BU314+CW314+DY307+DY314</f>
        <v>0</v>
      </c>
      <c r="AK307" s="5656">
        <f t="shared" ref="AK307:AK311" si="1905">BV307+CX307+BV314+CX314+DZ307+DZ314</f>
        <v>0</v>
      </c>
      <c r="AL307" s="5656">
        <f t="shared" ref="AL307:AL311" si="1906">BW307+CY307+BW314+CY314+EA307+EA314</f>
        <v>0</v>
      </c>
      <c r="AM307" s="5657">
        <f t="shared" ref="AM307:AM311" si="1907">AL307+AK307+AJ307+AI307+AH307</f>
        <v>0</v>
      </c>
      <c r="AN307" s="5659">
        <f>BX307+CZ307+BX314+CZ314+EB307+EB314</f>
        <v>0</v>
      </c>
      <c r="AO307" s="5659">
        <f t="shared" ref="AO307:AO311" si="1908">BY307+DA307+BY314+DA314+EC307+EC314</f>
        <v>0</v>
      </c>
      <c r="AP307" s="5659">
        <f>BZ307+DB307+DB314+BZ314+ED307+ED314</f>
        <v>0</v>
      </c>
      <c r="AQ307" s="5657">
        <f t="shared" ref="AQ307:AQ311" si="1909">AP307+AO307+AN307</f>
        <v>0</v>
      </c>
      <c r="AR307" s="5660">
        <f>CA307+DC307+CA314+DC314+EE307+EE314</f>
        <v>0</v>
      </c>
      <c r="AS307" s="5661">
        <f t="shared" ref="AS307:AS311" si="1910">AR307+AQ307+AM307+AG307+AF307</f>
        <v>0</v>
      </c>
      <c r="AT307" s="2021"/>
      <c r="AU307" s="5656">
        <f t="shared" ref="AU307:AU311" si="1911">CC307+DE307+CC314+DE314+EG307+EG314</f>
        <v>0</v>
      </c>
      <c r="AV307" s="5656">
        <f t="shared" ref="AV307:AV311" si="1912">CD307+DF307+CD314+DF314+EH307+EH314</f>
        <v>0</v>
      </c>
      <c r="AW307" s="2003"/>
      <c r="AX307" s="2004"/>
      <c r="AY307" s="5682">
        <f t="shared" ref="AY307:AY311" si="1913">AX307+AW307+AV307+AU307+AT307</f>
        <v>0</v>
      </c>
      <c r="AZ307" s="2006"/>
      <c r="BA307" s="5656">
        <f t="shared" ref="BA307:BA312" si="1914">AY307+AS307+AA307-Z307</f>
        <v>0</v>
      </c>
      <c r="BB307" s="2159"/>
      <c r="BC307" s="5683" t="str">
        <f>الاعدادات!$D$6</f>
        <v>2022 وما قبلها</v>
      </c>
      <c r="BD307" s="82"/>
      <c r="BE307" s="83"/>
      <c r="BF307" s="83"/>
      <c r="BG307" s="84"/>
      <c r="BH307" s="84"/>
      <c r="BI307" s="84"/>
      <c r="BJ307" s="85"/>
      <c r="BK307" s="86"/>
      <c r="BL307" s="87"/>
      <c r="BM307" s="87"/>
      <c r="BN307" s="88"/>
      <c r="BO307" s="88"/>
      <c r="BP307" s="89"/>
      <c r="BQ307" s="77">
        <f t="shared" ref="BQ307:BQ312" si="1915">BP307+BO307+BN307+BM307+BL307+BK307+BJ307+BI307+BH307+BG307+BF307+BE307+BD307</f>
        <v>0</v>
      </c>
      <c r="BR307" s="90"/>
      <c r="BS307" s="91"/>
      <c r="BT307" s="92"/>
      <c r="BU307" s="93"/>
      <c r="BV307" s="94"/>
      <c r="BW307" s="95"/>
      <c r="BX307" s="96"/>
      <c r="BY307" s="97"/>
      <c r="BZ307" s="98"/>
      <c r="CA307" s="99"/>
      <c r="CB307" s="79">
        <f t="shared" ref="CB307:CB311" si="1916">CA307+BZ307+BY307+BX307+BW307+BV307+BU307+BT307+BS307+BR307+BQ307</f>
        <v>0</v>
      </c>
      <c r="CC307" s="80"/>
      <c r="CD307" s="78"/>
      <c r="CE307" s="100"/>
      <c r="CF307" s="101"/>
      <c r="CG307" s="83"/>
      <c r="CH307" s="83"/>
      <c r="CI307" s="84"/>
      <c r="CJ307" s="84"/>
      <c r="CK307" s="84"/>
      <c r="CL307" s="85"/>
      <c r="CM307" s="86"/>
      <c r="CN307" s="87"/>
      <c r="CO307" s="87"/>
      <c r="CP307" s="88"/>
      <c r="CQ307" s="88"/>
      <c r="CR307" s="89"/>
      <c r="CS307" s="77">
        <f t="shared" ref="CS307:CS312" si="1917">CR307+CQ307+CP307+CO307+CN307+CM307+CL307+CK307+CJ307+CI307+CH307+CG307+CF307</f>
        <v>0</v>
      </c>
      <c r="CT307" s="90"/>
      <c r="CU307" s="91"/>
      <c r="CV307" s="92"/>
      <c r="CW307" s="93"/>
      <c r="CX307" s="94"/>
      <c r="CY307" s="95"/>
      <c r="CZ307" s="96"/>
      <c r="DA307" s="97"/>
      <c r="DB307" s="98"/>
      <c r="DC307" s="99"/>
      <c r="DD307" s="81">
        <f t="shared" ref="DD307:DD308" si="1918">SUM(CS307:DC307)</f>
        <v>0</v>
      </c>
      <c r="DE307" s="80"/>
      <c r="DF307" s="78"/>
      <c r="DG307" s="102"/>
      <c r="DH307" s="101"/>
      <c r="DI307" s="83"/>
      <c r="DJ307" s="83"/>
      <c r="DK307" s="84"/>
      <c r="DL307" s="84"/>
      <c r="DM307" s="84"/>
      <c r="DN307" s="85"/>
      <c r="DO307" s="86"/>
      <c r="DP307" s="87"/>
      <c r="DQ307" s="87"/>
      <c r="DR307" s="88"/>
      <c r="DS307" s="88"/>
      <c r="DT307" s="89"/>
      <c r="DU307" s="77">
        <f t="shared" ref="DU307:DU309" si="1919">DT307+DS307+DR307+DQ307+DP307+DO307+DN307+DM307+DL307+DK307+DJ307+DI307+DH307</f>
        <v>0</v>
      </c>
      <c r="DV307" s="90"/>
      <c r="DW307" s="91"/>
      <c r="DX307" s="92"/>
      <c r="DY307" s="93"/>
      <c r="DZ307" s="94"/>
      <c r="EA307" s="95"/>
      <c r="EB307" s="96"/>
      <c r="EC307" s="97"/>
      <c r="ED307" s="98"/>
      <c r="EE307" s="99"/>
      <c r="EF307" s="81">
        <f t="shared" ref="EF307:EF308" si="1920">SUM(DU307:EE307)</f>
        <v>0</v>
      </c>
      <c r="EG307" s="80"/>
      <c r="EH307" s="78"/>
      <c r="EI307" s="102"/>
      <c r="EJ307" s="5675" t="str">
        <f>الاعدادات!$D$6</f>
        <v>2022 وما قبلها</v>
      </c>
      <c r="EK307" s="68">
        <f t="shared" ref="EK307:EK311" si="1921">AM307+AG307-EL307-EM307</f>
        <v>0</v>
      </c>
      <c r="EL307" s="69"/>
      <c r="EM307" s="69"/>
      <c r="EN307" s="70">
        <f>SUM(EK307:EM307)</f>
        <v>0</v>
      </c>
      <c r="EO307" s="68">
        <f t="shared" ref="EO307:EO311" si="1922">AT307-EQ307-EP307</f>
        <v>0</v>
      </c>
      <c r="EP307" s="69"/>
      <c r="EQ307" s="69"/>
      <c r="ER307" s="70">
        <f>SUM(EO307:EQ307)</f>
        <v>0</v>
      </c>
      <c r="ES307" s="68">
        <f t="shared" ref="ES307:ES311" si="1923">AU307-EU307-ET307</f>
        <v>0</v>
      </c>
      <c r="ET307" s="69"/>
      <c r="EU307" s="71"/>
      <c r="EV307" s="70">
        <f t="shared" ref="EV307:EV312" si="1924">EU307+ET307+ES307</f>
        <v>0</v>
      </c>
      <c r="EW307" s="68">
        <f t="shared" ref="EW307:EW311" si="1925">AV307-EX307</f>
        <v>0</v>
      </c>
      <c r="EX307" s="69"/>
      <c r="EY307" s="70">
        <f>SUM(EW307:EX307)</f>
        <v>0</v>
      </c>
      <c r="EZ307" s="68">
        <f>FK307+FO307</f>
        <v>0</v>
      </c>
      <c r="FA307" s="68">
        <f>FL307+FP307</f>
        <v>0</v>
      </c>
      <c r="FB307" s="68">
        <f>FM307+FQ307</f>
        <v>0</v>
      </c>
      <c r="FC307" s="68">
        <f>FN307+FR307</f>
        <v>0</v>
      </c>
      <c r="FD307" s="68">
        <f t="shared" ref="FD307:FD312" si="1926">EK307+EO307+ES307+EW307+EZ307</f>
        <v>0</v>
      </c>
      <c r="FE307" s="72">
        <f t="shared" ref="FE307:FE312" si="1927">EL307+EP307+ET307+FA307+EX307</f>
        <v>0</v>
      </c>
      <c r="FF307" s="72">
        <f t="shared" ref="FF307:FF312" si="1928">FB307+EU307+EQ307+EM307</f>
        <v>0</v>
      </c>
      <c r="FG307" s="70">
        <f t="shared" ref="FG307:FG312" si="1929">SUM(FD307:FF307)</f>
        <v>0</v>
      </c>
      <c r="FH307" t="str">
        <f t="shared" ref="FH307:FH311" si="1930">IF(OR(EZ307&lt;0,EW307&lt;0,ES307&lt;0,EO307&lt;0,EK307&lt;0,Z307 &lt;&gt; AY307+AS307+AA307), "wrong", "ok")</f>
        <v>ok</v>
      </c>
      <c r="FK307" s="68">
        <f>AX307-FL307-FM307</f>
        <v>0</v>
      </c>
      <c r="FL307" s="69"/>
      <c r="FM307" s="69"/>
      <c r="FN307" s="70">
        <f>SUM(FK307:FM307)</f>
        <v>0</v>
      </c>
      <c r="FO307" s="68">
        <f>AW307-FP307-FQ307</f>
        <v>0</v>
      </c>
      <c r="FP307" s="69"/>
      <c r="FQ307" s="69"/>
      <c r="FR307" s="70">
        <f>SUM(FO307:FQ307)</f>
        <v>0</v>
      </c>
    </row>
    <row r="308" spans="1:174" ht="48" customHeight="1" thickBot="1">
      <c r="A308" s="6228"/>
      <c r="B308" s="6250" t="str" cm="1">
        <f t="array" ref="B308">_xlfn.XLOOKUP(1, (INDEX(التشكيل_القديم!$L$5:$S$49, ,6)=$A306) * (INDEX(التشكيل_القديم!$L$5:$S$49, ,7)="عضو يسار"), INDEX(التشكيل_القديم!$L$5:$S$49, ,2))</f>
        <v>محمد عبدالفتاح سيد عبدالرحمن ادريس</v>
      </c>
      <c r="C308" s="6250"/>
      <c r="D308" s="6250"/>
      <c r="E308" s="6250"/>
      <c r="F308" s="6250"/>
      <c r="G308" s="6250"/>
      <c r="H308" s="2170" cm="1">
        <f t="array" ref="H308">_xlfn.XLOOKUP(1, (INDEX(التشكيل_القديم!$L$5:$S$49, ,6)=$A306) * (INDEX(التشكيل_القديم!$L$5:$S$49, ,7)="عضو يسار"), INDEX(التشكيل_القديم!$L$5:$S$49, ,3))</f>
        <v>272</v>
      </c>
      <c r="I308" s="2171" t="str" cm="1">
        <f t="array" ref="I308">_xlfn.XLOOKUP(1, (INDEX(التشكيل_القديم!$L$5:$S$49, ,6)=$A306) * (INDEX(التشكيل_القديم!$L$5:$S$49, ,7)="عضو يسار"), INDEX(التشكيل_القديم!$L$5:$S$49, ,4))</f>
        <v>ب</v>
      </c>
      <c r="J308" s="6232"/>
      <c r="K308" s="6235"/>
      <c r="L308" s="5675">
        <f>الاعدادات!$D$7</f>
        <v>2023</v>
      </c>
      <c r="M308" s="2013">
        <v>10</v>
      </c>
      <c r="N308" s="64"/>
      <c r="O308" s="64"/>
      <c r="P308" s="64"/>
      <c r="Q308" s="64"/>
      <c r="R308" s="64"/>
      <c r="S308" s="64"/>
      <c r="T308" s="64"/>
      <c r="U308" s="64"/>
      <c r="V308" s="64"/>
      <c r="W308" s="64"/>
      <c r="X308" s="64"/>
      <c r="Y308" s="2018"/>
      <c r="Z308" s="5679">
        <f t="shared" ref="Z308:Z311" si="1931">Y308+X308+U308+T308+S308+R308+Q308+P308+O308+N308+M308-W308</f>
        <v>10</v>
      </c>
      <c r="AA308" s="2007"/>
      <c r="AB308" s="63"/>
      <c r="AC308" s="5662">
        <f t="shared" ref="AC308:AC311" si="1932">SUM(BD308:BJ308,CF308:CL308,BD315:BJ315,CF315:CL315,DH308:DN308,DH315:DN315)</f>
        <v>0</v>
      </c>
      <c r="AD308" s="5662">
        <f t="shared" ref="AD308:AD311" si="1933">SUM(BK308:BO308,CM308:CQ308,BK315:BO315,CM315:CQ315,DO308:DS308,DO315:DS315)</f>
        <v>0</v>
      </c>
      <c r="AE308" s="5662">
        <f>BP308+CR308+BP315+CR315+DT308+DT315</f>
        <v>0</v>
      </c>
      <c r="AF308" s="5663">
        <f t="shared" si="1901"/>
        <v>0</v>
      </c>
      <c r="AG308" s="5662">
        <f t="shared" si="1902"/>
        <v>0</v>
      </c>
      <c r="AH308" s="5664">
        <f t="shared" ref="AH308:AH311" si="1934">BS308+CU308+BS315+CU315+DW308+DW315</f>
        <v>0</v>
      </c>
      <c r="AI308" s="5662">
        <f t="shared" si="1903"/>
        <v>0</v>
      </c>
      <c r="AJ308" s="5662">
        <f t="shared" si="1904"/>
        <v>0</v>
      </c>
      <c r="AK308" s="5662">
        <f t="shared" si="1905"/>
        <v>0</v>
      </c>
      <c r="AL308" s="5662">
        <f t="shared" si="1906"/>
        <v>0</v>
      </c>
      <c r="AM308" s="5663">
        <f t="shared" si="1907"/>
        <v>0</v>
      </c>
      <c r="AN308" s="5665">
        <f t="shared" ref="AN308:AN311" si="1935">BX308+CZ308+BX315+CZ315+EB308+EB315</f>
        <v>0</v>
      </c>
      <c r="AO308" s="5665">
        <f t="shared" si="1908"/>
        <v>0</v>
      </c>
      <c r="AP308" s="5665">
        <f>BZ308+DB308+DB315+BZ315+ED308+ED315</f>
        <v>0</v>
      </c>
      <c r="AQ308" s="5663">
        <f t="shared" si="1909"/>
        <v>0</v>
      </c>
      <c r="AR308" s="5666">
        <f>CA308+DC308+CA315+DC315+EE308+EE315</f>
        <v>0</v>
      </c>
      <c r="AS308" s="5667">
        <f t="shared" si="1910"/>
        <v>0</v>
      </c>
      <c r="AT308" s="2007"/>
      <c r="AU308" s="5662">
        <f t="shared" si="1911"/>
        <v>0</v>
      </c>
      <c r="AV308" s="5662">
        <f t="shared" si="1912"/>
        <v>0</v>
      </c>
      <c r="AW308" s="64"/>
      <c r="AX308" s="64"/>
      <c r="AY308" s="65">
        <f t="shared" si="1913"/>
        <v>0</v>
      </c>
      <c r="AZ308" s="66"/>
      <c r="BA308" s="5662">
        <f t="shared" si="1914"/>
        <v>-10</v>
      </c>
      <c r="BB308" s="2159"/>
      <c r="BC308" s="5683">
        <f>الاعدادات!$D$7</f>
        <v>2023</v>
      </c>
      <c r="BD308" s="82"/>
      <c r="BE308" s="83"/>
      <c r="BF308" s="83"/>
      <c r="BG308" s="103"/>
      <c r="BH308" s="84"/>
      <c r="BI308" s="84"/>
      <c r="BJ308" s="85"/>
      <c r="BK308" s="86"/>
      <c r="BL308" s="87"/>
      <c r="BM308" s="87"/>
      <c r="BN308" s="88"/>
      <c r="BO308" s="88"/>
      <c r="BP308" s="89"/>
      <c r="BQ308" s="77">
        <f t="shared" si="1915"/>
        <v>0</v>
      </c>
      <c r="BR308" s="90"/>
      <c r="BS308" s="91"/>
      <c r="BT308" s="92"/>
      <c r="BU308" s="93"/>
      <c r="BV308" s="94"/>
      <c r="BW308" s="95"/>
      <c r="BX308" s="96"/>
      <c r="BY308" s="97"/>
      <c r="BZ308" s="98"/>
      <c r="CA308" s="99"/>
      <c r="CB308" s="79">
        <f t="shared" si="1916"/>
        <v>0</v>
      </c>
      <c r="CC308" s="104"/>
      <c r="CD308" s="92"/>
      <c r="CE308" s="100"/>
      <c r="CF308" s="101"/>
      <c r="CG308" s="83"/>
      <c r="CH308" s="83"/>
      <c r="CI308" s="84"/>
      <c r="CJ308" s="84"/>
      <c r="CK308" s="84"/>
      <c r="CL308" s="85"/>
      <c r="CM308" s="86"/>
      <c r="CN308" s="87"/>
      <c r="CO308" s="87"/>
      <c r="CP308" s="88"/>
      <c r="CQ308" s="88"/>
      <c r="CR308" s="89"/>
      <c r="CS308" s="77">
        <f t="shared" si="1917"/>
        <v>0</v>
      </c>
      <c r="CT308" s="90"/>
      <c r="CU308" s="91"/>
      <c r="CV308" s="92"/>
      <c r="CW308" s="93"/>
      <c r="CX308" s="94"/>
      <c r="CY308" s="95"/>
      <c r="CZ308" s="96"/>
      <c r="DA308" s="97"/>
      <c r="DB308" s="98"/>
      <c r="DC308" s="99"/>
      <c r="DD308" s="81">
        <f t="shared" si="1918"/>
        <v>0</v>
      </c>
      <c r="DE308" s="104"/>
      <c r="DF308" s="92"/>
      <c r="DG308" s="102"/>
      <c r="DH308" s="101"/>
      <c r="DI308" s="83"/>
      <c r="DJ308" s="83"/>
      <c r="DK308" s="84"/>
      <c r="DL308" s="84"/>
      <c r="DM308" s="84"/>
      <c r="DN308" s="85"/>
      <c r="DO308" s="86"/>
      <c r="DP308" s="87"/>
      <c r="DQ308" s="87"/>
      <c r="DR308" s="88"/>
      <c r="DS308" s="88"/>
      <c r="DT308" s="89"/>
      <c r="DU308" s="77">
        <f t="shared" si="1919"/>
        <v>0</v>
      </c>
      <c r="DV308" s="90"/>
      <c r="DW308" s="91"/>
      <c r="DX308" s="92"/>
      <c r="DY308" s="93"/>
      <c r="DZ308" s="94"/>
      <c r="EA308" s="95"/>
      <c r="EB308" s="96"/>
      <c r="EC308" s="97"/>
      <c r="ED308" s="98"/>
      <c r="EE308" s="99"/>
      <c r="EF308" s="81">
        <f t="shared" si="1920"/>
        <v>0</v>
      </c>
      <c r="EG308" s="104"/>
      <c r="EH308" s="92"/>
      <c r="EI308" s="102"/>
      <c r="EJ308" s="5675">
        <f>الاعدادات!$D$7</f>
        <v>2023</v>
      </c>
      <c r="EK308" s="68">
        <f t="shared" si="1921"/>
        <v>0</v>
      </c>
      <c r="EL308" s="69"/>
      <c r="EM308" s="69"/>
      <c r="EN308" s="70">
        <f t="shared" ref="EN308:EN311" si="1936">SUM(EK308:EM308)</f>
        <v>0</v>
      </c>
      <c r="EO308" s="68">
        <f t="shared" si="1922"/>
        <v>0</v>
      </c>
      <c r="EP308" s="69"/>
      <c r="EQ308" s="69"/>
      <c r="ER308" s="70">
        <f t="shared" ref="ER308:ER311" si="1937">SUM(EO308:EQ308)</f>
        <v>0</v>
      </c>
      <c r="ES308" s="68">
        <f t="shared" si="1923"/>
        <v>0</v>
      </c>
      <c r="ET308" s="69"/>
      <c r="EU308" s="71"/>
      <c r="EV308" s="70">
        <f t="shared" si="1924"/>
        <v>0</v>
      </c>
      <c r="EW308" s="68">
        <f t="shared" si="1925"/>
        <v>0</v>
      </c>
      <c r="EX308" s="69"/>
      <c r="EY308" s="70">
        <f t="shared" ref="EY308:EY311" si="1938">SUM(EW308:EX308)</f>
        <v>0</v>
      </c>
      <c r="EZ308" s="68">
        <f t="shared" ref="EZ308:EZ311" si="1939">FK308+FO308</f>
        <v>0</v>
      </c>
      <c r="FA308" s="68">
        <f t="shared" ref="FA308:FA311" si="1940">FL308+FP308</f>
        <v>0</v>
      </c>
      <c r="FB308" s="68">
        <f t="shared" ref="FB308:FB311" si="1941">FM308+FQ308</f>
        <v>0</v>
      </c>
      <c r="FC308" s="68">
        <f t="shared" ref="FC308:FC311" si="1942">FN308+FR308</f>
        <v>0</v>
      </c>
      <c r="FD308" s="68">
        <f t="shared" si="1926"/>
        <v>0</v>
      </c>
      <c r="FE308" s="72">
        <f t="shared" si="1927"/>
        <v>0</v>
      </c>
      <c r="FF308" s="72">
        <f t="shared" si="1928"/>
        <v>0</v>
      </c>
      <c r="FG308" s="70">
        <f t="shared" si="1929"/>
        <v>0</v>
      </c>
      <c r="FH308" t="str">
        <f t="shared" si="1930"/>
        <v>wrong</v>
      </c>
      <c r="FK308" s="68">
        <f t="shared" ref="FK308:FK311" si="1943">AX308-FL308-FM308</f>
        <v>0</v>
      </c>
      <c r="FL308" s="69"/>
      <c r="FM308" s="69"/>
      <c r="FN308" s="70">
        <f t="shared" ref="FN308:FN311" si="1944">SUM(FK308:FM308)</f>
        <v>0</v>
      </c>
      <c r="FO308" s="68">
        <f t="shared" ref="FO308:FO311" si="1945">AW308-FP308-FQ308</f>
        <v>0</v>
      </c>
      <c r="FP308" s="69"/>
      <c r="FQ308" s="69"/>
      <c r="FR308" s="70">
        <f t="shared" ref="FR308:FR311" si="1946">SUM(FO308:FQ308)</f>
        <v>0</v>
      </c>
    </row>
    <row r="309" spans="1:174" ht="48" customHeight="1" thickBot="1">
      <c r="A309" s="6228"/>
      <c r="B309" s="6250" t="str" cm="1">
        <f t="array" ref="B309">IFERROR(_xlfn.XLOOKUP(1, (INDEX(التشكيل_القديم!$L$5:$S$49, ,6)=$A306) * (INDEX(التشكيل_القديم!$L$5:$S$49, ,7)="عضو يسار اليسار"), INDEX(التشكيل_القديم!$L$5:$S$49, ,2)),"")</f>
        <v>محمود محمد السيد عبدالعزيز</v>
      </c>
      <c r="C309" s="6250"/>
      <c r="D309" s="6250"/>
      <c r="E309" s="6250"/>
      <c r="F309" s="6250"/>
      <c r="G309" s="6250"/>
      <c r="H309" s="2170" cm="1">
        <f t="array" ref="H309">IFERROR(_xlfn.XLOOKUP(1, (INDEX(التشكيل_القديم!$L$5:$S$49, ,6)=$A306) * (INDEX(التشكيل_القديم!$L$5:$S$49, ,7)="عضو يسار اليسار"), INDEX(التشكيل_القديم!$L$5:$S$49, ,3)),"")</f>
        <v>272</v>
      </c>
      <c r="I309" s="2171" t="str" cm="1">
        <f t="array" ref="I309">IFERROR(_xlfn.XLOOKUP(1, (INDEX(التشكيل_القديم!$L$5:$S$49, ,6)=$A306) * (INDEX(التشكيل_القديم!$L$5:$S$49, ,7)="عضو يسار اليسار"), INDEX(التشكيل_القديم!$L$5:$S$49, ,4)),"")</f>
        <v>ق</v>
      </c>
      <c r="J309" s="6232"/>
      <c r="K309" s="6235"/>
      <c r="L309" s="5675">
        <f>الاعدادات!$D$8</f>
        <v>2024</v>
      </c>
      <c r="M309" s="2014">
        <v>33</v>
      </c>
      <c r="N309" s="1997"/>
      <c r="O309" s="1997"/>
      <c r="P309" s="1997"/>
      <c r="Q309" s="1997"/>
      <c r="R309" s="1997"/>
      <c r="S309" s="1997"/>
      <c r="T309" s="1997"/>
      <c r="U309" s="1997"/>
      <c r="V309" s="1997"/>
      <c r="W309" s="1997"/>
      <c r="X309" s="1997"/>
      <c r="Y309" s="2019"/>
      <c r="Z309" s="5680">
        <f t="shared" si="1931"/>
        <v>33</v>
      </c>
      <c r="AA309" s="2022"/>
      <c r="AB309" s="1999"/>
      <c r="AC309" s="2002">
        <f t="shared" si="1932"/>
        <v>0</v>
      </c>
      <c r="AD309" s="2002">
        <f t="shared" si="1933"/>
        <v>0</v>
      </c>
      <c r="AE309" s="2002">
        <f>BP309+CR309+BP316+CR316+DT309+DT316</f>
        <v>0</v>
      </c>
      <c r="AF309" s="5668">
        <f t="shared" si="1901"/>
        <v>0</v>
      </c>
      <c r="AG309" s="2002">
        <f t="shared" si="1902"/>
        <v>0</v>
      </c>
      <c r="AH309" s="5669">
        <f t="shared" si="1934"/>
        <v>0</v>
      </c>
      <c r="AI309" s="2002">
        <f t="shared" si="1903"/>
        <v>0</v>
      </c>
      <c r="AJ309" s="2002">
        <f t="shared" si="1904"/>
        <v>0</v>
      </c>
      <c r="AK309" s="2002">
        <f t="shared" si="1905"/>
        <v>0</v>
      </c>
      <c r="AL309" s="2002">
        <f t="shared" si="1906"/>
        <v>0</v>
      </c>
      <c r="AM309" s="5668">
        <f t="shared" si="1907"/>
        <v>0</v>
      </c>
      <c r="AN309" s="2177">
        <f t="shared" si="1935"/>
        <v>0</v>
      </c>
      <c r="AO309" s="2177">
        <f t="shared" si="1908"/>
        <v>0</v>
      </c>
      <c r="AP309" s="2177">
        <f>BZ309+DB309+DB316+BZ316+ED309+ED316</f>
        <v>0</v>
      </c>
      <c r="AQ309" s="5668">
        <f t="shared" si="1909"/>
        <v>0</v>
      </c>
      <c r="AR309" s="5670">
        <f>CA309+DC309+CA316+DC316+EE309+EE316</f>
        <v>0</v>
      </c>
      <c r="AS309" s="5671">
        <f t="shared" si="1910"/>
        <v>0</v>
      </c>
      <c r="AT309" s="2022"/>
      <c r="AU309" s="2002">
        <f t="shared" si="1911"/>
        <v>0</v>
      </c>
      <c r="AV309" s="2002">
        <f t="shared" si="1912"/>
        <v>0</v>
      </c>
      <c r="AW309" s="1997"/>
      <c r="AX309" s="1998"/>
      <c r="AY309" s="2000">
        <f t="shared" si="1913"/>
        <v>0</v>
      </c>
      <c r="AZ309" s="2001"/>
      <c r="BA309" s="2002">
        <f t="shared" si="1914"/>
        <v>-33</v>
      </c>
      <c r="BB309" s="2159"/>
      <c r="BC309" s="5683">
        <f>الاعدادات!$D$8</f>
        <v>2024</v>
      </c>
      <c r="BD309" s="82"/>
      <c r="BE309" s="83"/>
      <c r="BF309" s="83"/>
      <c r="BG309" s="84"/>
      <c r="BH309" s="84"/>
      <c r="BI309" s="84"/>
      <c r="BJ309" s="85"/>
      <c r="BK309" s="86"/>
      <c r="BL309" s="87"/>
      <c r="BM309" s="87"/>
      <c r="BN309" s="88"/>
      <c r="BO309" s="88"/>
      <c r="BP309" s="89"/>
      <c r="BQ309" s="77">
        <f t="shared" si="1915"/>
        <v>0</v>
      </c>
      <c r="BR309" s="90"/>
      <c r="BS309" s="91"/>
      <c r="BT309" s="92"/>
      <c r="BU309" s="93"/>
      <c r="BV309" s="94"/>
      <c r="BW309" s="95"/>
      <c r="BX309" s="96"/>
      <c r="BY309" s="97"/>
      <c r="BZ309" s="98"/>
      <c r="CA309" s="99"/>
      <c r="CB309" s="79">
        <f t="shared" si="1916"/>
        <v>0</v>
      </c>
      <c r="CC309" s="104"/>
      <c r="CD309" s="92"/>
      <c r="CE309" s="100"/>
      <c r="CF309" s="101"/>
      <c r="CG309" s="83"/>
      <c r="CH309" s="83"/>
      <c r="CI309" s="84"/>
      <c r="CJ309" s="84"/>
      <c r="CK309" s="84"/>
      <c r="CL309" s="85"/>
      <c r="CM309" s="86"/>
      <c r="CN309" s="87"/>
      <c r="CO309" s="87"/>
      <c r="CP309" s="88"/>
      <c r="CQ309" s="88"/>
      <c r="CR309" s="89"/>
      <c r="CS309" s="77">
        <f t="shared" si="1917"/>
        <v>0</v>
      </c>
      <c r="CT309" s="90"/>
      <c r="CU309" s="91"/>
      <c r="CV309" s="92"/>
      <c r="CW309" s="93"/>
      <c r="CX309" s="94"/>
      <c r="CY309" s="95"/>
      <c r="CZ309" s="96"/>
      <c r="DA309" s="97"/>
      <c r="DB309" s="98"/>
      <c r="DC309" s="99"/>
      <c r="DD309" s="81">
        <f>SUM(CS309:DC309)</f>
        <v>0</v>
      </c>
      <c r="DE309" s="104"/>
      <c r="DF309" s="92"/>
      <c r="DG309" s="102"/>
      <c r="DH309" s="101"/>
      <c r="DI309" s="83"/>
      <c r="DJ309" s="83"/>
      <c r="DK309" s="84"/>
      <c r="DL309" s="84"/>
      <c r="DM309" s="84"/>
      <c r="DN309" s="85"/>
      <c r="DO309" s="86"/>
      <c r="DP309" s="87"/>
      <c r="DQ309" s="87"/>
      <c r="DR309" s="88"/>
      <c r="DS309" s="88"/>
      <c r="DT309" s="89"/>
      <c r="DU309" s="77">
        <f t="shared" si="1919"/>
        <v>0</v>
      </c>
      <c r="DV309" s="90"/>
      <c r="DW309" s="91"/>
      <c r="DX309" s="92"/>
      <c r="DY309" s="93"/>
      <c r="DZ309" s="94"/>
      <c r="EA309" s="95"/>
      <c r="EB309" s="96"/>
      <c r="EC309" s="97"/>
      <c r="ED309" s="98"/>
      <c r="EE309" s="99"/>
      <c r="EF309" s="81">
        <f>SUM(DU309:EE309)</f>
        <v>0</v>
      </c>
      <c r="EG309" s="104"/>
      <c r="EH309" s="92"/>
      <c r="EI309" s="102"/>
      <c r="EJ309" s="5675">
        <f>الاعدادات!$D$8</f>
        <v>2024</v>
      </c>
      <c r="EK309" s="68">
        <f t="shared" si="1921"/>
        <v>0</v>
      </c>
      <c r="EL309" s="69"/>
      <c r="EM309" s="69"/>
      <c r="EN309" s="70">
        <f t="shared" si="1936"/>
        <v>0</v>
      </c>
      <c r="EO309" s="68">
        <f t="shared" si="1922"/>
        <v>0</v>
      </c>
      <c r="EP309" s="69"/>
      <c r="EQ309" s="69"/>
      <c r="ER309" s="70">
        <f t="shared" si="1937"/>
        <v>0</v>
      </c>
      <c r="ES309" s="68">
        <f t="shared" si="1923"/>
        <v>0</v>
      </c>
      <c r="ET309" s="69"/>
      <c r="EU309" s="71"/>
      <c r="EV309" s="70">
        <f t="shared" si="1924"/>
        <v>0</v>
      </c>
      <c r="EW309" s="68">
        <f t="shared" si="1925"/>
        <v>0</v>
      </c>
      <c r="EX309" s="69"/>
      <c r="EY309" s="70">
        <f t="shared" si="1938"/>
        <v>0</v>
      </c>
      <c r="EZ309" s="68">
        <f t="shared" si="1939"/>
        <v>0</v>
      </c>
      <c r="FA309" s="68">
        <f t="shared" si="1940"/>
        <v>0</v>
      </c>
      <c r="FB309" s="68">
        <f t="shared" si="1941"/>
        <v>0</v>
      </c>
      <c r="FC309" s="68">
        <f t="shared" si="1942"/>
        <v>0</v>
      </c>
      <c r="FD309" s="68">
        <f t="shared" si="1926"/>
        <v>0</v>
      </c>
      <c r="FE309" s="72">
        <f t="shared" si="1927"/>
        <v>0</v>
      </c>
      <c r="FF309" s="72">
        <f t="shared" si="1928"/>
        <v>0</v>
      </c>
      <c r="FG309" s="70">
        <f t="shared" si="1929"/>
        <v>0</v>
      </c>
      <c r="FH309" t="str">
        <f t="shared" si="1930"/>
        <v>wrong</v>
      </c>
      <c r="FK309" s="68">
        <f t="shared" si="1943"/>
        <v>0</v>
      </c>
      <c r="FL309" s="69"/>
      <c r="FM309" s="69"/>
      <c r="FN309" s="70">
        <f t="shared" si="1944"/>
        <v>0</v>
      </c>
      <c r="FO309" s="68">
        <f t="shared" si="1945"/>
        <v>0</v>
      </c>
      <c r="FP309" s="69"/>
      <c r="FQ309" s="69"/>
      <c r="FR309" s="70">
        <f t="shared" si="1946"/>
        <v>0</v>
      </c>
    </row>
    <row r="310" spans="1:174" ht="48" customHeight="1" thickBot="1">
      <c r="A310" s="6228"/>
      <c r="B310" s="6310" t="str" cm="1">
        <f t="array" ref="B310">IFERROR(_xlfn.XLOOKUP(1, (INDEX(التشكيل_القديم!$L$5:$S$49, ,6)=$A306) * (INDEX(التشكيل_القديم!$L$5:$S$49, ,7)="عضو خامس "), INDEX(التشكيل_القديم!$L$5:$S$49, ,2)),"")</f>
        <v/>
      </c>
      <c r="C310" s="6310"/>
      <c r="D310" s="6310"/>
      <c r="E310" s="6310"/>
      <c r="F310" s="6310"/>
      <c r="G310" s="6310"/>
      <c r="H310" s="2170" t="str" cm="1">
        <f t="array" ref="H310">IFERROR(_xlfn.XLOOKUP(1, (INDEX(التشكيل_القديم!$L$5:$S$49, ,6)=$A306) * (INDEX(التشكيل_القديم!$L$5:$S$49, ,7)="عضو خامس"), INDEX(التشكيل_القديم!$L$5:$S$49, ,3)),"")</f>
        <v/>
      </c>
      <c r="I310" s="2171" t="str" cm="1">
        <f t="array" ref="I310">IFERROR(_xlfn.XLOOKUP(1, (INDEX(التشكيل_القديم!$L$5:$S$49, ,6)=$A306) * (INDEX(التشكيل_القديم!$L$5:$S$49, ,7)="عضو خامس"), INDEX(التشكيل_القديم!$L$5:$S$49, ,4)),"")</f>
        <v/>
      </c>
      <c r="J310" s="6232"/>
      <c r="K310" s="6235"/>
      <c r="L310" s="5675">
        <f>الاعدادات!$D$9</f>
        <v>2025</v>
      </c>
      <c r="M310" s="2015">
        <v>48</v>
      </c>
      <c r="N310" s="64"/>
      <c r="O310" s="64"/>
      <c r="P310" s="64"/>
      <c r="Q310" s="64"/>
      <c r="R310" s="64"/>
      <c r="S310" s="64"/>
      <c r="T310" s="64"/>
      <c r="U310" s="64"/>
      <c r="V310" s="64"/>
      <c r="W310" s="64"/>
      <c r="X310" s="64"/>
      <c r="Y310" s="2018"/>
      <c r="Z310" s="5679">
        <f t="shared" si="1931"/>
        <v>48</v>
      </c>
      <c r="AA310" s="2007"/>
      <c r="AB310" s="63"/>
      <c r="AC310" s="5662">
        <f t="shared" si="1932"/>
        <v>0</v>
      </c>
      <c r="AD310" s="5662">
        <f t="shared" si="1933"/>
        <v>0</v>
      </c>
      <c r="AE310" s="5662">
        <f>BP310+CR310+BP317+CR317+DT310+DT317</f>
        <v>0</v>
      </c>
      <c r="AF310" s="5663">
        <f t="shared" si="1901"/>
        <v>0</v>
      </c>
      <c r="AG310" s="5662">
        <f t="shared" si="1902"/>
        <v>0</v>
      </c>
      <c r="AH310" s="5664">
        <f t="shared" si="1934"/>
        <v>0</v>
      </c>
      <c r="AI310" s="5662">
        <f t="shared" si="1903"/>
        <v>0</v>
      </c>
      <c r="AJ310" s="5662">
        <f t="shared" si="1904"/>
        <v>0</v>
      </c>
      <c r="AK310" s="5662">
        <f t="shared" si="1905"/>
        <v>0</v>
      </c>
      <c r="AL310" s="5662">
        <f t="shared" si="1906"/>
        <v>0</v>
      </c>
      <c r="AM310" s="5663">
        <f t="shared" si="1907"/>
        <v>0</v>
      </c>
      <c r="AN310" s="5665">
        <f t="shared" si="1935"/>
        <v>0</v>
      </c>
      <c r="AO310" s="5665">
        <f t="shared" si="1908"/>
        <v>0</v>
      </c>
      <c r="AP310" s="5665">
        <f>BZ310+DB310+DB317+BZ317+ED310+ED317</f>
        <v>0</v>
      </c>
      <c r="AQ310" s="5663">
        <f t="shared" si="1909"/>
        <v>0</v>
      </c>
      <c r="AR310" s="5666">
        <f>CA310+DC310+CA317+DC317+EE310+EE317</f>
        <v>0</v>
      </c>
      <c r="AS310" s="5667">
        <f t="shared" si="1910"/>
        <v>0</v>
      </c>
      <c r="AT310" s="2007"/>
      <c r="AU310" s="5674">
        <f t="shared" si="1911"/>
        <v>0</v>
      </c>
      <c r="AV310" s="5674">
        <f t="shared" si="1912"/>
        <v>0</v>
      </c>
      <c r="AW310" s="64"/>
      <c r="AX310" s="75"/>
      <c r="AY310" s="65">
        <f t="shared" si="1913"/>
        <v>0</v>
      </c>
      <c r="AZ310" s="66"/>
      <c r="BA310" s="5662">
        <f t="shared" si="1914"/>
        <v>-48</v>
      </c>
      <c r="BB310" s="2159"/>
      <c r="BC310" s="5683">
        <f>الاعدادات!$D$9</f>
        <v>2025</v>
      </c>
      <c r="BD310" s="82"/>
      <c r="BE310" s="83"/>
      <c r="BF310" s="83"/>
      <c r="BG310" s="84"/>
      <c r="BH310" s="84"/>
      <c r="BI310" s="84"/>
      <c r="BJ310" s="85"/>
      <c r="BK310" s="86"/>
      <c r="BL310" s="87"/>
      <c r="BM310" s="87"/>
      <c r="BN310" s="88"/>
      <c r="BO310" s="88"/>
      <c r="BP310" s="89"/>
      <c r="BQ310" s="77">
        <f t="shared" si="1915"/>
        <v>0</v>
      </c>
      <c r="BR310" s="90"/>
      <c r="BS310" s="91"/>
      <c r="BT310" s="92"/>
      <c r="BU310" s="93"/>
      <c r="BV310" s="94"/>
      <c r="BW310" s="95"/>
      <c r="BX310" s="96"/>
      <c r="BY310" s="97"/>
      <c r="BZ310" s="98"/>
      <c r="CA310" s="99"/>
      <c r="CB310" s="79">
        <f t="shared" si="1916"/>
        <v>0</v>
      </c>
      <c r="CC310" s="104"/>
      <c r="CD310" s="92"/>
      <c r="CE310" s="100"/>
      <c r="CF310" s="101"/>
      <c r="CG310" s="83"/>
      <c r="CH310" s="83"/>
      <c r="CI310" s="84"/>
      <c r="CJ310" s="84"/>
      <c r="CK310" s="84"/>
      <c r="CL310" s="85"/>
      <c r="CM310" s="86"/>
      <c r="CN310" s="87"/>
      <c r="CO310" s="87"/>
      <c r="CP310" s="88"/>
      <c r="CQ310" s="88"/>
      <c r="CR310" s="89"/>
      <c r="CS310" s="77">
        <f t="shared" si="1917"/>
        <v>0</v>
      </c>
      <c r="CT310" s="90"/>
      <c r="CU310" s="91"/>
      <c r="CV310" s="92"/>
      <c r="CW310" s="93"/>
      <c r="CX310" s="94"/>
      <c r="CY310" s="95"/>
      <c r="CZ310" s="96"/>
      <c r="DA310" s="97"/>
      <c r="DB310" s="98"/>
      <c r="DC310" s="99"/>
      <c r="DD310" s="81">
        <f>SUM(CS310:DC310)</f>
        <v>0</v>
      </c>
      <c r="DE310" s="104"/>
      <c r="DF310" s="92"/>
      <c r="DG310" s="102"/>
      <c r="DH310" s="101"/>
      <c r="DI310" s="83"/>
      <c r="DJ310" s="83"/>
      <c r="DK310" s="84"/>
      <c r="DL310" s="84"/>
      <c r="DM310" s="84"/>
      <c r="DN310" s="85"/>
      <c r="DO310" s="86"/>
      <c r="DP310" s="87"/>
      <c r="DQ310" s="87"/>
      <c r="DR310" s="88"/>
      <c r="DS310" s="88"/>
      <c r="DT310" s="89"/>
      <c r="DU310" s="77">
        <f>DT310+DS310+DR310+DQ310+DP310+DO310+DN310+DM310+DL310+DK310+DJ310+DI310+DH310</f>
        <v>0</v>
      </c>
      <c r="DV310" s="90"/>
      <c r="DW310" s="91"/>
      <c r="DX310" s="92"/>
      <c r="DY310" s="93"/>
      <c r="DZ310" s="94"/>
      <c r="EA310" s="95"/>
      <c r="EB310" s="96"/>
      <c r="EC310" s="97"/>
      <c r="ED310" s="98"/>
      <c r="EE310" s="99"/>
      <c r="EF310" s="81">
        <f>SUM(DU310:EE310)</f>
        <v>0</v>
      </c>
      <c r="EG310" s="104"/>
      <c r="EH310" s="92"/>
      <c r="EI310" s="102"/>
      <c r="EJ310" s="5675">
        <f>الاعدادات!$D$9</f>
        <v>2025</v>
      </c>
      <c r="EK310" s="68">
        <f t="shared" si="1921"/>
        <v>0</v>
      </c>
      <c r="EL310" s="69"/>
      <c r="EM310" s="69"/>
      <c r="EN310" s="70">
        <f t="shared" si="1936"/>
        <v>0</v>
      </c>
      <c r="EO310" s="68">
        <f t="shared" si="1922"/>
        <v>0</v>
      </c>
      <c r="EP310" s="69"/>
      <c r="EQ310" s="69"/>
      <c r="ER310" s="70">
        <f t="shared" si="1937"/>
        <v>0</v>
      </c>
      <c r="ES310" s="68">
        <f t="shared" si="1923"/>
        <v>0</v>
      </c>
      <c r="ET310" s="69"/>
      <c r="EU310" s="71"/>
      <c r="EV310" s="70">
        <f t="shared" si="1924"/>
        <v>0</v>
      </c>
      <c r="EW310" s="68">
        <f t="shared" si="1925"/>
        <v>0</v>
      </c>
      <c r="EX310" s="69"/>
      <c r="EY310" s="70">
        <f t="shared" si="1938"/>
        <v>0</v>
      </c>
      <c r="EZ310" s="68">
        <f t="shared" si="1939"/>
        <v>0</v>
      </c>
      <c r="FA310" s="68">
        <f t="shared" si="1940"/>
        <v>0</v>
      </c>
      <c r="FB310" s="68">
        <f t="shared" si="1941"/>
        <v>0</v>
      </c>
      <c r="FC310" s="68">
        <f t="shared" si="1942"/>
        <v>0</v>
      </c>
      <c r="FD310" s="68">
        <f t="shared" si="1926"/>
        <v>0</v>
      </c>
      <c r="FE310" s="72">
        <f t="shared" si="1927"/>
        <v>0</v>
      </c>
      <c r="FF310" s="72">
        <f t="shared" si="1928"/>
        <v>0</v>
      </c>
      <c r="FG310" s="70">
        <f t="shared" si="1929"/>
        <v>0</v>
      </c>
      <c r="FH310" t="str">
        <f t="shared" si="1930"/>
        <v>wrong</v>
      </c>
      <c r="FK310" s="68">
        <f t="shared" si="1943"/>
        <v>0</v>
      </c>
      <c r="FL310" s="69"/>
      <c r="FM310" s="69"/>
      <c r="FN310" s="70">
        <f t="shared" si="1944"/>
        <v>0</v>
      </c>
      <c r="FO310" s="68">
        <f t="shared" si="1945"/>
        <v>0</v>
      </c>
      <c r="FP310" s="69"/>
      <c r="FQ310" s="69"/>
      <c r="FR310" s="70">
        <f t="shared" si="1946"/>
        <v>0</v>
      </c>
    </row>
    <row r="311" spans="1:174" ht="48" customHeight="1" thickBot="1">
      <c r="A311" s="6228"/>
      <c r="B311" s="6310" t="str" cm="1">
        <f t="array" ref="B311">IFERROR(_xlfn.XLOOKUP(1, (INDEX(التشكيل_القديم!$L$5:$S$49, ,6)=$A306) * (INDEX(التشكيل_القديم!$L$5:$S$49, ,7)="عضو سادس"), INDEX(التشكيل_القديم!$L$5:$S$49, ,2)),"")</f>
        <v/>
      </c>
      <c r="C311" s="6310"/>
      <c r="D311" s="6310"/>
      <c r="E311" s="6310"/>
      <c r="F311" s="6310"/>
      <c r="G311" s="6310"/>
      <c r="H311" s="2170" t="str" cm="1">
        <f t="array" ref="H311">IFERROR(_xlfn.XLOOKUP(1, (INDEX(التشكيل_القديم!$L$5:$S$49, ,6)=$A306) * (INDEX(التشكيل_القديم!$L$5:$S$49, ,7)="عضو سادس"), INDEX(التشكيل_القديم!$L$5:$S$49, ,3)),"")</f>
        <v/>
      </c>
      <c r="I311" s="2171" t="str" cm="1">
        <f t="array" ref="I311">IFERROR(_xlfn.XLOOKUP(1, (INDEX(التشكيل_القديم!$L$5:$S$49, ,6)=$A306) * (INDEX(التشكيل_القديم!$L$5:$S$49, ,7)="عضو سادسر"), INDEX(التشكيل_القديم!$L$5:$S$49, ,4)),"")</f>
        <v/>
      </c>
      <c r="J311" s="6232"/>
      <c r="K311" s="6235"/>
      <c r="L311" s="5675">
        <f>الاعدادات!$D$10</f>
        <v>2026</v>
      </c>
      <c r="M311" s="2016">
        <v>65</v>
      </c>
      <c r="N311" s="107"/>
      <c r="O311" s="107"/>
      <c r="P311" s="107"/>
      <c r="Q311" s="107"/>
      <c r="R311" s="107"/>
      <c r="S311" s="107"/>
      <c r="T311" s="107"/>
      <c r="U311" s="107"/>
      <c r="V311" s="107"/>
      <c r="W311" s="107"/>
      <c r="X311" s="107"/>
      <c r="Y311" s="2020"/>
      <c r="Z311" s="5681">
        <f t="shared" si="1931"/>
        <v>65</v>
      </c>
      <c r="AA311" s="2023"/>
      <c r="AB311" s="110"/>
      <c r="AC311" s="5672">
        <f t="shared" si="1932"/>
        <v>0</v>
      </c>
      <c r="AD311" s="5672">
        <f t="shared" si="1933"/>
        <v>0</v>
      </c>
      <c r="AE311" s="5662">
        <f>BP311+CR311+BP318+CR318+DT311+DT318</f>
        <v>0</v>
      </c>
      <c r="AF311" s="5663">
        <f t="shared" si="1901"/>
        <v>0</v>
      </c>
      <c r="AG311" s="5662">
        <f t="shared" si="1902"/>
        <v>0</v>
      </c>
      <c r="AH311" s="5664">
        <f t="shared" si="1934"/>
        <v>0</v>
      </c>
      <c r="AI311" s="5662">
        <f t="shared" si="1903"/>
        <v>0</v>
      </c>
      <c r="AJ311" s="5662">
        <f t="shared" si="1904"/>
        <v>0</v>
      </c>
      <c r="AK311" s="5662">
        <f t="shared" si="1905"/>
        <v>0</v>
      </c>
      <c r="AL311" s="5662">
        <f t="shared" si="1906"/>
        <v>0</v>
      </c>
      <c r="AM311" s="5663">
        <f t="shared" si="1907"/>
        <v>0</v>
      </c>
      <c r="AN311" s="5665">
        <f t="shared" si="1935"/>
        <v>0</v>
      </c>
      <c r="AO311" s="5665">
        <f t="shared" si="1908"/>
        <v>0</v>
      </c>
      <c r="AP311" s="5665">
        <f>BZ311+DB311+DB318+BZ318+ED311+ED318</f>
        <v>0</v>
      </c>
      <c r="AQ311" s="5663">
        <f t="shared" si="1909"/>
        <v>0</v>
      </c>
      <c r="AR311" s="5666">
        <f>CA311+DC311+CA318+DC318+EE311+EE318</f>
        <v>0</v>
      </c>
      <c r="AS311" s="5673">
        <f t="shared" si="1910"/>
        <v>0</v>
      </c>
      <c r="AT311" s="2023"/>
      <c r="AU311" s="5674">
        <f t="shared" si="1911"/>
        <v>0</v>
      </c>
      <c r="AV311" s="5674">
        <f t="shared" si="1912"/>
        <v>0</v>
      </c>
      <c r="AW311" s="111"/>
      <c r="AX311" s="112"/>
      <c r="AY311" s="65">
        <f t="shared" si="1913"/>
        <v>0</v>
      </c>
      <c r="AZ311" s="113"/>
      <c r="BA311" s="5662">
        <f t="shared" si="1914"/>
        <v>-65</v>
      </c>
      <c r="BB311" s="2159"/>
      <c r="BC311" s="5683">
        <f>الاعدادات!$D$10</f>
        <v>2026</v>
      </c>
      <c r="BD311" s="117"/>
      <c r="BE311" s="118"/>
      <c r="BF311" s="118"/>
      <c r="BG311" s="119"/>
      <c r="BH311" s="119"/>
      <c r="BI311" s="119"/>
      <c r="BJ311" s="120"/>
      <c r="BK311" s="121"/>
      <c r="BL311" s="122"/>
      <c r="BM311" s="122"/>
      <c r="BN311" s="123"/>
      <c r="BO311" s="123"/>
      <c r="BP311" s="124"/>
      <c r="BQ311" s="125">
        <f t="shared" si="1915"/>
        <v>0</v>
      </c>
      <c r="BR311" s="126"/>
      <c r="BS311" s="127"/>
      <c r="BT311" s="128"/>
      <c r="BU311" s="129"/>
      <c r="BV311" s="130"/>
      <c r="BW311" s="131"/>
      <c r="BX311" s="132"/>
      <c r="BY311" s="133"/>
      <c r="BZ311" s="134"/>
      <c r="CA311" s="135"/>
      <c r="CB311" s="136">
        <f t="shared" si="1916"/>
        <v>0</v>
      </c>
      <c r="CC311" s="137"/>
      <c r="CD311" s="128"/>
      <c r="CE311" s="138"/>
      <c r="CF311" s="139"/>
      <c r="CG311" s="118"/>
      <c r="CH311" s="118"/>
      <c r="CI311" s="119"/>
      <c r="CJ311" s="119"/>
      <c r="CK311" s="119"/>
      <c r="CL311" s="120"/>
      <c r="CM311" s="121"/>
      <c r="CN311" s="122"/>
      <c r="CO311" s="122"/>
      <c r="CP311" s="123"/>
      <c r="CQ311" s="123"/>
      <c r="CR311" s="124"/>
      <c r="CS311" s="125">
        <f t="shared" si="1917"/>
        <v>0</v>
      </c>
      <c r="CT311" s="126"/>
      <c r="CU311" s="127"/>
      <c r="CV311" s="128"/>
      <c r="CW311" s="129"/>
      <c r="CX311" s="130"/>
      <c r="CY311" s="131"/>
      <c r="CZ311" s="132"/>
      <c r="DA311" s="133"/>
      <c r="DB311" s="134"/>
      <c r="DC311" s="135"/>
      <c r="DD311" s="140">
        <f>SUM(CS311:DC311)</f>
        <v>0</v>
      </c>
      <c r="DE311" s="137"/>
      <c r="DF311" s="128"/>
      <c r="DG311" s="141"/>
      <c r="DH311" s="139"/>
      <c r="DI311" s="118"/>
      <c r="DJ311" s="118"/>
      <c r="DK311" s="119"/>
      <c r="DL311" s="119"/>
      <c r="DM311" s="119"/>
      <c r="DN311" s="120"/>
      <c r="DO311" s="121"/>
      <c r="DP311" s="122"/>
      <c r="DQ311" s="122"/>
      <c r="DR311" s="123"/>
      <c r="DS311" s="123"/>
      <c r="DT311" s="124"/>
      <c r="DU311" s="125">
        <f t="shared" ref="DU311:DU312" si="1947">DT311+DS311+DR311+DQ311+DP311+DO311+DN311+DM311+DL311+DK311+DJ311+DI311+DH311</f>
        <v>0</v>
      </c>
      <c r="DV311" s="126"/>
      <c r="DW311" s="127"/>
      <c r="DX311" s="128"/>
      <c r="DY311" s="129"/>
      <c r="DZ311" s="130"/>
      <c r="EA311" s="131"/>
      <c r="EB311" s="132"/>
      <c r="EC311" s="133"/>
      <c r="ED311" s="134"/>
      <c r="EE311" s="135"/>
      <c r="EF311" s="140">
        <f>SUM(DU311:EE311)</f>
        <v>0</v>
      </c>
      <c r="EG311" s="137"/>
      <c r="EH311" s="128"/>
      <c r="EI311" s="141"/>
      <c r="EJ311" s="5675">
        <f>الاعدادات!$D$10</f>
        <v>2026</v>
      </c>
      <c r="EK311" s="68">
        <f t="shared" si="1921"/>
        <v>0</v>
      </c>
      <c r="EL311" s="69"/>
      <c r="EM311" s="69"/>
      <c r="EN311" s="70">
        <f t="shared" si="1936"/>
        <v>0</v>
      </c>
      <c r="EO311" s="68">
        <f t="shared" si="1922"/>
        <v>0</v>
      </c>
      <c r="EP311" s="69"/>
      <c r="EQ311" s="69"/>
      <c r="ER311" s="70">
        <f t="shared" si="1937"/>
        <v>0</v>
      </c>
      <c r="ES311" s="68">
        <f t="shared" si="1923"/>
        <v>0</v>
      </c>
      <c r="ET311" s="69"/>
      <c r="EU311" s="71"/>
      <c r="EV311" s="70">
        <f t="shared" si="1924"/>
        <v>0</v>
      </c>
      <c r="EW311" s="68">
        <f t="shared" si="1925"/>
        <v>0</v>
      </c>
      <c r="EX311" s="69"/>
      <c r="EY311" s="70">
        <f t="shared" si="1938"/>
        <v>0</v>
      </c>
      <c r="EZ311" s="68">
        <f t="shared" si="1939"/>
        <v>0</v>
      </c>
      <c r="FA311" s="68">
        <f t="shared" si="1940"/>
        <v>0</v>
      </c>
      <c r="FB311" s="68">
        <f t="shared" si="1941"/>
        <v>0</v>
      </c>
      <c r="FC311" s="68">
        <f t="shared" si="1942"/>
        <v>0</v>
      </c>
      <c r="FD311" s="68">
        <f t="shared" si="1926"/>
        <v>0</v>
      </c>
      <c r="FE311" s="72">
        <f t="shared" si="1927"/>
        <v>0</v>
      </c>
      <c r="FF311" s="72">
        <f t="shared" si="1928"/>
        <v>0</v>
      </c>
      <c r="FG311" s="70">
        <f t="shared" si="1929"/>
        <v>0</v>
      </c>
      <c r="FH311" t="str">
        <f t="shared" si="1930"/>
        <v>wrong</v>
      </c>
      <c r="FK311" s="68">
        <f t="shared" si="1943"/>
        <v>0</v>
      </c>
      <c r="FL311" s="69"/>
      <c r="FM311" s="69"/>
      <c r="FN311" s="70">
        <f t="shared" si="1944"/>
        <v>0</v>
      </c>
      <c r="FO311" s="68">
        <f t="shared" si="1945"/>
        <v>0</v>
      </c>
      <c r="FP311" s="69"/>
      <c r="FQ311" s="69"/>
      <c r="FR311" s="70">
        <f t="shared" si="1946"/>
        <v>0</v>
      </c>
    </row>
    <row r="312" spans="1:174" ht="48" customHeight="1" thickBot="1">
      <c r="A312" s="6229"/>
      <c r="B312" s="6249"/>
      <c r="C312" s="6249"/>
      <c r="D312" s="6249"/>
      <c r="E312" s="6249"/>
      <c r="F312" s="6249"/>
      <c r="G312" s="6249"/>
      <c r="H312" s="2011"/>
      <c r="I312" s="105"/>
      <c r="J312" s="6233"/>
      <c r="K312" s="6236"/>
      <c r="L312" s="115" t="s">
        <v>181</v>
      </c>
      <c r="M312" s="5684">
        <f t="shared" ref="M312:U312" si="1948">SUM(M307:M311)</f>
        <v>156</v>
      </c>
      <c r="N312" s="5684">
        <f t="shared" si="1948"/>
        <v>0</v>
      </c>
      <c r="O312" s="5684">
        <f t="shared" si="1948"/>
        <v>0</v>
      </c>
      <c r="P312" s="5684">
        <f t="shared" si="1948"/>
        <v>0</v>
      </c>
      <c r="Q312" s="5684">
        <f t="shared" si="1948"/>
        <v>0</v>
      </c>
      <c r="R312" s="5684">
        <f t="shared" si="1948"/>
        <v>0</v>
      </c>
      <c r="S312" s="5684">
        <f t="shared" si="1948"/>
        <v>0</v>
      </c>
      <c r="T312" s="5684">
        <f t="shared" si="1948"/>
        <v>0</v>
      </c>
      <c r="U312" s="5684">
        <f t="shared" si="1948"/>
        <v>0</v>
      </c>
      <c r="V312" s="116"/>
      <c r="W312" s="5684">
        <f t="shared" ref="W312:AZ312" si="1949">SUM(W307:W311)</f>
        <v>0</v>
      </c>
      <c r="X312" s="5684">
        <f t="shared" si="1949"/>
        <v>0</v>
      </c>
      <c r="Y312" s="5684">
        <f t="shared" si="1949"/>
        <v>0</v>
      </c>
      <c r="Z312" s="5684">
        <f t="shared" si="1949"/>
        <v>156</v>
      </c>
      <c r="AA312" s="5684">
        <f t="shared" si="1949"/>
        <v>0</v>
      </c>
      <c r="AB312" s="5684">
        <f t="shared" si="1949"/>
        <v>0</v>
      </c>
      <c r="AC312" s="5684">
        <f t="shared" si="1949"/>
        <v>0</v>
      </c>
      <c r="AD312" s="5684">
        <f t="shared" si="1949"/>
        <v>0</v>
      </c>
      <c r="AE312" s="5684">
        <f t="shared" si="1949"/>
        <v>0</v>
      </c>
      <c r="AF312" s="5684">
        <f t="shared" si="1949"/>
        <v>0</v>
      </c>
      <c r="AG312" s="5684">
        <f t="shared" si="1949"/>
        <v>0</v>
      </c>
      <c r="AH312" s="5684">
        <f t="shared" si="1949"/>
        <v>0</v>
      </c>
      <c r="AI312" s="5684">
        <f t="shared" si="1949"/>
        <v>0</v>
      </c>
      <c r="AJ312" s="5684">
        <f t="shared" si="1949"/>
        <v>0</v>
      </c>
      <c r="AK312" s="5684">
        <f t="shared" si="1949"/>
        <v>0</v>
      </c>
      <c r="AL312" s="5684">
        <f t="shared" si="1949"/>
        <v>0</v>
      </c>
      <c r="AM312" s="5684">
        <f t="shared" si="1949"/>
        <v>0</v>
      </c>
      <c r="AN312" s="5684">
        <f t="shared" si="1949"/>
        <v>0</v>
      </c>
      <c r="AO312" s="5684">
        <f t="shared" si="1949"/>
        <v>0</v>
      </c>
      <c r="AP312" s="5684">
        <f t="shared" si="1949"/>
        <v>0</v>
      </c>
      <c r="AQ312" s="5684">
        <f t="shared" si="1949"/>
        <v>0</v>
      </c>
      <c r="AR312" s="5684">
        <f t="shared" si="1949"/>
        <v>0</v>
      </c>
      <c r="AS312" s="5684">
        <f t="shared" si="1949"/>
        <v>0</v>
      </c>
      <c r="AT312" s="5684">
        <f t="shared" si="1949"/>
        <v>0</v>
      </c>
      <c r="AU312" s="5684">
        <f t="shared" si="1949"/>
        <v>0</v>
      </c>
      <c r="AV312" s="5684">
        <f t="shared" si="1949"/>
        <v>0</v>
      </c>
      <c r="AW312" s="5684">
        <f t="shared" si="1949"/>
        <v>0</v>
      </c>
      <c r="AX312" s="5684">
        <f t="shared" si="1949"/>
        <v>0</v>
      </c>
      <c r="AY312" s="5684">
        <f t="shared" si="1949"/>
        <v>0</v>
      </c>
      <c r="AZ312" s="5684">
        <f t="shared" si="1949"/>
        <v>0</v>
      </c>
      <c r="BA312" s="5685">
        <f t="shared" si="1914"/>
        <v>-156</v>
      </c>
      <c r="BB312" s="2159"/>
      <c r="BC312" s="156" t="s">
        <v>181</v>
      </c>
      <c r="BD312" s="840">
        <f t="shared" ref="BD312:BP312" si="1950">SUM(BD307:BD311)</f>
        <v>0</v>
      </c>
      <c r="BE312" s="841">
        <f t="shared" si="1950"/>
        <v>0</v>
      </c>
      <c r="BF312" s="841">
        <f t="shared" si="1950"/>
        <v>0</v>
      </c>
      <c r="BG312" s="841">
        <f t="shared" si="1950"/>
        <v>0</v>
      </c>
      <c r="BH312" s="841">
        <f t="shared" si="1950"/>
        <v>0</v>
      </c>
      <c r="BI312" s="841">
        <f t="shared" si="1950"/>
        <v>0</v>
      </c>
      <c r="BJ312" s="841">
        <f t="shared" si="1950"/>
        <v>0</v>
      </c>
      <c r="BK312" s="841">
        <f t="shared" si="1950"/>
        <v>0</v>
      </c>
      <c r="BL312" s="841">
        <f t="shared" si="1950"/>
        <v>0</v>
      </c>
      <c r="BM312" s="841">
        <f t="shared" si="1950"/>
        <v>0</v>
      </c>
      <c r="BN312" s="841">
        <f t="shared" si="1950"/>
        <v>0</v>
      </c>
      <c r="BO312" s="841">
        <f t="shared" si="1950"/>
        <v>0</v>
      </c>
      <c r="BP312" s="841">
        <f t="shared" si="1950"/>
        <v>0</v>
      </c>
      <c r="BQ312" s="842">
        <f t="shared" si="1915"/>
        <v>0</v>
      </c>
      <c r="BR312" s="841">
        <f t="shared" ref="BR312:CR312" si="1951">SUM(BR307:BR311)</f>
        <v>0</v>
      </c>
      <c r="BS312" s="841">
        <f t="shared" si="1951"/>
        <v>0</v>
      </c>
      <c r="BT312" s="841">
        <f t="shared" si="1951"/>
        <v>0</v>
      </c>
      <c r="BU312" s="841">
        <f t="shared" si="1951"/>
        <v>0</v>
      </c>
      <c r="BV312" s="841">
        <f t="shared" si="1951"/>
        <v>0</v>
      </c>
      <c r="BW312" s="841">
        <f t="shared" si="1951"/>
        <v>0</v>
      </c>
      <c r="BX312" s="841">
        <f t="shared" si="1951"/>
        <v>0</v>
      </c>
      <c r="BY312" s="841">
        <f t="shared" si="1951"/>
        <v>0</v>
      </c>
      <c r="BZ312" s="2030">
        <f t="shared" si="1951"/>
        <v>0</v>
      </c>
      <c r="CA312" s="841">
        <f t="shared" si="1951"/>
        <v>0</v>
      </c>
      <c r="CB312" s="841">
        <f t="shared" si="1951"/>
        <v>0</v>
      </c>
      <c r="CC312" s="841">
        <f t="shared" si="1951"/>
        <v>0</v>
      </c>
      <c r="CD312" s="841">
        <f t="shared" si="1951"/>
        <v>0</v>
      </c>
      <c r="CE312" s="5686">
        <f t="shared" si="1951"/>
        <v>0</v>
      </c>
      <c r="CF312" s="840">
        <f t="shared" si="1951"/>
        <v>0</v>
      </c>
      <c r="CG312" s="841">
        <f t="shared" si="1951"/>
        <v>0</v>
      </c>
      <c r="CH312" s="841">
        <f t="shared" si="1951"/>
        <v>0</v>
      </c>
      <c r="CI312" s="841">
        <f t="shared" si="1951"/>
        <v>0</v>
      </c>
      <c r="CJ312" s="841">
        <f t="shared" si="1951"/>
        <v>0</v>
      </c>
      <c r="CK312" s="841">
        <f t="shared" si="1951"/>
        <v>0</v>
      </c>
      <c r="CL312" s="841">
        <f t="shared" si="1951"/>
        <v>0</v>
      </c>
      <c r="CM312" s="841">
        <f t="shared" si="1951"/>
        <v>0</v>
      </c>
      <c r="CN312" s="841">
        <f t="shared" si="1951"/>
        <v>0</v>
      </c>
      <c r="CO312" s="841">
        <f t="shared" si="1951"/>
        <v>0</v>
      </c>
      <c r="CP312" s="841">
        <f t="shared" si="1951"/>
        <v>0</v>
      </c>
      <c r="CQ312" s="841">
        <f t="shared" si="1951"/>
        <v>0</v>
      </c>
      <c r="CR312" s="841">
        <f t="shared" si="1951"/>
        <v>0</v>
      </c>
      <c r="CS312" s="842">
        <f t="shared" si="1917"/>
        <v>0</v>
      </c>
      <c r="CT312" s="841">
        <f t="shared" ref="CT312:DT312" si="1952">SUM(CT307:CT311)</f>
        <v>0</v>
      </c>
      <c r="CU312" s="841">
        <f t="shared" si="1952"/>
        <v>0</v>
      </c>
      <c r="CV312" s="841">
        <f t="shared" si="1952"/>
        <v>0</v>
      </c>
      <c r="CW312" s="841">
        <f t="shared" si="1952"/>
        <v>0</v>
      </c>
      <c r="CX312" s="841">
        <f t="shared" si="1952"/>
        <v>0</v>
      </c>
      <c r="CY312" s="841">
        <f t="shared" si="1952"/>
        <v>0</v>
      </c>
      <c r="CZ312" s="841">
        <f t="shared" si="1952"/>
        <v>0</v>
      </c>
      <c r="DA312" s="841">
        <f t="shared" si="1952"/>
        <v>0</v>
      </c>
      <c r="DB312" s="2030">
        <f t="shared" si="1952"/>
        <v>0</v>
      </c>
      <c r="DC312" s="841">
        <f t="shared" si="1952"/>
        <v>0</v>
      </c>
      <c r="DD312" s="841">
        <f t="shared" si="1952"/>
        <v>0</v>
      </c>
      <c r="DE312" s="841">
        <f t="shared" si="1952"/>
        <v>0</v>
      </c>
      <c r="DF312" s="841">
        <f t="shared" si="1952"/>
        <v>0</v>
      </c>
      <c r="DG312" s="5686">
        <f t="shared" si="1952"/>
        <v>0</v>
      </c>
      <c r="DH312" s="840">
        <f t="shared" si="1952"/>
        <v>0</v>
      </c>
      <c r="DI312" s="841">
        <f t="shared" si="1952"/>
        <v>0</v>
      </c>
      <c r="DJ312" s="841">
        <f t="shared" si="1952"/>
        <v>0</v>
      </c>
      <c r="DK312" s="841">
        <f t="shared" si="1952"/>
        <v>0</v>
      </c>
      <c r="DL312" s="841">
        <f t="shared" si="1952"/>
        <v>0</v>
      </c>
      <c r="DM312" s="841">
        <f t="shared" si="1952"/>
        <v>0</v>
      </c>
      <c r="DN312" s="841">
        <f t="shared" si="1952"/>
        <v>0</v>
      </c>
      <c r="DO312" s="841">
        <f t="shared" si="1952"/>
        <v>0</v>
      </c>
      <c r="DP312" s="841">
        <f t="shared" si="1952"/>
        <v>0</v>
      </c>
      <c r="DQ312" s="841">
        <f t="shared" si="1952"/>
        <v>0</v>
      </c>
      <c r="DR312" s="841">
        <f t="shared" si="1952"/>
        <v>0</v>
      </c>
      <c r="DS312" s="841">
        <f t="shared" si="1952"/>
        <v>0</v>
      </c>
      <c r="DT312" s="841">
        <f t="shared" si="1952"/>
        <v>0</v>
      </c>
      <c r="DU312" s="842">
        <f t="shared" si="1947"/>
        <v>0</v>
      </c>
      <c r="DV312" s="841">
        <f t="shared" ref="DV312:EI312" si="1953">SUM(DV307:DV311)</f>
        <v>0</v>
      </c>
      <c r="DW312" s="841">
        <f t="shared" si="1953"/>
        <v>0</v>
      </c>
      <c r="DX312" s="841">
        <f t="shared" si="1953"/>
        <v>0</v>
      </c>
      <c r="DY312" s="841">
        <f t="shared" si="1953"/>
        <v>0</v>
      </c>
      <c r="DZ312" s="841">
        <f t="shared" si="1953"/>
        <v>0</v>
      </c>
      <c r="EA312" s="841">
        <f t="shared" si="1953"/>
        <v>0</v>
      </c>
      <c r="EB312" s="841">
        <f t="shared" si="1953"/>
        <v>0</v>
      </c>
      <c r="EC312" s="841">
        <f t="shared" si="1953"/>
        <v>0</v>
      </c>
      <c r="ED312" s="2030">
        <f t="shared" si="1953"/>
        <v>0</v>
      </c>
      <c r="EE312" s="841">
        <f t="shared" si="1953"/>
        <v>0</v>
      </c>
      <c r="EF312" s="841">
        <f t="shared" si="1953"/>
        <v>0</v>
      </c>
      <c r="EG312" s="841">
        <f t="shared" si="1953"/>
        <v>0</v>
      </c>
      <c r="EH312" s="841">
        <f t="shared" si="1953"/>
        <v>0</v>
      </c>
      <c r="EI312" s="5686">
        <f t="shared" si="1953"/>
        <v>0</v>
      </c>
      <c r="EJ312" s="142" t="s">
        <v>106</v>
      </c>
      <c r="EK312" s="846">
        <f t="shared" ref="EK312:EU312" si="1954">SUM(EK307:EK311)</f>
        <v>0</v>
      </c>
      <c r="EL312" s="847">
        <f t="shared" si="1954"/>
        <v>0</v>
      </c>
      <c r="EM312" s="847">
        <f t="shared" si="1954"/>
        <v>0</v>
      </c>
      <c r="EN312" s="848">
        <f t="shared" si="1954"/>
        <v>0</v>
      </c>
      <c r="EO312" s="846">
        <f t="shared" si="1954"/>
        <v>0</v>
      </c>
      <c r="EP312" s="847">
        <f t="shared" si="1954"/>
        <v>0</v>
      </c>
      <c r="EQ312" s="847">
        <f t="shared" si="1954"/>
        <v>0</v>
      </c>
      <c r="ER312" s="848">
        <f t="shared" si="1954"/>
        <v>0</v>
      </c>
      <c r="ES312" s="846">
        <f t="shared" si="1954"/>
        <v>0</v>
      </c>
      <c r="ET312" s="847">
        <f t="shared" si="1954"/>
        <v>0</v>
      </c>
      <c r="EU312" s="848">
        <f t="shared" si="1954"/>
        <v>0</v>
      </c>
      <c r="EV312" s="849">
        <f t="shared" si="1924"/>
        <v>0</v>
      </c>
      <c r="EW312" s="846">
        <f t="shared" ref="EW312:FC312" si="1955">SUM(EW307:EW311)</f>
        <v>0</v>
      </c>
      <c r="EX312" s="847">
        <f t="shared" si="1955"/>
        <v>0</v>
      </c>
      <c r="EY312" s="848">
        <f t="shared" si="1955"/>
        <v>0</v>
      </c>
      <c r="EZ312" s="846">
        <f t="shared" si="1955"/>
        <v>0</v>
      </c>
      <c r="FA312" s="847">
        <f t="shared" si="1955"/>
        <v>0</v>
      </c>
      <c r="FB312" s="847">
        <f t="shared" si="1955"/>
        <v>0</v>
      </c>
      <c r="FC312" s="848">
        <f t="shared" si="1955"/>
        <v>0</v>
      </c>
      <c r="FD312" s="850">
        <f t="shared" si="1926"/>
        <v>0</v>
      </c>
      <c r="FE312" s="851">
        <f t="shared" si="1927"/>
        <v>0</v>
      </c>
      <c r="FF312" s="851">
        <f t="shared" si="1928"/>
        <v>0</v>
      </c>
      <c r="FG312" s="849">
        <f t="shared" si="1929"/>
        <v>0</v>
      </c>
      <c r="FI312" s="5651"/>
      <c r="FJ312" s="5651"/>
      <c r="FK312" s="846">
        <f>SUM(FK307:FK311)</f>
        <v>0</v>
      </c>
      <c r="FL312" s="847">
        <f t="shared" ref="FL312:FM312" si="1956">SUM(FL309:FL311)</f>
        <v>0</v>
      </c>
      <c r="FM312" s="847">
        <f t="shared" si="1956"/>
        <v>0</v>
      </c>
      <c r="FN312" s="848">
        <f>SUM(FN307:FN311)</f>
        <v>0</v>
      </c>
      <c r="FO312" s="846">
        <f>SUM(FO307:FO311)</f>
        <v>0</v>
      </c>
      <c r="FP312" s="847">
        <f t="shared" ref="FP312:FQ312" si="1957">SUM(FP309:FP311)</f>
        <v>0</v>
      </c>
      <c r="FQ312" s="847">
        <f t="shared" si="1957"/>
        <v>0</v>
      </c>
      <c r="FR312" s="848">
        <f>SUM(FR307:FR311)</f>
        <v>0</v>
      </c>
    </row>
    <row r="313" spans="1:174" ht="48" customHeight="1" thickBot="1">
      <c r="A313" s="6311" t="s">
        <v>1144</v>
      </c>
      <c r="B313" s="6312"/>
      <c r="C313" s="6312"/>
      <c r="D313" s="6312"/>
      <c r="E313" s="6312"/>
      <c r="F313" s="6312"/>
      <c r="G313" s="6312"/>
      <c r="H313" s="6312"/>
      <c r="I313" s="6312"/>
      <c r="J313" s="6313"/>
      <c r="K313" s="114">
        <v>21</v>
      </c>
      <c r="L313" s="148"/>
      <c r="M313" s="148"/>
      <c r="N313" s="148"/>
      <c r="O313" s="149"/>
      <c r="P313" s="149"/>
      <c r="Q313" s="149"/>
      <c r="R313" s="148"/>
      <c r="S313" s="148"/>
      <c r="T313" s="148"/>
      <c r="U313" s="148"/>
      <c r="V313" s="148"/>
      <c r="W313" s="148"/>
      <c r="X313" s="148"/>
      <c r="Y313" s="148"/>
      <c r="Z313" s="149"/>
      <c r="AA313" s="149"/>
      <c r="AB313" s="149"/>
      <c r="AC313" s="148"/>
      <c r="AD313" s="148"/>
      <c r="AE313" s="148"/>
      <c r="AF313" s="2163"/>
      <c r="AG313" s="148"/>
      <c r="AH313" s="151"/>
      <c r="AI313" s="148"/>
      <c r="AJ313" s="148"/>
      <c r="AK313" s="148"/>
      <c r="AL313" s="148"/>
      <c r="AM313" s="2163"/>
      <c r="AN313" s="151"/>
      <c r="AO313" s="151"/>
      <c r="AP313" s="151"/>
      <c r="AQ313" s="151"/>
      <c r="AR313" s="151"/>
      <c r="AS313" s="2164"/>
      <c r="AT313" s="148"/>
      <c r="AU313" s="148"/>
      <c r="AV313" s="148"/>
      <c r="AW313" s="148"/>
      <c r="AX313" s="148"/>
      <c r="AY313" s="2164"/>
      <c r="AZ313" s="148"/>
      <c r="BA313" s="148"/>
      <c r="BB313" s="2165"/>
      <c r="BC313" s="1996"/>
      <c r="BD313" s="5653">
        <f>_xlfn.XLOOKUP(B308,التشكيل_القديم!$M$5:$M$39,التشكيل_القديم!$L$5:$L$39,0,0)</f>
        <v>18</v>
      </c>
      <c r="BE313" s="6200" t="str">
        <f>"(3)             "&amp; "عضو يسار الدائرة  /  "  &amp;B308</f>
        <v>(3)             عضو يسار الدائرة  /  محمد عبدالفتاح سيد عبدالرحمن ادريس</v>
      </c>
      <c r="BF313" s="6200"/>
      <c r="BG313" s="6200"/>
      <c r="BH313" s="6200"/>
      <c r="BI313" s="6200"/>
      <c r="BJ313" s="6200"/>
      <c r="BK313" s="6200"/>
      <c r="BL313" s="6200"/>
      <c r="BM313" s="6200"/>
      <c r="BN313" s="6200"/>
      <c r="BO313" s="6200"/>
      <c r="BP313" s="6200"/>
      <c r="BQ313" s="6200"/>
      <c r="BR313" s="6200"/>
      <c r="BS313" s="6200"/>
      <c r="BT313" s="6200"/>
      <c r="BU313" s="6200"/>
      <c r="BV313" s="6200"/>
      <c r="BW313" s="6200"/>
      <c r="BX313" s="6200"/>
      <c r="BY313" s="6200"/>
      <c r="BZ313" s="6200"/>
      <c r="CA313" s="6200"/>
      <c r="CB313" s="6200"/>
      <c r="CC313" s="6200"/>
      <c r="CD313" s="6200"/>
      <c r="CE313" s="6201"/>
      <c r="CF313" s="5687">
        <f>_xlfn.XLOOKUP(B309,التشكيل_القديم!$M$5:$M$39,التشكيل_القديم!$L$5:$L$39,0,0)</f>
        <v>19</v>
      </c>
      <c r="CG313" s="6369" t="str">
        <f>IF(B309&lt;&gt;"", "(4)             "&amp; "عضو يسار اليسار  الدائرة  /  "  &amp;B309,"لا يوجد عضو رابع")</f>
        <v>(4)             عضو يسار اليسار  الدائرة  /  محمود محمد السيد عبدالعزيز</v>
      </c>
      <c r="CH313" s="6200"/>
      <c r="CI313" s="6200"/>
      <c r="CJ313" s="6200"/>
      <c r="CK313" s="6200"/>
      <c r="CL313" s="6200"/>
      <c r="CM313" s="6200"/>
      <c r="CN313" s="6200"/>
      <c r="CO313" s="6200"/>
      <c r="CP313" s="6200"/>
      <c r="CQ313" s="6200"/>
      <c r="CR313" s="6200"/>
      <c r="CS313" s="6200"/>
      <c r="CT313" s="6200"/>
      <c r="CU313" s="6200"/>
      <c r="CV313" s="6200"/>
      <c r="CW313" s="6200"/>
      <c r="CX313" s="6200"/>
      <c r="CY313" s="6200"/>
      <c r="CZ313" s="6200"/>
      <c r="DA313" s="6200"/>
      <c r="DB313" s="6200"/>
      <c r="DC313" s="6200"/>
      <c r="DD313" s="6200"/>
      <c r="DE313" s="6200"/>
      <c r="DF313" s="6200"/>
      <c r="DG313" s="6201"/>
      <c r="DH313" s="5687">
        <f>_xlfn.XLOOKUP(B311,التشكيل_القديم!$M$5:$M$39,التشكيل_القديم!$L$5:$L$39,0,0)</f>
        <v>0</v>
      </c>
      <c r="DI313" s="6200" t="str">
        <f xml:space="preserve"> IF(B311&lt;&gt;"","(6)             "&amp;"عضو يسار يسار يسار اليسار  الدائرة  /  "  &amp;B311,"لا يوجد عضو سادس")</f>
        <v>لا يوجد عضو سادس</v>
      </c>
      <c r="DJ313" s="6200"/>
      <c r="DK313" s="6200"/>
      <c r="DL313" s="6200"/>
      <c r="DM313" s="6200"/>
      <c r="DN313" s="6200"/>
      <c r="DO313" s="6200"/>
      <c r="DP313" s="6200"/>
      <c r="DQ313" s="6200"/>
      <c r="DR313" s="6200"/>
      <c r="DS313" s="6200"/>
      <c r="DT313" s="6200"/>
      <c r="DU313" s="6200"/>
      <c r="DV313" s="6200"/>
      <c r="DW313" s="6200"/>
      <c r="DX313" s="6200"/>
      <c r="DY313" s="6200"/>
      <c r="DZ313" s="6200"/>
      <c r="EA313" s="6200"/>
      <c r="EB313" s="6200"/>
      <c r="EC313" s="6200"/>
      <c r="ED313" s="6200"/>
      <c r="EE313" s="6200"/>
      <c r="EF313" s="6200"/>
      <c r="EG313" s="6200"/>
      <c r="EH313" s="6200"/>
      <c r="EI313" s="6201"/>
      <c r="EJ313" s="162"/>
      <c r="EK313" s="6348" t="s">
        <v>23</v>
      </c>
      <c r="EL313" s="6349"/>
      <c r="EM313" s="6349"/>
      <c r="EN313" s="6350"/>
      <c r="EO313" s="6370" t="s">
        <v>33</v>
      </c>
      <c r="EP313" s="6370"/>
      <c r="EQ313" s="6370"/>
      <c r="ER313" s="6371"/>
      <c r="ES313" s="6351" t="s">
        <v>184</v>
      </c>
      <c r="ET313" s="6352"/>
      <c r="EU313" s="6352"/>
      <c r="EV313" s="6353"/>
      <c r="EW313" s="6366" t="s">
        <v>185</v>
      </c>
      <c r="EX313" s="6367"/>
      <c r="EY313" s="6367"/>
      <c r="EZ313" s="6368"/>
      <c r="FA313" s="6354" t="s">
        <v>200</v>
      </c>
      <c r="FB313" s="6355"/>
      <c r="FC313" s="6355"/>
      <c r="FD313" s="6356"/>
      <c r="FE313" s="6338" t="s">
        <v>597</v>
      </c>
      <c r="FF313" s="6339"/>
      <c r="FG313" s="6339"/>
      <c r="FH313" s="6340"/>
      <c r="FI313" s="852" t="s">
        <v>205</v>
      </c>
      <c r="FJ313" s="838" t="s">
        <v>190</v>
      </c>
      <c r="FK313" s="838" t="s">
        <v>203</v>
      </c>
      <c r="FL313" s="838" t="s">
        <v>204</v>
      </c>
      <c r="FM313" s="839" t="s">
        <v>116</v>
      </c>
    </row>
    <row r="314" spans="1:174" ht="48" customHeight="1" thickBot="1">
      <c r="A314" s="6202" t="str">
        <f>IF(AND(FH307="ok",FH308="ok",FH309="ok",FH310="ok",FH311="ok", H314 &lt;&gt;"فارغ"),"ok","wrong")</f>
        <v>wrong</v>
      </c>
      <c r="B314" s="6203"/>
      <c r="C314" s="6203"/>
      <c r="D314" s="6203"/>
      <c r="E314" s="6203"/>
      <c r="F314" s="6203"/>
      <c r="G314" s="6204"/>
      <c r="H314" s="6208" t="str">
        <f>IF(Z312=0,"فارغ","")</f>
        <v/>
      </c>
      <c r="I314" s="6209"/>
      <c r="J314" s="6209"/>
      <c r="K314" s="6209"/>
      <c r="L314" s="5677" t="str">
        <f>الاعدادات!$D$6</f>
        <v>2022 وما قبلها</v>
      </c>
      <c r="M314" s="149"/>
      <c r="N314" s="149"/>
      <c r="O314" s="149"/>
      <c r="P314" s="149"/>
      <c r="Q314" s="149"/>
      <c r="R314" s="148"/>
      <c r="S314" s="148"/>
      <c r="T314" s="148"/>
      <c r="U314" s="148"/>
      <c r="V314" s="148"/>
      <c r="W314" s="148"/>
      <c r="X314" s="148"/>
      <c r="Y314" s="148"/>
      <c r="Z314" s="2166"/>
      <c r="AA314" s="148"/>
      <c r="AB314" s="148"/>
      <c r="AC314" s="148"/>
      <c r="AD314" s="148"/>
      <c r="AE314" s="148"/>
      <c r="AF314" s="2163"/>
      <c r="AG314" s="148"/>
      <c r="AH314" s="151"/>
      <c r="AI314" s="148"/>
      <c r="AJ314" s="148"/>
      <c r="AK314" s="148"/>
      <c r="AL314" s="148"/>
      <c r="AM314" s="2163"/>
      <c r="AN314" s="151"/>
      <c r="AO314" s="151"/>
      <c r="AP314" s="151"/>
      <c r="AQ314" s="151"/>
      <c r="AR314" s="151"/>
      <c r="AS314" s="2164"/>
      <c r="AT314" s="148"/>
      <c r="AU314" s="148"/>
      <c r="AV314" s="148"/>
      <c r="AW314" s="148"/>
      <c r="AX314" s="148"/>
      <c r="AY314" s="2164"/>
      <c r="AZ314" s="148"/>
      <c r="BA314" s="148"/>
      <c r="BB314" s="2165"/>
      <c r="BC314" s="5683" t="str">
        <f>الاعدادات!$D$6</f>
        <v>2022 وما قبلها</v>
      </c>
      <c r="BD314" s="76"/>
      <c r="BE314" s="83"/>
      <c r="BF314" s="83"/>
      <c r="BG314" s="84"/>
      <c r="BH314" s="84"/>
      <c r="BI314" s="84"/>
      <c r="BJ314" s="85"/>
      <c r="BK314" s="86"/>
      <c r="BL314" s="87"/>
      <c r="BM314" s="87"/>
      <c r="BN314" s="88"/>
      <c r="BO314" s="88"/>
      <c r="BP314" s="89"/>
      <c r="BQ314" s="77">
        <f t="shared" ref="BQ314:BQ319" si="1958">BP314+BO314+BN314+BM314+BL314+BK314+BJ314+BI314+BH314+BG314+BF314+BE314+BD314</f>
        <v>0</v>
      </c>
      <c r="BR314" s="90"/>
      <c r="BS314" s="91"/>
      <c r="BT314" s="92"/>
      <c r="BU314" s="93"/>
      <c r="BV314" s="94"/>
      <c r="BW314" s="95"/>
      <c r="BX314" s="96"/>
      <c r="BY314" s="97"/>
      <c r="BZ314" s="98"/>
      <c r="CA314" s="99"/>
      <c r="CB314" s="79">
        <f t="shared" ref="CB314:CB318" si="1959">CA314+BZ314+BY314+BX314+BW314+BV314+BU314+BT314+BS314+BR314+BQ314</f>
        <v>0</v>
      </c>
      <c r="CC314" s="80"/>
      <c r="CD314" s="78"/>
      <c r="CE314" s="102"/>
      <c r="CF314" s="82"/>
      <c r="CG314" s="83"/>
      <c r="CH314" s="83"/>
      <c r="CI314" s="84"/>
      <c r="CJ314" s="84"/>
      <c r="CK314" s="84"/>
      <c r="CL314" s="85"/>
      <c r="CM314" s="86"/>
      <c r="CN314" s="87"/>
      <c r="CO314" s="87"/>
      <c r="CP314" s="88"/>
      <c r="CQ314" s="88"/>
      <c r="CR314" s="89"/>
      <c r="CS314" s="77">
        <f t="shared" ref="CS314:CS319" si="1960">CR314+CQ314+CP314+CO314+CN314+CM314+CL314+CK314+CJ314+CI314+CH314+CG314+CF314</f>
        <v>0</v>
      </c>
      <c r="CT314" s="90"/>
      <c r="CU314" s="168"/>
      <c r="CV314" s="92"/>
      <c r="CW314" s="93"/>
      <c r="CX314" s="94"/>
      <c r="CY314" s="95"/>
      <c r="CZ314" s="96"/>
      <c r="DA314" s="97"/>
      <c r="DB314" s="98"/>
      <c r="DC314" s="99"/>
      <c r="DD314" s="79">
        <f t="shared" ref="DD314:DD318" si="1961">SUM(CS314:DC314)</f>
        <v>0</v>
      </c>
      <c r="DE314" s="80"/>
      <c r="DF314" s="78"/>
      <c r="DG314" s="102"/>
      <c r="DH314" s="82"/>
      <c r="DI314" s="83"/>
      <c r="DJ314" s="83"/>
      <c r="DK314" s="84"/>
      <c r="DL314" s="84"/>
      <c r="DM314" s="84"/>
      <c r="DN314" s="85"/>
      <c r="DO314" s="86"/>
      <c r="DP314" s="87"/>
      <c r="DQ314" s="87"/>
      <c r="DR314" s="88"/>
      <c r="DS314" s="88"/>
      <c r="DT314" s="89"/>
      <c r="DU314" s="77">
        <f t="shared" ref="DU314:DU319" si="1962">DT314+DS314+DR314+DQ314+DP314+DO314+DN314+DM314+DL314+DK314+DJ314+DI314+DH314</f>
        <v>0</v>
      </c>
      <c r="DV314" s="90"/>
      <c r="DW314" s="168"/>
      <c r="DX314" s="92"/>
      <c r="DY314" s="93"/>
      <c r="DZ314" s="94"/>
      <c r="EA314" s="95"/>
      <c r="EB314" s="96"/>
      <c r="EC314" s="97"/>
      <c r="ED314" s="98"/>
      <c r="EE314" s="99"/>
      <c r="EF314" s="79">
        <f t="shared" ref="EF314:EF318" si="1963">SUM(DU314:EE314)</f>
        <v>0</v>
      </c>
      <c r="EG314" s="80"/>
      <c r="EH314" s="78"/>
      <c r="EI314" s="102"/>
      <c r="EJ314" s="162" t="s">
        <v>163</v>
      </c>
      <c r="EK314" s="838" t="s">
        <v>190</v>
      </c>
      <c r="EL314" s="838" t="s">
        <v>203</v>
      </c>
      <c r="EM314" s="838" t="s">
        <v>204</v>
      </c>
      <c r="EN314" s="839" t="s">
        <v>116</v>
      </c>
      <c r="EO314" s="838" t="s">
        <v>190</v>
      </c>
      <c r="EP314" s="838" t="s">
        <v>203</v>
      </c>
      <c r="EQ314" s="838" t="s">
        <v>204</v>
      </c>
      <c r="ER314" s="839" t="s">
        <v>116</v>
      </c>
      <c r="ES314" s="838" t="s">
        <v>190</v>
      </c>
      <c r="ET314" s="838" t="s">
        <v>203</v>
      </c>
      <c r="EU314" s="838" t="s">
        <v>204</v>
      </c>
      <c r="EV314" s="839" t="s">
        <v>116</v>
      </c>
      <c r="EW314" s="838" t="s">
        <v>190</v>
      </c>
      <c r="EX314" s="838" t="s">
        <v>203</v>
      </c>
      <c r="EY314" s="838" t="s">
        <v>204</v>
      </c>
      <c r="EZ314" s="839" t="s">
        <v>116</v>
      </c>
      <c r="FA314" s="838" t="s">
        <v>190</v>
      </c>
      <c r="FB314" s="838" t="s">
        <v>203</v>
      </c>
      <c r="FC314" s="838" t="s">
        <v>204</v>
      </c>
      <c r="FD314" s="839" t="s">
        <v>116</v>
      </c>
      <c r="FE314" s="838" t="s">
        <v>190</v>
      </c>
      <c r="FF314" s="838" t="s">
        <v>203</v>
      </c>
      <c r="FG314" s="838" t="s">
        <v>204</v>
      </c>
      <c r="FH314" s="839" t="s">
        <v>116</v>
      </c>
      <c r="FI314" s="836" t="s">
        <v>23</v>
      </c>
      <c r="FJ314" s="166">
        <f>EK319</f>
        <v>0</v>
      </c>
      <c r="FK314" s="166">
        <f>EL319</f>
        <v>0</v>
      </c>
      <c r="FL314" s="166">
        <f t="shared" ref="FL314" si="1964">EM319</f>
        <v>0</v>
      </c>
      <c r="FM314" s="166">
        <f t="shared" ref="FM314" si="1965">EN319</f>
        <v>0</v>
      </c>
    </row>
    <row r="315" spans="1:174" ht="48" customHeight="1" thickBot="1">
      <c r="A315" s="6205"/>
      <c r="B315" s="6206"/>
      <c r="C315" s="6206"/>
      <c r="D315" s="6206"/>
      <c r="E315" s="6206"/>
      <c r="F315" s="6206"/>
      <c r="G315" s="6207"/>
      <c r="H315" s="6208"/>
      <c r="I315" s="6209"/>
      <c r="J315" s="6209"/>
      <c r="K315" s="6209"/>
      <c r="L315" s="5675">
        <f>الاعدادات!$D$7</f>
        <v>2023</v>
      </c>
      <c r="M315" s="148"/>
      <c r="N315" s="148"/>
      <c r="O315" s="148"/>
      <c r="P315" s="148"/>
      <c r="Q315" s="148"/>
      <c r="R315" s="148"/>
      <c r="S315" s="148"/>
      <c r="T315" s="148"/>
      <c r="U315" s="148"/>
      <c r="V315" s="148"/>
      <c r="W315" s="148"/>
      <c r="X315" s="148"/>
      <c r="Y315" s="148"/>
      <c r="Z315" s="2166"/>
      <c r="AA315" s="148"/>
      <c r="AB315" s="148"/>
      <c r="AC315" s="148"/>
      <c r="AD315" s="148"/>
      <c r="AE315" s="148"/>
      <c r="AF315" s="2163"/>
      <c r="AG315" s="148"/>
      <c r="AH315" s="151"/>
      <c r="AI315" s="148"/>
      <c r="AJ315" s="148"/>
      <c r="AK315" s="148"/>
      <c r="AL315" s="148"/>
      <c r="AM315" s="2163"/>
      <c r="AN315" s="151"/>
      <c r="AO315" s="151"/>
      <c r="AP315" s="151"/>
      <c r="AQ315" s="151"/>
      <c r="AR315" s="151"/>
      <c r="AS315" s="2164"/>
      <c r="AT315" s="148"/>
      <c r="AU315" s="148"/>
      <c r="AV315" s="148"/>
      <c r="AW315" s="148"/>
      <c r="AX315" s="148"/>
      <c r="AY315" s="2164"/>
      <c r="AZ315" s="148"/>
      <c r="BA315" s="148"/>
      <c r="BB315" s="2165"/>
      <c r="BC315" s="5683">
        <f>الاعدادات!$D$7</f>
        <v>2023</v>
      </c>
      <c r="BD315" s="82"/>
      <c r="BE315" s="83"/>
      <c r="BF315" s="83"/>
      <c r="BG315" s="84"/>
      <c r="BH315" s="84"/>
      <c r="BI315" s="84"/>
      <c r="BJ315" s="85"/>
      <c r="BK315" s="86"/>
      <c r="BL315" s="87"/>
      <c r="BM315" s="87"/>
      <c r="BN315" s="88"/>
      <c r="BO315" s="88"/>
      <c r="BP315" s="89"/>
      <c r="BQ315" s="77">
        <f t="shared" si="1958"/>
        <v>0</v>
      </c>
      <c r="BR315" s="90"/>
      <c r="BS315" s="91"/>
      <c r="BT315" s="92"/>
      <c r="BU315" s="93"/>
      <c r="BV315" s="94"/>
      <c r="BW315" s="95"/>
      <c r="BX315" s="96"/>
      <c r="BY315" s="97"/>
      <c r="BZ315" s="98"/>
      <c r="CA315" s="99"/>
      <c r="CB315" s="79">
        <f t="shared" si="1959"/>
        <v>0</v>
      </c>
      <c r="CC315" s="104"/>
      <c r="CD315" s="92"/>
      <c r="CE315" s="102"/>
      <c r="CF315" s="82"/>
      <c r="CG315" s="83"/>
      <c r="CH315" s="83"/>
      <c r="CI315" s="84"/>
      <c r="CJ315" s="84"/>
      <c r="CK315" s="84"/>
      <c r="CL315" s="85"/>
      <c r="CM315" s="86"/>
      <c r="CN315" s="87"/>
      <c r="CO315" s="87"/>
      <c r="CP315" s="88"/>
      <c r="CQ315" s="88"/>
      <c r="CR315" s="89"/>
      <c r="CS315" s="77">
        <f t="shared" si="1960"/>
        <v>0</v>
      </c>
      <c r="CT315" s="90"/>
      <c r="CU315" s="168"/>
      <c r="CV315" s="92"/>
      <c r="CW315" s="93"/>
      <c r="CX315" s="94"/>
      <c r="CY315" s="95"/>
      <c r="CZ315" s="96"/>
      <c r="DA315" s="97"/>
      <c r="DB315" s="98"/>
      <c r="DC315" s="99"/>
      <c r="DD315" s="79">
        <f t="shared" si="1961"/>
        <v>0</v>
      </c>
      <c r="DE315" s="104"/>
      <c r="DF315" s="92"/>
      <c r="DG315" s="102"/>
      <c r="DH315" s="82"/>
      <c r="DI315" s="83"/>
      <c r="DJ315" s="83"/>
      <c r="DK315" s="84"/>
      <c r="DL315" s="84"/>
      <c r="DM315" s="84"/>
      <c r="DN315" s="85"/>
      <c r="DO315" s="86"/>
      <c r="DP315" s="87"/>
      <c r="DQ315" s="87"/>
      <c r="DR315" s="88"/>
      <c r="DS315" s="88"/>
      <c r="DT315" s="89"/>
      <c r="DU315" s="77">
        <f t="shared" si="1962"/>
        <v>0</v>
      </c>
      <c r="DV315" s="90"/>
      <c r="DW315" s="168"/>
      <c r="DX315" s="92"/>
      <c r="DY315" s="93"/>
      <c r="DZ315" s="94"/>
      <c r="EA315" s="95"/>
      <c r="EB315" s="96"/>
      <c r="EC315" s="97"/>
      <c r="ED315" s="98"/>
      <c r="EE315" s="99"/>
      <c r="EF315" s="79">
        <f t="shared" si="1963"/>
        <v>0</v>
      </c>
      <c r="EG315" s="104"/>
      <c r="EH315" s="92"/>
      <c r="EI315" s="102"/>
      <c r="EJ315" s="5675" t="str">
        <f>الاعدادات!$D$6</f>
        <v>2022 وما قبلها</v>
      </c>
      <c r="EK315" s="163">
        <f t="shared" ref="EK315:EK319" si="1966">BQ307</f>
        <v>0</v>
      </c>
      <c r="EL315" s="164">
        <f t="shared" ref="EL315:EL319" si="1967">BR307</f>
        <v>0</v>
      </c>
      <c r="EM315" s="164">
        <f>BS307+BT307+BU307+BV307+BW307</f>
        <v>0</v>
      </c>
      <c r="EN315" s="165">
        <f>BX307+BY307+BZ307+CA307</f>
        <v>0</v>
      </c>
      <c r="EO315" s="166">
        <f t="shared" ref="EO315:EO319" si="1968">CS307</f>
        <v>0</v>
      </c>
      <c r="EP315" s="164">
        <f t="shared" ref="EP315:EP319" si="1969">CT307</f>
        <v>0</v>
      </c>
      <c r="EQ315" s="164">
        <f>CU307+CV307+CW307+CX307+CY307</f>
        <v>0</v>
      </c>
      <c r="ER315" s="165">
        <f>CZ307+DA307+DB307+DC307</f>
        <v>0</v>
      </c>
      <c r="ES315" s="166">
        <f t="shared" ref="ES315:ES319" si="1970">BQ314</f>
        <v>0</v>
      </c>
      <c r="ET315" s="164">
        <f t="shared" ref="ET315:ET319" si="1971">BR314</f>
        <v>0</v>
      </c>
      <c r="EU315" s="164">
        <f>BS314+BT314+BU314+BV314+BW314</f>
        <v>0</v>
      </c>
      <c r="EV315" s="165">
        <f>BX314+BY314+BZ314+CA314</f>
        <v>0</v>
      </c>
      <c r="EW315" s="166">
        <f t="shared" ref="EW315:EW319" si="1972">CS314</f>
        <v>0</v>
      </c>
      <c r="EX315" s="164">
        <f t="shared" ref="EX315:EX319" si="1973">CT314</f>
        <v>0</v>
      </c>
      <c r="EY315" s="164">
        <f>CU314+CV314+CW314+CX314+CY314</f>
        <v>0</v>
      </c>
      <c r="EZ315" s="167">
        <f>CZ314+DA314+DB314+DC314</f>
        <v>0</v>
      </c>
      <c r="FA315" s="166">
        <f t="shared" ref="FA315:FA319" si="1974">DU307</f>
        <v>0</v>
      </c>
      <c r="FB315" s="164">
        <f t="shared" ref="FB315:FB319" si="1975">DV307</f>
        <v>0</v>
      </c>
      <c r="FC315" s="164">
        <f>DW307+DX307+DY307+DZ307+EA307</f>
        <v>0</v>
      </c>
      <c r="FD315" s="167">
        <f>EB307+EC307+ED307+EE307</f>
        <v>0</v>
      </c>
      <c r="FE315" s="166">
        <f t="shared" ref="FE315:FE319" si="1976">DU314</f>
        <v>0</v>
      </c>
      <c r="FF315" s="164">
        <f t="shared" ref="FF315:FF319" si="1977">DV314</f>
        <v>0</v>
      </c>
      <c r="FG315" s="164">
        <f>DW314+DX314+DY314+DZ314+EA314</f>
        <v>0</v>
      </c>
      <c r="FH315" s="167">
        <f>EB314+EC314+ED314+EE314</f>
        <v>0</v>
      </c>
      <c r="FI315" s="837" t="s">
        <v>33</v>
      </c>
      <c r="FJ315" s="169">
        <f>EO319</f>
        <v>0</v>
      </c>
      <c r="FK315" s="169">
        <f t="shared" ref="FK315" si="1978">EP319</f>
        <v>0</v>
      </c>
      <c r="FL315" s="169">
        <f t="shared" ref="FL315" si="1979">EQ319</f>
        <v>0</v>
      </c>
      <c r="FM315" s="169">
        <f t="shared" ref="FM315" si="1980">ER319</f>
        <v>0</v>
      </c>
    </row>
    <row r="316" spans="1:174" ht="48" customHeight="1" thickBot="1">
      <c r="A316" s="143"/>
      <c r="B316" s="157"/>
      <c r="C316" s="157"/>
      <c r="D316" s="157"/>
      <c r="E316" s="158"/>
      <c r="F316" s="158"/>
      <c r="G316" s="159"/>
      <c r="H316" s="144"/>
      <c r="I316" s="144"/>
      <c r="J316" s="145"/>
      <c r="K316" s="146"/>
      <c r="L316" s="5675">
        <f>الاعدادات!$D$8</f>
        <v>2024</v>
      </c>
      <c r="M316" s="148"/>
      <c r="N316" s="148"/>
      <c r="O316" s="148"/>
      <c r="P316" s="148"/>
      <c r="Q316" s="148"/>
      <c r="R316" s="148"/>
      <c r="S316" s="148"/>
      <c r="T316" s="148"/>
      <c r="U316" s="148"/>
      <c r="V316" s="148"/>
      <c r="W316" s="148"/>
      <c r="X316" s="148"/>
      <c r="Y316" s="148"/>
      <c r="Z316" s="2166"/>
      <c r="AA316" s="148"/>
      <c r="AB316" s="148"/>
      <c r="AC316" s="148"/>
      <c r="AD316" s="148"/>
      <c r="AE316" s="148"/>
      <c r="AF316" s="2163"/>
      <c r="AG316" s="148"/>
      <c r="AH316" s="151"/>
      <c r="AI316" s="148"/>
      <c r="AJ316" s="148"/>
      <c r="AK316" s="148"/>
      <c r="AL316" s="148"/>
      <c r="AM316" s="2163"/>
      <c r="AN316" s="151"/>
      <c r="AO316" s="151"/>
      <c r="AP316" s="151"/>
      <c r="AQ316" s="151"/>
      <c r="AR316" s="151"/>
      <c r="AS316" s="2164"/>
      <c r="AT316" s="148"/>
      <c r="AU316" s="148"/>
      <c r="AV316" s="148"/>
      <c r="AW316" s="148"/>
      <c r="AX316" s="148"/>
      <c r="AY316" s="2164"/>
      <c r="AZ316" s="148"/>
      <c r="BA316" s="148"/>
      <c r="BB316" s="2165"/>
      <c r="BC316" s="5683">
        <f>الاعدادات!$D$8</f>
        <v>2024</v>
      </c>
      <c r="BD316" s="82"/>
      <c r="BE316" s="83"/>
      <c r="BF316" s="83"/>
      <c r="BG316" s="84"/>
      <c r="BH316" s="84"/>
      <c r="BI316" s="84"/>
      <c r="BJ316" s="85"/>
      <c r="BK316" s="86"/>
      <c r="BL316" s="87"/>
      <c r="BM316" s="87"/>
      <c r="BN316" s="88"/>
      <c r="BO316" s="88"/>
      <c r="BP316" s="89"/>
      <c r="BQ316" s="77">
        <f t="shared" si="1958"/>
        <v>0</v>
      </c>
      <c r="BR316" s="90"/>
      <c r="BS316" s="91"/>
      <c r="BT316" s="92"/>
      <c r="BU316" s="93"/>
      <c r="BV316" s="94"/>
      <c r="BW316" s="95"/>
      <c r="BX316" s="96"/>
      <c r="BY316" s="97"/>
      <c r="BZ316" s="98"/>
      <c r="CA316" s="99"/>
      <c r="CB316" s="79">
        <f t="shared" si="1959"/>
        <v>0</v>
      </c>
      <c r="CC316" s="104"/>
      <c r="CD316" s="92"/>
      <c r="CE316" s="102"/>
      <c r="CF316" s="82"/>
      <c r="CG316" s="83"/>
      <c r="CH316" s="83"/>
      <c r="CI316" s="84"/>
      <c r="CJ316" s="84"/>
      <c r="CK316" s="84"/>
      <c r="CL316" s="85"/>
      <c r="CM316" s="86"/>
      <c r="CN316" s="87"/>
      <c r="CO316" s="87"/>
      <c r="CP316" s="88"/>
      <c r="CQ316" s="88"/>
      <c r="CR316" s="89"/>
      <c r="CS316" s="77">
        <f t="shared" si="1960"/>
        <v>0</v>
      </c>
      <c r="CT316" s="90"/>
      <c r="CU316" s="168"/>
      <c r="CV316" s="92"/>
      <c r="CW316" s="93"/>
      <c r="CX316" s="94"/>
      <c r="CY316" s="95"/>
      <c r="CZ316" s="96"/>
      <c r="DA316" s="97"/>
      <c r="DB316" s="98"/>
      <c r="DC316" s="99"/>
      <c r="DD316" s="79">
        <f t="shared" si="1961"/>
        <v>0</v>
      </c>
      <c r="DE316" s="104"/>
      <c r="DF316" s="92"/>
      <c r="DG316" s="102"/>
      <c r="DH316" s="82"/>
      <c r="DI316" s="83"/>
      <c r="DJ316" s="83"/>
      <c r="DK316" s="84"/>
      <c r="DL316" s="84"/>
      <c r="DM316" s="84"/>
      <c r="DN316" s="85"/>
      <c r="DO316" s="86"/>
      <c r="DP316" s="87"/>
      <c r="DQ316" s="87"/>
      <c r="DR316" s="88"/>
      <c r="DS316" s="88"/>
      <c r="DT316" s="89"/>
      <c r="DU316" s="77">
        <f t="shared" si="1962"/>
        <v>0</v>
      </c>
      <c r="DV316" s="90"/>
      <c r="DW316" s="168"/>
      <c r="DX316" s="92"/>
      <c r="DY316" s="93"/>
      <c r="DZ316" s="94"/>
      <c r="EA316" s="95"/>
      <c r="EB316" s="96"/>
      <c r="EC316" s="97"/>
      <c r="ED316" s="98"/>
      <c r="EE316" s="99"/>
      <c r="EF316" s="79">
        <f t="shared" si="1963"/>
        <v>0</v>
      </c>
      <c r="EG316" s="104"/>
      <c r="EH316" s="92"/>
      <c r="EI316" s="102"/>
      <c r="EJ316" s="5675">
        <f>الاعدادات!$D$7</f>
        <v>2023</v>
      </c>
      <c r="EK316" s="163">
        <f t="shared" si="1966"/>
        <v>0</v>
      </c>
      <c r="EL316" s="164">
        <f t="shared" si="1967"/>
        <v>0</v>
      </c>
      <c r="EM316" s="164">
        <f>BS308+BT308+BU308+BV308+BW308</f>
        <v>0</v>
      </c>
      <c r="EN316" s="165">
        <f>BX308+BY308+BZ308+CA308</f>
        <v>0</v>
      </c>
      <c r="EO316" s="166">
        <f t="shared" si="1968"/>
        <v>0</v>
      </c>
      <c r="EP316" s="164">
        <f t="shared" si="1969"/>
        <v>0</v>
      </c>
      <c r="EQ316" s="164">
        <f>CU308+CV308+CW308+CX308+CY308</f>
        <v>0</v>
      </c>
      <c r="ER316" s="165">
        <f>CZ308+DA308+DB308+DC308</f>
        <v>0</v>
      </c>
      <c r="ES316" s="166">
        <f t="shared" si="1970"/>
        <v>0</v>
      </c>
      <c r="ET316" s="164">
        <f t="shared" si="1971"/>
        <v>0</v>
      </c>
      <c r="EU316" s="164">
        <f>BS315+BT315+BU315+BV315+BW315</f>
        <v>0</v>
      </c>
      <c r="EV316" s="165">
        <f>BX315+BY315+BZ315+CA315</f>
        <v>0</v>
      </c>
      <c r="EW316" s="166">
        <f t="shared" si="1972"/>
        <v>0</v>
      </c>
      <c r="EX316" s="164">
        <f t="shared" si="1973"/>
        <v>0</v>
      </c>
      <c r="EY316" s="164">
        <f>CU315+CV315+CW315+CX315+CY315</f>
        <v>0</v>
      </c>
      <c r="EZ316" s="167">
        <f>CZ315+DA315+DB315+DC315</f>
        <v>0</v>
      </c>
      <c r="FA316" s="166">
        <f t="shared" si="1974"/>
        <v>0</v>
      </c>
      <c r="FB316" s="164">
        <f t="shared" si="1975"/>
        <v>0</v>
      </c>
      <c r="FC316" s="164">
        <f>DW308+DX308+DY308+DZ308+EA308</f>
        <v>0</v>
      </c>
      <c r="FD316" s="167">
        <f>EB308+EC308+ED308+EE308</f>
        <v>0</v>
      </c>
      <c r="FE316" s="166">
        <f t="shared" si="1976"/>
        <v>0</v>
      </c>
      <c r="FF316" s="164">
        <f t="shared" si="1977"/>
        <v>0</v>
      </c>
      <c r="FG316" s="164">
        <f>DW315+DX315+DY315+DZ315+EA315</f>
        <v>0</v>
      </c>
      <c r="FH316" s="167">
        <f>EB315+EC315+ED315+EE315</f>
        <v>0</v>
      </c>
      <c r="FI316" s="837" t="s">
        <v>184</v>
      </c>
      <c r="FJ316" s="169">
        <f>ES319</f>
        <v>0</v>
      </c>
      <c r="FK316" s="169">
        <f t="shared" ref="FK316" si="1981">ET319</f>
        <v>0</v>
      </c>
      <c r="FL316" s="169">
        <f t="shared" ref="FL316" si="1982">EU319</f>
        <v>0</v>
      </c>
      <c r="FM316" s="169">
        <f t="shared" ref="FM316" si="1983">EV319</f>
        <v>0</v>
      </c>
    </row>
    <row r="317" spans="1:174" ht="48" customHeight="1" thickBot="1">
      <c r="A317" s="143"/>
      <c r="B317" s="157"/>
      <c r="C317" s="157"/>
      <c r="D317" s="157"/>
      <c r="E317" s="158"/>
      <c r="F317" s="158"/>
      <c r="G317" s="159"/>
      <c r="H317" s="144"/>
      <c r="I317" s="144"/>
      <c r="J317" s="145"/>
      <c r="K317" s="146"/>
      <c r="L317" s="5675">
        <f>الاعدادات!$D$9</f>
        <v>2025</v>
      </c>
      <c r="M317" s="172"/>
      <c r="N317" s="172"/>
      <c r="O317" s="172"/>
      <c r="P317" s="172"/>
      <c r="Q317" s="172"/>
      <c r="R317" s="172"/>
      <c r="S317" s="172"/>
      <c r="T317" s="172"/>
      <c r="U317" s="172"/>
      <c r="V317" s="172"/>
      <c r="W317" s="172"/>
      <c r="X317" s="172"/>
      <c r="Y317" s="172"/>
      <c r="Z317" s="174"/>
      <c r="AA317" s="172"/>
      <c r="AB317" s="172"/>
      <c r="AC317" s="172"/>
      <c r="AD317" s="172"/>
      <c r="AE317" s="172"/>
      <c r="AF317" s="172"/>
      <c r="AG317" s="172"/>
      <c r="AH317" s="172"/>
      <c r="AI317" s="172"/>
      <c r="AJ317" s="172"/>
      <c r="AK317" s="172"/>
      <c r="AL317" s="172"/>
      <c r="AM317" s="172"/>
      <c r="AN317" s="172"/>
      <c r="AO317" s="172"/>
      <c r="AP317" s="172"/>
      <c r="AQ317" s="172"/>
      <c r="AR317" s="172"/>
      <c r="AS317" s="175"/>
      <c r="AT317" s="172"/>
      <c r="AU317" s="172"/>
      <c r="AV317" s="172"/>
      <c r="AW317" s="172"/>
      <c r="AX317" s="172"/>
      <c r="AY317" s="175"/>
      <c r="AZ317" s="172"/>
      <c r="BA317" s="172"/>
      <c r="BB317" s="2165"/>
      <c r="BC317" s="5683">
        <f>الاعدادات!$D$9</f>
        <v>2025</v>
      </c>
      <c r="BD317" s="82"/>
      <c r="BE317" s="83"/>
      <c r="BF317" s="83"/>
      <c r="BG317" s="84"/>
      <c r="BH317" s="84"/>
      <c r="BI317" s="84"/>
      <c r="BJ317" s="85"/>
      <c r="BK317" s="86"/>
      <c r="BL317" s="87"/>
      <c r="BM317" s="87"/>
      <c r="BN317" s="88"/>
      <c r="BO317" s="88"/>
      <c r="BP317" s="89"/>
      <c r="BQ317" s="77">
        <f t="shared" si="1958"/>
        <v>0</v>
      </c>
      <c r="BR317" s="90"/>
      <c r="BS317" s="91"/>
      <c r="BT317" s="92"/>
      <c r="BU317" s="93"/>
      <c r="BV317" s="94"/>
      <c r="BW317" s="95"/>
      <c r="BX317" s="96"/>
      <c r="BY317" s="97"/>
      <c r="BZ317" s="98"/>
      <c r="CA317" s="99"/>
      <c r="CB317" s="79">
        <f t="shared" si="1959"/>
        <v>0</v>
      </c>
      <c r="CC317" s="104"/>
      <c r="CD317" s="92"/>
      <c r="CE317" s="102"/>
      <c r="CF317" s="82"/>
      <c r="CG317" s="83"/>
      <c r="CH317" s="83"/>
      <c r="CI317" s="84"/>
      <c r="CJ317" s="84"/>
      <c r="CK317" s="84"/>
      <c r="CL317" s="85"/>
      <c r="CM317" s="86"/>
      <c r="CN317" s="87"/>
      <c r="CO317" s="87"/>
      <c r="CP317" s="88"/>
      <c r="CQ317" s="88"/>
      <c r="CR317" s="89"/>
      <c r="CS317" s="77">
        <f t="shared" si="1960"/>
        <v>0</v>
      </c>
      <c r="CT317" s="90"/>
      <c r="CU317" s="168"/>
      <c r="CV317" s="92"/>
      <c r="CW317" s="93"/>
      <c r="CX317" s="94"/>
      <c r="CY317" s="95"/>
      <c r="CZ317" s="96"/>
      <c r="DA317" s="97"/>
      <c r="DB317" s="98"/>
      <c r="DC317" s="99"/>
      <c r="DD317" s="79">
        <f t="shared" si="1961"/>
        <v>0</v>
      </c>
      <c r="DE317" s="104"/>
      <c r="DF317" s="92"/>
      <c r="DG317" s="102"/>
      <c r="DH317" s="82"/>
      <c r="DI317" s="83"/>
      <c r="DJ317" s="83"/>
      <c r="DK317" s="84"/>
      <c r="DL317" s="84"/>
      <c r="DM317" s="84"/>
      <c r="DN317" s="85"/>
      <c r="DO317" s="86"/>
      <c r="DP317" s="87"/>
      <c r="DQ317" s="87"/>
      <c r="DR317" s="88"/>
      <c r="DS317" s="88"/>
      <c r="DT317" s="89"/>
      <c r="DU317" s="77">
        <f t="shared" si="1962"/>
        <v>0</v>
      </c>
      <c r="DV317" s="90"/>
      <c r="DW317" s="168"/>
      <c r="DX317" s="92"/>
      <c r="DY317" s="93"/>
      <c r="DZ317" s="94"/>
      <c r="EA317" s="95"/>
      <c r="EB317" s="96"/>
      <c r="EC317" s="97"/>
      <c r="ED317" s="98"/>
      <c r="EE317" s="99"/>
      <c r="EF317" s="79">
        <f t="shared" si="1963"/>
        <v>0</v>
      </c>
      <c r="EG317" s="104"/>
      <c r="EH317" s="92"/>
      <c r="EI317" s="102"/>
      <c r="EJ317" s="5675">
        <f>الاعدادات!$D$8</f>
        <v>2024</v>
      </c>
      <c r="EK317" s="163">
        <f t="shared" si="1966"/>
        <v>0</v>
      </c>
      <c r="EL317" s="164">
        <f t="shared" si="1967"/>
        <v>0</v>
      </c>
      <c r="EM317" s="164">
        <f>BS309+BT309+BU309+BV309+BW309</f>
        <v>0</v>
      </c>
      <c r="EN317" s="165">
        <f>BX309+BY309+BZ309+CA309</f>
        <v>0</v>
      </c>
      <c r="EO317" s="166">
        <f t="shared" si="1968"/>
        <v>0</v>
      </c>
      <c r="EP317" s="164">
        <f t="shared" si="1969"/>
        <v>0</v>
      </c>
      <c r="EQ317" s="164">
        <f>CU309+CV309+CW309+CX309+CY309</f>
        <v>0</v>
      </c>
      <c r="ER317" s="165">
        <f>CZ309+DA309+DB309+DC309</f>
        <v>0</v>
      </c>
      <c r="ES317" s="166">
        <f t="shared" si="1970"/>
        <v>0</v>
      </c>
      <c r="ET317" s="164">
        <f t="shared" si="1971"/>
        <v>0</v>
      </c>
      <c r="EU317" s="164">
        <f>BS316+BT316+BU316+BV316+BW316</f>
        <v>0</v>
      </c>
      <c r="EV317" s="165">
        <f>BX316+BY316+BZ316+CA316</f>
        <v>0</v>
      </c>
      <c r="EW317" s="166">
        <f t="shared" si="1972"/>
        <v>0</v>
      </c>
      <c r="EX317" s="164">
        <f t="shared" si="1973"/>
        <v>0</v>
      </c>
      <c r="EY317" s="164">
        <f>CU316+CV316+CW316+CX316+CY316</f>
        <v>0</v>
      </c>
      <c r="EZ317" s="167">
        <f>CZ316+DA316+DB316+DC316</f>
        <v>0</v>
      </c>
      <c r="FA317" s="166">
        <f t="shared" si="1974"/>
        <v>0</v>
      </c>
      <c r="FB317" s="164">
        <f t="shared" si="1975"/>
        <v>0</v>
      </c>
      <c r="FC317" s="164">
        <f>DW309+DX309+DY309+DZ309+EA309</f>
        <v>0</v>
      </c>
      <c r="FD317" s="167">
        <f>EB309+EC309+ED309+EE309</f>
        <v>0</v>
      </c>
      <c r="FE317" s="166">
        <f t="shared" si="1976"/>
        <v>0</v>
      </c>
      <c r="FF317" s="164">
        <f t="shared" si="1977"/>
        <v>0</v>
      </c>
      <c r="FG317" s="164">
        <f>DW316+DX316+DY316+DZ316+EA316</f>
        <v>0</v>
      </c>
      <c r="FH317" s="167">
        <f>EB316+EC316+ED316+EE316</f>
        <v>0</v>
      </c>
      <c r="FI317" s="837" t="s">
        <v>185</v>
      </c>
      <c r="FJ317" s="169">
        <f>EW319</f>
        <v>0</v>
      </c>
      <c r="FK317" s="169">
        <f t="shared" ref="FK317" si="1984">EX319</f>
        <v>0</v>
      </c>
      <c r="FL317" s="169">
        <f t="shared" ref="FL317" si="1985">EY319</f>
        <v>0</v>
      </c>
      <c r="FM317" s="169">
        <f t="shared" ref="FM317" si="1986">EZ319</f>
        <v>0</v>
      </c>
    </row>
    <row r="318" spans="1:174" ht="48" customHeight="1" thickBot="1">
      <c r="A318" s="143"/>
      <c r="B318" s="157"/>
      <c r="C318" s="157"/>
      <c r="D318" s="157"/>
      <c r="E318" s="158"/>
      <c r="F318" s="158"/>
      <c r="G318" s="159"/>
      <c r="H318" s="144"/>
      <c r="I318" s="144"/>
      <c r="J318" s="145"/>
      <c r="K318" s="146"/>
      <c r="L318" s="5675">
        <f>الاعدادات!$D$10</f>
        <v>2026</v>
      </c>
      <c r="M318" s="172"/>
      <c r="N318" s="172"/>
      <c r="O318" s="172"/>
      <c r="P318" s="172"/>
      <c r="Q318" s="172"/>
      <c r="R318" s="172"/>
      <c r="S318" s="172"/>
      <c r="T318" s="172"/>
      <c r="U318" s="172"/>
      <c r="V318" s="172"/>
      <c r="W318" s="172"/>
      <c r="X318" s="172"/>
      <c r="Y318" s="172"/>
      <c r="Z318" s="174"/>
      <c r="AA318" s="172"/>
      <c r="AB318" s="172"/>
      <c r="AC318" s="172"/>
      <c r="AD318" s="172"/>
      <c r="AE318" s="172"/>
      <c r="AF318" s="172"/>
      <c r="AG318" s="172"/>
      <c r="AH318" s="172"/>
      <c r="AI318" s="172"/>
      <c r="AJ318" s="172"/>
      <c r="AK318" s="172"/>
      <c r="AL318" s="172"/>
      <c r="AM318" s="172"/>
      <c r="AN318" s="172"/>
      <c r="AO318" s="172"/>
      <c r="AP318" s="172"/>
      <c r="AQ318" s="172"/>
      <c r="AR318" s="172"/>
      <c r="AS318" s="175"/>
      <c r="AT318" s="172"/>
      <c r="AU318" s="172"/>
      <c r="AV318" s="172"/>
      <c r="AW318" s="172"/>
      <c r="AX318" s="172"/>
      <c r="AY318" s="175"/>
      <c r="AZ318" s="172"/>
      <c r="BA318" s="172"/>
      <c r="BB318" s="2165"/>
      <c r="BC318" s="5683">
        <f>الاعدادات!$D$10</f>
        <v>2026</v>
      </c>
      <c r="BD318" s="117"/>
      <c r="BE318" s="118"/>
      <c r="BF318" s="118"/>
      <c r="BG318" s="119"/>
      <c r="BH318" s="119"/>
      <c r="BI318" s="119"/>
      <c r="BJ318" s="120"/>
      <c r="BK318" s="121"/>
      <c r="BL318" s="122"/>
      <c r="BM318" s="122"/>
      <c r="BN318" s="123"/>
      <c r="BO318" s="123"/>
      <c r="BP318" s="124"/>
      <c r="BQ318" s="125">
        <f t="shared" si="1958"/>
        <v>0</v>
      </c>
      <c r="BR318" s="126"/>
      <c r="BS318" s="127"/>
      <c r="BT318" s="128"/>
      <c r="BU318" s="129"/>
      <c r="BV318" s="130"/>
      <c r="BW318" s="131"/>
      <c r="BX318" s="132"/>
      <c r="BY318" s="133"/>
      <c r="BZ318" s="134"/>
      <c r="CA318" s="135"/>
      <c r="CB318" s="136">
        <f t="shared" si="1959"/>
        <v>0</v>
      </c>
      <c r="CC318" s="137"/>
      <c r="CD318" s="128"/>
      <c r="CE318" s="141"/>
      <c r="CF318" s="117"/>
      <c r="CG318" s="118"/>
      <c r="CH318" s="118"/>
      <c r="CI318" s="119"/>
      <c r="CJ318" s="119"/>
      <c r="CK318" s="119"/>
      <c r="CL318" s="120"/>
      <c r="CM318" s="121"/>
      <c r="CN318" s="122"/>
      <c r="CO318" s="122"/>
      <c r="CP318" s="123"/>
      <c r="CQ318" s="123"/>
      <c r="CR318" s="124"/>
      <c r="CS318" s="125">
        <f t="shared" si="1960"/>
        <v>0</v>
      </c>
      <c r="CT318" s="126"/>
      <c r="CU318" s="176"/>
      <c r="CV318" s="128"/>
      <c r="CW318" s="129"/>
      <c r="CX318" s="130"/>
      <c r="CY318" s="131"/>
      <c r="CZ318" s="132"/>
      <c r="DA318" s="133"/>
      <c r="DB318" s="134"/>
      <c r="DC318" s="135"/>
      <c r="DD318" s="136">
        <f t="shared" si="1961"/>
        <v>0</v>
      </c>
      <c r="DE318" s="137"/>
      <c r="DF318" s="128"/>
      <c r="DG318" s="141"/>
      <c r="DH318" s="117"/>
      <c r="DI318" s="118"/>
      <c r="DJ318" s="118"/>
      <c r="DK318" s="119"/>
      <c r="DL318" s="119"/>
      <c r="DM318" s="119"/>
      <c r="DN318" s="120"/>
      <c r="DO318" s="121"/>
      <c r="DP318" s="122"/>
      <c r="DQ318" s="122"/>
      <c r="DR318" s="123"/>
      <c r="DS318" s="123"/>
      <c r="DT318" s="124"/>
      <c r="DU318" s="125">
        <f t="shared" si="1962"/>
        <v>0</v>
      </c>
      <c r="DV318" s="126"/>
      <c r="DW318" s="176"/>
      <c r="DX318" s="128"/>
      <c r="DY318" s="129"/>
      <c r="DZ318" s="130"/>
      <c r="EA318" s="131"/>
      <c r="EB318" s="132"/>
      <c r="EC318" s="133"/>
      <c r="ED318" s="134"/>
      <c r="EE318" s="135"/>
      <c r="EF318" s="136">
        <f t="shared" si="1963"/>
        <v>0</v>
      </c>
      <c r="EG318" s="137"/>
      <c r="EH318" s="128"/>
      <c r="EI318" s="141"/>
      <c r="EJ318" s="5675">
        <f>الاعدادات!$D$9</f>
        <v>2025</v>
      </c>
      <c r="EK318" s="163">
        <f t="shared" si="1966"/>
        <v>0</v>
      </c>
      <c r="EL318" s="164">
        <f t="shared" si="1967"/>
        <v>0</v>
      </c>
      <c r="EM318" s="164">
        <f>BS310+BT310+BU310+BV310+BW310</f>
        <v>0</v>
      </c>
      <c r="EN318" s="165">
        <f>BX310+BY310+BZ310+CA310</f>
        <v>0</v>
      </c>
      <c r="EO318" s="166">
        <f t="shared" si="1968"/>
        <v>0</v>
      </c>
      <c r="EP318" s="164">
        <f t="shared" si="1969"/>
        <v>0</v>
      </c>
      <c r="EQ318" s="164">
        <f>CU310+CV310+CW310+CX310+CY310</f>
        <v>0</v>
      </c>
      <c r="ER318" s="165">
        <f>CZ310+DA310+DB310+DC310</f>
        <v>0</v>
      </c>
      <c r="ES318" s="166">
        <f t="shared" si="1970"/>
        <v>0</v>
      </c>
      <c r="ET318" s="164">
        <f t="shared" si="1971"/>
        <v>0</v>
      </c>
      <c r="EU318" s="164">
        <f>BS317+BT317+BU317+BV317+BW317</f>
        <v>0</v>
      </c>
      <c r="EV318" s="165">
        <f>BX317+BY317+BZ317+CA317</f>
        <v>0</v>
      </c>
      <c r="EW318" s="166">
        <f t="shared" si="1972"/>
        <v>0</v>
      </c>
      <c r="EX318" s="164">
        <f t="shared" si="1973"/>
        <v>0</v>
      </c>
      <c r="EY318" s="164">
        <f>CU317+CV317+CW317+CX317+CY317</f>
        <v>0</v>
      </c>
      <c r="EZ318" s="167">
        <f>CZ317+DA317+DB317+DC317</f>
        <v>0</v>
      </c>
      <c r="FA318" s="166">
        <f t="shared" si="1974"/>
        <v>0</v>
      </c>
      <c r="FB318" s="164">
        <f t="shared" si="1975"/>
        <v>0</v>
      </c>
      <c r="FC318" s="164">
        <f>DW310+DX310+DY310+DZ310+EA310</f>
        <v>0</v>
      </c>
      <c r="FD318" s="167">
        <f>EB310+EC310+ED310+EE310</f>
        <v>0</v>
      </c>
      <c r="FE318" s="166">
        <f t="shared" si="1976"/>
        <v>0</v>
      </c>
      <c r="FF318" s="164">
        <f t="shared" si="1977"/>
        <v>0</v>
      </c>
      <c r="FG318" s="164">
        <f>DW317+DX317+DY317+DZ317+EA317</f>
        <v>0</v>
      </c>
      <c r="FH318" s="167">
        <f>EB317+EC317+ED317+EE317</f>
        <v>0</v>
      </c>
      <c r="FI318" s="837" t="s">
        <v>200</v>
      </c>
      <c r="FJ318" s="169">
        <f>FA319</f>
        <v>0</v>
      </c>
      <c r="FK318" s="169">
        <f t="shared" ref="FK318" si="1987">FB319</f>
        <v>0</v>
      </c>
      <c r="FL318" s="169">
        <f t="shared" ref="FL318" si="1988">FC319</f>
        <v>0</v>
      </c>
      <c r="FM318" s="169">
        <f>FD319</f>
        <v>0</v>
      </c>
    </row>
    <row r="319" spans="1:174" ht="48" customHeight="1" thickBot="1">
      <c r="A319" s="143"/>
      <c r="B319" s="172"/>
      <c r="C319" s="172"/>
      <c r="D319" s="172"/>
      <c r="E319" s="172"/>
      <c r="F319" s="172"/>
      <c r="G319" s="172"/>
      <c r="H319" s="172"/>
      <c r="I319" s="172"/>
      <c r="J319" s="145"/>
      <c r="K319" s="146"/>
      <c r="L319" s="173"/>
      <c r="M319" s="172"/>
      <c r="N319" s="172"/>
      <c r="O319" s="172"/>
      <c r="P319" s="172"/>
      <c r="Q319" s="172"/>
      <c r="R319" s="172"/>
      <c r="S319" s="172"/>
      <c r="T319" s="172"/>
      <c r="U319" s="172"/>
      <c r="V319" s="172"/>
      <c r="W319" s="172"/>
      <c r="X319" s="172"/>
      <c r="Y319" s="172"/>
      <c r="Z319" s="174"/>
      <c r="AA319" s="172"/>
      <c r="AB319" s="172"/>
      <c r="AC319" s="172"/>
      <c r="AD319" s="172"/>
      <c r="AE319" s="172"/>
      <c r="AF319" s="172"/>
      <c r="AG319" s="172"/>
      <c r="AH319" s="172"/>
      <c r="AI319" s="172"/>
      <c r="AJ319" s="172"/>
      <c r="AK319" s="172"/>
      <c r="AL319" s="172"/>
      <c r="AM319" s="172"/>
      <c r="AN319" s="172"/>
      <c r="AO319" s="172"/>
      <c r="AP319" s="172"/>
      <c r="AQ319" s="172"/>
      <c r="AR319" s="172"/>
      <c r="AS319" s="175"/>
      <c r="AT319" s="172"/>
      <c r="AU319" s="172"/>
      <c r="AV319" s="172"/>
      <c r="AW319" s="172"/>
      <c r="AX319" s="172"/>
      <c r="AY319" s="175"/>
      <c r="AZ319" s="172"/>
      <c r="BA319" s="172"/>
      <c r="BB319" s="2165"/>
      <c r="BC319" s="2009" t="s">
        <v>181</v>
      </c>
      <c r="BD319" s="5689">
        <f t="shared" ref="BD319:BP319" si="1989">SUM(BD314:BD318)</f>
        <v>0</v>
      </c>
      <c r="BE319" s="5690">
        <f t="shared" si="1989"/>
        <v>0</v>
      </c>
      <c r="BF319" s="5690">
        <f t="shared" si="1989"/>
        <v>0</v>
      </c>
      <c r="BG319" s="5690">
        <f t="shared" si="1989"/>
        <v>0</v>
      </c>
      <c r="BH319" s="5690">
        <f t="shared" si="1989"/>
        <v>0</v>
      </c>
      <c r="BI319" s="5690">
        <f t="shared" si="1989"/>
        <v>0</v>
      </c>
      <c r="BJ319" s="5690">
        <f t="shared" si="1989"/>
        <v>0</v>
      </c>
      <c r="BK319" s="5690">
        <f t="shared" si="1989"/>
        <v>0</v>
      </c>
      <c r="BL319" s="5690">
        <f t="shared" si="1989"/>
        <v>0</v>
      </c>
      <c r="BM319" s="5690">
        <f t="shared" si="1989"/>
        <v>0</v>
      </c>
      <c r="BN319" s="5690">
        <f t="shared" si="1989"/>
        <v>0</v>
      </c>
      <c r="BO319" s="5690">
        <f t="shared" si="1989"/>
        <v>0</v>
      </c>
      <c r="BP319" s="5690">
        <f t="shared" si="1989"/>
        <v>0</v>
      </c>
      <c r="BQ319" s="5691">
        <f t="shared" si="1958"/>
        <v>0</v>
      </c>
      <c r="BR319" s="5690">
        <f t="shared" ref="BR319:CR319" si="1990">SUM(BR314:BR318)</f>
        <v>0</v>
      </c>
      <c r="BS319" s="5690">
        <f t="shared" si="1990"/>
        <v>0</v>
      </c>
      <c r="BT319" s="5690">
        <f t="shared" si="1990"/>
        <v>0</v>
      </c>
      <c r="BU319" s="5690">
        <f t="shared" si="1990"/>
        <v>0</v>
      </c>
      <c r="BV319" s="5690">
        <f t="shared" si="1990"/>
        <v>0</v>
      </c>
      <c r="BW319" s="5690">
        <f t="shared" si="1990"/>
        <v>0</v>
      </c>
      <c r="BX319" s="5690">
        <f t="shared" si="1990"/>
        <v>0</v>
      </c>
      <c r="BY319" s="5690">
        <f t="shared" si="1990"/>
        <v>0</v>
      </c>
      <c r="BZ319" s="5692">
        <f t="shared" si="1990"/>
        <v>0</v>
      </c>
      <c r="CA319" s="5690">
        <f t="shared" si="1990"/>
        <v>0</v>
      </c>
      <c r="CB319" s="5690">
        <f t="shared" si="1990"/>
        <v>0</v>
      </c>
      <c r="CC319" s="5690">
        <f t="shared" si="1990"/>
        <v>0</v>
      </c>
      <c r="CD319" s="5690">
        <f t="shared" si="1990"/>
        <v>0</v>
      </c>
      <c r="CE319" s="5693">
        <f t="shared" si="1990"/>
        <v>0</v>
      </c>
      <c r="CF319" s="5689">
        <f t="shared" si="1990"/>
        <v>0</v>
      </c>
      <c r="CG319" s="5690">
        <f t="shared" si="1990"/>
        <v>0</v>
      </c>
      <c r="CH319" s="5690">
        <f t="shared" si="1990"/>
        <v>0</v>
      </c>
      <c r="CI319" s="5690">
        <f t="shared" si="1990"/>
        <v>0</v>
      </c>
      <c r="CJ319" s="5690">
        <f t="shared" si="1990"/>
        <v>0</v>
      </c>
      <c r="CK319" s="5690">
        <f t="shared" si="1990"/>
        <v>0</v>
      </c>
      <c r="CL319" s="5690">
        <f t="shared" si="1990"/>
        <v>0</v>
      </c>
      <c r="CM319" s="5690">
        <f t="shared" si="1990"/>
        <v>0</v>
      </c>
      <c r="CN319" s="5690">
        <f t="shared" si="1990"/>
        <v>0</v>
      </c>
      <c r="CO319" s="5690">
        <f t="shared" si="1990"/>
        <v>0</v>
      </c>
      <c r="CP319" s="5690">
        <f t="shared" si="1990"/>
        <v>0</v>
      </c>
      <c r="CQ319" s="5690">
        <f t="shared" si="1990"/>
        <v>0</v>
      </c>
      <c r="CR319" s="5690">
        <f t="shared" si="1990"/>
        <v>0</v>
      </c>
      <c r="CS319" s="5691">
        <f t="shared" si="1960"/>
        <v>0</v>
      </c>
      <c r="CT319" s="5690">
        <f t="shared" ref="CT319:DT319" si="1991">SUM(CT314:CT318)</f>
        <v>0</v>
      </c>
      <c r="CU319" s="5690">
        <f t="shared" si="1991"/>
        <v>0</v>
      </c>
      <c r="CV319" s="5690">
        <f t="shared" si="1991"/>
        <v>0</v>
      </c>
      <c r="CW319" s="5690">
        <f t="shared" si="1991"/>
        <v>0</v>
      </c>
      <c r="CX319" s="5690">
        <f t="shared" si="1991"/>
        <v>0</v>
      </c>
      <c r="CY319" s="5690">
        <f t="shared" si="1991"/>
        <v>0</v>
      </c>
      <c r="CZ319" s="5690">
        <f t="shared" si="1991"/>
        <v>0</v>
      </c>
      <c r="DA319" s="5690">
        <f t="shared" si="1991"/>
        <v>0</v>
      </c>
      <c r="DB319" s="5692">
        <f t="shared" si="1991"/>
        <v>0</v>
      </c>
      <c r="DC319" s="5690">
        <f t="shared" si="1991"/>
        <v>0</v>
      </c>
      <c r="DD319" s="5690">
        <f t="shared" si="1991"/>
        <v>0</v>
      </c>
      <c r="DE319" s="5690">
        <f t="shared" si="1991"/>
        <v>0</v>
      </c>
      <c r="DF319" s="5690">
        <f t="shared" si="1991"/>
        <v>0</v>
      </c>
      <c r="DG319" s="5693">
        <f t="shared" si="1991"/>
        <v>0</v>
      </c>
      <c r="DH319" s="5689">
        <f t="shared" si="1991"/>
        <v>0</v>
      </c>
      <c r="DI319" s="5690">
        <f t="shared" si="1991"/>
        <v>0</v>
      </c>
      <c r="DJ319" s="5690">
        <f t="shared" si="1991"/>
        <v>0</v>
      </c>
      <c r="DK319" s="5690">
        <f t="shared" si="1991"/>
        <v>0</v>
      </c>
      <c r="DL319" s="5690">
        <f t="shared" si="1991"/>
        <v>0</v>
      </c>
      <c r="DM319" s="5690">
        <f t="shared" si="1991"/>
        <v>0</v>
      </c>
      <c r="DN319" s="5690">
        <f t="shared" si="1991"/>
        <v>0</v>
      </c>
      <c r="DO319" s="5690">
        <f t="shared" si="1991"/>
        <v>0</v>
      </c>
      <c r="DP319" s="5690">
        <f t="shared" si="1991"/>
        <v>0</v>
      </c>
      <c r="DQ319" s="5690">
        <f t="shared" si="1991"/>
        <v>0</v>
      </c>
      <c r="DR319" s="5690">
        <f t="shared" si="1991"/>
        <v>0</v>
      </c>
      <c r="DS319" s="5690">
        <f t="shared" si="1991"/>
        <v>0</v>
      </c>
      <c r="DT319" s="5690">
        <f t="shared" si="1991"/>
        <v>0</v>
      </c>
      <c r="DU319" s="5691">
        <f t="shared" si="1962"/>
        <v>0</v>
      </c>
      <c r="DV319" s="5690">
        <f t="shared" ref="DV319:EI319" si="1992">SUM(DV314:DV318)</f>
        <v>0</v>
      </c>
      <c r="DW319" s="5690">
        <f t="shared" si="1992"/>
        <v>0</v>
      </c>
      <c r="DX319" s="5690">
        <f t="shared" si="1992"/>
        <v>0</v>
      </c>
      <c r="DY319" s="5690">
        <f t="shared" si="1992"/>
        <v>0</v>
      </c>
      <c r="DZ319" s="5690">
        <f t="shared" si="1992"/>
        <v>0</v>
      </c>
      <c r="EA319" s="5690">
        <f t="shared" si="1992"/>
        <v>0</v>
      </c>
      <c r="EB319" s="5690">
        <f t="shared" si="1992"/>
        <v>0</v>
      </c>
      <c r="EC319" s="5690">
        <f t="shared" si="1992"/>
        <v>0</v>
      </c>
      <c r="ED319" s="5692">
        <f t="shared" si="1992"/>
        <v>0</v>
      </c>
      <c r="EE319" s="5690">
        <f t="shared" si="1992"/>
        <v>0</v>
      </c>
      <c r="EF319" s="5690">
        <f t="shared" si="1992"/>
        <v>0</v>
      </c>
      <c r="EG319" s="5690">
        <f t="shared" si="1992"/>
        <v>0</v>
      </c>
      <c r="EH319" s="5690">
        <f t="shared" si="1992"/>
        <v>0</v>
      </c>
      <c r="EI319" s="5693">
        <f t="shared" si="1992"/>
        <v>0</v>
      </c>
      <c r="EJ319" s="5675">
        <f>الاعدادات!$D$10</f>
        <v>2026</v>
      </c>
      <c r="EK319" s="163">
        <f t="shared" si="1966"/>
        <v>0</v>
      </c>
      <c r="EL319" s="164">
        <f t="shared" si="1967"/>
        <v>0</v>
      </c>
      <c r="EM319" s="164">
        <f>BS311+BT311+BU311+BV311+BW311</f>
        <v>0</v>
      </c>
      <c r="EN319" s="165">
        <f>BX311+BY311+BZ311+CA311</f>
        <v>0</v>
      </c>
      <c r="EO319" s="166">
        <f t="shared" si="1968"/>
        <v>0</v>
      </c>
      <c r="EP319" s="164">
        <f t="shared" si="1969"/>
        <v>0</v>
      </c>
      <c r="EQ319" s="164">
        <f>CU311+CV311+CW311+CX311+CY311</f>
        <v>0</v>
      </c>
      <c r="ER319" s="165">
        <f>CZ311+DA311+DB311+DC311</f>
        <v>0</v>
      </c>
      <c r="ES319" s="166">
        <f t="shared" si="1970"/>
        <v>0</v>
      </c>
      <c r="ET319" s="164">
        <f t="shared" si="1971"/>
        <v>0</v>
      </c>
      <c r="EU319" s="164">
        <f>BS318+BT318+BU318+BV318+BW318</f>
        <v>0</v>
      </c>
      <c r="EV319" s="165">
        <f>BX318+BY318+BZ318+CA318</f>
        <v>0</v>
      </c>
      <c r="EW319" s="166">
        <f t="shared" si="1972"/>
        <v>0</v>
      </c>
      <c r="EX319" s="164">
        <f t="shared" si="1973"/>
        <v>0</v>
      </c>
      <c r="EY319" s="164">
        <f>CU318+CV318+CW318+CX318+CY318</f>
        <v>0</v>
      </c>
      <c r="EZ319" s="167">
        <f>CZ318+DA318+DB318+DC318</f>
        <v>0</v>
      </c>
      <c r="FA319" s="166">
        <f t="shared" si="1974"/>
        <v>0</v>
      </c>
      <c r="FB319" s="164">
        <f t="shared" si="1975"/>
        <v>0</v>
      </c>
      <c r="FC319" s="164">
        <f>DW311+DX311+DY311+DZ311+EA311</f>
        <v>0</v>
      </c>
      <c r="FD319" s="167">
        <f>EB311+EC311+ED311+EE311</f>
        <v>0</v>
      </c>
      <c r="FE319" s="166">
        <f t="shared" si="1976"/>
        <v>0</v>
      </c>
      <c r="FF319" s="164">
        <f t="shared" si="1977"/>
        <v>0</v>
      </c>
      <c r="FG319" s="164">
        <f>DW318+DX318+DY318+DZ318+EA318</f>
        <v>0</v>
      </c>
      <c r="FH319" s="167">
        <f>EB318+EC318+ED318+EE318</f>
        <v>0</v>
      </c>
      <c r="FI319" s="837" t="s">
        <v>597</v>
      </c>
      <c r="FJ319" s="169">
        <f>FE319</f>
        <v>0</v>
      </c>
      <c r="FK319" s="169">
        <f t="shared" ref="FK319" si="1993">FF319</f>
        <v>0</v>
      </c>
      <c r="FL319" s="169">
        <f t="shared" ref="FL319" si="1994">FG319</f>
        <v>0</v>
      </c>
      <c r="FM319" s="169">
        <f t="shared" ref="FM319" si="1995">FH319</f>
        <v>0</v>
      </c>
    </row>
    <row r="320" spans="1:174" ht="48" customHeight="1" thickBot="1">
      <c r="A320" s="2527"/>
      <c r="B320" s="2527"/>
      <c r="C320" s="2527"/>
      <c r="D320" s="2527"/>
      <c r="E320" s="2527"/>
      <c r="F320" s="2527"/>
      <c r="G320" s="2527"/>
      <c r="H320" s="2527"/>
      <c r="I320" s="2527"/>
      <c r="J320" s="2527"/>
      <c r="K320" s="2527"/>
      <c r="L320" s="2527"/>
      <c r="M320" s="2527"/>
      <c r="N320" s="2527"/>
      <c r="O320" s="2527"/>
      <c r="P320" s="2527"/>
      <c r="Q320" s="2527"/>
      <c r="R320" s="2527"/>
      <c r="S320" s="2527"/>
      <c r="T320" s="2527"/>
      <c r="U320" s="2527"/>
      <c r="V320" s="2527"/>
      <c r="W320" s="2527"/>
      <c r="X320" s="2527"/>
      <c r="Y320" s="2527"/>
      <c r="Z320" s="2527"/>
      <c r="AA320" s="2527"/>
      <c r="AB320" s="2527"/>
      <c r="AC320" s="2527"/>
      <c r="AD320" s="2527"/>
      <c r="AE320" s="2527"/>
      <c r="AF320" s="2527"/>
      <c r="AG320" s="2527"/>
      <c r="AH320" s="2527"/>
      <c r="AI320" s="2527"/>
      <c r="AJ320" s="2527"/>
      <c r="AK320" s="2527"/>
      <c r="AL320" s="2527"/>
      <c r="AM320" s="2527"/>
      <c r="AN320" s="2527"/>
      <c r="AO320" s="2527"/>
      <c r="AP320" s="2527"/>
      <c r="AQ320" s="2527"/>
      <c r="AR320" s="2527"/>
      <c r="AS320" s="2527"/>
      <c r="AT320" s="2527"/>
      <c r="AU320" s="2527"/>
      <c r="AV320" s="2527"/>
      <c r="AW320" s="2527"/>
      <c r="AX320" s="2527"/>
      <c r="AY320" s="2527"/>
      <c r="AZ320" s="2527"/>
      <c r="BA320" s="2527"/>
      <c r="BB320" s="2527"/>
      <c r="BC320" s="2527"/>
      <c r="BD320" s="2528"/>
      <c r="BE320" s="2527"/>
      <c r="BF320" s="2527"/>
      <c r="BG320" s="2527"/>
      <c r="BH320" s="2527"/>
      <c r="BI320" s="2527"/>
      <c r="BJ320" s="2527"/>
      <c r="BK320" s="2527"/>
      <c r="BL320" s="2527"/>
      <c r="BM320" s="2527"/>
      <c r="BN320" s="2527"/>
      <c r="BO320" s="2527"/>
      <c r="BP320" s="2527"/>
      <c r="BQ320" s="2527"/>
      <c r="BR320" s="2527"/>
      <c r="BS320" s="2527"/>
      <c r="BT320" s="2527"/>
      <c r="BU320" s="2527"/>
      <c r="BV320" s="2527"/>
      <c r="BW320" s="2527"/>
      <c r="BX320" s="2527"/>
      <c r="BY320" s="2527"/>
      <c r="BZ320" s="2527"/>
      <c r="CA320" s="2527"/>
      <c r="CB320" s="2527"/>
      <c r="CC320" s="2527"/>
      <c r="CD320" s="2527"/>
      <c r="CE320" s="2527"/>
      <c r="CF320" s="2528"/>
      <c r="CG320" s="2527"/>
      <c r="CH320" s="2527"/>
      <c r="CI320" s="2527"/>
      <c r="CJ320" s="2527"/>
      <c r="CK320" s="2527"/>
      <c r="CL320" s="2527"/>
      <c r="CM320" s="2527"/>
      <c r="CN320" s="2527"/>
      <c r="CO320" s="2527"/>
      <c r="CP320" s="2527"/>
      <c r="CQ320" s="2527"/>
      <c r="CR320" s="2527"/>
      <c r="CS320" s="2527"/>
      <c r="CT320" s="2527"/>
      <c r="CU320" s="2527"/>
      <c r="CV320" s="2527"/>
      <c r="CW320" s="2527"/>
      <c r="CX320" s="2527"/>
      <c r="CY320" s="2527"/>
      <c r="CZ320" s="2527"/>
      <c r="DA320" s="2527"/>
      <c r="DB320" s="2527"/>
      <c r="DC320" s="2527"/>
      <c r="DD320" s="2527"/>
      <c r="DE320" s="2527"/>
      <c r="DF320" s="2527"/>
      <c r="DG320" s="2527"/>
      <c r="DH320" s="2528"/>
      <c r="DI320" s="2527"/>
      <c r="DJ320" s="2527"/>
      <c r="DK320" s="2527"/>
      <c r="DL320" s="2527"/>
      <c r="DM320" s="2527"/>
      <c r="DN320" s="2527"/>
      <c r="DO320" s="2527"/>
      <c r="DP320" s="2527"/>
      <c r="DQ320" s="2527"/>
      <c r="DR320" s="2527"/>
      <c r="DS320" s="2527"/>
      <c r="DT320" s="2527"/>
      <c r="DU320" s="2527"/>
      <c r="DV320" s="2527"/>
      <c r="DW320" s="2527"/>
      <c r="DX320" s="2527"/>
      <c r="DY320" s="2527"/>
      <c r="DZ320" s="2527"/>
      <c r="EA320" s="2527"/>
      <c r="EB320" s="2527"/>
      <c r="EC320" s="2527"/>
      <c r="ED320" s="2527"/>
      <c r="EE320" s="2527"/>
      <c r="EF320" s="2527"/>
      <c r="EG320" s="2527"/>
      <c r="EH320" s="2527"/>
      <c r="EI320" s="2527"/>
      <c r="EJ320" s="2527"/>
      <c r="EK320" s="5688">
        <f>SUM(EK315:EK319)</f>
        <v>0</v>
      </c>
      <c r="EL320" s="5688">
        <f t="shared" ref="EL320:FH320" si="1996">SUM(EL315:EL319)</f>
        <v>0</v>
      </c>
      <c r="EM320" s="5688">
        <f t="shared" si="1996"/>
        <v>0</v>
      </c>
      <c r="EN320" s="5688">
        <f t="shared" si="1996"/>
        <v>0</v>
      </c>
      <c r="EO320" s="5688">
        <f t="shared" si="1996"/>
        <v>0</v>
      </c>
      <c r="EP320" s="5688">
        <f t="shared" si="1996"/>
        <v>0</v>
      </c>
      <c r="EQ320" s="5688">
        <f t="shared" si="1996"/>
        <v>0</v>
      </c>
      <c r="ER320" s="5688">
        <f t="shared" si="1996"/>
        <v>0</v>
      </c>
      <c r="ES320" s="5688">
        <f t="shared" si="1996"/>
        <v>0</v>
      </c>
      <c r="ET320" s="5688">
        <f t="shared" si="1996"/>
        <v>0</v>
      </c>
      <c r="EU320" s="5688">
        <f t="shared" si="1996"/>
        <v>0</v>
      </c>
      <c r="EV320" s="5688">
        <f t="shared" si="1996"/>
        <v>0</v>
      </c>
      <c r="EW320" s="5688">
        <f t="shared" si="1996"/>
        <v>0</v>
      </c>
      <c r="EX320" s="5688">
        <f t="shared" si="1996"/>
        <v>0</v>
      </c>
      <c r="EY320" s="5688">
        <f t="shared" si="1996"/>
        <v>0</v>
      </c>
      <c r="EZ320" s="5688">
        <f t="shared" si="1996"/>
        <v>0</v>
      </c>
      <c r="FA320" s="5688">
        <f t="shared" si="1996"/>
        <v>0</v>
      </c>
      <c r="FB320" s="5688">
        <f t="shared" si="1996"/>
        <v>0</v>
      </c>
      <c r="FC320" s="5688">
        <f t="shared" si="1996"/>
        <v>0</v>
      </c>
      <c r="FD320" s="5688">
        <f t="shared" si="1996"/>
        <v>0</v>
      </c>
      <c r="FE320" s="5688">
        <f t="shared" si="1996"/>
        <v>0</v>
      </c>
      <c r="FF320" s="5688">
        <f t="shared" si="1996"/>
        <v>0</v>
      </c>
      <c r="FG320" s="5688">
        <f t="shared" si="1996"/>
        <v>0</v>
      </c>
      <c r="FH320" s="5688">
        <f t="shared" si="1996"/>
        <v>0</v>
      </c>
      <c r="FI320" s="2527"/>
      <c r="FJ320" s="2527"/>
      <c r="FK320" s="2527"/>
      <c r="FL320" s="2527"/>
      <c r="FM320" s="2527"/>
    </row>
    <row r="321" spans="1:174" ht="48" customHeight="1" thickBot="1">
      <c r="A321" s="6227" t="s">
        <v>1140</v>
      </c>
      <c r="B321" s="6230" t="str" cm="1">
        <f t="array" ref="B321">_xlfn.XLOOKUP(1, (INDEX(التشكيل_القديم!$L$5:$S$49, ,6)=$A321) * (INDEX(التشكيل_القديم!$L$5:$S$49, ,7)="رئيس الدائرة"), INDEX(التشكيل_القديم!$L$5:$S$49, ,2))</f>
        <v>احمد إسماعيل احمد عبدالواحد</v>
      </c>
      <c r="C321" s="6230"/>
      <c r="D321" s="6230"/>
      <c r="E321" s="6230"/>
      <c r="F321" s="6230"/>
      <c r="G321" s="6230"/>
      <c r="H321" s="5676" cm="1">
        <f t="array" ref="H321">_xlfn.XLOOKUP(1, (INDEX(التشكيل_القديم!$L$5:$S$49, ,6)=$A321) * (INDEX(التشكيل_القديم!$L$5:$S$49, ,7)="رئيس الدائرة"), INDEX(التشكيل_القديم!$L$5:$S$49, ,3))</f>
        <v>3158</v>
      </c>
      <c r="I321" s="2171" t="str" cm="1">
        <f t="array" ref="I321">_xlfn.XLOOKUP(1, (INDEX(التشكيل_القديم!$L$5:$S$49, ,6)=$A321) * (INDEX(التشكيل_القديم!$L$5:$S$49, ,7)="رئيس الدائرة"), INDEX(التشكيل_القديم!$L$5:$S$49, ,4))</f>
        <v>أ</v>
      </c>
      <c r="J321" s="6231" t="s">
        <v>37</v>
      </c>
      <c r="K321" s="6234" t="s">
        <v>45</v>
      </c>
      <c r="L321" s="5567" t="s">
        <v>1195</v>
      </c>
      <c r="M321" s="5567"/>
      <c r="N321" s="6156" t="s">
        <v>1174</v>
      </c>
      <c r="O321" s="6157"/>
      <c r="P321" s="6157"/>
      <c r="Q321" s="6157"/>
      <c r="R321" s="6157"/>
      <c r="S321" s="6157"/>
      <c r="T321" s="6157"/>
      <c r="U321" s="6157"/>
      <c r="V321" s="6157"/>
      <c r="W321" s="6157"/>
      <c r="X321" s="6157"/>
      <c r="Y321" s="6157"/>
      <c r="Z321" s="6157"/>
      <c r="AA321" s="6157"/>
      <c r="AB321" s="6157"/>
      <c r="AC321" s="6157"/>
      <c r="AD321" s="6157"/>
      <c r="AE321" s="6157"/>
      <c r="AF321" s="6157"/>
      <c r="AG321" s="6157"/>
      <c r="AH321" s="6157"/>
      <c r="AI321" s="6157"/>
      <c r="AJ321" s="6157"/>
      <c r="AK321" s="6157"/>
      <c r="AL321" s="6157"/>
      <c r="AM321" s="6157"/>
      <c r="AN321" s="6157"/>
      <c r="AO321" s="6157"/>
      <c r="AP321" s="6157"/>
      <c r="AQ321" s="6157"/>
      <c r="AR321" s="6157"/>
      <c r="AS321" s="6157"/>
      <c r="AT321" s="6157"/>
      <c r="AU321" s="6157"/>
      <c r="AV321" s="6157"/>
      <c r="AW321" s="6157"/>
      <c r="AX321" s="6157"/>
      <c r="AY321" s="6157"/>
      <c r="AZ321" s="6157"/>
      <c r="BA321" s="6158"/>
      <c r="BB321" s="2158" t="s">
        <v>176</v>
      </c>
      <c r="BC321" s="2526"/>
      <c r="BD321" s="5652">
        <f>_xlfn.XLOOKUP(B321,التشكيل_القديم!$M$5:$M$39,التشكيل_القديم!$L$5:$L$39,0,0)</f>
        <v>16</v>
      </c>
      <c r="BE321" s="6210" t="str">
        <f xml:space="preserve"> "(" &amp;BD321&amp;")                 " &amp;"رئيس الدائرة  /  "  &amp;B321</f>
        <v>(16)                 رئيس الدائرة  /  احمد إسماعيل احمد عبدالواحد</v>
      </c>
      <c r="BF321" s="6210"/>
      <c r="BG321" s="6210"/>
      <c r="BH321" s="6210"/>
      <c r="BI321" s="6210"/>
      <c r="BJ321" s="6210"/>
      <c r="BK321" s="6210"/>
      <c r="BL321" s="6210"/>
      <c r="BM321" s="6210"/>
      <c r="BN321" s="6210"/>
      <c r="BO321" s="6210"/>
      <c r="BP321" s="6210"/>
      <c r="BQ321" s="6210"/>
      <c r="BR321" s="6210"/>
      <c r="BS321" s="6210"/>
      <c r="BT321" s="6210"/>
      <c r="BU321" s="6210"/>
      <c r="BV321" s="6210"/>
      <c r="BW321" s="6210"/>
      <c r="BX321" s="6210"/>
      <c r="BY321" s="6210"/>
      <c r="BZ321" s="6210"/>
      <c r="CA321" s="6210"/>
      <c r="CB321" s="6210"/>
      <c r="CC321" s="6210"/>
      <c r="CD321" s="6210"/>
      <c r="CE321" s="6211"/>
      <c r="CF321" s="5653">
        <f>_xlfn.XLOOKUP(B322,التشكيل_القديم!$M$5:$M$39,التشكيل_القديم!$L$5:$L$39,0,0)</f>
        <v>17</v>
      </c>
      <c r="CG321" s="6341" t="str">
        <f>"(2)             "&amp; "عضو يمين الدائرة  /  "  &amp;B322</f>
        <v>(2)             عضو يمين الدائرة  /  محمد جمال صابر حمزة الحمزاوي</v>
      </c>
      <c r="CH321" s="6210"/>
      <c r="CI321" s="6210"/>
      <c r="CJ321" s="6210"/>
      <c r="CK321" s="6210"/>
      <c r="CL321" s="6210"/>
      <c r="CM321" s="6210"/>
      <c r="CN321" s="6210"/>
      <c r="CO321" s="6210"/>
      <c r="CP321" s="6210"/>
      <c r="CQ321" s="6210"/>
      <c r="CR321" s="6210"/>
      <c r="CS321" s="6210"/>
      <c r="CT321" s="6210"/>
      <c r="CU321" s="6210"/>
      <c r="CV321" s="6210"/>
      <c r="CW321" s="6210"/>
      <c r="CX321" s="6210"/>
      <c r="CY321" s="6210"/>
      <c r="CZ321" s="6210"/>
      <c r="DA321" s="6210"/>
      <c r="DB321" s="6210"/>
      <c r="DC321" s="6210"/>
      <c r="DD321" s="6210"/>
      <c r="DE321" s="6210"/>
      <c r="DF321" s="6210"/>
      <c r="DG321" s="6211"/>
      <c r="DH321" s="5653">
        <f>_xlfn.XLOOKUP(B325,التشكيل_القديم!$M$5:$M$39,التشكيل_القديم!$L$5:$L$39,0,0)</f>
        <v>0</v>
      </c>
      <c r="DI321" s="6210" t="str">
        <f>IF(B325&lt;&gt;"","(5)             "&amp;"عضو يسار يسار اليسار الدائرة /  "&amp;B325,"لا يوجد عضو خامس")</f>
        <v>لا يوجد عضو خامس</v>
      </c>
      <c r="DJ321" s="6210"/>
      <c r="DK321" s="6210"/>
      <c r="DL321" s="6210"/>
      <c r="DM321" s="6210"/>
      <c r="DN321" s="6210"/>
      <c r="DO321" s="6210"/>
      <c r="DP321" s="6210"/>
      <c r="DQ321" s="6210"/>
      <c r="DR321" s="6210"/>
      <c r="DS321" s="6210"/>
      <c r="DT321" s="6210"/>
      <c r="DU321" s="6210"/>
      <c r="DV321" s="6210"/>
      <c r="DW321" s="6210"/>
      <c r="DX321" s="6210"/>
      <c r="DY321" s="6210"/>
      <c r="DZ321" s="6210"/>
      <c r="EA321" s="6210"/>
      <c r="EB321" s="6210"/>
      <c r="EC321" s="6210"/>
      <c r="ED321" s="6210"/>
      <c r="EE321" s="6210"/>
      <c r="EF321" s="6210"/>
      <c r="EG321" s="6210"/>
      <c r="EH321" s="6210"/>
      <c r="EI321" s="6210"/>
      <c r="EJ321" s="2024"/>
      <c r="EK321" s="5654" t="str">
        <f>الاعدادات!$F$5</f>
        <v>أغسطس</v>
      </c>
      <c r="EL321" s="5655" t="str">
        <f>الاعدادات!$F$6</f>
        <v>سبتمبر</v>
      </c>
      <c r="EM321" s="5655" t="str">
        <f>الاعدادات!$F$7</f>
        <v>أكتوبر</v>
      </c>
      <c r="EN321" s="2010" t="s">
        <v>106</v>
      </c>
      <c r="EO321" s="5654" t="str">
        <f>الاعدادات!$F$5</f>
        <v>أغسطس</v>
      </c>
      <c r="EP321" s="5655" t="str">
        <f>الاعدادات!$F$6</f>
        <v>سبتمبر</v>
      </c>
      <c r="EQ321" s="5655" t="str">
        <f>الاعدادات!$F$7</f>
        <v>أكتوبر</v>
      </c>
      <c r="ER321" s="2010" t="s">
        <v>106</v>
      </c>
      <c r="ES321" s="5654" t="str">
        <f>الاعدادات!$F$5</f>
        <v>أغسطس</v>
      </c>
      <c r="ET321" s="5655" t="str">
        <f>الاعدادات!$F$6</f>
        <v>سبتمبر</v>
      </c>
      <c r="EU321" s="5655" t="str">
        <f>الاعدادات!$F$7</f>
        <v>أكتوبر</v>
      </c>
      <c r="EV321" s="2010" t="s">
        <v>106</v>
      </c>
      <c r="EW321" s="5654" t="str">
        <f>الاعدادات!$F$5</f>
        <v>أغسطس</v>
      </c>
      <c r="EX321" s="5655" t="str">
        <f>الاعدادات!$F$6</f>
        <v>سبتمبر</v>
      </c>
      <c r="EY321" s="2010" t="s">
        <v>106</v>
      </c>
      <c r="EZ321" s="5654" t="str">
        <f>الاعدادات!$F$5</f>
        <v>أغسطس</v>
      </c>
      <c r="FA321" s="5655" t="str">
        <f>الاعدادات!$F$6</f>
        <v>سبتمبر</v>
      </c>
      <c r="FB321" s="5655" t="str">
        <f>الاعدادات!$F$7</f>
        <v>أكتوبر</v>
      </c>
      <c r="FC321" s="2010" t="s">
        <v>106</v>
      </c>
      <c r="FD321" s="5654" t="str">
        <f>الاعدادات!$F$5</f>
        <v>أغسطس</v>
      </c>
      <c r="FE321" s="5655" t="str">
        <f>الاعدادات!$F$6</f>
        <v>سبتمبر</v>
      </c>
      <c r="FF321" s="5655" t="str">
        <f>الاعدادات!$F$7</f>
        <v>أكتوبر</v>
      </c>
      <c r="FG321" s="2010" t="s">
        <v>106</v>
      </c>
      <c r="FK321" s="5654" t="str">
        <f>الاعدادات!$F$5</f>
        <v>أغسطس</v>
      </c>
      <c r="FL321" s="5655" t="str">
        <f>الاعدادات!$F$6</f>
        <v>سبتمبر</v>
      </c>
      <c r="FM321" s="5655" t="str">
        <f>الاعدادات!$F$7</f>
        <v>أكتوبر</v>
      </c>
      <c r="FN321" s="2010" t="s">
        <v>106</v>
      </c>
      <c r="FO321" s="5654" t="str">
        <f>الاعدادات!$F$5</f>
        <v>أغسطس</v>
      </c>
      <c r="FP321" s="5655" t="str">
        <f>الاعدادات!$F$6</f>
        <v>سبتمبر</v>
      </c>
      <c r="FQ321" s="5655" t="str">
        <f>الاعدادات!$F$7</f>
        <v>أكتوبر</v>
      </c>
      <c r="FR321" s="2010" t="s">
        <v>106</v>
      </c>
    </row>
    <row r="322" spans="1:174" ht="48" customHeight="1" thickBot="1">
      <c r="A322" s="6228"/>
      <c r="B322" s="6250" t="str" cm="1">
        <f t="array" ref="B322">_xlfn.XLOOKUP(1, (INDEX(التشكيل_القديم!$L$5:$S$49, ,6)=$A321) * (INDEX(التشكيل_القديم!$L$5:$S$49, ,7)="عضو يمين"), INDEX(التشكيل_القديم!$L$5:$S$49, ,2))</f>
        <v>محمد جمال صابر حمزة الحمزاوي</v>
      </c>
      <c r="C322" s="6250"/>
      <c r="D322" s="6250"/>
      <c r="E322" s="6250"/>
      <c r="F322" s="6250"/>
      <c r="G322" s="6250"/>
      <c r="H322" s="2170" cm="1">
        <f t="array" ref="H322">_xlfn.XLOOKUP(1, (INDEX(التشكيل_القديم!$L$5:$S$49, ,6)=$A321) * (INDEX(التشكيل_القديم!$L$5:$S$49, ,7)="عضو يمين"), INDEX(التشكيل_القديم!$L$5:$S$49, ,3))</f>
        <v>224</v>
      </c>
      <c r="I322" s="2171" t="str" cm="1">
        <f t="array" ref="I322">_xlfn.XLOOKUP(1, (INDEX(التشكيل_القديم!$L$5:$S$49, ,6)=$A321) * (INDEX(التشكيل_القديم!$L$5:$S$49, ,7)="عضو يمين"), INDEX(التشكيل_القديم!$L$5:$S$49, ,4))</f>
        <v>أ</v>
      </c>
      <c r="J322" s="6232"/>
      <c r="K322" s="6235"/>
      <c r="L322" s="5677" t="str">
        <f>الاعدادات!$D$6</f>
        <v>2022 وما قبلها</v>
      </c>
      <c r="M322" s="2012">
        <v>0</v>
      </c>
      <c r="N322" s="2003"/>
      <c r="O322" s="2003"/>
      <c r="P322" s="2003"/>
      <c r="Q322" s="2003"/>
      <c r="R322" s="2003"/>
      <c r="S322" s="2003"/>
      <c r="T322" s="2003"/>
      <c r="U322" s="2003"/>
      <c r="V322" s="2003"/>
      <c r="W322" s="2003"/>
      <c r="X322" s="2003"/>
      <c r="Y322" s="2017"/>
      <c r="Z322" s="5678">
        <f>Y322+X322+U322+T322+S322+R322+Q322+P322+O322+N322+M322-W322</f>
        <v>0</v>
      </c>
      <c r="AA322" s="2021"/>
      <c r="AB322" s="2005"/>
      <c r="AC322" s="5656">
        <f>SUM(BD322:BJ322,CF322:CL322,BD329:BJ329,CF329:CL329,DH322:DN322,DH329:DN329)</f>
        <v>0</v>
      </c>
      <c r="AD322" s="5656">
        <f>SUM(BK322:BO322,CM322:CQ322,BK329:BO329,CM329:CQ329,DO322:DS322,DO329:DS329)</f>
        <v>0</v>
      </c>
      <c r="AE322" s="5656">
        <f>BP322+CR322+BP329+CR329+DT322+DT329</f>
        <v>0</v>
      </c>
      <c r="AF322" s="5657">
        <f t="shared" ref="AF322:AF326" si="1997">AE322+AD322+AC322</f>
        <v>0</v>
      </c>
      <c r="AG322" s="5656">
        <f t="shared" ref="AG322:AG326" si="1998">BR322+CT322+BR329+CT329+DV322+DV329</f>
        <v>0</v>
      </c>
      <c r="AH322" s="5658">
        <f>BS322+CU322+BS329+CU329+DW322+DW329</f>
        <v>0</v>
      </c>
      <c r="AI322" s="5656">
        <f t="shared" ref="AI322:AI326" si="1999">BT322+CV322+BT329+CV329+DX322+DX329</f>
        <v>0</v>
      </c>
      <c r="AJ322" s="5656">
        <f t="shared" ref="AJ322:AJ326" si="2000">BU322+CW322+BU329+CW329+DY322+DY329</f>
        <v>0</v>
      </c>
      <c r="AK322" s="5656">
        <f t="shared" ref="AK322:AK326" si="2001">BV322+CX322+BV329+CX329+DZ322+DZ329</f>
        <v>0</v>
      </c>
      <c r="AL322" s="5656">
        <f t="shared" ref="AL322:AL326" si="2002">BW322+CY322+BW329+CY329+EA322+EA329</f>
        <v>0</v>
      </c>
      <c r="AM322" s="5657">
        <f t="shared" ref="AM322:AM326" si="2003">AL322+AK322+AJ322+AI322+AH322</f>
        <v>0</v>
      </c>
      <c r="AN322" s="5659">
        <f>BX322+CZ322+BX329+CZ329+EB322+EB329</f>
        <v>0</v>
      </c>
      <c r="AO322" s="5659">
        <f t="shared" ref="AO322:AO326" si="2004">BY322+DA322+BY329+DA329+EC322+EC329</f>
        <v>0</v>
      </c>
      <c r="AP322" s="5659">
        <f>BZ322+DB322+DB329+BZ329+ED322+ED329</f>
        <v>0</v>
      </c>
      <c r="AQ322" s="5657">
        <f t="shared" ref="AQ322:AQ326" si="2005">AP322+AO322+AN322</f>
        <v>0</v>
      </c>
      <c r="AR322" s="5660">
        <f>CA322+DC322+CA329+DC329+EE322+EE329</f>
        <v>0</v>
      </c>
      <c r="AS322" s="5661">
        <f t="shared" ref="AS322:AS326" si="2006">AR322+AQ322+AM322+AG322+AF322</f>
        <v>0</v>
      </c>
      <c r="AT322" s="2021"/>
      <c r="AU322" s="5656">
        <f t="shared" ref="AU322:AU326" si="2007">CC322+DE322+CC329+DE329+EG322+EG329</f>
        <v>0</v>
      </c>
      <c r="AV322" s="5656">
        <f t="shared" ref="AV322:AV326" si="2008">CD322+DF322+CD329+DF329+EH322+EH329</f>
        <v>0</v>
      </c>
      <c r="AW322" s="2003"/>
      <c r="AX322" s="2004"/>
      <c r="AY322" s="5682">
        <f t="shared" ref="AY322:AY326" si="2009">AX322+AW322+AV322+AU322+AT322</f>
        <v>0</v>
      </c>
      <c r="AZ322" s="2006"/>
      <c r="BA322" s="5656">
        <f t="shared" ref="BA322:BA327" si="2010">AY322+AS322+AA322-Z322</f>
        <v>0</v>
      </c>
      <c r="BB322" s="2159"/>
      <c r="BC322" s="5683" t="str">
        <f>الاعدادات!$D$6</f>
        <v>2022 وما قبلها</v>
      </c>
      <c r="BD322" s="82"/>
      <c r="BE322" s="83"/>
      <c r="BF322" s="83"/>
      <c r="BG322" s="84"/>
      <c r="BH322" s="84"/>
      <c r="BI322" s="84"/>
      <c r="BJ322" s="85"/>
      <c r="BK322" s="86"/>
      <c r="BL322" s="87"/>
      <c r="BM322" s="87"/>
      <c r="BN322" s="88"/>
      <c r="BO322" s="88"/>
      <c r="BP322" s="89"/>
      <c r="BQ322" s="77">
        <f t="shared" ref="BQ322:BQ327" si="2011">BP322+BO322+BN322+BM322+BL322+BK322+BJ322+BI322+BH322+BG322+BF322+BE322+BD322</f>
        <v>0</v>
      </c>
      <c r="BR322" s="90"/>
      <c r="BS322" s="91"/>
      <c r="BT322" s="92"/>
      <c r="BU322" s="93"/>
      <c r="BV322" s="94"/>
      <c r="BW322" s="95"/>
      <c r="BX322" s="96"/>
      <c r="BY322" s="97"/>
      <c r="BZ322" s="98"/>
      <c r="CA322" s="99"/>
      <c r="CB322" s="79">
        <f t="shared" ref="CB322:CB326" si="2012">CA322+BZ322+BY322+BX322+BW322+BV322+BU322+BT322+BS322+BR322+BQ322</f>
        <v>0</v>
      </c>
      <c r="CC322" s="80"/>
      <c r="CD322" s="78"/>
      <c r="CE322" s="100"/>
      <c r="CF322" s="101"/>
      <c r="CG322" s="83"/>
      <c r="CH322" s="83"/>
      <c r="CI322" s="84"/>
      <c r="CJ322" s="84"/>
      <c r="CK322" s="84"/>
      <c r="CL322" s="85"/>
      <c r="CM322" s="86"/>
      <c r="CN322" s="87"/>
      <c r="CO322" s="87"/>
      <c r="CP322" s="88"/>
      <c r="CQ322" s="88"/>
      <c r="CR322" s="89"/>
      <c r="CS322" s="77">
        <f t="shared" ref="CS322:CS327" si="2013">CR322+CQ322+CP322+CO322+CN322+CM322+CL322+CK322+CJ322+CI322+CH322+CG322+CF322</f>
        <v>0</v>
      </c>
      <c r="CT322" s="90"/>
      <c r="CU322" s="91"/>
      <c r="CV322" s="92"/>
      <c r="CW322" s="93"/>
      <c r="CX322" s="94"/>
      <c r="CY322" s="95"/>
      <c r="CZ322" s="96"/>
      <c r="DA322" s="97"/>
      <c r="DB322" s="98"/>
      <c r="DC322" s="99"/>
      <c r="DD322" s="81">
        <f t="shared" ref="DD322:DD323" si="2014">SUM(CS322:DC322)</f>
        <v>0</v>
      </c>
      <c r="DE322" s="80"/>
      <c r="DF322" s="78"/>
      <c r="DG322" s="102"/>
      <c r="DH322" s="101"/>
      <c r="DI322" s="83"/>
      <c r="DJ322" s="83"/>
      <c r="DK322" s="84"/>
      <c r="DL322" s="84"/>
      <c r="DM322" s="84"/>
      <c r="DN322" s="85"/>
      <c r="DO322" s="86"/>
      <c r="DP322" s="87"/>
      <c r="DQ322" s="87"/>
      <c r="DR322" s="88"/>
      <c r="DS322" s="88"/>
      <c r="DT322" s="89"/>
      <c r="DU322" s="77">
        <f t="shared" ref="DU322:DU324" si="2015">DT322+DS322+DR322+DQ322+DP322+DO322+DN322+DM322+DL322+DK322+DJ322+DI322+DH322</f>
        <v>0</v>
      </c>
      <c r="DV322" s="90"/>
      <c r="DW322" s="91"/>
      <c r="DX322" s="92"/>
      <c r="DY322" s="93"/>
      <c r="DZ322" s="94"/>
      <c r="EA322" s="95"/>
      <c r="EB322" s="96"/>
      <c r="EC322" s="97"/>
      <c r="ED322" s="98"/>
      <c r="EE322" s="99"/>
      <c r="EF322" s="81">
        <f t="shared" ref="EF322:EF323" si="2016">SUM(DU322:EE322)</f>
        <v>0</v>
      </c>
      <c r="EG322" s="80"/>
      <c r="EH322" s="78"/>
      <c r="EI322" s="102"/>
      <c r="EJ322" s="5675" t="str">
        <f>الاعدادات!$D$6</f>
        <v>2022 وما قبلها</v>
      </c>
      <c r="EK322" s="68">
        <f t="shared" ref="EK322:EK326" si="2017">AM322+AG322-EL322-EM322</f>
        <v>0</v>
      </c>
      <c r="EL322" s="69"/>
      <c r="EM322" s="69"/>
      <c r="EN322" s="70">
        <f>SUM(EK322:EM322)</f>
        <v>0</v>
      </c>
      <c r="EO322" s="68">
        <f t="shared" ref="EO322:EO326" si="2018">AT322-EQ322-EP322</f>
        <v>0</v>
      </c>
      <c r="EP322" s="69"/>
      <c r="EQ322" s="69"/>
      <c r="ER322" s="70">
        <f>SUM(EO322:EQ322)</f>
        <v>0</v>
      </c>
      <c r="ES322" s="68">
        <f t="shared" ref="ES322:ES326" si="2019">AU322-EU322-ET322</f>
        <v>0</v>
      </c>
      <c r="ET322" s="69"/>
      <c r="EU322" s="71"/>
      <c r="EV322" s="70">
        <f t="shared" ref="EV322:EV327" si="2020">EU322+ET322+ES322</f>
        <v>0</v>
      </c>
      <c r="EW322" s="68">
        <f t="shared" ref="EW322:EW326" si="2021">AV322-EX322</f>
        <v>0</v>
      </c>
      <c r="EX322" s="69"/>
      <c r="EY322" s="70">
        <f>SUM(EW322:EX322)</f>
        <v>0</v>
      </c>
      <c r="EZ322" s="68">
        <f>FK322+FO322</f>
        <v>0</v>
      </c>
      <c r="FA322" s="68">
        <f>FL322+FP322</f>
        <v>0</v>
      </c>
      <c r="FB322" s="68">
        <f>FM322+FQ322</f>
        <v>0</v>
      </c>
      <c r="FC322" s="68">
        <f>FN322+FR322</f>
        <v>0</v>
      </c>
      <c r="FD322" s="68">
        <f t="shared" ref="FD322:FD327" si="2022">EK322+EO322+ES322+EW322+EZ322</f>
        <v>0</v>
      </c>
      <c r="FE322" s="72">
        <f t="shared" ref="FE322:FE327" si="2023">EL322+EP322+ET322+FA322+EX322</f>
        <v>0</v>
      </c>
      <c r="FF322" s="72">
        <f t="shared" ref="FF322:FF327" si="2024">FB322+EU322+EQ322+EM322</f>
        <v>0</v>
      </c>
      <c r="FG322" s="70">
        <f t="shared" ref="FG322:FG327" si="2025">SUM(FD322:FF322)</f>
        <v>0</v>
      </c>
      <c r="FH322" t="str">
        <f t="shared" ref="FH322:FH326" si="2026">IF(OR(EZ322&lt;0,EW322&lt;0,ES322&lt;0,EO322&lt;0,EK322&lt;0,Z322 &lt;&gt; AY322+AS322+AA322), "wrong", "ok")</f>
        <v>ok</v>
      </c>
      <c r="FK322" s="68">
        <f>AX322-FL322-FM322</f>
        <v>0</v>
      </c>
      <c r="FL322" s="69"/>
      <c r="FM322" s="69"/>
      <c r="FN322" s="70">
        <f>SUM(FK322:FM322)</f>
        <v>0</v>
      </c>
      <c r="FO322" s="68">
        <f>AW322-FP322-FQ322</f>
        <v>0</v>
      </c>
      <c r="FP322" s="69"/>
      <c r="FQ322" s="69"/>
      <c r="FR322" s="70">
        <f>SUM(FO322:FQ322)</f>
        <v>0</v>
      </c>
    </row>
    <row r="323" spans="1:174" ht="48" customHeight="1" thickBot="1">
      <c r="A323" s="6228"/>
      <c r="B323" s="6250" t="str" cm="1">
        <f t="array" ref="B323">_xlfn.XLOOKUP(1, (INDEX(التشكيل_القديم!$L$5:$S$49, ,6)=$A321) * (INDEX(التشكيل_القديم!$L$5:$S$49, ,7)="عضو يسار"), INDEX(التشكيل_القديم!$L$5:$S$49, ,2))</f>
        <v>محمد عبدالفتاح سيد عبدالرحمن ادريس</v>
      </c>
      <c r="C323" s="6250"/>
      <c r="D323" s="6250"/>
      <c r="E323" s="6250"/>
      <c r="F323" s="6250"/>
      <c r="G323" s="6250"/>
      <c r="H323" s="2170" cm="1">
        <f t="array" ref="H323">_xlfn.XLOOKUP(1, (INDEX(التشكيل_القديم!$L$5:$S$49, ,6)=$A321) * (INDEX(التشكيل_القديم!$L$5:$S$49, ,7)="عضو يسار"), INDEX(التشكيل_القديم!$L$5:$S$49, ,3))</f>
        <v>272</v>
      </c>
      <c r="I323" s="2171" t="str" cm="1">
        <f t="array" ref="I323">_xlfn.XLOOKUP(1, (INDEX(التشكيل_القديم!$L$5:$S$49, ,6)=$A321) * (INDEX(التشكيل_القديم!$L$5:$S$49, ,7)="عضو يسار"), INDEX(التشكيل_القديم!$L$5:$S$49, ,4))</f>
        <v>ب</v>
      </c>
      <c r="J323" s="6232"/>
      <c r="K323" s="6235"/>
      <c r="L323" s="5675">
        <f>الاعدادات!$D$7</f>
        <v>2023</v>
      </c>
      <c r="M323" s="2013">
        <v>10</v>
      </c>
      <c r="N323" s="64"/>
      <c r="O323" s="64"/>
      <c r="P323" s="64"/>
      <c r="Q323" s="64"/>
      <c r="R323" s="64"/>
      <c r="S323" s="64"/>
      <c r="T323" s="64"/>
      <c r="U323" s="64"/>
      <c r="V323" s="64"/>
      <c r="W323" s="64"/>
      <c r="X323" s="64"/>
      <c r="Y323" s="2018"/>
      <c r="Z323" s="5679">
        <f t="shared" ref="Z323:Z326" si="2027">Y323+X323+U323+T323+S323+R323+Q323+P323+O323+N323+M323-W323</f>
        <v>10</v>
      </c>
      <c r="AA323" s="2007"/>
      <c r="AB323" s="63"/>
      <c r="AC323" s="5662">
        <f t="shared" ref="AC323:AC326" si="2028">SUM(BD323:BJ323,CF323:CL323,BD330:BJ330,CF330:CL330,DH323:DN323,DH330:DN330)</f>
        <v>0</v>
      </c>
      <c r="AD323" s="5662">
        <f t="shared" ref="AD323:AD326" si="2029">SUM(BK323:BO323,CM323:CQ323,BK330:BO330,CM330:CQ330,DO323:DS323,DO330:DS330)</f>
        <v>0</v>
      </c>
      <c r="AE323" s="5662">
        <f>BP323+CR323+BP330+CR330+DT323+DT330</f>
        <v>0</v>
      </c>
      <c r="AF323" s="5663">
        <f t="shared" si="1997"/>
        <v>0</v>
      </c>
      <c r="AG323" s="5662">
        <f t="shared" si="1998"/>
        <v>0</v>
      </c>
      <c r="AH323" s="5664">
        <f t="shared" ref="AH323:AH326" si="2030">BS323+CU323+BS330+CU330+DW323+DW330</f>
        <v>0</v>
      </c>
      <c r="AI323" s="5662">
        <f t="shared" si="1999"/>
        <v>0</v>
      </c>
      <c r="AJ323" s="5662">
        <f t="shared" si="2000"/>
        <v>0</v>
      </c>
      <c r="AK323" s="5662">
        <f t="shared" si="2001"/>
        <v>0</v>
      </c>
      <c r="AL323" s="5662">
        <f t="shared" si="2002"/>
        <v>0</v>
      </c>
      <c r="AM323" s="5663">
        <f t="shared" si="2003"/>
        <v>0</v>
      </c>
      <c r="AN323" s="5665">
        <f t="shared" ref="AN323:AN326" si="2031">BX323+CZ323+BX330+CZ330+EB323+EB330</f>
        <v>0</v>
      </c>
      <c r="AO323" s="5665">
        <f t="shared" si="2004"/>
        <v>0</v>
      </c>
      <c r="AP323" s="5665">
        <f>BZ323+DB323+DB330+BZ330+ED323+ED330</f>
        <v>0</v>
      </c>
      <c r="AQ323" s="5663">
        <f t="shared" si="2005"/>
        <v>0</v>
      </c>
      <c r="AR323" s="5666">
        <f>CA323+DC323+CA330+DC330+EE323+EE330</f>
        <v>0</v>
      </c>
      <c r="AS323" s="5667">
        <f t="shared" si="2006"/>
        <v>0</v>
      </c>
      <c r="AT323" s="2007"/>
      <c r="AU323" s="5662">
        <f t="shared" si="2007"/>
        <v>0</v>
      </c>
      <c r="AV323" s="5662">
        <f t="shared" si="2008"/>
        <v>0</v>
      </c>
      <c r="AW323" s="64"/>
      <c r="AX323" s="64"/>
      <c r="AY323" s="65">
        <f t="shared" si="2009"/>
        <v>0</v>
      </c>
      <c r="AZ323" s="66"/>
      <c r="BA323" s="5662">
        <f t="shared" si="2010"/>
        <v>-10</v>
      </c>
      <c r="BB323" s="2159"/>
      <c r="BC323" s="5683">
        <f>الاعدادات!$D$7</f>
        <v>2023</v>
      </c>
      <c r="BD323" s="82"/>
      <c r="BE323" s="83"/>
      <c r="BF323" s="83"/>
      <c r="BG323" s="103"/>
      <c r="BH323" s="84"/>
      <c r="BI323" s="84"/>
      <c r="BJ323" s="85"/>
      <c r="BK323" s="86"/>
      <c r="BL323" s="87"/>
      <c r="BM323" s="87"/>
      <c r="BN323" s="88"/>
      <c r="BO323" s="88"/>
      <c r="BP323" s="89"/>
      <c r="BQ323" s="77">
        <f t="shared" si="2011"/>
        <v>0</v>
      </c>
      <c r="BR323" s="90"/>
      <c r="BS323" s="91"/>
      <c r="BT323" s="92"/>
      <c r="BU323" s="93"/>
      <c r="BV323" s="94"/>
      <c r="BW323" s="95"/>
      <c r="BX323" s="96"/>
      <c r="BY323" s="97"/>
      <c r="BZ323" s="98"/>
      <c r="CA323" s="99"/>
      <c r="CB323" s="79">
        <f t="shared" si="2012"/>
        <v>0</v>
      </c>
      <c r="CC323" s="104"/>
      <c r="CD323" s="92"/>
      <c r="CE323" s="100"/>
      <c r="CF323" s="101"/>
      <c r="CG323" s="83"/>
      <c r="CH323" s="83"/>
      <c r="CI323" s="84"/>
      <c r="CJ323" s="84"/>
      <c r="CK323" s="84"/>
      <c r="CL323" s="85"/>
      <c r="CM323" s="86"/>
      <c r="CN323" s="87"/>
      <c r="CO323" s="87"/>
      <c r="CP323" s="88"/>
      <c r="CQ323" s="88"/>
      <c r="CR323" s="89"/>
      <c r="CS323" s="77">
        <f t="shared" si="2013"/>
        <v>0</v>
      </c>
      <c r="CT323" s="90"/>
      <c r="CU323" s="91"/>
      <c r="CV323" s="92"/>
      <c r="CW323" s="93"/>
      <c r="CX323" s="94"/>
      <c r="CY323" s="95"/>
      <c r="CZ323" s="96"/>
      <c r="DA323" s="97"/>
      <c r="DB323" s="98"/>
      <c r="DC323" s="99"/>
      <c r="DD323" s="81">
        <f t="shared" si="2014"/>
        <v>0</v>
      </c>
      <c r="DE323" s="104"/>
      <c r="DF323" s="92"/>
      <c r="DG323" s="102"/>
      <c r="DH323" s="101"/>
      <c r="DI323" s="83"/>
      <c r="DJ323" s="83"/>
      <c r="DK323" s="84"/>
      <c r="DL323" s="84"/>
      <c r="DM323" s="84"/>
      <c r="DN323" s="85"/>
      <c r="DO323" s="86"/>
      <c r="DP323" s="87"/>
      <c r="DQ323" s="87"/>
      <c r="DR323" s="88"/>
      <c r="DS323" s="88"/>
      <c r="DT323" s="89"/>
      <c r="DU323" s="77">
        <f t="shared" si="2015"/>
        <v>0</v>
      </c>
      <c r="DV323" s="90"/>
      <c r="DW323" s="91"/>
      <c r="DX323" s="92"/>
      <c r="DY323" s="93"/>
      <c r="DZ323" s="94"/>
      <c r="EA323" s="95"/>
      <c r="EB323" s="96"/>
      <c r="EC323" s="97"/>
      <c r="ED323" s="98"/>
      <c r="EE323" s="99"/>
      <c r="EF323" s="81">
        <f t="shared" si="2016"/>
        <v>0</v>
      </c>
      <c r="EG323" s="104"/>
      <c r="EH323" s="92"/>
      <c r="EI323" s="102"/>
      <c r="EJ323" s="5675">
        <f>الاعدادات!$D$7</f>
        <v>2023</v>
      </c>
      <c r="EK323" s="68">
        <f t="shared" si="2017"/>
        <v>0</v>
      </c>
      <c r="EL323" s="69"/>
      <c r="EM323" s="69"/>
      <c r="EN323" s="70">
        <f t="shared" ref="EN323:EN326" si="2032">SUM(EK323:EM323)</f>
        <v>0</v>
      </c>
      <c r="EO323" s="68">
        <f t="shared" si="2018"/>
        <v>0</v>
      </c>
      <c r="EP323" s="69"/>
      <c r="EQ323" s="69"/>
      <c r="ER323" s="70">
        <f t="shared" ref="ER323:ER326" si="2033">SUM(EO323:EQ323)</f>
        <v>0</v>
      </c>
      <c r="ES323" s="68">
        <f t="shared" si="2019"/>
        <v>0</v>
      </c>
      <c r="ET323" s="69"/>
      <c r="EU323" s="71"/>
      <c r="EV323" s="70">
        <f t="shared" si="2020"/>
        <v>0</v>
      </c>
      <c r="EW323" s="68">
        <f t="shared" si="2021"/>
        <v>0</v>
      </c>
      <c r="EX323" s="69"/>
      <c r="EY323" s="70">
        <f t="shared" ref="EY323:EY326" si="2034">SUM(EW323:EX323)</f>
        <v>0</v>
      </c>
      <c r="EZ323" s="68">
        <f t="shared" ref="EZ323:EZ326" si="2035">FK323+FO323</f>
        <v>0</v>
      </c>
      <c r="FA323" s="68">
        <f t="shared" ref="FA323:FA326" si="2036">FL323+FP323</f>
        <v>0</v>
      </c>
      <c r="FB323" s="68">
        <f t="shared" ref="FB323:FB326" si="2037">FM323+FQ323</f>
        <v>0</v>
      </c>
      <c r="FC323" s="68">
        <f t="shared" ref="FC323:FC326" si="2038">FN323+FR323</f>
        <v>0</v>
      </c>
      <c r="FD323" s="68">
        <f t="shared" si="2022"/>
        <v>0</v>
      </c>
      <c r="FE323" s="72">
        <f t="shared" si="2023"/>
        <v>0</v>
      </c>
      <c r="FF323" s="72">
        <f t="shared" si="2024"/>
        <v>0</v>
      </c>
      <c r="FG323" s="70">
        <f t="shared" si="2025"/>
        <v>0</v>
      </c>
      <c r="FH323" t="str">
        <f t="shared" si="2026"/>
        <v>wrong</v>
      </c>
      <c r="FK323" s="68">
        <f t="shared" ref="FK323:FK326" si="2039">AX323-FL323-FM323</f>
        <v>0</v>
      </c>
      <c r="FL323" s="69"/>
      <c r="FM323" s="69"/>
      <c r="FN323" s="70">
        <f t="shared" ref="FN323:FN326" si="2040">SUM(FK323:FM323)</f>
        <v>0</v>
      </c>
      <c r="FO323" s="68">
        <f t="shared" ref="FO323:FO326" si="2041">AW323-FP323-FQ323</f>
        <v>0</v>
      </c>
      <c r="FP323" s="69"/>
      <c r="FQ323" s="69"/>
      <c r="FR323" s="70">
        <f t="shared" ref="FR323:FR326" si="2042">SUM(FO323:FQ323)</f>
        <v>0</v>
      </c>
    </row>
    <row r="324" spans="1:174" ht="48" customHeight="1" thickBot="1">
      <c r="A324" s="6228"/>
      <c r="B324" s="6250" t="str" cm="1">
        <f t="array" ref="B324">IFERROR(_xlfn.XLOOKUP(1, (INDEX(التشكيل_القديم!$L$5:$S$49, ,6)=$A321) * (INDEX(التشكيل_القديم!$L$5:$S$49, ,7)="عضو يسار اليسار"), INDEX(التشكيل_القديم!$L$5:$S$49, ,2)),"")</f>
        <v>محمود محمد السيد عبدالعزيز</v>
      </c>
      <c r="C324" s="6250"/>
      <c r="D324" s="6250"/>
      <c r="E324" s="6250"/>
      <c r="F324" s="6250"/>
      <c r="G324" s="6250"/>
      <c r="H324" s="2170" cm="1">
        <f t="array" ref="H324">IFERROR(_xlfn.XLOOKUP(1, (INDEX(التشكيل_القديم!$L$5:$S$49, ,6)=$A321) * (INDEX(التشكيل_القديم!$L$5:$S$49, ,7)="عضو يسار اليسار"), INDEX(التشكيل_القديم!$L$5:$S$49, ,3)),"")</f>
        <v>272</v>
      </c>
      <c r="I324" s="2171" t="str" cm="1">
        <f t="array" ref="I324">IFERROR(_xlfn.XLOOKUP(1, (INDEX(التشكيل_القديم!$L$5:$S$49, ,6)=$A321) * (INDEX(التشكيل_القديم!$L$5:$S$49, ,7)="عضو يسار اليسار"), INDEX(التشكيل_القديم!$L$5:$S$49, ,4)),"")</f>
        <v>ق</v>
      </c>
      <c r="J324" s="6232"/>
      <c r="K324" s="6235"/>
      <c r="L324" s="5675">
        <f>الاعدادات!$D$8</f>
        <v>2024</v>
      </c>
      <c r="M324" s="2014">
        <v>33</v>
      </c>
      <c r="N324" s="1997"/>
      <c r="O324" s="1997"/>
      <c r="P324" s="1997"/>
      <c r="Q324" s="1997"/>
      <c r="R324" s="1997"/>
      <c r="S324" s="1997"/>
      <c r="T324" s="1997"/>
      <c r="U324" s="1997"/>
      <c r="V324" s="1997"/>
      <c r="W324" s="1997"/>
      <c r="X324" s="1997"/>
      <c r="Y324" s="2019"/>
      <c r="Z324" s="5680">
        <f t="shared" si="2027"/>
        <v>33</v>
      </c>
      <c r="AA324" s="2022"/>
      <c r="AB324" s="1999"/>
      <c r="AC324" s="2002">
        <f t="shared" si="2028"/>
        <v>0</v>
      </c>
      <c r="AD324" s="2002">
        <f t="shared" si="2029"/>
        <v>0</v>
      </c>
      <c r="AE324" s="2002">
        <f>BP324+CR324+BP331+CR331+DT324+DT331</f>
        <v>0</v>
      </c>
      <c r="AF324" s="5668">
        <f t="shared" si="1997"/>
        <v>0</v>
      </c>
      <c r="AG324" s="2002">
        <f t="shared" si="1998"/>
        <v>0</v>
      </c>
      <c r="AH324" s="5669">
        <f t="shared" si="2030"/>
        <v>0</v>
      </c>
      <c r="AI324" s="2002">
        <f t="shared" si="1999"/>
        <v>0</v>
      </c>
      <c r="AJ324" s="2002">
        <f t="shared" si="2000"/>
        <v>0</v>
      </c>
      <c r="AK324" s="2002">
        <f t="shared" si="2001"/>
        <v>0</v>
      </c>
      <c r="AL324" s="2002">
        <f t="shared" si="2002"/>
        <v>0</v>
      </c>
      <c r="AM324" s="5668">
        <f t="shared" si="2003"/>
        <v>0</v>
      </c>
      <c r="AN324" s="2177">
        <f t="shared" si="2031"/>
        <v>0</v>
      </c>
      <c r="AO324" s="2177">
        <f t="shared" si="2004"/>
        <v>0</v>
      </c>
      <c r="AP324" s="2177">
        <f>BZ324+DB324+DB331+BZ331+ED324+ED331</f>
        <v>0</v>
      </c>
      <c r="AQ324" s="5668">
        <f t="shared" si="2005"/>
        <v>0</v>
      </c>
      <c r="AR324" s="5670">
        <f>CA324+DC324+CA331+DC331+EE324+EE331</f>
        <v>0</v>
      </c>
      <c r="AS324" s="5671">
        <f t="shared" si="2006"/>
        <v>0</v>
      </c>
      <c r="AT324" s="2022"/>
      <c r="AU324" s="2002">
        <f t="shared" si="2007"/>
        <v>0</v>
      </c>
      <c r="AV324" s="2002">
        <f t="shared" si="2008"/>
        <v>0</v>
      </c>
      <c r="AW324" s="1997"/>
      <c r="AX324" s="1998"/>
      <c r="AY324" s="2000">
        <f t="shared" si="2009"/>
        <v>0</v>
      </c>
      <c r="AZ324" s="2001"/>
      <c r="BA324" s="2002">
        <f t="shared" si="2010"/>
        <v>-33</v>
      </c>
      <c r="BB324" s="2159"/>
      <c r="BC324" s="5683">
        <f>الاعدادات!$D$8</f>
        <v>2024</v>
      </c>
      <c r="BD324" s="82"/>
      <c r="BE324" s="83"/>
      <c r="BF324" s="83"/>
      <c r="BG324" s="84"/>
      <c r="BH324" s="84"/>
      <c r="BI324" s="84"/>
      <c r="BJ324" s="85"/>
      <c r="BK324" s="86"/>
      <c r="BL324" s="87"/>
      <c r="BM324" s="87"/>
      <c r="BN324" s="88"/>
      <c r="BO324" s="88"/>
      <c r="BP324" s="89"/>
      <c r="BQ324" s="77">
        <f t="shared" si="2011"/>
        <v>0</v>
      </c>
      <c r="BR324" s="90"/>
      <c r="BS324" s="91"/>
      <c r="BT324" s="92"/>
      <c r="BU324" s="93"/>
      <c r="BV324" s="94"/>
      <c r="BW324" s="95"/>
      <c r="BX324" s="96"/>
      <c r="BY324" s="97"/>
      <c r="BZ324" s="98"/>
      <c r="CA324" s="99"/>
      <c r="CB324" s="79">
        <f t="shared" si="2012"/>
        <v>0</v>
      </c>
      <c r="CC324" s="104"/>
      <c r="CD324" s="92"/>
      <c r="CE324" s="100"/>
      <c r="CF324" s="101"/>
      <c r="CG324" s="83"/>
      <c r="CH324" s="83"/>
      <c r="CI324" s="84"/>
      <c r="CJ324" s="84"/>
      <c r="CK324" s="84"/>
      <c r="CL324" s="85"/>
      <c r="CM324" s="86"/>
      <c r="CN324" s="87"/>
      <c r="CO324" s="87"/>
      <c r="CP324" s="88"/>
      <c r="CQ324" s="88"/>
      <c r="CR324" s="89"/>
      <c r="CS324" s="77">
        <f t="shared" si="2013"/>
        <v>0</v>
      </c>
      <c r="CT324" s="90"/>
      <c r="CU324" s="91"/>
      <c r="CV324" s="92"/>
      <c r="CW324" s="93"/>
      <c r="CX324" s="94"/>
      <c r="CY324" s="95"/>
      <c r="CZ324" s="96"/>
      <c r="DA324" s="97"/>
      <c r="DB324" s="98"/>
      <c r="DC324" s="99"/>
      <c r="DD324" s="81">
        <f>SUM(CS324:DC324)</f>
        <v>0</v>
      </c>
      <c r="DE324" s="104"/>
      <c r="DF324" s="92"/>
      <c r="DG324" s="102"/>
      <c r="DH324" s="101"/>
      <c r="DI324" s="83"/>
      <c r="DJ324" s="83"/>
      <c r="DK324" s="84"/>
      <c r="DL324" s="84"/>
      <c r="DM324" s="84"/>
      <c r="DN324" s="85"/>
      <c r="DO324" s="86"/>
      <c r="DP324" s="87"/>
      <c r="DQ324" s="87"/>
      <c r="DR324" s="88"/>
      <c r="DS324" s="88"/>
      <c r="DT324" s="89"/>
      <c r="DU324" s="77">
        <f t="shared" si="2015"/>
        <v>0</v>
      </c>
      <c r="DV324" s="90"/>
      <c r="DW324" s="91"/>
      <c r="DX324" s="92"/>
      <c r="DY324" s="93"/>
      <c r="DZ324" s="94"/>
      <c r="EA324" s="95"/>
      <c r="EB324" s="96"/>
      <c r="EC324" s="97"/>
      <c r="ED324" s="98"/>
      <c r="EE324" s="99"/>
      <c r="EF324" s="81">
        <f>SUM(DU324:EE324)</f>
        <v>0</v>
      </c>
      <c r="EG324" s="104"/>
      <c r="EH324" s="92"/>
      <c r="EI324" s="102"/>
      <c r="EJ324" s="5675">
        <f>الاعدادات!$D$8</f>
        <v>2024</v>
      </c>
      <c r="EK324" s="68">
        <f t="shared" si="2017"/>
        <v>0</v>
      </c>
      <c r="EL324" s="69"/>
      <c r="EM324" s="69"/>
      <c r="EN324" s="70">
        <f t="shared" si="2032"/>
        <v>0</v>
      </c>
      <c r="EO324" s="68">
        <f t="shared" si="2018"/>
        <v>0</v>
      </c>
      <c r="EP324" s="69"/>
      <c r="EQ324" s="69"/>
      <c r="ER324" s="70">
        <f t="shared" si="2033"/>
        <v>0</v>
      </c>
      <c r="ES324" s="68">
        <f t="shared" si="2019"/>
        <v>0</v>
      </c>
      <c r="ET324" s="69"/>
      <c r="EU324" s="71"/>
      <c r="EV324" s="70">
        <f t="shared" si="2020"/>
        <v>0</v>
      </c>
      <c r="EW324" s="68">
        <f t="shared" si="2021"/>
        <v>0</v>
      </c>
      <c r="EX324" s="69"/>
      <c r="EY324" s="70">
        <f t="shared" si="2034"/>
        <v>0</v>
      </c>
      <c r="EZ324" s="68">
        <f t="shared" si="2035"/>
        <v>0</v>
      </c>
      <c r="FA324" s="68">
        <f t="shared" si="2036"/>
        <v>0</v>
      </c>
      <c r="FB324" s="68">
        <f t="shared" si="2037"/>
        <v>0</v>
      </c>
      <c r="FC324" s="68">
        <f t="shared" si="2038"/>
        <v>0</v>
      </c>
      <c r="FD324" s="68">
        <f t="shared" si="2022"/>
        <v>0</v>
      </c>
      <c r="FE324" s="72">
        <f t="shared" si="2023"/>
        <v>0</v>
      </c>
      <c r="FF324" s="72">
        <f t="shared" si="2024"/>
        <v>0</v>
      </c>
      <c r="FG324" s="70">
        <f t="shared" si="2025"/>
        <v>0</v>
      </c>
      <c r="FH324" t="str">
        <f t="shared" si="2026"/>
        <v>wrong</v>
      </c>
      <c r="FK324" s="68">
        <f t="shared" si="2039"/>
        <v>0</v>
      </c>
      <c r="FL324" s="69"/>
      <c r="FM324" s="69"/>
      <c r="FN324" s="70">
        <f t="shared" si="2040"/>
        <v>0</v>
      </c>
      <c r="FO324" s="68">
        <f t="shared" si="2041"/>
        <v>0</v>
      </c>
      <c r="FP324" s="69"/>
      <c r="FQ324" s="69"/>
      <c r="FR324" s="70">
        <f t="shared" si="2042"/>
        <v>0</v>
      </c>
    </row>
    <row r="325" spans="1:174" ht="48" customHeight="1" thickBot="1">
      <c r="A325" s="6228"/>
      <c r="B325" s="6310" t="str" cm="1">
        <f t="array" ref="B325">IFERROR(_xlfn.XLOOKUP(1, (INDEX(التشكيل_القديم!$L$5:$S$49, ,6)=$A321) * (INDEX(التشكيل_القديم!$L$5:$S$49, ,7)="عضو خامس "), INDEX(التشكيل_القديم!$L$5:$S$49, ,2)),"")</f>
        <v/>
      </c>
      <c r="C325" s="6310"/>
      <c r="D325" s="6310"/>
      <c r="E325" s="6310"/>
      <c r="F325" s="6310"/>
      <c r="G325" s="6310"/>
      <c r="H325" s="2170" t="str" cm="1">
        <f t="array" ref="H325">IFERROR(_xlfn.XLOOKUP(1, (INDEX(التشكيل_القديم!$L$5:$S$49, ,6)=$A321) * (INDEX(التشكيل_القديم!$L$5:$S$49, ,7)="عضو خامس"), INDEX(التشكيل_القديم!$L$5:$S$49, ,3)),"")</f>
        <v/>
      </c>
      <c r="I325" s="2171" t="str" cm="1">
        <f t="array" ref="I325">IFERROR(_xlfn.XLOOKUP(1, (INDEX(التشكيل_القديم!$L$5:$S$49, ,6)=$A321) * (INDEX(التشكيل_القديم!$L$5:$S$49, ,7)="عضو خامس"), INDEX(التشكيل_القديم!$L$5:$S$49, ,4)),"")</f>
        <v/>
      </c>
      <c r="J325" s="6232"/>
      <c r="K325" s="6235"/>
      <c r="L325" s="5675">
        <f>الاعدادات!$D$9</f>
        <v>2025</v>
      </c>
      <c r="M325" s="2015">
        <v>48</v>
      </c>
      <c r="N325" s="64"/>
      <c r="O325" s="64"/>
      <c r="P325" s="64"/>
      <c r="Q325" s="64"/>
      <c r="R325" s="64"/>
      <c r="S325" s="64"/>
      <c r="T325" s="64"/>
      <c r="U325" s="64"/>
      <c r="V325" s="64"/>
      <c r="W325" s="64"/>
      <c r="X325" s="64"/>
      <c r="Y325" s="2018"/>
      <c r="Z325" s="5679">
        <f t="shared" si="2027"/>
        <v>48</v>
      </c>
      <c r="AA325" s="2007"/>
      <c r="AB325" s="63"/>
      <c r="AC325" s="5662">
        <f t="shared" si="2028"/>
        <v>0</v>
      </c>
      <c r="AD325" s="5662">
        <f t="shared" si="2029"/>
        <v>0</v>
      </c>
      <c r="AE325" s="5662">
        <f>BP325+CR325+BP332+CR332+DT325+DT332</f>
        <v>0</v>
      </c>
      <c r="AF325" s="5663">
        <f t="shared" si="1997"/>
        <v>0</v>
      </c>
      <c r="AG325" s="5662">
        <f t="shared" si="1998"/>
        <v>0</v>
      </c>
      <c r="AH325" s="5664">
        <f t="shared" si="2030"/>
        <v>0</v>
      </c>
      <c r="AI325" s="5662">
        <f t="shared" si="1999"/>
        <v>0</v>
      </c>
      <c r="AJ325" s="5662">
        <f t="shared" si="2000"/>
        <v>0</v>
      </c>
      <c r="AK325" s="5662">
        <f t="shared" si="2001"/>
        <v>0</v>
      </c>
      <c r="AL325" s="5662">
        <f t="shared" si="2002"/>
        <v>0</v>
      </c>
      <c r="AM325" s="5663">
        <f t="shared" si="2003"/>
        <v>0</v>
      </c>
      <c r="AN325" s="5665">
        <f t="shared" si="2031"/>
        <v>0</v>
      </c>
      <c r="AO325" s="5665">
        <f t="shared" si="2004"/>
        <v>0</v>
      </c>
      <c r="AP325" s="5665">
        <f>BZ325+DB325+DB332+BZ332+ED325+ED332</f>
        <v>0</v>
      </c>
      <c r="AQ325" s="5663">
        <f t="shared" si="2005"/>
        <v>0</v>
      </c>
      <c r="AR325" s="5666">
        <f>CA325+DC325+CA332+DC332+EE325+EE332</f>
        <v>0</v>
      </c>
      <c r="AS325" s="5667">
        <f t="shared" si="2006"/>
        <v>0</v>
      </c>
      <c r="AT325" s="2007"/>
      <c r="AU325" s="5674">
        <f t="shared" si="2007"/>
        <v>0</v>
      </c>
      <c r="AV325" s="5674">
        <f t="shared" si="2008"/>
        <v>0</v>
      </c>
      <c r="AW325" s="64"/>
      <c r="AX325" s="75"/>
      <c r="AY325" s="65">
        <f t="shared" si="2009"/>
        <v>0</v>
      </c>
      <c r="AZ325" s="66"/>
      <c r="BA325" s="5662">
        <f t="shared" si="2010"/>
        <v>-48</v>
      </c>
      <c r="BB325" s="2159"/>
      <c r="BC325" s="5683">
        <f>الاعدادات!$D$9</f>
        <v>2025</v>
      </c>
      <c r="BD325" s="82"/>
      <c r="BE325" s="83"/>
      <c r="BF325" s="83"/>
      <c r="BG325" s="84"/>
      <c r="BH325" s="84"/>
      <c r="BI325" s="84"/>
      <c r="BJ325" s="85"/>
      <c r="BK325" s="86"/>
      <c r="BL325" s="87"/>
      <c r="BM325" s="87"/>
      <c r="BN325" s="88"/>
      <c r="BO325" s="88"/>
      <c r="BP325" s="89"/>
      <c r="BQ325" s="77">
        <f t="shared" si="2011"/>
        <v>0</v>
      </c>
      <c r="BR325" s="90"/>
      <c r="BS325" s="91"/>
      <c r="BT325" s="92"/>
      <c r="BU325" s="93"/>
      <c r="BV325" s="94"/>
      <c r="BW325" s="95"/>
      <c r="BX325" s="96"/>
      <c r="BY325" s="97"/>
      <c r="BZ325" s="98"/>
      <c r="CA325" s="99"/>
      <c r="CB325" s="79">
        <f t="shared" si="2012"/>
        <v>0</v>
      </c>
      <c r="CC325" s="104"/>
      <c r="CD325" s="92"/>
      <c r="CE325" s="100"/>
      <c r="CF325" s="101"/>
      <c r="CG325" s="83"/>
      <c r="CH325" s="83"/>
      <c r="CI325" s="84"/>
      <c r="CJ325" s="84"/>
      <c r="CK325" s="84"/>
      <c r="CL325" s="85"/>
      <c r="CM325" s="86"/>
      <c r="CN325" s="87"/>
      <c r="CO325" s="87"/>
      <c r="CP325" s="88"/>
      <c r="CQ325" s="88"/>
      <c r="CR325" s="89"/>
      <c r="CS325" s="77">
        <f t="shared" si="2013"/>
        <v>0</v>
      </c>
      <c r="CT325" s="90"/>
      <c r="CU325" s="91"/>
      <c r="CV325" s="92"/>
      <c r="CW325" s="93"/>
      <c r="CX325" s="94"/>
      <c r="CY325" s="95"/>
      <c r="CZ325" s="96"/>
      <c r="DA325" s="97"/>
      <c r="DB325" s="98"/>
      <c r="DC325" s="99"/>
      <c r="DD325" s="81">
        <f>SUM(CS325:DC325)</f>
        <v>0</v>
      </c>
      <c r="DE325" s="104"/>
      <c r="DF325" s="92"/>
      <c r="DG325" s="102"/>
      <c r="DH325" s="101"/>
      <c r="DI325" s="83"/>
      <c r="DJ325" s="83"/>
      <c r="DK325" s="84"/>
      <c r="DL325" s="84"/>
      <c r="DM325" s="84"/>
      <c r="DN325" s="85"/>
      <c r="DO325" s="86"/>
      <c r="DP325" s="87"/>
      <c r="DQ325" s="87"/>
      <c r="DR325" s="88"/>
      <c r="DS325" s="88"/>
      <c r="DT325" s="89"/>
      <c r="DU325" s="77">
        <f>DT325+DS325+DR325+DQ325+DP325+DO325+DN325+DM325+DL325+DK325+DJ325+DI325+DH325</f>
        <v>0</v>
      </c>
      <c r="DV325" s="90"/>
      <c r="DW325" s="91"/>
      <c r="DX325" s="92"/>
      <c r="DY325" s="93"/>
      <c r="DZ325" s="94"/>
      <c r="EA325" s="95"/>
      <c r="EB325" s="96"/>
      <c r="EC325" s="97"/>
      <c r="ED325" s="98"/>
      <c r="EE325" s="99"/>
      <c r="EF325" s="81">
        <f>SUM(DU325:EE325)</f>
        <v>0</v>
      </c>
      <c r="EG325" s="104"/>
      <c r="EH325" s="92"/>
      <c r="EI325" s="102"/>
      <c r="EJ325" s="5675">
        <f>الاعدادات!$D$9</f>
        <v>2025</v>
      </c>
      <c r="EK325" s="68">
        <f t="shared" si="2017"/>
        <v>0</v>
      </c>
      <c r="EL325" s="69"/>
      <c r="EM325" s="69"/>
      <c r="EN325" s="70">
        <f t="shared" si="2032"/>
        <v>0</v>
      </c>
      <c r="EO325" s="68">
        <f t="shared" si="2018"/>
        <v>0</v>
      </c>
      <c r="EP325" s="69"/>
      <c r="EQ325" s="69"/>
      <c r="ER325" s="70">
        <f t="shared" si="2033"/>
        <v>0</v>
      </c>
      <c r="ES325" s="68">
        <f t="shared" si="2019"/>
        <v>0</v>
      </c>
      <c r="ET325" s="69"/>
      <c r="EU325" s="71"/>
      <c r="EV325" s="70">
        <f t="shared" si="2020"/>
        <v>0</v>
      </c>
      <c r="EW325" s="68">
        <f t="shared" si="2021"/>
        <v>0</v>
      </c>
      <c r="EX325" s="69"/>
      <c r="EY325" s="70">
        <f t="shared" si="2034"/>
        <v>0</v>
      </c>
      <c r="EZ325" s="68">
        <f t="shared" si="2035"/>
        <v>0</v>
      </c>
      <c r="FA325" s="68">
        <f t="shared" si="2036"/>
        <v>0</v>
      </c>
      <c r="FB325" s="68">
        <f t="shared" si="2037"/>
        <v>0</v>
      </c>
      <c r="FC325" s="68">
        <f t="shared" si="2038"/>
        <v>0</v>
      </c>
      <c r="FD325" s="68">
        <f t="shared" si="2022"/>
        <v>0</v>
      </c>
      <c r="FE325" s="72">
        <f t="shared" si="2023"/>
        <v>0</v>
      </c>
      <c r="FF325" s="72">
        <f t="shared" si="2024"/>
        <v>0</v>
      </c>
      <c r="FG325" s="70">
        <f t="shared" si="2025"/>
        <v>0</v>
      </c>
      <c r="FH325" t="str">
        <f t="shared" si="2026"/>
        <v>wrong</v>
      </c>
      <c r="FK325" s="68">
        <f t="shared" si="2039"/>
        <v>0</v>
      </c>
      <c r="FL325" s="69"/>
      <c r="FM325" s="69"/>
      <c r="FN325" s="70">
        <f t="shared" si="2040"/>
        <v>0</v>
      </c>
      <c r="FO325" s="68">
        <f t="shared" si="2041"/>
        <v>0</v>
      </c>
      <c r="FP325" s="69"/>
      <c r="FQ325" s="69"/>
      <c r="FR325" s="70">
        <f t="shared" si="2042"/>
        <v>0</v>
      </c>
    </row>
    <row r="326" spans="1:174" ht="48" customHeight="1" thickBot="1">
      <c r="A326" s="6228"/>
      <c r="B326" s="6310" t="str" cm="1">
        <f t="array" ref="B326">IFERROR(_xlfn.XLOOKUP(1, (INDEX(التشكيل_القديم!$L$5:$S$49, ,6)=$A321) * (INDEX(التشكيل_القديم!$L$5:$S$49, ,7)="عضو سادس"), INDEX(التشكيل_القديم!$L$5:$S$49, ,2)),"")</f>
        <v/>
      </c>
      <c r="C326" s="6310"/>
      <c r="D326" s="6310"/>
      <c r="E326" s="6310"/>
      <c r="F326" s="6310"/>
      <c r="G326" s="6310"/>
      <c r="H326" s="2170" t="str" cm="1">
        <f t="array" ref="H326">IFERROR(_xlfn.XLOOKUP(1, (INDEX(التشكيل_القديم!$L$5:$S$49, ,6)=$A321) * (INDEX(التشكيل_القديم!$L$5:$S$49, ,7)="عضو سادس"), INDEX(التشكيل_القديم!$L$5:$S$49, ,3)),"")</f>
        <v/>
      </c>
      <c r="I326" s="2171" t="str" cm="1">
        <f t="array" ref="I326">IFERROR(_xlfn.XLOOKUP(1, (INDEX(التشكيل_القديم!$L$5:$S$49, ,6)=$A321) * (INDEX(التشكيل_القديم!$L$5:$S$49, ,7)="عضو سادسر"), INDEX(التشكيل_القديم!$L$5:$S$49, ,4)),"")</f>
        <v/>
      </c>
      <c r="J326" s="6232"/>
      <c r="K326" s="6235"/>
      <c r="L326" s="5675">
        <f>الاعدادات!$D$10</f>
        <v>2026</v>
      </c>
      <c r="M326" s="2016">
        <v>65</v>
      </c>
      <c r="N326" s="107"/>
      <c r="O326" s="107"/>
      <c r="P326" s="107"/>
      <c r="Q326" s="107"/>
      <c r="R326" s="107"/>
      <c r="S326" s="107"/>
      <c r="T326" s="107"/>
      <c r="U326" s="107"/>
      <c r="V326" s="107"/>
      <c r="W326" s="107"/>
      <c r="X326" s="107"/>
      <c r="Y326" s="2020"/>
      <c r="Z326" s="5681">
        <f t="shared" si="2027"/>
        <v>65</v>
      </c>
      <c r="AA326" s="2023"/>
      <c r="AB326" s="110"/>
      <c r="AC326" s="5672">
        <f t="shared" si="2028"/>
        <v>0</v>
      </c>
      <c r="AD326" s="5672">
        <f t="shared" si="2029"/>
        <v>0</v>
      </c>
      <c r="AE326" s="5662">
        <f>BP326+CR326+BP333+CR333+DT326+DT333</f>
        <v>0</v>
      </c>
      <c r="AF326" s="5663">
        <f t="shared" si="1997"/>
        <v>0</v>
      </c>
      <c r="AG326" s="5662">
        <f t="shared" si="1998"/>
        <v>0</v>
      </c>
      <c r="AH326" s="5664">
        <f t="shared" si="2030"/>
        <v>0</v>
      </c>
      <c r="AI326" s="5662">
        <f t="shared" si="1999"/>
        <v>0</v>
      </c>
      <c r="AJ326" s="5662">
        <f t="shared" si="2000"/>
        <v>0</v>
      </c>
      <c r="AK326" s="5662">
        <f t="shared" si="2001"/>
        <v>0</v>
      </c>
      <c r="AL326" s="5662">
        <f t="shared" si="2002"/>
        <v>0</v>
      </c>
      <c r="AM326" s="5663">
        <f t="shared" si="2003"/>
        <v>0</v>
      </c>
      <c r="AN326" s="5665">
        <f t="shared" si="2031"/>
        <v>0</v>
      </c>
      <c r="AO326" s="5665">
        <f t="shared" si="2004"/>
        <v>0</v>
      </c>
      <c r="AP326" s="5665">
        <f>BZ326+DB326+DB333+BZ333+ED326+ED333</f>
        <v>0</v>
      </c>
      <c r="AQ326" s="5663">
        <f t="shared" si="2005"/>
        <v>0</v>
      </c>
      <c r="AR326" s="5666">
        <f>CA326+DC326+CA333+DC333+EE326+EE333</f>
        <v>0</v>
      </c>
      <c r="AS326" s="5673">
        <f t="shared" si="2006"/>
        <v>0</v>
      </c>
      <c r="AT326" s="2023"/>
      <c r="AU326" s="5674">
        <f t="shared" si="2007"/>
        <v>0</v>
      </c>
      <c r="AV326" s="5674">
        <f t="shared" si="2008"/>
        <v>0</v>
      </c>
      <c r="AW326" s="111"/>
      <c r="AX326" s="112"/>
      <c r="AY326" s="65">
        <f t="shared" si="2009"/>
        <v>0</v>
      </c>
      <c r="AZ326" s="113"/>
      <c r="BA326" s="5662">
        <f t="shared" si="2010"/>
        <v>-65</v>
      </c>
      <c r="BB326" s="2159"/>
      <c r="BC326" s="5683">
        <f>الاعدادات!$D$10</f>
        <v>2026</v>
      </c>
      <c r="BD326" s="117"/>
      <c r="BE326" s="118"/>
      <c r="BF326" s="118"/>
      <c r="BG326" s="119"/>
      <c r="BH326" s="119"/>
      <c r="BI326" s="119"/>
      <c r="BJ326" s="120"/>
      <c r="BK326" s="121"/>
      <c r="BL326" s="122"/>
      <c r="BM326" s="122"/>
      <c r="BN326" s="123"/>
      <c r="BO326" s="123"/>
      <c r="BP326" s="124"/>
      <c r="BQ326" s="125">
        <f t="shared" si="2011"/>
        <v>0</v>
      </c>
      <c r="BR326" s="126"/>
      <c r="BS326" s="127"/>
      <c r="BT326" s="128"/>
      <c r="BU326" s="129"/>
      <c r="BV326" s="130"/>
      <c r="BW326" s="131"/>
      <c r="BX326" s="132"/>
      <c r="BY326" s="133"/>
      <c r="BZ326" s="134"/>
      <c r="CA326" s="135"/>
      <c r="CB326" s="136">
        <f t="shared" si="2012"/>
        <v>0</v>
      </c>
      <c r="CC326" s="137"/>
      <c r="CD326" s="128"/>
      <c r="CE326" s="138"/>
      <c r="CF326" s="139"/>
      <c r="CG326" s="118"/>
      <c r="CH326" s="118"/>
      <c r="CI326" s="119"/>
      <c r="CJ326" s="119"/>
      <c r="CK326" s="119"/>
      <c r="CL326" s="120"/>
      <c r="CM326" s="121"/>
      <c r="CN326" s="122"/>
      <c r="CO326" s="122"/>
      <c r="CP326" s="123"/>
      <c r="CQ326" s="123"/>
      <c r="CR326" s="124"/>
      <c r="CS326" s="125">
        <f t="shared" si="2013"/>
        <v>0</v>
      </c>
      <c r="CT326" s="126"/>
      <c r="CU326" s="127"/>
      <c r="CV326" s="128"/>
      <c r="CW326" s="129"/>
      <c r="CX326" s="130"/>
      <c r="CY326" s="131"/>
      <c r="CZ326" s="132"/>
      <c r="DA326" s="133"/>
      <c r="DB326" s="134"/>
      <c r="DC326" s="135"/>
      <c r="DD326" s="140">
        <f>SUM(CS326:DC326)</f>
        <v>0</v>
      </c>
      <c r="DE326" s="137"/>
      <c r="DF326" s="128"/>
      <c r="DG326" s="141"/>
      <c r="DH326" s="139"/>
      <c r="DI326" s="118"/>
      <c r="DJ326" s="118"/>
      <c r="DK326" s="119"/>
      <c r="DL326" s="119"/>
      <c r="DM326" s="119"/>
      <c r="DN326" s="120"/>
      <c r="DO326" s="121"/>
      <c r="DP326" s="122"/>
      <c r="DQ326" s="122"/>
      <c r="DR326" s="123"/>
      <c r="DS326" s="123"/>
      <c r="DT326" s="124"/>
      <c r="DU326" s="125">
        <f t="shared" ref="DU326:DU327" si="2043">DT326+DS326+DR326+DQ326+DP326+DO326+DN326+DM326+DL326+DK326+DJ326+DI326+DH326</f>
        <v>0</v>
      </c>
      <c r="DV326" s="126"/>
      <c r="DW326" s="127"/>
      <c r="DX326" s="128"/>
      <c r="DY326" s="129"/>
      <c r="DZ326" s="130"/>
      <c r="EA326" s="131"/>
      <c r="EB326" s="132"/>
      <c r="EC326" s="133"/>
      <c r="ED326" s="134"/>
      <c r="EE326" s="135"/>
      <c r="EF326" s="140">
        <f>SUM(DU326:EE326)</f>
        <v>0</v>
      </c>
      <c r="EG326" s="137"/>
      <c r="EH326" s="128"/>
      <c r="EI326" s="141"/>
      <c r="EJ326" s="5675">
        <f>الاعدادات!$D$10</f>
        <v>2026</v>
      </c>
      <c r="EK326" s="68">
        <f t="shared" si="2017"/>
        <v>0</v>
      </c>
      <c r="EL326" s="69"/>
      <c r="EM326" s="69"/>
      <c r="EN326" s="70">
        <f t="shared" si="2032"/>
        <v>0</v>
      </c>
      <c r="EO326" s="68">
        <f t="shared" si="2018"/>
        <v>0</v>
      </c>
      <c r="EP326" s="69"/>
      <c r="EQ326" s="69"/>
      <c r="ER326" s="70">
        <f t="shared" si="2033"/>
        <v>0</v>
      </c>
      <c r="ES326" s="68">
        <f t="shared" si="2019"/>
        <v>0</v>
      </c>
      <c r="ET326" s="69"/>
      <c r="EU326" s="71"/>
      <c r="EV326" s="70">
        <f t="shared" si="2020"/>
        <v>0</v>
      </c>
      <c r="EW326" s="68">
        <f t="shared" si="2021"/>
        <v>0</v>
      </c>
      <c r="EX326" s="69"/>
      <c r="EY326" s="70">
        <f t="shared" si="2034"/>
        <v>0</v>
      </c>
      <c r="EZ326" s="68">
        <f t="shared" si="2035"/>
        <v>0</v>
      </c>
      <c r="FA326" s="68">
        <f t="shared" si="2036"/>
        <v>0</v>
      </c>
      <c r="FB326" s="68">
        <f t="shared" si="2037"/>
        <v>0</v>
      </c>
      <c r="FC326" s="68">
        <f t="shared" si="2038"/>
        <v>0</v>
      </c>
      <c r="FD326" s="68">
        <f t="shared" si="2022"/>
        <v>0</v>
      </c>
      <c r="FE326" s="72">
        <f t="shared" si="2023"/>
        <v>0</v>
      </c>
      <c r="FF326" s="72">
        <f t="shared" si="2024"/>
        <v>0</v>
      </c>
      <c r="FG326" s="70">
        <f t="shared" si="2025"/>
        <v>0</v>
      </c>
      <c r="FH326" t="str">
        <f t="shared" si="2026"/>
        <v>wrong</v>
      </c>
      <c r="FK326" s="68">
        <f t="shared" si="2039"/>
        <v>0</v>
      </c>
      <c r="FL326" s="69"/>
      <c r="FM326" s="69"/>
      <c r="FN326" s="70">
        <f t="shared" si="2040"/>
        <v>0</v>
      </c>
      <c r="FO326" s="68">
        <f t="shared" si="2041"/>
        <v>0</v>
      </c>
      <c r="FP326" s="69"/>
      <c r="FQ326" s="69"/>
      <c r="FR326" s="70">
        <f t="shared" si="2042"/>
        <v>0</v>
      </c>
    </row>
    <row r="327" spans="1:174" ht="48" customHeight="1" thickBot="1">
      <c r="A327" s="6229"/>
      <c r="B327" s="6249"/>
      <c r="C327" s="6249"/>
      <c r="D327" s="6249"/>
      <c r="E327" s="6249"/>
      <c r="F327" s="6249"/>
      <c r="G327" s="6249"/>
      <c r="H327" s="2011"/>
      <c r="I327" s="105"/>
      <c r="J327" s="6233"/>
      <c r="K327" s="6236"/>
      <c r="L327" s="115" t="s">
        <v>181</v>
      </c>
      <c r="M327" s="5684">
        <f t="shared" ref="M327:U327" si="2044">SUM(M322:M326)</f>
        <v>156</v>
      </c>
      <c r="N327" s="5684">
        <f t="shared" si="2044"/>
        <v>0</v>
      </c>
      <c r="O327" s="5684">
        <f t="shared" si="2044"/>
        <v>0</v>
      </c>
      <c r="P327" s="5684">
        <f t="shared" si="2044"/>
        <v>0</v>
      </c>
      <c r="Q327" s="5684">
        <f t="shared" si="2044"/>
        <v>0</v>
      </c>
      <c r="R327" s="5684">
        <f t="shared" si="2044"/>
        <v>0</v>
      </c>
      <c r="S327" s="5684">
        <f t="shared" si="2044"/>
        <v>0</v>
      </c>
      <c r="T327" s="5684">
        <f t="shared" si="2044"/>
        <v>0</v>
      </c>
      <c r="U327" s="5684">
        <f t="shared" si="2044"/>
        <v>0</v>
      </c>
      <c r="V327" s="116"/>
      <c r="W327" s="5684">
        <f t="shared" ref="W327:AZ327" si="2045">SUM(W322:W326)</f>
        <v>0</v>
      </c>
      <c r="X327" s="5684">
        <f t="shared" si="2045"/>
        <v>0</v>
      </c>
      <c r="Y327" s="5684">
        <f t="shared" si="2045"/>
        <v>0</v>
      </c>
      <c r="Z327" s="5684">
        <f t="shared" si="2045"/>
        <v>156</v>
      </c>
      <c r="AA327" s="5684">
        <f t="shared" si="2045"/>
        <v>0</v>
      </c>
      <c r="AB327" s="5684">
        <f t="shared" si="2045"/>
        <v>0</v>
      </c>
      <c r="AC327" s="5684">
        <f t="shared" si="2045"/>
        <v>0</v>
      </c>
      <c r="AD327" s="5684">
        <f t="shared" si="2045"/>
        <v>0</v>
      </c>
      <c r="AE327" s="5684">
        <f t="shared" si="2045"/>
        <v>0</v>
      </c>
      <c r="AF327" s="5684">
        <f t="shared" si="2045"/>
        <v>0</v>
      </c>
      <c r="AG327" s="5684">
        <f t="shared" si="2045"/>
        <v>0</v>
      </c>
      <c r="AH327" s="5684">
        <f t="shared" si="2045"/>
        <v>0</v>
      </c>
      <c r="AI327" s="5684">
        <f t="shared" si="2045"/>
        <v>0</v>
      </c>
      <c r="AJ327" s="5684">
        <f t="shared" si="2045"/>
        <v>0</v>
      </c>
      <c r="AK327" s="5684">
        <f t="shared" si="2045"/>
        <v>0</v>
      </c>
      <c r="AL327" s="5684">
        <f t="shared" si="2045"/>
        <v>0</v>
      </c>
      <c r="AM327" s="5684">
        <f t="shared" si="2045"/>
        <v>0</v>
      </c>
      <c r="AN327" s="5684">
        <f t="shared" si="2045"/>
        <v>0</v>
      </c>
      <c r="AO327" s="5684">
        <f t="shared" si="2045"/>
        <v>0</v>
      </c>
      <c r="AP327" s="5684">
        <f t="shared" si="2045"/>
        <v>0</v>
      </c>
      <c r="AQ327" s="5684">
        <f t="shared" si="2045"/>
        <v>0</v>
      </c>
      <c r="AR327" s="5684">
        <f t="shared" si="2045"/>
        <v>0</v>
      </c>
      <c r="AS327" s="5684">
        <f t="shared" si="2045"/>
        <v>0</v>
      </c>
      <c r="AT327" s="5684">
        <f t="shared" si="2045"/>
        <v>0</v>
      </c>
      <c r="AU327" s="5684">
        <f t="shared" si="2045"/>
        <v>0</v>
      </c>
      <c r="AV327" s="5684">
        <f t="shared" si="2045"/>
        <v>0</v>
      </c>
      <c r="AW327" s="5684">
        <f t="shared" si="2045"/>
        <v>0</v>
      </c>
      <c r="AX327" s="5684">
        <f t="shared" si="2045"/>
        <v>0</v>
      </c>
      <c r="AY327" s="5684">
        <f t="shared" si="2045"/>
        <v>0</v>
      </c>
      <c r="AZ327" s="5684">
        <f t="shared" si="2045"/>
        <v>0</v>
      </c>
      <c r="BA327" s="5685">
        <f t="shared" si="2010"/>
        <v>-156</v>
      </c>
      <c r="BB327" s="2159"/>
      <c r="BC327" s="156" t="s">
        <v>181</v>
      </c>
      <c r="BD327" s="840">
        <f t="shared" ref="BD327:BP327" si="2046">SUM(BD322:BD326)</f>
        <v>0</v>
      </c>
      <c r="BE327" s="841">
        <f t="shared" si="2046"/>
        <v>0</v>
      </c>
      <c r="BF327" s="841">
        <f t="shared" si="2046"/>
        <v>0</v>
      </c>
      <c r="BG327" s="841">
        <f t="shared" si="2046"/>
        <v>0</v>
      </c>
      <c r="BH327" s="841">
        <f t="shared" si="2046"/>
        <v>0</v>
      </c>
      <c r="BI327" s="841">
        <f t="shared" si="2046"/>
        <v>0</v>
      </c>
      <c r="BJ327" s="841">
        <f t="shared" si="2046"/>
        <v>0</v>
      </c>
      <c r="BK327" s="841">
        <f t="shared" si="2046"/>
        <v>0</v>
      </c>
      <c r="BL327" s="841">
        <f t="shared" si="2046"/>
        <v>0</v>
      </c>
      <c r="BM327" s="841">
        <f t="shared" si="2046"/>
        <v>0</v>
      </c>
      <c r="BN327" s="841">
        <f t="shared" si="2046"/>
        <v>0</v>
      </c>
      <c r="BO327" s="841">
        <f t="shared" si="2046"/>
        <v>0</v>
      </c>
      <c r="BP327" s="841">
        <f t="shared" si="2046"/>
        <v>0</v>
      </c>
      <c r="BQ327" s="842">
        <f t="shared" si="2011"/>
        <v>0</v>
      </c>
      <c r="BR327" s="841">
        <f t="shared" ref="BR327:CR327" si="2047">SUM(BR322:BR326)</f>
        <v>0</v>
      </c>
      <c r="BS327" s="841">
        <f t="shared" si="2047"/>
        <v>0</v>
      </c>
      <c r="BT327" s="841">
        <f t="shared" si="2047"/>
        <v>0</v>
      </c>
      <c r="BU327" s="841">
        <f t="shared" si="2047"/>
        <v>0</v>
      </c>
      <c r="BV327" s="841">
        <f t="shared" si="2047"/>
        <v>0</v>
      </c>
      <c r="BW327" s="841">
        <f t="shared" si="2047"/>
        <v>0</v>
      </c>
      <c r="BX327" s="841">
        <f t="shared" si="2047"/>
        <v>0</v>
      </c>
      <c r="BY327" s="841">
        <f t="shared" si="2047"/>
        <v>0</v>
      </c>
      <c r="BZ327" s="2030">
        <f t="shared" si="2047"/>
        <v>0</v>
      </c>
      <c r="CA327" s="841">
        <f t="shared" si="2047"/>
        <v>0</v>
      </c>
      <c r="CB327" s="841">
        <f t="shared" si="2047"/>
        <v>0</v>
      </c>
      <c r="CC327" s="841">
        <f t="shared" si="2047"/>
        <v>0</v>
      </c>
      <c r="CD327" s="841">
        <f t="shared" si="2047"/>
        <v>0</v>
      </c>
      <c r="CE327" s="5686">
        <f t="shared" si="2047"/>
        <v>0</v>
      </c>
      <c r="CF327" s="840">
        <f t="shared" si="2047"/>
        <v>0</v>
      </c>
      <c r="CG327" s="841">
        <f t="shared" si="2047"/>
        <v>0</v>
      </c>
      <c r="CH327" s="841">
        <f t="shared" si="2047"/>
        <v>0</v>
      </c>
      <c r="CI327" s="841">
        <f t="shared" si="2047"/>
        <v>0</v>
      </c>
      <c r="CJ327" s="841">
        <f t="shared" si="2047"/>
        <v>0</v>
      </c>
      <c r="CK327" s="841">
        <f t="shared" si="2047"/>
        <v>0</v>
      </c>
      <c r="CL327" s="841">
        <f t="shared" si="2047"/>
        <v>0</v>
      </c>
      <c r="CM327" s="841">
        <f t="shared" si="2047"/>
        <v>0</v>
      </c>
      <c r="CN327" s="841">
        <f t="shared" si="2047"/>
        <v>0</v>
      </c>
      <c r="CO327" s="841">
        <f t="shared" si="2047"/>
        <v>0</v>
      </c>
      <c r="CP327" s="841">
        <f t="shared" si="2047"/>
        <v>0</v>
      </c>
      <c r="CQ327" s="841">
        <f t="shared" si="2047"/>
        <v>0</v>
      </c>
      <c r="CR327" s="841">
        <f t="shared" si="2047"/>
        <v>0</v>
      </c>
      <c r="CS327" s="842">
        <f t="shared" si="2013"/>
        <v>0</v>
      </c>
      <c r="CT327" s="841">
        <f t="shared" ref="CT327:DT327" si="2048">SUM(CT322:CT326)</f>
        <v>0</v>
      </c>
      <c r="CU327" s="841">
        <f t="shared" si="2048"/>
        <v>0</v>
      </c>
      <c r="CV327" s="841">
        <f t="shared" si="2048"/>
        <v>0</v>
      </c>
      <c r="CW327" s="841">
        <f t="shared" si="2048"/>
        <v>0</v>
      </c>
      <c r="CX327" s="841">
        <f t="shared" si="2048"/>
        <v>0</v>
      </c>
      <c r="CY327" s="841">
        <f t="shared" si="2048"/>
        <v>0</v>
      </c>
      <c r="CZ327" s="841">
        <f t="shared" si="2048"/>
        <v>0</v>
      </c>
      <c r="DA327" s="841">
        <f t="shared" si="2048"/>
        <v>0</v>
      </c>
      <c r="DB327" s="2030">
        <f t="shared" si="2048"/>
        <v>0</v>
      </c>
      <c r="DC327" s="841">
        <f t="shared" si="2048"/>
        <v>0</v>
      </c>
      <c r="DD327" s="841">
        <f t="shared" si="2048"/>
        <v>0</v>
      </c>
      <c r="DE327" s="841">
        <f t="shared" si="2048"/>
        <v>0</v>
      </c>
      <c r="DF327" s="841">
        <f t="shared" si="2048"/>
        <v>0</v>
      </c>
      <c r="DG327" s="5686">
        <f t="shared" si="2048"/>
        <v>0</v>
      </c>
      <c r="DH327" s="840">
        <f t="shared" si="2048"/>
        <v>0</v>
      </c>
      <c r="DI327" s="841">
        <f t="shared" si="2048"/>
        <v>0</v>
      </c>
      <c r="DJ327" s="841">
        <f t="shared" si="2048"/>
        <v>0</v>
      </c>
      <c r="DK327" s="841">
        <f t="shared" si="2048"/>
        <v>0</v>
      </c>
      <c r="DL327" s="841">
        <f t="shared" si="2048"/>
        <v>0</v>
      </c>
      <c r="DM327" s="841">
        <f t="shared" si="2048"/>
        <v>0</v>
      </c>
      <c r="DN327" s="841">
        <f t="shared" si="2048"/>
        <v>0</v>
      </c>
      <c r="DO327" s="841">
        <f t="shared" si="2048"/>
        <v>0</v>
      </c>
      <c r="DP327" s="841">
        <f t="shared" si="2048"/>
        <v>0</v>
      </c>
      <c r="DQ327" s="841">
        <f t="shared" si="2048"/>
        <v>0</v>
      </c>
      <c r="DR327" s="841">
        <f t="shared" si="2048"/>
        <v>0</v>
      </c>
      <c r="DS327" s="841">
        <f t="shared" si="2048"/>
        <v>0</v>
      </c>
      <c r="DT327" s="841">
        <f t="shared" si="2048"/>
        <v>0</v>
      </c>
      <c r="DU327" s="842">
        <f t="shared" si="2043"/>
        <v>0</v>
      </c>
      <c r="DV327" s="841">
        <f t="shared" ref="DV327:EI327" si="2049">SUM(DV322:DV326)</f>
        <v>0</v>
      </c>
      <c r="DW327" s="841">
        <f t="shared" si="2049"/>
        <v>0</v>
      </c>
      <c r="DX327" s="841">
        <f t="shared" si="2049"/>
        <v>0</v>
      </c>
      <c r="DY327" s="841">
        <f t="shared" si="2049"/>
        <v>0</v>
      </c>
      <c r="DZ327" s="841">
        <f t="shared" si="2049"/>
        <v>0</v>
      </c>
      <c r="EA327" s="841">
        <f t="shared" si="2049"/>
        <v>0</v>
      </c>
      <c r="EB327" s="841">
        <f t="shared" si="2049"/>
        <v>0</v>
      </c>
      <c r="EC327" s="841">
        <f t="shared" si="2049"/>
        <v>0</v>
      </c>
      <c r="ED327" s="2030">
        <f t="shared" si="2049"/>
        <v>0</v>
      </c>
      <c r="EE327" s="841">
        <f t="shared" si="2049"/>
        <v>0</v>
      </c>
      <c r="EF327" s="841">
        <f t="shared" si="2049"/>
        <v>0</v>
      </c>
      <c r="EG327" s="841">
        <f t="shared" si="2049"/>
        <v>0</v>
      </c>
      <c r="EH327" s="841">
        <f t="shared" si="2049"/>
        <v>0</v>
      </c>
      <c r="EI327" s="5686">
        <f t="shared" si="2049"/>
        <v>0</v>
      </c>
      <c r="EJ327" s="142" t="s">
        <v>106</v>
      </c>
      <c r="EK327" s="846">
        <f t="shared" ref="EK327:EU327" si="2050">SUM(EK322:EK326)</f>
        <v>0</v>
      </c>
      <c r="EL327" s="847">
        <f t="shared" si="2050"/>
        <v>0</v>
      </c>
      <c r="EM327" s="847">
        <f t="shared" si="2050"/>
        <v>0</v>
      </c>
      <c r="EN327" s="848">
        <f t="shared" si="2050"/>
        <v>0</v>
      </c>
      <c r="EO327" s="846">
        <f t="shared" si="2050"/>
        <v>0</v>
      </c>
      <c r="EP327" s="847">
        <f t="shared" si="2050"/>
        <v>0</v>
      </c>
      <c r="EQ327" s="847">
        <f t="shared" si="2050"/>
        <v>0</v>
      </c>
      <c r="ER327" s="848">
        <f t="shared" si="2050"/>
        <v>0</v>
      </c>
      <c r="ES327" s="846">
        <f t="shared" si="2050"/>
        <v>0</v>
      </c>
      <c r="ET327" s="847">
        <f t="shared" si="2050"/>
        <v>0</v>
      </c>
      <c r="EU327" s="848">
        <f t="shared" si="2050"/>
        <v>0</v>
      </c>
      <c r="EV327" s="849">
        <f t="shared" si="2020"/>
        <v>0</v>
      </c>
      <c r="EW327" s="846">
        <f t="shared" ref="EW327:FC327" si="2051">SUM(EW322:EW326)</f>
        <v>0</v>
      </c>
      <c r="EX327" s="847">
        <f t="shared" si="2051"/>
        <v>0</v>
      </c>
      <c r="EY327" s="848">
        <f t="shared" si="2051"/>
        <v>0</v>
      </c>
      <c r="EZ327" s="846">
        <f t="shared" si="2051"/>
        <v>0</v>
      </c>
      <c r="FA327" s="847">
        <f t="shared" si="2051"/>
        <v>0</v>
      </c>
      <c r="FB327" s="847">
        <f t="shared" si="2051"/>
        <v>0</v>
      </c>
      <c r="FC327" s="848">
        <f t="shared" si="2051"/>
        <v>0</v>
      </c>
      <c r="FD327" s="850">
        <f t="shared" si="2022"/>
        <v>0</v>
      </c>
      <c r="FE327" s="851">
        <f t="shared" si="2023"/>
        <v>0</v>
      </c>
      <c r="FF327" s="851">
        <f t="shared" si="2024"/>
        <v>0</v>
      </c>
      <c r="FG327" s="849">
        <f t="shared" si="2025"/>
        <v>0</v>
      </c>
      <c r="FI327" s="5651"/>
      <c r="FJ327" s="5651"/>
      <c r="FK327" s="846">
        <f>SUM(FK322:FK326)</f>
        <v>0</v>
      </c>
      <c r="FL327" s="847">
        <f t="shared" ref="FL327:FM327" si="2052">SUM(FL324:FL326)</f>
        <v>0</v>
      </c>
      <c r="FM327" s="847">
        <f t="shared" si="2052"/>
        <v>0</v>
      </c>
      <c r="FN327" s="848">
        <f>SUM(FN322:FN326)</f>
        <v>0</v>
      </c>
      <c r="FO327" s="846">
        <f>SUM(FO322:FO326)</f>
        <v>0</v>
      </c>
      <c r="FP327" s="847">
        <f t="shared" ref="FP327:FQ327" si="2053">SUM(FP324:FP326)</f>
        <v>0</v>
      </c>
      <c r="FQ327" s="847">
        <f t="shared" si="2053"/>
        <v>0</v>
      </c>
      <c r="FR327" s="848">
        <f>SUM(FR322:FR326)</f>
        <v>0</v>
      </c>
    </row>
    <row r="328" spans="1:174" ht="48" customHeight="1" thickBot="1">
      <c r="A328" s="6311" t="s">
        <v>67</v>
      </c>
      <c r="B328" s="6312"/>
      <c r="C328" s="6312"/>
      <c r="D328" s="6312"/>
      <c r="E328" s="6312"/>
      <c r="F328" s="6312"/>
      <c r="G328" s="6312"/>
      <c r="H328" s="6312"/>
      <c r="I328" s="6312"/>
      <c r="J328" s="6313"/>
      <c r="K328" s="114">
        <v>22</v>
      </c>
      <c r="L328" s="148"/>
      <c r="M328" s="148"/>
      <c r="N328" s="148"/>
      <c r="O328" s="149"/>
      <c r="P328" s="149"/>
      <c r="Q328" s="149"/>
      <c r="R328" s="148"/>
      <c r="S328" s="148"/>
      <c r="T328" s="148"/>
      <c r="U328" s="148"/>
      <c r="V328" s="148"/>
      <c r="W328" s="148"/>
      <c r="X328" s="148"/>
      <c r="Y328" s="148"/>
      <c r="Z328" s="149"/>
      <c r="AA328" s="149"/>
      <c r="AB328" s="149"/>
      <c r="AC328" s="148"/>
      <c r="AD328" s="148"/>
      <c r="AE328" s="148"/>
      <c r="AF328" s="2163"/>
      <c r="AG328" s="148"/>
      <c r="AH328" s="151"/>
      <c r="AI328" s="148"/>
      <c r="AJ328" s="148"/>
      <c r="AK328" s="148"/>
      <c r="AL328" s="148"/>
      <c r="AM328" s="2163"/>
      <c r="AN328" s="151"/>
      <c r="AO328" s="151"/>
      <c r="AP328" s="151"/>
      <c r="AQ328" s="151"/>
      <c r="AR328" s="151"/>
      <c r="AS328" s="2164"/>
      <c r="AT328" s="148"/>
      <c r="AU328" s="148"/>
      <c r="AV328" s="148"/>
      <c r="AW328" s="148"/>
      <c r="AX328" s="148"/>
      <c r="AY328" s="2164"/>
      <c r="AZ328" s="148"/>
      <c r="BA328" s="148"/>
      <c r="BB328" s="2165"/>
      <c r="BC328" s="1996"/>
      <c r="BD328" s="5653">
        <f>_xlfn.XLOOKUP(B323,التشكيل_القديم!$M$5:$M$39,التشكيل_القديم!$L$5:$L$39,0,0)</f>
        <v>18</v>
      </c>
      <c r="BE328" s="6200" t="str">
        <f>"(3)             "&amp; "عضو يسار الدائرة  /  "  &amp;B323</f>
        <v>(3)             عضو يسار الدائرة  /  محمد عبدالفتاح سيد عبدالرحمن ادريس</v>
      </c>
      <c r="BF328" s="6200"/>
      <c r="BG328" s="6200"/>
      <c r="BH328" s="6200"/>
      <c r="BI328" s="6200"/>
      <c r="BJ328" s="6200"/>
      <c r="BK328" s="6200"/>
      <c r="BL328" s="6200"/>
      <c r="BM328" s="6200"/>
      <c r="BN328" s="6200"/>
      <c r="BO328" s="6200"/>
      <c r="BP328" s="6200"/>
      <c r="BQ328" s="6200"/>
      <c r="BR328" s="6200"/>
      <c r="BS328" s="6200"/>
      <c r="BT328" s="6200"/>
      <c r="BU328" s="6200"/>
      <c r="BV328" s="6200"/>
      <c r="BW328" s="6200"/>
      <c r="BX328" s="6200"/>
      <c r="BY328" s="6200"/>
      <c r="BZ328" s="6200"/>
      <c r="CA328" s="6200"/>
      <c r="CB328" s="6200"/>
      <c r="CC328" s="6200"/>
      <c r="CD328" s="6200"/>
      <c r="CE328" s="6201"/>
      <c r="CF328" s="5687">
        <f>_xlfn.XLOOKUP(B324,التشكيل_القديم!$M$5:$M$39,التشكيل_القديم!$L$5:$L$39,0,0)</f>
        <v>19</v>
      </c>
      <c r="CG328" s="6369" t="str">
        <f>IF(B324&lt;&gt;"", "(4)             "&amp; "عضو يسار اليسار  الدائرة  /  "  &amp;B324,"لا يوجد عضو رابع")</f>
        <v>(4)             عضو يسار اليسار  الدائرة  /  محمود محمد السيد عبدالعزيز</v>
      </c>
      <c r="CH328" s="6200"/>
      <c r="CI328" s="6200"/>
      <c r="CJ328" s="6200"/>
      <c r="CK328" s="6200"/>
      <c r="CL328" s="6200"/>
      <c r="CM328" s="6200"/>
      <c r="CN328" s="6200"/>
      <c r="CO328" s="6200"/>
      <c r="CP328" s="6200"/>
      <c r="CQ328" s="6200"/>
      <c r="CR328" s="6200"/>
      <c r="CS328" s="6200"/>
      <c r="CT328" s="6200"/>
      <c r="CU328" s="6200"/>
      <c r="CV328" s="6200"/>
      <c r="CW328" s="6200"/>
      <c r="CX328" s="6200"/>
      <c r="CY328" s="6200"/>
      <c r="CZ328" s="6200"/>
      <c r="DA328" s="6200"/>
      <c r="DB328" s="6200"/>
      <c r="DC328" s="6200"/>
      <c r="DD328" s="6200"/>
      <c r="DE328" s="6200"/>
      <c r="DF328" s="6200"/>
      <c r="DG328" s="6201"/>
      <c r="DH328" s="5687">
        <f>_xlfn.XLOOKUP(B326,التشكيل_القديم!$M$5:$M$39,التشكيل_القديم!$L$5:$L$39,0,0)</f>
        <v>0</v>
      </c>
      <c r="DI328" s="6200" t="str">
        <f xml:space="preserve"> IF(B326&lt;&gt;"","(6)             "&amp;"عضو يسار يسار يسار اليسار  الدائرة  /  "  &amp;B326,"لا يوجد عضو سادس")</f>
        <v>لا يوجد عضو سادس</v>
      </c>
      <c r="DJ328" s="6200"/>
      <c r="DK328" s="6200"/>
      <c r="DL328" s="6200"/>
      <c r="DM328" s="6200"/>
      <c r="DN328" s="6200"/>
      <c r="DO328" s="6200"/>
      <c r="DP328" s="6200"/>
      <c r="DQ328" s="6200"/>
      <c r="DR328" s="6200"/>
      <c r="DS328" s="6200"/>
      <c r="DT328" s="6200"/>
      <c r="DU328" s="6200"/>
      <c r="DV328" s="6200"/>
      <c r="DW328" s="6200"/>
      <c r="DX328" s="6200"/>
      <c r="DY328" s="6200"/>
      <c r="DZ328" s="6200"/>
      <c r="EA328" s="6200"/>
      <c r="EB328" s="6200"/>
      <c r="EC328" s="6200"/>
      <c r="ED328" s="6200"/>
      <c r="EE328" s="6200"/>
      <c r="EF328" s="6200"/>
      <c r="EG328" s="6200"/>
      <c r="EH328" s="6200"/>
      <c r="EI328" s="6201"/>
      <c r="EJ328" s="162"/>
      <c r="EK328" s="6348" t="s">
        <v>23</v>
      </c>
      <c r="EL328" s="6349"/>
      <c r="EM328" s="6349"/>
      <c r="EN328" s="6350"/>
      <c r="EO328" s="6370" t="s">
        <v>33</v>
      </c>
      <c r="EP328" s="6370"/>
      <c r="EQ328" s="6370"/>
      <c r="ER328" s="6371"/>
      <c r="ES328" s="6351" t="s">
        <v>184</v>
      </c>
      <c r="ET328" s="6352"/>
      <c r="EU328" s="6352"/>
      <c r="EV328" s="6353"/>
      <c r="EW328" s="6366" t="s">
        <v>185</v>
      </c>
      <c r="EX328" s="6367"/>
      <c r="EY328" s="6367"/>
      <c r="EZ328" s="6368"/>
      <c r="FA328" s="6354" t="s">
        <v>200</v>
      </c>
      <c r="FB328" s="6355"/>
      <c r="FC328" s="6355"/>
      <c r="FD328" s="6356"/>
      <c r="FE328" s="6338" t="s">
        <v>597</v>
      </c>
      <c r="FF328" s="6339"/>
      <c r="FG328" s="6339"/>
      <c r="FH328" s="6340"/>
      <c r="FI328" s="852" t="s">
        <v>205</v>
      </c>
      <c r="FJ328" s="838" t="s">
        <v>190</v>
      </c>
      <c r="FK328" s="838" t="s">
        <v>203</v>
      </c>
      <c r="FL328" s="838" t="s">
        <v>204</v>
      </c>
      <c r="FM328" s="839" t="s">
        <v>116</v>
      </c>
    </row>
    <row r="329" spans="1:174" ht="48" customHeight="1" thickBot="1">
      <c r="A329" s="6202" t="str">
        <f>IF(AND(FH322="ok",FH323="ok",FH324="ok",FH325="ok",FH326="ok", H329 &lt;&gt;"فارغ"),"ok","wrong")</f>
        <v>wrong</v>
      </c>
      <c r="B329" s="6203"/>
      <c r="C329" s="6203"/>
      <c r="D329" s="6203"/>
      <c r="E329" s="6203"/>
      <c r="F329" s="6203"/>
      <c r="G329" s="6204"/>
      <c r="H329" s="6208" t="str">
        <f>IF(Z327=0,"فارغ","")</f>
        <v/>
      </c>
      <c r="I329" s="6209"/>
      <c r="J329" s="6209"/>
      <c r="K329" s="6209"/>
      <c r="L329" s="5677" t="str">
        <f>الاعدادات!$D$6</f>
        <v>2022 وما قبلها</v>
      </c>
      <c r="M329" s="149"/>
      <c r="N329" s="149"/>
      <c r="O329" s="149"/>
      <c r="P329" s="149"/>
      <c r="Q329" s="149"/>
      <c r="R329" s="148"/>
      <c r="S329" s="148"/>
      <c r="T329" s="148"/>
      <c r="U329" s="148"/>
      <c r="V329" s="148"/>
      <c r="W329" s="148"/>
      <c r="X329" s="148"/>
      <c r="Y329" s="148"/>
      <c r="Z329" s="2166"/>
      <c r="AA329" s="148"/>
      <c r="AB329" s="148"/>
      <c r="AC329" s="148"/>
      <c r="AD329" s="148"/>
      <c r="AE329" s="148"/>
      <c r="AF329" s="2163"/>
      <c r="AG329" s="148"/>
      <c r="AH329" s="151"/>
      <c r="AI329" s="148"/>
      <c r="AJ329" s="148"/>
      <c r="AK329" s="148"/>
      <c r="AL329" s="148"/>
      <c r="AM329" s="2163"/>
      <c r="AN329" s="151"/>
      <c r="AO329" s="151"/>
      <c r="AP329" s="151"/>
      <c r="AQ329" s="151"/>
      <c r="AR329" s="151"/>
      <c r="AS329" s="2164"/>
      <c r="AT329" s="148"/>
      <c r="AU329" s="148"/>
      <c r="AV329" s="148"/>
      <c r="AW329" s="148"/>
      <c r="AX329" s="148"/>
      <c r="AY329" s="2164"/>
      <c r="AZ329" s="148"/>
      <c r="BA329" s="148"/>
      <c r="BB329" s="2165"/>
      <c r="BC329" s="5683" t="str">
        <f>الاعدادات!$D$6</f>
        <v>2022 وما قبلها</v>
      </c>
      <c r="BD329" s="76"/>
      <c r="BE329" s="83"/>
      <c r="BF329" s="83"/>
      <c r="BG329" s="84"/>
      <c r="BH329" s="84"/>
      <c r="BI329" s="84"/>
      <c r="BJ329" s="85"/>
      <c r="BK329" s="86"/>
      <c r="BL329" s="87"/>
      <c r="BM329" s="87"/>
      <c r="BN329" s="88"/>
      <c r="BO329" s="88"/>
      <c r="BP329" s="89"/>
      <c r="BQ329" s="77">
        <f t="shared" ref="BQ329:BQ334" si="2054">BP329+BO329+BN329+BM329+BL329+BK329+BJ329+BI329+BH329+BG329+BF329+BE329+BD329</f>
        <v>0</v>
      </c>
      <c r="BR329" s="90"/>
      <c r="BS329" s="91"/>
      <c r="BT329" s="92"/>
      <c r="BU329" s="93"/>
      <c r="BV329" s="94"/>
      <c r="BW329" s="95"/>
      <c r="BX329" s="96"/>
      <c r="BY329" s="97"/>
      <c r="BZ329" s="98"/>
      <c r="CA329" s="99"/>
      <c r="CB329" s="79">
        <f t="shared" ref="CB329:CB333" si="2055">CA329+BZ329+BY329+BX329+BW329+BV329+BU329+BT329+BS329+BR329+BQ329</f>
        <v>0</v>
      </c>
      <c r="CC329" s="80"/>
      <c r="CD329" s="78"/>
      <c r="CE329" s="102"/>
      <c r="CF329" s="82"/>
      <c r="CG329" s="83"/>
      <c r="CH329" s="83"/>
      <c r="CI329" s="84"/>
      <c r="CJ329" s="84"/>
      <c r="CK329" s="84"/>
      <c r="CL329" s="85"/>
      <c r="CM329" s="86"/>
      <c r="CN329" s="87"/>
      <c r="CO329" s="87"/>
      <c r="CP329" s="88"/>
      <c r="CQ329" s="88"/>
      <c r="CR329" s="89"/>
      <c r="CS329" s="77">
        <f t="shared" ref="CS329:CS334" si="2056">CR329+CQ329+CP329+CO329+CN329+CM329+CL329+CK329+CJ329+CI329+CH329+CG329+CF329</f>
        <v>0</v>
      </c>
      <c r="CT329" s="90"/>
      <c r="CU329" s="168"/>
      <c r="CV329" s="92"/>
      <c r="CW329" s="93"/>
      <c r="CX329" s="94"/>
      <c r="CY329" s="95"/>
      <c r="CZ329" s="96"/>
      <c r="DA329" s="97"/>
      <c r="DB329" s="98"/>
      <c r="DC329" s="99"/>
      <c r="DD329" s="79">
        <f t="shared" ref="DD329:DD333" si="2057">SUM(CS329:DC329)</f>
        <v>0</v>
      </c>
      <c r="DE329" s="80"/>
      <c r="DF329" s="78"/>
      <c r="DG329" s="102"/>
      <c r="DH329" s="82"/>
      <c r="DI329" s="83"/>
      <c r="DJ329" s="83"/>
      <c r="DK329" s="84"/>
      <c r="DL329" s="84"/>
      <c r="DM329" s="84"/>
      <c r="DN329" s="85"/>
      <c r="DO329" s="86"/>
      <c r="DP329" s="87"/>
      <c r="DQ329" s="87"/>
      <c r="DR329" s="88"/>
      <c r="DS329" s="88"/>
      <c r="DT329" s="89"/>
      <c r="DU329" s="77">
        <f t="shared" ref="DU329:DU334" si="2058">DT329+DS329+DR329+DQ329+DP329+DO329+DN329+DM329+DL329+DK329+DJ329+DI329+DH329</f>
        <v>0</v>
      </c>
      <c r="DV329" s="90"/>
      <c r="DW329" s="168"/>
      <c r="DX329" s="92"/>
      <c r="DY329" s="93"/>
      <c r="DZ329" s="94"/>
      <c r="EA329" s="95"/>
      <c r="EB329" s="96"/>
      <c r="EC329" s="97"/>
      <c r="ED329" s="98"/>
      <c r="EE329" s="99"/>
      <c r="EF329" s="79">
        <f t="shared" ref="EF329:EF333" si="2059">SUM(DU329:EE329)</f>
        <v>0</v>
      </c>
      <c r="EG329" s="80"/>
      <c r="EH329" s="78"/>
      <c r="EI329" s="102"/>
      <c r="EJ329" s="162" t="s">
        <v>163</v>
      </c>
      <c r="EK329" s="838" t="s">
        <v>190</v>
      </c>
      <c r="EL329" s="838" t="s">
        <v>203</v>
      </c>
      <c r="EM329" s="838" t="s">
        <v>204</v>
      </c>
      <c r="EN329" s="839" t="s">
        <v>116</v>
      </c>
      <c r="EO329" s="838" t="s">
        <v>190</v>
      </c>
      <c r="EP329" s="838" t="s">
        <v>203</v>
      </c>
      <c r="EQ329" s="838" t="s">
        <v>204</v>
      </c>
      <c r="ER329" s="839" t="s">
        <v>116</v>
      </c>
      <c r="ES329" s="838" t="s">
        <v>190</v>
      </c>
      <c r="ET329" s="838" t="s">
        <v>203</v>
      </c>
      <c r="EU329" s="838" t="s">
        <v>204</v>
      </c>
      <c r="EV329" s="839" t="s">
        <v>116</v>
      </c>
      <c r="EW329" s="838" t="s">
        <v>190</v>
      </c>
      <c r="EX329" s="838" t="s">
        <v>203</v>
      </c>
      <c r="EY329" s="838" t="s">
        <v>204</v>
      </c>
      <c r="EZ329" s="839" t="s">
        <v>116</v>
      </c>
      <c r="FA329" s="838" t="s">
        <v>190</v>
      </c>
      <c r="FB329" s="838" t="s">
        <v>203</v>
      </c>
      <c r="FC329" s="838" t="s">
        <v>204</v>
      </c>
      <c r="FD329" s="839" t="s">
        <v>116</v>
      </c>
      <c r="FE329" s="838" t="s">
        <v>190</v>
      </c>
      <c r="FF329" s="838" t="s">
        <v>203</v>
      </c>
      <c r="FG329" s="838" t="s">
        <v>204</v>
      </c>
      <c r="FH329" s="839" t="s">
        <v>116</v>
      </c>
      <c r="FI329" s="836" t="s">
        <v>23</v>
      </c>
      <c r="FJ329" s="166">
        <f>EK334</f>
        <v>0</v>
      </c>
      <c r="FK329" s="166">
        <f>EL334</f>
        <v>0</v>
      </c>
      <c r="FL329" s="166">
        <f t="shared" ref="FL329" si="2060">EM334</f>
        <v>0</v>
      </c>
      <c r="FM329" s="166">
        <f t="shared" ref="FM329" si="2061">EN334</f>
        <v>0</v>
      </c>
    </row>
    <row r="330" spans="1:174" ht="48" customHeight="1" thickBot="1">
      <c r="A330" s="6205"/>
      <c r="B330" s="6206"/>
      <c r="C330" s="6206"/>
      <c r="D330" s="6206"/>
      <c r="E330" s="6206"/>
      <c r="F330" s="6206"/>
      <c r="G330" s="6207"/>
      <c r="H330" s="6208"/>
      <c r="I330" s="6209"/>
      <c r="J330" s="6209"/>
      <c r="K330" s="6209"/>
      <c r="L330" s="5675">
        <f>الاعدادات!$D$7</f>
        <v>2023</v>
      </c>
      <c r="M330" s="148"/>
      <c r="N330" s="148"/>
      <c r="O330" s="148"/>
      <c r="P330" s="148"/>
      <c r="Q330" s="148"/>
      <c r="R330" s="148"/>
      <c r="S330" s="148"/>
      <c r="T330" s="148"/>
      <c r="U330" s="148"/>
      <c r="V330" s="148"/>
      <c r="W330" s="148"/>
      <c r="X330" s="148"/>
      <c r="Y330" s="148"/>
      <c r="Z330" s="2166"/>
      <c r="AA330" s="148"/>
      <c r="AB330" s="148"/>
      <c r="AC330" s="148"/>
      <c r="AD330" s="148"/>
      <c r="AE330" s="148"/>
      <c r="AF330" s="2163"/>
      <c r="AG330" s="148"/>
      <c r="AH330" s="151"/>
      <c r="AI330" s="148"/>
      <c r="AJ330" s="148"/>
      <c r="AK330" s="148"/>
      <c r="AL330" s="148"/>
      <c r="AM330" s="2163"/>
      <c r="AN330" s="151"/>
      <c r="AO330" s="151"/>
      <c r="AP330" s="151"/>
      <c r="AQ330" s="151"/>
      <c r="AR330" s="151"/>
      <c r="AS330" s="2164"/>
      <c r="AT330" s="148"/>
      <c r="AU330" s="148"/>
      <c r="AV330" s="148"/>
      <c r="AW330" s="148"/>
      <c r="AX330" s="148"/>
      <c r="AY330" s="2164"/>
      <c r="AZ330" s="148"/>
      <c r="BA330" s="148"/>
      <c r="BB330" s="2165"/>
      <c r="BC330" s="5683">
        <f>الاعدادات!$D$7</f>
        <v>2023</v>
      </c>
      <c r="BD330" s="82"/>
      <c r="BE330" s="83"/>
      <c r="BF330" s="83"/>
      <c r="BG330" s="84"/>
      <c r="BH330" s="84"/>
      <c r="BI330" s="84"/>
      <c r="BJ330" s="85"/>
      <c r="BK330" s="86"/>
      <c r="BL330" s="87"/>
      <c r="BM330" s="87"/>
      <c r="BN330" s="88"/>
      <c r="BO330" s="88"/>
      <c r="BP330" s="89"/>
      <c r="BQ330" s="77">
        <f t="shared" si="2054"/>
        <v>0</v>
      </c>
      <c r="BR330" s="90"/>
      <c r="BS330" s="91"/>
      <c r="BT330" s="92"/>
      <c r="BU330" s="93"/>
      <c r="BV330" s="94"/>
      <c r="BW330" s="95"/>
      <c r="BX330" s="96"/>
      <c r="BY330" s="97"/>
      <c r="BZ330" s="98"/>
      <c r="CA330" s="99"/>
      <c r="CB330" s="79">
        <f t="shared" si="2055"/>
        <v>0</v>
      </c>
      <c r="CC330" s="104"/>
      <c r="CD330" s="92"/>
      <c r="CE330" s="102"/>
      <c r="CF330" s="82"/>
      <c r="CG330" s="83"/>
      <c r="CH330" s="83"/>
      <c r="CI330" s="84"/>
      <c r="CJ330" s="84"/>
      <c r="CK330" s="84"/>
      <c r="CL330" s="85"/>
      <c r="CM330" s="86"/>
      <c r="CN330" s="87"/>
      <c r="CO330" s="87"/>
      <c r="CP330" s="88"/>
      <c r="CQ330" s="88"/>
      <c r="CR330" s="89"/>
      <c r="CS330" s="77">
        <f t="shared" si="2056"/>
        <v>0</v>
      </c>
      <c r="CT330" s="90"/>
      <c r="CU330" s="168"/>
      <c r="CV330" s="92"/>
      <c r="CW330" s="93"/>
      <c r="CX330" s="94"/>
      <c r="CY330" s="95"/>
      <c r="CZ330" s="96"/>
      <c r="DA330" s="97"/>
      <c r="DB330" s="98"/>
      <c r="DC330" s="99"/>
      <c r="DD330" s="79">
        <f t="shared" si="2057"/>
        <v>0</v>
      </c>
      <c r="DE330" s="104"/>
      <c r="DF330" s="92"/>
      <c r="DG330" s="102"/>
      <c r="DH330" s="82"/>
      <c r="DI330" s="83"/>
      <c r="DJ330" s="83"/>
      <c r="DK330" s="84"/>
      <c r="DL330" s="84"/>
      <c r="DM330" s="84"/>
      <c r="DN330" s="85"/>
      <c r="DO330" s="86"/>
      <c r="DP330" s="87"/>
      <c r="DQ330" s="87"/>
      <c r="DR330" s="88"/>
      <c r="DS330" s="88"/>
      <c r="DT330" s="89"/>
      <c r="DU330" s="77">
        <f t="shared" si="2058"/>
        <v>0</v>
      </c>
      <c r="DV330" s="90"/>
      <c r="DW330" s="168"/>
      <c r="DX330" s="92"/>
      <c r="DY330" s="93"/>
      <c r="DZ330" s="94"/>
      <c r="EA330" s="95"/>
      <c r="EB330" s="96"/>
      <c r="EC330" s="97"/>
      <c r="ED330" s="98"/>
      <c r="EE330" s="99"/>
      <c r="EF330" s="79">
        <f t="shared" si="2059"/>
        <v>0</v>
      </c>
      <c r="EG330" s="104"/>
      <c r="EH330" s="92"/>
      <c r="EI330" s="102"/>
      <c r="EJ330" s="5675" t="str">
        <f>الاعدادات!$D$6</f>
        <v>2022 وما قبلها</v>
      </c>
      <c r="EK330" s="163">
        <f t="shared" ref="EK330:EK334" si="2062">BQ322</f>
        <v>0</v>
      </c>
      <c r="EL330" s="164">
        <f t="shared" ref="EL330:EL334" si="2063">BR322</f>
        <v>0</v>
      </c>
      <c r="EM330" s="164">
        <f>BS322+BT322+BU322+BV322+BW322</f>
        <v>0</v>
      </c>
      <c r="EN330" s="165">
        <f>BX322+BY322+BZ322+CA322</f>
        <v>0</v>
      </c>
      <c r="EO330" s="166">
        <f t="shared" ref="EO330:EO334" si="2064">CS322</f>
        <v>0</v>
      </c>
      <c r="EP330" s="164">
        <f t="shared" ref="EP330:EP334" si="2065">CT322</f>
        <v>0</v>
      </c>
      <c r="EQ330" s="164">
        <f>CU322+CV322+CW322+CX322+CY322</f>
        <v>0</v>
      </c>
      <c r="ER330" s="165">
        <f>CZ322+DA322+DB322+DC322</f>
        <v>0</v>
      </c>
      <c r="ES330" s="166">
        <f t="shared" ref="ES330:ES334" si="2066">BQ329</f>
        <v>0</v>
      </c>
      <c r="ET330" s="164">
        <f t="shared" ref="ET330:ET334" si="2067">BR329</f>
        <v>0</v>
      </c>
      <c r="EU330" s="164">
        <f>BS329+BT329+BU329+BV329+BW329</f>
        <v>0</v>
      </c>
      <c r="EV330" s="165">
        <f>BX329+BY329+BZ329+CA329</f>
        <v>0</v>
      </c>
      <c r="EW330" s="166">
        <f t="shared" ref="EW330:EW334" si="2068">CS329</f>
        <v>0</v>
      </c>
      <c r="EX330" s="164">
        <f t="shared" ref="EX330:EX334" si="2069">CT329</f>
        <v>0</v>
      </c>
      <c r="EY330" s="164">
        <f>CU329+CV329+CW329+CX329+CY329</f>
        <v>0</v>
      </c>
      <c r="EZ330" s="167">
        <f>CZ329+DA329+DB329+DC329</f>
        <v>0</v>
      </c>
      <c r="FA330" s="166">
        <f t="shared" ref="FA330:FA334" si="2070">DU322</f>
        <v>0</v>
      </c>
      <c r="FB330" s="164">
        <f t="shared" ref="FB330:FB334" si="2071">DV322</f>
        <v>0</v>
      </c>
      <c r="FC330" s="164">
        <f>DW322+DX322+DY322+DZ322+EA322</f>
        <v>0</v>
      </c>
      <c r="FD330" s="167">
        <f>EB322+EC322+ED322+EE322</f>
        <v>0</v>
      </c>
      <c r="FE330" s="166">
        <f t="shared" ref="FE330:FE334" si="2072">DU329</f>
        <v>0</v>
      </c>
      <c r="FF330" s="164">
        <f t="shared" ref="FF330:FF334" si="2073">DV329</f>
        <v>0</v>
      </c>
      <c r="FG330" s="164">
        <f>DW329+DX329+DY329+DZ329+EA329</f>
        <v>0</v>
      </c>
      <c r="FH330" s="167">
        <f>EB329+EC329+ED329+EE329</f>
        <v>0</v>
      </c>
      <c r="FI330" s="837" t="s">
        <v>33</v>
      </c>
      <c r="FJ330" s="169">
        <f>EO334</f>
        <v>0</v>
      </c>
      <c r="FK330" s="169">
        <f t="shared" ref="FK330" si="2074">EP334</f>
        <v>0</v>
      </c>
      <c r="FL330" s="169">
        <f t="shared" ref="FL330" si="2075">EQ334</f>
        <v>0</v>
      </c>
      <c r="FM330" s="169">
        <f t="shared" ref="FM330" si="2076">ER334</f>
        <v>0</v>
      </c>
    </row>
    <row r="331" spans="1:174" ht="48" customHeight="1" thickBot="1">
      <c r="A331" s="143"/>
      <c r="B331" s="157"/>
      <c r="C331" s="157"/>
      <c r="D331" s="157"/>
      <c r="E331" s="158"/>
      <c r="F331" s="158"/>
      <c r="G331" s="159"/>
      <c r="H331" s="144"/>
      <c r="I331" s="144"/>
      <c r="J331" s="145"/>
      <c r="K331" s="146"/>
      <c r="L331" s="5675">
        <f>الاعدادات!$D$8</f>
        <v>2024</v>
      </c>
      <c r="M331" s="148"/>
      <c r="N331" s="148"/>
      <c r="O331" s="148"/>
      <c r="P331" s="148"/>
      <c r="Q331" s="148"/>
      <c r="R331" s="148"/>
      <c r="S331" s="148"/>
      <c r="T331" s="148"/>
      <c r="U331" s="148"/>
      <c r="V331" s="148"/>
      <c r="W331" s="148"/>
      <c r="X331" s="148"/>
      <c r="Y331" s="148"/>
      <c r="Z331" s="2166"/>
      <c r="AA331" s="148"/>
      <c r="AB331" s="148"/>
      <c r="AC331" s="148"/>
      <c r="AD331" s="148"/>
      <c r="AE331" s="148"/>
      <c r="AF331" s="2163"/>
      <c r="AG331" s="148"/>
      <c r="AH331" s="151"/>
      <c r="AI331" s="148"/>
      <c r="AJ331" s="148"/>
      <c r="AK331" s="148"/>
      <c r="AL331" s="148"/>
      <c r="AM331" s="2163"/>
      <c r="AN331" s="151"/>
      <c r="AO331" s="151"/>
      <c r="AP331" s="151"/>
      <c r="AQ331" s="151"/>
      <c r="AR331" s="151"/>
      <c r="AS331" s="2164"/>
      <c r="AT331" s="148"/>
      <c r="AU331" s="148"/>
      <c r="AV331" s="148"/>
      <c r="AW331" s="148"/>
      <c r="AX331" s="148"/>
      <c r="AY331" s="2164"/>
      <c r="AZ331" s="148"/>
      <c r="BA331" s="148"/>
      <c r="BB331" s="2165"/>
      <c r="BC331" s="5683">
        <f>الاعدادات!$D$8</f>
        <v>2024</v>
      </c>
      <c r="BD331" s="82"/>
      <c r="BE331" s="83"/>
      <c r="BF331" s="83"/>
      <c r="BG331" s="84"/>
      <c r="BH331" s="84"/>
      <c r="BI331" s="84"/>
      <c r="BJ331" s="85"/>
      <c r="BK331" s="86"/>
      <c r="BL331" s="87"/>
      <c r="BM331" s="87"/>
      <c r="BN331" s="88"/>
      <c r="BO331" s="88"/>
      <c r="BP331" s="89"/>
      <c r="BQ331" s="77">
        <f t="shared" si="2054"/>
        <v>0</v>
      </c>
      <c r="BR331" s="90"/>
      <c r="BS331" s="91"/>
      <c r="BT331" s="92"/>
      <c r="BU331" s="93"/>
      <c r="BV331" s="94"/>
      <c r="BW331" s="95"/>
      <c r="BX331" s="96"/>
      <c r="BY331" s="97"/>
      <c r="BZ331" s="98"/>
      <c r="CA331" s="99"/>
      <c r="CB331" s="79">
        <f t="shared" si="2055"/>
        <v>0</v>
      </c>
      <c r="CC331" s="104"/>
      <c r="CD331" s="92"/>
      <c r="CE331" s="102"/>
      <c r="CF331" s="82"/>
      <c r="CG331" s="83"/>
      <c r="CH331" s="83"/>
      <c r="CI331" s="84"/>
      <c r="CJ331" s="84"/>
      <c r="CK331" s="84"/>
      <c r="CL331" s="85"/>
      <c r="CM331" s="86"/>
      <c r="CN331" s="87"/>
      <c r="CO331" s="87"/>
      <c r="CP331" s="88"/>
      <c r="CQ331" s="88"/>
      <c r="CR331" s="89"/>
      <c r="CS331" s="77">
        <f t="shared" si="2056"/>
        <v>0</v>
      </c>
      <c r="CT331" s="90"/>
      <c r="CU331" s="168"/>
      <c r="CV331" s="92"/>
      <c r="CW331" s="93"/>
      <c r="CX331" s="94"/>
      <c r="CY331" s="95"/>
      <c r="CZ331" s="96"/>
      <c r="DA331" s="97"/>
      <c r="DB331" s="98"/>
      <c r="DC331" s="99"/>
      <c r="DD331" s="79">
        <f t="shared" si="2057"/>
        <v>0</v>
      </c>
      <c r="DE331" s="104"/>
      <c r="DF331" s="92"/>
      <c r="DG331" s="102"/>
      <c r="DH331" s="82"/>
      <c r="DI331" s="83"/>
      <c r="DJ331" s="83"/>
      <c r="DK331" s="84"/>
      <c r="DL331" s="84"/>
      <c r="DM331" s="84"/>
      <c r="DN331" s="85"/>
      <c r="DO331" s="86"/>
      <c r="DP331" s="87"/>
      <c r="DQ331" s="87"/>
      <c r="DR331" s="88"/>
      <c r="DS331" s="88"/>
      <c r="DT331" s="89"/>
      <c r="DU331" s="77">
        <f t="shared" si="2058"/>
        <v>0</v>
      </c>
      <c r="DV331" s="90"/>
      <c r="DW331" s="168"/>
      <c r="DX331" s="92"/>
      <c r="DY331" s="93"/>
      <c r="DZ331" s="94"/>
      <c r="EA331" s="95"/>
      <c r="EB331" s="96"/>
      <c r="EC331" s="97"/>
      <c r="ED331" s="98"/>
      <c r="EE331" s="99"/>
      <c r="EF331" s="79">
        <f t="shared" si="2059"/>
        <v>0</v>
      </c>
      <c r="EG331" s="104"/>
      <c r="EH331" s="92"/>
      <c r="EI331" s="102"/>
      <c r="EJ331" s="5675">
        <f>الاعدادات!$D$7</f>
        <v>2023</v>
      </c>
      <c r="EK331" s="163">
        <f t="shared" si="2062"/>
        <v>0</v>
      </c>
      <c r="EL331" s="164">
        <f t="shared" si="2063"/>
        <v>0</v>
      </c>
      <c r="EM331" s="164">
        <f>BS323+BT323+BU323+BV323+BW323</f>
        <v>0</v>
      </c>
      <c r="EN331" s="165">
        <f>BX323+BY323+BZ323+CA323</f>
        <v>0</v>
      </c>
      <c r="EO331" s="166">
        <f t="shared" si="2064"/>
        <v>0</v>
      </c>
      <c r="EP331" s="164">
        <f t="shared" si="2065"/>
        <v>0</v>
      </c>
      <c r="EQ331" s="164">
        <f>CU323+CV323+CW323+CX323+CY323</f>
        <v>0</v>
      </c>
      <c r="ER331" s="165">
        <f>CZ323+DA323+DB323+DC323</f>
        <v>0</v>
      </c>
      <c r="ES331" s="166">
        <f t="shared" si="2066"/>
        <v>0</v>
      </c>
      <c r="ET331" s="164">
        <f t="shared" si="2067"/>
        <v>0</v>
      </c>
      <c r="EU331" s="164">
        <f>BS330+BT330+BU330+BV330+BW330</f>
        <v>0</v>
      </c>
      <c r="EV331" s="165">
        <f>BX330+BY330+BZ330+CA330</f>
        <v>0</v>
      </c>
      <c r="EW331" s="166">
        <f t="shared" si="2068"/>
        <v>0</v>
      </c>
      <c r="EX331" s="164">
        <f t="shared" si="2069"/>
        <v>0</v>
      </c>
      <c r="EY331" s="164">
        <f>CU330+CV330+CW330+CX330+CY330</f>
        <v>0</v>
      </c>
      <c r="EZ331" s="167">
        <f>CZ330+DA330+DB330+DC330</f>
        <v>0</v>
      </c>
      <c r="FA331" s="166">
        <f t="shared" si="2070"/>
        <v>0</v>
      </c>
      <c r="FB331" s="164">
        <f t="shared" si="2071"/>
        <v>0</v>
      </c>
      <c r="FC331" s="164">
        <f>DW323+DX323+DY323+DZ323+EA323</f>
        <v>0</v>
      </c>
      <c r="FD331" s="167">
        <f>EB323+EC323+ED323+EE323</f>
        <v>0</v>
      </c>
      <c r="FE331" s="166">
        <f t="shared" si="2072"/>
        <v>0</v>
      </c>
      <c r="FF331" s="164">
        <f t="shared" si="2073"/>
        <v>0</v>
      </c>
      <c r="FG331" s="164">
        <f>DW330+DX330+DY330+DZ330+EA330</f>
        <v>0</v>
      </c>
      <c r="FH331" s="167">
        <f>EB330+EC330+ED330+EE330</f>
        <v>0</v>
      </c>
      <c r="FI331" s="837" t="s">
        <v>184</v>
      </c>
      <c r="FJ331" s="169">
        <f>ES334</f>
        <v>0</v>
      </c>
      <c r="FK331" s="169">
        <f t="shared" ref="FK331" si="2077">ET334</f>
        <v>0</v>
      </c>
      <c r="FL331" s="169">
        <f t="shared" ref="FL331" si="2078">EU334</f>
        <v>0</v>
      </c>
      <c r="FM331" s="169">
        <f t="shared" ref="FM331" si="2079">EV334</f>
        <v>0</v>
      </c>
    </row>
    <row r="332" spans="1:174" ht="48" customHeight="1" thickBot="1">
      <c r="A332" s="143"/>
      <c r="B332" s="157"/>
      <c r="C332" s="157"/>
      <c r="D332" s="157"/>
      <c r="E332" s="158"/>
      <c r="F332" s="158"/>
      <c r="G332" s="159"/>
      <c r="H332" s="144"/>
      <c r="I332" s="144"/>
      <c r="J332" s="145"/>
      <c r="K332" s="146"/>
      <c r="L332" s="5675">
        <f>الاعدادات!$D$9</f>
        <v>2025</v>
      </c>
      <c r="M332" s="172"/>
      <c r="N332" s="172"/>
      <c r="O332" s="172"/>
      <c r="P332" s="172"/>
      <c r="Q332" s="172"/>
      <c r="R332" s="172"/>
      <c r="S332" s="172"/>
      <c r="T332" s="172"/>
      <c r="U332" s="172"/>
      <c r="V332" s="172"/>
      <c r="W332" s="172"/>
      <c r="X332" s="172"/>
      <c r="Y332" s="172"/>
      <c r="Z332" s="174"/>
      <c r="AA332" s="172"/>
      <c r="AB332" s="172"/>
      <c r="AC332" s="172"/>
      <c r="AD332" s="172"/>
      <c r="AE332" s="172"/>
      <c r="AF332" s="172"/>
      <c r="AG332" s="172"/>
      <c r="AH332" s="172"/>
      <c r="AI332" s="172"/>
      <c r="AJ332" s="172"/>
      <c r="AK332" s="172"/>
      <c r="AL332" s="172"/>
      <c r="AM332" s="172"/>
      <c r="AN332" s="172"/>
      <c r="AO332" s="172"/>
      <c r="AP332" s="172"/>
      <c r="AQ332" s="172"/>
      <c r="AR332" s="172"/>
      <c r="AS332" s="175"/>
      <c r="AT332" s="172"/>
      <c r="AU332" s="172"/>
      <c r="AV332" s="172"/>
      <c r="AW332" s="172"/>
      <c r="AX332" s="172"/>
      <c r="AY332" s="175"/>
      <c r="AZ332" s="172"/>
      <c r="BA332" s="172"/>
      <c r="BB332" s="2165"/>
      <c r="BC332" s="5683">
        <f>الاعدادات!$D$9</f>
        <v>2025</v>
      </c>
      <c r="BD332" s="82"/>
      <c r="BE332" s="83"/>
      <c r="BF332" s="83"/>
      <c r="BG332" s="84"/>
      <c r="BH332" s="84"/>
      <c r="BI332" s="84"/>
      <c r="BJ332" s="85"/>
      <c r="BK332" s="86"/>
      <c r="BL332" s="87"/>
      <c r="BM332" s="87"/>
      <c r="BN332" s="88"/>
      <c r="BO332" s="88"/>
      <c r="BP332" s="89"/>
      <c r="BQ332" s="77">
        <f t="shared" si="2054"/>
        <v>0</v>
      </c>
      <c r="BR332" s="90"/>
      <c r="BS332" s="91"/>
      <c r="BT332" s="92"/>
      <c r="BU332" s="93"/>
      <c r="BV332" s="94"/>
      <c r="BW332" s="95"/>
      <c r="BX332" s="96"/>
      <c r="BY332" s="97"/>
      <c r="BZ332" s="98"/>
      <c r="CA332" s="99"/>
      <c r="CB332" s="79">
        <f t="shared" si="2055"/>
        <v>0</v>
      </c>
      <c r="CC332" s="104"/>
      <c r="CD332" s="92"/>
      <c r="CE332" s="102"/>
      <c r="CF332" s="82"/>
      <c r="CG332" s="83"/>
      <c r="CH332" s="83"/>
      <c r="CI332" s="84"/>
      <c r="CJ332" s="84"/>
      <c r="CK332" s="84"/>
      <c r="CL332" s="85"/>
      <c r="CM332" s="86"/>
      <c r="CN332" s="87"/>
      <c r="CO332" s="87"/>
      <c r="CP332" s="88"/>
      <c r="CQ332" s="88"/>
      <c r="CR332" s="89"/>
      <c r="CS332" s="77">
        <f t="shared" si="2056"/>
        <v>0</v>
      </c>
      <c r="CT332" s="90"/>
      <c r="CU332" s="168"/>
      <c r="CV332" s="92"/>
      <c r="CW332" s="93"/>
      <c r="CX332" s="94"/>
      <c r="CY332" s="95"/>
      <c r="CZ332" s="96"/>
      <c r="DA332" s="97"/>
      <c r="DB332" s="98"/>
      <c r="DC332" s="99"/>
      <c r="DD332" s="79">
        <f t="shared" si="2057"/>
        <v>0</v>
      </c>
      <c r="DE332" s="104"/>
      <c r="DF332" s="92"/>
      <c r="DG332" s="102"/>
      <c r="DH332" s="82"/>
      <c r="DI332" s="83"/>
      <c r="DJ332" s="83"/>
      <c r="DK332" s="84"/>
      <c r="DL332" s="84"/>
      <c r="DM332" s="84"/>
      <c r="DN332" s="85"/>
      <c r="DO332" s="86"/>
      <c r="DP332" s="87"/>
      <c r="DQ332" s="87"/>
      <c r="DR332" s="88"/>
      <c r="DS332" s="88"/>
      <c r="DT332" s="89"/>
      <c r="DU332" s="77">
        <f t="shared" si="2058"/>
        <v>0</v>
      </c>
      <c r="DV332" s="90"/>
      <c r="DW332" s="168"/>
      <c r="DX332" s="92"/>
      <c r="DY332" s="93"/>
      <c r="DZ332" s="94"/>
      <c r="EA332" s="95"/>
      <c r="EB332" s="96"/>
      <c r="EC332" s="97"/>
      <c r="ED332" s="98"/>
      <c r="EE332" s="99"/>
      <c r="EF332" s="79">
        <f t="shared" si="2059"/>
        <v>0</v>
      </c>
      <c r="EG332" s="104"/>
      <c r="EH332" s="92"/>
      <c r="EI332" s="102"/>
      <c r="EJ332" s="5675">
        <f>الاعدادات!$D$8</f>
        <v>2024</v>
      </c>
      <c r="EK332" s="163">
        <f t="shared" si="2062"/>
        <v>0</v>
      </c>
      <c r="EL332" s="164">
        <f t="shared" si="2063"/>
        <v>0</v>
      </c>
      <c r="EM332" s="164">
        <f>BS324+BT324+BU324+BV324+BW324</f>
        <v>0</v>
      </c>
      <c r="EN332" s="165">
        <f>BX324+BY324+BZ324+CA324</f>
        <v>0</v>
      </c>
      <c r="EO332" s="166">
        <f t="shared" si="2064"/>
        <v>0</v>
      </c>
      <c r="EP332" s="164">
        <f t="shared" si="2065"/>
        <v>0</v>
      </c>
      <c r="EQ332" s="164">
        <f>CU324+CV324+CW324+CX324+CY324</f>
        <v>0</v>
      </c>
      <c r="ER332" s="165">
        <f>CZ324+DA324+DB324+DC324</f>
        <v>0</v>
      </c>
      <c r="ES332" s="166">
        <f t="shared" si="2066"/>
        <v>0</v>
      </c>
      <c r="ET332" s="164">
        <f t="shared" si="2067"/>
        <v>0</v>
      </c>
      <c r="EU332" s="164">
        <f>BS331+BT331+BU331+BV331+BW331</f>
        <v>0</v>
      </c>
      <c r="EV332" s="165">
        <f>BX331+BY331+BZ331+CA331</f>
        <v>0</v>
      </c>
      <c r="EW332" s="166">
        <f t="shared" si="2068"/>
        <v>0</v>
      </c>
      <c r="EX332" s="164">
        <f t="shared" si="2069"/>
        <v>0</v>
      </c>
      <c r="EY332" s="164">
        <f>CU331+CV331+CW331+CX331+CY331</f>
        <v>0</v>
      </c>
      <c r="EZ332" s="167">
        <f>CZ331+DA331+DB331+DC331</f>
        <v>0</v>
      </c>
      <c r="FA332" s="166">
        <f t="shared" si="2070"/>
        <v>0</v>
      </c>
      <c r="FB332" s="164">
        <f t="shared" si="2071"/>
        <v>0</v>
      </c>
      <c r="FC332" s="164">
        <f>DW324+DX324+DY324+DZ324+EA324</f>
        <v>0</v>
      </c>
      <c r="FD332" s="167">
        <f>EB324+EC324+ED324+EE324</f>
        <v>0</v>
      </c>
      <c r="FE332" s="166">
        <f t="shared" si="2072"/>
        <v>0</v>
      </c>
      <c r="FF332" s="164">
        <f t="shared" si="2073"/>
        <v>0</v>
      </c>
      <c r="FG332" s="164">
        <f>DW331+DX331+DY331+DZ331+EA331</f>
        <v>0</v>
      </c>
      <c r="FH332" s="167">
        <f>EB331+EC331+ED331+EE331</f>
        <v>0</v>
      </c>
      <c r="FI332" s="837" t="s">
        <v>185</v>
      </c>
      <c r="FJ332" s="169">
        <f>EW334</f>
        <v>0</v>
      </c>
      <c r="FK332" s="169">
        <f t="shared" ref="FK332" si="2080">EX334</f>
        <v>0</v>
      </c>
      <c r="FL332" s="169">
        <f t="shared" ref="FL332" si="2081">EY334</f>
        <v>0</v>
      </c>
      <c r="FM332" s="169">
        <f t="shared" ref="FM332" si="2082">EZ334</f>
        <v>0</v>
      </c>
    </row>
    <row r="333" spans="1:174" ht="48" customHeight="1" thickBot="1">
      <c r="A333" s="143"/>
      <c r="B333" s="157"/>
      <c r="C333" s="157"/>
      <c r="D333" s="157"/>
      <c r="E333" s="158"/>
      <c r="F333" s="158"/>
      <c r="G333" s="159"/>
      <c r="H333" s="144"/>
      <c r="I333" s="144"/>
      <c r="J333" s="145"/>
      <c r="K333" s="146"/>
      <c r="L333" s="5675">
        <f>الاعدادات!$D$10</f>
        <v>2026</v>
      </c>
      <c r="M333" s="172"/>
      <c r="N333" s="172"/>
      <c r="O333" s="172"/>
      <c r="P333" s="172"/>
      <c r="Q333" s="172"/>
      <c r="R333" s="172"/>
      <c r="S333" s="172"/>
      <c r="T333" s="172"/>
      <c r="U333" s="172"/>
      <c r="V333" s="172"/>
      <c r="W333" s="172"/>
      <c r="X333" s="172"/>
      <c r="Y333" s="172"/>
      <c r="Z333" s="174"/>
      <c r="AA333" s="172"/>
      <c r="AB333" s="172"/>
      <c r="AC333" s="172"/>
      <c r="AD333" s="172"/>
      <c r="AE333" s="172"/>
      <c r="AF333" s="172"/>
      <c r="AG333" s="172"/>
      <c r="AH333" s="172"/>
      <c r="AI333" s="172"/>
      <c r="AJ333" s="172"/>
      <c r="AK333" s="172"/>
      <c r="AL333" s="172"/>
      <c r="AM333" s="172"/>
      <c r="AN333" s="172"/>
      <c r="AO333" s="172"/>
      <c r="AP333" s="172"/>
      <c r="AQ333" s="172"/>
      <c r="AR333" s="172"/>
      <c r="AS333" s="175"/>
      <c r="AT333" s="172"/>
      <c r="AU333" s="172"/>
      <c r="AV333" s="172"/>
      <c r="AW333" s="172"/>
      <c r="AX333" s="172"/>
      <c r="AY333" s="175"/>
      <c r="AZ333" s="172"/>
      <c r="BA333" s="172"/>
      <c r="BB333" s="2165"/>
      <c r="BC333" s="5683">
        <f>الاعدادات!$D$10</f>
        <v>2026</v>
      </c>
      <c r="BD333" s="117"/>
      <c r="BE333" s="118"/>
      <c r="BF333" s="118"/>
      <c r="BG333" s="119"/>
      <c r="BH333" s="119"/>
      <c r="BI333" s="119"/>
      <c r="BJ333" s="120"/>
      <c r="BK333" s="121"/>
      <c r="BL333" s="122"/>
      <c r="BM333" s="122"/>
      <c r="BN333" s="123"/>
      <c r="BO333" s="123"/>
      <c r="BP333" s="124"/>
      <c r="BQ333" s="125">
        <f t="shared" si="2054"/>
        <v>0</v>
      </c>
      <c r="BR333" s="126"/>
      <c r="BS333" s="127"/>
      <c r="BT333" s="128"/>
      <c r="BU333" s="129"/>
      <c r="BV333" s="130"/>
      <c r="BW333" s="131"/>
      <c r="BX333" s="132"/>
      <c r="BY333" s="133"/>
      <c r="BZ333" s="134"/>
      <c r="CA333" s="135"/>
      <c r="CB333" s="136">
        <f t="shared" si="2055"/>
        <v>0</v>
      </c>
      <c r="CC333" s="137"/>
      <c r="CD333" s="128"/>
      <c r="CE333" s="141"/>
      <c r="CF333" s="117"/>
      <c r="CG333" s="118"/>
      <c r="CH333" s="118"/>
      <c r="CI333" s="119"/>
      <c r="CJ333" s="119"/>
      <c r="CK333" s="119"/>
      <c r="CL333" s="120"/>
      <c r="CM333" s="121"/>
      <c r="CN333" s="122"/>
      <c r="CO333" s="122"/>
      <c r="CP333" s="123"/>
      <c r="CQ333" s="123"/>
      <c r="CR333" s="124"/>
      <c r="CS333" s="125">
        <f t="shared" si="2056"/>
        <v>0</v>
      </c>
      <c r="CT333" s="126"/>
      <c r="CU333" s="176"/>
      <c r="CV333" s="128"/>
      <c r="CW333" s="129"/>
      <c r="CX333" s="130"/>
      <c r="CY333" s="131"/>
      <c r="CZ333" s="132"/>
      <c r="DA333" s="133"/>
      <c r="DB333" s="134"/>
      <c r="DC333" s="135"/>
      <c r="DD333" s="136">
        <f t="shared" si="2057"/>
        <v>0</v>
      </c>
      <c r="DE333" s="137"/>
      <c r="DF333" s="128"/>
      <c r="DG333" s="141"/>
      <c r="DH333" s="117"/>
      <c r="DI333" s="118"/>
      <c r="DJ333" s="118"/>
      <c r="DK333" s="119"/>
      <c r="DL333" s="119"/>
      <c r="DM333" s="119"/>
      <c r="DN333" s="120"/>
      <c r="DO333" s="121"/>
      <c r="DP333" s="122"/>
      <c r="DQ333" s="122"/>
      <c r="DR333" s="123"/>
      <c r="DS333" s="123"/>
      <c r="DT333" s="124"/>
      <c r="DU333" s="125">
        <f t="shared" si="2058"/>
        <v>0</v>
      </c>
      <c r="DV333" s="126"/>
      <c r="DW333" s="176"/>
      <c r="DX333" s="128"/>
      <c r="DY333" s="129"/>
      <c r="DZ333" s="130"/>
      <c r="EA333" s="131"/>
      <c r="EB333" s="132"/>
      <c r="EC333" s="133"/>
      <c r="ED333" s="134"/>
      <c r="EE333" s="135"/>
      <c r="EF333" s="136">
        <f t="shared" si="2059"/>
        <v>0</v>
      </c>
      <c r="EG333" s="137"/>
      <c r="EH333" s="128"/>
      <c r="EI333" s="141"/>
      <c r="EJ333" s="5675">
        <f>الاعدادات!$D$9</f>
        <v>2025</v>
      </c>
      <c r="EK333" s="163">
        <f t="shared" si="2062"/>
        <v>0</v>
      </c>
      <c r="EL333" s="164">
        <f t="shared" si="2063"/>
        <v>0</v>
      </c>
      <c r="EM333" s="164">
        <f>BS325+BT325+BU325+BV325+BW325</f>
        <v>0</v>
      </c>
      <c r="EN333" s="165">
        <f>BX325+BY325+BZ325+CA325</f>
        <v>0</v>
      </c>
      <c r="EO333" s="166">
        <f t="shared" si="2064"/>
        <v>0</v>
      </c>
      <c r="EP333" s="164">
        <f t="shared" si="2065"/>
        <v>0</v>
      </c>
      <c r="EQ333" s="164">
        <f>CU325+CV325+CW325+CX325+CY325</f>
        <v>0</v>
      </c>
      <c r="ER333" s="165">
        <f>CZ325+DA325+DB325+DC325</f>
        <v>0</v>
      </c>
      <c r="ES333" s="166">
        <f t="shared" si="2066"/>
        <v>0</v>
      </c>
      <c r="ET333" s="164">
        <f t="shared" si="2067"/>
        <v>0</v>
      </c>
      <c r="EU333" s="164">
        <f>BS332+BT332+BU332+BV332+BW332</f>
        <v>0</v>
      </c>
      <c r="EV333" s="165">
        <f>BX332+BY332+BZ332+CA332</f>
        <v>0</v>
      </c>
      <c r="EW333" s="166">
        <f t="shared" si="2068"/>
        <v>0</v>
      </c>
      <c r="EX333" s="164">
        <f t="shared" si="2069"/>
        <v>0</v>
      </c>
      <c r="EY333" s="164">
        <f>CU332+CV332+CW332+CX332+CY332</f>
        <v>0</v>
      </c>
      <c r="EZ333" s="167">
        <f>CZ332+DA332+DB332+DC332</f>
        <v>0</v>
      </c>
      <c r="FA333" s="166">
        <f t="shared" si="2070"/>
        <v>0</v>
      </c>
      <c r="FB333" s="164">
        <f t="shared" si="2071"/>
        <v>0</v>
      </c>
      <c r="FC333" s="164">
        <f>DW325+DX325+DY325+DZ325+EA325</f>
        <v>0</v>
      </c>
      <c r="FD333" s="167">
        <f>EB325+EC325+ED325+EE325</f>
        <v>0</v>
      </c>
      <c r="FE333" s="166">
        <f t="shared" si="2072"/>
        <v>0</v>
      </c>
      <c r="FF333" s="164">
        <f t="shared" si="2073"/>
        <v>0</v>
      </c>
      <c r="FG333" s="164">
        <f>DW332+DX332+DY332+DZ332+EA332</f>
        <v>0</v>
      </c>
      <c r="FH333" s="167">
        <f>EB332+EC332+ED332+EE332</f>
        <v>0</v>
      </c>
      <c r="FI333" s="837" t="s">
        <v>200</v>
      </c>
      <c r="FJ333" s="169">
        <f>FA334</f>
        <v>0</v>
      </c>
      <c r="FK333" s="169">
        <f t="shared" ref="FK333" si="2083">FB334</f>
        <v>0</v>
      </c>
      <c r="FL333" s="169">
        <f t="shared" ref="FL333" si="2084">FC334</f>
        <v>0</v>
      </c>
      <c r="FM333" s="169">
        <f>FD334</f>
        <v>0</v>
      </c>
    </row>
    <row r="334" spans="1:174" ht="48" customHeight="1" thickBot="1">
      <c r="A334" s="143"/>
      <c r="B334" s="172"/>
      <c r="C334" s="172"/>
      <c r="D334" s="172"/>
      <c r="E334" s="172"/>
      <c r="F334" s="172"/>
      <c r="G334" s="172"/>
      <c r="H334" s="172"/>
      <c r="I334" s="172"/>
      <c r="J334" s="145"/>
      <c r="K334" s="146"/>
      <c r="L334" s="173"/>
      <c r="M334" s="172"/>
      <c r="N334" s="172"/>
      <c r="O334" s="172"/>
      <c r="P334" s="172"/>
      <c r="Q334" s="172"/>
      <c r="R334" s="172"/>
      <c r="S334" s="172"/>
      <c r="T334" s="172"/>
      <c r="U334" s="172"/>
      <c r="V334" s="172"/>
      <c r="W334" s="172"/>
      <c r="X334" s="172"/>
      <c r="Y334" s="172"/>
      <c r="Z334" s="174"/>
      <c r="AA334" s="172"/>
      <c r="AB334" s="172"/>
      <c r="AC334" s="172"/>
      <c r="AD334" s="172"/>
      <c r="AE334" s="172"/>
      <c r="AF334" s="172"/>
      <c r="AG334" s="172"/>
      <c r="AH334" s="172"/>
      <c r="AI334" s="172"/>
      <c r="AJ334" s="172"/>
      <c r="AK334" s="172"/>
      <c r="AL334" s="172"/>
      <c r="AM334" s="172"/>
      <c r="AN334" s="172"/>
      <c r="AO334" s="172"/>
      <c r="AP334" s="172"/>
      <c r="AQ334" s="172"/>
      <c r="AR334" s="172"/>
      <c r="AS334" s="175"/>
      <c r="AT334" s="172"/>
      <c r="AU334" s="172"/>
      <c r="AV334" s="172"/>
      <c r="AW334" s="172"/>
      <c r="AX334" s="172"/>
      <c r="AY334" s="175"/>
      <c r="AZ334" s="172"/>
      <c r="BA334" s="172"/>
      <c r="BB334" s="2165"/>
      <c r="BC334" s="2009" t="s">
        <v>181</v>
      </c>
      <c r="BD334" s="5689">
        <f t="shared" ref="BD334:BP334" si="2085">SUM(BD329:BD333)</f>
        <v>0</v>
      </c>
      <c r="BE334" s="5690">
        <f t="shared" si="2085"/>
        <v>0</v>
      </c>
      <c r="BF334" s="5690">
        <f t="shared" si="2085"/>
        <v>0</v>
      </c>
      <c r="BG334" s="5690">
        <f t="shared" si="2085"/>
        <v>0</v>
      </c>
      <c r="BH334" s="5690">
        <f t="shared" si="2085"/>
        <v>0</v>
      </c>
      <c r="BI334" s="5690">
        <f t="shared" si="2085"/>
        <v>0</v>
      </c>
      <c r="BJ334" s="5690">
        <f t="shared" si="2085"/>
        <v>0</v>
      </c>
      <c r="BK334" s="5690">
        <f t="shared" si="2085"/>
        <v>0</v>
      </c>
      <c r="BL334" s="5690">
        <f t="shared" si="2085"/>
        <v>0</v>
      </c>
      <c r="BM334" s="5690">
        <f t="shared" si="2085"/>
        <v>0</v>
      </c>
      <c r="BN334" s="5690">
        <f t="shared" si="2085"/>
        <v>0</v>
      </c>
      <c r="BO334" s="5690">
        <f t="shared" si="2085"/>
        <v>0</v>
      </c>
      <c r="BP334" s="5690">
        <f t="shared" si="2085"/>
        <v>0</v>
      </c>
      <c r="BQ334" s="5691">
        <f t="shared" si="2054"/>
        <v>0</v>
      </c>
      <c r="BR334" s="5690">
        <f t="shared" ref="BR334:CR334" si="2086">SUM(BR329:BR333)</f>
        <v>0</v>
      </c>
      <c r="BS334" s="5690">
        <f t="shared" si="2086"/>
        <v>0</v>
      </c>
      <c r="BT334" s="5690">
        <f t="shared" si="2086"/>
        <v>0</v>
      </c>
      <c r="BU334" s="5690">
        <f t="shared" si="2086"/>
        <v>0</v>
      </c>
      <c r="BV334" s="5690">
        <f t="shared" si="2086"/>
        <v>0</v>
      </c>
      <c r="BW334" s="5690">
        <f t="shared" si="2086"/>
        <v>0</v>
      </c>
      <c r="BX334" s="5690">
        <f t="shared" si="2086"/>
        <v>0</v>
      </c>
      <c r="BY334" s="5690">
        <f t="shared" si="2086"/>
        <v>0</v>
      </c>
      <c r="BZ334" s="5692">
        <f t="shared" si="2086"/>
        <v>0</v>
      </c>
      <c r="CA334" s="5690">
        <f t="shared" si="2086"/>
        <v>0</v>
      </c>
      <c r="CB334" s="5690">
        <f t="shared" si="2086"/>
        <v>0</v>
      </c>
      <c r="CC334" s="5690">
        <f t="shared" si="2086"/>
        <v>0</v>
      </c>
      <c r="CD334" s="5690">
        <f t="shared" si="2086"/>
        <v>0</v>
      </c>
      <c r="CE334" s="5693">
        <f t="shared" si="2086"/>
        <v>0</v>
      </c>
      <c r="CF334" s="5689">
        <f t="shared" si="2086"/>
        <v>0</v>
      </c>
      <c r="CG334" s="5690">
        <f t="shared" si="2086"/>
        <v>0</v>
      </c>
      <c r="CH334" s="5690">
        <f t="shared" si="2086"/>
        <v>0</v>
      </c>
      <c r="CI334" s="5690">
        <f t="shared" si="2086"/>
        <v>0</v>
      </c>
      <c r="CJ334" s="5690">
        <f t="shared" si="2086"/>
        <v>0</v>
      </c>
      <c r="CK334" s="5690">
        <f t="shared" si="2086"/>
        <v>0</v>
      </c>
      <c r="CL334" s="5690">
        <f t="shared" si="2086"/>
        <v>0</v>
      </c>
      <c r="CM334" s="5690">
        <f t="shared" si="2086"/>
        <v>0</v>
      </c>
      <c r="CN334" s="5690">
        <f t="shared" si="2086"/>
        <v>0</v>
      </c>
      <c r="CO334" s="5690">
        <f t="shared" si="2086"/>
        <v>0</v>
      </c>
      <c r="CP334" s="5690">
        <f t="shared" si="2086"/>
        <v>0</v>
      </c>
      <c r="CQ334" s="5690">
        <f t="shared" si="2086"/>
        <v>0</v>
      </c>
      <c r="CR334" s="5690">
        <f t="shared" si="2086"/>
        <v>0</v>
      </c>
      <c r="CS334" s="5691">
        <f t="shared" si="2056"/>
        <v>0</v>
      </c>
      <c r="CT334" s="5690">
        <f t="shared" ref="CT334:DT334" si="2087">SUM(CT329:CT333)</f>
        <v>0</v>
      </c>
      <c r="CU334" s="5690">
        <f t="shared" si="2087"/>
        <v>0</v>
      </c>
      <c r="CV334" s="5690">
        <f t="shared" si="2087"/>
        <v>0</v>
      </c>
      <c r="CW334" s="5690">
        <f t="shared" si="2087"/>
        <v>0</v>
      </c>
      <c r="CX334" s="5690">
        <f t="shared" si="2087"/>
        <v>0</v>
      </c>
      <c r="CY334" s="5690">
        <f t="shared" si="2087"/>
        <v>0</v>
      </c>
      <c r="CZ334" s="5690">
        <f t="shared" si="2087"/>
        <v>0</v>
      </c>
      <c r="DA334" s="5690">
        <f t="shared" si="2087"/>
        <v>0</v>
      </c>
      <c r="DB334" s="5692">
        <f t="shared" si="2087"/>
        <v>0</v>
      </c>
      <c r="DC334" s="5690">
        <f t="shared" si="2087"/>
        <v>0</v>
      </c>
      <c r="DD334" s="5690">
        <f t="shared" si="2087"/>
        <v>0</v>
      </c>
      <c r="DE334" s="5690">
        <f t="shared" si="2087"/>
        <v>0</v>
      </c>
      <c r="DF334" s="5690">
        <f t="shared" si="2087"/>
        <v>0</v>
      </c>
      <c r="DG334" s="5693">
        <f t="shared" si="2087"/>
        <v>0</v>
      </c>
      <c r="DH334" s="5689">
        <f t="shared" si="2087"/>
        <v>0</v>
      </c>
      <c r="DI334" s="5690">
        <f t="shared" si="2087"/>
        <v>0</v>
      </c>
      <c r="DJ334" s="5690">
        <f t="shared" si="2087"/>
        <v>0</v>
      </c>
      <c r="DK334" s="5690">
        <f t="shared" si="2087"/>
        <v>0</v>
      </c>
      <c r="DL334" s="5690">
        <f t="shared" si="2087"/>
        <v>0</v>
      </c>
      <c r="DM334" s="5690">
        <f t="shared" si="2087"/>
        <v>0</v>
      </c>
      <c r="DN334" s="5690">
        <f t="shared" si="2087"/>
        <v>0</v>
      </c>
      <c r="DO334" s="5690">
        <f t="shared" si="2087"/>
        <v>0</v>
      </c>
      <c r="DP334" s="5690">
        <f t="shared" si="2087"/>
        <v>0</v>
      </c>
      <c r="DQ334" s="5690">
        <f t="shared" si="2087"/>
        <v>0</v>
      </c>
      <c r="DR334" s="5690">
        <f t="shared" si="2087"/>
        <v>0</v>
      </c>
      <c r="DS334" s="5690">
        <f t="shared" si="2087"/>
        <v>0</v>
      </c>
      <c r="DT334" s="5690">
        <f t="shared" si="2087"/>
        <v>0</v>
      </c>
      <c r="DU334" s="5691">
        <f t="shared" si="2058"/>
        <v>0</v>
      </c>
      <c r="DV334" s="5690">
        <f t="shared" ref="DV334:EI334" si="2088">SUM(DV329:DV333)</f>
        <v>0</v>
      </c>
      <c r="DW334" s="5690">
        <f t="shared" si="2088"/>
        <v>0</v>
      </c>
      <c r="DX334" s="5690">
        <f t="shared" si="2088"/>
        <v>0</v>
      </c>
      <c r="DY334" s="5690">
        <f t="shared" si="2088"/>
        <v>0</v>
      </c>
      <c r="DZ334" s="5690">
        <f t="shared" si="2088"/>
        <v>0</v>
      </c>
      <c r="EA334" s="5690">
        <f t="shared" si="2088"/>
        <v>0</v>
      </c>
      <c r="EB334" s="5690">
        <f t="shared" si="2088"/>
        <v>0</v>
      </c>
      <c r="EC334" s="5690">
        <f t="shared" si="2088"/>
        <v>0</v>
      </c>
      <c r="ED334" s="5692">
        <f t="shared" si="2088"/>
        <v>0</v>
      </c>
      <c r="EE334" s="5690">
        <f t="shared" si="2088"/>
        <v>0</v>
      </c>
      <c r="EF334" s="5690">
        <f t="shared" si="2088"/>
        <v>0</v>
      </c>
      <c r="EG334" s="5690">
        <f t="shared" si="2088"/>
        <v>0</v>
      </c>
      <c r="EH334" s="5690">
        <f t="shared" si="2088"/>
        <v>0</v>
      </c>
      <c r="EI334" s="5693">
        <f t="shared" si="2088"/>
        <v>0</v>
      </c>
      <c r="EJ334" s="5675">
        <f>الاعدادات!$D$10</f>
        <v>2026</v>
      </c>
      <c r="EK334" s="163">
        <f t="shared" si="2062"/>
        <v>0</v>
      </c>
      <c r="EL334" s="164">
        <f t="shared" si="2063"/>
        <v>0</v>
      </c>
      <c r="EM334" s="164">
        <f>BS326+BT326+BU326+BV326+BW326</f>
        <v>0</v>
      </c>
      <c r="EN334" s="165">
        <f>BX326+BY326+BZ326+CA326</f>
        <v>0</v>
      </c>
      <c r="EO334" s="166">
        <f t="shared" si="2064"/>
        <v>0</v>
      </c>
      <c r="EP334" s="164">
        <f t="shared" si="2065"/>
        <v>0</v>
      </c>
      <c r="EQ334" s="164">
        <f>CU326+CV326+CW326+CX326+CY326</f>
        <v>0</v>
      </c>
      <c r="ER334" s="165">
        <f>CZ326+DA326+DB326+DC326</f>
        <v>0</v>
      </c>
      <c r="ES334" s="166">
        <f t="shared" si="2066"/>
        <v>0</v>
      </c>
      <c r="ET334" s="164">
        <f t="shared" si="2067"/>
        <v>0</v>
      </c>
      <c r="EU334" s="164">
        <f>BS333+BT333+BU333+BV333+BW333</f>
        <v>0</v>
      </c>
      <c r="EV334" s="165">
        <f>BX333+BY333+BZ333+CA333</f>
        <v>0</v>
      </c>
      <c r="EW334" s="166">
        <f t="shared" si="2068"/>
        <v>0</v>
      </c>
      <c r="EX334" s="164">
        <f t="shared" si="2069"/>
        <v>0</v>
      </c>
      <c r="EY334" s="164">
        <f>CU333+CV333+CW333+CX333+CY333</f>
        <v>0</v>
      </c>
      <c r="EZ334" s="167">
        <f>CZ333+DA333+DB333+DC333</f>
        <v>0</v>
      </c>
      <c r="FA334" s="166">
        <f t="shared" si="2070"/>
        <v>0</v>
      </c>
      <c r="FB334" s="164">
        <f t="shared" si="2071"/>
        <v>0</v>
      </c>
      <c r="FC334" s="164">
        <f>DW326+DX326+DY326+DZ326+EA326</f>
        <v>0</v>
      </c>
      <c r="FD334" s="167">
        <f>EB326+EC326+ED326+EE326</f>
        <v>0</v>
      </c>
      <c r="FE334" s="166">
        <f t="shared" si="2072"/>
        <v>0</v>
      </c>
      <c r="FF334" s="164">
        <f t="shared" si="2073"/>
        <v>0</v>
      </c>
      <c r="FG334" s="164">
        <f>DW333+DX333+DY333+DZ333+EA333</f>
        <v>0</v>
      </c>
      <c r="FH334" s="167">
        <f>EB333+EC333+ED333+EE333</f>
        <v>0</v>
      </c>
      <c r="FI334" s="837" t="s">
        <v>597</v>
      </c>
      <c r="FJ334" s="169">
        <f>FE334</f>
        <v>0</v>
      </c>
      <c r="FK334" s="169">
        <f t="shared" ref="FK334" si="2089">FF334</f>
        <v>0</v>
      </c>
      <c r="FL334" s="169">
        <f t="shared" ref="FL334" si="2090">FG334</f>
        <v>0</v>
      </c>
      <c r="FM334" s="169">
        <f t="shared" ref="FM334" si="2091">FH334</f>
        <v>0</v>
      </c>
    </row>
    <row r="335" spans="1:174" ht="48" customHeight="1" thickBot="1">
      <c r="A335" s="2527"/>
      <c r="B335" s="2527"/>
      <c r="C335" s="2527"/>
      <c r="D335" s="2527"/>
      <c r="E335" s="2527"/>
      <c r="F335" s="2527"/>
      <c r="G335" s="2527"/>
      <c r="H335" s="2527"/>
      <c r="I335" s="2527"/>
      <c r="J335" s="2527"/>
      <c r="K335" s="2527"/>
      <c r="L335" s="2527"/>
      <c r="M335" s="2527"/>
      <c r="N335" s="2527"/>
      <c r="O335" s="2527"/>
      <c r="P335" s="2527"/>
      <c r="Q335" s="2527"/>
      <c r="R335" s="2527"/>
      <c r="S335" s="2527"/>
      <c r="T335" s="2527"/>
      <c r="U335" s="2527"/>
      <c r="V335" s="2527"/>
      <c r="W335" s="2527"/>
      <c r="X335" s="2527"/>
      <c r="Y335" s="2527"/>
      <c r="Z335" s="2527"/>
      <c r="AA335" s="2527"/>
      <c r="AB335" s="2527"/>
      <c r="AC335" s="2527"/>
      <c r="AD335" s="2527"/>
      <c r="AE335" s="2527"/>
      <c r="AF335" s="2527"/>
      <c r="AG335" s="2527"/>
      <c r="AH335" s="2527"/>
      <c r="AI335" s="2527"/>
      <c r="AJ335" s="2527"/>
      <c r="AK335" s="2527"/>
      <c r="AL335" s="2527"/>
      <c r="AM335" s="2527"/>
      <c r="AN335" s="2527"/>
      <c r="AO335" s="2527"/>
      <c r="AP335" s="2527"/>
      <c r="AQ335" s="2527"/>
      <c r="AR335" s="2527"/>
      <c r="AS335" s="2527"/>
      <c r="AT335" s="2527"/>
      <c r="AU335" s="2527"/>
      <c r="AV335" s="2527"/>
      <c r="AW335" s="2527"/>
      <c r="AX335" s="2527"/>
      <c r="AY335" s="2527"/>
      <c r="AZ335" s="2527"/>
      <c r="BA335" s="2527"/>
      <c r="BB335" s="2527"/>
      <c r="BC335" s="2527"/>
      <c r="BD335" s="2528"/>
      <c r="BE335" s="2527"/>
      <c r="BF335" s="2527"/>
      <c r="BG335" s="2527"/>
      <c r="BH335" s="2527"/>
      <c r="BI335" s="2527"/>
      <c r="BJ335" s="2527"/>
      <c r="BK335" s="2527"/>
      <c r="BL335" s="2527"/>
      <c r="BM335" s="2527"/>
      <c r="BN335" s="2527"/>
      <c r="BO335" s="2527"/>
      <c r="BP335" s="2527"/>
      <c r="BQ335" s="2527"/>
      <c r="BR335" s="2527"/>
      <c r="BS335" s="2527"/>
      <c r="BT335" s="2527"/>
      <c r="BU335" s="2527"/>
      <c r="BV335" s="2527"/>
      <c r="BW335" s="2527"/>
      <c r="BX335" s="2527"/>
      <c r="BY335" s="2527"/>
      <c r="BZ335" s="2527"/>
      <c r="CA335" s="2527"/>
      <c r="CB335" s="2527"/>
      <c r="CC335" s="2527"/>
      <c r="CD335" s="2527"/>
      <c r="CE335" s="2527"/>
      <c r="CF335" s="2528"/>
      <c r="CG335" s="2527"/>
      <c r="CH335" s="2527"/>
      <c r="CI335" s="2527"/>
      <c r="CJ335" s="2527"/>
      <c r="CK335" s="2527"/>
      <c r="CL335" s="2527"/>
      <c r="CM335" s="2527"/>
      <c r="CN335" s="2527"/>
      <c r="CO335" s="2527"/>
      <c r="CP335" s="2527"/>
      <c r="CQ335" s="2527"/>
      <c r="CR335" s="2527"/>
      <c r="CS335" s="2527"/>
      <c r="CT335" s="2527"/>
      <c r="CU335" s="2527"/>
      <c r="CV335" s="2527"/>
      <c r="CW335" s="2527"/>
      <c r="CX335" s="2527"/>
      <c r="CY335" s="2527"/>
      <c r="CZ335" s="2527"/>
      <c r="DA335" s="2527"/>
      <c r="DB335" s="2527"/>
      <c r="DC335" s="2527"/>
      <c r="DD335" s="2527"/>
      <c r="DE335" s="2527"/>
      <c r="DF335" s="2527"/>
      <c r="DG335" s="2527"/>
      <c r="DH335" s="2528"/>
      <c r="DI335" s="2527"/>
      <c r="DJ335" s="2527"/>
      <c r="DK335" s="2527"/>
      <c r="DL335" s="2527"/>
      <c r="DM335" s="2527"/>
      <c r="DN335" s="2527"/>
      <c r="DO335" s="2527"/>
      <c r="DP335" s="2527"/>
      <c r="DQ335" s="2527"/>
      <c r="DR335" s="2527"/>
      <c r="DS335" s="2527"/>
      <c r="DT335" s="2527"/>
      <c r="DU335" s="2527"/>
      <c r="DV335" s="2527"/>
      <c r="DW335" s="2527"/>
      <c r="DX335" s="2527"/>
      <c r="DY335" s="2527"/>
      <c r="DZ335" s="2527"/>
      <c r="EA335" s="2527"/>
      <c r="EB335" s="2527"/>
      <c r="EC335" s="2527"/>
      <c r="ED335" s="2527"/>
      <c r="EE335" s="2527"/>
      <c r="EF335" s="2527"/>
      <c r="EG335" s="2527"/>
      <c r="EH335" s="2527"/>
      <c r="EI335" s="2527"/>
      <c r="EJ335" s="2527"/>
      <c r="EK335" s="5688">
        <f>SUM(EK330:EK334)</f>
        <v>0</v>
      </c>
      <c r="EL335" s="5688">
        <f t="shared" ref="EL335:FH335" si="2092">SUM(EL330:EL334)</f>
        <v>0</v>
      </c>
      <c r="EM335" s="5688">
        <f t="shared" si="2092"/>
        <v>0</v>
      </c>
      <c r="EN335" s="5688">
        <f t="shared" si="2092"/>
        <v>0</v>
      </c>
      <c r="EO335" s="5688">
        <f t="shared" si="2092"/>
        <v>0</v>
      </c>
      <c r="EP335" s="5688">
        <f t="shared" si="2092"/>
        <v>0</v>
      </c>
      <c r="EQ335" s="5688">
        <f t="shared" si="2092"/>
        <v>0</v>
      </c>
      <c r="ER335" s="5688">
        <f t="shared" si="2092"/>
        <v>0</v>
      </c>
      <c r="ES335" s="5688">
        <f t="shared" si="2092"/>
        <v>0</v>
      </c>
      <c r="ET335" s="5688">
        <f t="shared" si="2092"/>
        <v>0</v>
      </c>
      <c r="EU335" s="5688">
        <f t="shared" si="2092"/>
        <v>0</v>
      </c>
      <c r="EV335" s="5688">
        <f t="shared" si="2092"/>
        <v>0</v>
      </c>
      <c r="EW335" s="5688">
        <f t="shared" si="2092"/>
        <v>0</v>
      </c>
      <c r="EX335" s="5688">
        <f t="shared" si="2092"/>
        <v>0</v>
      </c>
      <c r="EY335" s="5688">
        <f t="shared" si="2092"/>
        <v>0</v>
      </c>
      <c r="EZ335" s="5688">
        <f t="shared" si="2092"/>
        <v>0</v>
      </c>
      <c r="FA335" s="5688">
        <f t="shared" si="2092"/>
        <v>0</v>
      </c>
      <c r="FB335" s="5688">
        <f t="shared" si="2092"/>
        <v>0</v>
      </c>
      <c r="FC335" s="5688">
        <f t="shared" si="2092"/>
        <v>0</v>
      </c>
      <c r="FD335" s="5688">
        <f t="shared" si="2092"/>
        <v>0</v>
      </c>
      <c r="FE335" s="5688">
        <f t="shared" si="2092"/>
        <v>0</v>
      </c>
      <c r="FF335" s="5688">
        <f t="shared" si="2092"/>
        <v>0</v>
      </c>
      <c r="FG335" s="5688">
        <f t="shared" si="2092"/>
        <v>0</v>
      </c>
      <c r="FH335" s="5688">
        <f t="shared" si="2092"/>
        <v>0</v>
      </c>
      <c r="FI335" s="2527"/>
      <c r="FJ335" s="2527"/>
      <c r="FK335" s="2527"/>
      <c r="FL335" s="2527"/>
      <c r="FM335" s="2527"/>
    </row>
    <row r="336" spans="1:174" ht="48" customHeight="1" thickBot="1">
      <c r="A336" s="6227" t="s">
        <v>1141</v>
      </c>
      <c r="B336" s="6230" t="str" cm="1">
        <f t="array" ref="B336">_xlfn.XLOOKUP(1, (INDEX(التشكيل_القديم!$L$5:$S$49, ,6)=$A336) * (INDEX(التشكيل_القديم!$L$5:$S$49, ,7)="رئيس الدائرة"), INDEX(التشكيل_القديم!$L$5:$S$49, ,2))</f>
        <v>ثروت حامد محمد عبدالجواد</v>
      </c>
      <c r="C336" s="6230"/>
      <c r="D336" s="6230"/>
      <c r="E336" s="6230"/>
      <c r="F336" s="6230"/>
      <c r="G336" s="6230"/>
      <c r="H336" s="5676" cm="1">
        <f t="array" ref="H336">_xlfn.XLOOKUP(1, (INDEX(التشكيل_القديم!$L$5:$S$49, ,6)=$A336) * (INDEX(التشكيل_القديم!$L$5:$S$49, ,7)="رئيس الدائرة"), INDEX(التشكيل_القديم!$L$5:$S$49, ,3))</f>
        <v>3290</v>
      </c>
      <c r="I336" s="2171" t="str" cm="1">
        <f t="array" ref="I336">_xlfn.XLOOKUP(1, (INDEX(التشكيل_القديم!$L$5:$S$49, ,6)=$A336) * (INDEX(التشكيل_القديم!$L$5:$S$49, ,7)="رئيس الدائرة"), INDEX(التشكيل_القديم!$L$5:$S$49, ,4))</f>
        <v>أ</v>
      </c>
      <c r="J336" s="6231" t="s">
        <v>50</v>
      </c>
      <c r="K336" s="6234" t="s">
        <v>20</v>
      </c>
      <c r="L336" s="5567" t="s">
        <v>1196</v>
      </c>
      <c r="M336" s="5567"/>
      <c r="N336" s="6156" t="s">
        <v>1174</v>
      </c>
      <c r="O336" s="6157"/>
      <c r="P336" s="6157"/>
      <c r="Q336" s="6157"/>
      <c r="R336" s="6157"/>
      <c r="S336" s="6157"/>
      <c r="T336" s="6157"/>
      <c r="U336" s="6157"/>
      <c r="V336" s="6157"/>
      <c r="W336" s="6157"/>
      <c r="X336" s="6157"/>
      <c r="Y336" s="6157"/>
      <c r="Z336" s="6157"/>
      <c r="AA336" s="6157"/>
      <c r="AB336" s="6157"/>
      <c r="AC336" s="6157"/>
      <c r="AD336" s="6157"/>
      <c r="AE336" s="6157"/>
      <c r="AF336" s="6157"/>
      <c r="AG336" s="6157"/>
      <c r="AH336" s="6157"/>
      <c r="AI336" s="6157"/>
      <c r="AJ336" s="6157"/>
      <c r="AK336" s="6157"/>
      <c r="AL336" s="6157"/>
      <c r="AM336" s="6157"/>
      <c r="AN336" s="6157"/>
      <c r="AO336" s="6157"/>
      <c r="AP336" s="6157"/>
      <c r="AQ336" s="6157"/>
      <c r="AR336" s="6157"/>
      <c r="AS336" s="6157"/>
      <c r="AT336" s="6157"/>
      <c r="AU336" s="6157"/>
      <c r="AV336" s="6157"/>
      <c r="AW336" s="6157"/>
      <c r="AX336" s="6157"/>
      <c r="AY336" s="6157"/>
      <c r="AZ336" s="6157"/>
      <c r="BA336" s="6158"/>
      <c r="BB336" s="2158" t="s">
        <v>176</v>
      </c>
      <c r="BC336" s="2526"/>
      <c r="BD336" s="5652">
        <f>_xlfn.XLOOKUP(B336,التشكيل_القديم!$M$5:$M$39,التشكيل_القديم!$L$5:$L$39,0,0)</f>
        <v>20</v>
      </c>
      <c r="BE336" s="6210" t="str">
        <f xml:space="preserve"> "(" &amp;BD336&amp;")                 " &amp;"رئيس الدائرة  /  "  &amp;B336</f>
        <v>(20)                 رئيس الدائرة  /  ثروت حامد محمد عبدالجواد</v>
      </c>
      <c r="BF336" s="6210"/>
      <c r="BG336" s="6210"/>
      <c r="BH336" s="6210"/>
      <c r="BI336" s="6210"/>
      <c r="BJ336" s="6210"/>
      <c r="BK336" s="6210"/>
      <c r="BL336" s="6210"/>
      <c r="BM336" s="6210"/>
      <c r="BN336" s="6210"/>
      <c r="BO336" s="6210"/>
      <c r="BP336" s="6210"/>
      <c r="BQ336" s="6210"/>
      <c r="BR336" s="6210"/>
      <c r="BS336" s="6210"/>
      <c r="BT336" s="6210"/>
      <c r="BU336" s="6210"/>
      <c r="BV336" s="6210"/>
      <c r="BW336" s="6210"/>
      <c r="BX336" s="6210"/>
      <c r="BY336" s="6210"/>
      <c r="BZ336" s="6210"/>
      <c r="CA336" s="6210"/>
      <c r="CB336" s="6210"/>
      <c r="CC336" s="6210"/>
      <c r="CD336" s="6210"/>
      <c r="CE336" s="6211"/>
      <c r="CF336" s="5653">
        <f>_xlfn.XLOOKUP(B337,التشكيل_القديم!$M$5:$M$39,التشكيل_القديم!$L$5:$L$39,0,0)</f>
        <v>21</v>
      </c>
      <c r="CG336" s="6341" t="str">
        <f>"(2)             "&amp; "عضو يمين الدائرة  /  "  &amp;B337</f>
        <v>(2)             عضو يمين الدائرة  /  محمد فايق عبدالحميد علي</v>
      </c>
      <c r="CH336" s="6210"/>
      <c r="CI336" s="6210"/>
      <c r="CJ336" s="6210"/>
      <c r="CK336" s="6210"/>
      <c r="CL336" s="6210"/>
      <c r="CM336" s="6210"/>
      <c r="CN336" s="6210"/>
      <c r="CO336" s="6210"/>
      <c r="CP336" s="6210"/>
      <c r="CQ336" s="6210"/>
      <c r="CR336" s="6210"/>
      <c r="CS336" s="6210"/>
      <c r="CT336" s="6210"/>
      <c r="CU336" s="6210"/>
      <c r="CV336" s="6210"/>
      <c r="CW336" s="6210"/>
      <c r="CX336" s="6210"/>
      <c r="CY336" s="6210"/>
      <c r="CZ336" s="6210"/>
      <c r="DA336" s="6210"/>
      <c r="DB336" s="6210"/>
      <c r="DC336" s="6210"/>
      <c r="DD336" s="6210"/>
      <c r="DE336" s="6210"/>
      <c r="DF336" s="6210"/>
      <c r="DG336" s="6211"/>
      <c r="DH336" s="5653">
        <f>_xlfn.XLOOKUP(B340,التشكيل_القديم!$M$5:$M$39,التشكيل_القديم!$L$5:$L$39,0,0)</f>
        <v>0</v>
      </c>
      <c r="DI336" s="6210" t="str">
        <f>IF(B340&lt;&gt;"","(5)             "&amp;"عضو يسار يسار اليسار الدائرة /  "&amp;B340,"لا يوجد عضو خامس")</f>
        <v>لا يوجد عضو خامس</v>
      </c>
      <c r="DJ336" s="6210"/>
      <c r="DK336" s="6210"/>
      <c r="DL336" s="6210"/>
      <c r="DM336" s="6210"/>
      <c r="DN336" s="6210"/>
      <c r="DO336" s="6210"/>
      <c r="DP336" s="6210"/>
      <c r="DQ336" s="6210"/>
      <c r="DR336" s="6210"/>
      <c r="DS336" s="6210"/>
      <c r="DT336" s="6210"/>
      <c r="DU336" s="6210"/>
      <c r="DV336" s="6210"/>
      <c r="DW336" s="6210"/>
      <c r="DX336" s="6210"/>
      <c r="DY336" s="6210"/>
      <c r="DZ336" s="6210"/>
      <c r="EA336" s="6210"/>
      <c r="EB336" s="6210"/>
      <c r="EC336" s="6210"/>
      <c r="ED336" s="6210"/>
      <c r="EE336" s="6210"/>
      <c r="EF336" s="6210"/>
      <c r="EG336" s="6210"/>
      <c r="EH336" s="6210"/>
      <c r="EI336" s="6210"/>
      <c r="EJ336" s="2024"/>
      <c r="EK336" s="5654" t="str">
        <f>الاعدادات!$F$5</f>
        <v>أغسطس</v>
      </c>
      <c r="EL336" s="5655" t="str">
        <f>الاعدادات!$F$6</f>
        <v>سبتمبر</v>
      </c>
      <c r="EM336" s="5655" t="str">
        <f>الاعدادات!$F$7</f>
        <v>أكتوبر</v>
      </c>
      <c r="EN336" s="2010" t="s">
        <v>106</v>
      </c>
      <c r="EO336" s="5654" t="str">
        <f>الاعدادات!$F$5</f>
        <v>أغسطس</v>
      </c>
      <c r="EP336" s="5655" t="str">
        <f>الاعدادات!$F$6</f>
        <v>سبتمبر</v>
      </c>
      <c r="EQ336" s="5655" t="str">
        <f>الاعدادات!$F$7</f>
        <v>أكتوبر</v>
      </c>
      <c r="ER336" s="2010" t="s">
        <v>106</v>
      </c>
      <c r="ES336" s="5654" t="str">
        <f>الاعدادات!$F$5</f>
        <v>أغسطس</v>
      </c>
      <c r="ET336" s="5655" t="str">
        <f>الاعدادات!$F$6</f>
        <v>سبتمبر</v>
      </c>
      <c r="EU336" s="5655" t="str">
        <f>الاعدادات!$F$7</f>
        <v>أكتوبر</v>
      </c>
      <c r="EV336" s="2010" t="s">
        <v>106</v>
      </c>
      <c r="EW336" s="5654" t="str">
        <f>الاعدادات!$F$5</f>
        <v>أغسطس</v>
      </c>
      <c r="EX336" s="5655" t="str">
        <f>الاعدادات!$F$6</f>
        <v>سبتمبر</v>
      </c>
      <c r="EY336" s="2010" t="s">
        <v>106</v>
      </c>
      <c r="EZ336" s="5654" t="str">
        <f>الاعدادات!$F$5</f>
        <v>أغسطس</v>
      </c>
      <c r="FA336" s="5655" t="str">
        <f>الاعدادات!$F$6</f>
        <v>سبتمبر</v>
      </c>
      <c r="FB336" s="5655" t="str">
        <f>الاعدادات!$F$7</f>
        <v>أكتوبر</v>
      </c>
      <c r="FC336" s="2010" t="s">
        <v>106</v>
      </c>
      <c r="FD336" s="5654" t="str">
        <f>الاعدادات!$F$5</f>
        <v>أغسطس</v>
      </c>
      <c r="FE336" s="5655" t="str">
        <f>الاعدادات!$F$6</f>
        <v>سبتمبر</v>
      </c>
      <c r="FF336" s="5655" t="str">
        <f>الاعدادات!$F$7</f>
        <v>أكتوبر</v>
      </c>
      <c r="FG336" s="2010" t="s">
        <v>106</v>
      </c>
      <c r="FK336" s="5654" t="str">
        <f>الاعدادات!$F$5</f>
        <v>أغسطس</v>
      </c>
      <c r="FL336" s="5655" t="str">
        <f>الاعدادات!$F$6</f>
        <v>سبتمبر</v>
      </c>
      <c r="FM336" s="5655" t="str">
        <f>الاعدادات!$F$7</f>
        <v>أكتوبر</v>
      </c>
      <c r="FN336" s="2010" t="s">
        <v>106</v>
      </c>
      <c r="FO336" s="5654" t="str">
        <f>الاعدادات!$F$5</f>
        <v>أغسطس</v>
      </c>
      <c r="FP336" s="5655" t="str">
        <f>الاعدادات!$F$6</f>
        <v>سبتمبر</v>
      </c>
      <c r="FQ336" s="5655" t="str">
        <f>الاعدادات!$F$7</f>
        <v>أكتوبر</v>
      </c>
      <c r="FR336" s="2010" t="s">
        <v>106</v>
      </c>
    </row>
    <row r="337" spans="1:174" ht="48" customHeight="1" thickBot="1">
      <c r="A337" s="6228"/>
      <c r="B337" s="6250" t="str" cm="1">
        <f t="array" ref="B337">_xlfn.XLOOKUP(1, (INDEX(التشكيل_القديم!$L$5:$S$49, ,6)=$A336) * (INDEX(التشكيل_القديم!$L$5:$S$49, ,7)="عضو يمين"), INDEX(التشكيل_القديم!$L$5:$S$49, ,2))</f>
        <v>محمد فايق عبدالحميد علي</v>
      </c>
      <c r="C337" s="6250"/>
      <c r="D337" s="6250"/>
      <c r="E337" s="6250"/>
      <c r="F337" s="6250"/>
      <c r="G337" s="6250"/>
      <c r="H337" s="2170" cm="1">
        <f t="array" ref="H337">_xlfn.XLOOKUP(1, (INDEX(التشكيل_القديم!$L$5:$S$49, ,6)=$A336) * (INDEX(التشكيل_القديم!$L$5:$S$49, ,7)="عضو يمين"), INDEX(التشكيل_القديم!$L$5:$S$49, ,3))</f>
        <v>208</v>
      </c>
      <c r="I337" s="2171" t="str" cm="1">
        <f t="array" ref="I337">_xlfn.XLOOKUP(1, (INDEX(التشكيل_القديم!$L$5:$S$49, ,6)=$A336) * (INDEX(التشكيل_القديم!$L$5:$S$49, ,7)="عضو يمين"), INDEX(التشكيل_القديم!$L$5:$S$49, ,4))</f>
        <v>أ</v>
      </c>
      <c r="J337" s="6232"/>
      <c r="K337" s="6235"/>
      <c r="L337" s="5677" t="str">
        <f>الاعدادات!$D$6</f>
        <v>2022 وما قبلها</v>
      </c>
      <c r="M337" s="2012">
        <v>0</v>
      </c>
      <c r="N337" s="2003"/>
      <c r="O337" s="2003"/>
      <c r="P337" s="2003"/>
      <c r="Q337" s="2003"/>
      <c r="R337" s="2003"/>
      <c r="S337" s="2003"/>
      <c r="T337" s="2003"/>
      <c r="U337" s="2003"/>
      <c r="V337" s="2003"/>
      <c r="W337" s="2003"/>
      <c r="X337" s="2003"/>
      <c r="Y337" s="2017"/>
      <c r="Z337" s="5678">
        <f>Y337+X337+U337+T337+S337+R337+Q337+P337+O337+N337+M337-W337</f>
        <v>0</v>
      </c>
      <c r="AA337" s="2021"/>
      <c r="AB337" s="2005"/>
      <c r="AC337" s="5656">
        <f>SUM(BD337:BJ337,CF337:CL337,BD344:BJ344,CF344:CL344,DH337:DN337,DH344:DN344)</f>
        <v>0</v>
      </c>
      <c r="AD337" s="5656">
        <f>SUM(BK337:BO337,CM337:CQ337,BK344:BO344,CM344:CQ344,DO337:DS337,DO344:DS344)</f>
        <v>0</v>
      </c>
      <c r="AE337" s="5656">
        <f>BP337+CR337+BP344+CR344+DT337+DT344</f>
        <v>0</v>
      </c>
      <c r="AF337" s="5657">
        <f t="shared" ref="AF337:AF341" si="2093">AE337+AD337+AC337</f>
        <v>0</v>
      </c>
      <c r="AG337" s="5656">
        <f t="shared" ref="AG337:AG341" si="2094">BR337+CT337+BR344+CT344+DV337+DV344</f>
        <v>0</v>
      </c>
      <c r="AH337" s="5658">
        <f>BS337+CU337+BS344+CU344+DW337+DW344</f>
        <v>0</v>
      </c>
      <c r="AI337" s="5656">
        <f t="shared" ref="AI337:AI341" si="2095">BT337+CV337+BT344+CV344+DX337+DX344</f>
        <v>0</v>
      </c>
      <c r="AJ337" s="5656">
        <f t="shared" ref="AJ337:AJ341" si="2096">BU337+CW337+BU344+CW344+DY337+DY344</f>
        <v>0</v>
      </c>
      <c r="AK337" s="5656">
        <f t="shared" ref="AK337:AK341" si="2097">BV337+CX337+BV344+CX344+DZ337+DZ344</f>
        <v>0</v>
      </c>
      <c r="AL337" s="5656">
        <f t="shared" ref="AL337:AL341" si="2098">BW337+CY337+BW344+CY344+EA337+EA344</f>
        <v>0</v>
      </c>
      <c r="AM337" s="5657">
        <f t="shared" ref="AM337:AM341" si="2099">AL337+AK337+AJ337+AI337+AH337</f>
        <v>0</v>
      </c>
      <c r="AN337" s="5659">
        <f>BX337+CZ337+BX344+CZ344+EB337+EB344</f>
        <v>0</v>
      </c>
      <c r="AO337" s="5659">
        <f t="shared" ref="AO337:AO341" si="2100">BY337+DA337+BY344+DA344+EC337+EC344</f>
        <v>0</v>
      </c>
      <c r="AP337" s="5659">
        <f>BZ337+DB337+DB344+BZ344+ED337+ED344</f>
        <v>0</v>
      </c>
      <c r="AQ337" s="5657">
        <f t="shared" ref="AQ337:AQ341" si="2101">AP337+AO337+AN337</f>
        <v>0</v>
      </c>
      <c r="AR337" s="5660">
        <f>CA337+DC337+CA344+DC344+EE337+EE344</f>
        <v>0</v>
      </c>
      <c r="AS337" s="5661">
        <f t="shared" ref="AS337:AS341" si="2102">AR337+AQ337+AM337+AG337+AF337</f>
        <v>0</v>
      </c>
      <c r="AT337" s="2021"/>
      <c r="AU337" s="5656">
        <f t="shared" ref="AU337:AU341" si="2103">CC337+DE337+CC344+DE344+EG337+EG344</f>
        <v>0</v>
      </c>
      <c r="AV337" s="5656">
        <f t="shared" ref="AV337:AV341" si="2104">CD337+DF337+CD344+DF344+EH337+EH344</f>
        <v>0</v>
      </c>
      <c r="AW337" s="2003"/>
      <c r="AX337" s="2004"/>
      <c r="AY337" s="5682">
        <f t="shared" ref="AY337:AY341" si="2105">AX337+AW337+AV337+AU337+AT337</f>
        <v>0</v>
      </c>
      <c r="AZ337" s="2006"/>
      <c r="BA337" s="5656">
        <f t="shared" ref="BA337:BA342" si="2106">AY337+AS337+AA337-Z337</f>
        <v>0</v>
      </c>
      <c r="BB337" s="2159"/>
      <c r="BC337" s="5683" t="str">
        <f>الاعدادات!$D$6</f>
        <v>2022 وما قبلها</v>
      </c>
      <c r="BD337" s="82"/>
      <c r="BE337" s="83"/>
      <c r="BF337" s="83"/>
      <c r="BG337" s="84"/>
      <c r="BH337" s="84"/>
      <c r="BI337" s="84"/>
      <c r="BJ337" s="85"/>
      <c r="BK337" s="86"/>
      <c r="BL337" s="87"/>
      <c r="BM337" s="87"/>
      <c r="BN337" s="88"/>
      <c r="BO337" s="88"/>
      <c r="BP337" s="89"/>
      <c r="BQ337" s="77">
        <f t="shared" ref="BQ337:BQ342" si="2107">BP337+BO337+BN337+BM337+BL337+BK337+BJ337+BI337+BH337+BG337+BF337+BE337+BD337</f>
        <v>0</v>
      </c>
      <c r="BR337" s="90"/>
      <c r="BS337" s="91"/>
      <c r="BT337" s="92"/>
      <c r="BU337" s="93"/>
      <c r="BV337" s="94"/>
      <c r="BW337" s="95"/>
      <c r="BX337" s="96"/>
      <c r="BY337" s="97"/>
      <c r="BZ337" s="98"/>
      <c r="CA337" s="99"/>
      <c r="CB337" s="79">
        <f t="shared" ref="CB337:CB341" si="2108">CA337+BZ337+BY337+BX337+BW337+BV337+BU337+BT337+BS337+BR337+BQ337</f>
        <v>0</v>
      </c>
      <c r="CC337" s="80"/>
      <c r="CD337" s="78"/>
      <c r="CE337" s="100"/>
      <c r="CF337" s="101"/>
      <c r="CG337" s="83"/>
      <c r="CH337" s="83"/>
      <c r="CI337" s="84"/>
      <c r="CJ337" s="84"/>
      <c r="CK337" s="84"/>
      <c r="CL337" s="85"/>
      <c r="CM337" s="86"/>
      <c r="CN337" s="87"/>
      <c r="CO337" s="87"/>
      <c r="CP337" s="88"/>
      <c r="CQ337" s="88"/>
      <c r="CR337" s="89"/>
      <c r="CS337" s="77">
        <f t="shared" ref="CS337:CS342" si="2109">CR337+CQ337+CP337+CO337+CN337+CM337+CL337+CK337+CJ337+CI337+CH337+CG337+CF337</f>
        <v>0</v>
      </c>
      <c r="CT337" s="90"/>
      <c r="CU337" s="91"/>
      <c r="CV337" s="92"/>
      <c r="CW337" s="93"/>
      <c r="CX337" s="94"/>
      <c r="CY337" s="95"/>
      <c r="CZ337" s="96"/>
      <c r="DA337" s="97"/>
      <c r="DB337" s="98"/>
      <c r="DC337" s="99"/>
      <c r="DD337" s="81">
        <f t="shared" ref="DD337:DD338" si="2110">SUM(CS337:DC337)</f>
        <v>0</v>
      </c>
      <c r="DE337" s="80"/>
      <c r="DF337" s="78"/>
      <c r="DG337" s="102"/>
      <c r="DH337" s="101"/>
      <c r="DI337" s="83"/>
      <c r="DJ337" s="83"/>
      <c r="DK337" s="84"/>
      <c r="DL337" s="84"/>
      <c r="DM337" s="84"/>
      <c r="DN337" s="85"/>
      <c r="DO337" s="86"/>
      <c r="DP337" s="87"/>
      <c r="DQ337" s="87"/>
      <c r="DR337" s="88"/>
      <c r="DS337" s="88"/>
      <c r="DT337" s="89"/>
      <c r="DU337" s="77">
        <f t="shared" ref="DU337:DU339" si="2111">DT337+DS337+DR337+DQ337+DP337+DO337+DN337+DM337+DL337+DK337+DJ337+DI337+DH337</f>
        <v>0</v>
      </c>
      <c r="DV337" s="90"/>
      <c r="DW337" s="91"/>
      <c r="DX337" s="92"/>
      <c r="DY337" s="93"/>
      <c r="DZ337" s="94"/>
      <c r="EA337" s="95"/>
      <c r="EB337" s="96"/>
      <c r="EC337" s="97"/>
      <c r="ED337" s="98"/>
      <c r="EE337" s="99"/>
      <c r="EF337" s="81">
        <f t="shared" ref="EF337:EF338" si="2112">SUM(DU337:EE337)</f>
        <v>0</v>
      </c>
      <c r="EG337" s="80"/>
      <c r="EH337" s="78"/>
      <c r="EI337" s="102"/>
      <c r="EJ337" s="5675" t="str">
        <f>الاعدادات!$D$6</f>
        <v>2022 وما قبلها</v>
      </c>
      <c r="EK337" s="68">
        <f t="shared" ref="EK337:EK341" si="2113">AM337+AG337-EL337-EM337</f>
        <v>0</v>
      </c>
      <c r="EL337" s="69"/>
      <c r="EM337" s="69"/>
      <c r="EN337" s="70">
        <f>SUM(EK337:EM337)</f>
        <v>0</v>
      </c>
      <c r="EO337" s="68">
        <f t="shared" ref="EO337:EO341" si="2114">AT337-EQ337-EP337</f>
        <v>0</v>
      </c>
      <c r="EP337" s="69"/>
      <c r="EQ337" s="69"/>
      <c r="ER337" s="70">
        <f>SUM(EO337:EQ337)</f>
        <v>0</v>
      </c>
      <c r="ES337" s="68">
        <f t="shared" ref="ES337:ES341" si="2115">AU337-EU337-ET337</f>
        <v>0</v>
      </c>
      <c r="ET337" s="69"/>
      <c r="EU337" s="71"/>
      <c r="EV337" s="70">
        <f t="shared" ref="EV337:EV342" si="2116">EU337+ET337+ES337</f>
        <v>0</v>
      </c>
      <c r="EW337" s="68">
        <f t="shared" ref="EW337:EW341" si="2117">AV337-EX337</f>
        <v>0</v>
      </c>
      <c r="EX337" s="69"/>
      <c r="EY337" s="70">
        <f>SUM(EW337:EX337)</f>
        <v>0</v>
      </c>
      <c r="EZ337" s="68">
        <f>FK337+FO337</f>
        <v>0</v>
      </c>
      <c r="FA337" s="68">
        <f>FL337+FP337</f>
        <v>0</v>
      </c>
      <c r="FB337" s="68">
        <f>FM337+FQ337</f>
        <v>0</v>
      </c>
      <c r="FC337" s="68">
        <f>FN337+FR337</f>
        <v>0</v>
      </c>
      <c r="FD337" s="68">
        <f t="shared" ref="FD337:FD342" si="2118">EK337+EO337+ES337+EW337+EZ337</f>
        <v>0</v>
      </c>
      <c r="FE337" s="72">
        <f t="shared" ref="FE337:FE342" si="2119">EL337+EP337+ET337+FA337+EX337</f>
        <v>0</v>
      </c>
      <c r="FF337" s="72">
        <f t="shared" ref="FF337:FF342" si="2120">FB337+EU337+EQ337+EM337</f>
        <v>0</v>
      </c>
      <c r="FG337" s="70">
        <f t="shared" ref="FG337:FG342" si="2121">SUM(FD337:FF337)</f>
        <v>0</v>
      </c>
      <c r="FH337" t="str">
        <f t="shared" ref="FH337:FH341" si="2122">IF(OR(EZ337&lt;0,EW337&lt;0,ES337&lt;0,EO337&lt;0,EK337&lt;0,Z337 &lt;&gt; AY337+AS337+AA337), "wrong", "ok")</f>
        <v>ok</v>
      </c>
      <c r="FK337" s="68">
        <f>AX337-FL337-FM337</f>
        <v>0</v>
      </c>
      <c r="FL337" s="69"/>
      <c r="FM337" s="69"/>
      <c r="FN337" s="70">
        <f>SUM(FK337:FM337)</f>
        <v>0</v>
      </c>
      <c r="FO337" s="68">
        <f>AW337-FP337-FQ337</f>
        <v>0</v>
      </c>
      <c r="FP337" s="69"/>
      <c r="FQ337" s="69"/>
      <c r="FR337" s="70">
        <f>SUM(FO337:FQ337)</f>
        <v>0</v>
      </c>
    </row>
    <row r="338" spans="1:174" ht="48" customHeight="1" thickBot="1">
      <c r="A338" s="6228"/>
      <c r="B338" s="6250" t="str" cm="1">
        <f t="array" ref="B338">_xlfn.XLOOKUP(1, (INDEX(التشكيل_القديم!$L$5:$S$49, ,6)=$A336) * (INDEX(التشكيل_القديم!$L$5:$S$49, ,7)="عضو يسار"), INDEX(التشكيل_القديم!$L$5:$S$49, ,2))</f>
        <v>رائد محمد ربيع جاد</v>
      </c>
      <c r="C338" s="6250"/>
      <c r="D338" s="6250"/>
      <c r="E338" s="6250"/>
      <c r="F338" s="6250"/>
      <c r="G338" s="6250"/>
      <c r="H338" s="2170" cm="1">
        <f t="array" ref="H338">_xlfn.XLOOKUP(1, (INDEX(التشكيل_القديم!$L$5:$S$49, ,6)=$A336) * (INDEX(التشكيل_القديم!$L$5:$S$49, ,7)="عضو يسار"), INDEX(التشكيل_القديم!$L$5:$S$49, ,3))</f>
        <v>561</v>
      </c>
      <c r="I338" s="2171" t="str" cm="1">
        <f t="array" ref="I338">_xlfn.XLOOKUP(1, (INDEX(التشكيل_القديم!$L$5:$S$49, ,6)=$A336) * (INDEX(التشكيل_القديم!$L$5:$S$49, ,7)="عضو يسار"), INDEX(التشكيل_القديم!$L$5:$S$49, ,4))</f>
        <v>أ</v>
      </c>
      <c r="J338" s="6232"/>
      <c r="K338" s="6235"/>
      <c r="L338" s="5675">
        <f>الاعدادات!$D$7</f>
        <v>2023</v>
      </c>
      <c r="M338" s="2013">
        <v>10</v>
      </c>
      <c r="N338" s="64"/>
      <c r="O338" s="64"/>
      <c r="P338" s="64"/>
      <c r="Q338" s="64"/>
      <c r="R338" s="64"/>
      <c r="S338" s="64"/>
      <c r="T338" s="64"/>
      <c r="U338" s="64"/>
      <c r="V338" s="64"/>
      <c r="W338" s="64"/>
      <c r="X338" s="64"/>
      <c r="Y338" s="2018"/>
      <c r="Z338" s="5679">
        <f t="shared" ref="Z338:Z341" si="2123">Y338+X338+U338+T338+S338+R338+Q338+P338+O338+N338+M338-W338</f>
        <v>10</v>
      </c>
      <c r="AA338" s="2007"/>
      <c r="AB338" s="63"/>
      <c r="AC338" s="5662">
        <f t="shared" ref="AC338:AC341" si="2124">SUM(BD338:BJ338,CF338:CL338,BD345:BJ345,CF345:CL345,DH338:DN338,DH345:DN345)</f>
        <v>0</v>
      </c>
      <c r="AD338" s="5662">
        <f t="shared" ref="AD338:AD341" si="2125">SUM(BK338:BO338,CM338:CQ338,BK345:BO345,CM345:CQ345,DO338:DS338,DO345:DS345)</f>
        <v>0</v>
      </c>
      <c r="AE338" s="5662">
        <f>BP338+CR338+BP345+CR345+DT338+DT345</f>
        <v>0</v>
      </c>
      <c r="AF338" s="5663">
        <f t="shared" si="2093"/>
        <v>0</v>
      </c>
      <c r="AG338" s="5662">
        <f t="shared" si="2094"/>
        <v>0</v>
      </c>
      <c r="AH338" s="5664">
        <f t="shared" ref="AH338:AH341" si="2126">BS338+CU338+BS345+CU345+DW338+DW345</f>
        <v>0</v>
      </c>
      <c r="AI338" s="5662">
        <f t="shared" si="2095"/>
        <v>0</v>
      </c>
      <c r="AJ338" s="5662">
        <f t="shared" si="2096"/>
        <v>0</v>
      </c>
      <c r="AK338" s="5662">
        <f t="shared" si="2097"/>
        <v>0</v>
      </c>
      <c r="AL338" s="5662">
        <f t="shared" si="2098"/>
        <v>0</v>
      </c>
      <c r="AM338" s="5663">
        <f t="shared" si="2099"/>
        <v>0</v>
      </c>
      <c r="AN338" s="5665">
        <f t="shared" ref="AN338:AN341" si="2127">BX338+CZ338+BX345+CZ345+EB338+EB345</f>
        <v>0</v>
      </c>
      <c r="AO338" s="5665">
        <f t="shared" si="2100"/>
        <v>0</v>
      </c>
      <c r="AP338" s="5665">
        <f>BZ338+DB338+DB345+BZ345+ED338+ED345</f>
        <v>0</v>
      </c>
      <c r="AQ338" s="5663">
        <f t="shared" si="2101"/>
        <v>0</v>
      </c>
      <c r="AR338" s="5666">
        <f>CA338+DC338+CA345+DC345+EE338+EE345</f>
        <v>0</v>
      </c>
      <c r="AS338" s="5667">
        <f t="shared" si="2102"/>
        <v>0</v>
      </c>
      <c r="AT338" s="2007"/>
      <c r="AU338" s="5662">
        <f t="shared" si="2103"/>
        <v>0</v>
      </c>
      <c r="AV338" s="5662">
        <f t="shared" si="2104"/>
        <v>0</v>
      </c>
      <c r="AW338" s="64"/>
      <c r="AX338" s="64"/>
      <c r="AY338" s="65">
        <f t="shared" si="2105"/>
        <v>0</v>
      </c>
      <c r="AZ338" s="66"/>
      <c r="BA338" s="5662">
        <f t="shared" si="2106"/>
        <v>-10</v>
      </c>
      <c r="BB338" s="2159"/>
      <c r="BC338" s="5683">
        <f>الاعدادات!$D$7</f>
        <v>2023</v>
      </c>
      <c r="BD338" s="82"/>
      <c r="BE338" s="83"/>
      <c r="BF338" s="83"/>
      <c r="BG338" s="103"/>
      <c r="BH338" s="84"/>
      <c r="BI338" s="84"/>
      <c r="BJ338" s="85"/>
      <c r="BK338" s="86"/>
      <c r="BL338" s="87"/>
      <c r="BM338" s="87"/>
      <c r="BN338" s="88"/>
      <c r="BO338" s="88"/>
      <c r="BP338" s="89"/>
      <c r="BQ338" s="77">
        <f t="shared" si="2107"/>
        <v>0</v>
      </c>
      <c r="BR338" s="90"/>
      <c r="BS338" s="91"/>
      <c r="BT338" s="92"/>
      <c r="BU338" s="93"/>
      <c r="BV338" s="94"/>
      <c r="BW338" s="95"/>
      <c r="BX338" s="96"/>
      <c r="BY338" s="97"/>
      <c r="BZ338" s="98"/>
      <c r="CA338" s="99"/>
      <c r="CB338" s="79">
        <f t="shared" si="2108"/>
        <v>0</v>
      </c>
      <c r="CC338" s="104"/>
      <c r="CD338" s="92"/>
      <c r="CE338" s="100"/>
      <c r="CF338" s="101"/>
      <c r="CG338" s="83"/>
      <c r="CH338" s="83"/>
      <c r="CI338" s="84"/>
      <c r="CJ338" s="84"/>
      <c r="CK338" s="84"/>
      <c r="CL338" s="85"/>
      <c r="CM338" s="86"/>
      <c r="CN338" s="87"/>
      <c r="CO338" s="87"/>
      <c r="CP338" s="88"/>
      <c r="CQ338" s="88"/>
      <c r="CR338" s="89"/>
      <c r="CS338" s="77">
        <f t="shared" si="2109"/>
        <v>0</v>
      </c>
      <c r="CT338" s="90"/>
      <c r="CU338" s="91"/>
      <c r="CV338" s="92"/>
      <c r="CW338" s="93"/>
      <c r="CX338" s="94"/>
      <c r="CY338" s="95"/>
      <c r="CZ338" s="96"/>
      <c r="DA338" s="97"/>
      <c r="DB338" s="98"/>
      <c r="DC338" s="99"/>
      <c r="DD338" s="81">
        <f t="shared" si="2110"/>
        <v>0</v>
      </c>
      <c r="DE338" s="104"/>
      <c r="DF338" s="92"/>
      <c r="DG338" s="102"/>
      <c r="DH338" s="101"/>
      <c r="DI338" s="83"/>
      <c r="DJ338" s="83"/>
      <c r="DK338" s="84"/>
      <c r="DL338" s="84"/>
      <c r="DM338" s="84"/>
      <c r="DN338" s="85"/>
      <c r="DO338" s="86"/>
      <c r="DP338" s="87"/>
      <c r="DQ338" s="87"/>
      <c r="DR338" s="88"/>
      <c r="DS338" s="88"/>
      <c r="DT338" s="89"/>
      <c r="DU338" s="77">
        <f t="shared" si="2111"/>
        <v>0</v>
      </c>
      <c r="DV338" s="90"/>
      <c r="DW338" s="91"/>
      <c r="DX338" s="92"/>
      <c r="DY338" s="93"/>
      <c r="DZ338" s="94"/>
      <c r="EA338" s="95"/>
      <c r="EB338" s="96"/>
      <c r="EC338" s="97"/>
      <c r="ED338" s="98"/>
      <c r="EE338" s="99"/>
      <c r="EF338" s="81">
        <f t="shared" si="2112"/>
        <v>0</v>
      </c>
      <c r="EG338" s="104"/>
      <c r="EH338" s="92"/>
      <c r="EI338" s="102"/>
      <c r="EJ338" s="5675">
        <f>الاعدادات!$D$7</f>
        <v>2023</v>
      </c>
      <c r="EK338" s="68">
        <f t="shared" si="2113"/>
        <v>0</v>
      </c>
      <c r="EL338" s="69"/>
      <c r="EM338" s="69"/>
      <c r="EN338" s="70">
        <f t="shared" ref="EN338:EN341" si="2128">SUM(EK338:EM338)</f>
        <v>0</v>
      </c>
      <c r="EO338" s="68">
        <f t="shared" si="2114"/>
        <v>0</v>
      </c>
      <c r="EP338" s="69"/>
      <c r="EQ338" s="69"/>
      <c r="ER338" s="70">
        <f t="shared" ref="ER338:ER341" si="2129">SUM(EO338:EQ338)</f>
        <v>0</v>
      </c>
      <c r="ES338" s="68">
        <f t="shared" si="2115"/>
        <v>0</v>
      </c>
      <c r="ET338" s="69"/>
      <c r="EU338" s="71"/>
      <c r="EV338" s="70">
        <f t="shared" si="2116"/>
        <v>0</v>
      </c>
      <c r="EW338" s="68">
        <f t="shared" si="2117"/>
        <v>0</v>
      </c>
      <c r="EX338" s="69"/>
      <c r="EY338" s="70">
        <f t="shared" ref="EY338:EY341" si="2130">SUM(EW338:EX338)</f>
        <v>0</v>
      </c>
      <c r="EZ338" s="68">
        <f t="shared" ref="EZ338:EZ341" si="2131">FK338+FO338</f>
        <v>0</v>
      </c>
      <c r="FA338" s="68">
        <f t="shared" ref="FA338:FA341" si="2132">FL338+FP338</f>
        <v>0</v>
      </c>
      <c r="FB338" s="68">
        <f t="shared" ref="FB338:FB341" si="2133">FM338+FQ338</f>
        <v>0</v>
      </c>
      <c r="FC338" s="68">
        <f t="shared" ref="FC338:FC341" si="2134">FN338+FR338</f>
        <v>0</v>
      </c>
      <c r="FD338" s="68">
        <f t="shared" si="2118"/>
        <v>0</v>
      </c>
      <c r="FE338" s="72">
        <f t="shared" si="2119"/>
        <v>0</v>
      </c>
      <c r="FF338" s="72">
        <f t="shared" si="2120"/>
        <v>0</v>
      </c>
      <c r="FG338" s="70">
        <f t="shared" si="2121"/>
        <v>0</v>
      </c>
      <c r="FH338" t="str">
        <f t="shared" si="2122"/>
        <v>wrong</v>
      </c>
      <c r="FK338" s="68">
        <f t="shared" ref="FK338:FK341" si="2135">AX338-FL338-FM338</f>
        <v>0</v>
      </c>
      <c r="FL338" s="69"/>
      <c r="FM338" s="69"/>
      <c r="FN338" s="70">
        <f t="shared" ref="FN338:FN341" si="2136">SUM(FK338:FM338)</f>
        <v>0</v>
      </c>
      <c r="FO338" s="68">
        <f t="shared" ref="FO338:FO341" si="2137">AW338-FP338-FQ338</f>
        <v>0</v>
      </c>
      <c r="FP338" s="69"/>
      <c r="FQ338" s="69"/>
      <c r="FR338" s="70">
        <f t="shared" ref="FR338:FR341" si="2138">SUM(FO338:FQ338)</f>
        <v>0</v>
      </c>
    </row>
    <row r="339" spans="1:174" ht="48" customHeight="1" thickBot="1">
      <c r="A339" s="6228"/>
      <c r="B339" s="6250" t="str" cm="1">
        <f t="array" ref="B339">IFERROR(_xlfn.XLOOKUP(1, (INDEX(التشكيل_القديم!$L$5:$S$49, ,6)=$A336) * (INDEX(التشكيل_القديم!$L$5:$S$49, ,7)="عضو يسار اليسار"), INDEX(التشكيل_القديم!$L$5:$S$49, ,2)),"")</f>
        <v/>
      </c>
      <c r="C339" s="6250"/>
      <c r="D339" s="6250"/>
      <c r="E339" s="6250"/>
      <c r="F339" s="6250"/>
      <c r="G339" s="6250"/>
      <c r="H339" s="2170" t="str" cm="1">
        <f t="array" ref="H339">IFERROR(_xlfn.XLOOKUP(1, (INDEX(التشكيل_القديم!$L$5:$S$49, ,6)=$A336) * (INDEX(التشكيل_القديم!$L$5:$S$49, ,7)="عضو يسار اليسار"), INDEX(التشكيل_القديم!$L$5:$S$49, ,3)),"")</f>
        <v/>
      </c>
      <c r="I339" s="2171" t="str" cm="1">
        <f t="array" ref="I339">IFERROR(_xlfn.XLOOKUP(1, (INDEX(التشكيل_القديم!$L$5:$S$49, ,6)=$A336) * (INDEX(التشكيل_القديم!$L$5:$S$49, ,7)="عضو يسار اليسار"), INDEX(التشكيل_القديم!$L$5:$S$49, ,4)),"")</f>
        <v/>
      </c>
      <c r="J339" s="6232"/>
      <c r="K339" s="6235"/>
      <c r="L339" s="5675">
        <f>الاعدادات!$D$8</f>
        <v>2024</v>
      </c>
      <c r="M339" s="2014">
        <v>33</v>
      </c>
      <c r="N339" s="1997"/>
      <c r="O339" s="1997"/>
      <c r="P339" s="1997"/>
      <c r="Q339" s="1997"/>
      <c r="R339" s="1997"/>
      <c r="S339" s="1997"/>
      <c r="T339" s="1997"/>
      <c r="U339" s="1997"/>
      <c r="V339" s="1997"/>
      <c r="W339" s="1997"/>
      <c r="X339" s="1997"/>
      <c r="Y339" s="2019"/>
      <c r="Z339" s="5680">
        <f t="shared" si="2123"/>
        <v>33</v>
      </c>
      <c r="AA339" s="2022"/>
      <c r="AB339" s="1999"/>
      <c r="AC339" s="2002">
        <f t="shared" si="2124"/>
        <v>0</v>
      </c>
      <c r="AD339" s="2002">
        <f t="shared" si="2125"/>
        <v>0</v>
      </c>
      <c r="AE339" s="2002">
        <f>BP339+CR339+BP346+CR346+DT339+DT346</f>
        <v>0</v>
      </c>
      <c r="AF339" s="5668">
        <f t="shared" si="2093"/>
        <v>0</v>
      </c>
      <c r="AG339" s="2002">
        <f t="shared" si="2094"/>
        <v>0</v>
      </c>
      <c r="AH339" s="5669">
        <f t="shared" si="2126"/>
        <v>0</v>
      </c>
      <c r="AI339" s="2002">
        <f t="shared" si="2095"/>
        <v>0</v>
      </c>
      <c r="AJ339" s="2002">
        <f t="shared" si="2096"/>
        <v>0</v>
      </c>
      <c r="AK339" s="2002">
        <f t="shared" si="2097"/>
        <v>0</v>
      </c>
      <c r="AL339" s="2002">
        <f t="shared" si="2098"/>
        <v>0</v>
      </c>
      <c r="AM339" s="5668">
        <f t="shared" si="2099"/>
        <v>0</v>
      </c>
      <c r="AN339" s="2177">
        <f t="shared" si="2127"/>
        <v>0</v>
      </c>
      <c r="AO339" s="2177">
        <f t="shared" si="2100"/>
        <v>0</v>
      </c>
      <c r="AP339" s="2177">
        <f>BZ339+DB339+DB346+BZ346+ED339+ED346</f>
        <v>0</v>
      </c>
      <c r="AQ339" s="5668">
        <f t="shared" si="2101"/>
        <v>0</v>
      </c>
      <c r="AR339" s="5670">
        <f>CA339+DC339+CA346+DC346+EE339+EE346</f>
        <v>0</v>
      </c>
      <c r="AS339" s="5671">
        <f t="shared" si="2102"/>
        <v>0</v>
      </c>
      <c r="AT339" s="2022"/>
      <c r="AU339" s="2002">
        <f t="shared" si="2103"/>
        <v>0</v>
      </c>
      <c r="AV339" s="2002">
        <f t="shared" si="2104"/>
        <v>0</v>
      </c>
      <c r="AW339" s="1997"/>
      <c r="AX339" s="1998"/>
      <c r="AY339" s="2000">
        <f t="shared" si="2105"/>
        <v>0</v>
      </c>
      <c r="AZ339" s="2001"/>
      <c r="BA339" s="2002">
        <f t="shared" si="2106"/>
        <v>-33</v>
      </c>
      <c r="BB339" s="2159"/>
      <c r="BC339" s="5683">
        <f>الاعدادات!$D$8</f>
        <v>2024</v>
      </c>
      <c r="BD339" s="82"/>
      <c r="BE339" s="83"/>
      <c r="BF339" s="83"/>
      <c r="BG339" s="84"/>
      <c r="BH339" s="84"/>
      <c r="BI339" s="84"/>
      <c r="BJ339" s="85"/>
      <c r="BK339" s="86"/>
      <c r="BL339" s="87"/>
      <c r="BM339" s="87"/>
      <c r="BN339" s="88"/>
      <c r="BO339" s="88"/>
      <c r="BP339" s="89"/>
      <c r="BQ339" s="77">
        <f t="shared" si="2107"/>
        <v>0</v>
      </c>
      <c r="BR339" s="90"/>
      <c r="BS339" s="91"/>
      <c r="BT339" s="92"/>
      <c r="BU339" s="93"/>
      <c r="BV339" s="94"/>
      <c r="BW339" s="95"/>
      <c r="BX339" s="96"/>
      <c r="BY339" s="97"/>
      <c r="BZ339" s="98"/>
      <c r="CA339" s="99"/>
      <c r="CB339" s="79">
        <f t="shared" si="2108"/>
        <v>0</v>
      </c>
      <c r="CC339" s="104"/>
      <c r="CD339" s="92"/>
      <c r="CE339" s="100"/>
      <c r="CF339" s="101"/>
      <c r="CG339" s="83"/>
      <c r="CH339" s="83"/>
      <c r="CI339" s="84"/>
      <c r="CJ339" s="84"/>
      <c r="CK339" s="84"/>
      <c r="CL339" s="85"/>
      <c r="CM339" s="86"/>
      <c r="CN339" s="87"/>
      <c r="CO339" s="87"/>
      <c r="CP339" s="88"/>
      <c r="CQ339" s="88"/>
      <c r="CR339" s="89"/>
      <c r="CS339" s="77">
        <f t="shared" si="2109"/>
        <v>0</v>
      </c>
      <c r="CT339" s="90"/>
      <c r="CU339" s="91"/>
      <c r="CV339" s="92"/>
      <c r="CW339" s="93"/>
      <c r="CX339" s="94"/>
      <c r="CY339" s="95"/>
      <c r="CZ339" s="96"/>
      <c r="DA339" s="97"/>
      <c r="DB339" s="98"/>
      <c r="DC339" s="99"/>
      <c r="DD339" s="81">
        <f>SUM(CS339:DC339)</f>
        <v>0</v>
      </c>
      <c r="DE339" s="104"/>
      <c r="DF339" s="92"/>
      <c r="DG339" s="102"/>
      <c r="DH339" s="101"/>
      <c r="DI339" s="83"/>
      <c r="DJ339" s="83"/>
      <c r="DK339" s="84"/>
      <c r="DL339" s="84"/>
      <c r="DM339" s="84"/>
      <c r="DN339" s="85"/>
      <c r="DO339" s="86"/>
      <c r="DP339" s="87"/>
      <c r="DQ339" s="87"/>
      <c r="DR339" s="88"/>
      <c r="DS339" s="88"/>
      <c r="DT339" s="89"/>
      <c r="DU339" s="77">
        <f t="shared" si="2111"/>
        <v>0</v>
      </c>
      <c r="DV339" s="90"/>
      <c r="DW339" s="91"/>
      <c r="DX339" s="92"/>
      <c r="DY339" s="93"/>
      <c r="DZ339" s="94"/>
      <c r="EA339" s="95"/>
      <c r="EB339" s="96"/>
      <c r="EC339" s="97"/>
      <c r="ED339" s="98"/>
      <c r="EE339" s="99"/>
      <c r="EF339" s="81">
        <f>SUM(DU339:EE339)</f>
        <v>0</v>
      </c>
      <c r="EG339" s="104"/>
      <c r="EH339" s="92"/>
      <c r="EI339" s="102"/>
      <c r="EJ339" s="5675">
        <f>الاعدادات!$D$8</f>
        <v>2024</v>
      </c>
      <c r="EK339" s="68">
        <f t="shared" si="2113"/>
        <v>0</v>
      </c>
      <c r="EL339" s="69"/>
      <c r="EM339" s="69"/>
      <c r="EN339" s="70">
        <f t="shared" si="2128"/>
        <v>0</v>
      </c>
      <c r="EO339" s="68">
        <f t="shared" si="2114"/>
        <v>0</v>
      </c>
      <c r="EP339" s="69"/>
      <c r="EQ339" s="69"/>
      <c r="ER339" s="70">
        <f t="shared" si="2129"/>
        <v>0</v>
      </c>
      <c r="ES339" s="68">
        <f t="shared" si="2115"/>
        <v>0</v>
      </c>
      <c r="ET339" s="69"/>
      <c r="EU339" s="71"/>
      <c r="EV339" s="70">
        <f t="shared" si="2116"/>
        <v>0</v>
      </c>
      <c r="EW339" s="68">
        <f t="shared" si="2117"/>
        <v>0</v>
      </c>
      <c r="EX339" s="69"/>
      <c r="EY339" s="70">
        <f t="shared" si="2130"/>
        <v>0</v>
      </c>
      <c r="EZ339" s="68">
        <f t="shared" si="2131"/>
        <v>0</v>
      </c>
      <c r="FA339" s="68">
        <f t="shared" si="2132"/>
        <v>0</v>
      </c>
      <c r="FB339" s="68">
        <f t="shared" si="2133"/>
        <v>0</v>
      </c>
      <c r="FC339" s="68">
        <f t="shared" si="2134"/>
        <v>0</v>
      </c>
      <c r="FD339" s="68">
        <f t="shared" si="2118"/>
        <v>0</v>
      </c>
      <c r="FE339" s="72">
        <f t="shared" si="2119"/>
        <v>0</v>
      </c>
      <c r="FF339" s="72">
        <f t="shared" si="2120"/>
        <v>0</v>
      </c>
      <c r="FG339" s="70">
        <f t="shared" si="2121"/>
        <v>0</v>
      </c>
      <c r="FH339" t="str">
        <f t="shared" si="2122"/>
        <v>wrong</v>
      </c>
      <c r="FK339" s="68">
        <f t="shared" si="2135"/>
        <v>0</v>
      </c>
      <c r="FL339" s="69"/>
      <c r="FM339" s="69"/>
      <c r="FN339" s="70">
        <f t="shared" si="2136"/>
        <v>0</v>
      </c>
      <c r="FO339" s="68">
        <f t="shared" si="2137"/>
        <v>0</v>
      </c>
      <c r="FP339" s="69"/>
      <c r="FQ339" s="69"/>
      <c r="FR339" s="70">
        <f t="shared" si="2138"/>
        <v>0</v>
      </c>
    </row>
    <row r="340" spans="1:174" ht="48" customHeight="1" thickBot="1">
      <c r="A340" s="6228"/>
      <c r="B340" s="6310" t="str" cm="1">
        <f t="array" ref="B340">IFERROR(_xlfn.XLOOKUP(1, (INDEX(التشكيل_القديم!$L$5:$S$49, ,6)=$A336) * (INDEX(التشكيل_القديم!$L$5:$S$49, ,7)="عضو خامس "), INDEX(التشكيل_القديم!$L$5:$S$49, ,2)),"")</f>
        <v/>
      </c>
      <c r="C340" s="6310"/>
      <c r="D340" s="6310"/>
      <c r="E340" s="6310"/>
      <c r="F340" s="6310"/>
      <c r="G340" s="6310"/>
      <c r="H340" s="2170" t="str" cm="1">
        <f t="array" ref="H340">IFERROR(_xlfn.XLOOKUP(1, (INDEX(التشكيل_القديم!$L$5:$S$49, ,6)=$A336) * (INDEX(التشكيل_القديم!$L$5:$S$49, ,7)="عضو خامس"), INDEX(التشكيل_القديم!$L$5:$S$49, ,3)),"")</f>
        <v/>
      </c>
      <c r="I340" s="2171" t="str" cm="1">
        <f t="array" ref="I340">IFERROR(_xlfn.XLOOKUP(1, (INDEX(التشكيل_القديم!$L$5:$S$49, ,6)=$A336) * (INDEX(التشكيل_القديم!$L$5:$S$49, ,7)="عضو خامس"), INDEX(التشكيل_القديم!$L$5:$S$49, ,4)),"")</f>
        <v/>
      </c>
      <c r="J340" s="6232"/>
      <c r="K340" s="6235"/>
      <c r="L340" s="5675">
        <f>الاعدادات!$D$9</f>
        <v>2025</v>
      </c>
      <c r="M340" s="2015">
        <v>48</v>
      </c>
      <c r="N340" s="64"/>
      <c r="O340" s="64"/>
      <c r="P340" s="64"/>
      <c r="Q340" s="64"/>
      <c r="R340" s="64"/>
      <c r="S340" s="64"/>
      <c r="T340" s="64"/>
      <c r="U340" s="64"/>
      <c r="V340" s="64"/>
      <c r="W340" s="64"/>
      <c r="X340" s="64"/>
      <c r="Y340" s="2018"/>
      <c r="Z340" s="5679">
        <f t="shared" si="2123"/>
        <v>48</v>
      </c>
      <c r="AA340" s="2007"/>
      <c r="AB340" s="63"/>
      <c r="AC340" s="5662">
        <f t="shared" si="2124"/>
        <v>0</v>
      </c>
      <c r="AD340" s="5662">
        <f t="shared" si="2125"/>
        <v>0</v>
      </c>
      <c r="AE340" s="5662">
        <f>BP340+CR340+BP347+CR347+DT340+DT347</f>
        <v>0</v>
      </c>
      <c r="AF340" s="5663">
        <f t="shared" si="2093"/>
        <v>0</v>
      </c>
      <c r="AG340" s="5662">
        <f t="shared" si="2094"/>
        <v>0</v>
      </c>
      <c r="AH340" s="5664">
        <f t="shared" si="2126"/>
        <v>0</v>
      </c>
      <c r="AI340" s="5662">
        <f t="shared" si="2095"/>
        <v>0</v>
      </c>
      <c r="AJ340" s="5662">
        <f t="shared" si="2096"/>
        <v>0</v>
      </c>
      <c r="AK340" s="5662">
        <f t="shared" si="2097"/>
        <v>0</v>
      </c>
      <c r="AL340" s="5662">
        <f t="shared" si="2098"/>
        <v>0</v>
      </c>
      <c r="AM340" s="5663">
        <f t="shared" si="2099"/>
        <v>0</v>
      </c>
      <c r="AN340" s="5665">
        <f t="shared" si="2127"/>
        <v>0</v>
      </c>
      <c r="AO340" s="5665">
        <f t="shared" si="2100"/>
        <v>0</v>
      </c>
      <c r="AP340" s="5665">
        <f>BZ340+DB340+DB347+BZ347+ED340+ED347</f>
        <v>0</v>
      </c>
      <c r="AQ340" s="5663">
        <f t="shared" si="2101"/>
        <v>0</v>
      </c>
      <c r="AR340" s="5666">
        <f>CA340+DC340+CA347+DC347+EE340+EE347</f>
        <v>0</v>
      </c>
      <c r="AS340" s="5667">
        <f t="shared" si="2102"/>
        <v>0</v>
      </c>
      <c r="AT340" s="2007"/>
      <c r="AU340" s="5674">
        <f t="shared" si="2103"/>
        <v>0</v>
      </c>
      <c r="AV340" s="5674">
        <f t="shared" si="2104"/>
        <v>0</v>
      </c>
      <c r="AW340" s="64"/>
      <c r="AX340" s="75"/>
      <c r="AY340" s="65">
        <f t="shared" si="2105"/>
        <v>0</v>
      </c>
      <c r="AZ340" s="66"/>
      <c r="BA340" s="5662">
        <f t="shared" si="2106"/>
        <v>-48</v>
      </c>
      <c r="BB340" s="2159"/>
      <c r="BC340" s="5683">
        <f>الاعدادات!$D$9</f>
        <v>2025</v>
      </c>
      <c r="BD340" s="82"/>
      <c r="BE340" s="83"/>
      <c r="BF340" s="83"/>
      <c r="BG340" s="84"/>
      <c r="BH340" s="84"/>
      <c r="BI340" s="84"/>
      <c r="BJ340" s="85"/>
      <c r="BK340" s="86"/>
      <c r="BL340" s="87"/>
      <c r="BM340" s="87"/>
      <c r="BN340" s="88"/>
      <c r="BO340" s="88"/>
      <c r="BP340" s="89"/>
      <c r="BQ340" s="77">
        <f t="shared" si="2107"/>
        <v>0</v>
      </c>
      <c r="BR340" s="90"/>
      <c r="BS340" s="91"/>
      <c r="BT340" s="92"/>
      <c r="BU340" s="93"/>
      <c r="BV340" s="94"/>
      <c r="BW340" s="95"/>
      <c r="BX340" s="96"/>
      <c r="BY340" s="97"/>
      <c r="BZ340" s="98"/>
      <c r="CA340" s="99"/>
      <c r="CB340" s="79">
        <f t="shared" si="2108"/>
        <v>0</v>
      </c>
      <c r="CC340" s="104"/>
      <c r="CD340" s="92"/>
      <c r="CE340" s="100"/>
      <c r="CF340" s="101"/>
      <c r="CG340" s="83"/>
      <c r="CH340" s="83"/>
      <c r="CI340" s="84"/>
      <c r="CJ340" s="84"/>
      <c r="CK340" s="84"/>
      <c r="CL340" s="85"/>
      <c r="CM340" s="86"/>
      <c r="CN340" s="87"/>
      <c r="CO340" s="87"/>
      <c r="CP340" s="88"/>
      <c r="CQ340" s="88"/>
      <c r="CR340" s="89"/>
      <c r="CS340" s="77">
        <f t="shared" si="2109"/>
        <v>0</v>
      </c>
      <c r="CT340" s="90"/>
      <c r="CU340" s="91"/>
      <c r="CV340" s="92"/>
      <c r="CW340" s="93"/>
      <c r="CX340" s="94"/>
      <c r="CY340" s="95"/>
      <c r="CZ340" s="96"/>
      <c r="DA340" s="97"/>
      <c r="DB340" s="98"/>
      <c r="DC340" s="99"/>
      <c r="DD340" s="81">
        <f>SUM(CS340:DC340)</f>
        <v>0</v>
      </c>
      <c r="DE340" s="104"/>
      <c r="DF340" s="92"/>
      <c r="DG340" s="102"/>
      <c r="DH340" s="101"/>
      <c r="DI340" s="83"/>
      <c r="DJ340" s="83"/>
      <c r="DK340" s="84"/>
      <c r="DL340" s="84"/>
      <c r="DM340" s="84"/>
      <c r="DN340" s="85"/>
      <c r="DO340" s="86"/>
      <c r="DP340" s="87"/>
      <c r="DQ340" s="87"/>
      <c r="DR340" s="88"/>
      <c r="DS340" s="88"/>
      <c r="DT340" s="89"/>
      <c r="DU340" s="77">
        <f>DT340+DS340+DR340+DQ340+DP340+DO340+DN340+DM340+DL340+DK340+DJ340+DI340+DH340</f>
        <v>0</v>
      </c>
      <c r="DV340" s="90"/>
      <c r="DW340" s="91"/>
      <c r="DX340" s="92"/>
      <c r="DY340" s="93"/>
      <c r="DZ340" s="94"/>
      <c r="EA340" s="95"/>
      <c r="EB340" s="96"/>
      <c r="EC340" s="97"/>
      <c r="ED340" s="98"/>
      <c r="EE340" s="99"/>
      <c r="EF340" s="81">
        <f>SUM(DU340:EE340)</f>
        <v>0</v>
      </c>
      <c r="EG340" s="104"/>
      <c r="EH340" s="92"/>
      <c r="EI340" s="102"/>
      <c r="EJ340" s="5675">
        <f>الاعدادات!$D$9</f>
        <v>2025</v>
      </c>
      <c r="EK340" s="68">
        <f t="shared" si="2113"/>
        <v>0</v>
      </c>
      <c r="EL340" s="69"/>
      <c r="EM340" s="69"/>
      <c r="EN340" s="70">
        <f t="shared" si="2128"/>
        <v>0</v>
      </c>
      <c r="EO340" s="68">
        <f t="shared" si="2114"/>
        <v>0</v>
      </c>
      <c r="EP340" s="69"/>
      <c r="EQ340" s="69"/>
      <c r="ER340" s="70">
        <f t="shared" si="2129"/>
        <v>0</v>
      </c>
      <c r="ES340" s="68">
        <f t="shared" si="2115"/>
        <v>0</v>
      </c>
      <c r="ET340" s="69"/>
      <c r="EU340" s="71"/>
      <c r="EV340" s="70">
        <f t="shared" si="2116"/>
        <v>0</v>
      </c>
      <c r="EW340" s="68">
        <f t="shared" si="2117"/>
        <v>0</v>
      </c>
      <c r="EX340" s="69"/>
      <c r="EY340" s="70">
        <f t="shared" si="2130"/>
        <v>0</v>
      </c>
      <c r="EZ340" s="68">
        <f t="shared" si="2131"/>
        <v>0</v>
      </c>
      <c r="FA340" s="68">
        <f t="shared" si="2132"/>
        <v>0</v>
      </c>
      <c r="FB340" s="68">
        <f t="shared" si="2133"/>
        <v>0</v>
      </c>
      <c r="FC340" s="68">
        <f t="shared" si="2134"/>
        <v>0</v>
      </c>
      <c r="FD340" s="68">
        <f t="shared" si="2118"/>
        <v>0</v>
      </c>
      <c r="FE340" s="72">
        <f t="shared" si="2119"/>
        <v>0</v>
      </c>
      <c r="FF340" s="72">
        <f t="shared" si="2120"/>
        <v>0</v>
      </c>
      <c r="FG340" s="70">
        <f t="shared" si="2121"/>
        <v>0</v>
      </c>
      <c r="FH340" t="str">
        <f t="shared" si="2122"/>
        <v>wrong</v>
      </c>
      <c r="FK340" s="68">
        <f t="shared" si="2135"/>
        <v>0</v>
      </c>
      <c r="FL340" s="69"/>
      <c r="FM340" s="69"/>
      <c r="FN340" s="70">
        <f t="shared" si="2136"/>
        <v>0</v>
      </c>
      <c r="FO340" s="68">
        <f t="shared" si="2137"/>
        <v>0</v>
      </c>
      <c r="FP340" s="69"/>
      <c r="FQ340" s="69"/>
      <c r="FR340" s="70">
        <f t="shared" si="2138"/>
        <v>0</v>
      </c>
    </row>
    <row r="341" spans="1:174" ht="48" customHeight="1" thickBot="1">
      <c r="A341" s="6228"/>
      <c r="B341" s="6310" t="str" cm="1">
        <f t="array" ref="B341">IFERROR(_xlfn.XLOOKUP(1, (INDEX(التشكيل_القديم!$L$5:$S$49, ,6)=$A336) * (INDEX(التشكيل_القديم!$L$5:$S$49, ,7)="عضو سادس"), INDEX(التشكيل_القديم!$L$5:$S$49, ,2)),"")</f>
        <v/>
      </c>
      <c r="C341" s="6310"/>
      <c r="D341" s="6310"/>
      <c r="E341" s="6310"/>
      <c r="F341" s="6310"/>
      <c r="G341" s="6310"/>
      <c r="H341" s="2170" t="str" cm="1">
        <f t="array" ref="H341">IFERROR(_xlfn.XLOOKUP(1, (INDEX(التشكيل_القديم!$L$5:$S$49, ,6)=$A336) * (INDEX(التشكيل_القديم!$L$5:$S$49, ,7)="عضو سادس"), INDEX(التشكيل_القديم!$L$5:$S$49, ,3)),"")</f>
        <v/>
      </c>
      <c r="I341" s="2171" t="str" cm="1">
        <f t="array" ref="I341">IFERROR(_xlfn.XLOOKUP(1, (INDEX(التشكيل_القديم!$L$5:$S$49, ,6)=$A336) * (INDEX(التشكيل_القديم!$L$5:$S$49, ,7)="عضو سادسر"), INDEX(التشكيل_القديم!$L$5:$S$49, ,4)),"")</f>
        <v/>
      </c>
      <c r="J341" s="6232"/>
      <c r="K341" s="6235"/>
      <c r="L341" s="5675">
        <f>الاعدادات!$D$10</f>
        <v>2026</v>
      </c>
      <c r="M341" s="2016">
        <v>65</v>
      </c>
      <c r="N341" s="107"/>
      <c r="O341" s="107"/>
      <c r="P341" s="107"/>
      <c r="Q341" s="107"/>
      <c r="R341" s="107"/>
      <c r="S341" s="107"/>
      <c r="T341" s="107"/>
      <c r="U341" s="107"/>
      <c r="V341" s="107"/>
      <c r="W341" s="107"/>
      <c r="X341" s="107"/>
      <c r="Y341" s="2020"/>
      <c r="Z341" s="5681">
        <f t="shared" si="2123"/>
        <v>65</v>
      </c>
      <c r="AA341" s="2023"/>
      <c r="AB341" s="110"/>
      <c r="AC341" s="5672">
        <f t="shared" si="2124"/>
        <v>0</v>
      </c>
      <c r="AD341" s="5672">
        <f t="shared" si="2125"/>
        <v>0</v>
      </c>
      <c r="AE341" s="5662">
        <f>BP341+CR341+BP348+CR348+DT341+DT348</f>
        <v>0</v>
      </c>
      <c r="AF341" s="5663">
        <f t="shared" si="2093"/>
        <v>0</v>
      </c>
      <c r="AG341" s="5662">
        <f t="shared" si="2094"/>
        <v>0</v>
      </c>
      <c r="AH341" s="5664">
        <f t="shared" si="2126"/>
        <v>0</v>
      </c>
      <c r="AI341" s="5662">
        <f t="shared" si="2095"/>
        <v>0</v>
      </c>
      <c r="AJ341" s="5662">
        <f t="shared" si="2096"/>
        <v>0</v>
      </c>
      <c r="AK341" s="5662">
        <f t="shared" si="2097"/>
        <v>0</v>
      </c>
      <c r="AL341" s="5662">
        <f t="shared" si="2098"/>
        <v>0</v>
      </c>
      <c r="AM341" s="5663">
        <f t="shared" si="2099"/>
        <v>0</v>
      </c>
      <c r="AN341" s="5665">
        <f t="shared" si="2127"/>
        <v>0</v>
      </c>
      <c r="AO341" s="5665">
        <f t="shared" si="2100"/>
        <v>0</v>
      </c>
      <c r="AP341" s="5665">
        <f>BZ341+DB341+DB348+BZ348+ED341+ED348</f>
        <v>0</v>
      </c>
      <c r="AQ341" s="5663">
        <f t="shared" si="2101"/>
        <v>0</v>
      </c>
      <c r="AR341" s="5666">
        <f>CA341+DC341+CA348+DC348+EE341+EE348</f>
        <v>0</v>
      </c>
      <c r="AS341" s="5673">
        <f t="shared" si="2102"/>
        <v>0</v>
      </c>
      <c r="AT341" s="2023"/>
      <c r="AU341" s="5674">
        <f t="shared" si="2103"/>
        <v>0</v>
      </c>
      <c r="AV341" s="5674">
        <f t="shared" si="2104"/>
        <v>0</v>
      </c>
      <c r="AW341" s="111"/>
      <c r="AX341" s="112"/>
      <c r="AY341" s="65">
        <f t="shared" si="2105"/>
        <v>0</v>
      </c>
      <c r="AZ341" s="113"/>
      <c r="BA341" s="5662">
        <f t="shared" si="2106"/>
        <v>-65</v>
      </c>
      <c r="BB341" s="2159"/>
      <c r="BC341" s="5683">
        <f>الاعدادات!$D$10</f>
        <v>2026</v>
      </c>
      <c r="BD341" s="117"/>
      <c r="BE341" s="118"/>
      <c r="BF341" s="118"/>
      <c r="BG341" s="119"/>
      <c r="BH341" s="119"/>
      <c r="BI341" s="119"/>
      <c r="BJ341" s="120"/>
      <c r="BK341" s="121"/>
      <c r="BL341" s="122"/>
      <c r="BM341" s="122"/>
      <c r="BN341" s="123"/>
      <c r="BO341" s="123"/>
      <c r="BP341" s="124"/>
      <c r="BQ341" s="125">
        <f t="shared" si="2107"/>
        <v>0</v>
      </c>
      <c r="BR341" s="126"/>
      <c r="BS341" s="127"/>
      <c r="BT341" s="128"/>
      <c r="BU341" s="129"/>
      <c r="BV341" s="130"/>
      <c r="BW341" s="131"/>
      <c r="BX341" s="132"/>
      <c r="BY341" s="133"/>
      <c r="BZ341" s="134"/>
      <c r="CA341" s="135"/>
      <c r="CB341" s="136">
        <f t="shared" si="2108"/>
        <v>0</v>
      </c>
      <c r="CC341" s="137"/>
      <c r="CD341" s="128"/>
      <c r="CE341" s="138"/>
      <c r="CF341" s="139"/>
      <c r="CG341" s="118"/>
      <c r="CH341" s="118"/>
      <c r="CI341" s="119"/>
      <c r="CJ341" s="119"/>
      <c r="CK341" s="119"/>
      <c r="CL341" s="120"/>
      <c r="CM341" s="121"/>
      <c r="CN341" s="122"/>
      <c r="CO341" s="122"/>
      <c r="CP341" s="123"/>
      <c r="CQ341" s="123"/>
      <c r="CR341" s="124"/>
      <c r="CS341" s="125">
        <f t="shared" si="2109"/>
        <v>0</v>
      </c>
      <c r="CT341" s="126"/>
      <c r="CU341" s="127"/>
      <c r="CV341" s="128"/>
      <c r="CW341" s="129"/>
      <c r="CX341" s="130"/>
      <c r="CY341" s="131"/>
      <c r="CZ341" s="132"/>
      <c r="DA341" s="133"/>
      <c r="DB341" s="134"/>
      <c r="DC341" s="135"/>
      <c r="DD341" s="140">
        <f>SUM(CS341:DC341)</f>
        <v>0</v>
      </c>
      <c r="DE341" s="137"/>
      <c r="DF341" s="128"/>
      <c r="DG341" s="141"/>
      <c r="DH341" s="139"/>
      <c r="DI341" s="118"/>
      <c r="DJ341" s="118"/>
      <c r="DK341" s="119"/>
      <c r="DL341" s="119"/>
      <c r="DM341" s="119"/>
      <c r="DN341" s="120"/>
      <c r="DO341" s="121"/>
      <c r="DP341" s="122"/>
      <c r="DQ341" s="122"/>
      <c r="DR341" s="123"/>
      <c r="DS341" s="123"/>
      <c r="DT341" s="124"/>
      <c r="DU341" s="125">
        <f t="shared" ref="DU341:DU342" si="2139">DT341+DS341+DR341+DQ341+DP341+DO341+DN341+DM341+DL341+DK341+DJ341+DI341+DH341</f>
        <v>0</v>
      </c>
      <c r="DV341" s="126"/>
      <c r="DW341" s="127"/>
      <c r="DX341" s="128"/>
      <c r="DY341" s="129"/>
      <c r="DZ341" s="130"/>
      <c r="EA341" s="131"/>
      <c r="EB341" s="132"/>
      <c r="EC341" s="133"/>
      <c r="ED341" s="134"/>
      <c r="EE341" s="135"/>
      <c r="EF341" s="140">
        <f>SUM(DU341:EE341)</f>
        <v>0</v>
      </c>
      <c r="EG341" s="137"/>
      <c r="EH341" s="128"/>
      <c r="EI341" s="141"/>
      <c r="EJ341" s="5675">
        <f>الاعدادات!$D$10</f>
        <v>2026</v>
      </c>
      <c r="EK341" s="68">
        <f t="shared" si="2113"/>
        <v>0</v>
      </c>
      <c r="EL341" s="69"/>
      <c r="EM341" s="69"/>
      <c r="EN341" s="70">
        <f t="shared" si="2128"/>
        <v>0</v>
      </c>
      <c r="EO341" s="68">
        <f t="shared" si="2114"/>
        <v>0</v>
      </c>
      <c r="EP341" s="69"/>
      <c r="EQ341" s="69"/>
      <c r="ER341" s="70">
        <f t="shared" si="2129"/>
        <v>0</v>
      </c>
      <c r="ES341" s="68">
        <f t="shared" si="2115"/>
        <v>0</v>
      </c>
      <c r="ET341" s="69"/>
      <c r="EU341" s="71"/>
      <c r="EV341" s="70">
        <f t="shared" si="2116"/>
        <v>0</v>
      </c>
      <c r="EW341" s="68">
        <f t="shared" si="2117"/>
        <v>0</v>
      </c>
      <c r="EX341" s="69"/>
      <c r="EY341" s="70">
        <f t="shared" si="2130"/>
        <v>0</v>
      </c>
      <c r="EZ341" s="68">
        <f t="shared" si="2131"/>
        <v>0</v>
      </c>
      <c r="FA341" s="68">
        <f t="shared" si="2132"/>
        <v>0</v>
      </c>
      <c r="FB341" s="68">
        <f t="shared" si="2133"/>
        <v>0</v>
      </c>
      <c r="FC341" s="68">
        <f t="shared" si="2134"/>
        <v>0</v>
      </c>
      <c r="FD341" s="68">
        <f t="shared" si="2118"/>
        <v>0</v>
      </c>
      <c r="FE341" s="72">
        <f t="shared" si="2119"/>
        <v>0</v>
      </c>
      <c r="FF341" s="72">
        <f t="shared" si="2120"/>
        <v>0</v>
      </c>
      <c r="FG341" s="70">
        <f t="shared" si="2121"/>
        <v>0</v>
      </c>
      <c r="FH341" t="str">
        <f t="shared" si="2122"/>
        <v>wrong</v>
      </c>
      <c r="FK341" s="68">
        <f t="shared" si="2135"/>
        <v>0</v>
      </c>
      <c r="FL341" s="69"/>
      <c r="FM341" s="69"/>
      <c r="FN341" s="70">
        <f t="shared" si="2136"/>
        <v>0</v>
      </c>
      <c r="FO341" s="68">
        <f t="shared" si="2137"/>
        <v>0</v>
      </c>
      <c r="FP341" s="69"/>
      <c r="FQ341" s="69"/>
      <c r="FR341" s="70">
        <f t="shared" si="2138"/>
        <v>0</v>
      </c>
    </row>
    <row r="342" spans="1:174" ht="48" customHeight="1" thickBot="1">
      <c r="A342" s="6229"/>
      <c r="B342" s="6249"/>
      <c r="C342" s="6249"/>
      <c r="D342" s="6249"/>
      <c r="E342" s="6249"/>
      <c r="F342" s="6249"/>
      <c r="G342" s="6249"/>
      <c r="H342" s="2011"/>
      <c r="I342" s="105"/>
      <c r="J342" s="6233"/>
      <c r="K342" s="6236"/>
      <c r="L342" s="115" t="s">
        <v>181</v>
      </c>
      <c r="M342" s="5684">
        <f t="shared" ref="M342:U342" si="2140">SUM(M337:M341)</f>
        <v>156</v>
      </c>
      <c r="N342" s="5684">
        <f t="shared" si="2140"/>
        <v>0</v>
      </c>
      <c r="O342" s="5684">
        <f t="shared" si="2140"/>
        <v>0</v>
      </c>
      <c r="P342" s="5684">
        <f t="shared" si="2140"/>
        <v>0</v>
      </c>
      <c r="Q342" s="5684">
        <f t="shared" si="2140"/>
        <v>0</v>
      </c>
      <c r="R342" s="5684">
        <f t="shared" si="2140"/>
        <v>0</v>
      </c>
      <c r="S342" s="5684">
        <f t="shared" si="2140"/>
        <v>0</v>
      </c>
      <c r="T342" s="5684">
        <f t="shared" si="2140"/>
        <v>0</v>
      </c>
      <c r="U342" s="5684">
        <f t="shared" si="2140"/>
        <v>0</v>
      </c>
      <c r="V342" s="116"/>
      <c r="W342" s="5684">
        <f t="shared" ref="W342:AZ342" si="2141">SUM(W337:W341)</f>
        <v>0</v>
      </c>
      <c r="X342" s="5684">
        <f t="shared" si="2141"/>
        <v>0</v>
      </c>
      <c r="Y342" s="5684">
        <f t="shared" si="2141"/>
        <v>0</v>
      </c>
      <c r="Z342" s="5684">
        <f t="shared" si="2141"/>
        <v>156</v>
      </c>
      <c r="AA342" s="5684">
        <f t="shared" si="2141"/>
        <v>0</v>
      </c>
      <c r="AB342" s="5684">
        <f t="shared" si="2141"/>
        <v>0</v>
      </c>
      <c r="AC342" s="5684">
        <f t="shared" si="2141"/>
        <v>0</v>
      </c>
      <c r="AD342" s="5684">
        <f t="shared" si="2141"/>
        <v>0</v>
      </c>
      <c r="AE342" s="5684">
        <f t="shared" si="2141"/>
        <v>0</v>
      </c>
      <c r="AF342" s="5684">
        <f t="shared" si="2141"/>
        <v>0</v>
      </c>
      <c r="AG342" s="5684">
        <f t="shared" si="2141"/>
        <v>0</v>
      </c>
      <c r="AH342" s="5684">
        <f t="shared" si="2141"/>
        <v>0</v>
      </c>
      <c r="AI342" s="5684">
        <f t="shared" si="2141"/>
        <v>0</v>
      </c>
      <c r="AJ342" s="5684">
        <f t="shared" si="2141"/>
        <v>0</v>
      </c>
      <c r="AK342" s="5684">
        <f t="shared" si="2141"/>
        <v>0</v>
      </c>
      <c r="AL342" s="5684">
        <f t="shared" si="2141"/>
        <v>0</v>
      </c>
      <c r="AM342" s="5684">
        <f t="shared" si="2141"/>
        <v>0</v>
      </c>
      <c r="AN342" s="5684">
        <f t="shared" si="2141"/>
        <v>0</v>
      </c>
      <c r="AO342" s="5684">
        <f t="shared" si="2141"/>
        <v>0</v>
      </c>
      <c r="AP342" s="5684">
        <f t="shared" si="2141"/>
        <v>0</v>
      </c>
      <c r="AQ342" s="5684">
        <f t="shared" si="2141"/>
        <v>0</v>
      </c>
      <c r="AR342" s="5684">
        <f t="shared" si="2141"/>
        <v>0</v>
      </c>
      <c r="AS342" s="5684">
        <f t="shared" si="2141"/>
        <v>0</v>
      </c>
      <c r="AT342" s="5684">
        <f t="shared" si="2141"/>
        <v>0</v>
      </c>
      <c r="AU342" s="5684">
        <f t="shared" si="2141"/>
        <v>0</v>
      </c>
      <c r="AV342" s="5684">
        <f t="shared" si="2141"/>
        <v>0</v>
      </c>
      <c r="AW342" s="5684">
        <f t="shared" si="2141"/>
        <v>0</v>
      </c>
      <c r="AX342" s="5684">
        <f t="shared" si="2141"/>
        <v>0</v>
      </c>
      <c r="AY342" s="5684">
        <f t="shared" si="2141"/>
        <v>0</v>
      </c>
      <c r="AZ342" s="5684">
        <f t="shared" si="2141"/>
        <v>0</v>
      </c>
      <c r="BA342" s="5685">
        <f t="shared" si="2106"/>
        <v>-156</v>
      </c>
      <c r="BB342" s="2159"/>
      <c r="BC342" s="156" t="s">
        <v>181</v>
      </c>
      <c r="BD342" s="840">
        <f t="shared" ref="BD342:BP342" si="2142">SUM(BD337:BD341)</f>
        <v>0</v>
      </c>
      <c r="BE342" s="841">
        <f t="shared" si="2142"/>
        <v>0</v>
      </c>
      <c r="BF342" s="841">
        <f t="shared" si="2142"/>
        <v>0</v>
      </c>
      <c r="BG342" s="841">
        <f t="shared" si="2142"/>
        <v>0</v>
      </c>
      <c r="BH342" s="841">
        <f t="shared" si="2142"/>
        <v>0</v>
      </c>
      <c r="BI342" s="841">
        <f t="shared" si="2142"/>
        <v>0</v>
      </c>
      <c r="BJ342" s="841">
        <f t="shared" si="2142"/>
        <v>0</v>
      </c>
      <c r="BK342" s="841">
        <f t="shared" si="2142"/>
        <v>0</v>
      </c>
      <c r="BL342" s="841">
        <f t="shared" si="2142"/>
        <v>0</v>
      </c>
      <c r="BM342" s="841">
        <f t="shared" si="2142"/>
        <v>0</v>
      </c>
      <c r="BN342" s="841">
        <f t="shared" si="2142"/>
        <v>0</v>
      </c>
      <c r="BO342" s="841">
        <f t="shared" si="2142"/>
        <v>0</v>
      </c>
      <c r="BP342" s="841">
        <f t="shared" si="2142"/>
        <v>0</v>
      </c>
      <c r="BQ342" s="842">
        <f t="shared" si="2107"/>
        <v>0</v>
      </c>
      <c r="BR342" s="841">
        <f t="shared" ref="BR342:CR342" si="2143">SUM(BR337:BR341)</f>
        <v>0</v>
      </c>
      <c r="BS342" s="841">
        <f t="shared" si="2143"/>
        <v>0</v>
      </c>
      <c r="BT342" s="841">
        <f t="shared" si="2143"/>
        <v>0</v>
      </c>
      <c r="BU342" s="841">
        <f t="shared" si="2143"/>
        <v>0</v>
      </c>
      <c r="BV342" s="841">
        <f t="shared" si="2143"/>
        <v>0</v>
      </c>
      <c r="BW342" s="841">
        <f t="shared" si="2143"/>
        <v>0</v>
      </c>
      <c r="BX342" s="841">
        <f t="shared" si="2143"/>
        <v>0</v>
      </c>
      <c r="BY342" s="841">
        <f t="shared" si="2143"/>
        <v>0</v>
      </c>
      <c r="BZ342" s="2030">
        <f t="shared" si="2143"/>
        <v>0</v>
      </c>
      <c r="CA342" s="841">
        <f t="shared" si="2143"/>
        <v>0</v>
      </c>
      <c r="CB342" s="841">
        <f t="shared" si="2143"/>
        <v>0</v>
      </c>
      <c r="CC342" s="841">
        <f t="shared" si="2143"/>
        <v>0</v>
      </c>
      <c r="CD342" s="841">
        <f t="shared" si="2143"/>
        <v>0</v>
      </c>
      <c r="CE342" s="5686">
        <f t="shared" si="2143"/>
        <v>0</v>
      </c>
      <c r="CF342" s="840">
        <f t="shared" si="2143"/>
        <v>0</v>
      </c>
      <c r="CG342" s="841">
        <f t="shared" si="2143"/>
        <v>0</v>
      </c>
      <c r="CH342" s="841">
        <f t="shared" si="2143"/>
        <v>0</v>
      </c>
      <c r="CI342" s="841">
        <f t="shared" si="2143"/>
        <v>0</v>
      </c>
      <c r="CJ342" s="841">
        <f t="shared" si="2143"/>
        <v>0</v>
      </c>
      <c r="CK342" s="841">
        <f t="shared" si="2143"/>
        <v>0</v>
      </c>
      <c r="CL342" s="841">
        <f t="shared" si="2143"/>
        <v>0</v>
      </c>
      <c r="CM342" s="841">
        <f t="shared" si="2143"/>
        <v>0</v>
      </c>
      <c r="CN342" s="841">
        <f t="shared" si="2143"/>
        <v>0</v>
      </c>
      <c r="CO342" s="841">
        <f t="shared" si="2143"/>
        <v>0</v>
      </c>
      <c r="CP342" s="841">
        <f t="shared" si="2143"/>
        <v>0</v>
      </c>
      <c r="CQ342" s="841">
        <f t="shared" si="2143"/>
        <v>0</v>
      </c>
      <c r="CR342" s="841">
        <f t="shared" si="2143"/>
        <v>0</v>
      </c>
      <c r="CS342" s="842">
        <f t="shared" si="2109"/>
        <v>0</v>
      </c>
      <c r="CT342" s="841">
        <f t="shared" ref="CT342:DT342" si="2144">SUM(CT337:CT341)</f>
        <v>0</v>
      </c>
      <c r="CU342" s="841">
        <f t="shared" si="2144"/>
        <v>0</v>
      </c>
      <c r="CV342" s="841">
        <f t="shared" si="2144"/>
        <v>0</v>
      </c>
      <c r="CW342" s="841">
        <f t="shared" si="2144"/>
        <v>0</v>
      </c>
      <c r="CX342" s="841">
        <f t="shared" si="2144"/>
        <v>0</v>
      </c>
      <c r="CY342" s="841">
        <f t="shared" si="2144"/>
        <v>0</v>
      </c>
      <c r="CZ342" s="841">
        <f t="shared" si="2144"/>
        <v>0</v>
      </c>
      <c r="DA342" s="841">
        <f t="shared" si="2144"/>
        <v>0</v>
      </c>
      <c r="DB342" s="2030">
        <f t="shared" si="2144"/>
        <v>0</v>
      </c>
      <c r="DC342" s="841">
        <f t="shared" si="2144"/>
        <v>0</v>
      </c>
      <c r="DD342" s="841">
        <f t="shared" si="2144"/>
        <v>0</v>
      </c>
      <c r="DE342" s="841">
        <f t="shared" si="2144"/>
        <v>0</v>
      </c>
      <c r="DF342" s="841">
        <f t="shared" si="2144"/>
        <v>0</v>
      </c>
      <c r="DG342" s="5686">
        <f t="shared" si="2144"/>
        <v>0</v>
      </c>
      <c r="DH342" s="840">
        <f t="shared" si="2144"/>
        <v>0</v>
      </c>
      <c r="DI342" s="841">
        <f t="shared" si="2144"/>
        <v>0</v>
      </c>
      <c r="DJ342" s="841">
        <f t="shared" si="2144"/>
        <v>0</v>
      </c>
      <c r="DK342" s="841">
        <f t="shared" si="2144"/>
        <v>0</v>
      </c>
      <c r="DL342" s="841">
        <f t="shared" si="2144"/>
        <v>0</v>
      </c>
      <c r="DM342" s="841">
        <f t="shared" si="2144"/>
        <v>0</v>
      </c>
      <c r="DN342" s="841">
        <f t="shared" si="2144"/>
        <v>0</v>
      </c>
      <c r="DO342" s="841">
        <f t="shared" si="2144"/>
        <v>0</v>
      </c>
      <c r="DP342" s="841">
        <f t="shared" si="2144"/>
        <v>0</v>
      </c>
      <c r="DQ342" s="841">
        <f t="shared" si="2144"/>
        <v>0</v>
      </c>
      <c r="DR342" s="841">
        <f t="shared" si="2144"/>
        <v>0</v>
      </c>
      <c r="DS342" s="841">
        <f t="shared" si="2144"/>
        <v>0</v>
      </c>
      <c r="DT342" s="841">
        <f t="shared" si="2144"/>
        <v>0</v>
      </c>
      <c r="DU342" s="842">
        <f t="shared" si="2139"/>
        <v>0</v>
      </c>
      <c r="DV342" s="841">
        <f t="shared" ref="DV342:EI342" si="2145">SUM(DV337:DV341)</f>
        <v>0</v>
      </c>
      <c r="DW342" s="841">
        <f t="shared" si="2145"/>
        <v>0</v>
      </c>
      <c r="DX342" s="841">
        <f t="shared" si="2145"/>
        <v>0</v>
      </c>
      <c r="DY342" s="841">
        <f t="shared" si="2145"/>
        <v>0</v>
      </c>
      <c r="DZ342" s="841">
        <f t="shared" si="2145"/>
        <v>0</v>
      </c>
      <c r="EA342" s="841">
        <f t="shared" si="2145"/>
        <v>0</v>
      </c>
      <c r="EB342" s="841">
        <f t="shared" si="2145"/>
        <v>0</v>
      </c>
      <c r="EC342" s="841">
        <f t="shared" si="2145"/>
        <v>0</v>
      </c>
      <c r="ED342" s="2030">
        <f t="shared" si="2145"/>
        <v>0</v>
      </c>
      <c r="EE342" s="841">
        <f t="shared" si="2145"/>
        <v>0</v>
      </c>
      <c r="EF342" s="841">
        <f t="shared" si="2145"/>
        <v>0</v>
      </c>
      <c r="EG342" s="841">
        <f t="shared" si="2145"/>
        <v>0</v>
      </c>
      <c r="EH342" s="841">
        <f t="shared" si="2145"/>
        <v>0</v>
      </c>
      <c r="EI342" s="5686">
        <f t="shared" si="2145"/>
        <v>0</v>
      </c>
      <c r="EJ342" s="142" t="s">
        <v>106</v>
      </c>
      <c r="EK342" s="846">
        <f t="shared" ref="EK342:EU342" si="2146">SUM(EK337:EK341)</f>
        <v>0</v>
      </c>
      <c r="EL342" s="847">
        <f t="shared" si="2146"/>
        <v>0</v>
      </c>
      <c r="EM342" s="847">
        <f t="shared" si="2146"/>
        <v>0</v>
      </c>
      <c r="EN342" s="848">
        <f t="shared" si="2146"/>
        <v>0</v>
      </c>
      <c r="EO342" s="846">
        <f t="shared" si="2146"/>
        <v>0</v>
      </c>
      <c r="EP342" s="847">
        <f t="shared" si="2146"/>
        <v>0</v>
      </c>
      <c r="EQ342" s="847">
        <f t="shared" si="2146"/>
        <v>0</v>
      </c>
      <c r="ER342" s="848">
        <f t="shared" si="2146"/>
        <v>0</v>
      </c>
      <c r="ES342" s="846">
        <f t="shared" si="2146"/>
        <v>0</v>
      </c>
      <c r="ET342" s="847">
        <f t="shared" si="2146"/>
        <v>0</v>
      </c>
      <c r="EU342" s="848">
        <f t="shared" si="2146"/>
        <v>0</v>
      </c>
      <c r="EV342" s="849">
        <f t="shared" si="2116"/>
        <v>0</v>
      </c>
      <c r="EW342" s="846">
        <f t="shared" ref="EW342:FC342" si="2147">SUM(EW337:EW341)</f>
        <v>0</v>
      </c>
      <c r="EX342" s="847">
        <f t="shared" si="2147"/>
        <v>0</v>
      </c>
      <c r="EY342" s="848">
        <f t="shared" si="2147"/>
        <v>0</v>
      </c>
      <c r="EZ342" s="846">
        <f t="shared" si="2147"/>
        <v>0</v>
      </c>
      <c r="FA342" s="847">
        <f t="shared" si="2147"/>
        <v>0</v>
      </c>
      <c r="FB342" s="847">
        <f t="shared" si="2147"/>
        <v>0</v>
      </c>
      <c r="FC342" s="848">
        <f t="shared" si="2147"/>
        <v>0</v>
      </c>
      <c r="FD342" s="850">
        <f t="shared" si="2118"/>
        <v>0</v>
      </c>
      <c r="FE342" s="851">
        <f t="shared" si="2119"/>
        <v>0</v>
      </c>
      <c r="FF342" s="851">
        <f t="shared" si="2120"/>
        <v>0</v>
      </c>
      <c r="FG342" s="849">
        <f t="shared" si="2121"/>
        <v>0</v>
      </c>
      <c r="FI342" s="5651"/>
      <c r="FJ342" s="5651"/>
      <c r="FK342" s="846">
        <f>SUM(FK337:FK341)</f>
        <v>0</v>
      </c>
      <c r="FL342" s="847">
        <f t="shared" ref="FL342:FM342" si="2148">SUM(FL339:FL341)</f>
        <v>0</v>
      </c>
      <c r="FM342" s="847">
        <f t="shared" si="2148"/>
        <v>0</v>
      </c>
      <c r="FN342" s="848">
        <f>SUM(FN337:FN341)</f>
        <v>0</v>
      </c>
      <c r="FO342" s="846">
        <f>SUM(FO337:FO341)</f>
        <v>0</v>
      </c>
      <c r="FP342" s="847">
        <f t="shared" ref="FP342:FQ342" si="2149">SUM(FP339:FP341)</f>
        <v>0</v>
      </c>
      <c r="FQ342" s="847">
        <f t="shared" si="2149"/>
        <v>0</v>
      </c>
      <c r="FR342" s="848">
        <f>SUM(FR337:FR341)</f>
        <v>0</v>
      </c>
    </row>
    <row r="343" spans="1:174" ht="48" customHeight="1" thickBot="1">
      <c r="A343" s="6311" t="s">
        <v>54</v>
      </c>
      <c r="B343" s="6312"/>
      <c r="C343" s="6312"/>
      <c r="D343" s="6312"/>
      <c r="E343" s="6312"/>
      <c r="F343" s="6312"/>
      <c r="G343" s="6312"/>
      <c r="H343" s="6312"/>
      <c r="I343" s="6312"/>
      <c r="J343" s="6313"/>
      <c r="K343" s="114">
        <v>23</v>
      </c>
      <c r="L343" s="148"/>
      <c r="M343" s="148"/>
      <c r="N343" s="148"/>
      <c r="O343" s="149"/>
      <c r="P343" s="149"/>
      <c r="Q343" s="149"/>
      <c r="R343" s="148"/>
      <c r="S343" s="148"/>
      <c r="T343" s="148"/>
      <c r="U343" s="148"/>
      <c r="V343" s="148"/>
      <c r="W343" s="148"/>
      <c r="X343" s="148"/>
      <c r="Y343" s="148"/>
      <c r="Z343" s="149"/>
      <c r="AA343" s="149"/>
      <c r="AB343" s="149"/>
      <c r="AC343" s="148"/>
      <c r="AD343" s="148"/>
      <c r="AE343" s="148"/>
      <c r="AF343" s="2163"/>
      <c r="AG343" s="148"/>
      <c r="AH343" s="151"/>
      <c r="AI343" s="148"/>
      <c r="AJ343" s="148"/>
      <c r="AK343" s="148"/>
      <c r="AL343" s="148"/>
      <c r="AM343" s="2163"/>
      <c r="AN343" s="151"/>
      <c r="AO343" s="151"/>
      <c r="AP343" s="151"/>
      <c r="AQ343" s="151"/>
      <c r="AR343" s="151"/>
      <c r="AS343" s="2164"/>
      <c r="AT343" s="148"/>
      <c r="AU343" s="148"/>
      <c r="AV343" s="148"/>
      <c r="AW343" s="148"/>
      <c r="AX343" s="148"/>
      <c r="AY343" s="2164"/>
      <c r="AZ343" s="148"/>
      <c r="BA343" s="148"/>
      <c r="BB343" s="2165"/>
      <c r="BC343" s="1996"/>
      <c r="BD343" s="5653">
        <f>_xlfn.XLOOKUP(B338,التشكيل_القديم!$M$5:$M$39,التشكيل_القديم!$L$5:$L$39,0,0)</f>
        <v>22</v>
      </c>
      <c r="BE343" s="6200" t="str">
        <f>"(3)             "&amp; "عضو يسار الدائرة  /  "  &amp;B338</f>
        <v>(3)             عضو يسار الدائرة  /  رائد محمد ربيع جاد</v>
      </c>
      <c r="BF343" s="6200"/>
      <c r="BG343" s="6200"/>
      <c r="BH343" s="6200"/>
      <c r="BI343" s="6200"/>
      <c r="BJ343" s="6200"/>
      <c r="BK343" s="6200"/>
      <c r="BL343" s="6200"/>
      <c r="BM343" s="6200"/>
      <c r="BN343" s="6200"/>
      <c r="BO343" s="6200"/>
      <c r="BP343" s="6200"/>
      <c r="BQ343" s="6200"/>
      <c r="BR343" s="6200"/>
      <c r="BS343" s="6200"/>
      <c r="BT343" s="6200"/>
      <c r="BU343" s="6200"/>
      <c r="BV343" s="6200"/>
      <c r="BW343" s="6200"/>
      <c r="BX343" s="6200"/>
      <c r="BY343" s="6200"/>
      <c r="BZ343" s="6200"/>
      <c r="CA343" s="6200"/>
      <c r="CB343" s="6200"/>
      <c r="CC343" s="6200"/>
      <c r="CD343" s="6200"/>
      <c r="CE343" s="6201"/>
      <c r="CF343" s="5687">
        <f>_xlfn.XLOOKUP(B339,التشكيل_القديم!$M$5:$M$39,التشكيل_القديم!$L$5:$L$39,0,0)</f>
        <v>0</v>
      </c>
      <c r="CG343" s="6369" t="str">
        <f>IF(B339&lt;&gt;"", "(4)             "&amp; "عضو يسار اليسار  الدائرة  /  "  &amp;B339,"لا يوجد عضو رابع")</f>
        <v>لا يوجد عضو رابع</v>
      </c>
      <c r="CH343" s="6200"/>
      <c r="CI343" s="6200"/>
      <c r="CJ343" s="6200"/>
      <c r="CK343" s="6200"/>
      <c r="CL343" s="6200"/>
      <c r="CM343" s="6200"/>
      <c r="CN343" s="6200"/>
      <c r="CO343" s="6200"/>
      <c r="CP343" s="6200"/>
      <c r="CQ343" s="6200"/>
      <c r="CR343" s="6200"/>
      <c r="CS343" s="6200"/>
      <c r="CT343" s="6200"/>
      <c r="CU343" s="6200"/>
      <c r="CV343" s="6200"/>
      <c r="CW343" s="6200"/>
      <c r="CX343" s="6200"/>
      <c r="CY343" s="6200"/>
      <c r="CZ343" s="6200"/>
      <c r="DA343" s="6200"/>
      <c r="DB343" s="6200"/>
      <c r="DC343" s="6200"/>
      <c r="DD343" s="6200"/>
      <c r="DE343" s="6200"/>
      <c r="DF343" s="6200"/>
      <c r="DG343" s="6201"/>
      <c r="DH343" s="5687">
        <f>_xlfn.XLOOKUP(B341,التشكيل_القديم!$M$5:$M$39,التشكيل_القديم!$L$5:$L$39,0,0)</f>
        <v>0</v>
      </c>
      <c r="DI343" s="6200" t="str">
        <f xml:space="preserve"> IF(B341&lt;&gt;"","(6)             "&amp;"عضو يسار يسار يسار اليسار  الدائرة  /  "  &amp;B341,"لا يوجد عضو سادس")</f>
        <v>لا يوجد عضو سادس</v>
      </c>
      <c r="DJ343" s="6200"/>
      <c r="DK343" s="6200"/>
      <c r="DL343" s="6200"/>
      <c r="DM343" s="6200"/>
      <c r="DN343" s="6200"/>
      <c r="DO343" s="6200"/>
      <c r="DP343" s="6200"/>
      <c r="DQ343" s="6200"/>
      <c r="DR343" s="6200"/>
      <c r="DS343" s="6200"/>
      <c r="DT343" s="6200"/>
      <c r="DU343" s="6200"/>
      <c r="DV343" s="6200"/>
      <c r="DW343" s="6200"/>
      <c r="DX343" s="6200"/>
      <c r="DY343" s="6200"/>
      <c r="DZ343" s="6200"/>
      <c r="EA343" s="6200"/>
      <c r="EB343" s="6200"/>
      <c r="EC343" s="6200"/>
      <c r="ED343" s="6200"/>
      <c r="EE343" s="6200"/>
      <c r="EF343" s="6200"/>
      <c r="EG343" s="6200"/>
      <c r="EH343" s="6200"/>
      <c r="EI343" s="6201"/>
      <c r="EJ343" s="162"/>
      <c r="EK343" s="6348" t="s">
        <v>23</v>
      </c>
      <c r="EL343" s="6349"/>
      <c r="EM343" s="6349"/>
      <c r="EN343" s="6350"/>
      <c r="EO343" s="6370" t="s">
        <v>33</v>
      </c>
      <c r="EP343" s="6370"/>
      <c r="EQ343" s="6370"/>
      <c r="ER343" s="6371"/>
      <c r="ES343" s="6351" t="s">
        <v>184</v>
      </c>
      <c r="ET343" s="6352"/>
      <c r="EU343" s="6352"/>
      <c r="EV343" s="6353"/>
      <c r="EW343" s="6366" t="s">
        <v>185</v>
      </c>
      <c r="EX343" s="6367"/>
      <c r="EY343" s="6367"/>
      <c r="EZ343" s="6368"/>
      <c r="FA343" s="6354" t="s">
        <v>200</v>
      </c>
      <c r="FB343" s="6355"/>
      <c r="FC343" s="6355"/>
      <c r="FD343" s="6356"/>
      <c r="FE343" s="6338" t="s">
        <v>597</v>
      </c>
      <c r="FF343" s="6339"/>
      <c r="FG343" s="6339"/>
      <c r="FH343" s="6340"/>
      <c r="FI343" s="852" t="s">
        <v>205</v>
      </c>
      <c r="FJ343" s="838" t="s">
        <v>190</v>
      </c>
      <c r="FK343" s="838" t="s">
        <v>203</v>
      </c>
      <c r="FL343" s="838" t="s">
        <v>204</v>
      </c>
      <c r="FM343" s="839" t="s">
        <v>116</v>
      </c>
    </row>
    <row r="344" spans="1:174" ht="48" customHeight="1" thickBot="1">
      <c r="A344" s="6202" t="str">
        <f>IF(AND(FH337="ok",FH338="ok",FH339="ok",FH340="ok",FH341="ok", H344 &lt;&gt;"فارغ"),"ok","wrong")</f>
        <v>wrong</v>
      </c>
      <c r="B344" s="6203"/>
      <c r="C344" s="6203"/>
      <c r="D344" s="6203"/>
      <c r="E344" s="6203"/>
      <c r="F344" s="6203"/>
      <c r="G344" s="6204"/>
      <c r="H344" s="6208" t="str">
        <f>IF(Z342=0,"فارغ","")</f>
        <v/>
      </c>
      <c r="I344" s="6209"/>
      <c r="J344" s="6209"/>
      <c r="K344" s="6209"/>
      <c r="L344" s="5677" t="str">
        <f>الاعدادات!$D$6</f>
        <v>2022 وما قبلها</v>
      </c>
      <c r="M344" s="149"/>
      <c r="N344" s="149"/>
      <c r="O344" s="149"/>
      <c r="P344" s="149"/>
      <c r="Q344" s="149"/>
      <c r="R344" s="148"/>
      <c r="S344" s="148"/>
      <c r="T344" s="148"/>
      <c r="U344" s="148"/>
      <c r="V344" s="148"/>
      <c r="W344" s="148"/>
      <c r="X344" s="148"/>
      <c r="Y344" s="148"/>
      <c r="Z344" s="2166"/>
      <c r="AA344" s="148"/>
      <c r="AB344" s="148"/>
      <c r="AC344" s="148"/>
      <c r="AD344" s="148"/>
      <c r="AE344" s="148"/>
      <c r="AF344" s="2163"/>
      <c r="AG344" s="148"/>
      <c r="AH344" s="151"/>
      <c r="AI344" s="148"/>
      <c r="AJ344" s="148"/>
      <c r="AK344" s="148"/>
      <c r="AL344" s="148"/>
      <c r="AM344" s="2163"/>
      <c r="AN344" s="151"/>
      <c r="AO344" s="151"/>
      <c r="AP344" s="151"/>
      <c r="AQ344" s="151"/>
      <c r="AR344" s="151"/>
      <c r="AS344" s="2164"/>
      <c r="AT344" s="148"/>
      <c r="AU344" s="148"/>
      <c r="AV344" s="148"/>
      <c r="AW344" s="148"/>
      <c r="AX344" s="148"/>
      <c r="AY344" s="2164"/>
      <c r="AZ344" s="148"/>
      <c r="BA344" s="148"/>
      <c r="BB344" s="2165"/>
      <c r="BC344" s="5683" t="str">
        <f>الاعدادات!$D$6</f>
        <v>2022 وما قبلها</v>
      </c>
      <c r="BD344" s="76"/>
      <c r="BE344" s="83"/>
      <c r="BF344" s="83"/>
      <c r="BG344" s="84"/>
      <c r="BH344" s="84"/>
      <c r="BI344" s="84"/>
      <c r="BJ344" s="85"/>
      <c r="BK344" s="86"/>
      <c r="BL344" s="87"/>
      <c r="BM344" s="87"/>
      <c r="BN344" s="88"/>
      <c r="BO344" s="88"/>
      <c r="BP344" s="89"/>
      <c r="BQ344" s="77">
        <f t="shared" ref="BQ344:BQ349" si="2150">BP344+BO344+BN344+BM344+BL344+BK344+BJ344+BI344+BH344+BG344+BF344+BE344+BD344</f>
        <v>0</v>
      </c>
      <c r="BR344" s="90"/>
      <c r="BS344" s="91"/>
      <c r="BT344" s="92"/>
      <c r="BU344" s="93"/>
      <c r="BV344" s="94"/>
      <c r="BW344" s="95"/>
      <c r="BX344" s="96"/>
      <c r="BY344" s="97"/>
      <c r="BZ344" s="98"/>
      <c r="CA344" s="99"/>
      <c r="CB344" s="79">
        <f t="shared" ref="CB344:CB348" si="2151">CA344+BZ344+BY344+BX344+BW344+BV344+BU344+BT344+BS344+BR344+BQ344</f>
        <v>0</v>
      </c>
      <c r="CC344" s="80"/>
      <c r="CD344" s="78"/>
      <c r="CE344" s="102"/>
      <c r="CF344" s="82"/>
      <c r="CG344" s="83"/>
      <c r="CH344" s="83"/>
      <c r="CI344" s="84"/>
      <c r="CJ344" s="84"/>
      <c r="CK344" s="84"/>
      <c r="CL344" s="85"/>
      <c r="CM344" s="86"/>
      <c r="CN344" s="87"/>
      <c r="CO344" s="87"/>
      <c r="CP344" s="88"/>
      <c r="CQ344" s="88"/>
      <c r="CR344" s="89"/>
      <c r="CS344" s="77">
        <f t="shared" ref="CS344:CS349" si="2152">CR344+CQ344+CP344+CO344+CN344+CM344+CL344+CK344+CJ344+CI344+CH344+CG344+CF344</f>
        <v>0</v>
      </c>
      <c r="CT344" s="90"/>
      <c r="CU344" s="168"/>
      <c r="CV344" s="92"/>
      <c r="CW344" s="93"/>
      <c r="CX344" s="94"/>
      <c r="CY344" s="95"/>
      <c r="CZ344" s="96"/>
      <c r="DA344" s="97"/>
      <c r="DB344" s="98"/>
      <c r="DC344" s="99"/>
      <c r="DD344" s="79">
        <f t="shared" ref="DD344:DD348" si="2153">SUM(CS344:DC344)</f>
        <v>0</v>
      </c>
      <c r="DE344" s="80"/>
      <c r="DF344" s="78"/>
      <c r="DG344" s="102"/>
      <c r="DH344" s="82"/>
      <c r="DI344" s="83"/>
      <c r="DJ344" s="83"/>
      <c r="DK344" s="84"/>
      <c r="DL344" s="84"/>
      <c r="DM344" s="84"/>
      <c r="DN344" s="85"/>
      <c r="DO344" s="86"/>
      <c r="DP344" s="87"/>
      <c r="DQ344" s="87"/>
      <c r="DR344" s="88"/>
      <c r="DS344" s="88"/>
      <c r="DT344" s="89"/>
      <c r="DU344" s="77">
        <f t="shared" ref="DU344:DU349" si="2154">DT344+DS344+DR344+DQ344+DP344+DO344+DN344+DM344+DL344+DK344+DJ344+DI344+DH344</f>
        <v>0</v>
      </c>
      <c r="DV344" s="90"/>
      <c r="DW344" s="168"/>
      <c r="DX344" s="92"/>
      <c r="DY344" s="93"/>
      <c r="DZ344" s="94"/>
      <c r="EA344" s="95"/>
      <c r="EB344" s="96"/>
      <c r="EC344" s="97"/>
      <c r="ED344" s="98"/>
      <c r="EE344" s="99"/>
      <c r="EF344" s="79">
        <f t="shared" ref="EF344:EF348" si="2155">SUM(DU344:EE344)</f>
        <v>0</v>
      </c>
      <c r="EG344" s="80"/>
      <c r="EH344" s="78"/>
      <c r="EI344" s="102"/>
      <c r="EJ344" s="162" t="s">
        <v>163</v>
      </c>
      <c r="EK344" s="838" t="s">
        <v>190</v>
      </c>
      <c r="EL344" s="838" t="s">
        <v>203</v>
      </c>
      <c r="EM344" s="838" t="s">
        <v>204</v>
      </c>
      <c r="EN344" s="839" t="s">
        <v>116</v>
      </c>
      <c r="EO344" s="838" t="s">
        <v>190</v>
      </c>
      <c r="EP344" s="838" t="s">
        <v>203</v>
      </c>
      <c r="EQ344" s="838" t="s">
        <v>204</v>
      </c>
      <c r="ER344" s="839" t="s">
        <v>116</v>
      </c>
      <c r="ES344" s="838" t="s">
        <v>190</v>
      </c>
      <c r="ET344" s="838" t="s">
        <v>203</v>
      </c>
      <c r="EU344" s="838" t="s">
        <v>204</v>
      </c>
      <c r="EV344" s="839" t="s">
        <v>116</v>
      </c>
      <c r="EW344" s="838" t="s">
        <v>190</v>
      </c>
      <c r="EX344" s="838" t="s">
        <v>203</v>
      </c>
      <c r="EY344" s="838" t="s">
        <v>204</v>
      </c>
      <c r="EZ344" s="839" t="s">
        <v>116</v>
      </c>
      <c r="FA344" s="838" t="s">
        <v>190</v>
      </c>
      <c r="FB344" s="838" t="s">
        <v>203</v>
      </c>
      <c r="FC344" s="838" t="s">
        <v>204</v>
      </c>
      <c r="FD344" s="839" t="s">
        <v>116</v>
      </c>
      <c r="FE344" s="838" t="s">
        <v>190</v>
      </c>
      <c r="FF344" s="838" t="s">
        <v>203</v>
      </c>
      <c r="FG344" s="838" t="s">
        <v>204</v>
      </c>
      <c r="FH344" s="839" t="s">
        <v>116</v>
      </c>
      <c r="FI344" s="836" t="s">
        <v>23</v>
      </c>
      <c r="FJ344" s="166">
        <f>EK349</f>
        <v>0</v>
      </c>
      <c r="FK344" s="166">
        <f>EL349</f>
        <v>0</v>
      </c>
      <c r="FL344" s="166">
        <f t="shared" ref="FL344" si="2156">EM349</f>
        <v>0</v>
      </c>
      <c r="FM344" s="166">
        <f t="shared" ref="FM344" si="2157">EN349</f>
        <v>0</v>
      </c>
    </row>
    <row r="345" spans="1:174" ht="48" customHeight="1" thickBot="1">
      <c r="A345" s="6205"/>
      <c r="B345" s="6206"/>
      <c r="C345" s="6206"/>
      <c r="D345" s="6206"/>
      <c r="E345" s="6206"/>
      <c r="F345" s="6206"/>
      <c r="G345" s="6207"/>
      <c r="H345" s="6208"/>
      <c r="I345" s="6209"/>
      <c r="J345" s="6209"/>
      <c r="K345" s="6209"/>
      <c r="L345" s="5675">
        <f>الاعدادات!$D$7</f>
        <v>2023</v>
      </c>
      <c r="M345" s="148"/>
      <c r="N345" s="148"/>
      <c r="O345" s="148"/>
      <c r="P345" s="148"/>
      <c r="Q345" s="148"/>
      <c r="R345" s="148"/>
      <c r="S345" s="148"/>
      <c r="T345" s="148"/>
      <c r="U345" s="148"/>
      <c r="V345" s="148"/>
      <c r="W345" s="148"/>
      <c r="X345" s="148"/>
      <c r="Y345" s="148"/>
      <c r="Z345" s="2166"/>
      <c r="AA345" s="148"/>
      <c r="AB345" s="148"/>
      <c r="AC345" s="148"/>
      <c r="AD345" s="148"/>
      <c r="AE345" s="148"/>
      <c r="AF345" s="2163"/>
      <c r="AG345" s="148"/>
      <c r="AH345" s="151"/>
      <c r="AI345" s="148"/>
      <c r="AJ345" s="148"/>
      <c r="AK345" s="148"/>
      <c r="AL345" s="148"/>
      <c r="AM345" s="2163"/>
      <c r="AN345" s="151"/>
      <c r="AO345" s="151"/>
      <c r="AP345" s="151"/>
      <c r="AQ345" s="151"/>
      <c r="AR345" s="151"/>
      <c r="AS345" s="2164"/>
      <c r="AT345" s="148"/>
      <c r="AU345" s="148"/>
      <c r="AV345" s="148"/>
      <c r="AW345" s="148"/>
      <c r="AX345" s="148"/>
      <c r="AY345" s="2164"/>
      <c r="AZ345" s="148"/>
      <c r="BA345" s="148"/>
      <c r="BB345" s="2165"/>
      <c r="BC345" s="5683">
        <f>الاعدادات!$D$7</f>
        <v>2023</v>
      </c>
      <c r="BD345" s="82"/>
      <c r="BE345" s="83"/>
      <c r="BF345" s="83"/>
      <c r="BG345" s="84"/>
      <c r="BH345" s="84"/>
      <c r="BI345" s="84"/>
      <c r="BJ345" s="85"/>
      <c r="BK345" s="86"/>
      <c r="BL345" s="87"/>
      <c r="BM345" s="87"/>
      <c r="BN345" s="88"/>
      <c r="BO345" s="88"/>
      <c r="BP345" s="89"/>
      <c r="BQ345" s="77">
        <f t="shared" si="2150"/>
        <v>0</v>
      </c>
      <c r="BR345" s="90"/>
      <c r="BS345" s="91"/>
      <c r="BT345" s="92"/>
      <c r="BU345" s="93"/>
      <c r="BV345" s="94"/>
      <c r="BW345" s="95"/>
      <c r="BX345" s="96"/>
      <c r="BY345" s="97"/>
      <c r="BZ345" s="98"/>
      <c r="CA345" s="99"/>
      <c r="CB345" s="79">
        <f t="shared" si="2151"/>
        <v>0</v>
      </c>
      <c r="CC345" s="104"/>
      <c r="CD345" s="92"/>
      <c r="CE345" s="102"/>
      <c r="CF345" s="82"/>
      <c r="CG345" s="83"/>
      <c r="CH345" s="83"/>
      <c r="CI345" s="84"/>
      <c r="CJ345" s="84"/>
      <c r="CK345" s="84"/>
      <c r="CL345" s="85"/>
      <c r="CM345" s="86"/>
      <c r="CN345" s="87"/>
      <c r="CO345" s="87"/>
      <c r="CP345" s="88"/>
      <c r="CQ345" s="88"/>
      <c r="CR345" s="89"/>
      <c r="CS345" s="77">
        <f t="shared" si="2152"/>
        <v>0</v>
      </c>
      <c r="CT345" s="90"/>
      <c r="CU345" s="168"/>
      <c r="CV345" s="92"/>
      <c r="CW345" s="93"/>
      <c r="CX345" s="94"/>
      <c r="CY345" s="95"/>
      <c r="CZ345" s="96"/>
      <c r="DA345" s="97"/>
      <c r="DB345" s="98"/>
      <c r="DC345" s="99"/>
      <c r="DD345" s="79">
        <f t="shared" si="2153"/>
        <v>0</v>
      </c>
      <c r="DE345" s="104"/>
      <c r="DF345" s="92"/>
      <c r="DG345" s="102"/>
      <c r="DH345" s="82"/>
      <c r="DI345" s="83"/>
      <c r="DJ345" s="83"/>
      <c r="DK345" s="84"/>
      <c r="DL345" s="84"/>
      <c r="DM345" s="84"/>
      <c r="DN345" s="85"/>
      <c r="DO345" s="86"/>
      <c r="DP345" s="87"/>
      <c r="DQ345" s="87"/>
      <c r="DR345" s="88"/>
      <c r="DS345" s="88"/>
      <c r="DT345" s="89"/>
      <c r="DU345" s="77">
        <f t="shared" si="2154"/>
        <v>0</v>
      </c>
      <c r="DV345" s="90"/>
      <c r="DW345" s="168"/>
      <c r="DX345" s="92"/>
      <c r="DY345" s="93"/>
      <c r="DZ345" s="94"/>
      <c r="EA345" s="95"/>
      <c r="EB345" s="96"/>
      <c r="EC345" s="97"/>
      <c r="ED345" s="98"/>
      <c r="EE345" s="99"/>
      <c r="EF345" s="79">
        <f t="shared" si="2155"/>
        <v>0</v>
      </c>
      <c r="EG345" s="104"/>
      <c r="EH345" s="92"/>
      <c r="EI345" s="102"/>
      <c r="EJ345" s="5675" t="str">
        <f>الاعدادات!$D$6</f>
        <v>2022 وما قبلها</v>
      </c>
      <c r="EK345" s="163">
        <f t="shared" ref="EK345:EK349" si="2158">BQ337</f>
        <v>0</v>
      </c>
      <c r="EL345" s="164">
        <f t="shared" ref="EL345:EL349" si="2159">BR337</f>
        <v>0</v>
      </c>
      <c r="EM345" s="164">
        <f>BS337+BT337+BU337+BV337+BW337</f>
        <v>0</v>
      </c>
      <c r="EN345" s="165">
        <f>BX337+BY337+BZ337+CA337</f>
        <v>0</v>
      </c>
      <c r="EO345" s="166">
        <f t="shared" ref="EO345:EO349" si="2160">CS337</f>
        <v>0</v>
      </c>
      <c r="EP345" s="164">
        <f t="shared" ref="EP345:EP349" si="2161">CT337</f>
        <v>0</v>
      </c>
      <c r="EQ345" s="164">
        <f>CU337+CV337+CW337+CX337+CY337</f>
        <v>0</v>
      </c>
      <c r="ER345" s="165">
        <f>CZ337+DA337+DB337+DC337</f>
        <v>0</v>
      </c>
      <c r="ES345" s="166">
        <f t="shared" ref="ES345:ES349" si="2162">BQ344</f>
        <v>0</v>
      </c>
      <c r="ET345" s="164">
        <f t="shared" ref="ET345:ET349" si="2163">BR344</f>
        <v>0</v>
      </c>
      <c r="EU345" s="164">
        <f>BS344+BT344+BU344+BV344+BW344</f>
        <v>0</v>
      </c>
      <c r="EV345" s="165">
        <f>BX344+BY344+BZ344+CA344</f>
        <v>0</v>
      </c>
      <c r="EW345" s="166">
        <f t="shared" ref="EW345:EW349" si="2164">CS344</f>
        <v>0</v>
      </c>
      <c r="EX345" s="164">
        <f t="shared" ref="EX345:EX349" si="2165">CT344</f>
        <v>0</v>
      </c>
      <c r="EY345" s="164">
        <f>CU344+CV344+CW344+CX344+CY344</f>
        <v>0</v>
      </c>
      <c r="EZ345" s="167">
        <f>CZ344+DA344+DB344+DC344</f>
        <v>0</v>
      </c>
      <c r="FA345" s="166">
        <f t="shared" ref="FA345:FA349" si="2166">DU337</f>
        <v>0</v>
      </c>
      <c r="FB345" s="164">
        <f t="shared" ref="FB345:FB349" si="2167">DV337</f>
        <v>0</v>
      </c>
      <c r="FC345" s="164">
        <f>DW337+DX337+DY337+DZ337+EA337</f>
        <v>0</v>
      </c>
      <c r="FD345" s="167">
        <f>EB337+EC337+ED337+EE337</f>
        <v>0</v>
      </c>
      <c r="FE345" s="166">
        <f t="shared" ref="FE345:FE349" si="2168">DU344</f>
        <v>0</v>
      </c>
      <c r="FF345" s="164">
        <f t="shared" ref="FF345:FF349" si="2169">DV344</f>
        <v>0</v>
      </c>
      <c r="FG345" s="164">
        <f>DW344+DX344+DY344+DZ344+EA344</f>
        <v>0</v>
      </c>
      <c r="FH345" s="167">
        <f>EB344+EC344+ED344+EE344</f>
        <v>0</v>
      </c>
      <c r="FI345" s="837" t="s">
        <v>33</v>
      </c>
      <c r="FJ345" s="169">
        <f>EO349</f>
        <v>0</v>
      </c>
      <c r="FK345" s="169">
        <f t="shared" ref="FK345" si="2170">EP349</f>
        <v>0</v>
      </c>
      <c r="FL345" s="169">
        <f t="shared" ref="FL345" si="2171">EQ349</f>
        <v>0</v>
      </c>
      <c r="FM345" s="169">
        <f t="shared" ref="FM345" si="2172">ER349</f>
        <v>0</v>
      </c>
    </row>
    <row r="346" spans="1:174" ht="48" customHeight="1" thickBot="1">
      <c r="A346" s="143"/>
      <c r="B346" s="157"/>
      <c r="C346" s="157"/>
      <c r="D346" s="157"/>
      <c r="E346" s="158"/>
      <c r="F346" s="158"/>
      <c r="G346" s="159"/>
      <c r="H346" s="144"/>
      <c r="I346" s="144"/>
      <c r="J346" s="145"/>
      <c r="K346" s="146"/>
      <c r="L346" s="5675">
        <f>الاعدادات!$D$8</f>
        <v>2024</v>
      </c>
      <c r="M346" s="148"/>
      <c r="N346" s="148"/>
      <c r="O346" s="148"/>
      <c r="P346" s="148"/>
      <c r="Q346" s="148"/>
      <c r="R346" s="148"/>
      <c r="S346" s="148"/>
      <c r="T346" s="148"/>
      <c r="U346" s="148"/>
      <c r="V346" s="148"/>
      <c r="W346" s="148"/>
      <c r="X346" s="148"/>
      <c r="Y346" s="148"/>
      <c r="Z346" s="2166"/>
      <c r="AA346" s="148"/>
      <c r="AB346" s="148"/>
      <c r="AC346" s="148"/>
      <c r="AD346" s="148"/>
      <c r="AE346" s="148"/>
      <c r="AF346" s="2163"/>
      <c r="AG346" s="148"/>
      <c r="AH346" s="151"/>
      <c r="AI346" s="148"/>
      <c r="AJ346" s="148"/>
      <c r="AK346" s="148"/>
      <c r="AL346" s="148"/>
      <c r="AM346" s="2163"/>
      <c r="AN346" s="151"/>
      <c r="AO346" s="151"/>
      <c r="AP346" s="151"/>
      <c r="AQ346" s="151"/>
      <c r="AR346" s="151"/>
      <c r="AS346" s="2164"/>
      <c r="AT346" s="148"/>
      <c r="AU346" s="148"/>
      <c r="AV346" s="148"/>
      <c r="AW346" s="148"/>
      <c r="AX346" s="148"/>
      <c r="AY346" s="2164"/>
      <c r="AZ346" s="148"/>
      <c r="BA346" s="148"/>
      <c r="BB346" s="2165"/>
      <c r="BC346" s="5683">
        <f>الاعدادات!$D$8</f>
        <v>2024</v>
      </c>
      <c r="BD346" s="82"/>
      <c r="BE346" s="83"/>
      <c r="BF346" s="83"/>
      <c r="BG346" s="84"/>
      <c r="BH346" s="84"/>
      <c r="BI346" s="84"/>
      <c r="BJ346" s="85"/>
      <c r="BK346" s="86"/>
      <c r="BL346" s="87"/>
      <c r="BM346" s="87"/>
      <c r="BN346" s="88"/>
      <c r="BO346" s="88"/>
      <c r="BP346" s="89"/>
      <c r="BQ346" s="77">
        <f t="shared" si="2150"/>
        <v>0</v>
      </c>
      <c r="BR346" s="90"/>
      <c r="BS346" s="91"/>
      <c r="BT346" s="92"/>
      <c r="BU346" s="93"/>
      <c r="BV346" s="94"/>
      <c r="BW346" s="95"/>
      <c r="BX346" s="96"/>
      <c r="BY346" s="97"/>
      <c r="BZ346" s="98"/>
      <c r="CA346" s="99"/>
      <c r="CB346" s="79">
        <f t="shared" si="2151"/>
        <v>0</v>
      </c>
      <c r="CC346" s="104"/>
      <c r="CD346" s="92"/>
      <c r="CE346" s="102"/>
      <c r="CF346" s="82"/>
      <c r="CG346" s="83"/>
      <c r="CH346" s="83"/>
      <c r="CI346" s="84"/>
      <c r="CJ346" s="84"/>
      <c r="CK346" s="84"/>
      <c r="CL346" s="85"/>
      <c r="CM346" s="86"/>
      <c r="CN346" s="87"/>
      <c r="CO346" s="87"/>
      <c r="CP346" s="88"/>
      <c r="CQ346" s="88"/>
      <c r="CR346" s="89"/>
      <c r="CS346" s="77">
        <f t="shared" si="2152"/>
        <v>0</v>
      </c>
      <c r="CT346" s="90"/>
      <c r="CU346" s="168"/>
      <c r="CV346" s="92"/>
      <c r="CW346" s="93"/>
      <c r="CX346" s="94"/>
      <c r="CY346" s="95"/>
      <c r="CZ346" s="96"/>
      <c r="DA346" s="97"/>
      <c r="DB346" s="98"/>
      <c r="DC346" s="99"/>
      <c r="DD346" s="79">
        <f t="shared" si="2153"/>
        <v>0</v>
      </c>
      <c r="DE346" s="104"/>
      <c r="DF346" s="92"/>
      <c r="DG346" s="102"/>
      <c r="DH346" s="82"/>
      <c r="DI346" s="83"/>
      <c r="DJ346" s="83"/>
      <c r="DK346" s="84"/>
      <c r="DL346" s="84"/>
      <c r="DM346" s="84"/>
      <c r="DN346" s="85"/>
      <c r="DO346" s="86"/>
      <c r="DP346" s="87"/>
      <c r="DQ346" s="87"/>
      <c r="DR346" s="88"/>
      <c r="DS346" s="88"/>
      <c r="DT346" s="89"/>
      <c r="DU346" s="77">
        <f t="shared" si="2154"/>
        <v>0</v>
      </c>
      <c r="DV346" s="90"/>
      <c r="DW346" s="168"/>
      <c r="DX346" s="92"/>
      <c r="DY346" s="93"/>
      <c r="DZ346" s="94"/>
      <c r="EA346" s="95"/>
      <c r="EB346" s="96"/>
      <c r="EC346" s="97"/>
      <c r="ED346" s="98"/>
      <c r="EE346" s="99"/>
      <c r="EF346" s="79">
        <f t="shared" si="2155"/>
        <v>0</v>
      </c>
      <c r="EG346" s="104"/>
      <c r="EH346" s="92"/>
      <c r="EI346" s="102"/>
      <c r="EJ346" s="5675">
        <f>الاعدادات!$D$7</f>
        <v>2023</v>
      </c>
      <c r="EK346" s="163">
        <f t="shared" si="2158"/>
        <v>0</v>
      </c>
      <c r="EL346" s="164">
        <f t="shared" si="2159"/>
        <v>0</v>
      </c>
      <c r="EM346" s="164">
        <f>BS338+BT338+BU338+BV338+BW338</f>
        <v>0</v>
      </c>
      <c r="EN346" s="165">
        <f>BX338+BY338+BZ338+CA338</f>
        <v>0</v>
      </c>
      <c r="EO346" s="166">
        <f t="shared" si="2160"/>
        <v>0</v>
      </c>
      <c r="EP346" s="164">
        <f t="shared" si="2161"/>
        <v>0</v>
      </c>
      <c r="EQ346" s="164">
        <f>CU338+CV338+CW338+CX338+CY338</f>
        <v>0</v>
      </c>
      <c r="ER346" s="165">
        <f>CZ338+DA338+DB338+DC338</f>
        <v>0</v>
      </c>
      <c r="ES346" s="166">
        <f t="shared" si="2162"/>
        <v>0</v>
      </c>
      <c r="ET346" s="164">
        <f t="shared" si="2163"/>
        <v>0</v>
      </c>
      <c r="EU346" s="164">
        <f>BS345+BT345+BU345+BV345+BW345</f>
        <v>0</v>
      </c>
      <c r="EV346" s="165">
        <f>BX345+BY345+BZ345+CA345</f>
        <v>0</v>
      </c>
      <c r="EW346" s="166">
        <f t="shared" si="2164"/>
        <v>0</v>
      </c>
      <c r="EX346" s="164">
        <f t="shared" si="2165"/>
        <v>0</v>
      </c>
      <c r="EY346" s="164">
        <f>CU345+CV345+CW345+CX345+CY345</f>
        <v>0</v>
      </c>
      <c r="EZ346" s="167">
        <f>CZ345+DA345+DB345+DC345</f>
        <v>0</v>
      </c>
      <c r="FA346" s="166">
        <f t="shared" si="2166"/>
        <v>0</v>
      </c>
      <c r="FB346" s="164">
        <f t="shared" si="2167"/>
        <v>0</v>
      </c>
      <c r="FC346" s="164">
        <f>DW338+DX338+DY338+DZ338+EA338</f>
        <v>0</v>
      </c>
      <c r="FD346" s="167">
        <f>EB338+EC338+ED338+EE338</f>
        <v>0</v>
      </c>
      <c r="FE346" s="166">
        <f t="shared" si="2168"/>
        <v>0</v>
      </c>
      <c r="FF346" s="164">
        <f t="shared" si="2169"/>
        <v>0</v>
      </c>
      <c r="FG346" s="164">
        <f>DW345+DX345+DY345+DZ345+EA345</f>
        <v>0</v>
      </c>
      <c r="FH346" s="167">
        <f>EB345+EC345+ED345+EE345</f>
        <v>0</v>
      </c>
      <c r="FI346" s="837" t="s">
        <v>184</v>
      </c>
      <c r="FJ346" s="169">
        <f>ES349</f>
        <v>0</v>
      </c>
      <c r="FK346" s="169">
        <f t="shared" ref="FK346" si="2173">ET349</f>
        <v>0</v>
      </c>
      <c r="FL346" s="169">
        <f t="shared" ref="FL346" si="2174">EU349</f>
        <v>0</v>
      </c>
      <c r="FM346" s="169">
        <f t="shared" ref="FM346" si="2175">EV349</f>
        <v>0</v>
      </c>
    </row>
    <row r="347" spans="1:174" ht="48" customHeight="1" thickBot="1">
      <c r="A347" s="143"/>
      <c r="B347" s="157"/>
      <c r="C347" s="157"/>
      <c r="D347" s="157"/>
      <c r="E347" s="158"/>
      <c r="F347" s="158"/>
      <c r="G347" s="159"/>
      <c r="H347" s="144"/>
      <c r="I347" s="144"/>
      <c r="J347" s="145"/>
      <c r="K347" s="146"/>
      <c r="L347" s="5675">
        <f>الاعدادات!$D$9</f>
        <v>2025</v>
      </c>
      <c r="M347" s="172"/>
      <c r="N347" s="172"/>
      <c r="O347" s="172"/>
      <c r="P347" s="172"/>
      <c r="Q347" s="172"/>
      <c r="R347" s="172"/>
      <c r="S347" s="172"/>
      <c r="T347" s="172"/>
      <c r="U347" s="172"/>
      <c r="V347" s="172"/>
      <c r="W347" s="172"/>
      <c r="X347" s="172"/>
      <c r="Y347" s="172"/>
      <c r="Z347" s="174"/>
      <c r="AA347" s="172"/>
      <c r="AB347" s="172"/>
      <c r="AC347" s="172"/>
      <c r="AD347" s="172"/>
      <c r="AE347" s="172"/>
      <c r="AF347" s="172"/>
      <c r="AG347" s="172"/>
      <c r="AH347" s="172"/>
      <c r="AI347" s="172"/>
      <c r="AJ347" s="172"/>
      <c r="AK347" s="172"/>
      <c r="AL347" s="172"/>
      <c r="AM347" s="172"/>
      <c r="AN347" s="172"/>
      <c r="AO347" s="172"/>
      <c r="AP347" s="172"/>
      <c r="AQ347" s="172"/>
      <c r="AR347" s="172"/>
      <c r="AS347" s="175"/>
      <c r="AT347" s="172"/>
      <c r="AU347" s="172"/>
      <c r="AV347" s="172"/>
      <c r="AW347" s="172"/>
      <c r="AX347" s="172"/>
      <c r="AY347" s="175"/>
      <c r="AZ347" s="172"/>
      <c r="BA347" s="172"/>
      <c r="BB347" s="2165"/>
      <c r="BC347" s="5683">
        <f>الاعدادات!$D$9</f>
        <v>2025</v>
      </c>
      <c r="BD347" s="82"/>
      <c r="BE347" s="83"/>
      <c r="BF347" s="83"/>
      <c r="BG347" s="84"/>
      <c r="BH347" s="84"/>
      <c r="BI347" s="84"/>
      <c r="BJ347" s="85"/>
      <c r="BK347" s="86"/>
      <c r="BL347" s="87"/>
      <c r="BM347" s="87"/>
      <c r="BN347" s="88"/>
      <c r="BO347" s="88"/>
      <c r="BP347" s="89"/>
      <c r="BQ347" s="77">
        <f t="shared" si="2150"/>
        <v>0</v>
      </c>
      <c r="BR347" s="90"/>
      <c r="BS347" s="91"/>
      <c r="BT347" s="92"/>
      <c r="BU347" s="93"/>
      <c r="BV347" s="94"/>
      <c r="BW347" s="95"/>
      <c r="BX347" s="96"/>
      <c r="BY347" s="97"/>
      <c r="BZ347" s="98"/>
      <c r="CA347" s="99"/>
      <c r="CB347" s="79">
        <f t="shared" si="2151"/>
        <v>0</v>
      </c>
      <c r="CC347" s="104"/>
      <c r="CD347" s="92"/>
      <c r="CE347" s="102"/>
      <c r="CF347" s="82"/>
      <c r="CG347" s="83"/>
      <c r="CH347" s="83"/>
      <c r="CI347" s="84"/>
      <c r="CJ347" s="84"/>
      <c r="CK347" s="84"/>
      <c r="CL347" s="85"/>
      <c r="CM347" s="86"/>
      <c r="CN347" s="87"/>
      <c r="CO347" s="87"/>
      <c r="CP347" s="88"/>
      <c r="CQ347" s="88"/>
      <c r="CR347" s="89"/>
      <c r="CS347" s="77">
        <f t="shared" si="2152"/>
        <v>0</v>
      </c>
      <c r="CT347" s="90"/>
      <c r="CU347" s="168"/>
      <c r="CV347" s="92"/>
      <c r="CW347" s="93"/>
      <c r="CX347" s="94"/>
      <c r="CY347" s="95"/>
      <c r="CZ347" s="96"/>
      <c r="DA347" s="97"/>
      <c r="DB347" s="98"/>
      <c r="DC347" s="99"/>
      <c r="DD347" s="79">
        <f t="shared" si="2153"/>
        <v>0</v>
      </c>
      <c r="DE347" s="104"/>
      <c r="DF347" s="92"/>
      <c r="DG347" s="102"/>
      <c r="DH347" s="82"/>
      <c r="DI347" s="83"/>
      <c r="DJ347" s="83"/>
      <c r="DK347" s="84"/>
      <c r="DL347" s="84"/>
      <c r="DM347" s="84"/>
      <c r="DN347" s="85"/>
      <c r="DO347" s="86"/>
      <c r="DP347" s="87"/>
      <c r="DQ347" s="87"/>
      <c r="DR347" s="88"/>
      <c r="DS347" s="88"/>
      <c r="DT347" s="89"/>
      <c r="DU347" s="77">
        <f t="shared" si="2154"/>
        <v>0</v>
      </c>
      <c r="DV347" s="90"/>
      <c r="DW347" s="168"/>
      <c r="DX347" s="92"/>
      <c r="DY347" s="93"/>
      <c r="DZ347" s="94"/>
      <c r="EA347" s="95"/>
      <c r="EB347" s="96"/>
      <c r="EC347" s="97"/>
      <c r="ED347" s="98"/>
      <c r="EE347" s="99"/>
      <c r="EF347" s="79">
        <f t="shared" si="2155"/>
        <v>0</v>
      </c>
      <c r="EG347" s="104"/>
      <c r="EH347" s="92"/>
      <c r="EI347" s="102"/>
      <c r="EJ347" s="5675">
        <f>الاعدادات!$D$8</f>
        <v>2024</v>
      </c>
      <c r="EK347" s="163">
        <f t="shared" si="2158"/>
        <v>0</v>
      </c>
      <c r="EL347" s="164">
        <f t="shared" si="2159"/>
        <v>0</v>
      </c>
      <c r="EM347" s="164">
        <f>BS339+BT339+BU339+BV339+BW339</f>
        <v>0</v>
      </c>
      <c r="EN347" s="165">
        <f>BX339+BY339+BZ339+CA339</f>
        <v>0</v>
      </c>
      <c r="EO347" s="166">
        <f t="shared" si="2160"/>
        <v>0</v>
      </c>
      <c r="EP347" s="164">
        <f t="shared" si="2161"/>
        <v>0</v>
      </c>
      <c r="EQ347" s="164">
        <f>CU339+CV339+CW339+CX339+CY339</f>
        <v>0</v>
      </c>
      <c r="ER347" s="165">
        <f>CZ339+DA339+DB339+DC339</f>
        <v>0</v>
      </c>
      <c r="ES347" s="166">
        <f t="shared" si="2162"/>
        <v>0</v>
      </c>
      <c r="ET347" s="164">
        <f t="shared" si="2163"/>
        <v>0</v>
      </c>
      <c r="EU347" s="164">
        <f>BS346+BT346+BU346+BV346+BW346</f>
        <v>0</v>
      </c>
      <c r="EV347" s="165">
        <f>BX346+BY346+BZ346+CA346</f>
        <v>0</v>
      </c>
      <c r="EW347" s="166">
        <f t="shared" si="2164"/>
        <v>0</v>
      </c>
      <c r="EX347" s="164">
        <f t="shared" si="2165"/>
        <v>0</v>
      </c>
      <c r="EY347" s="164">
        <f>CU346+CV346+CW346+CX346+CY346</f>
        <v>0</v>
      </c>
      <c r="EZ347" s="167">
        <f>CZ346+DA346+DB346+DC346</f>
        <v>0</v>
      </c>
      <c r="FA347" s="166">
        <f t="shared" si="2166"/>
        <v>0</v>
      </c>
      <c r="FB347" s="164">
        <f t="shared" si="2167"/>
        <v>0</v>
      </c>
      <c r="FC347" s="164">
        <f>DW339+DX339+DY339+DZ339+EA339</f>
        <v>0</v>
      </c>
      <c r="FD347" s="167">
        <f>EB339+EC339+ED339+EE339</f>
        <v>0</v>
      </c>
      <c r="FE347" s="166">
        <f t="shared" si="2168"/>
        <v>0</v>
      </c>
      <c r="FF347" s="164">
        <f t="shared" si="2169"/>
        <v>0</v>
      </c>
      <c r="FG347" s="164">
        <f>DW346+DX346+DY346+DZ346+EA346</f>
        <v>0</v>
      </c>
      <c r="FH347" s="167">
        <f>EB346+EC346+ED346+EE346</f>
        <v>0</v>
      </c>
      <c r="FI347" s="837" t="s">
        <v>185</v>
      </c>
      <c r="FJ347" s="169">
        <f>EW349</f>
        <v>0</v>
      </c>
      <c r="FK347" s="169">
        <f t="shared" ref="FK347" si="2176">EX349</f>
        <v>0</v>
      </c>
      <c r="FL347" s="169">
        <f t="shared" ref="FL347" si="2177">EY349</f>
        <v>0</v>
      </c>
      <c r="FM347" s="169">
        <f t="shared" ref="FM347" si="2178">EZ349</f>
        <v>0</v>
      </c>
    </row>
    <row r="348" spans="1:174" ht="48" customHeight="1" thickBot="1">
      <c r="A348" s="143"/>
      <c r="B348" s="157"/>
      <c r="C348" s="157"/>
      <c r="D348" s="157"/>
      <c r="E348" s="158"/>
      <c r="F348" s="158"/>
      <c r="G348" s="159"/>
      <c r="H348" s="144"/>
      <c r="I348" s="144"/>
      <c r="J348" s="145"/>
      <c r="K348" s="146"/>
      <c r="L348" s="5675">
        <f>الاعدادات!$D$10</f>
        <v>2026</v>
      </c>
      <c r="M348" s="172"/>
      <c r="N348" s="172"/>
      <c r="O348" s="172"/>
      <c r="P348" s="172"/>
      <c r="Q348" s="172"/>
      <c r="R348" s="172"/>
      <c r="S348" s="172"/>
      <c r="T348" s="172"/>
      <c r="U348" s="172"/>
      <c r="V348" s="172"/>
      <c r="W348" s="172"/>
      <c r="X348" s="172"/>
      <c r="Y348" s="172"/>
      <c r="Z348" s="174"/>
      <c r="AA348" s="172"/>
      <c r="AB348" s="172"/>
      <c r="AC348" s="172"/>
      <c r="AD348" s="172"/>
      <c r="AE348" s="172"/>
      <c r="AF348" s="172"/>
      <c r="AG348" s="172"/>
      <c r="AH348" s="172"/>
      <c r="AI348" s="172"/>
      <c r="AJ348" s="172"/>
      <c r="AK348" s="172"/>
      <c r="AL348" s="172"/>
      <c r="AM348" s="172"/>
      <c r="AN348" s="172"/>
      <c r="AO348" s="172"/>
      <c r="AP348" s="172"/>
      <c r="AQ348" s="172"/>
      <c r="AR348" s="172"/>
      <c r="AS348" s="175"/>
      <c r="AT348" s="172"/>
      <c r="AU348" s="172"/>
      <c r="AV348" s="172"/>
      <c r="AW348" s="172"/>
      <c r="AX348" s="172"/>
      <c r="AY348" s="175"/>
      <c r="AZ348" s="172"/>
      <c r="BA348" s="172"/>
      <c r="BB348" s="2165"/>
      <c r="BC348" s="5683">
        <f>الاعدادات!$D$10</f>
        <v>2026</v>
      </c>
      <c r="BD348" s="117"/>
      <c r="BE348" s="118"/>
      <c r="BF348" s="118"/>
      <c r="BG348" s="119"/>
      <c r="BH348" s="119"/>
      <c r="BI348" s="119"/>
      <c r="BJ348" s="120"/>
      <c r="BK348" s="121"/>
      <c r="BL348" s="122"/>
      <c r="BM348" s="122"/>
      <c r="BN348" s="123"/>
      <c r="BO348" s="123"/>
      <c r="BP348" s="124"/>
      <c r="BQ348" s="125">
        <f t="shared" si="2150"/>
        <v>0</v>
      </c>
      <c r="BR348" s="126"/>
      <c r="BS348" s="127"/>
      <c r="BT348" s="128"/>
      <c r="BU348" s="129"/>
      <c r="BV348" s="130"/>
      <c r="BW348" s="131"/>
      <c r="BX348" s="132"/>
      <c r="BY348" s="133"/>
      <c r="BZ348" s="134"/>
      <c r="CA348" s="135"/>
      <c r="CB348" s="136">
        <f t="shared" si="2151"/>
        <v>0</v>
      </c>
      <c r="CC348" s="137"/>
      <c r="CD348" s="128"/>
      <c r="CE348" s="141"/>
      <c r="CF348" s="117"/>
      <c r="CG348" s="118"/>
      <c r="CH348" s="118"/>
      <c r="CI348" s="119"/>
      <c r="CJ348" s="119"/>
      <c r="CK348" s="119"/>
      <c r="CL348" s="120"/>
      <c r="CM348" s="121"/>
      <c r="CN348" s="122"/>
      <c r="CO348" s="122"/>
      <c r="CP348" s="123"/>
      <c r="CQ348" s="123"/>
      <c r="CR348" s="124"/>
      <c r="CS348" s="125">
        <f t="shared" si="2152"/>
        <v>0</v>
      </c>
      <c r="CT348" s="126"/>
      <c r="CU348" s="176"/>
      <c r="CV348" s="128"/>
      <c r="CW348" s="129"/>
      <c r="CX348" s="130"/>
      <c r="CY348" s="131"/>
      <c r="CZ348" s="132"/>
      <c r="DA348" s="133"/>
      <c r="DB348" s="134"/>
      <c r="DC348" s="135"/>
      <c r="DD348" s="136">
        <f t="shared" si="2153"/>
        <v>0</v>
      </c>
      <c r="DE348" s="137"/>
      <c r="DF348" s="128"/>
      <c r="DG348" s="141"/>
      <c r="DH348" s="117"/>
      <c r="DI348" s="118"/>
      <c r="DJ348" s="118"/>
      <c r="DK348" s="119"/>
      <c r="DL348" s="119"/>
      <c r="DM348" s="119"/>
      <c r="DN348" s="120"/>
      <c r="DO348" s="121"/>
      <c r="DP348" s="122"/>
      <c r="DQ348" s="122"/>
      <c r="DR348" s="123"/>
      <c r="DS348" s="123"/>
      <c r="DT348" s="124"/>
      <c r="DU348" s="125">
        <f t="shared" si="2154"/>
        <v>0</v>
      </c>
      <c r="DV348" s="126"/>
      <c r="DW348" s="176"/>
      <c r="DX348" s="128"/>
      <c r="DY348" s="129"/>
      <c r="DZ348" s="130"/>
      <c r="EA348" s="131"/>
      <c r="EB348" s="132"/>
      <c r="EC348" s="133"/>
      <c r="ED348" s="134"/>
      <c r="EE348" s="135"/>
      <c r="EF348" s="136">
        <f t="shared" si="2155"/>
        <v>0</v>
      </c>
      <c r="EG348" s="137"/>
      <c r="EH348" s="128"/>
      <c r="EI348" s="141"/>
      <c r="EJ348" s="5675">
        <f>الاعدادات!$D$9</f>
        <v>2025</v>
      </c>
      <c r="EK348" s="163">
        <f t="shared" si="2158"/>
        <v>0</v>
      </c>
      <c r="EL348" s="164">
        <f t="shared" si="2159"/>
        <v>0</v>
      </c>
      <c r="EM348" s="164">
        <f>BS340+BT340+BU340+BV340+BW340</f>
        <v>0</v>
      </c>
      <c r="EN348" s="165">
        <f>BX340+BY340+BZ340+CA340</f>
        <v>0</v>
      </c>
      <c r="EO348" s="166">
        <f t="shared" si="2160"/>
        <v>0</v>
      </c>
      <c r="EP348" s="164">
        <f t="shared" si="2161"/>
        <v>0</v>
      </c>
      <c r="EQ348" s="164">
        <f>CU340+CV340+CW340+CX340+CY340</f>
        <v>0</v>
      </c>
      <c r="ER348" s="165">
        <f>CZ340+DA340+DB340+DC340</f>
        <v>0</v>
      </c>
      <c r="ES348" s="166">
        <f t="shared" si="2162"/>
        <v>0</v>
      </c>
      <c r="ET348" s="164">
        <f t="shared" si="2163"/>
        <v>0</v>
      </c>
      <c r="EU348" s="164">
        <f>BS347+BT347+BU347+BV347+BW347</f>
        <v>0</v>
      </c>
      <c r="EV348" s="165">
        <f>BX347+BY347+BZ347+CA347</f>
        <v>0</v>
      </c>
      <c r="EW348" s="166">
        <f t="shared" si="2164"/>
        <v>0</v>
      </c>
      <c r="EX348" s="164">
        <f t="shared" si="2165"/>
        <v>0</v>
      </c>
      <c r="EY348" s="164">
        <f>CU347+CV347+CW347+CX347+CY347</f>
        <v>0</v>
      </c>
      <c r="EZ348" s="167">
        <f>CZ347+DA347+DB347+DC347</f>
        <v>0</v>
      </c>
      <c r="FA348" s="166">
        <f t="shared" si="2166"/>
        <v>0</v>
      </c>
      <c r="FB348" s="164">
        <f t="shared" si="2167"/>
        <v>0</v>
      </c>
      <c r="FC348" s="164">
        <f>DW340+DX340+DY340+DZ340+EA340</f>
        <v>0</v>
      </c>
      <c r="FD348" s="167">
        <f>EB340+EC340+ED340+EE340</f>
        <v>0</v>
      </c>
      <c r="FE348" s="166">
        <f t="shared" si="2168"/>
        <v>0</v>
      </c>
      <c r="FF348" s="164">
        <f t="shared" si="2169"/>
        <v>0</v>
      </c>
      <c r="FG348" s="164">
        <f>DW347+DX347+DY347+DZ347+EA347</f>
        <v>0</v>
      </c>
      <c r="FH348" s="167">
        <f>EB347+EC347+ED347+EE347</f>
        <v>0</v>
      </c>
      <c r="FI348" s="837" t="s">
        <v>200</v>
      </c>
      <c r="FJ348" s="169">
        <f>FA349</f>
        <v>0</v>
      </c>
      <c r="FK348" s="169">
        <f t="shared" ref="FK348" si="2179">FB349</f>
        <v>0</v>
      </c>
      <c r="FL348" s="169">
        <f t="shared" ref="FL348" si="2180">FC349</f>
        <v>0</v>
      </c>
      <c r="FM348" s="169">
        <f>FD349</f>
        <v>0</v>
      </c>
    </row>
    <row r="349" spans="1:174" ht="48" customHeight="1" thickBot="1">
      <c r="A349" s="143"/>
      <c r="B349" s="172"/>
      <c r="C349" s="172"/>
      <c r="D349" s="172"/>
      <c r="E349" s="172"/>
      <c r="F349" s="172"/>
      <c r="G349" s="172"/>
      <c r="H349" s="172"/>
      <c r="I349" s="172"/>
      <c r="J349" s="145"/>
      <c r="K349" s="146"/>
      <c r="L349" s="173"/>
      <c r="M349" s="172"/>
      <c r="N349" s="172"/>
      <c r="O349" s="172"/>
      <c r="P349" s="172"/>
      <c r="Q349" s="172"/>
      <c r="R349" s="172"/>
      <c r="S349" s="172"/>
      <c r="T349" s="172"/>
      <c r="U349" s="172"/>
      <c r="V349" s="172"/>
      <c r="W349" s="172"/>
      <c r="X349" s="172"/>
      <c r="Y349" s="172"/>
      <c r="Z349" s="174"/>
      <c r="AA349" s="172"/>
      <c r="AB349" s="172"/>
      <c r="AC349" s="172"/>
      <c r="AD349" s="172"/>
      <c r="AE349" s="172"/>
      <c r="AF349" s="172"/>
      <c r="AG349" s="172"/>
      <c r="AH349" s="172"/>
      <c r="AI349" s="172"/>
      <c r="AJ349" s="172"/>
      <c r="AK349" s="172"/>
      <c r="AL349" s="172"/>
      <c r="AM349" s="172"/>
      <c r="AN349" s="172"/>
      <c r="AO349" s="172"/>
      <c r="AP349" s="172"/>
      <c r="AQ349" s="172"/>
      <c r="AR349" s="172"/>
      <c r="AS349" s="175"/>
      <c r="AT349" s="172"/>
      <c r="AU349" s="172"/>
      <c r="AV349" s="172"/>
      <c r="AW349" s="172"/>
      <c r="AX349" s="172"/>
      <c r="AY349" s="175"/>
      <c r="AZ349" s="172"/>
      <c r="BA349" s="172"/>
      <c r="BB349" s="2165"/>
      <c r="BC349" s="2009" t="s">
        <v>181</v>
      </c>
      <c r="BD349" s="5689">
        <f t="shared" ref="BD349:BP349" si="2181">SUM(BD344:BD348)</f>
        <v>0</v>
      </c>
      <c r="BE349" s="5690">
        <f t="shared" si="2181"/>
        <v>0</v>
      </c>
      <c r="BF349" s="5690">
        <f t="shared" si="2181"/>
        <v>0</v>
      </c>
      <c r="BG349" s="5690">
        <f t="shared" si="2181"/>
        <v>0</v>
      </c>
      <c r="BH349" s="5690">
        <f t="shared" si="2181"/>
        <v>0</v>
      </c>
      <c r="BI349" s="5690">
        <f t="shared" si="2181"/>
        <v>0</v>
      </c>
      <c r="BJ349" s="5690">
        <f t="shared" si="2181"/>
        <v>0</v>
      </c>
      <c r="BK349" s="5690">
        <f t="shared" si="2181"/>
        <v>0</v>
      </c>
      <c r="BL349" s="5690">
        <f t="shared" si="2181"/>
        <v>0</v>
      </c>
      <c r="BM349" s="5690">
        <f t="shared" si="2181"/>
        <v>0</v>
      </c>
      <c r="BN349" s="5690">
        <f t="shared" si="2181"/>
        <v>0</v>
      </c>
      <c r="BO349" s="5690">
        <f t="shared" si="2181"/>
        <v>0</v>
      </c>
      <c r="BP349" s="5690">
        <f t="shared" si="2181"/>
        <v>0</v>
      </c>
      <c r="BQ349" s="5691">
        <f t="shared" si="2150"/>
        <v>0</v>
      </c>
      <c r="BR349" s="5690">
        <f t="shared" ref="BR349:CR349" si="2182">SUM(BR344:BR348)</f>
        <v>0</v>
      </c>
      <c r="BS349" s="5690">
        <f t="shared" si="2182"/>
        <v>0</v>
      </c>
      <c r="BT349" s="5690">
        <f t="shared" si="2182"/>
        <v>0</v>
      </c>
      <c r="BU349" s="5690">
        <f t="shared" si="2182"/>
        <v>0</v>
      </c>
      <c r="BV349" s="5690">
        <f t="shared" si="2182"/>
        <v>0</v>
      </c>
      <c r="BW349" s="5690">
        <f t="shared" si="2182"/>
        <v>0</v>
      </c>
      <c r="BX349" s="5690">
        <f t="shared" si="2182"/>
        <v>0</v>
      </c>
      <c r="BY349" s="5690">
        <f t="shared" si="2182"/>
        <v>0</v>
      </c>
      <c r="BZ349" s="5692">
        <f t="shared" si="2182"/>
        <v>0</v>
      </c>
      <c r="CA349" s="5690">
        <f t="shared" si="2182"/>
        <v>0</v>
      </c>
      <c r="CB349" s="5690">
        <f t="shared" si="2182"/>
        <v>0</v>
      </c>
      <c r="CC349" s="5690">
        <f t="shared" si="2182"/>
        <v>0</v>
      </c>
      <c r="CD349" s="5690">
        <f t="shared" si="2182"/>
        <v>0</v>
      </c>
      <c r="CE349" s="5693">
        <f t="shared" si="2182"/>
        <v>0</v>
      </c>
      <c r="CF349" s="5689">
        <f t="shared" si="2182"/>
        <v>0</v>
      </c>
      <c r="CG349" s="5690">
        <f t="shared" si="2182"/>
        <v>0</v>
      </c>
      <c r="CH349" s="5690">
        <f t="shared" si="2182"/>
        <v>0</v>
      </c>
      <c r="CI349" s="5690">
        <f t="shared" si="2182"/>
        <v>0</v>
      </c>
      <c r="CJ349" s="5690">
        <f t="shared" si="2182"/>
        <v>0</v>
      </c>
      <c r="CK349" s="5690">
        <f t="shared" si="2182"/>
        <v>0</v>
      </c>
      <c r="CL349" s="5690">
        <f t="shared" si="2182"/>
        <v>0</v>
      </c>
      <c r="CM349" s="5690">
        <f t="shared" si="2182"/>
        <v>0</v>
      </c>
      <c r="CN349" s="5690">
        <f t="shared" si="2182"/>
        <v>0</v>
      </c>
      <c r="CO349" s="5690">
        <f t="shared" si="2182"/>
        <v>0</v>
      </c>
      <c r="CP349" s="5690">
        <f t="shared" si="2182"/>
        <v>0</v>
      </c>
      <c r="CQ349" s="5690">
        <f t="shared" si="2182"/>
        <v>0</v>
      </c>
      <c r="CR349" s="5690">
        <f t="shared" si="2182"/>
        <v>0</v>
      </c>
      <c r="CS349" s="5691">
        <f t="shared" si="2152"/>
        <v>0</v>
      </c>
      <c r="CT349" s="5690">
        <f t="shared" ref="CT349:DT349" si="2183">SUM(CT344:CT348)</f>
        <v>0</v>
      </c>
      <c r="CU349" s="5690">
        <f t="shared" si="2183"/>
        <v>0</v>
      </c>
      <c r="CV349" s="5690">
        <f t="shared" si="2183"/>
        <v>0</v>
      </c>
      <c r="CW349" s="5690">
        <f t="shared" si="2183"/>
        <v>0</v>
      </c>
      <c r="CX349" s="5690">
        <f t="shared" si="2183"/>
        <v>0</v>
      </c>
      <c r="CY349" s="5690">
        <f t="shared" si="2183"/>
        <v>0</v>
      </c>
      <c r="CZ349" s="5690">
        <f t="shared" si="2183"/>
        <v>0</v>
      </c>
      <c r="DA349" s="5690">
        <f t="shared" si="2183"/>
        <v>0</v>
      </c>
      <c r="DB349" s="5692">
        <f t="shared" si="2183"/>
        <v>0</v>
      </c>
      <c r="DC349" s="5690">
        <f t="shared" si="2183"/>
        <v>0</v>
      </c>
      <c r="DD349" s="5690">
        <f t="shared" si="2183"/>
        <v>0</v>
      </c>
      <c r="DE349" s="5690">
        <f t="shared" si="2183"/>
        <v>0</v>
      </c>
      <c r="DF349" s="5690">
        <f t="shared" si="2183"/>
        <v>0</v>
      </c>
      <c r="DG349" s="5693">
        <f t="shared" si="2183"/>
        <v>0</v>
      </c>
      <c r="DH349" s="5689">
        <f t="shared" si="2183"/>
        <v>0</v>
      </c>
      <c r="DI349" s="5690">
        <f t="shared" si="2183"/>
        <v>0</v>
      </c>
      <c r="DJ349" s="5690">
        <f t="shared" si="2183"/>
        <v>0</v>
      </c>
      <c r="DK349" s="5690">
        <f t="shared" si="2183"/>
        <v>0</v>
      </c>
      <c r="DL349" s="5690">
        <f t="shared" si="2183"/>
        <v>0</v>
      </c>
      <c r="DM349" s="5690">
        <f t="shared" si="2183"/>
        <v>0</v>
      </c>
      <c r="DN349" s="5690">
        <f t="shared" si="2183"/>
        <v>0</v>
      </c>
      <c r="DO349" s="5690">
        <f t="shared" si="2183"/>
        <v>0</v>
      </c>
      <c r="DP349" s="5690">
        <f t="shared" si="2183"/>
        <v>0</v>
      </c>
      <c r="DQ349" s="5690">
        <f t="shared" si="2183"/>
        <v>0</v>
      </c>
      <c r="DR349" s="5690">
        <f t="shared" si="2183"/>
        <v>0</v>
      </c>
      <c r="DS349" s="5690">
        <f t="shared" si="2183"/>
        <v>0</v>
      </c>
      <c r="DT349" s="5690">
        <f t="shared" si="2183"/>
        <v>0</v>
      </c>
      <c r="DU349" s="5691">
        <f t="shared" si="2154"/>
        <v>0</v>
      </c>
      <c r="DV349" s="5690">
        <f t="shared" ref="DV349:EI349" si="2184">SUM(DV344:DV348)</f>
        <v>0</v>
      </c>
      <c r="DW349" s="5690">
        <f t="shared" si="2184"/>
        <v>0</v>
      </c>
      <c r="DX349" s="5690">
        <f t="shared" si="2184"/>
        <v>0</v>
      </c>
      <c r="DY349" s="5690">
        <f t="shared" si="2184"/>
        <v>0</v>
      </c>
      <c r="DZ349" s="5690">
        <f t="shared" si="2184"/>
        <v>0</v>
      </c>
      <c r="EA349" s="5690">
        <f t="shared" si="2184"/>
        <v>0</v>
      </c>
      <c r="EB349" s="5690">
        <f t="shared" si="2184"/>
        <v>0</v>
      </c>
      <c r="EC349" s="5690">
        <f t="shared" si="2184"/>
        <v>0</v>
      </c>
      <c r="ED349" s="5692">
        <f t="shared" si="2184"/>
        <v>0</v>
      </c>
      <c r="EE349" s="5690">
        <f t="shared" si="2184"/>
        <v>0</v>
      </c>
      <c r="EF349" s="5690">
        <f t="shared" si="2184"/>
        <v>0</v>
      </c>
      <c r="EG349" s="5690">
        <f t="shared" si="2184"/>
        <v>0</v>
      </c>
      <c r="EH349" s="5690">
        <f t="shared" si="2184"/>
        <v>0</v>
      </c>
      <c r="EI349" s="5693">
        <f t="shared" si="2184"/>
        <v>0</v>
      </c>
      <c r="EJ349" s="5675">
        <f>الاعدادات!$D$10</f>
        <v>2026</v>
      </c>
      <c r="EK349" s="163">
        <f t="shared" si="2158"/>
        <v>0</v>
      </c>
      <c r="EL349" s="164">
        <f t="shared" si="2159"/>
        <v>0</v>
      </c>
      <c r="EM349" s="164">
        <f>BS341+BT341+BU341+BV341+BW341</f>
        <v>0</v>
      </c>
      <c r="EN349" s="165">
        <f>BX341+BY341+BZ341+CA341</f>
        <v>0</v>
      </c>
      <c r="EO349" s="166">
        <f t="shared" si="2160"/>
        <v>0</v>
      </c>
      <c r="EP349" s="164">
        <f t="shared" si="2161"/>
        <v>0</v>
      </c>
      <c r="EQ349" s="164">
        <f>CU341+CV341+CW341+CX341+CY341</f>
        <v>0</v>
      </c>
      <c r="ER349" s="165">
        <f>CZ341+DA341+DB341+DC341</f>
        <v>0</v>
      </c>
      <c r="ES349" s="166">
        <f t="shared" si="2162"/>
        <v>0</v>
      </c>
      <c r="ET349" s="164">
        <f t="shared" si="2163"/>
        <v>0</v>
      </c>
      <c r="EU349" s="164">
        <f>BS348+BT348+BU348+BV348+BW348</f>
        <v>0</v>
      </c>
      <c r="EV349" s="165">
        <f>BX348+BY348+BZ348+CA348</f>
        <v>0</v>
      </c>
      <c r="EW349" s="166">
        <f t="shared" si="2164"/>
        <v>0</v>
      </c>
      <c r="EX349" s="164">
        <f t="shared" si="2165"/>
        <v>0</v>
      </c>
      <c r="EY349" s="164">
        <f>CU348+CV348+CW348+CX348+CY348</f>
        <v>0</v>
      </c>
      <c r="EZ349" s="167">
        <f>CZ348+DA348+DB348+DC348</f>
        <v>0</v>
      </c>
      <c r="FA349" s="166">
        <f t="shared" si="2166"/>
        <v>0</v>
      </c>
      <c r="FB349" s="164">
        <f t="shared" si="2167"/>
        <v>0</v>
      </c>
      <c r="FC349" s="164">
        <f>DW341+DX341+DY341+DZ341+EA341</f>
        <v>0</v>
      </c>
      <c r="FD349" s="167">
        <f>EB341+EC341+ED341+EE341</f>
        <v>0</v>
      </c>
      <c r="FE349" s="166">
        <f t="shared" si="2168"/>
        <v>0</v>
      </c>
      <c r="FF349" s="164">
        <f t="shared" si="2169"/>
        <v>0</v>
      </c>
      <c r="FG349" s="164">
        <f>DW348+DX348+DY348+DZ348+EA348</f>
        <v>0</v>
      </c>
      <c r="FH349" s="167">
        <f>EB348+EC348+ED348+EE348</f>
        <v>0</v>
      </c>
      <c r="FI349" s="837" t="s">
        <v>597</v>
      </c>
      <c r="FJ349" s="169">
        <f>FE349</f>
        <v>0</v>
      </c>
      <c r="FK349" s="169">
        <f t="shared" ref="FK349" si="2185">FF349</f>
        <v>0</v>
      </c>
      <c r="FL349" s="169">
        <f t="shared" ref="FL349" si="2186">FG349</f>
        <v>0</v>
      </c>
      <c r="FM349" s="169">
        <f t="shared" ref="FM349" si="2187">FH349</f>
        <v>0</v>
      </c>
    </row>
    <row r="350" spans="1:174" ht="48" customHeight="1" thickBot="1">
      <c r="A350" s="2527"/>
      <c r="B350" s="2527"/>
      <c r="C350" s="2527"/>
      <c r="D350" s="2527"/>
      <c r="E350" s="2527"/>
      <c r="F350" s="2527"/>
      <c r="G350" s="2527"/>
      <c r="H350" s="2527"/>
      <c r="I350" s="2527"/>
      <c r="J350" s="2527"/>
      <c r="K350" s="2527"/>
      <c r="L350" s="2527"/>
      <c r="M350" s="2527"/>
      <c r="N350" s="2527"/>
      <c r="O350" s="2527"/>
      <c r="P350" s="2527"/>
      <c r="Q350" s="2527"/>
      <c r="R350" s="2527"/>
      <c r="S350" s="2527"/>
      <c r="T350" s="2527"/>
      <c r="U350" s="2527"/>
      <c r="V350" s="2527"/>
      <c r="W350" s="2527"/>
      <c r="X350" s="2527"/>
      <c r="Y350" s="2527"/>
      <c r="Z350" s="2527"/>
      <c r="AA350" s="2527"/>
      <c r="AB350" s="2527"/>
      <c r="AC350" s="2527"/>
      <c r="AD350" s="2527"/>
      <c r="AE350" s="2527"/>
      <c r="AF350" s="2527"/>
      <c r="AG350" s="2527"/>
      <c r="AH350" s="2527"/>
      <c r="AI350" s="2527"/>
      <c r="AJ350" s="2527"/>
      <c r="AK350" s="2527"/>
      <c r="AL350" s="2527"/>
      <c r="AM350" s="2527"/>
      <c r="AN350" s="2527"/>
      <c r="AO350" s="2527"/>
      <c r="AP350" s="2527"/>
      <c r="AQ350" s="2527"/>
      <c r="AR350" s="2527"/>
      <c r="AS350" s="2527"/>
      <c r="AT350" s="2527"/>
      <c r="AU350" s="2527"/>
      <c r="AV350" s="2527"/>
      <c r="AW350" s="2527"/>
      <c r="AX350" s="2527"/>
      <c r="AY350" s="2527"/>
      <c r="AZ350" s="2527"/>
      <c r="BA350" s="2527"/>
      <c r="BB350" s="2527"/>
      <c r="BC350" s="2527"/>
      <c r="BD350" s="2528"/>
      <c r="BE350" s="2527"/>
      <c r="BF350" s="2527"/>
      <c r="BG350" s="2527"/>
      <c r="BH350" s="2527"/>
      <c r="BI350" s="2527"/>
      <c r="BJ350" s="2527"/>
      <c r="BK350" s="2527"/>
      <c r="BL350" s="2527"/>
      <c r="BM350" s="2527"/>
      <c r="BN350" s="2527"/>
      <c r="BO350" s="2527"/>
      <c r="BP350" s="2527"/>
      <c r="BQ350" s="2527"/>
      <c r="BR350" s="2527"/>
      <c r="BS350" s="2527"/>
      <c r="BT350" s="2527"/>
      <c r="BU350" s="2527"/>
      <c r="BV350" s="2527"/>
      <c r="BW350" s="2527"/>
      <c r="BX350" s="2527"/>
      <c r="BY350" s="2527"/>
      <c r="BZ350" s="2527"/>
      <c r="CA350" s="2527"/>
      <c r="CB350" s="2527"/>
      <c r="CC350" s="2527"/>
      <c r="CD350" s="2527"/>
      <c r="CE350" s="2527"/>
      <c r="CF350" s="2528"/>
      <c r="CG350" s="2527"/>
      <c r="CH350" s="2527"/>
      <c r="CI350" s="2527"/>
      <c r="CJ350" s="2527"/>
      <c r="CK350" s="2527"/>
      <c r="CL350" s="2527"/>
      <c r="CM350" s="2527"/>
      <c r="CN350" s="2527"/>
      <c r="CO350" s="2527"/>
      <c r="CP350" s="2527"/>
      <c r="CQ350" s="2527"/>
      <c r="CR350" s="2527"/>
      <c r="CS350" s="2527"/>
      <c r="CT350" s="2527"/>
      <c r="CU350" s="2527"/>
      <c r="CV350" s="2527"/>
      <c r="CW350" s="2527"/>
      <c r="CX350" s="2527"/>
      <c r="CY350" s="2527"/>
      <c r="CZ350" s="2527"/>
      <c r="DA350" s="2527"/>
      <c r="DB350" s="2527"/>
      <c r="DC350" s="2527"/>
      <c r="DD350" s="2527"/>
      <c r="DE350" s="2527"/>
      <c r="DF350" s="2527"/>
      <c r="DG350" s="2527"/>
      <c r="DH350" s="2528"/>
      <c r="DI350" s="2527"/>
      <c r="DJ350" s="2527"/>
      <c r="DK350" s="2527"/>
      <c r="DL350" s="2527"/>
      <c r="DM350" s="2527"/>
      <c r="DN350" s="2527"/>
      <c r="DO350" s="2527"/>
      <c r="DP350" s="2527"/>
      <c r="DQ350" s="2527"/>
      <c r="DR350" s="2527"/>
      <c r="DS350" s="2527"/>
      <c r="DT350" s="2527"/>
      <c r="DU350" s="2527"/>
      <c r="DV350" s="2527"/>
      <c r="DW350" s="2527"/>
      <c r="DX350" s="2527"/>
      <c r="DY350" s="2527"/>
      <c r="DZ350" s="2527"/>
      <c r="EA350" s="2527"/>
      <c r="EB350" s="2527"/>
      <c r="EC350" s="2527"/>
      <c r="ED350" s="2527"/>
      <c r="EE350" s="2527"/>
      <c r="EF350" s="2527"/>
      <c r="EG350" s="2527"/>
      <c r="EH350" s="2527"/>
      <c r="EI350" s="2527"/>
      <c r="EJ350" s="2527"/>
      <c r="EK350" s="5688">
        <f>SUM(EK345:EK349)</f>
        <v>0</v>
      </c>
      <c r="EL350" s="5688">
        <f t="shared" ref="EL350:FH350" si="2188">SUM(EL345:EL349)</f>
        <v>0</v>
      </c>
      <c r="EM350" s="5688">
        <f t="shared" si="2188"/>
        <v>0</v>
      </c>
      <c r="EN350" s="5688">
        <f t="shared" si="2188"/>
        <v>0</v>
      </c>
      <c r="EO350" s="5688">
        <f t="shared" si="2188"/>
        <v>0</v>
      </c>
      <c r="EP350" s="5688">
        <f t="shared" si="2188"/>
        <v>0</v>
      </c>
      <c r="EQ350" s="5688">
        <f t="shared" si="2188"/>
        <v>0</v>
      </c>
      <c r="ER350" s="5688">
        <f t="shared" si="2188"/>
        <v>0</v>
      </c>
      <c r="ES350" s="5688">
        <f t="shared" si="2188"/>
        <v>0</v>
      </c>
      <c r="ET350" s="5688">
        <f t="shared" si="2188"/>
        <v>0</v>
      </c>
      <c r="EU350" s="5688">
        <f t="shared" si="2188"/>
        <v>0</v>
      </c>
      <c r="EV350" s="5688">
        <f t="shared" si="2188"/>
        <v>0</v>
      </c>
      <c r="EW350" s="5688">
        <f t="shared" si="2188"/>
        <v>0</v>
      </c>
      <c r="EX350" s="5688">
        <f t="shared" si="2188"/>
        <v>0</v>
      </c>
      <c r="EY350" s="5688">
        <f t="shared" si="2188"/>
        <v>0</v>
      </c>
      <c r="EZ350" s="5688">
        <f t="shared" si="2188"/>
        <v>0</v>
      </c>
      <c r="FA350" s="5688">
        <f t="shared" si="2188"/>
        <v>0</v>
      </c>
      <c r="FB350" s="5688">
        <f t="shared" si="2188"/>
        <v>0</v>
      </c>
      <c r="FC350" s="5688">
        <f t="shared" si="2188"/>
        <v>0</v>
      </c>
      <c r="FD350" s="5688">
        <f t="shared" si="2188"/>
        <v>0</v>
      </c>
      <c r="FE350" s="5688">
        <f t="shared" si="2188"/>
        <v>0</v>
      </c>
      <c r="FF350" s="5688">
        <f t="shared" si="2188"/>
        <v>0</v>
      </c>
      <c r="FG350" s="5688">
        <f t="shared" si="2188"/>
        <v>0</v>
      </c>
      <c r="FH350" s="5688">
        <f t="shared" si="2188"/>
        <v>0</v>
      </c>
      <c r="FI350" s="2527"/>
      <c r="FJ350" s="2527"/>
      <c r="FK350" s="2527"/>
      <c r="FL350" s="2527"/>
      <c r="FM350" s="2527"/>
    </row>
    <row r="351" spans="1:174" ht="48" customHeight="1" thickBot="1">
      <c r="A351" s="6227" t="s">
        <v>1141</v>
      </c>
      <c r="B351" s="6230" t="str" cm="1">
        <f t="array" ref="B351">_xlfn.XLOOKUP(1, (INDEX(التشكيل_القديم!$L$5:$S$49, ,6)=$A351) * (INDEX(التشكيل_القديم!$L$5:$S$49, ,7)="رئيس الدائرة"), INDEX(التشكيل_القديم!$L$5:$S$49, ,2))</f>
        <v>ثروت حامد محمد عبدالجواد</v>
      </c>
      <c r="C351" s="6230"/>
      <c r="D351" s="6230"/>
      <c r="E351" s="6230"/>
      <c r="F351" s="6230"/>
      <c r="G351" s="6230"/>
      <c r="H351" s="5676" cm="1">
        <f t="array" ref="H351">_xlfn.XLOOKUP(1, (INDEX(التشكيل_القديم!$L$5:$S$49, ,6)=$A351) * (INDEX(التشكيل_القديم!$L$5:$S$49, ,7)="رئيس الدائرة"), INDEX(التشكيل_القديم!$L$5:$S$49, ,3))</f>
        <v>3290</v>
      </c>
      <c r="I351" s="2171" t="str" cm="1">
        <f t="array" ref="I351">_xlfn.XLOOKUP(1, (INDEX(التشكيل_القديم!$L$5:$S$49, ,6)=$A351) * (INDEX(التشكيل_القديم!$L$5:$S$49, ,7)="رئيس الدائرة"), INDEX(التشكيل_القديم!$L$5:$S$49, ,4))</f>
        <v>أ</v>
      </c>
      <c r="J351" s="6231" t="s">
        <v>52</v>
      </c>
      <c r="K351" s="6234" t="s">
        <v>20</v>
      </c>
      <c r="L351" s="5567" t="s">
        <v>1693</v>
      </c>
      <c r="M351" s="5567"/>
      <c r="N351" s="6156" t="s">
        <v>1174</v>
      </c>
      <c r="O351" s="6157"/>
      <c r="P351" s="6157"/>
      <c r="Q351" s="6157"/>
      <c r="R351" s="6157"/>
      <c r="S351" s="6157"/>
      <c r="T351" s="6157"/>
      <c r="U351" s="6157"/>
      <c r="V351" s="6157"/>
      <c r="W351" s="6157"/>
      <c r="X351" s="6157"/>
      <c r="Y351" s="6157"/>
      <c r="Z351" s="6157"/>
      <c r="AA351" s="6157"/>
      <c r="AB351" s="6157"/>
      <c r="AC351" s="6157"/>
      <c r="AD351" s="6157"/>
      <c r="AE351" s="6157"/>
      <c r="AF351" s="6157"/>
      <c r="AG351" s="6157"/>
      <c r="AH351" s="6157"/>
      <c r="AI351" s="6157"/>
      <c r="AJ351" s="6157"/>
      <c r="AK351" s="6157"/>
      <c r="AL351" s="6157"/>
      <c r="AM351" s="6157"/>
      <c r="AN351" s="6157"/>
      <c r="AO351" s="6157"/>
      <c r="AP351" s="6157"/>
      <c r="AQ351" s="6157"/>
      <c r="AR351" s="6157"/>
      <c r="AS351" s="6157"/>
      <c r="AT351" s="6157"/>
      <c r="AU351" s="6157"/>
      <c r="AV351" s="6157"/>
      <c r="AW351" s="6157"/>
      <c r="AX351" s="6157"/>
      <c r="AY351" s="6157"/>
      <c r="AZ351" s="6157"/>
      <c r="BA351" s="6158"/>
      <c r="BB351" s="2158" t="s">
        <v>176</v>
      </c>
      <c r="BC351" s="2526"/>
      <c r="BD351" s="5652">
        <f>_xlfn.XLOOKUP(B351,التشكيل_القديم!$M$5:$M$39,التشكيل_القديم!$L$5:$L$39,0,0)</f>
        <v>20</v>
      </c>
      <c r="BE351" s="6210" t="str">
        <f xml:space="preserve"> "(" &amp;BD351&amp;")                 " &amp;"رئيس الدائرة  /  "  &amp;B351</f>
        <v>(20)                 رئيس الدائرة  /  ثروت حامد محمد عبدالجواد</v>
      </c>
      <c r="BF351" s="6210"/>
      <c r="BG351" s="6210"/>
      <c r="BH351" s="6210"/>
      <c r="BI351" s="6210"/>
      <c r="BJ351" s="6210"/>
      <c r="BK351" s="6210"/>
      <c r="BL351" s="6210"/>
      <c r="BM351" s="6210"/>
      <c r="BN351" s="6210"/>
      <c r="BO351" s="6210"/>
      <c r="BP351" s="6210"/>
      <c r="BQ351" s="6210"/>
      <c r="BR351" s="6210"/>
      <c r="BS351" s="6210"/>
      <c r="BT351" s="6210"/>
      <c r="BU351" s="6210"/>
      <c r="BV351" s="6210"/>
      <c r="BW351" s="6210"/>
      <c r="BX351" s="6210"/>
      <c r="BY351" s="6210"/>
      <c r="BZ351" s="6210"/>
      <c r="CA351" s="6210"/>
      <c r="CB351" s="6210"/>
      <c r="CC351" s="6210"/>
      <c r="CD351" s="6210"/>
      <c r="CE351" s="6211"/>
      <c r="CF351" s="5653">
        <f>_xlfn.XLOOKUP(B352,التشكيل_القديم!$M$5:$M$39,التشكيل_القديم!$L$5:$L$39,0,0)</f>
        <v>21</v>
      </c>
      <c r="CG351" s="6341" t="str">
        <f>"(2)             "&amp; "عضو يمين الدائرة  /  "  &amp;B352</f>
        <v>(2)             عضو يمين الدائرة  /  محمد فايق عبدالحميد علي</v>
      </c>
      <c r="CH351" s="6210"/>
      <c r="CI351" s="6210"/>
      <c r="CJ351" s="6210"/>
      <c r="CK351" s="6210"/>
      <c r="CL351" s="6210"/>
      <c r="CM351" s="6210"/>
      <c r="CN351" s="6210"/>
      <c r="CO351" s="6210"/>
      <c r="CP351" s="6210"/>
      <c r="CQ351" s="6210"/>
      <c r="CR351" s="6210"/>
      <c r="CS351" s="6210"/>
      <c r="CT351" s="6210"/>
      <c r="CU351" s="6210"/>
      <c r="CV351" s="6210"/>
      <c r="CW351" s="6210"/>
      <c r="CX351" s="6210"/>
      <c r="CY351" s="6210"/>
      <c r="CZ351" s="6210"/>
      <c r="DA351" s="6210"/>
      <c r="DB351" s="6210"/>
      <c r="DC351" s="6210"/>
      <c r="DD351" s="6210"/>
      <c r="DE351" s="6210"/>
      <c r="DF351" s="6210"/>
      <c r="DG351" s="6211"/>
      <c r="DH351" s="5653">
        <f>_xlfn.XLOOKUP(B355,التشكيل_القديم!$M$5:$M$39,التشكيل_القديم!$L$5:$L$39,0,0)</f>
        <v>0</v>
      </c>
      <c r="DI351" s="6210" t="str">
        <f>IF(B355&lt;&gt;"","(5)             "&amp;"عضو يسار يسار اليسار الدائرة /  "&amp;B355,"لا يوجد عضو خامس")</f>
        <v>لا يوجد عضو خامس</v>
      </c>
      <c r="DJ351" s="6210"/>
      <c r="DK351" s="6210"/>
      <c r="DL351" s="6210"/>
      <c r="DM351" s="6210"/>
      <c r="DN351" s="6210"/>
      <c r="DO351" s="6210"/>
      <c r="DP351" s="6210"/>
      <c r="DQ351" s="6210"/>
      <c r="DR351" s="6210"/>
      <c r="DS351" s="6210"/>
      <c r="DT351" s="6210"/>
      <c r="DU351" s="6210"/>
      <c r="DV351" s="6210"/>
      <c r="DW351" s="6210"/>
      <c r="DX351" s="6210"/>
      <c r="DY351" s="6210"/>
      <c r="DZ351" s="6210"/>
      <c r="EA351" s="6210"/>
      <c r="EB351" s="6210"/>
      <c r="EC351" s="6210"/>
      <c r="ED351" s="6210"/>
      <c r="EE351" s="6210"/>
      <c r="EF351" s="6210"/>
      <c r="EG351" s="6210"/>
      <c r="EH351" s="6210"/>
      <c r="EI351" s="6210"/>
      <c r="EJ351" s="2024"/>
      <c r="EK351" s="5654" t="str">
        <f>الاعدادات!$F$5</f>
        <v>أغسطس</v>
      </c>
      <c r="EL351" s="5655" t="str">
        <f>الاعدادات!$F$6</f>
        <v>سبتمبر</v>
      </c>
      <c r="EM351" s="5655" t="str">
        <f>الاعدادات!$F$7</f>
        <v>أكتوبر</v>
      </c>
      <c r="EN351" s="2010" t="s">
        <v>106</v>
      </c>
      <c r="EO351" s="5654" t="str">
        <f>الاعدادات!$F$5</f>
        <v>أغسطس</v>
      </c>
      <c r="EP351" s="5655" t="str">
        <f>الاعدادات!$F$6</f>
        <v>سبتمبر</v>
      </c>
      <c r="EQ351" s="5655" t="str">
        <f>الاعدادات!$F$7</f>
        <v>أكتوبر</v>
      </c>
      <c r="ER351" s="2010" t="s">
        <v>106</v>
      </c>
      <c r="ES351" s="5654" t="str">
        <f>الاعدادات!$F$5</f>
        <v>أغسطس</v>
      </c>
      <c r="ET351" s="5655" t="str">
        <f>الاعدادات!$F$6</f>
        <v>سبتمبر</v>
      </c>
      <c r="EU351" s="5655" t="str">
        <f>الاعدادات!$F$7</f>
        <v>أكتوبر</v>
      </c>
      <c r="EV351" s="2010" t="s">
        <v>106</v>
      </c>
      <c r="EW351" s="5654" t="str">
        <f>الاعدادات!$F$5</f>
        <v>أغسطس</v>
      </c>
      <c r="EX351" s="5655" t="str">
        <f>الاعدادات!$F$6</f>
        <v>سبتمبر</v>
      </c>
      <c r="EY351" s="2010" t="s">
        <v>106</v>
      </c>
      <c r="EZ351" s="5654" t="str">
        <f>الاعدادات!$F$5</f>
        <v>أغسطس</v>
      </c>
      <c r="FA351" s="5655" t="str">
        <f>الاعدادات!$F$6</f>
        <v>سبتمبر</v>
      </c>
      <c r="FB351" s="5655" t="str">
        <f>الاعدادات!$F$7</f>
        <v>أكتوبر</v>
      </c>
      <c r="FC351" s="2010" t="s">
        <v>106</v>
      </c>
      <c r="FD351" s="5654" t="str">
        <f>الاعدادات!$F$5</f>
        <v>أغسطس</v>
      </c>
      <c r="FE351" s="5655" t="str">
        <f>الاعدادات!$F$6</f>
        <v>سبتمبر</v>
      </c>
      <c r="FF351" s="5655" t="str">
        <f>الاعدادات!$F$7</f>
        <v>أكتوبر</v>
      </c>
      <c r="FG351" s="2010" t="s">
        <v>106</v>
      </c>
      <c r="FK351" s="5654" t="str">
        <f>الاعدادات!$F$5</f>
        <v>أغسطس</v>
      </c>
      <c r="FL351" s="5655" t="str">
        <f>الاعدادات!$F$6</f>
        <v>سبتمبر</v>
      </c>
      <c r="FM351" s="5655" t="str">
        <f>الاعدادات!$F$7</f>
        <v>أكتوبر</v>
      </c>
      <c r="FN351" s="2010" t="s">
        <v>106</v>
      </c>
      <c r="FO351" s="5654" t="str">
        <f>الاعدادات!$F$5</f>
        <v>أغسطس</v>
      </c>
      <c r="FP351" s="5655" t="str">
        <f>الاعدادات!$F$6</f>
        <v>سبتمبر</v>
      </c>
      <c r="FQ351" s="5655" t="str">
        <f>الاعدادات!$F$7</f>
        <v>أكتوبر</v>
      </c>
      <c r="FR351" s="2010" t="s">
        <v>106</v>
      </c>
    </row>
    <row r="352" spans="1:174" ht="48" customHeight="1" thickBot="1">
      <c r="A352" s="6228"/>
      <c r="B352" s="6250" t="str" cm="1">
        <f t="array" ref="B352">_xlfn.XLOOKUP(1, (INDEX(التشكيل_القديم!$L$5:$S$49, ,6)=$A351) * (INDEX(التشكيل_القديم!$L$5:$S$49, ,7)="عضو يمين"), INDEX(التشكيل_القديم!$L$5:$S$49, ,2))</f>
        <v>محمد فايق عبدالحميد علي</v>
      </c>
      <c r="C352" s="6250"/>
      <c r="D352" s="6250"/>
      <c r="E352" s="6250"/>
      <c r="F352" s="6250"/>
      <c r="G352" s="6250"/>
      <c r="H352" s="2170" cm="1">
        <f t="array" ref="H352">_xlfn.XLOOKUP(1, (INDEX(التشكيل_القديم!$L$5:$S$49, ,6)=$A351) * (INDEX(التشكيل_القديم!$L$5:$S$49, ,7)="عضو يمين"), INDEX(التشكيل_القديم!$L$5:$S$49, ,3))</f>
        <v>208</v>
      </c>
      <c r="I352" s="2171" t="str" cm="1">
        <f t="array" ref="I352">_xlfn.XLOOKUP(1, (INDEX(التشكيل_القديم!$L$5:$S$49, ,6)=$A351) * (INDEX(التشكيل_القديم!$L$5:$S$49, ,7)="عضو يمين"), INDEX(التشكيل_القديم!$L$5:$S$49, ,4))</f>
        <v>أ</v>
      </c>
      <c r="J352" s="6232"/>
      <c r="K352" s="6235"/>
      <c r="L352" s="5677" t="str">
        <f>الاعدادات!$D$6</f>
        <v>2022 وما قبلها</v>
      </c>
      <c r="M352" s="2012">
        <v>0</v>
      </c>
      <c r="N352" s="2003"/>
      <c r="O352" s="2003"/>
      <c r="P352" s="2003"/>
      <c r="Q352" s="2003"/>
      <c r="R352" s="2003"/>
      <c r="S352" s="2003"/>
      <c r="T352" s="2003"/>
      <c r="U352" s="2003"/>
      <c r="V352" s="2003"/>
      <c r="W352" s="2003"/>
      <c r="X352" s="2003"/>
      <c r="Y352" s="2017"/>
      <c r="Z352" s="5678">
        <f>Y352+X352+U352+T352+S352+R352+Q352+P352+O352+N352+M352-W352</f>
        <v>0</v>
      </c>
      <c r="AA352" s="2021"/>
      <c r="AB352" s="2005"/>
      <c r="AC352" s="5656">
        <f>SUM(BD352:BJ352,CF352:CL352,BD359:BJ359,CF359:CL359,DH352:DN352,DH359:DN359)</f>
        <v>0</v>
      </c>
      <c r="AD352" s="5656">
        <f>SUM(BK352:BO352,CM352:CQ352,BK359:BO359,CM359:CQ359,DO352:DS352,DO359:DS359)</f>
        <v>0</v>
      </c>
      <c r="AE352" s="5656">
        <f>BP352+CR352+BP359+CR359+DT352+DT359</f>
        <v>0</v>
      </c>
      <c r="AF352" s="5657">
        <f t="shared" ref="AF352:AF356" si="2189">AE352+AD352+AC352</f>
        <v>0</v>
      </c>
      <c r="AG352" s="5656">
        <f t="shared" ref="AG352:AG356" si="2190">BR352+CT352+BR359+CT359+DV352+DV359</f>
        <v>0</v>
      </c>
      <c r="AH352" s="5658">
        <f>BS352+CU352+BS359+CU359+DW352+DW359</f>
        <v>0</v>
      </c>
      <c r="AI352" s="5656">
        <f t="shared" ref="AI352:AI356" si="2191">BT352+CV352+BT359+CV359+DX352+DX359</f>
        <v>0</v>
      </c>
      <c r="AJ352" s="5656">
        <f t="shared" ref="AJ352:AJ356" si="2192">BU352+CW352+BU359+CW359+DY352+DY359</f>
        <v>0</v>
      </c>
      <c r="AK352" s="5656">
        <f t="shared" ref="AK352:AK356" si="2193">BV352+CX352+BV359+CX359+DZ352+DZ359</f>
        <v>0</v>
      </c>
      <c r="AL352" s="5656">
        <f t="shared" ref="AL352:AL356" si="2194">BW352+CY352+BW359+CY359+EA352+EA359</f>
        <v>0</v>
      </c>
      <c r="AM352" s="5657">
        <f t="shared" ref="AM352:AM356" si="2195">AL352+AK352+AJ352+AI352+AH352</f>
        <v>0</v>
      </c>
      <c r="AN352" s="5659">
        <f>BX352+CZ352+BX359+CZ359+EB352+EB359</f>
        <v>0</v>
      </c>
      <c r="AO352" s="5659">
        <f t="shared" ref="AO352:AO356" si="2196">BY352+DA352+BY359+DA359+EC352+EC359</f>
        <v>0</v>
      </c>
      <c r="AP352" s="5659">
        <f>BZ352+DB352+DB359+BZ359+ED352+ED359</f>
        <v>0</v>
      </c>
      <c r="AQ352" s="5657">
        <f t="shared" ref="AQ352:AQ356" si="2197">AP352+AO352+AN352</f>
        <v>0</v>
      </c>
      <c r="AR352" s="5660">
        <f>CA352+DC352+CA359+DC359+EE352+EE359</f>
        <v>0</v>
      </c>
      <c r="AS352" s="5661">
        <f t="shared" ref="AS352:AS356" si="2198">AR352+AQ352+AM352+AG352+AF352</f>
        <v>0</v>
      </c>
      <c r="AT352" s="2021"/>
      <c r="AU352" s="5656">
        <f t="shared" ref="AU352:AU356" si="2199">CC352+DE352+CC359+DE359+EG352+EG359</f>
        <v>0</v>
      </c>
      <c r="AV352" s="5656">
        <f t="shared" ref="AV352:AV356" si="2200">CD352+DF352+CD359+DF359+EH352+EH359</f>
        <v>0</v>
      </c>
      <c r="AW352" s="2003"/>
      <c r="AX352" s="2004"/>
      <c r="AY352" s="5682">
        <f t="shared" ref="AY352:AY356" si="2201">AX352+AW352+AV352+AU352+AT352</f>
        <v>0</v>
      </c>
      <c r="AZ352" s="2006"/>
      <c r="BA352" s="5656">
        <f t="shared" ref="BA352:BA357" si="2202">AY352+AS352+AA352-Z352</f>
        <v>0</v>
      </c>
      <c r="BB352" s="2159"/>
      <c r="BC352" s="5683" t="str">
        <f>الاعدادات!$D$6</f>
        <v>2022 وما قبلها</v>
      </c>
      <c r="BD352" s="82"/>
      <c r="BE352" s="83"/>
      <c r="BF352" s="83"/>
      <c r="BG352" s="84"/>
      <c r="BH352" s="84"/>
      <c r="BI352" s="84"/>
      <c r="BJ352" s="85"/>
      <c r="BK352" s="86"/>
      <c r="BL352" s="87"/>
      <c r="BM352" s="87"/>
      <c r="BN352" s="88"/>
      <c r="BO352" s="88"/>
      <c r="BP352" s="89"/>
      <c r="BQ352" s="77">
        <f t="shared" ref="BQ352:BQ357" si="2203">BP352+BO352+BN352+BM352+BL352+BK352+BJ352+BI352+BH352+BG352+BF352+BE352+BD352</f>
        <v>0</v>
      </c>
      <c r="BR352" s="90"/>
      <c r="BS352" s="91"/>
      <c r="BT352" s="92"/>
      <c r="BU352" s="93"/>
      <c r="BV352" s="94"/>
      <c r="BW352" s="95"/>
      <c r="BX352" s="96"/>
      <c r="BY352" s="97"/>
      <c r="BZ352" s="98"/>
      <c r="CA352" s="99"/>
      <c r="CB352" s="79">
        <f t="shared" ref="CB352:CB356" si="2204">CA352+BZ352+BY352+BX352+BW352+BV352+BU352+BT352+BS352+BR352+BQ352</f>
        <v>0</v>
      </c>
      <c r="CC352" s="80"/>
      <c r="CD352" s="78"/>
      <c r="CE352" s="100"/>
      <c r="CF352" s="101"/>
      <c r="CG352" s="83"/>
      <c r="CH352" s="83"/>
      <c r="CI352" s="84"/>
      <c r="CJ352" s="84"/>
      <c r="CK352" s="84"/>
      <c r="CL352" s="85"/>
      <c r="CM352" s="86"/>
      <c r="CN352" s="87"/>
      <c r="CO352" s="87"/>
      <c r="CP352" s="88"/>
      <c r="CQ352" s="88"/>
      <c r="CR352" s="89"/>
      <c r="CS352" s="77">
        <f t="shared" ref="CS352:CS357" si="2205">CR352+CQ352+CP352+CO352+CN352+CM352+CL352+CK352+CJ352+CI352+CH352+CG352+CF352</f>
        <v>0</v>
      </c>
      <c r="CT352" s="90"/>
      <c r="CU352" s="91"/>
      <c r="CV352" s="92"/>
      <c r="CW352" s="93"/>
      <c r="CX352" s="94"/>
      <c r="CY352" s="95"/>
      <c r="CZ352" s="96"/>
      <c r="DA352" s="97"/>
      <c r="DB352" s="98"/>
      <c r="DC352" s="99"/>
      <c r="DD352" s="81">
        <f t="shared" ref="DD352:DD353" si="2206">SUM(CS352:DC352)</f>
        <v>0</v>
      </c>
      <c r="DE352" s="80"/>
      <c r="DF352" s="78"/>
      <c r="DG352" s="102"/>
      <c r="DH352" s="101"/>
      <c r="DI352" s="83"/>
      <c r="DJ352" s="83"/>
      <c r="DK352" s="84"/>
      <c r="DL352" s="84"/>
      <c r="DM352" s="84"/>
      <c r="DN352" s="85"/>
      <c r="DO352" s="86"/>
      <c r="DP352" s="87"/>
      <c r="DQ352" s="87"/>
      <c r="DR352" s="88"/>
      <c r="DS352" s="88"/>
      <c r="DT352" s="89"/>
      <c r="DU352" s="77">
        <f t="shared" ref="DU352:DU354" si="2207">DT352+DS352+DR352+DQ352+DP352+DO352+DN352+DM352+DL352+DK352+DJ352+DI352+DH352</f>
        <v>0</v>
      </c>
      <c r="DV352" s="90"/>
      <c r="DW352" s="91"/>
      <c r="DX352" s="92"/>
      <c r="DY352" s="93"/>
      <c r="DZ352" s="94"/>
      <c r="EA352" s="95"/>
      <c r="EB352" s="96"/>
      <c r="EC352" s="97"/>
      <c r="ED352" s="98"/>
      <c r="EE352" s="99"/>
      <c r="EF352" s="81">
        <f t="shared" ref="EF352:EF353" si="2208">SUM(DU352:EE352)</f>
        <v>0</v>
      </c>
      <c r="EG352" s="80"/>
      <c r="EH352" s="78"/>
      <c r="EI352" s="102"/>
      <c r="EJ352" s="5675" t="str">
        <f>الاعدادات!$D$6</f>
        <v>2022 وما قبلها</v>
      </c>
      <c r="EK352" s="68">
        <f t="shared" ref="EK352:EK356" si="2209">AM352+AG352-EL352-EM352</f>
        <v>0</v>
      </c>
      <c r="EL352" s="69"/>
      <c r="EM352" s="69"/>
      <c r="EN352" s="70">
        <f>SUM(EK352:EM352)</f>
        <v>0</v>
      </c>
      <c r="EO352" s="68">
        <f t="shared" ref="EO352:EO356" si="2210">AT352-EQ352-EP352</f>
        <v>0</v>
      </c>
      <c r="EP352" s="69"/>
      <c r="EQ352" s="69"/>
      <c r="ER352" s="70">
        <f>SUM(EO352:EQ352)</f>
        <v>0</v>
      </c>
      <c r="ES352" s="68">
        <f t="shared" ref="ES352:ES356" si="2211">AU352-EU352-ET352</f>
        <v>0</v>
      </c>
      <c r="ET352" s="69"/>
      <c r="EU352" s="71"/>
      <c r="EV352" s="70">
        <f t="shared" ref="EV352:EV357" si="2212">EU352+ET352+ES352</f>
        <v>0</v>
      </c>
      <c r="EW352" s="68">
        <f t="shared" ref="EW352:EW356" si="2213">AV352-EX352</f>
        <v>0</v>
      </c>
      <c r="EX352" s="69"/>
      <c r="EY352" s="70">
        <f>SUM(EW352:EX352)</f>
        <v>0</v>
      </c>
      <c r="EZ352" s="68">
        <f>FK352+FO352</f>
        <v>0</v>
      </c>
      <c r="FA352" s="68">
        <f>FL352+FP352</f>
        <v>0</v>
      </c>
      <c r="FB352" s="68">
        <f>FM352+FQ352</f>
        <v>0</v>
      </c>
      <c r="FC352" s="68">
        <f>FN352+FR352</f>
        <v>0</v>
      </c>
      <c r="FD352" s="68">
        <f t="shared" ref="FD352:FD357" si="2214">EK352+EO352+ES352+EW352+EZ352</f>
        <v>0</v>
      </c>
      <c r="FE352" s="72">
        <f t="shared" ref="FE352:FE357" si="2215">EL352+EP352+ET352+FA352+EX352</f>
        <v>0</v>
      </c>
      <c r="FF352" s="72">
        <f t="shared" ref="FF352:FF357" si="2216">FB352+EU352+EQ352+EM352</f>
        <v>0</v>
      </c>
      <c r="FG352" s="70">
        <f t="shared" ref="FG352:FG357" si="2217">SUM(FD352:FF352)</f>
        <v>0</v>
      </c>
      <c r="FH352" t="str">
        <f t="shared" ref="FH352:FH356" si="2218">IF(OR(EZ352&lt;0,EW352&lt;0,ES352&lt;0,EO352&lt;0,EK352&lt;0,Z352 &lt;&gt; AY352+AS352+AA352), "wrong", "ok")</f>
        <v>ok</v>
      </c>
      <c r="FK352" s="68">
        <f>AX352-FL352-FM352</f>
        <v>0</v>
      </c>
      <c r="FL352" s="69"/>
      <c r="FM352" s="69"/>
      <c r="FN352" s="70">
        <f>SUM(FK352:FM352)</f>
        <v>0</v>
      </c>
      <c r="FO352" s="68">
        <f>AW352-FP352-FQ352</f>
        <v>0</v>
      </c>
      <c r="FP352" s="69"/>
      <c r="FQ352" s="69"/>
      <c r="FR352" s="70">
        <f>SUM(FO352:FQ352)</f>
        <v>0</v>
      </c>
    </row>
    <row r="353" spans="1:174" ht="48" customHeight="1" thickBot="1">
      <c r="A353" s="6228"/>
      <c r="B353" s="6250" t="str" cm="1">
        <f t="array" ref="B353">_xlfn.XLOOKUP(1, (INDEX(التشكيل_القديم!$L$5:$S$49, ,6)=$A351) * (INDEX(التشكيل_القديم!$L$5:$S$49, ,7)="عضو يسار"), INDEX(التشكيل_القديم!$L$5:$S$49, ,2))</f>
        <v>رائد محمد ربيع جاد</v>
      </c>
      <c r="C353" s="6250"/>
      <c r="D353" s="6250"/>
      <c r="E353" s="6250"/>
      <c r="F353" s="6250"/>
      <c r="G353" s="6250"/>
      <c r="H353" s="2170" cm="1">
        <f t="array" ref="H353">_xlfn.XLOOKUP(1, (INDEX(التشكيل_القديم!$L$5:$S$49, ,6)=$A351) * (INDEX(التشكيل_القديم!$L$5:$S$49, ,7)="عضو يسار"), INDEX(التشكيل_القديم!$L$5:$S$49, ,3))</f>
        <v>561</v>
      </c>
      <c r="I353" s="2171" t="str" cm="1">
        <f t="array" ref="I353">_xlfn.XLOOKUP(1, (INDEX(التشكيل_القديم!$L$5:$S$49, ,6)=$A351) * (INDEX(التشكيل_القديم!$L$5:$S$49, ,7)="عضو يسار"), INDEX(التشكيل_القديم!$L$5:$S$49, ,4))</f>
        <v>أ</v>
      </c>
      <c r="J353" s="6232"/>
      <c r="K353" s="6235"/>
      <c r="L353" s="5675">
        <f>الاعدادات!$D$7</f>
        <v>2023</v>
      </c>
      <c r="M353" s="2013">
        <v>10</v>
      </c>
      <c r="N353" s="64"/>
      <c r="O353" s="64"/>
      <c r="P353" s="64"/>
      <c r="Q353" s="64"/>
      <c r="R353" s="64"/>
      <c r="S353" s="64"/>
      <c r="T353" s="64"/>
      <c r="U353" s="64"/>
      <c r="V353" s="64"/>
      <c r="W353" s="64"/>
      <c r="X353" s="64"/>
      <c r="Y353" s="2018"/>
      <c r="Z353" s="5679">
        <f t="shared" ref="Z353:Z356" si="2219">Y353+X353+U353+T353+S353+R353+Q353+P353+O353+N353+M353-W353</f>
        <v>10</v>
      </c>
      <c r="AA353" s="2007"/>
      <c r="AB353" s="63"/>
      <c r="AC353" s="5662">
        <f t="shared" ref="AC353:AC356" si="2220">SUM(BD353:BJ353,CF353:CL353,BD360:BJ360,CF360:CL360,DH353:DN353,DH360:DN360)</f>
        <v>0</v>
      </c>
      <c r="AD353" s="5662">
        <f t="shared" ref="AD353:AD356" si="2221">SUM(BK353:BO353,CM353:CQ353,BK360:BO360,CM360:CQ360,DO353:DS353,DO360:DS360)</f>
        <v>0</v>
      </c>
      <c r="AE353" s="5662">
        <f>BP353+CR353+BP360+CR360+DT353+DT360</f>
        <v>0</v>
      </c>
      <c r="AF353" s="5663">
        <f t="shared" si="2189"/>
        <v>0</v>
      </c>
      <c r="AG353" s="5662">
        <f t="shared" si="2190"/>
        <v>0</v>
      </c>
      <c r="AH353" s="5664">
        <f t="shared" ref="AH353:AH356" si="2222">BS353+CU353+BS360+CU360+DW353+DW360</f>
        <v>0</v>
      </c>
      <c r="AI353" s="5662">
        <f t="shared" si="2191"/>
        <v>0</v>
      </c>
      <c r="AJ353" s="5662">
        <f t="shared" si="2192"/>
        <v>0</v>
      </c>
      <c r="AK353" s="5662">
        <f t="shared" si="2193"/>
        <v>0</v>
      </c>
      <c r="AL353" s="5662">
        <f t="shared" si="2194"/>
        <v>0</v>
      </c>
      <c r="AM353" s="5663">
        <f t="shared" si="2195"/>
        <v>0</v>
      </c>
      <c r="AN353" s="5665">
        <f t="shared" ref="AN353:AN356" si="2223">BX353+CZ353+BX360+CZ360+EB353+EB360</f>
        <v>0</v>
      </c>
      <c r="AO353" s="5665">
        <f t="shared" si="2196"/>
        <v>0</v>
      </c>
      <c r="AP353" s="5665">
        <f>BZ353+DB353+DB360+BZ360+ED353+ED360</f>
        <v>0</v>
      </c>
      <c r="AQ353" s="5663">
        <f t="shared" si="2197"/>
        <v>0</v>
      </c>
      <c r="AR353" s="5666">
        <f>CA353+DC353+CA360+DC360+EE353+EE360</f>
        <v>0</v>
      </c>
      <c r="AS353" s="5667">
        <f t="shared" si="2198"/>
        <v>0</v>
      </c>
      <c r="AT353" s="2007"/>
      <c r="AU353" s="5662">
        <f t="shared" si="2199"/>
        <v>0</v>
      </c>
      <c r="AV353" s="5662">
        <f t="shared" si="2200"/>
        <v>0</v>
      </c>
      <c r="AW353" s="64"/>
      <c r="AX353" s="64"/>
      <c r="AY353" s="65">
        <f t="shared" si="2201"/>
        <v>0</v>
      </c>
      <c r="AZ353" s="66"/>
      <c r="BA353" s="5662">
        <f t="shared" si="2202"/>
        <v>-10</v>
      </c>
      <c r="BB353" s="2159"/>
      <c r="BC353" s="5683">
        <f>الاعدادات!$D$7</f>
        <v>2023</v>
      </c>
      <c r="BD353" s="82"/>
      <c r="BE353" s="83"/>
      <c r="BF353" s="83"/>
      <c r="BG353" s="103"/>
      <c r="BH353" s="84"/>
      <c r="BI353" s="84"/>
      <c r="BJ353" s="85"/>
      <c r="BK353" s="86"/>
      <c r="BL353" s="87"/>
      <c r="BM353" s="87"/>
      <c r="BN353" s="88"/>
      <c r="BO353" s="88"/>
      <c r="BP353" s="89"/>
      <c r="BQ353" s="77">
        <f t="shared" si="2203"/>
        <v>0</v>
      </c>
      <c r="BR353" s="90"/>
      <c r="BS353" s="91"/>
      <c r="BT353" s="92"/>
      <c r="BU353" s="93"/>
      <c r="BV353" s="94"/>
      <c r="BW353" s="95"/>
      <c r="BX353" s="96"/>
      <c r="BY353" s="97"/>
      <c r="BZ353" s="98"/>
      <c r="CA353" s="99"/>
      <c r="CB353" s="79">
        <f t="shared" si="2204"/>
        <v>0</v>
      </c>
      <c r="CC353" s="104"/>
      <c r="CD353" s="92"/>
      <c r="CE353" s="100"/>
      <c r="CF353" s="101"/>
      <c r="CG353" s="83"/>
      <c r="CH353" s="83"/>
      <c r="CI353" s="84"/>
      <c r="CJ353" s="84"/>
      <c r="CK353" s="84"/>
      <c r="CL353" s="85"/>
      <c r="CM353" s="86"/>
      <c r="CN353" s="87"/>
      <c r="CO353" s="87"/>
      <c r="CP353" s="88"/>
      <c r="CQ353" s="88"/>
      <c r="CR353" s="89"/>
      <c r="CS353" s="77">
        <f t="shared" si="2205"/>
        <v>0</v>
      </c>
      <c r="CT353" s="90"/>
      <c r="CU353" s="91"/>
      <c r="CV353" s="92"/>
      <c r="CW353" s="93"/>
      <c r="CX353" s="94"/>
      <c r="CY353" s="95"/>
      <c r="CZ353" s="96"/>
      <c r="DA353" s="97"/>
      <c r="DB353" s="98"/>
      <c r="DC353" s="99"/>
      <c r="DD353" s="81">
        <f t="shared" si="2206"/>
        <v>0</v>
      </c>
      <c r="DE353" s="104"/>
      <c r="DF353" s="92"/>
      <c r="DG353" s="102"/>
      <c r="DH353" s="101"/>
      <c r="DI353" s="83"/>
      <c r="DJ353" s="83"/>
      <c r="DK353" s="84"/>
      <c r="DL353" s="84"/>
      <c r="DM353" s="84"/>
      <c r="DN353" s="85"/>
      <c r="DO353" s="86"/>
      <c r="DP353" s="87"/>
      <c r="DQ353" s="87"/>
      <c r="DR353" s="88"/>
      <c r="DS353" s="88"/>
      <c r="DT353" s="89"/>
      <c r="DU353" s="77">
        <f t="shared" si="2207"/>
        <v>0</v>
      </c>
      <c r="DV353" s="90"/>
      <c r="DW353" s="91"/>
      <c r="DX353" s="92"/>
      <c r="DY353" s="93"/>
      <c r="DZ353" s="94"/>
      <c r="EA353" s="95"/>
      <c r="EB353" s="96"/>
      <c r="EC353" s="97"/>
      <c r="ED353" s="98"/>
      <c r="EE353" s="99"/>
      <c r="EF353" s="81">
        <f t="shared" si="2208"/>
        <v>0</v>
      </c>
      <c r="EG353" s="104"/>
      <c r="EH353" s="92"/>
      <c r="EI353" s="102"/>
      <c r="EJ353" s="5675">
        <f>الاعدادات!$D$7</f>
        <v>2023</v>
      </c>
      <c r="EK353" s="68">
        <f t="shared" si="2209"/>
        <v>0</v>
      </c>
      <c r="EL353" s="69"/>
      <c r="EM353" s="69"/>
      <c r="EN353" s="70">
        <f t="shared" ref="EN353:EN356" si="2224">SUM(EK353:EM353)</f>
        <v>0</v>
      </c>
      <c r="EO353" s="68">
        <f t="shared" si="2210"/>
        <v>0</v>
      </c>
      <c r="EP353" s="69"/>
      <c r="EQ353" s="69"/>
      <c r="ER353" s="70">
        <f t="shared" ref="ER353:ER356" si="2225">SUM(EO353:EQ353)</f>
        <v>0</v>
      </c>
      <c r="ES353" s="68">
        <f t="shared" si="2211"/>
        <v>0</v>
      </c>
      <c r="ET353" s="69"/>
      <c r="EU353" s="71"/>
      <c r="EV353" s="70">
        <f t="shared" si="2212"/>
        <v>0</v>
      </c>
      <c r="EW353" s="68">
        <f t="shared" si="2213"/>
        <v>0</v>
      </c>
      <c r="EX353" s="69"/>
      <c r="EY353" s="70">
        <f t="shared" ref="EY353:EY356" si="2226">SUM(EW353:EX353)</f>
        <v>0</v>
      </c>
      <c r="EZ353" s="68">
        <f t="shared" ref="EZ353:EZ356" si="2227">FK353+FO353</f>
        <v>0</v>
      </c>
      <c r="FA353" s="68">
        <f t="shared" ref="FA353:FA356" si="2228">FL353+FP353</f>
        <v>0</v>
      </c>
      <c r="FB353" s="68">
        <f t="shared" ref="FB353:FB356" si="2229">FM353+FQ353</f>
        <v>0</v>
      </c>
      <c r="FC353" s="68">
        <f t="shared" ref="FC353:FC356" si="2230">FN353+FR353</f>
        <v>0</v>
      </c>
      <c r="FD353" s="68">
        <f t="shared" si="2214"/>
        <v>0</v>
      </c>
      <c r="FE353" s="72">
        <f t="shared" si="2215"/>
        <v>0</v>
      </c>
      <c r="FF353" s="72">
        <f t="shared" si="2216"/>
        <v>0</v>
      </c>
      <c r="FG353" s="70">
        <f t="shared" si="2217"/>
        <v>0</v>
      </c>
      <c r="FH353" t="str">
        <f t="shared" si="2218"/>
        <v>wrong</v>
      </c>
      <c r="FK353" s="68">
        <f t="shared" ref="FK353:FK356" si="2231">AX353-FL353-FM353</f>
        <v>0</v>
      </c>
      <c r="FL353" s="69"/>
      <c r="FM353" s="69"/>
      <c r="FN353" s="70">
        <f t="shared" ref="FN353:FN356" si="2232">SUM(FK353:FM353)</f>
        <v>0</v>
      </c>
      <c r="FO353" s="68">
        <f t="shared" ref="FO353:FO356" si="2233">AW353-FP353-FQ353</f>
        <v>0</v>
      </c>
      <c r="FP353" s="69"/>
      <c r="FQ353" s="69"/>
      <c r="FR353" s="70">
        <f t="shared" ref="FR353:FR356" si="2234">SUM(FO353:FQ353)</f>
        <v>0</v>
      </c>
    </row>
    <row r="354" spans="1:174" ht="48" customHeight="1" thickBot="1">
      <c r="A354" s="6228"/>
      <c r="B354" s="6250" t="str" cm="1">
        <f t="array" ref="B354">IFERROR(_xlfn.XLOOKUP(1, (INDEX(التشكيل_القديم!$L$5:$S$49, ,6)=$A351) * (INDEX(التشكيل_القديم!$L$5:$S$49, ,7)="عضو يسار اليسار"), INDEX(التشكيل_القديم!$L$5:$S$49, ,2)),"")</f>
        <v/>
      </c>
      <c r="C354" s="6250"/>
      <c r="D354" s="6250"/>
      <c r="E354" s="6250"/>
      <c r="F354" s="6250"/>
      <c r="G354" s="6250"/>
      <c r="H354" s="2170" t="str" cm="1">
        <f t="array" ref="H354">IFERROR(_xlfn.XLOOKUP(1, (INDEX(التشكيل_القديم!$L$5:$S$49, ,6)=$A351) * (INDEX(التشكيل_القديم!$L$5:$S$49, ,7)="عضو يسار اليسار"), INDEX(التشكيل_القديم!$L$5:$S$49, ,3)),"")</f>
        <v/>
      </c>
      <c r="I354" s="2171" t="str" cm="1">
        <f t="array" ref="I354">IFERROR(_xlfn.XLOOKUP(1, (INDEX(التشكيل_القديم!$L$5:$S$49, ,6)=$A351) * (INDEX(التشكيل_القديم!$L$5:$S$49, ,7)="عضو يسار اليسار"), INDEX(التشكيل_القديم!$L$5:$S$49, ,4)),"")</f>
        <v/>
      </c>
      <c r="J354" s="6232"/>
      <c r="K354" s="6235"/>
      <c r="L354" s="5675">
        <f>الاعدادات!$D$8</f>
        <v>2024</v>
      </c>
      <c r="M354" s="2014">
        <v>33</v>
      </c>
      <c r="N354" s="1997"/>
      <c r="O354" s="1997"/>
      <c r="P354" s="1997"/>
      <c r="Q354" s="1997"/>
      <c r="R354" s="1997"/>
      <c r="S354" s="1997"/>
      <c r="T354" s="1997"/>
      <c r="U354" s="1997"/>
      <c r="V354" s="1997"/>
      <c r="W354" s="1997"/>
      <c r="X354" s="1997"/>
      <c r="Y354" s="2019"/>
      <c r="Z354" s="5680">
        <f t="shared" si="2219"/>
        <v>33</v>
      </c>
      <c r="AA354" s="2022"/>
      <c r="AB354" s="1999"/>
      <c r="AC354" s="2002">
        <f t="shared" si="2220"/>
        <v>0</v>
      </c>
      <c r="AD354" s="2002">
        <f t="shared" si="2221"/>
        <v>0</v>
      </c>
      <c r="AE354" s="2002">
        <f>BP354+CR354+BP361+CR361+DT354+DT361</f>
        <v>0</v>
      </c>
      <c r="AF354" s="5668">
        <f t="shared" si="2189"/>
        <v>0</v>
      </c>
      <c r="AG354" s="2002">
        <f t="shared" si="2190"/>
        <v>0</v>
      </c>
      <c r="AH354" s="5669">
        <f t="shared" si="2222"/>
        <v>0</v>
      </c>
      <c r="AI354" s="2002">
        <f t="shared" si="2191"/>
        <v>0</v>
      </c>
      <c r="AJ354" s="2002">
        <f t="shared" si="2192"/>
        <v>0</v>
      </c>
      <c r="AK354" s="2002">
        <f t="shared" si="2193"/>
        <v>0</v>
      </c>
      <c r="AL354" s="2002">
        <f t="shared" si="2194"/>
        <v>0</v>
      </c>
      <c r="AM354" s="5668">
        <f t="shared" si="2195"/>
        <v>0</v>
      </c>
      <c r="AN354" s="2177">
        <f t="shared" si="2223"/>
        <v>0</v>
      </c>
      <c r="AO354" s="2177">
        <f t="shared" si="2196"/>
        <v>0</v>
      </c>
      <c r="AP354" s="2177">
        <f>BZ354+DB354+DB361+BZ361+ED354+ED361</f>
        <v>0</v>
      </c>
      <c r="AQ354" s="5668">
        <f t="shared" si="2197"/>
        <v>0</v>
      </c>
      <c r="AR354" s="5670">
        <f>CA354+DC354+CA361+DC361+EE354+EE361</f>
        <v>0</v>
      </c>
      <c r="AS354" s="5671">
        <f t="shared" si="2198"/>
        <v>0</v>
      </c>
      <c r="AT354" s="2022"/>
      <c r="AU354" s="2002">
        <f t="shared" si="2199"/>
        <v>0</v>
      </c>
      <c r="AV354" s="2002">
        <f t="shared" si="2200"/>
        <v>0</v>
      </c>
      <c r="AW354" s="1997"/>
      <c r="AX354" s="1998"/>
      <c r="AY354" s="2000">
        <f t="shared" si="2201"/>
        <v>0</v>
      </c>
      <c r="AZ354" s="2001"/>
      <c r="BA354" s="2002">
        <f t="shared" si="2202"/>
        <v>-33</v>
      </c>
      <c r="BB354" s="2159"/>
      <c r="BC354" s="5683">
        <f>الاعدادات!$D$8</f>
        <v>2024</v>
      </c>
      <c r="BD354" s="82"/>
      <c r="BE354" s="83"/>
      <c r="BF354" s="83"/>
      <c r="BG354" s="84"/>
      <c r="BH354" s="84"/>
      <c r="BI354" s="84"/>
      <c r="BJ354" s="85"/>
      <c r="BK354" s="86"/>
      <c r="BL354" s="87"/>
      <c r="BM354" s="87"/>
      <c r="BN354" s="88"/>
      <c r="BO354" s="88"/>
      <c r="BP354" s="89"/>
      <c r="BQ354" s="77">
        <f t="shared" si="2203"/>
        <v>0</v>
      </c>
      <c r="BR354" s="90"/>
      <c r="BS354" s="91"/>
      <c r="BT354" s="92"/>
      <c r="BU354" s="93"/>
      <c r="BV354" s="94"/>
      <c r="BW354" s="95"/>
      <c r="BX354" s="96"/>
      <c r="BY354" s="97"/>
      <c r="BZ354" s="98"/>
      <c r="CA354" s="99"/>
      <c r="CB354" s="79">
        <f t="shared" si="2204"/>
        <v>0</v>
      </c>
      <c r="CC354" s="104"/>
      <c r="CD354" s="92"/>
      <c r="CE354" s="100"/>
      <c r="CF354" s="101"/>
      <c r="CG354" s="83"/>
      <c r="CH354" s="83"/>
      <c r="CI354" s="84"/>
      <c r="CJ354" s="84"/>
      <c r="CK354" s="84"/>
      <c r="CL354" s="85"/>
      <c r="CM354" s="86"/>
      <c r="CN354" s="87"/>
      <c r="CO354" s="87"/>
      <c r="CP354" s="88"/>
      <c r="CQ354" s="88"/>
      <c r="CR354" s="89"/>
      <c r="CS354" s="77">
        <f t="shared" si="2205"/>
        <v>0</v>
      </c>
      <c r="CT354" s="90"/>
      <c r="CU354" s="91"/>
      <c r="CV354" s="92"/>
      <c r="CW354" s="93"/>
      <c r="CX354" s="94"/>
      <c r="CY354" s="95"/>
      <c r="CZ354" s="96"/>
      <c r="DA354" s="97"/>
      <c r="DB354" s="98"/>
      <c r="DC354" s="99"/>
      <c r="DD354" s="81">
        <f>SUM(CS354:DC354)</f>
        <v>0</v>
      </c>
      <c r="DE354" s="104"/>
      <c r="DF354" s="92"/>
      <c r="DG354" s="102"/>
      <c r="DH354" s="101"/>
      <c r="DI354" s="83"/>
      <c r="DJ354" s="83"/>
      <c r="DK354" s="84"/>
      <c r="DL354" s="84"/>
      <c r="DM354" s="84"/>
      <c r="DN354" s="85"/>
      <c r="DO354" s="86"/>
      <c r="DP354" s="87"/>
      <c r="DQ354" s="87"/>
      <c r="DR354" s="88"/>
      <c r="DS354" s="88"/>
      <c r="DT354" s="89"/>
      <c r="DU354" s="77">
        <f t="shared" si="2207"/>
        <v>0</v>
      </c>
      <c r="DV354" s="90"/>
      <c r="DW354" s="91"/>
      <c r="DX354" s="92"/>
      <c r="DY354" s="93"/>
      <c r="DZ354" s="94"/>
      <c r="EA354" s="95"/>
      <c r="EB354" s="96"/>
      <c r="EC354" s="97"/>
      <c r="ED354" s="98"/>
      <c r="EE354" s="99"/>
      <c r="EF354" s="81">
        <f>SUM(DU354:EE354)</f>
        <v>0</v>
      </c>
      <c r="EG354" s="104"/>
      <c r="EH354" s="92"/>
      <c r="EI354" s="102"/>
      <c r="EJ354" s="5675">
        <f>الاعدادات!$D$8</f>
        <v>2024</v>
      </c>
      <c r="EK354" s="68">
        <f t="shared" si="2209"/>
        <v>0</v>
      </c>
      <c r="EL354" s="69"/>
      <c r="EM354" s="69"/>
      <c r="EN354" s="70">
        <f t="shared" si="2224"/>
        <v>0</v>
      </c>
      <c r="EO354" s="68">
        <f t="shared" si="2210"/>
        <v>0</v>
      </c>
      <c r="EP354" s="69"/>
      <c r="EQ354" s="69"/>
      <c r="ER354" s="70">
        <f t="shared" si="2225"/>
        <v>0</v>
      </c>
      <c r="ES354" s="68">
        <f t="shared" si="2211"/>
        <v>0</v>
      </c>
      <c r="ET354" s="69"/>
      <c r="EU354" s="71"/>
      <c r="EV354" s="70">
        <f t="shared" si="2212"/>
        <v>0</v>
      </c>
      <c r="EW354" s="68">
        <f t="shared" si="2213"/>
        <v>0</v>
      </c>
      <c r="EX354" s="69"/>
      <c r="EY354" s="70">
        <f t="shared" si="2226"/>
        <v>0</v>
      </c>
      <c r="EZ354" s="68">
        <f t="shared" si="2227"/>
        <v>0</v>
      </c>
      <c r="FA354" s="68">
        <f t="shared" si="2228"/>
        <v>0</v>
      </c>
      <c r="FB354" s="68">
        <f t="shared" si="2229"/>
        <v>0</v>
      </c>
      <c r="FC354" s="68">
        <f t="shared" si="2230"/>
        <v>0</v>
      </c>
      <c r="FD354" s="68">
        <f t="shared" si="2214"/>
        <v>0</v>
      </c>
      <c r="FE354" s="72">
        <f t="shared" si="2215"/>
        <v>0</v>
      </c>
      <c r="FF354" s="72">
        <f t="shared" si="2216"/>
        <v>0</v>
      </c>
      <c r="FG354" s="70">
        <f t="shared" si="2217"/>
        <v>0</v>
      </c>
      <c r="FH354" t="str">
        <f t="shared" si="2218"/>
        <v>wrong</v>
      </c>
      <c r="FK354" s="68">
        <f t="shared" si="2231"/>
        <v>0</v>
      </c>
      <c r="FL354" s="69"/>
      <c r="FM354" s="69"/>
      <c r="FN354" s="70">
        <f t="shared" si="2232"/>
        <v>0</v>
      </c>
      <c r="FO354" s="68">
        <f t="shared" si="2233"/>
        <v>0</v>
      </c>
      <c r="FP354" s="69"/>
      <c r="FQ354" s="69"/>
      <c r="FR354" s="70">
        <f t="shared" si="2234"/>
        <v>0</v>
      </c>
    </row>
    <row r="355" spans="1:174" ht="48" customHeight="1" thickBot="1">
      <c r="A355" s="6228"/>
      <c r="B355" s="6310" t="str" cm="1">
        <f t="array" ref="B355">IFERROR(_xlfn.XLOOKUP(1, (INDEX(التشكيل_القديم!$L$5:$S$49, ,6)=$A351) * (INDEX(التشكيل_القديم!$L$5:$S$49, ,7)="عضو خامس "), INDEX(التشكيل_القديم!$L$5:$S$49, ,2)),"")</f>
        <v/>
      </c>
      <c r="C355" s="6310"/>
      <c r="D355" s="6310"/>
      <c r="E355" s="6310"/>
      <c r="F355" s="6310"/>
      <c r="G355" s="6310"/>
      <c r="H355" s="2170" t="str" cm="1">
        <f t="array" ref="H355">IFERROR(_xlfn.XLOOKUP(1, (INDEX(التشكيل_القديم!$L$5:$S$49, ,6)=$A351) * (INDEX(التشكيل_القديم!$L$5:$S$49, ,7)="عضو خامس"), INDEX(التشكيل_القديم!$L$5:$S$49, ,3)),"")</f>
        <v/>
      </c>
      <c r="I355" s="2171" t="str" cm="1">
        <f t="array" ref="I355">IFERROR(_xlfn.XLOOKUP(1, (INDEX(التشكيل_القديم!$L$5:$S$49, ,6)=$A351) * (INDEX(التشكيل_القديم!$L$5:$S$49, ,7)="عضو خامس"), INDEX(التشكيل_القديم!$L$5:$S$49, ,4)),"")</f>
        <v/>
      </c>
      <c r="J355" s="6232"/>
      <c r="K355" s="6235"/>
      <c r="L355" s="5675">
        <f>الاعدادات!$D$9</f>
        <v>2025</v>
      </c>
      <c r="M355" s="2015">
        <v>48</v>
      </c>
      <c r="N355" s="64"/>
      <c r="O355" s="64"/>
      <c r="P355" s="64"/>
      <c r="Q355" s="64"/>
      <c r="R355" s="64"/>
      <c r="S355" s="64"/>
      <c r="T355" s="64"/>
      <c r="U355" s="64"/>
      <c r="V355" s="64"/>
      <c r="W355" s="64"/>
      <c r="X355" s="64"/>
      <c r="Y355" s="2018"/>
      <c r="Z355" s="5679">
        <f t="shared" si="2219"/>
        <v>48</v>
      </c>
      <c r="AA355" s="2007"/>
      <c r="AB355" s="63"/>
      <c r="AC355" s="5662">
        <f t="shared" si="2220"/>
        <v>0</v>
      </c>
      <c r="AD355" s="5662">
        <f t="shared" si="2221"/>
        <v>0</v>
      </c>
      <c r="AE355" s="5662">
        <f>BP355+CR355+BP362+CR362+DT355+DT362</f>
        <v>0</v>
      </c>
      <c r="AF355" s="5663">
        <f t="shared" si="2189"/>
        <v>0</v>
      </c>
      <c r="AG355" s="5662">
        <f t="shared" si="2190"/>
        <v>0</v>
      </c>
      <c r="AH355" s="5664">
        <f t="shared" si="2222"/>
        <v>0</v>
      </c>
      <c r="AI355" s="5662">
        <f t="shared" si="2191"/>
        <v>0</v>
      </c>
      <c r="AJ355" s="5662">
        <f t="shared" si="2192"/>
        <v>0</v>
      </c>
      <c r="AK355" s="5662">
        <f t="shared" si="2193"/>
        <v>0</v>
      </c>
      <c r="AL355" s="5662">
        <f t="shared" si="2194"/>
        <v>0</v>
      </c>
      <c r="AM355" s="5663">
        <f t="shared" si="2195"/>
        <v>0</v>
      </c>
      <c r="AN355" s="5665">
        <f t="shared" si="2223"/>
        <v>0</v>
      </c>
      <c r="AO355" s="5665">
        <f t="shared" si="2196"/>
        <v>0</v>
      </c>
      <c r="AP355" s="5665">
        <f>BZ355+DB355+DB362+BZ362+ED355+ED362</f>
        <v>0</v>
      </c>
      <c r="AQ355" s="5663">
        <f t="shared" si="2197"/>
        <v>0</v>
      </c>
      <c r="AR355" s="5666">
        <f>CA355+DC355+CA362+DC362+EE355+EE362</f>
        <v>0</v>
      </c>
      <c r="AS355" s="5667">
        <f t="shared" si="2198"/>
        <v>0</v>
      </c>
      <c r="AT355" s="2007"/>
      <c r="AU355" s="5674">
        <f t="shared" si="2199"/>
        <v>0</v>
      </c>
      <c r="AV355" s="5674">
        <f t="shared" si="2200"/>
        <v>0</v>
      </c>
      <c r="AW355" s="64"/>
      <c r="AX355" s="75"/>
      <c r="AY355" s="65">
        <f t="shared" si="2201"/>
        <v>0</v>
      </c>
      <c r="AZ355" s="66"/>
      <c r="BA355" s="5662">
        <f t="shared" si="2202"/>
        <v>-48</v>
      </c>
      <c r="BB355" s="2159"/>
      <c r="BC355" s="5683">
        <f>الاعدادات!$D$9</f>
        <v>2025</v>
      </c>
      <c r="BD355" s="82"/>
      <c r="BE355" s="83"/>
      <c r="BF355" s="83"/>
      <c r="BG355" s="84"/>
      <c r="BH355" s="84"/>
      <c r="BI355" s="84"/>
      <c r="BJ355" s="85"/>
      <c r="BK355" s="86"/>
      <c r="BL355" s="87"/>
      <c r="BM355" s="87"/>
      <c r="BN355" s="88"/>
      <c r="BO355" s="88"/>
      <c r="BP355" s="89"/>
      <c r="BQ355" s="77">
        <f t="shared" si="2203"/>
        <v>0</v>
      </c>
      <c r="BR355" s="90"/>
      <c r="BS355" s="91"/>
      <c r="BT355" s="92"/>
      <c r="BU355" s="93"/>
      <c r="BV355" s="94"/>
      <c r="BW355" s="95"/>
      <c r="BX355" s="96"/>
      <c r="BY355" s="97"/>
      <c r="BZ355" s="98"/>
      <c r="CA355" s="99"/>
      <c r="CB355" s="79">
        <f t="shared" si="2204"/>
        <v>0</v>
      </c>
      <c r="CC355" s="104"/>
      <c r="CD355" s="92"/>
      <c r="CE355" s="100"/>
      <c r="CF355" s="101"/>
      <c r="CG355" s="83"/>
      <c r="CH355" s="83"/>
      <c r="CI355" s="84"/>
      <c r="CJ355" s="84"/>
      <c r="CK355" s="84"/>
      <c r="CL355" s="85"/>
      <c r="CM355" s="86"/>
      <c r="CN355" s="87"/>
      <c r="CO355" s="87"/>
      <c r="CP355" s="88"/>
      <c r="CQ355" s="88"/>
      <c r="CR355" s="89"/>
      <c r="CS355" s="77">
        <f t="shared" si="2205"/>
        <v>0</v>
      </c>
      <c r="CT355" s="90"/>
      <c r="CU355" s="91"/>
      <c r="CV355" s="92"/>
      <c r="CW355" s="93"/>
      <c r="CX355" s="94"/>
      <c r="CY355" s="95"/>
      <c r="CZ355" s="96"/>
      <c r="DA355" s="97"/>
      <c r="DB355" s="98"/>
      <c r="DC355" s="99"/>
      <c r="DD355" s="81">
        <f>SUM(CS355:DC355)</f>
        <v>0</v>
      </c>
      <c r="DE355" s="104"/>
      <c r="DF355" s="92"/>
      <c r="DG355" s="102"/>
      <c r="DH355" s="101"/>
      <c r="DI355" s="83"/>
      <c r="DJ355" s="83"/>
      <c r="DK355" s="84"/>
      <c r="DL355" s="84"/>
      <c r="DM355" s="84"/>
      <c r="DN355" s="85"/>
      <c r="DO355" s="86"/>
      <c r="DP355" s="87"/>
      <c r="DQ355" s="87"/>
      <c r="DR355" s="88"/>
      <c r="DS355" s="88"/>
      <c r="DT355" s="89"/>
      <c r="DU355" s="77">
        <f>DT355+DS355+DR355+DQ355+DP355+DO355+DN355+DM355+DL355+DK355+DJ355+DI355+DH355</f>
        <v>0</v>
      </c>
      <c r="DV355" s="90"/>
      <c r="DW355" s="91"/>
      <c r="DX355" s="92"/>
      <c r="DY355" s="93"/>
      <c r="DZ355" s="94"/>
      <c r="EA355" s="95"/>
      <c r="EB355" s="96"/>
      <c r="EC355" s="97"/>
      <c r="ED355" s="98"/>
      <c r="EE355" s="99"/>
      <c r="EF355" s="81">
        <f>SUM(DU355:EE355)</f>
        <v>0</v>
      </c>
      <c r="EG355" s="104"/>
      <c r="EH355" s="92"/>
      <c r="EI355" s="102"/>
      <c r="EJ355" s="5675">
        <f>الاعدادات!$D$9</f>
        <v>2025</v>
      </c>
      <c r="EK355" s="68">
        <f t="shared" si="2209"/>
        <v>0</v>
      </c>
      <c r="EL355" s="69"/>
      <c r="EM355" s="69"/>
      <c r="EN355" s="70">
        <f t="shared" si="2224"/>
        <v>0</v>
      </c>
      <c r="EO355" s="68">
        <f t="shared" si="2210"/>
        <v>0</v>
      </c>
      <c r="EP355" s="69"/>
      <c r="EQ355" s="69"/>
      <c r="ER355" s="70">
        <f t="shared" si="2225"/>
        <v>0</v>
      </c>
      <c r="ES355" s="68">
        <f t="shared" si="2211"/>
        <v>0</v>
      </c>
      <c r="ET355" s="69"/>
      <c r="EU355" s="71"/>
      <c r="EV355" s="70">
        <f t="shared" si="2212"/>
        <v>0</v>
      </c>
      <c r="EW355" s="68">
        <f t="shared" si="2213"/>
        <v>0</v>
      </c>
      <c r="EX355" s="69"/>
      <c r="EY355" s="70">
        <f t="shared" si="2226"/>
        <v>0</v>
      </c>
      <c r="EZ355" s="68">
        <f t="shared" si="2227"/>
        <v>0</v>
      </c>
      <c r="FA355" s="68">
        <f t="shared" si="2228"/>
        <v>0</v>
      </c>
      <c r="FB355" s="68">
        <f t="shared" si="2229"/>
        <v>0</v>
      </c>
      <c r="FC355" s="68">
        <f t="shared" si="2230"/>
        <v>0</v>
      </c>
      <c r="FD355" s="68">
        <f t="shared" si="2214"/>
        <v>0</v>
      </c>
      <c r="FE355" s="72">
        <f t="shared" si="2215"/>
        <v>0</v>
      </c>
      <c r="FF355" s="72">
        <f t="shared" si="2216"/>
        <v>0</v>
      </c>
      <c r="FG355" s="70">
        <f t="shared" si="2217"/>
        <v>0</v>
      </c>
      <c r="FH355" t="str">
        <f t="shared" si="2218"/>
        <v>wrong</v>
      </c>
      <c r="FK355" s="68">
        <f t="shared" si="2231"/>
        <v>0</v>
      </c>
      <c r="FL355" s="69"/>
      <c r="FM355" s="69"/>
      <c r="FN355" s="70">
        <f t="shared" si="2232"/>
        <v>0</v>
      </c>
      <c r="FO355" s="68">
        <f t="shared" si="2233"/>
        <v>0</v>
      </c>
      <c r="FP355" s="69"/>
      <c r="FQ355" s="69"/>
      <c r="FR355" s="70">
        <f t="shared" si="2234"/>
        <v>0</v>
      </c>
    </row>
    <row r="356" spans="1:174" ht="48" customHeight="1" thickBot="1">
      <c r="A356" s="6228"/>
      <c r="B356" s="6310" t="str" cm="1">
        <f t="array" ref="B356">IFERROR(_xlfn.XLOOKUP(1, (INDEX(التشكيل_القديم!$L$5:$S$49, ,6)=$A351) * (INDEX(التشكيل_القديم!$L$5:$S$49, ,7)="عضو سادس"), INDEX(التشكيل_القديم!$L$5:$S$49, ,2)),"")</f>
        <v/>
      </c>
      <c r="C356" s="6310"/>
      <c r="D356" s="6310"/>
      <c r="E356" s="6310"/>
      <c r="F356" s="6310"/>
      <c r="G356" s="6310"/>
      <c r="H356" s="2170" t="str" cm="1">
        <f t="array" ref="H356">IFERROR(_xlfn.XLOOKUP(1, (INDEX(التشكيل_القديم!$L$5:$S$49, ,6)=$A351) * (INDEX(التشكيل_القديم!$L$5:$S$49, ,7)="عضو سادس"), INDEX(التشكيل_القديم!$L$5:$S$49, ,3)),"")</f>
        <v/>
      </c>
      <c r="I356" s="2171" t="str" cm="1">
        <f t="array" ref="I356">IFERROR(_xlfn.XLOOKUP(1, (INDEX(التشكيل_القديم!$L$5:$S$49, ,6)=$A351) * (INDEX(التشكيل_القديم!$L$5:$S$49, ,7)="عضو سادسر"), INDEX(التشكيل_القديم!$L$5:$S$49, ,4)),"")</f>
        <v/>
      </c>
      <c r="J356" s="6232"/>
      <c r="K356" s="6235"/>
      <c r="L356" s="5675">
        <f>الاعدادات!$D$10</f>
        <v>2026</v>
      </c>
      <c r="M356" s="2016">
        <v>65</v>
      </c>
      <c r="N356" s="107"/>
      <c r="O356" s="107"/>
      <c r="P356" s="107"/>
      <c r="Q356" s="107"/>
      <c r="R356" s="107"/>
      <c r="S356" s="107"/>
      <c r="T356" s="107"/>
      <c r="U356" s="107"/>
      <c r="V356" s="107"/>
      <c r="W356" s="107"/>
      <c r="X356" s="107"/>
      <c r="Y356" s="2020"/>
      <c r="Z356" s="5681">
        <f t="shared" si="2219"/>
        <v>65</v>
      </c>
      <c r="AA356" s="2023"/>
      <c r="AB356" s="110"/>
      <c r="AC356" s="5672">
        <f t="shared" si="2220"/>
        <v>0</v>
      </c>
      <c r="AD356" s="5672">
        <f t="shared" si="2221"/>
        <v>0</v>
      </c>
      <c r="AE356" s="5662">
        <f>BP356+CR356+BP363+CR363+DT356+DT363</f>
        <v>0</v>
      </c>
      <c r="AF356" s="5663">
        <f t="shared" si="2189"/>
        <v>0</v>
      </c>
      <c r="AG356" s="5662">
        <f t="shared" si="2190"/>
        <v>0</v>
      </c>
      <c r="AH356" s="5664">
        <f t="shared" si="2222"/>
        <v>0</v>
      </c>
      <c r="AI356" s="5662">
        <f t="shared" si="2191"/>
        <v>0</v>
      </c>
      <c r="AJ356" s="5662">
        <f t="shared" si="2192"/>
        <v>0</v>
      </c>
      <c r="AK356" s="5662">
        <f t="shared" si="2193"/>
        <v>0</v>
      </c>
      <c r="AL356" s="5662">
        <f t="shared" si="2194"/>
        <v>0</v>
      </c>
      <c r="AM356" s="5663">
        <f t="shared" si="2195"/>
        <v>0</v>
      </c>
      <c r="AN356" s="5665">
        <f t="shared" si="2223"/>
        <v>0</v>
      </c>
      <c r="AO356" s="5665">
        <f t="shared" si="2196"/>
        <v>0</v>
      </c>
      <c r="AP356" s="5665">
        <f>BZ356+DB356+DB363+BZ363+ED356+ED363</f>
        <v>0</v>
      </c>
      <c r="AQ356" s="5663">
        <f t="shared" si="2197"/>
        <v>0</v>
      </c>
      <c r="AR356" s="5666">
        <f>CA356+DC356+CA363+DC363+EE356+EE363</f>
        <v>0</v>
      </c>
      <c r="AS356" s="5673">
        <f t="shared" si="2198"/>
        <v>0</v>
      </c>
      <c r="AT356" s="2023"/>
      <c r="AU356" s="5674">
        <f t="shared" si="2199"/>
        <v>0</v>
      </c>
      <c r="AV356" s="5674">
        <f t="shared" si="2200"/>
        <v>0</v>
      </c>
      <c r="AW356" s="111"/>
      <c r="AX356" s="112"/>
      <c r="AY356" s="65">
        <f t="shared" si="2201"/>
        <v>0</v>
      </c>
      <c r="AZ356" s="113"/>
      <c r="BA356" s="5662">
        <f t="shared" si="2202"/>
        <v>-65</v>
      </c>
      <c r="BB356" s="2159"/>
      <c r="BC356" s="5683">
        <f>الاعدادات!$D$10</f>
        <v>2026</v>
      </c>
      <c r="BD356" s="117"/>
      <c r="BE356" s="118"/>
      <c r="BF356" s="118"/>
      <c r="BG356" s="119"/>
      <c r="BH356" s="119"/>
      <c r="BI356" s="119"/>
      <c r="BJ356" s="120"/>
      <c r="BK356" s="121"/>
      <c r="BL356" s="122"/>
      <c r="BM356" s="122"/>
      <c r="BN356" s="123"/>
      <c r="BO356" s="123"/>
      <c r="BP356" s="124"/>
      <c r="BQ356" s="125">
        <f t="shared" si="2203"/>
        <v>0</v>
      </c>
      <c r="BR356" s="126"/>
      <c r="BS356" s="127"/>
      <c r="BT356" s="128"/>
      <c r="BU356" s="129"/>
      <c r="BV356" s="130"/>
      <c r="BW356" s="131"/>
      <c r="BX356" s="132"/>
      <c r="BY356" s="133"/>
      <c r="BZ356" s="134"/>
      <c r="CA356" s="135"/>
      <c r="CB356" s="136">
        <f t="shared" si="2204"/>
        <v>0</v>
      </c>
      <c r="CC356" s="137"/>
      <c r="CD356" s="128"/>
      <c r="CE356" s="138"/>
      <c r="CF356" s="139"/>
      <c r="CG356" s="118"/>
      <c r="CH356" s="118"/>
      <c r="CI356" s="119"/>
      <c r="CJ356" s="119"/>
      <c r="CK356" s="119"/>
      <c r="CL356" s="120"/>
      <c r="CM356" s="121"/>
      <c r="CN356" s="122"/>
      <c r="CO356" s="122"/>
      <c r="CP356" s="123"/>
      <c r="CQ356" s="123"/>
      <c r="CR356" s="124"/>
      <c r="CS356" s="125">
        <f t="shared" si="2205"/>
        <v>0</v>
      </c>
      <c r="CT356" s="126"/>
      <c r="CU356" s="127"/>
      <c r="CV356" s="128"/>
      <c r="CW356" s="129"/>
      <c r="CX356" s="130"/>
      <c r="CY356" s="131"/>
      <c r="CZ356" s="132"/>
      <c r="DA356" s="133"/>
      <c r="DB356" s="134"/>
      <c r="DC356" s="135"/>
      <c r="DD356" s="140">
        <f>SUM(CS356:DC356)</f>
        <v>0</v>
      </c>
      <c r="DE356" s="137"/>
      <c r="DF356" s="128"/>
      <c r="DG356" s="141"/>
      <c r="DH356" s="139"/>
      <c r="DI356" s="118"/>
      <c r="DJ356" s="118"/>
      <c r="DK356" s="119"/>
      <c r="DL356" s="119"/>
      <c r="DM356" s="119"/>
      <c r="DN356" s="120"/>
      <c r="DO356" s="121"/>
      <c r="DP356" s="122"/>
      <c r="DQ356" s="122"/>
      <c r="DR356" s="123"/>
      <c r="DS356" s="123"/>
      <c r="DT356" s="124"/>
      <c r="DU356" s="125">
        <f t="shared" ref="DU356:DU357" si="2235">DT356+DS356+DR356+DQ356+DP356+DO356+DN356+DM356+DL356+DK356+DJ356+DI356+DH356</f>
        <v>0</v>
      </c>
      <c r="DV356" s="126"/>
      <c r="DW356" s="127"/>
      <c r="DX356" s="128"/>
      <c r="DY356" s="129"/>
      <c r="DZ356" s="130"/>
      <c r="EA356" s="131"/>
      <c r="EB356" s="132"/>
      <c r="EC356" s="133"/>
      <c r="ED356" s="134"/>
      <c r="EE356" s="135"/>
      <c r="EF356" s="140">
        <f>SUM(DU356:EE356)</f>
        <v>0</v>
      </c>
      <c r="EG356" s="137"/>
      <c r="EH356" s="128"/>
      <c r="EI356" s="141"/>
      <c r="EJ356" s="5675">
        <f>الاعدادات!$D$10</f>
        <v>2026</v>
      </c>
      <c r="EK356" s="68">
        <f t="shared" si="2209"/>
        <v>0</v>
      </c>
      <c r="EL356" s="69"/>
      <c r="EM356" s="69"/>
      <c r="EN356" s="70">
        <f t="shared" si="2224"/>
        <v>0</v>
      </c>
      <c r="EO356" s="68">
        <f t="shared" si="2210"/>
        <v>0</v>
      </c>
      <c r="EP356" s="69"/>
      <c r="EQ356" s="69"/>
      <c r="ER356" s="70">
        <f t="shared" si="2225"/>
        <v>0</v>
      </c>
      <c r="ES356" s="68">
        <f t="shared" si="2211"/>
        <v>0</v>
      </c>
      <c r="ET356" s="69"/>
      <c r="EU356" s="71"/>
      <c r="EV356" s="70">
        <f t="shared" si="2212"/>
        <v>0</v>
      </c>
      <c r="EW356" s="68">
        <f t="shared" si="2213"/>
        <v>0</v>
      </c>
      <c r="EX356" s="69"/>
      <c r="EY356" s="70">
        <f t="shared" si="2226"/>
        <v>0</v>
      </c>
      <c r="EZ356" s="68">
        <f t="shared" si="2227"/>
        <v>0</v>
      </c>
      <c r="FA356" s="68">
        <f t="shared" si="2228"/>
        <v>0</v>
      </c>
      <c r="FB356" s="68">
        <f t="shared" si="2229"/>
        <v>0</v>
      </c>
      <c r="FC356" s="68">
        <f t="shared" si="2230"/>
        <v>0</v>
      </c>
      <c r="FD356" s="68">
        <f t="shared" si="2214"/>
        <v>0</v>
      </c>
      <c r="FE356" s="72">
        <f t="shared" si="2215"/>
        <v>0</v>
      </c>
      <c r="FF356" s="72">
        <f t="shared" si="2216"/>
        <v>0</v>
      </c>
      <c r="FG356" s="70">
        <f t="shared" si="2217"/>
        <v>0</v>
      </c>
      <c r="FH356" t="str">
        <f t="shared" si="2218"/>
        <v>wrong</v>
      </c>
      <c r="FK356" s="68">
        <f t="shared" si="2231"/>
        <v>0</v>
      </c>
      <c r="FL356" s="69"/>
      <c r="FM356" s="69"/>
      <c r="FN356" s="70">
        <f t="shared" si="2232"/>
        <v>0</v>
      </c>
      <c r="FO356" s="68">
        <f t="shared" si="2233"/>
        <v>0</v>
      </c>
      <c r="FP356" s="69"/>
      <c r="FQ356" s="69"/>
      <c r="FR356" s="70">
        <f t="shared" si="2234"/>
        <v>0</v>
      </c>
    </row>
    <row r="357" spans="1:174" ht="48" customHeight="1" thickBot="1">
      <c r="A357" s="6229"/>
      <c r="B357" s="6249"/>
      <c r="C357" s="6249"/>
      <c r="D357" s="6249"/>
      <c r="E357" s="6249"/>
      <c r="F357" s="6249"/>
      <c r="G357" s="6249"/>
      <c r="H357" s="2011"/>
      <c r="I357" s="105"/>
      <c r="J357" s="6233"/>
      <c r="K357" s="6236"/>
      <c r="L357" s="115" t="s">
        <v>181</v>
      </c>
      <c r="M357" s="5684">
        <f t="shared" ref="M357:U357" si="2236">SUM(M352:M356)</f>
        <v>156</v>
      </c>
      <c r="N357" s="5684">
        <f t="shared" si="2236"/>
        <v>0</v>
      </c>
      <c r="O357" s="5684">
        <f t="shared" si="2236"/>
        <v>0</v>
      </c>
      <c r="P357" s="5684">
        <f t="shared" si="2236"/>
        <v>0</v>
      </c>
      <c r="Q357" s="5684">
        <f t="shared" si="2236"/>
        <v>0</v>
      </c>
      <c r="R357" s="5684">
        <f t="shared" si="2236"/>
        <v>0</v>
      </c>
      <c r="S357" s="5684">
        <f t="shared" si="2236"/>
        <v>0</v>
      </c>
      <c r="T357" s="5684">
        <f t="shared" si="2236"/>
        <v>0</v>
      </c>
      <c r="U357" s="5684">
        <f t="shared" si="2236"/>
        <v>0</v>
      </c>
      <c r="V357" s="116"/>
      <c r="W357" s="5684">
        <f t="shared" ref="W357:AZ357" si="2237">SUM(W352:W356)</f>
        <v>0</v>
      </c>
      <c r="X357" s="5684">
        <f t="shared" si="2237"/>
        <v>0</v>
      </c>
      <c r="Y357" s="5684">
        <f t="shared" si="2237"/>
        <v>0</v>
      </c>
      <c r="Z357" s="5684">
        <f t="shared" si="2237"/>
        <v>156</v>
      </c>
      <c r="AA357" s="5684">
        <f t="shared" si="2237"/>
        <v>0</v>
      </c>
      <c r="AB357" s="5684">
        <f t="shared" si="2237"/>
        <v>0</v>
      </c>
      <c r="AC357" s="5684">
        <f t="shared" si="2237"/>
        <v>0</v>
      </c>
      <c r="AD357" s="5684">
        <f t="shared" si="2237"/>
        <v>0</v>
      </c>
      <c r="AE357" s="5684">
        <f t="shared" si="2237"/>
        <v>0</v>
      </c>
      <c r="AF357" s="5684">
        <f t="shared" si="2237"/>
        <v>0</v>
      </c>
      <c r="AG357" s="5684">
        <f t="shared" si="2237"/>
        <v>0</v>
      </c>
      <c r="AH357" s="5684">
        <f t="shared" si="2237"/>
        <v>0</v>
      </c>
      <c r="AI357" s="5684">
        <f t="shared" si="2237"/>
        <v>0</v>
      </c>
      <c r="AJ357" s="5684">
        <f t="shared" si="2237"/>
        <v>0</v>
      </c>
      <c r="AK357" s="5684">
        <f t="shared" si="2237"/>
        <v>0</v>
      </c>
      <c r="AL357" s="5684">
        <f t="shared" si="2237"/>
        <v>0</v>
      </c>
      <c r="AM357" s="5684">
        <f t="shared" si="2237"/>
        <v>0</v>
      </c>
      <c r="AN357" s="5684">
        <f t="shared" si="2237"/>
        <v>0</v>
      </c>
      <c r="AO357" s="5684">
        <f t="shared" si="2237"/>
        <v>0</v>
      </c>
      <c r="AP357" s="5684">
        <f t="shared" si="2237"/>
        <v>0</v>
      </c>
      <c r="AQ357" s="5684">
        <f t="shared" si="2237"/>
        <v>0</v>
      </c>
      <c r="AR357" s="5684">
        <f t="shared" si="2237"/>
        <v>0</v>
      </c>
      <c r="AS357" s="5684">
        <f t="shared" si="2237"/>
        <v>0</v>
      </c>
      <c r="AT357" s="5684">
        <f t="shared" si="2237"/>
        <v>0</v>
      </c>
      <c r="AU357" s="5684">
        <f t="shared" si="2237"/>
        <v>0</v>
      </c>
      <c r="AV357" s="5684">
        <f t="shared" si="2237"/>
        <v>0</v>
      </c>
      <c r="AW357" s="5684">
        <f t="shared" si="2237"/>
        <v>0</v>
      </c>
      <c r="AX357" s="5684">
        <f t="shared" si="2237"/>
        <v>0</v>
      </c>
      <c r="AY357" s="5684">
        <f t="shared" si="2237"/>
        <v>0</v>
      </c>
      <c r="AZ357" s="5684">
        <f t="shared" si="2237"/>
        <v>0</v>
      </c>
      <c r="BA357" s="5685">
        <f t="shared" si="2202"/>
        <v>-156</v>
      </c>
      <c r="BB357" s="2159"/>
      <c r="BC357" s="156" t="s">
        <v>181</v>
      </c>
      <c r="BD357" s="840">
        <f t="shared" ref="BD357:BP357" si="2238">SUM(BD352:BD356)</f>
        <v>0</v>
      </c>
      <c r="BE357" s="841">
        <f t="shared" si="2238"/>
        <v>0</v>
      </c>
      <c r="BF357" s="841">
        <f t="shared" si="2238"/>
        <v>0</v>
      </c>
      <c r="BG357" s="841">
        <f t="shared" si="2238"/>
        <v>0</v>
      </c>
      <c r="BH357" s="841">
        <f t="shared" si="2238"/>
        <v>0</v>
      </c>
      <c r="BI357" s="841">
        <f t="shared" si="2238"/>
        <v>0</v>
      </c>
      <c r="BJ357" s="841">
        <f t="shared" si="2238"/>
        <v>0</v>
      </c>
      <c r="BK357" s="841">
        <f t="shared" si="2238"/>
        <v>0</v>
      </c>
      <c r="BL357" s="841">
        <f t="shared" si="2238"/>
        <v>0</v>
      </c>
      <c r="BM357" s="841">
        <f t="shared" si="2238"/>
        <v>0</v>
      </c>
      <c r="BN357" s="841">
        <f t="shared" si="2238"/>
        <v>0</v>
      </c>
      <c r="BO357" s="841">
        <f t="shared" si="2238"/>
        <v>0</v>
      </c>
      <c r="BP357" s="841">
        <f t="shared" si="2238"/>
        <v>0</v>
      </c>
      <c r="BQ357" s="842">
        <f t="shared" si="2203"/>
        <v>0</v>
      </c>
      <c r="BR357" s="841">
        <f t="shared" ref="BR357:CR357" si="2239">SUM(BR352:BR356)</f>
        <v>0</v>
      </c>
      <c r="BS357" s="841">
        <f t="shared" si="2239"/>
        <v>0</v>
      </c>
      <c r="BT357" s="841">
        <f t="shared" si="2239"/>
        <v>0</v>
      </c>
      <c r="BU357" s="841">
        <f t="shared" si="2239"/>
        <v>0</v>
      </c>
      <c r="BV357" s="841">
        <f t="shared" si="2239"/>
        <v>0</v>
      </c>
      <c r="BW357" s="841">
        <f t="shared" si="2239"/>
        <v>0</v>
      </c>
      <c r="BX357" s="841">
        <f t="shared" si="2239"/>
        <v>0</v>
      </c>
      <c r="BY357" s="841">
        <f t="shared" si="2239"/>
        <v>0</v>
      </c>
      <c r="BZ357" s="2030">
        <f t="shared" si="2239"/>
        <v>0</v>
      </c>
      <c r="CA357" s="841">
        <f t="shared" si="2239"/>
        <v>0</v>
      </c>
      <c r="CB357" s="841">
        <f t="shared" si="2239"/>
        <v>0</v>
      </c>
      <c r="CC357" s="841">
        <f t="shared" si="2239"/>
        <v>0</v>
      </c>
      <c r="CD357" s="841">
        <f t="shared" si="2239"/>
        <v>0</v>
      </c>
      <c r="CE357" s="5686">
        <f t="shared" si="2239"/>
        <v>0</v>
      </c>
      <c r="CF357" s="840">
        <f t="shared" si="2239"/>
        <v>0</v>
      </c>
      <c r="CG357" s="841">
        <f t="shared" si="2239"/>
        <v>0</v>
      </c>
      <c r="CH357" s="841">
        <f t="shared" si="2239"/>
        <v>0</v>
      </c>
      <c r="CI357" s="841">
        <f t="shared" si="2239"/>
        <v>0</v>
      </c>
      <c r="CJ357" s="841">
        <f t="shared" si="2239"/>
        <v>0</v>
      </c>
      <c r="CK357" s="841">
        <f t="shared" si="2239"/>
        <v>0</v>
      </c>
      <c r="CL357" s="841">
        <f t="shared" si="2239"/>
        <v>0</v>
      </c>
      <c r="CM357" s="841">
        <f t="shared" si="2239"/>
        <v>0</v>
      </c>
      <c r="CN357" s="841">
        <f t="shared" si="2239"/>
        <v>0</v>
      </c>
      <c r="CO357" s="841">
        <f t="shared" si="2239"/>
        <v>0</v>
      </c>
      <c r="CP357" s="841">
        <f t="shared" si="2239"/>
        <v>0</v>
      </c>
      <c r="CQ357" s="841">
        <f t="shared" si="2239"/>
        <v>0</v>
      </c>
      <c r="CR357" s="841">
        <f t="shared" si="2239"/>
        <v>0</v>
      </c>
      <c r="CS357" s="842">
        <f t="shared" si="2205"/>
        <v>0</v>
      </c>
      <c r="CT357" s="841">
        <f t="shared" ref="CT357:DT357" si="2240">SUM(CT352:CT356)</f>
        <v>0</v>
      </c>
      <c r="CU357" s="841">
        <f t="shared" si="2240"/>
        <v>0</v>
      </c>
      <c r="CV357" s="841">
        <f t="shared" si="2240"/>
        <v>0</v>
      </c>
      <c r="CW357" s="841">
        <f t="shared" si="2240"/>
        <v>0</v>
      </c>
      <c r="CX357" s="841">
        <f t="shared" si="2240"/>
        <v>0</v>
      </c>
      <c r="CY357" s="841">
        <f t="shared" si="2240"/>
        <v>0</v>
      </c>
      <c r="CZ357" s="841">
        <f t="shared" si="2240"/>
        <v>0</v>
      </c>
      <c r="DA357" s="841">
        <f t="shared" si="2240"/>
        <v>0</v>
      </c>
      <c r="DB357" s="2030">
        <f t="shared" si="2240"/>
        <v>0</v>
      </c>
      <c r="DC357" s="841">
        <f t="shared" si="2240"/>
        <v>0</v>
      </c>
      <c r="DD357" s="841">
        <f t="shared" si="2240"/>
        <v>0</v>
      </c>
      <c r="DE357" s="841">
        <f t="shared" si="2240"/>
        <v>0</v>
      </c>
      <c r="DF357" s="841">
        <f t="shared" si="2240"/>
        <v>0</v>
      </c>
      <c r="DG357" s="5686">
        <f t="shared" si="2240"/>
        <v>0</v>
      </c>
      <c r="DH357" s="840">
        <f t="shared" si="2240"/>
        <v>0</v>
      </c>
      <c r="DI357" s="841">
        <f t="shared" si="2240"/>
        <v>0</v>
      </c>
      <c r="DJ357" s="841">
        <f t="shared" si="2240"/>
        <v>0</v>
      </c>
      <c r="DK357" s="841">
        <f t="shared" si="2240"/>
        <v>0</v>
      </c>
      <c r="DL357" s="841">
        <f t="shared" si="2240"/>
        <v>0</v>
      </c>
      <c r="DM357" s="841">
        <f t="shared" si="2240"/>
        <v>0</v>
      </c>
      <c r="DN357" s="841">
        <f t="shared" si="2240"/>
        <v>0</v>
      </c>
      <c r="DO357" s="841">
        <f t="shared" si="2240"/>
        <v>0</v>
      </c>
      <c r="DP357" s="841">
        <f t="shared" si="2240"/>
        <v>0</v>
      </c>
      <c r="DQ357" s="841">
        <f t="shared" si="2240"/>
        <v>0</v>
      </c>
      <c r="DR357" s="841">
        <f t="shared" si="2240"/>
        <v>0</v>
      </c>
      <c r="DS357" s="841">
        <f t="shared" si="2240"/>
        <v>0</v>
      </c>
      <c r="DT357" s="841">
        <f t="shared" si="2240"/>
        <v>0</v>
      </c>
      <c r="DU357" s="842">
        <f t="shared" si="2235"/>
        <v>0</v>
      </c>
      <c r="DV357" s="841">
        <f t="shared" ref="DV357:EI357" si="2241">SUM(DV352:DV356)</f>
        <v>0</v>
      </c>
      <c r="DW357" s="841">
        <f t="shared" si="2241"/>
        <v>0</v>
      </c>
      <c r="DX357" s="841">
        <f t="shared" si="2241"/>
        <v>0</v>
      </c>
      <c r="DY357" s="841">
        <f t="shared" si="2241"/>
        <v>0</v>
      </c>
      <c r="DZ357" s="841">
        <f t="shared" si="2241"/>
        <v>0</v>
      </c>
      <c r="EA357" s="841">
        <f t="shared" si="2241"/>
        <v>0</v>
      </c>
      <c r="EB357" s="841">
        <f t="shared" si="2241"/>
        <v>0</v>
      </c>
      <c r="EC357" s="841">
        <f t="shared" si="2241"/>
        <v>0</v>
      </c>
      <c r="ED357" s="2030">
        <f t="shared" si="2241"/>
        <v>0</v>
      </c>
      <c r="EE357" s="841">
        <f t="shared" si="2241"/>
        <v>0</v>
      </c>
      <c r="EF357" s="841">
        <f t="shared" si="2241"/>
        <v>0</v>
      </c>
      <c r="EG357" s="841">
        <f t="shared" si="2241"/>
        <v>0</v>
      </c>
      <c r="EH357" s="841">
        <f t="shared" si="2241"/>
        <v>0</v>
      </c>
      <c r="EI357" s="5686">
        <f t="shared" si="2241"/>
        <v>0</v>
      </c>
      <c r="EJ357" s="142" t="s">
        <v>106</v>
      </c>
      <c r="EK357" s="846">
        <f t="shared" ref="EK357:EU357" si="2242">SUM(EK352:EK356)</f>
        <v>0</v>
      </c>
      <c r="EL357" s="847">
        <f t="shared" si="2242"/>
        <v>0</v>
      </c>
      <c r="EM357" s="847">
        <f t="shared" si="2242"/>
        <v>0</v>
      </c>
      <c r="EN357" s="848">
        <f t="shared" si="2242"/>
        <v>0</v>
      </c>
      <c r="EO357" s="846">
        <f t="shared" si="2242"/>
        <v>0</v>
      </c>
      <c r="EP357" s="847">
        <f t="shared" si="2242"/>
        <v>0</v>
      </c>
      <c r="EQ357" s="847">
        <f t="shared" si="2242"/>
        <v>0</v>
      </c>
      <c r="ER357" s="848">
        <f t="shared" si="2242"/>
        <v>0</v>
      </c>
      <c r="ES357" s="846">
        <f t="shared" si="2242"/>
        <v>0</v>
      </c>
      <c r="ET357" s="847">
        <f t="shared" si="2242"/>
        <v>0</v>
      </c>
      <c r="EU357" s="848">
        <f t="shared" si="2242"/>
        <v>0</v>
      </c>
      <c r="EV357" s="849">
        <f t="shared" si="2212"/>
        <v>0</v>
      </c>
      <c r="EW357" s="846">
        <f t="shared" ref="EW357:FC357" si="2243">SUM(EW352:EW356)</f>
        <v>0</v>
      </c>
      <c r="EX357" s="847">
        <f t="shared" si="2243"/>
        <v>0</v>
      </c>
      <c r="EY357" s="848">
        <f t="shared" si="2243"/>
        <v>0</v>
      </c>
      <c r="EZ357" s="846">
        <f t="shared" si="2243"/>
        <v>0</v>
      </c>
      <c r="FA357" s="847">
        <f t="shared" si="2243"/>
        <v>0</v>
      </c>
      <c r="FB357" s="847">
        <f t="shared" si="2243"/>
        <v>0</v>
      </c>
      <c r="FC357" s="848">
        <f t="shared" si="2243"/>
        <v>0</v>
      </c>
      <c r="FD357" s="850">
        <f t="shared" si="2214"/>
        <v>0</v>
      </c>
      <c r="FE357" s="851">
        <f t="shared" si="2215"/>
        <v>0</v>
      </c>
      <c r="FF357" s="851">
        <f t="shared" si="2216"/>
        <v>0</v>
      </c>
      <c r="FG357" s="849">
        <f t="shared" si="2217"/>
        <v>0</v>
      </c>
      <c r="FI357" s="5651"/>
      <c r="FJ357" s="5651"/>
      <c r="FK357" s="846">
        <f>SUM(FK352:FK356)</f>
        <v>0</v>
      </c>
      <c r="FL357" s="847">
        <f t="shared" ref="FL357:FM357" si="2244">SUM(FL354:FL356)</f>
        <v>0</v>
      </c>
      <c r="FM357" s="847">
        <f t="shared" si="2244"/>
        <v>0</v>
      </c>
      <c r="FN357" s="848">
        <f>SUM(FN352:FN356)</f>
        <v>0</v>
      </c>
      <c r="FO357" s="846">
        <f>SUM(FO352:FO356)</f>
        <v>0</v>
      </c>
      <c r="FP357" s="847">
        <f t="shared" ref="FP357:FQ357" si="2245">SUM(FP354:FP356)</f>
        <v>0</v>
      </c>
      <c r="FQ357" s="847">
        <f t="shared" si="2245"/>
        <v>0</v>
      </c>
      <c r="FR357" s="848">
        <f>SUM(FR352:FR356)</f>
        <v>0</v>
      </c>
    </row>
    <row r="358" spans="1:174" ht="48" customHeight="1" thickBot="1">
      <c r="A358" s="6311" t="s">
        <v>55</v>
      </c>
      <c r="B358" s="6312"/>
      <c r="C358" s="6312"/>
      <c r="D358" s="6312"/>
      <c r="E358" s="6312"/>
      <c r="F358" s="6312"/>
      <c r="G358" s="6312"/>
      <c r="H358" s="6312"/>
      <c r="I358" s="6312"/>
      <c r="J358" s="6313"/>
      <c r="K358" s="114">
        <v>24</v>
      </c>
      <c r="L358" s="148"/>
      <c r="M358" s="148"/>
      <c r="N358" s="148"/>
      <c r="O358" s="149"/>
      <c r="P358" s="149"/>
      <c r="Q358" s="149"/>
      <c r="R358" s="148"/>
      <c r="S358" s="148"/>
      <c r="T358" s="148"/>
      <c r="U358" s="148"/>
      <c r="V358" s="148"/>
      <c r="W358" s="148"/>
      <c r="X358" s="148"/>
      <c r="Y358" s="148"/>
      <c r="Z358" s="149"/>
      <c r="AA358" s="149"/>
      <c r="AB358" s="149"/>
      <c r="AC358" s="148"/>
      <c r="AD358" s="148"/>
      <c r="AE358" s="148"/>
      <c r="AF358" s="2163"/>
      <c r="AG358" s="148"/>
      <c r="AH358" s="151"/>
      <c r="AI358" s="148"/>
      <c r="AJ358" s="148"/>
      <c r="AK358" s="148"/>
      <c r="AL358" s="148"/>
      <c r="AM358" s="2163"/>
      <c r="AN358" s="151"/>
      <c r="AO358" s="151"/>
      <c r="AP358" s="151"/>
      <c r="AQ358" s="151"/>
      <c r="AR358" s="151"/>
      <c r="AS358" s="2164"/>
      <c r="AT358" s="148"/>
      <c r="AU358" s="148"/>
      <c r="AV358" s="148"/>
      <c r="AW358" s="148"/>
      <c r="AX358" s="148"/>
      <c r="AY358" s="2164"/>
      <c r="AZ358" s="148"/>
      <c r="BA358" s="148"/>
      <c r="BB358" s="2165"/>
      <c r="BC358" s="1996"/>
      <c r="BD358" s="5653">
        <f>_xlfn.XLOOKUP(B353,التشكيل_القديم!$M$5:$M$39,التشكيل_القديم!$L$5:$L$39,0,0)</f>
        <v>22</v>
      </c>
      <c r="BE358" s="6200" t="str">
        <f>"(3)             "&amp; "عضو يسار الدائرة  /  "  &amp;B353</f>
        <v>(3)             عضو يسار الدائرة  /  رائد محمد ربيع جاد</v>
      </c>
      <c r="BF358" s="6200"/>
      <c r="BG358" s="6200"/>
      <c r="BH358" s="6200"/>
      <c r="BI358" s="6200"/>
      <c r="BJ358" s="6200"/>
      <c r="BK358" s="6200"/>
      <c r="BL358" s="6200"/>
      <c r="BM358" s="6200"/>
      <c r="BN358" s="6200"/>
      <c r="BO358" s="6200"/>
      <c r="BP358" s="6200"/>
      <c r="BQ358" s="6200"/>
      <c r="BR358" s="6200"/>
      <c r="BS358" s="6200"/>
      <c r="BT358" s="6200"/>
      <c r="BU358" s="6200"/>
      <c r="BV358" s="6200"/>
      <c r="BW358" s="6200"/>
      <c r="BX358" s="6200"/>
      <c r="BY358" s="6200"/>
      <c r="BZ358" s="6200"/>
      <c r="CA358" s="6200"/>
      <c r="CB358" s="6200"/>
      <c r="CC358" s="6200"/>
      <c r="CD358" s="6200"/>
      <c r="CE358" s="6201"/>
      <c r="CF358" s="5687">
        <f>_xlfn.XLOOKUP(B354,التشكيل_القديم!$M$5:$M$39,التشكيل_القديم!$L$5:$L$39,0,0)</f>
        <v>0</v>
      </c>
      <c r="CG358" s="6369" t="str">
        <f>IF(B354&lt;&gt;"", "(4)             "&amp; "عضو يسار اليسار  الدائرة  /  "  &amp;B354,"لا يوجد عضو رابع")</f>
        <v>لا يوجد عضو رابع</v>
      </c>
      <c r="CH358" s="6200"/>
      <c r="CI358" s="6200"/>
      <c r="CJ358" s="6200"/>
      <c r="CK358" s="6200"/>
      <c r="CL358" s="6200"/>
      <c r="CM358" s="6200"/>
      <c r="CN358" s="6200"/>
      <c r="CO358" s="6200"/>
      <c r="CP358" s="6200"/>
      <c r="CQ358" s="6200"/>
      <c r="CR358" s="6200"/>
      <c r="CS358" s="6200"/>
      <c r="CT358" s="6200"/>
      <c r="CU358" s="6200"/>
      <c r="CV358" s="6200"/>
      <c r="CW358" s="6200"/>
      <c r="CX358" s="6200"/>
      <c r="CY358" s="6200"/>
      <c r="CZ358" s="6200"/>
      <c r="DA358" s="6200"/>
      <c r="DB358" s="6200"/>
      <c r="DC358" s="6200"/>
      <c r="DD358" s="6200"/>
      <c r="DE358" s="6200"/>
      <c r="DF358" s="6200"/>
      <c r="DG358" s="6201"/>
      <c r="DH358" s="5687">
        <f>_xlfn.XLOOKUP(B356,التشكيل_القديم!$M$5:$M$39,التشكيل_القديم!$L$5:$L$39,0,0)</f>
        <v>0</v>
      </c>
      <c r="DI358" s="6200" t="str">
        <f xml:space="preserve"> IF(B356&lt;&gt;"","(6)             "&amp;"عضو يسار يسار يسار اليسار  الدائرة  /  "  &amp;B356,"لا يوجد عضو سادس")</f>
        <v>لا يوجد عضو سادس</v>
      </c>
      <c r="DJ358" s="6200"/>
      <c r="DK358" s="6200"/>
      <c r="DL358" s="6200"/>
      <c r="DM358" s="6200"/>
      <c r="DN358" s="6200"/>
      <c r="DO358" s="6200"/>
      <c r="DP358" s="6200"/>
      <c r="DQ358" s="6200"/>
      <c r="DR358" s="6200"/>
      <c r="DS358" s="6200"/>
      <c r="DT358" s="6200"/>
      <c r="DU358" s="6200"/>
      <c r="DV358" s="6200"/>
      <c r="DW358" s="6200"/>
      <c r="DX358" s="6200"/>
      <c r="DY358" s="6200"/>
      <c r="DZ358" s="6200"/>
      <c r="EA358" s="6200"/>
      <c r="EB358" s="6200"/>
      <c r="EC358" s="6200"/>
      <c r="ED358" s="6200"/>
      <c r="EE358" s="6200"/>
      <c r="EF358" s="6200"/>
      <c r="EG358" s="6200"/>
      <c r="EH358" s="6200"/>
      <c r="EI358" s="6201"/>
      <c r="EJ358" s="162"/>
      <c r="EK358" s="6348" t="s">
        <v>23</v>
      </c>
      <c r="EL358" s="6349"/>
      <c r="EM358" s="6349"/>
      <c r="EN358" s="6350"/>
      <c r="EO358" s="6370" t="s">
        <v>33</v>
      </c>
      <c r="EP358" s="6370"/>
      <c r="EQ358" s="6370"/>
      <c r="ER358" s="6371"/>
      <c r="ES358" s="6351" t="s">
        <v>184</v>
      </c>
      <c r="ET358" s="6352"/>
      <c r="EU358" s="6352"/>
      <c r="EV358" s="6353"/>
      <c r="EW358" s="6366" t="s">
        <v>185</v>
      </c>
      <c r="EX358" s="6367"/>
      <c r="EY358" s="6367"/>
      <c r="EZ358" s="6368"/>
      <c r="FA358" s="6354" t="s">
        <v>200</v>
      </c>
      <c r="FB358" s="6355"/>
      <c r="FC358" s="6355"/>
      <c r="FD358" s="6356"/>
      <c r="FE358" s="6338" t="s">
        <v>597</v>
      </c>
      <c r="FF358" s="6339"/>
      <c r="FG358" s="6339"/>
      <c r="FH358" s="6340"/>
      <c r="FI358" s="852" t="s">
        <v>205</v>
      </c>
      <c r="FJ358" s="838" t="s">
        <v>190</v>
      </c>
      <c r="FK358" s="838" t="s">
        <v>203</v>
      </c>
      <c r="FL358" s="838" t="s">
        <v>204</v>
      </c>
      <c r="FM358" s="839" t="s">
        <v>116</v>
      </c>
    </row>
    <row r="359" spans="1:174" ht="48" customHeight="1" thickBot="1">
      <c r="A359" s="6202" t="str">
        <f>IF(AND(FH352="ok",FH353="ok",FH354="ok",FH355="ok",FH356="ok", H359 &lt;&gt;"فارغ"),"ok","wrong")</f>
        <v>wrong</v>
      </c>
      <c r="B359" s="6203"/>
      <c r="C359" s="6203"/>
      <c r="D359" s="6203"/>
      <c r="E359" s="6203"/>
      <c r="F359" s="6203"/>
      <c r="G359" s="6204"/>
      <c r="H359" s="6208" t="str">
        <f>IF(Z357=0,"فارغ","")</f>
        <v/>
      </c>
      <c r="I359" s="6209"/>
      <c r="J359" s="6209"/>
      <c r="K359" s="6209"/>
      <c r="L359" s="5677" t="str">
        <f>الاعدادات!$D$6</f>
        <v>2022 وما قبلها</v>
      </c>
      <c r="M359" s="149"/>
      <c r="N359" s="149"/>
      <c r="O359" s="149"/>
      <c r="P359" s="149"/>
      <c r="Q359" s="149"/>
      <c r="R359" s="148"/>
      <c r="S359" s="148"/>
      <c r="T359" s="148"/>
      <c r="U359" s="148"/>
      <c r="V359" s="148"/>
      <c r="W359" s="148"/>
      <c r="X359" s="148"/>
      <c r="Y359" s="148"/>
      <c r="Z359" s="2166"/>
      <c r="AA359" s="148"/>
      <c r="AB359" s="148"/>
      <c r="AC359" s="148"/>
      <c r="AD359" s="148"/>
      <c r="AE359" s="148"/>
      <c r="AF359" s="2163"/>
      <c r="AG359" s="148"/>
      <c r="AH359" s="151"/>
      <c r="AI359" s="148"/>
      <c r="AJ359" s="148"/>
      <c r="AK359" s="148"/>
      <c r="AL359" s="148"/>
      <c r="AM359" s="2163"/>
      <c r="AN359" s="151"/>
      <c r="AO359" s="151"/>
      <c r="AP359" s="151"/>
      <c r="AQ359" s="151"/>
      <c r="AR359" s="151"/>
      <c r="AS359" s="2164"/>
      <c r="AT359" s="148"/>
      <c r="AU359" s="148"/>
      <c r="AV359" s="148"/>
      <c r="AW359" s="148"/>
      <c r="AX359" s="148"/>
      <c r="AY359" s="2164"/>
      <c r="AZ359" s="148"/>
      <c r="BA359" s="148"/>
      <c r="BB359" s="2165"/>
      <c r="BC359" s="5683" t="str">
        <f>الاعدادات!$D$6</f>
        <v>2022 وما قبلها</v>
      </c>
      <c r="BD359" s="76"/>
      <c r="BE359" s="83"/>
      <c r="BF359" s="83"/>
      <c r="BG359" s="84"/>
      <c r="BH359" s="84"/>
      <c r="BI359" s="84"/>
      <c r="BJ359" s="85"/>
      <c r="BK359" s="86"/>
      <c r="BL359" s="87"/>
      <c r="BM359" s="87"/>
      <c r="BN359" s="88"/>
      <c r="BO359" s="88"/>
      <c r="BP359" s="89"/>
      <c r="BQ359" s="77">
        <f t="shared" ref="BQ359:BQ364" si="2246">BP359+BO359+BN359+BM359+BL359+BK359+BJ359+BI359+BH359+BG359+BF359+BE359+BD359</f>
        <v>0</v>
      </c>
      <c r="BR359" s="90"/>
      <c r="BS359" s="91"/>
      <c r="BT359" s="92"/>
      <c r="BU359" s="93"/>
      <c r="BV359" s="94"/>
      <c r="BW359" s="95"/>
      <c r="BX359" s="96"/>
      <c r="BY359" s="97"/>
      <c r="BZ359" s="98"/>
      <c r="CA359" s="99"/>
      <c r="CB359" s="79">
        <f t="shared" ref="CB359:CB363" si="2247">CA359+BZ359+BY359+BX359+BW359+BV359+BU359+BT359+BS359+BR359+BQ359</f>
        <v>0</v>
      </c>
      <c r="CC359" s="80"/>
      <c r="CD359" s="78"/>
      <c r="CE359" s="102"/>
      <c r="CF359" s="82"/>
      <c r="CG359" s="83"/>
      <c r="CH359" s="83"/>
      <c r="CI359" s="84"/>
      <c r="CJ359" s="84"/>
      <c r="CK359" s="84"/>
      <c r="CL359" s="85"/>
      <c r="CM359" s="86"/>
      <c r="CN359" s="87"/>
      <c r="CO359" s="87"/>
      <c r="CP359" s="88"/>
      <c r="CQ359" s="88"/>
      <c r="CR359" s="89"/>
      <c r="CS359" s="77">
        <f t="shared" ref="CS359:CS364" si="2248">CR359+CQ359+CP359+CO359+CN359+CM359+CL359+CK359+CJ359+CI359+CH359+CG359+CF359</f>
        <v>0</v>
      </c>
      <c r="CT359" s="90"/>
      <c r="CU359" s="168"/>
      <c r="CV359" s="92"/>
      <c r="CW359" s="93"/>
      <c r="CX359" s="94"/>
      <c r="CY359" s="95"/>
      <c r="CZ359" s="96"/>
      <c r="DA359" s="97"/>
      <c r="DB359" s="98"/>
      <c r="DC359" s="99"/>
      <c r="DD359" s="79">
        <f t="shared" ref="DD359:DD363" si="2249">SUM(CS359:DC359)</f>
        <v>0</v>
      </c>
      <c r="DE359" s="80"/>
      <c r="DF359" s="78"/>
      <c r="DG359" s="102"/>
      <c r="DH359" s="82"/>
      <c r="DI359" s="83"/>
      <c r="DJ359" s="83"/>
      <c r="DK359" s="84"/>
      <c r="DL359" s="84"/>
      <c r="DM359" s="84"/>
      <c r="DN359" s="85"/>
      <c r="DO359" s="86"/>
      <c r="DP359" s="87"/>
      <c r="DQ359" s="87"/>
      <c r="DR359" s="88"/>
      <c r="DS359" s="88"/>
      <c r="DT359" s="89"/>
      <c r="DU359" s="77">
        <f t="shared" ref="DU359:DU364" si="2250">DT359+DS359+DR359+DQ359+DP359+DO359+DN359+DM359+DL359+DK359+DJ359+DI359+DH359</f>
        <v>0</v>
      </c>
      <c r="DV359" s="90"/>
      <c r="DW359" s="168"/>
      <c r="DX359" s="92"/>
      <c r="DY359" s="93"/>
      <c r="DZ359" s="94"/>
      <c r="EA359" s="95"/>
      <c r="EB359" s="96"/>
      <c r="EC359" s="97"/>
      <c r="ED359" s="98"/>
      <c r="EE359" s="99"/>
      <c r="EF359" s="79">
        <f t="shared" ref="EF359:EF363" si="2251">SUM(DU359:EE359)</f>
        <v>0</v>
      </c>
      <c r="EG359" s="80"/>
      <c r="EH359" s="78"/>
      <c r="EI359" s="102"/>
      <c r="EJ359" s="162" t="s">
        <v>163</v>
      </c>
      <c r="EK359" s="838" t="s">
        <v>190</v>
      </c>
      <c r="EL359" s="838" t="s">
        <v>203</v>
      </c>
      <c r="EM359" s="838" t="s">
        <v>204</v>
      </c>
      <c r="EN359" s="839" t="s">
        <v>116</v>
      </c>
      <c r="EO359" s="838" t="s">
        <v>190</v>
      </c>
      <c r="EP359" s="838" t="s">
        <v>203</v>
      </c>
      <c r="EQ359" s="838" t="s">
        <v>204</v>
      </c>
      <c r="ER359" s="839" t="s">
        <v>116</v>
      </c>
      <c r="ES359" s="838" t="s">
        <v>190</v>
      </c>
      <c r="ET359" s="838" t="s">
        <v>203</v>
      </c>
      <c r="EU359" s="838" t="s">
        <v>204</v>
      </c>
      <c r="EV359" s="839" t="s">
        <v>116</v>
      </c>
      <c r="EW359" s="838" t="s">
        <v>190</v>
      </c>
      <c r="EX359" s="838" t="s">
        <v>203</v>
      </c>
      <c r="EY359" s="838" t="s">
        <v>204</v>
      </c>
      <c r="EZ359" s="839" t="s">
        <v>116</v>
      </c>
      <c r="FA359" s="838" t="s">
        <v>190</v>
      </c>
      <c r="FB359" s="838" t="s">
        <v>203</v>
      </c>
      <c r="FC359" s="838" t="s">
        <v>204</v>
      </c>
      <c r="FD359" s="839" t="s">
        <v>116</v>
      </c>
      <c r="FE359" s="838" t="s">
        <v>190</v>
      </c>
      <c r="FF359" s="838" t="s">
        <v>203</v>
      </c>
      <c r="FG359" s="838" t="s">
        <v>204</v>
      </c>
      <c r="FH359" s="839" t="s">
        <v>116</v>
      </c>
      <c r="FI359" s="836" t="s">
        <v>23</v>
      </c>
      <c r="FJ359" s="166">
        <f>EK364</f>
        <v>0</v>
      </c>
      <c r="FK359" s="166">
        <f>EL364</f>
        <v>0</v>
      </c>
      <c r="FL359" s="166">
        <f t="shared" ref="FL359" si="2252">EM364</f>
        <v>0</v>
      </c>
      <c r="FM359" s="166">
        <f t="shared" ref="FM359" si="2253">EN364</f>
        <v>0</v>
      </c>
    </row>
    <row r="360" spans="1:174" ht="48" customHeight="1" thickBot="1">
      <c r="A360" s="6205"/>
      <c r="B360" s="6206"/>
      <c r="C360" s="6206"/>
      <c r="D360" s="6206"/>
      <c r="E360" s="6206"/>
      <c r="F360" s="6206"/>
      <c r="G360" s="6207"/>
      <c r="H360" s="6208"/>
      <c r="I360" s="6209"/>
      <c r="J360" s="6209"/>
      <c r="K360" s="6209"/>
      <c r="L360" s="5675">
        <f>الاعدادات!$D$7</f>
        <v>2023</v>
      </c>
      <c r="M360" s="148"/>
      <c r="N360" s="148"/>
      <c r="O360" s="148"/>
      <c r="P360" s="148"/>
      <c r="Q360" s="148"/>
      <c r="R360" s="148"/>
      <c r="S360" s="148"/>
      <c r="T360" s="148"/>
      <c r="U360" s="148"/>
      <c r="V360" s="148"/>
      <c r="W360" s="148"/>
      <c r="X360" s="148"/>
      <c r="Y360" s="148"/>
      <c r="Z360" s="2166"/>
      <c r="AA360" s="148"/>
      <c r="AB360" s="148"/>
      <c r="AC360" s="148"/>
      <c r="AD360" s="148"/>
      <c r="AE360" s="148"/>
      <c r="AF360" s="2163"/>
      <c r="AG360" s="148"/>
      <c r="AH360" s="151"/>
      <c r="AI360" s="148"/>
      <c r="AJ360" s="148"/>
      <c r="AK360" s="148"/>
      <c r="AL360" s="148"/>
      <c r="AM360" s="2163"/>
      <c r="AN360" s="151"/>
      <c r="AO360" s="151"/>
      <c r="AP360" s="151"/>
      <c r="AQ360" s="151"/>
      <c r="AR360" s="151"/>
      <c r="AS360" s="2164"/>
      <c r="AT360" s="148"/>
      <c r="AU360" s="148"/>
      <c r="AV360" s="148"/>
      <c r="AW360" s="148"/>
      <c r="AX360" s="148"/>
      <c r="AY360" s="2164"/>
      <c r="AZ360" s="148"/>
      <c r="BA360" s="148"/>
      <c r="BB360" s="2165"/>
      <c r="BC360" s="5683">
        <f>الاعدادات!$D$7</f>
        <v>2023</v>
      </c>
      <c r="BD360" s="82"/>
      <c r="BE360" s="83"/>
      <c r="BF360" s="83"/>
      <c r="BG360" s="84"/>
      <c r="BH360" s="84"/>
      <c r="BI360" s="84"/>
      <c r="BJ360" s="85"/>
      <c r="BK360" s="86"/>
      <c r="BL360" s="87"/>
      <c r="BM360" s="87"/>
      <c r="BN360" s="88"/>
      <c r="BO360" s="88"/>
      <c r="BP360" s="89"/>
      <c r="BQ360" s="77">
        <f t="shared" si="2246"/>
        <v>0</v>
      </c>
      <c r="BR360" s="90"/>
      <c r="BS360" s="91"/>
      <c r="BT360" s="92"/>
      <c r="BU360" s="93"/>
      <c r="BV360" s="94"/>
      <c r="BW360" s="95"/>
      <c r="BX360" s="96"/>
      <c r="BY360" s="97"/>
      <c r="BZ360" s="98"/>
      <c r="CA360" s="99"/>
      <c r="CB360" s="79">
        <f t="shared" si="2247"/>
        <v>0</v>
      </c>
      <c r="CC360" s="104"/>
      <c r="CD360" s="92"/>
      <c r="CE360" s="102"/>
      <c r="CF360" s="82"/>
      <c r="CG360" s="83"/>
      <c r="CH360" s="83"/>
      <c r="CI360" s="84"/>
      <c r="CJ360" s="84"/>
      <c r="CK360" s="84"/>
      <c r="CL360" s="85"/>
      <c r="CM360" s="86"/>
      <c r="CN360" s="87"/>
      <c r="CO360" s="87"/>
      <c r="CP360" s="88"/>
      <c r="CQ360" s="88"/>
      <c r="CR360" s="89"/>
      <c r="CS360" s="77">
        <f t="shared" si="2248"/>
        <v>0</v>
      </c>
      <c r="CT360" s="90"/>
      <c r="CU360" s="168"/>
      <c r="CV360" s="92"/>
      <c r="CW360" s="93"/>
      <c r="CX360" s="94"/>
      <c r="CY360" s="95"/>
      <c r="CZ360" s="96"/>
      <c r="DA360" s="97"/>
      <c r="DB360" s="98"/>
      <c r="DC360" s="99"/>
      <c r="DD360" s="79">
        <f t="shared" si="2249"/>
        <v>0</v>
      </c>
      <c r="DE360" s="104"/>
      <c r="DF360" s="92"/>
      <c r="DG360" s="102"/>
      <c r="DH360" s="82"/>
      <c r="DI360" s="83"/>
      <c r="DJ360" s="83"/>
      <c r="DK360" s="84"/>
      <c r="DL360" s="84"/>
      <c r="DM360" s="84"/>
      <c r="DN360" s="85"/>
      <c r="DO360" s="86"/>
      <c r="DP360" s="87"/>
      <c r="DQ360" s="87"/>
      <c r="DR360" s="88"/>
      <c r="DS360" s="88"/>
      <c r="DT360" s="89"/>
      <c r="DU360" s="77">
        <f t="shared" si="2250"/>
        <v>0</v>
      </c>
      <c r="DV360" s="90"/>
      <c r="DW360" s="168"/>
      <c r="DX360" s="92"/>
      <c r="DY360" s="93"/>
      <c r="DZ360" s="94"/>
      <c r="EA360" s="95"/>
      <c r="EB360" s="96"/>
      <c r="EC360" s="97"/>
      <c r="ED360" s="98"/>
      <c r="EE360" s="99"/>
      <c r="EF360" s="79">
        <f t="shared" si="2251"/>
        <v>0</v>
      </c>
      <c r="EG360" s="104"/>
      <c r="EH360" s="92"/>
      <c r="EI360" s="102"/>
      <c r="EJ360" s="5675" t="str">
        <f>الاعدادات!$D$6</f>
        <v>2022 وما قبلها</v>
      </c>
      <c r="EK360" s="163">
        <f t="shared" ref="EK360:EK364" si="2254">BQ352</f>
        <v>0</v>
      </c>
      <c r="EL360" s="164">
        <f t="shared" ref="EL360:EL364" si="2255">BR352</f>
        <v>0</v>
      </c>
      <c r="EM360" s="164">
        <f>BS352+BT352+BU352+BV352+BW352</f>
        <v>0</v>
      </c>
      <c r="EN360" s="165">
        <f>BX352+BY352+BZ352+CA352</f>
        <v>0</v>
      </c>
      <c r="EO360" s="166">
        <f t="shared" ref="EO360:EO364" si="2256">CS352</f>
        <v>0</v>
      </c>
      <c r="EP360" s="164">
        <f t="shared" ref="EP360:EP364" si="2257">CT352</f>
        <v>0</v>
      </c>
      <c r="EQ360" s="164">
        <f>CU352+CV352+CW352+CX352+CY352</f>
        <v>0</v>
      </c>
      <c r="ER360" s="165">
        <f>CZ352+DA352+DB352+DC352</f>
        <v>0</v>
      </c>
      <c r="ES360" s="166">
        <f t="shared" ref="ES360:ES364" si="2258">BQ359</f>
        <v>0</v>
      </c>
      <c r="ET360" s="164">
        <f t="shared" ref="ET360:ET364" si="2259">BR359</f>
        <v>0</v>
      </c>
      <c r="EU360" s="164">
        <f>BS359+BT359+BU359+BV359+BW359</f>
        <v>0</v>
      </c>
      <c r="EV360" s="165">
        <f>BX359+BY359+BZ359+CA359</f>
        <v>0</v>
      </c>
      <c r="EW360" s="166">
        <f t="shared" ref="EW360:EW364" si="2260">CS359</f>
        <v>0</v>
      </c>
      <c r="EX360" s="164">
        <f t="shared" ref="EX360:EX364" si="2261">CT359</f>
        <v>0</v>
      </c>
      <c r="EY360" s="164">
        <f>CU359+CV359+CW359+CX359+CY359</f>
        <v>0</v>
      </c>
      <c r="EZ360" s="167">
        <f>CZ359+DA359+DB359+DC359</f>
        <v>0</v>
      </c>
      <c r="FA360" s="166">
        <f t="shared" ref="FA360:FA364" si="2262">DU352</f>
        <v>0</v>
      </c>
      <c r="FB360" s="164">
        <f t="shared" ref="FB360:FB364" si="2263">DV352</f>
        <v>0</v>
      </c>
      <c r="FC360" s="164">
        <f>DW352+DX352+DY352+DZ352+EA352</f>
        <v>0</v>
      </c>
      <c r="FD360" s="167">
        <f>EB352+EC352+ED352+EE352</f>
        <v>0</v>
      </c>
      <c r="FE360" s="166">
        <f t="shared" ref="FE360:FE364" si="2264">DU359</f>
        <v>0</v>
      </c>
      <c r="FF360" s="164">
        <f t="shared" ref="FF360:FF364" si="2265">DV359</f>
        <v>0</v>
      </c>
      <c r="FG360" s="164">
        <f>DW359+DX359+DY359+DZ359+EA359</f>
        <v>0</v>
      </c>
      <c r="FH360" s="167">
        <f>EB359+EC359+ED359+EE359</f>
        <v>0</v>
      </c>
      <c r="FI360" s="837" t="s">
        <v>33</v>
      </c>
      <c r="FJ360" s="169">
        <f>EO364</f>
        <v>0</v>
      </c>
      <c r="FK360" s="169">
        <f t="shared" ref="FK360" si="2266">EP364</f>
        <v>0</v>
      </c>
      <c r="FL360" s="169">
        <f t="shared" ref="FL360" si="2267">EQ364</f>
        <v>0</v>
      </c>
      <c r="FM360" s="169">
        <f t="shared" ref="FM360" si="2268">ER364</f>
        <v>0</v>
      </c>
    </row>
    <row r="361" spans="1:174" ht="48" customHeight="1" thickBot="1">
      <c r="A361" s="143"/>
      <c r="B361" s="157"/>
      <c r="C361" s="157"/>
      <c r="D361" s="157"/>
      <c r="E361" s="158"/>
      <c r="F361" s="158"/>
      <c r="G361" s="159"/>
      <c r="H361" s="144"/>
      <c r="I361" s="144"/>
      <c r="J361" s="145"/>
      <c r="K361" s="146"/>
      <c r="L361" s="5675">
        <f>الاعدادات!$D$8</f>
        <v>2024</v>
      </c>
      <c r="M361" s="148"/>
      <c r="N361" s="148"/>
      <c r="O361" s="148"/>
      <c r="P361" s="148"/>
      <c r="Q361" s="148"/>
      <c r="R361" s="148"/>
      <c r="S361" s="148"/>
      <c r="T361" s="148"/>
      <c r="U361" s="148"/>
      <c r="V361" s="148"/>
      <c r="W361" s="148"/>
      <c r="X361" s="148"/>
      <c r="Y361" s="148"/>
      <c r="Z361" s="2166"/>
      <c r="AA361" s="148"/>
      <c r="AB361" s="148"/>
      <c r="AC361" s="148"/>
      <c r="AD361" s="148"/>
      <c r="AE361" s="148"/>
      <c r="AF361" s="2163"/>
      <c r="AG361" s="148"/>
      <c r="AH361" s="151"/>
      <c r="AI361" s="148"/>
      <c r="AJ361" s="148"/>
      <c r="AK361" s="148"/>
      <c r="AL361" s="148"/>
      <c r="AM361" s="2163"/>
      <c r="AN361" s="151"/>
      <c r="AO361" s="151"/>
      <c r="AP361" s="151"/>
      <c r="AQ361" s="151"/>
      <c r="AR361" s="151"/>
      <c r="AS361" s="2164"/>
      <c r="AT361" s="148"/>
      <c r="AU361" s="148"/>
      <c r="AV361" s="148"/>
      <c r="AW361" s="148"/>
      <c r="AX361" s="148"/>
      <c r="AY361" s="2164"/>
      <c r="AZ361" s="148"/>
      <c r="BA361" s="148"/>
      <c r="BB361" s="2165"/>
      <c r="BC361" s="5683">
        <f>الاعدادات!$D$8</f>
        <v>2024</v>
      </c>
      <c r="BD361" s="82"/>
      <c r="BE361" s="83"/>
      <c r="BF361" s="83"/>
      <c r="BG361" s="84"/>
      <c r="BH361" s="84"/>
      <c r="BI361" s="84"/>
      <c r="BJ361" s="85"/>
      <c r="BK361" s="86"/>
      <c r="BL361" s="87"/>
      <c r="BM361" s="87"/>
      <c r="BN361" s="88"/>
      <c r="BO361" s="88"/>
      <c r="BP361" s="89"/>
      <c r="BQ361" s="77">
        <f t="shared" si="2246"/>
        <v>0</v>
      </c>
      <c r="BR361" s="90"/>
      <c r="BS361" s="91"/>
      <c r="BT361" s="92"/>
      <c r="BU361" s="93"/>
      <c r="BV361" s="94"/>
      <c r="BW361" s="95"/>
      <c r="BX361" s="96"/>
      <c r="BY361" s="97"/>
      <c r="BZ361" s="98"/>
      <c r="CA361" s="99"/>
      <c r="CB361" s="79">
        <f t="shared" si="2247"/>
        <v>0</v>
      </c>
      <c r="CC361" s="104"/>
      <c r="CD361" s="92"/>
      <c r="CE361" s="102"/>
      <c r="CF361" s="82"/>
      <c r="CG361" s="83"/>
      <c r="CH361" s="83"/>
      <c r="CI361" s="84"/>
      <c r="CJ361" s="84"/>
      <c r="CK361" s="84"/>
      <c r="CL361" s="85"/>
      <c r="CM361" s="86"/>
      <c r="CN361" s="87"/>
      <c r="CO361" s="87"/>
      <c r="CP361" s="88"/>
      <c r="CQ361" s="88"/>
      <c r="CR361" s="89"/>
      <c r="CS361" s="77">
        <f t="shared" si="2248"/>
        <v>0</v>
      </c>
      <c r="CT361" s="90"/>
      <c r="CU361" s="168"/>
      <c r="CV361" s="92"/>
      <c r="CW361" s="93"/>
      <c r="CX361" s="94"/>
      <c r="CY361" s="95"/>
      <c r="CZ361" s="96"/>
      <c r="DA361" s="97"/>
      <c r="DB361" s="98"/>
      <c r="DC361" s="99"/>
      <c r="DD361" s="79">
        <f t="shared" si="2249"/>
        <v>0</v>
      </c>
      <c r="DE361" s="104"/>
      <c r="DF361" s="92"/>
      <c r="DG361" s="102"/>
      <c r="DH361" s="82"/>
      <c r="DI361" s="83"/>
      <c r="DJ361" s="83"/>
      <c r="DK361" s="84"/>
      <c r="DL361" s="84"/>
      <c r="DM361" s="84"/>
      <c r="DN361" s="85"/>
      <c r="DO361" s="86"/>
      <c r="DP361" s="87"/>
      <c r="DQ361" s="87"/>
      <c r="DR361" s="88"/>
      <c r="DS361" s="88"/>
      <c r="DT361" s="89"/>
      <c r="DU361" s="77">
        <f t="shared" si="2250"/>
        <v>0</v>
      </c>
      <c r="DV361" s="90"/>
      <c r="DW361" s="168"/>
      <c r="DX361" s="92"/>
      <c r="DY361" s="93"/>
      <c r="DZ361" s="94"/>
      <c r="EA361" s="95"/>
      <c r="EB361" s="96"/>
      <c r="EC361" s="97"/>
      <c r="ED361" s="98"/>
      <c r="EE361" s="99"/>
      <c r="EF361" s="79">
        <f t="shared" si="2251"/>
        <v>0</v>
      </c>
      <c r="EG361" s="104"/>
      <c r="EH361" s="92"/>
      <c r="EI361" s="102"/>
      <c r="EJ361" s="5675">
        <f>الاعدادات!$D$7</f>
        <v>2023</v>
      </c>
      <c r="EK361" s="163">
        <f t="shared" si="2254"/>
        <v>0</v>
      </c>
      <c r="EL361" s="164">
        <f t="shared" si="2255"/>
        <v>0</v>
      </c>
      <c r="EM361" s="164">
        <f>BS353+BT353+BU353+BV353+BW353</f>
        <v>0</v>
      </c>
      <c r="EN361" s="165">
        <f>BX353+BY353+BZ353+CA353</f>
        <v>0</v>
      </c>
      <c r="EO361" s="166">
        <f t="shared" si="2256"/>
        <v>0</v>
      </c>
      <c r="EP361" s="164">
        <f t="shared" si="2257"/>
        <v>0</v>
      </c>
      <c r="EQ361" s="164">
        <f>CU353+CV353+CW353+CX353+CY353</f>
        <v>0</v>
      </c>
      <c r="ER361" s="165">
        <f>CZ353+DA353+DB353+DC353</f>
        <v>0</v>
      </c>
      <c r="ES361" s="166">
        <f t="shared" si="2258"/>
        <v>0</v>
      </c>
      <c r="ET361" s="164">
        <f t="shared" si="2259"/>
        <v>0</v>
      </c>
      <c r="EU361" s="164">
        <f>BS360+BT360+BU360+BV360+BW360</f>
        <v>0</v>
      </c>
      <c r="EV361" s="165">
        <f>BX360+BY360+BZ360+CA360</f>
        <v>0</v>
      </c>
      <c r="EW361" s="166">
        <f t="shared" si="2260"/>
        <v>0</v>
      </c>
      <c r="EX361" s="164">
        <f t="shared" si="2261"/>
        <v>0</v>
      </c>
      <c r="EY361" s="164">
        <f>CU360+CV360+CW360+CX360+CY360</f>
        <v>0</v>
      </c>
      <c r="EZ361" s="167">
        <f>CZ360+DA360+DB360+DC360</f>
        <v>0</v>
      </c>
      <c r="FA361" s="166">
        <f t="shared" si="2262"/>
        <v>0</v>
      </c>
      <c r="FB361" s="164">
        <f t="shared" si="2263"/>
        <v>0</v>
      </c>
      <c r="FC361" s="164">
        <f>DW353+DX353+DY353+DZ353+EA353</f>
        <v>0</v>
      </c>
      <c r="FD361" s="167">
        <f>EB353+EC353+ED353+EE353</f>
        <v>0</v>
      </c>
      <c r="FE361" s="166">
        <f t="shared" si="2264"/>
        <v>0</v>
      </c>
      <c r="FF361" s="164">
        <f t="shared" si="2265"/>
        <v>0</v>
      </c>
      <c r="FG361" s="164">
        <f>DW360+DX360+DY360+DZ360+EA360</f>
        <v>0</v>
      </c>
      <c r="FH361" s="167">
        <f>EB360+EC360+ED360+EE360</f>
        <v>0</v>
      </c>
      <c r="FI361" s="837" t="s">
        <v>184</v>
      </c>
      <c r="FJ361" s="169">
        <f>ES364</f>
        <v>0</v>
      </c>
      <c r="FK361" s="169">
        <f t="shared" ref="FK361" si="2269">ET364</f>
        <v>0</v>
      </c>
      <c r="FL361" s="169">
        <f t="shared" ref="FL361" si="2270">EU364</f>
        <v>0</v>
      </c>
      <c r="FM361" s="169">
        <f t="shared" ref="FM361" si="2271">EV364</f>
        <v>0</v>
      </c>
    </row>
    <row r="362" spans="1:174" ht="48" customHeight="1" thickBot="1">
      <c r="A362" s="143"/>
      <c r="B362" s="157"/>
      <c r="C362" s="157"/>
      <c r="D362" s="157"/>
      <c r="E362" s="158"/>
      <c r="F362" s="158"/>
      <c r="G362" s="159"/>
      <c r="H362" s="144"/>
      <c r="I362" s="144"/>
      <c r="J362" s="145"/>
      <c r="K362" s="146"/>
      <c r="L362" s="5675">
        <f>الاعدادات!$D$9</f>
        <v>2025</v>
      </c>
      <c r="M362" s="172"/>
      <c r="N362" s="172"/>
      <c r="O362" s="172"/>
      <c r="P362" s="172"/>
      <c r="Q362" s="172"/>
      <c r="R362" s="172"/>
      <c r="S362" s="172"/>
      <c r="T362" s="172"/>
      <c r="U362" s="172"/>
      <c r="V362" s="172"/>
      <c r="W362" s="172"/>
      <c r="X362" s="172"/>
      <c r="Y362" s="172"/>
      <c r="Z362" s="174"/>
      <c r="AA362" s="172"/>
      <c r="AB362" s="172"/>
      <c r="AC362" s="172"/>
      <c r="AD362" s="172"/>
      <c r="AE362" s="172"/>
      <c r="AF362" s="172"/>
      <c r="AG362" s="172"/>
      <c r="AH362" s="172"/>
      <c r="AI362" s="172"/>
      <c r="AJ362" s="172"/>
      <c r="AK362" s="172"/>
      <c r="AL362" s="172"/>
      <c r="AM362" s="172"/>
      <c r="AN362" s="172"/>
      <c r="AO362" s="172"/>
      <c r="AP362" s="172"/>
      <c r="AQ362" s="172"/>
      <c r="AR362" s="172"/>
      <c r="AS362" s="175"/>
      <c r="AT362" s="172"/>
      <c r="AU362" s="172"/>
      <c r="AV362" s="172"/>
      <c r="AW362" s="172"/>
      <c r="AX362" s="172"/>
      <c r="AY362" s="175"/>
      <c r="AZ362" s="172"/>
      <c r="BA362" s="172"/>
      <c r="BB362" s="2165"/>
      <c r="BC362" s="5683">
        <f>الاعدادات!$D$9</f>
        <v>2025</v>
      </c>
      <c r="BD362" s="82"/>
      <c r="BE362" s="83"/>
      <c r="BF362" s="83"/>
      <c r="BG362" s="84"/>
      <c r="BH362" s="84"/>
      <c r="BI362" s="84"/>
      <c r="BJ362" s="85"/>
      <c r="BK362" s="86"/>
      <c r="BL362" s="87"/>
      <c r="BM362" s="87"/>
      <c r="BN362" s="88"/>
      <c r="BO362" s="88"/>
      <c r="BP362" s="89"/>
      <c r="BQ362" s="77">
        <f t="shared" si="2246"/>
        <v>0</v>
      </c>
      <c r="BR362" s="90"/>
      <c r="BS362" s="91"/>
      <c r="BT362" s="92"/>
      <c r="BU362" s="93"/>
      <c r="BV362" s="94"/>
      <c r="BW362" s="95"/>
      <c r="BX362" s="96"/>
      <c r="BY362" s="97"/>
      <c r="BZ362" s="98"/>
      <c r="CA362" s="99"/>
      <c r="CB362" s="79">
        <f t="shared" si="2247"/>
        <v>0</v>
      </c>
      <c r="CC362" s="104"/>
      <c r="CD362" s="92"/>
      <c r="CE362" s="102"/>
      <c r="CF362" s="82"/>
      <c r="CG362" s="83"/>
      <c r="CH362" s="83"/>
      <c r="CI362" s="84"/>
      <c r="CJ362" s="84"/>
      <c r="CK362" s="84"/>
      <c r="CL362" s="85"/>
      <c r="CM362" s="86"/>
      <c r="CN362" s="87"/>
      <c r="CO362" s="87"/>
      <c r="CP362" s="88"/>
      <c r="CQ362" s="88"/>
      <c r="CR362" s="89"/>
      <c r="CS362" s="77">
        <f t="shared" si="2248"/>
        <v>0</v>
      </c>
      <c r="CT362" s="90"/>
      <c r="CU362" s="168"/>
      <c r="CV362" s="92"/>
      <c r="CW362" s="93"/>
      <c r="CX362" s="94"/>
      <c r="CY362" s="95"/>
      <c r="CZ362" s="96"/>
      <c r="DA362" s="97"/>
      <c r="DB362" s="98"/>
      <c r="DC362" s="99"/>
      <c r="DD362" s="79">
        <f t="shared" si="2249"/>
        <v>0</v>
      </c>
      <c r="DE362" s="104"/>
      <c r="DF362" s="92"/>
      <c r="DG362" s="102"/>
      <c r="DH362" s="82"/>
      <c r="DI362" s="83"/>
      <c r="DJ362" s="83"/>
      <c r="DK362" s="84"/>
      <c r="DL362" s="84"/>
      <c r="DM362" s="84"/>
      <c r="DN362" s="85"/>
      <c r="DO362" s="86"/>
      <c r="DP362" s="87"/>
      <c r="DQ362" s="87"/>
      <c r="DR362" s="88"/>
      <c r="DS362" s="88"/>
      <c r="DT362" s="89"/>
      <c r="DU362" s="77">
        <f t="shared" si="2250"/>
        <v>0</v>
      </c>
      <c r="DV362" s="90"/>
      <c r="DW362" s="168"/>
      <c r="DX362" s="92"/>
      <c r="DY362" s="93"/>
      <c r="DZ362" s="94"/>
      <c r="EA362" s="95"/>
      <c r="EB362" s="96"/>
      <c r="EC362" s="97"/>
      <c r="ED362" s="98"/>
      <c r="EE362" s="99"/>
      <c r="EF362" s="79">
        <f t="shared" si="2251"/>
        <v>0</v>
      </c>
      <c r="EG362" s="104"/>
      <c r="EH362" s="92"/>
      <c r="EI362" s="102"/>
      <c r="EJ362" s="5675">
        <f>الاعدادات!$D$8</f>
        <v>2024</v>
      </c>
      <c r="EK362" s="163">
        <f t="shared" si="2254"/>
        <v>0</v>
      </c>
      <c r="EL362" s="164">
        <f t="shared" si="2255"/>
        <v>0</v>
      </c>
      <c r="EM362" s="164">
        <f>BS354+BT354+BU354+BV354+BW354</f>
        <v>0</v>
      </c>
      <c r="EN362" s="165">
        <f>BX354+BY354+BZ354+CA354</f>
        <v>0</v>
      </c>
      <c r="EO362" s="166">
        <f t="shared" si="2256"/>
        <v>0</v>
      </c>
      <c r="EP362" s="164">
        <f t="shared" si="2257"/>
        <v>0</v>
      </c>
      <c r="EQ362" s="164">
        <f>CU354+CV354+CW354+CX354+CY354</f>
        <v>0</v>
      </c>
      <c r="ER362" s="165">
        <f>CZ354+DA354+DB354+DC354</f>
        <v>0</v>
      </c>
      <c r="ES362" s="166">
        <f t="shared" si="2258"/>
        <v>0</v>
      </c>
      <c r="ET362" s="164">
        <f t="shared" si="2259"/>
        <v>0</v>
      </c>
      <c r="EU362" s="164">
        <f>BS361+BT361+BU361+BV361+BW361</f>
        <v>0</v>
      </c>
      <c r="EV362" s="165">
        <f>BX361+BY361+BZ361+CA361</f>
        <v>0</v>
      </c>
      <c r="EW362" s="166">
        <f t="shared" si="2260"/>
        <v>0</v>
      </c>
      <c r="EX362" s="164">
        <f t="shared" si="2261"/>
        <v>0</v>
      </c>
      <c r="EY362" s="164">
        <f>CU361+CV361+CW361+CX361+CY361</f>
        <v>0</v>
      </c>
      <c r="EZ362" s="167">
        <f>CZ361+DA361+DB361+DC361</f>
        <v>0</v>
      </c>
      <c r="FA362" s="166">
        <f t="shared" si="2262"/>
        <v>0</v>
      </c>
      <c r="FB362" s="164">
        <f t="shared" si="2263"/>
        <v>0</v>
      </c>
      <c r="FC362" s="164">
        <f>DW354+DX354+DY354+DZ354+EA354</f>
        <v>0</v>
      </c>
      <c r="FD362" s="167">
        <f>EB354+EC354+ED354+EE354</f>
        <v>0</v>
      </c>
      <c r="FE362" s="166">
        <f t="shared" si="2264"/>
        <v>0</v>
      </c>
      <c r="FF362" s="164">
        <f t="shared" si="2265"/>
        <v>0</v>
      </c>
      <c r="FG362" s="164">
        <f>DW361+DX361+DY361+DZ361+EA361</f>
        <v>0</v>
      </c>
      <c r="FH362" s="167">
        <f>EB361+EC361+ED361+EE361</f>
        <v>0</v>
      </c>
      <c r="FI362" s="837" t="s">
        <v>185</v>
      </c>
      <c r="FJ362" s="169">
        <f>EW364</f>
        <v>0</v>
      </c>
      <c r="FK362" s="169">
        <f t="shared" ref="FK362" si="2272">EX364</f>
        <v>0</v>
      </c>
      <c r="FL362" s="169">
        <f t="shared" ref="FL362" si="2273">EY364</f>
        <v>0</v>
      </c>
      <c r="FM362" s="169">
        <f t="shared" ref="FM362" si="2274">EZ364</f>
        <v>0</v>
      </c>
    </row>
    <row r="363" spans="1:174" ht="48" customHeight="1" thickBot="1">
      <c r="A363" s="143"/>
      <c r="B363" s="157"/>
      <c r="C363" s="157"/>
      <c r="D363" s="157"/>
      <c r="E363" s="158"/>
      <c r="F363" s="158"/>
      <c r="G363" s="159"/>
      <c r="H363" s="144"/>
      <c r="I363" s="144"/>
      <c r="J363" s="145"/>
      <c r="K363" s="146"/>
      <c r="L363" s="5675">
        <f>الاعدادات!$D$10</f>
        <v>2026</v>
      </c>
      <c r="M363" s="172"/>
      <c r="N363" s="172"/>
      <c r="O363" s="172"/>
      <c r="P363" s="172"/>
      <c r="Q363" s="172"/>
      <c r="R363" s="172"/>
      <c r="S363" s="172"/>
      <c r="T363" s="172"/>
      <c r="U363" s="172"/>
      <c r="V363" s="172"/>
      <c r="W363" s="172"/>
      <c r="X363" s="172"/>
      <c r="Y363" s="172"/>
      <c r="Z363" s="174"/>
      <c r="AA363" s="172"/>
      <c r="AB363" s="172"/>
      <c r="AC363" s="172"/>
      <c r="AD363" s="172"/>
      <c r="AE363" s="172"/>
      <c r="AF363" s="172"/>
      <c r="AG363" s="172"/>
      <c r="AH363" s="172"/>
      <c r="AI363" s="172"/>
      <c r="AJ363" s="172"/>
      <c r="AK363" s="172"/>
      <c r="AL363" s="172"/>
      <c r="AM363" s="172"/>
      <c r="AN363" s="172"/>
      <c r="AO363" s="172"/>
      <c r="AP363" s="172"/>
      <c r="AQ363" s="172"/>
      <c r="AR363" s="172"/>
      <c r="AS363" s="175"/>
      <c r="AT363" s="172"/>
      <c r="AU363" s="172"/>
      <c r="AV363" s="172"/>
      <c r="AW363" s="172"/>
      <c r="AX363" s="172"/>
      <c r="AY363" s="175"/>
      <c r="AZ363" s="172"/>
      <c r="BA363" s="172"/>
      <c r="BB363" s="2165"/>
      <c r="BC363" s="5683">
        <f>الاعدادات!$D$10</f>
        <v>2026</v>
      </c>
      <c r="BD363" s="117"/>
      <c r="BE363" s="118"/>
      <c r="BF363" s="118"/>
      <c r="BG363" s="119"/>
      <c r="BH363" s="119"/>
      <c r="BI363" s="119"/>
      <c r="BJ363" s="120"/>
      <c r="BK363" s="121"/>
      <c r="BL363" s="122"/>
      <c r="BM363" s="122"/>
      <c r="BN363" s="123"/>
      <c r="BO363" s="123"/>
      <c r="BP363" s="124"/>
      <c r="BQ363" s="125">
        <f t="shared" si="2246"/>
        <v>0</v>
      </c>
      <c r="BR363" s="126"/>
      <c r="BS363" s="127"/>
      <c r="BT363" s="128"/>
      <c r="BU363" s="129"/>
      <c r="BV363" s="130"/>
      <c r="BW363" s="131"/>
      <c r="BX363" s="132"/>
      <c r="BY363" s="133"/>
      <c r="BZ363" s="134"/>
      <c r="CA363" s="135"/>
      <c r="CB363" s="136">
        <f t="shared" si="2247"/>
        <v>0</v>
      </c>
      <c r="CC363" s="137"/>
      <c r="CD363" s="128"/>
      <c r="CE363" s="141"/>
      <c r="CF363" s="117"/>
      <c r="CG363" s="118"/>
      <c r="CH363" s="118"/>
      <c r="CI363" s="119"/>
      <c r="CJ363" s="119"/>
      <c r="CK363" s="119"/>
      <c r="CL363" s="120"/>
      <c r="CM363" s="121"/>
      <c r="CN363" s="122"/>
      <c r="CO363" s="122"/>
      <c r="CP363" s="123"/>
      <c r="CQ363" s="123"/>
      <c r="CR363" s="124"/>
      <c r="CS363" s="125">
        <f t="shared" si="2248"/>
        <v>0</v>
      </c>
      <c r="CT363" s="126"/>
      <c r="CU363" s="176"/>
      <c r="CV363" s="128"/>
      <c r="CW363" s="129"/>
      <c r="CX363" s="130"/>
      <c r="CY363" s="131"/>
      <c r="CZ363" s="132"/>
      <c r="DA363" s="133"/>
      <c r="DB363" s="134"/>
      <c r="DC363" s="135"/>
      <c r="DD363" s="136">
        <f t="shared" si="2249"/>
        <v>0</v>
      </c>
      <c r="DE363" s="137"/>
      <c r="DF363" s="128"/>
      <c r="DG363" s="141"/>
      <c r="DH363" s="117"/>
      <c r="DI363" s="118"/>
      <c r="DJ363" s="118"/>
      <c r="DK363" s="119"/>
      <c r="DL363" s="119"/>
      <c r="DM363" s="119"/>
      <c r="DN363" s="120"/>
      <c r="DO363" s="121"/>
      <c r="DP363" s="122"/>
      <c r="DQ363" s="122"/>
      <c r="DR363" s="123"/>
      <c r="DS363" s="123"/>
      <c r="DT363" s="124"/>
      <c r="DU363" s="125">
        <f t="shared" si="2250"/>
        <v>0</v>
      </c>
      <c r="DV363" s="126"/>
      <c r="DW363" s="176"/>
      <c r="DX363" s="128"/>
      <c r="DY363" s="129"/>
      <c r="DZ363" s="130"/>
      <c r="EA363" s="131"/>
      <c r="EB363" s="132"/>
      <c r="EC363" s="133"/>
      <c r="ED363" s="134"/>
      <c r="EE363" s="135"/>
      <c r="EF363" s="136">
        <f t="shared" si="2251"/>
        <v>0</v>
      </c>
      <c r="EG363" s="137"/>
      <c r="EH363" s="128"/>
      <c r="EI363" s="141"/>
      <c r="EJ363" s="5675">
        <f>الاعدادات!$D$9</f>
        <v>2025</v>
      </c>
      <c r="EK363" s="163">
        <f t="shared" si="2254"/>
        <v>0</v>
      </c>
      <c r="EL363" s="164">
        <f t="shared" si="2255"/>
        <v>0</v>
      </c>
      <c r="EM363" s="164">
        <f>BS355+BT355+BU355+BV355+BW355</f>
        <v>0</v>
      </c>
      <c r="EN363" s="165">
        <f>BX355+BY355+BZ355+CA355</f>
        <v>0</v>
      </c>
      <c r="EO363" s="166">
        <f t="shared" si="2256"/>
        <v>0</v>
      </c>
      <c r="EP363" s="164">
        <f t="shared" si="2257"/>
        <v>0</v>
      </c>
      <c r="EQ363" s="164">
        <f>CU355+CV355+CW355+CX355+CY355</f>
        <v>0</v>
      </c>
      <c r="ER363" s="165">
        <f>CZ355+DA355+DB355+DC355</f>
        <v>0</v>
      </c>
      <c r="ES363" s="166">
        <f t="shared" si="2258"/>
        <v>0</v>
      </c>
      <c r="ET363" s="164">
        <f t="shared" si="2259"/>
        <v>0</v>
      </c>
      <c r="EU363" s="164">
        <f>BS362+BT362+BU362+BV362+BW362</f>
        <v>0</v>
      </c>
      <c r="EV363" s="165">
        <f>BX362+BY362+BZ362+CA362</f>
        <v>0</v>
      </c>
      <c r="EW363" s="166">
        <f t="shared" si="2260"/>
        <v>0</v>
      </c>
      <c r="EX363" s="164">
        <f t="shared" si="2261"/>
        <v>0</v>
      </c>
      <c r="EY363" s="164">
        <f>CU362+CV362+CW362+CX362+CY362</f>
        <v>0</v>
      </c>
      <c r="EZ363" s="167">
        <f>CZ362+DA362+DB362+DC362</f>
        <v>0</v>
      </c>
      <c r="FA363" s="166">
        <f t="shared" si="2262"/>
        <v>0</v>
      </c>
      <c r="FB363" s="164">
        <f t="shared" si="2263"/>
        <v>0</v>
      </c>
      <c r="FC363" s="164">
        <f>DW355+DX355+DY355+DZ355+EA355</f>
        <v>0</v>
      </c>
      <c r="FD363" s="167">
        <f>EB355+EC355+ED355+EE355</f>
        <v>0</v>
      </c>
      <c r="FE363" s="166">
        <f t="shared" si="2264"/>
        <v>0</v>
      </c>
      <c r="FF363" s="164">
        <f t="shared" si="2265"/>
        <v>0</v>
      </c>
      <c r="FG363" s="164">
        <f>DW362+DX362+DY362+DZ362+EA362</f>
        <v>0</v>
      </c>
      <c r="FH363" s="167">
        <f>EB362+EC362+ED362+EE362</f>
        <v>0</v>
      </c>
      <c r="FI363" s="837" t="s">
        <v>200</v>
      </c>
      <c r="FJ363" s="169">
        <f>FA364</f>
        <v>0</v>
      </c>
      <c r="FK363" s="169">
        <f t="shared" ref="FK363" si="2275">FB364</f>
        <v>0</v>
      </c>
      <c r="FL363" s="169">
        <f t="shared" ref="FL363" si="2276">FC364</f>
        <v>0</v>
      </c>
      <c r="FM363" s="169">
        <f>FD364</f>
        <v>0</v>
      </c>
    </row>
    <row r="364" spans="1:174" ht="48" customHeight="1" thickBot="1">
      <c r="A364" s="143"/>
      <c r="B364" s="172"/>
      <c r="C364" s="172"/>
      <c r="D364" s="172"/>
      <c r="E364" s="172"/>
      <c r="F364" s="172"/>
      <c r="G364" s="172"/>
      <c r="H364" s="172"/>
      <c r="I364" s="172"/>
      <c r="J364" s="145"/>
      <c r="K364" s="146"/>
      <c r="L364" s="173"/>
      <c r="M364" s="172"/>
      <c r="N364" s="172"/>
      <c r="O364" s="172"/>
      <c r="P364" s="172"/>
      <c r="Q364" s="172"/>
      <c r="R364" s="172"/>
      <c r="S364" s="172"/>
      <c r="T364" s="172"/>
      <c r="U364" s="172"/>
      <c r="V364" s="172"/>
      <c r="W364" s="172"/>
      <c r="X364" s="172"/>
      <c r="Y364" s="172"/>
      <c r="Z364" s="174"/>
      <c r="AA364" s="172"/>
      <c r="AB364" s="172"/>
      <c r="AC364" s="172"/>
      <c r="AD364" s="172"/>
      <c r="AE364" s="172"/>
      <c r="AF364" s="172"/>
      <c r="AG364" s="172"/>
      <c r="AH364" s="172"/>
      <c r="AI364" s="172"/>
      <c r="AJ364" s="172"/>
      <c r="AK364" s="172"/>
      <c r="AL364" s="172"/>
      <c r="AM364" s="172"/>
      <c r="AN364" s="172"/>
      <c r="AO364" s="172"/>
      <c r="AP364" s="172"/>
      <c r="AQ364" s="172"/>
      <c r="AR364" s="172"/>
      <c r="AS364" s="175"/>
      <c r="AT364" s="172"/>
      <c r="AU364" s="172"/>
      <c r="AV364" s="172"/>
      <c r="AW364" s="172"/>
      <c r="AX364" s="172"/>
      <c r="AY364" s="175"/>
      <c r="AZ364" s="172"/>
      <c r="BA364" s="172"/>
      <c r="BB364" s="2165"/>
      <c r="BC364" s="2009" t="s">
        <v>181</v>
      </c>
      <c r="BD364" s="5689">
        <f t="shared" ref="BD364:BP364" si="2277">SUM(BD359:BD363)</f>
        <v>0</v>
      </c>
      <c r="BE364" s="5690">
        <f t="shared" si="2277"/>
        <v>0</v>
      </c>
      <c r="BF364" s="5690">
        <f t="shared" si="2277"/>
        <v>0</v>
      </c>
      <c r="BG364" s="5690">
        <f t="shared" si="2277"/>
        <v>0</v>
      </c>
      <c r="BH364" s="5690">
        <f t="shared" si="2277"/>
        <v>0</v>
      </c>
      <c r="BI364" s="5690">
        <f t="shared" si="2277"/>
        <v>0</v>
      </c>
      <c r="BJ364" s="5690">
        <f t="shared" si="2277"/>
        <v>0</v>
      </c>
      <c r="BK364" s="5690">
        <f t="shared" si="2277"/>
        <v>0</v>
      </c>
      <c r="BL364" s="5690">
        <f t="shared" si="2277"/>
        <v>0</v>
      </c>
      <c r="BM364" s="5690">
        <f t="shared" si="2277"/>
        <v>0</v>
      </c>
      <c r="BN364" s="5690">
        <f t="shared" si="2277"/>
        <v>0</v>
      </c>
      <c r="BO364" s="5690">
        <f t="shared" si="2277"/>
        <v>0</v>
      </c>
      <c r="BP364" s="5690">
        <f t="shared" si="2277"/>
        <v>0</v>
      </c>
      <c r="BQ364" s="5691">
        <f t="shared" si="2246"/>
        <v>0</v>
      </c>
      <c r="BR364" s="5690">
        <f t="shared" ref="BR364:CR364" si="2278">SUM(BR359:BR363)</f>
        <v>0</v>
      </c>
      <c r="BS364" s="5690">
        <f t="shared" si="2278"/>
        <v>0</v>
      </c>
      <c r="BT364" s="5690">
        <f t="shared" si="2278"/>
        <v>0</v>
      </c>
      <c r="BU364" s="5690">
        <f t="shared" si="2278"/>
        <v>0</v>
      </c>
      <c r="BV364" s="5690">
        <f t="shared" si="2278"/>
        <v>0</v>
      </c>
      <c r="BW364" s="5690">
        <f t="shared" si="2278"/>
        <v>0</v>
      </c>
      <c r="BX364" s="5690">
        <f t="shared" si="2278"/>
        <v>0</v>
      </c>
      <c r="BY364" s="5690">
        <f t="shared" si="2278"/>
        <v>0</v>
      </c>
      <c r="BZ364" s="5692">
        <f t="shared" si="2278"/>
        <v>0</v>
      </c>
      <c r="CA364" s="5690">
        <f t="shared" si="2278"/>
        <v>0</v>
      </c>
      <c r="CB364" s="5690">
        <f t="shared" si="2278"/>
        <v>0</v>
      </c>
      <c r="CC364" s="5690">
        <f t="shared" si="2278"/>
        <v>0</v>
      </c>
      <c r="CD364" s="5690">
        <f t="shared" si="2278"/>
        <v>0</v>
      </c>
      <c r="CE364" s="5693">
        <f t="shared" si="2278"/>
        <v>0</v>
      </c>
      <c r="CF364" s="5689">
        <f t="shared" si="2278"/>
        <v>0</v>
      </c>
      <c r="CG364" s="5690">
        <f t="shared" si="2278"/>
        <v>0</v>
      </c>
      <c r="CH364" s="5690">
        <f t="shared" si="2278"/>
        <v>0</v>
      </c>
      <c r="CI364" s="5690">
        <f t="shared" si="2278"/>
        <v>0</v>
      </c>
      <c r="CJ364" s="5690">
        <f t="shared" si="2278"/>
        <v>0</v>
      </c>
      <c r="CK364" s="5690">
        <f t="shared" si="2278"/>
        <v>0</v>
      </c>
      <c r="CL364" s="5690">
        <f t="shared" si="2278"/>
        <v>0</v>
      </c>
      <c r="CM364" s="5690">
        <f t="shared" si="2278"/>
        <v>0</v>
      </c>
      <c r="CN364" s="5690">
        <f t="shared" si="2278"/>
        <v>0</v>
      </c>
      <c r="CO364" s="5690">
        <f t="shared" si="2278"/>
        <v>0</v>
      </c>
      <c r="CP364" s="5690">
        <f t="shared" si="2278"/>
        <v>0</v>
      </c>
      <c r="CQ364" s="5690">
        <f t="shared" si="2278"/>
        <v>0</v>
      </c>
      <c r="CR364" s="5690">
        <f t="shared" si="2278"/>
        <v>0</v>
      </c>
      <c r="CS364" s="5691">
        <f t="shared" si="2248"/>
        <v>0</v>
      </c>
      <c r="CT364" s="5690">
        <f t="shared" ref="CT364:DT364" si="2279">SUM(CT359:CT363)</f>
        <v>0</v>
      </c>
      <c r="CU364" s="5690">
        <f t="shared" si="2279"/>
        <v>0</v>
      </c>
      <c r="CV364" s="5690">
        <f t="shared" si="2279"/>
        <v>0</v>
      </c>
      <c r="CW364" s="5690">
        <f t="shared" si="2279"/>
        <v>0</v>
      </c>
      <c r="CX364" s="5690">
        <f t="shared" si="2279"/>
        <v>0</v>
      </c>
      <c r="CY364" s="5690">
        <f t="shared" si="2279"/>
        <v>0</v>
      </c>
      <c r="CZ364" s="5690">
        <f t="shared" si="2279"/>
        <v>0</v>
      </c>
      <c r="DA364" s="5690">
        <f t="shared" si="2279"/>
        <v>0</v>
      </c>
      <c r="DB364" s="5692">
        <f t="shared" si="2279"/>
        <v>0</v>
      </c>
      <c r="DC364" s="5690">
        <f t="shared" si="2279"/>
        <v>0</v>
      </c>
      <c r="DD364" s="5690">
        <f t="shared" si="2279"/>
        <v>0</v>
      </c>
      <c r="DE364" s="5690">
        <f t="shared" si="2279"/>
        <v>0</v>
      </c>
      <c r="DF364" s="5690">
        <f t="shared" si="2279"/>
        <v>0</v>
      </c>
      <c r="DG364" s="5693">
        <f t="shared" si="2279"/>
        <v>0</v>
      </c>
      <c r="DH364" s="5689">
        <f t="shared" si="2279"/>
        <v>0</v>
      </c>
      <c r="DI364" s="5690">
        <f t="shared" si="2279"/>
        <v>0</v>
      </c>
      <c r="DJ364" s="5690">
        <f t="shared" si="2279"/>
        <v>0</v>
      </c>
      <c r="DK364" s="5690">
        <f t="shared" si="2279"/>
        <v>0</v>
      </c>
      <c r="DL364" s="5690">
        <f t="shared" si="2279"/>
        <v>0</v>
      </c>
      <c r="DM364" s="5690">
        <f t="shared" si="2279"/>
        <v>0</v>
      </c>
      <c r="DN364" s="5690">
        <f t="shared" si="2279"/>
        <v>0</v>
      </c>
      <c r="DO364" s="5690">
        <f t="shared" si="2279"/>
        <v>0</v>
      </c>
      <c r="DP364" s="5690">
        <f t="shared" si="2279"/>
        <v>0</v>
      </c>
      <c r="DQ364" s="5690">
        <f t="shared" si="2279"/>
        <v>0</v>
      </c>
      <c r="DR364" s="5690">
        <f t="shared" si="2279"/>
        <v>0</v>
      </c>
      <c r="DS364" s="5690">
        <f t="shared" si="2279"/>
        <v>0</v>
      </c>
      <c r="DT364" s="5690">
        <f t="shared" si="2279"/>
        <v>0</v>
      </c>
      <c r="DU364" s="5691">
        <f t="shared" si="2250"/>
        <v>0</v>
      </c>
      <c r="DV364" s="5690">
        <f t="shared" ref="DV364:EI364" si="2280">SUM(DV359:DV363)</f>
        <v>0</v>
      </c>
      <c r="DW364" s="5690">
        <f t="shared" si="2280"/>
        <v>0</v>
      </c>
      <c r="DX364" s="5690">
        <f t="shared" si="2280"/>
        <v>0</v>
      </c>
      <c r="DY364" s="5690">
        <f t="shared" si="2280"/>
        <v>0</v>
      </c>
      <c r="DZ364" s="5690">
        <f t="shared" si="2280"/>
        <v>0</v>
      </c>
      <c r="EA364" s="5690">
        <f t="shared" si="2280"/>
        <v>0</v>
      </c>
      <c r="EB364" s="5690">
        <f t="shared" si="2280"/>
        <v>0</v>
      </c>
      <c r="EC364" s="5690">
        <f t="shared" si="2280"/>
        <v>0</v>
      </c>
      <c r="ED364" s="5692">
        <f t="shared" si="2280"/>
        <v>0</v>
      </c>
      <c r="EE364" s="5690">
        <f t="shared" si="2280"/>
        <v>0</v>
      </c>
      <c r="EF364" s="5690">
        <f t="shared" si="2280"/>
        <v>0</v>
      </c>
      <c r="EG364" s="5690">
        <f t="shared" si="2280"/>
        <v>0</v>
      </c>
      <c r="EH364" s="5690">
        <f t="shared" si="2280"/>
        <v>0</v>
      </c>
      <c r="EI364" s="5693">
        <f t="shared" si="2280"/>
        <v>0</v>
      </c>
      <c r="EJ364" s="5675">
        <f>الاعدادات!$D$10</f>
        <v>2026</v>
      </c>
      <c r="EK364" s="163">
        <f t="shared" si="2254"/>
        <v>0</v>
      </c>
      <c r="EL364" s="164">
        <f t="shared" si="2255"/>
        <v>0</v>
      </c>
      <c r="EM364" s="164">
        <f>BS356+BT356+BU356+BV356+BW356</f>
        <v>0</v>
      </c>
      <c r="EN364" s="165">
        <f>BX356+BY356+BZ356+CA356</f>
        <v>0</v>
      </c>
      <c r="EO364" s="166">
        <f t="shared" si="2256"/>
        <v>0</v>
      </c>
      <c r="EP364" s="164">
        <f t="shared" si="2257"/>
        <v>0</v>
      </c>
      <c r="EQ364" s="164">
        <f>CU356+CV356+CW356+CX356+CY356</f>
        <v>0</v>
      </c>
      <c r="ER364" s="165">
        <f>CZ356+DA356+DB356+DC356</f>
        <v>0</v>
      </c>
      <c r="ES364" s="166">
        <f t="shared" si="2258"/>
        <v>0</v>
      </c>
      <c r="ET364" s="164">
        <f t="shared" si="2259"/>
        <v>0</v>
      </c>
      <c r="EU364" s="164">
        <f>BS363+BT363+BU363+BV363+BW363</f>
        <v>0</v>
      </c>
      <c r="EV364" s="165">
        <f>BX363+BY363+BZ363+CA363</f>
        <v>0</v>
      </c>
      <c r="EW364" s="166">
        <f t="shared" si="2260"/>
        <v>0</v>
      </c>
      <c r="EX364" s="164">
        <f t="shared" si="2261"/>
        <v>0</v>
      </c>
      <c r="EY364" s="164">
        <f>CU363+CV363+CW363+CX363+CY363</f>
        <v>0</v>
      </c>
      <c r="EZ364" s="167">
        <f>CZ363+DA363+DB363+DC363</f>
        <v>0</v>
      </c>
      <c r="FA364" s="166">
        <f t="shared" si="2262"/>
        <v>0</v>
      </c>
      <c r="FB364" s="164">
        <f t="shared" si="2263"/>
        <v>0</v>
      </c>
      <c r="FC364" s="164">
        <f>DW356+DX356+DY356+DZ356+EA356</f>
        <v>0</v>
      </c>
      <c r="FD364" s="167">
        <f>EB356+EC356+ED356+EE356</f>
        <v>0</v>
      </c>
      <c r="FE364" s="166">
        <f t="shared" si="2264"/>
        <v>0</v>
      </c>
      <c r="FF364" s="164">
        <f t="shared" si="2265"/>
        <v>0</v>
      </c>
      <c r="FG364" s="164">
        <f>DW363+DX363+DY363+DZ363+EA363</f>
        <v>0</v>
      </c>
      <c r="FH364" s="167">
        <f>EB363+EC363+ED363+EE363</f>
        <v>0</v>
      </c>
      <c r="FI364" s="837" t="s">
        <v>597</v>
      </c>
      <c r="FJ364" s="169">
        <f>FE364</f>
        <v>0</v>
      </c>
      <c r="FK364" s="169">
        <f t="shared" ref="FK364" si="2281">FF364</f>
        <v>0</v>
      </c>
      <c r="FL364" s="169">
        <f t="shared" ref="FL364" si="2282">FG364</f>
        <v>0</v>
      </c>
      <c r="FM364" s="169">
        <f t="shared" ref="FM364" si="2283">FH364</f>
        <v>0</v>
      </c>
    </row>
    <row r="365" spans="1:174" ht="48" customHeight="1" thickBot="1">
      <c r="A365" s="2527"/>
      <c r="B365" s="2527"/>
      <c r="C365" s="2527"/>
      <c r="D365" s="2527"/>
      <c r="E365" s="2527"/>
      <c r="F365" s="2527"/>
      <c r="G365" s="2527"/>
      <c r="H365" s="2527"/>
      <c r="I365" s="2527"/>
      <c r="J365" s="2527"/>
      <c r="K365" s="2527"/>
      <c r="L365" s="2527"/>
      <c r="M365" s="2527"/>
      <c r="N365" s="2527"/>
      <c r="O365" s="2527"/>
      <c r="P365" s="2527"/>
      <c r="Q365" s="2527"/>
      <c r="R365" s="2527"/>
      <c r="S365" s="2527"/>
      <c r="T365" s="2527"/>
      <c r="U365" s="2527"/>
      <c r="V365" s="2527"/>
      <c r="W365" s="2527"/>
      <c r="X365" s="2527"/>
      <c r="Y365" s="2527"/>
      <c r="Z365" s="2527"/>
      <c r="AA365" s="2527"/>
      <c r="AB365" s="2527"/>
      <c r="AC365" s="2527"/>
      <c r="AD365" s="2527"/>
      <c r="AE365" s="2527"/>
      <c r="AF365" s="2527"/>
      <c r="AG365" s="2527"/>
      <c r="AH365" s="2527"/>
      <c r="AI365" s="2527"/>
      <c r="AJ365" s="2527"/>
      <c r="AK365" s="2527"/>
      <c r="AL365" s="2527"/>
      <c r="AM365" s="2527"/>
      <c r="AN365" s="2527"/>
      <c r="AO365" s="2527"/>
      <c r="AP365" s="2527"/>
      <c r="AQ365" s="2527"/>
      <c r="AR365" s="2527"/>
      <c r="AS365" s="2527"/>
      <c r="AT365" s="2527"/>
      <c r="AU365" s="2527"/>
      <c r="AV365" s="2527"/>
      <c r="AW365" s="2527"/>
      <c r="AX365" s="2527"/>
      <c r="AY365" s="2527"/>
      <c r="AZ365" s="2527"/>
      <c r="BA365" s="2527"/>
      <c r="BB365" s="2527"/>
      <c r="BC365" s="2527"/>
      <c r="BD365" s="2528"/>
      <c r="BE365" s="2527"/>
      <c r="BF365" s="2527"/>
      <c r="BG365" s="2527"/>
      <c r="BH365" s="2527"/>
      <c r="BI365" s="2527"/>
      <c r="BJ365" s="2527"/>
      <c r="BK365" s="2527"/>
      <c r="BL365" s="2527"/>
      <c r="BM365" s="2527"/>
      <c r="BN365" s="2527"/>
      <c r="BO365" s="2527"/>
      <c r="BP365" s="2527"/>
      <c r="BQ365" s="2527"/>
      <c r="BR365" s="2527"/>
      <c r="BS365" s="2527"/>
      <c r="BT365" s="2527"/>
      <c r="BU365" s="2527"/>
      <c r="BV365" s="2527"/>
      <c r="BW365" s="2527"/>
      <c r="BX365" s="2527"/>
      <c r="BY365" s="2527"/>
      <c r="BZ365" s="2527"/>
      <c r="CA365" s="2527"/>
      <c r="CB365" s="2527"/>
      <c r="CC365" s="2527"/>
      <c r="CD365" s="2527"/>
      <c r="CE365" s="2527"/>
      <c r="CF365" s="2528"/>
      <c r="CG365" s="2527"/>
      <c r="CH365" s="2527"/>
      <c r="CI365" s="2527"/>
      <c r="CJ365" s="2527"/>
      <c r="CK365" s="2527"/>
      <c r="CL365" s="2527"/>
      <c r="CM365" s="2527"/>
      <c r="CN365" s="2527"/>
      <c r="CO365" s="2527"/>
      <c r="CP365" s="2527"/>
      <c r="CQ365" s="2527"/>
      <c r="CR365" s="2527"/>
      <c r="CS365" s="2527"/>
      <c r="CT365" s="2527"/>
      <c r="CU365" s="2527"/>
      <c r="CV365" s="2527"/>
      <c r="CW365" s="2527"/>
      <c r="CX365" s="2527"/>
      <c r="CY365" s="2527"/>
      <c r="CZ365" s="2527"/>
      <c r="DA365" s="2527"/>
      <c r="DB365" s="2527"/>
      <c r="DC365" s="2527"/>
      <c r="DD365" s="2527"/>
      <c r="DE365" s="2527"/>
      <c r="DF365" s="2527"/>
      <c r="DG365" s="2527"/>
      <c r="DH365" s="2528"/>
      <c r="DI365" s="2527"/>
      <c r="DJ365" s="2527"/>
      <c r="DK365" s="2527"/>
      <c r="DL365" s="2527"/>
      <c r="DM365" s="2527"/>
      <c r="DN365" s="2527"/>
      <c r="DO365" s="2527"/>
      <c r="DP365" s="2527"/>
      <c r="DQ365" s="2527"/>
      <c r="DR365" s="2527"/>
      <c r="DS365" s="2527"/>
      <c r="DT365" s="2527"/>
      <c r="DU365" s="2527"/>
      <c r="DV365" s="2527"/>
      <c r="DW365" s="2527"/>
      <c r="DX365" s="2527"/>
      <c r="DY365" s="2527"/>
      <c r="DZ365" s="2527"/>
      <c r="EA365" s="2527"/>
      <c r="EB365" s="2527"/>
      <c r="EC365" s="2527"/>
      <c r="ED365" s="2527"/>
      <c r="EE365" s="2527"/>
      <c r="EF365" s="2527"/>
      <c r="EG365" s="2527"/>
      <c r="EH365" s="2527"/>
      <c r="EI365" s="2527"/>
      <c r="EJ365" s="2527"/>
      <c r="EK365" s="5688">
        <f>SUM(EK360:EK364)</f>
        <v>0</v>
      </c>
      <c r="EL365" s="5688">
        <f t="shared" ref="EL365:FH365" si="2284">SUM(EL360:EL364)</f>
        <v>0</v>
      </c>
      <c r="EM365" s="5688">
        <f t="shared" si="2284"/>
        <v>0</v>
      </c>
      <c r="EN365" s="5688">
        <f t="shared" si="2284"/>
        <v>0</v>
      </c>
      <c r="EO365" s="5688">
        <f t="shared" si="2284"/>
        <v>0</v>
      </c>
      <c r="EP365" s="5688">
        <f t="shared" si="2284"/>
        <v>0</v>
      </c>
      <c r="EQ365" s="5688">
        <f t="shared" si="2284"/>
        <v>0</v>
      </c>
      <c r="ER365" s="5688">
        <f t="shared" si="2284"/>
        <v>0</v>
      </c>
      <c r="ES365" s="5688">
        <f t="shared" si="2284"/>
        <v>0</v>
      </c>
      <c r="ET365" s="5688">
        <f t="shared" si="2284"/>
        <v>0</v>
      </c>
      <c r="EU365" s="5688">
        <f t="shared" si="2284"/>
        <v>0</v>
      </c>
      <c r="EV365" s="5688">
        <f t="shared" si="2284"/>
        <v>0</v>
      </c>
      <c r="EW365" s="5688">
        <f t="shared" si="2284"/>
        <v>0</v>
      </c>
      <c r="EX365" s="5688">
        <f t="shared" si="2284"/>
        <v>0</v>
      </c>
      <c r="EY365" s="5688">
        <f t="shared" si="2284"/>
        <v>0</v>
      </c>
      <c r="EZ365" s="5688">
        <f t="shared" si="2284"/>
        <v>0</v>
      </c>
      <c r="FA365" s="5688">
        <f t="shared" si="2284"/>
        <v>0</v>
      </c>
      <c r="FB365" s="5688">
        <f t="shared" si="2284"/>
        <v>0</v>
      </c>
      <c r="FC365" s="5688">
        <f t="shared" si="2284"/>
        <v>0</v>
      </c>
      <c r="FD365" s="5688">
        <f t="shared" si="2284"/>
        <v>0</v>
      </c>
      <c r="FE365" s="5688">
        <f t="shared" si="2284"/>
        <v>0</v>
      </c>
      <c r="FF365" s="5688">
        <f t="shared" si="2284"/>
        <v>0</v>
      </c>
      <c r="FG365" s="5688">
        <f t="shared" si="2284"/>
        <v>0</v>
      </c>
      <c r="FH365" s="5688">
        <f t="shared" si="2284"/>
        <v>0</v>
      </c>
      <c r="FI365" s="2527"/>
      <c r="FJ365" s="2527"/>
      <c r="FK365" s="2527"/>
      <c r="FL365" s="2527"/>
      <c r="FM365" s="2527"/>
    </row>
    <row r="366" spans="1:174" ht="48" customHeight="1" thickBot="1">
      <c r="A366" s="6227" t="s">
        <v>1141</v>
      </c>
      <c r="B366" s="6230" t="str" cm="1">
        <f t="array" ref="B366">_xlfn.XLOOKUP(1, (INDEX(التشكيل_القديم!$L$5:$S$49, ,6)=$A366) * (INDEX(التشكيل_القديم!$L$5:$S$49, ,7)="رئيس الدائرة"), INDEX(التشكيل_القديم!$L$5:$S$49, ,2))</f>
        <v>ثروت حامد محمد عبدالجواد</v>
      </c>
      <c r="C366" s="6230"/>
      <c r="D366" s="6230"/>
      <c r="E366" s="6230"/>
      <c r="F366" s="6230"/>
      <c r="G366" s="6230"/>
      <c r="H366" s="5676" cm="1">
        <f t="array" ref="H366">_xlfn.XLOOKUP(1, (INDEX(التشكيل_القديم!$L$5:$S$49, ,6)=$A366) * (INDEX(التشكيل_القديم!$L$5:$S$49, ,7)="رئيس الدائرة"), INDEX(التشكيل_القديم!$L$5:$S$49, ,3))</f>
        <v>3290</v>
      </c>
      <c r="I366" s="2171" t="str" cm="1">
        <f t="array" ref="I366">_xlfn.XLOOKUP(1, (INDEX(التشكيل_القديم!$L$5:$S$49, ,6)=$A366) * (INDEX(التشكيل_القديم!$L$5:$S$49, ,7)="رئيس الدائرة"), INDEX(التشكيل_القديم!$L$5:$S$49, ,4))</f>
        <v>أ</v>
      </c>
      <c r="J366" s="6231" t="s">
        <v>52</v>
      </c>
      <c r="K366" s="6234" t="s">
        <v>45</v>
      </c>
      <c r="L366" s="5567" t="s">
        <v>1197</v>
      </c>
      <c r="M366" s="5567"/>
      <c r="N366" s="6156" t="s">
        <v>1174</v>
      </c>
      <c r="O366" s="6157"/>
      <c r="P366" s="6157"/>
      <c r="Q366" s="6157"/>
      <c r="R366" s="6157"/>
      <c r="S366" s="6157"/>
      <c r="T366" s="6157"/>
      <c r="U366" s="6157"/>
      <c r="V366" s="6157"/>
      <c r="W366" s="6157"/>
      <c r="X366" s="6157"/>
      <c r="Y366" s="6157"/>
      <c r="Z366" s="6157"/>
      <c r="AA366" s="6157"/>
      <c r="AB366" s="6157"/>
      <c r="AC366" s="6157"/>
      <c r="AD366" s="6157"/>
      <c r="AE366" s="6157"/>
      <c r="AF366" s="6157"/>
      <c r="AG366" s="6157"/>
      <c r="AH366" s="6157"/>
      <c r="AI366" s="6157"/>
      <c r="AJ366" s="6157"/>
      <c r="AK366" s="6157"/>
      <c r="AL366" s="6157"/>
      <c r="AM366" s="6157"/>
      <c r="AN366" s="6157"/>
      <c r="AO366" s="6157"/>
      <c r="AP366" s="6157"/>
      <c r="AQ366" s="6157"/>
      <c r="AR366" s="6157"/>
      <c r="AS366" s="6157"/>
      <c r="AT366" s="6157"/>
      <c r="AU366" s="6157"/>
      <c r="AV366" s="6157"/>
      <c r="AW366" s="6157"/>
      <c r="AX366" s="6157"/>
      <c r="AY366" s="6157"/>
      <c r="AZ366" s="6157"/>
      <c r="BA366" s="6158"/>
      <c r="BB366" s="2158" t="s">
        <v>176</v>
      </c>
      <c r="BC366" s="2526"/>
      <c r="BD366" s="5652">
        <f>_xlfn.XLOOKUP(B366,التشكيل_القديم!$M$5:$M$39,التشكيل_القديم!$L$5:$L$39,0,0)</f>
        <v>20</v>
      </c>
      <c r="BE366" s="6210" t="str">
        <f xml:space="preserve"> "(" &amp;BD366&amp;")                 " &amp;"رئيس الدائرة  /  "  &amp;B366</f>
        <v>(20)                 رئيس الدائرة  /  ثروت حامد محمد عبدالجواد</v>
      </c>
      <c r="BF366" s="6210"/>
      <c r="BG366" s="6210"/>
      <c r="BH366" s="6210"/>
      <c r="BI366" s="6210"/>
      <c r="BJ366" s="6210"/>
      <c r="BK366" s="6210"/>
      <c r="BL366" s="6210"/>
      <c r="BM366" s="6210"/>
      <c r="BN366" s="6210"/>
      <c r="BO366" s="6210"/>
      <c r="BP366" s="6210"/>
      <c r="BQ366" s="6210"/>
      <c r="BR366" s="6210"/>
      <c r="BS366" s="6210"/>
      <c r="BT366" s="6210"/>
      <c r="BU366" s="6210"/>
      <c r="BV366" s="6210"/>
      <c r="BW366" s="6210"/>
      <c r="BX366" s="6210"/>
      <c r="BY366" s="6210"/>
      <c r="BZ366" s="6210"/>
      <c r="CA366" s="6210"/>
      <c r="CB366" s="6210"/>
      <c r="CC366" s="6210"/>
      <c r="CD366" s="6210"/>
      <c r="CE366" s="6211"/>
      <c r="CF366" s="5653">
        <f>_xlfn.XLOOKUP(B367,التشكيل_القديم!$M$5:$M$39,التشكيل_القديم!$L$5:$L$39,0,0)</f>
        <v>21</v>
      </c>
      <c r="CG366" s="6341" t="str">
        <f>"(2)             "&amp; "عضو يمين الدائرة  /  "  &amp;B367</f>
        <v>(2)             عضو يمين الدائرة  /  محمد فايق عبدالحميد علي</v>
      </c>
      <c r="CH366" s="6210"/>
      <c r="CI366" s="6210"/>
      <c r="CJ366" s="6210"/>
      <c r="CK366" s="6210"/>
      <c r="CL366" s="6210"/>
      <c r="CM366" s="6210"/>
      <c r="CN366" s="6210"/>
      <c r="CO366" s="6210"/>
      <c r="CP366" s="6210"/>
      <c r="CQ366" s="6210"/>
      <c r="CR366" s="6210"/>
      <c r="CS366" s="6210"/>
      <c r="CT366" s="6210"/>
      <c r="CU366" s="6210"/>
      <c r="CV366" s="6210"/>
      <c r="CW366" s="6210"/>
      <c r="CX366" s="6210"/>
      <c r="CY366" s="6210"/>
      <c r="CZ366" s="6210"/>
      <c r="DA366" s="6210"/>
      <c r="DB366" s="6210"/>
      <c r="DC366" s="6210"/>
      <c r="DD366" s="6210"/>
      <c r="DE366" s="6210"/>
      <c r="DF366" s="6210"/>
      <c r="DG366" s="6211"/>
      <c r="DH366" s="5653">
        <f>_xlfn.XLOOKUP(B370,التشكيل_القديم!$M$5:$M$39,التشكيل_القديم!$L$5:$L$39,0,0)</f>
        <v>0</v>
      </c>
      <c r="DI366" s="6210" t="str">
        <f>IF(B370&lt;&gt;"","(5)             "&amp;"عضو يسار يسار اليسار الدائرة /  "&amp;B370,"لا يوجد عضو خامس")</f>
        <v>لا يوجد عضو خامس</v>
      </c>
      <c r="DJ366" s="6210"/>
      <c r="DK366" s="6210"/>
      <c r="DL366" s="6210"/>
      <c r="DM366" s="6210"/>
      <c r="DN366" s="6210"/>
      <c r="DO366" s="6210"/>
      <c r="DP366" s="6210"/>
      <c r="DQ366" s="6210"/>
      <c r="DR366" s="6210"/>
      <c r="DS366" s="6210"/>
      <c r="DT366" s="6210"/>
      <c r="DU366" s="6210"/>
      <c r="DV366" s="6210"/>
      <c r="DW366" s="6210"/>
      <c r="DX366" s="6210"/>
      <c r="DY366" s="6210"/>
      <c r="DZ366" s="6210"/>
      <c r="EA366" s="6210"/>
      <c r="EB366" s="6210"/>
      <c r="EC366" s="6210"/>
      <c r="ED366" s="6210"/>
      <c r="EE366" s="6210"/>
      <c r="EF366" s="6210"/>
      <c r="EG366" s="6210"/>
      <c r="EH366" s="6210"/>
      <c r="EI366" s="6210"/>
      <c r="EJ366" s="2024"/>
      <c r="EK366" s="5654" t="str">
        <f>الاعدادات!$F$5</f>
        <v>أغسطس</v>
      </c>
      <c r="EL366" s="5655" t="str">
        <f>الاعدادات!$F$6</f>
        <v>سبتمبر</v>
      </c>
      <c r="EM366" s="5655" t="str">
        <f>الاعدادات!$F$7</f>
        <v>أكتوبر</v>
      </c>
      <c r="EN366" s="2010" t="s">
        <v>106</v>
      </c>
      <c r="EO366" s="5654" t="str">
        <f>الاعدادات!$F$5</f>
        <v>أغسطس</v>
      </c>
      <c r="EP366" s="5655" t="str">
        <f>الاعدادات!$F$6</f>
        <v>سبتمبر</v>
      </c>
      <c r="EQ366" s="5655" t="str">
        <f>الاعدادات!$F$7</f>
        <v>أكتوبر</v>
      </c>
      <c r="ER366" s="2010" t="s">
        <v>106</v>
      </c>
      <c r="ES366" s="5654" t="str">
        <f>الاعدادات!$F$5</f>
        <v>أغسطس</v>
      </c>
      <c r="ET366" s="5655" t="str">
        <f>الاعدادات!$F$6</f>
        <v>سبتمبر</v>
      </c>
      <c r="EU366" s="5655" t="str">
        <f>الاعدادات!$F$7</f>
        <v>أكتوبر</v>
      </c>
      <c r="EV366" s="2010" t="s">
        <v>106</v>
      </c>
      <c r="EW366" s="5654" t="str">
        <f>الاعدادات!$F$5</f>
        <v>أغسطس</v>
      </c>
      <c r="EX366" s="5655" t="str">
        <f>الاعدادات!$F$6</f>
        <v>سبتمبر</v>
      </c>
      <c r="EY366" s="2010" t="s">
        <v>106</v>
      </c>
      <c r="EZ366" s="5654" t="str">
        <f>الاعدادات!$F$5</f>
        <v>أغسطس</v>
      </c>
      <c r="FA366" s="5655" t="str">
        <f>الاعدادات!$F$6</f>
        <v>سبتمبر</v>
      </c>
      <c r="FB366" s="5655" t="str">
        <f>الاعدادات!$F$7</f>
        <v>أكتوبر</v>
      </c>
      <c r="FC366" s="2010" t="s">
        <v>106</v>
      </c>
      <c r="FD366" s="5654" t="str">
        <f>الاعدادات!$F$5</f>
        <v>أغسطس</v>
      </c>
      <c r="FE366" s="5655" t="str">
        <f>الاعدادات!$F$6</f>
        <v>سبتمبر</v>
      </c>
      <c r="FF366" s="5655" t="str">
        <f>الاعدادات!$F$7</f>
        <v>أكتوبر</v>
      </c>
      <c r="FG366" s="2010" t="s">
        <v>106</v>
      </c>
      <c r="FK366" s="5654" t="str">
        <f>الاعدادات!$F$5</f>
        <v>أغسطس</v>
      </c>
      <c r="FL366" s="5655" t="str">
        <f>الاعدادات!$F$6</f>
        <v>سبتمبر</v>
      </c>
      <c r="FM366" s="5655" t="str">
        <f>الاعدادات!$F$7</f>
        <v>أكتوبر</v>
      </c>
      <c r="FN366" s="2010" t="s">
        <v>106</v>
      </c>
      <c r="FO366" s="5654" t="str">
        <f>الاعدادات!$F$5</f>
        <v>أغسطس</v>
      </c>
      <c r="FP366" s="5655" t="str">
        <f>الاعدادات!$F$6</f>
        <v>سبتمبر</v>
      </c>
      <c r="FQ366" s="5655" t="str">
        <f>الاعدادات!$F$7</f>
        <v>أكتوبر</v>
      </c>
      <c r="FR366" s="2010" t="s">
        <v>106</v>
      </c>
    </row>
    <row r="367" spans="1:174" ht="48" customHeight="1" thickBot="1">
      <c r="A367" s="6228"/>
      <c r="B367" s="6250" t="str" cm="1">
        <f t="array" ref="B367">_xlfn.XLOOKUP(1, (INDEX(التشكيل_القديم!$L$5:$S$49, ,6)=$A366) * (INDEX(التشكيل_القديم!$L$5:$S$49, ,7)="عضو يمين"), INDEX(التشكيل_القديم!$L$5:$S$49, ,2))</f>
        <v>محمد فايق عبدالحميد علي</v>
      </c>
      <c r="C367" s="6250"/>
      <c r="D367" s="6250"/>
      <c r="E367" s="6250"/>
      <c r="F367" s="6250"/>
      <c r="G367" s="6250"/>
      <c r="H367" s="2170" cm="1">
        <f t="array" ref="H367">_xlfn.XLOOKUP(1, (INDEX(التشكيل_القديم!$L$5:$S$49, ,6)=$A366) * (INDEX(التشكيل_القديم!$L$5:$S$49, ,7)="عضو يمين"), INDEX(التشكيل_القديم!$L$5:$S$49, ,3))</f>
        <v>208</v>
      </c>
      <c r="I367" s="2171" t="str" cm="1">
        <f t="array" ref="I367">_xlfn.XLOOKUP(1, (INDEX(التشكيل_القديم!$L$5:$S$49, ,6)=$A366) * (INDEX(التشكيل_القديم!$L$5:$S$49, ,7)="عضو يمين"), INDEX(التشكيل_القديم!$L$5:$S$49, ,4))</f>
        <v>أ</v>
      </c>
      <c r="J367" s="6232"/>
      <c r="K367" s="6235"/>
      <c r="L367" s="5677" t="str">
        <f>الاعدادات!$D$6</f>
        <v>2022 وما قبلها</v>
      </c>
      <c r="M367" s="2012">
        <v>0</v>
      </c>
      <c r="N367" s="2003"/>
      <c r="O367" s="2003"/>
      <c r="P367" s="2003"/>
      <c r="Q367" s="2003"/>
      <c r="R367" s="2003"/>
      <c r="S367" s="2003"/>
      <c r="T367" s="2003"/>
      <c r="U367" s="2003"/>
      <c r="V367" s="2003"/>
      <c r="W367" s="2003"/>
      <c r="X367" s="2003"/>
      <c r="Y367" s="2017"/>
      <c r="Z367" s="5678">
        <f>Y367+X367+U367+T367+S367+R367+Q367+P367+O367+N367+M367-W367</f>
        <v>0</v>
      </c>
      <c r="AA367" s="2021"/>
      <c r="AB367" s="2005"/>
      <c r="AC367" s="5656">
        <f>SUM(BD367:BJ367,CF367:CL367,BD374:BJ374,CF374:CL374,DH367:DN367,DH374:DN374)</f>
        <v>0</v>
      </c>
      <c r="AD367" s="5656">
        <f>SUM(BK367:BO367,CM367:CQ367,BK374:BO374,CM374:CQ374,DO367:DS367,DO374:DS374)</f>
        <v>0</v>
      </c>
      <c r="AE367" s="5656">
        <f>BP367+CR367+BP374+CR374+DT367+DT374</f>
        <v>0</v>
      </c>
      <c r="AF367" s="5657">
        <f t="shared" ref="AF367:AF371" si="2285">AE367+AD367+AC367</f>
        <v>0</v>
      </c>
      <c r="AG367" s="5656">
        <f t="shared" ref="AG367:AG371" si="2286">BR367+CT367+BR374+CT374+DV367+DV374</f>
        <v>0</v>
      </c>
      <c r="AH367" s="5658">
        <f>BS367+CU367+BS374+CU374+DW367+DW374</f>
        <v>0</v>
      </c>
      <c r="AI367" s="5656">
        <f t="shared" ref="AI367:AI371" si="2287">BT367+CV367+BT374+CV374+DX367+DX374</f>
        <v>0</v>
      </c>
      <c r="AJ367" s="5656">
        <f t="shared" ref="AJ367:AJ371" si="2288">BU367+CW367+BU374+CW374+DY367+DY374</f>
        <v>0</v>
      </c>
      <c r="AK367" s="5656">
        <f t="shared" ref="AK367:AK371" si="2289">BV367+CX367+BV374+CX374+DZ367+DZ374</f>
        <v>0</v>
      </c>
      <c r="AL367" s="5656">
        <f t="shared" ref="AL367:AL371" si="2290">BW367+CY367+BW374+CY374+EA367+EA374</f>
        <v>0</v>
      </c>
      <c r="AM367" s="5657">
        <f t="shared" ref="AM367:AM371" si="2291">AL367+AK367+AJ367+AI367+AH367</f>
        <v>0</v>
      </c>
      <c r="AN367" s="5659">
        <f>BX367+CZ367+BX374+CZ374+EB367+EB374</f>
        <v>0</v>
      </c>
      <c r="AO367" s="5659">
        <f t="shared" ref="AO367:AO371" si="2292">BY367+DA367+BY374+DA374+EC367+EC374</f>
        <v>0</v>
      </c>
      <c r="AP367" s="5659">
        <f>BZ367+DB367+DB374+BZ374+ED367+ED374</f>
        <v>0</v>
      </c>
      <c r="AQ367" s="5657">
        <f t="shared" ref="AQ367:AQ371" si="2293">AP367+AO367+AN367</f>
        <v>0</v>
      </c>
      <c r="AR367" s="5660">
        <f>CA367+DC367+CA374+DC374+EE367+EE374</f>
        <v>0</v>
      </c>
      <c r="AS367" s="5661">
        <f t="shared" ref="AS367:AS371" si="2294">AR367+AQ367+AM367+AG367+AF367</f>
        <v>0</v>
      </c>
      <c r="AT367" s="2021"/>
      <c r="AU367" s="5656">
        <f t="shared" ref="AU367:AU371" si="2295">CC367+DE367+CC374+DE374+EG367+EG374</f>
        <v>0</v>
      </c>
      <c r="AV367" s="5656">
        <f t="shared" ref="AV367:AV371" si="2296">CD367+DF367+CD374+DF374+EH367+EH374</f>
        <v>0</v>
      </c>
      <c r="AW367" s="2003"/>
      <c r="AX367" s="2004"/>
      <c r="AY367" s="5682">
        <f t="shared" ref="AY367:AY371" si="2297">AX367+AW367+AV367+AU367+AT367</f>
        <v>0</v>
      </c>
      <c r="AZ367" s="2006"/>
      <c r="BA367" s="5656">
        <f t="shared" ref="BA367:BA372" si="2298">AY367+AS367+AA367-Z367</f>
        <v>0</v>
      </c>
      <c r="BB367" s="2159"/>
      <c r="BC367" s="5683" t="str">
        <f>الاعدادات!$D$6</f>
        <v>2022 وما قبلها</v>
      </c>
      <c r="BD367" s="82"/>
      <c r="BE367" s="83"/>
      <c r="BF367" s="83"/>
      <c r="BG367" s="84"/>
      <c r="BH367" s="84"/>
      <c r="BI367" s="84"/>
      <c r="BJ367" s="85"/>
      <c r="BK367" s="86"/>
      <c r="BL367" s="87"/>
      <c r="BM367" s="87"/>
      <c r="BN367" s="88"/>
      <c r="BO367" s="88"/>
      <c r="BP367" s="89"/>
      <c r="BQ367" s="77">
        <f t="shared" ref="BQ367:BQ372" si="2299">BP367+BO367+BN367+BM367+BL367+BK367+BJ367+BI367+BH367+BG367+BF367+BE367+BD367</f>
        <v>0</v>
      </c>
      <c r="BR367" s="90"/>
      <c r="BS367" s="91"/>
      <c r="BT367" s="92"/>
      <c r="BU367" s="93"/>
      <c r="BV367" s="94"/>
      <c r="BW367" s="95"/>
      <c r="BX367" s="96"/>
      <c r="BY367" s="97"/>
      <c r="BZ367" s="98"/>
      <c r="CA367" s="99"/>
      <c r="CB367" s="79">
        <f t="shared" ref="CB367:CB371" si="2300">CA367+BZ367+BY367+BX367+BW367+BV367+BU367+BT367+BS367+BR367+BQ367</f>
        <v>0</v>
      </c>
      <c r="CC367" s="80"/>
      <c r="CD367" s="78"/>
      <c r="CE367" s="100"/>
      <c r="CF367" s="101"/>
      <c r="CG367" s="83"/>
      <c r="CH367" s="83"/>
      <c r="CI367" s="84"/>
      <c r="CJ367" s="84"/>
      <c r="CK367" s="84"/>
      <c r="CL367" s="85"/>
      <c r="CM367" s="86"/>
      <c r="CN367" s="87"/>
      <c r="CO367" s="87"/>
      <c r="CP367" s="88"/>
      <c r="CQ367" s="88"/>
      <c r="CR367" s="89"/>
      <c r="CS367" s="77">
        <f t="shared" ref="CS367:CS372" si="2301">CR367+CQ367+CP367+CO367+CN367+CM367+CL367+CK367+CJ367+CI367+CH367+CG367+CF367</f>
        <v>0</v>
      </c>
      <c r="CT367" s="90"/>
      <c r="CU367" s="91"/>
      <c r="CV367" s="92"/>
      <c r="CW367" s="93"/>
      <c r="CX367" s="94"/>
      <c r="CY367" s="95"/>
      <c r="CZ367" s="96"/>
      <c r="DA367" s="97"/>
      <c r="DB367" s="98"/>
      <c r="DC367" s="99"/>
      <c r="DD367" s="81">
        <f t="shared" ref="DD367:DD368" si="2302">SUM(CS367:DC367)</f>
        <v>0</v>
      </c>
      <c r="DE367" s="80"/>
      <c r="DF367" s="78"/>
      <c r="DG367" s="102"/>
      <c r="DH367" s="101"/>
      <c r="DI367" s="83"/>
      <c r="DJ367" s="83"/>
      <c r="DK367" s="84"/>
      <c r="DL367" s="84"/>
      <c r="DM367" s="84"/>
      <c r="DN367" s="85"/>
      <c r="DO367" s="86"/>
      <c r="DP367" s="87"/>
      <c r="DQ367" s="87"/>
      <c r="DR367" s="88"/>
      <c r="DS367" s="88"/>
      <c r="DT367" s="89"/>
      <c r="DU367" s="77">
        <f t="shared" ref="DU367:DU369" si="2303">DT367+DS367+DR367+DQ367+DP367+DO367+DN367+DM367+DL367+DK367+DJ367+DI367+DH367</f>
        <v>0</v>
      </c>
      <c r="DV367" s="90"/>
      <c r="DW367" s="91"/>
      <c r="DX367" s="92"/>
      <c r="DY367" s="93"/>
      <c r="DZ367" s="94"/>
      <c r="EA367" s="95"/>
      <c r="EB367" s="96"/>
      <c r="EC367" s="97"/>
      <c r="ED367" s="98"/>
      <c r="EE367" s="99"/>
      <c r="EF367" s="81">
        <f t="shared" ref="EF367:EF368" si="2304">SUM(DU367:EE367)</f>
        <v>0</v>
      </c>
      <c r="EG367" s="80"/>
      <c r="EH367" s="78"/>
      <c r="EI367" s="102"/>
      <c r="EJ367" s="5675" t="str">
        <f>الاعدادات!$D$6</f>
        <v>2022 وما قبلها</v>
      </c>
      <c r="EK367" s="68">
        <f t="shared" ref="EK367:EK371" si="2305">AM367+AG367-EL367-EM367</f>
        <v>0</v>
      </c>
      <c r="EL367" s="69"/>
      <c r="EM367" s="69"/>
      <c r="EN367" s="70">
        <f>SUM(EK367:EM367)</f>
        <v>0</v>
      </c>
      <c r="EO367" s="68">
        <f t="shared" ref="EO367:EO371" si="2306">AT367-EQ367-EP367</f>
        <v>0</v>
      </c>
      <c r="EP367" s="69"/>
      <c r="EQ367" s="69"/>
      <c r="ER367" s="70">
        <f>SUM(EO367:EQ367)</f>
        <v>0</v>
      </c>
      <c r="ES367" s="68">
        <f t="shared" ref="ES367:ES371" si="2307">AU367-EU367-ET367</f>
        <v>0</v>
      </c>
      <c r="ET367" s="69"/>
      <c r="EU367" s="71"/>
      <c r="EV367" s="70">
        <f t="shared" ref="EV367:EV372" si="2308">EU367+ET367+ES367</f>
        <v>0</v>
      </c>
      <c r="EW367" s="68">
        <f t="shared" ref="EW367:EW371" si="2309">AV367-EX367</f>
        <v>0</v>
      </c>
      <c r="EX367" s="69"/>
      <c r="EY367" s="70">
        <f>SUM(EW367:EX367)</f>
        <v>0</v>
      </c>
      <c r="EZ367" s="68">
        <f>FK367+FO367</f>
        <v>0</v>
      </c>
      <c r="FA367" s="68">
        <f>FL367+FP367</f>
        <v>0</v>
      </c>
      <c r="FB367" s="68">
        <f>FM367+FQ367</f>
        <v>0</v>
      </c>
      <c r="FC367" s="68">
        <f>FN367+FR367</f>
        <v>0</v>
      </c>
      <c r="FD367" s="68">
        <f t="shared" ref="FD367:FD372" si="2310">EK367+EO367+ES367+EW367+EZ367</f>
        <v>0</v>
      </c>
      <c r="FE367" s="72">
        <f t="shared" ref="FE367:FE372" si="2311">EL367+EP367+ET367+FA367+EX367</f>
        <v>0</v>
      </c>
      <c r="FF367" s="72">
        <f t="shared" ref="FF367:FF372" si="2312">FB367+EU367+EQ367+EM367</f>
        <v>0</v>
      </c>
      <c r="FG367" s="70">
        <f t="shared" ref="FG367:FG372" si="2313">SUM(FD367:FF367)</f>
        <v>0</v>
      </c>
      <c r="FH367" t="str">
        <f t="shared" ref="FH367:FH371" si="2314">IF(OR(EZ367&lt;0,EW367&lt;0,ES367&lt;0,EO367&lt;0,EK367&lt;0,Z367 &lt;&gt; AY367+AS367+AA367), "wrong", "ok")</f>
        <v>ok</v>
      </c>
      <c r="FK367" s="68">
        <f>AX367-FL367-FM367</f>
        <v>0</v>
      </c>
      <c r="FL367" s="69"/>
      <c r="FM367" s="69"/>
      <c r="FN367" s="70">
        <f>SUM(FK367:FM367)</f>
        <v>0</v>
      </c>
      <c r="FO367" s="68">
        <f>AW367-FP367-FQ367</f>
        <v>0</v>
      </c>
      <c r="FP367" s="69"/>
      <c r="FQ367" s="69"/>
      <c r="FR367" s="70">
        <f>SUM(FO367:FQ367)</f>
        <v>0</v>
      </c>
    </row>
    <row r="368" spans="1:174" ht="48" customHeight="1" thickBot="1">
      <c r="A368" s="6228"/>
      <c r="B368" s="6250" t="str" cm="1">
        <f t="array" ref="B368">_xlfn.XLOOKUP(1, (INDEX(التشكيل_القديم!$L$5:$S$49, ,6)=$A366) * (INDEX(التشكيل_القديم!$L$5:$S$49, ,7)="عضو يسار"), INDEX(التشكيل_القديم!$L$5:$S$49, ,2))</f>
        <v>رائد محمد ربيع جاد</v>
      </c>
      <c r="C368" s="6250"/>
      <c r="D368" s="6250"/>
      <c r="E368" s="6250"/>
      <c r="F368" s="6250"/>
      <c r="G368" s="6250"/>
      <c r="H368" s="2170" cm="1">
        <f t="array" ref="H368">_xlfn.XLOOKUP(1, (INDEX(التشكيل_القديم!$L$5:$S$49, ,6)=$A366) * (INDEX(التشكيل_القديم!$L$5:$S$49, ,7)="عضو يسار"), INDEX(التشكيل_القديم!$L$5:$S$49, ,3))</f>
        <v>561</v>
      </c>
      <c r="I368" s="2171" t="str" cm="1">
        <f t="array" ref="I368">_xlfn.XLOOKUP(1, (INDEX(التشكيل_القديم!$L$5:$S$49, ,6)=$A366) * (INDEX(التشكيل_القديم!$L$5:$S$49, ,7)="عضو يسار"), INDEX(التشكيل_القديم!$L$5:$S$49, ,4))</f>
        <v>أ</v>
      </c>
      <c r="J368" s="6232"/>
      <c r="K368" s="6235"/>
      <c r="L368" s="5675">
        <f>الاعدادات!$D$7</f>
        <v>2023</v>
      </c>
      <c r="M368" s="2013">
        <v>10</v>
      </c>
      <c r="N368" s="64"/>
      <c r="O368" s="64"/>
      <c r="P368" s="64"/>
      <c r="Q368" s="64"/>
      <c r="R368" s="64"/>
      <c r="S368" s="64"/>
      <c r="T368" s="64"/>
      <c r="U368" s="64"/>
      <c r="V368" s="64"/>
      <c r="W368" s="64"/>
      <c r="X368" s="64"/>
      <c r="Y368" s="2018"/>
      <c r="Z368" s="5679">
        <f t="shared" ref="Z368:Z371" si="2315">Y368+X368+U368+T368+S368+R368+Q368+P368+O368+N368+M368-W368</f>
        <v>10</v>
      </c>
      <c r="AA368" s="2007"/>
      <c r="AB368" s="63"/>
      <c r="AC368" s="5662">
        <f t="shared" ref="AC368:AC371" si="2316">SUM(BD368:BJ368,CF368:CL368,BD375:BJ375,CF375:CL375,DH368:DN368,DH375:DN375)</f>
        <v>0</v>
      </c>
      <c r="AD368" s="5662">
        <f t="shared" ref="AD368:AD371" si="2317">SUM(BK368:BO368,CM368:CQ368,BK375:BO375,CM375:CQ375,DO368:DS368,DO375:DS375)</f>
        <v>0</v>
      </c>
      <c r="AE368" s="5662">
        <f>BP368+CR368+BP375+CR375+DT368+DT375</f>
        <v>0</v>
      </c>
      <c r="AF368" s="5663">
        <f t="shared" si="2285"/>
        <v>0</v>
      </c>
      <c r="AG368" s="5662">
        <f t="shared" si="2286"/>
        <v>0</v>
      </c>
      <c r="AH368" s="5664">
        <f t="shared" ref="AH368:AH371" si="2318">BS368+CU368+BS375+CU375+DW368+DW375</f>
        <v>0</v>
      </c>
      <c r="AI368" s="5662">
        <f t="shared" si="2287"/>
        <v>0</v>
      </c>
      <c r="AJ368" s="5662">
        <f t="shared" si="2288"/>
        <v>0</v>
      </c>
      <c r="AK368" s="5662">
        <f t="shared" si="2289"/>
        <v>0</v>
      </c>
      <c r="AL368" s="5662">
        <f t="shared" si="2290"/>
        <v>0</v>
      </c>
      <c r="AM368" s="5663">
        <f t="shared" si="2291"/>
        <v>0</v>
      </c>
      <c r="AN368" s="5665">
        <f t="shared" ref="AN368:AN371" si="2319">BX368+CZ368+BX375+CZ375+EB368+EB375</f>
        <v>0</v>
      </c>
      <c r="AO368" s="5665">
        <f t="shared" si="2292"/>
        <v>0</v>
      </c>
      <c r="AP368" s="5665">
        <f>BZ368+DB368+DB375+BZ375+ED368+ED375</f>
        <v>0</v>
      </c>
      <c r="AQ368" s="5663">
        <f t="shared" si="2293"/>
        <v>0</v>
      </c>
      <c r="AR368" s="5666">
        <f>CA368+DC368+CA375+DC375+EE368+EE375</f>
        <v>0</v>
      </c>
      <c r="AS368" s="5667">
        <f t="shared" si="2294"/>
        <v>0</v>
      </c>
      <c r="AT368" s="2007"/>
      <c r="AU368" s="5662">
        <f t="shared" si="2295"/>
        <v>0</v>
      </c>
      <c r="AV368" s="5662">
        <f t="shared" si="2296"/>
        <v>0</v>
      </c>
      <c r="AW368" s="64"/>
      <c r="AX368" s="64"/>
      <c r="AY368" s="65">
        <f t="shared" si="2297"/>
        <v>0</v>
      </c>
      <c r="AZ368" s="66"/>
      <c r="BA368" s="5662">
        <f t="shared" si="2298"/>
        <v>-10</v>
      </c>
      <c r="BB368" s="2159"/>
      <c r="BC368" s="5683">
        <f>الاعدادات!$D$7</f>
        <v>2023</v>
      </c>
      <c r="BD368" s="82"/>
      <c r="BE368" s="83"/>
      <c r="BF368" s="83"/>
      <c r="BG368" s="103"/>
      <c r="BH368" s="84"/>
      <c r="BI368" s="84"/>
      <c r="BJ368" s="85"/>
      <c r="BK368" s="86"/>
      <c r="BL368" s="87"/>
      <c r="BM368" s="87"/>
      <c r="BN368" s="88"/>
      <c r="BO368" s="88"/>
      <c r="BP368" s="89"/>
      <c r="BQ368" s="77">
        <f t="shared" si="2299"/>
        <v>0</v>
      </c>
      <c r="BR368" s="90"/>
      <c r="BS368" s="91"/>
      <c r="BT368" s="92"/>
      <c r="BU368" s="93"/>
      <c r="BV368" s="94"/>
      <c r="BW368" s="95"/>
      <c r="BX368" s="96"/>
      <c r="BY368" s="97"/>
      <c r="BZ368" s="98"/>
      <c r="CA368" s="99"/>
      <c r="CB368" s="79">
        <f t="shared" si="2300"/>
        <v>0</v>
      </c>
      <c r="CC368" s="104"/>
      <c r="CD368" s="92"/>
      <c r="CE368" s="100"/>
      <c r="CF368" s="101"/>
      <c r="CG368" s="83"/>
      <c r="CH368" s="83"/>
      <c r="CI368" s="84"/>
      <c r="CJ368" s="84"/>
      <c r="CK368" s="84"/>
      <c r="CL368" s="85"/>
      <c r="CM368" s="86"/>
      <c r="CN368" s="87"/>
      <c r="CO368" s="87"/>
      <c r="CP368" s="88"/>
      <c r="CQ368" s="88"/>
      <c r="CR368" s="89"/>
      <c r="CS368" s="77">
        <f t="shared" si="2301"/>
        <v>0</v>
      </c>
      <c r="CT368" s="90"/>
      <c r="CU368" s="91"/>
      <c r="CV368" s="92"/>
      <c r="CW368" s="93"/>
      <c r="CX368" s="94"/>
      <c r="CY368" s="95"/>
      <c r="CZ368" s="96"/>
      <c r="DA368" s="97"/>
      <c r="DB368" s="98"/>
      <c r="DC368" s="99"/>
      <c r="DD368" s="81">
        <f t="shared" si="2302"/>
        <v>0</v>
      </c>
      <c r="DE368" s="104"/>
      <c r="DF368" s="92"/>
      <c r="DG368" s="102"/>
      <c r="DH368" s="101"/>
      <c r="DI368" s="83"/>
      <c r="DJ368" s="83"/>
      <c r="DK368" s="84"/>
      <c r="DL368" s="84"/>
      <c r="DM368" s="84"/>
      <c r="DN368" s="85"/>
      <c r="DO368" s="86"/>
      <c r="DP368" s="87"/>
      <c r="DQ368" s="87"/>
      <c r="DR368" s="88"/>
      <c r="DS368" s="88"/>
      <c r="DT368" s="89"/>
      <c r="DU368" s="77">
        <f t="shared" si="2303"/>
        <v>0</v>
      </c>
      <c r="DV368" s="90"/>
      <c r="DW368" s="91"/>
      <c r="DX368" s="92"/>
      <c r="DY368" s="93"/>
      <c r="DZ368" s="94"/>
      <c r="EA368" s="95"/>
      <c r="EB368" s="96"/>
      <c r="EC368" s="97"/>
      <c r="ED368" s="98"/>
      <c r="EE368" s="99"/>
      <c r="EF368" s="81">
        <f t="shared" si="2304"/>
        <v>0</v>
      </c>
      <c r="EG368" s="104"/>
      <c r="EH368" s="92"/>
      <c r="EI368" s="102"/>
      <c r="EJ368" s="5675">
        <f>الاعدادات!$D$7</f>
        <v>2023</v>
      </c>
      <c r="EK368" s="68">
        <f t="shared" si="2305"/>
        <v>0</v>
      </c>
      <c r="EL368" s="69"/>
      <c r="EM368" s="69"/>
      <c r="EN368" s="70">
        <f t="shared" ref="EN368:EN371" si="2320">SUM(EK368:EM368)</f>
        <v>0</v>
      </c>
      <c r="EO368" s="68">
        <f t="shared" si="2306"/>
        <v>0</v>
      </c>
      <c r="EP368" s="69"/>
      <c r="EQ368" s="69"/>
      <c r="ER368" s="70">
        <f t="shared" ref="ER368:ER371" si="2321">SUM(EO368:EQ368)</f>
        <v>0</v>
      </c>
      <c r="ES368" s="68">
        <f t="shared" si="2307"/>
        <v>0</v>
      </c>
      <c r="ET368" s="69"/>
      <c r="EU368" s="71"/>
      <c r="EV368" s="70">
        <f t="shared" si="2308"/>
        <v>0</v>
      </c>
      <c r="EW368" s="68">
        <f t="shared" si="2309"/>
        <v>0</v>
      </c>
      <c r="EX368" s="69"/>
      <c r="EY368" s="70">
        <f t="shared" ref="EY368:EY371" si="2322">SUM(EW368:EX368)</f>
        <v>0</v>
      </c>
      <c r="EZ368" s="68">
        <f t="shared" ref="EZ368:EZ371" si="2323">FK368+FO368</f>
        <v>0</v>
      </c>
      <c r="FA368" s="68">
        <f t="shared" ref="FA368:FA371" si="2324">FL368+FP368</f>
        <v>0</v>
      </c>
      <c r="FB368" s="68">
        <f t="shared" ref="FB368:FB371" si="2325">FM368+FQ368</f>
        <v>0</v>
      </c>
      <c r="FC368" s="68">
        <f t="shared" ref="FC368:FC371" si="2326">FN368+FR368</f>
        <v>0</v>
      </c>
      <c r="FD368" s="68">
        <f t="shared" si="2310"/>
        <v>0</v>
      </c>
      <c r="FE368" s="72">
        <f t="shared" si="2311"/>
        <v>0</v>
      </c>
      <c r="FF368" s="72">
        <f t="shared" si="2312"/>
        <v>0</v>
      </c>
      <c r="FG368" s="70">
        <f t="shared" si="2313"/>
        <v>0</v>
      </c>
      <c r="FH368" t="str">
        <f t="shared" si="2314"/>
        <v>wrong</v>
      </c>
      <c r="FK368" s="68">
        <f t="shared" ref="FK368:FK371" si="2327">AX368-FL368-FM368</f>
        <v>0</v>
      </c>
      <c r="FL368" s="69"/>
      <c r="FM368" s="69"/>
      <c r="FN368" s="70">
        <f t="shared" ref="FN368:FN371" si="2328">SUM(FK368:FM368)</f>
        <v>0</v>
      </c>
      <c r="FO368" s="68">
        <f t="shared" ref="FO368:FO371" si="2329">AW368-FP368-FQ368</f>
        <v>0</v>
      </c>
      <c r="FP368" s="69"/>
      <c r="FQ368" s="69"/>
      <c r="FR368" s="70">
        <f t="shared" ref="FR368:FR371" si="2330">SUM(FO368:FQ368)</f>
        <v>0</v>
      </c>
    </row>
    <row r="369" spans="1:174" ht="48" customHeight="1" thickBot="1">
      <c r="A369" s="6228"/>
      <c r="B369" s="6250" t="str" cm="1">
        <f t="array" ref="B369">IFERROR(_xlfn.XLOOKUP(1, (INDEX(التشكيل_القديم!$L$5:$S$49, ,6)=$A366) * (INDEX(التشكيل_القديم!$L$5:$S$49, ,7)="عضو يسار اليسار"), INDEX(التشكيل_القديم!$L$5:$S$49, ,2)),"")</f>
        <v/>
      </c>
      <c r="C369" s="6250"/>
      <c r="D369" s="6250"/>
      <c r="E369" s="6250"/>
      <c r="F369" s="6250"/>
      <c r="G369" s="6250"/>
      <c r="H369" s="2170" t="str" cm="1">
        <f t="array" ref="H369">IFERROR(_xlfn.XLOOKUP(1, (INDEX(التشكيل_القديم!$L$5:$S$49, ,6)=$A366) * (INDEX(التشكيل_القديم!$L$5:$S$49, ,7)="عضو يسار اليسار"), INDEX(التشكيل_القديم!$L$5:$S$49, ,3)),"")</f>
        <v/>
      </c>
      <c r="I369" s="2171" t="str" cm="1">
        <f t="array" ref="I369">IFERROR(_xlfn.XLOOKUP(1, (INDEX(التشكيل_القديم!$L$5:$S$49, ,6)=$A366) * (INDEX(التشكيل_القديم!$L$5:$S$49, ,7)="عضو يسار اليسار"), INDEX(التشكيل_القديم!$L$5:$S$49, ,4)),"")</f>
        <v/>
      </c>
      <c r="J369" s="6232"/>
      <c r="K369" s="6235"/>
      <c r="L369" s="5675">
        <f>الاعدادات!$D$8</f>
        <v>2024</v>
      </c>
      <c r="M369" s="2014">
        <v>33</v>
      </c>
      <c r="N369" s="1997"/>
      <c r="O369" s="1997"/>
      <c r="P369" s="1997"/>
      <c r="Q369" s="1997"/>
      <c r="R369" s="1997"/>
      <c r="S369" s="1997"/>
      <c r="T369" s="1997"/>
      <c r="U369" s="1997"/>
      <c r="V369" s="1997"/>
      <c r="W369" s="1997"/>
      <c r="X369" s="1997"/>
      <c r="Y369" s="2019"/>
      <c r="Z369" s="5680">
        <f t="shared" si="2315"/>
        <v>33</v>
      </c>
      <c r="AA369" s="2022"/>
      <c r="AB369" s="1999"/>
      <c r="AC369" s="2002">
        <f t="shared" si="2316"/>
        <v>0</v>
      </c>
      <c r="AD369" s="2002">
        <f t="shared" si="2317"/>
        <v>0</v>
      </c>
      <c r="AE369" s="2002">
        <f>BP369+CR369+BP376+CR376+DT369+DT376</f>
        <v>0</v>
      </c>
      <c r="AF369" s="5668">
        <f t="shared" si="2285"/>
        <v>0</v>
      </c>
      <c r="AG369" s="2002">
        <f t="shared" si="2286"/>
        <v>0</v>
      </c>
      <c r="AH369" s="5669">
        <f t="shared" si="2318"/>
        <v>0</v>
      </c>
      <c r="AI369" s="2002">
        <f t="shared" si="2287"/>
        <v>0</v>
      </c>
      <c r="AJ369" s="2002">
        <f t="shared" si="2288"/>
        <v>0</v>
      </c>
      <c r="AK369" s="2002">
        <f t="shared" si="2289"/>
        <v>0</v>
      </c>
      <c r="AL369" s="2002">
        <f t="shared" si="2290"/>
        <v>0</v>
      </c>
      <c r="AM369" s="5668">
        <f t="shared" si="2291"/>
        <v>0</v>
      </c>
      <c r="AN369" s="2177">
        <f t="shared" si="2319"/>
        <v>0</v>
      </c>
      <c r="AO369" s="2177">
        <f t="shared" si="2292"/>
        <v>0</v>
      </c>
      <c r="AP369" s="2177">
        <f>BZ369+DB369+DB376+BZ376+ED369+ED376</f>
        <v>0</v>
      </c>
      <c r="AQ369" s="5668">
        <f t="shared" si="2293"/>
        <v>0</v>
      </c>
      <c r="AR369" s="5670">
        <f>CA369+DC369+CA376+DC376+EE369+EE376</f>
        <v>0</v>
      </c>
      <c r="AS369" s="5671">
        <f t="shared" si="2294"/>
        <v>0</v>
      </c>
      <c r="AT369" s="2022"/>
      <c r="AU369" s="2002">
        <f t="shared" si="2295"/>
        <v>0</v>
      </c>
      <c r="AV369" s="2002">
        <f t="shared" si="2296"/>
        <v>0</v>
      </c>
      <c r="AW369" s="1997"/>
      <c r="AX369" s="1998"/>
      <c r="AY369" s="2000">
        <f t="shared" si="2297"/>
        <v>0</v>
      </c>
      <c r="AZ369" s="2001"/>
      <c r="BA369" s="2002">
        <f t="shared" si="2298"/>
        <v>-33</v>
      </c>
      <c r="BB369" s="2159"/>
      <c r="BC369" s="5683">
        <f>الاعدادات!$D$8</f>
        <v>2024</v>
      </c>
      <c r="BD369" s="82"/>
      <c r="BE369" s="83"/>
      <c r="BF369" s="83"/>
      <c r="BG369" s="84"/>
      <c r="BH369" s="84"/>
      <c r="BI369" s="84"/>
      <c r="BJ369" s="85"/>
      <c r="BK369" s="86"/>
      <c r="BL369" s="87"/>
      <c r="BM369" s="87"/>
      <c r="BN369" s="88"/>
      <c r="BO369" s="88"/>
      <c r="BP369" s="89"/>
      <c r="BQ369" s="77">
        <f t="shared" si="2299"/>
        <v>0</v>
      </c>
      <c r="BR369" s="90"/>
      <c r="BS369" s="91"/>
      <c r="BT369" s="92"/>
      <c r="BU369" s="93"/>
      <c r="BV369" s="94"/>
      <c r="BW369" s="95"/>
      <c r="BX369" s="96"/>
      <c r="BY369" s="97"/>
      <c r="BZ369" s="98"/>
      <c r="CA369" s="99"/>
      <c r="CB369" s="79">
        <f t="shared" si="2300"/>
        <v>0</v>
      </c>
      <c r="CC369" s="104"/>
      <c r="CD369" s="92"/>
      <c r="CE369" s="100"/>
      <c r="CF369" s="101"/>
      <c r="CG369" s="83"/>
      <c r="CH369" s="83"/>
      <c r="CI369" s="84"/>
      <c r="CJ369" s="84"/>
      <c r="CK369" s="84"/>
      <c r="CL369" s="85"/>
      <c r="CM369" s="86"/>
      <c r="CN369" s="87"/>
      <c r="CO369" s="87"/>
      <c r="CP369" s="88"/>
      <c r="CQ369" s="88"/>
      <c r="CR369" s="89"/>
      <c r="CS369" s="77">
        <f t="shared" si="2301"/>
        <v>0</v>
      </c>
      <c r="CT369" s="90"/>
      <c r="CU369" s="91"/>
      <c r="CV369" s="92"/>
      <c r="CW369" s="93"/>
      <c r="CX369" s="94"/>
      <c r="CY369" s="95"/>
      <c r="CZ369" s="96"/>
      <c r="DA369" s="97"/>
      <c r="DB369" s="98"/>
      <c r="DC369" s="99"/>
      <c r="DD369" s="81">
        <f>SUM(CS369:DC369)</f>
        <v>0</v>
      </c>
      <c r="DE369" s="104"/>
      <c r="DF369" s="92"/>
      <c r="DG369" s="102"/>
      <c r="DH369" s="101"/>
      <c r="DI369" s="83"/>
      <c r="DJ369" s="83"/>
      <c r="DK369" s="84"/>
      <c r="DL369" s="84"/>
      <c r="DM369" s="84"/>
      <c r="DN369" s="85"/>
      <c r="DO369" s="86"/>
      <c r="DP369" s="87"/>
      <c r="DQ369" s="87"/>
      <c r="DR369" s="88"/>
      <c r="DS369" s="88"/>
      <c r="DT369" s="89"/>
      <c r="DU369" s="77">
        <f t="shared" si="2303"/>
        <v>0</v>
      </c>
      <c r="DV369" s="90"/>
      <c r="DW369" s="91"/>
      <c r="DX369" s="92"/>
      <c r="DY369" s="93"/>
      <c r="DZ369" s="94"/>
      <c r="EA369" s="95"/>
      <c r="EB369" s="96"/>
      <c r="EC369" s="97"/>
      <c r="ED369" s="98"/>
      <c r="EE369" s="99"/>
      <c r="EF369" s="81">
        <f>SUM(DU369:EE369)</f>
        <v>0</v>
      </c>
      <c r="EG369" s="104"/>
      <c r="EH369" s="92"/>
      <c r="EI369" s="102"/>
      <c r="EJ369" s="5675">
        <f>الاعدادات!$D$8</f>
        <v>2024</v>
      </c>
      <c r="EK369" s="68">
        <f t="shared" si="2305"/>
        <v>0</v>
      </c>
      <c r="EL369" s="69"/>
      <c r="EM369" s="69"/>
      <c r="EN369" s="70">
        <f t="shared" si="2320"/>
        <v>0</v>
      </c>
      <c r="EO369" s="68">
        <f t="shared" si="2306"/>
        <v>0</v>
      </c>
      <c r="EP369" s="69"/>
      <c r="EQ369" s="69"/>
      <c r="ER369" s="70">
        <f t="shared" si="2321"/>
        <v>0</v>
      </c>
      <c r="ES369" s="68">
        <f t="shared" si="2307"/>
        <v>0</v>
      </c>
      <c r="ET369" s="69"/>
      <c r="EU369" s="71"/>
      <c r="EV369" s="70">
        <f t="shared" si="2308"/>
        <v>0</v>
      </c>
      <c r="EW369" s="68">
        <f t="shared" si="2309"/>
        <v>0</v>
      </c>
      <c r="EX369" s="69"/>
      <c r="EY369" s="70">
        <f t="shared" si="2322"/>
        <v>0</v>
      </c>
      <c r="EZ369" s="68">
        <f t="shared" si="2323"/>
        <v>0</v>
      </c>
      <c r="FA369" s="68">
        <f t="shared" si="2324"/>
        <v>0</v>
      </c>
      <c r="FB369" s="68">
        <f t="shared" si="2325"/>
        <v>0</v>
      </c>
      <c r="FC369" s="68">
        <f t="shared" si="2326"/>
        <v>0</v>
      </c>
      <c r="FD369" s="68">
        <f t="shared" si="2310"/>
        <v>0</v>
      </c>
      <c r="FE369" s="72">
        <f t="shared" si="2311"/>
        <v>0</v>
      </c>
      <c r="FF369" s="72">
        <f t="shared" si="2312"/>
        <v>0</v>
      </c>
      <c r="FG369" s="70">
        <f t="shared" si="2313"/>
        <v>0</v>
      </c>
      <c r="FH369" t="str">
        <f t="shared" si="2314"/>
        <v>wrong</v>
      </c>
      <c r="FK369" s="68">
        <f t="shared" si="2327"/>
        <v>0</v>
      </c>
      <c r="FL369" s="69"/>
      <c r="FM369" s="69"/>
      <c r="FN369" s="70">
        <f t="shared" si="2328"/>
        <v>0</v>
      </c>
      <c r="FO369" s="68">
        <f t="shared" si="2329"/>
        <v>0</v>
      </c>
      <c r="FP369" s="69"/>
      <c r="FQ369" s="69"/>
      <c r="FR369" s="70">
        <f t="shared" si="2330"/>
        <v>0</v>
      </c>
    </row>
    <row r="370" spans="1:174" ht="48" customHeight="1" thickBot="1">
      <c r="A370" s="6228"/>
      <c r="B370" s="6310" t="str" cm="1">
        <f t="array" ref="B370">IFERROR(_xlfn.XLOOKUP(1, (INDEX(التشكيل_القديم!$L$5:$S$49, ,6)=$A366) * (INDEX(التشكيل_القديم!$L$5:$S$49, ,7)="عضو خامس "), INDEX(التشكيل_القديم!$L$5:$S$49, ,2)),"")</f>
        <v/>
      </c>
      <c r="C370" s="6310"/>
      <c r="D370" s="6310"/>
      <c r="E370" s="6310"/>
      <c r="F370" s="6310"/>
      <c r="G370" s="6310"/>
      <c r="H370" s="2170" t="str" cm="1">
        <f t="array" ref="H370">IFERROR(_xlfn.XLOOKUP(1, (INDEX(التشكيل_القديم!$L$5:$S$49, ,6)=$A366) * (INDEX(التشكيل_القديم!$L$5:$S$49, ,7)="عضو خامس"), INDEX(التشكيل_القديم!$L$5:$S$49, ,3)),"")</f>
        <v/>
      </c>
      <c r="I370" s="2171" t="str" cm="1">
        <f t="array" ref="I370">IFERROR(_xlfn.XLOOKUP(1, (INDEX(التشكيل_القديم!$L$5:$S$49, ,6)=$A366) * (INDEX(التشكيل_القديم!$L$5:$S$49, ,7)="عضو خامس"), INDEX(التشكيل_القديم!$L$5:$S$49, ,4)),"")</f>
        <v/>
      </c>
      <c r="J370" s="6232"/>
      <c r="K370" s="6235"/>
      <c r="L370" s="5675">
        <f>الاعدادات!$D$9</f>
        <v>2025</v>
      </c>
      <c r="M370" s="2015">
        <v>48</v>
      </c>
      <c r="N370" s="64"/>
      <c r="O370" s="64"/>
      <c r="P370" s="64"/>
      <c r="Q370" s="64"/>
      <c r="R370" s="64"/>
      <c r="S370" s="64"/>
      <c r="T370" s="64"/>
      <c r="U370" s="64"/>
      <c r="V370" s="64"/>
      <c r="W370" s="64"/>
      <c r="X370" s="64"/>
      <c r="Y370" s="2018"/>
      <c r="Z370" s="5679">
        <f t="shared" si="2315"/>
        <v>48</v>
      </c>
      <c r="AA370" s="2007"/>
      <c r="AB370" s="63"/>
      <c r="AC370" s="5662">
        <f t="shared" si="2316"/>
        <v>0</v>
      </c>
      <c r="AD370" s="5662">
        <f t="shared" si="2317"/>
        <v>0</v>
      </c>
      <c r="AE370" s="5662">
        <f>BP370+CR370+BP377+CR377+DT370+DT377</f>
        <v>0</v>
      </c>
      <c r="AF370" s="5663">
        <f t="shared" si="2285"/>
        <v>0</v>
      </c>
      <c r="AG370" s="5662">
        <f t="shared" si="2286"/>
        <v>0</v>
      </c>
      <c r="AH370" s="5664">
        <f t="shared" si="2318"/>
        <v>0</v>
      </c>
      <c r="AI370" s="5662">
        <f t="shared" si="2287"/>
        <v>0</v>
      </c>
      <c r="AJ370" s="5662">
        <f t="shared" si="2288"/>
        <v>0</v>
      </c>
      <c r="AK370" s="5662">
        <f t="shared" si="2289"/>
        <v>0</v>
      </c>
      <c r="AL370" s="5662">
        <f t="shared" si="2290"/>
        <v>0</v>
      </c>
      <c r="AM370" s="5663">
        <f t="shared" si="2291"/>
        <v>0</v>
      </c>
      <c r="AN370" s="5665">
        <f t="shared" si="2319"/>
        <v>0</v>
      </c>
      <c r="AO370" s="5665">
        <f t="shared" si="2292"/>
        <v>0</v>
      </c>
      <c r="AP370" s="5665">
        <f>BZ370+DB370+DB377+BZ377+ED370+ED377</f>
        <v>0</v>
      </c>
      <c r="AQ370" s="5663">
        <f t="shared" si="2293"/>
        <v>0</v>
      </c>
      <c r="AR370" s="5666">
        <f>CA370+DC370+CA377+DC377+EE370+EE377</f>
        <v>0</v>
      </c>
      <c r="AS370" s="5667">
        <f t="shared" si="2294"/>
        <v>0</v>
      </c>
      <c r="AT370" s="2007"/>
      <c r="AU370" s="5674">
        <f t="shared" si="2295"/>
        <v>0</v>
      </c>
      <c r="AV370" s="5674">
        <f t="shared" si="2296"/>
        <v>0</v>
      </c>
      <c r="AW370" s="64"/>
      <c r="AX370" s="75"/>
      <c r="AY370" s="65">
        <f t="shared" si="2297"/>
        <v>0</v>
      </c>
      <c r="AZ370" s="66"/>
      <c r="BA370" s="5662">
        <f t="shared" si="2298"/>
        <v>-48</v>
      </c>
      <c r="BB370" s="2159"/>
      <c r="BC370" s="5683">
        <f>الاعدادات!$D$9</f>
        <v>2025</v>
      </c>
      <c r="BD370" s="82"/>
      <c r="BE370" s="83"/>
      <c r="BF370" s="83"/>
      <c r="BG370" s="84"/>
      <c r="BH370" s="84"/>
      <c r="BI370" s="84"/>
      <c r="BJ370" s="85"/>
      <c r="BK370" s="86"/>
      <c r="BL370" s="87"/>
      <c r="BM370" s="87"/>
      <c r="BN370" s="88"/>
      <c r="BO370" s="88"/>
      <c r="BP370" s="89"/>
      <c r="BQ370" s="77">
        <f t="shared" si="2299"/>
        <v>0</v>
      </c>
      <c r="BR370" s="90"/>
      <c r="BS370" s="91"/>
      <c r="BT370" s="92"/>
      <c r="BU370" s="93"/>
      <c r="BV370" s="94"/>
      <c r="BW370" s="95"/>
      <c r="BX370" s="96"/>
      <c r="BY370" s="97"/>
      <c r="BZ370" s="98"/>
      <c r="CA370" s="99"/>
      <c r="CB370" s="79">
        <f t="shared" si="2300"/>
        <v>0</v>
      </c>
      <c r="CC370" s="104"/>
      <c r="CD370" s="92"/>
      <c r="CE370" s="100"/>
      <c r="CF370" s="101"/>
      <c r="CG370" s="83"/>
      <c r="CH370" s="83"/>
      <c r="CI370" s="84"/>
      <c r="CJ370" s="84"/>
      <c r="CK370" s="84"/>
      <c r="CL370" s="85"/>
      <c r="CM370" s="86"/>
      <c r="CN370" s="87"/>
      <c r="CO370" s="87"/>
      <c r="CP370" s="88"/>
      <c r="CQ370" s="88"/>
      <c r="CR370" s="89"/>
      <c r="CS370" s="77">
        <f t="shared" si="2301"/>
        <v>0</v>
      </c>
      <c r="CT370" s="90"/>
      <c r="CU370" s="91"/>
      <c r="CV370" s="92"/>
      <c r="CW370" s="93"/>
      <c r="CX370" s="94"/>
      <c r="CY370" s="95"/>
      <c r="CZ370" s="96"/>
      <c r="DA370" s="97"/>
      <c r="DB370" s="98"/>
      <c r="DC370" s="99"/>
      <c r="DD370" s="81">
        <f>SUM(CS370:DC370)</f>
        <v>0</v>
      </c>
      <c r="DE370" s="104"/>
      <c r="DF370" s="92"/>
      <c r="DG370" s="102"/>
      <c r="DH370" s="101"/>
      <c r="DI370" s="83"/>
      <c r="DJ370" s="83"/>
      <c r="DK370" s="84"/>
      <c r="DL370" s="84"/>
      <c r="DM370" s="84"/>
      <c r="DN370" s="85"/>
      <c r="DO370" s="86"/>
      <c r="DP370" s="87"/>
      <c r="DQ370" s="87"/>
      <c r="DR370" s="88"/>
      <c r="DS370" s="88"/>
      <c r="DT370" s="89"/>
      <c r="DU370" s="77">
        <f>DT370+DS370+DR370+DQ370+DP370+DO370+DN370+DM370+DL370+DK370+DJ370+DI370+DH370</f>
        <v>0</v>
      </c>
      <c r="DV370" s="90"/>
      <c r="DW370" s="91"/>
      <c r="DX370" s="92"/>
      <c r="DY370" s="93"/>
      <c r="DZ370" s="94"/>
      <c r="EA370" s="95"/>
      <c r="EB370" s="96"/>
      <c r="EC370" s="97"/>
      <c r="ED370" s="98"/>
      <c r="EE370" s="99"/>
      <c r="EF370" s="81">
        <f>SUM(DU370:EE370)</f>
        <v>0</v>
      </c>
      <c r="EG370" s="104"/>
      <c r="EH370" s="92"/>
      <c r="EI370" s="102"/>
      <c r="EJ370" s="5675">
        <f>الاعدادات!$D$9</f>
        <v>2025</v>
      </c>
      <c r="EK370" s="68">
        <f t="shared" si="2305"/>
        <v>0</v>
      </c>
      <c r="EL370" s="69"/>
      <c r="EM370" s="69"/>
      <c r="EN370" s="70">
        <f t="shared" si="2320"/>
        <v>0</v>
      </c>
      <c r="EO370" s="68">
        <f t="shared" si="2306"/>
        <v>0</v>
      </c>
      <c r="EP370" s="69"/>
      <c r="EQ370" s="69"/>
      <c r="ER370" s="70">
        <f t="shared" si="2321"/>
        <v>0</v>
      </c>
      <c r="ES370" s="68">
        <f t="shared" si="2307"/>
        <v>0</v>
      </c>
      <c r="ET370" s="69"/>
      <c r="EU370" s="71"/>
      <c r="EV370" s="70">
        <f t="shared" si="2308"/>
        <v>0</v>
      </c>
      <c r="EW370" s="68">
        <f t="shared" si="2309"/>
        <v>0</v>
      </c>
      <c r="EX370" s="69"/>
      <c r="EY370" s="70">
        <f t="shared" si="2322"/>
        <v>0</v>
      </c>
      <c r="EZ370" s="68">
        <f t="shared" si="2323"/>
        <v>0</v>
      </c>
      <c r="FA370" s="68">
        <f t="shared" si="2324"/>
        <v>0</v>
      </c>
      <c r="FB370" s="68">
        <f t="shared" si="2325"/>
        <v>0</v>
      </c>
      <c r="FC370" s="68">
        <f t="shared" si="2326"/>
        <v>0</v>
      </c>
      <c r="FD370" s="68">
        <f t="shared" si="2310"/>
        <v>0</v>
      </c>
      <c r="FE370" s="72">
        <f t="shared" si="2311"/>
        <v>0</v>
      </c>
      <c r="FF370" s="72">
        <f t="shared" si="2312"/>
        <v>0</v>
      </c>
      <c r="FG370" s="70">
        <f t="shared" si="2313"/>
        <v>0</v>
      </c>
      <c r="FH370" t="str">
        <f t="shared" si="2314"/>
        <v>wrong</v>
      </c>
      <c r="FK370" s="68">
        <f t="shared" si="2327"/>
        <v>0</v>
      </c>
      <c r="FL370" s="69"/>
      <c r="FM370" s="69"/>
      <c r="FN370" s="70">
        <f t="shared" si="2328"/>
        <v>0</v>
      </c>
      <c r="FO370" s="68">
        <f t="shared" si="2329"/>
        <v>0</v>
      </c>
      <c r="FP370" s="69"/>
      <c r="FQ370" s="69"/>
      <c r="FR370" s="70">
        <f t="shared" si="2330"/>
        <v>0</v>
      </c>
    </row>
    <row r="371" spans="1:174" ht="48" customHeight="1" thickBot="1">
      <c r="A371" s="6228"/>
      <c r="B371" s="6310" t="str" cm="1">
        <f t="array" ref="B371">IFERROR(_xlfn.XLOOKUP(1, (INDEX(التشكيل_القديم!$L$5:$S$49, ,6)=$A366) * (INDEX(التشكيل_القديم!$L$5:$S$49, ,7)="عضو سادس"), INDEX(التشكيل_القديم!$L$5:$S$49, ,2)),"")</f>
        <v/>
      </c>
      <c r="C371" s="6310"/>
      <c r="D371" s="6310"/>
      <c r="E371" s="6310"/>
      <c r="F371" s="6310"/>
      <c r="G371" s="6310"/>
      <c r="H371" s="2170" t="str" cm="1">
        <f t="array" ref="H371">IFERROR(_xlfn.XLOOKUP(1, (INDEX(التشكيل_القديم!$L$5:$S$49, ,6)=$A366) * (INDEX(التشكيل_القديم!$L$5:$S$49, ,7)="عضو سادس"), INDEX(التشكيل_القديم!$L$5:$S$49, ,3)),"")</f>
        <v/>
      </c>
      <c r="I371" s="2171" t="str" cm="1">
        <f t="array" ref="I371">IFERROR(_xlfn.XLOOKUP(1, (INDEX(التشكيل_القديم!$L$5:$S$49, ,6)=$A366) * (INDEX(التشكيل_القديم!$L$5:$S$49, ,7)="عضو سادسر"), INDEX(التشكيل_القديم!$L$5:$S$49, ,4)),"")</f>
        <v/>
      </c>
      <c r="J371" s="6232"/>
      <c r="K371" s="6235"/>
      <c r="L371" s="5675">
        <f>الاعدادات!$D$10</f>
        <v>2026</v>
      </c>
      <c r="M371" s="2016">
        <v>65</v>
      </c>
      <c r="N371" s="107"/>
      <c r="O371" s="107"/>
      <c r="P371" s="107"/>
      <c r="Q371" s="107"/>
      <c r="R371" s="107"/>
      <c r="S371" s="107"/>
      <c r="T371" s="107"/>
      <c r="U371" s="107"/>
      <c r="V371" s="107"/>
      <c r="W371" s="107"/>
      <c r="X371" s="107"/>
      <c r="Y371" s="2020"/>
      <c r="Z371" s="5681">
        <f t="shared" si="2315"/>
        <v>65</v>
      </c>
      <c r="AA371" s="2023"/>
      <c r="AB371" s="110"/>
      <c r="AC371" s="5672">
        <f t="shared" si="2316"/>
        <v>0</v>
      </c>
      <c r="AD371" s="5672">
        <f t="shared" si="2317"/>
        <v>0</v>
      </c>
      <c r="AE371" s="5662">
        <f>BP371+CR371+BP378+CR378+DT371+DT378</f>
        <v>0</v>
      </c>
      <c r="AF371" s="5663">
        <f t="shared" si="2285"/>
        <v>0</v>
      </c>
      <c r="AG371" s="5662">
        <f t="shared" si="2286"/>
        <v>0</v>
      </c>
      <c r="AH371" s="5664">
        <f t="shared" si="2318"/>
        <v>0</v>
      </c>
      <c r="AI371" s="5662">
        <f t="shared" si="2287"/>
        <v>0</v>
      </c>
      <c r="AJ371" s="5662">
        <f t="shared" si="2288"/>
        <v>0</v>
      </c>
      <c r="AK371" s="5662">
        <f t="shared" si="2289"/>
        <v>0</v>
      </c>
      <c r="AL371" s="5662">
        <f t="shared" si="2290"/>
        <v>0</v>
      </c>
      <c r="AM371" s="5663">
        <f t="shared" si="2291"/>
        <v>0</v>
      </c>
      <c r="AN371" s="5665">
        <f t="shared" si="2319"/>
        <v>0</v>
      </c>
      <c r="AO371" s="5665">
        <f t="shared" si="2292"/>
        <v>0</v>
      </c>
      <c r="AP371" s="5665">
        <f>BZ371+DB371+DB378+BZ378+ED371+ED378</f>
        <v>0</v>
      </c>
      <c r="AQ371" s="5663">
        <f t="shared" si="2293"/>
        <v>0</v>
      </c>
      <c r="AR371" s="5666">
        <f>CA371+DC371+CA378+DC378+EE371+EE378</f>
        <v>0</v>
      </c>
      <c r="AS371" s="5673">
        <f t="shared" si="2294"/>
        <v>0</v>
      </c>
      <c r="AT371" s="2023"/>
      <c r="AU371" s="5674">
        <f t="shared" si="2295"/>
        <v>0</v>
      </c>
      <c r="AV371" s="5674">
        <f t="shared" si="2296"/>
        <v>0</v>
      </c>
      <c r="AW371" s="111"/>
      <c r="AX371" s="112"/>
      <c r="AY371" s="65">
        <f t="shared" si="2297"/>
        <v>0</v>
      </c>
      <c r="AZ371" s="113"/>
      <c r="BA371" s="5662">
        <f t="shared" si="2298"/>
        <v>-65</v>
      </c>
      <c r="BB371" s="2159"/>
      <c r="BC371" s="5683">
        <f>الاعدادات!$D$10</f>
        <v>2026</v>
      </c>
      <c r="BD371" s="117"/>
      <c r="BE371" s="118"/>
      <c r="BF371" s="118"/>
      <c r="BG371" s="119"/>
      <c r="BH371" s="119"/>
      <c r="BI371" s="119"/>
      <c r="BJ371" s="120"/>
      <c r="BK371" s="121"/>
      <c r="BL371" s="122"/>
      <c r="BM371" s="122"/>
      <c r="BN371" s="123"/>
      <c r="BO371" s="123"/>
      <c r="BP371" s="124"/>
      <c r="BQ371" s="125">
        <f t="shared" si="2299"/>
        <v>0</v>
      </c>
      <c r="BR371" s="126"/>
      <c r="BS371" s="127"/>
      <c r="BT371" s="128"/>
      <c r="BU371" s="129"/>
      <c r="BV371" s="130"/>
      <c r="BW371" s="131"/>
      <c r="BX371" s="132"/>
      <c r="BY371" s="133"/>
      <c r="BZ371" s="134"/>
      <c r="CA371" s="135"/>
      <c r="CB371" s="136">
        <f t="shared" si="2300"/>
        <v>0</v>
      </c>
      <c r="CC371" s="137"/>
      <c r="CD371" s="128"/>
      <c r="CE371" s="138"/>
      <c r="CF371" s="139"/>
      <c r="CG371" s="118"/>
      <c r="CH371" s="118"/>
      <c r="CI371" s="119"/>
      <c r="CJ371" s="119"/>
      <c r="CK371" s="119"/>
      <c r="CL371" s="120"/>
      <c r="CM371" s="121"/>
      <c r="CN371" s="122"/>
      <c r="CO371" s="122"/>
      <c r="CP371" s="123"/>
      <c r="CQ371" s="123"/>
      <c r="CR371" s="124"/>
      <c r="CS371" s="125">
        <f t="shared" si="2301"/>
        <v>0</v>
      </c>
      <c r="CT371" s="126"/>
      <c r="CU371" s="127"/>
      <c r="CV371" s="128"/>
      <c r="CW371" s="129"/>
      <c r="CX371" s="130"/>
      <c r="CY371" s="131"/>
      <c r="CZ371" s="132"/>
      <c r="DA371" s="133"/>
      <c r="DB371" s="134"/>
      <c r="DC371" s="135"/>
      <c r="DD371" s="140">
        <f>SUM(CS371:DC371)</f>
        <v>0</v>
      </c>
      <c r="DE371" s="137"/>
      <c r="DF371" s="128"/>
      <c r="DG371" s="141"/>
      <c r="DH371" s="139"/>
      <c r="DI371" s="118"/>
      <c r="DJ371" s="118"/>
      <c r="DK371" s="119"/>
      <c r="DL371" s="119"/>
      <c r="DM371" s="119"/>
      <c r="DN371" s="120"/>
      <c r="DO371" s="121"/>
      <c r="DP371" s="122"/>
      <c r="DQ371" s="122"/>
      <c r="DR371" s="123"/>
      <c r="DS371" s="123"/>
      <c r="DT371" s="124"/>
      <c r="DU371" s="125">
        <f t="shared" ref="DU371:DU372" si="2331">DT371+DS371+DR371+DQ371+DP371+DO371+DN371+DM371+DL371+DK371+DJ371+DI371+DH371</f>
        <v>0</v>
      </c>
      <c r="DV371" s="126"/>
      <c r="DW371" s="127"/>
      <c r="DX371" s="128"/>
      <c r="DY371" s="129"/>
      <c r="DZ371" s="130"/>
      <c r="EA371" s="131"/>
      <c r="EB371" s="132"/>
      <c r="EC371" s="133"/>
      <c r="ED371" s="134"/>
      <c r="EE371" s="135"/>
      <c r="EF371" s="140">
        <f>SUM(DU371:EE371)</f>
        <v>0</v>
      </c>
      <c r="EG371" s="137"/>
      <c r="EH371" s="128"/>
      <c r="EI371" s="141"/>
      <c r="EJ371" s="5675">
        <f>الاعدادات!$D$10</f>
        <v>2026</v>
      </c>
      <c r="EK371" s="68">
        <f t="shared" si="2305"/>
        <v>0</v>
      </c>
      <c r="EL371" s="69"/>
      <c r="EM371" s="69"/>
      <c r="EN371" s="70">
        <f t="shared" si="2320"/>
        <v>0</v>
      </c>
      <c r="EO371" s="68">
        <f t="shared" si="2306"/>
        <v>0</v>
      </c>
      <c r="EP371" s="69"/>
      <c r="EQ371" s="69"/>
      <c r="ER371" s="70">
        <f t="shared" si="2321"/>
        <v>0</v>
      </c>
      <c r="ES371" s="68">
        <f t="shared" si="2307"/>
        <v>0</v>
      </c>
      <c r="ET371" s="69"/>
      <c r="EU371" s="71"/>
      <c r="EV371" s="70">
        <f t="shared" si="2308"/>
        <v>0</v>
      </c>
      <c r="EW371" s="68">
        <f t="shared" si="2309"/>
        <v>0</v>
      </c>
      <c r="EX371" s="69"/>
      <c r="EY371" s="70">
        <f t="shared" si="2322"/>
        <v>0</v>
      </c>
      <c r="EZ371" s="68">
        <f t="shared" si="2323"/>
        <v>0</v>
      </c>
      <c r="FA371" s="68">
        <f t="shared" si="2324"/>
        <v>0</v>
      </c>
      <c r="FB371" s="68">
        <f t="shared" si="2325"/>
        <v>0</v>
      </c>
      <c r="FC371" s="68">
        <f t="shared" si="2326"/>
        <v>0</v>
      </c>
      <c r="FD371" s="68">
        <f t="shared" si="2310"/>
        <v>0</v>
      </c>
      <c r="FE371" s="72">
        <f t="shared" si="2311"/>
        <v>0</v>
      </c>
      <c r="FF371" s="72">
        <f t="shared" si="2312"/>
        <v>0</v>
      </c>
      <c r="FG371" s="70">
        <f t="shared" si="2313"/>
        <v>0</v>
      </c>
      <c r="FH371" t="str">
        <f t="shared" si="2314"/>
        <v>wrong</v>
      </c>
      <c r="FK371" s="68">
        <f t="shared" si="2327"/>
        <v>0</v>
      </c>
      <c r="FL371" s="69"/>
      <c r="FM371" s="69"/>
      <c r="FN371" s="70">
        <f t="shared" si="2328"/>
        <v>0</v>
      </c>
      <c r="FO371" s="68">
        <f t="shared" si="2329"/>
        <v>0</v>
      </c>
      <c r="FP371" s="69"/>
      <c r="FQ371" s="69"/>
      <c r="FR371" s="70">
        <f t="shared" si="2330"/>
        <v>0</v>
      </c>
    </row>
    <row r="372" spans="1:174" ht="48" customHeight="1" thickBot="1">
      <c r="A372" s="6229"/>
      <c r="B372" s="6249"/>
      <c r="C372" s="6249"/>
      <c r="D372" s="6249"/>
      <c r="E372" s="6249"/>
      <c r="F372" s="6249"/>
      <c r="G372" s="6249"/>
      <c r="H372" s="2011"/>
      <c r="I372" s="105"/>
      <c r="J372" s="6233"/>
      <c r="K372" s="6236"/>
      <c r="L372" s="115" t="s">
        <v>181</v>
      </c>
      <c r="M372" s="5684">
        <f t="shared" ref="M372:U372" si="2332">SUM(M367:M371)</f>
        <v>156</v>
      </c>
      <c r="N372" s="5684">
        <f t="shared" si="2332"/>
        <v>0</v>
      </c>
      <c r="O372" s="5684">
        <f t="shared" si="2332"/>
        <v>0</v>
      </c>
      <c r="P372" s="5684">
        <f t="shared" si="2332"/>
        <v>0</v>
      </c>
      <c r="Q372" s="5684">
        <f t="shared" si="2332"/>
        <v>0</v>
      </c>
      <c r="R372" s="5684">
        <f t="shared" si="2332"/>
        <v>0</v>
      </c>
      <c r="S372" s="5684">
        <f t="shared" si="2332"/>
        <v>0</v>
      </c>
      <c r="T372" s="5684">
        <f t="shared" si="2332"/>
        <v>0</v>
      </c>
      <c r="U372" s="5684">
        <f t="shared" si="2332"/>
        <v>0</v>
      </c>
      <c r="V372" s="116"/>
      <c r="W372" s="5684">
        <f t="shared" ref="W372:AZ372" si="2333">SUM(W367:W371)</f>
        <v>0</v>
      </c>
      <c r="X372" s="5684">
        <f t="shared" si="2333"/>
        <v>0</v>
      </c>
      <c r="Y372" s="5684">
        <f t="shared" si="2333"/>
        <v>0</v>
      </c>
      <c r="Z372" s="5684">
        <f t="shared" si="2333"/>
        <v>156</v>
      </c>
      <c r="AA372" s="5684">
        <f t="shared" si="2333"/>
        <v>0</v>
      </c>
      <c r="AB372" s="5684">
        <f t="shared" si="2333"/>
        <v>0</v>
      </c>
      <c r="AC372" s="5684">
        <f t="shared" si="2333"/>
        <v>0</v>
      </c>
      <c r="AD372" s="5684">
        <f t="shared" si="2333"/>
        <v>0</v>
      </c>
      <c r="AE372" s="5684">
        <f t="shared" si="2333"/>
        <v>0</v>
      </c>
      <c r="AF372" s="5684">
        <f t="shared" si="2333"/>
        <v>0</v>
      </c>
      <c r="AG372" s="5684">
        <f t="shared" si="2333"/>
        <v>0</v>
      </c>
      <c r="AH372" s="5684">
        <f t="shared" si="2333"/>
        <v>0</v>
      </c>
      <c r="AI372" s="5684">
        <f t="shared" si="2333"/>
        <v>0</v>
      </c>
      <c r="AJ372" s="5684">
        <f t="shared" si="2333"/>
        <v>0</v>
      </c>
      <c r="AK372" s="5684">
        <f t="shared" si="2333"/>
        <v>0</v>
      </c>
      <c r="AL372" s="5684">
        <f t="shared" si="2333"/>
        <v>0</v>
      </c>
      <c r="AM372" s="5684">
        <f t="shared" si="2333"/>
        <v>0</v>
      </c>
      <c r="AN372" s="5684">
        <f t="shared" si="2333"/>
        <v>0</v>
      </c>
      <c r="AO372" s="5684">
        <f t="shared" si="2333"/>
        <v>0</v>
      </c>
      <c r="AP372" s="5684">
        <f t="shared" si="2333"/>
        <v>0</v>
      </c>
      <c r="AQ372" s="5684">
        <f t="shared" si="2333"/>
        <v>0</v>
      </c>
      <c r="AR372" s="5684">
        <f t="shared" si="2333"/>
        <v>0</v>
      </c>
      <c r="AS372" s="5684">
        <f t="shared" si="2333"/>
        <v>0</v>
      </c>
      <c r="AT372" s="5684">
        <f t="shared" si="2333"/>
        <v>0</v>
      </c>
      <c r="AU372" s="5684">
        <f t="shared" si="2333"/>
        <v>0</v>
      </c>
      <c r="AV372" s="5684">
        <f t="shared" si="2333"/>
        <v>0</v>
      </c>
      <c r="AW372" s="5684">
        <f t="shared" si="2333"/>
        <v>0</v>
      </c>
      <c r="AX372" s="5684">
        <f t="shared" si="2333"/>
        <v>0</v>
      </c>
      <c r="AY372" s="5684">
        <f t="shared" si="2333"/>
        <v>0</v>
      </c>
      <c r="AZ372" s="5684">
        <f t="shared" si="2333"/>
        <v>0</v>
      </c>
      <c r="BA372" s="5685">
        <f t="shared" si="2298"/>
        <v>-156</v>
      </c>
      <c r="BB372" s="2159"/>
      <c r="BC372" s="156" t="s">
        <v>181</v>
      </c>
      <c r="BD372" s="840">
        <f t="shared" ref="BD372:BP372" si="2334">SUM(BD367:BD371)</f>
        <v>0</v>
      </c>
      <c r="BE372" s="841">
        <f t="shared" si="2334"/>
        <v>0</v>
      </c>
      <c r="BF372" s="841">
        <f t="shared" si="2334"/>
        <v>0</v>
      </c>
      <c r="BG372" s="841">
        <f t="shared" si="2334"/>
        <v>0</v>
      </c>
      <c r="BH372" s="841">
        <f t="shared" si="2334"/>
        <v>0</v>
      </c>
      <c r="BI372" s="841">
        <f t="shared" si="2334"/>
        <v>0</v>
      </c>
      <c r="BJ372" s="841">
        <f t="shared" si="2334"/>
        <v>0</v>
      </c>
      <c r="BK372" s="841">
        <f t="shared" si="2334"/>
        <v>0</v>
      </c>
      <c r="BL372" s="841">
        <f t="shared" si="2334"/>
        <v>0</v>
      </c>
      <c r="BM372" s="841">
        <f t="shared" si="2334"/>
        <v>0</v>
      </c>
      <c r="BN372" s="841">
        <f t="shared" si="2334"/>
        <v>0</v>
      </c>
      <c r="BO372" s="841">
        <f t="shared" si="2334"/>
        <v>0</v>
      </c>
      <c r="BP372" s="841">
        <f t="shared" si="2334"/>
        <v>0</v>
      </c>
      <c r="BQ372" s="842">
        <f t="shared" si="2299"/>
        <v>0</v>
      </c>
      <c r="BR372" s="841">
        <f t="shared" ref="BR372:CR372" si="2335">SUM(BR367:BR371)</f>
        <v>0</v>
      </c>
      <c r="BS372" s="841">
        <f t="shared" si="2335"/>
        <v>0</v>
      </c>
      <c r="BT372" s="841">
        <f t="shared" si="2335"/>
        <v>0</v>
      </c>
      <c r="BU372" s="841">
        <f t="shared" si="2335"/>
        <v>0</v>
      </c>
      <c r="BV372" s="841">
        <f t="shared" si="2335"/>
        <v>0</v>
      </c>
      <c r="BW372" s="841">
        <f t="shared" si="2335"/>
        <v>0</v>
      </c>
      <c r="BX372" s="841">
        <f t="shared" si="2335"/>
        <v>0</v>
      </c>
      <c r="BY372" s="841">
        <f t="shared" si="2335"/>
        <v>0</v>
      </c>
      <c r="BZ372" s="2030">
        <f t="shared" si="2335"/>
        <v>0</v>
      </c>
      <c r="CA372" s="841">
        <f t="shared" si="2335"/>
        <v>0</v>
      </c>
      <c r="CB372" s="841">
        <f t="shared" si="2335"/>
        <v>0</v>
      </c>
      <c r="CC372" s="841">
        <f t="shared" si="2335"/>
        <v>0</v>
      </c>
      <c r="CD372" s="841">
        <f t="shared" si="2335"/>
        <v>0</v>
      </c>
      <c r="CE372" s="5686">
        <f t="shared" si="2335"/>
        <v>0</v>
      </c>
      <c r="CF372" s="840">
        <f t="shared" si="2335"/>
        <v>0</v>
      </c>
      <c r="CG372" s="841">
        <f t="shared" si="2335"/>
        <v>0</v>
      </c>
      <c r="CH372" s="841">
        <f t="shared" si="2335"/>
        <v>0</v>
      </c>
      <c r="CI372" s="841">
        <f t="shared" si="2335"/>
        <v>0</v>
      </c>
      <c r="CJ372" s="841">
        <f t="shared" si="2335"/>
        <v>0</v>
      </c>
      <c r="CK372" s="841">
        <f t="shared" si="2335"/>
        <v>0</v>
      </c>
      <c r="CL372" s="841">
        <f t="shared" si="2335"/>
        <v>0</v>
      </c>
      <c r="CM372" s="841">
        <f t="shared" si="2335"/>
        <v>0</v>
      </c>
      <c r="CN372" s="841">
        <f t="shared" si="2335"/>
        <v>0</v>
      </c>
      <c r="CO372" s="841">
        <f t="shared" si="2335"/>
        <v>0</v>
      </c>
      <c r="CP372" s="841">
        <f t="shared" si="2335"/>
        <v>0</v>
      </c>
      <c r="CQ372" s="841">
        <f t="shared" si="2335"/>
        <v>0</v>
      </c>
      <c r="CR372" s="841">
        <f t="shared" si="2335"/>
        <v>0</v>
      </c>
      <c r="CS372" s="842">
        <f t="shared" si="2301"/>
        <v>0</v>
      </c>
      <c r="CT372" s="841">
        <f t="shared" ref="CT372:DT372" si="2336">SUM(CT367:CT371)</f>
        <v>0</v>
      </c>
      <c r="CU372" s="841">
        <f t="shared" si="2336"/>
        <v>0</v>
      </c>
      <c r="CV372" s="841">
        <f t="shared" si="2336"/>
        <v>0</v>
      </c>
      <c r="CW372" s="841">
        <f t="shared" si="2336"/>
        <v>0</v>
      </c>
      <c r="CX372" s="841">
        <f t="shared" si="2336"/>
        <v>0</v>
      </c>
      <c r="CY372" s="841">
        <f t="shared" si="2336"/>
        <v>0</v>
      </c>
      <c r="CZ372" s="841">
        <f t="shared" si="2336"/>
        <v>0</v>
      </c>
      <c r="DA372" s="841">
        <f t="shared" si="2336"/>
        <v>0</v>
      </c>
      <c r="DB372" s="2030">
        <f t="shared" si="2336"/>
        <v>0</v>
      </c>
      <c r="DC372" s="841">
        <f t="shared" si="2336"/>
        <v>0</v>
      </c>
      <c r="DD372" s="841">
        <f t="shared" si="2336"/>
        <v>0</v>
      </c>
      <c r="DE372" s="841">
        <f t="shared" si="2336"/>
        <v>0</v>
      </c>
      <c r="DF372" s="841">
        <f t="shared" si="2336"/>
        <v>0</v>
      </c>
      <c r="DG372" s="5686">
        <f t="shared" si="2336"/>
        <v>0</v>
      </c>
      <c r="DH372" s="840">
        <f t="shared" si="2336"/>
        <v>0</v>
      </c>
      <c r="DI372" s="841">
        <f t="shared" si="2336"/>
        <v>0</v>
      </c>
      <c r="DJ372" s="841">
        <f t="shared" si="2336"/>
        <v>0</v>
      </c>
      <c r="DK372" s="841">
        <f t="shared" si="2336"/>
        <v>0</v>
      </c>
      <c r="DL372" s="841">
        <f t="shared" si="2336"/>
        <v>0</v>
      </c>
      <c r="DM372" s="841">
        <f t="shared" si="2336"/>
        <v>0</v>
      </c>
      <c r="DN372" s="841">
        <f t="shared" si="2336"/>
        <v>0</v>
      </c>
      <c r="DO372" s="841">
        <f t="shared" si="2336"/>
        <v>0</v>
      </c>
      <c r="DP372" s="841">
        <f t="shared" si="2336"/>
        <v>0</v>
      </c>
      <c r="DQ372" s="841">
        <f t="shared" si="2336"/>
        <v>0</v>
      </c>
      <c r="DR372" s="841">
        <f t="shared" si="2336"/>
        <v>0</v>
      </c>
      <c r="DS372" s="841">
        <f t="shared" si="2336"/>
        <v>0</v>
      </c>
      <c r="DT372" s="841">
        <f t="shared" si="2336"/>
        <v>0</v>
      </c>
      <c r="DU372" s="842">
        <f t="shared" si="2331"/>
        <v>0</v>
      </c>
      <c r="DV372" s="841">
        <f t="shared" ref="DV372:EI372" si="2337">SUM(DV367:DV371)</f>
        <v>0</v>
      </c>
      <c r="DW372" s="841">
        <f t="shared" si="2337"/>
        <v>0</v>
      </c>
      <c r="DX372" s="841">
        <f t="shared" si="2337"/>
        <v>0</v>
      </c>
      <c r="DY372" s="841">
        <f t="shared" si="2337"/>
        <v>0</v>
      </c>
      <c r="DZ372" s="841">
        <f t="shared" si="2337"/>
        <v>0</v>
      </c>
      <c r="EA372" s="841">
        <f t="shared" si="2337"/>
        <v>0</v>
      </c>
      <c r="EB372" s="841">
        <f t="shared" si="2337"/>
        <v>0</v>
      </c>
      <c r="EC372" s="841">
        <f t="shared" si="2337"/>
        <v>0</v>
      </c>
      <c r="ED372" s="2030">
        <f t="shared" si="2337"/>
        <v>0</v>
      </c>
      <c r="EE372" s="841">
        <f t="shared" si="2337"/>
        <v>0</v>
      </c>
      <c r="EF372" s="841">
        <f t="shared" si="2337"/>
        <v>0</v>
      </c>
      <c r="EG372" s="841">
        <f t="shared" si="2337"/>
        <v>0</v>
      </c>
      <c r="EH372" s="841">
        <f t="shared" si="2337"/>
        <v>0</v>
      </c>
      <c r="EI372" s="5686">
        <f t="shared" si="2337"/>
        <v>0</v>
      </c>
      <c r="EJ372" s="142" t="s">
        <v>106</v>
      </c>
      <c r="EK372" s="846">
        <f t="shared" ref="EK372:EU372" si="2338">SUM(EK367:EK371)</f>
        <v>0</v>
      </c>
      <c r="EL372" s="847">
        <f t="shared" si="2338"/>
        <v>0</v>
      </c>
      <c r="EM372" s="847">
        <f t="shared" si="2338"/>
        <v>0</v>
      </c>
      <c r="EN372" s="848">
        <f t="shared" si="2338"/>
        <v>0</v>
      </c>
      <c r="EO372" s="846">
        <f t="shared" si="2338"/>
        <v>0</v>
      </c>
      <c r="EP372" s="847">
        <f t="shared" si="2338"/>
        <v>0</v>
      </c>
      <c r="EQ372" s="847">
        <f t="shared" si="2338"/>
        <v>0</v>
      </c>
      <c r="ER372" s="848">
        <f t="shared" si="2338"/>
        <v>0</v>
      </c>
      <c r="ES372" s="846">
        <f t="shared" si="2338"/>
        <v>0</v>
      </c>
      <c r="ET372" s="847">
        <f t="shared" si="2338"/>
        <v>0</v>
      </c>
      <c r="EU372" s="848">
        <f t="shared" si="2338"/>
        <v>0</v>
      </c>
      <c r="EV372" s="849">
        <f t="shared" si="2308"/>
        <v>0</v>
      </c>
      <c r="EW372" s="846">
        <f t="shared" ref="EW372:FC372" si="2339">SUM(EW367:EW371)</f>
        <v>0</v>
      </c>
      <c r="EX372" s="847">
        <f t="shared" si="2339"/>
        <v>0</v>
      </c>
      <c r="EY372" s="848">
        <f t="shared" si="2339"/>
        <v>0</v>
      </c>
      <c r="EZ372" s="846">
        <f t="shared" si="2339"/>
        <v>0</v>
      </c>
      <c r="FA372" s="847">
        <f t="shared" si="2339"/>
        <v>0</v>
      </c>
      <c r="FB372" s="847">
        <f t="shared" si="2339"/>
        <v>0</v>
      </c>
      <c r="FC372" s="848">
        <f t="shared" si="2339"/>
        <v>0</v>
      </c>
      <c r="FD372" s="850">
        <f t="shared" si="2310"/>
        <v>0</v>
      </c>
      <c r="FE372" s="851">
        <f t="shared" si="2311"/>
        <v>0</v>
      </c>
      <c r="FF372" s="851">
        <f t="shared" si="2312"/>
        <v>0</v>
      </c>
      <c r="FG372" s="849">
        <f t="shared" si="2313"/>
        <v>0</v>
      </c>
      <c r="FI372" s="5651"/>
      <c r="FJ372" s="5651"/>
      <c r="FK372" s="846">
        <f>SUM(FK367:FK371)</f>
        <v>0</v>
      </c>
      <c r="FL372" s="847">
        <f t="shared" ref="FL372:FM372" si="2340">SUM(FL369:FL371)</f>
        <v>0</v>
      </c>
      <c r="FM372" s="847">
        <f t="shared" si="2340"/>
        <v>0</v>
      </c>
      <c r="FN372" s="848">
        <f>SUM(FN367:FN371)</f>
        <v>0</v>
      </c>
      <c r="FO372" s="846">
        <f>SUM(FO367:FO371)</f>
        <v>0</v>
      </c>
      <c r="FP372" s="847">
        <f t="shared" ref="FP372:FQ372" si="2341">SUM(FP369:FP371)</f>
        <v>0</v>
      </c>
      <c r="FQ372" s="847">
        <f t="shared" si="2341"/>
        <v>0</v>
      </c>
      <c r="FR372" s="848">
        <f>SUM(FR367:FR371)</f>
        <v>0</v>
      </c>
    </row>
    <row r="373" spans="1:174" ht="48" customHeight="1" thickBot="1">
      <c r="A373" s="6311" t="s">
        <v>70</v>
      </c>
      <c r="B373" s="6312"/>
      <c r="C373" s="6312"/>
      <c r="D373" s="6312"/>
      <c r="E373" s="6312"/>
      <c r="F373" s="6312"/>
      <c r="G373" s="6312"/>
      <c r="H373" s="6312"/>
      <c r="I373" s="6312"/>
      <c r="J373" s="6313"/>
      <c r="K373" s="114">
        <v>25</v>
      </c>
      <c r="L373" s="148"/>
      <c r="M373" s="148"/>
      <c r="N373" s="148"/>
      <c r="O373" s="149"/>
      <c r="P373" s="149"/>
      <c r="Q373" s="149"/>
      <c r="R373" s="148"/>
      <c r="S373" s="148"/>
      <c r="T373" s="148"/>
      <c r="U373" s="148"/>
      <c r="V373" s="148"/>
      <c r="W373" s="148"/>
      <c r="X373" s="148"/>
      <c r="Y373" s="148"/>
      <c r="Z373" s="149"/>
      <c r="AA373" s="149"/>
      <c r="AB373" s="149"/>
      <c r="AC373" s="148"/>
      <c r="AD373" s="148"/>
      <c r="AE373" s="148"/>
      <c r="AF373" s="2163"/>
      <c r="AG373" s="148"/>
      <c r="AH373" s="151"/>
      <c r="AI373" s="148"/>
      <c r="AJ373" s="148"/>
      <c r="AK373" s="148"/>
      <c r="AL373" s="148"/>
      <c r="AM373" s="2163"/>
      <c r="AN373" s="151"/>
      <c r="AO373" s="151"/>
      <c r="AP373" s="151"/>
      <c r="AQ373" s="151"/>
      <c r="AR373" s="151"/>
      <c r="AS373" s="2164"/>
      <c r="AT373" s="148"/>
      <c r="AU373" s="148"/>
      <c r="AV373" s="148"/>
      <c r="AW373" s="148"/>
      <c r="AX373" s="148"/>
      <c r="AY373" s="2164"/>
      <c r="AZ373" s="148"/>
      <c r="BA373" s="148"/>
      <c r="BB373" s="2165"/>
      <c r="BC373" s="1996"/>
      <c r="BD373" s="5653">
        <f>_xlfn.XLOOKUP(B368,التشكيل_القديم!$M$5:$M$39,التشكيل_القديم!$L$5:$L$39,0,0)</f>
        <v>22</v>
      </c>
      <c r="BE373" s="6200" t="str">
        <f>"(3)             "&amp; "عضو يسار الدائرة  /  "  &amp;B368</f>
        <v>(3)             عضو يسار الدائرة  /  رائد محمد ربيع جاد</v>
      </c>
      <c r="BF373" s="6200"/>
      <c r="BG373" s="6200"/>
      <c r="BH373" s="6200"/>
      <c r="BI373" s="6200"/>
      <c r="BJ373" s="6200"/>
      <c r="BK373" s="6200"/>
      <c r="BL373" s="6200"/>
      <c r="BM373" s="6200"/>
      <c r="BN373" s="6200"/>
      <c r="BO373" s="6200"/>
      <c r="BP373" s="6200"/>
      <c r="BQ373" s="6200"/>
      <c r="BR373" s="6200"/>
      <c r="BS373" s="6200"/>
      <c r="BT373" s="6200"/>
      <c r="BU373" s="6200"/>
      <c r="BV373" s="6200"/>
      <c r="BW373" s="6200"/>
      <c r="BX373" s="6200"/>
      <c r="BY373" s="6200"/>
      <c r="BZ373" s="6200"/>
      <c r="CA373" s="6200"/>
      <c r="CB373" s="6200"/>
      <c r="CC373" s="6200"/>
      <c r="CD373" s="6200"/>
      <c r="CE373" s="6201"/>
      <c r="CF373" s="5687">
        <f>_xlfn.XLOOKUP(B369,التشكيل_القديم!$M$5:$M$39,التشكيل_القديم!$L$5:$L$39,0,0)</f>
        <v>0</v>
      </c>
      <c r="CG373" s="6369" t="str">
        <f>IF(B369&lt;&gt;"", "(4)             "&amp; "عضو يسار اليسار  الدائرة  /  "  &amp;B369,"لا يوجد عضو رابع")</f>
        <v>لا يوجد عضو رابع</v>
      </c>
      <c r="CH373" s="6200"/>
      <c r="CI373" s="6200"/>
      <c r="CJ373" s="6200"/>
      <c r="CK373" s="6200"/>
      <c r="CL373" s="6200"/>
      <c r="CM373" s="6200"/>
      <c r="CN373" s="6200"/>
      <c r="CO373" s="6200"/>
      <c r="CP373" s="6200"/>
      <c r="CQ373" s="6200"/>
      <c r="CR373" s="6200"/>
      <c r="CS373" s="6200"/>
      <c r="CT373" s="6200"/>
      <c r="CU373" s="6200"/>
      <c r="CV373" s="6200"/>
      <c r="CW373" s="6200"/>
      <c r="CX373" s="6200"/>
      <c r="CY373" s="6200"/>
      <c r="CZ373" s="6200"/>
      <c r="DA373" s="6200"/>
      <c r="DB373" s="6200"/>
      <c r="DC373" s="6200"/>
      <c r="DD373" s="6200"/>
      <c r="DE373" s="6200"/>
      <c r="DF373" s="6200"/>
      <c r="DG373" s="6201"/>
      <c r="DH373" s="5687">
        <f>_xlfn.XLOOKUP(B371,التشكيل_القديم!$M$5:$M$39,التشكيل_القديم!$L$5:$L$39,0,0)</f>
        <v>0</v>
      </c>
      <c r="DI373" s="6200" t="str">
        <f xml:space="preserve"> IF(B371&lt;&gt;"","(6)             "&amp;"عضو يسار يسار يسار اليسار  الدائرة  /  "  &amp;B371,"لا يوجد عضو سادس")</f>
        <v>لا يوجد عضو سادس</v>
      </c>
      <c r="DJ373" s="6200"/>
      <c r="DK373" s="6200"/>
      <c r="DL373" s="6200"/>
      <c r="DM373" s="6200"/>
      <c r="DN373" s="6200"/>
      <c r="DO373" s="6200"/>
      <c r="DP373" s="6200"/>
      <c r="DQ373" s="6200"/>
      <c r="DR373" s="6200"/>
      <c r="DS373" s="6200"/>
      <c r="DT373" s="6200"/>
      <c r="DU373" s="6200"/>
      <c r="DV373" s="6200"/>
      <c r="DW373" s="6200"/>
      <c r="DX373" s="6200"/>
      <c r="DY373" s="6200"/>
      <c r="DZ373" s="6200"/>
      <c r="EA373" s="6200"/>
      <c r="EB373" s="6200"/>
      <c r="EC373" s="6200"/>
      <c r="ED373" s="6200"/>
      <c r="EE373" s="6200"/>
      <c r="EF373" s="6200"/>
      <c r="EG373" s="6200"/>
      <c r="EH373" s="6200"/>
      <c r="EI373" s="6201"/>
      <c r="EJ373" s="162"/>
      <c r="EK373" s="6348" t="s">
        <v>23</v>
      </c>
      <c r="EL373" s="6349"/>
      <c r="EM373" s="6349"/>
      <c r="EN373" s="6350"/>
      <c r="EO373" s="6370" t="s">
        <v>33</v>
      </c>
      <c r="EP373" s="6370"/>
      <c r="EQ373" s="6370"/>
      <c r="ER373" s="6371"/>
      <c r="ES373" s="6351" t="s">
        <v>184</v>
      </c>
      <c r="ET373" s="6352"/>
      <c r="EU373" s="6352"/>
      <c r="EV373" s="6353"/>
      <c r="EW373" s="6366" t="s">
        <v>185</v>
      </c>
      <c r="EX373" s="6367"/>
      <c r="EY373" s="6367"/>
      <c r="EZ373" s="6368"/>
      <c r="FA373" s="6354" t="s">
        <v>200</v>
      </c>
      <c r="FB373" s="6355"/>
      <c r="FC373" s="6355"/>
      <c r="FD373" s="6356"/>
      <c r="FE373" s="6338" t="s">
        <v>597</v>
      </c>
      <c r="FF373" s="6339"/>
      <c r="FG373" s="6339"/>
      <c r="FH373" s="6340"/>
      <c r="FI373" s="852" t="s">
        <v>205</v>
      </c>
      <c r="FJ373" s="838" t="s">
        <v>190</v>
      </c>
      <c r="FK373" s="838" t="s">
        <v>203</v>
      </c>
      <c r="FL373" s="838" t="s">
        <v>204</v>
      </c>
      <c r="FM373" s="839" t="s">
        <v>116</v>
      </c>
    </row>
    <row r="374" spans="1:174" ht="48" customHeight="1" thickBot="1">
      <c r="A374" s="6202" t="str">
        <f>IF(AND(FH367="ok",FH368="ok",FH369="ok",FH370="ok",FH371="ok", H374 &lt;&gt;"فارغ"),"ok","wrong")</f>
        <v>wrong</v>
      </c>
      <c r="B374" s="6203"/>
      <c r="C374" s="6203"/>
      <c r="D374" s="6203"/>
      <c r="E374" s="6203"/>
      <c r="F374" s="6203"/>
      <c r="G374" s="6204"/>
      <c r="H374" s="6208" t="str">
        <f>IF(Z372=0,"فارغ","")</f>
        <v/>
      </c>
      <c r="I374" s="6209"/>
      <c r="J374" s="6209"/>
      <c r="K374" s="6209"/>
      <c r="L374" s="5677" t="str">
        <f>الاعدادات!$D$6</f>
        <v>2022 وما قبلها</v>
      </c>
      <c r="M374" s="149"/>
      <c r="N374" s="149"/>
      <c r="O374" s="149"/>
      <c r="P374" s="149"/>
      <c r="Q374" s="149"/>
      <c r="R374" s="148"/>
      <c r="S374" s="148"/>
      <c r="T374" s="148"/>
      <c r="U374" s="148"/>
      <c r="V374" s="148"/>
      <c r="W374" s="148"/>
      <c r="X374" s="148"/>
      <c r="Y374" s="148"/>
      <c r="Z374" s="2166"/>
      <c r="AA374" s="148"/>
      <c r="AB374" s="148"/>
      <c r="AC374" s="148"/>
      <c r="AD374" s="148"/>
      <c r="AE374" s="148"/>
      <c r="AF374" s="2163"/>
      <c r="AG374" s="148"/>
      <c r="AH374" s="151"/>
      <c r="AI374" s="148"/>
      <c r="AJ374" s="148"/>
      <c r="AK374" s="148"/>
      <c r="AL374" s="148"/>
      <c r="AM374" s="2163"/>
      <c r="AN374" s="151"/>
      <c r="AO374" s="151"/>
      <c r="AP374" s="151"/>
      <c r="AQ374" s="151"/>
      <c r="AR374" s="151"/>
      <c r="AS374" s="2164"/>
      <c r="AT374" s="148"/>
      <c r="AU374" s="148"/>
      <c r="AV374" s="148"/>
      <c r="AW374" s="148"/>
      <c r="AX374" s="148"/>
      <c r="AY374" s="2164"/>
      <c r="AZ374" s="148"/>
      <c r="BA374" s="148"/>
      <c r="BB374" s="2165"/>
      <c r="BC374" s="5683" t="str">
        <f>الاعدادات!$D$6</f>
        <v>2022 وما قبلها</v>
      </c>
      <c r="BD374" s="76"/>
      <c r="BE374" s="83"/>
      <c r="BF374" s="83"/>
      <c r="BG374" s="84"/>
      <c r="BH374" s="84"/>
      <c r="BI374" s="84"/>
      <c r="BJ374" s="85"/>
      <c r="BK374" s="86"/>
      <c r="BL374" s="87"/>
      <c r="BM374" s="87"/>
      <c r="BN374" s="88"/>
      <c r="BO374" s="88"/>
      <c r="BP374" s="89"/>
      <c r="BQ374" s="77">
        <f t="shared" ref="BQ374:BQ379" si="2342">BP374+BO374+BN374+BM374+BL374+BK374+BJ374+BI374+BH374+BG374+BF374+BE374+BD374</f>
        <v>0</v>
      </c>
      <c r="BR374" s="90"/>
      <c r="BS374" s="91"/>
      <c r="BT374" s="92"/>
      <c r="BU374" s="93"/>
      <c r="BV374" s="94"/>
      <c r="BW374" s="95"/>
      <c r="BX374" s="96"/>
      <c r="BY374" s="97"/>
      <c r="BZ374" s="98"/>
      <c r="CA374" s="99"/>
      <c r="CB374" s="79">
        <f t="shared" ref="CB374:CB378" si="2343">CA374+BZ374+BY374+BX374+BW374+BV374+BU374+BT374+BS374+BR374+BQ374</f>
        <v>0</v>
      </c>
      <c r="CC374" s="80"/>
      <c r="CD374" s="78"/>
      <c r="CE374" s="102"/>
      <c r="CF374" s="82"/>
      <c r="CG374" s="83"/>
      <c r="CH374" s="83"/>
      <c r="CI374" s="84"/>
      <c r="CJ374" s="84"/>
      <c r="CK374" s="84"/>
      <c r="CL374" s="85"/>
      <c r="CM374" s="86"/>
      <c r="CN374" s="87"/>
      <c r="CO374" s="87"/>
      <c r="CP374" s="88"/>
      <c r="CQ374" s="88"/>
      <c r="CR374" s="89"/>
      <c r="CS374" s="77">
        <f t="shared" ref="CS374:CS379" si="2344">CR374+CQ374+CP374+CO374+CN374+CM374+CL374+CK374+CJ374+CI374+CH374+CG374+CF374</f>
        <v>0</v>
      </c>
      <c r="CT374" s="90"/>
      <c r="CU374" s="168"/>
      <c r="CV374" s="92"/>
      <c r="CW374" s="93"/>
      <c r="CX374" s="94"/>
      <c r="CY374" s="95"/>
      <c r="CZ374" s="96"/>
      <c r="DA374" s="97"/>
      <c r="DB374" s="98"/>
      <c r="DC374" s="99"/>
      <c r="DD374" s="79">
        <f t="shared" ref="DD374:DD378" si="2345">SUM(CS374:DC374)</f>
        <v>0</v>
      </c>
      <c r="DE374" s="80"/>
      <c r="DF374" s="78"/>
      <c r="DG374" s="102"/>
      <c r="DH374" s="82"/>
      <c r="DI374" s="83"/>
      <c r="DJ374" s="83"/>
      <c r="DK374" s="84"/>
      <c r="DL374" s="84"/>
      <c r="DM374" s="84"/>
      <c r="DN374" s="85"/>
      <c r="DO374" s="86"/>
      <c r="DP374" s="87"/>
      <c r="DQ374" s="87"/>
      <c r="DR374" s="88"/>
      <c r="DS374" s="88"/>
      <c r="DT374" s="89"/>
      <c r="DU374" s="77">
        <f t="shared" ref="DU374:DU379" si="2346">DT374+DS374+DR374+DQ374+DP374+DO374+DN374+DM374+DL374+DK374+DJ374+DI374+DH374</f>
        <v>0</v>
      </c>
      <c r="DV374" s="90"/>
      <c r="DW374" s="168"/>
      <c r="DX374" s="92"/>
      <c r="DY374" s="93"/>
      <c r="DZ374" s="94"/>
      <c r="EA374" s="95"/>
      <c r="EB374" s="96"/>
      <c r="EC374" s="97"/>
      <c r="ED374" s="98"/>
      <c r="EE374" s="99"/>
      <c r="EF374" s="79">
        <f t="shared" ref="EF374:EF378" si="2347">SUM(DU374:EE374)</f>
        <v>0</v>
      </c>
      <c r="EG374" s="80"/>
      <c r="EH374" s="78"/>
      <c r="EI374" s="102"/>
      <c r="EJ374" s="162" t="s">
        <v>163</v>
      </c>
      <c r="EK374" s="838" t="s">
        <v>190</v>
      </c>
      <c r="EL374" s="838" t="s">
        <v>203</v>
      </c>
      <c r="EM374" s="838" t="s">
        <v>204</v>
      </c>
      <c r="EN374" s="839" t="s">
        <v>116</v>
      </c>
      <c r="EO374" s="838" t="s">
        <v>190</v>
      </c>
      <c r="EP374" s="838" t="s">
        <v>203</v>
      </c>
      <c r="EQ374" s="838" t="s">
        <v>204</v>
      </c>
      <c r="ER374" s="839" t="s">
        <v>116</v>
      </c>
      <c r="ES374" s="838" t="s">
        <v>190</v>
      </c>
      <c r="ET374" s="838" t="s">
        <v>203</v>
      </c>
      <c r="EU374" s="838" t="s">
        <v>204</v>
      </c>
      <c r="EV374" s="839" t="s">
        <v>116</v>
      </c>
      <c r="EW374" s="838" t="s">
        <v>190</v>
      </c>
      <c r="EX374" s="838" t="s">
        <v>203</v>
      </c>
      <c r="EY374" s="838" t="s">
        <v>204</v>
      </c>
      <c r="EZ374" s="839" t="s">
        <v>116</v>
      </c>
      <c r="FA374" s="838" t="s">
        <v>190</v>
      </c>
      <c r="FB374" s="838" t="s">
        <v>203</v>
      </c>
      <c r="FC374" s="838" t="s">
        <v>204</v>
      </c>
      <c r="FD374" s="839" t="s">
        <v>116</v>
      </c>
      <c r="FE374" s="838" t="s">
        <v>190</v>
      </c>
      <c r="FF374" s="838" t="s">
        <v>203</v>
      </c>
      <c r="FG374" s="838" t="s">
        <v>204</v>
      </c>
      <c r="FH374" s="839" t="s">
        <v>116</v>
      </c>
      <c r="FI374" s="836" t="s">
        <v>23</v>
      </c>
      <c r="FJ374" s="166">
        <f>EK379</f>
        <v>0</v>
      </c>
      <c r="FK374" s="166">
        <f>EL379</f>
        <v>0</v>
      </c>
      <c r="FL374" s="166">
        <f t="shared" ref="FL374" si="2348">EM379</f>
        <v>0</v>
      </c>
      <c r="FM374" s="166">
        <f t="shared" ref="FM374" si="2349">EN379</f>
        <v>0</v>
      </c>
    </row>
    <row r="375" spans="1:174" ht="48" customHeight="1" thickBot="1">
      <c r="A375" s="6205"/>
      <c r="B375" s="6206"/>
      <c r="C375" s="6206"/>
      <c r="D375" s="6206"/>
      <c r="E375" s="6206"/>
      <c r="F375" s="6206"/>
      <c r="G375" s="6207"/>
      <c r="H375" s="6208"/>
      <c r="I375" s="6209"/>
      <c r="J375" s="6209"/>
      <c r="K375" s="6209"/>
      <c r="L375" s="5675">
        <f>الاعدادات!$D$7</f>
        <v>2023</v>
      </c>
      <c r="M375" s="148"/>
      <c r="N375" s="148"/>
      <c r="O375" s="148"/>
      <c r="P375" s="148"/>
      <c r="Q375" s="148"/>
      <c r="R375" s="148"/>
      <c r="S375" s="148"/>
      <c r="T375" s="148"/>
      <c r="U375" s="148"/>
      <c r="V375" s="148"/>
      <c r="W375" s="148"/>
      <c r="X375" s="148"/>
      <c r="Y375" s="148"/>
      <c r="Z375" s="2166"/>
      <c r="AA375" s="148"/>
      <c r="AB375" s="148"/>
      <c r="AC375" s="148"/>
      <c r="AD375" s="148"/>
      <c r="AE375" s="148"/>
      <c r="AF375" s="2163"/>
      <c r="AG375" s="148"/>
      <c r="AH375" s="151"/>
      <c r="AI375" s="148"/>
      <c r="AJ375" s="148"/>
      <c r="AK375" s="148"/>
      <c r="AL375" s="148"/>
      <c r="AM375" s="2163"/>
      <c r="AN375" s="151"/>
      <c r="AO375" s="151"/>
      <c r="AP375" s="151"/>
      <c r="AQ375" s="151"/>
      <c r="AR375" s="151"/>
      <c r="AS375" s="2164"/>
      <c r="AT375" s="148"/>
      <c r="AU375" s="148"/>
      <c r="AV375" s="148"/>
      <c r="AW375" s="148"/>
      <c r="AX375" s="148"/>
      <c r="AY375" s="2164"/>
      <c r="AZ375" s="148"/>
      <c r="BA375" s="148"/>
      <c r="BB375" s="2165"/>
      <c r="BC375" s="5683">
        <f>الاعدادات!$D$7</f>
        <v>2023</v>
      </c>
      <c r="BD375" s="82"/>
      <c r="BE375" s="83"/>
      <c r="BF375" s="83"/>
      <c r="BG375" s="84"/>
      <c r="BH375" s="84"/>
      <c r="BI375" s="84"/>
      <c r="BJ375" s="85"/>
      <c r="BK375" s="86"/>
      <c r="BL375" s="87"/>
      <c r="BM375" s="87"/>
      <c r="BN375" s="88"/>
      <c r="BO375" s="88"/>
      <c r="BP375" s="89"/>
      <c r="BQ375" s="77">
        <f t="shared" si="2342"/>
        <v>0</v>
      </c>
      <c r="BR375" s="90"/>
      <c r="BS375" s="91"/>
      <c r="BT375" s="92"/>
      <c r="BU375" s="93"/>
      <c r="BV375" s="94"/>
      <c r="BW375" s="95"/>
      <c r="BX375" s="96"/>
      <c r="BY375" s="97"/>
      <c r="BZ375" s="98"/>
      <c r="CA375" s="99"/>
      <c r="CB375" s="79">
        <f t="shared" si="2343"/>
        <v>0</v>
      </c>
      <c r="CC375" s="104"/>
      <c r="CD375" s="92"/>
      <c r="CE375" s="102"/>
      <c r="CF375" s="82"/>
      <c r="CG375" s="83"/>
      <c r="CH375" s="83"/>
      <c r="CI375" s="84"/>
      <c r="CJ375" s="84"/>
      <c r="CK375" s="84"/>
      <c r="CL375" s="85"/>
      <c r="CM375" s="86"/>
      <c r="CN375" s="87"/>
      <c r="CO375" s="87"/>
      <c r="CP375" s="88"/>
      <c r="CQ375" s="88"/>
      <c r="CR375" s="89"/>
      <c r="CS375" s="77">
        <f t="shared" si="2344"/>
        <v>0</v>
      </c>
      <c r="CT375" s="90"/>
      <c r="CU375" s="168"/>
      <c r="CV375" s="92"/>
      <c r="CW375" s="93"/>
      <c r="CX375" s="94"/>
      <c r="CY375" s="95"/>
      <c r="CZ375" s="96"/>
      <c r="DA375" s="97"/>
      <c r="DB375" s="98"/>
      <c r="DC375" s="99"/>
      <c r="DD375" s="79">
        <f t="shared" si="2345"/>
        <v>0</v>
      </c>
      <c r="DE375" s="104"/>
      <c r="DF375" s="92"/>
      <c r="DG375" s="102"/>
      <c r="DH375" s="82"/>
      <c r="DI375" s="83"/>
      <c r="DJ375" s="83"/>
      <c r="DK375" s="84"/>
      <c r="DL375" s="84"/>
      <c r="DM375" s="84"/>
      <c r="DN375" s="85"/>
      <c r="DO375" s="86"/>
      <c r="DP375" s="87"/>
      <c r="DQ375" s="87"/>
      <c r="DR375" s="88"/>
      <c r="DS375" s="88"/>
      <c r="DT375" s="89"/>
      <c r="DU375" s="77">
        <f t="shared" si="2346"/>
        <v>0</v>
      </c>
      <c r="DV375" s="90"/>
      <c r="DW375" s="168"/>
      <c r="DX375" s="92"/>
      <c r="DY375" s="93"/>
      <c r="DZ375" s="94"/>
      <c r="EA375" s="95"/>
      <c r="EB375" s="96"/>
      <c r="EC375" s="97"/>
      <c r="ED375" s="98"/>
      <c r="EE375" s="99"/>
      <c r="EF375" s="79">
        <f t="shared" si="2347"/>
        <v>0</v>
      </c>
      <c r="EG375" s="104"/>
      <c r="EH375" s="92"/>
      <c r="EI375" s="102"/>
      <c r="EJ375" s="5675" t="str">
        <f>الاعدادات!$D$6</f>
        <v>2022 وما قبلها</v>
      </c>
      <c r="EK375" s="163">
        <f t="shared" ref="EK375:EK379" si="2350">BQ367</f>
        <v>0</v>
      </c>
      <c r="EL375" s="164">
        <f t="shared" ref="EL375:EL379" si="2351">BR367</f>
        <v>0</v>
      </c>
      <c r="EM375" s="164">
        <f>BS367+BT367+BU367+BV367+BW367</f>
        <v>0</v>
      </c>
      <c r="EN375" s="165">
        <f>BX367+BY367+BZ367+CA367</f>
        <v>0</v>
      </c>
      <c r="EO375" s="166">
        <f t="shared" ref="EO375:EO379" si="2352">CS367</f>
        <v>0</v>
      </c>
      <c r="EP375" s="164">
        <f t="shared" ref="EP375:EP379" si="2353">CT367</f>
        <v>0</v>
      </c>
      <c r="EQ375" s="164">
        <f>CU367+CV367+CW367+CX367+CY367</f>
        <v>0</v>
      </c>
      <c r="ER375" s="165">
        <f>CZ367+DA367+DB367+DC367</f>
        <v>0</v>
      </c>
      <c r="ES375" s="166">
        <f t="shared" ref="ES375:ES379" si="2354">BQ374</f>
        <v>0</v>
      </c>
      <c r="ET375" s="164">
        <f t="shared" ref="ET375:ET379" si="2355">BR374</f>
        <v>0</v>
      </c>
      <c r="EU375" s="164">
        <f>BS374+BT374+BU374+BV374+BW374</f>
        <v>0</v>
      </c>
      <c r="EV375" s="165">
        <f>BX374+BY374+BZ374+CA374</f>
        <v>0</v>
      </c>
      <c r="EW375" s="166">
        <f t="shared" ref="EW375:EW379" si="2356">CS374</f>
        <v>0</v>
      </c>
      <c r="EX375" s="164">
        <f t="shared" ref="EX375:EX379" si="2357">CT374</f>
        <v>0</v>
      </c>
      <c r="EY375" s="164">
        <f>CU374+CV374+CW374+CX374+CY374</f>
        <v>0</v>
      </c>
      <c r="EZ375" s="167">
        <f>CZ374+DA374+DB374+DC374</f>
        <v>0</v>
      </c>
      <c r="FA375" s="166">
        <f t="shared" ref="FA375:FA379" si="2358">DU367</f>
        <v>0</v>
      </c>
      <c r="FB375" s="164">
        <f t="shared" ref="FB375:FB379" si="2359">DV367</f>
        <v>0</v>
      </c>
      <c r="FC375" s="164">
        <f>DW367+DX367+DY367+DZ367+EA367</f>
        <v>0</v>
      </c>
      <c r="FD375" s="167">
        <f>EB367+EC367+ED367+EE367</f>
        <v>0</v>
      </c>
      <c r="FE375" s="166">
        <f t="shared" ref="FE375:FE379" si="2360">DU374</f>
        <v>0</v>
      </c>
      <c r="FF375" s="164">
        <f t="shared" ref="FF375:FF379" si="2361">DV374</f>
        <v>0</v>
      </c>
      <c r="FG375" s="164">
        <f>DW374+DX374+DY374+DZ374+EA374</f>
        <v>0</v>
      </c>
      <c r="FH375" s="167">
        <f>EB374+EC374+ED374+EE374</f>
        <v>0</v>
      </c>
      <c r="FI375" s="837" t="s">
        <v>33</v>
      </c>
      <c r="FJ375" s="169">
        <f>EO379</f>
        <v>0</v>
      </c>
      <c r="FK375" s="169">
        <f t="shared" ref="FK375" si="2362">EP379</f>
        <v>0</v>
      </c>
      <c r="FL375" s="169">
        <f t="shared" ref="FL375" si="2363">EQ379</f>
        <v>0</v>
      </c>
      <c r="FM375" s="169">
        <f t="shared" ref="FM375" si="2364">ER379</f>
        <v>0</v>
      </c>
    </row>
    <row r="376" spans="1:174" ht="48" customHeight="1" thickBot="1">
      <c r="A376" s="143"/>
      <c r="B376" s="157"/>
      <c r="C376" s="157"/>
      <c r="D376" s="157"/>
      <c r="E376" s="158"/>
      <c r="F376" s="158"/>
      <c r="G376" s="159"/>
      <c r="H376" s="144"/>
      <c r="I376" s="144"/>
      <c r="J376" s="145"/>
      <c r="K376" s="146"/>
      <c r="L376" s="5675">
        <f>الاعدادات!$D$8</f>
        <v>2024</v>
      </c>
      <c r="M376" s="148"/>
      <c r="N376" s="148"/>
      <c r="O376" s="148"/>
      <c r="P376" s="148"/>
      <c r="Q376" s="148"/>
      <c r="R376" s="148"/>
      <c r="S376" s="148"/>
      <c r="T376" s="148"/>
      <c r="U376" s="148"/>
      <c r="V376" s="148"/>
      <c r="W376" s="148"/>
      <c r="X376" s="148"/>
      <c r="Y376" s="148"/>
      <c r="Z376" s="2166"/>
      <c r="AA376" s="148"/>
      <c r="AB376" s="148"/>
      <c r="AC376" s="148"/>
      <c r="AD376" s="148"/>
      <c r="AE376" s="148"/>
      <c r="AF376" s="2163"/>
      <c r="AG376" s="148"/>
      <c r="AH376" s="151"/>
      <c r="AI376" s="148"/>
      <c r="AJ376" s="148"/>
      <c r="AK376" s="148"/>
      <c r="AL376" s="148"/>
      <c r="AM376" s="2163"/>
      <c r="AN376" s="151"/>
      <c r="AO376" s="151"/>
      <c r="AP376" s="151"/>
      <c r="AQ376" s="151"/>
      <c r="AR376" s="151"/>
      <c r="AS376" s="2164"/>
      <c r="AT376" s="148"/>
      <c r="AU376" s="148"/>
      <c r="AV376" s="148"/>
      <c r="AW376" s="148"/>
      <c r="AX376" s="148"/>
      <c r="AY376" s="2164"/>
      <c r="AZ376" s="148"/>
      <c r="BA376" s="148"/>
      <c r="BB376" s="2165"/>
      <c r="BC376" s="5683">
        <f>الاعدادات!$D$8</f>
        <v>2024</v>
      </c>
      <c r="BD376" s="82"/>
      <c r="BE376" s="83"/>
      <c r="BF376" s="83"/>
      <c r="BG376" s="84"/>
      <c r="BH376" s="84"/>
      <c r="BI376" s="84"/>
      <c r="BJ376" s="85"/>
      <c r="BK376" s="86"/>
      <c r="BL376" s="87"/>
      <c r="BM376" s="87"/>
      <c r="BN376" s="88"/>
      <c r="BO376" s="88"/>
      <c r="BP376" s="89"/>
      <c r="BQ376" s="77">
        <f t="shared" si="2342"/>
        <v>0</v>
      </c>
      <c r="BR376" s="90"/>
      <c r="BS376" s="91"/>
      <c r="BT376" s="92"/>
      <c r="BU376" s="93"/>
      <c r="BV376" s="94"/>
      <c r="BW376" s="95"/>
      <c r="BX376" s="96"/>
      <c r="BY376" s="97"/>
      <c r="BZ376" s="98"/>
      <c r="CA376" s="99"/>
      <c r="CB376" s="79">
        <f t="shared" si="2343"/>
        <v>0</v>
      </c>
      <c r="CC376" s="104"/>
      <c r="CD376" s="92"/>
      <c r="CE376" s="102"/>
      <c r="CF376" s="82"/>
      <c r="CG376" s="83"/>
      <c r="CH376" s="83"/>
      <c r="CI376" s="84"/>
      <c r="CJ376" s="84"/>
      <c r="CK376" s="84"/>
      <c r="CL376" s="85"/>
      <c r="CM376" s="86"/>
      <c r="CN376" s="87"/>
      <c r="CO376" s="87"/>
      <c r="CP376" s="88"/>
      <c r="CQ376" s="88"/>
      <c r="CR376" s="89"/>
      <c r="CS376" s="77">
        <f t="shared" si="2344"/>
        <v>0</v>
      </c>
      <c r="CT376" s="90"/>
      <c r="CU376" s="168"/>
      <c r="CV376" s="92"/>
      <c r="CW376" s="93"/>
      <c r="CX376" s="94"/>
      <c r="CY376" s="95"/>
      <c r="CZ376" s="96"/>
      <c r="DA376" s="97"/>
      <c r="DB376" s="98"/>
      <c r="DC376" s="99"/>
      <c r="DD376" s="79">
        <f t="shared" si="2345"/>
        <v>0</v>
      </c>
      <c r="DE376" s="104"/>
      <c r="DF376" s="92"/>
      <c r="DG376" s="102"/>
      <c r="DH376" s="82"/>
      <c r="DI376" s="83"/>
      <c r="DJ376" s="83"/>
      <c r="DK376" s="84"/>
      <c r="DL376" s="84"/>
      <c r="DM376" s="84"/>
      <c r="DN376" s="85"/>
      <c r="DO376" s="86"/>
      <c r="DP376" s="87"/>
      <c r="DQ376" s="87"/>
      <c r="DR376" s="88"/>
      <c r="DS376" s="88"/>
      <c r="DT376" s="89"/>
      <c r="DU376" s="77">
        <f t="shared" si="2346"/>
        <v>0</v>
      </c>
      <c r="DV376" s="90"/>
      <c r="DW376" s="168"/>
      <c r="DX376" s="92"/>
      <c r="DY376" s="93"/>
      <c r="DZ376" s="94"/>
      <c r="EA376" s="95"/>
      <c r="EB376" s="96"/>
      <c r="EC376" s="97"/>
      <c r="ED376" s="98"/>
      <c r="EE376" s="99"/>
      <c r="EF376" s="79">
        <f t="shared" si="2347"/>
        <v>0</v>
      </c>
      <c r="EG376" s="104"/>
      <c r="EH376" s="92"/>
      <c r="EI376" s="102"/>
      <c r="EJ376" s="5675">
        <f>الاعدادات!$D$7</f>
        <v>2023</v>
      </c>
      <c r="EK376" s="163">
        <f t="shared" si="2350"/>
        <v>0</v>
      </c>
      <c r="EL376" s="164">
        <f t="shared" si="2351"/>
        <v>0</v>
      </c>
      <c r="EM376" s="164">
        <f>BS368+BT368+BU368+BV368+BW368</f>
        <v>0</v>
      </c>
      <c r="EN376" s="165">
        <f>BX368+BY368+BZ368+CA368</f>
        <v>0</v>
      </c>
      <c r="EO376" s="166">
        <f t="shared" si="2352"/>
        <v>0</v>
      </c>
      <c r="EP376" s="164">
        <f t="shared" si="2353"/>
        <v>0</v>
      </c>
      <c r="EQ376" s="164">
        <f>CU368+CV368+CW368+CX368+CY368</f>
        <v>0</v>
      </c>
      <c r="ER376" s="165">
        <f>CZ368+DA368+DB368+DC368</f>
        <v>0</v>
      </c>
      <c r="ES376" s="166">
        <f t="shared" si="2354"/>
        <v>0</v>
      </c>
      <c r="ET376" s="164">
        <f t="shared" si="2355"/>
        <v>0</v>
      </c>
      <c r="EU376" s="164">
        <f>BS375+BT375+BU375+BV375+BW375</f>
        <v>0</v>
      </c>
      <c r="EV376" s="165">
        <f>BX375+BY375+BZ375+CA375</f>
        <v>0</v>
      </c>
      <c r="EW376" s="166">
        <f t="shared" si="2356"/>
        <v>0</v>
      </c>
      <c r="EX376" s="164">
        <f t="shared" si="2357"/>
        <v>0</v>
      </c>
      <c r="EY376" s="164">
        <f>CU375+CV375+CW375+CX375+CY375</f>
        <v>0</v>
      </c>
      <c r="EZ376" s="167">
        <f>CZ375+DA375+DB375+DC375</f>
        <v>0</v>
      </c>
      <c r="FA376" s="166">
        <f t="shared" si="2358"/>
        <v>0</v>
      </c>
      <c r="FB376" s="164">
        <f t="shared" si="2359"/>
        <v>0</v>
      </c>
      <c r="FC376" s="164">
        <f>DW368+DX368+DY368+DZ368+EA368</f>
        <v>0</v>
      </c>
      <c r="FD376" s="167">
        <f>EB368+EC368+ED368+EE368</f>
        <v>0</v>
      </c>
      <c r="FE376" s="166">
        <f t="shared" si="2360"/>
        <v>0</v>
      </c>
      <c r="FF376" s="164">
        <f t="shared" si="2361"/>
        <v>0</v>
      </c>
      <c r="FG376" s="164">
        <f>DW375+DX375+DY375+DZ375+EA375</f>
        <v>0</v>
      </c>
      <c r="FH376" s="167">
        <f>EB375+EC375+ED375+EE375</f>
        <v>0</v>
      </c>
      <c r="FI376" s="837" t="s">
        <v>184</v>
      </c>
      <c r="FJ376" s="169">
        <f>ES379</f>
        <v>0</v>
      </c>
      <c r="FK376" s="169">
        <f t="shared" ref="FK376" si="2365">ET379</f>
        <v>0</v>
      </c>
      <c r="FL376" s="169">
        <f t="shared" ref="FL376" si="2366">EU379</f>
        <v>0</v>
      </c>
      <c r="FM376" s="169">
        <f t="shared" ref="FM376" si="2367">EV379</f>
        <v>0</v>
      </c>
    </row>
    <row r="377" spans="1:174" ht="48" customHeight="1" thickBot="1">
      <c r="A377" s="143"/>
      <c r="B377" s="157"/>
      <c r="C377" s="157"/>
      <c r="D377" s="157"/>
      <c r="E377" s="158"/>
      <c r="F377" s="158"/>
      <c r="G377" s="159"/>
      <c r="H377" s="144"/>
      <c r="I377" s="144"/>
      <c r="J377" s="145"/>
      <c r="K377" s="146"/>
      <c r="L377" s="5675">
        <f>الاعدادات!$D$9</f>
        <v>2025</v>
      </c>
      <c r="M377" s="172"/>
      <c r="N377" s="172"/>
      <c r="O377" s="172"/>
      <c r="P377" s="172"/>
      <c r="Q377" s="172"/>
      <c r="R377" s="172"/>
      <c r="S377" s="172"/>
      <c r="T377" s="172"/>
      <c r="U377" s="172"/>
      <c r="V377" s="172"/>
      <c r="W377" s="172"/>
      <c r="X377" s="172"/>
      <c r="Y377" s="172"/>
      <c r="Z377" s="174"/>
      <c r="AA377" s="172"/>
      <c r="AB377" s="172"/>
      <c r="AC377" s="172"/>
      <c r="AD377" s="172"/>
      <c r="AE377" s="172"/>
      <c r="AF377" s="172"/>
      <c r="AG377" s="172"/>
      <c r="AH377" s="172"/>
      <c r="AI377" s="172"/>
      <c r="AJ377" s="172"/>
      <c r="AK377" s="172"/>
      <c r="AL377" s="172"/>
      <c r="AM377" s="172"/>
      <c r="AN377" s="172"/>
      <c r="AO377" s="172"/>
      <c r="AP377" s="172"/>
      <c r="AQ377" s="172"/>
      <c r="AR377" s="172"/>
      <c r="AS377" s="175"/>
      <c r="AT377" s="172"/>
      <c r="AU377" s="172"/>
      <c r="AV377" s="172"/>
      <c r="AW377" s="172"/>
      <c r="AX377" s="172"/>
      <c r="AY377" s="175"/>
      <c r="AZ377" s="172"/>
      <c r="BA377" s="172"/>
      <c r="BB377" s="2165"/>
      <c r="BC377" s="5683">
        <f>الاعدادات!$D$9</f>
        <v>2025</v>
      </c>
      <c r="BD377" s="82"/>
      <c r="BE377" s="83"/>
      <c r="BF377" s="83"/>
      <c r="BG377" s="84"/>
      <c r="BH377" s="84"/>
      <c r="BI377" s="84"/>
      <c r="BJ377" s="85"/>
      <c r="BK377" s="86"/>
      <c r="BL377" s="87"/>
      <c r="BM377" s="87"/>
      <c r="BN377" s="88"/>
      <c r="BO377" s="88"/>
      <c r="BP377" s="89"/>
      <c r="BQ377" s="77">
        <f t="shared" si="2342"/>
        <v>0</v>
      </c>
      <c r="BR377" s="90"/>
      <c r="BS377" s="91"/>
      <c r="BT377" s="92"/>
      <c r="BU377" s="93"/>
      <c r="BV377" s="94"/>
      <c r="BW377" s="95"/>
      <c r="BX377" s="96"/>
      <c r="BY377" s="97"/>
      <c r="BZ377" s="98"/>
      <c r="CA377" s="99"/>
      <c r="CB377" s="79">
        <f t="shared" si="2343"/>
        <v>0</v>
      </c>
      <c r="CC377" s="104"/>
      <c r="CD377" s="92"/>
      <c r="CE377" s="102"/>
      <c r="CF377" s="82"/>
      <c r="CG377" s="83"/>
      <c r="CH377" s="83"/>
      <c r="CI377" s="84"/>
      <c r="CJ377" s="84"/>
      <c r="CK377" s="84"/>
      <c r="CL377" s="85"/>
      <c r="CM377" s="86"/>
      <c r="CN377" s="87"/>
      <c r="CO377" s="87"/>
      <c r="CP377" s="88"/>
      <c r="CQ377" s="88"/>
      <c r="CR377" s="89"/>
      <c r="CS377" s="77">
        <f t="shared" si="2344"/>
        <v>0</v>
      </c>
      <c r="CT377" s="90"/>
      <c r="CU377" s="168"/>
      <c r="CV377" s="92"/>
      <c r="CW377" s="93"/>
      <c r="CX377" s="94"/>
      <c r="CY377" s="95"/>
      <c r="CZ377" s="96"/>
      <c r="DA377" s="97"/>
      <c r="DB377" s="98"/>
      <c r="DC377" s="99"/>
      <c r="DD377" s="79">
        <f t="shared" si="2345"/>
        <v>0</v>
      </c>
      <c r="DE377" s="104"/>
      <c r="DF377" s="92"/>
      <c r="DG377" s="102"/>
      <c r="DH377" s="82"/>
      <c r="DI377" s="83"/>
      <c r="DJ377" s="83"/>
      <c r="DK377" s="84"/>
      <c r="DL377" s="84"/>
      <c r="DM377" s="84"/>
      <c r="DN377" s="85"/>
      <c r="DO377" s="86"/>
      <c r="DP377" s="87"/>
      <c r="DQ377" s="87"/>
      <c r="DR377" s="88"/>
      <c r="DS377" s="88"/>
      <c r="DT377" s="89"/>
      <c r="DU377" s="77">
        <f t="shared" si="2346"/>
        <v>0</v>
      </c>
      <c r="DV377" s="90"/>
      <c r="DW377" s="168"/>
      <c r="DX377" s="92"/>
      <c r="DY377" s="93"/>
      <c r="DZ377" s="94"/>
      <c r="EA377" s="95"/>
      <c r="EB377" s="96"/>
      <c r="EC377" s="97"/>
      <c r="ED377" s="98"/>
      <c r="EE377" s="99"/>
      <c r="EF377" s="79">
        <f t="shared" si="2347"/>
        <v>0</v>
      </c>
      <c r="EG377" s="104"/>
      <c r="EH377" s="92"/>
      <c r="EI377" s="102"/>
      <c r="EJ377" s="5675">
        <f>الاعدادات!$D$8</f>
        <v>2024</v>
      </c>
      <c r="EK377" s="163">
        <f t="shared" si="2350"/>
        <v>0</v>
      </c>
      <c r="EL377" s="164">
        <f t="shared" si="2351"/>
        <v>0</v>
      </c>
      <c r="EM377" s="164">
        <f>BS369+BT369+BU369+BV369+BW369</f>
        <v>0</v>
      </c>
      <c r="EN377" s="165">
        <f>BX369+BY369+BZ369+CA369</f>
        <v>0</v>
      </c>
      <c r="EO377" s="166">
        <f t="shared" si="2352"/>
        <v>0</v>
      </c>
      <c r="EP377" s="164">
        <f t="shared" si="2353"/>
        <v>0</v>
      </c>
      <c r="EQ377" s="164">
        <f>CU369+CV369+CW369+CX369+CY369</f>
        <v>0</v>
      </c>
      <c r="ER377" s="165">
        <f>CZ369+DA369+DB369+DC369</f>
        <v>0</v>
      </c>
      <c r="ES377" s="166">
        <f t="shared" si="2354"/>
        <v>0</v>
      </c>
      <c r="ET377" s="164">
        <f t="shared" si="2355"/>
        <v>0</v>
      </c>
      <c r="EU377" s="164">
        <f>BS376+BT376+BU376+BV376+BW376</f>
        <v>0</v>
      </c>
      <c r="EV377" s="165">
        <f>BX376+BY376+BZ376+CA376</f>
        <v>0</v>
      </c>
      <c r="EW377" s="166">
        <f t="shared" si="2356"/>
        <v>0</v>
      </c>
      <c r="EX377" s="164">
        <f t="shared" si="2357"/>
        <v>0</v>
      </c>
      <c r="EY377" s="164">
        <f>CU376+CV376+CW376+CX376+CY376</f>
        <v>0</v>
      </c>
      <c r="EZ377" s="167">
        <f>CZ376+DA376+DB376+DC376</f>
        <v>0</v>
      </c>
      <c r="FA377" s="166">
        <f t="shared" si="2358"/>
        <v>0</v>
      </c>
      <c r="FB377" s="164">
        <f t="shared" si="2359"/>
        <v>0</v>
      </c>
      <c r="FC377" s="164">
        <f>DW369+DX369+DY369+DZ369+EA369</f>
        <v>0</v>
      </c>
      <c r="FD377" s="167">
        <f>EB369+EC369+ED369+EE369</f>
        <v>0</v>
      </c>
      <c r="FE377" s="166">
        <f t="shared" si="2360"/>
        <v>0</v>
      </c>
      <c r="FF377" s="164">
        <f t="shared" si="2361"/>
        <v>0</v>
      </c>
      <c r="FG377" s="164">
        <f>DW376+DX376+DY376+DZ376+EA376</f>
        <v>0</v>
      </c>
      <c r="FH377" s="167">
        <f>EB376+EC376+ED376+EE376</f>
        <v>0</v>
      </c>
      <c r="FI377" s="837" t="s">
        <v>185</v>
      </c>
      <c r="FJ377" s="169">
        <f>EW379</f>
        <v>0</v>
      </c>
      <c r="FK377" s="169">
        <f t="shared" ref="FK377" si="2368">EX379</f>
        <v>0</v>
      </c>
      <c r="FL377" s="169">
        <f t="shared" ref="FL377" si="2369">EY379</f>
        <v>0</v>
      </c>
      <c r="FM377" s="169">
        <f t="shared" ref="FM377" si="2370">EZ379</f>
        <v>0</v>
      </c>
    </row>
    <row r="378" spans="1:174" ht="48" customHeight="1" thickBot="1">
      <c r="A378" s="143"/>
      <c r="B378" s="157"/>
      <c r="C378" s="157"/>
      <c r="D378" s="157"/>
      <c r="E378" s="158"/>
      <c r="F378" s="158"/>
      <c r="G378" s="159"/>
      <c r="H378" s="144"/>
      <c r="I378" s="144"/>
      <c r="J378" s="145"/>
      <c r="K378" s="146"/>
      <c r="L378" s="5675">
        <f>الاعدادات!$D$10</f>
        <v>2026</v>
      </c>
      <c r="M378" s="172"/>
      <c r="N378" s="172"/>
      <c r="O378" s="172"/>
      <c r="P378" s="172"/>
      <c r="Q378" s="172"/>
      <c r="R378" s="172"/>
      <c r="S378" s="172"/>
      <c r="T378" s="172"/>
      <c r="U378" s="172"/>
      <c r="V378" s="172"/>
      <c r="W378" s="172"/>
      <c r="X378" s="172"/>
      <c r="Y378" s="172"/>
      <c r="Z378" s="174"/>
      <c r="AA378" s="172"/>
      <c r="AB378" s="172"/>
      <c r="AC378" s="172"/>
      <c r="AD378" s="172"/>
      <c r="AE378" s="172"/>
      <c r="AF378" s="172"/>
      <c r="AG378" s="172"/>
      <c r="AH378" s="172"/>
      <c r="AI378" s="172"/>
      <c r="AJ378" s="172"/>
      <c r="AK378" s="172"/>
      <c r="AL378" s="172"/>
      <c r="AM378" s="172"/>
      <c r="AN378" s="172"/>
      <c r="AO378" s="172"/>
      <c r="AP378" s="172"/>
      <c r="AQ378" s="172"/>
      <c r="AR378" s="172"/>
      <c r="AS378" s="175"/>
      <c r="AT378" s="172"/>
      <c r="AU378" s="172"/>
      <c r="AV378" s="172"/>
      <c r="AW378" s="172"/>
      <c r="AX378" s="172"/>
      <c r="AY378" s="175"/>
      <c r="AZ378" s="172"/>
      <c r="BA378" s="172"/>
      <c r="BB378" s="2165"/>
      <c r="BC378" s="5683">
        <f>الاعدادات!$D$10</f>
        <v>2026</v>
      </c>
      <c r="BD378" s="117"/>
      <c r="BE378" s="118"/>
      <c r="BF378" s="118"/>
      <c r="BG378" s="119"/>
      <c r="BH378" s="119"/>
      <c r="BI378" s="119"/>
      <c r="BJ378" s="120"/>
      <c r="BK378" s="121"/>
      <c r="BL378" s="122"/>
      <c r="BM378" s="122"/>
      <c r="BN378" s="123"/>
      <c r="BO378" s="123"/>
      <c r="BP378" s="124"/>
      <c r="BQ378" s="125">
        <f t="shared" si="2342"/>
        <v>0</v>
      </c>
      <c r="BR378" s="126"/>
      <c r="BS378" s="127"/>
      <c r="BT378" s="128"/>
      <c r="BU378" s="129"/>
      <c r="BV378" s="130"/>
      <c r="BW378" s="131"/>
      <c r="BX378" s="132"/>
      <c r="BY378" s="133"/>
      <c r="BZ378" s="134"/>
      <c r="CA378" s="135"/>
      <c r="CB378" s="136">
        <f t="shared" si="2343"/>
        <v>0</v>
      </c>
      <c r="CC378" s="137"/>
      <c r="CD378" s="128"/>
      <c r="CE378" s="141"/>
      <c r="CF378" s="117"/>
      <c r="CG378" s="118"/>
      <c r="CH378" s="118"/>
      <c r="CI378" s="119"/>
      <c r="CJ378" s="119"/>
      <c r="CK378" s="119"/>
      <c r="CL378" s="120"/>
      <c r="CM378" s="121"/>
      <c r="CN378" s="122"/>
      <c r="CO378" s="122"/>
      <c r="CP378" s="123"/>
      <c r="CQ378" s="123"/>
      <c r="CR378" s="124"/>
      <c r="CS378" s="125">
        <f t="shared" si="2344"/>
        <v>0</v>
      </c>
      <c r="CT378" s="126"/>
      <c r="CU378" s="176"/>
      <c r="CV378" s="128"/>
      <c r="CW378" s="129"/>
      <c r="CX378" s="130"/>
      <c r="CY378" s="131"/>
      <c r="CZ378" s="132"/>
      <c r="DA378" s="133"/>
      <c r="DB378" s="134"/>
      <c r="DC378" s="135"/>
      <c r="DD378" s="136">
        <f t="shared" si="2345"/>
        <v>0</v>
      </c>
      <c r="DE378" s="137"/>
      <c r="DF378" s="128"/>
      <c r="DG378" s="141"/>
      <c r="DH378" s="117"/>
      <c r="DI378" s="118"/>
      <c r="DJ378" s="118"/>
      <c r="DK378" s="119"/>
      <c r="DL378" s="119"/>
      <c r="DM378" s="119"/>
      <c r="DN378" s="120"/>
      <c r="DO378" s="121"/>
      <c r="DP378" s="122"/>
      <c r="DQ378" s="122"/>
      <c r="DR378" s="123"/>
      <c r="DS378" s="123"/>
      <c r="DT378" s="124"/>
      <c r="DU378" s="125">
        <f t="shared" si="2346"/>
        <v>0</v>
      </c>
      <c r="DV378" s="126"/>
      <c r="DW378" s="176"/>
      <c r="DX378" s="128"/>
      <c r="DY378" s="129"/>
      <c r="DZ378" s="130"/>
      <c r="EA378" s="131"/>
      <c r="EB378" s="132"/>
      <c r="EC378" s="133"/>
      <c r="ED378" s="134"/>
      <c r="EE378" s="135"/>
      <c r="EF378" s="136">
        <f t="shared" si="2347"/>
        <v>0</v>
      </c>
      <c r="EG378" s="137"/>
      <c r="EH378" s="128"/>
      <c r="EI378" s="141"/>
      <c r="EJ378" s="5675">
        <f>الاعدادات!$D$9</f>
        <v>2025</v>
      </c>
      <c r="EK378" s="163">
        <f t="shared" si="2350"/>
        <v>0</v>
      </c>
      <c r="EL378" s="164">
        <f t="shared" si="2351"/>
        <v>0</v>
      </c>
      <c r="EM378" s="164">
        <f>BS370+BT370+BU370+BV370+BW370</f>
        <v>0</v>
      </c>
      <c r="EN378" s="165">
        <f>BX370+BY370+BZ370+CA370</f>
        <v>0</v>
      </c>
      <c r="EO378" s="166">
        <f t="shared" si="2352"/>
        <v>0</v>
      </c>
      <c r="EP378" s="164">
        <f t="shared" si="2353"/>
        <v>0</v>
      </c>
      <c r="EQ378" s="164">
        <f>CU370+CV370+CW370+CX370+CY370</f>
        <v>0</v>
      </c>
      <c r="ER378" s="165">
        <f>CZ370+DA370+DB370+DC370</f>
        <v>0</v>
      </c>
      <c r="ES378" s="166">
        <f t="shared" si="2354"/>
        <v>0</v>
      </c>
      <c r="ET378" s="164">
        <f t="shared" si="2355"/>
        <v>0</v>
      </c>
      <c r="EU378" s="164">
        <f>BS377+BT377+BU377+BV377+BW377</f>
        <v>0</v>
      </c>
      <c r="EV378" s="165">
        <f>BX377+BY377+BZ377+CA377</f>
        <v>0</v>
      </c>
      <c r="EW378" s="166">
        <f t="shared" si="2356"/>
        <v>0</v>
      </c>
      <c r="EX378" s="164">
        <f t="shared" si="2357"/>
        <v>0</v>
      </c>
      <c r="EY378" s="164">
        <f>CU377+CV377+CW377+CX377+CY377</f>
        <v>0</v>
      </c>
      <c r="EZ378" s="167">
        <f>CZ377+DA377+DB377+DC377</f>
        <v>0</v>
      </c>
      <c r="FA378" s="166">
        <f t="shared" si="2358"/>
        <v>0</v>
      </c>
      <c r="FB378" s="164">
        <f t="shared" si="2359"/>
        <v>0</v>
      </c>
      <c r="FC378" s="164">
        <f>DW370+DX370+DY370+DZ370+EA370</f>
        <v>0</v>
      </c>
      <c r="FD378" s="167">
        <f>EB370+EC370+ED370+EE370</f>
        <v>0</v>
      </c>
      <c r="FE378" s="166">
        <f t="shared" si="2360"/>
        <v>0</v>
      </c>
      <c r="FF378" s="164">
        <f t="shared" si="2361"/>
        <v>0</v>
      </c>
      <c r="FG378" s="164">
        <f>DW377+DX377+DY377+DZ377+EA377</f>
        <v>0</v>
      </c>
      <c r="FH378" s="167">
        <f>EB377+EC377+ED377+EE377</f>
        <v>0</v>
      </c>
      <c r="FI378" s="837" t="s">
        <v>200</v>
      </c>
      <c r="FJ378" s="169">
        <f>FA379</f>
        <v>0</v>
      </c>
      <c r="FK378" s="169">
        <f t="shared" ref="FK378" si="2371">FB379</f>
        <v>0</v>
      </c>
      <c r="FL378" s="169">
        <f t="shared" ref="FL378" si="2372">FC379</f>
        <v>0</v>
      </c>
      <c r="FM378" s="169">
        <f>FD379</f>
        <v>0</v>
      </c>
    </row>
    <row r="379" spans="1:174" ht="48" customHeight="1" thickBot="1">
      <c r="A379" s="143"/>
      <c r="B379" s="172"/>
      <c r="C379" s="172"/>
      <c r="D379" s="172"/>
      <c r="E379" s="172"/>
      <c r="F379" s="172"/>
      <c r="G379" s="172"/>
      <c r="H379" s="172"/>
      <c r="I379" s="172"/>
      <c r="J379" s="145"/>
      <c r="K379" s="146"/>
      <c r="L379" s="173"/>
      <c r="M379" s="172"/>
      <c r="N379" s="172"/>
      <c r="O379" s="172"/>
      <c r="P379" s="172"/>
      <c r="Q379" s="172"/>
      <c r="R379" s="172"/>
      <c r="S379" s="172"/>
      <c r="T379" s="172"/>
      <c r="U379" s="172"/>
      <c r="V379" s="172"/>
      <c r="W379" s="172"/>
      <c r="X379" s="172"/>
      <c r="Y379" s="172"/>
      <c r="Z379" s="174"/>
      <c r="AA379" s="172"/>
      <c r="AB379" s="172"/>
      <c r="AC379" s="172"/>
      <c r="AD379" s="172"/>
      <c r="AE379" s="172"/>
      <c r="AF379" s="172"/>
      <c r="AG379" s="172"/>
      <c r="AH379" s="172"/>
      <c r="AI379" s="172"/>
      <c r="AJ379" s="172"/>
      <c r="AK379" s="172"/>
      <c r="AL379" s="172"/>
      <c r="AM379" s="172"/>
      <c r="AN379" s="172"/>
      <c r="AO379" s="172"/>
      <c r="AP379" s="172"/>
      <c r="AQ379" s="172"/>
      <c r="AR379" s="172"/>
      <c r="AS379" s="175"/>
      <c r="AT379" s="172"/>
      <c r="AU379" s="172"/>
      <c r="AV379" s="172"/>
      <c r="AW379" s="172"/>
      <c r="AX379" s="172"/>
      <c r="AY379" s="175"/>
      <c r="AZ379" s="172"/>
      <c r="BA379" s="172"/>
      <c r="BB379" s="2165"/>
      <c r="BC379" s="2009" t="s">
        <v>181</v>
      </c>
      <c r="BD379" s="5689">
        <f t="shared" ref="BD379:BP379" si="2373">SUM(BD374:BD378)</f>
        <v>0</v>
      </c>
      <c r="BE379" s="5690">
        <f t="shared" si="2373"/>
        <v>0</v>
      </c>
      <c r="BF379" s="5690">
        <f t="shared" si="2373"/>
        <v>0</v>
      </c>
      <c r="BG379" s="5690">
        <f t="shared" si="2373"/>
        <v>0</v>
      </c>
      <c r="BH379" s="5690">
        <f t="shared" si="2373"/>
        <v>0</v>
      </c>
      <c r="BI379" s="5690">
        <f t="shared" si="2373"/>
        <v>0</v>
      </c>
      <c r="BJ379" s="5690">
        <f t="shared" si="2373"/>
        <v>0</v>
      </c>
      <c r="BK379" s="5690">
        <f t="shared" si="2373"/>
        <v>0</v>
      </c>
      <c r="BL379" s="5690">
        <f t="shared" si="2373"/>
        <v>0</v>
      </c>
      <c r="BM379" s="5690">
        <f t="shared" si="2373"/>
        <v>0</v>
      </c>
      <c r="BN379" s="5690">
        <f t="shared" si="2373"/>
        <v>0</v>
      </c>
      <c r="BO379" s="5690">
        <f t="shared" si="2373"/>
        <v>0</v>
      </c>
      <c r="BP379" s="5690">
        <f t="shared" si="2373"/>
        <v>0</v>
      </c>
      <c r="BQ379" s="5691">
        <f t="shared" si="2342"/>
        <v>0</v>
      </c>
      <c r="BR379" s="5690">
        <f t="shared" ref="BR379:CR379" si="2374">SUM(BR374:BR378)</f>
        <v>0</v>
      </c>
      <c r="BS379" s="5690">
        <f t="shared" si="2374"/>
        <v>0</v>
      </c>
      <c r="BT379" s="5690">
        <f t="shared" si="2374"/>
        <v>0</v>
      </c>
      <c r="BU379" s="5690">
        <f t="shared" si="2374"/>
        <v>0</v>
      </c>
      <c r="BV379" s="5690">
        <f t="shared" si="2374"/>
        <v>0</v>
      </c>
      <c r="BW379" s="5690">
        <f t="shared" si="2374"/>
        <v>0</v>
      </c>
      <c r="BX379" s="5690">
        <f t="shared" si="2374"/>
        <v>0</v>
      </c>
      <c r="BY379" s="5690">
        <f t="shared" si="2374"/>
        <v>0</v>
      </c>
      <c r="BZ379" s="5692">
        <f t="shared" si="2374"/>
        <v>0</v>
      </c>
      <c r="CA379" s="5690">
        <f t="shared" si="2374"/>
        <v>0</v>
      </c>
      <c r="CB379" s="5690">
        <f t="shared" si="2374"/>
        <v>0</v>
      </c>
      <c r="CC379" s="5690">
        <f t="shared" si="2374"/>
        <v>0</v>
      </c>
      <c r="CD379" s="5690">
        <f t="shared" si="2374"/>
        <v>0</v>
      </c>
      <c r="CE379" s="5693">
        <f t="shared" si="2374"/>
        <v>0</v>
      </c>
      <c r="CF379" s="5689">
        <f t="shared" si="2374"/>
        <v>0</v>
      </c>
      <c r="CG379" s="5690">
        <f t="shared" si="2374"/>
        <v>0</v>
      </c>
      <c r="CH379" s="5690">
        <f t="shared" si="2374"/>
        <v>0</v>
      </c>
      <c r="CI379" s="5690">
        <f t="shared" si="2374"/>
        <v>0</v>
      </c>
      <c r="CJ379" s="5690">
        <f t="shared" si="2374"/>
        <v>0</v>
      </c>
      <c r="CK379" s="5690">
        <f t="shared" si="2374"/>
        <v>0</v>
      </c>
      <c r="CL379" s="5690">
        <f t="shared" si="2374"/>
        <v>0</v>
      </c>
      <c r="CM379" s="5690">
        <f t="shared" si="2374"/>
        <v>0</v>
      </c>
      <c r="CN379" s="5690">
        <f t="shared" si="2374"/>
        <v>0</v>
      </c>
      <c r="CO379" s="5690">
        <f t="shared" si="2374"/>
        <v>0</v>
      </c>
      <c r="CP379" s="5690">
        <f t="shared" si="2374"/>
        <v>0</v>
      </c>
      <c r="CQ379" s="5690">
        <f t="shared" si="2374"/>
        <v>0</v>
      </c>
      <c r="CR379" s="5690">
        <f t="shared" si="2374"/>
        <v>0</v>
      </c>
      <c r="CS379" s="5691">
        <f t="shared" si="2344"/>
        <v>0</v>
      </c>
      <c r="CT379" s="5690">
        <f t="shared" ref="CT379:DT379" si="2375">SUM(CT374:CT378)</f>
        <v>0</v>
      </c>
      <c r="CU379" s="5690">
        <f t="shared" si="2375"/>
        <v>0</v>
      </c>
      <c r="CV379" s="5690">
        <f t="shared" si="2375"/>
        <v>0</v>
      </c>
      <c r="CW379" s="5690">
        <f t="shared" si="2375"/>
        <v>0</v>
      </c>
      <c r="CX379" s="5690">
        <f t="shared" si="2375"/>
        <v>0</v>
      </c>
      <c r="CY379" s="5690">
        <f t="shared" si="2375"/>
        <v>0</v>
      </c>
      <c r="CZ379" s="5690">
        <f t="shared" si="2375"/>
        <v>0</v>
      </c>
      <c r="DA379" s="5690">
        <f t="shared" si="2375"/>
        <v>0</v>
      </c>
      <c r="DB379" s="5692">
        <f t="shared" si="2375"/>
        <v>0</v>
      </c>
      <c r="DC379" s="5690">
        <f t="shared" si="2375"/>
        <v>0</v>
      </c>
      <c r="DD379" s="5690">
        <f t="shared" si="2375"/>
        <v>0</v>
      </c>
      <c r="DE379" s="5690">
        <f t="shared" si="2375"/>
        <v>0</v>
      </c>
      <c r="DF379" s="5690">
        <f t="shared" si="2375"/>
        <v>0</v>
      </c>
      <c r="DG379" s="5693">
        <f t="shared" si="2375"/>
        <v>0</v>
      </c>
      <c r="DH379" s="5689">
        <f t="shared" si="2375"/>
        <v>0</v>
      </c>
      <c r="DI379" s="5690">
        <f t="shared" si="2375"/>
        <v>0</v>
      </c>
      <c r="DJ379" s="5690">
        <f t="shared" si="2375"/>
        <v>0</v>
      </c>
      <c r="DK379" s="5690">
        <f t="shared" si="2375"/>
        <v>0</v>
      </c>
      <c r="DL379" s="5690">
        <f t="shared" si="2375"/>
        <v>0</v>
      </c>
      <c r="DM379" s="5690">
        <f t="shared" si="2375"/>
        <v>0</v>
      </c>
      <c r="DN379" s="5690">
        <f t="shared" si="2375"/>
        <v>0</v>
      </c>
      <c r="DO379" s="5690">
        <f t="shared" si="2375"/>
        <v>0</v>
      </c>
      <c r="DP379" s="5690">
        <f t="shared" si="2375"/>
        <v>0</v>
      </c>
      <c r="DQ379" s="5690">
        <f t="shared" si="2375"/>
        <v>0</v>
      </c>
      <c r="DR379" s="5690">
        <f t="shared" si="2375"/>
        <v>0</v>
      </c>
      <c r="DS379" s="5690">
        <f t="shared" si="2375"/>
        <v>0</v>
      </c>
      <c r="DT379" s="5690">
        <f t="shared" si="2375"/>
        <v>0</v>
      </c>
      <c r="DU379" s="5691">
        <f t="shared" si="2346"/>
        <v>0</v>
      </c>
      <c r="DV379" s="5690">
        <f t="shared" ref="DV379:EI379" si="2376">SUM(DV374:DV378)</f>
        <v>0</v>
      </c>
      <c r="DW379" s="5690">
        <f t="shared" si="2376"/>
        <v>0</v>
      </c>
      <c r="DX379" s="5690">
        <f t="shared" si="2376"/>
        <v>0</v>
      </c>
      <c r="DY379" s="5690">
        <f t="shared" si="2376"/>
        <v>0</v>
      </c>
      <c r="DZ379" s="5690">
        <f t="shared" si="2376"/>
        <v>0</v>
      </c>
      <c r="EA379" s="5690">
        <f t="shared" si="2376"/>
        <v>0</v>
      </c>
      <c r="EB379" s="5690">
        <f t="shared" si="2376"/>
        <v>0</v>
      </c>
      <c r="EC379" s="5690">
        <f t="shared" si="2376"/>
        <v>0</v>
      </c>
      <c r="ED379" s="5692">
        <f t="shared" si="2376"/>
        <v>0</v>
      </c>
      <c r="EE379" s="5690">
        <f t="shared" si="2376"/>
        <v>0</v>
      </c>
      <c r="EF379" s="5690">
        <f t="shared" si="2376"/>
        <v>0</v>
      </c>
      <c r="EG379" s="5690">
        <f t="shared" si="2376"/>
        <v>0</v>
      </c>
      <c r="EH379" s="5690">
        <f t="shared" si="2376"/>
        <v>0</v>
      </c>
      <c r="EI379" s="5693">
        <f t="shared" si="2376"/>
        <v>0</v>
      </c>
      <c r="EJ379" s="5675">
        <f>الاعدادات!$D$10</f>
        <v>2026</v>
      </c>
      <c r="EK379" s="163">
        <f t="shared" si="2350"/>
        <v>0</v>
      </c>
      <c r="EL379" s="164">
        <f t="shared" si="2351"/>
        <v>0</v>
      </c>
      <c r="EM379" s="164">
        <f>BS371+BT371+BU371+BV371+BW371</f>
        <v>0</v>
      </c>
      <c r="EN379" s="165">
        <f>BX371+BY371+BZ371+CA371</f>
        <v>0</v>
      </c>
      <c r="EO379" s="166">
        <f t="shared" si="2352"/>
        <v>0</v>
      </c>
      <c r="EP379" s="164">
        <f t="shared" si="2353"/>
        <v>0</v>
      </c>
      <c r="EQ379" s="164">
        <f>CU371+CV371+CW371+CX371+CY371</f>
        <v>0</v>
      </c>
      <c r="ER379" s="165">
        <f>CZ371+DA371+DB371+DC371</f>
        <v>0</v>
      </c>
      <c r="ES379" s="166">
        <f t="shared" si="2354"/>
        <v>0</v>
      </c>
      <c r="ET379" s="164">
        <f t="shared" si="2355"/>
        <v>0</v>
      </c>
      <c r="EU379" s="164">
        <f>BS378+BT378+BU378+BV378+BW378</f>
        <v>0</v>
      </c>
      <c r="EV379" s="165">
        <f>BX378+BY378+BZ378+CA378</f>
        <v>0</v>
      </c>
      <c r="EW379" s="166">
        <f t="shared" si="2356"/>
        <v>0</v>
      </c>
      <c r="EX379" s="164">
        <f t="shared" si="2357"/>
        <v>0</v>
      </c>
      <c r="EY379" s="164">
        <f>CU378+CV378+CW378+CX378+CY378</f>
        <v>0</v>
      </c>
      <c r="EZ379" s="167">
        <f>CZ378+DA378+DB378+DC378</f>
        <v>0</v>
      </c>
      <c r="FA379" s="166">
        <f t="shared" si="2358"/>
        <v>0</v>
      </c>
      <c r="FB379" s="164">
        <f t="shared" si="2359"/>
        <v>0</v>
      </c>
      <c r="FC379" s="164">
        <f>DW371+DX371+DY371+DZ371+EA371</f>
        <v>0</v>
      </c>
      <c r="FD379" s="167">
        <f>EB371+EC371+ED371+EE371</f>
        <v>0</v>
      </c>
      <c r="FE379" s="166">
        <f t="shared" si="2360"/>
        <v>0</v>
      </c>
      <c r="FF379" s="164">
        <f t="shared" si="2361"/>
        <v>0</v>
      </c>
      <c r="FG379" s="164">
        <f>DW378+DX378+DY378+DZ378+EA378</f>
        <v>0</v>
      </c>
      <c r="FH379" s="167">
        <f>EB378+EC378+ED378+EE378</f>
        <v>0</v>
      </c>
      <c r="FI379" s="837" t="s">
        <v>597</v>
      </c>
      <c r="FJ379" s="169">
        <f>FE379</f>
        <v>0</v>
      </c>
      <c r="FK379" s="169">
        <f t="shared" ref="FK379" si="2377">FF379</f>
        <v>0</v>
      </c>
      <c r="FL379" s="169">
        <f t="shared" ref="FL379" si="2378">FG379</f>
        <v>0</v>
      </c>
      <c r="FM379" s="169">
        <f t="shared" ref="FM379" si="2379">FH379</f>
        <v>0</v>
      </c>
    </row>
    <row r="380" spans="1:174" ht="48" customHeight="1" thickBot="1">
      <c r="A380" s="2527"/>
      <c r="B380" s="2527"/>
      <c r="C380" s="2527"/>
      <c r="D380" s="2527"/>
      <c r="E380" s="2527"/>
      <c r="F380" s="2527"/>
      <c r="G380" s="2527"/>
      <c r="H380" s="2527"/>
      <c r="I380" s="2527"/>
      <c r="J380" s="2527"/>
      <c r="K380" s="2527"/>
      <c r="L380" s="2527"/>
      <c r="M380" s="2527"/>
      <c r="N380" s="2527"/>
      <c r="O380" s="2527"/>
      <c r="P380" s="2527"/>
      <c r="Q380" s="2527"/>
      <c r="R380" s="2527"/>
      <c r="S380" s="2527"/>
      <c r="T380" s="2527"/>
      <c r="U380" s="2527"/>
      <c r="V380" s="2527"/>
      <c r="W380" s="2527"/>
      <c r="X380" s="2527"/>
      <c r="Y380" s="2527"/>
      <c r="Z380" s="2527"/>
      <c r="AA380" s="2527"/>
      <c r="AB380" s="2527"/>
      <c r="AC380" s="2527"/>
      <c r="AD380" s="2527"/>
      <c r="AE380" s="2527"/>
      <c r="AF380" s="2527"/>
      <c r="AG380" s="2527"/>
      <c r="AH380" s="2527"/>
      <c r="AI380" s="2527"/>
      <c r="AJ380" s="2527"/>
      <c r="AK380" s="2527"/>
      <c r="AL380" s="2527"/>
      <c r="AM380" s="2527"/>
      <c r="AN380" s="2527"/>
      <c r="AO380" s="2527"/>
      <c r="AP380" s="2527"/>
      <c r="AQ380" s="2527"/>
      <c r="AR380" s="2527"/>
      <c r="AS380" s="2527"/>
      <c r="AT380" s="2527"/>
      <c r="AU380" s="2527"/>
      <c r="AV380" s="2527"/>
      <c r="AW380" s="2527"/>
      <c r="AX380" s="2527"/>
      <c r="AY380" s="2527"/>
      <c r="AZ380" s="2527"/>
      <c r="BA380" s="2527"/>
      <c r="BB380" s="2527"/>
      <c r="BC380" s="2527"/>
      <c r="BD380" s="2528"/>
      <c r="BE380" s="2527"/>
      <c r="BF380" s="2527"/>
      <c r="BG380" s="2527"/>
      <c r="BH380" s="2527"/>
      <c r="BI380" s="2527"/>
      <c r="BJ380" s="2527"/>
      <c r="BK380" s="2527"/>
      <c r="BL380" s="2527"/>
      <c r="BM380" s="2527"/>
      <c r="BN380" s="2527"/>
      <c r="BO380" s="2527"/>
      <c r="BP380" s="2527"/>
      <c r="BQ380" s="2527"/>
      <c r="BR380" s="2527"/>
      <c r="BS380" s="2527"/>
      <c r="BT380" s="2527"/>
      <c r="BU380" s="2527"/>
      <c r="BV380" s="2527"/>
      <c r="BW380" s="2527"/>
      <c r="BX380" s="2527"/>
      <c r="BY380" s="2527"/>
      <c r="BZ380" s="2527"/>
      <c r="CA380" s="2527"/>
      <c r="CB380" s="2527"/>
      <c r="CC380" s="2527"/>
      <c r="CD380" s="2527"/>
      <c r="CE380" s="2527"/>
      <c r="CF380" s="2528"/>
      <c r="CG380" s="2527"/>
      <c r="CH380" s="2527"/>
      <c r="CI380" s="2527"/>
      <c r="CJ380" s="2527"/>
      <c r="CK380" s="2527"/>
      <c r="CL380" s="2527"/>
      <c r="CM380" s="2527"/>
      <c r="CN380" s="2527"/>
      <c r="CO380" s="2527"/>
      <c r="CP380" s="2527"/>
      <c r="CQ380" s="2527"/>
      <c r="CR380" s="2527"/>
      <c r="CS380" s="2527"/>
      <c r="CT380" s="2527"/>
      <c r="CU380" s="2527"/>
      <c r="CV380" s="2527"/>
      <c r="CW380" s="2527"/>
      <c r="CX380" s="2527"/>
      <c r="CY380" s="2527"/>
      <c r="CZ380" s="2527"/>
      <c r="DA380" s="2527"/>
      <c r="DB380" s="2527"/>
      <c r="DC380" s="2527"/>
      <c r="DD380" s="2527"/>
      <c r="DE380" s="2527"/>
      <c r="DF380" s="2527"/>
      <c r="DG380" s="2527"/>
      <c r="DH380" s="2528"/>
      <c r="DI380" s="2527"/>
      <c r="DJ380" s="2527"/>
      <c r="DK380" s="2527"/>
      <c r="DL380" s="2527"/>
      <c r="DM380" s="2527"/>
      <c r="DN380" s="2527"/>
      <c r="DO380" s="2527"/>
      <c r="DP380" s="2527"/>
      <c r="DQ380" s="2527"/>
      <c r="DR380" s="2527"/>
      <c r="DS380" s="2527"/>
      <c r="DT380" s="2527"/>
      <c r="DU380" s="2527"/>
      <c r="DV380" s="2527"/>
      <c r="DW380" s="2527"/>
      <c r="DX380" s="2527"/>
      <c r="DY380" s="2527"/>
      <c r="DZ380" s="2527"/>
      <c r="EA380" s="2527"/>
      <c r="EB380" s="2527"/>
      <c r="EC380" s="2527"/>
      <c r="ED380" s="2527"/>
      <c r="EE380" s="2527"/>
      <c r="EF380" s="2527"/>
      <c r="EG380" s="2527"/>
      <c r="EH380" s="2527"/>
      <c r="EI380" s="2527"/>
      <c r="EJ380" s="2527"/>
      <c r="EK380" s="5688">
        <f>SUM(EK375:EK379)</f>
        <v>0</v>
      </c>
      <c r="EL380" s="5688">
        <f t="shared" ref="EL380:FH380" si="2380">SUM(EL375:EL379)</f>
        <v>0</v>
      </c>
      <c r="EM380" s="5688">
        <f t="shared" si="2380"/>
        <v>0</v>
      </c>
      <c r="EN380" s="5688">
        <f t="shared" si="2380"/>
        <v>0</v>
      </c>
      <c r="EO380" s="5688">
        <f t="shared" si="2380"/>
        <v>0</v>
      </c>
      <c r="EP380" s="5688">
        <f t="shared" si="2380"/>
        <v>0</v>
      </c>
      <c r="EQ380" s="5688">
        <f t="shared" si="2380"/>
        <v>0</v>
      </c>
      <c r="ER380" s="5688">
        <f t="shared" si="2380"/>
        <v>0</v>
      </c>
      <c r="ES380" s="5688">
        <f t="shared" si="2380"/>
        <v>0</v>
      </c>
      <c r="ET380" s="5688">
        <f t="shared" si="2380"/>
        <v>0</v>
      </c>
      <c r="EU380" s="5688">
        <f t="shared" si="2380"/>
        <v>0</v>
      </c>
      <c r="EV380" s="5688">
        <f t="shared" si="2380"/>
        <v>0</v>
      </c>
      <c r="EW380" s="5688">
        <f t="shared" si="2380"/>
        <v>0</v>
      </c>
      <c r="EX380" s="5688">
        <f t="shared" si="2380"/>
        <v>0</v>
      </c>
      <c r="EY380" s="5688">
        <f t="shared" si="2380"/>
        <v>0</v>
      </c>
      <c r="EZ380" s="5688">
        <f t="shared" si="2380"/>
        <v>0</v>
      </c>
      <c r="FA380" s="5688">
        <f t="shared" si="2380"/>
        <v>0</v>
      </c>
      <c r="FB380" s="5688">
        <f t="shared" si="2380"/>
        <v>0</v>
      </c>
      <c r="FC380" s="5688">
        <f t="shared" si="2380"/>
        <v>0</v>
      </c>
      <c r="FD380" s="5688">
        <f t="shared" si="2380"/>
        <v>0</v>
      </c>
      <c r="FE380" s="5688">
        <f t="shared" si="2380"/>
        <v>0</v>
      </c>
      <c r="FF380" s="5688">
        <f t="shared" si="2380"/>
        <v>0</v>
      </c>
      <c r="FG380" s="5688">
        <f t="shared" si="2380"/>
        <v>0</v>
      </c>
      <c r="FH380" s="5688">
        <f t="shared" si="2380"/>
        <v>0</v>
      </c>
      <c r="FI380" s="2527"/>
      <c r="FJ380" s="2527"/>
      <c r="FK380" s="2527"/>
      <c r="FL380" s="2527"/>
      <c r="FM380" s="2527"/>
    </row>
    <row r="381" spans="1:174" ht="48" customHeight="1" thickBot="1">
      <c r="A381" s="6227" t="s">
        <v>1141</v>
      </c>
      <c r="B381" s="6230" t="str" cm="1">
        <f t="array" ref="B381">_xlfn.XLOOKUP(1, (INDEX(التشكيل_القديم!$L$5:$S$49, ,6)=$A381) * (INDEX(التشكيل_القديم!$L$5:$S$49, ,7)="رئيس الدائرة"), INDEX(التشكيل_القديم!$L$5:$S$49, ,2))</f>
        <v>ثروت حامد محمد عبدالجواد</v>
      </c>
      <c r="C381" s="6230"/>
      <c r="D381" s="6230"/>
      <c r="E381" s="6230"/>
      <c r="F381" s="6230"/>
      <c r="G381" s="6230"/>
      <c r="H381" s="5676" cm="1">
        <f t="array" ref="H381">_xlfn.XLOOKUP(1, (INDEX(التشكيل_القديم!$L$5:$S$49, ,6)=$A381) * (INDEX(التشكيل_القديم!$L$5:$S$49, ,7)="رئيس الدائرة"), INDEX(التشكيل_القديم!$L$5:$S$49, ,3))</f>
        <v>3290</v>
      </c>
      <c r="I381" s="2171" t="str" cm="1">
        <f t="array" ref="I381">_xlfn.XLOOKUP(1, (INDEX(التشكيل_القديم!$L$5:$S$49, ,6)=$A381) * (INDEX(التشكيل_القديم!$L$5:$S$49, ,7)="رئيس الدائرة"), INDEX(التشكيل_القديم!$L$5:$S$49, ,4))</f>
        <v>أ</v>
      </c>
      <c r="J381" s="6231" t="s">
        <v>53</v>
      </c>
      <c r="K381" s="6234" t="s">
        <v>20</v>
      </c>
      <c r="L381" s="5567" t="s">
        <v>1198</v>
      </c>
      <c r="M381" s="5567"/>
      <c r="N381" s="6156" t="s">
        <v>1174</v>
      </c>
      <c r="O381" s="6157"/>
      <c r="P381" s="6157"/>
      <c r="Q381" s="6157"/>
      <c r="R381" s="6157"/>
      <c r="S381" s="6157"/>
      <c r="T381" s="6157"/>
      <c r="U381" s="6157"/>
      <c r="V381" s="6157"/>
      <c r="W381" s="6157"/>
      <c r="X381" s="6157"/>
      <c r="Y381" s="6157"/>
      <c r="Z381" s="6157"/>
      <c r="AA381" s="6157"/>
      <c r="AB381" s="6157"/>
      <c r="AC381" s="6157"/>
      <c r="AD381" s="6157"/>
      <c r="AE381" s="6157"/>
      <c r="AF381" s="6157"/>
      <c r="AG381" s="6157"/>
      <c r="AH381" s="6157"/>
      <c r="AI381" s="6157"/>
      <c r="AJ381" s="6157"/>
      <c r="AK381" s="6157"/>
      <c r="AL381" s="6157"/>
      <c r="AM381" s="6157"/>
      <c r="AN381" s="6157"/>
      <c r="AO381" s="6157"/>
      <c r="AP381" s="6157"/>
      <c r="AQ381" s="6157"/>
      <c r="AR381" s="6157"/>
      <c r="AS381" s="6157"/>
      <c r="AT381" s="6157"/>
      <c r="AU381" s="6157"/>
      <c r="AV381" s="6157"/>
      <c r="AW381" s="6157"/>
      <c r="AX381" s="6157"/>
      <c r="AY381" s="6157"/>
      <c r="AZ381" s="6157"/>
      <c r="BA381" s="6158"/>
      <c r="BB381" s="2158" t="s">
        <v>176</v>
      </c>
      <c r="BC381" s="2526"/>
      <c r="BD381" s="5652">
        <f>_xlfn.XLOOKUP(B381,التشكيل_القديم!$M$5:$M$39,التشكيل_القديم!$L$5:$L$39,0,0)</f>
        <v>20</v>
      </c>
      <c r="BE381" s="6210" t="str">
        <f xml:space="preserve"> "(" &amp;BD381&amp;")                 " &amp;"رئيس الدائرة  /  "  &amp;B381</f>
        <v>(20)                 رئيس الدائرة  /  ثروت حامد محمد عبدالجواد</v>
      </c>
      <c r="BF381" s="6210"/>
      <c r="BG381" s="6210"/>
      <c r="BH381" s="6210"/>
      <c r="BI381" s="6210"/>
      <c r="BJ381" s="6210"/>
      <c r="BK381" s="6210"/>
      <c r="BL381" s="6210"/>
      <c r="BM381" s="6210"/>
      <c r="BN381" s="6210"/>
      <c r="BO381" s="6210"/>
      <c r="BP381" s="6210"/>
      <c r="BQ381" s="6210"/>
      <c r="BR381" s="6210"/>
      <c r="BS381" s="6210"/>
      <c r="BT381" s="6210"/>
      <c r="BU381" s="6210"/>
      <c r="BV381" s="6210"/>
      <c r="BW381" s="6210"/>
      <c r="BX381" s="6210"/>
      <c r="BY381" s="6210"/>
      <c r="BZ381" s="6210"/>
      <c r="CA381" s="6210"/>
      <c r="CB381" s="6210"/>
      <c r="CC381" s="6210"/>
      <c r="CD381" s="6210"/>
      <c r="CE381" s="6211"/>
      <c r="CF381" s="5653">
        <f>_xlfn.XLOOKUP(B382,التشكيل_القديم!$M$5:$M$39,التشكيل_القديم!$L$5:$L$39,0,0)</f>
        <v>21</v>
      </c>
      <c r="CG381" s="6341" t="str">
        <f>"(2)             "&amp; "عضو يمين الدائرة  /  "  &amp;B382</f>
        <v>(2)             عضو يمين الدائرة  /  محمد فايق عبدالحميد علي</v>
      </c>
      <c r="CH381" s="6210"/>
      <c r="CI381" s="6210"/>
      <c r="CJ381" s="6210"/>
      <c r="CK381" s="6210"/>
      <c r="CL381" s="6210"/>
      <c r="CM381" s="6210"/>
      <c r="CN381" s="6210"/>
      <c r="CO381" s="6210"/>
      <c r="CP381" s="6210"/>
      <c r="CQ381" s="6210"/>
      <c r="CR381" s="6210"/>
      <c r="CS381" s="6210"/>
      <c r="CT381" s="6210"/>
      <c r="CU381" s="6210"/>
      <c r="CV381" s="6210"/>
      <c r="CW381" s="6210"/>
      <c r="CX381" s="6210"/>
      <c r="CY381" s="6210"/>
      <c r="CZ381" s="6210"/>
      <c r="DA381" s="6210"/>
      <c r="DB381" s="6210"/>
      <c r="DC381" s="6210"/>
      <c r="DD381" s="6210"/>
      <c r="DE381" s="6210"/>
      <c r="DF381" s="6210"/>
      <c r="DG381" s="6211"/>
      <c r="DH381" s="5653">
        <f>_xlfn.XLOOKUP(B385,التشكيل_القديم!$M$5:$M$39,التشكيل_القديم!$L$5:$L$39,0,0)</f>
        <v>0</v>
      </c>
      <c r="DI381" s="6210" t="str">
        <f>IF(B385&lt;&gt;"","(5)             "&amp;"عضو يسار يسار اليسار الدائرة /  "&amp;B385,"لا يوجد عضو خامس")</f>
        <v>لا يوجد عضو خامس</v>
      </c>
      <c r="DJ381" s="6210"/>
      <c r="DK381" s="6210"/>
      <c r="DL381" s="6210"/>
      <c r="DM381" s="6210"/>
      <c r="DN381" s="6210"/>
      <c r="DO381" s="6210"/>
      <c r="DP381" s="6210"/>
      <c r="DQ381" s="6210"/>
      <c r="DR381" s="6210"/>
      <c r="DS381" s="6210"/>
      <c r="DT381" s="6210"/>
      <c r="DU381" s="6210"/>
      <c r="DV381" s="6210"/>
      <c r="DW381" s="6210"/>
      <c r="DX381" s="6210"/>
      <c r="DY381" s="6210"/>
      <c r="DZ381" s="6210"/>
      <c r="EA381" s="6210"/>
      <c r="EB381" s="6210"/>
      <c r="EC381" s="6210"/>
      <c r="ED381" s="6210"/>
      <c r="EE381" s="6210"/>
      <c r="EF381" s="6210"/>
      <c r="EG381" s="6210"/>
      <c r="EH381" s="6210"/>
      <c r="EI381" s="6210"/>
      <c r="EJ381" s="2024"/>
      <c r="EK381" s="5654" t="str">
        <f>الاعدادات!$F$5</f>
        <v>أغسطس</v>
      </c>
      <c r="EL381" s="5655" t="str">
        <f>الاعدادات!$F$6</f>
        <v>سبتمبر</v>
      </c>
      <c r="EM381" s="5655" t="str">
        <f>الاعدادات!$F$7</f>
        <v>أكتوبر</v>
      </c>
      <c r="EN381" s="2010" t="s">
        <v>106</v>
      </c>
      <c r="EO381" s="5654" t="str">
        <f>الاعدادات!$F$5</f>
        <v>أغسطس</v>
      </c>
      <c r="EP381" s="5655" t="str">
        <f>الاعدادات!$F$6</f>
        <v>سبتمبر</v>
      </c>
      <c r="EQ381" s="5655" t="str">
        <f>الاعدادات!$F$7</f>
        <v>أكتوبر</v>
      </c>
      <c r="ER381" s="2010" t="s">
        <v>106</v>
      </c>
      <c r="ES381" s="5654" t="str">
        <f>الاعدادات!$F$5</f>
        <v>أغسطس</v>
      </c>
      <c r="ET381" s="5655" t="str">
        <f>الاعدادات!$F$6</f>
        <v>سبتمبر</v>
      </c>
      <c r="EU381" s="5655" t="str">
        <f>الاعدادات!$F$7</f>
        <v>أكتوبر</v>
      </c>
      <c r="EV381" s="2010" t="s">
        <v>106</v>
      </c>
      <c r="EW381" s="5654" t="str">
        <f>الاعدادات!$F$5</f>
        <v>أغسطس</v>
      </c>
      <c r="EX381" s="5655" t="str">
        <f>الاعدادات!$F$6</f>
        <v>سبتمبر</v>
      </c>
      <c r="EY381" s="2010" t="s">
        <v>106</v>
      </c>
      <c r="EZ381" s="5654" t="str">
        <f>الاعدادات!$F$5</f>
        <v>أغسطس</v>
      </c>
      <c r="FA381" s="5655" t="str">
        <f>الاعدادات!$F$6</f>
        <v>سبتمبر</v>
      </c>
      <c r="FB381" s="5655" t="str">
        <f>الاعدادات!$F$7</f>
        <v>أكتوبر</v>
      </c>
      <c r="FC381" s="2010" t="s">
        <v>106</v>
      </c>
      <c r="FD381" s="5654" t="str">
        <f>الاعدادات!$F$5</f>
        <v>أغسطس</v>
      </c>
      <c r="FE381" s="5655" t="str">
        <f>الاعدادات!$F$6</f>
        <v>سبتمبر</v>
      </c>
      <c r="FF381" s="5655" t="str">
        <f>الاعدادات!$F$7</f>
        <v>أكتوبر</v>
      </c>
      <c r="FG381" s="2010" t="s">
        <v>106</v>
      </c>
      <c r="FK381" s="5654" t="str">
        <f>الاعدادات!$F$5</f>
        <v>أغسطس</v>
      </c>
      <c r="FL381" s="5655" t="str">
        <f>الاعدادات!$F$6</f>
        <v>سبتمبر</v>
      </c>
      <c r="FM381" s="5655" t="str">
        <f>الاعدادات!$F$7</f>
        <v>أكتوبر</v>
      </c>
      <c r="FN381" s="2010" t="s">
        <v>106</v>
      </c>
      <c r="FO381" s="5654" t="str">
        <f>الاعدادات!$F$5</f>
        <v>أغسطس</v>
      </c>
      <c r="FP381" s="5655" t="str">
        <f>الاعدادات!$F$6</f>
        <v>سبتمبر</v>
      </c>
      <c r="FQ381" s="5655" t="str">
        <f>الاعدادات!$F$7</f>
        <v>أكتوبر</v>
      </c>
      <c r="FR381" s="2010" t="s">
        <v>106</v>
      </c>
    </row>
    <row r="382" spans="1:174" ht="48" customHeight="1" thickBot="1">
      <c r="A382" s="6228"/>
      <c r="B382" s="6250" t="str" cm="1">
        <f t="array" ref="B382">_xlfn.XLOOKUP(1, (INDEX(التشكيل_القديم!$L$5:$S$49, ,6)=$A381) * (INDEX(التشكيل_القديم!$L$5:$S$49, ,7)="عضو يمين"), INDEX(التشكيل_القديم!$L$5:$S$49, ,2))</f>
        <v>محمد فايق عبدالحميد علي</v>
      </c>
      <c r="C382" s="6250"/>
      <c r="D382" s="6250"/>
      <c r="E382" s="6250"/>
      <c r="F382" s="6250"/>
      <c r="G382" s="6250"/>
      <c r="H382" s="2170" cm="1">
        <f t="array" ref="H382">_xlfn.XLOOKUP(1, (INDEX(التشكيل_القديم!$L$5:$S$49, ,6)=$A381) * (INDEX(التشكيل_القديم!$L$5:$S$49, ,7)="عضو يمين"), INDEX(التشكيل_القديم!$L$5:$S$49, ,3))</f>
        <v>208</v>
      </c>
      <c r="I382" s="2171" t="str" cm="1">
        <f t="array" ref="I382">_xlfn.XLOOKUP(1, (INDEX(التشكيل_القديم!$L$5:$S$49, ,6)=$A381) * (INDEX(التشكيل_القديم!$L$5:$S$49, ,7)="عضو يمين"), INDEX(التشكيل_القديم!$L$5:$S$49, ,4))</f>
        <v>أ</v>
      </c>
      <c r="J382" s="6232"/>
      <c r="K382" s="6235"/>
      <c r="L382" s="5677" t="str">
        <f>الاعدادات!$D$6</f>
        <v>2022 وما قبلها</v>
      </c>
      <c r="M382" s="2012">
        <v>0</v>
      </c>
      <c r="N382" s="2003"/>
      <c r="O382" s="2003"/>
      <c r="P382" s="2003"/>
      <c r="Q382" s="2003"/>
      <c r="R382" s="2003"/>
      <c r="S382" s="2003"/>
      <c r="T382" s="2003"/>
      <c r="U382" s="2003"/>
      <c r="V382" s="2003"/>
      <c r="W382" s="2003"/>
      <c r="X382" s="2003"/>
      <c r="Y382" s="2017"/>
      <c r="Z382" s="5678">
        <f>Y382+X382+U382+T382+S382+R382+Q382+P382+O382+N382+M382-W382</f>
        <v>0</v>
      </c>
      <c r="AA382" s="2021"/>
      <c r="AB382" s="2005"/>
      <c r="AC382" s="5656">
        <f>SUM(BD382:BJ382,CF382:CL382,BD389:BJ389,CF389:CL389,DH382:DN382,DH389:DN389)</f>
        <v>0</v>
      </c>
      <c r="AD382" s="5656">
        <f>SUM(BK382:BO382,CM382:CQ382,BK389:BO389,CM389:CQ389,DO382:DS382,DO389:DS389)</f>
        <v>0</v>
      </c>
      <c r="AE382" s="5656">
        <f>BP382+CR382+BP389+CR389+DT382+DT389</f>
        <v>0</v>
      </c>
      <c r="AF382" s="5657">
        <f t="shared" ref="AF382:AF386" si="2381">AE382+AD382+AC382</f>
        <v>0</v>
      </c>
      <c r="AG382" s="5656">
        <f t="shared" ref="AG382:AG386" si="2382">BR382+CT382+BR389+CT389+DV382+DV389</f>
        <v>0</v>
      </c>
      <c r="AH382" s="5658">
        <f>BS382+CU382+BS389+CU389+DW382+DW389</f>
        <v>0</v>
      </c>
      <c r="AI382" s="5656">
        <f t="shared" ref="AI382:AI386" si="2383">BT382+CV382+BT389+CV389+DX382+DX389</f>
        <v>0</v>
      </c>
      <c r="AJ382" s="5656">
        <f t="shared" ref="AJ382:AJ386" si="2384">BU382+CW382+BU389+CW389+DY382+DY389</f>
        <v>0</v>
      </c>
      <c r="AK382" s="5656">
        <f t="shared" ref="AK382:AK386" si="2385">BV382+CX382+BV389+CX389+DZ382+DZ389</f>
        <v>0</v>
      </c>
      <c r="AL382" s="5656">
        <f t="shared" ref="AL382:AL386" si="2386">BW382+CY382+BW389+CY389+EA382+EA389</f>
        <v>0</v>
      </c>
      <c r="AM382" s="5657">
        <f t="shared" ref="AM382:AM386" si="2387">AL382+AK382+AJ382+AI382+AH382</f>
        <v>0</v>
      </c>
      <c r="AN382" s="5659">
        <f>BX382+CZ382+BX389+CZ389+EB382+EB389</f>
        <v>0</v>
      </c>
      <c r="AO382" s="5659">
        <f t="shared" ref="AO382:AO386" si="2388">BY382+DA382+BY389+DA389+EC382+EC389</f>
        <v>0</v>
      </c>
      <c r="AP382" s="5659">
        <f>BZ382+DB382+DB389+BZ389+ED382+ED389</f>
        <v>0</v>
      </c>
      <c r="AQ382" s="5657">
        <f t="shared" ref="AQ382:AQ386" si="2389">AP382+AO382+AN382</f>
        <v>0</v>
      </c>
      <c r="AR382" s="5660">
        <f>CA382+DC382+CA389+DC389+EE382+EE389</f>
        <v>0</v>
      </c>
      <c r="AS382" s="5661">
        <f t="shared" ref="AS382:AS386" si="2390">AR382+AQ382+AM382+AG382+AF382</f>
        <v>0</v>
      </c>
      <c r="AT382" s="2021"/>
      <c r="AU382" s="5656">
        <f t="shared" ref="AU382:AU386" si="2391">CC382+DE382+CC389+DE389+EG382+EG389</f>
        <v>0</v>
      </c>
      <c r="AV382" s="5656">
        <f t="shared" ref="AV382:AV386" si="2392">CD382+DF382+CD389+DF389+EH382+EH389</f>
        <v>0</v>
      </c>
      <c r="AW382" s="2003"/>
      <c r="AX382" s="2004"/>
      <c r="AY382" s="5682">
        <f t="shared" ref="AY382:AY386" si="2393">AX382+AW382+AV382+AU382+AT382</f>
        <v>0</v>
      </c>
      <c r="AZ382" s="2006"/>
      <c r="BA382" s="5656">
        <f t="shared" ref="BA382:BA387" si="2394">AY382+AS382+AA382-Z382</f>
        <v>0</v>
      </c>
      <c r="BB382" s="2159"/>
      <c r="BC382" s="5683" t="str">
        <f>الاعدادات!$D$6</f>
        <v>2022 وما قبلها</v>
      </c>
      <c r="BD382" s="82"/>
      <c r="BE382" s="83"/>
      <c r="BF382" s="83"/>
      <c r="BG382" s="84"/>
      <c r="BH382" s="84"/>
      <c r="BI382" s="84"/>
      <c r="BJ382" s="85"/>
      <c r="BK382" s="86"/>
      <c r="BL382" s="87"/>
      <c r="BM382" s="87"/>
      <c r="BN382" s="88"/>
      <c r="BO382" s="88"/>
      <c r="BP382" s="89"/>
      <c r="BQ382" s="77">
        <f t="shared" ref="BQ382:BQ387" si="2395">BP382+BO382+BN382+BM382+BL382+BK382+BJ382+BI382+BH382+BG382+BF382+BE382+BD382</f>
        <v>0</v>
      </c>
      <c r="BR382" s="90"/>
      <c r="BS382" s="91"/>
      <c r="BT382" s="92"/>
      <c r="BU382" s="93"/>
      <c r="BV382" s="94"/>
      <c r="BW382" s="95"/>
      <c r="BX382" s="96"/>
      <c r="BY382" s="97"/>
      <c r="BZ382" s="98"/>
      <c r="CA382" s="99"/>
      <c r="CB382" s="79">
        <f t="shared" ref="CB382:CB386" si="2396">CA382+BZ382+BY382+BX382+BW382+BV382+BU382+BT382+BS382+BR382+BQ382</f>
        <v>0</v>
      </c>
      <c r="CC382" s="80"/>
      <c r="CD382" s="78"/>
      <c r="CE382" s="100"/>
      <c r="CF382" s="101"/>
      <c r="CG382" s="83"/>
      <c r="CH382" s="83"/>
      <c r="CI382" s="84"/>
      <c r="CJ382" s="84"/>
      <c r="CK382" s="84"/>
      <c r="CL382" s="85"/>
      <c r="CM382" s="86"/>
      <c r="CN382" s="87"/>
      <c r="CO382" s="87"/>
      <c r="CP382" s="88"/>
      <c r="CQ382" s="88"/>
      <c r="CR382" s="89"/>
      <c r="CS382" s="77">
        <f t="shared" ref="CS382:CS387" si="2397">CR382+CQ382+CP382+CO382+CN382+CM382+CL382+CK382+CJ382+CI382+CH382+CG382+CF382</f>
        <v>0</v>
      </c>
      <c r="CT382" s="90"/>
      <c r="CU382" s="91"/>
      <c r="CV382" s="92"/>
      <c r="CW382" s="93"/>
      <c r="CX382" s="94"/>
      <c r="CY382" s="95"/>
      <c r="CZ382" s="96"/>
      <c r="DA382" s="97"/>
      <c r="DB382" s="98"/>
      <c r="DC382" s="99"/>
      <c r="DD382" s="81">
        <f t="shared" ref="DD382:DD383" si="2398">SUM(CS382:DC382)</f>
        <v>0</v>
      </c>
      <c r="DE382" s="80"/>
      <c r="DF382" s="78"/>
      <c r="DG382" s="102"/>
      <c r="DH382" s="101"/>
      <c r="DI382" s="83"/>
      <c r="DJ382" s="83"/>
      <c r="DK382" s="84"/>
      <c r="DL382" s="84"/>
      <c r="DM382" s="84"/>
      <c r="DN382" s="85"/>
      <c r="DO382" s="86"/>
      <c r="DP382" s="87"/>
      <c r="DQ382" s="87"/>
      <c r="DR382" s="88"/>
      <c r="DS382" s="88"/>
      <c r="DT382" s="89"/>
      <c r="DU382" s="77">
        <f t="shared" ref="DU382:DU384" si="2399">DT382+DS382+DR382+DQ382+DP382+DO382+DN382+DM382+DL382+DK382+DJ382+DI382+DH382</f>
        <v>0</v>
      </c>
      <c r="DV382" s="90"/>
      <c r="DW382" s="91"/>
      <c r="DX382" s="92"/>
      <c r="DY382" s="93"/>
      <c r="DZ382" s="94"/>
      <c r="EA382" s="95"/>
      <c r="EB382" s="96"/>
      <c r="EC382" s="97"/>
      <c r="ED382" s="98"/>
      <c r="EE382" s="99"/>
      <c r="EF382" s="81">
        <f t="shared" ref="EF382:EF383" si="2400">SUM(DU382:EE382)</f>
        <v>0</v>
      </c>
      <c r="EG382" s="80"/>
      <c r="EH382" s="78"/>
      <c r="EI382" s="102"/>
      <c r="EJ382" s="5675" t="str">
        <f>الاعدادات!$D$6</f>
        <v>2022 وما قبلها</v>
      </c>
      <c r="EK382" s="68">
        <f t="shared" ref="EK382:EK386" si="2401">AM382+AG382-EL382-EM382</f>
        <v>0</v>
      </c>
      <c r="EL382" s="69"/>
      <c r="EM382" s="69"/>
      <c r="EN382" s="70">
        <f>SUM(EK382:EM382)</f>
        <v>0</v>
      </c>
      <c r="EO382" s="68">
        <f t="shared" ref="EO382:EO386" si="2402">AT382-EQ382-EP382</f>
        <v>0</v>
      </c>
      <c r="EP382" s="69"/>
      <c r="EQ382" s="69"/>
      <c r="ER382" s="70">
        <f>SUM(EO382:EQ382)</f>
        <v>0</v>
      </c>
      <c r="ES382" s="68">
        <f t="shared" ref="ES382:ES386" si="2403">AU382-EU382-ET382</f>
        <v>0</v>
      </c>
      <c r="ET382" s="69"/>
      <c r="EU382" s="71"/>
      <c r="EV382" s="70">
        <f t="shared" ref="EV382:EV387" si="2404">EU382+ET382+ES382</f>
        <v>0</v>
      </c>
      <c r="EW382" s="68">
        <f t="shared" ref="EW382:EW386" si="2405">AV382-EX382</f>
        <v>0</v>
      </c>
      <c r="EX382" s="69"/>
      <c r="EY382" s="70">
        <f>SUM(EW382:EX382)</f>
        <v>0</v>
      </c>
      <c r="EZ382" s="68">
        <f>FK382+FO382</f>
        <v>0</v>
      </c>
      <c r="FA382" s="68">
        <f>FL382+FP382</f>
        <v>0</v>
      </c>
      <c r="FB382" s="68">
        <f>FM382+FQ382</f>
        <v>0</v>
      </c>
      <c r="FC382" s="68">
        <f>FN382+FR382</f>
        <v>0</v>
      </c>
      <c r="FD382" s="68">
        <f t="shared" ref="FD382:FD387" si="2406">EK382+EO382+ES382+EW382+EZ382</f>
        <v>0</v>
      </c>
      <c r="FE382" s="72">
        <f t="shared" ref="FE382:FE387" si="2407">EL382+EP382+ET382+FA382+EX382</f>
        <v>0</v>
      </c>
      <c r="FF382" s="72">
        <f t="shared" ref="FF382:FF387" si="2408">FB382+EU382+EQ382+EM382</f>
        <v>0</v>
      </c>
      <c r="FG382" s="70">
        <f t="shared" ref="FG382:FG387" si="2409">SUM(FD382:FF382)</f>
        <v>0</v>
      </c>
      <c r="FH382" t="str">
        <f t="shared" ref="FH382:FH386" si="2410">IF(OR(EZ382&lt;0,EW382&lt;0,ES382&lt;0,EO382&lt;0,EK382&lt;0,Z382 &lt;&gt; AY382+AS382+AA382), "wrong", "ok")</f>
        <v>ok</v>
      </c>
      <c r="FK382" s="68">
        <f>AX382-FL382-FM382</f>
        <v>0</v>
      </c>
      <c r="FL382" s="69"/>
      <c r="FM382" s="69"/>
      <c r="FN382" s="70">
        <f>SUM(FK382:FM382)</f>
        <v>0</v>
      </c>
      <c r="FO382" s="68">
        <f>AW382-FP382-FQ382</f>
        <v>0</v>
      </c>
      <c r="FP382" s="69"/>
      <c r="FQ382" s="69"/>
      <c r="FR382" s="70">
        <f>SUM(FO382:FQ382)</f>
        <v>0</v>
      </c>
    </row>
    <row r="383" spans="1:174" ht="48" customHeight="1" thickBot="1">
      <c r="A383" s="6228"/>
      <c r="B383" s="6250" t="str" cm="1">
        <f t="array" ref="B383">_xlfn.XLOOKUP(1, (INDEX(التشكيل_القديم!$L$5:$S$49, ,6)=$A381) * (INDEX(التشكيل_القديم!$L$5:$S$49, ,7)="عضو يسار"), INDEX(التشكيل_القديم!$L$5:$S$49, ,2))</f>
        <v>رائد محمد ربيع جاد</v>
      </c>
      <c r="C383" s="6250"/>
      <c r="D383" s="6250"/>
      <c r="E383" s="6250"/>
      <c r="F383" s="6250"/>
      <c r="G383" s="6250"/>
      <c r="H383" s="2170" cm="1">
        <f t="array" ref="H383">_xlfn.XLOOKUP(1, (INDEX(التشكيل_القديم!$L$5:$S$49, ,6)=$A381) * (INDEX(التشكيل_القديم!$L$5:$S$49, ,7)="عضو يسار"), INDEX(التشكيل_القديم!$L$5:$S$49, ,3))</f>
        <v>561</v>
      </c>
      <c r="I383" s="2171" t="str" cm="1">
        <f t="array" ref="I383">_xlfn.XLOOKUP(1, (INDEX(التشكيل_القديم!$L$5:$S$49, ,6)=$A381) * (INDEX(التشكيل_القديم!$L$5:$S$49, ,7)="عضو يسار"), INDEX(التشكيل_القديم!$L$5:$S$49, ,4))</f>
        <v>أ</v>
      </c>
      <c r="J383" s="6232"/>
      <c r="K383" s="6235"/>
      <c r="L383" s="5675">
        <f>الاعدادات!$D$7</f>
        <v>2023</v>
      </c>
      <c r="M383" s="2013">
        <v>10</v>
      </c>
      <c r="N383" s="64"/>
      <c r="O383" s="64"/>
      <c r="P383" s="64"/>
      <c r="Q383" s="64"/>
      <c r="R383" s="64"/>
      <c r="S383" s="64"/>
      <c r="T383" s="64"/>
      <c r="U383" s="64"/>
      <c r="V383" s="64"/>
      <c r="W383" s="64"/>
      <c r="X383" s="64"/>
      <c r="Y383" s="2018"/>
      <c r="Z383" s="5679">
        <f t="shared" ref="Z383:Z386" si="2411">Y383+X383+U383+T383+S383+R383+Q383+P383+O383+N383+M383-W383</f>
        <v>10</v>
      </c>
      <c r="AA383" s="2007"/>
      <c r="AB383" s="63"/>
      <c r="AC383" s="5662">
        <f t="shared" ref="AC383:AC386" si="2412">SUM(BD383:BJ383,CF383:CL383,BD390:BJ390,CF390:CL390,DH383:DN383,DH390:DN390)</f>
        <v>0</v>
      </c>
      <c r="AD383" s="5662">
        <f t="shared" ref="AD383:AD386" si="2413">SUM(BK383:BO383,CM383:CQ383,BK390:BO390,CM390:CQ390,DO383:DS383,DO390:DS390)</f>
        <v>0</v>
      </c>
      <c r="AE383" s="5662">
        <f>BP383+CR383+BP390+CR390+DT383+DT390</f>
        <v>0</v>
      </c>
      <c r="AF383" s="5663">
        <f t="shared" si="2381"/>
        <v>0</v>
      </c>
      <c r="AG383" s="5662">
        <f t="shared" si="2382"/>
        <v>0</v>
      </c>
      <c r="AH383" s="5664">
        <f t="shared" ref="AH383:AH386" si="2414">BS383+CU383+BS390+CU390+DW383+DW390</f>
        <v>0</v>
      </c>
      <c r="AI383" s="5662">
        <f t="shared" si="2383"/>
        <v>0</v>
      </c>
      <c r="AJ383" s="5662">
        <f t="shared" si="2384"/>
        <v>0</v>
      </c>
      <c r="AK383" s="5662">
        <f t="shared" si="2385"/>
        <v>0</v>
      </c>
      <c r="AL383" s="5662">
        <f t="shared" si="2386"/>
        <v>0</v>
      </c>
      <c r="AM383" s="5663">
        <f t="shared" si="2387"/>
        <v>0</v>
      </c>
      <c r="AN383" s="5665">
        <f t="shared" ref="AN383:AN386" si="2415">BX383+CZ383+BX390+CZ390+EB383+EB390</f>
        <v>0</v>
      </c>
      <c r="AO383" s="5665">
        <f t="shared" si="2388"/>
        <v>0</v>
      </c>
      <c r="AP383" s="5665">
        <f>BZ383+DB383+DB390+BZ390+ED383+ED390</f>
        <v>0</v>
      </c>
      <c r="AQ383" s="5663">
        <f t="shared" si="2389"/>
        <v>0</v>
      </c>
      <c r="AR383" s="5666">
        <f>CA383+DC383+CA390+DC390+EE383+EE390</f>
        <v>0</v>
      </c>
      <c r="AS383" s="5667">
        <f t="shared" si="2390"/>
        <v>0</v>
      </c>
      <c r="AT383" s="2007"/>
      <c r="AU383" s="5662">
        <f t="shared" si="2391"/>
        <v>0</v>
      </c>
      <c r="AV383" s="5662">
        <f t="shared" si="2392"/>
        <v>0</v>
      </c>
      <c r="AW383" s="64"/>
      <c r="AX383" s="64"/>
      <c r="AY383" s="65">
        <f t="shared" si="2393"/>
        <v>0</v>
      </c>
      <c r="AZ383" s="66"/>
      <c r="BA383" s="5662">
        <f t="shared" si="2394"/>
        <v>-10</v>
      </c>
      <c r="BB383" s="2159"/>
      <c r="BC383" s="5683">
        <f>الاعدادات!$D$7</f>
        <v>2023</v>
      </c>
      <c r="BD383" s="82"/>
      <c r="BE383" s="83"/>
      <c r="BF383" s="83"/>
      <c r="BG383" s="103"/>
      <c r="BH383" s="84"/>
      <c r="BI383" s="84"/>
      <c r="BJ383" s="85"/>
      <c r="BK383" s="86"/>
      <c r="BL383" s="87"/>
      <c r="BM383" s="87"/>
      <c r="BN383" s="88"/>
      <c r="BO383" s="88"/>
      <c r="BP383" s="89"/>
      <c r="BQ383" s="77">
        <f t="shared" si="2395"/>
        <v>0</v>
      </c>
      <c r="BR383" s="90"/>
      <c r="BS383" s="91"/>
      <c r="BT383" s="92"/>
      <c r="BU383" s="93"/>
      <c r="BV383" s="94"/>
      <c r="BW383" s="95"/>
      <c r="BX383" s="96"/>
      <c r="BY383" s="97"/>
      <c r="BZ383" s="98"/>
      <c r="CA383" s="99"/>
      <c r="CB383" s="79">
        <f t="shared" si="2396"/>
        <v>0</v>
      </c>
      <c r="CC383" s="104"/>
      <c r="CD383" s="92"/>
      <c r="CE383" s="100"/>
      <c r="CF383" s="101"/>
      <c r="CG383" s="83"/>
      <c r="CH383" s="83"/>
      <c r="CI383" s="84"/>
      <c r="CJ383" s="84"/>
      <c r="CK383" s="84"/>
      <c r="CL383" s="85"/>
      <c r="CM383" s="86"/>
      <c r="CN383" s="87"/>
      <c r="CO383" s="87"/>
      <c r="CP383" s="88"/>
      <c r="CQ383" s="88"/>
      <c r="CR383" s="89"/>
      <c r="CS383" s="77">
        <f t="shared" si="2397"/>
        <v>0</v>
      </c>
      <c r="CT383" s="90"/>
      <c r="CU383" s="91"/>
      <c r="CV383" s="92"/>
      <c r="CW383" s="93"/>
      <c r="CX383" s="94"/>
      <c r="CY383" s="95"/>
      <c r="CZ383" s="96"/>
      <c r="DA383" s="97"/>
      <c r="DB383" s="98"/>
      <c r="DC383" s="99"/>
      <c r="DD383" s="81">
        <f t="shared" si="2398"/>
        <v>0</v>
      </c>
      <c r="DE383" s="104"/>
      <c r="DF383" s="92"/>
      <c r="DG383" s="102"/>
      <c r="DH383" s="101"/>
      <c r="DI383" s="83"/>
      <c r="DJ383" s="83"/>
      <c r="DK383" s="84"/>
      <c r="DL383" s="84"/>
      <c r="DM383" s="84"/>
      <c r="DN383" s="85"/>
      <c r="DO383" s="86"/>
      <c r="DP383" s="87"/>
      <c r="DQ383" s="87"/>
      <c r="DR383" s="88"/>
      <c r="DS383" s="88"/>
      <c r="DT383" s="89"/>
      <c r="DU383" s="77">
        <f t="shared" si="2399"/>
        <v>0</v>
      </c>
      <c r="DV383" s="90"/>
      <c r="DW383" s="91"/>
      <c r="DX383" s="92"/>
      <c r="DY383" s="93"/>
      <c r="DZ383" s="94"/>
      <c r="EA383" s="95"/>
      <c r="EB383" s="96"/>
      <c r="EC383" s="97"/>
      <c r="ED383" s="98"/>
      <c r="EE383" s="99"/>
      <c r="EF383" s="81">
        <f t="shared" si="2400"/>
        <v>0</v>
      </c>
      <c r="EG383" s="104"/>
      <c r="EH383" s="92"/>
      <c r="EI383" s="102"/>
      <c r="EJ383" s="5675">
        <f>الاعدادات!$D$7</f>
        <v>2023</v>
      </c>
      <c r="EK383" s="68">
        <f t="shared" si="2401"/>
        <v>0</v>
      </c>
      <c r="EL383" s="69"/>
      <c r="EM383" s="69"/>
      <c r="EN383" s="70">
        <f t="shared" ref="EN383:EN386" si="2416">SUM(EK383:EM383)</f>
        <v>0</v>
      </c>
      <c r="EO383" s="68">
        <f t="shared" si="2402"/>
        <v>0</v>
      </c>
      <c r="EP383" s="69"/>
      <c r="EQ383" s="69"/>
      <c r="ER383" s="70">
        <f t="shared" ref="ER383:ER386" si="2417">SUM(EO383:EQ383)</f>
        <v>0</v>
      </c>
      <c r="ES383" s="68">
        <f t="shared" si="2403"/>
        <v>0</v>
      </c>
      <c r="ET383" s="69"/>
      <c r="EU383" s="71"/>
      <c r="EV383" s="70">
        <f t="shared" si="2404"/>
        <v>0</v>
      </c>
      <c r="EW383" s="68">
        <f t="shared" si="2405"/>
        <v>0</v>
      </c>
      <c r="EX383" s="69"/>
      <c r="EY383" s="70">
        <f t="shared" ref="EY383:EY386" si="2418">SUM(EW383:EX383)</f>
        <v>0</v>
      </c>
      <c r="EZ383" s="68">
        <f t="shared" ref="EZ383:EZ386" si="2419">FK383+FO383</f>
        <v>0</v>
      </c>
      <c r="FA383" s="68">
        <f t="shared" ref="FA383:FA386" si="2420">FL383+FP383</f>
        <v>0</v>
      </c>
      <c r="FB383" s="68">
        <f t="shared" ref="FB383:FB386" si="2421">FM383+FQ383</f>
        <v>0</v>
      </c>
      <c r="FC383" s="68">
        <f t="shared" ref="FC383:FC386" si="2422">FN383+FR383</f>
        <v>0</v>
      </c>
      <c r="FD383" s="68">
        <f t="shared" si="2406"/>
        <v>0</v>
      </c>
      <c r="FE383" s="72">
        <f t="shared" si="2407"/>
        <v>0</v>
      </c>
      <c r="FF383" s="72">
        <f t="shared" si="2408"/>
        <v>0</v>
      </c>
      <c r="FG383" s="70">
        <f t="shared" si="2409"/>
        <v>0</v>
      </c>
      <c r="FH383" t="str">
        <f t="shared" si="2410"/>
        <v>wrong</v>
      </c>
      <c r="FK383" s="68">
        <f t="shared" ref="FK383:FK386" si="2423">AX383-FL383-FM383</f>
        <v>0</v>
      </c>
      <c r="FL383" s="69"/>
      <c r="FM383" s="69"/>
      <c r="FN383" s="70">
        <f t="shared" ref="FN383:FN386" si="2424">SUM(FK383:FM383)</f>
        <v>0</v>
      </c>
      <c r="FO383" s="68">
        <f t="shared" ref="FO383:FO386" si="2425">AW383-FP383-FQ383</f>
        <v>0</v>
      </c>
      <c r="FP383" s="69"/>
      <c r="FQ383" s="69"/>
      <c r="FR383" s="70">
        <f t="shared" ref="FR383:FR386" si="2426">SUM(FO383:FQ383)</f>
        <v>0</v>
      </c>
    </row>
    <row r="384" spans="1:174" ht="48" customHeight="1" thickBot="1">
      <c r="A384" s="6228"/>
      <c r="B384" s="6250" t="str" cm="1">
        <f t="array" ref="B384">IFERROR(_xlfn.XLOOKUP(1, (INDEX(التشكيل_القديم!$L$5:$S$49, ,6)=$A381) * (INDEX(التشكيل_القديم!$L$5:$S$49, ,7)="عضو يسار اليسار"), INDEX(التشكيل_القديم!$L$5:$S$49, ,2)),"")</f>
        <v/>
      </c>
      <c r="C384" s="6250"/>
      <c r="D384" s="6250"/>
      <c r="E384" s="6250"/>
      <c r="F384" s="6250"/>
      <c r="G384" s="6250"/>
      <c r="H384" s="2170" t="str" cm="1">
        <f t="array" ref="H384">IFERROR(_xlfn.XLOOKUP(1, (INDEX(التشكيل_القديم!$L$5:$S$49, ,6)=$A381) * (INDEX(التشكيل_القديم!$L$5:$S$49, ,7)="عضو يسار اليسار"), INDEX(التشكيل_القديم!$L$5:$S$49, ,3)),"")</f>
        <v/>
      </c>
      <c r="I384" s="2171" t="str" cm="1">
        <f t="array" ref="I384">IFERROR(_xlfn.XLOOKUP(1, (INDEX(التشكيل_القديم!$L$5:$S$49, ,6)=$A381) * (INDEX(التشكيل_القديم!$L$5:$S$49, ,7)="عضو يسار اليسار"), INDEX(التشكيل_القديم!$L$5:$S$49, ,4)),"")</f>
        <v/>
      </c>
      <c r="J384" s="6232"/>
      <c r="K384" s="6235"/>
      <c r="L384" s="5675">
        <f>الاعدادات!$D$8</f>
        <v>2024</v>
      </c>
      <c r="M384" s="2014">
        <v>33</v>
      </c>
      <c r="N384" s="1997"/>
      <c r="O384" s="1997"/>
      <c r="P384" s="1997"/>
      <c r="Q384" s="1997"/>
      <c r="R384" s="1997"/>
      <c r="S384" s="1997"/>
      <c r="T384" s="1997"/>
      <c r="U384" s="1997"/>
      <c r="V384" s="1997"/>
      <c r="W384" s="1997"/>
      <c r="X384" s="1997"/>
      <c r="Y384" s="2019"/>
      <c r="Z384" s="5680">
        <f t="shared" si="2411"/>
        <v>33</v>
      </c>
      <c r="AA384" s="2022"/>
      <c r="AB384" s="1999"/>
      <c r="AC384" s="2002">
        <f t="shared" si="2412"/>
        <v>0</v>
      </c>
      <c r="AD384" s="2002">
        <f t="shared" si="2413"/>
        <v>0</v>
      </c>
      <c r="AE384" s="2002">
        <f>BP384+CR384+BP391+CR391+DT384+DT391</f>
        <v>0</v>
      </c>
      <c r="AF384" s="5668">
        <f t="shared" si="2381"/>
        <v>0</v>
      </c>
      <c r="AG384" s="2002">
        <f t="shared" si="2382"/>
        <v>0</v>
      </c>
      <c r="AH384" s="5669">
        <f t="shared" si="2414"/>
        <v>0</v>
      </c>
      <c r="AI384" s="2002">
        <f t="shared" si="2383"/>
        <v>0</v>
      </c>
      <c r="AJ384" s="2002">
        <f t="shared" si="2384"/>
        <v>0</v>
      </c>
      <c r="AK384" s="2002">
        <f t="shared" si="2385"/>
        <v>0</v>
      </c>
      <c r="AL384" s="2002">
        <f t="shared" si="2386"/>
        <v>0</v>
      </c>
      <c r="AM384" s="5668">
        <f t="shared" si="2387"/>
        <v>0</v>
      </c>
      <c r="AN384" s="2177">
        <f t="shared" si="2415"/>
        <v>0</v>
      </c>
      <c r="AO384" s="2177">
        <f t="shared" si="2388"/>
        <v>0</v>
      </c>
      <c r="AP384" s="2177">
        <f>BZ384+DB384+DB391+BZ391+ED384+ED391</f>
        <v>0</v>
      </c>
      <c r="AQ384" s="5668">
        <f t="shared" si="2389"/>
        <v>0</v>
      </c>
      <c r="AR384" s="5670">
        <f>CA384+DC384+CA391+DC391+EE384+EE391</f>
        <v>0</v>
      </c>
      <c r="AS384" s="5671">
        <f t="shared" si="2390"/>
        <v>0</v>
      </c>
      <c r="AT384" s="2022"/>
      <c r="AU384" s="2002">
        <f t="shared" si="2391"/>
        <v>0</v>
      </c>
      <c r="AV384" s="2002">
        <f t="shared" si="2392"/>
        <v>0</v>
      </c>
      <c r="AW384" s="1997"/>
      <c r="AX384" s="1998"/>
      <c r="AY384" s="2000">
        <f t="shared" si="2393"/>
        <v>0</v>
      </c>
      <c r="AZ384" s="2001"/>
      <c r="BA384" s="2002">
        <f t="shared" si="2394"/>
        <v>-33</v>
      </c>
      <c r="BB384" s="2159"/>
      <c r="BC384" s="5683">
        <f>الاعدادات!$D$8</f>
        <v>2024</v>
      </c>
      <c r="BD384" s="82"/>
      <c r="BE384" s="83"/>
      <c r="BF384" s="83"/>
      <c r="BG384" s="84"/>
      <c r="BH384" s="84"/>
      <c r="BI384" s="84"/>
      <c r="BJ384" s="85"/>
      <c r="BK384" s="86"/>
      <c r="BL384" s="87"/>
      <c r="BM384" s="87"/>
      <c r="BN384" s="88"/>
      <c r="BO384" s="88"/>
      <c r="BP384" s="89"/>
      <c r="BQ384" s="77">
        <f t="shared" si="2395"/>
        <v>0</v>
      </c>
      <c r="BR384" s="90"/>
      <c r="BS384" s="91"/>
      <c r="BT384" s="92"/>
      <c r="BU384" s="93"/>
      <c r="BV384" s="94"/>
      <c r="BW384" s="95"/>
      <c r="BX384" s="96"/>
      <c r="BY384" s="97"/>
      <c r="BZ384" s="98"/>
      <c r="CA384" s="99"/>
      <c r="CB384" s="79">
        <f t="shared" si="2396"/>
        <v>0</v>
      </c>
      <c r="CC384" s="104"/>
      <c r="CD384" s="92"/>
      <c r="CE384" s="100"/>
      <c r="CF384" s="101"/>
      <c r="CG384" s="83"/>
      <c r="CH384" s="83"/>
      <c r="CI384" s="84"/>
      <c r="CJ384" s="84"/>
      <c r="CK384" s="84"/>
      <c r="CL384" s="85"/>
      <c r="CM384" s="86"/>
      <c r="CN384" s="87"/>
      <c r="CO384" s="87"/>
      <c r="CP384" s="88"/>
      <c r="CQ384" s="88"/>
      <c r="CR384" s="89"/>
      <c r="CS384" s="77">
        <f t="shared" si="2397"/>
        <v>0</v>
      </c>
      <c r="CT384" s="90"/>
      <c r="CU384" s="91"/>
      <c r="CV384" s="92"/>
      <c r="CW384" s="93"/>
      <c r="CX384" s="94"/>
      <c r="CY384" s="95"/>
      <c r="CZ384" s="96"/>
      <c r="DA384" s="97"/>
      <c r="DB384" s="98"/>
      <c r="DC384" s="99"/>
      <c r="DD384" s="81">
        <f>SUM(CS384:DC384)</f>
        <v>0</v>
      </c>
      <c r="DE384" s="104"/>
      <c r="DF384" s="92"/>
      <c r="DG384" s="102"/>
      <c r="DH384" s="101"/>
      <c r="DI384" s="83"/>
      <c r="DJ384" s="83"/>
      <c r="DK384" s="84"/>
      <c r="DL384" s="84"/>
      <c r="DM384" s="84"/>
      <c r="DN384" s="85"/>
      <c r="DO384" s="86"/>
      <c r="DP384" s="87"/>
      <c r="DQ384" s="87"/>
      <c r="DR384" s="88"/>
      <c r="DS384" s="88"/>
      <c r="DT384" s="89"/>
      <c r="DU384" s="77">
        <f t="shared" si="2399"/>
        <v>0</v>
      </c>
      <c r="DV384" s="90"/>
      <c r="DW384" s="91"/>
      <c r="DX384" s="92"/>
      <c r="DY384" s="93"/>
      <c r="DZ384" s="94"/>
      <c r="EA384" s="95"/>
      <c r="EB384" s="96"/>
      <c r="EC384" s="97"/>
      <c r="ED384" s="98"/>
      <c r="EE384" s="99"/>
      <c r="EF384" s="81">
        <f>SUM(DU384:EE384)</f>
        <v>0</v>
      </c>
      <c r="EG384" s="104"/>
      <c r="EH384" s="92"/>
      <c r="EI384" s="102"/>
      <c r="EJ384" s="5675">
        <f>الاعدادات!$D$8</f>
        <v>2024</v>
      </c>
      <c r="EK384" s="68">
        <f t="shared" si="2401"/>
        <v>0</v>
      </c>
      <c r="EL384" s="69"/>
      <c r="EM384" s="69"/>
      <c r="EN384" s="70">
        <f t="shared" si="2416"/>
        <v>0</v>
      </c>
      <c r="EO384" s="68">
        <f t="shared" si="2402"/>
        <v>0</v>
      </c>
      <c r="EP384" s="69"/>
      <c r="EQ384" s="69"/>
      <c r="ER384" s="70">
        <f t="shared" si="2417"/>
        <v>0</v>
      </c>
      <c r="ES384" s="68">
        <f t="shared" si="2403"/>
        <v>0</v>
      </c>
      <c r="ET384" s="69"/>
      <c r="EU384" s="71"/>
      <c r="EV384" s="70">
        <f t="shared" si="2404"/>
        <v>0</v>
      </c>
      <c r="EW384" s="68">
        <f t="shared" si="2405"/>
        <v>0</v>
      </c>
      <c r="EX384" s="69"/>
      <c r="EY384" s="70">
        <f t="shared" si="2418"/>
        <v>0</v>
      </c>
      <c r="EZ384" s="68">
        <f t="shared" si="2419"/>
        <v>0</v>
      </c>
      <c r="FA384" s="68">
        <f t="shared" si="2420"/>
        <v>0</v>
      </c>
      <c r="FB384" s="68">
        <f t="shared" si="2421"/>
        <v>0</v>
      </c>
      <c r="FC384" s="68">
        <f t="shared" si="2422"/>
        <v>0</v>
      </c>
      <c r="FD384" s="68">
        <f t="shared" si="2406"/>
        <v>0</v>
      </c>
      <c r="FE384" s="72">
        <f t="shared" si="2407"/>
        <v>0</v>
      </c>
      <c r="FF384" s="72">
        <f t="shared" si="2408"/>
        <v>0</v>
      </c>
      <c r="FG384" s="70">
        <f t="shared" si="2409"/>
        <v>0</v>
      </c>
      <c r="FH384" t="str">
        <f t="shared" si="2410"/>
        <v>wrong</v>
      </c>
      <c r="FK384" s="68">
        <f t="shared" si="2423"/>
        <v>0</v>
      </c>
      <c r="FL384" s="69"/>
      <c r="FM384" s="69"/>
      <c r="FN384" s="70">
        <f t="shared" si="2424"/>
        <v>0</v>
      </c>
      <c r="FO384" s="68">
        <f t="shared" si="2425"/>
        <v>0</v>
      </c>
      <c r="FP384" s="69"/>
      <c r="FQ384" s="69"/>
      <c r="FR384" s="70">
        <f t="shared" si="2426"/>
        <v>0</v>
      </c>
    </row>
    <row r="385" spans="1:174" ht="48" customHeight="1" thickBot="1">
      <c r="A385" s="6228"/>
      <c r="B385" s="6310" t="str" cm="1">
        <f t="array" ref="B385">IFERROR(_xlfn.XLOOKUP(1, (INDEX(التشكيل_القديم!$L$5:$S$49, ,6)=$A381) * (INDEX(التشكيل_القديم!$L$5:$S$49, ,7)="عضو خامس "), INDEX(التشكيل_القديم!$L$5:$S$49, ,2)),"")</f>
        <v/>
      </c>
      <c r="C385" s="6310"/>
      <c r="D385" s="6310"/>
      <c r="E385" s="6310"/>
      <c r="F385" s="6310"/>
      <c r="G385" s="6310"/>
      <c r="H385" s="2170" t="str" cm="1">
        <f t="array" ref="H385">IFERROR(_xlfn.XLOOKUP(1, (INDEX(التشكيل_القديم!$L$5:$S$49, ,6)=$A381) * (INDEX(التشكيل_القديم!$L$5:$S$49, ,7)="عضو خامس"), INDEX(التشكيل_القديم!$L$5:$S$49, ,3)),"")</f>
        <v/>
      </c>
      <c r="I385" s="2171" t="str" cm="1">
        <f t="array" ref="I385">IFERROR(_xlfn.XLOOKUP(1, (INDEX(التشكيل_القديم!$L$5:$S$49, ,6)=$A381) * (INDEX(التشكيل_القديم!$L$5:$S$49, ,7)="عضو خامس"), INDEX(التشكيل_القديم!$L$5:$S$49, ,4)),"")</f>
        <v/>
      </c>
      <c r="J385" s="6232"/>
      <c r="K385" s="6235"/>
      <c r="L385" s="5675">
        <f>الاعدادات!$D$9</f>
        <v>2025</v>
      </c>
      <c r="M385" s="2015">
        <v>48</v>
      </c>
      <c r="N385" s="64"/>
      <c r="O385" s="64"/>
      <c r="P385" s="64"/>
      <c r="Q385" s="64"/>
      <c r="R385" s="64"/>
      <c r="S385" s="64"/>
      <c r="T385" s="64"/>
      <c r="U385" s="64"/>
      <c r="V385" s="64"/>
      <c r="W385" s="64"/>
      <c r="X385" s="64"/>
      <c r="Y385" s="2018"/>
      <c r="Z385" s="5679">
        <f t="shared" si="2411"/>
        <v>48</v>
      </c>
      <c r="AA385" s="2007"/>
      <c r="AB385" s="63"/>
      <c r="AC385" s="5662">
        <f t="shared" si="2412"/>
        <v>0</v>
      </c>
      <c r="AD385" s="5662">
        <f t="shared" si="2413"/>
        <v>0</v>
      </c>
      <c r="AE385" s="5662">
        <f>BP385+CR385+BP392+CR392+DT385+DT392</f>
        <v>0</v>
      </c>
      <c r="AF385" s="5663">
        <f t="shared" si="2381"/>
        <v>0</v>
      </c>
      <c r="AG385" s="5662">
        <f t="shared" si="2382"/>
        <v>0</v>
      </c>
      <c r="AH385" s="5664">
        <f t="shared" si="2414"/>
        <v>0</v>
      </c>
      <c r="AI385" s="5662">
        <f t="shared" si="2383"/>
        <v>0</v>
      </c>
      <c r="AJ385" s="5662">
        <f t="shared" si="2384"/>
        <v>0</v>
      </c>
      <c r="AK385" s="5662">
        <f t="shared" si="2385"/>
        <v>0</v>
      </c>
      <c r="AL385" s="5662">
        <f t="shared" si="2386"/>
        <v>0</v>
      </c>
      <c r="AM385" s="5663">
        <f t="shared" si="2387"/>
        <v>0</v>
      </c>
      <c r="AN385" s="5665">
        <f t="shared" si="2415"/>
        <v>0</v>
      </c>
      <c r="AO385" s="5665">
        <f t="shared" si="2388"/>
        <v>0</v>
      </c>
      <c r="AP385" s="5665">
        <f>BZ385+DB385+DB392+BZ392+ED385+ED392</f>
        <v>0</v>
      </c>
      <c r="AQ385" s="5663">
        <f t="shared" si="2389"/>
        <v>0</v>
      </c>
      <c r="AR385" s="5666">
        <f>CA385+DC385+CA392+DC392+EE385+EE392</f>
        <v>0</v>
      </c>
      <c r="AS385" s="5667">
        <f t="shared" si="2390"/>
        <v>0</v>
      </c>
      <c r="AT385" s="2007"/>
      <c r="AU385" s="5674">
        <f t="shared" si="2391"/>
        <v>0</v>
      </c>
      <c r="AV385" s="5674">
        <f t="shared" si="2392"/>
        <v>0</v>
      </c>
      <c r="AW385" s="64"/>
      <c r="AX385" s="75"/>
      <c r="AY385" s="65">
        <f t="shared" si="2393"/>
        <v>0</v>
      </c>
      <c r="AZ385" s="66"/>
      <c r="BA385" s="5662">
        <f t="shared" si="2394"/>
        <v>-48</v>
      </c>
      <c r="BB385" s="2159"/>
      <c r="BC385" s="5683">
        <f>الاعدادات!$D$9</f>
        <v>2025</v>
      </c>
      <c r="BD385" s="82"/>
      <c r="BE385" s="83"/>
      <c r="BF385" s="83"/>
      <c r="BG385" s="84"/>
      <c r="BH385" s="84"/>
      <c r="BI385" s="84"/>
      <c r="BJ385" s="85"/>
      <c r="BK385" s="86"/>
      <c r="BL385" s="87"/>
      <c r="BM385" s="87"/>
      <c r="BN385" s="88"/>
      <c r="BO385" s="88"/>
      <c r="BP385" s="89"/>
      <c r="BQ385" s="77">
        <f t="shared" si="2395"/>
        <v>0</v>
      </c>
      <c r="BR385" s="90"/>
      <c r="BS385" s="91"/>
      <c r="BT385" s="92"/>
      <c r="BU385" s="93"/>
      <c r="BV385" s="94"/>
      <c r="BW385" s="95"/>
      <c r="BX385" s="96"/>
      <c r="BY385" s="97"/>
      <c r="BZ385" s="98"/>
      <c r="CA385" s="99"/>
      <c r="CB385" s="79">
        <f t="shared" si="2396"/>
        <v>0</v>
      </c>
      <c r="CC385" s="104"/>
      <c r="CD385" s="92"/>
      <c r="CE385" s="100"/>
      <c r="CF385" s="101"/>
      <c r="CG385" s="83"/>
      <c r="CH385" s="83"/>
      <c r="CI385" s="84"/>
      <c r="CJ385" s="84"/>
      <c r="CK385" s="84"/>
      <c r="CL385" s="85"/>
      <c r="CM385" s="86"/>
      <c r="CN385" s="87"/>
      <c r="CO385" s="87"/>
      <c r="CP385" s="88"/>
      <c r="CQ385" s="88"/>
      <c r="CR385" s="89"/>
      <c r="CS385" s="77">
        <f t="shared" si="2397"/>
        <v>0</v>
      </c>
      <c r="CT385" s="90"/>
      <c r="CU385" s="91"/>
      <c r="CV385" s="92"/>
      <c r="CW385" s="93"/>
      <c r="CX385" s="94"/>
      <c r="CY385" s="95"/>
      <c r="CZ385" s="96"/>
      <c r="DA385" s="97"/>
      <c r="DB385" s="98"/>
      <c r="DC385" s="99"/>
      <c r="DD385" s="81">
        <f>SUM(CS385:DC385)</f>
        <v>0</v>
      </c>
      <c r="DE385" s="104"/>
      <c r="DF385" s="92"/>
      <c r="DG385" s="102"/>
      <c r="DH385" s="101"/>
      <c r="DI385" s="83"/>
      <c r="DJ385" s="83"/>
      <c r="DK385" s="84"/>
      <c r="DL385" s="84"/>
      <c r="DM385" s="84"/>
      <c r="DN385" s="85"/>
      <c r="DO385" s="86"/>
      <c r="DP385" s="87"/>
      <c r="DQ385" s="87"/>
      <c r="DR385" s="88"/>
      <c r="DS385" s="88"/>
      <c r="DT385" s="89"/>
      <c r="DU385" s="77">
        <f>DT385+DS385+DR385+DQ385+DP385+DO385+DN385+DM385+DL385+DK385+DJ385+DI385+DH385</f>
        <v>0</v>
      </c>
      <c r="DV385" s="90"/>
      <c r="DW385" s="91"/>
      <c r="DX385" s="92"/>
      <c r="DY385" s="93"/>
      <c r="DZ385" s="94"/>
      <c r="EA385" s="95"/>
      <c r="EB385" s="96"/>
      <c r="EC385" s="97"/>
      <c r="ED385" s="98"/>
      <c r="EE385" s="99"/>
      <c r="EF385" s="81">
        <f>SUM(DU385:EE385)</f>
        <v>0</v>
      </c>
      <c r="EG385" s="104"/>
      <c r="EH385" s="92"/>
      <c r="EI385" s="102"/>
      <c r="EJ385" s="5675">
        <f>الاعدادات!$D$9</f>
        <v>2025</v>
      </c>
      <c r="EK385" s="68">
        <f t="shared" si="2401"/>
        <v>0</v>
      </c>
      <c r="EL385" s="69"/>
      <c r="EM385" s="69"/>
      <c r="EN385" s="70">
        <f t="shared" si="2416"/>
        <v>0</v>
      </c>
      <c r="EO385" s="68">
        <f t="shared" si="2402"/>
        <v>0</v>
      </c>
      <c r="EP385" s="69"/>
      <c r="EQ385" s="69"/>
      <c r="ER385" s="70">
        <f t="shared" si="2417"/>
        <v>0</v>
      </c>
      <c r="ES385" s="68">
        <f t="shared" si="2403"/>
        <v>0</v>
      </c>
      <c r="ET385" s="69"/>
      <c r="EU385" s="71"/>
      <c r="EV385" s="70">
        <f t="shared" si="2404"/>
        <v>0</v>
      </c>
      <c r="EW385" s="68">
        <f t="shared" si="2405"/>
        <v>0</v>
      </c>
      <c r="EX385" s="69"/>
      <c r="EY385" s="70">
        <f t="shared" si="2418"/>
        <v>0</v>
      </c>
      <c r="EZ385" s="68">
        <f t="shared" si="2419"/>
        <v>0</v>
      </c>
      <c r="FA385" s="68">
        <f t="shared" si="2420"/>
        <v>0</v>
      </c>
      <c r="FB385" s="68">
        <f t="shared" si="2421"/>
        <v>0</v>
      </c>
      <c r="FC385" s="68">
        <f t="shared" si="2422"/>
        <v>0</v>
      </c>
      <c r="FD385" s="68">
        <f t="shared" si="2406"/>
        <v>0</v>
      </c>
      <c r="FE385" s="72">
        <f t="shared" si="2407"/>
        <v>0</v>
      </c>
      <c r="FF385" s="72">
        <f t="shared" si="2408"/>
        <v>0</v>
      </c>
      <c r="FG385" s="70">
        <f t="shared" si="2409"/>
        <v>0</v>
      </c>
      <c r="FH385" t="str">
        <f t="shared" si="2410"/>
        <v>wrong</v>
      </c>
      <c r="FK385" s="68">
        <f t="shared" si="2423"/>
        <v>0</v>
      </c>
      <c r="FL385" s="69"/>
      <c r="FM385" s="69"/>
      <c r="FN385" s="70">
        <f t="shared" si="2424"/>
        <v>0</v>
      </c>
      <c r="FO385" s="68">
        <f t="shared" si="2425"/>
        <v>0</v>
      </c>
      <c r="FP385" s="69"/>
      <c r="FQ385" s="69"/>
      <c r="FR385" s="70">
        <f t="shared" si="2426"/>
        <v>0</v>
      </c>
    </row>
    <row r="386" spans="1:174" ht="48" customHeight="1" thickBot="1">
      <c r="A386" s="6228"/>
      <c r="B386" s="6310" t="str" cm="1">
        <f t="array" ref="B386">IFERROR(_xlfn.XLOOKUP(1, (INDEX(التشكيل_القديم!$L$5:$S$49, ,6)=$A381) * (INDEX(التشكيل_القديم!$L$5:$S$49, ,7)="عضو سادس"), INDEX(التشكيل_القديم!$L$5:$S$49, ,2)),"")</f>
        <v/>
      </c>
      <c r="C386" s="6310"/>
      <c r="D386" s="6310"/>
      <c r="E386" s="6310"/>
      <c r="F386" s="6310"/>
      <c r="G386" s="6310"/>
      <c r="H386" s="2170" t="str" cm="1">
        <f t="array" ref="H386">IFERROR(_xlfn.XLOOKUP(1, (INDEX(التشكيل_القديم!$L$5:$S$49, ,6)=$A381) * (INDEX(التشكيل_القديم!$L$5:$S$49, ,7)="عضو سادس"), INDEX(التشكيل_القديم!$L$5:$S$49, ,3)),"")</f>
        <v/>
      </c>
      <c r="I386" s="2171" t="str" cm="1">
        <f t="array" ref="I386">IFERROR(_xlfn.XLOOKUP(1, (INDEX(التشكيل_القديم!$L$5:$S$49, ,6)=$A381) * (INDEX(التشكيل_القديم!$L$5:$S$49, ,7)="عضو سادسر"), INDEX(التشكيل_القديم!$L$5:$S$49, ,4)),"")</f>
        <v/>
      </c>
      <c r="J386" s="6232"/>
      <c r="K386" s="6235"/>
      <c r="L386" s="5675">
        <f>الاعدادات!$D$10</f>
        <v>2026</v>
      </c>
      <c r="M386" s="2016">
        <v>65</v>
      </c>
      <c r="N386" s="107"/>
      <c r="O386" s="107"/>
      <c r="P386" s="107"/>
      <c r="Q386" s="107"/>
      <c r="R386" s="107"/>
      <c r="S386" s="107"/>
      <c r="T386" s="107"/>
      <c r="U386" s="107"/>
      <c r="V386" s="107"/>
      <c r="W386" s="107"/>
      <c r="X386" s="107"/>
      <c r="Y386" s="2020"/>
      <c r="Z386" s="5681">
        <f t="shared" si="2411"/>
        <v>65</v>
      </c>
      <c r="AA386" s="2023"/>
      <c r="AB386" s="110"/>
      <c r="AC386" s="5672">
        <f t="shared" si="2412"/>
        <v>0</v>
      </c>
      <c r="AD386" s="5672">
        <f t="shared" si="2413"/>
        <v>0</v>
      </c>
      <c r="AE386" s="5662">
        <f>BP386+CR386+BP393+CR393+DT386+DT393</f>
        <v>0</v>
      </c>
      <c r="AF386" s="5663">
        <f t="shared" si="2381"/>
        <v>0</v>
      </c>
      <c r="AG386" s="5662">
        <f t="shared" si="2382"/>
        <v>0</v>
      </c>
      <c r="AH386" s="5664">
        <f t="shared" si="2414"/>
        <v>0</v>
      </c>
      <c r="AI386" s="5662">
        <f t="shared" si="2383"/>
        <v>0</v>
      </c>
      <c r="AJ386" s="5662">
        <f t="shared" si="2384"/>
        <v>0</v>
      </c>
      <c r="AK386" s="5662">
        <f t="shared" si="2385"/>
        <v>0</v>
      </c>
      <c r="AL386" s="5662">
        <f t="shared" si="2386"/>
        <v>0</v>
      </c>
      <c r="AM386" s="5663">
        <f t="shared" si="2387"/>
        <v>0</v>
      </c>
      <c r="AN386" s="5665">
        <f t="shared" si="2415"/>
        <v>0</v>
      </c>
      <c r="AO386" s="5665">
        <f t="shared" si="2388"/>
        <v>0</v>
      </c>
      <c r="AP386" s="5665">
        <f>BZ386+DB386+DB393+BZ393+ED386+ED393</f>
        <v>0</v>
      </c>
      <c r="AQ386" s="5663">
        <f t="shared" si="2389"/>
        <v>0</v>
      </c>
      <c r="AR386" s="5666">
        <f>CA386+DC386+CA393+DC393+EE386+EE393</f>
        <v>0</v>
      </c>
      <c r="AS386" s="5673">
        <f t="shared" si="2390"/>
        <v>0</v>
      </c>
      <c r="AT386" s="2023"/>
      <c r="AU386" s="5674">
        <f t="shared" si="2391"/>
        <v>0</v>
      </c>
      <c r="AV386" s="5674">
        <f t="shared" si="2392"/>
        <v>0</v>
      </c>
      <c r="AW386" s="111"/>
      <c r="AX386" s="112"/>
      <c r="AY386" s="65">
        <f t="shared" si="2393"/>
        <v>0</v>
      </c>
      <c r="AZ386" s="113"/>
      <c r="BA386" s="5662">
        <f t="shared" si="2394"/>
        <v>-65</v>
      </c>
      <c r="BB386" s="2159"/>
      <c r="BC386" s="5683">
        <f>الاعدادات!$D$10</f>
        <v>2026</v>
      </c>
      <c r="BD386" s="117"/>
      <c r="BE386" s="118"/>
      <c r="BF386" s="118"/>
      <c r="BG386" s="119"/>
      <c r="BH386" s="119"/>
      <c r="BI386" s="119"/>
      <c r="BJ386" s="120"/>
      <c r="BK386" s="121"/>
      <c r="BL386" s="122"/>
      <c r="BM386" s="122"/>
      <c r="BN386" s="123"/>
      <c r="BO386" s="123"/>
      <c r="BP386" s="124"/>
      <c r="BQ386" s="125">
        <f t="shared" si="2395"/>
        <v>0</v>
      </c>
      <c r="BR386" s="126"/>
      <c r="BS386" s="127"/>
      <c r="BT386" s="128"/>
      <c r="BU386" s="129"/>
      <c r="BV386" s="130"/>
      <c r="BW386" s="131"/>
      <c r="BX386" s="132"/>
      <c r="BY386" s="133"/>
      <c r="BZ386" s="134"/>
      <c r="CA386" s="135"/>
      <c r="CB386" s="136">
        <f t="shared" si="2396"/>
        <v>0</v>
      </c>
      <c r="CC386" s="137"/>
      <c r="CD386" s="128"/>
      <c r="CE386" s="138"/>
      <c r="CF386" s="139"/>
      <c r="CG386" s="118"/>
      <c r="CH386" s="118"/>
      <c r="CI386" s="119"/>
      <c r="CJ386" s="119"/>
      <c r="CK386" s="119"/>
      <c r="CL386" s="120"/>
      <c r="CM386" s="121"/>
      <c r="CN386" s="122"/>
      <c r="CO386" s="122"/>
      <c r="CP386" s="123"/>
      <c r="CQ386" s="123"/>
      <c r="CR386" s="124"/>
      <c r="CS386" s="125">
        <f t="shared" si="2397"/>
        <v>0</v>
      </c>
      <c r="CT386" s="126"/>
      <c r="CU386" s="127"/>
      <c r="CV386" s="128"/>
      <c r="CW386" s="129"/>
      <c r="CX386" s="130"/>
      <c r="CY386" s="131"/>
      <c r="CZ386" s="132"/>
      <c r="DA386" s="133"/>
      <c r="DB386" s="134"/>
      <c r="DC386" s="135"/>
      <c r="DD386" s="140">
        <f>SUM(CS386:DC386)</f>
        <v>0</v>
      </c>
      <c r="DE386" s="137"/>
      <c r="DF386" s="128"/>
      <c r="DG386" s="141"/>
      <c r="DH386" s="139"/>
      <c r="DI386" s="118"/>
      <c r="DJ386" s="118"/>
      <c r="DK386" s="119"/>
      <c r="DL386" s="119"/>
      <c r="DM386" s="119"/>
      <c r="DN386" s="120"/>
      <c r="DO386" s="121"/>
      <c r="DP386" s="122"/>
      <c r="DQ386" s="122"/>
      <c r="DR386" s="123"/>
      <c r="DS386" s="123"/>
      <c r="DT386" s="124"/>
      <c r="DU386" s="125">
        <f t="shared" ref="DU386:DU387" si="2427">DT386+DS386+DR386+DQ386+DP386+DO386+DN386+DM386+DL386+DK386+DJ386+DI386+DH386</f>
        <v>0</v>
      </c>
      <c r="DV386" s="126"/>
      <c r="DW386" s="127"/>
      <c r="DX386" s="128"/>
      <c r="DY386" s="129"/>
      <c r="DZ386" s="130"/>
      <c r="EA386" s="131"/>
      <c r="EB386" s="132"/>
      <c r="EC386" s="133"/>
      <c r="ED386" s="134"/>
      <c r="EE386" s="135"/>
      <c r="EF386" s="140">
        <f>SUM(DU386:EE386)</f>
        <v>0</v>
      </c>
      <c r="EG386" s="137"/>
      <c r="EH386" s="128"/>
      <c r="EI386" s="141"/>
      <c r="EJ386" s="5675">
        <f>الاعدادات!$D$10</f>
        <v>2026</v>
      </c>
      <c r="EK386" s="68">
        <f t="shared" si="2401"/>
        <v>0</v>
      </c>
      <c r="EL386" s="69"/>
      <c r="EM386" s="69"/>
      <c r="EN386" s="70">
        <f t="shared" si="2416"/>
        <v>0</v>
      </c>
      <c r="EO386" s="68">
        <f t="shared" si="2402"/>
        <v>0</v>
      </c>
      <c r="EP386" s="69"/>
      <c r="EQ386" s="69"/>
      <c r="ER386" s="70">
        <f t="shared" si="2417"/>
        <v>0</v>
      </c>
      <c r="ES386" s="68">
        <f t="shared" si="2403"/>
        <v>0</v>
      </c>
      <c r="ET386" s="69"/>
      <c r="EU386" s="71"/>
      <c r="EV386" s="70">
        <f t="shared" si="2404"/>
        <v>0</v>
      </c>
      <c r="EW386" s="68">
        <f t="shared" si="2405"/>
        <v>0</v>
      </c>
      <c r="EX386" s="69"/>
      <c r="EY386" s="70">
        <f t="shared" si="2418"/>
        <v>0</v>
      </c>
      <c r="EZ386" s="68">
        <f t="shared" si="2419"/>
        <v>0</v>
      </c>
      <c r="FA386" s="68">
        <f t="shared" si="2420"/>
        <v>0</v>
      </c>
      <c r="FB386" s="68">
        <f t="shared" si="2421"/>
        <v>0</v>
      </c>
      <c r="FC386" s="68">
        <f t="shared" si="2422"/>
        <v>0</v>
      </c>
      <c r="FD386" s="68">
        <f t="shared" si="2406"/>
        <v>0</v>
      </c>
      <c r="FE386" s="72">
        <f t="shared" si="2407"/>
        <v>0</v>
      </c>
      <c r="FF386" s="72">
        <f t="shared" si="2408"/>
        <v>0</v>
      </c>
      <c r="FG386" s="70">
        <f t="shared" si="2409"/>
        <v>0</v>
      </c>
      <c r="FH386" t="str">
        <f t="shared" si="2410"/>
        <v>wrong</v>
      </c>
      <c r="FK386" s="68">
        <f t="shared" si="2423"/>
        <v>0</v>
      </c>
      <c r="FL386" s="69"/>
      <c r="FM386" s="69"/>
      <c r="FN386" s="70">
        <f t="shared" si="2424"/>
        <v>0</v>
      </c>
      <c r="FO386" s="68">
        <f t="shared" si="2425"/>
        <v>0</v>
      </c>
      <c r="FP386" s="69"/>
      <c r="FQ386" s="69"/>
      <c r="FR386" s="70">
        <f t="shared" si="2426"/>
        <v>0</v>
      </c>
    </row>
    <row r="387" spans="1:174" ht="48" customHeight="1" thickBot="1">
      <c r="A387" s="6229"/>
      <c r="B387" s="6249"/>
      <c r="C387" s="6249"/>
      <c r="D387" s="6249"/>
      <c r="E387" s="6249"/>
      <c r="F387" s="6249"/>
      <c r="G387" s="6249"/>
      <c r="H387" s="2011"/>
      <c r="I387" s="105"/>
      <c r="J387" s="6233"/>
      <c r="K387" s="6236"/>
      <c r="L387" s="115" t="s">
        <v>181</v>
      </c>
      <c r="M387" s="5684">
        <f t="shared" ref="M387:U387" si="2428">SUM(M382:M386)</f>
        <v>156</v>
      </c>
      <c r="N387" s="5684">
        <f t="shared" si="2428"/>
        <v>0</v>
      </c>
      <c r="O387" s="5684">
        <f t="shared" si="2428"/>
        <v>0</v>
      </c>
      <c r="P387" s="5684">
        <f t="shared" si="2428"/>
        <v>0</v>
      </c>
      <c r="Q387" s="5684">
        <f t="shared" si="2428"/>
        <v>0</v>
      </c>
      <c r="R387" s="5684">
        <f t="shared" si="2428"/>
        <v>0</v>
      </c>
      <c r="S387" s="5684">
        <f t="shared" si="2428"/>
        <v>0</v>
      </c>
      <c r="T387" s="5684">
        <f t="shared" si="2428"/>
        <v>0</v>
      </c>
      <c r="U387" s="5684">
        <f t="shared" si="2428"/>
        <v>0</v>
      </c>
      <c r="V387" s="116"/>
      <c r="W387" s="5684">
        <f t="shared" ref="W387:AZ387" si="2429">SUM(W382:W386)</f>
        <v>0</v>
      </c>
      <c r="X387" s="5684">
        <f t="shared" si="2429"/>
        <v>0</v>
      </c>
      <c r="Y387" s="5684">
        <f t="shared" si="2429"/>
        <v>0</v>
      </c>
      <c r="Z387" s="5684">
        <f t="shared" si="2429"/>
        <v>156</v>
      </c>
      <c r="AA387" s="5684">
        <f t="shared" si="2429"/>
        <v>0</v>
      </c>
      <c r="AB387" s="5684">
        <f t="shared" si="2429"/>
        <v>0</v>
      </c>
      <c r="AC387" s="5684">
        <f t="shared" si="2429"/>
        <v>0</v>
      </c>
      <c r="AD387" s="5684">
        <f t="shared" si="2429"/>
        <v>0</v>
      </c>
      <c r="AE387" s="5684">
        <f t="shared" si="2429"/>
        <v>0</v>
      </c>
      <c r="AF387" s="5684">
        <f t="shared" si="2429"/>
        <v>0</v>
      </c>
      <c r="AG387" s="5684">
        <f t="shared" si="2429"/>
        <v>0</v>
      </c>
      <c r="AH387" s="5684">
        <f t="shared" si="2429"/>
        <v>0</v>
      </c>
      <c r="AI387" s="5684">
        <f t="shared" si="2429"/>
        <v>0</v>
      </c>
      <c r="AJ387" s="5684">
        <f t="shared" si="2429"/>
        <v>0</v>
      </c>
      <c r="AK387" s="5684">
        <f t="shared" si="2429"/>
        <v>0</v>
      </c>
      <c r="AL387" s="5684">
        <f t="shared" si="2429"/>
        <v>0</v>
      </c>
      <c r="AM387" s="5684">
        <f t="shared" si="2429"/>
        <v>0</v>
      </c>
      <c r="AN387" s="5684">
        <f t="shared" si="2429"/>
        <v>0</v>
      </c>
      <c r="AO387" s="5684">
        <f t="shared" si="2429"/>
        <v>0</v>
      </c>
      <c r="AP387" s="5684">
        <f t="shared" si="2429"/>
        <v>0</v>
      </c>
      <c r="AQ387" s="5684">
        <f t="shared" si="2429"/>
        <v>0</v>
      </c>
      <c r="AR387" s="5684">
        <f t="shared" si="2429"/>
        <v>0</v>
      </c>
      <c r="AS387" s="5684">
        <f t="shared" si="2429"/>
        <v>0</v>
      </c>
      <c r="AT387" s="5684">
        <f t="shared" si="2429"/>
        <v>0</v>
      </c>
      <c r="AU387" s="5684">
        <f t="shared" si="2429"/>
        <v>0</v>
      </c>
      <c r="AV387" s="5684">
        <f t="shared" si="2429"/>
        <v>0</v>
      </c>
      <c r="AW387" s="5684">
        <f t="shared" si="2429"/>
        <v>0</v>
      </c>
      <c r="AX387" s="5684">
        <f t="shared" si="2429"/>
        <v>0</v>
      </c>
      <c r="AY387" s="5684">
        <f t="shared" si="2429"/>
        <v>0</v>
      </c>
      <c r="AZ387" s="5684">
        <f t="shared" si="2429"/>
        <v>0</v>
      </c>
      <c r="BA387" s="5685">
        <f t="shared" si="2394"/>
        <v>-156</v>
      </c>
      <c r="BB387" s="2159"/>
      <c r="BC387" s="156" t="s">
        <v>181</v>
      </c>
      <c r="BD387" s="840">
        <f t="shared" ref="BD387:BP387" si="2430">SUM(BD382:BD386)</f>
        <v>0</v>
      </c>
      <c r="BE387" s="841">
        <f t="shared" si="2430"/>
        <v>0</v>
      </c>
      <c r="BF387" s="841">
        <f t="shared" si="2430"/>
        <v>0</v>
      </c>
      <c r="BG387" s="841">
        <f t="shared" si="2430"/>
        <v>0</v>
      </c>
      <c r="BH387" s="841">
        <f t="shared" si="2430"/>
        <v>0</v>
      </c>
      <c r="BI387" s="841">
        <f t="shared" si="2430"/>
        <v>0</v>
      </c>
      <c r="BJ387" s="841">
        <f t="shared" si="2430"/>
        <v>0</v>
      </c>
      <c r="BK387" s="841">
        <f t="shared" si="2430"/>
        <v>0</v>
      </c>
      <c r="BL387" s="841">
        <f t="shared" si="2430"/>
        <v>0</v>
      </c>
      <c r="BM387" s="841">
        <f t="shared" si="2430"/>
        <v>0</v>
      </c>
      <c r="BN387" s="841">
        <f t="shared" si="2430"/>
        <v>0</v>
      </c>
      <c r="BO387" s="841">
        <f t="shared" si="2430"/>
        <v>0</v>
      </c>
      <c r="BP387" s="841">
        <f t="shared" si="2430"/>
        <v>0</v>
      </c>
      <c r="BQ387" s="842">
        <f t="shared" si="2395"/>
        <v>0</v>
      </c>
      <c r="BR387" s="841">
        <f t="shared" ref="BR387:CR387" si="2431">SUM(BR382:BR386)</f>
        <v>0</v>
      </c>
      <c r="BS387" s="841">
        <f t="shared" si="2431"/>
        <v>0</v>
      </c>
      <c r="BT387" s="841">
        <f t="shared" si="2431"/>
        <v>0</v>
      </c>
      <c r="BU387" s="841">
        <f t="shared" si="2431"/>
        <v>0</v>
      </c>
      <c r="BV387" s="841">
        <f t="shared" si="2431"/>
        <v>0</v>
      </c>
      <c r="BW387" s="841">
        <f t="shared" si="2431"/>
        <v>0</v>
      </c>
      <c r="BX387" s="841">
        <f t="shared" si="2431"/>
        <v>0</v>
      </c>
      <c r="BY387" s="841">
        <f t="shared" si="2431"/>
        <v>0</v>
      </c>
      <c r="BZ387" s="2030">
        <f t="shared" si="2431"/>
        <v>0</v>
      </c>
      <c r="CA387" s="841">
        <f t="shared" si="2431"/>
        <v>0</v>
      </c>
      <c r="CB387" s="841">
        <f t="shared" si="2431"/>
        <v>0</v>
      </c>
      <c r="CC387" s="841">
        <f t="shared" si="2431"/>
        <v>0</v>
      </c>
      <c r="CD387" s="841">
        <f t="shared" si="2431"/>
        <v>0</v>
      </c>
      <c r="CE387" s="5686">
        <f t="shared" si="2431"/>
        <v>0</v>
      </c>
      <c r="CF387" s="840">
        <f t="shared" si="2431"/>
        <v>0</v>
      </c>
      <c r="CG387" s="841">
        <f t="shared" si="2431"/>
        <v>0</v>
      </c>
      <c r="CH387" s="841">
        <f t="shared" si="2431"/>
        <v>0</v>
      </c>
      <c r="CI387" s="841">
        <f t="shared" si="2431"/>
        <v>0</v>
      </c>
      <c r="CJ387" s="841">
        <f t="shared" si="2431"/>
        <v>0</v>
      </c>
      <c r="CK387" s="841">
        <f t="shared" si="2431"/>
        <v>0</v>
      </c>
      <c r="CL387" s="841">
        <f t="shared" si="2431"/>
        <v>0</v>
      </c>
      <c r="CM387" s="841">
        <f t="shared" si="2431"/>
        <v>0</v>
      </c>
      <c r="CN387" s="841">
        <f t="shared" si="2431"/>
        <v>0</v>
      </c>
      <c r="CO387" s="841">
        <f t="shared" si="2431"/>
        <v>0</v>
      </c>
      <c r="CP387" s="841">
        <f t="shared" si="2431"/>
        <v>0</v>
      </c>
      <c r="CQ387" s="841">
        <f t="shared" si="2431"/>
        <v>0</v>
      </c>
      <c r="CR387" s="841">
        <f t="shared" si="2431"/>
        <v>0</v>
      </c>
      <c r="CS387" s="842">
        <f t="shared" si="2397"/>
        <v>0</v>
      </c>
      <c r="CT387" s="841">
        <f t="shared" ref="CT387:DT387" si="2432">SUM(CT382:CT386)</f>
        <v>0</v>
      </c>
      <c r="CU387" s="841">
        <f t="shared" si="2432"/>
        <v>0</v>
      </c>
      <c r="CV387" s="841">
        <f t="shared" si="2432"/>
        <v>0</v>
      </c>
      <c r="CW387" s="841">
        <f t="shared" si="2432"/>
        <v>0</v>
      </c>
      <c r="CX387" s="841">
        <f t="shared" si="2432"/>
        <v>0</v>
      </c>
      <c r="CY387" s="841">
        <f t="shared" si="2432"/>
        <v>0</v>
      </c>
      <c r="CZ387" s="841">
        <f t="shared" si="2432"/>
        <v>0</v>
      </c>
      <c r="DA387" s="841">
        <f t="shared" si="2432"/>
        <v>0</v>
      </c>
      <c r="DB387" s="2030">
        <f t="shared" si="2432"/>
        <v>0</v>
      </c>
      <c r="DC387" s="841">
        <f t="shared" si="2432"/>
        <v>0</v>
      </c>
      <c r="DD387" s="841">
        <f t="shared" si="2432"/>
        <v>0</v>
      </c>
      <c r="DE387" s="841">
        <f t="shared" si="2432"/>
        <v>0</v>
      </c>
      <c r="DF387" s="841">
        <f t="shared" si="2432"/>
        <v>0</v>
      </c>
      <c r="DG387" s="5686">
        <f t="shared" si="2432"/>
        <v>0</v>
      </c>
      <c r="DH387" s="840">
        <f t="shared" si="2432"/>
        <v>0</v>
      </c>
      <c r="DI387" s="841">
        <f t="shared" si="2432"/>
        <v>0</v>
      </c>
      <c r="DJ387" s="841">
        <f t="shared" si="2432"/>
        <v>0</v>
      </c>
      <c r="DK387" s="841">
        <f t="shared" si="2432"/>
        <v>0</v>
      </c>
      <c r="DL387" s="841">
        <f t="shared" si="2432"/>
        <v>0</v>
      </c>
      <c r="DM387" s="841">
        <f t="shared" si="2432"/>
        <v>0</v>
      </c>
      <c r="DN387" s="841">
        <f t="shared" si="2432"/>
        <v>0</v>
      </c>
      <c r="DO387" s="841">
        <f t="shared" si="2432"/>
        <v>0</v>
      </c>
      <c r="DP387" s="841">
        <f t="shared" si="2432"/>
        <v>0</v>
      </c>
      <c r="DQ387" s="841">
        <f t="shared" si="2432"/>
        <v>0</v>
      </c>
      <c r="DR387" s="841">
        <f t="shared" si="2432"/>
        <v>0</v>
      </c>
      <c r="DS387" s="841">
        <f t="shared" si="2432"/>
        <v>0</v>
      </c>
      <c r="DT387" s="841">
        <f t="shared" si="2432"/>
        <v>0</v>
      </c>
      <c r="DU387" s="842">
        <f t="shared" si="2427"/>
        <v>0</v>
      </c>
      <c r="DV387" s="841">
        <f t="shared" ref="DV387:EI387" si="2433">SUM(DV382:DV386)</f>
        <v>0</v>
      </c>
      <c r="DW387" s="841">
        <f t="shared" si="2433"/>
        <v>0</v>
      </c>
      <c r="DX387" s="841">
        <f t="shared" si="2433"/>
        <v>0</v>
      </c>
      <c r="DY387" s="841">
        <f t="shared" si="2433"/>
        <v>0</v>
      </c>
      <c r="DZ387" s="841">
        <f t="shared" si="2433"/>
        <v>0</v>
      </c>
      <c r="EA387" s="841">
        <f t="shared" si="2433"/>
        <v>0</v>
      </c>
      <c r="EB387" s="841">
        <f t="shared" si="2433"/>
        <v>0</v>
      </c>
      <c r="EC387" s="841">
        <f t="shared" si="2433"/>
        <v>0</v>
      </c>
      <c r="ED387" s="2030">
        <f t="shared" si="2433"/>
        <v>0</v>
      </c>
      <c r="EE387" s="841">
        <f t="shared" si="2433"/>
        <v>0</v>
      </c>
      <c r="EF387" s="841">
        <f t="shared" si="2433"/>
        <v>0</v>
      </c>
      <c r="EG387" s="841">
        <f t="shared" si="2433"/>
        <v>0</v>
      </c>
      <c r="EH387" s="841">
        <f t="shared" si="2433"/>
        <v>0</v>
      </c>
      <c r="EI387" s="5686">
        <f t="shared" si="2433"/>
        <v>0</v>
      </c>
      <c r="EJ387" s="142" t="s">
        <v>106</v>
      </c>
      <c r="EK387" s="846">
        <f t="shared" ref="EK387:EU387" si="2434">SUM(EK382:EK386)</f>
        <v>0</v>
      </c>
      <c r="EL387" s="847">
        <f t="shared" si="2434"/>
        <v>0</v>
      </c>
      <c r="EM387" s="847">
        <f t="shared" si="2434"/>
        <v>0</v>
      </c>
      <c r="EN387" s="848">
        <f t="shared" si="2434"/>
        <v>0</v>
      </c>
      <c r="EO387" s="846">
        <f t="shared" si="2434"/>
        <v>0</v>
      </c>
      <c r="EP387" s="847">
        <f t="shared" si="2434"/>
        <v>0</v>
      </c>
      <c r="EQ387" s="847">
        <f t="shared" si="2434"/>
        <v>0</v>
      </c>
      <c r="ER387" s="848">
        <f t="shared" si="2434"/>
        <v>0</v>
      </c>
      <c r="ES387" s="846">
        <f t="shared" si="2434"/>
        <v>0</v>
      </c>
      <c r="ET387" s="847">
        <f t="shared" si="2434"/>
        <v>0</v>
      </c>
      <c r="EU387" s="848">
        <f t="shared" si="2434"/>
        <v>0</v>
      </c>
      <c r="EV387" s="849">
        <f t="shared" si="2404"/>
        <v>0</v>
      </c>
      <c r="EW387" s="846">
        <f t="shared" ref="EW387:FC387" si="2435">SUM(EW382:EW386)</f>
        <v>0</v>
      </c>
      <c r="EX387" s="847">
        <f t="shared" si="2435"/>
        <v>0</v>
      </c>
      <c r="EY387" s="848">
        <f t="shared" si="2435"/>
        <v>0</v>
      </c>
      <c r="EZ387" s="846">
        <f t="shared" si="2435"/>
        <v>0</v>
      </c>
      <c r="FA387" s="847">
        <f t="shared" si="2435"/>
        <v>0</v>
      </c>
      <c r="FB387" s="847">
        <f t="shared" si="2435"/>
        <v>0</v>
      </c>
      <c r="FC387" s="848">
        <f t="shared" si="2435"/>
        <v>0</v>
      </c>
      <c r="FD387" s="850">
        <f t="shared" si="2406"/>
        <v>0</v>
      </c>
      <c r="FE387" s="851">
        <f t="shared" si="2407"/>
        <v>0</v>
      </c>
      <c r="FF387" s="851">
        <f t="shared" si="2408"/>
        <v>0</v>
      </c>
      <c r="FG387" s="849">
        <f t="shared" si="2409"/>
        <v>0</v>
      </c>
      <c r="FI387" s="5651"/>
      <c r="FJ387" s="5651"/>
      <c r="FK387" s="846">
        <f>SUM(FK382:FK386)</f>
        <v>0</v>
      </c>
      <c r="FL387" s="847">
        <f t="shared" ref="FL387:FM387" si="2436">SUM(FL384:FL386)</f>
        <v>0</v>
      </c>
      <c r="FM387" s="847">
        <f t="shared" si="2436"/>
        <v>0</v>
      </c>
      <c r="FN387" s="848">
        <f>SUM(FN382:FN386)</f>
        <v>0</v>
      </c>
      <c r="FO387" s="846">
        <f>SUM(FO382:FO386)</f>
        <v>0</v>
      </c>
      <c r="FP387" s="847">
        <f t="shared" ref="FP387:FQ387" si="2437">SUM(FP384:FP386)</f>
        <v>0</v>
      </c>
      <c r="FQ387" s="847">
        <f t="shared" si="2437"/>
        <v>0</v>
      </c>
      <c r="FR387" s="848">
        <f>SUM(FR382:FR386)</f>
        <v>0</v>
      </c>
    </row>
    <row r="388" spans="1:174" ht="48" customHeight="1" thickBot="1">
      <c r="A388" s="6311" t="s">
        <v>71</v>
      </c>
      <c r="B388" s="6312"/>
      <c r="C388" s="6312"/>
      <c r="D388" s="6312"/>
      <c r="E388" s="6312"/>
      <c r="F388" s="6312"/>
      <c r="G388" s="6312"/>
      <c r="H388" s="6312"/>
      <c r="I388" s="6312"/>
      <c r="J388" s="6313"/>
      <c r="K388" s="114">
        <v>26</v>
      </c>
      <c r="L388" s="148"/>
      <c r="M388" s="148"/>
      <c r="N388" s="148"/>
      <c r="O388" s="149"/>
      <c r="P388" s="149"/>
      <c r="Q388" s="149"/>
      <c r="R388" s="148"/>
      <c r="S388" s="148"/>
      <c r="T388" s="148"/>
      <c r="U388" s="148"/>
      <c r="V388" s="148"/>
      <c r="W388" s="148"/>
      <c r="X388" s="148"/>
      <c r="Y388" s="148"/>
      <c r="Z388" s="149"/>
      <c r="AA388" s="149"/>
      <c r="AB388" s="149"/>
      <c r="AC388" s="148"/>
      <c r="AD388" s="148"/>
      <c r="AE388" s="148"/>
      <c r="AF388" s="2163"/>
      <c r="AG388" s="148"/>
      <c r="AH388" s="151"/>
      <c r="AI388" s="148"/>
      <c r="AJ388" s="148"/>
      <c r="AK388" s="148"/>
      <c r="AL388" s="148"/>
      <c r="AM388" s="2163"/>
      <c r="AN388" s="151"/>
      <c r="AO388" s="151"/>
      <c r="AP388" s="151"/>
      <c r="AQ388" s="151"/>
      <c r="AR388" s="151"/>
      <c r="AS388" s="2164"/>
      <c r="AT388" s="148"/>
      <c r="AU388" s="148"/>
      <c r="AV388" s="148"/>
      <c r="AW388" s="148"/>
      <c r="AX388" s="148"/>
      <c r="AY388" s="2164"/>
      <c r="AZ388" s="148"/>
      <c r="BA388" s="148"/>
      <c r="BB388" s="2165"/>
      <c r="BC388" s="1996"/>
      <c r="BD388" s="5653">
        <f>_xlfn.XLOOKUP(B383,التشكيل_القديم!$M$5:$M$39,التشكيل_القديم!$L$5:$L$39,0,0)</f>
        <v>22</v>
      </c>
      <c r="BE388" s="6200" t="str">
        <f>"(3)             "&amp; "عضو يسار الدائرة  /  "  &amp;B383</f>
        <v>(3)             عضو يسار الدائرة  /  رائد محمد ربيع جاد</v>
      </c>
      <c r="BF388" s="6200"/>
      <c r="BG388" s="6200"/>
      <c r="BH388" s="6200"/>
      <c r="BI388" s="6200"/>
      <c r="BJ388" s="6200"/>
      <c r="BK388" s="6200"/>
      <c r="BL388" s="6200"/>
      <c r="BM388" s="6200"/>
      <c r="BN388" s="6200"/>
      <c r="BO388" s="6200"/>
      <c r="BP388" s="6200"/>
      <c r="BQ388" s="6200"/>
      <c r="BR388" s="6200"/>
      <c r="BS388" s="6200"/>
      <c r="BT388" s="6200"/>
      <c r="BU388" s="6200"/>
      <c r="BV388" s="6200"/>
      <c r="BW388" s="6200"/>
      <c r="BX388" s="6200"/>
      <c r="BY388" s="6200"/>
      <c r="BZ388" s="6200"/>
      <c r="CA388" s="6200"/>
      <c r="CB388" s="6200"/>
      <c r="CC388" s="6200"/>
      <c r="CD388" s="6200"/>
      <c r="CE388" s="6201"/>
      <c r="CF388" s="5687">
        <f>_xlfn.XLOOKUP(B384,التشكيل_القديم!$M$5:$M$39,التشكيل_القديم!$L$5:$L$39,0,0)</f>
        <v>0</v>
      </c>
      <c r="CG388" s="6369" t="str">
        <f>IF(B384&lt;&gt;"", "(4)             "&amp; "عضو يسار اليسار  الدائرة  /  "  &amp;B384,"لا يوجد عضو رابع")</f>
        <v>لا يوجد عضو رابع</v>
      </c>
      <c r="CH388" s="6200"/>
      <c r="CI388" s="6200"/>
      <c r="CJ388" s="6200"/>
      <c r="CK388" s="6200"/>
      <c r="CL388" s="6200"/>
      <c r="CM388" s="6200"/>
      <c r="CN388" s="6200"/>
      <c r="CO388" s="6200"/>
      <c r="CP388" s="6200"/>
      <c r="CQ388" s="6200"/>
      <c r="CR388" s="6200"/>
      <c r="CS388" s="6200"/>
      <c r="CT388" s="6200"/>
      <c r="CU388" s="6200"/>
      <c r="CV388" s="6200"/>
      <c r="CW388" s="6200"/>
      <c r="CX388" s="6200"/>
      <c r="CY388" s="6200"/>
      <c r="CZ388" s="6200"/>
      <c r="DA388" s="6200"/>
      <c r="DB388" s="6200"/>
      <c r="DC388" s="6200"/>
      <c r="DD388" s="6200"/>
      <c r="DE388" s="6200"/>
      <c r="DF388" s="6200"/>
      <c r="DG388" s="6201"/>
      <c r="DH388" s="5687">
        <f>_xlfn.XLOOKUP(B386,التشكيل_القديم!$M$5:$M$39,التشكيل_القديم!$L$5:$L$39,0,0)</f>
        <v>0</v>
      </c>
      <c r="DI388" s="6200" t="str">
        <f xml:space="preserve"> IF(B386&lt;&gt;"","(6)             "&amp;"عضو يسار يسار يسار اليسار  الدائرة  /  "  &amp;B386,"لا يوجد عضو سادس")</f>
        <v>لا يوجد عضو سادس</v>
      </c>
      <c r="DJ388" s="6200"/>
      <c r="DK388" s="6200"/>
      <c r="DL388" s="6200"/>
      <c r="DM388" s="6200"/>
      <c r="DN388" s="6200"/>
      <c r="DO388" s="6200"/>
      <c r="DP388" s="6200"/>
      <c r="DQ388" s="6200"/>
      <c r="DR388" s="6200"/>
      <c r="DS388" s="6200"/>
      <c r="DT388" s="6200"/>
      <c r="DU388" s="6200"/>
      <c r="DV388" s="6200"/>
      <c r="DW388" s="6200"/>
      <c r="DX388" s="6200"/>
      <c r="DY388" s="6200"/>
      <c r="DZ388" s="6200"/>
      <c r="EA388" s="6200"/>
      <c r="EB388" s="6200"/>
      <c r="EC388" s="6200"/>
      <c r="ED388" s="6200"/>
      <c r="EE388" s="6200"/>
      <c r="EF388" s="6200"/>
      <c r="EG388" s="6200"/>
      <c r="EH388" s="6200"/>
      <c r="EI388" s="6201"/>
      <c r="EJ388" s="162"/>
      <c r="EK388" s="6348" t="s">
        <v>23</v>
      </c>
      <c r="EL388" s="6349"/>
      <c r="EM388" s="6349"/>
      <c r="EN388" s="6350"/>
      <c r="EO388" s="6370" t="s">
        <v>33</v>
      </c>
      <c r="EP388" s="6370"/>
      <c r="EQ388" s="6370"/>
      <c r="ER388" s="6371"/>
      <c r="ES388" s="6351" t="s">
        <v>184</v>
      </c>
      <c r="ET388" s="6352"/>
      <c r="EU388" s="6352"/>
      <c r="EV388" s="6353"/>
      <c r="EW388" s="6366" t="s">
        <v>185</v>
      </c>
      <c r="EX388" s="6367"/>
      <c r="EY388" s="6367"/>
      <c r="EZ388" s="6368"/>
      <c r="FA388" s="6354" t="s">
        <v>200</v>
      </c>
      <c r="FB388" s="6355"/>
      <c r="FC388" s="6355"/>
      <c r="FD388" s="6356"/>
      <c r="FE388" s="6338" t="s">
        <v>597</v>
      </c>
      <c r="FF388" s="6339"/>
      <c r="FG388" s="6339"/>
      <c r="FH388" s="6340"/>
      <c r="FI388" s="852" t="s">
        <v>205</v>
      </c>
      <c r="FJ388" s="838" t="s">
        <v>190</v>
      </c>
      <c r="FK388" s="838" t="s">
        <v>203</v>
      </c>
      <c r="FL388" s="838" t="s">
        <v>204</v>
      </c>
      <c r="FM388" s="839" t="s">
        <v>116</v>
      </c>
    </row>
    <row r="389" spans="1:174" ht="48" customHeight="1" thickBot="1">
      <c r="A389" s="6202" t="str">
        <f>IF(AND(FH382="ok",FH383="ok",FH384="ok",FH385="ok",FH386="ok", H389 &lt;&gt;"فارغ"),"ok","wrong")</f>
        <v>wrong</v>
      </c>
      <c r="B389" s="6203"/>
      <c r="C389" s="6203"/>
      <c r="D389" s="6203"/>
      <c r="E389" s="6203"/>
      <c r="F389" s="6203"/>
      <c r="G389" s="6204"/>
      <c r="H389" s="6208" t="str">
        <f>IF(Z387=0,"فارغ","")</f>
        <v/>
      </c>
      <c r="I389" s="6209"/>
      <c r="J389" s="6209"/>
      <c r="K389" s="6209"/>
      <c r="L389" s="5677" t="str">
        <f>الاعدادات!$D$6</f>
        <v>2022 وما قبلها</v>
      </c>
      <c r="M389" s="149"/>
      <c r="N389" s="149"/>
      <c r="O389" s="149"/>
      <c r="P389" s="149"/>
      <c r="Q389" s="149"/>
      <c r="R389" s="148"/>
      <c r="S389" s="148"/>
      <c r="T389" s="148"/>
      <c r="U389" s="148"/>
      <c r="V389" s="148"/>
      <c r="W389" s="148"/>
      <c r="X389" s="148"/>
      <c r="Y389" s="148"/>
      <c r="Z389" s="2166"/>
      <c r="AA389" s="148"/>
      <c r="AB389" s="148"/>
      <c r="AC389" s="148"/>
      <c r="AD389" s="148"/>
      <c r="AE389" s="148"/>
      <c r="AF389" s="2163"/>
      <c r="AG389" s="148"/>
      <c r="AH389" s="151"/>
      <c r="AI389" s="148"/>
      <c r="AJ389" s="148"/>
      <c r="AK389" s="148"/>
      <c r="AL389" s="148"/>
      <c r="AM389" s="2163"/>
      <c r="AN389" s="151"/>
      <c r="AO389" s="151"/>
      <c r="AP389" s="151"/>
      <c r="AQ389" s="151"/>
      <c r="AR389" s="151"/>
      <c r="AS389" s="2164"/>
      <c r="AT389" s="148"/>
      <c r="AU389" s="148"/>
      <c r="AV389" s="148"/>
      <c r="AW389" s="148"/>
      <c r="AX389" s="148"/>
      <c r="AY389" s="2164"/>
      <c r="AZ389" s="148"/>
      <c r="BA389" s="148"/>
      <c r="BB389" s="2165"/>
      <c r="BC389" s="5683" t="str">
        <f>الاعدادات!$D$6</f>
        <v>2022 وما قبلها</v>
      </c>
      <c r="BD389" s="76"/>
      <c r="BE389" s="83"/>
      <c r="BF389" s="83"/>
      <c r="BG389" s="84"/>
      <c r="BH389" s="84"/>
      <c r="BI389" s="84"/>
      <c r="BJ389" s="85"/>
      <c r="BK389" s="86"/>
      <c r="BL389" s="87"/>
      <c r="BM389" s="87"/>
      <c r="BN389" s="88"/>
      <c r="BO389" s="88"/>
      <c r="BP389" s="89"/>
      <c r="BQ389" s="77">
        <f t="shared" ref="BQ389:BQ394" si="2438">BP389+BO389+BN389+BM389+BL389+BK389+BJ389+BI389+BH389+BG389+BF389+BE389+BD389</f>
        <v>0</v>
      </c>
      <c r="BR389" s="90"/>
      <c r="BS389" s="91"/>
      <c r="BT389" s="92"/>
      <c r="BU389" s="93"/>
      <c r="BV389" s="94"/>
      <c r="BW389" s="95"/>
      <c r="BX389" s="96"/>
      <c r="BY389" s="97"/>
      <c r="BZ389" s="98"/>
      <c r="CA389" s="99"/>
      <c r="CB389" s="79">
        <f t="shared" ref="CB389:CB393" si="2439">CA389+BZ389+BY389+BX389+BW389+BV389+BU389+BT389+BS389+BR389+BQ389</f>
        <v>0</v>
      </c>
      <c r="CC389" s="80"/>
      <c r="CD389" s="78"/>
      <c r="CE389" s="102"/>
      <c r="CF389" s="82"/>
      <c r="CG389" s="83"/>
      <c r="CH389" s="83"/>
      <c r="CI389" s="84"/>
      <c r="CJ389" s="84"/>
      <c r="CK389" s="84"/>
      <c r="CL389" s="85"/>
      <c r="CM389" s="86"/>
      <c r="CN389" s="87"/>
      <c r="CO389" s="87"/>
      <c r="CP389" s="88"/>
      <c r="CQ389" s="88"/>
      <c r="CR389" s="89"/>
      <c r="CS389" s="77">
        <f t="shared" ref="CS389:CS394" si="2440">CR389+CQ389+CP389+CO389+CN389+CM389+CL389+CK389+CJ389+CI389+CH389+CG389+CF389</f>
        <v>0</v>
      </c>
      <c r="CT389" s="90"/>
      <c r="CU389" s="168"/>
      <c r="CV389" s="92"/>
      <c r="CW389" s="93"/>
      <c r="CX389" s="94"/>
      <c r="CY389" s="95"/>
      <c r="CZ389" s="96"/>
      <c r="DA389" s="97"/>
      <c r="DB389" s="98"/>
      <c r="DC389" s="99"/>
      <c r="DD389" s="79">
        <f t="shared" ref="DD389:DD393" si="2441">SUM(CS389:DC389)</f>
        <v>0</v>
      </c>
      <c r="DE389" s="80"/>
      <c r="DF389" s="78"/>
      <c r="DG389" s="102"/>
      <c r="DH389" s="82"/>
      <c r="DI389" s="83"/>
      <c r="DJ389" s="83"/>
      <c r="DK389" s="84"/>
      <c r="DL389" s="84"/>
      <c r="DM389" s="84"/>
      <c r="DN389" s="85"/>
      <c r="DO389" s="86"/>
      <c r="DP389" s="87"/>
      <c r="DQ389" s="87"/>
      <c r="DR389" s="88"/>
      <c r="DS389" s="88"/>
      <c r="DT389" s="89"/>
      <c r="DU389" s="77">
        <f t="shared" ref="DU389:DU394" si="2442">DT389+DS389+DR389+DQ389+DP389+DO389+DN389+DM389+DL389+DK389+DJ389+DI389+DH389</f>
        <v>0</v>
      </c>
      <c r="DV389" s="90"/>
      <c r="DW389" s="168"/>
      <c r="DX389" s="92"/>
      <c r="DY389" s="93"/>
      <c r="DZ389" s="94"/>
      <c r="EA389" s="95"/>
      <c r="EB389" s="96"/>
      <c r="EC389" s="97"/>
      <c r="ED389" s="98"/>
      <c r="EE389" s="99"/>
      <c r="EF389" s="79">
        <f t="shared" ref="EF389:EF393" si="2443">SUM(DU389:EE389)</f>
        <v>0</v>
      </c>
      <c r="EG389" s="80"/>
      <c r="EH389" s="78"/>
      <c r="EI389" s="102"/>
      <c r="EJ389" s="162" t="s">
        <v>163</v>
      </c>
      <c r="EK389" s="838" t="s">
        <v>190</v>
      </c>
      <c r="EL389" s="838" t="s">
        <v>203</v>
      </c>
      <c r="EM389" s="838" t="s">
        <v>204</v>
      </c>
      <c r="EN389" s="839" t="s">
        <v>116</v>
      </c>
      <c r="EO389" s="838" t="s">
        <v>190</v>
      </c>
      <c r="EP389" s="838" t="s">
        <v>203</v>
      </c>
      <c r="EQ389" s="838" t="s">
        <v>204</v>
      </c>
      <c r="ER389" s="839" t="s">
        <v>116</v>
      </c>
      <c r="ES389" s="838" t="s">
        <v>190</v>
      </c>
      <c r="ET389" s="838" t="s">
        <v>203</v>
      </c>
      <c r="EU389" s="838" t="s">
        <v>204</v>
      </c>
      <c r="EV389" s="839" t="s">
        <v>116</v>
      </c>
      <c r="EW389" s="838" t="s">
        <v>190</v>
      </c>
      <c r="EX389" s="838" t="s">
        <v>203</v>
      </c>
      <c r="EY389" s="838" t="s">
        <v>204</v>
      </c>
      <c r="EZ389" s="839" t="s">
        <v>116</v>
      </c>
      <c r="FA389" s="838" t="s">
        <v>190</v>
      </c>
      <c r="FB389" s="838" t="s">
        <v>203</v>
      </c>
      <c r="FC389" s="838" t="s">
        <v>204</v>
      </c>
      <c r="FD389" s="839" t="s">
        <v>116</v>
      </c>
      <c r="FE389" s="838" t="s">
        <v>190</v>
      </c>
      <c r="FF389" s="838" t="s">
        <v>203</v>
      </c>
      <c r="FG389" s="838" t="s">
        <v>204</v>
      </c>
      <c r="FH389" s="839" t="s">
        <v>116</v>
      </c>
      <c r="FI389" s="836" t="s">
        <v>23</v>
      </c>
      <c r="FJ389" s="166">
        <f>EK394</f>
        <v>0</v>
      </c>
      <c r="FK389" s="166">
        <f>EL394</f>
        <v>0</v>
      </c>
      <c r="FL389" s="166">
        <f t="shared" ref="FL389" si="2444">EM394</f>
        <v>0</v>
      </c>
      <c r="FM389" s="166">
        <f t="shared" ref="FM389" si="2445">EN394</f>
        <v>0</v>
      </c>
    </row>
    <row r="390" spans="1:174" ht="48" customHeight="1" thickBot="1">
      <c r="A390" s="6205"/>
      <c r="B390" s="6206"/>
      <c r="C390" s="6206"/>
      <c r="D390" s="6206"/>
      <c r="E390" s="6206"/>
      <c r="F390" s="6206"/>
      <c r="G390" s="6207"/>
      <c r="H390" s="6208"/>
      <c r="I390" s="6209"/>
      <c r="J390" s="6209"/>
      <c r="K390" s="6209"/>
      <c r="L390" s="5675">
        <f>الاعدادات!$D$7</f>
        <v>2023</v>
      </c>
      <c r="M390" s="148"/>
      <c r="N390" s="148"/>
      <c r="O390" s="148"/>
      <c r="P390" s="148"/>
      <c r="Q390" s="148"/>
      <c r="R390" s="148"/>
      <c r="S390" s="148"/>
      <c r="T390" s="148"/>
      <c r="U390" s="148"/>
      <c r="V390" s="148"/>
      <c r="W390" s="148"/>
      <c r="X390" s="148"/>
      <c r="Y390" s="148"/>
      <c r="Z390" s="2166"/>
      <c r="AA390" s="148"/>
      <c r="AB390" s="148"/>
      <c r="AC390" s="148"/>
      <c r="AD390" s="148"/>
      <c r="AE390" s="148"/>
      <c r="AF390" s="2163"/>
      <c r="AG390" s="148"/>
      <c r="AH390" s="151"/>
      <c r="AI390" s="148"/>
      <c r="AJ390" s="148"/>
      <c r="AK390" s="148"/>
      <c r="AL390" s="148"/>
      <c r="AM390" s="2163"/>
      <c r="AN390" s="151"/>
      <c r="AO390" s="151"/>
      <c r="AP390" s="151"/>
      <c r="AQ390" s="151"/>
      <c r="AR390" s="151"/>
      <c r="AS390" s="2164"/>
      <c r="AT390" s="148"/>
      <c r="AU390" s="148"/>
      <c r="AV390" s="148"/>
      <c r="AW390" s="148"/>
      <c r="AX390" s="148"/>
      <c r="AY390" s="2164"/>
      <c r="AZ390" s="148"/>
      <c r="BA390" s="148"/>
      <c r="BB390" s="2165"/>
      <c r="BC390" s="5683">
        <f>الاعدادات!$D$7</f>
        <v>2023</v>
      </c>
      <c r="BD390" s="82"/>
      <c r="BE390" s="83"/>
      <c r="BF390" s="83"/>
      <c r="BG390" s="84"/>
      <c r="BH390" s="84"/>
      <c r="BI390" s="84"/>
      <c r="BJ390" s="85"/>
      <c r="BK390" s="86"/>
      <c r="BL390" s="87"/>
      <c r="BM390" s="87"/>
      <c r="BN390" s="88"/>
      <c r="BO390" s="88"/>
      <c r="BP390" s="89"/>
      <c r="BQ390" s="77">
        <f t="shared" si="2438"/>
        <v>0</v>
      </c>
      <c r="BR390" s="90"/>
      <c r="BS390" s="91"/>
      <c r="BT390" s="92"/>
      <c r="BU390" s="93"/>
      <c r="BV390" s="94"/>
      <c r="BW390" s="95"/>
      <c r="BX390" s="96"/>
      <c r="BY390" s="97"/>
      <c r="BZ390" s="98"/>
      <c r="CA390" s="99"/>
      <c r="CB390" s="79">
        <f t="shared" si="2439"/>
        <v>0</v>
      </c>
      <c r="CC390" s="104"/>
      <c r="CD390" s="92"/>
      <c r="CE390" s="102"/>
      <c r="CF390" s="82"/>
      <c r="CG390" s="83"/>
      <c r="CH390" s="83"/>
      <c r="CI390" s="84"/>
      <c r="CJ390" s="84"/>
      <c r="CK390" s="84"/>
      <c r="CL390" s="85"/>
      <c r="CM390" s="86"/>
      <c r="CN390" s="87"/>
      <c r="CO390" s="87"/>
      <c r="CP390" s="88"/>
      <c r="CQ390" s="88"/>
      <c r="CR390" s="89"/>
      <c r="CS390" s="77">
        <f t="shared" si="2440"/>
        <v>0</v>
      </c>
      <c r="CT390" s="90"/>
      <c r="CU390" s="168"/>
      <c r="CV390" s="92"/>
      <c r="CW390" s="93"/>
      <c r="CX390" s="94"/>
      <c r="CY390" s="95"/>
      <c r="CZ390" s="96"/>
      <c r="DA390" s="97"/>
      <c r="DB390" s="98"/>
      <c r="DC390" s="99"/>
      <c r="DD390" s="79">
        <f t="shared" si="2441"/>
        <v>0</v>
      </c>
      <c r="DE390" s="104"/>
      <c r="DF390" s="92"/>
      <c r="DG390" s="102"/>
      <c r="DH390" s="82"/>
      <c r="DI390" s="83"/>
      <c r="DJ390" s="83"/>
      <c r="DK390" s="84"/>
      <c r="DL390" s="84"/>
      <c r="DM390" s="84"/>
      <c r="DN390" s="85"/>
      <c r="DO390" s="86"/>
      <c r="DP390" s="87"/>
      <c r="DQ390" s="87"/>
      <c r="DR390" s="88"/>
      <c r="DS390" s="88"/>
      <c r="DT390" s="89"/>
      <c r="DU390" s="77">
        <f t="shared" si="2442"/>
        <v>0</v>
      </c>
      <c r="DV390" s="90"/>
      <c r="DW390" s="168"/>
      <c r="DX390" s="92"/>
      <c r="DY390" s="93"/>
      <c r="DZ390" s="94"/>
      <c r="EA390" s="95"/>
      <c r="EB390" s="96"/>
      <c r="EC390" s="97"/>
      <c r="ED390" s="98"/>
      <c r="EE390" s="99"/>
      <c r="EF390" s="79">
        <f t="shared" si="2443"/>
        <v>0</v>
      </c>
      <c r="EG390" s="104"/>
      <c r="EH390" s="92"/>
      <c r="EI390" s="102"/>
      <c r="EJ390" s="5675" t="str">
        <f>الاعدادات!$D$6</f>
        <v>2022 وما قبلها</v>
      </c>
      <c r="EK390" s="163">
        <f t="shared" ref="EK390:EK394" si="2446">BQ382</f>
        <v>0</v>
      </c>
      <c r="EL390" s="164">
        <f t="shared" ref="EL390:EL394" si="2447">BR382</f>
        <v>0</v>
      </c>
      <c r="EM390" s="164">
        <f>BS382+BT382+BU382+BV382+BW382</f>
        <v>0</v>
      </c>
      <c r="EN390" s="165">
        <f>BX382+BY382+BZ382+CA382</f>
        <v>0</v>
      </c>
      <c r="EO390" s="166">
        <f t="shared" ref="EO390:EO394" si="2448">CS382</f>
        <v>0</v>
      </c>
      <c r="EP390" s="164">
        <f t="shared" ref="EP390:EP394" si="2449">CT382</f>
        <v>0</v>
      </c>
      <c r="EQ390" s="164">
        <f>CU382+CV382+CW382+CX382+CY382</f>
        <v>0</v>
      </c>
      <c r="ER390" s="165">
        <f>CZ382+DA382+DB382+DC382</f>
        <v>0</v>
      </c>
      <c r="ES390" s="166">
        <f t="shared" ref="ES390:ES394" si="2450">BQ389</f>
        <v>0</v>
      </c>
      <c r="ET390" s="164">
        <f t="shared" ref="ET390:ET394" si="2451">BR389</f>
        <v>0</v>
      </c>
      <c r="EU390" s="164">
        <f>BS389+BT389+BU389+BV389+BW389</f>
        <v>0</v>
      </c>
      <c r="EV390" s="165">
        <f>BX389+BY389+BZ389+CA389</f>
        <v>0</v>
      </c>
      <c r="EW390" s="166">
        <f t="shared" ref="EW390:EW394" si="2452">CS389</f>
        <v>0</v>
      </c>
      <c r="EX390" s="164">
        <f t="shared" ref="EX390:EX394" si="2453">CT389</f>
        <v>0</v>
      </c>
      <c r="EY390" s="164">
        <f>CU389+CV389+CW389+CX389+CY389</f>
        <v>0</v>
      </c>
      <c r="EZ390" s="167">
        <f>CZ389+DA389+DB389+DC389</f>
        <v>0</v>
      </c>
      <c r="FA390" s="166">
        <f t="shared" ref="FA390:FA394" si="2454">DU382</f>
        <v>0</v>
      </c>
      <c r="FB390" s="164">
        <f t="shared" ref="FB390:FB394" si="2455">DV382</f>
        <v>0</v>
      </c>
      <c r="FC390" s="164">
        <f>DW382+DX382+DY382+DZ382+EA382</f>
        <v>0</v>
      </c>
      <c r="FD390" s="167">
        <f>EB382+EC382+ED382+EE382</f>
        <v>0</v>
      </c>
      <c r="FE390" s="166">
        <f t="shared" ref="FE390:FE394" si="2456">DU389</f>
        <v>0</v>
      </c>
      <c r="FF390" s="164">
        <f t="shared" ref="FF390:FF394" si="2457">DV389</f>
        <v>0</v>
      </c>
      <c r="FG390" s="164">
        <f>DW389+DX389+DY389+DZ389+EA389</f>
        <v>0</v>
      </c>
      <c r="FH390" s="167">
        <f>EB389+EC389+ED389+EE389</f>
        <v>0</v>
      </c>
      <c r="FI390" s="837" t="s">
        <v>33</v>
      </c>
      <c r="FJ390" s="169">
        <f>EO394</f>
        <v>0</v>
      </c>
      <c r="FK390" s="169">
        <f t="shared" ref="FK390" si="2458">EP394</f>
        <v>0</v>
      </c>
      <c r="FL390" s="169">
        <f t="shared" ref="FL390" si="2459">EQ394</f>
        <v>0</v>
      </c>
      <c r="FM390" s="169">
        <f t="shared" ref="FM390" si="2460">ER394</f>
        <v>0</v>
      </c>
    </row>
    <row r="391" spans="1:174" ht="48" customHeight="1" thickBot="1">
      <c r="A391" s="143"/>
      <c r="B391" s="157"/>
      <c r="C391" s="157"/>
      <c r="D391" s="157"/>
      <c r="E391" s="158"/>
      <c r="F391" s="158"/>
      <c r="G391" s="159"/>
      <c r="H391" s="144"/>
      <c r="I391" s="144"/>
      <c r="J391" s="145"/>
      <c r="K391" s="146"/>
      <c r="L391" s="5675">
        <f>الاعدادات!$D$8</f>
        <v>2024</v>
      </c>
      <c r="M391" s="148"/>
      <c r="N391" s="148"/>
      <c r="O391" s="148"/>
      <c r="P391" s="148"/>
      <c r="Q391" s="148"/>
      <c r="R391" s="148"/>
      <c r="S391" s="148"/>
      <c r="T391" s="148"/>
      <c r="U391" s="148"/>
      <c r="V391" s="148"/>
      <c r="W391" s="148"/>
      <c r="X391" s="148"/>
      <c r="Y391" s="148"/>
      <c r="Z391" s="2166"/>
      <c r="AA391" s="148"/>
      <c r="AB391" s="148"/>
      <c r="AC391" s="148"/>
      <c r="AD391" s="148"/>
      <c r="AE391" s="148"/>
      <c r="AF391" s="2163"/>
      <c r="AG391" s="148"/>
      <c r="AH391" s="151"/>
      <c r="AI391" s="148"/>
      <c r="AJ391" s="148"/>
      <c r="AK391" s="148"/>
      <c r="AL391" s="148"/>
      <c r="AM391" s="2163"/>
      <c r="AN391" s="151"/>
      <c r="AO391" s="151"/>
      <c r="AP391" s="151"/>
      <c r="AQ391" s="151"/>
      <c r="AR391" s="151"/>
      <c r="AS391" s="2164"/>
      <c r="AT391" s="148"/>
      <c r="AU391" s="148"/>
      <c r="AV391" s="148"/>
      <c r="AW391" s="148"/>
      <c r="AX391" s="148"/>
      <c r="AY391" s="2164"/>
      <c r="AZ391" s="148"/>
      <c r="BA391" s="148"/>
      <c r="BB391" s="2165"/>
      <c r="BC391" s="5683">
        <f>الاعدادات!$D$8</f>
        <v>2024</v>
      </c>
      <c r="BD391" s="82"/>
      <c r="BE391" s="83"/>
      <c r="BF391" s="83"/>
      <c r="BG391" s="84"/>
      <c r="BH391" s="84"/>
      <c r="BI391" s="84"/>
      <c r="BJ391" s="85"/>
      <c r="BK391" s="86"/>
      <c r="BL391" s="87"/>
      <c r="BM391" s="87"/>
      <c r="BN391" s="88"/>
      <c r="BO391" s="88"/>
      <c r="BP391" s="89"/>
      <c r="BQ391" s="77">
        <f t="shared" si="2438"/>
        <v>0</v>
      </c>
      <c r="BR391" s="90"/>
      <c r="BS391" s="91"/>
      <c r="BT391" s="92"/>
      <c r="BU391" s="93"/>
      <c r="BV391" s="94"/>
      <c r="BW391" s="95"/>
      <c r="BX391" s="96"/>
      <c r="BY391" s="97"/>
      <c r="BZ391" s="98"/>
      <c r="CA391" s="99"/>
      <c r="CB391" s="79">
        <f t="shared" si="2439"/>
        <v>0</v>
      </c>
      <c r="CC391" s="104"/>
      <c r="CD391" s="92"/>
      <c r="CE391" s="102"/>
      <c r="CF391" s="82"/>
      <c r="CG391" s="83"/>
      <c r="CH391" s="83"/>
      <c r="CI391" s="84"/>
      <c r="CJ391" s="84"/>
      <c r="CK391" s="84"/>
      <c r="CL391" s="85"/>
      <c r="CM391" s="86"/>
      <c r="CN391" s="87"/>
      <c r="CO391" s="87"/>
      <c r="CP391" s="88"/>
      <c r="CQ391" s="88"/>
      <c r="CR391" s="89"/>
      <c r="CS391" s="77">
        <f t="shared" si="2440"/>
        <v>0</v>
      </c>
      <c r="CT391" s="90"/>
      <c r="CU391" s="168"/>
      <c r="CV391" s="92"/>
      <c r="CW391" s="93"/>
      <c r="CX391" s="94"/>
      <c r="CY391" s="95"/>
      <c r="CZ391" s="96"/>
      <c r="DA391" s="97"/>
      <c r="DB391" s="98"/>
      <c r="DC391" s="99"/>
      <c r="DD391" s="79">
        <f t="shared" si="2441"/>
        <v>0</v>
      </c>
      <c r="DE391" s="104"/>
      <c r="DF391" s="92"/>
      <c r="DG391" s="102"/>
      <c r="DH391" s="82"/>
      <c r="DI391" s="83"/>
      <c r="DJ391" s="83"/>
      <c r="DK391" s="84"/>
      <c r="DL391" s="84"/>
      <c r="DM391" s="84"/>
      <c r="DN391" s="85"/>
      <c r="DO391" s="86"/>
      <c r="DP391" s="87"/>
      <c r="DQ391" s="87"/>
      <c r="DR391" s="88"/>
      <c r="DS391" s="88"/>
      <c r="DT391" s="89"/>
      <c r="DU391" s="77">
        <f t="shared" si="2442"/>
        <v>0</v>
      </c>
      <c r="DV391" s="90"/>
      <c r="DW391" s="168"/>
      <c r="DX391" s="92"/>
      <c r="DY391" s="93"/>
      <c r="DZ391" s="94"/>
      <c r="EA391" s="95"/>
      <c r="EB391" s="96"/>
      <c r="EC391" s="97"/>
      <c r="ED391" s="98"/>
      <c r="EE391" s="99"/>
      <c r="EF391" s="79">
        <f t="shared" si="2443"/>
        <v>0</v>
      </c>
      <c r="EG391" s="104"/>
      <c r="EH391" s="92"/>
      <c r="EI391" s="102"/>
      <c r="EJ391" s="5675">
        <f>الاعدادات!$D$7</f>
        <v>2023</v>
      </c>
      <c r="EK391" s="163">
        <f t="shared" si="2446"/>
        <v>0</v>
      </c>
      <c r="EL391" s="164">
        <f t="shared" si="2447"/>
        <v>0</v>
      </c>
      <c r="EM391" s="164">
        <f>BS383+BT383+BU383+BV383+BW383</f>
        <v>0</v>
      </c>
      <c r="EN391" s="165">
        <f>BX383+BY383+BZ383+CA383</f>
        <v>0</v>
      </c>
      <c r="EO391" s="166">
        <f t="shared" si="2448"/>
        <v>0</v>
      </c>
      <c r="EP391" s="164">
        <f t="shared" si="2449"/>
        <v>0</v>
      </c>
      <c r="EQ391" s="164">
        <f>CU383+CV383+CW383+CX383+CY383</f>
        <v>0</v>
      </c>
      <c r="ER391" s="165">
        <f>CZ383+DA383+DB383+DC383</f>
        <v>0</v>
      </c>
      <c r="ES391" s="166">
        <f t="shared" si="2450"/>
        <v>0</v>
      </c>
      <c r="ET391" s="164">
        <f t="shared" si="2451"/>
        <v>0</v>
      </c>
      <c r="EU391" s="164">
        <f>BS390+BT390+BU390+BV390+BW390</f>
        <v>0</v>
      </c>
      <c r="EV391" s="165">
        <f>BX390+BY390+BZ390+CA390</f>
        <v>0</v>
      </c>
      <c r="EW391" s="166">
        <f t="shared" si="2452"/>
        <v>0</v>
      </c>
      <c r="EX391" s="164">
        <f t="shared" si="2453"/>
        <v>0</v>
      </c>
      <c r="EY391" s="164">
        <f>CU390+CV390+CW390+CX390+CY390</f>
        <v>0</v>
      </c>
      <c r="EZ391" s="167">
        <f>CZ390+DA390+DB390+DC390</f>
        <v>0</v>
      </c>
      <c r="FA391" s="166">
        <f t="shared" si="2454"/>
        <v>0</v>
      </c>
      <c r="FB391" s="164">
        <f t="shared" si="2455"/>
        <v>0</v>
      </c>
      <c r="FC391" s="164">
        <f>DW383+DX383+DY383+DZ383+EA383</f>
        <v>0</v>
      </c>
      <c r="FD391" s="167">
        <f>EB383+EC383+ED383+EE383</f>
        <v>0</v>
      </c>
      <c r="FE391" s="166">
        <f t="shared" si="2456"/>
        <v>0</v>
      </c>
      <c r="FF391" s="164">
        <f t="shared" si="2457"/>
        <v>0</v>
      </c>
      <c r="FG391" s="164">
        <f>DW390+DX390+DY390+DZ390+EA390</f>
        <v>0</v>
      </c>
      <c r="FH391" s="167">
        <f>EB390+EC390+ED390+EE390</f>
        <v>0</v>
      </c>
      <c r="FI391" s="837" t="s">
        <v>184</v>
      </c>
      <c r="FJ391" s="169">
        <f>ES394</f>
        <v>0</v>
      </c>
      <c r="FK391" s="169">
        <f t="shared" ref="FK391" si="2461">ET394</f>
        <v>0</v>
      </c>
      <c r="FL391" s="169">
        <f t="shared" ref="FL391" si="2462">EU394</f>
        <v>0</v>
      </c>
      <c r="FM391" s="169">
        <f t="shared" ref="FM391" si="2463">EV394</f>
        <v>0</v>
      </c>
    </row>
    <row r="392" spans="1:174" ht="48" customHeight="1" thickBot="1">
      <c r="A392" s="143"/>
      <c r="B392" s="157"/>
      <c r="C392" s="157"/>
      <c r="D392" s="157"/>
      <c r="E392" s="158"/>
      <c r="F392" s="158"/>
      <c r="G392" s="159"/>
      <c r="H392" s="144"/>
      <c r="I392" s="144"/>
      <c r="J392" s="145"/>
      <c r="K392" s="146"/>
      <c r="L392" s="5675">
        <f>الاعدادات!$D$9</f>
        <v>2025</v>
      </c>
      <c r="M392" s="172"/>
      <c r="N392" s="172"/>
      <c r="O392" s="172"/>
      <c r="P392" s="172"/>
      <c r="Q392" s="172"/>
      <c r="R392" s="172"/>
      <c r="S392" s="172"/>
      <c r="T392" s="172"/>
      <c r="U392" s="172"/>
      <c r="V392" s="172"/>
      <c r="W392" s="172"/>
      <c r="X392" s="172"/>
      <c r="Y392" s="172"/>
      <c r="Z392" s="174"/>
      <c r="AA392" s="172"/>
      <c r="AB392" s="172"/>
      <c r="AC392" s="172"/>
      <c r="AD392" s="172"/>
      <c r="AE392" s="172"/>
      <c r="AF392" s="172"/>
      <c r="AG392" s="172"/>
      <c r="AH392" s="172"/>
      <c r="AI392" s="172"/>
      <c r="AJ392" s="172"/>
      <c r="AK392" s="172"/>
      <c r="AL392" s="172"/>
      <c r="AM392" s="172"/>
      <c r="AN392" s="172"/>
      <c r="AO392" s="172"/>
      <c r="AP392" s="172"/>
      <c r="AQ392" s="172"/>
      <c r="AR392" s="172"/>
      <c r="AS392" s="175"/>
      <c r="AT392" s="172"/>
      <c r="AU392" s="172"/>
      <c r="AV392" s="172"/>
      <c r="AW392" s="172"/>
      <c r="AX392" s="172"/>
      <c r="AY392" s="175"/>
      <c r="AZ392" s="172"/>
      <c r="BA392" s="172"/>
      <c r="BB392" s="2165"/>
      <c r="BC392" s="5683">
        <f>الاعدادات!$D$9</f>
        <v>2025</v>
      </c>
      <c r="BD392" s="82"/>
      <c r="BE392" s="83"/>
      <c r="BF392" s="83"/>
      <c r="BG392" s="84"/>
      <c r="BH392" s="84"/>
      <c r="BI392" s="84"/>
      <c r="BJ392" s="85"/>
      <c r="BK392" s="86"/>
      <c r="BL392" s="87"/>
      <c r="BM392" s="87"/>
      <c r="BN392" s="88"/>
      <c r="BO392" s="88"/>
      <c r="BP392" s="89"/>
      <c r="BQ392" s="77">
        <f t="shared" si="2438"/>
        <v>0</v>
      </c>
      <c r="BR392" s="90"/>
      <c r="BS392" s="91"/>
      <c r="BT392" s="92"/>
      <c r="BU392" s="93"/>
      <c r="BV392" s="94"/>
      <c r="BW392" s="95"/>
      <c r="BX392" s="96"/>
      <c r="BY392" s="97"/>
      <c r="BZ392" s="98"/>
      <c r="CA392" s="99"/>
      <c r="CB392" s="79">
        <f t="shared" si="2439"/>
        <v>0</v>
      </c>
      <c r="CC392" s="104"/>
      <c r="CD392" s="92"/>
      <c r="CE392" s="102"/>
      <c r="CF392" s="82"/>
      <c r="CG392" s="83"/>
      <c r="CH392" s="83"/>
      <c r="CI392" s="84"/>
      <c r="CJ392" s="84"/>
      <c r="CK392" s="84"/>
      <c r="CL392" s="85"/>
      <c r="CM392" s="86"/>
      <c r="CN392" s="87"/>
      <c r="CO392" s="87"/>
      <c r="CP392" s="88"/>
      <c r="CQ392" s="88"/>
      <c r="CR392" s="89"/>
      <c r="CS392" s="77">
        <f t="shared" si="2440"/>
        <v>0</v>
      </c>
      <c r="CT392" s="90"/>
      <c r="CU392" s="168"/>
      <c r="CV392" s="92"/>
      <c r="CW392" s="93"/>
      <c r="CX392" s="94"/>
      <c r="CY392" s="95"/>
      <c r="CZ392" s="96"/>
      <c r="DA392" s="97"/>
      <c r="DB392" s="98"/>
      <c r="DC392" s="99"/>
      <c r="DD392" s="79">
        <f t="shared" si="2441"/>
        <v>0</v>
      </c>
      <c r="DE392" s="104"/>
      <c r="DF392" s="92"/>
      <c r="DG392" s="102"/>
      <c r="DH392" s="82"/>
      <c r="DI392" s="83"/>
      <c r="DJ392" s="83"/>
      <c r="DK392" s="84"/>
      <c r="DL392" s="84"/>
      <c r="DM392" s="84"/>
      <c r="DN392" s="85"/>
      <c r="DO392" s="86"/>
      <c r="DP392" s="87"/>
      <c r="DQ392" s="87"/>
      <c r="DR392" s="88"/>
      <c r="DS392" s="88"/>
      <c r="DT392" s="89"/>
      <c r="DU392" s="77">
        <f t="shared" si="2442"/>
        <v>0</v>
      </c>
      <c r="DV392" s="90"/>
      <c r="DW392" s="168"/>
      <c r="DX392" s="92"/>
      <c r="DY392" s="93"/>
      <c r="DZ392" s="94"/>
      <c r="EA392" s="95"/>
      <c r="EB392" s="96"/>
      <c r="EC392" s="97"/>
      <c r="ED392" s="98"/>
      <c r="EE392" s="99"/>
      <c r="EF392" s="79">
        <f t="shared" si="2443"/>
        <v>0</v>
      </c>
      <c r="EG392" s="104"/>
      <c r="EH392" s="92"/>
      <c r="EI392" s="102"/>
      <c r="EJ392" s="5675">
        <f>الاعدادات!$D$8</f>
        <v>2024</v>
      </c>
      <c r="EK392" s="163">
        <f t="shared" si="2446"/>
        <v>0</v>
      </c>
      <c r="EL392" s="164">
        <f t="shared" si="2447"/>
        <v>0</v>
      </c>
      <c r="EM392" s="164">
        <f>BS384+BT384+BU384+BV384+BW384</f>
        <v>0</v>
      </c>
      <c r="EN392" s="165">
        <f>BX384+BY384+BZ384+CA384</f>
        <v>0</v>
      </c>
      <c r="EO392" s="166">
        <f t="shared" si="2448"/>
        <v>0</v>
      </c>
      <c r="EP392" s="164">
        <f t="shared" si="2449"/>
        <v>0</v>
      </c>
      <c r="EQ392" s="164">
        <f>CU384+CV384+CW384+CX384+CY384</f>
        <v>0</v>
      </c>
      <c r="ER392" s="165">
        <f>CZ384+DA384+DB384+DC384</f>
        <v>0</v>
      </c>
      <c r="ES392" s="166">
        <f t="shared" si="2450"/>
        <v>0</v>
      </c>
      <c r="ET392" s="164">
        <f t="shared" si="2451"/>
        <v>0</v>
      </c>
      <c r="EU392" s="164">
        <f>BS391+BT391+BU391+BV391+BW391</f>
        <v>0</v>
      </c>
      <c r="EV392" s="165">
        <f>BX391+BY391+BZ391+CA391</f>
        <v>0</v>
      </c>
      <c r="EW392" s="166">
        <f t="shared" si="2452"/>
        <v>0</v>
      </c>
      <c r="EX392" s="164">
        <f t="shared" si="2453"/>
        <v>0</v>
      </c>
      <c r="EY392" s="164">
        <f>CU391+CV391+CW391+CX391+CY391</f>
        <v>0</v>
      </c>
      <c r="EZ392" s="167">
        <f>CZ391+DA391+DB391+DC391</f>
        <v>0</v>
      </c>
      <c r="FA392" s="166">
        <f t="shared" si="2454"/>
        <v>0</v>
      </c>
      <c r="FB392" s="164">
        <f t="shared" si="2455"/>
        <v>0</v>
      </c>
      <c r="FC392" s="164">
        <f>DW384+DX384+DY384+DZ384+EA384</f>
        <v>0</v>
      </c>
      <c r="FD392" s="167">
        <f>EB384+EC384+ED384+EE384</f>
        <v>0</v>
      </c>
      <c r="FE392" s="166">
        <f t="shared" si="2456"/>
        <v>0</v>
      </c>
      <c r="FF392" s="164">
        <f t="shared" si="2457"/>
        <v>0</v>
      </c>
      <c r="FG392" s="164">
        <f>DW391+DX391+DY391+DZ391+EA391</f>
        <v>0</v>
      </c>
      <c r="FH392" s="167">
        <f>EB391+EC391+ED391+EE391</f>
        <v>0</v>
      </c>
      <c r="FI392" s="837" t="s">
        <v>185</v>
      </c>
      <c r="FJ392" s="169">
        <f>EW394</f>
        <v>0</v>
      </c>
      <c r="FK392" s="169">
        <f t="shared" ref="FK392" si="2464">EX394</f>
        <v>0</v>
      </c>
      <c r="FL392" s="169">
        <f t="shared" ref="FL392" si="2465">EY394</f>
        <v>0</v>
      </c>
      <c r="FM392" s="169">
        <f t="shared" ref="FM392" si="2466">EZ394</f>
        <v>0</v>
      </c>
    </row>
    <row r="393" spans="1:174" ht="48" customHeight="1" thickBot="1">
      <c r="A393" s="143"/>
      <c r="B393" s="157"/>
      <c r="C393" s="157"/>
      <c r="D393" s="157"/>
      <c r="E393" s="158"/>
      <c r="F393" s="158"/>
      <c r="G393" s="159"/>
      <c r="H393" s="144"/>
      <c r="I393" s="144"/>
      <c r="J393" s="145"/>
      <c r="K393" s="146"/>
      <c r="L393" s="5675">
        <f>الاعدادات!$D$10</f>
        <v>2026</v>
      </c>
      <c r="M393" s="172"/>
      <c r="N393" s="172"/>
      <c r="O393" s="172"/>
      <c r="P393" s="172"/>
      <c r="Q393" s="172"/>
      <c r="R393" s="172"/>
      <c r="S393" s="172"/>
      <c r="T393" s="172"/>
      <c r="U393" s="172"/>
      <c r="V393" s="172"/>
      <c r="W393" s="172"/>
      <c r="X393" s="172"/>
      <c r="Y393" s="172"/>
      <c r="Z393" s="174"/>
      <c r="AA393" s="172"/>
      <c r="AB393" s="172"/>
      <c r="AC393" s="172"/>
      <c r="AD393" s="172"/>
      <c r="AE393" s="172"/>
      <c r="AF393" s="172"/>
      <c r="AG393" s="172"/>
      <c r="AH393" s="172"/>
      <c r="AI393" s="172"/>
      <c r="AJ393" s="172"/>
      <c r="AK393" s="172"/>
      <c r="AL393" s="172"/>
      <c r="AM393" s="172"/>
      <c r="AN393" s="172"/>
      <c r="AO393" s="172"/>
      <c r="AP393" s="172"/>
      <c r="AQ393" s="172"/>
      <c r="AR393" s="172"/>
      <c r="AS393" s="175"/>
      <c r="AT393" s="172"/>
      <c r="AU393" s="172"/>
      <c r="AV393" s="172"/>
      <c r="AW393" s="172"/>
      <c r="AX393" s="172"/>
      <c r="AY393" s="175"/>
      <c r="AZ393" s="172"/>
      <c r="BA393" s="172"/>
      <c r="BB393" s="2165"/>
      <c r="BC393" s="5683">
        <f>الاعدادات!$D$10</f>
        <v>2026</v>
      </c>
      <c r="BD393" s="117"/>
      <c r="BE393" s="118"/>
      <c r="BF393" s="118"/>
      <c r="BG393" s="119"/>
      <c r="BH393" s="119"/>
      <c r="BI393" s="119"/>
      <c r="BJ393" s="120"/>
      <c r="BK393" s="121"/>
      <c r="BL393" s="122"/>
      <c r="BM393" s="122"/>
      <c r="BN393" s="123"/>
      <c r="BO393" s="123"/>
      <c r="BP393" s="124"/>
      <c r="BQ393" s="125">
        <f t="shared" si="2438"/>
        <v>0</v>
      </c>
      <c r="BR393" s="126"/>
      <c r="BS393" s="127"/>
      <c r="BT393" s="128"/>
      <c r="BU393" s="129"/>
      <c r="BV393" s="130"/>
      <c r="BW393" s="131"/>
      <c r="BX393" s="132"/>
      <c r="BY393" s="133"/>
      <c r="BZ393" s="134"/>
      <c r="CA393" s="135"/>
      <c r="CB393" s="136">
        <f t="shared" si="2439"/>
        <v>0</v>
      </c>
      <c r="CC393" s="137"/>
      <c r="CD393" s="128"/>
      <c r="CE393" s="141"/>
      <c r="CF393" s="117"/>
      <c r="CG393" s="118"/>
      <c r="CH393" s="118"/>
      <c r="CI393" s="119"/>
      <c r="CJ393" s="119"/>
      <c r="CK393" s="119"/>
      <c r="CL393" s="120"/>
      <c r="CM393" s="121"/>
      <c r="CN393" s="122"/>
      <c r="CO393" s="122"/>
      <c r="CP393" s="123"/>
      <c r="CQ393" s="123"/>
      <c r="CR393" s="124"/>
      <c r="CS393" s="125">
        <f t="shared" si="2440"/>
        <v>0</v>
      </c>
      <c r="CT393" s="126"/>
      <c r="CU393" s="176"/>
      <c r="CV393" s="128"/>
      <c r="CW393" s="129"/>
      <c r="CX393" s="130"/>
      <c r="CY393" s="131"/>
      <c r="CZ393" s="132"/>
      <c r="DA393" s="133"/>
      <c r="DB393" s="134"/>
      <c r="DC393" s="135"/>
      <c r="DD393" s="136">
        <f t="shared" si="2441"/>
        <v>0</v>
      </c>
      <c r="DE393" s="137"/>
      <c r="DF393" s="128"/>
      <c r="DG393" s="141"/>
      <c r="DH393" s="117"/>
      <c r="DI393" s="118"/>
      <c r="DJ393" s="118"/>
      <c r="DK393" s="119"/>
      <c r="DL393" s="119"/>
      <c r="DM393" s="119"/>
      <c r="DN393" s="120"/>
      <c r="DO393" s="121"/>
      <c r="DP393" s="122"/>
      <c r="DQ393" s="122"/>
      <c r="DR393" s="123"/>
      <c r="DS393" s="123"/>
      <c r="DT393" s="124"/>
      <c r="DU393" s="125">
        <f t="shared" si="2442"/>
        <v>0</v>
      </c>
      <c r="DV393" s="126"/>
      <c r="DW393" s="176"/>
      <c r="DX393" s="128"/>
      <c r="DY393" s="129"/>
      <c r="DZ393" s="130"/>
      <c r="EA393" s="131"/>
      <c r="EB393" s="132"/>
      <c r="EC393" s="133"/>
      <c r="ED393" s="134"/>
      <c r="EE393" s="135"/>
      <c r="EF393" s="136">
        <f t="shared" si="2443"/>
        <v>0</v>
      </c>
      <c r="EG393" s="137"/>
      <c r="EH393" s="128"/>
      <c r="EI393" s="141"/>
      <c r="EJ393" s="5675">
        <f>الاعدادات!$D$9</f>
        <v>2025</v>
      </c>
      <c r="EK393" s="163">
        <f t="shared" si="2446"/>
        <v>0</v>
      </c>
      <c r="EL393" s="164">
        <f t="shared" si="2447"/>
        <v>0</v>
      </c>
      <c r="EM393" s="164">
        <f>BS385+BT385+BU385+BV385+BW385</f>
        <v>0</v>
      </c>
      <c r="EN393" s="165">
        <f>BX385+BY385+BZ385+CA385</f>
        <v>0</v>
      </c>
      <c r="EO393" s="166">
        <f t="shared" si="2448"/>
        <v>0</v>
      </c>
      <c r="EP393" s="164">
        <f t="shared" si="2449"/>
        <v>0</v>
      </c>
      <c r="EQ393" s="164">
        <f>CU385+CV385+CW385+CX385+CY385</f>
        <v>0</v>
      </c>
      <c r="ER393" s="165">
        <f>CZ385+DA385+DB385+DC385</f>
        <v>0</v>
      </c>
      <c r="ES393" s="166">
        <f t="shared" si="2450"/>
        <v>0</v>
      </c>
      <c r="ET393" s="164">
        <f t="shared" si="2451"/>
        <v>0</v>
      </c>
      <c r="EU393" s="164">
        <f>BS392+BT392+BU392+BV392+BW392</f>
        <v>0</v>
      </c>
      <c r="EV393" s="165">
        <f>BX392+BY392+BZ392+CA392</f>
        <v>0</v>
      </c>
      <c r="EW393" s="166">
        <f t="shared" si="2452"/>
        <v>0</v>
      </c>
      <c r="EX393" s="164">
        <f t="shared" si="2453"/>
        <v>0</v>
      </c>
      <c r="EY393" s="164">
        <f>CU392+CV392+CW392+CX392+CY392</f>
        <v>0</v>
      </c>
      <c r="EZ393" s="167">
        <f>CZ392+DA392+DB392+DC392</f>
        <v>0</v>
      </c>
      <c r="FA393" s="166">
        <f t="shared" si="2454"/>
        <v>0</v>
      </c>
      <c r="FB393" s="164">
        <f t="shared" si="2455"/>
        <v>0</v>
      </c>
      <c r="FC393" s="164">
        <f>DW385+DX385+DY385+DZ385+EA385</f>
        <v>0</v>
      </c>
      <c r="FD393" s="167">
        <f>EB385+EC385+ED385+EE385</f>
        <v>0</v>
      </c>
      <c r="FE393" s="166">
        <f t="shared" si="2456"/>
        <v>0</v>
      </c>
      <c r="FF393" s="164">
        <f t="shared" si="2457"/>
        <v>0</v>
      </c>
      <c r="FG393" s="164">
        <f>DW392+DX392+DY392+DZ392+EA392</f>
        <v>0</v>
      </c>
      <c r="FH393" s="167">
        <f>EB392+EC392+ED392+EE392</f>
        <v>0</v>
      </c>
      <c r="FI393" s="837" t="s">
        <v>200</v>
      </c>
      <c r="FJ393" s="169">
        <f>FA394</f>
        <v>0</v>
      </c>
      <c r="FK393" s="169">
        <f t="shared" ref="FK393" si="2467">FB394</f>
        <v>0</v>
      </c>
      <c r="FL393" s="169">
        <f t="shared" ref="FL393" si="2468">FC394</f>
        <v>0</v>
      </c>
      <c r="FM393" s="169">
        <f>FD394</f>
        <v>0</v>
      </c>
    </row>
    <row r="394" spans="1:174" ht="48" customHeight="1" thickBot="1">
      <c r="A394" s="143"/>
      <c r="B394" s="172"/>
      <c r="C394" s="172"/>
      <c r="D394" s="172"/>
      <c r="E394" s="172"/>
      <c r="F394" s="172"/>
      <c r="G394" s="172"/>
      <c r="H394" s="172"/>
      <c r="I394" s="172"/>
      <c r="J394" s="145"/>
      <c r="K394" s="146"/>
      <c r="L394" s="173"/>
      <c r="M394" s="172"/>
      <c r="N394" s="172"/>
      <c r="O394" s="172"/>
      <c r="P394" s="172"/>
      <c r="Q394" s="172"/>
      <c r="R394" s="172"/>
      <c r="S394" s="172"/>
      <c r="T394" s="172"/>
      <c r="U394" s="172"/>
      <c r="V394" s="172"/>
      <c r="W394" s="172"/>
      <c r="X394" s="172"/>
      <c r="Y394" s="172"/>
      <c r="Z394" s="174"/>
      <c r="AA394" s="172"/>
      <c r="AB394" s="172"/>
      <c r="AC394" s="172"/>
      <c r="AD394" s="172"/>
      <c r="AE394" s="172"/>
      <c r="AF394" s="172"/>
      <c r="AG394" s="172"/>
      <c r="AH394" s="172"/>
      <c r="AI394" s="172"/>
      <c r="AJ394" s="172"/>
      <c r="AK394" s="172"/>
      <c r="AL394" s="172"/>
      <c r="AM394" s="172"/>
      <c r="AN394" s="172"/>
      <c r="AO394" s="172"/>
      <c r="AP394" s="172"/>
      <c r="AQ394" s="172"/>
      <c r="AR394" s="172"/>
      <c r="AS394" s="175"/>
      <c r="AT394" s="172"/>
      <c r="AU394" s="172"/>
      <c r="AV394" s="172"/>
      <c r="AW394" s="172"/>
      <c r="AX394" s="172"/>
      <c r="AY394" s="175"/>
      <c r="AZ394" s="172"/>
      <c r="BA394" s="172"/>
      <c r="BB394" s="2165"/>
      <c r="BC394" s="2009" t="s">
        <v>181</v>
      </c>
      <c r="BD394" s="5689">
        <f t="shared" ref="BD394:BP394" si="2469">SUM(BD389:BD393)</f>
        <v>0</v>
      </c>
      <c r="BE394" s="5690">
        <f t="shared" si="2469"/>
        <v>0</v>
      </c>
      <c r="BF394" s="5690">
        <f t="shared" si="2469"/>
        <v>0</v>
      </c>
      <c r="BG394" s="5690">
        <f t="shared" si="2469"/>
        <v>0</v>
      </c>
      <c r="BH394" s="5690">
        <f t="shared" si="2469"/>
        <v>0</v>
      </c>
      <c r="BI394" s="5690">
        <f t="shared" si="2469"/>
        <v>0</v>
      </c>
      <c r="BJ394" s="5690">
        <f t="shared" si="2469"/>
        <v>0</v>
      </c>
      <c r="BK394" s="5690">
        <f t="shared" si="2469"/>
        <v>0</v>
      </c>
      <c r="BL394" s="5690">
        <f t="shared" si="2469"/>
        <v>0</v>
      </c>
      <c r="BM394" s="5690">
        <f t="shared" si="2469"/>
        <v>0</v>
      </c>
      <c r="BN394" s="5690">
        <f t="shared" si="2469"/>
        <v>0</v>
      </c>
      <c r="BO394" s="5690">
        <f t="shared" si="2469"/>
        <v>0</v>
      </c>
      <c r="BP394" s="5690">
        <f t="shared" si="2469"/>
        <v>0</v>
      </c>
      <c r="BQ394" s="5691">
        <f t="shared" si="2438"/>
        <v>0</v>
      </c>
      <c r="BR394" s="5690">
        <f t="shared" ref="BR394:CR394" si="2470">SUM(BR389:BR393)</f>
        <v>0</v>
      </c>
      <c r="BS394" s="5690">
        <f t="shared" si="2470"/>
        <v>0</v>
      </c>
      <c r="BT394" s="5690">
        <f t="shared" si="2470"/>
        <v>0</v>
      </c>
      <c r="BU394" s="5690">
        <f t="shared" si="2470"/>
        <v>0</v>
      </c>
      <c r="BV394" s="5690">
        <f t="shared" si="2470"/>
        <v>0</v>
      </c>
      <c r="BW394" s="5690">
        <f t="shared" si="2470"/>
        <v>0</v>
      </c>
      <c r="BX394" s="5690">
        <f t="shared" si="2470"/>
        <v>0</v>
      </c>
      <c r="BY394" s="5690">
        <f t="shared" si="2470"/>
        <v>0</v>
      </c>
      <c r="BZ394" s="5692">
        <f t="shared" si="2470"/>
        <v>0</v>
      </c>
      <c r="CA394" s="5690">
        <f t="shared" si="2470"/>
        <v>0</v>
      </c>
      <c r="CB394" s="5690">
        <f t="shared" si="2470"/>
        <v>0</v>
      </c>
      <c r="CC394" s="5690">
        <f t="shared" si="2470"/>
        <v>0</v>
      </c>
      <c r="CD394" s="5690">
        <f t="shared" si="2470"/>
        <v>0</v>
      </c>
      <c r="CE394" s="5693">
        <f t="shared" si="2470"/>
        <v>0</v>
      </c>
      <c r="CF394" s="5689">
        <f t="shared" si="2470"/>
        <v>0</v>
      </c>
      <c r="CG394" s="5690">
        <f t="shared" si="2470"/>
        <v>0</v>
      </c>
      <c r="CH394" s="5690">
        <f t="shared" si="2470"/>
        <v>0</v>
      </c>
      <c r="CI394" s="5690">
        <f t="shared" si="2470"/>
        <v>0</v>
      </c>
      <c r="CJ394" s="5690">
        <f t="shared" si="2470"/>
        <v>0</v>
      </c>
      <c r="CK394" s="5690">
        <f t="shared" si="2470"/>
        <v>0</v>
      </c>
      <c r="CL394" s="5690">
        <f t="shared" si="2470"/>
        <v>0</v>
      </c>
      <c r="CM394" s="5690">
        <f t="shared" si="2470"/>
        <v>0</v>
      </c>
      <c r="CN394" s="5690">
        <f t="shared" si="2470"/>
        <v>0</v>
      </c>
      <c r="CO394" s="5690">
        <f t="shared" si="2470"/>
        <v>0</v>
      </c>
      <c r="CP394" s="5690">
        <f t="shared" si="2470"/>
        <v>0</v>
      </c>
      <c r="CQ394" s="5690">
        <f t="shared" si="2470"/>
        <v>0</v>
      </c>
      <c r="CR394" s="5690">
        <f t="shared" si="2470"/>
        <v>0</v>
      </c>
      <c r="CS394" s="5691">
        <f t="shared" si="2440"/>
        <v>0</v>
      </c>
      <c r="CT394" s="5690">
        <f t="shared" ref="CT394:DT394" si="2471">SUM(CT389:CT393)</f>
        <v>0</v>
      </c>
      <c r="CU394" s="5690">
        <f t="shared" si="2471"/>
        <v>0</v>
      </c>
      <c r="CV394" s="5690">
        <f t="shared" si="2471"/>
        <v>0</v>
      </c>
      <c r="CW394" s="5690">
        <f t="shared" si="2471"/>
        <v>0</v>
      </c>
      <c r="CX394" s="5690">
        <f t="shared" si="2471"/>
        <v>0</v>
      </c>
      <c r="CY394" s="5690">
        <f t="shared" si="2471"/>
        <v>0</v>
      </c>
      <c r="CZ394" s="5690">
        <f t="shared" si="2471"/>
        <v>0</v>
      </c>
      <c r="DA394" s="5690">
        <f t="shared" si="2471"/>
        <v>0</v>
      </c>
      <c r="DB394" s="5692">
        <f t="shared" si="2471"/>
        <v>0</v>
      </c>
      <c r="DC394" s="5690">
        <f t="shared" si="2471"/>
        <v>0</v>
      </c>
      <c r="DD394" s="5690">
        <f t="shared" si="2471"/>
        <v>0</v>
      </c>
      <c r="DE394" s="5690">
        <f t="shared" si="2471"/>
        <v>0</v>
      </c>
      <c r="DF394" s="5690">
        <f t="shared" si="2471"/>
        <v>0</v>
      </c>
      <c r="DG394" s="5693">
        <f t="shared" si="2471"/>
        <v>0</v>
      </c>
      <c r="DH394" s="5689">
        <f t="shared" si="2471"/>
        <v>0</v>
      </c>
      <c r="DI394" s="5690">
        <f t="shared" si="2471"/>
        <v>0</v>
      </c>
      <c r="DJ394" s="5690">
        <f t="shared" si="2471"/>
        <v>0</v>
      </c>
      <c r="DK394" s="5690">
        <f t="shared" si="2471"/>
        <v>0</v>
      </c>
      <c r="DL394" s="5690">
        <f t="shared" si="2471"/>
        <v>0</v>
      </c>
      <c r="DM394" s="5690">
        <f t="shared" si="2471"/>
        <v>0</v>
      </c>
      <c r="DN394" s="5690">
        <f t="shared" si="2471"/>
        <v>0</v>
      </c>
      <c r="DO394" s="5690">
        <f t="shared" si="2471"/>
        <v>0</v>
      </c>
      <c r="DP394" s="5690">
        <f t="shared" si="2471"/>
        <v>0</v>
      </c>
      <c r="DQ394" s="5690">
        <f t="shared" si="2471"/>
        <v>0</v>
      </c>
      <c r="DR394" s="5690">
        <f t="shared" si="2471"/>
        <v>0</v>
      </c>
      <c r="DS394" s="5690">
        <f t="shared" si="2471"/>
        <v>0</v>
      </c>
      <c r="DT394" s="5690">
        <f t="shared" si="2471"/>
        <v>0</v>
      </c>
      <c r="DU394" s="5691">
        <f t="shared" si="2442"/>
        <v>0</v>
      </c>
      <c r="DV394" s="5690">
        <f t="shared" ref="DV394:EI394" si="2472">SUM(DV389:DV393)</f>
        <v>0</v>
      </c>
      <c r="DW394" s="5690">
        <f t="shared" si="2472"/>
        <v>0</v>
      </c>
      <c r="DX394" s="5690">
        <f t="shared" si="2472"/>
        <v>0</v>
      </c>
      <c r="DY394" s="5690">
        <f t="shared" si="2472"/>
        <v>0</v>
      </c>
      <c r="DZ394" s="5690">
        <f t="shared" si="2472"/>
        <v>0</v>
      </c>
      <c r="EA394" s="5690">
        <f t="shared" si="2472"/>
        <v>0</v>
      </c>
      <c r="EB394" s="5690">
        <f t="shared" si="2472"/>
        <v>0</v>
      </c>
      <c r="EC394" s="5690">
        <f t="shared" si="2472"/>
        <v>0</v>
      </c>
      <c r="ED394" s="5692">
        <f t="shared" si="2472"/>
        <v>0</v>
      </c>
      <c r="EE394" s="5690">
        <f t="shared" si="2472"/>
        <v>0</v>
      </c>
      <c r="EF394" s="5690">
        <f t="shared" si="2472"/>
        <v>0</v>
      </c>
      <c r="EG394" s="5690">
        <f t="shared" si="2472"/>
        <v>0</v>
      </c>
      <c r="EH394" s="5690">
        <f t="shared" si="2472"/>
        <v>0</v>
      </c>
      <c r="EI394" s="5693">
        <f t="shared" si="2472"/>
        <v>0</v>
      </c>
      <c r="EJ394" s="5675">
        <f>الاعدادات!$D$10</f>
        <v>2026</v>
      </c>
      <c r="EK394" s="163">
        <f t="shared" si="2446"/>
        <v>0</v>
      </c>
      <c r="EL394" s="164">
        <f t="shared" si="2447"/>
        <v>0</v>
      </c>
      <c r="EM394" s="164">
        <f>BS386+BT386+BU386+BV386+BW386</f>
        <v>0</v>
      </c>
      <c r="EN394" s="165">
        <f>BX386+BY386+BZ386+CA386</f>
        <v>0</v>
      </c>
      <c r="EO394" s="166">
        <f t="shared" si="2448"/>
        <v>0</v>
      </c>
      <c r="EP394" s="164">
        <f t="shared" si="2449"/>
        <v>0</v>
      </c>
      <c r="EQ394" s="164">
        <f>CU386+CV386+CW386+CX386+CY386</f>
        <v>0</v>
      </c>
      <c r="ER394" s="165">
        <f>CZ386+DA386+DB386+DC386</f>
        <v>0</v>
      </c>
      <c r="ES394" s="166">
        <f t="shared" si="2450"/>
        <v>0</v>
      </c>
      <c r="ET394" s="164">
        <f t="shared" si="2451"/>
        <v>0</v>
      </c>
      <c r="EU394" s="164">
        <f>BS393+BT393+BU393+BV393+BW393</f>
        <v>0</v>
      </c>
      <c r="EV394" s="165">
        <f>BX393+BY393+BZ393+CA393</f>
        <v>0</v>
      </c>
      <c r="EW394" s="166">
        <f t="shared" si="2452"/>
        <v>0</v>
      </c>
      <c r="EX394" s="164">
        <f t="shared" si="2453"/>
        <v>0</v>
      </c>
      <c r="EY394" s="164">
        <f>CU393+CV393+CW393+CX393+CY393</f>
        <v>0</v>
      </c>
      <c r="EZ394" s="167">
        <f>CZ393+DA393+DB393+DC393</f>
        <v>0</v>
      </c>
      <c r="FA394" s="166">
        <f t="shared" si="2454"/>
        <v>0</v>
      </c>
      <c r="FB394" s="164">
        <f t="shared" si="2455"/>
        <v>0</v>
      </c>
      <c r="FC394" s="164">
        <f>DW386+DX386+DY386+DZ386+EA386</f>
        <v>0</v>
      </c>
      <c r="FD394" s="167">
        <f>EB386+EC386+ED386+EE386</f>
        <v>0</v>
      </c>
      <c r="FE394" s="166">
        <f t="shared" si="2456"/>
        <v>0</v>
      </c>
      <c r="FF394" s="164">
        <f t="shared" si="2457"/>
        <v>0</v>
      </c>
      <c r="FG394" s="164">
        <f>DW393+DX393+DY393+DZ393+EA393</f>
        <v>0</v>
      </c>
      <c r="FH394" s="167">
        <f>EB393+EC393+ED393+EE393</f>
        <v>0</v>
      </c>
      <c r="FI394" s="837" t="s">
        <v>597</v>
      </c>
      <c r="FJ394" s="169">
        <f>FE394</f>
        <v>0</v>
      </c>
      <c r="FK394" s="169">
        <f t="shared" ref="FK394" si="2473">FF394</f>
        <v>0</v>
      </c>
      <c r="FL394" s="169">
        <f t="shared" ref="FL394" si="2474">FG394</f>
        <v>0</v>
      </c>
      <c r="FM394" s="169">
        <f t="shared" ref="FM394" si="2475">FH394</f>
        <v>0</v>
      </c>
    </row>
    <row r="395" spans="1:174" ht="48" customHeight="1" thickBot="1">
      <c r="A395" s="2527"/>
      <c r="B395" s="2527"/>
      <c r="C395" s="2527"/>
      <c r="D395" s="2527"/>
      <c r="E395" s="2527"/>
      <c r="F395" s="2527"/>
      <c r="G395" s="2527"/>
      <c r="H395" s="2527"/>
      <c r="I395" s="2527"/>
      <c r="J395" s="2527"/>
      <c r="K395" s="2527"/>
      <c r="L395" s="2527"/>
      <c r="M395" s="2527"/>
      <c r="N395" s="2527"/>
      <c r="O395" s="2527"/>
      <c r="P395" s="2527"/>
      <c r="Q395" s="2527"/>
      <c r="R395" s="2527"/>
      <c r="S395" s="2527"/>
      <c r="T395" s="2527"/>
      <c r="U395" s="2527"/>
      <c r="V395" s="2527"/>
      <c r="W395" s="2527"/>
      <c r="X395" s="2527"/>
      <c r="Y395" s="2527"/>
      <c r="Z395" s="2527"/>
      <c r="AA395" s="2527"/>
      <c r="AB395" s="2527"/>
      <c r="AC395" s="2527"/>
      <c r="AD395" s="2527"/>
      <c r="AE395" s="2527"/>
      <c r="AF395" s="2527"/>
      <c r="AG395" s="2527"/>
      <c r="AH395" s="2527"/>
      <c r="AI395" s="2527"/>
      <c r="AJ395" s="2527"/>
      <c r="AK395" s="2527"/>
      <c r="AL395" s="2527"/>
      <c r="AM395" s="2527"/>
      <c r="AN395" s="2527"/>
      <c r="AO395" s="2527"/>
      <c r="AP395" s="2527"/>
      <c r="AQ395" s="2527"/>
      <c r="AR395" s="2527"/>
      <c r="AS395" s="2527"/>
      <c r="AT395" s="2527"/>
      <c r="AU395" s="2527"/>
      <c r="AV395" s="2527"/>
      <c r="AW395" s="2527"/>
      <c r="AX395" s="2527"/>
      <c r="AY395" s="2527"/>
      <c r="AZ395" s="2527"/>
      <c r="BA395" s="2527"/>
      <c r="BB395" s="2527"/>
      <c r="BC395" s="2527"/>
      <c r="BD395" s="2528"/>
      <c r="BE395" s="2527"/>
      <c r="BF395" s="2527"/>
      <c r="BG395" s="2527"/>
      <c r="BH395" s="2527"/>
      <c r="BI395" s="2527"/>
      <c r="BJ395" s="2527"/>
      <c r="BK395" s="2527"/>
      <c r="BL395" s="2527"/>
      <c r="BM395" s="2527"/>
      <c r="BN395" s="2527"/>
      <c r="BO395" s="2527"/>
      <c r="BP395" s="2527"/>
      <c r="BQ395" s="2527"/>
      <c r="BR395" s="2527"/>
      <c r="BS395" s="2527"/>
      <c r="BT395" s="2527"/>
      <c r="BU395" s="2527"/>
      <c r="BV395" s="2527"/>
      <c r="BW395" s="2527"/>
      <c r="BX395" s="2527"/>
      <c r="BY395" s="2527"/>
      <c r="BZ395" s="2527"/>
      <c r="CA395" s="2527"/>
      <c r="CB395" s="2527"/>
      <c r="CC395" s="2527"/>
      <c r="CD395" s="2527"/>
      <c r="CE395" s="2527"/>
      <c r="CF395" s="2528"/>
      <c r="CG395" s="2527"/>
      <c r="CH395" s="2527"/>
      <c r="CI395" s="2527"/>
      <c r="CJ395" s="2527"/>
      <c r="CK395" s="2527"/>
      <c r="CL395" s="2527"/>
      <c r="CM395" s="2527"/>
      <c r="CN395" s="2527"/>
      <c r="CO395" s="2527"/>
      <c r="CP395" s="2527"/>
      <c r="CQ395" s="2527"/>
      <c r="CR395" s="2527"/>
      <c r="CS395" s="2527"/>
      <c r="CT395" s="2527"/>
      <c r="CU395" s="2527"/>
      <c r="CV395" s="2527"/>
      <c r="CW395" s="2527"/>
      <c r="CX395" s="2527"/>
      <c r="CY395" s="2527"/>
      <c r="CZ395" s="2527"/>
      <c r="DA395" s="2527"/>
      <c r="DB395" s="2527"/>
      <c r="DC395" s="2527"/>
      <c r="DD395" s="2527"/>
      <c r="DE395" s="2527"/>
      <c r="DF395" s="2527"/>
      <c r="DG395" s="2527"/>
      <c r="DH395" s="2528"/>
      <c r="DI395" s="2527"/>
      <c r="DJ395" s="2527"/>
      <c r="DK395" s="2527"/>
      <c r="DL395" s="2527"/>
      <c r="DM395" s="2527"/>
      <c r="DN395" s="2527"/>
      <c r="DO395" s="2527"/>
      <c r="DP395" s="2527"/>
      <c r="DQ395" s="2527"/>
      <c r="DR395" s="2527"/>
      <c r="DS395" s="2527"/>
      <c r="DT395" s="2527"/>
      <c r="DU395" s="2527"/>
      <c r="DV395" s="2527"/>
      <c r="DW395" s="2527"/>
      <c r="DX395" s="2527"/>
      <c r="DY395" s="2527"/>
      <c r="DZ395" s="2527"/>
      <c r="EA395" s="2527"/>
      <c r="EB395" s="2527"/>
      <c r="EC395" s="2527"/>
      <c r="ED395" s="2527"/>
      <c r="EE395" s="2527"/>
      <c r="EF395" s="2527"/>
      <c r="EG395" s="2527"/>
      <c r="EH395" s="2527"/>
      <c r="EI395" s="2527"/>
      <c r="EJ395" s="2527"/>
      <c r="EK395" s="5688">
        <f>SUM(EK390:EK394)</f>
        <v>0</v>
      </c>
      <c r="EL395" s="5688">
        <f t="shared" ref="EL395:FH395" si="2476">SUM(EL390:EL394)</f>
        <v>0</v>
      </c>
      <c r="EM395" s="5688">
        <f t="shared" si="2476"/>
        <v>0</v>
      </c>
      <c r="EN395" s="5688">
        <f t="shared" si="2476"/>
        <v>0</v>
      </c>
      <c r="EO395" s="5688">
        <f t="shared" si="2476"/>
        <v>0</v>
      </c>
      <c r="EP395" s="5688">
        <f t="shared" si="2476"/>
        <v>0</v>
      </c>
      <c r="EQ395" s="5688">
        <f t="shared" si="2476"/>
        <v>0</v>
      </c>
      <c r="ER395" s="5688">
        <f t="shared" si="2476"/>
        <v>0</v>
      </c>
      <c r="ES395" s="5688">
        <f t="shared" si="2476"/>
        <v>0</v>
      </c>
      <c r="ET395" s="5688">
        <f t="shared" si="2476"/>
        <v>0</v>
      </c>
      <c r="EU395" s="5688">
        <f t="shared" si="2476"/>
        <v>0</v>
      </c>
      <c r="EV395" s="5688">
        <f t="shared" si="2476"/>
        <v>0</v>
      </c>
      <c r="EW395" s="5688">
        <f t="shared" si="2476"/>
        <v>0</v>
      </c>
      <c r="EX395" s="5688">
        <f t="shared" si="2476"/>
        <v>0</v>
      </c>
      <c r="EY395" s="5688">
        <f t="shared" si="2476"/>
        <v>0</v>
      </c>
      <c r="EZ395" s="5688">
        <f t="shared" si="2476"/>
        <v>0</v>
      </c>
      <c r="FA395" s="5688">
        <f t="shared" si="2476"/>
        <v>0</v>
      </c>
      <c r="FB395" s="5688">
        <f t="shared" si="2476"/>
        <v>0</v>
      </c>
      <c r="FC395" s="5688">
        <f t="shared" si="2476"/>
        <v>0</v>
      </c>
      <c r="FD395" s="5688">
        <f t="shared" si="2476"/>
        <v>0</v>
      </c>
      <c r="FE395" s="5688">
        <f t="shared" si="2476"/>
        <v>0</v>
      </c>
      <c r="FF395" s="5688">
        <f t="shared" si="2476"/>
        <v>0</v>
      </c>
      <c r="FG395" s="5688">
        <f t="shared" si="2476"/>
        <v>0</v>
      </c>
      <c r="FH395" s="5688">
        <f t="shared" si="2476"/>
        <v>0</v>
      </c>
      <c r="FI395" s="2527"/>
      <c r="FJ395" s="2527"/>
      <c r="FK395" s="2527"/>
      <c r="FL395" s="2527"/>
      <c r="FM395" s="2527"/>
    </row>
    <row r="396" spans="1:174" ht="48" customHeight="1" thickBot="1">
      <c r="A396" s="6227" t="s">
        <v>1141</v>
      </c>
      <c r="B396" s="6230" t="str" cm="1">
        <f t="array" ref="B396">_xlfn.XLOOKUP(1, (INDEX(التشكيل_القديم!$L$5:$S$49, ,6)=$A396) * (INDEX(التشكيل_القديم!$L$5:$S$49, ,7)="رئيس الدائرة"), INDEX(التشكيل_القديم!$L$5:$S$49, ,2))</f>
        <v>ثروت حامد محمد عبدالجواد</v>
      </c>
      <c r="C396" s="6230"/>
      <c r="D396" s="6230"/>
      <c r="E396" s="6230"/>
      <c r="F396" s="6230"/>
      <c r="G396" s="6230"/>
      <c r="H396" s="5676" cm="1">
        <f t="array" ref="H396">_xlfn.XLOOKUP(1, (INDEX(التشكيل_القديم!$L$5:$S$49, ,6)=$A396) * (INDEX(التشكيل_القديم!$L$5:$S$49, ,7)="رئيس الدائرة"), INDEX(التشكيل_القديم!$L$5:$S$49, ,3))</f>
        <v>3290</v>
      </c>
      <c r="I396" s="2171" t="str" cm="1">
        <f t="array" ref="I396">_xlfn.XLOOKUP(1, (INDEX(التشكيل_القديم!$L$5:$S$49, ,6)=$A396) * (INDEX(التشكيل_القديم!$L$5:$S$49, ,7)="رئيس الدائرة"), INDEX(التشكيل_القديم!$L$5:$S$49, ,4))</f>
        <v>أ</v>
      </c>
      <c r="J396" s="6231" t="s">
        <v>53</v>
      </c>
      <c r="K396" s="6234" t="s">
        <v>41</v>
      </c>
      <c r="L396" s="5567" t="s">
        <v>1199</v>
      </c>
      <c r="M396" s="5567"/>
      <c r="N396" s="6156" t="s">
        <v>1174</v>
      </c>
      <c r="O396" s="6157"/>
      <c r="P396" s="6157"/>
      <c r="Q396" s="6157"/>
      <c r="R396" s="6157"/>
      <c r="S396" s="6157"/>
      <c r="T396" s="6157"/>
      <c r="U396" s="6157"/>
      <c r="V396" s="6157"/>
      <c r="W396" s="6157"/>
      <c r="X396" s="6157"/>
      <c r="Y396" s="6157"/>
      <c r="Z396" s="6157"/>
      <c r="AA396" s="6157"/>
      <c r="AB396" s="6157"/>
      <c r="AC396" s="6157"/>
      <c r="AD396" s="6157"/>
      <c r="AE396" s="6157"/>
      <c r="AF396" s="6157"/>
      <c r="AG396" s="6157"/>
      <c r="AH396" s="6157"/>
      <c r="AI396" s="6157"/>
      <c r="AJ396" s="6157"/>
      <c r="AK396" s="6157"/>
      <c r="AL396" s="6157"/>
      <c r="AM396" s="6157"/>
      <c r="AN396" s="6157"/>
      <c r="AO396" s="6157"/>
      <c r="AP396" s="6157"/>
      <c r="AQ396" s="6157"/>
      <c r="AR396" s="6157"/>
      <c r="AS396" s="6157"/>
      <c r="AT396" s="6157"/>
      <c r="AU396" s="6157"/>
      <c r="AV396" s="6157"/>
      <c r="AW396" s="6157"/>
      <c r="AX396" s="6157"/>
      <c r="AY396" s="6157"/>
      <c r="AZ396" s="6157"/>
      <c r="BA396" s="6158"/>
      <c r="BB396" s="2158" t="s">
        <v>176</v>
      </c>
      <c r="BC396" s="2526"/>
      <c r="BD396" s="5652">
        <f>_xlfn.XLOOKUP(B396,التشكيل_القديم!$M$5:$M$39,التشكيل_القديم!$L$5:$L$39,0,0)</f>
        <v>20</v>
      </c>
      <c r="BE396" s="6210" t="str">
        <f xml:space="preserve"> "(" &amp;BD396&amp;")                 " &amp;"رئيس الدائرة  /  "  &amp;B396</f>
        <v>(20)                 رئيس الدائرة  /  ثروت حامد محمد عبدالجواد</v>
      </c>
      <c r="BF396" s="6210"/>
      <c r="BG396" s="6210"/>
      <c r="BH396" s="6210"/>
      <c r="BI396" s="6210"/>
      <c r="BJ396" s="6210"/>
      <c r="BK396" s="6210"/>
      <c r="BL396" s="6210"/>
      <c r="BM396" s="6210"/>
      <c r="BN396" s="6210"/>
      <c r="BO396" s="6210"/>
      <c r="BP396" s="6210"/>
      <c r="BQ396" s="6210"/>
      <c r="BR396" s="6210"/>
      <c r="BS396" s="6210"/>
      <c r="BT396" s="6210"/>
      <c r="BU396" s="6210"/>
      <c r="BV396" s="6210"/>
      <c r="BW396" s="6210"/>
      <c r="BX396" s="6210"/>
      <c r="BY396" s="6210"/>
      <c r="BZ396" s="6210"/>
      <c r="CA396" s="6210"/>
      <c r="CB396" s="6210"/>
      <c r="CC396" s="6210"/>
      <c r="CD396" s="6210"/>
      <c r="CE396" s="6211"/>
      <c r="CF396" s="5653">
        <f>_xlfn.XLOOKUP(B397,التشكيل_القديم!$M$5:$M$39,التشكيل_القديم!$L$5:$L$39,0,0)</f>
        <v>21</v>
      </c>
      <c r="CG396" s="6341" t="str">
        <f>"(2)             "&amp; "عضو يمين الدائرة  /  "  &amp;B397</f>
        <v>(2)             عضو يمين الدائرة  /  محمد فايق عبدالحميد علي</v>
      </c>
      <c r="CH396" s="6210"/>
      <c r="CI396" s="6210"/>
      <c r="CJ396" s="6210"/>
      <c r="CK396" s="6210"/>
      <c r="CL396" s="6210"/>
      <c r="CM396" s="6210"/>
      <c r="CN396" s="6210"/>
      <c r="CO396" s="6210"/>
      <c r="CP396" s="6210"/>
      <c r="CQ396" s="6210"/>
      <c r="CR396" s="6210"/>
      <c r="CS396" s="6210"/>
      <c r="CT396" s="6210"/>
      <c r="CU396" s="6210"/>
      <c r="CV396" s="6210"/>
      <c r="CW396" s="6210"/>
      <c r="CX396" s="6210"/>
      <c r="CY396" s="6210"/>
      <c r="CZ396" s="6210"/>
      <c r="DA396" s="6210"/>
      <c r="DB396" s="6210"/>
      <c r="DC396" s="6210"/>
      <c r="DD396" s="6210"/>
      <c r="DE396" s="6210"/>
      <c r="DF396" s="6210"/>
      <c r="DG396" s="6211"/>
      <c r="DH396" s="5653">
        <f>_xlfn.XLOOKUP(B400,التشكيل_القديم!$M$5:$M$39,التشكيل_القديم!$L$5:$L$39,0,0)</f>
        <v>0</v>
      </c>
      <c r="DI396" s="6210" t="str">
        <f>IF(B400&lt;&gt;"","(5)             "&amp;"عضو يسار يسار اليسار الدائرة /  "&amp;B400,"لا يوجد عضو خامس")</f>
        <v>لا يوجد عضو خامس</v>
      </c>
      <c r="DJ396" s="6210"/>
      <c r="DK396" s="6210"/>
      <c r="DL396" s="6210"/>
      <c r="DM396" s="6210"/>
      <c r="DN396" s="6210"/>
      <c r="DO396" s="6210"/>
      <c r="DP396" s="6210"/>
      <c r="DQ396" s="6210"/>
      <c r="DR396" s="6210"/>
      <c r="DS396" s="6210"/>
      <c r="DT396" s="6210"/>
      <c r="DU396" s="6210"/>
      <c r="DV396" s="6210"/>
      <c r="DW396" s="6210"/>
      <c r="DX396" s="6210"/>
      <c r="DY396" s="6210"/>
      <c r="DZ396" s="6210"/>
      <c r="EA396" s="6210"/>
      <c r="EB396" s="6210"/>
      <c r="EC396" s="6210"/>
      <c r="ED396" s="6210"/>
      <c r="EE396" s="6210"/>
      <c r="EF396" s="6210"/>
      <c r="EG396" s="6210"/>
      <c r="EH396" s="6210"/>
      <c r="EI396" s="6210"/>
      <c r="EJ396" s="2024"/>
      <c r="EK396" s="5654" t="str">
        <f>الاعدادات!$F$5</f>
        <v>أغسطس</v>
      </c>
      <c r="EL396" s="5655" t="str">
        <f>الاعدادات!$F$6</f>
        <v>سبتمبر</v>
      </c>
      <c r="EM396" s="5655" t="str">
        <f>الاعدادات!$F$7</f>
        <v>أكتوبر</v>
      </c>
      <c r="EN396" s="2010" t="s">
        <v>106</v>
      </c>
      <c r="EO396" s="5654" t="str">
        <f>الاعدادات!$F$5</f>
        <v>أغسطس</v>
      </c>
      <c r="EP396" s="5655" t="str">
        <f>الاعدادات!$F$6</f>
        <v>سبتمبر</v>
      </c>
      <c r="EQ396" s="5655" t="str">
        <f>الاعدادات!$F$7</f>
        <v>أكتوبر</v>
      </c>
      <c r="ER396" s="2010" t="s">
        <v>106</v>
      </c>
      <c r="ES396" s="5654" t="str">
        <f>الاعدادات!$F$5</f>
        <v>أغسطس</v>
      </c>
      <c r="ET396" s="5655" t="str">
        <f>الاعدادات!$F$6</f>
        <v>سبتمبر</v>
      </c>
      <c r="EU396" s="5655" t="str">
        <f>الاعدادات!$F$7</f>
        <v>أكتوبر</v>
      </c>
      <c r="EV396" s="2010" t="s">
        <v>106</v>
      </c>
      <c r="EW396" s="5654" t="str">
        <f>الاعدادات!$F$5</f>
        <v>أغسطس</v>
      </c>
      <c r="EX396" s="5655" t="str">
        <f>الاعدادات!$F$6</f>
        <v>سبتمبر</v>
      </c>
      <c r="EY396" s="2010" t="s">
        <v>106</v>
      </c>
      <c r="EZ396" s="5654" t="str">
        <f>الاعدادات!$F$5</f>
        <v>أغسطس</v>
      </c>
      <c r="FA396" s="5655" t="str">
        <f>الاعدادات!$F$6</f>
        <v>سبتمبر</v>
      </c>
      <c r="FB396" s="5655" t="str">
        <f>الاعدادات!$F$7</f>
        <v>أكتوبر</v>
      </c>
      <c r="FC396" s="2010" t="s">
        <v>106</v>
      </c>
      <c r="FD396" s="5654" t="str">
        <f>الاعدادات!$F$5</f>
        <v>أغسطس</v>
      </c>
      <c r="FE396" s="5655" t="str">
        <f>الاعدادات!$F$6</f>
        <v>سبتمبر</v>
      </c>
      <c r="FF396" s="5655" t="str">
        <f>الاعدادات!$F$7</f>
        <v>أكتوبر</v>
      </c>
      <c r="FG396" s="2010" t="s">
        <v>106</v>
      </c>
      <c r="FK396" s="5654" t="str">
        <f>الاعدادات!$F$5</f>
        <v>أغسطس</v>
      </c>
      <c r="FL396" s="5655" t="str">
        <f>الاعدادات!$F$6</f>
        <v>سبتمبر</v>
      </c>
      <c r="FM396" s="5655" t="str">
        <f>الاعدادات!$F$7</f>
        <v>أكتوبر</v>
      </c>
      <c r="FN396" s="2010" t="s">
        <v>106</v>
      </c>
      <c r="FO396" s="5654" t="str">
        <f>الاعدادات!$F$5</f>
        <v>أغسطس</v>
      </c>
      <c r="FP396" s="5655" t="str">
        <f>الاعدادات!$F$6</f>
        <v>سبتمبر</v>
      </c>
      <c r="FQ396" s="5655" t="str">
        <f>الاعدادات!$F$7</f>
        <v>أكتوبر</v>
      </c>
      <c r="FR396" s="2010" t="s">
        <v>106</v>
      </c>
    </row>
    <row r="397" spans="1:174" ht="48" customHeight="1" thickBot="1">
      <c r="A397" s="6228"/>
      <c r="B397" s="6250" t="str" cm="1">
        <f t="array" ref="B397">_xlfn.XLOOKUP(1, (INDEX(التشكيل_القديم!$L$5:$S$49, ,6)=$A396) * (INDEX(التشكيل_القديم!$L$5:$S$49, ,7)="عضو يمين"), INDEX(التشكيل_القديم!$L$5:$S$49, ,2))</f>
        <v>محمد فايق عبدالحميد علي</v>
      </c>
      <c r="C397" s="6250"/>
      <c r="D397" s="6250"/>
      <c r="E397" s="6250"/>
      <c r="F397" s="6250"/>
      <c r="G397" s="6250"/>
      <c r="H397" s="2170" cm="1">
        <f t="array" ref="H397">_xlfn.XLOOKUP(1, (INDEX(التشكيل_القديم!$L$5:$S$49, ,6)=$A396) * (INDEX(التشكيل_القديم!$L$5:$S$49, ,7)="عضو يمين"), INDEX(التشكيل_القديم!$L$5:$S$49, ,3))</f>
        <v>208</v>
      </c>
      <c r="I397" s="2171" t="str" cm="1">
        <f t="array" ref="I397">_xlfn.XLOOKUP(1, (INDEX(التشكيل_القديم!$L$5:$S$49, ,6)=$A396) * (INDEX(التشكيل_القديم!$L$5:$S$49, ,7)="عضو يمين"), INDEX(التشكيل_القديم!$L$5:$S$49, ,4))</f>
        <v>أ</v>
      </c>
      <c r="J397" s="6232"/>
      <c r="K397" s="6235"/>
      <c r="L397" s="5677" t="str">
        <f>الاعدادات!$D$6</f>
        <v>2022 وما قبلها</v>
      </c>
      <c r="M397" s="2012">
        <v>0</v>
      </c>
      <c r="N397" s="2003"/>
      <c r="O397" s="2003"/>
      <c r="P397" s="2003"/>
      <c r="Q397" s="2003"/>
      <c r="R397" s="2003"/>
      <c r="S397" s="2003"/>
      <c r="T397" s="2003"/>
      <c r="U397" s="2003"/>
      <c r="V397" s="2003"/>
      <c r="W397" s="2003"/>
      <c r="X397" s="2003"/>
      <c r="Y397" s="2017"/>
      <c r="Z397" s="5678">
        <f>Y397+X397+U397+T397+S397+R397+Q397+P397+O397+N397+M397-W397</f>
        <v>0</v>
      </c>
      <c r="AA397" s="2021"/>
      <c r="AB397" s="2005"/>
      <c r="AC397" s="5656">
        <f>SUM(BD397:BJ397,CF397:CL397,BD404:BJ404,CF404:CL404,DH397:DN397,DH404:DN404)</f>
        <v>0</v>
      </c>
      <c r="AD397" s="5656">
        <f>SUM(BK397:BO397,CM397:CQ397,BK404:BO404,CM404:CQ404,DO397:DS397,DO404:DS404)</f>
        <v>0</v>
      </c>
      <c r="AE397" s="5656">
        <f>BP397+CR397+BP404+CR404+DT397+DT404</f>
        <v>0</v>
      </c>
      <c r="AF397" s="5657">
        <f t="shared" ref="AF397:AF401" si="2477">AE397+AD397+AC397</f>
        <v>0</v>
      </c>
      <c r="AG397" s="5656">
        <f t="shared" ref="AG397:AG401" si="2478">BR397+CT397+BR404+CT404+DV397+DV404</f>
        <v>0</v>
      </c>
      <c r="AH397" s="5658">
        <f>BS397+CU397+BS404+CU404+DW397+DW404</f>
        <v>0</v>
      </c>
      <c r="AI397" s="5656">
        <f t="shared" ref="AI397:AI401" si="2479">BT397+CV397+BT404+CV404+DX397+DX404</f>
        <v>0</v>
      </c>
      <c r="AJ397" s="5656">
        <f t="shared" ref="AJ397:AJ401" si="2480">BU397+CW397+BU404+CW404+DY397+DY404</f>
        <v>0</v>
      </c>
      <c r="AK397" s="5656">
        <f t="shared" ref="AK397:AK401" si="2481">BV397+CX397+BV404+CX404+DZ397+DZ404</f>
        <v>0</v>
      </c>
      <c r="AL397" s="5656">
        <f t="shared" ref="AL397:AL401" si="2482">BW397+CY397+BW404+CY404+EA397+EA404</f>
        <v>0</v>
      </c>
      <c r="AM397" s="5657">
        <f t="shared" ref="AM397:AM401" si="2483">AL397+AK397+AJ397+AI397+AH397</f>
        <v>0</v>
      </c>
      <c r="AN397" s="5659">
        <f>BX397+CZ397+BX404+CZ404+EB397+EB404</f>
        <v>0</v>
      </c>
      <c r="AO397" s="5659">
        <f t="shared" ref="AO397:AO401" si="2484">BY397+DA397+BY404+DA404+EC397+EC404</f>
        <v>0</v>
      </c>
      <c r="AP397" s="5659">
        <f>BZ397+DB397+DB404+BZ404+ED397+ED404</f>
        <v>0</v>
      </c>
      <c r="AQ397" s="5657">
        <f t="shared" ref="AQ397:AQ401" si="2485">AP397+AO397+AN397</f>
        <v>0</v>
      </c>
      <c r="AR397" s="5660">
        <f>CA397+DC397+CA404+DC404+EE397+EE404</f>
        <v>0</v>
      </c>
      <c r="AS397" s="5661">
        <f t="shared" ref="AS397:AS401" si="2486">AR397+AQ397+AM397+AG397+AF397</f>
        <v>0</v>
      </c>
      <c r="AT397" s="2021"/>
      <c r="AU397" s="5656">
        <f t="shared" ref="AU397:AU401" si="2487">CC397+DE397+CC404+DE404+EG397+EG404</f>
        <v>0</v>
      </c>
      <c r="AV397" s="5656">
        <f t="shared" ref="AV397:AV401" si="2488">CD397+DF397+CD404+DF404+EH397+EH404</f>
        <v>0</v>
      </c>
      <c r="AW397" s="2003"/>
      <c r="AX397" s="2004"/>
      <c r="AY397" s="5682">
        <f t="shared" ref="AY397:AY401" si="2489">AX397+AW397+AV397+AU397+AT397</f>
        <v>0</v>
      </c>
      <c r="AZ397" s="2006"/>
      <c r="BA397" s="5656">
        <f t="shared" ref="BA397:BA402" si="2490">AY397+AS397+AA397-Z397</f>
        <v>0</v>
      </c>
      <c r="BB397" s="2159"/>
      <c r="BC397" s="5683" t="str">
        <f>الاعدادات!$D$6</f>
        <v>2022 وما قبلها</v>
      </c>
      <c r="BD397" s="82"/>
      <c r="BE397" s="83"/>
      <c r="BF397" s="83"/>
      <c r="BG397" s="84"/>
      <c r="BH397" s="84"/>
      <c r="BI397" s="84"/>
      <c r="BJ397" s="85"/>
      <c r="BK397" s="86"/>
      <c r="BL397" s="87"/>
      <c r="BM397" s="87"/>
      <c r="BN397" s="88"/>
      <c r="BO397" s="88"/>
      <c r="BP397" s="89"/>
      <c r="BQ397" s="77">
        <f t="shared" ref="BQ397:BQ402" si="2491">BP397+BO397+BN397+BM397+BL397+BK397+BJ397+BI397+BH397+BG397+BF397+BE397+BD397</f>
        <v>0</v>
      </c>
      <c r="BR397" s="90"/>
      <c r="BS397" s="91"/>
      <c r="BT397" s="92"/>
      <c r="BU397" s="93"/>
      <c r="BV397" s="94"/>
      <c r="BW397" s="95"/>
      <c r="BX397" s="96"/>
      <c r="BY397" s="97"/>
      <c r="BZ397" s="98"/>
      <c r="CA397" s="99"/>
      <c r="CB397" s="79">
        <f t="shared" ref="CB397:CB401" si="2492">CA397+BZ397+BY397+BX397+BW397+BV397+BU397+BT397+BS397+BR397+BQ397</f>
        <v>0</v>
      </c>
      <c r="CC397" s="80"/>
      <c r="CD397" s="78"/>
      <c r="CE397" s="100"/>
      <c r="CF397" s="101"/>
      <c r="CG397" s="83"/>
      <c r="CH397" s="83"/>
      <c r="CI397" s="84"/>
      <c r="CJ397" s="84"/>
      <c r="CK397" s="84"/>
      <c r="CL397" s="85"/>
      <c r="CM397" s="86"/>
      <c r="CN397" s="87"/>
      <c r="CO397" s="87"/>
      <c r="CP397" s="88"/>
      <c r="CQ397" s="88"/>
      <c r="CR397" s="89"/>
      <c r="CS397" s="77">
        <f t="shared" ref="CS397:CS402" si="2493">CR397+CQ397+CP397+CO397+CN397+CM397+CL397+CK397+CJ397+CI397+CH397+CG397+CF397</f>
        <v>0</v>
      </c>
      <c r="CT397" s="90"/>
      <c r="CU397" s="91"/>
      <c r="CV397" s="92"/>
      <c r="CW397" s="93"/>
      <c r="CX397" s="94"/>
      <c r="CY397" s="95"/>
      <c r="CZ397" s="96"/>
      <c r="DA397" s="97"/>
      <c r="DB397" s="98"/>
      <c r="DC397" s="99"/>
      <c r="DD397" s="81">
        <f t="shared" ref="DD397:DD398" si="2494">SUM(CS397:DC397)</f>
        <v>0</v>
      </c>
      <c r="DE397" s="80"/>
      <c r="DF397" s="78"/>
      <c r="DG397" s="102"/>
      <c r="DH397" s="101"/>
      <c r="DI397" s="83"/>
      <c r="DJ397" s="83"/>
      <c r="DK397" s="84"/>
      <c r="DL397" s="84"/>
      <c r="DM397" s="84"/>
      <c r="DN397" s="85"/>
      <c r="DO397" s="86"/>
      <c r="DP397" s="87"/>
      <c r="DQ397" s="87"/>
      <c r="DR397" s="88"/>
      <c r="DS397" s="88"/>
      <c r="DT397" s="89"/>
      <c r="DU397" s="77">
        <f t="shared" ref="DU397:DU399" si="2495">DT397+DS397+DR397+DQ397+DP397+DO397+DN397+DM397+DL397+DK397+DJ397+DI397+DH397</f>
        <v>0</v>
      </c>
      <c r="DV397" s="90"/>
      <c r="DW397" s="91"/>
      <c r="DX397" s="92"/>
      <c r="DY397" s="93"/>
      <c r="DZ397" s="94"/>
      <c r="EA397" s="95"/>
      <c r="EB397" s="96"/>
      <c r="EC397" s="97"/>
      <c r="ED397" s="98"/>
      <c r="EE397" s="99"/>
      <c r="EF397" s="81">
        <f t="shared" ref="EF397:EF398" si="2496">SUM(DU397:EE397)</f>
        <v>0</v>
      </c>
      <c r="EG397" s="80"/>
      <c r="EH397" s="78"/>
      <c r="EI397" s="102"/>
      <c r="EJ397" s="5675" t="str">
        <f>الاعدادات!$D$6</f>
        <v>2022 وما قبلها</v>
      </c>
      <c r="EK397" s="68">
        <f t="shared" ref="EK397:EK401" si="2497">AM397+AG397-EL397-EM397</f>
        <v>0</v>
      </c>
      <c r="EL397" s="69"/>
      <c r="EM397" s="69"/>
      <c r="EN397" s="70">
        <f>SUM(EK397:EM397)</f>
        <v>0</v>
      </c>
      <c r="EO397" s="68">
        <f t="shared" ref="EO397:EO401" si="2498">AT397-EQ397-EP397</f>
        <v>0</v>
      </c>
      <c r="EP397" s="69"/>
      <c r="EQ397" s="69"/>
      <c r="ER397" s="70">
        <f>SUM(EO397:EQ397)</f>
        <v>0</v>
      </c>
      <c r="ES397" s="68">
        <f t="shared" ref="ES397:ES401" si="2499">AU397-EU397-ET397</f>
        <v>0</v>
      </c>
      <c r="ET397" s="69"/>
      <c r="EU397" s="71"/>
      <c r="EV397" s="70">
        <f t="shared" ref="EV397:EV402" si="2500">EU397+ET397+ES397</f>
        <v>0</v>
      </c>
      <c r="EW397" s="68">
        <f t="shared" ref="EW397:EW401" si="2501">AV397-EX397</f>
        <v>0</v>
      </c>
      <c r="EX397" s="69"/>
      <c r="EY397" s="70">
        <f>SUM(EW397:EX397)</f>
        <v>0</v>
      </c>
      <c r="EZ397" s="68">
        <f>FK397+FO397</f>
        <v>0</v>
      </c>
      <c r="FA397" s="68">
        <f>FL397+FP397</f>
        <v>0</v>
      </c>
      <c r="FB397" s="68">
        <f>FM397+FQ397</f>
        <v>0</v>
      </c>
      <c r="FC397" s="68">
        <f>FN397+FR397</f>
        <v>0</v>
      </c>
      <c r="FD397" s="68">
        <f t="shared" ref="FD397:FD402" si="2502">EK397+EO397+ES397+EW397+EZ397</f>
        <v>0</v>
      </c>
      <c r="FE397" s="72">
        <f t="shared" ref="FE397:FE402" si="2503">EL397+EP397+ET397+FA397+EX397</f>
        <v>0</v>
      </c>
      <c r="FF397" s="72">
        <f t="shared" ref="FF397:FF402" si="2504">FB397+EU397+EQ397+EM397</f>
        <v>0</v>
      </c>
      <c r="FG397" s="70">
        <f t="shared" ref="FG397:FG402" si="2505">SUM(FD397:FF397)</f>
        <v>0</v>
      </c>
      <c r="FH397" t="str">
        <f t="shared" ref="FH397:FH401" si="2506">IF(OR(EZ397&lt;0,EW397&lt;0,ES397&lt;0,EO397&lt;0,EK397&lt;0,Z397 &lt;&gt; AY397+AS397+AA397), "wrong", "ok")</f>
        <v>ok</v>
      </c>
      <c r="FK397" s="68">
        <f>AX397-FL397-FM397</f>
        <v>0</v>
      </c>
      <c r="FL397" s="69"/>
      <c r="FM397" s="69"/>
      <c r="FN397" s="70">
        <f>SUM(FK397:FM397)</f>
        <v>0</v>
      </c>
      <c r="FO397" s="68">
        <f>AW397-FP397-FQ397</f>
        <v>0</v>
      </c>
      <c r="FP397" s="69"/>
      <c r="FQ397" s="69"/>
      <c r="FR397" s="70">
        <f>SUM(FO397:FQ397)</f>
        <v>0</v>
      </c>
    </row>
    <row r="398" spans="1:174" ht="48" customHeight="1" thickBot="1">
      <c r="A398" s="6228"/>
      <c r="B398" s="6250" t="str" cm="1">
        <f t="array" ref="B398">_xlfn.XLOOKUP(1, (INDEX(التشكيل_القديم!$L$5:$S$49, ,6)=$A396) * (INDEX(التشكيل_القديم!$L$5:$S$49, ,7)="عضو يسار"), INDEX(التشكيل_القديم!$L$5:$S$49, ,2))</f>
        <v>رائد محمد ربيع جاد</v>
      </c>
      <c r="C398" s="6250"/>
      <c r="D398" s="6250"/>
      <c r="E398" s="6250"/>
      <c r="F398" s="6250"/>
      <c r="G398" s="6250"/>
      <c r="H398" s="2170" cm="1">
        <f t="array" ref="H398">_xlfn.XLOOKUP(1, (INDEX(التشكيل_القديم!$L$5:$S$49, ,6)=$A396) * (INDEX(التشكيل_القديم!$L$5:$S$49, ,7)="عضو يسار"), INDEX(التشكيل_القديم!$L$5:$S$49, ,3))</f>
        <v>561</v>
      </c>
      <c r="I398" s="2171" t="str" cm="1">
        <f t="array" ref="I398">_xlfn.XLOOKUP(1, (INDEX(التشكيل_القديم!$L$5:$S$49, ,6)=$A396) * (INDEX(التشكيل_القديم!$L$5:$S$49, ,7)="عضو يسار"), INDEX(التشكيل_القديم!$L$5:$S$49, ,4))</f>
        <v>أ</v>
      </c>
      <c r="J398" s="6232"/>
      <c r="K398" s="6235"/>
      <c r="L398" s="5675">
        <f>الاعدادات!$D$7</f>
        <v>2023</v>
      </c>
      <c r="M398" s="2013">
        <v>10</v>
      </c>
      <c r="N398" s="64"/>
      <c r="O398" s="64"/>
      <c r="P398" s="64"/>
      <c r="Q398" s="64"/>
      <c r="R398" s="64"/>
      <c r="S398" s="64"/>
      <c r="T398" s="64"/>
      <c r="U398" s="64"/>
      <c r="V398" s="64"/>
      <c r="W398" s="64"/>
      <c r="X398" s="64"/>
      <c r="Y398" s="2018"/>
      <c r="Z398" s="5679">
        <f t="shared" ref="Z398:Z401" si="2507">Y398+X398+U398+T398+S398+R398+Q398+P398+O398+N398+M398-W398</f>
        <v>10</v>
      </c>
      <c r="AA398" s="2007"/>
      <c r="AB398" s="63"/>
      <c r="AC398" s="5662">
        <f t="shared" ref="AC398:AC401" si="2508">SUM(BD398:BJ398,CF398:CL398,BD405:BJ405,CF405:CL405,DH398:DN398,DH405:DN405)</f>
        <v>0</v>
      </c>
      <c r="AD398" s="5662">
        <f t="shared" ref="AD398:AD401" si="2509">SUM(BK398:BO398,CM398:CQ398,BK405:BO405,CM405:CQ405,DO398:DS398,DO405:DS405)</f>
        <v>0</v>
      </c>
      <c r="AE398" s="5662">
        <f>BP398+CR398+BP405+CR405+DT398+DT405</f>
        <v>0</v>
      </c>
      <c r="AF398" s="5663">
        <f t="shared" si="2477"/>
        <v>0</v>
      </c>
      <c r="AG398" s="5662">
        <f t="shared" si="2478"/>
        <v>0</v>
      </c>
      <c r="AH398" s="5664">
        <f t="shared" ref="AH398:AH401" si="2510">BS398+CU398+BS405+CU405+DW398+DW405</f>
        <v>0</v>
      </c>
      <c r="AI398" s="5662">
        <f t="shared" si="2479"/>
        <v>0</v>
      </c>
      <c r="AJ398" s="5662">
        <f t="shared" si="2480"/>
        <v>0</v>
      </c>
      <c r="AK398" s="5662">
        <f t="shared" si="2481"/>
        <v>0</v>
      </c>
      <c r="AL398" s="5662">
        <f t="shared" si="2482"/>
        <v>0</v>
      </c>
      <c r="AM398" s="5663">
        <f t="shared" si="2483"/>
        <v>0</v>
      </c>
      <c r="AN398" s="5665">
        <f t="shared" ref="AN398:AN401" si="2511">BX398+CZ398+BX405+CZ405+EB398+EB405</f>
        <v>0</v>
      </c>
      <c r="AO398" s="5665">
        <f t="shared" si="2484"/>
        <v>0</v>
      </c>
      <c r="AP398" s="5665">
        <f>BZ398+DB398+DB405+BZ405+ED398+ED405</f>
        <v>0</v>
      </c>
      <c r="AQ398" s="5663">
        <f t="shared" si="2485"/>
        <v>0</v>
      </c>
      <c r="AR398" s="5666">
        <f>CA398+DC398+CA405+DC405+EE398+EE405</f>
        <v>0</v>
      </c>
      <c r="AS398" s="5667">
        <f t="shared" si="2486"/>
        <v>0</v>
      </c>
      <c r="AT398" s="2007"/>
      <c r="AU398" s="5662">
        <f t="shared" si="2487"/>
        <v>0</v>
      </c>
      <c r="AV398" s="5662">
        <f t="shared" si="2488"/>
        <v>0</v>
      </c>
      <c r="AW398" s="64"/>
      <c r="AX398" s="64"/>
      <c r="AY398" s="65">
        <f t="shared" si="2489"/>
        <v>0</v>
      </c>
      <c r="AZ398" s="66"/>
      <c r="BA398" s="5662">
        <f t="shared" si="2490"/>
        <v>-10</v>
      </c>
      <c r="BB398" s="2159"/>
      <c r="BC398" s="5683">
        <f>الاعدادات!$D$7</f>
        <v>2023</v>
      </c>
      <c r="BD398" s="82"/>
      <c r="BE398" s="83"/>
      <c r="BF398" s="83"/>
      <c r="BG398" s="103"/>
      <c r="BH398" s="84"/>
      <c r="BI398" s="84"/>
      <c r="BJ398" s="85"/>
      <c r="BK398" s="86"/>
      <c r="BL398" s="87"/>
      <c r="BM398" s="87"/>
      <c r="BN398" s="88"/>
      <c r="BO398" s="88"/>
      <c r="BP398" s="89"/>
      <c r="BQ398" s="77">
        <f t="shared" si="2491"/>
        <v>0</v>
      </c>
      <c r="BR398" s="90"/>
      <c r="BS398" s="91"/>
      <c r="BT398" s="92"/>
      <c r="BU398" s="93"/>
      <c r="BV398" s="94"/>
      <c r="BW398" s="95"/>
      <c r="BX398" s="96"/>
      <c r="BY398" s="97"/>
      <c r="BZ398" s="98"/>
      <c r="CA398" s="99"/>
      <c r="CB398" s="79">
        <f t="shared" si="2492"/>
        <v>0</v>
      </c>
      <c r="CC398" s="104"/>
      <c r="CD398" s="92"/>
      <c r="CE398" s="100"/>
      <c r="CF398" s="101"/>
      <c r="CG398" s="83"/>
      <c r="CH398" s="83"/>
      <c r="CI398" s="84"/>
      <c r="CJ398" s="84"/>
      <c r="CK398" s="84"/>
      <c r="CL398" s="85"/>
      <c r="CM398" s="86"/>
      <c r="CN398" s="87"/>
      <c r="CO398" s="87"/>
      <c r="CP398" s="88"/>
      <c r="CQ398" s="88"/>
      <c r="CR398" s="89"/>
      <c r="CS398" s="77">
        <f t="shared" si="2493"/>
        <v>0</v>
      </c>
      <c r="CT398" s="90"/>
      <c r="CU398" s="91"/>
      <c r="CV398" s="92"/>
      <c r="CW398" s="93"/>
      <c r="CX398" s="94"/>
      <c r="CY398" s="95"/>
      <c r="CZ398" s="96"/>
      <c r="DA398" s="97"/>
      <c r="DB398" s="98"/>
      <c r="DC398" s="99"/>
      <c r="DD398" s="81">
        <f t="shared" si="2494"/>
        <v>0</v>
      </c>
      <c r="DE398" s="104"/>
      <c r="DF398" s="92"/>
      <c r="DG398" s="102"/>
      <c r="DH398" s="101"/>
      <c r="DI398" s="83"/>
      <c r="DJ398" s="83"/>
      <c r="DK398" s="84"/>
      <c r="DL398" s="84"/>
      <c r="DM398" s="84"/>
      <c r="DN398" s="85"/>
      <c r="DO398" s="86"/>
      <c r="DP398" s="87"/>
      <c r="DQ398" s="87"/>
      <c r="DR398" s="88"/>
      <c r="DS398" s="88"/>
      <c r="DT398" s="89"/>
      <c r="DU398" s="77">
        <f t="shared" si="2495"/>
        <v>0</v>
      </c>
      <c r="DV398" s="90"/>
      <c r="DW398" s="91"/>
      <c r="DX398" s="92"/>
      <c r="DY398" s="93"/>
      <c r="DZ398" s="94"/>
      <c r="EA398" s="95"/>
      <c r="EB398" s="96"/>
      <c r="EC398" s="97"/>
      <c r="ED398" s="98"/>
      <c r="EE398" s="99"/>
      <c r="EF398" s="81">
        <f t="shared" si="2496"/>
        <v>0</v>
      </c>
      <c r="EG398" s="104"/>
      <c r="EH398" s="92"/>
      <c r="EI398" s="102"/>
      <c r="EJ398" s="5675">
        <f>الاعدادات!$D$7</f>
        <v>2023</v>
      </c>
      <c r="EK398" s="68">
        <f t="shared" si="2497"/>
        <v>0</v>
      </c>
      <c r="EL398" s="69"/>
      <c r="EM398" s="69"/>
      <c r="EN398" s="70">
        <f t="shared" ref="EN398:EN401" si="2512">SUM(EK398:EM398)</f>
        <v>0</v>
      </c>
      <c r="EO398" s="68">
        <f t="shared" si="2498"/>
        <v>0</v>
      </c>
      <c r="EP398" s="69"/>
      <c r="EQ398" s="69"/>
      <c r="ER398" s="70">
        <f t="shared" ref="ER398:ER401" si="2513">SUM(EO398:EQ398)</f>
        <v>0</v>
      </c>
      <c r="ES398" s="68">
        <f t="shared" si="2499"/>
        <v>0</v>
      </c>
      <c r="ET398" s="69"/>
      <c r="EU398" s="71"/>
      <c r="EV398" s="70">
        <f t="shared" si="2500"/>
        <v>0</v>
      </c>
      <c r="EW398" s="68">
        <f t="shared" si="2501"/>
        <v>0</v>
      </c>
      <c r="EX398" s="69"/>
      <c r="EY398" s="70">
        <f t="shared" ref="EY398:EY401" si="2514">SUM(EW398:EX398)</f>
        <v>0</v>
      </c>
      <c r="EZ398" s="68">
        <f t="shared" ref="EZ398:EZ401" si="2515">FK398+FO398</f>
        <v>0</v>
      </c>
      <c r="FA398" s="68">
        <f t="shared" ref="FA398:FA401" si="2516">FL398+FP398</f>
        <v>0</v>
      </c>
      <c r="FB398" s="68">
        <f t="shared" ref="FB398:FB401" si="2517">FM398+FQ398</f>
        <v>0</v>
      </c>
      <c r="FC398" s="68">
        <f t="shared" ref="FC398:FC401" si="2518">FN398+FR398</f>
        <v>0</v>
      </c>
      <c r="FD398" s="68">
        <f t="shared" si="2502"/>
        <v>0</v>
      </c>
      <c r="FE398" s="72">
        <f t="shared" si="2503"/>
        <v>0</v>
      </c>
      <c r="FF398" s="72">
        <f t="shared" si="2504"/>
        <v>0</v>
      </c>
      <c r="FG398" s="70">
        <f t="shared" si="2505"/>
        <v>0</v>
      </c>
      <c r="FH398" t="str">
        <f t="shared" si="2506"/>
        <v>wrong</v>
      </c>
      <c r="FK398" s="68">
        <f t="shared" ref="FK398:FK401" si="2519">AX398-FL398-FM398</f>
        <v>0</v>
      </c>
      <c r="FL398" s="69"/>
      <c r="FM398" s="69"/>
      <c r="FN398" s="70">
        <f t="shared" ref="FN398:FN401" si="2520">SUM(FK398:FM398)</f>
        <v>0</v>
      </c>
      <c r="FO398" s="68">
        <f t="shared" ref="FO398:FO401" si="2521">AW398-FP398-FQ398</f>
        <v>0</v>
      </c>
      <c r="FP398" s="69"/>
      <c r="FQ398" s="69"/>
      <c r="FR398" s="70">
        <f t="shared" ref="FR398:FR401" si="2522">SUM(FO398:FQ398)</f>
        <v>0</v>
      </c>
    </row>
    <row r="399" spans="1:174" ht="48" customHeight="1" thickBot="1">
      <c r="A399" s="6228"/>
      <c r="B399" s="6250" t="str" cm="1">
        <f t="array" ref="B399">IFERROR(_xlfn.XLOOKUP(1, (INDEX(التشكيل_القديم!$L$5:$S$49, ,6)=$A396) * (INDEX(التشكيل_القديم!$L$5:$S$49, ,7)="عضو يسار اليسار"), INDEX(التشكيل_القديم!$L$5:$S$49, ,2)),"")</f>
        <v/>
      </c>
      <c r="C399" s="6250"/>
      <c r="D399" s="6250"/>
      <c r="E399" s="6250"/>
      <c r="F399" s="6250"/>
      <c r="G399" s="6250"/>
      <c r="H399" s="2170" t="str" cm="1">
        <f t="array" ref="H399">IFERROR(_xlfn.XLOOKUP(1, (INDEX(التشكيل_القديم!$L$5:$S$49, ,6)=$A396) * (INDEX(التشكيل_القديم!$L$5:$S$49, ,7)="عضو يسار اليسار"), INDEX(التشكيل_القديم!$L$5:$S$49, ,3)),"")</f>
        <v/>
      </c>
      <c r="I399" s="2171" t="str" cm="1">
        <f t="array" ref="I399">IFERROR(_xlfn.XLOOKUP(1, (INDEX(التشكيل_القديم!$L$5:$S$49, ,6)=$A396) * (INDEX(التشكيل_القديم!$L$5:$S$49, ,7)="عضو يسار اليسار"), INDEX(التشكيل_القديم!$L$5:$S$49, ,4)),"")</f>
        <v/>
      </c>
      <c r="J399" s="6232"/>
      <c r="K399" s="6235"/>
      <c r="L399" s="5675">
        <f>الاعدادات!$D$8</f>
        <v>2024</v>
      </c>
      <c r="M399" s="2014">
        <v>33</v>
      </c>
      <c r="N399" s="1997"/>
      <c r="O399" s="1997"/>
      <c r="P399" s="1997"/>
      <c r="Q399" s="1997"/>
      <c r="R399" s="1997"/>
      <c r="S399" s="1997"/>
      <c r="T399" s="1997"/>
      <c r="U399" s="1997"/>
      <c r="V399" s="1997"/>
      <c r="W399" s="1997"/>
      <c r="X399" s="1997"/>
      <c r="Y399" s="2019"/>
      <c r="Z399" s="5680">
        <f t="shared" si="2507"/>
        <v>33</v>
      </c>
      <c r="AA399" s="2022"/>
      <c r="AB399" s="1999"/>
      <c r="AC399" s="2002">
        <f t="shared" si="2508"/>
        <v>0</v>
      </c>
      <c r="AD399" s="2002">
        <f t="shared" si="2509"/>
        <v>0</v>
      </c>
      <c r="AE399" s="2002">
        <f>BP399+CR399+BP406+CR406+DT399+DT406</f>
        <v>0</v>
      </c>
      <c r="AF399" s="5668">
        <f t="shared" si="2477"/>
        <v>0</v>
      </c>
      <c r="AG399" s="2002">
        <f t="shared" si="2478"/>
        <v>0</v>
      </c>
      <c r="AH399" s="5669">
        <f t="shared" si="2510"/>
        <v>0</v>
      </c>
      <c r="AI399" s="2002">
        <f t="shared" si="2479"/>
        <v>0</v>
      </c>
      <c r="AJ399" s="2002">
        <f t="shared" si="2480"/>
        <v>0</v>
      </c>
      <c r="AK399" s="2002">
        <f t="shared" si="2481"/>
        <v>0</v>
      </c>
      <c r="AL399" s="2002">
        <f t="shared" si="2482"/>
        <v>0</v>
      </c>
      <c r="AM399" s="5668">
        <f t="shared" si="2483"/>
        <v>0</v>
      </c>
      <c r="AN399" s="2177">
        <f t="shared" si="2511"/>
        <v>0</v>
      </c>
      <c r="AO399" s="2177">
        <f t="shared" si="2484"/>
        <v>0</v>
      </c>
      <c r="AP399" s="2177">
        <f>BZ399+DB399+DB406+BZ406+ED399+ED406</f>
        <v>0</v>
      </c>
      <c r="AQ399" s="5668">
        <f t="shared" si="2485"/>
        <v>0</v>
      </c>
      <c r="AR399" s="5670">
        <f>CA399+DC399+CA406+DC406+EE399+EE406</f>
        <v>0</v>
      </c>
      <c r="AS399" s="5671">
        <f t="shared" si="2486"/>
        <v>0</v>
      </c>
      <c r="AT399" s="2022"/>
      <c r="AU399" s="2002">
        <f t="shared" si="2487"/>
        <v>0</v>
      </c>
      <c r="AV399" s="2002">
        <f t="shared" si="2488"/>
        <v>0</v>
      </c>
      <c r="AW399" s="1997"/>
      <c r="AX399" s="1998"/>
      <c r="AY399" s="2000">
        <f t="shared" si="2489"/>
        <v>0</v>
      </c>
      <c r="AZ399" s="2001"/>
      <c r="BA399" s="2002">
        <f t="shared" si="2490"/>
        <v>-33</v>
      </c>
      <c r="BB399" s="2159"/>
      <c r="BC399" s="5683">
        <f>الاعدادات!$D$8</f>
        <v>2024</v>
      </c>
      <c r="BD399" s="82"/>
      <c r="BE399" s="83"/>
      <c r="BF399" s="83"/>
      <c r="BG399" s="84"/>
      <c r="BH399" s="84"/>
      <c r="BI399" s="84"/>
      <c r="BJ399" s="85"/>
      <c r="BK399" s="86"/>
      <c r="BL399" s="87"/>
      <c r="BM399" s="87"/>
      <c r="BN399" s="88"/>
      <c r="BO399" s="88"/>
      <c r="BP399" s="89"/>
      <c r="BQ399" s="77">
        <f t="shared" si="2491"/>
        <v>0</v>
      </c>
      <c r="BR399" s="90"/>
      <c r="BS399" s="91"/>
      <c r="BT399" s="92"/>
      <c r="BU399" s="93"/>
      <c r="BV399" s="94"/>
      <c r="BW399" s="95"/>
      <c r="BX399" s="96"/>
      <c r="BY399" s="97"/>
      <c r="BZ399" s="98"/>
      <c r="CA399" s="99"/>
      <c r="CB399" s="79">
        <f t="shared" si="2492"/>
        <v>0</v>
      </c>
      <c r="CC399" s="104"/>
      <c r="CD399" s="92"/>
      <c r="CE399" s="100"/>
      <c r="CF399" s="101"/>
      <c r="CG399" s="83"/>
      <c r="CH399" s="83"/>
      <c r="CI399" s="84"/>
      <c r="CJ399" s="84"/>
      <c r="CK399" s="84"/>
      <c r="CL399" s="85"/>
      <c r="CM399" s="86"/>
      <c r="CN399" s="87"/>
      <c r="CO399" s="87"/>
      <c r="CP399" s="88"/>
      <c r="CQ399" s="88"/>
      <c r="CR399" s="89"/>
      <c r="CS399" s="77">
        <f t="shared" si="2493"/>
        <v>0</v>
      </c>
      <c r="CT399" s="90"/>
      <c r="CU399" s="91"/>
      <c r="CV399" s="92"/>
      <c r="CW399" s="93"/>
      <c r="CX399" s="94"/>
      <c r="CY399" s="95"/>
      <c r="CZ399" s="96"/>
      <c r="DA399" s="97"/>
      <c r="DB399" s="98"/>
      <c r="DC399" s="99"/>
      <c r="DD399" s="81">
        <f>SUM(CS399:DC399)</f>
        <v>0</v>
      </c>
      <c r="DE399" s="104"/>
      <c r="DF399" s="92"/>
      <c r="DG399" s="102"/>
      <c r="DH399" s="101"/>
      <c r="DI399" s="83"/>
      <c r="DJ399" s="83"/>
      <c r="DK399" s="84"/>
      <c r="DL399" s="84"/>
      <c r="DM399" s="84"/>
      <c r="DN399" s="85"/>
      <c r="DO399" s="86"/>
      <c r="DP399" s="87"/>
      <c r="DQ399" s="87"/>
      <c r="DR399" s="88"/>
      <c r="DS399" s="88"/>
      <c r="DT399" s="89"/>
      <c r="DU399" s="77">
        <f t="shared" si="2495"/>
        <v>0</v>
      </c>
      <c r="DV399" s="90"/>
      <c r="DW399" s="91"/>
      <c r="DX399" s="92"/>
      <c r="DY399" s="93"/>
      <c r="DZ399" s="94"/>
      <c r="EA399" s="95"/>
      <c r="EB399" s="96"/>
      <c r="EC399" s="97"/>
      <c r="ED399" s="98"/>
      <c r="EE399" s="99"/>
      <c r="EF399" s="81">
        <f>SUM(DU399:EE399)</f>
        <v>0</v>
      </c>
      <c r="EG399" s="104"/>
      <c r="EH399" s="92"/>
      <c r="EI399" s="102"/>
      <c r="EJ399" s="5675">
        <f>الاعدادات!$D$8</f>
        <v>2024</v>
      </c>
      <c r="EK399" s="68">
        <f t="shared" si="2497"/>
        <v>0</v>
      </c>
      <c r="EL399" s="69"/>
      <c r="EM399" s="69"/>
      <c r="EN399" s="70">
        <f t="shared" si="2512"/>
        <v>0</v>
      </c>
      <c r="EO399" s="68">
        <f t="shared" si="2498"/>
        <v>0</v>
      </c>
      <c r="EP399" s="69"/>
      <c r="EQ399" s="69"/>
      <c r="ER399" s="70">
        <f t="shared" si="2513"/>
        <v>0</v>
      </c>
      <c r="ES399" s="68">
        <f t="shared" si="2499"/>
        <v>0</v>
      </c>
      <c r="ET399" s="69"/>
      <c r="EU399" s="71"/>
      <c r="EV399" s="70">
        <f t="shared" si="2500"/>
        <v>0</v>
      </c>
      <c r="EW399" s="68">
        <f t="shared" si="2501"/>
        <v>0</v>
      </c>
      <c r="EX399" s="69"/>
      <c r="EY399" s="70">
        <f t="shared" si="2514"/>
        <v>0</v>
      </c>
      <c r="EZ399" s="68">
        <f t="shared" si="2515"/>
        <v>0</v>
      </c>
      <c r="FA399" s="68">
        <f t="shared" si="2516"/>
        <v>0</v>
      </c>
      <c r="FB399" s="68">
        <f t="shared" si="2517"/>
        <v>0</v>
      </c>
      <c r="FC399" s="68">
        <f t="shared" si="2518"/>
        <v>0</v>
      </c>
      <c r="FD399" s="68">
        <f t="shared" si="2502"/>
        <v>0</v>
      </c>
      <c r="FE399" s="72">
        <f t="shared" si="2503"/>
        <v>0</v>
      </c>
      <c r="FF399" s="72">
        <f t="shared" si="2504"/>
        <v>0</v>
      </c>
      <c r="FG399" s="70">
        <f t="shared" si="2505"/>
        <v>0</v>
      </c>
      <c r="FH399" t="str">
        <f t="shared" si="2506"/>
        <v>wrong</v>
      </c>
      <c r="FK399" s="68">
        <f t="shared" si="2519"/>
        <v>0</v>
      </c>
      <c r="FL399" s="69"/>
      <c r="FM399" s="69"/>
      <c r="FN399" s="70">
        <f t="shared" si="2520"/>
        <v>0</v>
      </c>
      <c r="FO399" s="68">
        <f t="shared" si="2521"/>
        <v>0</v>
      </c>
      <c r="FP399" s="69"/>
      <c r="FQ399" s="69"/>
      <c r="FR399" s="70">
        <f t="shared" si="2522"/>
        <v>0</v>
      </c>
    </row>
    <row r="400" spans="1:174" ht="48" customHeight="1" thickBot="1">
      <c r="A400" s="6228"/>
      <c r="B400" s="6310" t="str" cm="1">
        <f t="array" ref="B400">IFERROR(_xlfn.XLOOKUP(1, (INDEX(التشكيل_القديم!$L$5:$S$49, ,6)=$A396) * (INDEX(التشكيل_القديم!$L$5:$S$49, ,7)="عضو خامس "), INDEX(التشكيل_القديم!$L$5:$S$49, ,2)),"")</f>
        <v/>
      </c>
      <c r="C400" s="6310"/>
      <c r="D400" s="6310"/>
      <c r="E400" s="6310"/>
      <c r="F400" s="6310"/>
      <c r="G400" s="6310"/>
      <c r="H400" s="2170" t="str" cm="1">
        <f t="array" ref="H400">IFERROR(_xlfn.XLOOKUP(1, (INDEX(التشكيل_القديم!$L$5:$S$49, ,6)=$A396) * (INDEX(التشكيل_القديم!$L$5:$S$49, ,7)="عضو خامس"), INDEX(التشكيل_القديم!$L$5:$S$49, ,3)),"")</f>
        <v/>
      </c>
      <c r="I400" s="2171" t="str" cm="1">
        <f t="array" ref="I400">IFERROR(_xlfn.XLOOKUP(1, (INDEX(التشكيل_القديم!$L$5:$S$49, ,6)=$A396) * (INDEX(التشكيل_القديم!$L$5:$S$49, ,7)="عضو خامس"), INDEX(التشكيل_القديم!$L$5:$S$49, ,4)),"")</f>
        <v/>
      </c>
      <c r="J400" s="6232"/>
      <c r="K400" s="6235"/>
      <c r="L400" s="5675">
        <f>الاعدادات!$D$9</f>
        <v>2025</v>
      </c>
      <c r="M400" s="2015">
        <v>48</v>
      </c>
      <c r="N400" s="64"/>
      <c r="O400" s="64"/>
      <c r="P400" s="64"/>
      <c r="Q400" s="64"/>
      <c r="R400" s="64"/>
      <c r="S400" s="64"/>
      <c r="T400" s="64"/>
      <c r="U400" s="64"/>
      <c r="V400" s="64"/>
      <c r="W400" s="64"/>
      <c r="X400" s="64"/>
      <c r="Y400" s="2018"/>
      <c r="Z400" s="5679">
        <f t="shared" si="2507"/>
        <v>48</v>
      </c>
      <c r="AA400" s="2007"/>
      <c r="AB400" s="63"/>
      <c r="AC400" s="5662">
        <f t="shared" si="2508"/>
        <v>0</v>
      </c>
      <c r="AD400" s="5662">
        <f t="shared" si="2509"/>
        <v>0</v>
      </c>
      <c r="AE400" s="5662">
        <f>BP400+CR400+BP407+CR407+DT400+DT407</f>
        <v>0</v>
      </c>
      <c r="AF400" s="5663">
        <f t="shared" si="2477"/>
        <v>0</v>
      </c>
      <c r="AG400" s="5662">
        <f t="shared" si="2478"/>
        <v>0</v>
      </c>
      <c r="AH400" s="5664">
        <f t="shared" si="2510"/>
        <v>0</v>
      </c>
      <c r="AI400" s="5662">
        <f t="shared" si="2479"/>
        <v>0</v>
      </c>
      <c r="AJ400" s="5662">
        <f t="shared" si="2480"/>
        <v>0</v>
      </c>
      <c r="AK400" s="5662">
        <f t="shared" si="2481"/>
        <v>0</v>
      </c>
      <c r="AL400" s="5662">
        <f t="shared" si="2482"/>
        <v>0</v>
      </c>
      <c r="AM400" s="5663">
        <f t="shared" si="2483"/>
        <v>0</v>
      </c>
      <c r="AN400" s="5665">
        <f t="shared" si="2511"/>
        <v>0</v>
      </c>
      <c r="AO400" s="5665">
        <f t="shared" si="2484"/>
        <v>0</v>
      </c>
      <c r="AP400" s="5665">
        <f>BZ400+DB400+DB407+BZ407+ED400+ED407</f>
        <v>0</v>
      </c>
      <c r="AQ400" s="5663">
        <f t="shared" si="2485"/>
        <v>0</v>
      </c>
      <c r="AR400" s="5666">
        <f>CA400+DC400+CA407+DC407+EE400+EE407</f>
        <v>0</v>
      </c>
      <c r="AS400" s="5667">
        <f t="shared" si="2486"/>
        <v>0</v>
      </c>
      <c r="AT400" s="2007"/>
      <c r="AU400" s="5674">
        <f t="shared" si="2487"/>
        <v>0</v>
      </c>
      <c r="AV400" s="5674">
        <f t="shared" si="2488"/>
        <v>0</v>
      </c>
      <c r="AW400" s="64"/>
      <c r="AX400" s="75"/>
      <c r="AY400" s="65">
        <f t="shared" si="2489"/>
        <v>0</v>
      </c>
      <c r="AZ400" s="66"/>
      <c r="BA400" s="5662">
        <f t="shared" si="2490"/>
        <v>-48</v>
      </c>
      <c r="BB400" s="2159"/>
      <c r="BC400" s="5683">
        <f>الاعدادات!$D$9</f>
        <v>2025</v>
      </c>
      <c r="BD400" s="82"/>
      <c r="BE400" s="83"/>
      <c r="BF400" s="83"/>
      <c r="BG400" s="84"/>
      <c r="BH400" s="84"/>
      <c r="BI400" s="84"/>
      <c r="BJ400" s="85"/>
      <c r="BK400" s="86"/>
      <c r="BL400" s="87"/>
      <c r="BM400" s="87"/>
      <c r="BN400" s="88"/>
      <c r="BO400" s="88"/>
      <c r="BP400" s="89"/>
      <c r="BQ400" s="77">
        <f t="shared" si="2491"/>
        <v>0</v>
      </c>
      <c r="BR400" s="90"/>
      <c r="BS400" s="91"/>
      <c r="BT400" s="92"/>
      <c r="BU400" s="93"/>
      <c r="BV400" s="94"/>
      <c r="BW400" s="95"/>
      <c r="BX400" s="96"/>
      <c r="BY400" s="97"/>
      <c r="BZ400" s="98"/>
      <c r="CA400" s="99"/>
      <c r="CB400" s="79">
        <f t="shared" si="2492"/>
        <v>0</v>
      </c>
      <c r="CC400" s="104"/>
      <c r="CD400" s="92"/>
      <c r="CE400" s="100"/>
      <c r="CF400" s="101"/>
      <c r="CG400" s="83"/>
      <c r="CH400" s="83"/>
      <c r="CI400" s="84"/>
      <c r="CJ400" s="84"/>
      <c r="CK400" s="84"/>
      <c r="CL400" s="85"/>
      <c r="CM400" s="86"/>
      <c r="CN400" s="87"/>
      <c r="CO400" s="87"/>
      <c r="CP400" s="88"/>
      <c r="CQ400" s="88"/>
      <c r="CR400" s="89"/>
      <c r="CS400" s="77">
        <f t="shared" si="2493"/>
        <v>0</v>
      </c>
      <c r="CT400" s="90"/>
      <c r="CU400" s="91"/>
      <c r="CV400" s="92"/>
      <c r="CW400" s="93"/>
      <c r="CX400" s="94"/>
      <c r="CY400" s="95"/>
      <c r="CZ400" s="96"/>
      <c r="DA400" s="97"/>
      <c r="DB400" s="98"/>
      <c r="DC400" s="99"/>
      <c r="DD400" s="81">
        <f>SUM(CS400:DC400)</f>
        <v>0</v>
      </c>
      <c r="DE400" s="104"/>
      <c r="DF400" s="92"/>
      <c r="DG400" s="102"/>
      <c r="DH400" s="101"/>
      <c r="DI400" s="83"/>
      <c r="DJ400" s="83"/>
      <c r="DK400" s="84"/>
      <c r="DL400" s="84"/>
      <c r="DM400" s="84"/>
      <c r="DN400" s="85"/>
      <c r="DO400" s="86"/>
      <c r="DP400" s="87"/>
      <c r="DQ400" s="87"/>
      <c r="DR400" s="88"/>
      <c r="DS400" s="88"/>
      <c r="DT400" s="89"/>
      <c r="DU400" s="77">
        <f>DT400+DS400+DR400+DQ400+DP400+DO400+DN400+DM400+DL400+DK400+DJ400+DI400+DH400</f>
        <v>0</v>
      </c>
      <c r="DV400" s="90"/>
      <c r="DW400" s="91"/>
      <c r="DX400" s="92"/>
      <c r="DY400" s="93"/>
      <c r="DZ400" s="94"/>
      <c r="EA400" s="95"/>
      <c r="EB400" s="96"/>
      <c r="EC400" s="97"/>
      <c r="ED400" s="98"/>
      <c r="EE400" s="99"/>
      <c r="EF400" s="81">
        <f>SUM(DU400:EE400)</f>
        <v>0</v>
      </c>
      <c r="EG400" s="104"/>
      <c r="EH400" s="92"/>
      <c r="EI400" s="102"/>
      <c r="EJ400" s="5675">
        <f>الاعدادات!$D$9</f>
        <v>2025</v>
      </c>
      <c r="EK400" s="68">
        <f t="shared" si="2497"/>
        <v>0</v>
      </c>
      <c r="EL400" s="69"/>
      <c r="EM400" s="69"/>
      <c r="EN400" s="70">
        <f t="shared" si="2512"/>
        <v>0</v>
      </c>
      <c r="EO400" s="68">
        <f t="shared" si="2498"/>
        <v>0</v>
      </c>
      <c r="EP400" s="69"/>
      <c r="EQ400" s="69"/>
      <c r="ER400" s="70">
        <f t="shared" si="2513"/>
        <v>0</v>
      </c>
      <c r="ES400" s="68">
        <f t="shared" si="2499"/>
        <v>0</v>
      </c>
      <c r="ET400" s="69"/>
      <c r="EU400" s="71"/>
      <c r="EV400" s="70">
        <f t="shared" si="2500"/>
        <v>0</v>
      </c>
      <c r="EW400" s="68">
        <f t="shared" si="2501"/>
        <v>0</v>
      </c>
      <c r="EX400" s="69"/>
      <c r="EY400" s="70">
        <f t="shared" si="2514"/>
        <v>0</v>
      </c>
      <c r="EZ400" s="68">
        <f t="shared" si="2515"/>
        <v>0</v>
      </c>
      <c r="FA400" s="68">
        <f t="shared" si="2516"/>
        <v>0</v>
      </c>
      <c r="FB400" s="68">
        <f t="shared" si="2517"/>
        <v>0</v>
      </c>
      <c r="FC400" s="68">
        <f t="shared" si="2518"/>
        <v>0</v>
      </c>
      <c r="FD400" s="68">
        <f t="shared" si="2502"/>
        <v>0</v>
      </c>
      <c r="FE400" s="72">
        <f t="shared" si="2503"/>
        <v>0</v>
      </c>
      <c r="FF400" s="72">
        <f t="shared" si="2504"/>
        <v>0</v>
      </c>
      <c r="FG400" s="70">
        <f t="shared" si="2505"/>
        <v>0</v>
      </c>
      <c r="FH400" t="str">
        <f t="shared" si="2506"/>
        <v>wrong</v>
      </c>
      <c r="FK400" s="68">
        <f t="shared" si="2519"/>
        <v>0</v>
      </c>
      <c r="FL400" s="69"/>
      <c r="FM400" s="69"/>
      <c r="FN400" s="70">
        <f t="shared" si="2520"/>
        <v>0</v>
      </c>
      <c r="FO400" s="68">
        <f t="shared" si="2521"/>
        <v>0</v>
      </c>
      <c r="FP400" s="69"/>
      <c r="FQ400" s="69"/>
      <c r="FR400" s="70">
        <f t="shared" si="2522"/>
        <v>0</v>
      </c>
    </row>
    <row r="401" spans="1:174" ht="48" customHeight="1" thickBot="1">
      <c r="A401" s="6228"/>
      <c r="B401" s="6310" t="str" cm="1">
        <f t="array" ref="B401">IFERROR(_xlfn.XLOOKUP(1, (INDEX(التشكيل_القديم!$L$5:$S$49, ,6)=$A396) * (INDEX(التشكيل_القديم!$L$5:$S$49, ,7)="عضو سادس"), INDEX(التشكيل_القديم!$L$5:$S$49, ,2)),"")</f>
        <v/>
      </c>
      <c r="C401" s="6310"/>
      <c r="D401" s="6310"/>
      <c r="E401" s="6310"/>
      <c r="F401" s="6310"/>
      <c r="G401" s="6310"/>
      <c r="H401" s="2170" t="str" cm="1">
        <f t="array" ref="H401">IFERROR(_xlfn.XLOOKUP(1, (INDEX(التشكيل_القديم!$L$5:$S$49, ,6)=$A396) * (INDEX(التشكيل_القديم!$L$5:$S$49, ,7)="عضو سادس"), INDEX(التشكيل_القديم!$L$5:$S$49, ,3)),"")</f>
        <v/>
      </c>
      <c r="I401" s="2171" t="str" cm="1">
        <f t="array" ref="I401">IFERROR(_xlfn.XLOOKUP(1, (INDEX(التشكيل_القديم!$L$5:$S$49, ,6)=$A396) * (INDEX(التشكيل_القديم!$L$5:$S$49, ,7)="عضو سادسر"), INDEX(التشكيل_القديم!$L$5:$S$49, ,4)),"")</f>
        <v/>
      </c>
      <c r="J401" s="6232"/>
      <c r="K401" s="6235"/>
      <c r="L401" s="5675">
        <f>الاعدادات!$D$10</f>
        <v>2026</v>
      </c>
      <c r="M401" s="2016">
        <v>65</v>
      </c>
      <c r="N401" s="107"/>
      <c r="O401" s="107"/>
      <c r="P401" s="107"/>
      <c r="Q401" s="107"/>
      <c r="R401" s="107"/>
      <c r="S401" s="107"/>
      <c r="T401" s="107"/>
      <c r="U401" s="107"/>
      <c r="V401" s="107"/>
      <c r="W401" s="107"/>
      <c r="X401" s="107"/>
      <c r="Y401" s="2020"/>
      <c r="Z401" s="5681">
        <f t="shared" si="2507"/>
        <v>65</v>
      </c>
      <c r="AA401" s="2023"/>
      <c r="AB401" s="110"/>
      <c r="AC401" s="5672">
        <f t="shared" si="2508"/>
        <v>0</v>
      </c>
      <c r="AD401" s="5672">
        <f t="shared" si="2509"/>
        <v>0</v>
      </c>
      <c r="AE401" s="5662">
        <f>BP401+CR401+BP408+CR408+DT401+DT408</f>
        <v>0</v>
      </c>
      <c r="AF401" s="5663">
        <f t="shared" si="2477"/>
        <v>0</v>
      </c>
      <c r="AG401" s="5662">
        <f t="shared" si="2478"/>
        <v>0</v>
      </c>
      <c r="AH401" s="5664">
        <f t="shared" si="2510"/>
        <v>0</v>
      </c>
      <c r="AI401" s="5662">
        <f t="shared" si="2479"/>
        <v>0</v>
      </c>
      <c r="AJ401" s="5662">
        <f t="shared" si="2480"/>
        <v>0</v>
      </c>
      <c r="AK401" s="5662">
        <f t="shared" si="2481"/>
        <v>0</v>
      </c>
      <c r="AL401" s="5662">
        <f t="shared" si="2482"/>
        <v>0</v>
      </c>
      <c r="AM401" s="5663">
        <f t="shared" si="2483"/>
        <v>0</v>
      </c>
      <c r="AN401" s="5665">
        <f t="shared" si="2511"/>
        <v>0</v>
      </c>
      <c r="AO401" s="5665">
        <f t="shared" si="2484"/>
        <v>0</v>
      </c>
      <c r="AP401" s="5665">
        <f>BZ401+DB401+DB408+BZ408+ED401+ED408</f>
        <v>0</v>
      </c>
      <c r="AQ401" s="5663">
        <f t="shared" si="2485"/>
        <v>0</v>
      </c>
      <c r="AR401" s="5666">
        <f>CA401+DC401+CA408+DC408+EE401+EE408</f>
        <v>0</v>
      </c>
      <c r="AS401" s="5673">
        <f t="shared" si="2486"/>
        <v>0</v>
      </c>
      <c r="AT401" s="2023"/>
      <c r="AU401" s="5674">
        <f t="shared" si="2487"/>
        <v>0</v>
      </c>
      <c r="AV401" s="5674">
        <f t="shared" si="2488"/>
        <v>0</v>
      </c>
      <c r="AW401" s="111"/>
      <c r="AX401" s="112"/>
      <c r="AY401" s="65">
        <f t="shared" si="2489"/>
        <v>0</v>
      </c>
      <c r="AZ401" s="113"/>
      <c r="BA401" s="5662">
        <f t="shared" si="2490"/>
        <v>-65</v>
      </c>
      <c r="BB401" s="2159"/>
      <c r="BC401" s="5683">
        <f>الاعدادات!$D$10</f>
        <v>2026</v>
      </c>
      <c r="BD401" s="117"/>
      <c r="BE401" s="118"/>
      <c r="BF401" s="118"/>
      <c r="BG401" s="119"/>
      <c r="BH401" s="119"/>
      <c r="BI401" s="119"/>
      <c r="BJ401" s="120"/>
      <c r="BK401" s="121"/>
      <c r="BL401" s="122"/>
      <c r="BM401" s="122"/>
      <c r="BN401" s="123"/>
      <c r="BO401" s="123"/>
      <c r="BP401" s="124"/>
      <c r="BQ401" s="125">
        <f t="shared" si="2491"/>
        <v>0</v>
      </c>
      <c r="BR401" s="126"/>
      <c r="BS401" s="127"/>
      <c r="BT401" s="128"/>
      <c r="BU401" s="129"/>
      <c r="BV401" s="130"/>
      <c r="BW401" s="131"/>
      <c r="BX401" s="132"/>
      <c r="BY401" s="133"/>
      <c r="BZ401" s="134"/>
      <c r="CA401" s="135"/>
      <c r="CB401" s="136">
        <f t="shared" si="2492"/>
        <v>0</v>
      </c>
      <c r="CC401" s="137"/>
      <c r="CD401" s="128"/>
      <c r="CE401" s="138"/>
      <c r="CF401" s="139"/>
      <c r="CG401" s="118"/>
      <c r="CH401" s="118"/>
      <c r="CI401" s="119"/>
      <c r="CJ401" s="119"/>
      <c r="CK401" s="119"/>
      <c r="CL401" s="120"/>
      <c r="CM401" s="121"/>
      <c r="CN401" s="122"/>
      <c r="CO401" s="122"/>
      <c r="CP401" s="123"/>
      <c r="CQ401" s="123"/>
      <c r="CR401" s="124"/>
      <c r="CS401" s="125">
        <f t="shared" si="2493"/>
        <v>0</v>
      </c>
      <c r="CT401" s="126"/>
      <c r="CU401" s="127"/>
      <c r="CV401" s="128"/>
      <c r="CW401" s="129"/>
      <c r="CX401" s="130"/>
      <c r="CY401" s="131"/>
      <c r="CZ401" s="132"/>
      <c r="DA401" s="133"/>
      <c r="DB401" s="134"/>
      <c r="DC401" s="135"/>
      <c r="DD401" s="140">
        <f>SUM(CS401:DC401)</f>
        <v>0</v>
      </c>
      <c r="DE401" s="137"/>
      <c r="DF401" s="128"/>
      <c r="DG401" s="141"/>
      <c r="DH401" s="139"/>
      <c r="DI401" s="118"/>
      <c r="DJ401" s="118"/>
      <c r="DK401" s="119"/>
      <c r="DL401" s="119"/>
      <c r="DM401" s="119"/>
      <c r="DN401" s="120"/>
      <c r="DO401" s="121"/>
      <c r="DP401" s="122"/>
      <c r="DQ401" s="122"/>
      <c r="DR401" s="123"/>
      <c r="DS401" s="123"/>
      <c r="DT401" s="124"/>
      <c r="DU401" s="125">
        <f t="shared" ref="DU401:DU402" si="2523">DT401+DS401+DR401+DQ401+DP401+DO401+DN401+DM401+DL401+DK401+DJ401+DI401+DH401</f>
        <v>0</v>
      </c>
      <c r="DV401" s="126"/>
      <c r="DW401" s="127"/>
      <c r="DX401" s="128"/>
      <c r="DY401" s="129"/>
      <c r="DZ401" s="130"/>
      <c r="EA401" s="131"/>
      <c r="EB401" s="132"/>
      <c r="EC401" s="133"/>
      <c r="ED401" s="134"/>
      <c r="EE401" s="135"/>
      <c r="EF401" s="140">
        <f>SUM(DU401:EE401)</f>
        <v>0</v>
      </c>
      <c r="EG401" s="137"/>
      <c r="EH401" s="128"/>
      <c r="EI401" s="141"/>
      <c r="EJ401" s="5675">
        <f>الاعدادات!$D$10</f>
        <v>2026</v>
      </c>
      <c r="EK401" s="68">
        <f t="shared" si="2497"/>
        <v>0</v>
      </c>
      <c r="EL401" s="69"/>
      <c r="EM401" s="69"/>
      <c r="EN401" s="70">
        <f t="shared" si="2512"/>
        <v>0</v>
      </c>
      <c r="EO401" s="68">
        <f t="shared" si="2498"/>
        <v>0</v>
      </c>
      <c r="EP401" s="69"/>
      <c r="EQ401" s="69"/>
      <c r="ER401" s="70">
        <f t="shared" si="2513"/>
        <v>0</v>
      </c>
      <c r="ES401" s="68">
        <f t="shared" si="2499"/>
        <v>0</v>
      </c>
      <c r="ET401" s="69"/>
      <c r="EU401" s="71"/>
      <c r="EV401" s="70">
        <f t="shared" si="2500"/>
        <v>0</v>
      </c>
      <c r="EW401" s="68">
        <f t="shared" si="2501"/>
        <v>0</v>
      </c>
      <c r="EX401" s="69"/>
      <c r="EY401" s="70">
        <f t="shared" si="2514"/>
        <v>0</v>
      </c>
      <c r="EZ401" s="68">
        <f t="shared" si="2515"/>
        <v>0</v>
      </c>
      <c r="FA401" s="68">
        <f t="shared" si="2516"/>
        <v>0</v>
      </c>
      <c r="FB401" s="68">
        <f t="shared" si="2517"/>
        <v>0</v>
      </c>
      <c r="FC401" s="68">
        <f t="shared" si="2518"/>
        <v>0</v>
      </c>
      <c r="FD401" s="68">
        <f t="shared" si="2502"/>
        <v>0</v>
      </c>
      <c r="FE401" s="72">
        <f t="shared" si="2503"/>
        <v>0</v>
      </c>
      <c r="FF401" s="72">
        <f t="shared" si="2504"/>
        <v>0</v>
      </c>
      <c r="FG401" s="70">
        <f t="shared" si="2505"/>
        <v>0</v>
      </c>
      <c r="FH401" t="str">
        <f t="shared" si="2506"/>
        <v>wrong</v>
      </c>
      <c r="FK401" s="68">
        <f t="shared" si="2519"/>
        <v>0</v>
      </c>
      <c r="FL401" s="69"/>
      <c r="FM401" s="69"/>
      <c r="FN401" s="70">
        <f t="shared" si="2520"/>
        <v>0</v>
      </c>
      <c r="FO401" s="68">
        <f t="shared" si="2521"/>
        <v>0</v>
      </c>
      <c r="FP401" s="69"/>
      <c r="FQ401" s="69"/>
      <c r="FR401" s="70">
        <f t="shared" si="2522"/>
        <v>0</v>
      </c>
    </row>
    <row r="402" spans="1:174" ht="48" customHeight="1" thickBot="1">
      <c r="A402" s="6229"/>
      <c r="B402" s="6249"/>
      <c r="C402" s="6249"/>
      <c r="D402" s="6249"/>
      <c r="E402" s="6249"/>
      <c r="F402" s="6249"/>
      <c r="G402" s="6249"/>
      <c r="H402" s="2011"/>
      <c r="I402" s="105"/>
      <c r="J402" s="6233"/>
      <c r="K402" s="6236"/>
      <c r="L402" s="115" t="s">
        <v>181</v>
      </c>
      <c r="M402" s="5684">
        <f t="shared" ref="M402:U402" si="2524">SUM(M397:M401)</f>
        <v>156</v>
      </c>
      <c r="N402" s="5684">
        <f t="shared" si="2524"/>
        <v>0</v>
      </c>
      <c r="O402" s="5684">
        <f t="shared" si="2524"/>
        <v>0</v>
      </c>
      <c r="P402" s="5684">
        <f t="shared" si="2524"/>
        <v>0</v>
      </c>
      <c r="Q402" s="5684">
        <f t="shared" si="2524"/>
        <v>0</v>
      </c>
      <c r="R402" s="5684">
        <f t="shared" si="2524"/>
        <v>0</v>
      </c>
      <c r="S402" s="5684">
        <f t="shared" si="2524"/>
        <v>0</v>
      </c>
      <c r="T402" s="5684">
        <f t="shared" si="2524"/>
        <v>0</v>
      </c>
      <c r="U402" s="5684">
        <f t="shared" si="2524"/>
        <v>0</v>
      </c>
      <c r="V402" s="116"/>
      <c r="W402" s="5684">
        <f t="shared" ref="W402:AZ402" si="2525">SUM(W397:W401)</f>
        <v>0</v>
      </c>
      <c r="X402" s="5684">
        <f t="shared" si="2525"/>
        <v>0</v>
      </c>
      <c r="Y402" s="5684">
        <f t="shared" si="2525"/>
        <v>0</v>
      </c>
      <c r="Z402" s="5684">
        <f t="shared" si="2525"/>
        <v>156</v>
      </c>
      <c r="AA402" s="5684">
        <f t="shared" si="2525"/>
        <v>0</v>
      </c>
      <c r="AB402" s="5684">
        <f t="shared" si="2525"/>
        <v>0</v>
      </c>
      <c r="AC402" s="5684">
        <f t="shared" si="2525"/>
        <v>0</v>
      </c>
      <c r="AD402" s="5684">
        <f t="shared" si="2525"/>
        <v>0</v>
      </c>
      <c r="AE402" s="5684">
        <f t="shared" si="2525"/>
        <v>0</v>
      </c>
      <c r="AF402" s="5684">
        <f t="shared" si="2525"/>
        <v>0</v>
      </c>
      <c r="AG402" s="5684">
        <f t="shared" si="2525"/>
        <v>0</v>
      </c>
      <c r="AH402" s="5684">
        <f t="shared" si="2525"/>
        <v>0</v>
      </c>
      <c r="AI402" s="5684">
        <f t="shared" si="2525"/>
        <v>0</v>
      </c>
      <c r="AJ402" s="5684">
        <f t="shared" si="2525"/>
        <v>0</v>
      </c>
      <c r="AK402" s="5684">
        <f t="shared" si="2525"/>
        <v>0</v>
      </c>
      <c r="AL402" s="5684">
        <f t="shared" si="2525"/>
        <v>0</v>
      </c>
      <c r="AM402" s="5684">
        <f t="shared" si="2525"/>
        <v>0</v>
      </c>
      <c r="AN402" s="5684">
        <f t="shared" si="2525"/>
        <v>0</v>
      </c>
      <c r="AO402" s="5684">
        <f t="shared" si="2525"/>
        <v>0</v>
      </c>
      <c r="AP402" s="5684">
        <f t="shared" si="2525"/>
        <v>0</v>
      </c>
      <c r="AQ402" s="5684">
        <f t="shared" si="2525"/>
        <v>0</v>
      </c>
      <c r="AR402" s="5684">
        <f t="shared" si="2525"/>
        <v>0</v>
      </c>
      <c r="AS402" s="5684">
        <f t="shared" si="2525"/>
        <v>0</v>
      </c>
      <c r="AT402" s="5684">
        <f t="shared" si="2525"/>
        <v>0</v>
      </c>
      <c r="AU402" s="5684">
        <f t="shared" si="2525"/>
        <v>0</v>
      </c>
      <c r="AV402" s="5684">
        <f t="shared" si="2525"/>
        <v>0</v>
      </c>
      <c r="AW402" s="5684">
        <f t="shared" si="2525"/>
        <v>0</v>
      </c>
      <c r="AX402" s="5684">
        <f t="shared" si="2525"/>
        <v>0</v>
      </c>
      <c r="AY402" s="5684">
        <f t="shared" si="2525"/>
        <v>0</v>
      </c>
      <c r="AZ402" s="5684">
        <f t="shared" si="2525"/>
        <v>0</v>
      </c>
      <c r="BA402" s="5685">
        <f t="shared" si="2490"/>
        <v>-156</v>
      </c>
      <c r="BB402" s="2159"/>
      <c r="BC402" s="156" t="s">
        <v>181</v>
      </c>
      <c r="BD402" s="840">
        <f t="shared" ref="BD402:BP402" si="2526">SUM(BD397:BD401)</f>
        <v>0</v>
      </c>
      <c r="BE402" s="841">
        <f t="shared" si="2526"/>
        <v>0</v>
      </c>
      <c r="BF402" s="841">
        <f t="shared" si="2526"/>
        <v>0</v>
      </c>
      <c r="BG402" s="841">
        <f t="shared" si="2526"/>
        <v>0</v>
      </c>
      <c r="BH402" s="841">
        <f t="shared" si="2526"/>
        <v>0</v>
      </c>
      <c r="BI402" s="841">
        <f t="shared" si="2526"/>
        <v>0</v>
      </c>
      <c r="BJ402" s="841">
        <f t="shared" si="2526"/>
        <v>0</v>
      </c>
      <c r="BK402" s="841">
        <f t="shared" si="2526"/>
        <v>0</v>
      </c>
      <c r="BL402" s="841">
        <f t="shared" si="2526"/>
        <v>0</v>
      </c>
      <c r="BM402" s="841">
        <f t="shared" si="2526"/>
        <v>0</v>
      </c>
      <c r="BN402" s="841">
        <f t="shared" si="2526"/>
        <v>0</v>
      </c>
      <c r="BO402" s="841">
        <f t="shared" si="2526"/>
        <v>0</v>
      </c>
      <c r="BP402" s="841">
        <f t="shared" si="2526"/>
        <v>0</v>
      </c>
      <c r="BQ402" s="842">
        <f t="shared" si="2491"/>
        <v>0</v>
      </c>
      <c r="BR402" s="841">
        <f t="shared" ref="BR402:CR402" si="2527">SUM(BR397:BR401)</f>
        <v>0</v>
      </c>
      <c r="BS402" s="841">
        <f t="shared" si="2527"/>
        <v>0</v>
      </c>
      <c r="BT402" s="841">
        <f t="shared" si="2527"/>
        <v>0</v>
      </c>
      <c r="BU402" s="841">
        <f t="shared" si="2527"/>
        <v>0</v>
      </c>
      <c r="BV402" s="841">
        <f t="shared" si="2527"/>
        <v>0</v>
      </c>
      <c r="BW402" s="841">
        <f t="shared" si="2527"/>
        <v>0</v>
      </c>
      <c r="BX402" s="841">
        <f t="shared" si="2527"/>
        <v>0</v>
      </c>
      <c r="BY402" s="841">
        <f t="shared" si="2527"/>
        <v>0</v>
      </c>
      <c r="BZ402" s="2030">
        <f t="shared" si="2527"/>
        <v>0</v>
      </c>
      <c r="CA402" s="841">
        <f t="shared" si="2527"/>
        <v>0</v>
      </c>
      <c r="CB402" s="841">
        <f t="shared" si="2527"/>
        <v>0</v>
      </c>
      <c r="CC402" s="841">
        <f t="shared" si="2527"/>
        <v>0</v>
      </c>
      <c r="CD402" s="841">
        <f t="shared" si="2527"/>
        <v>0</v>
      </c>
      <c r="CE402" s="5686">
        <f t="shared" si="2527"/>
        <v>0</v>
      </c>
      <c r="CF402" s="840">
        <f t="shared" si="2527"/>
        <v>0</v>
      </c>
      <c r="CG402" s="841">
        <f t="shared" si="2527"/>
        <v>0</v>
      </c>
      <c r="CH402" s="841">
        <f t="shared" si="2527"/>
        <v>0</v>
      </c>
      <c r="CI402" s="841">
        <f t="shared" si="2527"/>
        <v>0</v>
      </c>
      <c r="CJ402" s="841">
        <f t="shared" si="2527"/>
        <v>0</v>
      </c>
      <c r="CK402" s="841">
        <f t="shared" si="2527"/>
        <v>0</v>
      </c>
      <c r="CL402" s="841">
        <f t="shared" si="2527"/>
        <v>0</v>
      </c>
      <c r="CM402" s="841">
        <f t="shared" si="2527"/>
        <v>0</v>
      </c>
      <c r="CN402" s="841">
        <f t="shared" si="2527"/>
        <v>0</v>
      </c>
      <c r="CO402" s="841">
        <f t="shared" si="2527"/>
        <v>0</v>
      </c>
      <c r="CP402" s="841">
        <f t="shared" si="2527"/>
        <v>0</v>
      </c>
      <c r="CQ402" s="841">
        <f t="shared" si="2527"/>
        <v>0</v>
      </c>
      <c r="CR402" s="841">
        <f t="shared" si="2527"/>
        <v>0</v>
      </c>
      <c r="CS402" s="842">
        <f t="shared" si="2493"/>
        <v>0</v>
      </c>
      <c r="CT402" s="841">
        <f t="shared" ref="CT402:DT402" si="2528">SUM(CT397:CT401)</f>
        <v>0</v>
      </c>
      <c r="CU402" s="841">
        <f t="shared" si="2528"/>
        <v>0</v>
      </c>
      <c r="CV402" s="841">
        <f t="shared" si="2528"/>
        <v>0</v>
      </c>
      <c r="CW402" s="841">
        <f t="shared" si="2528"/>
        <v>0</v>
      </c>
      <c r="CX402" s="841">
        <f t="shared" si="2528"/>
        <v>0</v>
      </c>
      <c r="CY402" s="841">
        <f t="shared" si="2528"/>
        <v>0</v>
      </c>
      <c r="CZ402" s="841">
        <f t="shared" si="2528"/>
        <v>0</v>
      </c>
      <c r="DA402" s="841">
        <f t="shared" si="2528"/>
        <v>0</v>
      </c>
      <c r="DB402" s="2030">
        <f t="shared" si="2528"/>
        <v>0</v>
      </c>
      <c r="DC402" s="841">
        <f t="shared" si="2528"/>
        <v>0</v>
      </c>
      <c r="DD402" s="841">
        <f t="shared" si="2528"/>
        <v>0</v>
      </c>
      <c r="DE402" s="841">
        <f t="shared" si="2528"/>
        <v>0</v>
      </c>
      <c r="DF402" s="841">
        <f t="shared" si="2528"/>
        <v>0</v>
      </c>
      <c r="DG402" s="5686">
        <f t="shared" si="2528"/>
        <v>0</v>
      </c>
      <c r="DH402" s="840">
        <f t="shared" si="2528"/>
        <v>0</v>
      </c>
      <c r="DI402" s="841">
        <f t="shared" si="2528"/>
        <v>0</v>
      </c>
      <c r="DJ402" s="841">
        <f t="shared" si="2528"/>
        <v>0</v>
      </c>
      <c r="DK402" s="841">
        <f t="shared" si="2528"/>
        <v>0</v>
      </c>
      <c r="DL402" s="841">
        <f t="shared" si="2528"/>
        <v>0</v>
      </c>
      <c r="DM402" s="841">
        <f t="shared" si="2528"/>
        <v>0</v>
      </c>
      <c r="DN402" s="841">
        <f t="shared" si="2528"/>
        <v>0</v>
      </c>
      <c r="DO402" s="841">
        <f t="shared" si="2528"/>
        <v>0</v>
      </c>
      <c r="DP402" s="841">
        <f t="shared" si="2528"/>
        <v>0</v>
      </c>
      <c r="DQ402" s="841">
        <f t="shared" si="2528"/>
        <v>0</v>
      </c>
      <c r="DR402" s="841">
        <f t="shared" si="2528"/>
        <v>0</v>
      </c>
      <c r="DS402" s="841">
        <f t="shared" si="2528"/>
        <v>0</v>
      </c>
      <c r="DT402" s="841">
        <f t="shared" si="2528"/>
        <v>0</v>
      </c>
      <c r="DU402" s="842">
        <f t="shared" si="2523"/>
        <v>0</v>
      </c>
      <c r="DV402" s="841">
        <f t="shared" ref="DV402:EI402" si="2529">SUM(DV397:DV401)</f>
        <v>0</v>
      </c>
      <c r="DW402" s="841">
        <f t="shared" si="2529"/>
        <v>0</v>
      </c>
      <c r="DX402" s="841">
        <f t="shared" si="2529"/>
        <v>0</v>
      </c>
      <c r="DY402" s="841">
        <f t="shared" si="2529"/>
        <v>0</v>
      </c>
      <c r="DZ402" s="841">
        <f t="shared" si="2529"/>
        <v>0</v>
      </c>
      <c r="EA402" s="841">
        <f t="shared" si="2529"/>
        <v>0</v>
      </c>
      <c r="EB402" s="841">
        <f t="shared" si="2529"/>
        <v>0</v>
      </c>
      <c r="EC402" s="841">
        <f t="shared" si="2529"/>
        <v>0</v>
      </c>
      <c r="ED402" s="2030">
        <f t="shared" si="2529"/>
        <v>0</v>
      </c>
      <c r="EE402" s="841">
        <f t="shared" si="2529"/>
        <v>0</v>
      </c>
      <c r="EF402" s="841">
        <f t="shared" si="2529"/>
        <v>0</v>
      </c>
      <c r="EG402" s="841">
        <f t="shared" si="2529"/>
        <v>0</v>
      </c>
      <c r="EH402" s="841">
        <f t="shared" si="2529"/>
        <v>0</v>
      </c>
      <c r="EI402" s="5686">
        <f t="shared" si="2529"/>
        <v>0</v>
      </c>
      <c r="EJ402" s="142" t="s">
        <v>106</v>
      </c>
      <c r="EK402" s="846">
        <f t="shared" ref="EK402:EU402" si="2530">SUM(EK397:EK401)</f>
        <v>0</v>
      </c>
      <c r="EL402" s="847">
        <f t="shared" si="2530"/>
        <v>0</v>
      </c>
      <c r="EM402" s="847">
        <f t="shared" si="2530"/>
        <v>0</v>
      </c>
      <c r="EN402" s="848">
        <f t="shared" si="2530"/>
        <v>0</v>
      </c>
      <c r="EO402" s="846">
        <f t="shared" si="2530"/>
        <v>0</v>
      </c>
      <c r="EP402" s="847">
        <f t="shared" si="2530"/>
        <v>0</v>
      </c>
      <c r="EQ402" s="847">
        <f t="shared" si="2530"/>
        <v>0</v>
      </c>
      <c r="ER402" s="848">
        <f t="shared" si="2530"/>
        <v>0</v>
      </c>
      <c r="ES402" s="846">
        <f t="shared" si="2530"/>
        <v>0</v>
      </c>
      <c r="ET402" s="847">
        <f t="shared" si="2530"/>
        <v>0</v>
      </c>
      <c r="EU402" s="848">
        <f t="shared" si="2530"/>
        <v>0</v>
      </c>
      <c r="EV402" s="849">
        <f t="shared" si="2500"/>
        <v>0</v>
      </c>
      <c r="EW402" s="846">
        <f t="shared" ref="EW402:FC402" si="2531">SUM(EW397:EW401)</f>
        <v>0</v>
      </c>
      <c r="EX402" s="847">
        <f t="shared" si="2531"/>
        <v>0</v>
      </c>
      <c r="EY402" s="848">
        <f t="shared" si="2531"/>
        <v>0</v>
      </c>
      <c r="EZ402" s="846">
        <f t="shared" si="2531"/>
        <v>0</v>
      </c>
      <c r="FA402" s="847">
        <f t="shared" si="2531"/>
        <v>0</v>
      </c>
      <c r="FB402" s="847">
        <f t="shared" si="2531"/>
        <v>0</v>
      </c>
      <c r="FC402" s="848">
        <f t="shared" si="2531"/>
        <v>0</v>
      </c>
      <c r="FD402" s="850">
        <f t="shared" si="2502"/>
        <v>0</v>
      </c>
      <c r="FE402" s="851">
        <f t="shared" si="2503"/>
        <v>0</v>
      </c>
      <c r="FF402" s="851">
        <f t="shared" si="2504"/>
        <v>0</v>
      </c>
      <c r="FG402" s="849">
        <f t="shared" si="2505"/>
        <v>0</v>
      </c>
      <c r="FI402" s="5651"/>
      <c r="FJ402" s="5651"/>
      <c r="FK402" s="846">
        <f>SUM(FK397:FK401)</f>
        <v>0</v>
      </c>
      <c r="FL402" s="847">
        <f t="shared" ref="FL402:FM402" si="2532">SUM(FL399:FL401)</f>
        <v>0</v>
      </c>
      <c r="FM402" s="847">
        <f t="shared" si="2532"/>
        <v>0</v>
      </c>
      <c r="FN402" s="848">
        <f>SUM(FN397:FN401)</f>
        <v>0</v>
      </c>
      <c r="FO402" s="846">
        <f>SUM(FO397:FO401)</f>
        <v>0</v>
      </c>
      <c r="FP402" s="847">
        <f t="shared" ref="FP402:FQ402" si="2533">SUM(FP399:FP401)</f>
        <v>0</v>
      </c>
      <c r="FQ402" s="847">
        <f t="shared" si="2533"/>
        <v>0</v>
      </c>
      <c r="FR402" s="848">
        <f>SUM(FR397:FR401)</f>
        <v>0</v>
      </c>
    </row>
    <row r="403" spans="1:174" ht="48" customHeight="1" thickBot="1">
      <c r="A403" s="6311" t="s">
        <v>72</v>
      </c>
      <c r="B403" s="6312"/>
      <c r="C403" s="6312"/>
      <c r="D403" s="6312"/>
      <c r="E403" s="6312"/>
      <c r="F403" s="6312"/>
      <c r="G403" s="6312"/>
      <c r="H403" s="6312"/>
      <c r="I403" s="6312"/>
      <c r="J403" s="6313"/>
      <c r="K403" s="114">
        <v>27</v>
      </c>
      <c r="L403" s="148"/>
      <c r="M403" s="148"/>
      <c r="N403" s="148"/>
      <c r="O403" s="149"/>
      <c r="P403" s="149"/>
      <c r="Q403" s="149"/>
      <c r="R403" s="148"/>
      <c r="S403" s="148"/>
      <c r="T403" s="148"/>
      <c r="U403" s="148"/>
      <c r="V403" s="148"/>
      <c r="W403" s="148"/>
      <c r="X403" s="148"/>
      <c r="Y403" s="148"/>
      <c r="Z403" s="149"/>
      <c r="AA403" s="149"/>
      <c r="AB403" s="149"/>
      <c r="AC403" s="148"/>
      <c r="AD403" s="148"/>
      <c r="AE403" s="148"/>
      <c r="AF403" s="2163"/>
      <c r="AG403" s="148"/>
      <c r="AH403" s="151"/>
      <c r="AI403" s="148"/>
      <c r="AJ403" s="148"/>
      <c r="AK403" s="148"/>
      <c r="AL403" s="148"/>
      <c r="AM403" s="2163"/>
      <c r="AN403" s="151"/>
      <c r="AO403" s="151"/>
      <c r="AP403" s="151"/>
      <c r="AQ403" s="151"/>
      <c r="AR403" s="151"/>
      <c r="AS403" s="2164"/>
      <c r="AT403" s="148"/>
      <c r="AU403" s="148"/>
      <c r="AV403" s="148"/>
      <c r="AW403" s="148"/>
      <c r="AX403" s="148"/>
      <c r="AY403" s="2164"/>
      <c r="AZ403" s="148"/>
      <c r="BA403" s="148"/>
      <c r="BB403" s="2165"/>
      <c r="BC403" s="1996"/>
      <c r="BD403" s="5653">
        <f>_xlfn.XLOOKUP(B398,التشكيل_القديم!$M$5:$M$39,التشكيل_القديم!$L$5:$L$39,0,0)</f>
        <v>22</v>
      </c>
      <c r="BE403" s="6200" t="str">
        <f>"(3)             "&amp; "عضو يسار الدائرة  /  "  &amp;B398</f>
        <v>(3)             عضو يسار الدائرة  /  رائد محمد ربيع جاد</v>
      </c>
      <c r="BF403" s="6200"/>
      <c r="BG403" s="6200"/>
      <c r="BH403" s="6200"/>
      <c r="BI403" s="6200"/>
      <c r="BJ403" s="6200"/>
      <c r="BK403" s="6200"/>
      <c r="BL403" s="6200"/>
      <c r="BM403" s="6200"/>
      <c r="BN403" s="6200"/>
      <c r="BO403" s="6200"/>
      <c r="BP403" s="6200"/>
      <c r="BQ403" s="6200"/>
      <c r="BR403" s="6200"/>
      <c r="BS403" s="6200"/>
      <c r="BT403" s="6200"/>
      <c r="BU403" s="6200"/>
      <c r="BV403" s="6200"/>
      <c r="BW403" s="6200"/>
      <c r="BX403" s="6200"/>
      <c r="BY403" s="6200"/>
      <c r="BZ403" s="6200"/>
      <c r="CA403" s="6200"/>
      <c r="CB403" s="6200"/>
      <c r="CC403" s="6200"/>
      <c r="CD403" s="6200"/>
      <c r="CE403" s="6201"/>
      <c r="CF403" s="5687">
        <f>_xlfn.XLOOKUP(B399,التشكيل_القديم!$M$5:$M$39,التشكيل_القديم!$L$5:$L$39,0,0)</f>
        <v>0</v>
      </c>
      <c r="CG403" s="6369" t="str">
        <f>IF(B399&lt;&gt;"", "(4)             "&amp; "عضو يسار اليسار  الدائرة  /  "  &amp;B399,"لا يوجد عضو رابع")</f>
        <v>لا يوجد عضو رابع</v>
      </c>
      <c r="CH403" s="6200"/>
      <c r="CI403" s="6200"/>
      <c r="CJ403" s="6200"/>
      <c r="CK403" s="6200"/>
      <c r="CL403" s="6200"/>
      <c r="CM403" s="6200"/>
      <c r="CN403" s="6200"/>
      <c r="CO403" s="6200"/>
      <c r="CP403" s="6200"/>
      <c r="CQ403" s="6200"/>
      <c r="CR403" s="6200"/>
      <c r="CS403" s="6200"/>
      <c r="CT403" s="6200"/>
      <c r="CU403" s="6200"/>
      <c r="CV403" s="6200"/>
      <c r="CW403" s="6200"/>
      <c r="CX403" s="6200"/>
      <c r="CY403" s="6200"/>
      <c r="CZ403" s="6200"/>
      <c r="DA403" s="6200"/>
      <c r="DB403" s="6200"/>
      <c r="DC403" s="6200"/>
      <c r="DD403" s="6200"/>
      <c r="DE403" s="6200"/>
      <c r="DF403" s="6200"/>
      <c r="DG403" s="6201"/>
      <c r="DH403" s="5687">
        <f>_xlfn.XLOOKUP(B401,التشكيل_القديم!$M$5:$M$39,التشكيل_القديم!$L$5:$L$39,0,0)</f>
        <v>0</v>
      </c>
      <c r="DI403" s="6200" t="str">
        <f xml:space="preserve"> IF(B401&lt;&gt;"","(6)             "&amp;"عضو يسار يسار يسار اليسار  الدائرة  /  "  &amp;B401,"لا يوجد عضو سادس")</f>
        <v>لا يوجد عضو سادس</v>
      </c>
      <c r="DJ403" s="6200"/>
      <c r="DK403" s="6200"/>
      <c r="DL403" s="6200"/>
      <c r="DM403" s="6200"/>
      <c r="DN403" s="6200"/>
      <c r="DO403" s="6200"/>
      <c r="DP403" s="6200"/>
      <c r="DQ403" s="6200"/>
      <c r="DR403" s="6200"/>
      <c r="DS403" s="6200"/>
      <c r="DT403" s="6200"/>
      <c r="DU403" s="6200"/>
      <c r="DV403" s="6200"/>
      <c r="DW403" s="6200"/>
      <c r="DX403" s="6200"/>
      <c r="DY403" s="6200"/>
      <c r="DZ403" s="6200"/>
      <c r="EA403" s="6200"/>
      <c r="EB403" s="6200"/>
      <c r="EC403" s="6200"/>
      <c r="ED403" s="6200"/>
      <c r="EE403" s="6200"/>
      <c r="EF403" s="6200"/>
      <c r="EG403" s="6200"/>
      <c r="EH403" s="6200"/>
      <c r="EI403" s="6201"/>
      <c r="EJ403" s="162"/>
      <c r="EK403" s="6348" t="s">
        <v>23</v>
      </c>
      <c r="EL403" s="6349"/>
      <c r="EM403" s="6349"/>
      <c r="EN403" s="6350"/>
      <c r="EO403" s="6370" t="s">
        <v>33</v>
      </c>
      <c r="EP403" s="6370"/>
      <c r="EQ403" s="6370"/>
      <c r="ER403" s="6371"/>
      <c r="ES403" s="6351" t="s">
        <v>184</v>
      </c>
      <c r="ET403" s="6352"/>
      <c r="EU403" s="6352"/>
      <c r="EV403" s="6353"/>
      <c r="EW403" s="6366" t="s">
        <v>185</v>
      </c>
      <c r="EX403" s="6367"/>
      <c r="EY403" s="6367"/>
      <c r="EZ403" s="6368"/>
      <c r="FA403" s="6354" t="s">
        <v>200</v>
      </c>
      <c r="FB403" s="6355"/>
      <c r="FC403" s="6355"/>
      <c r="FD403" s="6356"/>
      <c r="FE403" s="6338" t="s">
        <v>597</v>
      </c>
      <c r="FF403" s="6339"/>
      <c r="FG403" s="6339"/>
      <c r="FH403" s="6340"/>
      <c r="FI403" s="852" t="s">
        <v>205</v>
      </c>
      <c r="FJ403" s="838" t="s">
        <v>190</v>
      </c>
      <c r="FK403" s="838" t="s">
        <v>203</v>
      </c>
      <c r="FL403" s="838" t="s">
        <v>204</v>
      </c>
      <c r="FM403" s="839" t="s">
        <v>116</v>
      </c>
    </row>
    <row r="404" spans="1:174" ht="48" customHeight="1" thickBot="1">
      <c r="A404" s="6202" t="str">
        <f>IF(AND(FH397="ok",FH398="ok",FH399="ok",FH400="ok",FH401="ok", H404 &lt;&gt;"فارغ"),"ok","wrong")</f>
        <v>wrong</v>
      </c>
      <c r="B404" s="6203"/>
      <c r="C404" s="6203"/>
      <c r="D404" s="6203"/>
      <c r="E404" s="6203"/>
      <c r="F404" s="6203"/>
      <c r="G404" s="6204"/>
      <c r="H404" s="6208" t="str">
        <f>IF(Z402=0,"فارغ","")</f>
        <v/>
      </c>
      <c r="I404" s="6209"/>
      <c r="J404" s="6209"/>
      <c r="K404" s="6209"/>
      <c r="L404" s="5677" t="str">
        <f>الاعدادات!$D$6</f>
        <v>2022 وما قبلها</v>
      </c>
      <c r="M404" s="149"/>
      <c r="N404" s="149"/>
      <c r="O404" s="149"/>
      <c r="P404" s="149"/>
      <c r="Q404" s="149"/>
      <c r="R404" s="148"/>
      <c r="S404" s="148"/>
      <c r="T404" s="148"/>
      <c r="U404" s="148"/>
      <c r="V404" s="148"/>
      <c r="W404" s="148"/>
      <c r="X404" s="148"/>
      <c r="Y404" s="148"/>
      <c r="Z404" s="2166"/>
      <c r="AA404" s="148"/>
      <c r="AB404" s="148"/>
      <c r="AC404" s="148"/>
      <c r="AD404" s="148"/>
      <c r="AE404" s="148"/>
      <c r="AF404" s="2163"/>
      <c r="AG404" s="148"/>
      <c r="AH404" s="151"/>
      <c r="AI404" s="148"/>
      <c r="AJ404" s="148"/>
      <c r="AK404" s="148"/>
      <c r="AL404" s="148"/>
      <c r="AM404" s="2163"/>
      <c r="AN404" s="151"/>
      <c r="AO404" s="151"/>
      <c r="AP404" s="151"/>
      <c r="AQ404" s="151"/>
      <c r="AR404" s="151"/>
      <c r="AS404" s="2164"/>
      <c r="AT404" s="148"/>
      <c r="AU404" s="148"/>
      <c r="AV404" s="148"/>
      <c r="AW404" s="148"/>
      <c r="AX404" s="148"/>
      <c r="AY404" s="2164"/>
      <c r="AZ404" s="148"/>
      <c r="BA404" s="148"/>
      <c r="BB404" s="2165"/>
      <c r="BC404" s="5683" t="str">
        <f>الاعدادات!$D$6</f>
        <v>2022 وما قبلها</v>
      </c>
      <c r="BD404" s="76"/>
      <c r="BE404" s="83"/>
      <c r="BF404" s="83"/>
      <c r="BG404" s="84"/>
      <c r="BH404" s="84"/>
      <c r="BI404" s="84"/>
      <c r="BJ404" s="85"/>
      <c r="BK404" s="86"/>
      <c r="BL404" s="87"/>
      <c r="BM404" s="87"/>
      <c r="BN404" s="88"/>
      <c r="BO404" s="88"/>
      <c r="BP404" s="89"/>
      <c r="BQ404" s="77">
        <f t="shared" ref="BQ404:BQ409" si="2534">BP404+BO404+BN404+BM404+BL404+BK404+BJ404+BI404+BH404+BG404+BF404+BE404+BD404</f>
        <v>0</v>
      </c>
      <c r="BR404" s="90"/>
      <c r="BS404" s="91"/>
      <c r="BT404" s="92"/>
      <c r="BU404" s="93"/>
      <c r="BV404" s="94"/>
      <c r="BW404" s="95"/>
      <c r="BX404" s="96"/>
      <c r="BY404" s="97"/>
      <c r="BZ404" s="98"/>
      <c r="CA404" s="99"/>
      <c r="CB404" s="79">
        <f t="shared" ref="CB404:CB408" si="2535">CA404+BZ404+BY404+BX404+BW404+BV404+BU404+BT404+BS404+BR404+BQ404</f>
        <v>0</v>
      </c>
      <c r="CC404" s="80"/>
      <c r="CD404" s="78"/>
      <c r="CE404" s="102"/>
      <c r="CF404" s="82"/>
      <c r="CG404" s="83"/>
      <c r="CH404" s="83"/>
      <c r="CI404" s="84"/>
      <c r="CJ404" s="84"/>
      <c r="CK404" s="84"/>
      <c r="CL404" s="85"/>
      <c r="CM404" s="86"/>
      <c r="CN404" s="87"/>
      <c r="CO404" s="87"/>
      <c r="CP404" s="88"/>
      <c r="CQ404" s="88"/>
      <c r="CR404" s="89"/>
      <c r="CS404" s="77">
        <f t="shared" ref="CS404:CS409" si="2536">CR404+CQ404+CP404+CO404+CN404+CM404+CL404+CK404+CJ404+CI404+CH404+CG404+CF404</f>
        <v>0</v>
      </c>
      <c r="CT404" s="90"/>
      <c r="CU404" s="168"/>
      <c r="CV404" s="92"/>
      <c r="CW404" s="93"/>
      <c r="CX404" s="94"/>
      <c r="CY404" s="95"/>
      <c r="CZ404" s="96"/>
      <c r="DA404" s="97"/>
      <c r="DB404" s="98"/>
      <c r="DC404" s="99"/>
      <c r="DD404" s="79">
        <f t="shared" ref="DD404:DD408" si="2537">SUM(CS404:DC404)</f>
        <v>0</v>
      </c>
      <c r="DE404" s="80"/>
      <c r="DF404" s="78"/>
      <c r="DG404" s="102"/>
      <c r="DH404" s="82"/>
      <c r="DI404" s="83"/>
      <c r="DJ404" s="83"/>
      <c r="DK404" s="84"/>
      <c r="DL404" s="84"/>
      <c r="DM404" s="84"/>
      <c r="DN404" s="85"/>
      <c r="DO404" s="86"/>
      <c r="DP404" s="87"/>
      <c r="DQ404" s="87"/>
      <c r="DR404" s="88"/>
      <c r="DS404" s="88"/>
      <c r="DT404" s="89"/>
      <c r="DU404" s="77">
        <f t="shared" ref="DU404:DU409" si="2538">DT404+DS404+DR404+DQ404+DP404+DO404+DN404+DM404+DL404+DK404+DJ404+DI404+DH404</f>
        <v>0</v>
      </c>
      <c r="DV404" s="90"/>
      <c r="DW404" s="168"/>
      <c r="DX404" s="92"/>
      <c r="DY404" s="93"/>
      <c r="DZ404" s="94"/>
      <c r="EA404" s="95"/>
      <c r="EB404" s="96"/>
      <c r="EC404" s="97"/>
      <c r="ED404" s="98"/>
      <c r="EE404" s="99"/>
      <c r="EF404" s="79">
        <f t="shared" ref="EF404:EF408" si="2539">SUM(DU404:EE404)</f>
        <v>0</v>
      </c>
      <c r="EG404" s="80"/>
      <c r="EH404" s="78"/>
      <c r="EI404" s="102"/>
      <c r="EJ404" s="162" t="s">
        <v>163</v>
      </c>
      <c r="EK404" s="838" t="s">
        <v>190</v>
      </c>
      <c r="EL404" s="838" t="s">
        <v>203</v>
      </c>
      <c r="EM404" s="838" t="s">
        <v>204</v>
      </c>
      <c r="EN404" s="839" t="s">
        <v>116</v>
      </c>
      <c r="EO404" s="838" t="s">
        <v>190</v>
      </c>
      <c r="EP404" s="838" t="s">
        <v>203</v>
      </c>
      <c r="EQ404" s="838" t="s">
        <v>204</v>
      </c>
      <c r="ER404" s="839" t="s">
        <v>116</v>
      </c>
      <c r="ES404" s="838" t="s">
        <v>190</v>
      </c>
      <c r="ET404" s="838" t="s">
        <v>203</v>
      </c>
      <c r="EU404" s="838" t="s">
        <v>204</v>
      </c>
      <c r="EV404" s="839" t="s">
        <v>116</v>
      </c>
      <c r="EW404" s="838" t="s">
        <v>190</v>
      </c>
      <c r="EX404" s="838" t="s">
        <v>203</v>
      </c>
      <c r="EY404" s="838" t="s">
        <v>204</v>
      </c>
      <c r="EZ404" s="839" t="s">
        <v>116</v>
      </c>
      <c r="FA404" s="838" t="s">
        <v>190</v>
      </c>
      <c r="FB404" s="838" t="s">
        <v>203</v>
      </c>
      <c r="FC404" s="838" t="s">
        <v>204</v>
      </c>
      <c r="FD404" s="839" t="s">
        <v>116</v>
      </c>
      <c r="FE404" s="838" t="s">
        <v>190</v>
      </c>
      <c r="FF404" s="838" t="s">
        <v>203</v>
      </c>
      <c r="FG404" s="838" t="s">
        <v>204</v>
      </c>
      <c r="FH404" s="839" t="s">
        <v>116</v>
      </c>
      <c r="FI404" s="836" t="s">
        <v>23</v>
      </c>
      <c r="FJ404" s="166">
        <f>EK409</f>
        <v>0</v>
      </c>
      <c r="FK404" s="166">
        <f>EL409</f>
        <v>0</v>
      </c>
      <c r="FL404" s="166">
        <f t="shared" ref="FL404" si="2540">EM409</f>
        <v>0</v>
      </c>
      <c r="FM404" s="166">
        <f t="shared" ref="FM404" si="2541">EN409</f>
        <v>0</v>
      </c>
    </row>
    <row r="405" spans="1:174" ht="48" customHeight="1" thickBot="1">
      <c r="A405" s="6205"/>
      <c r="B405" s="6206"/>
      <c r="C405" s="6206"/>
      <c r="D405" s="6206"/>
      <c r="E405" s="6206"/>
      <c r="F405" s="6206"/>
      <c r="G405" s="6207"/>
      <c r="H405" s="6208"/>
      <c r="I405" s="6209"/>
      <c r="J405" s="6209"/>
      <c r="K405" s="6209"/>
      <c r="L405" s="5675">
        <f>الاعدادات!$D$7</f>
        <v>2023</v>
      </c>
      <c r="M405" s="148"/>
      <c r="N405" s="148"/>
      <c r="O405" s="148"/>
      <c r="P405" s="148"/>
      <c r="Q405" s="148"/>
      <c r="R405" s="148"/>
      <c r="S405" s="148"/>
      <c r="T405" s="148"/>
      <c r="U405" s="148"/>
      <c r="V405" s="148"/>
      <c r="W405" s="148"/>
      <c r="X405" s="148"/>
      <c r="Y405" s="148"/>
      <c r="Z405" s="2166"/>
      <c r="AA405" s="148"/>
      <c r="AB405" s="148"/>
      <c r="AC405" s="148"/>
      <c r="AD405" s="148"/>
      <c r="AE405" s="148"/>
      <c r="AF405" s="2163"/>
      <c r="AG405" s="148"/>
      <c r="AH405" s="151"/>
      <c r="AI405" s="148"/>
      <c r="AJ405" s="148"/>
      <c r="AK405" s="148"/>
      <c r="AL405" s="148"/>
      <c r="AM405" s="2163"/>
      <c r="AN405" s="151"/>
      <c r="AO405" s="151"/>
      <c r="AP405" s="151"/>
      <c r="AQ405" s="151"/>
      <c r="AR405" s="151"/>
      <c r="AS405" s="2164"/>
      <c r="AT405" s="148"/>
      <c r="AU405" s="148"/>
      <c r="AV405" s="148"/>
      <c r="AW405" s="148"/>
      <c r="AX405" s="148"/>
      <c r="AY405" s="2164"/>
      <c r="AZ405" s="148"/>
      <c r="BA405" s="148"/>
      <c r="BB405" s="2165"/>
      <c r="BC405" s="5683">
        <f>الاعدادات!$D$7</f>
        <v>2023</v>
      </c>
      <c r="BD405" s="82"/>
      <c r="BE405" s="83"/>
      <c r="BF405" s="83"/>
      <c r="BG405" s="84"/>
      <c r="BH405" s="84"/>
      <c r="BI405" s="84"/>
      <c r="BJ405" s="85"/>
      <c r="BK405" s="86"/>
      <c r="BL405" s="87"/>
      <c r="BM405" s="87"/>
      <c r="BN405" s="88"/>
      <c r="BO405" s="88"/>
      <c r="BP405" s="89"/>
      <c r="BQ405" s="77">
        <f t="shared" si="2534"/>
        <v>0</v>
      </c>
      <c r="BR405" s="90"/>
      <c r="BS405" s="91"/>
      <c r="BT405" s="92"/>
      <c r="BU405" s="93"/>
      <c r="BV405" s="94"/>
      <c r="BW405" s="95"/>
      <c r="BX405" s="96"/>
      <c r="BY405" s="97"/>
      <c r="BZ405" s="98"/>
      <c r="CA405" s="99"/>
      <c r="CB405" s="79">
        <f t="shared" si="2535"/>
        <v>0</v>
      </c>
      <c r="CC405" s="104"/>
      <c r="CD405" s="92"/>
      <c r="CE405" s="102"/>
      <c r="CF405" s="82"/>
      <c r="CG405" s="83"/>
      <c r="CH405" s="83"/>
      <c r="CI405" s="84"/>
      <c r="CJ405" s="84"/>
      <c r="CK405" s="84"/>
      <c r="CL405" s="85"/>
      <c r="CM405" s="86"/>
      <c r="CN405" s="87"/>
      <c r="CO405" s="87"/>
      <c r="CP405" s="88"/>
      <c r="CQ405" s="88"/>
      <c r="CR405" s="89"/>
      <c r="CS405" s="77">
        <f t="shared" si="2536"/>
        <v>0</v>
      </c>
      <c r="CT405" s="90"/>
      <c r="CU405" s="168"/>
      <c r="CV405" s="92"/>
      <c r="CW405" s="93"/>
      <c r="CX405" s="94"/>
      <c r="CY405" s="95"/>
      <c r="CZ405" s="96"/>
      <c r="DA405" s="97"/>
      <c r="DB405" s="98"/>
      <c r="DC405" s="99"/>
      <c r="DD405" s="79">
        <f t="shared" si="2537"/>
        <v>0</v>
      </c>
      <c r="DE405" s="104"/>
      <c r="DF405" s="92"/>
      <c r="DG405" s="102"/>
      <c r="DH405" s="82"/>
      <c r="DI405" s="83"/>
      <c r="DJ405" s="83"/>
      <c r="DK405" s="84"/>
      <c r="DL405" s="84"/>
      <c r="DM405" s="84"/>
      <c r="DN405" s="85"/>
      <c r="DO405" s="86"/>
      <c r="DP405" s="87"/>
      <c r="DQ405" s="87"/>
      <c r="DR405" s="88"/>
      <c r="DS405" s="88"/>
      <c r="DT405" s="89"/>
      <c r="DU405" s="77">
        <f t="shared" si="2538"/>
        <v>0</v>
      </c>
      <c r="DV405" s="90"/>
      <c r="DW405" s="168"/>
      <c r="DX405" s="92"/>
      <c r="DY405" s="93"/>
      <c r="DZ405" s="94"/>
      <c r="EA405" s="95"/>
      <c r="EB405" s="96"/>
      <c r="EC405" s="97"/>
      <c r="ED405" s="98"/>
      <c r="EE405" s="99"/>
      <c r="EF405" s="79">
        <f t="shared" si="2539"/>
        <v>0</v>
      </c>
      <c r="EG405" s="104"/>
      <c r="EH405" s="92"/>
      <c r="EI405" s="102"/>
      <c r="EJ405" s="5675" t="str">
        <f>الاعدادات!$D$6</f>
        <v>2022 وما قبلها</v>
      </c>
      <c r="EK405" s="163">
        <f t="shared" ref="EK405:EK409" si="2542">BQ397</f>
        <v>0</v>
      </c>
      <c r="EL405" s="164">
        <f t="shared" ref="EL405:EL409" si="2543">BR397</f>
        <v>0</v>
      </c>
      <c r="EM405" s="164">
        <f>BS397+BT397+BU397+BV397+BW397</f>
        <v>0</v>
      </c>
      <c r="EN405" s="165">
        <f>BX397+BY397+BZ397+CA397</f>
        <v>0</v>
      </c>
      <c r="EO405" s="166">
        <f t="shared" ref="EO405:EO409" si="2544">CS397</f>
        <v>0</v>
      </c>
      <c r="EP405" s="164">
        <f t="shared" ref="EP405:EP409" si="2545">CT397</f>
        <v>0</v>
      </c>
      <c r="EQ405" s="164">
        <f>CU397+CV397+CW397+CX397+CY397</f>
        <v>0</v>
      </c>
      <c r="ER405" s="165">
        <f>CZ397+DA397+DB397+DC397</f>
        <v>0</v>
      </c>
      <c r="ES405" s="166">
        <f t="shared" ref="ES405:ES409" si="2546">BQ404</f>
        <v>0</v>
      </c>
      <c r="ET405" s="164">
        <f t="shared" ref="ET405:ET409" si="2547">BR404</f>
        <v>0</v>
      </c>
      <c r="EU405" s="164">
        <f>BS404+BT404+BU404+BV404+BW404</f>
        <v>0</v>
      </c>
      <c r="EV405" s="165">
        <f>BX404+BY404+BZ404+CA404</f>
        <v>0</v>
      </c>
      <c r="EW405" s="166">
        <f t="shared" ref="EW405:EW409" si="2548">CS404</f>
        <v>0</v>
      </c>
      <c r="EX405" s="164">
        <f t="shared" ref="EX405:EX409" si="2549">CT404</f>
        <v>0</v>
      </c>
      <c r="EY405" s="164">
        <f>CU404+CV404+CW404+CX404+CY404</f>
        <v>0</v>
      </c>
      <c r="EZ405" s="167">
        <f>CZ404+DA404+DB404+DC404</f>
        <v>0</v>
      </c>
      <c r="FA405" s="166">
        <f t="shared" ref="FA405:FA409" si="2550">DU397</f>
        <v>0</v>
      </c>
      <c r="FB405" s="164">
        <f t="shared" ref="FB405:FB409" si="2551">DV397</f>
        <v>0</v>
      </c>
      <c r="FC405" s="164">
        <f>DW397+DX397+DY397+DZ397+EA397</f>
        <v>0</v>
      </c>
      <c r="FD405" s="167">
        <f>EB397+EC397+ED397+EE397</f>
        <v>0</v>
      </c>
      <c r="FE405" s="166">
        <f t="shared" ref="FE405:FE409" si="2552">DU404</f>
        <v>0</v>
      </c>
      <c r="FF405" s="164">
        <f t="shared" ref="FF405:FF409" si="2553">DV404</f>
        <v>0</v>
      </c>
      <c r="FG405" s="164">
        <f>DW404+DX404+DY404+DZ404+EA404</f>
        <v>0</v>
      </c>
      <c r="FH405" s="167">
        <f>EB404+EC404+ED404+EE404</f>
        <v>0</v>
      </c>
      <c r="FI405" s="837" t="s">
        <v>33</v>
      </c>
      <c r="FJ405" s="169">
        <f>EO409</f>
        <v>0</v>
      </c>
      <c r="FK405" s="169">
        <f t="shared" ref="FK405" si="2554">EP409</f>
        <v>0</v>
      </c>
      <c r="FL405" s="169">
        <f t="shared" ref="FL405" si="2555">EQ409</f>
        <v>0</v>
      </c>
      <c r="FM405" s="169">
        <f t="shared" ref="FM405" si="2556">ER409</f>
        <v>0</v>
      </c>
    </row>
    <row r="406" spans="1:174" ht="48" customHeight="1" thickBot="1">
      <c r="A406" s="143"/>
      <c r="B406" s="157"/>
      <c r="C406" s="157"/>
      <c r="D406" s="157"/>
      <c r="E406" s="158"/>
      <c r="F406" s="158"/>
      <c r="G406" s="159"/>
      <c r="H406" s="144"/>
      <c r="I406" s="144"/>
      <c r="J406" s="145"/>
      <c r="K406" s="146"/>
      <c r="L406" s="5675">
        <f>الاعدادات!$D$8</f>
        <v>2024</v>
      </c>
      <c r="M406" s="148"/>
      <c r="N406" s="148"/>
      <c r="O406" s="148"/>
      <c r="P406" s="148"/>
      <c r="Q406" s="148"/>
      <c r="R406" s="148"/>
      <c r="S406" s="148"/>
      <c r="T406" s="148"/>
      <c r="U406" s="148"/>
      <c r="V406" s="148"/>
      <c r="W406" s="148"/>
      <c r="X406" s="148"/>
      <c r="Y406" s="148"/>
      <c r="Z406" s="2166"/>
      <c r="AA406" s="148"/>
      <c r="AB406" s="148"/>
      <c r="AC406" s="148"/>
      <c r="AD406" s="148"/>
      <c r="AE406" s="148"/>
      <c r="AF406" s="2163"/>
      <c r="AG406" s="148"/>
      <c r="AH406" s="151"/>
      <c r="AI406" s="148"/>
      <c r="AJ406" s="148"/>
      <c r="AK406" s="148"/>
      <c r="AL406" s="148"/>
      <c r="AM406" s="2163"/>
      <c r="AN406" s="151"/>
      <c r="AO406" s="151"/>
      <c r="AP406" s="151"/>
      <c r="AQ406" s="151"/>
      <c r="AR406" s="151"/>
      <c r="AS406" s="2164"/>
      <c r="AT406" s="148"/>
      <c r="AU406" s="148"/>
      <c r="AV406" s="148"/>
      <c r="AW406" s="148"/>
      <c r="AX406" s="148"/>
      <c r="AY406" s="2164"/>
      <c r="AZ406" s="148"/>
      <c r="BA406" s="148"/>
      <c r="BB406" s="2165"/>
      <c r="BC406" s="5683">
        <f>الاعدادات!$D$8</f>
        <v>2024</v>
      </c>
      <c r="BD406" s="82"/>
      <c r="BE406" s="83"/>
      <c r="BF406" s="83"/>
      <c r="BG406" s="84"/>
      <c r="BH406" s="84"/>
      <c r="BI406" s="84"/>
      <c r="BJ406" s="85"/>
      <c r="BK406" s="86"/>
      <c r="BL406" s="87"/>
      <c r="BM406" s="87"/>
      <c r="BN406" s="88"/>
      <c r="BO406" s="88"/>
      <c r="BP406" s="89"/>
      <c r="BQ406" s="77">
        <f t="shared" si="2534"/>
        <v>0</v>
      </c>
      <c r="BR406" s="90"/>
      <c r="BS406" s="91"/>
      <c r="BT406" s="92"/>
      <c r="BU406" s="93"/>
      <c r="BV406" s="94"/>
      <c r="BW406" s="95"/>
      <c r="BX406" s="96"/>
      <c r="BY406" s="97"/>
      <c r="BZ406" s="98"/>
      <c r="CA406" s="99"/>
      <c r="CB406" s="79">
        <f t="shared" si="2535"/>
        <v>0</v>
      </c>
      <c r="CC406" s="104"/>
      <c r="CD406" s="92"/>
      <c r="CE406" s="102"/>
      <c r="CF406" s="82"/>
      <c r="CG406" s="83"/>
      <c r="CH406" s="83"/>
      <c r="CI406" s="84"/>
      <c r="CJ406" s="84"/>
      <c r="CK406" s="84"/>
      <c r="CL406" s="85"/>
      <c r="CM406" s="86"/>
      <c r="CN406" s="87"/>
      <c r="CO406" s="87"/>
      <c r="CP406" s="88"/>
      <c r="CQ406" s="88"/>
      <c r="CR406" s="89"/>
      <c r="CS406" s="77">
        <f t="shared" si="2536"/>
        <v>0</v>
      </c>
      <c r="CT406" s="90"/>
      <c r="CU406" s="168"/>
      <c r="CV406" s="92"/>
      <c r="CW406" s="93"/>
      <c r="CX406" s="94"/>
      <c r="CY406" s="95"/>
      <c r="CZ406" s="96"/>
      <c r="DA406" s="97"/>
      <c r="DB406" s="98"/>
      <c r="DC406" s="99"/>
      <c r="DD406" s="79">
        <f t="shared" si="2537"/>
        <v>0</v>
      </c>
      <c r="DE406" s="104"/>
      <c r="DF406" s="92"/>
      <c r="DG406" s="102"/>
      <c r="DH406" s="82"/>
      <c r="DI406" s="83"/>
      <c r="DJ406" s="83"/>
      <c r="DK406" s="84"/>
      <c r="DL406" s="84"/>
      <c r="DM406" s="84"/>
      <c r="DN406" s="85"/>
      <c r="DO406" s="86"/>
      <c r="DP406" s="87"/>
      <c r="DQ406" s="87"/>
      <c r="DR406" s="88"/>
      <c r="DS406" s="88"/>
      <c r="DT406" s="89"/>
      <c r="DU406" s="77">
        <f t="shared" si="2538"/>
        <v>0</v>
      </c>
      <c r="DV406" s="90"/>
      <c r="DW406" s="168"/>
      <c r="DX406" s="92"/>
      <c r="DY406" s="93"/>
      <c r="DZ406" s="94"/>
      <c r="EA406" s="95"/>
      <c r="EB406" s="96"/>
      <c r="EC406" s="97"/>
      <c r="ED406" s="98"/>
      <c r="EE406" s="99"/>
      <c r="EF406" s="79">
        <f t="shared" si="2539"/>
        <v>0</v>
      </c>
      <c r="EG406" s="104"/>
      <c r="EH406" s="92"/>
      <c r="EI406" s="102"/>
      <c r="EJ406" s="5675">
        <f>الاعدادات!$D$7</f>
        <v>2023</v>
      </c>
      <c r="EK406" s="163">
        <f t="shared" si="2542"/>
        <v>0</v>
      </c>
      <c r="EL406" s="164">
        <f t="shared" si="2543"/>
        <v>0</v>
      </c>
      <c r="EM406" s="164">
        <f>BS398+BT398+BU398+BV398+BW398</f>
        <v>0</v>
      </c>
      <c r="EN406" s="165">
        <f>BX398+BY398+BZ398+CA398</f>
        <v>0</v>
      </c>
      <c r="EO406" s="166">
        <f t="shared" si="2544"/>
        <v>0</v>
      </c>
      <c r="EP406" s="164">
        <f t="shared" si="2545"/>
        <v>0</v>
      </c>
      <c r="EQ406" s="164">
        <f>CU398+CV398+CW398+CX398+CY398</f>
        <v>0</v>
      </c>
      <c r="ER406" s="165">
        <f>CZ398+DA398+DB398+DC398</f>
        <v>0</v>
      </c>
      <c r="ES406" s="166">
        <f t="shared" si="2546"/>
        <v>0</v>
      </c>
      <c r="ET406" s="164">
        <f t="shared" si="2547"/>
        <v>0</v>
      </c>
      <c r="EU406" s="164">
        <f>BS405+BT405+BU405+BV405+BW405</f>
        <v>0</v>
      </c>
      <c r="EV406" s="165">
        <f>BX405+BY405+BZ405+CA405</f>
        <v>0</v>
      </c>
      <c r="EW406" s="166">
        <f t="shared" si="2548"/>
        <v>0</v>
      </c>
      <c r="EX406" s="164">
        <f t="shared" si="2549"/>
        <v>0</v>
      </c>
      <c r="EY406" s="164">
        <f>CU405+CV405+CW405+CX405+CY405</f>
        <v>0</v>
      </c>
      <c r="EZ406" s="167">
        <f>CZ405+DA405+DB405+DC405</f>
        <v>0</v>
      </c>
      <c r="FA406" s="166">
        <f t="shared" si="2550"/>
        <v>0</v>
      </c>
      <c r="FB406" s="164">
        <f t="shared" si="2551"/>
        <v>0</v>
      </c>
      <c r="FC406" s="164">
        <f>DW398+DX398+DY398+DZ398+EA398</f>
        <v>0</v>
      </c>
      <c r="FD406" s="167">
        <f>EB398+EC398+ED398+EE398</f>
        <v>0</v>
      </c>
      <c r="FE406" s="166">
        <f t="shared" si="2552"/>
        <v>0</v>
      </c>
      <c r="FF406" s="164">
        <f t="shared" si="2553"/>
        <v>0</v>
      </c>
      <c r="FG406" s="164">
        <f>DW405+DX405+DY405+DZ405+EA405</f>
        <v>0</v>
      </c>
      <c r="FH406" s="167">
        <f>EB405+EC405+ED405+EE405</f>
        <v>0</v>
      </c>
      <c r="FI406" s="837" t="s">
        <v>184</v>
      </c>
      <c r="FJ406" s="169">
        <f>ES409</f>
        <v>0</v>
      </c>
      <c r="FK406" s="169">
        <f t="shared" ref="FK406" si="2557">ET409</f>
        <v>0</v>
      </c>
      <c r="FL406" s="169">
        <f t="shared" ref="FL406" si="2558">EU409</f>
        <v>0</v>
      </c>
      <c r="FM406" s="169">
        <f t="shared" ref="FM406" si="2559">EV409</f>
        <v>0</v>
      </c>
    </row>
    <row r="407" spans="1:174" ht="48" customHeight="1" thickBot="1">
      <c r="A407" s="143"/>
      <c r="B407" s="157"/>
      <c r="C407" s="157"/>
      <c r="D407" s="157"/>
      <c r="E407" s="158"/>
      <c r="F407" s="158"/>
      <c r="G407" s="159"/>
      <c r="H407" s="144"/>
      <c r="I407" s="144"/>
      <c r="J407" s="145"/>
      <c r="K407" s="146"/>
      <c r="L407" s="5675">
        <f>الاعدادات!$D$9</f>
        <v>2025</v>
      </c>
      <c r="M407" s="172"/>
      <c r="N407" s="172"/>
      <c r="O407" s="172"/>
      <c r="P407" s="172"/>
      <c r="Q407" s="172"/>
      <c r="R407" s="172"/>
      <c r="S407" s="172"/>
      <c r="T407" s="172"/>
      <c r="U407" s="172"/>
      <c r="V407" s="172"/>
      <c r="W407" s="172"/>
      <c r="X407" s="172"/>
      <c r="Y407" s="172"/>
      <c r="Z407" s="174"/>
      <c r="AA407" s="172"/>
      <c r="AB407" s="172"/>
      <c r="AC407" s="172"/>
      <c r="AD407" s="172"/>
      <c r="AE407" s="172"/>
      <c r="AF407" s="172"/>
      <c r="AG407" s="172"/>
      <c r="AH407" s="172"/>
      <c r="AI407" s="172"/>
      <c r="AJ407" s="172"/>
      <c r="AK407" s="172"/>
      <c r="AL407" s="172"/>
      <c r="AM407" s="172"/>
      <c r="AN407" s="172"/>
      <c r="AO407" s="172"/>
      <c r="AP407" s="172"/>
      <c r="AQ407" s="172"/>
      <c r="AR407" s="172"/>
      <c r="AS407" s="175"/>
      <c r="AT407" s="172"/>
      <c r="AU407" s="172"/>
      <c r="AV407" s="172"/>
      <c r="AW407" s="172"/>
      <c r="AX407" s="172"/>
      <c r="AY407" s="175"/>
      <c r="AZ407" s="172"/>
      <c r="BA407" s="172"/>
      <c r="BB407" s="2165"/>
      <c r="BC407" s="5683">
        <f>الاعدادات!$D$9</f>
        <v>2025</v>
      </c>
      <c r="BD407" s="82"/>
      <c r="BE407" s="83"/>
      <c r="BF407" s="83"/>
      <c r="BG407" s="84"/>
      <c r="BH407" s="84"/>
      <c r="BI407" s="84"/>
      <c r="BJ407" s="85"/>
      <c r="BK407" s="86"/>
      <c r="BL407" s="87"/>
      <c r="BM407" s="87"/>
      <c r="BN407" s="88"/>
      <c r="BO407" s="88"/>
      <c r="BP407" s="89"/>
      <c r="BQ407" s="77">
        <f t="shared" si="2534"/>
        <v>0</v>
      </c>
      <c r="BR407" s="90"/>
      <c r="BS407" s="91"/>
      <c r="BT407" s="92"/>
      <c r="BU407" s="93"/>
      <c r="BV407" s="94"/>
      <c r="BW407" s="95"/>
      <c r="BX407" s="96"/>
      <c r="BY407" s="97"/>
      <c r="BZ407" s="98"/>
      <c r="CA407" s="99"/>
      <c r="CB407" s="79">
        <f t="shared" si="2535"/>
        <v>0</v>
      </c>
      <c r="CC407" s="104"/>
      <c r="CD407" s="92"/>
      <c r="CE407" s="102"/>
      <c r="CF407" s="82"/>
      <c r="CG407" s="83"/>
      <c r="CH407" s="83"/>
      <c r="CI407" s="84"/>
      <c r="CJ407" s="84"/>
      <c r="CK407" s="84"/>
      <c r="CL407" s="85"/>
      <c r="CM407" s="86"/>
      <c r="CN407" s="87"/>
      <c r="CO407" s="87"/>
      <c r="CP407" s="88"/>
      <c r="CQ407" s="88"/>
      <c r="CR407" s="89"/>
      <c r="CS407" s="77">
        <f t="shared" si="2536"/>
        <v>0</v>
      </c>
      <c r="CT407" s="90"/>
      <c r="CU407" s="168"/>
      <c r="CV407" s="92"/>
      <c r="CW407" s="93"/>
      <c r="CX407" s="94"/>
      <c r="CY407" s="95"/>
      <c r="CZ407" s="96"/>
      <c r="DA407" s="97"/>
      <c r="DB407" s="98"/>
      <c r="DC407" s="99"/>
      <c r="DD407" s="79">
        <f t="shared" si="2537"/>
        <v>0</v>
      </c>
      <c r="DE407" s="104"/>
      <c r="DF407" s="92"/>
      <c r="DG407" s="102"/>
      <c r="DH407" s="82"/>
      <c r="DI407" s="83"/>
      <c r="DJ407" s="83"/>
      <c r="DK407" s="84"/>
      <c r="DL407" s="84"/>
      <c r="DM407" s="84"/>
      <c r="DN407" s="85"/>
      <c r="DO407" s="86"/>
      <c r="DP407" s="87"/>
      <c r="DQ407" s="87"/>
      <c r="DR407" s="88"/>
      <c r="DS407" s="88"/>
      <c r="DT407" s="89"/>
      <c r="DU407" s="77">
        <f t="shared" si="2538"/>
        <v>0</v>
      </c>
      <c r="DV407" s="90"/>
      <c r="DW407" s="168"/>
      <c r="DX407" s="92"/>
      <c r="DY407" s="93"/>
      <c r="DZ407" s="94"/>
      <c r="EA407" s="95"/>
      <c r="EB407" s="96"/>
      <c r="EC407" s="97"/>
      <c r="ED407" s="98"/>
      <c r="EE407" s="99"/>
      <c r="EF407" s="79">
        <f t="shared" si="2539"/>
        <v>0</v>
      </c>
      <c r="EG407" s="104"/>
      <c r="EH407" s="92"/>
      <c r="EI407" s="102"/>
      <c r="EJ407" s="5675">
        <f>الاعدادات!$D$8</f>
        <v>2024</v>
      </c>
      <c r="EK407" s="163">
        <f t="shared" si="2542"/>
        <v>0</v>
      </c>
      <c r="EL407" s="164">
        <f t="shared" si="2543"/>
        <v>0</v>
      </c>
      <c r="EM407" s="164">
        <f>BS399+BT399+BU399+BV399+BW399</f>
        <v>0</v>
      </c>
      <c r="EN407" s="165">
        <f>BX399+BY399+BZ399+CA399</f>
        <v>0</v>
      </c>
      <c r="EO407" s="166">
        <f t="shared" si="2544"/>
        <v>0</v>
      </c>
      <c r="EP407" s="164">
        <f t="shared" si="2545"/>
        <v>0</v>
      </c>
      <c r="EQ407" s="164">
        <f>CU399+CV399+CW399+CX399+CY399</f>
        <v>0</v>
      </c>
      <c r="ER407" s="165">
        <f>CZ399+DA399+DB399+DC399</f>
        <v>0</v>
      </c>
      <c r="ES407" s="166">
        <f t="shared" si="2546"/>
        <v>0</v>
      </c>
      <c r="ET407" s="164">
        <f t="shared" si="2547"/>
        <v>0</v>
      </c>
      <c r="EU407" s="164">
        <f>BS406+BT406+BU406+BV406+BW406</f>
        <v>0</v>
      </c>
      <c r="EV407" s="165">
        <f>BX406+BY406+BZ406+CA406</f>
        <v>0</v>
      </c>
      <c r="EW407" s="166">
        <f t="shared" si="2548"/>
        <v>0</v>
      </c>
      <c r="EX407" s="164">
        <f t="shared" si="2549"/>
        <v>0</v>
      </c>
      <c r="EY407" s="164">
        <f>CU406+CV406+CW406+CX406+CY406</f>
        <v>0</v>
      </c>
      <c r="EZ407" s="167">
        <f>CZ406+DA406+DB406+DC406</f>
        <v>0</v>
      </c>
      <c r="FA407" s="166">
        <f t="shared" si="2550"/>
        <v>0</v>
      </c>
      <c r="FB407" s="164">
        <f t="shared" si="2551"/>
        <v>0</v>
      </c>
      <c r="FC407" s="164">
        <f>DW399+DX399+DY399+DZ399+EA399</f>
        <v>0</v>
      </c>
      <c r="FD407" s="167">
        <f>EB399+EC399+ED399+EE399</f>
        <v>0</v>
      </c>
      <c r="FE407" s="166">
        <f t="shared" si="2552"/>
        <v>0</v>
      </c>
      <c r="FF407" s="164">
        <f t="shared" si="2553"/>
        <v>0</v>
      </c>
      <c r="FG407" s="164">
        <f>DW406+DX406+DY406+DZ406+EA406</f>
        <v>0</v>
      </c>
      <c r="FH407" s="167">
        <f>EB406+EC406+ED406+EE406</f>
        <v>0</v>
      </c>
      <c r="FI407" s="837" t="s">
        <v>185</v>
      </c>
      <c r="FJ407" s="169">
        <f>EW409</f>
        <v>0</v>
      </c>
      <c r="FK407" s="169">
        <f t="shared" ref="FK407" si="2560">EX409</f>
        <v>0</v>
      </c>
      <c r="FL407" s="169">
        <f t="shared" ref="FL407" si="2561">EY409</f>
        <v>0</v>
      </c>
      <c r="FM407" s="169">
        <f t="shared" ref="FM407" si="2562">EZ409</f>
        <v>0</v>
      </c>
    </row>
    <row r="408" spans="1:174" ht="48" customHeight="1" thickBot="1">
      <c r="A408" s="143"/>
      <c r="B408" s="157"/>
      <c r="C408" s="157"/>
      <c r="D408" s="157"/>
      <c r="E408" s="158"/>
      <c r="F408" s="158"/>
      <c r="G408" s="159"/>
      <c r="H408" s="144"/>
      <c r="I408" s="144"/>
      <c r="J408" s="145"/>
      <c r="K408" s="146"/>
      <c r="L408" s="5675">
        <f>الاعدادات!$D$10</f>
        <v>2026</v>
      </c>
      <c r="M408" s="172"/>
      <c r="N408" s="172"/>
      <c r="O408" s="172"/>
      <c r="P408" s="172"/>
      <c r="Q408" s="172"/>
      <c r="R408" s="172"/>
      <c r="S408" s="172"/>
      <c r="T408" s="172"/>
      <c r="U408" s="172"/>
      <c r="V408" s="172"/>
      <c r="W408" s="172"/>
      <c r="X408" s="172"/>
      <c r="Y408" s="172"/>
      <c r="Z408" s="174"/>
      <c r="AA408" s="172"/>
      <c r="AB408" s="172"/>
      <c r="AC408" s="172"/>
      <c r="AD408" s="172"/>
      <c r="AE408" s="172"/>
      <c r="AF408" s="172"/>
      <c r="AG408" s="172"/>
      <c r="AH408" s="172"/>
      <c r="AI408" s="172"/>
      <c r="AJ408" s="172"/>
      <c r="AK408" s="172"/>
      <c r="AL408" s="172"/>
      <c r="AM408" s="172"/>
      <c r="AN408" s="172"/>
      <c r="AO408" s="172"/>
      <c r="AP408" s="172"/>
      <c r="AQ408" s="172"/>
      <c r="AR408" s="172"/>
      <c r="AS408" s="175"/>
      <c r="AT408" s="172"/>
      <c r="AU408" s="172"/>
      <c r="AV408" s="172"/>
      <c r="AW408" s="172"/>
      <c r="AX408" s="172"/>
      <c r="AY408" s="175"/>
      <c r="AZ408" s="172"/>
      <c r="BA408" s="172"/>
      <c r="BB408" s="2165"/>
      <c r="BC408" s="5683">
        <f>الاعدادات!$D$10</f>
        <v>2026</v>
      </c>
      <c r="BD408" s="117"/>
      <c r="BE408" s="118"/>
      <c r="BF408" s="118"/>
      <c r="BG408" s="119"/>
      <c r="BH408" s="119"/>
      <c r="BI408" s="119"/>
      <c r="BJ408" s="120"/>
      <c r="BK408" s="121"/>
      <c r="BL408" s="122"/>
      <c r="BM408" s="122"/>
      <c r="BN408" s="123"/>
      <c r="BO408" s="123"/>
      <c r="BP408" s="124"/>
      <c r="BQ408" s="125">
        <f t="shared" si="2534"/>
        <v>0</v>
      </c>
      <c r="BR408" s="126"/>
      <c r="BS408" s="127"/>
      <c r="BT408" s="128"/>
      <c r="BU408" s="129"/>
      <c r="BV408" s="130"/>
      <c r="BW408" s="131"/>
      <c r="BX408" s="132"/>
      <c r="BY408" s="133"/>
      <c r="BZ408" s="134"/>
      <c r="CA408" s="135"/>
      <c r="CB408" s="136">
        <f t="shared" si="2535"/>
        <v>0</v>
      </c>
      <c r="CC408" s="137"/>
      <c r="CD408" s="128"/>
      <c r="CE408" s="141"/>
      <c r="CF408" s="117"/>
      <c r="CG408" s="118"/>
      <c r="CH408" s="118"/>
      <c r="CI408" s="119"/>
      <c r="CJ408" s="119"/>
      <c r="CK408" s="119"/>
      <c r="CL408" s="120"/>
      <c r="CM408" s="121"/>
      <c r="CN408" s="122"/>
      <c r="CO408" s="122"/>
      <c r="CP408" s="123"/>
      <c r="CQ408" s="123"/>
      <c r="CR408" s="124"/>
      <c r="CS408" s="125">
        <f t="shared" si="2536"/>
        <v>0</v>
      </c>
      <c r="CT408" s="126"/>
      <c r="CU408" s="176"/>
      <c r="CV408" s="128"/>
      <c r="CW408" s="129"/>
      <c r="CX408" s="130"/>
      <c r="CY408" s="131"/>
      <c r="CZ408" s="132"/>
      <c r="DA408" s="133"/>
      <c r="DB408" s="134"/>
      <c r="DC408" s="135"/>
      <c r="DD408" s="136">
        <f t="shared" si="2537"/>
        <v>0</v>
      </c>
      <c r="DE408" s="137"/>
      <c r="DF408" s="128"/>
      <c r="DG408" s="141"/>
      <c r="DH408" s="117"/>
      <c r="DI408" s="118"/>
      <c r="DJ408" s="118"/>
      <c r="DK408" s="119"/>
      <c r="DL408" s="119"/>
      <c r="DM408" s="119"/>
      <c r="DN408" s="120"/>
      <c r="DO408" s="121"/>
      <c r="DP408" s="122"/>
      <c r="DQ408" s="122"/>
      <c r="DR408" s="123"/>
      <c r="DS408" s="123"/>
      <c r="DT408" s="124"/>
      <c r="DU408" s="125">
        <f t="shared" si="2538"/>
        <v>0</v>
      </c>
      <c r="DV408" s="126"/>
      <c r="DW408" s="176"/>
      <c r="DX408" s="128"/>
      <c r="DY408" s="129"/>
      <c r="DZ408" s="130"/>
      <c r="EA408" s="131"/>
      <c r="EB408" s="132"/>
      <c r="EC408" s="133"/>
      <c r="ED408" s="134"/>
      <c r="EE408" s="135"/>
      <c r="EF408" s="136">
        <f t="shared" si="2539"/>
        <v>0</v>
      </c>
      <c r="EG408" s="137"/>
      <c r="EH408" s="128"/>
      <c r="EI408" s="141"/>
      <c r="EJ408" s="5675">
        <f>الاعدادات!$D$9</f>
        <v>2025</v>
      </c>
      <c r="EK408" s="163">
        <f t="shared" si="2542"/>
        <v>0</v>
      </c>
      <c r="EL408" s="164">
        <f t="shared" si="2543"/>
        <v>0</v>
      </c>
      <c r="EM408" s="164">
        <f>BS400+BT400+BU400+BV400+BW400</f>
        <v>0</v>
      </c>
      <c r="EN408" s="165">
        <f>BX400+BY400+BZ400+CA400</f>
        <v>0</v>
      </c>
      <c r="EO408" s="166">
        <f t="shared" si="2544"/>
        <v>0</v>
      </c>
      <c r="EP408" s="164">
        <f t="shared" si="2545"/>
        <v>0</v>
      </c>
      <c r="EQ408" s="164">
        <f>CU400+CV400+CW400+CX400+CY400</f>
        <v>0</v>
      </c>
      <c r="ER408" s="165">
        <f>CZ400+DA400+DB400+DC400</f>
        <v>0</v>
      </c>
      <c r="ES408" s="166">
        <f t="shared" si="2546"/>
        <v>0</v>
      </c>
      <c r="ET408" s="164">
        <f t="shared" si="2547"/>
        <v>0</v>
      </c>
      <c r="EU408" s="164">
        <f>BS407+BT407+BU407+BV407+BW407</f>
        <v>0</v>
      </c>
      <c r="EV408" s="165">
        <f>BX407+BY407+BZ407+CA407</f>
        <v>0</v>
      </c>
      <c r="EW408" s="166">
        <f t="shared" si="2548"/>
        <v>0</v>
      </c>
      <c r="EX408" s="164">
        <f t="shared" si="2549"/>
        <v>0</v>
      </c>
      <c r="EY408" s="164">
        <f>CU407+CV407+CW407+CX407+CY407</f>
        <v>0</v>
      </c>
      <c r="EZ408" s="167">
        <f>CZ407+DA407+DB407+DC407</f>
        <v>0</v>
      </c>
      <c r="FA408" s="166">
        <f t="shared" si="2550"/>
        <v>0</v>
      </c>
      <c r="FB408" s="164">
        <f t="shared" si="2551"/>
        <v>0</v>
      </c>
      <c r="FC408" s="164">
        <f>DW400+DX400+DY400+DZ400+EA400</f>
        <v>0</v>
      </c>
      <c r="FD408" s="167">
        <f>EB400+EC400+ED400+EE400</f>
        <v>0</v>
      </c>
      <c r="FE408" s="166">
        <f t="shared" si="2552"/>
        <v>0</v>
      </c>
      <c r="FF408" s="164">
        <f t="shared" si="2553"/>
        <v>0</v>
      </c>
      <c r="FG408" s="164">
        <f>DW407+DX407+DY407+DZ407+EA407</f>
        <v>0</v>
      </c>
      <c r="FH408" s="167">
        <f>EB407+EC407+ED407+EE407</f>
        <v>0</v>
      </c>
      <c r="FI408" s="837" t="s">
        <v>200</v>
      </c>
      <c r="FJ408" s="169">
        <f>FA409</f>
        <v>0</v>
      </c>
      <c r="FK408" s="169">
        <f t="shared" ref="FK408" si="2563">FB409</f>
        <v>0</v>
      </c>
      <c r="FL408" s="169">
        <f t="shared" ref="FL408" si="2564">FC409</f>
        <v>0</v>
      </c>
      <c r="FM408" s="169">
        <f>FD409</f>
        <v>0</v>
      </c>
    </row>
    <row r="409" spans="1:174" ht="48" customHeight="1" thickBot="1">
      <c r="A409" s="143"/>
      <c r="B409" s="172"/>
      <c r="C409" s="172"/>
      <c r="D409" s="172"/>
      <c r="E409" s="172"/>
      <c r="F409" s="172"/>
      <c r="G409" s="172"/>
      <c r="H409" s="172"/>
      <c r="I409" s="172"/>
      <c r="J409" s="145"/>
      <c r="K409" s="146"/>
      <c r="L409" s="173"/>
      <c r="M409" s="172"/>
      <c r="N409" s="172"/>
      <c r="O409" s="172"/>
      <c r="P409" s="172"/>
      <c r="Q409" s="172"/>
      <c r="R409" s="172"/>
      <c r="S409" s="172"/>
      <c r="T409" s="172"/>
      <c r="U409" s="172"/>
      <c r="V409" s="172"/>
      <c r="W409" s="172"/>
      <c r="X409" s="172"/>
      <c r="Y409" s="172"/>
      <c r="Z409" s="174"/>
      <c r="AA409" s="172"/>
      <c r="AB409" s="172"/>
      <c r="AC409" s="172"/>
      <c r="AD409" s="172"/>
      <c r="AE409" s="172"/>
      <c r="AF409" s="172"/>
      <c r="AG409" s="172"/>
      <c r="AH409" s="172"/>
      <c r="AI409" s="172"/>
      <c r="AJ409" s="172"/>
      <c r="AK409" s="172"/>
      <c r="AL409" s="172"/>
      <c r="AM409" s="172"/>
      <c r="AN409" s="172"/>
      <c r="AO409" s="172"/>
      <c r="AP409" s="172"/>
      <c r="AQ409" s="172"/>
      <c r="AR409" s="172"/>
      <c r="AS409" s="175"/>
      <c r="AT409" s="172"/>
      <c r="AU409" s="172"/>
      <c r="AV409" s="172"/>
      <c r="AW409" s="172"/>
      <c r="AX409" s="172"/>
      <c r="AY409" s="175"/>
      <c r="AZ409" s="172"/>
      <c r="BA409" s="172"/>
      <c r="BB409" s="2165"/>
      <c r="BC409" s="2009" t="s">
        <v>181</v>
      </c>
      <c r="BD409" s="5689">
        <f t="shared" ref="BD409:BP409" si="2565">SUM(BD404:BD408)</f>
        <v>0</v>
      </c>
      <c r="BE409" s="5690">
        <f t="shared" si="2565"/>
        <v>0</v>
      </c>
      <c r="BF409" s="5690">
        <f t="shared" si="2565"/>
        <v>0</v>
      </c>
      <c r="BG409" s="5690">
        <f t="shared" si="2565"/>
        <v>0</v>
      </c>
      <c r="BH409" s="5690">
        <f t="shared" si="2565"/>
        <v>0</v>
      </c>
      <c r="BI409" s="5690">
        <f t="shared" si="2565"/>
        <v>0</v>
      </c>
      <c r="BJ409" s="5690">
        <f t="shared" si="2565"/>
        <v>0</v>
      </c>
      <c r="BK409" s="5690">
        <f t="shared" si="2565"/>
        <v>0</v>
      </c>
      <c r="BL409" s="5690">
        <f t="shared" si="2565"/>
        <v>0</v>
      </c>
      <c r="BM409" s="5690">
        <f t="shared" si="2565"/>
        <v>0</v>
      </c>
      <c r="BN409" s="5690">
        <f t="shared" si="2565"/>
        <v>0</v>
      </c>
      <c r="BO409" s="5690">
        <f t="shared" si="2565"/>
        <v>0</v>
      </c>
      <c r="BP409" s="5690">
        <f t="shared" si="2565"/>
        <v>0</v>
      </c>
      <c r="BQ409" s="5691">
        <f t="shared" si="2534"/>
        <v>0</v>
      </c>
      <c r="BR409" s="5690">
        <f t="shared" ref="BR409:CR409" si="2566">SUM(BR404:BR408)</f>
        <v>0</v>
      </c>
      <c r="BS409" s="5690">
        <f t="shared" si="2566"/>
        <v>0</v>
      </c>
      <c r="BT409" s="5690">
        <f t="shared" si="2566"/>
        <v>0</v>
      </c>
      <c r="BU409" s="5690">
        <f t="shared" si="2566"/>
        <v>0</v>
      </c>
      <c r="BV409" s="5690">
        <f t="shared" si="2566"/>
        <v>0</v>
      </c>
      <c r="BW409" s="5690">
        <f t="shared" si="2566"/>
        <v>0</v>
      </c>
      <c r="BX409" s="5690">
        <f t="shared" si="2566"/>
        <v>0</v>
      </c>
      <c r="BY409" s="5690">
        <f t="shared" si="2566"/>
        <v>0</v>
      </c>
      <c r="BZ409" s="5692">
        <f t="shared" si="2566"/>
        <v>0</v>
      </c>
      <c r="CA409" s="5690">
        <f t="shared" si="2566"/>
        <v>0</v>
      </c>
      <c r="CB409" s="5690">
        <f t="shared" si="2566"/>
        <v>0</v>
      </c>
      <c r="CC409" s="5690">
        <f t="shared" si="2566"/>
        <v>0</v>
      </c>
      <c r="CD409" s="5690">
        <f t="shared" si="2566"/>
        <v>0</v>
      </c>
      <c r="CE409" s="5693">
        <f t="shared" si="2566"/>
        <v>0</v>
      </c>
      <c r="CF409" s="5689">
        <f t="shared" si="2566"/>
        <v>0</v>
      </c>
      <c r="CG409" s="5690">
        <f t="shared" si="2566"/>
        <v>0</v>
      </c>
      <c r="CH409" s="5690">
        <f t="shared" si="2566"/>
        <v>0</v>
      </c>
      <c r="CI409" s="5690">
        <f t="shared" si="2566"/>
        <v>0</v>
      </c>
      <c r="CJ409" s="5690">
        <f t="shared" si="2566"/>
        <v>0</v>
      </c>
      <c r="CK409" s="5690">
        <f t="shared" si="2566"/>
        <v>0</v>
      </c>
      <c r="CL409" s="5690">
        <f t="shared" si="2566"/>
        <v>0</v>
      </c>
      <c r="CM409" s="5690">
        <f t="shared" si="2566"/>
        <v>0</v>
      </c>
      <c r="CN409" s="5690">
        <f t="shared" si="2566"/>
        <v>0</v>
      </c>
      <c r="CO409" s="5690">
        <f t="shared" si="2566"/>
        <v>0</v>
      </c>
      <c r="CP409" s="5690">
        <f t="shared" si="2566"/>
        <v>0</v>
      </c>
      <c r="CQ409" s="5690">
        <f t="shared" si="2566"/>
        <v>0</v>
      </c>
      <c r="CR409" s="5690">
        <f t="shared" si="2566"/>
        <v>0</v>
      </c>
      <c r="CS409" s="5691">
        <f t="shared" si="2536"/>
        <v>0</v>
      </c>
      <c r="CT409" s="5690">
        <f t="shared" ref="CT409:DT409" si="2567">SUM(CT404:CT408)</f>
        <v>0</v>
      </c>
      <c r="CU409" s="5690">
        <f t="shared" si="2567"/>
        <v>0</v>
      </c>
      <c r="CV409" s="5690">
        <f t="shared" si="2567"/>
        <v>0</v>
      </c>
      <c r="CW409" s="5690">
        <f t="shared" si="2567"/>
        <v>0</v>
      </c>
      <c r="CX409" s="5690">
        <f t="shared" si="2567"/>
        <v>0</v>
      </c>
      <c r="CY409" s="5690">
        <f t="shared" si="2567"/>
        <v>0</v>
      </c>
      <c r="CZ409" s="5690">
        <f t="shared" si="2567"/>
        <v>0</v>
      </c>
      <c r="DA409" s="5690">
        <f t="shared" si="2567"/>
        <v>0</v>
      </c>
      <c r="DB409" s="5692">
        <f t="shared" si="2567"/>
        <v>0</v>
      </c>
      <c r="DC409" s="5690">
        <f t="shared" si="2567"/>
        <v>0</v>
      </c>
      <c r="DD409" s="5690">
        <f t="shared" si="2567"/>
        <v>0</v>
      </c>
      <c r="DE409" s="5690">
        <f t="shared" si="2567"/>
        <v>0</v>
      </c>
      <c r="DF409" s="5690">
        <f t="shared" si="2567"/>
        <v>0</v>
      </c>
      <c r="DG409" s="5693">
        <f t="shared" si="2567"/>
        <v>0</v>
      </c>
      <c r="DH409" s="5689">
        <f t="shared" si="2567"/>
        <v>0</v>
      </c>
      <c r="DI409" s="5690">
        <f t="shared" si="2567"/>
        <v>0</v>
      </c>
      <c r="DJ409" s="5690">
        <f t="shared" si="2567"/>
        <v>0</v>
      </c>
      <c r="DK409" s="5690">
        <f t="shared" si="2567"/>
        <v>0</v>
      </c>
      <c r="DL409" s="5690">
        <f t="shared" si="2567"/>
        <v>0</v>
      </c>
      <c r="DM409" s="5690">
        <f t="shared" si="2567"/>
        <v>0</v>
      </c>
      <c r="DN409" s="5690">
        <f t="shared" si="2567"/>
        <v>0</v>
      </c>
      <c r="DO409" s="5690">
        <f t="shared" si="2567"/>
        <v>0</v>
      </c>
      <c r="DP409" s="5690">
        <f t="shared" si="2567"/>
        <v>0</v>
      </c>
      <c r="DQ409" s="5690">
        <f t="shared" si="2567"/>
        <v>0</v>
      </c>
      <c r="DR409" s="5690">
        <f t="shared" si="2567"/>
        <v>0</v>
      </c>
      <c r="DS409" s="5690">
        <f t="shared" si="2567"/>
        <v>0</v>
      </c>
      <c r="DT409" s="5690">
        <f t="shared" si="2567"/>
        <v>0</v>
      </c>
      <c r="DU409" s="5691">
        <f t="shared" si="2538"/>
        <v>0</v>
      </c>
      <c r="DV409" s="5690">
        <f t="shared" ref="DV409:EI409" si="2568">SUM(DV404:DV408)</f>
        <v>0</v>
      </c>
      <c r="DW409" s="5690">
        <f t="shared" si="2568"/>
        <v>0</v>
      </c>
      <c r="DX409" s="5690">
        <f t="shared" si="2568"/>
        <v>0</v>
      </c>
      <c r="DY409" s="5690">
        <f t="shared" si="2568"/>
        <v>0</v>
      </c>
      <c r="DZ409" s="5690">
        <f t="shared" si="2568"/>
        <v>0</v>
      </c>
      <c r="EA409" s="5690">
        <f t="shared" si="2568"/>
        <v>0</v>
      </c>
      <c r="EB409" s="5690">
        <f t="shared" si="2568"/>
        <v>0</v>
      </c>
      <c r="EC409" s="5690">
        <f t="shared" si="2568"/>
        <v>0</v>
      </c>
      <c r="ED409" s="5692">
        <f t="shared" si="2568"/>
        <v>0</v>
      </c>
      <c r="EE409" s="5690">
        <f t="shared" si="2568"/>
        <v>0</v>
      </c>
      <c r="EF409" s="5690">
        <f t="shared" si="2568"/>
        <v>0</v>
      </c>
      <c r="EG409" s="5690">
        <f t="shared" si="2568"/>
        <v>0</v>
      </c>
      <c r="EH409" s="5690">
        <f t="shared" si="2568"/>
        <v>0</v>
      </c>
      <c r="EI409" s="5693">
        <f t="shared" si="2568"/>
        <v>0</v>
      </c>
      <c r="EJ409" s="5675">
        <f>الاعدادات!$D$10</f>
        <v>2026</v>
      </c>
      <c r="EK409" s="163">
        <f t="shared" si="2542"/>
        <v>0</v>
      </c>
      <c r="EL409" s="164">
        <f t="shared" si="2543"/>
        <v>0</v>
      </c>
      <c r="EM409" s="164">
        <f>BS401+BT401+BU401+BV401+BW401</f>
        <v>0</v>
      </c>
      <c r="EN409" s="165">
        <f>BX401+BY401+BZ401+CA401</f>
        <v>0</v>
      </c>
      <c r="EO409" s="166">
        <f t="shared" si="2544"/>
        <v>0</v>
      </c>
      <c r="EP409" s="164">
        <f t="shared" si="2545"/>
        <v>0</v>
      </c>
      <c r="EQ409" s="164">
        <f>CU401+CV401+CW401+CX401+CY401</f>
        <v>0</v>
      </c>
      <c r="ER409" s="165">
        <f>CZ401+DA401+DB401+DC401</f>
        <v>0</v>
      </c>
      <c r="ES409" s="166">
        <f t="shared" si="2546"/>
        <v>0</v>
      </c>
      <c r="ET409" s="164">
        <f t="shared" si="2547"/>
        <v>0</v>
      </c>
      <c r="EU409" s="164">
        <f>BS408+BT408+BU408+BV408+BW408</f>
        <v>0</v>
      </c>
      <c r="EV409" s="165">
        <f>BX408+BY408+BZ408+CA408</f>
        <v>0</v>
      </c>
      <c r="EW409" s="166">
        <f t="shared" si="2548"/>
        <v>0</v>
      </c>
      <c r="EX409" s="164">
        <f t="shared" si="2549"/>
        <v>0</v>
      </c>
      <c r="EY409" s="164">
        <f>CU408+CV408+CW408+CX408+CY408</f>
        <v>0</v>
      </c>
      <c r="EZ409" s="167">
        <f>CZ408+DA408+DB408+DC408</f>
        <v>0</v>
      </c>
      <c r="FA409" s="166">
        <f t="shared" si="2550"/>
        <v>0</v>
      </c>
      <c r="FB409" s="164">
        <f t="shared" si="2551"/>
        <v>0</v>
      </c>
      <c r="FC409" s="164">
        <f>DW401+DX401+DY401+DZ401+EA401</f>
        <v>0</v>
      </c>
      <c r="FD409" s="167">
        <f>EB401+EC401+ED401+EE401</f>
        <v>0</v>
      </c>
      <c r="FE409" s="166">
        <f t="shared" si="2552"/>
        <v>0</v>
      </c>
      <c r="FF409" s="164">
        <f t="shared" si="2553"/>
        <v>0</v>
      </c>
      <c r="FG409" s="164">
        <f>DW408+DX408+DY408+DZ408+EA408</f>
        <v>0</v>
      </c>
      <c r="FH409" s="167">
        <f>EB408+EC408+ED408+EE408</f>
        <v>0</v>
      </c>
      <c r="FI409" s="837" t="s">
        <v>597</v>
      </c>
      <c r="FJ409" s="169">
        <f>FE409</f>
        <v>0</v>
      </c>
      <c r="FK409" s="169">
        <f t="shared" ref="FK409" si="2569">FF409</f>
        <v>0</v>
      </c>
      <c r="FL409" s="169">
        <f t="shared" ref="FL409" si="2570">FG409</f>
        <v>0</v>
      </c>
      <c r="FM409" s="169">
        <f t="shared" ref="FM409" si="2571">FH409</f>
        <v>0</v>
      </c>
    </row>
    <row r="410" spans="1:174" ht="48" customHeight="1" thickBot="1">
      <c r="A410" s="2527"/>
      <c r="B410" s="2527"/>
      <c r="C410" s="2527"/>
      <c r="D410" s="2527"/>
      <c r="E410" s="2527"/>
      <c r="F410" s="2527"/>
      <c r="G410" s="2527"/>
      <c r="H410" s="2527"/>
      <c r="I410" s="2527"/>
      <c r="J410" s="2527"/>
      <c r="K410" s="2527"/>
      <c r="L410" s="2527"/>
      <c r="M410" s="2527"/>
      <c r="N410" s="2527"/>
      <c r="O410" s="2527"/>
      <c r="P410" s="2527"/>
      <c r="Q410" s="2527"/>
      <c r="R410" s="2527"/>
      <c r="S410" s="2527"/>
      <c r="T410" s="2527"/>
      <c r="U410" s="2527"/>
      <c r="V410" s="2527"/>
      <c r="W410" s="2527"/>
      <c r="X410" s="2527"/>
      <c r="Y410" s="2527"/>
      <c r="Z410" s="2527"/>
      <c r="AA410" s="2527"/>
      <c r="AB410" s="2527"/>
      <c r="AC410" s="2527"/>
      <c r="AD410" s="2527"/>
      <c r="AE410" s="2527"/>
      <c r="AF410" s="2527"/>
      <c r="AG410" s="2527"/>
      <c r="AH410" s="2527"/>
      <c r="AI410" s="2527"/>
      <c r="AJ410" s="2527"/>
      <c r="AK410" s="2527"/>
      <c r="AL410" s="2527"/>
      <c r="AM410" s="2527"/>
      <c r="AN410" s="2527"/>
      <c r="AO410" s="2527"/>
      <c r="AP410" s="2527"/>
      <c r="AQ410" s="2527"/>
      <c r="AR410" s="2527"/>
      <c r="AS410" s="2527"/>
      <c r="AT410" s="2527"/>
      <c r="AU410" s="2527"/>
      <c r="AV410" s="2527"/>
      <c r="AW410" s="2527"/>
      <c r="AX410" s="2527"/>
      <c r="AY410" s="2527"/>
      <c r="AZ410" s="2527"/>
      <c r="BA410" s="2527"/>
      <c r="BB410" s="2527"/>
      <c r="BC410" s="2527"/>
      <c r="BD410" s="2528"/>
      <c r="BE410" s="2527"/>
      <c r="BF410" s="2527"/>
      <c r="BG410" s="2527"/>
      <c r="BH410" s="2527"/>
      <c r="BI410" s="2527"/>
      <c r="BJ410" s="2527"/>
      <c r="BK410" s="2527"/>
      <c r="BL410" s="2527"/>
      <c r="BM410" s="2527"/>
      <c r="BN410" s="2527"/>
      <c r="BO410" s="2527"/>
      <c r="BP410" s="2527"/>
      <c r="BQ410" s="2527"/>
      <c r="BR410" s="2527"/>
      <c r="BS410" s="2527"/>
      <c r="BT410" s="2527"/>
      <c r="BU410" s="2527"/>
      <c r="BV410" s="2527"/>
      <c r="BW410" s="2527"/>
      <c r="BX410" s="2527"/>
      <c r="BY410" s="2527"/>
      <c r="BZ410" s="2527"/>
      <c r="CA410" s="2527"/>
      <c r="CB410" s="2527"/>
      <c r="CC410" s="2527"/>
      <c r="CD410" s="2527"/>
      <c r="CE410" s="2527"/>
      <c r="CF410" s="2528"/>
      <c r="CG410" s="2527"/>
      <c r="CH410" s="2527"/>
      <c r="CI410" s="2527"/>
      <c r="CJ410" s="2527"/>
      <c r="CK410" s="2527"/>
      <c r="CL410" s="2527"/>
      <c r="CM410" s="2527"/>
      <c r="CN410" s="2527"/>
      <c r="CO410" s="2527"/>
      <c r="CP410" s="2527"/>
      <c r="CQ410" s="2527"/>
      <c r="CR410" s="2527"/>
      <c r="CS410" s="2527"/>
      <c r="CT410" s="2527"/>
      <c r="CU410" s="2527"/>
      <c r="CV410" s="2527"/>
      <c r="CW410" s="2527"/>
      <c r="CX410" s="2527"/>
      <c r="CY410" s="2527"/>
      <c r="CZ410" s="2527"/>
      <c r="DA410" s="2527"/>
      <c r="DB410" s="2527"/>
      <c r="DC410" s="2527"/>
      <c r="DD410" s="2527"/>
      <c r="DE410" s="2527"/>
      <c r="DF410" s="2527"/>
      <c r="DG410" s="2527"/>
      <c r="DH410" s="2528"/>
      <c r="DI410" s="2527"/>
      <c r="DJ410" s="2527"/>
      <c r="DK410" s="2527"/>
      <c r="DL410" s="2527"/>
      <c r="DM410" s="2527"/>
      <c r="DN410" s="2527"/>
      <c r="DO410" s="2527"/>
      <c r="DP410" s="2527"/>
      <c r="DQ410" s="2527"/>
      <c r="DR410" s="2527"/>
      <c r="DS410" s="2527"/>
      <c r="DT410" s="2527"/>
      <c r="DU410" s="2527"/>
      <c r="DV410" s="2527"/>
      <c r="DW410" s="2527"/>
      <c r="DX410" s="2527"/>
      <c r="DY410" s="2527"/>
      <c r="DZ410" s="2527"/>
      <c r="EA410" s="2527"/>
      <c r="EB410" s="2527"/>
      <c r="EC410" s="2527"/>
      <c r="ED410" s="2527"/>
      <c r="EE410" s="2527"/>
      <c r="EF410" s="2527"/>
      <c r="EG410" s="2527"/>
      <c r="EH410" s="2527"/>
      <c r="EI410" s="2527"/>
      <c r="EJ410" s="2527"/>
      <c r="EK410" s="5688">
        <f>SUM(EK405:EK409)</f>
        <v>0</v>
      </c>
      <c r="EL410" s="5688">
        <f t="shared" ref="EL410:FH410" si="2572">SUM(EL405:EL409)</f>
        <v>0</v>
      </c>
      <c r="EM410" s="5688">
        <f t="shared" si="2572"/>
        <v>0</v>
      </c>
      <c r="EN410" s="5688">
        <f t="shared" si="2572"/>
        <v>0</v>
      </c>
      <c r="EO410" s="5688">
        <f t="shared" si="2572"/>
        <v>0</v>
      </c>
      <c r="EP410" s="5688">
        <f t="shared" si="2572"/>
        <v>0</v>
      </c>
      <c r="EQ410" s="5688">
        <f t="shared" si="2572"/>
        <v>0</v>
      </c>
      <c r="ER410" s="5688">
        <f t="shared" si="2572"/>
        <v>0</v>
      </c>
      <c r="ES410" s="5688">
        <f t="shared" si="2572"/>
        <v>0</v>
      </c>
      <c r="ET410" s="5688">
        <f t="shared" si="2572"/>
        <v>0</v>
      </c>
      <c r="EU410" s="5688">
        <f t="shared" si="2572"/>
        <v>0</v>
      </c>
      <c r="EV410" s="5688">
        <f t="shared" si="2572"/>
        <v>0</v>
      </c>
      <c r="EW410" s="5688">
        <f t="shared" si="2572"/>
        <v>0</v>
      </c>
      <c r="EX410" s="5688">
        <f t="shared" si="2572"/>
        <v>0</v>
      </c>
      <c r="EY410" s="5688">
        <f t="shared" si="2572"/>
        <v>0</v>
      </c>
      <c r="EZ410" s="5688">
        <f t="shared" si="2572"/>
        <v>0</v>
      </c>
      <c r="FA410" s="5688">
        <f t="shared" si="2572"/>
        <v>0</v>
      </c>
      <c r="FB410" s="5688">
        <f t="shared" si="2572"/>
        <v>0</v>
      </c>
      <c r="FC410" s="5688">
        <f t="shared" si="2572"/>
        <v>0</v>
      </c>
      <c r="FD410" s="5688">
        <f t="shared" si="2572"/>
        <v>0</v>
      </c>
      <c r="FE410" s="5688">
        <f t="shared" si="2572"/>
        <v>0</v>
      </c>
      <c r="FF410" s="5688">
        <f t="shared" si="2572"/>
        <v>0</v>
      </c>
      <c r="FG410" s="5688">
        <f t="shared" si="2572"/>
        <v>0</v>
      </c>
      <c r="FH410" s="5688">
        <f t="shared" si="2572"/>
        <v>0</v>
      </c>
      <c r="FI410" s="2527"/>
      <c r="FJ410" s="2527"/>
      <c r="FK410" s="2527"/>
      <c r="FL410" s="2527"/>
      <c r="FM410" s="2527"/>
    </row>
    <row r="411" spans="1:174" ht="48" customHeight="1" thickBot="1">
      <c r="A411" s="6227" t="s">
        <v>1141</v>
      </c>
      <c r="B411" s="6230" t="str" cm="1">
        <f t="array" ref="B411">_xlfn.XLOOKUP(1, (INDEX(التشكيل_القديم!$L$5:$S$49, ,6)=$A411) * (INDEX(التشكيل_القديم!$L$5:$S$49, ,7)="رئيس الدائرة"), INDEX(التشكيل_القديم!$L$5:$S$49, ,2))</f>
        <v>ثروت حامد محمد عبدالجواد</v>
      </c>
      <c r="C411" s="6230"/>
      <c r="D411" s="6230"/>
      <c r="E411" s="6230"/>
      <c r="F411" s="6230"/>
      <c r="G411" s="6230"/>
      <c r="H411" s="5676" cm="1">
        <f t="array" ref="H411">_xlfn.XLOOKUP(1, (INDEX(التشكيل_القديم!$L$5:$S$49, ,6)=$A411) * (INDEX(التشكيل_القديم!$L$5:$S$49, ,7)="رئيس الدائرة"), INDEX(التشكيل_القديم!$L$5:$S$49, ,3))</f>
        <v>3290</v>
      </c>
      <c r="I411" s="2171" t="str" cm="1">
        <f t="array" ref="I411">_xlfn.XLOOKUP(1, (INDEX(التشكيل_القديم!$L$5:$S$49, ,6)=$A411) * (INDEX(التشكيل_القديم!$L$5:$S$49, ,7)="رئيس الدائرة"), INDEX(التشكيل_القديم!$L$5:$S$49, ,4))</f>
        <v>أ</v>
      </c>
      <c r="J411" s="6231" t="s">
        <v>53</v>
      </c>
      <c r="K411" s="6234" t="s">
        <v>57</v>
      </c>
      <c r="L411" s="5567" t="s">
        <v>1200</v>
      </c>
      <c r="M411" s="5567"/>
      <c r="N411" s="6156" t="s">
        <v>1174</v>
      </c>
      <c r="O411" s="6157"/>
      <c r="P411" s="6157"/>
      <c r="Q411" s="6157"/>
      <c r="R411" s="6157"/>
      <c r="S411" s="6157"/>
      <c r="T411" s="6157"/>
      <c r="U411" s="6157"/>
      <c r="V411" s="6157"/>
      <c r="W411" s="6157"/>
      <c r="X411" s="6157"/>
      <c r="Y411" s="6157"/>
      <c r="Z411" s="6157"/>
      <c r="AA411" s="6157"/>
      <c r="AB411" s="6157"/>
      <c r="AC411" s="6157"/>
      <c r="AD411" s="6157"/>
      <c r="AE411" s="6157"/>
      <c r="AF411" s="6157"/>
      <c r="AG411" s="6157"/>
      <c r="AH411" s="6157"/>
      <c r="AI411" s="6157"/>
      <c r="AJ411" s="6157"/>
      <c r="AK411" s="6157"/>
      <c r="AL411" s="6157"/>
      <c r="AM411" s="6157"/>
      <c r="AN411" s="6157"/>
      <c r="AO411" s="6157"/>
      <c r="AP411" s="6157"/>
      <c r="AQ411" s="6157"/>
      <c r="AR411" s="6157"/>
      <c r="AS411" s="6157"/>
      <c r="AT411" s="6157"/>
      <c r="AU411" s="6157"/>
      <c r="AV411" s="6157"/>
      <c r="AW411" s="6157"/>
      <c r="AX411" s="6157"/>
      <c r="AY411" s="6157"/>
      <c r="AZ411" s="6157"/>
      <c r="BA411" s="6158"/>
      <c r="BB411" s="2158" t="s">
        <v>176</v>
      </c>
      <c r="BC411" s="2526"/>
      <c r="BD411" s="5652">
        <f>_xlfn.XLOOKUP(B411,التشكيل_القديم!$M$5:$M$39,التشكيل_القديم!$L$5:$L$39,0,0)</f>
        <v>20</v>
      </c>
      <c r="BE411" s="6210" t="str">
        <f xml:space="preserve"> "(" &amp;BD411&amp;")                 " &amp;"رئيس الدائرة  /  "  &amp;B411</f>
        <v>(20)                 رئيس الدائرة  /  ثروت حامد محمد عبدالجواد</v>
      </c>
      <c r="BF411" s="6210"/>
      <c r="BG411" s="6210"/>
      <c r="BH411" s="6210"/>
      <c r="BI411" s="6210"/>
      <c r="BJ411" s="6210"/>
      <c r="BK411" s="6210"/>
      <c r="BL411" s="6210"/>
      <c r="BM411" s="6210"/>
      <c r="BN411" s="6210"/>
      <c r="BO411" s="6210"/>
      <c r="BP411" s="6210"/>
      <c r="BQ411" s="6210"/>
      <c r="BR411" s="6210"/>
      <c r="BS411" s="6210"/>
      <c r="BT411" s="6210"/>
      <c r="BU411" s="6210"/>
      <c r="BV411" s="6210"/>
      <c r="BW411" s="6210"/>
      <c r="BX411" s="6210"/>
      <c r="BY411" s="6210"/>
      <c r="BZ411" s="6210"/>
      <c r="CA411" s="6210"/>
      <c r="CB411" s="6210"/>
      <c r="CC411" s="6210"/>
      <c r="CD411" s="6210"/>
      <c r="CE411" s="6211"/>
      <c r="CF411" s="5653">
        <f>_xlfn.XLOOKUP(B412,التشكيل_القديم!$M$5:$M$39,التشكيل_القديم!$L$5:$L$39,0,0)</f>
        <v>21</v>
      </c>
      <c r="CG411" s="6341" t="str">
        <f>"(2)             "&amp; "عضو يمين الدائرة  /  "  &amp;B412</f>
        <v>(2)             عضو يمين الدائرة  /  محمد فايق عبدالحميد علي</v>
      </c>
      <c r="CH411" s="6210"/>
      <c r="CI411" s="6210"/>
      <c r="CJ411" s="6210"/>
      <c r="CK411" s="6210"/>
      <c r="CL411" s="6210"/>
      <c r="CM411" s="6210"/>
      <c r="CN411" s="6210"/>
      <c r="CO411" s="6210"/>
      <c r="CP411" s="6210"/>
      <c r="CQ411" s="6210"/>
      <c r="CR411" s="6210"/>
      <c r="CS411" s="6210"/>
      <c r="CT411" s="6210"/>
      <c r="CU411" s="6210"/>
      <c r="CV411" s="6210"/>
      <c r="CW411" s="6210"/>
      <c r="CX411" s="6210"/>
      <c r="CY411" s="6210"/>
      <c r="CZ411" s="6210"/>
      <c r="DA411" s="6210"/>
      <c r="DB411" s="6210"/>
      <c r="DC411" s="6210"/>
      <c r="DD411" s="6210"/>
      <c r="DE411" s="6210"/>
      <c r="DF411" s="6210"/>
      <c r="DG411" s="6211"/>
      <c r="DH411" s="5653">
        <f>_xlfn.XLOOKUP(B415,التشكيل_القديم!$M$5:$M$39,التشكيل_القديم!$L$5:$L$39,0,0)</f>
        <v>0</v>
      </c>
      <c r="DI411" s="6210" t="str">
        <f>IF(B415&lt;&gt;"","(5)             "&amp;"عضو يسار يسار اليسار الدائرة /  "&amp;B415,"لا يوجد عضو خامس")</f>
        <v>لا يوجد عضو خامس</v>
      </c>
      <c r="DJ411" s="6210"/>
      <c r="DK411" s="6210"/>
      <c r="DL411" s="6210"/>
      <c r="DM411" s="6210"/>
      <c r="DN411" s="6210"/>
      <c r="DO411" s="6210"/>
      <c r="DP411" s="6210"/>
      <c r="DQ411" s="6210"/>
      <c r="DR411" s="6210"/>
      <c r="DS411" s="6210"/>
      <c r="DT411" s="6210"/>
      <c r="DU411" s="6210"/>
      <c r="DV411" s="6210"/>
      <c r="DW411" s="6210"/>
      <c r="DX411" s="6210"/>
      <c r="DY411" s="6210"/>
      <c r="DZ411" s="6210"/>
      <c r="EA411" s="6210"/>
      <c r="EB411" s="6210"/>
      <c r="EC411" s="6210"/>
      <c r="ED411" s="6210"/>
      <c r="EE411" s="6210"/>
      <c r="EF411" s="6210"/>
      <c r="EG411" s="6210"/>
      <c r="EH411" s="6210"/>
      <c r="EI411" s="6210"/>
      <c r="EJ411" s="2024"/>
      <c r="EK411" s="5654" t="str">
        <f>الاعدادات!$F$5</f>
        <v>أغسطس</v>
      </c>
      <c r="EL411" s="5655" t="str">
        <f>الاعدادات!$F$6</f>
        <v>سبتمبر</v>
      </c>
      <c r="EM411" s="5655" t="str">
        <f>الاعدادات!$F$7</f>
        <v>أكتوبر</v>
      </c>
      <c r="EN411" s="2010" t="s">
        <v>106</v>
      </c>
      <c r="EO411" s="5654" t="str">
        <f>الاعدادات!$F$5</f>
        <v>أغسطس</v>
      </c>
      <c r="EP411" s="5655" t="str">
        <f>الاعدادات!$F$6</f>
        <v>سبتمبر</v>
      </c>
      <c r="EQ411" s="5655" t="str">
        <f>الاعدادات!$F$7</f>
        <v>أكتوبر</v>
      </c>
      <c r="ER411" s="2010" t="s">
        <v>106</v>
      </c>
      <c r="ES411" s="5654" t="str">
        <f>الاعدادات!$F$5</f>
        <v>أغسطس</v>
      </c>
      <c r="ET411" s="5655" t="str">
        <f>الاعدادات!$F$6</f>
        <v>سبتمبر</v>
      </c>
      <c r="EU411" s="5655" t="str">
        <f>الاعدادات!$F$7</f>
        <v>أكتوبر</v>
      </c>
      <c r="EV411" s="2010" t="s">
        <v>106</v>
      </c>
      <c r="EW411" s="5654" t="str">
        <f>الاعدادات!$F$5</f>
        <v>أغسطس</v>
      </c>
      <c r="EX411" s="5655" t="str">
        <f>الاعدادات!$F$6</f>
        <v>سبتمبر</v>
      </c>
      <c r="EY411" s="2010" t="s">
        <v>106</v>
      </c>
      <c r="EZ411" s="5654" t="str">
        <f>الاعدادات!$F$5</f>
        <v>أغسطس</v>
      </c>
      <c r="FA411" s="5655" t="str">
        <f>الاعدادات!$F$6</f>
        <v>سبتمبر</v>
      </c>
      <c r="FB411" s="5655" t="str">
        <f>الاعدادات!$F$7</f>
        <v>أكتوبر</v>
      </c>
      <c r="FC411" s="2010" t="s">
        <v>106</v>
      </c>
      <c r="FD411" s="5654" t="str">
        <f>الاعدادات!$F$5</f>
        <v>أغسطس</v>
      </c>
      <c r="FE411" s="5655" t="str">
        <f>الاعدادات!$F$6</f>
        <v>سبتمبر</v>
      </c>
      <c r="FF411" s="5655" t="str">
        <f>الاعدادات!$F$7</f>
        <v>أكتوبر</v>
      </c>
      <c r="FG411" s="2010" t="s">
        <v>106</v>
      </c>
      <c r="FK411" s="5654" t="str">
        <f>الاعدادات!$F$5</f>
        <v>أغسطس</v>
      </c>
      <c r="FL411" s="5655" t="str">
        <f>الاعدادات!$F$6</f>
        <v>سبتمبر</v>
      </c>
      <c r="FM411" s="5655" t="str">
        <f>الاعدادات!$F$7</f>
        <v>أكتوبر</v>
      </c>
      <c r="FN411" s="2010" t="s">
        <v>106</v>
      </c>
      <c r="FO411" s="5654" t="str">
        <f>الاعدادات!$F$5</f>
        <v>أغسطس</v>
      </c>
      <c r="FP411" s="5655" t="str">
        <f>الاعدادات!$F$6</f>
        <v>سبتمبر</v>
      </c>
      <c r="FQ411" s="5655" t="str">
        <f>الاعدادات!$F$7</f>
        <v>أكتوبر</v>
      </c>
      <c r="FR411" s="2010" t="s">
        <v>106</v>
      </c>
    </row>
    <row r="412" spans="1:174" ht="48" customHeight="1" thickBot="1">
      <c r="A412" s="6228"/>
      <c r="B412" s="6250" t="str" cm="1">
        <f t="array" ref="B412">_xlfn.XLOOKUP(1, (INDEX(التشكيل_القديم!$L$5:$S$49, ,6)=$A411) * (INDEX(التشكيل_القديم!$L$5:$S$49, ,7)="عضو يمين"), INDEX(التشكيل_القديم!$L$5:$S$49, ,2))</f>
        <v>محمد فايق عبدالحميد علي</v>
      </c>
      <c r="C412" s="6250"/>
      <c r="D412" s="6250"/>
      <c r="E412" s="6250"/>
      <c r="F412" s="6250"/>
      <c r="G412" s="6250"/>
      <c r="H412" s="2170" cm="1">
        <f t="array" ref="H412">_xlfn.XLOOKUP(1, (INDEX(التشكيل_القديم!$L$5:$S$49, ,6)=$A411) * (INDEX(التشكيل_القديم!$L$5:$S$49, ,7)="عضو يمين"), INDEX(التشكيل_القديم!$L$5:$S$49, ,3))</f>
        <v>208</v>
      </c>
      <c r="I412" s="2171" t="str" cm="1">
        <f t="array" ref="I412">_xlfn.XLOOKUP(1, (INDEX(التشكيل_القديم!$L$5:$S$49, ,6)=$A411) * (INDEX(التشكيل_القديم!$L$5:$S$49, ,7)="عضو يمين"), INDEX(التشكيل_القديم!$L$5:$S$49, ,4))</f>
        <v>أ</v>
      </c>
      <c r="J412" s="6232"/>
      <c r="K412" s="6235"/>
      <c r="L412" s="5677" t="str">
        <f>الاعدادات!$D$6</f>
        <v>2022 وما قبلها</v>
      </c>
      <c r="M412" s="2012">
        <v>0</v>
      </c>
      <c r="N412" s="2003"/>
      <c r="O412" s="2003"/>
      <c r="P412" s="2003"/>
      <c r="Q412" s="2003"/>
      <c r="R412" s="2003"/>
      <c r="S412" s="2003"/>
      <c r="T412" s="2003"/>
      <c r="U412" s="2003"/>
      <c r="V412" s="2003"/>
      <c r="W412" s="2003"/>
      <c r="X412" s="2003"/>
      <c r="Y412" s="2017"/>
      <c r="Z412" s="5678">
        <f>Y412+X412+U412+T412+S412+R412+Q412+P412+O412+N412+M412-W412</f>
        <v>0</v>
      </c>
      <c r="AA412" s="2021"/>
      <c r="AB412" s="2005"/>
      <c r="AC412" s="5656">
        <f>SUM(BD412:BJ412,CF412:CL412,BD419:BJ419,CF419:CL419,DH412:DN412,DH419:DN419)</f>
        <v>0</v>
      </c>
      <c r="AD412" s="5656">
        <f>SUM(BK412:BO412,CM412:CQ412,BK419:BO419,CM419:CQ419,DO412:DS412,DO419:DS419)</f>
        <v>0</v>
      </c>
      <c r="AE412" s="5656">
        <f>BP412+CR412+BP419+CR419+DT412+DT419</f>
        <v>0</v>
      </c>
      <c r="AF412" s="5657">
        <f t="shared" ref="AF412:AF416" si="2573">AE412+AD412+AC412</f>
        <v>0</v>
      </c>
      <c r="AG412" s="5656">
        <f t="shared" ref="AG412:AG416" si="2574">BR412+CT412+BR419+CT419+DV412+DV419</f>
        <v>0</v>
      </c>
      <c r="AH412" s="5658">
        <f>BS412+CU412+BS419+CU419+DW412+DW419</f>
        <v>0</v>
      </c>
      <c r="AI412" s="5656">
        <f t="shared" ref="AI412:AI416" si="2575">BT412+CV412+BT419+CV419+DX412+DX419</f>
        <v>0</v>
      </c>
      <c r="AJ412" s="5656">
        <f t="shared" ref="AJ412:AJ416" si="2576">BU412+CW412+BU419+CW419+DY412+DY419</f>
        <v>0</v>
      </c>
      <c r="AK412" s="5656">
        <f t="shared" ref="AK412:AK416" si="2577">BV412+CX412+BV419+CX419+DZ412+DZ419</f>
        <v>0</v>
      </c>
      <c r="AL412" s="5656">
        <f t="shared" ref="AL412:AL416" si="2578">BW412+CY412+BW419+CY419+EA412+EA419</f>
        <v>0</v>
      </c>
      <c r="AM412" s="5657">
        <f t="shared" ref="AM412:AM416" si="2579">AL412+AK412+AJ412+AI412+AH412</f>
        <v>0</v>
      </c>
      <c r="AN412" s="5659">
        <f>BX412+CZ412+BX419+CZ419+EB412+EB419</f>
        <v>0</v>
      </c>
      <c r="AO412" s="5659">
        <f t="shared" ref="AO412:AO416" si="2580">BY412+DA412+BY419+DA419+EC412+EC419</f>
        <v>0</v>
      </c>
      <c r="AP412" s="5659">
        <f>BZ412+DB412+DB419+BZ419+ED412+ED419</f>
        <v>0</v>
      </c>
      <c r="AQ412" s="5657">
        <f t="shared" ref="AQ412:AQ416" si="2581">AP412+AO412+AN412</f>
        <v>0</v>
      </c>
      <c r="AR412" s="5660">
        <f>CA412+DC412+CA419+DC419+EE412+EE419</f>
        <v>0</v>
      </c>
      <c r="AS412" s="5661">
        <f t="shared" ref="AS412:AS416" si="2582">AR412+AQ412+AM412+AG412+AF412</f>
        <v>0</v>
      </c>
      <c r="AT412" s="2021"/>
      <c r="AU412" s="5656">
        <f t="shared" ref="AU412:AU416" si="2583">CC412+DE412+CC419+DE419+EG412+EG419</f>
        <v>0</v>
      </c>
      <c r="AV412" s="5656">
        <f t="shared" ref="AV412:AV416" si="2584">CD412+DF412+CD419+DF419+EH412+EH419</f>
        <v>0</v>
      </c>
      <c r="AW412" s="2003"/>
      <c r="AX412" s="2004"/>
      <c r="AY412" s="5682">
        <f t="shared" ref="AY412:AY416" si="2585">AX412+AW412+AV412+AU412+AT412</f>
        <v>0</v>
      </c>
      <c r="AZ412" s="2006"/>
      <c r="BA412" s="5656">
        <f t="shared" ref="BA412:BA417" si="2586">AY412+AS412+AA412-Z412</f>
        <v>0</v>
      </c>
      <c r="BB412" s="2159"/>
      <c r="BC412" s="5683" t="str">
        <f>الاعدادات!$D$6</f>
        <v>2022 وما قبلها</v>
      </c>
      <c r="BD412" s="82"/>
      <c r="BE412" s="83"/>
      <c r="BF412" s="83"/>
      <c r="BG412" s="84"/>
      <c r="BH412" s="84"/>
      <c r="BI412" s="84"/>
      <c r="BJ412" s="85"/>
      <c r="BK412" s="86"/>
      <c r="BL412" s="87"/>
      <c r="BM412" s="87"/>
      <c r="BN412" s="88"/>
      <c r="BO412" s="88"/>
      <c r="BP412" s="89"/>
      <c r="BQ412" s="77">
        <f t="shared" ref="BQ412:BQ417" si="2587">BP412+BO412+BN412+BM412+BL412+BK412+BJ412+BI412+BH412+BG412+BF412+BE412+BD412</f>
        <v>0</v>
      </c>
      <c r="BR412" s="90"/>
      <c r="BS412" s="91"/>
      <c r="BT412" s="92"/>
      <c r="BU412" s="93"/>
      <c r="BV412" s="94"/>
      <c r="BW412" s="95"/>
      <c r="BX412" s="96"/>
      <c r="BY412" s="97"/>
      <c r="BZ412" s="98"/>
      <c r="CA412" s="99"/>
      <c r="CB412" s="79">
        <f t="shared" ref="CB412:CB416" si="2588">CA412+BZ412+BY412+BX412+BW412+BV412+BU412+BT412+BS412+BR412+BQ412</f>
        <v>0</v>
      </c>
      <c r="CC412" s="80"/>
      <c r="CD412" s="78"/>
      <c r="CE412" s="100"/>
      <c r="CF412" s="101"/>
      <c r="CG412" s="83"/>
      <c r="CH412" s="83"/>
      <c r="CI412" s="84"/>
      <c r="CJ412" s="84"/>
      <c r="CK412" s="84"/>
      <c r="CL412" s="85"/>
      <c r="CM412" s="86"/>
      <c r="CN412" s="87"/>
      <c r="CO412" s="87"/>
      <c r="CP412" s="88"/>
      <c r="CQ412" s="88"/>
      <c r="CR412" s="89"/>
      <c r="CS412" s="77">
        <f t="shared" ref="CS412:CS417" si="2589">CR412+CQ412+CP412+CO412+CN412+CM412+CL412+CK412+CJ412+CI412+CH412+CG412+CF412</f>
        <v>0</v>
      </c>
      <c r="CT412" s="90"/>
      <c r="CU412" s="91"/>
      <c r="CV412" s="92"/>
      <c r="CW412" s="93"/>
      <c r="CX412" s="94"/>
      <c r="CY412" s="95"/>
      <c r="CZ412" s="96"/>
      <c r="DA412" s="97"/>
      <c r="DB412" s="98"/>
      <c r="DC412" s="99"/>
      <c r="DD412" s="81">
        <f t="shared" ref="DD412:DD413" si="2590">SUM(CS412:DC412)</f>
        <v>0</v>
      </c>
      <c r="DE412" s="80"/>
      <c r="DF412" s="78"/>
      <c r="DG412" s="102"/>
      <c r="DH412" s="101"/>
      <c r="DI412" s="83"/>
      <c r="DJ412" s="83"/>
      <c r="DK412" s="84"/>
      <c r="DL412" s="84"/>
      <c r="DM412" s="84"/>
      <c r="DN412" s="85"/>
      <c r="DO412" s="86"/>
      <c r="DP412" s="87"/>
      <c r="DQ412" s="87"/>
      <c r="DR412" s="88"/>
      <c r="DS412" s="88"/>
      <c r="DT412" s="89"/>
      <c r="DU412" s="77">
        <f t="shared" ref="DU412:DU414" si="2591">DT412+DS412+DR412+DQ412+DP412+DO412+DN412+DM412+DL412+DK412+DJ412+DI412+DH412</f>
        <v>0</v>
      </c>
      <c r="DV412" s="90"/>
      <c r="DW412" s="91"/>
      <c r="DX412" s="92"/>
      <c r="DY412" s="93"/>
      <c r="DZ412" s="94"/>
      <c r="EA412" s="95"/>
      <c r="EB412" s="96"/>
      <c r="EC412" s="97"/>
      <c r="ED412" s="98"/>
      <c r="EE412" s="99"/>
      <c r="EF412" s="81">
        <f t="shared" ref="EF412:EF413" si="2592">SUM(DU412:EE412)</f>
        <v>0</v>
      </c>
      <c r="EG412" s="80"/>
      <c r="EH412" s="78"/>
      <c r="EI412" s="102"/>
      <c r="EJ412" s="5675" t="str">
        <f>الاعدادات!$D$6</f>
        <v>2022 وما قبلها</v>
      </c>
      <c r="EK412" s="68">
        <f t="shared" ref="EK412:EK416" si="2593">AM412+AG412-EL412-EM412</f>
        <v>0</v>
      </c>
      <c r="EL412" s="69"/>
      <c r="EM412" s="69"/>
      <c r="EN412" s="70">
        <f>SUM(EK412:EM412)</f>
        <v>0</v>
      </c>
      <c r="EO412" s="68">
        <f t="shared" ref="EO412:EO416" si="2594">AT412-EQ412-EP412</f>
        <v>0</v>
      </c>
      <c r="EP412" s="69"/>
      <c r="EQ412" s="69"/>
      <c r="ER412" s="70">
        <f>SUM(EO412:EQ412)</f>
        <v>0</v>
      </c>
      <c r="ES412" s="68">
        <f t="shared" ref="ES412:ES416" si="2595">AU412-EU412-ET412</f>
        <v>0</v>
      </c>
      <c r="ET412" s="69"/>
      <c r="EU412" s="71"/>
      <c r="EV412" s="70">
        <f t="shared" ref="EV412:EV417" si="2596">EU412+ET412+ES412</f>
        <v>0</v>
      </c>
      <c r="EW412" s="68">
        <f t="shared" ref="EW412:EW416" si="2597">AV412-EX412</f>
        <v>0</v>
      </c>
      <c r="EX412" s="69"/>
      <c r="EY412" s="70">
        <f>SUM(EW412:EX412)</f>
        <v>0</v>
      </c>
      <c r="EZ412" s="68">
        <f>FK412+FO412</f>
        <v>0</v>
      </c>
      <c r="FA412" s="68">
        <f>FL412+FP412</f>
        <v>0</v>
      </c>
      <c r="FB412" s="68">
        <f>FM412+FQ412</f>
        <v>0</v>
      </c>
      <c r="FC412" s="68">
        <f>FN412+FR412</f>
        <v>0</v>
      </c>
      <c r="FD412" s="68">
        <f t="shared" ref="FD412:FD417" si="2598">EK412+EO412+ES412+EW412+EZ412</f>
        <v>0</v>
      </c>
      <c r="FE412" s="72">
        <f t="shared" ref="FE412:FE417" si="2599">EL412+EP412+ET412+FA412+EX412</f>
        <v>0</v>
      </c>
      <c r="FF412" s="72">
        <f t="shared" ref="FF412:FF417" si="2600">FB412+EU412+EQ412+EM412</f>
        <v>0</v>
      </c>
      <c r="FG412" s="70">
        <f t="shared" ref="FG412:FG417" si="2601">SUM(FD412:FF412)</f>
        <v>0</v>
      </c>
      <c r="FH412" t="str">
        <f t="shared" ref="FH412:FH416" si="2602">IF(OR(EZ412&lt;0,EW412&lt;0,ES412&lt;0,EO412&lt;0,EK412&lt;0,Z412 &lt;&gt; AY412+AS412+AA412), "wrong", "ok")</f>
        <v>ok</v>
      </c>
      <c r="FK412" s="68">
        <f>AX412-FL412-FM412</f>
        <v>0</v>
      </c>
      <c r="FL412" s="69"/>
      <c r="FM412" s="69"/>
      <c r="FN412" s="70">
        <f>SUM(FK412:FM412)</f>
        <v>0</v>
      </c>
      <c r="FO412" s="68">
        <f>AW412-FP412-FQ412</f>
        <v>0</v>
      </c>
      <c r="FP412" s="69"/>
      <c r="FQ412" s="69"/>
      <c r="FR412" s="70">
        <f>SUM(FO412:FQ412)</f>
        <v>0</v>
      </c>
    </row>
    <row r="413" spans="1:174" ht="48" customHeight="1" thickBot="1">
      <c r="A413" s="6228"/>
      <c r="B413" s="6250" t="str" cm="1">
        <f t="array" ref="B413">_xlfn.XLOOKUP(1, (INDEX(التشكيل_القديم!$L$5:$S$49, ,6)=$A411) * (INDEX(التشكيل_القديم!$L$5:$S$49, ,7)="عضو يسار"), INDEX(التشكيل_القديم!$L$5:$S$49, ,2))</f>
        <v>رائد محمد ربيع جاد</v>
      </c>
      <c r="C413" s="6250"/>
      <c r="D413" s="6250"/>
      <c r="E413" s="6250"/>
      <c r="F413" s="6250"/>
      <c r="G413" s="6250"/>
      <c r="H413" s="2170" cm="1">
        <f t="array" ref="H413">_xlfn.XLOOKUP(1, (INDEX(التشكيل_القديم!$L$5:$S$49, ,6)=$A411) * (INDEX(التشكيل_القديم!$L$5:$S$49, ,7)="عضو يسار"), INDEX(التشكيل_القديم!$L$5:$S$49, ,3))</f>
        <v>561</v>
      </c>
      <c r="I413" s="2171" t="str" cm="1">
        <f t="array" ref="I413">_xlfn.XLOOKUP(1, (INDEX(التشكيل_القديم!$L$5:$S$49, ,6)=$A411) * (INDEX(التشكيل_القديم!$L$5:$S$49, ,7)="عضو يسار"), INDEX(التشكيل_القديم!$L$5:$S$49, ,4))</f>
        <v>أ</v>
      </c>
      <c r="J413" s="6232"/>
      <c r="K413" s="6235"/>
      <c r="L413" s="5675">
        <f>الاعدادات!$D$7</f>
        <v>2023</v>
      </c>
      <c r="M413" s="2013">
        <v>10</v>
      </c>
      <c r="N413" s="64"/>
      <c r="O413" s="64"/>
      <c r="P413" s="64"/>
      <c r="Q413" s="64"/>
      <c r="R413" s="64"/>
      <c r="S413" s="64"/>
      <c r="T413" s="64"/>
      <c r="U413" s="64"/>
      <c r="V413" s="64"/>
      <c r="W413" s="64"/>
      <c r="X413" s="64"/>
      <c r="Y413" s="2018"/>
      <c r="Z413" s="5679">
        <f t="shared" ref="Z413:Z416" si="2603">Y413+X413+U413+T413+S413+R413+Q413+P413+O413+N413+M413-W413</f>
        <v>10</v>
      </c>
      <c r="AA413" s="2007"/>
      <c r="AB413" s="63"/>
      <c r="AC413" s="5662">
        <f t="shared" ref="AC413:AC416" si="2604">SUM(BD413:BJ413,CF413:CL413,BD420:BJ420,CF420:CL420,DH413:DN413,DH420:DN420)</f>
        <v>0</v>
      </c>
      <c r="AD413" s="5662">
        <f t="shared" ref="AD413:AD416" si="2605">SUM(BK413:BO413,CM413:CQ413,BK420:BO420,CM420:CQ420,DO413:DS413,DO420:DS420)</f>
        <v>0</v>
      </c>
      <c r="AE413" s="5662">
        <f>BP413+CR413+BP420+CR420+DT413+DT420</f>
        <v>0</v>
      </c>
      <c r="AF413" s="5663">
        <f t="shared" si="2573"/>
        <v>0</v>
      </c>
      <c r="AG413" s="5662">
        <f t="shared" si="2574"/>
        <v>0</v>
      </c>
      <c r="AH413" s="5664">
        <f t="shared" ref="AH413:AH416" si="2606">BS413+CU413+BS420+CU420+DW413+DW420</f>
        <v>0</v>
      </c>
      <c r="AI413" s="5662">
        <f t="shared" si="2575"/>
        <v>0</v>
      </c>
      <c r="AJ413" s="5662">
        <f t="shared" si="2576"/>
        <v>0</v>
      </c>
      <c r="AK413" s="5662">
        <f t="shared" si="2577"/>
        <v>0</v>
      </c>
      <c r="AL413" s="5662">
        <f t="shared" si="2578"/>
        <v>0</v>
      </c>
      <c r="AM413" s="5663">
        <f t="shared" si="2579"/>
        <v>0</v>
      </c>
      <c r="AN413" s="5665">
        <f t="shared" ref="AN413:AN416" si="2607">BX413+CZ413+BX420+CZ420+EB413+EB420</f>
        <v>0</v>
      </c>
      <c r="AO413" s="5665">
        <f t="shared" si="2580"/>
        <v>0</v>
      </c>
      <c r="AP413" s="5665">
        <f>BZ413+DB413+DB420+BZ420+ED413+ED420</f>
        <v>0</v>
      </c>
      <c r="AQ413" s="5663">
        <f t="shared" si="2581"/>
        <v>0</v>
      </c>
      <c r="AR413" s="5666">
        <f>CA413+DC413+CA420+DC420+EE413+EE420</f>
        <v>0</v>
      </c>
      <c r="AS413" s="5667">
        <f t="shared" si="2582"/>
        <v>0</v>
      </c>
      <c r="AT413" s="2007"/>
      <c r="AU413" s="5662">
        <f t="shared" si="2583"/>
        <v>0</v>
      </c>
      <c r="AV413" s="5662">
        <f t="shared" si="2584"/>
        <v>0</v>
      </c>
      <c r="AW413" s="64"/>
      <c r="AX413" s="64"/>
      <c r="AY413" s="65">
        <f t="shared" si="2585"/>
        <v>0</v>
      </c>
      <c r="AZ413" s="66"/>
      <c r="BA413" s="5662">
        <f t="shared" si="2586"/>
        <v>-10</v>
      </c>
      <c r="BB413" s="2159"/>
      <c r="BC413" s="5683">
        <f>الاعدادات!$D$7</f>
        <v>2023</v>
      </c>
      <c r="BD413" s="82"/>
      <c r="BE413" s="83"/>
      <c r="BF413" s="83"/>
      <c r="BG413" s="103"/>
      <c r="BH413" s="84"/>
      <c r="BI413" s="84"/>
      <c r="BJ413" s="85"/>
      <c r="BK413" s="86"/>
      <c r="BL413" s="87"/>
      <c r="BM413" s="87"/>
      <c r="BN413" s="88"/>
      <c r="BO413" s="88"/>
      <c r="BP413" s="89"/>
      <c r="BQ413" s="77">
        <f t="shared" si="2587"/>
        <v>0</v>
      </c>
      <c r="BR413" s="90"/>
      <c r="BS413" s="91"/>
      <c r="BT413" s="92"/>
      <c r="BU413" s="93"/>
      <c r="BV413" s="94"/>
      <c r="BW413" s="95"/>
      <c r="BX413" s="96"/>
      <c r="BY413" s="97"/>
      <c r="BZ413" s="98"/>
      <c r="CA413" s="99"/>
      <c r="CB413" s="79">
        <f t="shared" si="2588"/>
        <v>0</v>
      </c>
      <c r="CC413" s="104"/>
      <c r="CD413" s="92"/>
      <c r="CE413" s="100"/>
      <c r="CF413" s="101"/>
      <c r="CG413" s="83"/>
      <c r="CH413" s="83"/>
      <c r="CI413" s="84"/>
      <c r="CJ413" s="84"/>
      <c r="CK413" s="84"/>
      <c r="CL413" s="85"/>
      <c r="CM413" s="86"/>
      <c r="CN413" s="87"/>
      <c r="CO413" s="87"/>
      <c r="CP413" s="88"/>
      <c r="CQ413" s="88"/>
      <c r="CR413" s="89"/>
      <c r="CS413" s="77">
        <f t="shared" si="2589"/>
        <v>0</v>
      </c>
      <c r="CT413" s="90"/>
      <c r="CU413" s="91"/>
      <c r="CV413" s="92"/>
      <c r="CW413" s="93"/>
      <c r="CX413" s="94"/>
      <c r="CY413" s="95"/>
      <c r="CZ413" s="96"/>
      <c r="DA413" s="97"/>
      <c r="DB413" s="98"/>
      <c r="DC413" s="99"/>
      <c r="DD413" s="81">
        <f t="shared" si="2590"/>
        <v>0</v>
      </c>
      <c r="DE413" s="104"/>
      <c r="DF413" s="92"/>
      <c r="DG413" s="102"/>
      <c r="DH413" s="101"/>
      <c r="DI413" s="83"/>
      <c r="DJ413" s="83"/>
      <c r="DK413" s="84"/>
      <c r="DL413" s="84"/>
      <c r="DM413" s="84"/>
      <c r="DN413" s="85"/>
      <c r="DO413" s="86"/>
      <c r="DP413" s="87"/>
      <c r="DQ413" s="87"/>
      <c r="DR413" s="88"/>
      <c r="DS413" s="88"/>
      <c r="DT413" s="89"/>
      <c r="DU413" s="77">
        <f t="shared" si="2591"/>
        <v>0</v>
      </c>
      <c r="DV413" s="90"/>
      <c r="DW413" s="91"/>
      <c r="DX413" s="92"/>
      <c r="DY413" s="93"/>
      <c r="DZ413" s="94"/>
      <c r="EA413" s="95"/>
      <c r="EB413" s="96"/>
      <c r="EC413" s="97"/>
      <c r="ED413" s="98"/>
      <c r="EE413" s="99"/>
      <c r="EF413" s="81">
        <f t="shared" si="2592"/>
        <v>0</v>
      </c>
      <c r="EG413" s="104"/>
      <c r="EH413" s="92"/>
      <c r="EI413" s="102"/>
      <c r="EJ413" s="5675">
        <f>الاعدادات!$D$7</f>
        <v>2023</v>
      </c>
      <c r="EK413" s="68">
        <f t="shared" si="2593"/>
        <v>0</v>
      </c>
      <c r="EL413" s="69"/>
      <c r="EM413" s="69"/>
      <c r="EN413" s="70">
        <f t="shared" ref="EN413:EN416" si="2608">SUM(EK413:EM413)</f>
        <v>0</v>
      </c>
      <c r="EO413" s="68">
        <f t="shared" si="2594"/>
        <v>0</v>
      </c>
      <c r="EP413" s="69"/>
      <c r="EQ413" s="69"/>
      <c r="ER413" s="70">
        <f t="shared" ref="ER413:ER416" si="2609">SUM(EO413:EQ413)</f>
        <v>0</v>
      </c>
      <c r="ES413" s="68">
        <f t="shared" si="2595"/>
        <v>0</v>
      </c>
      <c r="ET413" s="69"/>
      <c r="EU413" s="71"/>
      <c r="EV413" s="70">
        <f t="shared" si="2596"/>
        <v>0</v>
      </c>
      <c r="EW413" s="68">
        <f t="shared" si="2597"/>
        <v>0</v>
      </c>
      <c r="EX413" s="69"/>
      <c r="EY413" s="70">
        <f t="shared" ref="EY413:EY416" si="2610">SUM(EW413:EX413)</f>
        <v>0</v>
      </c>
      <c r="EZ413" s="68">
        <f t="shared" ref="EZ413:EZ416" si="2611">FK413+FO413</f>
        <v>0</v>
      </c>
      <c r="FA413" s="68">
        <f t="shared" ref="FA413:FA416" si="2612">FL413+FP413</f>
        <v>0</v>
      </c>
      <c r="FB413" s="68">
        <f t="shared" ref="FB413:FB416" si="2613">FM413+FQ413</f>
        <v>0</v>
      </c>
      <c r="FC413" s="68">
        <f t="shared" ref="FC413:FC416" si="2614">FN413+FR413</f>
        <v>0</v>
      </c>
      <c r="FD413" s="68">
        <f t="shared" si="2598"/>
        <v>0</v>
      </c>
      <c r="FE413" s="72">
        <f t="shared" si="2599"/>
        <v>0</v>
      </c>
      <c r="FF413" s="72">
        <f t="shared" si="2600"/>
        <v>0</v>
      </c>
      <c r="FG413" s="70">
        <f t="shared" si="2601"/>
        <v>0</v>
      </c>
      <c r="FH413" t="str">
        <f t="shared" si="2602"/>
        <v>wrong</v>
      </c>
      <c r="FK413" s="68">
        <f t="shared" ref="FK413:FK416" si="2615">AX413-FL413-FM413</f>
        <v>0</v>
      </c>
      <c r="FL413" s="69"/>
      <c r="FM413" s="69"/>
      <c r="FN413" s="70">
        <f t="shared" ref="FN413:FN416" si="2616">SUM(FK413:FM413)</f>
        <v>0</v>
      </c>
      <c r="FO413" s="68">
        <f t="shared" ref="FO413:FO416" si="2617">AW413-FP413-FQ413</f>
        <v>0</v>
      </c>
      <c r="FP413" s="69"/>
      <c r="FQ413" s="69"/>
      <c r="FR413" s="70">
        <f t="shared" ref="FR413:FR416" si="2618">SUM(FO413:FQ413)</f>
        <v>0</v>
      </c>
    </row>
    <row r="414" spans="1:174" ht="48" customHeight="1" thickBot="1">
      <c r="A414" s="6228"/>
      <c r="B414" s="6250" t="str" cm="1">
        <f t="array" ref="B414">IFERROR(_xlfn.XLOOKUP(1, (INDEX(التشكيل_القديم!$L$5:$S$49, ,6)=$A411) * (INDEX(التشكيل_القديم!$L$5:$S$49, ,7)="عضو يسار اليسار"), INDEX(التشكيل_القديم!$L$5:$S$49, ,2)),"")</f>
        <v/>
      </c>
      <c r="C414" s="6250"/>
      <c r="D414" s="6250"/>
      <c r="E414" s="6250"/>
      <c r="F414" s="6250"/>
      <c r="G414" s="6250"/>
      <c r="H414" s="2170" t="str" cm="1">
        <f t="array" ref="H414">IFERROR(_xlfn.XLOOKUP(1, (INDEX(التشكيل_القديم!$L$5:$S$49, ,6)=$A411) * (INDEX(التشكيل_القديم!$L$5:$S$49, ,7)="عضو يسار اليسار"), INDEX(التشكيل_القديم!$L$5:$S$49, ,3)),"")</f>
        <v/>
      </c>
      <c r="I414" s="2171" t="str" cm="1">
        <f t="array" ref="I414">IFERROR(_xlfn.XLOOKUP(1, (INDEX(التشكيل_القديم!$L$5:$S$49, ,6)=$A411) * (INDEX(التشكيل_القديم!$L$5:$S$49, ,7)="عضو يسار اليسار"), INDEX(التشكيل_القديم!$L$5:$S$49, ,4)),"")</f>
        <v/>
      </c>
      <c r="J414" s="6232"/>
      <c r="K414" s="6235"/>
      <c r="L414" s="5675">
        <f>الاعدادات!$D$8</f>
        <v>2024</v>
      </c>
      <c r="M414" s="2014">
        <v>33</v>
      </c>
      <c r="N414" s="1997"/>
      <c r="O414" s="1997"/>
      <c r="P414" s="1997"/>
      <c r="Q414" s="1997"/>
      <c r="R414" s="1997"/>
      <c r="S414" s="1997"/>
      <c r="T414" s="1997"/>
      <c r="U414" s="1997"/>
      <c r="V414" s="1997"/>
      <c r="W414" s="1997"/>
      <c r="X414" s="1997"/>
      <c r="Y414" s="2019"/>
      <c r="Z414" s="5680">
        <f t="shared" si="2603"/>
        <v>33</v>
      </c>
      <c r="AA414" s="2022"/>
      <c r="AB414" s="1999"/>
      <c r="AC414" s="2002">
        <f t="shared" si="2604"/>
        <v>0</v>
      </c>
      <c r="AD414" s="2002">
        <f t="shared" si="2605"/>
        <v>0</v>
      </c>
      <c r="AE414" s="2002">
        <f>BP414+CR414+BP421+CR421+DT414+DT421</f>
        <v>0</v>
      </c>
      <c r="AF414" s="5668">
        <f t="shared" si="2573"/>
        <v>0</v>
      </c>
      <c r="AG414" s="2002">
        <f t="shared" si="2574"/>
        <v>0</v>
      </c>
      <c r="AH414" s="5669">
        <f t="shared" si="2606"/>
        <v>0</v>
      </c>
      <c r="AI414" s="2002">
        <f t="shared" si="2575"/>
        <v>0</v>
      </c>
      <c r="AJ414" s="2002">
        <f t="shared" si="2576"/>
        <v>0</v>
      </c>
      <c r="AK414" s="2002">
        <f t="shared" si="2577"/>
        <v>0</v>
      </c>
      <c r="AL414" s="2002">
        <f t="shared" si="2578"/>
        <v>0</v>
      </c>
      <c r="AM414" s="5668">
        <f t="shared" si="2579"/>
        <v>0</v>
      </c>
      <c r="AN414" s="2177">
        <f t="shared" si="2607"/>
        <v>0</v>
      </c>
      <c r="AO414" s="2177">
        <f t="shared" si="2580"/>
        <v>0</v>
      </c>
      <c r="AP414" s="2177">
        <f>BZ414+DB414+DB421+BZ421+ED414+ED421</f>
        <v>0</v>
      </c>
      <c r="AQ414" s="5668">
        <f t="shared" si="2581"/>
        <v>0</v>
      </c>
      <c r="AR414" s="5670">
        <f>CA414+DC414+CA421+DC421+EE414+EE421</f>
        <v>0</v>
      </c>
      <c r="AS414" s="5671">
        <f t="shared" si="2582"/>
        <v>0</v>
      </c>
      <c r="AT414" s="2022"/>
      <c r="AU414" s="2002">
        <f t="shared" si="2583"/>
        <v>0</v>
      </c>
      <c r="AV414" s="2002">
        <f t="shared" si="2584"/>
        <v>0</v>
      </c>
      <c r="AW414" s="1997"/>
      <c r="AX414" s="1998"/>
      <c r="AY414" s="2000">
        <f t="shared" si="2585"/>
        <v>0</v>
      </c>
      <c r="AZ414" s="2001"/>
      <c r="BA414" s="2002">
        <f t="shared" si="2586"/>
        <v>-33</v>
      </c>
      <c r="BB414" s="2159"/>
      <c r="BC414" s="5683">
        <f>الاعدادات!$D$8</f>
        <v>2024</v>
      </c>
      <c r="BD414" s="82"/>
      <c r="BE414" s="83"/>
      <c r="BF414" s="83"/>
      <c r="BG414" s="84"/>
      <c r="BH414" s="84"/>
      <c r="BI414" s="84"/>
      <c r="BJ414" s="85"/>
      <c r="BK414" s="86"/>
      <c r="BL414" s="87"/>
      <c r="BM414" s="87"/>
      <c r="BN414" s="88"/>
      <c r="BO414" s="88"/>
      <c r="BP414" s="89"/>
      <c r="BQ414" s="77">
        <f t="shared" si="2587"/>
        <v>0</v>
      </c>
      <c r="BR414" s="90"/>
      <c r="BS414" s="91"/>
      <c r="BT414" s="92"/>
      <c r="BU414" s="93"/>
      <c r="BV414" s="94"/>
      <c r="BW414" s="95"/>
      <c r="BX414" s="96"/>
      <c r="BY414" s="97"/>
      <c r="BZ414" s="98"/>
      <c r="CA414" s="99"/>
      <c r="CB414" s="79">
        <f t="shared" si="2588"/>
        <v>0</v>
      </c>
      <c r="CC414" s="104"/>
      <c r="CD414" s="92"/>
      <c r="CE414" s="100"/>
      <c r="CF414" s="101"/>
      <c r="CG414" s="83"/>
      <c r="CH414" s="83"/>
      <c r="CI414" s="84"/>
      <c r="CJ414" s="84"/>
      <c r="CK414" s="84"/>
      <c r="CL414" s="85"/>
      <c r="CM414" s="86"/>
      <c r="CN414" s="87"/>
      <c r="CO414" s="87"/>
      <c r="CP414" s="88"/>
      <c r="CQ414" s="88"/>
      <c r="CR414" s="89"/>
      <c r="CS414" s="77">
        <f t="shared" si="2589"/>
        <v>0</v>
      </c>
      <c r="CT414" s="90"/>
      <c r="CU414" s="91"/>
      <c r="CV414" s="92"/>
      <c r="CW414" s="93"/>
      <c r="CX414" s="94"/>
      <c r="CY414" s="95"/>
      <c r="CZ414" s="96"/>
      <c r="DA414" s="97"/>
      <c r="DB414" s="98"/>
      <c r="DC414" s="99"/>
      <c r="DD414" s="81">
        <f>SUM(CS414:DC414)</f>
        <v>0</v>
      </c>
      <c r="DE414" s="104"/>
      <c r="DF414" s="92"/>
      <c r="DG414" s="102"/>
      <c r="DH414" s="101"/>
      <c r="DI414" s="83"/>
      <c r="DJ414" s="83"/>
      <c r="DK414" s="84"/>
      <c r="DL414" s="84"/>
      <c r="DM414" s="84"/>
      <c r="DN414" s="85"/>
      <c r="DO414" s="86"/>
      <c r="DP414" s="87"/>
      <c r="DQ414" s="87"/>
      <c r="DR414" s="88"/>
      <c r="DS414" s="88"/>
      <c r="DT414" s="89"/>
      <c r="DU414" s="77">
        <f t="shared" si="2591"/>
        <v>0</v>
      </c>
      <c r="DV414" s="90"/>
      <c r="DW414" s="91"/>
      <c r="DX414" s="92"/>
      <c r="DY414" s="93"/>
      <c r="DZ414" s="94"/>
      <c r="EA414" s="95"/>
      <c r="EB414" s="96"/>
      <c r="EC414" s="97"/>
      <c r="ED414" s="98"/>
      <c r="EE414" s="99"/>
      <c r="EF414" s="81">
        <f>SUM(DU414:EE414)</f>
        <v>0</v>
      </c>
      <c r="EG414" s="104"/>
      <c r="EH414" s="92"/>
      <c r="EI414" s="102"/>
      <c r="EJ414" s="5675">
        <f>الاعدادات!$D$8</f>
        <v>2024</v>
      </c>
      <c r="EK414" s="68">
        <f t="shared" si="2593"/>
        <v>0</v>
      </c>
      <c r="EL414" s="69"/>
      <c r="EM414" s="69"/>
      <c r="EN414" s="70">
        <f t="shared" si="2608"/>
        <v>0</v>
      </c>
      <c r="EO414" s="68">
        <f t="shared" si="2594"/>
        <v>0</v>
      </c>
      <c r="EP414" s="69"/>
      <c r="EQ414" s="69"/>
      <c r="ER414" s="70">
        <f t="shared" si="2609"/>
        <v>0</v>
      </c>
      <c r="ES414" s="68">
        <f t="shared" si="2595"/>
        <v>0</v>
      </c>
      <c r="ET414" s="69"/>
      <c r="EU414" s="71"/>
      <c r="EV414" s="70">
        <f t="shared" si="2596"/>
        <v>0</v>
      </c>
      <c r="EW414" s="68">
        <f t="shared" si="2597"/>
        <v>0</v>
      </c>
      <c r="EX414" s="69"/>
      <c r="EY414" s="70">
        <f t="shared" si="2610"/>
        <v>0</v>
      </c>
      <c r="EZ414" s="68">
        <f t="shared" si="2611"/>
        <v>0</v>
      </c>
      <c r="FA414" s="68">
        <f t="shared" si="2612"/>
        <v>0</v>
      </c>
      <c r="FB414" s="68">
        <f t="shared" si="2613"/>
        <v>0</v>
      </c>
      <c r="FC414" s="68">
        <f t="shared" si="2614"/>
        <v>0</v>
      </c>
      <c r="FD414" s="68">
        <f t="shared" si="2598"/>
        <v>0</v>
      </c>
      <c r="FE414" s="72">
        <f t="shared" si="2599"/>
        <v>0</v>
      </c>
      <c r="FF414" s="72">
        <f t="shared" si="2600"/>
        <v>0</v>
      </c>
      <c r="FG414" s="70">
        <f t="shared" si="2601"/>
        <v>0</v>
      </c>
      <c r="FH414" t="str">
        <f t="shared" si="2602"/>
        <v>wrong</v>
      </c>
      <c r="FK414" s="68">
        <f t="shared" si="2615"/>
        <v>0</v>
      </c>
      <c r="FL414" s="69"/>
      <c r="FM414" s="69"/>
      <c r="FN414" s="70">
        <f t="shared" si="2616"/>
        <v>0</v>
      </c>
      <c r="FO414" s="68">
        <f t="shared" si="2617"/>
        <v>0</v>
      </c>
      <c r="FP414" s="69"/>
      <c r="FQ414" s="69"/>
      <c r="FR414" s="70">
        <f t="shared" si="2618"/>
        <v>0</v>
      </c>
    </row>
    <row r="415" spans="1:174" ht="48" customHeight="1" thickBot="1">
      <c r="A415" s="6228"/>
      <c r="B415" s="6310" t="str" cm="1">
        <f t="array" ref="B415">IFERROR(_xlfn.XLOOKUP(1, (INDEX(التشكيل_القديم!$L$5:$S$49, ,6)=$A411) * (INDEX(التشكيل_القديم!$L$5:$S$49, ,7)="عضو خامس "), INDEX(التشكيل_القديم!$L$5:$S$49, ,2)),"")</f>
        <v/>
      </c>
      <c r="C415" s="6310"/>
      <c r="D415" s="6310"/>
      <c r="E415" s="6310"/>
      <c r="F415" s="6310"/>
      <c r="G415" s="6310"/>
      <c r="H415" s="2170" t="str" cm="1">
        <f t="array" ref="H415">IFERROR(_xlfn.XLOOKUP(1, (INDEX(التشكيل_القديم!$L$5:$S$49, ,6)=$A411) * (INDEX(التشكيل_القديم!$L$5:$S$49, ,7)="عضو خامس"), INDEX(التشكيل_القديم!$L$5:$S$49, ,3)),"")</f>
        <v/>
      </c>
      <c r="I415" s="2171" t="str" cm="1">
        <f t="array" ref="I415">IFERROR(_xlfn.XLOOKUP(1, (INDEX(التشكيل_القديم!$L$5:$S$49, ,6)=$A411) * (INDEX(التشكيل_القديم!$L$5:$S$49, ,7)="عضو خامس"), INDEX(التشكيل_القديم!$L$5:$S$49, ,4)),"")</f>
        <v/>
      </c>
      <c r="J415" s="6232"/>
      <c r="K415" s="6235"/>
      <c r="L415" s="5675">
        <f>الاعدادات!$D$9</f>
        <v>2025</v>
      </c>
      <c r="M415" s="2015">
        <v>48</v>
      </c>
      <c r="N415" s="64"/>
      <c r="O415" s="64"/>
      <c r="P415" s="64"/>
      <c r="Q415" s="64"/>
      <c r="R415" s="64"/>
      <c r="S415" s="64"/>
      <c r="T415" s="64"/>
      <c r="U415" s="64"/>
      <c r="V415" s="64"/>
      <c r="W415" s="64"/>
      <c r="X415" s="64"/>
      <c r="Y415" s="2018"/>
      <c r="Z415" s="5679">
        <f t="shared" si="2603"/>
        <v>48</v>
      </c>
      <c r="AA415" s="2007"/>
      <c r="AB415" s="63"/>
      <c r="AC415" s="5662">
        <f t="shared" si="2604"/>
        <v>0</v>
      </c>
      <c r="AD415" s="5662">
        <f t="shared" si="2605"/>
        <v>0</v>
      </c>
      <c r="AE415" s="5662">
        <f>BP415+CR415+BP422+CR422+DT415+DT422</f>
        <v>0</v>
      </c>
      <c r="AF415" s="5663">
        <f t="shared" si="2573"/>
        <v>0</v>
      </c>
      <c r="AG415" s="5662">
        <f t="shared" si="2574"/>
        <v>0</v>
      </c>
      <c r="AH415" s="5664">
        <f t="shared" si="2606"/>
        <v>0</v>
      </c>
      <c r="AI415" s="5662">
        <f t="shared" si="2575"/>
        <v>0</v>
      </c>
      <c r="AJ415" s="5662">
        <f t="shared" si="2576"/>
        <v>0</v>
      </c>
      <c r="AK415" s="5662">
        <f t="shared" si="2577"/>
        <v>0</v>
      </c>
      <c r="AL415" s="5662">
        <f t="shared" si="2578"/>
        <v>0</v>
      </c>
      <c r="AM415" s="5663">
        <f t="shared" si="2579"/>
        <v>0</v>
      </c>
      <c r="AN415" s="5665">
        <f t="shared" si="2607"/>
        <v>0</v>
      </c>
      <c r="AO415" s="5665">
        <f t="shared" si="2580"/>
        <v>0</v>
      </c>
      <c r="AP415" s="5665">
        <f>BZ415+DB415+DB422+BZ422+ED415+ED422</f>
        <v>0</v>
      </c>
      <c r="AQ415" s="5663">
        <f t="shared" si="2581"/>
        <v>0</v>
      </c>
      <c r="AR415" s="5666">
        <f>CA415+DC415+CA422+DC422+EE415+EE422</f>
        <v>0</v>
      </c>
      <c r="AS415" s="5667">
        <f t="shared" si="2582"/>
        <v>0</v>
      </c>
      <c r="AT415" s="2007"/>
      <c r="AU415" s="5674">
        <f t="shared" si="2583"/>
        <v>0</v>
      </c>
      <c r="AV415" s="5674">
        <f t="shared" si="2584"/>
        <v>0</v>
      </c>
      <c r="AW415" s="64"/>
      <c r="AX415" s="75"/>
      <c r="AY415" s="65">
        <f t="shared" si="2585"/>
        <v>0</v>
      </c>
      <c r="AZ415" s="66"/>
      <c r="BA415" s="5662">
        <f t="shared" si="2586"/>
        <v>-48</v>
      </c>
      <c r="BB415" s="2159"/>
      <c r="BC415" s="5683">
        <f>الاعدادات!$D$9</f>
        <v>2025</v>
      </c>
      <c r="BD415" s="82"/>
      <c r="BE415" s="83"/>
      <c r="BF415" s="83"/>
      <c r="BG415" s="84"/>
      <c r="BH415" s="84"/>
      <c r="BI415" s="84"/>
      <c r="BJ415" s="85"/>
      <c r="BK415" s="86"/>
      <c r="BL415" s="87"/>
      <c r="BM415" s="87"/>
      <c r="BN415" s="88"/>
      <c r="BO415" s="88"/>
      <c r="BP415" s="89"/>
      <c r="BQ415" s="77">
        <f t="shared" si="2587"/>
        <v>0</v>
      </c>
      <c r="BR415" s="90"/>
      <c r="BS415" s="91"/>
      <c r="BT415" s="92"/>
      <c r="BU415" s="93"/>
      <c r="BV415" s="94"/>
      <c r="BW415" s="95"/>
      <c r="BX415" s="96"/>
      <c r="BY415" s="97"/>
      <c r="BZ415" s="98"/>
      <c r="CA415" s="99"/>
      <c r="CB415" s="79">
        <f t="shared" si="2588"/>
        <v>0</v>
      </c>
      <c r="CC415" s="104"/>
      <c r="CD415" s="92"/>
      <c r="CE415" s="100"/>
      <c r="CF415" s="101"/>
      <c r="CG415" s="83"/>
      <c r="CH415" s="83"/>
      <c r="CI415" s="84"/>
      <c r="CJ415" s="84"/>
      <c r="CK415" s="84"/>
      <c r="CL415" s="85"/>
      <c r="CM415" s="86"/>
      <c r="CN415" s="87"/>
      <c r="CO415" s="87"/>
      <c r="CP415" s="88"/>
      <c r="CQ415" s="88"/>
      <c r="CR415" s="89"/>
      <c r="CS415" s="77">
        <f t="shared" si="2589"/>
        <v>0</v>
      </c>
      <c r="CT415" s="90"/>
      <c r="CU415" s="91"/>
      <c r="CV415" s="92"/>
      <c r="CW415" s="93"/>
      <c r="CX415" s="94"/>
      <c r="CY415" s="95"/>
      <c r="CZ415" s="96"/>
      <c r="DA415" s="97"/>
      <c r="DB415" s="98"/>
      <c r="DC415" s="99"/>
      <c r="DD415" s="81">
        <f>SUM(CS415:DC415)</f>
        <v>0</v>
      </c>
      <c r="DE415" s="104"/>
      <c r="DF415" s="92"/>
      <c r="DG415" s="102"/>
      <c r="DH415" s="101"/>
      <c r="DI415" s="83"/>
      <c r="DJ415" s="83"/>
      <c r="DK415" s="84"/>
      <c r="DL415" s="84"/>
      <c r="DM415" s="84"/>
      <c r="DN415" s="85"/>
      <c r="DO415" s="86"/>
      <c r="DP415" s="87"/>
      <c r="DQ415" s="87"/>
      <c r="DR415" s="88"/>
      <c r="DS415" s="88"/>
      <c r="DT415" s="89"/>
      <c r="DU415" s="77">
        <f>DT415+DS415+DR415+DQ415+DP415+DO415+DN415+DM415+DL415+DK415+DJ415+DI415+DH415</f>
        <v>0</v>
      </c>
      <c r="DV415" s="90"/>
      <c r="DW415" s="91"/>
      <c r="DX415" s="92"/>
      <c r="DY415" s="93"/>
      <c r="DZ415" s="94"/>
      <c r="EA415" s="95"/>
      <c r="EB415" s="96"/>
      <c r="EC415" s="97"/>
      <c r="ED415" s="98"/>
      <c r="EE415" s="99"/>
      <c r="EF415" s="81">
        <f>SUM(DU415:EE415)</f>
        <v>0</v>
      </c>
      <c r="EG415" s="104"/>
      <c r="EH415" s="92"/>
      <c r="EI415" s="102"/>
      <c r="EJ415" s="5675">
        <f>الاعدادات!$D$9</f>
        <v>2025</v>
      </c>
      <c r="EK415" s="68">
        <f t="shared" si="2593"/>
        <v>0</v>
      </c>
      <c r="EL415" s="69"/>
      <c r="EM415" s="69"/>
      <c r="EN415" s="70">
        <f t="shared" si="2608"/>
        <v>0</v>
      </c>
      <c r="EO415" s="68">
        <f t="shared" si="2594"/>
        <v>0</v>
      </c>
      <c r="EP415" s="69"/>
      <c r="EQ415" s="69"/>
      <c r="ER415" s="70">
        <f t="shared" si="2609"/>
        <v>0</v>
      </c>
      <c r="ES415" s="68">
        <f t="shared" si="2595"/>
        <v>0</v>
      </c>
      <c r="ET415" s="69"/>
      <c r="EU415" s="71"/>
      <c r="EV415" s="70">
        <f t="shared" si="2596"/>
        <v>0</v>
      </c>
      <c r="EW415" s="68">
        <f t="shared" si="2597"/>
        <v>0</v>
      </c>
      <c r="EX415" s="69"/>
      <c r="EY415" s="70">
        <f t="shared" si="2610"/>
        <v>0</v>
      </c>
      <c r="EZ415" s="68">
        <f t="shared" si="2611"/>
        <v>0</v>
      </c>
      <c r="FA415" s="68">
        <f t="shared" si="2612"/>
        <v>0</v>
      </c>
      <c r="FB415" s="68">
        <f t="shared" si="2613"/>
        <v>0</v>
      </c>
      <c r="FC415" s="68">
        <f t="shared" si="2614"/>
        <v>0</v>
      </c>
      <c r="FD415" s="68">
        <f t="shared" si="2598"/>
        <v>0</v>
      </c>
      <c r="FE415" s="72">
        <f t="shared" si="2599"/>
        <v>0</v>
      </c>
      <c r="FF415" s="72">
        <f t="shared" si="2600"/>
        <v>0</v>
      </c>
      <c r="FG415" s="70">
        <f t="shared" si="2601"/>
        <v>0</v>
      </c>
      <c r="FH415" t="str">
        <f t="shared" si="2602"/>
        <v>wrong</v>
      </c>
      <c r="FK415" s="68">
        <f t="shared" si="2615"/>
        <v>0</v>
      </c>
      <c r="FL415" s="69"/>
      <c r="FM415" s="69"/>
      <c r="FN415" s="70">
        <f t="shared" si="2616"/>
        <v>0</v>
      </c>
      <c r="FO415" s="68">
        <f t="shared" si="2617"/>
        <v>0</v>
      </c>
      <c r="FP415" s="69"/>
      <c r="FQ415" s="69"/>
      <c r="FR415" s="70">
        <f t="shared" si="2618"/>
        <v>0</v>
      </c>
    </row>
    <row r="416" spans="1:174" ht="48" customHeight="1" thickBot="1">
      <c r="A416" s="6228"/>
      <c r="B416" s="6310" t="str" cm="1">
        <f t="array" ref="B416">IFERROR(_xlfn.XLOOKUP(1, (INDEX(التشكيل_القديم!$L$5:$S$49, ,6)=$A411) * (INDEX(التشكيل_القديم!$L$5:$S$49, ,7)="عضو سادس"), INDEX(التشكيل_القديم!$L$5:$S$49, ,2)),"")</f>
        <v/>
      </c>
      <c r="C416" s="6310"/>
      <c r="D416" s="6310"/>
      <c r="E416" s="6310"/>
      <c r="F416" s="6310"/>
      <c r="G416" s="6310"/>
      <c r="H416" s="2170" t="str" cm="1">
        <f t="array" ref="H416">IFERROR(_xlfn.XLOOKUP(1, (INDEX(التشكيل_القديم!$L$5:$S$49, ,6)=$A411) * (INDEX(التشكيل_القديم!$L$5:$S$49, ,7)="عضو سادس"), INDEX(التشكيل_القديم!$L$5:$S$49, ,3)),"")</f>
        <v/>
      </c>
      <c r="I416" s="2171" t="str" cm="1">
        <f t="array" ref="I416">IFERROR(_xlfn.XLOOKUP(1, (INDEX(التشكيل_القديم!$L$5:$S$49, ,6)=$A411) * (INDEX(التشكيل_القديم!$L$5:$S$49, ,7)="عضو سادسر"), INDEX(التشكيل_القديم!$L$5:$S$49, ,4)),"")</f>
        <v/>
      </c>
      <c r="J416" s="6232"/>
      <c r="K416" s="6235"/>
      <c r="L416" s="5675">
        <f>الاعدادات!$D$10</f>
        <v>2026</v>
      </c>
      <c r="M416" s="2016">
        <v>65</v>
      </c>
      <c r="N416" s="107"/>
      <c r="O416" s="107"/>
      <c r="P416" s="107"/>
      <c r="Q416" s="107"/>
      <c r="R416" s="107"/>
      <c r="S416" s="107"/>
      <c r="T416" s="107"/>
      <c r="U416" s="107"/>
      <c r="V416" s="107"/>
      <c r="W416" s="107"/>
      <c r="X416" s="107"/>
      <c r="Y416" s="2020"/>
      <c r="Z416" s="5681">
        <f t="shared" si="2603"/>
        <v>65</v>
      </c>
      <c r="AA416" s="2023"/>
      <c r="AB416" s="110"/>
      <c r="AC416" s="5672">
        <f t="shared" si="2604"/>
        <v>0</v>
      </c>
      <c r="AD416" s="5672">
        <f t="shared" si="2605"/>
        <v>0</v>
      </c>
      <c r="AE416" s="5662">
        <f>BP416+CR416+BP423+CR423+DT416+DT423</f>
        <v>0</v>
      </c>
      <c r="AF416" s="5663">
        <f t="shared" si="2573"/>
        <v>0</v>
      </c>
      <c r="AG416" s="5662">
        <f t="shared" si="2574"/>
        <v>0</v>
      </c>
      <c r="AH416" s="5664">
        <f t="shared" si="2606"/>
        <v>0</v>
      </c>
      <c r="AI416" s="5662">
        <f t="shared" si="2575"/>
        <v>0</v>
      </c>
      <c r="AJ416" s="5662">
        <f t="shared" si="2576"/>
        <v>0</v>
      </c>
      <c r="AK416" s="5662">
        <f t="shared" si="2577"/>
        <v>0</v>
      </c>
      <c r="AL416" s="5662">
        <f t="shared" si="2578"/>
        <v>0</v>
      </c>
      <c r="AM416" s="5663">
        <f t="shared" si="2579"/>
        <v>0</v>
      </c>
      <c r="AN416" s="5665">
        <f t="shared" si="2607"/>
        <v>0</v>
      </c>
      <c r="AO416" s="5665">
        <f t="shared" si="2580"/>
        <v>0</v>
      </c>
      <c r="AP416" s="5665">
        <f>BZ416+DB416+DB423+BZ423+ED416+ED423</f>
        <v>0</v>
      </c>
      <c r="AQ416" s="5663">
        <f t="shared" si="2581"/>
        <v>0</v>
      </c>
      <c r="AR416" s="5666">
        <f>CA416+DC416+CA423+DC423+EE416+EE423</f>
        <v>0</v>
      </c>
      <c r="AS416" s="5673">
        <f t="shared" si="2582"/>
        <v>0</v>
      </c>
      <c r="AT416" s="2023"/>
      <c r="AU416" s="5674">
        <f t="shared" si="2583"/>
        <v>0</v>
      </c>
      <c r="AV416" s="5674">
        <f t="shared" si="2584"/>
        <v>0</v>
      </c>
      <c r="AW416" s="111"/>
      <c r="AX416" s="112"/>
      <c r="AY416" s="65">
        <f t="shared" si="2585"/>
        <v>0</v>
      </c>
      <c r="AZ416" s="113"/>
      <c r="BA416" s="5662">
        <f t="shared" si="2586"/>
        <v>-65</v>
      </c>
      <c r="BB416" s="2159"/>
      <c r="BC416" s="5683">
        <f>الاعدادات!$D$10</f>
        <v>2026</v>
      </c>
      <c r="BD416" s="117"/>
      <c r="BE416" s="118"/>
      <c r="BF416" s="118"/>
      <c r="BG416" s="119"/>
      <c r="BH416" s="119"/>
      <c r="BI416" s="119"/>
      <c r="BJ416" s="120"/>
      <c r="BK416" s="121"/>
      <c r="BL416" s="122"/>
      <c r="BM416" s="122"/>
      <c r="BN416" s="123"/>
      <c r="BO416" s="123"/>
      <c r="BP416" s="124"/>
      <c r="BQ416" s="125">
        <f t="shared" si="2587"/>
        <v>0</v>
      </c>
      <c r="BR416" s="126"/>
      <c r="BS416" s="127"/>
      <c r="BT416" s="128"/>
      <c r="BU416" s="129"/>
      <c r="BV416" s="130"/>
      <c r="BW416" s="131"/>
      <c r="BX416" s="132"/>
      <c r="BY416" s="133"/>
      <c r="BZ416" s="134"/>
      <c r="CA416" s="135"/>
      <c r="CB416" s="136">
        <f t="shared" si="2588"/>
        <v>0</v>
      </c>
      <c r="CC416" s="137"/>
      <c r="CD416" s="128"/>
      <c r="CE416" s="138"/>
      <c r="CF416" s="139"/>
      <c r="CG416" s="118"/>
      <c r="CH416" s="118"/>
      <c r="CI416" s="119"/>
      <c r="CJ416" s="119"/>
      <c r="CK416" s="119"/>
      <c r="CL416" s="120"/>
      <c r="CM416" s="121"/>
      <c r="CN416" s="122"/>
      <c r="CO416" s="122"/>
      <c r="CP416" s="123"/>
      <c r="CQ416" s="123"/>
      <c r="CR416" s="124"/>
      <c r="CS416" s="125">
        <f t="shared" si="2589"/>
        <v>0</v>
      </c>
      <c r="CT416" s="126"/>
      <c r="CU416" s="127"/>
      <c r="CV416" s="128"/>
      <c r="CW416" s="129"/>
      <c r="CX416" s="130"/>
      <c r="CY416" s="131"/>
      <c r="CZ416" s="132"/>
      <c r="DA416" s="133"/>
      <c r="DB416" s="134"/>
      <c r="DC416" s="135"/>
      <c r="DD416" s="140">
        <f>SUM(CS416:DC416)</f>
        <v>0</v>
      </c>
      <c r="DE416" s="137"/>
      <c r="DF416" s="128"/>
      <c r="DG416" s="141"/>
      <c r="DH416" s="139"/>
      <c r="DI416" s="118"/>
      <c r="DJ416" s="118"/>
      <c r="DK416" s="119"/>
      <c r="DL416" s="119"/>
      <c r="DM416" s="119"/>
      <c r="DN416" s="120"/>
      <c r="DO416" s="121"/>
      <c r="DP416" s="122"/>
      <c r="DQ416" s="122"/>
      <c r="DR416" s="123"/>
      <c r="DS416" s="123"/>
      <c r="DT416" s="124"/>
      <c r="DU416" s="125">
        <f t="shared" ref="DU416:DU417" si="2619">DT416+DS416+DR416+DQ416+DP416+DO416+DN416+DM416+DL416+DK416+DJ416+DI416+DH416</f>
        <v>0</v>
      </c>
      <c r="DV416" s="126"/>
      <c r="DW416" s="127"/>
      <c r="DX416" s="128"/>
      <c r="DY416" s="129"/>
      <c r="DZ416" s="130"/>
      <c r="EA416" s="131"/>
      <c r="EB416" s="132"/>
      <c r="EC416" s="133"/>
      <c r="ED416" s="134"/>
      <c r="EE416" s="135"/>
      <c r="EF416" s="140">
        <f>SUM(DU416:EE416)</f>
        <v>0</v>
      </c>
      <c r="EG416" s="137"/>
      <c r="EH416" s="128"/>
      <c r="EI416" s="141"/>
      <c r="EJ416" s="5675">
        <f>الاعدادات!$D$10</f>
        <v>2026</v>
      </c>
      <c r="EK416" s="68">
        <f t="shared" si="2593"/>
        <v>0</v>
      </c>
      <c r="EL416" s="69"/>
      <c r="EM416" s="69"/>
      <c r="EN416" s="70">
        <f t="shared" si="2608"/>
        <v>0</v>
      </c>
      <c r="EO416" s="68">
        <f t="shared" si="2594"/>
        <v>0</v>
      </c>
      <c r="EP416" s="69"/>
      <c r="EQ416" s="69"/>
      <c r="ER416" s="70">
        <f t="shared" si="2609"/>
        <v>0</v>
      </c>
      <c r="ES416" s="68">
        <f t="shared" si="2595"/>
        <v>0</v>
      </c>
      <c r="ET416" s="69"/>
      <c r="EU416" s="71"/>
      <c r="EV416" s="70">
        <f t="shared" si="2596"/>
        <v>0</v>
      </c>
      <c r="EW416" s="68">
        <f t="shared" si="2597"/>
        <v>0</v>
      </c>
      <c r="EX416" s="69"/>
      <c r="EY416" s="70">
        <f t="shared" si="2610"/>
        <v>0</v>
      </c>
      <c r="EZ416" s="68">
        <f t="shared" si="2611"/>
        <v>0</v>
      </c>
      <c r="FA416" s="68">
        <f t="shared" si="2612"/>
        <v>0</v>
      </c>
      <c r="FB416" s="68">
        <f t="shared" si="2613"/>
        <v>0</v>
      </c>
      <c r="FC416" s="68">
        <f t="shared" si="2614"/>
        <v>0</v>
      </c>
      <c r="FD416" s="68">
        <f t="shared" si="2598"/>
        <v>0</v>
      </c>
      <c r="FE416" s="72">
        <f t="shared" si="2599"/>
        <v>0</v>
      </c>
      <c r="FF416" s="72">
        <f t="shared" si="2600"/>
        <v>0</v>
      </c>
      <c r="FG416" s="70">
        <f t="shared" si="2601"/>
        <v>0</v>
      </c>
      <c r="FH416" t="str">
        <f t="shared" si="2602"/>
        <v>wrong</v>
      </c>
      <c r="FK416" s="68">
        <f t="shared" si="2615"/>
        <v>0</v>
      </c>
      <c r="FL416" s="69"/>
      <c r="FM416" s="69"/>
      <c r="FN416" s="70">
        <f t="shared" si="2616"/>
        <v>0</v>
      </c>
      <c r="FO416" s="68">
        <f t="shared" si="2617"/>
        <v>0</v>
      </c>
      <c r="FP416" s="69"/>
      <c r="FQ416" s="69"/>
      <c r="FR416" s="70">
        <f t="shared" si="2618"/>
        <v>0</v>
      </c>
    </row>
    <row r="417" spans="1:174" ht="48" customHeight="1" thickBot="1">
      <c r="A417" s="6229"/>
      <c r="B417" s="6249"/>
      <c r="C417" s="6249"/>
      <c r="D417" s="6249"/>
      <c r="E417" s="6249"/>
      <c r="F417" s="6249"/>
      <c r="G417" s="6249"/>
      <c r="H417" s="2011"/>
      <c r="I417" s="105"/>
      <c r="J417" s="6233"/>
      <c r="K417" s="6236"/>
      <c r="L417" s="115" t="s">
        <v>181</v>
      </c>
      <c r="M417" s="5684">
        <f t="shared" ref="M417:U417" si="2620">SUM(M412:M416)</f>
        <v>156</v>
      </c>
      <c r="N417" s="5684">
        <f t="shared" si="2620"/>
        <v>0</v>
      </c>
      <c r="O417" s="5684">
        <f t="shared" si="2620"/>
        <v>0</v>
      </c>
      <c r="P417" s="5684">
        <f t="shared" si="2620"/>
        <v>0</v>
      </c>
      <c r="Q417" s="5684">
        <f t="shared" si="2620"/>
        <v>0</v>
      </c>
      <c r="R417" s="5684">
        <f t="shared" si="2620"/>
        <v>0</v>
      </c>
      <c r="S417" s="5684">
        <f t="shared" si="2620"/>
        <v>0</v>
      </c>
      <c r="T417" s="5684">
        <f t="shared" si="2620"/>
        <v>0</v>
      </c>
      <c r="U417" s="5684">
        <f t="shared" si="2620"/>
        <v>0</v>
      </c>
      <c r="V417" s="116"/>
      <c r="W417" s="5684">
        <f t="shared" ref="W417:AZ417" si="2621">SUM(W412:W416)</f>
        <v>0</v>
      </c>
      <c r="X417" s="5684">
        <f t="shared" si="2621"/>
        <v>0</v>
      </c>
      <c r="Y417" s="5684">
        <f t="shared" si="2621"/>
        <v>0</v>
      </c>
      <c r="Z417" s="5684">
        <f t="shared" si="2621"/>
        <v>156</v>
      </c>
      <c r="AA417" s="5684">
        <f t="shared" si="2621"/>
        <v>0</v>
      </c>
      <c r="AB417" s="5684">
        <f t="shared" si="2621"/>
        <v>0</v>
      </c>
      <c r="AC417" s="5684">
        <f t="shared" si="2621"/>
        <v>0</v>
      </c>
      <c r="AD417" s="5684">
        <f t="shared" si="2621"/>
        <v>0</v>
      </c>
      <c r="AE417" s="5684">
        <f t="shared" si="2621"/>
        <v>0</v>
      </c>
      <c r="AF417" s="5684">
        <f t="shared" si="2621"/>
        <v>0</v>
      </c>
      <c r="AG417" s="5684">
        <f t="shared" si="2621"/>
        <v>0</v>
      </c>
      <c r="AH417" s="5684">
        <f t="shared" si="2621"/>
        <v>0</v>
      </c>
      <c r="AI417" s="5684">
        <f t="shared" si="2621"/>
        <v>0</v>
      </c>
      <c r="AJ417" s="5684">
        <f t="shared" si="2621"/>
        <v>0</v>
      </c>
      <c r="AK417" s="5684">
        <f t="shared" si="2621"/>
        <v>0</v>
      </c>
      <c r="AL417" s="5684">
        <f t="shared" si="2621"/>
        <v>0</v>
      </c>
      <c r="AM417" s="5684">
        <f t="shared" si="2621"/>
        <v>0</v>
      </c>
      <c r="AN417" s="5684">
        <f t="shared" si="2621"/>
        <v>0</v>
      </c>
      <c r="AO417" s="5684">
        <f t="shared" si="2621"/>
        <v>0</v>
      </c>
      <c r="AP417" s="5684">
        <f t="shared" si="2621"/>
        <v>0</v>
      </c>
      <c r="AQ417" s="5684">
        <f t="shared" si="2621"/>
        <v>0</v>
      </c>
      <c r="AR417" s="5684">
        <f t="shared" si="2621"/>
        <v>0</v>
      </c>
      <c r="AS417" s="5684">
        <f t="shared" si="2621"/>
        <v>0</v>
      </c>
      <c r="AT417" s="5684">
        <f t="shared" si="2621"/>
        <v>0</v>
      </c>
      <c r="AU417" s="5684">
        <f t="shared" si="2621"/>
        <v>0</v>
      </c>
      <c r="AV417" s="5684">
        <f t="shared" si="2621"/>
        <v>0</v>
      </c>
      <c r="AW417" s="5684">
        <f t="shared" si="2621"/>
        <v>0</v>
      </c>
      <c r="AX417" s="5684">
        <f t="shared" si="2621"/>
        <v>0</v>
      </c>
      <c r="AY417" s="5684">
        <f t="shared" si="2621"/>
        <v>0</v>
      </c>
      <c r="AZ417" s="5684">
        <f t="shared" si="2621"/>
        <v>0</v>
      </c>
      <c r="BA417" s="5685">
        <f t="shared" si="2586"/>
        <v>-156</v>
      </c>
      <c r="BB417" s="2159"/>
      <c r="BC417" s="156" t="s">
        <v>181</v>
      </c>
      <c r="BD417" s="840">
        <f t="shared" ref="BD417:BP417" si="2622">SUM(BD412:BD416)</f>
        <v>0</v>
      </c>
      <c r="BE417" s="841">
        <f t="shared" si="2622"/>
        <v>0</v>
      </c>
      <c r="BF417" s="841">
        <f t="shared" si="2622"/>
        <v>0</v>
      </c>
      <c r="BG417" s="841">
        <f t="shared" si="2622"/>
        <v>0</v>
      </c>
      <c r="BH417" s="841">
        <f t="shared" si="2622"/>
        <v>0</v>
      </c>
      <c r="BI417" s="841">
        <f t="shared" si="2622"/>
        <v>0</v>
      </c>
      <c r="BJ417" s="841">
        <f t="shared" si="2622"/>
        <v>0</v>
      </c>
      <c r="BK417" s="841">
        <f t="shared" si="2622"/>
        <v>0</v>
      </c>
      <c r="BL417" s="841">
        <f t="shared" si="2622"/>
        <v>0</v>
      </c>
      <c r="BM417" s="841">
        <f t="shared" si="2622"/>
        <v>0</v>
      </c>
      <c r="BN417" s="841">
        <f t="shared" si="2622"/>
        <v>0</v>
      </c>
      <c r="BO417" s="841">
        <f t="shared" si="2622"/>
        <v>0</v>
      </c>
      <c r="BP417" s="841">
        <f t="shared" si="2622"/>
        <v>0</v>
      </c>
      <c r="BQ417" s="842">
        <f t="shared" si="2587"/>
        <v>0</v>
      </c>
      <c r="BR417" s="841">
        <f t="shared" ref="BR417:CR417" si="2623">SUM(BR412:BR416)</f>
        <v>0</v>
      </c>
      <c r="BS417" s="841">
        <f t="shared" si="2623"/>
        <v>0</v>
      </c>
      <c r="BT417" s="841">
        <f t="shared" si="2623"/>
        <v>0</v>
      </c>
      <c r="BU417" s="841">
        <f t="shared" si="2623"/>
        <v>0</v>
      </c>
      <c r="BV417" s="841">
        <f t="shared" si="2623"/>
        <v>0</v>
      </c>
      <c r="BW417" s="841">
        <f t="shared" si="2623"/>
        <v>0</v>
      </c>
      <c r="BX417" s="841">
        <f t="shared" si="2623"/>
        <v>0</v>
      </c>
      <c r="BY417" s="841">
        <f t="shared" si="2623"/>
        <v>0</v>
      </c>
      <c r="BZ417" s="2030">
        <f t="shared" si="2623"/>
        <v>0</v>
      </c>
      <c r="CA417" s="841">
        <f t="shared" si="2623"/>
        <v>0</v>
      </c>
      <c r="CB417" s="841">
        <f t="shared" si="2623"/>
        <v>0</v>
      </c>
      <c r="CC417" s="841">
        <f t="shared" si="2623"/>
        <v>0</v>
      </c>
      <c r="CD417" s="841">
        <f t="shared" si="2623"/>
        <v>0</v>
      </c>
      <c r="CE417" s="5686">
        <f t="shared" si="2623"/>
        <v>0</v>
      </c>
      <c r="CF417" s="840">
        <f t="shared" si="2623"/>
        <v>0</v>
      </c>
      <c r="CG417" s="841">
        <f t="shared" si="2623"/>
        <v>0</v>
      </c>
      <c r="CH417" s="841">
        <f t="shared" si="2623"/>
        <v>0</v>
      </c>
      <c r="CI417" s="841">
        <f t="shared" si="2623"/>
        <v>0</v>
      </c>
      <c r="CJ417" s="841">
        <f t="shared" si="2623"/>
        <v>0</v>
      </c>
      <c r="CK417" s="841">
        <f t="shared" si="2623"/>
        <v>0</v>
      </c>
      <c r="CL417" s="841">
        <f t="shared" si="2623"/>
        <v>0</v>
      </c>
      <c r="CM417" s="841">
        <f t="shared" si="2623"/>
        <v>0</v>
      </c>
      <c r="CN417" s="841">
        <f t="shared" si="2623"/>
        <v>0</v>
      </c>
      <c r="CO417" s="841">
        <f t="shared" si="2623"/>
        <v>0</v>
      </c>
      <c r="CP417" s="841">
        <f t="shared" si="2623"/>
        <v>0</v>
      </c>
      <c r="CQ417" s="841">
        <f t="shared" si="2623"/>
        <v>0</v>
      </c>
      <c r="CR417" s="841">
        <f t="shared" si="2623"/>
        <v>0</v>
      </c>
      <c r="CS417" s="842">
        <f t="shared" si="2589"/>
        <v>0</v>
      </c>
      <c r="CT417" s="841">
        <f t="shared" ref="CT417:DT417" si="2624">SUM(CT412:CT416)</f>
        <v>0</v>
      </c>
      <c r="CU417" s="841">
        <f t="shared" si="2624"/>
        <v>0</v>
      </c>
      <c r="CV417" s="841">
        <f t="shared" si="2624"/>
        <v>0</v>
      </c>
      <c r="CW417" s="841">
        <f t="shared" si="2624"/>
        <v>0</v>
      </c>
      <c r="CX417" s="841">
        <f t="shared" si="2624"/>
        <v>0</v>
      </c>
      <c r="CY417" s="841">
        <f t="shared" si="2624"/>
        <v>0</v>
      </c>
      <c r="CZ417" s="841">
        <f t="shared" si="2624"/>
        <v>0</v>
      </c>
      <c r="DA417" s="841">
        <f t="shared" si="2624"/>
        <v>0</v>
      </c>
      <c r="DB417" s="2030">
        <f t="shared" si="2624"/>
        <v>0</v>
      </c>
      <c r="DC417" s="841">
        <f t="shared" si="2624"/>
        <v>0</v>
      </c>
      <c r="DD417" s="841">
        <f t="shared" si="2624"/>
        <v>0</v>
      </c>
      <c r="DE417" s="841">
        <f t="shared" si="2624"/>
        <v>0</v>
      </c>
      <c r="DF417" s="841">
        <f t="shared" si="2624"/>
        <v>0</v>
      </c>
      <c r="DG417" s="5686">
        <f t="shared" si="2624"/>
        <v>0</v>
      </c>
      <c r="DH417" s="840">
        <f t="shared" si="2624"/>
        <v>0</v>
      </c>
      <c r="DI417" s="841">
        <f t="shared" si="2624"/>
        <v>0</v>
      </c>
      <c r="DJ417" s="841">
        <f t="shared" si="2624"/>
        <v>0</v>
      </c>
      <c r="DK417" s="841">
        <f t="shared" si="2624"/>
        <v>0</v>
      </c>
      <c r="DL417" s="841">
        <f t="shared" si="2624"/>
        <v>0</v>
      </c>
      <c r="DM417" s="841">
        <f t="shared" si="2624"/>
        <v>0</v>
      </c>
      <c r="DN417" s="841">
        <f t="shared" si="2624"/>
        <v>0</v>
      </c>
      <c r="DO417" s="841">
        <f t="shared" si="2624"/>
        <v>0</v>
      </c>
      <c r="DP417" s="841">
        <f t="shared" si="2624"/>
        <v>0</v>
      </c>
      <c r="DQ417" s="841">
        <f t="shared" si="2624"/>
        <v>0</v>
      </c>
      <c r="DR417" s="841">
        <f t="shared" si="2624"/>
        <v>0</v>
      </c>
      <c r="DS417" s="841">
        <f t="shared" si="2624"/>
        <v>0</v>
      </c>
      <c r="DT417" s="841">
        <f t="shared" si="2624"/>
        <v>0</v>
      </c>
      <c r="DU417" s="842">
        <f t="shared" si="2619"/>
        <v>0</v>
      </c>
      <c r="DV417" s="841">
        <f t="shared" ref="DV417:EI417" si="2625">SUM(DV412:DV416)</f>
        <v>0</v>
      </c>
      <c r="DW417" s="841">
        <f t="shared" si="2625"/>
        <v>0</v>
      </c>
      <c r="DX417" s="841">
        <f t="shared" si="2625"/>
        <v>0</v>
      </c>
      <c r="DY417" s="841">
        <f t="shared" si="2625"/>
        <v>0</v>
      </c>
      <c r="DZ417" s="841">
        <f t="shared" si="2625"/>
        <v>0</v>
      </c>
      <c r="EA417" s="841">
        <f t="shared" si="2625"/>
        <v>0</v>
      </c>
      <c r="EB417" s="841">
        <f t="shared" si="2625"/>
        <v>0</v>
      </c>
      <c r="EC417" s="841">
        <f t="shared" si="2625"/>
        <v>0</v>
      </c>
      <c r="ED417" s="2030">
        <f t="shared" si="2625"/>
        <v>0</v>
      </c>
      <c r="EE417" s="841">
        <f t="shared" si="2625"/>
        <v>0</v>
      </c>
      <c r="EF417" s="841">
        <f t="shared" si="2625"/>
        <v>0</v>
      </c>
      <c r="EG417" s="841">
        <f t="shared" si="2625"/>
        <v>0</v>
      </c>
      <c r="EH417" s="841">
        <f t="shared" si="2625"/>
        <v>0</v>
      </c>
      <c r="EI417" s="5686">
        <f t="shared" si="2625"/>
        <v>0</v>
      </c>
      <c r="EJ417" s="142" t="s">
        <v>106</v>
      </c>
      <c r="EK417" s="846">
        <f t="shared" ref="EK417:EU417" si="2626">SUM(EK412:EK416)</f>
        <v>0</v>
      </c>
      <c r="EL417" s="847">
        <f t="shared" si="2626"/>
        <v>0</v>
      </c>
      <c r="EM417" s="847">
        <f t="shared" si="2626"/>
        <v>0</v>
      </c>
      <c r="EN417" s="848">
        <f t="shared" si="2626"/>
        <v>0</v>
      </c>
      <c r="EO417" s="846">
        <f t="shared" si="2626"/>
        <v>0</v>
      </c>
      <c r="EP417" s="847">
        <f t="shared" si="2626"/>
        <v>0</v>
      </c>
      <c r="EQ417" s="847">
        <f t="shared" si="2626"/>
        <v>0</v>
      </c>
      <c r="ER417" s="848">
        <f t="shared" si="2626"/>
        <v>0</v>
      </c>
      <c r="ES417" s="846">
        <f t="shared" si="2626"/>
        <v>0</v>
      </c>
      <c r="ET417" s="847">
        <f t="shared" si="2626"/>
        <v>0</v>
      </c>
      <c r="EU417" s="848">
        <f t="shared" si="2626"/>
        <v>0</v>
      </c>
      <c r="EV417" s="849">
        <f t="shared" si="2596"/>
        <v>0</v>
      </c>
      <c r="EW417" s="846">
        <f t="shared" ref="EW417:FC417" si="2627">SUM(EW412:EW416)</f>
        <v>0</v>
      </c>
      <c r="EX417" s="847">
        <f t="shared" si="2627"/>
        <v>0</v>
      </c>
      <c r="EY417" s="848">
        <f t="shared" si="2627"/>
        <v>0</v>
      </c>
      <c r="EZ417" s="846">
        <f t="shared" si="2627"/>
        <v>0</v>
      </c>
      <c r="FA417" s="847">
        <f t="shared" si="2627"/>
        <v>0</v>
      </c>
      <c r="FB417" s="847">
        <f t="shared" si="2627"/>
        <v>0</v>
      </c>
      <c r="FC417" s="848">
        <f t="shared" si="2627"/>
        <v>0</v>
      </c>
      <c r="FD417" s="850">
        <f t="shared" si="2598"/>
        <v>0</v>
      </c>
      <c r="FE417" s="851">
        <f t="shared" si="2599"/>
        <v>0</v>
      </c>
      <c r="FF417" s="851">
        <f t="shared" si="2600"/>
        <v>0</v>
      </c>
      <c r="FG417" s="849">
        <f t="shared" si="2601"/>
        <v>0</v>
      </c>
      <c r="FI417" s="5651"/>
      <c r="FJ417" s="5651"/>
      <c r="FK417" s="846">
        <f>SUM(FK412:FK416)</f>
        <v>0</v>
      </c>
      <c r="FL417" s="847">
        <f t="shared" ref="FL417:FM417" si="2628">SUM(FL414:FL416)</f>
        <v>0</v>
      </c>
      <c r="FM417" s="847">
        <f t="shared" si="2628"/>
        <v>0</v>
      </c>
      <c r="FN417" s="848">
        <f>SUM(FN412:FN416)</f>
        <v>0</v>
      </c>
      <c r="FO417" s="846">
        <f>SUM(FO412:FO416)</f>
        <v>0</v>
      </c>
      <c r="FP417" s="847">
        <f t="shared" ref="FP417:FQ417" si="2629">SUM(FP414:FP416)</f>
        <v>0</v>
      </c>
      <c r="FQ417" s="847">
        <f t="shared" si="2629"/>
        <v>0</v>
      </c>
      <c r="FR417" s="848">
        <f>SUM(FR412:FR416)</f>
        <v>0</v>
      </c>
    </row>
    <row r="418" spans="1:174" ht="48" customHeight="1" thickBot="1">
      <c r="A418" s="6311" t="s">
        <v>56</v>
      </c>
      <c r="B418" s="6312"/>
      <c r="C418" s="6312"/>
      <c r="D418" s="6312"/>
      <c r="E418" s="6312"/>
      <c r="F418" s="6312"/>
      <c r="G418" s="6312"/>
      <c r="H418" s="6312"/>
      <c r="I418" s="6312"/>
      <c r="J418" s="6313"/>
      <c r="K418" s="114">
        <v>28</v>
      </c>
      <c r="L418" s="148"/>
      <c r="M418" s="148"/>
      <c r="N418" s="148"/>
      <c r="O418" s="149"/>
      <c r="P418" s="149"/>
      <c r="Q418" s="149"/>
      <c r="R418" s="148"/>
      <c r="S418" s="148"/>
      <c r="T418" s="148"/>
      <c r="U418" s="148"/>
      <c r="V418" s="148"/>
      <c r="W418" s="148"/>
      <c r="X418" s="148"/>
      <c r="Y418" s="148"/>
      <c r="Z418" s="149"/>
      <c r="AA418" s="149"/>
      <c r="AB418" s="149"/>
      <c r="AC418" s="148"/>
      <c r="AD418" s="148"/>
      <c r="AE418" s="148"/>
      <c r="AF418" s="2163"/>
      <c r="AG418" s="148"/>
      <c r="AH418" s="151"/>
      <c r="AI418" s="148"/>
      <c r="AJ418" s="148"/>
      <c r="AK418" s="148"/>
      <c r="AL418" s="148"/>
      <c r="AM418" s="2163"/>
      <c r="AN418" s="151"/>
      <c r="AO418" s="151"/>
      <c r="AP418" s="151"/>
      <c r="AQ418" s="151"/>
      <c r="AR418" s="151"/>
      <c r="AS418" s="2164"/>
      <c r="AT418" s="148"/>
      <c r="AU418" s="148"/>
      <c r="AV418" s="148"/>
      <c r="AW418" s="148"/>
      <c r="AX418" s="148"/>
      <c r="AY418" s="2164"/>
      <c r="AZ418" s="148"/>
      <c r="BA418" s="148"/>
      <c r="BB418" s="2165"/>
      <c r="BC418" s="1996"/>
      <c r="BD418" s="5653">
        <f>_xlfn.XLOOKUP(B413,التشكيل_القديم!$M$5:$M$39,التشكيل_القديم!$L$5:$L$39,0,0)</f>
        <v>22</v>
      </c>
      <c r="BE418" s="6200" t="str">
        <f>"(3)             "&amp; "عضو يسار الدائرة  /  "  &amp;B413</f>
        <v>(3)             عضو يسار الدائرة  /  رائد محمد ربيع جاد</v>
      </c>
      <c r="BF418" s="6200"/>
      <c r="BG418" s="6200"/>
      <c r="BH418" s="6200"/>
      <c r="BI418" s="6200"/>
      <c r="BJ418" s="6200"/>
      <c r="BK418" s="6200"/>
      <c r="BL418" s="6200"/>
      <c r="BM418" s="6200"/>
      <c r="BN418" s="6200"/>
      <c r="BO418" s="6200"/>
      <c r="BP418" s="6200"/>
      <c r="BQ418" s="6200"/>
      <c r="BR418" s="6200"/>
      <c r="BS418" s="6200"/>
      <c r="BT418" s="6200"/>
      <c r="BU418" s="6200"/>
      <c r="BV418" s="6200"/>
      <c r="BW418" s="6200"/>
      <c r="BX418" s="6200"/>
      <c r="BY418" s="6200"/>
      <c r="BZ418" s="6200"/>
      <c r="CA418" s="6200"/>
      <c r="CB418" s="6200"/>
      <c r="CC418" s="6200"/>
      <c r="CD418" s="6200"/>
      <c r="CE418" s="6201"/>
      <c r="CF418" s="5687">
        <f>_xlfn.XLOOKUP(B414,التشكيل_القديم!$M$5:$M$39,التشكيل_القديم!$L$5:$L$39,0,0)</f>
        <v>0</v>
      </c>
      <c r="CG418" s="6369" t="str">
        <f>IF(B414&lt;&gt;"", "(4)             "&amp; "عضو يسار اليسار  الدائرة  /  "  &amp;B414,"لا يوجد عضو رابع")</f>
        <v>لا يوجد عضو رابع</v>
      </c>
      <c r="CH418" s="6200"/>
      <c r="CI418" s="6200"/>
      <c r="CJ418" s="6200"/>
      <c r="CK418" s="6200"/>
      <c r="CL418" s="6200"/>
      <c r="CM418" s="6200"/>
      <c r="CN418" s="6200"/>
      <c r="CO418" s="6200"/>
      <c r="CP418" s="6200"/>
      <c r="CQ418" s="6200"/>
      <c r="CR418" s="6200"/>
      <c r="CS418" s="6200"/>
      <c r="CT418" s="6200"/>
      <c r="CU418" s="6200"/>
      <c r="CV418" s="6200"/>
      <c r="CW418" s="6200"/>
      <c r="CX418" s="6200"/>
      <c r="CY418" s="6200"/>
      <c r="CZ418" s="6200"/>
      <c r="DA418" s="6200"/>
      <c r="DB418" s="6200"/>
      <c r="DC418" s="6200"/>
      <c r="DD418" s="6200"/>
      <c r="DE418" s="6200"/>
      <c r="DF418" s="6200"/>
      <c r="DG418" s="6201"/>
      <c r="DH418" s="5687">
        <f>_xlfn.XLOOKUP(B416,التشكيل_القديم!$M$5:$M$39,التشكيل_القديم!$L$5:$L$39,0,0)</f>
        <v>0</v>
      </c>
      <c r="DI418" s="6200" t="str">
        <f xml:space="preserve"> IF(B416&lt;&gt;"","(6)             "&amp;"عضو يسار يسار يسار اليسار  الدائرة  /  "  &amp;B416,"لا يوجد عضو سادس")</f>
        <v>لا يوجد عضو سادس</v>
      </c>
      <c r="DJ418" s="6200"/>
      <c r="DK418" s="6200"/>
      <c r="DL418" s="6200"/>
      <c r="DM418" s="6200"/>
      <c r="DN418" s="6200"/>
      <c r="DO418" s="6200"/>
      <c r="DP418" s="6200"/>
      <c r="DQ418" s="6200"/>
      <c r="DR418" s="6200"/>
      <c r="DS418" s="6200"/>
      <c r="DT418" s="6200"/>
      <c r="DU418" s="6200"/>
      <c r="DV418" s="6200"/>
      <c r="DW418" s="6200"/>
      <c r="DX418" s="6200"/>
      <c r="DY418" s="6200"/>
      <c r="DZ418" s="6200"/>
      <c r="EA418" s="6200"/>
      <c r="EB418" s="6200"/>
      <c r="EC418" s="6200"/>
      <c r="ED418" s="6200"/>
      <c r="EE418" s="6200"/>
      <c r="EF418" s="6200"/>
      <c r="EG418" s="6200"/>
      <c r="EH418" s="6200"/>
      <c r="EI418" s="6201"/>
      <c r="EJ418" s="162"/>
      <c r="EK418" s="6348" t="s">
        <v>23</v>
      </c>
      <c r="EL418" s="6349"/>
      <c r="EM418" s="6349"/>
      <c r="EN418" s="6350"/>
      <c r="EO418" s="6370" t="s">
        <v>33</v>
      </c>
      <c r="EP418" s="6370"/>
      <c r="EQ418" s="6370"/>
      <c r="ER418" s="6371"/>
      <c r="ES418" s="6351" t="s">
        <v>184</v>
      </c>
      <c r="ET418" s="6352"/>
      <c r="EU418" s="6352"/>
      <c r="EV418" s="6353"/>
      <c r="EW418" s="6366" t="s">
        <v>185</v>
      </c>
      <c r="EX418" s="6367"/>
      <c r="EY418" s="6367"/>
      <c r="EZ418" s="6368"/>
      <c r="FA418" s="6354" t="s">
        <v>200</v>
      </c>
      <c r="FB418" s="6355"/>
      <c r="FC418" s="6355"/>
      <c r="FD418" s="6356"/>
      <c r="FE418" s="6338" t="s">
        <v>597</v>
      </c>
      <c r="FF418" s="6339"/>
      <c r="FG418" s="6339"/>
      <c r="FH418" s="6340"/>
      <c r="FI418" s="852" t="s">
        <v>205</v>
      </c>
      <c r="FJ418" s="838" t="s">
        <v>190</v>
      </c>
      <c r="FK418" s="838" t="s">
        <v>203</v>
      </c>
      <c r="FL418" s="838" t="s">
        <v>204</v>
      </c>
      <c r="FM418" s="839" t="s">
        <v>116</v>
      </c>
    </row>
    <row r="419" spans="1:174" ht="48" customHeight="1" thickBot="1">
      <c r="A419" s="6202" t="str">
        <f>IF(AND(FH412="ok",FH413="ok",FH414="ok",FH415="ok",FH416="ok", H419 &lt;&gt;"فارغ"),"ok","wrong")</f>
        <v>wrong</v>
      </c>
      <c r="B419" s="6203"/>
      <c r="C419" s="6203"/>
      <c r="D419" s="6203"/>
      <c r="E419" s="6203"/>
      <c r="F419" s="6203"/>
      <c r="G419" s="6204"/>
      <c r="H419" s="6208" t="str">
        <f>IF(Z417=0,"فارغ","")</f>
        <v/>
      </c>
      <c r="I419" s="6209"/>
      <c r="J419" s="6209"/>
      <c r="K419" s="6209"/>
      <c r="L419" s="5677" t="str">
        <f>الاعدادات!$D$6</f>
        <v>2022 وما قبلها</v>
      </c>
      <c r="M419" s="149"/>
      <c r="N419" s="149"/>
      <c r="O419" s="149"/>
      <c r="P419" s="149"/>
      <c r="Q419" s="149"/>
      <c r="R419" s="148"/>
      <c r="S419" s="148"/>
      <c r="T419" s="148"/>
      <c r="U419" s="148"/>
      <c r="V419" s="148"/>
      <c r="W419" s="148"/>
      <c r="X419" s="148"/>
      <c r="Y419" s="148"/>
      <c r="Z419" s="2166"/>
      <c r="AA419" s="148"/>
      <c r="AB419" s="148"/>
      <c r="AC419" s="148"/>
      <c r="AD419" s="148"/>
      <c r="AE419" s="148"/>
      <c r="AF419" s="2163"/>
      <c r="AG419" s="148"/>
      <c r="AH419" s="151"/>
      <c r="AI419" s="148"/>
      <c r="AJ419" s="148"/>
      <c r="AK419" s="148"/>
      <c r="AL419" s="148"/>
      <c r="AM419" s="2163"/>
      <c r="AN419" s="151"/>
      <c r="AO419" s="151"/>
      <c r="AP419" s="151"/>
      <c r="AQ419" s="151"/>
      <c r="AR419" s="151"/>
      <c r="AS419" s="2164"/>
      <c r="AT419" s="148"/>
      <c r="AU419" s="148"/>
      <c r="AV419" s="148"/>
      <c r="AW419" s="148"/>
      <c r="AX419" s="148"/>
      <c r="AY419" s="2164"/>
      <c r="AZ419" s="148"/>
      <c r="BA419" s="148"/>
      <c r="BB419" s="2165"/>
      <c r="BC419" s="5683" t="str">
        <f>الاعدادات!$D$6</f>
        <v>2022 وما قبلها</v>
      </c>
      <c r="BD419" s="76"/>
      <c r="BE419" s="83"/>
      <c r="BF419" s="83"/>
      <c r="BG419" s="84"/>
      <c r="BH419" s="84"/>
      <c r="BI419" s="84"/>
      <c r="BJ419" s="85"/>
      <c r="BK419" s="86"/>
      <c r="BL419" s="87"/>
      <c r="BM419" s="87"/>
      <c r="BN419" s="88"/>
      <c r="BO419" s="88"/>
      <c r="BP419" s="89"/>
      <c r="BQ419" s="77">
        <f t="shared" ref="BQ419:BQ424" si="2630">BP419+BO419+BN419+BM419+BL419+BK419+BJ419+BI419+BH419+BG419+BF419+BE419+BD419</f>
        <v>0</v>
      </c>
      <c r="BR419" s="90"/>
      <c r="BS419" s="91"/>
      <c r="BT419" s="92"/>
      <c r="BU419" s="93"/>
      <c r="BV419" s="94"/>
      <c r="BW419" s="95"/>
      <c r="BX419" s="96"/>
      <c r="BY419" s="97"/>
      <c r="BZ419" s="98"/>
      <c r="CA419" s="99"/>
      <c r="CB419" s="79">
        <f t="shared" ref="CB419:CB423" si="2631">CA419+BZ419+BY419+BX419+BW419+BV419+BU419+BT419+BS419+BR419+BQ419</f>
        <v>0</v>
      </c>
      <c r="CC419" s="80"/>
      <c r="CD419" s="78"/>
      <c r="CE419" s="102"/>
      <c r="CF419" s="82"/>
      <c r="CG419" s="83"/>
      <c r="CH419" s="83"/>
      <c r="CI419" s="84"/>
      <c r="CJ419" s="84"/>
      <c r="CK419" s="84"/>
      <c r="CL419" s="85"/>
      <c r="CM419" s="86"/>
      <c r="CN419" s="87"/>
      <c r="CO419" s="87"/>
      <c r="CP419" s="88"/>
      <c r="CQ419" s="88"/>
      <c r="CR419" s="89"/>
      <c r="CS419" s="77">
        <f t="shared" ref="CS419:CS424" si="2632">CR419+CQ419+CP419+CO419+CN419+CM419+CL419+CK419+CJ419+CI419+CH419+CG419+CF419</f>
        <v>0</v>
      </c>
      <c r="CT419" s="90"/>
      <c r="CU419" s="168"/>
      <c r="CV419" s="92"/>
      <c r="CW419" s="93"/>
      <c r="CX419" s="94"/>
      <c r="CY419" s="95"/>
      <c r="CZ419" s="96"/>
      <c r="DA419" s="97"/>
      <c r="DB419" s="98"/>
      <c r="DC419" s="99"/>
      <c r="DD419" s="79">
        <f t="shared" ref="DD419:DD423" si="2633">SUM(CS419:DC419)</f>
        <v>0</v>
      </c>
      <c r="DE419" s="80"/>
      <c r="DF419" s="78"/>
      <c r="DG419" s="102"/>
      <c r="DH419" s="82"/>
      <c r="DI419" s="83"/>
      <c r="DJ419" s="83"/>
      <c r="DK419" s="84"/>
      <c r="DL419" s="84"/>
      <c r="DM419" s="84"/>
      <c r="DN419" s="85"/>
      <c r="DO419" s="86"/>
      <c r="DP419" s="87"/>
      <c r="DQ419" s="87"/>
      <c r="DR419" s="88"/>
      <c r="DS419" s="88"/>
      <c r="DT419" s="89"/>
      <c r="DU419" s="77">
        <f t="shared" ref="DU419:DU424" si="2634">DT419+DS419+DR419+DQ419+DP419+DO419+DN419+DM419+DL419+DK419+DJ419+DI419+DH419</f>
        <v>0</v>
      </c>
      <c r="DV419" s="90"/>
      <c r="DW419" s="168"/>
      <c r="DX419" s="92"/>
      <c r="DY419" s="93"/>
      <c r="DZ419" s="94"/>
      <c r="EA419" s="95"/>
      <c r="EB419" s="96"/>
      <c r="EC419" s="97"/>
      <c r="ED419" s="98"/>
      <c r="EE419" s="99"/>
      <c r="EF419" s="79">
        <f t="shared" ref="EF419:EF423" si="2635">SUM(DU419:EE419)</f>
        <v>0</v>
      </c>
      <c r="EG419" s="80"/>
      <c r="EH419" s="78"/>
      <c r="EI419" s="102"/>
      <c r="EJ419" s="162" t="s">
        <v>163</v>
      </c>
      <c r="EK419" s="838" t="s">
        <v>190</v>
      </c>
      <c r="EL419" s="838" t="s">
        <v>203</v>
      </c>
      <c r="EM419" s="838" t="s">
        <v>204</v>
      </c>
      <c r="EN419" s="839" t="s">
        <v>116</v>
      </c>
      <c r="EO419" s="838" t="s">
        <v>190</v>
      </c>
      <c r="EP419" s="838" t="s">
        <v>203</v>
      </c>
      <c r="EQ419" s="838" t="s">
        <v>204</v>
      </c>
      <c r="ER419" s="839" t="s">
        <v>116</v>
      </c>
      <c r="ES419" s="838" t="s">
        <v>190</v>
      </c>
      <c r="ET419" s="838" t="s">
        <v>203</v>
      </c>
      <c r="EU419" s="838" t="s">
        <v>204</v>
      </c>
      <c r="EV419" s="839" t="s">
        <v>116</v>
      </c>
      <c r="EW419" s="838" t="s">
        <v>190</v>
      </c>
      <c r="EX419" s="838" t="s">
        <v>203</v>
      </c>
      <c r="EY419" s="838" t="s">
        <v>204</v>
      </c>
      <c r="EZ419" s="839" t="s">
        <v>116</v>
      </c>
      <c r="FA419" s="838" t="s">
        <v>190</v>
      </c>
      <c r="FB419" s="838" t="s">
        <v>203</v>
      </c>
      <c r="FC419" s="838" t="s">
        <v>204</v>
      </c>
      <c r="FD419" s="839" t="s">
        <v>116</v>
      </c>
      <c r="FE419" s="838" t="s">
        <v>190</v>
      </c>
      <c r="FF419" s="838" t="s">
        <v>203</v>
      </c>
      <c r="FG419" s="838" t="s">
        <v>204</v>
      </c>
      <c r="FH419" s="839" t="s">
        <v>116</v>
      </c>
      <c r="FI419" s="836" t="s">
        <v>23</v>
      </c>
      <c r="FJ419" s="166">
        <f>EK424</f>
        <v>0</v>
      </c>
      <c r="FK419" s="166">
        <f>EL424</f>
        <v>0</v>
      </c>
      <c r="FL419" s="166">
        <f t="shared" ref="FL419" si="2636">EM424</f>
        <v>0</v>
      </c>
      <c r="FM419" s="166">
        <f t="shared" ref="FM419" si="2637">EN424</f>
        <v>0</v>
      </c>
    </row>
    <row r="420" spans="1:174" ht="48" customHeight="1" thickBot="1">
      <c r="A420" s="6205"/>
      <c r="B420" s="6206"/>
      <c r="C420" s="6206"/>
      <c r="D420" s="6206"/>
      <c r="E420" s="6206"/>
      <c r="F420" s="6206"/>
      <c r="G420" s="6207"/>
      <c r="H420" s="6208"/>
      <c r="I420" s="6209"/>
      <c r="J420" s="6209"/>
      <c r="K420" s="6209"/>
      <c r="L420" s="5675">
        <f>الاعدادات!$D$7</f>
        <v>2023</v>
      </c>
      <c r="M420" s="148"/>
      <c r="N420" s="148"/>
      <c r="O420" s="148"/>
      <c r="P420" s="148"/>
      <c r="Q420" s="148"/>
      <c r="R420" s="148"/>
      <c r="S420" s="148"/>
      <c r="T420" s="148"/>
      <c r="U420" s="148"/>
      <c r="V420" s="148"/>
      <c r="W420" s="148"/>
      <c r="X420" s="148"/>
      <c r="Y420" s="148"/>
      <c r="Z420" s="2166"/>
      <c r="AA420" s="148"/>
      <c r="AB420" s="148"/>
      <c r="AC420" s="148"/>
      <c r="AD420" s="148"/>
      <c r="AE420" s="148"/>
      <c r="AF420" s="2163"/>
      <c r="AG420" s="148"/>
      <c r="AH420" s="151"/>
      <c r="AI420" s="148"/>
      <c r="AJ420" s="148"/>
      <c r="AK420" s="148"/>
      <c r="AL420" s="148"/>
      <c r="AM420" s="2163"/>
      <c r="AN420" s="151"/>
      <c r="AO420" s="151"/>
      <c r="AP420" s="151"/>
      <c r="AQ420" s="151"/>
      <c r="AR420" s="151"/>
      <c r="AS420" s="2164"/>
      <c r="AT420" s="148"/>
      <c r="AU420" s="148"/>
      <c r="AV420" s="148"/>
      <c r="AW420" s="148"/>
      <c r="AX420" s="148"/>
      <c r="AY420" s="2164"/>
      <c r="AZ420" s="148"/>
      <c r="BA420" s="148"/>
      <c r="BB420" s="2165"/>
      <c r="BC420" s="5683">
        <f>الاعدادات!$D$7</f>
        <v>2023</v>
      </c>
      <c r="BD420" s="82"/>
      <c r="BE420" s="83"/>
      <c r="BF420" s="83"/>
      <c r="BG420" s="84"/>
      <c r="BH420" s="84"/>
      <c r="BI420" s="84"/>
      <c r="BJ420" s="85"/>
      <c r="BK420" s="86"/>
      <c r="BL420" s="87"/>
      <c r="BM420" s="87"/>
      <c r="BN420" s="88"/>
      <c r="BO420" s="88"/>
      <c r="BP420" s="89"/>
      <c r="BQ420" s="77">
        <f t="shared" si="2630"/>
        <v>0</v>
      </c>
      <c r="BR420" s="90"/>
      <c r="BS420" s="91"/>
      <c r="BT420" s="92"/>
      <c r="BU420" s="93"/>
      <c r="BV420" s="94"/>
      <c r="BW420" s="95"/>
      <c r="BX420" s="96"/>
      <c r="BY420" s="97"/>
      <c r="BZ420" s="98"/>
      <c r="CA420" s="99"/>
      <c r="CB420" s="79">
        <f t="shared" si="2631"/>
        <v>0</v>
      </c>
      <c r="CC420" s="104"/>
      <c r="CD420" s="92"/>
      <c r="CE420" s="102"/>
      <c r="CF420" s="82"/>
      <c r="CG420" s="83"/>
      <c r="CH420" s="83"/>
      <c r="CI420" s="84"/>
      <c r="CJ420" s="84"/>
      <c r="CK420" s="84"/>
      <c r="CL420" s="85"/>
      <c r="CM420" s="86"/>
      <c r="CN420" s="87"/>
      <c r="CO420" s="87"/>
      <c r="CP420" s="88"/>
      <c r="CQ420" s="88"/>
      <c r="CR420" s="89"/>
      <c r="CS420" s="77">
        <f t="shared" si="2632"/>
        <v>0</v>
      </c>
      <c r="CT420" s="90"/>
      <c r="CU420" s="168"/>
      <c r="CV420" s="92"/>
      <c r="CW420" s="93"/>
      <c r="CX420" s="94"/>
      <c r="CY420" s="95"/>
      <c r="CZ420" s="96"/>
      <c r="DA420" s="97"/>
      <c r="DB420" s="98"/>
      <c r="DC420" s="99"/>
      <c r="DD420" s="79">
        <f t="shared" si="2633"/>
        <v>0</v>
      </c>
      <c r="DE420" s="104"/>
      <c r="DF420" s="92"/>
      <c r="DG420" s="102"/>
      <c r="DH420" s="82"/>
      <c r="DI420" s="83"/>
      <c r="DJ420" s="83"/>
      <c r="DK420" s="84"/>
      <c r="DL420" s="84"/>
      <c r="DM420" s="84"/>
      <c r="DN420" s="85"/>
      <c r="DO420" s="86"/>
      <c r="DP420" s="87"/>
      <c r="DQ420" s="87"/>
      <c r="DR420" s="88"/>
      <c r="DS420" s="88"/>
      <c r="DT420" s="89"/>
      <c r="DU420" s="77">
        <f t="shared" si="2634"/>
        <v>0</v>
      </c>
      <c r="DV420" s="90"/>
      <c r="DW420" s="168"/>
      <c r="DX420" s="92"/>
      <c r="DY420" s="93"/>
      <c r="DZ420" s="94"/>
      <c r="EA420" s="95"/>
      <c r="EB420" s="96"/>
      <c r="EC420" s="97"/>
      <c r="ED420" s="98"/>
      <c r="EE420" s="99"/>
      <c r="EF420" s="79">
        <f t="shared" si="2635"/>
        <v>0</v>
      </c>
      <c r="EG420" s="104"/>
      <c r="EH420" s="92"/>
      <c r="EI420" s="102"/>
      <c r="EJ420" s="5675" t="str">
        <f>الاعدادات!$D$6</f>
        <v>2022 وما قبلها</v>
      </c>
      <c r="EK420" s="163">
        <f t="shared" ref="EK420:EK424" si="2638">BQ412</f>
        <v>0</v>
      </c>
      <c r="EL420" s="164">
        <f t="shared" ref="EL420:EL424" si="2639">BR412</f>
        <v>0</v>
      </c>
      <c r="EM420" s="164">
        <f>BS412+BT412+BU412+BV412+BW412</f>
        <v>0</v>
      </c>
      <c r="EN420" s="165">
        <f>BX412+BY412+BZ412+CA412</f>
        <v>0</v>
      </c>
      <c r="EO420" s="166">
        <f t="shared" ref="EO420:EO424" si="2640">CS412</f>
        <v>0</v>
      </c>
      <c r="EP420" s="164">
        <f t="shared" ref="EP420:EP424" si="2641">CT412</f>
        <v>0</v>
      </c>
      <c r="EQ420" s="164">
        <f>CU412+CV412+CW412+CX412+CY412</f>
        <v>0</v>
      </c>
      <c r="ER420" s="165">
        <f>CZ412+DA412+DB412+DC412</f>
        <v>0</v>
      </c>
      <c r="ES420" s="166">
        <f t="shared" ref="ES420:ES424" si="2642">BQ419</f>
        <v>0</v>
      </c>
      <c r="ET420" s="164">
        <f t="shared" ref="ET420:ET424" si="2643">BR419</f>
        <v>0</v>
      </c>
      <c r="EU420" s="164">
        <f>BS419+BT419+BU419+BV419+BW419</f>
        <v>0</v>
      </c>
      <c r="EV420" s="165">
        <f>BX419+BY419+BZ419+CA419</f>
        <v>0</v>
      </c>
      <c r="EW420" s="166">
        <f t="shared" ref="EW420:EW424" si="2644">CS419</f>
        <v>0</v>
      </c>
      <c r="EX420" s="164">
        <f t="shared" ref="EX420:EX424" si="2645">CT419</f>
        <v>0</v>
      </c>
      <c r="EY420" s="164">
        <f>CU419+CV419+CW419+CX419+CY419</f>
        <v>0</v>
      </c>
      <c r="EZ420" s="167">
        <f>CZ419+DA419+DB419+DC419</f>
        <v>0</v>
      </c>
      <c r="FA420" s="166">
        <f t="shared" ref="FA420:FA424" si="2646">DU412</f>
        <v>0</v>
      </c>
      <c r="FB420" s="164">
        <f t="shared" ref="FB420:FB424" si="2647">DV412</f>
        <v>0</v>
      </c>
      <c r="FC420" s="164">
        <f>DW412+DX412+DY412+DZ412+EA412</f>
        <v>0</v>
      </c>
      <c r="FD420" s="167">
        <f>EB412+EC412+ED412+EE412</f>
        <v>0</v>
      </c>
      <c r="FE420" s="166">
        <f t="shared" ref="FE420:FE424" si="2648">DU419</f>
        <v>0</v>
      </c>
      <c r="FF420" s="164">
        <f t="shared" ref="FF420:FF424" si="2649">DV419</f>
        <v>0</v>
      </c>
      <c r="FG420" s="164">
        <f>DW419+DX419+DY419+DZ419+EA419</f>
        <v>0</v>
      </c>
      <c r="FH420" s="167">
        <f>EB419+EC419+ED419+EE419</f>
        <v>0</v>
      </c>
      <c r="FI420" s="837" t="s">
        <v>33</v>
      </c>
      <c r="FJ420" s="169">
        <f>EO424</f>
        <v>0</v>
      </c>
      <c r="FK420" s="169">
        <f t="shared" ref="FK420" si="2650">EP424</f>
        <v>0</v>
      </c>
      <c r="FL420" s="169">
        <f t="shared" ref="FL420" si="2651">EQ424</f>
        <v>0</v>
      </c>
      <c r="FM420" s="169">
        <f t="shared" ref="FM420" si="2652">ER424</f>
        <v>0</v>
      </c>
    </row>
    <row r="421" spans="1:174" ht="48" customHeight="1" thickBot="1">
      <c r="A421" s="143"/>
      <c r="B421" s="157"/>
      <c r="C421" s="157"/>
      <c r="D421" s="157"/>
      <c r="E421" s="158"/>
      <c r="F421" s="158"/>
      <c r="G421" s="159"/>
      <c r="H421" s="144"/>
      <c r="I421" s="144"/>
      <c r="J421" s="145"/>
      <c r="K421" s="146"/>
      <c r="L421" s="5675">
        <f>الاعدادات!$D$8</f>
        <v>2024</v>
      </c>
      <c r="M421" s="148"/>
      <c r="N421" s="148"/>
      <c r="O421" s="148"/>
      <c r="P421" s="148"/>
      <c r="Q421" s="148"/>
      <c r="R421" s="148"/>
      <c r="S421" s="148"/>
      <c r="T421" s="148"/>
      <c r="U421" s="148"/>
      <c r="V421" s="148"/>
      <c r="W421" s="148"/>
      <c r="X421" s="148"/>
      <c r="Y421" s="148"/>
      <c r="Z421" s="2166"/>
      <c r="AA421" s="148"/>
      <c r="AB421" s="148"/>
      <c r="AC421" s="148"/>
      <c r="AD421" s="148"/>
      <c r="AE421" s="148"/>
      <c r="AF421" s="2163"/>
      <c r="AG421" s="148"/>
      <c r="AH421" s="151"/>
      <c r="AI421" s="148"/>
      <c r="AJ421" s="148"/>
      <c r="AK421" s="148"/>
      <c r="AL421" s="148"/>
      <c r="AM421" s="2163"/>
      <c r="AN421" s="151"/>
      <c r="AO421" s="151"/>
      <c r="AP421" s="151"/>
      <c r="AQ421" s="151"/>
      <c r="AR421" s="151"/>
      <c r="AS421" s="2164"/>
      <c r="AT421" s="148"/>
      <c r="AU421" s="148"/>
      <c r="AV421" s="148"/>
      <c r="AW421" s="148"/>
      <c r="AX421" s="148"/>
      <c r="AY421" s="2164"/>
      <c r="AZ421" s="148"/>
      <c r="BA421" s="148"/>
      <c r="BB421" s="2165"/>
      <c r="BC421" s="5683">
        <f>الاعدادات!$D$8</f>
        <v>2024</v>
      </c>
      <c r="BD421" s="82"/>
      <c r="BE421" s="83"/>
      <c r="BF421" s="83"/>
      <c r="BG421" s="84"/>
      <c r="BH421" s="84"/>
      <c r="BI421" s="84"/>
      <c r="BJ421" s="85"/>
      <c r="BK421" s="86"/>
      <c r="BL421" s="87"/>
      <c r="BM421" s="87"/>
      <c r="BN421" s="88"/>
      <c r="BO421" s="88"/>
      <c r="BP421" s="89"/>
      <c r="BQ421" s="77">
        <f t="shared" si="2630"/>
        <v>0</v>
      </c>
      <c r="BR421" s="90"/>
      <c r="BS421" s="91"/>
      <c r="BT421" s="92"/>
      <c r="BU421" s="93"/>
      <c r="BV421" s="94"/>
      <c r="BW421" s="95"/>
      <c r="BX421" s="96"/>
      <c r="BY421" s="97"/>
      <c r="BZ421" s="98"/>
      <c r="CA421" s="99"/>
      <c r="CB421" s="79">
        <f t="shared" si="2631"/>
        <v>0</v>
      </c>
      <c r="CC421" s="104"/>
      <c r="CD421" s="92"/>
      <c r="CE421" s="102"/>
      <c r="CF421" s="82"/>
      <c r="CG421" s="83"/>
      <c r="CH421" s="83"/>
      <c r="CI421" s="84"/>
      <c r="CJ421" s="84"/>
      <c r="CK421" s="84"/>
      <c r="CL421" s="85"/>
      <c r="CM421" s="86"/>
      <c r="CN421" s="87"/>
      <c r="CO421" s="87"/>
      <c r="CP421" s="88"/>
      <c r="CQ421" s="88"/>
      <c r="CR421" s="89"/>
      <c r="CS421" s="77">
        <f t="shared" si="2632"/>
        <v>0</v>
      </c>
      <c r="CT421" s="90"/>
      <c r="CU421" s="168"/>
      <c r="CV421" s="92"/>
      <c r="CW421" s="93"/>
      <c r="CX421" s="94"/>
      <c r="CY421" s="95"/>
      <c r="CZ421" s="96"/>
      <c r="DA421" s="97"/>
      <c r="DB421" s="98"/>
      <c r="DC421" s="99"/>
      <c r="DD421" s="79">
        <f t="shared" si="2633"/>
        <v>0</v>
      </c>
      <c r="DE421" s="104"/>
      <c r="DF421" s="92"/>
      <c r="DG421" s="102"/>
      <c r="DH421" s="82"/>
      <c r="DI421" s="83"/>
      <c r="DJ421" s="83"/>
      <c r="DK421" s="84"/>
      <c r="DL421" s="84"/>
      <c r="DM421" s="84"/>
      <c r="DN421" s="85"/>
      <c r="DO421" s="86"/>
      <c r="DP421" s="87"/>
      <c r="DQ421" s="87"/>
      <c r="DR421" s="88"/>
      <c r="DS421" s="88"/>
      <c r="DT421" s="89"/>
      <c r="DU421" s="77">
        <f t="shared" si="2634"/>
        <v>0</v>
      </c>
      <c r="DV421" s="90"/>
      <c r="DW421" s="168"/>
      <c r="DX421" s="92"/>
      <c r="DY421" s="93"/>
      <c r="DZ421" s="94"/>
      <c r="EA421" s="95"/>
      <c r="EB421" s="96"/>
      <c r="EC421" s="97"/>
      <c r="ED421" s="98"/>
      <c r="EE421" s="99"/>
      <c r="EF421" s="79">
        <f t="shared" si="2635"/>
        <v>0</v>
      </c>
      <c r="EG421" s="104"/>
      <c r="EH421" s="92"/>
      <c r="EI421" s="102"/>
      <c r="EJ421" s="5675">
        <f>الاعدادات!$D$7</f>
        <v>2023</v>
      </c>
      <c r="EK421" s="163">
        <f t="shared" si="2638"/>
        <v>0</v>
      </c>
      <c r="EL421" s="164">
        <f t="shared" si="2639"/>
        <v>0</v>
      </c>
      <c r="EM421" s="164">
        <f>BS413+BT413+BU413+BV413+BW413</f>
        <v>0</v>
      </c>
      <c r="EN421" s="165">
        <f>BX413+BY413+BZ413+CA413</f>
        <v>0</v>
      </c>
      <c r="EO421" s="166">
        <f t="shared" si="2640"/>
        <v>0</v>
      </c>
      <c r="EP421" s="164">
        <f t="shared" si="2641"/>
        <v>0</v>
      </c>
      <c r="EQ421" s="164">
        <f>CU413+CV413+CW413+CX413+CY413</f>
        <v>0</v>
      </c>
      <c r="ER421" s="165">
        <f>CZ413+DA413+DB413+DC413</f>
        <v>0</v>
      </c>
      <c r="ES421" s="166">
        <f t="shared" si="2642"/>
        <v>0</v>
      </c>
      <c r="ET421" s="164">
        <f t="shared" si="2643"/>
        <v>0</v>
      </c>
      <c r="EU421" s="164">
        <f>BS420+BT420+BU420+BV420+BW420</f>
        <v>0</v>
      </c>
      <c r="EV421" s="165">
        <f>BX420+BY420+BZ420+CA420</f>
        <v>0</v>
      </c>
      <c r="EW421" s="166">
        <f t="shared" si="2644"/>
        <v>0</v>
      </c>
      <c r="EX421" s="164">
        <f t="shared" si="2645"/>
        <v>0</v>
      </c>
      <c r="EY421" s="164">
        <f>CU420+CV420+CW420+CX420+CY420</f>
        <v>0</v>
      </c>
      <c r="EZ421" s="167">
        <f>CZ420+DA420+DB420+DC420</f>
        <v>0</v>
      </c>
      <c r="FA421" s="166">
        <f t="shared" si="2646"/>
        <v>0</v>
      </c>
      <c r="FB421" s="164">
        <f t="shared" si="2647"/>
        <v>0</v>
      </c>
      <c r="FC421" s="164">
        <f>DW413+DX413+DY413+DZ413+EA413</f>
        <v>0</v>
      </c>
      <c r="FD421" s="167">
        <f>EB413+EC413+ED413+EE413</f>
        <v>0</v>
      </c>
      <c r="FE421" s="166">
        <f t="shared" si="2648"/>
        <v>0</v>
      </c>
      <c r="FF421" s="164">
        <f t="shared" si="2649"/>
        <v>0</v>
      </c>
      <c r="FG421" s="164">
        <f>DW420+DX420+DY420+DZ420+EA420</f>
        <v>0</v>
      </c>
      <c r="FH421" s="167">
        <f>EB420+EC420+ED420+EE420</f>
        <v>0</v>
      </c>
      <c r="FI421" s="837" t="s">
        <v>184</v>
      </c>
      <c r="FJ421" s="169">
        <f>ES424</f>
        <v>0</v>
      </c>
      <c r="FK421" s="169">
        <f t="shared" ref="FK421" si="2653">ET424</f>
        <v>0</v>
      </c>
      <c r="FL421" s="169">
        <f t="shared" ref="FL421" si="2654">EU424</f>
        <v>0</v>
      </c>
      <c r="FM421" s="169">
        <f t="shared" ref="FM421" si="2655">EV424</f>
        <v>0</v>
      </c>
    </row>
    <row r="422" spans="1:174" ht="48" customHeight="1" thickBot="1">
      <c r="A422" s="143"/>
      <c r="B422" s="157"/>
      <c r="C422" s="157"/>
      <c r="D422" s="157"/>
      <c r="E422" s="158"/>
      <c r="F422" s="158"/>
      <c r="G422" s="159"/>
      <c r="H422" s="144"/>
      <c r="I422" s="144"/>
      <c r="J422" s="145"/>
      <c r="K422" s="146"/>
      <c r="L422" s="5675">
        <f>الاعدادات!$D$9</f>
        <v>2025</v>
      </c>
      <c r="M422" s="172"/>
      <c r="N422" s="172"/>
      <c r="O422" s="172"/>
      <c r="P422" s="172"/>
      <c r="Q422" s="172"/>
      <c r="R422" s="172"/>
      <c r="S422" s="172"/>
      <c r="T422" s="172"/>
      <c r="U422" s="172"/>
      <c r="V422" s="172"/>
      <c r="W422" s="172"/>
      <c r="X422" s="172"/>
      <c r="Y422" s="172"/>
      <c r="Z422" s="174"/>
      <c r="AA422" s="172"/>
      <c r="AB422" s="172"/>
      <c r="AC422" s="172"/>
      <c r="AD422" s="172"/>
      <c r="AE422" s="172"/>
      <c r="AF422" s="172"/>
      <c r="AG422" s="172"/>
      <c r="AH422" s="172"/>
      <c r="AI422" s="172"/>
      <c r="AJ422" s="172"/>
      <c r="AK422" s="172"/>
      <c r="AL422" s="172"/>
      <c r="AM422" s="172"/>
      <c r="AN422" s="172"/>
      <c r="AO422" s="172"/>
      <c r="AP422" s="172"/>
      <c r="AQ422" s="172"/>
      <c r="AR422" s="172"/>
      <c r="AS422" s="175"/>
      <c r="AT422" s="172"/>
      <c r="AU422" s="172"/>
      <c r="AV422" s="172"/>
      <c r="AW422" s="172"/>
      <c r="AX422" s="172"/>
      <c r="AY422" s="175"/>
      <c r="AZ422" s="172"/>
      <c r="BA422" s="172"/>
      <c r="BB422" s="2165"/>
      <c r="BC422" s="5683">
        <f>الاعدادات!$D$9</f>
        <v>2025</v>
      </c>
      <c r="BD422" s="82"/>
      <c r="BE422" s="83"/>
      <c r="BF422" s="83"/>
      <c r="BG422" s="84"/>
      <c r="BH422" s="84"/>
      <c r="BI422" s="84"/>
      <c r="BJ422" s="85"/>
      <c r="BK422" s="86"/>
      <c r="BL422" s="87"/>
      <c r="BM422" s="87"/>
      <c r="BN422" s="88"/>
      <c r="BO422" s="88"/>
      <c r="BP422" s="89"/>
      <c r="BQ422" s="77">
        <f t="shared" si="2630"/>
        <v>0</v>
      </c>
      <c r="BR422" s="90"/>
      <c r="BS422" s="91"/>
      <c r="BT422" s="92"/>
      <c r="BU422" s="93"/>
      <c r="BV422" s="94"/>
      <c r="BW422" s="95"/>
      <c r="BX422" s="96"/>
      <c r="BY422" s="97"/>
      <c r="BZ422" s="98"/>
      <c r="CA422" s="99"/>
      <c r="CB422" s="79">
        <f t="shared" si="2631"/>
        <v>0</v>
      </c>
      <c r="CC422" s="104"/>
      <c r="CD422" s="92"/>
      <c r="CE422" s="102"/>
      <c r="CF422" s="82"/>
      <c r="CG422" s="83"/>
      <c r="CH422" s="83"/>
      <c r="CI422" s="84"/>
      <c r="CJ422" s="84"/>
      <c r="CK422" s="84"/>
      <c r="CL422" s="85"/>
      <c r="CM422" s="86"/>
      <c r="CN422" s="87"/>
      <c r="CO422" s="87"/>
      <c r="CP422" s="88"/>
      <c r="CQ422" s="88"/>
      <c r="CR422" s="89"/>
      <c r="CS422" s="77">
        <f t="shared" si="2632"/>
        <v>0</v>
      </c>
      <c r="CT422" s="90"/>
      <c r="CU422" s="168"/>
      <c r="CV422" s="92"/>
      <c r="CW422" s="93"/>
      <c r="CX422" s="94"/>
      <c r="CY422" s="95"/>
      <c r="CZ422" s="96"/>
      <c r="DA422" s="97"/>
      <c r="DB422" s="98"/>
      <c r="DC422" s="99"/>
      <c r="DD422" s="79">
        <f t="shared" si="2633"/>
        <v>0</v>
      </c>
      <c r="DE422" s="104"/>
      <c r="DF422" s="92"/>
      <c r="DG422" s="102"/>
      <c r="DH422" s="82"/>
      <c r="DI422" s="83"/>
      <c r="DJ422" s="83"/>
      <c r="DK422" s="84"/>
      <c r="DL422" s="84"/>
      <c r="DM422" s="84"/>
      <c r="DN422" s="85"/>
      <c r="DO422" s="86"/>
      <c r="DP422" s="87"/>
      <c r="DQ422" s="87"/>
      <c r="DR422" s="88"/>
      <c r="DS422" s="88"/>
      <c r="DT422" s="89"/>
      <c r="DU422" s="77">
        <f t="shared" si="2634"/>
        <v>0</v>
      </c>
      <c r="DV422" s="90"/>
      <c r="DW422" s="168"/>
      <c r="DX422" s="92"/>
      <c r="DY422" s="93"/>
      <c r="DZ422" s="94"/>
      <c r="EA422" s="95"/>
      <c r="EB422" s="96"/>
      <c r="EC422" s="97"/>
      <c r="ED422" s="98"/>
      <c r="EE422" s="99"/>
      <c r="EF422" s="79">
        <f t="shared" si="2635"/>
        <v>0</v>
      </c>
      <c r="EG422" s="104"/>
      <c r="EH422" s="92"/>
      <c r="EI422" s="102"/>
      <c r="EJ422" s="5675">
        <f>الاعدادات!$D$8</f>
        <v>2024</v>
      </c>
      <c r="EK422" s="163">
        <f t="shared" si="2638"/>
        <v>0</v>
      </c>
      <c r="EL422" s="164">
        <f t="shared" si="2639"/>
        <v>0</v>
      </c>
      <c r="EM422" s="164">
        <f>BS414+BT414+BU414+BV414+BW414</f>
        <v>0</v>
      </c>
      <c r="EN422" s="165">
        <f>BX414+BY414+BZ414+CA414</f>
        <v>0</v>
      </c>
      <c r="EO422" s="166">
        <f t="shared" si="2640"/>
        <v>0</v>
      </c>
      <c r="EP422" s="164">
        <f t="shared" si="2641"/>
        <v>0</v>
      </c>
      <c r="EQ422" s="164">
        <f>CU414+CV414+CW414+CX414+CY414</f>
        <v>0</v>
      </c>
      <c r="ER422" s="165">
        <f>CZ414+DA414+DB414+DC414</f>
        <v>0</v>
      </c>
      <c r="ES422" s="166">
        <f t="shared" si="2642"/>
        <v>0</v>
      </c>
      <c r="ET422" s="164">
        <f t="shared" si="2643"/>
        <v>0</v>
      </c>
      <c r="EU422" s="164">
        <f>BS421+BT421+BU421+BV421+BW421</f>
        <v>0</v>
      </c>
      <c r="EV422" s="165">
        <f>BX421+BY421+BZ421+CA421</f>
        <v>0</v>
      </c>
      <c r="EW422" s="166">
        <f t="shared" si="2644"/>
        <v>0</v>
      </c>
      <c r="EX422" s="164">
        <f t="shared" si="2645"/>
        <v>0</v>
      </c>
      <c r="EY422" s="164">
        <f>CU421+CV421+CW421+CX421+CY421</f>
        <v>0</v>
      </c>
      <c r="EZ422" s="167">
        <f>CZ421+DA421+DB421+DC421</f>
        <v>0</v>
      </c>
      <c r="FA422" s="166">
        <f t="shared" si="2646"/>
        <v>0</v>
      </c>
      <c r="FB422" s="164">
        <f t="shared" si="2647"/>
        <v>0</v>
      </c>
      <c r="FC422" s="164">
        <f>DW414+DX414+DY414+DZ414+EA414</f>
        <v>0</v>
      </c>
      <c r="FD422" s="167">
        <f>EB414+EC414+ED414+EE414</f>
        <v>0</v>
      </c>
      <c r="FE422" s="166">
        <f t="shared" si="2648"/>
        <v>0</v>
      </c>
      <c r="FF422" s="164">
        <f t="shared" si="2649"/>
        <v>0</v>
      </c>
      <c r="FG422" s="164">
        <f>DW421+DX421+DY421+DZ421+EA421</f>
        <v>0</v>
      </c>
      <c r="FH422" s="167">
        <f>EB421+EC421+ED421+EE421</f>
        <v>0</v>
      </c>
      <c r="FI422" s="837" t="s">
        <v>185</v>
      </c>
      <c r="FJ422" s="169">
        <f>EW424</f>
        <v>0</v>
      </c>
      <c r="FK422" s="169">
        <f t="shared" ref="FK422" si="2656">EX424</f>
        <v>0</v>
      </c>
      <c r="FL422" s="169">
        <f t="shared" ref="FL422" si="2657">EY424</f>
        <v>0</v>
      </c>
      <c r="FM422" s="169">
        <f t="shared" ref="FM422" si="2658">EZ424</f>
        <v>0</v>
      </c>
    </row>
    <row r="423" spans="1:174" ht="48" customHeight="1" thickBot="1">
      <c r="A423" s="143"/>
      <c r="B423" s="157"/>
      <c r="C423" s="157"/>
      <c r="D423" s="157"/>
      <c r="E423" s="158"/>
      <c r="F423" s="158"/>
      <c r="G423" s="159"/>
      <c r="H423" s="144"/>
      <c r="I423" s="144"/>
      <c r="J423" s="145"/>
      <c r="K423" s="146"/>
      <c r="L423" s="5675">
        <f>الاعدادات!$D$10</f>
        <v>2026</v>
      </c>
      <c r="M423" s="172"/>
      <c r="N423" s="172"/>
      <c r="O423" s="172"/>
      <c r="P423" s="172"/>
      <c r="Q423" s="172"/>
      <c r="R423" s="172"/>
      <c r="S423" s="172"/>
      <c r="T423" s="172"/>
      <c r="U423" s="172"/>
      <c r="V423" s="172"/>
      <c r="W423" s="172"/>
      <c r="X423" s="172"/>
      <c r="Y423" s="172"/>
      <c r="Z423" s="174"/>
      <c r="AA423" s="172"/>
      <c r="AB423" s="172"/>
      <c r="AC423" s="172"/>
      <c r="AD423" s="172"/>
      <c r="AE423" s="172"/>
      <c r="AF423" s="172"/>
      <c r="AG423" s="172"/>
      <c r="AH423" s="172"/>
      <c r="AI423" s="172"/>
      <c r="AJ423" s="172"/>
      <c r="AK423" s="172"/>
      <c r="AL423" s="172"/>
      <c r="AM423" s="172"/>
      <c r="AN423" s="172"/>
      <c r="AO423" s="172"/>
      <c r="AP423" s="172"/>
      <c r="AQ423" s="172"/>
      <c r="AR423" s="172"/>
      <c r="AS423" s="175"/>
      <c r="AT423" s="172"/>
      <c r="AU423" s="172"/>
      <c r="AV423" s="172"/>
      <c r="AW423" s="172"/>
      <c r="AX423" s="172"/>
      <c r="AY423" s="175"/>
      <c r="AZ423" s="172"/>
      <c r="BA423" s="172"/>
      <c r="BB423" s="2165"/>
      <c r="BC423" s="5683">
        <f>الاعدادات!$D$10</f>
        <v>2026</v>
      </c>
      <c r="BD423" s="117"/>
      <c r="BE423" s="118"/>
      <c r="BF423" s="118"/>
      <c r="BG423" s="119"/>
      <c r="BH423" s="119"/>
      <c r="BI423" s="119"/>
      <c r="BJ423" s="120"/>
      <c r="BK423" s="121"/>
      <c r="BL423" s="122"/>
      <c r="BM423" s="122"/>
      <c r="BN423" s="123"/>
      <c r="BO423" s="123"/>
      <c r="BP423" s="124"/>
      <c r="BQ423" s="125">
        <f t="shared" si="2630"/>
        <v>0</v>
      </c>
      <c r="BR423" s="126"/>
      <c r="BS423" s="127"/>
      <c r="BT423" s="128"/>
      <c r="BU423" s="129"/>
      <c r="BV423" s="130"/>
      <c r="BW423" s="131"/>
      <c r="BX423" s="132"/>
      <c r="BY423" s="133"/>
      <c r="BZ423" s="134"/>
      <c r="CA423" s="135"/>
      <c r="CB423" s="136">
        <f t="shared" si="2631"/>
        <v>0</v>
      </c>
      <c r="CC423" s="137"/>
      <c r="CD423" s="128"/>
      <c r="CE423" s="141"/>
      <c r="CF423" s="117"/>
      <c r="CG423" s="118"/>
      <c r="CH423" s="118"/>
      <c r="CI423" s="119"/>
      <c r="CJ423" s="119"/>
      <c r="CK423" s="119"/>
      <c r="CL423" s="120"/>
      <c r="CM423" s="121"/>
      <c r="CN423" s="122"/>
      <c r="CO423" s="122"/>
      <c r="CP423" s="123"/>
      <c r="CQ423" s="123"/>
      <c r="CR423" s="124"/>
      <c r="CS423" s="125">
        <f t="shared" si="2632"/>
        <v>0</v>
      </c>
      <c r="CT423" s="126"/>
      <c r="CU423" s="176"/>
      <c r="CV423" s="128"/>
      <c r="CW423" s="129"/>
      <c r="CX423" s="130"/>
      <c r="CY423" s="131"/>
      <c r="CZ423" s="132"/>
      <c r="DA423" s="133"/>
      <c r="DB423" s="134"/>
      <c r="DC423" s="135"/>
      <c r="DD423" s="136">
        <f t="shared" si="2633"/>
        <v>0</v>
      </c>
      <c r="DE423" s="137"/>
      <c r="DF423" s="128"/>
      <c r="DG423" s="141"/>
      <c r="DH423" s="117"/>
      <c r="DI423" s="118"/>
      <c r="DJ423" s="118"/>
      <c r="DK423" s="119"/>
      <c r="DL423" s="119"/>
      <c r="DM423" s="119"/>
      <c r="DN423" s="120"/>
      <c r="DO423" s="121"/>
      <c r="DP423" s="122"/>
      <c r="DQ423" s="122"/>
      <c r="DR423" s="123"/>
      <c r="DS423" s="123"/>
      <c r="DT423" s="124"/>
      <c r="DU423" s="125">
        <f t="shared" si="2634"/>
        <v>0</v>
      </c>
      <c r="DV423" s="126"/>
      <c r="DW423" s="176"/>
      <c r="DX423" s="128"/>
      <c r="DY423" s="129"/>
      <c r="DZ423" s="130"/>
      <c r="EA423" s="131"/>
      <c r="EB423" s="132"/>
      <c r="EC423" s="133"/>
      <c r="ED423" s="134"/>
      <c r="EE423" s="135"/>
      <c r="EF423" s="136">
        <f t="shared" si="2635"/>
        <v>0</v>
      </c>
      <c r="EG423" s="137"/>
      <c r="EH423" s="128"/>
      <c r="EI423" s="141"/>
      <c r="EJ423" s="5675">
        <f>الاعدادات!$D$9</f>
        <v>2025</v>
      </c>
      <c r="EK423" s="163">
        <f t="shared" si="2638"/>
        <v>0</v>
      </c>
      <c r="EL423" s="164">
        <f t="shared" si="2639"/>
        <v>0</v>
      </c>
      <c r="EM423" s="164">
        <f>BS415+BT415+BU415+BV415+BW415</f>
        <v>0</v>
      </c>
      <c r="EN423" s="165">
        <f>BX415+BY415+BZ415+CA415</f>
        <v>0</v>
      </c>
      <c r="EO423" s="166">
        <f t="shared" si="2640"/>
        <v>0</v>
      </c>
      <c r="EP423" s="164">
        <f t="shared" si="2641"/>
        <v>0</v>
      </c>
      <c r="EQ423" s="164">
        <f>CU415+CV415+CW415+CX415+CY415</f>
        <v>0</v>
      </c>
      <c r="ER423" s="165">
        <f>CZ415+DA415+DB415+DC415</f>
        <v>0</v>
      </c>
      <c r="ES423" s="166">
        <f t="shared" si="2642"/>
        <v>0</v>
      </c>
      <c r="ET423" s="164">
        <f t="shared" si="2643"/>
        <v>0</v>
      </c>
      <c r="EU423" s="164">
        <f>BS422+BT422+BU422+BV422+BW422</f>
        <v>0</v>
      </c>
      <c r="EV423" s="165">
        <f>BX422+BY422+BZ422+CA422</f>
        <v>0</v>
      </c>
      <c r="EW423" s="166">
        <f t="shared" si="2644"/>
        <v>0</v>
      </c>
      <c r="EX423" s="164">
        <f t="shared" si="2645"/>
        <v>0</v>
      </c>
      <c r="EY423" s="164">
        <f>CU422+CV422+CW422+CX422+CY422</f>
        <v>0</v>
      </c>
      <c r="EZ423" s="167">
        <f>CZ422+DA422+DB422+DC422</f>
        <v>0</v>
      </c>
      <c r="FA423" s="166">
        <f t="shared" si="2646"/>
        <v>0</v>
      </c>
      <c r="FB423" s="164">
        <f t="shared" si="2647"/>
        <v>0</v>
      </c>
      <c r="FC423" s="164">
        <f>DW415+DX415+DY415+DZ415+EA415</f>
        <v>0</v>
      </c>
      <c r="FD423" s="167">
        <f>EB415+EC415+ED415+EE415</f>
        <v>0</v>
      </c>
      <c r="FE423" s="166">
        <f t="shared" si="2648"/>
        <v>0</v>
      </c>
      <c r="FF423" s="164">
        <f t="shared" si="2649"/>
        <v>0</v>
      </c>
      <c r="FG423" s="164">
        <f>DW422+DX422+DY422+DZ422+EA422</f>
        <v>0</v>
      </c>
      <c r="FH423" s="167">
        <f>EB422+EC422+ED422+EE422</f>
        <v>0</v>
      </c>
      <c r="FI423" s="837" t="s">
        <v>200</v>
      </c>
      <c r="FJ423" s="169">
        <f>FA424</f>
        <v>0</v>
      </c>
      <c r="FK423" s="169">
        <f t="shared" ref="FK423" si="2659">FB424</f>
        <v>0</v>
      </c>
      <c r="FL423" s="169">
        <f t="shared" ref="FL423" si="2660">FC424</f>
        <v>0</v>
      </c>
      <c r="FM423" s="169">
        <f>FD424</f>
        <v>0</v>
      </c>
    </row>
    <row r="424" spans="1:174" ht="48" customHeight="1" thickBot="1">
      <c r="A424" s="143"/>
      <c r="B424" s="172"/>
      <c r="C424" s="172"/>
      <c r="D424" s="172"/>
      <c r="E424" s="172"/>
      <c r="F424" s="172"/>
      <c r="G424" s="172"/>
      <c r="H424" s="172"/>
      <c r="I424" s="172"/>
      <c r="J424" s="145"/>
      <c r="K424" s="146"/>
      <c r="L424" s="173"/>
      <c r="M424" s="172"/>
      <c r="N424" s="172"/>
      <c r="O424" s="172"/>
      <c r="P424" s="172"/>
      <c r="Q424" s="172"/>
      <c r="R424" s="172"/>
      <c r="S424" s="172"/>
      <c r="T424" s="172"/>
      <c r="U424" s="172"/>
      <c r="V424" s="172"/>
      <c r="W424" s="172"/>
      <c r="X424" s="172"/>
      <c r="Y424" s="172"/>
      <c r="Z424" s="174"/>
      <c r="AA424" s="172"/>
      <c r="AB424" s="172"/>
      <c r="AC424" s="172"/>
      <c r="AD424" s="172"/>
      <c r="AE424" s="172"/>
      <c r="AF424" s="172"/>
      <c r="AG424" s="172"/>
      <c r="AH424" s="172"/>
      <c r="AI424" s="172"/>
      <c r="AJ424" s="172"/>
      <c r="AK424" s="172"/>
      <c r="AL424" s="172"/>
      <c r="AM424" s="172"/>
      <c r="AN424" s="172"/>
      <c r="AO424" s="172"/>
      <c r="AP424" s="172"/>
      <c r="AQ424" s="172"/>
      <c r="AR424" s="172"/>
      <c r="AS424" s="175"/>
      <c r="AT424" s="172"/>
      <c r="AU424" s="172"/>
      <c r="AV424" s="172"/>
      <c r="AW424" s="172"/>
      <c r="AX424" s="172"/>
      <c r="AY424" s="175"/>
      <c r="AZ424" s="172"/>
      <c r="BA424" s="172"/>
      <c r="BB424" s="2165"/>
      <c r="BC424" s="2009" t="s">
        <v>181</v>
      </c>
      <c r="BD424" s="5689">
        <f t="shared" ref="BD424:BP424" si="2661">SUM(BD419:BD423)</f>
        <v>0</v>
      </c>
      <c r="BE424" s="5690">
        <f t="shared" si="2661"/>
        <v>0</v>
      </c>
      <c r="BF424" s="5690">
        <f t="shared" si="2661"/>
        <v>0</v>
      </c>
      <c r="BG424" s="5690">
        <f t="shared" si="2661"/>
        <v>0</v>
      </c>
      <c r="BH424" s="5690">
        <f t="shared" si="2661"/>
        <v>0</v>
      </c>
      <c r="BI424" s="5690">
        <f t="shared" si="2661"/>
        <v>0</v>
      </c>
      <c r="BJ424" s="5690">
        <f t="shared" si="2661"/>
        <v>0</v>
      </c>
      <c r="BK424" s="5690">
        <f t="shared" si="2661"/>
        <v>0</v>
      </c>
      <c r="BL424" s="5690">
        <f t="shared" si="2661"/>
        <v>0</v>
      </c>
      <c r="BM424" s="5690">
        <f t="shared" si="2661"/>
        <v>0</v>
      </c>
      <c r="BN424" s="5690">
        <f t="shared" si="2661"/>
        <v>0</v>
      </c>
      <c r="BO424" s="5690">
        <f t="shared" si="2661"/>
        <v>0</v>
      </c>
      <c r="BP424" s="5690">
        <f t="shared" si="2661"/>
        <v>0</v>
      </c>
      <c r="BQ424" s="5691">
        <f t="shared" si="2630"/>
        <v>0</v>
      </c>
      <c r="BR424" s="5690">
        <f t="shared" ref="BR424:CR424" si="2662">SUM(BR419:BR423)</f>
        <v>0</v>
      </c>
      <c r="BS424" s="5690">
        <f t="shared" si="2662"/>
        <v>0</v>
      </c>
      <c r="BT424" s="5690">
        <f t="shared" si="2662"/>
        <v>0</v>
      </c>
      <c r="BU424" s="5690">
        <f t="shared" si="2662"/>
        <v>0</v>
      </c>
      <c r="BV424" s="5690">
        <f t="shared" si="2662"/>
        <v>0</v>
      </c>
      <c r="BW424" s="5690">
        <f t="shared" si="2662"/>
        <v>0</v>
      </c>
      <c r="BX424" s="5690">
        <f t="shared" si="2662"/>
        <v>0</v>
      </c>
      <c r="BY424" s="5690">
        <f t="shared" si="2662"/>
        <v>0</v>
      </c>
      <c r="BZ424" s="5692">
        <f t="shared" si="2662"/>
        <v>0</v>
      </c>
      <c r="CA424" s="5690">
        <f t="shared" si="2662"/>
        <v>0</v>
      </c>
      <c r="CB424" s="5690">
        <f t="shared" si="2662"/>
        <v>0</v>
      </c>
      <c r="CC424" s="5690">
        <f t="shared" si="2662"/>
        <v>0</v>
      </c>
      <c r="CD424" s="5690">
        <f t="shared" si="2662"/>
        <v>0</v>
      </c>
      <c r="CE424" s="5693">
        <f t="shared" si="2662"/>
        <v>0</v>
      </c>
      <c r="CF424" s="5689">
        <f t="shared" si="2662"/>
        <v>0</v>
      </c>
      <c r="CG424" s="5690">
        <f t="shared" si="2662"/>
        <v>0</v>
      </c>
      <c r="CH424" s="5690">
        <f t="shared" si="2662"/>
        <v>0</v>
      </c>
      <c r="CI424" s="5690">
        <f t="shared" si="2662"/>
        <v>0</v>
      </c>
      <c r="CJ424" s="5690">
        <f t="shared" si="2662"/>
        <v>0</v>
      </c>
      <c r="CK424" s="5690">
        <f t="shared" si="2662"/>
        <v>0</v>
      </c>
      <c r="CL424" s="5690">
        <f t="shared" si="2662"/>
        <v>0</v>
      </c>
      <c r="CM424" s="5690">
        <f t="shared" si="2662"/>
        <v>0</v>
      </c>
      <c r="CN424" s="5690">
        <f t="shared" si="2662"/>
        <v>0</v>
      </c>
      <c r="CO424" s="5690">
        <f t="shared" si="2662"/>
        <v>0</v>
      </c>
      <c r="CP424" s="5690">
        <f t="shared" si="2662"/>
        <v>0</v>
      </c>
      <c r="CQ424" s="5690">
        <f t="shared" si="2662"/>
        <v>0</v>
      </c>
      <c r="CR424" s="5690">
        <f t="shared" si="2662"/>
        <v>0</v>
      </c>
      <c r="CS424" s="5691">
        <f t="shared" si="2632"/>
        <v>0</v>
      </c>
      <c r="CT424" s="5690">
        <f t="shared" ref="CT424:DT424" si="2663">SUM(CT419:CT423)</f>
        <v>0</v>
      </c>
      <c r="CU424" s="5690">
        <f t="shared" si="2663"/>
        <v>0</v>
      </c>
      <c r="CV424" s="5690">
        <f t="shared" si="2663"/>
        <v>0</v>
      </c>
      <c r="CW424" s="5690">
        <f t="shared" si="2663"/>
        <v>0</v>
      </c>
      <c r="CX424" s="5690">
        <f t="shared" si="2663"/>
        <v>0</v>
      </c>
      <c r="CY424" s="5690">
        <f t="shared" si="2663"/>
        <v>0</v>
      </c>
      <c r="CZ424" s="5690">
        <f t="shared" si="2663"/>
        <v>0</v>
      </c>
      <c r="DA424" s="5690">
        <f t="shared" si="2663"/>
        <v>0</v>
      </c>
      <c r="DB424" s="5692">
        <f t="shared" si="2663"/>
        <v>0</v>
      </c>
      <c r="DC424" s="5690">
        <f t="shared" si="2663"/>
        <v>0</v>
      </c>
      <c r="DD424" s="5690">
        <f t="shared" si="2663"/>
        <v>0</v>
      </c>
      <c r="DE424" s="5690">
        <f t="shared" si="2663"/>
        <v>0</v>
      </c>
      <c r="DF424" s="5690">
        <f t="shared" si="2663"/>
        <v>0</v>
      </c>
      <c r="DG424" s="5693">
        <f t="shared" si="2663"/>
        <v>0</v>
      </c>
      <c r="DH424" s="5689">
        <f t="shared" si="2663"/>
        <v>0</v>
      </c>
      <c r="DI424" s="5690">
        <f t="shared" si="2663"/>
        <v>0</v>
      </c>
      <c r="DJ424" s="5690">
        <f t="shared" si="2663"/>
        <v>0</v>
      </c>
      <c r="DK424" s="5690">
        <f t="shared" si="2663"/>
        <v>0</v>
      </c>
      <c r="DL424" s="5690">
        <f t="shared" si="2663"/>
        <v>0</v>
      </c>
      <c r="DM424" s="5690">
        <f t="shared" si="2663"/>
        <v>0</v>
      </c>
      <c r="DN424" s="5690">
        <f t="shared" si="2663"/>
        <v>0</v>
      </c>
      <c r="DO424" s="5690">
        <f t="shared" si="2663"/>
        <v>0</v>
      </c>
      <c r="DP424" s="5690">
        <f t="shared" si="2663"/>
        <v>0</v>
      </c>
      <c r="DQ424" s="5690">
        <f t="shared" si="2663"/>
        <v>0</v>
      </c>
      <c r="DR424" s="5690">
        <f t="shared" si="2663"/>
        <v>0</v>
      </c>
      <c r="DS424" s="5690">
        <f t="shared" si="2663"/>
        <v>0</v>
      </c>
      <c r="DT424" s="5690">
        <f t="shared" si="2663"/>
        <v>0</v>
      </c>
      <c r="DU424" s="5691">
        <f t="shared" si="2634"/>
        <v>0</v>
      </c>
      <c r="DV424" s="5690">
        <f t="shared" ref="DV424:EI424" si="2664">SUM(DV419:DV423)</f>
        <v>0</v>
      </c>
      <c r="DW424" s="5690">
        <f t="shared" si="2664"/>
        <v>0</v>
      </c>
      <c r="DX424" s="5690">
        <f t="shared" si="2664"/>
        <v>0</v>
      </c>
      <c r="DY424" s="5690">
        <f t="shared" si="2664"/>
        <v>0</v>
      </c>
      <c r="DZ424" s="5690">
        <f t="shared" si="2664"/>
        <v>0</v>
      </c>
      <c r="EA424" s="5690">
        <f t="shared" si="2664"/>
        <v>0</v>
      </c>
      <c r="EB424" s="5690">
        <f t="shared" si="2664"/>
        <v>0</v>
      </c>
      <c r="EC424" s="5690">
        <f t="shared" si="2664"/>
        <v>0</v>
      </c>
      <c r="ED424" s="5692">
        <f t="shared" si="2664"/>
        <v>0</v>
      </c>
      <c r="EE424" s="5690">
        <f t="shared" si="2664"/>
        <v>0</v>
      </c>
      <c r="EF424" s="5690">
        <f t="shared" si="2664"/>
        <v>0</v>
      </c>
      <c r="EG424" s="5690">
        <f t="shared" si="2664"/>
        <v>0</v>
      </c>
      <c r="EH424" s="5690">
        <f t="shared" si="2664"/>
        <v>0</v>
      </c>
      <c r="EI424" s="5693">
        <f t="shared" si="2664"/>
        <v>0</v>
      </c>
      <c r="EJ424" s="5675">
        <f>الاعدادات!$D$10</f>
        <v>2026</v>
      </c>
      <c r="EK424" s="163">
        <f t="shared" si="2638"/>
        <v>0</v>
      </c>
      <c r="EL424" s="164">
        <f t="shared" si="2639"/>
        <v>0</v>
      </c>
      <c r="EM424" s="164">
        <f>BS416+BT416+BU416+BV416+BW416</f>
        <v>0</v>
      </c>
      <c r="EN424" s="165">
        <f>BX416+BY416+BZ416+CA416</f>
        <v>0</v>
      </c>
      <c r="EO424" s="166">
        <f t="shared" si="2640"/>
        <v>0</v>
      </c>
      <c r="EP424" s="164">
        <f t="shared" si="2641"/>
        <v>0</v>
      </c>
      <c r="EQ424" s="164">
        <f>CU416+CV416+CW416+CX416+CY416</f>
        <v>0</v>
      </c>
      <c r="ER424" s="165">
        <f>CZ416+DA416+DB416+DC416</f>
        <v>0</v>
      </c>
      <c r="ES424" s="166">
        <f t="shared" si="2642"/>
        <v>0</v>
      </c>
      <c r="ET424" s="164">
        <f t="shared" si="2643"/>
        <v>0</v>
      </c>
      <c r="EU424" s="164">
        <f>BS423+BT423+BU423+BV423+BW423</f>
        <v>0</v>
      </c>
      <c r="EV424" s="165">
        <f>BX423+BY423+BZ423+CA423</f>
        <v>0</v>
      </c>
      <c r="EW424" s="166">
        <f t="shared" si="2644"/>
        <v>0</v>
      </c>
      <c r="EX424" s="164">
        <f t="shared" si="2645"/>
        <v>0</v>
      </c>
      <c r="EY424" s="164">
        <f>CU423+CV423+CW423+CX423+CY423</f>
        <v>0</v>
      </c>
      <c r="EZ424" s="167">
        <f>CZ423+DA423+DB423+DC423</f>
        <v>0</v>
      </c>
      <c r="FA424" s="166">
        <f t="shared" si="2646"/>
        <v>0</v>
      </c>
      <c r="FB424" s="164">
        <f t="shared" si="2647"/>
        <v>0</v>
      </c>
      <c r="FC424" s="164">
        <f>DW416+DX416+DY416+DZ416+EA416</f>
        <v>0</v>
      </c>
      <c r="FD424" s="167">
        <f>EB416+EC416+ED416+EE416</f>
        <v>0</v>
      </c>
      <c r="FE424" s="166">
        <f t="shared" si="2648"/>
        <v>0</v>
      </c>
      <c r="FF424" s="164">
        <f t="shared" si="2649"/>
        <v>0</v>
      </c>
      <c r="FG424" s="164">
        <f>DW423+DX423+DY423+DZ423+EA423</f>
        <v>0</v>
      </c>
      <c r="FH424" s="167">
        <f>EB423+EC423+ED423+EE423</f>
        <v>0</v>
      </c>
      <c r="FI424" s="837" t="s">
        <v>597</v>
      </c>
      <c r="FJ424" s="169">
        <f>FE424</f>
        <v>0</v>
      </c>
      <c r="FK424" s="169">
        <f t="shared" ref="FK424" si="2665">FF424</f>
        <v>0</v>
      </c>
      <c r="FL424" s="169">
        <f t="shared" ref="FL424" si="2666">FG424</f>
        <v>0</v>
      </c>
      <c r="FM424" s="169">
        <f t="shared" ref="FM424" si="2667">FH424</f>
        <v>0</v>
      </c>
    </row>
    <row r="425" spans="1:174" ht="48" customHeight="1" thickBot="1">
      <c r="A425" s="2527"/>
      <c r="B425" s="2527"/>
      <c r="C425" s="2527"/>
      <c r="D425" s="2527"/>
      <c r="E425" s="2527"/>
      <c r="F425" s="2527"/>
      <c r="G425" s="2527"/>
      <c r="H425" s="2527"/>
      <c r="I425" s="2527"/>
      <c r="J425" s="2527"/>
      <c r="K425" s="2527"/>
      <c r="L425" s="2527"/>
      <c r="M425" s="2527"/>
      <c r="N425" s="2527"/>
      <c r="O425" s="2527"/>
      <c r="P425" s="2527"/>
      <c r="Q425" s="2527"/>
      <c r="R425" s="2527"/>
      <c r="S425" s="2527"/>
      <c r="T425" s="2527"/>
      <c r="U425" s="2527"/>
      <c r="V425" s="2527"/>
      <c r="W425" s="2527"/>
      <c r="X425" s="2527"/>
      <c r="Y425" s="2527"/>
      <c r="Z425" s="2527"/>
      <c r="AA425" s="2527"/>
      <c r="AB425" s="2527"/>
      <c r="AC425" s="2527"/>
      <c r="AD425" s="2527"/>
      <c r="AE425" s="2527"/>
      <c r="AF425" s="2527"/>
      <c r="AG425" s="2527"/>
      <c r="AH425" s="2527"/>
      <c r="AI425" s="2527"/>
      <c r="AJ425" s="2527"/>
      <c r="AK425" s="2527"/>
      <c r="AL425" s="2527"/>
      <c r="AM425" s="2527"/>
      <c r="AN425" s="2527"/>
      <c r="AO425" s="2527"/>
      <c r="AP425" s="2527"/>
      <c r="AQ425" s="2527"/>
      <c r="AR425" s="2527"/>
      <c r="AS425" s="2527"/>
      <c r="AT425" s="2527"/>
      <c r="AU425" s="2527"/>
      <c r="AV425" s="2527"/>
      <c r="AW425" s="2527"/>
      <c r="AX425" s="2527"/>
      <c r="AY425" s="2527"/>
      <c r="AZ425" s="2527"/>
      <c r="BA425" s="2527"/>
      <c r="BB425" s="2527"/>
      <c r="BC425" s="2527"/>
      <c r="BD425" s="2528"/>
      <c r="BE425" s="2527"/>
      <c r="BF425" s="2527"/>
      <c r="BG425" s="2527"/>
      <c r="BH425" s="2527"/>
      <c r="BI425" s="2527"/>
      <c r="BJ425" s="2527"/>
      <c r="BK425" s="2527"/>
      <c r="BL425" s="2527"/>
      <c r="BM425" s="2527"/>
      <c r="BN425" s="2527"/>
      <c r="BO425" s="2527"/>
      <c r="BP425" s="2527"/>
      <c r="BQ425" s="2527"/>
      <c r="BR425" s="2527"/>
      <c r="BS425" s="2527"/>
      <c r="BT425" s="2527"/>
      <c r="BU425" s="2527"/>
      <c r="BV425" s="2527"/>
      <c r="BW425" s="2527"/>
      <c r="BX425" s="2527"/>
      <c r="BY425" s="2527"/>
      <c r="BZ425" s="2527"/>
      <c r="CA425" s="2527"/>
      <c r="CB425" s="2527"/>
      <c r="CC425" s="2527"/>
      <c r="CD425" s="2527"/>
      <c r="CE425" s="2527"/>
      <c r="CF425" s="2528"/>
      <c r="CG425" s="2527"/>
      <c r="CH425" s="2527"/>
      <c r="CI425" s="2527"/>
      <c r="CJ425" s="2527"/>
      <c r="CK425" s="2527"/>
      <c r="CL425" s="2527"/>
      <c r="CM425" s="2527"/>
      <c r="CN425" s="2527"/>
      <c r="CO425" s="2527"/>
      <c r="CP425" s="2527"/>
      <c r="CQ425" s="2527"/>
      <c r="CR425" s="2527"/>
      <c r="CS425" s="2527"/>
      <c r="CT425" s="2527"/>
      <c r="CU425" s="2527"/>
      <c r="CV425" s="2527"/>
      <c r="CW425" s="2527"/>
      <c r="CX425" s="2527"/>
      <c r="CY425" s="2527"/>
      <c r="CZ425" s="2527"/>
      <c r="DA425" s="2527"/>
      <c r="DB425" s="2527"/>
      <c r="DC425" s="2527"/>
      <c r="DD425" s="2527"/>
      <c r="DE425" s="2527"/>
      <c r="DF425" s="2527"/>
      <c r="DG425" s="2527"/>
      <c r="DH425" s="2528"/>
      <c r="DI425" s="2527"/>
      <c r="DJ425" s="2527"/>
      <c r="DK425" s="2527"/>
      <c r="DL425" s="2527"/>
      <c r="DM425" s="2527"/>
      <c r="DN425" s="2527"/>
      <c r="DO425" s="2527"/>
      <c r="DP425" s="2527"/>
      <c r="DQ425" s="2527"/>
      <c r="DR425" s="2527"/>
      <c r="DS425" s="2527"/>
      <c r="DT425" s="2527"/>
      <c r="DU425" s="2527"/>
      <c r="DV425" s="2527"/>
      <c r="DW425" s="2527"/>
      <c r="DX425" s="2527"/>
      <c r="DY425" s="2527"/>
      <c r="DZ425" s="2527"/>
      <c r="EA425" s="2527"/>
      <c r="EB425" s="2527"/>
      <c r="EC425" s="2527"/>
      <c r="ED425" s="2527"/>
      <c r="EE425" s="2527"/>
      <c r="EF425" s="2527"/>
      <c r="EG425" s="2527"/>
      <c r="EH425" s="2527"/>
      <c r="EI425" s="2527"/>
      <c r="EJ425" s="2527"/>
      <c r="EK425" s="5688">
        <f>SUM(EK420:EK424)</f>
        <v>0</v>
      </c>
      <c r="EL425" s="5688">
        <f t="shared" ref="EL425:FH425" si="2668">SUM(EL420:EL424)</f>
        <v>0</v>
      </c>
      <c r="EM425" s="5688">
        <f t="shared" si="2668"/>
        <v>0</v>
      </c>
      <c r="EN425" s="5688">
        <f t="shared" si="2668"/>
        <v>0</v>
      </c>
      <c r="EO425" s="5688">
        <f t="shared" si="2668"/>
        <v>0</v>
      </c>
      <c r="EP425" s="5688">
        <f t="shared" si="2668"/>
        <v>0</v>
      </c>
      <c r="EQ425" s="5688">
        <f t="shared" si="2668"/>
        <v>0</v>
      </c>
      <c r="ER425" s="5688">
        <f t="shared" si="2668"/>
        <v>0</v>
      </c>
      <c r="ES425" s="5688">
        <f t="shared" si="2668"/>
        <v>0</v>
      </c>
      <c r="ET425" s="5688">
        <f t="shared" si="2668"/>
        <v>0</v>
      </c>
      <c r="EU425" s="5688">
        <f t="shared" si="2668"/>
        <v>0</v>
      </c>
      <c r="EV425" s="5688">
        <f t="shared" si="2668"/>
        <v>0</v>
      </c>
      <c r="EW425" s="5688">
        <f t="shared" si="2668"/>
        <v>0</v>
      </c>
      <c r="EX425" s="5688">
        <f t="shared" si="2668"/>
        <v>0</v>
      </c>
      <c r="EY425" s="5688">
        <f t="shared" si="2668"/>
        <v>0</v>
      </c>
      <c r="EZ425" s="5688">
        <f t="shared" si="2668"/>
        <v>0</v>
      </c>
      <c r="FA425" s="5688">
        <f t="shared" si="2668"/>
        <v>0</v>
      </c>
      <c r="FB425" s="5688">
        <f t="shared" si="2668"/>
        <v>0</v>
      </c>
      <c r="FC425" s="5688">
        <f t="shared" si="2668"/>
        <v>0</v>
      </c>
      <c r="FD425" s="5688">
        <f t="shared" si="2668"/>
        <v>0</v>
      </c>
      <c r="FE425" s="5688">
        <f t="shared" si="2668"/>
        <v>0</v>
      </c>
      <c r="FF425" s="5688">
        <f t="shared" si="2668"/>
        <v>0</v>
      </c>
      <c r="FG425" s="5688">
        <f t="shared" si="2668"/>
        <v>0</v>
      </c>
      <c r="FH425" s="5688">
        <f t="shared" si="2668"/>
        <v>0</v>
      </c>
      <c r="FI425" s="2527"/>
      <c r="FJ425" s="2527"/>
      <c r="FK425" s="2527"/>
      <c r="FL425" s="2527"/>
      <c r="FM425" s="2527"/>
    </row>
    <row r="426" spans="1:174" ht="48" customHeight="1" thickBot="1">
      <c r="A426" s="6227" t="s">
        <v>1142</v>
      </c>
      <c r="B426" s="6230" t="str" cm="1">
        <f t="array" ref="B426">_xlfn.XLOOKUP(1, (INDEX(التشكيل_القديم!$L$5:$S$49, ,6)=$A426) * (INDEX(التشكيل_القديم!$L$5:$S$49, ,7)="رئيس الدائرة"), INDEX(التشكيل_القديم!$L$5:$S$49, ,2))</f>
        <v>احمد فراج جابر زيدان</v>
      </c>
      <c r="C426" s="6230"/>
      <c r="D426" s="6230"/>
      <c r="E426" s="6230"/>
      <c r="F426" s="6230"/>
      <c r="G426" s="6230"/>
      <c r="H426" s="5676" cm="1">
        <f t="array" ref="H426">_xlfn.XLOOKUP(1, (INDEX(التشكيل_القديم!$L$5:$S$49, ,6)=$A426) * (INDEX(التشكيل_القديم!$L$5:$S$49, ,7)="رئيس الدائرة"), INDEX(التشكيل_القديم!$L$5:$S$49, ,3))</f>
        <v>794</v>
      </c>
      <c r="I426" s="2171" t="str" cm="1">
        <f t="array" ref="I426">_xlfn.XLOOKUP(1, (INDEX(التشكيل_القديم!$L$5:$S$49, ,6)=$A426) * (INDEX(التشكيل_القديم!$L$5:$S$49, ,7)="رئيس الدائرة"), INDEX(التشكيل_القديم!$L$5:$S$49, ,4))</f>
        <v>أ</v>
      </c>
      <c r="J426" s="6231" t="s">
        <v>21</v>
      </c>
      <c r="K426" s="6234" t="s">
        <v>20</v>
      </c>
      <c r="L426" s="5567" t="s">
        <v>1201</v>
      </c>
      <c r="M426" s="5567"/>
      <c r="N426" s="6156" t="s">
        <v>1174</v>
      </c>
      <c r="O426" s="6157"/>
      <c r="P426" s="6157"/>
      <c r="Q426" s="6157"/>
      <c r="R426" s="6157"/>
      <c r="S426" s="6157"/>
      <c r="T426" s="6157"/>
      <c r="U426" s="6157"/>
      <c r="V426" s="6157"/>
      <c r="W426" s="6157"/>
      <c r="X426" s="6157"/>
      <c r="Y426" s="6157"/>
      <c r="Z426" s="6157"/>
      <c r="AA426" s="6157"/>
      <c r="AB426" s="6157"/>
      <c r="AC426" s="6157"/>
      <c r="AD426" s="6157"/>
      <c r="AE426" s="6157"/>
      <c r="AF426" s="6157"/>
      <c r="AG426" s="6157"/>
      <c r="AH426" s="6157"/>
      <c r="AI426" s="6157"/>
      <c r="AJ426" s="6157"/>
      <c r="AK426" s="6157"/>
      <c r="AL426" s="6157"/>
      <c r="AM426" s="6157"/>
      <c r="AN426" s="6157"/>
      <c r="AO426" s="6157"/>
      <c r="AP426" s="6157"/>
      <c r="AQ426" s="6157"/>
      <c r="AR426" s="6157"/>
      <c r="AS426" s="6157"/>
      <c r="AT426" s="6157"/>
      <c r="AU426" s="6157"/>
      <c r="AV426" s="6157"/>
      <c r="AW426" s="6157"/>
      <c r="AX426" s="6157"/>
      <c r="AY426" s="6157"/>
      <c r="AZ426" s="6157"/>
      <c r="BA426" s="6158"/>
      <c r="BB426" s="2158" t="s">
        <v>176</v>
      </c>
      <c r="BC426" s="2526"/>
      <c r="BD426" s="5652">
        <f>_xlfn.XLOOKUP(B426,التشكيل_القديم!$M$5:$M$39,التشكيل_القديم!$L$5:$L$39,0,0)</f>
        <v>24</v>
      </c>
      <c r="BE426" s="6210" t="str">
        <f xml:space="preserve"> "(" &amp;BD426&amp;")                 " &amp;"رئيس الدائرة  /  "  &amp;B426</f>
        <v>(24)                 رئيس الدائرة  /  احمد فراج جابر زيدان</v>
      </c>
      <c r="BF426" s="6210"/>
      <c r="BG426" s="6210"/>
      <c r="BH426" s="6210"/>
      <c r="BI426" s="6210"/>
      <c r="BJ426" s="6210"/>
      <c r="BK426" s="6210"/>
      <c r="BL426" s="6210"/>
      <c r="BM426" s="6210"/>
      <c r="BN426" s="6210"/>
      <c r="BO426" s="6210"/>
      <c r="BP426" s="6210"/>
      <c r="BQ426" s="6210"/>
      <c r="BR426" s="6210"/>
      <c r="BS426" s="6210"/>
      <c r="BT426" s="6210"/>
      <c r="BU426" s="6210"/>
      <c r="BV426" s="6210"/>
      <c r="BW426" s="6210"/>
      <c r="BX426" s="6210"/>
      <c r="BY426" s="6210"/>
      <c r="BZ426" s="6210"/>
      <c r="CA426" s="6210"/>
      <c r="CB426" s="6210"/>
      <c r="CC426" s="6210"/>
      <c r="CD426" s="6210"/>
      <c r="CE426" s="6211"/>
      <c r="CF426" s="5653">
        <f>_xlfn.XLOOKUP(B427,التشكيل_القديم!$M$5:$M$39,التشكيل_القديم!$L$5:$L$39,0,0)</f>
        <v>25</v>
      </c>
      <c r="CG426" s="6341" t="str">
        <f>"(2)             "&amp; "عضو يمين الدائرة  /  "  &amp;B427</f>
        <v>(2)             عضو يمين الدائرة  /  احمد حسام الدين حمزة محمد</v>
      </c>
      <c r="CH426" s="6210"/>
      <c r="CI426" s="6210"/>
      <c r="CJ426" s="6210"/>
      <c r="CK426" s="6210"/>
      <c r="CL426" s="6210"/>
      <c r="CM426" s="6210"/>
      <c r="CN426" s="6210"/>
      <c r="CO426" s="6210"/>
      <c r="CP426" s="6210"/>
      <c r="CQ426" s="6210"/>
      <c r="CR426" s="6210"/>
      <c r="CS426" s="6210"/>
      <c r="CT426" s="6210"/>
      <c r="CU426" s="6210"/>
      <c r="CV426" s="6210"/>
      <c r="CW426" s="6210"/>
      <c r="CX426" s="6210"/>
      <c r="CY426" s="6210"/>
      <c r="CZ426" s="6210"/>
      <c r="DA426" s="6210"/>
      <c r="DB426" s="6210"/>
      <c r="DC426" s="6210"/>
      <c r="DD426" s="6210"/>
      <c r="DE426" s="6210"/>
      <c r="DF426" s="6210"/>
      <c r="DG426" s="6211"/>
      <c r="DH426" s="5653">
        <f>_xlfn.XLOOKUP(B430,التشكيل_القديم!$M$5:$M$39,التشكيل_القديم!$L$5:$L$39,0,0)</f>
        <v>0</v>
      </c>
      <c r="DI426" s="6210" t="str">
        <f>IF(B430&lt;&gt;"","(5)             "&amp;"عضو يسار يسار اليسار الدائرة /  "&amp;B430,"لا يوجد عضو خامس")</f>
        <v>لا يوجد عضو خامس</v>
      </c>
      <c r="DJ426" s="6210"/>
      <c r="DK426" s="6210"/>
      <c r="DL426" s="6210"/>
      <c r="DM426" s="6210"/>
      <c r="DN426" s="6210"/>
      <c r="DO426" s="6210"/>
      <c r="DP426" s="6210"/>
      <c r="DQ426" s="6210"/>
      <c r="DR426" s="6210"/>
      <c r="DS426" s="6210"/>
      <c r="DT426" s="6210"/>
      <c r="DU426" s="6210"/>
      <c r="DV426" s="6210"/>
      <c r="DW426" s="6210"/>
      <c r="DX426" s="6210"/>
      <c r="DY426" s="6210"/>
      <c r="DZ426" s="6210"/>
      <c r="EA426" s="6210"/>
      <c r="EB426" s="6210"/>
      <c r="EC426" s="6210"/>
      <c r="ED426" s="6210"/>
      <c r="EE426" s="6210"/>
      <c r="EF426" s="6210"/>
      <c r="EG426" s="6210"/>
      <c r="EH426" s="6210"/>
      <c r="EI426" s="6210"/>
      <c r="EJ426" s="2024"/>
      <c r="EK426" s="5654" t="str">
        <f>الاعدادات!$F$5</f>
        <v>أغسطس</v>
      </c>
      <c r="EL426" s="5655" t="str">
        <f>الاعدادات!$F$6</f>
        <v>سبتمبر</v>
      </c>
      <c r="EM426" s="5655" t="str">
        <f>الاعدادات!$F$7</f>
        <v>أكتوبر</v>
      </c>
      <c r="EN426" s="2010" t="s">
        <v>106</v>
      </c>
      <c r="EO426" s="5654" t="str">
        <f>الاعدادات!$F$5</f>
        <v>أغسطس</v>
      </c>
      <c r="EP426" s="5655" t="str">
        <f>الاعدادات!$F$6</f>
        <v>سبتمبر</v>
      </c>
      <c r="EQ426" s="5655" t="str">
        <f>الاعدادات!$F$7</f>
        <v>أكتوبر</v>
      </c>
      <c r="ER426" s="2010" t="s">
        <v>106</v>
      </c>
      <c r="ES426" s="5654" t="str">
        <f>الاعدادات!$F$5</f>
        <v>أغسطس</v>
      </c>
      <c r="ET426" s="5655" t="str">
        <f>الاعدادات!$F$6</f>
        <v>سبتمبر</v>
      </c>
      <c r="EU426" s="5655" t="str">
        <f>الاعدادات!$F$7</f>
        <v>أكتوبر</v>
      </c>
      <c r="EV426" s="2010" t="s">
        <v>106</v>
      </c>
      <c r="EW426" s="5654" t="str">
        <f>الاعدادات!$F$5</f>
        <v>أغسطس</v>
      </c>
      <c r="EX426" s="5655" t="str">
        <f>الاعدادات!$F$6</f>
        <v>سبتمبر</v>
      </c>
      <c r="EY426" s="2010" t="s">
        <v>106</v>
      </c>
      <c r="EZ426" s="5654" t="str">
        <f>الاعدادات!$F$5</f>
        <v>أغسطس</v>
      </c>
      <c r="FA426" s="5655" t="str">
        <f>الاعدادات!$F$6</f>
        <v>سبتمبر</v>
      </c>
      <c r="FB426" s="5655" t="str">
        <f>الاعدادات!$F$7</f>
        <v>أكتوبر</v>
      </c>
      <c r="FC426" s="2010" t="s">
        <v>106</v>
      </c>
      <c r="FD426" s="5654" t="str">
        <f>الاعدادات!$F$5</f>
        <v>أغسطس</v>
      </c>
      <c r="FE426" s="5655" t="str">
        <f>الاعدادات!$F$6</f>
        <v>سبتمبر</v>
      </c>
      <c r="FF426" s="5655" t="str">
        <f>الاعدادات!$F$7</f>
        <v>أكتوبر</v>
      </c>
      <c r="FG426" s="2010" t="s">
        <v>106</v>
      </c>
      <c r="FK426" s="5654" t="str">
        <f>الاعدادات!$F$5</f>
        <v>أغسطس</v>
      </c>
      <c r="FL426" s="5655" t="str">
        <f>الاعدادات!$F$6</f>
        <v>سبتمبر</v>
      </c>
      <c r="FM426" s="5655" t="str">
        <f>الاعدادات!$F$7</f>
        <v>أكتوبر</v>
      </c>
      <c r="FN426" s="2010" t="s">
        <v>106</v>
      </c>
      <c r="FO426" s="5654" t="str">
        <f>الاعدادات!$F$5</f>
        <v>أغسطس</v>
      </c>
      <c r="FP426" s="5655" t="str">
        <f>الاعدادات!$F$6</f>
        <v>سبتمبر</v>
      </c>
      <c r="FQ426" s="5655" t="str">
        <f>الاعدادات!$F$7</f>
        <v>أكتوبر</v>
      </c>
      <c r="FR426" s="2010" t="s">
        <v>106</v>
      </c>
    </row>
    <row r="427" spans="1:174" ht="48" customHeight="1" thickBot="1">
      <c r="A427" s="6228"/>
      <c r="B427" s="6250" t="str" cm="1">
        <f t="array" ref="B427">_xlfn.XLOOKUP(1, (INDEX(التشكيل_القديم!$L$5:$S$49, ,6)=$A426) * (INDEX(التشكيل_القديم!$L$5:$S$49, ,7)="عضو يمين"), INDEX(التشكيل_القديم!$L$5:$S$49, ,2))</f>
        <v>احمد حسام الدين حمزة محمد</v>
      </c>
      <c r="C427" s="6250"/>
      <c r="D427" s="6250"/>
      <c r="E427" s="6250"/>
      <c r="F427" s="6250"/>
      <c r="G427" s="6250"/>
      <c r="H427" s="2170" cm="1">
        <f t="array" ref="H427">_xlfn.XLOOKUP(1, (INDEX(التشكيل_القديم!$L$5:$S$49, ,6)=$A426) * (INDEX(التشكيل_القديم!$L$5:$S$49, ,7)="عضو يمين"), INDEX(التشكيل_القديم!$L$5:$S$49, ,3))</f>
        <v>463</v>
      </c>
      <c r="I427" s="2171" t="str" cm="1">
        <f t="array" ref="I427">_xlfn.XLOOKUP(1, (INDEX(التشكيل_القديم!$L$5:$S$49, ,6)=$A426) * (INDEX(التشكيل_القديم!$L$5:$S$49, ,7)="عضو يمين"), INDEX(التشكيل_القديم!$L$5:$S$49, ,4))</f>
        <v>أ</v>
      </c>
      <c r="J427" s="6232"/>
      <c r="K427" s="6235"/>
      <c r="L427" s="5677" t="str">
        <f>الاعدادات!$D$6</f>
        <v>2022 وما قبلها</v>
      </c>
      <c r="M427" s="2012">
        <v>0</v>
      </c>
      <c r="N427" s="2003"/>
      <c r="O427" s="2003"/>
      <c r="P427" s="2003"/>
      <c r="Q427" s="2003"/>
      <c r="R427" s="2003"/>
      <c r="S427" s="2003"/>
      <c r="T427" s="2003"/>
      <c r="U427" s="2003"/>
      <c r="V427" s="2003"/>
      <c r="W427" s="2003"/>
      <c r="X427" s="2003"/>
      <c r="Y427" s="2017"/>
      <c r="Z427" s="5678">
        <f>Y427+X427+U427+T427+S427+R427+Q427+P427+O427+N427+M427-W427</f>
        <v>0</v>
      </c>
      <c r="AA427" s="2021"/>
      <c r="AB427" s="2005"/>
      <c r="AC427" s="5656">
        <f>SUM(BD427:BJ427,CF427:CL427,BD434:BJ434,CF434:CL434,DH427:DN427,DH434:DN434)</f>
        <v>0</v>
      </c>
      <c r="AD427" s="5656">
        <f>SUM(BK427:BO427,CM427:CQ427,BK434:BO434,CM434:CQ434,DO427:DS427,DO434:DS434)</f>
        <v>0</v>
      </c>
      <c r="AE427" s="5656">
        <f>BP427+CR427+BP434+CR434+DT427+DT434</f>
        <v>0</v>
      </c>
      <c r="AF427" s="5657">
        <f t="shared" ref="AF427:AF431" si="2669">AE427+AD427+AC427</f>
        <v>0</v>
      </c>
      <c r="AG427" s="5656">
        <f t="shared" ref="AG427:AG431" si="2670">BR427+CT427+BR434+CT434+DV427+DV434</f>
        <v>0</v>
      </c>
      <c r="AH427" s="5658">
        <f>BS427+CU427+BS434+CU434+DW427+DW434</f>
        <v>0</v>
      </c>
      <c r="AI427" s="5656">
        <f t="shared" ref="AI427:AI431" si="2671">BT427+CV427+BT434+CV434+DX427+DX434</f>
        <v>0</v>
      </c>
      <c r="AJ427" s="5656">
        <f t="shared" ref="AJ427:AJ431" si="2672">BU427+CW427+BU434+CW434+DY427+DY434</f>
        <v>0</v>
      </c>
      <c r="AK427" s="5656">
        <f t="shared" ref="AK427:AK431" si="2673">BV427+CX427+BV434+CX434+DZ427+DZ434</f>
        <v>0</v>
      </c>
      <c r="AL427" s="5656">
        <f t="shared" ref="AL427:AL431" si="2674">BW427+CY427+BW434+CY434+EA427+EA434</f>
        <v>0</v>
      </c>
      <c r="AM427" s="5657">
        <f t="shared" ref="AM427:AM431" si="2675">AL427+AK427+AJ427+AI427+AH427</f>
        <v>0</v>
      </c>
      <c r="AN427" s="5659">
        <f>BX427+CZ427+BX434+CZ434+EB427+EB434</f>
        <v>0</v>
      </c>
      <c r="AO427" s="5659">
        <f t="shared" ref="AO427:AO431" si="2676">BY427+DA427+BY434+DA434+EC427+EC434</f>
        <v>0</v>
      </c>
      <c r="AP427" s="5659">
        <f>BZ427+DB427+DB434+BZ434+ED427+ED434</f>
        <v>0</v>
      </c>
      <c r="AQ427" s="5657">
        <f t="shared" ref="AQ427:AQ431" si="2677">AP427+AO427+AN427</f>
        <v>0</v>
      </c>
      <c r="AR427" s="5660">
        <f>CA427+DC427+CA434+DC434+EE427+EE434</f>
        <v>0</v>
      </c>
      <c r="AS427" s="5661">
        <f t="shared" ref="AS427:AS431" si="2678">AR427+AQ427+AM427+AG427+AF427</f>
        <v>0</v>
      </c>
      <c r="AT427" s="2021"/>
      <c r="AU427" s="5656">
        <f t="shared" ref="AU427:AU431" si="2679">CC427+DE427+CC434+DE434+EG427+EG434</f>
        <v>0</v>
      </c>
      <c r="AV427" s="5656">
        <f t="shared" ref="AV427:AV431" si="2680">CD427+DF427+CD434+DF434+EH427+EH434</f>
        <v>0</v>
      </c>
      <c r="AW427" s="2003"/>
      <c r="AX427" s="2004"/>
      <c r="AY427" s="5682">
        <f t="shared" ref="AY427:AY431" si="2681">AX427+AW427+AV427+AU427+AT427</f>
        <v>0</v>
      </c>
      <c r="AZ427" s="2006"/>
      <c r="BA427" s="5656">
        <f t="shared" ref="BA427:BA432" si="2682">AY427+AS427+AA427-Z427</f>
        <v>0</v>
      </c>
      <c r="BB427" s="2159"/>
      <c r="BC427" s="5683" t="str">
        <f>الاعدادات!$D$6</f>
        <v>2022 وما قبلها</v>
      </c>
      <c r="BD427" s="82"/>
      <c r="BE427" s="83"/>
      <c r="BF427" s="83"/>
      <c r="BG427" s="84"/>
      <c r="BH427" s="84"/>
      <c r="BI427" s="84"/>
      <c r="BJ427" s="85"/>
      <c r="BK427" s="86"/>
      <c r="BL427" s="87"/>
      <c r="BM427" s="87"/>
      <c r="BN427" s="88"/>
      <c r="BO427" s="88"/>
      <c r="BP427" s="89"/>
      <c r="BQ427" s="77">
        <f t="shared" ref="BQ427:BQ432" si="2683">BP427+BO427+BN427+BM427+BL427+BK427+BJ427+BI427+BH427+BG427+BF427+BE427+BD427</f>
        <v>0</v>
      </c>
      <c r="BR427" s="90"/>
      <c r="BS427" s="91"/>
      <c r="BT427" s="92"/>
      <c r="BU427" s="93"/>
      <c r="BV427" s="94"/>
      <c r="BW427" s="95"/>
      <c r="BX427" s="96"/>
      <c r="BY427" s="97"/>
      <c r="BZ427" s="98"/>
      <c r="CA427" s="99"/>
      <c r="CB427" s="79">
        <f t="shared" ref="CB427:CB431" si="2684">CA427+BZ427+BY427+BX427+BW427+BV427+BU427+BT427+BS427+BR427+BQ427</f>
        <v>0</v>
      </c>
      <c r="CC427" s="80"/>
      <c r="CD427" s="78"/>
      <c r="CE427" s="100"/>
      <c r="CF427" s="101"/>
      <c r="CG427" s="83"/>
      <c r="CH427" s="83"/>
      <c r="CI427" s="84"/>
      <c r="CJ427" s="84"/>
      <c r="CK427" s="84"/>
      <c r="CL427" s="85"/>
      <c r="CM427" s="86"/>
      <c r="CN427" s="87"/>
      <c r="CO427" s="87"/>
      <c r="CP427" s="88"/>
      <c r="CQ427" s="88"/>
      <c r="CR427" s="89"/>
      <c r="CS427" s="77">
        <f t="shared" ref="CS427:CS432" si="2685">CR427+CQ427+CP427+CO427+CN427+CM427+CL427+CK427+CJ427+CI427+CH427+CG427+CF427</f>
        <v>0</v>
      </c>
      <c r="CT427" s="90"/>
      <c r="CU427" s="91"/>
      <c r="CV427" s="92"/>
      <c r="CW427" s="93"/>
      <c r="CX427" s="94"/>
      <c r="CY427" s="95"/>
      <c r="CZ427" s="96"/>
      <c r="DA427" s="97"/>
      <c r="DB427" s="98"/>
      <c r="DC427" s="99"/>
      <c r="DD427" s="81">
        <f t="shared" ref="DD427:DD428" si="2686">SUM(CS427:DC427)</f>
        <v>0</v>
      </c>
      <c r="DE427" s="80"/>
      <c r="DF427" s="78"/>
      <c r="DG427" s="102"/>
      <c r="DH427" s="101"/>
      <c r="DI427" s="83"/>
      <c r="DJ427" s="83"/>
      <c r="DK427" s="84"/>
      <c r="DL427" s="84"/>
      <c r="DM427" s="84"/>
      <c r="DN427" s="85"/>
      <c r="DO427" s="86"/>
      <c r="DP427" s="87"/>
      <c r="DQ427" s="87"/>
      <c r="DR427" s="88"/>
      <c r="DS427" s="88"/>
      <c r="DT427" s="89"/>
      <c r="DU427" s="77">
        <f t="shared" ref="DU427:DU429" si="2687">DT427+DS427+DR427+DQ427+DP427+DO427+DN427+DM427+DL427+DK427+DJ427+DI427+DH427</f>
        <v>0</v>
      </c>
      <c r="DV427" s="90"/>
      <c r="DW427" s="91"/>
      <c r="DX427" s="92"/>
      <c r="DY427" s="93"/>
      <c r="DZ427" s="94"/>
      <c r="EA427" s="95"/>
      <c r="EB427" s="96"/>
      <c r="EC427" s="97"/>
      <c r="ED427" s="98"/>
      <c r="EE427" s="99"/>
      <c r="EF427" s="81">
        <f t="shared" ref="EF427:EF428" si="2688">SUM(DU427:EE427)</f>
        <v>0</v>
      </c>
      <c r="EG427" s="80"/>
      <c r="EH427" s="78"/>
      <c r="EI427" s="102"/>
      <c r="EJ427" s="5675" t="str">
        <f>الاعدادات!$D$6</f>
        <v>2022 وما قبلها</v>
      </c>
      <c r="EK427" s="68">
        <f t="shared" ref="EK427:EK431" si="2689">AM427+AG427-EL427-EM427</f>
        <v>0</v>
      </c>
      <c r="EL427" s="69"/>
      <c r="EM427" s="69"/>
      <c r="EN427" s="70">
        <f>SUM(EK427:EM427)</f>
        <v>0</v>
      </c>
      <c r="EO427" s="68">
        <f t="shared" ref="EO427:EO431" si="2690">AT427-EQ427-EP427</f>
        <v>0</v>
      </c>
      <c r="EP427" s="69"/>
      <c r="EQ427" s="69"/>
      <c r="ER427" s="70">
        <f>SUM(EO427:EQ427)</f>
        <v>0</v>
      </c>
      <c r="ES427" s="68">
        <f t="shared" ref="ES427:ES431" si="2691">AU427-EU427-ET427</f>
        <v>0</v>
      </c>
      <c r="ET427" s="69"/>
      <c r="EU427" s="71"/>
      <c r="EV427" s="70">
        <f t="shared" ref="EV427:EV432" si="2692">EU427+ET427+ES427</f>
        <v>0</v>
      </c>
      <c r="EW427" s="68">
        <f t="shared" ref="EW427:EW431" si="2693">AV427-EX427</f>
        <v>0</v>
      </c>
      <c r="EX427" s="69"/>
      <c r="EY427" s="70">
        <f>SUM(EW427:EX427)</f>
        <v>0</v>
      </c>
      <c r="EZ427" s="68">
        <f>FK427+FO427</f>
        <v>0</v>
      </c>
      <c r="FA427" s="68">
        <f>FL427+FP427</f>
        <v>0</v>
      </c>
      <c r="FB427" s="68">
        <f>FM427+FQ427</f>
        <v>0</v>
      </c>
      <c r="FC427" s="68">
        <f>FN427+FR427</f>
        <v>0</v>
      </c>
      <c r="FD427" s="68">
        <f t="shared" ref="FD427:FD432" si="2694">EK427+EO427+ES427+EW427+EZ427</f>
        <v>0</v>
      </c>
      <c r="FE427" s="72">
        <f t="shared" ref="FE427:FE432" si="2695">EL427+EP427+ET427+FA427+EX427</f>
        <v>0</v>
      </c>
      <c r="FF427" s="72">
        <f t="shared" ref="FF427:FF432" si="2696">FB427+EU427+EQ427+EM427</f>
        <v>0</v>
      </c>
      <c r="FG427" s="70">
        <f t="shared" ref="FG427:FG432" si="2697">SUM(FD427:FF427)</f>
        <v>0</v>
      </c>
      <c r="FH427" t="str">
        <f t="shared" ref="FH427:FH431" si="2698">IF(OR(EZ427&lt;0,EW427&lt;0,ES427&lt;0,EO427&lt;0,EK427&lt;0,Z427 &lt;&gt; AY427+AS427+AA427), "wrong", "ok")</f>
        <v>ok</v>
      </c>
      <c r="FK427" s="68">
        <f>AX427-FL427-FM427</f>
        <v>0</v>
      </c>
      <c r="FL427" s="69"/>
      <c r="FM427" s="69"/>
      <c r="FN427" s="70">
        <f>SUM(FK427:FM427)</f>
        <v>0</v>
      </c>
      <c r="FO427" s="68">
        <f>AW427-FP427-FQ427</f>
        <v>0</v>
      </c>
      <c r="FP427" s="69"/>
      <c r="FQ427" s="69"/>
      <c r="FR427" s="70">
        <f>SUM(FO427:FQ427)</f>
        <v>0</v>
      </c>
    </row>
    <row r="428" spans="1:174" ht="48" customHeight="1" thickBot="1">
      <c r="A428" s="6228"/>
      <c r="B428" s="6250" t="str" cm="1">
        <f t="array" ref="B428">_xlfn.XLOOKUP(1, (INDEX(التشكيل_القديم!$L$5:$S$49, ,6)=$A426) * (INDEX(التشكيل_القديم!$L$5:$S$49, ,7)="عضو يسار"), INDEX(التشكيل_القديم!$L$5:$S$49, ,2))</f>
        <v>احمد علي نجاتي احمد</v>
      </c>
      <c r="C428" s="6250"/>
      <c r="D428" s="6250"/>
      <c r="E428" s="6250"/>
      <c r="F428" s="6250"/>
      <c r="G428" s="6250"/>
      <c r="H428" s="2170" cm="1">
        <f t="array" ref="H428">_xlfn.XLOOKUP(1, (INDEX(التشكيل_القديم!$L$5:$S$49, ,6)=$A426) * (INDEX(التشكيل_القديم!$L$5:$S$49, ,7)="عضو يسار"), INDEX(التشكيل_القديم!$L$5:$S$49, ,3))</f>
        <v>113</v>
      </c>
      <c r="I428" s="2171" t="str" cm="1">
        <f t="array" ref="I428">_xlfn.XLOOKUP(1, (INDEX(التشكيل_القديم!$L$5:$S$49, ,6)=$A426) * (INDEX(التشكيل_القديم!$L$5:$S$49, ,7)="عضو يسار"), INDEX(التشكيل_القديم!$L$5:$S$49, ,4))</f>
        <v>ب</v>
      </c>
      <c r="J428" s="6232"/>
      <c r="K428" s="6235"/>
      <c r="L428" s="5675">
        <f>الاعدادات!$D$7</f>
        <v>2023</v>
      </c>
      <c r="M428" s="2013">
        <v>10</v>
      </c>
      <c r="N428" s="64"/>
      <c r="O428" s="64"/>
      <c r="P428" s="64"/>
      <c r="Q428" s="64"/>
      <c r="R428" s="64"/>
      <c r="S428" s="64"/>
      <c r="T428" s="64"/>
      <c r="U428" s="64"/>
      <c r="V428" s="64"/>
      <c r="W428" s="64"/>
      <c r="X428" s="64"/>
      <c r="Y428" s="2018"/>
      <c r="Z428" s="5679">
        <f t="shared" ref="Z428:Z431" si="2699">Y428+X428+U428+T428+S428+R428+Q428+P428+O428+N428+M428-W428</f>
        <v>10</v>
      </c>
      <c r="AA428" s="2007"/>
      <c r="AB428" s="63"/>
      <c r="AC428" s="5662">
        <f t="shared" ref="AC428:AC431" si="2700">SUM(BD428:BJ428,CF428:CL428,BD435:BJ435,CF435:CL435,DH428:DN428,DH435:DN435)</f>
        <v>0</v>
      </c>
      <c r="AD428" s="5662">
        <f t="shared" ref="AD428:AD431" si="2701">SUM(BK428:BO428,CM428:CQ428,BK435:BO435,CM435:CQ435,DO428:DS428,DO435:DS435)</f>
        <v>0</v>
      </c>
      <c r="AE428" s="5662">
        <f>BP428+CR428+BP435+CR435+DT428+DT435</f>
        <v>0</v>
      </c>
      <c r="AF428" s="5663">
        <f t="shared" si="2669"/>
        <v>0</v>
      </c>
      <c r="AG428" s="5662">
        <f t="shared" si="2670"/>
        <v>0</v>
      </c>
      <c r="AH428" s="5664">
        <f t="shared" ref="AH428:AH431" si="2702">BS428+CU428+BS435+CU435+DW428+DW435</f>
        <v>0</v>
      </c>
      <c r="AI428" s="5662">
        <f t="shared" si="2671"/>
        <v>0</v>
      </c>
      <c r="AJ428" s="5662">
        <f t="shared" si="2672"/>
        <v>0</v>
      </c>
      <c r="AK428" s="5662">
        <f t="shared" si="2673"/>
        <v>0</v>
      </c>
      <c r="AL428" s="5662">
        <f t="shared" si="2674"/>
        <v>0</v>
      </c>
      <c r="AM428" s="5663">
        <f t="shared" si="2675"/>
        <v>0</v>
      </c>
      <c r="AN428" s="5665">
        <f t="shared" ref="AN428:AN431" si="2703">BX428+CZ428+BX435+CZ435+EB428+EB435</f>
        <v>0</v>
      </c>
      <c r="AO428" s="5665">
        <f t="shared" si="2676"/>
        <v>0</v>
      </c>
      <c r="AP428" s="5665">
        <f>BZ428+DB428+DB435+BZ435+ED428+ED435</f>
        <v>0</v>
      </c>
      <c r="AQ428" s="5663">
        <f t="shared" si="2677"/>
        <v>0</v>
      </c>
      <c r="AR428" s="5666">
        <f>CA428+DC428+CA435+DC435+EE428+EE435</f>
        <v>0</v>
      </c>
      <c r="AS428" s="5667">
        <f t="shared" si="2678"/>
        <v>0</v>
      </c>
      <c r="AT428" s="2007"/>
      <c r="AU428" s="5662">
        <f t="shared" si="2679"/>
        <v>0</v>
      </c>
      <c r="AV428" s="5662">
        <f t="shared" si="2680"/>
        <v>0</v>
      </c>
      <c r="AW428" s="64"/>
      <c r="AX428" s="64"/>
      <c r="AY428" s="65">
        <f t="shared" si="2681"/>
        <v>0</v>
      </c>
      <c r="AZ428" s="66"/>
      <c r="BA428" s="5662">
        <f t="shared" si="2682"/>
        <v>-10</v>
      </c>
      <c r="BB428" s="2159"/>
      <c r="BC428" s="5683">
        <f>الاعدادات!$D$7</f>
        <v>2023</v>
      </c>
      <c r="BD428" s="82"/>
      <c r="BE428" s="83"/>
      <c r="BF428" s="83"/>
      <c r="BG428" s="103"/>
      <c r="BH428" s="84"/>
      <c r="BI428" s="84"/>
      <c r="BJ428" s="85"/>
      <c r="BK428" s="86"/>
      <c r="BL428" s="87"/>
      <c r="BM428" s="87"/>
      <c r="BN428" s="88"/>
      <c r="BO428" s="88"/>
      <c r="BP428" s="89"/>
      <c r="BQ428" s="77">
        <f t="shared" si="2683"/>
        <v>0</v>
      </c>
      <c r="BR428" s="90"/>
      <c r="BS428" s="91"/>
      <c r="BT428" s="92"/>
      <c r="BU428" s="93"/>
      <c r="BV428" s="94"/>
      <c r="BW428" s="95"/>
      <c r="BX428" s="96"/>
      <c r="BY428" s="97"/>
      <c r="BZ428" s="98"/>
      <c r="CA428" s="99"/>
      <c r="CB428" s="79">
        <f t="shared" si="2684"/>
        <v>0</v>
      </c>
      <c r="CC428" s="104"/>
      <c r="CD428" s="92"/>
      <c r="CE428" s="100"/>
      <c r="CF428" s="101"/>
      <c r="CG428" s="83"/>
      <c r="CH428" s="83"/>
      <c r="CI428" s="84"/>
      <c r="CJ428" s="84"/>
      <c r="CK428" s="84"/>
      <c r="CL428" s="85"/>
      <c r="CM428" s="86"/>
      <c r="CN428" s="87"/>
      <c r="CO428" s="87"/>
      <c r="CP428" s="88"/>
      <c r="CQ428" s="88"/>
      <c r="CR428" s="89"/>
      <c r="CS428" s="77">
        <f t="shared" si="2685"/>
        <v>0</v>
      </c>
      <c r="CT428" s="90"/>
      <c r="CU428" s="91"/>
      <c r="CV428" s="92"/>
      <c r="CW428" s="93"/>
      <c r="CX428" s="94"/>
      <c r="CY428" s="95"/>
      <c r="CZ428" s="96"/>
      <c r="DA428" s="97"/>
      <c r="DB428" s="98"/>
      <c r="DC428" s="99"/>
      <c r="DD428" s="81">
        <f t="shared" si="2686"/>
        <v>0</v>
      </c>
      <c r="DE428" s="104"/>
      <c r="DF428" s="92"/>
      <c r="DG428" s="102"/>
      <c r="DH428" s="101"/>
      <c r="DI428" s="83"/>
      <c r="DJ428" s="83"/>
      <c r="DK428" s="84"/>
      <c r="DL428" s="84"/>
      <c r="DM428" s="84"/>
      <c r="DN428" s="85"/>
      <c r="DO428" s="86"/>
      <c r="DP428" s="87"/>
      <c r="DQ428" s="87"/>
      <c r="DR428" s="88"/>
      <c r="DS428" s="88"/>
      <c r="DT428" s="89"/>
      <c r="DU428" s="77">
        <f t="shared" si="2687"/>
        <v>0</v>
      </c>
      <c r="DV428" s="90"/>
      <c r="DW428" s="91"/>
      <c r="DX428" s="92"/>
      <c r="DY428" s="93"/>
      <c r="DZ428" s="94"/>
      <c r="EA428" s="95"/>
      <c r="EB428" s="96"/>
      <c r="EC428" s="97"/>
      <c r="ED428" s="98"/>
      <c r="EE428" s="99"/>
      <c r="EF428" s="81">
        <f t="shared" si="2688"/>
        <v>0</v>
      </c>
      <c r="EG428" s="104"/>
      <c r="EH428" s="92"/>
      <c r="EI428" s="102"/>
      <c r="EJ428" s="5675">
        <f>الاعدادات!$D$7</f>
        <v>2023</v>
      </c>
      <c r="EK428" s="68">
        <f t="shared" si="2689"/>
        <v>0</v>
      </c>
      <c r="EL428" s="69"/>
      <c r="EM428" s="69"/>
      <c r="EN428" s="70">
        <f t="shared" ref="EN428:EN431" si="2704">SUM(EK428:EM428)</f>
        <v>0</v>
      </c>
      <c r="EO428" s="68">
        <f t="shared" si="2690"/>
        <v>0</v>
      </c>
      <c r="EP428" s="69"/>
      <c r="EQ428" s="69"/>
      <c r="ER428" s="70">
        <f t="shared" ref="ER428:ER431" si="2705">SUM(EO428:EQ428)</f>
        <v>0</v>
      </c>
      <c r="ES428" s="68">
        <f t="shared" si="2691"/>
        <v>0</v>
      </c>
      <c r="ET428" s="69"/>
      <c r="EU428" s="71"/>
      <c r="EV428" s="70">
        <f t="shared" si="2692"/>
        <v>0</v>
      </c>
      <c r="EW428" s="68">
        <f t="shared" si="2693"/>
        <v>0</v>
      </c>
      <c r="EX428" s="69"/>
      <c r="EY428" s="70">
        <f t="shared" ref="EY428:EY431" si="2706">SUM(EW428:EX428)</f>
        <v>0</v>
      </c>
      <c r="EZ428" s="68">
        <f t="shared" ref="EZ428:EZ431" si="2707">FK428+FO428</f>
        <v>0</v>
      </c>
      <c r="FA428" s="68">
        <f t="shared" ref="FA428:FA431" si="2708">FL428+FP428</f>
        <v>0</v>
      </c>
      <c r="FB428" s="68">
        <f t="shared" ref="FB428:FB431" si="2709">FM428+FQ428</f>
        <v>0</v>
      </c>
      <c r="FC428" s="68">
        <f t="shared" ref="FC428:FC431" si="2710">FN428+FR428</f>
        <v>0</v>
      </c>
      <c r="FD428" s="68">
        <f t="shared" si="2694"/>
        <v>0</v>
      </c>
      <c r="FE428" s="72">
        <f t="shared" si="2695"/>
        <v>0</v>
      </c>
      <c r="FF428" s="72">
        <f t="shared" si="2696"/>
        <v>0</v>
      </c>
      <c r="FG428" s="70">
        <f t="shared" si="2697"/>
        <v>0</v>
      </c>
      <c r="FH428" t="str">
        <f t="shared" si="2698"/>
        <v>wrong</v>
      </c>
      <c r="FK428" s="68">
        <f t="shared" ref="FK428:FK431" si="2711">AX428-FL428-FM428</f>
        <v>0</v>
      </c>
      <c r="FL428" s="69"/>
      <c r="FM428" s="69"/>
      <c r="FN428" s="70">
        <f t="shared" ref="FN428:FN431" si="2712">SUM(FK428:FM428)</f>
        <v>0</v>
      </c>
      <c r="FO428" s="68">
        <f t="shared" ref="FO428:FO431" si="2713">AW428-FP428-FQ428</f>
        <v>0</v>
      </c>
      <c r="FP428" s="69"/>
      <c r="FQ428" s="69"/>
      <c r="FR428" s="70">
        <f t="shared" ref="FR428:FR431" si="2714">SUM(FO428:FQ428)</f>
        <v>0</v>
      </c>
    </row>
    <row r="429" spans="1:174" ht="48" customHeight="1" thickBot="1">
      <c r="A429" s="6228"/>
      <c r="B429" s="6250" t="str" cm="1">
        <f t="array" ref="B429">IFERROR(_xlfn.XLOOKUP(1, (INDEX(التشكيل_القديم!$L$5:$S$49, ,6)=$A426) * (INDEX(التشكيل_القديم!$L$5:$S$49, ,7)="عضو يسار اليسار"), INDEX(التشكيل_القديم!$L$5:$S$49, ,2)),"")</f>
        <v/>
      </c>
      <c r="C429" s="6250"/>
      <c r="D429" s="6250"/>
      <c r="E429" s="6250"/>
      <c r="F429" s="6250"/>
      <c r="G429" s="6250"/>
      <c r="H429" s="2170" t="str" cm="1">
        <f t="array" ref="H429">IFERROR(_xlfn.XLOOKUP(1, (INDEX(التشكيل_القديم!$L$5:$S$49, ,6)=$A426) * (INDEX(التشكيل_القديم!$L$5:$S$49, ,7)="عضو يسار اليسار"), INDEX(التشكيل_القديم!$L$5:$S$49, ,3)),"")</f>
        <v/>
      </c>
      <c r="I429" s="2171" t="str" cm="1">
        <f t="array" ref="I429">IFERROR(_xlfn.XLOOKUP(1, (INDEX(التشكيل_القديم!$L$5:$S$49, ,6)=$A426) * (INDEX(التشكيل_القديم!$L$5:$S$49, ,7)="عضو يسار اليسار"), INDEX(التشكيل_القديم!$L$5:$S$49, ,4)),"")</f>
        <v/>
      </c>
      <c r="J429" s="6232"/>
      <c r="K429" s="6235"/>
      <c r="L429" s="5675">
        <f>الاعدادات!$D$8</f>
        <v>2024</v>
      </c>
      <c r="M429" s="2014">
        <v>33</v>
      </c>
      <c r="N429" s="1997"/>
      <c r="O429" s="1997"/>
      <c r="P429" s="1997"/>
      <c r="Q429" s="1997"/>
      <c r="R429" s="1997"/>
      <c r="S429" s="1997"/>
      <c r="T429" s="1997"/>
      <c r="U429" s="1997"/>
      <c r="V429" s="1997"/>
      <c r="W429" s="1997"/>
      <c r="X429" s="1997"/>
      <c r="Y429" s="2019"/>
      <c r="Z429" s="5680">
        <f t="shared" si="2699"/>
        <v>33</v>
      </c>
      <c r="AA429" s="2022"/>
      <c r="AB429" s="1999"/>
      <c r="AC429" s="2002">
        <f t="shared" si="2700"/>
        <v>0</v>
      </c>
      <c r="AD429" s="2002">
        <f t="shared" si="2701"/>
        <v>0</v>
      </c>
      <c r="AE429" s="2002">
        <f>BP429+CR429+BP436+CR436+DT429+DT436</f>
        <v>0</v>
      </c>
      <c r="AF429" s="5668">
        <f t="shared" si="2669"/>
        <v>0</v>
      </c>
      <c r="AG429" s="2002">
        <f t="shared" si="2670"/>
        <v>0</v>
      </c>
      <c r="AH429" s="5669">
        <f t="shared" si="2702"/>
        <v>0</v>
      </c>
      <c r="AI429" s="2002">
        <f t="shared" si="2671"/>
        <v>0</v>
      </c>
      <c r="AJ429" s="2002">
        <f t="shared" si="2672"/>
        <v>0</v>
      </c>
      <c r="AK429" s="2002">
        <f t="shared" si="2673"/>
        <v>0</v>
      </c>
      <c r="AL429" s="2002">
        <f t="shared" si="2674"/>
        <v>0</v>
      </c>
      <c r="AM429" s="5668">
        <f t="shared" si="2675"/>
        <v>0</v>
      </c>
      <c r="AN429" s="2177">
        <f t="shared" si="2703"/>
        <v>0</v>
      </c>
      <c r="AO429" s="2177">
        <f t="shared" si="2676"/>
        <v>0</v>
      </c>
      <c r="AP429" s="2177">
        <f>BZ429+DB429+DB436+BZ436+ED429+ED436</f>
        <v>0</v>
      </c>
      <c r="AQ429" s="5668">
        <f t="shared" si="2677"/>
        <v>0</v>
      </c>
      <c r="AR429" s="5670">
        <f>CA429+DC429+CA436+DC436+EE429+EE436</f>
        <v>0</v>
      </c>
      <c r="AS429" s="5671">
        <f t="shared" si="2678"/>
        <v>0</v>
      </c>
      <c r="AT429" s="2022"/>
      <c r="AU429" s="2002">
        <f t="shared" si="2679"/>
        <v>0</v>
      </c>
      <c r="AV429" s="2002">
        <f t="shared" si="2680"/>
        <v>0</v>
      </c>
      <c r="AW429" s="1997"/>
      <c r="AX429" s="1998"/>
      <c r="AY429" s="2000">
        <f t="shared" si="2681"/>
        <v>0</v>
      </c>
      <c r="AZ429" s="2001"/>
      <c r="BA429" s="2002">
        <f t="shared" si="2682"/>
        <v>-33</v>
      </c>
      <c r="BB429" s="2159"/>
      <c r="BC429" s="5683">
        <f>الاعدادات!$D$8</f>
        <v>2024</v>
      </c>
      <c r="BD429" s="82"/>
      <c r="BE429" s="83"/>
      <c r="BF429" s="83"/>
      <c r="BG429" s="84"/>
      <c r="BH429" s="84"/>
      <c r="BI429" s="84"/>
      <c r="BJ429" s="85"/>
      <c r="BK429" s="86"/>
      <c r="BL429" s="87"/>
      <c r="BM429" s="87"/>
      <c r="BN429" s="88"/>
      <c r="BO429" s="88"/>
      <c r="BP429" s="89"/>
      <c r="BQ429" s="77">
        <f t="shared" si="2683"/>
        <v>0</v>
      </c>
      <c r="BR429" s="90"/>
      <c r="BS429" s="91"/>
      <c r="BT429" s="92"/>
      <c r="BU429" s="93"/>
      <c r="BV429" s="94"/>
      <c r="BW429" s="95"/>
      <c r="BX429" s="96"/>
      <c r="BY429" s="97"/>
      <c r="BZ429" s="98"/>
      <c r="CA429" s="99"/>
      <c r="CB429" s="79">
        <f t="shared" si="2684"/>
        <v>0</v>
      </c>
      <c r="CC429" s="104"/>
      <c r="CD429" s="92"/>
      <c r="CE429" s="100"/>
      <c r="CF429" s="101"/>
      <c r="CG429" s="83"/>
      <c r="CH429" s="83"/>
      <c r="CI429" s="84"/>
      <c r="CJ429" s="84"/>
      <c r="CK429" s="84"/>
      <c r="CL429" s="85"/>
      <c r="CM429" s="86"/>
      <c r="CN429" s="87"/>
      <c r="CO429" s="87"/>
      <c r="CP429" s="88"/>
      <c r="CQ429" s="88"/>
      <c r="CR429" s="89"/>
      <c r="CS429" s="77">
        <f t="shared" si="2685"/>
        <v>0</v>
      </c>
      <c r="CT429" s="90"/>
      <c r="CU429" s="91"/>
      <c r="CV429" s="92"/>
      <c r="CW429" s="93"/>
      <c r="CX429" s="94"/>
      <c r="CY429" s="95"/>
      <c r="CZ429" s="96"/>
      <c r="DA429" s="97"/>
      <c r="DB429" s="98"/>
      <c r="DC429" s="99"/>
      <c r="DD429" s="81">
        <f>SUM(CS429:DC429)</f>
        <v>0</v>
      </c>
      <c r="DE429" s="104"/>
      <c r="DF429" s="92"/>
      <c r="DG429" s="102"/>
      <c r="DH429" s="101"/>
      <c r="DI429" s="83"/>
      <c r="DJ429" s="83"/>
      <c r="DK429" s="84"/>
      <c r="DL429" s="84"/>
      <c r="DM429" s="84"/>
      <c r="DN429" s="85"/>
      <c r="DO429" s="86"/>
      <c r="DP429" s="87"/>
      <c r="DQ429" s="87"/>
      <c r="DR429" s="88"/>
      <c r="DS429" s="88"/>
      <c r="DT429" s="89"/>
      <c r="DU429" s="77">
        <f t="shared" si="2687"/>
        <v>0</v>
      </c>
      <c r="DV429" s="90"/>
      <c r="DW429" s="91"/>
      <c r="DX429" s="92"/>
      <c r="DY429" s="93"/>
      <c r="DZ429" s="94"/>
      <c r="EA429" s="95"/>
      <c r="EB429" s="96"/>
      <c r="EC429" s="97"/>
      <c r="ED429" s="98"/>
      <c r="EE429" s="99"/>
      <c r="EF429" s="81">
        <f>SUM(DU429:EE429)</f>
        <v>0</v>
      </c>
      <c r="EG429" s="104"/>
      <c r="EH429" s="92"/>
      <c r="EI429" s="102"/>
      <c r="EJ429" s="5675">
        <f>الاعدادات!$D$8</f>
        <v>2024</v>
      </c>
      <c r="EK429" s="68">
        <f t="shared" si="2689"/>
        <v>0</v>
      </c>
      <c r="EL429" s="69"/>
      <c r="EM429" s="69"/>
      <c r="EN429" s="70">
        <f t="shared" si="2704"/>
        <v>0</v>
      </c>
      <c r="EO429" s="68">
        <f t="shared" si="2690"/>
        <v>0</v>
      </c>
      <c r="EP429" s="69"/>
      <c r="EQ429" s="69"/>
      <c r="ER429" s="70">
        <f t="shared" si="2705"/>
        <v>0</v>
      </c>
      <c r="ES429" s="68">
        <f t="shared" si="2691"/>
        <v>0</v>
      </c>
      <c r="ET429" s="69"/>
      <c r="EU429" s="71"/>
      <c r="EV429" s="70">
        <f t="shared" si="2692"/>
        <v>0</v>
      </c>
      <c r="EW429" s="68">
        <f t="shared" si="2693"/>
        <v>0</v>
      </c>
      <c r="EX429" s="69"/>
      <c r="EY429" s="70">
        <f t="shared" si="2706"/>
        <v>0</v>
      </c>
      <c r="EZ429" s="68">
        <f t="shared" si="2707"/>
        <v>0</v>
      </c>
      <c r="FA429" s="68">
        <f t="shared" si="2708"/>
        <v>0</v>
      </c>
      <c r="FB429" s="68">
        <f t="shared" si="2709"/>
        <v>0</v>
      </c>
      <c r="FC429" s="68">
        <f t="shared" si="2710"/>
        <v>0</v>
      </c>
      <c r="FD429" s="68">
        <f t="shared" si="2694"/>
        <v>0</v>
      </c>
      <c r="FE429" s="72">
        <f t="shared" si="2695"/>
        <v>0</v>
      </c>
      <c r="FF429" s="72">
        <f t="shared" si="2696"/>
        <v>0</v>
      </c>
      <c r="FG429" s="70">
        <f t="shared" si="2697"/>
        <v>0</v>
      </c>
      <c r="FH429" t="str">
        <f t="shared" si="2698"/>
        <v>wrong</v>
      </c>
      <c r="FK429" s="68">
        <f t="shared" si="2711"/>
        <v>0</v>
      </c>
      <c r="FL429" s="69"/>
      <c r="FM429" s="69"/>
      <c r="FN429" s="70">
        <f t="shared" si="2712"/>
        <v>0</v>
      </c>
      <c r="FO429" s="68">
        <f t="shared" si="2713"/>
        <v>0</v>
      </c>
      <c r="FP429" s="69"/>
      <c r="FQ429" s="69"/>
      <c r="FR429" s="70">
        <f t="shared" si="2714"/>
        <v>0</v>
      </c>
    </row>
    <row r="430" spans="1:174" ht="48" customHeight="1" thickBot="1">
      <c r="A430" s="6228"/>
      <c r="B430" s="6310" t="str" cm="1">
        <f t="array" ref="B430">IFERROR(_xlfn.XLOOKUP(1, (INDEX(التشكيل_القديم!$L$5:$S$49, ,6)=$A426) * (INDEX(التشكيل_القديم!$L$5:$S$49, ,7)="عضو خامس "), INDEX(التشكيل_القديم!$L$5:$S$49, ,2)),"")</f>
        <v/>
      </c>
      <c r="C430" s="6310"/>
      <c r="D430" s="6310"/>
      <c r="E430" s="6310"/>
      <c r="F430" s="6310"/>
      <c r="G430" s="6310"/>
      <c r="H430" s="2170" t="str" cm="1">
        <f t="array" ref="H430">IFERROR(_xlfn.XLOOKUP(1, (INDEX(التشكيل_القديم!$L$5:$S$49, ,6)=$A426) * (INDEX(التشكيل_القديم!$L$5:$S$49, ,7)="عضو خامس"), INDEX(التشكيل_القديم!$L$5:$S$49, ,3)),"")</f>
        <v/>
      </c>
      <c r="I430" s="2171" t="str" cm="1">
        <f t="array" ref="I430">IFERROR(_xlfn.XLOOKUP(1, (INDEX(التشكيل_القديم!$L$5:$S$49, ,6)=$A426) * (INDEX(التشكيل_القديم!$L$5:$S$49, ,7)="عضو خامس"), INDEX(التشكيل_القديم!$L$5:$S$49, ,4)),"")</f>
        <v/>
      </c>
      <c r="J430" s="6232"/>
      <c r="K430" s="6235"/>
      <c r="L430" s="5675">
        <f>الاعدادات!$D$9</f>
        <v>2025</v>
      </c>
      <c r="M430" s="2015">
        <v>48</v>
      </c>
      <c r="N430" s="64"/>
      <c r="O430" s="64"/>
      <c r="P430" s="64"/>
      <c r="Q430" s="64"/>
      <c r="R430" s="64"/>
      <c r="S430" s="64"/>
      <c r="T430" s="64"/>
      <c r="U430" s="64"/>
      <c r="V430" s="64"/>
      <c r="W430" s="64"/>
      <c r="X430" s="64"/>
      <c r="Y430" s="2018"/>
      <c r="Z430" s="5679">
        <f t="shared" si="2699"/>
        <v>48</v>
      </c>
      <c r="AA430" s="2007"/>
      <c r="AB430" s="63"/>
      <c r="AC430" s="5662">
        <f t="shared" si="2700"/>
        <v>0</v>
      </c>
      <c r="AD430" s="5662">
        <f t="shared" si="2701"/>
        <v>0</v>
      </c>
      <c r="AE430" s="5662">
        <f>BP430+CR430+BP437+CR437+DT430+DT437</f>
        <v>0</v>
      </c>
      <c r="AF430" s="5663">
        <f t="shared" si="2669"/>
        <v>0</v>
      </c>
      <c r="AG430" s="5662">
        <f t="shared" si="2670"/>
        <v>0</v>
      </c>
      <c r="AH430" s="5664">
        <f t="shared" si="2702"/>
        <v>0</v>
      </c>
      <c r="AI430" s="5662">
        <f t="shared" si="2671"/>
        <v>0</v>
      </c>
      <c r="AJ430" s="5662">
        <f t="shared" si="2672"/>
        <v>0</v>
      </c>
      <c r="AK430" s="5662">
        <f t="shared" si="2673"/>
        <v>0</v>
      </c>
      <c r="AL430" s="5662">
        <f t="shared" si="2674"/>
        <v>0</v>
      </c>
      <c r="AM430" s="5663">
        <f t="shared" si="2675"/>
        <v>0</v>
      </c>
      <c r="AN430" s="5665">
        <f t="shared" si="2703"/>
        <v>0</v>
      </c>
      <c r="AO430" s="5665">
        <f t="shared" si="2676"/>
        <v>0</v>
      </c>
      <c r="AP430" s="5665">
        <f>BZ430+DB430+DB437+BZ437+ED430+ED437</f>
        <v>0</v>
      </c>
      <c r="AQ430" s="5663">
        <f t="shared" si="2677"/>
        <v>0</v>
      </c>
      <c r="AR430" s="5666">
        <f>CA430+DC430+CA437+DC437+EE430+EE437</f>
        <v>0</v>
      </c>
      <c r="AS430" s="5667">
        <f t="shared" si="2678"/>
        <v>0</v>
      </c>
      <c r="AT430" s="2007"/>
      <c r="AU430" s="5674">
        <f t="shared" si="2679"/>
        <v>0</v>
      </c>
      <c r="AV430" s="5674">
        <f t="shared" si="2680"/>
        <v>0</v>
      </c>
      <c r="AW430" s="64"/>
      <c r="AX430" s="75"/>
      <c r="AY430" s="65">
        <f t="shared" si="2681"/>
        <v>0</v>
      </c>
      <c r="AZ430" s="66"/>
      <c r="BA430" s="5662">
        <f t="shared" si="2682"/>
        <v>-48</v>
      </c>
      <c r="BB430" s="2159"/>
      <c r="BC430" s="5683">
        <f>الاعدادات!$D$9</f>
        <v>2025</v>
      </c>
      <c r="BD430" s="82"/>
      <c r="BE430" s="83"/>
      <c r="BF430" s="83"/>
      <c r="BG430" s="84"/>
      <c r="BH430" s="84"/>
      <c r="BI430" s="84"/>
      <c r="BJ430" s="85"/>
      <c r="BK430" s="86"/>
      <c r="BL430" s="87"/>
      <c r="BM430" s="87"/>
      <c r="BN430" s="88"/>
      <c r="BO430" s="88"/>
      <c r="BP430" s="89"/>
      <c r="BQ430" s="77">
        <f t="shared" si="2683"/>
        <v>0</v>
      </c>
      <c r="BR430" s="90"/>
      <c r="BS430" s="91"/>
      <c r="BT430" s="92"/>
      <c r="BU430" s="93"/>
      <c r="BV430" s="94"/>
      <c r="BW430" s="95"/>
      <c r="BX430" s="96"/>
      <c r="BY430" s="97"/>
      <c r="BZ430" s="98"/>
      <c r="CA430" s="99"/>
      <c r="CB430" s="79">
        <f t="shared" si="2684"/>
        <v>0</v>
      </c>
      <c r="CC430" s="104"/>
      <c r="CD430" s="92"/>
      <c r="CE430" s="100"/>
      <c r="CF430" s="101"/>
      <c r="CG430" s="83"/>
      <c r="CH430" s="83"/>
      <c r="CI430" s="84"/>
      <c r="CJ430" s="84"/>
      <c r="CK430" s="84"/>
      <c r="CL430" s="85"/>
      <c r="CM430" s="86"/>
      <c r="CN430" s="87"/>
      <c r="CO430" s="87"/>
      <c r="CP430" s="88"/>
      <c r="CQ430" s="88"/>
      <c r="CR430" s="89"/>
      <c r="CS430" s="77">
        <f t="shared" si="2685"/>
        <v>0</v>
      </c>
      <c r="CT430" s="90"/>
      <c r="CU430" s="91"/>
      <c r="CV430" s="92"/>
      <c r="CW430" s="93"/>
      <c r="CX430" s="94"/>
      <c r="CY430" s="95"/>
      <c r="CZ430" s="96"/>
      <c r="DA430" s="97"/>
      <c r="DB430" s="98"/>
      <c r="DC430" s="99"/>
      <c r="DD430" s="81">
        <f>SUM(CS430:DC430)</f>
        <v>0</v>
      </c>
      <c r="DE430" s="104"/>
      <c r="DF430" s="92"/>
      <c r="DG430" s="102"/>
      <c r="DH430" s="101"/>
      <c r="DI430" s="83"/>
      <c r="DJ430" s="83"/>
      <c r="DK430" s="84"/>
      <c r="DL430" s="84"/>
      <c r="DM430" s="84"/>
      <c r="DN430" s="85"/>
      <c r="DO430" s="86"/>
      <c r="DP430" s="87"/>
      <c r="DQ430" s="87"/>
      <c r="DR430" s="88"/>
      <c r="DS430" s="88"/>
      <c r="DT430" s="89"/>
      <c r="DU430" s="77">
        <f>DT430+DS430+DR430+DQ430+DP430+DO430+DN430+DM430+DL430+DK430+DJ430+DI430+DH430</f>
        <v>0</v>
      </c>
      <c r="DV430" s="90"/>
      <c r="DW430" s="91"/>
      <c r="DX430" s="92"/>
      <c r="DY430" s="93"/>
      <c r="DZ430" s="94"/>
      <c r="EA430" s="95"/>
      <c r="EB430" s="96"/>
      <c r="EC430" s="97"/>
      <c r="ED430" s="98"/>
      <c r="EE430" s="99"/>
      <c r="EF430" s="81">
        <f>SUM(DU430:EE430)</f>
        <v>0</v>
      </c>
      <c r="EG430" s="104"/>
      <c r="EH430" s="92"/>
      <c r="EI430" s="102"/>
      <c r="EJ430" s="5675">
        <f>الاعدادات!$D$9</f>
        <v>2025</v>
      </c>
      <c r="EK430" s="68">
        <f t="shared" si="2689"/>
        <v>0</v>
      </c>
      <c r="EL430" s="69"/>
      <c r="EM430" s="69"/>
      <c r="EN430" s="70">
        <f t="shared" si="2704"/>
        <v>0</v>
      </c>
      <c r="EO430" s="68">
        <f t="shared" si="2690"/>
        <v>0</v>
      </c>
      <c r="EP430" s="69"/>
      <c r="EQ430" s="69"/>
      <c r="ER430" s="70">
        <f t="shared" si="2705"/>
        <v>0</v>
      </c>
      <c r="ES430" s="68">
        <f t="shared" si="2691"/>
        <v>0</v>
      </c>
      <c r="ET430" s="69"/>
      <c r="EU430" s="71"/>
      <c r="EV430" s="70">
        <f t="shared" si="2692"/>
        <v>0</v>
      </c>
      <c r="EW430" s="68">
        <f t="shared" si="2693"/>
        <v>0</v>
      </c>
      <c r="EX430" s="69"/>
      <c r="EY430" s="70">
        <f t="shared" si="2706"/>
        <v>0</v>
      </c>
      <c r="EZ430" s="68">
        <f t="shared" si="2707"/>
        <v>0</v>
      </c>
      <c r="FA430" s="68">
        <f t="shared" si="2708"/>
        <v>0</v>
      </c>
      <c r="FB430" s="68">
        <f t="shared" si="2709"/>
        <v>0</v>
      </c>
      <c r="FC430" s="68">
        <f t="shared" si="2710"/>
        <v>0</v>
      </c>
      <c r="FD430" s="68">
        <f t="shared" si="2694"/>
        <v>0</v>
      </c>
      <c r="FE430" s="72">
        <f t="shared" si="2695"/>
        <v>0</v>
      </c>
      <c r="FF430" s="72">
        <f t="shared" si="2696"/>
        <v>0</v>
      </c>
      <c r="FG430" s="70">
        <f t="shared" si="2697"/>
        <v>0</v>
      </c>
      <c r="FH430" t="str">
        <f t="shared" si="2698"/>
        <v>wrong</v>
      </c>
      <c r="FK430" s="68">
        <f t="shared" si="2711"/>
        <v>0</v>
      </c>
      <c r="FL430" s="69"/>
      <c r="FM430" s="69"/>
      <c r="FN430" s="70">
        <f t="shared" si="2712"/>
        <v>0</v>
      </c>
      <c r="FO430" s="68">
        <f t="shared" si="2713"/>
        <v>0</v>
      </c>
      <c r="FP430" s="69"/>
      <c r="FQ430" s="69"/>
      <c r="FR430" s="70">
        <f t="shared" si="2714"/>
        <v>0</v>
      </c>
    </row>
    <row r="431" spans="1:174" ht="48" customHeight="1" thickBot="1">
      <c r="A431" s="6228"/>
      <c r="B431" s="6310" t="str" cm="1">
        <f t="array" ref="B431">IFERROR(_xlfn.XLOOKUP(1, (INDEX(التشكيل_القديم!$L$5:$S$49, ,6)=$A426) * (INDEX(التشكيل_القديم!$L$5:$S$49, ,7)="عضو سادس"), INDEX(التشكيل_القديم!$L$5:$S$49, ,2)),"")</f>
        <v/>
      </c>
      <c r="C431" s="6310"/>
      <c r="D431" s="6310"/>
      <c r="E431" s="6310"/>
      <c r="F431" s="6310"/>
      <c r="G431" s="6310"/>
      <c r="H431" s="2170" t="str" cm="1">
        <f t="array" ref="H431">IFERROR(_xlfn.XLOOKUP(1, (INDEX(التشكيل_القديم!$L$5:$S$49, ,6)=$A426) * (INDEX(التشكيل_القديم!$L$5:$S$49, ,7)="عضو سادس"), INDEX(التشكيل_القديم!$L$5:$S$49, ,3)),"")</f>
        <v/>
      </c>
      <c r="I431" s="2171" t="str" cm="1">
        <f t="array" ref="I431">IFERROR(_xlfn.XLOOKUP(1, (INDEX(التشكيل_القديم!$L$5:$S$49, ,6)=$A426) * (INDEX(التشكيل_القديم!$L$5:$S$49, ,7)="عضو سادسر"), INDEX(التشكيل_القديم!$L$5:$S$49, ,4)),"")</f>
        <v/>
      </c>
      <c r="J431" s="6232"/>
      <c r="K431" s="6235"/>
      <c r="L431" s="5675">
        <f>الاعدادات!$D$10</f>
        <v>2026</v>
      </c>
      <c r="M431" s="2016">
        <v>65</v>
      </c>
      <c r="N431" s="107"/>
      <c r="O431" s="107"/>
      <c r="P431" s="107"/>
      <c r="Q431" s="107"/>
      <c r="R431" s="107"/>
      <c r="S431" s="107"/>
      <c r="T431" s="107"/>
      <c r="U431" s="107"/>
      <c r="V431" s="107"/>
      <c r="W431" s="107"/>
      <c r="X431" s="107"/>
      <c r="Y431" s="2020"/>
      <c r="Z431" s="5681">
        <f t="shared" si="2699"/>
        <v>65</v>
      </c>
      <c r="AA431" s="2023"/>
      <c r="AB431" s="110"/>
      <c r="AC431" s="5672">
        <f t="shared" si="2700"/>
        <v>0</v>
      </c>
      <c r="AD431" s="5672">
        <f t="shared" si="2701"/>
        <v>0</v>
      </c>
      <c r="AE431" s="5662">
        <f>BP431+CR431+BP438+CR438+DT431+DT438</f>
        <v>0</v>
      </c>
      <c r="AF431" s="5663">
        <f t="shared" si="2669"/>
        <v>0</v>
      </c>
      <c r="AG431" s="5662">
        <f t="shared" si="2670"/>
        <v>0</v>
      </c>
      <c r="AH431" s="5664">
        <f t="shared" si="2702"/>
        <v>0</v>
      </c>
      <c r="AI431" s="5662">
        <f t="shared" si="2671"/>
        <v>0</v>
      </c>
      <c r="AJ431" s="5662">
        <f t="shared" si="2672"/>
        <v>0</v>
      </c>
      <c r="AK431" s="5662">
        <f t="shared" si="2673"/>
        <v>0</v>
      </c>
      <c r="AL431" s="5662">
        <f t="shared" si="2674"/>
        <v>0</v>
      </c>
      <c r="AM431" s="5663">
        <f t="shared" si="2675"/>
        <v>0</v>
      </c>
      <c r="AN431" s="5665">
        <f t="shared" si="2703"/>
        <v>0</v>
      </c>
      <c r="AO431" s="5665">
        <f t="shared" si="2676"/>
        <v>0</v>
      </c>
      <c r="AP431" s="5665">
        <f>BZ431+DB431+DB438+BZ438+ED431+ED438</f>
        <v>0</v>
      </c>
      <c r="AQ431" s="5663">
        <f t="shared" si="2677"/>
        <v>0</v>
      </c>
      <c r="AR431" s="5666">
        <f>CA431+DC431+CA438+DC438+EE431+EE438</f>
        <v>0</v>
      </c>
      <c r="AS431" s="5673">
        <f t="shared" si="2678"/>
        <v>0</v>
      </c>
      <c r="AT431" s="2023"/>
      <c r="AU431" s="5674">
        <f t="shared" si="2679"/>
        <v>0</v>
      </c>
      <c r="AV431" s="5674">
        <f t="shared" si="2680"/>
        <v>0</v>
      </c>
      <c r="AW431" s="111"/>
      <c r="AX431" s="112"/>
      <c r="AY431" s="65">
        <f t="shared" si="2681"/>
        <v>0</v>
      </c>
      <c r="AZ431" s="113"/>
      <c r="BA431" s="5662">
        <f t="shared" si="2682"/>
        <v>-65</v>
      </c>
      <c r="BB431" s="2159"/>
      <c r="BC431" s="5683">
        <f>الاعدادات!$D$10</f>
        <v>2026</v>
      </c>
      <c r="BD431" s="117"/>
      <c r="BE431" s="118"/>
      <c r="BF431" s="118"/>
      <c r="BG431" s="119"/>
      <c r="BH431" s="119"/>
      <c r="BI431" s="119"/>
      <c r="BJ431" s="120"/>
      <c r="BK431" s="121"/>
      <c r="BL431" s="122"/>
      <c r="BM431" s="122"/>
      <c r="BN431" s="123"/>
      <c r="BO431" s="123"/>
      <c r="BP431" s="124"/>
      <c r="BQ431" s="125">
        <f t="shared" si="2683"/>
        <v>0</v>
      </c>
      <c r="BR431" s="126"/>
      <c r="BS431" s="127"/>
      <c r="BT431" s="128"/>
      <c r="BU431" s="129"/>
      <c r="BV431" s="130"/>
      <c r="BW431" s="131"/>
      <c r="BX431" s="132"/>
      <c r="BY431" s="133"/>
      <c r="BZ431" s="134"/>
      <c r="CA431" s="135"/>
      <c r="CB431" s="136">
        <f t="shared" si="2684"/>
        <v>0</v>
      </c>
      <c r="CC431" s="137"/>
      <c r="CD431" s="128"/>
      <c r="CE431" s="138"/>
      <c r="CF431" s="139"/>
      <c r="CG431" s="118"/>
      <c r="CH431" s="118"/>
      <c r="CI431" s="119"/>
      <c r="CJ431" s="119"/>
      <c r="CK431" s="119"/>
      <c r="CL431" s="120"/>
      <c r="CM431" s="121"/>
      <c r="CN431" s="122"/>
      <c r="CO431" s="122"/>
      <c r="CP431" s="123"/>
      <c r="CQ431" s="123"/>
      <c r="CR431" s="124"/>
      <c r="CS431" s="125">
        <f t="shared" si="2685"/>
        <v>0</v>
      </c>
      <c r="CT431" s="126"/>
      <c r="CU431" s="127"/>
      <c r="CV431" s="128"/>
      <c r="CW431" s="129"/>
      <c r="CX431" s="130"/>
      <c r="CY431" s="131"/>
      <c r="CZ431" s="132"/>
      <c r="DA431" s="133"/>
      <c r="DB431" s="134"/>
      <c r="DC431" s="135"/>
      <c r="DD431" s="140">
        <f>SUM(CS431:DC431)</f>
        <v>0</v>
      </c>
      <c r="DE431" s="137"/>
      <c r="DF431" s="128"/>
      <c r="DG431" s="141"/>
      <c r="DH431" s="139"/>
      <c r="DI431" s="118"/>
      <c r="DJ431" s="118"/>
      <c r="DK431" s="119"/>
      <c r="DL431" s="119"/>
      <c r="DM431" s="119"/>
      <c r="DN431" s="120"/>
      <c r="DO431" s="121"/>
      <c r="DP431" s="122"/>
      <c r="DQ431" s="122"/>
      <c r="DR431" s="123"/>
      <c r="DS431" s="123"/>
      <c r="DT431" s="124"/>
      <c r="DU431" s="125">
        <f t="shared" ref="DU431:DU432" si="2715">DT431+DS431+DR431+DQ431+DP431+DO431+DN431+DM431+DL431+DK431+DJ431+DI431+DH431</f>
        <v>0</v>
      </c>
      <c r="DV431" s="126"/>
      <c r="DW431" s="127"/>
      <c r="DX431" s="128"/>
      <c r="DY431" s="129"/>
      <c r="DZ431" s="130"/>
      <c r="EA431" s="131"/>
      <c r="EB431" s="132"/>
      <c r="EC431" s="133"/>
      <c r="ED431" s="134"/>
      <c r="EE431" s="135"/>
      <c r="EF431" s="140">
        <f>SUM(DU431:EE431)</f>
        <v>0</v>
      </c>
      <c r="EG431" s="137"/>
      <c r="EH431" s="128"/>
      <c r="EI431" s="141"/>
      <c r="EJ431" s="5675">
        <f>الاعدادات!$D$10</f>
        <v>2026</v>
      </c>
      <c r="EK431" s="68">
        <f t="shared" si="2689"/>
        <v>0</v>
      </c>
      <c r="EL431" s="69"/>
      <c r="EM431" s="69"/>
      <c r="EN431" s="70">
        <f t="shared" si="2704"/>
        <v>0</v>
      </c>
      <c r="EO431" s="68">
        <f t="shared" si="2690"/>
        <v>0</v>
      </c>
      <c r="EP431" s="69"/>
      <c r="EQ431" s="69"/>
      <c r="ER431" s="70">
        <f t="shared" si="2705"/>
        <v>0</v>
      </c>
      <c r="ES431" s="68">
        <f t="shared" si="2691"/>
        <v>0</v>
      </c>
      <c r="ET431" s="69"/>
      <c r="EU431" s="71"/>
      <c r="EV431" s="70">
        <f t="shared" si="2692"/>
        <v>0</v>
      </c>
      <c r="EW431" s="68">
        <f t="shared" si="2693"/>
        <v>0</v>
      </c>
      <c r="EX431" s="69"/>
      <c r="EY431" s="70">
        <f t="shared" si="2706"/>
        <v>0</v>
      </c>
      <c r="EZ431" s="68">
        <f t="shared" si="2707"/>
        <v>0</v>
      </c>
      <c r="FA431" s="68">
        <f t="shared" si="2708"/>
        <v>0</v>
      </c>
      <c r="FB431" s="68">
        <f t="shared" si="2709"/>
        <v>0</v>
      </c>
      <c r="FC431" s="68">
        <f t="shared" si="2710"/>
        <v>0</v>
      </c>
      <c r="FD431" s="68">
        <f t="shared" si="2694"/>
        <v>0</v>
      </c>
      <c r="FE431" s="72">
        <f t="shared" si="2695"/>
        <v>0</v>
      </c>
      <c r="FF431" s="72">
        <f t="shared" si="2696"/>
        <v>0</v>
      </c>
      <c r="FG431" s="70">
        <f t="shared" si="2697"/>
        <v>0</v>
      </c>
      <c r="FH431" t="str">
        <f t="shared" si="2698"/>
        <v>wrong</v>
      </c>
      <c r="FK431" s="68">
        <f t="shared" si="2711"/>
        <v>0</v>
      </c>
      <c r="FL431" s="69"/>
      <c r="FM431" s="69"/>
      <c r="FN431" s="70">
        <f t="shared" si="2712"/>
        <v>0</v>
      </c>
      <c r="FO431" s="68">
        <f t="shared" si="2713"/>
        <v>0</v>
      </c>
      <c r="FP431" s="69"/>
      <c r="FQ431" s="69"/>
      <c r="FR431" s="70">
        <f t="shared" si="2714"/>
        <v>0</v>
      </c>
    </row>
    <row r="432" spans="1:174" ht="48" customHeight="1" thickBot="1">
      <c r="A432" s="6229"/>
      <c r="B432" s="6249"/>
      <c r="C432" s="6249"/>
      <c r="D432" s="6249"/>
      <c r="E432" s="6249"/>
      <c r="F432" s="6249"/>
      <c r="G432" s="6249"/>
      <c r="H432" s="2011"/>
      <c r="I432" s="105"/>
      <c r="J432" s="6233"/>
      <c r="K432" s="6236"/>
      <c r="L432" s="115" t="s">
        <v>181</v>
      </c>
      <c r="M432" s="5684">
        <f t="shared" ref="M432:U432" si="2716">SUM(M427:M431)</f>
        <v>156</v>
      </c>
      <c r="N432" s="5684">
        <f t="shared" si="2716"/>
        <v>0</v>
      </c>
      <c r="O432" s="5684">
        <f t="shared" si="2716"/>
        <v>0</v>
      </c>
      <c r="P432" s="5684">
        <f t="shared" si="2716"/>
        <v>0</v>
      </c>
      <c r="Q432" s="5684">
        <f t="shared" si="2716"/>
        <v>0</v>
      </c>
      <c r="R432" s="5684">
        <f t="shared" si="2716"/>
        <v>0</v>
      </c>
      <c r="S432" s="5684">
        <f t="shared" si="2716"/>
        <v>0</v>
      </c>
      <c r="T432" s="5684">
        <f t="shared" si="2716"/>
        <v>0</v>
      </c>
      <c r="U432" s="5684">
        <f t="shared" si="2716"/>
        <v>0</v>
      </c>
      <c r="V432" s="116"/>
      <c r="W432" s="5684">
        <f t="shared" ref="W432:AZ432" si="2717">SUM(W427:W431)</f>
        <v>0</v>
      </c>
      <c r="X432" s="5684">
        <f t="shared" si="2717"/>
        <v>0</v>
      </c>
      <c r="Y432" s="5684">
        <f t="shared" si="2717"/>
        <v>0</v>
      </c>
      <c r="Z432" s="5684">
        <f t="shared" si="2717"/>
        <v>156</v>
      </c>
      <c r="AA432" s="5684">
        <f t="shared" si="2717"/>
        <v>0</v>
      </c>
      <c r="AB432" s="5684">
        <f t="shared" si="2717"/>
        <v>0</v>
      </c>
      <c r="AC432" s="5684">
        <f t="shared" si="2717"/>
        <v>0</v>
      </c>
      <c r="AD432" s="5684">
        <f t="shared" si="2717"/>
        <v>0</v>
      </c>
      <c r="AE432" s="5684">
        <f t="shared" si="2717"/>
        <v>0</v>
      </c>
      <c r="AF432" s="5684">
        <f t="shared" si="2717"/>
        <v>0</v>
      </c>
      <c r="AG432" s="5684">
        <f t="shared" si="2717"/>
        <v>0</v>
      </c>
      <c r="AH432" s="5684">
        <f t="shared" si="2717"/>
        <v>0</v>
      </c>
      <c r="AI432" s="5684">
        <f t="shared" si="2717"/>
        <v>0</v>
      </c>
      <c r="AJ432" s="5684">
        <f t="shared" si="2717"/>
        <v>0</v>
      </c>
      <c r="AK432" s="5684">
        <f t="shared" si="2717"/>
        <v>0</v>
      </c>
      <c r="AL432" s="5684">
        <f t="shared" si="2717"/>
        <v>0</v>
      </c>
      <c r="AM432" s="5684">
        <f t="shared" si="2717"/>
        <v>0</v>
      </c>
      <c r="AN432" s="5684">
        <f t="shared" si="2717"/>
        <v>0</v>
      </c>
      <c r="AO432" s="5684">
        <f t="shared" si="2717"/>
        <v>0</v>
      </c>
      <c r="AP432" s="5684">
        <f t="shared" si="2717"/>
        <v>0</v>
      </c>
      <c r="AQ432" s="5684">
        <f t="shared" si="2717"/>
        <v>0</v>
      </c>
      <c r="AR432" s="5684">
        <f t="shared" si="2717"/>
        <v>0</v>
      </c>
      <c r="AS432" s="5684">
        <f t="shared" si="2717"/>
        <v>0</v>
      </c>
      <c r="AT432" s="5684">
        <f t="shared" si="2717"/>
        <v>0</v>
      </c>
      <c r="AU432" s="5684">
        <f t="shared" si="2717"/>
        <v>0</v>
      </c>
      <c r="AV432" s="5684">
        <f t="shared" si="2717"/>
        <v>0</v>
      </c>
      <c r="AW432" s="5684">
        <f t="shared" si="2717"/>
        <v>0</v>
      </c>
      <c r="AX432" s="5684">
        <f t="shared" si="2717"/>
        <v>0</v>
      </c>
      <c r="AY432" s="5684">
        <f t="shared" si="2717"/>
        <v>0</v>
      </c>
      <c r="AZ432" s="5684">
        <f t="shared" si="2717"/>
        <v>0</v>
      </c>
      <c r="BA432" s="5685">
        <f t="shared" si="2682"/>
        <v>-156</v>
      </c>
      <c r="BB432" s="2159"/>
      <c r="BC432" s="156" t="s">
        <v>181</v>
      </c>
      <c r="BD432" s="840">
        <f t="shared" ref="BD432:BP432" si="2718">SUM(BD427:BD431)</f>
        <v>0</v>
      </c>
      <c r="BE432" s="841">
        <f t="shared" si="2718"/>
        <v>0</v>
      </c>
      <c r="BF432" s="841">
        <f t="shared" si="2718"/>
        <v>0</v>
      </c>
      <c r="BG432" s="841">
        <f t="shared" si="2718"/>
        <v>0</v>
      </c>
      <c r="BH432" s="841">
        <f t="shared" si="2718"/>
        <v>0</v>
      </c>
      <c r="BI432" s="841">
        <f t="shared" si="2718"/>
        <v>0</v>
      </c>
      <c r="BJ432" s="841">
        <f t="shared" si="2718"/>
        <v>0</v>
      </c>
      <c r="BK432" s="841">
        <f t="shared" si="2718"/>
        <v>0</v>
      </c>
      <c r="BL432" s="841">
        <f t="shared" si="2718"/>
        <v>0</v>
      </c>
      <c r="BM432" s="841">
        <f t="shared" si="2718"/>
        <v>0</v>
      </c>
      <c r="BN432" s="841">
        <f t="shared" si="2718"/>
        <v>0</v>
      </c>
      <c r="BO432" s="841">
        <f t="shared" si="2718"/>
        <v>0</v>
      </c>
      <c r="BP432" s="841">
        <f t="shared" si="2718"/>
        <v>0</v>
      </c>
      <c r="BQ432" s="842">
        <f t="shared" si="2683"/>
        <v>0</v>
      </c>
      <c r="BR432" s="841">
        <f t="shared" ref="BR432:CR432" si="2719">SUM(BR427:BR431)</f>
        <v>0</v>
      </c>
      <c r="BS432" s="841">
        <f t="shared" si="2719"/>
        <v>0</v>
      </c>
      <c r="BT432" s="841">
        <f t="shared" si="2719"/>
        <v>0</v>
      </c>
      <c r="BU432" s="841">
        <f t="shared" si="2719"/>
        <v>0</v>
      </c>
      <c r="BV432" s="841">
        <f t="shared" si="2719"/>
        <v>0</v>
      </c>
      <c r="BW432" s="841">
        <f t="shared" si="2719"/>
        <v>0</v>
      </c>
      <c r="BX432" s="841">
        <f t="shared" si="2719"/>
        <v>0</v>
      </c>
      <c r="BY432" s="841">
        <f t="shared" si="2719"/>
        <v>0</v>
      </c>
      <c r="BZ432" s="2030">
        <f t="shared" si="2719"/>
        <v>0</v>
      </c>
      <c r="CA432" s="841">
        <f t="shared" si="2719"/>
        <v>0</v>
      </c>
      <c r="CB432" s="841">
        <f t="shared" si="2719"/>
        <v>0</v>
      </c>
      <c r="CC432" s="841">
        <f t="shared" si="2719"/>
        <v>0</v>
      </c>
      <c r="CD432" s="841">
        <f t="shared" si="2719"/>
        <v>0</v>
      </c>
      <c r="CE432" s="5686">
        <f t="shared" si="2719"/>
        <v>0</v>
      </c>
      <c r="CF432" s="840">
        <f t="shared" si="2719"/>
        <v>0</v>
      </c>
      <c r="CG432" s="841">
        <f t="shared" si="2719"/>
        <v>0</v>
      </c>
      <c r="CH432" s="841">
        <f t="shared" si="2719"/>
        <v>0</v>
      </c>
      <c r="CI432" s="841">
        <f t="shared" si="2719"/>
        <v>0</v>
      </c>
      <c r="CJ432" s="841">
        <f t="shared" si="2719"/>
        <v>0</v>
      </c>
      <c r="CK432" s="841">
        <f t="shared" si="2719"/>
        <v>0</v>
      </c>
      <c r="CL432" s="841">
        <f t="shared" si="2719"/>
        <v>0</v>
      </c>
      <c r="CM432" s="841">
        <f t="shared" si="2719"/>
        <v>0</v>
      </c>
      <c r="CN432" s="841">
        <f t="shared" si="2719"/>
        <v>0</v>
      </c>
      <c r="CO432" s="841">
        <f t="shared" si="2719"/>
        <v>0</v>
      </c>
      <c r="CP432" s="841">
        <f t="shared" si="2719"/>
        <v>0</v>
      </c>
      <c r="CQ432" s="841">
        <f t="shared" si="2719"/>
        <v>0</v>
      </c>
      <c r="CR432" s="841">
        <f t="shared" si="2719"/>
        <v>0</v>
      </c>
      <c r="CS432" s="842">
        <f t="shared" si="2685"/>
        <v>0</v>
      </c>
      <c r="CT432" s="841">
        <f t="shared" ref="CT432:DT432" si="2720">SUM(CT427:CT431)</f>
        <v>0</v>
      </c>
      <c r="CU432" s="841">
        <f t="shared" si="2720"/>
        <v>0</v>
      </c>
      <c r="CV432" s="841">
        <f t="shared" si="2720"/>
        <v>0</v>
      </c>
      <c r="CW432" s="841">
        <f t="shared" si="2720"/>
        <v>0</v>
      </c>
      <c r="CX432" s="841">
        <f t="shared" si="2720"/>
        <v>0</v>
      </c>
      <c r="CY432" s="841">
        <f t="shared" si="2720"/>
        <v>0</v>
      </c>
      <c r="CZ432" s="841">
        <f t="shared" si="2720"/>
        <v>0</v>
      </c>
      <c r="DA432" s="841">
        <f t="shared" si="2720"/>
        <v>0</v>
      </c>
      <c r="DB432" s="2030">
        <f t="shared" si="2720"/>
        <v>0</v>
      </c>
      <c r="DC432" s="841">
        <f t="shared" si="2720"/>
        <v>0</v>
      </c>
      <c r="DD432" s="841">
        <f t="shared" si="2720"/>
        <v>0</v>
      </c>
      <c r="DE432" s="841">
        <f t="shared" si="2720"/>
        <v>0</v>
      </c>
      <c r="DF432" s="841">
        <f t="shared" si="2720"/>
        <v>0</v>
      </c>
      <c r="DG432" s="5686">
        <f t="shared" si="2720"/>
        <v>0</v>
      </c>
      <c r="DH432" s="840">
        <f t="shared" si="2720"/>
        <v>0</v>
      </c>
      <c r="DI432" s="841">
        <f t="shared" si="2720"/>
        <v>0</v>
      </c>
      <c r="DJ432" s="841">
        <f t="shared" si="2720"/>
        <v>0</v>
      </c>
      <c r="DK432" s="841">
        <f t="shared" si="2720"/>
        <v>0</v>
      </c>
      <c r="DL432" s="841">
        <f t="shared" si="2720"/>
        <v>0</v>
      </c>
      <c r="DM432" s="841">
        <f t="shared" si="2720"/>
        <v>0</v>
      </c>
      <c r="DN432" s="841">
        <f t="shared" si="2720"/>
        <v>0</v>
      </c>
      <c r="DO432" s="841">
        <f t="shared" si="2720"/>
        <v>0</v>
      </c>
      <c r="DP432" s="841">
        <f t="shared" si="2720"/>
        <v>0</v>
      </c>
      <c r="DQ432" s="841">
        <f t="shared" si="2720"/>
        <v>0</v>
      </c>
      <c r="DR432" s="841">
        <f t="shared" si="2720"/>
        <v>0</v>
      </c>
      <c r="DS432" s="841">
        <f t="shared" si="2720"/>
        <v>0</v>
      </c>
      <c r="DT432" s="841">
        <f t="shared" si="2720"/>
        <v>0</v>
      </c>
      <c r="DU432" s="842">
        <f t="shared" si="2715"/>
        <v>0</v>
      </c>
      <c r="DV432" s="841">
        <f t="shared" ref="DV432:EI432" si="2721">SUM(DV427:DV431)</f>
        <v>0</v>
      </c>
      <c r="DW432" s="841">
        <f t="shared" si="2721"/>
        <v>0</v>
      </c>
      <c r="DX432" s="841">
        <f t="shared" si="2721"/>
        <v>0</v>
      </c>
      <c r="DY432" s="841">
        <f t="shared" si="2721"/>
        <v>0</v>
      </c>
      <c r="DZ432" s="841">
        <f t="shared" si="2721"/>
        <v>0</v>
      </c>
      <c r="EA432" s="841">
        <f t="shared" si="2721"/>
        <v>0</v>
      </c>
      <c r="EB432" s="841">
        <f t="shared" si="2721"/>
        <v>0</v>
      </c>
      <c r="EC432" s="841">
        <f t="shared" si="2721"/>
        <v>0</v>
      </c>
      <c r="ED432" s="2030">
        <f t="shared" si="2721"/>
        <v>0</v>
      </c>
      <c r="EE432" s="841">
        <f t="shared" si="2721"/>
        <v>0</v>
      </c>
      <c r="EF432" s="841">
        <f t="shared" si="2721"/>
        <v>0</v>
      </c>
      <c r="EG432" s="841">
        <f t="shared" si="2721"/>
        <v>0</v>
      </c>
      <c r="EH432" s="841">
        <f t="shared" si="2721"/>
        <v>0</v>
      </c>
      <c r="EI432" s="5686">
        <f t="shared" si="2721"/>
        <v>0</v>
      </c>
      <c r="EJ432" s="142" t="s">
        <v>106</v>
      </c>
      <c r="EK432" s="846">
        <f t="shared" ref="EK432:EU432" si="2722">SUM(EK427:EK431)</f>
        <v>0</v>
      </c>
      <c r="EL432" s="847">
        <f t="shared" si="2722"/>
        <v>0</v>
      </c>
      <c r="EM432" s="847">
        <f t="shared" si="2722"/>
        <v>0</v>
      </c>
      <c r="EN432" s="848">
        <f t="shared" si="2722"/>
        <v>0</v>
      </c>
      <c r="EO432" s="846">
        <f t="shared" si="2722"/>
        <v>0</v>
      </c>
      <c r="EP432" s="847">
        <f t="shared" si="2722"/>
        <v>0</v>
      </c>
      <c r="EQ432" s="847">
        <f t="shared" si="2722"/>
        <v>0</v>
      </c>
      <c r="ER432" s="848">
        <f t="shared" si="2722"/>
        <v>0</v>
      </c>
      <c r="ES432" s="846">
        <f t="shared" si="2722"/>
        <v>0</v>
      </c>
      <c r="ET432" s="847">
        <f t="shared" si="2722"/>
        <v>0</v>
      </c>
      <c r="EU432" s="848">
        <f t="shared" si="2722"/>
        <v>0</v>
      </c>
      <c r="EV432" s="849">
        <f t="shared" si="2692"/>
        <v>0</v>
      </c>
      <c r="EW432" s="846">
        <f t="shared" ref="EW432:FC432" si="2723">SUM(EW427:EW431)</f>
        <v>0</v>
      </c>
      <c r="EX432" s="847">
        <f t="shared" si="2723"/>
        <v>0</v>
      </c>
      <c r="EY432" s="848">
        <f t="shared" si="2723"/>
        <v>0</v>
      </c>
      <c r="EZ432" s="846">
        <f t="shared" si="2723"/>
        <v>0</v>
      </c>
      <c r="FA432" s="847">
        <f t="shared" si="2723"/>
        <v>0</v>
      </c>
      <c r="FB432" s="847">
        <f t="shared" si="2723"/>
        <v>0</v>
      </c>
      <c r="FC432" s="848">
        <f t="shared" si="2723"/>
        <v>0</v>
      </c>
      <c r="FD432" s="850">
        <f t="shared" si="2694"/>
        <v>0</v>
      </c>
      <c r="FE432" s="851">
        <f t="shared" si="2695"/>
        <v>0</v>
      </c>
      <c r="FF432" s="851">
        <f t="shared" si="2696"/>
        <v>0</v>
      </c>
      <c r="FG432" s="849">
        <f t="shared" si="2697"/>
        <v>0</v>
      </c>
      <c r="FI432" s="5651"/>
      <c r="FJ432" s="5651"/>
      <c r="FK432" s="846">
        <f>SUM(FK427:FK431)</f>
        <v>0</v>
      </c>
      <c r="FL432" s="847">
        <f t="shared" ref="FL432:FM432" si="2724">SUM(FL429:FL431)</f>
        <v>0</v>
      </c>
      <c r="FM432" s="847">
        <f t="shared" si="2724"/>
        <v>0</v>
      </c>
      <c r="FN432" s="848">
        <f>SUM(FN427:FN431)</f>
        <v>0</v>
      </c>
      <c r="FO432" s="846">
        <f>SUM(FO427:FO431)</f>
        <v>0</v>
      </c>
      <c r="FP432" s="847">
        <f t="shared" ref="FP432:FQ432" si="2725">SUM(FP429:FP431)</f>
        <v>0</v>
      </c>
      <c r="FQ432" s="847">
        <f t="shared" si="2725"/>
        <v>0</v>
      </c>
      <c r="FR432" s="848">
        <f>SUM(FR427:FR431)</f>
        <v>0</v>
      </c>
    </row>
    <row r="433" spans="1:174" ht="48" customHeight="1" thickBot="1">
      <c r="A433" s="6311" t="s">
        <v>19</v>
      </c>
      <c r="B433" s="6312"/>
      <c r="C433" s="6312"/>
      <c r="D433" s="6312"/>
      <c r="E433" s="6312"/>
      <c r="F433" s="6312"/>
      <c r="G433" s="6312"/>
      <c r="H433" s="6312"/>
      <c r="I433" s="6312"/>
      <c r="J433" s="6313"/>
      <c r="K433" s="114">
        <v>29</v>
      </c>
      <c r="L433" s="148"/>
      <c r="M433" s="148"/>
      <c r="N433" s="148"/>
      <c r="O433" s="149"/>
      <c r="P433" s="149"/>
      <c r="Q433" s="149"/>
      <c r="R433" s="148"/>
      <c r="S433" s="148"/>
      <c r="T433" s="148"/>
      <c r="U433" s="148"/>
      <c r="V433" s="148"/>
      <c r="W433" s="148"/>
      <c r="X433" s="148"/>
      <c r="Y433" s="148"/>
      <c r="Z433" s="149"/>
      <c r="AA433" s="149"/>
      <c r="AB433" s="149"/>
      <c r="AC433" s="148"/>
      <c r="AD433" s="148"/>
      <c r="AE433" s="148"/>
      <c r="AF433" s="2163"/>
      <c r="AG433" s="148"/>
      <c r="AH433" s="151"/>
      <c r="AI433" s="148"/>
      <c r="AJ433" s="148"/>
      <c r="AK433" s="148"/>
      <c r="AL433" s="148"/>
      <c r="AM433" s="2163"/>
      <c r="AN433" s="151"/>
      <c r="AO433" s="151"/>
      <c r="AP433" s="151"/>
      <c r="AQ433" s="151"/>
      <c r="AR433" s="151"/>
      <c r="AS433" s="2164"/>
      <c r="AT433" s="148"/>
      <c r="AU433" s="148"/>
      <c r="AV433" s="148"/>
      <c r="AW433" s="148"/>
      <c r="AX433" s="148"/>
      <c r="AY433" s="2164"/>
      <c r="AZ433" s="148"/>
      <c r="BA433" s="148"/>
      <c r="BB433" s="2165"/>
      <c r="BC433" s="1996"/>
      <c r="BD433" s="5653">
        <f>_xlfn.XLOOKUP(B428,التشكيل_القديم!$M$5:$M$39,التشكيل_القديم!$L$5:$L$39,0,0)</f>
        <v>26</v>
      </c>
      <c r="BE433" s="6200" t="str">
        <f>"(3)             "&amp; "عضو يسار الدائرة  /  "  &amp;B428</f>
        <v>(3)             عضو يسار الدائرة  /  احمد علي نجاتي احمد</v>
      </c>
      <c r="BF433" s="6200"/>
      <c r="BG433" s="6200"/>
      <c r="BH433" s="6200"/>
      <c r="BI433" s="6200"/>
      <c r="BJ433" s="6200"/>
      <c r="BK433" s="6200"/>
      <c r="BL433" s="6200"/>
      <c r="BM433" s="6200"/>
      <c r="BN433" s="6200"/>
      <c r="BO433" s="6200"/>
      <c r="BP433" s="6200"/>
      <c r="BQ433" s="6200"/>
      <c r="BR433" s="6200"/>
      <c r="BS433" s="6200"/>
      <c r="BT433" s="6200"/>
      <c r="BU433" s="6200"/>
      <c r="BV433" s="6200"/>
      <c r="BW433" s="6200"/>
      <c r="BX433" s="6200"/>
      <c r="BY433" s="6200"/>
      <c r="BZ433" s="6200"/>
      <c r="CA433" s="6200"/>
      <c r="CB433" s="6200"/>
      <c r="CC433" s="6200"/>
      <c r="CD433" s="6200"/>
      <c r="CE433" s="6201"/>
      <c r="CF433" s="5687">
        <f>_xlfn.XLOOKUP(B429,التشكيل_القديم!$M$5:$M$39,التشكيل_القديم!$L$5:$L$39,0,0)</f>
        <v>0</v>
      </c>
      <c r="CG433" s="6369" t="str">
        <f>IF(B429&lt;&gt;"", "(4)             "&amp; "عضو يسار اليسار  الدائرة  /  "  &amp;B429,"لا يوجد عضو رابع")</f>
        <v>لا يوجد عضو رابع</v>
      </c>
      <c r="CH433" s="6200"/>
      <c r="CI433" s="6200"/>
      <c r="CJ433" s="6200"/>
      <c r="CK433" s="6200"/>
      <c r="CL433" s="6200"/>
      <c r="CM433" s="6200"/>
      <c r="CN433" s="6200"/>
      <c r="CO433" s="6200"/>
      <c r="CP433" s="6200"/>
      <c r="CQ433" s="6200"/>
      <c r="CR433" s="6200"/>
      <c r="CS433" s="6200"/>
      <c r="CT433" s="6200"/>
      <c r="CU433" s="6200"/>
      <c r="CV433" s="6200"/>
      <c r="CW433" s="6200"/>
      <c r="CX433" s="6200"/>
      <c r="CY433" s="6200"/>
      <c r="CZ433" s="6200"/>
      <c r="DA433" s="6200"/>
      <c r="DB433" s="6200"/>
      <c r="DC433" s="6200"/>
      <c r="DD433" s="6200"/>
      <c r="DE433" s="6200"/>
      <c r="DF433" s="6200"/>
      <c r="DG433" s="6201"/>
      <c r="DH433" s="5687">
        <f>_xlfn.XLOOKUP(B431,التشكيل_القديم!$M$5:$M$39,التشكيل_القديم!$L$5:$L$39,0,0)</f>
        <v>0</v>
      </c>
      <c r="DI433" s="6200" t="str">
        <f xml:space="preserve"> IF(B431&lt;&gt;"","(6)             "&amp;"عضو يسار يسار يسار اليسار  الدائرة  /  "  &amp;B431,"لا يوجد عضو سادس")</f>
        <v>لا يوجد عضو سادس</v>
      </c>
      <c r="DJ433" s="6200"/>
      <c r="DK433" s="6200"/>
      <c r="DL433" s="6200"/>
      <c r="DM433" s="6200"/>
      <c r="DN433" s="6200"/>
      <c r="DO433" s="6200"/>
      <c r="DP433" s="6200"/>
      <c r="DQ433" s="6200"/>
      <c r="DR433" s="6200"/>
      <c r="DS433" s="6200"/>
      <c r="DT433" s="6200"/>
      <c r="DU433" s="6200"/>
      <c r="DV433" s="6200"/>
      <c r="DW433" s="6200"/>
      <c r="DX433" s="6200"/>
      <c r="DY433" s="6200"/>
      <c r="DZ433" s="6200"/>
      <c r="EA433" s="6200"/>
      <c r="EB433" s="6200"/>
      <c r="EC433" s="6200"/>
      <c r="ED433" s="6200"/>
      <c r="EE433" s="6200"/>
      <c r="EF433" s="6200"/>
      <c r="EG433" s="6200"/>
      <c r="EH433" s="6200"/>
      <c r="EI433" s="6201"/>
      <c r="EJ433" s="162"/>
      <c r="EK433" s="6348" t="s">
        <v>23</v>
      </c>
      <c r="EL433" s="6349"/>
      <c r="EM433" s="6349"/>
      <c r="EN433" s="6350"/>
      <c r="EO433" s="6370" t="s">
        <v>33</v>
      </c>
      <c r="EP433" s="6370"/>
      <c r="EQ433" s="6370"/>
      <c r="ER433" s="6371"/>
      <c r="ES433" s="6351" t="s">
        <v>184</v>
      </c>
      <c r="ET433" s="6352"/>
      <c r="EU433" s="6352"/>
      <c r="EV433" s="6353"/>
      <c r="EW433" s="6366" t="s">
        <v>185</v>
      </c>
      <c r="EX433" s="6367"/>
      <c r="EY433" s="6367"/>
      <c r="EZ433" s="6368"/>
      <c r="FA433" s="6354" t="s">
        <v>200</v>
      </c>
      <c r="FB433" s="6355"/>
      <c r="FC433" s="6355"/>
      <c r="FD433" s="6356"/>
      <c r="FE433" s="6338" t="s">
        <v>597</v>
      </c>
      <c r="FF433" s="6339"/>
      <c r="FG433" s="6339"/>
      <c r="FH433" s="6340"/>
      <c r="FI433" s="852" t="s">
        <v>205</v>
      </c>
      <c r="FJ433" s="838" t="s">
        <v>190</v>
      </c>
      <c r="FK433" s="838" t="s">
        <v>203</v>
      </c>
      <c r="FL433" s="838" t="s">
        <v>204</v>
      </c>
      <c r="FM433" s="839" t="s">
        <v>116</v>
      </c>
    </row>
    <row r="434" spans="1:174" ht="48" customHeight="1" thickBot="1">
      <c r="A434" s="6202" t="str">
        <f>IF(AND(FH427="ok",FH428="ok",FH429="ok",FH430="ok",FH431="ok", H434 &lt;&gt;"فارغ"),"ok","wrong")</f>
        <v>wrong</v>
      </c>
      <c r="B434" s="6203"/>
      <c r="C434" s="6203"/>
      <c r="D434" s="6203"/>
      <c r="E434" s="6203"/>
      <c r="F434" s="6203"/>
      <c r="G434" s="6204"/>
      <c r="H434" s="6208" t="str">
        <f>IF(Z432=0,"فارغ","")</f>
        <v/>
      </c>
      <c r="I434" s="6209"/>
      <c r="J434" s="6209"/>
      <c r="K434" s="6209"/>
      <c r="L434" s="5677" t="str">
        <f>الاعدادات!$D$6</f>
        <v>2022 وما قبلها</v>
      </c>
      <c r="M434" s="149"/>
      <c r="N434" s="149"/>
      <c r="O434" s="149"/>
      <c r="P434" s="149"/>
      <c r="Q434" s="149"/>
      <c r="R434" s="148"/>
      <c r="S434" s="148"/>
      <c r="T434" s="148"/>
      <c r="U434" s="148"/>
      <c r="V434" s="148"/>
      <c r="W434" s="148"/>
      <c r="X434" s="148"/>
      <c r="Y434" s="148"/>
      <c r="Z434" s="2166"/>
      <c r="AA434" s="148"/>
      <c r="AB434" s="148"/>
      <c r="AC434" s="148"/>
      <c r="AD434" s="148"/>
      <c r="AE434" s="148"/>
      <c r="AF434" s="2163"/>
      <c r="AG434" s="148"/>
      <c r="AH434" s="151"/>
      <c r="AI434" s="148"/>
      <c r="AJ434" s="148"/>
      <c r="AK434" s="148"/>
      <c r="AL434" s="148"/>
      <c r="AM434" s="2163"/>
      <c r="AN434" s="151"/>
      <c r="AO434" s="151"/>
      <c r="AP434" s="151"/>
      <c r="AQ434" s="151"/>
      <c r="AR434" s="151"/>
      <c r="AS434" s="2164"/>
      <c r="AT434" s="148"/>
      <c r="AU434" s="148"/>
      <c r="AV434" s="148"/>
      <c r="AW434" s="148"/>
      <c r="AX434" s="148"/>
      <c r="AY434" s="2164"/>
      <c r="AZ434" s="148"/>
      <c r="BA434" s="148"/>
      <c r="BB434" s="2165"/>
      <c r="BC434" s="5683" t="str">
        <f>الاعدادات!$D$6</f>
        <v>2022 وما قبلها</v>
      </c>
      <c r="BD434" s="76"/>
      <c r="BE434" s="83"/>
      <c r="BF434" s="83"/>
      <c r="BG434" s="84"/>
      <c r="BH434" s="84"/>
      <c r="BI434" s="84"/>
      <c r="BJ434" s="85"/>
      <c r="BK434" s="86"/>
      <c r="BL434" s="87"/>
      <c r="BM434" s="87"/>
      <c r="BN434" s="88"/>
      <c r="BO434" s="88"/>
      <c r="BP434" s="89"/>
      <c r="BQ434" s="77">
        <f t="shared" ref="BQ434:BQ439" si="2726">BP434+BO434+BN434+BM434+BL434+BK434+BJ434+BI434+BH434+BG434+BF434+BE434+BD434</f>
        <v>0</v>
      </c>
      <c r="BR434" s="90"/>
      <c r="BS434" s="91"/>
      <c r="BT434" s="92"/>
      <c r="BU434" s="93"/>
      <c r="BV434" s="94"/>
      <c r="BW434" s="95"/>
      <c r="BX434" s="96"/>
      <c r="BY434" s="97"/>
      <c r="BZ434" s="98"/>
      <c r="CA434" s="99"/>
      <c r="CB434" s="79">
        <f t="shared" ref="CB434:CB438" si="2727">CA434+BZ434+BY434+BX434+BW434+BV434+BU434+BT434+BS434+BR434+BQ434</f>
        <v>0</v>
      </c>
      <c r="CC434" s="80"/>
      <c r="CD434" s="78"/>
      <c r="CE434" s="102"/>
      <c r="CF434" s="82"/>
      <c r="CG434" s="83"/>
      <c r="CH434" s="83"/>
      <c r="CI434" s="84"/>
      <c r="CJ434" s="84"/>
      <c r="CK434" s="84"/>
      <c r="CL434" s="85"/>
      <c r="CM434" s="86"/>
      <c r="CN434" s="87"/>
      <c r="CO434" s="87"/>
      <c r="CP434" s="88"/>
      <c r="CQ434" s="88"/>
      <c r="CR434" s="89"/>
      <c r="CS434" s="77">
        <f t="shared" ref="CS434:CS439" si="2728">CR434+CQ434+CP434+CO434+CN434+CM434+CL434+CK434+CJ434+CI434+CH434+CG434+CF434</f>
        <v>0</v>
      </c>
      <c r="CT434" s="90"/>
      <c r="CU434" s="168"/>
      <c r="CV434" s="92"/>
      <c r="CW434" s="93"/>
      <c r="CX434" s="94"/>
      <c r="CY434" s="95"/>
      <c r="CZ434" s="96"/>
      <c r="DA434" s="97"/>
      <c r="DB434" s="98"/>
      <c r="DC434" s="99"/>
      <c r="DD434" s="79">
        <f t="shared" ref="DD434:DD438" si="2729">SUM(CS434:DC434)</f>
        <v>0</v>
      </c>
      <c r="DE434" s="80"/>
      <c r="DF434" s="78"/>
      <c r="DG434" s="102"/>
      <c r="DH434" s="82"/>
      <c r="DI434" s="83"/>
      <c r="DJ434" s="83"/>
      <c r="DK434" s="84"/>
      <c r="DL434" s="84"/>
      <c r="DM434" s="84"/>
      <c r="DN434" s="85"/>
      <c r="DO434" s="86"/>
      <c r="DP434" s="87"/>
      <c r="DQ434" s="87"/>
      <c r="DR434" s="88"/>
      <c r="DS434" s="88"/>
      <c r="DT434" s="89"/>
      <c r="DU434" s="77">
        <f t="shared" ref="DU434:DU439" si="2730">DT434+DS434+DR434+DQ434+DP434+DO434+DN434+DM434+DL434+DK434+DJ434+DI434+DH434</f>
        <v>0</v>
      </c>
      <c r="DV434" s="90"/>
      <c r="DW434" s="168"/>
      <c r="DX434" s="92"/>
      <c r="DY434" s="93"/>
      <c r="DZ434" s="94"/>
      <c r="EA434" s="95"/>
      <c r="EB434" s="96"/>
      <c r="EC434" s="97"/>
      <c r="ED434" s="98"/>
      <c r="EE434" s="99"/>
      <c r="EF434" s="79">
        <f t="shared" ref="EF434:EF438" si="2731">SUM(DU434:EE434)</f>
        <v>0</v>
      </c>
      <c r="EG434" s="80"/>
      <c r="EH434" s="78"/>
      <c r="EI434" s="102"/>
      <c r="EJ434" s="162" t="s">
        <v>163</v>
      </c>
      <c r="EK434" s="838" t="s">
        <v>190</v>
      </c>
      <c r="EL434" s="838" t="s">
        <v>203</v>
      </c>
      <c r="EM434" s="838" t="s">
        <v>204</v>
      </c>
      <c r="EN434" s="839" t="s">
        <v>116</v>
      </c>
      <c r="EO434" s="838" t="s">
        <v>190</v>
      </c>
      <c r="EP434" s="838" t="s">
        <v>203</v>
      </c>
      <c r="EQ434" s="838" t="s">
        <v>204</v>
      </c>
      <c r="ER434" s="839" t="s">
        <v>116</v>
      </c>
      <c r="ES434" s="838" t="s">
        <v>190</v>
      </c>
      <c r="ET434" s="838" t="s">
        <v>203</v>
      </c>
      <c r="EU434" s="838" t="s">
        <v>204</v>
      </c>
      <c r="EV434" s="839" t="s">
        <v>116</v>
      </c>
      <c r="EW434" s="838" t="s">
        <v>190</v>
      </c>
      <c r="EX434" s="838" t="s">
        <v>203</v>
      </c>
      <c r="EY434" s="838" t="s">
        <v>204</v>
      </c>
      <c r="EZ434" s="839" t="s">
        <v>116</v>
      </c>
      <c r="FA434" s="838" t="s">
        <v>190</v>
      </c>
      <c r="FB434" s="838" t="s">
        <v>203</v>
      </c>
      <c r="FC434" s="838" t="s">
        <v>204</v>
      </c>
      <c r="FD434" s="839" t="s">
        <v>116</v>
      </c>
      <c r="FE434" s="838" t="s">
        <v>190</v>
      </c>
      <c r="FF434" s="838" t="s">
        <v>203</v>
      </c>
      <c r="FG434" s="838" t="s">
        <v>204</v>
      </c>
      <c r="FH434" s="839" t="s">
        <v>116</v>
      </c>
      <c r="FI434" s="836" t="s">
        <v>23</v>
      </c>
      <c r="FJ434" s="166">
        <f>EK439</f>
        <v>0</v>
      </c>
      <c r="FK434" s="166">
        <f>EL439</f>
        <v>0</v>
      </c>
      <c r="FL434" s="166">
        <f t="shared" ref="FL434" si="2732">EM439</f>
        <v>0</v>
      </c>
      <c r="FM434" s="166">
        <f t="shared" ref="FM434" si="2733">EN439</f>
        <v>0</v>
      </c>
    </row>
    <row r="435" spans="1:174" ht="48" customHeight="1" thickBot="1">
      <c r="A435" s="6205"/>
      <c r="B435" s="6206"/>
      <c r="C435" s="6206"/>
      <c r="D435" s="6206"/>
      <c r="E435" s="6206"/>
      <c r="F435" s="6206"/>
      <c r="G435" s="6207"/>
      <c r="H435" s="6208"/>
      <c r="I435" s="6209"/>
      <c r="J435" s="6209"/>
      <c r="K435" s="6209"/>
      <c r="L435" s="5675">
        <f>الاعدادات!$D$7</f>
        <v>2023</v>
      </c>
      <c r="M435" s="148"/>
      <c r="N435" s="148"/>
      <c r="O435" s="148"/>
      <c r="P435" s="148"/>
      <c r="Q435" s="148"/>
      <c r="R435" s="148"/>
      <c r="S435" s="148"/>
      <c r="T435" s="148"/>
      <c r="U435" s="148"/>
      <c r="V435" s="148"/>
      <c r="W435" s="148"/>
      <c r="X435" s="148"/>
      <c r="Y435" s="148"/>
      <c r="Z435" s="2166"/>
      <c r="AA435" s="148"/>
      <c r="AB435" s="148"/>
      <c r="AC435" s="148"/>
      <c r="AD435" s="148"/>
      <c r="AE435" s="148"/>
      <c r="AF435" s="2163"/>
      <c r="AG435" s="148"/>
      <c r="AH435" s="151"/>
      <c r="AI435" s="148"/>
      <c r="AJ435" s="148"/>
      <c r="AK435" s="148"/>
      <c r="AL435" s="148"/>
      <c r="AM435" s="2163"/>
      <c r="AN435" s="151"/>
      <c r="AO435" s="151"/>
      <c r="AP435" s="151"/>
      <c r="AQ435" s="151"/>
      <c r="AR435" s="151"/>
      <c r="AS435" s="2164"/>
      <c r="AT435" s="148"/>
      <c r="AU435" s="148"/>
      <c r="AV435" s="148"/>
      <c r="AW435" s="148"/>
      <c r="AX435" s="148"/>
      <c r="AY435" s="2164"/>
      <c r="AZ435" s="148"/>
      <c r="BA435" s="148"/>
      <c r="BB435" s="2165"/>
      <c r="BC435" s="5683">
        <f>الاعدادات!$D$7</f>
        <v>2023</v>
      </c>
      <c r="BD435" s="82"/>
      <c r="BE435" s="83"/>
      <c r="BF435" s="83"/>
      <c r="BG435" s="84"/>
      <c r="BH435" s="84"/>
      <c r="BI435" s="84"/>
      <c r="BJ435" s="85"/>
      <c r="BK435" s="86"/>
      <c r="BL435" s="87"/>
      <c r="BM435" s="87"/>
      <c r="BN435" s="88"/>
      <c r="BO435" s="88"/>
      <c r="BP435" s="89"/>
      <c r="BQ435" s="77">
        <f t="shared" si="2726"/>
        <v>0</v>
      </c>
      <c r="BR435" s="90"/>
      <c r="BS435" s="91"/>
      <c r="BT435" s="92"/>
      <c r="BU435" s="93"/>
      <c r="BV435" s="94"/>
      <c r="BW435" s="95"/>
      <c r="BX435" s="96"/>
      <c r="BY435" s="97"/>
      <c r="BZ435" s="98"/>
      <c r="CA435" s="99"/>
      <c r="CB435" s="79">
        <f t="shared" si="2727"/>
        <v>0</v>
      </c>
      <c r="CC435" s="104"/>
      <c r="CD435" s="92"/>
      <c r="CE435" s="102"/>
      <c r="CF435" s="82"/>
      <c r="CG435" s="83"/>
      <c r="CH435" s="83"/>
      <c r="CI435" s="84"/>
      <c r="CJ435" s="84"/>
      <c r="CK435" s="84"/>
      <c r="CL435" s="85"/>
      <c r="CM435" s="86"/>
      <c r="CN435" s="87"/>
      <c r="CO435" s="87"/>
      <c r="CP435" s="88"/>
      <c r="CQ435" s="88"/>
      <c r="CR435" s="89"/>
      <c r="CS435" s="77">
        <f t="shared" si="2728"/>
        <v>0</v>
      </c>
      <c r="CT435" s="90"/>
      <c r="CU435" s="168"/>
      <c r="CV435" s="92"/>
      <c r="CW435" s="93"/>
      <c r="CX435" s="94"/>
      <c r="CY435" s="95"/>
      <c r="CZ435" s="96"/>
      <c r="DA435" s="97"/>
      <c r="DB435" s="98"/>
      <c r="DC435" s="99"/>
      <c r="DD435" s="79">
        <f t="shared" si="2729"/>
        <v>0</v>
      </c>
      <c r="DE435" s="104"/>
      <c r="DF435" s="92"/>
      <c r="DG435" s="102"/>
      <c r="DH435" s="82"/>
      <c r="DI435" s="83"/>
      <c r="DJ435" s="83"/>
      <c r="DK435" s="84"/>
      <c r="DL435" s="84"/>
      <c r="DM435" s="84"/>
      <c r="DN435" s="85"/>
      <c r="DO435" s="86"/>
      <c r="DP435" s="87"/>
      <c r="DQ435" s="87"/>
      <c r="DR435" s="88"/>
      <c r="DS435" s="88"/>
      <c r="DT435" s="89"/>
      <c r="DU435" s="77">
        <f t="shared" si="2730"/>
        <v>0</v>
      </c>
      <c r="DV435" s="90"/>
      <c r="DW435" s="168"/>
      <c r="DX435" s="92"/>
      <c r="DY435" s="93"/>
      <c r="DZ435" s="94"/>
      <c r="EA435" s="95"/>
      <c r="EB435" s="96"/>
      <c r="EC435" s="97"/>
      <c r="ED435" s="98"/>
      <c r="EE435" s="99"/>
      <c r="EF435" s="79">
        <f t="shared" si="2731"/>
        <v>0</v>
      </c>
      <c r="EG435" s="104"/>
      <c r="EH435" s="92"/>
      <c r="EI435" s="102"/>
      <c r="EJ435" s="5675" t="str">
        <f>الاعدادات!$D$6</f>
        <v>2022 وما قبلها</v>
      </c>
      <c r="EK435" s="163">
        <f t="shared" ref="EK435:EK439" si="2734">BQ427</f>
        <v>0</v>
      </c>
      <c r="EL435" s="164">
        <f t="shared" ref="EL435:EL439" si="2735">BR427</f>
        <v>0</v>
      </c>
      <c r="EM435" s="164">
        <f>BS427+BT427+BU427+BV427+BW427</f>
        <v>0</v>
      </c>
      <c r="EN435" s="165">
        <f>BX427+BY427+BZ427+CA427</f>
        <v>0</v>
      </c>
      <c r="EO435" s="166">
        <f t="shared" ref="EO435:EO439" si="2736">CS427</f>
        <v>0</v>
      </c>
      <c r="EP435" s="164">
        <f t="shared" ref="EP435:EP439" si="2737">CT427</f>
        <v>0</v>
      </c>
      <c r="EQ435" s="164">
        <f>CU427+CV427+CW427+CX427+CY427</f>
        <v>0</v>
      </c>
      <c r="ER435" s="165">
        <f>CZ427+DA427+DB427+DC427</f>
        <v>0</v>
      </c>
      <c r="ES435" s="166">
        <f t="shared" ref="ES435:ES439" si="2738">BQ434</f>
        <v>0</v>
      </c>
      <c r="ET435" s="164">
        <f t="shared" ref="ET435:ET439" si="2739">BR434</f>
        <v>0</v>
      </c>
      <c r="EU435" s="164">
        <f>BS434+BT434+BU434+BV434+BW434</f>
        <v>0</v>
      </c>
      <c r="EV435" s="165">
        <f>BX434+BY434+BZ434+CA434</f>
        <v>0</v>
      </c>
      <c r="EW435" s="166">
        <f t="shared" ref="EW435:EW439" si="2740">CS434</f>
        <v>0</v>
      </c>
      <c r="EX435" s="164">
        <f t="shared" ref="EX435:EX439" si="2741">CT434</f>
        <v>0</v>
      </c>
      <c r="EY435" s="164">
        <f>CU434+CV434+CW434+CX434+CY434</f>
        <v>0</v>
      </c>
      <c r="EZ435" s="167">
        <f>CZ434+DA434+DB434+DC434</f>
        <v>0</v>
      </c>
      <c r="FA435" s="166">
        <f t="shared" ref="FA435:FA439" si="2742">DU427</f>
        <v>0</v>
      </c>
      <c r="FB435" s="164">
        <f t="shared" ref="FB435:FB439" si="2743">DV427</f>
        <v>0</v>
      </c>
      <c r="FC435" s="164">
        <f>DW427+DX427+DY427+DZ427+EA427</f>
        <v>0</v>
      </c>
      <c r="FD435" s="167">
        <f>EB427+EC427+ED427+EE427</f>
        <v>0</v>
      </c>
      <c r="FE435" s="166">
        <f t="shared" ref="FE435:FE439" si="2744">DU434</f>
        <v>0</v>
      </c>
      <c r="FF435" s="164">
        <f t="shared" ref="FF435:FF439" si="2745">DV434</f>
        <v>0</v>
      </c>
      <c r="FG435" s="164">
        <f>DW434+DX434+DY434+DZ434+EA434</f>
        <v>0</v>
      </c>
      <c r="FH435" s="167">
        <f>EB434+EC434+ED434+EE434</f>
        <v>0</v>
      </c>
      <c r="FI435" s="837" t="s">
        <v>33</v>
      </c>
      <c r="FJ435" s="169">
        <f>EO439</f>
        <v>0</v>
      </c>
      <c r="FK435" s="169">
        <f t="shared" ref="FK435" si="2746">EP439</f>
        <v>0</v>
      </c>
      <c r="FL435" s="169">
        <f t="shared" ref="FL435" si="2747">EQ439</f>
        <v>0</v>
      </c>
      <c r="FM435" s="169">
        <f t="shared" ref="FM435" si="2748">ER439</f>
        <v>0</v>
      </c>
    </row>
    <row r="436" spans="1:174" ht="48" customHeight="1" thickBot="1">
      <c r="A436" s="143"/>
      <c r="B436" s="157"/>
      <c r="C436" s="157"/>
      <c r="D436" s="157"/>
      <c r="E436" s="158"/>
      <c r="F436" s="158"/>
      <c r="G436" s="159"/>
      <c r="H436" s="144"/>
      <c r="I436" s="144"/>
      <c r="J436" s="145"/>
      <c r="K436" s="146"/>
      <c r="L436" s="5675">
        <f>الاعدادات!$D$8</f>
        <v>2024</v>
      </c>
      <c r="M436" s="148"/>
      <c r="N436" s="148"/>
      <c r="O436" s="148"/>
      <c r="P436" s="148"/>
      <c r="Q436" s="148"/>
      <c r="R436" s="148"/>
      <c r="S436" s="148"/>
      <c r="T436" s="148"/>
      <c r="U436" s="148"/>
      <c r="V436" s="148"/>
      <c r="W436" s="148"/>
      <c r="X436" s="148"/>
      <c r="Y436" s="148"/>
      <c r="Z436" s="2166"/>
      <c r="AA436" s="148"/>
      <c r="AB436" s="148"/>
      <c r="AC436" s="148"/>
      <c r="AD436" s="148"/>
      <c r="AE436" s="148"/>
      <c r="AF436" s="2163"/>
      <c r="AG436" s="148"/>
      <c r="AH436" s="151"/>
      <c r="AI436" s="148"/>
      <c r="AJ436" s="148"/>
      <c r="AK436" s="148"/>
      <c r="AL436" s="148"/>
      <c r="AM436" s="2163"/>
      <c r="AN436" s="151"/>
      <c r="AO436" s="151"/>
      <c r="AP436" s="151"/>
      <c r="AQ436" s="151"/>
      <c r="AR436" s="151"/>
      <c r="AS436" s="2164"/>
      <c r="AT436" s="148"/>
      <c r="AU436" s="148"/>
      <c r="AV436" s="148"/>
      <c r="AW436" s="148"/>
      <c r="AX436" s="148"/>
      <c r="AY436" s="2164"/>
      <c r="AZ436" s="148"/>
      <c r="BA436" s="148"/>
      <c r="BB436" s="2165"/>
      <c r="BC436" s="5683">
        <f>الاعدادات!$D$8</f>
        <v>2024</v>
      </c>
      <c r="BD436" s="82"/>
      <c r="BE436" s="83"/>
      <c r="BF436" s="83"/>
      <c r="BG436" s="84"/>
      <c r="BH436" s="84"/>
      <c r="BI436" s="84"/>
      <c r="BJ436" s="85"/>
      <c r="BK436" s="86"/>
      <c r="BL436" s="87"/>
      <c r="BM436" s="87"/>
      <c r="BN436" s="88"/>
      <c r="BO436" s="88"/>
      <c r="BP436" s="89"/>
      <c r="BQ436" s="77">
        <f t="shared" si="2726"/>
        <v>0</v>
      </c>
      <c r="BR436" s="90"/>
      <c r="BS436" s="91"/>
      <c r="BT436" s="92"/>
      <c r="BU436" s="93"/>
      <c r="BV436" s="94"/>
      <c r="BW436" s="95"/>
      <c r="BX436" s="96"/>
      <c r="BY436" s="97"/>
      <c r="BZ436" s="98"/>
      <c r="CA436" s="99"/>
      <c r="CB436" s="79">
        <f t="shared" si="2727"/>
        <v>0</v>
      </c>
      <c r="CC436" s="104"/>
      <c r="CD436" s="92"/>
      <c r="CE436" s="102"/>
      <c r="CF436" s="82"/>
      <c r="CG436" s="83"/>
      <c r="CH436" s="83"/>
      <c r="CI436" s="84"/>
      <c r="CJ436" s="84"/>
      <c r="CK436" s="84"/>
      <c r="CL436" s="85"/>
      <c r="CM436" s="86"/>
      <c r="CN436" s="87"/>
      <c r="CO436" s="87"/>
      <c r="CP436" s="88"/>
      <c r="CQ436" s="88"/>
      <c r="CR436" s="89"/>
      <c r="CS436" s="77">
        <f t="shared" si="2728"/>
        <v>0</v>
      </c>
      <c r="CT436" s="90"/>
      <c r="CU436" s="168"/>
      <c r="CV436" s="92"/>
      <c r="CW436" s="93"/>
      <c r="CX436" s="94"/>
      <c r="CY436" s="95"/>
      <c r="CZ436" s="96"/>
      <c r="DA436" s="97"/>
      <c r="DB436" s="98"/>
      <c r="DC436" s="99"/>
      <c r="DD436" s="79">
        <f t="shared" si="2729"/>
        <v>0</v>
      </c>
      <c r="DE436" s="104"/>
      <c r="DF436" s="92"/>
      <c r="DG436" s="102"/>
      <c r="DH436" s="82"/>
      <c r="DI436" s="83"/>
      <c r="DJ436" s="83"/>
      <c r="DK436" s="84"/>
      <c r="DL436" s="84"/>
      <c r="DM436" s="84"/>
      <c r="DN436" s="85"/>
      <c r="DO436" s="86"/>
      <c r="DP436" s="87"/>
      <c r="DQ436" s="87"/>
      <c r="DR436" s="88"/>
      <c r="DS436" s="88"/>
      <c r="DT436" s="89"/>
      <c r="DU436" s="77">
        <f t="shared" si="2730"/>
        <v>0</v>
      </c>
      <c r="DV436" s="90"/>
      <c r="DW436" s="168"/>
      <c r="DX436" s="92"/>
      <c r="DY436" s="93"/>
      <c r="DZ436" s="94"/>
      <c r="EA436" s="95"/>
      <c r="EB436" s="96"/>
      <c r="EC436" s="97"/>
      <c r="ED436" s="98"/>
      <c r="EE436" s="99"/>
      <c r="EF436" s="79">
        <f t="shared" si="2731"/>
        <v>0</v>
      </c>
      <c r="EG436" s="104"/>
      <c r="EH436" s="92"/>
      <c r="EI436" s="102"/>
      <c r="EJ436" s="5675">
        <f>الاعدادات!$D$7</f>
        <v>2023</v>
      </c>
      <c r="EK436" s="163">
        <f t="shared" si="2734"/>
        <v>0</v>
      </c>
      <c r="EL436" s="164">
        <f t="shared" si="2735"/>
        <v>0</v>
      </c>
      <c r="EM436" s="164">
        <f>BS428+BT428+BU428+BV428+BW428</f>
        <v>0</v>
      </c>
      <c r="EN436" s="165">
        <f>BX428+BY428+BZ428+CA428</f>
        <v>0</v>
      </c>
      <c r="EO436" s="166">
        <f t="shared" si="2736"/>
        <v>0</v>
      </c>
      <c r="EP436" s="164">
        <f t="shared" si="2737"/>
        <v>0</v>
      </c>
      <c r="EQ436" s="164">
        <f>CU428+CV428+CW428+CX428+CY428</f>
        <v>0</v>
      </c>
      <c r="ER436" s="165">
        <f>CZ428+DA428+DB428+DC428</f>
        <v>0</v>
      </c>
      <c r="ES436" s="166">
        <f t="shared" si="2738"/>
        <v>0</v>
      </c>
      <c r="ET436" s="164">
        <f t="shared" si="2739"/>
        <v>0</v>
      </c>
      <c r="EU436" s="164">
        <f>BS435+BT435+BU435+BV435+BW435</f>
        <v>0</v>
      </c>
      <c r="EV436" s="165">
        <f>BX435+BY435+BZ435+CA435</f>
        <v>0</v>
      </c>
      <c r="EW436" s="166">
        <f t="shared" si="2740"/>
        <v>0</v>
      </c>
      <c r="EX436" s="164">
        <f t="shared" si="2741"/>
        <v>0</v>
      </c>
      <c r="EY436" s="164">
        <f>CU435+CV435+CW435+CX435+CY435</f>
        <v>0</v>
      </c>
      <c r="EZ436" s="167">
        <f>CZ435+DA435+DB435+DC435</f>
        <v>0</v>
      </c>
      <c r="FA436" s="166">
        <f t="shared" si="2742"/>
        <v>0</v>
      </c>
      <c r="FB436" s="164">
        <f t="shared" si="2743"/>
        <v>0</v>
      </c>
      <c r="FC436" s="164">
        <f>DW428+DX428+DY428+DZ428+EA428</f>
        <v>0</v>
      </c>
      <c r="FD436" s="167">
        <f>EB428+EC428+ED428+EE428</f>
        <v>0</v>
      </c>
      <c r="FE436" s="166">
        <f t="shared" si="2744"/>
        <v>0</v>
      </c>
      <c r="FF436" s="164">
        <f t="shared" si="2745"/>
        <v>0</v>
      </c>
      <c r="FG436" s="164">
        <f>DW435+DX435+DY435+DZ435+EA435</f>
        <v>0</v>
      </c>
      <c r="FH436" s="167">
        <f>EB435+EC435+ED435+EE435</f>
        <v>0</v>
      </c>
      <c r="FI436" s="837" t="s">
        <v>184</v>
      </c>
      <c r="FJ436" s="169">
        <f>ES439</f>
        <v>0</v>
      </c>
      <c r="FK436" s="169">
        <f t="shared" ref="FK436" si="2749">ET439</f>
        <v>0</v>
      </c>
      <c r="FL436" s="169">
        <f t="shared" ref="FL436" si="2750">EU439</f>
        <v>0</v>
      </c>
      <c r="FM436" s="169">
        <f t="shared" ref="FM436" si="2751">EV439</f>
        <v>0</v>
      </c>
    </row>
    <row r="437" spans="1:174" ht="48" customHeight="1" thickBot="1">
      <c r="A437" s="143"/>
      <c r="B437" s="157"/>
      <c r="C437" s="157"/>
      <c r="D437" s="157"/>
      <c r="E437" s="158"/>
      <c r="F437" s="158"/>
      <c r="G437" s="159"/>
      <c r="H437" s="144"/>
      <c r="I437" s="144"/>
      <c r="J437" s="145"/>
      <c r="K437" s="146"/>
      <c r="L437" s="5675">
        <f>الاعدادات!$D$9</f>
        <v>2025</v>
      </c>
      <c r="M437" s="172"/>
      <c r="N437" s="172"/>
      <c r="O437" s="172"/>
      <c r="P437" s="172"/>
      <c r="Q437" s="172"/>
      <c r="R437" s="172"/>
      <c r="S437" s="172"/>
      <c r="T437" s="172"/>
      <c r="U437" s="172"/>
      <c r="V437" s="172"/>
      <c r="W437" s="172"/>
      <c r="X437" s="172"/>
      <c r="Y437" s="172"/>
      <c r="Z437" s="174"/>
      <c r="AA437" s="172"/>
      <c r="AB437" s="172"/>
      <c r="AC437" s="172"/>
      <c r="AD437" s="172"/>
      <c r="AE437" s="172"/>
      <c r="AF437" s="172"/>
      <c r="AG437" s="172"/>
      <c r="AH437" s="172"/>
      <c r="AI437" s="172"/>
      <c r="AJ437" s="172"/>
      <c r="AK437" s="172"/>
      <c r="AL437" s="172"/>
      <c r="AM437" s="172"/>
      <c r="AN437" s="172"/>
      <c r="AO437" s="172"/>
      <c r="AP437" s="172"/>
      <c r="AQ437" s="172"/>
      <c r="AR437" s="172"/>
      <c r="AS437" s="175"/>
      <c r="AT437" s="172"/>
      <c r="AU437" s="172"/>
      <c r="AV437" s="172"/>
      <c r="AW437" s="172"/>
      <c r="AX437" s="172"/>
      <c r="AY437" s="175"/>
      <c r="AZ437" s="172"/>
      <c r="BA437" s="172"/>
      <c r="BB437" s="2165"/>
      <c r="BC437" s="5683">
        <f>الاعدادات!$D$9</f>
        <v>2025</v>
      </c>
      <c r="BD437" s="82"/>
      <c r="BE437" s="83"/>
      <c r="BF437" s="83"/>
      <c r="BG437" s="84"/>
      <c r="BH437" s="84"/>
      <c r="BI437" s="84"/>
      <c r="BJ437" s="85"/>
      <c r="BK437" s="86"/>
      <c r="BL437" s="87"/>
      <c r="BM437" s="87"/>
      <c r="BN437" s="88"/>
      <c r="BO437" s="88"/>
      <c r="BP437" s="89"/>
      <c r="BQ437" s="77">
        <f t="shared" si="2726"/>
        <v>0</v>
      </c>
      <c r="BR437" s="90"/>
      <c r="BS437" s="91"/>
      <c r="BT437" s="92"/>
      <c r="BU437" s="93"/>
      <c r="BV437" s="94"/>
      <c r="BW437" s="95"/>
      <c r="BX437" s="96"/>
      <c r="BY437" s="97"/>
      <c r="BZ437" s="98"/>
      <c r="CA437" s="99"/>
      <c r="CB437" s="79">
        <f t="shared" si="2727"/>
        <v>0</v>
      </c>
      <c r="CC437" s="104"/>
      <c r="CD437" s="92"/>
      <c r="CE437" s="102"/>
      <c r="CF437" s="82"/>
      <c r="CG437" s="83"/>
      <c r="CH437" s="83"/>
      <c r="CI437" s="84"/>
      <c r="CJ437" s="84"/>
      <c r="CK437" s="84"/>
      <c r="CL437" s="85"/>
      <c r="CM437" s="86"/>
      <c r="CN437" s="87"/>
      <c r="CO437" s="87"/>
      <c r="CP437" s="88"/>
      <c r="CQ437" s="88"/>
      <c r="CR437" s="89"/>
      <c r="CS437" s="77">
        <f t="shared" si="2728"/>
        <v>0</v>
      </c>
      <c r="CT437" s="90"/>
      <c r="CU437" s="168"/>
      <c r="CV437" s="92"/>
      <c r="CW437" s="93"/>
      <c r="CX437" s="94"/>
      <c r="CY437" s="95"/>
      <c r="CZ437" s="96"/>
      <c r="DA437" s="97"/>
      <c r="DB437" s="98"/>
      <c r="DC437" s="99"/>
      <c r="DD437" s="79">
        <f t="shared" si="2729"/>
        <v>0</v>
      </c>
      <c r="DE437" s="104"/>
      <c r="DF437" s="92"/>
      <c r="DG437" s="102"/>
      <c r="DH437" s="82"/>
      <c r="DI437" s="83"/>
      <c r="DJ437" s="83"/>
      <c r="DK437" s="84"/>
      <c r="DL437" s="84"/>
      <c r="DM437" s="84"/>
      <c r="DN437" s="85"/>
      <c r="DO437" s="86"/>
      <c r="DP437" s="87"/>
      <c r="DQ437" s="87"/>
      <c r="DR437" s="88"/>
      <c r="DS437" s="88"/>
      <c r="DT437" s="89"/>
      <c r="DU437" s="77">
        <f t="shared" si="2730"/>
        <v>0</v>
      </c>
      <c r="DV437" s="90"/>
      <c r="DW437" s="168"/>
      <c r="DX437" s="92"/>
      <c r="DY437" s="93"/>
      <c r="DZ437" s="94"/>
      <c r="EA437" s="95"/>
      <c r="EB437" s="96"/>
      <c r="EC437" s="97"/>
      <c r="ED437" s="98"/>
      <c r="EE437" s="99"/>
      <c r="EF437" s="79">
        <f t="shared" si="2731"/>
        <v>0</v>
      </c>
      <c r="EG437" s="104"/>
      <c r="EH437" s="92"/>
      <c r="EI437" s="102"/>
      <c r="EJ437" s="5675">
        <f>الاعدادات!$D$8</f>
        <v>2024</v>
      </c>
      <c r="EK437" s="163">
        <f t="shared" si="2734"/>
        <v>0</v>
      </c>
      <c r="EL437" s="164">
        <f t="shared" si="2735"/>
        <v>0</v>
      </c>
      <c r="EM437" s="164">
        <f>BS429+BT429+BU429+BV429+BW429</f>
        <v>0</v>
      </c>
      <c r="EN437" s="165">
        <f>BX429+BY429+BZ429+CA429</f>
        <v>0</v>
      </c>
      <c r="EO437" s="166">
        <f t="shared" si="2736"/>
        <v>0</v>
      </c>
      <c r="EP437" s="164">
        <f t="shared" si="2737"/>
        <v>0</v>
      </c>
      <c r="EQ437" s="164">
        <f>CU429+CV429+CW429+CX429+CY429</f>
        <v>0</v>
      </c>
      <c r="ER437" s="165">
        <f>CZ429+DA429+DB429+DC429</f>
        <v>0</v>
      </c>
      <c r="ES437" s="166">
        <f t="shared" si="2738"/>
        <v>0</v>
      </c>
      <c r="ET437" s="164">
        <f t="shared" si="2739"/>
        <v>0</v>
      </c>
      <c r="EU437" s="164">
        <f>BS436+BT436+BU436+BV436+BW436</f>
        <v>0</v>
      </c>
      <c r="EV437" s="165">
        <f>BX436+BY436+BZ436+CA436</f>
        <v>0</v>
      </c>
      <c r="EW437" s="166">
        <f t="shared" si="2740"/>
        <v>0</v>
      </c>
      <c r="EX437" s="164">
        <f t="shared" si="2741"/>
        <v>0</v>
      </c>
      <c r="EY437" s="164">
        <f>CU436+CV436+CW436+CX436+CY436</f>
        <v>0</v>
      </c>
      <c r="EZ437" s="167">
        <f>CZ436+DA436+DB436+DC436</f>
        <v>0</v>
      </c>
      <c r="FA437" s="166">
        <f t="shared" si="2742"/>
        <v>0</v>
      </c>
      <c r="FB437" s="164">
        <f t="shared" si="2743"/>
        <v>0</v>
      </c>
      <c r="FC437" s="164">
        <f>DW429+DX429+DY429+DZ429+EA429</f>
        <v>0</v>
      </c>
      <c r="FD437" s="167">
        <f>EB429+EC429+ED429+EE429</f>
        <v>0</v>
      </c>
      <c r="FE437" s="166">
        <f t="shared" si="2744"/>
        <v>0</v>
      </c>
      <c r="FF437" s="164">
        <f t="shared" si="2745"/>
        <v>0</v>
      </c>
      <c r="FG437" s="164">
        <f>DW436+DX436+DY436+DZ436+EA436</f>
        <v>0</v>
      </c>
      <c r="FH437" s="167">
        <f>EB436+EC436+ED436+EE436</f>
        <v>0</v>
      </c>
      <c r="FI437" s="837" t="s">
        <v>185</v>
      </c>
      <c r="FJ437" s="169">
        <f>EW439</f>
        <v>0</v>
      </c>
      <c r="FK437" s="169">
        <f t="shared" ref="FK437" si="2752">EX439</f>
        <v>0</v>
      </c>
      <c r="FL437" s="169">
        <f t="shared" ref="FL437" si="2753">EY439</f>
        <v>0</v>
      </c>
      <c r="FM437" s="169">
        <f t="shared" ref="FM437" si="2754">EZ439</f>
        <v>0</v>
      </c>
    </row>
    <row r="438" spans="1:174" ht="48" customHeight="1" thickBot="1">
      <c r="A438" s="143"/>
      <c r="B438" s="157"/>
      <c r="C438" s="157"/>
      <c r="D438" s="157"/>
      <c r="E438" s="158"/>
      <c r="F438" s="158"/>
      <c r="G438" s="159"/>
      <c r="H438" s="144"/>
      <c r="I438" s="144"/>
      <c r="J438" s="145"/>
      <c r="K438" s="146"/>
      <c r="L438" s="5675">
        <f>الاعدادات!$D$10</f>
        <v>2026</v>
      </c>
      <c r="M438" s="172"/>
      <c r="N438" s="172"/>
      <c r="O438" s="172"/>
      <c r="P438" s="172"/>
      <c r="Q438" s="172"/>
      <c r="R438" s="172"/>
      <c r="S438" s="172"/>
      <c r="T438" s="172"/>
      <c r="U438" s="172"/>
      <c r="V438" s="172"/>
      <c r="W438" s="172"/>
      <c r="X438" s="172"/>
      <c r="Y438" s="172"/>
      <c r="Z438" s="174"/>
      <c r="AA438" s="172"/>
      <c r="AB438" s="172"/>
      <c r="AC438" s="172"/>
      <c r="AD438" s="172"/>
      <c r="AE438" s="172"/>
      <c r="AF438" s="172"/>
      <c r="AG438" s="172"/>
      <c r="AH438" s="172"/>
      <c r="AI438" s="172"/>
      <c r="AJ438" s="172"/>
      <c r="AK438" s="172"/>
      <c r="AL438" s="172"/>
      <c r="AM438" s="172"/>
      <c r="AN438" s="172"/>
      <c r="AO438" s="172"/>
      <c r="AP438" s="172"/>
      <c r="AQ438" s="172"/>
      <c r="AR438" s="172"/>
      <c r="AS438" s="175"/>
      <c r="AT438" s="172"/>
      <c r="AU438" s="172"/>
      <c r="AV438" s="172"/>
      <c r="AW438" s="172"/>
      <c r="AX438" s="172"/>
      <c r="AY438" s="175"/>
      <c r="AZ438" s="172"/>
      <c r="BA438" s="172"/>
      <c r="BB438" s="2165"/>
      <c r="BC438" s="5683">
        <f>الاعدادات!$D$10</f>
        <v>2026</v>
      </c>
      <c r="BD438" s="117"/>
      <c r="BE438" s="118"/>
      <c r="BF438" s="118"/>
      <c r="BG438" s="119"/>
      <c r="BH438" s="119"/>
      <c r="BI438" s="119"/>
      <c r="BJ438" s="120"/>
      <c r="BK438" s="121"/>
      <c r="BL438" s="122"/>
      <c r="BM438" s="122"/>
      <c r="BN438" s="123"/>
      <c r="BO438" s="123"/>
      <c r="BP438" s="124"/>
      <c r="BQ438" s="125">
        <f t="shared" si="2726"/>
        <v>0</v>
      </c>
      <c r="BR438" s="126"/>
      <c r="BS438" s="127"/>
      <c r="BT438" s="128"/>
      <c r="BU438" s="129"/>
      <c r="BV438" s="130"/>
      <c r="BW438" s="131"/>
      <c r="BX438" s="132"/>
      <c r="BY438" s="133"/>
      <c r="BZ438" s="134"/>
      <c r="CA438" s="135"/>
      <c r="CB438" s="136">
        <f t="shared" si="2727"/>
        <v>0</v>
      </c>
      <c r="CC438" s="137"/>
      <c r="CD438" s="128"/>
      <c r="CE438" s="141"/>
      <c r="CF438" s="117"/>
      <c r="CG438" s="118"/>
      <c r="CH438" s="118"/>
      <c r="CI438" s="119"/>
      <c r="CJ438" s="119"/>
      <c r="CK438" s="119"/>
      <c r="CL438" s="120"/>
      <c r="CM438" s="121"/>
      <c r="CN438" s="122"/>
      <c r="CO438" s="122"/>
      <c r="CP438" s="123"/>
      <c r="CQ438" s="123"/>
      <c r="CR438" s="124"/>
      <c r="CS438" s="125">
        <f t="shared" si="2728"/>
        <v>0</v>
      </c>
      <c r="CT438" s="126"/>
      <c r="CU438" s="176"/>
      <c r="CV438" s="128"/>
      <c r="CW438" s="129"/>
      <c r="CX438" s="130"/>
      <c r="CY438" s="131"/>
      <c r="CZ438" s="132"/>
      <c r="DA438" s="133"/>
      <c r="DB438" s="134"/>
      <c r="DC438" s="135"/>
      <c r="DD438" s="136">
        <f t="shared" si="2729"/>
        <v>0</v>
      </c>
      <c r="DE438" s="137"/>
      <c r="DF438" s="128"/>
      <c r="DG438" s="141"/>
      <c r="DH438" s="117"/>
      <c r="DI438" s="118"/>
      <c r="DJ438" s="118"/>
      <c r="DK438" s="119"/>
      <c r="DL438" s="119"/>
      <c r="DM438" s="119"/>
      <c r="DN438" s="120"/>
      <c r="DO438" s="121"/>
      <c r="DP438" s="122"/>
      <c r="DQ438" s="122"/>
      <c r="DR438" s="123"/>
      <c r="DS438" s="123"/>
      <c r="DT438" s="124"/>
      <c r="DU438" s="125">
        <f t="shared" si="2730"/>
        <v>0</v>
      </c>
      <c r="DV438" s="126"/>
      <c r="DW438" s="176"/>
      <c r="DX438" s="128"/>
      <c r="DY438" s="129"/>
      <c r="DZ438" s="130"/>
      <c r="EA438" s="131"/>
      <c r="EB438" s="132"/>
      <c r="EC438" s="133"/>
      <c r="ED438" s="134"/>
      <c r="EE438" s="135"/>
      <c r="EF438" s="136">
        <f t="shared" si="2731"/>
        <v>0</v>
      </c>
      <c r="EG438" s="137"/>
      <c r="EH438" s="128"/>
      <c r="EI438" s="141"/>
      <c r="EJ438" s="5675">
        <f>الاعدادات!$D$9</f>
        <v>2025</v>
      </c>
      <c r="EK438" s="163">
        <f t="shared" si="2734"/>
        <v>0</v>
      </c>
      <c r="EL438" s="164">
        <f t="shared" si="2735"/>
        <v>0</v>
      </c>
      <c r="EM438" s="164">
        <f>BS430+BT430+BU430+BV430+BW430</f>
        <v>0</v>
      </c>
      <c r="EN438" s="165">
        <f>BX430+BY430+BZ430+CA430</f>
        <v>0</v>
      </c>
      <c r="EO438" s="166">
        <f t="shared" si="2736"/>
        <v>0</v>
      </c>
      <c r="EP438" s="164">
        <f t="shared" si="2737"/>
        <v>0</v>
      </c>
      <c r="EQ438" s="164">
        <f>CU430+CV430+CW430+CX430+CY430</f>
        <v>0</v>
      </c>
      <c r="ER438" s="165">
        <f>CZ430+DA430+DB430+DC430</f>
        <v>0</v>
      </c>
      <c r="ES438" s="166">
        <f t="shared" si="2738"/>
        <v>0</v>
      </c>
      <c r="ET438" s="164">
        <f t="shared" si="2739"/>
        <v>0</v>
      </c>
      <c r="EU438" s="164">
        <f>BS437+BT437+BU437+BV437+BW437</f>
        <v>0</v>
      </c>
      <c r="EV438" s="165">
        <f>BX437+BY437+BZ437+CA437</f>
        <v>0</v>
      </c>
      <c r="EW438" s="166">
        <f t="shared" si="2740"/>
        <v>0</v>
      </c>
      <c r="EX438" s="164">
        <f t="shared" si="2741"/>
        <v>0</v>
      </c>
      <c r="EY438" s="164">
        <f>CU437+CV437+CW437+CX437+CY437</f>
        <v>0</v>
      </c>
      <c r="EZ438" s="167">
        <f>CZ437+DA437+DB437+DC437</f>
        <v>0</v>
      </c>
      <c r="FA438" s="166">
        <f t="shared" si="2742"/>
        <v>0</v>
      </c>
      <c r="FB438" s="164">
        <f t="shared" si="2743"/>
        <v>0</v>
      </c>
      <c r="FC438" s="164">
        <f>DW430+DX430+DY430+DZ430+EA430</f>
        <v>0</v>
      </c>
      <c r="FD438" s="167">
        <f>EB430+EC430+ED430+EE430</f>
        <v>0</v>
      </c>
      <c r="FE438" s="166">
        <f t="shared" si="2744"/>
        <v>0</v>
      </c>
      <c r="FF438" s="164">
        <f t="shared" si="2745"/>
        <v>0</v>
      </c>
      <c r="FG438" s="164">
        <f>DW437+DX437+DY437+DZ437+EA437</f>
        <v>0</v>
      </c>
      <c r="FH438" s="167">
        <f>EB437+EC437+ED437+EE437</f>
        <v>0</v>
      </c>
      <c r="FI438" s="837" t="s">
        <v>200</v>
      </c>
      <c r="FJ438" s="169">
        <f>FA439</f>
        <v>0</v>
      </c>
      <c r="FK438" s="169">
        <f t="shared" ref="FK438" si="2755">FB439</f>
        <v>0</v>
      </c>
      <c r="FL438" s="169">
        <f t="shared" ref="FL438" si="2756">FC439</f>
        <v>0</v>
      </c>
      <c r="FM438" s="169">
        <f>FD439</f>
        <v>0</v>
      </c>
    </row>
    <row r="439" spans="1:174" ht="48" customHeight="1" thickBot="1">
      <c r="A439" s="143"/>
      <c r="B439" s="172"/>
      <c r="C439" s="172"/>
      <c r="D439" s="172"/>
      <c r="E439" s="172"/>
      <c r="F439" s="172"/>
      <c r="G439" s="172"/>
      <c r="H439" s="172"/>
      <c r="I439" s="172"/>
      <c r="J439" s="145"/>
      <c r="K439" s="146"/>
      <c r="L439" s="173"/>
      <c r="M439" s="172"/>
      <c r="N439" s="172"/>
      <c r="O439" s="172"/>
      <c r="P439" s="172"/>
      <c r="Q439" s="172"/>
      <c r="R439" s="172"/>
      <c r="S439" s="172"/>
      <c r="T439" s="172"/>
      <c r="U439" s="172"/>
      <c r="V439" s="172"/>
      <c r="W439" s="172"/>
      <c r="X439" s="172"/>
      <c r="Y439" s="172"/>
      <c r="Z439" s="174"/>
      <c r="AA439" s="172"/>
      <c r="AB439" s="172"/>
      <c r="AC439" s="172"/>
      <c r="AD439" s="172"/>
      <c r="AE439" s="172"/>
      <c r="AF439" s="172"/>
      <c r="AG439" s="172"/>
      <c r="AH439" s="172"/>
      <c r="AI439" s="172"/>
      <c r="AJ439" s="172"/>
      <c r="AK439" s="172"/>
      <c r="AL439" s="172"/>
      <c r="AM439" s="172"/>
      <c r="AN439" s="172"/>
      <c r="AO439" s="172"/>
      <c r="AP439" s="172"/>
      <c r="AQ439" s="172"/>
      <c r="AR439" s="172"/>
      <c r="AS439" s="175"/>
      <c r="AT439" s="172"/>
      <c r="AU439" s="172"/>
      <c r="AV439" s="172"/>
      <c r="AW439" s="172"/>
      <c r="AX439" s="172"/>
      <c r="AY439" s="175"/>
      <c r="AZ439" s="172"/>
      <c r="BA439" s="172"/>
      <c r="BB439" s="2165"/>
      <c r="BC439" s="2009" t="s">
        <v>181</v>
      </c>
      <c r="BD439" s="5689">
        <f t="shared" ref="BD439:BP439" si="2757">SUM(BD434:BD438)</f>
        <v>0</v>
      </c>
      <c r="BE439" s="5690">
        <f t="shared" si="2757"/>
        <v>0</v>
      </c>
      <c r="BF439" s="5690">
        <f t="shared" si="2757"/>
        <v>0</v>
      </c>
      <c r="BG439" s="5690">
        <f t="shared" si="2757"/>
        <v>0</v>
      </c>
      <c r="BH439" s="5690">
        <f t="shared" si="2757"/>
        <v>0</v>
      </c>
      <c r="BI439" s="5690">
        <f t="shared" si="2757"/>
        <v>0</v>
      </c>
      <c r="BJ439" s="5690">
        <f t="shared" si="2757"/>
        <v>0</v>
      </c>
      <c r="BK439" s="5690">
        <f t="shared" si="2757"/>
        <v>0</v>
      </c>
      <c r="BL439" s="5690">
        <f t="shared" si="2757"/>
        <v>0</v>
      </c>
      <c r="BM439" s="5690">
        <f t="shared" si="2757"/>
        <v>0</v>
      </c>
      <c r="BN439" s="5690">
        <f t="shared" si="2757"/>
        <v>0</v>
      </c>
      <c r="BO439" s="5690">
        <f t="shared" si="2757"/>
        <v>0</v>
      </c>
      <c r="BP439" s="5690">
        <f t="shared" si="2757"/>
        <v>0</v>
      </c>
      <c r="BQ439" s="5691">
        <f t="shared" si="2726"/>
        <v>0</v>
      </c>
      <c r="BR439" s="5690">
        <f t="shared" ref="BR439:CR439" si="2758">SUM(BR434:BR438)</f>
        <v>0</v>
      </c>
      <c r="BS439" s="5690">
        <f t="shared" si="2758"/>
        <v>0</v>
      </c>
      <c r="BT439" s="5690">
        <f t="shared" si="2758"/>
        <v>0</v>
      </c>
      <c r="BU439" s="5690">
        <f t="shared" si="2758"/>
        <v>0</v>
      </c>
      <c r="BV439" s="5690">
        <f t="shared" si="2758"/>
        <v>0</v>
      </c>
      <c r="BW439" s="5690">
        <f t="shared" si="2758"/>
        <v>0</v>
      </c>
      <c r="BX439" s="5690">
        <f t="shared" si="2758"/>
        <v>0</v>
      </c>
      <c r="BY439" s="5690">
        <f t="shared" si="2758"/>
        <v>0</v>
      </c>
      <c r="BZ439" s="5692">
        <f t="shared" si="2758"/>
        <v>0</v>
      </c>
      <c r="CA439" s="5690">
        <f t="shared" si="2758"/>
        <v>0</v>
      </c>
      <c r="CB439" s="5690">
        <f t="shared" si="2758"/>
        <v>0</v>
      </c>
      <c r="CC439" s="5690">
        <f t="shared" si="2758"/>
        <v>0</v>
      </c>
      <c r="CD439" s="5690">
        <f t="shared" si="2758"/>
        <v>0</v>
      </c>
      <c r="CE439" s="5693">
        <f t="shared" si="2758"/>
        <v>0</v>
      </c>
      <c r="CF439" s="5689">
        <f t="shared" si="2758"/>
        <v>0</v>
      </c>
      <c r="CG439" s="5690">
        <f t="shared" si="2758"/>
        <v>0</v>
      </c>
      <c r="CH439" s="5690">
        <f t="shared" si="2758"/>
        <v>0</v>
      </c>
      <c r="CI439" s="5690">
        <f t="shared" si="2758"/>
        <v>0</v>
      </c>
      <c r="CJ439" s="5690">
        <f t="shared" si="2758"/>
        <v>0</v>
      </c>
      <c r="CK439" s="5690">
        <f t="shared" si="2758"/>
        <v>0</v>
      </c>
      <c r="CL439" s="5690">
        <f t="shared" si="2758"/>
        <v>0</v>
      </c>
      <c r="CM439" s="5690">
        <f t="shared" si="2758"/>
        <v>0</v>
      </c>
      <c r="CN439" s="5690">
        <f t="shared" si="2758"/>
        <v>0</v>
      </c>
      <c r="CO439" s="5690">
        <f t="shared" si="2758"/>
        <v>0</v>
      </c>
      <c r="CP439" s="5690">
        <f t="shared" si="2758"/>
        <v>0</v>
      </c>
      <c r="CQ439" s="5690">
        <f t="shared" si="2758"/>
        <v>0</v>
      </c>
      <c r="CR439" s="5690">
        <f t="shared" si="2758"/>
        <v>0</v>
      </c>
      <c r="CS439" s="5691">
        <f t="shared" si="2728"/>
        <v>0</v>
      </c>
      <c r="CT439" s="5690">
        <f t="shared" ref="CT439:DT439" si="2759">SUM(CT434:CT438)</f>
        <v>0</v>
      </c>
      <c r="CU439" s="5690">
        <f t="shared" si="2759"/>
        <v>0</v>
      </c>
      <c r="CV439" s="5690">
        <f t="shared" si="2759"/>
        <v>0</v>
      </c>
      <c r="CW439" s="5690">
        <f t="shared" si="2759"/>
        <v>0</v>
      </c>
      <c r="CX439" s="5690">
        <f t="shared" si="2759"/>
        <v>0</v>
      </c>
      <c r="CY439" s="5690">
        <f t="shared" si="2759"/>
        <v>0</v>
      </c>
      <c r="CZ439" s="5690">
        <f t="shared" si="2759"/>
        <v>0</v>
      </c>
      <c r="DA439" s="5690">
        <f t="shared" si="2759"/>
        <v>0</v>
      </c>
      <c r="DB439" s="5692">
        <f t="shared" si="2759"/>
        <v>0</v>
      </c>
      <c r="DC439" s="5690">
        <f t="shared" si="2759"/>
        <v>0</v>
      </c>
      <c r="DD439" s="5690">
        <f t="shared" si="2759"/>
        <v>0</v>
      </c>
      <c r="DE439" s="5690">
        <f t="shared" si="2759"/>
        <v>0</v>
      </c>
      <c r="DF439" s="5690">
        <f t="shared" si="2759"/>
        <v>0</v>
      </c>
      <c r="DG439" s="5693">
        <f t="shared" si="2759"/>
        <v>0</v>
      </c>
      <c r="DH439" s="5689">
        <f t="shared" si="2759"/>
        <v>0</v>
      </c>
      <c r="DI439" s="5690">
        <f t="shared" si="2759"/>
        <v>0</v>
      </c>
      <c r="DJ439" s="5690">
        <f t="shared" si="2759"/>
        <v>0</v>
      </c>
      <c r="DK439" s="5690">
        <f t="shared" si="2759"/>
        <v>0</v>
      </c>
      <c r="DL439" s="5690">
        <f t="shared" si="2759"/>
        <v>0</v>
      </c>
      <c r="DM439" s="5690">
        <f t="shared" si="2759"/>
        <v>0</v>
      </c>
      <c r="DN439" s="5690">
        <f t="shared" si="2759"/>
        <v>0</v>
      </c>
      <c r="DO439" s="5690">
        <f t="shared" si="2759"/>
        <v>0</v>
      </c>
      <c r="DP439" s="5690">
        <f t="shared" si="2759"/>
        <v>0</v>
      </c>
      <c r="DQ439" s="5690">
        <f t="shared" si="2759"/>
        <v>0</v>
      </c>
      <c r="DR439" s="5690">
        <f t="shared" si="2759"/>
        <v>0</v>
      </c>
      <c r="DS439" s="5690">
        <f t="shared" si="2759"/>
        <v>0</v>
      </c>
      <c r="DT439" s="5690">
        <f t="shared" si="2759"/>
        <v>0</v>
      </c>
      <c r="DU439" s="5691">
        <f t="shared" si="2730"/>
        <v>0</v>
      </c>
      <c r="DV439" s="5690">
        <f t="shared" ref="DV439:EI439" si="2760">SUM(DV434:DV438)</f>
        <v>0</v>
      </c>
      <c r="DW439" s="5690">
        <f t="shared" si="2760"/>
        <v>0</v>
      </c>
      <c r="DX439" s="5690">
        <f t="shared" si="2760"/>
        <v>0</v>
      </c>
      <c r="DY439" s="5690">
        <f t="shared" si="2760"/>
        <v>0</v>
      </c>
      <c r="DZ439" s="5690">
        <f t="shared" si="2760"/>
        <v>0</v>
      </c>
      <c r="EA439" s="5690">
        <f t="shared" si="2760"/>
        <v>0</v>
      </c>
      <c r="EB439" s="5690">
        <f t="shared" si="2760"/>
        <v>0</v>
      </c>
      <c r="EC439" s="5690">
        <f t="shared" si="2760"/>
        <v>0</v>
      </c>
      <c r="ED439" s="5692">
        <f t="shared" si="2760"/>
        <v>0</v>
      </c>
      <c r="EE439" s="5690">
        <f t="shared" si="2760"/>
        <v>0</v>
      </c>
      <c r="EF439" s="5690">
        <f t="shared" si="2760"/>
        <v>0</v>
      </c>
      <c r="EG439" s="5690">
        <f t="shared" si="2760"/>
        <v>0</v>
      </c>
      <c r="EH439" s="5690">
        <f t="shared" si="2760"/>
        <v>0</v>
      </c>
      <c r="EI439" s="5693">
        <f t="shared" si="2760"/>
        <v>0</v>
      </c>
      <c r="EJ439" s="5675">
        <f>الاعدادات!$D$10</f>
        <v>2026</v>
      </c>
      <c r="EK439" s="163">
        <f t="shared" si="2734"/>
        <v>0</v>
      </c>
      <c r="EL439" s="164">
        <f t="shared" si="2735"/>
        <v>0</v>
      </c>
      <c r="EM439" s="164">
        <f>BS431+BT431+BU431+BV431+BW431</f>
        <v>0</v>
      </c>
      <c r="EN439" s="165">
        <f>BX431+BY431+BZ431+CA431</f>
        <v>0</v>
      </c>
      <c r="EO439" s="166">
        <f t="shared" si="2736"/>
        <v>0</v>
      </c>
      <c r="EP439" s="164">
        <f t="shared" si="2737"/>
        <v>0</v>
      </c>
      <c r="EQ439" s="164">
        <f>CU431+CV431+CW431+CX431+CY431</f>
        <v>0</v>
      </c>
      <c r="ER439" s="165">
        <f>CZ431+DA431+DB431+DC431</f>
        <v>0</v>
      </c>
      <c r="ES439" s="166">
        <f t="shared" si="2738"/>
        <v>0</v>
      </c>
      <c r="ET439" s="164">
        <f t="shared" si="2739"/>
        <v>0</v>
      </c>
      <c r="EU439" s="164">
        <f>BS438+BT438+BU438+BV438+BW438</f>
        <v>0</v>
      </c>
      <c r="EV439" s="165">
        <f>BX438+BY438+BZ438+CA438</f>
        <v>0</v>
      </c>
      <c r="EW439" s="166">
        <f t="shared" si="2740"/>
        <v>0</v>
      </c>
      <c r="EX439" s="164">
        <f t="shared" si="2741"/>
        <v>0</v>
      </c>
      <c r="EY439" s="164">
        <f>CU438+CV438+CW438+CX438+CY438</f>
        <v>0</v>
      </c>
      <c r="EZ439" s="167">
        <f>CZ438+DA438+DB438+DC438</f>
        <v>0</v>
      </c>
      <c r="FA439" s="166">
        <f t="shared" si="2742"/>
        <v>0</v>
      </c>
      <c r="FB439" s="164">
        <f t="shared" si="2743"/>
        <v>0</v>
      </c>
      <c r="FC439" s="164">
        <f>DW431+DX431+DY431+DZ431+EA431</f>
        <v>0</v>
      </c>
      <c r="FD439" s="167">
        <f>EB431+EC431+ED431+EE431</f>
        <v>0</v>
      </c>
      <c r="FE439" s="166">
        <f t="shared" si="2744"/>
        <v>0</v>
      </c>
      <c r="FF439" s="164">
        <f t="shared" si="2745"/>
        <v>0</v>
      </c>
      <c r="FG439" s="164">
        <f>DW438+DX438+DY438+DZ438+EA438</f>
        <v>0</v>
      </c>
      <c r="FH439" s="167">
        <f>EB438+EC438+ED438+EE438</f>
        <v>0</v>
      </c>
      <c r="FI439" s="837" t="s">
        <v>597</v>
      </c>
      <c r="FJ439" s="169">
        <f>FE439</f>
        <v>0</v>
      </c>
      <c r="FK439" s="169">
        <f t="shared" ref="FK439" si="2761">FF439</f>
        <v>0</v>
      </c>
      <c r="FL439" s="169">
        <f t="shared" ref="FL439" si="2762">FG439</f>
        <v>0</v>
      </c>
      <c r="FM439" s="169">
        <f t="shared" ref="FM439" si="2763">FH439</f>
        <v>0</v>
      </c>
    </row>
    <row r="440" spans="1:174" ht="48" customHeight="1" thickBot="1">
      <c r="A440" s="2527"/>
      <c r="B440" s="2527"/>
      <c r="C440" s="2527"/>
      <c r="D440" s="2527"/>
      <c r="E440" s="2527"/>
      <c r="F440" s="2527"/>
      <c r="G440" s="2527"/>
      <c r="H440" s="2527"/>
      <c r="I440" s="2527"/>
      <c r="J440" s="2527"/>
      <c r="K440" s="2527"/>
      <c r="L440" s="2527"/>
      <c r="M440" s="2527"/>
      <c r="N440" s="2527"/>
      <c r="O440" s="2527"/>
      <c r="P440" s="2527"/>
      <c r="Q440" s="2527"/>
      <c r="R440" s="2527"/>
      <c r="S440" s="2527"/>
      <c r="T440" s="2527"/>
      <c r="U440" s="2527"/>
      <c r="V440" s="2527"/>
      <c r="W440" s="2527"/>
      <c r="X440" s="2527"/>
      <c r="Y440" s="2527"/>
      <c r="Z440" s="2527"/>
      <c r="AA440" s="2527"/>
      <c r="AB440" s="2527"/>
      <c r="AC440" s="2527"/>
      <c r="AD440" s="2527"/>
      <c r="AE440" s="2527"/>
      <c r="AF440" s="2527"/>
      <c r="AG440" s="2527"/>
      <c r="AH440" s="2527"/>
      <c r="AI440" s="2527"/>
      <c r="AJ440" s="2527"/>
      <c r="AK440" s="2527"/>
      <c r="AL440" s="2527"/>
      <c r="AM440" s="2527"/>
      <c r="AN440" s="2527"/>
      <c r="AO440" s="2527"/>
      <c r="AP440" s="2527"/>
      <c r="AQ440" s="2527"/>
      <c r="AR440" s="2527"/>
      <c r="AS440" s="2527"/>
      <c r="AT440" s="2527"/>
      <c r="AU440" s="2527"/>
      <c r="AV440" s="2527"/>
      <c r="AW440" s="2527"/>
      <c r="AX440" s="2527"/>
      <c r="AY440" s="2527"/>
      <c r="AZ440" s="2527"/>
      <c r="BA440" s="2527"/>
      <c r="BB440" s="2527"/>
      <c r="BC440" s="2527"/>
      <c r="BD440" s="2528"/>
      <c r="BE440" s="2527"/>
      <c r="BF440" s="2527"/>
      <c r="BG440" s="2527"/>
      <c r="BH440" s="2527"/>
      <c r="BI440" s="2527"/>
      <c r="BJ440" s="2527"/>
      <c r="BK440" s="2527"/>
      <c r="BL440" s="2527"/>
      <c r="BM440" s="2527"/>
      <c r="BN440" s="2527"/>
      <c r="BO440" s="2527"/>
      <c r="BP440" s="2527"/>
      <c r="BQ440" s="2527"/>
      <c r="BR440" s="2527"/>
      <c r="BS440" s="2527"/>
      <c r="BT440" s="2527"/>
      <c r="BU440" s="2527"/>
      <c r="BV440" s="2527"/>
      <c r="BW440" s="2527"/>
      <c r="BX440" s="2527"/>
      <c r="BY440" s="2527"/>
      <c r="BZ440" s="2527"/>
      <c r="CA440" s="2527"/>
      <c r="CB440" s="2527"/>
      <c r="CC440" s="2527"/>
      <c r="CD440" s="2527"/>
      <c r="CE440" s="2527"/>
      <c r="CF440" s="2528"/>
      <c r="CG440" s="2527"/>
      <c r="CH440" s="2527"/>
      <c r="CI440" s="2527"/>
      <c r="CJ440" s="2527"/>
      <c r="CK440" s="2527"/>
      <c r="CL440" s="2527"/>
      <c r="CM440" s="2527"/>
      <c r="CN440" s="2527"/>
      <c r="CO440" s="2527"/>
      <c r="CP440" s="2527"/>
      <c r="CQ440" s="2527"/>
      <c r="CR440" s="2527"/>
      <c r="CS440" s="2527"/>
      <c r="CT440" s="2527"/>
      <c r="CU440" s="2527"/>
      <c r="CV440" s="2527"/>
      <c r="CW440" s="2527"/>
      <c r="CX440" s="2527"/>
      <c r="CY440" s="2527"/>
      <c r="CZ440" s="2527"/>
      <c r="DA440" s="2527"/>
      <c r="DB440" s="2527"/>
      <c r="DC440" s="2527"/>
      <c r="DD440" s="2527"/>
      <c r="DE440" s="2527"/>
      <c r="DF440" s="2527"/>
      <c r="DG440" s="2527"/>
      <c r="DH440" s="2528"/>
      <c r="DI440" s="2527"/>
      <c r="DJ440" s="2527"/>
      <c r="DK440" s="2527"/>
      <c r="DL440" s="2527"/>
      <c r="DM440" s="2527"/>
      <c r="DN440" s="2527"/>
      <c r="DO440" s="2527"/>
      <c r="DP440" s="2527"/>
      <c r="DQ440" s="2527"/>
      <c r="DR440" s="2527"/>
      <c r="DS440" s="2527"/>
      <c r="DT440" s="2527"/>
      <c r="DU440" s="2527"/>
      <c r="DV440" s="2527"/>
      <c r="DW440" s="2527"/>
      <c r="DX440" s="2527"/>
      <c r="DY440" s="2527"/>
      <c r="DZ440" s="2527"/>
      <c r="EA440" s="2527"/>
      <c r="EB440" s="2527"/>
      <c r="EC440" s="2527"/>
      <c r="ED440" s="2527"/>
      <c r="EE440" s="2527"/>
      <c r="EF440" s="2527"/>
      <c r="EG440" s="2527"/>
      <c r="EH440" s="2527"/>
      <c r="EI440" s="2527"/>
      <c r="EJ440" s="2527"/>
      <c r="EK440" s="5688">
        <f>SUM(EK435:EK439)</f>
        <v>0</v>
      </c>
      <c r="EL440" s="5688">
        <f t="shared" ref="EL440:FH440" si="2764">SUM(EL435:EL439)</f>
        <v>0</v>
      </c>
      <c r="EM440" s="5688">
        <f t="shared" si="2764"/>
        <v>0</v>
      </c>
      <c r="EN440" s="5688">
        <f t="shared" si="2764"/>
        <v>0</v>
      </c>
      <c r="EO440" s="5688">
        <f t="shared" si="2764"/>
        <v>0</v>
      </c>
      <c r="EP440" s="5688">
        <f t="shared" si="2764"/>
        <v>0</v>
      </c>
      <c r="EQ440" s="5688">
        <f t="shared" si="2764"/>
        <v>0</v>
      </c>
      <c r="ER440" s="5688">
        <f t="shared" si="2764"/>
        <v>0</v>
      </c>
      <c r="ES440" s="5688">
        <f t="shared" si="2764"/>
        <v>0</v>
      </c>
      <c r="ET440" s="5688">
        <f t="shared" si="2764"/>
        <v>0</v>
      </c>
      <c r="EU440" s="5688">
        <f t="shared" si="2764"/>
        <v>0</v>
      </c>
      <c r="EV440" s="5688">
        <f t="shared" si="2764"/>
        <v>0</v>
      </c>
      <c r="EW440" s="5688">
        <f t="shared" si="2764"/>
        <v>0</v>
      </c>
      <c r="EX440" s="5688">
        <f t="shared" si="2764"/>
        <v>0</v>
      </c>
      <c r="EY440" s="5688">
        <f t="shared" si="2764"/>
        <v>0</v>
      </c>
      <c r="EZ440" s="5688">
        <f t="shared" si="2764"/>
        <v>0</v>
      </c>
      <c r="FA440" s="5688">
        <f t="shared" si="2764"/>
        <v>0</v>
      </c>
      <c r="FB440" s="5688">
        <f t="shared" si="2764"/>
        <v>0</v>
      </c>
      <c r="FC440" s="5688">
        <f t="shared" si="2764"/>
        <v>0</v>
      </c>
      <c r="FD440" s="5688">
        <f t="shared" si="2764"/>
        <v>0</v>
      </c>
      <c r="FE440" s="5688">
        <f t="shared" si="2764"/>
        <v>0</v>
      </c>
      <c r="FF440" s="5688">
        <f t="shared" si="2764"/>
        <v>0</v>
      </c>
      <c r="FG440" s="5688">
        <f t="shared" si="2764"/>
        <v>0</v>
      </c>
      <c r="FH440" s="5688">
        <f t="shared" si="2764"/>
        <v>0</v>
      </c>
      <c r="FI440" s="2527"/>
      <c r="FJ440" s="2527"/>
      <c r="FK440" s="2527"/>
      <c r="FL440" s="2527"/>
      <c r="FM440" s="2527"/>
    </row>
    <row r="441" spans="1:174" ht="48" customHeight="1" thickBot="1">
      <c r="A441" s="6227" t="s">
        <v>1142</v>
      </c>
      <c r="B441" s="6230" t="str" cm="1">
        <f t="array" ref="B441">_xlfn.XLOOKUP(1, (INDEX(التشكيل_القديم!$L$5:$S$49, ,6)=$A441) * (INDEX(التشكيل_القديم!$L$5:$S$49, ,7)="رئيس الدائرة"), INDEX(التشكيل_القديم!$L$5:$S$49, ,2))</f>
        <v>احمد فراج جابر زيدان</v>
      </c>
      <c r="C441" s="6230"/>
      <c r="D441" s="6230"/>
      <c r="E441" s="6230"/>
      <c r="F441" s="6230"/>
      <c r="G441" s="6230"/>
      <c r="H441" s="5676" cm="1">
        <f t="array" ref="H441">_xlfn.XLOOKUP(1, (INDEX(التشكيل_القديم!$L$5:$S$49, ,6)=$A441) * (INDEX(التشكيل_القديم!$L$5:$S$49, ,7)="رئيس الدائرة"), INDEX(التشكيل_القديم!$L$5:$S$49, ,3))</f>
        <v>794</v>
      </c>
      <c r="I441" s="2171" t="str" cm="1">
        <f t="array" ref="I441">_xlfn.XLOOKUP(1, (INDEX(التشكيل_القديم!$L$5:$S$49, ,6)=$A441) * (INDEX(التشكيل_القديم!$L$5:$S$49, ,7)="رئيس الدائرة"), INDEX(التشكيل_القديم!$L$5:$S$49, ,4))</f>
        <v>أ</v>
      </c>
      <c r="J441" s="6231" t="s">
        <v>32</v>
      </c>
      <c r="K441" s="6234" t="s">
        <v>20</v>
      </c>
      <c r="L441" s="5567" t="s">
        <v>1202</v>
      </c>
      <c r="M441" s="5567"/>
      <c r="N441" s="6156" t="s">
        <v>1174</v>
      </c>
      <c r="O441" s="6157"/>
      <c r="P441" s="6157"/>
      <c r="Q441" s="6157"/>
      <c r="R441" s="6157"/>
      <c r="S441" s="6157"/>
      <c r="T441" s="6157"/>
      <c r="U441" s="6157"/>
      <c r="V441" s="6157"/>
      <c r="W441" s="6157"/>
      <c r="X441" s="6157"/>
      <c r="Y441" s="6157"/>
      <c r="Z441" s="6157"/>
      <c r="AA441" s="6157"/>
      <c r="AB441" s="6157"/>
      <c r="AC441" s="6157"/>
      <c r="AD441" s="6157"/>
      <c r="AE441" s="6157"/>
      <c r="AF441" s="6157"/>
      <c r="AG441" s="6157"/>
      <c r="AH441" s="6157"/>
      <c r="AI441" s="6157"/>
      <c r="AJ441" s="6157"/>
      <c r="AK441" s="6157"/>
      <c r="AL441" s="6157"/>
      <c r="AM441" s="6157"/>
      <c r="AN441" s="6157"/>
      <c r="AO441" s="6157"/>
      <c r="AP441" s="6157"/>
      <c r="AQ441" s="6157"/>
      <c r="AR441" s="6157"/>
      <c r="AS441" s="6157"/>
      <c r="AT441" s="6157"/>
      <c r="AU441" s="6157"/>
      <c r="AV441" s="6157"/>
      <c r="AW441" s="6157"/>
      <c r="AX441" s="6157"/>
      <c r="AY441" s="6157"/>
      <c r="AZ441" s="6157"/>
      <c r="BA441" s="6158"/>
      <c r="BB441" s="2158" t="s">
        <v>176</v>
      </c>
      <c r="BC441" s="2526"/>
      <c r="BD441" s="5652">
        <f>_xlfn.XLOOKUP(B441,التشكيل_القديم!$M$5:$M$39,التشكيل_القديم!$L$5:$L$39,0,0)</f>
        <v>24</v>
      </c>
      <c r="BE441" s="6210" t="str">
        <f xml:space="preserve"> "(" &amp;BD441&amp;")                 " &amp;"رئيس الدائرة  /  "  &amp;B441</f>
        <v>(24)                 رئيس الدائرة  /  احمد فراج جابر زيدان</v>
      </c>
      <c r="BF441" s="6210"/>
      <c r="BG441" s="6210"/>
      <c r="BH441" s="6210"/>
      <c r="BI441" s="6210"/>
      <c r="BJ441" s="6210"/>
      <c r="BK441" s="6210"/>
      <c r="BL441" s="6210"/>
      <c r="BM441" s="6210"/>
      <c r="BN441" s="6210"/>
      <c r="BO441" s="6210"/>
      <c r="BP441" s="6210"/>
      <c r="BQ441" s="6210"/>
      <c r="BR441" s="6210"/>
      <c r="BS441" s="6210"/>
      <c r="BT441" s="6210"/>
      <c r="BU441" s="6210"/>
      <c r="BV441" s="6210"/>
      <c r="BW441" s="6210"/>
      <c r="BX441" s="6210"/>
      <c r="BY441" s="6210"/>
      <c r="BZ441" s="6210"/>
      <c r="CA441" s="6210"/>
      <c r="CB441" s="6210"/>
      <c r="CC441" s="6210"/>
      <c r="CD441" s="6210"/>
      <c r="CE441" s="6211"/>
      <c r="CF441" s="5653">
        <f>_xlfn.XLOOKUP(B442,التشكيل_القديم!$M$5:$M$39,التشكيل_القديم!$L$5:$L$39,0,0)</f>
        <v>25</v>
      </c>
      <c r="CG441" s="6341" t="str">
        <f>"(2)             "&amp; "عضو يمين الدائرة  /  "  &amp;B442</f>
        <v>(2)             عضو يمين الدائرة  /  احمد حسام الدين حمزة محمد</v>
      </c>
      <c r="CH441" s="6210"/>
      <c r="CI441" s="6210"/>
      <c r="CJ441" s="6210"/>
      <c r="CK441" s="6210"/>
      <c r="CL441" s="6210"/>
      <c r="CM441" s="6210"/>
      <c r="CN441" s="6210"/>
      <c r="CO441" s="6210"/>
      <c r="CP441" s="6210"/>
      <c r="CQ441" s="6210"/>
      <c r="CR441" s="6210"/>
      <c r="CS441" s="6210"/>
      <c r="CT441" s="6210"/>
      <c r="CU441" s="6210"/>
      <c r="CV441" s="6210"/>
      <c r="CW441" s="6210"/>
      <c r="CX441" s="6210"/>
      <c r="CY441" s="6210"/>
      <c r="CZ441" s="6210"/>
      <c r="DA441" s="6210"/>
      <c r="DB441" s="6210"/>
      <c r="DC441" s="6210"/>
      <c r="DD441" s="6210"/>
      <c r="DE441" s="6210"/>
      <c r="DF441" s="6210"/>
      <c r="DG441" s="6211"/>
      <c r="DH441" s="5653">
        <f>_xlfn.XLOOKUP(B445,التشكيل_القديم!$M$5:$M$39,التشكيل_القديم!$L$5:$L$39,0,0)</f>
        <v>0</v>
      </c>
      <c r="DI441" s="6210" t="str">
        <f>IF(B445&lt;&gt;"","(5)             "&amp;"عضو يسار يسار اليسار الدائرة /  "&amp;B445,"لا يوجد عضو خامس")</f>
        <v>لا يوجد عضو خامس</v>
      </c>
      <c r="DJ441" s="6210"/>
      <c r="DK441" s="6210"/>
      <c r="DL441" s="6210"/>
      <c r="DM441" s="6210"/>
      <c r="DN441" s="6210"/>
      <c r="DO441" s="6210"/>
      <c r="DP441" s="6210"/>
      <c r="DQ441" s="6210"/>
      <c r="DR441" s="6210"/>
      <c r="DS441" s="6210"/>
      <c r="DT441" s="6210"/>
      <c r="DU441" s="6210"/>
      <c r="DV441" s="6210"/>
      <c r="DW441" s="6210"/>
      <c r="DX441" s="6210"/>
      <c r="DY441" s="6210"/>
      <c r="DZ441" s="6210"/>
      <c r="EA441" s="6210"/>
      <c r="EB441" s="6210"/>
      <c r="EC441" s="6210"/>
      <c r="ED441" s="6210"/>
      <c r="EE441" s="6210"/>
      <c r="EF441" s="6210"/>
      <c r="EG441" s="6210"/>
      <c r="EH441" s="6210"/>
      <c r="EI441" s="6210"/>
      <c r="EJ441" s="2024"/>
      <c r="EK441" s="5654" t="str">
        <f>الاعدادات!$F$5</f>
        <v>أغسطس</v>
      </c>
      <c r="EL441" s="5655" t="str">
        <f>الاعدادات!$F$6</f>
        <v>سبتمبر</v>
      </c>
      <c r="EM441" s="5655" t="str">
        <f>الاعدادات!$F$7</f>
        <v>أكتوبر</v>
      </c>
      <c r="EN441" s="2010" t="s">
        <v>106</v>
      </c>
      <c r="EO441" s="5654" t="str">
        <f>الاعدادات!$F$5</f>
        <v>أغسطس</v>
      </c>
      <c r="EP441" s="5655" t="str">
        <f>الاعدادات!$F$6</f>
        <v>سبتمبر</v>
      </c>
      <c r="EQ441" s="5655" t="str">
        <f>الاعدادات!$F$7</f>
        <v>أكتوبر</v>
      </c>
      <c r="ER441" s="2010" t="s">
        <v>106</v>
      </c>
      <c r="ES441" s="5654" t="str">
        <f>الاعدادات!$F$5</f>
        <v>أغسطس</v>
      </c>
      <c r="ET441" s="5655" t="str">
        <f>الاعدادات!$F$6</f>
        <v>سبتمبر</v>
      </c>
      <c r="EU441" s="5655" t="str">
        <f>الاعدادات!$F$7</f>
        <v>أكتوبر</v>
      </c>
      <c r="EV441" s="2010" t="s">
        <v>106</v>
      </c>
      <c r="EW441" s="5654" t="str">
        <f>الاعدادات!$F$5</f>
        <v>أغسطس</v>
      </c>
      <c r="EX441" s="5655" t="str">
        <f>الاعدادات!$F$6</f>
        <v>سبتمبر</v>
      </c>
      <c r="EY441" s="2010" t="s">
        <v>106</v>
      </c>
      <c r="EZ441" s="5654" t="str">
        <f>الاعدادات!$F$5</f>
        <v>أغسطس</v>
      </c>
      <c r="FA441" s="5655" t="str">
        <f>الاعدادات!$F$6</f>
        <v>سبتمبر</v>
      </c>
      <c r="FB441" s="5655" t="str">
        <f>الاعدادات!$F$7</f>
        <v>أكتوبر</v>
      </c>
      <c r="FC441" s="2010" t="s">
        <v>106</v>
      </c>
      <c r="FD441" s="5654" t="str">
        <f>الاعدادات!$F$5</f>
        <v>أغسطس</v>
      </c>
      <c r="FE441" s="5655" t="str">
        <f>الاعدادات!$F$6</f>
        <v>سبتمبر</v>
      </c>
      <c r="FF441" s="5655" t="str">
        <f>الاعدادات!$F$7</f>
        <v>أكتوبر</v>
      </c>
      <c r="FG441" s="2010" t="s">
        <v>106</v>
      </c>
      <c r="FK441" s="5654" t="str">
        <f>الاعدادات!$F$5</f>
        <v>أغسطس</v>
      </c>
      <c r="FL441" s="5655" t="str">
        <f>الاعدادات!$F$6</f>
        <v>سبتمبر</v>
      </c>
      <c r="FM441" s="5655" t="str">
        <f>الاعدادات!$F$7</f>
        <v>أكتوبر</v>
      </c>
      <c r="FN441" s="2010" t="s">
        <v>106</v>
      </c>
      <c r="FO441" s="5654" t="str">
        <f>الاعدادات!$F$5</f>
        <v>أغسطس</v>
      </c>
      <c r="FP441" s="5655" t="str">
        <f>الاعدادات!$F$6</f>
        <v>سبتمبر</v>
      </c>
      <c r="FQ441" s="5655" t="str">
        <f>الاعدادات!$F$7</f>
        <v>أكتوبر</v>
      </c>
      <c r="FR441" s="2010" t="s">
        <v>106</v>
      </c>
    </row>
    <row r="442" spans="1:174" ht="48" customHeight="1" thickBot="1">
      <c r="A442" s="6228"/>
      <c r="B442" s="6250" t="str" cm="1">
        <f t="array" ref="B442">_xlfn.XLOOKUP(1, (INDEX(التشكيل_القديم!$L$5:$S$49, ,6)=$A441) * (INDEX(التشكيل_القديم!$L$5:$S$49, ,7)="عضو يمين"), INDEX(التشكيل_القديم!$L$5:$S$49, ,2))</f>
        <v>احمد حسام الدين حمزة محمد</v>
      </c>
      <c r="C442" s="6250"/>
      <c r="D442" s="6250"/>
      <c r="E442" s="6250"/>
      <c r="F442" s="6250"/>
      <c r="G442" s="6250"/>
      <c r="H442" s="2170" cm="1">
        <f t="array" ref="H442">_xlfn.XLOOKUP(1, (INDEX(التشكيل_القديم!$L$5:$S$49, ,6)=$A441) * (INDEX(التشكيل_القديم!$L$5:$S$49, ,7)="عضو يمين"), INDEX(التشكيل_القديم!$L$5:$S$49, ,3))</f>
        <v>463</v>
      </c>
      <c r="I442" s="2171" t="str" cm="1">
        <f t="array" ref="I442">_xlfn.XLOOKUP(1, (INDEX(التشكيل_القديم!$L$5:$S$49, ,6)=$A441) * (INDEX(التشكيل_القديم!$L$5:$S$49, ,7)="عضو يمين"), INDEX(التشكيل_القديم!$L$5:$S$49, ,4))</f>
        <v>أ</v>
      </c>
      <c r="J442" s="6232"/>
      <c r="K442" s="6235"/>
      <c r="L442" s="5677" t="str">
        <f>الاعدادات!$D$6</f>
        <v>2022 وما قبلها</v>
      </c>
      <c r="M442" s="2012">
        <v>0</v>
      </c>
      <c r="N442" s="2003"/>
      <c r="O442" s="2003"/>
      <c r="P442" s="2003"/>
      <c r="Q442" s="2003"/>
      <c r="R442" s="2003"/>
      <c r="S442" s="2003"/>
      <c r="T442" s="2003"/>
      <c r="U442" s="2003"/>
      <c r="V442" s="2003"/>
      <c r="W442" s="2003"/>
      <c r="X442" s="2003"/>
      <c r="Y442" s="2017"/>
      <c r="Z442" s="5678">
        <f>Y442+X442+U442+T442+S442+R442+Q442+P442+O442+N442+M442-W442</f>
        <v>0</v>
      </c>
      <c r="AA442" s="2021"/>
      <c r="AB442" s="2005"/>
      <c r="AC442" s="5656">
        <f>SUM(BD442:BJ442,CF442:CL442,BD449:BJ449,CF449:CL449,DH442:DN442,DH449:DN449)</f>
        <v>0</v>
      </c>
      <c r="AD442" s="5656">
        <f>SUM(BK442:BO442,CM442:CQ442,BK449:BO449,CM449:CQ449,DO442:DS442,DO449:DS449)</f>
        <v>0</v>
      </c>
      <c r="AE442" s="5656">
        <f>BP442+CR442+BP449+CR449+DT442+DT449</f>
        <v>0</v>
      </c>
      <c r="AF442" s="5657">
        <f t="shared" ref="AF442:AF446" si="2765">AE442+AD442+AC442</f>
        <v>0</v>
      </c>
      <c r="AG442" s="5656">
        <f t="shared" ref="AG442:AG446" si="2766">BR442+CT442+BR449+CT449+DV442+DV449</f>
        <v>0</v>
      </c>
      <c r="AH442" s="5658">
        <f>BS442+CU442+BS449+CU449+DW442+DW449</f>
        <v>0</v>
      </c>
      <c r="AI442" s="5656">
        <f t="shared" ref="AI442:AI446" si="2767">BT442+CV442+BT449+CV449+DX442+DX449</f>
        <v>0</v>
      </c>
      <c r="AJ442" s="5656">
        <f t="shared" ref="AJ442:AJ446" si="2768">BU442+CW442+BU449+CW449+DY442+DY449</f>
        <v>0</v>
      </c>
      <c r="AK442" s="5656">
        <f t="shared" ref="AK442:AK446" si="2769">BV442+CX442+BV449+CX449+DZ442+DZ449</f>
        <v>0</v>
      </c>
      <c r="AL442" s="5656">
        <f t="shared" ref="AL442:AL446" si="2770">BW442+CY442+BW449+CY449+EA442+EA449</f>
        <v>0</v>
      </c>
      <c r="AM442" s="5657">
        <f t="shared" ref="AM442:AM446" si="2771">AL442+AK442+AJ442+AI442+AH442</f>
        <v>0</v>
      </c>
      <c r="AN442" s="5659">
        <f>BX442+CZ442+BX449+CZ449+EB442+EB449</f>
        <v>0</v>
      </c>
      <c r="AO442" s="5659">
        <f t="shared" ref="AO442:AO446" si="2772">BY442+DA442+BY449+DA449+EC442+EC449</f>
        <v>0</v>
      </c>
      <c r="AP442" s="5659">
        <f>BZ442+DB442+DB449+BZ449+ED442+ED449</f>
        <v>0</v>
      </c>
      <c r="AQ442" s="5657">
        <f t="shared" ref="AQ442:AQ446" si="2773">AP442+AO442+AN442</f>
        <v>0</v>
      </c>
      <c r="AR442" s="5660">
        <f>CA442+DC442+CA449+DC449+EE442+EE449</f>
        <v>0</v>
      </c>
      <c r="AS442" s="5661">
        <f t="shared" ref="AS442:AS446" si="2774">AR442+AQ442+AM442+AG442+AF442</f>
        <v>0</v>
      </c>
      <c r="AT442" s="2021"/>
      <c r="AU442" s="5656">
        <f t="shared" ref="AU442:AU446" si="2775">CC442+DE442+CC449+DE449+EG442+EG449</f>
        <v>0</v>
      </c>
      <c r="AV442" s="5656">
        <f t="shared" ref="AV442:AV446" si="2776">CD442+DF442+CD449+DF449+EH442+EH449</f>
        <v>0</v>
      </c>
      <c r="AW442" s="2003"/>
      <c r="AX442" s="2004"/>
      <c r="AY442" s="5682">
        <f t="shared" ref="AY442:AY446" si="2777">AX442+AW442+AV442+AU442+AT442</f>
        <v>0</v>
      </c>
      <c r="AZ442" s="2006"/>
      <c r="BA442" s="5656">
        <f t="shared" ref="BA442:BA447" si="2778">AY442+AS442+AA442-Z442</f>
        <v>0</v>
      </c>
      <c r="BB442" s="2159"/>
      <c r="BC442" s="5683" t="str">
        <f>الاعدادات!$D$6</f>
        <v>2022 وما قبلها</v>
      </c>
      <c r="BD442" s="82"/>
      <c r="BE442" s="83"/>
      <c r="BF442" s="83"/>
      <c r="BG442" s="84"/>
      <c r="BH442" s="84"/>
      <c r="BI442" s="84"/>
      <c r="BJ442" s="85"/>
      <c r="BK442" s="86"/>
      <c r="BL442" s="87"/>
      <c r="BM442" s="87"/>
      <c r="BN442" s="88"/>
      <c r="BO442" s="88"/>
      <c r="BP442" s="89"/>
      <c r="BQ442" s="77">
        <f t="shared" ref="BQ442:BQ447" si="2779">BP442+BO442+BN442+BM442+BL442+BK442+BJ442+BI442+BH442+BG442+BF442+BE442+BD442</f>
        <v>0</v>
      </c>
      <c r="BR442" s="90"/>
      <c r="BS442" s="91"/>
      <c r="BT442" s="92"/>
      <c r="BU442" s="93"/>
      <c r="BV442" s="94"/>
      <c r="BW442" s="95"/>
      <c r="BX442" s="96"/>
      <c r="BY442" s="97"/>
      <c r="BZ442" s="98"/>
      <c r="CA442" s="99"/>
      <c r="CB442" s="79">
        <f t="shared" ref="CB442:CB446" si="2780">CA442+BZ442+BY442+BX442+BW442+BV442+BU442+BT442+BS442+BR442+BQ442</f>
        <v>0</v>
      </c>
      <c r="CC442" s="80"/>
      <c r="CD442" s="78"/>
      <c r="CE442" s="100"/>
      <c r="CF442" s="101"/>
      <c r="CG442" s="83"/>
      <c r="CH442" s="83"/>
      <c r="CI442" s="84"/>
      <c r="CJ442" s="84"/>
      <c r="CK442" s="84"/>
      <c r="CL442" s="85"/>
      <c r="CM442" s="86"/>
      <c r="CN442" s="87"/>
      <c r="CO442" s="87"/>
      <c r="CP442" s="88"/>
      <c r="CQ442" s="88"/>
      <c r="CR442" s="89"/>
      <c r="CS442" s="77">
        <f t="shared" ref="CS442:CS447" si="2781">CR442+CQ442+CP442+CO442+CN442+CM442+CL442+CK442+CJ442+CI442+CH442+CG442+CF442</f>
        <v>0</v>
      </c>
      <c r="CT442" s="90"/>
      <c r="CU442" s="91"/>
      <c r="CV442" s="92"/>
      <c r="CW442" s="93"/>
      <c r="CX442" s="94"/>
      <c r="CY442" s="95"/>
      <c r="CZ442" s="96"/>
      <c r="DA442" s="97"/>
      <c r="DB442" s="98"/>
      <c r="DC442" s="99"/>
      <c r="DD442" s="81">
        <f t="shared" ref="DD442:DD443" si="2782">SUM(CS442:DC442)</f>
        <v>0</v>
      </c>
      <c r="DE442" s="80"/>
      <c r="DF442" s="78"/>
      <c r="DG442" s="102"/>
      <c r="DH442" s="101"/>
      <c r="DI442" s="83"/>
      <c r="DJ442" s="83"/>
      <c r="DK442" s="84"/>
      <c r="DL442" s="84"/>
      <c r="DM442" s="84"/>
      <c r="DN442" s="85"/>
      <c r="DO442" s="86"/>
      <c r="DP442" s="87"/>
      <c r="DQ442" s="87"/>
      <c r="DR442" s="88"/>
      <c r="DS442" s="88"/>
      <c r="DT442" s="89"/>
      <c r="DU442" s="77">
        <f t="shared" ref="DU442:DU444" si="2783">DT442+DS442+DR442+DQ442+DP442+DO442+DN442+DM442+DL442+DK442+DJ442+DI442+DH442</f>
        <v>0</v>
      </c>
      <c r="DV442" s="90"/>
      <c r="DW442" s="91"/>
      <c r="DX442" s="92"/>
      <c r="DY442" s="93"/>
      <c r="DZ442" s="94"/>
      <c r="EA442" s="95"/>
      <c r="EB442" s="96"/>
      <c r="EC442" s="97"/>
      <c r="ED442" s="98"/>
      <c r="EE442" s="99"/>
      <c r="EF442" s="81">
        <f t="shared" ref="EF442:EF443" si="2784">SUM(DU442:EE442)</f>
        <v>0</v>
      </c>
      <c r="EG442" s="80"/>
      <c r="EH442" s="78"/>
      <c r="EI442" s="102"/>
      <c r="EJ442" s="5675" t="str">
        <f>الاعدادات!$D$6</f>
        <v>2022 وما قبلها</v>
      </c>
      <c r="EK442" s="68">
        <f t="shared" ref="EK442:EK446" si="2785">AM442+AG442-EL442-EM442</f>
        <v>0</v>
      </c>
      <c r="EL442" s="69"/>
      <c r="EM442" s="69"/>
      <c r="EN442" s="70">
        <f>SUM(EK442:EM442)</f>
        <v>0</v>
      </c>
      <c r="EO442" s="68">
        <f t="shared" ref="EO442:EO446" si="2786">AT442-EQ442-EP442</f>
        <v>0</v>
      </c>
      <c r="EP442" s="69"/>
      <c r="EQ442" s="69"/>
      <c r="ER442" s="70">
        <f>SUM(EO442:EQ442)</f>
        <v>0</v>
      </c>
      <c r="ES442" s="68">
        <f t="shared" ref="ES442:ES446" si="2787">AU442-EU442-ET442</f>
        <v>0</v>
      </c>
      <c r="ET442" s="69"/>
      <c r="EU442" s="71"/>
      <c r="EV442" s="70">
        <f t="shared" ref="EV442:EV447" si="2788">EU442+ET442+ES442</f>
        <v>0</v>
      </c>
      <c r="EW442" s="68">
        <f t="shared" ref="EW442:EW446" si="2789">AV442-EX442</f>
        <v>0</v>
      </c>
      <c r="EX442" s="69"/>
      <c r="EY442" s="70">
        <f>SUM(EW442:EX442)</f>
        <v>0</v>
      </c>
      <c r="EZ442" s="68">
        <f>FK442+FO442</f>
        <v>0</v>
      </c>
      <c r="FA442" s="68">
        <f>FL442+FP442</f>
        <v>0</v>
      </c>
      <c r="FB442" s="68">
        <f>FM442+FQ442</f>
        <v>0</v>
      </c>
      <c r="FC442" s="68">
        <f>FN442+FR442</f>
        <v>0</v>
      </c>
      <c r="FD442" s="68">
        <f t="shared" ref="FD442:FD447" si="2790">EK442+EO442+ES442+EW442+EZ442</f>
        <v>0</v>
      </c>
      <c r="FE442" s="72">
        <f t="shared" ref="FE442:FE447" si="2791">EL442+EP442+ET442+FA442+EX442</f>
        <v>0</v>
      </c>
      <c r="FF442" s="72">
        <f t="shared" ref="FF442:FF447" si="2792">FB442+EU442+EQ442+EM442</f>
        <v>0</v>
      </c>
      <c r="FG442" s="70">
        <f t="shared" ref="FG442:FG447" si="2793">SUM(FD442:FF442)</f>
        <v>0</v>
      </c>
      <c r="FH442" t="str">
        <f t="shared" ref="FH442:FH446" si="2794">IF(OR(EZ442&lt;0,EW442&lt;0,ES442&lt;0,EO442&lt;0,EK442&lt;0,Z442 &lt;&gt; AY442+AS442+AA442), "wrong", "ok")</f>
        <v>ok</v>
      </c>
      <c r="FK442" s="68">
        <f>AX442-FL442-FM442</f>
        <v>0</v>
      </c>
      <c r="FL442" s="69"/>
      <c r="FM442" s="69"/>
      <c r="FN442" s="70">
        <f>SUM(FK442:FM442)</f>
        <v>0</v>
      </c>
      <c r="FO442" s="68">
        <f>AW442-FP442-FQ442</f>
        <v>0</v>
      </c>
      <c r="FP442" s="69"/>
      <c r="FQ442" s="69"/>
      <c r="FR442" s="70">
        <f>SUM(FO442:FQ442)</f>
        <v>0</v>
      </c>
    </row>
    <row r="443" spans="1:174" ht="48" customHeight="1" thickBot="1">
      <c r="A443" s="6228"/>
      <c r="B443" s="6250" t="str" cm="1">
        <f t="array" ref="B443">_xlfn.XLOOKUP(1, (INDEX(التشكيل_القديم!$L$5:$S$49, ,6)=$A441) * (INDEX(التشكيل_القديم!$L$5:$S$49, ,7)="عضو يسار"), INDEX(التشكيل_القديم!$L$5:$S$49, ,2))</f>
        <v>احمد علي نجاتي احمد</v>
      </c>
      <c r="C443" s="6250"/>
      <c r="D443" s="6250"/>
      <c r="E443" s="6250"/>
      <c r="F443" s="6250"/>
      <c r="G443" s="6250"/>
      <c r="H443" s="2170" cm="1">
        <f t="array" ref="H443">_xlfn.XLOOKUP(1, (INDEX(التشكيل_القديم!$L$5:$S$49, ,6)=$A441) * (INDEX(التشكيل_القديم!$L$5:$S$49, ,7)="عضو يسار"), INDEX(التشكيل_القديم!$L$5:$S$49, ,3))</f>
        <v>113</v>
      </c>
      <c r="I443" s="2171" t="str" cm="1">
        <f t="array" ref="I443">_xlfn.XLOOKUP(1, (INDEX(التشكيل_القديم!$L$5:$S$49, ,6)=$A441) * (INDEX(التشكيل_القديم!$L$5:$S$49, ,7)="عضو يسار"), INDEX(التشكيل_القديم!$L$5:$S$49, ,4))</f>
        <v>ب</v>
      </c>
      <c r="J443" s="6232"/>
      <c r="K443" s="6235"/>
      <c r="L443" s="5675">
        <f>الاعدادات!$D$7</f>
        <v>2023</v>
      </c>
      <c r="M443" s="2013">
        <v>10</v>
      </c>
      <c r="N443" s="64"/>
      <c r="O443" s="64"/>
      <c r="P443" s="64"/>
      <c r="Q443" s="64"/>
      <c r="R443" s="64"/>
      <c r="S443" s="64"/>
      <c r="T443" s="64"/>
      <c r="U443" s="64"/>
      <c r="V443" s="64"/>
      <c r="W443" s="64"/>
      <c r="X443" s="64"/>
      <c r="Y443" s="2018"/>
      <c r="Z443" s="5679">
        <f t="shared" ref="Z443:Z446" si="2795">Y443+X443+U443+T443+S443+R443+Q443+P443+O443+N443+M443-W443</f>
        <v>10</v>
      </c>
      <c r="AA443" s="2007"/>
      <c r="AB443" s="63"/>
      <c r="AC443" s="5662">
        <f t="shared" ref="AC443:AC446" si="2796">SUM(BD443:BJ443,CF443:CL443,BD450:BJ450,CF450:CL450,DH443:DN443,DH450:DN450)</f>
        <v>0</v>
      </c>
      <c r="AD443" s="5662">
        <f t="shared" ref="AD443:AD446" si="2797">SUM(BK443:BO443,CM443:CQ443,BK450:BO450,CM450:CQ450,DO443:DS443,DO450:DS450)</f>
        <v>0</v>
      </c>
      <c r="AE443" s="5662">
        <f>BP443+CR443+BP450+CR450+DT443+DT450</f>
        <v>0</v>
      </c>
      <c r="AF443" s="5663">
        <f t="shared" si="2765"/>
        <v>0</v>
      </c>
      <c r="AG443" s="5662">
        <f t="shared" si="2766"/>
        <v>0</v>
      </c>
      <c r="AH443" s="5664">
        <f t="shared" ref="AH443:AH446" si="2798">BS443+CU443+BS450+CU450+DW443+DW450</f>
        <v>0</v>
      </c>
      <c r="AI443" s="5662">
        <f t="shared" si="2767"/>
        <v>0</v>
      </c>
      <c r="AJ443" s="5662">
        <f t="shared" si="2768"/>
        <v>0</v>
      </c>
      <c r="AK443" s="5662">
        <f t="shared" si="2769"/>
        <v>0</v>
      </c>
      <c r="AL443" s="5662">
        <f t="shared" si="2770"/>
        <v>0</v>
      </c>
      <c r="AM443" s="5663">
        <f t="shared" si="2771"/>
        <v>0</v>
      </c>
      <c r="AN443" s="5665">
        <f t="shared" ref="AN443:AN446" si="2799">BX443+CZ443+BX450+CZ450+EB443+EB450</f>
        <v>0</v>
      </c>
      <c r="AO443" s="5665">
        <f t="shared" si="2772"/>
        <v>0</v>
      </c>
      <c r="AP443" s="5665">
        <f>BZ443+DB443+DB450+BZ450+ED443+ED450</f>
        <v>0</v>
      </c>
      <c r="AQ443" s="5663">
        <f t="shared" si="2773"/>
        <v>0</v>
      </c>
      <c r="AR443" s="5666">
        <f>CA443+DC443+CA450+DC450+EE443+EE450</f>
        <v>0</v>
      </c>
      <c r="AS443" s="5667">
        <f t="shared" si="2774"/>
        <v>0</v>
      </c>
      <c r="AT443" s="2007"/>
      <c r="AU443" s="5662">
        <f t="shared" si="2775"/>
        <v>0</v>
      </c>
      <c r="AV443" s="5662">
        <f t="shared" si="2776"/>
        <v>0</v>
      </c>
      <c r="AW443" s="64"/>
      <c r="AX443" s="64"/>
      <c r="AY443" s="65">
        <f t="shared" si="2777"/>
        <v>0</v>
      </c>
      <c r="AZ443" s="66"/>
      <c r="BA443" s="5662">
        <f t="shared" si="2778"/>
        <v>-10</v>
      </c>
      <c r="BB443" s="2159"/>
      <c r="BC443" s="5683">
        <f>الاعدادات!$D$7</f>
        <v>2023</v>
      </c>
      <c r="BD443" s="82"/>
      <c r="BE443" s="83"/>
      <c r="BF443" s="83"/>
      <c r="BG443" s="103"/>
      <c r="BH443" s="84"/>
      <c r="BI443" s="84"/>
      <c r="BJ443" s="85"/>
      <c r="BK443" s="86"/>
      <c r="BL443" s="87"/>
      <c r="BM443" s="87"/>
      <c r="BN443" s="88"/>
      <c r="BO443" s="88"/>
      <c r="BP443" s="89"/>
      <c r="BQ443" s="77">
        <f t="shared" si="2779"/>
        <v>0</v>
      </c>
      <c r="BR443" s="90"/>
      <c r="BS443" s="91"/>
      <c r="BT443" s="92"/>
      <c r="BU443" s="93"/>
      <c r="BV443" s="94"/>
      <c r="BW443" s="95"/>
      <c r="BX443" s="96"/>
      <c r="BY443" s="97"/>
      <c r="BZ443" s="98"/>
      <c r="CA443" s="99"/>
      <c r="CB443" s="79">
        <f t="shared" si="2780"/>
        <v>0</v>
      </c>
      <c r="CC443" s="104"/>
      <c r="CD443" s="92"/>
      <c r="CE443" s="100"/>
      <c r="CF443" s="101"/>
      <c r="CG443" s="83"/>
      <c r="CH443" s="83"/>
      <c r="CI443" s="84"/>
      <c r="CJ443" s="84"/>
      <c r="CK443" s="84"/>
      <c r="CL443" s="85"/>
      <c r="CM443" s="86"/>
      <c r="CN443" s="87"/>
      <c r="CO443" s="87"/>
      <c r="CP443" s="88"/>
      <c r="CQ443" s="88"/>
      <c r="CR443" s="89"/>
      <c r="CS443" s="77">
        <f t="shared" si="2781"/>
        <v>0</v>
      </c>
      <c r="CT443" s="90"/>
      <c r="CU443" s="91"/>
      <c r="CV443" s="92"/>
      <c r="CW443" s="93"/>
      <c r="CX443" s="94"/>
      <c r="CY443" s="95"/>
      <c r="CZ443" s="96"/>
      <c r="DA443" s="97"/>
      <c r="DB443" s="98"/>
      <c r="DC443" s="99"/>
      <c r="DD443" s="81">
        <f t="shared" si="2782"/>
        <v>0</v>
      </c>
      <c r="DE443" s="104"/>
      <c r="DF443" s="92"/>
      <c r="DG443" s="102"/>
      <c r="DH443" s="101"/>
      <c r="DI443" s="83"/>
      <c r="DJ443" s="83"/>
      <c r="DK443" s="84"/>
      <c r="DL443" s="84"/>
      <c r="DM443" s="84"/>
      <c r="DN443" s="85"/>
      <c r="DO443" s="86"/>
      <c r="DP443" s="87"/>
      <c r="DQ443" s="87"/>
      <c r="DR443" s="88"/>
      <c r="DS443" s="88"/>
      <c r="DT443" s="89"/>
      <c r="DU443" s="77">
        <f t="shared" si="2783"/>
        <v>0</v>
      </c>
      <c r="DV443" s="90"/>
      <c r="DW443" s="91"/>
      <c r="DX443" s="92"/>
      <c r="DY443" s="93"/>
      <c r="DZ443" s="94"/>
      <c r="EA443" s="95"/>
      <c r="EB443" s="96"/>
      <c r="EC443" s="97"/>
      <c r="ED443" s="98"/>
      <c r="EE443" s="99"/>
      <c r="EF443" s="81">
        <f t="shared" si="2784"/>
        <v>0</v>
      </c>
      <c r="EG443" s="104"/>
      <c r="EH443" s="92"/>
      <c r="EI443" s="102"/>
      <c r="EJ443" s="5675">
        <f>الاعدادات!$D$7</f>
        <v>2023</v>
      </c>
      <c r="EK443" s="68">
        <f t="shared" si="2785"/>
        <v>0</v>
      </c>
      <c r="EL443" s="69"/>
      <c r="EM443" s="69"/>
      <c r="EN443" s="70">
        <f t="shared" ref="EN443:EN446" si="2800">SUM(EK443:EM443)</f>
        <v>0</v>
      </c>
      <c r="EO443" s="68">
        <f t="shared" si="2786"/>
        <v>0</v>
      </c>
      <c r="EP443" s="69"/>
      <c r="EQ443" s="69"/>
      <c r="ER443" s="70">
        <f t="shared" ref="ER443:ER446" si="2801">SUM(EO443:EQ443)</f>
        <v>0</v>
      </c>
      <c r="ES443" s="68">
        <f t="shared" si="2787"/>
        <v>0</v>
      </c>
      <c r="ET443" s="69"/>
      <c r="EU443" s="71"/>
      <c r="EV443" s="70">
        <f t="shared" si="2788"/>
        <v>0</v>
      </c>
      <c r="EW443" s="68">
        <f t="shared" si="2789"/>
        <v>0</v>
      </c>
      <c r="EX443" s="69"/>
      <c r="EY443" s="70">
        <f t="shared" ref="EY443:EY446" si="2802">SUM(EW443:EX443)</f>
        <v>0</v>
      </c>
      <c r="EZ443" s="68">
        <f t="shared" ref="EZ443:EZ446" si="2803">FK443+FO443</f>
        <v>0</v>
      </c>
      <c r="FA443" s="68">
        <f t="shared" ref="FA443:FA446" si="2804">FL443+FP443</f>
        <v>0</v>
      </c>
      <c r="FB443" s="68">
        <f t="shared" ref="FB443:FB446" si="2805">FM443+FQ443</f>
        <v>0</v>
      </c>
      <c r="FC443" s="68">
        <f t="shared" ref="FC443:FC446" si="2806">FN443+FR443</f>
        <v>0</v>
      </c>
      <c r="FD443" s="68">
        <f t="shared" si="2790"/>
        <v>0</v>
      </c>
      <c r="FE443" s="72">
        <f t="shared" si="2791"/>
        <v>0</v>
      </c>
      <c r="FF443" s="72">
        <f t="shared" si="2792"/>
        <v>0</v>
      </c>
      <c r="FG443" s="70">
        <f t="shared" si="2793"/>
        <v>0</v>
      </c>
      <c r="FH443" t="str">
        <f t="shared" si="2794"/>
        <v>wrong</v>
      </c>
      <c r="FK443" s="68">
        <f t="shared" ref="FK443:FK446" si="2807">AX443-FL443-FM443</f>
        <v>0</v>
      </c>
      <c r="FL443" s="69"/>
      <c r="FM443" s="69"/>
      <c r="FN443" s="70">
        <f t="shared" ref="FN443:FN446" si="2808">SUM(FK443:FM443)</f>
        <v>0</v>
      </c>
      <c r="FO443" s="68">
        <f t="shared" ref="FO443:FO446" si="2809">AW443-FP443-FQ443</f>
        <v>0</v>
      </c>
      <c r="FP443" s="69"/>
      <c r="FQ443" s="69"/>
      <c r="FR443" s="70">
        <f t="shared" ref="FR443:FR446" si="2810">SUM(FO443:FQ443)</f>
        <v>0</v>
      </c>
    </row>
    <row r="444" spans="1:174" ht="48" customHeight="1" thickBot="1">
      <c r="A444" s="6228"/>
      <c r="B444" s="6250" t="str" cm="1">
        <f t="array" ref="B444">IFERROR(_xlfn.XLOOKUP(1, (INDEX(التشكيل_القديم!$L$5:$S$49, ,6)=$A441) * (INDEX(التشكيل_القديم!$L$5:$S$49, ,7)="عضو يسار اليسار"), INDEX(التشكيل_القديم!$L$5:$S$49, ,2)),"")</f>
        <v/>
      </c>
      <c r="C444" s="6250"/>
      <c r="D444" s="6250"/>
      <c r="E444" s="6250"/>
      <c r="F444" s="6250"/>
      <c r="G444" s="6250"/>
      <c r="H444" s="2170" t="str" cm="1">
        <f t="array" ref="H444">IFERROR(_xlfn.XLOOKUP(1, (INDEX(التشكيل_القديم!$L$5:$S$49, ,6)=$A441) * (INDEX(التشكيل_القديم!$L$5:$S$49, ,7)="عضو يسار اليسار"), INDEX(التشكيل_القديم!$L$5:$S$49, ,3)),"")</f>
        <v/>
      </c>
      <c r="I444" s="2171" t="str" cm="1">
        <f t="array" ref="I444">IFERROR(_xlfn.XLOOKUP(1, (INDEX(التشكيل_القديم!$L$5:$S$49, ,6)=$A441) * (INDEX(التشكيل_القديم!$L$5:$S$49, ,7)="عضو يسار اليسار"), INDEX(التشكيل_القديم!$L$5:$S$49, ,4)),"")</f>
        <v/>
      </c>
      <c r="J444" s="6232"/>
      <c r="K444" s="6235"/>
      <c r="L444" s="5675">
        <f>الاعدادات!$D$8</f>
        <v>2024</v>
      </c>
      <c r="M444" s="2014">
        <v>33</v>
      </c>
      <c r="N444" s="1997"/>
      <c r="O444" s="1997"/>
      <c r="P444" s="1997"/>
      <c r="Q444" s="1997"/>
      <c r="R444" s="1997"/>
      <c r="S444" s="1997"/>
      <c r="T444" s="1997"/>
      <c r="U444" s="1997"/>
      <c r="V444" s="1997"/>
      <c r="W444" s="1997"/>
      <c r="X444" s="1997"/>
      <c r="Y444" s="2019"/>
      <c r="Z444" s="5680">
        <f t="shared" si="2795"/>
        <v>33</v>
      </c>
      <c r="AA444" s="2022"/>
      <c r="AB444" s="1999"/>
      <c r="AC444" s="2002">
        <f t="shared" si="2796"/>
        <v>0</v>
      </c>
      <c r="AD444" s="2002">
        <f t="shared" si="2797"/>
        <v>0</v>
      </c>
      <c r="AE444" s="2002">
        <f>BP444+CR444+BP451+CR451+DT444+DT451</f>
        <v>0</v>
      </c>
      <c r="AF444" s="5668">
        <f t="shared" si="2765"/>
        <v>0</v>
      </c>
      <c r="AG444" s="2002">
        <f t="shared" si="2766"/>
        <v>0</v>
      </c>
      <c r="AH444" s="5669">
        <f t="shared" si="2798"/>
        <v>0</v>
      </c>
      <c r="AI444" s="2002">
        <f t="shared" si="2767"/>
        <v>0</v>
      </c>
      <c r="AJ444" s="2002">
        <f t="shared" si="2768"/>
        <v>0</v>
      </c>
      <c r="AK444" s="2002">
        <f t="shared" si="2769"/>
        <v>0</v>
      </c>
      <c r="AL444" s="2002">
        <f t="shared" si="2770"/>
        <v>0</v>
      </c>
      <c r="AM444" s="5668">
        <f t="shared" si="2771"/>
        <v>0</v>
      </c>
      <c r="AN444" s="2177">
        <f t="shared" si="2799"/>
        <v>0</v>
      </c>
      <c r="AO444" s="2177">
        <f t="shared" si="2772"/>
        <v>0</v>
      </c>
      <c r="AP444" s="2177">
        <f>BZ444+DB444+DB451+BZ451+ED444+ED451</f>
        <v>0</v>
      </c>
      <c r="AQ444" s="5668">
        <f t="shared" si="2773"/>
        <v>0</v>
      </c>
      <c r="AR444" s="5670">
        <f>CA444+DC444+CA451+DC451+EE444+EE451</f>
        <v>0</v>
      </c>
      <c r="AS444" s="5671">
        <f t="shared" si="2774"/>
        <v>0</v>
      </c>
      <c r="AT444" s="2022"/>
      <c r="AU444" s="2002">
        <f t="shared" si="2775"/>
        <v>0</v>
      </c>
      <c r="AV444" s="2002">
        <f t="shared" si="2776"/>
        <v>0</v>
      </c>
      <c r="AW444" s="1997"/>
      <c r="AX444" s="1998"/>
      <c r="AY444" s="2000">
        <f t="shared" si="2777"/>
        <v>0</v>
      </c>
      <c r="AZ444" s="2001"/>
      <c r="BA444" s="2002">
        <f t="shared" si="2778"/>
        <v>-33</v>
      </c>
      <c r="BB444" s="2159"/>
      <c r="BC444" s="5683">
        <f>الاعدادات!$D$8</f>
        <v>2024</v>
      </c>
      <c r="BD444" s="82"/>
      <c r="BE444" s="83"/>
      <c r="BF444" s="83"/>
      <c r="BG444" s="84"/>
      <c r="BH444" s="84"/>
      <c r="BI444" s="84"/>
      <c r="BJ444" s="85"/>
      <c r="BK444" s="86"/>
      <c r="BL444" s="87"/>
      <c r="BM444" s="87"/>
      <c r="BN444" s="88"/>
      <c r="BO444" s="88"/>
      <c r="BP444" s="89"/>
      <c r="BQ444" s="77">
        <f t="shared" si="2779"/>
        <v>0</v>
      </c>
      <c r="BR444" s="90"/>
      <c r="BS444" s="91"/>
      <c r="BT444" s="92"/>
      <c r="BU444" s="93"/>
      <c r="BV444" s="94"/>
      <c r="BW444" s="95"/>
      <c r="BX444" s="96"/>
      <c r="BY444" s="97"/>
      <c r="BZ444" s="98"/>
      <c r="CA444" s="99"/>
      <c r="CB444" s="79">
        <f t="shared" si="2780"/>
        <v>0</v>
      </c>
      <c r="CC444" s="104"/>
      <c r="CD444" s="92"/>
      <c r="CE444" s="100"/>
      <c r="CF444" s="101"/>
      <c r="CG444" s="83"/>
      <c r="CH444" s="83"/>
      <c r="CI444" s="84"/>
      <c r="CJ444" s="84"/>
      <c r="CK444" s="84"/>
      <c r="CL444" s="85"/>
      <c r="CM444" s="86"/>
      <c r="CN444" s="87"/>
      <c r="CO444" s="87"/>
      <c r="CP444" s="88"/>
      <c r="CQ444" s="88"/>
      <c r="CR444" s="89"/>
      <c r="CS444" s="77">
        <f t="shared" si="2781"/>
        <v>0</v>
      </c>
      <c r="CT444" s="90"/>
      <c r="CU444" s="91"/>
      <c r="CV444" s="92"/>
      <c r="CW444" s="93"/>
      <c r="CX444" s="94"/>
      <c r="CY444" s="95"/>
      <c r="CZ444" s="96"/>
      <c r="DA444" s="97"/>
      <c r="DB444" s="98"/>
      <c r="DC444" s="99"/>
      <c r="DD444" s="81">
        <f>SUM(CS444:DC444)</f>
        <v>0</v>
      </c>
      <c r="DE444" s="104"/>
      <c r="DF444" s="92"/>
      <c r="DG444" s="102"/>
      <c r="DH444" s="101"/>
      <c r="DI444" s="83"/>
      <c r="DJ444" s="83"/>
      <c r="DK444" s="84"/>
      <c r="DL444" s="84"/>
      <c r="DM444" s="84"/>
      <c r="DN444" s="85"/>
      <c r="DO444" s="86"/>
      <c r="DP444" s="87"/>
      <c r="DQ444" s="87"/>
      <c r="DR444" s="88"/>
      <c r="DS444" s="88"/>
      <c r="DT444" s="89"/>
      <c r="DU444" s="77">
        <f t="shared" si="2783"/>
        <v>0</v>
      </c>
      <c r="DV444" s="90"/>
      <c r="DW444" s="91"/>
      <c r="DX444" s="92"/>
      <c r="DY444" s="93"/>
      <c r="DZ444" s="94"/>
      <c r="EA444" s="95"/>
      <c r="EB444" s="96"/>
      <c r="EC444" s="97"/>
      <c r="ED444" s="98"/>
      <c r="EE444" s="99"/>
      <c r="EF444" s="81">
        <f>SUM(DU444:EE444)</f>
        <v>0</v>
      </c>
      <c r="EG444" s="104"/>
      <c r="EH444" s="92"/>
      <c r="EI444" s="102"/>
      <c r="EJ444" s="5675">
        <f>الاعدادات!$D$8</f>
        <v>2024</v>
      </c>
      <c r="EK444" s="68">
        <f t="shared" si="2785"/>
        <v>0</v>
      </c>
      <c r="EL444" s="69"/>
      <c r="EM444" s="69"/>
      <c r="EN444" s="70">
        <f t="shared" si="2800"/>
        <v>0</v>
      </c>
      <c r="EO444" s="68">
        <f t="shared" si="2786"/>
        <v>0</v>
      </c>
      <c r="EP444" s="69"/>
      <c r="EQ444" s="69"/>
      <c r="ER444" s="70">
        <f t="shared" si="2801"/>
        <v>0</v>
      </c>
      <c r="ES444" s="68">
        <f t="shared" si="2787"/>
        <v>0</v>
      </c>
      <c r="ET444" s="69"/>
      <c r="EU444" s="71"/>
      <c r="EV444" s="70">
        <f t="shared" si="2788"/>
        <v>0</v>
      </c>
      <c r="EW444" s="68">
        <f t="shared" si="2789"/>
        <v>0</v>
      </c>
      <c r="EX444" s="69"/>
      <c r="EY444" s="70">
        <f t="shared" si="2802"/>
        <v>0</v>
      </c>
      <c r="EZ444" s="68">
        <f t="shared" si="2803"/>
        <v>0</v>
      </c>
      <c r="FA444" s="68">
        <f t="shared" si="2804"/>
        <v>0</v>
      </c>
      <c r="FB444" s="68">
        <f t="shared" si="2805"/>
        <v>0</v>
      </c>
      <c r="FC444" s="68">
        <f t="shared" si="2806"/>
        <v>0</v>
      </c>
      <c r="FD444" s="68">
        <f t="shared" si="2790"/>
        <v>0</v>
      </c>
      <c r="FE444" s="72">
        <f t="shared" si="2791"/>
        <v>0</v>
      </c>
      <c r="FF444" s="72">
        <f t="shared" si="2792"/>
        <v>0</v>
      </c>
      <c r="FG444" s="70">
        <f t="shared" si="2793"/>
        <v>0</v>
      </c>
      <c r="FH444" t="str">
        <f t="shared" si="2794"/>
        <v>wrong</v>
      </c>
      <c r="FK444" s="68">
        <f t="shared" si="2807"/>
        <v>0</v>
      </c>
      <c r="FL444" s="69"/>
      <c r="FM444" s="69"/>
      <c r="FN444" s="70">
        <f t="shared" si="2808"/>
        <v>0</v>
      </c>
      <c r="FO444" s="68">
        <f t="shared" si="2809"/>
        <v>0</v>
      </c>
      <c r="FP444" s="69"/>
      <c r="FQ444" s="69"/>
      <c r="FR444" s="70">
        <f t="shared" si="2810"/>
        <v>0</v>
      </c>
    </row>
    <row r="445" spans="1:174" ht="48" customHeight="1" thickBot="1">
      <c r="A445" s="6228"/>
      <c r="B445" s="6310" t="str" cm="1">
        <f t="array" ref="B445">IFERROR(_xlfn.XLOOKUP(1, (INDEX(التشكيل_القديم!$L$5:$S$49, ,6)=$A441) * (INDEX(التشكيل_القديم!$L$5:$S$49, ,7)="عضو خامس "), INDEX(التشكيل_القديم!$L$5:$S$49, ,2)),"")</f>
        <v/>
      </c>
      <c r="C445" s="6310"/>
      <c r="D445" s="6310"/>
      <c r="E445" s="6310"/>
      <c r="F445" s="6310"/>
      <c r="G445" s="6310"/>
      <c r="H445" s="2170" t="str" cm="1">
        <f t="array" ref="H445">IFERROR(_xlfn.XLOOKUP(1, (INDEX(التشكيل_القديم!$L$5:$S$49, ,6)=$A441) * (INDEX(التشكيل_القديم!$L$5:$S$49, ,7)="عضو خامس"), INDEX(التشكيل_القديم!$L$5:$S$49, ,3)),"")</f>
        <v/>
      </c>
      <c r="I445" s="2171" t="str" cm="1">
        <f t="array" ref="I445">IFERROR(_xlfn.XLOOKUP(1, (INDEX(التشكيل_القديم!$L$5:$S$49, ,6)=$A441) * (INDEX(التشكيل_القديم!$L$5:$S$49, ,7)="عضو خامس"), INDEX(التشكيل_القديم!$L$5:$S$49, ,4)),"")</f>
        <v/>
      </c>
      <c r="J445" s="6232"/>
      <c r="K445" s="6235"/>
      <c r="L445" s="5675">
        <f>الاعدادات!$D$9</f>
        <v>2025</v>
      </c>
      <c r="M445" s="2015">
        <v>48</v>
      </c>
      <c r="N445" s="64"/>
      <c r="O445" s="64"/>
      <c r="P445" s="64"/>
      <c r="Q445" s="64"/>
      <c r="R445" s="64"/>
      <c r="S445" s="64"/>
      <c r="T445" s="64"/>
      <c r="U445" s="64"/>
      <c r="V445" s="64"/>
      <c r="W445" s="64"/>
      <c r="X445" s="64"/>
      <c r="Y445" s="2018"/>
      <c r="Z445" s="5679">
        <f t="shared" si="2795"/>
        <v>48</v>
      </c>
      <c r="AA445" s="2007"/>
      <c r="AB445" s="63"/>
      <c r="AC445" s="5662">
        <f t="shared" si="2796"/>
        <v>0</v>
      </c>
      <c r="AD445" s="5662">
        <f t="shared" si="2797"/>
        <v>0</v>
      </c>
      <c r="AE445" s="5662">
        <f>BP445+CR445+BP452+CR452+DT445+DT452</f>
        <v>0</v>
      </c>
      <c r="AF445" s="5663">
        <f t="shared" si="2765"/>
        <v>0</v>
      </c>
      <c r="AG445" s="5662">
        <f t="shared" si="2766"/>
        <v>0</v>
      </c>
      <c r="AH445" s="5664">
        <f t="shared" si="2798"/>
        <v>0</v>
      </c>
      <c r="AI445" s="5662">
        <f t="shared" si="2767"/>
        <v>0</v>
      </c>
      <c r="AJ445" s="5662">
        <f t="shared" si="2768"/>
        <v>0</v>
      </c>
      <c r="AK445" s="5662">
        <f t="shared" si="2769"/>
        <v>0</v>
      </c>
      <c r="AL445" s="5662">
        <f t="shared" si="2770"/>
        <v>0</v>
      </c>
      <c r="AM445" s="5663">
        <f t="shared" si="2771"/>
        <v>0</v>
      </c>
      <c r="AN445" s="5665">
        <f t="shared" si="2799"/>
        <v>0</v>
      </c>
      <c r="AO445" s="5665">
        <f t="shared" si="2772"/>
        <v>0</v>
      </c>
      <c r="AP445" s="5665">
        <f>BZ445+DB445+DB452+BZ452+ED445+ED452</f>
        <v>0</v>
      </c>
      <c r="AQ445" s="5663">
        <f t="shared" si="2773"/>
        <v>0</v>
      </c>
      <c r="AR445" s="5666">
        <f>CA445+DC445+CA452+DC452+EE445+EE452</f>
        <v>0</v>
      </c>
      <c r="AS445" s="5667">
        <f t="shared" si="2774"/>
        <v>0</v>
      </c>
      <c r="AT445" s="2007"/>
      <c r="AU445" s="5674">
        <f t="shared" si="2775"/>
        <v>0</v>
      </c>
      <c r="AV445" s="5674">
        <f t="shared" si="2776"/>
        <v>0</v>
      </c>
      <c r="AW445" s="64"/>
      <c r="AX445" s="75"/>
      <c r="AY445" s="65">
        <f t="shared" si="2777"/>
        <v>0</v>
      </c>
      <c r="AZ445" s="66"/>
      <c r="BA445" s="5662">
        <f t="shared" si="2778"/>
        <v>-48</v>
      </c>
      <c r="BB445" s="2159"/>
      <c r="BC445" s="5683">
        <f>الاعدادات!$D$9</f>
        <v>2025</v>
      </c>
      <c r="BD445" s="82"/>
      <c r="BE445" s="83"/>
      <c r="BF445" s="83"/>
      <c r="BG445" s="84"/>
      <c r="BH445" s="84"/>
      <c r="BI445" s="84"/>
      <c r="BJ445" s="85"/>
      <c r="BK445" s="86"/>
      <c r="BL445" s="87"/>
      <c r="BM445" s="87"/>
      <c r="BN445" s="88"/>
      <c r="BO445" s="88"/>
      <c r="BP445" s="89"/>
      <c r="BQ445" s="77">
        <f t="shared" si="2779"/>
        <v>0</v>
      </c>
      <c r="BR445" s="90"/>
      <c r="BS445" s="91"/>
      <c r="BT445" s="92"/>
      <c r="BU445" s="93"/>
      <c r="BV445" s="94"/>
      <c r="BW445" s="95"/>
      <c r="BX445" s="96"/>
      <c r="BY445" s="97"/>
      <c r="BZ445" s="98"/>
      <c r="CA445" s="99"/>
      <c r="CB445" s="79">
        <f t="shared" si="2780"/>
        <v>0</v>
      </c>
      <c r="CC445" s="104"/>
      <c r="CD445" s="92"/>
      <c r="CE445" s="100"/>
      <c r="CF445" s="101"/>
      <c r="CG445" s="83"/>
      <c r="CH445" s="83"/>
      <c r="CI445" s="84"/>
      <c r="CJ445" s="84"/>
      <c r="CK445" s="84"/>
      <c r="CL445" s="85"/>
      <c r="CM445" s="86"/>
      <c r="CN445" s="87"/>
      <c r="CO445" s="87"/>
      <c r="CP445" s="88"/>
      <c r="CQ445" s="88"/>
      <c r="CR445" s="89"/>
      <c r="CS445" s="77">
        <f t="shared" si="2781"/>
        <v>0</v>
      </c>
      <c r="CT445" s="90"/>
      <c r="CU445" s="91"/>
      <c r="CV445" s="92"/>
      <c r="CW445" s="93"/>
      <c r="CX445" s="94"/>
      <c r="CY445" s="95"/>
      <c r="CZ445" s="96"/>
      <c r="DA445" s="97"/>
      <c r="DB445" s="98"/>
      <c r="DC445" s="99"/>
      <c r="DD445" s="81">
        <f>SUM(CS445:DC445)</f>
        <v>0</v>
      </c>
      <c r="DE445" s="104"/>
      <c r="DF445" s="92"/>
      <c r="DG445" s="102"/>
      <c r="DH445" s="101"/>
      <c r="DI445" s="83"/>
      <c r="DJ445" s="83"/>
      <c r="DK445" s="84"/>
      <c r="DL445" s="84"/>
      <c r="DM445" s="84"/>
      <c r="DN445" s="85"/>
      <c r="DO445" s="86"/>
      <c r="DP445" s="87"/>
      <c r="DQ445" s="87"/>
      <c r="DR445" s="88"/>
      <c r="DS445" s="88"/>
      <c r="DT445" s="89"/>
      <c r="DU445" s="77">
        <f>DT445+DS445+DR445+DQ445+DP445+DO445+DN445+DM445+DL445+DK445+DJ445+DI445+DH445</f>
        <v>0</v>
      </c>
      <c r="DV445" s="90"/>
      <c r="DW445" s="91"/>
      <c r="DX445" s="92"/>
      <c r="DY445" s="93"/>
      <c r="DZ445" s="94"/>
      <c r="EA445" s="95"/>
      <c r="EB445" s="96"/>
      <c r="EC445" s="97"/>
      <c r="ED445" s="98"/>
      <c r="EE445" s="99"/>
      <c r="EF445" s="81">
        <f>SUM(DU445:EE445)</f>
        <v>0</v>
      </c>
      <c r="EG445" s="104"/>
      <c r="EH445" s="92"/>
      <c r="EI445" s="102"/>
      <c r="EJ445" s="5675">
        <f>الاعدادات!$D$9</f>
        <v>2025</v>
      </c>
      <c r="EK445" s="68">
        <f t="shared" si="2785"/>
        <v>0</v>
      </c>
      <c r="EL445" s="69"/>
      <c r="EM445" s="69"/>
      <c r="EN445" s="70">
        <f t="shared" si="2800"/>
        <v>0</v>
      </c>
      <c r="EO445" s="68">
        <f t="shared" si="2786"/>
        <v>0</v>
      </c>
      <c r="EP445" s="69"/>
      <c r="EQ445" s="69"/>
      <c r="ER445" s="70">
        <f t="shared" si="2801"/>
        <v>0</v>
      </c>
      <c r="ES445" s="68">
        <f t="shared" si="2787"/>
        <v>0</v>
      </c>
      <c r="ET445" s="69"/>
      <c r="EU445" s="71"/>
      <c r="EV445" s="70">
        <f t="shared" si="2788"/>
        <v>0</v>
      </c>
      <c r="EW445" s="68">
        <f t="shared" si="2789"/>
        <v>0</v>
      </c>
      <c r="EX445" s="69"/>
      <c r="EY445" s="70">
        <f t="shared" si="2802"/>
        <v>0</v>
      </c>
      <c r="EZ445" s="68">
        <f t="shared" si="2803"/>
        <v>0</v>
      </c>
      <c r="FA445" s="68">
        <f t="shared" si="2804"/>
        <v>0</v>
      </c>
      <c r="FB445" s="68">
        <f t="shared" si="2805"/>
        <v>0</v>
      </c>
      <c r="FC445" s="68">
        <f t="shared" si="2806"/>
        <v>0</v>
      </c>
      <c r="FD445" s="68">
        <f t="shared" si="2790"/>
        <v>0</v>
      </c>
      <c r="FE445" s="72">
        <f t="shared" si="2791"/>
        <v>0</v>
      </c>
      <c r="FF445" s="72">
        <f t="shared" si="2792"/>
        <v>0</v>
      </c>
      <c r="FG445" s="70">
        <f t="shared" si="2793"/>
        <v>0</v>
      </c>
      <c r="FH445" t="str">
        <f t="shared" si="2794"/>
        <v>wrong</v>
      </c>
      <c r="FK445" s="68">
        <f t="shared" si="2807"/>
        <v>0</v>
      </c>
      <c r="FL445" s="69"/>
      <c r="FM445" s="69"/>
      <c r="FN445" s="70">
        <f t="shared" si="2808"/>
        <v>0</v>
      </c>
      <c r="FO445" s="68">
        <f t="shared" si="2809"/>
        <v>0</v>
      </c>
      <c r="FP445" s="69"/>
      <c r="FQ445" s="69"/>
      <c r="FR445" s="70">
        <f t="shared" si="2810"/>
        <v>0</v>
      </c>
    </row>
    <row r="446" spans="1:174" ht="48" customHeight="1" thickBot="1">
      <c r="A446" s="6228"/>
      <c r="B446" s="6310" t="str" cm="1">
        <f t="array" ref="B446">IFERROR(_xlfn.XLOOKUP(1, (INDEX(التشكيل_القديم!$L$5:$S$49, ,6)=$A441) * (INDEX(التشكيل_القديم!$L$5:$S$49, ,7)="عضو سادس"), INDEX(التشكيل_القديم!$L$5:$S$49, ,2)),"")</f>
        <v/>
      </c>
      <c r="C446" s="6310"/>
      <c r="D446" s="6310"/>
      <c r="E446" s="6310"/>
      <c r="F446" s="6310"/>
      <c r="G446" s="6310"/>
      <c r="H446" s="2170" t="str" cm="1">
        <f t="array" ref="H446">IFERROR(_xlfn.XLOOKUP(1, (INDEX(التشكيل_القديم!$L$5:$S$49, ,6)=$A441) * (INDEX(التشكيل_القديم!$L$5:$S$49, ,7)="عضو سادس"), INDEX(التشكيل_القديم!$L$5:$S$49, ,3)),"")</f>
        <v/>
      </c>
      <c r="I446" s="2171" t="str" cm="1">
        <f t="array" ref="I446">IFERROR(_xlfn.XLOOKUP(1, (INDEX(التشكيل_القديم!$L$5:$S$49, ,6)=$A441) * (INDEX(التشكيل_القديم!$L$5:$S$49, ,7)="عضو سادسر"), INDEX(التشكيل_القديم!$L$5:$S$49, ,4)),"")</f>
        <v/>
      </c>
      <c r="J446" s="6232"/>
      <c r="K446" s="6235"/>
      <c r="L446" s="5675">
        <f>الاعدادات!$D$10</f>
        <v>2026</v>
      </c>
      <c r="M446" s="2016">
        <v>65</v>
      </c>
      <c r="N446" s="107"/>
      <c r="O446" s="107"/>
      <c r="P446" s="107"/>
      <c r="Q446" s="107"/>
      <c r="R446" s="107"/>
      <c r="S446" s="107"/>
      <c r="T446" s="107"/>
      <c r="U446" s="107"/>
      <c r="V446" s="107"/>
      <c r="W446" s="107"/>
      <c r="X446" s="107"/>
      <c r="Y446" s="2020"/>
      <c r="Z446" s="5681">
        <f t="shared" si="2795"/>
        <v>65</v>
      </c>
      <c r="AA446" s="2023"/>
      <c r="AB446" s="110"/>
      <c r="AC446" s="5672">
        <f t="shared" si="2796"/>
        <v>0</v>
      </c>
      <c r="AD446" s="5672">
        <f t="shared" si="2797"/>
        <v>0</v>
      </c>
      <c r="AE446" s="5662">
        <f>BP446+CR446+BP453+CR453+DT446+DT453</f>
        <v>0</v>
      </c>
      <c r="AF446" s="5663">
        <f t="shared" si="2765"/>
        <v>0</v>
      </c>
      <c r="AG446" s="5662">
        <f t="shared" si="2766"/>
        <v>0</v>
      </c>
      <c r="AH446" s="5664">
        <f t="shared" si="2798"/>
        <v>0</v>
      </c>
      <c r="AI446" s="5662">
        <f t="shared" si="2767"/>
        <v>0</v>
      </c>
      <c r="AJ446" s="5662">
        <f t="shared" si="2768"/>
        <v>0</v>
      </c>
      <c r="AK446" s="5662">
        <f t="shared" si="2769"/>
        <v>0</v>
      </c>
      <c r="AL446" s="5662">
        <f t="shared" si="2770"/>
        <v>0</v>
      </c>
      <c r="AM446" s="5663">
        <f t="shared" si="2771"/>
        <v>0</v>
      </c>
      <c r="AN446" s="5665">
        <f t="shared" si="2799"/>
        <v>0</v>
      </c>
      <c r="AO446" s="5665">
        <f t="shared" si="2772"/>
        <v>0</v>
      </c>
      <c r="AP446" s="5665">
        <f>BZ446+DB446+DB453+BZ453+ED446+ED453</f>
        <v>0</v>
      </c>
      <c r="AQ446" s="5663">
        <f t="shared" si="2773"/>
        <v>0</v>
      </c>
      <c r="AR446" s="5666">
        <f>CA446+DC446+CA453+DC453+EE446+EE453</f>
        <v>0</v>
      </c>
      <c r="AS446" s="5673">
        <f t="shared" si="2774"/>
        <v>0</v>
      </c>
      <c r="AT446" s="2023"/>
      <c r="AU446" s="5674">
        <f t="shared" si="2775"/>
        <v>0</v>
      </c>
      <c r="AV446" s="5674">
        <f t="shared" si="2776"/>
        <v>0</v>
      </c>
      <c r="AW446" s="111"/>
      <c r="AX446" s="112"/>
      <c r="AY446" s="65">
        <f t="shared" si="2777"/>
        <v>0</v>
      </c>
      <c r="AZ446" s="113"/>
      <c r="BA446" s="5662">
        <f t="shared" si="2778"/>
        <v>-65</v>
      </c>
      <c r="BB446" s="2159"/>
      <c r="BC446" s="5683">
        <f>الاعدادات!$D$10</f>
        <v>2026</v>
      </c>
      <c r="BD446" s="117"/>
      <c r="BE446" s="118"/>
      <c r="BF446" s="118"/>
      <c r="BG446" s="119"/>
      <c r="BH446" s="119"/>
      <c r="BI446" s="119"/>
      <c r="BJ446" s="120"/>
      <c r="BK446" s="121"/>
      <c r="BL446" s="122"/>
      <c r="BM446" s="122"/>
      <c r="BN446" s="123"/>
      <c r="BO446" s="123"/>
      <c r="BP446" s="124"/>
      <c r="BQ446" s="125">
        <f t="shared" si="2779"/>
        <v>0</v>
      </c>
      <c r="BR446" s="126"/>
      <c r="BS446" s="127"/>
      <c r="BT446" s="128"/>
      <c r="BU446" s="129"/>
      <c r="BV446" s="130"/>
      <c r="BW446" s="131"/>
      <c r="BX446" s="132"/>
      <c r="BY446" s="133"/>
      <c r="BZ446" s="134"/>
      <c r="CA446" s="135"/>
      <c r="CB446" s="136">
        <f t="shared" si="2780"/>
        <v>0</v>
      </c>
      <c r="CC446" s="137"/>
      <c r="CD446" s="128"/>
      <c r="CE446" s="138"/>
      <c r="CF446" s="139"/>
      <c r="CG446" s="118"/>
      <c r="CH446" s="118"/>
      <c r="CI446" s="119"/>
      <c r="CJ446" s="119"/>
      <c r="CK446" s="119"/>
      <c r="CL446" s="120"/>
      <c r="CM446" s="121"/>
      <c r="CN446" s="122"/>
      <c r="CO446" s="122"/>
      <c r="CP446" s="123"/>
      <c r="CQ446" s="123"/>
      <c r="CR446" s="124"/>
      <c r="CS446" s="125">
        <f t="shared" si="2781"/>
        <v>0</v>
      </c>
      <c r="CT446" s="126"/>
      <c r="CU446" s="127"/>
      <c r="CV446" s="128"/>
      <c r="CW446" s="129"/>
      <c r="CX446" s="130"/>
      <c r="CY446" s="131"/>
      <c r="CZ446" s="132"/>
      <c r="DA446" s="133"/>
      <c r="DB446" s="134"/>
      <c r="DC446" s="135"/>
      <c r="DD446" s="140">
        <f>SUM(CS446:DC446)</f>
        <v>0</v>
      </c>
      <c r="DE446" s="137"/>
      <c r="DF446" s="128"/>
      <c r="DG446" s="141"/>
      <c r="DH446" s="139"/>
      <c r="DI446" s="118"/>
      <c r="DJ446" s="118"/>
      <c r="DK446" s="119"/>
      <c r="DL446" s="119"/>
      <c r="DM446" s="119"/>
      <c r="DN446" s="120"/>
      <c r="DO446" s="121"/>
      <c r="DP446" s="122"/>
      <c r="DQ446" s="122"/>
      <c r="DR446" s="123"/>
      <c r="DS446" s="123"/>
      <c r="DT446" s="124"/>
      <c r="DU446" s="125">
        <f t="shared" ref="DU446:DU447" si="2811">DT446+DS446+DR446+DQ446+DP446+DO446+DN446+DM446+DL446+DK446+DJ446+DI446+DH446</f>
        <v>0</v>
      </c>
      <c r="DV446" s="126"/>
      <c r="DW446" s="127"/>
      <c r="DX446" s="128"/>
      <c r="DY446" s="129"/>
      <c r="DZ446" s="130"/>
      <c r="EA446" s="131"/>
      <c r="EB446" s="132"/>
      <c r="EC446" s="133"/>
      <c r="ED446" s="134"/>
      <c r="EE446" s="135"/>
      <c r="EF446" s="140">
        <f>SUM(DU446:EE446)</f>
        <v>0</v>
      </c>
      <c r="EG446" s="137"/>
      <c r="EH446" s="128"/>
      <c r="EI446" s="141"/>
      <c r="EJ446" s="5675">
        <f>الاعدادات!$D$10</f>
        <v>2026</v>
      </c>
      <c r="EK446" s="68">
        <f t="shared" si="2785"/>
        <v>0</v>
      </c>
      <c r="EL446" s="69"/>
      <c r="EM446" s="69"/>
      <c r="EN446" s="70">
        <f t="shared" si="2800"/>
        <v>0</v>
      </c>
      <c r="EO446" s="68">
        <f t="shared" si="2786"/>
        <v>0</v>
      </c>
      <c r="EP446" s="69"/>
      <c r="EQ446" s="69"/>
      <c r="ER446" s="70">
        <f t="shared" si="2801"/>
        <v>0</v>
      </c>
      <c r="ES446" s="68">
        <f t="shared" si="2787"/>
        <v>0</v>
      </c>
      <c r="ET446" s="69"/>
      <c r="EU446" s="71"/>
      <c r="EV446" s="70">
        <f t="shared" si="2788"/>
        <v>0</v>
      </c>
      <c r="EW446" s="68">
        <f t="shared" si="2789"/>
        <v>0</v>
      </c>
      <c r="EX446" s="69"/>
      <c r="EY446" s="70">
        <f t="shared" si="2802"/>
        <v>0</v>
      </c>
      <c r="EZ446" s="68">
        <f t="shared" si="2803"/>
        <v>0</v>
      </c>
      <c r="FA446" s="68">
        <f t="shared" si="2804"/>
        <v>0</v>
      </c>
      <c r="FB446" s="68">
        <f t="shared" si="2805"/>
        <v>0</v>
      </c>
      <c r="FC446" s="68">
        <f t="shared" si="2806"/>
        <v>0</v>
      </c>
      <c r="FD446" s="68">
        <f t="shared" si="2790"/>
        <v>0</v>
      </c>
      <c r="FE446" s="72">
        <f t="shared" si="2791"/>
        <v>0</v>
      </c>
      <c r="FF446" s="72">
        <f t="shared" si="2792"/>
        <v>0</v>
      </c>
      <c r="FG446" s="70">
        <f t="shared" si="2793"/>
        <v>0</v>
      </c>
      <c r="FH446" t="str">
        <f t="shared" si="2794"/>
        <v>wrong</v>
      </c>
      <c r="FK446" s="68">
        <f t="shared" si="2807"/>
        <v>0</v>
      </c>
      <c r="FL446" s="69"/>
      <c r="FM446" s="69"/>
      <c r="FN446" s="70">
        <f t="shared" si="2808"/>
        <v>0</v>
      </c>
      <c r="FO446" s="68">
        <f t="shared" si="2809"/>
        <v>0</v>
      </c>
      <c r="FP446" s="69"/>
      <c r="FQ446" s="69"/>
      <c r="FR446" s="70">
        <f t="shared" si="2810"/>
        <v>0</v>
      </c>
    </row>
    <row r="447" spans="1:174" ht="48" customHeight="1" thickBot="1">
      <c r="A447" s="6229"/>
      <c r="B447" s="6249"/>
      <c r="C447" s="6249"/>
      <c r="D447" s="6249"/>
      <c r="E447" s="6249"/>
      <c r="F447" s="6249"/>
      <c r="G447" s="6249"/>
      <c r="H447" s="2011"/>
      <c r="I447" s="105"/>
      <c r="J447" s="6233"/>
      <c r="K447" s="6236"/>
      <c r="L447" s="115" t="s">
        <v>181</v>
      </c>
      <c r="M447" s="5684">
        <f t="shared" ref="M447:U447" si="2812">SUM(M442:M446)</f>
        <v>156</v>
      </c>
      <c r="N447" s="5684">
        <f t="shared" si="2812"/>
        <v>0</v>
      </c>
      <c r="O447" s="5684">
        <f t="shared" si="2812"/>
        <v>0</v>
      </c>
      <c r="P447" s="5684">
        <f t="shared" si="2812"/>
        <v>0</v>
      </c>
      <c r="Q447" s="5684">
        <f t="shared" si="2812"/>
        <v>0</v>
      </c>
      <c r="R447" s="5684">
        <f t="shared" si="2812"/>
        <v>0</v>
      </c>
      <c r="S447" s="5684">
        <f t="shared" si="2812"/>
        <v>0</v>
      </c>
      <c r="T447" s="5684">
        <f t="shared" si="2812"/>
        <v>0</v>
      </c>
      <c r="U447" s="5684">
        <f t="shared" si="2812"/>
        <v>0</v>
      </c>
      <c r="V447" s="116"/>
      <c r="W447" s="5684">
        <f t="shared" ref="W447:AZ447" si="2813">SUM(W442:W446)</f>
        <v>0</v>
      </c>
      <c r="X447" s="5684">
        <f t="shared" si="2813"/>
        <v>0</v>
      </c>
      <c r="Y447" s="5684">
        <f t="shared" si="2813"/>
        <v>0</v>
      </c>
      <c r="Z447" s="5684">
        <f t="shared" si="2813"/>
        <v>156</v>
      </c>
      <c r="AA447" s="5684">
        <f t="shared" si="2813"/>
        <v>0</v>
      </c>
      <c r="AB447" s="5684">
        <f t="shared" si="2813"/>
        <v>0</v>
      </c>
      <c r="AC447" s="5684">
        <f t="shared" si="2813"/>
        <v>0</v>
      </c>
      <c r="AD447" s="5684">
        <f t="shared" si="2813"/>
        <v>0</v>
      </c>
      <c r="AE447" s="5684">
        <f t="shared" si="2813"/>
        <v>0</v>
      </c>
      <c r="AF447" s="5684">
        <f t="shared" si="2813"/>
        <v>0</v>
      </c>
      <c r="AG447" s="5684">
        <f t="shared" si="2813"/>
        <v>0</v>
      </c>
      <c r="AH447" s="5684">
        <f t="shared" si="2813"/>
        <v>0</v>
      </c>
      <c r="AI447" s="5684">
        <f t="shared" si="2813"/>
        <v>0</v>
      </c>
      <c r="AJ447" s="5684">
        <f t="shared" si="2813"/>
        <v>0</v>
      </c>
      <c r="AK447" s="5684">
        <f t="shared" si="2813"/>
        <v>0</v>
      </c>
      <c r="AL447" s="5684">
        <f t="shared" si="2813"/>
        <v>0</v>
      </c>
      <c r="AM447" s="5684">
        <f t="shared" si="2813"/>
        <v>0</v>
      </c>
      <c r="AN447" s="5684">
        <f t="shared" si="2813"/>
        <v>0</v>
      </c>
      <c r="AO447" s="5684">
        <f t="shared" si="2813"/>
        <v>0</v>
      </c>
      <c r="AP447" s="5684">
        <f t="shared" si="2813"/>
        <v>0</v>
      </c>
      <c r="AQ447" s="5684">
        <f t="shared" si="2813"/>
        <v>0</v>
      </c>
      <c r="AR447" s="5684">
        <f t="shared" si="2813"/>
        <v>0</v>
      </c>
      <c r="AS447" s="5684">
        <f t="shared" si="2813"/>
        <v>0</v>
      </c>
      <c r="AT447" s="5684">
        <f t="shared" si="2813"/>
        <v>0</v>
      </c>
      <c r="AU447" s="5684">
        <f t="shared" si="2813"/>
        <v>0</v>
      </c>
      <c r="AV447" s="5684">
        <f t="shared" si="2813"/>
        <v>0</v>
      </c>
      <c r="AW447" s="5684">
        <f t="shared" si="2813"/>
        <v>0</v>
      </c>
      <c r="AX447" s="5684">
        <f t="shared" si="2813"/>
        <v>0</v>
      </c>
      <c r="AY447" s="5684">
        <f t="shared" si="2813"/>
        <v>0</v>
      </c>
      <c r="AZ447" s="5684">
        <f t="shared" si="2813"/>
        <v>0</v>
      </c>
      <c r="BA447" s="5685">
        <f t="shared" si="2778"/>
        <v>-156</v>
      </c>
      <c r="BB447" s="2159"/>
      <c r="BC447" s="156" t="s">
        <v>181</v>
      </c>
      <c r="BD447" s="840">
        <f t="shared" ref="BD447:BP447" si="2814">SUM(BD442:BD446)</f>
        <v>0</v>
      </c>
      <c r="BE447" s="841">
        <f t="shared" si="2814"/>
        <v>0</v>
      </c>
      <c r="BF447" s="841">
        <f t="shared" si="2814"/>
        <v>0</v>
      </c>
      <c r="BG447" s="841">
        <f t="shared" si="2814"/>
        <v>0</v>
      </c>
      <c r="BH447" s="841">
        <f t="shared" si="2814"/>
        <v>0</v>
      </c>
      <c r="BI447" s="841">
        <f t="shared" si="2814"/>
        <v>0</v>
      </c>
      <c r="BJ447" s="841">
        <f t="shared" si="2814"/>
        <v>0</v>
      </c>
      <c r="BK447" s="841">
        <f t="shared" si="2814"/>
        <v>0</v>
      </c>
      <c r="BL447" s="841">
        <f t="shared" si="2814"/>
        <v>0</v>
      </c>
      <c r="BM447" s="841">
        <f t="shared" si="2814"/>
        <v>0</v>
      </c>
      <c r="BN447" s="841">
        <f t="shared" si="2814"/>
        <v>0</v>
      </c>
      <c r="BO447" s="841">
        <f t="shared" si="2814"/>
        <v>0</v>
      </c>
      <c r="BP447" s="841">
        <f t="shared" si="2814"/>
        <v>0</v>
      </c>
      <c r="BQ447" s="842">
        <f t="shared" si="2779"/>
        <v>0</v>
      </c>
      <c r="BR447" s="841">
        <f t="shared" ref="BR447:CR447" si="2815">SUM(BR442:BR446)</f>
        <v>0</v>
      </c>
      <c r="BS447" s="841">
        <f t="shared" si="2815"/>
        <v>0</v>
      </c>
      <c r="BT447" s="841">
        <f t="shared" si="2815"/>
        <v>0</v>
      </c>
      <c r="BU447" s="841">
        <f t="shared" si="2815"/>
        <v>0</v>
      </c>
      <c r="BV447" s="841">
        <f t="shared" si="2815"/>
        <v>0</v>
      </c>
      <c r="BW447" s="841">
        <f t="shared" si="2815"/>
        <v>0</v>
      </c>
      <c r="BX447" s="841">
        <f t="shared" si="2815"/>
        <v>0</v>
      </c>
      <c r="BY447" s="841">
        <f t="shared" si="2815"/>
        <v>0</v>
      </c>
      <c r="BZ447" s="2030">
        <f t="shared" si="2815"/>
        <v>0</v>
      </c>
      <c r="CA447" s="841">
        <f t="shared" si="2815"/>
        <v>0</v>
      </c>
      <c r="CB447" s="841">
        <f t="shared" si="2815"/>
        <v>0</v>
      </c>
      <c r="CC447" s="841">
        <f t="shared" si="2815"/>
        <v>0</v>
      </c>
      <c r="CD447" s="841">
        <f t="shared" si="2815"/>
        <v>0</v>
      </c>
      <c r="CE447" s="5686">
        <f t="shared" si="2815"/>
        <v>0</v>
      </c>
      <c r="CF447" s="840">
        <f t="shared" si="2815"/>
        <v>0</v>
      </c>
      <c r="CG447" s="841">
        <f t="shared" si="2815"/>
        <v>0</v>
      </c>
      <c r="CH447" s="841">
        <f t="shared" si="2815"/>
        <v>0</v>
      </c>
      <c r="CI447" s="841">
        <f t="shared" si="2815"/>
        <v>0</v>
      </c>
      <c r="CJ447" s="841">
        <f t="shared" si="2815"/>
        <v>0</v>
      </c>
      <c r="CK447" s="841">
        <f t="shared" si="2815"/>
        <v>0</v>
      </c>
      <c r="CL447" s="841">
        <f t="shared" si="2815"/>
        <v>0</v>
      </c>
      <c r="CM447" s="841">
        <f t="shared" si="2815"/>
        <v>0</v>
      </c>
      <c r="CN447" s="841">
        <f t="shared" si="2815"/>
        <v>0</v>
      </c>
      <c r="CO447" s="841">
        <f t="shared" si="2815"/>
        <v>0</v>
      </c>
      <c r="CP447" s="841">
        <f t="shared" si="2815"/>
        <v>0</v>
      </c>
      <c r="CQ447" s="841">
        <f t="shared" si="2815"/>
        <v>0</v>
      </c>
      <c r="CR447" s="841">
        <f t="shared" si="2815"/>
        <v>0</v>
      </c>
      <c r="CS447" s="842">
        <f t="shared" si="2781"/>
        <v>0</v>
      </c>
      <c r="CT447" s="841">
        <f t="shared" ref="CT447:DT447" si="2816">SUM(CT442:CT446)</f>
        <v>0</v>
      </c>
      <c r="CU447" s="841">
        <f t="shared" si="2816"/>
        <v>0</v>
      </c>
      <c r="CV447" s="841">
        <f t="shared" si="2816"/>
        <v>0</v>
      </c>
      <c r="CW447" s="841">
        <f t="shared" si="2816"/>
        <v>0</v>
      </c>
      <c r="CX447" s="841">
        <f t="shared" si="2816"/>
        <v>0</v>
      </c>
      <c r="CY447" s="841">
        <f t="shared" si="2816"/>
        <v>0</v>
      </c>
      <c r="CZ447" s="841">
        <f t="shared" si="2816"/>
        <v>0</v>
      </c>
      <c r="DA447" s="841">
        <f t="shared" si="2816"/>
        <v>0</v>
      </c>
      <c r="DB447" s="2030">
        <f t="shared" si="2816"/>
        <v>0</v>
      </c>
      <c r="DC447" s="841">
        <f t="shared" si="2816"/>
        <v>0</v>
      </c>
      <c r="DD447" s="841">
        <f t="shared" si="2816"/>
        <v>0</v>
      </c>
      <c r="DE447" s="841">
        <f t="shared" si="2816"/>
        <v>0</v>
      </c>
      <c r="DF447" s="841">
        <f t="shared" si="2816"/>
        <v>0</v>
      </c>
      <c r="DG447" s="5686">
        <f t="shared" si="2816"/>
        <v>0</v>
      </c>
      <c r="DH447" s="840">
        <f t="shared" si="2816"/>
        <v>0</v>
      </c>
      <c r="DI447" s="841">
        <f t="shared" si="2816"/>
        <v>0</v>
      </c>
      <c r="DJ447" s="841">
        <f t="shared" si="2816"/>
        <v>0</v>
      </c>
      <c r="DK447" s="841">
        <f t="shared" si="2816"/>
        <v>0</v>
      </c>
      <c r="DL447" s="841">
        <f t="shared" si="2816"/>
        <v>0</v>
      </c>
      <c r="DM447" s="841">
        <f t="shared" si="2816"/>
        <v>0</v>
      </c>
      <c r="DN447" s="841">
        <f t="shared" si="2816"/>
        <v>0</v>
      </c>
      <c r="DO447" s="841">
        <f t="shared" si="2816"/>
        <v>0</v>
      </c>
      <c r="DP447" s="841">
        <f t="shared" si="2816"/>
        <v>0</v>
      </c>
      <c r="DQ447" s="841">
        <f t="shared" si="2816"/>
        <v>0</v>
      </c>
      <c r="DR447" s="841">
        <f t="shared" si="2816"/>
        <v>0</v>
      </c>
      <c r="DS447" s="841">
        <f t="shared" si="2816"/>
        <v>0</v>
      </c>
      <c r="DT447" s="841">
        <f t="shared" si="2816"/>
        <v>0</v>
      </c>
      <c r="DU447" s="842">
        <f t="shared" si="2811"/>
        <v>0</v>
      </c>
      <c r="DV447" s="841">
        <f t="shared" ref="DV447:EI447" si="2817">SUM(DV442:DV446)</f>
        <v>0</v>
      </c>
      <c r="DW447" s="841">
        <f t="shared" si="2817"/>
        <v>0</v>
      </c>
      <c r="DX447" s="841">
        <f t="shared" si="2817"/>
        <v>0</v>
      </c>
      <c r="DY447" s="841">
        <f t="shared" si="2817"/>
        <v>0</v>
      </c>
      <c r="DZ447" s="841">
        <f t="shared" si="2817"/>
        <v>0</v>
      </c>
      <c r="EA447" s="841">
        <f t="shared" si="2817"/>
        <v>0</v>
      </c>
      <c r="EB447" s="841">
        <f t="shared" si="2817"/>
        <v>0</v>
      </c>
      <c r="EC447" s="841">
        <f t="shared" si="2817"/>
        <v>0</v>
      </c>
      <c r="ED447" s="2030">
        <f t="shared" si="2817"/>
        <v>0</v>
      </c>
      <c r="EE447" s="841">
        <f t="shared" si="2817"/>
        <v>0</v>
      </c>
      <c r="EF447" s="841">
        <f t="shared" si="2817"/>
        <v>0</v>
      </c>
      <c r="EG447" s="841">
        <f t="shared" si="2817"/>
        <v>0</v>
      </c>
      <c r="EH447" s="841">
        <f t="shared" si="2817"/>
        <v>0</v>
      </c>
      <c r="EI447" s="5686">
        <f t="shared" si="2817"/>
        <v>0</v>
      </c>
      <c r="EJ447" s="142" t="s">
        <v>106</v>
      </c>
      <c r="EK447" s="846">
        <f t="shared" ref="EK447:EU447" si="2818">SUM(EK442:EK446)</f>
        <v>0</v>
      </c>
      <c r="EL447" s="847">
        <f t="shared" si="2818"/>
        <v>0</v>
      </c>
      <c r="EM447" s="847">
        <f t="shared" si="2818"/>
        <v>0</v>
      </c>
      <c r="EN447" s="848">
        <f t="shared" si="2818"/>
        <v>0</v>
      </c>
      <c r="EO447" s="846">
        <f t="shared" si="2818"/>
        <v>0</v>
      </c>
      <c r="EP447" s="847">
        <f t="shared" si="2818"/>
        <v>0</v>
      </c>
      <c r="EQ447" s="847">
        <f t="shared" si="2818"/>
        <v>0</v>
      </c>
      <c r="ER447" s="848">
        <f t="shared" si="2818"/>
        <v>0</v>
      </c>
      <c r="ES447" s="846">
        <f t="shared" si="2818"/>
        <v>0</v>
      </c>
      <c r="ET447" s="847">
        <f t="shared" si="2818"/>
        <v>0</v>
      </c>
      <c r="EU447" s="848">
        <f t="shared" si="2818"/>
        <v>0</v>
      </c>
      <c r="EV447" s="849">
        <f t="shared" si="2788"/>
        <v>0</v>
      </c>
      <c r="EW447" s="846">
        <f t="shared" ref="EW447:FC447" si="2819">SUM(EW442:EW446)</f>
        <v>0</v>
      </c>
      <c r="EX447" s="847">
        <f t="shared" si="2819"/>
        <v>0</v>
      </c>
      <c r="EY447" s="848">
        <f t="shared" si="2819"/>
        <v>0</v>
      </c>
      <c r="EZ447" s="846">
        <f t="shared" si="2819"/>
        <v>0</v>
      </c>
      <c r="FA447" s="847">
        <f t="shared" si="2819"/>
        <v>0</v>
      </c>
      <c r="FB447" s="847">
        <f t="shared" si="2819"/>
        <v>0</v>
      </c>
      <c r="FC447" s="848">
        <f t="shared" si="2819"/>
        <v>0</v>
      </c>
      <c r="FD447" s="850">
        <f t="shared" si="2790"/>
        <v>0</v>
      </c>
      <c r="FE447" s="851">
        <f t="shared" si="2791"/>
        <v>0</v>
      </c>
      <c r="FF447" s="851">
        <f t="shared" si="2792"/>
        <v>0</v>
      </c>
      <c r="FG447" s="849">
        <f t="shared" si="2793"/>
        <v>0</v>
      </c>
      <c r="FI447" s="5651"/>
      <c r="FJ447" s="5651"/>
      <c r="FK447" s="846">
        <f>SUM(FK442:FK446)</f>
        <v>0</v>
      </c>
      <c r="FL447" s="847">
        <f t="shared" ref="FL447:FM447" si="2820">SUM(FL444:FL446)</f>
        <v>0</v>
      </c>
      <c r="FM447" s="847">
        <f t="shared" si="2820"/>
        <v>0</v>
      </c>
      <c r="FN447" s="848">
        <f>SUM(FN442:FN446)</f>
        <v>0</v>
      </c>
      <c r="FO447" s="846">
        <f>SUM(FO442:FO446)</f>
        <v>0</v>
      </c>
      <c r="FP447" s="847">
        <f t="shared" ref="FP447:FQ447" si="2821">SUM(FP444:FP446)</f>
        <v>0</v>
      </c>
      <c r="FQ447" s="847">
        <f t="shared" si="2821"/>
        <v>0</v>
      </c>
      <c r="FR447" s="848">
        <f>SUM(FR442:FR446)</f>
        <v>0</v>
      </c>
    </row>
    <row r="448" spans="1:174" ht="48" customHeight="1" thickBot="1">
      <c r="A448" s="6311" t="s">
        <v>31</v>
      </c>
      <c r="B448" s="6312"/>
      <c r="C448" s="6312"/>
      <c r="D448" s="6312"/>
      <c r="E448" s="6312"/>
      <c r="F448" s="6312"/>
      <c r="G448" s="6312"/>
      <c r="H448" s="6312"/>
      <c r="I448" s="6312"/>
      <c r="J448" s="6313"/>
      <c r="K448" s="114">
        <v>30</v>
      </c>
      <c r="L448" s="148"/>
      <c r="M448" s="148"/>
      <c r="N448" s="148"/>
      <c r="O448" s="149"/>
      <c r="P448" s="149"/>
      <c r="Q448" s="149"/>
      <c r="R448" s="148"/>
      <c r="S448" s="148"/>
      <c r="T448" s="148"/>
      <c r="U448" s="148"/>
      <c r="V448" s="148"/>
      <c r="W448" s="148"/>
      <c r="X448" s="148"/>
      <c r="Y448" s="148"/>
      <c r="Z448" s="149"/>
      <c r="AA448" s="149"/>
      <c r="AB448" s="149"/>
      <c r="AC448" s="148"/>
      <c r="AD448" s="148"/>
      <c r="AE448" s="148"/>
      <c r="AF448" s="2163"/>
      <c r="AG448" s="148"/>
      <c r="AH448" s="151"/>
      <c r="AI448" s="148"/>
      <c r="AJ448" s="148"/>
      <c r="AK448" s="148"/>
      <c r="AL448" s="148"/>
      <c r="AM448" s="2163"/>
      <c r="AN448" s="151"/>
      <c r="AO448" s="151"/>
      <c r="AP448" s="151"/>
      <c r="AQ448" s="151"/>
      <c r="AR448" s="151"/>
      <c r="AS448" s="2164"/>
      <c r="AT448" s="148"/>
      <c r="AU448" s="148"/>
      <c r="AV448" s="148"/>
      <c r="AW448" s="148"/>
      <c r="AX448" s="148"/>
      <c r="AY448" s="2164"/>
      <c r="AZ448" s="148"/>
      <c r="BA448" s="148"/>
      <c r="BB448" s="2165"/>
      <c r="BC448" s="1996"/>
      <c r="BD448" s="5653">
        <f>_xlfn.XLOOKUP(B443,التشكيل_القديم!$M$5:$M$39,التشكيل_القديم!$L$5:$L$39,0,0)</f>
        <v>26</v>
      </c>
      <c r="BE448" s="6200" t="str">
        <f>"(3)             "&amp; "عضو يسار الدائرة  /  "  &amp;B443</f>
        <v>(3)             عضو يسار الدائرة  /  احمد علي نجاتي احمد</v>
      </c>
      <c r="BF448" s="6200"/>
      <c r="BG448" s="6200"/>
      <c r="BH448" s="6200"/>
      <c r="BI448" s="6200"/>
      <c r="BJ448" s="6200"/>
      <c r="BK448" s="6200"/>
      <c r="BL448" s="6200"/>
      <c r="BM448" s="6200"/>
      <c r="BN448" s="6200"/>
      <c r="BO448" s="6200"/>
      <c r="BP448" s="6200"/>
      <c r="BQ448" s="6200"/>
      <c r="BR448" s="6200"/>
      <c r="BS448" s="6200"/>
      <c r="BT448" s="6200"/>
      <c r="BU448" s="6200"/>
      <c r="BV448" s="6200"/>
      <c r="BW448" s="6200"/>
      <c r="BX448" s="6200"/>
      <c r="BY448" s="6200"/>
      <c r="BZ448" s="6200"/>
      <c r="CA448" s="6200"/>
      <c r="CB448" s="6200"/>
      <c r="CC448" s="6200"/>
      <c r="CD448" s="6200"/>
      <c r="CE448" s="6201"/>
      <c r="CF448" s="5687">
        <f>_xlfn.XLOOKUP(B444,التشكيل_القديم!$M$5:$M$39,التشكيل_القديم!$L$5:$L$39,0,0)</f>
        <v>0</v>
      </c>
      <c r="CG448" s="6369" t="str">
        <f>IF(B444&lt;&gt;"", "(4)             "&amp; "عضو يسار اليسار  الدائرة  /  "  &amp;B444,"لا يوجد عضو رابع")</f>
        <v>لا يوجد عضو رابع</v>
      </c>
      <c r="CH448" s="6200"/>
      <c r="CI448" s="6200"/>
      <c r="CJ448" s="6200"/>
      <c r="CK448" s="6200"/>
      <c r="CL448" s="6200"/>
      <c r="CM448" s="6200"/>
      <c r="CN448" s="6200"/>
      <c r="CO448" s="6200"/>
      <c r="CP448" s="6200"/>
      <c r="CQ448" s="6200"/>
      <c r="CR448" s="6200"/>
      <c r="CS448" s="6200"/>
      <c r="CT448" s="6200"/>
      <c r="CU448" s="6200"/>
      <c r="CV448" s="6200"/>
      <c r="CW448" s="6200"/>
      <c r="CX448" s="6200"/>
      <c r="CY448" s="6200"/>
      <c r="CZ448" s="6200"/>
      <c r="DA448" s="6200"/>
      <c r="DB448" s="6200"/>
      <c r="DC448" s="6200"/>
      <c r="DD448" s="6200"/>
      <c r="DE448" s="6200"/>
      <c r="DF448" s="6200"/>
      <c r="DG448" s="6201"/>
      <c r="DH448" s="5687">
        <f>_xlfn.XLOOKUP(B446,التشكيل_القديم!$M$5:$M$39,التشكيل_القديم!$L$5:$L$39,0,0)</f>
        <v>0</v>
      </c>
      <c r="DI448" s="6200" t="str">
        <f xml:space="preserve"> IF(B446&lt;&gt;"","(6)             "&amp;"عضو يسار يسار يسار اليسار  الدائرة  /  "  &amp;B446,"لا يوجد عضو سادس")</f>
        <v>لا يوجد عضو سادس</v>
      </c>
      <c r="DJ448" s="6200"/>
      <c r="DK448" s="6200"/>
      <c r="DL448" s="6200"/>
      <c r="DM448" s="6200"/>
      <c r="DN448" s="6200"/>
      <c r="DO448" s="6200"/>
      <c r="DP448" s="6200"/>
      <c r="DQ448" s="6200"/>
      <c r="DR448" s="6200"/>
      <c r="DS448" s="6200"/>
      <c r="DT448" s="6200"/>
      <c r="DU448" s="6200"/>
      <c r="DV448" s="6200"/>
      <c r="DW448" s="6200"/>
      <c r="DX448" s="6200"/>
      <c r="DY448" s="6200"/>
      <c r="DZ448" s="6200"/>
      <c r="EA448" s="6200"/>
      <c r="EB448" s="6200"/>
      <c r="EC448" s="6200"/>
      <c r="ED448" s="6200"/>
      <c r="EE448" s="6200"/>
      <c r="EF448" s="6200"/>
      <c r="EG448" s="6200"/>
      <c r="EH448" s="6200"/>
      <c r="EI448" s="6201"/>
      <c r="EJ448" s="162"/>
      <c r="EK448" s="6348" t="s">
        <v>23</v>
      </c>
      <c r="EL448" s="6349"/>
      <c r="EM448" s="6349"/>
      <c r="EN448" s="6350"/>
      <c r="EO448" s="6370" t="s">
        <v>33</v>
      </c>
      <c r="EP448" s="6370"/>
      <c r="EQ448" s="6370"/>
      <c r="ER448" s="6371"/>
      <c r="ES448" s="6351" t="s">
        <v>184</v>
      </c>
      <c r="ET448" s="6352"/>
      <c r="EU448" s="6352"/>
      <c r="EV448" s="6353"/>
      <c r="EW448" s="6366" t="s">
        <v>185</v>
      </c>
      <c r="EX448" s="6367"/>
      <c r="EY448" s="6367"/>
      <c r="EZ448" s="6368"/>
      <c r="FA448" s="6354" t="s">
        <v>200</v>
      </c>
      <c r="FB448" s="6355"/>
      <c r="FC448" s="6355"/>
      <c r="FD448" s="6356"/>
      <c r="FE448" s="6338" t="s">
        <v>597</v>
      </c>
      <c r="FF448" s="6339"/>
      <c r="FG448" s="6339"/>
      <c r="FH448" s="6340"/>
      <c r="FI448" s="852" t="s">
        <v>205</v>
      </c>
      <c r="FJ448" s="838" t="s">
        <v>190</v>
      </c>
      <c r="FK448" s="838" t="s">
        <v>203</v>
      </c>
      <c r="FL448" s="838" t="s">
        <v>204</v>
      </c>
      <c r="FM448" s="839" t="s">
        <v>116</v>
      </c>
    </row>
    <row r="449" spans="1:174" ht="48" customHeight="1" thickBot="1">
      <c r="A449" s="6202" t="str">
        <f>IF(AND(FH442="ok",FH443="ok",FH444="ok",FH445="ok",FH446="ok", H449 &lt;&gt;"فارغ"),"ok","wrong")</f>
        <v>wrong</v>
      </c>
      <c r="B449" s="6203"/>
      <c r="C449" s="6203"/>
      <c r="D449" s="6203"/>
      <c r="E449" s="6203"/>
      <c r="F449" s="6203"/>
      <c r="G449" s="6204"/>
      <c r="H449" s="6208" t="str">
        <f>IF(Z447=0,"فارغ","")</f>
        <v/>
      </c>
      <c r="I449" s="6209"/>
      <c r="J449" s="6209"/>
      <c r="K449" s="6209"/>
      <c r="L449" s="5677" t="str">
        <f>الاعدادات!$D$6</f>
        <v>2022 وما قبلها</v>
      </c>
      <c r="M449" s="149"/>
      <c r="N449" s="149"/>
      <c r="O449" s="149"/>
      <c r="P449" s="149"/>
      <c r="Q449" s="149"/>
      <c r="R449" s="148"/>
      <c r="S449" s="148"/>
      <c r="T449" s="148"/>
      <c r="U449" s="148"/>
      <c r="V449" s="148"/>
      <c r="W449" s="148"/>
      <c r="X449" s="148"/>
      <c r="Y449" s="148"/>
      <c r="Z449" s="2166"/>
      <c r="AA449" s="148"/>
      <c r="AB449" s="148"/>
      <c r="AC449" s="148"/>
      <c r="AD449" s="148"/>
      <c r="AE449" s="148"/>
      <c r="AF449" s="2163"/>
      <c r="AG449" s="148"/>
      <c r="AH449" s="151"/>
      <c r="AI449" s="148"/>
      <c r="AJ449" s="148"/>
      <c r="AK449" s="148"/>
      <c r="AL449" s="148"/>
      <c r="AM449" s="2163"/>
      <c r="AN449" s="151"/>
      <c r="AO449" s="151"/>
      <c r="AP449" s="151"/>
      <c r="AQ449" s="151"/>
      <c r="AR449" s="151"/>
      <c r="AS449" s="2164"/>
      <c r="AT449" s="148"/>
      <c r="AU449" s="148"/>
      <c r="AV449" s="148"/>
      <c r="AW449" s="148"/>
      <c r="AX449" s="148"/>
      <c r="AY449" s="2164"/>
      <c r="AZ449" s="148"/>
      <c r="BA449" s="148"/>
      <c r="BB449" s="2165"/>
      <c r="BC449" s="5683" t="str">
        <f>الاعدادات!$D$6</f>
        <v>2022 وما قبلها</v>
      </c>
      <c r="BD449" s="76"/>
      <c r="BE449" s="83"/>
      <c r="BF449" s="83"/>
      <c r="BG449" s="84"/>
      <c r="BH449" s="84"/>
      <c r="BI449" s="84"/>
      <c r="BJ449" s="85"/>
      <c r="BK449" s="86"/>
      <c r="BL449" s="87"/>
      <c r="BM449" s="87"/>
      <c r="BN449" s="88"/>
      <c r="BO449" s="88"/>
      <c r="BP449" s="89"/>
      <c r="BQ449" s="77">
        <f t="shared" ref="BQ449:BQ454" si="2822">BP449+BO449+BN449+BM449+BL449+BK449+BJ449+BI449+BH449+BG449+BF449+BE449+BD449</f>
        <v>0</v>
      </c>
      <c r="BR449" s="90"/>
      <c r="BS449" s="91"/>
      <c r="BT449" s="92"/>
      <c r="BU449" s="93"/>
      <c r="BV449" s="94"/>
      <c r="BW449" s="95"/>
      <c r="BX449" s="96"/>
      <c r="BY449" s="97"/>
      <c r="BZ449" s="98"/>
      <c r="CA449" s="99"/>
      <c r="CB449" s="79">
        <f t="shared" ref="CB449:CB453" si="2823">CA449+BZ449+BY449+BX449+BW449+BV449+BU449+BT449+BS449+BR449+BQ449</f>
        <v>0</v>
      </c>
      <c r="CC449" s="80"/>
      <c r="CD449" s="78"/>
      <c r="CE449" s="102"/>
      <c r="CF449" s="82"/>
      <c r="CG449" s="83"/>
      <c r="CH449" s="83"/>
      <c r="CI449" s="84"/>
      <c r="CJ449" s="84"/>
      <c r="CK449" s="84"/>
      <c r="CL449" s="85"/>
      <c r="CM449" s="86"/>
      <c r="CN449" s="87"/>
      <c r="CO449" s="87"/>
      <c r="CP449" s="88"/>
      <c r="CQ449" s="88"/>
      <c r="CR449" s="89"/>
      <c r="CS449" s="77">
        <f t="shared" ref="CS449:CS454" si="2824">CR449+CQ449+CP449+CO449+CN449+CM449+CL449+CK449+CJ449+CI449+CH449+CG449+CF449</f>
        <v>0</v>
      </c>
      <c r="CT449" s="90"/>
      <c r="CU449" s="168"/>
      <c r="CV449" s="92"/>
      <c r="CW449" s="93"/>
      <c r="CX449" s="94"/>
      <c r="CY449" s="95"/>
      <c r="CZ449" s="96"/>
      <c r="DA449" s="97"/>
      <c r="DB449" s="98"/>
      <c r="DC449" s="99"/>
      <c r="DD449" s="79">
        <f t="shared" ref="DD449:DD453" si="2825">SUM(CS449:DC449)</f>
        <v>0</v>
      </c>
      <c r="DE449" s="80"/>
      <c r="DF449" s="78"/>
      <c r="DG449" s="102"/>
      <c r="DH449" s="82"/>
      <c r="DI449" s="83"/>
      <c r="DJ449" s="83"/>
      <c r="DK449" s="84"/>
      <c r="DL449" s="84"/>
      <c r="DM449" s="84"/>
      <c r="DN449" s="85"/>
      <c r="DO449" s="86"/>
      <c r="DP449" s="87"/>
      <c r="DQ449" s="87"/>
      <c r="DR449" s="88"/>
      <c r="DS449" s="88"/>
      <c r="DT449" s="89"/>
      <c r="DU449" s="77">
        <f t="shared" ref="DU449:DU454" si="2826">DT449+DS449+DR449+DQ449+DP449+DO449+DN449+DM449+DL449+DK449+DJ449+DI449+DH449</f>
        <v>0</v>
      </c>
      <c r="DV449" s="90"/>
      <c r="DW449" s="168"/>
      <c r="DX449" s="92"/>
      <c r="DY449" s="93"/>
      <c r="DZ449" s="94"/>
      <c r="EA449" s="95"/>
      <c r="EB449" s="96"/>
      <c r="EC449" s="97"/>
      <c r="ED449" s="98"/>
      <c r="EE449" s="99"/>
      <c r="EF449" s="79">
        <f t="shared" ref="EF449:EF453" si="2827">SUM(DU449:EE449)</f>
        <v>0</v>
      </c>
      <c r="EG449" s="80"/>
      <c r="EH449" s="78"/>
      <c r="EI449" s="102"/>
      <c r="EJ449" s="162" t="s">
        <v>163</v>
      </c>
      <c r="EK449" s="838" t="s">
        <v>190</v>
      </c>
      <c r="EL449" s="838" t="s">
        <v>203</v>
      </c>
      <c r="EM449" s="838" t="s">
        <v>204</v>
      </c>
      <c r="EN449" s="839" t="s">
        <v>116</v>
      </c>
      <c r="EO449" s="838" t="s">
        <v>190</v>
      </c>
      <c r="EP449" s="838" t="s">
        <v>203</v>
      </c>
      <c r="EQ449" s="838" t="s">
        <v>204</v>
      </c>
      <c r="ER449" s="839" t="s">
        <v>116</v>
      </c>
      <c r="ES449" s="838" t="s">
        <v>190</v>
      </c>
      <c r="ET449" s="838" t="s">
        <v>203</v>
      </c>
      <c r="EU449" s="838" t="s">
        <v>204</v>
      </c>
      <c r="EV449" s="839" t="s">
        <v>116</v>
      </c>
      <c r="EW449" s="838" t="s">
        <v>190</v>
      </c>
      <c r="EX449" s="838" t="s">
        <v>203</v>
      </c>
      <c r="EY449" s="838" t="s">
        <v>204</v>
      </c>
      <c r="EZ449" s="839" t="s">
        <v>116</v>
      </c>
      <c r="FA449" s="838" t="s">
        <v>190</v>
      </c>
      <c r="FB449" s="838" t="s">
        <v>203</v>
      </c>
      <c r="FC449" s="838" t="s">
        <v>204</v>
      </c>
      <c r="FD449" s="839" t="s">
        <v>116</v>
      </c>
      <c r="FE449" s="838" t="s">
        <v>190</v>
      </c>
      <c r="FF449" s="838" t="s">
        <v>203</v>
      </c>
      <c r="FG449" s="838" t="s">
        <v>204</v>
      </c>
      <c r="FH449" s="839" t="s">
        <v>116</v>
      </c>
      <c r="FI449" s="836" t="s">
        <v>23</v>
      </c>
      <c r="FJ449" s="166">
        <f>EK454</f>
        <v>0</v>
      </c>
      <c r="FK449" s="166">
        <f>EL454</f>
        <v>0</v>
      </c>
      <c r="FL449" s="166">
        <f t="shared" ref="FL449" si="2828">EM454</f>
        <v>0</v>
      </c>
      <c r="FM449" s="166">
        <f t="shared" ref="FM449" si="2829">EN454</f>
        <v>0</v>
      </c>
    </row>
    <row r="450" spans="1:174" ht="48" customHeight="1" thickBot="1">
      <c r="A450" s="6205"/>
      <c r="B450" s="6206"/>
      <c r="C450" s="6206"/>
      <c r="D450" s="6206"/>
      <c r="E450" s="6206"/>
      <c r="F450" s="6206"/>
      <c r="G450" s="6207"/>
      <c r="H450" s="6208"/>
      <c r="I450" s="6209"/>
      <c r="J450" s="6209"/>
      <c r="K450" s="6209"/>
      <c r="L450" s="5675">
        <f>الاعدادات!$D$7</f>
        <v>2023</v>
      </c>
      <c r="M450" s="148"/>
      <c r="N450" s="148"/>
      <c r="O450" s="148"/>
      <c r="P450" s="148"/>
      <c r="Q450" s="148"/>
      <c r="R450" s="148"/>
      <c r="S450" s="148"/>
      <c r="T450" s="148"/>
      <c r="U450" s="148"/>
      <c r="V450" s="148"/>
      <c r="W450" s="148"/>
      <c r="X450" s="148"/>
      <c r="Y450" s="148"/>
      <c r="Z450" s="2166"/>
      <c r="AA450" s="148"/>
      <c r="AB450" s="148"/>
      <c r="AC450" s="148"/>
      <c r="AD450" s="148"/>
      <c r="AE450" s="148"/>
      <c r="AF450" s="2163"/>
      <c r="AG450" s="148"/>
      <c r="AH450" s="151"/>
      <c r="AI450" s="148"/>
      <c r="AJ450" s="148"/>
      <c r="AK450" s="148"/>
      <c r="AL450" s="148"/>
      <c r="AM450" s="2163"/>
      <c r="AN450" s="151"/>
      <c r="AO450" s="151"/>
      <c r="AP450" s="151"/>
      <c r="AQ450" s="151"/>
      <c r="AR450" s="151"/>
      <c r="AS450" s="2164"/>
      <c r="AT450" s="148"/>
      <c r="AU450" s="148"/>
      <c r="AV450" s="148"/>
      <c r="AW450" s="148"/>
      <c r="AX450" s="148"/>
      <c r="AY450" s="2164"/>
      <c r="AZ450" s="148"/>
      <c r="BA450" s="148"/>
      <c r="BB450" s="2165"/>
      <c r="BC450" s="5683">
        <f>الاعدادات!$D$7</f>
        <v>2023</v>
      </c>
      <c r="BD450" s="82"/>
      <c r="BE450" s="83"/>
      <c r="BF450" s="83"/>
      <c r="BG450" s="84"/>
      <c r="BH450" s="84"/>
      <c r="BI450" s="84"/>
      <c r="BJ450" s="85"/>
      <c r="BK450" s="86"/>
      <c r="BL450" s="87"/>
      <c r="BM450" s="87"/>
      <c r="BN450" s="88"/>
      <c r="BO450" s="88"/>
      <c r="BP450" s="89"/>
      <c r="BQ450" s="77">
        <f t="shared" si="2822"/>
        <v>0</v>
      </c>
      <c r="BR450" s="90"/>
      <c r="BS450" s="91"/>
      <c r="BT450" s="92"/>
      <c r="BU450" s="93"/>
      <c r="BV450" s="94"/>
      <c r="BW450" s="95"/>
      <c r="BX450" s="96"/>
      <c r="BY450" s="97"/>
      <c r="BZ450" s="98"/>
      <c r="CA450" s="99"/>
      <c r="CB450" s="79">
        <f t="shared" si="2823"/>
        <v>0</v>
      </c>
      <c r="CC450" s="104"/>
      <c r="CD450" s="92"/>
      <c r="CE450" s="102"/>
      <c r="CF450" s="82"/>
      <c r="CG450" s="83"/>
      <c r="CH450" s="83"/>
      <c r="CI450" s="84"/>
      <c r="CJ450" s="84"/>
      <c r="CK450" s="84"/>
      <c r="CL450" s="85"/>
      <c r="CM450" s="86"/>
      <c r="CN450" s="87"/>
      <c r="CO450" s="87"/>
      <c r="CP450" s="88"/>
      <c r="CQ450" s="88"/>
      <c r="CR450" s="89"/>
      <c r="CS450" s="77">
        <f t="shared" si="2824"/>
        <v>0</v>
      </c>
      <c r="CT450" s="90"/>
      <c r="CU450" s="168"/>
      <c r="CV450" s="92"/>
      <c r="CW450" s="93"/>
      <c r="CX450" s="94"/>
      <c r="CY450" s="95"/>
      <c r="CZ450" s="96"/>
      <c r="DA450" s="97"/>
      <c r="DB450" s="98"/>
      <c r="DC450" s="99"/>
      <c r="DD450" s="79">
        <f t="shared" si="2825"/>
        <v>0</v>
      </c>
      <c r="DE450" s="104"/>
      <c r="DF450" s="92"/>
      <c r="DG450" s="102"/>
      <c r="DH450" s="82"/>
      <c r="DI450" s="83"/>
      <c r="DJ450" s="83"/>
      <c r="DK450" s="84"/>
      <c r="DL450" s="84"/>
      <c r="DM450" s="84"/>
      <c r="DN450" s="85"/>
      <c r="DO450" s="86"/>
      <c r="DP450" s="87"/>
      <c r="DQ450" s="87"/>
      <c r="DR450" s="88"/>
      <c r="DS450" s="88"/>
      <c r="DT450" s="89"/>
      <c r="DU450" s="77">
        <f t="shared" si="2826"/>
        <v>0</v>
      </c>
      <c r="DV450" s="90"/>
      <c r="DW450" s="168"/>
      <c r="DX450" s="92"/>
      <c r="DY450" s="93"/>
      <c r="DZ450" s="94"/>
      <c r="EA450" s="95"/>
      <c r="EB450" s="96"/>
      <c r="EC450" s="97"/>
      <c r="ED450" s="98"/>
      <c r="EE450" s="99"/>
      <c r="EF450" s="79">
        <f t="shared" si="2827"/>
        <v>0</v>
      </c>
      <c r="EG450" s="104"/>
      <c r="EH450" s="92"/>
      <c r="EI450" s="102"/>
      <c r="EJ450" s="5675" t="str">
        <f>الاعدادات!$D$6</f>
        <v>2022 وما قبلها</v>
      </c>
      <c r="EK450" s="163">
        <f t="shared" ref="EK450:EK454" si="2830">BQ442</f>
        <v>0</v>
      </c>
      <c r="EL450" s="164">
        <f t="shared" ref="EL450:EL454" si="2831">BR442</f>
        <v>0</v>
      </c>
      <c r="EM450" s="164">
        <f>BS442+BT442+BU442+BV442+BW442</f>
        <v>0</v>
      </c>
      <c r="EN450" s="165">
        <f>BX442+BY442+BZ442+CA442</f>
        <v>0</v>
      </c>
      <c r="EO450" s="166">
        <f t="shared" ref="EO450:EO454" si="2832">CS442</f>
        <v>0</v>
      </c>
      <c r="EP450" s="164">
        <f t="shared" ref="EP450:EP454" si="2833">CT442</f>
        <v>0</v>
      </c>
      <c r="EQ450" s="164">
        <f>CU442+CV442+CW442+CX442+CY442</f>
        <v>0</v>
      </c>
      <c r="ER450" s="165">
        <f>CZ442+DA442+DB442+DC442</f>
        <v>0</v>
      </c>
      <c r="ES450" s="166">
        <f t="shared" ref="ES450:ES454" si="2834">BQ449</f>
        <v>0</v>
      </c>
      <c r="ET450" s="164">
        <f t="shared" ref="ET450:ET454" si="2835">BR449</f>
        <v>0</v>
      </c>
      <c r="EU450" s="164">
        <f>BS449+BT449+BU449+BV449+BW449</f>
        <v>0</v>
      </c>
      <c r="EV450" s="165">
        <f>BX449+BY449+BZ449+CA449</f>
        <v>0</v>
      </c>
      <c r="EW450" s="166">
        <f t="shared" ref="EW450:EW454" si="2836">CS449</f>
        <v>0</v>
      </c>
      <c r="EX450" s="164">
        <f t="shared" ref="EX450:EX454" si="2837">CT449</f>
        <v>0</v>
      </c>
      <c r="EY450" s="164">
        <f>CU449+CV449+CW449+CX449+CY449</f>
        <v>0</v>
      </c>
      <c r="EZ450" s="167">
        <f>CZ449+DA449+DB449+DC449</f>
        <v>0</v>
      </c>
      <c r="FA450" s="166">
        <f t="shared" ref="FA450:FA454" si="2838">DU442</f>
        <v>0</v>
      </c>
      <c r="FB450" s="164">
        <f t="shared" ref="FB450:FB454" si="2839">DV442</f>
        <v>0</v>
      </c>
      <c r="FC450" s="164">
        <f>DW442+DX442+DY442+DZ442+EA442</f>
        <v>0</v>
      </c>
      <c r="FD450" s="167">
        <f>EB442+EC442+ED442+EE442</f>
        <v>0</v>
      </c>
      <c r="FE450" s="166">
        <f t="shared" ref="FE450:FE454" si="2840">DU449</f>
        <v>0</v>
      </c>
      <c r="FF450" s="164">
        <f t="shared" ref="FF450:FF454" si="2841">DV449</f>
        <v>0</v>
      </c>
      <c r="FG450" s="164">
        <f>DW449+DX449+DY449+DZ449+EA449</f>
        <v>0</v>
      </c>
      <c r="FH450" s="167">
        <f>EB449+EC449+ED449+EE449</f>
        <v>0</v>
      </c>
      <c r="FI450" s="837" t="s">
        <v>33</v>
      </c>
      <c r="FJ450" s="169">
        <f>EO454</f>
        <v>0</v>
      </c>
      <c r="FK450" s="169">
        <f t="shared" ref="FK450" si="2842">EP454</f>
        <v>0</v>
      </c>
      <c r="FL450" s="169">
        <f t="shared" ref="FL450" si="2843">EQ454</f>
        <v>0</v>
      </c>
      <c r="FM450" s="169">
        <f t="shared" ref="FM450" si="2844">ER454</f>
        <v>0</v>
      </c>
    </row>
    <row r="451" spans="1:174" ht="48" customHeight="1" thickBot="1">
      <c r="A451" s="143"/>
      <c r="B451" s="157"/>
      <c r="C451" s="157"/>
      <c r="D451" s="157"/>
      <c r="E451" s="158"/>
      <c r="F451" s="158"/>
      <c r="G451" s="159"/>
      <c r="H451" s="144"/>
      <c r="I451" s="144"/>
      <c r="J451" s="145"/>
      <c r="K451" s="146"/>
      <c r="L451" s="5675">
        <f>الاعدادات!$D$8</f>
        <v>2024</v>
      </c>
      <c r="M451" s="148"/>
      <c r="N451" s="148"/>
      <c r="O451" s="148"/>
      <c r="P451" s="148"/>
      <c r="Q451" s="148"/>
      <c r="R451" s="148"/>
      <c r="S451" s="148"/>
      <c r="T451" s="148"/>
      <c r="U451" s="148"/>
      <c r="V451" s="148"/>
      <c r="W451" s="148"/>
      <c r="X451" s="148"/>
      <c r="Y451" s="148"/>
      <c r="Z451" s="2166"/>
      <c r="AA451" s="148"/>
      <c r="AB451" s="148"/>
      <c r="AC451" s="148"/>
      <c r="AD451" s="148"/>
      <c r="AE451" s="148"/>
      <c r="AF451" s="2163"/>
      <c r="AG451" s="148"/>
      <c r="AH451" s="151"/>
      <c r="AI451" s="148"/>
      <c r="AJ451" s="148"/>
      <c r="AK451" s="148"/>
      <c r="AL451" s="148"/>
      <c r="AM451" s="2163"/>
      <c r="AN451" s="151"/>
      <c r="AO451" s="151"/>
      <c r="AP451" s="151"/>
      <c r="AQ451" s="151"/>
      <c r="AR451" s="151"/>
      <c r="AS451" s="2164"/>
      <c r="AT451" s="148"/>
      <c r="AU451" s="148"/>
      <c r="AV451" s="148"/>
      <c r="AW451" s="148"/>
      <c r="AX451" s="148"/>
      <c r="AY451" s="2164"/>
      <c r="AZ451" s="148"/>
      <c r="BA451" s="148"/>
      <c r="BB451" s="2165"/>
      <c r="BC451" s="5683">
        <f>الاعدادات!$D$8</f>
        <v>2024</v>
      </c>
      <c r="BD451" s="82"/>
      <c r="BE451" s="83"/>
      <c r="BF451" s="83"/>
      <c r="BG451" s="84"/>
      <c r="BH451" s="84"/>
      <c r="BI451" s="84"/>
      <c r="BJ451" s="85"/>
      <c r="BK451" s="86"/>
      <c r="BL451" s="87"/>
      <c r="BM451" s="87"/>
      <c r="BN451" s="88"/>
      <c r="BO451" s="88"/>
      <c r="BP451" s="89"/>
      <c r="BQ451" s="77">
        <f t="shared" si="2822"/>
        <v>0</v>
      </c>
      <c r="BR451" s="90"/>
      <c r="BS451" s="91"/>
      <c r="BT451" s="92"/>
      <c r="BU451" s="93"/>
      <c r="BV451" s="94"/>
      <c r="BW451" s="95"/>
      <c r="BX451" s="96"/>
      <c r="BY451" s="97"/>
      <c r="BZ451" s="98"/>
      <c r="CA451" s="99"/>
      <c r="CB451" s="79">
        <f t="shared" si="2823"/>
        <v>0</v>
      </c>
      <c r="CC451" s="104"/>
      <c r="CD451" s="92"/>
      <c r="CE451" s="102"/>
      <c r="CF451" s="82"/>
      <c r="CG451" s="83"/>
      <c r="CH451" s="83"/>
      <c r="CI451" s="84"/>
      <c r="CJ451" s="84"/>
      <c r="CK451" s="84"/>
      <c r="CL451" s="85"/>
      <c r="CM451" s="86"/>
      <c r="CN451" s="87"/>
      <c r="CO451" s="87"/>
      <c r="CP451" s="88"/>
      <c r="CQ451" s="88"/>
      <c r="CR451" s="89"/>
      <c r="CS451" s="77">
        <f t="shared" si="2824"/>
        <v>0</v>
      </c>
      <c r="CT451" s="90"/>
      <c r="CU451" s="168"/>
      <c r="CV451" s="92"/>
      <c r="CW451" s="93"/>
      <c r="CX451" s="94"/>
      <c r="CY451" s="95"/>
      <c r="CZ451" s="96"/>
      <c r="DA451" s="97"/>
      <c r="DB451" s="98"/>
      <c r="DC451" s="99"/>
      <c r="DD451" s="79">
        <f t="shared" si="2825"/>
        <v>0</v>
      </c>
      <c r="DE451" s="104"/>
      <c r="DF451" s="92"/>
      <c r="DG451" s="102"/>
      <c r="DH451" s="82"/>
      <c r="DI451" s="83"/>
      <c r="DJ451" s="83"/>
      <c r="DK451" s="84"/>
      <c r="DL451" s="84"/>
      <c r="DM451" s="84"/>
      <c r="DN451" s="85"/>
      <c r="DO451" s="86"/>
      <c r="DP451" s="87"/>
      <c r="DQ451" s="87"/>
      <c r="DR451" s="88"/>
      <c r="DS451" s="88"/>
      <c r="DT451" s="89"/>
      <c r="DU451" s="77">
        <f t="shared" si="2826"/>
        <v>0</v>
      </c>
      <c r="DV451" s="90"/>
      <c r="DW451" s="168"/>
      <c r="DX451" s="92"/>
      <c r="DY451" s="93"/>
      <c r="DZ451" s="94"/>
      <c r="EA451" s="95"/>
      <c r="EB451" s="96"/>
      <c r="EC451" s="97"/>
      <c r="ED451" s="98"/>
      <c r="EE451" s="99"/>
      <c r="EF451" s="79">
        <f t="shared" si="2827"/>
        <v>0</v>
      </c>
      <c r="EG451" s="104"/>
      <c r="EH451" s="92"/>
      <c r="EI451" s="102"/>
      <c r="EJ451" s="5675">
        <f>الاعدادات!$D$7</f>
        <v>2023</v>
      </c>
      <c r="EK451" s="163">
        <f t="shared" si="2830"/>
        <v>0</v>
      </c>
      <c r="EL451" s="164">
        <f t="shared" si="2831"/>
        <v>0</v>
      </c>
      <c r="EM451" s="164">
        <f>BS443+BT443+BU443+BV443+BW443</f>
        <v>0</v>
      </c>
      <c r="EN451" s="165">
        <f>BX443+BY443+BZ443+CA443</f>
        <v>0</v>
      </c>
      <c r="EO451" s="166">
        <f t="shared" si="2832"/>
        <v>0</v>
      </c>
      <c r="EP451" s="164">
        <f t="shared" si="2833"/>
        <v>0</v>
      </c>
      <c r="EQ451" s="164">
        <f>CU443+CV443+CW443+CX443+CY443</f>
        <v>0</v>
      </c>
      <c r="ER451" s="165">
        <f>CZ443+DA443+DB443+DC443</f>
        <v>0</v>
      </c>
      <c r="ES451" s="166">
        <f t="shared" si="2834"/>
        <v>0</v>
      </c>
      <c r="ET451" s="164">
        <f t="shared" si="2835"/>
        <v>0</v>
      </c>
      <c r="EU451" s="164">
        <f>BS450+BT450+BU450+BV450+BW450</f>
        <v>0</v>
      </c>
      <c r="EV451" s="165">
        <f>BX450+BY450+BZ450+CA450</f>
        <v>0</v>
      </c>
      <c r="EW451" s="166">
        <f t="shared" si="2836"/>
        <v>0</v>
      </c>
      <c r="EX451" s="164">
        <f t="shared" si="2837"/>
        <v>0</v>
      </c>
      <c r="EY451" s="164">
        <f>CU450+CV450+CW450+CX450+CY450</f>
        <v>0</v>
      </c>
      <c r="EZ451" s="167">
        <f>CZ450+DA450+DB450+DC450</f>
        <v>0</v>
      </c>
      <c r="FA451" s="166">
        <f t="shared" si="2838"/>
        <v>0</v>
      </c>
      <c r="FB451" s="164">
        <f t="shared" si="2839"/>
        <v>0</v>
      </c>
      <c r="FC451" s="164">
        <f>DW443+DX443+DY443+DZ443+EA443</f>
        <v>0</v>
      </c>
      <c r="FD451" s="167">
        <f>EB443+EC443+ED443+EE443</f>
        <v>0</v>
      </c>
      <c r="FE451" s="166">
        <f t="shared" si="2840"/>
        <v>0</v>
      </c>
      <c r="FF451" s="164">
        <f t="shared" si="2841"/>
        <v>0</v>
      </c>
      <c r="FG451" s="164">
        <f>DW450+DX450+DY450+DZ450+EA450</f>
        <v>0</v>
      </c>
      <c r="FH451" s="167">
        <f>EB450+EC450+ED450+EE450</f>
        <v>0</v>
      </c>
      <c r="FI451" s="837" t="s">
        <v>184</v>
      </c>
      <c r="FJ451" s="169">
        <f>ES454</f>
        <v>0</v>
      </c>
      <c r="FK451" s="169">
        <f t="shared" ref="FK451" si="2845">ET454</f>
        <v>0</v>
      </c>
      <c r="FL451" s="169">
        <f t="shared" ref="FL451" si="2846">EU454</f>
        <v>0</v>
      </c>
      <c r="FM451" s="169">
        <f t="shared" ref="FM451" si="2847">EV454</f>
        <v>0</v>
      </c>
    </row>
    <row r="452" spans="1:174" ht="48" customHeight="1" thickBot="1">
      <c r="A452" s="143"/>
      <c r="B452" s="157"/>
      <c r="C452" s="157"/>
      <c r="D452" s="157"/>
      <c r="E452" s="158"/>
      <c r="F452" s="158"/>
      <c r="G452" s="159"/>
      <c r="H452" s="144"/>
      <c r="I452" s="144"/>
      <c r="J452" s="145"/>
      <c r="K452" s="146"/>
      <c r="L452" s="5675">
        <f>الاعدادات!$D$9</f>
        <v>2025</v>
      </c>
      <c r="M452" s="172"/>
      <c r="N452" s="172"/>
      <c r="O452" s="172"/>
      <c r="P452" s="172"/>
      <c r="Q452" s="172"/>
      <c r="R452" s="172"/>
      <c r="S452" s="172"/>
      <c r="T452" s="172"/>
      <c r="U452" s="172"/>
      <c r="V452" s="172"/>
      <c r="W452" s="172"/>
      <c r="X452" s="172"/>
      <c r="Y452" s="172"/>
      <c r="Z452" s="174"/>
      <c r="AA452" s="172"/>
      <c r="AB452" s="172"/>
      <c r="AC452" s="172"/>
      <c r="AD452" s="172"/>
      <c r="AE452" s="172"/>
      <c r="AF452" s="172"/>
      <c r="AG452" s="172"/>
      <c r="AH452" s="172"/>
      <c r="AI452" s="172"/>
      <c r="AJ452" s="172"/>
      <c r="AK452" s="172"/>
      <c r="AL452" s="172"/>
      <c r="AM452" s="172"/>
      <c r="AN452" s="172"/>
      <c r="AO452" s="172"/>
      <c r="AP452" s="172"/>
      <c r="AQ452" s="172"/>
      <c r="AR452" s="172"/>
      <c r="AS452" s="175"/>
      <c r="AT452" s="172"/>
      <c r="AU452" s="172"/>
      <c r="AV452" s="172"/>
      <c r="AW452" s="172"/>
      <c r="AX452" s="172"/>
      <c r="AY452" s="175"/>
      <c r="AZ452" s="172"/>
      <c r="BA452" s="172"/>
      <c r="BB452" s="2165"/>
      <c r="BC452" s="5683">
        <f>الاعدادات!$D$9</f>
        <v>2025</v>
      </c>
      <c r="BD452" s="82"/>
      <c r="BE452" s="83"/>
      <c r="BF452" s="83"/>
      <c r="BG452" s="84"/>
      <c r="BH452" s="84"/>
      <c r="BI452" s="84"/>
      <c r="BJ452" s="85"/>
      <c r="BK452" s="86"/>
      <c r="BL452" s="87"/>
      <c r="BM452" s="87"/>
      <c r="BN452" s="88"/>
      <c r="BO452" s="88"/>
      <c r="BP452" s="89"/>
      <c r="BQ452" s="77">
        <f t="shared" si="2822"/>
        <v>0</v>
      </c>
      <c r="BR452" s="90"/>
      <c r="BS452" s="91"/>
      <c r="BT452" s="92"/>
      <c r="BU452" s="93"/>
      <c r="BV452" s="94"/>
      <c r="BW452" s="95"/>
      <c r="BX452" s="96"/>
      <c r="BY452" s="97"/>
      <c r="BZ452" s="98"/>
      <c r="CA452" s="99"/>
      <c r="CB452" s="79">
        <f t="shared" si="2823"/>
        <v>0</v>
      </c>
      <c r="CC452" s="104"/>
      <c r="CD452" s="92"/>
      <c r="CE452" s="102"/>
      <c r="CF452" s="82"/>
      <c r="CG452" s="83"/>
      <c r="CH452" s="83"/>
      <c r="CI452" s="84"/>
      <c r="CJ452" s="84"/>
      <c r="CK452" s="84"/>
      <c r="CL452" s="85"/>
      <c r="CM452" s="86"/>
      <c r="CN452" s="87"/>
      <c r="CO452" s="87"/>
      <c r="CP452" s="88"/>
      <c r="CQ452" s="88"/>
      <c r="CR452" s="89"/>
      <c r="CS452" s="77">
        <f t="shared" si="2824"/>
        <v>0</v>
      </c>
      <c r="CT452" s="90"/>
      <c r="CU452" s="168"/>
      <c r="CV452" s="92"/>
      <c r="CW452" s="93"/>
      <c r="CX452" s="94"/>
      <c r="CY452" s="95"/>
      <c r="CZ452" s="96"/>
      <c r="DA452" s="97"/>
      <c r="DB452" s="98"/>
      <c r="DC452" s="99"/>
      <c r="DD452" s="79">
        <f t="shared" si="2825"/>
        <v>0</v>
      </c>
      <c r="DE452" s="104"/>
      <c r="DF452" s="92"/>
      <c r="DG452" s="102"/>
      <c r="DH452" s="82"/>
      <c r="DI452" s="83"/>
      <c r="DJ452" s="83"/>
      <c r="DK452" s="84"/>
      <c r="DL452" s="84"/>
      <c r="DM452" s="84"/>
      <c r="DN452" s="85"/>
      <c r="DO452" s="86"/>
      <c r="DP452" s="87"/>
      <c r="DQ452" s="87"/>
      <c r="DR452" s="88"/>
      <c r="DS452" s="88"/>
      <c r="DT452" s="89"/>
      <c r="DU452" s="77">
        <f t="shared" si="2826"/>
        <v>0</v>
      </c>
      <c r="DV452" s="90"/>
      <c r="DW452" s="168"/>
      <c r="DX452" s="92"/>
      <c r="DY452" s="93"/>
      <c r="DZ452" s="94"/>
      <c r="EA452" s="95"/>
      <c r="EB452" s="96"/>
      <c r="EC452" s="97"/>
      <c r="ED452" s="98"/>
      <c r="EE452" s="99"/>
      <c r="EF452" s="79">
        <f t="shared" si="2827"/>
        <v>0</v>
      </c>
      <c r="EG452" s="104"/>
      <c r="EH452" s="92"/>
      <c r="EI452" s="102"/>
      <c r="EJ452" s="5675">
        <f>الاعدادات!$D$8</f>
        <v>2024</v>
      </c>
      <c r="EK452" s="163">
        <f t="shared" si="2830"/>
        <v>0</v>
      </c>
      <c r="EL452" s="164">
        <f t="shared" si="2831"/>
        <v>0</v>
      </c>
      <c r="EM452" s="164">
        <f>BS444+BT444+BU444+BV444+BW444</f>
        <v>0</v>
      </c>
      <c r="EN452" s="165">
        <f>BX444+BY444+BZ444+CA444</f>
        <v>0</v>
      </c>
      <c r="EO452" s="166">
        <f t="shared" si="2832"/>
        <v>0</v>
      </c>
      <c r="EP452" s="164">
        <f t="shared" si="2833"/>
        <v>0</v>
      </c>
      <c r="EQ452" s="164">
        <f>CU444+CV444+CW444+CX444+CY444</f>
        <v>0</v>
      </c>
      <c r="ER452" s="165">
        <f>CZ444+DA444+DB444+DC444</f>
        <v>0</v>
      </c>
      <c r="ES452" s="166">
        <f t="shared" si="2834"/>
        <v>0</v>
      </c>
      <c r="ET452" s="164">
        <f t="shared" si="2835"/>
        <v>0</v>
      </c>
      <c r="EU452" s="164">
        <f>BS451+BT451+BU451+BV451+BW451</f>
        <v>0</v>
      </c>
      <c r="EV452" s="165">
        <f>BX451+BY451+BZ451+CA451</f>
        <v>0</v>
      </c>
      <c r="EW452" s="166">
        <f t="shared" si="2836"/>
        <v>0</v>
      </c>
      <c r="EX452" s="164">
        <f t="shared" si="2837"/>
        <v>0</v>
      </c>
      <c r="EY452" s="164">
        <f>CU451+CV451+CW451+CX451+CY451</f>
        <v>0</v>
      </c>
      <c r="EZ452" s="167">
        <f>CZ451+DA451+DB451+DC451</f>
        <v>0</v>
      </c>
      <c r="FA452" s="166">
        <f t="shared" si="2838"/>
        <v>0</v>
      </c>
      <c r="FB452" s="164">
        <f t="shared" si="2839"/>
        <v>0</v>
      </c>
      <c r="FC452" s="164">
        <f>DW444+DX444+DY444+DZ444+EA444</f>
        <v>0</v>
      </c>
      <c r="FD452" s="167">
        <f>EB444+EC444+ED444+EE444</f>
        <v>0</v>
      </c>
      <c r="FE452" s="166">
        <f t="shared" si="2840"/>
        <v>0</v>
      </c>
      <c r="FF452" s="164">
        <f t="shared" si="2841"/>
        <v>0</v>
      </c>
      <c r="FG452" s="164">
        <f>DW451+DX451+DY451+DZ451+EA451</f>
        <v>0</v>
      </c>
      <c r="FH452" s="167">
        <f>EB451+EC451+ED451+EE451</f>
        <v>0</v>
      </c>
      <c r="FI452" s="837" t="s">
        <v>185</v>
      </c>
      <c r="FJ452" s="169">
        <f>EW454</f>
        <v>0</v>
      </c>
      <c r="FK452" s="169">
        <f t="shared" ref="FK452" si="2848">EX454</f>
        <v>0</v>
      </c>
      <c r="FL452" s="169">
        <f t="shared" ref="FL452" si="2849">EY454</f>
        <v>0</v>
      </c>
      <c r="FM452" s="169">
        <f t="shared" ref="FM452" si="2850">EZ454</f>
        <v>0</v>
      </c>
    </row>
    <row r="453" spans="1:174" ht="48" customHeight="1" thickBot="1">
      <c r="A453" s="143"/>
      <c r="B453" s="157"/>
      <c r="C453" s="157"/>
      <c r="D453" s="157"/>
      <c r="E453" s="158"/>
      <c r="F453" s="158"/>
      <c r="G453" s="159"/>
      <c r="H453" s="144"/>
      <c r="I453" s="144"/>
      <c r="J453" s="145"/>
      <c r="K453" s="146"/>
      <c r="L453" s="5675">
        <f>الاعدادات!$D$10</f>
        <v>2026</v>
      </c>
      <c r="M453" s="172"/>
      <c r="N453" s="172"/>
      <c r="O453" s="172"/>
      <c r="P453" s="172"/>
      <c r="Q453" s="172"/>
      <c r="R453" s="172"/>
      <c r="S453" s="172"/>
      <c r="T453" s="172"/>
      <c r="U453" s="172"/>
      <c r="V453" s="172"/>
      <c r="W453" s="172"/>
      <c r="X453" s="172"/>
      <c r="Y453" s="172"/>
      <c r="Z453" s="174"/>
      <c r="AA453" s="172"/>
      <c r="AB453" s="172"/>
      <c r="AC453" s="172"/>
      <c r="AD453" s="172"/>
      <c r="AE453" s="172"/>
      <c r="AF453" s="172"/>
      <c r="AG453" s="172"/>
      <c r="AH453" s="172"/>
      <c r="AI453" s="172"/>
      <c r="AJ453" s="172"/>
      <c r="AK453" s="172"/>
      <c r="AL453" s="172"/>
      <c r="AM453" s="172"/>
      <c r="AN453" s="172"/>
      <c r="AO453" s="172"/>
      <c r="AP453" s="172"/>
      <c r="AQ453" s="172"/>
      <c r="AR453" s="172"/>
      <c r="AS453" s="175"/>
      <c r="AT453" s="172"/>
      <c r="AU453" s="172"/>
      <c r="AV453" s="172"/>
      <c r="AW453" s="172"/>
      <c r="AX453" s="172"/>
      <c r="AY453" s="175"/>
      <c r="AZ453" s="172"/>
      <c r="BA453" s="172"/>
      <c r="BB453" s="2165"/>
      <c r="BC453" s="5683">
        <f>الاعدادات!$D$10</f>
        <v>2026</v>
      </c>
      <c r="BD453" s="117"/>
      <c r="BE453" s="118"/>
      <c r="BF453" s="118"/>
      <c r="BG453" s="119"/>
      <c r="BH453" s="119"/>
      <c r="BI453" s="119"/>
      <c r="BJ453" s="120"/>
      <c r="BK453" s="121"/>
      <c r="BL453" s="122"/>
      <c r="BM453" s="122"/>
      <c r="BN453" s="123"/>
      <c r="BO453" s="123"/>
      <c r="BP453" s="124"/>
      <c r="BQ453" s="125">
        <f t="shared" si="2822"/>
        <v>0</v>
      </c>
      <c r="BR453" s="126"/>
      <c r="BS453" s="127"/>
      <c r="BT453" s="128"/>
      <c r="BU453" s="129"/>
      <c r="BV453" s="130"/>
      <c r="BW453" s="131"/>
      <c r="BX453" s="132"/>
      <c r="BY453" s="133"/>
      <c r="BZ453" s="134"/>
      <c r="CA453" s="135"/>
      <c r="CB453" s="136">
        <f t="shared" si="2823"/>
        <v>0</v>
      </c>
      <c r="CC453" s="137"/>
      <c r="CD453" s="128"/>
      <c r="CE453" s="141"/>
      <c r="CF453" s="117"/>
      <c r="CG453" s="118"/>
      <c r="CH453" s="118"/>
      <c r="CI453" s="119"/>
      <c r="CJ453" s="119"/>
      <c r="CK453" s="119"/>
      <c r="CL453" s="120"/>
      <c r="CM453" s="121"/>
      <c r="CN453" s="122"/>
      <c r="CO453" s="122"/>
      <c r="CP453" s="123"/>
      <c r="CQ453" s="123"/>
      <c r="CR453" s="124"/>
      <c r="CS453" s="125">
        <f t="shared" si="2824"/>
        <v>0</v>
      </c>
      <c r="CT453" s="126"/>
      <c r="CU453" s="176"/>
      <c r="CV453" s="128"/>
      <c r="CW453" s="129"/>
      <c r="CX453" s="130"/>
      <c r="CY453" s="131"/>
      <c r="CZ453" s="132"/>
      <c r="DA453" s="133"/>
      <c r="DB453" s="134"/>
      <c r="DC453" s="135"/>
      <c r="DD453" s="136">
        <f t="shared" si="2825"/>
        <v>0</v>
      </c>
      <c r="DE453" s="137"/>
      <c r="DF453" s="128"/>
      <c r="DG453" s="141"/>
      <c r="DH453" s="117"/>
      <c r="DI453" s="118"/>
      <c r="DJ453" s="118"/>
      <c r="DK453" s="119"/>
      <c r="DL453" s="119"/>
      <c r="DM453" s="119"/>
      <c r="DN453" s="120"/>
      <c r="DO453" s="121"/>
      <c r="DP453" s="122"/>
      <c r="DQ453" s="122"/>
      <c r="DR453" s="123"/>
      <c r="DS453" s="123"/>
      <c r="DT453" s="124"/>
      <c r="DU453" s="125">
        <f t="shared" si="2826"/>
        <v>0</v>
      </c>
      <c r="DV453" s="126"/>
      <c r="DW453" s="176"/>
      <c r="DX453" s="128"/>
      <c r="DY453" s="129"/>
      <c r="DZ453" s="130"/>
      <c r="EA453" s="131"/>
      <c r="EB453" s="132"/>
      <c r="EC453" s="133"/>
      <c r="ED453" s="134"/>
      <c r="EE453" s="135"/>
      <c r="EF453" s="136">
        <f t="shared" si="2827"/>
        <v>0</v>
      </c>
      <c r="EG453" s="137"/>
      <c r="EH453" s="128"/>
      <c r="EI453" s="141"/>
      <c r="EJ453" s="5675">
        <f>الاعدادات!$D$9</f>
        <v>2025</v>
      </c>
      <c r="EK453" s="163">
        <f t="shared" si="2830"/>
        <v>0</v>
      </c>
      <c r="EL453" s="164">
        <f t="shared" si="2831"/>
        <v>0</v>
      </c>
      <c r="EM453" s="164">
        <f>BS445+BT445+BU445+BV445+BW445</f>
        <v>0</v>
      </c>
      <c r="EN453" s="165">
        <f>BX445+BY445+BZ445+CA445</f>
        <v>0</v>
      </c>
      <c r="EO453" s="166">
        <f t="shared" si="2832"/>
        <v>0</v>
      </c>
      <c r="EP453" s="164">
        <f t="shared" si="2833"/>
        <v>0</v>
      </c>
      <c r="EQ453" s="164">
        <f>CU445+CV445+CW445+CX445+CY445</f>
        <v>0</v>
      </c>
      <c r="ER453" s="165">
        <f>CZ445+DA445+DB445+DC445</f>
        <v>0</v>
      </c>
      <c r="ES453" s="166">
        <f t="shared" si="2834"/>
        <v>0</v>
      </c>
      <c r="ET453" s="164">
        <f t="shared" si="2835"/>
        <v>0</v>
      </c>
      <c r="EU453" s="164">
        <f>BS452+BT452+BU452+BV452+BW452</f>
        <v>0</v>
      </c>
      <c r="EV453" s="165">
        <f>BX452+BY452+BZ452+CA452</f>
        <v>0</v>
      </c>
      <c r="EW453" s="166">
        <f t="shared" si="2836"/>
        <v>0</v>
      </c>
      <c r="EX453" s="164">
        <f t="shared" si="2837"/>
        <v>0</v>
      </c>
      <c r="EY453" s="164">
        <f>CU452+CV452+CW452+CX452+CY452</f>
        <v>0</v>
      </c>
      <c r="EZ453" s="167">
        <f>CZ452+DA452+DB452+DC452</f>
        <v>0</v>
      </c>
      <c r="FA453" s="166">
        <f t="shared" si="2838"/>
        <v>0</v>
      </c>
      <c r="FB453" s="164">
        <f t="shared" si="2839"/>
        <v>0</v>
      </c>
      <c r="FC453" s="164">
        <f>DW445+DX445+DY445+DZ445+EA445</f>
        <v>0</v>
      </c>
      <c r="FD453" s="167">
        <f>EB445+EC445+ED445+EE445</f>
        <v>0</v>
      </c>
      <c r="FE453" s="166">
        <f t="shared" si="2840"/>
        <v>0</v>
      </c>
      <c r="FF453" s="164">
        <f t="shared" si="2841"/>
        <v>0</v>
      </c>
      <c r="FG453" s="164">
        <f>DW452+DX452+DY452+DZ452+EA452</f>
        <v>0</v>
      </c>
      <c r="FH453" s="167">
        <f>EB452+EC452+ED452+EE452</f>
        <v>0</v>
      </c>
      <c r="FI453" s="837" t="s">
        <v>200</v>
      </c>
      <c r="FJ453" s="169">
        <f>FA454</f>
        <v>0</v>
      </c>
      <c r="FK453" s="169">
        <f t="shared" ref="FK453" si="2851">FB454</f>
        <v>0</v>
      </c>
      <c r="FL453" s="169">
        <f t="shared" ref="FL453" si="2852">FC454</f>
        <v>0</v>
      </c>
      <c r="FM453" s="169">
        <f>FD454</f>
        <v>0</v>
      </c>
    </row>
    <row r="454" spans="1:174" ht="48" customHeight="1" thickBot="1">
      <c r="A454" s="143"/>
      <c r="B454" s="172"/>
      <c r="C454" s="172"/>
      <c r="D454" s="172"/>
      <c r="E454" s="172"/>
      <c r="F454" s="172"/>
      <c r="G454" s="172"/>
      <c r="H454" s="172"/>
      <c r="I454" s="172"/>
      <c r="J454" s="145"/>
      <c r="K454" s="146"/>
      <c r="L454" s="173"/>
      <c r="M454" s="172"/>
      <c r="N454" s="172"/>
      <c r="O454" s="172"/>
      <c r="P454" s="172"/>
      <c r="Q454" s="172"/>
      <c r="R454" s="172"/>
      <c r="S454" s="172"/>
      <c r="T454" s="172"/>
      <c r="U454" s="172"/>
      <c r="V454" s="172"/>
      <c r="W454" s="172"/>
      <c r="X454" s="172"/>
      <c r="Y454" s="172"/>
      <c r="Z454" s="174"/>
      <c r="AA454" s="172"/>
      <c r="AB454" s="172"/>
      <c r="AC454" s="172"/>
      <c r="AD454" s="172"/>
      <c r="AE454" s="172"/>
      <c r="AF454" s="172"/>
      <c r="AG454" s="172"/>
      <c r="AH454" s="172"/>
      <c r="AI454" s="172"/>
      <c r="AJ454" s="172"/>
      <c r="AK454" s="172"/>
      <c r="AL454" s="172"/>
      <c r="AM454" s="172"/>
      <c r="AN454" s="172"/>
      <c r="AO454" s="172"/>
      <c r="AP454" s="172"/>
      <c r="AQ454" s="172"/>
      <c r="AR454" s="172"/>
      <c r="AS454" s="175"/>
      <c r="AT454" s="172"/>
      <c r="AU454" s="172"/>
      <c r="AV454" s="172"/>
      <c r="AW454" s="172"/>
      <c r="AX454" s="172"/>
      <c r="AY454" s="175"/>
      <c r="AZ454" s="172"/>
      <c r="BA454" s="172"/>
      <c r="BB454" s="2165"/>
      <c r="BC454" s="2009" t="s">
        <v>181</v>
      </c>
      <c r="BD454" s="5689">
        <f t="shared" ref="BD454:BP454" si="2853">SUM(BD449:BD453)</f>
        <v>0</v>
      </c>
      <c r="BE454" s="5690">
        <f t="shared" si="2853"/>
        <v>0</v>
      </c>
      <c r="BF454" s="5690">
        <f t="shared" si="2853"/>
        <v>0</v>
      </c>
      <c r="BG454" s="5690">
        <f t="shared" si="2853"/>
        <v>0</v>
      </c>
      <c r="BH454" s="5690">
        <f t="shared" si="2853"/>
        <v>0</v>
      </c>
      <c r="BI454" s="5690">
        <f t="shared" si="2853"/>
        <v>0</v>
      </c>
      <c r="BJ454" s="5690">
        <f t="shared" si="2853"/>
        <v>0</v>
      </c>
      <c r="BK454" s="5690">
        <f t="shared" si="2853"/>
        <v>0</v>
      </c>
      <c r="BL454" s="5690">
        <f t="shared" si="2853"/>
        <v>0</v>
      </c>
      <c r="BM454" s="5690">
        <f t="shared" si="2853"/>
        <v>0</v>
      </c>
      <c r="BN454" s="5690">
        <f t="shared" si="2853"/>
        <v>0</v>
      </c>
      <c r="BO454" s="5690">
        <f t="shared" si="2853"/>
        <v>0</v>
      </c>
      <c r="BP454" s="5690">
        <f t="shared" si="2853"/>
        <v>0</v>
      </c>
      <c r="BQ454" s="5691">
        <f t="shared" si="2822"/>
        <v>0</v>
      </c>
      <c r="BR454" s="5690">
        <f t="shared" ref="BR454:CR454" si="2854">SUM(BR449:BR453)</f>
        <v>0</v>
      </c>
      <c r="BS454" s="5690">
        <f t="shared" si="2854"/>
        <v>0</v>
      </c>
      <c r="BT454" s="5690">
        <f t="shared" si="2854"/>
        <v>0</v>
      </c>
      <c r="BU454" s="5690">
        <f t="shared" si="2854"/>
        <v>0</v>
      </c>
      <c r="BV454" s="5690">
        <f t="shared" si="2854"/>
        <v>0</v>
      </c>
      <c r="BW454" s="5690">
        <f t="shared" si="2854"/>
        <v>0</v>
      </c>
      <c r="BX454" s="5690">
        <f t="shared" si="2854"/>
        <v>0</v>
      </c>
      <c r="BY454" s="5690">
        <f t="shared" si="2854"/>
        <v>0</v>
      </c>
      <c r="BZ454" s="5692">
        <f t="shared" si="2854"/>
        <v>0</v>
      </c>
      <c r="CA454" s="5690">
        <f t="shared" si="2854"/>
        <v>0</v>
      </c>
      <c r="CB454" s="5690">
        <f t="shared" si="2854"/>
        <v>0</v>
      </c>
      <c r="CC454" s="5690">
        <f t="shared" si="2854"/>
        <v>0</v>
      </c>
      <c r="CD454" s="5690">
        <f t="shared" si="2854"/>
        <v>0</v>
      </c>
      <c r="CE454" s="5693">
        <f t="shared" si="2854"/>
        <v>0</v>
      </c>
      <c r="CF454" s="5689">
        <f t="shared" si="2854"/>
        <v>0</v>
      </c>
      <c r="CG454" s="5690">
        <f t="shared" si="2854"/>
        <v>0</v>
      </c>
      <c r="CH454" s="5690">
        <f t="shared" si="2854"/>
        <v>0</v>
      </c>
      <c r="CI454" s="5690">
        <f t="shared" si="2854"/>
        <v>0</v>
      </c>
      <c r="CJ454" s="5690">
        <f t="shared" si="2854"/>
        <v>0</v>
      </c>
      <c r="CK454" s="5690">
        <f t="shared" si="2854"/>
        <v>0</v>
      </c>
      <c r="CL454" s="5690">
        <f t="shared" si="2854"/>
        <v>0</v>
      </c>
      <c r="CM454" s="5690">
        <f t="shared" si="2854"/>
        <v>0</v>
      </c>
      <c r="CN454" s="5690">
        <f t="shared" si="2854"/>
        <v>0</v>
      </c>
      <c r="CO454" s="5690">
        <f t="shared" si="2854"/>
        <v>0</v>
      </c>
      <c r="CP454" s="5690">
        <f t="shared" si="2854"/>
        <v>0</v>
      </c>
      <c r="CQ454" s="5690">
        <f t="shared" si="2854"/>
        <v>0</v>
      </c>
      <c r="CR454" s="5690">
        <f t="shared" si="2854"/>
        <v>0</v>
      </c>
      <c r="CS454" s="5691">
        <f t="shared" si="2824"/>
        <v>0</v>
      </c>
      <c r="CT454" s="5690">
        <f t="shared" ref="CT454:DT454" si="2855">SUM(CT449:CT453)</f>
        <v>0</v>
      </c>
      <c r="CU454" s="5690">
        <f t="shared" si="2855"/>
        <v>0</v>
      </c>
      <c r="CV454" s="5690">
        <f t="shared" si="2855"/>
        <v>0</v>
      </c>
      <c r="CW454" s="5690">
        <f t="shared" si="2855"/>
        <v>0</v>
      </c>
      <c r="CX454" s="5690">
        <f t="shared" si="2855"/>
        <v>0</v>
      </c>
      <c r="CY454" s="5690">
        <f t="shared" si="2855"/>
        <v>0</v>
      </c>
      <c r="CZ454" s="5690">
        <f t="shared" si="2855"/>
        <v>0</v>
      </c>
      <c r="DA454" s="5690">
        <f t="shared" si="2855"/>
        <v>0</v>
      </c>
      <c r="DB454" s="5692">
        <f t="shared" si="2855"/>
        <v>0</v>
      </c>
      <c r="DC454" s="5690">
        <f t="shared" si="2855"/>
        <v>0</v>
      </c>
      <c r="DD454" s="5690">
        <f t="shared" si="2855"/>
        <v>0</v>
      </c>
      <c r="DE454" s="5690">
        <f t="shared" si="2855"/>
        <v>0</v>
      </c>
      <c r="DF454" s="5690">
        <f t="shared" si="2855"/>
        <v>0</v>
      </c>
      <c r="DG454" s="5693">
        <f t="shared" si="2855"/>
        <v>0</v>
      </c>
      <c r="DH454" s="5689">
        <f t="shared" si="2855"/>
        <v>0</v>
      </c>
      <c r="DI454" s="5690">
        <f t="shared" si="2855"/>
        <v>0</v>
      </c>
      <c r="DJ454" s="5690">
        <f t="shared" si="2855"/>
        <v>0</v>
      </c>
      <c r="DK454" s="5690">
        <f t="shared" si="2855"/>
        <v>0</v>
      </c>
      <c r="DL454" s="5690">
        <f t="shared" si="2855"/>
        <v>0</v>
      </c>
      <c r="DM454" s="5690">
        <f t="shared" si="2855"/>
        <v>0</v>
      </c>
      <c r="DN454" s="5690">
        <f t="shared" si="2855"/>
        <v>0</v>
      </c>
      <c r="DO454" s="5690">
        <f t="shared" si="2855"/>
        <v>0</v>
      </c>
      <c r="DP454" s="5690">
        <f t="shared" si="2855"/>
        <v>0</v>
      </c>
      <c r="DQ454" s="5690">
        <f t="shared" si="2855"/>
        <v>0</v>
      </c>
      <c r="DR454" s="5690">
        <f t="shared" si="2855"/>
        <v>0</v>
      </c>
      <c r="DS454" s="5690">
        <f t="shared" si="2855"/>
        <v>0</v>
      </c>
      <c r="DT454" s="5690">
        <f t="shared" si="2855"/>
        <v>0</v>
      </c>
      <c r="DU454" s="5691">
        <f t="shared" si="2826"/>
        <v>0</v>
      </c>
      <c r="DV454" s="5690">
        <f t="shared" ref="DV454:EI454" si="2856">SUM(DV449:DV453)</f>
        <v>0</v>
      </c>
      <c r="DW454" s="5690">
        <f t="shared" si="2856"/>
        <v>0</v>
      </c>
      <c r="DX454" s="5690">
        <f t="shared" si="2856"/>
        <v>0</v>
      </c>
      <c r="DY454" s="5690">
        <f t="shared" si="2856"/>
        <v>0</v>
      </c>
      <c r="DZ454" s="5690">
        <f t="shared" si="2856"/>
        <v>0</v>
      </c>
      <c r="EA454" s="5690">
        <f t="shared" si="2856"/>
        <v>0</v>
      </c>
      <c r="EB454" s="5690">
        <f t="shared" si="2856"/>
        <v>0</v>
      </c>
      <c r="EC454" s="5690">
        <f t="shared" si="2856"/>
        <v>0</v>
      </c>
      <c r="ED454" s="5692">
        <f t="shared" si="2856"/>
        <v>0</v>
      </c>
      <c r="EE454" s="5690">
        <f t="shared" si="2856"/>
        <v>0</v>
      </c>
      <c r="EF454" s="5690">
        <f t="shared" si="2856"/>
        <v>0</v>
      </c>
      <c r="EG454" s="5690">
        <f t="shared" si="2856"/>
        <v>0</v>
      </c>
      <c r="EH454" s="5690">
        <f t="shared" si="2856"/>
        <v>0</v>
      </c>
      <c r="EI454" s="5693">
        <f t="shared" si="2856"/>
        <v>0</v>
      </c>
      <c r="EJ454" s="5675">
        <f>الاعدادات!$D$10</f>
        <v>2026</v>
      </c>
      <c r="EK454" s="163">
        <f t="shared" si="2830"/>
        <v>0</v>
      </c>
      <c r="EL454" s="164">
        <f t="shared" si="2831"/>
        <v>0</v>
      </c>
      <c r="EM454" s="164">
        <f>BS446+BT446+BU446+BV446+BW446</f>
        <v>0</v>
      </c>
      <c r="EN454" s="165">
        <f>BX446+BY446+BZ446+CA446</f>
        <v>0</v>
      </c>
      <c r="EO454" s="166">
        <f t="shared" si="2832"/>
        <v>0</v>
      </c>
      <c r="EP454" s="164">
        <f t="shared" si="2833"/>
        <v>0</v>
      </c>
      <c r="EQ454" s="164">
        <f>CU446+CV446+CW446+CX446+CY446</f>
        <v>0</v>
      </c>
      <c r="ER454" s="165">
        <f>CZ446+DA446+DB446+DC446</f>
        <v>0</v>
      </c>
      <c r="ES454" s="166">
        <f t="shared" si="2834"/>
        <v>0</v>
      </c>
      <c r="ET454" s="164">
        <f t="shared" si="2835"/>
        <v>0</v>
      </c>
      <c r="EU454" s="164">
        <f>BS453+BT453+BU453+BV453+BW453</f>
        <v>0</v>
      </c>
      <c r="EV454" s="165">
        <f>BX453+BY453+BZ453+CA453</f>
        <v>0</v>
      </c>
      <c r="EW454" s="166">
        <f t="shared" si="2836"/>
        <v>0</v>
      </c>
      <c r="EX454" s="164">
        <f t="shared" si="2837"/>
        <v>0</v>
      </c>
      <c r="EY454" s="164">
        <f>CU453+CV453+CW453+CX453+CY453</f>
        <v>0</v>
      </c>
      <c r="EZ454" s="167">
        <f>CZ453+DA453+DB453+DC453</f>
        <v>0</v>
      </c>
      <c r="FA454" s="166">
        <f t="shared" si="2838"/>
        <v>0</v>
      </c>
      <c r="FB454" s="164">
        <f t="shared" si="2839"/>
        <v>0</v>
      </c>
      <c r="FC454" s="164">
        <f>DW446+DX446+DY446+DZ446+EA446</f>
        <v>0</v>
      </c>
      <c r="FD454" s="167">
        <f>EB446+EC446+ED446+EE446</f>
        <v>0</v>
      </c>
      <c r="FE454" s="166">
        <f t="shared" si="2840"/>
        <v>0</v>
      </c>
      <c r="FF454" s="164">
        <f t="shared" si="2841"/>
        <v>0</v>
      </c>
      <c r="FG454" s="164">
        <f>DW453+DX453+DY453+DZ453+EA453</f>
        <v>0</v>
      </c>
      <c r="FH454" s="167">
        <f>EB453+EC453+ED453+EE453</f>
        <v>0</v>
      </c>
      <c r="FI454" s="837" t="s">
        <v>597</v>
      </c>
      <c r="FJ454" s="169">
        <f>FE454</f>
        <v>0</v>
      </c>
      <c r="FK454" s="169">
        <f t="shared" ref="FK454" si="2857">FF454</f>
        <v>0</v>
      </c>
      <c r="FL454" s="169">
        <f t="shared" ref="FL454" si="2858">FG454</f>
        <v>0</v>
      </c>
      <c r="FM454" s="169">
        <f t="shared" ref="FM454" si="2859">FH454</f>
        <v>0</v>
      </c>
    </row>
    <row r="455" spans="1:174" ht="48" customHeight="1" thickBot="1">
      <c r="A455" s="2527"/>
      <c r="B455" s="2527"/>
      <c r="C455" s="2527"/>
      <c r="D455" s="2527"/>
      <c r="E455" s="2527"/>
      <c r="F455" s="2527"/>
      <c r="G455" s="2527"/>
      <c r="H455" s="2527"/>
      <c r="I455" s="2527"/>
      <c r="J455" s="2527"/>
      <c r="K455" s="2527"/>
      <c r="L455" s="2527"/>
      <c r="M455" s="2527"/>
      <c r="N455" s="2527"/>
      <c r="O455" s="2527"/>
      <c r="P455" s="2527"/>
      <c r="Q455" s="2527"/>
      <c r="R455" s="2527"/>
      <c r="S455" s="2527"/>
      <c r="T455" s="2527"/>
      <c r="U455" s="2527"/>
      <c r="V455" s="2527"/>
      <c r="W455" s="2527"/>
      <c r="X455" s="2527"/>
      <c r="Y455" s="2527"/>
      <c r="Z455" s="2527"/>
      <c r="AA455" s="2527"/>
      <c r="AB455" s="2527"/>
      <c r="AC455" s="2527"/>
      <c r="AD455" s="2527"/>
      <c r="AE455" s="2527"/>
      <c r="AF455" s="2527"/>
      <c r="AG455" s="2527"/>
      <c r="AH455" s="2527"/>
      <c r="AI455" s="2527"/>
      <c r="AJ455" s="2527"/>
      <c r="AK455" s="2527"/>
      <c r="AL455" s="2527"/>
      <c r="AM455" s="2527"/>
      <c r="AN455" s="2527"/>
      <c r="AO455" s="2527"/>
      <c r="AP455" s="2527"/>
      <c r="AQ455" s="2527"/>
      <c r="AR455" s="2527"/>
      <c r="AS455" s="2527"/>
      <c r="AT455" s="2527"/>
      <c r="AU455" s="2527"/>
      <c r="AV455" s="2527"/>
      <c r="AW455" s="2527"/>
      <c r="AX455" s="2527"/>
      <c r="AY455" s="2527"/>
      <c r="AZ455" s="2527"/>
      <c r="BA455" s="2527"/>
      <c r="BB455" s="2527"/>
      <c r="BC455" s="2527"/>
      <c r="BD455" s="2528"/>
      <c r="BE455" s="2527"/>
      <c r="BF455" s="2527"/>
      <c r="BG455" s="2527"/>
      <c r="BH455" s="2527"/>
      <c r="BI455" s="2527"/>
      <c r="BJ455" s="2527"/>
      <c r="BK455" s="2527"/>
      <c r="BL455" s="2527"/>
      <c r="BM455" s="2527"/>
      <c r="BN455" s="2527"/>
      <c r="BO455" s="2527"/>
      <c r="BP455" s="2527"/>
      <c r="BQ455" s="2527"/>
      <c r="BR455" s="2527"/>
      <c r="BS455" s="2527"/>
      <c r="BT455" s="2527"/>
      <c r="BU455" s="2527"/>
      <c r="BV455" s="2527"/>
      <c r="BW455" s="2527"/>
      <c r="BX455" s="2527"/>
      <c r="BY455" s="2527"/>
      <c r="BZ455" s="2527"/>
      <c r="CA455" s="2527"/>
      <c r="CB455" s="2527"/>
      <c r="CC455" s="2527"/>
      <c r="CD455" s="2527"/>
      <c r="CE455" s="2527"/>
      <c r="CF455" s="2528"/>
      <c r="CG455" s="2527"/>
      <c r="CH455" s="2527"/>
      <c r="CI455" s="2527"/>
      <c r="CJ455" s="2527"/>
      <c r="CK455" s="2527"/>
      <c r="CL455" s="2527"/>
      <c r="CM455" s="2527"/>
      <c r="CN455" s="2527"/>
      <c r="CO455" s="2527"/>
      <c r="CP455" s="2527"/>
      <c r="CQ455" s="2527"/>
      <c r="CR455" s="2527"/>
      <c r="CS455" s="2527"/>
      <c r="CT455" s="2527"/>
      <c r="CU455" s="2527"/>
      <c r="CV455" s="2527"/>
      <c r="CW455" s="2527"/>
      <c r="CX455" s="2527"/>
      <c r="CY455" s="2527"/>
      <c r="CZ455" s="2527"/>
      <c r="DA455" s="2527"/>
      <c r="DB455" s="2527"/>
      <c r="DC455" s="2527"/>
      <c r="DD455" s="2527"/>
      <c r="DE455" s="2527"/>
      <c r="DF455" s="2527"/>
      <c r="DG455" s="2527"/>
      <c r="DH455" s="2528"/>
      <c r="DI455" s="2527"/>
      <c r="DJ455" s="2527"/>
      <c r="DK455" s="2527"/>
      <c r="DL455" s="2527"/>
      <c r="DM455" s="2527"/>
      <c r="DN455" s="2527"/>
      <c r="DO455" s="2527"/>
      <c r="DP455" s="2527"/>
      <c r="DQ455" s="2527"/>
      <c r="DR455" s="2527"/>
      <c r="DS455" s="2527"/>
      <c r="DT455" s="2527"/>
      <c r="DU455" s="2527"/>
      <c r="DV455" s="2527"/>
      <c r="DW455" s="2527"/>
      <c r="DX455" s="2527"/>
      <c r="DY455" s="2527"/>
      <c r="DZ455" s="2527"/>
      <c r="EA455" s="2527"/>
      <c r="EB455" s="2527"/>
      <c r="EC455" s="2527"/>
      <c r="ED455" s="2527"/>
      <c r="EE455" s="2527"/>
      <c r="EF455" s="2527"/>
      <c r="EG455" s="2527"/>
      <c r="EH455" s="2527"/>
      <c r="EI455" s="2527"/>
      <c r="EJ455" s="2527"/>
      <c r="EK455" s="5688">
        <f>SUM(EK450:EK454)</f>
        <v>0</v>
      </c>
      <c r="EL455" s="5688">
        <f t="shared" ref="EL455:FH455" si="2860">SUM(EL450:EL454)</f>
        <v>0</v>
      </c>
      <c r="EM455" s="5688">
        <f t="shared" si="2860"/>
        <v>0</v>
      </c>
      <c r="EN455" s="5688">
        <f t="shared" si="2860"/>
        <v>0</v>
      </c>
      <c r="EO455" s="5688">
        <f t="shared" si="2860"/>
        <v>0</v>
      </c>
      <c r="EP455" s="5688">
        <f t="shared" si="2860"/>
        <v>0</v>
      </c>
      <c r="EQ455" s="5688">
        <f t="shared" si="2860"/>
        <v>0</v>
      </c>
      <c r="ER455" s="5688">
        <f t="shared" si="2860"/>
        <v>0</v>
      </c>
      <c r="ES455" s="5688">
        <f t="shared" si="2860"/>
        <v>0</v>
      </c>
      <c r="ET455" s="5688">
        <f t="shared" si="2860"/>
        <v>0</v>
      </c>
      <c r="EU455" s="5688">
        <f t="shared" si="2860"/>
        <v>0</v>
      </c>
      <c r="EV455" s="5688">
        <f t="shared" si="2860"/>
        <v>0</v>
      </c>
      <c r="EW455" s="5688">
        <f t="shared" si="2860"/>
        <v>0</v>
      </c>
      <c r="EX455" s="5688">
        <f t="shared" si="2860"/>
        <v>0</v>
      </c>
      <c r="EY455" s="5688">
        <f t="shared" si="2860"/>
        <v>0</v>
      </c>
      <c r="EZ455" s="5688">
        <f t="shared" si="2860"/>
        <v>0</v>
      </c>
      <c r="FA455" s="5688">
        <f t="shared" si="2860"/>
        <v>0</v>
      </c>
      <c r="FB455" s="5688">
        <f t="shared" si="2860"/>
        <v>0</v>
      </c>
      <c r="FC455" s="5688">
        <f t="shared" si="2860"/>
        <v>0</v>
      </c>
      <c r="FD455" s="5688">
        <f t="shared" si="2860"/>
        <v>0</v>
      </c>
      <c r="FE455" s="5688">
        <f t="shared" si="2860"/>
        <v>0</v>
      </c>
      <c r="FF455" s="5688">
        <f t="shared" si="2860"/>
        <v>0</v>
      </c>
      <c r="FG455" s="5688">
        <f t="shared" si="2860"/>
        <v>0</v>
      </c>
      <c r="FH455" s="5688">
        <f t="shared" si="2860"/>
        <v>0</v>
      </c>
      <c r="FI455" s="2527"/>
      <c r="FJ455" s="2527"/>
      <c r="FK455" s="2527"/>
      <c r="FL455" s="2527"/>
      <c r="FM455" s="2527"/>
    </row>
    <row r="456" spans="1:174" ht="48" customHeight="1" thickBot="1">
      <c r="A456" s="6227" t="s">
        <v>1142</v>
      </c>
      <c r="B456" s="6230" t="str" cm="1">
        <f t="array" ref="B456">_xlfn.XLOOKUP(1, (INDEX(التشكيل_القديم!$L$5:$S$49, ,6)=$A456) * (INDEX(التشكيل_القديم!$L$5:$S$49, ,7)="رئيس الدائرة"), INDEX(التشكيل_القديم!$L$5:$S$49, ,2))</f>
        <v>احمد فراج جابر زيدان</v>
      </c>
      <c r="C456" s="6230"/>
      <c r="D456" s="6230"/>
      <c r="E456" s="6230"/>
      <c r="F456" s="6230"/>
      <c r="G456" s="6230"/>
      <c r="H456" s="5676" cm="1">
        <f t="array" ref="H456">_xlfn.XLOOKUP(1, (INDEX(التشكيل_القديم!$L$5:$S$49, ,6)=$A456) * (INDEX(التشكيل_القديم!$L$5:$S$49, ,7)="رئيس الدائرة"), INDEX(التشكيل_القديم!$L$5:$S$49, ,3))</f>
        <v>794</v>
      </c>
      <c r="I456" s="2171" t="str" cm="1">
        <f t="array" ref="I456">_xlfn.XLOOKUP(1, (INDEX(التشكيل_القديم!$L$5:$S$49, ,6)=$A456) * (INDEX(التشكيل_القديم!$L$5:$S$49, ,7)="رئيس الدائرة"), INDEX(التشكيل_القديم!$L$5:$S$49, ,4))</f>
        <v>أ</v>
      </c>
      <c r="J456" s="6231" t="s">
        <v>32</v>
      </c>
      <c r="K456" s="6234" t="s">
        <v>61</v>
      </c>
      <c r="L456" s="5567" t="s">
        <v>1203</v>
      </c>
      <c r="M456" s="5567"/>
      <c r="N456" s="6156" t="s">
        <v>1174</v>
      </c>
      <c r="O456" s="6157"/>
      <c r="P456" s="6157"/>
      <c r="Q456" s="6157"/>
      <c r="R456" s="6157"/>
      <c r="S456" s="6157"/>
      <c r="T456" s="6157"/>
      <c r="U456" s="6157"/>
      <c r="V456" s="6157"/>
      <c r="W456" s="6157"/>
      <c r="X456" s="6157"/>
      <c r="Y456" s="6157"/>
      <c r="Z456" s="6157"/>
      <c r="AA456" s="6157"/>
      <c r="AB456" s="6157"/>
      <c r="AC456" s="6157"/>
      <c r="AD456" s="6157"/>
      <c r="AE456" s="6157"/>
      <c r="AF456" s="6157"/>
      <c r="AG456" s="6157"/>
      <c r="AH456" s="6157"/>
      <c r="AI456" s="6157"/>
      <c r="AJ456" s="6157"/>
      <c r="AK456" s="6157"/>
      <c r="AL456" s="6157"/>
      <c r="AM456" s="6157"/>
      <c r="AN456" s="6157"/>
      <c r="AO456" s="6157"/>
      <c r="AP456" s="6157"/>
      <c r="AQ456" s="6157"/>
      <c r="AR456" s="6157"/>
      <c r="AS456" s="6157"/>
      <c r="AT456" s="6157"/>
      <c r="AU456" s="6157"/>
      <c r="AV456" s="6157"/>
      <c r="AW456" s="6157"/>
      <c r="AX456" s="6157"/>
      <c r="AY456" s="6157"/>
      <c r="AZ456" s="6157"/>
      <c r="BA456" s="6158"/>
      <c r="BB456" s="2158" t="s">
        <v>176</v>
      </c>
      <c r="BC456" s="2526"/>
      <c r="BD456" s="5652">
        <f>_xlfn.XLOOKUP(B456,التشكيل_القديم!$M$5:$M$39,التشكيل_القديم!$L$5:$L$39,0,0)</f>
        <v>24</v>
      </c>
      <c r="BE456" s="6210" t="str">
        <f xml:space="preserve"> "(" &amp;BD456&amp;")                 " &amp;"رئيس الدائرة  /  "  &amp;B456</f>
        <v>(24)                 رئيس الدائرة  /  احمد فراج جابر زيدان</v>
      </c>
      <c r="BF456" s="6210"/>
      <c r="BG456" s="6210"/>
      <c r="BH456" s="6210"/>
      <c r="BI456" s="6210"/>
      <c r="BJ456" s="6210"/>
      <c r="BK456" s="6210"/>
      <c r="BL456" s="6210"/>
      <c r="BM456" s="6210"/>
      <c r="BN456" s="6210"/>
      <c r="BO456" s="6210"/>
      <c r="BP456" s="6210"/>
      <c r="BQ456" s="6210"/>
      <c r="BR456" s="6210"/>
      <c r="BS456" s="6210"/>
      <c r="BT456" s="6210"/>
      <c r="BU456" s="6210"/>
      <c r="BV456" s="6210"/>
      <c r="BW456" s="6210"/>
      <c r="BX456" s="6210"/>
      <c r="BY456" s="6210"/>
      <c r="BZ456" s="6210"/>
      <c r="CA456" s="6210"/>
      <c r="CB456" s="6210"/>
      <c r="CC456" s="6210"/>
      <c r="CD456" s="6210"/>
      <c r="CE456" s="6211"/>
      <c r="CF456" s="5653">
        <f>_xlfn.XLOOKUP(B457,التشكيل_القديم!$M$5:$M$39,التشكيل_القديم!$L$5:$L$39,0,0)</f>
        <v>25</v>
      </c>
      <c r="CG456" s="6341" t="str">
        <f>"(2)             "&amp; "عضو يمين الدائرة  /  "  &amp;B457</f>
        <v>(2)             عضو يمين الدائرة  /  احمد حسام الدين حمزة محمد</v>
      </c>
      <c r="CH456" s="6210"/>
      <c r="CI456" s="6210"/>
      <c r="CJ456" s="6210"/>
      <c r="CK456" s="6210"/>
      <c r="CL456" s="6210"/>
      <c r="CM456" s="6210"/>
      <c r="CN456" s="6210"/>
      <c r="CO456" s="6210"/>
      <c r="CP456" s="6210"/>
      <c r="CQ456" s="6210"/>
      <c r="CR456" s="6210"/>
      <c r="CS456" s="6210"/>
      <c r="CT456" s="6210"/>
      <c r="CU456" s="6210"/>
      <c r="CV456" s="6210"/>
      <c r="CW456" s="6210"/>
      <c r="CX456" s="6210"/>
      <c r="CY456" s="6210"/>
      <c r="CZ456" s="6210"/>
      <c r="DA456" s="6210"/>
      <c r="DB456" s="6210"/>
      <c r="DC456" s="6210"/>
      <c r="DD456" s="6210"/>
      <c r="DE456" s="6210"/>
      <c r="DF456" s="6210"/>
      <c r="DG456" s="6211"/>
      <c r="DH456" s="5653">
        <f>_xlfn.XLOOKUP(B460,التشكيل_القديم!$M$5:$M$39,التشكيل_القديم!$L$5:$L$39,0,0)</f>
        <v>0</v>
      </c>
      <c r="DI456" s="6210" t="str">
        <f>IF(B460&lt;&gt;"","(5)             "&amp;"عضو يسار يسار اليسار الدائرة /  "&amp;B460,"لا يوجد عضو خامس")</f>
        <v>لا يوجد عضو خامس</v>
      </c>
      <c r="DJ456" s="6210"/>
      <c r="DK456" s="6210"/>
      <c r="DL456" s="6210"/>
      <c r="DM456" s="6210"/>
      <c r="DN456" s="6210"/>
      <c r="DO456" s="6210"/>
      <c r="DP456" s="6210"/>
      <c r="DQ456" s="6210"/>
      <c r="DR456" s="6210"/>
      <c r="DS456" s="6210"/>
      <c r="DT456" s="6210"/>
      <c r="DU456" s="6210"/>
      <c r="DV456" s="6210"/>
      <c r="DW456" s="6210"/>
      <c r="DX456" s="6210"/>
      <c r="DY456" s="6210"/>
      <c r="DZ456" s="6210"/>
      <c r="EA456" s="6210"/>
      <c r="EB456" s="6210"/>
      <c r="EC456" s="6210"/>
      <c r="ED456" s="6210"/>
      <c r="EE456" s="6210"/>
      <c r="EF456" s="6210"/>
      <c r="EG456" s="6210"/>
      <c r="EH456" s="6210"/>
      <c r="EI456" s="6210"/>
      <c r="EJ456" s="2024"/>
      <c r="EK456" s="5654" t="str">
        <f>الاعدادات!$F$5</f>
        <v>أغسطس</v>
      </c>
      <c r="EL456" s="5655" t="str">
        <f>الاعدادات!$F$6</f>
        <v>سبتمبر</v>
      </c>
      <c r="EM456" s="5655" t="str">
        <f>الاعدادات!$F$7</f>
        <v>أكتوبر</v>
      </c>
      <c r="EN456" s="2010" t="s">
        <v>106</v>
      </c>
      <c r="EO456" s="5654" t="str">
        <f>الاعدادات!$F$5</f>
        <v>أغسطس</v>
      </c>
      <c r="EP456" s="5655" t="str">
        <f>الاعدادات!$F$6</f>
        <v>سبتمبر</v>
      </c>
      <c r="EQ456" s="5655" t="str">
        <f>الاعدادات!$F$7</f>
        <v>أكتوبر</v>
      </c>
      <c r="ER456" s="2010" t="s">
        <v>106</v>
      </c>
      <c r="ES456" s="5654" t="str">
        <f>الاعدادات!$F$5</f>
        <v>أغسطس</v>
      </c>
      <c r="ET456" s="5655" t="str">
        <f>الاعدادات!$F$6</f>
        <v>سبتمبر</v>
      </c>
      <c r="EU456" s="5655" t="str">
        <f>الاعدادات!$F$7</f>
        <v>أكتوبر</v>
      </c>
      <c r="EV456" s="2010" t="s">
        <v>106</v>
      </c>
      <c r="EW456" s="5654" t="str">
        <f>الاعدادات!$F$5</f>
        <v>أغسطس</v>
      </c>
      <c r="EX456" s="5655" t="str">
        <f>الاعدادات!$F$6</f>
        <v>سبتمبر</v>
      </c>
      <c r="EY456" s="2010" t="s">
        <v>106</v>
      </c>
      <c r="EZ456" s="5654" t="str">
        <f>الاعدادات!$F$5</f>
        <v>أغسطس</v>
      </c>
      <c r="FA456" s="5655" t="str">
        <f>الاعدادات!$F$6</f>
        <v>سبتمبر</v>
      </c>
      <c r="FB456" s="5655" t="str">
        <f>الاعدادات!$F$7</f>
        <v>أكتوبر</v>
      </c>
      <c r="FC456" s="2010" t="s">
        <v>106</v>
      </c>
      <c r="FD456" s="5654" t="str">
        <f>الاعدادات!$F$5</f>
        <v>أغسطس</v>
      </c>
      <c r="FE456" s="5655" t="str">
        <f>الاعدادات!$F$6</f>
        <v>سبتمبر</v>
      </c>
      <c r="FF456" s="5655" t="str">
        <f>الاعدادات!$F$7</f>
        <v>أكتوبر</v>
      </c>
      <c r="FG456" s="2010" t="s">
        <v>106</v>
      </c>
      <c r="FK456" s="5654" t="str">
        <f>الاعدادات!$F$5</f>
        <v>أغسطس</v>
      </c>
      <c r="FL456" s="5655" t="str">
        <f>الاعدادات!$F$6</f>
        <v>سبتمبر</v>
      </c>
      <c r="FM456" s="5655" t="str">
        <f>الاعدادات!$F$7</f>
        <v>أكتوبر</v>
      </c>
      <c r="FN456" s="2010" t="s">
        <v>106</v>
      </c>
      <c r="FO456" s="5654" t="str">
        <f>الاعدادات!$F$5</f>
        <v>أغسطس</v>
      </c>
      <c r="FP456" s="5655" t="str">
        <f>الاعدادات!$F$6</f>
        <v>سبتمبر</v>
      </c>
      <c r="FQ456" s="5655" t="str">
        <f>الاعدادات!$F$7</f>
        <v>أكتوبر</v>
      </c>
      <c r="FR456" s="2010" t="s">
        <v>106</v>
      </c>
    </row>
    <row r="457" spans="1:174" ht="48" customHeight="1" thickBot="1">
      <c r="A457" s="6228"/>
      <c r="B457" s="6250" t="str" cm="1">
        <f t="array" ref="B457">_xlfn.XLOOKUP(1, (INDEX(التشكيل_القديم!$L$5:$S$49, ,6)=$A456) * (INDEX(التشكيل_القديم!$L$5:$S$49, ,7)="عضو يمين"), INDEX(التشكيل_القديم!$L$5:$S$49, ,2))</f>
        <v>احمد حسام الدين حمزة محمد</v>
      </c>
      <c r="C457" s="6250"/>
      <c r="D457" s="6250"/>
      <c r="E457" s="6250"/>
      <c r="F457" s="6250"/>
      <c r="G457" s="6250"/>
      <c r="H457" s="2170" cm="1">
        <f t="array" ref="H457">_xlfn.XLOOKUP(1, (INDEX(التشكيل_القديم!$L$5:$S$49, ,6)=$A456) * (INDEX(التشكيل_القديم!$L$5:$S$49, ,7)="عضو يمين"), INDEX(التشكيل_القديم!$L$5:$S$49, ,3))</f>
        <v>463</v>
      </c>
      <c r="I457" s="2171" t="str" cm="1">
        <f t="array" ref="I457">_xlfn.XLOOKUP(1, (INDEX(التشكيل_القديم!$L$5:$S$49, ,6)=$A456) * (INDEX(التشكيل_القديم!$L$5:$S$49, ,7)="عضو يمين"), INDEX(التشكيل_القديم!$L$5:$S$49, ,4))</f>
        <v>أ</v>
      </c>
      <c r="J457" s="6232"/>
      <c r="K457" s="6235"/>
      <c r="L457" s="5677" t="str">
        <f>الاعدادات!$D$6</f>
        <v>2022 وما قبلها</v>
      </c>
      <c r="M457" s="2012">
        <v>0</v>
      </c>
      <c r="N457" s="2003"/>
      <c r="O457" s="2003"/>
      <c r="P457" s="2003"/>
      <c r="Q457" s="2003"/>
      <c r="R457" s="2003"/>
      <c r="S457" s="2003"/>
      <c r="T457" s="2003"/>
      <c r="U457" s="2003"/>
      <c r="V457" s="2003"/>
      <c r="W457" s="2003"/>
      <c r="X457" s="2003"/>
      <c r="Y457" s="2017"/>
      <c r="Z457" s="5678">
        <f>Y457+X457+U457+T457+S457+R457+Q457+P457+O457+N457+M457-W457</f>
        <v>0</v>
      </c>
      <c r="AA457" s="2021"/>
      <c r="AB457" s="2005"/>
      <c r="AC457" s="5656">
        <f>SUM(BD457:BJ457,CF457:CL457,BD464:BJ464,CF464:CL464,DH457:DN457,DH464:DN464)</f>
        <v>0</v>
      </c>
      <c r="AD457" s="5656">
        <f>SUM(BK457:BO457,CM457:CQ457,BK464:BO464,CM464:CQ464,DO457:DS457,DO464:DS464)</f>
        <v>0</v>
      </c>
      <c r="AE457" s="5656">
        <f>BP457+CR457+BP464+CR464+DT457+DT464</f>
        <v>0</v>
      </c>
      <c r="AF457" s="5657">
        <f t="shared" ref="AF457:AF461" si="2861">AE457+AD457+AC457</f>
        <v>0</v>
      </c>
      <c r="AG457" s="5656">
        <f t="shared" ref="AG457:AG461" si="2862">BR457+CT457+BR464+CT464+DV457+DV464</f>
        <v>0</v>
      </c>
      <c r="AH457" s="5658">
        <f>BS457+CU457+BS464+CU464+DW457+DW464</f>
        <v>0</v>
      </c>
      <c r="AI457" s="5656">
        <f t="shared" ref="AI457:AI461" si="2863">BT457+CV457+BT464+CV464+DX457+DX464</f>
        <v>0</v>
      </c>
      <c r="AJ457" s="5656">
        <f t="shared" ref="AJ457:AJ461" si="2864">BU457+CW457+BU464+CW464+DY457+DY464</f>
        <v>0</v>
      </c>
      <c r="AK457" s="5656">
        <f t="shared" ref="AK457:AK461" si="2865">BV457+CX457+BV464+CX464+DZ457+DZ464</f>
        <v>0</v>
      </c>
      <c r="AL457" s="5656">
        <f t="shared" ref="AL457:AL461" si="2866">BW457+CY457+BW464+CY464+EA457+EA464</f>
        <v>0</v>
      </c>
      <c r="AM457" s="5657">
        <f t="shared" ref="AM457:AM461" si="2867">AL457+AK457+AJ457+AI457+AH457</f>
        <v>0</v>
      </c>
      <c r="AN457" s="5659">
        <f>BX457+CZ457+BX464+CZ464+EB457+EB464</f>
        <v>0</v>
      </c>
      <c r="AO457" s="5659">
        <f t="shared" ref="AO457:AO461" si="2868">BY457+DA457+BY464+DA464+EC457+EC464</f>
        <v>0</v>
      </c>
      <c r="AP457" s="5659">
        <f>BZ457+DB457+DB464+BZ464+ED457+ED464</f>
        <v>0</v>
      </c>
      <c r="AQ457" s="5657">
        <f t="shared" ref="AQ457:AQ461" si="2869">AP457+AO457+AN457</f>
        <v>0</v>
      </c>
      <c r="AR457" s="5660">
        <f>CA457+DC457+CA464+DC464+EE457+EE464</f>
        <v>0</v>
      </c>
      <c r="AS457" s="5661">
        <f t="shared" ref="AS457:AS461" si="2870">AR457+AQ457+AM457+AG457+AF457</f>
        <v>0</v>
      </c>
      <c r="AT457" s="2021"/>
      <c r="AU457" s="5656">
        <f t="shared" ref="AU457:AU461" si="2871">CC457+DE457+CC464+DE464+EG457+EG464</f>
        <v>0</v>
      </c>
      <c r="AV457" s="5656">
        <f t="shared" ref="AV457:AV461" si="2872">CD457+DF457+CD464+DF464+EH457+EH464</f>
        <v>0</v>
      </c>
      <c r="AW457" s="2003"/>
      <c r="AX457" s="2004"/>
      <c r="AY457" s="5682">
        <f t="shared" ref="AY457:AY461" si="2873">AX457+AW457+AV457+AU457+AT457</f>
        <v>0</v>
      </c>
      <c r="AZ457" s="2006"/>
      <c r="BA457" s="5656">
        <f t="shared" ref="BA457:BA462" si="2874">AY457+AS457+AA457-Z457</f>
        <v>0</v>
      </c>
      <c r="BB457" s="2159"/>
      <c r="BC457" s="5683" t="str">
        <f>الاعدادات!$D$6</f>
        <v>2022 وما قبلها</v>
      </c>
      <c r="BD457" s="82"/>
      <c r="BE457" s="83"/>
      <c r="BF457" s="83"/>
      <c r="BG457" s="84"/>
      <c r="BH457" s="84"/>
      <c r="BI457" s="84"/>
      <c r="BJ457" s="85"/>
      <c r="BK457" s="86"/>
      <c r="BL457" s="87"/>
      <c r="BM457" s="87"/>
      <c r="BN457" s="88"/>
      <c r="BO457" s="88"/>
      <c r="BP457" s="89"/>
      <c r="BQ457" s="77">
        <f t="shared" ref="BQ457:BQ462" si="2875">BP457+BO457+BN457+BM457+BL457+BK457+BJ457+BI457+BH457+BG457+BF457+BE457+BD457</f>
        <v>0</v>
      </c>
      <c r="BR457" s="90"/>
      <c r="BS457" s="91"/>
      <c r="BT457" s="92"/>
      <c r="BU457" s="93"/>
      <c r="BV457" s="94"/>
      <c r="BW457" s="95"/>
      <c r="BX457" s="96"/>
      <c r="BY457" s="97"/>
      <c r="BZ457" s="98"/>
      <c r="CA457" s="99"/>
      <c r="CB457" s="79">
        <f t="shared" ref="CB457:CB461" si="2876">CA457+BZ457+BY457+BX457+BW457+BV457+BU457+BT457+BS457+BR457+BQ457</f>
        <v>0</v>
      </c>
      <c r="CC457" s="80"/>
      <c r="CD457" s="78"/>
      <c r="CE457" s="100"/>
      <c r="CF457" s="101"/>
      <c r="CG457" s="83"/>
      <c r="CH457" s="83"/>
      <c r="CI457" s="84"/>
      <c r="CJ457" s="84"/>
      <c r="CK457" s="84"/>
      <c r="CL457" s="85"/>
      <c r="CM457" s="86"/>
      <c r="CN457" s="87"/>
      <c r="CO457" s="87"/>
      <c r="CP457" s="88"/>
      <c r="CQ457" s="88"/>
      <c r="CR457" s="89"/>
      <c r="CS457" s="77">
        <f t="shared" ref="CS457:CS462" si="2877">CR457+CQ457+CP457+CO457+CN457+CM457+CL457+CK457+CJ457+CI457+CH457+CG457+CF457</f>
        <v>0</v>
      </c>
      <c r="CT457" s="90"/>
      <c r="CU457" s="91"/>
      <c r="CV457" s="92"/>
      <c r="CW457" s="93"/>
      <c r="CX457" s="94"/>
      <c r="CY457" s="95"/>
      <c r="CZ457" s="96"/>
      <c r="DA457" s="97"/>
      <c r="DB457" s="98"/>
      <c r="DC457" s="99"/>
      <c r="DD457" s="81">
        <f t="shared" ref="DD457:DD458" si="2878">SUM(CS457:DC457)</f>
        <v>0</v>
      </c>
      <c r="DE457" s="80"/>
      <c r="DF457" s="78"/>
      <c r="DG457" s="102"/>
      <c r="DH457" s="101"/>
      <c r="DI457" s="83"/>
      <c r="DJ457" s="83"/>
      <c r="DK457" s="84"/>
      <c r="DL457" s="84"/>
      <c r="DM457" s="84"/>
      <c r="DN457" s="85"/>
      <c r="DO457" s="86"/>
      <c r="DP457" s="87"/>
      <c r="DQ457" s="87"/>
      <c r="DR457" s="88"/>
      <c r="DS457" s="88"/>
      <c r="DT457" s="89"/>
      <c r="DU457" s="77">
        <f t="shared" ref="DU457:DU459" si="2879">DT457+DS457+DR457+DQ457+DP457+DO457+DN457+DM457+DL457+DK457+DJ457+DI457+DH457</f>
        <v>0</v>
      </c>
      <c r="DV457" s="90"/>
      <c r="DW457" s="91"/>
      <c r="DX457" s="92"/>
      <c r="DY457" s="93"/>
      <c r="DZ457" s="94"/>
      <c r="EA457" s="95"/>
      <c r="EB457" s="96"/>
      <c r="EC457" s="97"/>
      <c r="ED457" s="98"/>
      <c r="EE457" s="99"/>
      <c r="EF457" s="81">
        <f t="shared" ref="EF457:EF458" si="2880">SUM(DU457:EE457)</f>
        <v>0</v>
      </c>
      <c r="EG457" s="80"/>
      <c r="EH457" s="78"/>
      <c r="EI457" s="102"/>
      <c r="EJ457" s="5675" t="str">
        <f>الاعدادات!$D$6</f>
        <v>2022 وما قبلها</v>
      </c>
      <c r="EK457" s="68">
        <f t="shared" ref="EK457:EK461" si="2881">AM457+AG457-EL457-EM457</f>
        <v>0</v>
      </c>
      <c r="EL457" s="69"/>
      <c r="EM457" s="69"/>
      <c r="EN457" s="70">
        <f>SUM(EK457:EM457)</f>
        <v>0</v>
      </c>
      <c r="EO457" s="68">
        <f t="shared" ref="EO457:EO461" si="2882">AT457-EQ457-EP457</f>
        <v>0</v>
      </c>
      <c r="EP457" s="69"/>
      <c r="EQ457" s="69"/>
      <c r="ER457" s="70">
        <f>SUM(EO457:EQ457)</f>
        <v>0</v>
      </c>
      <c r="ES457" s="68">
        <f t="shared" ref="ES457:ES461" si="2883">AU457-EU457-ET457</f>
        <v>0</v>
      </c>
      <c r="ET457" s="69"/>
      <c r="EU457" s="71"/>
      <c r="EV457" s="70">
        <f t="shared" ref="EV457:EV462" si="2884">EU457+ET457+ES457</f>
        <v>0</v>
      </c>
      <c r="EW457" s="68">
        <f t="shared" ref="EW457:EW461" si="2885">AV457-EX457</f>
        <v>0</v>
      </c>
      <c r="EX457" s="69"/>
      <c r="EY457" s="70">
        <f>SUM(EW457:EX457)</f>
        <v>0</v>
      </c>
      <c r="EZ457" s="68">
        <f>FK457+FO457</f>
        <v>0</v>
      </c>
      <c r="FA457" s="68">
        <f>FL457+FP457</f>
        <v>0</v>
      </c>
      <c r="FB457" s="68">
        <f>FM457+FQ457</f>
        <v>0</v>
      </c>
      <c r="FC457" s="68">
        <f>FN457+FR457</f>
        <v>0</v>
      </c>
      <c r="FD457" s="68">
        <f t="shared" ref="FD457:FD462" si="2886">EK457+EO457+ES457+EW457+EZ457</f>
        <v>0</v>
      </c>
      <c r="FE457" s="72">
        <f t="shared" ref="FE457:FE462" si="2887">EL457+EP457+ET457+FA457+EX457</f>
        <v>0</v>
      </c>
      <c r="FF457" s="72">
        <f t="shared" ref="FF457:FF462" si="2888">FB457+EU457+EQ457+EM457</f>
        <v>0</v>
      </c>
      <c r="FG457" s="70">
        <f t="shared" ref="FG457:FG462" si="2889">SUM(FD457:FF457)</f>
        <v>0</v>
      </c>
      <c r="FH457" t="str">
        <f t="shared" ref="FH457:FH461" si="2890">IF(OR(EZ457&lt;0,EW457&lt;0,ES457&lt;0,EO457&lt;0,EK457&lt;0,Z457 &lt;&gt; AY457+AS457+AA457), "wrong", "ok")</f>
        <v>ok</v>
      </c>
      <c r="FK457" s="68">
        <f>AX457-FL457-FM457</f>
        <v>0</v>
      </c>
      <c r="FL457" s="69"/>
      <c r="FM457" s="69"/>
      <c r="FN457" s="70">
        <f>SUM(FK457:FM457)</f>
        <v>0</v>
      </c>
      <c r="FO457" s="68">
        <f>AW457-FP457-FQ457</f>
        <v>0</v>
      </c>
      <c r="FP457" s="69"/>
      <c r="FQ457" s="69"/>
      <c r="FR457" s="70">
        <f>SUM(FO457:FQ457)</f>
        <v>0</v>
      </c>
    </row>
    <row r="458" spans="1:174" ht="48" customHeight="1" thickBot="1">
      <c r="A458" s="6228"/>
      <c r="B458" s="6250" t="str" cm="1">
        <f t="array" ref="B458">_xlfn.XLOOKUP(1, (INDEX(التشكيل_القديم!$L$5:$S$49, ,6)=$A456) * (INDEX(التشكيل_القديم!$L$5:$S$49, ,7)="عضو يسار"), INDEX(التشكيل_القديم!$L$5:$S$49, ,2))</f>
        <v>احمد علي نجاتي احمد</v>
      </c>
      <c r="C458" s="6250"/>
      <c r="D458" s="6250"/>
      <c r="E458" s="6250"/>
      <c r="F458" s="6250"/>
      <c r="G458" s="6250"/>
      <c r="H458" s="2170" cm="1">
        <f t="array" ref="H458">_xlfn.XLOOKUP(1, (INDEX(التشكيل_القديم!$L$5:$S$49, ,6)=$A456) * (INDEX(التشكيل_القديم!$L$5:$S$49, ,7)="عضو يسار"), INDEX(التشكيل_القديم!$L$5:$S$49, ,3))</f>
        <v>113</v>
      </c>
      <c r="I458" s="2171" t="str" cm="1">
        <f t="array" ref="I458">_xlfn.XLOOKUP(1, (INDEX(التشكيل_القديم!$L$5:$S$49, ,6)=$A456) * (INDEX(التشكيل_القديم!$L$5:$S$49, ,7)="عضو يسار"), INDEX(التشكيل_القديم!$L$5:$S$49, ,4))</f>
        <v>ب</v>
      </c>
      <c r="J458" s="6232"/>
      <c r="K458" s="6235"/>
      <c r="L458" s="5675">
        <f>الاعدادات!$D$7</f>
        <v>2023</v>
      </c>
      <c r="M458" s="2013">
        <v>10</v>
      </c>
      <c r="N458" s="64"/>
      <c r="O458" s="64"/>
      <c r="P458" s="64"/>
      <c r="Q458" s="64"/>
      <c r="R458" s="64"/>
      <c r="S458" s="64"/>
      <c r="T458" s="64"/>
      <c r="U458" s="64"/>
      <c r="V458" s="64"/>
      <c r="W458" s="64"/>
      <c r="X458" s="64"/>
      <c r="Y458" s="2018"/>
      <c r="Z458" s="5679">
        <f t="shared" ref="Z458:Z461" si="2891">Y458+X458+U458+T458+S458+R458+Q458+P458+O458+N458+M458-W458</f>
        <v>10</v>
      </c>
      <c r="AA458" s="2007"/>
      <c r="AB458" s="63"/>
      <c r="AC458" s="5662">
        <f t="shared" ref="AC458:AC461" si="2892">SUM(BD458:BJ458,CF458:CL458,BD465:BJ465,CF465:CL465,DH458:DN458,DH465:DN465)</f>
        <v>0</v>
      </c>
      <c r="AD458" s="5662">
        <f t="shared" ref="AD458:AD461" si="2893">SUM(BK458:BO458,CM458:CQ458,BK465:BO465,CM465:CQ465,DO458:DS458,DO465:DS465)</f>
        <v>0</v>
      </c>
      <c r="AE458" s="5662">
        <f>BP458+CR458+BP465+CR465+DT458+DT465</f>
        <v>0</v>
      </c>
      <c r="AF458" s="5663">
        <f t="shared" si="2861"/>
        <v>0</v>
      </c>
      <c r="AG458" s="5662">
        <f t="shared" si="2862"/>
        <v>0</v>
      </c>
      <c r="AH458" s="5664">
        <f t="shared" ref="AH458:AH461" si="2894">BS458+CU458+BS465+CU465+DW458+DW465</f>
        <v>0</v>
      </c>
      <c r="AI458" s="5662">
        <f t="shared" si="2863"/>
        <v>0</v>
      </c>
      <c r="AJ458" s="5662">
        <f t="shared" si="2864"/>
        <v>0</v>
      </c>
      <c r="AK458" s="5662">
        <f t="shared" si="2865"/>
        <v>0</v>
      </c>
      <c r="AL458" s="5662">
        <f t="shared" si="2866"/>
        <v>0</v>
      </c>
      <c r="AM458" s="5663">
        <f t="shared" si="2867"/>
        <v>0</v>
      </c>
      <c r="AN458" s="5665">
        <f t="shared" ref="AN458:AN461" si="2895">BX458+CZ458+BX465+CZ465+EB458+EB465</f>
        <v>0</v>
      </c>
      <c r="AO458" s="5665">
        <f t="shared" si="2868"/>
        <v>0</v>
      </c>
      <c r="AP458" s="5665">
        <f>BZ458+DB458+DB465+BZ465+ED458+ED465</f>
        <v>0</v>
      </c>
      <c r="AQ458" s="5663">
        <f t="shared" si="2869"/>
        <v>0</v>
      </c>
      <c r="AR458" s="5666">
        <f>CA458+DC458+CA465+DC465+EE458+EE465</f>
        <v>0</v>
      </c>
      <c r="AS458" s="5667">
        <f t="shared" si="2870"/>
        <v>0</v>
      </c>
      <c r="AT458" s="2007"/>
      <c r="AU458" s="5662">
        <f t="shared" si="2871"/>
        <v>0</v>
      </c>
      <c r="AV458" s="5662">
        <f t="shared" si="2872"/>
        <v>0</v>
      </c>
      <c r="AW458" s="64"/>
      <c r="AX458" s="64"/>
      <c r="AY458" s="65">
        <f t="shared" si="2873"/>
        <v>0</v>
      </c>
      <c r="AZ458" s="66"/>
      <c r="BA458" s="5662">
        <f t="shared" si="2874"/>
        <v>-10</v>
      </c>
      <c r="BB458" s="2159"/>
      <c r="BC458" s="5683">
        <f>الاعدادات!$D$7</f>
        <v>2023</v>
      </c>
      <c r="BD458" s="82"/>
      <c r="BE458" s="83"/>
      <c r="BF458" s="83"/>
      <c r="BG458" s="103"/>
      <c r="BH458" s="84"/>
      <c r="BI458" s="84"/>
      <c r="BJ458" s="85"/>
      <c r="BK458" s="86"/>
      <c r="BL458" s="87"/>
      <c r="BM458" s="87"/>
      <c r="BN458" s="88"/>
      <c r="BO458" s="88"/>
      <c r="BP458" s="89"/>
      <c r="BQ458" s="77">
        <f t="shared" si="2875"/>
        <v>0</v>
      </c>
      <c r="BR458" s="90"/>
      <c r="BS458" s="91"/>
      <c r="BT458" s="92"/>
      <c r="BU458" s="93"/>
      <c r="BV458" s="94"/>
      <c r="BW458" s="95"/>
      <c r="BX458" s="96"/>
      <c r="BY458" s="97"/>
      <c r="BZ458" s="98"/>
      <c r="CA458" s="99"/>
      <c r="CB458" s="79">
        <f t="shared" si="2876"/>
        <v>0</v>
      </c>
      <c r="CC458" s="104"/>
      <c r="CD458" s="92"/>
      <c r="CE458" s="100"/>
      <c r="CF458" s="101"/>
      <c r="CG458" s="83"/>
      <c r="CH458" s="83"/>
      <c r="CI458" s="84"/>
      <c r="CJ458" s="84"/>
      <c r="CK458" s="84"/>
      <c r="CL458" s="85"/>
      <c r="CM458" s="86"/>
      <c r="CN458" s="87"/>
      <c r="CO458" s="87"/>
      <c r="CP458" s="88"/>
      <c r="CQ458" s="88"/>
      <c r="CR458" s="89"/>
      <c r="CS458" s="77">
        <f t="shared" si="2877"/>
        <v>0</v>
      </c>
      <c r="CT458" s="90"/>
      <c r="CU458" s="91"/>
      <c r="CV458" s="92"/>
      <c r="CW458" s="93"/>
      <c r="CX458" s="94"/>
      <c r="CY458" s="95"/>
      <c r="CZ458" s="96"/>
      <c r="DA458" s="97"/>
      <c r="DB458" s="98"/>
      <c r="DC458" s="99"/>
      <c r="DD458" s="81">
        <f t="shared" si="2878"/>
        <v>0</v>
      </c>
      <c r="DE458" s="104"/>
      <c r="DF458" s="92"/>
      <c r="DG458" s="102"/>
      <c r="DH458" s="101"/>
      <c r="DI458" s="83"/>
      <c r="DJ458" s="83"/>
      <c r="DK458" s="84"/>
      <c r="DL458" s="84"/>
      <c r="DM458" s="84"/>
      <c r="DN458" s="85"/>
      <c r="DO458" s="86"/>
      <c r="DP458" s="87"/>
      <c r="DQ458" s="87"/>
      <c r="DR458" s="88"/>
      <c r="DS458" s="88"/>
      <c r="DT458" s="89"/>
      <c r="DU458" s="77">
        <f t="shared" si="2879"/>
        <v>0</v>
      </c>
      <c r="DV458" s="90"/>
      <c r="DW458" s="91"/>
      <c r="DX458" s="92"/>
      <c r="DY458" s="93"/>
      <c r="DZ458" s="94"/>
      <c r="EA458" s="95"/>
      <c r="EB458" s="96"/>
      <c r="EC458" s="97"/>
      <c r="ED458" s="98"/>
      <c r="EE458" s="99"/>
      <c r="EF458" s="81">
        <f t="shared" si="2880"/>
        <v>0</v>
      </c>
      <c r="EG458" s="104"/>
      <c r="EH458" s="92"/>
      <c r="EI458" s="102"/>
      <c r="EJ458" s="5675">
        <f>الاعدادات!$D$7</f>
        <v>2023</v>
      </c>
      <c r="EK458" s="68">
        <f t="shared" si="2881"/>
        <v>0</v>
      </c>
      <c r="EL458" s="69"/>
      <c r="EM458" s="69"/>
      <c r="EN458" s="70">
        <f t="shared" ref="EN458:EN461" si="2896">SUM(EK458:EM458)</f>
        <v>0</v>
      </c>
      <c r="EO458" s="68">
        <f t="shared" si="2882"/>
        <v>0</v>
      </c>
      <c r="EP458" s="69"/>
      <c r="EQ458" s="69"/>
      <c r="ER458" s="70">
        <f t="shared" ref="ER458:ER461" si="2897">SUM(EO458:EQ458)</f>
        <v>0</v>
      </c>
      <c r="ES458" s="68">
        <f t="shared" si="2883"/>
        <v>0</v>
      </c>
      <c r="ET458" s="69"/>
      <c r="EU458" s="71"/>
      <c r="EV458" s="70">
        <f t="shared" si="2884"/>
        <v>0</v>
      </c>
      <c r="EW458" s="68">
        <f t="shared" si="2885"/>
        <v>0</v>
      </c>
      <c r="EX458" s="69"/>
      <c r="EY458" s="70">
        <f t="shared" ref="EY458:EY461" si="2898">SUM(EW458:EX458)</f>
        <v>0</v>
      </c>
      <c r="EZ458" s="68">
        <f t="shared" ref="EZ458:EZ461" si="2899">FK458+FO458</f>
        <v>0</v>
      </c>
      <c r="FA458" s="68">
        <f t="shared" ref="FA458:FA461" si="2900">FL458+FP458</f>
        <v>0</v>
      </c>
      <c r="FB458" s="68">
        <f t="shared" ref="FB458:FB461" si="2901">FM458+FQ458</f>
        <v>0</v>
      </c>
      <c r="FC458" s="68">
        <f t="shared" ref="FC458:FC461" si="2902">FN458+FR458</f>
        <v>0</v>
      </c>
      <c r="FD458" s="68">
        <f t="shared" si="2886"/>
        <v>0</v>
      </c>
      <c r="FE458" s="72">
        <f t="shared" si="2887"/>
        <v>0</v>
      </c>
      <c r="FF458" s="72">
        <f t="shared" si="2888"/>
        <v>0</v>
      </c>
      <c r="FG458" s="70">
        <f t="shared" si="2889"/>
        <v>0</v>
      </c>
      <c r="FH458" t="str">
        <f t="shared" si="2890"/>
        <v>wrong</v>
      </c>
      <c r="FK458" s="68">
        <f t="shared" ref="FK458:FK461" si="2903">AX458-FL458-FM458</f>
        <v>0</v>
      </c>
      <c r="FL458" s="69"/>
      <c r="FM458" s="69"/>
      <c r="FN458" s="70">
        <f t="shared" ref="FN458:FN461" si="2904">SUM(FK458:FM458)</f>
        <v>0</v>
      </c>
      <c r="FO458" s="68">
        <f t="shared" ref="FO458:FO461" si="2905">AW458-FP458-FQ458</f>
        <v>0</v>
      </c>
      <c r="FP458" s="69"/>
      <c r="FQ458" s="69"/>
      <c r="FR458" s="70">
        <f t="shared" ref="FR458:FR461" si="2906">SUM(FO458:FQ458)</f>
        <v>0</v>
      </c>
    </row>
    <row r="459" spans="1:174" ht="48" customHeight="1" thickBot="1">
      <c r="A459" s="6228"/>
      <c r="B459" s="6250" t="str" cm="1">
        <f t="array" ref="B459">IFERROR(_xlfn.XLOOKUP(1, (INDEX(التشكيل_القديم!$L$5:$S$49, ,6)=$A456) * (INDEX(التشكيل_القديم!$L$5:$S$49, ,7)="عضو يسار اليسار"), INDEX(التشكيل_القديم!$L$5:$S$49, ,2)),"")</f>
        <v/>
      </c>
      <c r="C459" s="6250"/>
      <c r="D459" s="6250"/>
      <c r="E459" s="6250"/>
      <c r="F459" s="6250"/>
      <c r="G459" s="6250"/>
      <c r="H459" s="2170" t="str" cm="1">
        <f t="array" ref="H459">IFERROR(_xlfn.XLOOKUP(1, (INDEX(التشكيل_القديم!$L$5:$S$49, ,6)=$A456) * (INDEX(التشكيل_القديم!$L$5:$S$49, ,7)="عضو يسار اليسار"), INDEX(التشكيل_القديم!$L$5:$S$49, ,3)),"")</f>
        <v/>
      </c>
      <c r="I459" s="2171" t="str" cm="1">
        <f t="array" ref="I459">IFERROR(_xlfn.XLOOKUP(1, (INDEX(التشكيل_القديم!$L$5:$S$49, ,6)=$A456) * (INDEX(التشكيل_القديم!$L$5:$S$49, ,7)="عضو يسار اليسار"), INDEX(التشكيل_القديم!$L$5:$S$49, ,4)),"")</f>
        <v/>
      </c>
      <c r="J459" s="6232"/>
      <c r="K459" s="6235"/>
      <c r="L459" s="5675">
        <f>الاعدادات!$D$8</f>
        <v>2024</v>
      </c>
      <c r="M459" s="2014">
        <v>33</v>
      </c>
      <c r="N459" s="1997"/>
      <c r="O459" s="1997"/>
      <c r="P459" s="1997"/>
      <c r="Q459" s="1997"/>
      <c r="R459" s="1997"/>
      <c r="S459" s="1997"/>
      <c r="T459" s="1997"/>
      <c r="U459" s="1997"/>
      <c r="V459" s="1997"/>
      <c r="W459" s="1997"/>
      <c r="X459" s="1997"/>
      <c r="Y459" s="2019"/>
      <c r="Z459" s="5680">
        <f t="shared" si="2891"/>
        <v>33</v>
      </c>
      <c r="AA459" s="2022"/>
      <c r="AB459" s="1999"/>
      <c r="AC459" s="2002">
        <f t="shared" si="2892"/>
        <v>0</v>
      </c>
      <c r="AD459" s="2002">
        <f t="shared" si="2893"/>
        <v>0</v>
      </c>
      <c r="AE459" s="2002">
        <f>BP459+CR459+BP466+CR466+DT459+DT466</f>
        <v>0</v>
      </c>
      <c r="AF459" s="5668">
        <f t="shared" si="2861"/>
        <v>0</v>
      </c>
      <c r="AG459" s="2002">
        <f t="shared" si="2862"/>
        <v>0</v>
      </c>
      <c r="AH459" s="5669">
        <f t="shared" si="2894"/>
        <v>0</v>
      </c>
      <c r="AI459" s="2002">
        <f t="shared" si="2863"/>
        <v>0</v>
      </c>
      <c r="AJ459" s="2002">
        <f t="shared" si="2864"/>
        <v>0</v>
      </c>
      <c r="AK459" s="2002">
        <f t="shared" si="2865"/>
        <v>0</v>
      </c>
      <c r="AL459" s="2002">
        <f t="shared" si="2866"/>
        <v>0</v>
      </c>
      <c r="AM459" s="5668">
        <f t="shared" si="2867"/>
        <v>0</v>
      </c>
      <c r="AN459" s="2177">
        <f t="shared" si="2895"/>
        <v>0</v>
      </c>
      <c r="AO459" s="2177">
        <f t="shared" si="2868"/>
        <v>0</v>
      </c>
      <c r="AP459" s="2177">
        <f>BZ459+DB459+DB466+BZ466+ED459+ED466</f>
        <v>0</v>
      </c>
      <c r="AQ459" s="5668">
        <f t="shared" si="2869"/>
        <v>0</v>
      </c>
      <c r="AR459" s="5670">
        <f>CA459+DC459+CA466+DC466+EE459+EE466</f>
        <v>0</v>
      </c>
      <c r="AS459" s="5671">
        <f t="shared" si="2870"/>
        <v>0</v>
      </c>
      <c r="AT459" s="2022"/>
      <c r="AU459" s="2002">
        <f t="shared" si="2871"/>
        <v>0</v>
      </c>
      <c r="AV459" s="2002">
        <f t="shared" si="2872"/>
        <v>0</v>
      </c>
      <c r="AW459" s="1997"/>
      <c r="AX459" s="1998"/>
      <c r="AY459" s="2000">
        <f t="shared" si="2873"/>
        <v>0</v>
      </c>
      <c r="AZ459" s="2001"/>
      <c r="BA459" s="2002">
        <f t="shared" si="2874"/>
        <v>-33</v>
      </c>
      <c r="BB459" s="2159"/>
      <c r="BC459" s="5683">
        <f>الاعدادات!$D$8</f>
        <v>2024</v>
      </c>
      <c r="BD459" s="82"/>
      <c r="BE459" s="83"/>
      <c r="BF459" s="83"/>
      <c r="BG459" s="84"/>
      <c r="BH459" s="84"/>
      <c r="BI459" s="84"/>
      <c r="BJ459" s="85"/>
      <c r="BK459" s="86"/>
      <c r="BL459" s="87"/>
      <c r="BM459" s="87"/>
      <c r="BN459" s="88"/>
      <c r="BO459" s="88"/>
      <c r="BP459" s="89"/>
      <c r="BQ459" s="77">
        <f t="shared" si="2875"/>
        <v>0</v>
      </c>
      <c r="BR459" s="90"/>
      <c r="BS459" s="91"/>
      <c r="BT459" s="92"/>
      <c r="BU459" s="93"/>
      <c r="BV459" s="94"/>
      <c r="BW459" s="95"/>
      <c r="BX459" s="96"/>
      <c r="BY459" s="97"/>
      <c r="BZ459" s="98"/>
      <c r="CA459" s="99"/>
      <c r="CB459" s="79">
        <f t="shared" si="2876"/>
        <v>0</v>
      </c>
      <c r="CC459" s="104"/>
      <c r="CD459" s="92"/>
      <c r="CE459" s="100"/>
      <c r="CF459" s="101"/>
      <c r="CG459" s="83"/>
      <c r="CH459" s="83"/>
      <c r="CI459" s="84"/>
      <c r="CJ459" s="84"/>
      <c r="CK459" s="84"/>
      <c r="CL459" s="85"/>
      <c r="CM459" s="86"/>
      <c r="CN459" s="87"/>
      <c r="CO459" s="87"/>
      <c r="CP459" s="88"/>
      <c r="CQ459" s="88"/>
      <c r="CR459" s="89"/>
      <c r="CS459" s="77">
        <f t="shared" si="2877"/>
        <v>0</v>
      </c>
      <c r="CT459" s="90"/>
      <c r="CU459" s="91"/>
      <c r="CV459" s="92"/>
      <c r="CW459" s="93"/>
      <c r="CX459" s="94"/>
      <c r="CY459" s="95"/>
      <c r="CZ459" s="96"/>
      <c r="DA459" s="97"/>
      <c r="DB459" s="98"/>
      <c r="DC459" s="99"/>
      <c r="DD459" s="81">
        <f>SUM(CS459:DC459)</f>
        <v>0</v>
      </c>
      <c r="DE459" s="104"/>
      <c r="DF459" s="92"/>
      <c r="DG459" s="102"/>
      <c r="DH459" s="101"/>
      <c r="DI459" s="83"/>
      <c r="DJ459" s="83"/>
      <c r="DK459" s="84"/>
      <c r="DL459" s="84"/>
      <c r="DM459" s="84"/>
      <c r="DN459" s="85"/>
      <c r="DO459" s="86"/>
      <c r="DP459" s="87"/>
      <c r="DQ459" s="87"/>
      <c r="DR459" s="88"/>
      <c r="DS459" s="88"/>
      <c r="DT459" s="89"/>
      <c r="DU459" s="77">
        <f t="shared" si="2879"/>
        <v>0</v>
      </c>
      <c r="DV459" s="90"/>
      <c r="DW459" s="91"/>
      <c r="DX459" s="92"/>
      <c r="DY459" s="93"/>
      <c r="DZ459" s="94"/>
      <c r="EA459" s="95"/>
      <c r="EB459" s="96"/>
      <c r="EC459" s="97"/>
      <c r="ED459" s="98"/>
      <c r="EE459" s="99"/>
      <c r="EF459" s="81">
        <f>SUM(DU459:EE459)</f>
        <v>0</v>
      </c>
      <c r="EG459" s="104"/>
      <c r="EH459" s="92"/>
      <c r="EI459" s="102"/>
      <c r="EJ459" s="5675">
        <f>الاعدادات!$D$8</f>
        <v>2024</v>
      </c>
      <c r="EK459" s="68">
        <f t="shared" si="2881"/>
        <v>0</v>
      </c>
      <c r="EL459" s="69"/>
      <c r="EM459" s="69"/>
      <c r="EN459" s="70">
        <f t="shared" si="2896"/>
        <v>0</v>
      </c>
      <c r="EO459" s="68">
        <f t="shared" si="2882"/>
        <v>0</v>
      </c>
      <c r="EP459" s="69"/>
      <c r="EQ459" s="69"/>
      <c r="ER459" s="70">
        <f t="shared" si="2897"/>
        <v>0</v>
      </c>
      <c r="ES459" s="68">
        <f t="shared" si="2883"/>
        <v>0</v>
      </c>
      <c r="ET459" s="69"/>
      <c r="EU459" s="71"/>
      <c r="EV459" s="70">
        <f t="shared" si="2884"/>
        <v>0</v>
      </c>
      <c r="EW459" s="68">
        <f t="shared" si="2885"/>
        <v>0</v>
      </c>
      <c r="EX459" s="69"/>
      <c r="EY459" s="70">
        <f t="shared" si="2898"/>
        <v>0</v>
      </c>
      <c r="EZ459" s="68">
        <f t="shared" si="2899"/>
        <v>0</v>
      </c>
      <c r="FA459" s="68">
        <f t="shared" si="2900"/>
        <v>0</v>
      </c>
      <c r="FB459" s="68">
        <f t="shared" si="2901"/>
        <v>0</v>
      </c>
      <c r="FC459" s="68">
        <f t="shared" si="2902"/>
        <v>0</v>
      </c>
      <c r="FD459" s="68">
        <f t="shared" si="2886"/>
        <v>0</v>
      </c>
      <c r="FE459" s="72">
        <f t="shared" si="2887"/>
        <v>0</v>
      </c>
      <c r="FF459" s="72">
        <f t="shared" si="2888"/>
        <v>0</v>
      </c>
      <c r="FG459" s="70">
        <f t="shared" si="2889"/>
        <v>0</v>
      </c>
      <c r="FH459" t="str">
        <f t="shared" si="2890"/>
        <v>wrong</v>
      </c>
      <c r="FK459" s="68">
        <f t="shared" si="2903"/>
        <v>0</v>
      </c>
      <c r="FL459" s="69"/>
      <c r="FM459" s="69"/>
      <c r="FN459" s="70">
        <f t="shared" si="2904"/>
        <v>0</v>
      </c>
      <c r="FO459" s="68">
        <f t="shared" si="2905"/>
        <v>0</v>
      </c>
      <c r="FP459" s="69"/>
      <c r="FQ459" s="69"/>
      <c r="FR459" s="70">
        <f t="shared" si="2906"/>
        <v>0</v>
      </c>
    </row>
    <row r="460" spans="1:174" ht="48" customHeight="1" thickBot="1">
      <c r="A460" s="6228"/>
      <c r="B460" s="6310" t="str" cm="1">
        <f t="array" ref="B460">IFERROR(_xlfn.XLOOKUP(1, (INDEX(التشكيل_القديم!$L$5:$S$49, ,6)=$A456) * (INDEX(التشكيل_القديم!$L$5:$S$49, ,7)="عضو خامس "), INDEX(التشكيل_القديم!$L$5:$S$49, ,2)),"")</f>
        <v/>
      </c>
      <c r="C460" s="6310"/>
      <c r="D460" s="6310"/>
      <c r="E460" s="6310"/>
      <c r="F460" s="6310"/>
      <c r="G460" s="6310"/>
      <c r="H460" s="2170" t="str" cm="1">
        <f t="array" ref="H460">IFERROR(_xlfn.XLOOKUP(1, (INDEX(التشكيل_القديم!$L$5:$S$49, ,6)=$A456) * (INDEX(التشكيل_القديم!$L$5:$S$49, ,7)="عضو خامس"), INDEX(التشكيل_القديم!$L$5:$S$49, ,3)),"")</f>
        <v/>
      </c>
      <c r="I460" s="2171" t="str" cm="1">
        <f t="array" ref="I460">IFERROR(_xlfn.XLOOKUP(1, (INDEX(التشكيل_القديم!$L$5:$S$49, ,6)=$A456) * (INDEX(التشكيل_القديم!$L$5:$S$49, ,7)="عضو خامس"), INDEX(التشكيل_القديم!$L$5:$S$49, ,4)),"")</f>
        <v/>
      </c>
      <c r="J460" s="6232"/>
      <c r="K460" s="6235"/>
      <c r="L460" s="5675">
        <f>الاعدادات!$D$9</f>
        <v>2025</v>
      </c>
      <c r="M460" s="2015">
        <v>48</v>
      </c>
      <c r="N460" s="64"/>
      <c r="O460" s="64"/>
      <c r="P460" s="64"/>
      <c r="Q460" s="64"/>
      <c r="R460" s="64"/>
      <c r="S460" s="64"/>
      <c r="T460" s="64"/>
      <c r="U460" s="64"/>
      <c r="V460" s="64"/>
      <c r="W460" s="64"/>
      <c r="X460" s="64"/>
      <c r="Y460" s="2018"/>
      <c r="Z460" s="5679">
        <f t="shared" si="2891"/>
        <v>48</v>
      </c>
      <c r="AA460" s="2007"/>
      <c r="AB460" s="63"/>
      <c r="AC460" s="5662">
        <f t="shared" si="2892"/>
        <v>0</v>
      </c>
      <c r="AD460" s="5662">
        <f t="shared" si="2893"/>
        <v>0</v>
      </c>
      <c r="AE460" s="5662">
        <f>BP460+CR460+BP467+CR467+DT460+DT467</f>
        <v>0</v>
      </c>
      <c r="AF460" s="5663">
        <f t="shared" si="2861"/>
        <v>0</v>
      </c>
      <c r="AG460" s="5662">
        <f t="shared" si="2862"/>
        <v>0</v>
      </c>
      <c r="AH460" s="5664">
        <f t="shared" si="2894"/>
        <v>0</v>
      </c>
      <c r="AI460" s="5662">
        <f t="shared" si="2863"/>
        <v>0</v>
      </c>
      <c r="AJ460" s="5662">
        <f t="shared" si="2864"/>
        <v>0</v>
      </c>
      <c r="AK460" s="5662">
        <f t="shared" si="2865"/>
        <v>0</v>
      </c>
      <c r="AL460" s="5662">
        <f t="shared" si="2866"/>
        <v>0</v>
      </c>
      <c r="AM460" s="5663">
        <f t="shared" si="2867"/>
        <v>0</v>
      </c>
      <c r="AN460" s="5665">
        <f t="shared" si="2895"/>
        <v>0</v>
      </c>
      <c r="AO460" s="5665">
        <f t="shared" si="2868"/>
        <v>0</v>
      </c>
      <c r="AP460" s="5665">
        <f>BZ460+DB460+DB467+BZ467+ED460+ED467</f>
        <v>0</v>
      </c>
      <c r="AQ460" s="5663">
        <f t="shared" si="2869"/>
        <v>0</v>
      </c>
      <c r="AR460" s="5666">
        <f>CA460+DC460+CA467+DC467+EE460+EE467</f>
        <v>0</v>
      </c>
      <c r="AS460" s="5667">
        <f t="shared" si="2870"/>
        <v>0</v>
      </c>
      <c r="AT460" s="2007"/>
      <c r="AU460" s="5674">
        <f t="shared" si="2871"/>
        <v>0</v>
      </c>
      <c r="AV460" s="5674">
        <f t="shared" si="2872"/>
        <v>0</v>
      </c>
      <c r="AW460" s="64"/>
      <c r="AX460" s="75"/>
      <c r="AY460" s="65">
        <f t="shared" si="2873"/>
        <v>0</v>
      </c>
      <c r="AZ460" s="66"/>
      <c r="BA460" s="5662">
        <f t="shared" si="2874"/>
        <v>-48</v>
      </c>
      <c r="BB460" s="2159"/>
      <c r="BC460" s="5683">
        <f>الاعدادات!$D$9</f>
        <v>2025</v>
      </c>
      <c r="BD460" s="82"/>
      <c r="BE460" s="83"/>
      <c r="BF460" s="83"/>
      <c r="BG460" s="84"/>
      <c r="BH460" s="84"/>
      <c r="BI460" s="84"/>
      <c r="BJ460" s="85"/>
      <c r="BK460" s="86"/>
      <c r="BL460" s="87"/>
      <c r="BM460" s="87"/>
      <c r="BN460" s="88"/>
      <c r="BO460" s="88"/>
      <c r="BP460" s="89"/>
      <c r="BQ460" s="77">
        <f t="shared" si="2875"/>
        <v>0</v>
      </c>
      <c r="BR460" s="90"/>
      <c r="BS460" s="91"/>
      <c r="BT460" s="92"/>
      <c r="BU460" s="93"/>
      <c r="BV460" s="94"/>
      <c r="BW460" s="95"/>
      <c r="BX460" s="96"/>
      <c r="BY460" s="97"/>
      <c r="BZ460" s="98"/>
      <c r="CA460" s="99"/>
      <c r="CB460" s="79">
        <f t="shared" si="2876"/>
        <v>0</v>
      </c>
      <c r="CC460" s="104"/>
      <c r="CD460" s="92"/>
      <c r="CE460" s="100"/>
      <c r="CF460" s="101"/>
      <c r="CG460" s="83"/>
      <c r="CH460" s="83"/>
      <c r="CI460" s="84"/>
      <c r="CJ460" s="84"/>
      <c r="CK460" s="84"/>
      <c r="CL460" s="85"/>
      <c r="CM460" s="86"/>
      <c r="CN460" s="87"/>
      <c r="CO460" s="87"/>
      <c r="CP460" s="88"/>
      <c r="CQ460" s="88"/>
      <c r="CR460" s="89"/>
      <c r="CS460" s="77">
        <f t="shared" si="2877"/>
        <v>0</v>
      </c>
      <c r="CT460" s="90"/>
      <c r="CU460" s="91"/>
      <c r="CV460" s="92"/>
      <c r="CW460" s="93"/>
      <c r="CX460" s="94"/>
      <c r="CY460" s="95"/>
      <c r="CZ460" s="96"/>
      <c r="DA460" s="97"/>
      <c r="DB460" s="98"/>
      <c r="DC460" s="99"/>
      <c r="DD460" s="81">
        <f>SUM(CS460:DC460)</f>
        <v>0</v>
      </c>
      <c r="DE460" s="104"/>
      <c r="DF460" s="92"/>
      <c r="DG460" s="102"/>
      <c r="DH460" s="101"/>
      <c r="DI460" s="83"/>
      <c r="DJ460" s="83"/>
      <c r="DK460" s="84"/>
      <c r="DL460" s="84"/>
      <c r="DM460" s="84"/>
      <c r="DN460" s="85"/>
      <c r="DO460" s="86"/>
      <c r="DP460" s="87"/>
      <c r="DQ460" s="87"/>
      <c r="DR460" s="88"/>
      <c r="DS460" s="88"/>
      <c r="DT460" s="89"/>
      <c r="DU460" s="77">
        <f>DT460+DS460+DR460+DQ460+DP460+DO460+DN460+DM460+DL460+DK460+DJ460+DI460+DH460</f>
        <v>0</v>
      </c>
      <c r="DV460" s="90"/>
      <c r="DW460" s="91"/>
      <c r="DX460" s="92"/>
      <c r="DY460" s="93"/>
      <c r="DZ460" s="94"/>
      <c r="EA460" s="95"/>
      <c r="EB460" s="96"/>
      <c r="EC460" s="97"/>
      <c r="ED460" s="98"/>
      <c r="EE460" s="99"/>
      <c r="EF460" s="81">
        <f>SUM(DU460:EE460)</f>
        <v>0</v>
      </c>
      <c r="EG460" s="104"/>
      <c r="EH460" s="92"/>
      <c r="EI460" s="102"/>
      <c r="EJ460" s="5675">
        <f>الاعدادات!$D$9</f>
        <v>2025</v>
      </c>
      <c r="EK460" s="68">
        <f t="shared" si="2881"/>
        <v>0</v>
      </c>
      <c r="EL460" s="69"/>
      <c r="EM460" s="69"/>
      <c r="EN460" s="70">
        <f t="shared" si="2896"/>
        <v>0</v>
      </c>
      <c r="EO460" s="68">
        <f t="shared" si="2882"/>
        <v>0</v>
      </c>
      <c r="EP460" s="69"/>
      <c r="EQ460" s="69"/>
      <c r="ER460" s="70">
        <f t="shared" si="2897"/>
        <v>0</v>
      </c>
      <c r="ES460" s="68">
        <f t="shared" si="2883"/>
        <v>0</v>
      </c>
      <c r="ET460" s="69"/>
      <c r="EU460" s="71"/>
      <c r="EV460" s="70">
        <f t="shared" si="2884"/>
        <v>0</v>
      </c>
      <c r="EW460" s="68">
        <f t="shared" si="2885"/>
        <v>0</v>
      </c>
      <c r="EX460" s="69"/>
      <c r="EY460" s="70">
        <f t="shared" si="2898"/>
        <v>0</v>
      </c>
      <c r="EZ460" s="68">
        <f t="shared" si="2899"/>
        <v>0</v>
      </c>
      <c r="FA460" s="68">
        <f t="shared" si="2900"/>
        <v>0</v>
      </c>
      <c r="FB460" s="68">
        <f t="shared" si="2901"/>
        <v>0</v>
      </c>
      <c r="FC460" s="68">
        <f t="shared" si="2902"/>
        <v>0</v>
      </c>
      <c r="FD460" s="68">
        <f t="shared" si="2886"/>
        <v>0</v>
      </c>
      <c r="FE460" s="72">
        <f t="shared" si="2887"/>
        <v>0</v>
      </c>
      <c r="FF460" s="72">
        <f t="shared" si="2888"/>
        <v>0</v>
      </c>
      <c r="FG460" s="70">
        <f t="shared" si="2889"/>
        <v>0</v>
      </c>
      <c r="FH460" t="str">
        <f t="shared" si="2890"/>
        <v>wrong</v>
      </c>
      <c r="FK460" s="68">
        <f t="shared" si="2903"/>
        <v>0</v>
      </c>
      <c r="FL460" s="69"/>
      <c r="FM460" s="69"/>
      <c r="FN460" s="70">
        <f t="shared" si="2904"/>
        <v>0</v>
      </c>
      <c r="FO460" s="68">
        <f t="shared" si="2905"/>
        <v>0</v>
      </c>
      <c r="FP460" s="69"/>
      <c r="FQ460" s="69"/>
      <c r="FR460" s="70">
        <f t="shared" si="2906"/>
        <v>0</v>
      </c>
    </row>
    <row r="461" spans="1:174" ht="48" customHeight="1" thickBot="1">
      <c r="A461" s="6228"/>
      <c r="B461" s="6310" t="str" cm="1">
        <f t="array" ref="B461">IFERROR(_xlfn.XLOOKUP(1, (INDEX(التشكيل_القديم!$L$5:$S$49, ,6)=$A456) * (INDEX(التشكيل_القديم!$L$5:$S$49, ,7)="عضو سادس"), INDEX(التشكيل_القديم!$L$5:$S$49, ,2)),"")</f>
        <v/>
      </c>
      <c r="C461" s="6310"/>
      <c r="D461" s="6310"/>
      <c r="E461" s="6310"/>
      <c r="F461" s="6310"/>
      <c r="G461" s="6310"/>
      <c r="H461" s="2170" t="str" cm="1">
        <f t="array" ref="H461">IFERROR(_xlfn.XLOOKUP(1, (INDEX(التشكيل_القديم!$L$5:$S$49, ,6)=$A456) * (INDEX(التشكيل_القديم!$L$5:$S$49, ,7)="عضو سادس"), INDEX(التشكيل_القديم!$L$5:$S$49, ,3)),"")</f>
        <v/>
      </c>
      <c r="I461" s="2171" t="str" cm="1">
        <f t="array" ref="I461">IFERROR(_xlfn.XLOOKUP(1, (INDEX(التشكيل_القديم!$L$5:$S$49, ,6)=$A456) * (INDEX(التشكيل_القديم!$L$5:$S$49, ,7)="عضو سادسر"), INDEX(التشكيل_القديم!$L$5:$S$49, ,4)),"")</f>
        <v/>
      </c>
      <c r="J461" s="6232"/>
      <c r="K461" s="6235"/>
      <c r="L461" s="5675">
        <f>الاعدادات!$D$10</f>
        <v>2026</v>
      </c>
      <c r="M461" s="2016">
        <v>65</v>
      </c>
      <c r="N461" s="107"/>
      <c r="O461" s="107"/>
      <c r="P461" s="107"/>
      <c r="Q461" s="107"/>
      <c r="R461" s="107"/>
      <c r="S461" s="107"/>
      <c r="T461" s="107"/>
      <c r="U461" s="107"/>
      <c r="V461" s="107"/>
      <c r="W461" s="107"/>
      <c r="X461" s="107"/>
      <c r="Y461" s="2020"/>
      <c r="Z461" s="5681">
        <f t="shared" si="2891"/>
        <v>65</v>
      </c>
      <c r="AA461" s="2023"/>
      <c r="AB461" s="110"/>
      <c r="AC461" s="5672">
        <f t="shared" si="2892"/>
        <v>0</v>
      </c>
      <c r="AD461" s="5672">
        <f t="shared" si="2893"/>
        <v>0</v>
      </c>
      <c r="AE461" s="5662">
        <f>BP461+CR461+BP468+CR468+DT461+DT468</f>
        <v>0</v>
      </c>
      <c r="AF461" s="5663">
        <f t="shared" si="2861"/>
        <v>0</v>
      </c>
      <c r="AG461" s="5662">
        <f t="shared" si="2862"/>
        <v>0</v>
      </c>
      <c r="AH461" s="5664">
        <f t="shared" si="2894"/>
        <v>0</v>
      </c>
      <c r="AI461" s="5662">
        <f t="shared" si="2863"/>
        <v>0</v>
      </c>
      <c r="AJ461" s="5662">
        <f t="shared" si="2864"/>
        <v>0</v>
      </c>
      <c r="AK461" s="5662">
        <f t="shared" si="2865"/>
        <v>0</v>
      </c>
      <c r="AL461" s="5662">
        <f t="shared" si="2866"/>
        <v>0</v>
      </c>
      <c r="AM461" s="5663">
        <f t="shared" si="2867"/>
        <v>0</v>
      </c>
      <c r="AN461" s="5665">
        <f t="shared" si="2895"/>
        <v>0</v>
      </c>
      <c r="AO461" s="5665">
        <f t="shared" si="2868"/>
        <v>0</v>
      </c>
      <c r="AP461" s="5665">
        <f>BZ461+DB461+DB468+BZ468+ED461+ED468</f>
        <v>0</v>
      </c>
      <c r="AQ461" s="5663">
        <f t="shared" si="2869"/>
        <v>0</v>
      </c>
      <c r="AR461" s="5666">
        <f>CA461+DC461+CA468+DC468+EE461+EE468</f>
        <v>0</v>
      </c>
      <c r="AS461" s="5673">
        <f t="shared" si="2870"/>
        <v>0</v>
      </c>
      <c r="AT461" s="2023"/>
      <c r="AU461" s="5674">
        <f t="shared" si="2871"/>
        <v>0</v>
      </c>
      <c r="AV461" s="5674">
        <f t="shared" si="2872"/>
        <v>0</v>
      </c>
      <c r="AW461" s="111"/>
      <c r="AX461" s="112"/>
      <c r="AY461" s="65">
        <f t="shared" si="2873"/>
        <v>0</v>
      </c>
      <c r="AZ461" s="113"/>
      <c r="BA461" s="5662">
        <f t="shared" si="2874"/>
        <v>-65</v>
      </c>
      <c r="BB461" s="2159"/>
      <c r="BC461" s="5683">
        <f>الاعدادات!$D$10</f>
        <v>2026</v>
      </c>
      <c r="BD461" s="117"/>
      <c r="BE461" s="118"/>
      <c r="BF461" s="118"/>
      <c r="BG461" s="119"/>
      <c r="BH461" s="119"/>
      <c r="BI461" s="119"/>
      <c r="BJ461" s="120"/>
      <c r="BK461" s="121"/>
      <c r="BL461" s="122"/>
      <c r="BM461" s="122"/>
      <c r="BN461" s="123"/>
      <c r="BO461" s="123"/>
      <c r="BP461" s="124"/>
      <c r="BQ461" s="125">
        <f t="shared" si="2875"/>
        <v>0</v>
      </c>
      <c r="BR461" s="126"/>
      <c r="BS461" s="127"/>
      <c r="BT461" s="128"/>
      <c r="BU461" s="129"/>
      <c r="BV461" s="130"/>
      <c r="BW461" s="131"/>
      <c r="BX461" s="132"/>
      <c r="BY461" s="133"/>
      <c r="BZ461" s="134"/>
      <c r="CA461" s="135"/>
      <c r="CB461" s="136">
        <f t="shared" si="2876"/>
        <v>0</v>
      </c>
      <c r="CC461" s="137"/>
      <c r="CD461" s="128"/>
      <c r="CE461" s="138"/>
      <c r="CF461" s="139"/>
      <c r="CG461" s="118"/>
      <c r="CH461" s="118"/>
      <c r="CI461" s="119"/>
      <c r="CJ461" s="119"/>
      <c r="CK461" s="119"/>
      <c r="CL461" s="120"/>
      <c r="CM461" s="121"/>
      <c r="CN461" s="122"/>
      <c r="CO461" s="122"/>
      <c r="CP461" s="123"/>
      <c r="CQ461" s="123"/>
      <c r="CR461" s="124"/>
      <c r="CS461" s="125">
        <f t="shared" si="2877"/>
        <v>0</v>
      </c>
      <c r="CT461" s="126"/>
      <c r="CU461" s="127"/>
      <c r="CV461" s="128"/>
      <c r="CW461" s="129"/>
      <c r="CX461" s="130"/>
      <c r="CY461" s="131"/>
      <c r="CZ461" s="132"/>
      <c r="DA461" s="133"/>
      <c r="DB461" s="134"/>
      <c r="DC461" s="135"/>
      <c r="DD461" s="140">
        <f>SUM(CS461:DC461)</f>
        <v>0</v>
      </c>
      <c r="DE461" s="137"/>
      <c r="DF461" s="128"/>
      <c r="DG461" s="141"/>
      <c r="DH461" s="139"/>
      <c r="DI461" s="118"/>
      <c r="DJ461" s="118"/>
      <c r="DK461" s="119"/>
      <c r="DL461" s="119"/>
      <c r="DM461" s="119"/>
      <c r="DN461" s="120"/>
      <c r="DO461" s="121"/>
      <c r="DP461" s="122"/>
      <c r="DQ461" s="122"/>
      <c r="DR461" s="123"/>
      <c r="DS461" s="123"/>
      <c r="DT461" s="124"/>
      <c r="DU461" s="125">
        <f t="shared" ref="DU461:DU462" si="2907">DT461+DS461+DR461+DQ461+DP461+DO461+DN461+DM461+DL461+DK461+DJ461+DI461+DH461</f>
        <v>0</v>
      </c>
      <c r="DV461" s="126"/>
      <c r="DW461" s="127"/>
      <c r="DX461" s="128"/>
      <c r="DY461" s="129"/>
      <c r="DZ461" s="130"/>
      <c r="EA461" s="131"/>
      <c r="EB461" s="132"/>
      <c r="EC461" s="133"/>
      <c r="ED461" s="134"/>
      <c r="EE461" s="135"/>
      <c r="EF461" s="140">
        <f>SUM(DU461:EE461)</f>
        <v>0</v>
      </c>
      <c r="EG461" s="137"/>
      <c r="EH461" s="128"/>
      <c r="EI461" s="141"/>
      <c r="EJ461" s="5675">
        <f>الاعدادات!$D$10</f>
        <v>2026</v>
      </c>
      <c r="EK461" s="68">
        <f t="shared" si="2881"/>
        <v>0</v>
      </c>
      <c r="EL461" s="69"/>
      <c r="EM461" s="69"/>
      <c r="EN461" s="70">
        <f t="shared" si="2896"/>
        <v>0</v>
      </c>
      <c r="EO461" s="68">
        <f t="shared" si="2882"/>
        <v>0</v>
      </c>
      <c r="EP461" s="69"/>
      <c r="EQ461" s="69"/>
      <c r="ER461" s="70">
        <f t="shared" si="2897"/>
        <v>0</v>
      </c>
      <c r="ES461" s="68">
        <f t="shared" si="2883"/>
        <v>0</v>
      </c>
      <c r="ET461" s="69"/>
      <c r="EU461" s="71"/>
      <c r="EV461" s="70">
        <f t="shared" si="2884"/>
        <v>0</v>
      </c>
      <c r="EW461" s="68">
        <f t="shared" si="2885"/>
        <v>0</v>
      </c>
      <c r="EX461" s="69"/>
      <c r="EY461" s="70">
        <f t="shared" si="2898"/>
        <v>0</v>
      </c>
      <c r="EZ461" s="68">
        <f t="shared" si="2899"/>
        <v>0</v>
      </c>
      <c r="FA461" s="68">
        <f t="shared" si="2900"/>
        <v>0</v>
      </c>
      <c r="FB461" s="68">
        <f t="shared" si="2901"/>
        <v>0</v>
      </c>
      <c r="FC461" s="68">
        <f t="shared" si="2902"/>
        <v>0</v>
      </c>
      <c r="FD461" s="68">
        <f t="shared" si="2886"/>
        <v>0</v>
      </c>
      <c r="FE461" s="72">
        <f t="shared" si="2887"/>
        <v>0</v>
      </c>
      <c r="FF461" s="72">
        <f t="shared" si="2888"/>
        <v>0</v>
      </c>
      <c r="FG461" s="70">
        <f t="shared" si="2889"/>
        <v>0</v>
      </c>
      <c r="FH461" t="str">
        <f t="shared" si="2890"/>
        <v>wrong</v>
      </c>
      <c r="FK461" s="68">
        <f t="shared" si="2903"/>
        <v>0</v>
      </c>
      <c r="FL461" s="69"/>
      <c r="FM461" s="69"/>
      <c r="FN461" s="70">
        <f t="shared" si="2904"/>
        <v>0</v>
      </c>
      <c r="FO461" s="68">
        <f t="shared" si="2905"/>
        <v>0</v>
      </c>
      <c r="FP461" s="69"/>
      <c r="FQ461" s="69"/>
      <c r="FR461" s="70">
        <f t="shared" si="2906"/>
        <v>0</v>
      </c>
    </row>
    <row r="462" spans="1:174" ht="48" customHeight="1" thickBot="1">
      <c r="A462" s="6229"/>
      <c r="B462" s="6249"/>
      <c r="C462" s="6249"/>
      <c r="D462" s="6249"/>
      <c r="E462" s="6249"/>
      <c r="F462" s="6249"/>
      <c r="G462" s="6249"/>
      <c r="H462" s="2011"/>
      <c r="I462" s="105"/>
      <c r="J462" s="6233"/>
      <c r="K462" s="6236"/>
      <c r="L462" s="115" t="s">
        <v>181</v>
      </c>
      <c r="M462" s="5684">
        <f t="shared" ref="M462:U462" si="2908">SUM(M457:M461)</f>
        <v>156</v>
      </c>
      <c r="N462" s="5684">
        <f t="shared" si="2908"/>
        <v>0</v>
      </c>
      <c r="O462" s="5684">
        <f t="shared" si="2908"/>
        <v>0</v>
      </c>
      <c r="P462" s="5684">
        <f t="shared" si="2908"/>
        <v>0</v>
      </c>
      <c r="Q462" s="5684">
        <f t="shared" si="2908"/>
        <v>0</v>
      </c>
      <c r="R462" s="5684">
        <f t="shared" si="2908"/>
        <v>0</v>
      </c>
      <c r="S462" s="5684">
        <f t="shared" si="2908"/>
        <v>0</v>
      </c>
      <c r="T462" s="5684">
        <f t="shared" si="2908"/>
        <v>0</v>
      </c>
      <c r="U462" s="5684">
        <f t="shared" si="2908"/>
        <v>0</v>
      </c>
      <c r="V462" s="116"/>
      <c r="W462" s="5684">
        <f t="shared" ref="W462:AZ462" si="2909">SUM(W457:W461)</f>
        <v>0</v>
      </c>
      <c r="X462" s="5684">
        <f t="shared" si="2909"/>
        <v>0</v>
      </c>
      <c r="Y462" s="5684">
        <f t="shared" si="2909"/>
        <v>0</v>
      </c>
      <c r="Z462" s="5684">
        <f t="shared" si="2909"/>
        <v>156</v>
      </c>
      <c r="AA462" s="5684">
        <f t="shared" si="2909"/>
        <v>0</v>
      </c>
      <c r="AB462" s="5684">
        <f t="shared" si="2909"/>
        <v>0</v>
      </c>
      <c r="AC462" s="5684">
        <f t="shared" si="2909"/>
        <v>0</v>
      </c>
      <c r="AD462" s="5684">
        <f t="shared" si="2909"/>
        <v>0</v>
      </c>
      <c r="AE462" s="5684">
        <f t="shared" si="2909"/>
        <v>0</v>
      </c>
      <c r="AF462" s="5684">
        <f t="shared" si="2909"/>
        <v>0</v>
      </c>
      <c r="AG462" s="5684">
        <f t="shared" si="2909"/>
        <v>0</v>
      </c>
      <c r="AH462" s="5684">
        <f t="shared" si="2909"/>
        <v>0</v>
      </c>
      <c r="AI462" s="5684">
        <f t="shared" si="2909"/>
        <v>0</v>
      </c>
      <c r="AJ462" s="5684">
        <f t="shared" si="2909"/>
        <v>0</v>
      </c>
      <c r="AK462" s="5684">
        <f t="shared" si="2909"/>
        <v>0</v>
      </c>
      <c r="AL462" s="5684">
        <f t="shared" si="2909"/>
        <v>0</v>
      </c>
      <c r="AM462" s="5684">
        <f t="shared" si="2909"/>
        <v>0</v>
      </c>
      <c r="AN462" s="5684">
        <f t="shared" si="2909"/>
        <v>0</v>
      </c>
      <c r="AO462" s="5684">
        <f t="shared" si="2909"/>
        <v>0</v>
      </c>
      <c r="AP462" s="5684">
        <f t="shared" si="2909"/>
        <v>0</v>
      </c>
      <c r="AQ462" s="5684">
        <f t="shared" si="2909"/>
        <v>0</v>
      </c>
      <c r="AR462" s="5684">
        <f t="shared" si="2909"/>
        <v>0</v>
      </c>
      <c r="AS462" s="5684">
        <f t="shared" si="2909"/>
        <v>0</v>
      </c>
      <c r="AT462" s="5684">
        <f t="shared" si="2909"/>
        <v>0</v>
      </c>
      <c r="AU462" s="5684">
        <f t="shared" si="2909"/>
        <v>0</v>
      </c>
      <c r="AV462" s="5684">
        <f t="shared" si="2909"/>
        <v>0</v>
      </c>
      <c r="AW462" s="5684">
        <f t="shared" si="2909"/>
        <v>0</v>
      </c>
      <c r="AX462" s="5684">
        <f t="shared" si="2909"/>
        <v>0</v>
      </c>
      <c r="AY462" s="5684">
        <f t="shared" si="2909"/>
        <v>0</v>
      </c>
      <c r="AZ462" s="5684">
        <f t="shared" si="2909"/>
        <v>0</v>
      </c>
      <c r="BA462" s="5685">
        <f t="shared" si="2874"/>
        <v>-156</v>
      </c>
      <c r="BB462" s="2159"/>
      <c r="BC462" s="156" t="s">
        <v>181</v>
      </c>
      <c r="BD462" s="840">
        <f t="shared" ref="BD462:BP462" si="2910">SUM(BD457:BD461)</f>
        <v>0</v>
      </c>
      <c r="BE462" s="841">
        <f t="shared" si="2910"/>
        <v>0</v>
      </c>
      <c r="BF462" s="841">
        <f t="shared" si="2910"/>
        <v>0</v>
      </c>
      <c r="BG462" s="841">
        <f t="shared" si="2910"/>
        <v>0</v>
      </c>
      <c r="BH462" s="841">
        <f t="shared" si="2910"/>
        <v>0</v>
      </c>
      <c r="BI462" s="841">
        <f t="shared" si="2910"/>
        <v>0</v>
      </c>
      <c r="BJ462" s="841">
        <f t="shared" si="2910"/>
        <v>0</v>
      </c>
      <c r="BK462" s="841">
        <f t="shared" si="2910"/>
        <v>0</v>
      </c>
      <c r="BL462" s="841">
        <f t="shared" si="2910"/>
        <v>0</v>
      </c>
      <c r="BM462" s="841">
        <f t="shared" si="2910"/>
        <v>0</v>
      </c>
      <c r="BN462" s="841">
        <f t="shared" si="2910"/>
        <v>0</v>
      </c>
      <c r="BO462" s="841">
        <f t="shared" si="2910"/>
        <v>0</v>
      </c>
      <c r="BP462" s="841">
        <f t="shared" si="2910"/>
        <v>0</v>
      </c>
      <c r="BQ462" s="842">
        <f t="shared" si="2875"/>
        <v>0</v>
      </c>
      <c r="BR462" s="841">
        <f t="shared" ref="BR462:CR462" si="2911">SUM(BR457:BR461)</f>
        <v>0</v>
      </c>
      <c r="BS462" s="841">
        <f t="shared" si="2911"/>
        <v>0</v>
      </c>
      <c r="BT462" s="841">
        <f t="shared" si="2911"/>
        <v>0</v>
      </c>
      <c r="BU462" s="841">
        <f t="shared" si="2911"/>
        <v>0</v>
      </c>
      <c r="BV462" s="841">
        <f t="shared" si="2911"/>
        <v>0</v>
      </c>
      <c r="BW462" s="841">
        <f t="shared" si="2911"/>
        <v>0</v>
      </c>
      <c r="BX462" s="841">
        <f t="shared" si="2911"/>
        <v>0</v>
      </c>
      <c r="BY462" s="841">
        <f t="shared" si="2911"/>
        <v>0</v>
      </c>
      <c r="BZ462" s="2030">
        <f t="shared" si="2911"/>
        <v>0</v>
      </c>
      <c r="CA462" s="841">
        <f t="shared" si="2911"/>
        <v>0</v>
      </c>
      <c r="CB462" s="841">
        <f t="shared" si="2911"/>
        <v>0</v>
      </c>
      <c r="CC462" s="841">
        <f t="shared" si="2911"/>
        <v>0</v>
      </c>
      <c r="CD462" s="841">
        <f t="shared" si="2911"/>
        <v>0</v>
      </c>
      <c r="CE462" s="5686">
        <f t="shared" si="2911"/>
        <v>0</v>
      </c>
      <c r="CF462" s="840">
        <f t="shared" si="2911"/>
        <v>0</v>
      </c>
      <c r="CG462" s="841">
        <f t="shared" si="2911"/>
        <v>0</v>
      </c>
      <c r="CH462" s="841">
        <f t="shared" si="2911"/>
        <v>0</v>
      </c>
      <c r="CI462" s="841">
        <f t="shared" si="2911"/>
        <v>0</v>
      </c>
      <c r="CJ462" s="841">
        <f t="shared" si="2911"/>
        <v>0</v>
      </c>
      <c r="CK462" s="841">
        <f t="shared" si="2911"/>
        <v>0</v>
      </c>
      <c r="CL462" s="841">
        <f t="shared" si="2911"/>
        <v>0</v>
      </c>
      <c r="CM462" s="841">
        <f t="shared" si="2911"/>
        <v>0</v>
      </c>
      <c r="CN462" s="841">
        <f t="shared" si="2911"/>
        <v>0</v>
      </c>
      <c r="CO462" s="841">
        <f t="shared" si="2911"/>
        <v>0</v>
      </c>
      <c r="CP462" s="841">
        <f t="shared" si="2911"/>
        <v>0</v>
      </c>
      <c r="CQ462" s="841">
        <f t="shared" si="2911"/>
        <v>0</v>
      </c>
      <c r="CR462" s="841">
        <f t="shared" si="2911"/>
        <v>0</v>
      </c>
      <c r="CS462" s="842">
        <f t="shared" si="2877"/>
        <v>0</v>
      </c>
      <c r="CT462" s="841">
        <f t="shared" ref="CT462:DT462" si="2912">SUM(CT457:CT461)</f>
        <v>0</v>
      </c>
      <c r="CU462" s="841">
        <f t="shared" si="2912"/>
        <v>0</v>
      </c>
      <c r="CV462" s="841">
        <f t="shared" si="2912"/>
        <v>0</v>
      </c>
      <c r="CW462" s="841">
        <f t="shared" si="2912"/>
        <v>0</v>
      </c>
      <c r="CX462" s="841">
        <f t="shared" si="2912"/>
        <v>0</v>
      </c>
      <c r="CY462" s="841">
        <f t="shared" si="2912"/>
        <v>0</v>
      </c>
      <c r="CZ462" s="841">
        <f t="shared" si="2912"/>
        <v>0</v>
      </c>
      <c r="DA462" s="841">
        <f t="shared" si="2912"/>
        <v>0</v>
      </c>
      <c r="DB462" s="2030">
        <f t="shared" si="2912"/>
        <v>0</v>
      </c>
      <c r="DC462" s="841">
        <f t="shared" si="2912"/>
        <v>0</v>
      </c>
      <c r="DD462" s="841">
        <f t="shared" si="2912"/>
        <v>0</v>
      </c>
      <c r="DE462" s="841">
        <f t="shared" si="2912"/>
        <v>0</v>
      </c>
      <c r="DF462" s="841">
        <f t="shared" si="2912"/>
        <v>0</v>
      </c>
      <c r="DG462" s="5686">
        <f t="shared" si="2912"/>
        <v>0</v>
      </c>
      <c r="DH462" s="840">
        <f t="shared" si="2912"/>
        <v>0</v>
      </c>
      <c r="DI462" s="841">
        <f t="shared" si="2912"/>
        <v>0</v>
      </c>
      <c r="DJ462" s="841">
        <f t="shared" si="2912"/>
        <v>0</v>
      </c>
      <c r="DK462" s="841">
        <f t="shared" si="2912"/>
        <v>0</v>
      </c>
      <c r="DL462" s="841">
        <f t="shared" si="2912"/>
        <v>0</v>
      </c>
      <c r="DM462" s="841">
        <f t="shared" si="2912"/>
        <v>0</v>
      </c>
      <c r="DN462" s="841">
        <f t="shared" si="2912"/>
        <v>0</v>
      </c>
      <c r="DO462" s="841">
        <f t="shared" si="2912"/>
        <v>0</v>
      </c>
      <c r="DP462" s="841">
        <f t="shared" si="2912"/>
        <v>0</v>
      </c>
      <c r="DQ462" s="841">
        <f t="shared" si="2912"/>
        <v>0</v>
      </c>
      <c r="DR462" s="841">
        <f t="shared" si="2912"/>
        <v>0</v>
      </c>
      <c r="DS462" s="841">
        <f t="shared" si="2912"/>
        <v>0</v>
      </c>
      <c r="DT462" s="841">
        <f t="shared" si="2912"/>
        <v>0</v>
      </c>
      <c r="DU462" s="842">
        <f t="shared" si="2907"/>
        <v>0</v>
      </c>
      <c r="DV462" s="841">
        <f t="shared" ref="DV462:EI462" si="2913">SUM(DV457:DV461)</f>
        <v>0</v>
      </c>
      <c r="DW462" s="841">
        <f t="shared" si="2913"/>
        <v>0</v>
      </c>
      <c r="DX462" s="841">
        <f t="shared" si="2913"/>
        <v>0</v>
      </c>
      <c r="DY462" s="841">
        <f t="shared" si="2913"/>
        <v>0</v>
      </c>
      <c r="DZ462" s="841">
        <f t="shared" si="2913"/>
        <v>0</v>
      </c>
      <c r="EA462" s="841">
        <f t="shared" si="2913"/>
        <v>0</v>
      </c>
      <c r="EB462" s="841">
        <f t="shared" si="2913"/>
        <v>0</v>
      </c>
      <c r="EC462" s="841">
        <f t="shared" si="2913"/>
        <v>0</v>
      </c>
      <c r="ED462" s="2030">
        <f t="shared" si="2913"/>
        <v>0</v>
      </c>
      <c r="EE462" s="841">
        <f t="shared" si="2913"/>
        <v>0</v>
      </c>
      <c r="EF462" s="841">
        <f t="shared" si="2913"/>
        <v>0</v>
      </c>
      <c r="EG462" s="841">
        <f t="shared" si="2913"/>
        <v>0</v>
      </c>
      <c r="EH462" s="841">
        <f t="shared" si="2913"/>
        <v>0</v>
      </c>
      <c r="EI462" s="5686">
        <f t="shared" si="2913"/>
        <v>0</v>
      </c>
      <c r="EJ462" s="142" t="s">
        <v>106</v>
      </c>
      <c r="EK462" s="846">
        <f t="shared" ref="EK462:EU462" si="2914">SUM(EK457:EK461)</f>
        <v>0</v>
      </c>
      <c r="EL462" s="847">
        <f t="shared" si="2914"/>
        <v>0</v>
      </c>
      <c r="EM462" s="847">
        <f t="shared" si="2914"/>
        <v>0</v>
      </c>
      <c r="EN462" s="848">
        <f t="shared" si="2914"/>
        <v>0</v>
      </c>
      <c r="EO462" s="846">
        <f t="shared" si="2914"/>
        <v>0</v>
      </c>
      <c r="EP462" s="847">
        <f t="shared" si="2914"/>
        <v>0</v>
      </c>
      <c r="EQ462" s="847">
        <f t="shared" si="2914"/>
        <v>0</v>
      </c>
      <c r="ER462" s="848">
        <f t="shared" si="2914"/>
        <v>0</v>
      </c>
      <c r="ES462" s="846">
        <f t="shared" si="2914"/>
        <v>0</v>
      </c>
      <c r="ET462" s="847">
        <f t="shared" si="2914"/>
        <v>0</v>
      </c>
      <c r="EU462" s="848">
        <f t="shared" si="2914"/>
        <v>0</v>
      </c>
      <c r="EV462" s="849">
        <f t="shared" si="2884"/>
        <v>0</v>
      </c>
      <c r="EW462" s="846">
        <f t="shared" ref="EW462:FC462" si="2915">SUM(EW457:EW461)</f>
        <v>0</v>
      </c>
      <c r="EX462" s="847">
        <f t="shared" si="2915"/>
        <v>0</v>
      </c>
      <c r="EY462" s="848">
        <f t="shared" si="2915"/>
        <v>0</v>
      </c>
      <c r="EZ462" s="846">
        <f t="shared" si="2915"/>
        <v>0</v>
      </c>
      <c r="FA462" s="847">
        <f t="shared" si="2915"/>
        <v>0</v>
      </c>
      <c r="FB462" s="847">
        <f t="shared" si="2915"/>
        <v>0</v>
      </c>
      <c r="FC462" s="848">
        <f t="shared" si="2915"/>
        <v>0</v>
      </c>
      <c r="FD462" s="850">
        <f t="shared" si="2886"/>
        <v>0</v>
      </c>
      <c r="FE462" s="851">
        <f t="shared" si="2887"/>
        <v>0</v>
      </c>
      <c r="FF462" s="851">
        <f t="shared" si="2888"/>
        <v>0</v>
      </c>
      <c r="FG462" s="849">
        <f t="shared" si="2889"/>
        <v>0</v>
      </c>
      <c r="FI462" s="5651"/>
      <c r="FJ462" s="5651"/>
      <c r="FK462" s="846">
        <f>SUM(FK457:FK461)</f>
        <v>0</v>
      </c>
      <c r="FL462" s="847">
        <f t="shared" ref="FL462:FM462" si="2916">SUM(FL459:FL461)</f>
        <v>0</v>
      </c>
      <c r="FM462" s="847">
        <f t="shared" si="2916"/>
        <v>0</v>
      </c>
      <c r="FN462" s="848">
        <f>SUM(FN457:FN461)</f>
        <v>0</v>
      </c>
      <c r="FO462" s="846">
        <f>SUM(FO457:FO461)</f>
        <v>0</v>
      </c>
      <c r="FP462" s="847">
        <f t="shared" ref="FP462:FQ462" si="2917">SUM(FP459:FP461)</f>
        <v>0</v>
      </c>
      <c r="FQ462" s="847">
        <f t="shared" si="2917"/>
        <v>0</v>
      </c>
      <c r="FR462" s="848">
        <f>SUM(FR457:FR461)</f>
        <v>0</v>
      </c>
    </row>
    <row r="463" spans="1:174" ht="48" customHeight="1" thickBot="1">
      <c r="A463" s="6311" t="s">
        <v>1145</v>
      </c>
      <c r="B463" s="6312"/>
      <c r="C463" s="6312"/>
      <c r="D463" s="6312"/>
      <c r="E463" s="6312"/>
      <c r="F463" s="6312"/>
      <c r="G463" s="6312"/>
      <c r="H463" s="6312"/>
      <c r="I463" s="6312"/>
      <c r="J463" s="6313"/>
      <c r="K463" s="114">
        <v>31</v>
      </c>
      <c r="L463" s="148"/>
      <c r="M463" s="148"/>
      <c r="N463" s="148"/>
      <c r="O463" s="149"/>
      <c r="P463" s="149"/>
      <c r="Q463" s="149"/>
      <c r="R463" s="148"/>
      <c r="S463" s="148"/>
      <c r="T463" s="148"/>
      <c r="U463" s="148"/>
      <c r="V463" s="148"/>
      <c r="W463" s="148"/>
      <c r="X463" s="148"/>
      <c r="Y463" s="148"/>
      <c r="Z463" s="149"/>
      <c r="AA463" s="149"/>
      <c r="AB463" s="149"/>
      <c r="AC463" s="148"/>
      <c r="AD463" s="148"/>
      <c r="AE463" s="148"/>
      <c r="AF463" s="2163"/>
      <c r="AG463" s="148"/>
      <c r="AH463" s="151"/>
      <c r="AI463" s="148"/>
      <c r="AJ463" s="148"/>
      <c r="AK463" s="148"/>
      <c r="AL463" s="148"/>
      <c r="AM463" s="2163"/>
      <c r="AN463" s="151"/>
      <c r="AO463" s="151"/>
      <c r="AP463" s="151"/>
      <c r="AQ463" s="151"/>
      <c r="AR463" s="151"/>
      <c r="AS463" s="2164"/>
      <c r="AT463" s="148"/>
      <c r="AU463" s="148"/>
      <c r="AV463" s="148"/>
      <c r="AW463" s="148"/>
      <c r="AX463" s="148"/>
      <c r="AY463" s="2164"/>
      <c r="AZ463" s="148"/>
      <c r="BA463" s="148"/>
      <c r="BB463" s="2165"/>
      <c r="BC463" s="1996"/>
      <c r="BD463" s="5653">
        <f>_xlfn.XLOOKUP(B458,التشكيل_القديم!$M$5:$M$39,التشكيل_القديم!$L$5:$L$39,0,0)</f>
        <v>26</v>
      </c>
      <c r="BE463" s="6200" t="str">
        <f>"(3)             "&amp; "عضو يسار الدائرة  /  "  &amp;B458</f>
        <v>(3)             عضو يسار الدائرة  /  احمد علي نجاتي احمد</v>
      </c>
      <c r="BF463" s="6200"/>
      <c r="BG463" s="6200"/>
      <c r="BH463" s="6200"/>
      <c r="BI463" s="6200"/>
      <c r="BJ463" s="6200"/>
      <c r="BK463" s="6200"/>
      <c r="BL463" s="6200"/>
      <c r="BM463" s="6200"/>
      <c r="BN463" s="6200"/>
      <c r="BO463" s="6200"/>
      <c r="BP463" s="6200"/>
      <c r="BQ463" s="6200"/>
      <c r="BR463" s="6200"/>
      <c r="BS463" s="6200"/>
      <c r="BT463" s="6200"/>
      <c r="BU463" s="6200"/>
      <c r="BV463" s="6200"/>
      <c r="BW463" s="6200"/>
      <c r="BX463" s="6200"/>
      <c r="BY463" s="6200"/>
      <c r="BZ463" s="6200"/>
      <c r="CA463" s="6200"/>
      <c r="CB463" s="6200"/>
      <c r="CC463" s="6200"/>
      <c r="CD463" s="6200"/>
      <c r="CE463" s="6201"/>
      <c r="CF463" s="5687">
        <f>_xlfn.XLOOKUP(B459,التشكيل_القديم!$M$5:$M$39,التشكيل_القديم!$L$5:$L$39,0,0)</f>
        <v>0</v>
      </c>
      <c r="CG463" s="6369" t="str">
        <f>IF(B459&lt;&gt;"", "(4)             "&amp; "عضو يسار اليسار  الدائرة  /  "  &amp;B459,"لا يوجد عضو رابع")</f>
        <v>لا يوجد عضو رابع</v>
      </c>
      <c r="CH463" s="6200"/>
      <c r="CI463" s="6200"/>
      <c r="CJ463" s="6200"/>
      <c r="CK463" s="6200"/>
      <c r="CL463" s="6200"/>
      <c r="CM463" s="6200"/>
      <c r="CN463" s="6200"/>
      <c r="CO463" s="6200"/>
      <c r="CP463" s="6200"/>
      <c r="CQ463" s="6200"/>
      <c r="CR463" s="6200"/>
      <c r="CS463" s="6200"/>
      <c r="CT463" s="6200"/>
      <c r="CU463" s="6200"/>
      <c r="CV463" s="6200"/>
      <c r="CW463" s="6200"/>
      <c r="CX463" s="6200"/>
      <c r="CY463" s="6200"/>
      <c r="CZ463" s="6200"/>
      <c r="DA463" s="6200"/>
      <c r="DB463" s="6200"/>
      <c r="DC463" s="6200"/>
      <c r="DD463" s="6200"/>
      <c r="DE463" s="6200"/>
      <c r="DF463" s="6200"/>
      <c r="DG463" s="6201"/>
      <c r="DH463" s="5687">
        <f>_xlfn.XLOOKUP(B461,التشكيل_القديم!$M$5:$M$39,التشكيل_القديم!$L$5:$L$39,0,0)</f>
        <v>0</v>
      </c>
      <c r="DI463" s="6200" t="str">
        <f xml:space="preserve"> IF(B461&lt;&gt;"","(6)             "&amp;"عضو يسار يسار يسار اليسار  الدائرة  /  "  &amp;B461,"لا يوجد عضو سادس")</f>
        <v>لا يوجد عضو سادس</v>
      </c>
      <c r="DJ463" s="6200"/>
      <c r="DK463" s="6200"/>
      <c r="DL463" s="6200"/>
      <c r="DM463" s="6200"/>
      <c r="DN463" s="6200"/>
      <c r="DO463" s="6200"/>
      <c r="DP463" s="6200"/>
      <c r="DQ463" s="6200"/>
      <c r="DR463" s="6200"/>
      <c r="DS463" s="6200"/>
      <c r="DT463" s="6200"/>
      <c r="DU463" s="6200"/>
      <c r="DV463" s="6200"/>
      <c r="DW463" s="6200"/>
      <c r="DX463" s="6200"/>
      <c r="DY463" s="6200"/>
      <c r="DZ463" s="6200"/>
      <c r="EA463" s="6200"/>
      <c r="EB463" s="6200"/>
      <c r="EC463" s="6200"/>
      <c r="ED463" s="6200"/>
      <c r="EE463" s="6200"/>
      <c r="EF463" s="6200"/>
      <c r="EG463" s="6200"/>
      <c r="EH463" s="6200"/>
      <c r="EI463" s="6201"/>
      <c r="EJ463" s="162"/>
      <c r="EK463" s="6348" t="s">
        <v>23</v>
      </c>
      <c r="EL463" s="6349"/>
      <c r="EM463" s="6349"/>
      <c r="EN463" s="6350"/>
      <c r="EO463" s="6370" t="s">
        <v>33</v>
      </c>
      <c r="EP463" s="6370"/>
      <c r="EQ463" s="6370"/>
      <c r="ER463" s="6371"/>
      <c r="ES463" s="6351" t="s">
        <v>184</v>
      </c>
      <c r="ET463" s="6352"/>
      <c r="EU463" s="6352"/>
      <c r="EV463" s="6353"/>
      <c r="EW463" s="6366" t="s">
        <v>185</v>
      </c>
      <c r="EX463" s="6367"/>
      <c r="EY463" s="6367"/>
      <c r="EZ463" s="6368"/>
      <c r="FA463" s="6354" t="s">
        <v>200</v>
      </c>
      <c r="FB463" s="6355"/>
      <c r="FC463" s="6355"/>
      <c r="FD463" s="6356"/>
      <c r="FE463" s="6338" t="s">
        <v>597</v>
      </c>
      <c r="FF463" s="6339"/>
      <c r="FG463" s="6339"/>
      <c r="FH463" s="6340"/>
      <c r="FI463" s="852" t="s">
        <v>205</v>
      </c>
      <c r="FJ463" s="838" t="s">
        <v>190</v>
      </c>
      <c r="FK463" s="838" t="s">
        <v>203</v>
      </c>
      <c r="FL463" s="838" t="s">
        <v>204</v>
      </c>
      <c r="FM463" s="839" t="s">
        <v>116</v>
      </c>
    </row>
    <row r="464" spans="1:174" ht="48" customHeight="1" thickBot="1">
      <c r="A464" s="6202" t="str">
        <f>IF(AND(FH457="ok",FH458="ok",FH459="ok",FH460="ok",FH461="ok", H464 &lt;&gt;"فارغ"),"ok","wrong")</f>
        <v>wrong</v>
      </c>
      <c r="B464" s="6203"/>
      <c r="C464" s="6203"/>
      <c r="D464" s="6203"/>
      <c r="E464" s="6203"/>
      <c r="F464" s="6203"/>
      <c r="G464" s="6204"/>
      <c r="H464" s="6208" t="str">
        <f>IF(Z462=0,"فارغ","")</f>
        <v/>
      </c>
      <c r="I464" s="6209"/>
      <c r="J464" s="6209"/>
      <c r="K464" s="6209"/>
      <c r="L464" s="5677" t="str">
        <f>الاعدادات!$D$6</f>
        <v>2022 وما قبلها</v>
      </c>
      <c r="M464" s="149"/>
      <c r="N464" s="149"/>
      <c r="O464" s="149"/>
      <c r="P464" s="149"/>
      <c r="Q464" s="149"/>
      <c r="R464" s="148"/>
      <c r="S464" s="148"/>
      <c r="T464" s="148"/>
      <c r="U464" s="148"/>
      <c r="V464" s="148"/>
      <c r="W464" s="148"/>
      <c r="X464" s="148"/>
      <c r="Y464" s="148"/>
      <c r="Z464" s="2166"/>
      <c r="AA464" s="148"/>
      <c r="AB464" s="148"/>
      <c r="AC464" s="148"/>
      <c r="AD464" s="148"/>
      <c r="AE464" s="148"/>
      <c r="AF464" s="2163"/>
      <c r="AG464" s="148"/>
      <c r="AH464" s="151"/>
      <c r="AI464" s="148"/>
      <c r="AJ464" s="148"/>
      <c r="AK464" s="148"/>
      <c r="AL464" s="148"/>
      <c r="AM464" s="2163"/>
      <c r="AN464" s="151"/>
      <c r="AO464" s="151"/>
      <c r="AP464" s="151"/>
      <c r="AQ464" s="151"/>
      <c r="AR464" s="151"/>
      <c r="AS464" s="2164"/>
      <c r="AT464" s="148"/>
      <c r="AU464" s="148"/>
      <c r="AV464" s="148"/>
      <c r="AW464" s="148"/>
      <c r="AX464" s="148"/>
      <c r="AY464" s="2164"/>
      <c r="AZ464" s="148"/>
      <c r="BA464" s="148"/>
      <c r="BB464" s="2165"/>
      <c r="BC464" s="5683" t="str">
        <f>الاعدادات!$D$6</f>
        <v>2022 وما قبلها</v>
      </c>
      <c r="BD464" s="76"/>
      <c r="BE464" s="83"/>
      <c r="BF464" s="83"/>
      <c r="BG464" s="84"/>
      <c r="BH464" s="84"/>
      <c r="BI464" s="84"/>
      <c r="BJ464" s="85"/>
      <c r="BK464" s="86"/>
      <c r="BL464" s="87"/>
      <c r="BM464" s="87"/>
      <c r="BN464" s="88"/>
      <c r="BO464" s="88"/>
      <c r="BP464" s="89"/>
      <c r="BQ464" s="77">
        <f t="shared" ref="BQ464:BQ469" si="2918">BP464+BO464+BN464+BM464+BL464+BK464+BJ464+BI464+BH464+BG464+BF464+BE464+BD464</f>
        <v>0</v>
      </c>
      <c r="BR464" s="90"/>
      <c r="BS464" s="91"/>
      <c r="BT464" s="92"/>
      <c r="BU464" s="93"/>
      <c r="BV464" s="94"/>
      <c r="BW464" s="95"/>
      <c r="BX464" s="96"/>
      <c r="BY464" s="97"/>
      <c r="BZ464" s="98"/>
      <c r="CA464" s="99"/>
      <c r="CB464" s="79">
        <f t="shared" ref="CB464:CB468" si="2919">CA464+BZ464+BY464+BX464+BW464+BV464+BU464+BT464+BS464+BR464+BQ464</f>
        <v>0</v>
      </c>
      <c r="CC464" s="80"/>
      <c r="CD464" s="78"/>
      <c r="CE464" s="102"/>
      <c r="CF464" s="82"/>
      <c r="CG464" s="83"/>
      <c r="CH464" s="83"/>
      <c r="CI464" s="84"/>
      <c r="CJ464" s="84"/>
      <c r="CK464" s="84"/>
      <c r="CL464" s="85"/>
      <c r="CM464" s="86"/>
      <c r="CN464" s="87"/>
      <c r="CO464" s="87"/>
      <c r="CP464" s="88"/>
      <c r="CQ464" s="88"/>
      <c r="CR464" s="89"/>
      <c r="CS464" s="77">
        <f t="shared" ref="CS464:CS469" si="2920">CR464+CQ464+CP464+CO464+CN464+CM464+CL464+CK464+CJ464+CI464+CH464+CG464+CF464</f>
        <v>0</v>
      </c>
      <c r="CT464" s="90"/>
      <c r="CU464" s="168"/>
      <c r="CV464" s="92"/>
      <c r="CW464" s="93"/>
      <c r="CX464" s="94"/>
      <c r="CY464" s="95"/>
      <c r="CZ464" s="96"/>
      <c r="DA464" s="97"/>
      <c r="DB464" s="98"/>
      <c r="DC464" s="99"/>
      <c r="DD464" s="79">
        <f t="shared" ref="DD464:DD468" si="2921">SUM(CS464:DC464)</f>
        <v>0</v>
      </c>
      <c r="DE464" s="80"/>
      <c r="DF464" s="78"/>
      <c r="DG464" s="102"/>
      <c r="DH464" s="82"/>
      <c r="DI464" s="83"/>
      <c r="DJ464" s="83"/>
      <c r="DK464" s="84"/>
      <c r="DL464" s="84"/>
      <c r="DM464" s="84"/>
      <c r="DN464" s="85"/>
      <c r="DO464" s="86"/>
      <c r="DP464" s="87"/>
      <c r="DQ464" s="87"/>
      <c r="DR464" s="88"/>
      <c r="DS464" s="88"/>
      <c r="DT464" s="89"/>
      <c r="DU464" s="77">
        <f t="shared" ref="DU464:DU469" si="2922">DT464+DS464+DR464+DQ464+DP464+DO464+DN464+DM464+DL464+DK464+DJ464+DI464+DH464</f>
        <v>0</v>
      </c>
      <c r="DV464" s="90"/>
      <c r="DW464" s="168"/>
      <c r="DX464" s="92"/>
      <c r="DY464" s="93"/>
      <c r="DZ464" s="94"/>
      <c r="EA464" s="95"/>
      <c r="EB464" s="96"/>
      <c r="EC464" s="97"/>
      <c r="ED464" s="98"/>
      <c r="EE464" s="99"/>
      <c r="EF464" s="79">
        <f t="shared" ref="EF464:EF468" si="2923">SUM(DU464:EE464)</f>
        <v>0</v>
      </c>
      <c r="EG464" s="80"/>
      <c r="EH464" s="78"/>
      <c r="EI464" s="102"/>
      <c r="EJ464" s="162" t="s">
        <v>163</v>
      </c>
      <c r="EK464" s="838" t="s">
        <v>190</v>
      </c>
      <c r="EL464" s="838" t="s">
        <v>203</v>
      </c>
      <c r="EM464" s="838" t="s">
        <v>204</v>
      </c>
      <c r="EN464" s="839" t="s">
        <v>116</v>
      </c>
      <c r="EO464" s="838" t="s">
        <v>190</v>
      </c>
      <c r="EP464" s="838" t="s">
        <v>203</v>
      </c>
      <c r="EQ464" s="838" t="s">
        <v>204</v>
      </c>
      <c r="ER464" s="839" t="s">
        <v>116</v>
      </c>
      <c r="ES464" s="838" t="s">
        <v>190</v>
      </c>
      <c r="ET464" s="838" t="s">
        <v>203</v>
      </c>
      <c r="EU464" s="838" t="s">
        <v>204</v>
      </c>
      <c r="EV464" s="839" t="s">
        <v>116</v>
      </c>
      <c r="EW464" s="838" t="s">
        <v>190</v>
      </c>
      <c r="EX464" s="838" t="s">
        <v>203</v>
      </c>
      <c r="EY464" s="838" t="s">
        <v>204</v>
      </c>
      <c r="EZ464" s="839" t="s">
        <v>116</v>
      </c>
      <c r="FA464" s="838" t="s">
        <v>190</v>
      </c>
      <c r="FB464" s="838" t="s">
        <v>203</v>
      </c>
      <c r="FC464" s="838" t="s">
        <v>204</v>
      </c>
      <c r="FD464" s="839" t="s">
        <v>116</v>
      </c>
      <c r="FE464" s="838" t="s">
        <v>190</v>
      </c>
      <c r="FF464" s="838" t="s">
        <v>203</v>
      </c>
      <c r="FG464" s="838" t="s">
        <v>204</v>
      </c>
      <c r="FH464" s="839" t="s">
        <v>116</v>
      </c>
      <c r="FI464" s="836" t="s">
        <v>23</v>
      </c>
      <c r="FJ464" s="166">
        <f>EK469</f>
        <v>0</v>
      </c>
      <c r="FK464" s="166">
        <f>EL469</f>
        <v>0</v>
      </c>
      <c r="FL464" s="166">
        <f t="shared" ref="FL464" si="2924">EM469</f>
        <v>0</v>
      </c>
      <c r="FM464" s="166">
        <f t="shared" ref="FM464" si="2925">EN469</f>
        <v>0</v>
      </c>
    </row>
    <row r="465" spans="1:174" ht="48" customHeight="1" thickBot="1">
      <c r="A465" s="6205"/>
      <c r="B465" s="6206"/>
      <c r="C465" s="6206"/>
      <c r="D465" s="6206"/>
      <c r="E465" s="6206"/>
      <c r="F465" s="6206"/>
      <c r="G465" s="6207"/>
      <c r="H465" s="6208"/>
      <c r="I465" s="6209"/>
      <c r="J465" s="6209"/>
      <c r="K465" s="6209"/>
      <c r="L465" s="5675">
        <f>الاعدادات!$D$7</f>
        <v>2023</v>
      </c>
      <c r="M465" s="148"/>
      <c r="N465" s="148"/>
      <c r="O465" s="148"/>
      <c r="P465" s="148"/>
      <c r="Q465" s="148"/>
      <c r="R465" s="148"/>
      <c r="S465" s="148"/>
      <c r="T465" s="148"/>
      <c r="U465" s="148"/>
      <c r="V465" s="148"/>
      <c r="W465" s="148"/>
      <c r="X465" s="148"/>
      <c r="Y465" s="148"/>
      <c r="Z465" s="2166"/>
      <c r="AA465" s="148"/>
      <c r="AB465" s="148"/>
      <c r="AC465" s="148"/>
      <c r="AD465" s="148"/>
      <c r="AE465" s="148"/>
      <c r="AF465" s="2163"/>
      <c r="AG465" s="148"/>
      <c r="AH465" s="151"/>
      <c r="AI465" s="148"/>
      <c r="AJ465" s="148"/>
      <c r="AK465" s="148"/>
      <c r="AL465" s="148"/>
      <c r="AM465" s="2163"/>
      <c r="AN465" s="151"/>
      <c r="AO465" s="151"/>
      <c r="AP465" s="151"/>
      <c r="AQ465" s="151"/>
      <c r="AR465" s="151"/>
      <c r="AS465" s="2164"/>
      <c r="AT465" s="148"/>
      <c r="AU465" s="148"/>
      <c r="AV465" s="148"/>
      <c r="AW465" s="148"/>
      <c r="AX465" s="148"/>
      <c r="AY465" s="2164"/>
      <c r="AZ465" s="148"/>
      <c r="BA465" s="148"/>
      <c r="BB465" s="2165"/>
      <c r="BC465" s="5683">
        <f>الاعدادات!$D$7</f>
        <v>2023</v>
      </c>
      <c r="BD465" s="82"/>
      <c r="BE465" s="83"/>
      <c r="BF465" s="83"/>
      <c r="BG465" s="84"/>
      <c r="BH465" s="84"/>
      <c r="BI465" s="84"/>
      <c r="BJ465" s="85"/>
      <c r="BK465" s="86"/>
      <c r="BL465" s="87"/>
      <c r="BM465" s="87"/>
      <c r="BN465" s="88"/>
      <c r="BO465" s="88"/>
      <c r="BP465" s="89"/>
      <c r="BQ465" s="77">
        <f t="shared" si="2918"/>
        <v>0</v>
      </c>
      <c r="BR465" s="90"/>
      <c r="BS465" s="91"/>
      <c r="BT465" s="92"/>
      <c r="BU465" s="93"/>
      <c r="BV465" s="94"/>
      <c r="BW465" s="95"/>
      <c r="BX465" s="96"/>
      <c r="BY465" s="97"/>
      <c r="BZ465" s="98"/>
      <c r="CA465" s="99"/>
      <c r="CB465" s="79">
        <f t="shared" si="2919"/>
        <v>0</v>
      </c>
      <c r="CC465" s="104"/>
      <c r="CD465" s="92"/>
      <c r="CE465" s="102"/>
      <c r="CF465" s="82"/>
      <c r="CG465" s="83"/>
      <c r="CH465" s="83"/>
      <c r="CI465" s="84"/>
      <c r="CJ465" s="84"/>
      <c r="CK465" s="84"/>
      <c r="CL465" s="85"/>
      <c r="CM465" s="86"/>
      <c r="CN465" s="87"/>
      <c r="CO465" s="87"/>
      <c r="CP465" s="88"/>
      <c r="CQ465" s="88"/>
      <c r="CR465" s="89"/>
      <c r="CS465" s="77">
        <f t="shared" si="2920"/>
        <v>0</v>
      </c>
      <c r="CT465" s="90"/>
      <c r="CU465" s="168"/>
      <c r="CV465" s="92"/>
      <c r="CW465" s="93"/>
      <c r="CX465" s="94"/>
      <c r="CY465" s="95"/>
      <c r="CZ465" s="96"/>
      <c r="DA465" s="97"/>
      <c r="DB465" s="98"/>
      <c r="DC465" s="99"/>
      <c r="DD465" s="79">
        <f t="shared" si="2921"/>
        <v>0</v>
      </c>
      <c r="DE465" s="104"/>
      <c r="DF465" s="92"/>
      <c r="DG465" s="102"/>
      <c r="DH465" s="82"/>
      <c r="DI465" s="83"/>
      <c r="DJ465" s="83"/>
      <c r="DK465" s="84"/>
      <c r="DL465" s="84"/>
      <c r="DM465" s="84"/>
      <c r="DN465" s="85"/>
      <c r="DO465" s="86"/>
      <c r="DP465" s="87"/>
      <c r="DQ465" s="87"/>
      <c r="DR465" s="88"/>
      <c r="DS465" s="88"/>
      <c r="DT465" s="89"/>
      <c r="DU465" s="77">
        <f t="shared" si="2922"/>
        <v>0</v>
      </c>
      <c r="DV465" s="90"/>
      <c r="DW465" s="168"/>
      <c r="DX465" s="92"/>
      <c r="DY465" s="93"/>
      <c r="DZ465" s="94"/>
      <c r="EA465" s="95"/>
      <c r="EB465" s="96"/>
      <c r="EC465" s="97"/>
      <c r="ED465" s="98"/>
      <c r="EE465" s="99"/>
      <c r="EF465" s="79">
        <f t="shared" si="2923"/>
        <v>0</v>
      </c>
      <c r="EG465" s="104"/>
      <c r="EH465" s="92"/>
      <c r="EI465" s="102"/>
      <c r="EJ465" s="5675" t="str">
        <f>الاعدادات!$D$6</f>
        <v>2022 وما قبلها</v>
      </c>
      <c r="EK465" s="163">
        <f t="shared" ref="EK465:EK469" si="2926">BQ457</f>
        <v>0</v>
      </c>
      <c r="EL465" s="164">
        <f t="shared" ref="EL465:EL469" si="2927">BR457</f>
        <v>0</v>
      </c>
      <c r="EM465" s="164">
        <f>BS457+BT457+BU457+BV457+BW457</f>
        <v>0</v>
      </c>
      <c r="EN465" s="165">
        <f>BX457+BY457+BZ457+CA457</f>
        <v>0</v>
      </c>
      <c r="EO465" s="166">
        <f t="shared" ref="EO465:EO469" si="2928">CS457</f>
        <v>0</v>
      </c>
      <c r="EP465" s="164">
        <f t="shared" ref="EP465:EP469" si="2929">CT457</f>
        <v>0</v>
      </c>
      <c r="EQ465" s="164">
        <f>CU457+CV457+CW457+CX457+CY457</f>
        <v>0</v>
      </c>
      <c r="ER465" s="165">
        <f>CZ457+DA457+DB457+DC457</f>
        <v>0</v>
      </c>
      <c r="ES465" s="166">
        <f t="shared" ref="ES465:ES469" si="2930">BQ464</f>
        <v>0</v>
      </c>
      <c r="ET465" s="164">
        <f t="shared" ref="ET465:ET469" si="2931">BR464</f>
        <v>0</v>
      </c>
      <c r="EU465" s="164">
        <f>BS464+BT464+BU464+BV464+BW464</f>
        <v>0</v>
      </c>
      <c r="EV465" s="165">
        <f>BX464+BY464+BZ464+CA464</f>
        <v>0</v>
      </c>
      <c r="EW465" s="166">
        <f t="shared" ref="EW465:EW469" si="2932">CS464</f>
        <v>0</v>
      </c>
      <c r="EX465" s="164">
        <f t="shared" ref="EX465:EX469" si="2933">CT464</f>
        <v>0</v>
      </c>
      <c r="EY465" s="164">
        <f>CU464+CV464+CW464+CX464+CY464</f>
        <v>0</v>
      </c>
      <c r="EZ465" s="167">
        <f>CZ464+DA464+DB464+DC464</f>
        <v>0</v>
      </c>
      <c r="FA465" s="166">
        <f t="shared" ref="FA465:FA469" si="2934">DU457</f>
        <v>0</v>
      </c>
      <c r="FB465" s="164">
        <f t="shared" ref="FB465:FB469" si="2935">DV457</f>
        <v>0</v>
      </c>
      <c r="FC465" s="164">
        <f>DW457+DX457+DY457+DZ457+EA457</f>
        <v>0</v>
      </c>
      <c r="FD465" s="167">
        <f>EB457+EC457+ED457+EE457</f>
        <v>0</v>
      </c>
      <c r="FE465" s="166">
        <f t="shared" ref="FE465:FE469" si="2936">DU464</f>
        <v>0</v>
      </c>
      <c r="FF465" s="164">
        <f t="shared" ref="FF465:FF469" si="2937">DV464</f>
        <v>0</v>
      </c>
      <c r="FG465" s="164">
        <f>DW464+DX464+DY464+DZ464+EA464</f>
        <v>0</v>
      </c>
      <c r="FH465" s="167">
        <f>EB464+EC464+ED464+EE464</f>
        <v>0</v>
      </c>
      <c r="FI465" s="837" t="s">
        <v>33</v>
      </c>
      <c r="FJ465" s="169">
        <f>EO469</f>
        <v>0</v>
      </c>
      <c r="FK465" s="169">
        <f t="shared" ref="FK465" si="2938">EP469</f>
        <v>0</v>
      </c>
      <c r="FL465" s="169">
        <f t="shared" ref="FL465" si="2939">EQ469</f>
        <v>0</v>
      </c>
      <c r="FM465" s="169">
        <f t="shared" ref="FM465" si="2940">ER469</f>
        <v>0</v>
      </c>
    </row>
    <row r="466" spans="1:174" ht="48" customHeight="1" thickBot="1">
      <c r="A466" s="143"/>
      <c r="B466" s="157"/>
      <c r="C466" s="157"/>
      <c r="D466" s="157"/>
      <c r="E466" s="158"/>
      <c r="F466" s="158"/>
      <c r="G466" s="159"/>
      <c r="H466" s="144"/>
      <c r="I466" s="144"/>
      <c r="J466" s="145"/>
      <c r="K466" s="146"/>
      <c r="L466" s="5675">
        <f>الاعدادات!$D$8</f>
        <v>2024</v>
      </c>
      <c r="M466" s="148"/>
      <c r="N466" s="148"/>
      <c r="O466" s="148"/>
      <c r="P466" s="148"/>
      <c r="Q466" s="148"/>
      <c r="R466" s="148"/>
      <c r="S466" s="148"/>
      <c r="T466" s="148"/>
      <c r="U466" s="148"/>
      <c r="V466" s="148"/>
      <c r="W466" s="148"/>
      <c r="X466" s="148"/>
      <c r="Y466" s="148"/>
      <c r="Z466" s="2166"/>
      <c r="AA466" s="148"/>
      <c r="AB466" s="148"/>
      <c r="AC466" s="148"/>
      <c r="AD466" s="148"/>
      <c r="AE466" s="148"/>
      <c r="AF466" s="2163"/>
      <c r="AG466" s="148"/>
      <c r="AH466" s="151"/>
      <c r="AI466" s="148"/>
      <c r="AJ466" s="148"/>
      <c r="AK466" s="148"/>
      <c r="AL466" s="148"/>
      <c r="AM466" s="2163"/>
      <c r="AN466" s="151"/>
      <c r="AO466" s="151"/>
      <c r="AP466" s="151"/>
      <c r="AQ466" s="151"/>
      <c r="AR466" s="151"/>
      <c r="AS466" s="2164"/>
      <c r="AT466" s="148"/>
      <c r="AU466" s="148"/>
      <c r="AV466" s="148"/>
      <c r="AW466" s="148"/>
      <c r="AX466" s="148"/>
      <c r="AY466" s="2164"/>
      <c r="AZ466" s="148"/>
      <c r="BA466" s="148"/>
      <c r="BB466" s="2165"/>
      <c r="BC466" s="5683">
        <f>الاعدادات!$D$8</f>
        <v>2024</v>
      </c>
      <c r="BD466" s="82"/>
      <c r="BE466" s="83"/>
      <c r="BF466" s="83"/>
      <c r="BG466" s="84"/>
      <c r="BH466" s="84"/>
      <c r="BI466" s="84"/>
      <c r="BJ466" s="85"/>
      <c r="BK466" s="86"/>
      <c r="BL466" s="87"/>
      <c r="BM466" s="87"/>
      <c r="BN466" s="88"/>
      <c r="BO466" s="88"/>
      <c r="BP466" s="89"/>
      <c r="BQ466" s="77">
        <f t="shared" si="2918"/>
        <v>0</v>
      </c>
      <c r="BR466" s="90"/>
      <c r="BS466" s="91"/>
      <c r="BT466" s="92"/>
      <c r="BU466" s="93"/>
      <c r="BV466" s="94"/>
      <c r="BW466" s="95"/>
      <c r="BX466" s="96"/>
      <c r="BY466" s="97"/>
      <c r="BZ466" s="98"/>
      <c r="CA466" s="99"/>
      <c r="CB466" s="79">
        <f t="shared" si="2919"/>
        <v>0</v>
      </c>
      <c r="CC466" s="104"/>
      <c r="CD466" s="92"/>
      <c r="CE466" s="102"/>
      <c r="CF466" s="82"/>
      <c r="CG466" s="83"/>
      <c r="CH466" s="83"/>
      <c r="CI466" s="84"/>
      <c r="CJ466" s="84"/>
      <c r="CK466" s="84"/>
      <c r="CL466" s="85"/>
      <c r="CM466" s="86"/>
      <c r="CN466" s="87"/>
      <c r="CO466" s="87"/>
      <c r="CP466" s="88"/>
      <c r="CQ466" s="88"/>
      <c r="CR466" s="89"/>
      <c r="CS466" s="77">
        <f t="shared" si="2920"/>
        <v>0</v>
      </c>
      <c r="CT466" s="90"/>
      <c r="CU466" s="168"/>
      <c r="CV466" s="92"/>
      <c r="CW466" s="93"/>
      <c r="CX466" s="94"/>
      <c r="CY466" s="95"/>
      <c r="CZ466" s="96"/>
      <c r="DA466" s="97"/>
      <c r="DB466" s="98"/>
      <c r="DC466" s="99"/>
      <c r="DD466" s="79">
        <f t="shared" si="2921"/>
        <v>0</v>
      </c>
      <c r="DE466" s="104"/>
      <c r="DF466" s="92"/>
      <c r="DG466" s="102"/>
      <c r="DH466" s="82"/>
      <c r="DI466" s="83"/>
      <c r="DJ466" s="83"/>
      <c r="DK466" s="84"/>
      <c r="DL466" s="84"/>
      <c r="DM466" s="84"/>
      <c r="DN466" s="85"/>
      <c r="DO466" s="86"/>
      <c r="DP466" s="87"/>
      <c r="DQ466" s="87"/>
      <c r="DR466" s="88"/>
      <c r="DS466" s="88"/>
      <c r="DT466" s="89"/>
      <c r="DU466" s="77">
        <f t="shared" si="2922"/>
        <v>0</v>
      </c>
      <c r="DV466" s="90"/>
      <c r="DW466" s="168"/>
      <c r="DX466" s="92"/>
      <c r="DY466" s="93"/>
      <c r="DZ466" s="94"/>
      <c r="EA466" s="95"/>
      <c r="EB466" s="96"/>
      <c r="EC466" s="97"/>
      <c r="ED466" s="98"/>
      <c r="EE466" s="99"/>
      <c r="EF466" s="79">
        <f t="shared" si="2923"/>
        <v>0</v>
      </c>
      <c r="EG466" s="104"/>
      <c r="EH466" s="92"/>
      <c r="EI466" s="102"/>
      <c r="EJ466" s="5675">
        <f>الاعدادات!$D$7</f>
        <v>2023</v>
      </c>
      <c r="EK466" s="163">
        <f t="shared" si="2926"/>
        <v>0</v>
      </c>
      <c r="EL466" s="164">
        <f t="shared" si="2927"/>
        <v>0</v>
      </c>
      <c r="EM466" s="164">
        <f>BS458+BT458+BU458+BV458+BW458</f>
        <v>0</v>
      </c>
      <c r="EN466" s="165">
        <f>BX458+BY458+BZ458+CA458</f>
        <v>0</v>
      </c>
      <c r="EO466" s="166">
        <f t="shared" si="2928"/>
        <v>0</v>
      </c>
      <c r="EP466" s="164">
        <f t="shared" si="2929"/>
        <v>0</v>
      </c>
      <c r="EQ466" s="164">
        <f>CU458+CV458+CW458+CX458+CY458</f>
        <v>0</v>
      </c>
      <c r="ER466" s="165">
        <f>CZ458+DA458+DB458+DC458</f>
        <v>0</v>
      </c>
      <c r="ES466" s="166">
        <f t="shared" si="2930"/>
        <v>0</v>
      </c>
      <c r="ET466" s="164">
        <f t="shared" si="2931"/>
        <v>0</v>
      </c>
      <c r="EU466" s="164">
        <f>BS465+BT465+BU465+BV465+BW465</f>
        <v>0</v>
      </c>
      <c r="EV466" s="165">
        <f>BX465+BY465+BZ465+CA465</f>
        <v>0</v>
      </c>
      <c r="EW466" s="166">
        <f t="shared" si="2932"/>
        <v>0</v>
      </c>
      <c r="EX466" s="164">
        <f t="shared" si="2933"/>
        <v>0</v>
      </c>
      <c r="EY466" s="164">
        <f>CU465+CV465+CW465+CX465+CY465</f>
        <v>0</v>
      </c>
      <c r="EZ466" s="167">
        <f>CZ465+DA465+DB465+DC465</f>
        <v>0</v>
      </c>
      <c r="FA466" s="166">
        <f t="shared" si="2934"/>
        <v>0</v>
      </c>
      <c r="FB466" s="164">
        <f t="shared" si="2935"/>
        <v>0</v>
      </c>
      <c r="FC466" s="164">
        <f>DW458+DX458+DY458+DZ458+EA458</f>
        <v>0</v>
      </c>
      <c r="FD466" s="167">
        <f>EB458+EC458+ED458+EE458</f>
        <v>0</v>
      </c>
      <c r="FE466" s="166">
        <f t="shared" si="2936"/>
        <v>0</v>
      </c>
      <c r="FF466" s="164">
        <f t="shared" si="2937"/>
        <v>0</v>
      </c>
      <c r="FG466" s="164">
        <f>DW465+DX465+DY465+DZ465+EA465</f>
        <v>0</v>
      </c>
      <c r="FH466" s="167">
        <f>EB465+EC465+ED465+EE465</f>
        <v>0</v>
      </c>
      <c r="FI466" s="837" t="s">
        <v>184</v>
      </c>
      <c r="FJ466" s="169">
        <f>ES469</f>
        <v>0</v>
      </c>
      <c r="FK466" s="169">
        <f t="shared" ref="FK466" si="2941">ET469</f>
        <v>0</v>
      </c>
      <c r="FL466" s="169">
        <f t="shared" ref="FL466" si="2942">EU469</f>
        <v>0</v>
      </c>
      <c r="FM466" s="169">
        <f t="shared" ref="FM466" si="2943">EV469</f>
        <v>0</v>
      </c>
    </row>
    <row r="467" spans="1:174" ht="48" customHeight="1" thickBot="1">
      <c r="A467" s="143"/>
      <c r="B467" s="157"/>
      <c r="C467" s="157"/>
      <c r="D467" s="157"/>
      <c r="E467" s="158"/>
      <c r="F467" s="158"/>
      <c r="G467" s="159"/>
      <c r="H467" s="144"/>
      <c r="I467" s="144"/>
      <c r="J467" s="145"/>
      <c r="K467" s="146"/>
      <c r="L467" s="5675">
        <f>الاعدادات!$D$9</f>
        <v>2025</v>
      </c>
      <c r="M467" s="172"/>
      <c r="N467" s="172"/>
      <c r="O467" s="172"/>
      <c r="P467" s="172"/>
      <c r="Q467" s="172"/>
      <c r="R467" s="172"/>
      <c r="S467" s="172"/>
      <c r="T467" s="172"/>
      <c r="U467" s="172"/>
      <c r="V467" s="172"/>
      <c r="W467" s="172"/>
      <c r="X467" s="172"/>
      <c r="Y467" s="172"/>
      <c r="Z467" s="174"/>
      <c r="AA467" s="172"/>
      <c r="AB467" s="172"/>
      <c r="AC467" s="172"/>
      <c r="AD467" s="172"/>
      <c r="AE467" s="172"/>
      <c r="AF467" s="172"/>
      <c r="AG467" s="172"/>
      <c r="AH467" s="172"/>
      <c r="AI467" s="172"/>
      <c r="AJ467" s="172"/>
      <c r="AK467" s="172"/>
      <c r="AL467" s="172"/>
      <c r="AM467" s="172"/>
      <c r="AN467" s="172"/>
      <c r="AO467" s="172"/>
      <c r="AP467" s="172"/>
      <c r="AQ467" s="172"/>
      <c r="AR467" s="172"/>
      <c r="AS467" s="175"/>
      <c r="AT467" s="172"/>
      <c r="AU467" s="172"/>
      <c r="AV467" s="172"/>
      <c r="AW467" s="172"/>
      <c r="AX467" s="172"/>
      <c r="AY467" s="175"/>
      <c r="AZ467" s="172"/>
      <c r="BA467" s="172"/>
      <c r="BB467" s="2165"/>
      <c r="BC467" s="5683">
        <f>الاعدادات!$D$9</f>
        <v>2025</v>
      </c>
      <c r="BD467" s="82"/>
      <c r="BE467" s="83"/>
      <c r="BF467" s="83"/>
      <c r="BG467" s="84"/>
      <c r="BH467" s="84"/>
      <c r="BI467" s="84"/>
      <c r="BJ467" s="85"/>
      <c r="BK467" s="86"/>
      <c r="BL467" s="87"/>
      <c r="BM467" s="87"/>
      <c r="BN467" s="88"/>
      <c r="BO467" s="88"/>
      <c r="BP467" s="89"/>
      <c r="BQ467" s="77">
        <f t="shared" si="2918"/>
        <v>0</v>
      </c>
      <c r="BR467" s="90"/>
      <c r="BS467" s="91"/>
      <c r="BT467" s="92"/>
      <c r="BU467" s="93"/>
      <c r="BV467" s="94"/>
      <c r="BW467" s="95"/>
      <c r="BX467" s="96"/>
      <c r="BY467" s="97"/>
      <c r="BZ467" s="98"/>
      <c r="CA467" s="99"/>
      <c r="CB467" s="79">
        <f t="shared" si="2919"/>
        <v>0</v>
      </c>
      <c r="CC467" s="104"/>
      <c r="CD467" s="92"/>
      <c r="CE467" s="102"/>
      <c r="CF467" s="82"/>
      <c r="CG467" s="83"/>
      <c r="CH467" s="83"/>
      <c r="CI467" s="84"/>
      <c r="CJ467" s="84"/>
      <c r="CK467" s="84"/>
      <c r="CL467" s="85"/>
      <c r="CM467" s="86"/>
      <c r="CN467" s="87"/>
      <c r="CO467" s="87"/>
      <c r="CP467" s="88"/>
      <c r="CQ467" s="88"/>
      <c r="CR467" s="89"/>
      <c r="CS467" s="77">
        <f t="shared" si="2920"/>
        <v>0</v>
      </c>
      <c r="CT467" s="90"/>
      <c r="CU467" s="168"/>
      <c r="CV467" s="92"/>
      <c r="CW467" s="93"/>
      <c r="CX467" s="94"/>
      <c r="CY467" s="95"/>
      <c r="CZ467" s="96"/>
      <c r="DA467" s="97"/>
      <c r="DB467" s="98"/>
      <c r="DC467" s="99"/>
      <c r="DD467" s="79">
        <f t="shared" si="2921"/>
        <v>0</v>
      </c>
      <c r="DE467" s="104"/>
      <c r="DF467" s="92"/>
      <c r="DG467" s="102"/>
      <c r="DH467" s="82"/>
      <c r="DI467" s="83"/>
      <c r="DJ467" s="83"/>
      <c r="DK467" s="84"/>
      <c r="DL467" s="84"/>
      <c r="DM467" s="84"/>
      <c r="DN467" s="85"/>
      <c r="DO467" s="86"/>
      <c r="DP467" s="87"/>
      <c r="DQ467" s="87"/>
      <c r="DR467" s="88"/>
      <c r="DS467" s="88"/>
      <c r="DT467" s="89"/>
      <c r="DU467" s="77">
        <f t="shared" si="2922"/>
        <v>0</v>
      </c>
      <c r="DV467" s="90"/>
      <c r="DW467" s="168"/>
      <c r="DX467" s="92"/>
      <c r="DY467" s="93"/>
      <c r="DZ467" s="94"/>
      <c r="EA467" s="95"/>
      <c r="EB467" s="96"/>
      <c r="EC467" s="97"/>
      <c r="ED467" s="98"/>
      <c r="EE467" s="99"/>
      <c r="EF467" s="79">
        <f t="shared" si="2923"/>
        <v>0</v>
      </c>
      <c r="EG467" s="104"/>
      <c r="EH467" s="92"/>
      <c r="EI467" s="102"/>
      <c r="EJ467" s="5675">
        <f>الاعدادات!$D$8</f>
        <v>2024</v>
      </c>
      <c r="EK467" s="163">
        <f t="shared" si="2926"/>
        <v>0</v>
      </c>
      <c r="EL467" s="164">
        <f t="shared" si="2927"/>
        <v>0</v>
      </c>
      <c r="EM467" s="164">
        <f>BS459+BT459+BU459+BV459+BW459</f>
        <v>0</v>
      </c>
      <c r="EN467" s="165">
        <f>BX459+BY459+BZ459+CA459</f>
        <v>0</v>
      </c>
      <c r="EO467" s="166">
        <f t="shared" si="2928"/>
        <v>0</v>
      </c>
      <c r="EP467" s="164">
        <f t="shared" si="2929"/>
        <v>0</v>
      </c>
      <c r="EQ467" s="164">
        <f>CU459+CV459+CW459+CX459+CY459</f>
        <v>0</v>
      </c>
      <c r="ER467" s="165">
        <f>CZ459+DA459+DB459+DC459</f>
        <v>0</v>
      </c>
      <c r="ES467" s="166">
        <f t="shared" si="2930"/>
        <v>0</v>
      </c>
      <c r="ET467" s="164">
        <f t="shared" si="2931"/>
        <v>0</v>
      </c>
      <c r="EU467" s="164">
        <f>BS466+BT466+BU466+BV466+BW466</f>
        <v>0</v>
      </c>
      <c r="EV467" s="165">
        <f>BX466+BY466+BZ466+CA466</f>
        <v>0</v>
      </c>
      <c r="EW467" s="166">
        <f t="shared" si="2932"/>
        <v>0</v>
      </c>
      <c r="EX467" s="164">
        <f t="shared" si="2933"/>
        <v>0</v>
      </c>
      <c r="EY467" s="164">
        <f>CU466+CV466+CW466+CX466+CY466</f>
        <v>0</v>
      </c>
      <c r="EZ467" s="167">
        <f>CZ466+DA466+DB466+DC466</f>
        <v>0</v>
      </c>
      <c r="FA467" s="166">
        <f t="shared" si="2934"/>
        <v>0</v>
      </c>
      <c r="FB467" s="164">
        <f t="shared" si="2935"/>
        <v>0</v>
      </c>
      <c r="FC467" s="164">
        <f>DW459+DX459+DY459+DZ459+EA459</f>
        <v>0</v>
      </c>
      <c r="FD467" s="167">
        <f>EB459+EC459+ED459+EE459</f>
        <v>0</v>
      </c>
      <c r="FE467" s="166">
        <f t="shared" si="2936"/>
        <v>0</v>
      </c>
      <c r="FF467" s="164">
        <f t="shared" si="2937"/>
        <v>0</v>
      </c>
      <c r="FG467" s="164">
        <f>DW466+DX466+DY466+DZ466+EA466</f>
        <v>0</v>
      </c>
      <c r="FH467" s="167">
        <f>EB466+EC466+ED466+EE466</f>
        <v>0</v>
      </c>
      <c r="FI467" s="837" t="s">
        <v>185</v>
      </c>
      <c r="FJ467" s="169">
        <f>EW469</f>
        <v>0</v>
      </c>
      <c r="FK467" s="169">
        <f t="shared" ref="FK467" si="2944">EX469</f>
        <v>0</v>
      </c>
      <c r="FL467" s="169">
        <f t="shared" ref="FL467" si="2945">EY469</f>
        <v>0</v>
      </c>
      <c r="FM467" s="169">
        <f t="shared" ref="FM467" si="2946">EZ469</f>
        <v>0</v>
      </c>
    </row>
    <row r="468" spans="1:174" ht="48" customHeight="1" thickBot="1">
      <c r="A468" s="143"/>
      <c r="B468" s="157"/>
      <c r="C468" s="157"/>
      <c r="D468" s="157"/>
      <c r="E468" s="158"/>
      <c r="F468" s="158"/>
      <c r="G468" s="159"/>
      <c r="H468" s="144"/>
      <c r="I468" s="144"/>
      <c r="J468" s="145"/>
      <c r="K468" s="146"/>
      <c r="L468" s="5675">
        <f>الاعدادات!$D$10</f>
        <v>2026</v>
      </c>
      <c r="M468" s="172"/>
      <c r="N468" s="172"/>
      <c r="O468" s="172"/>
      <c r="P468" s="172"/>
      <c r="Q468" s="172"/>
      <c r="R468" s="172"/>
      <c r="S468" s="172"/>
      <c r="T468" s="172"/>
      <c r="U468" s="172"/>
      <c r="V468" s="172"/>
      <c r="W468" s="172"/>
      <c r="X468" s="172"/>
      <c r="Y468" s="172"/>
      <c r="Z468" s="174"/>
      <c r="AA468" s="172"/>
      <c r="AB468" s="172"/>
      <c r="AC468" s="172"/>
      <c r="AD468" s="172"/>
      <c r="AE468" s="172"/>
      <c r="AF468" s="172"/>
      <c r="AG468" s="172"/>
      <c r="AH468" s="172"/>
      <c r="AI468" s="172"/>
      <c r="AJ468" s="172"/>
      <c r="AK468" s="172"/>
      <c r="AL468" s="172"/>
      <c r="AM468" s="172"/>
      <c r="AN468" s="172"/>
      <c r="AO468" s="172"/>
      <c r="AP468" s="172"/>
      <c r="AQ468" s="172"/>
      <c r="AR468" s="172"/>
      <c r="AS468" s="175"/>
      <c r="AT468" s="172"/>
      <c r="AU468" s="172"/>
      <c r="AV468" s="172"/>
      <c r="AW468" s="172"/>
      <c r="AX468" s="172"/>
      <c r="AY468" s="175"/>
      <c r="AZ468" s="172"/>
      <c r="BA468" s="172"/>
      <c r="BB468" s="2165"/>
      <c r="BC468" s="5683">
        <f>الاعدادات!$D$10</f>
        <v>2026</v>
      </c>
      <c r="BD468" s="117"/>
      <c r="BE468" s="118"/>
      <c r="BF468" s="118"/>
      <c r="BG468" s="119"/>
      <c r="BH468" s="119"/>
      <c r="BI468" s="119"/>
      <c r="BJ468" s="120"/>
      <c r="BK468" s="121"/>
      <c r="BL468" s="122"/>
      <c r="BM468" s="122"/>
      <c r="BN468" s="123"/>
      <c r="BO468" s="123"/>
      <c r="BP468" s="124"/>
      <c r="BQ468" s="125">
        <f t="shared" si="2918"/>
        <v>0</v>
      </c>
      <c r="BR468" s="126"/>
      <c r="BS468" s="127"/>
      <c r="BT468" s="128"/>
      <c r="BU468" s="129"/>
      <c r="BV468" s="130"/>
      <c r="BW468" s="131"/>
      <c r="BX468" s="132"/>
      <c r="BY468" s="133"/>
      <c r="BZ468" s="134"/>
      <c r="CA468" s="135"/>
      <c r="CB468" s="136">
        <f t="shared" si="2919"/>
        <v>0</v>
      </c>
      <c r="CC468" s="137"/>
      <c r="CD468" s="128"/>
      <c r="CE468" s="141"/>
      <c r="CF468" s="117"/>
      <c r="CG468" s="118"/>
      <c r="CH468" s="118"/>
      <c r="CI468" s="119"/>
      <c r="CJ468" s="119"/>
      <c r="CK468" s="119"/>
      <c r="CL468" s="120"/>
      <c r="CM468" s="121"/>
      <c r="CN468" s="122"/>
      <c r="CO468" s="122"/>
      <c r="CP468" s="123"/>
      <c r="CQ468" s="123"/>
      <c r="CR468" s="124"/>
      <c r="CS468" s="125">
        <f t="shared" si="2920"/>
        <v>0</v>
      </c>
      <c r="CT468" s="126"/>
      <c r="CU468" s="176"/>
      <c r="CV468" s="128"/>
      <c r="CW468" s="129"/>
      <c r="CX468" s="130"/>
      <c r="CY468" s="131"/>
      <c r="CZ468" s="132"/>
      <c r="DA468" s="133"/>
      <c r="DB468" s="134"/>
      <c r="DC468" s="135"/>
      <c r="DD468" s="136">
        <f t="shared" si="2921"/>
        <v>0</v>
      </c>
      <c r="DE468" s="137"/>
      <c r="DF468" s="128"/>
      <c r="DG468" s="141"/>
      <c r="DH468" s="117"/>
      <c r="DI468" s="118"/>
      <c r="DJ468" s="118"/>
      <c r="DK468" s="119"/>
      <c r="DL468" s="119"/>
      <c r="DM468" s="119"/>
      <c r="DN468" s="120"/>
      <c r="DO468" s="121"/>
      <c r="DP468" s="122"/>
      <c r="DQ468" s="122"/>
      <c r="DR468" s="123"/>
      <c r="DS468" s="123"/>
      <c r="DT468" s="124"/>
      <c r="DU468" s="125">
        <f t="shared" si="2922"/>
        <v>0</v>
      </c>
      <c r="DV468" s="126"/>
      <c r="DW468" s="176"/>
      <c r="DX468" s="128"/>
      <c r="DY468" s="129"/>
      <c r="DZ468" s="130"/>
      <c r="EA468" s="131"/>
      <c r="EB468" s="132"/>
      <c r="EC468" s="133"/>
      <c r="ED468" s="134"/>
      <c r="EE468" s="135"/>
      <c r="EF468" s="136">
        <f t="shared" si="2923"/>
        <v>0</v>
      </c>
      <c r="EG468" s="137"/>
      <c r="EH468" s="128"/>
      <c r="EI468" s="141"/>
      <c r="EJ468" s="5675">
        <f>الاعدادات!$D$9</f>
        <v>2025</v>
      </c>
      <c r="EK468" s="163">
        <f t="shared" si="2926"/>
        <v>0</v>
      </c>
      <c r="EL468" s="164">
        <f t="shared" si="2927"/>
        <v>0</v>
      </c>
      <c r="EM468" s="164">
        <f>BS460+BT460+BU460+BV460+BW460</f>
        <v>0</v>
      </c>
      <c r="EN468" s="165">
        <f>BX460+BY460+BZ460+CA460</f>
        <v>0</v>
      </c>
      <c r="EO468" s="166">
        <f t="shared" si="2928"/>
        <v>0</v>
      </c>
      <c r="EP468" s="164">
        <f t="shared" si="2929"/>
        <v>0</v>
      </c>
      <c r="EQ468" s="164">
        <f>CU460+CV460+CW460+CX460+CY460</f>
        <v>0</v>
      </c>
      <c r="ER468" s="165">
        <f>CZ460+DA460+DB460+DC460</f>
        <v>0</v>
      </c>
      <c r="ES468" s="166">
        <f t="shared" si="2930"/>
        <v>0</v>
      </c>
      <c r="ET468" s="164">
        <f t="shared" si="2931"/>
        <v>0</v>
      </c>
      <c r="EU468" s="164">
        <f>BS467+BT467+BU467+BV467+BW467</f>
        <v>0</v>
      </c>
      <c r="EV468" s="165">
        <f>BX467+BY467+BZ467+CA467</f>
        <v>0</v>
      </c>
      <c r="EW468" s="166">
        <f t="shared" si="2932"/>
        <v>0</v>
      </c>
      <c r="EX468" s="164">
        <f t="shared" si="2933"/>
        <v>0</v>
      </c>
      <c r="EY468" s="164">
        <f>CU467+CV467+CW467+CX467+CY467</f>
        <v>0</v>
      </c>
      <c r="EZ468" s="167">
        <f>CZ467+DA467+DB467+DC467</f>
        <v>0</v>
      </c>
      <c r="FA468" s="166">
        <f t="shared" si="2934"/>
        <v>0</v>
      </c>
      <c r="FB468" s="164">
        <f t="shared" si="2935"/>
        <v>0</v>
      </c>
      <c r="FC468" s="164">
        <f>DW460+DX460+DY460+DZ460+EA460</f>
        <v>0</v>
      </c>
      <c r="FD468" s="167">
        <f>EB460+EC460+ED460+EE460</f>
        <v>0</v>
      </c>
      <c r="FE468" s="166">
        <f t="shared" si="2936"/>
        <v>0</v>
      </c>
      <c r="FF468" s="164">
        <f t="shared" si="2937"/>
        <v>0</v>
      </c>
      <c r="FG468" s="164">
        <f>DW467+DX467+DY467+DZ467+EA467</f>
        <v>0</v>
      </c>
      <c r="FH468" s="167">
        <f>EB467+EC467+ED467+EE467</f>
        <v>0</v>
      </c>
      <c r="FI468" s="837" t="s">
        <v>200</v>
      </c>
      <c r="FJ468" s="169">
        <f>FA469</f>
        <v>0</v>
      </c>
      <c r="FK468" s="169">
        <f t="shared" ref="FK468" si="2947">FB469</f>
        <v>0</v>
      </c>
      <c r="FL468" s="169">
        <f t="shared" ref="FL468" si="2948">FC469</f>
        <v>0</v>
      </c>
      <c r="FM468" s="169">
        <f>FD469</f>
        <v>0</v>
      </c>
    </row>
    <row r="469" spans="1:174" ht="48" customHeight="1" thickBot="1">
      <c r="A469" s="143"/>
      <c r="B469" s="172"/>
      <c r="C469" s="172"/>
      <c r="D469" s="172"/>
      <c r="E469" s="172"/>
      <c r="F469" s="172"/>
      <c r="G469" s="172"/>
      <c r="H469" s="172"/>
      <c r="I469" s="172"/>
      <c r="J469" s="145"/>
      <c r="K469" s="146"/>
      <c r="L469" s="173"/>
      <c r="M469" s="172"/>
      <c r="N469" s="172"/>
      <c r="O469" s="172"/>
      <c r="P469" s="172"/>
      <c r="Q469" s="172"/>
      <c r="R469" s="172"/>
      <c r="S469" s="172"/>
      <c r="T469" s="172"/>
      <c r="U469" s="172"/>
      <c r="V469" s="172"/>
      <c r="W469" s="172"/>
      <c r="X469" s="172"/>
      <c r="Y469" s="172"/>
      <c r="Z469" s="174"/>
      <c r="AA469" s="172"/>
      <c r="AB469" s="172"/>
      <c r="AC469" s="172"/>
      <c r="AD469" s="172"/>
      <c r="AE469" s="172"/>
      <c r="AF469" s="172"/>
      <c r="AG469" s="172"/>
      <c r="AH469" s="172"/>
      <c r="AI469" s="172"/>
      <c r="AJ469" s="172"/>
      <c r="AK469" s="172"/>
      <c r="AL469" s="172"/>
      <c r="AM469" s="172"/>
      <c r="AN469" s="172"/>
      <c r="AO469" s="172"/>
      <c r="AP469" s="172"/>
      <c r="AQ469" s="172"/>
      <c r="AR469" s="172"/>
      <c r="AS469" s="175"/>
      <c r="AT469" s="172"/>
      <c r="AU469" s="172"/>
      <c r="AV469" s="172"/>
      <c r="AW469" s="172"/>
      <c r="AX469" s="172"/>
      <c r="AY469" s="175"/>
      <c r="AZ469" s="172"/>
      <c r="BA469" s="172"/>
      <c r="BB469" s="2165"/>
      <c r="BC469" s="2009" t="s">
        <v>181</v>
      </c>
      <c r="BD469" s="5689">
        <f t="shared" ref="BD469:BP469" si="2949">SUM(BD464:BD468)</f>
        <v>0</v>
      </c>
      <c r="BE469" s="5690">
        <f t="shared" si="2949"/>
        <v>0</v>
      </c>
      <c r="BF469" s="5690">
        <f t="shared" si="2949"/>
        <v>0</v>
      </c>
      <c r="BG469" s="5690">
        <f t="shared" si="2949"/>
        <v>0</v>
      </c>
      <c r="BH469" s="5690">
        <f t="shared" si="2949"/>
        <v>0</v>
      </c>
      <c r="BI469" s="5690">
        <f t="shared" si="2949"/>
        <v>0</v>
      </c>
      <c r="BJ469" s="5690">
        <f t="shared" si="2949"/>
        <v>0</v>
      </c>
      <c r="BK469" s="5690">
        <f t="shared" si="2949"/>
        <v>0</v>
      </c>
      <c r="BL469" s="5690">
        <f t="shared" si="2949"/>
        <v>0</v>
      </c>
      <c r="BM469" s="5690">
        <f t="shared" si="2949"/>
        <v>0</v>
      </c>
      <c r="BN469" s="5690">
        <f t="shared" si="2949"/>
        <v>0</v>
      </c>
      <c r="BO469" s="5690">
        <f t="shared" si="2949"/>
        <v>0</v>
      </c>
      <c r="BP469" s="5690">
        <f t="shared" si="2949"/>
        <v>0</v>
      </c>
      <c r="BQ469" s="5691">
        <f t="shared" si="2918"/>
        <v>0</v>
      </c>
      <c r="BR469" s="5690">
        <f t="shared" ref="BR469:CR469" si="2950">SUM(BR464:BR468)</f>
        <v>0</v>
      </c>
      <c r="BS469" s="5690">
        <f t="shared" si="2950"/>
        <v>0</v>
      </c>
      <c r="BT469" s="5690">
        <f t="shared" si="2950"/>
        <v>0</v>
      </c>
      <c r="BU469" s="5690">
        <f t="shared" si="2950"/>
        <v>0</v>
      </c>
      <c r="BV469" s="5690">
        <f t="shared" si="2950"/>
        <v>0</v>
      </c>
      <c r="BW469" s="5690">
        <f t="shared" si="2950"/>
        <v>0</v>
      </c>
      <c r="BX469" s="5690">
        <f t="shared" si="2950"/>
        <v>0</v>
      </c>
      <c r="BY469" s="5690">
        <f t="shared" si="2950"/>
        <v>0</v>
      </c>
      <c r="BZ469" s="5692">
        <f t="shared" si="2950"/>
        <v>0</v>
      </c>
      <c r="CA469" s="5690">
        <f t="shared" si="2950"/>
        <v>0</v>
      </c>
      <c r="CB469" s="5690">
        <f t="shared" si="2950"/>
        <v>0</v>
      </c>
      <c r="CC469" s="5690">
        <f t="shared" si="2950"/>
        <v>0</v>
      </c>
      <c r="CD469" s="5690">
        <f t="shared" si="2950"/>
        <v>0</v>
      </c>
      <c r="CE469" s="5693">
        <f t="shared" si="2950"/>
        <v>0</v>
      </c>
      <c r="CF469" s="5689">
        <f t="shared" si="2950"/>
        <v>0</v>
      </c>
      <c r="CG469" s="5690">
        <f t="shared" si="2950"/>
        <v>0</v>
      </c>
      <c r="CH469" s="5690">
        <f t="shared" si="2950"/>
        <v>0</v>
      </c>
      <c r="CI469" s="5690">
        <f t="shared" si="2950"/>
        <v>0</v>
      </c>
      <c r="CJ469" s="5690">
        <f t="shared" si="2950"/>
        <v>0</v>
      </c>
      <c r="CK469" s="5690">
        <f t="shared" si="2950"/>
        <v>0</v>
      </c>
      <c r="CL469" s="5690">
        <f t="shared" si="2950"/>
        <v>0</v>
      </c>
      <c r="CM469" s="5690">
        <f t="shared" si="2950"/>
        <v>0</v>
      </c>
      <c r="CN469" s="5690">
        <f t="shared" si="2950"/>
        <v>0</v>
      </c>
      <c r="CO469" s="5690">
        <f t="shared" si="2950"/>
        <v>0</v>
      </c>
      <c r="CP469" s="5690">
        <f t="shared" si="2950"/>
        <v>0</v>
      </c>
      <c r="CQ469" s="5690">
        <f t="shared" si="2950"/>
        <v>0</v>
      </c>
      <c r="CR469" s="5690">
        <f t="shared" si="2950"/>
        <v>0</v>
      </c>
      <c r="CS469" s="5691">
        <f t="shared" si="2920"/>
        <v>0</v>
      </c>
      <c r="CT469" s="5690">
        <f t="shared" ref="CT469:DT469" si="2951">SUM(CT464:CT468)</f>
        <v>0</v>
      </c>
      <c r="CU469" s="5690">
        <f t="shared" si="2951"/>
        <v>0</v>
      </c>
      <c r="CV469" s="5690">
        <f t="shared" si="2951"/>
        <v>0</v>
      </c>
      <c r="CW469" s="5690">
        <f t="shared" si="2951"/>
        <v>0</v>
      </c>
      <c r="CX469" s="5690">
        <f t="shared" si="2951"/>
        <v>0</v>
      </c>
      <c r="CY469" s="5690">
        <f t="shared" si="2951"/>
        <v>0</v>
      </c>
      <c r="CZ469" s="5690">
        <f t="shared" si="2951"/>
        <v>0</v>
      </c>
      <c r="DA469" s="5690">
        <f t="shared" si="2951"/>
        <v>0</v>
      </c>
      <c r="DB469" s="5692">
        <f t="shared" si="2951"/>
        <v>0</v>
      </c>
      <c r="DC469" s="5690">
        <f t="shared" si="2951"/>
        <v>0</v>
      </c>
      <c r="DD469" s="5690">
        <f t="shared" si="2951"/>
        <v>0</v>
      </c>
      <c r="DE469" s="5690">
        <f t="shared" si="2951"/>
        <v>0</v>
      </c>
      <c r="DF469" s="5690">
        <f t="shared" si="2951"/>
        <v>0</v>
      </c>
      <c r="DG469" s="5693">
        <f t="shared" si="2951"/>
        <v>0</v>
      </c>
      <c r="DH469" s="5689">
        <f t="shared" si="2951"/>
        <v>0</v>
      </c>
      <c r="DI469" s="5690">
        <f t="shared" si="2951"/>
        <v>0</v>
      </c>
      <c r="DJ469" s="5690">
        <f t="shared" si="2951"/>
        <v>0</v>
      </c>
      <c r="DK469" s="5690">
        <f t="shared" si="2951"/>
        <v>0</v>
      </c>
      <c r="DL469" s="5690">
        <f t="shared" si="2951"/>
        <v>0</v>
      </c>
      <c r="DM469" s="5690">
        <f t="shared" si="2951"/>
        <v>0</v>
      </c>
      <c r="DN469" s="5690">
        <f t="shared" si="2951"/>
        <v>0</v>
      </c>
      <c r="DO469" s="5690">
        <f t="shared" si="2951"/>
        <v>0</v>
      </c>
      <c r="DP469" s="5690">
        <f t="shared" si="2951"/>
        <v>0</v>
      </c>
      <c r="DQ469" s="5690">
        <f t="shared" si="2951"/>
        <v>0</v>
      </c>
      <c r="DR469" s="5690">
        <f t="shared" si="2951"/>
        <v>0</v>
      </c>
      <c r="DS469" s="5690">
        <f t="shared" si="2951"/>
        <v>0</v>
      </c>
      <c r="DT469" s="5690">
        <f t="shared" si="2951"/>
        <v>0</v>
      </c>
      <c r="DU469" s="5691">
        <f t="shared" si="2922"/>
        <v>0</v>
      </c>
      <c r="DV469" s="5690">
        <f t="shared" ref="DV469:EI469" si="2952">SUM(DV464:DV468)</f>
        <v>0</v>
      </c>
      <c r="DW469" s="5690">
        <f t="shared" si="2952"/>
        <v>0</v>
      </c>
      <c r="DX469" s="5690">
        <f t="shared" si="2952"/>
        <v>0</v>
      </c>
      <c r="DY469" s="5690">
        <f t="shared" si="2952"/>
        <v>0</v>
      </c>
      <c r="DZ469" s="5690">
        <f t="shared" si="2952"/>
        <v>0</v>
      </c>
      <c r="EA469" s="5690">
        <f t="shared" si="2952"/>
        <v>0</v>
      </c>
      <c r="EB469" s="5690">
        <f t="shared" si="2952"/>
        <v>0</v>
      </c>
      <c r="EC469" s="5690">
        <f t="shared" si="2952"/>
        <v>0</v>
      </c>
      <c r="ED469" s="5692">
        <f t="shared" si="2952"/>
        <v>0</v>
      </c>
      <c r="EE469" s="5690">
        <f t="shared" si="2952"/>
        <v>0</v>
      </c>
      <c r="EF469" s="5690">
        <f t="shared" si="2952"/>
        <v>0</v>
      </c>
      <c r="EG469" s="5690">
        <f t="shared" si="2952"/>
        <v>0</v>
      </c>
      <c r="EH469" s="5690">
        <f t="shared" si="2952"/>
        <v>0</v>
      </c>
      <c r="EI469" s="5693">
        <f t="shared" si="2952"/>
        <v>0</v>
      </c>
      <c r="EJ469" s="5675">
        <f>الاعدادات!$D$10</f>
        <v>2026</v>
      </c>
      <c r="EK469" s="163">
        <f t="shared" si="2926"/>
        <v>0</v>
      </c>
      <c r="EL469" s="164">
        <f t="shared" si="2927"/>
        <v>0</v>
      </c>
      <c r="EM469" s="164">
        <f>BS461+BT461+BU461+BV461+BW461</f>
        <v>0</v>
      </c>
      <c r="EN469" s="165">
        <f>BX461+BY461+BZ461+CA461</f>
        <v>0</v>
      </c>
      <c r="EO469" s="166">
        <f t="shared" si="2928"/>
        <v>0</v>
      </c>
      <c r="EP469" s="164">
        <f t="shared" si="2929"/>
        <v>0</v>
      </c>
      <c r="EQ469" s="164">
        <f>CU461+CV461+CW461+CX461+CY461</f>
        <v>0</v>
      </c>
      <c r="ER469" s="165">
        <f>CZ461+DA461+DB461+DC461</f>
        <v>0</v>
      </c>
      <c r="ES469" s="166">
        <f t="shared" si="2930"/>
        <v>0</v>
      </c>
      <c r="ET469" s="164">
        <f t="shared" si="2931"/>
        <v>0</v>
      </c>
      <c r="EU469" s="164">
        <f>BS468+BT468+BU468+BV468+BW468</f>
        <v>0</v>
      </c>
      <c r="EV469" s="165">
        <f>BX468+BY468+BZ468+CA468</f>
        <v>0</v>
      </c>
      <c r="EW469" s="166">
        <f t="shared" si="2932"/>
        <v>0</v>
      </c>
      <c r="EX469" s="164">
        <f t="shared" si="2933"/>
        <v>0</v>
      </c>
      <c r="EY469" s="164">
        <f>CU468+CV468+CW468+CX468+CY468</f>
        <v>0</v>
      </c>
      <c r="EZ469" s="167">
        <f>CZ468+DA468+DB468+DC468</f>
        <v>0</v>
      </c>
      <c r="FA469" s="166">
        <f t="shared" si="2934"/>
        <v>0</v>
      </c>
      <c r="FB469" s="164">
        <f t="shared" si="2935"/>
        <v>0</v>
      </c>
      <c r="FC469" s="164">
        <f>DW461+DX461+DY461+DZ461+EA461</f>
        <v>0</v>
      </c>
      <c r="FD469" s="167">
        <f>EB461+EC461+ED461+EE461</f>
        <v>0</v>
      </c>
      <c r="FE469" s="166">
        <f t="shared" si="2936"/>
        <v>0</v>
      </c>
      <c r="FF469" s="164">
        <f t="shared" si="2937"/>
        <v>0</v>
      </c>
      <c r="FG469" s="164">
        <f>DW468+DX468+DY468+DZ468+EA468</f>
        <v>0</v>
      </c>
      <c r="FH469" s="167">
        <f>EB468+EC468+ED468+EE468</f>
        <v>0</v>
      </c>
      <c r="FI469" s="837" t="s">
        <v>597</v>
      </c>
      <c r="FJ469" s="169">
        <f>FE469</f>
        <v>0</v>
      </c>
      <c r="FK469" s="169">
        <f t="shared" ref="FK469" si="2953">FF469</f>
        <v>0</v>
      </c>
      <c r="FL469" s="169">
        <f t="shared" ref="FL469" si="2954">FG469</f>
        <v>0</v>
      </c>
      <c r="FM469" s="169">
        <f t="shared" ref="FM469" si="2955">FH469</f>
        <v>0</v>
      </c>
    </row>
    <row r="470" spans="1:174" ht="48" customHeight="1" thickBot="1">
      <c r="A470" s="2527"/>
      <c r="B470" s="2527"/>
      <c r="C470" s="2527"/>
      <c r="D470" s="2527"/>
      <c r="E470" s="2527"/>
      <c r="F470" s="2527"/>
      <c r="G470" s="2527"/>
      <c r="H470" s="2527"/>
      <c r="I470" s="2527"/>
      <c r="J470" s="2527"/>
      <c r="K470" s="2527"/>
      <c r="L470" s="2527"/>
      <c r="M470" s="2527"/>
      <c r="N470" s="2527"/>
      <c r="O470" s="2527"/>
      <c r="P470" s="2527"/>
      <c r="Q470" s="2527"/>
      <c r="R470" s="2527"/>
      <c r="S470" s="2527"/>
      <c r="T470" s="2527"/>
      <c r="U470" s="2527"/>
      <c r="V470" s="2527"/>
      <c r="W470" s="2527"/>
      <c r="X470" s="2527"/>
      <c r="Y470" s="2527"/>
      <c r="Z470" s="2527"/>
      <c r="AA470" s="2527"/>
      <c r="AB470" s="2527"/>
      <c r="AC470" s="2527"/>
      <c r="AD470" s="2527"/>
      <c r="AE470" s="2527"/>
      <c r="AF470" s="2527"/>
      <c r="AG470" s="2527"/>
      <c r="AH470" s="2527"/>
      <c r="AI470" s="2527"/>
      <c r="AJ470" s="2527"/>
      <c r="AK470" s="2527"/>
      <c r="AL470" s="2527"/>
      <c r="AM470" s="2527"/>
      <c r="AN470" s="2527"/>
      <c r="AO470" s="2527"/>
      <c r="AP470" s="2527"/>
      <c r="AQ470" s="2527"/>
      <c r="AR470" s="2527"/>
      <c r="AS470" s="2527"/>
      <c r="AT470" s="2527"/>
      <c r="AU470" s="2527"/>
      <c r="AV470" s="2527"/>
      <c r="AW470" s="2527"/>
      <c r="AX470" s="2527"/>
      <c r="AY470" s="2527"/>
      <c r="AZ470" s="2527"/>
      <c r="BA470" s="2527"/>
      <c r="BB470" s="2527"/>
      <c r="BC470" s="2527"/>
      <c r="BD470" s="2528"/>
      <c r="BE470" s="2527"/>
      <c r="BF470" s="2527"/>
      <c r="BG470" s="2527"/>
      <c r="BH470" s="2527"/>
      <c r="BI470" s="2527"/>
      <c r="BJ470" s="2527"/>
      <c r="BK470" s="2527"/>
      <c r="BL470" s="2527"/>
      <c r="BM470" s="2527"/>
      <c r="BN470" s="2527"/>
      <c r="BO470" s="2527"/>
      <c r="BP470" s="2527"/>
      <c r="BQ470" s="2527"/>
      <c r="BR470" s="2527"/>
      <c r="BS470" s="2527"/>
      <c r="BT470" s="2527"/>
      <c r="BU470" s="2527"/>
      <c r="BV470" s="2527"/>
      <c r="BW470" s="2527"/>
      <c r="BX470" s="2527"/>
      <c r="BY470" s="2527"/>
      <c r="BZ470" s="2527"/>
      <c r="CA470" s="2527"/>
      <c r="CB470" s="2527"/>
      <c r="CC470" s="2527"/>
      <c r="CD470" s="2527"/>
      <c r="CE470" s="2527"/>
      <c r="CF470" s="2528"/>
      <c r="CG470" s="2527"/>
      <c r="CH470" s="2527"/>
      <c r="CI470" s="2527"/>
      <c r="CJ470" s="2527"/>
      <c r="CK470" s="2527"/>
      <c r="CL470" s="2527"/>
      <c r="CM470" s="2527"/>
      <c r="CN470" s="2527"/>
      <c r="CO470" s="2527"/>
      <c r="CP470" s="2527"/>
      <c r="CQ470" s="2527"/>
      <c r="CR470" s="2527"/>
      <c r="CS470" s="2527"/>
      <c r="CT470" s="2527"/>
      <c r="CU470" s="2527"/>
      <c r="CV470" s="2527"/>
      <c r="CW470" s="2527"/>
      <c r="CX470" s="2527"/>
      <c r="CY470" s="2527"/>
      <c r="CZ470" s="2527"/>
      <c r="DA470" s="2527"/>
      <c r="DB470" s="2527"/>
      <c r="DC470" s="2527"/>
      <c r="DD470" s="2527"/>
      <c r="DE470" s="2527"/>
      <c r="DF470" s="2527"/>
      <c r="DG470" s="2527"/>
      <c r="DH470" s="2528"/>
      <c r="DI470" s="2527"/>
      <c r="DJ470" s="2527"/>
      <c r="DK470" s="2527"/>
      <c r="DL470" s="2527"/>
      <c r="DM470" s="2527"/>
      <c r="DN470" s="2527"/>
      <c r="DO470" s="2527"/>
      <c r="DP470" s="2527"/>
      <c r="DQ470" s="2527"/>
      <c r="DR470" s="2527"/>
      <c r="DS470" s="2527"/>
      <c r="DT470" s="2527"/>
      <c r="DU470" s="2527"/>
      <c r="DV470" s="2527"/>
      <c r="DW470" s="2527"/>
      <c r="DX470" s="2527"/>
      <c r="DY470" s="2527"/>
      <c r="DZ470" s="2527"/>
      <c r="EA470" s="2527"/>
      <c r="EB470" s="2527"/>
      <c r="EC470" s="2527"/>
      <c r="ED470" s="2527"/>
      <c r="EE470" s="2527"/>
      <c r="EF470" s="2527"/>
      <c r="EG470" s="2527"/>
      <c r="EH470" s="2527"/>
      <c r="EI470" s="2527"/>
      <c r="EJ470" s="2527"/>
      <c r="EK470" s="5688">
        <f>SUM(EK465:EK469)</f>
        <v>0</v>
      </c>
      <c r="EL470" s="5688">
        <f t="shared" ref="EL470:FH470" si="2956">SUM(EL465:EL469)</f>
        <v>0</v>
      </c>
      <c r="EM470" s="5688">
        <f t="shared" si="2956"/>
        <v>0</v>
      </c>
      <c r="EN470" s="5688">
        <f t="shared" si="2956"/>
        <v>0</v>
      </c>
      <c r="EO470" s="5688">
        <f t="shared" si="2956"/>
        <v>0</v>
      </c>
      <c r="EP470" s="5688">
        <f t="shared" si="2956"/>
        <v>0</v>
      </c>
      <c r="EQ470" s="5688">
        <f t="shared" si="2956"/>
        <v>0</v>
      </c>
      <c r="ER470" s="5688">
        <f t="shared" si="2956"/>
        <v>0</v>
      </c>
      <c r="ES470" s="5688">
        <f t="shared" si="2956"/>
        <v>0</v>
      </c>
      <c r="ET470" s="5688">
        <f t="shared" si="2956"/>
        <v>0</v>
      </c>
      <c r="EU470" s="5688">
        <f t="shared" si="2956"/>
        <v>0</v>
      </c>
      <c r="EV470" s="5688">
        <f t="shared" si="2956"/>
        <v>0</v>
      </c>
      <c r="EW470" s="5688">
        <f t="shared" si="2956"/>
        <v>0</v>
      </c>
      <c r="EX470" s="5688">
        <f t="shared" si="2956"/>
        <v>0</v>
      </c>
      <c r="EY470" s="5688">
        <f t="shared" si="2956"/>
        <v>0</v>
      </c>
      <c r="EZ470" s="5688">
        <f t="shared" si="2956"/>
        <v>0</v>
      </c>
      <c r="FA470" s="5688">
        <f t="shared" si="2956"/>
        <v>0</v>
      </c>
      <c r="FB470" s="5688">
        <f t="shared" si="2956"/>
        <v>0</v>
      </c>
      <c r="FC470" s="5688">
        <f t="shared" si="2956"/>
        <v>0</v>
      </c>
      <c r="FD470" s="5688">
        <f t="shared" si="2956"/>
        <v>0</v>
      </c>
      <c r="FE470" s="5688">
        <f t="shared" si="2956"/>
        <v>0</v>
      </c>
      <c r="FF470" s="5688">
        <f t="shared" si="2956"/>
        <v>0</v>
      </c>
      <c r="FG470" s="5688">
        <f t="shared" si="2956"/>
        <v>0</v>
      </c>
      <c r="FH470" s="5688">
        <f t="shared" si="2956"/>
        <v>0</v>
      </c>
      <c r="FI470" s="2527"/>
      <c r="FJ470" s="2527"/>
      <c r="FK470" s="2527"/>
      <c r="FL470" s="2527"/>
      <c r="FM470" s="2527"/>
    </row>
    <row r="471" spans="1:174" ht="48" customHeight="1" thickBot="1">
      <c r="A471" s="6227" t="s">
        <v>1142</v>
      </c>
      <c r="B471" s="6230" t="str" cm="1">
        <f t="array" ref="B471">_xlfn.XLOOKUP(1, (INDEX(التشكيل_القديم!$L$5:$S$49, ,6)=$A471) * (INDEX(التشكيل_القديم!$L$5:$S$49, ,7)="رئيس الدائرة"), INDEX(التشكيل_القديم!$L$5:$S$49, ,2))</f>
        <v>احمد فراج جابر زيدان</v>
      </c>
      <c r="C471" s="6230"/>
      <c r="D471" s="6230"/>
      <c r="E471" s="6230"/>
      <c r="F471" s="6230"/>
      <c r="G471" s="6230"/>
      <c r="H471" s="5676" cm="1">
        <f t="array" ref="H471">_xlfn.XLOOKUP(1, (INDEX(التشكيل_القديم!$L$5:$S$49, ,6)=$A471) * (INDEX(التشكيل_القديم!$L$5:$S$49, ,7)="رئيس الدائرة"), INDEX(التشكيل_القديم!$L$5:$S$49, ,3))</f>
        <v>794</v>
      </c>
      <c r="I471" s="2171" t="str" cm="1">
        <f t="array" ref="I471">_xlfn.XLOOKUP(1, (INDEX(التشكيل_القديم!$L$5:$S$49, ,6)=$A471) * (INDEX(التشكيل_القديم!$L$5:$S$49, ,7)="رئيس الدائرة"), INDEX(التشكيل_القديم!$L$5:$S$49, ,4))</f>
        <v>أ</v>
      </c>
      <c r="J471" s="6231" t="s">
        <v>37</v>
      </c>
      <c r="K471" s="6234" t="s">
        <v>66</v>
      </c>
      <c r="L471" s="5567" t="s">
        <v>1204</v>
      </c>
      <c r="M471" s="5567"/>
      <c r="N471" s="6156" t="s">
        <v>1174</v>
      </c>
      <c r="O471" s="6157"/>
      <c r="P471" s="6157"/>
      <c r="Q471" s="6157"/>
      <c r="R471" s="6157"/>
      <c r="S471" s="6157"/>
      <c r="T471" s="6157"/>
      <c r="U471" s="6157"/>
      <c r="V471" s="6157"/>
      <c r="W471" s="6157"/>
      <c r="X471" s="6157"/>
      <c r="Y471" s="6157"/>
      <c r="Z471" s="6157"/>
      <c r="AA471" s="6157"/>
      <c r="AB471" s="6157"/>
      <c r="AC471" s="6157"/>
      <c r="AD471" s="6157"/>
      <c r="AE471" s="6157"/>
      <c r="AF471" s="6157"/>
      <c r="AG471" s="6157"/>
      <c r="AH471" s="6157"/>
      <c r="AI471" s="6157"/>
      <c r="AJ471" s="6157"/>
      <c r="AK471" s="6157"/>
      <c r="AL471" s="6157"/>
      <c r="AM471" s="6157"/>
      <c r="AN471" s="6157"/>
      <c r="AO471" s="6157"/>
      <c r="AP471" s="6157"/>
      <c r="AQ471" s="6157"/>
      <c r="AR471" s="6157"/>
      <c r="AS471" s="6157"/>
      <c r="AT471" s="6157"/>
      <c r="AU471" s="6157"/>
      <c r="AV471" s="6157"/>
      <c r="AW471" s="6157"/>
      <c r="AX471" s="6157"/>
      <c r="AY471" s="6157"/>
      <c r="AZ471" s="6157"/>
      <c r="BA471" s="6158"/>
      <c r="BB471" s="2158" t="s">
        <v>176</v>
      </c>
      <c r="BC471" s="2526"/>
      <c r="BD471" s="5652">
        <f>_xlfn.XLOOKUP(B471,التشكيل_القديم!$M$5:$M$39,التشكيل_القديم!$L$5:$L$39,0,0)</f>
        <v>24</v>
      </c>
      <c r="BE471" s="6210" t="str">
        <f xml:space="preserve"> "(" &amp;BD471&amp;")                 " &amp;"رئيس الدائرة  /  "  &amp;B471</f>
        <v>(24)                 رئيس الدائرة  /  احمد فراج جابر زيدان</v>
      </c>
      <c r="BF471" s="6210"/>
      <c r="BG471" s="6210"/>
      <c r="BH471" s="6210"/>
      <c r="BI471" s="6210"/>
      <c r="BJ471" s="6210"/>
      <c r="BK471" s="6210"/>
      <c r="BL471" s="6210"/>
      <c r="BM471" s="6210"/>
      <c r="BN471" s="6210"/>
      <c r="BO471" s="6210"/>
      <c r="BP471" s="6210"/>
      <c r="BQ471" s="6210"/>
      <c r="BR471" s="6210"/>
      <c r="BS471" s="6210"/>
      <c r="BT471" s="6210"/>
      <c r="BU471" s="6210"/>
      <c r="BV471" s="6210"/>
      <c r="BW471" s="6210"/>
      <c r="BX471" s="6210"/>
      <c r="BY471" s="6210"/>
      <c r="BZ471" s="6210"/>
      <c r="CA471" s="6210"/>
      <c r="CB471" s="6210"/>
      <c r="CC471" s="6210"/>
      <c r="CD471" s="6210"/>
      <c r="CE471" s="6211"/>
      <c r="CF471" s="5653">
        <f>_xlfn.XLOOKUP(B472,التشكيل_القديم!$M$5:$M$39,التشكيل_القديم!$L$5:$L$39,0,0)</f>
        <v>25</v>
      </c>
      <c r="CG471" s="6341" t="str">
        <f>"(2)             "&amp; "عضو يمين الدائرة  /  "  &amp;B472</f>
        <v>(2)             عضو يمين الدائرة  /  احمد حسام الدين حمزة محمد</v>
      </c>
      <c r="CH471" s="6210"/>
      <c r="CI471" s="6210"/>
      <c r="CJ471" s="6210"/>
      <c r="CK471" s="6210"/>
      <c r="CL471" s="6210"/>
      <c r="CM471" s="6210"/>
      <c r="CN471" s="6210"/>
      <c r="CO471" s="6210"/>
      <c r="CP471" s="6210"/>
      <c r="CQ471" s="6210"/>
      <c r="CR471" s="6210"/>
      <c r="CS471" s="6210"/>
      <c r="CT471" s="6210"/>
      <c r="CU471" s="6210"/>
      <c r="CV471" s="6210"/>
      <c r="CW471" s="6210"/>
      <c r="CX471" s="6210"/>
      <c r="CY471" s="6210"/>
      <c r="CZ471" s="6210"/>
      <c r="DA471" s="6210"/>
      <c r="DB471" s="6210"/>
      <c r="DC471" s="6210"/>
      <c r="DD471" s="6210"/>
      <c r="DE471" s="6210"/>
      <c r="DF471" s="6210"/>
      <c r="DG471" s="6211"/>
      <c r="DH471" s="5653">
        <f>_xlfn.XLOOKUP(B475,التشكيل_القديم!$M$5:$M$39,التشكيل_القديم!$L$5:$L$39,0,0)</f>
        <v>0</v>
      </c>
      <c r="DI471" s="6210" t="str">
        <f>IF(B475&lt;&gt;"","(5)             "&amp;"عضو يسار يسار اليسار الدائرة /  "&amp;B475,"لا يوجد عضو خامس")</f>
        <v>لا يوجد عضو خامس</v>
      </c>
      <c r="DJ471" s="6210"/>
      <c r="DK471" s="6210"/>
      <c r="DL471" s="6210"/>
      <c r="DM471" s="6210"/>
      <c r="DN471" s="6210"/>
      <c r="DO471" s="6210"/>
      <c r="DP471" s="6210"/>
      <c r="DQ471" s="6210"/>
      <c r="DR471" s="6210"/>
      <c r="DS471" s="6210"/>
      <c r="DT471" s="6210"/>
      <c r="DU471" s="6210"/>
      <c r="DV471" s="6210"/>
      <c r="DW471" s="6210"/>
      <c r="DX471" s="6210"/>
      <c r="DY471" s="6210"/>
      <c r="DZ471" s="6210"/>
      <c r="EA471" s="6210"/>
      <c r="EB471" s="6210"/>
      <c r="EC471" s="6210"/>
      <c r="ED471" s="6210"/>
      <c r="EE471" s="6210"/>
      <c r="EF471" s="6210"/>
      <c r="EG471" s="6210"/>
      <c r="EH471" s="6210"/>
      <c r="EI471" s="6210"/>
      <c r="EJ471" s="2024"/>
      <c r="EK471" s="5654" t="str">
        <f>الاعدادات!$F$5</f>
        <v>أغسطس</v>
      </c>
      <c r="EL471" s="5655" t="str">
        <f>الاعدادات!$F$6</f>
        <v>سبتمبر</v>
      </c>
      <c r="EM471" s="5655" t="str">
        <f>الاعدادات!$F$7</f>
        <v>أكتوبر</v>
      </c>
      <c r="EN471" s="2010" t="s">
        <v>106</v>
      </c>
      <c r="EO471" s="5654" t="str">
        <f>الاعدادات!$F$5</f>
        <v>أغسطس</v>
      </c>
      <c r="EP471" s="5655" t="str">
        <f>الاعدادات!$F$6</f>
        <v>سبتمبر</v>
      </c>
      <c r="EQ471" s="5655" t="str">
        <f>الاعدادات!$F$7</f>
        <v>أكتوبر</v>
      </c>
      <c r="ER471" s="2010" t="s">
        <v>106</v>
      </c>
      <c r="ES471" s="5654" t="str">
        <f>الاعدادات!$F$5</f>
        <v>أغسطس</v>
      </c>
      <c r="ET471" s="5655" t="str">
        <f>الاعدادات!$F$6</f>
        <v>سبتمبر</v>
      </c>
      <c r="EU471" s="5655" t="str">
        <f>الاعدادات!$F$7</f>
        <v>أكتوبر</v>
      </c>
      <c r="EV471" s="2010" t="s">
        <v>106</v>
      </c>
      <c r="EW471" s="5654" t="str">
        <f>الاعدادات!$F$5</f>
        <v>أغسطس</v>
      </c>
      <c r="EX471" s="5655" t="str">
        <f>الاعدادات!$F$6</f>
        <v>سبتمبر</v>
      </c>
      <c r="EY471" s="2010" t="s">
        <v>106</v>
      </c>
      <c r="EZ471" s="5654" t="str">
        <f>الاعدادات!$F$5</f>
        <v>أغسطس</v>
      </c>
      <c r="FA471" s="5655" t="str">
        <f>الاعدادات!$F$6</f>
        <v>سبتمبر</v>
      </c>
      <c r="FB471" s="5655" t="str">
        <f>الاعدادات!$F$7</f>
        <v>أكتوبر</v>
      </c>
      <c r="FC471" s="2010" t="s">
        <v>106</v>
      </c>
      <c r="FD471" s="5654" t="str">
        <f>الاعدادات!$F$5</f>
        <v>أغسطس</v>
      </c>
      <c r="FE471" s="5655" t="str">
        <f>الاعدادات!$F$6</f>
        <v>سبتمبر</v>
      </c>
      <c r="FF471" s="5655" t="str">
        <f>الاعدادات!$F$7</f>
        <v>أكتوبر</v>
      </c>
      <c r="FG471" s="2010" t="s">
        <v>106</v>
      </c>
      <c r="FK471" s="5654" t="str">
        <f>الاعدادات!$F$5</f>
        <v>أغسطس</v>
      </c>
      <c r="FL471" s="5655" t="str">
        <f>الاعدادات!$F$6</f>
        <v>سبتمبر</v>
      </c>
      <c r="FM471" s="5655" t="str">
        <f>الاعدادات!$F$7</f>
        <v>أكتوبر</v>
      </c>
      <c r="FN471" s="2010" t="s">
        <v>106</v>
      </c>
      <c r="FO471" s="5654" t="str">
        <f>الاعدادات!$F$5</f>
        <v>أغسطس</v>
      </c>
      <c r="FP471" s="5655" t="str">
        <f>الاعدادات!$F$6</f>
        <v>سبتمبر</v>
      </c>
      <c r="FQ471" s="5655" t="str">
        <f>الاعدادات!$F$7</f>
        <v>أكتوبر</v>
      </c>
      <c r="FR471" s="2010" t="s">
        <v>106</v>
      </c>
    </row>
    <row r="472" spans="1:174" ht="48" customHeight="1" thickBot="1">
      <c r="A472" s="6228"/>
      <c r="B472" s="6250" t="str" cm="1">
        <f t="array" ref="B472">_xlfn.XLOOKUP(1, (INDEX(التشكيل_القديم!$L$5:$S$49, ,6)=$A471) * (INDEX(التشكيل_القديم!$L$5:$S$49, ,7)="عضو يمين"), INDEX(التشكيل_القديم!$L$5:$S$49, ,2))</f>
        <v>احمد حسام الدين حمزة محمد</v>
      </c>
      <c r="C472" s="6250"/>
      <c r="D472" s="6250"/>
      <c r="E472" s="6250"/>
      <c r="F472" s="6250"/>
      <c r="G472" s="6250"/>
      <c r="H472" s="2170" cm="1">
        <f t="array" ref="H472">_xlfn.XLOOKUP(1, (INDEX(التشكيل_القديم!$L$5:$S$49, ,6)=$A471) * (INDEX(التشكيل_القديم!$L$5:$S$49, ,7)="عضو يمين"), INDEX(التشكيل_القديم!$L$5:$S$49, ,3))</f>
        <v>463</v>
      </c>
      <c r="I472" s="2171" t="str" cm="1">
        <f t="array" ref="I472">_xlfn.XLOOKUP(1, (INDEX(التشكيل_القديم!$L$5:$S$49, ,6)=$A471) * (INDEX(التشكيل_القديم!$L$5:$S$49, ,7)="عضو يمين"), INDEX(التشكيل_القديم!$L$5:$S$49, ,4))</f>
        <v>أ</v>
      </c>
      <c r="J472" s="6232"/>
      <c r="K472" s="6235"/>
      <c r="L472" s="5677" t="str">
        <f>الاعدادات!$D$6</f>
        <v>2022 وما قبلها</v>
      </c>
      <c r="M472" s="2012">
        <v>0</v>
      </c>
      <c r="N472" s="2003"/>
      <c r="O472" s="2003"/>
      <c r="P472" s="2003"/>
      <c r="Q472" s="2003"/>
      <c r="R472" s="2003"/>
      <c r="S472" s="2003"/>
      <c r="T472" s="2003"/>
      <c r="U472" s="2003"/>
      <c r="V472" s="2003"/>
      <c r="W472" s="2003"/>
      <c r="X472" s="2003"/>
      <c r="Y472" s="2017"/>
      <c r="Z472" s="5678">
        <f>Y472+X472+U472+T472+S472+R472+Q472+P472+O472+N472+M472-W472</f>
        <v>0</v>
      </c>
      <c r="AA472" s="2021"/>
      <c r="AB472" s="2005"/>
      <c r="AC472" s="5656">
        <f>SUM(BD472:BJ472,CF472:CL472,BD479:BJ479,CF479:CL479,DH472:DN472,DH479:DN479)</f>
        <v>0</v>
      </c>
      <c r="AD472" s="5656">
        <f>SUM(BK472:BO472,CM472:CQ472,BK479:BO479,CM479:CQ479,DO472:DS472,DO479:DS479)</f>
        <v>0</v>
      </c>
      <c r="AE472" s="5656">
        <f>BP472+CR472+BP479+CR479+DT472+DT479</f>
        <v>0</v>
      </c>
      <c r="AF472" s="5657">
        <f t="shared" ref="AF472:AF476" si="2957">AE472+AD472+AC472</f>
        <v>0</v>
      </c>
      <c r="AG472" s="5656">
        <f t="shared" ref="AG472:AG476" si="2958">BR472+CT472+BR479+CT479+DV472+DV479</f>
        <v>0</v>
      </c>
      <c r="AH472" s="5658">
        <f>BS472+CU472+BS479+CU479+DW472+DW479</f>
        <v>0</v>
      </c>
      <c r="AI472" s="5656">
        <f t="shared" ref="AI472:AI476" si="2959">BT472+CV472+BT479+CV479+DX472+DX479</f>
        <v>0</v>
      </c>
      <c r="AJ472" s="5656">
        <f t="shared" ref="AJ472:AJ476" si="2960">BU472+CW472+BU479+CW479+DY472+DY479</f>
        <v>0</v>
      </c>
      <c r="AK472" s="5656">
        <f t="shared" ref="AK472:AK476" si="2961">BV472+CX472+BV479+CX479+DZ472+DZ479</f>
        <v>0</v>
      </c>
      <c r="AL472" s="5656">
        <f t="shared" ref="AL472:AL476" si="2962">BW472+CY472+BW479+CY479+EA472+EA479</f>
        <v>0</v>
      </c>
      <c r="AM472" s="5657">
        <f t="shared" ref="AM472:AM476" si="2963">AL472+AK472+AJ472+AI472+AH472</f>
        <v>0</v>
      </c>
      <c r="AN472" s="5659">
        <f>BX472+CZ472+BX479+CZ479+EB472+EB479</f>
        <v>0</v>
      </c>
      <c r="AO472" s="5659">
        <f t="shared" ref="AO472:AO476" si="2964">BY472+DA472+BY479+DA479+EC472+EC479</f>
        <v>0</v>
      </c>
      <c r="AP472" s="5659">
        <f>BZ472+DB472+DB479+BZ479+ED472+ED479</f>
        <v>0</v>
      </c>
      <c r="AQ472" s="5657">
        <f t="shared" ref="AQ472:AQ476" si="2965">AP472+AO472+AN472</f>
        <v>0</v>
      </c>
      <c r="AR472" s="5660">
        <f>CA472+DC472+CA479+DC479+EE472+EE479</f>
        <v>0</v>
      </c>
      <c r="AS472" s="5661">
        <f t="shared" ref="AS472:AS476" si="2966">AR472+AQ472+AM472+AG472+AF472</f>
        <v>0</v>
      </c>
      <c r="AT472" s="2021"/>
      <c r="AU472" s="5656">
        <f t="shared" ref="AU472:AU476" si="2967">CC472+DE472+CC479+DE479+EG472+EG479</f>
        <v>0</v>
      </c>
      <c r="AV472" s="5656">
        <f t="shared" ref="AV472:AV476" si="2968">CD472+DF472+CD479+DF479+EH472+EH479</f>
        <v>0</v>
      </c>
      <c r="AW472" s="2003"/>
      <c r="AX472" s="2004"/>
      <c r="AY472" s="5682">
        <f t="shared" ref="AY472:AY476" si="2969">AX472+AW472+AV472+AU472+AT472</f>
        <v>0</v>
      </c>
      <c r="AZ472" s="2006"/>
      <c r="BA472" s="5656">
        <f t="shared" ref="BA472:BA477" si="2970">AY472+AS472+AA472-Z472</f>
        <v>0</v>
      </c>
      <c r="BB472" s="2159"/>
      <c r="BC472" s="5683" t="str">
        <f>الاعدادات!$D$6</f>
        <v>2022 وما قبلها</v>
      </c>
      <c r="BD472" s="82"/>
      <c r="BE472" s="83"/>
      <c r="BF472" s="83"/>
      <c r="BG472" s="84"/>
      <c r="BH472" s="84"/>
      <c r="BI472" s="84"/>
      <c r="BJ472" s="85"/>
      <c r="BK472" s="86"/>
      <c r="BL472" s="87"/>
      <c r="BM472" s="87"/>
      <c r="BN472" s="88"/>
      <c r="BO472" s="88"/>
      <c r="BP472" s="89"/>
      <c r="BQ472" s="77">
        <f t="shared" ref="BQ472:BQ477" si="2971">BP472+BO472+BN472+BM472+BL472+BK472+BJ472+BI472+BH472+BG472+BF472+BE472+BD472</f>
        <v>0</v>
      </c>
      <c r="BR472" s="90"/>
      <c r="BS472" s="91"/>
      <c r="BT472" s="92"/>
      <c r="BU472" s="93"/>
      <c r="BV472" s="94"/>
      <c r="BW472" s="95"/>
      <c r="BX472" s="96"/>
      <c r="BY472" s="97"/>
      <c r="BZ472" s="98"/>
      <c r="CA472" s="99"/>
      <c r="CB472" s="79">
        <f t="shared" ref="CB472:CB476" si="2972">CA472+BZ472+BY472+BX472+BW472+BV472+BU472+BT472+BS472+BR472+BQ472</f>
        <v>0</v>
      </c>
      <c r="CC472" s="80"/>
      <c r="CD472" s="78"/>
      <c r="CE472" s="100"/>
      <c r="CF472" s="101"/>
      <c r="CG472" s="83"/>
      <c r="CH472" s="83"/>
      <c r="CI472" s="84"/>
      <c r="CJ472" s="84"/>
      <c r="CK472" s="84"/>
      <c r="CL472" s="85"/>
      <c r="CM472" s="86"/>
      <c r="CN472" s="87"/>
      <c r="CO472" s="87"/>
      <c r="CP472" s="88"/>
      <c r="CQ472" s="88"/>
      <c r="CR472" s="89"/>
      <c r="CS472" s="77">
        <f t="shared" ref="CS472:CS477" si="2973">CR472+CQ472+CP472+CO472+CN472+CM472+CL472+CK472+CJ472+CI472+CH472+CG472+CF472</f>
        <v>0</v>
      </c>
      <c r="CT472" s="90"/>
      <c r="CU472" s="91"/>
      <c r="CV472" s="92"/>
      <c r="CW472" s="93"/>
      <c r="CX472" s="94"/>
      <c r="CY472" s="95"/>
      <c r="CZ472" s="96"/>
      <c r="DA472" s="97"/>
      <c r="DB472" s="98"/>
      <c r="DC472" s="99"/>
      <c r="DD472" s="81">
        <f t="shared" ref="DD472:DD473" si="2974">SUM(CS472:DC472)</f>
        <v>0</v>
      </c>
      <c r="DE472" s="80"/>
      <c r="DF472" s="78"/>
      <c r="DG472" s="102"/>
      <c r="DH472" s="101"/>
      <c r="DI472" s="83"/>
      <c r="DJ472" s="83"/>
      <c r="DK472" s="84"/>
      <c r="DL472" s="84"/>
      <c r="DM472" s="84"/>
      <c r="DN472" s="85"/>
      <c r="DO472" s="86"/>
      <c r="DP472" s="87"/>
      <c r="DQ472" s="87"/>
      <c r="DR472" s="88"/>
      <c r="DS472" s="88"/>
      <c r="DT472" s="89"/>
      <c r="DU472" s="77">
        <f t="shared" ref="DU472:DU474" si="2975">DT472+DS472+DR472+DQ472+DP472+DO472+DN472+DM472+DL472+DK472+DJ472+DI472+DH472</f>
        <v>0</v>
      </c>
      <c r="DV472" s="90"/>
      <c r="DW472" s="91"/>
      <c r="DX472" s="92"/>
      <c r="DY472" s="93"/>
      <c r="DZ472" s="94"/>
      <c r="EA472" s="95"/>
      <c r="EB472" s="96"/>
      <c r="EC472" s="97"/>
      <c r="ED472" s="98"/>
      <c r="EE472" s="99"/>
      <c r="EF472" s="81">
        <f t="shared" ref="EF472:EF473" si="2976">SUM(DU472:EE472)</f>
        <v>0</v>
      </c>
      <c r="EG472" s="80"/>
      <c r="EH472" s="78"/>
      <c r="EI472" s="102"/>
      <c r="EJ472" s="5675" t="str">
        <f>الاعدادات!$D$6</f>
        <v>2022 وما قبلها</v>
      </c>
      <c r="EK472" s="68">
        <f t="shared" ref="EK472:EK476" si="2977">AM472+AG472-EL472-EM472</f>
        <v>0</v>
      </c>
      <c r="EL472" s="69"/>
      <c r="EM472" s="69"/>
      <c r="EN472" s="70">
        <f>SUM(EK472:EM472)</f>
        <v>0</v>
      </c>
      <c r="EO472" s="68">
        <f t="shared" ref="EO472:EO476" si="2978">AT472-EQ472-EP472</f>
        <v>0</v>
      </c>
      <c r="EP472" s="69"/>
      <c r="EQ472" s="69"/>
      <c r="ER472" s="70">
        <f>SUM(EO472:EQ472)</f>
        <v>0</v>
      </c>
      <c r="ES472" s="68">
        <f t="shared" ref="ES472:ES476" si="2979">AU472-EU472-ET472</f>
        <v>0</v>
      </c>
      <c r="ET472" s="69"/>
      <c r="EU472" s="71"/>
      <c r="EV472" s="70">
        <f t="shared" ref="EV472:EV477" si="2980">EU472+ET472+ES472</f>
        <v>0</v>
      </c>
      <c r="EW472" s="68">
        <f t="shared" ref="EW472:EW476" si="2981">AV472-EX472</f>
        <v>0</v>
      </c>
      <c r="EX472" s="69"/>
      <c r="EY472" s="70">
        <f>SUM(EW472:EX472)</f>
        <v>0</v>
      </c>
      <c r="EZ472" s="68">
        <f>FK472+FO472</f>
        <v>0</v>
      </c>
      <c r="FA472" s="68">
        <f>FL472+FP472</f>
        <v>0</v>
      </c>
      <c r="FB472" s="68">
        <f>FM472+FQ472</f>
        <v>0</v>
      </c>
      <c r="FC472" s="68">
        <f>FN472+FR472</f>
        <v>0</v>
      </c>
      <c r="FD472" s="68">
        <f t="shared" ref="FD472:FD477" si="2982">EK472+EO472+ES472+EW472+EZ472</f>
        <v>0</v>
      </c>
      <c r="FE472" s="72">
        <f t="shared" ref="FE472:FE477" si="2983">EL472+EP472+ET472+FA472+EX472</f>
        <v>0</v>
      </c>
      <c r="FF472" s="72">
        <f t="shared" ref="FF472:FF477" si="2984">FB472+EU472+EQ472+EM472</f>
        <v>0</v>
      </c>
      <c r="FG472" s="70">
        <f t="shared" ref="FG472:FG477" si="2985">SUM(FD472:FF472)</f>
        <v>0</v>
      </c>
      <c r="FH472" t="str">
        <f t="shared" ref="FH472:FH476" si="2986">IF(OR(EZ472&lt;0,EW472&lt;0,ES472&lt;0,EO472&lt;0,EK472&lt;0,Z472 &lt;&gt; AY472+AS472+AA472), "wrong", "ok")</f>
        <v>ok</v>
      </c>
      <c r="FK472" s="68">
        <f>AX472-FL472-FM472</f>
        <v>0</v>
      </c>
      <c r="FL472" s="69"/>
      <c r="FM472" s="69"/>
      <c r="FN472" s="70">
        <f>SUM(FK472:FM472)</f>
        <v>0</v>
      </c>
      <c r="FO472" s="68">
        <f>AW472-FP472-FQ472</f>
        <v>0</v>
      </c>
      <c r="FP472" s="69"/>
      <c r="FQ472" s="69"/>
      <c r="FR472" s="70">
        <f>SUM(FO472:FQ472)</f>
        <v>0</v>
      </c>
    </row>
    <row r="473" spans="1:174" ht="48" customHeight="1" thickBot="1">
      <c r="A473" s="6228"/>
      <c r="B473" s="6250" t="str" cm="1">
        <f t="array" ref="B473">_xlfn.XLOOKUP(1, (INDEX(التشكيل_القديم!$L$5:$S$49, ,6)=$A471) * (INDEX(التشكيل_القديم!$L$5:$S$49, ,7)="عضو يسار"), INDEX(التشكيل_القديم!$L$5:$S$49, ,2))</f>
        <v>احمد علي نجاتي احمد</v>
      </c>
      <c r="C473" s="6250"/>
      <c r="D473" s="6250"/>
      <c r="E473" s="6250"/>
      <c r="F473" s="6250"/>
      <c r="G473" s="6250"/>
      <c r="H473" s="2170" cm="1">
        <f t="array" ref="H473">_xlfn.XLOOKUP(1, (INDEX(التشكيل_القديم!$L$5:$S$49, ,6)=$A471) * (INDEX(التشكيل_القديم!$L$5:$S$49, ,7)="عضو يسار"), INDEX(التشكيل_القديم!$L$5:$S$49, ,3))</f>
        <v>113</v>
      </c>
      <c r="I473" s="2171" t="str" cm="1">
        <f t="array" ref="I473">_xlfn.XLOOKUP(1, (INDEX(التشكيل_القديم!$L$5:$S$49, ,6)=$A471) * (INDEX(التشكيل_القديم!$L$5:$S$49, ,7)="عضو يسار"), INDEX(التشكيل_القديم!$L$5:$S$49, ,4))</f>
        <v>ب</v>
      </c>
      <c r="J473" s="6232"/>
      <c r="K473" s="6235"/>
      <c r="L473" s="5675">
        <f>الاعدادات!$D$7</f>
        <v>2023</v>
      </c>
      <c r="M473" s="2013">
        <v>10</v>
      </c>
      <c r="N473" s="64"/>
      <c r="O473" s="64"/>
      <c r="P473" s="64"/>
      <c r="Q473" s="64"/>
      <c r="R473" s="64"/>
      <c r="S473" s="64"/>
      <c r="T473" s="64"/>
      <c r="U473" s="64"/>
      <c r="V473" s="64"/>
      <c r="W473" s="64"/>
      <c r="X473" s="64"/>
      <c r="Y473" s="2018"/>
      <c r="Z473" s="5679">
        <f t="shared" ref="Z473:Z476" si="2987">Y473+X473+U473+T473+S473+R473+Q473+P473+O473+N473+M473-W473</f>
        <v>10</v>
      </c>
      <c r="AA473" s="2007"/>
      <c r="AB473" s="63"/>
      <c r="AC473" s="5662">
        <f t="shared" ref="AC473:AC476" si="2988">SUM(BD473:BJ473,CF473:CL473,BD480:BJ480,CF480:CL480,DH473:DN473,DH480:DN480)</f>
        <v>0</v>
      </c>
      <c r="AD473" s="5662">
        <f t="shared" ref="AD473:AD476" si="2989">SUM(BK473:BO473,CM473:CQ473,BK480:BO480,CM480:CQ480,DO473:DS473,DO480:DS480)</f>
        <v>0</v>
      </c>
      <c r="AE473" s="5662">
        <f>BP473+CR473+BP480+CR480+DT473+DT480</f>
        <v>0</v>
      </c>
      <c r="AF473" s="5663">
        <f t="shared" si="2957"/>
        <v>0</v>
      </c>
      <c r="AG473" s="5662">
        <f t="shared" si="2958"/>
        <v>0</v>
      </c>
      <c r="AH473" s="5664">
        <f t="shared" ref="AH473:AH476" si="2990">BS473+CU473+BS480+CU480+DW473+DW480</f>
        <v>0</v>
      </c>
      <c r="AI473" s="5662">
        <f t="shared" si="2959"/>
        <v>0</v>
      </c>
      <c r="AJ473" s="5662">
        <f t="shared" si="2960"/>
        <v>0</v>
      </c>
      <c r="AK473" s="5662">
        <f t="shared" si="2961"/>
        <v>0</v>
      </c>
      <c r="AL473" s="5662">
        <f t="shared" si="2962"/>
        <v>0</v>
      </c>
      <c r="AM473" s="5663">
        <f t="shared" si="2963"/>
        <v>0</v>
      </c>
      <c r="AN473" s="5665">
        <f t="shared" ref="AN473:AN476" si="2991">BX473+CZ473+BX480+CZ480+EB473+EB480</f>
        <v>0</v>
      </c>
      <c r="AO473" s="5665">
        <f t="shared" si="2964"/>
        <v>0</v>
      </c>
      <c r="AP473" s="5665">
        <f>BZ473+DB473+DB480+BZ480+ED473+ED480</f>
        <v>0</v>
      </c>
      <c r="AQ473" s="5663">
        <f t="shared" si="2965"/>
        <v>0</v>
      </c>
      <c r="AR473" s="5666">
        <f>CA473+DC473+CA480+DC480+EE473+EE480</f>
        <v>0</v>
      </c>
      <c r="AS473" s="5667">
        <f t="shared" si="2966"/>
        <v>0</v>
      </c>
      <c r="AT473" s="2007"/>
      <c r="AU473" s="5662">
        <f t="shared" si="2967"/>
        <v>0</v>
      </c>
      <c r="AV473" s="5662">
        <f t="shared" si="2968"/>
        <v>0</v>
      </c>
      <c r="AW473" s="64"/>
      <c r="AX473" s="64"/>
      <c r="AY473" s="65">
        <f t="shared" si="2969"/>
        <v>0</v>
      </c>
      <c r="AZ473" s="66"/>
      <c r="BA473" s="5662">
        <f t="shared" si="2970"/>
        <v>-10</v>
      </c>
      <c r="BB473" s="2159"/>
      <c r="BC473" s="5683">
        <f>الاعدادات!$D$7</f>
        <v>2023</v>
      </c>
      <c r="BD473" s="82"/>
      <c r="BE473" s="83"/>
      <c r="BF473" s="83"/>
      <c r="BG473" s="103"/>
      <c r="BH473" s="84"/>
      <c r="BI473" s="84"/>
      <c r="BJ473" s="85"/>
      <c r="BK473" s="86"/>
      <c r="BL473" s="87"/>
      <c r="BM473" s="87"/>
      <c r="BN473" s="88"/>
      <c r="BO473" s="88"/>
      <c r="BP473" s="89"/>
      <c r="BQ473" s="77">
        <f t="shared" si="2971"/>
        <v>0</v>
      </c>
      <c r="BR473" s="90"/>
      <c r="BS473" s="91"/>
      <c r="BT473" s="92"/>
      <c r="BU473" s="93"/>
      <c r="BV473" s="94"/>
      <c r="BW473" s="95"/>
      <c r="BX473" s="96"/>
      <c r="BY473" s="97"/>
      <c r="BZ473" s="98"/>
      <c r="CA473" s="99"/>
      <c r="CB473" s="79">
        <f t="shared" si="2972"/>
        <v>0</v>
      </c>
      <c r="CC473" s="104"/>
      <c r="CD473" s="92"/>
      <c r="CE473" s="100"/>
      <c r="CF473" s="101"/>
      <c r="CG473" s="83"/>
      <c r="CH473" s="83"/>
      <c r="CI473" s="84"/>
      <c r="CJ473" s="84"/>
      <c r="CK473" s="84"/>
      <c r="CL473" s="85"/>
      <c r="CM473" s="86"/>
      <c r="CN473" s="87"/>
      <c r="CO473" s="87"/>
      <c r="CP473" s="88"/>
      <c r="CQ473" s="88"/>
      <c r="CR473" s="89"/>
      <c r="CS473" s="77">
        <f t="shared" si="2973"/>
        <v>0</v>
      </c>
      <c r="CT473" s="90"/>
      <c r="CU473" s="91"/>
      <c r="CV473" s="92"/>
      <c r="CW473" s="93"/>
      <c r="CX473" s="94"/>
      <c r="CY473" s="95"/>
      <c r="CZ473" s="96"/>
      <c r="DA473" s="97"/>
      <c r="DB473" s="98"/>
      <c r="DC473" s="99"/>
      <c r="DD473" s="81">
        <f t="shared" si="2974"/>
        <v>0</v>
      </c>
      <c r="DE473" s="104"/>
      <c r="DF473" s="92"/>
      <c r="DG473" s="102"/>
      <c r="DH473" s="101"/>
      <c r="DI473" s="83"/>
      <c r="DJ473" s="83"/>
      <c r="DK473" s="84"/>
      <c r="DL473" s="84"/>
      <c r="DM473" s="84"/>
      <c r="DN473" s="85"/>
      <c r="DO473" s="86"/>
      <c r="DP473" s="87"/>
      <c r="DQ473" s="87"/>
      <c r="DR473" s="88"/>
      <c r="DS473" s="88"/>
      <c r="DT473" s="89"/>
      <c r="DU473" s="77">
        <f t="shared" si="2975"/>
        <v>0</v>
      </c>
      <c r="DV473" s="90"/>
      <c r="DW473" s="91"/>
      <c r="DX473" s="92"/>
      <c r="DY473" s="93"/>
      <c r="DZ473" s="94"/>
      <c r="EA473" s="95"/>
      <c r="EB473" s="96"/>
      <c r="EC473" s="97"/>
      <c r="ED473" s="98"/>
      <c r="EE473" s="99"/>
      <c r="EF473" s="81">
        <f t="shared" si="2976"/>
        <v>0</v>
      </c>
      <c r="EG473" s="104"/>
      <c r="EH473" s="92"/>
      <c r="EI473" s="102"/>
      <c r="EJ473" s="5675">
        <f>الاعدادات!$D$7</f>
        <v>2023</v>
      </c>
      <c r="EK473" s="68">
        <f t="shared" si="2977"/>
        <v>0</v>
      </c>
      <c r="EL473" s="69"/>
      <c r="EM473" s="69"/>
      <c r="EN473" s="70">
        <f t="shared" ref="EN473:EN476" si="2992">SUM(EK473:EM473)</f>
        <v>0</v>
      </c>
      <c r="EO473" s="68">
        <f t="shared" si="2978"/>
        <v>0</v>
      </c>
      <c r="EP473" s="69"/>
      <c r="EQ473" s="69"/>
      <c r="ER473" s="70">
        <f t="shared" ref="ER473:ER476" si="2993">SUM(EO473:EQ473)</f>
        <v>0</v>
      </c>
      <c r="ES473" s="68">
        <f t="shared" si="2979"/>
        <v>0</v>
      </c>
      <c r="ET473" s="69"/>
      <c r="EU473" s="71"/>
      <c r="EV473" s="70">
        <f t="shared" si="2980"/>
        <v>0</v>
      </c>
      <c r="EW473" s="68">
        <f t="shared" si="2981"/>
        <v>0</v>
      </c>
      <c r="EX473" s="69"/>
      <c r="EY473" s="70">
        <f t="shared" ref="EY473:EY476" si="2994">SUM(EW473:EX473)</f>
        <v>0</v>
      </c>
      <c r="EZ473" s="68">
        <f t="shared" ref="EZ473:EZ476" si="2995">FK473+FO473</f>
        <v>0</v>
      </c>
      <c r="FA473" s="68">
        <f t="shared" ref="FA473:FA476" si="2996">FL473+FP473</f>
        <v>0</v>
      </c>
      <c r="FB473" s="68">
        <f t="shared" ref="FB473:FB476" si="2997">FM473+FQ473</f>
        <v>0</v>
      </c>
      <c r="FC473" s="68">
        <f t="shared" ref="FC473:FC476" si="2998">FN473+FR473</f>
        <v>0</v>
      </c>
      <c r="FD473" s="68">
        <f t="shared" si="2982"/>
        <v>0</v>
      </c>
      <c r="FE473" s="72">
        <f t="shared" si="2983"/>
        <v>0</v>
      </c>
      <c r="FF473" s="72">
        <f t="shared" si="2984"/>
        <v>0</v>
      </c>
      <c r="FG473" s="70">
        <f t="shared" si="2985"/>
        <v>0</v>
      </c>
      <c r="FH473" t="str">
        <f t="shared" si="2986"/>
        <v>wrong</v>
      </c>
      <c r="FK473" s="68">
        <f t="shared" ref="FK473:FK476" si="2999">AX473-FL473-FM473</f>
        <v>0</v>
      </c>
      <c r="FL473" s="69"/>
      <c r="FM473" s="69"/>
      <c r="FN473" s="70">
        <f t="shared" ref="FN473:FN476" si="3000">SUM(FK473:FM473)</f>
        <v>0</v>
      </c>
      <c r="FO473" s="68">
        <f t="shared" ref="FO473:FO476" si="3001">AW473-FP473-FQ473</f>
        <v>0</v>
      </c>
      <c r="FP473" s="69"/>
      <c r="FQ473" s="69"/>
      <c r="FR473" s="70">
        <f t="shared" ref="FR473:FR476" si="3002">SUM(FO473:FQ473)</f>
        <v>0</v>
      </c>
    </row>
    <row r="474" spans="1:174" ht="48" customHeight="1" thickBot="1">
      <c r="A474" s="6228"/>
      <c r="B474" s="6250" t="str" cm="1">
        <f t="array" ref="B474">IFERROR(_xlfn.XLOOKUP(1, (INDEX(التشكيل_القديم!$L$5:$S$49, ,6)=$A471) * (INDEX(التشكيل_القديم!$L$5:$S$49, ,7)="عضو يسار اليسار"), INDEX(التشكيل_القديم!$L$5:$S$49, ,2)),"")</f>
        <v/>
      </c>
      <c r="C474" s="6250"/>
      <c r="D474" s="6250"/>
      <c r="E474" s="6250"/>
      <c r="F474" s="6250"/>
      <c r="G474" s="6250"/>
      <c r="H474" s="2170" t="str" cm="1">
        <f t="array" ref="H474">IFERROR(_xlfn.XLOOKUP(1, (INDEX(التشكيل_القديم!$L$5:$S$49, ,6)=$A471) * (INDEX(التشكيل_القديم!$L$5:$S$49, ,7)="عضو يسار اليسار"), INDEX(التشكيل_القديم!$L$5:$S$49, ,3)),"")</f>
        <v/>
      </c>
      <c r="I474" s="2171" t="str" cm="1">
        <f t="array" ref="I474">IFERROR(_xlfn.XLOOKUP(1, (INDEX(التشكيل_القديم!$L$5:$S$49, ,6)=$A471) * (INDEX(التشكيل_القديم!$L$5:$S$49, ,7)="عضو يسار اليسار"), INDEX(التشكيل_القديم!$L$5:$S$49, ,4)),"")</f>
        <v/>
      </c>
      <c r="J474" s="6232"/>
      <c r="K474" s="6235"/>
      <c r="L474" s="5675">
        <f>الاعدادات!$D$8</f>
        <v>2024</v>
      </c>
      <c r="M474" s="2014">
        <v>33</v>
      </c>
      <c r="N474" s="1997"/>
      <c r="O474" s="1997"/>
      <c r="P474" s="1997"/>
      <c r="Q474" s="1997"/>
      <c r="R474" s="1997"/>
      <c r="S474" s="1997"/>
      <c r="T474" s="1997"/>
      <c r="U474" s="1997"/>
      <c r="V474" s="1997"/>
      <c r="W474" s="1997"/>
      <c r="X474" s="1997"/>
      <c r="Y474" s="2019"/>
      <c r="Z474" s="5680">
        <f t="shared" si="2987"/>
        <v>33</v>
      </c>
      <c r="AA474" s="2022"/>
      <c r="AB474" s="1999"/>
      <c r="AC474" s="2002">
        <f t="shared" si="2988"/>
        <v>0</v>
      </c>
      <c r="AD474" s="2002">
        <f t="shared" si="2989"/>
        <v>0</v>
      </c>
      <c r="AE474" s="2002">
        <f>BP474+CR474+BP481+CR481+DT474+DT481</f>
        <v>0</v>
      </c>
      <c r="AF474" s="5668">
        <f t="shared" si="2957"/>
        <v>0</v>
      </c>
      <c r="AG474" s="2002">
        <f t="shared" si="2958"/>
        <v>0</v>
      </c>
      <c r="AH474" s="5669">
        <f t="shared" si="2990"/>
        <v>0</v>
      </c>
      <c r="AI474" s="2002">
        <f t="shared" si="2959"/>
        <v>0</v>
      </c>
      <c r="AJ474" s="2002">
        <f t="shared" si="2960"/>
        <v>0</v>
      </c>
      <c r="AK474" s="2002">
        <f t="shared" si="2961"/>
        <v>0</v>
      </c>
      <c r="AL474" s="2002">
        <f t="shared" si="2962"/>
        <v>0</v>
      </c>
      <c r="AM474" s="5668">
        <f t="shared" si="2963"/>
        <v>0</v>
      </c>
      <c r="AN474" s="2177">
        <f t="shared" si="2991"/>
        <v>0</v>
      </c>
      <c r="AO474" s="2177">
        <f t="shared" si="2964"/>
        <v>0</v>
      </c>
      <c r="AP474" s="2177">
        <f>BZ474+DB474+DB481+BZ481+ED474+ED481</f>
        <v>0</v>
      </c>
      <c r="AQ474" s="5668">
        <f t="shared" si="2965"/>
        <v>0</v>
      </c>
      <c r="AR474" s="5670">
        <f>CA474+DC474+CA481+DC481+EE474+EE481</f>
        <v>0</v>
      </c>
      <c r="AS474" s="5671">
        <f t="shared" si="2966"/>
        <v>0</v>
      </c>
      <c r="AT474" s="2022"/>
      <c r="AU474" s="2002">
        <f t="shared" si="2967"/>
        <v>0</v>
      </c>
      <c r="AV474" s="2002">
        <f t="shared" si="2968"/>
        <v>0</v>
      </c>
      <c r="AW474" s="1997"/>
      <c r="AX474" s="1998"/>
      <c r="AY474" s="2000">
        <f t="shared" si="2969"/>
        <v>0</v>
      </c>
      <c r="AZ474" s="2001"/>
      <c r="BA474" s="2002">
        <f t="shared" si="2970"/>
        <v>-33</v>
      </c>
      <c r="BB474" s="2159"/>
      <c r="BC474" s="5683">
        <f>الاعدادات!$D$8</f>
        <v>2024</v>
      </c>
      <c r="BD474" s="82"/>
      <c r="BE474" s="83"/>
      <c r="BF474" s="83"/>
      <c r="BG474" s="84"/>
      <c r="BH474" s="84"/>
      <c r="BI474" s="84"/>
      <c r="BJ474" s="85"/>
      <c r="BK474" s="86"/>
      <c r="BL474" s="87"/>
      <c r="BM474" s="87"/>
      <c r="BN474" s="88"/>
      <c r="BO474" s="88"/>
      <c r="BP474" s="89"/>
      <c r="BQ474" s="77">
        <f t="shared" si="2971"/>
        <v>0</v>
      </c>
      <c r="BR474" s="90"/>
      <c r="BS474" s="91"/>
      <c r="BT474" s="92"/>
      <c r="BU474" s="93"/>
      <c r="BV474" s="94"/>
      <c r="BW474" s="95"/>
      <c r="BX474" s="96"/>
      <c r="BY474" s="97"/>
      <c r="BZ474" s="98"/>
      <c r="CA474" s="99"/>
      <c r="CB474" s="79">
        <f t="shared" si="2972"/>
        <v>0</v>
      </c>
      <c r="CC474" s="104"/>
      <c r="CD474" s="92"/>
      <c r="CE474" s="100"/>
      <c r="CF474" s="101"/>
      <c r="CG474" s="83"/>
      <c r="CH474" s="83"/>
      <c r="CI474" s="84"/>
      <c r="CJ474" s="84"/>
      <c r="CK474" s="84"/>
      <c r="CL474" s="85"/>
      <c r="CM474" s="86"/>
      <c r="CN474" s="87"/>
      <c r="CO474" s="87"/>
      <c r="CP474" s="88"/>
      <c r="CQ474" s="88"/>
      <c r="CR474" s="89"/>
      <c r="CS474" s="77">
        <f t="shared" si="2973"/>
        <v>0</v>
      </c>
      <c r="CT474" s="90"/>
      <c r="CU474" s="91"/>
      <c r="CV474" s="92"/>
      <c r="CW474" s="93"/>
      <c r="CX474" s="94"/>
      <c r="CY474" s="95"/>
      <c r="CZ474" s="96"/>
      <c r="DA474" s="97"/>
      <c r="DB474" s="98"/>
      <c r="DC474" s="99"/>
      <c r="DD474" s="81">
        <f>SUM(CS474:DC474)</f>
        <v>0</v>
      </c>
      <c r="DE474" s="104"/>
      <c r="DF474" s="92"/>
      <c r="DG474" s="102"/>
      <c r="DH474" s="101"/>
      <c r="DI474" s="83"/>
      <c r="DJ474" s="83"/>
      <c r="DK474" s="84"/>
      <c r="DL474" s="84"/>
      <c r="DM474" s="84"/>
      <c r="DN474" s="85"/>
      <c r="DO474" s="86"/>
      <c r="DP474" s="87"/>
      <c r="DQ474" s="87"/>
      <c r="DR474" s="88"/>
      <c r="DS474" s="88"/>
      <c r="DT474" s="89"/>
      <c r="DU474" s="77">
        <f t="shared" si="2975"/>
        <v>0</v>
      </c>
      <c r="DV474" s="90"/>
      <c r="DW474" s="91"/>
      <c r="DX474" s="92"/>
      <c r="DY474" s="93"/>
      <c r="DZ474" s="94"/>
      <c r="EA474" s="95"/>
      <c r="EB474" s="96"/>
      <c r="EC474" s="97"/>
      <c r="ED474" s="98"/>
      <c r="EE474" s="99"/>
      <c r="EF474" s="81">
        <f>SUM(DU474:EE474)</f>
        <v>0</v>
      </c>
      <c r="EG474" s="104"/>
      <c r="EH474" s="92"/>
      <c r="EI474" s="102"/>
      <c r="EJ474" s="5675">
        <f>الاعدادات!$D$8</f>
        <v>2024</v>
      </c>
      <c r="EK474" s="68">
        <f t="shared" si="2977"/>
        <v>0</v>
      </c>
      <c r="EL474" s="69"/>
      <c r="EM474" s="69"/>
      <c r="EN474" s="70">
        <f t="shared" si="2992"/>
        <v>0</v>
      </c>
      <c r="EO474" s="68">
        <f t="shared" si="2978"/>
        <v>0</v>
      </c>
      <c r="EP474" s="69"/>
      <c r="EQ474" s="69"/>
      <c r="ER474" s="70">
        <f t="shared" si="2993"/>
        <v>0</v>
      </c>
      <c r="ES474" s="68">
        <f t="shared" si="2979"/>
        <v>0</v>
      </c>
      <c r="ET474" s="69"/>
      <c r="EU474" s="71"/>
      <c r="EV474" s="70">
        <f t="shared" si="2980"/>
        <v>0</v>
      </c>
      <c r="EW474" s="68">
        <f t="shared" si="2981"/>
        <v>0</v>
      </c>
      <c r="EX474" s="69"/>
      <c r="EY474" s="70">
        <f t="shared" si="2994"/>
        <v>0</v>
      </c>
      <c r="EZ474" s="68">
        <f t="shared" si="2995"/>
        <v>0</v>
      </c>
      <c r="FA474" s="68">
        <f t="shared" si="2996"/>
        <v>0</v>
      </c>
      <c r="FB474" s="68">
        <f t="shared" si="2997"/>
        <v>0</v>
      </c>
      <c r="FC474" s="68">
        <f t="shared" si="2998"/>
        <v>0</v>
      </c>
      <c r="FD474" s="68">
        <f t="shared" si="2982"/>
        <v>0</v>
      </c>
      <c r="FE474" s="72">
        <f t="shared" si="2983"/>
        <v>0</v>
      </c>
      <c r="FF474" s="72">
        <f t="shared" si="2984"/>
        <v>0</v>
      </c>
      <c r="FG474" s="70">
        <f t="shared" si="2985"/>
        <v>0</v>
      </c>
      <c r="FH474" t="str">
        <f t="shared" si="2986"/>
        <v>wrong</v>
      </c>
      <c r="FK474" s="68">
        <f t="shared" si="2999"/>
        <v>0</v>
      </c>
      <c r="FL474" s="69"/>
      <c r="FM474" s="69"/>
      <c r="FN474" s="70">
        <f t="shared" si="3000"/>
        <v>0</v>
      </c>
      <c r="FO474" s="68">
        <f t="shared" si="3001"/>
        <v>0</v>
      </c>
      <c r="FP474" s="69"/>
      <c r="FQ474" s="69"/>
      <c r="FR474" s="70">
        <f t="shared" si="3002"/>
        <v>0</v>
      </c>
    </row>
    <row r="475" spans="1:174" ht="48" customHeight="1" thickBot="1">
      <c r="A475" s="6228"/>
      <c r="B475" s="6310" t="str" cm="1">
        <f t="array" ref="B475">IFERROR(_xlfn.XLOOKUP(1, (INDEX(التشكيل_القديم!$L$5:$S$49, ,6)=$A471) * (INDEX(التشكيل_القديم!$L$5:$S$49, ,7)="عضو خامس "), INDEX(التشكيل_القديم!$L$5:$S$49, ,2)),"")</f>
        <v/>
      </c>
      <c r="C475" s="6310"/>
      <c r="D475" s="6310"/>
      <c r="E475" s="6310"/>
      <c r="F475" s="6310"/>
      <c r="G475" s="6310"/>
      <c r="H475" s="2170" t="str" cm="1">
        <f t="array" ref="H475">IFERROR(_xlfn.XLOOKUP(1, (INDEX(التشكيل_القديم!$L$5:$S$49, ,6)=$A471) * (INDEX(التشكيل_القديم!$L$5:$S$49, ,7)="عضو خامس"), INDEX(التشكيل_القديم!$L$5:$S$49, ,3)),"")</f>
        <v/>
      </c>
      <c r="I475" s="2171" t="str" cm="1">
        <f t="array" ref="I475">IFERROR(_xlfn.XLOOKUP(1, (INDEX(التشكيل_القديم!$L$5:$S$49, ,6)=$A471) * (INDEX(التشكيل_القديم!$L$5:$S$49, ,7)="عضو خامس"), INDEX(التشكيل_القديم!$L$5:$S$49, ,4)),"")</f>
        <v/>
      </c>
      <c r="J475" s="6232"/>
      <c r="K475" s="6235"/>
      <c r="L475" s="5675">
        <f>الاعدادات!$D$9</f>
        <v>2025</v>
      </c>
      <c r="M475" s="2015">
        <v>48</v>
      </c>
      <c r="N475" s="64"/>
      <c r="O475" s="64"/>
      <c r="P475" s="64"/>
      <c r="Q475" s="64"/>
      <c r="R475" s="64"/>
      <c r="S475" s="64"/>
      <c r="T475" s="64"/>
      <c r="U475" s="64"/>
      <c r="V475" s="64"/>
      <c r="W475" s="64"/>
      <c r="X475" s="64"/>
      <c r="Y475" s="2018"/>
      <c r="Z475" s="5679">
        <f t="shared" si="2987"/>
        <v>48</v>
      </c>
      <c r="AA475" s="2007"/>
      <c r="AB475" s="63"/>
      <c r="AC475" s="5662">
        <f t="shared" si="2988"/>
        <v>0</v>
      </c>
      <c r="AD475" s="5662">
        <f t="shared" si="2989"/>
        <v>0</v>
      </c>
      <c r="AE475" s="5662">
        <f>BP475+CR475+BP482+CR482+DT475+DT482</f>
        <v>0</v>
      </c>
      <c r="AF475" s="5663">
        <f t="shared" si="2957"/>
        <v>0</v>
      </c>
      <c r="AG475" s="5662">
        <f t="shared" si="2958"/>
        <v>0</v>
      </c>
      <c r="AH475" s="5664">
        <f t="shared" si="2990"/>
        <v>0</v>
      </c>
      <c r="AI475" s="5662">
        <f t="shared" si="2959"/>
        <v>0</v>
      </c>
      <c r="AJ475" s="5662">
        <f t="shared" si="2960"/>
        <v>0</v>
      </c>
      <c r="AK475" s="5662">
        <f t="shared" si="2961"/>
        <v>0</v>
      </c>
      <c r="AL475" s="5662">
        <f t="shared" si="2962"/>
        <v>0</v>
      </c>
      <c r="AM475" s="5663">
        <f t="shared" si="2963"/>
        <v>0</v>
      </c>
      <c r="AN475" s="5665">
        <f t="shared" si="2991"/>
        <v>0</v>
      </c>
      <c r="AO475" s="5665">
        <f t="shared" si="2964"/>
        <v>0</v>
      </c>
      <c r="AP475" s="5665">
        <f>BZ475+DB475+DB482+BZ482+ED475+ED482</f>
        <v>0</v>
      </c>
      <c r="AQ475" s="5663">
        <f t="shared" si="2965"/>
        <v>0</v>
      </c>
      <c r="AR475" s="5666">
        <f>CA475+DC475+CA482+DC482+EE475+EE482</f>
        <v>0</v>
      </c>
      <c r="AS475" s="5667">
        <f t="shared" si="2966"/>
        <v>0</v>
      </c>
      <c r="AT475" s="2007"/>
      <c r="AU475" s="5674">
        <f t="shared" si="2967"/>
        <v>0</v>
      </c>
      <c r="AV475" s="5674">
        <f t="shared" si="2968"/>
        <v>0</v>
      </c>
      <c r="AW475" s="64"/>
      <c r="AX475" s="75"/>
      <c r="AY475" s="65">
        <f t="shared" si="2969"/>
        <v>0</v>
      </c>
      <c r="AZ475" s="66"/>
      <c r="BA475" s="5662">
        <f t="shared" si="2970"/>
        <v>-48</v>
      </c>
      <c r="BB475" s="2159"/>
      <c r="BC475" s="5683">
        <f>الاعدادات!$D$9</f>
        <v>2025</v>
      </c>
      <c r="BD475" s="82"/>
      <c r="BE475" s="83"/>
      <c r="BF475" s="83"/>
      <c r="BG475" s="84"/>
      <c r="BH475" s="84"/>
      <c r="BI475" s="84"/>
      <c r="BJ475" s="85"/>
      <c r="BK475" s="86"/>
      <c r="BL475" s="87"/>
      <c r="BM475" s="87"/>
      <c r="BN475" s="88"/>
      <c r="BO475" s="88"/>
      <c r="BP475" s="89"/>
      <c r="BQ475" s="77">
        <f t="shared" si="2971"/>
        <v>0</v>
      </c>
      <c r="BR475" s="90"/>
      <c r="BS475" s="91"/>
      <c r="BT475" s="92"/>
      <c r="BU475" s="93"/>
      <c r="BV475" s="94"/>
      <c r="BW475" s="95"/>
      <c r="BX475" s="96"/>
      <c r="BY475" s="97"/>
      <c r="BZ475" s="98"/>
      <c r="CA475" s="99"/>
      <c r="CB475" s="79">
        <f t="shared" si="2972"/>
        <v>0</v>
      </c>
      <c r="CC475" s="104"/>
      <c r="CD475" s="92"/>
      <c r="CE475" s="100"/>
      <c r="CF475" s="101"/>
      <c r="CG475" s="83"/>
      <c r="CH475" s="83"/>
      <c r="CI475" s="84"/>
      <c r="CJ475" s="84"/>
      <c r="CK475" s="84"/>
      <c r="CL475" s="85"/>
      <c r="CM475" s="86"/>
      <c r="CN475" s="87"/>
      <c r="CO475" s="87"/>
      <c r="CP475" s="88"/>
      <c r="CQ475" s="88"/>
      <c r="CR475" s="89"/>
      <c r="CS475" s="77">
        <f t="shared" si="2973"/>
        <v>0</v>
      </c>
      <c r="CT475" s="90"/>
      <c r="CU475" s="91"/>
      <c r="CV475" s="92"/>
      <c r="CW475" s="93"/>
      <c r="CX475" s="94"/>
      <c r="CY475" s="95"/>
      <c r="CZ475" s="96"/>
      <c r="DA475" s="97"/>
      <c r="DB475" s="98"/>
      <c r="DC475" s="99"/>
      <c r="DD475" s="81">
        <f>SUM(CS475:DC475)</f>
        <v>0</v>
      </c>
      <c r="DE475" s="104"/>
      <c r="DF475" s="92"/>
      <c r="DG475" s="102"/>
      <c r="DH475" s="101"/>
      <c r="DI475" s="83"/>
      <c r="DJ475" s="83"/>
      <c r="DK475" s="84"/>
      <c r="DL475" s="84"/>
      <c r="DM475" s="84"/>
      <c r="DN475" s="85"/>
      <c r="DO475" s="86"/>
      <c r="DP475" s="87"/>
      <c r="DQ475" s="87"/>
      <c r="DR475" s="88"/>
      <c r="DS475" s="88"/>
      <c r="DT475" s="89"/>
      <c r="DU475" s="77">
        <f>DT475+DS475+DR475+DQ475+DP475+DO475+DN475+DM475+DL475+DK475+DJ475+DI475+DH475</f>
        <v>0</v>
      </c>
      <c r="DV475" s="90"/>
      <c r="DW475" s="91"/>
      <c r="DX475" s="92"/>
      <c r="DY475" s="93"/>
      <c r="DZ475" s="94"/>
      <c r="EA475" s="95"/>
      <c r="EB475" s="96"/>
      <c r="EC475" s="97"/>
      <c r="ED475" s="98"/>
      <c r="EE475" s="99"/>
      <c r="EF475" s="81">
        <f>SUM(DU475:EE475)</f>
        <v>0</v>
      </c>
      <c r="EG475" s="104"/>
      <c r="EH475" s="92"/>
      <c r="EI475" s="102"/>
      <c r="EJ475" s="5675">
        <f>الاعدادات!$D$9</f>
        <v>2025</v>
      </c>
      <c r="EK475" s="68">
        <f t="shared" si="2977"/>
        <v>0</v>
      </c>
      <c r="EL475" s="69"/>
      <c r="EM475" s="69"/>
      <c r="EN475" s="70">
        <f t="shared" si="2992"/>
        <v>0</v>
      </c>
      <c r="EO475" s="68">
        <f t="shared" si="2978"/>
        <v>0</v>
      </c>
      <c r="EP475" s="69"/>
      <c r="EQ475" s="69"/>
      <c r="ER475" s="70">
        <f t="shared" si="2993"/>
        <v>0</v>
      </c>
      <c r="ES475" s="68">
        <f t="shared" si="2979"/>
        <v>0</v>
      </c>
      <c r="ET475" s="69"/>
      <c r="EU475" s="71"/>
      <c r="EV475" s="70">
        <f t="shared" si="2980"/>
        <v>0</v>
      </c>
      <c r="EW475" s="68">
        <f t="shared" si="2981"/>
        <v>0</v>
      </c>
      <c r="EX475" s="69"/>
      <c r="EY475" s="70">
        <f t="shared" si="2994"/>
        <v>0</v>
      </c>
      <c r="EZ475" s="68">
        <f t="shared" si="2995"/>
        <v>0</v>
      </c>
      <c r="FA475" s="68">
        <f t="shared" si="2996"/>
        <v>0</v>
      </c>
      <c r="FB475" s="68">
        <f t="shared" si="2997"/>
        <v>0</v>
      </c>
      <c r="FC475" s="68">
        <f t="shared" si="2998"/>
        <v>0</v>
      </c>
      <c r="FD475" s="68">
        <f t="shared" si="2982"/>
        <v>0</v>
      </c>
      <c r="FE475" s="72">
        <f t="shared" si="2983"/>
        <v>0</v>
      </c>
      <c r="FF475" s="72">
        <f t="shared" si="2984"/>
        <v>0</v>
      </c>
      <c r="FG475" s="70">
        <f t="shared" si="2985"/>
        <v>0</v>
      </c>
      <c r="FH475" t="str">
        <f t="shared" si="2986"/>
        <v>wrong</v>
      </c>
      <c r="FK475" s="68">
        <f t="shared" si="2999"/>
        <v>0</v>
      </c>
      <c r="FL475" s="69"/>
      <c r="FM475" s="69"/>
      <c r="FN475" s="70">
        <f t="shared" si="3000"/>
        <v>0</v>
      </c>
      <c r="FO475" s="68">
        <f t="shared" si="3001"/>
        <v>0</v>
      </c>
      <c r="FP475" s="69"/>
      <c r="FQ475" s="69"/>
      <c r="FR475" s="70">
        <f t="shared" si="3002"/>
        <v>0</v>
      </c>
    </row>
    <row r="476" spans="1:174" ht="48" customHeight="1" thickBot="1">
      <c r="A476" s="6228"/>
      <c r="B476" s="6310" t="str" cm="1">
        <f t="array" ref="B476">IFERROR(_xlfn.XLOOKUP(1, (INDEX(التشكيل_القديم!$L$5:$S$49, ,6)=$A471) * (INDEX(التشكيل_القديم!$L$5:$S$49, ,7)="عضو سادس"), INDEX(التشكيل_القديم!$L$5:$S$49, ,2)),"")</f>
        <v/>
      </c>
      <c r="C476" s="6310"/>
      <c r="D476" s="6310"/>
      <c r="E476" s="6310"/>
      <c r="F476" s="6310"/>
      <c r="G476" s="6310"/>
      <c r="H476" s="2170" t="str" cm="1">
        <f t="array" ref="H476">IFERROR(_xlfn.XLOOKUP(1, (INDEX(التشكيل_القديم!$L$5:$S$49, ,6)=$A471) * (INDEX(التشكيل_القديم!$L$5:$S$49, ,7)="عضو سادس"), INDEX(التشكيل_القديم!$L$5:$S$49, ,3)),"")</f>
        <v/>
      </c>
      <c r="I476" s="2171" t="str" cm="1">
        <f t="array" ref="I476">IFERROR(_xlfn.XLOOKUP(1, (INDEX(التشكيل_القديم!$L$5:$S$49, ,6)=$A471) * (INDEX(التشكيل_القديم!$L$5:$S$49, ,7)="عضو سادسر"), INDEX(التشكيل_القديم!$L$5:$S$49, ,4)),"")</f>
        <v/>
      </c>
      <c r="J476" s="6232"/>
      <c r="K476" s="6235"/>
      <c r="L476" s="5675">
        <f>الاعدادات!$D$10</f>
        <v>2026</v>
      </c>
      <c r="M476" s="2016">
        <v>65</v>
      </c>
      <c r="N476" s="107"/>
      <c r="O476" s="107"/>
      <c r="P476" s="107"/>
      <c r="Q476" s="107"/>
      <c r="R476" s="107"/>
      <c r="S476" s="107"/>
      <c r="T476" s="107"/>
      <c r="U476" s="107"/>
      <c r="V476" s="107"/>
      <c r="W476" s="107"/>
      <c r="X476" s="107"/>
      <c r="Y476" s="2020"/>
      <c r="Z476" s="5681">
        <f t="shared" si="2987"/>
        <v>65</v>
      </c>
      <c r="AA476" s="2023"/>
      <c r="AB476" s="110"/>
      <c r="AC476" s="5672">
        <f t="shared" si="2988"/>
        <v>0</v>
      </c>
      <c r="AD476" s="5672">
        <f t="shared" si="2989"/>
        <v>0</v>
      </c>
      <c r="AE476" s="5662">
        <f>BP476+CR476+BP483+CR483+DT476+DT483</f>
        <v>0</v>
      </c>
      <c r="AF476" s="5663">
        <f t="shared" si="2957"/>
        <v>0</v>
      </c>
      <c r="AG476" s="5662">
        <f t="shared" si="2958"/>
        <v>0</v>
      </c>
      <c r="AH476" s="5664">
        <f t="shared" si="2990"/>
        <v>0</v>
      </c>
      <c r="AI476" s="5662">
        <f t="shared" si="2959"/>
        <v>0</v>
      </c>
      <c r="AJ476" s="5662">
        <f t="shared" si="2960"/>
        <v>0</v>
      </c>
      <c r="AK476" s="5662">
        <f t="shared" si="2961"/>
        <v>0</v>
      </c>
      <c r="AL476" s="5662">
        <f t="shared" si="2962"/>
        <v>0</v>
      </c>
      <c r="AM476" s="5663">
        <f t="shared" si="2963"/>
        <v>0</v>
      </c>
      <c r="AN476" s="5665">
        <f t="shared" si="2991"/>
        <v>0</v>
      </c>
      <c r="AO476" s="5665">
        <f t="shared" si="2964"/>
        <v>0</v>
      </c>
      <c r="AP476" s="5665">
        <f>BZ476+DB476+DB483+BZ483+ED476+ED483</f>
        <v>0</v>
      </c>
      <c r="AQ476" s="5663">
        <f t="shared" si="2965"/>
        <v>0</v>
      </c>
      <c r="AR476" s="5666">
        <f>CA476+DC476+CA483+DC483+EE476+EE483</f>
        <v>0</v>
      </c>
      <c r="AS476" s="5673">
        <f t="shared" si="2966"/>
        <v>0</v>
      </c>
      <c r="AT476" s="2023"/>
      <c r="AU476" s="5674">
        <f t="shared" si="2967"/>
        <v>0</v>
      </c>
      <c r="AV476" s="5674">
        <f t="shared" si="2968"/>
        <v>0</v>
      </c>
      <c r="AW476" s="111"/>
      <c r="AX476" s="112"/>
      <c r="AY476" s="65">
        <f t="shared" si="2969"/>
        <v>0</v>
      </c>
      <c r="AZ476" s="113"/>
      <c r="BA476" s="5662">
        <f t="shared" si="2970"/>
        <v>-65</v>
      </c>
      <c r="BB476" s="2159"/>
      <c r="BC476" s="5683">
        <f>الاعدادات!$D$10</f>
        <v>2026</v>
      </c>
      <c r="BD476" s="117"/>
      <c r="BE476" s="118"/>
      <c r="BF476" s="118"/>
      <c r="BG476" s="119"/>
      <c r="BH476" s="119"/>
      <c r="BI476" s="119"/>
      <c r="BJ476" s="120"/>
      <c r="BK476" s="121"/>
      <c r="BL476" s="122"/>
      <c r="BM476" s="122"/>
      <c r="BN476" s="123"/>
      <c r="BO476" s="123"/>
      <c r="BP476" s="124"/>
      <c r="BQ476" s="125">
        <f t="shared" si="2971"/>
        <v>0</v>
      </c>
      <c r="BR476" s="126"/>
      <c r="BS476" s="127"/>
      <c r="BT476" s="128"/>
      <c r="BU476" s="129"/>
      <c r="BV476" s="130"/>
      <c r="BW476" s="131"/>
      <c r="BX476" s="132"/>
      <c r="BY476" s="133"/>
      <c r="BZ476" s="134"/>
      <c r="CA476" s="135"/>
      <c r="CB476" s="136">
        <f t="shared" si="2972"/>
        <v>0</v>
      </c>
      <c r="CC476" s="137"/>
      <c r="CD476" s="128"/>
      <c r="CE476" s="138"/>
      <c r="CF476" s="139"/>
      <c r="CG476" s="118"/>
      <c r="CH476" s="118"/>
      <c r="CI476" s="119"/>
      <c r="CJ476" s="119"/>
      <c r="CK476" s="119"/>
      <c r="CL476" s="120"/>
      <c r="CM476" s="121"/>
      <c r="CN476" s="122"/>
      <c r="CO476" s="122"/>
      <c r="CP476" s="123"/>
      <c r="CQ476" s="123"/>
      <c r="CR476" s="124"/>
      <c r="CS476" s="125">
        <f t="shared" si="2973"/>
        <v>0</v>
      </c>
      <c r="CT476" s="126"/>
      <c r="CU476" s="127"/>
      <c r="CV476" s="128"/>
      <c r="CW476" s="129"/>
      <c r="CX476" s="130"/>
      <c r="CY476" s="131"/>
      <c r="CZ476" s="132"/>
      <c r="DA476" s="133"/>
      <c r="DB476" s="134"/>
      <c r="DC476" s="135"/>
      <c r="DD476" s="140">
        <f>SUM(CS476:DC476)</f>
        <v>0</v>
      </c>
      <c r="DE476" s="137"/>
      <c r="DF476" s="128"/>
      <c r="DG476" s="141"/>
      <c r="DH476" s="139"/>
      <c r="DI476" s="118"/>
      <c r="DJ476" s="118"/>
      <c r="DK476" s="119"/>
      <c r="DL476" s="119"/>
      <c r="DM476" s="119"/>
      <c r="DN476" s="120"/>
      <c r="DO476" s="121"/>
      <c r="DP476" s="122"/>
      <c r="DQ476" s="122"/>
      <c r="DR476" s="123"/>
      <c r="DS476" s="123"/>
      <c r="DT476" s="124"/>
      <c r="DU476" s="125">
        <f t="shared" ref="DU476:DU477" si="3003">DT476+DS476+DR476+DQ476+DP476+DO476+DN476+DM476+DL476+DK476+DJ476+DI476+DH476</f>
        <v>0</v>
      </c>
      <c r="DV476" s="126"/>
      <c r="DW476" s="127"/>
      <c r="DX476" s="128"/>
      <c r="DY476" s="129"/>
      <c r="DZ476" s="130"/>
      <c r="EA476" s="131"/>
      <c r="EB476" s="132"/>
      <c r="EC476" s="133"/>
      <c r="ED476" s="134"/>
      <c r="EE476" s="135"/>
      <c r="EF476" s="140">
        <f>SUM(DU476:EE476)</f>
        <v>0</v>
      </c>
      <c r="EG476" s="137"/>
      <c r="EH476" s="128"/>
      <c r="EI476" s="141"/>
      <c r="EJ476" s="5675">
        <f>الاعدادات!$D$10</f>
        <v>2026</v>
      </c>
      <c r="EK476" s="68">
        <f t="shared" si="2977"/>
        <v>0</v>
      </c>
      <c r="EL476" s="69"/>
      <c r="EM476" s="69"/>
      <c r="EN476" s="70">
        <f t="shared" si="2992"/>
        <v>0</v>
      </c>
      <c r="EO476" s="68">
        <f t="shared" si="2978"/>
        <v>0</v>
      </c>
      <c r="EP476" s="69"/>
      <c r="EQ476" s="69"/>
      <c r="ER476" s="70">
        <f t="shared" si="2993"/>
        <v>0</v>
      </c>
      <c r="ES476" s="68">
        <f t="shared" si="2979"/>
        <v>0</v>
      </c>
      <c r="ET476" s="69"/>
      <c r="EU476" s="71"/>
      <c r="EV476" s="70">
        <f t="shared" si="2980"/>
        <v>0</v>
      </c>
      <c r="EW476" s="68">
        <f t="shared" si="2981"/>
        <v>0</v>
      </c>
      <c r="EX476" s="69"/>
      <c r="EY476" s="70">
        <f t="shared" si="2994"/>
        <v>0</v>
      </c>
      <c r="EZ476" s="68">
        <f t="shared" si="2995"/>
        <v>0</v>
      </c>
      <c r="FA476" s="68">
        <f t="shared" si="2996"/>
        <v>0</v>
      </c>
      <c r="FB476" s="68">
        <f t="shared" si="2997"/>
        <v>0</v>
      </c>
      <c r="FC476" s="68">
        <f t="shared" si="2998"/>
        <v>0</v>
      </c>
      <c r="FD476" s="68">
        <f t="shared" si="2982"/>
        <v>0</v>
      </c>
      <c r="FE476" s="72">
        <f t="shared" si="2983"/>
        <v>0</v>
      </c>
      <c r="FF476" s="72">
        <f t="shared" si="2984"/>
        <v>0</v>
      </c>
      <c r="FG476" s="70">
        <f t="shared" si="2985"/>
        <v>0</v>
      </c>
      <c r="FH476" t="str">
        <f t="shared" si="2986"/>
        <v>wrong</v>
      </c>
      <c r="FK476" s="68">
        <f t="shared" si="2999"/>
        <v>0</v>
      </c>
      <c r="FL476" s="69"/>
      <c r="FM476" s="69"/>
      <c r="FN476" s="70">
        <f t="shared" si="3000"/>
        <v>0</v>
      </c>
      <c r="FO476" s="68">
        <f t="shared" si="3001"/>
        <v>0</v>
      </c>
      <c r="FP476" s="69"/>
      <c r="FQ476" s="69"/>
      <c r="FR476" s="70">
        <f t="shared" si="3002"/>
        <v>0</v>
      </c>
    </row>
    <row r="477" spans="1:174" ht="48" customHeight="1" thickBot="1">
      <c r="A477" s="6229"/>
      <c r="B477" s="6249"/>
      <c r="C477" s="6249"/>
      <c r="D477" s="6249"/>
      <c r="E477" s="6249"/>
      <c r="F477" s="6249"/>
      <c r="G477" s="6249"/>
      <c r="H477" s="2011"/>
      <c r="I477" s="105"/>
      <c r="J477" s="6233"/>
      <c r="K477" s="6236"/>
      <c r="L477" s="115" t="s">
        <v>181</v>
      </c>
      <c r="M477" s="5684">
        <f t="shared" ref="M477:U477" si="3004">SUM(M472:M476)</f>
        <v>156</v>
      </c>
      <c r="N477" s="5684">
        <f t="shared" si="3004"/>
        <v>0</v>
      </c>
      <c r="O477" s="5684">
        <f t="shared" si="3004"/>
        <v>0</v>
      </c>
      <c r="P477" s="5684">
        <f t="shared" si="3004"/>
        <v>0</v>
      </c>
      <c r="Q477" s="5684">
        <f t="shared" si="3004"/>
        <v>0</v>
      </c>
      <c r="R477" s="5684">
        <f t="shared" si="3004"/>
        <v>0</v>
      </c>
      <c r="S477" s="5684">
        <f t="shared" si="3004"/>
        <v>0</v>
      </c>
      <c r="T477" s="5684">
        <f t="shared" si="3004"/>
        <v>0</v>
      </c>
      <c r="U477" s="5684">
        <f t="shared" si="3004"/>
        <v>0</v>
      </c>
      <c r="V477" s="116"/>
      <c r="W477" s="5684">
        <f t="shared" ref="W477:AZ477" si="3005">SUM(W472:W476)</f>
        <v>0</v>
      </c>
      <c r="X477" s="5684">
        <f t="shared" si="3005"/>
        <v>0</v>
      </c>
      <c r="Y477" s="5684">
        <f t="shared" si="3005"/>
        <v>0</v>
      </c>
      <c r="Z477" s="5684">
        <f t="shared" si="3005"/>
        <v>156</v>
      </c>
      <c r="AA477" s="5684">
        <f t="shared" si="3005"/>
        <v>0</v>
      </c>
      <c r="AB477" s="5684">
        <f t="shared" si="3005"/>
        <v>0</v>
      </c>
      <c r="AC477" s="5684">
        <f t="shared" si="3005"/>
        <v>0</v>
      </c>
      <c r="AD477" s="5684">
        <f t="shared" si="3005"/>
        <v>0</v>
      </c>
      <c r="AE477" s="5684">
        <f t="shared" si="3005"/>
        <v>0</v>
      </c>
      <c r="AF477" s="5684">
        <f t="shared" si="3005"/>
        <v>0</v>
      </c>
      <c r="AG477" s="5684">
        <f t="shared" si="3005"/>
        <v>0</v>
      </c>
      <c r="AH477" s="5684">
        <f t="shared" si="3005"/>
        <v>0</v>
      </c>
      <c r="AI477" s="5684">
        <f t="shared" si="3005"/>
        <v>0</v>
      </c>
      <c r="AJ477" s="5684">
        <f t="shared" si="3005"/>
        <v>0</v>
      </c>
      <c r="AK477" s="5684">
        <f t="shared" si="3005"/>
        <v>0</v>
      </c>
      <c r="AL477" s="5684">
        <f t="shared" si="3005"/>
        <v>0</v>
      </c>
      <c r="AM477" s="5684">
        <f t="shared" si="3005"/>
        <v>0</v>
      </c>
      <c r="AN477" s="5684">
        <f t="shared" si="3005"/>
        <v>0</v>
      </c>
      <c r="AO477" s="5684">
        <f t="shared" si="3005"/>
        <v>0</v>
      </c>
      <c r="AP477" s="5684">
        <f t="shared" si="3005"/>
        <v>0</v>
      </c>
      <c r="AQ477" s="5684">
        <f t="shared" si="3005"/>
        <v>0</v>
      </c>
      <c r="AR477" s="5684">
        <f t="shared" si="3005"/>
        <v>0</v>
      </c>
      <c r="AS477" s="5684">
        <f t="shared" si="3005"/>
        <v>0</v>
      </c>
      <c r="AT477" s="5684">
        <f t="shared" si="3005"/>
        <v>0</v>
      </c>
      <c r="AU477" s="5684">
        <f t="shared" si="3005"/>
        <v>0</v>
      </c>
      <c r="AV477" s="5684">
        <f t="shared" si="3005"/>
        <v>0</v>
      </c>
      <c r="AW477" s="5684">
        <f t="shared" si="3005"/>
        <v>0</v>
      </c>
      <c r="AX477" s="5684">
        <f t="shared" si="3005"/>
        <v>0</v>
      </c>
      <c r="AY477" s="5684">
        <f t="shared" si="3005"/>
        <v>0</v>
      </c>
      <c r="AZ477" s="5684">
        <f t="shared" si="3005"/>
        <v>0</v>
      </c>
      <c r="BA477" s="5685">
        <f t="shared" si="2970"/>
        <v>-156</v>
      </c>
      <c r="BB477" s="2159"/>
      <c r="BC477" s="156" t="s">
        <v>181</v>
      </c>
      <c r="BD477" s="840">
        <f t="shared" ref="BD477:BP477" si="3006">SUM(BD472:BD476)</f>
        <v>0</v>
      </c>
      <c r="BE477" s="841">
        <f t="shared" si="3006"/>
        <v>0</v>
      </c>
      <c r="BF477" s="841">
        <f t="shared" si="3006"/>
        <v>0</v>
      </c>
      <c r="BG477" s="841">
        <f t="shared" si="3006"/>
        <v>0</v>
      </c>
      <c r="BH477" s="841">
        <f t="shared" si="3006"/>
        <v>0</v>
      </c>
      <c r="BI477" s="841">
        <f t="shared" si="3006"/>
        <v>0</v>
      </c>
      <c r="BJ477" s="841">
        <f t="shared" si="3006"/>
        <v>0</v>
      </c>
      <c r="BK477" s="841">
        <f t="shared" si="3006"/>
        <v>0</v>
      </c>
      <c r="BL477" s="841">
        <f t="shared" si="3006"/>
        <v>0</v>
      </c>
      <c r="BM477" s="841">
        <f t="shared" si="3006"/>
        <v>0</v>
      </c>
      <c r="BN477" s="841">
        <f t="shared" si="3006"/>
        <v>0</v>
      </c>
      <c r="BO477" s="841">
        <f t="shared" si="3006"/>
        <v>0</v>
      </c>
      <c r="BP477" s="841">
        <f t="shared" si="3006"/>
        <v>0</v>
      </c>
      <c r="BQ477" s="842">
        <f t="shared" si="2971"/>
        <v>0</v>
      </c>
      <c r="BR477" s="841">
        <f t="shared" ref="BR477:CR477" si="3007">SUM(BR472:BR476)</f>
        <v>0</v>
      </c>
      <c r="BS477" s="841">
        <f t="shared" si="3007"/>
        <v>0</v>
      </c>
      <c r="BT477" s="841">
        <f t="shared" si="3007"/>
        <v>0</v>
      </c>
      <c r="BU477" s="841">
        <f t="shared" si="3007"/>
        <v>0</v>
      </c>
      <c r="BV477" s="841">
        <f t="shared" si="3007"/>
        <v>0</v>
      </c>
      <c r="BW477" s="841">
        <f t="shared" si="3007"/>
        <v>0</v>
      </c>
      <c r="BX477" s="841">
        <f t="shared" si="3007"/>
        <v>0</v>
      </c>
      <c r="BY477" s="841">
        <f t="shared" si="3007"/>
        <v>0</v>
      </c>
      <c r="BZ477" s="2030">
        <f t="shared" si="3007"/>
        <v>0</v>
      </c>
      <c r="CA477" s="841">
        <f t="shared" si="3007"/>
        <v>0</v>
      </c>
      <c r="CB477" s="841">
        <f t="shared" si="3007"/>
        <v>0</v>
      </c>
      <c r="CC477" s="841">
        <f t="shared" si="3007"/>
        <v>0</v>
      </c>
      <c r="CD477" s="841">
        <f t="shared" si="3007"/>
        <v>0</v>
      </c>
      <c r="CE477" s="5686">
        <f t="shared" si="3007"/>
        <v>0</v>
      </c>
      <c r="CF477" s="840">
        <f t="shared" si="3007"/>
        <v>0</v>
      </c>
      <c r="CG477" s="841">
        <f t="shared" si="3007"/>
        <v>0</v>
      </c>
      <c r="CH477" s="841">
        <f t="shared" si="3007"/>
        <v>0</v>
      </c>
      <c r="CI477" s="841">
        <f t="shared" si="3007"/>
        <v>0</v>
      </c>
      <c r="CJ477" s="841">
        <f t="shared" si="3007"/>
        <v>0</v>
      </c>
      <c r="CK477" s="841">
        <f t="shared" si="3007"/>
        <v>0</v>
      </c>
      <c r="CL477" s="841">
        <f t="shared" si="3007"/>
        <v>0</v>
      </c>
      <c r="CM477" s="841">
        <f t="shared" si="3007"/>
        <v>0</v>
      </c>
      <c r="CN477" s="841">
        <f t="shared" si="3007"/>
        <v>0</v>
      </c>
      <c r="CO477" s="841">
        <f t="shared" si="3007"/>
        <v>0</v>
      </c>
      <c r="CP477" s="841">
        <f t="shared" si="3007"/>
        <v>0</v>
      </c>
      <c r="CQ477" s="841">
        <f t="shared" si="3007"/>
        <v>0</v>
      </c>
      <c r="CR477" s="841">
        <f t="shared" si="3007"/>
        <v>0</v>
      </c>
      <c r="CS477" s="842">
        <f t="shared" si="2973"/>
        <v>0</v>
      </c>
      <c r="CT477" s="841">
        <f t="shared" ref="CT477:DT477" si="3008">SUM(CT472:CT476)</f>
        <v>0</v>
      </c>
      <c r="CU477" s="841">
        <f t="shared" si="3008"/>
        <v>0</v>
      </c>
      <c r="CV477" s="841">
        <f t="shared" si="3008"/>
        <v>0</v>
      </c>
      <c r="CW477" s="841">
        <f t="shared" si="3008"/>
        <v>0</v>
      </c>
      <c r="CX477" s="841">
        <f t="shared" si="3008"/>
        <v>0</v>
      </c>
      <c r="CY477" s="841">
        <f t="shared" si="3008"/>
        <v>0</v>
      </c>
      <c r="CZ477" s="841">
        <f t="shared" si="3008"/>
        <v>0</v>
      </c>
      <c r="DA477" s="841">
        <f t="shared" si="3008"/>
        <v>0</v>
      </c>
      <c r="DB477" s="2030">
        <f t="shared" si="3008"/>
        <v>0</v>
      </c>
      <c r="DC477" s="841">
        <f t="shared" si="3008"/>
        <v>0</v>
      </c>
      <c r="DD477" s="841">
        <f t="shared" si="3008"/>
        <v>0</v>
      </c>
      <c r="DE477" s="841">
        <f t="shared" si="3008"/>
        <v>0</v>
      </c>
      <c r="DF477" s="841">
        <f t="shared" si="3008"/>
        <v>0</v>
      </c>
      <c r="DG477" s="5686">
        <f t="shared" si="3008"/>
        <v>0</v>
      </c>
      <c r="DH477" s="840">
        <f t="shared" si="3008"/>
        <v>0</v>
      </c>
      <c r="DI477" s="841">
        <f t="shared" si="3008"/>
        <v>0</v>
      </c>
      <c r="DJ477" s="841">
        <f t="shared" si="3008"/>
        <v>0</v>
      </c>
      <c r="DK477" s="841">
        <f t="shared" si="3008"/>
        <v>0</v>
      </c>
      <c r="DL477" s="841">
        <f t="shared" si="3008"/>
        <v>0</v>
      </c>
      <c r="DM477" s="841">
        <f t="shared" si="3008"/>
        <v>0</v>
      </c>
      <c r="DN477" s="841">
        <f t="shared" si="3008"/>
        <v>0</v>
      </c>
      <c r="DO477" s="841">
        <f t="shared" si="3008"/>
        <v>0</v>
      </c>
      <c r="DP477" s="841">
        <f t="shared" si="3008"/>
        <v>0</v>
      </c>
      <c r="DQ477" s="841">
        <f t="shared" si="3008"/>
        <v>0</v>
      </c>
      <c r="DR477" s="841">
        <f t="shared" si="3008"/>
        <v>0</v>
      </c>
      <c r="DS477" s="841">
        <f t="shared" si="3008"/>
        <v>0</v>
      </c>
      <c r="DT477" s="841">
        <f t="shared" si="3008"/>
        <v>0</v>
      </c>
      <c r="DU477" s="842">
        <f t="shared" si="3003"/>
        <v>0</v>
      </c>
      <c r="DV477" s="841">
        <f t="shared" ref="DV477:EI477" si="3009">SUM(DV472:DV476)</f>
        <v>0</v>
      </c>
      <c r="DW477" s="841">
        <f t="shared" si="3009"/>
        <v>0</v>
      </c>
      <c r="DX477" s="841">
        <f t="shared" si="3009"/>
        <v>0</v>
      </c>
      <c r="DY477" s="841">
        <f t="shared" si="3009"/>
        <v>0</v>
      </c>
      <c r="DZ477" s="841">
        <f t="shared" si="3009"/>
        <v>0</v>
      </c>
      <c r="EA477" s="841">
        <f t="shared" si="3009"/>
        <v>0</v>
      </c>
      <c r="EB477" s="841">
        <f t="shared" si="3009"/>
        <v>0</v>
      </c>
      <c r="EC477" s="841">
        <f t="shared" si="3009"/>
        <v>0</v>
      </c>
      <c r="ED477" s="2030">
        <f t="shared" si="3009"/>
        <v>0</v>
      </c>
      <c r="EE477" s="841">
        <f t="shared" si="3009"/>
        <v>0</v>
      </c>
      <c r="EF477" s="841">
        <f t="shared" si="3009"/>
        <v>0</v>
      </c>
      <c r="EG477" s="841">
        <f t="shared" si="3009"/>
        <v>0</v>
      </c>
      <c r="EH477" s="841">
        <f t="shared" si="3009"/>
        <v>0</v>
      </c>
      <c r="EI477" s="5686">
        <f t="shared" si="3009"/>
        <v>0</v>
      </c>
      <c r="EJ477" s="142" t="s">
        <v>106</v>
      </c>
      <c r="EK477" s="846">
        <f t="shared" ref="EK477:EU477" si="3010">SUM(EK472:EK476)</f>
        <v>0</v>
      </c>
      <c r="EL477" s="847">
        <f t="shared" si="3010"/>
        <v>0</v>
      </c>
      <c r="EM477" s="847">
        <f t="shared" si="3010"/>
        <v>0</v>
      </c>
      <c r="EN477" s="848">
        <f t="shared" si="3010"/>
        <v>0</v>
      </c>
      <c r="EO477" s="846">
        <f t="shared" si="3010"/>
        <v>0</v>
      </c>
      <c r="EP477" s="847">
        <f t="shared" si="3010"/>
        <v>0</v>
      </c>
      <c r="EQ477" s="847">
        <f t="shared" si="3010"/>
        <v>0</v>
      </c>
      <c r="ER477" s="848">
        <f t="shared" si="3010"/>
        <v>0</v>
      </c>
      <c r="ES477" s="846">
        <f t="shared" si="3010"/>
        <v>0</v>
      </c>
      <c r="ET477" s="847">
        <f t="shared" si="3010"/>
        <v>0</v>
      </c>
      <c r="EU477" s="848">
        <f t="shared" si="3010"/>
        <v>0</v>
      </c>
      <c r="EV477" s="849">
        <f t="shared" si="2980"/>
        <v>0</v>
      </c>
      <c r="EW477" s="846">
        <f t="shared" ref="EW477:FC477" si="3011">SUM(EW472:EW476)</f>
        <v>0</v>
      </c>
      <c r="EX477" s="847">
        <f t="shared" si="3011"/>
        <v>0</v>
      </c>
      <c r="EY477" s="848">
        <f t="shared" si="3011"/>
        <v>0</v>
      </c>
      <c r="EZ477" s="846">
        <f t="shared" si="3011"/>
        <v>0</v>
      </c>
      <c r="FA477" s="847">
        <f t="shared" si="3011"/>
        <v>0</v>
      </c>
      <c r="FB477" s="847">
        <f t="shared" si="3011"/>
        <v>0</v>
      </c>
      <c r="FC477" s="848">
        <f t="shared" si="3011"/>
        <v>0</v>
      </c>
      <c r="FD477" s="850">
        <f t="shared" si="2982"/>
        <v>0</v>
      </c>
      <c r="FE477" s="851">
        <f t="shared" si="2983"/>
        <v>0</v>
      </c>
      <c r="FF477" s="851">
        <f t="shared" si="2984"/>
        <v>0</v>
      </c>
      <c r="FG477" s="849">
        <f t="shared" si="2985"/>
        <v>0</v>
      </c>
      <c r="FI477" s="5651"/>
      <c r="FJ477" s="5651"/>
      <c r="FK477" s="846">
        <f>SUM(FK472:FK476)</f>
        <v>0</v>
      </c>
      <c r="FL477" s="847">
        <f t="shared" ref="FL477:FM477" si="3012">SUM(FL474:FL476)</f>
        <v>0</v>
      </c>
      <c r="FM477" s="847">
        <f t="shared" si="3012"/>
        <v>0</v>
      </c>
      <c r="FN477" s="848">
        <f>SUM(FN472:FN476)</f>
        <v>0</v>
      </c>
      <c r="FO477" s="846">
        <f>SUM(FO472:FO476)</f>
        <v>0</v>
      </c>
      <c r="FP477" s="847">
        <f t="shared" ref="FP477:FQ477" si="3013">SUM(FP474:FP476)</f>
        <v>0</v>
      </c>
      <c r="FQ477" s="847">
        <f t="shared" si="3013"/>
        <v>0</v>
      </c>
      <c r="FR477" s="848">
        <f>SUM(FR472:FR476)</f>
        <v>0</v>
      </c>
    </row>
    <row r="478" spans="1:174" ht="48" customHeight="1" thickBot="1">
      <c r="A478" s="6311" t="s">
        <v>1146</v>
      </c>
      <c r="B478" s="6312"/>
      <c r="C478" s="6312"/>
      <c r="D478" s="6312"/>
      <c r="E478" s="6312"/>
      <c r="F478" s="6312"/>
      <c r="G478" s="6312"/>
      <c r="H478" s="6312"/>
      <c r="I478" s="6312"/>
      <c r="J478" s="6313"/>
      <c r="K478" s="114">
        <v>32</v>
      </c>
      <c r="L478" s="148"/>
      <c r="M478" s="148"/>
      <c r="N478" s="148"/>
      <c r="O478" s="149"/>
      <c r="P478" s="149"/>
      <c r="Q478" s="149"/>
      <c r="R478" s="148"/>
      <c r="S478" s="148"/>
      <c r="T478" s="148"/>
      <c r="U478" s="148"/>
      <c r="V478" s="148"/>
      <c r="W478" s="148"/>
      <c r="X478" s="148"/>
      <c r="Y478" s="148"/>
      <c r="Z478" s="149"/>
      <c r="AA478" s="149"/>
      <c r="AB478" s="149"/>
      <c r="AC478" s="148"/>
      <c r="AD478" s="148"/>
      <c r="AE478" s="148"/>
      <c r="AF478" s="2163"/>
      <c r="AG478" s="148"/>
      <c r="AH478" s="151"/>
      <c r="AI478" s="148"/>
      <c r="AJ478" s="148"/>
      <c r="AK478" s="148"/>
      <c r="AL478" s="148"/>
      <c r="AM478" s="2163"/>
      <c r="AN478" s="151"/>
      <c r="AO478" s="151"/>
      <c r="AP478" s="151"/>
      <c r="AQ478" s="151"/>
      <c r="AR478" s="151"/>
      <c r="AS478" s="2164"/>
      <c r="AT478" s="148"/>
      <c r="AU478" s="148"/>
      <c r="AV478" s="148"/>
      <c r="AW478" s="148"/>
      <c r="AX478" s="148"/>
      <c r="AY478" s="2164"/>
      <c r="AZ478" s="148"/>
      <c r="BA478" s="148"/>
      <c r="BB478" s="2165"/>
      <c r="BC478" s="1996"/>
      <c r="BD478" s="5653">
        <f>_xlfn.XLOOKUP(B473,التشكيل_القديم!$M$5:$M$39,التشكيل_القديم!$L$5:$L$39,0,0)</f>
        <v>26</v>
      </c>
      <c r="BE478" s="6200" t="str">
        <f>"(3)             "&amp; "عضو يسار الدائرة  /  "  &amp;B473</f>
        <v>(3)             عضو يسار الدائرة  /  احمد علي نجاتي احمد</v>
      </c>
      <c r="BF478" s="6200"/>
      <c r="BG478" s="6200"/>
      <c r="BH478" s="6200"/>
      <c r="BI478" s="6200"/>
      <c r="BJ478" s="6200"/>
      <c r="BK478" s="6200"/>
      <c r="BL478" s="6200"/>
      <c r="BM478" s="6200"/>
      <c r="BN478" s="6200"/>
      <c r="BO478" s="6200"/>
      <c r="BP478" s="6200"/>
      <c r="BQ478" s="6200"/>
      <c r="BR478" s="6200"/>
      <c r="BS478" s="6200"/>
      <c r="BT478" s="6200"/>
      <c r="BU478" s="6200"/>
      <c r="BV478" s="6200"/>
      <c r="BW478" s="6200"/>
      <c r="BX478" s="6200"/>
      <c r="BY478" s="6200"/>
      <c r="BZ478" s="6200"/>
      <c r="CA478" s="6200"/>
      <c r="CB478" s="6200"/>
      <c r="CC478" s="6200"/>
      <c r="CD478" s="6200"/>
      <c r="CE478" s="6201"/>
      <c r="CF478" s="5687">
        <f>_xlfn.XLOOKUP(B474,التشكيل_القديم!$M$5:$M$39,التشكيل_القديم!$L$5:$L$39,0,0)</f>
        <v>0</v>
      </c>
      <c r="CG478" s="6369" t="str">
        <f>IF(B474&lt;&gt;"", "(4)             "&amp; "عضو يسار اليسار  الدائرة  /  "  &amp;B474,"لا يوجد عضو رابع")</f>
        <v>لا يوجد عضو رابع</v>
      </c>
      <c r="CH478" s="6200"/>
      <c r="CI478" s="6200"/>
      <c r="CJ478" s="6200"/>
      <c r="CK478" s="6200"/>
      <c r="CL478" s="6200"/>
      <c r="CM478" s="6200"/>
      <c r="CN478" s="6200"/>
      <c r="CO478" s="6200"/>
      <c r="CP478" s="6200"/>
      <c r="CQ478" s="6200"/>
      <c r="CR478" s="6200"/>
      <c r="CS478" s="6200"/>
      <c r="CT478" s="6200"/>
      <c r="CU478" s="6200"/>
      <c r="CV478" s="6200"/>
      <c r="CW478" s="6200"/>
      <c r="CX478" s="6200"/>
      <c r="CY478" s="6200"/>
      <c r="CZ478" s="6200"/>
      <c r="DA478" s="6200"/>
      <c r="DB478" s="6200"/>
      <c r="DC478" s="6200"/>
      <c r="DD478" s="6200"/>
      <c r="DE478" s="6200"/>
      <c r="DF478" s="6200"/>
      <c r="DG478" s="6201"/>
      <c r="DH478" s="5687">
        <f>_xlfn.XLOOKUP(B476,التشكيل_القديم!$M$5:$M$39,التشكيل_القديم!$L$5:$L$39,0,0)</f>
        <v>0</v>
      </c>
      <c r="DI478" s="6200" t="str">
        <f xml:space="preserve"> IF(B476&lt;&gt;"","(6)             "&amp;"عضو يسار يسار يسار اليسار  الدائرة  /  "  &amp;B476,"لا يوجد عضو سادس")</f>
        <v>لا يوجد عضو سادس</v>
      </c>
      <c r="DJ478" s="6200"/>
      <c r="DK478" s="6200"/>
      <c r="DL478" s="6200"/>
      <c r="DM478" s="6200"/>
      <c r="DN478" s="6200"/>
      <c r="DO478" s="6200"/>
      <c r="DP478" s="6200"/>
      <c r="DQ478" s="6200"/>
      <c r="DR478" s="6200"/>
      <c r="DS478" s="6200"/>
      <c r="DT478" s="6200"/>
      <c r="DU478" s="6200"/>
      <c r="DV478" s="6200"/>
      <c r="DW478" s="6200"/>
      <c r="DX478" s="6200"/>
      <c r="DY478" s="6200"/>
      <c r="DZ478" s="6200"/>
      <c r="EA478" s="6200"/>
      <c r="EB478" s="6200"/>
      <c r="EC478" s="6200"/>
      <c r="ED478" s="6200"/>
      <c r="EE478" s="6200"/>
      <c r="EF478" s="6200"/>
      <c r="EG478" s="6200"/>
      <c r="EH478" s="6200"/>
      <c r="EI478" s="6201"/>
      <c r="EJ478" s="162"/>
      <c r="EK478" s="6348" t="s">
        <v>23</v>
      </c>
      <c r="EL478" s="6349"/>
      <c r="EM478" s="6349"/>
      <c r="EN478" s="6350"/>
      <c r="EO478" s="6370" t="s">
        <v>33</v>
      </c>
      <c r="EP478" s="6370"/>
      <c r="EQ478" s="6370"/>
      <c r="ER478" s="6371"/>
      <c r="ES478" s="6351" t="s">
        <v>184</v>
      </c>
      <c r="ET478" s="6352"/>
      <c r="EU478" s="6352"/>
      <c r="EV478" s="6353"/>
      <c r="EW478" s="6366" t="s">
        <v>185</v>
      </c>
      <c r="EX478" s="6367"/>
      <c r="EY478" s="6367"/>
      <c r="EZ478" s="6368"/>
      <c r="FA478" s="6354" t="s">
        <v>200</v>
      </c>
      <c r="FB478" s="6355"/>
      <c r="FC478" s="6355"/>
      <c r="FD478" s="6356"/>
      <c r="FE478" s="6338" t="s">
        <v>597</v>
      </c>
      <c r="FF478" s="6339"/>
      <c r="FG478" s="6339"/>
      <c r="FH478" s="6340"/>
      <c r="FI478" s="852" t="s">
        <v>205</v>
      </c>
      <c r="FJ478" s="838" t="s">
        <v>190</v>
      </c>
      <c r="FK478" s="838" t="s">
        <v>203</v>
      </c>
      <c r="FL478" s="838" t="s">
        <v>204</v>
      </c>
      <c r="FM478" s="839" t="s">
        <v>116</v>
      </c>
    </row>
    <row r="479" spans="1:174" ht="48" customHeight="1" thickBot="1">
      <c r="A479" s="6202" t="str">
        <f>IF(AND(FH472="ok",FH473="ok",FH474="ok",FH475="ok",FH476="ok", H479 &lt;&gt;"فارغ"),"ok","wrong")</f>
        <v>wrong</v>
      </c>
      <c r="B479" s="6203"/>
      <c r="C479" s="6203"/>
      <c r="D479" s="6203"/>
      <c r="E479" s="6203"/>
      <c r="F479" s="6203"/>
      <c r="G479" s="6204"/>
      <c r="H479" s="6208" t="str">
        <f>IF(Z477=0,"فارغ","")</f>
        <v/>
      </c>
      <c r="I479" s="6209"/>
      <c r="J479" s="6209"/>
      <c r="K479" s="6209"/>
      <c r="L479" s="5677" t="str">
        <f>الاعدادات!$D$6</f>
        <v>2022 وما قبلها</v>
      </c>
      <c r="M479" s="149"/>
      <c r="N479" s="149"/>
      <c r="O479" s="149"/>
      <c r="P479" s="149"/>
      <c r="Q479" s="149"/>
      <c r="R479" s="148"/>
      <c r="S479" s="148"/>
      <c r="T479" s="148"/>
      <c r="U479" s="148"/>
      <c r="V479" s="148"/>
      <c r="W479" s="148"/>
      <c r="X479" s="148"/>
      <c r="Y479" s="148"/>
      <c r="Z479" s="2166"/>
      <c r="AA479" s="148"/>
      <c r="AB479" s="148"/>
      <c r="AC479" s="148"/>
      <c r="AD479" s="148"/>
      <c r="AE479" s="148"/>
      <c r="AF479" s="2163"/>
      <c r="AG479" s="148"/>
      <c r="AH479" s="151"/>
      <c r="AI479" s="148"/>
      <c r="AJ479" s="148"/>
      <c r="AK479" s="148"/>
      <c r="AL479" s="148"/>
      <c r="AM479" s="2163"/>
      <c r="AN479" s="151"/>
      <c r="AO479" s="151"/>
      <c r="AP479" s="151"/>
      <c r="AQ479" s="151"/>
      <c r="AR479" s="151"/>
      <c r="AS479" s="2164"/>
      <c r="AT479" s="148"/>
      <c r="AU479" s="148"/>
      <c r="AV479" s="148"/>
      <c r="AW479" s="148"/>
      <c r="AX479" s="148"/>
      <c r="AY479" s="2164"/>
      <c r="AZ479" s="148"/>
      <c r="BA479" s="148"/>
      <c r="BB479" s="2165"/>
      <c r="BC479" s="5683" t="str">
        <f>الاعدادات!$D$6</f>
        <v>2022 وما قبلها</v>
      </c>
      <c r="BD479" s="76"/>
      <c r="BE479" s="83"/>
      <c r="BF479" s="83"/>
      <c r="BG479" s="84"/>
      <c r="BH479" s="84"/>
      <c r="BI479" s="84"/>
      <c r="BJ479" s="85"/>
      <c r="BK479" s="86"/>
      <c r="BL479" s="87"/>
      <c r="BM479" s="87"/>
      <c r="BN479" s="88"/>
      <c r="BO479" s="88"/>
      <c r="BP479" s="89"/>
      <c r="BQ479" s="77">
        <f t="shared" ref="BQ479:BQ484" si="3014">BP479+BO479+BN479+BM479+BL479+BK479+BJ479+BI479+BH479+BG479+BF479+BE479+BD479</f>
        <v>0</v>
      </c>
      <c r="BR479" s="90"/>
      <c r="BS479" s="91"/>
      <c r="BT479" s="92"/>
      <c r="BU479" s="93"/>
      <c r="BV479" s="94"/>
      <c r="BW479" s="95"/>
      <c r="BX479" s="96"/>
      <c r="BY479" s="97"/>
      <c r="BZ479" s="98"/>
      <c r="CA479" s="99"/>
      <c r="CB479" s="79">
        <f t="shared" ref="CB479:CB483" si="3015">CA479+BZ479+BY479+BX479+BW479+BV479+BU479+BT479+BS479+BR479+BQ479</f>
        <v>0</v>
      </c>
      <c r="CC479" s="80"/>
      <c r="CD479" s="78"/>
      <c r="CE479" s="102"/>
      <c r="CF479" s="82"/>
      <c r="CG479" s="83"/>
      <c r="CH479" s="83"/>
      <c r="CI479" s="84"/>
      <c r="CJ479" s="84"/>
      <c r="CK479" s="84"/>
      <c r="CL479" s="85"/>
      <c r="CM479" s="86"/>
      <c r="CN479" s="87"/>
      <c r="CO479" s="87"/>
      <c r="CP479" s="88"/>
      <c r="CQ479" s="88"/>
      <c r="CR479" s="89"/>
      <c r="CS479" s="77">
        <f t="shared" ref="CS479:CS484" si="3016">CR479+CQ479+CP479+CO479+CN479+CM479+CL479+CK479+CJ479+CI479+CH479+CG479+CF479</f>
        <v>0</v>
      </c>
      <c r="CT479" s="90"/>
      <c r="CU479" s="168"/>
      <c r="CV479" s="92"/>
      <c r="CW479" s="93"/>
      <c r="CX479" s="94"/>
      <c r="CY479" s="95"/>
      <c r="CZ479" s="96"/>
      <c r="DA479" s="97"/>
      <c r="DB479" s="98"/>
      <c r="DC479" s="99"/>
      <c r="DD479" s="79">
        <f t="shared" ref="DD479:DD483" si="3017">SUM(CS479:DC479)</f>
        <v>0</v>
      </c>
      <c r="DE479" s="80"/>
      <c r="DF479" s="78"/>
      <c r="DG479" s="102"/>
      <c r="DH479" s="82"/>
      <c r="DI479" s="83"/>
      <c r="DJ479" s="83"/>
      <c r="DK479" s="84"/>
      <c r="DL479" s="84"/>
      <c r="DM479" s="84"/>
      <c r="DN479" s="85"/>
      <c r="DO479" s="86"/>
      <c r="DP479" s="87"/>
      <c r="DQ479" s="87"/>
      <c r="DR479" s="88"/>
      <c r="DS479" s="88"/>
      <c r="DT479" s="89"/>
      <c r="DU479" s="77">
        <f t="shared" ref="DU479:DU484" si="3018">DT479+DS479+DR479+DQ479+DP479+DO479+DN479+DM479+DL479+DK479+DJ479+DI479+DH479</f>
        <v>0</v>
      </c>
      <c r="DV479" s="90"/>
      <c r="DW479" s="168"/>
      <c r="DX479" s="92"/>
      <c r="DY479" s="93"/>
      <c r="DZ479" s="94"/>
      <c r="EA479" s="95"/>
      <c r="EB479" s="96"/>
      <c r="EC479" s="97"/>
      <c r="ED479" s="98"/>
      <c r="EE479" s="99"/>
      <c r="EF479" s="79">
        <f t="shared" ref="EF479:EF483" si="3019">SUM(DU479:EE479)</f>
        <v>0</v>
      </c>
      <c r="EG479" s="80"/>
      <c r="EH479" s="78"/>
      <c r="EI479" s="102"/>
      <c r="EJ479" s="162" t="s">
        <v>163</v>
      </c>
      <c r="EK479" s="838" t="s">
        <v>190</v>
      </c>
      <c r="EL479" s="838" t="s">
        <v>203</v>
      </c>
      <c r="EM479" s="838" t="s">
        <v>204</v>
      </c>
      <c r="EN479" s="839" t="s">
        <v>116</v>
      </c>
      <c r="EO479" s="838" t="s">
        <v>190</v>
      </c>
      <c r="EP479" s="838" t="s">
        <v>203</v>
      </c>
      <c r="EQ479" s="838" t="s">
        <v>204</v>
      </c>
      <c r="ER479" s="839" t="s">
        <v>116</v>
      </c>
      <c r="ES479" s="838" t="s">
        <v>190</v>
      </c>
      <c r="ET479" s="838" t="s">
        <v>203</v>
      </c>
      <c r="EU479" s="838" t="s">
        <v>204</v>
      </c>
      <c r="EV479" s="839" t="s">
        <v>116</v>
      </c>
      <c r="EW479" s="838" t="s">
        <v>190</v>
      </c>
      <c r="EX479" s="838" t="s">
        <v>203</v>
      </c>
      <c r="EY479" s="838" t="s">
        <v>204</v>
      </c>
      <c r="EZ479" s="839" t="s">
        <v>116</v>
      </c>
      <c r="FA479" s="838" t="s">
        <v>190</v>
      </c>
      <c r="FB479" s="838" t="s">
        <v>203</v>
      </c>
      <c r="FC479" s="838" t="s">
        <v>204</v>
      </c>
      <c r="FD479" s="839" t="s">
        <v>116</v>
      </c>
      <c r="FE479" s="838" t="s">
        <v>190</v>
      </c>
      <c r="FF479" s="838" t="s">
        <v>203</v>
      </c>
      <c r="FG479" s="838" t="s">
        <v>204</v>
      </c>
      <c r="FH479" s="839" t="s">
        <v>116</v>
      </c>
      <c r="FI479" s="836" t="s">
        <v>23</v>
      </c>
      <c r="FJ479" s="166">
        <f>EK484</f>
        <v>0</v>
      </c>
      <c r="FK479" s="166">
        <f>EL484</f>
        <v>0</v>
      </c>
      <c r="FL479" s="166">
        <f t="shared" ref="FL479" si="3020">EM484</f>
        <v>0</v>
      </c>
      <c r="FM479" s="166">
        <f t="shared" ref="FM479" si="3021">EN484</f>
        <v>0</v>
      </c>
    </row>
    <row r="480" spans="1:174" ht="48" customHeight="1" thickBot="1">
      <c r="A480" s="6205"/>
      <c r="B480" s="6206"/>
      <c r="C480" s="6206"/>
      <c r="D480" s="6206"/>
      <c r="E480" s="6206"/>
      <c r="F480" s="6206"/>
      <c r="G480" s="6207"/>
      <c r="H480" s="6208"/>
      <c r="I480" s="6209"/>
      <c r="J480" s="6209"/>
      <c r="K480" s="6209"/>
      <c r="L480" s="5675">
        <f>الاعدادات!$D$7</f>
        <v>2023</v>
      </c>
      <c r="M480" s="148"/>
      <c r="N480" s="148"/>
      <c r="O480" s="148"/>
      <c r="P480" s="148"/>
      <c r="Q480" s="148"/>
      <c r="R480" s="148"/>
      <c r="S480" s="148"/>
      <c r="T480" s="148"/>
      <c r="U480" s="148"/>
      <c r="V480" s="148"/>
      <c r="W480" s="148"/>
      <c r="X480" s="148"/>
      <c r="Y480" s="148"/>
      <c r="Z480" s="2166"/>
      <c r="AA480" s="148"/>
      <c r="AB480" s="148"/>
      <c r="AC480" s="148"/>
      <c r="AD480" s="148"/>
      <c r="AE480" s="148"/>
      <c r="AF480" s="2163"/>
      <c r="AG480" s="148"/>
      <c r="AH480" s="151"/>
      <c r="AI480" s="148"/>
      <c r="AJ480" s="148"/>
      <c r="AK480" s="148"/>
      <c r="AL480" s="148"/>
      <c r="AM480" s="2163"/>
      <c r="AN480" s="151"/>
      <c r="AO480" s="151"/>
      <c r="AP480" s="151"/>
      <c r="AQ480" s="151"/>
      <c r="AR480" s="151"/>
      <c r="AS480" s="2164"/>
      <c r="AT480" s="148"/>
      <c r="AU480" s="148"/>
      <c r="AV480" s="148"/>
      <c r="AW480" s="148"/>
      <c r="AX480" s="148"/>
      <c r="AY480" s="2164"/>
      <c r="AZ480" s="148"/>
      <c r="BA480" s="148"/>
      <c r="BB480" s="2165"/>
      <c r="BC480" s="5683">
        <f>الاعدادات!$D$7</f>
        <v>2023</v>
      </c>
      <c r="BD480" s="82"/>
      <c r="BE480" s="83"/>
      <c r="BF480" s="83"/>
      <c r="BG480" s="84"/>
      <c r="BH480" s="84"/>
      <c r="BI480" s="84"/>
      <c r="BJ480" s="85"/>
      <c r="BK480" s="86"/>
      <c r="BL480" s="87"/>
      <c r="BM480" s="87"/>
      <c r="BN480" s="88"/>
      <c r="BO480" s="88"/>
      <c r="BP480" s="89"/>
      <c r="BQ480" s="77">
        <f t="shared" si="3014"/>
        <v>0</v>
      </c>
      <c r="BR480" s="90"/>
      <c r="BS480" s="91"/>
      <c r="BT480" s="92"/>
      <c r="BU480" s="93"/>
      <c r="BV480" s="94"/>
      <c r="BW480" s="95"/>
      <c r="BX480" s="96"/>
      <c r="BY480" s="97"/>
      <c r="BZ480" s="98"/>
      <c r="CA480" s="99"/>
      <c r="CB480" s="79">
        <f t="shared" si="3015"/>
        <v>0</v>
      </c>
      <c r="CC480" s="104"/>
      <c r="CD480" s="92"/>
      <c r="CE480" s="102"/>
      <c r="CF480" s="82"/>
      <c r="CG480" s="83"/>
      <c r="CH480" s="83"/>
      <c r="CI480" s="84"/>
      <c r="CJ480" s="84"/>
      <c r="CK480" s="84"/>
      <c r="CL480" s="85"/>
      <c r="CM480" s="86"/>
      <c r="CN480" s="87"/>
      <c r="CO480" s="87"/>
      <c r="CP480" s="88"/>
      <c r="CQ480" s="88"/>
      <c r="CR480" s="89"/>
      <c r="CS480" s="77">
        <f t="shared" si="3016"/>
        <v>0</v>
      </c>
      <c r="CT480" s="90"/>
      <c r="CU480" s="168"/>
      <c r="CV480" s="92"/>
      <c r="CW480" s="93"/>
      <c r="CX480" s="94"/>
      <c r="CY480" s="95"/>
      <c r="CZ480" s="96"/>
      <c r="DA480" s="97"/>
      <c r="DB480" s="98"/>
      <c r="DC480" s="99"/>
      <c r="DD480" s="79">
        <f t="shared" si="3017"/>
        <v>0</v>
      </c>
      <c r="DE480" s="104"/>
      <c r="DF480" s="92"/>
      <c r="DG480" s="102"/>
      <c r="DH480" s="82"/>
      <c r="DI480" s="83"/>
      <c r="DJ480" s="83"/>
      <c r="DK480" s="84"/>
      <c r="DL480" s="84"/>
      <c r="DM480" s="84"/>
      <c r="DN480" s="85"/>
      <c r="DO480" s="86"/>
      <c r="DP480" s="87"/>
      <c r="DQ480" s="87"/>
      <c r="DR480" s="88"/>
      <c r="DS480" s="88"/>
      <c r="DT480" s="89"/>
      <c r="DU480" s="77">
        <f t="shared" si="3018"/>
        <v>0</v>
      </c>
      <c r="DV480" s="90"/>
      <c r="DW480" s="168"/>
      <c r="DX480" s="92"/>
      <c r="DY480" s="93"/>
      <c r="DZ480" s="94"/>
      <c r="EA480" s="95"/>
      <c r="EB480" s="96"/>
      <c r="EC480" s="97"/>
      <c r="ED480" s="98"/>
      <c r="EE480" s="99"/>
      <c r="EF480" s="79">
        <f t="shared" si="3019"/>
        <v>0</v>
      </c>
      <c r="EG480" s="104"/>
      <c r="EH480" s="92"/>
      <c r="EI480" s="102"/>
      <c r="EJ480" s="5675" t="str">
        <f>الاعدادات!$D$6</f>
        <v>2022 وما قبلها</v>
      </c>
      <c r="EK480" s="163">
        <f t="shared" ref="EK480:EK484" si="3022">BQ472</f>
        <v>0</v>
      </c>
      <c r="EL480" s="164">
        <f t="shared" ref="EL480:EL484" si="3023">BR472</f>
        <v>0</v>
      </c>
      <c r="EM480" s="164">
        <f>BS472+BT472+BU472+BV472+BW472</f>
        <v>0</v>
      </c>
      <c r="EN480" s="165">
        <f>BX472+BY472+BZ472+CA472</f>
        <v>0</v>
      </c>
      <c r="EO480" s="166">
        <f t="shared" ref="EO480:EO484" si="3024">CS472</f>
        <v>0</v>
      </c>
      <c r="EP480" s="164">
        <f t="shared" ref="EP480:EP484" si="3025">CT472</f>
        <v>0</v>
      </c>
      <c r="EQ480" s="164">
        <f>CU472+CV472+CW472+CX472+CY472</f>
        <v>0</v>
      </c>
      <c r="ER480" s="165">
        <f>CZ472+DA472+DB472+DC472</f>
        <v>0</v>
      </c>
      <c r="ES480" s="166">
        <f t="shared" ref="ES480:ES484" si="3026">BQ479</f>
        <v>0</v>
      </c>
      <c r="ET480" s="164">
        <f t="shared" ref="ET480:ET484" si="3027">BR479</f>
        <v>0</v>
      </c>
      <c r="EU480" s="164">
        <f>BS479+BT479+BU479+BV479+BW479</f>
        <v>0</v>
      </c>
      <c r="EV480" s="165">
        <f>BX479+BY479+BZ479+CA479</f>
        <v>0</v>
      </c>
      <c r="EW480" s="166">
        <f t="shared" ref="EW480:EW484" si="3028">CS479</f>
        <v>0</v>
      </c>
      <c r="EX480" s="164">
        <f t="shared" ref="EX480:EX484" si="3029">CT479</f>
        <v>0</v>
      </c>
      <c r="EY480" s="164">
        <f>CU479+CV479+CW479+CX479+CY479</f>
        <v>0</v>
      </c>
      <c r="EZ480" s="167">
        <f>CZ479+DA479+DB479+DC479</f>
        <v>0</v>
      </c>
      <c r="FA480" s="166">
        <f t="shared" ref="FA480:FA484" si="3030">DU472</f>
        <v>0</v>
      </c>
      <c r="FB480" s="164">
        <f t="shared" ref="FB480:FB484" si="3031">DV472</f>
        <v>0</v>
      </c>
      <c r="FC480" s="164">
        <f>DW472+DX472+DY472+DZ472+EA472</f>
        <v>0</v>
      </c>
      <c r="FD480" s="167">
        <f>EB472+EC472+ED472+EE472</f>
        <v>0</v>
      </c>
      <c r="FE480" s="166">
        <f t="shared" ref="FE480:FE484" si="3032">DU479</f>
        <v>0</v>
      </c>
      <c r="FF480" s="164">
        <f t="shared" ref="FF480:FF484" si="3033">DV479</f>
        <v>0</v>
      </c>
      <c r="FG480" s="164">
        <f>DW479+DX479+DY479+DZ479+EA479</f>
        <v>0</v>
      </c>
      <c r="FH480" s="167">
        <f>EB479+EC479+ED479+EE479</f>
        <v>0</v>
      </c>
      <c r="FI480" s="837" t="s">
        <v>33</v>
      </c>
      <c r="FJ480" s="169">
        <f>EO484</f>
        <v>0</v>
      </c>
      <c r="FK480" s="169">
        <f t="shared" ref="FK480" si="3034">EP484</f>
        <v>0</v>
      </c>
      <c r="FL480" s="169">
        <f t="shared" ref="FL480" si="3035">EQ484</f>
        <v>0</v>
      </c>
      <c r="FM480" s="169">
        <f t="shared" ref="FM480" si="3036">ER484</f>
        <v>0</v>
      </c>
    </row>
    <row r="481" spans="1:174" ht="48" customHeight="1" thickBot="1">
      <c r="A481" s="143"/>
      <c r="B481" s="157"/>
      <c r="C481" s="157"/>
      <c r="D481" s="157"/>
      <c r="E481" s="158"/>
      <c r="F481" s="158"/>
      <c r="G481" s="159"/>
      <c r="H481" s="144"/>
      <c r="I481" s="144"/>
      <c r="J481" s="145"/>
      <c r="K481" s="146"/>
      <c r="L481" s="5675">
        <f>الاعدادات!$D$8</f>
        <v>2024</v>
      </c>
      <c r="M481" s="148"/>
      <c r="N481" s="148"/>
      <c r="O481" s="148"/>
      <c r="P481" s="148"/>
      <c r="Q481" s="148"/>
      <c r="R481" s="148"/>
      <c r="S481" s="148"/>
      <c r="T481" s="148"/>
      <c r="U481" s="148"/>
      <c r="V481" s="148"/>
      <c r="W481" s="148"/>
      <c r="X481" s="148"/>
      <c r="Y481" s="148"/>
      <c r="Z481" s="2166"/>
      <c r="AA481" s="148"/>
      <c r="AB481" s="148"/>
      <c r="AC481" s="148"/>
      <c r="AD481" s="148"/>
      <c r="AE481" s="148"/>
      <c r="AF481" s="2163"/>
      <c r="AG481" s="148"/>
      <c r="AH481" s="151"/>
      <c r="AI481" s="148"/>
      <c r="AJ481" s="148"/>
      <c r="AK481" s="148"/>
      <c r="AL481" s="148"/>
      <c r="AM481" s="2163"/>
      <c r="AN481" s="151"/>
      <c r="AO481" s="151"/>
      <c r="AP481" s="151"/>
      <c r="AQ481" s="151"/>
      <c r="AR481" s="151"/>
      <c r="AS481" s="2164"/>
      <c r="AT481" s="148"/>
      <c r="AU481" s="148"/>
      <c r="AV481" s="148"/>
      <c r="AW481" s="148"/>
      <c r="AX481" s="148"/>
      <c r="AY481" s="2164"/>
      <c r="AZ481" s="148"/>
      <c r="BA481" s="148"/>
      <c r="BB481" s="2165"/>
      <c r="BC481" s="5683">
        <f>الاعدادات!$D$8</f>
        <v>2024</v>
      </c>
      <c r="BD481" s="82"/>
      <c r="BE481" s="83"/>
      <c r="BF481" s="83"/>
      <c r="BG481" s="84"/>
      <c r="BH481" s="84"/>
      <c r="BI481" s="84"/>
      <c r="BJ481" s="85"/>
      <c r="BK481" s="86"/>
      <c r="BL481" s="87"/>
      <c r="BM481" s="87"/>
      <c r="BN481" s="88"/>
      <c r="BO481" s="88"/>
      <c r="BP481" s="89"/>
      <c r="BQ481" s="77">
        <f t="shared" si="3014"/>
        <v>0</v>
      </c>
      <c r="BR481" s="90"/>
      <c r="BS481" s="91"/>
      <c r="BT481" s="92"/>
      <c r="BU481" s="93"/>
      <c r="BV481" s="94"/>
      <c r="BW481" s="95"/>
      <c r="BX481" s="96"/>
      <c r="BY481" s="97"/>
      <c r="BZ481" s="98"/>
      <c r="CA481" s="99"/>
      <c r="CB481" s="79">
        <f t="shared" si="3015"/>
        <v>0</v>
      </c>
      <c r="CC481" s="104"/>
      <c r="CD481" s="92"/>
      <c r="CE481" s="102"/>
      <c r="CF481" s="82"/>
      <c r="CG481" s="83"/>
      <c r="CH481" s="83"/>
      <c r="CI481" s="84"/>
      <c r="CJ481" s="84"/>
      <c r="CK481" s="84"/>
      <c r="CL481" s="85"/>
      <c r="CM481" s="86"/>
      <c r="CN481" s="87"/>
      <c r="CO481" s="87"/>
      <c r="CP481" s="88"/>
      <c r="CQ481" s="88"/>
      <c r="CR481" s="89"/>
      <c r="CS481" s="77">
        <f t="shared" si="3016"/>
        <v>0</v>
      </c>
      <c r="CT481" s="90"/>
      <c r="CU481" s="168"/>
      <c r="CV481" s="92"/>
      <c r="CW481" s="93"/>
      <c r="CX481" s="94"/>
      <c r="CY481" s="95"/>
      <c r="CZ481" s="96"/>
      <c r="DA481" s="97"/>
      <c r="DB481" s="98"/>
      <c r="DC481" s="99"/>
      <c r="DD481" s="79">
        <f t="shared" si="3017"/>
        <v>0</v>
      </c>
      <c r="DE481" s="104"/>
      <c r="DF481" s="92"/>
      <c r="DG481" s="102"/>
      <c r="DH481" s="82"/>
      <c r="DI481" s="83"/>
      <c r="DJ481" s="83"/>
      <c r="DK481" s="84"/>
      <c r="DL481" s="84"/>
      <c r="DM481" s="84"/>
      <c r="DN481" s="85"/>
      <c r="DO481" s="86"/>
      <c r="DP481" s="87"/>
      <c r="DQ481" s="87"/>
      <c r="DR481" s="88"/>
      <c r="DS481" s="88"/>
      <c r="DT481" s="89"/>
      <c r="DU481" s="77">
        <f t="shared" si="3018"/>
        <v>0</v>
      </c>
      <c r="DV481" s="90"/>
      <c r="DW481" s="168"/>
      <c r="DX481" s="92"/>
      <c r="DY481" s="93"/>
      <c r="DZ481" s="94"/>
      <c r="EA481" s="95"/>
      <c r="EB481" s="96"/>
      <c r="EC481" s="97"/>
      <c r="ED481" s="98"/>
      <c r="EE481" s="99"/>
      <c r="EF481" s="79">
        <f t="shared" si="3019"/>
        <v>0</v>
      </c>
      <c r="EG481" s="104"/>
      <c r="EH481" s="92"/>
      <c r="EI481" s="102"/>
      <c r="EJ481" s="5675">
        <f>الاعدادات!$D$7</f>
        <v>2023</v>
      </c>
      <c r="EK481" s="163">
        <f t="shared" si="3022"/>
        <v>0</v>
      </c>
      <c r="EL481" s="164">
        <f t="shared" si="3023"/>
        <v>0</v>
      </c>
      <c r="EM481" s="164">
        <f>BS473+BT473+BU473+BV473+BW473</f>
        <v>0</v>
      </c>
      <c r="EN481" s="165">
        <f>BX473+BY473+BZ473+CA473</f>
        <v>0</v>
      </c>
      <c r="EO481" s="166">
        <f t="shared" si="3024"/>
        <v>0</v>
      </c>
      <c r="EP481" s="164">
        <f t="shared" si="3025"/>
        <v>0</v>
      </c>
      <c r="EQ481" s="164">
        <f>CU473+CV473+CW473+CX473+CY473</f>
        <v>0</v>
      </c>
      <c r="ER481" s="165">
        <f>CZ473+DA473+DB473+DC473</f>
        <v>0</v>
      </c>
      <c r="ES481" s="166">
        <f t="shared" si="3026"/>
        <v>0</v>
      </c>
      <c r="ET481" s="164">
        <f t="shared" si="3027"/>
        <v>0</v>
      </c>
      <c r="EU481" s="164">
        <f>BS480+BT480+BU480+BV480+BW480</f>
        <v>0</v>
      </c>
      <c r="EV481" s="165">
        <f>BX480+BY480+BZ480+CA480</f>
        <v>0</v>
      </c>
      <c r="EW481" s="166">
        <f t="shared" si="3028"/>
        <v>0</v>
      </c>
      <c r="EX481" s="164">
        <f t="shared" si="3029"/>
        <v>0</v>
      </c>
      <c r="EY481" s="164">
        <f>CU480+CV480+CW480+CX480+CY480</f>
        <v>0</v>
      </c>
      <c r="EZ481" s="167">
        <f>CZ480+DA480+DB480+DC480</f>
        <v>0</v>
      </c>
      <c r="FA481" s="166">
        <f t="shared" si="3030"/>
        <v>0</v>
      </c>
      <c r="FB481" s="164">
        <f t="shared" si="3031"/>
        <v>0</v>
      </c>
      <c r="FC481" s="164">
        <f>DW473+DX473+DY473+DZ473+EA473</f>
        <v>0</v>
      </c>
      <c r="FD481" s="167">
        <f>EB473+EC473+ED473+EE473</f>
        <v>0</v>
      </c>
      <c r="FE481" s="166">
        <f t="shared" si="3032"/>
        <v>0</v>
      </c>
      <c r="FF481" s="164">
        <f t="shared" si="3033"/>
        <v>0</v>
      </c>
      <c r="FG481" s="164">
        <f>DW480+DX480+DY480+DZ480+EA480</f>
        <v>0</v>
      </c>
      <c r="FH481" s="167">
        <f>EB480+EC480+ED480+EE480</f>
        <v>0</v>
      </c>
      <c r="FI481" s="837" t="s">
        <v>184</v>
      </c>
      <c r="FJ481" s="169">
        <f>ES484</f>
        <v>0</v>
      </c>
      <c r="FK481" s="169">
        <f t="shared" ref="FK481" si="3037">ET484</f>
        <v>0</v>
      </c>
      <c r="FL481" s="169">
        <f t="shared" ref="FL481" si="3038">EU484</f>
        <v>0</v>
      </c>
      <c r="FM481" s="169">
        <f t="shared" ref="FM481" si="3039">EV484</f>
        <v>0</v>
      </c>
    </row>
    <row r="482" spans="1:174" ht="48" customHeight="1" thickBot="1">
      <c r="A482" s="143"/>
      <c r="B482" s="157"/>
      <c r="C482" s="157"/>
      <c r="D482" s="157"/>
      <c r="E482" s="158"/>
      <c r="F482" s="158"/>
      <c r="G482" s="159"/>
      <c r="H482" s="144"/>
      <c r="I482" s="144"/>
      <c r="J482" s="145"/>
      <c r="K482" s="146"/>
      <c r="L482" s="5675">
        <f>الاعدادات!$D$9</f>
        <v>2025</v>
      </c>
      <c r="M482" s="172"/>
      <c r="N482" s="172"/>
      <c r="O482" s="172"/>
      <c r="P482" s="172"/>
      <c r="Q482" s="172"/>
      <c r="R482" s="172"/>
      <c r="S482" s="172"/>
      <c r="T482" s="172"/>
      <c r="U482" s="172"/>
      <c r="V482" s="172"/>
      <c r="W482" s="172"/>
      <c r="X482" s="172"/>
      <c r="Y482" s="172"/>
      <c r="Z482" s="174"/>
      <c r="AA482" s="172"/>
      <c r="AB482" s="172"/>
      <c r="AC482" s="172"/>
      <c r="AD482" s="172"/>
      <c r="AE482" s="172"/>
      <c r="AF482" s="172"/>
      <c r="AG482" s="172"/>
      <c r="AH482" s="172"/>
      <c r="AI482" s="172"/>
      <c r="AJ482" s="172"/>
      <c r="AK482" s="172"/>
      <c r="AL482" s="172"/>
      <c r="AM482" s="172"/>
      <c r="AN482" s="172"/>
      <c r="AO482" s="172"/>
      <c r="AP482" s="172"/>
      <c r="AQ482" s="172"/>
      <c r="AR482" s="172"/>
      <c r="AS482" s="175"/>
      <c r="AT482" s="172"/>
      <c r="AU482" s="172"/>
      <c r="AV482" s="172"/>
      <c r="AW482" s="172"/>
      <c r="AX482" s="172"/>
      <c r="AY482" s="175"/>
      <c r="AZ482" s="172"/>
      <c r="BA482" s="172"/>
      <c r="BB482" s="2165"/>
      <c r="BC482" s="5683">
        <f>الاعدادات!$D$9</f>
        <v>2025</v>
      </c>
      <c r="BD482" s="82"/>
      <c r="BE482" s="83"/>
      <c r="BF482" s="83"/>
      <c r="BG482" s="84"/>
      <c r="BH482" s="84"/>
      <c r="BI482" s="84"/>
      <c r="BJ482" s="85"/>
      <c r="BK482" s="86"/>
      <c r="BL482" s="87"/>
      <c r="BM482" s="87"/>
      <c r="BN482" s="88"/>
      <c r="BO482" s="88"/>
      <c r="BP482" s="89"/>
      <c r="BQ482" s="77">
        <f t="shared" si="3014"/>
        <v>0</v>
      </c>
      <c r="BR482" s="90"/>
      <c r="BS482" s="91"/>
      <c r="BT482" s="92"/>
      <c r="BU482" s="93"/>
      <c r="BV482" s="94"/>
      <c r="BW482" s="95"/>
      <c r="BX482" s="96"/>
      <c r="BY482" s="97"/>
      <c r="BZ482" s="98"/>
      <c r="CA482" s="99"/>
      <c r="CB482" s="79">
        <f t="shared" si="3015"/>
        <v>0</v>
      </c>
      <c r="CC482" s="104"/>
      <c r="CD482" s="92"/>
      <c r="CE482" s="102"/>
      <c r="CF482" s="82"/>
      <c r="CG482" s="83"/>
      <c r="CH482" s="83"/>
      <c r="CI482" s="84"/>
      <c r="CJ482" s="84"/>
      <c r="CK482" s="84"/>
      <c r="CL482" s="85"/>
      <c r="CM482" s="86"/>
      <c r="CN482" s="87"/>
      <c r="CO482" s="87"/>
      <c r="CP482" s="88"/>
      <c r="CQ482" s="88"/>
      <c r="CR482" s="89"/>
      <c r="CS482" s="77">
        <f t="shared" si="3016"/>
        <v>0</v>
      </c>
      <c r="CT482" s="90"/>
      <c r="CU482" s="168"/>
      <c r="CV482" s="92"/>
      <c r="CW482" s="93"/>
      <c r="CX482" s="94"/>
      <c r="CY482" s="95"/>
      <c r="CZ482" s="96"/>
      <c r="DA482" s="97"/>
      <c r="DB482" s="98"/>
      <c r="DC482" s="99"/>
      <c r="DD482" s="79">
        <f t="shared" si="3017"/>
        <v>0</v>
      </c>
      <c r="DE482" s="104"/>
      <c r="DF482" s="92"/>
      <c r="DG482" s="102"/>
      <c r="DH482" s="82"/>
      <c r="DI482" s="83"/>
      <c r="DJ482" s="83"/>
      <c r="DK482" s="84"/>
      <c r="DL482" s="84"/>
      <c r="DM482" s="84"/>
      <c r="DN482" s="85"/>
      <c r="DO482" s="86"/>
      <c r="DP482" s="87"/>
      <c r="DQ482" s="87"/>
      <c r="DR482" s="88"/>
      <c r="DS482" s="88"/>
      <c r="DT482" s="89"/>
      <c r="DU482" s="77">
        <f t="shared" si="3018"/>
        <v>0</v>
      </c>
      <c r="DV482" s="90"/>
      <c r="DW482" s="168"/>
      <c r="DX482" s="92"/>
      <c r="DY482" s="93"/>
      <c r="DZ482" s="94"/>
      <c r="EA482" s="95"/>
      <c r="EB482" s="96"/>
      <c r="EC482" s="97"/>
      <c r="ED482" s="98"/>
      <c r="EE482" s="99"/>
      <c r="EF482" s="79">
        <f t="shared" si="3019"/>
        <v>0</v>
      </c>
      <c r="EG482" s="104"/>
      <c r="EH482" s="92"/>
      <c r="EI482" s="102"/>
      <c r="EJ482" s="5675">
        <f>الاعدادات!$D$8</f>
        <v>2024</v>
      </c>
      <c r="EK482" s="163">
        <f t="shared" si="3022"/>
        <v>0</v>
      </c>
      <c r="EL482" s="164">
        <f t="shared" si="3023"/>
        <v>0</v>
      </c>
      <c r="EM482" s="164">
        <f>BS474+BT474+BU474+BV474+BW474</f>
        <v>0</v>
      </c>
      <c r="EN482" s="165">
        <f>BX474+BY474+BZ474+CA474</f>
        <v>0</v>
      </c>
      <c r="EO482" s="166">
        <f t="shared" si="3024"/>
        <v>0</v>
      </c>
      <c r="EP482" s="164">
        <f t="shared" si="3025"/>
        <v>0</v>
      </c>
      <c r="EQ482" s="164">
        <f>CU474+CV474+CW474+CX474+CY474</f>
        <v>0</v>
      </c>
      <c r="ER482" s="165">
        <f>CZ474+DA474+DB474+DC474</f>
        <v>0</v>
      </c>
      <c r="ES482" s="166">
        <f t="shared" si="3026"/>
        <v>0</v>
      </c>
      <c r="ET482" s="164">
        <f t="shared" si="3027"/>
        <v>0</v>
      </c>
      <c r="EU482" s="164">
        <f>BS481+BT481+BU481+BV481+BW481</f>
        <v>0</v>
      </c>
      <c r="EV482" s="165">
        <f>BX481+BY481+BZ481+CA481</f>
        <v>0</v>
      </c>
      <c r="EW482" s="166">
        <f t="shared" si="3028"/>
        <v>0</v>
      </c>
      <c r="EX482" s="164">
        <f t="shared" si="3029"/>
        <v>0</v>
      </c>
      <c r="EY482" s="164">
        <f>CU481+CV481+CW481+CX481+CY481</f>
        <v>0</v>
      </c>
      <c r="EZ482" s="167">
        <f>CZ481+DA481+DB481+DC481</f>
        <v>0</v>
      </c>
      <c r="FA482" s="166">
        <f t="shared" si="3030"/>
        <v>0</v>
      </c>
      <c r="FB482" s="164">
        <f t="shared" si="3031"/>
        <v>0</v>
      </c>
      <c r="FC482" s="164">
        <f>DW474+DX474+DY474+DZ474+EA474</f>
        <v>0</v>
      </c>
      <c r="FD482" s="167">
        <f>EB474+EC474+ED474+EE474</f>
        <v>0</v>
      </c>
      <c r="FE482" s="166">
        <f t="shared" si="3032"/>
        <v>0</v>
      </c>
      <c r="FF482" s="164">
        <f t="shared" si="3033"/>
        <v>0</v>
      </c>
      <c r="FG482" s="164">
        <f>DW481+DX481+DY481+DZ481+EA481</f>
        <v>0</v>
      </c>
      <c r="FH482" s="167">
        <f>EB481+EC481+ED481+EE481</f>
        <v>0</v>
      </c>
      <c r="FI482" s="837" t="s">
        <v>185</v>
      </c>
      <c r="FJ482" s="169">
        <f>EW484</f>
        <v>0</v>
      </c>
      <c r="FK482" s="169">
        <f t="shared" ref="FK482" si="3040">EX484</f>
        <v>0</v>
      </c>
      <c r="FL482" s="169">
        <f t="shared" ref="FL482" si="3041">EY484</f>
        <v>0</v>
      </c>
      <c r="FM482" s="169">
        <f t="shared" ref="FM482" si="3042">EZ484</f>
        <v>0</v>
      </c>
    </row>
    <row r="483" spans="1:174" ht="48" customHeight="1" thickBot="1">
      <c r="A483" s="143"/>
      <c r="B483" s="157"/>
      <c r="C483" s="157"/>
      <c r="D483" s="157"/>
      <c r="E483" s="158"/>
      <c r="F483" s="158"/>
      <c r="G483" s="159"/>
      <c r="H483" s="144"/>
      <c r="I483" s="144"/>
      <c r="J483" s="145"/>
      <c r="K483" s="146"/>
      <c r="L483" s="5675">
        <f>الاعدادات!$D$10</f>
        <v>2026</v>
      </c>
      <c r="M483" s="172"/>
      <c r="N483" s="172"/>
      <c r="O483" s="172"/>
      <c r="P483" s="172"/>
      <c r="Q483" s="172"/>
      <c r="R483" s="172"/>
      <c r="S483" s="172"/>
      <c r="T483" s="172"/>
      <c r="U483" s="172"/>
      <c r="V483" s="172"/>
      <c r="W483" s="172"/>
      <c r="X483" s="172"/>
      <c r="Y483" s="172"/>
      <c r="Z483" s="174"/>
      <c r="AA483" s="172"/>
      <c r="AB483" s="172"/>
      <c r="AC483" s="172"/>
      <c r="AD483" s="172"/>
      <c r="AE483" s="172"/>
      <c r="AF483" s="172"/>
      <c r="AG483" s="172"/>
      <c r="AH483" s="172"/>
      <c r="AI483" s="172"/>
      <c r="AJ483" s="172"/>
      <c r="AK483" s="172"/>
      <c r="AL483" s="172"/>
      <c r="AM483" s="172"/>
      <c r="AN483" s="172"/>
      <c r="AO483" s="172"/>
      <c r="AP483" s="172"/>
      <c r="AQ483" s="172"/>
      <c r="AR483" s="172"/>
      <c r="AS483" s="175"/>
      <c r="AT483" s="172"/>
      <c r="AU483" s="172"/>
      <c r="AV483" s="172"/>
      <c r="AW483" s="172"/>
      <c r="AX483" s="172"/>
      <c r="AY483" s="175"/>
      <c r="AZ483" s="172"/>
      <c r="BA483" s="172"/>
      <c r="BB483" s="2165"/>
      <c r="BC483" s="5683">
        <f>الاعدادات!$D$10</f>
        <v>2026</v>
      </c>
      <c r="BD483" s="117"/>
      <c r="BE483" s="118"/>
      <c r="BF483" s="118"/>
      <c r="BG483" s="119"/>
      <c r="BH483" s="119"/>
      <c r="BI483" s="119"/>
      <c r="BJ483" s="120"/>
      <c r="BK483" s="121"/>
      <c r="BL483" s="122"/>
      <c r="BM483" s="122"/>
      <c r="BN483" s="123"/>
      <c r="BO483" s="123"/>
      <c r="BP483" s="124"/>
      <c r="BQ483" s="125">
        <f t="shared" si="3014"/>
        <v>0</v>
      </c>
      <c r="BR483" s="126"/>
      <c r="BS483" s="127"/>
      <c r="BT483" s="128"/>
      <c r="BU483" s="129"/>
      <c r="BV483" s="130"/>
      <c r="BW483" s="131"/>
      <c r="BX483" s="132"/>
      <c r="BY483" s="133"/>
      <c r="BZ483" s="134"/>
      <c r="CA483" s="135"/>
      <c r="CB483" s="136">
        <f t="shared" si="3015"/>
        <v>0</v>
      </c>
      <c r="CC483" s="137"/>
      <c r="CD483" s="128"/>
      <c r="CE483" s="141"/>
      <c r="CF483" s="117"/>
      <c r="CG483" s="118"/>
      <c r="CH483" s="118"/>
      <c r="CI483" s="119"/>
      <c r="CJ483" s="119"/>
      <c r="CK483" s="119"/>
      <c r="CL483" s="120"/>
      <c r="CM483" s="121"/>
      <c r="CN483" s="122"/>
      <c r="CO483" s="122"/>
      <c r="CP483" s="123"/>
      <c r="CQ483" s="123"/>
      <c r="CR483" s="124"/>
      <c r="CS483" s="125">
        <f t="shared" si="3016"/>
        <v>0</v>
      </c>
      <c r="CT483" s="126"/>
      <c r="CU483" s="176"/>
      <c r="CV483" s="128"/>
      <c r="CW483" s="129"/>
      <c r="CX483" s="130"/>
      <c r="CY483" s="131"/>
      <c r="CZ483" s="132"/>
      <c r="DA483" s="133"/>
      <c r="DB483" s="134"/>
      <c r="DC483" s="135"/>
      <c r="DD483" s="136">
        <f t="shared" si="3017"/>
        <v>0</v>
      </c>
      <c r="DE483" s="137"/>
      <c r="DF483" s="128"/>
      <c r="DG483" s="141"/>
      <c r="DH483" s="117"/>
      <c r="DI483" s="118"/>
      <c r="DJ483" s="118"/>
      <c r="DK483" s="119"/>
      <c r="DL483" s="119"/>
      <c r="DM483" s="119"/>
      <c r="DN483" s="120"/>
      <c r="DO483" s="121"/>
      <c r="DP483" s="122"/>
      <c r="DQ483" s="122"/>
      <c r="DR483" s="123"/>
      <c r="DS483" s="123"/>
      <c r="DT483" s="124"/>
      <c r="DU483" s="125">
        <f t="shared" si="3018"/>
        <v>0</v>
      </c>
      <c r="DV483" s="126"/>
      <c r="DW483" s="176"/>
      <c r="DX483" s="128"/>
      <c r="DY483" s="129"/>
      <c r="DZ483" s="130"/>
      <c r="EA483" s="131"/>
      <c r="EB483" s="132"/>
      <c r="EC483" s="133"/>
      <c r="ED483" s="134"/>
      <c r="EE483" s="135"/>
      <c r="EF483" s="136">
        <f t="shared" si="3019"/>
        <v>0</v>
      </c>
      <c r="EG483" s="137"/>
      <c r="EH483" s="128"/>
      <c r="EI483" s="141"/>
      <c r="EJ483" s="5675">
        <f>الاعدادات!$D$9</f>
        <v>2025</v>
      </c>
      <c r="EK483" s="163">
        <f t="shared" si="3022"/>
        <v>0</v>
      </c>
      <c r="EL483" s="164">
        <f t="shared" si="3023"/>
        <v>0</v>
      </c>
      <c r="EM483" s="164">
        <f>BS475+BT475+BU475+BV475+BW475</f>
        <v>0</v>
      </c>
      <c r="EN483" s="165">
        <f>BX475+BY475+BZ475+CA475</f>
        <v>0</v>
      </c>
      <c r="EO483" s="166">
        <f t="shared" si="3024"/>
        <v>0</v>
      </c>
      <c r="EP483" s="164">
        <f t="shared" si="3025"/>
        <v>0</v>
      </c>
      <c r="EQ483" s="164">
        <f>CU475+CV475+CW475+CX475+CY475</f>
        <v>0</v>
      </c>
      <c r="ER483" s="165">
        <f>CZ475+DA475+DB475+DC475</f>
        <v>0</v>
      </c>
      <c r="ES483" s="166">
        <f t="shared" si="3026"/>
        <v>0</v>
      </c>
      <c r="ET483" s="164">
        <f t="shared" si="3027"/>
        <v>0</v>
      </c>
      <c r="EU483" s="164">
        <f>BS482+BT482+BU482+BV482+BW482</f>
        <v>0</v>
      </c>
      <c r="EV483" s="165">
        <f>BX482+BY482+BZ482+CA482</f>
        <v>0</v>
      </c>
      <c r="EW483" s="166">
        <f t="shared" si="3028"/>
        <v>0</v>
      </c>
      <c r="EX483" s="164">
        <f t="shared" si="3029"/>
        <v>0</v>
      </c>
      <c r="EY483" s="164">
        <f>CU482+CV482+CW482+CX482+CY482</f>
        <v>0</v>
      </c>
      <c r="EZ483" s="167">
        <f>CZ482+DA482+DB482+DC482</f>
        <v>0</v>
      </c>
      <c r="FA483" s="166">
        <f t="shared" si="3030"/>
        <v>0</v>
      </c>
      <c r="FB483" s="164">
        <f t="shared" si="3031"/>
        <v>0</v>
      </c>
      <c r="FC483" s="164">
        <f>DW475+DX475+DY475+DZ475+EA475</f>
        <v>0</v>
      </c>
      <c r="FD483" s="167">
        <f>EB475+EC475+ED475+EE475</f>
        <v>0</v>
      </c>
      <c r="FE483" s="166">
        <f t="shared" si="3032"/>
        <v>0</v>
      </c>
      <c r="FF483" s="164">
        <f t="shared" si="3033"/>
        <v>0</v>
      </c>
      <c r="FG483" s="164">
        <f>DW482+DX482+DY482+DZ482+EA482</f>
        <v>0</v>
      </c>
      <c r="FH483" s="167">
        <f>EB482+EC482+ED482+EE482</f>
        <v>0</v>
      </c>
      <c r="FI483" s="837" t="s">
        <v>200</v>
      </c>
      <c r="FJ483" s="169">
        <f>FA484</f>
        <v>0</v>
      </c>
      <c r="FK483" s="169">
        <f t="shared" ref="FK483" si="3043">FB484</f>
        <v>0</v>
      </c>
      <c r="FL483" s="169">
        <f t="shared" ref="FL483" si="3044">FC484</f>
        <v>0</v>
      </c>
      <c r="FM483" s="169">
        <f>FD484</f>
        <v>0</v>
      </c>
    </row>
    <row r="484" spans="1:174" ht="48" customHeight="1" thickBot="1">
      <c r="A484" s="143"/>
      <c r="B484" s="172"/>
      <c r="C484" s="172"/>
      <c r="D484" s="172"/>
      <c r="E484" s="172"/>
      <c r="F484" s="172"/>
      <c r="G484" s="172"/>
      <c r="H484" s="172"/>
      <c r="I484" s="172"/>
      <c r="J484" s="145"/>
      <c r="K484" s="146"/>
      <c r="L484" s="173"/>
      <c r="M484" s="172"/>
      <c r="N484" s="172"/>
      <c r="O484" s="172"/>
      <c r="P484" s="172"/>
      <c r="Q484" s="172"/>
      <c r="R484" s="172"/>
      <c r="S484" s="172"/>
      <c r="T484" s="172"/>
      <c r="U484" s="172"/>
      <c r="V484" s="172"/>
      <c r="W484" s="172"/>
      <c r="X484" s="172"/>
      <c r="Y484" s="172"/>
      <c r="Z484" s="174"/>
      <c r="AA484" s="172"/>
      <c r="AB484" s="172"/>
      <c r="AC484" s="172"/>
      <c r="AD484" s="172"/>
      <c r="AE484" s="172"/>
      <c r="AF484" s="172"/>
      <c r="AG484" s="172"/>
      <c r="AH484" s="172"/>
      <c r="AI484" s="172"/>
      <c r="AJ484" s="172"/>
      <c r="AK484" s="172"/>
      <c r="AL484" s="172"/>
      <c r="AM484" s="172"/>
      <c r="AN484" s="172"/>
      <c r="AO484" s="172"/>
      <c r="AP484" s="172"/>
      <c r="AQ484" s="172"/>
      <c r="AR484" s="172"/>
      <c r="AS484" s="175"/>
      <c r="AT484" s="172"/>
      <c r="AU484" s="172"/>
      <c r="AV484" s="172"/>
      <c r="AW484" s="172"/>
      <c r="AX484" s="172"/>
      <c r="AY484" s="175"/>
      <c r="AZ484" s="172"/>
      <c r="BA484" s="172"/>
      <c r="BB484" s="2165"/>
      <c r="BC484" s="2009" t="s">
        <v>181</v>
      </c>
      <c r="BD484" s="5689">
        <f t="shared" ref="BD484:BP484" si="3045">SUM(BD479:BD483)</f>
        <v>0</v>
      </c>
      <c r="BE484" s="5690">
        <f t="shared" si="3045"/>
        <v>0</v>
      </c>
      <c r="BF484" s="5690">
        <f t="shared" si="3045"/>
        <v>0</v>
      </c>
      <c r="BG484" s="5690">
        <f t="shared" si="3045"/>
        <v>0</v>
      </c>
      <c r="BH484" s="5690">
        <f t="shared" si="3045"/>
        <v>0</v>
      </c>
      <c r="BI484" s="5690">
        <f t="shared" si="3045"/>
        <v>0</v>
      </c>
      <c r="BJ484" s="5690">
        <f t="shared" si="3045"/>
        <v>0</v>
      </c>
      <c r="BK484" s="5690">
        <f t="shared" si="3045"/>
        <v>0</v>
      </c>
      <c r="BL484" s="5690">
        <f t="shared" si="3045"/>
        <v>0</v>
      </c>
      <c r="BM484" s="5690">
        <f t="shared" si="3045"/>
        <v>0</v>
      </c>
      <c r="BN484" s="5690">
        <f t="shared" si="3045"/>
        <v>0</v>
      </c>
      <c r="BO484" s="5690">
        <f t="shared" si="3045"/>
        <v>0</v>
      </c>
      <c r="BP484" s="5690">
        <f t="shared" si="3045"/>
        <v>0</v>
      </c>
      <c r="BQ484" s="5691">
        <f t="shared" si="3014"/>
        <v>0</v>
      </c>
      <c r="BR484" s="5690">
        <f t="shared" ref="BR484:CR484" si="3046">SUM(BR479:BR483)</f>
        <v>0</v>
      </c>
      <c r="BS484" s="5690">
        <f t="shared" si="3046"/>
        <v>0</v>
      </c>
      <c r="BT484" s="5690">
        <f t="shared" si="3046"/>
        <v>0</v>
      </c>
      <c r="BU484" s="5690">
        <f t="shared" si="3046"/>
        <v>0</v>
      </c>
      <c r="BV484" s="5690">
        <f t="shared" si="3046"/>
        <v>0</v>
      </c>
      <c r="BW484" s="5690">
        <f t="shared" si="3046"/>
        <v>0</v>
      </c>
      <c r="BX484" s="5690">
        <f t="shared" si="3046"/>
        <v>0</v>
      </c>
      <c r="BY484" s="5690">
        <f t="shared" si="3046"/>
        <v>0</v>
      </c>
      <c r="BZ484" s="5692">
        <f t="shared" si="3046"/>
        <v>0</v>
      </c>
      <c r="CA484" s="5690">
        <f t="shared" si="3046"/>
        <v>0</v>
      </c>
      <c r="CB484" s="5690">
        <f t="shared" si="3046"/>
        <v>0</v>
      </c>
      <c r="CC484" s="5690">
        <f t="shared" si="3046"/>
        <v>0</v>
      </c>
      <c r="CD484" s="5690">
        <f t="shared" si="3046"/>
        <v>0</v>
      </c>
      <c r="CE484" s="5693">
        <f t="shared" si="3046"/>
        <v>0</v>
      </c>
      <c r="CF484" s="5689">
        <f t="shared" si="3046"/>
        <v>0</v>
      </c>
      <c r="CG484" s="5690">
        <f t="shared" si="3046"/>
        <v>0</v>
      </c>
      <c r="CH484" s="5690">
        <f t="shared" si="3046"/>
        <v>0</v>
      </c>
      <c r="CI484" s="5690">
        <f t="shared" si="3046"/>
        <v>0</v>
      </c>
      <c r="CJ484" s="5690">
        <f t="shared" si="3046"/>
        <v>0</v>
      </c>
      <c r="CK484" s="5690">
        <f t="shared" si="3046"/>
        <v>0</v>
      </c>
      <c r="CL484" s="5690">
        <f t="shared" si="3046"/>
        <v>0</v>
      </c>
      <c r="CM484" s="5690">
        <f t="shared" si="3046"/>
        <v>0</v>
      </c>
      <c r="CN484" s="5690">
        <f t="shared" si="3046"/>
        <v>0</v>
      </c>
      <c r="CO484" s="5690">
        <f t="shared" si="3046"/>
        <v>0</v>
      </c>
      <c r="CP484" s="5690">
        <f t="shared" si="3046"/>
        <v>0</v>
      </c>
      <c r="CQ484" s="5690">
        <f t="shared" si="3046"/>
        <v>0</v>
      </c>
      <c r="CR484" s="5690">
        <f t="shared" si="3046"/>
        <v>0</v>
      </c>
      <c r="CS484" s="5691">
        <f t="shared" si="3016"/>
        <v>0</v>
      </c>
      <c r="CT484" s="5690">
        <f t="shared" ref="CT484:DT484" si="3047">SUM(CT479:CT483)</f>
        <v>0</v>
      </c>
      <c r="CU484" s="5690">
        <f t="shared" si="3047"/>
        <v>0</v>
      </c>
      <c r="CV484" s="5690">
        <f t="shared" si="3047"/>
        <v>0</v>
      </c>
      <c r="CW484" s="5690">
        <f t="shared" si="3047"/>
        <v>0</v>
      </c>
      <c r="CX484" s="5690">
        <f t="shared" si="3047"/>
        <v>0</v>
      </c>
      <c r="CY484" s="5690">
        <f t="shared" si="3047"/>
        <v>0</v>
      </c>
      <c r="CZ484" s="5690">
        <f t="shared" si="3047"/>
        <v>0</v>
      </c>
      <c r="DA484" s="5690">
        <f t="shared" si="3047"/>
        <v>0</v>
      </c>
      <c r="DB484" s="5692">
        <f t="shared" si="3047"/>
        <v>0</v>
      </c>
      <c r="DC484" s="5690">
        <f t="shared" si="3047"/>
        <v>0</v>
      </c>
      <c r="DD484" s="5690">
        <f t="shared" si="3047"/>
        <v>0</v>
      </c>
      <c r="DE484" s="5690">
        <f t="shared" si="3047"/>
        <v>0</v>
      </c>
      <c r="DF484" s="5690">
        <f t="shared" si="3047"/>
        <v>0</v>
      </c>
      <c r="DG484" s="5693">
        <f t="shared" si="3047"/>
        <v>0</v>
      </c>
      <c r="DH484" s="5689">
        <f t="shared" si="3047"/>
        <v>0</v>
      </c>
      <c r="DI484" s="5690">
        <f t="shared" si="3047"/>
        <v>0</v>
      </c>
      <c r="DJ484" s="5690">
        <f t="shared" si="3047"/>
        <v>0</v>
      </c>
      <c r="DK484" s="5690">
        <f t="shared" si="3047"/>
        <v>0</v>
      </c>
      <c r="DL484" s="5690">
        <f t="shared" si="3047"/>
        <v>0</v>
      </c>
      <c r="DM484" s="5690">
        <f t="shared" si="3047"/>
        <v>0</v>
      </c>
      <c r="DN484" s="5690">
        <f t="shared" si="3047"/>
        <v>0</v>
      </c>
      <c r="DO484" s="5690">
        <f t="shared" si="3047"/>
        <v>0</v>
      </c>
      <c r="DP484" s="5690">
        <f t="shared" si="3047"/>
        <v>0</v>
      </c>
      <c r="DQ484" s="5690">
        <f t="shared" si="3047"/>
        <v>0</v>
      </c>
      <c r="DR484" s="5690">
        <f t="shared" si="3047"/>
        <v>0</v>
      </c>
      <c r="DS484" s="5690">
        <f t="shared" si="3047"/>
        <v>0</v>
      </c>
      <c r="DT484" s="5690">
        <f t="shared" si="3047"/>
        <v>0</v>
      </c>
      <c r="DU484" s="5691">
        <f t="shared" si="3018"/>
        <v>0</v>
      </c>
      <c r="DV484" s="5690">
        <f t="shared" ref="DV484:EI484" si="3048">SUM(DV479:DV483)</f>
        <v>0</v>
      </c>
      <c r="DW484" s="5690">
        <f t="shared" si="3048"/>
        <v>0</v>
      </c>
      <c r="DX484" s="5690">
        <f t="shared" si="3048"/>
        <v>0</v>
      </c>
      <c r="DY484" s="5690">
        <f t="shared" si="3048"/>
        <v>0</v>
      </c>
      <c r="DZ484" s="5690">
        <f t="shared" si="3048"/>
        <v>0</v>
      </c>
      <c r="EA484" s="5690">
        <f t="shared" si="3048"/>
        <v>0</v>
      </c>
      <c r="EB484" s="5690">
        <f t="shared" si="3048"/>
        <v>0</v>
      </c>
      <c r="EC484" s="5690">
        <f t="shared" si="3048"/>
        <v>0</v>
      </c>
      <c r="ED484" s="5692">
        <f t="shared" si="3048"/>
        <v>0</v>
      </c>
      <c r="EE484" s="5690">
        <f t="shared" si="3048"/>
        <v>0</v>
      </c>
      <c r="EF484" s="5690">
        <f t="shared" si="3048"/>
        <v>0</v>
      </c>
      <c r="EG484" s="5690">
        <f t="shared" si="3048"/>
        <v>0</v>
      </c>
      <c r="EH484" s="5690">
        <f t="shared" si="3048"/>
        <v>0</v>
      </c>
      <c r="EI484" s="5693">
        <f t="shared" si="3048"/>
        <v>0</v>
      </c>
      <c r="EJ484" s="5675">
        <f>الاعدادات!$D$10</f>
        <v>2026</v>
      </c>
      <c r="EK484" s="163">
        <f t="shared" si="3022"/>
        <v>0</v>
      </c>
      <c r="EL484" s="164">
        <f t="shared" si="3023"/>
        <v>0</v>
      </c>
      <c r="EM484" s="164">
        <f>BS476+BT476+BU476+BV476+BW476</f>
        <v>0</v>
      </c>
      <c r="EN484" s="165">
        <f>BX476+BY476+BZ476+CA476</f>
        <v>0</v>
      </c>
      <c r="EO484" s="166">
        <f t="shared" si="3024"/>
        <v>0</v>
      </c>
      <c r="EP484" s="164">
        <f t="shared" si="3025"/>
        <v>0</v>
      </c>
      <c r="EQ484" s="164">
        <f>CU476+CV476+CW476+CX476+CY476</f>
        <v>0</v>
      </c>
      <c r="ER484" s="165">
        <f>CZ476+DA476+DB476+DC476</f>
        <v>0</v>
      </c>
      <c r="ES484" s="166">
        <f t="shared" si="3026"/>
        <v>0</v>
      </c>
      <c r="ET484" s="164">
        <f t="shared" si="3027"/>
        <v>0</v>
      </c>
      <c r="EU484" s="164">
        <f>BS483+BT483+BU483+BV483+BW483</f>
        <v>0</v>
      </c>
      <c r="EV484" s="165">
        <f>BX483+BY483+BZ483+CA483</f>
        <v>0</v>
      </c>
      <c r="EW484" s="166">
        <f t="shared" si="3028"/>
        <v>0</v>
      </c>
      <c r="EX484" s="164">
        <f t="shared" si="3029"/>
        <v>0</v>
      </c>
      <c r="EY484" s="164">
        <f>CU483+CV483+CW483+CX483+CY483</f>
        <v>0</v>
      </c>
      <c r="EZ484" s="167">
        <f>CZ483+DA483+DB483+DC483</f>
        <v>0</v>
      </c>
      <c r="FA484" s="166">
        <f t="shared" si="3030"/>
        <v>0</v>
      </c>
      <c r="FB484" s="164">
        <f t="shared" si="3031"/>
        <v>0</v>
      </c>
      <c r="FC484" s="164">
        <f>DW476+DX476+DY476+DZ476+EA476</f>
        <v>0</v>
      </c>
      <c r="FD484" s="167">
        <f>EB476+EC476+ED476+EE476</f>
        <v>0</v>
      </c>
      <c r="FE484" s="166">
        <f t="shared" si="3032"/>
        <v>0</v>
      </c>
      <c r="FF484" s="164">
        <f t="shared" si="3033"/>
        <v>0</v>
      </c>
      <c r="FG484" s="164">
        <f>DW483+DX483+DY483+DZ483+EA483</f>
        <v>0</v>
      </c>
      <c r="FH484" s="167">
        <f>EB483+EC483+ED483+EE483</f>
        <v>0</v>
      </c>
      <c r="FI484" s="837" t="s">
        <v>597</v>
      </c>
      <c r="FJ484" s="169">
        <f>FE484</f>
        <v>0</v>
      </c>
      <c r="FK484" s="169">
        <f t="shared" ref="FK484" si="3049">FF484</f>
        <v>0</v>
      </c>
      <c r="FL484" s="169">
        <f t="shared" ref="FL484" si="3050">FG484</f>
        <v>0</v>
      </c>
      <c r="FM484" s="169">
        <f t="shared" ref="FM484" si="3051">FH484</f>
        <v>0</v>
      </c>
    </row>
    <row r="485" spans="1:174" ht="48" customHeight="1" thickBot="1">
      <c r="A485" s="2527"/>
      <c r="B485" s="2527"/>
      <c r="C485" s="2527"/>
      <c r="D485" s="2527"/>
      <c r="E485" s="2527"/>
      <c r="F485" s="2527"/>
      <c r="G485" s="2527"/>
      <c r="H485" s="2527"/>
      <c r="I485" s="2527"/>
      <c r="J485" s="2527"/>
      <c r="K485" s="2527"/>
      <c r="L485" s="2527"/>
      <c r="M485" s="2527"/>
      <c r="N485" s="2527"/>
      <c r="O485" s="2527"/>
      <c r="P485" s="2527"/>
      <c r="Q485" s="2527"/>
      <c r="R485" s="2527"/>
      <c r="S485" s="2527"/>
      <c r="T485" s="2527"/>
      <c r="U485" s="2527"/>
      <c r="V485" s="2527"/>
      <c r="W485" s="2527"/>
      <c r="X485" s="2527"/>
      <c r="Y485" s="2527"/>
      <c r="Z485" s="2527"/>
      <c r="AA485" s="2527"/>
      <c r="AB485" s="2527"/>
      <c r="AC485" s="2527"/>
      <c r="AD485" s="2527"/>
      <c r="AE485" s="2527"/>
      <c r="AF485" s="2527"/>
      <c r="AG485" s="2527"/>
      <c r="AH485" s="2527"/>
      <c r="AI485" s="2527"/>
      <c r="AJ485" s="2527"/>
      <c r="AK485" s="2527"/>
      <c r="AL485" s="2527"/>
      <c r="AM485" s="2527"/>
      <c r="AN485" s="2527"/>
      <c r="AO485" s="2527"/>
      <c r="AP485" s="2527"/>
      <c r="AQ485" s="2527"/>
      <c r="AR485" s="2527"/>
      <c r="AS485" s="2527"/>
      <c r="AT485" s="2527"/>
      <c r="AU485" s="2527"/>
      <c r="AV485" s="2527"/>
      <c r="AW485" s="2527"/>
      <c r="AX485" s="2527"/>
      <c r="AY485" s="2527"/>
      <c r="AZ485" s="2527"/>
      <c r="BA485" s="2527"/>
      <c r="BB485" s="2527"/>
      <c r="BC485" s="2527"/>
      <c r="BD485" s="2528"/>
      <c r="BE485" s="2527"/>
      <c r="BF485" s="2527"/>
      <c r="BG485" s="2527"/>
      <c r="BH485" s="2527"/>
      <c r="BI485" s="2527"/>
      <c r="BJ485" s="2527"/>
      <c r="BK485" s="2527"/>
      <c r="BL485" s="2527"/>
      <c r="BM485" s="2527"/>
      <c r="BN485" s="2527"/>
      <c r="BO485" s="2527"/>
      <c r="BP485" s="2527"/>
      <c r="BQ485" s="2527"/>
      <c r="BR485" s="2527"/>
      <c r="BS485" s="2527"/>
      <c r="BT485" s="2527"/>
      <c r="BU485" s="2527"/>
      <c r="BV485" s="2527"/>
      <c r="BW485" s="2527"/>
      <c r="BX485" s="2527"/>
      <c r="BY485" s="2527"/>
      <c r="BZ485" s="2527"/>
      <c r="CA485" s="2527"/>
      <c r="CB485" s="2527"/>
      <c r="CC485" s="2527"/>
      <c r="CD485" s="2527"/>
      <c r="CE485" s="2527"/>
      <c r="CF485" s="2528"/>
      <c r="CG485" s="2527"/>
      <c r="CH485" s="2527"/>
      <c r="CI485" s="2527"/>
      <c r="CJ485" s="2527"/>
      <c r="CK485" s="2527"/>
      <c r="CL485" s="2527"/>
      <c r="CM485" s="2527"/>
      <c r="CN485" s="2527"/>
      <c r="CO485" s="2527"/>
      <c r="CP485" s="2527"/>
      <c r="CQ485" s="2527"/>
      <c r="CR485" s="2527"/>
      <c r="CS485" s="2527"/>
      <c r="CT485" s="2527"/>
      <c r="CU485" s="2527"/>
      <c r="CV485" s="2527"/>
      <c r="CW485" s="2527"/>
      <c r="CX485" s="2527"/>
      <c r="CY485" s="2527"/>
      <c r="CZ485" s="2527"/>
      <c r="DA485" s="2527"/>
      <c r="DB485" s="2527"/>
      <c r="DC485" s="2527"/>
      <c r="DD485" s="2527"/>
      <c r="DE485" s="2527"/>
      <c r="DF485" s="2527"/>
      <c r="DG485" s="2527"/>
      <c r="DH485" s="2528"/>
      <c r="DI485" s="2527"/>
      <c r="DJ485" s="2527"/>
      <c r="DK485" s="2527"/>
      <c r="DL485" s="2527"/>
      <c r="DM485" s="2527"/>
      <c r="DN485" s="2527"/>
      <c r="DO485" s="2527"/>
      <c r="DP485" s="2527"/>
      <c r="DQ485" s="2527"/>
      <c r="DR485" s="2527"/>
      <c r="DS485" s="2527"/>
      <c r="DT485" s="2527"/>
      <c r="DU485" s="2527"/>
      <c r="DV485" s="2527"/>
      <c r="DW485" s="2527"/>
      <c r="DX485" s="2527"/>
      <c r="DY485" s="2527"/>
      <c r="DZ485" s="2527"/>
      <c r="EA485" s="2527"/>
      <c r="EB485" s="2527"/>
      <c r="EC485" s="2527"/>
      <c r="ED485" s="2527"/>
      <c r="EE485" s="2527"/>
      <c r="EF485" s="2527"/>
      <c r="EG485" s="2527"/>
      <c r="EH485" s="2527"/>
      <c r="EI485" s="2527"/>
      <c r="EJ485" s="2527"/>
      <c r="EK485" s="5688">
        <f>SUM(EK480:EK484)</f>
        <v>0</v>
      </c>
      <c r="EL485" s="5688">
        <f t="shared" ref="EL485:FH485" si="3052">SUM(EL480:EL484)</f>
        <v>0</v>
      </c>
      <c r="EM485" s="5688">
        <f t="shared" si="3052"/>
        <v>0</v>
      </c>
      <c r="EN485" s="5688">
        <f t="shared" si="3052"/>
        <v>0</v>
      </c>
      <c r="EO485" s="5688">
        <f t="shared" si="3052"/>
        <v>0</v>
      </c>
      <c r="EP485" s="5688">
        <f t="shared" si="3052"/>
        <v>0</v>
      </c>
      <c r="EQ485" s="5688">
        <f t="shared" si="3052"/>
        <v>0</v>
      </c>
      <c r="ER485" s="5688">
        <f t="shared" si="3052"/>
        <v>0</v>
      </c>
      <c r="ES485" s="5688">
        <f t="shared" si="3052"/>
        <v>0</v>
      </c>
      <c r="ET485" s="5688">
        <f t="shared" si="3052"/>
        <v>0</v>
      </c>
      <c r="EU485" s="5688">
        <f t="shared" si="3052"/>
        <v>0</v>
      </c>
      <c r="EV485" s="5688">
        <f t="shared" si="3052"/>
        <v>0</v>
      </c>
      <c r="EW485" s="5688">
        <f t="shared" si="3052"/>
        <v>0</v>
      </c>
      <c r="EX485" s="5688">
        <f t="shared" si="3052"/>
        <v>0</v>
      </c>
      <c r="EY485" s="5688">
        <f t="shared" si="3052"/>
        <v>0</v>
      </c>
      <c r="EZ485" s="5688">
        <f t="shared" si="3052"/>
        <v>0</v>
      </c>
      <c r="FA485" s="5688">
        <f t="shared" si="3052"/>
        <v>0</v>
      </c>
      <c r="FB485" s="5688">
        <f t="shared" si="3052"/>
        <v>0</v>
      </c>
      <c r="FC485" s="5688">
        <f t="shared" si="3052"/>
        <v>0</v>
      </c>
      <c r="FD485" s="5688">
        <f t="shared" si="3052"/>
        <v>0</v>
      </c>
      <c r="FE485" s="5688">
        <f t="shared" si="3052"/>
        <v>0</v>
      </c>
      <c r="FF485" s="5688">
        <f t="shared" si="3052"/>
        <v>0</v>
      </c>
      <c r="FG485" s="5688">
        <f t="shared" si="3052"/>
        <v>0</v>
      </c>
      <c r="FH485" s="5688">
        <f t="shared" si="3052"/>
        <v>0</v>
      </c>
      <c r="FI485" s="2527"/>
      <c r="FJ485" s="2527"/>
      <c r="FK485" s="2527"/>
      <c r="FL485" s="2527"/>
      <c r="FM485" s="2527"/>
    </row>
    <row r="486" spans="1:174" ht="48" customHeight="1" thickBot="1">
      <c r="A486" s="6227" t="s">
        <v>1142</v>
      </c>
      <c r="B486" s="6230" t="str" cm="1">
        <f t="array" ref="B486">_xlfn.XLOOKUP(1, (INDEX(التشكيل_القديم!$L$5:$S$49, ,6)=$A486) * (INDEX(التشكيل_القديم!$L$5:$S$49, ,7)="رئيس الدائرة"), INDEX(التشكيل_القديم!$L$5:$S$49, ,2))</f>
        <v>احمد فراج جابر زيدان</v>
      </c>
      <c r="C486" s="6230"/>
      <c r="D486" s="6230"/>
      <c r="E486" s="6230"/>
      <c r="F486" s="6230"/>
      <c r="G486" s="6230"/>
      <c r="H486" s="5676" cm="1">
        <f t="array" ref="H486">_xlfn.XLOOKUP(1, (INDEX(التشكيل_القديم!$L$5:$S$49, ,6)=$A486) * (INDEX(التشكيل_القديم!$L$5:$S$49, ,7)="رئيس الدائرة"), INDEX(التشكيل_القديم!$L$5:$S$49, ,3))</f>
        <v>794</v>
      </c>
      <c r="I486" s="2171" t="str" cm="1">
        <f t="array" ref="I486">_xlfn.XLOOKUP(1, (INDEX(التشكيل_القديم!$L$5:$S$49, ,6)=$A486) * (INDEX(التشكيل_القديم!$L$5:$S$49, ,7)="رئيس الدائرة"), INDEX(التشكيل_القديم!$L$5:$S$49, ,4))</f>
        <v>أ</v>
      </c>
      <c r="J486" s="6231" t="s">
        <v>37</v>
      </c>
      <c r="K486" s="6234" t="s">
        <v>78</v>
      </c>
      <c r="L486" s="5567" t="s">
        <v>1205</v>
      </c>
      <c r="M486" s="5567"/>
      <c r="N486" s="6156" t="s">
        <v>1174</v>
      </c>
      <c r="O486" s="6157"/>
      <c r="P486" s="6157"/>
      <c r="Q486" s="6157"/>
      <c r="R486" s="6157"/>
      <c r="S486" s="6157"/>
      <c r="T486" s="6157"/>
      <c r="U486" s="6157"/>
      <c r="V486" s="6157"/>
      <c r="W486" s="6157"/>
      <c r="X486" s="6157"/>
      <c r="Y486" s="6157"/>
      <c r="Z486" s="6157"/>
      <c r="AA486" s="6157"/>
      <c r="AB486" s="6157"/>
      <c r="AC486" s="6157"/>
      <c r="AD486" s="6157"/>
      <c r="AE486" s="6157"/>
      <c r="AF486" s="6157"/>
      <c r="AG486" s="6157"/>
      <c r="AH486" s="6157"/>
      <c r="AI486" s="6157"/>
      <c r="AJ486" s="6157"/>
      <c r="AK486" s="6157"/>
      <c r="AL486" s="6157"/>
      <c r="AM486" s="6157"/>
      <c r="AN486" s="6157"/>
      <c r="AO486" s="6157"/>
      <c r="AP486" s="6157"/>
      <c r="AQ486" s="6157"/>
      <c r="AR486" s="6157"/>
      <c r="AS486" s="6157"/>
      <c r="AT486" s="6157"/>
      <c r="AU486" s="6157"/>
      <c r="AV486" s="6157"/>
      <c r="AW486" s="6157"/>
      <c r="AX486" s="6157"/>
      <c r="AY486" s="6157"/>
      <c r="AZ486" s="6157"/>
      <c r="BA486" s="6158"/>
      <c r="BB486" s="2158" t="s">
        <v>176</v>
      </c>
      <c r="BC486" s="2526"/>
      <c r="BD486" s="5652">
        <f>_xlfn.XLOOKUP(B486,التشكيل_القديم!$M$5:$M$39,التشكيل_القديم!$L$5:$L$39,0,0)</f>
        <v>24</v>
      </c>
      <c r="BE486" s="6210" t="str">
        <f xml:space="preserve"> "(" &amp;BD486&amp;")                 " &amp;"رئيس الدائرة  /  "  &amp;B486</f>
        <v>(24)                 رئيس الدائرة  /  احمد فراج جابر زيدان</v>
      </c>
      <c r="BF486" s="6210"/>
      <c r="BG486" s="6210"/>
      <c r="BH486" s="6210"/>
      <c r="BI486" s="6210"/>
      <c r="BJ486" s="6210"/>
      <c r="BK486" s="6210"/>
      <c r="BL486" s="6210"/>
      <c r="BM486" s="6210"/>
      <c r="BN486" s="6210"/>
      <c r="BO486" s="6210"/>
      <c r="BP486" s="6210"/>
      <c r="BQ486" s="6210"/>
      <c r="BR486" s="6210"/>
      <c r="BS486" s="6210"/>
      <c r="BT486" s="6210"/>
      <c r="BU486" s="6210"/>
      <c r="BV486" s="6210"/>
      <c r="BW486" s="6210"/>
      <c r="BX486" s="6210"/>
      <c r="BY486" s="6210"/>
      <c r="BZ486" s="6210"/>
      <c r="CA486" s="6210"/>
      <c r="CB486" s="6210"/>
      <c r="CC486" s="6210"/>
      <c r="CD486" s="6210"/>
      <c r="CE486" s="6211"/>
      <c r="CF486" s="5653">
        <f>_xlfn.XLOOKUP(B487,التشكيل_القديم!$M$5:$M$39,التشكيل_القديم!$L$5:$L$39,0,0)</f>
        <v>25</v>
      </c>
      <c r="CG486" s="6341" t="str">
        <f>"(2)             "&amp; "عضو يمين الدائرة  /  "  &amp;B487</f>
        <v>(2)             عضو يمين الدائرة  /  احمد حسام الدين حمزة محمد</v>
      </c>
      <c r="CH486" s="6210"/>
      <c r="CI486" s="6210"/>
      <c r="CJ486" s="6210"/>
      <c r="CK486" s="6210"/>
      <c r="CL486" s="6210"/>
      <c r="CM486" s="6210"/>
      <c r="CN486" s="6210"/>
      <c r="CO486" s="6210"/>
      <c r="CP486" s="6210"/>
      <c r="CQ486" s="6210"/>
      <c r="CR486" s="6210"/>
      <c r="CS486" s="6210"/>
      <c r="CT486" s="6210"/>
      <c r="CU486" s="6210"/>
      <c r="CV486" s="6210"/>
      <c r="CW486" s="6210"/>
      <c r="CX486" s="6210"/>
      <c r="CY486" s="6210"/>
      <c r="CZ486" s="6210"/>
      <c r="DA486" s="6210"/>
      <c r="DB486" s="6210"/>
      <c r="DC486" s="6210"/>
      <c r="DD486" s="6210"/>
      <c r="DE486" s="6210"/>
      <c r="DF486" s="6210"/>
      <c r="DG486" s="6211"/>
      <c r="DH486" s="5653">
        <f>_xlfn.XLOOKUP(B490,التشكيل_القديم!$M$5:$M$39,التشكيل_القديم!$L$5:$L$39,0,0)</f>
        <v>0</v>
      </c>
      <c r="DI486" s="6210" t="str">
        <f>IF(B490&lt;&gt;"","(5)             "&amp;"عضو يسار يسار اليسار الدائرة /  "&amp;B490,"لا يوجد عضو خامس")</f>
        <v>لا يوجد عضو خامس</v>
      </c>
      <c r="DJ486" s="6210"/>
      <c r="DK486" s="6210"/>
      <c r="DL486" s="6210"/>
      <c r="DM486" s="6210"/>
      <c r="DN486" s="6210"/>
      <c r="DO486" s="6210"/>
      <c r="DP486" s="6210"/>
      <c r="DQ486" s="6210"/>
      <c r="DR486" s="6210"/>
      <c r="DS486" s="6210"/>
      <c r="DT486" s="6210"/>
      <c r="DU486" s="6210"/>
      <c r="DV486" s="6210"/>
      <c r="DW486" s="6210"/>
      <c r="DX486" s="6210"/>
      <c r="DY486" s="6210"/>
      <c r="DZ486" s="6210"/>
      <c r="EA486" s="6210"/>
      <c r="EB486" s="6210"/>
      <c r="EC486" s="6210"/>
      <c r="ED486" s="6210"/>
      <c r="EE486" s="6210"/>
      <c r="EF486" s="6210"/>
      <c r="EG486" s="6210"/>
      <c r="EH486" s="6210"/>
      <c r="EI486" s="6210"/>
      <c r="EJ486" s="2024"/>
      <c r="EK486" s="5654" t="str">
        <f>الاعدادات!$F$5</f>
        <v>أغسطس</v>
      </c>
      <c r="EL486" s="5655" t="str">
        <f>الاعدادات!$F$6</f>
        <v>سبتمبر</v>
      </c>
      <c r="EM486" s="5655" t="str">
        <f>الاعدادات!$F$7</f>
        <v>أكتوبر</v>
      </c>
      <c r="EN486" s="2010" t="s">
        <v>106</v>
      </c>
      <c r="EO486" s="5654" t="str">
        <f>الاعدادات!$F$5</f>
        <v>أغسطس</v>
      </c>
      <c r="EP486" s="5655" t="str">
        <f>الاعدادات!$F$6</f>
        <v>سبتمبر</v>
      </c>
      <c r="EQ486" s="5655" t="str">
        <f>الاعدادات!$F$7</f>
        <v>أكتوبر</v>
      </c>
      <c r="ER486" s="2010" t="s">
        <v>106</v>
      </c>
      <c r="ES486" s="5654" t="str">
        <f>الاعدادات!$F$5</f>
        <v>أغسطس</v>
      </c>
      <c r="ET486" s="5655" t="str">
        <f>الاعدادات!$F$6</f>
        <v>سبتمبر</v>
      </c>
      <c r="EU486" s="5655" t="str">
        <f>الاعدادات!$F$7</f>
        <v>أكتوبر</v>
      </c>
      <c r="EV486" s="2010" t="s">
        <v>106</v>
      </c>
      <c r="EW486" s="5654" t="str">
        <f>الاعدادات!$F$5</f>
        <v>أغسطس</v>
      </c>
      <c r="EX486" s="5655" t="str">
        <f>الاعدادات!$F$6</f>
        <v>سبتمبر</v>
      </c>
      <c r="EY486" s="2010" t="s">
        <v>106</v>
      </c>
      <c r="EZ486" s="5654" t="str">
        <f>الاعدادات!$F$5</f>
        <v>أغسطس</v>
      </c>
      <c r="FA486" s="5655" t="str">
        <f>الاعدادات!$F$6</f>
        <v>سبتمبر</v>
      </c>
      <c r="FB486" s="5655" t="str">
        <f>الاعدادات!$F$7</f>
        <v>أكتوبر</v>
      </c>
      <c r="FC486" s="2010" t="s">
        <v>106</v>
      </c>
      <c r="FD486" s="5654" t="str">
        <f>الاعدادات!$F$5</f>
        <v>أغسطس</v>
      </c>
      <c r="FE486" s="5655" t="str">
        <f>الاعدادات!$F$6</f>
        <v>سبتمبر</v>
      </c>
      <c r="FF486" s="5655" t="str">
        <f>الاعدادات!$F$7</f>
        <v>أكتوبر</v>
      </c>
      <c r="FG486" s="2010" t="s">
        <v>106</v>
      </c>
      <c r="FK486" s="5654" t="str">
        <f>الاعدادات!$F$5</f>
        <v>أغسطس</v>
      </c>
      <c r="FL486" s="5655" t="str">
        <f>الاعدادات!$F$6</f>
        <v>سبتمبر</v>
      </c>
      <c r="FM486" s="5655" t="str">
        <f>الاعدادات!$F$7</f>
        <v>أكتوبر</v>
      </c>
      <c r="FN486" s="2010" t="s">
        <v>106</v>
      </c>
      <c r="FO486" s="5654" t="str">
        <f>الاعدادات!$F$5</f>
        <v>أغسطس</v>
      </c>
      <c r="FP486" s="5655" t="str">
        <f>الاعدادات!$F$6</f>
        <v>سبتمبر</v>
      </c>
      <c r="FQ486" s="5655" t="str">
        <f>الاعدادات!$F$7</f>
        <v>أكتوبر</v>
      </c>
      <c r="FR486" s="2010" t="s">
        <v>106</v>
      </c>
    </row>
    <row r="487" spans="1:174" ht="48" customHeight="1" thickBot="1">
      <c r="A487" s="6228"/>
      <c r="B487" s="6250" t="str" cm="1">
        <f t="array" ref="B487">_xlfn.XLOOKUP(1, (INDEX(التشكيل_القديم!$L$5:$S$49, ,6)=$A486) * (INDEX(التشكيل_القديم!$L$5:$S$49, ,7)="عضو يمين"), INDEX(التشكيل_القديم!$L$5:$S$49, ,2))</f>
        <v>احمد حسام الدين حمزة محمد</v>
      </c>
      <c r="C487" s="6250"/>
      <c r="D487" s="6250"/>
      <c r="E487" s="6250"/>
      <c r="F487" s="6250"/>
      <c r="G487" s="6250"/>
      <c r="H487" s="2170" cm="1">
        <f t="array" ref="H487">_xlfn.XLOOKUP(1, (INDEX(التشكيل_القديم!$L$5:$S$49, ,6)=$A486) * (INDEX(التشكيل_القديم!$L$5:$S$49, ,7)="عضو يمين"), INDEX(التشكيل_القديم!$L$5:$S$49, ,3))</f>
        <v>463</v>
      </c>
      <c r="I487" s="2171" t="str" cm="1">
        <f t="array" ref="I487">_xlfn.XLOOKUP(1, (INDEX(التشكيل_القديم!$L$5:$S$49, ,6)=$A486) * (INDEX(التشكيل_القديم!$L$5:$S$49, ,7)="عضو يمين"), INDEX(التشكيل_القديم!$L$5:$S$49, ,4))</f>
        <v>أ</v>
      </c>
      <c r="J487" s="6232"/>
      <c r="K487" s="6235"/>
      <c r="L487" s="5677" t="str">
        <f>الاعدادات!$D$6</f>
        <v>2022 وما قبلها</v>
      </c>
      <c r="M487" s="2012">
        <v>0</v>
      </c>
      <c r="N487" s="2003"/>
      <c r="O487" s="2003"/>
      <c r="P487" s="2003"/>
      <c r="Q487" s="2003"/>
      <c r="R487" s="2003"/>
      <c r="S487" s="2003"/>
      <c r="T487" s="2003"/>
      <c r="U487" s="2003"/>
      <c r="V487" s="2003"/>
      <c r="W487" s="2003"/>
      <c r="X487" s="2003"/>
      <c r="Y487" s="2017"/>
      <c r="Z487" s="5678">
        <f>Y487+X487+U487+T487+S487+R487+Q487+P487+O487+N487+M487-W487</f>
        <v>0</v>
      </c>
      <c r="AA487" s="2021"/>
      <c r="AB487" s="2005"/>
      <c r="AC487" s="5656">
        <f>SUM(BD487:BJ487,CF487:CL487,BD494:BJ494,CF494:CL494,DH487:DN487,DH494:DN494)</f>
        <v>0</v>
      </c>
      <c r="AD487" s="5656">
        <f>SUM(BK487:BO487,CM487:CQ487,BK494:BO494,CM494:CQ494,DO487:DS487,DO494:DS494)</f>
        <v>0</v>
      </c>
      <c r="AE487" s="5656">
        <f>BP487+CR487+BP494+CR494+DT487+DT494</f>
        <v>0</v>
      </c>
      <c r="AF487" s="5657">
        <f t="shared" ref="AF487:AF491" si="3053">AE487+AD487+AC487</f>
        <v>0</v>
      </c>
      <c r="AG487" s="5656">
        <f t="shared" ref="AG487:AG491" si="3054">BR487+CT487+BR494+CT494+DV487+DV494</f>
        <v>0</v>
      </c>
      <c r="AH487" s="5658">
        <f>BS487+CU487+BS494+CU494+DW487+DW494</f>
        <v>0</v>
      </c>
      <c r="AI487" s="5656">
        <f t="shared" ref="AI487:AI491" si="3055">BT487+CV487+BT494+CV494+DX487+DX494</f>
        <v>0</v>
      </c>
      <c r="AJ487" s="5656">
        <f t="shared" ref="AJ487:AJ491" si="3056">BU487+CW487+BU494+CW494+DY487+DY494</f>
        <v>0</v>
      </c>
      <c r="AK487" s="5656">
        <f t="shared" ref="AK487:AK491" si="3057">BV487+CX487+BV494+CX494+DZ487+DZ494</f>
        <v>0</v>
      </c>
      <c r="AL487" s="5656">
        <f t="shared" ref="AL487:AL491" si="3058">BW487+CY487+BW494+CY494+EA487+EA494</f>
        <v>0</v>
      </c>
      <c r="AM487" s="5657">
        <f t="shared" ref="AM487:AM491" si="3059">AL487+AK487+AJ487+AI487+AH487</f>
        <v>0</v>
      </c>
      <c r="AN487" s="5659">
        <f>BX487+CZ487+BX494+CZ494+EB487+EB494</f>
        <v>0</v>
      </c>
      <c r="AO487" s="5659">
        <f t="shared" ref="AO487:AO491" si="3060">BY487+DA487+BY494+DA494+EC487+EC494</f>
        <v>0</v>
      </c>
      <c r="AP487" s="5659">
        <f>BZ487+DB487+DB494+BZ494+ED487+ED494</f>
        <v>0</v>
      </c>
      <c r="AQ487" s="5657">
        <f t="shared" ref="AQ487:AQ491" si="3061">AP487+AO487+AN487</f>
        <v>0</v>
      </c>
      <c r="AR487" s="5660">
        <f>CA487+DC487+CA494+DC494+EE487+EE494</f>
        <v>0</v>
      </c>
      <c r="AS487" s="5661">
        <f t="shared" ref="AS487:AS491" si="3062">AR487+AQ487+AM487+AG487+AF487</f>
        <v>0</v>
      </c>
      <c r="AT487" s="2021"/>
      <c r="AU487" s="5656">
        <f t="shared" ref="AU487:AU491" si="3063">CC487+DE487+CC494+DE494+EG487+EG494</f>
        <v>0</v>
      </c>
      <c r="AV487" s="5656">
        <f t="shared" ref="AV487:AV491" si="3064">CD487+DF487+CD494+DF494+EH487+EH494</f>
        <v>0</v>
      </c>
      <c r="AW487" s="2003"/>
      <c r="AX487" s="2004"/>
      <c r="AY487" s="5682">
        <f t="shared" ref="AY487:AY491" si="3065">AX487+AW487+AV487+AU487+AT487</f>
        <v>0</v>
      </c>
      <c r="AZ487" s="2006"/>
      <c r="BA487" s="5656">
        <f t="shared" ref="BA487:BA492" si="3066">AY487+AS487+AA487-Z487</f>
        <v>0</v>
      </c>
      <c r="BB487" s="2159"/>
      <c r="BC487" s="5683" t="str">
        <f>الاعدادات!$D$6</f>
        <v>2022 وما قبلها</v>
      </c>
      <c r="BD487" s="82"/>
      <c r="BE487" s="83"/>
      <c r="BF487" s="83"/>
      <c r="BG487" s="84"/>
      <c r="BH487" s="84"/>
      <c r="BI487" s="84"/>
      <c r="BJ487" s="85"/>
      <c r="BK487" s="86"/>
      <c r="BL487" s="87"/>
      <c r="BM487" s="87"/>
      <c r="BN487" s="88"/>
      <c r="BO487" s="88"/>
      <c r="BP487" s="89"/>
      <c r="BQ487" s="77">
        <f t="shared" ref="BQ487:BQ492" si="3067">BP487+BO487+BN487+BM487+BL487+BK487+BJ487+BI487+BH487+BG487+BF487+BE487+BD487</f>
        <v>0</v>
      </c>
      <c r="BR487" s="90"/>
      <c r="BS487" s="91"/>
      <c r="BT487" s="92"/>
      <c r="BU487" s="93"/>
      <c r="BV487" s="94"/>
      <c r="BW487" s="95"/>
      <c r="BX487" s="96"/>
      <c r="BY487" s="97"/>
      <c r="BZ487" s="98"/>
      <c r="CA487" s="99"/>
      <c r="CB487" s="79">
        <f t="shared" ref="CB487:CB491" si="3068">CA487+BZ487+BY487+BX487+BW487+BV487+BU487+BT487+BS487+BR487+BQ487</f>
        <v>0</v>
      </c>
      <c r="CC487" s="80"/>
      <c r="CD487" s="78"/>
      <c r="CE487" s="100"/>
      <c r="CF487" s="101"/>
      <c r="CG487" s="83"/>
      <c r="CH487" s="83"/>
      <c r="CI487" s="84"/>
      <c r="CJ487" s="84"/>
      <c r="CK487" s="84"/>
      <c r="CL487" s="85"/>
      <c r="CM487" s="86"/>
      <c r="CN487" s="87"/>
      <c r="CO487" s="87"/>
      <c r="CP487" s="88"/>
      <c r="CQ487" s="88"/>
      <c r="CR487" s="89"/>
      <c r="CS487" s="77">
        <f t="shared" ref="CS487:CS492" si="3069">CR487+CQ487+CP487+CO487+CN487+CM487+CL487+CK487+CJ487+CI487+CH487+CG487+CF487</f>
        <v>0</v>
      </c>
      <c r="CT487" s="90"/>
      <c r="CU487" s="91"/>
      <c r="CV487" s="92"/>
      <c r="CW487" s="93"/>
      <c r="CX487" s="94"/>
      <c r="CY487" s="95"/>
      <c r="CZ487" s="96"/>
      <c r="DA487" s="97"/>
      <c r="DB487" s="98"/>
      <c r="DC487" s="99"/>
      <c r="DD487" s="81">
        <f t="shared" ref="DD487:DD488" si="3070">SUM(CS487:DC487)</f>
        <v>0</v>
      </c>
      <c r="DE487" s="80"/>
      <c r="DF487" s="78"/>
      <c r="DG487" s="102"/>
      <c r="DH487" s="101"/>
      <c r="DI487" s="83"/>
      <c r="DJ487" s="83"/>
      <c r="DK487" s="84"/>
      <c r="DL487" s="84"/>
      <c r="DM487" s="84"/>
      <c r="DN487" s="85"/>
      <c r="DO487" s="86"/>
      <c r="DP487" s="87"/>
      <c r="DQ487" s="87"/>
      <c r="DR487" s="88"/>
      <c r="DS487" s="88"/>
      <c r="DT487" s="89"/>
      <c r="DU487" s="77">
        <f t="shared" ref="DU487:DU489" si="3071">DT487+DS487+DR487+DQ487+DP487+DO487+DN487+DM487+DL487+DK487+DJ487+DI487+DH487</f>
        <v>0</v>
      </c>
      <c r="DV487" s="90"/>
      <c r="DW487" s="91"/>
      <c r="DX487" s="92"/>
      <c r="DY487" s="93"/>
      <c r="DZ487" s="94"/>
      <c r="EA487" s="95"/>
      <c r="EB487" s="96"/>
      <c r="EC487" s="97"/>
      <c r="ED487" s="98"/>
      <c r="EE487" s="99"/>
      <c r="EF487" s="81">
        <f t="shared" ref="EF487:EF488" si="3072">SUM(DU487:EE487)</f>
        <v>0</v>
      </c>
      <c r="EG487" s="80"/>
      <c r="EH487" s="78"/>
      <c r="EI487" s="102"/>
      <c r="EJ487" s="5675" t="str">
        <f>الاعدادات!$D$6</f>
        <v>2022 وما قبلها</v>
      </c>
      <c r="EK487" s="68">
        <f t="shared" ref="EK487:EK491" si="3073">AM487+AG487-EL487-EM487</f>
        <v>0</v>
      </c>
      <c r="EL487" s="69"/>
      <c r="EM487" s="69"/>
      <c r="EN487" s="70">
        <f>SUM(EK487:EM487)</f>
        <v>0</v>
      </c>
      <c r="EO487" s="68">
        <f t="shared" ref="EO487:EO491" si="3074">AT487-EQ487-EP487</f>
        <v>0</v>
      </c>
      <c r="EP487" s="69"/>
      <c r="EQ487" s="69"/>
      <c r="ER487" s="70">
        <f>SUM(EO487:EQ487)</f>
        <v>0</v>
      </c>
      <c r="ES487" s="68">
        <f t="shared" ref="ES487:ES491" si="3075">AU487-EU487-ET487</f>
        <v>0</v>
      </c>
      <c r="ET487" s="69"/>
      <c r="EU487" s="71"/>
      <c r="EV487" s="70">
        <f t="shared" ref="EV487:EV492" si="3076">EU487+ET487+ES487</f>
        <v>0</v>
      </c>
      <c r="EW487" s="68">
        <f t="shared" ref="EW487:EW491" si="3077">AV487-EX487</f>
        <v>0</v>
      </c>
      <c r="EX487" s="69"/>
      <c r="EY487" s="70">
        <f>SUM(EW487:EX487)</f>
        <v>0</v>
      </c>
      <c r="EZ487" s="68">
        <f>FK487+FO487</f>
        <v>0</v>
      </c>
      <c r="FA487" s="68">
        <f>FL487+FP487</f>
        <v>0</v>
      </c>
      <c r="FB487" s="68">
        <f>FM487+FQ487</f>
        <v>0</v>
      </c>
      <c r="FC487" s="68">
        <f>FN487+FR487</f>
        <v>0</v>
      </c>
      <c r="FD487" s="68">
        <f t="shared" ref="FD487:FD492" si="3078">EK487+EO487+ES487+EW487+EZ487</f>
        <v>0</v>
      </c>
      <c r="FE487" s="72">
        <f t="shared" ref="FE487:FE492" si="3079">EL487+EP487+ET487+FA487+EX487</f>
        <v>0</v>
      </c>
      <c r="FF487" s="72">
        <f t="shared" ref="FF487:FF492" si="3080">FB487+EU487+EQ487+EM487</f>
        <v>0</v>
      </c>
      <c r="FG487" s="70">
        <f t="shared" ref="FG487:FG492" si="3081">SUM(FD487:FF487)</f>
        <v>0</v>
      </c>
      <c r="FH487" t="str">
        <f t="shared" ref="FH487:FH491" si="3082">IF(OR(EZ487&lt;0,EW487&lt;0,ES487&lt;0,EO487&lt;0,EK487&lt;0,Z487 &lt;&gt; AY487+AS487+AA487), "wrong", "ok")</f>
        <v>ok</v>
      </c>
      <c r="FK487" s="68">
        <f>AX487-FL487-FM487</f>
        <v>0</v>
      </c>
      <c r="FL487" s="69"/>
      <c r="FM487" s="69"/>
      <c r="FN487" s="70">
        <f>SUM(FK487:FM487)</f>
        <v>0</v>
      </c>
      <c r="FO487" s="68">
        <f>AW487-FP487-FQ487</f>
        <v>0</v>
      </c>
      <c r="FP487" s="69"/>
      <c r="FQ487" s="69"/>
      <c r="FR487" s="70">
        <f>SUM(FO487:FQ487)</f>
        <v>0</v>
      </c>
    </row>
    <row r="488" spans="1:174" ht="48" customHeight="1" thickBot="1">
      <c r="A488" s="6228"/>
      <c r="B488" s="6250" t="str" cm="1">
        <f t="array" ref="B488">_xlfn.XLOOKUP(1, (INDEX(التشكيل_القديم!$L$5:$S$49, ,6)=$A486) * (INDEX(التشكيل_القديم!$L$5:$S$49, ,7)="عضو يسار"), INDEX(التشكيل_القديم!$L$5:$S$49, ,2))</f>
        <v>احمد علي نجاتي احمد</v>
      </c>
      <c r="C488" s="6250"/>
      <c r="D488" s="6250"/>
      <c r="E488" s="6250"/>
      <c r="F488" s="6250"/>
      <c r="G488" s="6250"/>
      <c r="H488" s="2170" cm="1">
        <f t="array" ref="H488">_xlfn.XLOOKUP(1, (INDEX(التشكيل_القديم!$L$5:$S$49, ,6)=$A486) * (INDEX(التشكيل_القديم!$L$5:$S$49, ,7)="عضو يسار"), INDEX(التشكيل_القديم!$L$5:$S$49, ,3))</f>
        <v>113</v>
      </c>
      <c r="I488" s="2171" t="str" cm="1">
        <f t="array" ref="I488">_xlfn.XLOOKUP(1, (INDEX(التشكيل_القديم!$L$5:$S$49, ,6)=$A486) * (INDEX(التشكيل_القديم!$L$5:$S$49, ,7)="عضو يسار"), INDEX(التشكيل_القديم!$L$5:$S$49, ,4))</f>
        <v>ب</v>
      </c>
      <c r="J488" s="6232"/>
      <c r="K488" s="6235"/>
      <c r="L488" s="5675">
        <f>الاعدادات!$D$7</f>
        <v>2023</v>
      </c>
      <c r="M488" s="2013">
        <v>10</v>
      </c>
      <c r="N488" s="64"/>
      <c r="O488" s="64"/>
      <c r="P488" s="64"/>
      <c r="Q488" s="64"/>
      <c r="R488" s="64"/>
      <c r="S488" s="64"/>
      <c r="T488" s="64"/>
      <c r="U488" s="64"/>
      <c r="V488" s="64"/>
      <c r="W488" s="64"/>
      <c r="X488" s="64"/>
      <c r="Y488" s="2018"/>
      <c r="Z488" s="5679">
        <f t="shared" ref="Z488:Z491" si="3083">Y488+X488+U488+T488+S488+R488+Q488+P488+O488+N488+M488-W488</f>
        <v>10</v>
      </c>
      <c r="AA488" s="2007"/>
      <c r="AB488" s="63"/>
      <c r="AC488" s="5662">
        <f t="shared" ref="AC488:AC491" si="3084">SUM(BD488:BJ488,CF488:CL488,BD495:BJ495,CF495:CL495,DH488:DN488,DH495:DN495)</f>
        <v>0</v>
      </c>
      <c r="AD488" s="5662">
        <f t="shared" ref="AD488:AD491" si="3085">SUM(BK488:BO488,CM488:CQ488,BK495:BO495,CM495:CQ495,DO488:DS488,DO495:DS495)</f>
        <v>0</v>
      </c>
      <c r="AE488" s="5662">
        <f>BP488+CR488+BP495+CR495+DT488+DT495</f>
        <v>0</v>
      </c>
      <c r="AF488" s="5663">
        <f t="shared" si="3053"/>
        <v>0</v>
      </c>
      <c r="AG488" s="5662">
        <f t="shared" si="3054"/>
        <v>0</v>
      </c>
      <c r="AH488" s="5664">
        <f t="shared" ref="AH488:AH491" si="3086">BS488+CU488+BS495+CU495+DW488+DW495</f>
        <v>0</v>
      </c>
      <c r="AI488" s="5662">
        <f t="shared" si="3055"/>
        <v>0</v>
      </c>
      <c r="AJ488" s="5662">
        <f t="shared" si="3056"/>
        <v>0</v>
      </c>
      <c r="AK488" s="5662">
        <f t="shared" si="3057"/>
        <v>0</v>
      </c>
      <c r="AL488" s="5662">
        <f t="shared" si="3058"/>
        <v>0</v>
      </c>
      <c r="AM488" s="5663">
        <f t="shared" si="3059"/>
        <v>0</v>
      </c>
      <c r="AN488" s="5665">
        <f t="shared" ref="AN488:AN491" si="3087">BX488+CZ488+BX495+CZ495+EB488+EB495</f>
        <v>0</v>
      </c>
      <c r="AO488" s="5665">
        <f t="shared" si="3060"/>
        <v>0</v>
      </c>
      <c r="AP488" s="5665">
        <f>BZ488+DB488+DB495+BZ495+ED488+ED495</f>
        <v>0</v>
      </c>
      <c r="AQ488" s="5663">
        <f t="shared" si="3061"/>
        <v>0</v>
      </c>
      <c r="AR488" s="5666">
        <f>CA488+DC488+CA495+DC495+EE488+EE495</f>
        <v>0</v>
      </c>
      <c r="AS488" s="5667">
        <f t="shared" si="3062"/>
        <v>0</v>
      </c>
      <c r="AT488" s="2007"/>
      <c r="AU488" s="5662">
        <f t="shared" si="3063"/>
        <v>0</v>
      </c>
      <c r="AV488" s="5662">
        <f t="shared" si="3064"/>
        <v>0</v>
      </c>
      <c r="AW488" s="64"/>
      <c r="AX488" s="64"/>
      <c r="AY488" s="65">
        <f t="shared" si="3065"/>
        <v>0</v>
      </c>
      <c r="AZ488" s="66"/>
      <c r="BA488" s="5662">
        <f t="shared" si="3066"/>
        <v>-10</v>
      </c>
      <c r="BB488" s="2159"/>
      <c r="BC488" s="5683">
        <f>الاعدادات!$D$7</f>
        <v>2023</v>
      </c>
      <c r="BD488" s="82"/>
      <c r="BE488" s="83"/>
      <c r="BF488" s="83"/>
      <c r="BG488" s="103"/>
      <c r="BH488" s="84"/>
      <c r="BI488" s="84"/>
      <c r="BJ488" s="85"/>
      <c r="BK488" s="86"/>
      <c r="BL488" s="87"/>
      <c r="BM488" s="87"/>
      <c r="BN488" s="88"/>
      <c r="BO488" s="88"/>
      <c r="BP488" s="89"/>
      <c r="BQ488" s="77">
        <f t="shared" si="3067"/>
        <v>0</v>
      </c>
      <c r="BR488" s="90"/>
      <c r="BS488" s="91"/>
      <c r="BT488" s="92"/>
      <c r="BU488" s="93"/>
      <c r="BV488" s="94"/>
      <c r="BW488" s="95"/>
      <c r="BX488" s="96"/>
      <c r="BY488" s="97"/>
      <c r="BZ488" s="98"/>
      <c r="CA488" s="99"/>
      <c r="CB488" s="79">
        <f t="shared" si="3068"/>
        <v>0</v>
      </c>
      <c r="CC488" s="104"/>
      <c r="CD488" s="92"/>
      <c r="CE488" s="100"/>
      <c r="CF488" s="101"/>
      <c r="CG488" s="83"/>
      <c r="CH488" s="83"/>
      <c r="CI488" s="84"/>
      <c r="CJ488" s="84"/>
      <c r="CK488" s="84"/>
      <c r="CL488" s="85"/>
      <c r="CM488" s="86"/>
      <c r="CN488" s="87"/>
      <c r="CO488" s="87"/>
      <c r="CP488" s="88"/>
      <c r="CQ488" s="88"/>
      <c r="CR488" s="89"/>
      <c r="CS488" s="77">
        <f t="shared" si="3069"/>
        <v>0</v>
      </c>
      <c r="CT488" s="90"/>
      <c r="CU488" s="91"/>
      <c r="CV488" s="92"/>
      <c r="CW488" s="93"/>
      <c r="CX488" s="94"/>
      <c r="CY488" s="95"/>
      <c r="CZ488" s="96"/>
      <c r="DA488" s="97"/>
      <c r="DB488" s="98"/>
      <c r="DC488" s="99"/>
      <c r="DD488" s="81">
        <f t="shared" si="3070"/>
        <v>0</v>
      </c>
      <c r="DE488" s="104"/>
      <c r="DF488" s="92"/>
      <c r="DG488" s="102"/>
      <c r="DH488" s="101"/>
      <c r="DI488" s="83"/>
      <c r="DJ488" s="83"/>
      <c r="DK488" s="84"/>
      <c r="DL488" s="84"/>
      <c r="DM488" s="84"/>
      <c r="DN488" s="85"/>
      <c r="DO488" s="86"/>
      <c r="DP488" s="87"/>
      <c r="DQ488" s="87"/>
      <c r="DR488" s="88"/>
      <c r="DS488" s="88"/>
      <c r="DT488" s="89"/>
      <c r="DU488" s="77">
        <f t="shared" si="3071"/>
        <v>0</v>
      </c>
      <c r="DV488" s="90"/>
      <c r="DW488" s="91"/>
      <c r="DX488" s="92"/>
      <c r="DY488" s="93"/>
      <c r="DZ488" s="94"/>
      <c r="EA488" s="95"/>
      <c r="EB488" s="96"/>
      <c r="EC488" s="97"/>
      <c r="ED488" s="98"/>
      <c r="EE488" s="99"/>
      <c r="EF488" s="81">
        <f t="shared" si="3072"/>
        <v>0</v>
      </c>
      <c r="EG488" s="104"/>
      <c r="EH488" s="92"/>
      <c r="EI488" s="102"/>
      <c r="EJ488" s="5675">
        <f>الاعدادات!$D$7</f>
        <v>2023</v>
      </c>
      <c r="EK488" s="68">
        <f t="shared" si="3073"/>
        <v>0</v>
      </c>
      <c r="EL488" s="69"/>
      <c r="EM488" s="69"/>
      <c r="EN488" s="70">
        <f t="shared" ref="EN488:EN491" si="3088">SUM(EK488:EM488)</f>
        <v>0</v>
      </c>
      <c r="EO488" s="68">
        <f t="shared" si="3074"/>
        <v>0</v>
      </c>
      <c r="EP488" s="69"/>
      <c r="EQ488" s="69"/>
      <c r="ER488" s="70">
        <f t="shared" ref="ER488:ER491" si="3089">SUM(EO488:EQ488)</f>
        <v>0</v>
      </c>
      <c r="ES488" s="68">
        <f t="shared" si="3075"/>
        <v>0</v>
      </c>
      <c r="ET488" s="69"/>
      <c r="EU488" s="71"/>
      <c r="EV488" s="70">
        <f t="shared" si="3076"/>
        <v>0</v>
      </c>
      <c r="EW488" s="68">
        <f t="shared" si="3077"/>
        <v>0</v>
      </c>
      <c r="EX488" s="69"/>
      <c r="EY488" s="70">
        <f t="shared" ref="EY488:EY491" si="3090">SUM(EW488:EX488)</f>
        <v>0</v>
      </c>
      <c r="EZ488" s="68">
        <f t="shared" ref="EZ488:EZ491" si="3091">FK488+FO488</f>
        <v>0</v>
      </c>
      <c r="FA488" s="68">
        <f t="shared" ref="FA488:FA491" si="3092">FL488+FP488</f>
        <v>0</v>
      </c>
      <c r="FB488" s="68">
        <f t="shared" ref="FB488:FB491" si="3093">FM488+FQ488</f>
        <v>0</v>
      </c>
      <c r="FC488" s="68">
        <f t="shared" ref="FC488:FC491" si="3094">FN488+FR488</f>
        <v>0</v>
      </c>
      <c r="FD488" s="68">
        <f t="shared" si="3078"/>
        <v>0</v>
      </c>
      <c r="FE488" s="72">
        <f t="shared" si="3079"/>
        <v>0</v>
      </c>
      <c r="FF488" s="72">
        <f t="shared" si="3080"/>
        <v>0</v>
      </c>
      <c r="FG488" s="70">
        <f t="shared" si="3081"/>
        <v>0</v>
      </c>
      <c r="FH488" t="str">
        <f t="shared" si="3082"/>
        <v>wrong</v>
      </c>
      <c r="FK488" s="68">
        <f t="shared" ref="FK488:FK491" si="3095">AX488-FL488-FM488</f>
        <v>0</v>
      </c>
      <c r="FL488" s="69"/>
      <c r="FM488" s="69"/>
      <c r="FN488" s="70">
        <f t="shared" ref="FN488:FN491" si="3096">SUM(FK488:FM488)</f>
        <v>0</v>
      </c>
      <c r="FO488" s="68">
        <f t="shared" ref="FO488:FO491" si="3097">AW488-FP488-FQ488</f>
        <v>0</v>
      </c>
      <c r="FP488" s="69"/>
      <c r="FQ488" s="69"/>
      <c r="FR488" s="70">
        <f t="shared" ref="FR488:FR491" si="3098">SUM(FO488:FQ488)</f>
        <v>0</v>
      </c>
    </row>
    <row r="489" spans="1:174" ht="48" customHeight="1" thickBot="1">
      <c r="A489" s="6228"/>
      <c r="B489" s="6250" t="str" cm="1">
        <f t="array" ref="B489">IFERROR(_xlfn.XLOOKUP(1, (INDEX(التشكيل_القديم!$L$5:$S$49, ,6)=$A486) * (INDEX(التشكيل_القديم!$L$5:$S$49, ,7)="عضو يسار اليسار"), INDEX(التشكيل_القديم!$L$5:$S$49, ,2)),"")</f>
        <v/>
      </c>
      <c r="C489" s="6250"/>
      <c r="D489" s="6250"/>
      <c r="E489" s="6250"/>
      <c r="F489" s="6250"/>
      <c r="G489" s="6250"/>
      <c r="H489" s="2170" t="str" cm="1">
        <f t="array" ref="H489">IFERROR(_xlfn.XLOOKUP(1, (INDEX(التشكيل_القديم!$L$5:$S$49, ,6)=$A486) * (INDEX(التشكيل_القديم!$L$5:$S$49, ,7)="عضو يسار اليسار"), INDEX(التشكيل_القديم!$L$5:$S$49, ,3)),"")</f>
        <v/>
      </c>
      <c r="I489" s="2171" t="str" cm="1">
        <f t="array" ref="I489">IFERROR(_xlfn.XLOOKUP(1, (INDEX(التشكيل_القديم!$L$5:$S$49, ,6)=$A486) * (INDEX(التشكيل_القديم!$L$5:$S$49, ,7)="عضو يسار اليسار"), INDEX(التشكيل_القديم!$L$5:$S$49, ,4)),"")</f>
        <v/>
      </c>
      <c r="J489" s="6232"/>
      <c r="K489" s="6235"/>
      <c r="L489" s="5675">
        <f>الاعدادات!$D$8</f>
        <v>2024</v>
      </c>
      <c r="M489" s="2014">
        <v>33</v>
      </c>
      <c r="N489" s="1997"/>
      <c r="O489" s="1997"/>
      <c r="P489" s="1997"/>
      <c r="Q489" s="1997"/>
      <c r="R489" s="1997"/>
      <c r="S489" s="1997"/>
      <c r="T489" s="1997"/>
      <c r="U489" s="1997"/>
      <c r="V489" s="1997"/>
      <c r="W489" s="1997"/>
      <c r="X489" s="1997"/>
      <c r="Y489" s="2019"/>
      <c r="Z489" s="5680">
        <f t="shared" si="3083"/>
        <v>33</v>
      </c>
      <c r="AA489" s="2022"/>
      <c r="AB489" s="1999"/>
      <c r="AC489" s="2002">
        <f t="shared" si="3084"/>
        <v>0</v>
      </c>
      <c r="AD489" s="2002">
        <f t="shared" si="3085"/>
        <v>0</v>
      </c>
      <c r="AE489" s="2002">
        <f>BP489+CR489+BP496+CR496+DT489+DT496</f>
        <v>0</v>
      </c>
      <c r="AF489" s="5668">
        <f t="shared" si="3053"/>
        <v>0</v>
      </c>
      <c r="AG489" s="2002">
        <f t="shared" si="3054"/>
        <v>0</v>
      </c>
      <c r="AH489" s="5669">
        <f t="shared" si="3086"/>
        <v>0</v>
      </c>
      <c r="AI489" s="2002">
        <f t="shared" si="3055"/>
        <v>0</v>
      </c>
      <c r="AJ489" s="2002">
        <f t="shared" si="3056"/>
        <v>0</v>
      </c>
      <c r="AK489" s="2002">
        <f t="shared" si="3057"/>
        <v>0</v>
      </c>
      <c r="AL489" s="2002">
        <f t="shared" si="3058"/>
        <v>0</v>
      </c>
      <c r="AM489" s="5668">
        <f t="shared" si="3059"/>
        <v>0</v>
      </c>
      <c r="AN489" s="2177">
        <f t="shared" si="3087"/>
        <v>0</v>
      </c>
      <c r="AO489" s="2177">
        <f t="shared" si="3060"/>
        <v>0</v>
      </c>
      <c r="AP489" s="2177">
        <f>BZ489+DB489+DB496+BZ496+ED489+ED496</f>
        <v>0</v>
      </c>
      <c r="AQ489" s="5668">
        <f t="shared" si="3061"/>
        <v>0</v>
      </c>
      <c r="AR489" s="5670">
        <f>CA489+DC489+CA496+DC496+EE489+EE496</f>
        <v>0</v>
      </c>
      <c r="AS489" s="5671">
        <f t="shared" si="3062"/>
        <v>0</v>
      </c>
      <c r="AT489" s="2022"/>
      <c r="AU489" s="2002">
        <f t="shared" si="3063"/>
        <v>0</v>
      </c>
      <c r="AV489" s="2002">
        <f t="shared" si="3064"/>
        <v>0</v>
      </c>
      <c r="AW489" s="1997"/>
      <c r="AX489" s="1998"/>
      <c r="AY489" s="2000">
        <f t="shared" si="3065"/>
        <v>0</v>
      </c>
      <c r="AZ489" s="2001"/>
      <c r="BA489" s="2002">
        <f t="shared" si="3066"/>
        <v>-33</v>
      </c>
      <c r="BB489" s="2159"/>
      <c r="BC489" s="5683">
        <f>الاعدادات!$D$8</f>
        <v>2024</v>
      </c>
      <c r="BD489" s="82"/>
      <c r="BE489" s="83"/>
      <c r="BF489" s="83"/>
      <c r="BG489" s="84"/>
      <c r="BH489" s="84"/>
      <c r="BI489" s="84"/>
      <c r="BJ489" s="85"/>
      <c r="BK489" s="86"/>
      <c r="BL489" s="87"/>
      <c r="BM489" s="87"/>
      <c r="BN489" s="88"/>
      <c r="BO489" s="88"/>
      <c r="BP489" s="89"/>
      <c r="BQ489" s="77">
        <f t="shared" si="3067"/>
        <v>0</v>
      </c>
      <c r="BR489" s="90"/>
      <c r="BS489" s="91"/>
      <c r="BT489" s="92"/>
      <c r="BU489" s="93"/>
      <c r="BV489" s="94"/>
      <c r="BW489" s="95"/>
      <c r="BX489" s="96"/>
      <c r="BY489" s="97"/>
      <c r="BZ489" s="98"/>
      <c r="CA489" s="99"/>
      <c r="CB489" s="79">
        <f t="shared" si="3068"/>
        <v>0</v>
      </c>
      <c r="CC489" s="104"/>
      <c r="CD489" s="92"/>
      <c r="CE489" s="100"/>
      <c r="CF489" s="101"/>
      <c r="CG489" s="83"/>
      <c r="CH489" s="83"/>
      <c r="CI489" s="84"/>
      <c r="CJ489" s="84"/>
      <c r="CK489" s="84"/>
      <c r="CL489" s="85"/>
      <c r="CM489" s="86"/>
      <c r="CN489" s="87"/>
      <c r="CO489" s="87"/>
      <c r="CP489" s="88"/>
      <c r="CQ489" s="88"/>
      <c r="CR489" s="89"/>
      <c r="CS489" s="77">
        <f t="shared" si="3069"/>
        <v>0</v>
      </c>
      <c r="CT489" s="90"/>
      <c r="CU489" s="91"/>
      <c r="CV489" s="92"/>
      <c r="CW489" s="93"/>
      <c r="CX489" s="94"/>
      <c r="CY489" s="95"/>
      <c r="CZ489" s="96"/>
      <c r="DA489" s="97"/>
      <c r="DB489" s="98"/>
      <c r="DC489" s="99"/>
      <c r="DD489" s="81">
        <f>SUM(CS489:DC489)</f>
        <v>0</v>
      </c>
      <c r="DE489" s="104"/>
      <c r="DF489" s="92"/>
      <c r="DG489" s="102"/>
      <c r="DH489" s="101"/>
      <c r="DI489" s="83"/>
      <c r="DJ489" s="83"/>
      <c r="DK489" s="84"/>
      <c r="DL489" s="84"/>
      <c r="DM489" s="84"/>
      <c r="DN489" s="85"/>
      <c r="DO489" s="86"/>
      <c r="DP489" s="87"/>
      <c r="DQ489" s="87"/>
      <c r="DR489" s="88"/>
      <c r="DS489" s="88"/>
      <c r="DT489" s="89"/>
      <c r="DU489" s="77">
        <f t="shared" si="3071"/>
        <v>0</v>
      </c>
      <c r="DV489" s="90"/>
      <c r="DW489" s="91"/>
      <c r="DX489" s="92"/>
      <c r="DY489" s="93"/>
      <c r="DZ489" s="94"/>
      <c r="EA489" s="95"/>
      <c r="EB489" s="96"/>
      <c r="EC489" s="97"/>
      <c r="ED489" s="98"/>
      <c r="EE489" s="99"/>
      <c r="EF489" s="81">
        <f>SUM(DU489:EE489)</f>
        <v>0</v>
      </c>
      <c r="EG489" s="104"/>
      <c r="EH489" s="92"/>
      <c r="EI489" s="102"/>
      <c r="EJ489" s="5675">
        <f>الاعدادات!$D$8</f>
        <v>2024</v>
      </c>
      <c r="EK489" s="68">
        <f t="shared" si="3073"/>
        <v>0</v>
      </c>
      <c r="EL489" s="69"/>
      <c r="EM489" s="69"/>
      <c r="EN489" s="70">
        <f t="shared" si="3088"/>
        <v>0</v>
      </c>
      <c r="EO489" s="68">
        <f t="shared" si="3074"/>
        <v>0</v>
      </c>
      <c r="EP489" s="69"/>
      <c r="EQ489" s="69"/>
      <c r="ER489" s="70">
        <f t="shared" si="3089"/>
        <v>0</v>
      </c>
      <c r="ES489" s="68">
        <f t="shared" si="3075"/>
        <v>0</v>
      </c>
      <c r="ET489" s="69"/>
      <c r="EU489" s="71"/>
      <c r="EV489" s="70">
        <f t="shared" si="3076"/>
        <v>0</v>
      </c>
      <c r="EW489" s="68">
        <f t="shared" si="3077"/>
        <v>0</v>
      </c>
      <c r="EX489" s="69"/>
      <c r="EY489" s="70">
        <f t="shared" si="3090"/>
        <v>0</v>
      </c>
      <c r="EZ489" s="68">
        <f t="shared" si="3091"/>
        <v>0</v>
      </c>
      <c r="FA489" s="68">
        <f t="shared" si="3092"/>
        <v>0</v>
      </c>
      <c r="FB489" s="68">
        <f t="shared" si="3093"/>
        <v>0</v>
      </c>
      <c r="FC489" s="68">
        <f t="shared" si="3094"/>
        <v>0</v>
      </c>
      <c r="FD489" s="68">
        <f t="shared" si="3078"/>
        <v>0</v>
      </c>
      <c r="FE489" s="72">
        <f t="shared" si="3079"/>
        <v>0</v>
      </c>
      <c r="FF489" s="72">
        <f t="shared" si="3080"/>
        <v>0</v>
      </c>
      <c r="FG489" s="70">
        <f t="shared" si="3081"/>
        <v>0</v>
      </c>
      <c r="FH489" t="str">
        <f t="shared" si="3082"/>
        <v>wrong</v>
      </c>
      <c r="FK489" s="68">
        <f t="shared" si="3095"/>
        <v>0</v>
      </c>
      <c r="FL489" s="69"/>
      <c r="FM489" s="69"/>
      <c r="FN489" s="70">
        <f t="shared" si="3096"/>
        <v>0</v>
      </c>
      <c r="FO489" s="68">
        <f t="shared" si="3097"/>
        <v>0</v>
      </c>
      <c r="FP489" s="69"/>
      <c r="FQ489" s="69"/>
      <c r="FR489" s="70">
        <f t="shared" si="3098"/>
        <v>0</v>
      </c>
    </row>
    <row r="490" spans="1:174" ht="48" customHeight="1" thickBot="1">
      <c r="A490" s="6228"/>
      <c r="B490" s="6310" t="str" cm="1">
        <f t="array" ref="B490">IFERROR(_xlfn.XLOOKUP(1, (INDEX(التشكيل_القديم!$L$5:$S$49, ,6)=$A486) * (INDEX(التشكيل_القديم!$L$5:$S$49, ,7)="عضو خامس "), INDEX(التشكيل_القديم!$L$5:$S$49, ,2)),"")</f>
        <v/>
      </c>
      <c r="C490" s="6310"/>
      <c r="D490" s="6310"/>
      <c r="E490" s="6310"/>
      <c r="F490" s="6310"/>
      <c r="G490" s="6310"/>
      <c r="H490" s="2170" t="str" cm="1">
        <f t="array" ref="H490">IFERROR(_xlfn.XLOOKUP(1, (INDEX(التشكيل_القديم!$L$5:$S$49, ,6)=$A486) * (INDEX(التشكيل_القديم!$L$5:$S$49, ,7)="عضو خامس"), INDEX(التشكيل_القديم!$L$5:$S$49, ,3)),"")</f>
        <v/>
      </c>
      <c r="I490" s="2171" t="str" cm="1">
        <f t="array" ref="I490">IFERROR(_xlfn.XLOOKUP(1, (INDEX(التشكيل_القديم!$L$5:$S$49, ,6)=$A486) * (INDEX(التشكيل_القديم!$L$5:$S$49, ,7)="عضو خامس"), INDEX(التشكيل_القديم!$L$5:$S$49, ,4)),"")</f>
        <v/>
      </c>
      <c r="J490" s="6232"/>
      <c r="K490" s="6235"/>
      <c r="L490" s="5675">
        <f>الاعدادات!$D$9</f>
        <v>2025</v>
      </c>
      <c r="M490" s="2015">
        <v>48</v>
      </c>
      <c r="N490" s="64"/>
      <c r="O490" s="64"/>
      <c r="P490" s="64"/>
      <c r="Q490" s="64"/>
      <c r="R490" s="64"/>
      <c r="S490" s="64"/>
      <c r="T490" s="64"/>
      <c r="U490" s="64"/>
      <c r="V490" s="64"/>
      <c r="W490" s="64"/>
      <c r="X490" s="64"/>
      <c r="Y490" s="2018"/>
      <c r="Z490" s="5679">
        <f t="shared" si="3083"/>
        <v>48</v>
      </c>
      <c r="AA490" s="2007"/>
      <c r="AB490" s="63"/>
      <c r="AC490" s="5662">
        <f t="shared" si="3084"/>
        <v>0</v>
      </c>
      <c r="AD490" s="5662">
        <f t="shared" si="3085"/>
        <v>0</v>
      </c>
      <c r="AE490" s="5662">
        <f>BP490+CR490+BP497+CR497+DT490+DT497</f>
        <v>0</v>
      </c>
      <c r="AF490" s="5663">
        <f t="shared" si="3053"/>
        <v>0</v>
      </c>
      <c r="AG490" s="5662">
        <f t="shared" si="3054"/>
        <v>0</v>
      </c>
      <c r="AH490" s="5664">
        <f t="shared" si="3086"/>
        <v>0</v>
      </c>
      <c r="AI490" s="5662">
        <f t="shared" si="3055"/>
        <v>0</v>
      </c>
      <c r="AJ490" s="5662">
        <f t="shared" si="3056"/>
        <v>0</v>
      </c>
      <c r="AK490" s="5662">
        <f t="shared" si="3057"/>
        <v>0</v>
      </c>
      <c r="AL490" s="5662">
        <f t="shared" si="3058"/>
        <v>0</v>
      </c>
      <c r="AM490" s="5663">
        <f t="shared" si="3059"/>
        <v>0</v>
      </c>
      <c r="AN490" s="5665">
        <f t="shared" si="3087"/>
        <v>0</v>
      </c>
      <c r="AO490" s="5665">
        <f t="shared" si="3060"/>
        <v>0</v>
      </c>
      <c r="AP490" s="5665">
        <f>BZ490+DB490+DB497+BZ497+ED490+ED497</f>
        <v>0</v>
      </c>
      <c r="AQ490" s="5663">
        <f t="shared" si="3061"/>
        <v>0</v>
      </c>
      <c r="AR490" s="5666">
        <f>CA490+DC490+CA497+DC497+EE490+EE497</f>
        <v>0</v>
      </c>
      <c r="AS490" s="5667">
        <f t="shared" si="3062"/>
        <v>0</v>
      </c>
      <c r="AT490" s="2007"/>
      <c r="AU490" s="5674">
        <f t="shared" si="3063"/>
        <v>0</v>
      </c>
      <c r="AV490" s="5674">
        <f t="shared" si="3064"/>
        <v>0</v>
      </c>
      <c r="AW490" s="64"/>
      <c r="AX490" s="75"/>
      <c r="AY490" s="65">
        <f t="shared" si="3065"/>
        <v>0</v>
      </c>
      <c r="AZ490" s="66"/>
      <c r="BA490" s="5662">
        <f t="shared" si="3066"/>
        <v>-48</v>
      </c>
      <c r="BB490" s="2159"/>
      <c r="BC490" s="5683">
        <f>الاعدادات!$D$9</f>
        <v>2025</v>
      </c>
      <c r="BD490" s="82"/>
      <c r="BE490" s="83"/>
      <c r="BF490" s="83"/>
      <c r="BG490" s="84"/>
      <c r="BH490" s="84"/>
      <c r="BI490" s="84"/>
      <c r="BJ490" s="85"/>
      <c r="BK490" s="86"/>
      <c r="BL490" s="87"/>
      <c r="BM490" s="87"/>
      <c r="BN490" s="88"/>
      <c r="BO490" s="88"/>
      <c r="BP490" s="89"/>
      <c r="BQ490" s="77">
        <f t="shared" si="3067"/>
        <v>0</v>
      </c>
      <c r="BR490" s="90"/>
      <c r="BS490" s="91"/>
      <c r="BT490" s="92"/>
      <c r="BU490" s="93"/>
      <c r="BV490" s="94"/>
      <c r="BW490" s="95"/>
      <c r="BX490" s="96"/>
      <c r="BY490" s="97"/>
      <c r="BZ490" s="98"/>
      <c r="CA490" s="99"/>
      <c r="CB490" s="79">
        <f t="shared" si="3068"/>
        <v>0</v>
      </c>
      <c r="CC490" s="104"/>
      <c r="CD490" s="92"/>
      <c r="CE490" s="100"/>
      <c r="CF490" s="101"/>
      <c r="CG490" s="83"/>
      <c r="CH490" s="83"/>
      <c r="CI490" s="84"/>
      <c r="CJ490" s="84"/>
      <c r="CK490" s="84"/>
      <c r="CL490" s="85"/>
      <c r="CM490" s="86"/>
      <c r="CN490" s="87"/>
      <c r="CO490" s="87"/>
      <c r="CP490" s="88"/>
      <c r="CQ490" s="88"/>
      <c r="CR490" s="89"/>
      <c r="CS490" s="77">
        <f t="shared" si="3069"/>
        <v>0</v>
      </c>
      <c r="CT490" s="90"/>
      <c r="CU490" s="91"/>
      <c r="CV490" s="92"/>
      <c r="CW490" s="93"/>
      <c r="CX490" s="94"/>
      <c r="CY490" s="95"/>
      <c r="CZ490" s="96"/>
      <c r="DA490" s="97"/>
      <c r="DB490" s="98"/>
      <c r="DC490" s="99"/>
      <c r="DD490" s="81">
        <f>SUM(CS490:DC490)</f>
        <v>0</v>
      </c>
      <c r="DE490" s="104"/>
      <c r="DF490" s="92"/>
      <c r="DG490" s="102"/>
      <c r="DH490" s="101"/>
      <c r="DI490" s="83"/>
      <c r="DJ490" s="83"/>
      <c r="DK490" s="84"/>
      <c r="DL490" s="84"/>
      <c r="DM490" s="84"/>
      <c r="DN490" s="85"/>
      <c r="DO490" s="86"/>
      <c r="DP490" s="87"/>
      <c r="DQ490" s="87"/>
      <c r="DR490" s="88"/>
      <c r="DS490" s="88"/>
      <c r="DT490" s="89"/>
      <c r="DU490" s="77">
        <f>DT490+DS490+DR490+DQ490+DP490+DO490+DN490+DM490+DL490+DK490+DJ490+DI490+DH490</f>
        <v>0</v>
      </c>
      <c r="DV490" s="90"/>
      <c r="DW490" s="91"/>
      <c r="DX490" s="92"/>
      <c r="DY490" s="93"/>
      <c r="DZ490" s="94"/>
      <c r="EA490" s="95"/>
      <c r="EB490" s="96"/>
      <c r="EC490" s="97"/>
      <c r="ED490" s="98"/>
      <c r="EE490" s="99"/>
      <c r="EF490" s="81">
        <f>SUM(DU490:EE490)</f>
        <v>0</v>
      </c>
      <c r="EG490" s="104"/>
      <c r="EH490" s="92"/>
      <c r="EI490" s="102"/>
      <c r="EJ490" s="5675">
        <f>الاعدادات!$D$9</f>
        <v>2025</v>
      </c>
      <c r="EK490" s="68">
        <f t="shared" si="3073"/>
        <v>0</v>
      </c>
      <c r="EL490" s="69"/>
      <c r="EM490" s="69"/>
      <c r="EN490" s="70">
        <f t="shared" si="3088"/>
        <v>0</v>
      </c>
      <c r="EO490" s="68">
        <f t="shared" si="3074"/>
        <v>0</v>
      </c>
      <c r="EP490" s="69"/>
      <c r="EQ490" s="69"/>
      <c r="ER490" s="70">
        <f t="shared" si="3089"/>
        <v>0</v>
      </c>
      <c r="ES490" s="68">
        <f t="shared" si="3075"/>
        <v>0</v>
      </c>
      <c r="ET490" s="69"/>
      <c r="EU490" s="71"/>
      <c r="EV490" s="70">
        <f t="shared" si="3076"/>
        <v>0</v>
      </c>
      <c r="EW490" s="68">
        <f t="shared" si="3077"/>
        <v>0</v>
      </c>
      <c r="EX490" s="69"/>
      <c r="EY490" s="70">
        <f t="shared" si="3090"/>
        <v>0</v>
      </c>
      <c r="EZ490" s="68">
        <f t="shared" si="3091"/>
        <v>0</v>
      </c>
      <c r="FA490" s="68">
        <f t="shared" si="3092"/>
        <v>0</v>
      </c>
      <c r="FB490" s="68">
        <f t="shared" si="3093"/>
        <v>0</v>
      </c>
      <c r="FC490" s="68">
        <f t="shared" si="3094"/>
        <v>0</v>
      </c>
      <c r="FD490" s="68">
        <f t="shared" si="3078"/>
        <v>0</v>
      </c>
      <c r="FE490" s="72">
        <f t="shared" si="3079"/>
        <v>0</v>
      </c>
      <c r="FF490" s="72">
        <f t="shared" si="3080"/>
        <v>0</v>
      </c>
      <c r="FG490" s="70">
        <f t="shared" si="3081"/>
        <v>0</v>
      </c>
      <c r="FH490" t="str">
        <f t="shared" si="3082"/>
        <v>wrong</v>
      </c>
      <c r="FK490" s="68">
        <f t="shared" si="3095"/>
        <v>0</v>
      </c>
      <c r="FL490" s="69"/>
      <c r="FM490" s="69"/>
      <c r="FN490" s="70">
        <f t="shared" si="3096"/>
        <v>0</v>
      </c>
      <c r="FO490" s="68">
        <f t="shared" si="3097"/>
        <v>0</v>
      </c>
      <c r="FP490" s="69"/>
      <c r="FQ490" s="69"/>
      <c r="FR490" s="70">
        <f t="shared" si="3098"/>
        <v>0</v>
      </c>
    </row>
    <row r="491" spans="1:174" ht="48" customHeight="1" thickBot="1">
      <c r="A491" s="6228"/>
      <c r="B491" s="6310" t="str" cm="1">
        <f t="array" ref="B491">IFERROR(_xlfn.XLOOKUP(1, (INDEX(التشكيل_القديم!$L$5:$S$49, ,6)=$A486) * (INDEX(التشكيل_القديم!$L$5:$S$49, ,7)="عضو سادس"), INDEX(التشكيل_القديم!$L$5:$S$49, ,2)),"")</f>
        <v/>
      </c>
      <c r="C491" s="6310"/>
      <c r="D491" s="6310"/>
      <c r="E491" s="6310"/>
      <c r="F491" s="6310"/>
      <c r="G491" s="6310"/>
      <c r="H491" s="2170" t="str" cm="1">
        <f t="array" ref="H491">IFERROR(_xlfn.XLOOKUP(1, (INDEX(التشكيل_القديم!$L$5:$S$49, ,6)=$A486) * (INDEX(التشكيل_القديم!$L$5:$S$49, ,7)="عضو سادس"), INDEX(التشكيل_القديم!$L$5:$S$49, ,3)),"")</f>
        <v/>
      </c>
      <c r="I491" s="2171" t="str" cm="1">
        <f t="array" ref="I491">IFERROR(_xlfn.XLOOKUP(1, (INDEX(التشكيل_القديم!$L$5:$S$49, ,6)=$A486) * (INDEX(التشكيل_القديم!$L$5:$S$49, ,7)="عضو سادسر"), INDEX(التشكيل_القديم!$L$5:$S$49, ,4)),"")</f>
        <v/>
      </c>
      <c r="J491" s="6232"/>
      <c r="K491" s="6235"/>
      <c r="L491" s="5675">
        <f>الاعدادات!$D$10</f>
        <v>2026</v>
      </c>
      <c r="M491" s="2016">
        <v>65</v>
      </c>
      <c r="N491" s="107"/>
      <c r="O491" s="107"/>
      <c r="P491" s="107"/>
      <c r="Q491" s="107"/>
      <c r="R491" s="107"/>
      <c r="S491" s="107"/>
      <c r="T491" s="107"/>
      <c r="U491" s="107"/>
      <c r="V491" s="107"/>
      <c r="W491" s="107"/>
      <c r="X491" s="107"/>
      <c r="Y491" s="2020"/>
      <c r="Z491" s="5681">
        <f t="shared" si="3083"/>
        <v>65</v>
      </c>
      <c r="AA491" s="2023"/>
      <c r="AB491" s="110"/>
      <c r="AC491" s="5672">
        <f t="shared" si="3084"/>
        <v>0</v>
      </c>
      <c r="AD491" s="5672">
        <f t="shared" si="3085"/>
        <v>0</v>
      </c>
      <c r="AE491" s="5662">
        <f>BP491+CR491+BP498+CR498+DT491+DT498</f>
        <v>0</v>
      </c>
      <c r="AF491" s="5663">
        <f t="shared" si="3053"/>
        <v>0</v>
      </c>
      <c r="AG491" s="5662">
        <f t="shared" si="3054"/>
        <v>0</v>
      </c>
      <c r="AH491" s="5664">
        <f t="shared" si="3086"/>
        <v>0</v>
      </c>
      <c r="AI491" s="5662">
        <f t="shared" si="3055"/>
        <v>0</v>
      </c>
      <c r="AJ491" s="5662">
        <f t="shared" si="3056"/>
        <v>0</v>
      </c>
      <c r="AK491" s="5662">
        <f t="shared" si="3057"/>
        <v>0</v>
      </c>
      <c r="AL491" s="5662">
        <f t="shared" si="3058"/>
        <v>0</v>
      </c>
      <c r="AM491" s="5663">
        <f t="shared" si="3059"/>
        <v>0</v>
      </c>
      <c r="AN491" s="5665">
        <f t="shared" si="3087"/>
        <v>0</v>
      </c>
      <c r="AO491" s="5665">
        <f t="shared" si="3060"/>
        <v>0</v>
      </c>
      <c r="AP491" s="5665">
        <f>BZ491+DB491+DB498+BZ498+ED491+ED498</f>
        <v>0</v>
      </c>
      <c r="AQ491" s="5663">
        <f t="shared" si="3061"/>
        <v>0</v>
      </c>
      <c r="AR491" s="5666">
        <f>CA491+DC491+CA498+DC498+EE491+EE498</f>
        <v>0</v>
      </c>
      <c r="AS491" s="5673">
        <f t="shared" si="3062"/>
        <v>0</v>
      </c>
      <c r="AT491" s="2023"/>
      <c r="AU491" s="5674">
        <f t="shared" si="3063"/>
        <v>0</v>
      </c>
      <c r="AV491" s="5674">
        <f t="shared" si="3064"/>
        <v>0</v>
      </c>
      <c r="AW491" s="111"/>
      <c r="AX491" s="112"/>
      <c r="AY491" s="65">
        <f t="shared" si="3065"/>
        <v>0</v>
      </c>
      <c r="AZ491" s="113"/>
      <c r="BA491" s="5662">
        <f t="shared" si="3066"/>
        <v>-65</v>
      </c>
      <c r="BB491" s="2159"/>
      <c r="BC491" s="5683">
        <f>الاعدادات!$D$10</f>
        <v>2026</v>
      </c>
      <c r="BD491" s="117"/>
      <c r="BE491" s="118"/>
      <c r="BF491" s="118"/>
      <c r="BG491" s="119"/>
      <c r="BH491" s="119"/>
      <c r="BI491" s="119"/>
      <c r="BJ491" s="120"/>
      <c r="BK491" s="121"/>
      <c r="BL491" s="122"/>
      <c r="BM491" s="122"/>
      <c r="BN491" s="123"/>
      <c r="BO491" s="123"/>
      <c r="BP491" s="124"/>
      <c r="BQ491" s="125">
        <f t="shared" si="3067"/>
        <v>0</v>
      </c>
      <c r="BR491" s="126"/>
      <c r="BS491" s="127"/>
      <c r="BT491" s="128"/>
      <c r="BU491" s="129"/>
      <c r="BV491" s="130"/>
      <c r="BW491" s="131"/>
      <c r="BX491" s="132"/>
      <c r="BY491" s="133"/>
      <c r="BZ491" s="134"/>
      <c r="CA491" s="135"/>
      <c r="CB491" s="136">
        <f t="shared" si="3068"/>
        <v>0</v>
      </c>
      <c r="CC491" s="137"/>
      <c r="CD491" s="128"/>
      <c r="CE491" s="138"/>
      <c r="CF491" s="139"/>
      <c r="CG491" s="118"/>
      <c r="CH491" s="118"/>
      <c r="CI491" s="119"/>
      <c r="CJ491" s="119"/>
      <c r="CK491" s="119"/>
      <c r="CL491" s="120"/>
      <c r="CM491" s="121"/>
      <c r="CN491" s="122"/>
      <c r="CO491" s="122"/>
      <c r="CP491" s="123"/>
      <c r="CQ491" s="123"/>
      <c r="CR491" s="124"/>
      <c r="CS491" s="125">
        <f t="shared" si="3069"/>
        <v>0</v>
      </c>
      <c r="CT491" s="126"/>
      <c r="CU491" s="127"/>
      <c r="CV491" s="128"/>
      <c r="CW491" s="129"/>
      <c r="CX491" s="130"/>
      <c r="CY491" s="131"/>
      <c r="CZ491" s="132"/>
      <c r="DA491" s="133"/>
      <c r="DB491" s="134"/>
      <c r="DC491" s="135"/>
      <c r="DD491" s="140">
        <f>SUM(CS491:DC491)</f>
        <v>0</v>
      </c>
      <c r="DE491" s="137"/>
      <c r="DF491" s="128"/>
      <c r="DG491" s="141"/>
      <c r="DH491" s="139"/>
      <c r="DI491" s="118"/>
      <c r="DJ491" s="118"/>
      <c r="DK491" s="119"/>
      <c r="DL491" s="119"/>
      <c r="DM491" s="119"/>
      <c r="DN491" s="120"/>
      <c r="DO491" s="121"/>
      <c r="DP491" s="122"/>
      <c r="DQ491" s="122"/>
      <c r="DR491" s="123"/>
      <c r="DS491" s="123"/>
      <c r="DT491" s="124"/>
      <c r="DU491" s="125">
        <f t="shared" ref="DU491:DU492" si="3099">DT491+DS491+DR491+DQ491+DP491+DO491+DN491+DM491+DL491+DK491+DJ491+DI491+DH491</f>
        <v>0</v>
      </c>
      <c r="DV491" s="126"/>
      <c r="DW491" s="127"/>
      <c r="DX491" s="128"/>
      <c r="DY491" s="129"/>
      <c r="DZ491" s="130"/>
      <c r="EA491" s="131"/>
      <c r="EB491" s="132"/>
      <c r="EC491" s="133"/>
      <c r="ED491" s="134"/>
      <c r="EE491" s="135"/>
      <c r="EF491" s="140">
        <f>SUM(DU491:EE491)</f>
        <v>0</v>
      </c>
      <c r="EG491" s="137"/>
      <c r="EH491" s="128"/>
      <c r="EI491" s="141"/>
      <c r="EJ491" s="5675">
        <f>الاعدادات!$D$10</f>
        <v>2026</v>
      </c>
      <c r="EK491" s="68">
        <f t="shared" si="3073"/>
        <v>0</v>
      </c>
      <c r="EL491" s="69"/>
      <c r="EM491" s="69"/>
      <c r="EN491" s="70">
        <f t="shared" si="3088"/>
        <v>0</v>
      </c>
      <c r="EO491" s="68">
        <f t="shared" si="3074"/>
        <v>0</v>
      </c>
      <c r="EP491" s="69"/>
      <c r="EQ491" s="69"/>
      <c r="ER491" s="70">
        <f t="shared" si="3089"/>
        <v>0</v>
      </c>
      <c r="ES491" s="68">
        <f t="shared" si="3075"/>
        <v>0</v>
      </c>
      <c r="ET491" s="69"/>
      <c r="EU491" s="71"/>
      <c r="EV491" s="70">
        <f t="shared" si="3076"/>
        <v>0</v>
      </c>
      <c r="EW491" s="68">
        <f t="shared" si="3077"/>
        <v>0</v>
      </c>
      <c r="EX491" s="69"/>
      <c r="EY491" s="70">
        <f t="shared" si="3090"/>
        <v>0</v>
      </c>
      <c r="EZ491" s="68">
        <f t="shared" si="3091"/>
        <v>0</v>
      </c>
      <c r="FA491" s="68">
        <f t="shared" si="3092"/>
        <v>0</v>
      </c>
      <c r="FB491" s="68">
        <f t="shared" si="3093"/>
        <v>0</v>
      </c>
      <c r="FC491" s="68">
        <f t="shared" si="3094"/>
        <v>0</v>
      </c>
      <c r="FD491" s="68">
        <f t="shared" si="3078"/>
        <v>0</v>
      </c>
      <c r="FE491" s="72">
        <f t="shared" si="3079"/>
        <v>0</v>
      </c>
      <c r="FF491" s="72">
        <f t="shared" si="3080"/>
        <v>0</v>
      </c>
      <c r="FG491" s="70">
        <f t="shared" si="3081"/>
        <v>0</v>
      </c>
      <c r="FH491" t="str">
        <f t="shared" si="3082"/>
        <v>wrong</v>
      </c>
      <c r="FK491" s="68">
        <f t="shared" si="3095"/>
        <v>0</v>
      </c>
      <c r="FL491" s="69"/>
      <c r="FM491" s="69"/>
      <c r="FN491" s="70">
        <f t="shared" si="3096"/>
        <v>0</v>
      </c>
      <c r="FO491" s="68">
        <f t="shared" si="3097"/>
        <v>0</v>
      </c>
      <c r="FP491" s="69"/>
      <c r="FQ491" s="69"/>
      <c r="FR491" s="70">
        <f t="shared" si="3098"/>
        <v>0</v>
      </c>
    </row>
    <row r="492" spans="1:174" ht="48" customHeight="1" thickBot="1">
      <c r="A492" s="6229"/>
      <c r="B492" s="6249"/>
      <c r="C492" s="6249"/>
      <c r="D492" s="6249"/>
      <c r="E492" s="6249"/>
      <c r="F492" s="6249"/>
      <c r="G492" s="6249"/>
      <c r="H492" s="2011"/>
      <c r="I492" s="105"/>
      <c r="J492" s="6233"/>
      <c r="K492" s="6236"/>
      <c r="L492" s="115" t="s">
        <v>181</v>
      </c>
      <c r="M492" s="5684">
        <f t="shared" ref="M492:U492" si="3100">SUM(M487:M491)</f>
        <v>156</v>
      </c>
      <c r="N492" s="5684">
        <f t="shared" si="3100"/>
        <v>0</v>
      </c>
      <c r="O492" s="5684">
        <f t="shared" si="3100"/>
        <v>0</v>
      </c>
      <c r="P492" s="5684">
        <f t="shared" si="3100"/>
        <v>0</v>
      </c>
      <c r="Q492" s="5684">
        <f t="shared" si="3100"/>
        <v>0</v>
      </c>
      <c r="R492" s="5684">
        <f t="shared" si="3100"/>
        <v>0</v>
      </c>
      <c r="S492" s="5684">
        <f t="shared" si="3100"/>
        <v>0</v>
      </c>
      <c r="T492" s="5684">
        <f t="shared" si="3100"/>
        <v>0</v>
      </c>
      <c r="U492" s="5684">
        <f t="shared" si="3100"/>
        <v>0</v>
      </c>
      <c r="V492" s="116"/>
      <c r="W492" s="5684">
        <f t="shared" ref="W492:AZ492" si="3101">SUM(W487:W491)</f>
        <v>0</v>
      </c>
      <c r="X492" s="5684">
        <f t="shared" si="3101"/>
        <v>0</v>
      </c>
      <c r="Y492" s="5684">
        <f t="shared" si="3101"/>
        <v>0</v>
      </c>
      <c r="Z492" s="5684">
        <f t="shared" si="3101"/>
        <v>156</v>
      </c>
      <c r="AA492" s="5684">
        <f t="shared" si="3101"/>
        <v>0</v>
      </c>
      <c r="AB492" s="5684">
        <f t="shared" si="3101"/>
        <v>0</v>
      </c>
      <c r="AC492" s="5684">
        <f t="shared" si="3101"/>
        <v>0</v>
      </c>
      <c r="AD492" s="5684">
        <f t="shared" si="3101"/>
        <v>0</v>
      </c>
      <c r="AE492" s="5684">
        <f t="shared" si="3101"/>
        <v>0</v>
      </c>
      <c r="AF492" s="5684">
        <f t="shared" si="3101"/>
        <v>0</v>
      </c>
      <c r="AG492" s="5684">
        <f t="shared" si="3101"/>
        <v>0</v>
      </c>
      <c r="AH492" s="5684">
        <f t="shared" si="3101"/>
        <v>0</v>
      </c>
      <c r="AI492" s="5684">
        <f t="shared" si="3101"/>
        <v>0</v>
      </c>
      <c r="AJ492" s="5684">
        <f t="shared" si="3101"/>
        <v>0</v>
      </c>
      <c r="AK492" s="5684">
        <f t="shared" si="3101"/>
        <v>0</v>
      </c>
      <c r="AL492" s="5684">
        <f t="shared" si="3101"/>
        <v>0</v>
      </c>
      <c r="AM492" s="5684">
        <f t="shared" si="3101"/>
        <v>0</v>
      </c>
      <c r="AN492" s="5684">
        <f t="shared" si="3101"/>
        <v>0</v>
      </c>
      <c r="AO492" s="5684">
        <f t="shared" si="3101"/>
        <v>0</v>
      </c>
      <c r="AP492" s="5684">
        <f t="shared" si="3101"/>
        <v>0</v>
      </c>
      <c r="AQ492" s="5684">
        <f t="shared" si="3101"/>
        <v>0</v>
      </c>
      <c r="AR492" s="5684">
        <f t="shared" si="3101"/>
        <v>0</v>
      </c>
      <c r="AS492" s="5684">
        <f t="shared" si="3101"/>
        <v>0</v>
      </c>
      <c r="AT492" s="5684">
        <f t="shared" si="3101"/>
        <v>0</v>
      </c>
      <c r="AU492" s="5684">
        <f t="shared" si="3101"/>
        <v>0</v>
      </c>
      <c r="AV492" s="5684">
        <f t="shared" si="3101"/>
        <v>0</v>
      </c>
      <c r="AW492" s="5684">
        <f t="shared" si="3101"/>
        <v>0</v>
      </c>
      <c r="AX492" s="5684">
        <f t="shared" si="3101"/>
        <v>0</v>
      </c>
      <c r="AY492" s="5684">
        <f t="shared" si="3101"/>
        <v>0</v>
      </c>
      <c r="AZ492" s="5684">
        <f t="shared" si="3101"/>
        <v>0</v>
      </c>
      <c r="BA492" s="5685">
        <f t="shared" si="3066"/>
        <v>-156</v>
      </c>
      <c r="BB492" s="2159"/>
      <c r="BC492" s="156" t="s">
        <v>181</v>
      </c>
      <c r="BD492" s="840">
        <f t="shared" ref="BD492:BP492" si="3102">SUM(BD487:BD491)</f>
        <v>0</v>
      </c>
      <c r="BE492" s="841">
        <f t="shared" si="3102"/>
        <v>0</v>
      </c>
      <c r="BF492" s="841">
        <f t="shared" si="3102"/>
        <v>0</v>
      </c>
      <c r="BG492" s="841">
        <f t="shared" si="3102"/>
        <v>0</v>
      </c>
      <c r="BH492" s="841">
        <f t="shared" si="3102"/>
        <v>0</v>
      </c>
      <c r="BI492" s="841">
        <f t="shared" si="3102"/>
        <v>0</v>
      </c>
      <c r="BJ492" s="841">
        <f t="shared" si="3102"/>
        <v>0</v>
      </c>
      <c r="BK492" s="841">
        <f t="shared" si="3102"/>
        <v>0</v>
      </c>
      <c r="BL492" s="841">
        <f t="shared" si="3102"/>
        <v>0</v>
      </c>
      <c r="BM492" s="841">
        <f t="shared" si="3102"/>
        <v>0</v>
      </c>
      <c r="BN492" s="841">
        <f t="shared" si="3102"/>
        <v>0</v>
      </c>
      <c r="BO492" s="841">
        <f t="shared" si="3102"/>
        <v>0</v>
      </c>
      <c r="BP492" s="841">
        <f t="shared" si="3102"/>
        <v>0</v>
      </c>
      <c r="BQ492" s="842">
        <f t="shared" si="3067"/>
        <v>0</v>
      </c>
      <c r="BR492" s="841">
        <f t="shared" ref="BR492:CR492" si="3103">SUM(BR487:BR491)</f>
        <v>0</v>
      </c>
      <c r="BS492" s="841">
        <f t="shared" si="3103"/>
        <v>0</v>
      </c>
      <c r="BT492" s="841">
        <f t="shared" si="3103"/>
        <v>0</v>
      </c>
      <c r="BU492" s="841">
        <f t="shared" si="3103"/>
        <v>0</v>
      </c>
      <c r="BV492" s="841">
        <f t="shared" si="3103"/>
        <v>0</v>
      </c>
      <c r="BW492" s="841">
        <f t="shared" si="3103"/>
        <v>0</v>
      </c>
      <c r="BX492" s="841">
        <f t="shared" si="3103"/>
        <v>0</v>
      </c>
      <c r="BY492" s="841">
        <f t="shared" si="3103"/>
        <v>0</v>
      </c>
      <c r="BZ492" s="2030">
        <f t="shared" si="3103"/>
        <v>0</v>
      </c>
      <c r="CA492" s="841">
        <f t="shared" si="3103"/>
        <v>0</v>
      </c>
      <c r="CB492" s="841">
        <f t="shared" si="3103"/>
        <v>0</v>
      </c>
      <c r="CC492" s="841">
        <f t="shared" si="3103"/>
        <v>0</v>
      </c>
      <c r="CD492" s="841">
        <f t="shared" si="3103"/>
        <v>0</v>
      </c>
      <c r="CE492" s="5686">
        <f t="shared" si="3103"/>
        <v>0</v>
      </c>
      <c r="CF492" s="840">
        <f t="shared" si="3103"/>
        <v>0</v>
      </c>
      <c r="CG492" s="841">
        <f t="shared" si="3103"/>
        <v>0</v>
      </c>
      <c r="CH492" s="841">
        <f t="shared" si="3103"/>
        <v>0</v>
      </c>
      <c r="CI492" s="841">
        <f t="shared" si="3103"/>
        <v>0</v>
      </c>
      <c r="CJ492" s="841">
        <f t="shared" si="3103"/>
        <v>0</v>
      </c>
      <c r="CK492" s="841">
        <f t="shared" si="3103"/>
        <v>0</v>
      </c>
      <c r="CL492" s="841">
        <f t="shared" si="3103"/>
        <v>0</v>
      </c>
      <c r="CM492" s="841">
        <f t="shared" si="3103"/>
        <v>0</v>
      </c>
      <c r="CN492" s="841">
        <f t="shared" si="3103"/>
        <v>0</v>
      </c>
      <c r="CO492" s="841">
        <f t="shared" si="3103"/>
        <v>0</v>
      </c>
      <c r="CP492" s="841">
        <f t="shared" si="3103"/>
        <v>0</v>
      </c>
      <c r="CQ492" s="841">
        <f t="shared" si="3103"/>
        <v>0</v>
      </c>
      <c r="CR492" s="841">
        <f t="shared" si="3103"/>
        <v>0</v>
      </c>
      <c r="CS492" s="842">
        <f t="shared" si="3069"/>
        <v>0</v>
      </c>
      <c r="CT492" s="841">
        <f t="shared" ref="CT492:DT492" si="3104">SUM(CT487:CT491)</f>
        <v>0</v>
      </c>
      <c r="CU492" s="841">
        <f t="shared" si="3104"/>
        <v>0</v>
      </c>
      <c r="CV492" s="841">
        <f t="shared" si="3104"/>
        <v>0</v>
      </c>
      <c r="CW492" s="841">
        <f t="shared" si="3104"/>
        <v>0</v>
      </c>
      <c r="CX492" s="841">
        <f t="shared" si="3104"/>
        <v>0</v>
      </c>
      <c r="CY492" s="841">
        <f t="shared" si="3104"/>
        <v>0</v>
      </c>
      <c r="CZ492" s="841">
        <f t="shared" si="3104"/>
        <v>0</v>
      </c>
      <c r="DA492" s="841">
        <f t="shared" si="3104"/>
        <v>0</v>
      </c>
      <c r="DB492" s="2030">
        <f t="shared" si="3104"/>
        <v>0</v>
      </c>
      <c r="DC492" s="841">
        <f t="shared" si="3104"/>
        <v>0</v>
      </c>
      <c r="DD492" s="841">
        <f t="shared" si="3104"/>
        <v>0</v>
      </c>
      <c r="DE492" s="841">
        <f t="shared" si="3104"/>
        <v>0</v>
      </c>
      <c r="DF492" s="841">
        <f t="shared" si="3104"/>
        <v>0</v>
      </c>
      <c r="DG492" s="5686">
        <f t="shared" si="3104"/>
        <v>0</v>
      </c>
      <c r="DH492" s="840">
        <f t="shared" si="3104"/>
        <v>0</v>
      </c>
      <c r="DI492" s="841">
        <f t="shared" si="3104"/>
        <v>0</v>
      </c>
      <c r="DJ492" s="841">
        <f t="shared" si="3104"/>
        <v>0</v>
      </c>
      <c r="DK492" s="841">
        <f t="shared" si="3104"/>
        <v>0</v>
      </c>
      <c r="DL492" s="841">
        <f t="shared" si="3104"/>
        <v>0</v>
      </c>
      <c r="DM492" s="841">
        <f t="shared" si="3104"/>
        <v>0</v>
      </c>
      <c r="DN492" s="841">
        <f t="shared" si="3104"/>
        <v>0</v>
      </c>
      <c r="DO492" s="841">
        <f t="shared" si="3104"/>
        <v>0</v>
      </c>
      <c r="DP492" s="841">
        <f t="shared" si="3104"/>
        <v>0</v>
      </c>
      <c r="DQ492" s="841">
        <f t="shared" si="3104"/>
        <v>0</v>
      </c>
      <c r="DR492" s="841">
        <f t="shared" si="3104"/>
        <v>0</v>
      </c>
      <c r="DS492" s="841">
        <f t="shared" si="3104"/>
        <v>0</v>
      </c>
      <c r="DT492" s="841">
        <f t="shared" si="3104"/>
        <v>0</v>
      </c>
      <c r="DU492" s="842">
        <f t="shared" si="3099"/>
        <v>0</v>
      </c>
      <c r="DV492" s="841">
        <f t="shared" ref="DV492:EI492" si="3105">SUM(DV487:DV491)</f>
        <v>0</v>
      </c>
      <c r="DW492" s="841">
        <f t="shared" si="3105"/>
        <v>0</v>
      </c>
      <c r="DX492" s="841">
        <f t="shared" si="3105"/>
        <v>0</v>
      </c>
      <c r="DY492" s="841">
        <f t="shared" si="3105"/>
        <v>0</v>
      </c>
      <c r="DZ492" s="841">
        <f t="shared" si="3105"/>
        <v>0</v>
      </c>
      <c r="EA492" s="841">
        <f t="shared" si="3105"/>
        <v>0</v>
      </c>
      <c r="EB492" s="841">
        <f t="shared" si="3105"/>
        <v>0</v>
      </c>
      <c r="EC492" s="841">
        <f t="shared" si="3105"/>
        <v>0</v>
      </c>
      <c r="ED492" s="2030">
        <f t="shared" si="3105"/>
        <v>0</v>
      </c>
      <c r="EE492" s="841">
        <f t="shared" si="3105"/>
        <v>0</v>
      </c>
      <c r="EF492" s="841">
        <f t="shared" si="3105"/>
        <v>0</v>
      </c>
      <c r="EG492" s="841">
        <f t="shared" si="3105"/>
        <v>0</v>
      </c>
      <c r="EH492" s="841">
        <f t="shared" si="3105"/>
        <v>0</v>
      </c>
      <c r="EI492" s="5686">
        <f t="shared" si="3105"/>
        <v>0</v>
      </c>
      <c r="EJ492" s="142" t="s">
        <v>106</v>
      </c>
      <c r="EK492" s="846">
        <f t="shared" ref="EK492:EU492" si="3106">SUM(EK487:EK491)</f>
        <v>0</v>
      </c>
      <c r="EL492" s="847">
        <f t="shared" si="3106"/>
        <v>0</v>
      </c>
      <c r="EM492" s="847">
        <f t="shared" si="3106"/>
        <v>0</v>
      </c>
      <c r="EN492" s="848">
        <f t="shared" si="3106"/>
        <v>0</v>
      </c>
      <c r="EO492" s="846">
        <f t="shared" si="3106"/>
        <v>0</v>
      </c>
      <c r="EP492" s="847">
        <f t="shared" si="3106"/>
        <v>0</v>
      </c>
      <c r="EQ492" s="847">
        <f t="shared" si="3106"/>
        <v>0</v>
      </c>
      <c r="ER492" s="848">
        <f t="shared" si="3106"/>
        <v>0</v>
      </c>
      <c r="ES492" s="846">
        <f t="shared" si="3106"/>
        <v>0</v>
      </c>
      <c r="ET492" s="847">
        <f t="shared" si="3106"/>
        <v>0</v>
      </c>
      <c r="EU492" s="848">
        <f t="shared" si="3106"/>
        <v>0</v>
      </c>
      <c r="EV492" s="849">
        <f t="shared" si="3076"/>
        <v>0</v>
      </c>
      <c r="EW492" s="846">
        <f t="shared" ref="EW492:FC492" si="3107">SUM(EW487:EW491)</f>
        <v>0</v>
      </c>
      <c r="EX492" s="847">
        <f t="shared" si="3107"/>
        <v>0</v>
      </c>
      <c r="EY492" s="848">
        <f t="shared" si="3107"/>
        <v>0</v>
      </c>
      <c r="EZ492" s="846">
        <f t="shared" si="3107"/>
        <v>0</v>
      </c>
      <c r="FA492" s="847">
        <f t="shared" si="3107"/>
        <v>0</v>
      </c>
      <c r="FB492" s="847">
        <f t="shared" si="3107"/>
        <v>0</v>
      </c>
      <c r="FC492" s="848">
        <f t="shared" si="3107"/>
        <v>0</v>
      </c>
      <c r="FD492" s="850">
        <f t="shared" si="3078"/>
        <v>0</v>
      </c>
      <c r="FE492" s="851">
        <f t="shared" si="3079"/>
        <v>0</v>
      </c>
      <c r="FF492" s="851">
        <f t="shared" si="3080"/>
        <v>0</v>
      </c>
      <c r="FG492" s="849">
        <f t="shared" si="3081"/>
        <v>0</v>
      </c>
      <c r="FI492" s="5651"/>
      <c r="FJ492" s="5651"/>
      <c r="FK492" s="846">
        <f>SUM(FK487:FK491)</f>
        <v>0</v>
      </c>
      <c r="FL492" s="847">
        <f t="shared" ref="FL492:FM492" si="3108">SUM(FL489:FL491)</f>
        <v>0</v>
      </c>
      <c r="FM492" s="847">
        <f t="shared" si="3108"/>
        <v>0</v>
      </c>
      <c r="FN492" s="848">
        <f>SUM(FN487:FN491)</f>
        <v>0</v>
      </c>
      <c r="FO492" s="846">
        <f>SUM(FO487:FO491)</f>
        <v>0</v>
      </c>
      <c r="FP492" s="847">
        <f t="shared" ref="FP492:FQ492" si="3109">SUM(FP489:FP491)</f>
        <v>0</v>
      </c>
      <c r="FQ492" s="847">
        <f t="shared" si="3109"/>
        <v>0</v>
      </c>
      <c r="FR492" s="848">
        <f>SUM(FR487:FR491)</f>
        <v>0</v>
      </c>
    </row>
    <row r="493" spans="1:174" ht="48" customHeight="1" thickBot="1">
      <c r="A493" s="6311" t="s">
        <v>1147</v>
      </c>
      <c r="B493" s="6312"/>
      <c r="C493" s="6312"/>
      <c r="D493" s="6312"/>
      <c r="E493" s="6312"/>
      <c r="F493" s="6312"/>
      <c r="G493" s="6312"/>
      <c r="H493" s="6312"/>
      <c r="I493" s="6312"/>
      <c r="J493" s="6313"/>
      <c r="K493" s="114">
        <v>33</v>
      </c>
      <c r="L493" s="148"/>
      <c r="M493" s="148"/>
      <c r="N493" s="148"/>
      <c r="O493" s="149"/>
      <c r="P493" s="149"/>
      <c r="Q493" s="149"/>
      <c r="R493" s="148"/>
      <c r="S493" s="148"/>
      <c r="T493" s="148"/>
      <c r="U493" s="148"/>
      <c r="V493" s="148"/>
      <c r="W493" s="148"/>
      <c r="X493" s="148"/>
      <c r="Y493" s="148"/>
      <c r="Z493" s="149"/>
      <c r="AA493" s="149"/>
      <c r="AB493" s="149"/>
      <c r="AC493" s="148"/>
      <c r="AD493" s="148"/>
      <c r="AE493" s="148"/>
      <c r="AF493" s="2163"/>
      <c r="AG493" s="148"/>
      <c r="AH493" s="151"/>
      <c r="AI493" s="148"/>
      <c r="AJ493" s="148"/>
      <c r="AK493" s="148"/>
      <c r="AL493" s="148"/>
      <c r="AM493" s="2163"/>
      <c r="AN493" s="151"/>
      <c r="AO493" s="151"/>
      <c r="AP493" s="151"/>
      <c r="AQ493" s="151"/>
      <c r="AR493" s="151"/>
      <c r="AS493" s="2164"/>
      <c r="AT493" s="148"/>
      <c r="AU493" s="148"/>
      <c r="AV493" s="148"/>
      <c r="AW493" s="148"/>
      <c r="AX493" s="148"/>
      <c r="AY493" s="2164"/>
      <c r="AZ493" s="148"/>
      <c r="BA493" s="148"/>
      <c r="BB493" s="2165"/>
      <c r="BC493" s="1996"/>
      <c r="BD493" s="5653">
        <f>_xlfn.XLOOKUP(B488,التشكيل_القديم!$M$5:$M$39,التشكيل_القديم!$L$5:$L$39,0,0)</f>
        <v>26</v>
      </c>
      <c r="BE493" s="6200" t="str">
        <f>"(3)             "&amp; "عضو يسار الدائرة  /  "  &amp;B488</f>
        <v>(3)             عضو يسار الدائرة  /  احمد علي نجاتي احمد</v>
      </c>
      <c r="BF493" s="6200"/>
      <c r="BG493" s="6200"/>
      <c r="BH493" s="6200"/>
      <c r="BI493" s="6200"/>
      <c r="BJ493" s="6200"/>
      <c r="BK493" s="6200"/>
      <c r="BL493" s="6200"/>
      <c r="BM493" s="6200"/>
      <c r="BN493" s="6200"/>
      <c r="BO493" s="6200"/>
      <c r="BP493" s="6200"/>
      <c r="BQ493" s="6200"/>
      <c r="BR493" s="6200"/>
      <c r="BS493" s="6200"/>
      <c r="BT493" s="6200"/>
      <c r="BU493" s="6200"/>
      <c r="BV493" s="6200"/>
      <c r="BW493" s="6200"/>
      <c r="BX493" s="6200"/>
      <c r="BY493" s="6200"/>
      <c r="BZ493" s="6200"/>
      <c r="CA493" s="6200"/>
      <c r="CB493" s="6200"/>
      <c r="CC493" s="6200"/>
      <c r="CD493" s="6200"/>
      <c r="CE493" s="6201"/>
      <c r="CF493" s="5687">
        <f>_xlfn.XLOOKUP(B489,التشكيل_القديم!$M$5:$M$39,التشكيل_القديم!$L$5:$L$39,0,0)</f>
        <v>0</v>
      </c>
      <c r="CG493" s="6369" t="str">
        <f>IF(B489&lt;&gt;"", "(4)             "&amp; "عضو يسار اليسار  الدائرة  /  "  &amp;B489,"لا يوجد عضو رابع")</f>
        <v>لا يوجد عضو رابع</v>
      </c>
      <c r="CH493" s="6200"/>
      <c r="CI493" s="6200"/>
      <c r="CJ493" s="6200"/>
      <c r="CK493" s="6200"/>
      <c r="CL493" s="6200"/>
      <c r="CM493" s="6200"/>
      <c r="CN493" s="6200"/>
      <c r="CO493" s="6200"/>
      <c r="CP493" s="6200"/>
      <c r="CQ493" s="6200"/>
      <c r="CR493" s="6200"/>
      <c r="CS493" s="6200"/>
      <c r="CT493" s="6200"/>
      <c r="CU493" s="6200"/>
      <c r="CV493" s="6200"/>
      <c r="CW493" s="6200"/>
      <c r="CX493" s="6200"/>
      <c r="CY493" s="6200"/>
      <c r="CZ493" s="6200"/>
      <c r="DA493" s="6200"/>
      <c r="DB493" s="6200"/>
      <c r="DC493" s="6200"/>
      <c r="DD493" s="6200"/>
      <c r="DE493" s="6200"/>
      <c r="DF493" s="6200"/>
      <c r="DG493" s="6201"/>
      <c r="DH493" s="5687">
        <f>_xlfn.XLOOKUP(B491,التشكيل_القديم!$M$5:$M$39,التشكيل_القديم!$L$5:$L$39,0,0)</f>
        <v>0</v>
      </c>
      <c r="DI493" s="6200" t="str">
        <f xml:space="preserve"> IF(B491&lt;&gt;"","(6)             "&amp;"عضو يسار يسار يسار اليسار  الدائرة  /  "  &amp;B491,"لا يوجد عضو سادس")</f>
        <v>لا يوجد عضو سادس</v>
      </c>
      <c r="DJ493" s="6200"/>
      <c r="DK493" s="6200"/>
      <c r="DL493" s="6200"/>
      <c r="DM493" s="6200"/>
      <c r="DN493" s="6200"/>
      <c r="DO493" s="6200"/>
      <c r="DP493" s="6200"/>
      <c r="DQ493" s="6200"/>
      <c r="DR493" s="6200"/>
      <c r="DS493" s="6200"/>
      <c r="DT493" s="6200"/>
      <c r="DU493" s="6200"/>
      <c r="DV493" s="6200"/>
      <c r="DW493" s="6200"/>
      <c r="DX493" s="6200"/>
      <c r="DY493" s="6200"/>
      <c r="DZ493" s="6200"/>
      <c r="EA493" s="6200"/>
      <c r="EB493" s="6200"/>
      <c r="EC493" s="6200"/>
      <c r="ED493" s="6200"/>
      <c r="EE493" s="6200"/>
      <c r="EF493" s="6200"/>
      <c r="EG493" s="6200"/>
      <c r="EH493" s="6200"/>
      <c r="EI493" s="6201"/>
      <c r="EJ493" s="162"/>
      <c r="EK493" s="6348" t="s">
        <v>23</v>
      </c>
      <c r="EL493" s="6349"/>
      <c r="EM493" s="6349"/>
      <c r="EN493" s="6350"/>
      <c r="EO493" s="6370" t="s">
        <v>33</v>
      </c>
      <c r="EP493" s="6370"/>
      <c r="EQ493" s="6370"/>
      <c r="ER493" s="6371"/>
      <c r="ES493" s="6351" t="s">
        <v>184</v>
      </c>
      <c r="ET493" s="6352"/>
      <c r="EU493" s="6352"/>
      <c r="EV493" s="6353"/>
      <c r="EW493" s="6366" t="s">
        <v>185</v>
      </c>
      <c r="EX493" s="6367"/>
      <c r="EY493" s="6367"/>
      <c r="EZ493" s="6368"/>
      <c r="FA493" s="6354" t="s">
        <v>200</v>
      </c>
      <c r="FB493" s="6355"/>
      <c r="FC493" s="6355"/>
      <c r="FD493" s="6356"/>
      <c r="FE493" s="6338" t="s">
        <v>597</v>
      </c>
      <c r="FF493" s="6339"/>
      <c r="FG493" s="6339"/>
      <c r="FH493" s="6340"/>
      <c r="FI493" s="852" t="s">
        <v>205</v>
      </c>
      <c r="FJ493" s="838" t="s">
        <v>190</v>
      </c>
      <c r="FK493" s="838" t="s">
        <v>203</v>
      </c>
      <c r="FL493" s="838" t="s">
        <v>204</v>
      </c>
      <c r="FM493" s="839" t="s">
        <v>116</v>
      </c>
    </row>
    <row r="494" spans="1:174" ht="48" customHeight="1" thickBot="1">
      <c r="A494" s="6202" t="str">
        <f>IF(AND(FH487="ok",FH488="ok",FH489="ok",FH490="ok",FH491="ok", H494 &lt;&gt;"فارغ"),"ok","wrong")</f>
        <v>wrong</v>
      </c>
      <c r="B494" s="6203"/>
      <c r="C494" s="6203"/>
      <c r="D494" s="6203"/>
      <c r="E494" s="6203"/>
      <c r="F494" s="6203"/>
      <c r="G494" s="6204"/>
      <c r="H494" s="6208" t="str">
        <f>IF(Z492=0,"فارغ","")</f>
        <v/>
      </c>
      <c r="I494" s="6209"/>
      <c r="J494" s="6209"/>
      <c r="K494" s="6209"/>
      <c r="L494" s="5677" t="str">
        <f>الاعدادات!$D$6</f>
        <v>2022 وما قبلها</v>
      </c>
      <c r="M494" s="149"/>
      <c r="N494" s="149"/>
      <c r="O494" s="149"/>
      <c r="P494" s="149"/>
      <c r="Q494" s="149"/>
      <c r="R494" s="148"/>
      <c r="S494" s="148"/>
      <c r="T494" s="148"/>
      <c r="U494" s="148"/>
      <c r="V494" s="148"/>
      <c r="W494" s="148"/>
      <c r="X494" s="148"/>
      <c r="Y494" s="148"/>
      <c r="Z494" s="2166"/>
      <c r="AA494" s="148"/>
      <c r="AB494" s="148"/>
      <c r="AC494" s="148"/>
      <c r="AD494" s="148"/>
      <c r="AE494" s="148"/>
      <c r="AF494" s="2163"/>
      <c r="AG494" s="148"/>
      <c r="AH494" s="151"/>
      <c r="AI494" s="148"/>
      <c r="AJ494" s="148"/>
      <c r="AK494" s="148"/>
      <c r="AL494" s="148"/>
      <c r="AM494" s="2163"/>
      <c r="AN494" s="151"/>
      <c r="AO494" s="151"/>
      <c r="AP494" s="151"/>
      <c r="AQ494" s="151"/>
      <c r="AR494" s="151"/>
      <c r="AS494" s="2164"/>
      <c r="AT494" s="148"/>
      <c r="AU494" s="148"/>
      <c r="AV494" s="148"/>
      <c r="AW494" s="148"/>
      <c r="AX494" s="148"/>
      <c r="AY494" s="2164"/>
      <c r="AZ494" s="148"/>
      <c r="BA494" s="148"/>
      <c r="BB494" s="2165"/>
      <c r="BC494" s="5683" t="str">
        <f>الاعدادات!$D$6</f>
        <v>2022 وما قبلها</v>
      </c>
      <c r="BD494" s="76"/>
      <c r="BE494" s="83"/>
      <c r="BF494" s="83"/>
      <c r="BG494" s="84"/>
      <c r="BH494" s="84"/>
      <c r="BI494" s="84"/>
      <c r="BJ494" s="85"/>
      <c r="BK494" s="86"/>
      <c r="BL494" s="87"/>
      <c r="BM494" s="87"/>
      <c r="BN494" s="88"/>
      <c r="BO494" s="88"/>
      <c r="BP494" s="89"/>
      <c r="BQ494" s="77">
        <f t="shared" ref="BQ494:BQ499" si="3110">BP494+BO494+BN494+BM494+BL494+BK494+BJ494+BI494+BH494+BG494+BF494+BE494+BD494</f>
        <v>0</v>
      </c>
      <c r="BR494" s="90"/>
      <c r="BS494" s="91"/>
      <c r="BT494" s="92"/>
      <c r="BU494" s="93"/>
      <c r="BV494" s="94"/>
      <c r="BW494" s="95"/>
      <c r="BX494" s="96"/>
      <c r="BY494" s="97"/>
      <c r="BZ494" s="98"/>
      <c r="CA494" s="99"/>
      <c r="CB494" s="79">
        <f t="shared" ref="CB494:CB498" si="3111">CA494+BZ494+BY494+BX494+BW494+BV494+BU494+BT494+BS494+BR494+BQ494</f>
        <v>0</v>
      </c>
      <c r="CC494" s="80"/>
      <c r="CD494" s="78"/>
      <c r="CE494" s="102"/>
      <c r="CF494" s="82"/>
      <c r="CG494" s="83"/>
      <c r="CH494" s="83"/>
      <c r="CI494" s="84"/>
      <c r="CJ494" s="84"/>
      <c r="CK494" s="84"/>
      <c r="CL494" s="85"/>
      <c r="CM494" s="86"/>
      <c r="CN494" s="87"/>
      <c r="CO494" s="87"/>
      <c r="CP494" s="88"/>
      <c r="CQ494" s="88"/>
      <c r="CR494" s="89"/>
      <c r="CS494" s="77">
        <f t="shared" ref="CS494:CS499" si="3112">CR494+CQ494+CP494+CO494+CN494+CM494+CL494+CK494+CJ494+CI494+CH494+CG494+CF494</f>
        <v>0</v>
      </c>
      <c r="CT494" s="90"/>
      <c r="CU494" s="168"/>
      <c r="CV494" s="92"/>
      <c r="CW494" s="93"/>
      <c r="CX494" s="94"/>
      <c r="CY494" s="95"/>
      <c r="CZ494" s="96"/>
      <c r="DA494" s="97"/>
      <c r="DB494" s="98"/>
      <c r="DC494" s="99"/>
      <c r="DD494" s="79">
        <f t="shared" ref="DD494:DD498" si="3113">SUM(CS494:DC494)</f>
        <v>0</v>
      </c>
      <c r="DE494" s="80"/>
      <c r="DF494" s="78"/>
      <c r="DG494" s="102"/>
      <c r="DH494" s="82"/>
      <c r="DI494" s="83"/>
      <c r="DJ494" s="83"/>
      <c r="DK494" s="84"/>
      <c r="DL494" s="84"/>
      <c r="DM494" s="84"/>
      <c r="DN494" s="85"/>
      <c r="DO494" s="86"/>
      <c r="DP494" s="87"/>
      <c r="DQ494" s="87"/>
      <c r="DR494" s="88"/>
      <c r="DS494" s="88"/>
      <c r="DT494" s="89"/>
      <c r="DU494" s="77">
        <f t="shared" ref="DU494:DU499" si="3114">DT494+DS494+DR494+DQ494+DP494+DO494+DN494+DM494+DL494+DK494+DJ494+DI494+DH494</f>
        <v>0</v>
      </c>
      <c r="DV494" s="90"/>
      <c r="DW494" s="168"/>
      <c r="DX494" s="92"/>
      <c r="DY494" s="93"/>
      <c r="DZ494" s="94"/>
      <c r="EA494" s="95"/>
      <c r="EB494" s="96"/>
      <c r="EC494" s="97"/>
      <c r="ED494" s="98"/>
      <c r="EE494" s="99"/>
      <c r="EF494" s="79">
        <f t="shared" ref="EF494:EF498" si="3115">SUM(DU494:EE494)</f>
        <v>0</v>
      </c>
      <c r="EG494" s="80"/>
      <c r="EH494" s="78"/>
      <c r="EI494" s="102"/>
      <c r="EJ494" s="162" t="s">
        <v>163</v>
      </c>
      <c r="EK494" s="838" t="s">
        <v>190</v>
      </c>
      <c r="EL494" s="838" t="s">
        <v>203</v>
      </c>
      <c r="EM494" s="838" t="s">
        <v>204</v>
      </c>
      <c r="EN494" s="839" t="s">
        <v>116</v>
      </c>
      <c r="EO494" s="838" t="s">
        <v>190</v>
      </c>
      <c r="EP494" s="838" t="s">
        <v>203</v>
      </c>
      <c r="EQ494" s="838" t="s">
        <v>204</v>
      </c>
      <c r="ER494" s="839" t="s">
        <v>116</v>
      </c>
      <c r="ES494" s="838" t="s">
        <v>190</v>
      </c>
      <c r="ET494" s="838" t="s">
        <v>203</v>
      </c>
      <c r="EU494" s="838" t="s">
        <v>204</v>
      </c>
      <c r="EV494" s="839" t="s">
        <v>116</v>
      </c>
      <c r="EW494" s="838" t="s">
        <v>190</v>
      </c>
      <c r="EX494" s="838" t="s">
        <v>203</v>
      </c>
      <c r="EY494" s="838" t="s">
        <v>204</v>
      </c>
      <c r="EZ494" s="839" t="s">
        <v>116</v>
      </c>
      <c r="FA494" s="838" t="s">
        <v>190</v>
      </c>
      <c r="FB494" s="838" t="s">
        <v>203</v>
      </c>
      <c r="FC494" s="838" t="s">
        <v>204</v>
      </c>
      <c r="FD494" s="839" t="s">
        <v>116</v>
      </c>
      <c r="FE494" s="838" t="s">
        <v>190</v>
      </c>
      <c r="FF494" s="838" t="s">
        <v>203</v>
      </c>
      <c r="FG494" s="838" t="s">
        <v>204</v>
      </c>
      <c r="FH494" s="839" t="s">
        <v>116</v>
      </c>
      <c r="FI494" s="836" t="s">
        <v>23</v>
      </c>
      <c r="FJ494" s="166">
        <f>EK499</f>
        <v>0</v>
      </c>
      <c r="FK494" s="166">
        <f>EL499</f>
        <v>0</v>
      </c>
      <c r="FL494" s="166">
        <f t="shared" ref="FL494" si="3116">EM499</f>
        <v>0</v>
      </c>
      <c r="FM494" s="166">
        <f t="shared" ref="FM494" si="3117">EN499</f>
        <v>0</v>
      </c>
    </row>
    <row r="495" spans="1:174" ht="48" customHeight="1" thickBot="1">
      <c r="A495" s="6205"/>
      <c r="B495" s="6206"/>
      <c r="C495" s="6206"/>
      <c r="D495" s="6206"/>
      <c r="E495" s="6206"/>
      <c r="F495" s="6206"/>
      <c r="G495" s="6207"/>
      <c r="H495" s="6208"/>
      <c r="I495" s="6209"/>
      <c r="J495" s="6209"/>
      <c r="K495" s="6209"/>
      <c r="L495" s="5675">
        <f>الاعدادات!$D$7</f>
        <v>2023</v>
      </c>
      <c r="M495" s="148"/>
      <c r="N495" s="148"/>
      <c r="O495" s="148"/>
      <c r="P495" s="148"/>
      <c r="Q495" s="148"/>
      <c r="R495" s="148"/>
      <c r="S495" s="148"/>
      <c r="T495" s="148"/>
      <c r="U495" s="148"/>
      <c r="V495" s="148"/>
      <c r="W495" s="148"/>
      <c r="X495" s="148"/>
      <c r="Y495" s="148"/>
      <c r="Z495" s="2166"/>
      <c r="AA495" s="148"/>
      <c r="AB495" s="148"/>
      <c r="AC495" s="148"/>
      <c r="AD495" s="148"/>
      <c r="AE495" s="148"/>
      <c r="AF495" s="2163"/>
      <c r="AG495" s="148"/>
      <c r="AH495" s="151"/>
      <c r="AI495" s="148"/>
      <c r="AJ495" s="148"/>
      <c r="AK495" s="148"/>
      <c r="AL495" s="148"/>
      <c r="AM495" s="2163"/>
      <c r="AN495" s="151"/>
      <c r="AO495" s="151"/>
      <c r="AP495" s="151"/>
      <c r="AQ495" s="151"/>
      <c r="AR495" s="151"/>
      <c r="AS495" s="2164"/>
      <c r="AT495" s="148"/>
      <c r="AU495" s="148"/>
      <c r="AV495" s="148"/>
      <c r="AW495" s="148"/>
      <c r="AX495" s="148"/>
      <c r="AY495" s="2164"/>
      <c r="AZ495" s="148"/>
      <c r="BA495" s="148"/>
      <c r="BB495" s="2165"/>
      <c r="BC495" s="5683">
        <f>الاعدادات!$D$7</f>
        <v>2023</v>
      </c>
      <c r="BD495" s="82"/>
      <c r="BE495" s="83"/>
      <c r="BF495" s="83"/>
      <c r="BG495" s="84"/>
      <c r="BH495" s="84"/>
      <c r="BI495" s="84"/>
      <c r="BJ495" s="85"/>
      <c r="BK495" s="86"/>
      <c r="BL495" s="87"/>
      <c r="BM495" s="87"/>
      <c r="BN495" s="88"/>
      <c r="BO495" s="88"/>
      <c r="BP495" s="89"/>
      <c r="BQ495" s="77">
        <f t="shared" si="3110"/>
        <v>0</v>
      </c>
      <c r="BR495" s="90"/>
      <c r="BS495" s="91"/>
      <c r="BT495" s="92"/>
      <c r="BU495" s="93"/>
      <c r="BV495" s="94"/>
      <c r="BW495" s="95"/>
      <c r="BX495" s="96"/>
      <c r="BY495" s="97"/>
      <c r="BZ495" s="98"/>
      <c r="CA495" s="99"/>
      <c r="CB495" s="79">
        <f t="shared" si="3111"/>
        <v>0</v>
      </c>
      <c r="CC495" s="104"/>
      <c r="CD495" s="92"/>
      <c r="CE495" s="102"/>
      <c r="CF495" s="82"/>
      <c r="CG495" s="83"/>
      <c r="CH495" s="83"/>
      <c r="CI495" s="84"/>
      <c r="CJ495" s="84"/>
      <c r="CK495" s="84"/>
      <c r="CL495" s="85"/>
      <c r="CM495" s="86"/>
      <c r="CN495" s="87"/>
      <c r="CO495" s="87"/>
      <c r="CP495" s="88"/>
      <c r="CQ495" s="88"/>
      <c r="CR495" s="89"/>
      <c r="CS495" s="77">
        <f t="shared" si="3112"/>
        <v>0</v>
      </c>
      <c r="CT495" s="90"/>
      <c r="CU495" s="168"/>
      <c r="CV495" s="92"/>
      <c r="CW495" s="93"/>
      <c r="CX495" s="94"/>
      <c r="CY495" s="95"/>
      <c r="CZ495" s="96"/>
      <c r="DA495" s="97"/>
      <c r="DB495" s="98"/>
      <c r="DC495" s="99"/>
      <c r="DD495" s="79">
        <f t="shared" si="3113"/>
        <v>0</v>
      </c>
      <c r="DE495" s="104"/>
      <c r="DF495" s="92"/>
      <c r="DG495" s="102"/>
      <c r="DH495" s="82"/>
      <c r="DI495" s="83"/>
      <c r="DJ495" s="83"/>
      <c r="DK495" s="84"/>
      <c r="DL495" s="84"/>
      <c r="DM495" s="84"/>
      <c r="DN495" s="85"/>
      <c r="DO495" s="86"/>
      <c r="DP495" s="87"/>
      <c r="DQ495" s="87"/>
      <c r="DR495" s="88"/>
      <c r="DS495" s="88"/>
      <c r="DT495" s="89"/>
      <c r="DU495" s="77">
        <f t="shared" si="3114"/>
        <v>0</v>
      </c>
      <c r="DV495" s="90"/>
      <c r="DW495" s="168"/>
      <c r="DX495" s="92"/>
      <c r="DY495" s="93"/>
      <c r="DZ495" s="94"/>
      <c r="EA495" s="95"/>
      <c r="EB495" s="96"/>
      <c r="EC495" s="97"/>
      <c r="ED495" s="98"/>
      <c r="EE495" s="99"/>
      <c r="EF495" s="79">
        <f t="shared" si="3115"/>
        <v>0</v>
      </c>
      <c r="EG495" s="104"/>
      <c r="EH495" s="92"/>
      <c r="EI495" s="102"/>
      <c r="EJ495" s="5675" t="str">
        <f>الاعدادات!$D$6</f>
        <v>2022 وما قبلها</v>
      </c>
      <c r="EK495" s="163">
        <f t="shared" ref="EK495:EK499" si="3118">BQ487</f>
        <v>0</v>
      </c>
      <c r="EL495" s="164">
        <f t="shared" ref="EL495:EL499" si="3119">BR487</f>
        <v>0</v>
      </c>
      <c r="EM495" s="164">
        <f>BS487+BT487+BU487+BV487+BW487</f>
        <v>0</v>
      </c>
      <c r="EN495" s="165">
        <f>BX487+BY487+BZ487+CA487</f>
        <v>0</v>
      </c>
      <c r="EO495" s="166">
        <f t="shared" ref="EO495:EO499" si="3120">CS487</f>
        <v>0</v>
      </c>
      <c r="EP495" s="164">
        <f t="shared" ref="EP495:EP499" si="3121">CT487</f>
        <v>0</v>
      </c>
      <c r="EQ495" s="164">
        <f>CU487+CV487+CW487+CX487+CY487</f>
        <v>0</v>
      </c>
      <c r="ER495" s="165">
        <f>CZ487+DA487+DB487+DC487</f>
        <v>0</v>
      </c>
      <c r="ES495" s="166">
        <f t="shared" ref="ES495:ES499" si="3122">BQ494</f>
        <v>0</v>
      </c>
      <c r="ET495" s="164">
        <f t="shared" ref="ET495:ET499" si="3123">BR494</f>
        <v>0</v>
      </c>
      <c r="EU495" s="164">
        <f>BS494+BT494+BU494+BV494+BW494</f>
        <v>0</v>
      </c>
      <c r="EV495" s="165">
        <f>BX494+BY494+BZ494+CA494</f>
        <v>0</v>
      </c>
      <c r="EW495" s="166">
        <f t="shared" ref="EW495:EW499" si="3124">CS494</f>
        <v>0</v>
      </c>
      <c r="EX495" s="164">
        <f t="shared" ref="EX495:EX499" si="3125">CT494</f>
        <v>0</v>
      </c>
      <c r="EY495" s="164">
        <f>CU494+CV494+CW494+CX494+CY494</f>
        <v>0</v>
      </c>
      <c r="EZ495" s="167">
        <f>CZ494+DA494+DB494+DC494</f>
        <v>0</v>
      </c>
      <c r="FA495" s="166">
        <f t="shared" ref="FA495:FA499" si="3126">DU487</f>
        <v>0</v>
      </c>
      <c r="FB495" s="164">
        <f t="shared" ref="FB495:FB499" si="3127">DV487</f>
        <v>0</v>
      </c>
      <c r="FC495" s="164">
        <f>DW487+DX487+DY487+DZ487+EA487</f>
        <v>0</v>
      </c>
      <c r="FD495" s="167">
        <f>EB487+EC487+ED487+EE487</f>
        <v>0</v>
      </c>
      <c r="FE495" s="166">
        <f t="shared" ref="FE495:FE499" si="3128">DU494</f>
        <v>0</v>
      </c>
      <c r="FF495" s="164">
        <f t="shared" ref="FF495:FF499" si="3129">DV494</f>
        <v>0</v>
      </c>
      <c r="FG495" s="164">
        <f>DW494+DX494+DY494+DZ494+EA494</f>
        <v>0</v>
      </c>
      <c r="FH495" s="167">
        <f>EB494+EC494+ED494+EE494</f>
        <v>0</v>
      </c>
      <c r="FI495" s="837" t="s">
        <v>33</v>
      </c>
      <c r="FJ495" s="169">
        <f>EO499</f>
        <v>0</v>
      </c>
      <c r="FK495" s="169">
        <f t="shared" ref="FK495" si="3130">EP499</f>
        <v>0</v>
      </c>
      <c r="FL495" s="169">
        <f t="shared" ref="FL495" si="3131">EQ499</f>
        <v>0</v>
      </c>
      <c r="FM495" s="169">
        <f t="shared" ref="FM495" si="3132">ER499</f>
        <v>0</v>
      </c>
    </row>
    <row r="496" spans="1:174" ht="48" customHeight="1" thickBot="1">
      <c r="A496" s="143"/>
      <c r="B496" s="157"/>
      <c r="C496" s="157"/>
      <c r="D496" s="157"/>
      <c r="E496" s="158"/>
      <c r="F496" s="158"/>
      <c r="G496" s="159"/>
      <c r="H496" s="144"/>
      <c r="I496" s="144"/>
      <c r="J496" s="145"/>
      <c r="K496" s="146"/>
      <c r="L496" s="5675">
        <f>الاعدادات!$D$8</f>
        <v>2024</v>
      </c>
      <c r="M496" s="148"/>
      <c r="N496" s="148"/>
      <c r="O496" s="148"/>
      <c r="P496" s="148"/>
      <c r="Q496" s="148"/>
      <c r="R496" s="148"/>
      <c r="S496" s="148"/>
      <c r="T496" s="148"/>
      <c r="U496" s="148"/>
      <c r="V496" s="148"/>
      <c r="W496" s="148"/>
      <c r="X496" s="148"/>
      <c r="Y496" s="148"/>
      <c r="Z496" s="2166"/>
      <c r="AA496" s="148"/>
      <c r="AB496" s="148"/>
      <c r="AC496" s="148"/>
      <c r="AD496" s="148"/>
      <c r="AE496" s="148"/>
      <c r="AF496" s="2163"/>
      <c r="AG496" s="148"/>
      <c r="AH496" s="151"/>
      <c r="AI496" s="148"/>
      <c r="AJ496" s="148"/>
      <c r="AK496" s="148"/>
      <c r="AL496" s="148"/>
      <c r="AM496" s="2163"/>
      <c r="AN496" s="151"/>
      <c r="AO496" s="151"/>
      <c r="AP496" s="151"/>
      <c r="AQ496" s="151"/>
      <c r="AR496" s="151"/>
      <c r="AS496" s="2164"/>
      <c r="AT496" s="148"/>
      <c r="AU496" s="148"/>
      <c r="AV496" s="148"/>
      <c r="AW496" s="148"/>
      <c r="AX496" s="148"/>
      <c r="AY496" s="2164"/>
      <c r="AZ496" s="148"/>
      <c r="BA496" s="148"/>
      <c r="BB496" s="2165"/>
      <c r="BC496" s="5683">
        <f>الاعدادات!$D$8</f>
        <v>2024</v>
      </c>
      <c r="BD496" s="82"/>
      <c r="BE496" s="83"/>
      <c r="BF496" s="83"/>
      <c r="BG496" s="84"/>
      <c r="BH496" s="84"/>
      <c r="BI496" s="84"/>
      <c r="BJ496" s="85"/>
      <c r="BK496" s="86"/>
      <c r="BL496" s="87"/>
      <c r="BM496" s="87"/>
      <c r="BN496" s="88"/>
      <c r="BO496" s="88"/>
      <c r="BP496" s="89"/>
      <c r="BQ496" s="77">
        <f t="shared" si="3110"/>
        <v>0</v>
      </c>
      <c r="BR496" s="90"/>
      <c r="BS496" s="91"/>
      <c r="BT496" s="92"/>
      <c r="BU496" s="93"/>
      <c r="BV496" s="94"/>
      <c r="BW496" s="95"/>
      <c r="BX496" s="96"/>
      <c r="BY496" s="97"/>
      <c r="BZ496" s="98"/>
      <c r="CA496" s="99"/>
      <c r="CB496" s="79">
        <f t="shared" si="3111"/>
        <v>0</v>
      </c>
      <c r="CC496" s="104"/>
      <c r="CD496" s="92"/>
      <c r="CE496" s="102"/>
      <c r="CF496" s="82"/>
      <c r="CG496" s="83"/>
      <c r="CH496" s="83"/>
      <c r="CI496" s="84"/>
      <c r="CJ496" s="84"/>
      <c r="CK496" s="84"/>
      <c r="CL496" s="85"/>
      <c r="CM496" s="86"/>
      <c r="CN496" s="87"/>
      <c r="CO496" s="87"/>
      <c r="CP496" s="88"/>
      <c r="CQ496" s="88"/>
      <c r="CR496" s="89"/>
      <c r="CS496" s="77">
        <f t="shared" si="3112"/>
        <v>0</v>
      </c>
      <c r="CT496" s="90"/>
      <c r="CU496" s="168"/>
      <c r="CV496" s="92"/>
      <c r="CW496" s="93"/>
      <c r="CX496" s="94"/>
      <c r="CY496" s="95"/>
      <c r="CZ496" s="96"/>
      <c r="DA496" s="97"/>
      <c r="DB496" s="98"/>
      <c r="DC496" s="99"/>
      <c r="DD496" s="79">
        <f t="shared" si="3113"/>
        <v>0</v>
      </c>
      <c r="DE496" s="104"/>
      <c r="DF496" s="92"/>
      <c r="DG496" s="102"/>
      <c r="DH496" s="82"/>
      <c r="DI496" s="83"/>
      <c r="DJ496" s="83"/>
      <c r="DK496" s="84"/>
      <c r="DL496" s="84"/>
      <c r="DM496" s="84"/>
      <c r="DN496" s="85"/>
      <c r="DO496" s="86"/>
      <c r="DP496" s="87"/>
      <c r="DQ496" s="87"/>
      <c r="DR496" s="88"/>
      <c r="DS496" s="88"/>
      <c r="DT496" s="89"/>
      <c r="DU496" s="77">
        <f t="shared" si="3114"/>
        <v>0</v>
      </c>
      <c r="DV496" s="90"/>
      <c r="DW496" s="168"/>
      <c r="DX496" s="92"/>
      <c r="DY496" s="93"/>
      <c r="DZ496" s="94"/>
      <c r="EA496" s="95"/>
      <c r="EB496" s="96"/>
      <c r="EC496" s="97"/>
      <c r="ED496" s="98"/>
      <c r="EE496" s="99"/>
      <c r="EF496" s="79">
        <f t="shared" si="3115"/>
        <v>0</v>
      </c>
      <c r="EG496" s="104"/>
      <c r="EH496" s="92"/>
      <c r="EI496" s="102"/>
      <c r="EJ496" s="5675">
        <f>الاعدادات!$D$7</f>
        <v>2023</v>
      </c>
      <c r="EK496" s="163">
        <f t="shared" si="3118"/>
        <v>0</v>
      </c>
      <c r="EL496" s="164">
        <f t="shared" si="3119"/>
        <v>0</v>
      </c>
      <c r="EM496" s="164">
        <f>BS488+BT488+BU488+BV488+BW488</f>
        <v>0</v>
      </c>
      <c r="EN496" s="165">
        <f>BX488+BY488+BZ488+CA488</f>
        <v>0</v>
      </c>
      <c r="EO496" s="166">
        <f t="shared" si="3120"/>
        <v>0</v>
      </c>
      <c r="EP496" s="164">
        <f t="shared" si="3121"/>
        <v>0</v>
      </c>
      <c r="EQ496" s="164">
        <f>CU488+CV488+CW488+CX488+CY488</f>
        <v>0</v>
      </c>
      <c r="ER496" s="165">
        <f>CZ488+DA488+DB488+DC488</f>
        <v>0</v>
      </c>
      <c r="ES496" s="166">
        <f t="shared" si="3122"/>
        <v>0</v>
      </c>
      <c r="ET496" s="164">
        <f t="shared" si="3123"/>
        <v>0</v>
      </c>
      <c r="EU496" s="164">
        <f>BS495+BT495+BU495+BV495+BW495</f>
        <v>0</v>
      </c>
      <c r="EV496" s="165">
        <f>BX495+BY495+BZ495+CA495</f>
        <v>0</v>
      </c>
      <c r="EW496" s="166">
        <f t="shared" si="3124"/>
        <v>0</v>
      </c>
      <c r="EX496" s="164">
        <f t="shared" si="3125"/>
        <v>0</v>
      </c>
      <c r="EY496" s="164">
        <f>CU495+CV495+CW495+CX495+CY495</f>
        <v>0</v>
      </c>
      <c r="EZ496" s="167">
        <f>CZ495+DA495+DB495+DC495</f>
        <v>0</v>
      </c>
      <c r="FA496" s="166">
        <f t="shared" si="3126"/>
        <v>0</v>
      </c>
      <c r="FB496" s="164">
        <f t="shared" si="3127"/>
        <v>0</v>
      </c>
      <c r="FC496" s="164">
        <f>DW488+DX488+DY488+DZ488+EA488</f>
        <v>0</v>
      </c>
      <c r="FD496" s="167">
        <f>EB488+EC488+ED488+EE488</f>
        <v>0</v>
      </c>
      <c r="FE496" s="166">
        <f t="shared" si="3128"/>
        <v>0</v>
      </c>
      <c r="FF496" s="164">
        <f t="shared" si="3129"/>
        <v>0</v>
      </c>
      <c r="FG496" s="164">
        <f>DW495+DX495+DY495+DZ495+EA495</f>
        <v>0</v>
      </c>
      <c r="FH496" s="167">
        <f>EB495+EC495+ED495+EE495</f>
        <v>0</v>
      </c>
      <c r="FI496" s="837" t="s">
        <v>184</v>
      </c>
      <c r="FJ496" s="169">
        <f>ES499</f>
        <v>0</v>
      </c>
      <c r="FK496" s="169">
        <f t="shared" ref="FK496" si="3133">ET499</f>
        <v>0</v>
      </c>
      <c r="FL496" s="169">
        <f t="shared" ref="FL496" si="3134">EU499</f>
        <v>0</v>
      </c>
      <c r="FM496" s="169">
        <f t="shared" ref="FM496" si="3135">EV499</f>
        <v>0</v>
      </c>
    </row>
    <row r="497" spans="1:174" ht="48" customHeight="1" thickBot="1">
      <c r="A497" s="143"/>
      <c r="B497" s="157"/>
      <c r="C497" s="157"/>
      <c r="D497" s="157"/>
      <c r="E497" s="158"/>
      <c r="F497" s="158"/>
      <c r="G497" s="159"/>
      <c r="H497" s="144"/>
      <c r="I497" s="144"/>
      <c r="J497" s="145"/>
      <c r="K497" s="146"/>
      <c r="L497" s="5675">
        <f>الاعدادات!$D$9</f>
        <v>2025</v>
      </c>
      <c r="M497" s="172"/>
      <c r="N497" s="172"/>
      <c r="O497" s="172"/>
      <c r="P497" s="172"/>
      <c r="Q497" s="172"/>
      <c r="R497" s="172"/>
      <c r="S497" s="172"/>
      <c r="T497" s="172"/>
      <c r="U497" s="172"/>
      <c r="V497" s="172"/>
      <c r="W497" s="172"/>
      <c r="X497" s="172"/>
      <c r="Y497" s="172"/>
      <c r="Z497" s="174"/>
      <c r="AA497" s="172"/>
      <c r="AB497" s="172"/>
      <c r="AC497" s="172"/>
      <c r="AD497" s="172"/>
      <c r="AE497" s="172"/>
      <c r="AF497" s="172"/>
      <c r="AG497" s="172"/>
      <c r="AH497" s="172"/>
      <c r="AI497" s="172"/>
      <c r="AJ497" s="172"/>
      <c r="AK497" s="172"/>
      <c r="AL497" s="172"/>
      <c r="AM497" s="172"/>
      <c r="AN497" s="172"/>
      <c r="AO497" s="172"/>
      <c r="AP497" s="172"/>
      <c r="AQ497" s="172"/>
      <c r="AR497" s="172"/>
      <c r="AS497" s="175"/>
      <c r="AT497" s="172"/>
      <c r="AU497" s="172"/>
      <c r="AV497" s="172"/>
      <c r="AW497" s="172"/>
      <c r="AX497" s="172"/>
      <c r="AY497" s="175"/>
      <c r="AZ497" s="172"/>
      <c r="BA497" s="172"/>
      <c r="BB497" s="2165"/>
      <c r="BC497" s="5683">
        <f>الاعدادات!$D$9</f>
        <v>2025</v>
      </c>
      <c r="BD497" s="82"/>
      <c r="BE497" s="83"/>
      <c r="BF497" s="83"/>
      <c r="BG497" s="84"/>
      <c r="BH497" s="84"/>
      <c r="BI497" s="84"/>
      <c r="BJ497" s="85"/>
      <c r="BK497" s="86"/>
      <c r="BL497" s="87"/>
      <c r="BM497" s="87"/>
      <c r="BN497" s="88"/>
      <c r="BO497" s="88"/>
      <c r="BP497" s="89"/>
      <c r="BQ497" s="77">
        <f t="shared" si="3110"/>
        <v>0</v>
      </c>
      <c r="BR497" s="90"/>
      <c r="BS497" s="91"/>
      <c r="BT497" s="92"/>
      <c r="BU497" s="93"/>
      <c r="BV497" s="94"/>
      <c r="BW497" s="95"/>
      <c r="BX497" s="96"/>
      <c r="BY497" s="97"/>
      <c r="BZ497" s="98"/>
      <c r="CA497" s="99"/>
      <c r="CB497" s="79">
        <f t="shared" si="3111"/>
        <v>0</v>
      </c>
      <c r="CC497" s="104"/>
      <c r="CD497" s="92"/>
      <c r="CE497" s="102"/>
      <c r="CF497" s="82"/>
      <c r="CG497" s="83"/>
      <c r="CH497" s="83"/>
      <c r="CI497" s="84"/>
      <c r="CJ497" s="84"/>
      <c r="CK497" s="84"/>
      <c r="CL497" s="85"/>
      <c r="CM497" s="86"/>
      <c r="CN497" s="87"/>
      <c r="CO497" s="87"/>
      <c r="CP497" s="88"/>
      <c r="CQ497" s="88"/>
      <c r="CR497" s="89"/>
      <c r="CS497" s="77">
        <f t="shared" si="3112"/>
        <v>0</v>
      </c>
      <c r="CT497" s="90"/>
      <c r="CU497" s="168"/>
      <c r="CV497" s="92"/>
      <c r="CW497" s="93"/>
      <c r="CX497" s="94"/>
      <c r="CY497" s="95"/>
      <c r="CZ497" s="96"/>
      <c r="DA497" s="97"/>
      <c r="DB497" s="98"/>
      <c r="DC497" s="99"/>
      <c r="DD497" s="79">
        <f t="shared" si="3113"/>
        <v>0</v>
      </c>
      <c r="DE497" s="104"/>
      <c r="DF497" s="92"/>
      <c r="DG497" s="102"/>
      <c r="DH497" s="82"/>
      <c r="DI497" s="83"/>
      <c r="DJ497" s="83"/>
      <c r="DK497" s="84"/>
      <c r="DL497" s="84"/>
      <c r="DM497" s="84"/>
      <c r="DN497" s="85"/>
      <c r="DO497" s="86"/>
      <c r="DP497" s="87"/>
      <c r="DQ497" s="87"/>
      <c r="DR497" s="88"/>
      <c r="DS497" s="88"/>
      <c r="DT497" s="89"/>
      <c r="DU497" s="77">
        <f t="shared" si="3114"/>
        <v>0</v>
      </c>
      <c r="DV497" s="90"/>
      <c r="DW497" s="168"/>
      <c r="DX497" s="92"/>
      <c r="DY497" s="93"/>
      <c r="DZ497" s="94"/>
      <c r="EA497" s="95"/>
      <c r="EB497" s="96"/>
      <c r="EC497" s="97"/>
      <c r="ED497" s="98"/>
      <c r="EE497" s="99"/>
      <c r="EF497" s="79">
        <f t="shared" si="3115"/>
        <v>0</v>
      </c>
      <c r="EG497" s="104"/>
      <c r="EH497" s="92"/>
      <c r="EI497" s="102"/>
      <c r="EJ497" s="5675">
        <f>الاعدادات!$D$8</f>
        <v>2024</v>
      </c>
      <c r="EK497" s="163">
        <f t="shared" si="3118"/>
        <v>0</v>
      </c>
      <c r="EL497" s="164">
        <f t="shared" si="3119"/>
        <v>0</v>
      </c>
      <c r="EM497" s="164">
        <f>BS489+BT489+BU489+BV489+BW489</f>
        <v>0</v>
      </c>
      <c r="EN497" s="165">
        <f>BX489+BY489+BZ489+CA489</f>
        <v>0</v>
      </c>
      <c r="EO497" s="166">
        <f t="shared" si="3120"/>
        <v>0</v>
      </c>
      <c r="EP497" s="164">
        <f t="shared" si="3121"/>
        <v>0</v>
      </c>
      <c r="EQ497" s="164">
        <f>CU489+CV489+CW489+CX489+CY489</f>
        <v>0</v>
      </c>
      <c r="ER497" s="165">
        <f>CZ489+DA489+DB489+DC489</f>
        <v>0</v>
      </c>
      <c r="ES497" s="166">
        <f t="shared" si="3122"/>
        <v>0</v>
      </c>
      <c r="ET497" s="164">
        <f t="shared" si="3123"/>
        <v>0</v>
      </c>
      <c r="EU497" s="164">
        <f>BS496+BT496+BU496+BV496+BW496</f>
        <v>0</v>
      </c>
      <c r="EV497" s="165">
        <f>BX496+BY496+BZ496+CA496</f>
        <v>0</v>
      </c>
      <c r="EW497" s="166">
        <f t="shared" si="3124"/>
        <v>0</v>
      </c>
      <c r="EX497" s="164">
        <f t="shared" si="3125"/>
        <v>0</v>
      </c>
      <c r="EY497" s="164">
        <f>CU496+CV496+CW496+CX496+CY496</f>
        <v>0</v>
      </c>
      <c r="EZ497" s="167">
        <f>CZ496+DA496+DB496+DC496</f>
        <v>0</v>
      </c>
      <c r="FA497" s="166">
        <f t="shared" si="3126"/>
        <v>0</v>
      </c>
      <c r="FB497" s="164">
        <f t="shared" si="3127"/>
        <v>0</v>
      </c>
      <c r="FC497" s="164">
        <f>DW489+DX489+DY489+DZ489+EA489</f>
        <v>0</v>
      </c>
      <c r="FD497" s="167">
        <f>EB489+EC489+ED489+EE489</f>
        <v>0</v>
      </c>
      <c r="FE497" s="166">
        <f t="shared" si="3128"/>
        <v>0</v>
      </c>
      <c r="FF497" s="164">
        <f t="shared" si="3129"/>
        <v>0</v>
      </c>
      <c r="FG497" s="164">
        <f>DW496+DX496+DY496+DZ496+EA496</f>
        <v>0</v>
      </c>
      <c r="FH497" s="167">
        <f>EB496+EC496+ED496+EE496</f>
        <v>0</v>
      </c>
      <c r="FI497" s="837" t="s">
        <v>185</v>
      </c>
      <c r="FJ497" s="169">
        <f>EW499</f>
        <v>0</v>
      </c>
      <c r="FK497" s="169">
        <f t="shared" ref="FK497" si="3136">EX499</f>
        <v>0</v>
      </c>
      <c r="FL497" s="169">
        <f t="shared" ref="FL497" si="3137">EY499</f>
        <v>0</v>
      </c>
      <c r="FM497" s="169">
        <f t="shared" ref="FM497" si="3138">EZ499</f>
        <v>0</v>
      </c>
    </row>
    <row r="498" spans="1:174" ht="48" customHeight="1" thickBot="1">
      <c r="A498" s="143"/>
      <c r="B498" s="157"/>
      <c r="C498" s="157"/>
      <c r="D498" s="157"/>
      <c r="E498" s="158"/>
      <c r="F498" s="158"/>
      <c r="G498" s="159"/>
      <c r="H498" s="144"/>
      <c r="I498" s="144"/>
      <c r="J498" s="145"/>
      <c r="K498" s="146"/>
      <c r="L498" s="5675">
        <f>الاعدادات!$D$10</f>
        <v>2026</v>
      </c>
      <c r="M498" s="172"/>
      <c r="N498" s="172"/>
      <c r="O498" s="172"/>
      <c r="P498" s="172"/>
      <c r="Q498" s="172"/>
      <c r="R498" s="172"/>
      <c r="S498" s="172"/>
      <c r="T498" s="172"/>
      <c r="U498" s="172"/>
      <c r="V498" s="172"/>
      <c r="W498" s="172"/>
      <c r="X498" s="172"/>
      <c r="Y498" s="172"/>
      <c r="Z498" s="174"/>
      <c r="AA498" s="172"/>
      <c r="AB498" s="172"/>
      <c r="AC498" s="172"/>
      <c r="AD498" s="172"/>
      <c r="AE498" s="172"/>
      <c r="AF498" s="172"/>
      <c r="AG498" s="172"/>
      <c r="AH498" s="172"/>
      <c r="AI498" s="172"/>
      <c r="AJ498" s="172"/>
      <c r="AK498" s="172"/>
      <c r="AL498" s="172"/>
      <c r="AM498" s="172"/>
      <c r="AN498" s="172"/>
      <c r="AO498" s="172"/>
      <c r="AP498" s="172"/>
      <c r="AQ498" s="172"/>
      <c r="AR498" s="172"/>
      <c r="AS498" s="175"/>
      <c r="AT498" s="172"/>
      <c r="AU498" s="172"/>
      <c r="AV498" s="172"/>
      <c r="AW498" s="172"/>
      <c r="AX498" s="172"/>
      <c r="AY498" s="175"/>
      <c r="AZ498" s="172"/>
      <c r="BA498" s="172"/>
      <c r="BB498" s="2165"/>
      <c r="BC498" s="5683">
        <f>الاعدادات!$D$10</f>
        <v>2026</v>
      </c>
      <c r="BD498" s="117"/>
      <c r="BE498" s="118"/>
      <c r="BF498" s="118"/>
      <c r="BG498" s="119"/>
      <c r="BH498" s="119"/>
      <c r="BI498" s="119"/>
      <c r="BJ498" s="120"/>
      <c r="BK498" s="121"/>
      <c r="BL498" s="122"/>
      <c r="BM498" s="122"/>
      <c r="BN498" s="123"/>
      <c r="BO498" s="123"/>
      <c r="BP498" s="124"/>
      <c r="BQ498" s="125">
        <f t="shared" si="3110"/>
        <v>0</v>
      </c>
      <c r="BR498" s="126"/>
      <c r="BS498" s="127"/>
      <c r="BT498" s="128"/>
      <c r="BU498" s="129"/>
      <c r="BV498" s="130"/>
      <c r="BW498" s="131"/>
      <c r="BX498" s="132"/>
      <c r="BY498" s="133"/>
      <c r="BZ498" s="134"/>
      <c r="CA498" s="135"/>
      <c r="CB498" s="136">
        <f t="shared" si="3111"/>
        <v>0</v>
      </c>
      <c r="CC498" s="137"/>
      <c r="CD498" s="128"/>
      <c r="CE498" s="141"/>
      <c r="CF498" s="117"/>
      <c r="CG498" s="118"/>
      <c r="CH498" s="118"/>
      <c r="CI498" s="119"/>
      <c r="CJ498" s="119"/>
      <c r="CK498" s="119"/>
      <c r="CL498" s="120"/>
      <c r="CM498" s="121"/>
      <c r="CN498" s="122"/>
      <c r="CO498" s="122"/>
      <c r="CP498" s="123"/>
      <c r="CQ498" s="123"/>
      <c r="CR498" s="124"/>
      <c r="CS498" s="125">
        <f t="shared" si="3112"/>
        <v>0</v>
      </c>
      <c r="CT498" s="126"/>
      <c r="CU498" s="176"/>
      <c r="CV498" s="128"/>
      <c r="CW498" s="129"/>
      <c r="CX498" s="130"/>
      <c r="CY498" s="131"/>
      <c r="CZ498" s="132"/>
      <c r="DA498" s="133"/>
      <c r="DB498" s="134"/>
      <c r="DC498" s="135"/>
      <c r="DD498" s="136">
        <f t="shared" si="3113"/>
        <v>0</v>
      </c>
      <c r="DE498" s="137"/>
      <c r="DF498" s="128"/>
      <c r="DG498" s="141"/>
      <c r="DH498" s="117"/>
      <c r="DI498" s="118"/>
      <c r="DJ498" s="118"/>
      <c r="DK498" s="119"/>
      <c r="DL498" s="119"/>
      <c r="DM498" s="119"/>
      <c r="DN498" s="120"/>
      <c r="DO498" s="121"/>
      <c r="DP498" s="122"/>
      <c r="DQ498" s="122"/>
      <c r="DR498" s="123"/>
      <c r="DS498" s="123"/>
      <c r="DT498" s="124"/>
      <c r="DU498" s="125">
        <f t="shared" si="3114"/>
        <v>0</v>
      </c>
      <c r="DV498" s="126"/>
      <c r="DW498" s="176"/>
      <c r="DX498" s="128"/>
      <c r="DY498" s="129"/>
      <c r="DZ498" s="130"/>
      <c r="EA498" s="131"/>
      <c r="EB498" s="132"/>
      <c r="EC498" s="133"/>
      <c r="ED498" s="134"/>
      <c r="EE498" s="135"/>
      <c r="EF498" s="136">
        <f t="shared" si="3115"/>
        <v>0</v>
      </c>
      <c r="EG498" s="137"/>
      <c r="EH498" s="128"/>
      <c r="EI498" s="141"/>
      <c r="EJ498" s="5675">
        <f>الاعدادات!$D$9</f>
        <v>2025</v>
      </c>
      <c r="EK498" s="163">
        <f t="shared" si="3118"/>
        <v>0</v>
      </c>
      <c r="EL498" s="164">
        <f t="shared" si="3119"/>
        <v>0</v>
      </c>
      <c r="EM498" s="164">
        <f>BS490+BT490+BU490+BV490+BW490</f>
        <v>0</v>
      </c>
      <c r="EN498" s="165">
        <f>BX490+BY490+BZ490+CA490</f>
        <v>0</v>
      </c>
      <c r="EO498" s="166">
        <f t="shared" si="3120"/>
        <v>0</v>
      </c>
      <c r="EP498" s="164">
        <f t="shared" si="3121"/>
        <v>0</v>
      </c>
      <c r="EQ498" s="164">
        <f>CU490+CV490+CW490+CX490+CY490</f>
        <v>0</v>
      </c>
      <c r="ER498" s="165">
        <f>CZ490+DA490+DB490+DC490</f>
        <v>0</v>
      </c>
      <c r="ES498" s="166">
        <f t="shared" si="3122"/>
        <v>0</v>
      </c>
      <c r="ET498" s="164">
        <f t="shared" si="3123"/>
        <v>0</v>
      </c>
      <c r="EU498" s="164">
        <f>BS497+BT497+BU497+BV497+BW497</f>
        <v>0</v>
      </c>
      <c r="EV498" s="165">
        <f>BX497+BY497+BZ497+CA497</f>
        <v>0</v>
      </c>
      <c r="EW498" s="166">
        <f t="shared" si="3124"/>
        <v>0</v>
      </c>
      <c r="EX498" s="164">
        <f t="shared" si="3125"/>
        <v>0</v>
      </c>
      <c r="EY498" s="164">
        <f>CU497+CV497+CW497+CX497+CY497</f>
        <v>0</v>
      </c>
      <c r="EZ498" s="167">
        <f>CZ497+DA497+DB497+DC497</f>
        <v>0</v>
      </c>
      <c r="FA498" s="166">
        <f t="shared" si="3126"/>
        <v>0</v>
      </c>
      <c r="FB498" s="164">
        <f t="shared" si="3127"/>
        <v>0</v>
      </c>
      <c r="FC498" s="164">
        <f>DW490+DX490+DY490+DZ490+EA490</f>
        <v>0</v>
      </c>
      <c r="FD498" s="167">
        <f>EB490+EC490+ED490+EE490</f>
        <v>0</v>
      </c>
      <c r="FE498" s="166">
        <f t="shared" si="3128"/>
        <v>0</v>
      </c>
      <c r="FF498" s="164">
        <f t="shared" si="3129"/>
        <v>0</v>
      </c>
      <c r="FG498" s="164">
        <f>DW497+DX497+DY497+DZ497+EA497</f>
        <v>0</v>
      </c>
      <c r="FH498" s="167">
        <f>EB497+EC497+ED497+EE497</f>
        <v>0</v>
      </c>
      <c r="FI498" s="837" t="s">
        <v>200</v>
      </c>
      <c r="FJ498" s="169">
        <f>FA499</f>
        <v>0</v>
      </c>
      <c r="FK498" s="169">
        <f t="shared" ref="FK498" si="3139">FB499</f>
        <v>0</v>
      </c>
      <c r="FL498" s="169">
        <f t="shared" ref="FL498" si="3140">FC499</f>
        <v>0</v>
      </c>
      <c r="FM498" s="169">
        <f>FD499</f>
        <v>0</v>
      </c>
    </row>
    <row r="499" spans="1:174" ht="48" customHeight="1" thickBot="1">
      <c r="A499" s="143"/>
      <c r="B499" s="172"/>
      <c r="C499" s="172"/>
      <c r="D499" s="172"/>
      <c r="E499" s="172"/>
      <c r="F499" s="172"/>
      <c r="G499" s="172"/>
      <c r="H499" s="172"/>
      <c r="I499" s="172"/>
      <c r="J499" s="145"/>
      <c r="K499" s="146"/>
      <c r="L499" s="173"/>
      <c r="M499" s="172"/>
      <c r="N499" s="172"/>
      <c r="O499" s="172"/>
      <c r="P499" s="172"/>
      <c r="Q499" s="172"/>
      <c r="R499" s="172"/>
      <c r="S499" s="172"/>
      <c r="T499" s="172"/>
      <c r="U499" s="172"/>
      <c r="V499" s="172"/>
      <c r="W499" s="172"/>
      <c r="X499" s="172"/>
      <c r="Y499" s="172"/>
      <c r="Z499" s="174"/>
      <c r="AA499" s="172"/>
      <c r="AB499" s="172"/>
      <c r="AC499" s="172"/>
      <c r="AD499" s="172"/>
      <c r="AE499" s="172"/>
      <c r="AF499" s="172"/>
      <c r="AG499" s="172"/>
      <c r="AH499" s="172"/>
      <c r="AI499" s="172"/>
      <c r="AJ499" s="172"/>
      <c r="AK499" s="172"/>
      <c r="AL499" s="172"/>
      <c r="AM499" s="172"/>
      <c r="AN499" s="172"/>
      <c r="AO499" s="172"/>
      <c r="AP499" s="172"/>
      <c r="AQ499" s="172"/>
      <c r="AR499" s="172"/>
      <c r="AS499" s="175"/>
      <c r="AT499" s="172"/>
      <c r="AU499" s="172"/>
      <c r="AV499" s="172"/>
      <c r="AW499" s="172"/>
      <c r="AX499" s="172"/>
      <c r="AY499" s="175"/>
      <c r="AZ499" s="172"/>
      <c r="BA499" s="172"/>
      <c r="BB499" s="2165"/>
      <c r="BC499" s="2009" t="s">
        <v>181</v>
      </c>
      <c r="BD499" s="5689">
        <f t="shared" ref="BD499:BP499" si="3141">SUM(BD494:BD498)</f>
        <v>0</v>
      </c>
      <c r="BE499" s="5690">
        <f t="shared" si="3141"/>
        <v>0</v>
      </c>
      <c r="BF499" s="5690">
        <f t="shared" si="3141"/>
        <v>0</v>
      </c>
      <c r="BG499" s="5690">
        <f t="shared" si="3141"/>
        <v>0</v>
      </c>
      <c r="BH499" s="5690">
        <f t="shared" si="3141"/>
        <v>0</v>
      </c>
      <c r="BI499" s="5690">
        <f t="shared" si="3141"/>
        <v>0</v>
      </c>
      <c r="BJ499" s="5690">
        <f t="shared" si="3141"/>
        <v>0</v>
      </c>
      <c r="BK499" s="5690">
        <f t="shared" si="3141"/>
        <v>0</v>
      </c>
      <c r="BL499" s="5690">
        <f t="shared" si="3141"/>
        <v>0</v>
      </c>
      <c r="BM499" s="5690">
        <f t="shared" si="3141"/>
        <v>0</v>
      </c>
      <c r="BN499" s="5690">
        <f t="shared" si="3141"/>
        <v>0</v>
      </c>
      <c r="BO499" s="5690">
        <f t="shared" si="3141"/>
        <v>0</v>
      </c>
      <c r="BP499" s="5690">
        <f t="shared" si="3141"/>
        <v>0</v>
      </c>
      <c r="BQ499" s="5691">
        <f t="shared" si="3110"/>
        <v>0</v>
      </c>
      <c r="BR499" s="5690">
        <f t="shared" ref="BR499:CR499" si="3142">SUM(BR494:BR498)</f>
        <v>0</v>
      </c>
      <c r="BS499" s="5690">
        <f t="shared" si="3142"/>
        <v>0</v>
      </c>
      <c r="BT499" s="5690">
        <f t="shared" si="3142"/>
        <v>0</v>
      </c>
      <c r="BU499" s="5690">
        <f t="shared" si="3142"/>
        <v>0</v>
      </c>
      <c r="BV499" s="5690">
        <f t="shared" si="3142"/>
        <v>0</v>
      </c>
      <c r="BW499" s="5690">
        <f t="shared" si="3142"/>
        <v>0</v>
      </c>
      <c r="BX499" s="5690">
        <f t="shared" si="3142"/>
        <v>0</v>
      </c>
      <c r="BY499" s="5690">
        <f t="shared" si="3142"/>
        <v>0</v>
      </c>
      <c r="BZ499" s="5692">
        <f t="shared" si="3142"/>
        <v>0</v>
      </c>
      <c r="CA499" s="5690">
        <f t="shared" si="3142"/>
        <v>0</v>
      </c>
      <c r="CB499" s="5690">
        <f t="shared" si="3142"/>
        <v>0</v>
      </c>
      <c r="CC499" s="5690">
        <f t="shared" si="3142"/>
        <v>0</v>
      </c>
      <c r="CD499" s="5690">
        <f t="shared" si="3142"/>
        <v>0</v>
      </c>
      <c r="CE499" s="5693">
        <f t="shared" si="3142"/>
        <v>0</v>
      </c>
      <c r="CF499" s="5689">
        <f t="shared" si="3142"/>
        <v>0</v>
      </c>
      <c r="CG499" s="5690">
        <f t="shared" si="3142"/>
        <v>0</v>
      </c>
      <c r="CH499" s="5690">
        <f t="shared" si="3142"/>
        <v>0</v>
      </c>
      <c r="CI499" s="5690">
        <f t="shared" si="3142"/>
        <v>0</v>
      </c>
      <c r="CJ499" s="5690">
        <f t="shared" si="3142"/>
        <v>0</v>
      </c>
      <c r="CK499" s="5690">
        <f t="shared" si="3142"/>
        <v>0</v>
      </c>
      <c r="CL499" s="5690">
        <f t="shared" si="3142"/>
        <v>0</v>
      </c>
      <c r="CM499" s="5690">
        <f t="shared" si="3142"/>
        <v>0</v>
      </c>
      <c r="CN499" s="5690">
        <f t="shared" si="3142"/>
        <v>0</v>
      </c>
      <c r="CO499" s="5690">
        <f t="shared" si="3142"/>
        <v>0</v>
      </c>
      <c r="CP499" s="5690">
        <f t="shared" si="3142"/>
        <v>0</v>
      </c>
      <c r="CQ499" s="5690">
        <f t="shared" si="3142"/>
        <v>0</v>
      </c>
      <c r="CR499" s="5690">
        <f t="shared" si="3142"/>
        <v>0</v>
      </c>
      <c r="CS499" s="5691">
        <f t="shared" si="3112"/>
        <v>0</v>
      </c>
      <c r="CT499" s="5690">
        <f t="shared" ref="CT499:DT499" si="3143">SUM(CT494:CT498)</f>
        <v>0</v>
      </c>
      <c r="CU499" s="5690">
        <f t="shared" si="3143"/>
        <v>0</v>
      </c>
      <c r="CV499" s="5690">
        <f t="shared" si="3143"/>
        <v>0</v>
      </c>
      <c r="CW499" s="5690">
        <f t="shared" si="3143"/>
        <v>0</v>
      </c>
      <c r="CX499" s="5690">
        <f t="shared" si="3143"/>
        <v>0</v>
      </c>
      <c r="CY499" s="5690">
        <f t="shared" si="3143"/>
        <v>0</v>
      </c>
      <c r="CZ499" s="5690">
        <f t="shared" si="3143"/>
        <v>0</v>
      </c>
      <c r="DA499" s="5690">
        <f t="shared" si="3143"/>
        <v>0</v>
      </c>
      <c r="DB499" s="5692">
        <f t="shared" si="3143"/>
        <v>0</v>
      </c>
      <c r="DC499" s="5690">
        <f t="shared" si="3143"/>
        <v>0</v>
      </c>
      <c r="DD499" s="5690">
        <f t="shared" si="3143"/>
        <v>0</v>
      </c>
      <c r="DE499" s="5690">
        <f t="shared" si="3143"/>
        <v>0</v>
      </c>
      <c r="DF499" s="5690">
        <f t="shared" si="3143"/>
        <v>0</v>
      </c>
      <c r="DG499" s="5693">
        <f t="shared" si="3143"/>
        <v>0</v>
      </c>
      <c r="DH499" s="5689">
        <f t="shared" si="3143"/>
        <v>0</v>
      </c>
      <c r="DI499" s="5690">
        <f t="shared" si="3143"/>
        <v>0</v>
      </c>
      <c r="DJ499" s="5690">
        <f t="shared" si="3143"/>
        <v>0</v>
      </c>
      <c r="DK499" s="5690">
        <f t="shared" si="3143"/>
        <v>0</v>
      </c>
      <c r="DL499" s="5690">
        <f t="shared" si="3143"/>
        <v>0</v>
      </c>
      <c r="DM499" s="5690">
        <f t="shared" si="3143"/>
        <v>0</v>
      </c>
      <c r="DN499" s="5690">
        <f t="shared" si="3143"/>
        <v>0</v>
      </c>
      <c r="DO499" s="5690">
        <f t="shared" si="3143"/>
        <v>0</v>
      </c>
      <c r="DP499" s="5690">
        <f t="shared" si="3143"/>
        <v>0</v>
      </c>
      <c r="DQ499" s="5690">
        <f t="shared" si="3143"/>
        <v>0</v>
      </c>
      <c r="DR499" s="5690">
        <f t="shared" si="3143"/>
        <v>0</v>
      </c>
      <c r="DS499" s="5690">
        <f t="shared" si="3143"/>
        <v>0</v>
      </c>
      <c r="DT499" s="5690">
        <f t="shared" si="3143"/>
        <v>0</v>
      </c>
      <c r="DU499" s="5691">
        <f t="shared" si="3114"/>
        <v>0</v>
      </c>
      <c r="DV499" s="5690">
        <f t="shared" ref="DV499:EI499" si="3144">SUM(DV494:DV498)</f>
        <v>0</v>
      </c>
      <c r="DW499" s="5690">
        <f t="shared" si="3144"/>
        <v>0</v>
      </c>
      <c r="DX499" s="5690">
        <f t="shared" si="3144"/>
        <v>0</v>
      </c>
      <c r="DY499" s="5690">
        <f t="shared" si="3144"/>
        <v>0</v>
      </c>
      <c r="DZ499" s="5690">
        <f t="shared" si="3144"/>
        <v>0</v>
      </c>
      <c r="EA499" s="5690">
        <f t="shared" si="3144"/>
        <v>0</v>
      </c>
      <c r="EB499" s="5690">
        <f t="shared" si="3144"/>
        <v>0</v>
      </c>
      <c r="EC499" s="5690">
        <f t="shared" si="3144"/>
        <v>0</v>
      </c>
      <c r="ED499" s="5692">
        <f t="shared" si="3144"/>
        <v>0</v>
      </c>
      <c r="EE499" s="5690">
        <f t="shared" si="3144"/>
        <v>0</v>
      </c>
      <c r="EF499" s="5690">
        <f t="shared" si="3144"/>
        <v>0</v>
      </c>
      <c r="EG499" s="5690">
        <f t="shared" si="3144"/>
        <v>0</v>
      </c>
      <c r="EH499" s="5690">
        <f t="shared" si="3144"/>
        <v>0</v>
      </c>
      <c r="EI499" s="5693">
        <f t="shared" si="3144"/>
        <v>0</v>
      </c>
      <c r="EJ499" s="5675">
        <f>الاعدادات!$D$10</f>
        <v>2026</v>
      </c>
      <c r="EK499" s="163">
        <f t="shared" si="3118"/>
        <v>0</v>
      </c>
      <c r="EL499" s="164">
        <f t="shared" si="3119"/>
        <v>0</v>
      </c>
      <c r="EM499" s="164">
        <f>BS491+BT491+BU491+BV491+BW491</f>
        <v>0</v>
      </c>
      <c r="EN499" s="165">
        <f>BX491+BY491+BZ491+CA491</f>
        <v>0</v>
      </c>
      <c r="EO499" s="166">
        <f t="shared" si="3120"/>
        <v>0</v>
      </c>
      <c r="EP499" s="164">
        <f t="shared" si="3121"/>
        <v>0</v>
      </c>
      <c r="EQ499" s="164">
        <f>CU491+CV491+CW491+CX491+CY491</f>
        <v>0</v>
      </c>
      <c r="ER499" s="165">
        <f>CZ491+DA491+DB491+DC491</f>
        <v>0</v>
      </c>
      <c r="ES499" s="166">
        <f t="shared" si="3122"/>
        <v>0</v>
      </c>
      <c r="ET499" s="164">
        <f t="shared" si="3123"/>
        <v>0</v>
      </c>
      <c r="EU499" s="164">
        <f>BS498+BT498+BU498+BV498+BW498</f>
        <v>0</v>
      </c>
      <c r="EV499" s="165">
        <f>BX498+BY498+BZ498+CA498</f>
        <v>0</v>
      </c>
      <c r="EW499" s="166">
        <f t="shared" si="3124"/>
        <v>0</v>
      </c>
      <c r="EX499" s="164">
        <f t="shared" si="3125"/>
        <v>0</v>
      </c>
      <c r="EY499" s="164">
        <f>CU498+CV498+CW498+CX498+CY498</f>
        <v>0</v>
      </c>
      <c r="EZ499" s="167">
        <f>CZ498+DA498+DB498+DC498</f>
        <v>0</v>
      </c>
      <c r="FA499" s="166">
        <f t="shared" si="3126"/>
        <v>0</v>
      </c>
      <c r="FB499" s="164">
        <f t="shared" si="3127"/>
        <v>0</v>
      </c>
      <c r="FC499" s="164">
        <f>DW491+DX491+DY491+DZ491+EA491</f>
        <v>0</v>
      </c>
      <c r="FD499" s="167">
        <f>EB491+EC491+ED491+EE491</f>
        <v>0</v>
      </c>
      <c r="FE499" s="166">
        <f t="shared" si="3128"/>
        <v>0</v>
      </c>
      <c r="FF499" s="164">
        <f t="shared" si="3129"/>
        <v>0</v>
      </c>
      <c r="FG499" s="164">
        <f>DW498+DX498+DY498+DZ498+EA498</f>
        <v>0</v>
      </c>
      <c r="FH499" s="167">
        <f>EB498+EC498+ED498+EE498</f>
        <v>0</v>
      </c>
      <c r="FI499" s="837" t="s">
        <v>597</v>
      </c>
      <c r="FJ499" s="169">
        <f>FE499</f>
        <v>0</v>
      </c>
      <c r="FK499" s="169">
        <f t="shared" ref="FK499" si="3145">FF499</f>
        <v>0</v>
      </c>
      <c r="FL499" s="169">
        <f t="shared" ref="FL499" si="3146">FG499</f>
        <v>0</v>
      </c>
      <c r="FM499" s="169">
        <f t="shared" ref="FM499" si="3147">FH499</f>
        <v>0</v>
      </c>
    </row>
    <row r="500" spans="1:174" ht="48" customHeight="1" thickBot="1">
      <c r="A500" s="2527"/>
      <c r="B500" s="2527"/>
      <c r="C500" s="2527"/>
      <c r="D500" s="2527"/>
      <c r="E500" s="2527"/>
      <c r="F500" s="2527"/>
      <c r="G500" s="2527"/>
      <c r="H500" s="2527"/>
      <c r="I500" s="2527"/>
      <c r="J500" s="2527"/>
      <c r="K500" s="2527"/>
      <c r="L500" s="2527"/>
      <c r="M500" s="2527"/>
      <c r="N500" s="2527"/>
      <c r="O500" s="2527"/>
      <c r="P500" s="2527"/>
      <c r="Q500" s="2527"/>
      <c r="R500" s="2527"/>
      <c r="S500" s="2527"/>
      <c r="T500" s="2527"/>
      <c r="U500" s="2527"/>
      <c r="V500" s="2527"/>
      <c r="W500" s="2527"/>
      <c r="X500" s="2527"/>
      <c r="Y500" s="2527"/>
      <c r="Z500" s="2527"/>
      <c r="AA500" s="2527"/>
      <c r="AB500" s="2527"/>
      <c r="AC500" s="2527"/>
      <c r="AD500" s="2527"/>
      <c r="AE500" s="2527"/>
      <c r="AF500" s="2527"/>
      <c r="AG500" s="2527"/>
      <c r="AH500" s="2527"/>
      <c r="AI500" s="2527"/>
      <c r="AJ500" s="2527"/>
      <c r="AK500" s="2527"/>
      <c r="AL500" s="2527"/>
      <c r="AM500" s="2527"/>
      <c r="AN500" s="2527"/>
      <c r="AO500" s="2527"/>
      <c r="AP500" s="2527"/>
      <c r="AQ500" s="2527"/>
      <c r="AR500" s="2527"/>
      <c r="AS500" s="2527"/>
      <c r="AT500" s="2527"/>
      <c r="AU500" s="2527"/>
      <c r="AV500" s="2527"/>
      <c r="AW500" s="2527"/>
      <c r="AX500" s="2527"/>
      <c r="AY500" s="2527"/>
      <c r="AZ500" s="2527"/>
      <c r="BA500" s="2527"/>
      <c r="BB500" s="2527"/>
      <c r="BC500" s="2527"/>
      <c r="BD500" s="2528"/>
      <c r="BE500" s="2527"/>
      <c r="BF500" s="2527"/>
      <c r="BG500" s="2527"/>
      <c r="BH500" s="2527"/>
      <c r="BI500" s="2527"/>
      <c r="BJ500" s="2527"/>
      <c r="BK500" s="2527"/>
      <c r="BL500" s="2527"/>
      <c r="BM500" s="2527"/>
      <c r="BN500" s="2527"/>
      <c r="BO500" s="2527"/>
      <c r="BP500" s="2527"/>
      <c r="BQ500" s="2527"/>
      <c r="BR500" s="2527"/>
      <c r="BS500" s="2527"/>
      <c r="BT500" s="2527"/>
      <c r="BU500" s="2527"/>
      <c r="BV500" s="2527"/>
      <c r="BW500" s="2527"/>
      <c r="BX500" s="2527"/>
      <c r="BY500" s="2527"/>
      <c r="BZ500" s="2527"/>
      <c r="CA500" s="2527"/>
      <c r="CB500" s="2527"/>
      <c r="CC500" s="2527"/>
      <c r="CD500" s="2527"/>
      <c r="CE500" s="2527"/>
      <c r="CF500" s="2528"/>
      <c r="CG500" s="2527"/>
      <c r="CH500" s="2527"/>
      <c r="CI500" s="2527"/>
      <c r="CJ500" s="2527"/>
      <c r="CK500" s="2527"/>
      <c r="CL500" s="2527"/>
      <c r="CM500" s="2527"/>
      <c r="CN500" s="2527"/>
      <c r="CO500" s="2527"/>
      <c r="CP500" s="2527"/>
      <c r="CQ500" s="2527"/>
      <c r="CR500" s="2527"/>
      <c r="CS500" s="2527"/>
      <c r="CT500" s="2527"/>
      <c r="CU500" s="2527"/>
      <c r="CV500" s="2527"/>
      <c r="CW500" s="2527"/>
      <c r="CX500" s="2527"/>
      <c r="CY500" s="2527"/>
      <c r="CZ500" s="2527"/>
      <c r="DA500" s="2527"/>
      <c r="DB500" s="2527"/>
      <c r="DC500" s="2527"/>
      <c r="DD500" s="2527"/>
      <c r="DE500" s="2527"/>
      <c r="DF500" s="2527"/>
      <c r="DG500" s="2527"/>
      <c r="DH500" s="2528"/>
      <c r="DI500" s="2527"/>
      <c r="DJ500" s="2527"/>
      <c r="DK500" s="2527"/>
      <c r="DL500" s="2527"/>
      <c r="DM500" s="2527"/>
      <c r="DN500" s="2527"/>
      <c r="DO500" s="2527"/>
      <c r="DP500" s="2527"/>
      <c r="DQ500" s="2527"/>
      <c r="DR500" s="2527"/>
      <c r="DS500" s="2527"/>
      <c r="DT500" s="2527"/>
      <c r="DU500" s="2527"/>
      <c r="DV500" s="2527"/>
      <c r="DW500" s="2527"/>
      <c r="DX500" s="2527"/>
      <c r="DY500" s="2527"/>
      <c r="DZ500" s="2527"/>
      <c r="EA500" s="2527"/>
      <c r="EB500" s="2527"/>
      <c r="EC500" s="2527"/>
      <c r="ED500" s="2527"/>
      <c r="EE500" s="2527"/>
      <c r="EF500" s="2527"/>
      <c r="EG500" s="2527"/>
      <c r="EH500" s="2527"/>
      <c r="EI500" s="2527"/>
      <c r="EJ500" s="2527"/>
      <c r="EK500" s="5688">
        <f>SUM(EK495:EK499)</f>
        <v>0</v>
      </c>
      <c r="EL500" s="5688">
        <f t="shared" ref="EL500:FH500" si="3148">SUM(EL495:EL499)</f>
        <v>0</v>
      </c>
      <c r="EM500" s="5688">
        <f t="shared" si="3148"/>
        <v>0</v>
      </c>
      <c r="EN500" s="5688">
        <f t="shared" si="3148"/>
        <v>0</v>
      </c>
      <c r="EO500" s="5688">
        <f t="shared" si="3148"/>
        <v>0</v>
      </c>
      <c r="EP500" s="5688">
        <f t="shared" si="3148"/>
        <v>0</v>
      </c>
      <c r="EQ500" s="5688">
        <f t="shared" si="3148"/>
        <v>0</v>
      </c>
      <c r="ER500" s="5688">
        <f t="shared" si="3148"/>
        <v>0</v>
      </c>
      <c r="ES500" s="5688">
        <f t="shared" si="3148"/>
        <v>0</v>
      </c>
      <c r="ET500" s="5688">
        <f t="shared" si="3148"/>
        <v>0</v>
      </c>
      <c r="EU500" s="5688">
        <f t="shared" si="3148"/>
        <v>0</v>
      </c>
      <c r="EV500" s="5688">
        <f t="shared" si="3148"/>
        <v>0</v>
      </c>
      <c r="EW500" s="5688">
        <f t="shared" si="3148"/>
        <v>0</v>
      </c>
      <c r="EX500" s="5688">
        <f t="shared" si="3148"/>
        <v>0</v>
      </c>
      <c r="EY500" s="5688">
        <f t="shared" si="3148"/>
        <v>0</v>
      </c>
      <c r="EZ500" s="5688">
        <f t="shared" si="3148"/>
        <v>0</v>
      </c>
      <c r="FA500" s="5688">
        <f t="shared" si="3148"/>
        <v>0</v>
      </c>
      <c r="FB500" s="5688">
        <f t="shared" si="3148"/>
        <v>0</v>
      </c>
      <c r="FC500" s="5688">
        <f t="shared" si="3148"/>
        <v>0</v>
      </c>
      <c r="FD500" s="5688">
        <f t="shared" si="3148"/>
        <v>0</v>
      </c>
      <c r="FE500" s="5688">
        <f t="shared" si="3148"/>
        <v>0</v>
      </c>
      <c r="FF500" s="5688">
        <f t="shared" si="3148"/>
        <v>0</v>
      </c>
      <c r="FG500" s="5688">
        <f t="shared" si="3148"/>
        <v>0</v>
      </c>
      <c r="FH500" s="5688">
        <f t="shared" si="3148"/>
        <v>0</v>
      </c>
      <c r="FI500" s="2527"/>
      <c r="FJ500" s="2527"/>
      <c r="FK500" s="2527"/>
      <c r="FL500" s="2527"/>
      <c r="FM500" s="2527"/>
    </row>
    <row r="501" spans="1:174" ht="48" customHeight="1" thickBot="1">
      <c r="A501" s="6227" t="s">
        <v>1143</v>
      </c>
      <c r="B501" s="6230" t="str" cm="1">
        <f t="array" ref="B501">_xlfn.XLOOKUP(1, (INDEX(التشكيل_القديم!$L$5:$S$49, ,6)=$A501) * (INDEX(التشكيل_القديم!$L$5:$S$49, ,7)="رئيس الدائرة"), INDEX(التشكيل_القديم!$L$5:$S$49, ,2))</f>
        <v>محمود حسن شحاتة محمد</v>
      </c>
      <c r="C501" s="6230"/>
      <c r="D501" s="6230"/>
      <c r="E501" s="6230"/>
      <c r="F501" s="6230"/>
      <c r="G501" s="6230"/>
      <c r="H501" s="5676" cm="1">
        <f t="array" ref="H501">_xlfn.XLOOKUP(1, (INDEX(التشكيل_القديم!$L$5:$S$49, ,6)=$A501) * (INDEX(التشكيل_القديم!$L$5:$S$49, ,7)="رئيس الدائرة"), INDEX(التشكيل_القديم!$L$5:$S$49, ,3))</f>
        <v>1394</v>
      </c>
      <c r="I501" s="2171" t="str" cm="1">
        <f t="array" ref="I501">_xlfn.XLOOKUP(1, (INDEX(التشكيل_القديم!$L$5:$S$49, ,6)=$A501) * (INDEX(التشكيل_القديم!$L$5:$S$49, ,7)="رئيس الدائرة"), INDEX(التشكيل_القديم!$L$5:$S$49, ,4))</f>
        <v>أ</v>
      </c>
      <c r="J501" s="6231" t="s">
        <v>50</v>
      </c>
      <c r="K501" s="6234" t="s">
        <v>66</v>
      </c>
      <c r="L501" s="5567" t="s">
        <v>1206</v>
      </c>
      <c r="M501" s="5567"/>
      <c r="N501" s="6156" t="s">
        <v>1174</v>
      </c>
      <c r="O501" s="6157"/>
      <c r="P501" s="6157"/>
      <c r="Q501" s="6157"/>
      <c r="R501" s="6157"/>
      <c r="S501" s="6157"/>
      <c r="T501" s="6157"/>
      <c r="U501" s="6157"/>
      <c r="V501" s="6157"/>
      <c r="W501" s="6157"/>
      <c r="X501" s="6157"/>
      <c r="Y501" s="6157"/>
      <c r="Z501" s="6157"/>
      <c r="AA501" s="6157"/>
      <c r="AB501" s="6157"/>
      <c r="AC501" s="6157"/>
      <c r="AD501" s="6157"/>
      <c r="AE501" s="6157"/>
      <c r="AF501" s="6157"/>
      <c r="AG501" s="6157"/>
      <c r="AH501" s="6157"/>
      <c r="AI501" s="6157"/>
      <c r="AJ501" s="6157"/>
      <c r="AK501" s="6157"/>
      <c r="AL501" s="6157"/>
      <c r="AM501" s="6157"/>
      <c r="AN501" s="6157"/>
      <c r="AO501" s="6157"/>
      <c r="AP501" s="6157"/>
      <c r="AQ501" s="6157"/>
      <c r="AR501" s="6157"/>
      <c r="AS501" s="6157"/>
      <c r="AT501" s="6157"/>
      <c r="AU501" s="6157"/>
      <c r="AV501" s="6157"/>
      <c r="AW501" s="6157"/>
      <c r="AX501" s="6157"/>
      <c r="AY501" s="6157"/>
      <c r="AZ501" s="6157"/>
      <c r="BA501" s="6158"/>
      <c r="BB501" s="2158" t="s">
        <v>176</v>
      </c>
      <c r="BC501" s="2526"/>
      <c r="BD501" s="5652">
        <f>_xlfn.XLOOKUP(B501,التشكيل_القديم!$M$5:$M$39,التشكيل_القديم!$L$5:$L$39,0,0)</f>
        <v>28</v>
      </c>
      <c r="BE501" s="6210" t="str">
        <f xml:space="preserve"> "(" &amp;BD501&amp;")                 " &amp;"رئيس الدائرة  /  "  &amp;B501</f>
        <v>(28)                 رئيس الدائرة  /  محمود حسن شحاتة محمد</v>
      </c>
      <c r="BF501" s="6210"/>
      <c r="BG501" s="6210"/>
      <c r="BH501" s="6210"/>
      <c r="BI501" s="6210"/>
      <c r="BJ501" s="6210"/>
      <c r="BK501" s="6210"/>
      <c r="BL501" s="6210"/>
      <c r="BM501" s="6210"/>
      <c r="BN501" s="6210"/>
      <c r="BO501" s="6210"/>
      <c r="BP501" s="6210"/>
      <c r="BQ501" s="6210"/>
      <c r="BR501" s="6210"/>
      <c r="BS501" s="6210"/>
      <c r="BT501" s="6210"/>
      <c r="BU501" s="6210"/>
      <c r="BV501" s="6210"/>
      <c r="BW501" s="6210"/>
      <c r="BX501" s="6210"/>
      <c r="BY501" s="6210"/>
      <c r="BZ501" s="6210"/>
      <c r="CA501" s="6210"/>
      <c r="CB501" s="6210"/>
      <c r="CC501" s="6210"/>
      <c r="CD501" s="6210"/>
      <c r="CE501" s="6211"/>
      <c r="CF501" s="5653">
        <f>_xlfn.XLOOKUP(B502,التشكيل_القديم!$M$5:$M$39,التشكيل_القديم!$L$5:$L$39,0,0)</f>
        <v>0</v>
      </c>
      <c r="CG501" s="6341" t="str">
        <f>"(2)             "&amp; "عضو يمين الدائرة  /  "  &amp;B502</f>
        <v>(2)             عضو يمين الدائرة  /  مروه إيهاب سيد حافظ</v>
      </c>
      <c r="CH501" s="6210"/>
      <c r="CI501" s="6210"/>
      <c r="CJ501" s="6210"/>
      <c r="CK501" s="6210"/>
      <c r="CL501" s="6210"/>
      <c r="CM501" s="6210"/>
      <c r="CN501" s="6210"/>
      <c r="CO501" s="6210"/>
      <c r="CP501" s="6210"/>
      <c r="CQ501" s="6210"/>
      <c r="CR501" s="6210"/>
      <c r="CS501" s="6210"/>
      <c r="CT501" s="6210"/>
      <c r="CU501" s="6210"/>
      <c r="CV501" s="6210"/>
      <c r="CW501" s="6210"/>
      <c r="CX501" s="6210"/>
      <c r="CY501" s="6210"/>
      <c r="CZ501" s="6210"/>
      <c r="DA501" s="6210"/>
      <c r="DB501" s="6210"/>
      <c r="DC501" s="6210"/>
      <c r="DD501" s="6210"/>
      <c r="DE501" s="6210"/>
      <c r="DF501" s="6210"/>
      <c r="DG501" s="6211"/>
      <c r="DH501" s="5653">
        <f>_xlfn.XLOOKUP(B505,التشكيل_القديم!$M$5:$M$39,التشكيل_القديم!$L$5:$L$39,0,0)</f>
        <v>0</v>
      </c>
      <c r="DI501" s="6210" t="str">
        <f>IF(B505&lt;&gt;"","(5)             "&amp;"عضو يسار يسار اليسار الدائرة /  "&amp;B505,"لا يوجد عضو خامس")</f>
        <v>لا يوجد عضو خامس</v>
      </c>
      <c r="DJ501" s="6210"/>
      <c r="DK501" s="6210"/>
      <c r="DL501" s="6210"/>
      <c r="DM501" s="6210"/>
      <c r="DN501" s="6210"/>
      <c r="DO501" s="6210"/>
      <c r="DP501" s="6210"/>
      <c r="DQ501" s="6210"/>
      <c r="DR501" s="6210"/>
      <c r="DS501" s="6210"/>
      <c r="DT501" s="6210"/>
      <c r="DU501" s="6210"/>
      <c r="DV501" s="6210"/>
      <c r="DW501" s="6210"/>
      <c r="DX501" s="6210"/>
      <c r="DY501" s="6210"/>
      <c r="DZ501" s="6210"/>
      <c r="EA501" s="6210"/>
      <c r="EB501" s="6210"/>
      <c r="EC501" s="6210"/>
      <c r="ED501" s="6210"/>
      <c r="EE501" s="6210"/>
      <c r="EF501" s="6210"/>
      <c r="EG501" s="6210"/>
      <c r="EH501" s="6210"/>
      <c r="EI501" s="6210"/>
      <c r="EJ501" s="2024"/>
      <c r="EK501" s="5654" t="str">
        <f>الاعدادات!$F$5</f>
        <v>أغسطس</v>
      </c>
      <c r="EL501" s="5655" t="str">
        <f>الاعدادات!$F$6</f>
        <v>سبتمبر</v>
      </c>
      <c r="EM501" s="5655" t="str">
        <f>الاعدادات!$F$7</f>
        <v>أكتوبر</v>
      </c>
      <c r="EN501" s="2010" t="s">
        <v>106</v>
      </c>
      <c r="EO501" s="5654" t="str">
        <f>الاعدادات!$F$5</f>
        <v>أغسطس</v>
      </c>
      <c r="EP501" s="5655" t="str">
        <f>الاعدادات!$F$6</f>
        <v>سبتمبر</v>
      </c>
      <c r="EQ501" s="5655" t="str">
        <f>الاعدادات!$F$7</f>
        <v>أكتوبر</v>
      </c>
      <c r="ER501" s="2010" t="s">
        <v>106</v>
      </c>
      <c r="ES501" s="5654" t="str">
        <f>الاعدادات!$F$5</f>
        <v>أغسطس</v>
      </c>
      <c r="ET501" s="5655" t="str">
        <f>الاعدادات!$F$6</f>
        <v>سبتمبر</v>
      </c>
      <c r="EU501" s="5655" t="str">
        <f>الاعدادات!$F$7</f>
        <v>أكتوبر</v>
      </c>
      <c r="EV501" s="2010" t="s">
        <v>106</v>
      </c>
      <c r="EW501" s="5654" t="str">
        <f>الاعدادات!$F$5</f>
        <v>أغسطس</v>
      </c>
      <c r="EX501" s="5655" t="str">
        <f>الاعدادات!$F$6</f>
        <v>سبتمبر</v>
      </c>
      <c r="EY501" s="2010" t="s">
        <v>106</v>
      </c>
      <c r="EZ501" s="5654" t="str">
        <f>الاعدادات!$F$5</f>
        <v>أغسطس</v>
      </c>
      <c r="FA501" s="5655" t="str">
        <f>الاعدادات!$F$6</f>
        <v>سبتمبر</v>
      </c>
      <c r="FB501" s="5655" t="str">
        <f>الاعدادات!$F$7</f>
        <v>أكتوبر</v>
      </c>
      <c r="FC501" s="2010" t="s">
        <v>106</v>
      </c>
      <c r="FD501" s="5654" t="str">
        <f>الاعدادات!$F$5</f>
        <v>أغسطس</v>
      </c>
      <c r="FE501" s="5655" t="str">
        <f>الاعدادات!$F$6</f>
        <v>سبتمبر</v>
      </c>
      <c r="FF501" s="5655" t="str">
        <f>الاعدادات!$F$7</f>
        <v>أكتوبر</v>
      </c>
      <c r="FG501" s="2010" t="s">
        <v>106</v>
      </c>
      <c r="FK501" s="5654" t="str">
        <f>الاعدادات!$F$5</f>
        <v>أغسطس</v>
      </c>
      <c r="FL501" s="5655" t="str">
        <f>الاعدادات!$F$6</f>
        <v>سبتمبر</v>
      </c>
      <c r="FM501" s="5655" t="str">
        <f>الاعدادات!$F$7</f>
        <v>أكتوبر</v>
      </c>
      <c r="FN501" s="2010" t="s">
        <v>106</v>
      </c>
      <c r="FO501" s="5654" t="str">
        <f>الاعدادات!$F$5</f>
        <v>أغسطس</v>
      </c>
      <c r="FP501" s="5655" t="str">
        <f>الاعدادات!$F$6</f>
        <v>سبتمبر</v>
      </c>
      <c r="FQ501" s="5655" t="str">
        <f>الاعدادات!$F$7</f>
        <v>أكتوبر</v>
      </c>
      <c r="FR501" s="2010" t="s">
        <v>106</v>
      </c>
    </row>
    <row r="502" spans="1:174" ht="48" customHeight="1" thickBot="1">
      <c r="A502" s="6228"/>
      <c r="B502" s="6250" t="str" cm="1">
        <f t="array" ref="B502">_xlfn.XLOOKUP(1, (INDEX(التشكيل_القديم!$L$5:$S$49, ,6)=$A501) * (INDEX(التشكيل_القديم!$L$5:$S$49, ,7)="عضو يمين"), INDEX(التشكيل_القديم!$L$5:$S$49, ,2))</f>
        <v>مروه إيهاب سيد حافظ</v>
      </c>
      <c r="C502" s="6250"/>
      <c r="D502" s="6250"/>
      <c r="E502" s="6250"/>
      <c r="F502" s="6250"/>
      <c r="G502" s="6250"/>
      <c r="H502" s="2170" cm="1">
        <f t="array" ref="H502">_xlfn.XLOOKUP(1, (INDEX(التشكيل_القديم!$L$5:$S$49, ,6)=$A501) * (INDEX(التشكيل_القديم!$L$5:$S$49, ,7)="عضو يمين"), INDEX(التشكيل_القديم!$L$5:$S$49, ,3))</f>
        <v>0</v>
      </c>
      <c r="I502" s="2171" t="str" cm="1">
        <f t="array" ref="I502">_xlfn.XLOOKUP(1, (INDEX(التشكيل_القديم!$L$5:$S$49, ,6)=$A501) * (INDEX(التشكيل_القديم!$L$5:$S$49, ,7)="عضو يمين"), INDEX(التشكيل_القديم!$L$5:$S$49, ,4))</f>
        <v>ب</v>
      </c>
      <c r="J502" s="6232"/>
      <c r="K502" s="6235"/>
      <c r="L502" s="5677" t="str">
        <f>الاعدادات!$D$6</f>
        <v>2022 وما قبلها</v>
      </c>
      <c r="M502" s="2012">
        <v>0</v>
      </c>
      <c r="N502" s="2003"/>
      <c r="O502" s="2003"/>
      <c r="P502" s="2003"/>
      <c r="Q502" s="2003"/>
      <c r="R502" s="2003"/>
      <c r="S502" s="2003"/>
      <c r="T502" s="2003"/>
      <c r="U502" s="2003"/>
      <c r="V502" s="2003"/>
      <c r="W502" s="2003"/>
      <c r="X502" s="2003"/>
      <c r="Y502" s="2017"/>
      <c r="Z502" s="5678">
        <f>Y502+X502+U502+T502+S502+R502+Q502+P502+O502+N502+M502-W502</f>
        <v>0</v>
      </c>
      <c r="AA502" s="2021"/>
      <c r="AB502" s="2005"/>
      <c r="AC502" s="5656">
        <f>SUM(BD502:BJ502,CF502:CL502,BD509:BJ509,CF509:CL509,DH502:DN502,DH509:DN509)</f>
        <v>0</v>
      </c>
      <c r="AD502" s="5656">
        <f>SUM(BK502:BO502,CM502:CQ502,BK509:BO509,CM509:CQ509,DO502:DS502,DO509:DS509)</f>
        <v>0</v>
      </c>
      <c r="AE502" s="5656">
        <f>BP502+CR502+BP509+CR509+DT502+DT509</f>
        <v>0</v>
      </c>
      <c r="AF502" s="5657">
        <f t="shared" ref="AF502:AF506" si="3149">AE502+AD502+AC502</f>
        <v>0</v>
      </c>
      <c r="AG502" s="5656">
        <f t="shared" ref="AG502:AG506" si="3150">BR502+CT502+BR509+CT509+DV502+DV509</f>
        <v>0</v>
      </c>
      <c r="AH502" s="5658">
        <f>BS502+CU502+BS509+CU509+DW502+DW509</f>
        <v>0</v>
      </c>
      <c r="AI502" s="5656">
        <f t="shared" ref="AI502:AI506" si="3151">BT502+CV502+BT509+CV509+DX502+DX509</f>
        <v>0</v>
      </c>
      <c r="AJ502" s="5656">
        <f t="shared" ref="AJ502:AJ506" si="3152">BU502+CW502+BU509+CW509+DY502+DY509</f>
        <v>0</v>
      </c>
      <c r="AK502" s="5656">
        <f t="shared" ref="AK502:AK506" si="3153">BV502+CX502+BV509+CX509+DZ502+DZ509</f>
        <v>0</v>
      </c>
      <c r="AL502" s="5656">
        <f t="shared" ref="AL502:AL506" si="3154">BW502+CY502+BW509+CY509+EA502+EA509</f>
        <v>0</v>
      </c>
      <c r="AM502" s="5657">
        <f t="shared" ref="AM502:AM506" si="3155">AL502+AK502+AJ502+AI502+AH502</f>
        <v>0</v>
      </c>
      <c r="AN502" s="5659">
        <f>BX502+CZ502+BX509+CZ509+EB502+EB509</f>
        <v>0</v>
      </c>
      <c r="AO502" s="5659">
        <f t="shared" ref="AO502:AO506" si="3156">BY502+DA502+BY509+DA509+EC502+EC509</f>
        <v>0</v>
      </c>
      <c r="AP502" s="5659">
        <f>BZ502+DB502+DB509+BZ509+ED502+ED509</f>
        <v>0</v>
      </c>
      <c r="AQ502" s="5657">
        <f t="shared" ref="AQ502:AQ506" si="3157">AP502+AO502+AN502</f>
        <v>0</v>
      </c>
      <c r="AR502" s="5660">
        <f>CA502+DC502+CA509+DC509+EE502+EE509</f>
        <v>0</v>
      </c>
      <c r="AS502" s="5661">
        <f t="shared" ref="AS502:AS506" si="3158">AR502+AQ502+AM502+AG502+AF502</f>
        <v>0</v>
      </c>
      <c r="AT502" s="2021"/>
      <c r="AU502" s="5656">
        <f t="shared" ref="AU502:AU506" si="3159">CC502+DE502+CC509+DE509+EG502+EG509</f>
        <v>0</v>
      </c>
      <c r="AV502" s="5656">
        <f t="shared" ref="AV502:AV506" si="3160">CD502+DF502+CD509+DF509+EH502+EH509</f>
        <v>0</v>
      </c>
      <c r="AW502" s="2003"/>
      <c r="AX502" s="2004"/>
      <c r="AY502" s="5682">
        <f t="shared" ref="AY502:AY506" si="3161">AX502+AW502+AV502+AU502+AT502</f>
        <v>0</v>
      </c>
      <c r="AZ502" s="2006"/>
      <c r="BA502" s="5656">
        <f t="shared" ref="BA502:BA507" si="3162">AY502+AS502+AA502-Z502</f>
        <v>0</v>
      </c>
      <c r="BB502" s="2159"/>
      <c r="BC502" s="5683" t="str">
        <f>الاعدادات!$D$6</f>
        <v>2022 وما قبلها</v>
      </c>
      <c r="BD502" s="82"/>
      <c r="BE502" s="83"/>
      <c r="BF502" s="83"/>
      <c r="BG502" s="84"/>
      <c r="BH502" s="84"/>
      <c r="BI502" s="84"/>
      <c r="BJ502" s="85"/>
      <c r="BK502" s="86"/>
      <c r="BL502" s="87"/>
      <c r="BM502" s="87"/>
      <c r="BN502" s="88"/>
      <c r="BO502" s="88"/>
      <c r="BP502" s="89"/>
      <c r="BQ502" s="77">
        <f t="shared" ref="BQ502:BQ507" si="3163">BP502+BO502+BN502+BM502+BL502+BK502+BJ502+BI502+BH502+BG502+BF502+BE502+BD502</f>
        <v>0</v>
      </c>
      <c r="BR502" s="90"/>
      <c r="BS502" s="91"/>
      <c r="BT502" s="92"/>
      <c r="BU502" s="93"/>
      <c r="BV502" s="94"/>
      <c r="BW502" s="95"/>
      <c r="BX502" s="96"/>
      <c r="BY502" s="97"/>
      <c r="BZ502" s="98"/>
      <c r="CA502" s="99"/>
      <c r="CB502" s="79">
        <f t="shared" ref="CB502:CB506" si="3164">CA502+BZ502+BY502+BX502+BW502+BV502+BU502+BT502+BS502+BR502+BQ502</f>
        <v>0</v>
      </c>
      <c r="CC502" s="80"/>
      <c r="CD502" s="78"/>
      <c r="CE502" s="100"/>
      <c r="CF502" s="101"/>
      <c r="CG502" s="83"/>
      <c r="CH502" s="83"/>
      <c r="CI502" s="84"/>
      <c r="CJ502" s="84"/>
      <c r="CK502" s="84"/>
      <c r="CL502" s="85"/>
      <c r="CM502" s="86"/>
      <c r="CN502" s="87"/>
      <c r="CO502" s="87"/>
      <c r="CP502" s="88"/>
      <c r="CQ502" s="88"/>
      <c r="CR502" s="89"/>
      <c r="CS502" s="77">
        <f t="shared" ref="CS502:CS507" si="3165">CR502+CQ502+CP502+CO502+CN502+CM502+CL502+CK502+CJ502+CI502+CH502+CG502+CF502</f>
        <v>0</v>
      </c>
      <c r="CT502" s="90"/>
      <c r="CU502" s="91"/>
      <c r="CV502" s="92"/>
      <c r="CW502" s="93"/>
      <c r="CX502" s="94"/>
      <c r="CY502" s="95"/>
      <c r="CZ502" s="96"/>
      <c r="DA502" s="97"/>
      <c r="DB502" s="98"/>
      <c r="DC502" s="99"/>
      <c r="DD502" s="81">
        <f t="shared" ref="DD502:DD503" si="3166">SUM(CS502:DC502)</f>
        <v>0</v>
      </c>
      <c r="DE502" s="80"/>
      <c r="DF502" s="78"/>
      <c r="DG502" s="102"/>
      <c r="DH502" s="101"/>
      <c r="DI502" s="83"/>
      <c r="DJ502" s="83"/>
      <c r="DK502" s="84"/>
      <c r="DL502" s="84"/>
      <c r="DM502" s="84"/>
      <c r="DN502" s="85"/>
      <c r="DO502" s="86"/>
      <c r="DP502" s="87"/>
      <c r="DQ502" s="87"/>
      <c r="DR502" s="88"/>
      <c r="DS502" s="88"/>
      <c r="DT502" s="89"/>
      <c r="DU502" s="77">
        <f t="shared" ref="DU502:DU504" si="3167">DT502+DS502+DR502+DQ502+DP502+DO502+DN502+DM502+DL502+DK502+DJ502+DI502+DH502</f>
        <v>0</v>
      </c>
      <c r="DV502" s="90"/>
      <c r="DW502" s="91"/>
      <c r="DX502" s="92"/>
      <c r="DY502" s="93"/>
      <c r="DZ502" s="94"/>
      <c r="EA502" s="95"/>
      <c r="EB502" s="96"/>
      <c r="EC502" s="97"/>
      <c r="ED502" s="98"/>
      <c r="EE502" s="99"/>
      <c r="EF502" s="81">
        <f t="shared" ref="EF502:EF503" si="3168">SUM(DU502:EE502)</f>
        <v>0</v>
      </c>
      <c r="EG502" s="80"/>
      <c r="EH502" s="78"/>
      <c r="EI502" s="102"/>
      <c r="EJ502" s="5675" t="str">
        <f>الاعدادات!$D$6</f>
        <v>2022 وما قبلها</v>
      </c>
      <c r="EK502" s="68">
        <f t="shared" ref="EK502:EK506" si="3169">AM502+AG502-EL502-EM502</f>
        <v>0</v>
      </c>
      <c r="EL502" s="69"/>
      <c r="EM502" s="69"/>
      <c r="EN502" s="70">
        <f>SUM(EK502:EM502)</f>
        <v>0</v>
      </c>
      <c r="EO502" s="68">
        <f t="shared" ref="EO502:EO506" si="3170">AT502-EQ502-EP502</f>
        <v>0</v>
      </c>
      <c r="EP502" s="69"/>
      <c r="EQ502" s="69"/>
      <c r="ER502" s="70">
        <f>SUM(EO502:EQ502)</f>
        <v>0</v>
      </c>
      <c r="ES502" s="68">
        <f t="shared" ref="ES502:ES506" si="3171">AU502-EU502-ET502</f>
        <v>0</v>
      </c>
      <c r="ET502" s="69"/>
      <c r="EU502" s="71"/>
      <c r="EV502" s="70">
        <f t="shared" ref="EV502:EV507" si="3172">EU502+ET502+ES502</f>
        <v>0</v>
      </c>
      <c r="EW502" s="68">
        <f t="shared" ref="EW502:EW506" si="3173">AV502-EX502</f>
        <v>0</v>
      </c>
      <c r="EX502" s="69"/>
      <c r="EY502" s="70">
        <f>SUM(EW502:EX502)</f>
        <v>0</v>
      </c>
      <c r="EZ502" s="68">
        <f>FK502+FO502</f>
        <v>0</v>
      </c>
      <c r="FA502" s="68">
        <f>FL502+FP502</f>
        <v>0</v>
      </c>
      <c r="FB502" s="68">
        <f>FM502+FQ502</f>
        <v>0</v>
      </c>
      <c r="FC502" s="68">
        <f>FN502+FR502</f>
        <v>0</v>
      </c>
      <c r="FD502" s="68">
        <f t="shared" ref="FD502:FD507" si="3174">EK502+EO502+ES502+EW502+EZ502</f>
        <v>0</v>
      </c>
      <c r="FE502" s="72">
        <f t="shared" ref="FE502:FE507" si="3175">EL502+EP502+ET502+FA502+EX502</f>
        <v>0</v>
      </c>
      <c r="FF502" s="72">
        <f t="shared" ref="FF502:FF507" si="3176">FB502+EU502+EQ502+EM502</f>
        <v>0</v>
      </c>
      <c r="FG502" s="70">
        <f t="shared" ref="FG502:FG507" si="3177">SUM(FD502:FF502)</f>
        <v>0</v>
      </c>
      <c r="FH502" t="str">
        <f t="shared" ref="FH502:FH506" si="3178">IF(OR(EZ502&lt;0,EW502&lt;0,ES502&lt;0,EO502&lt;0,EK502&lt;0,Z502 &lt;&gt; AY502+AS502+AA502), "wrong", "ok")</f>
        <v>ok</v>
      </c>
      <c r="FK502" s="68">
        <f>AX502-FL502-FM502</f>
        <v>0</v>
      </c>
      <c r="FL502" s="69"/>
      <c r="FM502" s="69"/>
      <c r="FN502" s="70">
        <f>SUM(FK502:FM502)</f>
        <v>0</v>
      </c>
      <c r="FO502" s="68">
        <f>AW502-FP502-FQ502</f>
        <v>0</v>
      </c>
      <c r="FP502" s="69"/>
      <c r="FQ502" s="69"/>
      <c r="FR502" s="70">
        <f>SUM(FO502:FQ502)</f>
        <v>0</v>
      </c>
    </row>
    <row r="503" spans="1:174" ht="48" customHeight="1" thickBot="1">
      <c r="A503" s="6228"/>
      <c r="B503" s="6250" t="str" cm="1">
        <f t="array" ref="B503">_xlfn.XLOOKUP(1, (INDEX(التشكيل_القديم!$L$5:$S$49, ,6)=$A501) * (INDEX(التشكيل_القديم!$L$5:$S$49, ,7)="عضو يسار"), INDEX(التشكيل_القديم!$L$5:$S$49, ,2))</f>
        <v>محمد فتحي محمد علي عرايس</v>
      </c>
      <c r="C503" s="6250"/>
      <c r="D503" s="6250"/>
      <c r="E503" s="6250"/>
      <c r="F503" s="6250"/>
      <c r="G503" s="6250"/>
      <c r="H503" s="2170" cm="1">
        <f t="array" ref="H503">_xlfn.XLOOKUP(1, (INDEX(التشكيل_القديم!$L$5:$S$49, ,6)=$A501) * (INDEX(التشكيل_القديم!$L$5:$S$49, ,7)="عضو يسار"), INDEX(التشكيل_القديم!$L$5:$S$49, ,3))</f>
        <v>796</v>
      </c>
      <c r="I503" s="2171" t="str" cm="1">
        <f t="array" ref="I503">_xlfn.XLOOKUP(1, (INDEX(التشكيل_القديم!$L$5:$S$49, ,6)=$A501) * (INDEX(التشكيل_القديم!$L$5:$S$49, ,7)="عضو يسار"), INDEX(التشكيل_القديم!$L$5:$S$49, ,4))</f>
        <v>ب</v>
      </c>
      <c r="J503" s="6232"/>
      <c r="K503" s="6235"/>
      <c r="L503" s="5675">
        <f>الاعدادات!$D$7</f>
        <v>2023</v>
      </c>
      <c r="M503" s="2013">
        <v>10</v>
      </c>
      <c r="N503" s="64"/>
      <c r="O503" s="64"/>
      <c r="P503" s="64"/>
      <c r="Q503" s="64"/>
      <c r="R503" s="64"/>
      <c r="S503" s="64"/>
      <c r="T503" s="64"/>
      <c r="U503" s="64"/>
      <c r="V503" s="64"/>
      <c r="W503" s="64"/>
      <c r="X503" s="64"/>
      <c r="Y503" s="2018"/>
      <c r="Z503" s="5679">
        <f t="shared" ref="Z503:Z506" si="3179">Y503+X503+U503+T503+S503+R503+Q503+P503+O503+N503+M503-W503</f>
        <v>10</v>
      </c>
      <c r="AA503" s="2007"/>
      <c r="AB503" s="63"/>
      <c r="AC503" s="5662">
        <f t="shared" ref="AC503:AC506" si="3180">SUM(BD503:BJ503,CF503:CL503,BD510:BJ510,CF510:CL510,DH503:DN503,DH510:DN510)</f>
        <v>0</v>
      </c>
      <c r="AD503" s="5662">
        <f t="shared" ref="AD503:AD506" si="3181">SUM(BK503:BO503,CM503:CQ503,BK510:BO510,CM510:CQ510,DO503:DS503,DO510:DS510)</f>
        <v>0</v>
      </c>
      <c r="AE503" s="5662">
        <f>BP503+CR503+BP510+CR510+DT503+DT510</f>
        <v>0</v>
      </c>
      <c r="AF503" s="5663">
        <f t="shared" si="3149"/>
        <v>0</v>
      </c>
      <c r="AG503" s="5662">
        <f t="shared" si="3150"/>
        <v>0</v>
      </c>
      <c r="AH503" s="5664">
        <f t="shared" ref="AH503:AH506" si="3182">BS503+CU503+BS510+CU510+DW503+DW510</f>
        <v>0</v>
      </c>
      <c r="AI503" s="5662">
        <f t="shared" si="3151"/>
        <v>0</v>
      </c>
      <c r="AJ503" s="5662">
        <f t="shared" si="3152"/>
        <v>0</v>
      </c>
      <c r="AK503" s="5662">
        <f t="shared" si="3153"/>
        <v>0</v>
      </c>
      <c r="AL503" s="5662">
        <f t="shared" si="3154"/>
        <v>0</v>
      </c>
      <c r="AM503" s="5663">
        <f t="shared" si="3155"/>
        <v>0</v>
      </c>
      <c r="AN503" s="5665">
        <f t="shared" ref="AN503:AN506" si="3183">BX503+CZ503+BX510+CZ510+EB503+EB510</f>
        <v>0</v>
      </c>
      <c r="AO503" s="5665">
        <f t="shared" si="3156"/>
        <v>0</v>
      </c>
      <c r="AP503" s="5665">
        <f>BZ503+DB503+DB510+BZ510+ED503+ED510</f>
        <v>0</v>
      </c>
      <c r="AQ503" s="5663">
        <f t="shared" si="3157"/>
        <v>0</v>
      </c>
      <c r="AR503" s="5666">
        <f>CA503+DC503+CA510+DC510+EE503+EE510</f>
        <v>0</v>
      </c>
      <c r="AS503" s="5667">
        <f t="shared" si="3158"/>
        <v>0</v>
      </c>
      <c r="AT503" s="2007"/>
      <c r="AU503" s="5662">
        <f t="shared" si="3159"/>
        <v>0</v>
      </c>
      <c r="AV503" s="5662">
        <f t="shared" si="3160"/>
        <v>0</v>
      </c>
      <c r="AW503" s="64"/>
      <c r="AX503" s="64"/>
      <c r="AY503" s="65">
        <f t="shared" si="3161"/>
        <v>0</v>
      </c>
      <c r="AZ503" s="66"/>
      <c r="BA503" s="5662">
        <f t="shared" si="3162"/>
        <v>-10</v>
      </c>
      <c r="BB503" s="2159"/>
      <c r="BC503" s="5683">
        <f>الاعدادات!$D$7</f>
        <v>2023</v>
      </c>
      <c r="BD503" s="82"/>
      <c r="BE503" s="83"/>
      <c r="BF503" s="83"/>
      <c r="BG503" s="103"/>
      <c r="BH503" s="84"/>
      <c r="BI503" s="84"/>
      <c r="BJ503" s="85"/>
      <c r="BK503" s="86"/>
      <c r="BL503" s="87"/>
      <c r="BM503" s="87"/>
      <c r="BN503" s="88"/>
      <c r="BO503" s="88"/>
      <c r="BP503" s="89"/>
      <c r="BQ503" s="77">
        <f t="shared" si="3163"/>
        <v>0</v>
      </c>
      <c r="BR503" s="90"/>
      <c r="BS503" s="91"/>
      <c r="BT503" s="92"/>
      <c r="BU503" s="93"/>
      <c r="BV503" s="94"/>
      <c r="BW503" s="95"/>
      <c r="BX503" s="96"/>
      <c r="BY503" s="97"/>
      <c r="BZ503" s="98"/>
      <c r="CA503" s="99"/>
      <c r="CB503" s="79">
        <f t="shared" si="3164"/>
        <v>0</v>
      </c>
      <c r="CC503" s="104"/>
      <c r="CD503" s="92"/>
      <c r="CE503" s="100"/>
      <c r="CF503" s="101"/>
      <c r="CG503" s="83"/>
      <c r="CH503" s="83"/>
      <c r="CI503" s="84"/>
      <c r="CJ503" s="84"/>
      <c r="CK503" s="84"/>
      <c r="CL503" s="85"/>
      <c r="CM503" s="86"/>
      <c r="CN503" s="87"/>
      <c r="CO503" s="87"/>
      <c r="CP503" s="88"/>
      <c r="CQ503" s="88"/>
      <c r="CR503" s="89"/>
      <c r="CS503" s="77">
        <f t="shared" si="3165"/>
        <v>0</v>
      </c>
      <c r="CT503" s="90"/>
      <c r="CU503" s="91"/>
      <c r="CV503" s="92"/>
      <c r="CW503" s="93"/>
      <c r="CX503" s="94"/>
      <c r="CY503" s="95"/>
      <c r="CZ503" s="96"/>
      <c r="DA503" s="97"/>
      <c r="DB503" s="98"/>
      <c r="DC503" s="99"/>
      <c r="DD503" s="81">
        <f t="shared" si="3166"/>
        <v>0</v>
      </c>
      <c r="DE503" s="104"/>
      <c r="DF503" s="92"/>
      <c r="DG503" s="102"/>
      <c r="DH503" s="101"/>
      <c r="DI503" s="83"/>
      <c r="DJ503" s="83"/>
      <c r="DK503" s="84"/>
      <c r="DL503" s="84"/>
      <c r="DM503" s="84"/>
      <c r="DN503" s="85"/>
      <c r="DO503" s="86"/>
      <c r="DP503" s="87"/>
      <c r="DQ503" s="87"/>
      <c r="DR503" s="88"/>
      <c r="DS503" s="88"/>
      <c r="DT503" s="89"/>
      <c r="DU503" s="77">
        <f t="shared" si="3167"/>
        <v>0</v>
      </c>
      <c r="DV503" s="90"/>
      <c r="DW503" s="91"/>
      <c r="DX503" s="92"/>
      <c r="DY503" s="93"/>
      <c r="DZ503" s="94"/>
      <c r="EA503" s="95"/>
      <c r="EB503" s="96"/>
      <c r="EC503" s="97"/>
      <c r="ED503" s="98"/>
      <c r="EE503" s="99"/>
      <c r="EF503" s="81">
        <f t="shared" si="3168"/>
        <v>0</v>
      </c>
      <c r="EG503" s="104"/>
      <c r="EH503" s="92"/>
      <c r="EI503" s="102"/>
      <c r="EJ503" s="5675">
        <f>الاعدادات!$D$7</f>
        <v>2023</v>
      </c>
      <c r="EK503" s="68">
        <f t="shared" si="3169"/>
        <v>0</v>
      </c>
      <c r="EL503" s="69"/>
      <c r="EM503" s="69"/>
      <c r="EN503" s="70">
        <f t="shared" ref="EN503:EN506" si="3184">SUM(EK503:EM503)</f>
        <v>0</v>
      </c>
      <c r="EO503" s="68">
        <f t="shared" si="3170"/>
        <v>0</v>
      </c>
      <c r="EP503" s="69"/>
      <c r="EQ503" s="69"/>
      <c r="ER503" s="70">
        <f t="shared" ref="ER503:ER506" si="3185">SUM(EO503:EQ503)</f>
        <v>0</v>
      </c>
      <c r="ES503" s="68">
        <f t="shared" si="3171"/>
        <v>0</v>
      </c>
      <c r="ET503" s="69"/>
      <c r="EU503" s="71"/>
      <c r="EV503" s="70">
        <f t="shared" si="3172"/>
        <v>0</v>
      </c>
      <c r="EW503" s="68">
        <f t="shared" si="3173"/>
        <v>0</v>
      </c>
      <c r="EX503" s="69"/>
      <c r="EY503" s="70">
        <f t="shared" ref="EY503:EY506" si="3186">SUM(EW503:EX503)</f>
        <v>0</v>
      </c>
      <c r="EZ503" s="68">
        <f t="shared" ref="EZ503:EZ506" si="3187">FK503+FO503</f>
        <v>0</v>
      </c>
      <c r="FA503" s="68">
        <f t="shared" ref="FA503:FA506" si="3188">FL503+FP503</f>
        <v>0</v>
      </c>
      <c r="FB503" s="68">
        <f t="shared" ref="FB503:FB506" si="3189">FM503+FQ503</f>
        <v>0</v>
      </c>
      <c r="FC503" s="68">
        <f t="shared" ref="FC503:FC506" si="3190">FN503+FR503</f>
        <v>0</v>
      </c>
      <c r="FD503" s="68">
        <f t="shared" si="3174"/>
        <v>0</v>
      </c>
      <c r="FE503" s="72">
        <f t="shared" si="3175"/>
        <v>0</v>
      </c>
      <c r="FF503" s="72">
        <f t="shared" si="3176"/>
        <v>0</v>
      </c>
      <c r="FG503" s="70">
        <f t="shared" si="3177"/>
        <v>0</v>
      </c>
      <c r="FH503" t="str">
        <f t="shared" si="3178"/>
        <v>wrong</v>
      </c>
      <c r="FK503" s="68">
        <f t="shared" ref="FK503:FK506" si="3191">AX503-FL503-FM503</f>
        <v>0</v>
      </c>
      <c r="FL503" s="69"/>
      <c r="FM503" s="69"/>
      <c r="FN503" s="70">
        <f t="shared" ref="FN503:FN506" si="3192">SUM(FK503:FM503)</f>
        <v>0</v>
      </c>
      <c r="FO503" s="68">
        <f t="shared" ref="FO503:FO506" si="3193">AW503-FP503-FQ503</f>
        <v>0</v>
      </c>
      <c r="FP503" s="69"/>
      <c r="FQ503" s="69"/>
      <c r="FR503" s="70">
        <f t="shared" ref="FR503:FR506" si="3194">SUM(FO503:FQ503)</f>
        <v>0</v>
      </c>
    </row>
    <row r="504" spans="1:174" ht="48" customHeight="1" thickBot="1">
      <c r="A504" s="6228"/>
      <c r="B504" s="6250" t="str" cm="1">
        <f t="array" ref="B504">IFERROR(_xlfn.XLOOKUP(1, (INDEX(التشكيل_القديم!$L$5:$S$49, ,6)=$A501) * (INDEX(التشكيل_القديم!$L$5:$S$49, ,7)="عضو يسار اليسار"), INDEX(التشكيل_القديم!$L$5:$S$49, ,2)),"")</f>
        <v>محمد سيد درويش متولي القطيري</v>
      </c>
      <c r="C504" s="6250"/>
      <c r="D504" s="6250"/>
      <c r="E504" s="6250"/>
      <c r="F504" s="6250"/>
      <c r="G504" s="6250"/>
      <c r="H504" s="2170" cm="1">
        <f t="array" ref="H504">IFERROR(_xlfn.XLOOKUP(1, (INDEX(التشكيل_القديم!$L$5:$S$49, ,6)=$A501) * (INDEX(التشكيل_القديم!$L$5:$S$49, ,7)="عضو يسار اليسار"), INDEX(التشكيل_القديم!$L$5:$S$49, ,3)),"")</f>
        <v>158</v>
      </c>
      <c r="I504" s="2171" t="str" cm="1">
        <f t="array" ref="I504">IFERROR(_xlfn.XLOOKUP(1, (INDEX(التشكيل_القديم!$L$5:$S$49, ,6)=$A501) * (INDEX(التشكيل_القديم!$L$5:$S$49, ,7)="عضو يسار اليسار"), INDEX(التشكيل_القديم!$L$5:$S$49, ,4)),"")</f>
        <v>ب</v>
      </c>
      <c r="J504" s="6232"/>
      <c r="K504" s="6235"/>
      <c r="L504" s="5675">
        <f>الاعدادات!$D$8</f>
        <v>2024</v>
      </c>
      <c r="M504" s="2014">
        <v>33</v>
      </c>
      <c r="N504" s="1997"/>
      <c r="O504" s="1997"/>
      <c r="P504" s="1997"/>
      <c r="Q504" s="1997"/>
      <c r="R504" s="1997"/>
      <c r="S504" s="1997"/>
      <c r="T504" s="1997"/>
      <c r="U504" s="1997"/>
      <c r="V504" s="1997"/>
      <c r="W504" s="1997"/>
      <c r="X504" s="1997"/>
      <c r="Y504" s="2019"/>
      <c r="Z504" s="5680">
        <f t="shared" si="3179"/>
        <v>33</v>
      </c>
      <c r="AA504" s="2022"/>
      <c r="AB504" s="1999"/>
      <c r="AC504" s="2002">
        <f t="shared" si="3180"/>
        <v>0</v>
      </c>
      <c r="AD504" s="2002">
        <f t="shared" si="3181"/>
        <v>0</v>
      </c>
      <c r="AE504" s="2002">
        <f>BP504+CR504+BP511+CR511+DT504+DT511</f>
        <v>0</v>
      </c>
      <c r="AF504" s="5668">
        <f t="shared" si="3149"/>
        <v>0</v>
      </c>
      <c r="AG504" s="2002">
        <f t="shared" si="3150"/>
        <v>0</v>
      </c>
      <c r="AH504" s="5669">
        <f t="shared" si="3182"/>
        <v>0</v>
      </c>
      <c r="AI504" s="2002">
        <f t="shared" si="3151"/>
        <v>0</v>
      </c>
      <c r="AJ504" s="2002">
        <f t="shared" si="3152"/>
        <v>0</v>
      </c>
      <c r="AK504" s="2002">
        <f t="shared" si="3153"/>
        <v>0</v>
      </c>
      <c r="AL504" s="2002">
        <f t="shared" si="3154"/>
        <v>0</v>
      </c>
      <c r="AM504" s="5668">
        <f t="shared" si="3155"/>
        <v>0</v>
      </c>
      <c r="AN504" s="2177">
        <f t="shared" si="3183"/>
        <v>0</v>
      </c>
      <c r="AO504" s="2177">
        <f t="shared" si="3156"/>
        <v>0</v>
      </c>
      <c r="AP504" s="2177">
        <f>BZ504+DB504+DB511+BZ511+ED504+ED511</f>
        <v>0</v>
      </c>
      <c r="AQ504" s="5668">
        <f t="shared" si="3157"/>
        <v>0</v>
      </c>
      <c r="AR504" s="5670">
        <f>CA504+DC504+CA511+DC511+EE504+EE511</f>
        <v>0</v>
      </c>
      <c r="AS504" s="5671">
        <f t="shared" si="3158"/>
        <v>0</v>
      </c>
      <c r="AT504" s="2022"/>
      <c r="AU504" s="2002">
        <f t="shared" si="3159"/>
        <v>0</v>
      </c>
      <c r="AV504" s="2002">
        <f t="shared" si="3160"/>
        <v>0</v>
      </c>
      <c r="AW504" s="1997"/>
      <c r="AX504" s="1998"/>
      <c r="AY504" s="2000">
        <f t="shared" si="3161"/>
        <v>0</v>
      </c>
      <c r="AZ504" s="2001"/>
      <c r="BA504" s="2002">
        <f t="shared" si="3162"/>
        <v>-33</v>
      </c>
      <c r="BB504" s="2159"/>
      <c r="BC504" s="5683">
        <f>الاعدادات!$D$8</f>
        <v>2024</v>
      </c>
      <c r="BD504" s="82"/>
      <c r="BE504" s="83"/>
      <c r="BF504" s="83"/>
      <c r="BG504" s="84"/>
      <c r="BH504" s="84"/>
      <c r="BI504" s="84"/>
      <c r="BJ504" s="85"/>
      <c r="BK504" s="86"/>
      <c r="BL504" s="87"/>
      <c r="BM504" s="87"/>
      <c r="BN504" s="88"/>
      <c r="BO504" s="88"/>
      <c r="BP504" s="89"/>
      <c r="BQ504" s="77">
        <f t="shared" si="3163"/>
        <v>0</v>
      </c>
      <c r="BR504" s="90"/>
      <c r="BS504" s="91"/>
      <c r="BT504" s="92"/>
      <c r="BU504" s="93"/>
      <c r="BV504" s="94"/>
      <c r="BW504" s="95"/>
      <c r="BX504" s="96"/>
      <c r="BY504" s="97"/>
      <c r="BZ504" s="98"/>
      <c r="CA504" s="99"/>
      <c r="CB504" s="79">
        <f t="shared" si="3164"/>
        <v>0</v>
      </c>
      <c r="CC504" s="104"/>
      <c r="CD504" s="92"/>
      <c r="CE504" s="100"/>
      <c r="CF504" s="101"/>
      <c r="CG504" s="83"/>
      <c r="CH504" s="83"/>
      <c r="CI504" s="84"/>
      <c r="CJ504" s="84"/>
      <c r="CK504" s="84"/>
      <c r="CL504" s="85"/>
      <c r="CM504" s="86"/>
      <c r="CN504" s="87"/>
      <c r="CO504" s="87"/>
      <c r="CP504" s="88"/>
      <c r="CQ504" s="88"/>
      <c r="CR504" s="89"/>
      <c r="CS504" s="77">
        <f t="shared" si="3165"/>
        <v>0</v>
      </c>
      <c r="CT504" s="90"/>
      <c r="CU504" s="91"/>
      <c r="CV504" s="92"/>
      <c r="CW504" s="93"/>
      <c r="CX504" s="94"/>
      <c r="CY504" s="95"/>
      <c r="CZ504" s="96"/>
      <c r="DA504" s="97"/>
      <c r="DB504" s="98"/>
      <c r="DC504" s="99"/>
      <c r="DD504" s="81">
        <f>SUM(CS504:DC504)</f>
        <v>0</v>
      </c>
      <c r="DE504" s="104"/>
      <c r="DF504" s="92"/>
      <c r="DG504" s="102"/>
      <c r="DH504" s="101"/>
      <c r="DI504" s="83"/>
      <c r="DJ504" s="83"/>
      <c r="DK504" s="84"/>
      <c r="DL504" s="84"/>
      <c r="DM504" s="84"/>
      <c r="DN504" s="85"/>
      <c r="DO504" s="86"/>
      <c r="DP504" s="87"/>
      <c r="DQ504" s="87"/>
      <c r="DR504" s="88"/>
      <c r="DS504" s="88"/>
      <c r="DT504" s="89"/>
      <c r="DU504" s="77">
        <f t="shared" si="3167"/>
        <v>0</v>
      </c>
      <c r="DV504" s="90"/>
      <c r="DW504" s="91"/>
      <c r="DX504" s="92"/>
      <c r="DY504" s="93"/>
      <c r="DZ504" s="94"/>
      <c r="EA504" s="95"/>
      <c r="EB504" s="96"/>
      <c r="EC504" s="97"/>
      <c r="ED504" s="98"/>
      <c r="EE504" s="99"/>
      <c r="EF504" s="81">
        <f>SUM(DU504:EE504)</f>
        <v>0</v>
      </c>
      <c r="EG504" s="104"/>
      <c r="EH504" s="92"/>
      <c r="EI504" s="102"/>
      <c r="EJ504" s="5675">
        <f>الاعدادات!$D$8</f>
        <v>2024</v>
      </c>
      <c r="EK504" s="68">
        <f t="shared" si="3169"/>
        <v>0</v>
      </c>
      <c r="EL504" s="69"/>
      <c r="EM504" s="69"/>
      <c r="EN504" s="70">
        <f t="shared" si="3184"/>
        <v>0</v>
      </c>
      <c r="EO504" s="68">
        <f t="shared" si="3170"/>
        <v>0</v>
      </c>
      <c r="EP504" s="69"/>
      <c r="EQ504" s="69"/>
      <c r="ER504" s="70">
        <f t="shared" si="3185"/>
        <v>0</v>
      </c>
      <c r="ES504" s="68">
        <f t="shared" si="3171"/>
        <v>0</v>
      </c>
      <c r="ET504" s="69"/>
      <c r="EU504" s="71"/>
      <c r="EV504" s="70">
        <f t="shared" si="3172"/>
        <v>0</v>
      </c>
      <c r="EW504" s="68">
        <f t="shared" si="3173"/>
        <v>0</v>
      </c>
      <c r="EX504" s="69"/>
      <c r="EY504" s="70">
        <f t="shared" si="3186"/>
        <v>0</v>
      </c>
      <c r="EZ504" s="68">
        <f t="shared" si="3187"/>
        <v>0</v>
      </c>
      <c r="FA504" s="68">
        <f t="shared" si="3188"/>
        <v>0</v>
      </c>
      <c r="FB504" s="68">
        <f t="shared" si="3189"/>
        <v>0</v>
      </c>
      <c r="FC504" s="68">
        <f t="shared" si="3190"/>
        <v>0</v>
      </c>
      <c r="FD504" s="68">
        <f t="shared" si="3174"/>
        <v>0</v>
      </c>
      <c r="FE504" s="72">
        <f t="shared" si="3175"/>
        <v>0</v>
      </c>
      <c r="FF504" s="72">
        <f t="shared" si="3176"/>
        <v>0</v>
      </c>
      <c r="FG504" s="70">
        <f t="shared" si="3177"/>
        <v>0</v>
      </c>
      <c r="FH504" t="str">
        <f t="shared" si="3178"/>
        <v>wrong</v>
      </c>
      <c r="FK504" s="68">
        <f t="shared" si="3191"/>
        <v>0</v>
      </c>
      <c r="FL504" s="69"/>
      <c r="FM504" s="69"/>
      <c r="FN504" s="70">
        <f t="shared" si="3192"/>
        <v>0</v>
      </c>
      <c r="FO504" s="68">
        <f t="shared" si="3193"/>
        <v>0</v>
      </c>
      <c r="FP504" s="69"/>
      <c r="FQ504" s="69"/>
      <c r="FR504" s="70">
        <f t="shared" si="3194"/>
        <v>0</v>
      </c>
    </row>
    <row r="505" spans="1:174" ht="48" customHeight="1" thickBot="1">
      <c r="A505" s="6228"/>
      <c r="B505" s="6310" t="str" cm="1">
        <f t="array" ref="B505">IFERROR(_xlfn.XLOOKUP(1, (INDEX(التشكيل_القديم!$L$5:$S$49, ,6)=$A501) * (INDEX(التشكيل_القديم!$L$5:$S$49, ,7)="عضو خامس "), INDEX(التشكيل_القديم!$L$5:$S$49, ,2)),"")</f>
        <v/>
      </c>
      <c r="C505" s="6310"/>
      <c r="D505" s="6310"/>
      <c r="E505" s="6310"/>
      <c r="F505" s="6310"/>
      <c r="G505" s="6310"/>
      <c r="H505" s="2170" t="str" cm="1">
        <f t="array" ref="H505">IFERROR(_xlfn.XLOOKUP(1, (INDEX(التشكيل_القديم!$L$5:$S$49, ,6)=$A501) * (INDEX(التشكيل_القديم!$L$5:$S$49, ,7)="عضو خامس"), INDEX(التشكيل_القديم!$L$5:$S$49, ,3)),"")</f>
        <v/>
      </c>
      <c r="I505" s="2171" t="str" cm="1">
        <f t="array" ref="I505">IFERROR(_xlfn.XLOOKUP(1, (INDEX(التشكيل_القديم!$L$5:$S$49, ,6)=$A501) * (INDEX(التشكيل_القديم!$L$5:$S$49, ,7)="عضو خامس"), INDEX(التشكيل_القديم!$L$5:$S$49, ,4)),"")</f>
        <v/>
      </c>
      <c r="J505" s="6232"/>
      <c r="K505" s="6235"/>
      <c r="L505" s="5675">
        <f>الاعدادات!$D$9</f>
        <v>2025</v>
      </c>
      <c r="M505" s="2015">
        <v>48</v>
      </c>
      <c r="N505" s="64"/>
      <c r="O505" s="64"/>
      <c r="P505" s="64"/>
      <c r="Q505" s="64"/>
      <c r="R505" s="64"/>
      <c r="S505" s="64"/>
      <c r="T505" s="64"/>
      <c r="U505" s="64"/>
      <c r="V505" s="64"/>
      <c r="W505" s="64"/>
      <c r="X505" s="64"/>
      <c r="Y505" s="2018"/>
      <c r="Z505" s="5679">
        <f t="shared" si="3179"/>
        <v>48</v>
      </c>
      <c r="AA505" s="2007"/>
      <c r="AB505" s="63"/>
      <c r="AC505" s="5662">
        <f t="shared" si="3180"/>
        <v>0</v>
      </c>
      <c r="AD505" s="5662">
        <f t="shared" si="3181"/>
        <v>0</v>
      </c>
      <c r="AE505" s="5662">
        <f>BP505+CR505+BP512+CR512+DT505+DT512</f>
        <v>0</v>
      </c>
      <c r="AF505" s="5663">
        <f t="shared" si="3149"/>
        <v>0</v>
      </c>
      <c r="AG505" s="5662">
        <f t="shared" si="3150"/>
        <v>0</v>
      </c>
      <c r="AH505" s="5664">
        <f t="shared" si="3182"/>
        <v>0</v>
      </c>
      <c r="AI505" s="5662">
        <f t="shared" si="3151"/>
        <v>0</v>
      </c>
      <c r="AJ505" s="5662">
        <f t="shared" si="3152"/>
        <v>0</v>
      </c>
      <c r="AK505" s="5662">
        <f t="shared" si="3153"/>
        <v>0</v>
      </c>
      <c r="AL505" s="5662">
        <f t="shared" si="3154"/>
        <v>0</v>
      </c>
      <c r="AM505" s="5663">
        <f t="shared" si="3155"/>
        <v>0</v>
      </c>
      <c r="AN505" s="5665">
        <f t="shared" si="3183"/>
        <v>0</v>
      </c>
      <c r="AO505" s="5665">
        <f t="shared" si="3156"/>
        <v>0</v>
      </c>
      <c r="AP505" s="5665">
        <f>BZ505+DB505+DB512+BZ512+ED505+ED512</f>
        <v>0</v>
      </c>
      <c r="AQ505" s="5663">
        <f t="shared" si="3157"/>
        <v>0</v>
      </c>
      <c r="AR505" s="5666">
        <f>CA505+DC505+CA512+DC512+EE505+EE512</f>
        <v>0</v>
      </c>
      <c r="AS505" s="5667">
        <f t="shared" si="3158"/>
        <v>0</v>
      </c>
      <c r="AT505" s="2007"/>
      <c r="AU505" s="5674">
        <f t="shared" si="3159"/>
        <v>0</v>
      </c>
      <c r="AV505" s="5674">
        <f t="shared" si="3160"/>
        <v>0</v>
      </c>
      <c r="AW505" s="64"/>
      <c r="AX505" s="75"/>
      <c r="AY505" s="65">
        <f t="shared" si="3161"/>
        <v>0</v>
      </c>
      <c r="AZ505" s="66"/>
      <c r="BA505" s="5662">
        <f t="shared" si="3162"/>
        <v>-48</v>
      </c>
      <c r="BB505" s="2159"/>
      <c r="BC505" s="5683">
        <f>الاعدادات!$D$9</f>
        <v>2025</v>
      </c>
      <c r="BD505" s="82"/>
      <c r="BE505" s="83"/>
      <c r="BF505" s="83"/>
      <c r="BG505" s="84"/>
      <c r="BH505" s="84"/>
      <c r="BI505" s="84"/>
      <c r="BJ505" s="85"/>
      <c r="BK505" s="86"/>
      <c r="BL505" s="87"/>
      <c r="BM505" s="87"/>
      <c r="BN505" s="88"/>
      <c r="BO505" s="88"/>
      <c r="BP505" s="89"/>
      <c r="BQ505" s="77">
        <f t="shared" si="3163"/>
        <v>0</v>
      </c>
      <c r="BR505" s="90"/>
      <c r="BS505" s="91"/>
      <c r="BT505" s="92"/>
      <c r="BU505" s="93"/>
      <c r="BV505" s="94"/>
      <c r="BW505" s="95"/>
      <c r="BX505" s="96"/>
      <c r="BY505" s="97"/>
      <c r="BZ505" s="98"/>
      <c r="CA505" s="99"/>
      <c r="CB505" s="79">
        <f t="shared" si="3164"/>
        <v>0</v>
      </c>
      <c r="CC505" s="104"/>
      <c r="CD505" s="92"/>
      <c r="CE505" s="100"/>
      <c r="CF505" s="101"/>
      <c r="CG505" s="83"/>
      <c r="CH505" s="83"/>
      <c r="CI505" s="84"/>
      <c r="CJ505" s="84"/>
      <c r="CK505" s="84"/>
      <c r="CL505" s="85"/>
      <c r="CM505" s="86"/>
      <c r="CN505" s="87"/>
      <c r="CO505" s="87"/>
      <c r="CP505" s="88"/>
      <c r="CQ505" s="88"/>
      <c r="CR505" s="89"/>
      <c r="CS505" s="77">
        <f t="shared" si="3165"/>
        <v>0</v>
      </c>
      <c r="CT505" s="90"/>
      <c r="CU505" s="91"/>
      <c r="CV505" s="92"/>
      <c r="CW505" s="93"/>
      <c r="CX505" s="94"/>
      <c r="CY505" s="95"/>
      <c r="CZ505" s="96"/>
      <c r="DA505" s="97"/>
      <c r="DB505" s="98"/>
      <c r="DC505" s="99"/>
      <c r="DD505" s="81">
        <f>SUM(CS505:DC505)</f>
        <v>0</v>
      </c>
      <c r="DE505" s="104"/>
      <c r="DF505" s="92"/>
      <c r="DG505" s="102"/>
      <c r="DH505" s="101"/>
      <c r="DI505" s="83"/>
      <c r="DJ505" s="83"/>
      <c r="DK505" s="84"/>
      <c r="DL505" s="84"/>
      <c r="DM505" s="84"/>
      <c r="DN505" s="85"/>
      <c r="DO505" s="86"/>
      <c r="DP505" s="87"/>
      <c r="DQ505" s="87"/>
      <c r="DR505" s="88"/>
      <c r="DS505" s="88"/>
      <c r="DT505" s="89"/>
      <c r="DU505" s="77">
        <f>DT505+DS505+DR505+DQ505+DP505+DO505+DN505+DM505+DL505+DK505+DJ505+DI505+DH505</f>
        <v>0</v>
      </c>
      <c r="DV505" s="90"/>
      <c r="DW505" s="91"/>
      <c r="DX505" s="92"/>
      <c r="DY505" s="93"/>
      <c r="DZ505" s="94"/>
      <c r="EA505" s="95"/>
      <c r="EB505" s="96"/>
      <c r="EC505" s="97"/>
      <c r="ED505" s="98"/>
      <c r="EE505" s="99"/>
      <c r="EF505" s="81">
        <f>SUM(DU505:EE505)</f>
        <v>0</v>
      </c>
      <c r="EG505" s="104"/>
      <c r="EH505" s="92"/>
      <c r="EI505" s="102"/>
      <c r="EJ505" s="5675">
        <f>الاعدادات!$D$9</f>
        <v>2025</v>
      </c>
      <c r="EK505" s="68">
        <f t="shared" si="3169"/>
        <v>0</v>
      </c>
      <c r="EL505" s="69"/>
      <c r="EM505" s="69"/>
      <c r="EN505" s="70">
        <f t="shared" si="3184"/>
        <v>0</v>
      </c>
      <c r="EO505" s="68">
        <f t="shared" si="3170"/>
        <v>0</v>
      </c>
      <c r="EP505" s="69"/>
      <c r="EQ505" s="69"/>
      <c r="ER505" s="70">
        <f t="shared" si="3185"/>
        <v>0</v>
      </c>
      <c r="ES505" s="68">
        <f t="shared" si="3171"/>
        <v>0</v>
      </c>
      <c r="ET505" s="69"/>
      <c r="EU505" s="71"/>
      <c r="EV505" s="70">
        <f t="shared" si="3172"/>
        <v>0</v>
      </c>
      <c r="EW505" s="68">
        <f t="shared" si="3173"/>
        <v>0</v>
      </c>
      <c r="EX505" s="69"/>
      <c r="EY505" s="70">
        <f t="shared" si="3186"/>
        <v>0</v>
      </c>
      <c r="EZ505" s="68">
        <f t="shared" si="3187"/>
        <v>0</v>
      </c>
      <c r="FA505" s="68">
        <f t="shared" si="3188"/>
        <v>0</v>
      </c>
      <c r="FB505" s="68">
        <f t="shared" si="3189"/>
        <v>0</v>
      </c>
      <c r="FC505" s="68">
        <f t="shared" si="3190"/>
        <v>0</v>
      </c>
      <c r="FD505" s="68">
        <f t="shared" si="3174"/>
        <v>0</v>
      </c>
      <c r="FE505" s="72">
        <f t="shared" si="3175"/>
        <v>0</v>
      </c>
      <c r="FF505" s="72">
        <f t="shared" si="3176"/>
        <v>0</v>
      </c>
      <c r="FG505" s="70">
        <f t="shared" si="3177"/>
        <v>0</v>
      </c>
      <c r="FH505" t="str">
        <f t="shared" si="3178"/>
        <v>wrong</v>
      </c>
      <c r="FK505" s="68">
        <f t="shared" si="3191"/>
        <v>0</v>
      </c>
      <c r="FL505" s="69"/>
      <c r="FM505" s="69"/>
      <c r="FN505" s="70">
        <f t="shared" si="3192"/>
        <v>0</v>
      </c>
      <c r="FO505" s="68">
        <f t="shared" si="3193"/>
        <v>0</v>
      </c>
      <c r="FP505" s="69"/>
      <c r="FQ505" s="69"/>
      <c r="FR505" s="70">
        <f t="shared" si="3194"/>
        <v>0</v>
      </c>
    </row>
    <row r="506" spans="1:174" ht="48" customHeight="1" thickBot="1">
      <c r="A506" s="6228"/>
      <c r="B506" s="6310" t="str" cm="1">
        <f t="array" ref="B506">IFERROR(_xlfn.XLOOKUP(1, (INDEX(التشكيل_القديم!$L$5:$S$49, ,6)=$A501) * (INDEX(التشكيل_القديم!$L$5:$S$49, ,7)="عضو سادس"), INDEX(التشكيل_القديم!$L$5:$S$49, ,2)),"")</f>
        <v/>
      </c>
      <c r="C506" s="6310"/>
      <c r="D506" s="6310"/>
      <c r="E506" s="6310"/>
      <c r="F506" s="6310"/>
      <c r="G506" s="6310"/>
      <c r="H506" s="2170" t="str" cm="1">
        <f t="array" ref="H506">IFERROR(_xlfn.XLOOKUP(1, (INDEX(التشكيل_القديم!$L$5:$S$49, ,6)=$A501) * (INDEX(التشكيل_القديم!$L$5:$S$49, ,7)="عضو سادس"), INDEX(التشكيل_القديم!$L$5:$S$49, ,3)),"")</f>
        <v/>
      </c>
      <c r="I506" s="2171" t="str" cm="1">
        <f t="array" ref="I506">IFERROR(_xlfn.XLOOKUP(1, (INDEX(التشكيل_القديم!$L$5:$S$49, ,6)=$A501) * (INDEX(التشكيل_القديم!$L$5:$S$49, ,7)="عضو سادسر"), INDEX(التشكيل_القديم!$L$5:$S$49, ,4)),"")</f>
        <v/>
      </c>
      <c r="J506" s="6232"/>
      <c r="K506" s="6235"/>
      <c r="L506" s="5675">
        <f>الاعدادات!$D$10</f>
        <v>2026</v>
      </c>
      <c r="M506" s="2016">
        <v>65</v>
      </c>
      <c r="N506" s="107"/>
      <c r="O506" s="107"/>
      <c r="P506" s="107"/>
      <c r="Q506" s="107"/>
      <c r="R506" s="107"/>
      <c r="S506" s="107"/>
      <c r="T506" s="107"/>
      <c r="U506" s="107"/>
      <c r="V506" s="107"/>
      <c r="W506" s="107"/>
      <c r="X506" s="107"/>
      <c r="Y506" s="2020"/>
      <c r="Z506" s="5681">
        <f t="shared" si="3179"/>
        <v>65</v>
      </c>
      <c r="AA506" s="2023"/>
      <c r="AB506" s="110"/>
      <c r="AC506" s="5672">
        <f t="shared" si="3180"/>
        <v>0</v>
      </c>
      <c r="AD506" s="5672">
        <f t="shared" si="3181"/>
        <v>0</v>
      </c>
      <c r="AE506" s="5662">
        <f>BP506+CR506+BP513+CR513+DT506+DT513</f>
        <v>0</v>
      </c>
      <c r="AF506" s="5663">
        <f t="shared" si="3149"/>
        <v>0</v>
      </c>
      <c r="AG506" s="5662">
        <f t="shared" si="3150"/>
        <v>0</v>
      </c>
      <c r="AH506" s="5664">
        <f t="shared" si="3182"/>
        <v>0</v>
      </c>
      <c r="AI506" s="5662">
        <f t="shared" si="3151"/>
        <v>0</v>
      </c>
      <c r="AJ506" s="5662">
        <f t="shared" si="3152"/>
        <v>0</v>
      </c>
      <c r="AK506" s="5662">
        <f t="shared" si="3153"/>
        <v>0</v>
      </c>
      <c r="AL506" s="5662">
        <f t="shared" si="3154"/>
        <v>0</v>
      </c>
      <c r="AM506" s="5663">
        <f t="shared" si="3155"/>
        <v>0</v>
      </c>
      <c r="AN506" s="5665">
        <f t="shared" si="3183"/>
        <v>0</v>
      </c>
      <c r="AO506" s="5665">
        <f t="shared" si="3156"/>
        <v>0</v>
      </c>
      <c r="AP506" s="5665">
        <f>BZ506+DB506+DB513+BZ513+ED506+ED513</f>
        <v>0</v>
      </c>
      <c r="AQ506" s="5663">
        <f t="shared" si="3157"/>
        <v>0</v>
      </c>
      <c r="AR506" s="5666">
        <f>CA506+DC506+CA513+DC513+EE506+EE513</f>
        <v>0</v>
      </c>
      <c r="AS506" s="5673">
        <f t="shared" si="3158"/>
        <v>0</v>
      </c>
      <c r="AT506" s="2023"/>
      <c r="AU506" s="5674">
        <f t="shared" si="3159"/>
        <v>0</v>
      </c>
      <c r="AV506" s="5674">
        <f t="shared" si="3160"/>
        <v>0</v>
      </c>
      <c r="AW506" s="111"/>
      <c r="AX506" s="112"/>
      <c r="AY506" s="65">
        <f t="shared" si="3161"/>
        <v>0</v>
      </c>
      <c r="AZ506" s="113"/>
      <c r="BA506" s="5662">
        <f t="shared" si="3162"/>
        <v>-65</v>
      </c>
      <c r="BB506" s="2159"/>
      <c r="BC506" s="5683">
        <f>الاعدادات!$D$10</f>
        <v>2026</v>
      </c>
      <c r="BD506" s="117"/>
      <c r="BE506" s="118"/>
      <c r="BF506" s="118"/>
      <c r="BG506" s="119"/>
      <c r="BH506" s="119"/>
      <c r="BI506" s="119"/>
      <c r="BJ506" s="120"/>
      <c r="BK506" s="121"/>
      <c r="BL506" s="122"/>
      <c r="BM506" s="122"/>
      <c r="BN506" s="123"/>
      <c r="BO506" s="123"/>
      <c r="BP506" s="124"/>
      <c r="BQ506" s="125">
        <f t="shared" si="3163"/>
        <v>0</v>
      </c>
      <c r="BR506" s="126"/>
      <c r="BS506" s="127"/>
      <c r="BT506" s="128"/>
      <c r="BU506" s="129"/>
      <c r="BV506" s="130"/>
      <c r="BW506" s="131"/>
      <c r="BX506" s="132"/>
      <c r="BY506" s="133"/>
      <c r="BZ506" s="134"/>
      <c r="CA506" s="135"/>
      <c r="CB506" s="136">
        <f t="shared" si="3164"/>
        <v>0</v>
      </c>
      <c r="CC506" s="137"/>
      <c r="CD506" s="128"/>
      <c r="CE506" s="138"/>
      <c r="CF506" s="139"/>
      <c r="CG506" s="118"/>
      <c r="CH506" s="118"/>
      <c r="CI506" s="119"/>
      <c r="CJ506" s="119"/>
      <c r="CK506" s="119"/>
      <c r="CL506" s="120"/>
      <c r="CM506" s="121"/>
      <c r="CN506" s="122"/>
      <c r="CO506" s="122"/>
      <c r="CP506" s="123"/>
      <c r="CQ506" s="123"/>
      <c r="CR506" s="124"/>
      <c r="CS506" s="125">
        <f t="shared" si="3165"/>
        <v>0</v>
      </c>
      <c r="CT506" s="126"/>
      <c r="CU506" s="127"/>
      <c r="CV506" s="128"/>
      <c r="CW506" s="129"/>
      <c r="CX506" s="130"/>
      <c r="CY506" s="131"/>
      <c r="CZ506" s="132"/>
      <c r="DA506" s="133"/>
      <c r="DB506" s="134"/>
      <c r="DC506" s="135"/>
      <c r="DD506" s="140">
        <f>SUM(CS506:DC506)</f>
        <v>0</v>
      </c>
      <c r="DE506" s="137"/>
      <c r="DF506" s="128"/>
      <c r="DG506" s="141"/>
      <c r="DH506" s="139"/>
      <c r="DI506" s="118"/>
      <c r="DJ506" s="118"/>
      <c r="DK506" s="119"/>
      <c r="DL506" s="119"/>
      <c r="DM506" s="119"/>
      <c r="DN506" s="120"/>
      <c r="DO506" s="121"/>
      <c r="DP506" s="122"/>
      <c r="DQ506" s="122"/>
      <c r="DR506" s="123"/>
      <c r="DS506" s="123"/>
      <c r="DT506" s="124"/>
      <c r="DU506" s="125">
        <f t="shared" ref="DU506:DU507" si="3195">DT506+DS506+DR506+DQ506+DP506+DO506+DN506+DM506+DL506+DK506+DJ506+DI506+DH506</f>
        <v>0</v>
      </c>
      <c r="DV506" s="126"/>
      <c r="DW506" s="127"/>
      <c r="DX506" s="128"/>
      <c r="DY506" s="129"/>
      <c r="DZ506" s="130"/>
      <c r="EA506" s="131"/>
      <c r="EB506" s="132"/>
      <c r="EC506" s="133"/>
      <c r="ED506" s="134"/>
      <c r="EE506" s="135"/>
      <c r="EF506" s="140">
        <f>SUM(DU506:EE506)</f>
        <v>0</v>
      </c>
      <c r="EG506" s="137"/>
      <c r="EH506" s="128"/>
      <c r="EI506" s="141"/>
      <c r="EJ506" s="5675">
        <f>الاعدادات!$D$10</f>
        <v>2026</v>
      </c>
      <c r="EK506" s="68">
        <f t="shared" si="3169"/>
        <v>0</v>
      </c>
      <c r="EL506" s="69"/>
      <c r="EM506" s="69"/>
      <c r="EN506" s="70">
        <f t="shared" si="3184"/>
        <v>0</v>
      </c>
      <c r="EO506" s="68">
        <f t="shared" si="3170"/>
        <v>0</v>
      </c>
      <c r="EP506" s="69"/>
      <c r="EQ506" s="69"/>
      <c r="ER506" s="70">
        <f t="shared" si="3185"/>
        <v>0</v>
      </c>
      <c r="ES506" s="68">
        <f t="shared" si="3171"/>
        <v>0</v>
      </c>
      <c r="ET506" s="69"/>
      <c r="EU506" s="71"/>
      <c r="EV506" s="70">
        <f t="shared" si="3172"/>
        <v>0</v>
      </c>
      <c r="EW506" s="68">
        <f t="shared" si="3173"/>
        <v>0</v>
      </c>
      <c r="EX506" s="69"/>
      <c r="EY506" s="70">
        <f t="shared" si="3186"/>
        <v>0</v>
      </c>
      <c r="EZ506" s="68">
        <f t="shared" si="3187"/>
        <v>0</v>
      </c>
      <c r="FA506" s="68">
        <f t="shared" si="3188"/>
        <v>0</v>
      </c>
      <c r="FB506" s="68">
        <f t="shared" si="3189"/>
        <v>0</v>
      </c>
      <c r="FC506" s="68">
        <f t="shared" si="3190"/>
        <v>0</v>
      </c>
      <c r="FD506" s="68">
        <f t="shared" si="3174"/>
        <v>0</v>
      </c>
      <c r="FE506" s="72">
        <f t="shared" si="3175"/>
        <v>0</v>
      </c>
      <c r="FF506" s="72">
        <f t="shared" si="3176"/>
        <v>0</v>
      </c>
      <c r="FG506" s="70">
        <f t="shared" si="3177"/>
        <v>0</v>
      </c>
      <c r="FH506" t="str">
        <f t="shared" si="3178"/>
        <v>wrong</v>
      </c>
      <c r="FK506" s="68">
        <f t="shared" si="3191"/>
        <v>0</v>
      </c>
      <c r="FL506" s="69"/>
      <c r="FM506" s="69"/>
      <c r="FN506" s="70">
        <f t="shared" si="3192"/>
        <v>0</v>
      </c>
      <c r="FO506" s="68">
        <f t="shared" si="3193"/>
        <v>0</v>
      </c>
      <c r="FP506" s="69"/>
      <c r="FQ506" s="69"/>
      <c r="FR506" s="70">
        <f t="shared" si="3194"/>
        <v>0</v>
      </c>
    </row>
    <row r="507" spans="1:174" ht="48" customHeight="1" thickBot="1">
      <c r="A507" s="6229"/>
      <c r="B507" s="6249"/>
      <c r="C507" s="6249"/>
      <c r="D507" s="6249"/>
      <c r="E507" s="6249"/>
      <c r="F507" s="6249"/>
      <c r="G507" s="6249"/>
      <c r="H507" s="2011"/>
      <c r="I507" s="105"/>
      <c r="J507" s="6233"/>
      <c r="K507" s="6236"/>
      <c r="L507" s="115" t="s">
        <v>181</v>
      </c>
      <c r="M507" s="5684">
        <f t="shared" ref="M507:U507" si="3196">SUM(M502:M506)</f>
        <v>156</v>
      </c>
      <c r="N507" s="5684">
        <f t="shared" si="3196"/>
        <v>0</v>
      </c>
      <c r="O507" s="5684">
        <f t="shared" si="3196"/>
        <v>0</v>
      </c>
      <c r="P507" s="5684">
        <f t="shared" si="3196"/>
        <v>0</v>
      </c>
      <c r="Q507" s="5684">
        <f t="shared" si="3196"/>
        <v>0</v>
      </c>
      <c r="R507" s="5684">
        <f t="shared" si="3196"/>
        <v>0</v>
      </c>
      <c r="S507" s="5684">
        <f t="shared" si="3196"/>
        <v>0</v>
      </c>
      <c r="T507" s="5684">
        <f t="shared" si="3196"/>
        <v>0</v>
      </c>
      <c r="U507" s="5684">
        <f t="shared" si="3196"/>
        <v>0</v>
      </c>
      <c r="V507" s="116"/>
      <c r="W507" s="5684">
        <f t="shared" ref="W507:AZ507" si="3197">SUM(W502:W506)</f>
        <v>0</v>
      </c>
      <c r="X507" s="5684">
        <f t="shared" si="3197"/>
        <v>0</v>
      </c>
      <c r="Y507" s="5684">
        <f t="shared" si="3197"/>
        <v>0</v>
      </c>
      <c r="Z507" s="5684">
        <f t="shared" si="3197"/>
        <v>156</v>
      </c>
      <c r="AA507" s="5684">
        <f t="shared" si="3197"/>
        <v>0</v>
      </c>
      <c r="AB507" s="5684">
        <f t="shared" si="3197"/>
        <v>0</v>
      </c>
      <c r="AC507" s="5684">
        <f t="shared" si="3197"/>
        <v>0</v>
      </c>
      <c r="AD507" s="5684">
        <f t="shared" si="3197"/>
        <v>0</v>
      </c>
      <c r="AE507" s="5684">
        <f t="shared" si="3197"/>
        <v>0</v>
      </c>
      <c r="AF507" s="5684">
        <f t="shared" si="3197"/>
        <v>0</v>
      </c>
      <c r="AG507" s="5684">
        <f t="shared" si="3197"/>
        <v>0</v>
      </c>
      <c r="AH507" s="5684">
        <f t="shared" si="3197"/>
        <v>0</v>
      </c>
      <c r="AI507" s="5684">
        <f t="shared" si="3197"/>
        <v>0</v>
      </c>
      <c r="AJ507" s="5684">
        <f t="shared" si="3197"/>
        <v>0</v>
      </c>
      <c r="AK507" s="5684">
        <f t="shared" si="3197"/>
        <v>0</v>
      </c>
      <c r="AL507" s="5684">
        <f t="shared" si="3197"/>
        <v>0</v>
      </c>
      <c r="AM507" s="5684">
        <f t="shared" si="3197"/>
        <v>0</v>
      </c>
      <c r="AN507" s="5684">
        <f t="shared" si="3197"/>
        <v>0</v>
      </c>
      <c r="AO507" s="5684">
        <f t="shared" si="3197"/>
        <v>0</v>
      </c>
      <c r="AP507" s="5684">
        <f t="shared" si="3197"/>
        <v>0</v>
      </c>
      <c r="AQ507" s="5684">
        <f t="shared" si="3197"/>
        <v>0</v>
      </c>
      <c r="AR507" s="5684">
        <f t="shared" si="3197"/>
        <v>0</v>
      </c>
      <c r="AS507" s="5684">
        <f t="shared" si="3197"/>
        <v>0</v>
      </c>
      <c r="AT507" s="5684">
        <f t="shared" si="3197"/>
        <v>0</v>
      </c>
      <c r="AU507" s="5684">
        <f t="shared" si="3197"/>
        <v>0</v>
      </c>
      <c r="AV507" s="5684">
        <f t="shared" si="3197"/>
        <v>0</v>
      </c>
      <c r="AW507" s="5684">
        <f t="shared" si="3197"/>
        <v>0</v>
      </c>
      <c r="AX507" s="5684">
        <f t="shared" si="3197"/>
        <v>0</v>
      </c>
      <c r="AY507" s="5684">
        <f t="shared" si="3197"/>
        <v>0</v>
      </c>
      <c r="AZ507" s="5684">
        <f t="shared" si="3197"/>
        <v>0</v>
      </c>
      <c r="BA507" s="5685">
        <f t="shared" si="3162"/>
        <v>-156</v>
      </c>
      <c r="BB507" s="2159"/>
      <c r="BC507" s="156" t="s">
        <v>181</v>
      </c>
      <c r="BD507" s="840">
        <f t="shared" ref="BD507:BP507" si="3198">SUM(BD502:BD506)</f>
        <v>0</v>
      </c>
      <c r="BE507" s="841">
        <f t="shared" si="3198"/>
        <v>0</v>
      </c>
      <c r="BF507" s="841">
        <f t="shared" si="3198"/>
        <v>0</v>
      </c>
      <c r="BG507" s="841">
        <f t="shared" si="3198"/>
        <v>0</v>
      </c>
      <c r="BH507" s="841">
        <f t="shared" si="3198"/>
        <v>0</v>
      </c>
      <c r="BI507" s="841">
        <f t="shared" si="3198"/>
        <v>0</v>
      </c>
      <c r="BJ507" s="841">
        <f t="shared" si="3198"/>
        <v>0</v>
      </c>
      <c r="BK507" s="841">
        <f t="shared" si="3198"/>
        <v>0</v>
      </c>
      <c r="BL507" s="841">
        <f t="shared" si="3198"/>
        <v>0</v>
      </c>
      <c r="BM507" s="841">
        <f t="shared" si="3198"/>
        <v>0</v>
      </c>
      <c r="BN507" s="841">
        <f t="shared" si="3198"/>
        <v>0</v>
      </c>
      <c r="BO507" s="841">
        <f t="shared" si="3198"/>
        <v>0</v>
      </c>
      <c r="BP507" s="841">
        <f t="shared" si="3198"/>
        <v>0</v>
      </c>
      <c r="BQ507" s="842">
        <f t="shared" si="3163"/>
        <v>0</v>
      </c>
      <c r="BR507" s="841">
        <f t="shared" ref="BR507:CR507" si="3199">SUM(BR502:BR506)</f>
        <v>0</v>
      </c>
      <c r="BS507" s="841">
        <f t="shared" si="3199"/>
        <v>0</v>
      </c>
      <c r="BT507" s="841">
        <f t="shared" si="3199"/>
        <v>0</v>
      </c>
      <c r="BU507" s="841">
        <f t="shared" si="3199"/>
        <v>0</v>
      </c>
      <c r="BV507" s="841">
        <f t="shared" si="3199"/>
        <v>0</v>
      </c>
      <c r="BW507" s="841">
        <f t="shared" si="3199"/>
        <v>0</v>
      </c>
      <c r="BX507" s="841">
        <f t="shared" si="3199"/>
        <v>0</v>
      </c>
      <c r="BY507" s="841">
        <f t="shared" si="3199"/>
        <v>0</v>
      </c>
      <c r="BZ507" s="2030">
        <f t="shared" si="3199"/>
        <v>0</v>
      </c>
      <c r="CA507" s="841">
        <f t="shared" si="3199"/>
        <v>0</v>
      </c>
      <c r="CB507" s="841">
        <f t="shared" si="3199"/>
        <v>0</v>
      </c>
      <c r="CC507" s="841">
        <f t="shared" si="3199"/>
        <v>0</v>
      </c>
      <c r="CD507" s="841">
        <f t="shared" si="3199"/>
        <v>0</v>
      </c>
      <c r="CE507" s="5686">
        <f t="shared" si="3199"/>
        <v>0</v>
      </c>
      <c r="CF507" s="840">
        <f t="shared" si="3199"/>
        <v>0</v>
      </c>
      <c r="CG507" s="841">
        <f t="shared" si="3199"/>
        <v>0</v>
      </c>
      <c r="CH507" s="841">
        <f t="shared" si="3199"/>
        <v>0</v>
      </c>
      <c r="CI507" s="841">
        <f t="shared" si="3199"/>
        <v>0</v>
      </c>
      <c r="CJ507" s="841">
        <f t="shared" si="3199"/>
        <v>0</v>
      </c>
      <c r="CK507" s="841">
        <f t="shared" si="3199"/>
        <v>0</v>
      </c>
      <c r="CL507" s="841">
        <f t="shared" si="3199"/>
        <v>0</v>
      </c>
      <c r="CM507" s="841">
        <f t="shared" si="3199"/>
        <v>0</v>
      </c>
      <c r="CN507" s="841">
        <f t="shared" si="3199"/>
        <v>0</v>
      </c>
      <c r="CO507" s="841">
        <f t="shared" si="3199"/>
        <v>0</v>
      </c>
      <c r="CP507" s="841">
        <f t="shared" si="3199"/>
        <v>0</v>
      </c>
      <c r="CQ507" s="841">
        <f t="shared" si="3199"/>
        <v>0</v>
      </c>
      <c r="CR507" s="841">
        <f t="shared" si="3199"/>
        <v>0</v>
      </c>
      <c r="CS507" s="842">
        <f t="shared" si="3165"/>
        <v>0</v>
      </c>
      <c r="CT507" s="841">
        <f t="shared" ref="CT507:DT507" si="3200">SUM(CT502:CT506)</f>
        <v>0</v>
      </c>
      <c r="CU507" s="841">
        <f t="shared" si="3200"/>
        <v>0</v>
      </c>
      <c r="CV507" s="841">
        <f t="shared" si="3200"/>
        <v>0</v>
      </c>
      <c r="CW507" s="841">
        <f t="shared" si="3200"/>
        <v>0</v>
      </c>
      <c r="CX507" s="841">
        <f t="shared" si="3200"/>
        <v>0</v>
      </c>
      <c r="CY507" s="841">
        <f t="shared" si="3200"/>
        <v>0</v>
      </c>
      <c r="CZ507" s="841">
        <f t="shared" si="3200"/>
        <v>0</v>
      </c>
      <c r="DA507" s="841">
        <f t="shared" si="3200"/>
        <v>0</v>
      </c>
      <c r="DB507" s="2030">
        <f t="shared" si="3200"/>
        <v>0</v>
      </c>
      <c r="DC507" s="841">
        <f t="shared" si="3200"/>
        <v>0</v>
      </c>
      <c r="DD507" s="841">
        <f t="shared" si="3200"/>
        <v>0</v>
      </c>
      <c r="DE507" s="841">
        <f t="shared" si="3200"/>
        <v>0</v>
      </c>
      <c r="DF507" s="841">
        <f t="shared" si="3200"/>
        <v>0</v>
      </c>
      <c r="DG507" s="5686">
        <f t="shared" si="3200"/>
        <v>0</v>
      </c>
      <c r="DH507" s="840">
        <f t="shared" si="3200"/>
        <v>0</v>
      </c>
      <c r="DI507" s="841">
        <f t="shared" si="3200"/>
        <v>0</v>
      </c>
      <c r="DJ507" s="841">
        <f t="shared" si="3200"/>
        <v>0</v>
      </c>
      <c r="DK507" s="841">
        <f t="shared" si="3200"/>
        <v>0</v>
      </c>
      <c r="DL507" s="841">
        <f t="shared" si="3200"/>
        <v>0</v>
      </c>
      <c r="DM507" s="841">
        <f t="shared" si="3200"/>
        <v>0</v>
      </c>
      <c r="DN507" s="841">
        <f t="shared" si="3200"/>
        <v>0</v>
      </c>
      <c r="DO507" s="841">
        <f t="shared" si="3200"/>
        <v>0</v>
      </c>
      <c r="DP507" s="841">
        <f t="shared" si="3200"/>
        <v>0</v>
      </c>
      <c r="DQ507" s="841">
        <f t="shared" si="3200"/>
        <v>0</v>
      </c>
      <c r="DR507" s="841">
        <f t="shared" si="3200"/>
        <v>0</v>
      </c>
      <c r="DS507" s="841">
        <f t="shared" si="3200"/>
        <v>0</v>
      </c>
      <c r="DT507" s="841">
        <f t="shared" si="3200"/>
        <v>0</v>
      </c>
      <c r="DU507" s="842">
        <f t="shared" si="3195"/>
        <v>0</v>
      </c>
      <c r="DV507" s="841">
        <f t="shared" ref="DV507:EI507" si="3201">SUM(DV502:DV506)</f>
        <v>0</v>
      </c>
      <c r="DW507" s="841">
        <f t="shared" si="3201"/>
        <v>0</v>
      </c>
      <c r="DX507" s="841">
        <f t="shared" si="3201"/>
        <v>0</v>
      </c>
      <c r="DY507" s="841">
        <f t="shared" si="3201"/>
        <v>0</v>
      </c>
      <c r="DZ507" s="841">
        <f t="shared" si="3201"/>
        <v>0</v>
      </c>
      <c r="EA507" s="841">
        <f t="shared" si="3201"/>
        <v>0</v>
      </c>
      <c r="EB507" s="841">
        <f t="shared" si="3201"/>
        <v>0</v>
      </c>
      <c r="EC507" s="841">
        <f t="shared" si="3201"/>
        <v>0</v>
      </c>
      <c r="ED507" s="2030">
        <f t="shared" si="3201"/>
        <v>0</v>
      </c>
      <c r="EE507" s="841">
        <f t="shared" si="3201"/>
        <v>0</v>
      </c>
      <c r="EF507" s="841">
        <f t="shared" si="3201"/>
        <v>0</v>
      </c>
      <c r="EG507" s="841">
        <f t="shared" si="3201"/>
        <v>0</v>
      </c>
      <c r="EH507" s="841">
        <f t="shared" si="3201"/>
        <v>0</v>
      </c>
      <c r="EI507" s="5686">
        <f t="shared" si="3201"/>
        <v>0</v>
      </c>
      <c r="EJ507" s="142" t="s">
        <v>106</v>
      </c>
      <c r="EK507" s="846">
        <f t="shared" ref="EK507:EU507" si="3202">SUM(EK502:EK506)</f>
        <v>0</v>
      </c>
      <c r="EL507" s="847">
        <f t="shared" si="3202"/>
        <v>0</v>
      </c>
      <c r="EM507" s="847">
        <f t="shared" si="3202"/>
        <v>0</v>
      </c>
      <c r="EN507" s="848">
        <f t="shared" si="3202"/>
        <v>0</v>
      </c>
      <c r="EO507" s="846">
        <f t="shared" si="3202"/>
        <v>0</v>
      </c>
      <c r="EP507" s="847">
        <f t="shared" si="3202"/>
        <v>0</v>
      </c>
      <c r="EQ507" s="847">
        <f t="shared" si="3202"/>
        <v>0</v>
      </c>
      <c r="ER507" s="848">
        <f t="shared" si="3202"/>
        <v>0</v>
      </c>
      <c r="ES507" s="846">
        <f t="shared" si="3202"/>
        <v>0</v>
      </c>
      <c r="ET507" s="847">
        <f t="shared" si="3202"/>
        <v>0</v>
      </c>
      <c r="EU507" s="848">
        <f t="shared" si="3202"/>
        <v>0</v>
      </c>
      <c r="EV507" s="849">
        <f t="shared" si="3172"/>
        <v>0</v>
      </c>
      <c r="EW507" s="846">
        <f t="shared" ref="EW507:FC507" si="3203">SUM(EW502:EW506)</f>
        <v>0</v>
      </c>
      <c r="EX507" s="847">
        <f t="shared" si="3203"/>
        <v>0</v>
      </c>
      <c r="EY507" s="848">
        <f t="shared" si="3203"/>
        <v>0</v>
      </c>
      <c r="EZ507" s="846">
        <f t="shared" si="3203"/>
        <v>0</v>
      </c>
      <c r="FA507" s="847">
        <f t="shared" si="3203"/>
        <v>0</v>
      </c>
      <c r="FB507" s="847">
        <f t="shared" si="3203"/>
        <v>0</v>
      </c>
      <c r="FC507" s="848">
        <f t="shared" si="3203"/>
        <v>0</v>
      </c>
      <c r="FD507" s="850">
        <f t="shared" si="3174"/>
        <v>0</v>
      </c>
      <c r="FE507" s="851">
        <f t="shared" si="3175"/>
        <v>0</v>
      </c>
      <c r="FF507" s="851">
        <f t="shared" si="3176"/>
        <v>0</v>
      </c>
      <c r="FG507" s="849">
        <f t="shared" si="3177"/>
        <v>0</v>
      </c>
      <c r="FI507" s="5651"/>
      <c r="FJ507" s="5651"/>
      <c r="FK507" s="846">
        <f>SUM(FK502:FK506)</f>
        <v>0</v>
      </c>
      <c r="FL507" s="847">
        <f t="shared" ref="FL507:FM507" si="3204">SUM(FL504:FL506)</f>
        <v>0</v>
      </c>
      <c r="FM507" s="847">
        <f t="shared" si="3204"/>
        <v>0</v>
      </c>
      <c r="FN507" s="848">
        <f>SUM(FN502:FN506)</f>
        <v>0</v>
      </c>
      <c r="FO507" s="846">
        <f>SUM(FO502:FO506)</f>
        <v>0</v>
      </c>
      <c r="FP507" s="847">
        <f t="shared" ref="FP507:FQ507" si="3205">SUM(FP504:FP506)</f>
        <v>0</v>
      </c>
      <c r="FQ507" s="847">
        <f t="shared" si="3205"/>
        <v>0</v>
      </c>
      <c r="FR507" s="848">
        <f>SUM(FR502:FR506)</f>
        <v>0</v>
      </c>
    </row>
    <row r="508" spans="1:174" ht="48" customHeight="1" thickBot="1">
      <c r="A508" s="6311" t="s">
        <v>73</v>
      </c>
      <c r="B508" s="6312"/>
      <c r="C508" s="6312"/>
      <c r="D508" s="6312"/>
      <c r="E508" s="6312"/>
      <c r="F508" s="6312"/>
      <c r="G508" s="6312"/>
      <c r="H508" s="6312"/>
      <c r="I508" s="6312"/>
      <c r="J508" s="6313"/>
      <c r="K508" s="114">
        <v>34</v>
      </c>
      <c r="L508" s="148"/>
      <c r="M508" s="148"/>
      <c r="N508" s="148"/>
      <c r="O508" s="149"/>
      <c r="P508" s="149"/>
      <c r="Q508" s="149"/>
      <c r="R508" s="148"/>
      <c r="S508" s="148"/>
      <c r="T508" s="148"/>
      <c r="U508" s="148"/>
      <c r="V508" s="148"/>
      <c r="W508" s="148"/>
      <c r="X508" s="148"/>
      <c r="Y508" s="148"/>
      <c r="Z508" s="149"/>
      <c r="AA508" s="149"/>
      <c r="AB508" s="149"/>
      <c r="AC508" s="148"/>
      <c r="AD508" s="148"/>
      <c r="AE508" s="148"/>
      <c r="AF508" s="2163"/>
      <c r="AG508" s="148"/>
      <c r="AH508" s="151"/>
      <c r="AI508" s="148"/>
      <c r="AJ508" s="148"/>
      <c r="AK508" s="148"/>
      <c r="AL508" s="148"/>
      <c r="AM508" s="2163"/>
      <c r="AN508" s="151"/>
      <c r="AO508" s="151"/>
      <c r="AP508" s="151"/>
      <c r="AQ508" s="151"/>
      <c r="AR508" s="151"/>
      <c r="AS508" s="2164"/>
      <c r="AT508" s="148"/>
      <c r="AU508" s="148"/>
      <c r="AV508" s="148"/>
      <c r="AW508" s="148"/>
      <c r="AX508" s="148"/>
      <c r="AY508" s="2164"/>
      <c r="AZ508" s="148"/>
      <c r="BA508" s="148"/>
      <c r="BB508" s="2165"/>
      <c r="BC508" s="1996"/>
      <c r="BD508" s="5653">
        <f>_xlfn.XLOOKUP(B503,التشكيل_القديم!$M$5:$M$39,التشكيل_القديم!$L$5:$L$39,0,0)</f>
        <v>30</v>
      </c>
      <c r="BE508" s="6200" t="str">
        <f>"(3)             "&amp; "عضو يسار الدائرة  /  "  &amp;B503</f>
        <v>(3)             عضو يسار الدائرة  /  محمد فتحي محمد علي عرايس</v>
      </c>
      <c r="BF508" s="6200"/>
      <c r="BG508" s="6200"/>
      <c r="BH508" s="6200"/>
      <c r="BI508" s="6200"/>
      <c r="BJ508" s="6200"/>
      <c r="BK508" s="6200"/>
      <c r="BL508" s="6200"/>
      <c r="BM508" s="6200"/>
      <c r="BN508" s="6200"/>
      <c r="BO508" s="6200"/>
      <c r="BP508" s="6200"/>
      <c r="BQ508" s="6200"/>
      <c r="BR508" s="6200"/>
      <c r="BS508" s="6200"/>
      <c r="BT508" s="6200"/>
      <c r="BU508" s="6200"/>
      <c r="BV508" s="6200"/>
      <c r="BW508" s="6200"/>
      <c r="BX508" s="6200"/>
      <c r="BY508" s="6200"/>
      <c r="BZ508" s="6200"/>
      <c r="CA508" s="6200"/>
      <c r="CB508" s="6200"/>
      <c r="CC508" s="6200"/>
      <c r="CD508" s="6200"/>
      <c r="CE508" s="6201"/>
      <c r="CF508" s="5687">
        <f>_xlfn.XLOOKUP(B504,التشكيل_القديم!$M$5:$M$39,التشكيل_القديم!$L$5:$L$39,0,0)</f>
        <v>31</v>
      </c>
      <c r="CG508" s="6369" t="str">
        <f>IF(B504&lt;&gt;"", "(4)             "&amp; "عضو يسار اليسار  الدائرة  /  "  &amp;B504,"لا يوجد عضو رابع")</f>
        <v>(4)             عضو يسار اليسار  الدائرة  /  محمد سيد درويش متولي القطيري</v>
      </c>
      <c r="CH508" s="6200"/>
      <c r="CI508" s="6200"/>
      <c r="CJ508" s="6200"/>
      <c r="CK508" s="6200"/>
      <c r="CL508" s="6200"/>
      <c r="CM508" s="6200"/>
      <c r="CN508" s="6200"/>
      <c r="CO508" s="6200"/>
      <c r="CP508" s="6200"/>
      <c r="CQ508" s="6200"/>
      <c r="CR508" s="6200"/>
      <c r="CS508" s="6200"/>
      <c r="CT508" s="6200"/>
      <c r="CU508" s="6200"/>
      <c r="CV508" s="6200"/>
      <c r="CW508" s="6200"/>
      <c r="CX508" s="6200"/>
      <c r="CY508" s="6200"/>
      <c r="CZ508" s="6200"/>
      <c r="DA508" s="6200"/>
      <c r="DB508" s="6200"/>
      <c r="DC508" s="6200"/>
      <c r="DD508" s="6200"/>
      <c r="DE508" s="6200"/>
      <c r="DF508" s="6200"/>
      <c r="DG508" s="6201"/>
      <c r="DH508" s="5687">
        <f>_xlfn.XLOOKUP(B506,التشكيل_القديم!$M$5:$M$39,التشكيل_القديم!$L$5:$L$39,0,0)</f>
        <v>0</v>
      </c>
      <c r="DI508" s="6200" t="str">
        <f xml:space="preserve"> IF(B506&lt;&gt;"","(6)             "&amp;"عضو يسار يسار يسار اليسار  الدائرة  /  "  &amp;B506,"لا يوجد عضو سادس")</f>
        <v>لا يوجد عضو سادس</v>
      </c>
      <c r="DJ508" s="6200"/>
      <c r="DK508" s="6200"/>
      <c r="DL508" s="6200"/>
      <c r="DM508" s="6200"/>
      <c r="DN508" s="6200"/>
      <c r="DO508" s="6200"/>
      <c r="DP508" s="6200"/>
      <c r="DQ508" s="6200"/>
      <c r="DR508" s="6200"/>
      <c r="DS508" s="6200"/>
      <c r="DT508" s="6200"/>
      <c r="DU508" s="6200"/>
      <c r="DV508" s="6200"/>
      <c r="DW508" s="6200"/>
      <c r="DX508" s="6200"/>
      <c r="DY508" s="6200"/>
      <c r="DZ508" s="6200"/>
      <c r="EA508" s="6200"/>
      <c r="EB508" s="6200"/>
      <c r="EC508" s="6200"/>
      <c r="ED508" s="6200"/>
      <c r="EE508" s="6200"/>
      <c r="EF508" s="6200"/>
      <c r="EG508" s="6200"/>
      <c r="EH508" s="6200"/>
      <c r="EI508" s="6201"/>
      <c r="EJ508" s="162"/>
      <c r="EK508" s="6348" t="s">
        <v>23</v>
      </c>
      <c r="EL508" s="6349"/>
      <c r="EM508" s="6349"/>
      <c r="EN508" s="6350"/>
      <c r="EO508" s="6370" t="s">
        <v>33</v>
      </c>
      <c r="EP508" s="6370"/>
      <c r="EQ508" s="6370"/>
      <c r="ER508" s="6371"/>
      <c r="ES508" s="6351" t="s">
        <v>184</v>
      </c>
      <c r="ET508" s="6352"/>
      <c r="EU508" s="6352"/>
      <c r="EV508" s="6353"/>
      <c r="EW508" s="6366" t="s">
        <v>185</v>
      </c>
      <c r="EX508" s="6367"/>
      <c r="EY508" s="6367"/>
      <c r="EZ508" s="6368"/>
      <c r="FA508" s="6354" t="s">
        <v>200</v>
      </c>
      <c r="FB508" s="6355"/>
      <c r="FC508" s="6355"/>
      <c r="FD508" s="6356"/>
      <c r="FE508" s="6338" t="s">
        <v>597</v>
      </c>
      <c r="FF508" s="6339"/>
      <c r="FG508" s="6339"/>
      <c r="FH508" s="6340"/>
      <c r="FI508" s="852" t="s">
        <v>205</v>
      </c>
      <c r="FJ508" s="838" t="s">
        <v>190</v>
      </c>
      <c r="FK508" s="838" t="s">
        <v>203</v>
      </c>
      <c r="FL508" s="838" t="s">
        <v>204</v>
      </c>
      <c r="FM508" s="839" t="s">
        <v>116</v>
      </c>
    </row>
    <row r="509" spans="1:174" ht="48" customHeight="1" thickBot="1">
      <c r="A509" s="6202" t="str">
        <f>IF(AND(FH502="ok",FH503="ok",FH504="ok",FH505="ok",FH506="ok", H509 &lt;&gt;"فارغ"),"ok","wrong")</f>
        <v>wrong</v>
      </c>
      <c r="B509" s="6203"/>
      <c r="C509" s="6203"/>
      <c r="D509" s="6203"/>
      <c r="E509" s="6203"/>
      <c r="F509" s="6203"/>
      <c r="G509" s="6204"/>
      <c r="H509" s="6208" t="str">
        <f>IF(Z507=0,"فارغ","")</f>
        <v/>
      </c>
      <c r="I509" s="6209"/>
      <c r="J509" s="6209"/>
      <c r="K509" s="6209"/>
      <c r="L509" s="5677" t="str">
        <f>الاعدادات!$D$6</f>
        <v>2022 وما قبلها</v>
      </c>
      <c r="M509" s="149"/>
      <c r="N509" s="149"/>
      <c r="O509" s="149"/>
      <c r="P509" s="149"/>
      <c r="Q509" s="149"/>
      <c r="R509" s="148"/>
      <c r="S509" s="148"/>
      <c r="T509" s="148"/>
      <c r="U509" s="148"/>
      <c r="V509" s="148"/>
      <c r="W509" s="148"/>
      <c r="X509" s="148"/>
      <c r="Y509" s="148"/>
      <c r="Z509" s="2166"/>
      <c r="AA509" s="148"/>
      <c r="AB509" s="148"/>
      <c r="AC509" s="148"/>
      <c r="AD509" s="148"/>
      <c r="AE509" s="148"/>
      <c r="AF509" s="2163"/>
      <c r="AG509" s="148"/>
      <c r="AH509" s="151"/>
      <c r="AI509" s="148"/>
      <c r="AJ509" s="148"/>
      <c r="AK509" s="148"/>
      <c r="AL509" s="148"/>
      <c r="AM509" s="2163"/>
      <c r="AN509" s="151"/>
      <c r="AO509" s="151"/>
      <c r="AP509" s="151"/>
      <c r="AQ509" s="151"/>
      <c r="AR509" s="151"/>
      <c r="AS509" s="2164"/>
      <c r="AT509" s="148"/>
      <c r="AU509" s="148"/>
      <c r="AV509" s="148"/>
      <c r="AW509" s="148"/>
      <c r="AX509" s="148"/>
      <c r="AY509" s="2164"/>
      <c r="AZ509" s="148"/>
      <c r="BA509" s="148"/>
      <c r="BB509" s="2165"/>
      <c r="BC509" s="5683" t="str">
        <f>الاعدادات!$D$6</f>
        <v>2022 وما قبلها</v>
      </c>
      <c r="BD509" s="76"/>
      <c r="BE509" s="83"/>
      <c r="BF509" s="83"/>
      <c r="BG509" s="84"/>
      <c r="BH509" s="84"/>
      <c r="BI509" s="84"/>
      <c r="BJ509" s="85"/>
      <c r="BK509" s="86"/>
      <c r="BL509" s="87"/>
      <c r="BM509" s="87"/>
      <c r="BN509" s="88"/>
      <c r="BO509" s="88"/>
      <c r="BP509" s="89"/>
      <c r="BQ509" s="77">
        <f t="shared" ref="BQ509:BQ514" si="3206">BP509+BO509+BN509+BM509+BL509+BK509+BJ509+BI509+BH509+BG509+BF509+BE509+BD509</f>
        <v>0</v>
      </c>
      <c r="BR509" s="90"/>
      <c r="BS509" s="91"/>
      <c r="BT509" s="92"/>
      <c r="BU509" s="93"/>
      <c r="BV509" s="94"/>
      <c r="BW509" s="95"/>
      <c r="BX509" s="96"/>
      <c r="BY509" s="97"/>
      <c r="BZ509" s="98"/>
      <c r="CA509" s="99"/>
      <c r="CB509" s="79">
        <f t="shared" ref="CB509:CB513" si="3207">CA509+BZ509+BY509+BX509+BW509+BV509+BU509+BT509+BS509+BR509+BQ509</f>
        <v>0</v>
      </c>
      <c r="CC509" s="80"/>
      <c r="CD509" s="78"/>
      <c r="CE509" s="102"/>
      <c r="CF509" s="82"/>
      <c r="CG509" s="83"/>
      <c r="CH509" s="83"/>
      <c r="CI509" s="84"/>
      <c r="CJ509" s="84"/>
      <c r="CK509" s="84"/>
      <c r="CL509" s="85"/>
      <c r="CM509" s="86"/>
      <c r="CN509" s="87"/>
      <c r="CO509" s="87"/>
      <c r="CP509" s="88"/>
      <c r="CQ509" s="88"/>
      <c r="CR509" s="89"/>
      <c r="CS509" s="77">
        <f t="shared" ref="CS509:CS514" si="3208">CR509+CQ509+CP509+CO509+CN509+CM509+CL509+CK509+CJ509+CI509+CH509+CG509+CF509</f>
        <v>0</v>
      </c>
      <c r="CT509" s="90"/>
      <c r="CU509" s="168"/>
      <c r="CV509" s="92"/>
      <c r="CW509" s="93"/>
      <c r="CX509" s="94"/>
      <c r="CY509" s="95"/>
      <c r="CZ509" s="96"/>
      <c r="DA509" s="97"/>
      <c r="DB509" s="98"/>
      <c r="DC509" s="99"/>
      <c r="DD509" s="79">
        <f t="shared" ref="DD509:DD513" si="3209">SUM(CS509:DC509)</f>
        <v>0</v>
      </c>
      <c r="DE509" s="80"/>
      <c r="DF509" s="78"/>
      <c r="DG509" s="102"/>
      <c r="DH509" s="82"/>
      <c r="DI509" s="83"/>
      <c r="DJ509" s="83"/>
      <c r="DK509" s="84"/>
      <c r="DL509" s="84"/>
      <c r="DM509" s="84"/>
      <c r="DN509" s="85"/>
      <c r="DO509" s="86"/>
      <c r="DP509" s="87"/>
      <c r="DQ509" s="87"/>
      <c r="DR509" s="88"/>
      <c r="DS509" s="88"/>
      <c r="DT509" s="89"/>
      <c r="DU509" s="77">
        <f t="shared" ref="DU509:DU514" si="3210">DT509+DS509+DR509+DQ509+DP509+DO509+DN509+DM509+DL509+DK509+DJ509+DI509+DH509</f>
        <v>0</v>
      </c>
      <c r="DV509" s="90"/>
      <c r="DW509" s="168"/>
      <c r="DX509" s="92"/>
      <c r="DY509" s="93"/>
      <c r="DZ509" s="94"/>
      <c r="EA509" s="95"/>
      <c r="EB509" s="96"/>
      <c r="EC509" s="97"/>
      <c r="ED509" s="98"/>
      <c r="EE509" s="99"/>
      <c r="EF509" s="79">
        <f t="shared" ref="EF509:EF513" si="3211">SUM(DU509:EE509)</f>
        <v>0</v>
      </c>
      <c r="EG509" s="80"/>
      <c r="EH509" s="78"/>
      <c r="EI509" s="102"/>
      <c r="EJ509" s="162" t="s">
        <v>163</v>
      </c>
      <c r="EK509" s="838" t="s">
        <v>190</v>
      </c>
      <c r="EL509" s="838" t="s">
        <v>203</v>
      </c>
      <c r="EM509" s="838" t="s">
        <v>204</v>
      </c>
      <c r="EN509" s="839" t="s">
        <v>116</v>
      </c>
      <c r="EO509" s="838" t="s">
        <v>190</v>
      </c>
      <c r="EP509" s="838" t="s">
        <v>203</v>
      </c>
      <c r="EQ509" s="838" t="s">
        <v>204</v>
      </c>
      <c r="ER509" s="839" t="s">
        <v>116</v>
      </c>
      <c r="ES509" s="838" t="s">
        <v>190</v>
      </c>
      <c r="ET509" s="838" t="s">
        <v>203</v>
      </c>
      <c r="EU509" s="838" t="s">
        <v>204</v>
      </c>
      <c r="EV509" s="839" t="s">
        <v>116</v>
      </c>
      <c r="EW509" s="838" t="s">
        <v>190</v>
      </c>
      <c r="EX509" s="838" t="s">
        <v>203</v>
      </c>
      <c r="EY509" s="838" t="s">
        <v>204</v>
      </c>
      <c r="EZ509" s="839" t="s">
        <v>116</v>
      </c>
      <c r="FA509" s="838" t="s">
        <v>190</v>
      </c>
      <c r="FB509" s="838" t="s">
        <v>203</v>
      </c>
      <c r="FC509" s="838" t="s">
        <v>204</v>
      </c>
      <c r="FD509" s="839" t="s">
        <v>116</v>
      </c>
      <c r="FE509" s="838" t="s">
        <v>190</v>
      </c>
      <c r="FF509" s="838" t="s">
        <v>203</v>
      </c>
      <c r="FG509" s="838" t="s">
        <v>204</v>
      </c>
      <c r="FH509" s="839" t="s">
        <v>116</v>
      </c>
      <c r="FI509" s="836" t="s">
        <v>23</v>
      </c>
      <c r="FJ509" s="166">
        <f>EK514</f>
        <v>0</v>
      </c>
      <c r="FK509" s="166">
        <f>EL514</f>
        <v>0</v>
      </c>
      <c r="FL509" s="166">
        <f t="shared" ref="FL509" si="3212">EM514</f>
        <v>0</v>
      </c>
      <c r="FM509" s="166">
        <f t="shared" ref="FM509" si="3213">EN514</f>
        <v>0</v>
      </c>
    </row>
    <row r="510" spans="1:174" ht="48" customHeight="1" thickBot="1">
      <c r="A510" s="6205"/>
      <c r="B510" s="6206"/>
      <c r="C510" s="6206"/>
      <c r="D510" s="6206"/>
      <c r="E510" s="6206"/>
      <c r="F510" s="6206"/>
      <c r="G510" s="6207"/>
      <c r="H510" s="6208"/>
      <c r="I510" s="6209"/>
      <c r="J510" s="6209"/>
      <c r="K510" s="6209"/>
      <c r="L510" s="5675">
        <f>الاعدادات!$D$7</f>
        <v>2023</v>
      </c>
      <c r="M510" s="148"/>
      <c r="N510" s="148"/>
      <c r="O510" s="148"/>
      <c r="P510" s="148"/>
      <c r="Q510" s="148"/>
      <c r="R510" s="148"/>
      <c r="S510" s="148"/>
      <c r="T510" s="148"/>
      <c r="U510" s="148"/>
      <c r="V510" s="148"/>
      <c r="W510" s="148"/>
      <c r="X510" s="148"/>
      <c r="Y510" s="148"/>
      <c r="Z510" s="2166"/>
      <c r="AA510" s="148"/>
      <c r="AB510" s="148"/>
      <c r="AC510" s="148"/>
      <c r="AD510" s="148"/>
      <c r="AE510" s="148"/>
      <c r="AF510" s="2163"/>
      <c r="AG510" s="148"/>
      <c r="AH510" s="151"/>
      <c r="AI510" s="148"/>
      <c r="AJ510" s="148"/>
      <c r="AK510" s="148"/>
      <c r="AL510" s="148"/>
      <c r="AM510" s="2163"/>
      <c r="AN510" s="151"/>
      <c r="AO510" s="151"/>
      <c r="AP510" s="151"/>
      <c r="AQ510" s="151"/>
      <c r="AR510" s="151"/>
      <c r="AS510" s="2164"/>
      <c r="AT510" s="148"/>
      <c r="AU510" s="148"/>
      <c r="AV510" s="148"/>
      <c r="AW510" s="148"/>
      <c r="AX510" s="148"/>
      <c r="AY510" s="2164"/>
      <c r="AZ510" s="148"/>
      <c r="BA510" s="148"/>
      <c r="BB510" s="2165"/>
      <c r="BC510" s="5683">
        <f>الاعدادات!$D$7</f>
        <v>2023</v>
      </c>
      <c r="BD510" s="82"/>
      <c r="BE510" s="83"/>
      <c r="BF510" s="83"/>
      <c r="BG510" s="84"/>
      <c r="BH510" s="84"/>
      <c r="BI510" s="84"/>
      <c r="BJ510" s="85"/>
      <c r="BK510" s="86"/>
      <c r="BL510" s="87"/>
      <c r="BM510" s="87"/>
      <c r="BN510" s="88"/>
      <c r="BO510" s="88"/>
      <c r="BP510" s="89"/>
      <c r="BQ510" s="77">
        <f t="shared" si="3206"/>
        <v>0</v>
      </c>
      <c r="BR510" s="90"/>
      <c r="BS510" s="91"/>
      <c r="BT510" s="92"/>
      <c r="BU510" s="93"/>
      <c r="BV510" s="94"/>
      <c r="BW510" s="95"/>
      <c r="BX510" s="96"/>
      <c r="BY510" s="97"/>
      <c r="BZ510" s="98"/>
      <c r="CA510" s="99"/>
      <c r="CB510" s="79">
        <f t="shared" si="3207"/>
        <v>0</v>
      </c>
      <c r="CC510" s="104"/>
      <c r="CD510" s="92"/>
      <c r="CE510" s="102"/>
      <c r="CF510" s="82"/>
      <c r="CG510" s="83"/>
      <c r="CH510" s="83"/>
      <c r="CI510" s="84"/>
      <c r="CJ510" s="84"/>
      <c r="CK510" s="84"/>
      <c r="CL510" s="85"/>
      <c r="CM510" s="86"/>
      <c r="CN510" s="87"/>
      <c r="CO510" s="87"/>
      <c r="CP510" s="88"/>
      <c r="CQ510" s="88"/>
      <c r="CR510" s="89"/>
      <c r="CS510" s="77">
        <f t="shared" si="3208"/>
        <v>0</v>
      </c>
      <c r="CT510" s="90"/>
      <c r="CU510" s="168"/>
      <c r="CV510" s="92"/>
      <c r="CW510" s="93"/>
      <c r="CX510" s="94"/>
      <c r="CY510" s="95"/>
      <c r="CZ510" s="96"/>
      <c r="DA510" s="97"/>
      <c r="DB510" s="98"/>
      <c r="DC510" s="99"/>
      <c r="DD510" s="79">
        <f t="shared" si="3209"/>
        <v>0</v>
      </c>
      <c r="DE510" s="104"/>
      <c r="DF510" s="92"/>
      <c r="DG510" s="102"/>
      <c r="DH510" s="82"/>
      <c r="DI510" s="83"/>
      <c r="DJ510" s="83"/>
      <c r="DK510" s="84"/>
      <c r="DL510" s="84"/>
      <c r="DM510" s="84"/>
      <c r="DN510" s="85"/>
      <c r="DO510" s="86"/>
      <c r="DP510" s="87"/>
      <c r="DQ510" s="87"/>
      <c r="DR510" s="88"/>
      <c r="DS510" s="88"/>
      <c r="DT510" s="89"/>
      <c r="DU510" s="77">
        <f t="shared" si="3210"/>
        <v>0</v>
      </c>
      <c r="DV510" s="90"/>
      <c r="DW510" s="168"/>
      <c r="DX510" s="92"/>
      <c r="DY510" s="93"/>
      <c r="DZ510" s="94"/>
      <c r="EA510" s="95"/>
      <c r="EB510" s="96"/>
      <c r="EC510" s="97"/>
      <c r="ED510" s="98"/>
      <c r="EE510" s="99"/>
      <c r="EF510" s="79">
        <f t="shared" si="3211"/>
        <v>0</v>
      </c>
      <c r="EG510" s="104"/>
      <c r="EH510" s="92"/>
      <c r="EI510" s="102"/>
      <c r="EJ510" s="5675" t="str">
        <f>الاعدادات!$D$6</f>
        <v>2022 وما قبلها</v>
      </c>
      <c r="EK510" s="163">
        <f t="shared" ref="EK510:EK514" si="3214">BQ502</f>
        <v>0</v>
      </c>
      <c r="EL510" s="164">
        <f t="shared" ref="EL510:EL514" si="3215">BR502</f>
        <v>0</v>
      </c>
      <c r="EM510" s="164">
        <f>BS502+BT502+BU502+BV502+BW502</f>
        <v>0</v>
      </c>
      <c r="EN510" s="165">
        <f>BX502+BY502+BZ502+CA502</f>
        <v>0</v>
      </c>
      <c r="EO510" s="166">
        <f t="shared" ref="EO510:EO514" si="3216">CS502</f>
        <v>0</v>
      </c>
      <c r="EP510" s="164">
        <f t="shared" ref="EP510:EP514" si="3217">CT502</f>
        <v>0</v>
      </c>
      <c r="EQ510" s="164">
        <f>CU502+CV502+CW502+CX502+CY502</f>
        <v>0</v>
      </c>
      <c r="ER510" s="165">
        <f>CZ502+DA502+DB502+DC502</f>
        <v>0</v>
      </c>
      <c r="ES510" s="166">
        <f t="shared" ref="ES510:ES514" si="3218">BQ509</f>
        <v>0</v>
      </c>
      <c r="ET510" s="164">
        <f t="shared" ref="ET510:ET514" si="3219">BR509</f>
        <v>0</v>
      </c>
      <c r="EU510" s="164">
        <f>BS509+BT509+BU509+BV509+BW509</f>
        <v>0</v>
      </c>
      <c r="EV510" s="165">
        <f>BX509+BY509+BZ509+CA509</f>
        <v>0</v>
      </c>
      <c r="EW510" s="166">
        <f t="shared" ref="EW510:EW514" si="3220">CS509</f>
        <v>0</v>
      </c>
      <c r="EX510" s="164">
        <f t="shared" ref="EX510:EX514" si="3221">CT509</f>
        <v>0</v>
      </c>
      <c r="EY510" s="164">
        <f>CU509+CV509+CW509+CX509+CY509</f>
        <v>0</v>
      </c>
      <c r="EZ510" s="167">
        <f>CZ509+DA509+DB509+DC509</f>
        <v>0</v>
      </c>
      <c r="FA510" s="166">
        <f t="shared" ref="FA510:FA514" si="3222">DU502</f>
        <v>0</v>
      </c>
      <c r="FB510" s="164">
        <f t="shared" ref="FB510:FB514" si="3223">DV502</f>
        <v>0</v>
      </c>
      <c r="FC510" s="164">
        <f>DW502+DX502+DY502+DZ502+EA502</f>
        <v>0</v>
      </c>
      <c r="FD510" s="167">
        <f>EB502+EC502+ED502+EE502</f>
        <v>0</v>
      </c>
      <c r="FE510" s="166">
        <f t="shared" ref="FE510:FE514" si="3224">DU509</f>
        <v>0</v>
      </c>
      <c r="FF510" s="164">
        <f t="shared" ref="FF510:FF514" si="3225">DV509</f>
        <v>0</v>
      </c>
      <c r="FG510" s="164">
        <f>DW509+DX509+DY509+DZ509+EA509</f>
        <v>0</v>
      </c>
      <c r="FH510" s="167">
        <f>EB509+EC509+ED509+EE509</f>
        <v>0</v>
      </c>
      <c r="FI510" s="837" t="s">
        <v>33</v>
      </c>
      <c r="FJ510" s="169">
        <f>EO514</f>
        <v>0</v>
      </c>
      <c r="FK510" s="169">
        <f t="shared" ref="FK510" si="3226">EP514</f>
        <v>0</v>
      </c>
      <c r="FL510" s="169">
        <f t="shared" ref="FL510" si="3227">EQ514</f>
        <v>0</v>
      </c>
      <c r="FM510" s="169">
        <f t="shared" ref="FM510" si="3228">ER514</f>
        <v>0</v>
      </c>
    </row>
    <row r="511" spans="1:174" ht="48" customHeight="1" thickBot="1">
      <c r="A511" s="143"/>
      <c r="B511" s="157"/>
      <c r="C511" s="157"/>
      <c r="D511" s="157"/>
      <c r="E511" s="158"/>
      <c r="F511" s="158"/>
      <c r="G511" s="159"/>
      <c r="H511" s="144"/>
      <c r="I511" s="144"/>
      <c r="J511" s="145"/>
      <c r="K511" s="146"/>
      <c r="L511" s="5675">
        <f>الاعدادات!$D$8</f>
        <v>2024</v>
      </c>
      <c r="M511" s="148"/>
      <c r="N511" s="148"/>
      <c r="O511" s="148"/>
      <c r="P511" s="148"/>
      <c r="Q511" s="148"/>
      <c r="R511" s="148"/>
      <c r="S511" s="148"/>
      <c r="T511" s="148"/>
      <c r="U511" s="148"/>
      <c r="V511" s="148"/>
      <c r="W511" s="148"/>
      <c r="X511" s="148"/>
      <c r="Y511" s="148"/>
      <c r="Z511" s="2166"/>
      <c r="AA511" s="148"/>
      <c r="AB511" s="148"/>
      <c r="AC511" s="148"/>
      <c r="AD511" s="148"/>
      <c r="AE511" s="148"/>
      <c r="AF511" s="2163"/>
      <c r="AG511" s="148"/>
      <c r="AH511" s="151"/>
      <c r="AI511" s="148"/>
      <c r="AJ511" s="148"/>
      <c r="AK511" s="148"/>
      <c r="AL511" s="148"/>
      <c r="AM511" s="2163"/>
      <c r="AN511" s="151"/>
      <c r="AO511" s="151"/>
      <c r="AP511" s="151"/>
      <c r="AQ511" s="151"/>
      <c r="AR511" s="151"/>
      <c r="AS511" s="2164"/>
      <c r="AT511" s="148"/>
      <c r="AU511" s="148"/>
      <c r="AV511" s="148"/>
      <c r="AW511" s="148"/>
      <c r="AX511" s="148"/>
      <c r="AY511" s="2164"/>
      <c r="AZ511" s="148"/>
      <c r="BA511" s="148"/>
      <c r="BB511" s="2165"/>
      <c r="BC511" s="5683">
        <f>الاعدادات!$D$8</f>
        <v>2024</v>
      </c>
      <c r="BD511" s="82"/>
      <c r="BE511" s="83"/>
      <c r="BF511" s="83"/>
      <c r="BG511" s="84"/>
      <c r="BH511" s="84"/>
      <c r="BI511" s="84"/>
      <c r="BJ511" s="85"/>
      <c r="BK511" s="86"/>
      <c r="BL511" s="87"/>
      <c r="BM511" s="87"/>
      <c r="BN511" s="88"/>
      <c r="BO511" s="88"/>
      <c r="BP511" s="89"/>
      <c r="BQ511" s="77">
        <f t="shared" si="3206"/>
        <v>0</v>
      </c>
      <c r="BR511" s="90"/>
      <c r="BS511" s="91"/>
      <c r="BT511" s="92"/>
      <c r="BU511" s="93"/>
      <c r="BV511" s="94"/>
      <c r="BW511" s="95"/>
      <c r="BX511" s="96"/>
      <c r="BY511" s="97"/>
      <c r="BZ511" s="98"/>
      <c r="CA511" s="99"/>
      <c r="CB511" s="79">
        <f t="shared" si="3207"/>
        <v>0</v>
      </c>
      <c r="CC511" s="104"/>
      <c r="CD511" s="92"/>
      <c r="CE511" s="102"/>
      <c r="CF511" s="82"/>
      <c r="CG511" s="83"/>
      <c r="CH511" s="83"/>
      <c r="CI511" s="84"/>
      <c r="CJ511" s="84"/>
      <c r="CK511" s="84"/>
      <c r="CL511" s="85"/>
      <c r="CM511" s="86"/>
      <c r="CN511" s="87"/>
      <c r="CO511" s="87"/>
      <c r="CP511" s="88"/>
      <c r="CQ511" s="88"/>
      <c r="CR511" s="89"/>
      <c r="CS511" s="77">
        <f t="shared" si="3208"/>
        <v>0</v>
      </c>
      <c r="CT511" s="90"/>
      <c r="CU511" s="168"/>
      <c r="CV511" s="92"/>
      <c r="CW511" s="93"/>
      <c r="CX511" s="94"/>
      <c r="CY511" s="95"/>
      <c r="CZ511" s="96"/>
      <c r="DA511" s="97"/>
      <c r="DB511" s="98"/>
      <c r="DC511" s="99"/>
      <c r="DD511" s="79">
        <f t="shared" si="3209"/>
        <v>0</v>
      </c>
      <c r="DE511" s="104"/>
      <c r="DF511" s="92"/>
      <c r="DG511" s="102"/>
      <c r="DH511" s="82"/>
      <c r="DI511" s="83"/>
      <c r="DJ511" s="83"/>
      <c r="DK511" s="84"/>
      <c r="DL511" s="84"/>
      <c r="DM511" s="84"/>
      <c r="DN511" s="85"/>
      <c r="DO511" s="86"/>
      <c r="DP511" s="87"/>
      <c r="DQ511" s="87"/>
      <c r="DR511" s="88"/>
      <c r="DS511" s="88"/>
      <c r="DT511" s="89"/>
      <c r="DU511" s="77">
        <f t="shared" si="3210"/>
        <v>0</v>
      </c>
      <c r="DV511" s="90"/>
      <c r="DW511" s="168"/>
      <c r="DX511" s="92"/>
      <c r="DY511" s="93"/>
      <c r="DZ511" s="94"/>
      <c r="EA511" s="95"/>
      <c r="EB511" s="96"/>
      <c r="EC511" s="97"/>
      <c r="ED511" s="98"/>
      <c r="EE511" s="99"/>
      <c r="EF511" s="79">
        <f t="shared" si="3211"/>
        <v>0</v>
      </c>
      <c r="EG511" s="104"/>
      <c r="EH511" s="92"/>
      <c r="EI511" s="102"/>
      <c r="EJ511" s="5675">
        <f>الاعدادات!$D$7</f>
        <v>2023</v>
      </c>
      <c r="EK511" s="163">
        <f t="shared" si="3214"/>
        <v>0</v>
      </c>
      <c r="EL511" s="164">
        <f t="shared" si="3215"/>
        <v>0</v>
      </c>
      <c r="EM511" s="164">
        <f>BS503+BT503+BU503+BV503+BW503</f>
        <v>0</v>
      </c>
      <c r="EN511" s="165">
        <f>BX503+BY503+BZ503+CA503</f>
        <v>0</v>
      </c>
      <c r="EO511" s="166">
        <f t="shared" si="3216"/>
        <v>0</v>
      </c>
      <c r="EP511" s="164">
        <f t="shared" si="3217"/>
        <v>0</v>
      </c>
      <c r="EQ511" s="164">
        <f>CU503+CV503+CW503+CX503+CY503</f>
        <v>0</v>
      </c>
      <c r="ER511" s="165">
        <f>CZ503+DA503+DB503+DC503</f>
        <v>0</v>
      </c>
      <c r="ES511" s="166">
        <f t="shared" si="3218"/>
        <v>0</v>
      </c>
      <c r="ET511" s="164">
        <f t="shared" si="3219"/>
        <v>0</v>
      </c>
      <c r="EU511" s="164">
        <f>BS510+BT510+BU510+BV510+BW510</f>
        <v>0</v>
      </c>
      <c r="EV511" s="165">
        <f>BX510+BY510+BZ510+CA510</f>
        <v>0</v>
      </c>
      <c r="EW511" s="166">
        <f t="shared" si="3220"/>
        <v>0</v>
      </c>
      <c r="EX511" s="164">
        <f t="shared" si="3221"/>
        <v>0</v>
      </c>
      <c r="EY511" s="164">
        <f>CU510+CV510+CW510+CX510+CY510</f>
        <v>0</v>
      </c>
      <c r="EZ511" s="167">
        <f>CZ510+DA510+DB510+DC510</f>
        <v>0</v>
      </c>
      <c r="FA511" s="166">
        <f t="shared" si="3222"/>
        <v>0</v>
      </c>
      <c r="FB511" s="164">
        <f t="shared" si="3223"/>
        <v>0</v>
      </c>
      <c r="FC511" s="164">
        <f>DW503+DX503+DY503+DZ503+EA503</f>
        <v>0</v>
      </c>
      <c r="FD511" s="167">
        <f>EB503+EC503+ED503+EE503</f>
        <v>0</v>
      </c>
      <c r="FE511" s="166">
        <f t="shared" si="3224"/>
        <v>0</v>
      </c>
      <c r="FF511" s="164">
        <f t="shared" si="3225"/>
        <v>0</v>
      </c>
      <c r="FG511" s="164">
        <f>DW510+DX510+DY510+DZ510+EA510</f>
        <v>0</v>
      </c>
      <c r="FH511" s="167">
        <f>EB510+EC510+ED510+EE510</f>
        <v>0</v>
      </c>
      <c r="FI511" s="837" t="s">
        <v>184</v>
      </c>
      <c r="FJ511" s="169">
        <f>ES514</f>
        <v>0</v>
      </c>
      <c r="FK511" s="169">
        <f t="shared" ref="FK511" si="3229">ET514</f>
        <v>0</v>
      </c>
      <c r="FL511" s="169">
        <f t="shared" ref="FL511" si="3230">EU514</f>
        <v>0</v>
      </c>
      <c r="FM511" s="169">
        <f t="shared" ref="FM511" si="3231">EV514</f>
        <v>0</v>
      </c>
    </row>
    <row r="512" spans="1:174" ht="48" customHeight="1" thickBot="1">
      <c r="A512" s="143"/>
      <c r="B512" s="157"/>
      <c r="C512" s="157"/>
      <c r="D512" s="157"/>
      <c r="E512" s="158"/>
      <c r="F512" s="158"/>
      <c r="G512" s="159"/>
      <c r="H512" s="144"/>
      <c r="I512" s="144"/>
      <c r="J512" s="145"/>
      <c r="K512" s="146"/>
      <c r="L512" s="5675">
        <f>الاعدادات!$D$9</f>
        <v>2025</v>
      </c>
      <c r="M512" s="172"/>
      <c r="N512" s="172"/>
      <c r="O512" s="172"/>
      <c r="P512" s="172"/>
      <c r="Q512" s="172"/>
      <c r="R512" s="172"/>
      <c r="S512" s="172"/>
      <c r="T512" s="172"/>
      <c r="U512" s="172"/>
      <c r="V512" s="172"/>
      <c r="W512" s="172"/>
      <c r="X512" s="172"/>
      <c r="Y512" s="172"/>
      <c r="Z512" s="174"/>
      <c r="AA512" s="172"/>
      <c r="AB512" s="172"/>
      <c r="AC512" s="172"/>
      <c r="AD512" s="172"/>
      <c r="AE512" s="172"/>
      <c r="AF512" s="172"/>
      <c r="AG512" s="172"/>
      <c r="AH512" s="172"/>
      <c r="AI512" s="172"/>
      <c r="AJ512" s="172"/>
      <c r="AK512" s="172"/>
      <c r="AL512" s="172"/>
      <c r="AM512" s="172"/>
      <c r="AN512" s="172"/>
      <c r="AO512" s="172"/>
      <c r="AP512" s="172"/>
      <c r="AQ512" s="172"/>
      <c r="AR512" s="172"/>
      <c r="AS512" s="175"/>
      <c r="AT512" s="172"/>
      <c r="AU512" s="172"/>
      <c r="AV512" s="172"/>
      <c r="AW512" s="172"/>
      <c r="AX512" s="172"/>
      <c r="AY512" s="175"/>
      <c r="AZ512" s="172"/>
      <c r="BA512" s="172"/>
      <c r="BB512" s="2165"/>
      <c r="BC512" s="5683">
        <f>الاعدادات!$D$9</f>
        <v>2025</v>
      </c>
      <c r="BD512" s="82"/>
      <c r="BE512" s="83"/>
      <c r="BF512" s="83"/>
      <c r="BG512" s="84"/>
      <c r="BH512" s="84"/>
      <c r="BI512" s="84"/>
      <c r="BJ512" s="85"/>
      <c r="BK512" s="86"/>
      <c r="BL512" s="87"/>
      <c r="BM512" s="87"/>
      <c r="BN512" s="88"/>
      <c r="BO512" s="88"/>
      <c r="BP512" s="89"/>
      <c r="BQ512" s="77">
        <f t="shared" si="3206"/>
        <v>0</v>
      </c>
      <c r="BR512" s="90"/>
      <c r="BS512" s="91"/>
      <c r="BT512" s="92"/>
      <c r="BU512" s="93"/>
      <c r="BV512" s="94"/>
      <c r="BW512" s="95"/>
      <c r="BX512" s="96"/>
      <c r="BY512" s="97"/>
      <c r="BZ512" s="98"/>
      <c r="CA512" s="99"/>
      <c r="CB512" s="79">
        <f t="shared" si="3207"/>
        <v>0</v>
      </c>
      <c r="CC512" s="104"/>
      <c r="CD512" s="92"/>
      <c r="CE512" s="102"/>
      <c r="CF512" s="82"/>
      <c r="CG512" s="83"/>
      <c r="CH512" s="83"/>
      <c r="CI512" s="84"/>
      <c r="CJ512" s="84"/>
      <c r="CK512" s="84"/>
      <c r="CL512" s="85"/>
      <c r="CM512" s="86"/>
      <c r="CN512" s="87"/>
      <c r="CO512" s="87"/>
      <c r="CP512" s="88"/>
      <c r="CQ512" s="88"/>
      <c r="CR512" s="89"/>
      <c r="CS512" s="77">
        <f t="shared" si="3208"/>
        <v>0</v>
      </c>
      <c r="CT512" s="90"/>
      <c r="CU512" s="168"/>
      <c r="CV512" s="92"/>
      <c r="CW512" s="93"/>
      <c r="CX512" s="94"/>
      <c r="CY512" s="95"/>
      <c r="CZ512" s="96"/>
      <c r="DA512" s="97"/>
      <c r="DB512" s="98"/>
      <c r="DC512" s="99"/>
      <c r="DD512" s="79">
        <f t="shared" si="3209"/>
        <v>0</v>
      </c>
      <c r="DE512" s="104"/>
      <c r="DF512" s="92"/>
      <c r="DG512" s="102"/>
      <c r="DH512" s="82"/>
      <c r="DI512" s="83"/>
      <c r="DJ512" s="83"/>
      <c r="DK512" s="84"/>
      <c r="DL512" s="84"/>
      <c r="DM512" s="84"/>
      <c r="DN512" s="85"/>
      <c r="DO512" s="86"/>
      <c r="DP512" s="87"/>
      <c r="DQ512" s="87"/>
      <c r="DR512" s="88"/>
      <c r="DS512" s="88"/>
      <c r="DT512" s="89"/>
      <c r="DU512" s="77">
        <f t="shared" si="3210"/>
        <v>0</v>
      </c>
      <c r="DV512" s="90"/>
      <c r="DW512" s="168"/>
      <c r="DX512" s="92"/>
      <c r="DY512" s="93"/>
      <c r="DZ512" s="94"/>
      <c r="EA512" s="95"/>
      <c r="EB512" s="96"/>
      <c r="EC512" s="97"/>
      <c r="ED512" s="98"/>
      <c r="EE512" s="99"/>
      <c r="EF512" s="79">
        <f t="shared" si="3211"/>
        <v>0</v>
      </c>
      <c r="EG512" s="104"/>
      <c r="EH512" s="92"/>
      <c r="EI512" s="102"/>
      <c r="EJ512" s="5675">
        <f>الاعدادات!$D$8</f>
        <v>2024</v>
      </c>
      <c r="EK512" s="163">
        <f t="shared" si="3214"/>
        <v>0</v>
      </c>
      <c r="EL512" s="164">
        <f t="shared" si="3215"/>
        <v>0</v>
      </c>
      <c r="EM512" s="164">
        <f>BS504+BT504+BU504+BV504+BW504</f>
        <v>0</v>
      </c>
      <c r="EN512" s="165">
        <f>BX504+BY504+BZ504+CA504</f>
        <v>0</v>
      </c>
      <c r="EO512" s="166">
        <f t="shared" si="3216"/>
        <v>0</v>
      </c>
      <c r="EP512" s="164">
        <f t="shared" si="3217"/>
        <v>0</v>
      </c>
      <c r="EQ512" s="164">
        <f>CU504+CV504+CW504+CX504+CY504</f>
        <v>0</v>
      </c>
      <c r="ER512" s="165">
        <f>CZ504+DA504+DB504+DC504</f>
        <v>0</v>
      </c>
      <c r="ES512" s="166">
        <f t="shared" si="3218"/>
        <v>0</v>
      </c>
      <c r="ET512" s="164">
        <f t="shared" si="3219"/>
        <v>0</v>
      </c>
      <c r="EU512" s="164">
        <f>BS511+BT511+BU511+BV511+BW511</f>
        <v>0</v>
      </c>
      <c r="EV512" s="165">
        <f>BX511+BY511+BZ511+CA511</f>
        <v>0</v>
      </c>
      <c r="EW512" s="166">
        <f t="shared" si="3220"/>
        <v>0</v>
      </c>
      <c r="EX512" s="164">
        <f t="shared" si="3221"/>
        <v>0</v>
      </c>
      <c r="EY512" s="164">
        <f>CU511+CV511+CW511+CX511+CY511</f>
        <v>0</v>
      </c>
      <c r="EZ512" s="167">
        <f>CZ511+DA511+DB511+DC511</f>
        <v>0</v>
      </c>
      <c r="FA512" s="166">
        <f t="shared" si="3222"/>
        <v>0</v>
      </c>
      <c r="FB512" s="164">
        <f t="shared" si="3223"/>
        <v>0</v>
      </c>
      <c r="FC512" s="164">
        <f>DW504+DX504+DY504+DZ504+EA504</f>
        <v>0</v>
      </c>
      <c r="FD512" s="167">
        <f>EB504+EC504+ED504+EE504</f>
        <v>0</v>
      </c>
      <c r="FE512" s="166">
        <f t="shared" si="3224"/>
        <v>0</v>
      </c>
      <c r="FF512" s="164">
        <f t="shared" si="3225"/>
        <v>0</v>
      </c>
      <c r="FG512" s="164">
        <f>DW511+DX511+DY511+DZ511+EA511</f>
        <v>0</v>
      </c>
      <c r="FH512" s="167">
        <f>EB511+EC511+ED511+EE511</f>
        <v>0</v>
      </c>
      <c r="FI512" s="837" t="s">
        <v>185</v>
      </c>
      <c r="FJ512" s="169">
        <f>EW514</f>
        <v>0</v>
      </c>
      <c r="FK512" s="169">
        <f t="shared" ref="FK512" si="3232">EX514</f>
        <v>0</v>
      </c>
      <c r="FL512" s="169">
        <f t="shared" ref="FL512" si="3233">EY514</f>
        <v>0</v>
      </c>
      <c r="FM512" s="169">
        <f t="shared" ref="FM512" si="3234">EZ514</f>
        <v>0</v>
      </c>
    </row>
    <row r="513" spans="1:174" ht="48" customHeight="1" thickBot="1">
      <c r="A513" s="143"/>
      <c r="B513" s="157"/>
      <c r="C513" s="157"/>
      <c r="D513" s="157"/>
      <c r="E513" s="158"/>
      <c r="F513" s="158"/>
      <c r="G513" s="159"/>
      <c r="H513" s="144"/>
      <c r="I513" s="144"/>
      <c r="J513" s="145"/>
      <c r="K513" s="146"/>
      <c r="L513" s="5675">
        <f>الاعدادات!$D$10</f>
        <v>2026</v>
      </c>
      <c r="M513" s="172"/>
      <c r="N513" s="172"/>
      <c r="O513" s="172"/>
      <c r="P513" s="172"/>
      <c r="Q513" s="172"/>
      <c r="R513" s="172"/>
      <c r="S513" s="172"/>
      <c r="T513" s="172"/>
      <c r="U513" s="172"/>
      <c r="V513" s="172"/>
      <c r="W513" s="172"/>
      <c r="X513" s="172"/>
      <c r="Y513" s="172"/>
      <c r="Z513" s="174"/>
      <c r="AA513" s="172"/>
      <c r="AB513" s="172"/>
      <c r="AC513" s="172"/>
      <c r="AD513" s="172"/>
      <c r="AE513" s="172"/>
      <c r="AF513" s="172"/>
      <c r="AG513" s="172"/>
      <c r="AH513" s="172"/>
      <c r="AI513" s="172"/>
      <c r="AJ513" s="172"/>
      <c r="AK513" s="172"/>
      <c r="AL513" s="172"/>
      <c r="AM513" s="172"/>
      <c r="AN513" s="172"/>
      <c r="AO513" s="172"/>
      <c r="AP513" s="172"/>
      <c r="AQ513" s="172"/>
      <c r="AR513" s="172"/>
      <c r="AS513" s="175"/>
      <c r="AT513" s="172"/>
      <c r="AU513" s="172"/>
      <c r="AV513" s="172"/>
      <c r="AW513" s="172"/>
      <c r="AX513" s="172"/>
      <c r="AY513" s="175"/>
      <c r="AZ513" s="172"/>
      <c r="BA513" s="172"/>
      <c r="BB513" s="2165"/>
      <c r="BC513" s="5683">
        <f>الاعدادات!$D$10</f>
        <v>2026</v>
      </c>
      <c r="BD513" s="117"/>
      <c r="BE513" s="118"/>
      <c r="BF513" s="118"/>
      <c r="BG513" s="119"/>
      <c r="BH513" s="119"/>
      <c r="BI513" s="119"/>
      <c r="BJ513" s="120"/>
      <c r="BK513" s="121"/>
      <c r="BL513" s="122"/>
      <c r="BM513" s="122"/>
      <c r="BN513" s="123"/>
      <c r="BO513" s="123"/>
      <c r="BP513" s="124"/>
      <c r="BQ513" s="125">
        <f t="shared" si="3206"/>
        <v>0</v>
      </c>
      <c r="BR513" s="126"/>
      <c r="BS513" s="127"/>
      <c r="BT513" s="128"/>
      <c r="BU513" s="129"/>
      <c r="BV513" s="130"/>
      <c r="BW513" s="131"/>
      <c r="BX513" s="132"/>
      <c r="BY513" s="133"/>
      <c r="BZ513" s="134"/>
      <c r="CA513" s="135"/>
      <c r="CB513" s="136">
        <f t="shared" si="3207"/>
        <v>0</v>
      </c>
      <c r="CC513" s="137"/>
      <c r="CD513" s="128"/>
      <c r="CE513" s="141"/>
      <c r="CF513" s="117"/>
      <c r="CG513" s="118"/>
      <c r="CH513" s="118"/>
      <c r="CI513" s="119"/>
      <c r="CJ513" s="119"/>
      <c r="CK513" s="119"/>
      <c r="CL513" s="120"/>
      <c r="CM513" s="121"/>
      <c r="CN513" s="122"/>
      <c r="CO513" s="122"/>
      <c r="CP513" s="123"/>
      <c r="CQ513" s="123"/>
      <c r="CR513" s="124"/>
      <c r="CS513" s="125">
        <f t="shared" si="3208"/>
        <v>0</v>
      </c>
      <c r="CT513" s="126"/>
      <c r="CU513" s="176"/>
      <c r="CV513" s="128"/>
      <c r="CW513" s="129"/>
      <c r="CX513" s="130"/>
      <c r="CY513" s="131"/>
      <c r="CZ513" s="132"/>
      <c r="DA513" s="133"/>
      <c r="DB513" s="134"/>
      <c r="DC513" s="135"/>
      <c r="DD513" s="136">
        <f t="shared" si="3209"/>
        <v>0</v>
      </c>
      <c r="DE513" s="137"/>
      <c r="DF513" s="128"/>
      <c r="DG513" s="141"/>
      <c r="DH513" s="117"/>
      <c r="DI513" s="118"/>
      <c r="DJ513" s="118"/>
      <c r="DK513" s="119"/>
      <c r="DL513" s="119"/>
      <c r="DM513" s="119"/>
      <c r="DN513" s="120"/>
      <c r="DO513" s="121"/>
      <c r="DP513" s="122"/>
      <c r="DQ513" s="122"/>
      <c r="DR513" s="123"/>
      <c r="DS513" s="123"/>
      <c r="DT513" s="124"/>
      <c r="DU513" s="125">
        <f t="shared" si="3210"/>
        <v>0</v>
      </c>
      <c r="DV513" s="126"/>
      <c r="DW513" s="176"/>
      <c r="DX513" s="128"/>
      <c r="DY513" s="129"/>
      <c r="DZ513" s="130"/>
      <c r="EA513" s="131"/>
      <c r="EB513" s="132"/>
      <c r="EC513" s="133"/>
      <c r="ED513" s="134"/>
      <c r="EE513" s="135"/>
      <c r="EF513" s="136">
        <f t="shared" si="3211"/>
        <v>0</v>
      </c>
      <c r="EG513" s="137"/>
      <c r="EH513" s="128"/>
      <c r="EI513" s="141"/>
      <c r="EJ513" s="5675">
        <f>الاعدادات!$D$9</f>
        <v>2025</v>
      </c>
      <c r="EK513" s="163">
        <f t="shared" si="3214"/>
        <v>0</v>
      </c>
      <c r="EL513" s="164">
        <f t="shared" si="3215"/>
        <v>0</v>
      </c>
      <c r="EM513" s="164">
        <f>BS505+BT505+BU505+BV505+BW505</f>
        <v>0</v>
      </c>
      <c r="EN513" s="165">
        <f>BX505+BY505+BZ505+CA505</f>
        <v>0</v>
      </c>
      <c r="EO513" s="166">
        <f t="shared" si="3216"/>
        <v>0</v>
      </c>
      <c r="EP513" s="164">
        <f t="shared" si="3217"/>
        <v>0</v>
      </c>
      <c r="EQ513" s="164">
        <f>CU505+CV505+CW505+CX505+CY505</f>
        <v>0</v>
      </c>
      <c r="ER513" s="165">
        <f>CZ505+DA505+DB505+DC505</f>
        <v>0</v>
      </c>
      <c r="ES513" s="166">
        <f t="shared" si="3218"/>
        <v>0</v>
      </c>
      <c r="ET513" s="164">
        <f t="shared" si="3219"/>
        <v>0</v>
      </c>
      <c r="EU513" s="164">
        <f>BS512+BT512+BU512+BV512+BW512</f>
        <v>0</v>
      </c>
      <c r="EV513" s="165">
        <f>BX512+BY512+BZ512+CA512</f>
        <v>0</v>
      </c>
      <c r="EW513" s="166">
        <f t="shared" si="3220"/>
        <v>0</v>
      </c>
      <c r="EX513" s="164">
        <f t="shared" si="3221"/>
        <v>0</v>
      </c>
      <c r="EY513" s="164">
        <f>CU512+CV512+CW512+CX512+CY512</f>
        <v>0</v>
      </c>
      <c r="EZ513" s="167">
        <f>CZ512+DA512+DB512+DC512</f>
        <v>0</v>
      </c>
      <c r="FA513" s="166">
        <f t="shared" si="3222"/>
        <v>0</v>
      </c>
      <c r="FB513" s="164">
        <f t="shared" si="3223"/>
        <v>0</v>
      </c>
      <c r="FC513" s="164">
        <f>DW505+DX505+DY505+DZ505+EA505</f>
        <v>0</v>
      </c>
      <c r="FD513" s="167">
        <f>EB505+EC505+ED505+EE505</f>
        <v>0</v>
      </c>
      <c r="FE513" s="166">
        <f t="shared" si="3224"/>
        <v>0</v>
      </c>
      <c r="FF513" s="164">
        <f t="shared" si="3225"/>
        <v>0</v>
      </c>
      <c r="FG513" s="164">
        <f>DW512+DX512+DY512+DZ512+EA512</f>
        <v>0</v>
      </c>
      <c r="FH513" s="167">
        <f>EB512+EC512+ED512+EE512</f>
        <v>0</v>
      </c>
      <c r="FI513" s="837" t="s">
        <v>200</v>
      </c>
      <c r="FJ513" s="169">
        <f>FA514</f>
        <v>0</v>
      </c>
      <c r="FK513" s="169">
        <f t="shared" ref="FK513" si="3235">FB514</f>
        <v>0</v>
      </c>
      <c r="FL513" s="169">
        <f t="shared" ref="FL513" si="3236">FC514</f>
        <v>0</v>
      </c>
      <c r="FM513" s="169">
        <f>FD514</f>
        <v>0</v>
      </c>
    </row>
    <row r="514" spans="1:174" ht="48" customHeight="1" thickBot="1">
      <c r="A514" s="143"/>
      <c r="B514" s="172"/>
      <c r="C514" s="172"/>
      <c r="D514" s="172"/>
      <c r="E514" s="172"/>
      <c r="F514" s="172"/>
      <c r="G514" s="172"/>
      <c r="H514" s="172"/>
      <c r="I514" s="172"/>
      <c r="J514" s="145"/>
      <c r="K514" s="146"/>
      <c r="L514" s="173"/>
      <c r="M514" s="172"/>
      <c r="N514" s="172"/>
      <c r="O514" s="172"/>
      <c r="P514" s="172"/>
      <c r="Q514" s="172"/>
      <c r="R514" s="172"/>
      <c r="S514" s="172"/>
      <c r="T514" s="172"/>
      <c r="U514" s="172"/>
      <c r="V514" s="172"/>
      <c r="W514" s="172"/>
      <c r="X514" s="172"/>
      <c r="Y514" s="172"/>
      <c r="Z514" s="174"/>
      <c r="AA514" s="172"/>
      <c r="AB514" s="172"/>
      <c r="AC514" s="172"/>
      <c r="AD514" s="172"/>
      <c r="AE514" s="172"/>
      <c r="AF514" s="172"/>
      <c r="AG514" s="172"/>
      <c r="AH514" s="172"/>
      <c r="AI514" s="172"/>
      <c r="AJ514" s="172"/>
      <c r="AK514" s="172"/>
      <c r="AL514" s="172"/>
      <c r="AM514" s="172"/>
      <c r="AN514" s="172"/>
      <c r="AO514" s="172"/>
      <c r="AP514" s="172"/>
      <c r="AQ514" s="172"/>
      <c r="AR514" s="172"/>
      <c r="AS514" s="175"/>
      <c r="AT514" s="172"/>
      <c r="AU514" s="172"/>
      <c r="AV514" s="172"/>
      <c r="AW514" s="172"/>
      <c r="AX514" s="172"/>
      <c r="AY514" s="175"/>
      <c r="AZ514" s="172"/>
      <c r="BA514" s="172"/>
      <c r="BB514" s="2165"/>
      <c r="BC514" s="2009" t="s">
        <v>181</v>
      </c>
      <c r="BD514" s="5689">
        <f t="shared" ref="BD514:BP514" si="3237">SUM(BD509:BD513)</f>
        <v>0</v>
      </c>
      <c r="BE514" s="5690">
        <f t="shared" si="3237"/>
        <v>0</v>
      </c>
      <c r="BF514" s="5690">
        <f t="shared" si="3237"/>
        <v>0</v>
      </c>
      <c r="BG514" s="5690">
        <f t="shared" si="3237"/>
        <v>0</v>
      </c>
      <c r="BH514" s="5690">
        <f t="shared" si="3237"/>
        <v>0</v>
      </c>
      <c r="BI514" s="5690">
        <f t="shared" si="3237"/>
        <v>0</v>
      </c>
      <c r="BJ514" s="5690">
        <f t="shared" si="3237"/>
        <v>0</v>
      </c>
      <c r="BK514" s="5690">
        <f t="shared" si="3237"/>
        <v>0</v>
      </c>
      <c r="BL514" s="5690">
        <f t="shared" si="3237"/>
        <v>0</v>
      </c>
      <c r="BM514" s="5690">
        <f t="shared" si="3237"/>
        <v>0</v>
      </c>
      <c r="BN514" s="5690">
        <f t="shared" si="3237"/>
        <v>0</v>
      </c>
      <c r="BO514" s="5690">
        <f t="shared" si="3237"/>
        <v>0</v>
      </c>
      <c r="BP514" s="5690">
        <f t="shared" si="3237"/>
        <v>0</v>
      </c>
      <c r="BQ514" s="5691">
        <f t="shared" si="3206"/>
        <v>0</v>
      </c>
      <c r="BR514" s="5690">
        <f t="shared" ref="BR514:CR514" si="3238">SUM(BR509:BR513)</f>
        <v>0</v>
      </c>
      <c r="BS514" s="5690">
        <f t="shared" si="3238"/>
        <v>0</v>
      </c>
      <c r="BT514" s="5690">
        <f t="shared" si="3238"/>
        <v>0</v>
      </c>
      <c r="BU514" s="5690">
        <f t="shared" si="3238"/>
        <v>0</v>
      </c>
      <c r="BV514" s="5690">
        <f t="shared" si="3238"/>
        <v>0</v>
      </c>
      <c r="BW514" s="5690">
        <f t="shared" si="3238"/>
        <v>0</v>
      </c>
      <c r="BX514" s="5690">
        <f t="shared" si="3238"/>
        <v>0</v>
      </c>
      <c r="BY514" s="5690">
        <f t="shared" si="3238"/>
        <v>0</v>
      </c>
      <c r="BZ514" s="5692">
        <f t="shared" si="3238"/>
        <v>0</v>
      </c>
      <c r="CA514" s="5690">
        <f t="shared" si="3238"/>
        <v>0</v>
      </c>
      <c r="CB514" s="5690">
        <f t="shared" si="3238"/>
        <v>0</v>
      </c>
      <c r="CC514" s="5690">
        <f t="shared" si="3238"/>
        <v>0</v>
      </c>
      <c r="CD514" s="5690">
        <f t="shared" si="3238"/>
        <v>0</v>
      </c>
      <c r="CE514" s="5693">
        <f t="shared" si="3238"/>
        <v>0</v>
      </c>
      <c r="CF514" s="5689">
        <f t="shared" si="3238"/>
        <v>0</v>
      </c>
      <c r="CG514" s="5690">
        <f t="shared" si="3238"/>
        <v>0</v>
      </c>
      <c r="CH514" s="5690">
        <f t="shared" si="3238"/>
        <v>0</v>
      </c>
      <c r="CI514" s="5690">
        <f t="shared" si="3238"/>
        <v>0</v>
      </c>
      <c r="CJ514" s="5690">
        <f t="shared" si="3238"/>
        <v>0</v>
      </c>
      <c r="CK514" s="5690">
        <f t="shared" si="3238"/>
        <v>0</v>
      </c>
      <c r="CL514" s="5690">
        <f t="shared" si="3238"/>
        <v>0</v>
      </c>
      <c r="CM514" s="5690">
        <f t="shared" si="3238"/>
        <v>0</v>
      </c>
      <c r="CN514" s="5690">
        <f t="shared" si="3238"/>
        <v>0</v>
      </c>
      <c r="CO514" s="5690">
        <f t="shared" si="3238"/>
        <v>0</v>
      </c>
      <c r="CP514" s="5690">
        <f t="shared" si="3238"/>
        <v>0</v>
      </c>
      <c r="CQ514" s="5690">
        <f t="shared" si="3238"/>
        <v>0</v>
      </c>
      <c r="CR514" s="5690">
        <f t="shared" si="3238"/>
        <v>0</v>
      </c>
      <c r="CS514" s="5691">
        <f t="shared" si="3208"/>
        <v>0</v>
      </c>
      <c r="CT514" s="5690">
        <f t="shared" ref="CT514:DT514" si="3239">SUM(CT509:CT513)</f>
        <v>0</v>
      </c>
      <c r="CU514" s="5690">
        <f t="shared" si="3239"/>
        <v>0</v>
      </c>
      <c r="CV514" s="5690">
        <f t="shared" si="3239"/>
        <v>0</v>
      </c>
      <c r="CW514" s="5690">
        <f t="shared" si="3239"/>
        <v>0</v>
      </c>
      <c r="CX514" s="5690">
        <f t="shared" si="3239"/>
        <v>0</v>
      </c>
      <c r="CY514" s="5690">
        <f t="shared" si="3239"/>
        <v>0</v>
      </c>
      <c r="CZ514" s="5690">
        <f t="shared" si="3239"/>
        <v>0</v>
      </c>
      <c r="DA514" s="5690">
        <f t="shared" si="3239"/>
        <v>0</v>
      </c>
      <c r="DB514" s="5692">
        <f t="shared" si="3239"/>
        <v>0</v>
      </c>
      <c r="DC514" s="5690">
        <f t="shared" si="3239"/>
        <v>0</v>
      </c>
      <c r="DD514" s="5690">
        <f t="shared" si="3239"/>
        <v>0</v>
      </c>
      <c r="DE514" s="5690">
        <f t="shared" si="3239"/>
        <v>0</v>
      </c>
      <c r="DF514" s="5690">
        <f t="shared" si="3239"/>
        <v>0</v>
      </c>
      <c r="DG514" s="5693">
        <f t="shared" si="3239"/>
        <v>0</v>
      </c>
      <c r="DH514" s="5689">
        <f t="shared" si="3239"/>
        <v>0</v>
      </c>
      <c r="DI514" s="5690">
        <f t="shared" si="3239"/>
        <v>0</v>
      </c>
      <c r="DJ514" s="5690">
        <f t="shared" si="3239"/>
        <v>0</v>
      </c>
      <c r="DK514" s="5690">
        <f t="shared" si="3239"/>
        <v>0</v>
      </c>
      <c r="DL514" s="5690">
        <f t="shared" si="3239"/>
        <v>0</v>
      </c>
      <c r="DM514" s="5690">
        <f t="shared" si="3239"/>
        <v>0</v>
      </c>
      <c r="DN514" s="5690">
        <f t="shared" si="3239"/>
        <v>0</v>
      </c>
      <c r="DO514" s="5690">
        <f t="shared" si="3239"/>
        <v>0</v>
      </c>
      <c r="DP514" s="5690">
        <f t="shared" si="3239"/>
        <v>0</v>
      </c>
      <c r="DQ514" s="5690">
        <f t="shared" si="3239"/>
        <v>0</v>
      </c>
      <c r="DR514" s="5690">
        <f t="shared" si="3239"/>
        <v>0</v>
      </c>
      <c r="DS514" s="5690">
        <f t="shared" si="3239"/>
        <v>0</v>
      </c>
      <c r="DT514" s="5690">
        <f t="shared" si="3239"/>
        <v>0</v>
      </c>
      <c r="DU514" s="5691">
        <f t="shared" si="3210"/>
        <v>0</v>
      </c>
      <c r="DV514" s="5690">
        <f t="shared" ref="DV514:EI514" si="3240">SUM(DV509:DV513)</f>
        <v>0</v>
      </c>
      <c r="DW514" s="5690">
        <f t="shared" si="3240"/>
        <v>0</v>
      </c>
      <c r="DX514" s="5690">
        <f t="shared" si="3240"/>
        <v>0</v>
      </c>
      <c r="DY514" s="5690">
        <f t="shared" si="3240"/>
        <v>0</v>
      </c>
      <c r="DZ514" s="5690">
        <f t="shared" si="3240"/>
        <v>0</v>
      </c>
      <c r="EA514" s="5690">
        <f t="shared" si="3240"/>
        <v>0</v>
      </c>
      <c r="EB514" s="5690">
        <f t="shared" si="3240"/>
        <v>0</v>
      </c>
      <c r="EC514" s="5690">
        <f t="shared" si="3240"/>
        <v>0</v>
      </c>
      <c r="ED514" s="5692">
        <f t="shared" si="3240"/>
        <v>0</v>
      </c>
      <c r="EE514" s="5690">
        <f t="shared" si="3240"/>
        <v>0</v>
      </c>
      <c r="EF514" s="5690">
        <f t="shared" si="3240"/>
        <v>0</v>
      </c>
      <c r="EG514" s="5690">
        <f t="shared" si="3240"/>
        <v>0</v>
      </c>
      <c r="EH514" s="5690">
        <f t="shared" si="3240"/>
        <v>0</v>
      </c>
      <c r="EI514" s="5693">
        <f t="shared" si="3240"/>
        <v>0</v>
      </c>
      <c r="EJ514" s="5675">
        <f>الاعدادات!$D$10</f>
        <v>2026</v>
      </c>
      <c r="EK514" s="163">
        <f t="shared" si="3214"/>
        <v>0</v>
      </c>
      <c r="EL514" s="164">
        <f t="shared" si="3215"/>
        <v>0</v>
      </c>
      <c r="EM514" s="164">
        <f>BS506+BT506+BU506+BV506+BW506</f>
        <v>0</v>
      </c>
      <c r="EN514" s="165">
        <f>BX506+BY506+BZ506+CA506</f>
        <v>0</v>
      </c>
      <c r="EO514" s="166">
        <f t="shared" si="3216"/>
        <v>0</v>
      </c>
      <c r="EP514" s="164">
        <f t="shared" si="3217"/>
        <v>0</v>
      </c>
      <c r="EQ514" s="164">
        <f>CU506+CV506+CW506+CX506+CY506</f>
        <v>0</v>
      </c>
      <c r="ER514" s="165">
        <f>CZ506+DA506+DB506+DC506</f>
        <v>0</v>
      </c>
      <c r="ES514" s="166">
        <f t="shared" si="3218"/>
        <v>0</v>
      </c>
      <c r="ET514" s="164">
        <f t="shared" si="3219"/>
        <v>0</v>
      </c>
      <c r="EU514" s="164">
        <f>BS513+BT513+BU513+BV513+BW513</f>
        <v>0</v>
      </c>
      <c r="EV514" s="165">
        <f>BX513+BY513+BZ513+CA513</f>
        <v>0</v>
      </c>
      <c r="EW514" s="166">
        <f t="shared" si="3220"/>
        <v>0</v>
      </c>
      <c r="EX514" s="164">
        <f t="shared" si="3221"/>
        <v>0</v>
      </c>
      <c r="EY514" s="164">
        <f>CU513+CV513+CW513+CX513+CY513</f>
        <v>0</v>
      </c>
      <c r="EZ514" s="167">
        <f>CZ513+DA513+DB513+DC513</f>
        <v>0</v>
      </c>
      <c r="FA514" s="166">
        <f t="shared" si="3222"/>
        <v>0</v>
      </c>
      <c r="FB514" s="164">
        <f t="shared" si="3223"/>
        <v>0</v>
      </c>
      <c r="FC514" s="164">
        <f>DW506+DX506+DY506+DZ506+EA506</f>
        <v>0</v>
      </c>
      <c r="FD514" s="167">
        <f>EB506+EC506+ED506+EE506</f>
        <v>0</v>
      </c>
      <c r="FE514" s="166">
        <f t="shared" si="3224"/>
        <v>0</v>
      </c>
      <c r="FF514" s="164">
        <f t="shared" si="3225"/>
        <v>0</v>
      </c>
      <c r="FG514" s="164">
        <f>DW513+DX513+DY513+DZ513+EA513</f>
        <v>0</v>
      </c>
      <c r="FH514" s="167">
        <f>EB513+EC513+ED513+EE513</f>
        <v>0</v>
      </c>
      <c r="FI514" s="837" t="s">
        <v>597</v>
      </c>
      <c r="FJ514" s="169">
        <f>FE514</f>
        <v>0</v>
      </c>
      <c r="FK514" s="169">
        <f t="shared" ref="FK514" si="3241">FF514</f>
        <v>0</v>
      </c>
      <c r="FL514" s="169">
        <f t="shared" ref="FL514" si="3242">FG514</f>
        <v>0</v>
      </c>
      <c r="FM514" s="169">
        <f t="shared" ref="FM514" si="3243">FH514</f>
        <v>0</v>
      </c>
    </row>
    <row r="515" spans="1:174" ht="48" customHeight="1" thickBot="1">
      <c r="A515" s="2527"/>
      <c r="B515" s="2527"/>
      <c r="C515" s="2527"/>
      <c r="D515" s="2527"/>
      <c r="E515" s="2527"/>
      <c r="F515" s="2527"/>
      <c r="G515" s="2527"/>
      <c r="H515" s="2527"/>
      <c r="I515" s="2527"/>
      <c r="J515" s="2527"/>
      <c r="K515" s="2527"/>
      <c r="L515" s="2527"/>
      <c r="M515" s="2527"/>
      <c r="N515" s="2527"/>
      <c r="O515" s="2527"/>
      <c r="P515" s="2527"/>
      <c r="Q515" s="2527"/>
      <c r="R515" s="2527"/>
      <c r="S515" s="2527"/>
      <c r="T515" s="2527"/>
      <c r="U515" s="2527"/>
      <c r="V515" s="2527"/>
      <c r="W515" s="2527"/>
      <c r="X515" s="2527"/>
      <c r="Y515" s="2527"/>
      <c r="Z515" s="2527"/>
      <c r="AA515" s="2527"/>
      <c r="AB515" s="2527"/>
      <c r="AC515" s="2527"/>
      <c r="AD515" s="2527"/>
      <c r="AE515" s="2527"/>
      <c r="AF515" s="2527"/>
      <c r="AG515" s="2527"/>
      <c r="AH515" s="2527"/>
      <c r="AI515" s="2527"/>
      <c r="AJ515" s="2527"/>
      <c r="AK515" s="2527"/>
      <c r="AL515" s="2527"/>
      <c r="AM515" s="2527"/>
      <c r="AN515" s="2527"/>
      <c r="AO515" s="2527"/>
      <c r="AP515" s="2527"/>
      <c r="AQ515" s="2527"/>
      <c r="AR515" s="2527"/>
      <c r="AS515" s="2527"/>
      <c r="AT515" s="2527"/>
      <c r="AU515" s="2527"/>
      <c r="AV515" s="2527"/>
      <c r="AW515" s="2527"/>
      <c r="AX515" s="2527"/>
      <c r="AY515" s="2527"/>
      <c r="AZ515" s="2527"/>
      <c r="BA515" s="2527"/>
      <c r="BB515" s="2527"/>
      <c r="BC515" s="2527"/>
      <c r="BD515" s="2528"/>
      <c r="BE515" s="2527"/>
      <c r="BF515" s="2527"/>
      <c r="BG515" s="2527"/>
      <c r="BH515" s="2527"/>
      <c r="BI515" s="2527"/>
      <c r="BJ515" s="2527"/>
      <c r="BK515" s="2527"/>
      <c r="BL515" s="2527"/>
      <c r="BM515" s="2527"/>
      <c r="BN515" s="2527"/>
      <c r="BO515" s="2527"/>
      <c r="BP515" s="2527"/>
      <c r="BQ515" s="2527"/>
      <c r="BR515" s="2527"/>
      <c r="BS515" s="2527"/>
      <c r="BT515" s="2527"/>
      <c r="BU515" s="2527"/>
      <c r="BV515" s="2527"/>
      <c r="BW515" s="2527"/>
      <c r="BX515" s="2527"/>
      <c r="BY515" s="2527"/>
      <c r="BZ515" s="2527"/>
      <c r="CA515" s="2527"/>
      <c r="CB515" s="2527"/>
      <c r="CC515" s="2527"/>
      <c r="CD515" s="2527"/>
      <c r="CE515" s="2527"/>
      <c r="CF515" s="2528"/>
      <c r="CG515" s="2527"/>
      <c r="CH515" s="2527"/>
      <c r="CI515" s="2527"/>
      <c r="CJ515" s="2527"/>
      <c r="CK515" s="2527"/>
      <c r="CL515" s="2527"/>
      <c r="CM515" s="2527"/>
      <c r="CN515" s="2527"/>
      <c r="CO515" s="2527"/>
      <c r="CP515" s="2527"/>
      <c r="CQ515" s="2527"/>
      <c r="CR515" s="2527"/>
      <c r="CS515" s="2527"/>
      <c r="CT515" s="2527"/>
      <c r="CU515" s="2527"/>
      <c r="CV515" s="2527"/>
      <c r="CW515" s="2527"/>
      <c r="CX515" s="2527"/>
      <c r="CY515" s="2527"/>
      <c r="CZ515" s="2527"/>
      <c r="DA515" s="2527"/>
      <c r="DB515" s="2527"/>
      <c r="DC515" s="2527"/>
      <c r="DD515" s="2527"/>
      <c r="DE515" s="2527"/>
      <c r="DF515" s="2527"/>
      <c r="DG515" s="2527"/>
      <c r="DH515" s="2528"/>
      <c r="DI515" s="2527"/>
      <c r="DJ515" s="2527"/>
      <c r="DK515" s="2527"/>
      <c r="DL515" s="2527"/>
      <c r="DM515" s="2527"/>
      <c r="DN515" s="2527"/>
      <c r="DO515" s="2527"/>
      <c r="DP515" s="2527"/>
      <c r="DQ515" s="2527"/>
      <c r="DR515" s="2527"/>
      <c r="DS515" s="2527"/>
      <c r="DT515" s="2527"/>
      <c r="DU515" s="2527"/>
      <c r="DV515" s="2527"/>
      <c r="DW515" s="2527"/>
      <c r="DX515" s="2527"/>
      <c r="DY515" s="2527"/>
      <c r="DZ515" s="2527"/>
      <c r="EA515" s="2527"/>
      <c r="EB515" s="2527"/>
      <c r="EC515" s="2527"/>
      <c r="ED515" s="2527"/>
      <c r="EE515" s="2527"/>
      <c r="EF515" s="2527"/>
      <c r="EG515" s="2527"/>
      <c r="EH515" s="2527"/>
      <c r="EI515" s="2527"/>
      <c r="EJ515" s="2527"/>
      <c r="EK515" s="5688">
        <f>SUM(EK510:EK514)</f>
        <v>0</v>
      </c>
      <c r="EL515" s="5688">
        <f t="shared" ref="EL515:FH515" si="3244">SUM(EL510:EL514)</f>
        <v>0</v>
      </c>
      <c r="EM515" s="5688">
        <f t="shared" si="3244"/>
        <v>0</v>
      </c>
      <c r="EN515" s="5688">
        <f t="shared" si="3244"/>
        <v>0</v>
      </c>
      <c r="EO515" s="5688">
        <f t="shared" si="3244"/>
        <v>0</v>
      </c>
      <c r="EP515" s="5688">
        <f t="shared" si="3244"/>
        <v>0</v>
      </c>
      <c r="EQ515" s="5688">
        <f t="shared" si="3244"/>
        <v>0</v>
      </c>
      <c r="ER515" s="5688">
        <f t="shared" si="3244"/>
        <v>0</v>
      </c>
      <c r="ES515" s="5688">
        <f t="shared" si="3244"/>
        <v>0</v>
      </c>
      <c r="ET515" s="5688">
        <f t="shared" si="3244"/>
        <v>0</v>
      </c>
      <c r="EU515" s="5688">
        <f t="shared" si="3244"/>
        <v>0</v>
      </c>
      <c r="EV515" s="5688">
        <f t="shared" si="3244"/>
        <v>0</v>
      </c>
      <c r="EW515" s="5688">
        <f t="shared" si="3244"/>
        <v>0</v>
      </c>
      <c r="EX515" s="5688">
        <f t="shared" si="3244"/>
        <v>0</v>
      </c>
      <c r="EY515" s="5688">
        <f t="shared" si="3244"/>
        <v>0</v>
      </c>
      <c r="EZ515" s="5688">
        <f t="shared" si="3244"/>
        <v>0</v>
      </c>
      <c r="FA515" s="5688">
        <f t="shared" si="3244"/>
        <v>0</v>
      </c>
      <c r="FB515" s="5688">
        <f t="shared" si="3244"/>
        <v>0</v>
      </c>
      <c r="FC515" s="5688">
        <f t="shared" si="3244"/>
        <v>0</v>
      </c>
      <c r="FD515" s="5688">
        <f t="shared" si="3244"/>
        <v>0</v>
      </c>
      <c r="FE515" s="5688">
        <f t="shared" si="3244"/>
        <v>0</v>
      </c>
      <c r="FF515" s="5688">
        <f t="shared" si="3244"/>
        <v>0</v>
      </c>
      <c r="FG515" s="5688">
        <f t="shared" si="3244"/>
        <v>0</v>
      </c>
      <c r="FH515" s="5688">
        <f t="shared" si="3244"/>
        <v>0</v>
      </c>
      <c r="FI515" s="2527"/>
      <c r="FJ515" s="2527"/>
      <c r="FK515" s="2527"/>
      <c r="FL515" s="2527"/>
      <c r="FM515" s="2527"/>
    </row>
    <row r="516" spans="1:174" ht="48" customHeight="1" thickBot="1">
      <c r="A516" s="6227" t="s">
        <v>1143</v>
      </c>
      <c r="B516" s="6230" t="str" cm="1">
        <f t="array" ref="B516">_xlfn.XLOOKUP(1, (INDEX(التشكيل_القديم!$L$5:$S$49, ,6)=$A516) * (INDEX(التشكيل_القديم!$L$5:$S$49, ,7)="رئيس الدائرة"), INDEX(التشكيل_القديم!$L$5:$S$49, ,2))</f>
        <v>محمود حسن شحاتة محمد</v>
      </c>
      <c r="C516" s="6230"/>
      <c r="D516" s="6230"/>
      <c r="E516" s="6230"/>
      <c r="F516" s="6230"/>
      <c r="G516" s="6230"/>
      <c r="H516" s="5676" cm="1">
        <f t="array" ref="H516">_xlfn.XLOOKUP(1, (INDEX(التشكيل_القديم!$L$5:$S$49, ,6)=$A516) * (INDEX(التشكيل_القديم!$L$5:$S$49, ,7)="رئيس الدائرة"), INDEX(التشكيل_القديم!$L$5:$S$49, ,3))</f>
        <v>1394</v>
      </c>
      <c r="I516" s="2171" t="str" cm="1">
        <f t="array" ref="I516">_xlfn.XLOOKUP(1, (INDEX(التشكيل_القديم!$L$5:$S$49, ,6)=$A516) * (INDEX(التشكيل_القديم!$L$5:$S$49, ,7)="رئيس الدائرة"), INDEX(التشكيل_القديم!$L$5:$S$49, ,4))</f>
        <v>أ</v>
      </c>
      <c r="J516" s="6231" t="s">
        <v>50</v>
      </c>
      <c r="K516" s="6234" t="s">
        <v>74</v>
      </c>
      <c r="L516" s="5567" t="s">
        <v>1207</v>
      </c>
      <c r="M516" s="5567"/>
      <c r="N516" s="6156" t="s">
        <v>1174</v>
      </c>
      <c r="O516" s="6157"/>
      <c r="P516" s="6157"/>
      <c r="Q516" s="6157"/>
      <c r="R516" s="6157"/>
      <c r="S516" s="6157"/>
      <c r="T516" s="6157"/>
      <c r="U516" s="6157"/>
      <c r="V516" s="6157"/>
      <c r="W516" s="6157"/>
      <c r="X516" s="6157"/>
      <c r="Y516" s="6157"/>
      <c r="Z516" s="6157"/>
      <c r="AA516" s="6157"/>
      <c r="AB516" s="6157"/>
      <c r="AC516" s="6157"/>
      <c r="AD516" s="6157"/>
      <c r="AE516" s="6157"/>
      <c r="AF516" s="6157"/>
      <c r="AG516" s="6157"/>
      <c r="AH516" s="6157"/>
      <c r="AI516" s="6157"/>
      <c r="AJ516" s="6157"/>
      <c r="AK516" s="6157"/>
      <c r="AL516" s="6157"/>
      <c r="AM516" s="6157"/>
      <c r="AN516" s="6157"/>
      <c r="AO516" s="6157"/>
      <c r="AP516" s="6157"/>
      <c r="AQ516" s="6157"/>
      <c r="AR516" s="6157"/>
      <c r="AS516" s="6157"/>
      <c r="AT516" s="6157"/>
      <c r="AU516" s="6157"/>
      <c r="AV516" s="6157"/>
      <c r="AW516" s="6157"/>
      <c r="AX516" s="6157"/>
      <c r="AY516" s="6157"/>
      <c r="AZ516" s="6157"/>
      <c r="BA516" s="6158"/>
      <c r="BB516" s="2158" t="s">
        <v>176</v>
      </c>
      <c r="BC516" s="2526"/>
      <c r="BD516" s="5652">
        <f>_xlfn.XLOOKUP(B516,التشكيل_القديم!$M$5:$M$39,التشكيل_القديم!$L$5:$L$39,0,0)</f>
        <v>28</v>
      </c>
      <c r="BE516" s="6210" t="str">
        <f xml:space="preserve"> "(" &amp;BD516&amp;")                 " &amp;"رئيس الدائرة  /  "  &amp;B516</f>
        <v>(28)                 رئيس الدائرة  /  محمود حسن شحاتة محمد</v>
      </c>
      <c r="BF516" s="6210"/>
      <c r="BG516" s="6210"/>
      <c r="BH516" s="6210"/>
      <c r="BI516" s="6210"/>
      <c r="BJ516" s="6210"/>
      <c r="BK516" s="6210"/>
      <c r="BL516" s="6210"/>
      <c r="BM516" s="6210"/>
      <c r="BN516" s="6210"/>
      <c r="BO516" s="6210"/>
      <c r="BP516" s="6210"/>
      <c r="BQ516" s="6210"/>
      <c r="BR516" s="6210"/>
      <c r="BS516" s="6210"/>
      <c r="BT516" s="6210"/>
      <c r="BU516" s="6210"/>
      <c r="BV516" s="6210"/>
      <c r="BW516" s="6210"/>
      <c r="BX516" s="6210"/>
      <c r="BY516" s="6210"/>
      <c r="BZ516" s="6210"/>
      <c r="CA516" s="6210"/>
      <c r="CB516" s="6210"/>
      <c r="CC516" s="6210"/>
      <c r="CD516" s="6210"/>
      <c r="CE516" s="6211"/>
      <c r="CF516" s="5653">
        <f>_xlfn.XLOOKUP(B517,التشكيل_القديم!$M$5:$M$39,التشكيل_القديم!$L$5:$L$39,0,0)</f>
        <v>0</v>
      </c>
      <c r="CG516" s="6341" t="str">
        <f>"(2)             "&amp; "عضو يمين الدائرة  /  "  &amp;B517</f>
        <v>(2)             عضو يمين الدائرة  /  مروه إيهاب سيد حافظ</v>
      </c>
      <c r="CH516" s="6210"/>
      <c r="CI516" s="6210"/>
      <c r="CJ516" s="6210"/>
      <c r="CK516" s="6210"/>
      <c r="CL516" s="6210"/>
      <c r="CM516" s="6210"/>
      <c r="CN516" s="6210"/>
      <c r="CO516" s="6210"/>
      <c r="CP516" s="6210"/>
      <c r="CQ516" s="6210"/>
      <c r="CR516" s="6210"/>
      <c r="CS516" s="6210"/>
      <c r="CT516" s="6210"/>
      <c r="CU516" s="6210"/>
      <c r="CV516" s="6210"/>
      <c r="CW516" s="6210"/>
      <c r="CX516" s="6210"/>
      <c r="CY516" s="6210"/>
      <c r="CZ516" s="6210"/>
      <c r="DA516" s="6210"/>
      <c r="DB516" s="6210"/>
      <c r="DC516" s="6210"/>
      <c r="DD516" s="6210"/>
      <c r="DE516" s="6210"/>
      <c r="DF516" s="6210"/>
      <c r="DG516" s="6211"/>
      <c r="DH516" s="5653">
        <f>_xlfn.XLOOKUP(B520,التشكيل_القديم!$M$5:$M$39,التشكيل_القديم!$L$5:$L$39,0,0)</f>
        <v>0</v>
      </c>
      <c r="DI516" s="6210" t="str">
        <f>IF(B520&lt;&gt;"","(5)             "&amp;"عضو يسار يسار اليسار الدائرة /  "&amp;B520,"لا يوجد عضو خامس")</f>
        <v>لا يوجد عضو خامس</v>
      </c>
      <c r="DJ516" s="6210"/>
      <c r="DK516" s="6210"/>
      <c r="DL516" s="6210"/>
      <c r="DM516" s="6210"/>
      <c r="DN516" s="6210"/>
      <c r="DO516" s="6210"/>
      <c r="DP516" s="6210"/>
      <c r="DQ516" s="6210"/>
      <c r="DR516" s="6210"/>
      <c r="DS516" s="6210"/>
      <c r="DT516" s="6210"/>
      <c r="DU516" s="6210"/>
      <c r="DV516" s="6210"/>
      <c r="DW516" s="6210"/>
      <c r="DX516" s="6210"/>
      <c r="DY516" s="6210"/>
      <c r="DZ516" s="6210"/>
      <c r="EA516" s="6210"/>
      <c r="EB516" s="6210"/>
      <c r="EC516" s="6210"/>
      <c r="ED516" s="6210"/>
      <c r="EE516" s="6210"/>
      <c r="EF516" s="6210"/>
      <c r="EG516" s="6210"/>
      <c r="EH516" s="6210"/>
      <c r="EI516" s="6210"/>
      <c r="EJ516" s="2024"/>
      <c r="EK516" s="5654" t="str">
        <f>الاعدادات!$F$5</f>
        <v>أغسطس</v>
      </c>
      <c r="EL516" s="5655" t="str">
        <f>الاعدادات!$F$6</f>
        <v>سبتمبر</v>
      </c>
      <c r="EM516" s="5655" t="str">
        <f>الاعدادات!$F$7</f>
        <v>أكتوبر</v>
      </c>
      <c r="EN516" s="2010" t="s">
        <v>106</v>
      </c>
      <c r="EO516" s="5654" t="str">
        <f>الاعدادات!$F$5</f>
        <v>أغسطس</v>
      </c>
      <c r="EP516" s="5655" t="str">
        <f>الاعدادات!$F$6</f>
        <v>سبتمبر</v>
      </c>
      <c r="EQ516" s="5655" t="str">
        <f>الاعدادات!$F$7</f>
        <v>أكتوبر</v>
      </c>
      <c r="ER516" s="2010" t="s">
        <v>106</v>
      </c>
      <c r="ES516" s="5654" t="str">
        <f>الاعدادات!$F$5</f>
        <v>أغسطس</v>
      </c>
      <c r="ET516" s="5655" t="str">
        <f>الاعدادات!$F$6</f>
        <v>سبتمبر</v>
      </c>
      <c r="EU516" s="5655" t="str">
        <f>الاعدادات!$F$7</f>
        <v>أكتوبر</v>
      </c>
      <c r="EV516" s="2010" t="s">
        <v>106</v>
      </c>
      <c r="EW516" s="5654" t="str">
        <f>الاعدادات!$F$5</f>
        <v>أغسطس</v>
      </c>
      <c r="EX516" s="5655" t="str">
        <f>الاعدادات!$F$6</f>
        <v>سبتمبر</v>
      </c>
      <c r="EY516" s="2010" t="s">
        <v>106</v>
      </c>
      <c r="EZ516" s="5654" t="str">
        <f>الاعدادات!$F$5</f>
        <v>أغسطس</v>
      </c>
      <c r="FA516" s="5655" t="str">
        <f>الاعدادات!$F$6</f>
        <v>سبتمبر</v>
      </c>
      <c r="FB516" s="5655" t="str">
        <f>الاعدادات!$F$7</f>
        <v>أكتوبر</v>
      </c>
      <c r="FC516" s="2010" t="s">
        <v>106</v>
      </c>
      <c r="FD516" s="5654" t="str">
        <f>الاعدادات!$F$5</f>
        <v>أغسطس</v>
      </c>
      <c r="FE516" s="5655" t="str">
        <f>الاعدادات!$F$6</f>
        <v>سبتمبر</v>
      </c>
      <c r="FF516" s="5655" t="str">
        <f>الاعدادات!$F$7</f>
        <v>أكتوبر</v>
      </c>
      <c r="FG516" s="2010" t="s">
        <v>106</v>
      </c>
      <c r="FK516" s="5654" t="str">
        <f>الاعدادات!$F$5</f>
        <v>أغسطس</v>
      </c>
      <c r="FL516" s="5655" t="str">
        <f>الاعدادات!$F$6</f>
        <v>سبتمبر</v>
      </c>
      <c r="FM516" s="5655" t="str">
        <f>الاعدادات!$F$7</f>
        <v>أكتوبر</v>
      </c>
      <c r="FN516" s="2010" t="s">
        <v>106</v>
      </c>
      <c r="FO516" s="5654" t="str">
        <f>الاعدادات!$F$5</f>
        <v>أغسطس</v>
      </c>
      <c r="FP516" s="5655" t="str">
        <f>الاعدادات!$F$6</f>
        <v>سبتمبر</v>
      </c>
      <c r="FQ516" s="5655" t="str">
        <f>الاعدادات!$F$7</f>
        <v>أكتوبر</v>
      </c>
      <c r="FR516" s="2010" t="s">
        <v>106</v>
      </c>
    </row>
    <row r="517" spans="1:174" ht="48" customHeight="1" thickBot="1">
      <c r="A517" s="6228"/>
      <c r="B517" s="6250" t="str" cm="1">
        <f t="array" ref="B517">_xlfn.XLOOKUP(1, (INDEX(التشكيل_القديم!$L$5:$S$49, ,6)=$A516) * (INDEX(التشكيل_القديم!$L$5:$S$49, ,7)="عضو يمين"), INDEX(التشكيل_القديم!$L$5:$S$49, ,2))</f>
        <v>مروه إيهاب سيد حافظ</v>
      </c>
      <c r="C517" s="6250"/>
      <c r="D517" s="6250"/>
      <c r="E517" s="6250"/>
      <c r="F517" s="6250"/>
      <c r="G517" s="6250"/>
      <c r="H517" s="2170" cm="1">
        <f t="array" ref="H517">_xlfn.XLOOKUP(1, (INDEX(التشكيل_القديم!$L$5:$S$49, ,6)=$A516) * (INDEX(التشكيل_القديم!$L$5:$S$49, ,7)="عضو يمين"), INDEX(التشكيل_القديم!$L$5:$S$49, ,3))</f>
        <v>0</v>
      </c>
      <c r="I517" s="2171" t="str" cm="1">
        <f t="array" ref="I517">_xlfn.XLOOKUP(1, (INDEX(التشكيل_القديم!$L$5:$S$49, ,6)=$A516) * (INDEX(التشكيل_القديم!$L$5:$S$49, ,7)="عضو يمين"), INDEX(التشكيل_القديم!$L$5:$S$49, ,4))</f>
        <v>ب</v>
      </c>
      <c r="J517" s="6232"/>
      <c r="K517" s="6235"/>
      <c r="L517" s="5677" t="str">
        <f>الاعدادات!$D$6</f>
        <v>2022 وما قبلها</v>
      </c>
      <c r="M517" s="2012">
        <v>0</v>
      </c>
      <c r="N517" s="2003"/>
      <c r="O517" s="2003"/>
      <c r="P517" s="2003"/>
      <c r="Q517" s="2003"/>
      <c r="R517" s="2003"/>
      <c r="S517" s="2003"/>
      <c r="T517" s="2003"/>
      <c r="U517" s="2003"/>
      <c r="V517" s="2003"/>
      <c r="W517" s="2003"/>
      <c r="X517" s="2003"/>
      <c r="Y517" s="2017"/>
      <c r="Z517" s="5678">
        <f>Y517+X517+U517+T517+S517+R517+Q517+P517+O517+N517+M517-W517</f>
        <v>0</v>
      </c>
      <c r="AA517" s="2021"/>
      <c r="AB517" s="2005"/>
      <c r="AC517" s="5656">
        <f>SUM(BD517:BJ517,CF517:CL517,BD524:BJ524,CF524:CL524,DH517:DN517,DH524:DN524)</f>
        <v>0</v>
      </c>
      <c r="AD517" s="5656">
        <f>SUM(BK517:BO517,CM517:CQ517,BK524:BO524,CM524:CQ524,DO517:DS517,DO524:DS524)</f>
        <v>0</v>
      </c>
      <c r="AE517" s="5656">
        <f>BP517+CR517+BP524+CR524+DT517+DT524</f>
        <v>0</v>
      </c>
      <c r="AF517" s="5657">
        <f t="shared" ref="AF517:AF521" si="3245">AE517+AD517+AC517</f>
        <v>0</v>
      </c>
      <c r="AG517" s="5656">
        <f t="shared" ref="AG517:AG521" si="3246">BR517+CT517+BR524+CT524+DV517+DV524</f>
        <v>0</v>
      </c>
      <c r="AH517" s="5658">
        <f>BS517+CU517+BS524+CU524+DW517+DW524</f>
        <v>0</v>
      </c>
      <c r="AI517" s="5656">
        <f t="shared" ref="AI517:AI521" si="3247">BT517+CV517+BT524+CV524+DX517+DX524</f>
        <v>0</v>
      </c>
      <c r="AJ517" s="5656">
        <f t="shared" ref="AJ517:AJ521" si="3248">BU517+CW517+BU524+CW524+DY517+DY524</f>
        <v>0</v>
      </c>
      <c r="AK517" s="5656">
        <f t="shared" ref="AK517:AK521" si="3249">BV517+CX517+BV524+CX524+DZ517+DZ524</f>
        <v>0</v>
      </c>
      <c r="AL517" s="5656">
        <f t="shared" ref="AL517:AL521" si="3250">BW517+CY517+BW524+CY524+EA517+EA524</f>
        <v>0</v>
      </c>
      <c r="AM517" s="5657">
        <f t="shared" ref="AM517:AM521" si="3251">AL517+AK517+AJ517+AI517+AH517</f>
        <v>0</v>
      </c>
      <c r="AN517" s="5659">
        <f>BX517+CZ517+BX524+CZ524+EB517+EB524</f>
        <v>0</v>
      </c>
      <c r="AO517" s="5659">
        <f t="shared" ref="AO517:AO521" si="3252">BY517+DA517+BY524+DA524+EC517+EC524</f>
        <v>0</v>
      </c>
      <c r="AP517" s="5659">
        <f>BZ517+DB517+DB524+BZ524+ED517+ED524</f>
        <v>0</v>
      </c>
      <c r="AQ517" s="5657">
        <f t="shared" ref="AQ517:AQ521" si="3253">AP517+AO517+AN517</f>
        <v>0</v>
      </c>
      <c r="AR517" s="5660">
        <f>CA517+DC517+CA524+DC524+EE517+EE524</f>
        <v>0</v>
      </c>
      <c r="AS517" s="5661">
        <f t="shared" ref="AS517:AS521" si="3254">AR517+AQ517+AM517+AG517+AF517</f>
        <v>0</v>
      </c>
      <c r="AT517" s="2021"/>
      <c r="AU517" s="5656">
        <f t="shared" ref="AU517:AU521" si="3255">CC517+DE517+CC524+DE524+EG517+EG524</f>
        <v>0</v>
      </c>
      <c r="AV517" s="5656">
        <f t="shared" ref="AV517:AV521" si="3256">CD517+DF517+CD524+DF524+EH517+EH524</f>
        <v>0</v>
      </c>
      <c r="AW517" s="2003"/>
      <c r="AX517" s="2004"/>
      <c r="AY517" s="5682">
        <f t="shared" ref="AY517:AY521" si="3257">AX517+AW517+AV517+AU517+AT517</f>
        <v>0</v>
      </c>
      <c r="AZ517" s="2006"/>
      <c r="BA517" s="5656">
        <f t="shared" ref="BA517:BA522" si="3258">AY517+AS517+AA517-Z517</f>
        <v>0</v>
      </c>
      <c r="BB517" s="2159"/>
      <c r="BC517" s="5683" t="str">
        <f>الاعدادات!$D$6</f>
        <v>2022 وما قبلها</v>
      </c>
      <c r="BD517" s="82"/>
      <c r="BE517" s="83"/>
      <c r="BF517" s="83"/>
      <c r="BG517" s="84"/>
      <c r="BH517" s="84"/>
      <c r="BI517" s="84"/>
      <c r="BJ517" s="85"/>
      <c r="BK517" s="86"/>
      <c r="BL517" s="87"/>
      <c r="BM517" s="87"/>
      <c r="BN517" s="88"/>
      <c r="BO517" s="88"/>
      <c r="BP517" s="89"/>
      <c r="BQ517" s="77">
        <f t="shared" ref="BQ517:BQ522" si="3259">BP517+BO517+BN517+BM517+BL517+BK517+BJ517+BI517+BH517+BG517+BF517+BE517+BD517</f>
        <v>0</v>
      </c>
      <c r="BR517" s="90"/>
      <c r="BS517" s="91"/>
      <c r="BT517" s="92"/>
      <c r="BU517" s="93"/>
      <c r="BV517" s="94"/>
      <c r="BW517" s="95"/>
      <c r="BX517" s="96"/>
      <c r="BY517" s="97"/>
      <c r="BZ517" s="98"/>
      <c r="CA517" s="99"/>
      <c r="CB517" s="79">
        <f t="shared" ref="CB517:CB521" si="3260">CA517+BZ517+BY517+BX517+BW517+BV517+BU517+BT517+BS517+BR517+BQ517</f>
        <v>0</v>
      </c>
      <c r="CC517" s="80"/>
      <c r="CD517" s="78"/>
      <c r="CE517" s="100"/>
      <c r="CF517" s="101"/>
      <c r="CG517" s="83"/>
      <c r="CH517" s="83"/>
      <c r="CI517" s="84"/>
      <c r="CJ517" s="84"/>
      <c r="CK517" s="84"/>
      <c r="CL517" s="85"/>
      <c r="CM517" s="86"/>
      <c r="CN517" s="87"/>
      <c r="CO517" s="87"/>
      <c r="CP517" s="88"/>
      <c r="CQ517" s="88"/>
      <c r="CR517" s="89"/>
      <c r="CS517" s="77">
        <f t="shared" ref="CS517:CS522" si="3261">CR517+CQ517+CP517+CO517+CN517+CM517+CL517+CK517+CJ517+CI517+CH517+CG517+CF517</f>
        <v>0</v>
      </c>
      <c r="CT517" s="90"/>
      <c r="CU517" s="91"/>
      <c r="CV517" s="92"/>
      <c r="CW517" s="93"/>
      <c r="CX517" s="94"/>
      <c r="CY517" s="95"/>
      <c r="CZ517" s="96"/>
      <c r="DA517" s="97"/>
      <c r="DB517" s="98"/>
      <c r="DC517" s="99"/>
      <c r="DD517" s="81">
        <f t="shared" ref="DD517:DD518" si="3262">SUM(CS517:DC517)</f>
        <v>0</v>
      </c>
      <c r="DE517" s="80"/>
      <c r="DF517" s="78"/>
      <c r="DG517" s="102"/>
      <c r="DH517" s="101"/>
      <c r="DI517" s="83"/>
      <c r="DJ517" s="83"/>
      <c r="DK517" s="84"/>
      <c r="DL517" s="84"/>
      <c r="DM517" s="84"/>
      <c r="DN517" s="85"/>
      <c r="DO517" s="86"/>
      <c r="DP517" s="87"/>
      <c r="DQ517" s="87"/>
      <c r="DR517" s="88"/>
      <c r="DS517" s="88"/>
      <c r="DT517" s="89"/>
      <c r="DU517" s="77">
        <f t="shared" ref="DU517:DU519" si="3263">DT517+DS517+DR517+DQ517+DP517+DO517+DN517+DM517+DL517+DK517+DJ517+DI517+DH517</f>
        <v>0</v>
      </c>
      <c r="DV517" s="90"/>
      <c r="DW517" s="91"/>
      <c r="DX517" s="92"/>
      <c r="DY517" s="93"/>
      <c r="DZ517" s="94"/>
      <c r="EA517" s="95"/>
      <c r="EB517" s="96"/>
      <c r="EC517" s="97"/>
      <c r="ED517" s="98"/>
      <c r="EE517" s="99"/>
      <c r="EF517" s="81">
        <f t="shared" ref="EF517:EF518" si="3264">SUM(DU517:EE517)</f>
        <v>0</v>
      </c>
      <c r="EG517" s="80"/>
      <c r="EH517" s="78"/>
      <c r="EI517" s="102"/>
      <c r="EJ517" s="5675" t="str">
        <f>الاعدادات!$D$6</f>
        <v>2022 وما قبلها</v>
      </c>
      <c r="EK517" s="68">
        <f t="shared" ref="EK517:EK521" si="3265">AM517+AG517-EL517-EM517</f>
        <v>0</v>
      </c>
      <c r="EL517" s="69"/>
      <c r="EM517" s="69"/>
      <c r="EN517" s="70">
        <f>SUM(EK517:EM517)</f>
        <v>0</v>
      </c>
      <c r="EO517" s="68">
        <f t="shared" ref="EO517:EO521" si="3266">AT517-EQ517-EP517</f>
        <v>0</v>
      </c>
      <c r="EP517" s="69"/>
      <c r="EQ517" s="69"/>
      <c r="ER517" s="70">
        <f>SUM(EO517:EQ517)</f>
        <v>0</v>
      </c>
      <c r="ES517" s="68">
        <f t="shared" ref="ES517:ES521" si="3267">AU517-EU517-ET517</f>
        <v>0</v>
      </c>
      <c r="ET517" s="69"/>
      <c r="EU517" s="71"/>
      <c r="EV517" s="70">
        <f t="shared" ref="EV517:EV522" si="3268">EU517+ET517+ES517</f>
        <v>0</v>
      </c>
      <c r="EW517" s="68">
        <f t="shared" ref="EW517:EW521" si="3269">AV517-EX517</f>
        <v>0</v>
      </c>
      <c r="EX517" s="69"/>
      <c r="EY517" s="70">
        <f>SUM(EW517:EX517)</f>
        <v>0</v>
      </c>
      <c r="EZ517" s="68">
        <f>FK517+FO517</f>
        <v>0</v>
      </c>
      <c r="FA517" s="68">
        <f>FL517+FP517</f>
        <v>0</v>
      </c>
      <c r="FB517" s="68">
        <f>FM517+FQ517</f>
        <v>0</v>
      </c>
      <c r="FC517" s="68">
        <f>FN517+FR517</f>
        <v>0</v>
      </c>
      <c r="FD517" s="68">
        <f t="shared" ref="FD517:FD522" si="3270">EK517+EO517+ES517+EW517+EZ517</f>
        <v>0</v>
      </c>
      <c r="FE517" s="72">
        <f t="shared" ref="FE517:FE522" si="3271">EL517+EP517+ET517+FA517+EX517</f>
        <v>0</v>
      </c>
      <c r="FF517" s="72">
        <f t="shared" ref="FF517:FF522" si="3272">FB517+EU517+EQ517+EM517</f>
        <v>0</v>
      </c>
      <c r="FG517" s="70">
        <f t="shared" ref="FG517:FG522" si="3273">SUM(FD517:FF517)</f>
        <v>0</v>
      </c>
      <c r="FH517" t="str">
        <f t="shared" ref="FH517:FH521" si="3274">IF(OR(EZ517&lt;0,EW517&lt;0,ES517&lt;0,EO517&lt;0,EK517&lt;0,Z517 &lt;&gt; AY517+AS517+AA517), "wrong", "ok")</f>
        <v>ok</v>
      </c>
      <c r="FK517" s="68">
        <f>AX517-FL517-FM517</f>
        <v>0</v>
      </c>
      <c r="FL517" s="69"/>
      <c r="FM517" s="69"/>
      <c r="FN517" s="70">
        <f>SUM(FK517:FM517)</f>
        <v>0</v>
      </c>
      <c r="FO517" s="68">
        <f>AW517-FP517-FQ517</f>
        <v>0</v>
      </c>
      <c r="FP517" s="69"/>
      <c r="FQ517" s="69"/>
      <c r="FR517" s="70">
        <f>SUM(FO517:FQ517)</f>
        <v>0</v>
      </c>
    </row>
    <row r="518" spans="1:174" ht="48" customHeight="1" thickBot="1">
      <c r="A518" s="6228"/>
      <c r="B518" s="6250" t="str" cm="1">
        <f t="array" ref="B518">_xlfn.XLOOKUP(1, (INDEX(التشكيل_القديم!$L$5:$S$49, ,6)=$A516) * (INDEX(التشكيل_القديم!$L$5:$S$49, ,7)="عضو يسار"), INDEX(التشكيل_القديم!$L$5:$S$49, ,2))</f>
        <v>محمد فتحي محمد علي عرايس</v>
      </c>
      <c r="C518" s="6250"/>
      <c r="D518" s="6250"/>
      <c r="E518" s="6250"/>
      <c r="F518" s="6250"/>
      <c r="G518" s="6250"/>
      <c r="H518" s="2170" cm="1">
        <f t="array" ref="H518">_xlfn.XLOOKUP(1, (INDEX(التشكيل_القديم!$L$5:$S$49, ,6)=$A516) * (INDEX(التشكيل_القديم!$L$5:$S$49, ,7)="عضو يسار"), INDEX(التشكيل_القديم!$L$5:$S$49, ,3))</f>
        <v>796</v>
      </c>
      <c r="I518" s="2171" t="str" cm="1">
        <f t="array" ref="I518">_xlfn.XLOOKUP(1, (INDEX(التشكيل_القديم!$L$5:$S$49, ,6)=$A516) * (INDEX(التشكيل_القديم!$L$5:$S$49, ,7)="عضو يسار"), INDEX(التشكيل_القديم!$L$5:$S$49, ,4))</f>
        <v>ب</v>
      </c>
      <c r="J518" s="6232"/>
      <c r="K518" s="6235"/>
      <c r="L518" s="5675">
        <f>الاعدادات!$D$7</f>
        <v>2023</v>
      </c>
      <c r="M518" s="2013">
        <v>10</v>
      </c>
      <c r="N518" s="64"/>
      <c r="O518" s="64"/>
      <c r="P518" s="64"/>
      <c r="Q518" s="64"/>
      <c r="R518" s="64"/>
      <c r="S518" s="64"/>
      <c r="T518" s="64"/>
      <c r="U518" s="64"/>
      <c r="V518" s="64"/>
      <c r="W518" s="64"/>
      <c r="X518" s="64"/>
      <c r="Y518" s="2018"/>
      <c r="Z518" s="5679">
        <f t="shared" ref="Z518:Z521" si="3275">Y518+X518+U518+T518+S518+R518+Q518+P518+O518+N518+M518-W518</f>
        <v>10</v>
      </c>
      <c r="AA518" s="2007"/>
      <c r="AB518" s="63"/>
      <c r="AC518" s="5662">
        <f t="shared" ref="AC518:AC521" si="3276">SUM(BD518:BJ518,CF518:CL518,BD525:BJ525,CF525:CL525,DH518:DN518,DH525:DN525)</f>
        <v>0</v>
      </c>
      <c r="AD518" s="5662">
        <f t="shared" ref="AD518:AD521" si="3277">SUM(BK518:BO518,CM518:CQ518,BK525:BO525,CM525:CQ525,DO518:DS518,DO525:DS525)</f>
        <v>0</v>
      </c>
      <c r="AE518" s="5662">
        <f>BP518+CR518+BP525+CR525+DT518+DT525</f>
        <v>0</v>
      </c>
      <c r="AF518" s="5663">
        <f t="shared" si="3245"/>
        <v>0</v>
      </c>
      <c r="AG518" s="5662">
        <f t="shared" si="3246"/>
        <v>0</v>
      </c>
      <c r="AH518" s="5664">
        <f t="shared" ref="AH518:AH521" si="3278">BS518+CU518+BS525+CU525+DW518+DW525</f>
        <v>0</v>
      </c>
      <c r="AI518" s="5662">
        <f t="shared" si="3247"/>
        <v>0</v>
      </c>
      <c r="AJ518" s="5662">
        <f t="shared" si="3248"/>
        <v>0</v>
      </c>
      <c r="AK518" s="5662">
        <f t="shared" si="3249"/>
        <v>0</v>
      </c>
      <c r="AL518" s="5662">
        <f t="shared" si="3250"/>
        <v>0</v>
      </c>
      <c r="AM518" s="5663">
        <f t="shared" si="3251"/>
        <v>0</v>
      </c>
      <c r="AN518" s="5665">
        <f t="shared" ref="AN518:AN521" si="3279">BX518+CZ518+BX525+CZ525+EB518+EB525</f>
        <v>0</v>
      </c>
      <c r="AO518" s="5665">
        <f t="shared" si="3252"/>
        <v>0</v>
      </c>
      <c r="AP518" s="5665">
        <f>BZ518+DB518+DB525+BZ525+ED518+ED525</f>
        <v>0</v>
      </c>
      <c r="AQ518" s="5663">
        <f t="shared" si="3253"/>
        <v>0</v>
      </c>
      <c r="AR518" s="5666">
        <f>CA518+DC518+CA525+DC525+EE518+EE525</f>
        <v>0</v>
      </c>
      <c r="AS518" s="5667">
        <f t="shared" si="3254"/>
        <v>0</v>
      </c>
      <c r="AT518" s="2007"/>
      <c r="AU518" s="5662">
        <f t="shared" si="3255"/>
        <v>0</v>
      </c>
      <c r="AV518" s="5662">
        <f t="shared" si="3256"/>
        <v>0</v>
      </c>
      <c r="AW518" s="64"/>
      <c r="AX518" s="64"/>
      <c r="AY518" s="65">
        <f t="shared" si="3257"/>
        <v>0</v>
      </c>
      <c r="AZ518" s="66"/>
      <c r="BA518" s="5662">
        <f t="shared" si="3258"/>
        <v>-10</v>
      </c>
      <c r="BB518" s="2159"/>
      <c r="BC518" s="5683">
        <f>الاعدادات!$D$7</f>
        <v>2023</v>
      </c>
      <c r="BD518" s="82"/>
      <c r="BE518" s="83"/>
      <c r="BF518" s="83"/>
      <c r="BG518" s="103"/>
      <c r="BH518" s="84"/>
      <c r="BI518" s="84"/>
      <c r="BJ518" s="85"/>
      <c r="BK518" s="86"/>
      <c r="BL518" s="87"/>
      <c r="BM518" s="87"/>
      <c r="BN518" s="88"/>
      <c r="BO518" s="88"/>
      <c r="BP518" s="89"/>
      <c r="BQ518" s="77">
        <f t="shared" si="3259"/>
        <v>0</v>
      </c>
      <c r="BR518" s="90"/>
      <c r="BS518" s="91"/>
      <c r="BT518" s="92"/>
      <c r="BU518" s="93"/>
      <c r="BV518" s="94"/>
      <c r="BW518" s="95"/>
      <c r="BX518" s="96"/>
      <c r="BY518" s="97"/>
      <c r="BZ518" s="98"/>
      <c r="CA518" s="99"/>
      <c r="CB518" s="79">
        <f t="shared" si="3260"/>
        <v>0</v>
      </c>
      <c r="CC518" s="104"/>
      <c r="CD518" s="92"/>
      <c r="CE518" s="100"/>
      <c r="CF518" s="101"/>
      <c r="CG518" s="83"/>
      <c r="CH518" s="83"/>
      <c r="CI518" s="84"/>
      <c r="CJ518" s="84"/>
      <c r="CK518" s="84"/>
      <c r="CL518" s="85"/>
      <c r="CM518" s="86"/>
      <c r="CN518" s="87"/>
      <c r="CO518" s="87"/>
      <c r="CP518" s="88"/>
      <c r="CQ518" s="88"/>
      <c r="CR518" s="89"/>
      <c r="CS518" s="77">
        <f t="shared" si="3261"/>
        <v>0</v>
      </c>
      <c r="CT518" s="90"/>
      <c r="CU518" s="91"/>
      <c r="CV518" s="92"/>
      <c r="CW518" s="93"/>
      <c r="CX518" s="94"/>
      <c r="CY518" s="95"/>
      <c r="CZ518" s="96"/>
      <c r="DA518" s="97"/>
      <c r="DB518" s="98"/>
      <c r="DC518" s="99"/>
      <c r="DD518" s="81">
        <f t="shared" si="3262"/>
        <v>0</v>
      </c>
      <c r="DE518" s="104"/>
      <c r="DF518" s="92"/>
      <c r="DG518" s="102"/>
      <c r="DH518" s="101"/>
      <c r="DI518" s="83"/>
      <c r="DJ518" s="83"/>
      <c r="DK518" s="84"/>
      <c r="DL518" s="84"/>
      <c r="DM518" s="84"/>
      <c r="DN518" s="85"/>
      <c r="DO518" s="86"/>
      <c r="DP518" s="87"/>
      <c r="DQ518" s="87"/>
      <c r="DR518" s="88"/>
      <c r="DS518" s="88"/>
      <c r="DT518" s="89"/>
      <c r="DU518" s="77">
        <f t="shared" si="3263"/>
        <v>0</v>
      </c>
      <c r="DV518" s="90"/>
      <c r="DW518" s="91"/>
      <c r="DX518" s="92"/>
      <c r="DY518" s="93"/>
      <c r="DZ518" s="94"/>
      <c r="EA518" s="95"/>
      <c r="EB518" s="96"/>
      <c r="EC518" s="97"/>
      <c r="ED518" s="98"/>
      <c r="EE518" s="99"/>
      <c r="EF518" s="81">
        <f t="shared" si="3264"/>
        <v>0</v>
      </c>
      <c r="EG518" s="104"/>
      <c r="EH518" s="92"/>
      <c r="EI518" s="102"/>
      <c r="EJ518" s="5675">
        <f>الاعدادات!$D$7</f>
        <v>2023</v>
      </c>
      <c r="EK518" s="68">
        <f t="shared" si="3265"/>
        <v>0</v>
      </c>
      <c r="EL518" s="69"/>
      <c r="EM518" s="69"/>
      <c r="EN518" s="70">
        <f t="shared" ref="EN518:EN521" si="3280">SUM(EK518:EM518)</f>
        <v>0</v>
      </c>
      <c r="EO518" s="68">
        <f t="shared" si="3266"/>
        <v>0</v>
      </c>
      <c r="EP518" s="69"/>
      <c r="EQ518" s="69"/>
      <c r="ER518" s="70">
        <f t="shared" ref="ER518:ER521" si="3281">SUM(EO518:EQ518)</f>
        <v>0</v>
      </c>
      <c r="ES518" s="68">
        <f t="shared" si="3267"/>
        <v>0</v>
      </c>
      <c r="ET518" s="69"/>
      <c r="EU518" s="71"/>
      <c r="EV518" s="70">
        <f t="shared" si="3268"/>
        <v>0</v>
      </c>
      <c r="EW518" s="68">
        <f t="shared" si="3269"/>
        <v>0</v>
      </c>
      <c r="EX518" s="69"/>
      <c r="EY518" s="70">
        <f t="shared" ref="EY518:EY521" si="3282">SUM(EW518:EX518)</f>
        <v>0</v>
      </c>
      <c r="EZ518" s="68">
        <f t="shared" ref="EZ518:EZ521" si="3283">FK518+FO518</f>
        <v>0</v>
      </c>
      <c r="FA518" s="68">
        <f t="shared" ref="FA518:FA521" si="3284">FL518+FP518</f>
        <v>0</v>
      </c>
      <c r="FB518" s="68">
        <f t="shared" ref="FB518:FB521" si="3285">FM518+FQ518</f>
        <v>0</v>
      </c>
      <c r="FC518" s="68">
        <f t="shared" ref="FC518:FC521" si="3286">FN518+FR518</f>
        <v>0</v>
      </c>
      <c r="FD518" s="68">
        <f t="shared" si="3270"/>
        <v>0</v>
      </c>
      <c r="FE518" s="72">
        <f t="shared" si="3271"/>
        <v>0</v>
      </c>
      <c r="FF518" s="72">
        <f t="shared" si="3272"/>
        <v>0</v>
      </c>
      <c r="FG518" s="70">
        <f t="shared" si="3273"/>
        <v>0</v>
      </c>
      <c r="FH518" t="str">
        <f t="shared" si="3274"/>
        <v>wrong</v>
      </c>
      <c r="FK518" s="68">
        <f t="shared" ref="FK518:FK521" si="3287">AX518-FL518-FM518</f>
        <v>0</v>
      </c>
      <c r="FL518" s="69"/>
      <c r="FM518" s="69"/>
      <c r="FN518" s="70">
        <f t="shared" ref="FN518:FN521" si="3288">SUM(FK518:FM518)</f>
        <v>0</v>
      </c>
      <c r="FO518" s="68">
        <f t="shared" ref="FO518:FO521" si="3289">AW518-FP518-FQ518</f>
        <v>0</v>
      </c>
      <c r="FP518" s="69"/>
      <c r="FQ518" s="69"/>
      <c r="FR518" s="70">
        <f t="shared" ref="FR518:FR521" si="3290">SUM(FO518:FQ518)</f>
        <v>0</v>
      </c>
    </row>
    <row r="519" spans="1:174" ht="48" customHeight="1" thickBot="1">
      <c r="A519" s="6228"/>
      <c r="B519" s="6250" t="str" cm="1">
        <f t="array" ref="B519">IFERROR(_xlfn.XLOOKUP(1, (INDEX(التشكيل_القديم!$L$5:$S$49, ,6)=$A516) * (INDEX(التشكيل_القديم!$L$5:$S$49, ,7)="عضو يسار اليسار"), INDEX(التشكيل_القديم!$L$5:$S$49, ,2)),"")</f>
        <v>محمد سيد درويش متولي القطيري</v>
      </c>
      <c r="C519" s="6250"/>
      <c r="D519" s="6250"/>
      <c r="E519" s="6250"/>
      <c r="F519" s="6250"/>
      <c r="G519" s="6250"/>
      <c r="H519" s="2170" cm="1">
        <f t="array" ref="H519">IFERROR(_xlfn.XLOOKUP(1, (INDEX(التشكيل_القديم!$L$5:$S$49, ,6)=$A516) * (INDEX(التشكيل_القديم!$L$5:$S$49, ,7)="عضو يسار اليسار"), INDEX(التشكيل_القديم!$L$5:$S$49, ,3)),"")</f>
        <v>158</v>
      </c>
      <c r="I519" s="2171" t="str" cm="1">
        <f t="array" ref="I519">IFERROR(_xlfn.XLOOKUP(1, (INDEX(التشكيل_القديم!$L$5:$S$49, ,6)=$A516) * (INDEX(التشكيل_القديم!$L$5:$S$49, ,7)="عضو يسار اليسار"), INDEX(التشكيل_القديم!$L$5:$S$49, ,4)),"")</f>
        <v>ب</v>
      </c>
      <c r="J519" s="6232"/>
      <c r="K519" s="6235"/>
      <c r="L519" s="5675">
        <f>الاعدادات!$D$8</f>
        <v>2024</v>
      </c>
      <c r="M519" s="2014">
        <v>33</v>
      </c>
      <c r="N519" s="1997"/>
      <c r="O519" s="1997"/>
      <c r="P519" s="1997"/>
      <c r="Q519" s="1997"/>
      <c r="R519" s="1997"/>
      <c r="S519" s="1997"/>
      <c r="T519" s="1997"/>
      <c r="U519" s="1997"/>
      <c r="V519" s="1997"/>
      <c r="W519" s="1997"/>
      <c r="X519" s="1997"/>
      <c r="Y519" s="2019"/>
      <c r="Z519" s="5680">
        <f t="shared" si="3275"/>
        <v>33</v>
      </c>
      <c r="AA519" s="2022"/>
      <c r="AB519" s="1999"/>
      <c r="AC519" s="2002">
        <f t="shared" si="3276"/>
        <v>0</v>
      </c>
      <c r="AD519" s="2002">
        <f t="shared" si="3277"/>
        <v>0</v>
      </c>
      <c r="AE519" s="2002">
        <f>BP519+CR519+BP526+CR526+DT519+DT526</f>
        <v>0</v>
      </c>
      <c r="AF519" s="5668">
        <f t="shared" si="3245"/>
        <v>0</v>
      </c>
      <c r="AG519" s="2002">
        <f t="shared" si="3246"/>
        <v>0</v>
      </c>
      <c r="AH519" s="5669">
        <f t="shared" si="3278"/>
        <v>0</v>
      </c>
      <c r="AI519" s="2002">
        <f t="shared" si="3247"/>
        <v>0</v>
      </c>
      <c r="AJ519" s="2002">
        <f t="shared" si="3248"/>
        <v>0</v>
      </c>
      <c r="AK519" s="2002">
        <f t="shared" si="3249"/>
        <v>0</v>
      </c>
      <c r="AL519" s="2002">
        <f t="shared" si="3250"/>
        <v>0</v>
      </c>
      <c r="AM519" s="5668">
        <f t="shared" si="3251"/>
        <v>0</v>
      </c>
      <c r="AN519" s="2177">
        <f t="shared" si="3279"/>
        <v>0</v>
      </c>
      <c r="AO519" s="2177">
        <f t="shared" si="3252"/>
        <v>0</v>
      </c>
      <c r="AP519" s="2177">
        <f>BZ519+DB519+DB526+BZ526+ED519+ED526</f>
        <v>0</v>
      </c>
      <c r="AQ519" s="5668">
        <f t="shared" si="3253"/>
        <v>0</v>
      </c>
      <c r="AR519" s="5670">
        <f>CA519+DC519+CA526+DC526+EE519+EE526</f>
        <v>0</v>
      </c>
      <c r="AS519" s="5671">
        <f t="shared" si="3254"/>
        <v>0</v>
      </c>
      <c r="AT519" s="2022"/>
      <c r="AU519" s="2002">
        <f t="shared" si="3255"/>
        <v>0</v>
      </c>
      <c r="AV519" s="2002">
        <f t="shared" si="3256"/>
        <v>0</v>
      </c>
      <c r="AW519" s="1997"/>
      <c r="AX519" s="1998"/>
      <c r="AY519" s="2000">
        <f t="shared" si="3257"/>
        <v>0</v>
      </c>
      <c r="AZ519" s="2001"/>
      <c r="BA519" s="2002">
        <f t="shared" si="3258"/>
        <v>-33</v>
      </c>
      <c r="BB519" s="2159"/>
      <c r="BC519" s="5683">
        <f>الاعدادات!$D$8</f>
        <v>2024</v>
      </c>
      <c r="BD519" s="82"/>
      <c r="BE519" s="83"/>
      <c r="BF519" s="83"/>
      <c r="BG519" s="84"/>
      <c r="BH519" s="84"/>
      <c r="BI519" s="84"/>
      <c r="BJ519" s="85"/>
      <c r="BK519" s="86"/>
      <c r="BL519" s="87"/>
      <c r="BM519" s="87"/>
      <c r="BN519" s="88"/>
      <c r="BO519" s="88"/>
      <c r="BP519" s="89"/>
      <c r="BQ519" s="77">
        <f t="shared" si="3259"/>
        <v>0</v>
      </c>
      <c r="BR519" s="90"/>
      <c r="BS519" s="91"/>
      <c r="BT519" s="92"/>
      <c r="BU519" s="93"/>
      <c r="BV519" s="94"/>
      <c r="BW519" s="95"/>
      <c r="BX519" s="96"/>
      <c r="BY519" s="97"/>
      <c r="BZ519" s="98"/>
      <c r="CA519" s="99"/>
      <c r="CB519" s="79">
        <f t="shared" si="3260"/>
        <v>0</v>
      </c>
      <c r="CC519" s="104"/>
      <c r="CD519" s="92"/>
      <c r="CE519" s="100"/>
      <c r="CF519" s="101"/>
      <c r="CG519" s="83"/>
      <c r="CH519" s="83"/>
      <c r="CI519" s="84"/>
      <c r="CJ519" s="84"/>
      <c r="CK519" s="84"/>
      <c r="CL519" s="85"/>
      <c r="CM519" s="86"/>
      <c r="CN519" s="87"/>
      <c r="CO519" s="87"/>
      <c r="CP519" s="88"/>
      <c r="CQ519" s="88"/>
      <c r="CR519" s="89"/>
      <c r="CS519" s="77">
        <f t="shared" si="3261"/>
        <v>0</v>
      </c>
      <c r="CT519" s="90"/>
      <c r="CU519" s="91"/>
      <c r="CV519" s="92"/>
      <c r="CW519" s="93"/>
      <c r="CX519" s="94"/>
      <c r="CY519" s="95"/>
      <c r="CZ519" s="96"/>
      <c r="DA519" s="97"/>
      <c r="DB519" s="98"/>
      <c r="DC519" s="99"/>
      <c r="DD519" s="81">
        <f>SUM(CS519:DC519)</f>
        <v>0</v>
      </c>
      <c r="DE519" s="104"/>
      <c r="DF519" s="92"/>
      <c r="DG519" s="102"/>
      <c r="DH519" s="101"/>
      <c r="DI519" s="83"/>
      <c r="DJ519" s="83"/>
      <c r="DK519" s="84"/>
      <c r="DL519" s="84"/>
      <c r="DM519" s="84"/>
      <c r="DN519" s="85"/>
      <c r="DO519" s="86"/>
      <c r="DP519" s="87"/>
      <c r="DQ519" s="87"/>
      <c r="DR519" s="88"/>
      <c r="DS519" s="88"/>
      <c r="DT519" s="89"/>
      <c r="DU519" s="77">
        <f t="shared" si="3263"/>
        <v>0</v>
      </c>
      <c r="DV519" s="90"/>
      <c r="DW519" s="91"/>
      <c r="DX519" s="92"/>
      <c r="DY519" s="93"/>
      <c r="DZ519" s="94"/>
      <c r="EA519" s="95"/>
      <c r="EB519" s="96"/>
      <c r="EC519" s="97"/>
      <c r="ED519" s="98"/>
      <c r="EE519" s="99"/>
      <c r="EF519" s="81">
        <f>SUM(DU519:EE519)</f>
        <v>0</v>
      </c>
      <c r="EG519" s="104"/>
      <c r="EH519" s="92"/>
      <c r="EI519" s="102"/>
      <c r="EJ519" s="5675">
        <f>الاعدادات!$D$8</f>
        <v>2024</v>
      </c>
      <c r="EK519" s="68">
        <f t="shared" si="3265"/>
        <v>0</v>
      </c>
      <c r="EL519" s="69"/>
      <c r="EM519" s="69"/>
      <c r="EN519" s="70">
        <f t="shared" si="3280"/>
        <v>0</v>
      </c>
      <c r="EO519" s="68">
        <f t="shared" si="3266"/>
        <v>0</v>
      </c>
      <c r="EP519" s="69"/>
      <c r="EQ519" s="69"/>
      <c r="ER519" s="70">
        <f t="shared" si="3281"/>
        <v>0</v>
      </c>
      <c r="ES519" s="68">
        <f t="shared" si="3267"/>
        <v>0</v>
      </c>
      <c r="ET519" s="69"/>
      <c r="EU519" s="71"/>
      <c r="EV519" s="70">
        <f t="shared" si="3268"/>
        <v>0</v>
      </c>
      <c r="EW519" s="68">
        <f t="shared" si="3269"/>
        <v>0</v>
      </c>
      <c r="EX519" s="69"/>
      <c r="EY519" s="70">
        <f t="shared" si="3282"/>
        <v>0</v>
      </c>
      <c r="EZ519" s="68">
        <f t="shared" si="3283"/>
        <v>0</v>
      </c>
      <c r="FA519" s="68">
        <f t="shared" si="3284"/>
        <v>0</v>
      </c>
      <c r="FB519" s="68">
        <f t="shared" si="3285"/>
        <v>0</v>
      </c>
      <c r="FC519" s="68">
        <f t="shared" si="3286"/>
        <v>0</v>
      </c>
      <c r="FD519" s="68">
        <f t="shared" si="3270"/>
        <v>0</v>
      </c>
      <c r="FE519" s="72">
        <f t="shared" si="3271"/>
        <v>0</v>
      </c>
      <c r="FF519" s="72">
        <f t="shared" si="3272"/>
        <v>0</v>
      </c>
      <c r="FG519" s="70">
        <f t="shared" si="3273"/>
        <v>0</v>
      </c>
      <c r="FH519" t="str">
        <f t="shared" si="3274"/>
        <v>wrong</v>
      </c>
      <c r="FK519" s="68">
        <f t="shared" si="3287"/>
        <v>0</v>
      </c>
      <c r="FL519" s="69"/>
      <c r="FM519" s="69"/>
      <c r="FN519" s="70">
        <f t="shared" si="3288"/>
        <v>0</v>
      </c>
      <c r="FO519" s="68">
        <f t="shared" si="3289"/>
        <v>0</v>
      </c>
      <c r="FP519" s="69"/>
      <c r="FQ519" s="69"/>
      <c r="FR519" s="70">
        <f t="shared" si="3290"/>
        <v>0</v>
      </c>
    </row>
    <row r="520" spans="1:174" ht="48" customHeight="1" thickBot="1">
      <c r="A520" s="6228"/>
      <c r="B520" s="6310" t="str" cm="1">
        <f t="array" ref="B520">IFERROR(_xlfn.XLOOKUP(1, (INDEX(التشكيل_القديم!$L$5:$S$49, ,6)=$A516) * (INDEX(التشكيل_القديم!$L$5:$S$49, ,7)="عضو خامس "), INDEX(التشكيل_القديم!$L$5:$S$49, ,2)),"")</f>
        <v/>
      </c>
      <c r="C520" s="6310"/>
      <c r="D520" s="6310"/>
      <c r="E520" s="6310"/>
      <c r="F520" s="6310"/>
      <c r="G520" s="6310"/>
      <c r="H520" s="2170" t="str" cm="1">
        <f t="array" ref="H520">IFERROR(_xlfn.XLOOKUP(1, (INDEX(التشكيل_القديم!$L$5:$S$49, ,6)=$A516) * (INDEX(التشكيل_القديم!$L$5:$S$49, ,7)="عضو خامس"), INDEX(التشكيل_القديم!$L$5:$S$49, ,3)),"")</f>
        <v/>
      </c>
      <c r="I520" s="2171" t="str" cm="1">
        <f t="array" ref="I520">IFERROR(_xlfn.XLOOKUP(1, (INDEX(التشكيل_القديم!$L$5:$S$49, ,6)=$A516) * (INDEX(التشكيل_القديم!$L$5:$S$49, ,7)="عضو خامس"), INDEX(التشكيل_القديم!$L$5:$S$49, ,4)),"")</f>
        <v/>
      </c>
      <c r="J520" s="6232"/>
      <c r="K520" s="6235"/>
      <c r="L520" s="5675">
        <f>الاعدادات!$D$9</f>
        <v>2025</v>
      </c>
      <c r="M520" s="2015">
        <v>48</v>
      </c>
      <c r="N520" s="64"/>
      <c r="O520" s="64"/>
      <c r="P520" s="64"/>
      <c r="Q520" s="64"/>
      <c r="R520" s="64"/>
      <c r="S520" s="64"/>
      <c r="T520" s="64"/>
      <c r="U520" s="64"/>
      <c r="V520" s="64"/>
      <c r="W520" s="64"/>
      <c r="X520" s="64"/>
      <c r="Y520" s="2018"/>
      <c r="Z520" s="5679">
        <f t="shared" si="3275"/>
        <v>48</v>
      </c>
      <c r="AA520" s="2007"/>
      <c r="AB520" s="63"/>
      <c r="AC520" s="5662">
        <f t="shared" si="3276"/>
        <v>0</v>
      </c>
      <c r="AD520" s="5662">
        <f t="shared" si="3277"/>
        <v>0</v>
      </c>
      <c r="AE520" s="5662">
        <f>BP520+CR520+BP527+CR527+DT520+DT527</f>
        <v>0</v>
      </c>
      <c r="AF520" s="5663">
        <f t="shared" si="3245"/>
        <v>0</v>
      </c>
      <c r="AG520" s="5662">
        <f t="shared" si="3246"/>
        <v>0</v>
      </c>
      <c r="AH520" s="5664">
        <f t="shared" si="3278"/>
        <v>0</v>
      </c>
      <c r="AI520" s="5662">
        <f t="shared" si="3247"/>
        <v>0</v>
      </c>
      <c r="AJ520" s="5662">
        <f t="shared" si="3248"/>
        <v>0</v>
      </c>
      <c r="AK520" s="5662">
        <f t="shared" si="3249"/>
        <v>0</v>
      </c>
      <c r="AL520" s="5662">
        <f t="shared" si="3250"/>
        <v>0</v>
      </c>
      <c r="AM520" s="5663">
        <f t="shared" si="3251"/>
        <v>0</v>
      </c>
      <c r="AN520" s="5665">
        <f t="shared" si="3279"/>
        <v>0</v>
      </c>
      <c r="AO520" s="5665">
        <f t="shared" si="3252"/>
        <v>0</v>
      </c>
      <c r="AP520" s="5665">
        <f>BZ520+DB520+DB527+BZ527+ED520+ED527</f>
        <v>0</v>
      </c>
      <c r="AQ520" s="5663">
        <f t="shared" si="3253"/>
        <v>0</v>
      </c>
      <c r="AR520" s="5666">
        <f>CA520+DC520+CA527+DC527+EE520+EE527</f>
        <v>0</v>
      </c>
      <c r="AS520" s="5667">
        <f t="shared" si="3254"/>
        <v>0</v>
      </c>
      <c r="AT520" s="2007"/>
      <c r="AU520" s="5674">
        <f t="shared" si="3255"/>
        <v>0</v>
      </c>
      <c r="AV520" s="5674">
        <f t="shared" si="3256"/>
        <v>0</v>
      </c>
      <c r="AW520" s="64"/>
      <c r="AX520" s="75"/>
      <c r="AY520" s="65">
        <f t="shared" si="3257"/>
        <v>0</v>
      </c>
      <c r="AZ520" s="66"/>
      <c r="BA520" s="5662">
        <f t="shared" si="3258"/>
        <v>-48</v>
      </c>
      <c r="BB520" s="2159"/>
      <c r="BC520" s="5683">
        <f>الاعدادات!$D$9</f>
        <v>2025</v>
      </c>
      <c r="BD520" s="82"/>
      <c r="BE520" s="83"/>
      <c r="BF520" s="83"/>
      <c r="BG520" s="84"/>
      <c r="BH520" s="84"/>
      <c r="BI520" s="84"/>
      <c r="BJ520" s="85"/>
      <c r="BK520" s="86"/>
      <c r="BL520" s="87"/>
      <c r="BM520" s="87"/>
      <c r="BN520" s="88"/>
      <c r="BO520" s="88"/>
      <c r="BP520" s="89"/>
      <c r="BQ520" s="77">
        <f t="shared" si="3259"/>
        <v>0</v>
      </c>
      <c r="BR520" s="90"/>
      <c r="BS520" s="91"/>
      <c r="BT520" s="92"/>
      <c r="BU520" s="93"/>
      <c r="BV520" s="94"/>
      <c r="BW520" s="95"/>
      <c r="BX520" s="96"/>
      <c r="BY520" s="97"/>
      <c r="BZ520" s="98"/>
      <c r="CA520" s="99"/>
      <c r="CB520" s="79">
        <f t="shared" si="3260"/>
        <v>0</v>
      </c>
      <c r="CC520" s="104"/>
      <c r="CD520" s="92"/>
      <c r="CE520" s="100"/>
      <c r="CF520" s="101"/>
      <c r="CG520" s="83"/>
      <c r="CH520" s="83"/>
      <c r="CI520" s="84"/>
      <c r="CJ520" s="84"/>
      <c r="CK520" s="84"/>
      <c r="CL520" s="85"/>
      <c r="CM520" s="86"/>
      <c r="CN520" s="87"/>
      <c r="CO520" s="87"/>
      <c r="CP520" s="88"/>
      <c r="CQ520" s="88"/>
      <c r="CR520" s="89"/>
      <c r="CS520" s="77">
        <f t="shared" si="3261"/>
        <v>0</v>
      </c>
      <c r="CT520" s="90"/>
      <c r="CU520" s="91"/>
      <c r="CV520" s="92"/>
      <c r="CW520" s="93"/>
      <c r="CX520" s="94"/>
      <c r="CY520" s="95"/>
      <c r="CZ520" s="96"/>
      <c r="DA520" s="97"/>
      <c r="DB520" s="98"/>
      <c r="DC520" s="99"/>
      <c r="DD520" s="81">
        <f>SUM(CS520:DC520)</f>
        <v>0</v>
      </c>
      <c r="DE520" s="104"/>
      <c r="DF520" s="92"/>
      <c r="DG520" s="102"/>
      <c r="DH520" s="101"/>
      <c r="DI520" s="83"/>
      <c r="DJ520" s="83"/>
      <c r="DK520" s="84"/>
      <c r="DL520" s="84"/>
      <c r="DM520" s="84"/>
      <c r="DN520" s="85"/>
      <c r="DO520" s="86"/>
      <c r="DP520" s="87"/>
      <c r="DQ520" s="87"/>
      <c r="DR520" s="88"/>
      <c r="DS520" s="88"/>
      <c r="DT520" s="89"/>
      <c r="DU520" s="77">
        <f>DT520+DS520+DR520+DQ520+DP520+DO520+DN520+DM520+DL520+DK520+DJ520+DI520+DH520</f>
        <v>0</v>
      </c>
      <c r="DV520" s="90"/>
      <c r="DW520" s="91"/>
      <c r="DX520" s="92"/>
      <c r="DY520" s="93"/>
      <c r="DZ520" s="94"/>
      <c r="EA520" s="95"/>
      <c r="EB520" s="96"/>
      <c r="EC520" s="97"/>
      <c r="ED520" s="98"/>
      <c r="EE520" s="99"/>
      <c r="EF520" s="81">
        <f>SUM(DU520:EE520)</f>
        <v>0</v>
      </c>
      <c r="EG520" s="104"/>
      <c r="EH520" s="92"/>
      <c r="EI520" s="102"/>
      <c r="EJ520" s="5675">
        <f>الاعدادات!$D$9</f>
        <v>2025</v>
      </c>
      <c r="EK520" s="68">
        <f t="shared" si="3265"/>
        <v>0</v>
      </c>
      <c r="EL520" s="69"/>
      <c r="EM520" s="69"/>
      <c r="EN520" s="70">
        <f t="shared" si="3280"/>
        <v>0</v>
      </c>
      <c r="EO520" s="68">
        <f t="shared" si="3266"/>
        <v>0</v>
      </c>
      <c r="EP520" s="69"/>
      <c r="EQ520" s="69"/>
      <c r="ER520" s="70">
        <f t="shared" si="3281"/>
        <v>0</v>
      </c>
      <c r="ES520" s="68">
        <f t="shared" si="3267"/>
        <v>0</v>
      </c>
      <c r="ET520" s="69"/>
      <c r="EU520" s="71"/>
      <c r="EV520" s="70">
        <f t="shared" si="3268"/>
        <v>0</v>
      </c>
      <c r="EW520" s="68">
        <f t="shared" si="3269"/>
        <v>0</v>
      </c>
      <c r="EX520" s="69"/>
      <c r="EY520" s="70">
        <f t="shared" si="3282"/>
        <v>0</v>
      </c>
      <c r="EZ520" s="68">
        <f t="shared" si="3283"/>
        <v>0</v>
      </c>
      <c r="FA520" s="68">
        <f t="shared" si="3284"/>
        <v>0</v>
      </c>
      <c r="FB520" s="68">
        <f t="shared" si="3285"/>
        <v>0</v>
      </c>
      <c r="FC520" s="68">
        <f t="shared" si="3286"/>
        <v>0</v>
      </c>
      <c r="FD520" s="68">
        <f t="shared" si="3270"/>
        <v>0</v>
      </c>
      <c r="FE520" s="72">
        <f t="shared" si="3271"/>
        <v>0</v>
      </c>
      <c r="FF520" s="72">
        <f t="shared" si="3272"/>
        <v>0</v>
      </c>
      <c r="FG520" s="70">
        <f t="shared" si="3273"/>
        <v>0</v>
      </c>
      <c r="FH520" t="str">
        <f t="shared" si="3274"/>
        <v>wrong</v>
      </c>
      <c r="FK520" s="68">
        <f t="shared" si="3287"/>
        <v>0</v>
      </c>
      <c r="FL520" s="69"/>
      <c r="FM520" s="69"/>
      <c r="FN520" s="70">
        <f t="shared" si="3288"/>
        <v>0</v>
      </c>
      <c r="FO520" s="68">
        <f t="shared" si="3289"/>
        <v>0</v>
      </c>
      <c r="FP520" s="69"/>
      <c r="FQ520" s="69"/>
      <c r="FR520" s="70">
        <f t="shared" si="3290"/>
        <v>0</v>
      </c>
    </row>
    <row r="521" spans="1:174" ht="48" customHeight="1" thickBot="1">
      <c r="A521" s="6228"/>
      <c r="B521" s="6310" t="str" cm="1">
        <f t="array" ref="B521">IFERROR(_xlfn.XLOOKUP(1, (INDEX(التشكيل_القديم!$L$5:$S$49, ,6)=$A516) * (INDEX(التشكيل_القديم!$L$5:$S$49, ,7)="عضو سادس"), INDEX(التشكيل_القديم!$L$5:$S$49, ,2)),"")</f>
        <v/>
      </c>
      <c r="C521" s="6310"/>
      <c r="D521" s="6310"/>
      <c r="E521" s="6310"/>
      <c r="F521" s="6310"/>
      <c r="G521" s="6310"/>
      <c r="H521" s="2170" t="str" cm="1">
        <f t="array" ref="H521">IFERROR(_xlfn.XLOOKUP(1, (INDEX(التشكيل_القديم!$L$5:$S$49, ,6)=$A516) * (INDEX(التشكيل_القديم!$L$5:$S$49, ,7)="عضو سادس"), INDEX(التشكيل_القديم!$L$5:$S$49, ,3)),"")</f>
        <v/>
      </c>
      <c r="I521" s="2171" t="str" cm="1">
        <f t="array" ref="I521">IFERROR(_xlfn.XLOOKUP(1, (INDEX(التشكيل_القديم!$L$5:$S$49, ,6)=$A516) * (INDEX(التشكيل_القديم!$L$5:$S$49, ,7)="عضو سادسر"), INDEX(التشكيل_القديم!$L$5:$S$49, ,4)),"")</f>
        <v/>
      </c>
      <c r="J521" s="6232"/>
      <c r="K521" s="6235"/>
      <c r="L521" s="5675">
        <f>الاعدادات!$D$10</f>
        <v>2026</v>
      </c>
      <c r="M521" s="2016">
        <v>65</v>
      </c>
      <c r="N521" s="107"/>
      <c r="O521" s="107"/>
      <c r="P521" s="107"/>
      <c r="Q521" s="107"/>
      <c r="R521" s="107"/>
      <c r="S521" s="107"/>
      <c r="T521" s="107"/>
      <c r="U521" s="107"/>
      <c r="V521" s="107"/>
      <c r="W521" s="107"/>
      <c r="X521" s="107"/>
      <c r="Y521" s="2020"/>
      <c r="Z521" s="5681">
        <f t="shared" si="3275"/>
        <v>65</v>
      </c>
      <c r="AA521" s="2023"/>
      <c r="AB521" s="110"/>
      <c r="AC521" s="5672">
        <f t="shared" si="3276"/>
        <v>0</v>
      </c>
      <c r="AD521" s="5672">
        <f t="shared" si="3277"/>
        <v>0</v>
      </c>
      <c r="AE521" s="5662">
        <f>BP521+CR521+BP528+CR528+DT521+DT528</f>
        <v>0</v>
      </c>
      <c r="AF521" s="5663">
        <f t="shared" si="3245"/>
        <v>0</v>
      </c>
      <c r="AG521" s="5662">
        <f t="shared" si="3246"/>
        <v>0</v>
      </c>
      <c r="AH521" s="5664">
        <f t="shared" si="3278"/>
        <v>0</v>
      </c>
      <c r="AI521" s="5662">
        <f t="shared" si="3247"/>
        <v>0</v>
      </c>
      <c r="AJ521" s="5662">
        <f t="shared" si="3248"/>
        <v>0</v>
      </c>
      <c r="AK521" s="5662">
        <f t="shared" si="3249"/>
        <v>0</v>
      </c>
      <c r="AL521" s="5662">
        <f t="shared" si="3250"/>
        <v>0</v>
      </c>
      <c r="AM521" s="5663">
        <f t="shared" si="3251"/>
        <v>0</v>
      </c>
      <c r="AN521" s="5665">
        <f t="shared" si="3279"/>
        <v>0</v>
      </c>
      <c r="AO521" s="5665">
        <f t="shared" si="3252"/>
        <v>0</v>
      </c>
      <c r="AP521" s="5665">
        <f>BZ521+DB521+DB528+BZ528+ED521+ED528</f>
        <v>0</v>
      </c>
      <c r="AQ521" s="5663">
        <f t="shared" si="3253"/>
        <v>0</v>
      </c>
      <c r="AR521" s="5666">
        <f>CA521+DC521+CA528+DC528+EE521+EE528</f>
        <v>0</v>
      </c>
      <c r="AS521" s="5673">
        <f t="shared" si="3254"/>
        <v>0</v>
      </c>
      <c r="AT521" s="2023"/>
      <c r="AU521" s="5674">
        <f t="shared" si="3255"/>
        <v>0</v>
      </c>
      <c r="AV521" s="5674">
        <f t="shared" si="3256"/>
        <v>0</v>
      </c>
      <c r="AW521" s="111"/>
      <c r="AX521" s="112"/>
      <c r="AY521" s="65">
        <f t="shared" si="3257"/>
        <v>0</v>
      </c>
      <c r="AZ521" s="113"/>
      <c r="BA521" s="5662">
        <f t="shared" si="3258"/>
        <v>-65</v>
      </c>
      <c r="BB521" s="2159"/>
      <c r="BC521" s="5683">
        <f>الاعدادات!$D$10</f>
        <v>2026</v>
      </c>
      <c r="BD521" s="117"/>
      <c r="BE521" s="118"/>
      <c r="BF521" s="118"/>
      <c r="BG521" s="119"/>
      <c r="BH521" s="119"/>
      <c r="BI521" s="119"/>
      <c r="BJ521" s="120"/>
      <c r="BK521" s="121"/>
      <c r="BL521" s="122"/>
      <c r="BM521" s="122"/>
      <c r="BN521" s="123"/>
      <c r="BO521" s="123"/>
      <c r="BP521" s="124"/>
      <c r="BQ521" s="125">
        <f t="shared" si="3259"/>
        <v>0</v>
      </c>
      <c r="BR521" s="126"/>
      <c r="BS521" s="127"/>
      <c r="BT521" s="128"/>
      <c r="BU521" s="129"/>
      <c r="BV521" s="130"/>
      <c r="BW521" s="131"/>
      <c r="BX521" s="132"/>
      <c r="BY521" s="133"/>
      <c r="BZ521" s="134"/>
      <c r="CA521" s="135"/>
      <c r="CB521" s="136">
        <f t="shared" si="3260"/>
        <v>0</v>
      </c>
      <c r="CC521" s="137"/>
      <c r="CD521" s="128"/>
      <c r="CE521" s="138"/>
      <c r="CF521" s="139"/>
      <c r="CG521" s="118"/>
      <c r="CH521" s="118"/>
      <c r="CI521" s="119"/>
      <c r="CJ521" s="119"/>
      <c r="CK521" s="119"/>
      <c r="CL521" s="120"/>
      <c r="CM521" s="121"/>
      <c r="CN521" s="122"/>
      <c r="CO521" s="122"/>
      <c r="CP521" s="123"/>
      <c r="CQ521" s="123"/>
      <c r="CR521" s="124"/>
      <c r="CS521" s="125">
        <f t="shared" si="3261"/>
        <v>0</v>
      </c>
      <c r="CT521" s="126"/>
      <c r="CU521" s="127"/>
      <c r="CV521" s="128"/>
      <c r="CW521" s="129"/>
      <c r="CX521" s="130"/>
      <c r="CY521" s="131"/>
      <c r="CZ521" s="132"/>
      <c r="DA521" s="133"/>
      <c r="DB521" s="134"/>
      <c r="DC521" s="135"/>
      <c r="DD521" s="140">
        <f>SUM(CS521:DC521)</f>
        <v>0</v>
      </c>
      <c r="DE521" s="137"/>
      <c r="DF521" s="128"/>
      <c r="DG521" s="141"/>
      <c r="DH521" s="139"/>
      <c r="DI521" s="118"/>
      <c r="DJ521" s="118"/>
      <c r="DK521" s="119"/>
      <c r="DL521" s="119"/>
      <c r="DM521" s="119"/>
      <c r="DN521" s="120"/>
      <c r="DO521" s="121"/>
      <c r="DP521" s="122"/>
      <c r="DQ521" s="122"/>
      <c r="DR521" s="123"/>
      <c r="DS521" s="123"/>
      <c r="DT521" s="124"/>
      <c r="DU521" s="125">
        <f t="shared" ref="DU521:DU522" si="3291">DT521+DS521+DR521+DQ521+DP521+DO521+DN521+DM521+DL521+DK521+DJ521+DI521+DH521</f>
        <v>0</v>
      </c>
      <c r="DV521" s="126"/>
      <c r="DW521" s="127"/>
      <c r="DX521" s="128"/>
      <c r="DY521" s="129"/>
      <c r="DZ521" s="130"/>
      <c r="EA521" s="131"/>
      <c r="EB521" s="132"/>
      <c r="EC521" s="133"/>
      <c r="ED521" s="134"/>
      <c r="EE521" s="135"/>
      <c r="EF521" s="140">
        <f>SUM(DU521:EE521)</f>
        <v>0</v>
      </c>
      <c r="EG521" s="137"/>
      <c r="EH521" s="128"/>
      <c r="EI521" s="141"/>
      <c r="EJ521" s="5675">
        <f>الاعدادات!$D$10</f>
        <v>2026</v>
      </c>
      <c r="EK521" s="68">
        <f t="shared" si="3265"/>
        <v>0</v>
      </c>
      <c r="EL521" s="69"/>
      <c r="EM521" s="69"/>
      <c r="EN521" s="70">
        <f t="shared" si="3280"/>
        <v>0</v>
      </c>
      <c r="EO521" s="68">
        <f t="shared" si="3266"/>
        <v>0</v>
      </c>
      <c r="EP521" s="69"/>
      <c r="EQ521" s="69"/>
      <c r="ER521" s="70">
        <f t="shared" si="3281"/>
        <v>0</v>
      </c>
      <c r="ES521" s="68">
        <f t="shared" si="3267"/>
        <v>0</v>
      </c>
      <c r="ET521" s="69"/>
      <c r="EU521" s="71"/>
      <c r="EV521" s="70">
        <f t="shared" si="3268"/>
        <v>0</v>
      </c>
      <c r="EW521" s="68">
        <f t="shared" si="3269"/>
        <v>0</v>
      </c>
      <c r="EX521" s="69"/>
      <c r="EY521" s="70">
        <f t="shared" si="3282"/>
        <v>0</v>
      </c>
      <c r="EZ521" s="68">
        <f t="shared" si="3283"/>
        <v>0</v>
      </c>
      <c r="FA521" s="68">
        <f t="shared" si="3284"/>
        <v>0</v>
      </c>
      <c r="FB521" s="68">
        <f t="shared" si="3285"/>
        <v>0</v>
      </c>
      <c r="FC521" s="68">
        <f t="shared" si="3286"/>
        <v>0</v>
      </c>
      <c r="FD521" s="68">
        <f t="shared" si="3270"/>
        <v>0</v>
      </c>
      <c r="FE521" s="72">
        <f t="shared" si="3271"/>
        <v>0</v>
      </c>
      <c r="FF521" s="72">
        <f t="shared" si="3272"/>
        <v>0</v>
      </c>
      <c r="FG521" s="70">
        <f t="shared" si="3273"/>
        <v>0</v>
      </c>
      <c r="FH521" t="str">
        <f t="shared" si="3274"/>
        <v>wrong</v>
      </c>
      <c r="FK521" s="68">
        <f t="shared" si="3287"/>
        <v>0</v>
      </c>
      <c r="FL521" s="69"/>
      <c r="FM521" s="69"/>
      <c r="FN521" s="70">
        <f t="shared" si="3288"/>
        <v>0</v>
      </c>
      <c r="FO521" s="68">
        <f t="shared" si="3289"/>
        <v>0</v>
      </c>
      <c r="FP521" s="69"/>
      <c r="FQ521" s="69"/>
      <c r="FR521" s="70">
        <f t="shared" si="3290"/>
        <v>0</v>
      </c>
    </row>
    <row r="522" spans="1:174" ht="48" customHeight="1" thickBot="1">
      <c r="A522" s="6229"/>
      <c r="B522" s="6249"/>
      <c r="C522" s="6249"/>
      <c r="D522" s="6249"/>
      <c r="E522" s="6249"/>
      <c r="F522" s="6249"/>
      <c r="G522" s="6249"/>
      <c r="H522" s="2011"/>
      <c r="I522" s="105"/>
      <c r="J522" s="6233"/>
      <c r="K522" s="6236"/>
      <c r="L522" s="115" t="s">
        <v>181</v>
      </c>
      <c r="M522" s="5684">
        <f t="shared" ref="M522:U522" si="3292">SUM(M517:M521)</f>
        <v>156</v>
      </c>
      <c r="N522" s="5684">
        <f t="shared" si="3292"/>
        <v>0</v>
      </c>
      <c r="O522" s="5684">
        <f t="shared" si="3292"/>
        <v>0</v>
      </c>
      <c r="P522" s="5684">
        <f t="shared" si="3292"/>
        <v>0</v>
      </c>
      <c r="Q522" s="5684">
        <f t="shared" si="3292"/>
        <v>0</v>
      </c>
      <c r="R522" s="5684">
        <f t="shared" si="3292"/>
        <v>0</v>
      </c>
      <c r="S522" s="5684">
        <f t="shared" si="3292"/>
        <v>0</v>
      </c>
      <c r="T522" s="5684">
        <f t="shared" si="3292"/>
        <v>0</v>
      </c>
      <c r="U522" s="5684">
        <f t="shared" si="3292"/>
        <v>0</v>
      </c>
      <c r="V522" s="116"/>
      <c r="W522" s="5684">
        <f t="shared" ref="W522:AZ522" si="3293">SUM(W517:W521)</f>
        <v>0</v>
      </c>
      <c r="X522" s="5684">
        <f t="shared" si="3293"/>
        <v>0</v>
      </c>
      <c r="Y522" s="5684">
        <f t="shared" si="3293"/>
        <v>0</v>
      </c>
      <c r="Z522" s="5684">
        <f t="shared" si="3293"/>
        <v>156</v>
      </c>
      <c r="AA522" s="5684">
        <f t="shared" si="3293"/>
        <v>0</v>
      </c>
      <c r="AB522" s="5684">
        <f t="shared" si="3293"/>
        <v>0</v>
      </c>
      <c r="AC522" s="5684">
        <f t="shared" si="3293"/>
        <v>0</v>
      </c>
      <c r="AD522" s="5684">
        <f t="shared" si="3293"/>
        <v>0</v>
      </c>
      <c r="AE522" s="5684">
        <f t="shared" si="3293"/>
        <v>0</v>
      </c>
      <c r="AF522" s="5684">
        <f t="shared" si="3293"/>
        <v>0</v>
      </c>
      <c r="AG522" s="5684">
        <f t="shared" si="3293"/>
        <v>0</v>
      </c>
      <c r="AH522" s="5684">
        <f t="shared" si="3293"/>
        <v>0</v>
      </c>
      <c r="AI522" s="5684">
        <f t="shared" si="3293"/>
        <v>0</v>
      </c>
      <c r="AJ522" s="5684">
        <f t="shared" si="3293"/>
        <v>0</v>
      </c>
      <c r="AK522" s="5684">
        <f t="shared" si="3293"/>
        <v>0</v>
      </c>
      <c r="AL522" s="5684">
        <f t="shared" si="3293"/>
        <v>0</v>
      </c>
      <c r="AM522" s="5684">
        <f t="shared" si="3293"/>
        <v>0</v>
      </c>
      <c r="AN522" s="5684">
        <f t="shared" si="3293"/>
        <v>0</v>
      </c>
      <c r="AO522" s="5684">
        <f t="shared" si="3293"/>
        <v>0</v>
      </c>
      <c r="AP522" s="5684">
        <f t="shared" si="3293"/>
        <v>0</v>
      </c>
      <c r="AQ522" s="5684">
        <f t="shared" si="3293"/>
        <v>0</v>
      </c>
      <c r="AR522" s="5684">
        <f t="shared" si="3293"/>
        <v>0</v>
      </c>
      <c r="AS522" s="5684">
        <f t="shared" si="3293"/>
        <v>0</v>
      </c>
      <c r="AT522" s="5684">
        <f t="shared" si="3293"/>
        <v>0</v>
      </c>
      <c r="AU522" s="5684">
        <f t="shared" si="3293"/>
        <v>0</v>
      </c>
      <c r="AV522" s="5684">
        <f t="shared" si="3293"/>
        <v>0</v>
      </c>
      <c r="AW522" s="5684">
        <f t="shared" si="3293"/>
        <v>0</v>
      </c>
      <c r="AX522" s="5684">
        <f t="shared" si="3293"/>
        <v>0</v>
      </c>
      <c r="AY522" s="5684">
        <f t="shared" si="3293"/>
        <v>0</v>
      </c>
      <c r="AZ522" s="5684">
        <f t="shared" si="3293"/>
        <v>0</v>
      </c>
      <c r="BA522" s="5685">
        <f t="shared" si="3258"/>
        <v>-156</v>
      </c>
      <c r="BB522" s="2159"/>
      <c r="BC522" s="156" t="s">
        <v>181</v>
      </c>
      <c r="BD522" s="840">
        <f t="shared" ref="BD522:BP522" si="3294">SUM(BD517:BD521)</f>
        <v>0</v>
      </c>
      <c r="BE522" s="841">
        <f t="shared" si="3294"/>
        <v>0</v>
      </c>
      <c r="BF522" s="841">
        <f t="shared" si="3294"/>
        <v>0</v>
      </c>
      <c r="BG522" s="841">
        <f t="shared" si="3294"/>
        <v>0</v>
      </c>
      <c r="BH522" s="841">
        <f t="shared" si="3294"/>
        <v>0</v>
      </c>
      <c r="BI522" s="841">
        <f t="shared" si="3294"/>
        <v>0</v>
      </c>
      <c r="BJ522" s="841">
        <f t="shared" si="3294"/>
        <v>0</v>
      </c>
      <c r="BK522" s="841">
        <f t="shared" si="3294"/>
        <v>0</v>
      </c>
      <c r="BL522" s="841">
        <f t="shared" si="3294"/>
        <v>0</v>
      </c>
      <c r="BM522" s="841">
        <f t="shared" si="3294"/>
        <v>0</v>
      </c>
      <c r="BN522" s="841">
        <f t="shared" si="3294"/>
        <v>0</v>
      </c>
      <c r="BO522" s="841">
        <f t="shared" si="3294"/>
        <v>0</v>
      </c>
      <c r="BP522" s="841">
        <f t="shared" si="3294"/>
        <v>0</v>
      </c>
      <c r="BQ522" s="842">
        <f t="shared" si="3259"/>
        <v>0</v>
      </c>
      <c r="BR522" s="841">
        <f t="shared" ref="BR522:CR522" si="3295">SUM(BR517:BR521)</f>
        <v>0</v>
      </c>
      <c r="BS522" s="841">
        <f t="shared" si="3295"/>
        <v>0</v>
      </c>
      <c r="BT522" s="841">
        <f t="shared" si="3295"/>
        <v>0</v>
      </c>
      <c r="BU522" s="841">
        <f t="shared" si="3295"/>
        <v>0</v>
      </c>
      <c r="BV522" s="841">
        <f t="shared" si="3295"/>
        <v>0</v>
      </c>
      <c r="BW522" s="841">
        <f t="shared" si="3295"/>
        <v>0</v>
      </c>
      <c r="BX522" s="841">
        <f t="shared" si="3295"/>
        <v>0</v>
      </c>
      <c r="BY522" s="841">
        <f t="shared" si="3295"/>
        <v>0</v>
      </c>
      <c r="BZ522" s="2030">
        <f t="shared" si="3295"/>
        <v>0</v>
      </c>
      <c r="CA522" s="841">
        <f t="shared" si="3295"/>
        <v>0</v>
      </c>
      <c r="CB522" s="841">
        <f t="shared" si="3295"/>
        <v>0</v>
      </c>
      <c r="CC522" s="841">
        <f t="shared" si="3295"/>
        <v>0</v>
      </c>
      <c r="CD522" s="841">
        <f t="shared" si="3295"/>
        <v>0</v>
      </c>
      <c r="CE522" s="5686">
        <f t="shared" si="3295"/>
        <v>0</v>
      </c>
      <c r="CF522" s="840">
        <f t="shared" si="3295"/>
        <v>0</v>
      </c>
      <c r="CG522" s="841">
        <f t="shared" si="3295"/>
        <v>0</v>
      </c>
      <c r="CH522" s="841">
        <f t="shared" si="3295"/>
        <v>0</v>
      </c>
      <c r="CI522" s="841">
        <f t="shared" si="3295"/>
        <v>0</v>
      </c>
      <c r="CJ522" s="841">
        <f t="shared" si="3295"/>
        <v>0</v>
      </c>
      <c r="CK522" s="841">
        <f t="shared" si="3295"/>
        <v>0</v>
      </c>
      <c r="CL522" s="841">
        <f t="shared" si="3295"/>
        <v>0</v>
      </c>
      <c r="CM522" s="841">
        <f t="shared" si="3295"/>
        <v>0</v>
      </c>
      <c r="CN522" s="841">
        <f t="shared" si="3295"/>
        <v>0</v>
      </c>
      <c r="CO522" s="841">
        <f t="shared" si="3295"/>
        <v>0</v>
      </c>
      <c r="CP522" s="841">
        <f t="shared" si="3295"/>
        <v>0</v>
      </c>
      <c r="CQ522" s="841">
        <f t="shared" si="3295"/>
        <v>0</v>
      </c>
      <c r="CR522" s="841">
        <f t="shared" si="3295"/>
        <v>0</v>
      </c>
      <c r="CS522" s="842">
        <f t="shared" si="3261"/>
        <v>0</v>
      </c>
      <c r="CT522" s="841">
        <f t="shared" ref="CT522:DT522" si="3296">SUM(CT517:CT521)</f>
        <v>0</v>
      </c>
      <c r="CU522" s="841">
        <f t="shared" si="3296"/>
        <v>0</v>
      </c>
      <c r="CV522" s="841">
        <f t="shared" si="3296"/>
        <v>0</v>
      </c>
      <c r="CW522" s="841">
        <f t="shared" si="3296"/>
        <v>0</v>
      </c>
      <c r="CX522" s="841">
        <f t="shared" si="3296"/>
        <v>0</v>
      </c>
      <c r="CY522" s="841">
        <f t="shared" si="3296"/>
        <v>0</v>
      </c>
      <c r="CZ522" s="841">
        <f t="shared" si="3296"/>
        <v>0</v>
      </c>
      <c r="DA522" s="841">
        <f t="shared" si="3296"/>
        <v>0</v>
      </c>
      <c r="DB522" s="2030">
        <f t="shared" si="3296"/>
        <v>0</v>
      </c>
      <c r="DC522" s="841">
        <f t="shared" si="3296"/>
        <v>0</v>
      </c>
      <c r="DD522" s="841">
        <f t="shared" si="3296"/>
        <v>0</v>
      </c>
      <c r="DE522" s="841">
        <f t="shared" si="3296"/>
        <v>0</v>
      </c>
      <c r="DF522" s="841">
        <f t="shared" si="3296"/>
        <v>0</v>
      </c>
      <c r="DG522" s="5686">
        <f t="shared" si="3296"/>
        <v>0</v>
      </c>
      <c r="DH522" s="840">
        <f t="shared" si="3296"/>
        <v>0</v>
      </c>
      <c r="DI522" s="841">
        <f t="shared" si="3296"/>
        <v>0</v>
      </c>
      <c r="DJ522" s="841">
        <f t="shared" si="3296"/>
        <v>0</v>
      </c>
      <c r="DK522" s="841">
        <f t="shared" si="3296"/>
        <v>0</v>
      </c>
      <c r="DL522" s="841">
        <f t="shared" si="3296"/>
        <v>0</v>
      </c>
      <c r="DM522" s="841">
        <f t="shared" si="3296"/>
        <v>0</v>
      </c>
      <c r="DN522" s="841">
        <f t="shared" si="3296"/>
        <v>0</v>
      </c>
      <c r="DO522" s="841">
        <f t="shared" si="3296"/>
        <v>0</v>
      </c>
      <c r="DP522" s="841">
        <f t="shared" si="3296"/>
        <v>0</v>
      </c>
      <c r="DQ522" s="841">
        <f t="shared" si="3296"/>
        <v>0</v>
      </c>
      <c r="DR522" s="841">
        <f t="shared" si="3296"/>
        <v>0</v>
      </c>
      <c r="DS522" s="841">
        <f t="shared" si="3296"/>
        <v>0</v>
      </c>
      <c r="DT522" s="841">
        <f t="shared" si="3296"/>
        <v>0</v>
      </c>
      <c r="DU522" s="842">
        <f t="shared" si="3291"/>
        <v>0</v>
      </c>
      <c r="DV522" s="841">
        <f t="shared" ref="DV522:EI522" si="3297">SUM(DV517:DV521)</f>
        <v>0</v>
      </c>
      <c r="DW522" s="841">
        <f t="shared" si="3297"/>
        <v>0</v>
      </c>
      <c r="DX522" s="841">
        <f t="shared" si="3297"/>
        <v>0</v>
      </c>
      <c r="DY522" s="841">
        <f t="shared" si="3297"/>
        <v>0</v>
      </c>
      <c r="DZ522" s="841">
        <f t="shared" si="3297"/>
        <v>0</v>
      </c>
      <c r="EA522" s="841">
        <f t="shared" si="3297"/>
        <v>0</v>
      </c>
      <c r="EB522" s="841">
        <f t="shared" si="3297"/>
        <v>0</v>
      </c>
      <c r="EC522" s="841">
        <f t="shared" si="3297"/>
        <v>0</v>
      </c>
      <c r="ED522" s="2030">
        <f t="shared" si="3297"/>
        <v>0</v>
      </c>
      <c r="EE522" s="841">
        <f t="shared" si="3297"/>
        <v>0</v>
      </c>
      <c r="EF522" s="841">
        <f t="shared" si="3297"/>
        <v>0</v>
      </c>
      <c r="EG522" s="841">
        <f t="shared" si="3297"/>
        <v>0</v>
      </c>
      <c r="EH522" s="841">
        <f t="shared" si="3297"/>
        <v>0</v>
      </c>
      <c r="EI522" s="5686">
        <f t="shared" si="3297"/>
        <v>0</v>
      </c>
      <c r="EJ522" s="142" t="s">
        <v>106</v>
      </c>
      <c r="EK522" s="846">
        <f t="shared" ref="EK522:EU522" si="3298">SUM(EK517:EK521)</f>
        <v>0</v>
      </c>
      <c r="EL522" s="847">
        <f t="shared" si="3298"/>
        <v>0</v>
      </c>
      <c r="EM522" s="847">
        <f t="shared" si="3298"/>
        <v>0</v>
      </c>
      <c r="EN522" s="848">
        <f t="shared" si="3298"/>
        <v>0</v>
      </c>
      <c r="EO522" s="846">
        <f t="shared" si="3298"/>
        <v>0</v>
      </c>
      <c r="EP522" s="847">
        <f t="shared" si="3298"/>
        <v>0</v>
      </c>
      <c r="EQ522" s="847">
        <f t="shared" si="3298"/>
        <v>0</v>
      </c>
      <c r="ER522" s="848">
        <f t="shared" si="3298"/>
        <v>0</v>
      </c>
      <c r="ES522" s="846">
        <f t="shared" si="3298"/>
        <v>0</v>
      </c>
      <c r="ET522" s="847">
        <f t="shared" si="3298"/>
        <v>0</v>
      </c>
      <c r="EU522" s="848">
        <f t="shared" si="3298"/>
        <v>0</v>
      </c>
      <c r="EV522" s="849">
        <f t="shared" si="3268"/>
        <v>0</v>
      </c>
      <c r="EW522" s="846">
        <f t="shared" ref="EW522:FC522" si="3299">SUM(EW517:EW521)</f>
        <v>0</v>
      </c>
      <c r="EX522" s="847">
        <f t="shared" si="3299"/>
        <v>0</v>
      </c>
      <c r="EY522" s="848">
        <f t="shared" si="3299"/>
        <v>0</v>
      </c>
      <c r="EZ522" s="846">
        <f t="shared" si="3299"/>
        <v>0</v>
      </c>
      <c r="FA522" s="847">
        <f t="shared" si="3299"/>
        <v>0</v>
      </c>
      <c r="FB522" s="847">
        <f t="shared" si="3299"/>
        <v>0</v>
      </c>
      <c r="FC522" s="848">
        <f t="shared" si="3299"/>
        <v>0</v>
      </c>
      <c r="FD522" s="850">
        <f t="shared" si="3270"/>
        <v>0</v>
      </c>
      <c r="FE522" s="851">
        <f t="shared" si="3271"/>
        <v>0</v>
      </c>
      <c r="FF522" s="851">
        <f t="shared" si="3272"/>
        <v>0</v>
      </c>
      <c r="FG522" s="849">
        <f t="shared" si="3273"/>
        <v>0</v>
      </c>
      <c r="FI522" s="5651"/>
      <c r="FJ522" s="5651"/>
      <c r="FK522" s="846">
        <f>SUM(FK517:FK521)</f>
        <v>0</v>
      </c>
      <c r="FL522" s="847">
        <f t="shared" ref="FL522:FM522" si="3300">SUM(FL519:FL521)</f>
        <v>0</v>
      </c>
      <c r="FM522" s="847">
        <f t="shared" si="3300"/>
        <v>0</v>
      </c>
      <c r="FN522" s="848">
        <f>SUM(FN517:FN521)</f>
        <v>0</v>
      </c>
      <c r="FO522" s="846">
        <f>SUM(FO517:FO521)</f>
        <v>0</v>
      </c>
      <c r="FP522" s="847">
        <f t="shared" ref="FP522:FQ522" si="3301">SUM(FP519:FP521)</f>
        <v>0</v>
      </c>
      <c r="FQ522" s="847">
        <f t="shared" si="3301"/>
        <v>0</v>
      </c>
      <c r="FR522" s="848">
        <f>SUM(FR517:FR521)</f>
        <v>0</v>
      </c>
    </row>
    <row r="523" spans="1:174" ht="48" customHeight="1" thickBot="1">
      <c r="A523" s="6311" t="s">
        <v>1171</v>
      </c>
      <c r="B523" s="6312"/>
      <c r="C523" s="6312"/>
      <c r="D523" s="6312"/>
      <c r="E523" s="6312"/>
      <c r="F523" s="6312"/>
      <c r="G523" s="6312"/>
      <c r="H523" s="6312"/>
      <c r="I523" s="6312"/>
      <c r="J523" s="6313"/>
      <c r="K523" s="114">
        <v>35</v>
      </c>
      <c r="L523" s="148"/>
      <c r="M523" s="148"/>
      <c r="N523" s="148"/>
      <c r="O523" s="149"/>
      <c r="P523" s="149"/>
      <c r="Q523" s="149"/>
      <c r="R523" s="148"/>
      <c r="S523" s="148"/>
      <c r="T523" s="148"/>
      <c r="U523" s="148"/>
      <c r="V523" s="148"/>
      <c r="W523" s="148"/>
      <c r="X523" s="148"/>
      <c r="Y523" s="148"/>
      <c r="Z523" s="149"/>
      <c r="AA523" s="149"/>
      <c r="AB523" s="149"/>
      <c r="AC523" s="148"/>
      <c r="AD523" s="148"/>
      <c r="AE523" s="148"/>
      <c r="AF523" s="2163"/>
      <c r="AG523" s="148"/>
      <c r="AH523" s="151"/>
      <c r="AI523" s="148"/>
      <c r="AJ523" s="148"/>
      <c r="AK523" s="148"/>
      <c r="AL523" s="148"/>
      <c r="AM523" s="2163"/>
      <c r="AN523" s="151"/>
      <c r="AO523" s="151"/>
      <c r="AP523" s="151"/>
      <c r="AQ523" s="151"/>
      <c r="AR523" s="151"/>
      <c r="AS523" s="2164"/>
      <c r="AT523" s="148"/>
      <c r="AU523" s="148"/>
      <c r="AV523" s="148"/>
      <c r="AW523" s="148"/>
      <c r="AX523" s="148"/>
      <c r="AY523" s="2164"/>
      <c r="AZ523" s="148"/>
      <c r="BA523" s="148"/>
      <c r="BB523" s="2165"/>
      <c r="BC523" s="1996"/>
      <c r="BD523" s="5653">
        <f>_xlfn.XLOOKUP(B518,التشكيل_القديم!$M$5:$M$39,التشكيل_القديم!$L$5:$L$39,0,0)</f>
        <v>30</v>
      </c>
      <c r="BE523" s="6200" t="str">
        <f>"(3)             "&amp; "عضو يسار الدائرة  /  "  &amp;B518</f>
        <v>(3)             عضو يسار الدائرة  /  محمد فتحي محمد علي عرايس</v>
      </c>
      <c r="BF523" s="6200"/>
      <c r="BG523" s="6200"/>
      <c r="BH523" s="6200"/>
      <c r="BI523" s="6200"/>
      <c r="BJ523" s="6200"/>
      <c r="BK523" s="6200"/>
      <c r="BL523" s="6200"/>
      <c r="BM523" s="6200"/>
      <c r="BN523" s="6200"/>
      <c r="BO523" s="6200"/>
      <c r="BP523" s="6200"/>
      <c r="BQ523" s="6200"/>
      <c r="BR523" s="6200"/>
      <c r="BS523" s="6200"/>
      <c r="BT523" s="6200"/>
      <c r="BU523" s="6200"/>
      <c r="BV523" s="6200"/>
      <c r="BW523" s="6200"/>
      <c r="BX523" s="6200"/>
      <c r="BY523" s="6200"/>
      <c r="BZ523" s="6200"/>
      <c r="CA523" s="6200"/>
      <c r="CB523" s="6200"/>
      <c r="CC523" s="6200"/>
      <c r="CD523" s="6200"/>
      <c r="CE523" s="6201"/>
      <c r="CF523" s="5687">
        <f>_xlfn.XLOOKUP(B519,التشكيل_القديم!$M$5:$M$39,التشكيل_القديم!$L$5:$L$39,0,0)</f>
        <v>31</v>
      </c>
      <c r="CG523" s="6369" t="str">
        <f>IF(B519&lt;&gt;"", "(4)             "&amp; "عضو يسار اليسار  الدائرة  /  "  &amp;B519,"لا يوجد عضو رابع")</f>
        <v>(4)             عضو يسار اليسار  الدائرة  /  محمد سيد درويش متولي القطيري</v>
      </c>
      <c r="CH523" s="6200"/>
      <c r="CI523" s="6200"/>
      <c r="CJ523" s="6200"/>
      <c r="CK523" s="6200"/>
      <c r="CL523" s="6200"/>
      <c r="CM523" s="6200"/>
      <c r="CN523" s="6200"/>
      <c r="CO523" s="6200"/>
      <c r="CP523" s="6200"/>
      <c r="CQ523" s="6200"/>
      <c r="CR523" s="6200"/>
      <c r="CS523" s="6200"/>
      <c r="CT523" s="6200"/>
      <c r="CU523" s="6200"/>
      <c r="CV523" s="6200"/>
      <c r="CW523" s="6200"/>
      <c r="CX523" s="6200"/>
      <c r="CY523" s="6200"/>
      <c r="CZ523" s="6200"/>
      <c r="DA523" s="6200"/>
      <c r="DB523" s="6200"/>
      <c r="DC523" s="6200"/>
      <c r="DD523" s="6200"/>
      <c r="DE523" s="6200"/>
      <c r="DF523" s="6200"/>
      <c r="DG523" s="6201"/>
      <c r="DH523" s="5687">
        <f>_xlfn.XLOOKUP(B521,التشكيل_القديم!$M$5:$M$39,التشكيل_القديم!$L$5:$L$39,0,0)</f>
        <v>0</v>
      </c>
      <c r="DI523" s="6200" t="str">
        <f xml:space="preserve"> IF(B521&lt;&gt;"","(6)             "&amp;"عضو يسار يسار يسار اليسار  الدائرة  /  "  &amp;B521,"لا يوجد عضو سادس")</f>
        <v>لا يوجد عضو سادس</v>
      </c>
      <c r="DJ523" s="6200"/>
      <c r="DK523" s="6200"/>
      <c r="DL523" s="6200"/>
      <c r="DM523" s="6200"/>
      <c r="DN523" s="6200"/>
      <c r="DO523" s="6200"/>
      <c r="DP523" s="6200"/>
      <c r="DQ523" s="6200"/>
      <c r="DR523" s="6200"/>
      <c r="DS523" s="6200"/>
      <c r="DT523" s="6200"/>
      <c r="DU523" s="6200"/>
      <c r="DV523" s="6200"/>
      <c r="DW523" s="6200"/>
      <c r="DX523" s="6200"/>
      <c r="DY523" s="6200"/>
      <c r="DZ523" s="6200"/>
      <c r="EA523" s="6200"/>
      <c r="EB523" s="6200"/>
      <c r="EC523" s="6200"/>
      <c r="ED523" s="6200"/>
      <c r="EE523" s="6200"/>
      <c r="EF523" s="6200"/>
      <c r="EG523" s="6200"/>
      <c r="EH523" s="6200"/>
      <c r="EI523" s="6201"/>
      <c r="EJ523" s="162"/>
      <c r="EK523" s="6348" t="s">
        <v>23</v>
      </c>
      <c r="EL523" s="6349"/>
      <c r="EM523" s="6349"/>
      <c r="EN523" s="6350"/>
      <c r="EO523" s="6370" t="s">
        <v>33</v>
      </c>
      <c r="EP523" s="6370"/>
      <c r="EQ523" s="6370"/>
      <c r="ER523" s="6371"/>
      <c r="ES523" s="6351" t="s">
        <v>184</v>
      </c>
      <c r="ET523" s="6352"/>
      <c r="EU523" s="6352"/>
      <c r="EV523" s="6353"/>
      <c r="EW523" s="6366" t="s">
        <v>185</v>
      </c>
      <c r="EX523" s="6367"/>
      <c r="EY523" s="6367"/>
      <c r="EZ523" s="6368"/>
      <c r="FA523" s="6354" t="s">
        <v>200</v>
      </c>
      <c r="FB523" s="6355"/>
      <c r="FC523" s="6355"/>
      <c r="FD523" s="6356"/>
      <c r="FE523" s="6338" t="s">
        <v>597</v>
      </c>
      <c r="FF523" s="6339"/>
      <c r="FG523" s="6339"/>
      <c r="FH523" s="6340"/>
      <c r="FI523" s="852" t="s">
        <v>205</v>
      </c>
      <c r="FJ523" s="838" t="s">
        <v>190</v>
      </c>
      <c r="FK523" s="838" t="s">
        <v>203</v>
      </c>
      <c r="FL523" s="838" t="s">
        <v>204</v>
      </c>
      <c r="FM523" s="839" t="s">
        <v>116</v>
      </c>
    </row>
    <row r="524" spans="1:174" ht="48" customHeight="1" thickBot="1">
      <c r="A524" s="6202" t="str">
        <f>IF(AND(FH517="ok",FH518="ok",FH519="ok",FH520="ok",FH521="ok", H524 &lt;&gt;"فارغ"),"ok","wrong")</f>
        <v>wrong</v>
      </c>
      <c r="B524" s="6203"/>
      <c r="C524" s="6203"/>
      <c r="D524" s="6203"/>
      <c r="E524" s="6203"/>
      <c r="F524" s="6203"/>
      <c r="G524" s="6204"/>
      <c r="H524" s="6208" t="str">
        <f>IF(Z522=0,"فارغ","")</f>
        <v/>
      </c>
      <c r="I524" s="6209"/>
      <c r="J524" s="6209"/>
      <c r="K524" s="6209"/>
      <c r="L524" s="5677" t="str">
        <f>الاعدادات!$D$6</f>
        <v>2022 وما قبلها</v>
      </c>
      <c r="M524" s="149"/>
      <c r="N524" s="149"/>
      <c r="O524" s="149"/>
      <c r="P524" s="149"/>
      <c r="Q524" s="149"/>
      <c r="R524" s="148"/>
      <c r="S524" s="148"/>
      <c r="T524" s="148"/>
      <c r="U524" s="148"/>
      <c r="V524" s="148"/>
      <c r="W524" s="148"/>
      <c r="X524" s="148"/>
      <c r="Y524" s="148"/>
      <c r="Z524" s="2166"/>
      <c r="AA524" s="148"/>
      <c r="AB524" s="148"/>
      <c r="AC524" s="148"/>
      <c r="AD524" s="148"/>
      <c r="AE524" s="148"/>
      <c r="AF524" s="2163"/>
      <c r="AG524" s="148"/>
      <c r="AH524" s="151"/>
      <c r="AI524" s="148"/>
      <c r="AJ524" s="148"/>
      <c r="AK524" s="148"/>
      <c r="AL524" s="148"/>
      <c r="AM524" s="2163"/>
      <c r="AN524" s="151"/>
      <c r="AO524" s="151"/>
      <c r="AP524" s="151"/>
      <c r="AQ524" s="151"/>
      <c r="AR524" s="151"/>
      <c r="AS524" s="2164"/>
      <c r="AT524" s="148"/>
      <c r="AU524" s="148"/>
      <c r="AV524" s="148"/>
      <c r="AW524" s="148"/>
      <c r="AX524" s="148"/>
      <c r="AY524" s="2164"/>
      <c r="AZ524" s="148"/>
      <c r="BA524" s="148"/>
      <c r="BB524" s="2165"/>
      <c r="BC524" s="5683" t="str">
        <f>الاعدادات!$D$6</f>
        <v>2022 وما قبلها</v>
      </c>
      <c r="BD524" s="76"/>
      <c r="BE524" s="83"/>
      <c r="BF524" s="83"/>
      <c r="BG524" s="84"/>
      <c r="BH524" s="84"/>
      <c r="BI524" s="84"/>
      <c r="BJ524" s="85"/>
      <c r="BK524" s="86"/>
      <c r="BL524" s="87"/>
      <c r="BM524" s="87"/>
      <c r="BN524" s="88"/>
      <c r="BO524" s="88"/>
      <c r="BP524" s="89"/>
      <c r="BQ524" s="77">
        <f t="shared" ref="BQ524:BQ529" si="3302">BP524+BO524+BN524+BM524+BL524+BK524+BJ524+BI524+BH524+BG524+BF524+BE524+BD524</f>
        <v>0</v>
      </c>
      <c r="BR524" s="90"/>
      <c r="BS524" s="91"/>
      <c r="BT524" s="92"/>
      <c r="BU524" s="93"/>
      <c r="BV524" s="94"/>
      <c r="BW524" s="95"/>
      <c r="BX524" s="96"/>
      <c r="BY524" s="97"/>
      <c r="BZ524" s="98"/>
      <c r="CA524" s="99"/>
      <c r="CB524" s="79">
        <f t="shared" ref="CB524:CB528" si="3303">CA524+BZ524+BY524+BX524+BW524+BV524+BU524+BT524+BS524+BR524+BQ524</f>
        <v>0</v>
      </c>
      <c r="CC524" s="80"/>
      <c r="CD524" s="78"/>
      <c r="CE524" s="102"/>
      <c r="CF524" s="82"/>
      <c r="CG524" s="83"/>
      <c r="CH524" s="83"/>
      <c r="CI524" s="84"/>
      <c r="CJ524" s="84"/>
      <c r="CK524" s="84"/>
      <c r="CL524" s="85"/>
      <c r="CM524" s="86"/>
      <c r="CN524" s="87"/>
      <c r="CO524" s="87"/>
      <c r="CP524" s="88"/>
      <c r="CQ524" s="88"/>
      <c r="CR524" s="89"/>
      <c r="CS524" s="77">
        <f t="shared" ref="CS524:CS529" si="3304">CR524+CQ524+CP524+CO524+CN524+CM524+CL524+CK524+CJ524+CI524+CH524+CG524+CF524</f>
        <v>0</v>
      </c>
      <c r="CT524" s="90"/>
      <c r="CU524" s="168"/>
      <c r="CV524" s="92"/>
      <c r="CW524" s="93"/>
      <c r="CX524" s="94"/>
      <c r="CY524" s="95"/>
      <c r="CZ524" s="96"/>
      <c r="DA524" s="97"/>
      <c r="DB524" s="98"/>
      <c r="DC524" s="99"/>
      <c r="DD524" s="79">
        <f t="shared" ref="DD524:DD528" si="3305">SUM(CS524:DC524)</f>
        <v>0</v>
      </c>
      <c r="DE524" s="80"/>
      <c r="DF524" s="78"/>
      <c r="DG524" s="102"/>
      <c r="DH524" s="82"/>
      <c r="DI524" s="83"/>
      <c r="DJ524" s="83"/>
      <c r="DK524" s="84"/>
      <c r="DL524" s="84"/>
      <c r="DM524" s="84"/>
      <c r="DN524" s="85"/>
      <c r="DO524" s="86"/>
      <c r="DP524" s="87"/>
      <c r="DQ524" s="87"/>
      <c r="DR524" s="88"/>
      <c r="DS524" s="88"/>
      <c r="DT524" s="89"/>
      <c r="DU524" s="77">
        <f t="shared" ref="DU524:DU529" si="3306">DT524+DS524+DR524+DQ524+DP524+DO524+DN524+DM524+DL524+DK524+DJ524+DI524+DH524</f>
        <v>0</v>
      </c>
      <c r="DV524" s="90"/>
      <c r="DW524" s="168"/>
      <c r="DX524" s="92"/>
      <c r="DY524" s="93"/>
      <c r="DZ524" s="94"/>
      <c r="EA524" s="95"/>
      <c r="EB524" s="96"/>
      <c r="EC524" s="97"/>
      <c r="ED524" s="98"/>
      <c r="EE524" s="99"/>
      <c r="EF524" s="79">
        <f t="shared" ref="EF524:EF528" si="3307">SUM(DU524:EE524)</f>
        <v>0</v>
      </c>
      <c r="EG524" s="80"/>
      <c r="EH524" s="78"/>
      <c r="EI524" s="102"/>
      <c r="EJ524" s="162" t="s">
        <v>163</v>
      </c>
      <c r="EK524" s="838" t="s">
        <v>190</v>
      </c>
      <c r="EL524" s="838" t="s">
        <v>203</v>
      </c>
      <c r="EM524" s="838" t="s">
        <v>204</v>
      </c>
      <c r="EN524" s="839" t="s">
        <v>116</v>
      </c>
      <c r="EO524" s="838" t="s">
        <v>190</v>
      </c>
      <c r="EP524" s="838" t="s">
        <v>203</v>
      </c>
      <c r="EQ524" s="838" t="s">
        <v>204</v>
      </c>
      <c r="ER524" s="839" t="s">
        <v>116</v>
      </c>
      <c r="ES524" s="838" t="s">
        <v>190</v>
      </c>
      <c r="ET524" s="838" t="s">
        <v>203</v>
      </c>
      <c r="EU524" s="838" t="s">
        <v>204</v>
      </c>
      <c r="EV524" s="839" t="s">
        <v>116</v>
      </c>
      <c r="EW524" s="838" t="s">
        <v>190</v>
      </c>
      <c r="EX524" s="838" t="s">
        <v>203</v>
      </c>
      <c r="EY524" s="838" t="s">
        <v>204</v>
      </c>
      <c r="EZ524" s="839" t="s">
        <v>116</v>
      </c>
      <c r="FA524" s="838" t="s">
        <v>190</v>
      </c>
      <c r="FB524" s="838" t="s">
        <v>203</v>
      </c>
      <c r="FC524" s="838" t="s">
        <v>204</v>
      </c>
      <c r="FD524" s="839" t="s">
        <v>116</v>
      </c>
      <c r="FE524" s="838" t="s">
        <v>190</v>
      </c>
      <c r="FF524" s="838" t="s">
        <v>203</v>
      </c>
      <c r="FG524" s="838" t="s">
        <v>204</v>
      </c>
      <c r="FH524" s="839" t="s">
        <v>116</v>
      </c>
      <c r="FI524" s="836" t="s">
        <v>23</v>
      </c>
      <c r="FJ524" s="166">
        <f>EK529</f>
        <v>0</v>
      </c>
      <c r="FK524" s="166">
        <f>EL529</f>
        <v>0</v>
      </c>
      <c r="FL524" s="166">
        <f t="shared" ref="FL524" si="3308">EM529</f>
        <v>0</v>
      </c>
      <c r="FM524" s="166">
        <f t="shared" ref="FM524" si="3309">EN529</f>
        <v>0</v>
      </c>
    </row>
    <row r="525" spans="1:174" ht="48" customHeight="1" thickBot="1">
      <c r="A525" s="6205"/>
      <c r="B525" s="6206"/>
      <c r="C525" s="6206"/>
      <c r="D525" s="6206"/>
      <c r="E525" s="6206"/>
      <c r="F525" s="6206"/>
      <c r="G525" s="6207"/>
      <c r="H525" s="6208"/>
      <c r="I525" s="6209"/>
      <c r="J525" s="6209"/>
      <c r="K525" s="6209"/>
      <c r="L525" s="5675">
        <f>الاعدادات!$D$7</f>
        <v>2023</v>
      </c>
      <c r="M525" s="148"/>
      <c r="N525" s="148"/>
      <c r="O525" s="148"/>
      <c r="P525" s="148"/>
      <c r="Q525" s="148"/>
      <c r="R525" s="148"/>
      <c r="S525" s="148"/>
      <c r="T525" s="148"/>
      <c r="U525" s="148"/>
      <c r="V525" s="148"/>
      <c r="W525" s="148"/>
      <c r="X525" s="148"/>
      <c r="Y525" s="148"/>
      <c r="Z525" s="2166"/>
      <c r="AA525" s="148"/>
      <c r="AB525" s="148"/>
      <c r="AC525" s="148"/>
      <c r="AD525" s="148"/>
      <c r="AE525" s="148"/>
      <c r="AF525" s="2163"/>
      <c r="AG525" s="148"/>
      <c r="AH525" s="151"/>
      <c r="AI525" s="148"/>
      <c r="AJ525" s="148"/>
      <c r="AK525" s="148"/>
      <c r="AL525" s="148"/>
      <c r="AM525" s="2163"/>
      <c r="AN525" s="151"/>
      <c r="AO525" s="151"/>
      <c r="AP525" s="151"/>
      <c r="AQ525" s="151"/>
      <c r="AR525" s="151"/>
      <c r="AS525" s="2164"/>
      <c r="AT525" s="148"/>
      <c r="AU525" s="148"/>
      <c r="AV525" s="148"/>
      <c r="AW525" s="148"/>
      <c r="AX525" s="148"/>
      <c r="AY525" s="2164"/>
      <c r="AZ525" s="148"/>
      <c r="BA525" s="148"/>
      <c r="BB525" s="2165"/>
      <c r="BC525" s="5683">
        <f>الاعدادات!$D$7</f>
        <v>2023</v>
      </c>
      <c r="BD525" s="82"/>
      <c r="BE525" s="83"/>
      <c r="BF525" s="83"/>
      <c r="BG525" s="84"/>
      <c r="BH525" s="84"/>
      <c r="BI525" s="84"/>
      <c r="BJ525" s="85"/>
      <c r="BK525" s="86"/>
      <c r="BL525" s="87"/>
      <c r="BM525" s="87"/>
      <c r="BN525" s="88"/>
      <c r="BO525" s="88"/>
      <c r="BP525" s="89"/>
      <c r="BQ525" s="77">
        <f t="shared" si="3302"/>
        <v>0</v>
      </c>
      <c r="BR525" s="90"/>
      <c r="BS525" s="91"/>
      <c r="BT525" s="92"/>
      <c r="BU525" s="93"/>
      <c r="BV525" s="94"/>
      <c r="BW525" s="95"/>
      <c r="BX525" s="96"/>
      <c r="BY525" s="97"/>
      <c r="BZ525" s="98"/>
      <c r="CA525" s="99"/>
      <c r="CB525" s="79">
        <f t="shared" si="3303"/>
        <v>0</v>
      </c>
      <c r="CC525" s="104"/>
      <c r="CD525" s="92"/>
      <c r="CE525" s="102"/>
      <c r="CF525" s="82"/>
      <c r="CG525" s="83"/>
      <c r="CH525" s="83"/>
      <c r="CI525" s="84"/>
      <c r="CJ525" s="84"/>
      <c r="CK525" s="84"/>
      <c r="CL525" s="85"/>
      <c r="CM525" s="86"/>
      <c r="CN525" s="87"/>
      <c r="CO525" s="87"/>
      <c r="CP525" s="88"/>
      <c r="CQ525" s="88"/>
      <c r="CR525" s="89"/>
      <c r="CS525" s="77">
        <f t="shared" si="3304"/>
        <v>0</v>
      </c>
      <c r="CT525" s="90"/>
      <c r="CU525" s="168"/>
      <c r="CV525" s="92"/>
      <c r="CW525" s="93"/>
      <c r="CX525" s="94"/>
      <c r="CY525" s="95"/>
      <c r="CZ525" s="96"/>
      <c r="DA525" s="97"/>
      <c r="DB525" s="98"/>
      <c r="DC525" s="99"/>
      <c r="DD525" s="79">
        <f t="shared" si="3305"/>
        <v>0</v>
      </c>
      <c r="DE525" s="104"/>
      <c r="DF525" s="92"/>
      <c r="DG525" s="102"/>
      <c r="DH525" s="82"/>
      <c r="DI525" s="83"/>
      <c r="DJ525" s="83"/>
      <c r="DK525" s="84"/>
      <c r="DL525" s="84"/>
      <c r="DM525" s="84"/>
      <c r="DN525" s="85"/>
      <c r="DO525" s="86"/>
      <c r="DP525" s="87"/>
      <c r="DQ525" s="87"/>
      <c r="DR525" s="88"/>
      <c r="DS525" s="88"/>
      <c r="DT525" s="89"/>
      <c r="DU525" s="77">
        <f t="shared" si="3306"/>
        <v>0</v>
      </c>
      <c r="DV525" s="90"/>
      <c r="DW525" s="168"/>
      <c r="DX525" s="92"/>
      <c r="DY525" s="93"/>
      <c r="DZ525" s="94"/>
      <c r="EA525" s="95"/>
      <c r="EB525" s="96"/>
      <c r="EC525" s="97"/>
      <c r="ED525" s="98"/>
      <c r="EE525" s="99"/>
      <c r="EF525" s="79">
        <f t="shared" si="3307"/>
        <v>0</v>
      </c>
      <c r="EG525" s="104"/>
      <c r="EH525" s="92"/>
      <c r="EI525" s="102"/>
      <c r="EJ525" s="5675" t="str">
        <f>الاعدادات!$D$6</f>
        <v>2022 وما قبلها</v>
      </c>
      <c r="EK525" s="163">
        <f t="shared" ref="EK525:EK529" si="3310">BQ517</f>
        <v>0</v>
      </c>
      <c r="EL525" s="164">
        <f t="shared" ref="EL525:EL529" si="3311">BR517</f>
        <v>0</v>
      </c>
      <c r="EM525" s="164">
        <f>BS517+BT517+BU517+BV517+BW517</f>
        <v>0</v>
      </c>
      <c r="EN525" s="165">
        <f>BX517+BY517+BZ517+CA517</f>
        <v>0</v>
      </c>
      <c r="EO525" s="166">
        <f t="shared" ref="EO525:EO529" si="3312">CS517</f>
        <v>0</v>
      </c>
      <c r="EP525" s="164">
        <f t="shared" ref="EP525:EP529" si="3313">CT517</f>
        <v>0</v>
      </c>
      <c r="EQ525" s="164">
        <f>CU517+CV517+CW517+CX517+CY517</f>
        <v>0</v>
      </c>
      <c r="ER525" s="165">
        <f>CZ517+DA517+DB517+DC517</f>
        <v>0</v>
      </c>
      <c r="ES525" s="166">
        <f t="shared" ref="ES525:ES529" si="3314">BQ524</f>
        <v>0</v>
      </c>
      <c r="ET525" s="164">
        <f t="shared" ref="ET525:ET529" si="3315">BR524</f>
        <v>0</v>
      </c>
      <c r="EU525" s="164">
        <f>BS524+BT524+BU524+BV524+BW524</f>
        <v>0</v>
      </c>
      <c r="EV525" s="165">
        <f>BX524+BY524+BZ524+CA524</f>
        <v>0</v>
      </c>
      <c r="EW525" s="166">
        <f t="shared" ref="EW525:EW529" si="3316">CS524</f>
        <v>0</v>
      </c>
      <c r="EX525" s="164">
        <f t="shared" ref="EX525:EX529" si="3317">CT524</f>
        <v>0</v>
      </c>
      <c r="EY525" s="164">
        <f>CU524+CV524+CW524+CX524+CY524</f>
        <v>0</v>
      </c>
      <c r="EZ525" s="167">
        <f>CZ524+DA524+DB524+DC524</f>
        <v>0</v>
      </c>
      <c r="FA525" s="166">
        <f t="shared" ref="FA525:FA529" si="3318">DU517</f>
        <v>0</v>
      </c>
      <c r="FB525" s="164">
        <f t="shared" ref="FB525:FB529" si="3319">DV517</f>
        <v>0</v>
      </c>
      <c r="FC525" s="164">
        <f>DW517+DX517+DY517+DZ517+EA517</f>
        <v>0</v>
      </c>
      <c r="FD525" s="167">
        <f>EB517+EC517+ED517+EE517</f>
        <v>0</v>
      </c>
      <c r="FE525" s="166">
        <f t="shared" ref="FE525:FE529" si="3320">DU524</f>
        <v>0</v>
      </c>
      <c r="FF525" s="164">
        <f t="shared" ref="FF525:FF529" si="3321">DV524</f>
        <v>0</v>
      </c>
      <c r="FG525" s="164">
        <f>DW524+DX524+DY524+DZ524+EA524</f>
        <v>0</v>
      </c>
      <c r="FH525" s="167">
        <f>EB524+EC524+ED524+EE524</f>
        <v>0</v>
      </c>
      <c r="FI525" s="837" t="s">
        <v>33</v>
      </c>
      <c r="FJ525" s="169">
        <f>EO529</f>
        <v>0</v>
      </c>
      <c r="FK525" s="169">
        <f t="shared" ref="FK525" si="3322">EP529</f>
        <v>0</v>
      </c>
      <c r="FL525" s="169">
        <f t="shared" ref="FL525" si="3323">EQ529</f>
        <v>0</v>
      </c>
      <c r="FM525" s="169">
        <f t="shared" ref="FM525" si="3324">ER529</f>
        <v>0</v>
      </c>
    </row>
    <row r="526" spans="1:174" ht="48" customHeight="1" thickBot="1">
      <c r="A526" s="143"/>
      <c r="B526" s="157"/>
      <c r="C526" s="157"/>
      <c r="D526" s="157"/>
      <c r="E526" s="158"/>
      <c r="F526" s="158"/>
      <c r="G526" s="159"/>
      <c r="H526" s="144"/>
      <c r="I526" s="144"/>
      <c r="J526" s="145"/>
      <c r="K526" s="146"/>
      <c r="L526" s="5675">
        <f>الاعدادات!$D$8</f>
        <v>2024</v>
      </c>
      <c r="M526" s="148"/>
      <c r="N526" s="148"/>
      <c r="O526" s="148"/>
      <c r="P526" s="148"/>
      <c r="Q526" s="148"/>
      <c r="R526" s="148"/>
      <c r="S526" s="148"/>
      <c r="T526" s="148"/>
      <c r="U526" s="148"/>
      <c r="V526" s="148"/>
      <c r="W526" s="148"/>
      <c r="X526" s="148"/>
      <c r="Y526" s="148"/>
      <c r="Z526" s="2166"/>
      <c r="AA526" s="148"/>
      <c r="AB526" s="148"/>
      <c r="AC526" s="148"/>
      <c r="AD526" s="148"/>
      <c r="AE526" s="148"/>
      <c r="AF526" s="2163"/>
      <c r="AG526" s="148"/>
      <c r="AH526" s="151"/>
      <c r="AI526" s="148"/>
      <c r="AJ526" s="148"/>
      <c r="AK526" s="148"/>
      <c r="AL526" s="148"/>
      <c r="AM526" s="2163"/>
      <c r="AN526" s="151"/>
      <c r="AO526" s="151"/>
      <c r="AP526" s="151"/>
      <c r="AQ526" s="151"/>
      <c r="AR526" s="151"/>
      <c r="AS526" s="2164"/>
      <c r="AT526" s="148"/>
      <c r="AU526" s="148"/>
      <c r="AV526" s="148"/>
      <c r="AW526" s="148"/>
      <c r="AX526" s="148"/>
      <c r="AY526" s="2164"/>
      <c r="AZ526" s="148"/>
      <c r="BA526" s="148"/>
      <c r="BB526" s="2165"/>
      <c r="BC526" s="5683">
        <f>الاعدادات!$D$8</f>
        <v>2024</v>
      </c>
      <c r="BD526" s="82"/>
      <c r="BE526" s="83"/>
      <c r="BF526" s="83"/>
      <c r="BG526" s="84"/>
      <c r="BH526" s="84"/>
      <c r="BI526" s="84"/>
      <c r="BJ526" s="85"/>
      <c r="BK526" s="86"/>
      <c r="BL526" s="87"/>
      <c r="BM526" s="87"/>
      <c r="BN526" s="88"/>
      <c r="BO526" s="88"/>
      <c r="BP526" s="89"/>
      <c r="BQ526" s="77">
        <f t="shared" si="3302"/>
        <v>0</v>
      </c>
      <c r="BR526" s="90"/>
      <c r="BS526" s="91"/>
      <c r="BT526" s="92"/>
      <c r="BU526" s="93"/>
      <c r="BV526" s="94"/>
      <c r="BW526" s="95"/>
      <c r="BX526" s="96"/>
      <c r="BY526" s="97"/>
      <c r="BZ526" s="98"/>
      <c r="CA526" s="99"/>
      <c r="CB526" s="79">
        <f t="shared" si="3303"/>
        <v>0</v>
      </c>
      <c r="CC526" s="104"/>
      <c r="CD526" s="92"/>
      <c r="CE526" s="102"/>
      <c r="CF526" s="82"/>
      <c r="CG526" s="83"/>
      <c r="CH526" s="83"/>
      <c r="CI526" s="84"/>
      <c r="CJ526" s="84"/>
      <c r="CK526" s="84"/>
      <c r="CL526" s="85"/>
      <c r="CM526" s="86"/>
      <c r="CN526" s="87"/>
      <c r="CO526" s="87"/>
      <c r="CP526" s="88"/>
      <c r="CQ526" s="88"/>
      <c r="CR526" s="89"/>
      <c r="CS526" s="77">
        <f t="shared" si="3304"/>
        <v>0</v>
      </c>
      <c r="CT526" s="90"/>
      <c r="CU526" s="168"/>
      <c r="CV526" s="92"/>
      <c r="CW526" s="93"/>
      <c r="CX526" s="94"/>
      <c r="CY526" s="95"/>
      <c r="CZ526" s="96"/>
      <c r="DA526" s="97"/>
      <c r="DB526" s="98"/>
      <c r="DC526" s="99"/>
      <c r="DD526" s="79">
        <f t="shared" si="3305"/>
        <v>0</v>
      </c>
      <c r="DE526" s="104"/>
      <c r="DF526" s="92"/>
      <c r="DG526" s="102"/>
      <c r="DH526" s="82"/>
      <c r="DI526" s="83"/>
      <c r="DJ526" s="83"/>
      <c r="DK526" s="84"/>
      <c r="DL526" s="84"/>
      <c r="DM526" s="84"/>
      <c r="DN526" s="85"/>
      <c r="DO526" s="86"/>
      <c r="DP526" s="87"/>
      <c r="DQ526" s="87"/>
      <c r="DR526" s="88"/>
      <c r="DS526" s="88"/>
      <c r="DT526" s="89"/>
      <c r="DU526" s="77">
        <f t="shared" si="3306"/>
        <v>0</v>
      </c>
      <c r="DV526" s="90"/>
      <c r="DW526" s="168"/>
      <c r="DX526" s="92"/>
      <c r="DY526" s="93"/>
      <c r="DZ526" s="94"/>
      <c r="EA526" s="95"/>
      <c r="EB526" s="96"/>
      <c r="EC526" s="97"/>
      <c r="ED526" s="98"/>
      <c r="EE526" s="99"/>
      <c r="EF526" s="79">
        <f t="shared" si="3307"/>
        <v>0</v>
      </c>
      <c r="EG526" s="104"/>
      <c r="EH526" s="92"/>
      <c r="EI526" s="102"/>
      <c r="EJ526" s="5675">
        <f>الاعدادات!$D$7</f>
        <v>2023</v>
      </c>
      <c r="EK526" s="163">
        <f t="shared" si="3310"/>
        <v>0</v>
      </c>
      <c r="EL526" s="164">
        <f t="shared" si="3311"/>
        <v>0</v>
      </c>
      <c r="EM526" s="164">
        <f>BS518+BT518+BU518+BV518+BW518</f>
        <v>0</v>
      </c>
      <c r="EN526" s="165">
        <f>BX518+BY518+BZ518+CA518</f>
        <v>0</v>
      </c>
      <c r="EO526" s="166">
        <f t="shared" si="3312"/>
        <v>0</v>
      </c>
      <c r="EP526" s="164">
        <f t="shared" si="3313"/>
        <v>0</v>
      </c>
      <c r="EQ526" s="164">
        <f>CU518+CV518+CW518+CX518+CY518</f>
        <v>0</v>
      </c>
      <c r="ER526" s="165">
        <f>CZ518+DA518+DB518+DC518</f>
        <v>0</v>
      </c>
      <c r="ES526" s="166">
        <f t="shared" si="3314"/>
        <v>0</v>
      </c>
      <c r="ET526" s="164">
        <f t="shared" si="3315"/>
        <v>0</v>
      </c>
      <c r="EU526" s="164">
        <f>BS525+BT525+BU525+BV525+BW525</f>
        <v>0</v>
      </c>
      <c r="EV526" s="165">
        <f>BX525+BY525+BZ525+CA525</f>
        <v>0</v>
      </c>
      <c r="EW526" s="166">
        <f t="shared" si="3316"/>
        <v>0</v>
      </c>
      <c r="EX526" s="164">
        <f t="shared" si="3317"/>
        <v>0</v>
      </c>
      <c r="EY526" s="164">
        <f>CU525+CV525+CW525+CX525+CY525</f>
        <v>0</v>
      </c>
      <c r="EZ526" s="167">
        <f>CZ525+DA525+DB525+DC525</f>
        <v>0</v>
      </c>
      <c r="FA526" s="166">
        <f t="shared" si="3318"/>
        <v>0</v>
      </c>
      <c r="FB526" s="164">
        <f t="shared" si="3319"/>
        <v>0</v>
      </c>
      <c r="FC526" s="164">
        <f>DW518+DX518+DY518+DZ518+EA518</f>
        <v>0</v>
      </c>
      <c r="FD526" s="167">
        <f>EB518+EC518+ED518+EE518</f>
        <v>0</v>
      </c>
      <c r="FE526" s="166">
        <f t="shared" si="3320"/>
        <v>0</v>
      </c>
      <c r="FF526" s="164">
        <f t="shared" si="3321"/>
        <v>0</v>
      </c>
      <c r="FG526" s="164">
        <f>DW525+DX525+DY525+DZ525+EA525</f>
        <v>0</v>
      </c>
      <c r="FH526" s="167">
        <f>EB525+EC525+ED525+EE525</f>
        <v>0</v>
      </c>
      <c r="FI526" s="837" t="s">
        <v>184</v>
      </c>
      <c r="FJ526" s="169">
        <f>ES529</f>
        <v>0</v>
      </c>
      <c r="FK526" s="169">
        <f t="shared" ref="FK526" si="3325">ET529</f>
        <v>0</v>
      </c>
      <c r="FL526" s="169">
        <f t="shared" ref="FL526" si="3326">EU529</f>
        <v>0</v>
      </c>
      <c r="FM526" s="169">
        <f t="shared" ref="FM526" si="3327">EV529</f>
        <v>0</v>
      </c>
    </row>
    <row r="527" spans="1:174" ht="48" customHeight="1" thickBot="1">
      <c r="A527" s="143"/>
      <c r="B527" s="157"/>
      <c r="C527" s="157"/>
      <c r="D527" s="157"/>
      <c r="E527" s="158"/>
      <c r="F527" s="158"/>
      <c r="G527" s="159"/>
      <c r="H527" s="144"/>
      <c r="I527" s="144"/>
      <c r="J527" s="145"/>
      <c r="K527" s="146"/>
      <c r="L527" s="5675">
        <f>الاعدادات!$D$9</f>
        <v>2025</v>
      </c>
      <c r="M527" s="172"/>
      <c r="N527" s="172"/>
      <c r="O527" s="172"/>
      <c r="P527" s="172"/>
      <c r="Q527" s="172"/>
      <c r="R527" s="172"/>
      <c r="S527" s="172"/>
      <c r="T527" s="172"/>
      <c r="U527" s="172"/>
      <c r="V527" s="172"/>
      <c r="W527" s="172"/>
      <c r="X527" s="172"/>
      <c r="Y527" s="172"/>
      <c r="Z527" s="174"/>
      <c r="AA527" s="172"/>
      <c r="AB527" s="172"/>
      <c r="AC527" s="172"/>
      <c r="AD527" s="172"/>
      <c r="AE527" s="172"/>
      <c r="AF527" s="172"/>
      <c r="AG527" s="172"/>
      <c r="AH527" s="172"/>
      <c r="AI527" s="172"/>
      <c r="AJ527" s="172"/>
      <c r="AK527" s="172"/>
      <c r="AL527" s="172"/>
      <c r="AM527" s="172"/>
      <c r="AN527" s="172"/>
      <c r="AO527" s="172"/>
      <c r="AP527" s="172"/>
      <c r="AQ527" s="172"/>
      <c r="AR527" s="172"/>
      <c r="AS527" s="175"/>
      <c r="AT527" s="172"/>
      <c r="AU527" s="172"/>
      <c r="AV527" s="172"/>
      <c r="AW527" s="172"/>
      <c r="AX527" s="172"/>
      <c r="AY527" s="175"/>
      <c r="AZ527" s="172"/>
      <c r="BA527" s="172"/>
      <c r="BB527" s="2165"/>
      <c r="BC527" s="5683">
        <f>الاعدادات!$D$9</f>
        <v>2025</v>
      </c>
      <c r="BD527" s="82"/>
      <c r="BE527" s="83"/>
      <c r="BF527" s="83"/>
      <c r="BG527" s="84"/>
      <c r="BH527" s="84"/>
      <c r="BI527" s="84"/>
      <c r="BJ527" s="85"/>
      <c r="BK527" s="86"/>
      <c r="BL527" s="87"/>
      <c r="BM527" s="87"/>
      <c r="BN527" s="88"/>
      <c r="BO527" s="88"/>
      <c r="BP527" s="89"/>
      <c r="BQ527" s="77">
        <f t="shared" si="3302"/>
        <v>0</v>
      </c>
      <c r="BR527" s="90"/>
      <c r="BS527" s="91"/>
      <c r="BT527" s="92"/>
      <c r="BU527" s="93"/>
      <c r="BV527" s="94"/>
      <c r="BW527" s="95"/>
      <c r="BX527" s="96"/>
      <c r="BY527" s="97"/>
      <c r="BZ527" s="98"/>
      <c r="CA527" s="99"/>
      <c r="CB527" s="79">
        <f t="shared" si="3303"/>
        <v>0</v>
      </c>
      <c r="CC527" s="104"/>
      <c r="CD527" s="92"/>
      <c r="CE527" s="102"/>
      <c r="CF527" s="82"/>
      <c r="CG527" s="83"/>
      <c r="CH527" s="83"/>
      <c r="CI527" s="84"/>
      <c r="CJ527" s="84"/>
      <c r="CK527" s="84"/>
      <c r="CL527" s="85"/>
      <c r="CM527" s="86"/>
      <c r="CN527" s="87"/>
      <c r="CO527" s="87"/>
      <c r="CP527" s="88"/>
      <c r="CQ527" s="88"/>
      <c r="CR527" s="89"/>
      <c r="CS527" s="77">
        <f t="shared" si="3304"/>
        <v>0</v>
      </c>
      <c r="CT527" s="90"/>
      <c r="CU527" s="168"/>
      <c r="CV527" s="92"/>
      <c r="CW527" s="93"/>
      <c r="CX527" s="94"/>
      <c r="CY527" s="95"/>
      <c r="CZ527" s="96"/>
      <c r="DA527" s="97"/>
      <c r="DB527" s="98"/>
      <c r="DC527" s="99"/>
      <c r="DD527" s="79">
        <f t="shared" si="3305"/>
        <v>0</v>
      </c>
      <c r="DE527" s="104"/>
      <c r="DF527" s="92"/>
      <c r="DG527" s="102"/>
      <c r="DH527" s="82"/>
      <c r="DI527" s="83"/>
      <c r="DJ527" s="83"/>
      <c r="DK527" s="84"/>
      <c r="DL527" s="84"/>
      <c r="DM527" s="84"/>
      <c r="DN527" s="85"/>
      <c r="DO527" s="86"/>
      <c r="DP527" s="87"/>
      <c r="DQ527" s="87"/>
      <c r="DR527" s="88"/>
      <c r="DS527" s="88"/>
      <c r="DT527" s="89"/>
      <c r="DU527" s="77">
        <f t="shared" si="3306"/>
        <v>0</v>
      </c>
      <c r="DV527" s="90"/>
      <c r="DW527" s="168"/>
      <c r="DX527" s="92"/>
      <c r="DY527" s="93"/>
      <c r="DZ527" s="94"/>
      <c r="EA527" s="95"/>
      <c r="EB527" s="96"/>
      <c r="EC527" s="97"/>
      <c r="ED527" s="98"/>
      <c r="EE527" s="99"/>
      <c r="EF527" s="79">
        <f t="shared" si="3307"/>
        <v>0</v>
      </c>
      <c r="EG527" s="104"/>
      <c r="EH527" s="92"/>
      <c r="EI527" s="102"/>
      <c r="EJ527" s="5675">
        <f>الاعدادات!$D$8</f>
        <v>2024</v>
      </c>
      <c r="EK527" s="163">
        <f t="shared" si="3310"/>
        <v>0</v>
      </c>
      <c r="EL527" s="164">
        <f t="shared" si="3311"/>
        <v>0</v>
      </c>
      <c r="EM527" s="164">
        <f>BS519+BT519+BU519+BV519+BW519</f>
        <v>0</v>
      </c>
      <c r="EN527" s="165">
        <f>BX519+BY519+BZ519+CA519</f>
        <v>0</v>
      </c>
      <c r="EO527" s="166">
        <f t="shared" si="3312"/>
        <v>0</v>
      </c>
      <c r="EP527" s="164">
        <f t="shared" si="3313"/>
        <v>0</v>
      </c>
      <c r="EQ527" s="164">
        <f>CU519+CV519+CW519+CX519+CY519</f>
        <v>0</v>
      </c>
      <c r="ER527" s="165">
        <f>CZ519+DA519+DB519+DC519</f>
        <v>0</v>
      </c>
      <c r="ES527" s="166">
        <f t="shared" si="3314"/>
        <v>0</v>
      </c>
      <c r="ET527" s="164">
        <f t="shared" si="3315"/>
        <v>0</v>
      </c>
      <c r="EU527" s="164">
        <f>BS526+BT526+BU526+BV526+BW526</f>
        <v>0</v>
      </c>
      <c r="EV527" s="165">
        <f>BX526+BY526+BZ526+CA526</f>
        <v>0</v>
      </c>
      <c r="EW527" s="166">
        <f t="shared" si="3316"/>
        <v>0</v>
      </c>
      <c r="EX527" s="164">
        <f t="shared" si="3317"/>
        <v>0</v>
      </c>
      <c r="EY527" s="164">
        <f>CU526+CV526+CW526+CX526+CY526</f>
        <v>0</v>
      </c>
      <c r="EZ527" s="167">
        <f>CZ526+DA526+DB526+DC526</f>
        <v>0</v>
      </c>
      <c r="FA527" s="166">
        <f t="shared" si="3318"/>
        <v>0</v>
      </c>
      <c r="FB527" s="164">
        <f t="shared" si="3319"/>
        <v>0</v>
      </c>
      <c r="FC527" s="164">
        <f>DW519+DX519+DY519+DZ519+EA519</f>
        <v>0</v>
      </c>
      <c r="FD527" s="167">
        <f>EB519+EC519+ED519+EE519</f>
        <v>0</v>
      </c>
      <c r="FE527" s="166">
        <f t="shared" si="3320"/>
        <v>0</v>
      </c>
      <c r="FF527" s="164">
        <f t="shared" si="3321"/>
        <v>0</v>
      </c>
      <c r="FG527" s="164">
        <f>DW526+DX526+DY526+DZ526+EA526</f>
        <v>0</v>
      </c>
      <c r="FH527" s="167">
        <f>EB526+EC526+ED526+EE526</f>
        <v>0</v>
      </c>
      <c r="FI527" s="837" t="s">
        <v>185</v>
      </c>
      <c r="FJ527" s="169">
        <f>EW529</f>
        <v>0</v>
      </c>
      <c r="FK527" s="169">
        <f t="shared" ref="FK527" si="3328">EX529</f>
        <v>0</v>
      </c>
      <c r="FL527" s="169">
        <f t="shared" ref="FL527" si="3329">EY529</f>
        <v>0</v>
      </c>
      <c r="FM527" s="169">
        <f t="shared" ref="FM527" si="3330">EZ529</f>
        <v>0</v>
      </c>
    </row>
    <row r="528" spans="1:174" ht="48" customHeight="1" thickBot="1">
      <c r="A528" s="143"/>
      <c r="B528" s="157"/>
      <c r="C528" s="157"/>
      <c r="D528" s="157"/>
      <c r="E528" s="158"/>
      <c r="F528" s="158"/>
      <c r="G528" s="159"/>
      <c r="H528" s="144"/>
      <c r="I528" s="144"/>
      <c r="J528" s="145"/>
      <c r="K528" s="146"/>
      <c r="L528" s="5675">
        <f>الاعدادات!$D$10</f>
        <v>2026</v>
      </c>
      <c r="M528" s="172"/>
      <c r="N528" s="172"/>
      <c r="O528" s="172"/>
      <c r="P528" s="172"/>
      <c r="Q528" s="172"/>
      <c r="R528" s="172"/>
      <c r="S528" s="172"/>
      <c r="T528" s="172"/>
      <c r="U528" s="172"/>
      <c r="V528" s="172"/>
      <c r="W528" s="172"/>
      <c r="X528" s="172"/>
      <c r="Y528" s="172"/>
      <c r="Z528" s="174"/>
      <c r="AA528" s="172"/>
      <c r="AB528" s="172"/>
      <c r="AC528" s="172"/>
      <c r="AD528" s="172"/>
      <c r="AE528" s="172"/>
      <c r="AF528" s="172"/>
      <c r="AG528" s="172"/>
      <c r="AH528" s="172"/>
      <c r="AI528" s="172"/>
      <c r="AJ528" s="172"/>
      <c r="AK528" s="172"/>
      <c r="AL528" s="172"/>
      <c r="AM528" s="172"/>
      <c r="AN528" s="172"/>
      <c r="AO528" s="172"/>
      <c r="AP528" s="172"/>
      <c r="AQ528" s="172"/>
      <c r="AR528" s="172"/>
      <c r="AS528" s="175"/>
      <c r="AT528" s="172"/>
      <c r="AU528" s="172"/>
      <c r="AV528" s="172"/>
      <c r="AW528" s="172"/>
      <c r="AX528" s="172"/>
      <c r="AY528" s="175"/>
      <c r="AZ528" s="172"/>
      <c r="BA528" s="172"/>
      <c r="BB528" s="2165"/>
      <c r="BC528" s="5683">
        <f>الاعدادات!$D$10</f>
        <v>2026</v>
      </c>
      <c r="BD528" s="117"/>
      <c r="BE528" s="118"/>
      <c r="BF528" s="118"/>
      <c r="BG528" s="119"/>
      <c r="BH528" s="119"/>
      <c r="BI528" s="119"/>
      <c r="BJ528" s="120"/>
      <c r="BK528" s="121"/>
      <c r="BL528" s="122"/>
      <c r="BM528" s="122"/>
      <c r="BN528" s="123"/>
      <c r="BO528" s="123"/>
      <c r="BP528" s="124"/>
      <c r="BQ528" s="125">
        <f t="shared" si="3302"/>
        <v>0</v>
      </c>
      <c r="BR528" s="126"/>
      <c r="BS528" s="127"/>
      <c r="BT528" s="128"/>
      <c r="BU528" s="129"/>
      <c r="BV528" s="130"/>
      <c r="BW528" s="131"/>
      <c r="BX528" s="132"/>
      <c r="BY528" s="133"/>
      <c r="BZ528" s="134"/>
      <c r="CA528" s="135"/>
      <c r="CB528" s="136">
        <f t="shared" si="3303"/>
        <v>0</v>
      </c>
      <c r="CC528" s="137"/>
      <c r="CD528" s="128"/>
      <c r="CE528" s="141"/>
      <c r="CF528" s="117"/>
      <c r="CG528" s="118"/>
      <c r="CH528" s="118"/>
      <c r="CI528" s="119"/>
      <c r="CJ528" s="119"/>
      <c r="CK528" s="119"/>
      <c r="CL528" s="120"/>
      <c r="CM528" s="121"/>
      <c r="CN528" s="122"/>
      <c r="CO528" s="122"/>
      <c r="CP528" s="123"/>
      <c r="CQ528" s="123"/>
      <c r="CR528" s="124"/>
      <c r="CS528" s="125">
        <f t="shared" si="3304"/>
        <v>0</v>
      </c>
      <c r="CT528" s="126"/>
      <c r="CU528" s="176"/>
      <c r="CV528" s="128"/>
      <c r="CW528" s="129"/>
      <c r="CX528" s="130"/>
      <c r="CY528" s="131"/>
      <c r="CZ528" s="132"/>
      <c r="DA528" s="133"/>
      <c r="DB528" s="134"/>
      <c r="DC528" s="135"/>
      <c r="DD528" s="136">
        <f t="shared" si="3305"/>
        <v>0</v>
      </c>
      <c r="DE528" s="137"/>
      <c r="DF528" s="128"/>
      <c r="DG528" s="141"/>
      <c r="DH528" s="117"/>
      <c r="DI528" s="118"/>
      <c r="DJ528" s="118"/>
      <c r="DK528" s="119"/>
      <c r="DL528" s="119"/>
      <c r="DM528" s="119"/>
      <c r="DN528" s="120"/>
      <c r="DO528" s="121"/>
      <c r="DP528" s="122"/>
      <c r="DQ528" s="122"/>
      <c r="DR528" s="123"/>
      <c r="DS528" s="123"/>
      <c r="DT528" s="124"/>
      <c r="DU528" s="125">
        <f t="shared" si="3306"/>
        <v>0</v>
      </c>
      <c r="DV528" s="126"/>
      <c r="DW528" s="176"/>
      <c r="DX528" s="128"/>
      <c r="DY528" s="129"/>
      <c r="DZ528" s="130"/>
      <c r="EA528" s="131"/>
      <c r="EB528" s="132"/>
      <c r="EC528" s="133"/>
      <c r="ED528" s="134"/>
      <c r="EE528" s="135"/>
      <c r="EF528" s="136">
        <f t="shared" si="3307"/>
        <v>0</v>
      </c>
      <c r="EG528" s="137"/>
      <c r="EH528" s="128"/>
      <c r="EI528" s="141"/>
      <c r="EJ528" s="5675">
        <f>الاعدادات!$D$9</f>
        <v>2025</v>
      </c>
      <c r="EK528" s="163">
        <f t="shared" si="3310"/>
        <v>0</v>
      </c>
      <c r="EL528" s="164">
        <f t="shared" si="3311"/>
        <v>0</v>
      </c>
      <c r="EM528" s="164">
        <f>BS520+BT520+BU520+BV520+BW520</f>
        <v>0</v>
      </c>
      <c r="EN528" s="165">
        <f>BX520+BY520+BZ520+CA520</f>
        <v>0</v>
      </c>
      <c r="EO528" s="166">
        <f t="shared" si="3312"/>
        <v>0</v>
      </c>
      <c r="EP528" s="164">
        <f t="shared" si="3313"/>
        <v>0</v>
      </c>
      <c r="EQ528" s="164">
        <f>CU520+CV520+CW520+CX520+CY520</f>
        <v>0</v>
      </c>
      <c r="ER528" s="165">
        <f>CZ520+DA520+DB520+DC520</f>
        <v>0</v>
      </c>
      <c r="ES528" s="166">
        <f t="shared" si="3314"/>
        <v>0</v>
      </c>
      <c r="ET528" s="164">
        <f t="shared" si="3315"/>
        <v>0</v>
      </c>
      <c r="EU528" s="164">
        <f>BS527+BT527+BU527+BV527+BW527</f>
        <v>0</v>
      </c>
      <c r="EV528" s="165">
        <f>BX527+BY527+BZ527+CA527</f>
        <v>0</v>
      </c>
      <c r="EW528" s="166">
        <f t="shared" si="3316"/>
        <v>0</v>
      </c>
      <c r="EX528" s="164">
        <f t="shared" si="3317"/>
        <v>0</v>
      </c>
      <c r="EY528" s="164">
        <f>CU527+CV527+CW527+CX527+CY527</f>
        <v>0</v>
      </c>
      <c r="EZ528" s="167">
        <f>CZ527+DA527+DB527+DC527</f>
        <v>0</v>
      </c>
      <c r="FA528" s="166">
        <f t="shared" si="3318"/>
        <v>0</v>
      </c>
      <c r="FB528" s="164">
        <f t="shared" si="3319"/>
        <v>0</v>
      </c>
      <c r="FC528" s="164">
        <f>DW520+DX520+DY520+DZ520+EA520</f>
        <v>0</v>
      </c>
      <c r="FD528" s="167">
        <f>EB520+EC520+ED520+EE520</f>
        <v>0</v>
      </c>
      <c r="FE528" s="166">
        <f t="shared" si="3320"/>
        <v>0</v>
      </c>
      <c r="FF528" s="164">
        <f t="shared" si="3321"/>
        <v>0</v>
      </c>
      <c r="FG528" s="164">
        <f>DW527+DX527+DY527+DZ527+EA527</f>
        <v>0</v>
      </c>
      <c r="FH528" s="167">
        <f>EB527+EC527+ED527+EE527</f>
        <v>0</v>
      </c>
      <c r="FI528" s="837" t="s">
        <v>200</v>
      </c>
      <c r="FJ528" s="169">
        <f>FA529</f>
        <v>0</v>
      </c>
      <c r="FK528" s="169">
        <f t="shared" ref="FK528" si="3331">FB529</f>
        <v>0</v>
      </c>
      <c r="FL528" s="169">
        <f t="shared" ref="FL528" si="3332">FC529</f>
        <v>0</v>
      </c>
      <c r="FM528" s="169">
        <f>FD529</f>
        <v>0</v>
      </c>
    </row>
    <row r="529" spans="1:174" ht="48" customHeight="1" thickBot="1">
      <c r="A529" s="143"/>
      <c r="B529" s="172"/>
      <c r="C529" s="172"/>
      <c r="D529" s="172"/>
      <c r="E529" s="172"/>
      <c r="F529" s="172"/>
      <c r="G529" s="172"/>
      <c r="H529" s="172"/>
      <c r="I529" s="172"/>
      <c r="J529" s="145"/>
      <c r="K529" s="146"/>
      <c r="L529" s="173"/>
      <c r="M529" s="172"/>
      <c r="N529" s="172"/>
      <c r="O529" s="172"/>
      <c r="P529" s="172"/>
      <c r="Q529" s="172"/>
      <c r="R529" s="172"/>
      <c r="S529" s="172"/>
      <c r="T529" s="172"/>
      <c r="U529" s="172"/>
      <c r="V529" s="172"/>
      <c r="W529" s="172"/>
      <c r="X529" s="172"/>
      <c r="Y529" s="172"/>
      <c r="Z529" s="174"/>
      <c r="AA529" s="172"/>
      <c r="AB529" s="172"/>
      <c r="AC529" s="172"/>
      <c r="AD529" s="172"/>
      <c r="AE529" s="172"/>
      <c r="AF529" s="172"/>
      <c r="AG529" s="172"/>
      <c r="AH529" s="172"/>
      <c r="AI529" s="172"/>
      <c r="AJ529" s="172"/>
      <c r="AK529" s="172"/>
      <c r="AL529" s="172"/>
      <c r="AM529" s="172"/>
      <c r="AN529" s="172"/>
      <c r="AO529" s="172"/>
      <c r="AP529" s="172"/>
      <c r="AQ529" s="172"/>
      <c r="AR529" s="172"/>
      <c r="AS529" s="175"/>
      <c r="AT529" s="172"/>
      <c r="AU529" s="172"/>
      <c r="AV529" s="172"/>
      <c r="AW529" s="172"/>
      <c r="AX529" s="172"/>
      <c r="AY529" s="175"/>
      <c r="AZ529" s="172"/>
      <c r="BA529" s="172"/>
      <c r="BB529" s="2165"/>
      <c r="BC529" s="2009" t="s">
        <v>181</v>
      </c>
      <c r="BD529" s="5689">
        <f t="shared" ref="BD529:BP529" si="3333">SUM(BD524:BD528)</f>
        <v>0</v>
      </c>
      <c r="BE529" s="5690">
        <f t="shared" si="3333"/>
        <v>0</v>
      </c>
      <c r="BF529" s="5690">
        <f t="shared" si="3333"/>
        <v>0</v>
      </c>
      <c r="BG529" s="5690">
        <f t="shared" si="3333"/>
        <v>0</v>
      </c>
      <c r="BH529" s="5690">
        <f t="shared" si="3333"/>
        <v>0</v>
      </c>
      <c r="BI529" s="5690">
        <f t="shared" si="3333"/>
        <v>0</v>
      </c>
      <c r="BJ529" s="5690">
        <f t="shared" si="3333"/>
        <v>0</v>
      </c>
      <c r="BK529" s="5690">
        <f t="shared" si="3333"/>
        <v>0</v>
      </c>
      <c r="BL529" s="5690">
        <f t="shared" si="3333"/>
        <v>0</v>
      </c>
      <c r="BM529" s="5690">
        <f t="shared" si="3333"/>
        <v>0</v>
      </c>
      <c r="BN529" s="5690">
        <f t="shared" si="3333"/>
        <v>0</v>
      </c>
      <c r="BO529" s="5690">
        <f t="shared" si="3333"/>
        <v>0</v>
      </c>
      <c r="BP529" s="5690">
        <f t="shared" si="3333"/>
        <v>0</v>
      </c>
      <c r="BQ529" s="5691">
        <f t="shared" si="3302"/>
        <v>0</v>
      </c>
      <c r="BR529" s="5690">
        <f t="shared" ref="BR529:CR529" si="3334">SUM(BR524:BR528)</f>
        <v>0</v>
      </c>
      <c r="BS529" s="5690">
        <f t="shared" si="3334"/>
        <v>0</v>
      </c>
      <c r="BT529" s="5690">
        <f t="shared" si="3334"/>
        <v>0</v>
      </c>
      <c r="BU529" s="5690">
        <f t="shared" si="3334"/>
        <v>0</v>
      </c>
      <c r="BV529" s="5690">
        <f t="shared" si="3334"/>
        <v>0</v>
      </c>
      <c r="BW529" s="5690">
        <f t="shared" si="3334"/>
        <v>0</v>
      </c>
      <c r="BX529" s="5690">
        <f t="shared" si="3334"/>
        <v>0</v>
      </c>
      <c r="BY529" s="5690">
        <f t="shared" si="3334"/>
        <v>0</v>
      </c>
      <c r="BZ529" s="5692">
        <f t="shared" si="3334"/>
        <v>0</v>
      </c>
      <c r="CA529" s="5690">
        <f t="shared" si="3334"/>
        <v>0</v>
      </c>
      <c r="CB529" s="5690">
        <f t="shared" si="3334"/>
        <v>0</v>
      </c>
      <c r="CC529" s="5690">
        <f t="shared" si="3334"/>
        <v>0</v>
      </c>
      <c r="CD529" s="5690">
        <f t="shared" si="3334"/>
        <v>0</v>
      </c>
      <c r="CE529" s="5693">
        <f t="shared" si="3334"/>
        <v>0</v>
      </c>
      <c r="CF529" s="5689">
        <f t="shared" si="3334"/>
        <v>0</v>
      </c>
      <c r="CG529" s="5690">
        <f t="shared" si="3334"/>
        <v>0</v>
      </c>
      <c r="CH529" s="5690">
        <f t="shared" si="3334"/>
        <v>0</v>
      </c>
      <c r="CI529" s="5690">
        <f t="shared" si="3334"/>
        <v>0</v>
      </c>
      <c r="CJ529" s="5690">
        <f t="shared" si="3334"/>
        <v>0</v>
      </c>
      <c r="CK529" s="5690">
        <f t="shared" si="3334"/>
        <v>0</v>
      </c>
      <c r="CL529" s="5690">
        <f t="shared" si="3334"/>
        <v>0</v>
      </c>
      <c r="CM529" s="5690">
        <f t="shared" si="3334"/>
        <v>0</v>
      </c>
      <c r="CN529" s="5690">
        <f t="shared" si="3334"/>
        <v>0</v>
      </c>
      <c r="CO529" s="5690">
        <f t="shared" si="3334"/>
        <v>0</v>
      </c>
      <c r="CP529" s="5690">
        <f t="shared" si="3334"/>
        <v>0</v>
      </c>
      <c r="CQ529" s="5690">
        <f t="shared" si="3334"/>
        <v>0</v>
      </c>
      <c r="CR529" s="5690">
        <f t="shared" si="3334"/>
        <v>0</v>
      </c>
      <c r="CS529" s="5691">
        <f t="shared" si="3304"/>
        <v>0</v>
      </c>
      <c r="CT529" s="5690">
        <f t="shared" ref="CT529:DT529" si="3335">SUM(CT524:CT528)</f>
        <v>0</v>
      </c>
      <c r="CU529" s="5690">
        <f t="shared" si="3335"/>
        <v>0</v>
      </c>
      <c r="CV529" s="5690">
        <f t="shared" si="3335"/>
        <v>0</v>
      </c>
      <c r="CW529" s="5690">
        <f t="shared" si="3335"/>
        <v>0</v>
      </c>
      <c r="CX529" s="5690">
        <f t="shared" si="3335"/>
        <v>0</v>
      </c>
      <c r="CY529" s="5690">
        <f t="shared" si="3335"/>
        <v>0</v>
      </c>
      <c r="CZ529" s="5690">
        <f t="shared" si="3335"/>
        <v>0</v>
      </c>
      <c r="DA529" s="5690">
        <f t="shared" si="3335"/>
        <v>0</v>
      </c>
      <c r="DB529" s="5692">
        <f t="shared" si="3335"/>
        <v>0</v>
      </c>
      <c r="DC529" s="5690">
        <f t="shared" si="3335"/>
        <v>0</v>
      </c>
      <c r="DD529" s="5690">
        <f t="shared" si="3335"/>
        <v>0</v>
      </c>
      <c r="DE529" s="5690">
        <f t="shared" si="3335"/>
        <v>0</v>
      </c>
      <c r="DF529" s="5690">
        <f t="shared" si="3335"/>
        <v>0</v>
      </c>
      <c r="DG529" s="5693">
        <f t="shared" si="3335"/>
        <v>0</v>
      </c>
      <c r="DH529" s="5689">
        <f t="shared" si="3335"/>
        <v>0</v>
      </c>
      <c r="DI529" s="5690">
        <f t="shared" si="3335"/>
        <v>0</v>
      </c>
      <c r="DJ529" s="5690">
        <f t="shared" si="3335"/>
        <v>0</v>
      </c>
      <c r="DK529" s="5690">
        <f t="shared" si="3335"/>
        <v>0</v>
      </c>
      <c r="DL529" s="5690">
        <f t="shared" si="3335"/>
        <v>0</v>
      </c>
      <c r="DM529" s="5690">
        <f t="shared" si="3335"/>
        <v>0</v>
      </c>
      <c r="DN529" s="5690">
        <f t="shared" si="3335"/>
        <v>0</v>
      </c>
      <c r="DO529" s="5690">
        <f t="shared" si="3335"/>
        <v>0</v>
      </c>
      <c r="DP529" s="5690">
        <f t="shared" si="3335"/>
        <v>0</v>
      </c>
      <c r="DQ529" s="5690">
        <f t="shared" si="3335"/>
        <v>0</v>
      </c>
      <c r="DR529" s="5690">
        <f t="shared" si="3335"/>
        <v>0</v>
      </c>
      <c r="DS529" s="5690">
        <f t="shared" si="3335"/>
        <v>0</v>
      </c>
      <c r="DT529" s="5690">
        <f t="shared" si="3335"/>
        <v>0</v>
      </c>
      <c r="DU529" s="5691">
        <f t="shared" si="3306"/>
        <v>0</v>
      </c>
      <c r="DV529" s="5690">
        <f t="shared" ref="DV529:EI529" si="3336">SUM(DV524:DV528)</f>
        <v>0</v>
      </c>
      <c r="DW529" s="5690">
        <f t="shared" si="3336"/>
        <v>0</v>
      </c>
      <c r="DX529" s="5690">
        <f t="shared" si="3336"/>
        <v>0</v>
      </c>
      <c r="DY529" s="5690">
        <f t="shared" si="3336"/>
        <v>0</v>
      </c>
      <c r="DZ529" s="5690">
        <f t="shared" si="3336"/>
        <v>0</v>
      </c>
      <c r="EA529" s="5690">
        <f t="shared" si="3336"/>
        <v>0</v>
      </c>
      <c r="EB529" s="5690">
        <f t="shared" si="3336"/>
        <v>0</v>
      </c>
      <c r="EC529" s="5690">
        <f t="shared" si="3336"/>
        <v>0</v>
      </c>
      <c r="ED529" s="5692">
        <f t="shared" si="3336"/>
        <v>0</v>
      </c>
      <c r="EE529" s="5690">
        <f t="shared" si="3336"/>
        <v>0</v>
      </c>
      <c r="EF529" s="5690">
        <f t="shared" si="3336"/>
        <v>0</v>
      </c>
      <c r="EG529" s="5690">
        <f t="shared" si="3336"/>
        <v>0</v>
      </c>
      <c r="EH529" s="5690">
        <f t="shared" si="3336"/>
        <v>0</v>
      </c>
      <c r="EI529" s="5693">
        <f t="shared" si="3336"/>
        <v>0</v>
      </c>
      <c r="EJ529" s="5675">
        <f>الاعدادات!$D$10</f>
        <v>2026</v>
      </c>
      <c r="EK529" s="163">
        <f t="shared" si="3310"/>
        <v>0</v>
      </c>
      <c r="EL529" s="164">
        <f t="shared" si="3311"/>
        <v>0</v>
      </c>
      <c r="EM529" s="164">
        <f>BS521+BT521+BU521+BV521+BW521</f>
        <v>0</v>
      </c>
      <c r="EN529" s="165">
        <f>BX521+BY521+BZ521+CA521</f>
        <v>0</v>
      </c>
      <c r="EO529" s="166">
        <f t="shared" si="3312"/>
        <v>0</v>
      </c>
      <c r="EP529" s="164">
        <f t="shared" si="3313"/>
        <v>0</v>
      </c>
      <c r="EQ529" s="164">
        <f>CU521+CV521+CW521+CX521+CY521</f>
        <v>0</v>
      </c>
      <c r="ER529" s="165">
        <f>CZ521+DA521+DB521+DC521</f>
        <v>0</v>
      </c>
      <c r="ES529" s="166">
        <f t="shared" si="3314"/>
        <v>0</v>
      </c>
      <c r="ET529" s="164">
        <f t="shared" si="3315"/>
        <v>0</v>
      </c>
      <c r="EU529" s="164">
        <f>BS528+BT528+BU528+BV528+BW528</f>
        <v>0</v>
      </c>
      <c r="EV529" s="165">
        <f>BX528+BY528+BZ528+CA528</f>
        <v>0</v>
      </c>
      <c r="EW529" s="166">
        <f t="shared" si="3316"/>
        <v>0</v>
      </c>
      <c r="EX529" s="164">
        <f t="shared" si="3317"/>
        <v>0</v>
      </c>
      <c r="EY529" s="164">
        <f>CU528+CV528+CW528+CX528+CY528</f>
        <v>0</v>
      </c>
      <c r="EZ529" s="167">
        <f>CZ528+DA528+DB528+DC528</f>
        <v>0</v>
      </c>
      <c r="FA529" s="166">
        <f t="shared" si="3318"/>
        <v>0</v>
      </c>
      <c r="FB529" s="164">
        <f t="shared" si="3319"/>
        <v>0</v>
      </c>
      <c r="FC529" s="164">
        <f>DW521+DX521+DY521+DZ521+EA521</f>
        <v>0</v>
      </c>
      <c r="FD529" s="167">
        <f>EB521+EC521+ED521+EE521</f>
        <v>0</v>
      </c>
      <c r="FE529" s="166">
        <f t="shared" si="3320"/>
        <v>0</v>
      </c>
      <c r="FF529" s="164">
        <f t="shared" si="3321"/>
        <v>0</v>
      </c>
      <c r="FG529" s="164">
        <f>DW528+DX528+DY528+DZ528+EA528</f>
        <v>0</v>
      </c>
      <c r="FH529" s="167">
        <f>EB528+EC528+ED528+EE528</f>
        <v>0</v>
      </c>
      <c r="FI529" s="837" t="s">
        <v>597</v>
      </c>
      <c r="FJ529" s="169">
        <f>FE529</f>
        <v>0</v>
      </c>
      <c r="FK529" s="169">
        <f t="shared" ref="FK529" si="3337">FF529</f>
        <v>0</v>
      </c>
      <c r="FL529" s="169">
        <f t="shared" ref="FL529" si="3338">FG529</f>
        <v>0</v>
      </c>
      <c r="FM529" s="169">
        <f t="shared" ref="FM529" si="3339">FH529</f>
        <v>0</v>
      </c>
    </row>
    <row r="530" spans="1:174" ht="48" customHeight="1" thickBot="1">
      <c r="A530" s="2527"/>
      <c r="B530" s="2527"/>
      <c r="C530" s="2527"/>
      <c r="D530" s="2527"/>
      <c r="E530" s="2527"/>
      <c r="F530" s="2527"/>
      <c r="G530" s="2527"/>
      <c r="H530" s="2527"/>
      <c r="I530" s="2527"/>
      <c r="J530" s="2527"/>
      <c r="K530" s="2527"/>
      <c r="L530" s="2527"/>
      <c r="M530" s="2527"/>
      <c r="N530" s="2527"/>
      <c r="O530" s="2527"/>
      <c r="P530" s="2527"/>
      <c r="Q530" s="2527"/>
      <c r="R530" s="2527"/>
      <c r="S530" s="2527"/>
      <c r="T530" s="2527"/>
      <c r="U530" s="2527"/>
      <c r="V530" s="2527"/>
      <c r="W530" s="2527"/>
      <c r="X530" s="2527"/>
      <c r="Y530" s="2527"/>
      <c r="Z530" s="2527"/>
      <c r="AA530" s="2527"/>
      <c r="AB530" s="2527"/>
      <c r="AC530" s="2527"/>
      <c r="AD530" s="2527"/>
      <c r="AE530" s="2527"/>
      <c r="AF530" s="2527"/>
      <c r="AG530" s="2527"/>
      <c r="AH530" s="2527"/>
      <c r="AI530" s="2527"/>
      <c r="AJ530" s="2527"/>
      <c r="AK530" s="2527"/>
      <c r="AL530" s="2527"/>
      <c r="AM530" s="2527"/>
      <c r="AN530" s="2527"/>
      <c r="AO530" s="2527"/>
      <c r="AP530" s="2527"/>
      <c r="AQ530" s="2527"/>
      <c r="AR530" s="2527"/>
      <c r="AS530" s="2527"/>
      <c r="AT530" s="2527"/>
      <c r="AU530" s="2527"/>
      <c r="AV530" s="2527"/>
      <c r="AW530" s="2527"/>
      <c r="AX530" s="2527"/>
      <c r="AY530" s="2527"/>
      <c r="AZ530" s="2527"/>
      <c r="BA530" s="2527"/>
      <c r="BB530" s="2527"/>
      <c r="BC530" s="2527"/>
      <c r="BD530" s="2528"/>
      <c r="BE530" s="2527"/>
      <c r="BF530" s="2527"/>
      <c r="BG530" s="2527"/>
      <c r="BH530" s="2527"/>
      <c r="BI530" s="2527"/>
      <c r="BJ530" s="2527"/>
      <c r="BK530" s="2527"/>
      <c r="BL530" s="2527"/>
      <c r="BM530" s="2527"/>
      <c r="BN530" s="2527"/>
      <c r="BO530" s="2527"/>
      <c r="BP530" s="2527"/>
      <c r="BQ530" s="2527"/>
      <c r="BR530" s="2527"/>
      <c r="BS530" s="2527"/>
      <c r="BT530" s="2527"/>
      <c r="BU530" s="2527"/>
      <c r="BV530" s="2527"/>
      <c r="BW530" s="2527"/>
      <c r="BX530" s="2527"/>
      <c r="BY530" s="2527"/>
      <c r="BZ530" s="2527"/>
      <c r="CA530" s="2527"/>
      <c r="CB530" s="2527"/>
      <c r="CC530" s="2527"/>
      <c r="CD530" s="2527"/>
      <c r="CE530" s="2527"/>
      <c r="CF530" s="2528"/>
      <c r="CG530" s="2527"/>
      <c r="CH530" s="2527"/>
      <c r="CI530" s="2527"/>
      <c r="CJ530" s="2527"/>
      <c r="CK530" s="2527"/>
      <c r="CL530" s="2527"/>
      <c r="CM530" s="2527"/>
      <c r="CN530" s="2527"/>
      <c r="CO530" s="2527"/>
      <c r="CP530" s="2527"/>
      <c r="CQ530" s="2527"/>
      <c r="CR530" s="2527"/>
      <c r="CS530" s="2527"/>
      <c r="CT530" s="2527"/>
      <c r="CU530" s="2527"/>
      <c r="CV530" s="2527"/>
      <c r="CW530" s="2527"/>
      <c r="CX530" s="2527"/>
      <c r="CY530" s="2527"/>
      <c r="CZ530" s="2527"/>
      <c r="DA530" s="2527"/>
      <c r="DB530" s="2527"/>
      <c r="DC530" s="2527"/>
      <c r="DD530" s="2527"/>
      <c r="DE530" s="2527"/>
      <c r="DF530" s="2527"/>
      <c r="DG530" s="2527"/>
      <c r="DH530" s="2528"/>
      <c r="DI530" s="2527"/>
      <c r="DJ530" s="2527"/>
      <c r="DK530" s="2527"/>
      <c r="DL530" s="2527"/>
      <c r="DM530" s="2527"/>
      <c r="DN530" s="2527"/>
      <c r="DO530" s="2527"/>
      <c r="DP530" s="2527"/>
      <c r="DQ530" s="2527"/>
      <c r="DR530" s="2527"/>
      <c r="DS530" s="2527"/>
      <c r="DT530" s="2527"/>
      <c r="DU530" s="2527"/>
      <c r="DV530" s="2527"/>
      <c r="DW530" s="2527"/>
      <c r="DX530" s="2527"/>
      <c r="DY530" s="2527"/>
      <c r="DZ530" s="2527"/>
      <c r="EA530" s="2527"/>
      <c r="EB530" s="2527"/>
      <c r="EC530" s="2527"/>
      <c r="ED530" s="2527"/>
      <c r="EE530" s="2527"/>
      <c r="EF530" s="2527"/>
      <c r="EG530" s="2527"/>
      <c r="EH530" s="2527"/>
      <c r="EI530" s="2527"/>
      <c r="EJ530" s="2527"/>
      <c r="EK530" s="5688">
        <f>SUM(EK525:EK529)</f>
        <v>0</v>
      </c>
      <c r="EL530" s="5688">
        <f t="shared" ref="EL530:FH530" si="3340">SUM(EL525:EL529)</f>
        <v>0</v>
      </c>
      <c r="EM530" s="5688">
        <f t="shared" si="3340"/>
        <v>0</v>
      </c>
      <c r="EN530" s="5688">
        <f t="shared" si="3340"/>
        <v>0</v>
      </c>
      <c r="EO530" s="5688">
        <f t="shared" si="3340"/>
        <v>0</v>
      </c>
      <c r="EP530" s="5688">
        <f t="shared" si="3340"/>
        <v>0</v>
      </c>
      <c r="EQ530" s="5688">
        <f t="shared" si="3340"/>
        <v>0</v>
      </c>
      <c r="ER530" s="5688">
        <f t="shared" si="3340"/>
        <v>0</v>
      </c>
      <c r="ES530" s="5688">
        <f t="shared" si="3340"/>
        <v>0</v>
      </c>
      <c r="ET530" s="5688">
        <f t="shared" si="3340"/>
        <v>0</v>
      </c>
      <c r="EU530" s="5688">
        <f t="shared" si="3340"/>
        <v>0</v>
      </c>
      <c r="EV530" s="5688">
        <f t="shared" si="3340"/>
        <v>0</v>
      </c>
      <c r="EW530" s="5688">
        <f t="shared" si="3340"/>
        <v>0</v>
      </c>
      <c r="EX530" s="5688">
        <f t="shared" si="3340"/>
        <v>0</v>
      </c>
      <c r="EY530" s="5688">
        <f t="shared" si="3340"/>
        <v>0</v>
      </c>
      <c r="EZ530" s="5688">
        <f t="shared" si="3340"/>
        <v>0</v>
      </c>
      <c r="FA530" s="5688">
        <f t="shared" si="3340"/>
        <v>0</v>
      </c>
      <c r="FB530" s="5688">
        <f t="shared" si="3340"/>
        <v>0</v>
      </c>
      <c r="FC530" s="5688">
        <f t="shared" si="3340"/>
        <v>0</v>
      </c>
      <c r="FD530" s="5688">
        <f t="shared" si="3340"/>
        <v>0</v>
      </c>
      <c r="FE530" s="5688">
        <f t="shared" si="3340"/>
        <v>0</v>
      </c>
      <c r="FF530" s="5688">
        <f t="shared" si="3340"/>
        <v>0</v>
      </c>
      <c r="FG530" s="5688">
        <f t="shared" si="3340"/>
        <v>0</v>
      </c>
      <c r="FH530" s="5688">
        <f t="shared" si="3340"/>
        <v>0</v>
      </c>
      <c r="FI530" s="2527"/>
      <c r="FJ530" s="2527"/>
      <c r="FK530" s="2527"/>
      <c r="FL530" s="2527"/>
      <c r="FM530" s="2527"/>
    </row>
    <row r="531" spans="1:174" ht="48" customHeight="1" thickBot="1">
      <c r="A531" s="6227" t="s">
        <v>1143</v>
      </c>
      <c r="B531" s="6230" t="str" cm="1">
        <f t="array" ref="B531">_xlfn.XLOOKUP(1, (INDEX(التشكيل_القديم!$L$5:$S$49, ,6)=$A531) * (INDEX(التشكيل_القديم!$L$5:$S$49, ,7)="رئيس الدائرة"), INDEX(التشكيل_القديم!$L$5:$S$49, ,2))</f>
        <v>محمود حسن شحاتة محمد</v>
      </c>
      <c r="C531" s="6230"/>
      <c r="D531" s="6230"/>
      <c r="E531" s="6230"/>
      <c r="F531" s="6230"/>
      <c r="G531" s="6230"/>
      <c r="H531" s="5676" cm="1">
        <f t="array" ref="H531">_xlfn.XLOOKUP(1, (INDEX(التشكيل_القديم!$L$5:$S$49, ,6)=$A531) * (INDEX(التشكيل_القديم!$L$5:$S$49, ,7)="رئيس الدائرة"), INDEX(التشكيل_القديم!$L$5:$S$49, ,3))</f>
        <v>1394</v>
      </c>
      <c r="I531" s="2171" t="str" cm="1">
        <f t="array" ref="I531">_xlfn.XLOOKUP(1, (INDEX(التشكيل_القديم!$L$5:$S$49, ,6)=$A531) * (INDEX(التشكيل_القديم!$L$5:$S$49, ,7)="رئيس الدائرة"), INDEX(التشكيل_القديم!$L$5:$S$49, ,4))</f>
        <v>أ</v>
      </c>
      <c r="J531" s="6231" t="s">
        <v>52</v>
      </c>
      <c r="K531" s="6234" t="s">
        <v>66</v>
      </c>
      <c r="L531" s="5567" t="s">
        <v>1208</v>
      </c>
      <c r="M531" s="5567"/>
      <c r="N531" s="6156" t="s">
        <v>1174</v>
      </c>
      <c r="O531" s="6157"/>
      <c r="P531" s="6157"/>
      <c r="Q531" s="6157"/>
      <c r="R531" s="6157"/>
      <c r="S531" s="6157"/>
      <c r="T531" s="6157"/>
      <c r="U531" s="6157"/>
      <c r="V531" s="6157"/>
      <c r="W531" s="6157"/>
      <c r="X531" s="6157"/>
      <c r="Y531" s="6157"/>
      <c r="Z531" s="6157"/>
      <c r="AA531" s="6157"/>
      <c r="AB531" s="6157"/>
      <c r="AC531" s="6157"/>
      <c r="AD531" s="6157"/>
      <c r="AE531" s="6157"/>
      <c r="AF531" s="6157"/>
      <c r="AG531" s="6157"/>
      <c r="AH531" s="6157"/>
      <c r="AI531" s="6157"/>
      <c r="AJ531" s="6157"/>
      <c r="AK531" s="6157"/>
      <c r="AL531" s="6157"/>
      <c r="AM531" s="6157"/>
      <c r="AN531" s="6157"/>
      <c r="AO531" s="6157"/>
      <c r="AP531" s="6157"/>
      <c r="AQ531" s="6157"/>
      <c r="AR531" s="6157"/>
      <c r="AS531" s="6157"/>
      <c r="AT531" s="6157"/>
      <c r="AU531" s="6157"/>
      <c r="AV531" s="6157"/>
      <c r="AW531" s="6157"/>
      <c r="AX531" s="6157"/>
      <c r="AY531" s="6157"/>
      <c r="AZ531" s="6157"/>
      <c r="BA531" s="6158"/>
      <c r="BB531" s="2158" t="s">
        <v>176</v>
      </c>
      <c r="BC531" s="2526"/>
      <c r="BD531" s="5652">
        <f>_xlfn.XLOOKUP(B531,التشكيل_القديم!$M$5:$M$39,التشكيل_القديم!$L$5:$L$39,0,0)</f>
        <v>28</v>
      </c>
      <c r="BE531" s="6210" t="str">
        <f xml:space="preserve"> "(" &amp;BD531&amp;")                 " &amp;"رئيس الدائرة  /  "  &amp;B531</f>
        <v>(28)                 رئيس الدائرة  /  محمود حسن شحاتة محمد</v>
      </c>
      <c r="BF531" s="6210"/>
      <c r="BG531" s="6210"/>
      <c r="BH531" s="6210"/>
      <c r="BI531" s="6210"/>
      <c r="BJ531" s="6210"/>
      <c r="BK531" s="6210"/>
      <c r="BL531" s="6210"/>
      <c r="BM531" s="6210"/>
      <c r="BN531" s="6210"/>
      <c r="BO531" s="6210"/>
      <c r="BP531" s="6210"/>
      <c r="BQ531" s="6210"/>
      <c r="BR531" s="6210"/>
      <c r="BS531" s="6210"/>
      <c r="BT531" s="6210"/>
      <c r="BU531" s="6210"/>
      <c r="BV531" s="6210"/>
      <c r="BW531" s="6210"/>
      <c r="BX531" s="6210"/>
      <c r="BY531" s="6210"/>
      <c r="BZ531" s="6210"/>
      <c r="CA531" s="6210"/>
      <c r="CB531" s="6210"/>
      <c r="CC531" s="6210"/>
      <c r="CD531" s="6210"/>
      <c r="CE531" s="6211"/>
      <c r="CF531" s="5653">
        <f>_xlfn.XLOOKUP(B532,التشكيل_القديم!$M$5:$M$39,التشكيل_القديم!$L$5:$L$39,0,0)</f>
        <v>0</v>
      </c>
      <c r="CG531" s="6341" t="str">
        <f>"(2)             "&amp; "عضو يمين الدائرة  /  "  &amp;B532</f>
        <v>(2)             عضو يمين الدائرة  /  مروه إيهاب سيد حافظ</v>
      </c>
      <c r="CH531" s="6210"/>
      <c r="CI531" s="6210"/>
      <c r="CJ531" s="6210"/>
      <c r="CK531" s="6210"/>
      <c r="CL531" s="6210"/>
      <c r="CM531" s="6210"/>
      <c r="CN531" s="6210"/>
      <c r="CO531" s="6210"/>
      <c r="CP531" s="6210"/>
      <c r="CQ531" s="6210"/>
      <c r="CR531" s="6210"/>
      <c r="CS531" s="6210"/>
      <c r="CT531" s="6210"/>
      <c r="CU531" s="6210"/>
      <c r="CV531" s="6210"/>
      <c r="CW531" s="6210"/>
      <c r="CX531" s="6210"/>
      <c r="CY531" s="6210"/>
      <c r="CZ531" s="6210"/>
      <c r="DA531" s="6210"/>
      <c r="DB531" s="6210"/>
      <c r="DC531" s="6210"/>
      <c r="DD531" s="6210"/>
      <c r="DE531" s="6210"/>
      <c r="DF531" s="6210"/>
      <c r="DG531" s="6211"/>
      <c r="DH531" s="5653">
        <f>_xlfn.XLOOKUP(B535,التشكيل_القديم!$M$5:$M$39,التشكيل_القديم!$L$5:$L$39,0,0)</f>
        <v>0</v>
      </c>
      <c r="DI531" s="6210" t="str">
        <f>IF(B535&lt;&gt;"","(5)             "&amp;"عضو يسار يسار اليسار الدائرة /  "&amp;B535,"لا يوجد عضو خامس")</f>
        <v>لا يوجد عضو خامس</v>
      </c>
      <c r="DJ531" s="6210"/>
      <c r="DK531" s="6210"/>
      <c r="DL531" s="6210"/>
      <c r="DM531" s="6210"/>
      <c r="DN531" s="6210"/>
      <c r="DO531" s="6210"/>
      <c r="DP531" s="6210"/>
      <c r="DQ531" s="6210"/>
      <c r="DR531" s="6210"/>
      <c r="DS531" s="6210"/>
      <c r="DT531" s="6210"/>
      <c r="DU531" s="6210"/>
      <c r="DV531" s="6210"/>
      <c r="DW531" s="6210"/>
      <c r="DX531" s="6210"/>
      <c r="DY531" s="6210"/>
      <c r="DZ531" s="6210"/>
      <c r="EA531" s="6210"/>
      <c r="EB531" s="6210"/>
      <c r="EC531" s="6210"/>
      <c r="ED531" s="6210"/>
      <c r="EE531" s="6210"/>
      <c r="EF531" s="6210"/>
      <c r="EG531" s="6210"/>
      <c r="EH531" s="6210"/>
      <c r="EI531" s="6210"/>
      <c r="EJ531" s="2024"/>
      <c r="EK531" s="5654" t="str">
        <f>الاعدادات!$F$5</f>
        <v>أغسطس</v>
      </c>
      <c r="EL531" s="5655" t="str">
        <f>الاعدادات!$F$6</f>
        <v>سبتمبر</v>
      </c>
      <c r="EM531" s="5655" t="str">
        <f>الاعدادات!$F$7</f>
        <v>أكتوبر</v>
      </c>
      <c r="EN531" s="2010" t="s">
        <v>106</v>
      </c>
      <c r="EO531" s="5654" t="str">
        <f>الاعدادات!$F$5</f>
        <v>أغسطس</v>
      </c>
      <c r="EP531" s="5655" t="str">
        <f>الاعدادات!$F$6</f>
        <v>سبتمبر</v>
      </c>
      <c r="EQ531" s="5655" t="str">
        <f>الاعدادات!$F$7</f>
        <v>أكتوبر</v>
      </c>
      <c r="ER531" s="2010" t="s">
        <v>106</v>
      </c>
      <c r="ES531" s="5654" t="str">
        <f>الاعدادات!$F$5</f>
        <v>أغسطس</v>
      </c>
      <c r="ET531" s="5655" t="str">
        <f>الاعدادات!$F$6</f>
        <v>سبتمبر</v>
      </c>
      <c r="EU531" s="5655" t="str">
        <f>الاعدادات!$F$7</f>
        <v>أكتوبر</v>
      </c>
      <c r="EV531" s="2010" t="s">
        <v>106</v>
      </c>
      <c r="EW531" s="5654" t="str">
        <f>الاعدادات!$F$5</f>
        <v>أغسطس</v>
      </c>
      <c r="EX531" s="5655" t="str">
        <f>الاعدادات!$F$6</f>
        <v>سبتمبر</v>
      </c>
      <c r="EY531" s="2010" t="s">
        <v>106</v>
      </c>
      <c r="EZ531" s="5654" t="str">
        <f>الاعدادات!$F$5</f>
        <v>أغسطس</v>
      </c>
      <c r="FA531" s="5655" t="str">
        <f>الاعدادات!$F$6</f>
        <v>سبتمبر</v>
      </c>
      <c r="FB531" s="5655" t="str">
        <f>الاعدادات!$F$7</f>
        <v>أكتوبر</v>
      </c>
      <c r="FC531" s="2010" t="s">
        <v>106</v>
      </c>
      <c r="FD531" s="5654" t="str">
        <f>الاعدادات!$F$5</f>
        <v>أغسطس</v>
      </c>
      <c r="FE531" s="5655" t="str">
        <f>الاعدادات!$F$6</f>
        <v>سبتمبر</v>
      </c>
      <c r="FF531" s="5655" t="str">
        <f>الاعدادات!$F$7</f>
        <v>أكتوبر</v>
      </c>
      <c r="FG531" s="2010" t="s">
        <v>106</v>
      </c>
      <c r="FK531" s="5654" t="str">
        <f>الاعدادات!$F$5</f>
        <v>أغسطس</v>
      </c>
      <c r="FL531" s="5655" t="str">
        <f>الاعدادات!$F$6</f>
        <v>سبتمبر</v>
      </c>
      <c r="FM531" s="5655" t="str">
        <f>الاعدادات!$F$7</f>
        <v>أكتوبر</v>
      </c>
      <c r="FN531" s="2010" t="s">
        <v>106</v>
      </c>
      <c r="FO531" s="5654" t="str">
        <f>الاعدادات!$F$5</f>
        <v>أغسطس</v>
      </c>
      <c r="FP531" s="5655" t="str">
        <f>الاعدادات!$F$6</f>
        <v>سبتمبر</v>
      </c>
      <c r="FQ531" s="5655" t="str">
        <f>الاعدادات!$F$7</f>
        <v>أكتوبر</v>
      </c>
      <c r="FR531" s="2010" t="s">
        <v>106</v>
      </c>
    </row>
    <row r="532" spans="1:174" ht="48" customHeight="1" thickBot="1">
      <c r="A532" s="6228"/>
      <c r="B532" s="6250" t="str" cm="1">
        <f t="array" ref="B532">_xlfn.XLOOKUP(1, (INDEX(التشكيل_القديم!$L$5:$S$49, ,6)=$A531) * (INDEX(التشكيل_القديم!$L$5:$S$49, ,7)="عضو يمين"), INDEX(التشكيل_القديم!$L$5:$S$49, ,2))</f>
        <v>مروه إيهاب سيد حافظ</v>
      </c>
      <c r="C532" s="6250"/>
      <c r="D532" s="6250"/>
      <c r="E532" s="6250"/>
      <c r="F532" s="6250"/>
      <c r="G532" s="6250"/>
      <c r="H532" s="2170" cm="1">
        <f t="array" ref="H532">_xlfn.XLOOKUP(1, (INDEX(التشكيل_القديم!$L$5:$S$49, ,6)=$A531) * (INDEX(التشكيل_القديم!$L$5:$S$49, ,7)="عضو يمين"), INDEX(التشكيل_القديم!$L$5:$S$49, ,3))</f>
        <v>0</v>
      </c>
      <c r="I532" s="2171" t="str" cm="1">
        <f t="array" ref="I532">_xlfn.XLOOKUP(1, (INDEX(التشكيل_القديم!$L$5:$S$49, ,6)=$A531) * (INDEX(التشكيل_القديم!$L$5:$S$49, ,7)="عضو يمين"), INDEX(التشكيل_القديم!$L$5:$S$49, ,4))</f>
        <v>ب</v>
      </c>
      <c r="J532" s="6232"/>
      <c r="K532" s="6235"/>
      <c r="L532" s="5677" t="str">
        <f>الاعدادات!$D$6</f>
        <v>2022 وما قبلها</v>
      </c>
      <c r="M532" s="2012">
        <v>0</v>
      </c>
      <c r="N532" s="2003"/>
      <c r="O532" s="2003"/>
      <c r="P532" s="2003"/>
      <c r="Q532" s="2003"/>
      <c r="R532" s="2003"/>
      <c r="S532" s="2003"/>
      <c r="T532" s="2003"/>
      <c r="U532" s="2003"/>
      <c r="V532" s="2003"/>
      <c r="W532" s="2003"/>
      <c r="X532" s="2003"/>
      <c r="Y532" s="2017"/>
      <c r="Z532" s="5678">
        <f>Y532+X532+U532+T532+S532+R532+Q532+P532+O532+N532+M532-W532</f>
        <v>0</v>
      </c>
      <c r="AA532" s="2021"/>
      <c r="AB532" s="2005"/>
      <c r="AC532" s="5656">
        <f>SUM(BD532:BJ532,CF532:CL532,BD539:BJ539,CF539:CL539,DH532:DN532,DH539:DN539)</f>
        <v>0</v>
      </c>
      <c r="AD532" s="5656">
        <f>SUM(BK532:BO532,CM532:CQ532,BK539:BO539,CM539:CQ539,DO532:DS532,DO539:DS539)</f>
        <v>0</v>
      </c>
      <c r="AE532" s="5656">
        <f>BP532+CR532+BP539+CR539+DT532+DT539</f>
        <v>0</v>
      </c>
      <c r="AF532" s="5657">
        <f t="shared" ref="AF532:AF536" si="3341">AE532+AD532+AC532</f>
        <v>0</v>
      </c>
      <c r="AG532" s="5656">
        <f t="shared" ref="AG532:AG536" si="3342">BR532+CT532+BR539+CT539+DV532+DV539</f>
        <v>0</v>
      </c>
      <c r="AH532" s="5658">
        <f>BS532+CU532+BS539+CU539+DW532+DW539</f>
        <v>0</v>
      </c>
      <c r="AI532" s="5656">
        <f t="shared" ref="AI532:AI536" si="3343">BT532+CV532+BT539+CV539+DX532+DX539</f>
        <v>0</v>
      </c>
      <c r="AJ532" s="5656">
        <f t="shared" ref="AJ532:AJ536" si="3344">BU532+CW532+BU539+CW539+DY532+DY539</f>
        <v>0</v>
      </c>
      <c r="AK532" s="5656">
        <f t="shared" ref="AK532:AK536" si="3345">BV532+CX532+BV539+CX539+DZ532+DZ539</f>
        <v>0</v>
      </c>
      <c r="AL532" s="5656">
        <f t="shared" ref="AL532:AL536" si="3346">BW532+CY532+BW539+CY539+EA532+EA539</f>
        <v>0</v>
      </c>
      <c r="AM532" s="5657">
        <f t="shared" ref="AM532:AM536" si="3347">AL532+AK532+AJ532+AI532+AH532</f>
        <v>0</v>
      </c>
      <c r="AN532" s="5659">
        <f>BX532+CZ532+BX539+CZ539+EB532+EB539</f>
        <v>0</v>
      </c>
      <c r="AO532" s="5659">
        <f t="shared" ref="AO532:AO536" si="3348">BY532+DA532+BY539+DA539+EC532+EC539</f>
        <v>0</v>
      </c>
      <c r="AP532" s="5659">
        <f>BZ532+DB532+DB539+BZ539+ED532+ED539</f>
        <v>0</v>
      </c>
      <c r="AQ532" s="5657">
        <f t="shared" ref="AQ532:AQ536" si="3349">AP532+AO532+AN532</f>
        <v>0</v>
      </c>
      <c r="AR532" s="5660">
        <f>CA532+DC532+CA539+DC539+EE532+EE539</f>
        <v>0</v>
      </c>
      <c r="AS532" s="5661">
        <f t="shared" ref="AS532:AS536" si="3350">AR532+AQ532+AM532+AG532+AF532</f>
        <v>0</v>
      </c>
      <c r="AT532" s="2021"/>
      <c r="AU532" s="5656">
        <f t="shared" ref="AU532:AU536" si="3351">CC532+DE532+CC539+DE539+EG532+EG539</f>
        <v>0</v>
      </c>
      <c r="AV532" s="5656">
        <f t="shared" ref="AV532:AV536" si="3352">CD532+DF532+CD539+DF539+EH532+EH539</f>
        <v>0</v>
      </c>
      <c r="AW532" s="2003"/>
      <c r="AX532" s="2004"/>
      <c r="AY532" s="5682">
        <f t="shared" ref="AY532:AY536" si="3353">AX532+AW532+AV532+AU532+AT532</f>
        <v>0</v>
      </c>
      <c r="AZ532" s="2006"/>
      <c r="BA532" s="5656">
        <f t="shared" ref="BA532:BA537" si="3354">AY532+AS532+AA532-Z532</f>
        <v>0</v>
      </c>
      <c r="BB532" s="2159"/>
      <c r="BC532" s="5683" t="str">
        <f>الاعدادات!$D$6</f>
        <v>2022 وما قبلها</v>
      </c>
      <c r="BD532" s="82"/>
      <c r="BE532" s="83"/>
      <c r="BF532" s="83"/>
      <c r="BG532" s="84"/>
      <c r="BH532" s="84"/>
      <c r="BI532" s="84"/>
      <c r="BJ532" s="85"/>
      <c r="BK532" s="86"/>
      <c r="BL532" s="87"/>
      <c r="BM532" s="87"/>
      <c r="BN532" s="88"/>
      <c r="BO532" s="88"/>
      <c r="BP532" s="89"/>
      <c r="BQ532" s="77">
        <f t="shared" ref="BQ532:BQ537" si="3355">BP532+BO532+BN532+BM532+BL532+BK532+BJ532+BI532+BH532+BG532+BF532+BE532+BD532</f>
        <v>0</v>
      </c>
      <c r="BR532" s="90"/>
      <c r="BS532" s="91"/>
      <c r="BT532" s="92"/>
      <c r="BU532" s="93"/>
      <c r="BV532" s="94"/>
      <c r="BW532" s="95"/>
      <c r="BX532" s="96"/>
      <c r="BY532" s="97"/>
      <c r="BZ532" s="98"/>
      <c r="CA532" s="99"/>
      <c r="CB532" s="79">
        <f t="shared" ref="CB532:CB536" si="3356">CA532+BZ532+BY532+BX532+BW532+BV532+BU532+BT532+BS532+BR532+BQ532</f>
        <v>0</v>
      </c>
      <c r="CC532" s="80"/>
      <c r="CD532" s="78"/>
      <c r="CE532" s="100"/>
      <c r="CF532" s="101"/>
      <c r="CG532" s="83"/>
      <c r="CH532" s="83"/>
      <c r="CI532" s="84"/>
      <c r="CJ532" s="84"/>
      <c r="CK532" s="84"/>
      <c r="CL532" s="85"/>
      <c r="CM532" s="86"/>
      <c r="CN532" s="87"/>
      <c r="CO532" s="87"/>
      <c r="CP532" s="88"/>
      <c r="CQ532" s="88"/>
      <c r="CR532" s="89"/>
      <c r="CS532" s="77">
        <f t="shared" ref="CS532:CS537" si="3357">CR532+CQ532+CP532+CO532+CN532+CM532+CL532+CK532+CJ532+CI532+CH532+CG532+CF532</f>
        <v>0</v>
      </c>
      <c r="CT532" s="90"/>
      <c r="CU532" s="91"/>
      <c r="CV532" s="92"/>
      <c r="CW532" s="93"/>
      <c r="CX532" s="94"/>
      <c r="CY532" s="95"/>
      <c r="CZ532" s="96"/>
      <c r="DA532" s="97"/>
      <c r="DB532" s="98"/>
      <c r="DC532" s="99"/>
      <c r="DD532" s="81">
        <f t="shared" ref="DD532:DD533" si="3358">SUM(CS532:DC532)</f>
        <v>0</v>
      </c>
      <c r="DE532" s="80"/>
      <c r="DF532" s="78"/>
      <c r="DG532" s="102"/>
      <c r="DH532" s="101"/>
      <c r="DI532" s="83"/>
      <c r="DJ532" s="83"/>
      <c r="DK532" s="84"/>
      <c r="DL532" s="84"/>
      <c r="DM532" s="84"/>
      <c r="DN532" s="85"/>
      <c r="DO532" s="86"/>
      <c r="DP532" s="87"/>
      <c r="DQ532" s="87"/>
      <c r="DR532" s="88"/>
      <c r="DS532" s="88"/>
      <c r="DT532" s="89"/>
      <c r="DU532" s="77">
        <f t="shared" ref="DU532:DU534" si="3359">DT532+DS532+DR532+DQ532+DP532+DO532+DN532+DM532+DL532+DK532+DJ532+DI532+DH532</f>
        <v>0</v>
      </c>
      <c r="DV532" s="90"/>
      <c r="DW532" s="91"/>
      <c r="DX532" s="92"/>
      <c r="DY532" s="93"/>
      <c r="DZ532" s="94"/>
      <c r="EA532" s="95"/>
      <c r="EB532" s="96"/>
      <c r="EC532" s="97"/>
      <c r="ED532" s="98"/>
      <c r="EE532" s="99"/>
      <c r="EF532" s="81">
        <f t="shared" ref="EF532:EF533" si="3360">SUM(DU532:EE532)</f>
        <v>0</v>
      </c>
      <c r="EG532" s="80"/>
      <c r="EH532" s="78"/>
      <c r="EI532" s="102"/>
      <c r="EJ532" s="5675" t="str">
        <f>الاعدادات!$D$6</f>
        <v>2022 وما قبلها</v>
      </c>
      <c r="EK532" s="68">
        <f t="shared" ref="EK532:EK536" si="3361">AM532+AG532-EL532-EM532</f>
        <v>0</v>
      </c>
      <c r="EL532" s="69"/>
      <c r="EM532" s="69"/>
      <c r="EN532" s="70">
        <f>SUM(EK532:EM532)</f>
        <v>0</v>
      </c>
      <c r="EO532" s="68">
        <f t="shared" ref="EO532:EO536" si="3362">AT532-EQ532-EP532</f>
        <v>0</v>
      </c>
      <c r="EP532" s="69"/>
      <c r="EQ532" s="69"/>
      <c r="ER532" s="70">
        <f>SUM(EO532:EQ532)</f>
        <v>0</v>
      </c>
      <c r="ES532" s="68">
        <f t="shared" ref="ES532:ES536" si="3363">AU532-EU532-ET532</f>
        <v>0</v>
      </c>
      <c r="ET532" s="69"/>
      <c r="EU532" s="71"/>
      <c r="EV532" s="70">
        <f t="shared" ref="EV532:EV537" si="3364">EU532+ET532+ES532</f>
        <v>0</v>
      </c>
      <c r="EW532" s="68">
        <f t="shared" ref="EW532:EW536" si="3365">AV532-EX532</f>
        <v>0</v>
      </c>
      <c r="EX532" s="69"/>
      <c r="EY532" s="70">
        <f>SUM(EW532:EX532)</f>
        <v>0</v>
      </c>
      <c r="EZ532" s="68">
        <f>FK532+FO532</f>
        <v>0</v>
      </c>
      <c r="FA532" s="68">
        <f>FL532+FP532</f>
        <v>0</v>
      </c>
      <c r="FB532" s="68">
        <f>FM532+FQ532</f>
        <v>0</v>
      </c>
      <c r="FC532" s="68">
        <f>FN532+FR532</f>
        <v>0</v>
      </c>
      <c r="FD532" s="68">
        <f t="shared" ref="FD532:FD537" si="3366">EK532+EO532+ES532+EW532+EZ532</f>
        <v>0</v>
      </c>
      <c r="FE532" s="72">
        <f t="shared" ref="FE532:FE537" si="3367">EL532+EP532+ET532+FA532+EX532</f>
        <v>0</v>
      </c>
      <c r="FF532" s="72">
        <f t="shared" ref="FF532:FF537" si="3368">FB532+EU532+EQ532+EM532</f>
        <v>0</v>
      </c>
      <c r="FG532" s="70">
        <f t="shared" ref="FG532:FG537" si="3369">SUM(FD532:FF532)</f>
        <v>0</v>
      </c>
      <c r="FH532" t="str">
        <f t="shared" ref="FH532:FH536" si="3370">IF(OR(EZ532&lt;0,EW532&lt;0,ES532&lt;0,EO532&lt;0,EK532&lt;0,Z532 &lt;&gt; AY532+AS532+AA532), "wrong", "ok")</f>
        <v>ok</v>
      </c>
      <c r="FK532" s="68">
        <f>AX532-FL532-FM532</f>
        <v>0</v>
      </c>
      <c r="FL532" s="69"/>
      <c r="FM532" s="69"/>
      <c r="FN532" s="70">
        <f>SUM(FK532:FM532)</f>
        <v>0</v>
      </c>
      <c r="FO532" s="68">
        <f>AW532-FP532-FQ532</f>
        <v>0</v>
      </c>
      <c r="FP532" s="69"/>
      <c r="FQ532" s="69"/>
      <c r="FR532" s="70">
        <f>SUM(FO532:FQ532)</f>
        <v>0</v>
      </c>
    </row>
    <row r="533" spans="1:174" ht="48" customHeight="1" thickBot="1">
      <c r="A533" s="6228"/>
      <c r="B533" s="6250" t="str" cm="1">
        <f t="array" ref="B533">_xlfn.XLOOKUP(1, (INDEX(التشكيل_القديم!$L$5:$S$49, ,6)=$A531) * (INDEX(التشكيل_القديم!$L$5:$S$49, ,7)="عضو يسار"), INDEX(التشكيل_القديم!$L$5:$S$49, ,2))</f>
        <v>محمد فتحي محمد علي عرايس</v>
      </c>
      <c r="C533" s="6250"/>
      <c r="D533" s="6250"/>
      <c r="E533" s="6250"/>
      <c r="F533" s="6250"/>
      <c r="G533" s="6250"/>
      <c r="H533" s="2170" cm="1">
        <f t="array" ref="H533">_xlfn.XLOOKUP(1, (INDEX(التشكيل_القديم!$L$5:$S$49, ,6)=$A531) * (INDEX(التشكيل_القديم!$L$5:$S$49, ,7)="عضو يسار"), INDEX(التشكيل_القديم!$L$5:$S$49, ,3))</f>
        <v>796</v>
      </c>
      <c r="I533" s="2171" t="str" cm="1">
        <f t="array" ref="I533">_xlfn.XLOOKUP(1, (INDEX(التشكيل_القديم!$L$5:$S$49, ,6)=$A531) * (INDEX(التشكيل_القديم!$L$5:$S$49, ,7)="عضو يسار"), INDEX(التشكيل_القديم!$L$5:$S$49, ,4))</f>
        <v>ب</v>
      </c>
      <c r="J533" s="6232"/>
      <c r="K533" s="6235"/>
      <c r="L533" s="5675">
        <f>الاعدادات!$D$7</f>
        <v>2023</v>
      </c>
      <c r="M533" s="2013">
        <v>10</v>
      </c>
      <c r="N533" s="64"/>
      <c r="O533" s="64"/>
      <c r="P533" s="64"/>
      <c r="Q533" s="64"/>
      <c r="R533" s="64"/>
      <c r="S533" s="64"/>
      <c r="T533" s="64"/>
      <c r="U533" s="64"/>
      <c r="V533" s="64"/>
      <c r="W533" s="64"/>
      <c r="X533" s="64"/>
      <c r="Y533" s="2018"/>
      <c r="Z533" s="5679">
        <f t="shared" ref="Z533:Z536" si="3371">Y533+X533+U533+T533+S533+R533+Q533+P533+O533+N533+M533-W533</f>
        <v>10</v>
      </c>
      <c r="AA533" s="2007"/>
      <c r="AB533" s="63"/>
      <c r="AC533" s="5662">
        <f t="shared" ref="AC533:AC536" si="3372">SUM(BD533:BJ533,CF533:CL533,BD540:BJ540,CF540:CL540,DH533:DN533,DH540:DN540)</f>
        <v>0</v>
      </c>
      <c r="AD533" s="5662">
        <f t="shared" ref="AD533:AD536" si="3373">SUM(BK533:BO533,CM533:CQ533,BK540:BO540,CM540:CQ540,DO533:DS533,DO540:DS540)</f>
        <v>0</v>
      </c>
      <c r="AE533" s="5662">
        <f>BP533+CR533+BP540+CR540+DT533+DT540</f>
        <v>0</v>
      </c>
      <c r="AF533" s="5663">
        <f t="shared" si="3341"/>
        <v>0</v>
      </c>
      <c r="AG533" s="5662">
        <f t="shared" si="3342"/>
        <v>0</v>
      </c>
      <c r="AH533" s="5664">
        <f t="shared" ref="AH533:AH536" si="3374">BS533+CU533+BS540+CU540+DW533+DW540</f>
        <v>0</v>
      </c>
      <c r="AI533" s="5662">
        <f t="shared" si="3343"/>
        <v>0</v>
      </c>
      <c r="AJ533" s="5662">
        <f t="shared" si="3344"/>
        <v>0</v>
      </c>
      <c r="AK533" s="5662">
        <f t="shared" si="3345"/>
        <v>0</v>
      </c>
      <c r="AL533" s="5662">
        <f t="shared" si="3346"/>
        <v>0</v>
      </c>
      <c r="AM533" s="5663">
        <f t="shared" si="3347"/>
        <v>0</v>
      </c>
      <c r="AN533" s="5665">
        <f t="shared" ref="AN533:AN536" si="3375">BX533+CZ533+BX540+CZ540+EB533+EB540</f>
        <v>0</v>
      </c>
      <c r="AO533" s="5665">
        <f t="shared" si="3348"/>
        <v>0</v>
      </c>
      <c r="AP533" s="5665">
        <f>BZ533+DB533+DB540+BZ540+ED533+ED540</f>
        <v>0</v>
      </c>
      <c r="AQ533" s="5663">
        <f t="shared" si="3349"/>
        <v>0</v>
      </c>
      <c r="AR533" s="5666">
        <f>CA533+DC533+CA540+DC540+EE533+EE540</f>
        <v>0</v>
      </c>
      <c r="AS533" s="5667">
        <f t="shared" si="3350"/>
        <v>0</v>
      </c>
      <c r="AT533" s="2007"/>
      <c r="AU533" s="5662">
        <f t="shared" si="3351"/>
        <v>0</v>
      </c>
      <c r="AV533" s="5662">
        <f t="shared" si="3352"/>
        <v>0</v>
      </c>
      <c r="AW533" s="64"/>
      <c r="AX533" s="64"/>
      <c r="AY533" s="65">
        <f t="shared" si="3353"/>
        <v>0</v>
      </c>
      <c r="AZ533" s="66"/>
      <c r="BA533" s="5662">
        <f t="shared" si="3354"/>
        <v>-10</v>
      </c>
      <c r="BB533" s="2159"/>
      <c r="BC533" s="5683">
        <f>الاعدادات!$D$7</f>
        <v>2023</v>
      </c>
      <c r="BD533" s="82"/>
      <c r="BE533" s="83"/>
      <c r="BF533" s="83"/>
      <c r="BG533" s="103"/>
      <c r="BH533" s="84"/>
      <c r="BI533" s="84"/>
      <c r="BJ533" s="85"/>
      <c r="BK533" s="86"/>
      <c r="BL533" s="87"/>
      <c r="BM533" s="87"/>
      <c r="BN533" s="88"/>
      <c r="BO533" s="88"/>
      <c r="BP533" s="89"/>
      <c r="BQ533" s="77">
        <f t="shared" si="3355"/>
        <v>0</v>
      </c>
      <c r="BR533" s="90"/>
      <c r="BS533" s="91"/>
      <c r="BT533" s="92"/>
      <c r="BU533" s="93"/>
      <c r="BV533" s="94"/>
      <c r="BW533" s="95"/>
      <c r="BX533" s="96"/>
      <c r="BY533" s="97"/>
      <c r="BZ533" s="98"/>
      <c r="CA533" s="99"/>
      <c r="CB533" s="79">
        <f t="shared" si="3356"/>
        <v>0</v>
      </c>
      <c r="CC533" s="104"/>
      <c r="CD533" s="92"/>
      <c r="CE533" s="100"/>
      <c r="CF533" s="101"/>
      <c r="CG533" s="83"/>
      <c r="CH533" s="83"/>
      <c r="CI533" s="84"/>
      <c r="CJ533" s="84"/>
      <c r="CK533" s="84"/>
      <c r="CL533" s="85"/>
      <c r="CM533" s="86"/>
      <c r="CN533" s="87"/>
      <c r="CO533" s="87"/>
      <c r="CP533" s="88"/>
      <c r="CQ533" s="88"/>
      <c r="CR533" s="89"/>
      <c r="CS533" s="77">
        <f t="shared" si="3357"/>
        <v>0</v>
      </c>
      <c r="CT533" s="90"/>
      <c r="CU533" s="91"/>
      <c r="CV533" s="92"/>
      <c r="CW533" s="93"/>
      <c r="CX533" s="94"/>
      <c r="CY533" s="95"/>
      <c r="CZ533" s="96"/>
      <c r="DA533" s="97"/>
      <c r="DB533" s="98"/>
      <c r="DC533" s="99"/>
      <c r="DD533" s="81">
        <f t="shared" si="3358"/>
        <v>0</v>
      </c>
      <c r="DE533" s="104"/>
      <c r="DF533" s="92"/>
      <c r="DG533" s="102"/>
      <c r="DH533" s="101"/>
      <c r="DI533" s="83"/>
      <c r="DJ533" s="83"/>
      <c r="DK533" s="84"/>
      <c r="DL533" s="84"/>
      <c r="DM533" s="84"/>
      <c r="DN533" s="85"/>
      <c r="DO533" s="86"/>
      <c r="DP533" s="87"/>
      <c r="DQ533" s="87"/>
      <c r="DR533" s="88"/>
      <c r="DS533" s="88"/>
      <c r="DT533" s="89"/>
      <c r="DU533" s="77">
        <f t="shared" si="3359"/>
        <v>0</v>
      </c>
      <c r="DV533" s="90"/>
      <c r="DW533" s="91"/>
      <c r="DX533" s="92"/>
      <c r="DY533" s="93"/>
      <c r="DZ533" s="94"/>
      <c r="EA533" s="95"/>
      <c r="EB533" s="96"/>
      <c r="EC533" s="97"/>
      <c r="ED533" s="98"/>
      <c r="EE533" s="99"/>
      <c r="EF533" s="81">
        <f t="shared" si="3360"/>
        <v>0</v>
      </c>
      <c r="EG533" s="104"/>
      <c r="EH533" s="92"/>
      <c r="EI533" s="102"/>
      <c r="EJ533" s="5675">
        <f>الاعدادات!$D$7</f>
        <v>2023</v>
      </c>
      <c r="EK533" s="68">
        <f t="shared" si="3361"/>
        <v>0</v>
      </c>
      <c r="EL533" s="69"/>
      <c r="EM533" s="69"/>
      <c r="EN533" s="70">
        <f t="shared" ref="EN533:EN536" si="3376">SUM(EK533:EM533)</f>
        <v>0</v>
      </c>
      <c r="EO533" s="68">
        <f t="shared" si="3362"/>
        <v>0</v>
      </c>
      <c r="EP533" s="69"/>
      <c r="EQ533" s="69"/>
      <c r="ER533" s="70">
        <f t="shared" ref="ER533:ER536" si="3377">SUM(EO533:EQ533)</f>
        <v>0</v>
      </c>
      <c r="ES533" s="68">
        <f t="shared" si="3363"/>
        <v>0</v>
      </c>
      <c r="ET533" s="69"/>
      <c r="EU533" s="71"/>
      <c r="EV533" s="70">
        <f t="shared" si="3364"/>
        <v>0</v>
      </c>
      <c r="EW533" s="68">
        <f t="shared" si="3365"/>
        <v>0</v>
      </c>
      <c r="EX533" s="69"/>
      <c r="EY533" s="70">
        <f t="shared" ref="EY533:EY536" si="3378">SUM(EW533:EX533)</f>
        <v>0</v>
      </c>
      <c r="EZ533" s="68">
        <f t="shared" ref="EZ533:EZ536" si="3379">FK533+FO533</f>
        <v>0</v>
      </c>
      <c r="FA533" s="68">
        <f t="shared" ref="FA533:FA536" si="3380">FL533+FP533</f>
        <v>0</v>
      </c>
      <c r="FB533" s="68">
        <f t="shared" ref="FB533:FB536" si="3381">FM533+FQ533</f>
        <v>0</v>
      </c>
      <c r="FC533" s="68">
        <f t="shared" ref="FC533:FC536" si="3382">FN533+FR533</f>
        <v>0</v>
      </c>
      <c r="FD533" s="68">
        <f t="shared" si="3366"/>
        <v>0</v>
      </c>
      <c r="FE533" s="72">
        <f t="shared" si="3367"/>
        <v>0</v>
      </c>
      <c r="FF533" s="72">
        <f t="shared" si="3368"/>
        <v>0</v>
      </c>
      <c r="FG533" s="70">
        <f t="shared" si="3369"/>
        <v>0</v>
      </c>
      <c r="FH533" t="str">
        <f t="shared" si="3370"/>
        <v>wrong</v>
      </c>
      <c r="FK533" s="68">
        <f t="shared" ref="FK533:FK536" si="3383">AX533-FL533-FM533</f>
        <v>0</v>
      </c>
      <c r="FL533" s="69"/>
      <c r="FM533" s="69"/>
      <c r="FN533" s="70">
        <f t="shared" ref="FN533:FN536" si="3384">SUM(FK533:FM533)</f>
        <v>0</v>
      </c>
      <c r="FO533" s="68">
        <f t="shared" ref="FO533:FO536" si="3385">AW533-FP533-FQ533</f>
        <v>0</v>
      </c>
      <c r="FP533" s="69"/>
      <c r="FQ533" s="69"/>
      <c r="FR533" s="70">
        <f t="shared" ref="FR533:FR536" si="3386">SUM(FO533:FQ533)</f>
        <v>0</v>
      </c>
    </row>
    <row r="534" spans="1:174" ht="48" customHeight="1" thickBot="1">
      <c r="A534" s="6228"/>
      <c r="B534" s="6250" t="str" cm="1">
        <f t="array" ref="B534">IFERROR(_xlfn.XLOOKUP(1, (INDEX(التشكيل_القديم!$L$5:$S$49, ,6)=$A531) * (INDEX(التشكيل_القديم!$L$5:$S$49, ,7)="عضو يسار اليسار"), INDEX(التشكيل_القديم!$L$5:$S$49, ,2)),"")</f>
        <v>محمد سيد درويش متولي القطيري</v>
      </c>
      <c r="C534" s="6250"/>
      <c r="D534" s="6250"/>
      <c r="E534" s="6250"/>
      <c r="F534" s="6250"/>
      <c r="G534" s="6250"/>
      <c r="H534" s="2170" cm="1">
        <f t="array" ref="H534">IFERROR(_xlfn.XLOOKUP(1, (INDEX(التشكيل_القديم!$L$5:$S$49, ,6)=$A531) * (INDEX(التشكيل_القديم!$L$5:$S$49, ,7)="عضو يسار اليسار"), INDEX(التشكيل_القديم!$L$5:$S$49, ,3)),"")</f>
        <v>158</v>
      </c>
      <c r="I534" s="2171" t="str" cm="1">
        <f t="array" ref="I534">IFERROR(_xlfn.XLOOKUP(1, (INDEX(التشكيل_القديم!$L$5:$S$49, ,6)=$A531) * (INDEX(التشكيل_القديم!$L$5:$S$49, ,7)="عضو يسار اليسار"), INDEX(التشكيل_القديم!$L$5:$S$49, ,4)),"")</f>
        <v>ب</v>
      </c>
      <c r="J534" s="6232"/>
      <c r="K534" s="6235"/>
      <c r="L534" s="5675">
        <f>الاعدادات!$D$8</f>
        <v>2024</v>
      </c>
      <c r="M534" s="2014">
        <v>33</v>
      </c>
      <c r="N534" s="1997"/>
      <c r="O534" s="1997"/>
      <c r="P534" s="1997"/>
      <c r="Q534" s="1997"/>
      <c r="R534" s="1997"/>
      <c r="S534" s="1997"/>
      <c r="T534" s="1997"/>
      <c r="U534" s="1997"/>
      <c r="V534" s="1997"/>
      <c r="W534" s="1997"/>
      <c r="X534" s="1997"/>
      <c r="Y534" s="2019"/>
      <c r="Z534" s="5680">
        <f t="shared" si="3371"/>
        <v>33</v>
      </c>
      <c r="AA534" s="2022"/>
      <c r="AB534" s="1999"/>
      <c r="AC534" s="2002">
        <f t="shared" si="3372"/>
        <v>0</v>
      </c>
      <c r="AD534" s="2002">
        <f t="shared" si="3373"/>
        <v>0</v>
      </c>
      <c r="AE534" s="2002">
        <f>BP534+CR534+BP541+CR541+DT534+DT541</f>
        <v>0</v>
      </c>
      <c r="AF534" s="5668">
        <f t="shared" si="3341"/>
        <v>0</v>
      </c>
      <c r="AG534" s="2002">
        <f t="shared" si="3342"/>
        <v>0</v>
      </c>
      <c r="AH534" s="5669">
        <f t="shared" si="3374"/>
        <v>0</v>
      </c>
      <c r="AI534" s="2002">
        <f t="shared" si="3343"/>
        <v>0</v>
      </c>
      <c r="AJ534" s="2002">
        <f t="shared" si="3344"/>
        <v>0</v>
      </c>
      <c r="AK534" s="2002">
        <f t="shared" si="3345"/>
        <v>0</v>
      </c>
      <c r="AL534" s="2002">
        <f t="shared" si="3346"/>
        <v>0</v>
      </c>
      <c r="AM534" s="5668">
        <f t="shared" si="3347"/>
        <v>0</v>
      </c>
      <c r="AN534" s="2177">
        <f t="shared" si="3375"/>
        <v>0</v>
      </c>
      <c r="AO534" s="2177">
        <f t="shared" si="3348"/>
        <v>0</v>
      </c>
      <c r="AP534" s="2177">
        <f>BZ534+DB534+DB541+BZ541+ED534+ED541</f>
        <v>0</v>
      </c>
      <c r="AQ534" s="5668">
        <f t="shared" si="3349"/>
        <v>0</v>
      </c>
      <c r="AR534" s="5670">
        <f>CA534+DC534+CA541+DC541+EE534+EE541</f>
        <v>0</v>
      </c>
      <c r="AS534" s="5671">
        <f t="shared" si="3350"/>
        <v>0</v>
      </c>
      <c r="AT534" s="2022"/>
      <c r="AU534" s="2002">
        <f t="shared" si="3351"/>
        <v>0</v>
      </c>
      <c r="AV534" s="2002">
        <f t="shared" si="3352"/>
        <v>0</v>
      </c>
      <c r="AW534" s="1997"/>
      <c r="AX534" s="1998"/>
      <c r="AY534" s="2000">
        <f t="shared" si="3353"/>
        <v>0</v>
      </c>
      <c r="AZ534" s="2001"/>
      <c r="BA534" s="2002">
        <f t="shared" si="3354"/>
        <v>-33</v>
      </c>
      <c r="BB534" s="2159"/>
      <c r="BC534" s="5683">
        <f>الاعدادات!$D$8</f>
        <v>2024</v>
      </c>
      <c r="BD534" s="82"/>
      <c r="BE534" s="83"/>
      <c r="BF534" s="83"/>
      <c r="BG534" s="84"/>
      <c r="BH534" s="84"/>
      <c r="BI534" s="84"/>
      <c r="BJ534" s="85"/>
      <c r="BK534" s="86"/>
      <c r="BL534" s="87"/>
      <c r="BM534" s="87"/>
      <c r="BN534" s="88"/>
      <c r="BO534" s="88"/>
      <c r="BP534" s="89"/>
      <c r="BQ534" s="77">
        <f t="shared" si="3355"/>
        <v>0</v>
      </c>
      <c r="BR534" s="90"/>
      <c r="BS534" s="91"/>
      <c r="BT534" s="92"/>
      <c r="BU534" s="93"/>
      <c r="BV534" s="94"/>
      <c r="BW534" s="95"/>
      <c r="BX534" s="96"/>
      <c r="BY534" s="97"/>
      <c r="BZ534" s="98"/>
      <c r="CA534" s="99"/>
      <c r="CB534" s="79">
        <f t="shared" si="3356"/>
        <v>0</v>
      </c>
      <c r="CC534" s="104"/>
      <c r="CD534" s="92"/>
      <c r="CE534" s="100"/>
      <c r="CF534" s="101"/>
      <c r="CG534" s="83"/>
      <c r="CH534" s="83"/>
      <c r="CI534" s="84"/>
      <c r="CJ534" s="84"/>
      <c r="CK534" s="84"/>
      <c r="CL534" s="85"/>
      <c r="CM534" s="86"/>
      <c r="CN534" s="87"/>
      <c r="CO534" s="87"/>
      <c r="CP534" s="88"/>
      <c r="CQ534" s="88"/>
      <c r="CR534" s="89"/>
      <c r="CS534" s="77">
        <f t="shared" si="3357"/>
        <v>0</v>
      </c>
      <c r="CT534" s="90"/>
      <c r="CU534" s="91"/>
      <c r="CV534" s="92"/>
      <c r="CW534" s="93"/>
      <c r="CX534" s="94"/>
      <c r="CY534" s="95"/>
      <c r="CZ534" s="96"/>
      <c r="DA534" s="97"/>
      <c r="DB534" s="98"/>
      <c r="DC534" s="99"/>
      <c r="DD534" s="81">
        <f>SUM(CS534:DC534)</f>
        <v>0</v>
      </c>
      <c r="DE534" s="104"/>
      <c r="DF534" s="92"/>
      <c r="DG534" s="102"/>
      <c r="DH534" s="101"/>
      <c r="DI534" s="83"/>
      <c r="DJ534" s="83"/>
      <c r="DK534" s="84"/>
      <c r="DL534" s="84"/>
      <c r="DM534" s="84"/>
      <c r="DN534" s="85"/>
      <c r="DO534" s="86"/>
      <c r="DP534" s="87"/>
      <c r="DQ534" s="87"/>
      <c r="DR534" s="88"/>
      <c r="DS534" s="88"/>
      <c r="DT534" s="89"/>
      <c r="DU534" s="77">
        <f t="shared" si="3359"/>
        <v>0</v>
      </c>
      <c r="DV534" s="90"/>
      <c r="DW534" s="91"/>
      <c r="DX534" s="92"/>
      <c r="DY534" s="93"/>
      <c r="DZ534" s="94"/>
      <c r="EA534" s="95"/>
      <c r="EB534" s="96"/>
      <c r="EC534" s="97"/>
      <c r="ED534" s="98"/>
      <c r="EE534" s="99"/>
      <c r="EF534" s="81">
        <f>SUM(DU534:EE534)</f>
        <v>0</v>
      </c>
      <c r="EG534" s="104"/>
      <c r="EH534" s="92"/>
      <c r="EI534" s="102"/>
      <c r="EJ534" s="5675">
        <f>الاعدادات!$D$8</f>
        <v>2024</v>
      </c>
      <c r="EK534" s="68">
        <f t="shared" si="3361"/>
        <v>0</v>
      </c>
      <c r="EL534" s="69"/>
      <c r="EM534" s="69"/>
      <c r="EN534" s="70">
        <f t="shared" si="3376"/>
        <v>0</v>
      </c>
      <c r="EO534" s="68">
        <f t="shared" si="3362"/>
        <v>0</v>
      </c>
      <c r="EP534" s="69"/>
      <c r="EQ534" s="69"/>
      <c r="ER534" s="70">
        <f t="shared" si="3377"/>
        <v>0</v>
      </c>
      <c r="ES534" s="68">
        <f t="shared" si="3363"/>
        <v>0</v>
      </c>
      <c r="ET534" s="69"/>
      <c r="EU534" s="71"/>
      <c r="EV534" s="70">
        <f t="shared" si="3364"/>
        <v>0</v>
      </c>
      <c r="EW534" s="68">
        <f t="shared" si="3365"/>
        <v>0</v>
      </c>
      <c r="EX534" s="69"/>
      <c r="EY534" s="70">
        <f t="shared" si="3378"/>
        <v>0</v>
      </c>
      <c r="EZ534" s="68">
        <f t="shared" si="3379"/>
        <v>0</v>
      </c>
      <c r="FA534" s="68">
        <f t="shared" si="3380"/>
        <v>0</v>
      </c>
      <c r="FB534" s="68">
        <f t="shared" si="3381"/>
        <v>0</v>
      </c>
      <c r="FC534" s="68">
        <f t="shared" si="3382"/>
        <v>0</v>
      </c>
      <c r="FD534" s="68">
        <f t="shared" si="3366"/>
        <v>0</v>
      </c>
      <c r="FE534" s="72">
        <f t="shared" si="3367"/>
        <v>0</v>
      </c>
      <c r="FF534" s="72">
        <f t="shared" si="3368"/>
        <v>0</v>
      </c>
      <c r="FG534" s="70">
        <f t="shared" si="3369"/>
        <v>0</v>
      </c>
      <c r="FH534" t="str">
        <f t="shared" si="3370"/>
        <v>wrong</v>
      </c>
      <c r="FK534" s="68">
        <f t="shared" si="3383"/>
        <v>0</v>
      </c>
      <c r="FL534" s="69"/>
      <c r="FM534" s="69"/>
      <c r="FN534" s="70">
        <f t="shared" si="3384"/>
        <v>0</v>
      </c>
      <c r="FO534" s="68">
        <f t="shared" si="3385"/>
        <v>0</v>
      </c>
      <c r="FP534" s="69"/>
      <c r="FQ534" s="69"/>
      <c r="FR534" s="70">
        <f t="shared" si="3386"/>
        <v>0</v>
      </c>
    </row>
    <row r="535" spans="1:174" ht="48" customHeight="1" thickBot="1">
      <c r="A535" s="6228"/>
      <c r="B535" s="6310" t="str" cm="1">
        <f t="array" ref="B535">IFERROR(_xlfn.XLOOKUP(1, (INDEX(التشكيل_القديم!$L$5:$S$49, ,6)=$A531) * (INDEX(التشكيل_القديم!$L$5:$S$49, ,7)="عضو خامس "), INDEX(التشكيل_القديم!$L$5:$S$49, ,2)),"")</f>
        <v/>
      </c>
      <c r="C535" s="6310"/>
      <c r="D535" s="6310"/>
      <c r="E535" s="6310"/>
      <c r="F535" s="6310"/>
      <c r="G535" s="6310"/>
      <c r="H535" s="2170" t="str" cm="1">
        <f t="array" ref="H535">IFERROR(_xlfn.XLOOKUP(1, (INDEX(التشكيل_القديم!$L$5:$S$49, ,6)=$A531) * (INDEX(التشكيل_القديم!$L$5:$S$49, ,7)="عضو خامس"), INDEX(التشكيل_القديم!$L$5:$S$49, ,3)),"")</f>
        <v/>
      </c>
      <c r="I535" s="2171" t="str" cm="1">
        <f t="array" ref="I535">IFERROR(_xlfn.XLOOKUP(1, (INDEX(التشكيل_القديم!$L$5:$S$49, ,6)=$A531) * (INDEX(التشكيل_القديم!$L$5:$S$49, ,7)="عضو خامس"), INDEX(التشكيل_القديم!$L$5:$S$49, ,4)),"")</f>
        <v/>
      </c>
      <c r="J535" s="6232"/>
      <c r="K535" s="6235"/>
      <c r="L535" s="5675">
        <f>الاعدادات!$D$9</f>
        <v>2025</v>
      </c>
      <c r="M535" s="2015">
        <v>48</v>
      </c>
      <c r="N535" s="64"/>
      <c r="O535" s="64"/>
      <c r="P535" s="64"/>
      <c r="Q535" s="64"/>
      <c r="R535" s="64"/>
      <c r="S535" s="64"/>
      <c r="T535" s="64"/>
      <c r="U535" s="64"/>
      <c r="V535" s="64"/>
      <c r="W535" s="64"/>
      <c r="X535" s="64"/>
      <c r="Y535" s="2018"/>
      <c r="Z535" s="5679">
        <f t="shared" si="3371"/>
        <v>48</v>
      </c>
      <c r="AA535" s="2007"/>
      <c r="AB535" s="63"/>
      <c r="AC535" s="5662">
        <f t="shared" si="3372"/>
        <v>0</v>
      </c>
      <c r="AD535" s="5662">
        <f t="shared" si="3373"/>
        <v>0</v>
      </c>
      <c r="AE535" s="5662">
        <f>BP535+CR535+BP542+CR542+DT535+DT542</f>
        <v>0</v>
      </c>
      <c r="AF535" s="5663">
        <f t="shared" si="3341"/>
        <v>0</v>
      </c>
      <c r="AG535" s="5662">
        <f t="shared" si="3342"/>
        <v>0</v>
      </c>
      <c r="AH535" s="5664">
        <f t="shared" si="3374"/>
        <v>0</v>
      </c>
      <c r="AI535" s="5662">
        <f t="shared" si="3343"/>
        <v>0</v>
      </c>
      <c r="AJ535" s="5662">
        <f t="shared" si="3344"/>
        <v>0</v>
      </c>
      <c r="AK535" s="5662">
        <f t="shared" si="3345"/>
        <v>0</v>
      </c>
      <c r="AL535" s="5662">
        <f t="shared" si="3346"/>
        <v>0</v>
      </c>
      <c r="AM535" s="5663">
        <f t="shared" si="3347"/>
        <v>0</v>
      </c>
      <c r="AN535" s="5665">
        <f t="shared" si="3375"/>
        <v>0</v>
      </c>
      <c r="AO535" s="5665">
        <f t="shared" si="3348"/>
        <v>0</v>
      </c>
      <c r="AP535" s="5665">
        <f>BZ535+DB535+DB542+BZ542+ED535+ED542</f>
        <v>0</v>
      </c>
      <c r="AQ535" s="5663">
        <f t="shared" si="3349"/>
        <v>0</v>
      </c>
      <c r="AR535" s="5666">
        <f>CA535+DC535+CA542+DC542+EE535+EE542</f>
        <v>0</v>
      </c>
      <c r="AS535" s="5667">
        <f t="shared" si="3350"/>
        <v>0</v>
      </c>
      <c r="AT535" s="2007"/>
      <c r="AU535" s="5674">
        <f t="shared" si="3351"/>
        <v>0</v>
      </c>
      <c r="AV535" s="5674">
        <f t="shared" si="3352"/>
        <v>0</v>
      </c>
      <c r="AW535" s="64"/>
      <c r="AX535" s="75"/>
      <c r="AY535" s="65">
        <f t="shared" si="3353"/>
        <v>0</v>
      </c>
      <c r="AZ535" s="66"/>
      <c r="BA535" s="5662">
        <f t="shared" si="3354"/>
        <v>-48</v>
      </c>
      <c r="BB535" s="2159"/>
      <c r="BC535" s="5683">
        <f>الاعدادات!$D$9</f>
        <v>2025</v>
      </c>
      <c r="BD535" s="82"/>
      <c r="BE535" s="83"/>
      <c r="BF535" s="83"/>
      <c r="BG535" s="84"/>
      <c r="BH535" s="84"/>
      <c r="BI535" s="84"/>
      <c r="BJ535" s="85"/>
      <c r="BK535" s="86"/>
      <c r="BL535" s="87"/>
      <c r="BM535" s="87"/>
      <c r="BN535" s="88"/>
      <c r="BO535" s="88"/>
      <c r="BP535" s="89"/>
      <c r="BQ535" s="77">
        <f t="shared" si="3355"/>
        <v>0</v>
      </c>
      <c r="BR535" s="90"/>
      <c r="BS535" s="91"/>
      <c r="BT535" s="92"/>
      <c r="BU535" s="93"/>
      <c r="BV535" s="94"/>
      <c r="BW535" s="95"/>
      <c r="BX535" s="96"/>
      <c r="BY535" s="97"/>
      <c r="BZ535" s="98"/>
      <c r="CA535" s="99"/>
      <c r="CB535" s="79">
        <f t="shared" si="3356"/>
        <v>0</v>
      </c>
      <c r="CC535" s="104"/>
      <c r="CD535" s="92"/>
      <c r="CE535" s="100"/>
      <c r="CF535" s="101"/>
      <c r="CG535" s="83"/>
      <c r="CH535" s="83"/>
      <c r="CI535" s="84"/>
      <c r="CJ535" s="84"/>
      <c r="CK535" s="84"/>
      <c r="CL535" s="85"/>
      <c r="CM535" s="86"/>
      <c r="CN535" s="87"/>
      <c r="CO535" s="87"/>
      <c r="CP535" s="88"/>
      <c r="CQ535" s="88"/>
      <c r="CR535" s="89"/>
      <c r="CS535" s="77">
        <f t="shared" si="3357"/>
        <v>0</v>
      </c>
      <c r="CT535" s="90"/>
      <c r="CU535" s="91"/>
      <c r="CV535" s="92"/>
      <c r="CW535" s="93"/>
      <c r="CX535" s="94"/>
      <c r="CY535" s="95"/>
      <c r="CZ535" s="96"/>
      <c r="DA535" s="97"/>
      <c r="DB535" s="98"/>
      <c r="DC535" s="99"/>
      <c r="DD535" s="81">
        <f>SUM(CS535:DC535)</f>
        <v>0</v>
      </c>
      <c r="DE535" s="104"/>
      <c r="DF535" s="92"/>
      <c r="DG535" s="102"/>
      <c r="DH535" s="101"/>
      <c r="DI535" s="83"/>
      <c r="DJ535" s="83"/>
      <c r="DK535" s="84"/>
      <c r="DL535" s="84"/>
      <c r="DM535" s="84"/>
      <c r="DN535" s="85"/>
      <c r="DO535" s="86"/>
      <c r="DP535" s="87"/>
      <c r="DQ535" s="87"/>
      <c r="DR535" s="88"/>
      <c r="DS535" s="88"/>
      <c r="DT535" s="89"/>
      <c r="DU535" s="77">
        <f>DT535+DS535+DR535+DQ535+DP535+DO535+DN535+DM535+DL535+DK535+DJ535+DI535+DH535</f>
        <v>0</v>
      </c>
      <c r="DV535" s="90"/>
      <c r="DW535" s="91"/>
      <c r="DX535" s="92"/>
      <c r="DY535" s="93"/>
      <c r="DZ535" s="94"/>
      <c r="EA535" s="95"/>
      <c r="EB535" s="96"/>
      <c r="EC535" s="97"/>
      <c r="ED535" s="98"/>
      <c r="EE535" s="99"/>
      <c r="EF535" s="81">
        <f>SUM(DU535:EE535)</f>
        <v>0</v>
      </c>
      <c r="EG535" s="104"/>
      <c r="EH535" s="92"/>
      <c r="EI535" s="102"/>
      <c r="EJ535" s="5675">
        <f>الاعدادات!$D$9</f>
        <v>2025</v>
      </c>
      <c r="EK535" s="68">
        <f t="shared" si="3361"/>
        <v>0</v>
      </c>
      <c r="EL535" s="69"/>
      <c r="EM535" s="69"/>
      <c r="EN535" s="70">
        <f t="shared" si="3376"/>
        <v>0</v>
      </c>
      <c r="EO535" s="68">
        <f t="shared" si="3362"/>
        <v>0</v>
      </c>
      <c r="EP535" s="69"/>
      <c r="EQ535" s="69"/>
      <c r="ER535" s="70">
        <f t="shared" si="3377"/>
        <v>0</v>
      </c>
      <c r="ES535" s="68">
        <f t="shared" si="3363"/>
        <v>0</v>
      </c>
      <c r="ET535" s="69"/>
      <c r="EU535" s="71"/>
      <c r="EV535" s="70">
        <f t="shared" si="3364"/>
        <v>0</v>
      </c>
      <c r="EW535" s="68">
        <f t="shared" si="3365"/>
        <v>0</v>
      </c>
      <c r="EX535" s="69"/>
      <c r="EY535" s="70">
        <f t="shared" si="3378"/>
        <v>0</v>
      </c>
      <c r="EZ535" s="68">
        <f t="shared" si="3379"/>
        <v>0</v>
      </c>
      <c r="FA535" s="68">
        <f t="shared" si="3380"/>
        <v>0</v>
      </c>
      <c r="FB535" s="68">
        <f t="shared" si="3381"/>
        <v>0</v>
      </c>
      <c r="FC535" s="68">
        <f t="shared" si="3382"/>
        <v>0</v>
      </c>
      <c r="FD535" s="68">
        <f t="shared" si="3366"/>
        <v>0</v>
      </c>
      <c r="FE535" s="72">
        <f t="shared" si="3367"/>
        <v>0</v>
      </c>
      <c r="FF535" s="72">
        <f t="shared" si="3368"/>
        <v>0</v>
      </c>
      <c r="FG535" s="70">
        <f t="shared" si="3369"/>
        <v>0</v>
      </c>
      <c r="FH535" t="str">
        <f t="shared" si="3370"/>
        <v>wrong</v>
      </c>
      <c r="FK535" s="68">
        <f t="shared" si="3383"/>
        <v>0</v>
      </c>
      <c r="FL535" s="69"/>
      <c r="FM535" s="69"/>
      <c r="FN535" s="70">
        <f t="shared" si="3384"/>
        <v>0</v>
      </c>
      <c r="FO535" s="68">
        <f t="shared" si="3385"/>
        <v>0</v>
      </c>
      <c r="FP535" s="69"/>
      <c r="FQ535" s="69"/>
      <c r="FR535" s="70">
        <f t="shared" si="3386"/>
        <v>0</v>
      </c>
    </row>
    <row r="536" spans="1:174" ht="48" customHeight="1" thickBot="1">
      <c r="A536" s="6228"/>
      <c r="B536" s="6310" t="str" cm="1">
        <f t="array" ref="B536">IFERROR(_xlfn.XLOOKUP(1, (INDEX(التشكيل_القديم!$L$5:$S$49, ,6)=$A531) * (INDEX(التشكيل_القديم!$L$5:$S$49, ,7)="عضو سادس"), INDEX(التشكيل_القديم!$L$5:$S$49, ,2)),"")</f>
        <v/>
      </c>
      <c r="C536" s="6310"/>
      <c r="D536" s="6310"/>
      <c r="E536" s="6310"/>
      <c r="F536" s="6310"/>
      <c r="G536" s="6310"/>
      <c r="H536" s="2170" t="str" cm="1">
        <f t="array" ref="H536">IFERROR(_xlfn.XLOOKUP(1, (INDEX(التشكيل_القديم!$L$5:$S$49, ,6)=$A531) * (INDEX(التشكيل_القديم!$L$5:$S$49, ,7)="عضو سادس"), INDEX(التشكيل_القديم!$L$5:$S$49, ,3)),"")</f>
        <v/>
      </c>
      <c r="I536" s="2171" t="str" cm="1">
        <f t="array" ref="I536">IFERROR(_xlfn.XLOOKUP(1, (INDEX(التشكيل_القديم!$L$5:$S$49, ,6)=$A531) * (INDEX(التشكيل_القديم!$L$5:$S$49, ,7)="عضو سادسر"), INDEX(التشكيل_القديم!$L$5:$S$49, ,4)),"")</f>
        <v/>
      </c>
      <c r="J536" s="6232"/>
      <c r="K536" s="6235"/>
      <c r="L536" s="5675">
        <f>الاعدادات!$D$10</f>
        <v>2026</v>
      </c>
      <c r="M536" s="2016">
        <v>65</v>
      </c>
      <c r="N536" s="107"/>
      <c r="O536" s="107"/>
      <c r="P536" s="107"/>
      <c r="Q536" s="107"/>
      <c r="R536" s="107"/>
      <c r="S536" s="107"/>
      <c r="T536" s="107"/>
      <c r="U536" s="107"/>
      <c r="V536" s="107"/>
      <c r="W536" s="107"/>
      <c r="X536" s="107"/>
      <c r="Y536" s="2020"/>
      <c r="Z536" s="5681">
        <f t="shared" si="3371"/>
        <v>65</v>
      </c>
      <c r="AA536" s="2023"/>
      <c r="AB536" s="110"/>
      <c r="AC536" s="5672">
        <f t="shared" si="3372"/>
        <v>0</v>
      </c>
      <c r="AD536" s="5672">
        <f t="shared" si="3373"/>
        <v>0</v>
      </c>
      <c r="AE536" s="5662">
        <f>BP536+CR536+BP543+CR543+DT536+DT543</f>
        <v>0</v>
      </c>
      <c r="AF536" s="5663">
        <f t="shared" si="3341"/>
        <v>0</v>
      </c>
      <c r="AG536" s="5662">
        <f t="shared" si="3342"/>
        <v>0</v>
      </c>
      <c r="AH536" s="5664">
        <f t="shared" si="3374"/>
        <v>0</v>
      </c>
      <c r="AI536" s="5662">
        <f t="shared" si="3343"/>
        <v>0</v>
      </c>
      <c r="AJ536" s="5662">
        <f t="shared" si="3344"/>
        <v>0</v>
      </c>
      <c r="AK536" s="5662">
        <f t="shared" si="3345"/>
        <v>0</v>
      </c>
      <c r="AL536" s="5662">
        <f t="shared" si="3346"/>
        <v>0</v>
      </c>
      <c r="AM536" s="5663">
        <f t="shared" si="3347"/>
        <v>0</v>
      </c>
      <c r="AN536" s="5665">
        <f t="shared" si="3375"/>
        <v>0</v>
      </c>
      <c r="AO536" s="5665">
        <f t="shared" si="3348"/>
        <v>0</v>
      </c>
      <c r="AP536" s="5665">
        <f>BZ536+DB536+DB543+BZ543+ED536+ED543</f>
        <v>0</v>
      </c>
      <c r="AQ536" s="5663">
        <f t="shared" si="3349"/>
        <v>0</v>
      </c>
      <c r="AR536" s="5666">
        <f>CA536+DC536+CA543+DC543+EE536+EE543</f>
        <v>0</v>
      </c>
      <c r="AS536" s="5673">
        <f t="shared" si="3350"/>
        <v>0</v>
      </c>
      <c r="AT536" s="2023"/>
      <c r="AU536" s="5674">
        <f t="shared" si="3351"/>
        <v>0</v>
      </c>
      <c r="AV536" s="5674">
        <f t="shared" si="3352"/>
        <v>0</v>
      </c>
      <c r="AW536" s="111"/>
      <c r="AX536" s="112"/>
      <c r="AY536" s="65">
        <f t="shared" si="3353"/>
        <v>0</v>
      </c>
      <c r="AZ536" s="113"/>
      <c r="BA536" s="5662">
        <f t="shared" si="3354"/>
        <v>-65</v>
      </c>
      <c r="BB536" s="2159"/>
      <c r="BC536" s="5683">
        <f>الاعدادات!$D$10</f>
        <v>2026</v>
      </c>
      <c r="BD536" s="117"/>
      <c r="BE536" s="118"/>
      <c r="BF536" s="118"/>
      <c r="BG536" s="119"/>
      <c r="BH536" s="119"/>
      <c r="BI536" s="119"/>
      <c r="BJ536" s="120"/>
      <c r="BK536" s="121"/>
      <c r="BL536" s="122"/>
      <c r="BM536" s="122"/>
      <c r="BN536" s="123"/>
      <c r="BO536" s="123"/>
      <c r="BP536" s="124"/>
      <c r="BQ536" s="125">
        <f t="shared" si="3355"/>
        <v>0</v>
      </c>
      <c r="BR536" s="126"/>
      <c r="BS536" s="127"/>
      <c r="BT536" s="128"/>
      <c r="BU536" s="129"/>
      <c r="BV536" s="130"/>
      <c r="BW536" s="131"/>
      <c r="BX536" s="132"/>
      <c r="BY536" s="133"/>
      <c r="BZ536" s="134"/>
      <c r="CA536" s="135"/>
      <c r="CB536" s="136">
        <f t="shared" si="3356"/>
        <v>0</v>
      </c>
      <c r="CC536" s="137"/>
      <c r="CD536" s="128"/>
      <c r="CE536" s="138"/>
      <c r="CF536" s="139"/>
      <c r="CG536" s="118"/>
      <c r="CH536" s="118"/>
      <c r="CI536" s="119"/>
      <c r="CJ536" s="119"/>
      <c r="CK536" s="119"/>
      <c r="CL536" s="120"/>
      <c r="CM536" s="121"/>
      <c r="CN536" s="122"/>
      <c r="CO536" s="122"/>
      <c r="CP536" s="123"/>
      <c r="CQ536" s="123"/>
      <c r="CR536" s="124"/>
      <c r="CS536" s="125">
        <f t="shared" si="3357"/>
        <v>0</v>
      </c>
      <c r="CT536" s="126"/>
      <c r="CU536" s="127"/>
      <c r="CV536" s="128"/>
      <c r="CW536" s="129"/>
      <c r="CX536" s="130"/>
      <c r="CY536" s="131"/>
      <c r="CZ536" s="132"/>
      <c r="DA536" s="133"/>
      <c r="DB536" s="134"/>
      <c r="DC536" s="135"/>
      <c r="DD536" s="140">
        <f>SUM(CS536:DC536)</f>
        <v>0</v>
      </c>
      <c r="DE536" s="137"/>
      <c r="DF536" s="128"/>
      <c r="DG536" s="141"/>
      <c r="DH536" s="139"/>
      <c r="DI536" s="118"/>
      <c r="DJ536" s="118"/>
      <c r="DK536" s="119"/>
      <c r="DL536" s="119"/>
      <c r="DM536" s="119"/>
      <c r="DN536" s="120"/>
      <c r="DO536" s="121"/>
      <c r="DP536" s="122"/>
      <c r="DQ536" s="122"/>
      <c r="DR536" s="123"/>
      <c r="DS536" s="123"/>
      <c r="DT536" s="124"/>
      <c r="DU536" s="125">
        <f t="shared" ref="DU536:DU537" si="3387">DT536+DS536+DR536+DQ536+DP536+DO536+DN536+DM536+DL536+DK536+DJ536+DI536+DH536</f>
        <v>0</v>
      </c>
      <c r="DV536" s="126"/>
      <c r="DW536" s="127"/>
      <c r="DX536" s="128"/>
      <c r="DY536" s="129"/>
      <c r="DZ536" s="130"/>
      <c r="EA536" s="131"/>
      <c r="EB536" s="132"/>
      <c r="EC536" s="133"/>
      <c r="ED536" s="134"/>
      <c r="EE536" s="135"/>
      <c r="EF536" s="140">
        <f>SUM(DU536:EE536)</f>
        <v>0</v>
      </c>
      <c r="EG536" s="137"/>
      <c r="EH536" s="128"/>
      <c r="EI536" s="141"/>
      <c r="EJ536" s="5675">
        <f>الاعدادات!$D$10</f>
        <v>2026</v>
      </c>
      <c r="EK536" s="68">
        <f t="shared" si="3361"/>
        <v>0</v>
      </c>
      <c r="EL536" s="69"/>
      <c r="EM536" s="69"/>
      <c r="EN536" s="70">
        <f t="shared" si="3376"/>
        <v>0</v>
      </c>
      <c r="EO536" s="68">
        <f t="shared" si="3362"/>
        <v>0</v>
      </c>
      <c r="EP536" s="69"/>
      <c r="EQ536" s="69"/>
      <c r="ER536" s="70">
        <f t="shared" si="3377"/>
        <v>0</v>
      </c>
      <c r="ES536" s="68">
        <f t="shared" si="3363"/>
        <v>0</v>
      </c>
      <c r="ET536" s="69"/>
      <c r="EU536" s="71"/>
      <c r="EV536" s="70">
        <f t="shared" si="3364"/>
        <v>0</v>
      </c>
      <c r="EW536" s="68">
        <f t="shared" si="3365"/>
        <v>0</v>
      </c>
      <c r="EX536" s="69"/>
      <c r="EY536" s="70">
        <f t="shared" si="3378"/>
        <v>0</v>
      </c>
      <c r="EZ536" s="68">
        <f t="shared" si="3379"/>
        <v>0</v>
      </c>
      <c r="FA536" s="68">
        <f t="shared" si="3380"/>
        <v>0</v>
      </c>
      <c r="FB536" s="68">
        <f t="shared" si="3381"/>
        <v>0</v>
      </c>
      <c r="FC536" s="68">
        <f t="shared" si="3382"/>
        <v>0</v>
      </c>
      <c r="FD536" s="68">
        <f t="shared" si="3366"/>
        <v>0</v>
      </c>
      <c r="FE536" s="72">
        <f t="shared" si="3367"/>
        <v>0</v>
      </c>
      <c r="FF536" s="72">
        <f t="shared" si="3368"/>
        <v>0</v>
      </c>
      <c r="FG536" s="70">
        <f t="shared" si="3369"/>
        <v>0</v>
      </c>
      <c r="FH536" t="str">
        <f t="shared" si="3370"/>
        <v>wrong</v>
      </c>
      <c r="FK536" s="68">
        <f t="shared" si="3383"/>
        <v>0</v>
      </c>
      <c r="FL536" s="69"/>
      <c r="FM536" s="69"/>
      <c r="FN536" s="70">
        <f t="shared" si="3384"/>
        <v>0</v>
      </c>
      <c r="FO536" s="68">
        <f t="shared" si="3385"/>
        <v>0</v>
      </c>
      <c r="FP536" s="69"/>
      <c r="FQ536" s="69"/>
      <c r="FR536" s="70">
        <f t="shared" si="3386"/>
        <v>0</v>
      </c>
    </row>
    <row r="537" spans="1:174" ht="48" customHeight="1" thickBot="1">
      <c r="A537" s="6229"/>
      <c r="B537" s="6249"/>
      <c r="C537" s="6249"/>
      <c r="D537" s="6249"/>
      <c r="E537" s="6249"/>
      <c r="F537" s="6249"/>
      <c r="G537" s="6249"/>
      <c r="H537" s="2011"/>
      <c r="I537" s="105"/>
      <c r="J537" s="6233"/>
      <c r="K537" s="6236"/>
      <c r="L537" s="115" t="s">
        <v>181</v>
      </c>
      <c r="M537" s="5684">
        <f t="shared" ref="M537:U537" si="3388">SUM(M532:M536)</f>
        <v>156</v>
      </c>
      <c r="N537" s="5684">
        <f t="shared" si="3388"/>
        <v>0</v>
      </c>
      <c r="O537" s="5684">
        <f t="shared" si="3388"/>
        <v>0</v>
      </c>
      <c r="P537" s="5684">
        <f t="shared" si="3388"/>
        <v>0</v>
      </c>
      <c r="Q537" s="5684">
        <f t="shared" si="3388"/>
        <v>0</v>
      </c>
      <c r="R537" s="5684">
        <f t="shared" si="3388"/>
        <v>0</v>
      </c>
      <c r="S537" s="5684">
        <f t="shared" si="3388"/>
        <v>0</v>
      </c>
      <c r="T537" s="5684">
        <f t="shared" si="3388"/>
        <v>0</v>
      </c>
      <c r="U537" s="5684">
        <f t="shared" si="3388"/>
        <v>0</v>
      </c>
      <c r="V537" s="116"/>
      <c r="W537" s="5684">
        <f t="shared" ref="W537:AZ537" si="3389">SUM(W532:W536)</f>
        <v>0</v>
      </c>
      <c r="X537" s="5684">
        <f t="shared" si="3389"/>
        <v>0</v>
      </c>
      <c r="Y537" s="5684">
        <f t="shared" si="3389"/>
        <v>0</v>
      </c>
      <c r="Z537" s="5684">
        <f t="shared" si="3389"/>
        <v>156</v>
      </c>
      <c r="AA537" s="5684">
        <f t="shared" si="3389"/>
        <v>0</v>
      </c>
      <c r="AB537" s="5684">
        <f t="shared" si="3389"/>
        <v>0</v>
      </c>
      <c r="AC537" s="5684">
        <f t="shared" si="3389"/>
        <v>0</v>
      </c>
      <c r="AD537" s="5684">
        <f t="shared" si="3389"/>
        <v>0</v>
      </c>
      <c r="AE537" s="5684">
        <f t="shared" si="3389"/>
        <v>0</v>
      </c>
      <c r="AF537" s="5684">
        <f t="shared" si="3389"/>
        <v>0</v>
      </c>
      <c r="AG537" s="5684">
        <f t="shared" si="3389"/>
        <v>0</v>
      </c>
      <c r="AH537" s="5684">
        <f t="shared" si="3389"/>
        <v>0</v>
      </c>
      <c r="AI537" s="5684">
        <f t="shared" si="3389"/>
        <v>0</v>
      </c>
      <c r="AJ537" s="5684">
        <f t="shared" si="3389"/>
        <v>0</v>
      </c>
      <c r="AK537" s="5684">
        <f t="shared" si="3389"/>
        <v>0</v>
      </c>
      <c r="AL537" s="5684">
        <f t="shared" si="3389"/>
        <v>0</v>
      </c>
      <c r="AM537" s="5684">
        <f t="shared" si="3389"/>
        <v>0</v>
      </c>
      <c r="AN537" s="5684">
        <f t="shared" si="3389"/>
        <v>0</v>
      </c>
      <c r="AO537" s="5684">
        <f t="shared" si="3389"/>
        <v>0</v>
      </c>
      <c r="AP537" s="5684">
        <f t="shared" si="3389"/>
        <v>0</v>
      </c>
      <c r="AQ537" s="5684">
        <f t="shared" si="3389"/>
        <v>0</v>
      </c>
      <c r="AR537" s="5684">
        <f t="shared" si="3389"/>
        <v>0</v>
      </c>
      <c r="AS537" s="5684">
        <f t="shared" si="3389"/>
        <v>0</v>
      </c>
      <c r="AT537" s="5684">
        <f t="shared" si="3389"/>
        <v>0</v>
      </c>
      <c r="AU537" s="5684">
        <f t="shared" si="3389"/>
        <v>0</v>
      </c>
      <c r="AV537" s="5684">
        <f t="shared" si="3389"/>
        <v>0</v>
      </c>
      <c r="AW537" s="5684">
        <f t="shared" si="3389"/>
        <v>0</v>
      </c>
      <c r="AX537" s="5684">
        <f t="shared" si="3389"/>
        <v>0</v>
      </c>
      <c r="AY537" s="5684">
        <f t="shared" si="3389"/>
        <v>0</v>
      </c>
      <c r="AZ537" s="5684">
        <f t="shared" si="3389"/>
        <v>0</v>
      </c>
      <c r="BA537" s="5685">
        <f t="shared" si="3354"/>
        <v>-156</v>
      </c>
      <c r="BB537" s="2159"/>
      <c r="BC537" s="156" t="s">
        <v>181</v>
      </c>
      <c r="BD537" s="840">
        <f t="shared" ref="BD537:BP537" si="3390">SUM(BD532:BD536)</f>
        <v>0</v>
      </c>
      <c r="BE537" s="841">
        <f t="shared" si="3390"/>
        <v>0</v>
      </c>
      <c r="BF537" s="841">
        <f t="shared" si="3390"/>
        <v>0</v>
      </c>
      <c r="BG537" s="841">
        <f t="shared" si="3390"/>
        <v>0</v>
      </c>
      <c r="BH537" s="841">
        <f t="shared" si="3390"/>
        <v>0</v>
      </c>
      <c r="BI537" s="841">
        <f t="shared" si="3390"/>
        <v>0</v>
      </c>
      <c r="BJ537" s="841">
        <f t="shared" si="3390"/>
        <v>0</v>
      </c>
      <c r="BK537" s="841">
        <f t="shared" si="3390"/>
        <v>0</v>
      </c>
      <c r="BL537" s="841">
        <f t="shared" si="3390"/>
        <v>0</v>
      </c>
      <c r="BM537" s="841">
        <f t="shared" si="3390"/>
        <v>0</v>
      </c>
      <c r="BN537" s="841">
        <f t="shared" si="3390"/>
        <v>0</v>
      </c>
      <c r="BO537" s="841">
        <f t="shared" si="3390"/>
        <v>0</v>
      </c>
      <c r="BP537" s="841">
        <f t="shared" si="3390"/>
        <v>0</v>
      </c>
      <c r="BQ537" s="842">
        <f t="shared" si="3355"/>
        <v>0</v>
      </c>
      <c r="BR537" s="841">
        <f t="shared" ref="BR537:CR537" si="3391">SUM(BR532:BR536)</f>
        <v>0</v>
      </c>
      <c r="BS537" s="841">
        <f t="shared" si="3391"/>
        <v>0</v>
      </c>
      <c r="BT537" s="841">
        <f t="shared" si="3391"/>
        <v>0</v>
      </c>
      <c r="BU537" s="841">
        <f t="shared" si="3391"/>
        <v>0</v>
      </c>
      <c r="BV537" s="841">
        <f t="shared" si="3391"/>
        <v>0</v>
      </c>
      <c r="BW537" s="841">
        <f t="shared" si="3391"/>
        <v>0</v>
      </c>
      <c r="BX537" s="841">
        <f t="shared" si="3391"/>
        <v>0</v>
      </c>
      <c r="BY537" s="841">
        <f t="shared" si="3391"/>
        <v>0</v>
      </c>
      <c r="BZ537" s="2030">
        <f t="shared" si="3391"/>
        <v>0</v>
      </c>
      <c r="CA537" s="841">
        <f t="shared" si="3391"/>
        <v>0</v>
      </c>
      <c r="CB537" s="841">
        <f t="shared" si="3391"/>
        <v>0</v>
      </c>
      <c r="CC537" s="841">
        <f t="shared" si="3391"/>
        <v>0</v>
      </c>
      <c r="CD537" s="841">
        <f t="shared" si="3391"/>
        <v>0</v>
      </c>
      <c r="CE537" s="5686">
        <f t="shared" si="3391"/>
        <v>0</v>
      </c>
      <c r="CF537" s="840">
        <f t="shared" si="3391"/>
        <v>0</v>
      </c>
      <c r="CG537" s="841">
        <f t="shared" si="3391"/>
        <v>0</v>
      </c>
      <c r="CH537" s="841">
        <f t="shared" si="3391"/>
        <v>0</v>
      </c>
      <c r="CI537" s="841">
        <f t="shared" si="3391"/>
        <v>0</v>
      </c>
      <c r="CJ537" s="841">
        <f t="shared" si="3391"/>
        <v>0</v>
      </c>
      <c r="CK537" s="841">
        <f t="shared" si="3391"/>
        <v>0</v>
      </c>
      <c r="CL537" s="841">
        <f t="shared" si="3391"/>
        <v>0</v>
      </c>
      <c r="CM537" s="841">
        <f t="shared" si="3391"/>
        <v>0</v>
      </c>
      <c r="CN537" s="841">
        <f t="shared" si="3391"/>
        <v>0</v>
      </c>
      <c r="CO537" s="841">
        <f t="shared" si="3391"/>
        <v>0</v>
      </c>
      <c r="CP537" s="841">
        <f t="shared" si="3391"/>
        <v>0</v>
      </c>
      <c r="CQ537" s="841">
        <f t="shared" si="3391"/>
        <v>0</v>
      </c>
      <c r="CR537" s="841">
        <f t="shared" si="3391"/>
        <v>0</v>
      </c>
      <c r="CS537" s="842">
        <f t="shared" si="3357"/>
        <v>0</v>
      </c>
      <c r="CT537" s="841">
        <f t="shared" ref="CT537:DT537" si="3392">SUM(CT532:CT536)</f>
        <v>0</v>
      </c>
      <c r="CU537" s="841">
        <f t="shared" si="3392"/>
        <v>0</v>
      </c>
      <c r="CV537" s="841">
        <f t="shared" si="3392"/>
        <v>0</v>
      </c>
      <c r="CW537" s="841">
        <f t="shared" si="3392"/>
        <v>0</v>
      </c>
      <c r="CX537" s="841">
        <f t="shared" si="3392"/>
        <v>0</v>
      </c>
      <c r="CY537" s="841">
        <f t="shared" si="3392"/>
        <v>0</v>
      </c>
      <c r="CZ537" s="841">
        <f t="shared" si="3392"/>
        <v>0</v>
      </c>
      <c r="DA537" s="841">
        <f t="shared" si="3392"/>
        <v>0</v>
      </c>
      <c r="DB537" s="2030">
        <f t="shared" si="3392"/>
        <v>0</v>
      </c>
      <c r="DC537" s="841">
        <f t="shared" si="3392"/>
        <v>0</v>
      </c>
      <c r="DD537" s="841">
        <f t="shared" si="3392"/>
        <v>0</v>
      </c>
      <c r="DE537" s="841">
        <f t="shared" si="3392"/>
        <v>0</v>
      </c>
      <c r="DF537" s="841">
        <f t="shared" si="3392"/>
        <v>0</v>
      </c>
      <c r="DG537" s="5686">
        <f t="shared" si="3392"/>
        <v>0</v>
      </c>
      <c r="DH537" s="840">
        <f t="shared" si="3392"/>
        <v>0</v>
      </c>
      <c r="DI537" s="841">
        <f t="shared" si="3392"/>
        <v>0</v>
      </c>
      <c r="DJ537" s="841">
        <f t="shared" si="3392"/>
        <v>0</v>
      </c>
      <c r="DK537" s="841">
        <f t="shared" si="3392"/>
        <v>0</v>
      </c>
      <c r="DL537" s="841">
        <f t="shared" si="3392"/>
        <v>0</v>
      </c>
      <c r="DM537" s="841">
        <f t="shared" si="3392"/>
        <v>0</v>
      </c>
      <c r="DN537" s="841">
        <f t="shared" si="3392"/>
        <v>0</v>
      </c>
      <c r="DO537" s="841">
        <f t="shared" si="3392"/>
        <v>0</v>
      </c>
      <c r="DP537" s="841">
        <f t="shared" si="3392"/>
        <v>0</v>
      </c>
      <c r="DQ537" s="841">
        <f t="shared" si="3392"/>
        <v>0</v>
      </c>
      <c r="DR537" s="841">
        <f t="shared" si="3392"/>
        <v>0</v>
      </c>
      <c r="DS537" s="841">
        <f t="shared" si="3392"/>
        <v>0</v>
      </c>
      <c r="DT537" s="841">
        <f t="shared" si="3392"/>
        <v>0</v>
      </c>
      <c r="DU537" s="842">
        <f t="shared" si="3387"/>
        <v>0</v>
      </c>
      <c r="DV537" s="841">
        <f t="shared" ref="DV537:EI537" si="3393">SUM(DV532:DV536)</f>
        <v>0</v>
      </c>
      <c r="DW537" s="841">
        <f t="shared" si="3393"/>
        <v>0</v>
      </c>
      <c r="DX537" s="841">
        <f t="shared" si="3393"/>
        <v>0</v>
      </c>
      <c r="DY537" s="841">
        <f t="shared" si="3393"/>
        <v>0</v>
      </c>
      <c r="DZ537" s="841">
        <f t="shared" si="3393"/>
        <v>0</v>
      </c>
      <c r="EA537" s="841">
        <f t="shared" si="3393"/>
        <v>0</v>
      </c>
      <c r="EB537" s="841">
        <f t="shared" si="3393"/>
        <v>0</v>
      </c>
      <c r="EC537" s="841">
        <f t="shared" si="3393"/>
        <v>0</v>
      </c>
      <c r="ED537" s="2030">
        <f t="shared" si="3393"/>
        <v>0</v>
      </c>
      <c r="EE537" s="841">
        <f t="shared" si="3393"/>
        <v>0</v>
      </c>
      <c r="EF537" s="841">
        <f t="shared" si="3393"/>
        <v>0</v>
      </c>
      <c r="EG537" s="841">
        <f t="shared" si="3393"/>
        <v>0</v>
      </c>
      <c r="EH537" s="841">
        <f t="shared" si="3393"/>
        <v>0</v>
      </c>
      <c r="EI537" s="5686">
        <f t="shared" si="3393"/>
        <v>0</v>
      </c>
      <c r="EJ537" s="142" t="s">
        <v>106</v>
      </c>
      <c r="EK537" s="846">
        <f t="shared" ref="EK537:EU537" si="3394">SUM(EK532:EK536)</f>
        <v>0</v>
      </c>
      <c r="EL537" s="847">
        <f t="shared" si="3394"/>
        <v>0</v>
      </c>
      <c r="EM537" s="847">
        <f t="shared" si="3394"/>
        <v>0</v>
      </c>
      <c r="EN537" s="848">
        <f t="shared" si="3394"/>
        <v>0</v>
      </c>
      <c r="EO537" s="846">
        <f t="shared" si="3394"/>
        <v>0</v>
      </c>
      <c r="EP537" s="847">
        <f t="shared" si="3394"/>
        <v>0</v>
      </c>
      <c r="EQ537" s="847">
        <f t="shared" si="3394"/>
        <v>0</v>
      </c>
      <c r="ER537" s="848">
        <f t="shared" si="3394"/>
        <v>0</v>
      </c>
      <c r="ES537" s="846">
        <f t="shared" si="3394"/>
        <v>0</v>
      </c>
      <c r="ET537" s="847">
        <f t="shared" si="3394"/>
        <v>0</v>
      </c>
      <c r="EU537" s="848">
        <f t="shared" si="3394"/>
        <v>0</v>
      </c>
      <c r="EV537" s="849">
        <f t="shared" si="3364"/>
        <v>0</v>
      </c>
      <c r="EW537" s="846">
        <f t="shared" ref="EW537:FC537" si="3395">SUM(EW532:EW536)</f>
        <v>0</v>
      </c>
      <c r="EX537" s="847">
        <f t="shared" si="3395"/>
        <v>0</v>
      </c>
      <c r="EY537" s="848">
        <f t="shared" si="3395"/>
        <v>0</v>
      </c>
      <c r="EZ537" s="846">
        <f t="shared" si="3395"/>
        <v>0</v>
      </c>
      <c r="FA537" s="847">
        <f t="shared" si="3395"/>
        <v>0</v>
      </c>
      <c r="FB537" s="847">
        <f t="shared" si="3395"/>
        <v>0</v>
      </c>
      <c r="FC537" s="848">
        <f t="shared" si="3395"/>
        <v>0</v>
      </c>
      <c r="FD537" s="850">
        <f t="shared" si="3366"/>
        <v>0</v>
      </c>
      <c r="FE537" s="851">
        <f t="shared" si="3367"/>
        <v>0</v>
      </c>
      <c r="FF537" s="851">
        <f t="shared" si="3368"/>
        <v>0</v>
      </c>
      <c r="FG537" s="849">
        <f t="shared" si="3369"/>
        <v>0</v>
      </c>
      <c r="FI537" s="5651"/>
      <c r="FJ537" s="5651"/>
      <c r="FK537" s="846">
        <f>SUM(FK532:FK536)</f>
        <v>0</v>
      </c>
      <c r="FL537" s="847">
        <f t="shared" ref="FL537:FM537" si="3396">SUM(FL534:FL536)</f>
        <v>0</v>
      </c>
      <c r="FM537" s="847">
        <f t="shared" si="3396"/>
        <v>0</v>
      </c>
      <c r="FN537" s="848">
        <f>SUM(FN532:FN536)</f>
        <v>0</v>
      </c>
      <c r="FO537" s="846">
        <f>SUM(FO532:FO536)</f>
        <v>0</v>
      </c>
      <c r="FP537" s="847">
        <f t="shared" ref="FP537:FQ537" si="3397">SUM(FP534:FP536)</f>
        <v>0</v>
      </c>
      <c r="FQ537" s="847">
        <f t="shared" si="3397"/>
        <v>0</v>
      </c>
      <c r="FR537" s="848">
        <f>SUM(FR532:FR536)</f>
        <v>0</v>
      </c>
    </row>
    <row r="538" spans="1:174" ht="48" customHeight="1" thickBot="1">
      <c r="A538" s="6311" t="s">
        <v>75</v>
      </c>
      <c r="B538" s="6312"/>
      <c r="C538" s="6312"/>
      <c r="D538" s="6312"/>
      <c r="E538" s="6312"/>
      <c r="F538" s="6312"/>
      <c r="G538" s="6312"/>
      <c r="H538" s="6312"/>
      <c r="I538" s="6312"/>
      <c r="J538" s="6313"/>
      <c r="K538" s="114">
        <v>36</v>
      </c>
      <c r="L538" s="148"/>
      <c r="M538" s="148"/>
      <c r="N538" s="148"/>
      <c r="O538" s="149"/>
      <c r="P538" s="149"/>
      <c r="Q538" s="149"/>
      <c r="R538" s="148"/>
      <c r="S538" s="148"/>
      <c r="T538" s="148"/>
      <c r="U538" s="148"/>
      <c r="V538" s="148"/>
      <c r="W538" s="148"/>
      <c r="X538" s="148"/>
      <c r="Y538" s="148"/>
      <c r="Z538" s="149"/>
      <c r="AA538" s="149"/>
      <c r="AB538" s="149"/>
      <c r="AC538" s="148"/>
      <c r="AD538" s="148"/>
      <c r="AE538" s="148"/>
      <c r="AF538" s="2163"/>
      <c r="AG538" s="148"/>
      <c r="AH538" s="151"/>
      <c r="AI538" s="148"/>
      <c r="AJ538" s="148"/>
      <c r="AK538" s="148"/>
      <c r="AL538" s="148"/>
      <c r="AM538" s="2163"/>
      <c r="AN538" s="151"/>
      <c r="AO538" s="151"/>
      <c r="AP538" s="151"/>
      <c r="AQ538" s="151"/>
      <c r="AR538" s="151"/>
      <c r="AS538" s="2164"/>
      <c r="AT538" s="148"/>
      <c r="AU538" s="148"/>
      <c r="AV538" s="148"/>
      <c r="AW538" s="148"/>
      <c r="AX538" s="148"/>
      <c r="AY538" s="2164"/>
      <c r="AZ538" s="148"/>
      <c r="BA538" s="148"/>
      <c r="BB538" s="2165"/>
      <c r="BC538" s="1996"/>
      <c r="BD538" s="5653">
        <f>_xlfn.XLOOKUP(B533,التشكيل_القديم!$M$5:$M$39,التشكيل_القديم!$L$5:$L$39,0,0)</f>
        <v>30</v>
      </c>
      <c r="BE538" s="6200" t="str">
        <f>"(3)             "&amp; "عضو يسار الدائرة  /  "  &amp;B533</f>
        <v>(3)             عضو يسار الدائرة  /  محمد فتحي محمد علي عرايس</v>
      </c>
      <c r="BF538" s="6200"/>
      <c r="BG538" s="6200"/>
      <c r="BH538" s="6200"/>
      <c r="BI538" s="6200"/>
      <c r="BJ538" s="6200"/>
      <c r="BK538" s="6200"/>
      <c r="BL538" s="6200"/>
      <c r="BM538" s="6200"/>
      <c r="BN538" s="6200"/>
      <c r="BO538" s="6200"/>
      <c r="BP538" s="6200"/>
      <c r="BQ538" s="6200"/>
      <c r="BR538" s="6200"/>
      <c r="BS538" s="6200"/>
      <c r="BT538" s="6200"/>
      <c r="BU538" s="6200"/>
      <c r="BV538" s="6200"/>
      <c r="BW538" s="6200"/>
      <c r="BX538" s="6200"/>
      <c r="BY538" s="6200"/>
      <c r="BZ538" s="6200"/>
      <c r="CA538" s="6200"/>
      <c r="CB538" s="6200"/>
      <c r="CC538" s="6200"/>
      <c r="CD538" s="6200"/>
      <c r="CE538" s="6201"/>
      <c r="CF538" s="5687">
        <f>_xlfn.XLOOKUP(B534,التشكيل_القديم!$M$5:$M$39,التشكيل_القديم!$L$5:$L$39,0,0)</f>
        <v>31</v>
      </c>
      <c r="CG538" s="6369" t="str">
        <f>IF(B534&lt;&gt;"", "(4)             "&amp; "عضو يسار اليسار  الدائرة  /  "  &amp;B534,"لا يوجد عضو رابع")</f>
        <v>(4)             عضو يسار اليسار  الدائرة  /  محمد سيد درويش متولي القطيري</v>
      </c>
      <c r="CH538" s="6200"/>
      <c r="CI538" s="6200"/>
      <c r="CJ538" s="6200"/>
      <c r="CK538" s="6200"/>
      <c r="CL538" s="6200"/>
      <c r="CM538" s="6200"/>
      <c r="CN538" s="6200"/>
      <c r="CO538" s="6200"/>
      <c r="CP538" s="6200"/>
      <c r="CQ538" s="6200"/>
      <c r="CR538" s="6200"/>
      <c r="CS538" s="6200"/>
      <c r="CT538" s="6200"/>
      <c r="CU538" s="6200"/>
      <c r="CV538" s="6200"/>
      <c r="CW538" s="6200"/>
      <c r="CX538" s="6200"/>
      <c r="CY538" s="6200"/>
      <c r="CZ538" s="6200"/>
      <c r="DA538" s="6200"/>
      <c r="DB538" s="6200"/>
      <c r="DC538" s="6200"/>
      <c r="DD538" s="6200"/>
      <c r="DE538" s="6200"/>
      <c r="DF538" s="6200"/>
      <c r="DG538" s="6201"/>
      <c r="DH538" s="5687">
        <f>_xlfn.XLOOKUP(B536,التشكيل_القديم!$M$5:$M$39,التشكيل_القديم!$L$5:$L$39,0,0)</f>
        <v>0</v>
      </c>
      <c r="DI538" s="6200" t="str">
        <f xml:space="preserve"> IF(B536&lt;&gt;"","(6)             "&amp;"عضو يسار يسار يسار اليسار  الدائرة  /  "  &amp;B536,"لا يوجد عضو سادس")</f>
        <v>لا يوجد عضو سادس</v>
      </c>
      <c r="DJ538" s="6200"/>
      <c r="DK538" s="6200"/>
      <c r="DL538" s="6200"/>
      <c r="DM538" s="6200"/>
      <c r="DN538" s="6200"/>
      <c r="DO538" s="6200"/>
      <c r="DP538" s="6200"/>
      <c r="DQ538" s="6200"/>
      <c r="DR538" s="6200"/>
      <c r="DS538" s="6200"/>
      <c r="DT538" s="6200"/>
      <c r="DU538" s="6200"/>
      <c r="DV538" s="6200"/>
      <c r="DW538" s="6200"/>
      <c r="DX538" s="6200"/>
      <c r="DY538" s="6200"/>
      <c r="DZ538" s="6200"/>
      <c r="EA538" s="6200"/>
      <c r="EB538" s="6200"/>
      <c r="EC538" s="6200"/>
      <c r="ED538" s="6200"/>
      <c r="EE538" s="6200"/>
      <c r="EF538" s="6200"/>
      <c r="EG538" s="6200"/>
      <c r="EH538" s="6200"/>
      <c r="EI538" s="6201"/>
      <c r="EJ538" s="162"/>
      <c r="EK538" s="6348" t="s">
        <v>23</v>
      </c>
      <c r="EL538" s="6349"/>
      <c r="EM538" s="6349"/>
      <c r="EN538" s="6350"/>
      <c r="EO538" s="6370" t="s">
        <v>33</v>
      </c>
      <c r="EP538" s="6370"/>
      <c r="EQ538" s="6370"/>
      <c r="ER538" s="6371"/>
      <c r="ES538" s="6351" t="s">
        <v>184</v>
      </c>
      <c r="ET538" s="6352"/>
      <c r="EU538" s="6352"/>
      <c r="EV538" s="6353"/>
      <c r="EW538" s="6366" t="s">
        <v>185</v>
      </c>
      <c r="EX538" s="6367"/>
      <c r="EY538" s="6367"/>
      <c r="EZ538" s="6368"/>
      <c r="FA538" s="6354" t="s">
        <v>200</v>
      </c>
      <c r="FB538" s="6355"/>
      <c r="FC538" s="6355"/>
      <c r="FD538" s="6356"/>
      <c r="FE538" s="6338" t="s">
        <v>597</v>
      </c>
      <c r="FF538" s="6339"/>
      <c r="FG538" s="6339"/>
      <c r="FH538" s="6340"/>
      <c r="FI538" s="852" t="s">
        <v>205</v>
      </c>
      <c r="FJ538" s="838" t="s">
        <v>190</v>
      </c>
      <c r="FK538" s="838" t="s">
        <v>203</v>
      </c>
      <c r="FL538" s="838" t="s">
        <v>204</v>
      </c>
      <c r="FM538" s="839" t="s">
        <v>116</v>
      </c>
    </row>
    <row r="539" spans="1:174" ht="48" customHeight="1" thickBot="1">
      <c r="A539" s="6202" t="str">
        <f>IF(AND(FH532="ok",FH533="ok",FH534="ok",FH535="ok",FH536="ok", H539 &lt;&gt;"فارغ"),"ok","wrong")</f>
        <v>wrong</v>
      </c>
      <c r="B539" s="6203"/>
      <c r="C539" s="6203"/>
      <c r="D539" s="6203"/>
      <c r="E539" s="6203"/>
      <c r="F539" s="6203"/>
      <c r="G539" s="6204"/>
      <c r="H539" s="6208" t="str">
        <f>IF(Z537=0,"فارغ","")</f>
        <v/>
      </c>
      <c r="I539" s="6209"/>
      <c r="J539" s="6209"/>
      <c r="K539" s="6209"/>
      <c r="L539" s="5677" t="str">
        <f>الاعدادات!$D$6</f>
        <v>2022 وما قبلها</v>
      </c>
      <c r="M539" s="149"/>
      <c r="N539" s="149"/>
      <c r="O539" s="149"/>
      <c r="P539" s="149"/>
      <c r="Q539" s="149"/>
      <c r="R539" s="148"/>
      <c r="S539" s="148"/>
      <c r="T539" s="148"/>
      <c r="U539" s="148"/>
      <c r="V539" s="148"/>
      <c r="W539" s="148"/>
      <c r="X539" s="148"/>
      <c r="Y539" s="148"/>
      <c r="Z539" s="2166"/>
      <c r="AA539" s="148"/>
      <c r="AB539" s="148"/>
      <c r="AC539" s="148"/>
      <c r="AD539" s="148"/>
      <c r="AE539" s="148"/>
      <c r="AF539" s="2163"/>
      <c r="AG539" s="148"/>
      <c r="AH539" s="151"/>
      <c r="AI539" s="148"/>
      <c r="AJ539" s="148"/>
      <c r="AK539" s="148"/>
      <c r="AL539" s="148"/>
      <c r="AM539" s="2163"/>
      <c r="AN539" s="151"/>
      <c r="AO539" s="151"/>
      <c r="AP539" s="151"/>
      <c r="AQ539" s="151"/>
      <c r="AR539" s="151"/>
      <c r="AS539" s="2164"/>
      <c r="AT539" s="148"/>
      <c r="AU539" s="148"/>
      <c r="AV539" s="148"/>
      <c r="AW539" s="148"/>
      <c r="AX539" s="148"/>
      <c r="AY539" s="2164"/>
      <c r="AZ539" s="148"/>
      <c r="BA539" s="148"/>
      <c r="BB539" s="2165"/>
      <c r="BC539" s="5683" t="str">
        <f>الاعدادات!$D$6</f>
        <v>2022 وما قبلها</v>
      </c>
      <c r="BD539" s="76"/>
      <c r="BE539" s="83"/>
      <c r="BF539" s="83"/>
      <c r="BG539" s="84"/>
      <c r="BH539" s="84"/>
      <c r="BI539" s="84"/>
      <c r="BJ539" s="85"/>
      <c r="BK539" s="86"/>
      <c r="BL539" s="87"/>
      <c r="BM539" s="87"/>
      <c r="BN539" s="88"/>
      <c r="BO539" s="88"/>
      <c r="BP539" s="89"/>
      <c r="BQ539" s="77">
        <f t="shared" ref="BQ539:BQ544" si="3398">BP539+BO539+BN539+BM539+BL539+BK539+BJ539+BI539+BH539+BG539+BF539+BE539+BD539</f>
        <v>0</v>
      </c>
      <c r="BR539" s="90"/>
      <c r="BS539" s="91"/>
      <c r="BT539" s="92"/>
      <c r="BU539" s="93"/>
      <c r="BV539" s="94"/>
      <c r="BW539" s="95"/>
      <c r="BX539" s="96"/>
      <c r="BY539" s="97"/>
      <c r="BZ539" s="98"/>
      <c r="CA539" s="99"/>
      <c r="CB539" s="79">
        <f t="shared" ref="CB539:CB543" si="3399">CA539+BZ539+BY539+BX539+BW539+BV539+BU539+BT539+BS539+BR539+BQ539</f>
        <v>0</v>
      </c>
      <c r="CC539" s="80"/>
      <c r="CD539" s="78"/>
      <c r="CE539" s="102"/>
      <c r="CF539" s="82"/>
      <c r="CG539" s="83"/>
      <c r="CH539" s="83"/>
      <c r="CI539" s="84"/>
      <c r="CJ539" s="84"/>
      <c r="CK539" s="84"/>
      <c r="CL539" s="85"/>
      <c r="CM539" s="86"/>
      <c r="CN539" s="87"/>
      <c r="CO539" s="87"/>
      <c r="CP539" s="88"/>
      <c r="CQ539" s="88"/>
      <c r="CR539" s="89"/>
      <c r="CS539" s="77">
        <f t="shared" ref="CS539:CS544" si="3400">CR539+CQ539+CP539+CO539+CN539+CM539+CL539+CK539+CJ539+CI539+CH539+CG539+CF539</f>
        <v>0</v>
      </c>
      <c r="CT539" s="90"/>
      <c r="CU539" s="168"/>
      <c r="CV539" s="92"/>
      <c r="CW539" s="93"/>
      <c r="CX539" s="94"/>
      <c r="CY539" s="95"/>
      <c r="CZ539" s="96"/>
      <c r="DA539" s="97"/>
      <c r="DB539" s="98"/>
      <c r="DC539" s="99"/>
      <c r="DD539" s="79">
        <f t="shared" ref="DD539:DD543" si="3401">SUM(CS539:DC539)</f>
        <v>0</v>
      </c>
      <c r="DE539" s="80"/>
      <c r="DF539" s="78"/>
      <c r="DG539" s="102"/>
      <c r="DH539" s="82"/>
      <c r="DI539" s="83"/>
      <c r="DJ539" s="83"/>
      <c r="DK539" s="84"/>
      <c r="DL539" s="84"/>
      <c r="DM539" s="84"/>
      <c r="DN539" s="85"/>
      <c r="DO539" s="86"/>
      <c r="DP539" s="87"/>
      <c r="DQ539" s="87"/>
      <c r="DR539" s="88"/>
      <c r="DS539" s="88"/>
      <c r="DT539" s="89"/>
      <c r="DU539" s="77">
        <f t="shared" ref="DU539:DU544" si="3402">DT539+DS539+DR539+DQ539+DP539+DO539+DN539+DM539+DL539+DK539+DJ539+DI539+DH539</f>
        <v>0</v>
      </c>
      <c r="DV539" s="90"/>
      <c r="DW539" s="168"/>
      <c r="DX539" s="92"/>
      <c r="DY539" s="93"/>
      <c r="DZ539" s="94"/>
      <c r="EA539" s="95"/>
      <c r="EB539" s="96"/>
      <c r="EC539" s="97"/>
      <c r="ED539" s="98"/>
      <c r="EE539" s="99"/>
      <c r="EF539" s="79">
        <f t="shared" ref="EF539:EF543" si="3403">SUM(DU539:EE539)</f>
        <v>0</v>
      </c>
      <c r="EG539" s="80"/>
      <c r="EH539" s="78"/>
      <c r="EI539" s="102"/>
      <c r="EJ539" s="162" t="s">
        <v>163</v>
      </c>
      <c r="EK539" s="838" t="s">
        <v>190</v>
      </c>
      <c r="EL539" s="838" t="s">
        <v>203</v>
      </c>
      <c r="EM539" s="838" t="s">
        <v>204</v>
      </c>
      <c r="EN539" s="839" t="s">
        <v>116</v>
      </c>
      <c r="EO539" s="838" t="s">
        <v>190</v>
      </c>
      <c r="EP539" s="838" t="s">
        <v>203</v>
      </c>
      <c r="EQ539" s="838" t="s">
        <v>204</v>
      </c>
      <c r="ER539" s="839" t="s">
        <v>116</v>
      </c>
      <c r="ES539" s="838" t="s">
        <v>190</v>
      </c>
      <c r="ET539" s="838" t="s">
        <v>203</v>
      </c>
      <c r="EU539" s="838" t="s">
        <v>204</v>
      </c>
      <c r="EV539" s="839" t="s">
        <v>116</v>
      </c>
      <c r="EW539" s="838" t="s">
        <v>190</v>
      </c>
      <c r="EX539" s="838" t="s">
        <v>203</v>
      </c>
      <c r="EY539" s="838" t="s">
        <v>204</v>
      </c>
      <c r="EZ539" s="839" t="s">
        <v>116</v>
      </c>
      <c r="FA539" s="838" t="s">
        <v>190</v>
      </c>
      <c r="FB539" s="838" t="s">
        <v>203</v>
      </c>
      <c r="FC539" s="838" t="s">
        <v>204</v>
      </c>
      <c r="FD539" s="839" t="s">
        <v>116</v>
      </c>
      <c r="FE539" s="838" t="s">
        <v>190</v>
      </c>
      <c r="FF539" s="838" t="s">
        <v>203</v>
      </c>
      <c r="FG539" s="838" t="s">
        <v>204</v>
      </c>
      <c r="FH539" s="839" t="s">
        <v>116</v>
      </c>
      <c r="FI539" s="836" t="s">
        <v>23</v>
      </c>
      <c r="FJ539" s="166">
        <f>EK544</f>
        <v>0</v>
      </c>
      <c r="FK539" s="166">
        <f>EL544</f>
        <v>0</v>
      </c>
      <c r="FL539" s="166">
        <f t="shared" ref="FL539" si="3404">EM544</f>
        <v>0</v>
      </c>
      <c r="FM539" s="166">
        <f t="shared" ref="FM539" si="3405">EN544</f>
        <v>0</v>
      </c>
    </row>
    <row r="540" spans="1:174" ht="48" customHeight="1" thickBot="1">
      <c r="A540" s="6205"/>
      <c r="B540" s="6206"/>
      <c r="C540" s="6206"/>
      <c r="D540" s="6206"/>
      <c r="E540" s="6206"/>
      <c r="F540" s="6206"/>
      <c r="G540" s="6207"/>
      <c r="H540" s="6208"/>
      <c r="I540" s="6209"/>
      <c r="J540" s="6209"/>
      <c r="K540" s="6209"/>
      <c r="L540" s="5675">
        <f>الاعدادات!$D$7</f>
        <v>2023</v>
      </c>
      <c r="M540" s="148"/>
      <c r="N540" s="148"/>
      <c r="O540" s="148"/>
      <c r="P540" s="148"/>
      <c r="Q540" s="148"/>
      <c r="R540" s="148"/>
      <c r="S540" s="148"/>
      <c r="T540" s="148"/>
      <c r="U540" s="148"/>
      <c r="V540" s="148"/>
      <c r="W540" s="148"/>
      <c r="X540" s="148"/>
      <c r="Y540" s="148"/>
      <c r="Z540" s="2166"/>
      <c r="AA540" s="148"/>
      <c r="AB540" s="148"/>
      <c r="AC540" s="148"/>
      <c r="AD540" s="148"/>
      <c r="AE540" s="148"/>
      <c r="AF540" s="2163"/>
      <c r="AG540" s="148"/>
      <c r="AH540" s="151"/>
      <c r="AI540" s="148"/>
      <c r="AJ540" s="148"/>
      <c r="AK540" s="148"/>
      <c r="AL540" s="148"/>
      <c r="AM540" s="2163"/>
      <c r="AN540" s="151"/>
      <c r="AO540" s="151"/>
      <c r="AP540" s="151"/>
      <c r="AQ540" s="151"/>
      <c r="AR540" s="151"/>
      <c r="AS540" s="2164"/>
      <c r="AT540" s="148"/>
      <c r="AU540" s="148"/>
      <c r="AV540" s="148"/>
      <c r="AW540" s="148"/>
      <c r="AX540" s="148"/>
      <c r="AY540" s="2164"/>
      <c r="AZ540" s="148"/>
      <c r="BA540" s="148"/>
      <c r="BB540" s="2165"/>
      <c r="BC540" s="5683">
        <f>الاعدادات!$D$7</f>
        <v>2023</v>
      </c>
      <c r="BD540" s="82"/>
      <c r="BE540" s="83"/>
      <c r="BF540" s="83"/>
      <c r="BG540" s="84"/>
      <c r="BH540" s="84"/>
      <c r="BI540" s="84"/>
      <c r="BJ540" s="85"/>
      <c r="BK540" s="86"/>
      <c r="BL540" s="87"/>
      <c r="BM540" s="87"/>
      <c r="BN540" s="88"/>
      <c r="BO540" s="88"/>
      <c r="BP540" s="89"/>
      <c r="BQ540" s="77">
        <f t="shared" si="3398"/>
        <v>0</v>
      </c>
      <c r="BR540" s="90"/>
      <c r="BS540" s="91"/>
      <c r="BT540" s="92"/>
      <c r="BU540" s="93"/>
      <c r="BV540" s="94"/>
      <c r="BW540" s="95"/>
      <c r="BX540" s="96"/>
      <c r="BY540" s="97"/>
      <c r="BZ540" s="98"/>
      <c r="CA540" s="99"/>
      <c r="CB540" s="79">
        <f t="shared" si="3399"/>
        <v>0</v>
      </c>
      <c r="CC540" s="104"/>
      <c r="CD540" s="92"/>
      <c r="CE540" s="102"/>
      <c r="CF540" s="82"/>
      <c r="CG540" s="83"/>
      <c r="CH540" s="83"/>
      <c r="CI540" s="84"/>
      <c r="CJ540" s="84"/>
      <c r="CK540" s="84"/>
      <c r="CL540" s="85"/>
      <c r="CM540" s="86"/>
      <c r="CN540" s="87"/>
      <c r="CO540" s="87"/>
      <c r="CP540" s="88"/>
      <c r="CQ540" s="88"/>
      <c r="CR540" s="89"/>
      <c r="CS540" s="77">
        <f t="shared" si="3400"/>
        <v>0</v>
      </c>
      <c r="CT540" s="90"/>
      <c r="CU540" s="168"/>
      <c r="CV540" s="92"/>
      <c r="CW540" s="93"/>
      <c r="CX540" s="94"/>
      <c r="CY540" s="95"/>
      <c r="CZ540" s="96"/>
      <c r="DA540" s="97"/>
      <c r="DB540" s="98"/>
      <c r="DC540" s="99"/>
      <c r="DD540" s="79">
        <f t="shared" si="3401"/>
        <v>0</v>
      </c>
      <c r="DE540" s="104"/>
      <c r="DF540" s="92"/>
      <c r="DG540" s="102"/>
      <c r="DH540" s="82"/>
      <c r="DI540" s="83"/>
      <c r="DJ540" s="83"/>
      <c r="DK540" s="84"/>
      <c r="DL540" s="84"/>
      <c r="DM540" s="84"/>
      <c r="DN540" s="85"/>
      <c r="DO540" s="86"/>
      <c r="DP540" s="87"/>
      <c r="DQ540" s="87"/>
      <c r="DR540" s="88"/>
      <c r="DS540" s="88"/>
      <c r="DT540" s="89"/>
      <c r="DU540" s="77">
        <f t="shared" si="3402"/>
        <v>0</v>
      </c>
      <c r="DV540" s="90"/>
      <c r="DW540" s="168"/>
      <c r="DX540" s="92"/>
      <c r="DY540" s="93"/>
      <c r="DZ540" s="94"/>
      <c r="EA540" s="95"/>
      <c r="EB540" s="96"/>
      <c r="EC540" s="97"/>
      <c r="ED540" s="98"/>
      <c r="EE540" s="99"/>
      <c r="EF540" s="79">
        <f t="shared" si="3403"/>
        <v>0</v>
      </c>
      <c r="EG540" s="104"/>
      <c r="EH540" s="92"/>
      <c r="EI540" s="102"/>
      <c r="EJ540" s="5675" t="str">
        <f>الاعدادات!$D$6</f>
        <v>2022 وما قبلها</v>
      </c>
      <c r="EK540" s="163">
        <f t="shared" ref="EK540:EK544" si="3406">BQ532</f>
        <v>0</v>
      </c>
      <c r="EL540" s="164">
        <f t="shared" ref="EL540:EL544" si="3407">BR532</f>
        <v>0</v>
      </c>
      <c r="EM540" s="164">
        <f>BS532+BT532+BU532+BV532+BW532</f>
        <v>0</v>
      </c>
      <c r="EN540" s="165">
        <f>BX532+BY532+BZ532+CA532</f>
        <v>0</v>
      </c>
      <c r="EO540" s="166">
        <f t="shared" ref="EO540:EO544" si="3408">CS532</f>
        <v>0</v>
      </c>
      <c r="EP540" s="164">
        <f t="shared" ref="EP540:EP544" si="3409">CT532</f>
        <v>0</v>
      </c>
      <c r="EQ540" s="164">
        <f>CU532+CV532+CW532+CX532+CY532</f>
        <v>0</v>
      </c>
      <c r="ER540" s="165">
        <f>CZ532+DA532+DB532+DC532</f>
        <v>0</v>
      </c>
      <c r="ES540" s="166">
        <f t="shared" ref="ES540:ES544" si="3410">BQ539</f>
        <v>0</v>
      </c>
      <c r="ET540" s="164">
        <f t="shared" ref="ET540:ET544" si="3411">BR539</f>
        <v>0</v>
      </c>
      <c r="EU540" s="164">
        <f>BS539+BT539+BU539+BV539+BW539</f>
        <v>0</v>
      </c>
      <c r="EV540" s="165">
        <f>BX539+BY539+BZ539+CA539</f>
        <v>0</v>
      </c>
      <c r="EW540" s="166">
        <f t="shared" ref="EW540:EW544" si="3412">CS539</f>
        <v>0</v>
      </c>
      <c r="EX540" s="164">
        <f t="shared" ref="EX540:EX544" si="3413">CT539</f>
        <v>0</v>
      </c>
      <c r="EY540" s="164">
        <f>CU539+CV539+CW539+CX539+CY539</f>
        <v>0</v>
      </c>
      <c r="EZ540" s="167">
        <f>CZ539+DA539+DB539+DC539</f>
        <v>0</v>
      </c>
      <c r="FA540" s="166">
        <f t="shared" ref="FA540:FA544" si="3414">DU532</f>
        <v>0</v>
      </c>
      <c r="FB540" s="164">
        <f t="shared" ref="FB540:FB544" si="3415">DV532</f>
        <v>0</v>
      </c>
      <c r="FC540" s="164">
        <f>DW532+DX532+DY532+DZ532+EA532</f>
        <v>0</v>
      </c>
      <c r="FD540" s="167">
        <f>EB532+EC532+ED532+EE532</f>
        <v>0</v>
      </c>
      <c r="FE540" s="166">
        <f t="shared" ref="FE540:FE544" si="3416">DU539</f>
        <v>0</v>
      </c>
      <c r="FF540" s="164">
        <f t="shared" ref="FF540:FF544" si="3417">DV539</f>
        <v>0</v>
      </c>
      <c r="FG540" s="164">
        <f>DW539+DX539+DY539+DZ539+EA539</f>
        <v>0</v>
      </c>
      <c r="FH540" s="167">
        <f>EB539+EC539+ED539+EE539</f>
        <v>0</v>
      </c>
      <c r="FI540" s="837" t="s">
        <v>33</v>
      </c>
      <c r="FJ540" s="169">
        <f>EO544</f>
        <v>0</v>
      </c>
      <c r="FK540" s="169">
        <f t="shared" ref="FK540" si="3418">EP544</f>
        <v>0</v>
      </c>
      <c r="FL540" s="169">
        <f t="shared" ref="FL540" si="3419">EQ544</f>
        <v>0</v>
      </c>
      <c r="FM540" s="169">
        <f t="shared" ref="FM540" si="3420">ER544</f>
        <v>0</v>
      </c>
    </row>
    <row r="541" spans="1:174" ht="48" customHeight="1" thickBot="1">
      <c r="A541" s="143"/>
      <c r="B541" s="157"/>
      <c r="C541" s="157"/>
      <c r="D541" s="157"/>
      <c r="E541" s="158"/>
      <c r="F541" s="158"/>
      <c r="G541" s="159"/>
      <c r="H541" s="144"/>
      <c r="I541" s="144"/>
      <c r="J541" s="145"/>
      <c r="K541" s="146"/>
      <c r="L541" s="5675">
        <f>الاعدادات!$D$8</f>
        <v>2024</v>
      </c>
      <c r="M541" s="148"/>
      <c r="N541" s="148"/>
      <c r="O541" s="148"/>
      <c r="P541" s="148"/>
      <c r="Q541" s="148"/>
      <c r="R541" s="148"/>
      <c r="S541" s="148"/>
      <c r="T541" s="148"/>
      <c r="U541" s="148"/>
      <c r="V541" s="148"/>
      <c r="W541" s="148"/>
      <c r="X541" s="148"/>
      <c r="Y541" s="148"/>
      <c r="Z541" s="2166"/>
      <c r="AA541" s="148"/>
      <c r="AB541" s="148"/>
      <c r="AC541" s="148"/>
      <c r="AD541" s="148"/>
      <c r="AE541" s="148"/>
      <c r="AF541" s="2163"/>
      <c r="AG541" s="148"/>
      <c r="AH541" s="151"/>
      <c r="AI541" s="148"/>
      <c r="AJ541" s="148"/>
      <c r="AK541" s="148"/>
      <c r="AL541" s="148"/>
      <c r="AM541" s="2163"/>
      <c r="AN541" s="151"/>
      <c r="AO541" s="151"/>
      <c r="AP541" s="151"/>
      <c r="AQ541" s="151"/>
      <c r="AR541" s="151"/>
      <c r="AS541" s="2164"/>
      <c r="AT541" s="148"/>
      <c r="AU541" s="148"/>
      <c r="AV541" s="148"/>
      <c r="AW541" s="148"/>
      <c r="AX541" s="148"/>
      <c r="AY541" s="2164"/>
      <c r="AZ541" s="148"/>
      <c r="BA541" s="148"/>
      <c r="BB541" s="2165"/>
      <c r="BC541" s="5683">
        <f>الاعدادات!$D$8</f>
        <v>2024</v>
      </c>
      <c r="BD541" s="82"/>
      <c r="BE541" s="83"/>
      <c r="BF541" s="83"/>
      <c r="BG541" s="84"/>
      <c r="BH541" s="84"/>
      <c r="BI541" s="84"/>
      <c r="BJ541" s="85"/>
      <c r="BK541" s="86"/>
      <c r="BL541" s="87"/>
      <c r="BM541" s="87"/>
      <c r="BN541" s="88"/>
      <c r="BO541" s="88"/>
      <c r="BP541" s="89"/>
      <c r="BQ541" s="77">
        <f t="shared" si="3398"/>
        <v>0</v>
      </c>
      <c r="BR541" s="90"/>
      <c r="BS541" s="91"/>
      <c r="BT541" s="92"/>
      <c r="BU541" s="93"/>
      <c r="BV541" s="94"/>
      <c r="BW541" s="95"/>
      <c r="BX541" s="96"/>
      <c r="BY541" s="97"/>
      <c r="BZ541" s="98"/>
      <c r="CA541" s="99"/>
      <c r="CB541" s="79">
        <f t="shared" si="3399"/>
        <v>0</v>
      </c>
      <c r="CC541" s="104"/>
      <c r="CD541" s="92"/>
      <c r="CE541" s="102"/>
      <c r="CF541" s="82"/>
      <c r="CG541" s="83"/>
      <c r="CH541" s="83"/>
      <c r="CI541" s="84"/>
      <c r="CJ541" s="84"/>
      <c r="CK541" s="84"/>
      <c r="CL541" s="85"/>
      <c r="CM541" s="86"/>
      <c r="CN541" s="87"/>
      <c r="CO541" s="87"/>
      <c r="CP541" s="88"/>
      <c r="CQ541" s="88"/>
      <c r="CR541" s="89"/>
      <c r="CS541" s="77">
        <f t="shared" si="3400"/>
        <v>0</v>
      </c>
      <c r="CT541" s="90"/>
      <c r="CU541" s="168"/>
      <c r="CV541" s="92"/>
      <c r="CW541" s="93"/>
      <c r="CX541" s="94"/>
      <c r="CY541" s="95"/>
      <c r="CZ541" s="96"/>
      <c r="DA541" s="97"/>
      <c r="DB541" s="98"/>
      <c r="DC541" s="99"/>
      <c r="DD541" s="79">
        <f t="shared" si="3401"/>
        <v>0</v>
      </c>
      <c r="DE541" s="104"/>
      <c r="DF541" s="92"/>
      <c r="DG541" s="102"/>
      <c r="DH541" s="82"/>
      <c r="DI541" s="83"/>
      <c r="DJ541" s="83"/>
      <c r="DK541" s="84"/>
      <c r="DL541" s="84"/>
      <c r="DM541" s="84"/>
      <c r="DN541" s="85"/>
      <c r="DO541" s="86"/>
      <c r="DP541" s="87"/>
      <c r="DQ541" s="87"/>
      <c r="DR541" s="88"/>
      <c r="DS541" s="88"/>
      <c r="DT541" s="89"/>
      <c r="DU541" s="77">
        <f t="shared" si="3402"/>
        <v>0</v>
      </c>
      <c r="DV541" s="90"/>
      <c r="DW541" s="168"/>
      <c r="DX541" s="92"/>
      <c r="DY541" s="93"/>
      <c r="DZ541" s="94"/>
      <c r="EA541" s="95"/>
      <c r="EB541" s="96"/>
      <c r="EC541" s="97"/>
      <c r="ED541" s="98"/>
      <c r="EE541" s="99"/>
      <c r="EF541" s="79">
        <f t="shared" si="3403"/>
        <v>0</v>
      </c>
      <c r="EG541" s="104"/>
      <c r="EH541" s="92"/>
      <c r="EI541" s="102"/>
      <c r="EJ541" s="5675">
        <f>الاعدادات!$D$7</f>
        <v>2023</v>
      </c>
      <c r="EK541" s="163">
        <f t="shared" si="3406"/>
        <v>0</v>
      </c>
      <c r="EL541" s="164">
        <f t="shared" si="3407"/>
        <v>0</v>
      </c>
      <c r="EM541" s="164">
        <f>BS533+BT533+BU533+BV533+BW533</f>
        <v>0</v>
      </c>
      <c r="EN541" s="165">
        <f>BX533+BY533+BZ533+CA533</f>
        <v>0</v>
      </c>
      <c r="EO541" s="166">
        <f t="shared" si="3408"/>
        <v>0</v>
      </c>
      <c r="EP541" s="164">
        <f t="shared" si="3409"/>
        <v>0</v>
      </c>
      <c r="EQ541" s="164">
        <f>CU533+CV533+CW533+CX533+CY533</f>
        <v>0</v>
      </c>
      <c r="ER541" s="165">
        <f>CZ533+DA533+DB533+DC533</f>
        <v>0</v>
      </c>
      <c r="ES541" s="166">
        <f t="shared" si="3410"/>
        <v>0</v>
      </c>
      <c r="ET541" s="164">
        <f t="shared" si="3411"/>
        <v>0</v>
      </c>
      <c r="EU541" s="164">
        <f>BS540+BT540+BU540+BV540+BW540</f>
        <v>0</v>
      </c>
      <c r="EV541" s="165">
        <f>BX540+BY540+BZ540+CA540</f>
        <v>0</v>
      </c>
      <c r="EW541" s="166">
        <f t="shared" si="3412"/>
        <v>0</v>
      </c>
      <c r="EX541" s="164">
        <f t="shared" si="3413"/>
        <v>0</v>
      </c>
      <c r="EY541" s="164">
        <f>CU540+CV540+CW540+CX540+CY540</f>
        <v>0</v>
      </c>
      <c r="EZ541" s="167">
        <f>CZ540+DA540+DB540+DC540</f>
        <v>0</v>
      </c>
      <c r="FA541" s="166">
        <f t="shared" si="3414"/>
        <v>0</v>
      </c>
      <c r="FB541" s="164">
        <f t="shared" si="3415"/>
        <v>0</v>
      </c>
      <c r="FC541" s="164">
        <f>DW533+DX533+DY533+DZ533+EA533</f>
        <v>0</v>
      </c>
      <c r="FD541" s="167">
        <f>EB533+EC533+ED533+EE533</f>
        <v>0</v>
      </c>
      <c r="FE541" s="166">
        <f t="shared" si="3416"/>
        <v>0</v>
      </c>
      <c r="FF541" s="164">
        <f t="shared" si="3417"/>
        <v>0</v>
      </c>
      <c r="FG541" s="164">
        <f>DW540+DX540+DY540+DZ540+EA540</f>
        <v>0</v>
      </c>
      <c r="FH541" s="167">
        <f>EB540+EC540+ED540+EE540</f>
        <v>0</v>
      </c>
      <c r="FI541" s="837" t="s">
        <v>184</v>
      </c>
      <c r="FJ541" s="169">
        <f>ES544</f>
        <v>0</v>
      </c>
      <c r="FK541" s="169">
        <f t="shared" ref="FK541" si="3421">ET544</f>
        <v>0</v>
      </c>
      <c r="FL541" s="169">
        <f t="shared" ref="FL541" si="3422">EU544</f>
        <v>0</v>
      </c>
      <c r="FM541" s="169">
        <f t="shared" ref="FM541" si="3423">EV544</f>
        <v>0</v>
      </c>
    </row>
    <row r="542" spans="1:174" ht="48" customHeight="1" thickBot="1">
      <c r="A542" s="143"/>
      <c r="B542" s="157"/>
      <c r="C542" s="157"/>
      <c r="D542" s="157"/>
      <c r="E542" s="158"/>
      <c r="F542" s="158"/>
      <c r="G542" s="159"/>
      <c r="H542" s="144"/>
      <c r="I542" s="144"/>
      <c r="J542" s="145"/>
      <c r="K542" s="146"/>
      <c r="L542" s="5675">
        <f>الاعدادات!$D$9</f>
        <v>2025</v>
      </c>
      <c r="M542" s="172"/>
      <c r="N542" s="172"/>
      <c r="O542" s="172"/>
      <c r="P542" s="172"/>
      <c r="Q542" s="172"/>
      <c r="R542" s="172"/>
      <c r="S542" s="172"/>
      <c r="T542" s="172"/>
      <c r="U542" s="172"/>
      <c r="V542" s="172"/>
      <c r="W542" s="172"/>
      <c r="X542" s="172"/>
      <c r="Y542" s="172"/>
      <c r="Z542" s="174"/>
      <c r="AA542" s="172"/>
      <c r="AB542" s="172"/>
      <c r="AC542" s="172"/>
      <c r="AD542" s="172"/>
      <c r="AE542" s="172"/>
      <c r="AF542" s="172"/>
      <c r="AG542" s="172"/>
      <c r="AH542" s="172"/>
      <c r="AI542" s="172"/>
      <c r="AJ542" s="172"/>
      <c r="AK542" s="172"/>
      <c r="AL542" s="172"/>
      <c r="AM542" s="172"/>
      <c r="AN542" s="172"/>
      <c r="AO542" s="172"/>
      <c r="AP542" s="172"/>
      <c r="AQ542" s="172"/>
      <c r="AR542" s="172"/>
      <c r="AS542" s="175"/>
      <c r="AT542" s="172"/>
      <c r="AU542" s="172"/>
      <c r="AV542" s="172"/>
      <c r="AW542" s="172"/>
      <c r="AX542" s="172"/>
      <c r="AY542" s="175"/>
      <c r="AZ542" s="172"/>
      <c r="BA542" s="172"/>
      <c r="BB542" s="2165"/>
      <c r="BC542" s="5683">
        <f>الاعدادات!$D$9</f>
        <v>2025</v>
      </c>
      <c r="BD542" s="82"/>
      <c r="BE542" s="83"/>
      <c r="BF542" s="83"/>
      <c r="BG542" s="84"/>
      <c r="BH542" s="84"/>
      <c r="BI542" s="84"/>
      <c r="BJ542" s="85"/>
      <c r="BK542" s="86"/>
      <c r="BL542" s="87"/>
      <c r="BM542" s="87"/>
      <c r="BN542" s="88"/>
      <c r="BO542" s="88"/>
      <c r="BP542" s="89"/>
      <c r="BQ542" s="77">
        <f t="shared" si="3398"/>
        <v>0</v>
      </c>
      <c r="BR542" s="90"/>
      <c r="BS542" s="91"/>
      <c r="BT542" s="92"/>
      <c r="BU542" s="93"/>
      <c r="BV542" s="94"/>
      <c r="BW542" s="95"/>
      <c r="BX542" s="96"/>
      <c r="BY542" s="97"/>
      <c r="BZ542" s="98"/>
      <c r="CA542" s="99"/>
      <c r="CB542" s="79">
        <f t="shared" si="3399"/>
        <v>0</v>
      </c>
      <c r="CC542" s="104"/>
      <c r="CD542" s="92"/>
      <c r="CE542" s="102"/>
      <c r="CF542" s="82"/>
      <c r="CG542" s="83"/>
      <c r="CH542" s="83"/>
      <c r="CI542" s="84"/>
      <c r="CJ542" s="84"/>
      <c r="CK542" s="84"/>
      <c r="CL542" s="85"/>
      <c r="CM542" s="86"/>
      <c r="CN542" s="87"/>
      <c r="CO542" s="87"/>
      <c r="CP542" s="88"/>
      <c r="CQ542" s="88"/>
      <c r="CR542" s="89"/>
      <c r="CS542" s="77">
        <f t="shared" si="3400"/>
        <v>0</v>
      </c>
      <c r="CT542" s="90"/>
      <c r="CU542" s="168"/>
      <c r="CV542" s="92"/>
      <c r="CW542" s="93"/>
      <c r="CX542" s="94"/>
      <c r="CY542" s="95"/>
      <c r="CZ542" s="96"/>
      <c r="DA542" s="97"/>
      <c r="DB542" s="98"/>
      <c r="DC542" s="99"/>
      <c r="DD542" s="79">
        <f t="shared" si="3401"/>
        <v>0</v>
      </c>
      <c r="DE542" s="104"/>
      <c r="DF542" s="92"/>
      <c r="DG542" s="102"/>
      <c r="DH542" s="82"/>
      <c r="DI542" s="83"/>
      <c r="DJ542" s="83"/>
      <c r="DK542" s="84"/>
      <c r="DL542" s="84"/>
      <c r="DM542" s="84"/>
      <c r="DN542" s="85"/>
      <c r="DO542" s="86"/>
      <c r="DP542" s="87"/>
      <c r="DQ542" s="87"/>
      <c r="DR542" s="88"/>
      <c r="DS542" s="88"/>
      <c r="DT542" s="89"/>
      <c r="DU542" s="77">
        <f t="shared" si="3402"/>
        <v>0</v>
      </c>
      <c r="DV542" s="90"/>
      <c r="DW542" s="168"/>
      <c r="DX542" s="92"/>
      <c r="DY542" s="93"/>
      <c r="DZ542" s="94"/>
      <c r="EA542" s="95"/>
      <c r="EB542" s="96"/>
      <c r="EC542" s="97"/>
      <c r="ED542" s="98"/>
      <c r="EE542" s="99"/>
      <c r="EF542" s="79">
        <f t="shared" si="3403"/>
        <v>0</v>
      </c>
      <c r="EG542" s="104"/>
      <c r="EH542" s="92"/>
      <c r="EI542" s="102"/>
      <c r="EJ542" s="5675">
        <f>الاعدادات!$D$8</f>
        <v>2024</v>
      </c>
      <c r="EK542" s="163">
        <f t="shared" si="3406"/>
        <v>0</v>
      </c>
      <c r="EL542" s="164">
        <f t="shared" si="3407"/>
        <v>0</v>
      </c>
      <c r="EM542" s="164">
        <f>BS534+BT534+BU534+BV534+BW534</f>
        <v>0</v>
      </c>
      <c r="EN542" s="165">
        <f>BX534+BY534+BZ534+CA534</f>
        <v>0</v>
      </c>
      <c r="EO542" s="166">
        <f t="shared" si="3408"/>
        <v>0</v>
      </c>
      <c r="EP542" s="164">
        <f t="shared" si="3409"/>
        <v>0</v>
      </c>
      <c r="EQ542" s="164">
        <f>CU534+CV534+CW534+CX534+CY534</f>
        <v>0</v>
      </c>
      <c r="ER542" s="165">
        <f>CZ534+DA534+DB534+DC534</f>
        <v>0</v>
      </c>
      <c r="ES542" s="166">
        <f t="shared" si="3410"/>
        <v>0</v>
      </c>
      <c r="ET542" s="164">
        <f t="shared" si="3411"/>
        <v>0</v>
      </c>
      <c r="EU542" s="164">
        <f>BS541+BT541+BU541+BV541+BW541</f>
        <v>0</v>
      </c>
      <c r="EV542" s="165">
        <f>BX541+BY541+BZ541+CA541</f>
        <v>0</v>
      </c>
      <c r="EW542" s="166">
        <f t="shared" si="3412"/>
        <v>0</v>
      </c>
      <c r="EX542" s="164">
        <f t="shared" si="3413"/>
        <v>0</v>
      </c>
      <c r="EY542" s="164">
        <f>CU541+CV541+CW541+CX541+CY541</f>
        <v>0</v>
      </c>
      <c r="EZ542" s="167">
        <f>CZ541+DA541+DB541+DC541</f>
        <v>0</v>
      </c>
      <c r="FA542" s="166">
        <f t="shared" si="3414"/>
        <v>0</v>
      </c>
      <c r="FB542" s="164">
        <f t="shared" si="3415"/>
        <v>0</v>
      </c>
      <c r="FC542" s="164">
        <f>DW534+DX534+DY534+DZ534+EA534</f>
        <v>0</v>
      </c>
      <c r="FD542" s="167">
        <f>EB534+EC534+ED534+EE534</f>
        <v>0</v>
      </c>
      <c r="FE542" s="166">
        <f t="shared" si="3416"/>
        <v>0</v>
      </c>
      <c r="FF542" s="164">
        <f t="shared" si="3417"/>
        <v>0</v>
      </c>
      <c r="FG542" s="164">
        <f>DW541+DX541+DY541+DZ541+EA541</f>
        <v>0</v>
      </c>
      <c r="FH542" s="167">
        <f>EB541+EC541+ED541+EE541</f>
        <v>0</v>
      </c>
      <c r="FI542" s="837" t="s">
        <v>185</v>
      </c>
      <c r="FJ542" s="169">
        <f>EW544</f>
        <v>0</v>
      </c>
      <c r="FK542" s="169">
        <f t="shared" ref="FK542" si="3424">EX544</f>
        <v>0</v>
      </c>
      <c r="FL542" s="169">
        <f t="shared" ref="FL542" si="3425">EY544</f>
        <v>0</v>
      </c>
      <c r="FM542" s="169">
        <f t="shared" ref="FM542" si="3426">EZ544</f>
        <v>0</v>
      </c>
    </row>
    <row r="543" spans="1:174" ht="48" customHeight="1" thickBot="1">
      <c r="A543" s="143"/>
      <c r="B543" s="157"/>
      <c r="C543" s="157"/>
      <c r="D543" s="157"/>
      <c r="E543" s="158"/>
      <c r="F543" s="158"/>
      <c r="G543" s="159"/>
      <c r="H543" s="144"/>
      <c r="I543" s="144"/>
      <c r="J543" s="145"/>
      <c r="K543" s="146"/>
      <c r="L543" s="5675">
        <f>الاعدادات!$D$10</f>
        <v>2026</v>
      </c>
      <c r="M543" s="172"/>
      <c r="N543" s="172"/>
      <c r="O543" s="172"/>
      <c r="P543" s="172"/>
      <c r="Q543" s="172"/>
      <c r="R543" s="172"/>
      <c r="S543" s="172"/>
      <c r="T543" s="172"/>
      <c r="U543" s="172"/>
      <c r="V543" s="172"/>
      <c r="W543" s="172"/>
      <c r="X543" s="172"/>
      <c r="Y543" s="172"/>
      <c r="Z543" s="174"/>
      <c r="AA543" s="172"/>
      <c r="AB543" s="172"/>
      <c r="AC543" s="172"/>
      <c r="AD543" s="172"/>
      <c r="AE543" s="172"/>
      <c r="AF543" s="172"/>
      <c r="AG543" s="172"/>
      <c r="AH543" s="172"/>
      <c r="AI543" s="172"/>
      <c r="AJ543" s="172"/>
      <c r="AK543" s="172"/>
      <c r="AL543" s="172"/>
      <c r="AM543" s="172"/>
      <c r="AN543" s="172"/>
      <c r="AO543" s="172"/>
      <c r="AP543" s="172"/>
      <c r="AQ543" s="172"/>
      <c r="AR543" s="172"/>
      <c r="AS543" s="175"/>
      <c r="AT543" s="172"/>
      <c r="AU543" s="172"/>
      <c r="AV543" s="172"/>
      <c r="AW543" s="172"/>
      <c r="AX543" s="172"/>
      <c r="AY543" s="175"/>
      <c r="AZ543" s="172"/>
      <c r="BA543" s="172"/>
      <c r="BB543" s="2165"/>
      <c r="BC543" s="5683">
        <f>الاعدادات!$D$10</f>
        <v>2026</v>
      </c>
      <c r="BD543" s="117"/>
      <c r="BE543" s="118"/>
      <c r="BF543" s="118"/>
      <c r="BG543" s="119"/>
      <c r="BH543" s="119"/>
      <c r="BI543" s="119"/>
      <c r="BJ543" s="120"/>
      <c r="BK543" s="121"/>
      <c r="BL543" s="122"/>
      <c r="BM543" s="122"/>
      <c r="BN543" s="123"/>
      <c r="BO543" s="123"/>
      <c r="BP543" s="124"/>
      <c r="BQ543" s="125">
        <f t="shared" si="3398"/>
        <v>0</v>
      </c>
      <c r="BR543" s="126"/>
      <c r="BS543" s="127"/>
      <c r="BT543" s="128"/>
      <c r="BU543" s="129"/>
      <c r="BV543" s="130"/>
      <c r="BW543" s="131"/>
      <c r="BX543" s="132"/>
      <c r="BY543" s="133"/>
      <c r="BZ543" s="134"/>
      <c r="CA543" s="135"/>
      <c r="CB543" s="136">
        <f t="shared" si="3399"/>
        <v>0</v>
      </c>
      <c r="CC543" s="137"/>
      <c r="CD543" s="128"/>
      <c r="CE543" s="141"/>
      <c r="CF543" s="117"/>
      <c r="CG543" s="118"/>
      <c r="CH543" s="118"/>
      <c r="CI543" s="119"/>
      <c r="CJ543" s="119"/>
      <c r="CK543" s="119"/>
      <c r="CL543" s="120"/>
      <c r="CM543" s="121"/>
      <c r="CN543" s="122"/>
      <c r="CO543" s="122"/>
      <c r="CP543" s="123"/>
      <c r="CQ543" s="123"/>
      <c r="CR543" s="124"/>
      <c r="CS543" s="125">
        <f t="shared" si="3400"/>
        <v>0</v>
      </c>
      <c r="CT543" s="126"/>
      <c r="CU543" s="176"/>
      <c r="CV543" s="128"/>
      <c r="CW543" s="129"/>
      <c r="CX543" s="130"/>
      <c r="CY543" s="131"/>
      <c r="CZ543" s="132"/>
      <c r="DA543" s="133"/>
      <c r="DB543" s="134"/>
      <c r="DC543" s="135"/>
      <c r="DD543" s="136">
        <f t="shared" si="3401"/>
        <v>0</v>
      </c>
      <c r="DE543" s="137"/>
      <c r="DF543" s="128"/>
      <c r="DG543" s="141"/>
      <c r="DH543" s="117"/>
      <c r="DI543" s="118"/>
      <c r="DJ543" s="118"/>
      <c r="DK543" s="119"/>
      <c r="DL543" s="119"/>
      <c r="DM543" s="119"/>
      <c r="DN543" s="120"/>
      <c r="DO543" s="121"/>
      <c r="DP543" s="122"/>
      <c r="DQ543" s="122"/>
      <c r="DR543" s="123"/>
      <c r="DS543" s="123"/>
      <c r="DT543" s="124"/>
      <c r="DU543" s="125">
        <f t="shared" si="3402"/>
        <v>0</v>
      </c>
      <c r="DV543" s="126"/>
      <c r="DW543" s="176"/>
      <c r="DX543" s="128"/>
      <c r="DY543" s="129"/>
      <c r="DZ543" s="130"/>
      <c r="EA543" s="131"/>
      <c r="EB543" s="132"/>
      <c r="EC543" s="133"/>
      <c r="ED543" s="134"/>
      <c r="EE543" s="135"/>
      <c r="EF543" s="136">
        <f t="shared" si="3403"/>
        <v>0</v>
      </c>
      <c r="EG543" s="137"/>
      <c r="EH543" s="128"/>
      <c r="EI543" s="141"/>
      <c r="EJ543" s="5675">
        <f>الاعدادات!$D$9</f>
        <v>2025</v>
      </c>
      <c r="EK543" s="163">
        <f t="shared" si="3406"/>
        <v>0</v>
      </c>
      <c r="EL543" s="164">
        <f t="shared" si="3407"/>
        <v>0</v>
      </c>
      <c r="EM543" s="164">
        <f>BS535+BT535+BU535+BV535+BW535</f>
        <v>0</v>
      </c>
      <c r="EN543" s="165">
        <f>BX535+BY535+BZ535+CA535</f>
        <v>0</v>
      </c>
      <c r="EO543" s="166">
        <f t="shared" si="3408"/>
        <v>0</v>
      </c>
      <c r="EP543" s="164">
        <f t="shared" si="3409"/>
        <v>0</v>
      </c>
      <c r="EQ543" s="164">
        <f>CU535+CV535+CW535+CX535+CY535</f>
        <v>0</v>
      </c>
      <c r="ER543" s="165">
        <f>CZ535+DA535+DB535+DC535</f>
        <v>0</v>
      </c>
      <c r="ES543" s="166">
        <f t="shared" si="3410"/>
        <v>0</v>
      </c>
      <c r="ET543" s="164">
        <f t="shared" si="3411"/>
        <v>0</v>
      </c>
      <c r="EU543" s="164">
        <f>BS542+BT542+BU542+BV542+BW542</f>
        <v>0</v>
      </c>
      <c r="EV543" s="165">
        <f>BX542+BY542+BZ542+CA542</f>
        <v>0</v>
      </c>
      <c r="EW543" s="166">
        <f t="shared" si="3412"/>
        <v>0</v>
      </c>
      <c r="EX543" s="164">
        <f t="shared" si="3413"/>
        <v>0</v>
      </c>
      <c r="EY543" s="164">
        <f>CU542+CV542+CW542+CX542+CY542</f>
        <v>0</v>
      </c>
      <c r="EZ543" s="167">
        <f>CZ542+DA542+DB542+DC542</f>
        <v>0</v>
      </c>
      <c r="FA543" s="166">
        <f t="shared" si="3414"/>
        <v>0</v>
      </c>
      <c r="FB543" s="164">
        <f t="shared" si="3415"/>
        <v>0</v>
      </c>
      <c r="FC543" s="164">
        <f>DW535+DX535+DY535+DZ535+EA535</f>
        <v>0</v>
      </c>
      <c r="FD543" s="167">
        <f>EB535+EC535+ED535+EE535</f>
        <v>0</v>
      </c>
      <c r="FE543" s="166">
        <f t="shared" si="3416"/>
        <v>0</v>
      </c>
      <c r="FF543" s="164">
        <f t="shared" si="3417"/>
        <v>0</v>
      </c>
      <c r="FG543" s="164">
        <f>DW542+DX542+DY542+DZ542+EA542</f>
        <v>0</v>
      </c>
      <c r="FH543" s="167">
        <f>EB542+EC542+ED542+EE542</f>
        <v>0</v>
      </c>
      <c r="FI543" s="837" t="s">
        <v>200</v>
      </c>
      <c r="FJ543" s="169">
        <f>FA544</f>
        <v>0</v>
      </c>
      <c r="FK543" s="169">
        <f t="shared" ref="FK543" si="3427">FB544</f>
        <v>0</v>
      </c>
      <c r="FL543" s="169">
        <f t="shared" ref="FL543" si="3428">FC544</f>
        <v>0</v>
      </c>
      <c r="FM543" s="169">
        <f>FD544</f>
        <v>0</v>
      </c>
    </row>
    <row r="544" spans="1:174" ht="48" customHeight="1" thickBot="1">
      <c r="A544" s="143"/>
      <c r="B544" s="172"/>
      <c r="C544" s="172"/>
      <c r="D544" s="172"/>
      <c r="E544" s="172"/>
      <c r="F544" s="172"/>
      <c r="G544" s="172"/>
      <c r="H544" s="172"/>
      <c r="I544" s="172"/>
      <c r="J544" s="145"/>
      <c r="K544" s="146"/>
      <c r="L544" s="173"/>
      <c r="M544" s="172"/>
      <c r="N544" s="172"/>
      <c r="O544" s="172"/>
      <c r="P544" s="172"/>
      <c r="Q544" s="172"/>
      <c r="R544" s="172"/>
      <c r="S544" s="172"/>
      <c r="T544" s="172"/>
      <c r="U544" s="172"/>
      <c r="V544" s="172"/>
      <c r="W544" s="172"/>
      <c r="X544" s="172"/>
      <c r="Y544" s="172"/>
      <c r="Z544" s="174"/>
      <c r="AA544" s="172"/>
      <c r="AB544" s="172"/>
      <c r="AC544" s="172"/>
      <c r="AD544" s="172"/>
      <c r="AE544" s="172"/>
      <c r="AF544" s="172"/>
      <c r="AG544" s="172"/>
      <c r="AH544" s="172"/>
      <c r="AI544" s="172"/>
      <c r="AJ544" s="172"/>
      <c r="AK544" s="172"/>
      <c r="AL544" s="172"/>
      <c r="AM544" s="172"/>
      <c r="AN544" s="172"/>
      <c r="AO544" s="172"/>
      <c r="AP544" s="172"/>
      <c r="AQ544" s="172"/>
      <c r="AR544" s="172"/>
      <c r="AS544" s="175"/>
      <c r="AT544" s="172"/>
      <c r="AU544" s="172"/>
      <c r="AV544" s="172"/>
      <c r="AW544" s="172"/>
      <c r="AX544" s="172"/>
      <c r="AY544" s="175"/>
      <c r="AZ544" s="172"/>
      <c r="BA544" s="172"/>
      <c r="BB544" s="2165"/>
      <c r="BC544" s="2009" t="s">
        <v>181</v>
      </c>
      <c r="BD544" s="5689">
        <f t="shared" ref="BD544:BP544" si="3429">SUM(BD539:BD543)</f>
        <v>0</v>
      </c>
      <c r="BE544" s="5690">
        <f t="shared" si="3429"/>
        <v>0</v>
      </c>
      <c r="BF544" s="5690">
        <f t="shared" si="3429"/>
        <v>0</v>
      </c>
      <c r="BG544" s="5690">
        <f t="shared" si="3429"/>
        <v>0</v>
      </c>
      <c r="BH544" s="5690">
        <f t="shared" si="3429"/>
        <v>0</v>
      </c>
      <c r="BI544" s="5690">
        <f t="shared" si="3429"/>
        <v>0</v>
      </c>
      <c r="BJ544" s="5690">
        <f t="shared" si="3429"/>
        <v>0</v>
      </c>
      <c r="BK544" s="5690">
        <f t="shared" si="3429"/>
        <v>0</v>
      </c>
      <c r="BL544" s="5690">
        <f t="shared" si="3429"/>
        <v>0</v>
      </c>
      <c r="BM544" s="5690">
        <f t="shared" si="3429"/>
        <v>0</v>
      </c>
      <c r="BN544" s="5690">
        <f t="shared" si="3429"/>
        <v>0</v>
      </c>
      <c r="BO544" s="5690">
        <f t="shared" si="3429"/>
        <v>0</v>
      </c>
      <c r="BP544" s="5690">
        <f t="shared" si="3429"/>
        <v>0</v>
      </c>
      <c r="BQ544" s="5691">
        <f t="shared" si="3398"/>
        <v>0</v>
      </c>
      <c r="BR544" s="5690">
        <f t="shared" ref="BR544:CR544" si="3430">SUM(BR539:BR543)</f>
        <v>0</v>
      </c>
      <c r="BS544" s="5690">
        <f t="shared" si="3430"/>
        <v>0</v>
      </c>
      <c r="BT544" s="5690">
        <f t="shared" si="3430"/>
        <v>0</v>
      </c>
      <c r="BU544" s="5690">
        <f t="shared" si="3430"/>
        <v>0</v>
      </c>
      <c r="BV544" s="5690">
        <f t="shared" si="3430"/>
        <v>0</v>
      </c>
      <c r="BW544" s="5690">
        <f t="shared" si="3430"/>
        <v>0</v>
      </c>
      <c r="BX544" s="5690">
        <f t="shared" si="3430"/>
        <v>0</v>
      </c>
      <c r="BY544" s="5690">
        <f t="shared" si="3430"/>
        <v>0</v>
      </c>
      <c r="BZ544" s="5692">
        <f t="shared" si="3430"/>
        <v>0</v>
      </c>
      <c r="CA544" s="5690">
        <f t="shared" si="3430"/>
        <v>0</v>
      </c>
      <c r="CB544" s="5690">
        <f t="shared" si="3430"/>
        <v>0</v>
      </c>
      <c r="CC544" s="5690">
        <f t="shared" si="3430"/>
        <v>0</v>
      </c>
      <c r="CD544" s="5690">
        <f t="shared" si="3430"/>
        <v>0</v>
      </c>
      <c r="CE544" s="5693">
        <f t="shared" si="3430"/>
        <v>0</v>
      </c>
      <c r="CF544" s="5689">
        <f t="shared" si="3430"/>
        <v>0</v>
      </c>
      <c r="CG544" s="5690">
        <f t="shared" si="3430"/>
        <v>0</v>
      </c>
      <c r="CH544" s="5690">
        <f t="shared" si="3430"/>
        <v>0</v>
      </c>
      <c r="CI544" s="5690">
        <f t="shared" si="3430"/>
        <v>0</v>
      </c>
      <c r="CJ544" s="5690">
        <f t="shared" si="3430"/>
        <v>0</v>
      </c>
      <c r="CK544" s="5690">
        <f t="shared" si="3430"/>
        <v>0</v>
      </c>
      <c r="CL544" s="5690">
        <f t="shared" si="3430"/>
        <v>0</v>
      </c>
      <c r="CM544" s="5690">
        <f t="shared" si="3430"/>
        <v>0</v>
      </c>
      <c r="CN544" s="5690">
        <f t="shared" si="3430"/>
        <v>0</v>
      </c>
      <c r="CO544" s="5690">
        <f t="shared" si="3430"/>
        <v>0</v>
      </c>
      <c r="CP544" s="5690">
        <f t="shared" si="3430"/>
        <v>0</v>
      </c>
      <c r="CQ544" s="5690">
        <f t="shared" si="3430"/>
        <v>0</v>
      </c>
      <c r="CR544" s="5690">
        <f t="shared" si="3430"/>
        <v>0</v>
      </c>
      <c r="CS544" s="5691">
        <f t="shared" si="3400"/>
        <v>0</v>
      </c>
      <c r="CT544" s="5690">
        <f t="shared" ref="CT544:DT544" si="3431">SUM(CT539:CT543)</f>
        <v>0</v>
      </c>
      <c r="CU544" s="5690">
        <f t="shared" si="3431"/>
        <v>0</v>
      </c>
      <c r="CV544" s="5690">
        <f t="shared" si="3431"/>
        <v>0</v>
      </c>
      <c r="CW544" s="5690">
        <f t="shared" si="3431"/>
        <v>0</v>
      </c>
      <c r="CX544" s="5690">
        <f t="shared" si="3431"/>
        <v>0</v>
      </c>
      <c r="CY544" s="5690">
        <f t="shared" si="3431"/>
        <v>0</v>
      </c>
      <c r="CZ544" s="5690">
        <f t="shared" si="3431"/>
        <v>0</v>
      </c>
      <c r="DA544" s="5690">
        <f t="shared" si="3431"/>
        <v>0</v>
      </c>
      <c r="DB544" s="5692">
        <f t="shared" si="3431"/>
        <v>0</v>
      </c>
      <c r="DC544" s="5690">
        <f t="shared" si="3431"/>
        <v>0</v>
      </c>
      <c r="DD544" s="5690">
        <f t="shared" si="3431"/>
        <v>0</v>
      </c>
      <c r="DE544" s="5690">
        <f t="shared" si="3431"/>
        <v>0</v>
      </c>
      <c r="DF544" s="5690">
        <f t="shared" si="3431"/>
        <v>0</v>
      </c>
      <c r="DG544" s="5693">
        <f t="shared" si="3431"/>
        <v>0</v>
      </c>
      <c r="DH544" s="5689">
        <f t="shared" si="3431"/>
        <v>0</v>
      </c>
      <c r="DI544" s="5690">
        <f t="shared" si="3431"/>
        <v>0</v>
      </c>
      <c r="DJ544" s="5690">
        <f t="shared" si="3431"/>
        <v>0</v>
      </c>
      <c r="DK544" s="5690">
        <f t="shared" si="3431"/>
        <v>0</v>
      </c>
      <c r="DL544" s="5690">
        <f t="shared" si="3431"/>
        <v>0</v>
      </c>
      <c r="DM544" s="5690">
        <f t="shared" si="3431"/>
        <v>0</v>
      </c>
      <c r="DN544" s="5690">
        <f t="shared" si="3431"/>
        <v>0</v>
      </c>
      <c r="DO544" s="5690">
        <f t="shared" si="3431"/>
        <v>0</v>
      </c>
      <c r="DP544" s="5690">
        <f t="shared" si="3431"/>
        <v>0</v>
      </c>
      <c r="DQ544" s="5690">
        <f t="shared" si="3431"/>
        <v>0</v>
      </c>
      <c r="DR544" s="5690">
        <f t="shared" si="3431"/>
        <v>0</v>
      </c>
      <c r="DS544" s="5690">
        <f t="shared" si="3431"/>
        <v>0</v>
      </c>
      <c r="DT544" s="5690">
        <f t="shared" si="3431"/>
        <v>0</v>
      </c>
      <c r="DU544" s="5691">
        <f t="shared" si="3402"/>
        <v>0</v>
      </c>
      <c r="DV544" s="5690">
        <f t="shared" ref="DV544:EI544" si="3432">SUM(DV539:DV543)</f>
        <v>0</v>
      </c>
      <c r="DW544" s="5690">
        <f t="shared" si="3432"/>
        <v>0</v>
      </c>
      <c r="DX544" s="5690">
        <f t="shared" si="3432"/>
        <v>0</v>
      </c>
      <c r="DY544" s="5690">
        <f t="shared" si="3432"/>
        <v>0</v>
      </c>
      <c r="DZ544" s="5690">
        <f t="shared" si="3432"/>
        <v>0</v>
      </c>
      <c r="EA544" s="5690">
        <f t="shared" si="3432"/>
        <v>0</v>
      </c>
      <c r="EB544" s="5690">
        <f t="shared" si="3432"/>
        <v>0</v>
      </c>
      <c r="EC544" s="5690">
        <f t="shared" si="3432"/>
        <v>0</v>
      </c>
      <c r="ED544" s="5692">
        <f t="shared" si="3432"/>
        <v>0</v>
      </c>
      <c r="EE544" s="5690">
        <f t="shared" si="3432"/>
        <v>0</v>
      </c>
      <c r="EF544" s="5690">
        <f t="shared" si="3432"/>
        <v>0</v>
      </c>
      <c r="EG544" s="5690">
        <f t="shared" si="3432"/>
        <v>0</v>
      </c>
      <c r="EH544" s="5690">
        <f t="shared" si="3432"/>
        <v>0</v>
      </c>
      <c r="EI544" s="5693">
        <f t="shared" si="3432"/>
        <v>0</v>
      </c>
      <c r="EJ544" s="5675">
        <f>الاعدادات!$D$10</f>
        <v>2026</v>
      </c>
      <c r="EK544" s="163">
        <f t="shared" si="3406"/>
        <v>0</v>
      </c>
      <c r="EL544" s="164">
        <f t="shared" si="3407"/>
        <v>0</v>
      </c>
      <c r="EM544" s="164">
        <f>BS536+BT536+BU536+BV536+BW536</f>
        <v>0</v>
      </c>
      <c r="EN544" s="165">
        <f>BX536+BY536+BZ536+CA536</f>
        <v>0</v>
      </c>
      <c r="EO544" s="166">
        <f t="shared" si="3408"/>
        <v>0</v>
      </c>
      <c r="EP544" s="164">
        <f t="shared" si="3409"/>
        <v>0</v>
      </c>
      <c r="EQ544" s="164">
        <f>CU536+CV536+CW536+CX536+CY536</f>
        <v>0</v>
      </c>
      <c r="ER544" s="165">
        <f>CZ536+DA536+DB536+DC536</f>
        <v>0</v>
      </c>
      <c r="ES544" s="166">
        <f t="shared" si="3410"/>
        <v>0</v>
      </c>
      <c r="ET544" s="164">
        <f t="shared" si="3411"/>
        <v>0</v>
      </c>
      <c r="EU544" s="164">
        <f>BS543+BT543+BU543+BV543+BW543</f>
        <v>0</v>
      </c>
      <c r="EV544" s="165">
        <f>BX543+BY543+BZ543+CA543</f>
        <v>0</v>
      </c>
      <c r="EW544" s="166">
        <f t="shared" si="3412"/>
        <v>0</v>
      </c>
      <c r="EX544" s="164">
        <f t="shared" si="3413"/>
        <v>0</v>
      </c>
      <c r="EY544" s="164">
        <f>CU543+CV543+CW543+CX543+CY543</f>
        <v>0</v>
      </c>
      <c r="EZ544" s="167">
        <f>CZ543+DA543+DB543+DC543</f>
        <v>0</v>
      </c>
      <c r="FA544" s="166">
        <f t="shared" si="3414"/>
        <v>0</v>
      </c>
      <c r="FB544" s="164">
        <f t="shared" si="3415"/>
        <v>0</v>
      </c>
      <c r="FC544" s="164">
        <f>DW536+DX536+DY536+DZ536+EA536</f>
        <v>0</v>
      </c>
      <c r="FD544" s="167">
        <f>EB536+EC536+ED536+EE536</f>
        <v>0</v>
      </c>
      <c r="FE544" s="166">
        <f t="shared" si="3416"/>
        <v>0</v>
      </c>
      <c r="FF544" s="164">
        <f t="shared" si="3417"/>
        <v>0</v>
      </c>
      <c r="FG544" s="164">
        <f>DW543+DX543+DY543+DZ543+EA543</f>
        <v>0</v>
      </c>
      <c r="FH544" s="167">
        <f>EB543+EC543+ED543+EE543</f>
        <v>0</v>
      </c>
      <c r="FI544" s="837" t="s">
        <v>597</v>
      </c>
      <c r="FJ544" s="169">
        <f>FE544</f>
        <v>0</v>
      </c>
      <c r="FK544" s="169">
        <f t="shared" ref="FK544" si="3433">FF544</f>
        <v>0</v>
      </c>
      <c r="FL544" s="169">
        <f t="shared" ref="FL544" si="3434">FG544</f>
        <v>0</v>
      </c>
      <c r="FM544" s="169">
        <f t="shared" ref="FM544" si="3435">FH544</f>
        <v>0</v>
      </c>
    </row>
    <row r="545" spans="1:174" ht="48" customHeight="1" thickBot="1">
      <c r="A545" s="2527"/>
      <c r="B545" s="2527"/>
      <c r="C545" s="2527"/>
      <c r="D545" s="2527"/>
      <c r="E545" s="2527"/>
      <c r="F545" s="2527"/>
      <c r="G545" s="2527"/>
      <c r="H545" s="2527"/>
      <c r="I545" s="2527"/>
      <c r="J545" s="2527"/>
      <c r="K545" s="2527"/>
      <c r="L545" s="2527"/>
      <c r="M545" s="2527"/>
      <c r="N545" s="2527"/>
      <c r="O545" s="2527"/>
      <c r="P545" s="2527"/>
      <c r="Q545" s="2527"/>
      <c r="R545" s="2527"/>
      <c r="S545" s="2527"/>
      <c r="T545" s="2527"/>
      <c r="U545" s="2527"/>
      <c r="V545" s="2527"/>
      <c r="W545" s="2527"/>
      <c r="X545" s="2527"/>
      <c r="Y545" s="2527"/>
      <c r="Z545" s="2527"/>
      <c r="AA545" s="2527"/>
      <c r="AB545" s="2527"/>
      <c r="AC545" s="2527"/>
      <c r="AD545" s="2527"/>
      <c r="AE545" s="2527"/>
      <c r="AF545" s="2527"/>
      <c r="AG545" s="2527"/>
      <c r="AH545" s="2527"/>
      <c r="AI545" s="2527"/>
      <c r="AJ545" s="2527"/>
      <c r="AK545" s="2527"/>
      <c r="AL545" s="2527"/>
      <c r="AM545" s="2527"/>
      <c r="AN545" s="2527"/>
      <c r="AO545" s="2527"/>
      <c r="AP545" s="2527"/>
      <c r="AQ545" s="2527"/>
      <c r="AR545" s="2527"/>
      <c r="AS545" s="2527"/>
      <c r="AT545" s="2527"/>
      <c r="AU545" s="2527"/>
      <c r="AV545" s="2527"/>
      <c r="AW545" s="2527"/>
      <c r="AX545" s="2527"/>
      <c r="AY545" s="2527"/>
      <c r="AZ545" s="2527"/>
      <c r="BA545" s="2527"/>
      <c r="BB545" s="2527"/>
      <c r="BC545" s="2527"/>
      <c r="BD545" s="2528"/>
      <c r="BE545" s="2527"/>
      <c r="BF545" s="2527"/>
      <c r="BG545" s="2527"/>
      <c r="BH545" s="2527"/>
      <c r="BI545" s="2527"/>
      <c r="BJ545" s="2527"/>
      <c r="BK545" s="2527"/>
      <c r="BL545" s="2527"/>
      <c r="BM545" s="2527"/>
      <c r="BN545" s="2527"/>
      <c r="BO545" s="2527"/>
      <c r="BP545" s="2527"/>
      <c r="BQ545" s="2527"/>
      <c r="BR545" s="2527"/>
      <c r="BS545" s="2527"/>
      <c r="BT545" s="2527"/>
      <c r="BU545" s="2527"/>
      <c r="BV545" s="2527"/>
      <c r="BW545" s="2527"/>
      <c r="BX545" s="2527"/>
      <c r="BY545" s="2527"/>
      <c r="BZ545" s="2527"/>
      <c r="CA545" s="2527"/>
      <c r="CB545" s="2527"/>
      <c r="CC545" s="2527"/>
      <c r="CD545" s="2527"/>
      <c r="CE545" s="2527"/>
      <c r="CF545" s="2528"/>
      <c r="CG545" s="2527"/>
      <c r="CH545" s="2527"/>
      <c r="CI545" s="2527"/>
      <c r="CJ545" s="2527"/>
      <c r="CK545" s="2527"/>
      <c r="CL545" s="2527"/>
      <c r="CM545" s="2527"/>
      <c r="CN545" s="2527"/>
      <c r="CO545" s="2527"/>
      <c r="CP545" s="2527"/>
      <c r="CQ545" s="2527"/>
      <c r="CR545" s="2527"/>
      <c r="CS545" s="2527"/>
      <c r="CT545" s="2527"/>
      <c r="CU545" s="2527"/>
      <c r="CV545" s="2527"/>
      <c r="CW545" s="2527"/>
      <c r="CX545" s="2527"/>
      <c r="CY545" s="2527"/>
      <c r="CZ545" s="2527"/>
      <c r="DA545" s="2527"/>
      <c r="DB545" s="2527"/>
      <c r="DC545" s="2527"/>
      <c r="DD545" s="2527"/>
      <c r="DE545" s="2527"/>
      <c r="DF545" s="2527"/>
      <c r="DG545" s="2527"/>
      <c r="DH545" s="2528"/>
      <c r="DI545" s="2527"/>
      <c r="DJ545" s="2527"/>
      <c r="DK545" s="2527"/>
      <c r="DL545" s="2527"/>
      <c r="DM545" s="2527"/>
      <c r="DN545" s="2527"/>
      <c r="DO545" s="2527"/>
      <c r="DP545" s="2527"/>
      <c r="DQ545" s="2527"/>
      <c r="DR545" s="2527"/>
      <c r="DS545" s="2527"/>
      <c r="DT545" s="2527"/>
      <c r="DU545" s="2527"/>
      <c r="DV545" s="2527"/>
      <c r="DW545" s="2527"/>
      <c r="DX545" s="2527"/>
      <c r="DY545" s="2527"/>
      <c r="DZ545" s="2527"/>
      <c r="EA545" s="2527"/>
      <c r="EB545" s="2527"/>
      <c r="EC545" s="2527"/>
      <c r="ED545" s="2527"/>
      <c r="EE545" s="2527"/>
      <c r="EF545" s="2527"/>
      <c r="EG545" s="2527"/>
      <c r="EH545" s="2527"/>
      <c r="EI545" s="2527"/>
      <c r="EJ545" s="2527"/>
      <c r="EK545" s="5688">
        <f>SUM(EK540:EK544)</f>
        <v>0</v>
      </c>
      <c r="EL545" s="5688">
        <f t="shared" ref="EL545:FH545" si="3436">SUM(EL540:EL544)</f>
        <v>0</v>
      </c>
      <c r="EM545" s="5688">
        <f t="shared" si="3436"/>
        <v>0</v>
      </c>
      <c r="EN545" s="5688">
        <f t="shared" si="3436"/>
        <v>0</v>
      </c>
      <c r="EO545" s="5688">
        <f t="shared" si="3436"/>
        <v>0</v>
      </c>
      <c r="EP545" s="5688">
        <f t="shared" si="3436"/>
        <v>0</v>
      </c>
      <c r="EQ545" s="5688">
        <f t="shared" si="3436"/>
        <v>0</v>
      </c>
      <c r="ER545" s="5688">
        <f t="shared" si="3436"/>
        <v>0</v>
      </c>
      <c r="ES545" s="5688">
        <f t="shared" si="3436"/>
        <v>0</v>
      </c>
      <c r="ET545" s="5688">
        <f t="shared" si="3436"/>
        <v>0</v>
      </c>
      <c r="EU545" s="5688">
        <f t="shared" si="3436"/>
        <v>0</v>
      </c>
      <c r="EV545" s="5688">
        <f t="shared" si="3436"/>
        <v>0</v>
      </c>
      <c r="EW545" s="5688">
        <f t="shared" si="3436"/>
        <v>0</v>
      </c>
      <c r="EX545" s="5688">
        <f t="shared" si="3436"/>
        <v>0</v>
      </c>
      <c r="EY545" s="5688">
        <f t="shared" si="3436"/>
        <v>0</v>
      </c>
      <c r="EZ545" s="5688">
        <f t="shared" si="3436"/>
        <v>0</v>
      </c>
      <c r="FA545" s="5688">
        <f t="shared" si="3436"/>
        <v>0</v>
      </c>
      <c r="FB545" s="5688">
        <f t="shared" si="3436"/>
        <v>0</v>
      </c>
      <c r="FC545" s="5688">
        <f t="shared" si="3436"/>
        <v>0</v>
      </c>
      <c r="FD545" s="5688">
        <f t="shared" si="3436"/>
        <v>0</v>
      </c>
      <c r="FE545" s="5688">
        <f t="shared" si="3436"/>
        <v>0</v>
      </c>
      <c r="FF545" s="5688">
        <f t="shared" si="3436"/>
        <v>0</v>
      </c>
      <c r="FG545" s="5688">
        <f t="shared" si="3436"/>
        <v>0</v>
      </c>
      <c r="FH545" s="5688">
        <f t="shared" si="3436"/>
        <v>0</v>
      </c>
      <c r="FI545" s="2527"/>
      <c r="FJ545" s="2527"/>
      <c r="FK545" s="2527"/>
      <c r="FL545" s="2527"/>
      <c r="FM545" s="2527"/>
    </row>
    <row r="546" spans="1:174" ht="48" customHeight="1" thickBot="1">
      <c r="A546" s="6227" t="s">
        <v>1143</v>
      </c>
      <c r="B546" s="6230" t="str" cm="1">
        <f t="array" ref="B546">_xlfn.XLOOKUP(1, (INDEX(التشكيل_القديم!$L$5:$S$49, ,6)=$A546) * (INDEX(التشكيل_القديم!$L$5:$S$49, ,7)="رئيس الدائرة"), INDEX(التشكيل_القديم!$L$5:$S$49, ,2))</f>
        <v>محمود حسن شحاتة محمد</v>
      </c>
      <c r="C546" s="6230"/>
      <c r="D546" s="6230"/>
      <c r="E546" s="6230"/>
      <c r="F546" s="6230"/>
      <c r="G546" s="6230"/>
      <c r="H546" s="5676" cm="1">
        <f t="array" ref="H546">_xlfn.XLOOKUP(1, (INDEX(التشكيل_القديم!$L$5:$S$49, ,6)=$A546) * (INDEX(التشكيل_القديم!$L$5:$S$49, ,7)="رئيس الدائرة"), INDEX(التشكيل_القديم!$L$5:$S$49, ,3))</f>
        <v>1394</v>
      </c>
      <c r="I546" s="2171" t="str" cm="1">
        <f t="array" ref="I546">_xlfn.XLOOKUP(1, (INDEX(التشكيل_القديم!$L$5:$S$49, ,6)=$A546) * (INDEX(التشكيل_القديم!$L$5:$S$49, ,7)="رئيس الدائرة"), INDEX(التشكيل_القديم!$L$5:$S$49, ,4))</f>
        <v>أ</v>
      </c>
      <c r="J546" s="6231" t="s">
        <v>53</v>
      </c>
      <c r="K546" s="6234" t="s">
        <v>66</v>
      </c>
      <c r="L546" s="5567" t="s">
        <v>1209</v>
      </c>
      <c r="M546" s="5567"/>
      <c r="N546" s="6156" t="s">
        <v>1174</v>
      </c>
      <c r="O546" s="6157"/>
      <c r="P546" s="6157"/>
      <c r="Q546" s="6157"/>
      <c r="R546" s="6157"/>
      <c r="S546" s="6157"/>
      <c r="T546" s="6157"/>
      <c r="U546" s="6157"/>
      <c r="V546" s="6157"/>
      <c r="W546" s="6157"/>
      <c r="X546" s="6157"/>
      <c r="Y546" s="6157"/>
      <c r="Z546" s="6157"/>
      <c r="AA546" s="6157"/>
      <c r="AB546" s="6157"/>
      <c r="AC546" s="6157"/>
      <c r="AD546" s="6157"/>
      <c r="AE546" s="6157"/>
      <c r="AF546" s="6157"/>
      <c r="AG546" s="6157"/>
      <c r="AH546" s="6157"/>
      <c r="AI546" s="6157"/>
      <c r="AJ546" s="6157"/>
      <c r="AK546" s="6157"/>
      <c r="AL546" s="6157"/>
      <c r="AM546" s="6157"/>
      <c r="AN546" s="6157"/>
      <c r="AO546" s="6157"/>
      <c r="AP546" s="6157"/>
      <c r="AQ546" s="6157"/>
      <c r="AR546" s="6157"/>
      <c r="AS546" s="6157"/>
      <c r="AT546" s="6157"/>
      <c r="AU546" s="6157"/>
      <c r="AV546" s="6157"/>
      <c r="AW546" s="6157"/>
      <c r="AX546" s="6157"/>
      <c r="AY546" s="6157"/>
      <c r="AZ546" s="6157"/>
      <c r="BA546" s="6158"/>
      <c r="BB546" s="2158" t="s">
        <v>176</v>
      </c>
      <c r="BC546" s="2526"/>
      <c r="BD546" s="5652">
        <f>_xlfn.XLOOKUP(B546,التشكيل_القديم!$M$5:$M$39,التشكيل_القديم!$L$5:$L$39,0,0)</f>
        <v>28</v>
      </c>
      <c r="BE546" s="6210" t="str">
        <f xml:space="preserve"> "(" &amp;BD546&amp;")                 " &amp;"رئيس الدائرة  /  "  &amp;B546</f>
        <v>(28)                 رئيس الدائرة  /  محمود حسن شحاتة محمد</v>
      </c>
      <c r="BF546" s="6210"/>
      <c r="BG546" s="6210"/>
      <c r="BH546" s="6210"/>
      <c r="BI546" s="6210"/>
      <c r="BJ546" s="6210"/>
      <c r="BK546" s="6210"/>
      <c r="BL546" s="6210"/>
      <c r="BM546" s="6210"/>
      <c r="BN546" s="6210"/>
      <c r="BO546" s="6210"/>
      <c r="BP546" s="6210"/>
      <c r="BQ546" s="6210"/>
      <c r="BR546" s="6210"/>
      <c r="BS546" s="6210"/>
      <c r="BT546" s="6210"/>
      <c r="BU546" s="6210"/>
      <c r="BV546" s="6210"/>
      <c r="BW546" s="6210"/>
      <c r="BX546" s="6210"/>
      <c r="BY546" s="6210"/>
      <c r="BZ546" s="6210"/>
      <c r="CA546" s="6210"/>
      <c r="CB546" s="6210"/>
      <c r="CC546" s="6210"/>
      <c r="CD546" s="6210"/>
      <c r="CE546" s="6211"/>
      <c r="CF546" s="5653">
        <f>_xlfn.XLOOKUP(B547,التشكيل_القديم!$M$5:$M$39,التشكيل_القديم!$L$5:$L$39,0,0)</f>
        <v>0</v>
      </c>
      <c r="CG546" s="6341" t="str">
        <f>"(2)             "&amp; "عضو يمين الدائرة  /  "  &amp;B547</f>
        <v>(2)             عضو يمين الدائرة  /  مروه إيهاب سيد حافظ</v>
      </c>
      <c r="CH546" s="6210"/>
      <c r="CI546" s="6210"/>
      <c r="CJ546" s="6210"/>
      <c r="CK546" s="6210"/>
      <c r="CL546" s="6210"/>
      <c r="CM546" s="6210"/>
      <c r="CN546" s="6210"/>
      <c r="CO546" s="6210"/>
      <c r="CP546" s="6210"/>
      <c r="CQ546" s="6210"/>
      <c r="CR546" s="6210"/>
      <c r="CS546" s="6210"/>
      <c r="CT546" s="6210"/>
      <c r="CU546" s="6210"/>
      <c r="CV546" s="6210"/>
      <c r="CW546" s="6210"/>
      <c r="CX546" s="6210"/>
      <c r="CY546" s="6210"/>
      <c r="CZ546" s="6210"/>
      <c r="DA546" s="6210"/>
      <c r="DB546" s="6210"/>
      <c r="DC546" s="6210"/>
      <c r="DD546" s="6210"/>
      <c r="DE546" s="6210"/>
      <c r="DF546" s="6210"/>
      <c r="DG546" s="6211"/>
      <c r="DH546" s="5653">
        <f>_xlfn.XLOOKUP(B550,التشكيل_القديم!$M$5:$M$39,التشكيل_القديم!$L$5:$L$39,0,0)</f>
        <v>0</v>
      </c>
      <c r="DI546" s="6210" t="str">
        <f>IF(B550&lt;&gt;"","(5)             "&amp;"عضو يسار يسار اليسار الدائرة /  "&amp;B550,"لا يوجد عضو خامس")</f>
        <v>لا يوجد عضو خامس</v>
      </c>
      <c r="DJ546" s="6210"/>
      <c r="DK546" s="6210"/>
      <c r="DL546" s="6210"/>
      <c r="DM546" s="6210"/>
      <c r="DN546" s="6210"/>
      <c r="DO546" s="6210"/>
      <c r="DP546" s="6210"/>
      <c r="DQ546" s="6210"/>
      <c r="DR546" s="6210"/>
      <c r="DS546" s="6210"/>
      <c r="DT546" s="6210"/>
      <c r="DU546" s="6210"/>
      <c r="DV546" s="6210"/>
      <c r="DW546" s="6210"/>
      <c r="DX546" s="6210"/>
      <c r="DY546" s="6210"/>
      <c r="DZ546" s="6210"/>
      <c r="EA546" s="6210"/>
      <c r="EB546" s="6210"/>
      <c r="EC546" s="6210"/>
      <c r="ED546" s="6210"/>
      <c r="EE546" s="6210"/>
      <c r="EF546" s="6210"/>
      <c r="EG546" s="6210"/>
      <c r="EH546" s="6210"/>
      <c r="EI546" s="6210"/>
      <c r="EJ546" s="2024"/>
      <c r="EK546" s="5654" t="str">
        <f>الاعدادات!$F$5</f>
        <v>أغسطس</v>
      </c>
      <c r="EL546" s="5655" t="str">
        <f>الاعدادات!$F$6</f>
        <v>سبتمبر</v>
      </c>
      <c r="EM546" s="5655" t="str">
        <f>الاعدادات!$F$7</f>
        <v>أكتوبر</v>
      </c>
      <c r="EN546" s="2010" t="s">
        <v>106</v>
      </c>
      <c r="EO546" s="5654" t="str">
        <f>الاعدادات!$F$5</f>
        <v>أغسطس</v>
      </c>
      <c r="EP546" s="5655" t="str">
        <f>الاعدادات!$F$6</f>
        <v>سبتمبر</v>
      </c>
      <c r="EQ546" s="5655" t="str">
        <f>الاعدادات!$F$7</f>
        <v>أكتوبر</v>
      </c>
      <c r="ER546" s="2010" t="s">
        <v>106</v>
      </c>
      <c r="ES546" s="5654" t="str">
        <f>الاعدادات!$F$5</f>
        <v>أغسطس</v>
      </c>
      <c r="ET546" s="5655" t="str">
        <f>الاعدادات!$F$6</f>
        <v>سبتمبر</v>
      </c>
      <c r="EU546" s="5655" t="str">
        <f>الاعدادات!$F$7</f>
        <v>أكتوبر</v>
      </c>
      <c r="EV546" s="2010" t="s">
        <v>106</v>
      </c>
      <c r="EW546" s="5654" t="str">
        <f>الاعدادات!$F$5</f>
        <v>أغسطس</v>
      </c>
      <c r="EX546" s="5655" t="str">
        <f>الاعدادات!$F$6</f>
        <v>سبتمبر</v>
      </c>
      <c r="EY546" s="2010" t="s">
        <v>106</v>
      </c>
      <c r="EZ546" s="5654" t="str">
        <f>الاعدادات!$F$5</f>
        <v>أغسطس</v>
      </c>
      <c r="FA546" s="5655" t="str">
        <f>الاعدادات!$F$6</f>
        <v>سبتمبر</v>
      </c>
      <c r="FB546" s="5655" t="str">
        <f>الاعدادات!$F$7</f>
        <v>أكتوبر</v>
      </c>
      <c r="FC546" s="2010" t="s">
        <v>106</v>
      </c>
      <c r="FD546" s="5654" t="str">
        <f>الاعدادات!$F$5</f>
        <v>أغسطس</v>
      </c>
      <c r="FE546" s="5655" t="str">
        <f>الاعدادات!$F$6</f>
        <v>سبتمبر</v>
      </c>
      <c r="FF546" s="5655" t="str">
        <f>الاعدادات!$F$7</f>
        <v>أكتوبر</v>
      </c>
      <c r="FG546" s="2010" t="s">
        <v>106</v>
      </c>
      <c r="FK546" s="5654" t="str">
        <f>الاعدادات!$F$5</f>
        <v>أغسطس</v>
      </c>
      <c r="FL546" s="5655" t="str">
        <f>الاعدادات!$F$6</f>
        <v>سبتمبر</v>
      </c>
      <c r="FM546" s="5655" t="str">
        <f>الاعدادات!$F$7</f>
        <v>أكتوبر</v>
      </c>
      <c r="FN546" s="2010" t="s">
        <v>106</v>
      </c>
      <c r="FO546" s="5654" t="str">
        <f>الاعدادات!$F$5</f>
        <v>أغسطس</v>
      </c>
      <c r="FP546" s="5655" t="str">
        <f>الاعدادات!$F$6</f>
        <v>سبتمبر</v>
      </c>
      <c r="FQ546" s="5655" t="str">
        <f>الاعدادات!$F$7</f>
        <v>أكتوبر</v>
      </c>
      <c r="FR546" s="2010" t="s">
        <v>106</v>
      </c>
    </row>
    <row r="547" spans="1:174" ht="48" customHeight="1" thickBot="1">
      <c r="A547" s="6228"/>
      <c r="B547" s="6250" t="str" cm="1">
        <f t="array" ref="B547">_xlfn.XLOOKUP(1, (INDEX(التشكيل_القديم!$L$5:$S$49, ,6)=$A546) * (INDEX(التشكيل_القديم!$L$5:$S$49, ,7)="عضو يمين"), INDEX(التشكيل_القديم!$L$5:$S$49, ,2))</f>
        <v>مروه إيهاب سيد حافظ</v>
      </c>
      <c r="C547" s="6250"/>
      <c r="D547" s="6250"/>
      <c r="E547" s="6250"/>
      <c r="F547" s="6250"/>
      <c r="G547" s="6250"/>
      <c r="H547" s="2170" cm="1">
        <f t="array" ref="H547">_xlfn.XLOOKUP(1, (INDEX(التشكيل_القديم!$L$5:$S$49, ,6)=$A546) * (INDEX(التشكيل_القديم!$L$5:$S$49, ,7)="عضو يمين"), INDEX(التشكيل_القديم!$L$5:$S$49, ,3))</f>
        <v>0</v>
      </c>
      <c r="I547" s="2171" t="str" cm="1">
        <f t="array" ref="I547">_xlfn.XLOOKUP(1, (INDEX(التشكيل_القديم!$L$5:$S$49, ,6)=$A546) * (INDEX(التشكيل_القديم!$L$5:$S$49, ,7)="عضو يمين"), INDEX(التشكيل_القديم!$L$5:$S$49, ,4))</f>
        <v>ب</v>
      </c>
      <c r="J547" s="6232"/>
      <c r="K547" s="6235"/>
      <c r="L547" s="5677" t="str">
        <f>الاعدادات!$D$6</f>
        <v>2022 وما قبلها</v>
      </c>
      <c r="M547" s="2012">
        <v>0</v>
      </c>
      <c r="N547" s="2003"/>
      <c r="O547" s="2003"/>
      <c r="P547" s="2003"/>
      <c r="Q547" s="2003"/>
      <c r="R547" s="2003"/>
      <c r="S547" s="2003"/>
      <c r="T547" s="2003"/>
      <c r="U547" s="2003"/>
      <c r="V547" s="2003"/>
      <c r="W547" s="2003"/>
      <c r="X547" s="2003"/>
      <c r="Y547" s="2017"/>
      <c r="Z547" s="5678">
        <f>Y547+X547+U547+T547+S547+R547+Q547+P547+O547+N547+M547-W547</f>
        <v>0</v>
      </c>
      <c r="AA547" s="2021"/>
      <c r="AB547" s="2005"/>
      <c r="AC547" s="5656">
        <f>SUM(BD547:BJ547,CF547:CL547,BD554:BJ554,CF554:CL554,DH547:DN547,DH554:DN554)</f>
        <v>0</v>
      </c>
      <c r="AD547" s="5656">
        <f>SUM(BK547:BO547,CM547:CQ547,BK554:BO554,CM554:CQ554,DO547:DS547,DO554:DS554)</f>
        <v>0</v>
      </c>
      <c r="AE547" s="5656">
        <f>BP547+CR547+BP554+CR554+DT547+DT554</f>
        <v>0</v>
      </c>
      <c r="AF547" s="5657">
        <f t="shared" ref="AF547:AF551" si="3437">AE547+AD547+AC547</f>
        <v>0</v>
      </c>
      <c r="AG547" s="5656">
        <f t="shared" ref="AG547:AG551" si="3438">BR547+CT547+BR554+CT554+DV547+DV554</f>
        <v>0</v>
      </c>
      <c r="AH547" s="5658">
        <f>BS547+CU547+BS554+CU554+DW547+DW554</f>
        <v>0</v>
      </c>
      <c r="AI547" s="5656">
        <f t="shared" ref="AI547:AI551" si="3439">BT547+CV547+BT554+CV554+DX547+DX554</f>
        <v>0</v>
      </c>
      <c r="AJ547" s="5656">
        <f t="shared" ref="AJ547:AJ551" si="3440">BU547+CW547+BU554+CW554+DY547+DY554</f>
        <v>0</v>
      </c>
      <c r="AK547" s="5656">
        <f t="shared" ref="AK547:AK551" si="3441">BV547+CX547+BV554+CX554+DZ547+DZ554</f>
        <v>0</v>
      </c>
      <c r="AL547" s="5656">
        <f t="shared" ref="AL547:AL551" si="3442">BW547+CY547+BW554+CY554+EA547+EA554</f>
        <v>0</v>
      </c>
      <c r="AM547" s="5657">
        <f t="shared" ref="AM547:AM551" si="3443">AL547+AK547+AJ547+AI547+AH547</f>
        <v>0</v>
      </c>
      <c r="AN547" s="5659">
        <f>BX547+CZ547+BX554+CZ554+EB547+EB554</f>
        <v>0</v>
      </c>
      <c r="AO547" s="5659">
        <f t="shared" ref="AO547:AO551" si="3444">BY547+DA547+BY554+DA554+EC547+EC554</f>
        <v>0</v>
      </c>
      <c r="AP547" s="5659">
        <f>BZ547+DB547+DB554+BZ554+ED547+ED554</f>
        <v>0</v>
      </c>
      <c r="AQ547" s="5657">
        <f t="shared" ref="AQ547:AQ551" si="3445">AP547+AO547+AN547</f>
        <v>0</v>
      </c>
      <c r="AR547" s="5660">
        <f>CA547+DC547+CA554+DC554+EE547+EE554</f>
        <v>0</v>
      </c>
      <c r="AS547" s="5661">
        <f t="shared" ref="AS547:AS551" si="3446">AR547+AQ547+AM547+AG547+AF547</f>
        <v>0</v>
      </c>
      <c r="AT547" s="2021"/>
      <c r="AU547" s="5656">
        <f t="shared" ref="AU547:AU551" si="3447">CC547+DE547+CC554+DE554+EG547+EG554</f>
        <v>0</v>
      </c>
      <c r="AV547" s="5656">
        <f t="shared" ref="AV547:AV551" si="3448">CD547+DF547+CD554+DF554+EH547+EH554</f>
        <v>0</v>
      </c>
      <c r="AW547" s="2003"/>
      <c r="AX547" s="2004"/>
      <c r="AY547" s="5682">
        <f t="shared" ref="AY547:AY551" si="3449">AX547+AW547+AV547+AU547+AT547</f>
        <v>0</v>
      </c>
      <c r="AZ547" s="2006"/>
      <c r="BA547" s="5656">
        <f t="shared" ref="BA547:BA552" si="3450">AY547+AS547+AA547-Z547</f>
        <v>0</v>
      </c>
      <c r="BB547" s="2159"/>
      <c r="BC547" s="5683" t="str">
        <f>الاعدادات!$D$6</f>
        <v>2022 وما قبلها</v>
      </c>
      <c r="BD547" s="82"/>
      <c r="BE547" s="83"/>
      <c r="BF547" s="83"/>
      <c r="BG547" s="84"/>
      <c r="BH547" s="84"/>
      <c r="BI547" s="84"/>
      <c r="BJ547" s="85"/>
      <c r="BK547" s="86"/>
      <c r="BL547" s="87"/>
      <c r="BM547" s="87"/>
      <c r="BN547" s="88"/>
      <c r="BO547" s="88"/>
      <c r="BP547" s="89"/>
      <c r="BQ547" s="77">
        <f t="shared" ref="BQ547:BQ552" si="3451">BP547+BO547+BN547+BM547+BL547+BK547+BJ547+BI547+BH547+BG547+BF547+BE547+BD547</f>
        <v>0</v>
      </c>
      <c r="BR547" s="90"/>
      <c r="BS547" s="91"/>
      <c r="BT547" s="92"/>
      <c r="BU547" s="93"/>
      <c r="BV547" s="94"/>
      <c r="BW547" s="95"/>
      <c r="BX547" s="96"/>
      <c r="BY547" s="97"/>
      <c r="BZ547" s="98"/>
      <c r="CA547" s="99"/>
      <c r="CB547" s="79">
        <f t="shared" ref="CB547:CB551" si="3452">CA547+BZ547+BY547+BX547+BW547+BV547+BU547+BT547+BS547+BR547+BQ547</f>
        <v>0</v>
      </c>
      <c r="CC547" s="80"/>
      <c r="CD547" s="78"/>
      <c r="CE547" s="100"/>
      <c r="CF547" s="101"/>
      <c r="CG547" s="83"/>
      <c r="CH547" s="83"/>
      <c r="CI547" s="84"/>
      <c r="CJ547" s="84"/>
      <c r="CK547" s="84"/>
      <c r="CL547" s="85"/>
      <c r="CM547" s="86"/>
      <c r="CN547" s="87"/>
      <c r="CO547" s="87"/>
      <c r="CP547" s="88"/>
      <c r="CQ547" s="88"/>
      <c r="CR547" s="89"/>
      <c r="CS547" s="77">
        <f t="shared" ref="CS547:CS552" si="3453">CR547+CQ547+CP547+CO547+CN547+CM547+CL547+CK547+CJ547+CI547+CH547+CG547+CF547</f>
        <v>0</v>
      </c>
      <c r="CT547" s="90"/>
      <c r="CU547" s="91"/>
      <c r="CV547" s="92"/>
      <c r="CW547" s="93"/>
      <c r="CX547" s="94"/>
      <c r="CY547" s="95"/>
      <c r="CZ547" s="96"/>
      <c r="DA547" s="97"/>
      <c r="DB547" s="98"/>
      <c r="DC547" s="99"/>
      <c r="DD547" s="81">
        <f t="shared" ref="DD547:DD548" si="3454">SUM(CS547:DC547)</f>
        <v>0</v>
      </c>
      <c r="DE547" s="80"/>
      <c r="DF547" s="78"/>
      <c r="DG547" s="102"/>
      <c r="DH547" s="101"/>
      <c r="DI547" s="83"/>
      <c r="DJ547" s="83"/>
      <c r="DK547" s="84"/>
      <c r="DL547" s="84"/>
      <c r="DM547" s="84"/>
      <c r="DN547" s="85"/>
      <c r="DO547" s="86"/>
      <c r="DP547" s="87"/>
      <c r="DQ547" s="87"/>
      <c r="DR547" s="88"/>
      <c r="DS547" s="88"/>
      <c r="DT547" s="89"/>
      <c r="DU547" s="77">
        <f t="shared" ref="DU547:DU549" si="3455">DT547+DS547+DR547+DQ547+DP547+DO547+DN547+DM547+DL547+DK547+DJ547+DI547+DH547</f>
        <v>0</v>
      </c>
      <c r="DV547" s="90"/>
      <c r="DW547" s="91"/>
      <c r="DX547" s="92"/>
      <c r="DY547" s="93"/>
      <c r="DZ547" s="94"/>
      <c r="EA547" s="95"/>
      <c r="EB547" s="96"/>
      <c r="EC547" s="97"/>
      <c r="ED547" s="98"/>
      <c r="EE547" s="99"/>
      <c r="EF547" s="81">
        <f t="shared" ref="EF547:EF548" si="3456">SUM(DU547:EE547)</f>
        <v>0</v>
      </c>
      <c r="EG547" s="80"/>
      <c r="EH547" s="78"/>
      <c r="EI547" s="102"/>
      <c r="EJ547" s="5675" t="str">
        <f>الاعدادات!$D$6</f>
        <v>2022 وما قبلها</v>
      </c>
      <c r="EK547" s="68">
        <f t="shared" ref="EK547:EK551" si="3457">AM547+AG547-EL547-EM547</f>
        <v>0</v>
      </c>
      <c r="EL547" s="69"/>
      <c r="EM547" s="69"/>
      <c r="EN547" s="70">
        <f>SUM(EK547:EM547)</f>
        <v>0</v>
      </c>
      <c r="EO547" s="68">
        <f t="shared" ref="EO547:EO551" si="3458">AT547-EQ547-EP547</f>
        <v>0</v>
      </c>
      <c r="EP547" s="69"/>
      <c r="EQ547" s="69"/>
      <c r="ER547" s="70">
        <f>SUM(EO547:EQ547)</f>
        <v>0</v>
      </c>
      <c r="ES547" s="68">
        <f t="shared" ref="ES547:ES551" si="3459">AU547-EU547-ET547</f>
        <v>0</v>
      </c>
      <c r="ET547" s="69"/>
      <c r="EU547" s="71"/>
      <c r="EV547" s="70">
        <f t="shared" ref="EV547:EV552" si="3460">EU547+ET547+ES547</f>
        <v>0</v>
      </c>
      <c r="EW547" s="68">
        <f t="shared" ref="EW547:EW551" si="3461">AV547-EX547</f>
        <v>0</v>
      </c>
      <c r="EX547" s="69"/>
      <c r="EY547" s="70">
        <f>SUM(EW547:EX547)</f>
        <v>0</v>
      </c>
      <c r="EZ547" s="68">
        <f>FK547+FO547</f>
        <v>0</v>
      </c>
      <c r="FA547" s="68">
        <f>FL547+FP547</f>
        <v>0</v>
      </c>
      <c r="FB547" s="68">
        <f>FM547+FQ547</f>
        <v>0</v>
      </c>
      <c r="FC547" s="68">
        <f>FN547+FR547</f>
        <v>0</v>
      </c>
      <c r="FD547" s="68">
        <f t="shared" ref="FD547:FD552" si="3462">EK547+EO547+ES547+EW547+EZ547</f>
        <v>0</v>
      </c>
      <c r="FE547" s="72">
        <f t="shared" ref="FE547:FE552" si="3463">EL547+EP547+ET547+FA547+EX547</f>
        <v>0</v>
      </c>
      <c r="FF547" s="72">
        <f t="shared" ref="FF547:FF552" si="3464">FB547+EU547+EQ547+EM547</f>
        <v>0</v>
      </c>
      <c r="FG547" s="70">
        <f t="shared" ref="FG547:FG552" si="3465">SUM(FD547:FF547)</f>
        <v>0</v>
      </c>
      <c r="FH547" t="str">
        <f t="shared" ref="FH547:FH551" si="3466">IF(OR(EZ547&lt;0,EW547&lt;0,ES547&lt;0,EO547&lt;0,EK547&lt;0,Z547 &lt;&gt; AY547+AS547+AA547), "wrong", "ok")</f>
        <v>ok</v>
      </c>
      <c r="FK547" s="68">
        <f>AX547-FL547-FM547</f>
        <v>0</v>
      </c>
      <c r="FL547" s="69"/>
      <c r="FM547" s="69"/>
      <c r="FN547" s="70">
        <f>SUM(FK547:FM547)</f>
        <v>0</v>
      </c>
      <c r="FO547" s="68">
        <f>AW547-FP547-FQ547</f>
        <v>0</v>
      </c>
      <c r="FP547" s="69"/>
      <c r="FQ547" s="69"/>
      <c r="FR547" s="70">
        <f>SUM(FO547:FQ547)</f>
        <v>0</v>
      </c>
    </row>
    <row r="548" spans="1:174" ht="48" customHeight="1" thickBot="1">
      <c r="A548" s="6228"/>
      <c r="B548" s="6250" t="str" cm="1">
        <f t="array" ref="B548">_xlfn.XLOOKUP(1, (INDEX(التشكيل_القديم!$L$5:$S$49, ,6)=$A546) * (INDEX(التشكيل_القديم!$L$5:$S$49, ,7)="عضو يسار"), INDEX(التشكيل_القديم!$L$5:$S$49, ,2))</f>
        <v>محمد فتحي محمد علي عرايس</v>
      </c>
      <c r="C548" s="6250"/>
      <c r="D548" s="6250"/>
      <c r="E548" s="6250"/>
      <c r="F548" s="6250"/>
      <c r="G548" s="6250"/>
      <c r="H548" s="2170" cm="1">
        <f t="array" ref="H548">_xlfn.XLOOKUP(1, (INDEX(التشكيل_القديم!$L$5:$S$49, ,6)=$A546) * (INDEX(التشكيل_القديم!$L$5:$S$49, ,7)="عضو يسار"), INDEX(التشكيل_القديم!$L$5:$S$49, ,3))</f>
        <v>796</v>
      </c>
      <c r="I548" s="2171" t="str" cm="1">
        <f t="array" ref="I548">_xlfn.XLOOKUP(1, (INDEX(التشكيل_القديم!$L$5:$S$49, ,6)=$A546) * (INDEX(التشكيل_القديم!$L$5:$S$49, ,7)="عضو يسار"), INDEX(التشكيل_القديم!$L$5:$S$49, ,4))</f>
        <v>ب</v>
      </c>
      <c r="J548" s="6232"/>
      <c r="K548" s="6235"/>
      <c r="L548" s="5675">
        <f>الاعدادات!$D$7</f>
        <v>2023</v>
      </c>
      <c r="M548" s="2013">
        <v>10</v>
      </c>
      <c r="N548" s="64"/>
      <c r="O548" s="64"/>
      <c r="P548" s="64"/>
      <c r="Q548" s="64"/>
      <c r="R548" s="64"/>
      <c r="S548" s="64"/>
      <c r="T548" s="64"/>
      <c r="U548" s="64"/>
      <c r="V548" s="64"/>
      <c r="W548" s="64"/>
      <c r="X548" s="64"/>
      <c r="Y548" s="2018"/>
      <c r="Z548" s="5679">
        <f t="shared" ref="Z548:Z551" si="3467">Y548+X548+U548+T548+S548+R548+Q548+P548+O548+N548+M548-W548</f>
        <v>10</v>
      </c>
      <c r="AA548" s="2007"/>
      <c r="AB548" s="63"/>
      <c r="AC548" s="5662">
        <f t="shared" ref="AC548:AC551" si="3468">SUM(BD548:BJ548,CF548:CL548,BD555:BJ555,CF555:CL555,DH548:DN548,DH555:DN555)</f>
        <v>0</v>
      </c>
      <c r="AD548" s="5662">
        <f t="shared" ref="AD548:AD551" si="3469">SUM(BK548:BO548,CM548:CQ548,BK555:BO555,CM555:CQ555,DO548:DS548,DO555:DS555)</f>
        <v>0</v>
      </c>
      <c r="AE548" s="5662">
        <f>BP548+CR548+BP555+CR555+DT548+DT555</f>
        <v>0</v>
      </c>
      <c r="AF548" s="5663">
        <f t="shared" si="3437"/>
        <v>0</v>
      </c>
      <c r="AG548" s="5662">
        <f t="shared" si="3438"/>
        <v>0</v>
      </c>
      <c r="AH548" s="5664">
        <f t="shared" ref="AH548:AH551" si="3470">BS548+CU548+BS555+CU555+DW548+DW555</f>
        <v>0</v>
      </c>
      <c r="AI548" s="5662">
        <f t="shared" si="3439"/>
        <v>0</v>
      </c>
      <c r="AJ548" s="5662">
        <f t="shared" si="3440"/>
        <v>0</v>
      </c>
      <c r="AK548" s="5662">
        <f t="shared" si="3441"/>
        <v>0</v>
      </c>
      <c r="AL548" s="5662">
        <f t="shared" si="3442"/>
        <v>0</v>
      </c>
      <c r="AM548" s="5663">
        <f t="shared" si="3443"/>
        <v>0</v>
      </c>
      <c r="AN548" s="5665">
        <f t="shared" ref="AN548:AN551" si="3471">BX548+CZ548+BX555+CZ555+EB548+EB555</f>
        <v>0</v>
      </c>
      <c r="AO548" s="5665">
        <f t="shared" si="3444"/>
        <v>0</v>
      </c>
      <c r="AP548" s="5665">
        <f>BZ548+DB548+DB555+BZ555+ED548+ED555</f>
        <v>0</v>
      </c>
      <c r="AQ548" s="5663">
        <f t="shared" si="3445"/>
        <v>0</v>
      </c>
      <c r="AR548" s="5666">
        <f>CA548+DC548+CA555+DC555+EE548+EE555</f>
        <v>0</v>
      </c>
      <c r="AS548" s="5667">
        <f t="shared" si="3446"/>
        <v>0</v>
      </c>
      <c r="AT548" s="2007"/>
      <c r="AU548" s="5662">
        <f t="shared" si="3447"/>
        <v>0</v>
      </c>
      <c r="AV548" s="5662">
        <f t="shared" si="3448"/>
        <v>0</v>
      </c>
      <c r="AW548" s="64"/>
      <c r="AX548" s="64"/>
      <c r="AY548" s="65">
        <f t="shared" si="3449"/>
        <v>0</v>
      </c>
      <c r="AZ548" s="66"/>
      <c r="BA548" s="5662">
        <f t="shared" si="3450"/>
        <v>-10</v>
      </c>
      <c r="BB548" s="2159"/>
      <c r="BC548" s="5683">
        <f>الاعدادات!$D$7</f>
        <v>2023</v>
      </c>
      <c r="BD548" s="82"/>
      <c r="BE548" s="83"/>
      <c r="BF548" s="83"/>
      <c r="BG548" s="103"/>
      <c r="BH548" s="84"/>
      <c r="BI548" s="84"/>
      <c r="BJ548" s="85"/>
      <c r="BK548" s="86"/>
      <c r="BL548" s="87"/>
      <c r="BM548" s="87"/>
      <c r="BN548" s="88"/>
      <c r="BO548" s="88"/>
      <c r="BP548" s="89"/>
      <c r="BQ548" s="77">
        <f t="shared" si="3451"/>
        <v>0</v>
      </c>
      <c r="BR548" s="90"/>
      <c r="BS548" s="91"/>
      <c r="BT548" s="92"/>
      <c r="BU548" s="93"/>
      <c r="BV548" s="94"/>
      <c r="BW548" s="95"/>
      <c r="BX548" s="96"/>
      <c r="BY548" s="97"/>
      <c r="BZ548" s="98"/>
      <c r="CA548" s="99"/>
      <c r="CB548" s="79">
        <f t="shared" si="3452"/>
        <v>0</v>
      </c>
      <c r="CC548" s="104"/>
      <c r="CD548" s="92"/>
      <c r="CE548" s="100"/>
      <c r="CF548" s="101"/>
      <c r="CG548" s="83"/>
      <c r="CH548" s="83"/>
      <c r="CI548" s="84"/>
      <c r="CJ548" s="84"/>
      <c r="CK548" s="84"/>
      <c r="CL548" s="85"/>
      <c r="CM548" s="86"/>
      <c r="CN548" s="87"/>
      <c r="CO548" s="87"/>
      <c r="CP548" s="88"/>
      <c r="CQ548" s="88"/>
      <c r="CR548" s="89"/>
      <c r="CS548" s="77">
        <f t="shared" si="3453"/>
        <v>0</v>
      </c>
      <c r="CT548" s="90"/>
      <c r="CU548" s="91"/>
      <c r="CV548" s="92"/>
      <c r="CW548" s="93"/>
      <c r="CX548" s="94"/>
      <c r="CY548" s="95"/>
      <c r="CZ548" s="96"/>
      <c r="DA548" s="97"/>
      <c r="DB548" s="98"/>
      <c r="DC548" s="99"/>
      <c r="DD548" s="81">
        <f t="shared" si="3454"/>
        <v>0</v>
      </c>
      <c r="DE548" s="104"/>
      <c r="DF548" s="92"/>
      <c r="DG548" s="102"/>
      <c r="DH548" s="101"/>
      <c r="DI548" s="83"/>
      <c r="DJ548" s="83"/>
      <c r="DK548" s="84"/>
      <c r="DL548" s="84"/>
      <c r="DM548" s="84"/>
      <c r="DN548" s="85"/>
      <c r="DO548" s="86"/>
      <c r="DP548" s="87"/>
      <c r="DQ548" s="87"/>
      <c r="DR548" s="88"/>
      <c r="DS548" s="88"/>
      <c r="DT548" s="89"/>
      <c r="DU548" s="77">
        <f t="shared" si="3455"/>
        <v>0</v>
      </c>
      <c r="DV548" s="90"/>
      <c r="DW548" s="91"/>
      <c r="DX548" s="92"/>
      <c r="DY548" s="93"/>
      <c r="DZ548" s="94"/>
      <c r="EA548" s="95"/>
      <c r="EB548" s="96"/>
      <c r="EC548" s="97"/>
      <c r="ED548" s="98"/>
      <c r="EE548" s="99"/>
      <c r="EF548" s="81">
        <f t="shared" si="3456"/>
        <v>0</v>
      </c>
      <c r="EG548" s="104"/>
      <c r="EH548" s="92"/>
      <c r="EI548" s="102"/>
      <c r="EJ548" s="5675">
        <f>الاعدادات!$D$7</f>
        <v>2023</v>
      </c>
      <c r="EK548" s="68">
        <f t="shared" si="3457"/>
        <v>0</v>
      </c>
      <c r="EL548" s="69"/>
      <c r="EM548" s="69"/>
      <c r="EN548" s="70">
        <f t="shared" ref="EN548:EN551" si="3472">SUM(EK548:EM548)</f>
        <v>0</v>
      </c>
      <c r="EO548" s="68">
        <f t="shared" si="3458"/>
        <v>0</v>
      </c>
      <c r="EP548" s="69"/>
      <c r="EQ548" s="69"/>
      <c r="ER548" s="70">
        <f t="shared" ref="ER548:ER551" si="3473">SUM(EO548:EQ548)</f>
        <v>0</v>
      </c>
      <c r="ES548" s="68">
        <f t="shared" si="3459"/>
        <v>0</v>
      </c>
      <c r="ET548" s="69"/>
      <c r="EU548" s="71"/>
      <c r="EV548" s="70">
        <f t="shared" si="3460"/>
        <v>0</v>
      </c>
      <c r="EW548" s="68">
        <f t="shared" si="3461"/>
        <v>0</v>
      </c>
      <c r="EX548" s="69"/>
      <c r="EY548" s="70">
        <f t="shared" ref="EY548:EY551" si="3474">SUM(EW548:EX548)</f>
        <v>0</v>
      </c>
      <c r="EZ548" s="68">
        <f t="shared" ref="EZ548:EZ551" si="3475">FK548+FO548</f>
        <v>0</v>
      </c>
      <c r="FA548" s="68">
        <f t="shared" ref="FA548:FA551" si="3476">FL548+FP548</f>
        <v>0</v>
      </c>
      <c r="FB548" s="68">
        <f t="shared" ref="FB548:FB551" si="3477">FM548+FQ548</f>
        <v>0</v>
      </c>
      <c r="FC548" s="68">
        <f t="shared" ref="FC548:FC551" si="3478">FN548+FR548</f>
        <v>0</v>
      </c>
      <c r="FD548" s="68">
        <f t="shared" si="3462"/>
        <v>0</v>
      </c>
      <c r="FE548" s="72">
        <f t="shared" si="3463"/>
        <v>0</v>
      </c>
      <c r="FF548" s="72">
        <f t="shared" si="3464"/>
        <v>0</v>
      </c>
      <c r="FG548" s="70">
        <f t="shared" si="3465"/>
        <v>0</v>
      </c>
      <c r="FH548" t="str">
        <f t="shared" si="3466"/>
        <v>wrong</v>
      </c>
      <c r="FK548" s="68">
        <f t="shared" ref="FK548:FK551" si="3479">AX548-FL548-FM548</f>
        <v>0</v>
      </c>
      <c r="FL548" s="69"/>
      <c r="FM548" s="69"/>
      <c r="FN548" s="70">
        <f t="shared" ref="FN548:FN551" si="3480">SUM(FK548:FM548)</f>
        <v>0</v>
      </c>
      <c r="FO548" s="68">
        <f t="shared" ref="FO548:FO551" si="3481">AW548-FP548-FQ548</f>
        <v>0</v>
      </c>
      <c r="FP548" s="69"/>
      <c r="FQ548" s="69"/>
      <c r="FR548" s="70">
        <f t="shared" ref="FR548:FR551" si="3482">SUM(FO548:FQ548)</f>
        <v>0</v>
      </c>
    </row>
    <row r="549" spans="1:174" ht="48" customHeight="1" thickBot="1">
      <c r="A549" s="6228"/>
      <c r="B549" s="6250" t="str" cm="1">
        <f t="array" ref="B549">IFERROR(_xlfn.XLOOKUP(1, (INDEX(التشكيل_القديم!$L$5:$S$49, ,6)=$A546) * (INDEX(التشكيل_القديم!$L$5:$S$49, ,7)="عضو يسار اليسار"), INDEX(التشكيل_القديم!$L$5:$S$49, ,2)),"")</f>
        <v>محمد سيد درويش متولي القطيري</v>
      </c>
      <c r="C549" s="6250"/>
      <c r="D549" s="6250"/>
      <c r="E549" s="6250"/>
      <c r="F549" s="6250"/>
      <c r="G549" s="6250"/>
      <c r="H549" s="2170" cm="1">
        <f t="array" ref="H549">IFERROR(_xlfn.XLOOKUP(1, (INDEX(التشكيل_القديم!$L$5:$S$49, ,6)=$A546) * (INDEX(التشكيل_القديم!$L$5:$S$49, ,7)="عضو يسار اليسار"), INDEX(التشكيل_القديم!$L$5:$S$49, ,3)),"")</f>
        <v>158</v>
      </c>
      <c r="I549" s="2171" t="str" cm="1">
        <f t="array" ref="I549">IFERROR(_xlfn.XLOOKUP(1, (INDEX(التشكيل_القديم!$L$5:$S$49, ,6)=$A546) * (INDEX(التشكيل_القديم!$L$5:$S$49, ,7)="عضو يسار اليسار"), INDEX(التشكيل_القديم!$L$5:$S$49, ,4)),"")</f>
        <v>ب</v>
      </c>
      <c r="J549" s="6232"/>
      <c r="K549" s="6235"/>
      <c r="L549" s="5675">
        <f>الاعدادات!$D$8</f>
        <v>2024</v>
      </c>
      <c r="M549" s="2014">
        <v>33</v>
      </c>
      <c r="N549" s="1997"/>
      <c r="O549" s="1997"/>
      <c r="P549" s="1997"/>
      <c r="Q549" s="1997"/>
      <c r="R549" s="1997"/>
      <c r="S549" s="1997"/>
      <c r="T549" s="1997"/>
      <c r="U549" s="1997"/>
      <c r="V549" s="1997"/>
      <c r="W549" s="1997"/>
      <c r="X549" s="1997"/>
      <c r="Y549" s="2019"/>
      <c r="Z549" s="5680">
        <f t="shared" si="3467"/>
        <v>33</v>
      </c>
      <c r="AA549" s="2022"/>
      <c r="AB549" s="1999"/>
      <c r="AC549" s="2002">
        <f t="shared" si="3468"/>
        <v>0</v>
      </c>
      <c r="AD549" s="2002">
        <f t="shared" si="3469"/>
        <v>0</v>
      </c>
      <c r="AE549" s="2002">
        <f>BP549+CR549+BP556+CR556+DT549+DT556</f>
        <v>0</v>
      </c>
      <c r="AF549" s="5668">
        <f t="shared" si="3437"/>
        <v>0</v>
      </c>
      <c r="AG549" s="2002">
        <f t="shared" si="3438"/>
        <v>0</v>
      </c>
      <c r="AH549" s="5669">
        <f t="shared" si="3470"/>
        <v>0</v>
      </c>
      <c r="AI549" s="2002">
        <f t="shared" si="3439"/>
        <v>0</v>
      </c>
      <c r="AJ549" s="2002">
        <f t="shared" si="3440"/>
        <v>0</v>
      </c>
      <c r="AK549" s="2002">
        <f t="shared" si="3441"/>
        <v>0</v>
      </c>
      <c r="AL549" s="2002">
        <f t="shared" si="3442"/>
        <v>0</v>
      </c>
      <c r="AM549" s="5668">
        <f t="shared" si="3443"/>
        <v>0</v>
      </c>
      <c r="AN549" s="2177">
        <f t="shared" si="3471"/>
        <v>0</v>
      </c>
      <c r="AO549" s="2177">
        <f t="shared" si="3444"/>
        <v>0</v>
      </c>
      <c r="AP549" s="2177">
        <f>BZ549+DB549+DB556+BZ556+ED549+ED556</f>
        <v>0</v>
      </c>
      <c r="AQ549" s="5668">
        <f t="shared" si="3445"/>
        <v>0</v>
      </c>
      <c r="AR549" s="5670">
        <f>CA549+DC549+CA556+DC556+EE549+EE556</f>
        <v>0</v>
      </c>
      <c r="AS549" s="5671">
        <f t="shared" si="3446"/>
        <v>0</v>
      </c>
      <c r="AT549" s="2022"/>
      <c r="AU549" s="2002">
        <f t="shared" si="3447"/>
        <v>0</v>
      </c>
      <c r="AV549" s="2002">
        <f t="shared" si="3448"/>
        <v>0</v>
      </c>
      <c r="AW549" s="1997"/>
      <c r="AX549" s="1998"/>
      <c r="AY549" s="2000">
        <f t="shared" si="3449"/>
        <v>0</v>
      </c>
      <c r="AZ549" s="2001"/>
      <c r="BA549" s="2002">
        <f t="shared" si="3450"/>
        <v>-33</v>
      </c>
      <c r="BB549" s="2159"/>
      <c r="BC549" s="5683">
        <f>الاعدادات!$D$8</f>
        <v>2024</v>
      </c>
      <c r="BD549" s="82"/>
      <c r="BE549" s="83"/>
      <c r="BF549" s="83"/>
      <c r="BG549" s="84"/>
      <c r="BH549" s="84"/>
      <c r="BI549" s="84"/>
      <c r="BJ549" s="85"/>
      <c r="BK549" s="86"/>
      <c r="BL549" s="87"/>
      <c r="BM549" s="87"/>
      <c r="BN549" s="88"/>
      <c r="BO549" s="88"/>
      <c r="BP549" s="89"/>
      <c r="BQ549" s="77">
        <f t="shared" si="3451"/>
        <v>0</v>
      </c>
      <c r="BR549" s="90"/>
      <c r="BS549" s="91"/>
      <c r="BT549" s="92"/>
      <c r="BU549" s="93"/>
      <c r="BV549" s="94"/>
      <c r="BW549" s="95"/>
      <c r="BX549" s="96"/>
      <c r="BY549" s="97"/>
      <c r="BZ549" s="98"/>
      <c r="CA549" s="99"/>
      <c r="CB549" s="79">
        <f t="shared" si="3452"/>
        <v>0</v>
      </c>
      <c r="CC549" s="104"/>
      <c r="CD549" s="92"/>
      <c r="CE549" s="100"/>
      <c r="CF549" s="101"/>
      <c r="CG549" s="83"/>
      <c r="CH549" s="83"/>
      <c r="CI549" s="84"/>
      <c r="CJ549" s="84"/>
      <c r="CK549" s="84"/>
      <c r="CL549" s="85"/>
      <c r="CM549" s="86"/>
      <c r="CN549" s="87"/>
      <c r="CO549" s="87"/>
      <c r="CP549" s="88"/>
      <c r="CQ549" s="88"/>
      <c r="CR549" s="89"/>
      <c r="CS549" s="77">
        <f t="shared" si="3453"/>
        <v>0</v>
      </c>
      <c r="CT549" s="90"/>
      <c r="CU549" s="91"/>
      <c r="CV549" s="92"/>
      <c r="CW549" s="93"/>
      <c r="CX549" s="94"/>
      <c r="CY549" s="95"/>
      <c r="CZ549" s="96"/>
      <c r="DA549" s="97"/>
      <c r="DB549" s="98"/>
      <c r="DC549" s="99"/>
      <c r="DD549" s="81">
        <f>SUM(CS549:DC549)</f>
        <v>0</v>
      </c>
      <c r="DE549" s="104"/>
      <c r="DF549" s="92"/>
      <c r="DG549" s="102"/>
      <c r="DH549" s="101"/>
      <c r="DI549" s="83"/>
      <c r="DJ549" s="83"/>
      <c r="DK549" s="84"/>
      <c r="DL549" s="84"/>
      <c r="DM549" s="84"/>
      <c r="DN549" s="85"/>
      <c r="DO549" s="86"/>
      <c r="DP549" s="87"/>
      <c r="DQ549" s="87"/>
      <c r="DR549" s="88"/>
      <c r="DS549" s="88"/>
      <c r="DT549" s="89"/>
      <c r="DU549" s="77">
        <f t="shared" si="3455"/>
        <v>0</v>
      </c>
      <c r="DV549" s="90"/>
      <c r="DW549" s="91"/>
      <c r="DX549" s="92"/>
      <c r="DY549" s="93"/>
      <c r="DZ549" s="94"/>
      <c r="EA549" s="95"/>
      <c r="EB549" s="96"/>
      <c r="EC549" s="97"/>
      <c r="ED549" s="98"/>
      <c r="EE549" s="99"/>
      <c r="EF549" s="81">
        <f>SUM(DU549:EE549)</f>
        <v>0</v>
      </c>
      <c r="EG549" s="104"/>
      <c r="EH549" s="92"/>
      <c r="EI549" s="102"/>
      <c r="EJ549" s="5675">
        <f>الاعدادات!$D$8</f>
        <v>2024</v>
      </c>
      <c r="EK549" s="68">
        <f t="shared" si="3457"/>
        <v>0</v>
      </c>
      <c r="EL549" s="69"/>
      <c r="EM549" s="69"/>
      <c r="EN549" s="70">
        <f t="shared" si="3472"/>
        <v>0</v>
      </c>
      <c r="EO549" s="68">
        <f t="shared" si="3458"/>
        <v>0</v>
      </c>
      <c r="EP549" s="69"/>
      <c r="EQ549" s="69"/>
      <c r="ER549" s="70">
        <f t="shared" si="3473"/>
        <v>0</v>
      </c>
      <c r="ES549" s="68">
        <f t="shared" si="3459"/>
        <v>0</v>
      </c>
      <c r="ET549" s="69"/>
      <c r="EU549" s="71"/>
      <c r="EV549" s="70">
        <f t="shared" si="3460"/>
        <v>0</v>
      </c>
      <c r="EW549" s="68">
        <f t="shared" si="3461"/>
        <v>0</v>
      </c>
      <c r="EX549" s="69"/>
      <c r="EY549" s="70">
        <f t="shared" si="3474"/>
        <v>0</v>
      </c>
      <c r="EZ549" s="68">
        <f t="shared" si="3475"/>
        <v>0</v>
      </c>
      <c r="FA549" s="68">
        <f t="shared" si="3476"/>
        <v>0</v>
      </c>
      <c r="FB549" s="68">
        <f t="shared" si="3477"/>
        <v>0</v>
      </c>
      <c r="FC549" s="68">
        <f t="shared" si="3478"/>
        <v>0</v>
      </c>
      <c r="FD549" s="68">
        <f t="shared" si="3462"/>
        <v>0</v>
      </c>
      <c r="FE549" s="72">
        <f t="shared" si="3463"/>
        <v>0</v>
      </c>
      <c r="FF549" s="72">
        <f t="shared" si="3464"/>
        <v>0</v>
      </c>
      <c r="FG549" s="70">
        <f t="shared" si="3465"/>
        <v>0</v>
      </c>
      <c r="FH549" t="str">
        <f t="shared" si="3466"/>
        <v>wrong</v>
      </c>
      <c r="FK549" s="68">
        <f t="shared" si="3479"/>
        <v>0</v>
      </c>
      <c r="FL549" s="69"/>
      <c r="FM549" s="69"/>
      <c r="FN549" s="70">
        <f t="shared" si="3480"/>
        <v>0</v>
      </c>
      <c r="FO549" s="68">
        <f t="shared" si="3481"/>
        <v>0</v>
      </c>
      <c r="FP549" s="69"/>
      <c r="FQ549" s="69"/>
      <c r="FR549" s="70">
        <f t="shared" si="3482"/>
        <v>0</v>
      </c>
    </row>
    <row r="550" spans="1:174" ht="48" customHeight="1" thickBot="1">
      <c r="A550" s="6228"/>
      <c r="B550" s="6310" t="str" cm="1">
        <f t="array" ref="B550">IFERROR(_xlfn.XLOOKUP(1, (INDEX(التشكيل_القديم!$L$5:$S$49, ,6)=$A546) * (INDEX(التشكيل_القديم!$L$5:$S$49, ,7)="عضو خامس "), INDEX(التشكيل_القديم!$L$5:$S$49, ,2)),"")</f>
        <v/>
      </c>
      <c r="C550" s="6310"/>
      <c r="D550" s="6310"/>
      <c r="E550" s="6310"/>
      <c r="F550" s="6310"/>
      <c r="G550" s="6310"/>
      <c r="H550" s="2170" t="str" cm="1">
        <f t="array" ref="H550">IFERROR(_xlfn.XLOOKUP(1, (INDEX(التشكيل_القديم!$L$5:$S$49, ,6)=$A546) * (INDEX(التشكيل_القديم!$L$5:$S$49, ,7)="عضو خامس"), INDEX(التشكيل_القديم!$L$5:$S$49, ,3)),"")</f>
        <v/>
      </c>
      <c r="I550" s="2171" t="str" cm="1">
        <f t="array" ref="I550">IFERROR(_xlfn.XLOOKUP(1, (INDEX(التشكيل_القديم!$L$5:$S$49, ,6)=$A546) * (INDEX(التشكيل_القديم!$L$5:$S$49, ,7)="عضو خامس"), INDEX(التشكيل_القديم!$L$5:$S$49, ,4)),"")</f>
        <v/>
      </c>
      <c r="J550" s="6232"/>
      <c r="K550" s="6235"/>
      <c r="L550" s="5675">
        <f>الاعدادات!$D$9</f>
        <v>2025</v>
      </c>
      <c r="M550" s="2015">
        <v>48</v>
      </c>
      <c r="N550" s="64"/>
      <c r="O550" s="64"/>
      <c r="P550" s="64"/>
      <c r="Q550" s="64"/>
      <c r="R550" s="64"/>
      <c r="S550" s="64"/>
      <c r="T550" s="64"/>
      <c r="U550" s="64"/>
      <c r="V550" s="64"/>
      <c r="W550" s="64"/>
      <c r="X550" s="64"/>
      <c r="Y550" s="2018"/>
      <c r="Z550" s="5679">
        <f t="shared" si="3467"/>
        <v>48</v>
      </c>
      <c r="AA550" s="2007"/>
      <c r="AB550" s="63"/>
      <c r="AC550" s="5662">
        <f t="shared" si="3468"/>
        <v>0</v>
      </c>
      <c r="AD550" s="5662">
        <f t="shared" si="3469"/>
        <v>0</v>
      </c>
      <c r="AE550" s="5662">
        <f>BP550+CR550+BP557+CR557+DT550+DT557</f>
        <v>0</v>
      </c>
      <c r="AF550" s="5663">
        <f t="shared" si="3437"/>
        <v>0</v>
      </c>
      <c r="AG550" s="5662">
        <f t="shared" si="3438"/>
        <v>0</v>
      </c>
      <c r="AH550" s="5664">
        <f t="shared" si="3470"/>
        <v>0</v>
      </c>
      <c r="AI550" s="5662">
        <f t="shared" si="3439"/>
        <v>0</v>
      </c>
      <c r="AJ550" s="5662">
        <f t="shared" si="3440"/>
        <v>0</v>
      </c>
      <c r="AK550" s="5662">
        <f t="shared" si="3441"/>
        <v>0</v>
      </c>
      <c r="AL550" s="5662">
        <f t="shared" si="3442"/>
        <v>0</v>
      </c>
      <c r="AM550" s="5663">
        <f t="shared" si="3443"/>
        <v>0</v>
      </c>
      <c r="AN550" s="5665">
        <f t="shared" si="3471"/>
        <v>0</v>
      </c>
      <c r="AO550" s="5665">
        <f t="shared" si="3444"/>
        <v>0</v>
      </c>
      <c r="AP550" s="5665">
        <f>BZ550+DB550+DB557+BZ557+ED550+ED557</f>
        <v>0</v>
      </c>
      <c r="AQ550" s="5663">
        <f t="shared" si="3445"/>
        <v>0</v>
      </c>
      <c r="AR550" s="5666">
        <f>CA550+DC550+CA557+DC557+EE550+EE557</f>
        <v>0</v>
      </c>
      <c r="AS550" s="5667">
        <f t="shared" si="3446"/>
        <v>0</v>
      </c>
      <c r="AT550" s="2007"/>
      <c r="AU550" s="5674">
        <f t="shared" si="3447"/>
        <v>0</v>
      </c>
      <c r="AV550" s="5674">
        <f t="shared" si="3448"/>
        <v>0</v>
      </c>
      <c r="AW550" s="64"/>
      <c r="AX550" s="75"/>
      <c r="AY550" s="65">
        <f t="shared" si="3449"/>
        <v>0</v>
      </c>
      <c r="AZ550" s="66"/>
      <c r="BA550" s="5662">
        <f t="shared" si="3450"/>
        <v>-48</v>
      </c>
      <c r="BB550" s="2159"/>
      <c r="BC550" s="5683">
        <f>الاعدادات!$D$9</f>
        <v>2025</v>
      </c>
      <c r="BD550" s="82"/>
      <c r="BE550" s="83"/>
      <c r="BF550" s="83"/>
      <c r="BG550" s="84"/>
      <c r="BH550" s="84"/>
      <c r="BI550" s="84"/>
      <c r="BJ550" s="85"/>
      <c r="BK550" s="86"/>
      <c r="BL550" s="87"/>
      <c r="BM550" s="87"/>
      <c r="BN550" s="88"/>
      <c r="BO550" s="88"/>
      <c r="BP550" s="89"/>
      <c r="BQ550" s="77">
        <f t="shared" si="3451"/>
        <v>0</v>
      </c>
      <c r="BR550" s="90"/>
      <c r="BS550" s="91"/>
      <c r="BT550" s="92"/>
      <c r="BU550" s="93"/>
      <c r="BV550" s="94"/>
      <c r="BW550" s="95"/>
      <c r="BX550" s="96"/>
      <c r="BY550" s="97"/>
      <c r="BZ550" s="98"/>
      <c r="CA550" s="99"/>
      <c r="CB550" s="79">
        <f t="shared" si="3452"/>
        <v>0</v>
      </c>
      <c r="CC550" s="104"/>
      <c r="CD550" s="92"/>
      <c r="CE550" s="100"/>
      <c r="CF550" s="101"/>
      <c r="CG550" s="83"/>
      <c r="CH550" s="83"/>
      <c r="CI550" s="84"/>
      <c r="CJ550" s="84"/>
      <c r="CK550" s="84"/>
      <c r="CL550" s="85"/>
      <c r="CM550" s="86"/>
      <c r="CN550" s="87"/>
      <c r="CO550" s="87"/>
      <c r="CP550" s="88"/>
      <c r="CQ550" s="88"/>
      <c r="CR550" s="89"/>
      <c r="CS550" s="77">
        <f t="shared" si="3453"/>
        <v>0</v>
      </c>
      <c r="CT550" s="90"/>
      <c r="CU550" s="91"/>
      <c r="CV550" s="92"/>
      <c r="CW550" s="93"/>
      <c r="CX550" s="94"/>
      <c r="CY550" s="95"/>
      <c r="CZ550" s="96"/>
      <c r="DA550" s="97"/>
      <c r="DB550" s="98"/>
      <c r="DC550" s="99"/>
      <c r="DD550" s="81">
        <f>SUM(CS550:DC550)</f>
        <v>0</v>
      </c>
      <c r="DE550" s="104"/>
      <c r="DF550" s="92"/>
      <c r="DG550" s="102"/>
      <c r="DH550" s="101"/>
      <c r="DI550" s="83"/>
      <c r="DJ550" s="83"/>
      <c r="DK550" s="84"/>
      <c r="DL550" s="84"/>
      <c r="DM550" s="84"/>
      <c r="DN550" s="85"/>
      <c r="DO550" s="86"/>
      <c r="DP550" s="87"/>
      <c r="DQ550" s="87"/>
      <c r="DR550" s="88"/>
      <c r="DS550" s="88"/>
      <c r="DT550" s="89"/>
      <c r="DU550" s="77">
        <f>DT550+DS550+DR550+DQ550+DP550+DO550+DN550+DM550+DL550+DK550+DJ550+DI550+DH550</f>
        <v>0</v>
      </c>
      <c r="DV550" s="90"/>
      <c r="DW550" s="91"/>
      <c r="DX550" s="92"/>
      <c r="DY550" s="93"/>
      <c r="DZ550" s="94"/>
      <c r="EA550" s="95"/>
      <c r="EB550" s="96"/>
      <c r="EC550" s="97"/>
      <c r="ED550" s="98"/>
      <c r="EE550" s="99"/>
      <c r="EF550" s="81">
        <f>SUM(DU550:EE550)</f>
        <v>0</v>
      </c>
      <c r="EG550" s="104"/>
      <c r="EH550" s="92"/>
      <c r="EI550" s="102"/>
      <c r="EJ550" s="5675">
        <f>الاعدادات!$D$9</f>
        <v>2025</v>
      </c>
      <c r="EK550" s="68">
        <f t="shared" si="3457"/>
        <v>0</v>
      </c>
      <c r="EL550" s="69"/>
      <c r="EM550" s="69"/>
      <c r="EN550" s="70">
        <f t="shared" si="3472"/>
        <v>0</v>
      </c>
      <c r="EO550" s="68">
        <f t="shared" si="3458"/>
        <v>0</v>
      </c>
      <c r="EP550" s="69"/>
      <c r="EQ550" s="69"/>
      <c r="ER550" s="70">
        <f t="shared" si="3473"/>
        <v>0</v>
      </c>
      <c r="ES550" s="68">
        <f t="shared" si="3459"/>
        <v>0</v>
      </c>
      <c r="ET550" s="69"/>
      <c r="EU550" s="71"/>
      <c r="EV550" s="70">
        <f t="shared" si="3460"/>
        <v>0</v>
      </c>
      <c r="EW550" s="68">
        <f t="shared" si="3461"/>
        <v>0</v>
      </c>
      <c r="EX550" s="69"/>
      <c r="EY550" s="70">
        <f t="shared" si="3474"/>
        <v>0</v>
      </c>
      <c r="EZ550" s="68">
        <f t="shared" si="3475"/>
        <v>0</v>
      </c>
      <c r="FA550" s="68">
        <f t="shared" si="3476"/>
        <v>0</v>
      </c>
      <c r="FB550" s="68">
        <f t="shared" si="3477"/>
        <v>0</v>
      </c>
      <c r="FC550" s="68">
        <f t="shared" si="3478"/>
        <v>0</v>
      </c>
      <c r="FD550" s="68">
        <f t="shared" si="3462"/>
        <v>0</v>
      </c>
      <c r="FE550" s="72">
        <f t="shared" si="3463"/>
        <v>0</v>
      </c>
      <c r="FF550" s="72">
        <f t="shared" si="3464"/>
        <v>0</v>
      </c>
      <c r="FG550" s="70">
        <f t="shared" si="3465"/>
        <v>0</v>
      </c>
      <c r="FH550" t="str">
        <f t="shared" si="3466"/>
        <v>wrong</v>
      </c>
      <c r="FK550" s="68">
        <f t="shared" si="3479"/>
        <v>0</v>
      </c>
      <c r="FL550" s="69"/>
      <c r="FM550" s="69"/>
      <c r="FN550" s="70">
        <f t="shared" si="3480"/>
        <v>0</v>
      </c>
      <c r="FO550" s="68">
        <f t="shared" si="3481"/>
        <v>0</v>
      </c>
      <c r="FP550" s="69"/>
      <c r="FQ550" s="69"/>
      <c r="FR550" s="70">
        <f t="shared" si="3482"/>
        <v>0</v>
      </c>
    </row>
    <row r="551" spans="1:174" ht="48" customHeight="1" thickBot="1">
      <c r="A551" s="6228"/>
      <c r="B551" s="6310" t="str" cm="1">
        <f t="array" ref="B551">IFERROR(_xlfn.XLOOKUP(1, (INDEX(التشكيل_القديم!$L$5:$S$49, ,6)=$A546) * (INDEX(التشكيل_القديم!$L$5:$S$49, ,7)="عضو سادس"), INDEX(التشكيل_القديم!$L$5:$S$49, ,2)),"")</f>
        <v/>
      </c>
      <c r="C551" s="6310"/>
      <c r="D551" s="6310"/>
      <c r="E551" s="6310"/>
      <c r="F551" s="6310"/>
      <c r="G551" s="6310"/>
      <c r="H551" s="2170" t="str" cm="1">
        <f t="array" ref="H551">IFERROR(_xlfn.XLOOKUP(1, (INDEX(التشكيل_القديم!$L$5:$S$49, ,6)=$A546) * (INDEX(التشكيل_القديم!$L$5:$S$49, ,7)="عضو سادس"), INDEX(التشكيل_القديم!$L$5:$S$49, ,3)),"")</f>
        <v/>
      </c>
      <c r="I551" s="2171" t="str" cm="1">
        <f t="array" ref="I551">IFERROR(_xlfn.XLOOKUP(1, (INDEX(التشكيل_القديم!$L$5:$S$49, ,6)=$A546) * (INDEX(التشكيل_القديم!$L$5:$S$49, ,7)="عضو سادسر"), INDEX(التشكيل_القديم!$L$5:$S$49, ,4)),"")</f>
        <v/>
      </c>
      <c r="J551" s="6232"/>
      <c r="K551" s="6235"/>
      <c r="L551" s="5675">
        <f>الاعدادات!$D$10</f>
        <v>2026</v>
      </c>
      <c r="M551" s="2016">
        <v>65</v>
      </c>
      <c r="N551" s="107"/>
      <c r="O551" s="107"/>
      <c r="P551" s="107"/>
      <c r="Q551" s="107"/>
      <c r="R551" s="107"/>
      <c r="S551" s="107"/>
      <c r="T551" s="107"/>
      <c r="U551" s="107"/>
      <c r="V551" s="107"/>
      <c r="W551" s="107"/>
      <c r="X551" s="107"/>
      <c r="Y551" s="2020"/>
      <c r="Z551" s="5681">
        <f t="shared" si="3467"/>
        <v>65</v>
      </c>
      <c r="AA551" s="2023"/>
      <c r="AB551" s="110"/>
      <c r="AC551" s="5672">
        <f t="shared" si="3468"/>
        <v>0</v>
      </c>
      <c r="AD551" s="5672">
        <f t="shared" si="3469"/>
        <v>0</v>
      </c>
      <c r="AE551" s="5662">
        <f>BP551+CR551+BP558+CR558+DT551+DT558</f>
        <v>0</v>
      </c>
      <c r="AF551" s="5663">
        <f t="shared" si="3437"/>
        <v>0</v>
      </c>
      <c r="AG551" s="5662">
        <f t="shared" si="3438"/>
        <v>0</v>
      </c>
      <c r="AH551" s="5664">
        <f t="shared" si="3470"/>
        <v>0</v>
      </c>
      <c r="AI551" s="5662">
        <f t="shared" si="3439"/>
        <v>0</v>
      </c>
      <c r="AJ551" s="5662">
        <f t="shared" si="3440"/>
        <v>0</v>
      </c>
      <c r="AK551" s="5662">
        <f t="shared" si="3441"/>
        <v>0</v>
      </c>
      <c r="AL551" s="5662">
        <f t="shared" si="3442"/>
        <v>0</v>
      </c>
      <c r="AM551" s="5663">
        <f t="shared" si="3443"/>
        <v>0</v>
      </c>
      <c r="AN551" s="5665">
        <f t="shared" si="3471"/>
        <v>0</v>
      </c>
      <c r="AO551" s="5665">
        <f t="shared" si="3444"/>
        <v>0</v>
      </c>
      <c r="AP551" s="5665">
        <f>BZ551+DB551+DB558+BZ558+ED551+ED558</f>
        <v>0</v>
      </c>
      <c r="AQ551" s="5663">
        <f t="shared" si="3445"/>
        <v>0</v>
      </c>
      <c r="AR551" s="5666">
        <f>CA551+DC551+CA558+DC558+EE551+EE558</f>
        <v>0</v>
      </c>
      <c r="AS551" s="5673">
        <f t="shared" si="3446"/>
        <v>0</v>
      </c>
      <c r="AT551" s="2023"/>
      <c r="AU551" s="5674">
        <f t="shared" si="3447"/>
        <v>0</v>
      </c>
      <c r="AV551" s="5674">
        <f t="shared" si="3448"/>
        <v>0</v>
      </c>
      <c r="AW551" s="111"/>
      <c r="AX551" s="112"/>
      <c r="AY551" s="65">
        <f t="shared" si="3449"/>
        <v>0</v>
      </c>
      <c r="AZ551" s="113"/>
      <c r="BA551" s="5662">
        <f t="shared" si="3450"/>
        <v>-65</v>
      </c>
      <c r="BB551" s="2159"/>
      <c r="BC551" s="5683">
        <f>الاعدادات!$D$10</f>
        <v>2026</v>
      </c>
      <c r="BD551" s="117"/>
      <c r="BE551" s="118"/>
      <c r="BF551" s="118"/>
      <c r="BG551" s="119"/>
      <c r="BH551" s="119"/>
      <c r="BI551" s="119"/>
      <c r="BJ551" s="120"/>
      <c r="BK551" s="121"/>
      <c r="BL551" s="122"/>
      <c r="BM551" s="122"/>
      <c r="BN551" s="123"/>
      <c r="BO551" s="123"/>
      <c r="BP551" s="124"/>
      <c r="BQ551" s="125">
        <f t="shared" si="3451"/>
        <v>0</v>
      </c>
      <c r="BR551" s="126"/>
      <c r="BS551" s="127"/>
      <c r="BT551" s="128"/>
      <c r="BU551" s="129"/>
      <c r="BV551" s="130"/>
      <c r="BW551" s="131"/>
      <c r="BX551" s="132"/>
      <c r="BY551" s="133"/>
      <c r="BZ551" s="134"/>
      <c r="CA551" s="135"/>
      <c r="CB551" s="136">
        <f t="shared" si="3452"/>
        <v>0</v>
      </c>
      <c r="CC551" s="137"/>
      <c r="CD551" s="128"/>
      <c r="CE551" s="138"/>
      <c r="CF551" s="139"/>
      <c r="CG551" s="118"/>
      <c r="CH551" s="118"/>
      <c r="CI551" s="119"/>
      <c r="CJ551" s="119"/>
      <c r="CK551" s="119"/>
      <c r="CL551" s="120"/>
      <c r="CM551" s="121"/>
      <c r="CN551" s="122"/>
      <c r="CO551" s="122"/>
      <c r="CP551" s="123"/>
      <c r="CQ551" s="123"/>
      <c r="CR551" s="124"/>
      <c r="CS551" s="125">
        <f t="shared" si="3453"/>
        <v>0</v>
      </c>
      <c r="CT551" s="126"/>
      <c r="CU551" s="127"/>
      <c r="CV551" s="128"/>
      <c r="CW551" s="129"/>
      <c r="CX551" s="130"/>
      <c r="CY551" s="131"/>
      <c r="CZ551" s="132"/>
      <c r="DA551" s="133"/>
      <c r="DB551" s="134"/>
      <c r="DC551" s="135"/>
      <c r="DD551" s="140">
        <f>SUM(CS551:DC551)</f>
        <v>0</v>
      </c>
      <c r="DE551" s="137"/>
      <c r="DF551" s="128"/>
      <c r="DG551" s="141"/>
      <c r="DH551" s="139"/>
      <c r="DI551" s="118"/>
      <c r="DJ551" s="118"/>
      <c r="DK551" s="119"/>
      <c r="DL551" s="119"/>
      <c r="DM551" s="119"/>
      <c r="DN551" s="120"/>
      <c r="DO551" s="121"/>
      <c r="DP551" s="122"/>
      <c r="DQ551" s="122"/>
      <c r="DR551" s="123"/>
      <c r="DS551" s="123"/>
      <c r="DT551" s="124"/>
      <c r="DU551" s="125">
        <f t="shared" ref="DU551:DU552" si="3483">DT551+DS551+DR551+DQ551+DP551+DO551+DN551+DM551+DL551+DK551+DJ551+DI551+DH551</f>
        <v>0</v>
      </c>
      <c r="DV551" s="126"/>
      <c r="DW551" s="127"/>
      <c r="DX551" s="128"/>
      <c r="DY551" s="129"/>
      <c r="DZ551" s="130"/>
      <c r="EA551" s="131"/>
      <c r="EB551" s="132"/>
      <c r="EC551" s="133"/>
      <c r="ED551" s="134"/>
      <c r="EE551" s="135"/>
      <c r="EF551" s="140">
        <f>SUM(DU551:EE551)</f>
        <v>0</v>
      </c>
      <c r="EG551" s="137"/>
      <c r="EH551" s="128"/>
      <c r="EI551" s="141"/>
      <c r="EJ551" s="5675">
        <f>الاعدادات!$D$10</f>
        <v>2026</v>
      </c>
      <c r="EK551" s="68">
        <f t="shared" si="3457"/>
        <v>0</v>
      </c>
      <c r="EL551" s="69"/>
      <c r="EM551" s="69"/>
      <c r="EN551" s="70">
        <f t="shared" si="3472"/>
        <v>0</v>
      </c>
      <c r="EO551" s="68">
        <f t="shared" si="3458"/>
        <v>0</v>
      </c>
      <c r="EP551" s="69"/>
      <c r="EQ551" s="69"/>
      <c r="ER551" s="70">
        <f t="shared" si="3473"/>
        <v>0</v>
      </c>
      <c r="ES551" s="68">
        <f t="shared" si="3459"/>
        <v>0</v>
      </c>
      <c r="ET551" s="69"/>
      <c r="EU551" s="71"/>
      <c r="EV551" s="70">
        <f t="shared" si="3460"/>
        <v>0</v>
      </c>
      <c r="EW551" s="68">
        <f t="shared" si="3461"/>
        <v>0</v>
      </c>
      <c r="EX551" s="69"/>
      <c r="EY551" s="70">
        <f t="shared" si="3474"/>
        <v>0</v>
      </c>
      <c r="EZ551" s="68">
        <f t="shared" si="3475"/>
        <v>0</v>
      </c>
      <c r="FA551" s="68">
        <f t="shared" si="3476"/>
        <v>0</v>
      </c>
      <c r="FB551" s="68">
        <f t="shared" si="3477"/>
        <v>0</v>
      </c>
      <c r="FC551" s="68">
        <f t="shared" si="3478"/>
        <v>0</v>
      </c>
      <c r="FD551" s="68">
        <f t="shared" si="3462"/>
        <v>0</v>
      </c>
      <c r="FE551" s="72">
        <f t="shared" si="3463"/>
        <v>0</v>
      </c>
      <c r="FF551" s="72">
        <f t="shared" si="3464"/>
        <v>0</v>
      </c>
      <c r="FG551" s="70">
        <f t="shared" si="3465"/>
        <v>0</v>
      </c>
      <c r="FH551" t="str">
        <f t="shared" si="3466"/>
        <v>wrong</v>
      </c>
      <c r="FK551" s="68">
        <f t="shared" si="3479"/>
        <v>0</v>
      </c>
      <c r="FL551" s="69"/>
      <c r="FM551" s="69"/>
      <c r="FN551" s="70">
        <f t="shared" si="3480"/>
        <v>0</v>
      </c>
      <c r="FO551" s="68">
        <f t="shared" si="3481"/>
        <v>0</v>
      </c>
      <c r="FP551" s="69"/>
      <c r="FQ551" s="69"/>
      <c r="FR551" s="70">
        <f t="shared" si="3482"/>
        <v>0</v>
      </c>
    </row>
    <row r="552" spans="1:174" ht="48" customHeight="1" thickBot="1">
      <c r="A552" s="6229"/>
      <c r="B552" s="6249"/>
      <c r="C552" s="6249"/>
      <c r="D552" s="6249"/>
      <c r="E552" s="6249"/>
      <c r="F552" s="6249"/>
      <c r="G552" s="6249"/>
      <c r="H552" s="2011"/>
      <c r="I552" s="105"/>
      <c r="J552" s="6233"/>
      <c r="K552" s="6236"/>
      <c r="L552" s="115" t="s">
        <v>181</v>
      </c>
      <c r="M552" s="5684">
        <f t="shared" ref="M552:U552" si="3484">SUM(M547:M551)</f>
        <v>156</v>
      </c>
      <c r="N552" s="5684">
        <f t="shared" si="3484"/>
        <v>0</v>
      </c>
      <c r="O552" s="5684">
        <f t="shared" si="3484"/>
        <v>0</v>
      </c>
      <c r="P552" s="5684">
        <f t="shared" si="3484"/>
        <v>0</v>
      </c>
      <c r="Q552" s="5684">
        <f t="shared" si="3484"/>
        <v>0</v>
      </c>
      <c r="R552" s="5684">
        <f t="shared" si="3484"/>
        <v>0</v>
      </c>
      <c r="S552" s="5684">
        <f t="shared" si="3484"/>
        <v>0</v>
      </c>
      <c r="T552" s="5684">
        <f t="shared" si="3484"/>
        <v>0</v>
      </c>
      <c r="U552" s="5684">
        <f t="shared" si="3484"/>
        <v>0</v>
      </c>
      <c r="V552" s="116"/>
      <c r="W552" s="5684">
        <f t="shared" ref="W552:AZ552" si="3485">SUM(W547:W551)</f>
        <v>0</v>
      </c>
      <c r="X552" s="5684">
        <f t="shared" si="3485"/>
        <v>0</v>
      </c>
      <c r="Y552" s="5684">
        <f t="shared" si="3485"/>
        <v>0</v>
      </c>
      <c r="Z552" s="5684">
        <f t="shared" si="3485"/>
        <v>156</v>
      </c>
      <c r="AA552" s="5684">
        <f t="shared" si="3485"/>
        <v>0</v>
      </c>
      <c r="AB552" s="5684">
        <f t="shared" si="3485"/>
        <v>0</v>
      </c>
      <c r="AC552" s="5684">
        <f t="shared" si="3485"/>
        <v>0</v>
      </c>
      <c r="AD552" s="5684">
        <f t="shared" si="3485"/>
        <v>0</v>
      </c>
      <c r="AE552" s="5684">
        <f t="shared" si="3485"/>
        <v>0</v>
      </c>
      <c r="AF552" s="5684">
        <f t="shared" si="3485"/>
        <v>0</v>
      </c>
      <c r="AG552" s="5684">
        <f t="shared" si="3485"/>
        <v>0</v>
      </c>
      <c r="AH552" s="5684">
        <f t="shared" si="3485"/>
        <v>0</v>
      </c>
      <c r="AI552" s="5684">
        <f t="shared" si="3485"/>
        <v>0</v>
      </c>
      <c r="AJ552" s="5684">
        <f t="shared" si="3485"/>
        <v>0</v>
      </c>
      <c r="AK552" s="5684">
        <f t="shared" si="3485"/>
        <v>0</v>
      </c>
      <c r="AL552" s="5684">
        <f t="shared" si="3485"/>
        <v>0</v>
      </c>
      <c r="AM552" s="5684">
        <f t="shared" si="3485"/>
        <v>0</v>
      </c>
      <c r="AN552" s="5684">
        <f t="shared" si="3485"/>
        <v>0</v>
      </c>
      <c r="AO552" s="5684">
        <f t="shared" si="3485"/>
        <v>0</v>
      </c>
      <c r="AP552" s="5684">
        <f t="shared" si="3485"/>
        <v>0</v>
      </c>
      <c r="AQ552" s="5684">
        <f t="shared" si="3485"/>
        <v>0</v>
      </c>
      <c r="AR552" s="5684">
        <f t="shared" si="3485"/>
        <v>0</v>
      </c>
      <c r="AS552" s="5684">
        <f t="shared" si="3485"/>
        <v>0</v>
      </c>
      <c r="AT552" s="5684">
        <f t="shared" si="3485"/>
        <v>0</v>
      </c>
      <c r="AU552" s="5684">
        <f t="shared" si="3485"/>
        <v>0</v>
      </c>
      <c r="AV552" s="5684">
        <f t="shared" si="3485"/>
        <v>0</v>
      </c>
      <c r="AW552" s="5684">
        <f t="shared" si="3485"/>
        <v>0</v>
      </c>
      <c r="AX552" s="5684">
        <f t="shared" si="3485"/>
        <v>0</v>
      </c>
      <c r="AY552" s="5684">
        <f t="shared" si="3485"/>
        <v>0</v>
      </c>
      <c r="AZ552" s="5684">
        <f t="shared" si="3485"/>
        <v>0</v>
      </c>
      <c r="BA552" s="5685">
        <f t="shared" si="3450"/>
        <v>-156</v>
      </c>
      <c r="BB552" s="2159"/>
      <c r="BC552" s="156" t="s">
        <v>181</v>
      </c>
      <c r="BD552" s="840">
        <f t="shared" ref="BD552:BP552" si="3486">SUM(BD547:BD551)</f>
        <v>0</v>
      </c>
      <c r="BE552" s="841">
        <f t="shared" si="3486"/>
        <v>0</v>
      </c>
      <c r="BF552" s="841">
        <f t="shared" si="3486"/>
        <v>0</v>
      </c>
      <c r="BG552" s="841">
        <f t="shared" si="3486"/>
        <v>0</v>
      </c>
      <c r="BH552" s="841">
        <f t="shared" si="3486"/>
        <v>0</v>
      </c>
      <c r="BI552" s="841">
        <f t="shared" si="3486"/>
        <v>0</v>
      </c>
      <c r="BJ552" s="841">
        <f t="shared" si="3486"/>
        <v>0</v>
      </c>
      <c r="BK552" s="841">
        <f t="shared" si="3486"/>
        <v>0</v>
      </c>
      <c r="BL552" s="841">
        <f t="shared" si="3486"/>
        <v>0</v>
      </c>
      <c r="BM552" s="841">
        <f t="shared" si="3486"/>
        <v>0</v>
      </c>
      <c r="BN552" s="841">
        <f t="shared" si="3486"/>
        <v>0</v>
      </c>
      <c r="BO552" s="841">
        <f t="shared" si="3486"/>
        <v>0</v>
      </c>
      <c r="BP552" s="841">
        <f t="shared" si="3486"/>
        <v>0</v>
      </c>
      <c r="BQ552" s="842">
        <f t="shared" si="3451"/>
        <v>0</v>
      </c>
      <c r="BR552" s="841">
        <f t="shared" ref="BR552:CR552" si="3487">SUM(BR547:BR551)</f>
        <v>0</v>
      </c>
      <c r="BS552" s="841">
        <f t="shared" si="3487"/>
        <v>0</v>
      </c>
      <c r="BT552" s="841">
        <f t="shared" si="3487"/>
        <v>0</v>
      </c>
      <c r="BU552" s="841">
        <f t="shared" si="3487"/>
        <v>0</v>
      </c>
      <c r="BV552" s="841">
        <f t="shared" si="3487"/>
        <v>0</v>
      </c>
      <c r="BW552" s="841">
        <f t="shared" si="3487"/>
        <v>0</v>
      </c>
      <c r="BX552" s="841">
        <f t="shared" si="3487"/>
        <v>0</v>
      </c>
      <c r="BY552" s="841">
        <f t="shared" si="3487"/>
        <v>0</v>
      </c>
      <c r="BZ552" s="2030">
        <f t="shared" si="3487"/>
        <v>0</v>
      </c>
      <c r="CA552" s="841">
        <f t="shared" si="3487"/>
        <v>0</v>
      </c>
      <c r="CB552" s="841">
        <f t="shared" si="3487"/>
        <v>0</v>
      </c>
      <c r="CC552" s="841">
        <f t="shared" si="3487"/>
        <v>0</v>
      </c>
      <c r="CD552" s="841">
        <f t="shared" si="3487"/>
        <v>0</v>
      </c>
      <c r="CE552" s="5686">
        <f t="shared" si="3487"/>
        <v>0</v>
      </c>
      <c r="CF552" s="840">
        <f t="shared" si="3487"/>
        <v>0</v>
      </c>
      <c r="CG552" s="841">
        <f t="shared" si="3487"/>
        <v>0</v>
      </c>
      <c r="CH552" s="841">
        <f t="shared" si="3487"/>
        <v>0</v>
      </c>
      <c r="CI552" s="841">
        <f t="shared" si="3487"/>
        <v>0</v>
      </c>
      <c r="CJ552" s="841">
        <f t="shared" si="3487"/>
        <v>0</v>
      </c>
      <c r="CK552" s="841">
        <f t="shared" si="3487"/>
        <v>0</v>
      </c>
      <c r="CL552" s="841">
        <f t="shared" si="3487"/>
        <v>0</v>
      </c>
      <c r="CM552" s="841">
        <f t="shared" si="3487"/>
        <v>0</v>
      </c>
      <c r="CN552" s="841">
        <f t="shared" si="3487"/>
        <v>0</v>
      </c>
      <c r="CO552" s="841">
        <f t="shared" si="3487"/>
        <v>0</v>
      </c>
      <c r="CP552" s="841">
        <f t="shared" si="3487"/>
        <v>0</v>
      </c>
      <c r="CQ552" s="841">
        <f t="shared" si="3487"/>
        <v>0</v>
      </c>
      <c r="CR552" s="841">
        <f t="shared" si="3487"/>
        <v>0</v>
      </c>
      <c r="CS552" s="842">
        <f t="shared" si="3453"/>
        <v>0</v>
      </c>
      <c r="CT552" s="841">
        <f t="shared" ref="CT552:DT552" si="3488">SUM(CT547:CT551)</f>
        <v>0</v>
      </c>
      <c r="CU552" s="841">
        <f t="shared" si="3488"/>
        <v>0</v>
      </c>
      <c r="CV552" s="841">
        <f t="shared" si="3488"/>
        <v>0</v>
      </c>
      <c r="CW552" s="841">
        <f t="shared" si="3488"/>
        <v>0</v>
      </c>
      <c r="CX552" s="841">
        <f t="shared" si="3488"/>
        <v>0</v>
      </c>
      <c r="CY552" s="841">
        <f t="shared" si="3488"/>
        <v>0</v>
      </c>
      <c r="CZ552" s="841">
        <f t="shared" si="3488"/>
        <v>0</v>
      </c>
      <c r="DA552" s="841">
        <f t="shared" si="3488"/>
        <v>0</v>
      </c>
      <c r="DB552" s="2030">
        <f t="shared" si="3488"/>
        <v>0</v>
      </c>
      <c r="DC552" s="841">
        <f t="shared" si="3488"/>
        <v>0</v>
      </c>
      <c r="DD552" s="841">
        <f t="shared" si="3488"/>
        <v>0</v>
      </c>
      <c r="DE552" s="841">
        <f t="shared" si="3488"/>
        <v>0</v>
      </c>
      <c r="DF552" s="841">
        <f t="shared" si="3488"/>
        <v>0</v>
      </c>
      <c r="DG552" s="5686">
        <f t="shared" si="3488"/>
        <v>0</v>
      </c>
      <c r="DH552" s="840">
        <f t="shared" si="3488"/>
        <v>0</v>
      </c>
      <c r="DI552" s="841">
        <f t="shared" si="3488"/>
        <v>0</v>
      </c>
      <c r="DJ552" s="841">
        <f t="shared" si="3488"/>
        <v>0</v>
      </c>
      <c r="DK552" s="841">
        <f t="shared" si="3488"/>
        <v>0</v>
      </c>
      <c r="DL552" s="841">
        <f t="shared" si="3488"/>
        <v>0</v>
      </c>
      <c r="DM552" s="841">
        <f t="shared" si="3488"/>
        <v>0</v>
      </c>
      <c r="DN552" s="841">
        <f t="shared" si="3488"/>
        <v>0</v>
      </c>
      <c r="DO552" s="841">
        <f t="shared" si="3488"/>
        <v>0</v>
      </c>
      <c r="DP552" s="841">
        <f t="shared" si="3488"/>
        <v>0</v>
      </c>
      <c r="DQ552" s="841">
        <f t="shared" si="3488"/>
        <v>0</v>
      </c>
      <c r="DR552" s="841">
        <f t="shared" si="3488"/>
        <v>0</v>
      </c>
      <c r="DS552" s="841">
        <f t="shared" si="3488"/>
        <v>0</v>
      </c>
      <c r="DT552" s="841">
        <f t="shared" si="3488"/>
        <v>0</v>
      </c>
      <c r="DU552" s="842">
        <f t="shared" si="3483"/>
        <v>0</v>
      </c>
      <c r="DV552" s="841">
        <f t="shared" ref="DV552:EI552" si="3489">SUM(DV547:DV551)</f>
        <v>0</v>
      </c>
      <c r="DW552" s="841">
        <f t="shared" si="3489"/>
        <v>0</v>
      </c>
      <c r="DX552" s="841">
        <f t="shared" si="3489"/>
        <v>0</v>
      </c>
      <c r="DY552" s="841">
        <f t="shared" si="3489"/>
        <v>0</v>
      </c>
      <c r="DZ552" s="841">
        <f t="shared" si="3489"/>
        <v>0</v>
      </c>
      <c r="EA552" s="841">
        <f t="shared" si="3489"/>
        <v>0</v>
      </c>
      <c r="EB552" s="841">
        <f t="shared" si="3489"/>
        <v>0</v>
      </c>
      <c r="EC552" s="841">
        <f t="shared" si="3489"/>
        <v>0</v>
      </c>
      <c r="ED552" s="2030">
        <f t="shared" si="3489"/>
        <v>0</v>
      </c>
      <c r="EE552" s="841">
        <f t="shared" si="3489"/>
        <v>0</v>
      </c>
      <c r="EF552" s="841">
        <f t="shared" si="3489"/>
        <v>0</v>
      </c>
      <c r="EG552" s="841">
        <f t="shared" si="3489"/>
        <v>0</v>
      </c>
      <c r="EH552" s="841">
        <f t="shared" si="3489"/>
        <v>0</v>
      </c>
      <c r="EI552" s="5686">
        <f t="shared" si="3489"/>
        <v>0</v>
      </c>
      <c r="EJ552" s="142" t="s">
        <v>106</v>
      </c>
      <c r="EK552" s="846">
        <f t="shared" ref="EK552:EU552" si="3490">SUM(EK547:EK551)</f>
        <v>0</v>
      </c>
      <c r="EL552" s="847">
        <f t="shared" si="3490"/>
        <v>0</v>
      </c>
      <c r="EM552" s="847">
        <f t="shared" si="3490"/>
        <v>0</v>
      </c>
      <c r="EN552" s="848">
        <f t="shared" si="3490"/>
        <v>0</v>
      </c>
      <c r="EO552" s="846">
        <f t="shared" si="3490"/>
        <v>0</v>
      </c>
      <c r="EP552" s="847">
        <f t="shared" si="3490"/>
        <v>0</v>
      </c>
      <c r="EQ552" s="847">
        <f t="shared" si="3490"/>
        <v>0</v>
      </c>
      <c r="ER552" s="848">
        <f t="shared" si="3490"/>
        <v>0</v>
      </c>
      <c r="ES552" s="846">
        <f t="shared" si="3490"/>
        <v>0</v>
      </c>
      <c r="ET552" s="847">
        <f t="shared" si="3490"/>
        <v>0</v>
      </c>
      <c r="EU552" s="848">
        <f t="shared" si="3490"/>
        <v>0</v>
      </c>
      <c r="EV552" s="849">
        <f t="shared" si="3460"/>
        <v>0</v>
      </c>
      <c r="EW552" s="846">
        <f t="shared" ref="EW552:FC552" si="3491">SUM(EW547:EW551)</f>
        <v>0</v>
      </c>
      <c r="EX552" s="847">
        <f t="shared" si="3491"/>
        <v>0</v>
      </c>
      <c r="EY552" s="848">
        <f t="shared" si="3491"/>
        <v>0</v>
      </c>
      <c r="EZ552" s="846">
        <f t="shared" si="3491"/>
        <v>0</v>
      </c>
      <c r="FA552" s="847">
        <f t="shared" si="3491"/>
        <v>0</v>
      </c>
      <c r="FB552" s="847">
        <f t="shared" si="3491"/>
        <v>0</v>
      </c>
      <c r="FC552" s="848">
        <f t="shared" si="3491"/>
        <v>0</v>
      </c>
      <c r="FD552" s="850">
        <f t="shared" si="3462"/>
        <v>0</v>
      </c>
      <c r="FE552" s="851">
        <f t="shared" si="3463"/>
        <v>0</v>
      </c>
      <c r="FF552" s="851">
        <f t="shared" si="3464"/>
        <v>0</v>
      </c>
      <c r="FG552" s="849">
        <f t="shared" si="3465"/>
        <v>0</v>
      </c>
      <c r="FI552" s="5651"/>
      <c r="FJ552" s="5651"/>
      <c r="FK552" s="846">
        <f>SUM(FK547:FK551)</f>
        <v>0</v>
      </c>
      <c r="FL552" s="847">
        <f t="shared" ref="FL552:FM552" si="3492">SUM(FL549:FL551)</f>
        <v>0</v>
      </c>
      <c r="FM552" s="847">
        <f t="shared" si="3492"/>
        <v>0</v>
      </c>
      <c r="FN552" s="848">
        <f>SUM(FN547:FN551)</f>
        <v>0</v>
      </c>
      <c r="FO552" s="846">
        <f>SUM(FO547:FO551)</f>
        <v>0</v>
      </c>
      <c r="FP552" s="847">
        <f t="shared" ref="FP552:FQ552" si="3493">SUM(FP549:FP551)</f>
        <v>0</v>
      </c>
      <c r="FQ552" s="847">
        <f t="shared" si="3493"/>
        <v>0</v>
      </c>
      <c r="FR552" s="848">
        <f>SUM(FR547:FR551)</f>
        <v>0</v>
      </c>
    </row>
    <row r="553" spans="1:174" ht="48" customHeight="1" thickBot="1">
      <c r="A553" s="6311" t="s">
        <v>76</v>
      </c>
      <c r="B553" s="6312"/>
      <c r="C553" s="6312"/>
      <c r="D553" s="6312"/>
      <c r="E553" s="6312"/>
      <c r="F553" s="6312"/>
      <c r="G553" s="6312"/>
      <c r="H553" s="6312"/>
      <c r="I553" s="6312"/>
      <c r="J553" s="6313"/>
      <c r="K553" s="114">
        <v>37</v>
      </c>
      <c r="L553" s="148"/>
      <c r="M553" s="148"/>
      <c r="N553" s="148"/>
      <c r="O553" s="149"/>
      <c r="P553" s="149"/>
      <c r="Q553" s="149"/>
      <c r="R553" s="148"/>
      <c r="S553" s="148"/>
      <c r="T553" s="148"/>
      <c r="U553" s="148"/>
      <c r="V553" s="148"/>
      <c r="W553" s="148"/>
      <c r="X553" s="148"/>
      <c r="Y553" s="148"/>
      <c r="Z553" s="149"/>
      <c r="AA553" s="149"/>
      <c r="AB553" s="149"/>
      <c r="AC553" s="148"/>
      <c r="AD553" s="148"/>
      <c r="AE553" s="148"/>
      <c r="AF553" s="2163"/>
      <c r="AG553" s="148"/>
      <c r="AH553" s="151"/>
      <c r="AI553" s="148"/>
      <c r="AJ553" s="148"/>
      <c r="AK553" s="148"/>
      <c r="AL553" s="148"/>
      <c r="AM553" s="2163"/>
      <c r="AN553" s="151"/>
      <c r="AO553" s="151"/>
      <c r="AP553" s="151"/>
      <c r="AQ553" s="151"/>
      <c r="AR553" s="151"/>
      <c r="AS553" s="2164"/>
      <c r="AT553" s="148"/>
      <c r="AU553" s="148"/>
      <c r="AV553" s="148"/>
      <c r="AW553" s="148"/>
      <c r="AX553" s="148"/>
      <c r="AY553" s="2164"/>
      <c r="AZ553" s="148"/>
      <c r="BA553" s="148"/>
      <c r="BB553" s="2165"/>
      <c r="BC553" s="1996"/>
      <c r="BD553" s="5653">
        <f>_xlfn.XLOOKUP(B548,التشكيل_القديم!$M$5:$M$39,التشكيل_القديم!$L$5:$L$39,0,0)</f>
        <v>30</v>
      </c>
      <c r="BE553" s="6200" t="str">
        <f>"(3)             "&amp; "عضو يسار الدائرة  /  "  &amp;B548</f>
        <v>(3)             عضو يسار الدائرة  /  محمد فتحي محمد علي عرايس</v>
      </c>
      <c r="BF553" s="6200"/>
      <c r="BG553" s="6200"/>
      <c r="BH553" s="6200"/>
      <c r="BI553" s="6200"/>
      <c r="BJ553" s="6200"/>
      <c r="BK553" s="6200"/>
      <c r="BL553" s="6200"/>
      <c r="BM553" s="6200"/>
      <c r="BN553" s="6200"/>
      <c r="BO553" s="6200"/>
      <c r="BP553" s="6200"/>
      <c r="BQ553" s="6200"/>
      <c r="BR553" s="6200"/>
      <c r="BS553" s="6200"/>
      <c r="BT553" s="6200"/>
      <c r="BU553" s="6200"/>
      <c r="BV553" s="6200"/>
      <c r="BW553" s="6200"/>
      <c r="BX553" s="6200"/>
      <c r="BY553" s="6200"/>
      <c r="BZ553" s="6200"/>
      <c r="CA553" s="6200"/>
      <c r="CB553" s="6200"/>
      <c r="CC553" s="6200"/>
      <c r="CD553" s="6200"/>
      <c r="CE553" s="6201"/>
      <c r="CF553" s="5687">
        <f>_xlfn.XLOOKUP(B549,التشكيل_القديم!$M$5:$M$39,التشكيل_القديم!$L$5:$L$39,0,0)</f>
        <v>31</v>
      </c>
      <c r="CG553" s="6369" t="str">
        <f>IF(B549&lt;&gt;"", "(4)             "&amp; "عضو يسار اليسار  الدائرة  /  "  &amp;B549,"لا يوجد عضو رابع")</f>
        <v>(4)             عضو يسار اليسار  الدائرة  /  محمد سيد درويش متولي القطيري</v>
      </c>
      <c r="CH553" s="6200"/>
      <c r="CI553" s="6200"/>
      <c r="CJ553" s="6200"/>
      <c r="CK553" s="6200"/>
      <c r="CL553" s="6200"/>
      <c r="CM553" s="6200"/>
      <c r="CN553" s="6200"/>
      <c r="CO553" s="6200"/>
      <c r="CP553" s="6200"/>
      <c r="CQ553" s="6200"/>
      <c r="CR553" s="6200"/>
      <c r="CS553" s="6200"/>
      <c r="CT553" s="6200"/>
      <c r="CU553" s="6200"/>
      <c r="CV553" s="6200"/>
      <c r="CW553" s="6200"/>
      <c r="CX553" s="6200"/>
      <c r="CY553" s="6200"/>
      <c r="CZ553" s="6200"/>
      <c r="DA553" s="6200"/>
      <c r="DB553" s="6200"/>
      <c r="DC553" s="6200"/>
      <c r="DD553" s="6200"/>
      <c r="DE553" s="6200"/>
      <c r="DF553" s="6200"/>
      <c r="DG553" s="6201"/>
      <c r="DH553" s="5687">
        <f>_xlfn.XLOOKUP(B551,التشكيل_القديم!$M$5:$M$39,التشكيل_القديم!$L$5:$L$39,0,0)</f>
        <v>0</v>
      </c>
      <c r="DI553" s="6200" t="str">
        <f xml:space="preserve"> IF(B551&lt;&gt;"","(6)             "&amp;"عضو يسار يسار يسار اليسار  الدائرة  /  "  &amp;B551,"لا يوجد عضو سادس")</f>
        <v>لا يوجد عضو سادس</v>
      </c>
      <c r="DJ553" s="6200"/>
      <c r="DK553" s="6200"/>
      <c r="DL553" s="6200"/>
      <c r="DM553" s="6200"/>
      <c r="DN553" s="6200"/>
      <c r="DO553" s="6200"/>
      <c r="DP553" s="6200"/>
      <c r="DQ553" s="6200"/>
      <c r="DR553" s="6200"/>
      <c r="DS553" s="6200"/>
      <c r="DT553" s="6200"/>
      <c r="DU553" s="6200"/>
      <c r="DV553" s="6200"/>
      <c r="DW553" s="6200"/>
      <c r="DX553" s="6200"/>
      <c r="DY553" s="6200"/>
      <c r="DZ553" s="6200"/>
      <c r="EA553" s="6200"/>
      <c r="EB553" s="6200"/>
      <c r="EC553" s="6200"/>
      <c r="ED553" s="6200"/>
      <c r="EE553" s="6200"/>
      <c r="EF553" s="6200"/>
      <c r="EG553" s="6200"/>
      <c r="EH553" s="6200"/>
      <c r="EI553" s="6201"/>
      <c r="EJ553" s="162"/>
      <c r="EK553" s="6348" t="s">
        <v>23</v>
      </c>
      <c r="EL553" s="6349"/>
      <c r="EM553" s="6349"/>
      <c r="EN553" s="6350"/>
      <c r="EO553" s="6370" t="s">
        <v>33</v>
      </c>
      <c r="EP553" s="6370"/>
      <c r="EQ553" s="6370"/>
      <c r="ER553" s="6371"/>
      <c r="ES553" s="6351" t="s">
        <v>184</v>
      </c>
      <c r="ET553" s="6352"/>
      <c r="EU553" s="6352"/>
      <c r="EV553" s="6353"/>
      <c r="EW553" s="6366" t="s">
        <v>185</v>
      </c>
      <c r="EX553" s="6367"/>
      <c r="EY553" s="6367"/>
      <c r="EZ553" s="6368"/>
      <c r="FA553" s="6354" t="s">
        <v>200</v>
      </c>
      <c r="FB553" s="6355"/>
      <c r="FC553" s="6355"/>
      <c r="FD553" s="6356"/>
      <c r="FE553" s="6338" t="s">
        <v>597</v>
      </c>
      <c r="FF553" s="6339"/>
      <c r="FG553" s="6339"/>
      <c r="FH553" s="6340"/>
      <c r="FI553" s="852" t="s">
        <v>205</v>
      </c>
      <c r="FJ553" s="838" t="s">
        <v>190</v>
      </c>
      <c r="FK553" s="838" t="s">
        <v>203</v>
      </c>
      <c r="FL553" s="838" t="s">
        <v>204</v>
      </c>
      <c r="FM553" s="839" t="s">
        <v>116</v>
      </c>
    </row>
    <row r="554" spans="1:174" ht="48" customHeight="1" thickBot="1">
      <c r="A554" s="6202" t="str">
        <f>IF(AND(FH547="ok",FH548="ok",FH549="ok",FH550="ok",FH551="ok", H554 &lt;&gt;"فارغ"),"ok","wrong")</f>
        <v>wrong</v>
      </c>
      <c r="B554" s="6203"/>
      <c r="C554" s="6203"/>
      <c r="D554" s="6203"/>
      <c r="E554" s="6203"/>
      <c r="F554" s="6203"/>
      <c r="G554" s="6204"/>
      <c r="H554" s="6208" t="str">
        <f>IF(Z552=0,"فارغ","")</f>
        <v/>
      </c>
      <c r="I554" s="6209"/>
      <c r="J554" s="6209"/>
      <c r="K554" s="6209"/>
      <c r="L554" s="5677" t="str">
        <f>الاعدادات!$D$6</f>
        <v>2022 وما قبلها</v>
      </c>
      <c r="M554" s="149"/>
      <c r="N554" s="149"/>
      <c r="O554" s="149"/>
      <c r="P554" s="149"/>
      <c r="Q554" s="149"/>
      <c r="R554" s="148"/>
      <c r="S554" s="148"/>
      <c r="T554" s="148"/>
      <c r="U554" s="148"/>
      <c r="V554" s="148"/>
      <c r="W554" s="148"/>
      <c r="X554" s="148"/>
      <c r="Y554" s="148"/>
      <c r="Z554" s="2166"/>
      <c r="AA554" s="148"/>
      <c r="AB554" s="148"/>
      <c r="AC554" s="148"/>
      <c r="AD554" s="148"/>
      <c r="AE554" s="148"/>
      <c r="AF554" s="2163"/>
      <c r="AG554" s="148"/>
      <c r="AH554" s="151"/>
      <c r="AI554" s="148"/>
      <c r="AJ554" s="148"/>
      <c r="AK554" s="148"/>
      <c r="AL554" s="148"/>
      <c r="AM554" s="2163"/>
      <c r="AN554" s="151"/>
      <c r="AO554" s="151"/>
      <c r="AP554" s="151"/>
      <c r="AQ554" s="151"/>
      <c r="AR554" s="151"/>
      <c r="AS554" s="2164"/>
      <c r="AT554" s="148"/>
      <c r="AU554" s="148"/>
      <c r="AV554" s="148"/>
      <c r="AW554" s="148"/>
      <c r="AX554" s="148"/>
      <c r="AY554" s="2164"/>
      <c r="AZ554" s="148"/>
      <c r="BA554" s="148"/>
      <c r="BB554" s="2165"/>
      <c r="BC554" s="5683" t="str">
        <f>الاعدادات!$D$6</f>
        <v>2022 وما قبلها</v>
      </c>
      <c r="BD554" s="76"/>
      <c r="BE554" s="83"/>
      <c r="BF554" s="83"/>
      <c r="BG554" s="84"/>
      <c r="BH554" s="84"/>
      <c r="BI554" s="84"/>
      <c r="BJ554" s="85"/>
      <c r="BK554" s="86"/>
      <c r="BL554" s="87"/>
      <c r="BM554" s="87"/>
      <c r="BN554" s="88"/>
      <c r="BO554" s="88"/>
      <c r="BP554" s="89"/>
      <c r="BQ554" s="77">
        <f t="shared" ref="BQ554:BQ559" si="3494">BP554+BO554+BN554+BM554+BL554+BK554+BJ554+BI554+BH554+BG554+BF554+BE554+BD554</f>
        <v>0</v>
      </c>
      <c r="BR554" s="90"/>
      <c r="BS554" s="91"/>
      <c r="BT554" s="92"/>
      <c r="BU554" s="93"/>
      <c r="BV554" s="94"/>
      <c r="BW554" s="95"/>
      <c r="BX554" s="96"/>
      <c r="BY554" s="97"/>
      <c r="BZ554" s="98"/>
      <c r="CA554" s="99"/>
      <c r="CB554" s="79">
        <f t="shared" ref="CB554:CB558" si="3495">CA554+BZ554+BY554+BX554+BW554+BV554+BU554+BT554+BS554+BR554+BQ554</f>
        <v>0</v>
      </c>
      <c r="CC554" s="80"/>
      <c r="CD554" s="78"/>
      <c r="CE554" s="102"/>
      <c r="CF554" s="82"/>
      <c r="CG554" s="83"/>
      <c r="CH554" s="83"/>
      <c r="CI554" s="84"/>
      <c r="CJ554" s="84"/>
      <c r="CK554" s="84"/>
      <c r="CL554" s="85"/>
      <c r="CM554" s="86"/>
      <c r="CN554" s="87"/>
      <c r="CO554" s="87"/>
      <c r="CP554" s="88"/>
      <c r="CQ554" s="88"/>
      <c r="CR554" s="89"/>
      <c r="CS554" s="77">
        <f t="shared" ref="CS554:CS559" si="3496">CR554+CQ554+CP554+CO554+CN554+CM554+CL554+CK554+CJ554+CI554+CH554+CG554+CF554</f>
        <v>0</v>
      </c>
      <c r="CT554" s="90"/>
      <c r="CU554" s="168"/>
      <c r="CV554" s="92"/>
      <c r="CW554" s="93"/>
      <c r="CX554" s="94"/>
      <c r="CY554" s="95"/>
      <c r="CZ554" s="96"/>
      <c r="DA554" s="97"/>
      <c r="DB554" s="98"/>
      <c r="DC554" s="99"/>
      <c r="DD554" s="79">
        <f t="shared" ref="DD554:DD558" si="3497">SUM(CS554:DC554)</f>
        <v>0</v>
      </c>
      <c r="DE554" s="80"/>
      <c r="DF554" s="78"/>
      <c r="DG554" s="102"/>
      <c r="DH554" s="82"/>
      <c r="DI554" s="83"/>
      <c r="DJ554" s="83"/>
      <c r="DK554" s="84"/>
      <c r="DL554" s="84"/>
      <c r="DM554" s="84"/>
      <c r="DN554" s="85"/>
      <c r="DO554" s="86"/>
      <c r="DP554" s="87"/>
      <c r="DQ554" s="87"/>
      <c r="DR554" s="88"/>
      <c r="DS554" s="88"/>
      <c r="DT554" s="89"/>
      <c r="DU554" s="77">
        <f t="shared" ref="DU554:DU559" si="3498">DT554+DS554+DR554+DQ554+DP554+DO554+DN554+DM554+DL554+DK554+DJ554+DI554+DH554</f>
        <v>0</v>
      </c>
      <c r="DV554" s="90"/>
      <c r="DW554" s="168"/>
      <c r="DX554" s="92"/>
      <c r="DY554" s="93"/>
      <c r="DZ554" s="94"/>
      <c r="EA554" s="95"/>
      <c r="EB554" s="96"/>
      <c r="EC554" s="97"/>
      <c r="ED554" s="98"/>
      <c r="EE554" s="99"/>
      <c r="EF554" s="79">
        <f t="shared" ref="EF554:EF558" si="3499">SUM(DU554:EE554)</f>
        <v>0</v>
      </c>
      <c r="EG554" s="80"/>
      <c r="EH554" s="78"/>
      <c r="EI554" s="102"/>
      <c r="EJ554" s="162" t="s">
        <v>163</v>
      </c>
      <c r="EK554" s="838" t="s">
        <v>190</v>
      </c>
      <c r="EL554" s="838" t="s">
        <v>203</v>
      </c>
      <c r="EM554" s="838" t="s">
        <v>204</v>
      </c>
      <c r="EN554" s="839" t="s">
        <v>116</v>
      </c>
      <c r="EO554" s="838" t="s">
        <v>190</v>
      </c>
      <c r="EP554" s="838" t="s">
        <v>203</v>
      </c>
      <c r="EQ554" s="838" t="s">
        <v>204</v>
      </c>
      <c r="ER554" s="839" t="s">
        <v>116</v>
      </c>
      <c r="ES554" s="838" t="s">
        <v>190</v>
      </c>
      <c r="ET554" s="838" t="s">
        <v>203</v>
      </c>
      <c r="EU554" s="838" t="s">
        <v>204</v>
      </c>
      <c r="EV554" s="839" t="s">
        <v>116</v>
      </c>
      <c r="EW554" s="838" t="s">
        <v>190</v>
      </c>
      <c r="EX554" s="838" t="s">
        <v>203</v>
      </c>
      <c r="EY554" s="838" t="s">
        <v>204</v>
      </c>
      <c r="EZ554" s="839" t="s">
        <v>116</v>
      </c>
      <c r="FA554" s="838" t="s">
        <v>190</v>
      </c>
      <c r="FB554" s="838" t="s">
        <v>203</v>
      </c>
      <c r="FC554" s="838" t="s">
        <v>204</v>
      </c>
      <c r="FD554" s="839" t="s">
        <v>116</v>
      </c>
      <c r="FE554" s="838" t="s">
        <v>190</v>
      </c>
      <c r="FF554" s="838" t="s">
        <v>203</v>
      </c>
      <c r="FG554" s="838" t="s">
        <v>204</v>
      </c>
      <c r="FH554" s="839" t="s">
        <v>116</v>
      </c>
      <c r="FI554" s="836" t="s">
        <v>23</v>
      </c>
      <c r="FJ554" s="166">
        <f>EK559</f>
        <v>0</v>
      </c>
      <c r="FK554" s="166">
        <f>EL559</f>
        <v>0</v>
      </c>
      <c r="FL554" s="166">
        <f t="shared" ref="FL554" si="3500">EM559</f>
        <v>0</v>
      </c>
      <c r="FM554" s="166">
        <f t="shared" ref="FM554" si="3501">EN559</f>
        <v>0</v>
      </c>
    </row>
    <row r="555" spans="1:174" ht="48" customHeight="1" thickBot="1">
      <c r="A555" s="6205"/>
      <c r="B555" s="6206"/>
      <c r="C555" s="6206"/>
      <c r="D555" s="6206"/>
      <c r="E555" s="6206"/>
      <c r="F555" s="6206"/>
      <c r="G555" s="6207"/>
      <c r="H555" s="6208"/>
      <c r="I555" s="6209"/>
      <c r="J555" s="6209"/>
      <c r="K555" s="6209"/>
      <c r="L555" s="5675">
        <f>الاعدادات!$D$7</f>
        <v>2023</v>
      </c>
      <c r="M555" s="148"/>
      <c r="N555" s="148"/>
      <c r="O555" s="148"/>
      <c r="P555" s="148"/>
      <c r="Q555" s="148"/>
      <c r="R555" s="148"/>
      <c r="S555" s="148"/>
      <c r="T555" s="148"/>
      <c r="U555" s="148"/>
      <c r="V555" s="148"/>
      <c r="W555" s="148"/>
      <c r="X555" s="148"/>
      <c r="Y555" s="148"/>
      <c r="Z555" s="2166"/>
      <c r="AA555" s="148"/>
      <c r="AB555" s="148"/>
      <c r="AC555" s="148"/>
      <c r="AD555" s="148"/>
      <c r="AE555" s="148"/>
      <c r="AF555" s="2163"/>
      <c r="AG555" s="148"/>
      <c r="AH555" s="151"/>
      <c r="AI555" s="148"/>
      <c r="AJ555" s="148"/>
      <c r="AK555" s="148"/>
      <c r="AL555" s="148"/>
      <c r="AM555" s="2163"/>
      <c r="AN555" s="151"/>
      <c r="AO555" s="151"/>
      <c r="AP555" s="151"/>
      <c r="AQ555" s="151"/>
      <c r="AR555" s="151"/>
      <c r="AS555" s="2164"/>
      <c r="AT555" s="148"/>
      <c r="AU555" s="148"/>
      <c r="AV555" s="148"/>
      <c r="AW555" s="148"/>
      <c r="AX555" s="148"/>
      <c r="AY555" s="2164"/>
      <c r="AZ555" s="148"/>
      <c r="BA555" s="148"/>
      <c r="BB555" s="2165"/>
      <c r="BC555" s="5683">
        <f>الاعدادات!$D$7</f>
        <v>2023</v>
      </c>
      <c r="BD555" s="82"/>
      <c r="BE555" s="83"/>
      <c r="BF555" s="83"/>
      <c r="BG555" s="84"/>
      <c r="BH555" s="84"/>
      <c r="BI555" s="84"/>
      <c r="BJ555" s="85"/>
      <c r="BK555" s="86"/>
      <c r="BL555" s="87"/>
      <c r="BM555" s="87"/>
      <c r="BN555" s="88"/>
      <c r="BO555" s="88"/>
      <c r="BP555" s="89"/>
      <c r="BQ555" s="77">
        <f t="shared" si="3494"/>
        <v>0</v>
      </c>
      <c r="BR555" s="90"/>
      <c r="BS555" s="91"/>
      <c r="BT555" s="92"/>
      <c r="BU555" s="93"/>
      <c r="BV555" s="94"/>
      <c r="BW555" s="95"/>
      <c r="BX555" s="96"/>
      <c r="BY555" s="97"/>
      <c r="BZ555" s="98"/>
      <c r="CA555" s="99"/>
      <c r="CB555" s="79">
        <f t="shared" si="3495"/>
        <v>0</v>
      </c>
      <c r="CC555" s="104"/>
      <c r="CD555" s="92"/>
      <c r="CE555" s="102"/>
      <c r="CF555" s="82"/>
      <c r="CG555" s="83"/>
      <c r="CH555" s="83"/>
      <c r="CI555" s="84"/>
      <c r="CJ555" s="84"/>
      <c r="CK555" s="84"/>
      <c r="CL555" s="85"/>
      <c r="CM555" s="86"/>
      <c r="CN555" s="87"/>
      <c r="CO555" s="87"/>
      <c r="CP555" s="88"/>
      <c r="CQ555" s="88"/>
      <c r="CR555" s="89"/>
      <c r="CS555" s="77">
        <f t="shared" si="3496"/>
        <v>0</v>
      </c>
      <c r="CT555" s="90"/>
      <c r="CU555" s="168"/>
      <c r="CV555" s="92"/>
      <c r="CW555" s="93"/>
      <c r="CX555" s="94"/>
      <c r="CY555" s="95"/>
      <c r="CZ555" s="96"/>
      <c r="DA555" s="97"/>
      <c r="DB555" s="98"/>
      <c r="DC555" s="99"/>
      <c r="DD555" s="79">
        <f t="shared" si="3497"/>
        <v>0</v>
      </c>
      <c r="DE555" s="104"/>
      <c r="DF555" s="92"/>
      <c r="DG555" s="102"/>
      <c r="DH555" s="82"/>
      <c r="DI555" s="83"/>
      <c r="DJ555" s="83"/>
      <c r="DK555" s="84"/>
      <c r="DL555" s="84"/>
      <c r="DM555" s="84"/>
      <c r="DN555" s="85"/>
      <c r="DO555" s="86"/>
      <c r="DP555" s="87"/>
      <c r="DQ555" s="87"/>
      <c r="DR555" s="88"/>
      <c r="DS555" s="88"/>
      <c r="DT555" s="89"/>
      <c r="DU555" s="77">
        <f t="shared" si="3498"/>
        <v>0</v>
      </c>
      <c r="DV555" s="90"/>
      <c r="DW555" s="168"/>
      <c r="DX555" s="92"/>
      <c r="DY555" s="93"/>
      <c r="DZ555" s="94"/>
      <c r="EA555" s="95"/>
      <c r="EB555" s="96"/>
      <c r="EC555" s="97"/>
      <c r="ED555" s="98"/>
      <c r="EE555" s="99"/>
      <c r="EF555" s="79">
        <f t="shared" si="3499"/>
        <v>0</v>
      </c>
      <c r="EG555" s="104"/>
      <c r="EH555" s="92"/>
      <c r="EI555" s="102"/>
      <c r="EJ555" s="5675" t="str">
        <f>الاعدادات!$D$6</f>
        <v>2022 وما قبلها</v>
      </c>
      <c r="EK555" s="163">
        <f t="shared" ref="EK555:EK559" si="3502">BQ547</f>
        <v>0</v>
      </c>
      <c r="EL555" s="164">
        <f t="shared" ref="EL555:EL559" si="3503">BR547</f>
        <v>0</v>
      </c>
      <c r="EM555" s="164">
        <f>BS547+BT547+BU547+BV547+BW547</f>
        <v>0</v>
      </c>
      <c r="EN555" s="165">
        <f>BX547+BY547+BZ547+CA547</f>
        <v>0</v>
      </c>
      <c r="EO555" s="166">
        <f t="shared" ref="EO555:EO559" si="3504">CS547</f>
        <v>0</v>
      </c>
      <c r="EP555" s="164">
        <f t="shared" ref="EP555:EP559" si="3505">CT547</f>
        <v>0</v>
      </c>
      <c r="EQ555" s="164">
        <f>CU547+CV547+CW547+CX547+CY547</f>
        <v>0</v>
      </c>
      <c r="ER555" s="165">
        <f>CZ547+DA547+DB547+DC547</f>
        <v>0</v>
      </c>
      <c r="ES555" s="166">
        <f t="shared" ref="ES555:ES559" si="3506">BQ554</f>
        <v>0</v>
      </c>
      <c r="ET555" s="164">
        <f t="shared" ref="ET555:ET559" si="3507">BR554</f>
        <v>0</v>
      </c>
      <c r="EU555" s="164">
        <f>BS554+BT554+BU554+BV554+BW554</f>
        <v>0</v>
      </c>
      <c r="EV555" s="165">
        <f>BX554+BY554+BZ554+CA554</f>
        <v>0</v>
      </c>
      <c r="EW555" s="166">
        <f t="shared" ref="EW555:EW559" si="3508">CS554</f>
        <v>0</v>
      </c>
      <c r="EX555" s="164">
        <f t="shared" ref="EX555:EX559" si="3509">CT554</f>
        <v>0</v>
      </c>
      <c r="EY555" s="164">
        <f>CU554+CV554+CW554+CX554+CY554</f>
        <v>0</v>
      </c>
      <c r="EZ555" s="167">
        <f>CZ554+DA554+DB554+DC554</f>
        <v>0</v>
      </c>
      <c r="FA555" s="166">
        <f t="shared" ref="FA555:FA559" si="3510">DU547</f>
        <v>0</v>
      </c>
      <c r="FB555" s="164">
        <f t="shared" ref="FB555:FB559" si="3511">DV547</f>
        <v>0</v>
      </c>
      <c r="FC555" s="164">
        <f>DW547+DX547+DY547+DZ547+EA547</f>
        <v>0</v>
      </c>
      <c r="FD555" s="167">
        <f>EB547+EC547+ED547+EE547</f>
        <v>0</v>
      </c>
      <c r="FE555" s="166">
        <f t="shared" ref="FE555:FE559" si="3512">DU554</f>
        <v>0</v>
      </c>
      <c r="FF555" s="164">
        <f t="shared" ref="FF555:FF559" si="3513">DV554</f>
        <v>0</v>
      </c>
      <c r="FG555" s="164">
        <f>DW554+DX554+DY554+DZ554+EA554</f>
        <v>0</v>
      </c>
      <c r="FH555" s="167">
        <f>EB554+EC554+ED554+EE554</f>
        <v>0</v>
      </c>
      <c r="FI555" s="837" t="s">
        <v>33</v>
      </c>
      <c r="FJ555" s="169">
        <f>EO559</f>
        <v>0</v>
      </c>
      <c r="FK555" s="169">
        <f t="shared" ref="FK555" si="3514">EP559</f>
        <v>0</v>
      </c>
      <c r="FL555" s="169">
        <f t="shared" ref="FL555" si="3515">EQ559</f>
        <v>0</v>
      </c>
      <c r="FM555" s="169">
        <f t="shared" ref="FM555" si="3516">ER559</f>
        <v>0</v>
      </c>
    </row>
    <row r="556" spans="1:174" ht="48" customHeight="1" thickBot="1">
      <c r="A556" s="143"/>
      <c r="B556" s="157"/>
      <c r="C556" s="157"/>
      <c r="D556" s="157"/>
      <c r="E556" s="158"/>
      <c r="F556" s="158"/>
      <c r="G556" s="159"/>
      <c r="H556" s="144"/>
      <c r="I556" s="144"/>
      <c r="J556" s="145"/>
      <c r="K556" s="146"/>
      <c r="L556" s="5675">
        <f>الاعدادات!$D$8</f>
        <v>2024</v>
      </c>
      <c r="M556" s="148"/>
      <c r="N556" s="148"/>
      <c r="O556" s="148"/>
      <c r="P556" s="148"/>
      <c r="Q556" s="148"/>
      <c r="R556" s="148"/>
      <c r="S556" s="148"/>
      <c r="T556" s="148"/>
      <c r="U556" s="148"/>
      <c r="V556" s="148"/>
      <c r="W556" s="148"/>
      <c r="X556" s="148"/>
      <c r="Y556" s="148"/>
      <c r="Z556" s="2166"/>
      <c r="AA556" s="148"/>
      <c r="AB556" s="148"/>
      <c r="AC556" s="148"/>
      <c r="AD556" s="148"/>
      <c r="AE556" s="148"/>
      <c r="AF556" s="2163"/>
      <c r="AG556" s="148"/>
      <c r="AH556" s="151"/>
      <c r="AI556" s="148"/>
      <c r="AJ556" s="148"/>
      <c r="AK556" s="148"/>
      <c r="AL556" s="148"/>
      <c r="AM556" s="2163"/>
      <c r="AN556" s="151"/>
      <c r="AO556" s="151"/>
      <c r="AP556" s="151"/>
      <c r="AQ556" s="151"/>
      <c r="AR556" s="151"/>
      <c r="AS556" s="2164"/>
      <c r="AT556" s="148"/>
      <c r="AU556" s="148"/>
      <c r="AV556" s="148"/>
      <c r="AW556" s="148"/>
      <c r="AX556" s="148"/>
      <c r="AY556" s="2164"/>
      <c r="AZ556" s="148"/>
      <c r="BA556" s="148"/>
      <c r="BB556" s="2165"/>
      <c r="BC556" s="5683">
        <f>الاعدادات!$D$8</f>
        <v>2024</v>
      </c>
      <c r="BD556" s="82"/>
      <c r="BE556" s="83"/>
      <c r="BF556" s="83"/>
      <c r="BG556" s="84"/>
      <c r="BH556" s="84"/>
      <c r="BI556" s="84"/>
      <c r="BJ556" s="85"/>
      <c r="BK556" s="86"/>
      <c r="BL556" s="87"/>
      <c r="BM556" s="87"/>
      <c r="BN556" s="88"/>
      <c r="BO556" s="88"/>
      <c r="BP556" s="89"/>
      <c r="BQ556" s="77">
        <f t="shared" si="3494"/>
        <v>0</v>
      </c>
      <c r="BR556" s="90"/>
      <c r="BS556" s="91"/>
      <c r="BT556" s="92"/>
      <c r="BU556" s="93"/>
      <c r="BV556" s="94"/>
      <c r="BW556" s="95"/>
      <c r="BX556" s="96"/>
      <c r="BY556" s="97"/>
      <c r="BZ556" s="98"/>
      <c r="CA556" s="99"/>
      <c r="CB556" s="79">
        <f t="shared" si="3495"/>
        <v>0</v>
      </c>
      <c r="CC556" s="104"/>
      <c r="CD556" s="92"/>
      <c r="CE556" s="102"/>
      <c r="CF556" s="82"/>
      <c r="CG556" s="83"/>
      <c r="CH556" s="83"/>
      <c r="CI556" s="84"/>
      <c r="CJ556" s="84"/>
      <c r="CK556" s="84"/>
      <c r="CL556" s="85"/>
      <c r="CM556" s="86"/>
      <c r="CN556" s="87"/>
      <c r="CO556" s="87"/>
      <c r="CP556" s="88"/>
      <c r="CQ556" s="88"/>
      <c r="CR556" s="89"/>
      <c r="CS556" s="77">
        <f t="shared" si="3496"/>
        <v>0</v>
      </c>
      <c r="CT556" s="90"/>
      <c r="CU556" s="168"/>
      <c r="CV556" s="92"/>
      <c r="CW556" s="93"/>
      <c r="CX556" s="94"/>
      <c r="CY556" s="95"/>
      <c r="CZ556" s="96"/>
      <c r="DA556" s="97"/>
      <c r="DB556" s="98"/>
      <c r="DC556" s="99"/>
      <c r="DD556" s="79">
        <f t="shared" si="3497"/>
        <v>0</v>
      </c>
      <c r="DE556" s="104"/>
      <c r="DF556" s="92"/>
      <c r="DG556" s="102"/>
      <c r="DH556" s="82"/>
      <c r="DI556" s="83"/>
      <c r="DJ556" s="83"/>
      <c r="DK556" s="84"/>
      <c r="DL556" s="84"/>
      <c r="DM556" s="84"/>
      <c r="DN556" s="85"/>
      <c r="DO556" s="86"/>
      <c r="DP556" s="87"/>
      <c r="DQ556" s="87"/>
      <c r="DR556" s="88"/>
      <c r="DS556" s="88"/>
      <c r="DT556" s="89"/>
      <c r="DU556" s="77">
        <f t="shared" si="3498"/>
        <v>0</v>
      </c>
      <c r="DV556" s="90"/>
      <c r="DW556" s="168"/>
      <c r="DX556" s="92"/>
      <c r="DY556" s="93"/>
      <c r="DZ556" s="94"/>
      <c r="EA556" s="95"/>
      <c r="EB556" s="96"/>
      <c r="EC556" s="97"/>
      <c r="ED556" s="98"/>
      <c r="EE556" s="99"/>
      <c r="EF556" s="79">
        <f t="shared" si="3499"/>
        <v>0</v>
      </c>
      <c r="EG556" s="104"/>
      <c r="EH556" s="92"/>
      <c r="EI556" s="102"/>
      <c r="EJ556" s="5675">
        <f>الاعدادات!$D$7</f>
        <v>2023</v>
      </c>
      <c r="EK556" s="163">
        <f t="shared" si="3502"/>
        <v>0</v>
      </c>
      <c r="EL556" s="164">
        <f t="shared" si="3503"/>
        <v>0</v>
      </c>
      <c r="EM556" s="164">
        <f>BS548+BT548+BU548+BV548+BW548</f>
        <v>0</v>
      </c>
      <c r="EN556" s="165">
        <f>BX548+BY548+BZ548+CA548</f>
        <v>0</v>
      </c>
      <c r="EO556" s="166">
        <f t="shared" si="3504"/>
        <v>0</v>
      </c>
      <c r="EP556" s="164">
        <f t="shared" si="3505"/>
        <v>0</v>
      </c>
      <c r="EQ556" s="164">
        <f>CU548+CV548+CW548+CX548+CY548</f>
        <v>0</v>
      </c>
      <c r="ER556" s="165">
        <f>CZ548+DA548+DB548+DC548</f>
        <v>0</v>
      </c>
      <c r="ES556" s="166">
        <f t="shared" si="3506"/>
        <v>0</v>
      </c>
      <c r="ET556" s="164">
        <f t="shared" si="3507"/>
        <v>0</v>
      </c>
      <c r="EU556" s="164">
        <f>BS555+BT555+BU555+BV555+BW555</f>
        <v>0</v>
      </c>
      <c r="EV556" s="165">
        <f>BX555+BY555+BZ555+CA555</f>
        <v>0</v>
      </c>
      <c r="EW556" s="166">
        <f t="shared" si="3508"/>
        <v>0</v>
      </c>
      <c r="EX556" s="164">
        <f t="shared" si="3509"/>
        <v>0</v>
      </c>
      <c r="EY556" s="164">
        <f>CU555+CV555+CW555+CX555+CY555</f>
        <v>0</v>
      </c>
      <c r="EZ556" s="167">
        <f>CZ555+DA555+DB555+DC555</f>
        <v>0</v>
      </c>
      <c r="FA556" s="166">
        <f t="shared" si="3510"/>
        <v>0</v>
      </c>
      <c r="FB556" s="164">
        <f t="shared" si="3511"/>
        <v>0</v>
      </c>
      <c r="FC556" s="164">
        <f>DW548+DX548+DY548+DZ548+EA548</f>
        <v>0</v>
      </c>
      <c r="FD556" s="167">
        <f>EB548+EC548+ED548+EE548</f>
        <v>0</v>
      </c>
      <c r="FE556" s="166">
        <f t="shared" si="3512"/>
        <v>0</v>
      </c>
      <c r="FF556" s="164">
        <f t="shared" si="3513"/>
        <v>0</v>
      </c>
      <c r="FG556" s="164">
        <f>DW555+DX555+DY555+DZ555+EA555</f>
        <v>0</v>
      </c>
      <c r="FH556" s="167">
        <f>EB555+EC555+ED555+EE555</f>
        <v>0</v>
      </c>
      <c r="FI556" s="837" t="s">
        <v>184</v>
      </c>
      <c r="FJ556" s="169">
        <f>ES559</f>
        <v>0</v>
      </c>
      <c r="FK556" s="169">
        <f t="shared" ref="FK556" si="3517">ET559</f>
        <v>0</v>
      </c>
      <c r="FL556" s="169">
        <f t="shared" ref="FL556" si="3518">EU559</f>
        <v>0</v>
      </c>
      <c r="FM556" s="169">
        <f t="shared" ref="FM556" si="3519">EV559</f>
        <v>0</v>
      </c>
    </row>
    <row r="557" spans="1:174" ht="48" customHeight="1" thickBot="1">
      <c r="A557" s="143"/>
      <c r="B557" s="157"/>
      <c r="C557" s="157"/>
      <c r="D557" s="157"/>
      <c r="E557" s="158"/>
      <c r="F557" s="158"/>
      <c r="G557" s="159"/>
      <c r="H557" s="144"/>
      <c r="I557" s="144"/>
      <c r="J557" s="145"/>
      <c r="K557" s="146"/>
      <c r="L557" s="5675">
        <f>الاعدادات!$D$9</f>
        <v>2025</v>
      </c>
      <c r="M557" s="172"/>
      <c r="N557" s="172"/>
      <c r="O557" s="172"/>
      <c r="P557" s="172"/>
      <c r="Q557" s="172"/>
      <c r="R557" s="172"/>
      <c r="S557" s="172"/>
      <c r="T557" s="172"/>
      <c r="U557" s="172"/>
      <c r="V557" s="172"/>
      <c r="W557" s="172"/>
      <c r="X557" s="172"/>
      <c r="Y557" s="172"/>
      <c r="Z557" s="174"/>
      <c r="AA557" s="172"/>
      <c r="AB557" s="172"/>
      <c r="AC557" s="172"/>
      <c r="AD557" s="172"/>
      <c r="AE557" s="172"/>
      <c r="AF557" s="172"/>
      <c r="AG557" s="172"/>
      <c r="AH557" s="172"/>
      <c r="AI557" s="172"/>
      <c r="AJ557" s="172"/>
      <c r="AK557" s="172"/>
      <c r="AL557" s="172"/>
      <c r="AM557" s="172"/>
      <c r="AN557" s="172"/>
      <c r="AO557" s="172"/>
      <c r="AP557" s="172"/>
      <c r="AQ557" s="172"/>
      <c r="AR557" s="172"/>
      <c r="AS557" s="175"/>
      <c r="AT557" s="172"/>
      <c r="AU557" s="172"/>
      <c r="AV557" s="172"/>
      <c r="AW557" s="172"/>
      <c r="AX557" s="172"/>
      <c r="AY557" s="175"/>
      <c r="AZ557" s="172"/>
      <c r="BA557" s="172"/>
      <c r="BB557" s="2165"/>
      <c r="BC557" s="5683">
        <f>الاعدادات!$D$9</f>
        <v>2025</v>
      </c>
      <c r="BD557" s="82"/>
      <c r="BE557" s="83"/>
      <c r="BF557" s="83"/>
      <c r="BG557" s="84"/>
      <c r="BH557" s="84"/>
      <c r="BI557" s="84"/>
      <c r="BJ557" s="85"/>
      <c r="BK557" s="86"/>
      <c r="BL557" s="87"/>
      <c r="BM557" s="87"/>
      <c r="BN557" s="88"/>
      <c r="BO557" s="88"/>
      <c r="BP557" s="89"/>
      <c r="BQ557" s="77">
        <f t="shared" si="3494"/>
        <v>0</v>
      </c>
      <c r="BR557" s="90"/>
      <c r="BS557" s="91"/>
      <c r="BT557" s="92"/>
      <c r="BU557" s="93"/>
      <c r="BV557" s="94"/>
      <c r="BW557" s="95"/>
      <c r="BX557" s="96"/>
      <c r="BY557" s="97"/>
      <c r="BZ557" s="98"/>
      <c r="CA557" s="99"/>
      <c r="CB557" s="79">
        <f t="shared" si="3495"/>
        <v>0</v>
      </c>
      <c r="CC557" s="104"/>
      <c r="CD557" s="92"/>
      <c r="CE557" s="102"/>
      <c r="CF557" s="82"/>
      <c r="CG557" s="83"/>
      <c r="CH557" s="83"/>
      <c r="CI557" s="84"/>
      <c r="CJ557" s="84"/>
      <c r="CK557" s="84"/>
      <c r="CL557" s="85"/>
      <c r="CM557" s="86"/>
      <c r="CN557" s="87"/>
      <c r="CO557" s="87"/>
      <c r="CP557" s="88"/>
      <c r="CQ557" s="88"/>
      <c r="CR557" s="89"/>
      <c r="CS557" s="77">
        <f t="shared" si="3496"/>
        <v>0</v>
      </c>
      <c r="CT557" s="90"/>
      <c r="CU557" s="168"/>
      <c r="CV557" s="92"/>
      <c r="CW557" s="93"/>
      <c r="CX557" s="94"/>
      <c r="CY557" s="95"/>
      <c r="CZ557" s="96"/>
      <c r="DA557" s="97"/>
      <c r="DB557" s="98"/>
      <c r="DC557" s="99"/>
      <c r="DD557" s="79">
        <f t="shared" si="3497"/>
        <v>0</v>
      </c>
      <c r="DE557" s="104"/>
      <c r="DF557" s="92"/>
      <c r="DG557" s="102"/>
      <c r="DH557" s="82"/>
      <c r="DI557" s="83"/>
      <c r="DJ557" s="83"/>
      <c r="DK557" s="84"/>
      <c r="DL557" s="84"/>
      <c r="DM557" s="84"/>
      <c r="DN557" s="85"/>
      <c r="DO557" s="86"/>
      <c r="DP557" s="87"/>
      <c r="DQ557" s="87"/>
      <c r="DR557" s="88"/>
      <c r="DS557" s="88"/>
      <c r="DT557" s="89"/>
      <c r="DU557" s="77">
        <f t="shared" si="3498"/>
        <v>0</v>
      </c>
      <c r="DV557" s="90"/>
      <c r="DW557" s="168"/>
      <c r="DX557" s="92"/>
      <c r="DY557" s="93"/>
      <c r="DZ557" s="94"/>
      <c r="EA557" s="95"/>
      <c r="EB557" s="96"/>
      <c r="EC557" s="97"/>
      <c r="ED557" s="98"/>
      <c r="EE557" s="99"/>
      <c r="EF557" s="79">
        <f t="shared" si="3499"/>
        <v>0</v>
      </c>
      <c r="EG557" s="104"/>
      <c r="EH557" s="92"/>
      <c r="EI557" s="102"/>
      <c r="EJ557" s="5675">
        <f>الاعدادات!$D$8</f>
        <v>2024</v>
      </c>
      <c r="EK557" s="163">
        <f t="shared" si="3502"/>
        <v>0</v>
      </c>
      <c r="EL557" s="164">
        <f t="shared" si="3503"/>
        <v>0</v>
      </c>
      <c r="EM557" s="164">
        <f>BS549+BT549+BU549+BV549+BW549</f>
        <v>0</v>
      </c>
      <c r="EN557" s="165">
        <f>BX549+BY549+BZ549+CA549</f>
        <v>0</v>
      </c>
      <c r="EO557" s="166">
        <f t="shared" si="3504"/>
        <v>0</v>
      </c>
      <c r="EP557" s="164">
        <f t="shared" si="3505"/>
        <v>0</v>
      </c>
      <c r="EQ557" s="164">
        <f>CU549+CV549+CW549+CX549+CY549</f>
        <v>0</v>
      </c>
      <c r="ER557" s="165">
        <f>CZ549+DA549+DB549+DC549</f>
        <v>0</v>
      </c>
      <c r="ES557" s="166">
        <f t="shared" si="3506"/>
        <v>0</v>
      </c>
      <c r="ET557" s="164">
        <f t="shared" si="3507"/>
        <v>0</v>
      </c>
      <c r="EU557" s="164">
        <f>BS556+BT556+BU556+BV556+BW556</f>
        <v>0</v>
      </c>
      <c r="EV557" s="165">
        <f>BX556+BY556+BZ556+CA556</f>
        <v>0</v>
      </c>
      <c r="EW557" s="166">
        <f t="shared" si="3508"/>
        <v>0</v>
      </c>
      <c r="EX557" s="164">
        <f t="shared" si="3509"/>
        <v>0</v>
      </c>
      <c r="EY557" s="164">
        <f>CU556+CV556+CW556+CX556+CY556</f>
        <v>0</v>
      </c>
      <c r="EZ557" s="167">
        <f>CZ556+DA556+DB556+DC556</f>
        <v>0</v>
      </c>
      <c r="FA557" s="166">
        <f t="shared" si="3510"/>
        <v>0</v>
      </c>
      <c r="FB557" s="164">
        <f t="shared" si="3511"/>
        <v>0</v>
      </c>
      <c r="FC557" s="164">
        <f>DW549+DX549+DY549+DZ549+EA549</f>
        <v>0</v>
      </c>
      <c r="FD557" s="167">
        <f>EB549+EC549+ED549+EE549</f>
        <v>0</v>
      </c>
      <c r="FE557" s="166">
        <f t="shared" si="3512"/>
        <v>0</v>
      </c>
      <c r="FF557" s="164">
        <f t="shared" si="3513"/>
        <v>0</v>
      </c>
      <c r="FG557" s="164">
        <f>DW556+DX556+DY556+DZ556+EA556</f>
        <v>0</v>
      </c>
      <c r="FH557" s="167">
        <f>EB556+EC556+ED556+EE556</f>
        <v>0</v>
      </c>
      <c r="FI557" s="837" t="s">
        <v>185</v>
      </c>
      <c r="FJ557" s="169">
        <f>EW559</f>
        <v>0</v>
      </c>
      <c r="FK557" s="169">
        <f t="shared" ref="FK557" si="3520">EX559</f>
        <v>0</v>
      </c>
      <c r="FL557" s="169">
        <f t="shared" ref="FL557" si="3521">EY559</f>
        <v>0</v>
      </c>
      <c r="FM557" s="169">
        <f t="shared" ref="FM557" si="3522">EZ559</f>
        <v>0</v>
      </c>
    </row>
    <row r="558" spans="1:174" ht="48" customHeight="1" thickBot="1">
      <c r="A558" s="143"/>
      <c r="B558" s="157"/>
      <c r="C558" s="157"/>
      <c r="D558" s="157"/>
      <c r="E558" s="158"/>
      <c r="F558" s="158"/>
      <c r="G558" s="159"/>
      <c r="H558" s="144"/>
      <c r="I558" s="144"/>
      <c r="J558" s="145"/>
      <c r="K558" s="146"/>
      <c r="L558" s="5675">
        <f>الاعدادات!$D$10</f>
        <v>2026</v>
      </c>
      <c r="M558" s="172"/>
      <c r="N558" s="172"/>
      <c r="O558" s="172"/>
      <c r="P558" s="172"/>
      <c r="Q558" s="172"/>
      <c r="R558" s="172"/>
      <c r="S558" s="172"/>
      <c r="T558" s="172"/>
      <c r="U558" s="172"/>
      <c r="V558" s="172"/>
      <c r="W558" s="172"/>
      <c r="X558" s="172"/>
      <c r="Y558" s="172"/>
      <c r="Z558" s="174"/>
      <c r="AA558" s="172"/>
      <c r="AB558" s="172"/>
      <c r="AC558" s="172"/>
      <c r="AD558" s="172"/>
      <c r="AE558" s="172"/>
      <c r="AF558" s="172"/>
      <c r="AG558" s="172"/>
      <c r="AH558" s="172"/>
      <c r="AI558" s="172"/>
      <c r="AJ558" s="172"/>
      <c r="AK558" s="172"/>
      <c r="AL558" s="172"/>
      <c r="AM558" s="172"/>
      <c r="AN558" s="172"/>
      <c r="AO558" s="172"/>
      <c r="AP558" s="172"/>
      <c r="AQ558" s="172"/>
      <c r="AR558" s="172"/>
      <c r="AS558" s="175"/>
      <c r="AT558" s="172"/>
      <c r="AU558" s="172"/>
      <c r="AV558" s="172"/>
      <c r="AW558" s="172"/>
      <c r="AX558" s="172"/>
      <c r="AY558" s="175"/>
      <c r="AZ558" s="172"/>
      <c r="BA558" s="172"/>
      <c r="BB558" s="2165"/>
      <c r="BC558" s="5683">
        <f>الاعدادات!$D$10</f>
        <v>2026</v>
      </c>
      <c r="BD558" s="117"/>
      <c r="BE558" s="118"/>
      <c r="BF558" s="118"/>
      <c r="BG558" s="119"/>
      <c r="BH558" s="119"/>
      <c r="BI558" s="119"/>
      <c r="BJ558" s="120"/>
      <c r="BK558" s="121"/>
      <c r="BL558" s="122"/>
      <c r="BM558" s="122"/>
      <c r="BN558" s="123"/>
      <c r="BO558" s="123"/>
      <c r="BP558" s="124"/>
      <c r="BQ558" s="125">
        <f t="shared" si="3494"/>
        <v>0</v>
      </c>
      <c r="BR558" s="126"/>
      <c r="BS558" s="127"/>
      <c r="BT558" s="128"/>
      <c r="BU558" s="129"/>
      <c r="BV558" s="130"/>
      <c r="BW558" s="131"/>
      <c r="BX558" s="132"/>
      <c r="BY558" s="133"/>
      <c r="BZ558" s="134"/>
      <c r="CA558" s="135"/>
      <c r="CB558" s="136">
        <f t="shared" si="3495"/>
        <v>0</v>
      </c>
      <c r="CC558" s="137"/>
      <c r="CD558" s="128"/>
      <c r="CE558" s="141"/>
      <c r="CF558" s="117"/>
      <c r="CG558" s="118"/>
      <c r="CH558" s="118"/>
      <c r="CI558" s="119"/>
      <c r="CJ558" s="119"/>
      <c r="CK558" s="119"/>
      <c r="CL558" s="120"/>
      <c r="CM558" s="121"/>
      <c r="CN558" s="122"/>
      <c r="CO558" s="122"/>
      <c r="CP558" s="123"/>
      <c r="CQ558" s="123"/>
      <c r="CR558" s="124"/>
      <c r="CS558" s="125">
        <f t="shared" si="3496"/>
        <v>0</v>
      </c>
      <c r="CT558" s="126"/>
      <c r="CU558" s="176"/>
      <c r="CV558" s="128"/>
      <c r="CW558" s="129"/>
      <c r="CX558" s="130"/>
      <c r="CY558" s="131"/>
      <c r="CZ558" s="132"/>
      <c r="DA558" s="133"/>
      <c r="DB558" s="134"/>
      <c r="DC558" s="135"/>
      <c r="DD558" s="136">
        <f t="shared" si="3497"/>
        <v>0</v>
      </c>
      <c r="DE558" s="137"/>
      <c r="DF558" s="128"/>
      <c r="DG558" s="141"/>
      <c r="DH558" s="117"/>
      <c r="DI558" s="118"/>
      <c r="DJ558" s="118"/>
      <c r="DK558" s="119"/>
      <c r="DL558" s="119"/>
      <c r="DM558" s="119"/>
      <c r="DN558" s="120"/>
      <c r="DO558" s="121"/>
      <c r="DP558" s="122"/>
      <c r="DQ558" s="122"/>
      <c r="DR558" s="123"/>
      <c r="DS558" s="123"/>
      <c r="DT558" s="124"/>
      <c r="DU558" s="125">
        <f t="shared" si="3498"/>
        <v>0</v>
      </c>
      <c r="DV558" s="126"/>
      <c r="DW558" s="176"/>
      <c r="DX558" s="128"/>
      <c r="DY558" s="129"/>
      <c r="DZ558" s="130"/>
      <c r="EA558" s="131"/>
      <c r="EB558" s="132"/>
      <c r="EC558" s="133"/>
      <c r="ED558" s="134"/>
      <c r="EE558" s="135"/>
      <c r="EF558" s="136">
        <f t="shared" si="3499"/>
        <v>0</v>
      </c>
      <c r="EG558" s="137"/>
      <c r="EH558" s="128"/>
      <c r="EI558" s="141"/>
      <c r="EJ558" s="5675">
        <f>الاعدادات!$D$9</f>
        <v>2025</v>
      </c>
      <c r="EK558" s="163">
        <f t="shared" si="3502"/>
        <v>0</v>
      </c>
      <c r="EL558" s="164">
        <f t="shared" si="3503"/>
        <v>0</v>
      </c>
      <c r="EM558" s="164">
        <f>BS550+BT550+BU550+BV550+BW550</f>
        <v>0</v>
      </c>
      <c r="EN558" s="165">
        <f>BX550+BY550+BZ550+CA550</f>
        <v>0</v>
      </c>
      <c r="EO558" s="166">
        <f t="shared" si="3504"/>
        <v>0</v>
      </c>
      <c r="EP558" s="164">
        <f t="shared" si="3505"/>
        <v>0</v>
      </c>
      <c r="EQ558" s="164">
        <f>CU550+CV550+CW550+CX550+CY550</f>
        <v>0</v>
      </c>
      <c r="ER558" s="165">
        <f>CZ550+DA550+DB550+DC550</f>
        <v>0</v>
      </c>
      <c r="ES558" s="166">
        <f t="shared" si="3506"/>
        <v>0</v>
      </c>
      <c r="ET558" s="164">
        <f t="shared" si="3507"/>
        <v>0</v>
      </c>
      <c r="EU558" s="164">
        <f>BS557+BT557+BU557+BV557+BW557</f>
        <v>0</v>
      </c>
      <c r="EV558" s="165">
        <f>BX557+BY557+BZ557+CA557</f>
        <v>0</v>
      </c>
      <c r="EW558" s="166">
        <f t="shared" si="3508"/>
        <v>0</v>
      </c>
      <c r="EX558" s="164">
        <f t="shared" si="3509"/>
        <v>0</v>
      </c>
      <c r="EY558" s="164">
        <f>CU557+CV557+CW557+CX557+CY557</f>
        <v>0</v>
      </c>
      <c r="EZ558" s="167">
        <f>CZ557+DA557+DB557+DC557</f>
        <v>0</v>
      </c>
      <c r="FA558" s="166">
        <f t="shared" si="3510"/>
        <v>0</v>
      </c>
      <c r="FB558" s="164">
        <f t="shared" si="3511"/>
        <v>0</v>
      </c>
      <c r="FC558" s="164">
        <f>DW550+DX550+DY550+DZ550+EA550</f>
        <v>0</v>
      </c>
      <c r="FD558" s="167">
        <f>EB550+EC550+ED550+EE550</f>
        <v>0</v>
      </c>
      <c r="FE558" s="166">
        <f t="shared" si="3512"/>
        <v>0</v>
      </c>
      <c r="FF558" s="164">
        <f t="shared" si="3513"/>
        <v>0</v>
      </c>
      <c r="FG558" s="164">
        <f>DW557+DX557+DY557+DZ557+EA557</f>
        <v>0</v>
      </c>
      <c r="FH558" s="167">
        <f>EB557+EC557+ED557+EE557</f>
        <v>0</v>
      </c>
      <c r="FI558" s="837" t="s">
        <v>200</v>
      </c>
      <c r="FJ558" s="169">
        <f>FA559</f>
        <v>0</v>
      </c>
      <c r="FK558" s="169">
        <f t="shared" ref="FK558" si="3523">FB559</f>
        <v>0</v>
      </c>
      <c r="FL558" s="169">
        <f t="shared" ref="FL558" si="3524">FC559</f>
        <v>0</v>
      </c>
      <c r="FM558" s="169">
        <f>FD559</f>
        <v>0</v>
      </c>
    </row>
    <row r="559" spans="1:174" ht="48" customHeight="1" thickBot="1">
      <c r="A559" s="143"/>
      <c r="B559" s="172"/>
      <c r="C559" s="172"/>
      <c r="D559" s="172"/>
      <c r="E559" s="172"/>
      <c r="F559" s="172"/>
      <c r="G559" s="172"/>
      <c r="H559" s="172"/>
      <c r="I559" s="172"/>
      <c r="J559" s="145"/>
      <c r="K559" s="146"/>
      <c r="L559" s="173"/>
      <c r="M559" s="172"/>
      <c r="N559" s="172"/>
      <c r="O559" s="172"/>
      <c r="P559" s="172"/>
      <c r="Q559" s="172"/>
      <c r="R559" s="172"/>
      <c r="S559" s="172"/>
      <c r="T559" s="172"/>
      <c r="U559" s="172"/>
      <c r="V559" s="172"/>
      <c r="W559" s="172"/>
      <c r="X559" s="172"/>
      <c r="Y559" s="172"/>
      <c r="Z559" s="174"/>
      <c r="AA559" s="172"/>
      <c r="AB559" s="172"/>
      <c r="AC559" s="172"/>
      <c r="AD559" s="172"/>
      <c r="AE559" s="172"/>
      <c r="AF559" s="172"/>
      <c r="AG559" s="172"/>
      <c r="AH559" s="172"/>
      <c r="AI559" s="172"/>
      <c r="AJ559" s="172"/>
      <c r="AK559" s="172"/>
      <c r="AL559" s="172"/>
      <c r="AM559" s="172"/>
      <c r="AN559" s="172"/>
      <c r="AO559" s="172"/>
      <c r="AP559" s="172"/>
      <c r="AQ559" s="172"/>
      <c r="AR559" s="172"/>
      <c r="AS559" s="175"/>
      <c r="AT559" s="172"/>
      <c r="AU559" s="172"/>
      <c r="AV559" s="172"/>
      <c r="AW559" s="172"/>
      <c r="AX559" s="172"/>
      <c r="AY559" s="175"/>
      <c r="AZ559" s="172"/>
      <c r="BA559" s="172"/>
      <c r="BB559" s="2165"/>
      <c r="BC559" s="2009" t="s">
        <v>181</v>
      </c>
      <c r="BD559" s="5689">
        <f t="shared" ref="BD559:BP559" si="3525">SUM(BD554:BD558)</f>
        <v>0</v>
      </c>
      <c r="BE559" s="5690">
        <f t="shared" si="3525"/>
        <v>0</v>
      </c>
      <c r="BF559" s="5690">
        <f t="shared" si="3525"/>
        <v>0</v>
      </c>
      <c r="BG559" s="5690">
        <f t="shared" si="3525"/>
        <v>0</v>
      </c>
      <c r="BH559" s="5690">
        <f t="shared" si="3525"/>
        <v>0</v>
      </c>
      <c r="BI559" s="5690">
        <f t="shared" si="3525"/>
        <v>0</v>
      </c>
      <c r="BJ559" s="5690">
        <f t="shared" si="3525"/>
        <v>0</v>
      </c>
      <c r="BK559" s="5690">
        <f t="shared" si="3525"/>
        <v>0</v>
      </c>
      <c r="BL559" s="5690">
        <f t="shared" si="3525"/>
        <v>0</v>
      </c>
      <c r="BM559" s="5690">
        <f t="shared" si="3525"/>
        <v>0</v>
      </c>
      <c r="BN559" s="5690">
        <f t="shared" si="3525"/>
        <v>0</v>
      </c>
      <c r="BO559" s="5690">
        <f t="shared" si="3525"/>
        <v>0</v>
      </c>
      <c r="BP559" s="5690">
        <f t="shared" si="3525"/>
        <v>0</v>
      </c>
      <c r="BQ559" s="5691">
        <f t="shared" si="3494"/>
        <v>0</v>
      </c>
      <c r="BR559" s="5690">
        <f t="shared" ref="BR559:CR559" si="3526">SUM(BR554:BR558)</f>
        <v>0</v>
      </c>
      <c r="BS559" s="5690">
        <f t="shared" si="3526"/>
        <v>0</v>
      </c>
      <c r="BT559" s="5690">
        <f t="shared" si="3526"/>
        <v>0</v>
      </c>
      <c r="BU559" s="5690">
        <f t="shared" si="3526"/>
        <v>0</v>
      </c>
      <c r="BV559" s="5690">
        <f t="shared" si="3526"/>
        <v>0</v>
      </c>
      <c r="BW559" s="5690">
        <f t="shared" si="3526"/>
        <v>0</v>
      </c>
      <c r="BX559" s="5690">
        <f t="shared" si="3526"/>
        <v>0</v>
      </c>
      <c r="BY559" s="5690">
        <f t="shared" si="3526"/>
        <v>0</v>
      </c>
      <c r="BZ559" s="5692">
        <f t="shared" si="3526"/>
        <v>0</v>
      </c>
      <c r="CA559" s="5690">
        <f t="shared" si="3526"/>
        <v>0</v>
      </c>
      <c r="CB559" s="5690">
        <f t="shared" si="3526"/>
        <v>0</v>
      </c>
      <c r="CC559" s="5690">
        <f t="shared" si="3526"/>
        <v>0</v>
      </c>
      <c r="CD559" s="5690">
        <f t="shared" si="3526"/>
        <v>0</v>
      </c>
      <c r="CE559" s="5693">
        <f t="shared" si="3526"/>
        <v>0</v>
      </c>
      <c r="CF559" s="5689">
        <f t="shared" si="3526"/>
        <v>0</v>
      </c>
      <c r="CG559" s="5690">
        <f t="shared" si="3526"/>
        <v>0</v>
      </c>
      <c r="CH559" s="5690">
        <f t="shared" si="3526"/>
        <v>0</v>
      </c>
      <c r="CI559" s="5690">
        <f t="shared" si="3526"/>
        <v>0</v>
      </c>
      <c r="CJ559" s="5690">
        <f t="shared" si="3526"/>
        <v>0</v>
      </c>
      <c r="CK559" s="5690">
        <f t="shared" si="3526"/>
        <v>0</v>
      </c>
      <c r="CL559" s="5690">
        <f t="shared" si="3526"/>
        <v>0</v>
      </c>
      <c r="CM559" s="5690">
        <f t="shared" si="3526"/>
        <v>0</v>
      </c>
      <c r="CN559" s="5690">
        <f t="shared" si="3526"/>
        <v>0</v>
      </c>
      <c r="CO559" s="5690">
        <f t="shared" si="3526"/>
        <v>0</v>
      </c>
      <c r="CP559" s="5690">
        <f t="shared" si="3526"/>
        <v>0</v>
      </c>
      <c r="CQ559" s="5690">
        <f t="shared" si="3526"/>
        <v>0</v>
      </c>
      <c r="CR559" s="5690">
        <f t="shared" si="3526"/>
        <v>0</v>
      </c>
      <c r="CS559" s="5691">
        <f t="shared" si="3496"/>
        <v>0</v>
      </c>
      <c r="CT559" s="5690">
        <f t="shared" ref="CT559:DT559" si="3527">SUM(CT554:CT558)</f>
        <v>0</v>
      </c>
      <c r="CU559" s="5690">
        <f t="shared" si="3527"/>
        <v>0</v>
      </c>
      <c r="CV559" s="5690">
        <f t="shared" si="3527"/>
        <v>0</v>
      </c>
      <c r="CW559" s="5690">
        <f t="shared" si="3527"/>
        <v>0</v>
      </c>
      <c r="CX559" s="5690">
        <f t="shared" si="3527"/>
        <v>0</v>
      </c>
      <c r="CY559" s="5690">
        <f t="shared" si="3527"/>
        <v>0</v>
      </c>
      <c r="CZ559" s="5690">
        <f t="shared" si="3527"/>
        <v>0</v>
      </c>
      <c r="DA559" s="5690">
        <f t="shared" si="3527"/>
        <v>0</v>
      </c>
      <c r="DB559" s="5692">
        <f t="shared" si="3527"/>
        <v>0</v>
      </c>
      <c r="DC559" s="5690">
        <f t="shared" si="3527"/>
        <v>0</v>
      </c>
      <c r="DD559" s="5690">
        <f t="shared" si="3527"/>
        <v>0</v>
      </c>
      <c r="DE559" s="5690">
        <f t="shared" si="3527"/>
        <v>0</v>
      </c>
      <c r="DF559" s="5690">
        <f t="shared" si="3527"/>
        <v>0</v>
      </c>
      <c r="DG559" s="5693">
        <f t="shared" si="3527"/>
        <v>0</v>
      </c>
      <c r="DH559" s="5689">
        <f t="shared" si="3527"/>
        <v>0</v>
      </c>
      <c r="DI559" s="5690">
        <f t="shared" si="3527"/>
        <v>0</v>
      </c>
      <c r="DJ559" s="5690">
        <f t="shared" si="3527"/>
        <v>0</v>
      </c>
      <c r="DK559" s="5690">
        <f t="shared" si="3527"/>
        <v>0</v>
      </c>
      <c r="DL559" s="5690">
        <f t="shared" si="3527"/>
        <v>0</v>
      </c>
      <c r="DM559" s="5690">
        <f t="shared" si="3527"/>
        <v>0</v>
      </c>
      <c r="DN559" s="5690">
        <f t="shared" si="3527"/>
        <v>0</v>
      </c>
      <c r="DO559" s="5690">
        <f t="shared" si="3527"/>
        <v>0</v>
      </c>
      <c r="DP559" s="5690">
        <f t="shared" si="3527"/>
        <v>0</v>
      </c>
      <c r="DQ559" s="5690">
        <f t="shared" si="3527"/>
        <v>0</v>
      </c>
      <c r="DR559" s="5690">
        <f t="shared" si="3527"/>
        <v>0</v>
      </c>
      <c r="DS559" s="5690">
        <f t="shared" si="3527"/>
        <v>0</v>
      </c>
      <c r="DT559" s="5690">
        <f t="shared" si="3527"/>
        <v>0</v>
      </c>
      <c r="DU559" s="5691">
        <f t="shared" si="3498"/>
        <v>0</v>
      </c>
      <c r="DV559" s="5690">
        <f t="shared" ref="DV559:EI559" si="3528">SUM(DV554:DV558)</f>
        <v>0</v>
      </c>
      <c r="DW559" s="5690">
        <f t="shared" si="3528"/>
        <v>0</v>
      </c>
      <c r="DX559" s="5690">
        <f t="shared" si="3528"/>
        <v>0</v>
      </c>
      <c r="DY559" s="5690">
        <f t="shared" si="3528"/>
        <v>0</v>
      </c>
      <c r="DZ559" s="5690">
        <f t="shared" si="3528"/>
        <v>0</v>
      </c>
      <c r="EA559" s="5690">
        <f t="shared" si="3528"/>
        <v>0</v>
      </c>
      <c r="EB559" s="5690">
        <f t="shared" si="3528"/>
        <v>0</v>
      </c>
      <c r="EC559" s="5690">
        <f t="shared" si="3528"/>
        <v>0</v>
      </c>
      <c r="ED559" s="5692">
        <f t="shared" si="3528"/>
        <v>0</v>
      </c>
      <c r="EE559" s="5690">
        <f t="shared" si="3528"/>
        <v>0</v>
      </c>
      <c r="EF559" s="5690">
        <f t="shared" si="3528"/>
        <v>0</v>
      </c>
      <c r="EG559" s="5690">
        <f t="shared" si="3528"/>
        <v>0</v>
      </c>
      <c r="EH559" s="5690">
        <f t="shared" si="3528"/>
        <v>0</v>
      </c>
      <c r="EI559" s="5693">
        <f t="shared" si="3528"/>
        <v>0</v>
      </c>
      <c r="EJ559" s="5675">
        <f>الاعدادات!$D$10</f>
        <v>2026</v>
      </c>
      <c r="EK559" s="163">
        <f t="shared" si="3502"/>
        <v>0</v>
      </c>
      <c r="EL559" s="164">
        <f t="shared" si="3503"/>
        <v>0</v>
      </c>
      <c r="EM559" s="164">
        <f>BS551+BT551+BU551+BV551+BW551</f>
        <v>0</v>
      </c>
      <c r="EN559" s="165">
        <f>BX551+BY551+BZ551+CA551</f>
        <v>0</v>
      </c>
      <c r="EO559" s="166">
        <f t="shared" si="3504"/>
        <v>0</v>
      </c>
      <c r="EP559" s="164">
        <f t="shared" si="3505"/>
        <v>0</v>
      </c>
      <c r="EQ559" s="164">
        <f>CU551+CV551+CW551+CX551+CY551</f>
        <v>0</v>
      </c>
      <c r="ER559" s="165">
        <f>CZ551+DA551+DB551+DC551</f>
        <v>0</v>
      </c>
      <c r="ES559" s="166">
        <f t="shared" si="3506"/>
        <v>0</v>
      </c>
      <c r="ET559" s="164">
        <f t="shared" si="3507"/>
        <v>0</v>
      </c>
      <c r="EU559" s="164">
        <f>BS558+BT558+BU558+BV558+BW558</f>
        <v>0</v>
      </c>
      <c r="EV559" s="165">
        <f>BX558+BY558+BZ558+CA558</f>
        <v>0</v>
      </c>
      <c r="EW559" s="166">
        <f t="shared" si="3508"/>
        <v>0</v>
      </c>
      <c r="EX559" s="164">
        <f t="shared" si="3509"/>
        <v>0</v>
      </c>
      <c r="EY559" s="164">
        <f>CU558+CV558+CW558+CX558+CY558</f>
        <v>0</v>
      </c>
      <c r="EZ559" s="167">
        <f>CZ558+DA558+DB558+DC558</f>
        <v>0</v>
      </c>
      <c r="FA559" s="166">
        <f t="shared" si="3510"/>
        <v>0</v>
      </c>
      <c r="FB559" s="164">
        <f t="shared" si="3511"/>
        <v>0</v>
      </c>
      <c r="FC559" s="164">
        <f>DW551+DX551+DY551+DZ551+EA551</f>
        <v>0</v>
      </c>
      <c r="FD559" s="167">
        <f>EB551+EC551+ED551+EE551</f>
        <v>0</v>
      </c>
      <c r="FE559" s="166">
        <f t="shared" si="3512"/>
        <v>0</v>
      </c>
      <c r="FF559" s="164">
        <f t="shared" si="3513"/>
        <v>0</v>
      </c>
      <c r="FG559" s="164">
        <f>DW558+DX558+DY558+DZ558+EA558</f>
        <v>0</v>
      </c>
      <c r="FH559" s="167">
        <f>EB558+EC558+ED558+EE558</f>
        <v>0</v>
      </c>
      <c r="FI559" s="837" t="s">
        <v>597</v>
      </c>
      <c r="FJ559" s="169">
        <f>FE559</f>
        <v>0</v>
      </c>
      <c r="FK559" s="169">
        <f t="shared" ref="FK559" si="3529">FF559</f>
        <v>0</v>
      </c>
      <c r="FL559" s="169">
        <f t="shared" ref="FL559" si="3530">FG559</f>
        <v>0</v>
      </c>
      <c r="FM559" s="169">
        <f t="shared" ref="FM559" si="3531">FH559</f>
        <v>0</v>
      </c>
    </row>
    <row r="560" spans="1:174" ht="48" customHeight="1" thickBot="1">
      <c r="A560" s="2527"/>
      <c r="B560" s="2527"/>
      <c r="C560" s="2527"/>
      <c r="D560" s="2527"/>
      <c r="E560" s="2527"/>
      <c r="F560" s="2527"/>
      <c r="G560" s="2527"/>
      <c r="H560" s="2527"/>
      <c r="I560" s="2527"/>
      <c r="J560" s="2527"/>
      <c r="K560" s="2527"/>
      <c r="L560" s="2527"/>
      <c r="M560" s="2527"/>
      <c r="N560" s="2527"/>
      <c r="O560" s="2527"/>
      <c r="P560" s="2527"/>
      <c r="Q560" s="2527"/>
      <c r="R560" s="2527"/>
      <c r="S560" s="2527"/>
      <c r="T560" s="2527"/>
      <c r="U560" s="2527"/>
      <c r="V560" s="2527"/>
      <c r="W560" s="2527"/>
      <c r="X560" s="2527"/>
      <c r="Y560" s="2527"/>
      <c r="Z560" s="2527"/>
      <c r="AA560" s="2527"/>
      <c r="AB560" s="2527"/>
      <c r="AC560" s="2527"/>
      <c r="AD560" s="2527"/>
      <c r="AE560" s="2527"/>
      <c r="AF560" s="2527"/>
      <c r="AG560" s="2527"/>
      <c r="AH560" s="2527"/>
      <c r="AI560" s="2527"/>
      <c r="AJ560" s="2527"/>
      <c r="AK560" s="2527"/>
      <c r="AL560" s="2527"/>
      <c r="AM560" s="2527"/>
      <c r="AN560" s="2527"/>
      <c r="AO560" s="2527"/>
      <c r="AP560" s="2527"/>
      <c r="AQ560" s="2527"/>
      <c r="AR560" s="2527"/>
      <c r="AS560" s="2527"/>
      <c r="AT560" s="2527"/>
      <c r="AU560" s="2527"/>
      <c r="AV560" s="2527"/>
      <c r="AW560" s="2527"/>
      <c r="AX560" s="2527"/>
      <c r="AY560" s="2527"/>
      <c r="AZ560" s="2527"/>
      <c r="BA560" s="2527"/>
      <c r="BB560" s="2527"/>
      <c r="BC560" s="2527"/>
      <c r="BD560" s="2528"/>
      <c r="BE560" s="2527"/>
      <c r="BF560" s="2527"/>
      <c r="BG560" s="2527"/>
      <c r="BH560" s="2527"/>
      <c r="BI560" s="2527"/>
      <c r="BJ560" s="2527"/>
      <c r="BK560" s="2527"/>
      <c r="BL560" s="2527"/>
      <c r="BM560" s="2527"/>
      <c r="BN560" s="2527"/>
      <c r="BO560" s="2527"/>
      <c r="BP560" s="2527"/>
      <c r="BQ560" s="2527"/>
      <c r="BR560" s="2527"/>
      <c r="BS560" s="2527"/>
      <c r="BT560" s="2527"/>
      <c r="BU560" s="2527"/>
      <c r="BV560" s="2527"/>
      <c r="BW560" s="2527"/>
      <c r="BX560" s="2527"/>
      <c r="BY560" s="2527"/>
      <c r="BZ560" s="2527"/>
      <c r="CA560" s="2527"/>
      <c r="CB560" s="2527"/>
      <c r="CC560" s="2527"/>
      <c r="CD560" s="2527"/>
      <c r="CE560" s="2527"/>
      <c r="CF560" s="2528"/>
      <c r="CG560" s="2527"/>
      <c r="CH560" s="2527"/>
      <c r="CI560" s="2527"/>
      <c r="CJ560" s="2527"/>
      <c r="CK560" s="2527"/>
      <c r="CL560" s="2527"/>
      <c r="CM560" s="2527"/>
      <c r="CN560" s="2527"/>
      <c r="CO560" s="2527"/>
      <c r="CP560" s="2527"/>
      <c r="CQ560" s="2527"/>
      <c r="CR560" s="2527"/>
      <c r="CS560" s="2527"/>
      <c r="CT560" s="2527"/>
      <c r="CU560" s="2527"/>
      <c r="CV560" s="2527"/>
      <c r="CW560" s="2527"/>
      <c r="CX560" s="2527"/>
      <c r="CY560" s="2527"/>
      <c r="CZ560" s="2527"/>
      <c r="DA560" s="2527"/>
      <c r="DB560" s="2527"/>
      <c r="DC560" s="2527"/>
      <c r="DD560" s="2527"/>
      <c r="DE560" s="2527"/>
      <c r="DF560" s="2527"/>
      <c r="DG560" s="2527"/>
      <c r="DH560" s="2528"/>
      <c r="DI560" s="2527"/>
      <c r="DJ560" s="2527"/>
      <c r="DK560" s="2527"/>
      <c r="DL560" s="2527"/>
      <c r="DM560" s="2527"/>
      <c r="DN560" s="2527"/>
      <c r="DO560" s="2527"/>
      <c r="DP560" s="2527"/>
      <c r="DQ560" s="2527"/>
      <c r="DR560" s="2527"/>
      <c r="DS560" s="2527"/>
      <c r="DT560" s="2527"/>
      <c r="DU560" s="2527"/>
      <c r="DV560" s="2527"/>
      <c r="DW560" s="2527"/>
      <c r="DX560" s="2527"/>
      <c r="DY560" s="2527"/>
      <c r="DZ560" s="2527"/>
      <c r="EA560" s="2527"/>
      <c r="EB560" s="2527"/>
      <c r="EC560" s="2527"/>
      <c r="ED560" s="2527"/>
      <c r="EE560" s="2527"/>
      <c r="EF560" s="2527"/>
      <c r="EG560" s="2527"/>
      <c r="EH560" s="2527"/>
      <c r="EI560" s="2527"/>
      <c r="EJ560" s="2527"/>
      <c r="EK560" s="5688">
        <f>SUM(EK555:EK559)</f>
        <v>0</v>
      </c>
      <c r="EL560" s="5688">
        <f t="shared" ref="EL560:FH560" si="3532">SUM(EL555:EL559)</f>
        <v>0</v>
      </c>
      <c r="EM560" s="5688">
        <f t="shared" si="3532"/>
        <v>0</v>
      </c>
      <c r="EN560" s="5688">
        <f t="shared" si="3532"/>
        <v>0</v>
      </c>
      <c r="EO560" s="5688">
        <f t="shared" si="3532"/>
        <v>0</v>
      </c>
      <c r="EP560" s="5688">
        <f t="shared" si="3532"/>
        <v>0</v>
      </c>
      <c r="EQ560" s="5688">
        <f t="shared" si="3532"/>
        <v>0</v>
      </c>
      <c r="ER560" s="5688">
        <f t="shared" si="3532"/>
        <v>0</v>
      </c>
      <c r="ES560" s="5688">
        <f t="shared" si="3532"/>
        <v>0</v>
      </c>
      <c r="ET560" s="5688">
        <f t="shared" si="3532"/>
        <v>0</v>
      </c>
      <c r="EU560" s="5688">
        <f t="shared" si="3532"/>
        <v>0</v>
      </c>
      <c r="EV560" s="5688">
        <f t="shared" si="3532"/>
        <v>0</v>
      </c>
      <c r="EW560" s="5688">
        <f t="shared" si="3532"/>
        <v>0</v>
      </c>
      <c r="EX560" s="5688">
        <f t="shared" si="3532"/>
        <v>0</v>
      </c>
      <c r="EY560" s="5688">
        <f t="shared" si="3532"/>
        <v>0</v>
      </c>
      <c r="EZ560" s="5688">
        <f t="shared" si="3532"/>
        <v>0</v>
      </c>
      <c r="FA560" s="5688">
        <f t="shared" si="3532"/>
        <v>0</v>
      </c>
      <c r="FB560" s="5688">
        <f t="shared" si="3532"/>
        <v>0</v>
      </c>
      <c r="FC560" s="5688">
        <f t="shared" si="3532"/>
        <v>0</v>
      </c>
      <c r="FD560" s="5688">
        <f t="shared" si="3532"/>
        <v>0</v>
      </c>
      <c r="FE560" s="5688">
        <f t="shared" si="3532"/>
        <v>0</v>
      </c>
      <c r="FF560" s="5688">
        <f t="shared" si="3532"/>
        <v>0</v>
      </c>
      <c r="FG560" s="5688">
        <f t="shared" si="3532"/>
        <v>0</v>
      </c>
      <c r="FH560" s="5688">
        <f t="shared" si="3532"/>
        <v>0</v>
      </c>
      <c r="FI560" s="2527"/>
      <c r="FJ560" s="2527"/>
      <c r="FK560" s="2527"/>
      <c r="FL560" s="2527"/>
      <c r="FM560" s="2527"/>
    </row>
    <row r="561" spans="1:174" ht="48" customHeight="1" thickBot="1">
      <c r="A561" s="6227" t="s">
        <v>1143</v>
      </c>
      <c r="B561" s="6230" t="str" cm="1">
        <f t="array" ref="B561">_xlfn.XLOOKUP(1, (INDEX(التشكيل_القديم!$L$5:$S$49, ,6)=$A561) * (INDEX(التشكيل_القديم!$L$5:$S$49, ,7)="رئيس الدائرة"), INDEX(التشكيل_القديم!$L$5:$S$49, ,2))</f>
        <v>محمود حسن شحاتة محمد</v>
      </c>
      <c r="C561" s="6230"/>
      <c r="D561" s="6230"/>
      <c r="E561" s="6230"/>
      <c r="F561" s="6230"/>
      <c r="G561" s="6230"/>
      <c r="H561" s="5676" cm="1">
        <f t="array" ref="H561">_xlfn.XLOOKUP(1, (INDEX(التشكيل_القديم!$L$5:$S$49, ,6)=$A561) * (INDEX(التشكيل_القديم!$L$5:$S$49, ,7)="رئيس الدائرة"), INDEX(التشكيل_القديم!$L$5:$S$49, ,3))</f>
        <v>1394</v>
      </c>
      <c r="I561" s="2171" t="str" cm="1">
        <f t="array" ref="I561">_xlfn.XLOOKUP(1, (INDEX(التشكيل_القديم!$L$5:$S$49, ,6)=$A561) * (INDEX(التشكيل_القديم!$L$5:$S$49, ,7)="رئيس الدائرة"), INDEX(التشكيل_القديم!$L$5:$S$49, ,4))</f>
        <v>أ</v>
      </c>
      <c r="J561" s="6231" t="s">
        <v>53</v>
      </c>
      <c r="K561" s="6234" t="s">
        <v>78</v>
      </c>
      <c r="L561" s="5567" t="s">
        <v>1210</v>
      </c>
      <c r="M561" s="5567"/>
      <c r="N561" s="6156" t="s">
        <v>1174</v>
      </c>
      <c r="O561" s="6157"/>
      <c r="P561" s="6157"/>
      <c r="Q561" s="6157"/>
      <c r="R561" s="6157"/>
      <c r="S561" s="6157"/>
      <c r="T561" s="6157"/>
      <c r="U561" s="6157"/>
      <c r="V561" s="6157"/>
      <c r="W561" s="6157"/>
      <c r="X561" s="6157"/>
      <c r="Y561" s="6157"/>
      <c r="Z561" s="6157"/>
      <c r="AA561" s="6157"/>
      <c r="AB561" s="6157"/>
      <c r="AC561" s="6157"/>
      <c r="AD561" s="6157"/>
      <c r="AE561" s="6157"/>
      <c r="AF561" s="6157"/>
      <c r="AG561" s="6157"/>
      <c r="AH561" s="6157"/>
      <c r="AI561" s="6157"/>
      <c r="AJ561" s="6157"/>
      <c r="AK561" s="6157"/>
      <c r="AL561" s="6157"/>
      <c r="AM561" s="6157"/>
      <c r="AN561" s="6157"/>
      <c r="AO561" s="6157"/>
      <c r="AP561" s="6157"/>
      <c r="AQ561" s="6157"/>
      <c r="AR561" s="6157"/>
      <c r="AS561" s="6157"/>
      <c r="AT561" s="6157"/>
      <c r="AU561" s="6157"/>
      <c r="AV561" s="6157"/>
      <c r="AW561" s="6157"/>
      <c r="AX561" s="6157"/>
      <c r="AY561" s="6157"/>
      <c r="AZ561" s="6157"/>
      <c r="BA561" s="6158"/>
      <c r="BB561" s="2158" t="s">
        <v>176</v>
      </c>
      <c r="BC561" s="2526"/>
      <c r="BD561" s="5652">
        <f>_xlfn.XLOOKUP(B561,التشكيل_القديم!$M$5:$M$39,التشكيل_القديم!$L$5:$L$39,0,0)</f>
        <v>28</v>
      </c>
      <c r="BE561" s="6210" t="str">
        <f xml:space="preserve"> "(" &amp;BD561&amp;")                 " &amp;"رئيس الدائرة  /  "  &amp;B561</f>
        <v>(28)                 رئيس الدائرة  /  محمود حسن شحاتة محمد</v>
      </c>
      <c r="BF561" s="6210"/>
      <c r="BG561" s="6210"/>
      <c r="BH561" s="6210"/>
      <c r="BI561" s="6210"/>
      <c r="BJ561" s="6210"/>
      <c r="BK561" s="6210"/>
      <c r="BL561" s="6210"/>
      <c r="BM561" s="6210"/>
      <c r="BN561" s="6210"/>
      <c r="BO561" s="6210"/>
      <c r="BP561" s="6210"/>
      <c r="BQ561" s="6210"/>
      <c r="BR561" s="6210"/>
      <c r="BS561" s="6210"/>
      <c r="BT561" s="6210"/>
      <c r="BU561" s="6210"/>
      <c r="BV561" s="6210"/>
      <c r="BW561" s="6210"/>
      <c r="BX561" s="6210"/>
      <c r="BY561" s="6210"/>
      <c r="BZ561" s="6210"/>
      <c r="CA561" s="6210"/>
      <c r="CB561" s="6210"/>
      <c r="CC561" s="6210"/>
      <c r="CD561" s="6210"/>
      <c r="CE561" s="6211"/>
      <c r="CF561" s="5653">
        <f>_xlfn.XLOOKUP(B562,التشكيل_القديم!$M$5:$M$39,التشكيل_القديم!$L$5:$L$39,0,0)</f>
        <v>0</v>
      </c>
      <c r="CG561" s="6341" t="str">
        <f>"(2)             "&amp; "عضو يمين الدائرة  /  "  &amp;B562</f>
        <v>(2)             عضو يمين الدائرة  /  مروه إيهاب سيد حافظ</v>
      </c>
      <c r="CH561" s="6210"/>
      <c r="CI561" s="6210"/>
      <c r="CJ561" s="6210"/>
      <c r="CK561" s="6210"/>
      <c r="CL561" s="6210"/>
      <c r="CM561" s="6210"/>
      <c r="CN561" s="6210"/>
      <c r="CO561" s="6210"/>
      <c r="CP561" s="6210"/>
      <c r="CQ561" s="6210"/>
      <c r="CR561" s="6210"/>
      <c r="CS561" s="6210"/>
      <c r="CT561" s="6210"/>
      <c r="CU561" s="6210"/>
      <c r="CV561" s="6210"/>
      <c r="CW561" s="6210"/>
      <c r="CX561" s="6210"/>
      <c r="CY561" s="6210"/>
      <c r="CZ561" s="6210"/>
      <c r="DA561" s="6210"/>
      <c r="DB561" s="6210"/>
      <c r="DC561" s="6210"/>
      <c r="DD561" s="6210"/>
      <c r="DE561" s="6210"/>
      <c r="DF561" s="6210"/>
      <c r="DG561" s="6211"/>
      <c r="DH561" s="5653">
        <f>_xlfn.XLOOKUP(B565,التشكيل_القديم!$M$5:$M$39,التشكيل_القديم!$L$5:$L$39,0,0)</f>
        <v>0</v>
      </c>
      <c r="DI561" s="6210" t="str">
        <f>IF(B565&lt;&gt;"","(5)             "&amp;"عضو يسار يسار اليسار الدائرة /  "&amp;B565,"لا يوجد عضو خامس")</f>
        <v>لا يوجد عضو خامس</v>
      </c>
      <c r="DJ561" s="6210"/>
      <c r="DK561" s="6210"/>
      <c r="DL561" s="6210"/>
      <c r="DM561" s="6210"/>
      <c r="DN561" s="6210"/>
      <c r="DO561" s="6210"/>
      <c r="DP561" s="6210"/>
      <c r="DQ561" s="6210"/>
      <c r="DR561" s="6210"/>
      <c r="DS561" s="6210"/>
      <c r="DT561" s="6210"/>
      <c r="DU561" s="6210"/>
      <c r="DV561" s="6210"/>
      <c r="DW561" s="6210"/>
      <c r="DX561" s="6210"/>
      <c r="DY561" s="6210"/>
      <c r="DZ561" s="6210"/>
      <c r="EA561" s="6210"/>
      <c r="EB561" s="6210"/>
      <c r="EC561" s="6210"/>
      <c r="ED561" s="6210"/>
      <c r="EE561" s="6210"/>
      <c r="EF561" s="6210"/>
      <c r="EG561" s="6210"/>
      <c r="EH561" s="6210"/>
      <c r="EI561" s="6210"/>
      <c r="EJ561" s="2024"/>
      <c r="EK561" s="5654" t="str">
        <f>الاعدادات!$F$5</f>
        <v>أغسطس</v>
      </c>
      <c r="EL561" s="5655" t="str">
        <f>الاعدادات!$F$6</f>
        <v>سبتمبر</v>
      </c>
      <c r="EM561" s="5655" t="str">
        <f>الاعدادات!$F$7</f>
        <v>أكتوبر</v>
      </c>
      <c r="EN561" s="2010" t="s">
        <v>106</v>
      </c>
      <c r="EO561" s="5654" t="str">
        <f>الاعدادات!$F$5</f>
        <v>أغسطس</v>
      </c>
      <c r="EP561" s="5655" t="str">
        <f>الاعدادات!$F$6</f>
        <v>سبتمبر</v>
      </c>
      <c r="EQ561" s="5655" t="str">
        <f>الاعدادات!$F$7</f>
        <v>أكتوبر</v>
      </c>
      <c r="ER561" s="2010" t="s">
        <v>106</v>
      </c>
      <c r="ES561" s="5654" t="str">
        <f>الاعدادات!$F$5</f>
        <v>أغسطس</v>
      </c>
      <c r="ET561" s="5655" t="str">
        <f>الاعدادات!$F$6</f>
        <v>سبتمبر</v>
      </c>
      <c r="EU561" s="5655" t="str">
        <f>الاعدادات!$F$7</f>
        <v>أكتوبر</v>
      </c>
      <c r="EV561" s="2010" t="s">
        <v>106</v>
      </c>
      <c r="EW561" s="5654" t="str">
        <f>الاعدادات!$F$5</f>
        <v>أغسطس</v>
      </c>
      <c r="EX561" s="5655" t="str">
        <f>الاعدادات!$F$6</f>
        <v>سبتمبر</v>
      </c>
      <c r="EY561" s="2010" t="s">
        <v>106</v>
      </c>
      <c r="EZ561" s="5654" t="str">
        <f>الاعدادات!$F$5</f>
        <v>أغسطس</v>
      </c>
      <c r="FA561" s="5655" t="str">
        <f>الاعدادات!$F$6</f>
        <v>سبتمبر</v>
      </c>
      <c r="FB561" s="5655" t="str">
        <f>الاعدادات!$F$7</f>
        <v>أكتوبر</v>
      </c>
      <c r="FC561" s="2010" t="s">
        <v>106</v>
      </c>
      <c r="FD561" s="5654" t="str">
        <f>الاعدادات!$F$5</f>
        <v>أغسطس</v>
      </c>
      <c r="FE561" s="5655" t="str">
        <f>الاعدادات!$F$6</f>
        <v>سبتمبر</v>
      </c>
      <c r="FF561" s="5655" t="str">
        <f>الاعدادات!$F$7</f>
        <v>أكتوبر</v>
      </c>
      <c r="FG561" s="2010" t="s">
        <v>106</v>
      </c>
      <c r="FK561" s="5654" t="str">
        <f>الاعدادات!$F$5</f>
        <v>أغسطس</v>
      </c>
      <c r="FL561" s="5655" t="str">
        <f>الاعدادات!$F$6</f>
        <v>سبتمبر</v>
      </c>
      <c r="FM561" s="5655" t="str">
        <f>الاعدادات!$F$7</f>
        <v>أكتوبر</v>
      </c>
      <c r="FN561" s="2010" t="s">
        <v>106</v>
      </c>
      <c r="FO561" s="5654" t="str">
        <f>الاعدادات!$F$5</f>
        <v>أغسطس</v>
      </c>
      <c r="FP561" s="5655" t="str">
        <f>الاعدادات!$F$6</f>
        <v>سبتمبر</v>
      </c>
      <c r="FQ561" s="5655" t="str">
        <f>الاعدادات!$F$7</f>
        <v>أكتوبر</v>
      </c>
      <c r="FR561" s="2010" t="s">
        <v>106</v>
      </c>
    </row>
    <row r="562" spans="1:174" ht="48" customHeight="1" thickBot="1">
      <c r="A562" s="6228"/>
      <c r="B562" s="6250" t="str" cm="1">
        <f t="array" ref="B562">_xlfn.XLOOKUP(1, (INDEX(التشكيل_القديم!$L$5:$S$49, ,6)=$A561) * (INDEX(التشكيل_القديم!$L$5:$S$49, ,7)="عضو يمين"), INDEX(التشكيل_القديم!$L$5:$S$49, ,2))</f>
        <v>مروه إيهاب سيد حافظ</v>
      </c>
      <c r="C562" s="6250"/>
      <c r="D562" s="6250"/>
      <c r="E562" s="6250"/>
      <c r="F562" s="6250"/>
      <c r="G562" s="6250"/>
      <c r="H562" s="2170" cm="1">
        <f t="array" ref="H562">_xlfn.XLOOKUP(1, (INDEX(التشكيل_القديم!$L$5:$S$49, ,6)=$A561) * (INDEX(التشكيل_القديم!$L$5:$S$49, ,7)="عضو يمين"), INDEX(التشكيل_القديم!$L$5:$S$49, ,3))</f>
        <v>0</v>
      </c>
      <c r="I562" s="2171" t="str" cm="1">
        <f t="array" ref="I562">_xlfn.XLOOKUP(1, (INDEX(التشكيل_القديم!$L$5:$S$49, ,6)=$A561) * (INDEX(التشكيل_القديم!$L$5:$S$49, ,7)="عضو يمين"), INDEX(التشكيل_القديم!$L$5:$S$49, ,4))</f>
        <v>ب</v>
      </c>
      <c r="J562" s="6232"/>
      <c r="K562" s="6235"/>
      <c r="L562" s="5677" t="str">
        <f>الاعدادات!$D$6</f>
        <v>2022 وما قبلها</v>
      </c>
      <c r="M562" s="2012">
        <v>0</v>
      </c>
      <c r="N562" s="2003"/>
      <c r="O562" s="2003"/>
      <c r="P562" s="2003"/>
      <c r="Q562" s="2003"/>
      <c r="R562" s="2003"/>
      <c r="S562" s="2003"/>
      <c r="T562" s="2003"/>
      <c r="U562" s="2003"/>
      <c r="V562" s="2003"/>
      <c r="W562" s="2003"/>
      <c r="X562" s="2003"/>
      <c r="Y562" s="2017"/>
      <c r="Z562" s="5678">
        <f>Y562+X562+U562+T562+S562+R562+Q562+P562+O562+N562+M562-W562</f>
        <v>0</v>
      </c>
      <c r="AA562" s="2021"/>
      <c r="AB562" s="2005"/>
      <c r="AC562" s="5656">
        <f>SUM(BD562:BJ562,CF562:CL562,BD569:BJ569,CF569:CL569,DH562:DN562,DH569:DN569)</f>
        <v>0</v>
      </c>
      <c r="AD562" s="5656">
        <f>SUM(BK562:BO562,CM562:CQ562,BK569:BO569,CM569:CQ569,DO562:DS562,DO569:DS569)</f>
        <v>0</v>
      </c>
      <c r="AE562" s="5656">
        <f>BP562+CR562+BP569+CR569+DT562+DT569</f>
        <v>0</v>
      </c>
      <c r="AF562" s="5657">
        <f t="shared" ref="AF562:AF566" si="3533">AE562+AD562+AC562</f>
        <v>0</v>
      </c>
      <c r="AG562" s="5656">
        <f t="shared" ref="AG562:AG566" si="3534">BR562+CT562+BR569+CT569+DV562+DV569</f>
        <v>0</v>
      </c>
      <c r="AH562" s="5658">
        <f>BS562+CU562+BS569+CU569+DW562+DW569</f>
        <v>0</v>
      </c>
      <c r="AI562" s="5656">
        <f t="shared" ref="AI562:AI566" si="3535">BT562+CV562+BT569+CV569+DX562+DX569</f>
        <v>0</v>
      </c>
      <c r="AJ562" s="5656">
        <f t="shared" ref="AJ562:AJ566" si="3536">BU562+CW562+BU569+CW569+DY562+DY569</f>
        <v>0</v>
      </c>
      <c r="AK562" s="5656">
        <f t="shared" ref="AK562:AK566" si="3537">BV562+CX562+BV569+CX569+DZ562+DZ569</f>
        <v>0</v>
      </c>
      <c r="AL562" s="5656">
        <f t="shared" ref="AL562:AL566" si="3538">BW562+CY562+BW569+CY569+EA562+EA569</f>
        <v>0</v>
      </c>
      <c r="AM562" s="5657">
        <f t="shared" ref="AM562:AM566" si="3539">AL562+AK562+AJ562+AI562+AH562</f>
        <v>0</v>
      </c>
      <c r="AN562" s="5659">
        <f>BX562+CZ562+BX569+CZ569+EB562+EB569</f>
        <v>0</v>
      </c>
      <c r="AO562" s="5659">
        <f t="shared" ref="AO562:AO566" si="3540">BY562+DA562+BY569+DA569+EC562+EC569</f>
        <v>0</v>
      </c>
      <c r="AP562" s="5659">
        <f>BZ562+DB562+DB569+BZ569+ED562+ED569</f>
        <v>0</v>
      </c>
      <c r="AQ562" s="5657">
        <f t="shared" ref="AQ562:AQ566" si="3541">AP562+AO562+AN562</f>
        <v>0</v>
      </c>
      <c r="AR562" s="5660">
        <f>CA562+DC562+CA569+DC569+EE562+EE569</f>
        <v>0</v>
      </c>
      <c r="AS562" s="5661">
        <f t="shared" ref="AS562:AS566" si="3542">AR562+AQ562+AM562+AG562+AF562</f>
        <v>0</v>
      </c>
      <c r="AT562" s="2021"/>
      <c r="AU562" s="5656">
        <f t="shared" ref="AU562:AU566" si="3543">CC562+DE562+CC569+DE569+EG562+EG569</f>
        <v>0</v>
      </c>
      <c r="AV562" s="5656">
        <f t="shared" ref="AV562:AV566" si="3544">CD562+DF562+CD569+DF569+EH562+EH569</f>
        <v>0</v>
      </c>
      <c r="AW562" s="2003"/>
      <c r="AX562" s="2004"/>
      <c r="AY562" s="5682">
        <f t="shared" ref="AY562:AY566" si="3545">AX562+AW562+AV562+AU562+AT562</f>
        <v>0</v>
      </c>
      <c r="AZ562" s="2006"/>
      <c r="BA562" s="5656">
        <f t="shared" ref="BA562:BA567" si="3546">AY562+AS562+AA562-Z562</f>
        <v>0</v>
      </c>
      <c r="BB562" s="2159"/>
      <c r="BC562" s="5683" t="str">
        <f>الاعدادات!$D$6</f>
        <v>2022 وما قبلها</v>
      </c>
      <c r="BD562" s="82"/>
      <c r="BE562" s="83"/>
      <c r="BF562" s="83"/>
      <c r="BG562" s="84"/>
      <c r="BH562" s="84"/>
      <c r="BI562" s="84"/>
      <c r="BJ562" s="85"/>
      <c r="BK562" s="86"/>
      <c r="BL562" s="87"/>
      <c r="BM562" s="87"/>
      <c r="BN562" s="88"/>
      <c r="BO562" s="88"/>
      <c r="BP562" s="89"/>
      <c r="BQ562" s="77">
        <f t="shared" ref="BQ562:BQ567" si="3547">BP562+BO562+BN562+BM562+BL562+BK562+BJ562+BI562+BH562+BG562+BF562+BE562+BD562</f>
        <v>0</v>
      </c>
      <c r="BR562" s="90"/>
      <c r="BS562" s="91"/>
      <c r="BT562" s="92"/>
      <c r="BU562" s="93"/>
      <c r="BV562" s="94"/>
      <c r="BW562" s="95"/>
      <c r="BX562" s="96"/>
      <c r="BY562" s="97"/>
      <c r="BZ562" s="98"/>
      <c r="CA562" s="99"/>
      <c r="CB562" s="79">
        <f t="shared" ref="CB562:CB566" si="3548">CA562+BZ562+BY562+BX562+BW562+BV562+BU562+BT562+BS562+BR562+BQ562</f>
        <v>0</v>
      </c>
      <c r="CC562" s="80"/>
      <c r="CD562" s="78"/>
      <c r="CE562" s="100"/>
      <c r="CF562" s="101"/>
      <c r="CG562" s="83"/>
      <c r="CH562" s="83"/>
      <c r="CI562" s="84"/>
      <c r="CJ562" s="84"/>
      <c r="CK562" s="84"/>
      <c r="CL562" s="85"/>
      <c r="CM562" s="86"/>
      <c r="CN562" s="87"/>
      <c r="CO562" s="87"/>
      <c r="CP562" s="88"/>
      <c r="CQ562" s="88"/>
      <c r="CR562" s="89"/>
      <c r="CS562" s="77">
        <f t="shared" ref="CS562:CS567" si="3549">CR562+CQ562+CP562+CO562+CN562+CM562+CL562+CK562+CJ562+CI562+CH562+CG562+CF562</f>
        <v>0</v>
      </c>
      <c r="CT562" s="90"/>
      <c r="CU562" s="91"/>
      <c r="CV562" s="92"/>
      <c r="CW562" s="93"/>
      <c r="CX562" s="94"/>
      <c r="CY562" s="95"/>
      <c r="CZ562" s="96"/>
      <c r="DA562" s="97"/>
      <c r="DB562" s="98"/>
      <c r="DC562" s="99"/>
      <c r="DD562" s="81">
        <f t="shared" ref="DD562:DD563" si="3550">SUM(CS562:DC562)</f>
        <v>0</v>
      </c>
      <c r="DE562" s="80"/>
      <c r="DF562" s="78"/>
      <c r="DG562" s="102"/>
      <c r="DH562" s="101"/>
      <c r="DI562" s="83"/>
      <c r="DJ562" s="83"/>
      <c r="DK562" s="84"/>
      <c r="DL562" s="84"/>
      <c r="DM562" s="84"/>
      <c r="DN562" s="85"/>
      <c r="DO562" s="86"/>
      <c r="DP562" s="87"/>
      <c r="DQ562" s="87"/>
      <c r="DR562" s="88"/>
      <c r="DS562" s="88"/>
      <c r="DT562" s="89"/>
      <c r="DU562" s="77">
        <f t="shared" ref="DU562:DU564" si="3551">DT562+DS562+DR562+DQ562+DP562+DO562+DN562+DM562+DL562+DK562+DJ562+DI562+DH562</f>
        <v>0</v>
      </c>
      <c r="DV562" s="90"/>
      <c r="DW562" s="91"/>
      <c r="DX562" s="92"/>
      <c r="DY562" s="93"/>
      <c r="DZ562" s="94"/>
      <c r="EA562" s="95"/>
      <c r="EB562" s="96"/>
      <c r="EC562" s="97"/>
      <c r="ED562" s="98"/>
      <c r="EE562" s="99"/>
      <c r="EF562" s="81">
        <f t="shared" ref="EF562:EF563" si="3552">SUM(DU562:EE562)</f>
        <v>0</v>
      </c>
      <c r="EG562" s="80"/>
      <c r="EH562" s="78"/>
      <c r="EI562" s="102"/>
      <c r="EJ562" s="5675" t="str">
        <f>الاعدادات!$D$6</f>
        <v>2022 وما قبلها</v>
      </c>
      <c r="EK562" s="68">
        <f t="shared" ref="EK562:EK566" si="3553">AM562+AG562-EL562-EM562</f>
        <v>0</v>
      </c>
      <c r="EL562" s="69"/>
      <c r="EM562" s="69"/>
      <c r="EN562" s="70">
        <f>SUM(EK562:EM562)</f>
        <v>0</v>
      </c>
      <c r="EO562" s="68">
        <f t="shared" ref="EO562:EO566" si="3554">AT562-EQ562-EP562</f>
        <v>0</v>
      </c>
      <c r="EP562" s="69"/>
      <c r="EQ562" s="69"/>
      <c r="ER562" s="70">
        <f>SUM(EO562:EQ562)</f>
        <v>0</v>
      </c>
      <c r="ES562" s="68">
        <f t="shared" ref="ES562:ES566" si="3555">AU562-EU562-ET562</f>
        <v>0</v>
      </c>
      <c r="ET562" s="69"/>
      <c r="EU562" s="71"/>
      <c r="EV562" s="70">
        <f t="shared" ref="EV562:EV567" si="3556">EU562+ET562+ES562</f>
        <v>0</v>
      </c>
      <c r="EW562" s="68">
        <f t="shared" ref="EW562:EW566" si="3557">AV562-EX562</f>
        <v>0</v>
      </c>
      <c r="EX562" s="69"/>
      <c r="EY562" s="70">
        <f>SUM(EW562:EX562)</f>
        <v>0</v>
      </c>
      <c r="EZ562" s="68">
        <f>FK562+FO562</f>
        <v>0</v>
      </c>
      <c r="FA562" s="68">
        <f>FL562+FP562</f>
        <v>0</v>
      </c>
      <c r="FB562" s="68">
        <f>FM562+FQ562</f>
        <v>0</v>
      </c>
      <c r="FC562" s="68">
        <f>FN562+FR562</f>
        <v>0</v>
      </c>
      <c r="FD562" s="68">
        <f t="shared" ref="FD562:FD567" si="3558">EK562+EO562+ES562+EW562+EZ562</f>
        <v>0</v>
      </c>
      <c r="FE562" s="72">
        <f t="shared" ref="FE562:FE567" si="3559">EL562+EP562+ET562+FA562+EX562</f>
        <v>0</v>
      </c>
      <c r="FF562" s="72">
        <f t="shared" ref="FF562:FF567" si="3560">FB562+EU562+EQ562+EM562</f>
        <v>0</v>
      </c>
      <c r="FG562" s="70">
        <f t="shared" ref="FG562:FG567" si="3561">SUM(FD562:FF562)</f>
        <v>0</v>
      </c>
      <c r="FH562" t="str">
        <f t="shared" ref="FH562:FH566" si="3562">IF(OR(EZ562&lt;0,EW562&lt;0,ES562&lt;0,EO562&lt;0,EK562&lt;0,Z562 &lt;&gt; AY562+AS562+AA562), "wrong", "ok")</f>
        <v>ok</v>
      </c>
      <c r="FK562" s="68">
        <f>AX562-FL562-FM562</f>
        <v>0</v>
      </c>
      <c r="FL562" s="69"/>
      <c r="FM562" s="69"/>
      <c r="FN562" s="70">
        <f>SUM(FK562:FM562)</f>
        <v>0</v>
      </c>
      <c r="FO562" s="68">
        <f>AW562-FP562-FQ562</f>
        <v>0</v>
      </c>
      <c r="FP562" s="69"/>
      <c r="FQ562" s="69"/>
      <c r="FR562" s="70">
        <f>SUM(FO562:FQ562)</f>
        <v>0</v>
      </c>
    </row>
    <row r="563" spans="1:174" ht="48" customHeight="1" thickBot="1">
      <c r="A563" s="6228"/>
      <c r="B563" s="6250" t="str" cm="1">
        <f t="array" ref="B563">_xlfn.XLOOKUP(1, (INDEX(التشكيل_القديم!$L$5:$S$49, ,6)=$A561) * (INDEX(التشكيل_القديم!$L$5:$S$49, ,7)="عضو يسار"), INDEX(التشكيل_القديم!$L$5:$S$49, ,2))</f>
        <v>محمد فتحي محمد علي عرايس</v>
      </c>
      <c r="C563" s="6250"/>
      <c r="D563" s="6250"/>
      <c r="E563" s="6250"/>
      <c r="F563" s="6250"/>
      <c r="G563" s="6250"/>
      <c r="H563" s="2170" cm="1">
        <f t="array" ref="H563">_xlfn.XLOOKUP(1, (INDEX(التشكيل_القديم!$L$5:$S$49, ,6)=$A561) * (INDEX(التشكيل_القديم!$L$5:$S$49, ,7)="عضو يسار"), INDEX(التشكيل_القديم!$L$5:$S$49, ,3))</f>
        <v>796</v>
      </c>
      <c r="I563" s="2171" t="str" cm="1">
        <f t="array" ref="I563">_xlfn.XLOOKUP(1, (INDEX(التشكيل_القديم!$L$5:$S$49, ,6)=$A561) * (INDEX(التشكيل_القديم!$L$5:$S$49, ,7)="عضو يسار"), INDEX(التشكيل_القديم!$L$5:$S$49, ,4))</f>
        <v>ب</v>
      </c>
      <c r="J563" s="6232"/>
      <c r="K563" s="6235"/>
      <c r="L563" s="5675">
        <f>الاعدادات!$D$7</f>
        <v>2023</v>
      </c>
      <c r="M563" s="2013">
        <v>10</v>
      </c>
      <c r="N563" s="64"/>
      <c r="O563" s="64"/>
      <c r="P563" s="64"/>
      <c r="Q563" s="64"/>
      <c r="R563" s="64"/>
      <c r="S563" s="64"/>
      <c r="T563" s="64"/>
      <c r="U563" s="64"/>
      <c r="V563" s="64"/>
      <c r="W563" s="64"/>
      <c r="X563" s="64"/>
      <c r="Y563" s="2018"/>
      <c r="Z563" s="5679">
        <f t="shared" ref="Z563:Z566" si="3563">Y563+X563+U563+T563+S563+R563+Q563+P563+O563+N563+M563-W563</f>
        <v>10</v>
      </c>
      <c r="AA563" s="2007"/>
      <c r="AB563" s="63"/>
      <c r="AC563" s="5662">
        <f t="shared" ref="AC563:AC566" si="3564">SUM(BD563:BJ563,CF563:CL563,BD570:BJ570,CF570:CL570,DH563:DN563,DH570:DN570)</f>
        <v>0</v>
      </c>
      <c r="AD563" s="5662">
        <f t="shared" ref="AD563:AD566" si="3565">SUM(BK563:BO563,CM563:CQ563,BK570:BO570,CM570:CQ570,DO563:DS563,DO570:DS570)</f>
        <v>0</v>
      </c>
      <c r="AE563" s="5662">
        <f>BP563+CR563+BP570+CR570+DT563+DT570</f>
        <v>0</v>
      </c>
      <c r="AF563" s="5663">
        <f t="shared" si="3533"/>
        <v>0</v>
      </c>
      <c r="AG563" s="5662">
        <f t="shared" si="3534"/>
        <v>0</v>
      </c>
      <c r="AH563" s="5664">
        <f t="shared" ref="AH563:AH566" si="3566">BS563+CU563+BS570+CU570+DW563+DW570</f>
        <v>0</v>
      </c>
      <c r="AI563" s="5662">
        <f t="shared" si="3535"/>
        <v>0</v>
      </c>
      <c r="AJ563" s="5662">
        <f t="shared" si="3536"/>
        <v>0</v>
      </c>
      <c r="AK563" s="5662">
        <f t="shared" si="3537"/>
        <v>0</v>
      </c>
      <c r="AL563" s="5662">
        <f t="shared" si="3538"/>
        <v>0</v>
      </c>
      <c r="AM563" s="5663">
        <f t="shared" si="3539"/>
        <v>0</v>
      </c>
      <c r="AN563" s="5665">
        <f t="shared" ref="AN563:AN566" si="3567">BX563+CZ563+BX570+CZ570+EB563+EB570</f>
        <v>0</v>
      </c>
      <c r="AO563" s="5665">
        <f t="shared" si="3540"/>
        <v>0</v>
      </c>
      <c r="AP563" s="5665">
        <f>BZ563+DB563+DB570+BZ570+ED563+ED570</f>
        <v>0</v>
      </c>
      <c r="AQ563" s="5663">
        <f t="shared" si="3541"/>
        <v>0</v>
      </c>
      <c r="AR563" s="5666">
        <f>CA563+DC563+CA570+DC570+EE563+EE570</f>
        <v>0</v>
      </c>
      <c r="AS563" s="5667">
        <f t="shared" si="3542"/>
        <v>0</v>
      </c>
      <c r="AT563" s="2007"/>
      <c r="AU563" s="5662">
        <f t="shared" si="3543"/>
        <v>0</v>
      </c>
      <c r="AV563" s="5662">
        <f t="shared" si="3544"/>
        <v>0</v>
      </c>
      <c r="AW563" s="64"/>
      <c r="AX563" s="64"/>
      <c r="AY563" s="65">
        <f t="shared" si="3545"/>
        <v>0</v>
      </c>
      <c r="AZ563" s="66"/>
      <c r="BA563" s="5662">
        <f t="shared" si="3546"/>
        <v>-10</v>
      </c>
      <c r="BB563" s="2159"/>
      <c r="BC563" s="5683">
        <f>الاعدادات!$D$7</f>
        <v>2023</v>
      </c>
      <c r="BD563" s="82"/>
      <c r="BE563" s="83"/>
      <c r="BF563" s="83"/>
      <c r="BG563" s="103"/>
      <c r="BH563" s="84"/>
      <c r="BI563" s="84"/>
      <c r="BJ563" s="85"/>
      <c r="BK563" s="86"/>
      <c r="BL563" s="87"/>
      <c r="BM563" s="87"/>
      <c r="BN563" s="88"/>
      <c r="BO563" s="88"/>
      <c r="BP563" s="89"/>
      <c r="BQ563" s="77">
        <f t="shared" si="3547"/>
        <v>0</v>
      </c>
      <c r="BR563" s="90"/>
      <c r="BS563" s="91"/>
      <c r="BT563" s="92"/>
      <c r="BU563" s="93"/>
      <c r="BV563" s="94"/>
      <c r="BW563" s="95"/>
      <c r="BX563" s="96"/>
      <c r="BY563" s="97"/>
      <c r="BZ563" s="98"/>
      <c r="CA563" s="99"/>
      <c r="CB563" s="79">
        <f t="shared" si="3548"/>
        <v>0</v>
      </c>
      <c r="CC563" s="104"/>
      <c r="CD563" s="92"/>
      <c r="CE563" s="100"/>
      <c r="CF563" s="101"/>
      <c r="CG563" s="83"/>
      <c r="CH563" s="83"/>
      <c r="CI563" s="84"/>
      <c r="CJ563" s="84"/>
      <c r="CK563" s="84"/>
      <c r="CL563" s="85"/>
      <c r="CM563" s="86"/>
      <c r="CN563" s="87"/>
      <c r="CO563" s="87"/>
      <c r="CP563" s="88"/>
      <c r="CQ563" s="88"/>
      <c r="CR563" s="89"/>
      <c r="CS563" s="77">
        <f t="shared" si="3549"/>
        <v>0</v>
      </c>
      <c r="CT563" s="90"/>
      <c r="CU563" s="91"/>
      <c r="CV563" s="92"/>
      <c r="CW563" s="93"/>
      <c r="CX563" s="94"/>
      <c r="CY563" s="95"/>
      <c r="CZ563" s="96"/>
      <c r="DA563" s="97"/>
      <c r="DB563" s="98"/>
      <c r="DC563" s="99"/>
      <c r="DD563" s="81">
        <f t="shared" si="3550"/>
        <v>0</v>
      </c>
      <c r="DE563" s="104"/>
      <c r="DF563" s="92"/>
      <c r="DG563" s="102"/>
      <c r="DH563" s="101"/>
      <c r="DI563" s="83"/>
      <c r="DJ563" s="83"/>
      <c r="DK563" s="84"/>
      <c r="DL563" s="84"/>
      <c r="DM563" s="84"/>
      <c r="DN563" s="85"/>
      <c r="DO563" s="86"/>
      <c r="DP563" s="87"/>
      <c r="DQ563" s="87"/>
      <c r="DR563" s="88"/>
      <c r="DS563" s="88"/>
      <c r="DT563" s="89"/>
      <c r="DU563" s="77">
        <f t="shared" si="3551"/>
        <v>0</v>
      </c>
      <c r="DV563" s="90"/>
      <c r="DW563" s="91"/>
      <c r="DX563" s="92"/>
      <c r="DY563" s="93"/>
      <c r="DZ563" s="94"/>
      <c r="EA563" s="95"/>
      <c r="EB563" s="96"/>
      <c r="EC563" s="97"/>
      <c r="ED563" s="98"/>
      <c r="EE563" s="99"/>
      <c r="EF563" s="81">
        <f t="shared" si="3552"/>
        <v>0</v>
      </c>
      <c r="EG563" s="104"/>
      <c r="EH563" s="92"/>
      <c r="EI563" s="102"/>
      <c r="EJ563" s="5675">
        <f>الاعدادات!$D$7</f>
        <v>2023</v>
      </c>
      <c r="EK563" s="68">
        <f t="shared" si="3553"/>
        <v>0</v>
      </c>
      <c r="EL563" s="69"/>
      <c r="EM563" s="69"/>
      <c r="EN563" s="70">
        <f t="shared" ref="EN563:EN566" si="3568">SUM(EK563:EM563)</f>
        <v>0</v>
      </c>
      <c r="EO563" s="68">
        <f t="shared" si="3554"/>
        <v>0</v>
      </c>
      <c r="EP563" s="69"/>
      <c r="EQ563" s="69"/>
      <c r="ER563" s="70">
        <f t="shared" ref="ER563:ER566" si="3569">SUM(EO563:EQ563)</f>
        <v>0</v>
      </c>
      <c r="ES563" s="68">
        <f t="shared" si="3555"/>
        <v>0</v>
      </c>
      <c r="ET563" s="69"/>
      <c r="EU563" s="71"/>
      <c r="EV563" s="70">
        <f t="shared" si="3556"/>
        <v>0</v>
      </c>
      <c r="EW563" s="68">
        <f t="shared" si="3557"/>
        <v>0</v>
      </c>
      <c r="EX563" s="69"/>
      <c r="EY563" s="70">
        <f t="shared" ref="EY563:EY566" si="3570">SUM(EW563:EX563)</f>
        <v>0</v>
      </c>
      <c r="EZ563" s="68">
        <f t="shared" ref="EZ563:EZ566" si="3571">FK563+FO563</f>
        <v>0</v>
      </c>
      <c r="FA563" s="68">
        <f t="shared" ref="FA563:FA566" si="3572">FL563+FP563</f>
        <v>0</v>
      </c>
      <c r="FB563" s="68">
        <f t="shared" ref="FB563:FB566" si="3573">FM563+FQ563</f>
        <v>0</v>
      </c>
      <c r="FC563" s="68">
        <f t="shared" ref="FC563:FC566" si="3574">FN563+FR563</f>
        <v>0</v>
      </c>
      <c r="FD563" s="68">
        <f t="shared" si="3558"/>
        <v>0</v>
      </c>
      <c r="FE563" s="72">
        <f t="shared" si="3559"/>
        <v>0</v>
      </c>
      <c r="FF563" s="72">
        <f t="shared" si="3560"/>
        <v>0</v>
      </c>
      <c r="FG563" s="70">
        <f t="shared" si="3561"/>
        <v>0</v>
      </c>
      <c r="FH563" t="str">
        <f t="shared" si="3562"/>
        <v>wrong</v>
      </c>
      <c r="FK563" s="68">
        <f t="shared" ref="FK563:FK566" si="3575">AX563-FL563-FM563</f>
        <v>0</v>
      </c>
      <c r="FL563" s="69"/>
      <c r="FM563" s="69"/>
      <c r="FN563" s="70">
        <f t="shared" ref="FN563:FN566" si="3576">SUM(FK563:FM563)</f>
        <v>0</v>
      </c>
      <c r="FO563" s="68">
        <f t="shared" ref="FO563:FO566" si="3577">AW563-FP563-FQ563</f>
        <v>0</v>
      </c>
      <c r="FP563" s="69"/>
      <c r="FQ563" s="69"/>
      <c r="FR563" s="70">
        <f t="shared" ref="FR563:FR566" si="3578">SUM(FO563:FQ563)</f>
        <v>0</v>
      </c>
    </row>
    <row r="564" spans="1:174" ht="48" customHeight="1" thickBot="1">
      <c r="A564" s="6228"/>
      <c r="B564" s="6250" t="str" cm="1">
        <f t="array" ref="B564">IFERROR(_xlfn.XLOOKUP(1, (INDEX(التشكيل_القديم!$L$5:$S$49, ,6)=$A561) * (INDEX(التشكيل_القديم!$L$5:$S$49, ,7)="عضو يسار اليسار"), INDEX(التشكيل_القديم!$L$5:$S$49, ,2)),"")</f>
        <v>محمد سيد درويش متولي القطيري</v>
      </c>
      <c r="C564" s="6250"/>
      <c r="D564" s="6250"/>
      <c r="E564" s="6250"/>
      <c r="F564" s="6250"/>
      <c r="G564" s="6250"/>
      <c r="H564" s="2170" cm="1">
        <f t="array" ref="H564">IFERROR(_xlfn.XLOOKUP(1, (INDEX(التشكيل_القديم!$L$5:$S$49, ,6)=$A561) * (INDEX(التشكيل_القديم!$L$5:$S$49, ,7)="عضو يسار اليسار"), INDEX(التشكيل_القديم!$L$5:$S$49, ,3)),"")</f>
        <v>158</v>
      </c>
      <c r="I564" s="2171" t="str" cm="1">
        <f t="array" ref="I564">IFERROR(_xlfn.XLOOKUP(1, (INDEX(التشكيل_القديم!$L$5:$S$49, ,6)=$A561) * (INDEX(التشكيل_القديم!$L$5:$S$49, ,7)="عضو يسار اليسار"), INDEX(التشكيل_القديم!$L$5:$S$49, ,4)),"")</f>
        <v>ب</v>
      </c>
      <c r="J564" s="6232"/>
      <c r="K564" s="6235"/>
      <c r="L564" s="5675">
        <f>الاعدادات!$D$8</f>
        <v>2024</v>
      </c>
      <c r="M564" s="2014">
        <v>33</v>
      </c>
      <c r="N564" s="1997"/>
      <c r="O564" s="1997"/>
      <c r="P564" s="1997"/>
      <c r="Q564" s="1997"/>
      <c r="R564" s="1997"/>
      <c r="S564" s="1997"/>
      <c r="T564" s="1997"/>
      <c r="U564" s="1997"/>
      <c r="V564" s="1997"/>
      <c r="W564" s="1997"/>
      <c r="X564" s="1997"/>
      <c r="Y564" s="2019"/>
      <c r="Z564" s="5680">
        <f t="shared" si="3563"/>
        <v>33</v>
      </c>
      <c r="AA564" s="2022"/>
      <c r="AB564" s="1999"/>
      <c r="AC564" s="2002">
        <f t="shared" si="3564"/>
        <v>0</v>
      </c>
      <c r="AD564" s="2002">
        <f t="shared" si="3565"/>
        <v>0</v>
      </c>
      <c r="AE564" s="2002">
        <f>BP564+CR564+BP571+CR571+DT564+DT571</f>
        <v>0</v>
      </c>
      <c r="AF564" s="5668">
        <f t="shared" si="3533"/>
        <v>0</v>
      </c>
      <c r="AG564" s="2002">
        <f t="shared" si="3534"/>
        <v>0</v>
      </c>
      <c r="AH564" s="5669">
        <f t="shared" si="3566"/>
        <v>0</v>
      </c>
      <c r="AI564" s="2002">
        <f t="shared" si="3535"/>
        <v>0</v>
      </c>
      <c r="AJ564" s="2002">
        <f t="shared" si="3536"/>
        <v>0</v>
      </c>
      <c r="AK564" s="2002">
        <f t="shared" si="3537"/>
        <v>0</v>
      </c>
      <c r="AL564" s="2002">
        <f t="shared" si="3538"/>
        <v>0</v>
      </c>
      <c r="AM564" s="5668">
        <f t="shared" si="3539"/>
        <v>0</v>
      </c>
      <c r="AN564" s="2177">
        <f t="shared" si="3567"/>
        <v>0</v>
      </c>
      <c r="AO564" s="2177">
        <f t="shared" si="3540"/>
        <v>0</v>
      </c>
      <c r="AP564" s="2177">
        <f>BZ564+DB564+DB571+BZ571+ED564+ED571</f>
        <v>0</v>
      </c>
      <c r="AQ564" s="5668">
        <f t="shared" si="3541"/>
        <v>0</v>
      </c>
      <c r="AR564" s="5670">
        <f>CA564+DC564+CA571+DC571+EE564+EE571</f>
        <v>0</v>
      </c>
      <c r="AS564" s="5671">
        <f t="shared" si="3542"/>
        <v>0</v>
      </c>
      <c r="AT564" s="2022"/>
      <c r="AU564" s="2002">
        <f t="shared" si="3543"/>
        <v>0</v>
      </c>
      <c r="AV564" s="2002">
        <f t="shared" si="3544"/>
        <v>0</v>
      </c>
      <c r="AW564" s="1997"/>
      <c r="AX564" s="1998"/>
      <c r="AY564" s="2000">
        <f t="shared" si="3545"/>
        <v>0</v>
      </c>
      <c r="AZ564" s="2001"/>
      <c r="BA564" s="2002">
        <f t="shared" si="3546"/>
        <v>-33</v>
      </c>
      <c r="BB564" s="2159"/>
      <c r="BC564" s="5683">
        <f>الاعدادات!$D$8</f>
        <v>2024</v>
      </c>
      <c r="BD564" s="82"/>
      <c r="BE564" s="83"/>
      <c r="BF564" s="83"/>
      <c r="BG564" s="84"/>
      <c r="BH564" s="84"/>
      <c r="BI564" s="84"/>
      <c r="BJ564" s="85"/>
      <c r="BK564" s="86"/>
      <c r="BL564" s="87"/>
      <c r="BM564" s="87"/>
      <c r="BN564" s="88"/>
      <c r="BO564" s="88"/>
      <c r="BP564" s="89"/>
      <c r="BQ564" s="77">
        <f t="shared" si="3547"/>
        <v>0</v>
      </c>
      <c r="BR564" s="90"/>
      <c r="BS564" s="91"/>
      <c r="BT564" s="92"/>
      <c r="BU564" s="93"/>
      <c r="BV564" s="94"/>
      <c r="BW564" s="95"/>
      <c r="BX564" s="96"/>
      <c r="BY564" s="97"/>
      <c r="BZ564" s="98"/>
      <c r="CA564" s="99"/>
      <c r="CB564" s="79">
        <f t="shared" si="3548"/>
        <v>0</v>
      </c>
      <c r="CC564" s="104"/>
      <c r="CD564" s="92"/>
      <c r="CE564" s="100"/>
      <c r="CF564" s="101"/>
      <c r="CG564" s="83"/>
      <c r="CH564" s="83"/>
      <c r="CI564" s="84"/>
      <c r="CJ564" s="84"/>
      <c r="CK564" s="84"/>
      <c r="CL564" s="85"/>
      <c r="CM564" s="86"/>
      <c r="CN564" s="87"/>
      <c r="CO564" s="87"/>
      <c r="CP564" s="88"/>
      <c r="CQ564" s="88"/>
      <c r="CR564" s="89"/>
      <c r="CS564" s="77">
        <f t="shared" si="3549"/>
        <v>0</v>
      </c>
      <c r="CT564" s="90"/>
      <c r="CU564" s="91"/>
      <c r="CV564" s="92"/>
      <c r="CW564" s="93"/>
      <c r="CX564" s="94"/>
      <c r="CY564" s="95"/>
      <c r="CZ564" s="96"/>
      <c r="DA564" s="97"/>
      <c r="DB564" s="98"/>
      <c r="DC564" s="99"/>
      <c r="DD564" s="81">
        <f>SUM(CS564:DC564)</f>
        <v>0</v>
      </c>
      <c r="DE564" s="104"/>
      <c r="DF564" s="92"/>
      <c r="DG564" s="102"/>
      <c r="DH564" s="101"/>
      <c r="DI564" s="83"/>
      <c r="DJ564" s="83"/>
      <c r="DK564" s="84"/>
      <c r="DL564" s="84"/>
      <c r="DM564" s="84"/>
      <c r="DN564" s="85"/>
      <c r="DO564" s="86"/>
      <c r="DP564" s="87"/>
      <c r="DQ564" s="87"/>
      <c r="DR564" s="88"/>
      <c r="DS564" s="88"/>
      <c r="DT564" s="89"/>
      <c r="DU564" s="77">
        <f t="shared" si="3551"/>
        <v>0</v>
      </c>
      <c r="DV564" s="90"/>
      <c r="DW564" s="91"/>
      <c r="DX564" s="92"/>
      <c r="DY564" s="93"/>
      <c r="DZ564" s="94"/>
      <c r="EA564" s="95"/>
      <c r="EB564" s="96"/>
      <c r="EC564" s="97"/>
      <c r="ED564" s="98"/>
      <c r="EE564" s="99"/>
      <c r="EF564" s="81">
        <f>SUM(DU564:EE564)</f>
        <v>0</v>
      </c>
      <c r="EG564" s="104"/>
      <c r="EH564" s="92"/>
      <c r="EI564" s="102"/>
      <c r="EJ564" s="5675">
        <f>الاعدادات!$D$8</f>
        <v>2024</v>
      </c>
      <c r="EK564" s="68">
        <f t="shared" si="3553"/>
        <v>0</v>
      </c>
      <c r="EL564" s="69"/>
      <c r="EM564" s="69"/>
      <c r="EN564" s="70">
        <f t="shared" si="3568"/>
        <v>0</v>
      </c>
      <c r="EO564" s="68">
        <f t="shared" si="3554"/>
        <v>0</v>
      </c>
      <c r="EP564" s="69"/>
      <c r="EQ564" s="69"/>
      <c r="ER564" s="70">
        <f t="shared" si="3569"/>
        <v>0</v>
      </c>
      <c r="ES564" s="68">
        <f t="shared" si="3555"/>
        <v>0</v>
      </c>
      <c r="ET564" s="69"/>
      <c r="EU564" s="71"/>
      <c r="EV564" s="70">
        <f t="shared" si="3556"/>
        <v>0</v>
      </c>
      <c r="EW564" s="68">
        <f t="shared" si="3557"/>
        <v>0</v>
      </c>
      <c r="EX564" s="69"/>
      <c r="EY564" s="70">
        <f t="shared" si="3570"/>
        <v>0</v>
      </c>
      <c r="EZ564" s="68">
        <f t="shared" si="3571"/>
        <v>0</v>
      </c>
      <c r="FA564" s="68">
        <f t="shared" si="3572"/>
        <v>0</v>
      </c>
      <c r="FB564" s="68">
        <f t="shared" si="3573"/>
        <v>0</v>
      </c>
      <c r="FC564" s="68">
        <f t="shared" si="3574"/>
        <v>0</v>
      </c>
      <c r="FD564" s="68">
        <f t="shared" si="3558"/>
        <v>0</v>
      </c>
      <c r="FE564" s="72">
        <f t="shared" si="3559"/>
        <v>0</v>
      </c>
      <c r="FF564" s="72">
        <f t="shared" si="3560"/>
        <v>0</v>
      </c>
      <c r="FG564" s="70">
        <f t="shared" si="3561"/>
        <v>0</v>
      </c>
      <c r="FH564" t="str">
        <f t="shared" si="3562"/>
        <v>wrong</v>
      </c>
      <c r="FK564" s="68">
        <f t="shared" si="3575"/>
        <v>0</v>
      </c>
      <c r="FL564" s="69"/>
      <c r="FM564" s="69"/>
      <c r="FN564" s="70">
        <f t="shared" si="3576"/>
        <v>0</v>
      </c>
      <c r="FO564" s="68">
        <f t="shared" si="3577"/>
        <v>0</v>
      </c>
      <c r="FP564" s="69"/>
      <c r="FQ564" s="69"/>
      <c r="FR564" s="70">
        <f t="shared" si="3578"/>
        <v>0</v>
      </c>
    </row>
    <row r="565" spans="1:174" ht="48" customHeight="1" thickBot="1">
      <c r="A565" s="6228"/>
      <c r="B565" s="6310" t="str" cm="1">
        <f t="array" ref="B565">IFERROR(_xlfn.XLOOKUP(1, (INDEX(التشكيل_القديم!$L$5:$S$49, ,6)=$A561) * (INDEX(التشكيل_القديم!$L$5:$S$49, ,7)="عضو خامس "), INDEX(التشكيل_القديم!$L$5:$S$49, ,2)),"")</f>
        <v/>
      </c>
      <c r="C565" s="6310"/>
      <c r="D565" s="6310"/>
      <c r="E565" s="6310"/>
      <c r="F565" s="6310"/>
      <c r="G565" s="6310"/>
      <c r="H565" s="2170" t="str" cm="1">
        <f t="array" ref="H565">IFERROR(_xlfn.XLOOKUP(1, (INDEX(التشكيل_القديم!$L$5:$S$49, ,6)=$A561) * (INDEX(التشكيل_القديم!$L$5:$S$49, ,7)="عضو خامس"), INDEX(التشكيل_القديم!$L$5:$S$49, ,3)),"")</f>
        <v/>
      </c>
      <c r="I565" s="2171" t="str" cm="1">
        <f t="array" ref="I565">IFERROR(_xlfn.XLOOKUP(1, (INDEX(التشكيل_القديم!$L$5:$S$49, ,6)=$A561) * (INDEX(التشكيل_القديم!$L$5:$S$49, ,7)="عضو خامس"), INDEX(التشكيل_القديم!$L$5:$S$49, ,4)),"")</f>
        <v/>
      </c>
      <c r="J565" s="6232"/>
      <c r="K565" s="6235"/>
      <c r="L565" s="5675">
        <f>الاعدادات!$D$9</f>
        <v>2025</v>
      </c>
      <c r="M565" s="2015">
        <v>48</v>
      </c>
      <c r="N565" s="64"/>
      <c r="O565" s="64"/>
      <c r="P565" s="64"/>
      <c r="Q565" s="64"/>
      <c r="R565" s="64"/>
      <c r="S565" s="64"/>
      <c r="T565" s="64"/>
      <c r="U565" s="64"/>
      <c r="V565" s="64"/>
      <c r="W565" s="64"/>
      <c r="X565" s="64"/>
      <c r="Y565" s="2018"/>
      <c r="Z565" s="5679">
        <f t="shared" si="3563"/>
        <v>48</v>
      </c>
      <c r="AA565" s="2007"/>
      <c r="AB565" s="63"/>
      <c r="AC565" s="5662">
        <f t="shared" si="3564"/>
        <v>0</v>
      </c>
      <c r="AD565" s="5662">
        <f t="shared" si="3565"/>
        <v>0</v>
      </c>
      <c r="AE565" s="5662">
        <f>BP565+CR565+BP572+CR572+DT565+DT572</f>
        <v>0</v>
      </c>
      <c r="AF565" s="5663">
        <f t="shared" si="3533"/>
        <v>0</v>
      </c>
      <c r="AG565" s="5662">
        <f t="shared" si="3534"/>
        <v>0</v>
      </c>
      <c r="AH565" s="5664">
        <f t="shared" si="3566"/>
        <v>0</v>
      </c>
      <c r="AI565" s="5662">
        <f t="shared" si="3535"/>
        <v>0</v>
      </c>
      <c r="AJ565" s="5662">
        <f t="shared" si="3536"/>
        <v>0</v>
      </c>
      <c r="AK565" s="5662">
        <f t="shared" si="3537"/>
        <v>0</v>
      </c>
      <c r="AL565" s="5662">
        <f t="shared" si="3538"/>
        <v>0</v>
      </c>
      <c r="AM565" s="5663">
        <f t="shared" si="3539"/>
        <v>0</v>
      </c>
      <c r="AN565" s="5665">
        <f t="shared" si="3567"/>
        <v>0</v>
      </c>
      <c r="AO565" s="5665">
        <f t="shared" si="3540"/>
        <v>0</v>
      </c>
      <c r="AP565" s="5665">
        <f>BZ565+DB565+DB572+BZ572+ED565+ED572</f>
        <v>0</v>
      </c>
      <c r="AQ565" s="5663">
        <f t="shared" si="3541"/>
        <v>0</v>
      </c>
      <c r="AR565" s="5666">
        <f>CA565+DC565+CA572+DC572+EE565+EE572</f>
        <v>0</v>
      </c>
      <c r="AS565" s="5667">
        <f t="shared" si="3542"/>
        <v>0</v>
      </c>
      <c r="AT565" s="2007"/>
      <c r="AU565" s="5674">
        <f t="shared" si="3543"/>
        <v>0</v>
      </c>
      <c r="AV565" s="5674">
        <f t="shared" si="3544"/>
        <v>0</v>
      </c>
      <c r="AW565" s="64"/>
      <c r="AX565" s="75"/>
      <c r="AY565" s="65">
        <f t="shared" si="3545"/>
        <v>0</v>
      </c>
      <c r="AZ565" s="66"/>
      <c r="BA565" s="5662">
        <f t="shared" si="3546"/>
        <v>-48</v>
      </c>
      <c r="BB565" s="2159"/>
      <c r="BC565" s="5683">
        <f>الاعدادات!$D$9</f>
        <v>2025</v>
      </c>
      <c r="BD565" s="82"/>
      <c r="BE565" s="83"/>
      <c r="BF565" s="83"/>
      <c r="BG565" s="84"/>
      <c r="BH565" s="84"/>
      <c r="BI565" s="84"/>
      <c r="BJ565" s="85"/>
      <c r="BK565" s="86"/>
      <c r="BL565" s="87"/>
      <c r="BM565" s="87"/>
      <c r="BN565" s="88"/>
      <c r="BO565" s="88"/>
      <c r="BP565" s="89"/>
      <c r="BQ565" s="77">
        <f t="shared" si="3547"/>
        <v>0</v>
      </c>
      <c r="BR565" s="90"/>
      <c r="BS565" s="91"/>
      <c r="BT565" s="92"/>
      <c r="BU565" s="93"/>
      <c r="BV565" s="94"/>
      <c r="BW565" s="95"/>
      <c r="BX565" s="96"/>
      <c r="BY565" s="97"/>
      <c r="BZ565" s="98"/>
      <c r="CA565" s="99"/>
      <c r="CB565" s="79">
        <f t="shared" si="3548"/>
        <v>0</v>
      </c>
      <c r="CC565" s="104"/>
      <c r="CD565" s="92"/>
      <c r="CE565" s="100"/>
      <c r="CF565" s="101"/>
      <c r="CG565" s="83"/>
      <c r="CH565" s="83"/>
      <c r="CI565" s="84"/>
      <c r="CJ565" s="84"/>
      <c r="CK565" s="84"/>
      <c r="CL565" s="85"/>
      <c r="CM565" s="86"/>
      <c r="CN565" s="87"/>
      <c r="CO565" s="87"/>
      <c r="CP565" s="88"/>
      <c r="CQ565" s="88"/>
      <c r="CR565" s="89"/>
      <c r="CS565" s="77">
        <f t="shared" si="3549"/>
        <v>0</v>
      </c>
      <c r="CT565" s="90"/>
      <c r="CU565" s="91"/>
      <c r="CV565" s="92"/>
      <c r="CW565" s="93"/>
      <c r="CX565" s="94"/>
      <c r="CY565" s="95"/>
      <c r="CZ565" s="96"/>
      <c r="DA565" s="97"/>
      <c r="DB565" s="98"/>
      <c r="DC565" s="99"/>
      <c r="DD565" s="81">
        <f>SUM(CS565:DC565)</f>
        <v>0</v>
      </c>
      <c r="DE565" s="104"/>
      <c r="DF565" s="92"/>
      <c r="DG565" s="102"/>
      <c r="DH565" s="101"/>
      <c r="DI565" s="83"/>
      <c r="DJ565" s="83"/>
      <c r="DK565" s="84"/>
      <c r="DL565" s="84"/>
      <c r="DM565" s="84"/>
      <c r="DN565" s="85"/>
      <c r="DO565" s="86"/>
      <c r="DP565" s="87"/>
      <c r="DQ565" s="87"/>
      <c r="DR565" s="88"/>
      <c r="DS565" s="88"/>
      <c r="DT565" s="89"/>
      <c r="DU565" s="77">
        <f>DT565+DS565+DR565+DQ565+DP565+DO565+DN565+DM565+DL565+DK565+DJ565+DI565+DH565</f>
        <v>0</v>
      </c>
      <c r="DV565" s="90"/>
      <c r="DW565" s="91"/>
      <c r="DX565" s="92"/>
      <c r="DY565" s="93"/>
      <c r="DZ565" s="94"/>
      <c r="EA565" s="95"/>
      <c r="EB565" s="96"/>
      <c r="EC565" s="97"/>
      <c r="ED565" s="98"/>
      <c r="EE565" s="99"/>
      <c r="EF565" s="81">
        <f>SUM(DU565:EE565)</f>
        <v>0</v>
      </c>
      <c r="EG565" s="104"/>
      <c r="EH565" s="92"/>
      <c r="EI565" s="102"/>
      <c r="EJ565" s="5675">
        <f>الاعدادات!$D$9</f>
        <v>2025</v>
      </c>
      <c r="EK565" s="68">
        <f t="shared" si="3553"/>
        <v>0</v>
      </c>
      <c r="EL565" s="69"/>
      <c r="EM565" s="69"/>
      <c r="EN565" s="70">
        <f t="shared" si="3568"/>
        <v>0</v>
      </c>
      <c r="EO565" s="68">
        <f t="shared" si="3554"/>
        <v>0</v>
      </c>
      <c r="EP565" s="69"/>
      <c r="EQ565" s="69"/>
      <c r="ER565" s="70">
        <f t="shared" si="3569"/>
        <v>0</v>
      </c>
      <c r="ES565" s="68">
        <f t="shared" si="3555"/>
        <v>0</v>
      </c>
      <c r="ET565" s="69"/>
      <c r="EU565" s="71"/>
      <c r="EV565" s="70">
        <f t="shared" si="3556"/>
        <v>0</v>
      </c>
      <c r="EW565" s="68">
        <f t="shared" si="3557"/>
        <v>0</v>
      </c>
      <c r="EX565" s="69"/>
      <c r="EY565" s="70">
        <f t="shared" si="3570"/>
        <v>0</v>
      </c>
      <c r="EZ565" s="68">
        <f t="shared" si="3571"/>
        <v>0</v>
      </c>
      <c r="FA565" s="68">
        <f t="shared" si="3572"/>
        <v>0</v>
      </c>
      <c r="FB565" s="68">
        <f t="shared" si="3573"/>
        <v>0</v>
      </c>
      <c r="FC565" s="68">
        <f t="shared" si="3574"/>
        <v>0</v>
      </c>
      <c r="FD565" s="68">
        <f t="shared" si="3558"/>
        <v>0</v>
      </c>
      <c r="FE565" s="72">
        <f t="shared" si="3559"/>
        <v>0</v>
      </c>
      <c r="FF565" s="72">
        <f t="shared" si="3560"/>
        <v>0</v>
      </c>
      <c r="FG565" s="70">
        <f t="shared" si="3561"/>
        <v>0</v>
      </c>
      <c r="FH565" t="str">
        <f t="shared" si="3562"/>
        <v>wrong</v>
      </c>
      <c r="FK565" s="68">
        <f t="shared" si="3575"/>
        <v>0</v>
      </c>
      <c r="FL565" s="69"/>
      <c r="FM565" s="69"/>
      <c r="FN565" s="70">
        <f t="shared" si="3576"/>
        <v>0</v>
      </c>
      <c r="FO565" s="68">
        <f t="shared" si="3577"/>
        <v>0</v>
      </c>
      <c r="FP565" s="69"/>
      <c r="FQ565" s="69"/>
      <c r="FR565" s="70">
        <f t="shared" si="3578"/>
        <v>0</v>
      </c>
    </row>
    <row r="566" spans="1:174" ht="48" customHeight="1" thickBot="1">
      <c r="A566" s="6228"/>
      <c r="B566" s="6310" t="str" cm="1">
        <f t="array" ref="B566">IFERROR(_xlfn.XLOOKUP(1, (INDEX(التشكيل_القديم!$L$5:$S$49, ,6)=$A561) * (INDEX(التشكيل_القديم!$L$5:$S$49, ,7)="عضو سادس"), INDEX(التشكيل_القديم!$L$5:$S$49, ,2)),"")</f>
        <v/>
      </c>
      <c r="C566" s="6310"/>
      <c r="D566" s="6310"/>
      <c r="E566" s="6310"/>
      <c r="F566" s="6310"/>
      <c r="G566" s="6310"/>
      <c r="H566" s="2170" t="str" cm="1">
        <f t="array" ref="H566">IFERROR(_xlfn.XLOOKUP(1, (INDEX(التشكيل_القديم!$L$5:$S$49, ,6)=$A561) * (INDEX(التشكيل_القديم!$L$5:$S$49, ,7)="عضو سادس"), INDEX(التشكيل_القديم!$L$5:$S$49, ,3)),"")</f>
        <v/>
      </c>
      <c r="I566" s="2171" t="str" cm="1">
        <f t="array" ref="I566">IFERROR(_xlfn.XLOOKUP(1, (INDEX(التشكيل_القديم!$L$5:$S$49, ,6)=$A561) * (INDEX(التشكيل_القديم!$L$5:$S$49, ,7)="عضو سادسر"), INDEX(التشكيل_القديم!$L$5:$S$49, ,4)),"")</f>
        <v/>
      </c>
      <c r="J566" s="6232"/>
      <c r="K566" s="6235"/>
      <c r="L566" s="5675">
        <f>الاعدادات!$D$10</f>
        <v>2026</v>
      </c>
      <c r="M566" s="2016">
        <v>65</v>
      </c>
      <c r="N566" s="107"/>
      <c r="O566" s="107"/>
      <c r="P566" s="107"/>
      <c r="Q566" s="107"/>
      <c r="R566" s="107"/>
      <c r="S566" s="107"/>
      <c r="T566" s="107"/>
      <c r="U566" s="107"/>
      <c r="V566" s="107"/>
      <c r="W566" s="107"/>
      <c r="X566" s="107"/>
      <c r="Y566" s="2020"/>
      <c r="Z566" s="5681">
        <f t="shared" si="3563"/>
        <v>65</v>
      </c>
      <c r="AA566" s="2023"/>
      <c r="AB566" s="110"/>
      <c r="AC566" s="5672">
        <f t="shared" si="3564"/>
        <v>0</v>
      </c>
      <c r="AD566" s="5672">
        <f t="shared" si="3565"/>
        <v>0</v>
      </c>
      <c r="AE566" s="5662">
        <f>BP566+CR566+BP573+CR573+DT566+DT573</f>
        <v>0</v>
      </c>
      <c r="AF566" s="5663">
        <f t="shared" si="3533"/>
        <v>0</v>
      </c>
      <c r="AG566" s="5662">
        <f t="shared" si="3534"/>
        <v>0</v>
      </c>
      <c r="AH566" s="5664">
        <f t="shared" si="3566"/>
        <v>0</v>
      </c>
      <c r="AI566" s="5662">
        <f t="shared" si="3535"/>
        <v>0</v>
      </c>
      <c r="AJ566" s="5662">
        <f t="shared" si="3536"/>
        <v>0</v>
      </c>
      <c r="AK566" s="5662">
        <f t="shared" si="3537"/>
        <v>0</v>
      </c>
      <c r="AL566" s="5662">
        <f t="shared" si="3538"/>
        <v>0</v>
      </c>
      <c r="AM566" s="5663">
        <f t="shared" si="3539"/>
        <v>0</v>
      </c>
      <c r="AN566" s="5665">
        <f t="shared" si="3567"/>
        <v>0</v>
      </c>
      <c r="AO566" s="5665">
        <f t="shared" si="3540"/>
        <v>0</v>
      </c>
      <c r="AP566" s="5665">
        <f>BZ566+DB566+DB573+BZ573+ED566+ED573</f>
        <v>0</v>
      </c>
      <c r="AQ566" s="5663">
        <f t="shared" si="3541"/>
        <v>0</v>
      </c>
      <c r="AR566" s="5666">
        <f>CA566+DC566+CA573+DC573+EE566+EE573</f>
        <v>0</v>
      </c>
      <c r="AS566" s="5673">
        <f t="shared" si="3542"/>
        <v>0</v>
      </c>
      <c r="AT566" s="2023"/>
      <c r="AU566" s="5674">
        <f t="shared" si="3543"/>
        <v>0</v>
      </c>
      <c r="AV566" s="5674">
        <f t="shared" si="3544"/>
        <v>0</v>
      </c>
      <c r="AW566" s="111"/>
      <c r="AX566" s="112"/>
      <c r="AY566" s="65">
        <f t="shared" si="3545"/>
        <v>0</v>
      </c>
      <c r="AZ566" s="113"/>
      <c r="BA566" s="5662">
        <f t="shared" si="3546"/>
        <v>-65</v>
      </c>
      <c r="BB566" s="2159"/>
      <c r="BC566" s="5683">
        <f>الاعدادات!$D$10</f>
        <v>2026</v>
      </c>
      <c r="BD566" s="117"/>
      <c r="BE566" s="118"/>
      <c r="BF566" s="118"/>
      <c r="BG566" s="119"/>
      <c r="BH566" s="119"/>
      <c r="BI566" s="119"/>
      <c r="BJ566" s="120"/>
      <c r="BK566" s="121"/>
      <c r="BL566" s="122"/>
      <c r="BM566" s="122"/>
      <c r="BN566" s="123"/>
      <c r="BO566" s="123"/>
      <c r="BP566" s="124"/>
      <c r="BQ566" s="125">
        <f t="shared" si="3547"/>
        <v>0</v>
      </c>
      <c r="BR566" s="126"/>
      <c r="BS566" s="127"/>
      <c r="BT566" s="128"/>
      <c r="BU566" s="129"/>
      <c r="BV566" s="130"/>
      <c r="BW566" s="131"/>
      <c r="BX566" s="132"/>
      <c r="BY566" s="133"/>
      <c r="BZ566" s="134"/>
      <c r="CA566" s="135"/>
      <c r="CB566" s="136">
        <f t="shared" si="3548"/>
        <v>0</v>
      </c>
      <c r="CC566" s="137"/>
      <c r="CD566" s="128"/>
      <c r="CE566" s="138"/>
      <c r="CF566" s="139"/>
      <c r="CG566" s="118"/>
      <c r="CH566" s="118"/>
      <c r="CI566" s="119"/>
      <c r="CJ566" s="119"/>
      <c r="CK566" s="119"/>
      <c r="CL566" s="120"/>
      <c r="CM566" s="121"/>
      <c r="CN566" s="122"/>
      <c r="CO566" s="122"/>
      <c r="CP566" s="123"/>
      <c r="CQ566" s="123"/>
      <c r="CR566" s="124"/>
      <c r="CS566" s="125">
        <f t="shared" si="3549"/>
        <v>0</v>
      </c>
      <c r="CT566" s="126"/>
      <c r="CU566" s="127"/>
      <c r="CV566" s="128"/>
      <c r="CW566" s="129"/>
      <c r="CX566" s="130"/>
      <c r="CY566" s="131"/>
      <c r="CZ566" s="132"/>
      <c r="DA566" s="133"/>
      <c r="DB566" s="134"/>
      <c r="DC566" s="135"/>
      <c r="DD566" s="140">
        <f>SUM(CS566:DC566)</f>
        <v>0</v>
      </c>
      <c r="DE566" s="137"/>
      <c r="DF566" s="128"/>
      <c r="DG566" s="141"/>
      <c r="DH566" s="139"/>
      <c r="DI566" s="118"/>
      <c r="DJ566" s="118"/>
      <c r="DK566" s="119"/>
      <c r="DL566" s="119"/>
      <c r="DM566" s="119"/>
      <c r="DN566" s="120"/>
      <c r="DO566" s="121"/>
      <c r="DP566" s="122"/>
      <c r="DQ566" s="122"/>
      <c r="DR566" s="123"/>
      <c r="DS566" s="123"/>
      <c r="DT566" s="124"/>
      <c r="DU566" s="125">
        <f t="shared" ref="DU566:DU567" si="3579">DT566+DS566+DR566+DQ566+DP566+DO566+DN566+DM566+DL566+DK566+DJ566+DI566+DH566</f>
        <v>0</v>
      </c>
      <c r="DV566" s="126"/>
      <c r="DW566" s="127"/>
      <c r="DX566" s="128"/>
      <c r="DY566" s="129"/>
      <c r="DZ566" s="130"/>
      <c r="EA566" s="131"/>
      <c r="EB566" s="132"/>
      <c r="EC566" s="133"/>
      <c r="ED566" s="134"/>
      <c r="EE566" s="135"/>
      <c r="EF566" s="140">
        <f>SUM(DU566:EE566)</f>
        <v>0</v>
      </c>
      <c r="EG566" s="137"/>
      <c r="EH566" s="128"/>
      <c r="EI566" s="141"/>
      <c r="EJ566" s="5675">
        <f>الاعدادات!$D$10</f>
        <v>2026</v>
      </c>
      <c r="EK566" s="68">
        <f t="shared" si="3553"/>
        <v>0</v>
      </c>
      <c r="EL566" s="69"/>
      <c r="EM566" s="69"/>
      <c r="EN566" s="70">
        <f t="shared" si="3568"/>
        <v>0</v>
      </c>
      <c r="EO566" s="68">
        <f t="shared" si="3554"/>
        <v>0</v>
      </c>
      <c r="EP566" s="69"/>
      <c r="EQ566" s="69"/>
      <c r="ER566" s="70">
        <f t="shared" si="3569"/>
        <v>0</v>
      </c>
      <c r="ES566" s="68">
        <f t="shared" si="3555"/>
        <v>0</v>
      </c>
      <c r="ET566" s="69"/>
      <c r="EU566" s="71"/>
      <c r="EV566" s="70">
        <f t="shared" si="3556"/>
        <v>0</v>
      </c>
      <c r="EW566" s="68">
        <f t="shared" si="3557"/>
        <v>0</v>
      </c>
      <c r="EX566" s="69"/>
      <c r="EY566" s="70">
        <f t="shared" si="3570"/>
        <v>0</v>
      </c>
      <c r="EZ566" s="68">
        <f t="shared" si="3571"/>
        <v>0</v>
      </c>
      <c r="FA566" s="68">
        <f t="shared" si="3572"/>
        <v>0</v>
      </c>
      <c r="FB566" s="68">
        <f t="shared" si="3573"/>
        <v>0</v>
      </c>
      <c r="FC566" s="68">
        <f t="shared" si="3574"/>
        <v>0</v>
      </c>
      <c r="FD566" s="68">
        <f t="shared" si="3558"/>
        <v>0</v>
      </c>
      <c r="FE566" s="72">
        <f t="shared" si="3559"/>
        <v>0</v>
      </c>
      <c r="FF566" s="72">
        <f t="shared" si="3560"/>
        <v>0</v>
      </c>
      <c r="FG566" s="70">
        <f t="shared" si="3561"/>
        <v>0</v>
      </c>
      <c r="FH566" t="str">
        <f t="shared" si="3562"/>
        <v>wrong</v>
      </c>
      <c r="FK566" s="68">
        <f t="shared" si="3575"/>
        <v>0</v>
      </c>
      <c r="FL566" s="69"/>
      <c r="FM566" s="69"/>
      <c r="FN566" s="70">
        <f t="shared" si="3576"/>
        <v>0</v>
      </c>
      <c r="FO566" s="68">
        <f t="shared" si="3577"/>
        <v>0</v>
      </c>
      <c r="FP566" s="69"/>
      <c r="FQ566" s="69"/>
      <c r="FR566" s="70">
        <f t="shared" si="3578"/>
        <v>0</v>
      </c>
    </row>
    <row r="567" spans="1:174" ht="48" customHeight="1" thickBot="1">
      <c r="A567" s="6229"/>
      <c r="B567" s="6249"/>
      <c r="C567" s="6249"/>
      <c r="D567" s="6249"/>
      <c r="E567" s="6249"/>
      <c r="F567" s="6249"/>
      <c r="G567" s="6249"/>
      <c r="H567" s="2011"/>
      <c r="I567" s="105"/>
      <c r="J567" s="6233"/>
      <c r="K567" s="6236"/>
      <c r="L567" s="115" t="s">
        <v>181</v>
      </c>
      <c r="M567" s="5684">
        <f t="shared" ref="M567:U567" si="3580">SUM(M562:M566)</f>
        <v>156</v>
      </c>
      <c r="N567" s="5684">
        <f t="shared" si="3580"/>
        <v>0</v>
      </c>
      <c r="O567" s="5684">
        <f t="shared" si="3580"/>
        <v>0</v>
      </c>
      <c r="P567" s="5684">
        <f t="shared" si="3580"/>
        <v>0</v>
      </c>
      <c r="Q567" s="5684">
        <f t="shared" si="3580"/>
        <v>0</v>
      </c>
      <c r="R567" s="5684">
        <f t="shared" si="3580"/>
        <v>0</v>
      </c>
      <c r="S567" s="5684">
        <f t="shared" si="3580"/>
        <v>0</v>
      </c>
      <c r="T567" s="5684">
        <f t="shared" si="3580"/>
        <v>0</v>
      </c>
      <c r="U567" s="5684">
        <f t="shared" si="3580"/>
        <v>0</v>
      </c>
      <c r="V567" s="116"/>
      <c r="W567" s="5684">
        <f t="shared" ref="W567:AZ567" si="3581">SUM(W562:W566)</f>
        <v>0</v>
      </c>
      <c r="X567" s="5684">
        <f t="shared" si="3581"/>
        <v>0</v>
      </c>
      <c r="Y567" s="5684">
        <f t="shared" si="3581"/>
        <v>0</v>
      </c>
      <c r="Z567" s="5684">
        <f t="shared" si="3581"/>
        <v>156</v>
      </c>
      <c r="AA567" s="5684">
        <f t="shared" si="3581"/>
        <v>0</v>
      </c>
      <c r="AB567" s="5684">
        <f t="shared" si="3581"/>
        <v>0</v>
      </c>
      <c r="AC567" s="5684">
        <f t="shared" si="3581"/>
        <v>0</v>
      </c>
      <c r="AD567" s="5684">
        <f t="shared" si="3581"/>
        <v>0</v>
      </c>
      <c r="AE567" s="5684">
        <f t="shared" si="3581"/>
        <v>0</v>
      </c>
      <c r="AF567" s="5684">
        <f t="shared" si="3581"/>
        <v>0</v>
      </c>
      <c r="AG567" s="5684">
        <f t="shared" si="3581"/>
        <v>0</v>
      </c>
      <c r="AH567" s="5684">
        <f t="shared" si="3581"/>
        <v>0</v>
      </c>
      <c r="AI567" s="5684">
        <f t="shared" si="3581"/>
        <v>0</v>
      </c>
      <c r="AJ567" s="5684">
        <f t="shared" si="3581"/>
        <v>0</v>
      </c>
      <c r="AK567" s="5684">
        <f t="shared" si="3581"/>
        <v>0</v>
      </c>
      <c r="AL567" s="5684">
        <f t="shared" si="3581"/>
        <v>0</v>
      </c>
      <c r="AM567" s="5684">
        <f t="shared" si="3581"/>
        <v>0</v>
      </c>
      <c r="AN567" s="5684">
        <f t="shared" si="3581"/>
        <v>0</v>
      </c>
      <c r="AO567" s="5684">
        <f t="shared" si="3581"/>
        <v>0</v>
      </c>
      <c r="AP567" s="5684">
        <f t="shared" si="3581"/>
        <v>0</v>
      </c>
      <c r="AQ567" s="5684">
        <f t="shared" si="3581"/>
        <v>0</v>
      </c>
      <c r="AR567" s="5684">
        <f t="shared" si="3581"/>
        <v>0</v>
      </c>
      <c r="AS567" s="5684">
        <f t="shared" si="3581"/>
        <v>0</v>
      </c>
      <c r="AT567" s="5684">
        <f t="shared" si="3581"/>
        <v>0</v>
      </c>
      <c r="AU567" s="5684">
        <f t="shared" si="3581"/>
        <v>0</v>
      </c>
      <c r="AV567" s="5684">
        <f t="shared" si="3581"/>
        <v>0</v>
      </c>
      <c r="AW567" s="5684">
        <f t="shared" si="3581"/>
        <v>0</v>
      </c>
      <c r="AX567" s="5684">
        <f t="shared" si="3581"/>
        <v>0</v>
      </c>
      <c r="AY567" s="5684">
        <f t="shared" si="3581"/>
        <v>0</v>
      </c>
      <c r="AZ567" s="5684">
        <f t="shared" si="3581"/>
        <v>0</v>
      </c>
      <c r="BA567" s="5685">
        <f t="shared" si="3546"/>
        <v>-156</v>
      </c>
      <c r="BB567" s="2159"/>
      <c r="BC567" s="156" t="s">
        <v>181</v>
      </c>
      <c r="BD567" s="840">
        <f t="shared" ref="BD567:BP567" si="3582">SUM(BD562:BD566)</f>
        <v>0</v>
      </c>
      <c r="BE567" s="841">
        <f t="shared" si="3582"/>
        <v>0</v>
      </c>
      <c r="BF567" s="841">
        <f t="shared" si="3582"/>
        <v>0</v>
      </c>
      <c r="BG567" s="841">
        <f t="shared" si="3582"/>
        <v>0</v>
      </c>
      <c r="BH567" s="841">
        <f t="shared" si="3582"/>
        <v>0</v>
      </c>
      <c r="BI567" s="841">
        <f t="shared" si="3582"/>
        <v>0</v>
      </c>
      <c r="BJ567" s="841">
        <f t="shared" si="3582"/>
        <v>0</v>
      </c>
      <c r="BK567" s="841">
        <f t="shared" si="3582"/>
        <v>0</v>
      </c>
      <c r="BL567" s="841">
        <f t="shared" si="3582"/>
        <v>0</v>
      </c>
      <c r="BM567" s="841">
        <f t="shared" si="3582"/>
        <v>0</v>
      </c>
      <c r="BN567" s="841">
        <f t="shared" si="3582"/>
        <v>0</v>
      </c>
      <c r="BO567" s="841">
        <f t="shared" si="3582"/>
        <v>0</v>
      </c>
      <c r="BP567" s="841">
        <f t="shared" si="3582"/>
        <v>0</v>
      </c>
      <c r="BQ567" s="842">
        <f t="shared" si="3547"/>
        <v>0</v>
      </c>
      <c r="BR567" s="841">
        <f t="shared" ref="BR567:CR567" si="3583">SUM(BR562:BR566)</f>
        <v>0</v>
      </c>
      <c r="BS567" s="841">
        <f t="shared" si="3583"/>
        <v>0</v>
      </c>
      <c r="BT567" s="841">
        <f t="shared" si="3583"/>
        <v>0</v>
      </c>
      <c r="BU567" s="841">
        <f t="shared" si="3583"/>
        <v>0</v>
      </c>
      <c r="BV567" s="841">
        <f t="shared" si="3583"/>
        <v>0</v>
      </c>
      <c r="BW567" s="841">
        <f t="shared" si="3583"/>
        <v>0</v>
      </c>
      <c r="BX567" s="841">
        <f t="shared" si="3583"/>
        <v>0</v>
      </c>
      <c r="BY567" s="841">
        <f t="shared" si="3583"/>
        <v>0</v>
      </c>
      <c r="BZ567" s="2030">
        <f t="shared" si="3583"/>
        <v>0</v>
      </c>
      <c r="CA567" s="841">
        <f t="shared" si="3583"/>
        <v>0</v>
      </c>
      <c r="CB567" s="841">
        <f t="shared" si="3583"/>
        <v>0</v>
      </c>
      <c r="CC567" s="841">
        <f t="shared" si="3583"/>
        <v>0</v>
      </c>
      <c r="CD567" s="841">
        <f t="shared" si="3583"/>
        <v>0</v>
      </c>
      <c r="CE567" s="5686">
        <f t="shared" si="3583"/>
        <v>0</v>
      </c>
      <c r="CF567" s="840">
        <f t="shared" si="3583"/>
        <v>0</v>
      </c>
      <c r="CG567" s="841">
        <f t="shared" si="3583"/>
        <v>0</v>
      </c>
      <c r="CH567" s="841">
        <f t="shared" si="3583"/>
        <v>0</v>
      </c>
      <c r="CI567" s="841">
        <f t="shared" si="3583"/>
        <v>0</v>
      </c>
      <c r="CJ567" s="841">
        <f t="shared" si="3583"/>
        <v>0</v>
      </c>
      <c r="CK567" s="841">
        <f t="shared" si="3583"/>
        <v>0</v>
      </c>
      <c r="CL567" s="841">
        <f t="shared" si="3583"/>
        <v>0</v>
      </c>
      <c r="CM567" s="841">
        <f t="shared" si="3583"/>
        <v>0</v>
      </c>
      <c r="CN567" s="841">
        <f t="shared" si="3583"/>
        <v>0</v>
      </c>
      <c r="CO567" s="841">
        <f t="shared" si="3583"/>
        <v>0</v>
      </c>
      <c r="CP567" s="841">
        <f t="shared" si="3583"/>
        <v>0</v>
      </c>
      <c r="CQ567" s="841">
        <f t="shared" si="3583"/>
        <v>0</v>
      </c>
      <c r="CR567" s="841">
        <f t="shared" si="3583"/>
        <v>0</v>
      </c>
      <c r="CS567" s="842">
        <f t="shared" si="3549"/>
        <v>0</v>
      </c>
      <c r="CT567" s="841">
        <f t="shared" ref="CT567:DT567" si="3584">SUM(CT562:CT566)</f>
        <v>0</v>
      </c>
      <c r="CU567" s="841">
        <f t="shared" si="3584"/>
        <v>0</v>
      </c>
      <c r="CV567" s="841">
        <f t="shared" si="3584"/>
        <v>0</v>
      </c>
      <c r="CW567" s="841">
        <f t="shared" si="3584"/>
        <v>0</v>
      </c>
      <c r="CX567" s="841">
        <f t="shared" si="3584"/>
        <v>0</v>
      </c>
      <c r="CY567" s="841">
        <f t="shared" si="3584"/>
        <v>0</v>
      </c>
      <c r="CZ567" s="841">
        <f t="shared" si="3584"/>
        <v>0</v>
      </c>
      <c r="DA567" s="841">
        <f t="shared" si="3584"/>
        <v>0</v>
      </c>
      <c r="DB567" s="2030">
        <f t="shared" si="3584"/>
        <v>0</v>
      </c>
      <c r="DC567" s="841">
        <f t="shared" si="3584"/>
        <v>0</v>
      </c>
      <c r="DD567" s="841">
        <f t="shared" si="3584"/>
        <v>0</v>
      </c>
      <c r="DE567" s="841">
        <f t="shared" si="3584"/>
        <v>0</v>
      </c>
      <c r="DF567" s="841">
        <f t="shared" si="3584"/>
        <v>0</v>
      </c>
      <c r="DG567" s="5686">
        <f t="shared" si="3584"/>
        <v>0</v>
      </c>
      <c r="DH567" s="840">
        <f t="shared" si="3584"/>
        <v>0</v>
      </c>
      <c r="DI567" s="841">
        <f t="shared" si="3584"/>
        <v>0</v>
      </c>
      <c r="DJ567" s="841">
        <f t="shared" si="3584"/>
        <v>0</v>
      </c>
      <c r="DK567" s="841">
        <f t="shared" si="3584"/>
        <v>0</v>
      </c>
      <c r="DL567" s="841">
        <f t="shared" si="3584"/>
        <v>0</v>
      </c>
      <c r="DM567" s="841">
        <f t="shared" si="3584"/>
        <v>0</v>
      </c>
      <c r="DN567" s="841">
        <f t="shared" si="3584"/>
        <v>0</v>
      </c>
      <c r="DO567" s="841">
        <f t="shared" si="3584"/>
        <v>0</v>
      </c>
      <c r="DP567" s="841">
        <f t="shared" si="3584"/>
        <v>0</v>
      </c>
      <c r="DQ567" s="841">
        <f t="shared" si="3584"/>
        <v>0</v>
      </c>
      <c r="DR567" s="841">
        <f t="shared" si="3584"/>
        <v>0</v>
      </c>
      <c r="DS567" s="841">
        <f t="shared" si="3584"/>
        <v>0</v>
      </c>
      <c r="DT567" s="841">
        <f t="shared" si="3584"/>
        <v>0</v>
      </c>
      <c r="DU567" s="842">
        <f t="shared" si="3579"/>
        <v>0</v>
      </c>
      <c r="DV567" s="841">
        <f t="shared" ref="DV567:EI567" si="3585">SUM(DV562:DV566)</f>
        <v>0</v>
      </c>
      <c r="DW567" s="841">
        <f t="shared" si="3585"/>
        <v>0</v>
      </c>
      <c r="DX567" s="841">
        <f t="shared" si="3585"/>
        <v>0</v>
      </c>
      <c r="DY567" s="841">
        <f t="shared" si="3585"/>
        <v>0</v>
      </c>
      <c r="DZ567" s="841">
        <f t="shared" si="3585"/>
        <v>0</v>
      </c>
      <c r="EA567" s="841">
        <f t="shared" si="3585"/>
        <v>0</v>
      </c>
      <c r="EB567" s="841">
        <f t="shared" si="3585"/>
        <v>0</v>
      </c>
      <c r="EC567" s="841">
        <f t="shared" si="3585"/>
        <v>0</v>
      </c>
      <c r="ED567" s="2030">
        <f t="shared" si="3585"/>
        <v>0</v>
      </c>
      <c r="EE567" s="841">
        <f t="shared" si="3585"/>
        <v>0</v>
      </c>
      <c r="EF567" s="841">
        <f t="shared" si="3585"/>
        <v>0</v>
      </c>
      <c r="EG567" s="841">
        <f t="shared" si="3585"/>
        <v>0</v>
      </c>
      <c r="EH567" s="841">
        <f t="shared" si="3585"/>
        <v>0</v>
      </c>
      <c r="EI567" s="5686">
        <f t="shared" si="3585"/>
        <v>0</v>
      </c>
      <c r="EJ567" s="142" t="s">
        <v>106</v>
      </c>
      <c r="EK567" s="846">
        <f t="shared" ref="EK567:EU567" si="3586">SUM(EK562:EK566)</f>
        <v>0</v>
      </c>
      <c r="EL567" s="847">
        <f t="shared" si="3586"/>
        <v>0</v>
      </c>
      <c r="EM567" s="847">
        <f t="shared" si="3586"/>
        <v>0</v>
      </c>
      <c r="EN567" s="848">
        <f t="shared" si="3586"/>
        <v>0</v>
      </c>
      <c r="EO567" s="846">
        <f t="shared" si="3586"/>
        <v>0</v>
      </c>
      <c r="EP567" s="847">
        <f t="shared" si="3586"/>
        <v>0</v>
      </c>
      <c r="EQ567" s="847">
        <f t="shared" si="3586"/>
        <v>0</v>
      </c>
      <c r="ER567" s="848">
        <f t="shared" si="3586"/>
        <v>0</v>
      </c>
      <c r="ES567" s="846">
        <f t="shared" si="3586"/>
        <v>0</v>
      </c>
      <c r="ET567" s="847">
        <f t="shared" si="3586"/>
        <v>0</v>
      </c>
      <c r="EU567" s="848">
        <f t="shared" si="3586"/>
        <v>0</v>
      </c>
      <c r="EV567" s="849">
        <f t="shared" si="3556"/>
        <v>0</v>
      </c>
      <c r="EW567" s="846">
        <f t="shared" ref="EW567:FC567" si="3587">SUM(EW562:EW566)</f>
        <v>0</v>
      </c>
      <c r="EX567" s="847">
        <f t="shared" si="3587"/>
        <v>0</v>
      </c>
      <c r="EY567" s="848">
        <f t="shared" si="3587"/>
        <v>0</v>
      </c>
      <c r="EZ567" s="846">
        <f t="shared" si="3587"/>
        <v>0</v>
      </c>
      <c r="FA567" s="847">
        <f t="shared" si="3587"/>
        <v>0</v>
      </c>
      <c r="FB567" s="847">
        <f t="shared" si="3587"/>
        <v>0</v>
      </c>
      <c r="FC567" s="848">
        <f t="shared" si="3587"/>
        <v>0</v>
      </c>
      <c r="FD567" s="850">
        <f t="shared" si="3558"/>
        <v>0</v>
      </c>
      <c r="FE567" s="851">
        <f t="shared" si="3559"/>
        <v>0</v>
      </c>
      <c r="FF567" s="851">
        <f t="shared" si="3560"/>
        <v>0</v>
      </c>
      <c r="FG567" s="849">
        <f t="shared" si="3561"/>
        <v>0</v>
      </c>
      <c r="FI567" s="5651"/>
      <c r="FJ567" s="5651"/>
      <c r="FK567" s="846">
        <f>SUM(FK562:FK566)</f>
        <v>0</v>
      </c>
      <c r="FL567" s="847">
        <f t="shared" ref="FL567:FM567" si="3588">SUM(FL564:FL566)</f>
        <v>0</v>
      </c>
      <c r="FM567" s="847">
        <f t="shared" si="3588"/>
        <v>0</v>
      </c>
      <c r="FN567" s="848">
        <f>SUM(FN562:FN566)</f>
        <v>0</v>
      </c>
      <c r="FO567" s="846">
        <f>SUM(FO562:FO566)</f>
        <v>0</v>
      </c>
      <c r="FP567" s="847">
        <f t="shared" ref="FP567:FQ567" si="3589">SUM(FP564:FP566)</f>
        <v>0</v>
      </c>
      <c r="FQ567" s="847">
        <f t="shared" si="3589"/>
        <v>0</v>
      </c>
      <c r="FR567" s="848">
        <f>SUM(FR562:FR566)</f>
        <v>0</v>
      </c>
    </row>
    <row r="568" spans="1:174" ht="48" customHeight="1" thickBot="1">
      <c r="A568" s="6311" t="s">
        <v>595</v>
      </c>
      <c r="B568" s="6312"/>
      <c r="C568" s="6312"/>
      <c r="D568" s="6312"/>
      <c r="E568" s="6312"/>
      <c r="F568" s="6312"/>
      <c r="G568" s="6312"/>
      <c r="H568" s="6312"/>
      <c r="I568" s="6312"/>
      <c r="J568" s="6313"/>
      <c r="K568" s="114">
        <v>38</v>
      </c>
      <c r="L568" s="148"/>
      <c r="M568" s="148"/>
      <c r="N568" s="148"/>
      <c r="O568" s="149"/>
      <c r="P568" s="149"/>
      <c r="Q568" s="149"/>
      <c r="R568" s="148"/>
      <c r="S568" s="148"/>
      <c r="T568" s="148"/>
      <c r="U568" s="148"/>
      <c r="V568" s="148"/>
      <c r="W568" s="148"/>
      <c r="X568" s="148"/>
      <c r="Y568" s="148"/>
      <c r="Z568" s="149"/>
      <c r="AA568" s="149"/>
      <c r="AB568" s="149"/>
      <c r="AC568" s="148"/>
      <c r="AD568" s="148"/>
      <c r="AE568" s="148"/>
      <c r="AF568" s="2163"/>
      <c r="AG568" s="148"/>
      <c r="AH568" s="151"/>
      <c r="AI568" s="148"/>
      <c r="AJ568" s="148"/>
      <c r="AK568" s="148"/>
      <c r="AL568" s="148"/>
      <c r="AM568" s="2163"/>
      <c r="AN568" s="151"/>
      <c r="AO568" s="151"/>
      <c r="AP568" s="151"/>
      <c r="AQ568" s="151"/>
      <c r="AR568" s="151"/>
      <c r="AS568" s="2164"/>
      <c r="AT568" s="148"/>
      <c r="AU568" s="148"/>
      <c r="AV568" s="148"/>
      <c r="AW568" s="148"/>
      <c r="AX568" s="148"/>
      <c r="AY568" s="2164"/>
      <c r="AZ568" s="148"/>
      <c r="BA568" s="148"/>
      <c r="BB568" s="2165"/>
      <c r="BC568" s="1996"/>
      <c r="BD568" s="5653">
        <f>_xlfn.XLOOKUP(B563,التشكيل_القديم!$M$5:$M$39,التشكيل_القديم!$L$5:$L$39,0,0)</f>
        <v>30</v>
      </c>
      <c r="BE568" s="6200" t="str">
        <f>"(3)             "&amp; "عضو يسار الدائرة  /  "  &amp;B563</f>
        <v>(3)             عضو يسار الدائرة  /  محمد فتحي محمد علي عرايس</v>
      </c>
      <c r="BF568" s="6200"/>
      <c r="BG568" s="6200"/>
      <c r="BH568" s="6200"/>
      <c r="BI568" s="6200"/>
      <c r="BJ568" s="6200"/>
      <c r="BK568" s="6200"/>
      <c r="BL568" s="6200"/>
      <c r="BM568" s="6200"/>
      <c r="BN568" s="6200"/>
      <c r="BO568" s="6200"/>
      <c r="BP568" s="6200"/>
      <c r="BQ568" s="6200"/>
      <c r="BR568" s="6200"/>
      <c r="BS568" s="6200"/>
      <c r="BT568" s="6200"/>
      <c r="BU568" s="6200"/>
      <c r="BV568" s="6200"/>
      <c r="BW568" s="6200"/>
      <c r="BX568" s="6200"/>
      <c r="BY568" s="6200"/>
      <c r="BZ568" s="6200"/>
      <c r="CA568" s="6200"/>
      <c r="CB568" s="6200"/>
      <c r="CC568" s="6200"/>
      <c r="CD568" s="6200"/>
      <c r="CE568" s="6201"/>
      <c r="CF568" s="5687">
        <f>_xlfn.XLOOKUP(B564,التشكيل_القديم!$M$5:$M$39,التشكيل_القديم!$L$5:$L$39,0,0)</f>
        <v>31</v>
      </c>
      <c r="CG568" s="6369" t="str">
        <f>IF(B564&lt;&gt;"", "(4)             "&amp; "عضو يسار اليسار  الدائرة  /  "  &amp;B564,"لا يوجد عضو رابع")</f>
        <v>(4)             عضو يسار اليسار  الدائرة  /  محمد سيد درويش متولي القطيري</v>
      </c>
      <c r="CH568" s="6200"/>
      <c r="CI568" s="6200"/>
      <c r="CJ568" s="6200"/>
      <c r="CK568" s="6200"/>
      <c r="CL568" s="6200"/>
      <c r="CM568" s="6200"/>
      <c r="CN568" s="6200"/>
      <c r="CO568" s="6200"/>
      <c r="CP568" s="6200"/>
      <c r="CQ568" s="6200"/>
      <c r="CR568" s="6200"/>
      <c r="CS568" s="6200"/>
      <c r="CT568" s="6200"/>
      <c r="CU568" s="6200"/>
      <c r="CV568" s="6200"/>
      <c r="CW568" s="6200"/>
      <c r="CX568" s="6200"/>
      <c r="CY568" s="6200"/>
      <c r="CZ568" s="6200"/>
      <c r="DA568" s="6200"/>
      <c r="DB568" s="6200"/>
      <c r="DC568" s="6200"/>
      <c r="DD568" s="6200"/>
      <c r="DE568" s="6200"/>
      <c r="DF568" s="6200"/>
      <c r="DG568" s="6201"/>
      <c r="DH568" s="5687">
        <f>_xlfn.XLOOKUP(B566,التشكيل_القديم!$M$5:$M$39,التشكيل_القديم!$L$5:$L$39,0,0)</f>
        <v>0</v>
      </c>
      <c r="DI568" s="6200" t="str">
        <f xml:space="preserve"> IF(B566&lt;&gt;"","(6)             "&amp;"عضو يسار يسار يسار اليسار  الدائرة  /  "  &amp;B566,"لا يوجد عضو سادس")</f>
        <v>لا يوجد عضو سادس</v>
      </c>
      <c r="DJ568" s="6200"/>
      <c r="DK568" s="6200"/>
      <c r="DL568" s="6200"/>
      <c r="DM568" s="6200"/>
      <c r="DN568" s="6200"/>
      <c r="DO568" s="6200"/>
      <c r="DP568" s="6200"/>
      <c r="DQ568" s="6200"/>
      <c r="DR568" s="6200"/>
      <c r="DS568" s="6200"/>
      <c r="DT568" s="6200"/>
      <c r="DU568" s="6200"/>
      <c r="DV568" s="6200"/>
      <c r="DW568" s="6200"/>
      <c r="DX568" s="6200"/>
      <c r="DY568" s="6200"/>
      <c r="DZ568" s="6200"/>
      <c r="EA568" s="6200"/>
      <c r="EB568" s="6200"/>
      <c r="EC568" s="6200"/>
      <c r="ED568" s="6200"/>
      <c r="EE568" s="6200"/>
      <c r="EF568" s="6200"/>
      <c r="EG568" s="6200"/>
      <c r="EH568" s="6200"/>
      <c r="EI568" s="6201"/>
      <c r="EJ568" s="162"/>
      <c r="EK568" s="6348" t="s">
        <v>23</v>
      </c>
      <c r="EL568" s="6349"/>
      <c r="EM568" s="6349"/>
      <c r="EN568" s="6350"/>
      <c r="EO568" s="6370" t="s">
        <v>33</v>
      </c>
      <c r="EP568" s="6370"/>
      <c r="EQ568" s="6370"/>
      <c r="ER568" s="6371"/>
      <c r="ES568" s="6351" t="s">
        <v>184</v>
      </c>
      <c r="ET568" s="6352"/>
      <c r="EU568" s="6352"/>
      <c r="EV568" s="6353"/>
      <c r="EW568" s="6366" t="s">
        <v>185</v>
      </c>
      <c r="EX568" s="6367"/>
      <c r="EY568" s="6367"/>
      <c r="EZ568" s="6368"/>
      <c r="FA568" s="6354" t="s">
        <v>200</v>
      </c>
      <c r="FB568" s="6355"/>
      <c r="FC568" s="6355"/>
      <c r="FD568" s="6356"/>
      <c r="FE568" s="6338" t="s">
        <v>597</v>
      </c>
      <c r="FF568" s="6339"/>
      <c r="FG568" s="6339"/>
      <c r="FH568" s="6340"/>
      <c r="FI568" s="852" t="s">
        <v>205</v>
      </c>
      <c r="FJ568" s="838" t="s">
        <v>190</v>
      </c>
      <c r="FK568" s="838" t="s">
        <v>203</v>
      </c>
      <c r="FL568" s="838" t="s">
        <v>204</v>
      </c>
      <c r="FM568" s="839" t="s">
        <v>116</v>
      </c>
    </row>
    <row r="569" spans="1:174" ht="48" customHeight="1" thickBot="1">
      <c r="A569" s="6202" t="str">
        <f>IF(AND(FH562="ok",FH563="ok",FH564="ok",FH565="ok",FH566="ok", H569 &lt;&gt;"فارغ"),"ok","wrong")</f>
        <v>wrong</v>
      </c>
      <c r="B569" s="6203"/>
      <c r="C569" s="6203"/>
      <c r="D569" s="6203"/>
      <c r="E569" s="6203"/>
      <c r="F569" s="6203"/>
      <c r="G569" s="6204"/>
      <c r="H569" s="6208" t="str">
        <f>IF(Z567=0,"فارغ","")</f>
        <v/>
      </c>
      <c r="I569" s="6209"/>
      <c r="J569" s="6209"/>
      <c r="K569" s="6209"/>
      <c r="L569" s="5677" t="str">
        <f>الاعدادات!$D$6</f>
        <v>2022 وما قبلها</v>
      </c>
      <c r="M569" s="149"/>
      <c r="N569" s="149"/>
      <c r="O569" s="149"/>
      <c r="P569" s="149"/>
      <c r="Q569" s="149"/>
      <c r="R569" s="148"/>
      <c r="S569" s="148"/>
      <c r="T569" s="148"/>
      <c r="U569" s="148"/>
      <c r="V569" s="148"/>
      <c r="W569" s="148"/>
      <c r="X569" s="148"/>
      <c r="Y569" s="148"/>
      <c r="Z569" s="2166"/>
      <c r="AA569" s="148"/>
      <c r="AB569" s="148"/>
      <c r="AC569" s="148"/>
      <c r="AD569" s="148"/>
      <c r="AE569" s="148"/>
      <c r="AF569" s="2163"/>
      <c r="AG569" s="148"/>
      <c r="AH569" s="151"/>
      <c r="AI569" s="148"/>
      <c r="AJ569" s="148"/>
      <c r="AK569" s="148"/>
      <c r="AL569" s="148"/>
      <c r="AM569" s="2163"/>
      <c r="AN569" s="151"/>
      <c r="AO569" s="151"/>
      <c r="AP569" s="151"/>
      <c r="AQ569" s="151"/>
      <c r="AR569" s="151"/>
      <c r="AS569" s="2164"/>
      <c r="AT569" s="148"/>
      <c r="AU569" s="148"/>
      <c r="AV569" s="148"/>
      <c r="AW569" s="148"/>
      <c r="AX569" s="148"/>
      <c r="AY569" s="2164"/>
      <c r="AZ569" s="148"/>
      <c r="BA569" s="148"/>
      <c r="BB569" s="2165"/>
      <c r="BC569" s="5683" t="str">
        <f>الاعدادات!$D$6</f>
        <v>2022 وما قبلها</v>
      </c>
      <c r="BD569" s="76"/>
      <c r="BE569" s="83"/>
      <c r="BF569" s="83"/>
      <c r="BG569" s="84"/>
      <c r="BH569" s="84"/>
      <c r="BI569" s="84"/>
      <c r="BJ569" s="85"/>
      <c r="BK569" s="86"/>
      <c r="BL569" s="87"/>
      <c r="BM569" s="87"/>
      <c r="BN569" s="88"/>
      <c r="BO569" s="88"/>
      <c r="BP569" s="89"/>
      <c r="BQ569" s="77">
        <f t="shared" ref="BQ569:BQ574" si="3590">BP569+BO569+BN569+BM569+BL569+BK569+BJ569+BI569+BH569+BG569+BF569+BE569+BD569</f>
        <v>0</v>
      </c>
      <c r="BR569" s="90"/>
      <c r="BS569" s="91"/>
      <c r="BT569" s="92"/>
      <c r="BU569" s="93"/>
      <c r="BV569" s="94"/>
      <c r="BW569" s="95"/>
      <c r="BX569" s="96"/>
      <c r="BY569" s="97"/>
      <c r="BZ569" s="98"/>
      <c r="CA569" s="99"/>
      <c r="CB569" s="79">
        <f t="shared" ref="CB569:CB573" si="3591">CA569+BZ569+BY569+BX569+BW569+BV569+BU569+BT569+BS569+BR569+BQ569</f>
        <v>0</v>
      </c>
      <c r="CC569" s="80"/>
      <c r="CD569" s="78"/>
      <c r="CE569" s="102"/>
      <c r="CF569" s="82"/>
      <c r="CG569" s="83"/>
      <c r="CH569" s="83"/>
      <c r="CI569" s="84"/>
      <c r="CJ569" s="84"/>
      <c r="CK569" s="84"/>
      <c r="CL569" s="85"/>
      <c r="CM569" s="86"/>
      <c r="CN569" s="87"/>
      <c r="CO569" s="87"/>
      <c r="CP569" s="88"/>
      <c r="CQ569" s="88"/>
      <c r="CR569" s="89"/>
      <c r="CS569" s="77">
        <f t="shared" ref="CS569:CS574" si="3592">CR569+CQ569+CP569+CO569+CN569+CM569+CL569+CK569+CJ569+CI569+CH569+CG569+CF569</f>
        <v>0</v>
      </c>
      <c r="CT569" s="90"/>
      <c r="CU569" s="168"/>
      <c r="CV569" s="92"/>
      <c r="CW569" s="93"/>
      <c r="CX569" s="94"/>
      <c r="CY569" s="95"/>
      <c r="CZ569" s="96"/>
      <c r="DA569" s="97"/>
      <c r="DB569" s="98"/>
      <c r="DC569" s="99"/>
      <c r="DD569" s="79">
        <f t="shared" ref="DD569:DD573" si="3593">SUM(CS569:DC569)</f>
        <v>0</v>
      </c>
      <c r="DE569" s="80"/>
      <c r="DF569" s="78"/>
      <c r="DG569" s="102"/>
      <c r="DH569" s="82"/>
      <c r="DI569" s="83"/>
      <c r="DJ569" s="83"/>
      <c r="DK569" s="84"/>
      <c r="DL569" s="84"/>
      <c r="DM569" s="84"/>
      <c r="DN569" s="85"/>
      <c r="DO569" s="86"/>
      <c r="DP569" s="87"/>
      <c r="DQ569" s="87"/>
      <c r="DR569" s="88"/>
      <c r="DS569" s="88"/>
      <c r="DT569" s="89"/>
      <c r="DU569" s="77">
        <f t="shared" ref="DU569:DU574" si="3594">DT569+DS569+DR569+DQ569+DP569+DO569+DN569+DM569+DL569+DK569+DJ569+DI569+DH569</f>
        <v>0</v>
      </c>
      <c r="DV569" s="90"/>
      <c r="DW569" s="168"/>
      <c r="DX569" s="92"/>
      <c r="DY569" s="93"/>
      <c r="DZ569" s="94"/>
      <c r="EA569" s="95"/>
      <c r="EB569" s="96"/>
      <c r="EC569" s="97"/>
      <c r="ED569" s="98"/>
      <c r="EE569" s="99"/>
      <c r="EF569" s="79">
        <f t="shared" ref="EF569:EF573" si="3595">SUM(DU569:EE569)</f>
        <v>0</v>
      </c>
      <c r="EG569" s="80"/>
      <c r="EH569" s="78"/>
      <c r="EI569" s="102"/>
      <c r="EJ569" s="162" t="s">
        <v>163</v>
      </c>
      <c r="EK569" s="838" t="s">
        <v>190</v>
      </c>
      <c r="EL569" s="838" t="s">
        <v>203</v>
      </c>
      <c r="EM569" s="838" t="s">
        <v>204</v>
      </c>
      <c r="EN569" s="839" t="s">
        <v>116</v>
      </c>
      <c r="EO569" s="838" t="s">
        <v>190</v>
      </c>
      <c r="EP569" s="838" t="s">
        <v>203</v>
      </c>
      <c r="EQ569" s="838" t="s">
        <v>204</v>
      </c>
      <c r="ER569" s="839" t="s">
        <v>116</v>
      </c>
      <c r="ES569" s="838" t="s">
        <v>190</v>
      </c>
      <c r="ET569" s="838" t="s">
        <v>203</v>
      </c>
      <c r="EU569" s="838" t="s">
        <v>204</v>
      </c>
      <c r="EV569" s="839" t="s">
        <v>116</v>
      </c>
      <c r="EW569" s="838" t="s">
        <v>190</v>
      </c>
      <c r="EX569" s="838" t="s">
        <v>203</v>
      </c>
      <c r="EY569" s="838" t="s">
        <v>204</v>
      </c>
      <c r="EZ569" s="839" t="s">
        <v>116</v>
      </c>
      <c r="FA569" s="838" t="s">
        <v>190</v>
      </c>
      <c r="FB569" s="838" t="s">
        <v>203</v>
      </c>
      <c r="FC569" s="838" t="s">
        <v>204</v>
      </c>
      <c r="FD569" s="839" t="s">
        <v>116</v>
      </c>
      <c r="FE569" s="838" t="s">
        <v>190</v>
      </c>
      <c r="FF569" s="838" t="s">
        <v>203</v>
      </c>
      <c r="FG569" s="838" t="s">
        <v>204</v>
      </c>
      <c r="FH569" s="839" t="s">
        <v>116</v>
      </c>
      <c r="FI569" s="836" t="s">
        <v>23</v>
      </c>
      <c r="FJ569" s="166">
        <f>EK574</f>
        <v>0</v>
      </c>
      <c r="FK569" s="166">
        <f>EL574</f>
        <v>0</v>
      </c>
      <c r="FL569" s="166">
        <f t="shared" ref="FL569" si="3596">EM574</f>
        <v>0</v>
      </c>
      <c r="FM569" s="166">
        <f t="shared" ref="FM569" si="3597">EN574</f>
        <v>0</v>
      </c>
    </row>
    <row r="570" spans="1:174" ht="48" customHeight="1" thickBot="1">
      <c r="A570" s="6205"/>
      <c r="B570" s="6206"/>
      <c r="C570" s="6206"/>
      <c r="D570" s="6206"/>
      <c r="E570" s="6206"/>
      <c r="F570" s="6206"/>
      <c r="G570" s="6207"/>
      <c r="H570" s="6208"/>
      <c r="I570" s="6209"/>
      <c r="J570" s="6209"/>
      <c r="K570" s="6209"/>
      <c r="L570" s="5675">
        <f>الاعدادات!$D$7</f>
        <v>2023</v>
      </c>
      <c r="M570" s="148"/>
      <c r="N570" s="148"/>
      <c r="O570" s="148"/>
      <c r="P570" s="148"/>
      <c r="Q570" s="148"/>
      <c r="R570" s="148"/>
      <c r="S570" s="148"/>
      <c r="T570" s="148"/>
      <c r="U570" s="148"/>
      <c r="V570" s="148"/>
      <c r="W570" s="148"/>
      <c r="X570" s="148"/>
      <c r="Y570" s="148"/>
      <c r="Z570" s="2166"/>
      <c r="AA570" s="148"/>
      <c r="AB570" s="148"/>
      <c r="AC570" s="148"/>
      <c r="AD570" s="148"/>
      <c r="AE570" s="148"/>
      <c r="AF570" s="2163"/>
      <c r="AG570" s="148"/>
      <c r="AH570" s="151"/>
      <c r="AI570" s="148"/>
      <c r="AJ570" s="148"/>
      <c r="AK570" s="148"/>
      <c r="AL570" s="148"/>
      <c r="AM570" s="2163"/>
      <c r="AN570" s="151"/>
      <c r="AO570" s="151"/>
      <c r="AP570" s="151"/>
      <c r="AQ570" s="151"/>
      <c r="AR570" s="151"/>
      <c r="AS570" s="2164"/>
      <c r="AT570" s="148"/>
      <c r="AU570" s="148"/>
      <c r="AV570" s="148"/>
      <c r="AW570" s="148"/>
      <c r="AX570" s="148"/>
      <c r="AY570" s="2164"/>
      <c r="AZ570" s="148"/>
      <c r="BA570" s="148"/>
      <c r="BB570" s="2165"/>
      <c r="BC570" s="5683">
        <f>الاعدادات!$D$7</f>
        <v>2023</v>
      </c>
      <c r="BD570" s="82"/>
      <c r="BE570" s="83"/>
      <c r="BF570" s="83"/>
      <c r="BG570" s="84"/>
      <c r="BH570" s="84"/>
      <c r="BI570" s="84"/>
      <c r="BJ570" s="85"/>
      <c r="BK570" s="86"/>
      <c r="BL570" s="87"/>
      <c r="BM570" s="87"/>
      <c r="BN570" s="88"/>
      <c r="BO570" s="88"/>
      <c r="BP570" s="89"/>
      <c r="BQ570" s="77">
        <f t="shared" si="3590"/>
        <v>0</v>
      </c>
      <c r="BR570" s="90"/>
      <c r="BS570" s="91"/>
      <c r="BT570" s="92"/>
      <c r="BU570" s="93"/>
      <c r="BV570" s="94"/>
      <c r="BW570" s="95"/>
      <c r="BX570" s="96"/>
      <c r="BY570" s="97"/>
      <c r="BZ570" s="98"/>
      <c r="CA570" s="99"/>
      <c r="CB570" s="79">
        <f t="shared" si="3591"/>
        <v>0</v>
      </c>
      <c r="CC570" s="104"/>
      <c r="CD570" s="92"/>
      <c r="CE570" s="102"/>
      <c r="CF570" s="82"/>
      <c r="CG570" s="83"/>
      <c r="CH570" s="83"/>
      <c r="CI570" s="84"/>
      <c r="CJ570" s="84"/>
      <c r="CK570" s="84"/>
      <c r="CL570" s="85"/>
      <c r="CM570" s="86"/>
      <c r="CN570" s="87"/>
      <c r="CO570" s="87"/>
      <c r="CP570" s="88"/>
      <c r="CQ570" s="88"/>
      <c r="CR570" s="89"/>
      <c r="CS570" s="77">
        <f t="shared" si="3592"/>
        <v>0</v>
      </c>
      <c r="CT570" s="90"/>
      <c r="CU570" s="168"/>
      <c r="CV570" s="92"/>
      <c r="CW570" s="93"/>
      <c r="CX570" s="94"/>
      <c r="CY570" s="95"/>
      <c r="CZ570" s="96"/>
      <c r="DA570" s="97"/>
      <c r="DB570" s="98"/>
      <c r="DC570" s="99"/>
      <c r="DD570" s="79">
        <f t="shared" si="3593"/>
        <v>0</v>
      </c>
      <c r="DE570" s="104"/>
      <c r="DF570" s="92"/>
      <c r="DG570" s="102"/>
      <c r="DH570" s="82"/>
      <c r="DI570" s="83"/>
      <c r="DJ570" s="83"/>
      <c r="DK570" s="84"/>
      <c r="DL570" s="84"/>
      <c r="DM570" s="84"/>
      <c r="DN570" s="85"/>
      <c r="DO570" s="86"/>
      <c r="DP570" s="87"/>
      <c r="DQ570" s="87"/>
      <c r="DR570" s="88"/>
      <c r="DS570" s="88"/>
      <c r="DT570" s="89"/>
      <c r="DU570" s="77">
        <f t="shared" si="3594"/>
        <v>0</v>
      </c>
      <c r="DV570" s="90"/>
      <c r="DW570" s="168"/>
      <c r="DX570" s="92"/>
      <c r="DY570" s="93"/>
      <c r="DZ570" s="94"/>
      <c r="EA570" s="95"/>
      <c r="EB570" s="96"/>
      <c r="EC570" s="97"/>
      <c r="ED570" s="98"/>
      <c r="EE570" s="99"/>
      <c r="EF570" s="79">
        <f t="shared" si="3595"/>
        <v>0</v>
      </c>
      <c r="EG570" s="104"/>
      <c r="EH570" s="92"/>
      <c r="EI570" s="102"/>
      <c r="EJ570" s="5675" t="str">
        <f>الاعدادات!$D$6</f>
        <v>2022 وما قبلها</v>
      </c>
      <c r="EK570" s="163">
        <f t="shared" ref="EK570:EK574" si="3598">BQ562</f>
        <v>0</v>
      </c>
      <c r="EL570" s="164">
        <f t="shared" ref="EL570:EL574" si="3599">BR562</f>
        <v>0</v>
      </c>
      <c r="EM570" s="164">
        <f>BS562+BT562+BU562+BV562+BW562</f>
        <v>0</v>
      </c>
      <c r="EN570" s="165">
        <f>BX562+BY562+BZ562+CA562</f>
        <v>0</v>
      </c>
      <c r="EO570" s="166">
        <f t="shared" ref="EO570:EO574" si="3600">CS562</f>
        <v>0</v>
      </c>
      <c r="EP570" s="164">
        <f t="shared" ref="EP570:EP574" si="3601">CT562</f>
        <v>0</v>
      </c>
      <c r="EQ570" s="164">
        <f>CU562+CV562+CW562+CX562+CY562</f>
        <v>0</v>
      </c>
      <c r="ER570" s="165">
        <f>CZ562+DA562+DB562+DC562</f>
        <v>0</v>
      </c>
      <c r="ES570" s="166">
        <f t="shared" ref="ES570:ES574" si="3602">BQ569</f>
        <v>0</v>
      </c>
      <c r="ET570" s="164">
        <f t="shared" ref="ET570:ET574" si="3603">BR569</f>
        <v>0</v>
      </c>
      <c r="EU570" s="164">
        <f>BS569+BT569+BU569+BV569+BW569</f>
        <v>0</v>
      </c>
      <c r="EV570" s="165">
        <f>BX569+BY569+BZ569+CA569</f>
        <v>0</v>
      </c>
      <c r="EW570" s="166">
        <f t="shared" ref="EW570:EW574" si="3604">CS569</f>
        <v>0</v>
      </c>
      <c r="EX570" s="164">
        <f t="shared" ref="EX570:EX574" si="3605">CT569</f>
        <v>0</v>
      </c>
      <c r="EY570" s="164">
        <f>CU569+CV569+CW569+CX569+CY569</f>
        <v>0</v>
      </c>
      <c r="EZ570" s="167">
        <f>CZ569+DA569+DB569+DC569</f>
        <v>0</v>
      </c>
      <c r="FA570" s="166">
        <f t="shared" ref="FA570:FA574" si="3606">DU562</f>
        <v>0</v>
      </c>
      <c r="FB570" s="164">
        <f t="shared" ref="FB570:FB574" si="3607">DV562</f>
        <v>0</v>
      </c>
      <c r="FC570" s="164">
        <f>DW562+DX562+DY562+DZ562+EA562</f>
        <v>0</v>
      </c>
      <c r="FD570" s="167">
        <f>EB562+EC562+ED562+EE562</f>
        <v>0</v>
      </c>
      <c r="FE570" s="166">
        <f t="shared" ref="FE570:FE574" si="3608">DU569</f>
        <v>0</v>
      </c>
      <c r="FF570" s="164">
        <f t="shared" ref="FF570:FF574" si="3609">DV569</f>
        <v>0</v>
      </c>
      <c r="FG570" s="164">
        <f>DW569+DX569+DY569+DZ569+EA569</f>
        <v>0</v>
      </c>
      <c r="FH570" s="167">
        <f>EB569+EC569+ED569+EE569</f>
        <v>0</v>
      </c>
      <c r="FI570" s="837" t="s">
        <v>33</v>
      </c>
      <c r="FJ570" s="169">
        <f>EO574</f>
        <v>0</v>
      </c>
      <c r="FK570" s="169">
        <f t="shared" ref="FK570" si="3610">EP574</f>
        <v>0</v>
      </c>
      <c r="FL570" s="169">
        <f t="shared" ref="FL570" si="3611">EQ574</f>
        <v>0</v>
      </c>
      <c r="FM570" s="169">
        <f t="shared" ref="FM570" si="3612">ER574</f>
        <v>0</v>
      </c>
    </row>
    <row r="571" spans="1:174" ht="48" customHeight="1" thickBot="1">
      <c r="A571" s="143"/>
      <c r="B571" s="157"/>
      <c r="C571" s="157"/>
      <c r="D571" s="157"/>
      <c r="E571" s="158"/>
      <c r="F571" s="158"/>
      <c r="G571" s="159"/>
      <c r="H571" s="144"/>
      <c r="I571" s="144"/>
      <c r="J571" s="145"/>
      <c r="K571" s="146"/>
      <c r="L571" s="5675">
        <f>الاعدادات!$D$8</f>
        <v>2024</v>
      </c>
      <c r="M571" s="148"/>
      <c r="N571" s="148"/>
      <c r="O571" s="148"/>
      <c r="P571" s="148"/>
      <c r="Q571" s="148"/>
      <c r="R571" s="148"/>
      <c r="S571" s="148"/>
      <c r="T571" s="148"/>
      <c r="U571" s="148"/>
      <c r="V571" s="148"/>
      <c r="W571" s="148"/>
      <c r="X571" s="148"/>
      <c r="Y571" s="148"/>
      <c r="Z571" s="2166"/>
      <c r="AA571" s="148"/>
      <c r="AB571" s="148"/>
      <c r="AC571" s="148"/>
      <c r="AD571" s="148"/>
      <c r="AE571" s="148"/>
      <c r="AF571" s="2163"/>
      <c r="AG571" s="148"/>
      <c r="AH571" s="151"/>
      <c r="AI571" s="148"/>
      <c r="AJ571" s="148"/>
      <c r="AK571" s="148"/>
      <c r="AL571" s="148"/>
      <c r="AM571" s="2163"/>
      <c r="AN571" s="151"/>
      <c r="AO571" s="151"/>
      <c r="AP571" s="151"/>
      <c r="AQ571" s="151"/>
      <c r="AR571" s="151"/>
      <c r="AS571" s="2164"/>
      <c r="AT571" s="148"/>
      <c r="AU571" s="148"/>
      <c r="AV571" s="148"/>
      <c r="AW571" s="148"/>
      <c r="AX571" s="148"/>
      <c r="AY571" s="2164"/>
      <c r="AZ571" s="148"/>
      <c r="BA571" s="148"/>
      <c r="BB571" s="2165"/>
      <c r="BC571" s="5683">
        <f>الاعدادات!$D$8</f>
        <v>2024</v>
      </c>
      <c r="BD571" s="82"/>
      <c r="BE571" s="83"/>
      <c r="BF571" s="83"/>
      <c r="BG571" s="84"/>
      <c r="BH571" s="84"/>
      <c r="BI571" s="84"/>
      <c r="BJ571" s="85"/>
      <c r="BK571" s="86"/>
      <c r="BL571" s="87"/>
      <c r="BM571" s="87"/>
      <c r="BN571" s="88"/>
      <c r="BO571" s="88"/>
      <c r="BP571" s="89"/>
      <c r="BQ571" s="77">
        <f t="shared" si="3590"/>
        <v>0</v>
      </c>
      <c r="BR571" s="90"/>
      <c r="BS571" s="91"/>
      <c r="BT571" s="92"/>
      <c r="BU571" s="93"/>
      <c r="BV571" s="94"/>
      <c r="BW571" s="95"/>
      <c r="BX571" s="96"/>
      <c r="BY571" s="97"/>
      <c r="BZ571" s="98"/>
      <c r="CA571" s="99"/>
      <c r="CB571" s="79">
        <f t="shared" si="3591"/>
        <v>0</v>
      </c>
      <c r="CC571" s="104"/>
      <c r="CD571" s="92"/>
      <c r="CE571" s="102"/>
      <c r="CF571" s="82"/>
      <c r="CG571" s="83"/>
      <c r="CH571" s="83"/>
      <c r="CI571" s="84"/>
      <c r="CJ571" s="84"/>
      <c r="CK571" s="84"/>
      <c r="CL571" s="85"/>
      <c r="CM571" s="86"/>
      <c r="CN571" s="87"/>
      <c r="CO571" s="87"/>
      <c r="CP571" s="88"/>
      <c r="CQ571" s="88"/>
      <c r="CR571" s="89"/>
      <c r="CS571" s="77">
        <f t="shared" si="3592"/>
        <v>0</v>
      </c>
      <c r="CT571" s="90"/>
      <c r="CU571" s="168"/>
      <c r="CV571" s="92"/>
      <c r="CW571" s="93"/>
      <c r="CX571" s="94"/>
      <c r="CY571" s="95"/>
      <c r="CZ571" s="96"/>
      <c r="DA571" s="97"/>
      <c r="DB571" s="98"/>
      <c r="DC571" s="99"/>
      <c r="DD571" s="79">
        <f t="shared" si="3593"/>
        <v>0</v>
      </c>
      <c r="DE571" s="104"/>
      <c r="DF571" s="92"/>
      <c r="DG571" s="102"/>
      <c r="DH571" s="82"/>
      <c r="DI571" s="83"/>
      <c r="DJ571" s="83"/>
      <c r="DK571" s="84"/>
      <c r="DL571" s="84"/>
      <c r="DM571" s="84"/>
      <c r="DN571" s="85"/>
      <c r="DO571" s="86"/>
      <c r="DP571" s="87"/>
      <c r="DQ571" s="87"/>
      <c r="DR571" s="88"/>
      <c r="DS571" s="88"/>
      <c r="DT571" s="89"/>
      <c r="DU571" s="77">
        <f t="shared" si="3594"/>
        <v>0</v>
      </c>
      <c r="DV571" s="90"/>
      <c r="DW571" s="168"/>
      <c r="DX571" s="92"/>
      <c r="DY571" s="93"/>
      <c r="DZ571" s="94"/>
      <c r="EA571" s="95"/>
      <c r="EB571" s="96"/>
      <c r="EC571" s="97"/>
      <c r="ED571" s="98"/>
      <c r="EE571" s="99"/>
      <c r="EF571" s="79">
        <f t="shared" si="3595"/>
        <v>0</v>
      </c>
      <c r="EG571" s="104"/>
      <c r="EH571" s="92"/>
      <c r="EI571" s="102"/>
      <c r="EJ571" s="5675">
        <f>الاعدادات!$D$7</f>
        <v>2023</v>
      </c>
      <c r="EK571" s="163">
        <f t="shared" si="3598"/>
        <v>0</v>
      </c>
      <c r="EL571" s="164">
        <f t="shared" si="3599"/>
        <v>0</v>
      </c>
      <c r="EM571" s="164">
        <f>BS563+BT563+BU563+BV563+BW563</f>
        <v>0</v>
      </c>
      <c r="EN571" s="165">
        <f>BX563+BY563+BZ563+CA563</f>
        <v>0</v>
      </c>
      <c r="EO571" s="166">
        <f t="shared" si="3600"/>
        <v>0</v>
      </c>
      <c r="EP571" s="164">
        <f t="shared" si="3601"/>
        <v>0</v>
      </c>
      <c r="EQ571" s="164">
        <f>CU563+CV563+CW563+CX563+CY563</f>
        <v>0</v>
      </c>
      <c r="ER571" s="165">
        <f>CZ563+DA563+DB563+DC563</f>
        <v>0</v>
      </c>
      <c r="ES571" s="166">
        <f t="shared" si="3602"/>
        <v>0</v>
      </c>
      <c r="ET571" s="164">
        <f t="shared" si="3603"/>
        <v>0</v>
      </c>
      <c r="EU571" s="164">
        <f>BS570+BT570+BU570+BV570+BW570</f>
        <v>0</v>
      </c>
      <c r="EV571" s="165">
        <f>BX570+BY570+BZ570+CA570</f>
        <v>0</v>
      </c>
      <c r="EW571" s="166">
        <f t="shared" si="3604"/>
        <v>0</v>
      </c>
      <c r="EX571" s="164">
        <f t="shared" si="3605"/>
        <v>0</v>
      </c>
      <c r="EY571" s="164">
        <f>CU570+CV570+CW570+CX570+CY570</f>
        <v>0</v>
      </c>
      <c r="EZ571" s="167">
        <f>CZ570+DA570+DB570+DC570</f>
        <v>0</v>
      </c>
      <c r="FA571" s="166">
        <f t="shared" si="3606"/>
        <v>0</v>
      </c>
      <c r="FB571" s="164">
        <f t="shared" si="3607"/>
        <v>0</v>
      </c>
      <c r="FC571" s="164">
        <f>DW563+DX563+DY563+DZ563+EA563</f>
        <v>0</v>
      </c>
      <c r="FD571" s="167">
        <f>EB563+EC563+ED563+EE563</f>
        <v>0</v>
      </c>
      <c r="FE571" s="166">
        <f t="shared" si="3608"/>
        <v>0</v>
      </c>
      <c r="FF571" s="164">
        <f t="shared" si="3609"/>
        <v>0</v>
      </c>
      <c r="FG571" s="164">
        <f>DW570+DX570+DY570+DZ570+EA570</f>
        <v>0</v>
      </c>
      <c r="FH571" s="167">
        <f>EB570+EC570+ED570+EE570</f>
        <v>0</v>
      </c>
      <c r="FI571" s="837" t="s">
        <v>184</v>
      </c>
      <c r="FJ571" s="169">
        <f>ES574</f>
        <v>0</v>
      </c>
      <c r="FK571" s="169">
        <f t="shared" ref="FK571" si="3613">ET574</f>
        <v>0</v>
      </c>
      <c r="FL571" s="169">
        <f t="shared" ref="FL571" si="3614">EU574</f>
        <v>0</v>
      </c>
      <c r="FM571" s="169">
        <f t="shared" ref="FM571" si="3615">EV574</f>
        <v>0</v>
      </c>
    </row>
    <row r="572" spans="1:174" ht="48" customHeight="1" thickBot="1">
      <c r="A572" s="143"/>
      <c r="B572" s="157"/>
      <c r="C572" s="157"/>
      <c r="D572" s="157"/>
      <c r="E572" s="158"/>
      <c r="F572" s="158"/>
      <c r="G572" s="159"/>
      <c r="H572" s="144"/>
      <c r="I572" s="144"/>
      <c r="J572" s="145"/>
      <c r="K572" s="146"/>
      <c r="L572" s="5675">
        <f>الاعدادات!$D$9</f>
        <v>2025</v>
      </c>
      <c r="M572" s="172"/>
      <c r="N572" s="172"/>
      <c r="O572" s="172"/>
      <c r="P572" s="172"/>
      <c r="Q572" s="172"/>
      <c r="R572" s="172"/>
      <c r="S572" s="172"/>
      <c r="T572" s="172"/>
      <c r="U572" s="172"/>
      <c r="V572" s="172"/>
      <c r="W572" s="172"/>
      <c r="X572" s="172"/>
      <c r="Y572" s="172"/>
      <c r="Z572" s="174"/>
      <c r="AA572" s="172"/>
      <c r="AB572" s="172"/>
      <c r="AC572" s="172"/>
      <c r="AD572" s="172"/>
      <c r="AE572" s="172"/>
      <c r="AF572" s="172"/>
      <c r="AG572" s="172"/>
      <c r="AH572" s="172"/>
      <c r="AI572" s="172"/>
      <c r="AJ572" s="172"/>
      <c r="AK572" s="172"/>
      <c r="AL572" s="172"/>
      <c r="AM572" s="172"/>
      <c r="AN572" s="172"/>
      <c r="AO572" s="172"/>
      <c r="AP572" s="172"/>
      <c r="AQ572" s="172"/>
      <c r="AR572" s="172"/>
      <c r="AS572" s="175"/>
      <c r="AT572" s="172"/>
      <c r="AU572" s="172"/>
      <c r="AV572" s="172"/>
      <c r="AW572" s="172"/>
      <c r="AX572" s="172"/>
      <c r="AY572" s="175"/>
      <c r="AZ572" s="172"/>
      <c r="BA572" s="172"/>
      <c r="BB572" s="2165"/>
      <c r="BC572" s="5683">
        <f>الاعدادات!$D$9</f>
        <v>2025</v>
      </c>
      <c r="BD572" s="82"/>
      <c r="BE572" s="83"/>
      <c r="BF572" s="83"/>
      <c r="BG572" s="84"/>
      <c r="BH572" s="84"/>
      <c r="BI572" s="84"/>
      <c r="BJ572" s="85"/>
      <c r="BK572" s="86"/>
      <c r="BL572" s="87"/>
      <c r="BM572" s="87"/>
      <c r="BN572" s="88"/>
      <c r="BO572" s="88"/>
      <c r="BP572" s="89"/>
      <c r="BQ572" s="77">
        <f t="shared" si="3590"/>
        <v>0</v>
      </c>
      <c r="BR572" s="90"/>
      <c r="BS572" s="91"/>
      <c r="BT572" s="92"/>
      <c r="BU572" s="93"/>
      <c r="BV572" s="94"/>
      <c r="BW572" s="95"/>
      <c r="BX572" s="96"/>
      <c r="BY572" s="97"/>
      <c r="BZ572" s="98"/>
      <c r="CA572" s="99"/>
      <c r="CB572" s="79">
        <f t="shared" si="3591"/>
        <v>0</v>
      </c>
      <c r="CC572" s="104"/>
      <c r="CD572" s="92"/>
      <c r="CE572" s="102"/>
      <c r="CF572" s="82"/>
      <c r="CG572" s="83"/>
      <c r="CH572" s="83"/>
      <c r="CI572" s="84"/>
      <c r="CJ572" s="84"/>
      <c r="CK572" s="84"/>
      <c r="CL572" s="85"/>
      <c r="CM572" s="86"/>
      <c r="CN572" s="87"/>
      <c r="CO572" s="87"/>
      <c r="CP572" s="88"/>
      <c r="CQ572" s="88"/>
      <c r="CR572" s="89"/>
      <c r="CS572" s="77">
        <f t="shared" si="3592"/>
        <v>0</v>
      </c>
      <c r="CT572" s="90"/>
      <c r="CU572" s="168"/>
      <c r="CV572" s="92"/>
      <c r="CW572" s="93"/>
      <c r="CX572" s="94"/>
      <c r="CY572" s="95"/>
      <c r="CZ572" s="96"/>
      <c r="DA572" s="97"/>
      <c r="DB572" s="98"/>
      <c r="DC572" s="99"/>
      <c r="DD572" s="79">
        <f t="shared" si="3593"/>
        <v>0</v>
      </c>
      <c r="DE572" s="104"/>
      <c r="DF572" s="92"/>
      <c r="DG572" s="102"/>
      <c r="DH572" s="82"/>
      <c r="DI572" s="83"/>
      <c r="DJ572" s="83"/>
      <c r="DK572" s="84"/>
      <c r="DL572" s="84"/>
      <c r="DM572" s="84"/>
      <c r="DN572" s="85"/>
      <c r="DO572" s="86"/>
      <c r="DP572" s="87"/>
      <c r="DQ572" s="87"/>
      <c r="DR572" s="88"/>
      <c r="DS572" s="88"/>
      <c r="DT572" s="89"/>
      <c r="DU572" s="77">
        <f t="shared" si="3594"/>
        <v>0</v>
      </c>
      <c r="DV572" s="90"/>
      <c r="DW572" s="168"/>
      <c r="DX572" s="92"/>
      <c r="DY572" s="93"/>
      <c r="DZ572" s="94"/>
      <c r="EA572" s="95"/>
      <c r="EB572" s="96"/>
      <c r="EC572" s="97"/>
      <c r="ED572" s="98"/>
      <c r="EE572" s="99"/>
      <c r="EF572" s="79">
        <f t="shared" si="3595"/>
        <v>0</v>
      </c>
      <c r="EG572" s="104"/>
      <c r="EH572" s="92"/>
      <c r="EI572" s="102"/>
      <c r="EJ572" s="5675">
        <f>الاعدادات!$D$8</f>
        <v>2024</v>
      </c>
      <c r="EK572" s="163">
        <f t="shared" si="3598"/>
        <v>0</v>
      </c>
      <c r="EL572" s="164">
        <f t="shared" si="3599"/>
        <v>0</v>
      </c>
      <c r="EM572" s="164">
        <f>BS564+BT564+BU564+BV564+BW564</f>
        <v>0</v>
      </c>
      <c r="EN572" s="165">
        <f>BX564+BY564+BZ564+CA564</f>
        <v>0</v>
      </c>
      <c r="EO572" s="166">
        <f t="shared" si="3600"/>
        <v>0</v>
      </c>
      <c r="EP572" s="164">
        <f t="shared" si="3601"/>
        <v>0</v>
      </c>
      <c r="EQ572" s="164">
        <f>CU564+CV564+CW564+CX564+CY564</f>
        <v>0</v>
      </c>
      <c r="ER572" s="165">
        <f>CZ564+DA564+DB564+DC564</f>
        <v>0</v>
      </c>
      <c r="ES572" s="166">
        <f t="shared" si="3602"/>
        <v>0</v>
      </c>
      <c r="ET572" s="164">
        <f t="shared" si="3603"/>
        <v>0</v>
      </c>
      <c r="EU572" s="164">
        <f>BS571+BT571+BU571+BV571+BW571</f>
        <v>0</v>
      </c>
      <c r="EV572" s="165">
        <f>BX571+BY571+BZ571+CA571</f>
        <v>0</v>
      </c>
      <c r="EW572" s="166">
        <f t="shared" si="3604"/>
        <v>0</v>
      </c>
      <c r="EX572" s="164">
        <f t="shared" si="3605"/>
        <v>0</v>
      </c>
      <c r="EY572" s="164">
        <f>CU571+CV571+CW571+CX571+CY571</f>
        <v>0</v>
      </c>
      <c r="EZ572" s="167">
        <f>CZ571+DA571+DB571+DC571</f>
        <v>0</v>
      </c>
      <c r="FA572" s="166">
        <f t="shared" si="3606"/>
        <v>0</v>
      </c>
      <c r="FB572" s="164">
        <f t="shared" si="3607"/>
        <v>0</v>
      </c>
      <c r="FC572" s="164">
        <f>DW564+DX564+DY564+DZ564+EA564</f>
        <v>0</v>
      </c>
      <c r="FD572" s="167">
        <f>EB564+EC564+ED564+EE564</f>
        <v>0</v>
      </c>
      <c r="FE572" s="166">
        <f t="shared" si="3608"/>
        <v>0</v>
      </c>
      <c r="FF572" s="164">
        <f t="shared" si="3609"/>
        <v>0</v>
      </c>
      <c r="FG572" s="164">
        <f>DW571+DX571+DY571+DZ571+EA571</f>
        <v>0</v>
      </c>
      <c r="FH572" s="167">
        <f>EB571+EC571+ED571+EE571</f>
        <v>0</v>
      </c>
      <c r="FI572" s="837" t="s">
        <v>185</v>
      </c>
      <c r="FJ572" s="169">
        <f>EW574</f>
        <v>0</v>
      </c>
      <c r="FK572" s="169">
        <f t="shared" ref="FK572" si="3616">EX574</f>
        <v>0</v>
      </c>
      <c r="FL572" s="169">
        <f t="shared" ref="FL572" si="3617">EY574</f>
        <v>0</v>
      </c>
      <c r="FM572" s="169">
        <f t="shared" ref="FM572" si="3618">EZ574</f>
        <v>0</v>
      </c>
    </row>
    <row r="573" spans="1:174" ht="48" customHeight="1" thickBot="1">
      <c r="A573" s="143"/>
      <c r="B573" s="157"/>
      <c r="C573" s="157"/>
      <c r="D573" s="157"/>
      <c r="E573" s="158"/>
      <c r="F573" s="158"/>
      <c r="G573" s="159"/>
      <c r="H573" s="144"/>
      <c r="I573" s="144"/>
      <c r="J573" s="145"/>
      <c r="K573" s="146"/>
      <c r="L573" s="5675">
        <f>الاعدادات!$D$10</f>
        <v>2026</v>
      </c>
      <c r="M573" s="172"/>
      <c r="N573" s="172"/>
      <c r="O573" s="172"/>
      <c r="P573" s="172"/>
      <c r="Q573" s="172"/>
      <c r="R573" s="172"/>
      <c r="S573" s="172"/>
      <c r="T573" s="172"/>
      <c r="U573" s="172"/>
      <c r="V573" s="172"/>
      <c r="W573" s="172"/>
      <c r="X573" s="172"/>
      <c r="Y573" s="172"/>
      <c r="Z573" s="174"/>
      <c r="AA573" s="172"/>
      <c r="AB573" s="172"/>
      <c r="AC573" s="172"/>
      <c r="AD573" s="172"/>
      <c r="AE573" s="172"/>
      <c r="AF573" s="172"/>
      <c r="AG573" s="172"/>
      <c r="AH573" s="172"/>
      <c r="AI573" s="172"/>
      <c r="AJ573" s="172"/>
      <c r="AK573" s="172"/>
      <c r="AL573" s="172"/>
      <c r="AM573" s="172"/>
      <c r="AN573" s="172"/>
      <c r="AO573" s="172"/>
      <c r="AP573" s="172"/>
      <c r="AQ573" s="172"/>
      <c r="AR573" s="172"/>
      <c r="AS573" s="175"/>
      <c r="AT573" s="172"/>
      <c r="AU573" s="172"/>
      <c r="AV573" s="172"/>
      <c r="AW573" s="172"/>
      <c r="AX573" s="172"/>
      <c r="AY573" s="175"/>
      <c r="AZ573" s="172"/>
      <c r="BA573" s="172"/>
      <c r="BB573" s="2165"/>
      <c r="BC573" s="5683">
        <f>الاعدادات!$D$10</f>
        <v>2026</v>
      </c>
      <c r="BD573" s="117"/>
      <c r="BE573" s="118"/>
      <c r="BF573" s="118"/>
      <c r="BG573" s="119"/>
      <c r="BH573" s="119"/>
      <c r="BI573" s="119"/>
      <c r="BJ573" s="120"/>
      <c r="BK573" s="121"/>
      <c r="BL573" s="122"/>
      <c r="BM573" s="122"/>
      <c r="BN573" s="123"/>
      <c r="BO573" s="123"/>
      <c r="BP573" s="124"/>
      <c r="BQ573" s="125">
        <f t="shared" si="3590"/>
        <v>0</v>
      </c>
      <c r="BR573" s="126"/>
      <c r="BS573" s="127"/>
      <c r="BT573" s="128"/>
      <c r="BU573" s="129"/>
      <c r="BV573" s="130"/>
      <c r="BW573" s="131"/>
      <c r="BX573" s="132"/>
      <c r="BY573" s="133"/>
      <c r="BZ573" s="134"/>
      <c r="CA573" s="135"/>
      <c r="CB573" s="136">
        <f t="shared" si="3591"/>
        <v>0</v>
      </c>
      <c r="CC573" s="137"/>
      <c r="CD573" s="128"/>
      <c r="CE573" s="141"/>
      <c r="CF573" s="117"/>
      <c r="CG573" s="118"/>
      <c r="CH573" s="118"/>
      <c r="CI573" s="119"/>
      <c r="CJ573" s="119"/>
      <c r="CK573" s="119"/>
      <c r="CL573" s="120"/>
      <c r="CM573" s="121"/>
      <c r="CN573" s="122"/>
      <c r="CO573" s="122"/>
      <c r="CP573" s="123"/>
      <c r="CQ573" s="123"/>
      <c r="CR573" s="124"/>
      <c r="CS573" s="125">
        <f t="shared" si="3592"/>
        <v>0</v>
      </c>
      <c r="CT573" s="126"/>
      <c r="CU573" s="176"/>
      <c r="CV573" s="128"/>
      <c r="CW573" s="129"/>
      <c r="CX573" s="130"/>
      <c r="CY573" s="131"/>
      <c r="CZ573" s="132"/>
      <c r="DA573" s="133"/>
      <c r="DB573" s="134"/>
      <c r="DC573" s="135"/>
      <c r="DD573" s="136">
        <f t="shared" si="3593"/>
        <v>0</v>
      </c>
      <c r="DE573" s="137"/>
      <c r="DF573" s="128"/>
      <c r="DG573" s="141"/>
      <c r="DH573" s="117"/>
      <c r="DI573" s="118"/>
      <c r="DJ573" s="118"/>
      <c r="DK573" s="119"/>
      <c r="DL573" s="119"/>
      <c r="DM573" s="119"/>
      <c r="DN573" s="120"/>
      <c r="DO573" s="121"/>
      <c r="DP573" s="122"/>
      <c r="DQ573" s="122"/>
      <c r="DR573" s="123"/>
      <c r="DS573" s="123"/>
      <c r="DT573" s="124"/>
      <c r="DU573" s="125">
        <f t="shared" si="3594"/>
        <v>0</v>
      </c>
      <c r="DV573" s="126"/>
      <c r="DW573" s="176"/>
      <c r="DX573" s="128"/>
      <c r="DY573" s="129"/>
      <c r="DZ573" s="130"/>
      <c r="EA573" s="131"/>
      <c r="EB573" s="132"/>
      <c r="EC573" s="133"/>
      <c r="ED573" s="134"/>
      <c r="EE573" s="135"/>
      <c r="EF573" s="136">
        <f t="shared" si="3595"/>
        <v>0</v>
      </c>
      <c r="EG573" s="137"/>
      <c r="EH573" s="128"/>
      <c r="EI573" s="141"/>
      <c r="EJ573" s="5675">
        <f>الاعدادات!$D$9</f>
        <v>2025</v>
      </c>
      <c r="EK573" s="163">
        <f t="shared" si="3598"/>
        <v>0</v>
      </c>
      <c r="EL573" s="164">
        <f t="shared" si="3599"/>
        <v>0</v>
      </c>
      <c r="EM573" s="164">
        <f>BS565+BT565+BU565+BV565+BW565</f>
        <v>0</v>
      </c>
      <c r="EN573" s="165">
        <f>BX565+BY565+BZ565+CA565</f>
        <v>0</v>
      </c>
      <c r="EO573" s="166">
        <f t="shared" si="3600"/>
        <v>0</v>
      </c>
      <c r="EP573" s="164">
        <f t="shared" si="3601"/>
        <v>0</v>
      </c>
      <c r="EQ573" s="164">
        <f>CU565+CV565+CW565+CX565+CY565</f>
        <v>0</v>
      </c>
      <c r="ER573" s="165">
        <f>CZ565+DA565+DB565+DC565</f>
        <v>0</v>
      </c>
      <c r="ES573" s="166">
        <f t="shared" si="3602"/>
        <v>0</v>
      </c>
      <c r="ET573" s="164">
        <f t="shared" si="3603"/>
        <v>0</v>
      </c>
      <c r="EU573" s="164">
        <f>BS572+BT572+BU572+BV572+BW572</f>
        <v>0</v>
      </c>
      <c r="EV573" s="165">
        <f>BX572+BY572+BZ572+CA572</f>
        <v>0</v>
      </c>
      <c r="EW573" s="166">
        <f t="shared" si="3604"/>
        <v>0</v>
      </c>
      <c r="EX573" s="164">
        <f t="shared" si="3605"/>
        <v>0</v>
      </c>
      <c r="EY573" s="164">
        <f>CU572+CV572+CW572+CX572+CY572</f>
        <v>0</v>
      </c>
      <c r="EZ573" s="167">
        <f>CZ572+DA572+DB572+DC572</f>
        <v>0</v>
      </c>
      <c r="FA573" s="166">
        <f t="shared" si="3606"/>
        <v>0</v>
      </c>
      <c r="FB573" s="164">
        <f t="shared" si="3607"/>
        <v>0</v>
      </c>
      <c r="FC573" s="164">
        <f>DW565+DX565+DY565+DZ565+EA565</f>
        <v>0</v>
      </c>
      <c r="FD573" s="167">
        <f>EB565+EC565+ED565+EE565</f>
        <v>0</v>
      </c>
      <c r="FE573" s="166">
        <f t="shared" si="3608"/>
        <v>0</v>
      </c>
      <c r="FF573" s="164">
        <f t="shared" si="3609"/>
        <v>0</v>
      </c>
      <c r="FG573" s="164">
        <f>DW572+DX572+DY572+DZ572+EA572</f>
        <v>0</v>
      </c>
      <c r="FH573" s="167">
        <f>EB572+EC572+ED572+EE572</f>
        <v>0</v>
      </c>
      <c r="FI573" s="837" t="s">
        <v>200</v>
      </c>
      <c r="FJ573" s="169">
        <f>FA574</f>
        <v>0</v>
      </c>
      <c r="FK573" s="169">
        <f t="shared" ref="FK573" si="3619">FB574</f>
        <v>0</v>
      </c>
      <c r="FL573" s="169">
        <f t="shared" ref="FL573" si="3620">FC574</f>
        <v>0</v>
      </c>
      <c r="FM573" s="169">
        <f>FD574</f>
        <v>0</v>
      </c>
    </row>
    <row r="574" spans="1:174" ht="48" customHeight="1" thickBot="1">
      <c r="A574" s="143"/>
      <c r="B574" s="172"/>
      <c r="C574" s="172"/>
      <c r="D574" s="172"/>
      <c r="E574" s="172"/>
      <c r="F574" s="172"/>
      <c r="G574" s="172"/>
      <c r="H574" s="172"/>
      <c r="I574" s="172"/>
      <c r="J574" s="145"/>
      <c r="K574" s="146"/>
      <c r="L574" s="173"/>
      <c r="M574" s="172"/>
      <c r="N574" s="172"/>
      <c r="O574" s="172"/>
      <c r="P574" s="172"/>
      <c r="Q574" s="172"/>
      <c r="R574" s="172"/>
      <c r="S574" s="172"/>
      <c r="T574" s="172"/>
      <c r="U574" s="172"/>
      <c r="V574" s="172"/>
      <c r="W574" s="172"/>
      <c r="X574" s="172"/>
      <c r="Y574" s="172"/>
      <c r="Z574" s="174"/>
      <c r="AA574" s="172"/>
      <c r="AB574" s="172"/>
      <c r="AC574" s="172"/>
      <c r="AD574" s="172"/>
      <c r="AE574" s="172"/>
      <c r="AF574" s="172"/>
      <c r="AG574" s="172"/>
      <c r="AH574" s="172"/>
      <c r="AI574" s="172"/>
      <c r="AJ574" s="172"/>
      <c r="AK574" s="172"/>
      <c r="AL574" s="172"/>
      <c r="AM574" s="172"/>
      <c r="AN574" s="172"/>
      <c r="AO574" s="172"/>
      <c r="AP574" s="172"/>
      <c r="AQ574" s="172"/>
      <c r="AR574" s="172"/>
      <c r="AS574" s="175"/>
      <c r="AT574" s="172"/>
      <c r="AU574" s="172"/>
      <c r="AV574" s="172"/>
      <c r="AW574" s="172"/>
      <c r="AX574" s="172"/>
      <c r="AY574" s="175"/>
      <c r="AZ574" s="172"/>
      <c r="BA574" s="172"/>
      <c r="BB574" s="2165"/>
      <c r="BC574" s="2009" t="s">
        <v>181</v>
      </c>
      <c r="BD574" s="5689">
        <f t="shared" ref="BD574:BP574" si="3621">SUM(BD569:BD573)</f>
        <v>0</v>
      </c>
      <c r="BE574" s="5690">
        <f t="shared" si="3621"/>
        <v>0</v>
      </c>
      <c r="BF574" s="5690">
        <f t="shared" si="3621"/>
        <v>0</v>
      </c>
      <c r="BG574" s="5690">
        <f t="shared" si="3621"/>
        <v>0</v>
      </c>
      <c r="BH574" s="5690">
        <f t="shared" si="3621"/>
        <v>0</v>
      </c>
      <c r="BI574" s="5690">
        <f t="shared" si="3621"/>
        <v>0</v>
      </c>
      <c r="BJ574" s="5690">
        <f t="shared" si="3621"/>
        <v>0</v>
      </c>
      <c r="BK574" s="5690">
        <f t="shared" si="3621"/>
        <v>0</v>
      </c>
      <c r="BL574" s="5690">
        <f t="shared" si="3621"/>
        <v>0</v>
      </c>
      <c r="BM574" s="5690">
        <f t="shared" si="3621"/>
        <v>0</v>
      </c>
      <c r="BN574" s="5690">
        <f t="shared" si="3621"/>
        <v>0</v>
      </c>
      <c r="BO574" s="5690">
        <f t="shared" si="3621"/>
        <v>0</v>
      </c>
      <c r="BP574" s="5690">
        <f t="shared" si="3621"/>
        <v>0</v>
      </c>
      <c r="BQ574" s="5691">
        <f t="shared" si="3590"/>
        <v>0</v>
      </c>
      <c r="BR574" s="5690">
        <f t="shared" ref="BR574:CR574" si="3622">SUM(BR569:BR573)</f>
        <v>0</v>
      </c>
      <c r="BS574" s="5690">
        <f t="shared" si="3622"/>
        <v>0</v>
      </c>
      <c r="BT574" s="5690">
        <f t="shared" si="3622"/>
        <v>0</v>
      </c>
      <c r="BU574" s="5690">
        <f t="shared" si="3622"/>
        <v>0</v>
      </c>
      <c r="BV574" s="5690">
        <f t="shared" si="3622"/>
        <v>0</v>
      </c>
      <c r="BW574" s="5690">
        <f t="shared" si="3622"/>
        <v>0</v>
      </c>
      <c r="BX574" s="5690">
        <f t="shared" si="3622"/>
        <v>0</v>
      </c>
      <c r="BY574" s="5690">
        <f t="shared" si="3622"/>
        <v>0</v>
      </c>
      <c r="BZ574" s="5692">
        <f t="shared" si="3622"/>
        <v>0</v>
      </c>
      <c r="CA574" s="5690">
        <f t="shared" si="3622"/>
        <v>0</v>
      </c>
      <c r="CB574" s="5690">
        <f t="shared" si="3622"/>
        <v>0</v>
      </c>
      <c r="CC574" s="5690">
        <f t="shared" si="3622"/>
        <v>0</v>
      </c>
      <c r="CD574" s="5690">
        <f t="shared" si="3622"/>
        <v>0</v>
      </c>
      <c r="CE574" s="5693">
        <f t="shared" si="3622"/>
        <v>0</v>
      </c>
      <c r="CF574" s="5689">
        <f t="shared" si="3622"/>
        <v>0</v>
      </c>
      <c r="CG574" s="5690">
        <f t="shared" si="3622"/>
        <v>0</v>
      </c>
      <c r="CH574" s="5690">
        <f t="shared" si="3622"/>
        <v>0</v>
      </c>
      <c r="CI574" s="5690">
        <f t="shared" si="3622"/>
        <v>0</v>
      </c>
      <c r="CJ574" s="5690">
        <f t="shared" si="3622"/>
        <v>0</v>
      </c>
      <c r="CK574" s="5690">
        <f t="shared" si="3622"/>
        <v>0</v>
      </c>
      <c r="CL574" s="5690">
        <f t="shared" si="3622"/>
        <v>0</v>
      </c>
      <c r="CM574" s="5690">
        <f t="shared" si="3622"/>
        <v>0</v>
      </c>
      <c r="CN574" s="5690">
        <f t="shared" si="3622"/>
        <v>0</v>
      </c>
      <c r="CO574" s="5690">
        <f t="shared" si="3622"/>
        <v>0</v>
      </c>
      <c r="CP574" s="5690">
        <f t="shared" si="3622"/>
        <v>0</v>
      </c>
      <c r="CQ574" s="5690">
        <f t="shared" si="3622"/>
        <v>0</v>
      </c>
      <c r="CR574" s="5690">
        <f t="shared" si="3622"/>
        <v>0</v>
      </c>
      <c r="CS574" s="5691">
        <f t="shared" si="3592"/>
        <v>0</v>
      </c>
      <c r="CT574" s="5690">
        <f t="shared" ref="CT574:DT574" si="3623">SUM(CT569:CT573)</f>
        <v>0</v>
      </c>
      <c r="CU574" s="5690">
        <f t="shared" si="3623"/>
        <v>0</v>
      </c>
      <c r="CV574" s="5690">
        <f t="shared" si="3623"/>
        <v>0</v>
      </c>
      <c r="CW574" s="5690">
        <f t="shared" si="3623"/>
        <v>0</v>
      </c>
      <c r="CX574" s="5690">
        <f t="shared" si="3623"/>
        <v>0</v>
      </c>
      <c r="CY574" s="5690">
        <f t="shared" si="3623"/>
        <v>0</v>
      </c>
      <c r="CZ574" s="5690">
        <f t="shared" si="3623"/>
        <v>0</v>
      </c>
      <c r="DA574" s="5690">
        <f t="shared" si="3623"/>
        <v>0</v>
      </c>
      <c r="DB574" s="5692">
        <f t="shared" si="3623"/>
        <v>0</v>
      </c>
      <c r="DC574" s="5690">
        <f t="shared" si="3623"/>
        <v>0</v>
      </c>
      <c r="DD574" s="5690">
        <f t="shared" si="3623"/>
        <v>0</v>
      </c>
      <c r="DE574" s="5690">
        <f t="shared" si="3623"/>
        <v>0</v>
      </c>
      <c r="DF574" s="5690">
        <f t="shared" si="3623"/>
        <v>0</v>
      </c>
      <c r="DG574" s="5693">
        <f t="shared" si="3623"/>
        <v>0</v>
      </c>
      <c r="DH574" s="5689">
        <f t="shared" si="3623"/>
        <v>0</v>
      </c>
      <c r="DI574" s="5690">
        <f t="shared" si="3623"/>
        <v>0</v>
      </c>
      <c r="DJ574" s="5690">
        <f t="shared" si="3623"/>
        <v>0</v>
      </c>
      <c r="DK574" s="5690">
        <f t="shared" si="3623"/>
        <v>0</v>
      </c>
      <c r="DL574" s="5690">
        <f t="shared" si="3623"/>
        <v>0</v>
      </c>
      <c r="DM574" s="5690">
        <f t="shared" si="3623"/>
        <v>0</v>
      </c>
      <c r="DN574" s="5690">
        <f t="shared" si="3623"/>
        <v>0</v>
      </c>
      <c r="DO574" s="5690">
        <f t="shared" si="3623"/>
        <v>0</v>
      </c>
      <c r="DP574" s="5690">
        <f t="shared" si="3623"/>
        <v>0</v>
      </c>
      <c r="DQ574" s="5690">
        <f t="shared" si="3623"/>
        <v>0</v>
      </c>
      <c r="DR574" s="5690">
        <f t="shared" si="3623"/>
        <v>0</v>
      </c>
      <c r="DS574" s="5690">
        <f t="shared" si="3623"/>
        <v>0</v>
      </c>
      <c r="DT574" s="5690">
        <f t="shared" si="3623"/>
        <v>0</v>
      </c>
      <c r="DU574" s="5691">
        <f t="shared" si="3594"/>
        <v>0</v>
      </c>
      <c r="DV574" s="5690">
        <f t="shared" ref="DV574:EI574" si="3624">SUM(DV569:DV573)</f>
        <v>0</v>
      </c>
      <c r="DW574" s="5690">
        <f t="shared" si="3624"/>
        <v>0</v>
      </c>
      <c r="DX574" s="5690">
        <f t="shared" si="3624"/>
        <v>0</v>
      </c>
      <c r="DY574" s="5690">
        <f t="shared" si="3624"/>
        <v>0</v>
      </c>
      <c r="DZ574" s="5690">
        <f t="shared" si="3624"/>
        <v>0</v>
      </c>
      <c r="EA574" s="5690">
        <f t="shared" si="3624"/>
        <v>0</v>
      </c>
      <c r="EB574" s="5690">
        <f t="shared" si="3624"/>
        <v>0</v>
      </c>
      <c r="EC574" s="5690">
        <f t="shared" si="3624"/>
        <v>0</v>
      </c>
      <c r="ED574" s="5692">
        <f t="shared" si="3624"/>
        <v>0</v>
      </c>
      <c r="EE574" s="5690">
        <f t="shared" si="3624"/>
        <v>0</v>
      </c>
      <c r="EF574" s="5690">
        <f t="shared" si="3624"/>
        <v>0</v>
      </c>
      <c r="EG574" s="5690">
        <f t="shared" si="3624"/>
        <v>0</v>
      </c>
      <c r="EH574" s="5690">
        <f t="shared" si="3624"/>
        <v>0</v>
      </c>
      <c r="EI574" s="5693">
        <f t="shared" si="3624"/>
        <v>0</v>
      </c>
      <c r="EJ574" s="5675">
        <f>الاعدادات!$D$10</f>
        <v>2026</v>
      </c>
      <c r="EK574" s="163">
        <f t="shared" si="3598"/>
        <v>0</v>
      </c>
      <c r="EL574" s="164">
        <f t="shared" si="3599"/>
        <v>0</v>
      </c>
      <c r="EM574" s="164">
        <f>BS566+BT566+BU566+BV566+BW566</f>
        <v>0</v>
      </c>
      <c r="EN574" s="165">
        <f>BX566+BY566+BZ566+CA566</f>
        <v>0</v>
      </c>
      <c r="EO574" s="166">
        <f t="shared" si="3600"/>
        <v>0</v>
      </c>
      <c r="EP574" s="164">
        <f t="shared" si="3601"/>
        <v>0</v>
      </c>
      <c r="EQ574" s="164">
        <f>CU566+CV566+CW566+CX566+CY566</f>
        <v>0</v>
      </c>
      <c r="ER574" s="165">
        <f>CZ566+DA566+DB566+DC566</f>
        <v>0</v>
      </c>
      <c r="ES574" s="166">
        <f t="shared" si="3602"/>
        <v>0</v>
      </c>
      <c r="ET574" s="164">
        <f t="shared" si="3603"/>
        <v>0</v>
      </c>
      <c r="EU574" s="164">
        <f>BS573+BT573+BU573+BV573+BW573</f>
        <v>0</v>
      </c>
      <c r="EV574" s="165">
        <f>BX573+BY573+BZ573+CA573</f>
        <v>0</v>
      </c>
      <c r="EW574" s="166">
        <f t="shared" si="3604"/>
        <v>0</v>
      </c>
      <c r="EX574" s="164">
        <f t="shared" si="3605"/>
        <v>0</v>
      </c>
      <c r="EY574" s="164">
        <f>CU573+CV573+CW573+CX573+CY573</f>
        <v>0</v>
      </c>
      <c r="EZ574" s="167">
        <f>CZ573+DA573+DB573+DC573</f>
        <v>0</v>
      </c>
      <c r="FA574" s="166">
        <f t="shared" si="3606"/>
        <v>0</v>
      </c>
      <c r="FB574" s="164">
        <f t="shared" si="3607"/>
        <v>0</v>
      </c>
      <c r="FC574" s="164">
        <f>DW566+DX566+DY566+DZ566+EA566</f>
        <v>0</v>
      </c>
      <c r="FD574" s="167">
        <f>EB566+EC566+ED566+EE566</f>
        <v>0</v>
      </c>
      <c r="FE574" s="166">
        <f t="shared" si="3608"/>
        <v>0</v>
      </c>
      <c r="FF574" s="164">
        <f t="shared" si="3609"/>
        <v>0</v>
      </c>
      <c r="FG574" s="164">
        <f>DW573+DX573+DY573+DZ573+EA573</f>
        <v>0</v>
      </c>
      <c r="FH574" s="167">
        <f>EB573+EC573+ED573+EE573</f>
        <v>0</v>
      </c>
      <c r="FI574" s="837" t="s">
        <v>597</v>
      </c>
      <c r="FJ574" s="169">
        <f>FE574</f>
        <v>0</v>
      </c>
      <c r="FK574" s="169">
        <f t="shared" ref="FK574" si="3625">FF574</f>
        <v>0</v>
      </c>
      <c r="FL574" s="169">
        <f t="shared" ref="FL574" si="3626">FG574</f>
        <v>0</v>
      </c>
      <c r="FM574" s="169">
        <f t="shared" ref="FM574" si="3627">FH574</f>
        <v>0</v>
      </c>
    </row>
    <row r="575" spans="1:174" ht="48" customHeight="1">
      <c r="A575" s="2527"/>
      <c r="B575" s="2527"/>
      <c r="C575" s="2527"/>
      <c r="D575" s="2527"/>
      <c r="E575" s="2527"/>
      <c r="F575" s="2527"/>
      <c r="G575" s="2527"/>
      <c r="H575" s="2527"/>
      <c r="I575" s="2527"/>
      <c r="J575" s="2527"/>
      <c r="K575" s="2527"/>
      <c r="L575" s="2527"/>
      <c r="M575" s="2527"/>
      <c r="N575" s="2527"/>
      <c r="O575" s="2527"/>
      <c r="P575" s="2527"/>
      <c r="Q575" s="2527"/>
      <c r="R575" s="2527"/>
      <c r="S575" s="2527"/>
      <c r="T575" s="2527"/>
      <c r="U575" s="2527"/>
      <c r="V575" s="2527"/>
      <c r="W575" s="2527"/>
      <c r="X575" s="2527"/>
      <c r="Y575" s="2527"/>
      <c r="Z575" s="2527"/>
      <c r="AA575" s="2527"/>
      <c r="AB575" s="2527"/>
      <c r="AC575" s="2527"/>
      <c r="AD575" s="2527"/>
      <c r="AE575" s="2527"/>
      <c r="AF575" s="2527"/>
      <c r="AG575" s="2527"/>
      <c r="AH575" s="2527"/>
      <c r="AI575" s="2527"/>
      <c r="AJ575" s="2527"/>
      <c r="AK575" s="2527"/>
      <c r="AL575" s="2527"/>
      <c r="AM575" s="2527"/>
      <c r="AN575" s="2527"/>
      <c r="AO575" s="2527"/>
      <c r="AP575" s="2527"/>
      <c r="AQ575" s="2527"/>
      <c r="AR575" s="2527"/>
      <c r="AS575" s="2527"/>
      <c r="AT575" s="2527"/>
      <c r="AU575" s="2527"/>
      <c r="AV575" s="2527"/>
      <c r="AW575" s="2527"/>
      <c r="AX575" s="2527"/>
      <c r="AY575" s="2527"/>
      <c r="AZ575" s="2527"/>
      <c r="BA575" s="2527"/>
      <c r="BB575" s="2527"/>
      <c r="BC575" s="2527"/>
      <c r="BD575" s="2528"/>
      <c r="BE575" s="2527"/>
      <c r="BF575" s="2527"/>
      <c r="BG575" s="2527"/>
      <c r="BH575" s="2527"/>
      <c r="BI575" s="2527"/>
      <c r="BJ575" s="2527"/>
      <c r="BK575" s="2527"/>
      <c r="BL575" s="2527"/>
      <c r="BM575" s="2527"/>
      <c r="BN575" s="2527"/>
      <c r="BO575" s="2527"/>
      <c r="BP575" s="2527"/>
      <c r="BQ575" s="2527"/>
      <c r="BR575" s="2527"/>
      <c r="BS575" s="2527"/>
      <c r="BT575" s="2527"/>
      <c r="BU575" s="2527"/>
      <c r="BV575" s="2527"/>
      <c r="BW575" s="2527"/>
      <c r="BX575" s="2527"/>
      <c r="BY575" s="2527"/>
      <c r="BZ575" s="2527"/>
      <c r="CA575" s="2527"/>
      <c r="CB575" s="2527"/>
      <c r="CC575" s="2527"/>
      <c r="CD575" s="2527"/>
      <c r="CE575" s="2527"/>
      <c r="CF575" s="2528"/>
      <c r="CG575" s="2527"/>
      <c r="CH575" s="2527"/>
      <c r="CI575" s="2527"/>
      <c r="CJ575" s="2527"/>
      <c r="CK575" s="2527"/>
      <c r="CL575" s="2527"/>
      <c r="CM575" s="2527"/>
      <c r="CN575" s="2527"/>
      <c r="CO575" s="2527"/>
      <c r="CP575" s="2527"/>
      <c r="CQ575" s="2527"/>
      <c r="CR575" s="2527"/>
      <c r="CS575" s="2527"/>
      <c r="CT575" s="2527"/>
      <c r="CU575" s="2527"/>
      <c r="CV575" s="2527"/>
      <c r="CW575" s="2527"/>
      <c r="CX575" s="2527"/>
      <c r="CY575" s="2527"/>
      <c r="CZ575" s="2527"/>
      <c r="DA575" s="2527"/>
      <c r="DB575" s="2527"/>
      <c r="DC575" s="2527"/>
      <c r="DD575" s="2527"/>
      <c r="DE575" s="2527"/>
      <c r="DF575" s="2527"/>
      <c r="DG575" s="2527"/>
      <c r="DH575" s="2528"/>
      <c r="DI575" s="2527"/>
      <c r="DJ575" s="2527"/>
      <c r="DK575" s="2527"/>
      <c r="DL575" s="2527"/>
      <c r="DM575" s="2527"/>
      <c r="DN575" s="2527"/>
      <c r="DO575" s="2527"/>
      <c r="DP575" s="2527"/>
      <c r="DQ575" s="2527"/>
      <c r="DR575" s="2527"/>
      <c r="DS575" s="2527"/>
      <c r="DT575" s="2527"/>
      <c r="DU575" s="2527"/>
      <c r="DV575" s="2527"/>
      <c r="DW575" s="2527"/>
      <c r="DX575" s="2527"/>
      <c r="DY575" s="2527"/>
      <c r="DZ575" s="2527"/>
      <c r="EA575" s="2527"/>
      <c r="EB575" s="2527"/>
      <c r="EC575" s="2527"/>
      <c r="ED575" s="2527"/>
      <c r="EE575" s="2527"/>
      <c r="EF575" s="2527"/>
      <c r="EG575" s="2527"/>
      <c r="EH575" s="2527"/>
      <c r="EI575" s="2527"/>
      <c r="EJ575" s="2527"/>
      <c r="EK575" s="5688">
        <f>SUM(EK570:EK574)</f>
        <v>0</v>
      </c>
      <c r="EL575" s="5688">
        <f t="shared" ref="EL575:FH575" si="3628">SUM(EL570:EL574)</f>
        <v>0</v>
      </c>
      <c r="EM575" s="5688">
        <f t="shared" si="3628"/>
        <v>0</v>
      </c>
      <c r="EN575" s="5688">
        <f t="shared" si="3628"/>
        <v>0</v>
      </c>
      <c r="EO575" s="5688">
        <f t="shared" si="3628"/>
        <v>0</v>
      </c>
      <c r="EP575" s="5688">
        <f t="shared" si="3628"/>
        <v>0</v>
      </c>
      <c r="EQ575" s="5688">
        <f t="shared" si="3628"/>
        <v>0</v>
      </c>
      <c r="ER575" s="5688">
        <f t="shared" si="3628"/>
        <v>0</v>
      </c>
      <c r="ES575" s="5688">
        <f t="shared" si="3628"/>
        <v>0</v>
      </c>
      <c r="ET575" s="5688">
        <f t="shared" si="3628"/>
        <v>0</v>
      </c>
      <c r="EU575" s="5688">
        <f t="shared" si="3628"/>
        <v>0</v>
      </c>
      <c r="EV575" s="5688">
        <f t="shared" si="3628"/>
        <v>0</v>
      </c>
      <c r="EW575" s="5688">
        <f t="shared" si="3628"/>
        <v>0</v>
      </c>
      <c r="EX575" s="5688">
        <f t="shared" si="3628"/>
        <v>0</v>
      </c>
      <c r="EY575" s="5688">
        <f t="shared" si="3628"/>
        <v>0</v>
      </c>
      <c r="EZ575" s="5688">
        <f t="shared" si="3628"/>
        <v>0</v>
      </c>
      <c r="FA575" s="5688">
        <f t="shared" si="3628"/>
        <v>0</v>
      </c>
      <c r="FB575" s="5688">
        <f t="shared" si="3628"/>
        <v>0</v>
      </c>
      <c r="FC575" s="5688">
        <f t="shared" si="3628"/>
        <v>0</v>
      </c>
      <c r="FD575" s="5688">
        <f t="shared" si="3628"/>
        <v>0</v>
      </c>
      <c r="FE575" s="5688">
        <f t="shared" si="3628"/>
        <v>0</v>
      </c>
      <c r="FF575" s="5688">
        <f t="shared" si="3628"/>
        <v>0</v>
      </c>
      <c r="FG575" s="5688">
        <f t="shared" si="3628"/>
        <v>0</v>
      </c>
      <c r="FH575" s="5688">
        <f t="shared" si="3628"/>
        <v>0</v>
      </c>
      <c r="FI575" s="2527"/>
      <c r="FJ575" s="2527"/>
      <c r="FK575" s="2527"/>
      <c r="FL575" s="2527"/>
      <c r="FM575" s="2527"/>
    </row>
    <row r="576" spans="1:174" ht="48" customHeight="1">
      <c r="EK576"/>
      <c r="EL576"/>
      <c r="EM576"/>
      <c r="EN576"/>
      <c r="EO576"/>
      <c r="EP576"/>
      <c r="EQ576"/>
      <c r="ER576"/>
      <c r="ES576"/>
      <c r="ET576"/>
      <c r="EU576"/>
      <c r="EV576"/>
      <c r="EW576"/>
      <c r="EX576"/>
      <c r="EY576"/>
      <c r="EZ576"/>
      <c r="FA576"/>
      <c r="FB576"/>
      <c r="FC576"/>
      <c r="FD576"/>
      <c r="FE576"/>
      <c r="FF576"/>
      <c r="FG576"/>
      <c r="FH576"/>
    </row>
    <row r="577" spans="141:164" ht="48" hidden="1" customHeight="1">
      <c r="EK577"/>
      <c r="EL577"/>
      <c r="EM577"/>
      <c r="EN577"/>
      <c r="EO577"/>
      <c r="EP577"/>
      <c r="EQ577"/>
      <c r="ER577"/>
      <c r="ES577"/>
      <c r="ET577"/>
      <c r="EU577"/>
      <c r="EV577"/>
      <c r="EW577"/>
      <c r="EX577"/>
      <c r="EY577"/>
      <c r="EZ577"/>
      <c r="FA577"/>
      <c r="FB577"/>
      <c r="FC577"/>
      <c r="FD577"/>
      <c r="FE577"/>
      <c r="FF577"/>
      <c r="FG577"/>
      <c r="FH577"/>
    </row>
    <row r="578" spans="141:164" ht="48" hidden="1" customHeight="1">
      <c r="EK578"/>
      <c r="EL578"/>
      <c r="EM578"/>
      <c r="EN578"/>
      <c r="EO578"/>
      <c r="EP578"/>
      <c r="EQ578"/>
      <c r="ER578"/>
      <c r="ES578"/>
      <c r="ET578"/>
      <c r="EU578"/>
      <c r="EV578"/>
      <c r="EW578"/>
      <c r="EX578"/>
      <c r="EY578"/>
      <c r="EZ578"/>
      <c r="FA578"/>
      <c r="FB578"/>
      <c r="FC578"/>
      <c r="FD578"/>
      <c r="FE578"/>
      <c r="FF578"/>
      <c r="FG578"/>
      <c r="FH578"/>
    </row>
    <row r="579" spans="141:164" ht="48" hidden="1" customHeight="1">
      <c r="EK579"/>
      <c r="EL579"/>
      <c r="EM579"/>
      <c r="EN579"/>
      <c r="EO579"/>
      <c r="EP579"/>
      <c r="EQ579"/>
      <c r="ER579"/>
      <c r="ES579"/>
      <c r="ET579"/>
      <c r="EU579"/>
      <c r="EV579"/>
      <c r="EW579"/>
      <c r="EX579"/>
      <c r="EY579"/>
      <c r="EZ579"/>
      <c r="FA579"/>
      <c r="FB579"/>
      <c r="FC579"/>
      <c r="FD579"/>
      <c r="FE579"/>
      <c r="FF579"/>
      <c r="FG579"/>
      <c r="FH579"/>
    </row>
    <row r="580" spans="141:164" ht="48" hidden="1" customHeight="1">
      <c r="EK580"/>
      <c r="EL580"/>
      <c r="EM580"/>
      <c r="EN580"/>
      <c r="EO580"/>
      <c r="EP580"/>
      <c r="EQ580"/>
      <c r="ER580"/>
      <c r="ES580"/>
      <c r="ET580"/>
      <c r="EU580"/>
      <c r="EV580"/>
      <c r="EW580"/>
      <c r="EX580"/>
      <c r="EY580"/>
      <c r="EZ580"/>
      <c r="FA580"/>
      <c r="FB580"/>
      <c r="FC580"/>
      <c r="FD580"/>
      <c r="FE580"/>
      <c r="FF580"/>
      <c r="FG580"/>
      <c r="FH580"/>
    </row>
    <row r="581" spans="141:164" ht="48" hidden="1" customHeight="1">
      <c r="EK581"/>
      <c r="EL581"/>
      <c r="EM581"/>
      <c r="EN581"/>
      <c r="EO581"/>
      <c r="EP581"/>
      <c r="EQ581"/>
      <c r="ER581"/>
      <c r="ES581"/>
      <c r="ET581"/>
      <c r="EU581"/>
      <c r="EV581"/>
      <c r="EW581"/>
      <c r="EX581"/>
      <c r="EY581"/>
      <c r="EZ581"/>
      <c r="FA581"/>
      <c r="FB581"/>
      <c r="FC581"/>
      <c r="FD581"/>
      <c r="FE581"/>
      <c r="FF581"/>
      <c r="FG581"/>
      <c r="FH581"/>
    </row>
    <row r="582" spans="141:164" ht="48" hidden="1" customHeight="1">
      <c r="EK582"/>
      <c r="EL582"/>
      <c r="EM582"/>
      <c r="EN582"/>
      <c r="EO582"/>
      <c r="EP582"/>
      <c r="EQ582"/>
      <c r="ER582"/>
      <c r="ES582"/>
      <c r="ET582"/>
      <c r="EU582"/>
      <c r="EV582"/>
      <c r="EW582"/>
      <c r="EX582"/>
      <c r="EY582"/>
      <c r="EZ582"/>
      <c r="FA582"/>
      <c r="FB582"/>
      <c r="FC582"/>
      <c r="FD582"/>
      <c r="FE582"/>
      <c r="FF582"/>
      <c r="FG582"/>
      <c r="FH582"/>
    </row>
    <row r="583" spans="141:164" ht="48" hidden="1" customHeight="1">
      <c r="EK583"/>
      <c r="EL583"/>
      <c r="EM583"/>
      <c r="EN583"/>
      <c r="EO583"/>
      <c r="EP583"/>
      <c r="EQ583"/>
      <c r="ER583"/>
      <c r="ES583"/>
      <c r="ET583"/>
      <c r="EU583"/>
      <c r="EV583"/>
      <c r="EW583"/>
      <c r="EX583"/>
      <c r="EY583"/>
      <c r="EZ583"/>
      <c r="FA583"/>
      <c r="FB583"/>
      <c r="FC583"/>
      <c r="FD583"/>
      <c r="FE583"/>
      <c r="FF583"/>
      <c r="FG583"/>
      <c r="FH583"/>
    </row>
    <row r="584" spans="141:164" ht="48" hidden="1" customHeight="1">
      <c r="EK584"/>
      <c r="EL584"/>
      <c r="EM584"/>
      <c r="EN584"/>
      <c r="EO584"/>
      <c r="EP584"/>
      <c r="EQ584"/>
      <c r="ER584"/>
      <c r="ES584"/>
      <c r="ET584"/>
      <c r="EU584"/>
      <c r="EV584"/>
      <c r="EW584"/>
      <c r="EX584"/>
      <c r="EY584"/>
      <c r="EZ584"/>
      <c r="FA584"/>
      <c r="FB584"/>
      <c r="FC584"/>
      <c r="FD584"/>
      <c r="FE584"/>
      <c r="FF584"/>
      <c r="FG584"/>
      <c r="FH584"/>
    </row>
    <row r="585" spans="141:164" ht="48" hidden="1" customHeight="1">
      <c r="EK585"/>
      <c r="EL585"/>
      <c r="EM585"/>
      <c r="EN585"/>
      <c r="EO585"/>
      <c r="EP585"/>
      <c r="EQ585"/>
      <c r="ER585"/>
      <c r="ES585"/>
      <c r="ET585"/>
      <c r="EU585"/>
      <c r="EV585"/>
      <c r="EW585"/>
      <c r="EX585"/>
      <c r="EY585"/>
      <c r="EZ585"/>
      <c r="FA585"/>
      <c r="FB585"/>
      <c r="FC585"/>
      <c r="FD585"/>
      <c r="FE585"/>
      <c r="FF585"/>
      <c r="FG585"/>
      <c r="FH585"/>
    </row>
    <row r="586" spans="141:164" ht="48" hidden="1" customHeight="1">
      <c r="EK586"/>
      <c r="EL586"/>
      <c r="EM586"/>
      <c r="EN586"/>
      <c r="EO586"/>
      <c r="EP586"/>
      <c r="EQ586"/>
      <c r="ER586"/>
      <c r="ES586"/>
      <c r="ET586"/>
      <c r="EU586"/>
      <c r="EV586"/>
      <c r="EW586"/>
      <c r="EX586"/>
      <c r="EY586"/>
      <c r="EZ586"/>
      <c r="FA586"/>
      <c r="FB586"/>
      <c r="FC586"/>
      <c r="FD586"/>
      <c r="FE586"/>
      <c r="FF586"/>
      <c r="FG586"/>
      <c r="FH586"/>
    </row>
    <row r="587" spans="141:164" ht="48" hidden="1" customHeight="1">
      <c r="EK587"/>
      <c r="EL587"/>
      <c r="EM587"/>
      <c r="EN587"/>
      <c r="EO587"/>
      <c r="EP587"/>
      <c r="EQ587"/>
      <c r="ER587"/>
      <c r="ES587"/>
      <c r="ET587"/>
      <c r="EU587"/>
      <c r="EV587"/>
      <c r="EW587"/>
      <c r="EX587"/>
      <c r="EY587"/>
      <c r="EZ587"/>
      <c r="FA587"/>
      <c r="FB587"/>
      <c r="FC587"/>
      <c r="FD587"/>
      <c r="FE587"/>
      <c r="FF587"/>
      <c r="FG587"/>
      <c r="FH587"/>
    </row>
    <row r="588" spans="141:164" ht="48" hidden="1" customHeight="1">
      <c r="EK588"/>
      <c r="EL588"/>
      <c r="EM588"/>
      <c r="EN588"/>
      <c r="EO588"/>
      <c r="EP588"/>
      <c r="EQ588"/>
      <c r="ER588"/>
      <c r="ES588"/>
      <c r="ET588"/>
      <c r="EU588"/>
      <c r="EV588"/>
      <c r="EW588"/>
      <c r="EX588"/>
      <c r="EY588"/>
      <c r="EZ588"/>
      <c r="FA588"/>
      <c r="FB588"/>
      <c r="FC588"/>
      <c r="FD588"/>
      <c r="FE588"/>
      <c r="FF588"/>
      <c r="FG588"/>
      <c r="FH588"/>
    </row>
    <row r="589" spans="141:164" ht="48" hidden="1" customHeight="1">
      <c r="EK589"/>
      <c r="EL589"/>
      <c r="EM589"/>
      <c r="EN589"/>
      <c r="EO589"/>
      <c r="EP589"/>
      <c r="EQ589"/>
      <c r="ER589"/>
      <c r="ES589"/>
      <c r="ET589"/>
      <c r="EU589"/>
      <c r="EV589"/>
      <c r="EW589"/>
      <c r="EX589"/>
      <c r="EY589"/>
      <c r="EZ589"/>
      <c r="FA589"/>
      <c r="FB589"/>
      <c r="FC589"/>
      <c r="FD589"/>
      <c r="FE589"/>
      <c r="FF589"/>
      <c r="FG589"/>
      <c r="FH589"/>
    </row>
    <row r="590" spans="141:164" ht="48" hidden="1" customHeight="1">
      <c r="EK590"/>
      <c r="EL590"/>
      <c r="EM590"/>
      <c r="EN590"/>
      <c r="EO590"/>
      <c r="EP590"/>
      <c r="EQ590"/>
      <c r="ER590"/>
      <c r="ES590"/>
      <c r="ET590"/>
      <c r="EU590"/>
      <c r="EV590"/>
      <c r="EW590"/>
      <c r="EX590"/>
      <c r="EY590"/>
      <c r="EZ590"/>
      <c r="FA590"/>
      <c r="FB590"/>
      <c r="FC590"/>
      <c r="FD590"/>
      <c r="FE590"/>
      <c r="FF590"/>
      <c r="FG590"/>
      <c r="FH590"/>
    </row>
    <row r="591" spans="141:164" ht="48" hidden="1" customHeight="1">
      <c r="EK591"/>
      <c r="EL591"/>
      <c r="EM591"/>
      <c r="EN591"/>
      <c r="EO591"/>
      <c r="EP591"/>
      <c r="EQ591"/>
      <c r="ER591"/>
      <c r="ES591"/>
      <c r="ET591"/>
      <c r="EU591"/>
      <c r="EV591"/>
      <c r="EW591"/>
      <c r="EX591"/>
      <c r="EY591"/>
      <c r="EZ591"/>
      <c r="FA591"/>
      <c r="FB591"/>
      <c r="FC591"/>
      <c r="FD591"/>
      <c r="FE591"/>
      <c r="FF591"/>
      <c r="FG591"/>
      <c r="FH591"/>
    </row>
    <row r="592" spans="141:164" ht="48" hidden="1" customHeight="1">
      <c r="EK592"/>
      <c r="EL592"/>
      <c r="EM592"/>
      <c r="EN592"/>
      <c r="EO592"/>
      <c r="EP592"/>
      <c r="EQ592"/>
      <c r="ER592"/>
      <c r="ES592"/>
      <c r="ET592"/>
      <c r="EU592"/>
      <c r="EV592"/>
      <c r="EW592"/>
      <c r="EX592"/>
      <c r="EY592"/>
      <c r="EZ592"/>
      <c r="FA592"/>
      <c r="FB592"/>
      <c r="FC592"/>
      <c r="FD592"/>
      <c r="FE592"/>
      <c r="FF592"/>
      <c r="FG592"/>
      <c r="FH592"/>
    </row>
    <row r="593" spans="141:164" ht="48" hidden="1" customHeight="1">
      <c r="EK593"/>
      <c r="EL593"/>
      <c r="EM593"/>
      <c r="EN593"/>
      <c r="EO593"/>
      <c r="EP593"/>
      <c r="EQ593"/>
      <c r="ER593"/>
      <c r="ES593"/>
      <c r="ET593"/>
      <c r="EU593"/>
      <c r="EV593"/>
      <c r="EW593"/>
      <c r="EX593"/>
      <c r="EY593"/>
      <c r="EZ593"/>
      <c r="FA593"/>
      <c r="FB593"/>
      <c r="FC593"/>
      <c r="FD593"/>
      <c r="FE593"/>
      <c r="FF593"/>
      <c r="FG593"/>
      <c r="FH593"/>
    </row>
    <row r="594" spans="141:164" ht="48" hidden="1" customHeight="1">
      <c r="EK594"/>
      <c r="EL594"/>
      <c r="EM594"/>
      <c r="EN594"/>
      <c r="EO594"/>
      <c r="EP594"/>
      <c r="EQ594"/>
      <c r="ER594"/>
      <c r="ES594"/>
      <c r="ET594"/>
      <c r="EU594"/>
      <c r="EV594"/>
      <c r="EW594"/>
      <c r="EX594"/>
      <c r="EY594"/>
      <c r="EZ594"/>
      <c r="FA594"/>
      <c r="FB594"/>
      <c r="FC594"/>
      <c r="FD594"/>
      <c r="FE594"/>
      <c r="FF594"/>
      <c r="FG594"/>
      <c r="FH594"/>
    </row>
    <row r="595" spans="141:164" ht="48" hidden="1" customHeight="1">
      <c r="EK595"/>
      <c r="EL595"/>
      <c r="EM595"/>
      <c r="EN595"/>
      <c r="EO595"/>
      <c r="EP595"/>
      <c r="EQ595"/>
      <c r="ER595"/>
      <c r="ES595"/>
      <c r="ET595"/>
      <c r="EU595"/>
      <c r="EV595"/>
      <c r="EW595"/>
      <c r="EX595"/>
      <c r="EY595"/>
      <c r="EZ595"/>
      <c r="FA595"/>
      <c r="FB595"/>
      <c r="FC595"/>
      <c r="FD595"/>
      <c r="FE595"/>
      <c r="FF595"/>
      <c r="FG595"/>
      <c r="FH595"/>
    </row>
    <row r="596" spans="141:164" ht="48" hidden="1" customHeight="1">
      <c r="EK596"/>
      <c r="EL596"/>
      <c r="EM596"/>
      <c r="EN596"/>
      <c r="EO596"/>
      <c r="EP596"/>
      <c r="EQ596"/>
      <c r="ER596"/>
      <c r="ES596"/>
      <c r="ET596"/>
      <c r="EU596"/>
      <c r="EV596"/>
      <c r="EW596"/>
      <c r="EX596"/>
      <c r="EY596"/>
      <c r="EZ596"/>
      <c r="FA596"/>
      <c r="FB596"/>
      <c r="FC596"/>
      <c r="FD596"/>
      <c r="FE596"/>
      <c r="FF596"/>
      <c r="FG596"/>
      <c r="FH596"/>
    </row>
    <row r="597" spans="141:164" ht="48" hidden="1" customHeight="1">
      <c r="EK597"/>
      <c r="EL597"/>
      <c r="EM597"/>
      <c r="EN597"/>
      <c r="EO597"/>
      <c r="EP597"/>
      <c r="EQ597"/>
      <c r="ER597"/>
      <c r="ES597"/>
      <c r="ET597"/>
      <c r="EU597"/>
      <c r="EV597"/>
      <c r="EW597"/>
      <c r="EX597"/>
      <c r="EY597"/>
      <c r="EZ597"/>
      <c r="FA597"/>
      <c r="FB597"/>
      <c r="FC597"/>
      <c r="FD597"/>
      <c r="FE597"/>
      <c r="FF597"/>
      <c r="FG597"/>
      <c r="FH597"/>
    </row>
    <row r="598" spans="141:164" ht="48" hidden="1" customHeight="1">
      <c r="EK598"/>
      <c r="EL598"/>
      <c r="EM598"/>
      <c r="EN598"/>
      <c r="EO598"/>
      <c r="EP598"/>
      <c r="EQ598"/>
      <c r="ER598"/>
      <c r="ES598"/>
      <c r="ET598"/>
      <c r="EU598"/>
      <c r="EV598"/>
      <c r="EW598"/>
      <c r="EX598"/>
      <c r="EY598"/>
      <c r="EZ598"/>
      <c r="FA598"/>
      <c r="FB598"/>
      <c r="FC598"/>
      <c r="FD598"/>
      <c r="FE598"/>
      <c r="FF598"/>
      <c r="FG598"/>
      <c r="FH598"/>
    </row>
    <row r="599" spans="141:164" ht="48" hidden="1" customHeight="1">
      <c r="EK599"/>
      <c r="EL599"/>
      <c r="EM599"/>
      <c r="EN599"/>
      <c r="EO599"/>
      <c r="EP599"/>
      <c r="EQ599"/>
      <c r="ER599"/>
      <c r="ES599"/>
      <c r="ET599"/>
      <c r="EU599"/>
      <c r="EV599"/>
      <c r="EW599"/>
      <c r="EX599"/>
      <c r="EY599"/>
      <c r="EZ599"/>
      <c r="FA599"/>
      <c r="FB599"/>
      <c r="FC599"/>
      <c r="FD599"/>
      <c r="FE599"/>
      <c r="FF599"/>
      <c r="FG599"/>
      <c r="FH599"/>
    </row>
    <row r="600" spans="141:164" ht="48" hidden="1" customHeight="1">
      <c r="EK600"/>
      <c r="EL600"/>
      <c r="EM600"/>
      <c r="EN600"/>
      <c r="EO600"/>
      <c r="EP600"/>
      <c r="EQ600"/>
      <c r="ER600"/>
      <c r="ES600"/>
      <c r="ET600"/>
      <c r="EU600"/>
      <c r="EV600"/>
      <c r="EW600"/>
      <c r="EX600"/>
      <c r="EY600"/>
      <c r="EZ600"/>
      <c r="FA600"/>
      <c r="FB600"/>
      <c r="FC600"/>
      <c r="FD600"/>
      <c r="FE600"/>
      <c r="FF600"/>
      <c r="FG600"/>
      <c r="FH600"/>
    </row>
    <row r="601" spans="141:164" ht="48" hidden="1" customHeight="1">
      <c r="EK601"/>
      <c r="EL601"/>
      <c r="EM601"/>
      <c r="EN601"/>
      <c r="EO601"/>
      <c r="EP601"/>
      <c r="EQ601"/>
      <c r="ER601"/>
      <c r="ES601"/>
      <c r="ET601"/>
      <c r="EU601"/>
      <c r="EV601"/>
      <c r="EW601"/>
      <c r="EX601"/>
      <c r="EY601"/>
      <c r="EZ601"/>
      <c r="FA601"/>
      <c r="FB601"/>
      <c r="FC601"/>
      <c r="FD601"/>
      <c r="FE601"/>
      <c r="FF601"/>
      <c r="FG601"/>
      <c r="FH601"/>
    </row>
    <row r="602" spans="141:164" ht="48" hidden="1" customHeight="1">
      <c r="EK602"/>
      <c r="EL602"/>
      <c r="EM602"/>
      <c r="EN602"/>
      <c r="EO602"/>
      <c r="EP602"/>
      <c r="EQ602"/>
      <c r="ER602"/>
      <c r="ES602"/>
      <c r="ET602"/>
      <c r="EU602"/>
      <c r="EV602"/>
      <c r="EW602"/>
      <c r="EX602"/>
      <c r="EY602"/>
      <c r="EZ602"/>
      <c r="FA602"/>
      <c r="FB602"/>
      <c r="FC602"/>
      <c r="FD602"/>
      <c r="FE602"/>
      <c r="FF602"/>
      <c r="FG602"/>
      <c r="FH602"/>
    </row>
    <row r="603" spans="141:164" ht="48" hidden="1" customHeight="1">
      <c r="EK603"/>
      <c r="EL603"/>
      <c r="EM603"/>
      <c r="EN603"/>
      <c r="EO603"/>
      <c r="EP603"/>
      <c r="EQ603"/>
      <c r="ER603"/>
      <c r="ES603"/>
      <c r="ET603"/>
      <c r="EU603"/>
      <c r="EV603"/>
      <c r="EW603"/>
      <c r="EX603"/>
      <c r="EY603"/>
      <c r="EZ603"/>
      <c r="FA603"/>
      <c r="FB603"/>
      <c r="FC603"/>
      <c r="FD603"/>
      <c r="FE603"/>
      <c r="FF603"/>
      <c r="FG603"/>
      <c r="FH603"/>
    </row>
    <row r="604" spans="141:164" ht="48" hidden="1" customHeight="1">
      <c r="EK604"/>
      <c r="EL604"/>
      <c r="EM604"/>
      <c r="EN604"/>
      <c r="EO604"/>
      <c r="EP604"/>
      <c r="EQ604"/>
      <c r="ER604"/>
      <c r="ES604"/>
      <c r="ET604"/>
      <c r="EU604"/>
      <c r="EV604"/>
      <c r="EW604"/>
      <c r="EX604"/>
      <c r="EY604"/>
      <c r="EZ604"/>
      <c r="FA604"/>
      <c r="FB604"/>
      <c r="FC604"/>
      <c r="FD604"/>
      <c r="FE604"/>
      <c r="FF604"/>
      <c r="FG604"/>
      <c r="FH604"/>
    </row>
    <row r="605" spans="141:164" ht="48" hidden="1" customHeight="1">
      <c r="EK605"/>
      <c r="EL605"/>
      <c r="EM605"/>
      <c r="EN605"/>
      <c r="EO605"/>
      <c r="EP605"/>
      <c r="EQ605"/>
      <c r="ER605"/>
      <c r="ES605"/>
      <c r="ET605"/>
      <c r="EU605"/>
      <c r="EV605"/>
      <c r="EW605"/>
      <c r="EX605"/>
      <c r="EY605"/>
      <c r="EZ605"/>
      <c r="FA605"/>
      <c r="FB605"/>
      <c r="FC605"/>
      <c r="FD605"/>
      <c r="FE605"/>
      <c r="FF605"/>
      <c r="FG605"/>
      <c r="FH605"/>
    </row>
    <row r="606" spans="141:164" ht="48" hidden="1" customHeight="1">
      <c r="EK606"/>
      <c r="EL606"/>
      <c r="EM606"/>
      <c r="EN606"/>
      <c r="EO606"/>
      <c r="EP606"/>
      <c r="EQ606"/>
      <c r="ER606"/>
      <c r="ES606"/>
      <c r="ET606"/>
      <c r="EU606"/>
      <c r="EV606"/>
      <c r="EW606"/>
      <c r="EX606"/>
      <c r="EY606"/>
      <c r="EZ606"/>
      <c r="FA606"/>
      <c r="FB606"/>
      <c r="FC606"/>
      <c r="FD606"/>
      <c r="FE606"/>
      <c r="FF606"/>
      <c r="FG606"/>
      <c r="FH606"/>
    </row>
    <row r="607" spans="141:164" ht="48" hidden="1" customHeight="1">
      <c r="EK607"/>
      <c r="EL607"/>
      <c r="EM607"/>
      <c r="EN607"/>
      <c r="EO607"/>
      <c r="EP607"/>
      <c r="EQ607"/>
      <c r="ER607"/>
      <c r="ES607"/>
      <c r="ET607"/>
      <c r="EU607"/>
      <c r="EV607"/>
      <c r="EW607"/>
      <c r="EX607"/>
      <c r="EY607"/>
      <c r="EZ607"/>
      <c r="FA607"/>
      <c r="FB607"/>
      <c r="FC607"/>
      <c r="FD607"/>
      <c r="FE607"/>
      <c r="FF607"/>
      <c r="FG607"/>
      <c r="FH607"/>
    </row>
    <row r="608" spans="141:164" ht="48" hidden="1" customHeight="1">
      <c r="EK608"/>
      <c r="EL608"/>
      <c r="EM608"/>
      <c r="EN608"/>
      <c r="EO608"/>
      <c r="EP608"/>
      <c r="EQ608"/>
      <c r="ER608"/>
      <c r="ES608"/>
      <c r="ET608"/>
      <c r="EU608"/>
      <c r="EV608"/>
      <c r="EW608"/>
      <c r="EX608"/>
      <c r="EY608"/>
      <c r="EZ608"/>
      <c r="FA608"/>
      <c r="FB608"/>
      <c r="FC608"/>
      <c r="FD608"/>
      <c r="FE608"/>
      <c r="FF608"/>
      <c r="FG608"/>
      <c r="FH608"/>
    </row>
    <row r="609" spans="141:164" ht="48" hidden="1" customHeight="1">
      <c r="EK609"/>
      <c r="EL609"/>
      <c r="EM609"/>
      <c r="EN609"/>
      <c r="EO609"/>
      <c r="EP609"/>
      <c r="EQ609"/>
      <c r="ER609"/>
      <c r="ES609"/>
      <c r="ET609"/>
      <c r="EU609"/>
      <c r="EV609"/>
      <c r="EW609"/>
      <c r="EX609"/>
      <c r="EY609"/>
      <c r="EZ609"/>
      <c r="FA609"/>
      <c r="FB609"/>
      <c r="FC609"/>
      <c r="FD609"/>
      <c r="FE609"/>
      <c r="FF609"/>
      <c r="FG609"/>
      <c r="FH609"/>
    </row>
    <row r="610" spans="141:164" ht="48" hidden="1" customHeight="1">
      <c r="EK610"/>
      <c r="EL610"/>
      <c r="EM610"/>
      <c r="EN610"/>
      <c r="EO610"/>
      <c r="EP610"/>
      <c r="EQ610"/>
      <c r="ER610"/>
      <c r="ES610"/>
      <c r="ET610"/>
      <c r="EU610"/>
      <c r="EV610"/>
      <c r="EW610"/>
      <c r="EX610"/>
      <c r="EY610"/>
      <c r="EZ610"/>
      <c r="FA610"/>
      <c r="FB610"/>
      <c r="FC610"/>
      <c r="FD610"/>
      <c r="FE610"/>
      <c r="FF610"/>
      <c r="FG610"/>
      <c r="FH610"/>
    </row>
    <row r="611" spans="141:164" ht="48" hidden="1" customHeight="1">
      <c r="EK611"/>
      <c r="EL611"/>
      <c r="EM611"/>
      <c r="EN611"/>
      <c r="EO611"/>
      <c r="EP611"/>
      <c r="EQ611"/>
      <c r="ER611"/>
      <c r="ES611"/>
      <c r="ET611"/>
      <c r="EU611"/>
      <c r="EV611"/>
      <c r="EW611"/>
      <c r="EX611"/>
      <c r="EY611"/>
      <c r="EZ611"/>
      <c r="FA611"/>
      <c r="FB611"/>
      <c r="FC611"/>
      <c r="FD611"/>
      <c r="FE611"/>
      <c r="FF611"/>
      <c r="FG611"/>
      <c r="FH611"/>
    </row>
    <row r="612" spans="141:164" ht="48" hidden="1" customHeight="1">
      <c r="EK612"/>
      <c r="EL612"/>
      <c r="EM612"/>
      <c r="EN612"/>
      <c r="EO612"/>
      <c r="EP612"/>
      <c r="EQ612"/>
      <c r="ER612"/>
      <c r="ES612"/>
      <c r="ET612"/>
      <c r="EU612"/>
      <c r="EV612"/>
      <c r="EW612"/>
      <c r="EX612"/>
      <c r="EY612"/>
      <c r="EZ612"/>
      <c r="FA612"/>
      <c r="FB612"/>
      <c r="FC612"/>
      <c r="FD612"/>
      <c r="FE612"/>
      <c r="FF612"/>
      <c r="FG612"/>
      <c r="FH612"/>
    </row>
    <row r="613" spans="141:164" ht="48" hidden="1" customHeight="1">
      <c r="EK613"/>
      <c r="EL613"/>
      <c r="EM613"/>
      <c r="EN613"/>
      <c r="EO613"/>
      <c r="EP613"/>
      <c r="EQ613"/>
      <c r="ER613"/>
      <c r="ES613"/>
      <c r="ET613"/>
      <c r="EU613"/>
      <c r="EV613"/>
      <c r="EW613"/>
      <c r="EX613"/>
      <c r="EY613"/>
      <c r="EZ613"/>
      <c r="FA613"/>
      <c r="FB613"/>
      <c r="FC613"/>
      <c r="FD613"/>
      <c r="FE613"/>
      <c r="FF613"/>
      <c r="FG613"/>
      <c r="FH613"/>
    </row>
    <row r="614" spans="141:164" ht="48" hidden="1" customHeight="1">
      <c r="EK614"/>
      <c r="EL614"/>
      <c r="EM614"/>
      <c r="EN614"/>
      <c r="EO614"/>
      <c r="EP614"/>
      <c r="EQ614"/>
      <c r="ER614"/>
      <c r="ES614"/>
      <c r="ET614"/>
      <c r="EU614"/>
      <c r="EV614"/>
      <c r="EW614"/>
      <c r="EX614"/>
      <c r="EY614"/>
      <c r="EZ614"/>
      <c r="FA614"/>
      <c r="FB614"/>
      <c r="FC614"/>
      <c r="FD614"/>
      <c r="FE614"/>
      <c r="FF614"/>
      <c r="FG614"/>
      <c r="FH614"/>
    </row>
    <row r="615" spans="141:164" ht="48" hidden="1" customHeight="1">
      <c r="EK615"/>
      <c r="EL615"/>
      <c r="EM615"/>
      <c r="EN615"/>
      <c r="EO615"/>
      <c r="EP615"/>
      <c r="EQ615"/>
      <c r="ER615"/>
      <c r="ES615"/>
      <c r="ET615"/>
      <c r="EU615"/>
      <c r="EV615"/>
      <c r="EW615"/>
      <c r="EX615"/>
      <c r="EY615"/>
      <c r="EZ615"/>
      <c r="FA615"/>
      <c r="FB615"/>
      <c r="FC615"/>
      <c r="FD615"/>
      <c r="FE615"/>
      <c r="FF615"/>
      <c r="FG615"/>
      <c r="FH615"/>
    </row>
    <row r="616" spans="141:164" ht="48" hidden="1" customHeight="1">
      <c r="EK616"/>
      <c r="EL616"/>
      <c r="EM616"/>
      <c r="EN616"/>
      <c r="EO616"/>
      <c r="EP616"/>
      <c r="EQ616"/>
      <c r="ER616"/>
      <c r="ES616"/>
      <c r="ET616"/>
      <c r="EU616"/>
      <c r="EV616"/>
      <c r="EW616"/>
      <c r="EX616"/>
      <c r="EY616"/>
      <c r="EZ616"/>
      <c r="FA616"/>
      <c r="FB616"/>
      <c r="FC616"/>
      <c r="FD616"/>
      <c r="FE616"/>
      <c r="FF616"/>
      <c r="FG616"/>
      <c r="FH616"/>
    </row>
    <row r="617" spans="141:164" ht="48" hidden="1" customHeight="1">
      <c r="EK617"/>
      <c r="EL617"/>
      <c r="EM617"/>
      <c r="EN617"/>
      <c r="EO617"/>
      <c r="EP617"/>
      <c r="EQ617"/>
      <c r="ER617"/>
      <c r="ES617"/>
      <c r="ET617"/>
      <c r="EU617"/>
      <c r="EV617"/>
      <c r="EW617"/>
      <c r="EX617"/>
      <c r="EY617"/>
      <c r="EZ617"/>
      <c r="FA617"/>
      <c r="FB617"/>
      <c r="FC617"/>
      <c r="FD617"/>
      <c r="FE617"/>
      <c r="FF617"/>
      <c r="FG617"/>
      <c r="FH617"/>
    </row>
    <row r="618" spans="141:164" ht="48" hidden="1" customHeight="1">
      <c r="EK618"/>
      <c r="EL618"/>
      <c r="EM618"/>
      <c r="EN618"/>
      <c r="EO618"/>
      <c r="EP618"/>
      <c r="EQ618"/>
      <c r="ER618"/>
      <c r="ES618"/>
      <c r="ET618"/>
      <c r="EU618"/>
      <c r="EV618"/>
      <c r="EW618"/>
      <c r="EX618"/>
      <c r="EY618"/>
      <c r="EZ618"/>
      <c r="FA618"/>
      <c r="FB618"/>
      <c r="FC618"/>
      <c r="FD618"/>
      <c r="FE618"/>
      <c r="FF618"/>
      <c r="FG618"/>
      <c r="FH618"/>
    </row>
    <row r="619" spans="141:164" ht="48" hidden="1" customHeight="1">
      <c r="EK619"/>
      <c r="EL619"/>
      <c r="EM619"/>
      <c r="EN619"/>
      <c r="EO619"/>
      <c r="EP619"/>
      <c r="EQ619"/>
      <c r="ER619"/>
      <c r="ES619"/>
      <c r="ET619"/>
      <c r="EU619"/>
      <c r="EV619"/>
      <c r="EW619"/>
      <c r="EX619"/>
      <c r="EY619"/>
      <c r="EZ619"/>
      <c r="FA619"/>
      <c r="FB619"/>
      <c r="FC619"/>
      <c r="FD619"/>
      <c r="FE619"/>
      <c r="FF619"/>
      <c r="FG619"/>
      <c r="FH619"/>
    </row>
    <row r="620" spans="141:164" ht="48" hidden="1" customHeight="1">
      <c r="EK620"/>
      <c r="EL620"/>
      <c r="EM620"/>
      <c r="EN620"/>
      <c r="EO620"/>
      <c r="EP620"/>
      <c r="EQ620"/>
      <c r="ER620"/>
      <c r="ES620"/>
      <c r="ET620"/>
      <c r="EU620"/>
      <c r="EV620"/>
      <c r="EW620"/>
      <c r="EX620"/>
      <c r="EY620"/>
      <c r="EZ620"/>
      <c r="FA620"/>
      <c r="FB620"/>
      <c r="FC620"/>
      <c r="FD620"/>
      <c r="FE620"/>
      <c r="FF620"/>
      <c r="FG620"/>
      <c r="FH620"/>
    </row>
    <row r="621" spans="141:164" ht="48" hidden="1" customHeight="1">
      <c r="EK621"/>
      <c r="EL621"/>
      <c r="EM621"/>
      <c r="EN621"/>
      <c r="EO621"/>
      <c r="EP621"/>
      <c r="EQ621"/>
      <c r="ER621"/>
      <c r="ES621"/>
      <c r="ET621"/>
      <c r="EU621"/>
      <c r="EV621"/>
      <c r="EW621"/>
      <c r="EX621"/>
      <c r="EY621"/>
      <c r="EZ621"/>
      <c r="FA621"/>
      <c r="FB621"/>
      <c r="FC621"/>
      <c r="FD621"/>
      <c r="FE621"/>
      <c r="FF621"/>
      <c r="FG621"/>
      <c r="FH621"/>
    </row>
    <row r="622" spans="141:164" ht="48" hidden="1" customHeight="1">
      <c r="EK622"/>
      <c r="EL622"/>
      <c r="EM622"/>
      <c r="EN622"/>
      <c r="EO622"/>
      <c r="EP622"/>
      <c r="EQ622"/>
      <c r="ER622"/>
      <c r="ES622"/>
      <c r="ET622"/>
      <c r="EU622"/>
      <c r="EV622"/>
      <c r="EW622"/>
      <c r="EX622"/>
      <c r="EY622"/>
      <c r="EZ622"/>
      <c r="FA622"/>
      <c r="FB622"/>
      <c r="FC622"/>
      <c r="FD622"/>
      <c r="FE622"/>
      <c r="FF622"/>
      <c r="FG622"/>
      <c r="FH622"/>
    </row>
    <row r="623" spans="141:164" ht="48" hidden="1" customHeight="1">
      <c r="EK623"/>
      <c r="EL623"/>
      <c r="EM623"/>
      <c r="EN623"/>
      <c r="EO623"/>
      <c r="EP623"/>
      <c r="EQ623"/>
      <c r="ER623"/>
      <c r="ES623"/>
      <c r="ET623"/>
      <c r="EU623"/>
      <c r="EV623"/>
      <c r="EW623"/>
      <c r="EX623"/>
      <c r="EY623"/>
      <c r="EZ623"/>
      <c r="FA623"/>
      <c r="FB623"/>
      <c r="FC623"/>
      <c r="FD623"/>
      <c r="FE623"/>
      <c r="FF623"/>
      <c r="FG623"/>
      <c r="FH623"/>
    </row>
    <row r="624" spans="141:164" ht="48" hidden="1" customHeight="1">
      <c r="EK624"/>
      <c r="EL624"/>
      <c r="EM624"/>
      <c r="EN624"/>
      <c r="EO624"/>
      <c r="EP624"/>
      <c r="EQ624"/>
      <c r="ER624"/>
      <c r="ES624"/>
      <c r="ET624"/>
      <c r="EU624"/>
      <c r="EV624"/>
      <c r="EW624"/>
      <c r="EX624"/>
      <c r="EY624"/>
      <c r="EZ624"/>
      <c r="FA624"/>
      <c r="FB624"/>
      <c r="FC624"/>
      <c r="FD624"/>
      <c r="FE624"/>
      <c r="FF624"/>
      <c r="FG624"/>
      <c r="FH624"/>
    </row>
    <row r="625" spans="141:164" ht="48" hidden="1" customHeight="1">
      <c r="EK625"/>
      <c r="EL625"/>
      <c r="EM625"/>
      <c r="EN625"/>
      <c r="EO625"/>
      <c r="EP625"/>
      <c r="EQ625"/>
      <c r="ER625"/>
      <c r="ES625"/>
      <c r="ET625"/>
      <c r="EU625"/>
      <c r="EV625"/>
      <c r="EW625"/>
      <c r="EX625"/>
      <c r="EY625"/>
      <c r="EZ625"/>
      <c r="FA625"/>
      <c r="FB625"/>
      <c r="FC625"/>
      <c r="FD625"/>
      <c r="FE625"/>
      <c r="FF625"/>
      <c r="FG625"/>
      <c r="FH625"/>
    </row>
    <row r="626" spans="141:164" ht="48" hidden="1" customHeight="1">
      <c r="EK626"/>
      <c r="EL626"/>
      <c r="EM626"/>
      <c r="EN626"/>
      <c r="EO626"/>
      <c r="EP626"/>
      <c r="EQ626"/>
      <c r="ER626"/>
      <c r="ES626"/>
      <c r="ET626"/>
      <c r="EU626"/>
      <c r="EV626"/>
      <c r="EW626"/>
      <c r="EX626"/>
      <c r="EY626"/>
      <c r="EZ626"/>
      <c r="FA626"/>
      <c r="FB626"/>
      <c r="FC626"/>
      <c r="FD626"/>
      <c r="FE626"/>
      <c r="FF626"/>
      <c r="FG626"/>
      <c r="FH626"/>
    </row>
    <row r="627" spans="141:164" ht="48" hidden="1" customHeight="1">
      <c r="EK627"/>
      <c r="EL627"/>
      <c r="EM627"/>
      <c r="EN627"/>
      <c r="EO627"/>
      <c r="EP627"/>
      <c r="EQ627"/>
      <c r="ER627"/>
      <c r="ES627"/>
      <c r="ET627"/>
      <c r="EU627"/>
      <c r="EV627"/>
      <c r="EW627"/>
      <c r="EX627"/>
      <c r="EY627"/>
      <c r="EZ627"/>
      <c r="FA627"/>
      <c r="FB627"/>
      <c r="FC627"/>
      <c r="FD627"/>
      <c r="FE627"/>
      <c r="FF627"/>
      <c r="FG627"/>
      <c r="FH627"/>
    </row>
    <row r="628" spans="141:164" ht="48" hidden="1" customHeight="1">
      <c r="EK628"/>
      <c r="EL628"/>
      <c r="EM628"/>
      <c r="EN628"/>
      <c r="EO628"/>
      <c r="EP628"/>
      <c r="EQ628"/>
      <c r="ER628"/>
      <c r="ES628"/>
      <c r="ET628"/>
      <c r="EU628"/>
      <c r="EV628"/>
      <c r="EW628"/>
      <c r="EX628"/>
      <c r="EY628"/>
      <c r="EZ628"/>
      <c r="FA628"/>
      <c r="FB628"/>
      <c r="FC628"/>
      <c r="FD628"/>
      <c r="FE628"/>
      <c r="FF628"/>
      <c r="FG628"/>
      <c r="FH628"/>
    </row>
    <row r="629" spans="141:164" ht="48" hidden="1" customHeight="1">
      <c r="EK629"/>
      <c r="EL629"/>
      <c r="EM629"/>
      <c r="EN629"/>
      <c r="EO629"/>
      <c r="EP629"/>
      <c r="EQ629"/>
      <c r="ER629"/>
      <c r="ES629"/>
      <c r="ET629"/>
      <c r="EU629"/>
      <c r="EV629"/>
      <c r="EW629"/>
      <c r="EX629"/>
      <c r="EY629"/>
      <c r="EZ629"/>
      <c r="FA629"/>
      <c r="FB629"/>
      <c r="FC629"/>
      <c r="FD629"/>
      <c r="FE629"/>
      <c r="FF629"/>
      <c r="FG629"/>
      <c r="FH629"/>
    </row>
    <row r="630" spans="141:164" ht="48" hidden="1" customHeight="1">
      <c r="EK630"/>
      <c r="EL630"/>
      <c r="EM630"/>
      <c r="EN630"/>
      <c r="EO630"/>
      <c r="EP630"/>
      <c r="EQ630"/>
      <c r="ER630"/>
      <c r="ES630"/>
      <c r="ET630"/>
      <c r="EU630"/>
      <c r="EV630"/>
      <c r="EW630"/>
      <c r="EX630"/>
      <c r="EY630"/>
      <c r="EZ630"/>
      <c r="FA630"/>
      <c r="FB630"/>
      <c r="FC630"/>
      <c r="FD630"/>
      <c r="FE630"/>
      <c r="FF630"/>
      <c r="FG630"/>
      <c r="FH630"/>
    </row>
    <row r="631" spans="141:164" ht="48" hidden="1" customHeight="1">
      <c r="EK631"/>
      <c r="EL631"/>
      <c r="EM631"/>
      <c r="EN631"/>
      <c r="EO631"/>
      <c r="EP631"/>
      <c r="EQ631"/>
      <c r="ER631"/>
      <c r="ES631"/>
      <c r="ET631"/>
      <c r="EU631"/>
      <c r="EV631"/>
      <c r="EW631"/>
      <c r="EX631"/>
      <c r="EY631"/>
      <c r="EZ631"/>
      <c r="FA631"/>
      <c r="FB631"/>
      <c r="FC631"/>
      <c r="FD631"/>
      <c r="FE631"/>
      <c r="FF631"/>
      <c r="FG631"/>
      <c r="FH631"/>
    </row>
    <row r="632" spans="141:164" ht="48" hidden="1" customHeight="1">
      <c r="EK632"/>
      <c r="EL632"/>
      <c r="EM632"/>
      <c r="EN632"/>
      <c r="EO632"/>
      <c r="EP632"/>
      <c r="EQ632"/>
      <c r="ER632"/>
      <c r="ES632"/>
      <c r="ET632"/>
      <c r="EU632"/>
      <c r="EV632"/>
      <c r="EW632"/>
      <c r="EX632"/>
      <c r="EY632"/>
      <c r="EZ632"/>
      <c r="FA632"/>
      <c r="FB632"/>
      <c r="FC632"/>
      <c r="FD632"/>
      <c r="FE632"/>
      <c r="FF632"/>
      <c r="FG632"/>
      <c r="FH632"/>
    </row>
    <row r="633" spans="141:164" ht="48" hidden="1" customHeight="1">
      <c r="EK633"/>
      <c r="EL633"/>
      <c r="EM633"/>
      <c r="EN633"/>
      <c r="EO633"/>
      <c r="EP633"/>
      <c r="EQ633"/>
      <c r="ER633"/>
      <c r="ES633"/>
      <c r="ET633"/>
      <c r="EU633"/>
      <c r="EV633"/>
      <c r="EW633"/>
      <c r="EX633"/>
      <c r="EY633"/>
      <c r="EZ633"/>
      <c r="FA633"/>
      <c r="FB633"/>
      <c r="FC633"/>
      <c r="FD633"/>
      <c r="FE633"/>
      <c r="FF633"/>
      <c r="FG633"/>
      <c r="FH633"/>
    </row>
    <row r="634" spans="141:164" ht="48" hidden="1" customHeight="1">
      <c r="EK634"/>
      <c r="EL634"/>
      <c r="EM634"/>
      <c r="EN634"/>
      <c r="EO634"/>
      <c r="EP634"/>
      <c r="EQ634"/>
      <c r="ER634"/>
      <c r="ES634"/>
      <c r="ET634"/>
      <c r="EU634"/>
      <c r="EV634"/>
      <c r="EW634"/>
      <c r="EX634"/>
      <c r="EY634"/>
      <c r="EZ634"/>
      <c r="FA634"/>
      <c r="FB634"/>
      <c r="FC634"/>
      <c r="FD634"/>
      <c r="FE634"/>
      <c r="FF634"/>
      <c r="FG634"/>
      <c r="FH634"/>
    </row>
    <row r="635" spans="141:164" ht="48" hidden="1" customHeight="1">
      <c r="EK635"/>
      <c r="EL635"/>
      <c r="EM635"/>
      <c r="EN635"/>
      <c r="EO635"/>
      <c r="EP635"/>
      <c r="EQ635"/>
      <c r="ER635"/>
      <c r="ES635"/>
      <c r="ET635"/>
      <c r="EU635"/>
      <c r="EV635"/>
      <c r="EW635"/>
      <c r="EX635"/>
      <c r="EY635"/>
      <c r="EZ635"/>
      <c r="FA635"/>
      <c r="FB635"/>
      <c r="FC635"/>
      <c r="FD635"/>
      <c r="FE635"/>
      <c r="FF635"/>
      <c r="FG635"/>
      <c r="FH635"/>
    </row>
    <row r="636" spans="141:164" ht="48" hidden="1" customHeight="1">
      <c r="EK636"/>
      <c r="EL636"/>
      <c r="EM636"/>
      <c r="EN636"/>
      <c r="EO636"/>
      <c r="EP636"/>
      <c r="EQ636"/>
      <c r="ER636"/>
      <c r="ES636"/>
      <c r="ET636"/>
      <c r="EU636"/>
      <c r="EV636"/>
      <c r="EW636"/>
      <c r="EX636"/>
      <c r="EY636"/>
      <c r="EZ636"/>
      <c r="FA636"/>
      <c r="FB636"/>
      <c r="FC636"/>
      <c r="FD636"/>
      <c r="FE636"/>
      <c r="FF636"/>
      <c r="FG636"/>
      <c r="FH636"/>
    </row>
    <row r="637" spans="141:164" ht="48" hidden="1" customHeight="1">
      <c r="EK637"/>
      <c r="EL637"/>
      <c r="EM637"/>
      <c r="EN637"/>
      <c r="EO637"/>
      <c r="EP637"/>
      <c r="EQ637"/>
      <c r="ER637"/>
      <c r="ES637"/>
      <c r="ET637"/>
      <c r="EU637"/>
      <c r="EV637"/>
      <c r="EW637"/>
      <c r="EX637"/>
      <c r="EY637"/>
      <c r="EZ637"/>
      <c r="FA637"/>
      <c r="FB637"/>
      <c r="FC637"/>
      <c r="FD637"/>
      <c r="FE637"/>
      <c r="FF637"/>
      <c r="FG637"/>
      <c r="FH637"/>
    </row>
    <row r="638" spans="141:164" ht="48" hidden="1" customHeight="1">
      <c r="EK638"/>
      <c r="EL638"/>
      <c r="EM638"/>
      <c r="EN638"/>
      <c r="EO638"/>
      <c r="EP638"/>
      <c r="EQ638"/>
      <c r="ER638"/>
      <c r="ES638"/>
      <c r="ET638"/>
      <c r="EU638"/>
      <c r="EV638"/>
      <c r="EW638"/>
      <c r="EX638"/>
      <c r="EY638"/>
      <c r="EZ638"/>
      <c r="FA638"/>
      <c r="FB638"/>
      <c r="FC638"/>
      <c r="FD638"/>
      <c r="FE638"/>
      <c r="FF638"/>
      <c r="FG638"/>
      <c r="FH638"/>
    </row>
    <row r="639" spans="141:164" ht="48" hidden="1" customHeight="1">
      <c r="EK639"/>
      <c r="EL639"/>
      <c r="EM639"/>
      <c r="EN639"/>
      <c r="EO639"/>
      <c r="EP639"/>
      <c r="EQ639"/>
      <c r="ER639"/>
      <c r="ES639"/>
      <c r="ET639"/>
      <c r="EU639"/>
      <c r="EV639"/>
      <c r="EW639"/>
      <c r="EX639"/>
      <c r="EY639"/>
      <c r="EZ639"/>
      <c r="FA639"/>
      <c r="FB639"/>
      <c r="FC639"/>
      <c r="FD639"/>
      <c r="FE639"/>
      <c r="FF639"/>
      <c r="FG639"/>
      <c r="FH639"/>
    </row>
    <row r="640" spans="141:164" ht="48" hidden="1" customHeight="1">
      <c r="EK640"/>
      <c r="EL640"/>
      <c r="EM640"/>
      <c r="EN640"/>
      <c r="EO640"/>
      <c r="EP640"/>
      <c r="EQ640"/>
      <c r="ER640"/>
      <c r="ES640"/>
      <c r="ET640"/>
      <c r="EU640"/>
      <c r="EV640"/>
      <c r="EW640"/>
      <c r="EX640"/>
      <c r="EY640"/>
      <c r="EZ640"/>
      <c r="FA640"/>
      <c r="FB640"/>
      <c r="FC640"/>
      <c r="FD640"/>
      <c r="FE640"/>
      <c r="FF640"/>
      <c r="FG640"/>
      <c r="FH640"/>
    </row>
    <row r="641" spans="141:164" ht="48" hidden="1" customHeight="1">
      <c r="EK641"/>
      <c r="EL641"/>
      <c r="EM641"/>
      <c r="EN641"/>
      <c r="EO641"/>
      <c r="EP641"/>
      <c r="EQ641"/>
      <c r="ER641"/>
      <c r="ES641"/>
      <c r="ET641"/>
      <c r="EU641"/>
      <c r="EV641"/>
      <c r="EW641"/>
      <c r="EX641"/>
      <c r="EY641"/>
      <c r="EZ641"/>
      <c r="FA641"/>
      <c r="FB641"/>
      <c r="FC641"/>
      <c r="FD641"/>
      <c r="FE641"/>
      <c r="FF641"/>
      <c r="FG641"/>
      <c r="FH641"/>
    </row>
    <row r="642" spans="141:164" ht="48" hidden="1" customHeight="1">
      <c r="EK642"/>
      <c r="EL642"/>
      <c r="EM642"/>
      <c r="EN642"/>
      <c r="EO642"/>
      <c r="EP642"/>
      <c r="EQ642"/>
      <c r="ER642"/>
      <c r="ES642"/>
      <c r="ET642"/>
      <c r="EU642"/>
      <c r="EV642"/>
      <c r="EW642"/>
      <c r="EX642"/>
      <c r="EY642"/>
      <c r="EZ642"/>
      <c r="FA642"/>
      <c r="FB642"/>
      <c r="FC642"/>
      <c r="FD642"/>
      <c r="FE642"/>
      <c r="FF642"/>
      <c r="FG642"/>
      <c r="FH642"/>
    </row>
    <row r="643" spans="141:164" ht="48" hidden="1" customHeight="1">
      <c r="EK643"/>
      <c r="EL643"/>
      <c r="EM643"/>
      <c r="EN643"/>
      <c r="EO643"/>
      <c r="EP643"/>
      <c r="EQ643"/>
      <c r="ER643"/>
      <c r="ES643"/>
      <c r="ET643"/>
      <c r="EU643"/>
      <c r="EV643"/>
      <c r="EW643"/>
      <c r="EX643"/>
      <c r="EY643"/>
      <c r="EZ643"/>
      <c r="FA643"/>
      <c r="FB643"/>
      <c r="FC643"/>
      <c r="FD643"/>
      <c r="FE643"/>
      <c r="FF643"/>
      <c r="FG643"/>
      <c r="FH643"/>
    </row>
    <row r="644" spans="141:164" ht="48" hidden="1" customHeight="1">
      <c r="EK644"/>
      <c r="EL644"/>
      <c r="EM644"/>
      <c r="EN644"/>
      <c r="EO644"/>
      <c r="EP644"/>
      <c r="EQ644"/>
      <c r="ER644"/>
      <c r="ES644"/>
      <c r="ET644"/>
      <c r="EU644"/>
      <c r="EV644"/>
      <c r="EW644"/>
      <c r="EX644"/>
      <c r="EY644"/>
      <c r="EZ644"/>
      <c r="FA644"/>
      <c r="FB644"/>
      <c r="FC644"/>
      <c r="FD644"/>
      <c r="FE644"/>
      <c r="FF644"/>
      <c r="FG644"/>
      <c r="FH644"/>
    </row>
    <row r="645" spans="141:164" ht="48" hidden="1" customHeight="1">
      <c r="EK645"/>
      <c r="EL645"/>
      <c r="EM645"/>
      <c r="EN645"/>
      <c r="EO645"/>
      <c r="EP645"/>
      <c r="EQ645"/>
      <c r="ER645"/>
      <c r="ES645"/>
      <c r="ET645"/>
      <c r="EU645"/>
      <c r="EV645"/>
      <c r="EW645"/>
      <c r="EX645"/>
      <c r="EY645"/>
      <c r="EZ645"/>
      <c r="FA645"/>
      <c r="FB645"/>
      <c r="FC645"/>
      <c r="FD645"/>
      <c r="FE645"/>
      <c r="FF645"/>
      <c r="FG645"/>
      <c r="FH645"/>
    </row>
    <row r="646" spans="141:164" ht="48" hidden="1" customHeight="1">
      <c r="EK646"/>
      <c r="EL646"/>
      <c r="EM646"/>
      <c r="EN646"/>
      <c r="EO646"/>
      <c r="EP646"/>
      <c r="EQ646"/>
      <c r="ER646"/>
      <c r="ES646"/>
      <c r="ET646"/>
      <c r="EU646"/>
      <c r="EV646"/>
      <c r="EW646"/>
      <c r="EX646"/>
      <c r="EY646"/>
      <c r="EZ646"/>
      <c r="FA646"/>
      <c r="FB646"/>
      <c r="FC646"/>
      <c r="FD646"/>
      <c r="FE646"/>
      <c r="FF646"/>
      <c r="FG646"/>
      <c r="FH646"/>
    </row>
    <row r="647" spans="141:164" ht="48" hidden="1" customHeight="1">
      <c r="EK647"/>
      <c r="EL647"/>
      <c r="EM647"/>
      <c r="EN647"/>
      <c r="EO647"/>
      <c r="EP647"/>
      <c r="EQ647"/>
      <c r="ER647"/>
      <c r="ES647"/>
      <c r="ET647"/>
      <c r="EU647"/>
      <c r="EV647"/>
      <c r="EW647"/>
      <c r="EX647"/>
      <c r="EY647"/>
      <c r="EZ647"/>
      <c r="FA647"/>
      <c r="FB647"/>
      <c r="FC647"/>
      <c r="FD647"/>
      <c r="FE647"/>
      <c r="FF647"/>
      <c r="FG647"/>
      <c r="FH647"/>
    </row>
    <row r="648" spans="141:164" ht="48" hidden="1" customHeight="1">
      <c r="EK648"/>
      <c r="EL648"/>
      <c r="EM648"/>
      <c r="EN648"/>
      <c r="EO648"/>
      <c r="EP648"/>
      <c r="EQ648"/>
      <c r="ER648"/>
      <c r="ES648"/>
      <c r="ET648"/>
      <c r="EU648"/>
      <c r="EV648"/>
      <c r="EW648"/>
      <c r="EX648"/>
      <c r="EY648"/>
      <c r="EZ648"/>
      <c r="FA648"/>
      <c r="FB648"/>
      <c r="FC648"/>
      <c r="FD648"/>
      <c r="FE648"/>
      <c r="FF648"/>
      <c r="FG648"/>
      <c r="FH648"/>
    </row>
    <row r="649" spans="141:164" ht="48" hidden="1" customHeight="1">
      <c r="EK649"/>
      <c r="EL649"/>
      <c r="EM649"/>
      <c r="EN649"/>
      <c r="EO649"/>
      <c r="EP649"/>
      <c r="EQ649"/>
      <c r="ER649"/>
      <c r="ES649"/>
      <c r="ET649"/>
      <c r="EU649"/>
      <c r="EV649"/>
      <c r="EW649"/>
      <c r="EX649"/>
      <c r="EY649"/>
      <c r="EZ649"/>
      <c r="FA649"/>
      <c r="FB649"/>
      <c r="FC649"/>
      <c r="FD649"/>
      <c r="FE649"/>
      <c r="FF649"/>
      <c r="FG649"/>
      <c r="FH649"/>
    </row>
    <row r="650" spans="141:164" ht="48" hidden="1" customHeight="1">
      <c r="EK650"/>
      <c r="EL650"/>
      <c r="EM650"/>
      <c r="EN650"/>
      <c r="EO650"/>
      <c r="EP650"/>
      <c r="EQ650"/>
      <c r="ER650"/>
      <c r="ES650"/>
      <c r="ET650"/>
      <c r="EU650"/>
      <c r="EV650"/>
      <c r="EW650"/>
      <c r="EX650"/>
      <c r="EY650"/>
      <c r="EZ650"/>
      <c r="FA650"/>
      <c r="FB650"/>
      <c r="FC650"/>
      <c r="FD650"/>
      <c r="FE650"/>
      <c r="FF650"/>
      <c r="FG650"/>
      <c r="FH650"/>
    </row>
    <row r="651" spans="141:164" ht="48" hidden="1" customHeight="1">
      <c r="EK651"/>
      <c r="EL651"/>
      <c r="EM651"/>
      <c r="EN651"/>
      <c r="EO651"/>
      <c r="EP651"/>
      <c r="EQ651"/>
      <c r="ER651"/>
      <c r="ES651"/>
      <c r="ET651"/>
      <c r="EU651"/>
      <c r="EV651"/>
      <c r="EW651"/>
      <c r="EX651"/>
      <c r="EY651"/>
      <c r="EZ651"/>
      <c r="FA651"/>
      <c r="FB651"/>
      <c r="FC651"/>
      <c r="FD651"/>
      <c r="FE651"/>
      <c r="FF651"/>
      <c r="FG651"/>
      <c r="FH651"/>
    </row>
    <row r="652" spans="141:164" ht="48" hidden="1" customHeight="1">
      <c r="EK652"/>
      <c r="EL652"/>
      <c r="EM652"/>
      <c r="EN652"/>
      <c r="EO652"/>
      <c r="EP652"/>
      <c r="EQ652"/>
      <c r="ER652"/>
      <c r="ES652"/>
      <c r="ET652"/>
      <c r="EU652"/>
      <c r="EV652"/>
      <c r="EW652"/>
      <c r="EX652"/>
      <c r="EY652"/>
      <c r="EZ652"/>
      <c r="FA652"/>
      <c r="FB652"/>
      <c r="FC652"/>
      <c r="FD652"/>
      <c r="FE652"/>
      <c r="FF652"/>
      <c r="FG652"/>
      <c r="FH652"/>
    </row>
    <row r="653" spans="141:164" ht="48" hidden="1" customHeight="1">
      <c r="EK653"/>
      <c r="EL653"/>
      <c r="EM653"/>
      <c r="EN653"/>
      <c r="EO653"/>
      <c r="EP653"/>
      <c r="EQ653"/>
      <c r="ER653"/>
      <c r="ES653"/>
      <c r="ET653"/>
      <c r="EU653"/>
      <c r="EV653"/>
      <c r="EW653"/>
      <c r="EX653"/>
      <c r="EY653"/>
      <c r="EZ653"/>
      <c r="FA653"/>
      <c r="FB653"/>
      <c r="FC653"/>
      <c r="FD653"/>
      <c r="FE653"/>
      <c r="FF653"/>
      <c r="FG653"/>
      <c r="FH653"/>
    </row>
    <row r="654" spans="141:164" ht="48" hidden="1" customHeight="1">
      <c r="EK654"/>
      <c r="EL654"/>
      <c r="EM654"/>
      <c r="EN654"/>
      <c r="EO654"/>
      <c r="EP654"/>
      <c r="EQ654"/>
      <c r="ER654"/>
      <c r="ES654"/>
      <c r="ET654"/>
      <c r="EU654"/>
      <c r="EV654"/>
      <c r="EW654"/>
      <c r="EX654"/>
      <c r="EY654"/>
      <c r="EZ654"/>
      <c r="FA654"/>
      <c r="FB654"/>
      <c r="FC654"/>
      <c r="FD654"/>
      <c r="FE654"/>
      <c r="FF654"/>
      <c r="FG654"/>
      <c r="FH654"/>
    </row>
    <row r="655" spans="141:164" ht="48" hidden="1" customHeight="1">
      <c r="EK655"/>
      <c r="EL655"/>
      <c r="EM655"/>
      <c r="EN655"/>
      <c r="EO655"/>
      <c r="EP655"/>
      <c r="EQ655"/>
      <c r="ER655"/>
      <c r="ES655"/>
      <c r="ET655"/>
      <c r="EU655"/>
      <c r="EV655"/>
      <c r="EW655"/>
      <c r="EX655"/>
      <c r="EY655"/>
      <c r="EZ655"/>
      <c r="FA655"/>
      <c r="FB655"/>
      <c r="FC655"/>
      <c r="FD655"/>
      <c r="FE655"/>
      <c r="FF655"/>
      <c r="FG655"/>
      <c r="FH655"/>
    </row>
    <row r="656" spans="141:164" ht="48" hidden="1" customHeight="1">
      <c r="EK656"/>
      <c r="EL656"/>
      <c r="EM656"/>
      <c r="EN656"/>
      <c r="EO656"/>
      <c r="EP656"/>
      <c r="EQ656"/>
      <c r="ER656"/>
      <c r="ES656"/>
      <c r="ET656"/>
      <c r="EU656"/>
      <c r="EV656"/>
      <c r="EW656"/>
      <c r="EX656"/>
      <c r="EY656"/>
      <c r="EZ656"/>
      <c r="FA656"/>
      <c r="FB656"/>
      <c r="FC656"/>
      <c r="FD656"/>
      <c r="FE656"/>
      <c r="FF656"/>
      <c r="FG656"/>
      <c r="FH656"/>
    </row>
    <row r="657" spans="1:164" ht="48" hidden="1" customHeight="1">
      <c r="EK657"/>
      <c r="EL657"/>
      <c r="EM657"/>
      <c r="EN657"/>
      <c r="EO657"/>
      <c r="EP657"/>
      <c r="EQ657"/>
      <c r="ER657"/>
      <c r="ES657"/>
      <c r="ET657"/>
      <c r="EU657"/>
      <c r="EV657"/>
      <c r="EW657"/>
      <c r="EX657"/>
      <c r="EY657"/>
      <c r="EZ657"/>
      <c r="FA657"/>
      <c r="FB657"/>
      <c r="FC657"/>
      <c r="FD657"/>
      <c r="FE657"/>
      <c r="FF657"/>
      <c r="FG657"/>
      <c r="FH657"/>
    </row>
    <row r="658" spans="1:164" ht="48" hidden="1" customHeight="1"/>
    <row r="659" spans="1:164" ht="48" hidden="1" customHeight="1"/>
    <row r="660" spans="1:164" ht="48" hidden="1" customHeight="1"/>
    <row r="661" spans="1:164" ht="48" customHeight="1" thickBot="1"/>
    <row r="662" spans="1:164" ht="48" customHeight="1" thickBot="1">
      <c r="M662" s="6401" t="s">
        <v>647</v>
      </c>
      <c r="N662" s="6402"/>
      <c r="O662" s="6402"/>
      <c r="P662" s="6402"/>
      <c r="Q662" s="6402"/>
      <c r="R662" s="6402"/>
      <c r="S662" s="6402"/>
      <c r="T662" s="6402"/>
      <c r="U662" s="6402"/>
      <c r="V662" s="6402"/>
      <c r="W662" s="6402"/>
      <c r="X662" s="6402"/>
      <c r="Y662" s="6402"/>
      <c r="Z662" s="6402"/>
      <c r="AA662" s="6402"/>
      <c r="AB662" s="6402"/>
      <c r="AC662" s="6402"/>
      <c r="AD662" s="6402"/>
      <c r="AE662" s="6402"/>
      <c r="AF662" s="6402"/>
      <c r="AG662" s="6402"/>
      <c r="AH662" s="6402"/>
      <c r="AI662" s="6402"/>
      <c r="AJ662" s="6402"/>
      <c r="AK662" s="6402"/>
      <c r="AL662" s="6402"/>
      <c r="AM662" s="6402"/>
      <c r="AN662" s="6402"/>
      <c r="AO662" s="6402"/>
      <c r="AP662" s="6402"/>
      <c r="AQ662" s="6402"/>
      <c r="AR662" s="6402"/>
      <c r="AS662" s="6402"/>
      <c r="AT662" s="6402"/>
      <c r="AU662" s="6402"/>
      <c r="AV662" s="6402"/>
      <c r="AW662" s="6402"/>
      <c r="AX662" s="6402"/>
      <c r="AY662" s="6402"/>
      <c r="AZ662" s="6402"/>
      <c r="BA662" s="6403"/>
      <c r="BD662" s="1960"/>
      <c r="BG662" s="6384" t="s">
        <v>500</v>
      </c>
      <c r="BH662" s="6385"/>
      <c r="BI662" s="6385"/>
      <c r="BJ662" s="6385"/>
      <c r="BK662" s="6386"/>
      <c r="BL662" s="6372" t="s">
        <v>1239</v>
      </c>
      <c r="BM662" s="6373"/>
      <c r="BN662" s="6373"/>
      <c r="BO662" s="6373"/>
      <c r="BP662" s="6373"/>
      <c r="BQ662" s="6373"/>
      <c r="BR662" s="6373"/>
      <c r="BS662" s="6373"/>
      <c r="BT662" s="6373"/>
      <c r="BU662" s="6373"/>
      <c r="BV662" s="6373"/>
      <c r="BW662" s="6373"/>
      <c r="BX662" s="6373"/>
      <c r="BY662" s="6373"/>
      <c r="BZ662" s="6373"/>
      <c r="CA662" s="6374"/>
      <c r="CF662" s="1960"/>
      <c r="DH662" s="1960"/>
    </row>
    <row r="663" spans="1:164" ht="48" customHeight="1" thickBot="1">
      <c r="M663" s="6404"/>
      <c r="N663" s="6405"/>
      <c r="O663" s="6405"/>
      <c r="P663" s="6405"/>
      <c r="Q663" s="6405"/>
      <c r="R663" s="6405"/>
      <c r="S663" s="6405"/>
      <c r="T663" s="6405"/>
      <c r="U663" s="6405"/>
      <c r="V663" s="6405"/>
      <c r="W663" s="6405"/>
      <c r="X663" s="6405"/>
      <c r="Y663" s="6405"/>
      <c r="Z663" s="6405"/>
      <c r="AA663" s="6405"/>
      <c r="AB663" s="6405"/>
      <c r="AC663" s="6405"/>
      <c r="AD663" s="6405"/>
      <c r="AE663" s="6405"/>
      <c r="AF663" s="6405"/>
      <c r="AG663" s="6405"/>
      <c r="AH663" s="6405"/>
      <c r="AI663" s="6405"/>
      <c r="AJ663" s="6405"/>
      <c r="AK663" s="6405"/>
      <c r="AL663" s="6405"/>
      <c r="AM663" s="6405"/>
      <c r="AN663" s="6405"/>
      <c r="AO663" s="6405"/>
      <c r="AP663" s="6405"/>
      <c r="AQ663" s="6405"/>
      <c r="AR663" s="6405"/>
      <c r="AS663" s="6405"/>
      <c r="AT663" s="6405"/>
      <c r="AU663" s="6405"/>
      <c r="AV663" s="6405"/>
      <c r="AW663" s="6405"/>
      <c r="AX663" s="6405"/>
      <c r="AY663" s="6405"/>
      <c r="AZ663" s="6405"/>
      <c r="BA663" s="6406"/>
      <c r="BD663" s="1960"/>
      <c r="BG663" s="6387" t="s">
        <v>190</v>
      </c>
      <c r="BH663" s="6389" t="s">
        <v>203</v>
      </c>
      <c r="BI663" s="6391" t="s">
        <v>574</v>
      </c>
      <c r="BJ663" s="6393" t="s">
        <v>116</v>
      </c>
      <c r="BK663" s="6395" t="s">
        <v>818</v>
      </c>
      <c r="BL663" s="6397" t="s">
        <v>24</v>
      </c>
      <c r="BM663" s="6398"/>
      <c r="BN663" s="6398"/>
      <c r="BO663" s="6399"/>
      <c r="BP663" s="6397" t="s">
        <v>29</v>
      </c>
      <c r="BQ663" s="6398"/>
      <c r="BR663" s="6398"/>
      <c r="BS663" s="6399"/>
      <c r="BT663" s="6397" t="s">
        <v>34</v>
      </c>
      <c r="BU663" s="6398"/>
      <c r="BV663" s="6398"/>
      <c r="BW663" s="6399"/>
      <c r="BX663" s="6397" t="s">
        <v>38</v>
      </c>
      <c r="BY663" s="6398"/>
      <c r="BZ663" s="6398"/>
      <c r="CA663" s="6399"/>
      <c r="CF663" s="1960"/>
      <c r="DH663" s="1960"/>
    </row>
    <row r="664" spans="1:164" ht="60.75" customHeight="1" thickBot="1">
      <c r="M664" s="6407"/>
      <c r="N664" s="6408"/>
      <c r="O664" s="6408"/>
      <c r="P664" s="6408"/>
      <c r="Q664" s="6408"/>
      <c r="R664" s="6408"/>
      <c r="S664" s="6408"/>
      <c r="T664" s="6408"/>
      <c r="U664" s="6408"/>
      <c r="V664" s="6408"/>
      <c r="W664" s="6408"/>
      <c r="X664" s="6408"/>
      <c r="Y664" s="6408"/>
      <c r="Z664" s="6408"/>
      <c r="AA664" s="6408"/>
      <c r="AB664" s="6408"/>
      <c r="AC664" s="6408"/>
      <c r="AD664" s="6408"/>
      <c r="AE664" s="6408"/>
      <c r="AF664" s="6408"/>
      <c r="AG664" s="6408"/>
      <c r="AH664" s="6408"/>
      <c r="AI664" s="6408"/>
      <c r="AJ664" s="6408"/>
      <c r="AK664" s="6408"/>
      <c r="AL664" s="6408"/>
      <c r="AM664" s="6408"/>
      <c r="AN664" s="6408"/>
      <c r="AO664" s="6408"/>
      <c r="AP664" s="6408"/>
      <c r="AQ664" s="6408"/>
      <c r="AR664" s="6408"/>
      <c r="AS664" s="6408"/>
      <c r="AT664" s="6408"/>
      <c r="AU664" s="6408"/>
      <c r="AV664" s="6408"/>
      <c r="AW664" s="6408"/>
      <c r="AX664" s="6408"/>
      <c r="AY664" s="6408"/>
      <c r="AZ664" s="6408"/>
      <c r="BA664" s="6409"/>
      <c r="BD664" s="1960"/>
      <c r="BG664" s="6388"/>
      <c r="BH664" s="6390"/>
      <c r="BI664" s="6392"/>
      <c r="BJ664" s="6394"/>
      <c r="BK664" s="6396"/>
      <c r="BL664" s="2547" t="s">
        <v>190</v>
      </c>
      <c r="BM664" s="2547" t="s">
        <v>1367</v>
      </c>
      <c r="BN664" s="2547" t="s">
        <v>574</v>
      </c>
      <c r="BO664" s="2547" t="s">
        <v>116</v>
      </c>
      <c r="BP664" s="2547" t="s">
        <v>190</v>
      </c>
      <c r="BQ664" s="2547" t="s">
        <v>1367</v>
      </c>
      <c r="BR664" s="2547" t="s">
        <v>574</v>
      </c>
      <c r="BS664" s="2547" t="s">
        <v>116</v>
      </c>
      <c r="BT664" s="2547" t="s">
        <v>190</v>
      </c>
      <c r="BU664" s="2547" t="s">
        <v>1367</v>
      </c>
      <c r="BV664" s="2547" t="s">
        <v>574</v>
      </c>
      <c r="BW664" s="2547" t="s">
        <v>116</v>
      </c>
      <c r="BX664" s="2547" t="s">
        <v>190</v>
      </c>
      <c r="BY664" s="2547" t="s">
        <v>1367</v>
      </c>
      <c r="BZ664" s="2547" t="s">
        <v>574</v>
      </c>
      <c r="CA664" s="2547" t="s">
        <v>116</v>
      </c>
      <c r="CF664" s="1960"/>
      <c r="DH664" s="1960"/>
    </row>
    <row r="665" spans="1:164" ht="48" customHeight="1" thickBot="1">
      <c r="A665" s="5724" t="str">
        <f>التشكيل_القديم!B5</f>
        <v>الدائرة الأولى مدني كلي بني سويف</v>
      </c>
      <c r="B665" s="2530"/>
      <c r="C665" s="2530"/>
      <c r="D665" s="2530"/>
      <c r="E665" s="2530"/>
      <c r="F665" s="2530"/>
      <c r="G665" s="2530"/>
      <c r="H665" s="2530"/>
      <c r="I665" s="2530"/>
      <c r="J665" s="2530"/>
      <c r="K665" s="2530"/>
      <c r="L665" s="2531"/>
      <c r="M665" s="5706">
        <f>M12+M27+M42+M57</f>
        <v>624</v>
      </c>
      <c r="N665" s="5707">
        <f t="shared" ref="N665:BA665" si="3629">N12+N27+N42+N57</f>
        <v>0</v>
      </c>
      <c r="O665" s="5707">
        <f t="shared" si="3629"/>
        <v>0</v>
      </c>
      <c r="P665" s="5707">
        <f t="shared" si="3629"/>
        <v>0</v>
      </c>
      <c r="Q665" s="5707">
        <f t="shared" si="3629"/>
        <v>0</v>
      </c>
      <c r="R665" s="5707">
        <f t="shared" si="3629"/>
        <v>0</v>
      </c>
      <c r="S665" s="5707">
        <f t="shared" si="3629"/>
        <v>0</v>
      </c>
      <c r="T665" s="5707">
        <f t="shared" si="3629"/>
        <v>0</v>
      </c>
      <c r="U665" s="5707">
        <f t="shared" si="3629"/>
        <v>0</v>
      </c>
      <c r="V665" s="5707">
        <f t="shared" si="3629"/>
        <v>0</v>
      </c>
      <c r="W665" s="5707">
        <f t="shared" si="3629"/>
        <v>0</v>
      </c>
      <c r="X665" s="5707">
        <f t="shared" si="3629"/>
        <v>0</v>
      </c>
      <c r="Y665" s="5707">
        <f t="shared" si="3629"/>
        <v>0</v>
      </c>
      <c r="Z665" s="5708">
        <f t="shared" si="3629"/>
        <v>624</v>
      </c>
      <c r="AA665" s="5709">
        <f t="shared" si="3629"/>
        <v>0</v>
      </c>
      <c r="AB665" s="5707">
        <f t="shared" si="3629"/>
        <v>0</v>
      </c>
      <c r="AC665" s="5707">
        <f t="shared" si="3629"/>
        <v>0</v>
      </c>
      <c r="AD665" s="5707">
        <f t="shared" si="3629"/>
        <v>0</v>
      </c>
      <c r="AE665" s="5707">
        <f t="shared" si="3629"/>
        <v>0</v>
      </c>
      <c r="AF665" s="5710">
        <f t="shared" si="3629"/>
        <v>0</v>
      </c>
      <c r="AG665" s="5707">
        <f t="shared" si="3629"/>
        <v>0</v>
      </c>
      <c r="AH665" s="5707">
        <f t="shared" si="3629"/>
        <v>0</v>
      </c>
      <c r="AI665" s="5707">
        <f t="shared" si="3629"/>
        <v>0</v>
      </c>
      <c r="AJ665" s="5707">
        <f t="shared" si="3629"/>
        <v>0</v>
      </c>
      <c r="AK665" s="5707">
        <f t="shared" si="3629"/>
        <v>0</v>
      </c>
      <c r="AL665" s="5707">
        <f t="shared" si="3629"/>
        <v>0</v>
      </c>
      <c r="AM665" s="5711">
        <f t="shared" si="3629"/>
        <v>0</v>
      </c>
      <c r="AN665" s="5707">
        <f t="shared" si="3629"/>
        <v>0</v>
      </c>
      <c r="AO665" s="5707">
        <f t="shared" si="3629"/>
        <v>0</v>
      </c>
      <c r="AP665" s="5707">
        <f t="shared" si="3629"/>
        <v>0</v>
      </c>
      <c r="AQ665" s="5712">
        <f t="shared" si="3629"/>
        <v>0</v>
      </c>
      <c r="AR665" s="5707">
        <f t="shared" si="3629"/>
        <v>0</v>
      </c>
      <c r="AS665" s="5707">
        <f t="shared" si="3629"/>
        <v>0</v>
      </c>
      <c r="AT665" s="5707">
        <f t="shared" si="3629"/>
        <v>0</v>
      </c>
      <c r="AU665" s="5707">
        <f t="shared" si="3629"/>
        <v>0</v>
      </c>
      <c r="AV665" s="5707">
        <f t="shared" si="3629"/>
        <v>0</v>
      </c>
      <c r="AW665" s="5707">
        <f t="shared" si="3629"/>
        <v>0</v>
      </c>
      <c r="AX665" s="5707">
        <f t="shared" si="3629"/>
        <v>0</v>
      </c>
      <c r="AY665" s="5713">
        <f t="shared" si="3629"/>
        <v>0</v>
      </c>
      <c r="AZ665" s="5707">
        <f t="shared" si="3629"/>
        <v>0</v>
      </c>
      <c r="BA665" s="5714">
        <f t="shared" si="3629"/>
        <v>-624</v>
      </c>
      <c r="BD665" s="1960"/>
      <c r="BF665" s="2551" t="s">
        <v>961</v>
      </c>
      <c r="BG665" s="5694">
        <f>BL665+BP665+BT665+BX665</f>
        <v>0</v>
      </c>
      <c r="BH665" s="5695">
        <f t="shared" ref="BH665:BJ665" si="3630">BM665+BQ665+BU665+BY665</f>
        <v>0</v>
      </c>
      <c r="BI665" s="5696">
        <f t="shared" si="3630"/>
        <v>0</v>
      </c>
      <c r="BJ665" s="5697">
        <f t="shared" si="3630"/>
        <v>0</v>
      </c>
      <c r="BK665" s="5698">
        <f>SUM(BG665:BJ665)</f>
        <v>0</v>
      </c>
      <c r="BL665" s="5699">
        <f t="shared" ref="BL665:CA665" si="3631">EK20+EK35+EK50+EK65</f>
        <v>0</v>
      </c>
      <c r="BM665" s="5700">
        <f>EL20+EL35+EL50+EL65</f>
        <v>0</v>
      </c>
      <c r="BN665" s="5700">
        <f t="shared" si="3631"/>
        <v>0</v>
      </c>
      <c r="BO665" s="5701">
        <f t="shared" si="3631"/>
        <v>0</v>
      </c>
      <c r="BP665" s="5702">
        <f t="shared" si="3631"/>
        <v>0</v>
      </c>
      <c r="BQ665" s="5700">
        <f t="shared" si="3631"/>
        <v>0</v>
      </c>
      <c r="BR665" s="5700">
        <f t="shared" si="3631"/>
        <v>0</v>
      </c>
      <c r="BS665" s="5701">
        <f t="shared" si="3631"/>
        <v>0</v>
      </c>
      <c r="BT665" s="5702">
        <f t="shared" si="3631"/>
        <v>0</v>
      </c>
      <c r="BU665" s="5700">
        <f t="shared" si="3631"/>
        <v>0</v>
      </c>
      <c r="BV665" s="5700">
        <f t="shared" si="3631"/>
        <v>0</v>
      </c>
      <c r="BW665" s="5701">
        <f t="shared" si="3631"/>
        <v>0</v>
      </c>
      <c r="BX665" s="5702">
        <f t="shared" si="3631"/>
        <v>0</v>
      </c>
      <c r="BY665" s="5700">
        <f t="shared" si="3631"/>
        <v>0</v>
      </c>
      <c r="BZ665" s="5700">
        <f t="shared" si="3631"/>
        <v>0</v>
      </c>
      <c r="CA665" s="5701">
        <f t="shared" si="3631"/>
        <v>0</v>
      </c>
      <c r="CF665" s="1960"/>
      <c r="DH665" s="1960"/>
    </row>
    <row r="666" spans="1:164" ht="48" customHeight="1" thickBot="1">
      <c r="A666" s="5724" t="str">
        <f>التشكيل_القديم!B6</f>
        <v>الدائرة الثانية مدني كلي بني سويف</v>
      </c>
      <c r="B666" s="2530"/>
      <c r="C666" s="2530"/>
      <c r="D666" s="2530"/>
      <c r="E666" s="2530"/>
      <c r="F666" s="2530"/>
      <c r="G666" s="2530"/>
      <c r="H666" s="2530"/>
      <c r="I666" s="2530"/>
      <c r="J666" s="2530"/>
      <c r="K666" s="2530"/>
      <c r="L666" s="2531"/>
      <c r="M666" s="5715">
        <f>M72+M87+M102+M117</f>
        <v>624</v>
      </c>
      <c r="N666" s="5716">
        <f t="shared" ref="N666:BA666" si="3632">N72+N87+N102+N117</f>
        <v>0</v>
      </c>
      <c r="O666" s="5716">
        <f t="shared" si="3632"/>
        <v>0</v>
      </c>
      <c r="P666" s="5716">
        <f t="shared" si="3632"/>
        <v>0</v>
      </c>
      <c r="Q666" s="5716">
        <f t="shared" si="3632"/>
        <v>0</v>
      </c>
      <c r="R666" s="5716">
        <f t="shared" si="3632"/>
        <v>0</v>
      </c>
      <c r="S666" s="5716">
        <f t="shared" si="3632"/>
        <v>0</v>
      </c>
      <c r="T666" s="5716">
        <f t="shared" si="3632"/>
        <v>0</v>
      </c>
      <c r="U666" s="5716">
        <f t="shared" si="3632"/>
        <v>0</v>
      </c>
      <c r="V666" s="5716">
        <f t="shared" si="3632"/>
        <v>0</v>
      </c>
      <c r="W666" s="5716">
        <f t="shared" si="3632"/>
        <v>0</v>
      </c>
      <c r="X666" s="5716">
        <f t="shared" si="3632"/>
        <v>0</v>
      </c>
      <c r="Y666" s="5716">
        <f t="shared" si="3632"/>
        <v>0</v>
      </c>
      <c r="Z666" s="5717">
        <f t="shared" si="3632"/>
        <v>624</v>
      </c>
      <c r="AA666" s="5718">
        <f t="shared" si="3632"/>
        <v>0</v>
      </c>
      <c r="AB666" s="5716">
        <f t="shared" si="3632"/>
        <v>0</v>
      </c>
      <c r="AC666" s="5716">
        <f t="shared" si="3632"/>
        <v>0</v>
      </c>
      <c r="AD666" s="5716">
        <f t="shared" si="3632"/>
        <v>0</v>
      </c>
      <c r="AE666" s="5716">
        <f t="shared" si="3632"/>
        <v>0</v>
      </c>
      <c r="AF666" s="5719">
        <f t="shared" si="3632"/>
        <v>0</v>
      </c>
      <c r="AG666" s="5716">
        <f t="shared" si="3632"/>
        <v>0</v>
      </c>
      <c r="AH666" s="5716">
        <f t="shared" si="3632"/>
        <v>0</v>
      </c>
      <c r="AI666" s="5716">
        <f t="shared" si="3632"/>
        <v>0</v>
      </c>
      <c r="AJ666" s="5716">
        <f t="shared" si="3632"/>
        <v>0</v>
      </c>
      <c r="AK666" s="5716">
        <f t="shared" si="3632"/>
        <v>0</v>
      </c>
      <c r="AL666" s="5716">
        <f t="shared" si="3632"/>
        <v>0</v>
      </c>
      <c r="AM666" s="5720">
        <f t="shared" si="3632"/>
        <v>0</v>
      </c>
      <c r="AN666" s="5716">
        <f t="shared" si="3632"/>
        <v>0</v>
      </c>
      <c r="AO666" s="5716">
        <f t="shared" si="3632"/>
        <v>0</v>
      </c>
      <c r="AP666" s="5716">
        <f t="shared" si="3632"/>
        <v>0</v>
      </c>
      <c r="AQ666" s="5721">
        <f t="shared" si="3632"/>
        <v>0</v>
      </c>
      <c r="AR666" s="5716">
        <f t="shared" si="3632"/>
        <v>0</v>
      </c>
      <c r="AS666" s="5716">
        <f t="shared" si="3632"/>
        <v>0</v>
      </c>
      <c r="AT666" s="5716">
        <f t="shared" si="3632"/>
        <v>0</v>
      </c>
      <c r="AU666" s="5716">
        <f t="shared" si="3632"/>
        <v>0</v>
      </c>
      <c r="AV666" s="5716">
        <f t="shared" si="3632"/>
        <v>0</v>
      </c>
      <c r="AW666" s="5716">
        <f t="shared" si="3632"/>
        <v>0</v>
      </c>
      <c r="AX666" s="5716">
        <f t="shared" si="3632"/>
        <v>0</v>
      </c>
      <c r="AY666" s="5722">
        <f t="shared" si="3632"/>
        <v>0</v>
      </c>
      <c r="AZ666" s="5716">
        <f t="shared" si="3632"/>
        <v>0</v>
      </c>
      <c r="BA666" s="5723">
        <f t="shared" si="3632"/>
        <v>-624</v>
      </c>
      <c r="BD666" s="1960"/>
      <c r="BF666" s="2552" t="s">
        <v>967</v>
      </c>
      <c r="BG666" s="5694">
        <f>BL666+BP666+BT666+BX666</f>
        <v>0</v>
      </c>
      <c r="BH666" s="5695">
        <f t="shared" ref="BH666:BH673" si="3633">BM666+BQ666+BU666+BY666</f>
        <v>0</v>
      </c>
      <c r="BI666" s="5696">
        <f t="shared" ref="BI666:BI673" si="3634">BN666+BR666+BV666+BZ666</f>
        <v>0</v>
      </c>
      <c r="BJ666" s="5697">
        <f t="shared" ref="BJ666:BJ673" si="3635">BO666+BS666+BW666+CA666</f>
        <v>0</v>
      </c>
      <c r="BK666" s="5698">
        <f t="shared" ref="BK666:BK673" si="3636">SUM(BG666:BJ666)</f>
        <v>0</v>
      </c>
      <c r="BL666" s="5702">
        <f t="shared" ref="BL666:CA666" si="3637">EK80+EK95+EK110+EK125</f>
        <v>0</v>
      </c>
      <c r="BM666" s="5700">
        <f t="shared" si="3637"/>
        <v>0</v>
      </c>
      <c r="BN666" s="5700">
        <f t="shared" si="3637"/>
        <v>0</v>
      </c>
      <c r="BO666" s="5701">
        <f t="shared" si="3637"/>
        <v>0</v>
      </c>
      <c r="BP666" s="5702">
        <f t="shared" si="3637"/>
        <v>0</v>
      </c>
      <c r="BQ666" s="5700">
        <f t="shared" si="3637"/>
        <v>0</v>
      </c>
      <c r="BR666" s="5700">
        <f t="shared" si="3637"/>
        <v>0</v>
      </c>
      <c r="BS666" s="5701">
        <f t="shared" si="3637"/>
        <v>0</v>
      </c>
      <c r="BT666" s="5702">
        <f t="shared" si="3637"/>
        <v>0</v>
      </c>
      <c r="BU666" s="5700">
        <f t="shared" si="3637"/>
        <v>0</v>
      </c>
      <c r="BV666" s="5700">
        <f t="shared" si="3637"/>
        <v>0</v>
      </c>
      <c r="BW666" s="5701">
        <f t="shared" si="3637"/>
        <v>0</v>
      </c>
      <c r="BX666" s="5702">
        <f t="shared" si="3637"/>
        <v>0</v>
      </c>
      <c r="BY666" s="5700">
        <f t="shared" si="3637"/>
        <v>0</v>
      </c>
      <c r="BZ666" s="5700">
        <f t="shared" si="3637"/>
        <v>0</v>
      </c>
      <c r="CA666" s="5701">
        <f t="shared" si="3637"/>
        <v>0</v>
      </c>
      <c r="CF666" s="1960"/>
      <c r="DH666" s="1960"/>
    </row>
    <row r="667" spans="1:164" ht="48" customHeight="1" thickBot="1">
      <c r="A667" s="5724" t="str">
        <f>التشكيل_القديم!B7</f>
        <v>الدائرة الثالثة مدني كلي بني سويف</v>
      </c>
      <c r="B667" s="2530"/>
      <c r="C667" s="2530"/>
      <c r="D667" s="2530"/>
      <c r="E667" s="2530"/>
      <c r="F667" s="2530"/>
      <c r="G667" s="2530"/>
      <c r="H667" s="2530"/>
      <c r="I667" s="2530"/>
      <c r="J667" s="2530"/>
      <c r="K667" s="2530"/>
      <c r="L667" s="2531"/>
      <c r="M667" s="5715">
        <f>M132+M147+M162+M177</f>
        <v>624</v>
      </c>
      <c r="N667" s="5716">
        <f t="shared" ref="N667:BA667" si="3638">N132+N147+N162+N177</f>
        <v>0</v>
      </c>
      <c r="O667" s="5716">
        <f t="shared" si="3638"/>
        <v>0</v>
      </c>
      <c r="P667" s="5716">
        <f t="shared" si="3638"/>
        <v>0</v>
      </c>
      <c r="Q667" s="5716">
        <f t="shared" si="3638"/>
        <v>0</v>
      </c>
      <c r="R667" s="5716">
        <f t="shared" si="3638"/>
        <v>0</v>
      </c>
      <c r="S667" s="5716">
        <f t="shared" si="3638"/>
        <v>0</v>
      </c>
      <c r="T667" s="5716">
        <f t="shared" si="3638"/>
        <v>0</v>
      </c>
      <c r="U667" s="5716">
        <f t="shared" si="3638"/>
        <v>0</v>
      </c>
      <c r="V667" s="5716">
        <f t="shared" si="3638"/>
        <v>0</v>
      </c>
      <c r="W667" s="5716">
        <f t="shared" si="3638"/>
        <v>0</v>
      </c>
      <c r="X667" s="5716">
        <f t="shared" si="3638"/>
        <v>0</v>
      </c>
      <c r="Y667" s="5716">
        <f t="shared" si="3638"/>
        <v>0</v>
      </c>
      <c r="Z667" s="5717">
        <f t="shared" si="3638"/>
        <v>624</v>
      </c>
      <c r="AA667" s="5718">
        <f t="shared" si="3638"/>
        <v>0</v>
      </c>
      <c r="AB667" s="5716">
        <f t="shared" si="3638"/>
        <v>0</v>
      </c>
      <c r="AC667" s="5716">
        <f t="shared" si="3638"/>
        <v>0</v>
      </c>
      <c r="AD667" s="5716">
        <f t="shared" si="3638"/>
        <v>0</v>
      </c>
      <c r="AE667" s="5716">
        <f t="shared" si="3638"/>
        <v>0</v>
      </c>
      <c r="AF667" s="5719">
        <f t="shared" si="3638"/>
        <v>0</v>
      </c>
      <c r="AG667" s="5716">
        <f t="shared" si="3638"/>
        <v>0</v>
      </c>
      <c r="AH667" s="5716">
        <f t="shared" si="3638"/>
        <v>0</v>
      </c>
      <c r="AI667" s="5716">
        <f t="shared" si="3638"/>
        <v>0</v>
      </c>
      <c r="AJ667" s="5716">
        <f t="shared" si="3638"/>
        <v>0</v>
      </c>
      <c r="AK667" s="5716">
        <f t="shared" si="3638"/>
        <v>0</v>
      </c>
      <c r="AL667" s="5716">
        <f t="shared" si="3638"/>
        <v>0</v>
      </c>
      <c r="AM667" s="5720">
        <f t="shared" si="3638"/>
        <v>0</v>
      </c>
      <c r="AN667" s="5716">
        <f t="shared" si="3638"/>
        <v>0</v>
      </c>
      <c r="AO667" s="5716">
        <f t="shared" si="3638"/>
        <v>0</v>
      </c>
      <c r="AP667" s="5716">
        <f t="shared" si="3638"/>
        <v>0</v>
      </c>
      <c r="AQ667" s="5721">
        <f t="shared" si="3638"/>
        <v>0</v>
      </c>
      <c r="AR667" s="5716">
        <f t="shared" si="3638"/>
        <v>0</v>
      </c>
      <c r="AS667" s="5716">
        <f t="shared" si="3638"/>
        <v>0</v>
      </c>
      <c r="AT667" s="5716">
        <f t="shared" si="3638"/>
        <v>0</v>
      </c>
      <c r="AU667" s="5716">
        <f t="shared" si="3638"/>
        <v>0</v>
      </c>
      <c r="AV667" s="5716">
        <f t="shared" si="3638"/>
        <v>0</v>
      </c>
      <c r="AW667" s="5716">
        <f t="shared" si="3638"/>
        <v>0</v>
      </c>
      <c r="AX667" s="5716">
        <f t="shared" si="3638"/>
        <v>0</v>
      </c>
      <c r="AY667" s="5722">
        <f t="shared" si="3638"/>
        <v>0</v>
      </c>
      <c r="AZ667" s="5716">
        <f t="shared" si="3638"/>
        <v>0</v>
      </c>
      <c r="BA667" s="5723">
        <f t="shared" si="3638"/>
        <v>-624</v>
      </c>
      <c r="BD667" s="1960"/>
      <c r="BF667" s="2552" t="s">
        <v>1371</v>
      </c>
      <c r="BG667" s="5694">
        <f t="shared" ref="BG667:BG673" si="3639">BL667+BP667+BT667+BX667</f>
        <v>0</v>
      </c>
      <c r="BH667" s="5695">
        <f t="shared" si="3633"/>
        <v>0</v>
      </c>
      <c r="BI667" s="5696">
        <f t="shared" si="3634"/>
        <v>0</v>
      </c>
      <c r="BJ667" s="5697">
        <f t="shared" si="3635"/>
        <v>0</v>
      </c>
      <c r="BK667" s="5698">
        <f t="shared" si="3636"/>
        <v>0</v>
      </c>
      <c r="BL667" s="5702">
        <f t="shared" ref="BL667:CA667" si="3640">EK140+EK155+EK170+EK185</f>
        <v>0</v>
      </c>
      <c r="BM667" s="5700">
        <f t="shared" si="3640"/>
        <v>0</v>
      </c>
      <c r="BN667" s="5700">
        <f t="shared" si="3640"/>
        <v>0</v>
      </c>
      <c r="BO667" s="5701">
        <f t="shared" si="3640"/>
        <v>0</v>
      </c>
      <c r="BP667" s="5702">
        <f t="shared" si="3640"/>
        <v>0</v>
      </c>
      <c r="BQ667" s="5700">
        <f t="shared" si="3640"/>
        <v>0</v>
      </c>
      <c r="BR667" s="5700">
        <f t="shared" si="3640"/>
        <v>0</v>
      </c>
      <c r="BS667" s="5701">
        <f t="shared" si="3640"/>
        <v>0</v>
      </c>
      <c r="BT667" s="5702">
        <f t="shared" si="3640"/>
        <v>0</v>
      </c>
      <c r="BU667" s="5700">
        <f t="shared" si="3640"/>
        <v>0</v>
      </c>
      <c r="BV667" s="5700">
        <f t="shared" si="3640"/>
        <v>0</v>
      </c>
      <c r="BW667" s="5701">
        <f t="shared" si="3640"/>
        <v>0</v>
      </c>
      <c r="BX667" s="5702">
        <f t="shared" si="3640"/>
        <v>0</v>
      </c>
      <c r="BY667" s="5700">
        <f t="shared" si="3640"/>
        <v>0</v>
      </c>
      <c r="BZ667" s="5700">
        <f t="shared" si="3640"/>
        <v>0</v>
      </c>
      <c r="CA667" s="5701">
        <f t="shared" si="3640"/>
        <v>0</v>
      </c>
      <c r="CF667" s="1960"/>
      <c r="DH667" s="1960"/>
    </row>
    <row r="668" spans="1:164" ht="48" customHeight="1" thickBot="1">
      <c r="A668" s="5724" t="str">
        <f>التشكيل_القديم!B8</f>
        <v>الدائرة الرابعة مدني كلي بني سويف</v>
      </c>
      <c r="B668" s="2530"/>
      <c r="C668" s="2530"/>
      <c r="D668" s="2530"/>
      <c r="E668" s="2530"/>
      <c r="F668" s="2530"/>
      <c r="G668" s="2530"/>
      <c r="H668" s="2530"/>
      <c r="I668" s="2530"/>
      <c r="J668" s="2530"/>
      <c r="K668" s="2530"/>
      <c r="L668" s="2531"/>
      <c r="M668" s="5715">
        <f>M192+M207+M222</f>
        <v>468</v>
      </c>
      <c r="N668" s="5716">
        <f t="shared" ref="N668:BA668" si="3641">N192+N207+N222</f>
        <v>0</v>
      </c>
      <c r="O668" s="5716">
        <f t="shared" si="3641"/>
        <v>0</v>
      </c>
      <c r="P668" s="5716">
        <f t="shared" si="3641"/>
        <v>0</v>
      </c>
      <c r="Q668" s="5716">
        <f t="shared" si="3641"/>
        <v>0</v>
      </c>
      <c r="R668" s="5716">
        <f t="shared" si="3641"/>
        <v>0</v>
      </c>
      <c r="S668" s="5716">
        <f t="shared" si="3641"/>
        <v>0</v>
      </c>
      <c r="T668" s="5716">
        <f t="shared" si="3641"/>
        <v>0</v>
      </c>
      <c r="U668" s="5716">
        <f t="shared" si="3641"/>
        <v>0</v>
      </c>
      <c r="V668" s="5716">
        <f t="shared" si="3641"/>
        <v>0</v>
      </c>
      <c r="W668" s="5716">
        <f t="shared" si="3641"/>
        <v>0</v>
      </c>
      <c r="X668" s="5716">
        <f t="shared" si="3641"/>
        <v>0</v>
      </c>
      <c r="Y668" s="5716">
        <f t="shared" si="3641"/>
        <v>0</v>
      </c>
      <c r="Z668" s="5717">
        <f t="shared" si="3641"/>
        <v>468</v>
      </c>
      <c r="AA668" s="5718">
        <f t="shared" si="3641"/>
        <v>0</v>
      </c>
      <c r="AB668" s="5716">
        <f t="shared" si="3641"/>
        <v>0</v>
      </c>
      <c r="AC668" s="5716">
        <f t="shared" si="3641"/>
        <v>0</v>
      </c>
      <c r="AD668" s="5716">
        <f t="shared" si="3641"/>
        <v>0</v>
      </c>
      <c r="AE668" s="5716">
        <f t="shared" si="3641"/>
        <v>0</v>
      </c>
      <c r="AF668" s="5719">
        <f t="shared" si="3641"/>
        <v>0</v>
      </c>
      <c r="AG668" s="5716">
        <f t="shared" si="3641"/>
        <v>0</v>
      </c>
      <c r="AH668" s="5716">
        <f t="shared" si="3641"/>
        <v>0</v>
      </c>
      <c r="AI668" s="5716">
        <f t="shared" si="3641"/>
        <v>0</v>
      </c>
      <c r="AJ668" s="5716">
        <f t="shared" si="3641"/>
        <v>0</v>
      </c>
      <c r="AK668" s="5716">
        <f t="shared" si="3641"/>
        <v>0</v>
      </c>
      <c r="AL668" s="5716">
        <f t="shared" si="3641"/>
        <v>0</v>
      </c>
      <c r="AM668" s="5720">
        <f t="shared" si="3641"/>
        <v>0</v>
      </c>
      <c r="AN668" s="5716">
        <f t="shared" si="3641"/>
        <v>0</v>
      </c>
      <c r="AO668" s="5716">
        <f t="shared" si="3641"/>
        <v>0</v>
      </c>
      <c r="AP668" s="5716">
        <f t="shared" si="3641"/>
        <v>0</v>
      </c>
      <c r="AQ668" s="5721">
        <f t="shared" si="3641"/>
        <v>0</v>
      </c>
      <c r="AR668" s="5716">
        <f t="shared" si="3641"/>
        <v>0</v>
      </c>
      <c r="AS668" s="5716">
        <f t="shared" si="3641"/>
        <v>0</v>
      </c>
      <c r="AT668" s="5716">
        <f t="shared" si="3641"/>
        <v>0</v>
      </c>
      <c r="AU668" s="5716">
        <f t="shared" si="3641"/>
        <v>0</v>
      </c>
      <c r="AV668" s="5716">
        <f t="shared" si="3641"/>
        <v>0</v>
      </c>
      <c r="AW668" s="5716">
        <f t="shared" si="3641"/>
        <v>0</v>
      </c>
      <c r="AX668" s="5716">
        <f t="shared" si="3641"/>
        <v>0</v>
      </c>
      <c r="AY668" s="5722">
        <f t="shared" si="3641"/>
        <v>0</v>
      </c>
      <c r="AZ668" s="5716">
        <f t="shared" si="3641"/>
        <v>0</v>
      </c>
      <c r="BA668" s="5723">
        <f t="shared" si="3641"/>
        <v>-468</v>
      </c>
      <c r="BD668" s="1960"/>
      <c r="BF668" s="2552" t="s">
        <v>975</v>
      </c>
      <c r="BG668" s="5694">
        <f t="shared" si="3639"/>
        <v>0</v>
      </c>
      <c r="BH668" s="5695">
        <f t="shared" si="3633"/>
        <v>0</v>
      </c>
      <c r="BI668" s="5696">
        <f t="shared" si="3634"/>
        <v>0</v>
      </c>
      <c r="BJ668" s="5697">
        <f t="shared" si="3635"/>
        <v>0</v>
      </c>
      <c r="BK668" s="5698">
        <f t="shared" si="3636"/>
        <v>0</v>
      </c>
      <c r="BL668" s="5702">
        <f t="shared" ref="BL668:CA668" si="3642">EK200+EK215+EK230</f>
        <v>0</v>
      </c>
      <c r="BM668" s="5700">
        <f t="shared" si="3642"/>
        <v>0</v>
      </c>
      <c r="BN668" s="5700">
        <f t="shared" si="3642"/>
        <v>0</v>
      </c>
      <c r="BO668" s="5701">
        <f t="shared" si="3642"/>
        <v>0</v>
      </c>
      <c r="BP668" s="5702">
        <f t="shared" si="3642"/>
        <v>0</v>
      </c>
      <c r="BQ668" s="5700">
        <f t="shared" si="3642"/>
        <v>0</v>
      </c>
      <c r="BR668" s="5700">
        <f t="shared" si="3642"/>
        <v>0</v>
      </c>
      <c r="BS668" s="5701">
        <f t="shared" si="3642"/>
        <v>0</v>
      </c>
      <c r="BT668" s="5702">
        <f t="shared" si="3642"/>
        <v>0</v>
      </c>
      <c r="BU668" s="5700">
        <f t="shared" si="3642"/>
        <v>0</v>
      </c>
      <c r="BV668" s="5700">
        <f t="shared" si="3642"/>
        <v>0</v>
      </c>
      <c r="BW668" s="5701">
        <f t="shared" si="3642"/>
        <v>0</v>
      </c>
      <c r="BX668" s="5702">
        <f t="shared" si="3642"/>
        <v>0</v>
      </c>
      <c r="BY668" s="5700">
        <f t="shared" si="3642"/>
        <v>0</v>
      </c>
      <c r="BZ668" s="5700">
        <f t="shared" si="3642"/>
        <v>0</v>
      </c>
      <c r="CA668" s="5701">
        <f t="shared" si="3642"/>
        <v>0</v>
      </c>
      <c r="CF668" s="1960"/>
      <c r="DH668" s="1960"/>
    </row>
    <row r="669" spans="1:164" ht="48" customHeight="1" thickBot="1">
      <c r="A669" s="5724" t="str">
        <f>التشكيل_القديم!B9</f>
        <v>الدائرة الخامسة مدني كلي ومستأنف الواسطى</v>
      </c>
      <c r="B669" s="2530"/>
      <c r="C669" s="2530"/>
      <c r="D669" s="2530"/>
      <c r="E669" s="2530"/>
      <c r="F669" s="2530"/>
      <c r="G669" s="2530"/>
      <c r="H669" s="2530"/>
      <c r="I669" s="2530"/>
      <c r="J669" s="2530"/>
      <c r="K669" s="2530"/>
      <c r="L669" s="2531"/>
      <c r="M669" s="5715">
        <f>M237+M252+M267+M282+M297+M312+M327</f>
        <v>1092</v>
      </c>
      <c r="N669" s="5716">
        <f t="shared" ref="N669:BA669" si="3643">N237+N252+N267+N282+N297+N312+N327</f>
        <v>0</v>
      </c>
      <c r="O669" s="5716">
        <f t="shared" si="3643"/>
        <v>0</v>
      </c>
      <c r="P669" s="5716">
        <f t="shared" si="3643"/>
        <v>0</v>
      </c>
      <c r="Q669" s="5716">
        <f t="shared" si="3643"/>
        <v>0</v>
      </c>
      <c r="R669" s="5716">
        <f t="shared" si="3643"/>
        <v>0</v>
      </c>
      <c r="S669" s="5716">
        <f t="shared" si="3643"/>
        <v>0</v>
      </c>
      <c r="T669" s="5716">
        <f t="shared" si="3643"/>
        <v>0</v>
      </c>
      <c r="U669" s="5716">
        <f t="shared" si="3643"/>
        <v>0</v>
      </c>
      <c r="V669" s="5716">
        <f t="shared" si="3643"/>
        <v>0</v>
      </c>
      <c r="W669" s="5716">
        <f t="shared" si="3643"/>
        <v>0</v>
      </c>
      <c r="X669" s="5716">
        <f t="shared" si="3643"/>
        <v>0</v>
      </c>
      <c r="Y669" s="5716">
        <f t="shared" si="3643"/>
        <v>0</v>
      </c>
      <c r="Z669" s="5717">
        <f t="shared" si="3643"/>
        <v>1092</v>
      </c>
      <c r="AA669" s="5718">
        <f t="shared" si="3643"/>
        <v>0</v>
      </c>
      <c r="AB669" s="5716">
        <f t="shared" si="3643"/>
        <v>0</v>
      </c>
      <c r="AC669" s="5716">
        <f t="shared" si="3643"/>
        <v>0</v>
      </c>
      <c r="AD669" s="5716">
        <f t="shared" si="3643"/>
        <v>0</v>
      </c>
      <c r="AE669" s="5716">
        <f t="shared" si="3643"/>
        <v>0</v>
      </c>
      <c r="AF669" s="5719">
        <f t="shared" si="3643"/>
        <v>0</v>
      </c>
      <c r="AG669" s="5716">
        <f t="shared" si="3643"/>
        <v>0</v>
      </c>
      <c r="AH669" s="5716">
        <f t="shared" si="3643"/>
        <v>0</v>
      </c>
      <c r="AI669" s="5716">
        <f t="shared" si="3643"/>
        <v>0</v>
      </c>
      <c r="AJ669" s="5716">
        <f t="shared" si="3643"/>
        <v>0</v>
      </c>
      <c r="AK669" s="5716">
        <f t="shared" si="3643"/>
        <v>0</v>
      </c>
      <c r="AL669" s="5716">
        <f t="shared" si="3643"/>
        <v>0</v>
      </c>
      <c r="AM669" s="5720">
        <f t="shared" si="3643"/>
        <v>0</v>
      </c>
      <c r="AN669" s="5716">
        <f t="shared" si="3643"/>
        <v>0</v>
      </c>
      <c r="AO669" s="5716">
        <f t="shared" si="3643"/>
        <v>0</v>
      </c>
      <c r="AP669" s="5716">
        <f t="shared" si="3643"/>
        <v>0</v>
      </c>
      <c r="AQ669" s="5721">
        <f t="shared" si="3643"/>
        <v>0</v>
      </c>
      <c r="AR669" s="5716">
        <f t="shared" si="3643"/>
        <v>0</v>
      </c>
      <c r="AS669" s="5716">
        <f t="shared" si="3643"/>
        <v>0</v>
      </c>
      <c r="AT669" s="5716">
        <f t="shared" si="3643"/>
        <v>0</v>
      </c>
      <c r="AU669" s="5716">
        <f t="shared" si="3643"/>
        <v>0</v>
      </c>
      <c r="AV669" s="5716">
        <f t="shared" si="3643"/>
        <v>0</v>
      </c>
      <c r="AW669" s="5716">
        <f t="shared" si="3643"/>
        <v>0</v>
      </c>
      <c r="AX669" s="5716">
        <f t="shared" si="3643"/>
        <v>0</v>
      </c>
      <c r="AY669" s="5722">
        <f t="shared" si="3643"/>
        <v>0</v>
      </c>
      <c r="AZ669" s="5716">
        <f t="shared" si="3643"/>
        <v>0</v>
      </c>
      <c r="BA669" s="5723">
        <f t="shared" si="3643"/>
        <v>-1092</v>
      </c>
      <c r="BD669" s="1960"/>
      <c r="BF669" s="2552" t="s">
        <v>979</v>
      </c>
      <c r="BG669" s="5694">
        <f t="shared" si="3639"/>
        <v>0</v>
      </c>
      <c r="BH669" s="5695">
        <f t="shared" si="3633"/>
        <v>0</v>
      </c>
      <c r="BI669" s="5696">
        <f t="shared" si="3634"/>
        <v>0</v>
      </c>
      <c r="BJ669" s="5697">
        <f t="shared" si="3635"/>
        <v>0</v>
      </c>
      <c r="BK669" s="5698">
        <f t="shared" si="3636"/>
        <v>0</v>
      </c>
      <c r="BL669" s="5702">
        <f t="shared" ref="BL669:CA669" si="3644">EK245+EK260+EK275+EK290+EK305+EK320+EK335</f>
        <v>0</v>
      </c>
      <c r="BM669" s="5700">
        <f t="shared" si="3644"/>
        <v>0</v>
      </c>
      <c r="BN669" s="5700">
        <f t="shared" si="3644"/>
        <v>0</v>
      </c>
      <c r="BO669" s="5701">
        <f t="shared" si="3644"/>
        <v>0</v>
      </c>
      <c r="BP669" s="5702">
        <f t="shared" si="3644"/>
        <v>0</v>
      </c>
      <c r="BQ669" s="5700">
        <f t="shared" si="3644"/>
        <v>0</v>
      </c>
      <c r="BR669" s="5700">
        <f t="shared" si="3644"/>
        <v>0</v>
      </c>
      <c r="BS669" s="5701">
        <f t="shared" si="3644"/>
        <v>0</v>
      </c>
      <c r="BT669" s="5702">
        <f t="shared" si="3644"/>
        <v>0</v>
      </c>
      <c r="BU669" s="5700">
        <f t="shared" si="3644"/>
        <v>0</v>
      </c>
      <c r="BV669" s="5700">
        <f t="shared" si="3644"/>
        <v>0</v>
      </c>
      <c r="BW669" s="5701">
        <f t="shared" si="3644"/>
        <v>0</v>
      </c>
      <c r="BX669" s="5702">
        <f t="shared" si="3644"/>
        <v>0</v>
      </c>
      <c r="BY669" s="5700">
        <f t="shared" si="3644"/>
        <v>0</v>
      </c>
      <c r="BZ669" s="5700">
        <f t="shared" si="3644"/>
        <v>0</v>
      </c>
      <c r="CA669" s="5701">
        <f t="shared" si="3644"/>
        <v>0</v>
      </c>
      <c r="CF669" s="1960"/>
      <c r="DH669" s="1960"/>
    </row>
    <row r="670" spans="1:164" ht="48" customHeight="1" thickBot="1">
      <c r="A670" s="5724" t="str">
        <f>التشكيل_القديم!B10</f>
        <v>الدائرة السادسة مدني كلي ببا</v>
      </c>
      <c r="B670" s="2530"/>
      <c r="C670" s="2530"/>
      <c r="D670" s="2530"/>
      <c r="E670" s="2530"/>
      <c r="F670" s="2530"/>
      <c r="G670" s="2530"/>
      <c r="H670" s="2530"/>
      <c r="I670" s="2530"/>
      <c r="J670" s="2530"/>
      <c r="K670" s="2530"/>
      <c r="L670" s="2531"/>
      <c r="M670" s="5715">
        <f>M342+M357+M372+M387+M402+M417</f>
        <v>936</v>
      </c>
      <c r="N670" s="5716">
        <f t="shared" ref="N670:BA670" si="3645">N342+N357+N372+N387+N402+N417</f>
        <v>0</v>
      </c>
      <c r="O670" s="5716">
        <f t="shared" si="3645"/>
        <v>0</v>
      </c>
      <c r="P670" s="5716">
        <f t="shared" si="3645"/>
        <v>0</v>
      </c>
      <c r="Q670" s="5716">
        <f t="shared" si="3645"/>
        <v>0</v>
      </c>
      <c r="R670" s="5716">
        <f t="shared" si="3645"/>
        <v>0</v>
      </c>
      <c r="S670" s="5716">
        <f t="shared" si="3645"/>
        <v>0</v>
      </c>
      <c r="T670" s="5716">
        <f t="shared" si="3645"/>
        <v>0</v>
      </c>
      <c r="U670" s="5716">
        <f t="shared" si="3645"/>
        <v>0</v>
      </c>
      <c r="V670" s="5716">
        <f t="shared" si="3645"/>
        <v>0</v>
      </c>
      <c r="W670" s="5716">
        <f t="shared" si="3645"/>
        <v>0</v>
      </c>
      <c r="X670" s="5716">
        <f t="shared" si="3645"/>
        <v>0</v>
      </c>
      <c r="Y670" s="5716">
        <f t="shared" si="3645"/>
        <v>0</v>
      </c>
      <c r="Z670" s="5717">
        <f t="shared" si="3645"/>
        <v>936</v>
      </c>
      <c r="AA670" s="5718">
        <f t="shared" si="3645"/>
        <v>0</v>
      </c>
      <c r="AB670" s="5716">
        <f t="shared" si="3645"/>
        <v>0</v>
      </c>
      <c r="AC670" s="5716">
        <f t="shared" si="3645"/>
        <v>0</v>
      </c>
      <c r="AD670" s="5716">
        <f t="shared" si="3645"/>
        <v>0</v>
      </c>
      <c r="AE670" s="5716">
        <f t="shared" si="3645"/>
        <v>0</v>
      </c>
      <c r="AF670" s="5719">
        <f t="shared" si="3645"/>
        <v>0</v>
      </c>
      <c r="AG670" s="5716">
        <f t="shared" si="3645"/>
        <v>0</v>
      </c>
      <c r="AH670" s="5716">
        <f t="shared" si="3645"/>
        <v>0</v>
      </c>
      <c r="AI670" s="5716">
        <f t="shared" si="3645"/>
        <v>0</v>
      </c>
      <c r="AJ670" s="5716">
        <f t="shared" si="3645"/>
        <v>0</v>
      </c>
      <c r="AK670" s="5716">
        <f t="shared" si="3645"/>
        <v>0</v>
      </c>
      <c r="AL670" s="5716">
        <f t="shared" si="3645"/>
        <v>0</v>
      </c>
      <c r="AM670" s="5720">
        <f t="shared" si="3645"/>
        <v>0</v>
      </c>
      <c r="AN670" s="5716">
        <f t="shared" si="3645"/>
        <v>0</v>
      </c>
      <c r="AO670" s="5716">
        <f t="shared" si="3645"/>
        <v>0</v>
      </c>
      <c r="AP670" s="5716">
        <f t="shared" si="3645"/>
        <v>0</v>
      </c>
      <c r="AQ670" s="5721">
        <f t="shared" si="3645"/>
        <v>0</v>
      </c>
      <c r="AR670" s="5716">
        <f t="shared" si="3645"/>
        <v>0</v>
      </c>
      <c r="AS670" s="5716">
        <f t="shared" si="3645"/>
        <v>0</v>
      </c>
      <c r="AT670" s="5716">
        <f t="shared" si="3645"/>
        <v>0</v>
      </c>
      <c r="AU670" s="5716">
        <f t="shared" si="3645"/>
        <v>0</v>
      </c>
      <c r="AV670" s="5716">
        <f t="shared" si="3645"/>
        <v>0</v>
      </c>
      <c r="AW670" s="5716">
        <f t="shared" si="3645"/>
        <v>0</v>
      </c>
      <c r="AX670" s="5716">
        <f t="shared" si="3645"/>
        <v>0</v>
      </c>
      <c r="AY670" s="5722">
        <f t="shared" si="3645"/>
        <v>0</v>
      </c>
      <c r="AZ670" s="5716">
        <f t="shared" si="3645"/>
        <v>0</v>
      </c>
      <c r="BA670" s="5723">
        <f t="shared" si="3645"/>
        <v>-936</v>
      </c>
      <c r="BD670" s="1960"/>
      <c r="BF670" s="2552" t="s">
        <v>983</v>
      </c>
      <c r="BG670" s="5694">
        <f t="shared" si="3639"/>
        <v>0</v>
      </c>
      <c r="BH670" s="5695">
        <f t="shared" si="3633"/>
        <v>0</v>
      </c>
      <c r="BI670" s="5696">
        <f t="shared" si="3634"/>
        <v>0</v>
      </c>
      <c r="BJ670" s="5697">
        <f t="shared" si="3635"/>
        <v>0</v>
      </c>
      <c r="BK670" s="5698">
        <f t="shared" si="3636"/>
        <v>0</v>
      </c>
      <c r="BL670" s="5702">
        <f t="shared" ref="BL670:CA670" si="3646">EK350+EK365+EK380+EK395+EK410+EK425</f>
        <v>0</v>
      </c>
      <c r="BM670" s="5700">
        <f t="shared" si="3646"/>
        <v>0</v>
      </c>
      <c r="BN670" s="5700">
        <f t="shared" si="3646"/>
        <v>0</v>
      </c>
      <c r="BO670" s="5701">
        <f t="shared" si="3646"/>
        <v>0</v>
      </c>
      <c r="BP670" s="5702">
        <f t="shared" si="3646"/>
        <v>0</v>
      </c>
      <c r="BQ670" s="5700">
        <f t="shared" si="3646"/>
        <v>0</v>
      </c>
      <c r="BR670" s="5700">
        <f t="shared" si="3646"/>
        <v>0</v>
      </c>
      <c r="BS670" s="5701">
        <f t="shared" si="3646"/>
        <v>0</v>
      </c>
      <c r="BT670" s="5702">
        <f t="shared" si="3646"/>
        <v>0</v>
      </c>
      <c r="BU670" s="5700">
        <f t="shared" si="3646"/>
        <v>0</v>
      </c>
      <c r="BV670" s="5700">
        <f t="shared" si="3646"/>
        <v>0</v>
      </c>
      <c r="BW670" s="5701">
        <f t="shared" si="3646"/>
        <v>0</v>
      </c>
      <c r="BX670" s="5702">
        <f t="shared" si="3646"/>
        <v>0</v>
      </c>
      <c r="BY670" s="5700">
        <f t="shared" si="3646"/>
        <v>0</v>
      </c>
      <c r="BZ670" s="5700">
        <f t="shared" si="3646"/>
        <v>0</v>
      </c>
      <c r="CA670" s="5701">
        <f t="shared" si="3646"/>
        <v>0</v>
      </c>
      <c r="CF670" s="1960"/>
      <c r="DH670" s="1960"/>
    </row>
    <row r="671" spans="1:164" ht="48" customHeight="1" thickBot="1">
      <c r="A671" s="5724" t="str">
        <f>التشكيل_القديم!B11</f>
        <v>الدائرة السابعة مدني كلي ومستأنف ببا</v>
      </c>
      <c r="B671" s="2530"/>
      <c r="C671" s="2530"/>
      <c r="D671" s="2530"/>
      <c r="E671" s="2530"/>
      <c r="F671" s="2530"/>
      <c r="G671" s="2530"/>
      <c r="H671" s="2530"/>
      <c r="I671" s="2530"/>
      <c r="J671" s="2530"/>
      <c r="K671" s="2530"/>
      <c r="L671" s="2531"/>
      <c r="M671" s="5715">
        <f>M432+M447+M462+M477+M492</f>
        <v>780</v>
      </c>
      <c r="N671" s="5716">
        <f t="shared" ref="N671:BA671" si="3647">N432+N447+N462+N477+N492</f>
        <v>0</v>
      </c>
      <c r="O671" s="5716">
        <f t="shared" si="3647"/>
        <v>0</v>
      </c>
      <c r="P671" s="5716">
        <f t="shared" si="3647"/>
        <v>0</v>
      </c>
      <c r="Q671" s="5716">
        <f t="shared" si="3647"/>
        <v>0</v>
      </c>
      <c r="R671" s="5716">
        <f t="shared" si="3647"/>
        <v>0</v>
      </c>
      <c r="S671" s="5716">
        <f t="shared" si="3647"/>
        <v>0</v>
      </c>
      <c r="T671" s="5716">
        <f t="shared" si="3647"/>
        <v>0</v>
      </c>
      <c r="U671" s="5716">
        <f t="shared" si="3647"/>
        <v>0</v>
      </c>
      <c r="V671" s="5716">
        <f t="shared" si="3647"/>
        <v>0</v>
      </c>
      <c r="W671" s="5716">
        <f t="shared" si="3647"/>
        <v>0</v>
      </c>
      <c r="X671" s="5716">
        <f t="shared" si="3647"/>
        <v>0</v>
      </c>
      <c r="Y671" s="5716">
        <f t="shared" si="3647"/>
        <v>0</v>
      </c>
      <c r="Z671" s="5717">
        <f t="shared" si="3647"/>
        <v>780</v>
      </c>
      <c r="AA671" s="5718">
        <f t="shared" si="3647"/>
        <v>0</v>
      </c>
      <c r="AB671" s="5716">
        <f t="shared" si="3647"/>
        <v>0</v>
      </c>
      <c r="AC671" s="5716">
        <f t="shared" si="3647"/>
        <v>0</v>
      </c>
      <c r="AD671" s="5716">
        <f t="shared" si="3647"/>
        <v>0</v>
      </c>
      <c r="AE671" s="5716">
        <f t="shared" si="3647"/>
        <v>0</v>
      </c>
      <c r="AF671" s="5719">
        <f t="shared" si="3647"/>
        <v>0</v>
      </c>
      <c r="AG671" s="5716">
        <f t="shared" si="3647"/>
        <v>0</v>
      </c>
      <c r="AH671" s="5716">
        <f t="shared" si="3647"/>
        <v>0</v>
      </c>
      <c r="AI671" s="5716">
        <f t="shared" si="3647"/>
        <v>0</v>
      </c>
      <c r="AJ671" s="5716">
        <f t="shared" si="3647"/>
        <v>0</v>
      </c>
      <c r="AK671" s="5716">
        <f t="shared" si="3647"/>
        <v>0</v>
      </c>
      <c r="AL671" s="5716">
        <f t="shared" si="3647"/>
        <v>0</v>
      </c>
      <c r="AM671" s="5720">
        <f t="shared" si="3647"/>
        <v>0</v>
      </c>
      <c r="AN671" s="5716">
        <f t="shared" si="3647"/>
        <v>0</v>
      </c>
      <c r="AO671" s="5716">
        <f t="shared" si="3647"/>
        <v>0</v>
      </c>
      <c r="AP671" s="5716">
        <f t="shared" si="3647"/>
        <v>0</v>
      </c>
      <c r="AQ671" s="5721">
        <f t="shared" si="3647"/>
        <v>0</v>
      </c>
      <c r="AR671" s="5716">
        <f t="shared" si="3647"/>
        <v>0</v>
      </c>
      <c r="AS671" s="5716">
        <f t="shared" si="3647"/>
        <v>0</v>
      </c>
      <c r="AT671" s="5716">
        <f t="shared" si="3647"/>
        <v>0</v>
      </c>
      <c r="AU671" s="5716">
        <f t="shared" si="3647"/>
        <v>0</v>
      </c>
      <c r="AV671" s="5716">
        <f t="shared" si="3647"/>
        <v>0</v>
      </c>
      <c r="AW671" s="5716">
        <f t="shared" si="3647"/>
        <v>0</v>
      </c>
      <c r="AX671" s="5716">
        <f t="shared" si="3647"/>
        <v>0</v>
      </c>
      <c r="AY671" s="5722">
        <f t="shared" si="3647"/>
        <v>0</v>
      </c>
      <c r="AZ671" s="5716">
        <f t="shared" si="3647"/>
        <v>0</v>
      </c>
      <c r="BA671" s="5723">
        <f t="shared" si="3647"/>
        <v>-780</v>
      </c>
      <c r="BD671" s="1960"/>
      <c r="BF671" s="2552" t="s">
        <v>987</v>
      </c>
      <c r="BG671" s="5694">
        <f t="shared" si="3639"/>
        <v>0</v>
      </c>
      <c r="BH671" s="5695">
        <f t="shared" si="3633"/>
        <v>0</v>
      </c>
      <c r="BI671" s="5696">
        <f t="shared" si="3634"/>
        <v>0</v>
      </c>
      <c r="BJ671" s="5697">
        <f t="shared" si="3635"/>
        <v>0</v>
      </c>
      <c r="BK671" s="5698">
        <f t="shared" si="3636"/>
        <v>0</v>
      </c>
      <c r="BL671" s="5702">
        <f t="shared" ref="BL671:CA671" si="3648">EK440+EK455+EK470+EK485+EK500</f>
        <v>0</v>
      </c>
      <c r="BM671" s="5700">
        <f t="shared" si="3648"/>
        <v>0</v>
      </c>
      <c r="BN671" s="5700">
        <f t="shared" si="3648"/>
        <v>0</v>
      </c>
      <c r="BO671" s="5701">
        <f t="shared" si="3648"/>
        <v>0</v>
      </c>
      <c r="BP671" s="5702">
        <f t="shared" si="3648"/>
        <v>0</v>
      </c>
      <c r="BQ671" s="5700">
        <f t="shared" si="3648"/>
        <v>0</v>
      </c>
      <c r="BR671" s="5700">
        <f t="shared" si="3648"/>
        <v>0</v>
      </c>
      <c r="BS671" s="5701">
        <f t="shared" si="3648"/>
        <v>0</v>
      </c>
      <c r="BT671" s="5702">
        <f t="shared" si="3648"/>
        <v>0</v>
      </c>
      <c r="BU671" s="5700">
        <f t="shared" si="3648"/>
        <v>0</v>
      </c>
      <c r="BV671" s="5700">
        <f t="shared" si="3648"/>
        <v>0</v>
      </c>
      <c r="BW671" s="5701">
        <f t="shared" si="3648"/>
        <v>0</v>
      </c>
      <c r="BX671" s="5702">
        <f t="shared" si="3648"/>
        <v>0</v>
      </c>
      <c r="BY671" s="5700">
        <f t="shared" si="3648"/>
        <v>0</v>
      </c>
      <c r="BZ671" s="5700">
        <f t="shared" si="3648"/>
        <v>0</v>
      </c>
      <c r="CA671" s="5701">
        <f t="shared" si="3648"/>
        <v>0</v>
      </c>
      <c r="CF671" s="1960"/>
      <c r="DH671" s="1960"/>
    </row>
    <row r="672" spans="1:164" ht="48" customHeight="1" thickBot="1">
      <c r="A672" s="5724" t="str">
        <f>التشكيل_القديم!B12</f>
        <v>الدائرة الثامنة مدني كلي مسأنف بني سويف</v>
      </c>
      <c r="B672" s="2530"/>
      <c r="C672" s="2530"/>
      <c r="D672" s="2530"/>
      <c r="E672" s="2530"/>
      <c r="F672" s="2530"/>
      <c r="G672" s="2530"/>
      <c r="H672" s="2530"/>
      <c r="I672" s="2530"/>
      <c r="J672" s="2530"/>
      <c r="K672" s="2530"/>
      <c r="L672" s="2531"/>
      <c r="M672" s="5715">
        <f>M507+M522+M537+M552+M567</f>
        <v>780</v>
      </c>
      <c r="N672" s="5716">
        <f t="shared" ref="N672:BA672" si="3649">N507+N522+N537+N552+N567</f>
        <v>0</v>
      </c>
      <c r="O672" s="5716">
        <f t="shared" si="3649"/>
        <v>0</v>
      </c>
      <c r="P672" s="5716">
        <f t="shared" si="3649"/>
        <v>0</v>
      </c>
      <c r="Q672" s="5716">
        <f t="shared" si="3649"/>
        <v>0</v>
      </c>
      <c r="R672" s="5716">
        <f t="shared" si="3649"/>
        <v>0</v>
      </c>
      <c r="S672" s="5716">
        <f t="shared" si="3649"/>
        <v>0</v>
      </c>
      <c r="T672" s="5716">
        <f t="shared" si="3649"/>
        <v>0</v>
      </c>
      <c r="U672" s="5716">
        <f t="shared" si="3649"/>
        <v>0</v>
      </c>
      <c r="V672" s="5716">
        <f t="shared" si="3649"/>
        <v>0</v>
      </c>
      <c r="W672" s="5716">
        <f t="shared" si="3649"/>
        <v>0</v>
      </c>
      <c r="X672" s="5716">
        <f t="shared" si="3649"/>
        <v>0</v>
      </c>
      <c r="Y672" s="5716">
        <f t="shared" si="3649"/>
        <v>0</v>
      </c>
      <c r="Z672" s="5717">
        <f t="shared" si="3649"/>
        <v>780</v>
      </c>
      <c r="AA672" s="5718">
        <f t="shared" si="3649"/>
        <v>0</v>
      </c>
      <c r="AB672" s="5716">
        <f t="shared" si="3649"/>
        <v>0</v>
      </c>
      <c r="AC672" s="5716">
        <f t="shared" si="3649"/>
        <v>0</v>
      </c>
      <c r="AD672" s="5716">
        <f t="shared" si="3649"/>
        <v>0</v>
      </c>
      <c r="AE672" s="5716">
        <f t="shared" si="3649"/>
        <v>0</v>
      </c>
      <c r="AF672" s="5719">
        <f t="shared" si="3649"/>
        <v>0</v>
      </c>
      <c r="AG672" s="5716">
        <f t="shared" si="3649"/>
        <v>0</v>
      </c>
      <c r="AH672" s="5716">
        <f t="shared" si="3649"/>
        <v>0</v>
      </c>
      <c r="AI672" s="5716">
        <f t="shared" si="3649"/>
        <v>0</v>
      </c>
      <c r="AJ672" s="5716">
        <f t="shared" si="3649"/>
        <v>0</v>
      </c>
      <c r="AK672" s="5716">
        <f t="shared" si="3649"/>
        <v>0</v>
      </c>
      <c r="AL672" s="5716">
        <f t="shared" si="3649"/>
        <v>0</v>
      </c>
      <c r="AM672" s="5720">
        <f t="shared" si="3649"/>
        <v>0</v>
      </c>
      <c r="AN672" s="5716">
        <f t="shared" si="3649"/>
        <v>0</v>
      </c>
      <c r="AO672" s="5716">
        <f t="shared" si="3649"/>
        <v>0</v>
      </c>
      <c r="AP672" s="5716">
        <f t="shared" si="3649"/>
        <v>0</v>
      </c>
      <c r="AQ672" s="5721">
        <f t="shared" si="3649"/>
        <v>0</v>
      </c>
      <c r="AR672" s="5716">
        <f t="shared" si="3649"/>
        <v>0</v>
      </c>
      <c r="AS672" s="5716">
        <f t="shared" si="3649"/>
        <v>0</v>
      </c>
      <c r="AT672" s="5716">
        <f t="shared" si="3649"/>
        <v>0</v>
      </c>
      <c r="AU672" s="5716">
        <f t="shared" si="3649"/>
        <v>0</v>
      </c>
      <c r="AV672" s="5716">
        <f t="shared" si="3649"/>
        <v>0</v>
      </c>
      <c r="AW672" s="5716">
        <f t="shared" si="3649"/>
        <v>0</v>
      </c>
      <c r="AX672" s="5716">
        <f t="shared" si="3649"/>
        <v>0</v>
      </c>
      <c r="AY672" s="5722">
        <f t="shared" si="3649"/>
        <v>0</v>
      </c>
      <c r="AZ672" s="5716">
        <f t="shared" si="3649"/>
        <v>0</v>
      </c>
      <c r="BA672" s="5723">
        <f t="shared" si="3649"/>
        <v>-780</v>
      </c>
      <c r="BD672" s="1960"/>
      <c r="BF672" s="2552" t="s">
        <v>993</v>
      </c>
      <c r="BG672" s="5694">
        <f t="shared" si="3639"/>
        <v>0</v>
      </c>
      <c r="BH672" s="5695">
        <f t="shared" si="3633"/>
        <v>0</v>
      </c>
      <c r="BI672" s="5696">
        <f t="shared" si="3634"/>
        <v>0</v>
      </c>
      <c r="BJ672" s="5697">
        <f t="shared" si="3635"/>
        <v>0</v>
      </c>
      <c r="BK672" s="5698">
        <f t="shared" si="3636"/>
        <v>0</v>
      </c>
      <c r="BL672" s="5703">
        <f t="shared" ref="BL672:CA672" si="3650">EK515+EK530+EK545+EK560+EK575</f>
        <v>0</v>
      </c>
      <c r="BM672" s="5704">
        <f t="shared" si="3650"/>
        <v>0</v>
      </c>
      <c r="BN672" s="5704">
        <f t="shared" si="3650"/>
        <v>0</v>
      </c>
      <c r="BO672" s="5705">
        <f t="shared" si="3650"/>
        <v>0</v>
      </c>
      <c r="BP672" s="5703">
        <f t="shared" si="3650"/>
        <v>0</v>
      </c>
      <c r="BQ672" s="5704">
        <f t="shared" si="3650"/>
        <v>0</v>
      </c>
      <c r="BR672" s="5704">
        <f t="shared" si="3650"/>
        <v>0</v>
      </c>
      <c r="BS672" s="5705">
        <f t="shared" si="3650"/>
        <v>0</v>
      </c>
      <c r="BT672" s="5703">
        <f t="shared" si="3650"/>
        <v>0</v>
      </c>
      <c r="BU672" s="5704">
        <f t="shared" si="3650"/>
        <v>0</v>
      </c>
      <c r="BV672" s="5704">
        <f t="shared" si="3650"/>
        <v>0</v>
      </c>
      <c r="BW672" s="5705">
        <f t="shared" si="3650"/>
        <v>0</v>
      </c>
      <c r="BX672" s="5703">
        <f t="shared" si="3650"/>
        <v>0</v>
      </c>
      <c r="BY672" s="5704">
        <f t="shared" si="3650"/>
        <v>0</v>
      </c>
      <c r="BZ672" s="5704">
        <f t="shared" si="3650"/>
        <v>0</v>
      </c>
      <c r="CA672" s="5705">
        <f t="shared" si="3650"/>
        <v>0</v>
      </c>
      <c r="CF672" s="1960"/>
      <c r="DH672" s="1960"/>
    </row>
    <row r="673" spans="1:112" ht="48" hidden="1" customHeight="1" thickBot="1">
      <c r="A673" s="2529"/>
      <c r="B673" s="2530"/>
      <c r="C673" s="2530"/>
      <c r="D673" s="2530"/>
      <c r="E673" s="2530"/>
      <c r="F673" s="2530"/>
      <c r="G673" s="2530"/>
      <c r="H673" s="2530"/>
      <c r="I673" s="2530"/>
      <c r="J673" s="2530"/>
      <c r="K673" s="2530"/>
      <c r="L673" s="2531"/>
      <c r="M673" s="2532"/>
      <c r="N673" s="2533"/>
      <c r="O673" s="2533"/>
      <c r="P673" s="2533"/>
      <c r="Q673" s="2533"/>
      <c r="R673" s="2533"/>
      <c r="S673" s="2533"/>
      <c r="T673" s="2533"/>
      <c r="U673" s="2533"/>
      <c r="V673" s="2533"/>
      <c r="W673" s="2533"/>
      <c r="X673" s="2533"/>
      <c r="Y673" s="2533"/>
      <c r="Z673" s="2534"/>
      <c r="AA673" s="2535"/>
      <c r="AB673" s="2533"/>
      <c r="AC673" s="2533"/>
      <c r="AD673" s="2533"/>
      <c r="AE673" s="2533"/>
      <c r="AF673" s="2536"/>
      <c r="AG673" s="2533"/>
      <c r="AH673" s="2533"/>
      <c r="AI673" s="2533"/>
      <c r="AJ673" s="2533"/>
      <c r="AK673" s="2533"/>
      <c r="AL673" s="2533"/>
      <c r="AM673" s="2537"/>
      <c r="AN673" s="2533"/>
      <c r="AO673" s="2533"/>
      <c r="AP673" s="2533"/>
      <c r="AQ673" s="2538"/>
      <c r="AR673" s="2533"/>
      <c r="AS673" s="2533"/>
      <c r="AT673" s="2533"/>
      <c r="AU673" s="2533"/>
      <c r="AV673" s="2533"/>
      <c r="AW673" s="2533"/>
      <c r="AX673" s="2533"/>
      <c r="AY673" s="2539"/>
      <c r="AZ673" s="2533"/>
      <c r="BA673" s="2540"/>
      <c r="BD673" s="1960"/>
      <c r="BF673" s="2553"/>
      <c r="BG673" s="5694">
        <f t="shared" si="3639"/>
        <v>0</v>
      </c>
      <c r="BH673" s="5695">
        <f t="shared" si="3633"/>
        <v>0</v>
      </c>
      <c r="BI673" s="5696">
        <f t="shared" si="3634"/>
        <v>0</v>
      </c>
      <c r="BJ673" s="5697">
        <f t="shared" si="3635"/>
        <v>0</v>
      </c>
      <c r="BK673" s="5698">
        <f t="shared" si="3636"/>
        <v>0</v>
      </c>
      <c r="BL673" s="2548"/>
      <c r="BM673" s="2549"/>
      <c r="BN673" s="2549"/>
      <c r="BO673" s="2550"/>
      <c r="BP673" s="2548"/>
      <c r="BQ673" s="2549"/>
      <c r="BR673" s="2549"/>
      <c r="BS673" s="2550"/>
      <c r="BT673" s="2548"/>
      <c r="BU673" s="2549"/>
      <c r="BV673" s="2549"/>
      <c r="BW673" s="2550"/>
      <c r="BX673" s="2548"/>
      <c r="BY673" s="2549"/>
      <c r="BZ673" s="2549"/>
      <c r="CA673" s="2550"/>
      <c r="CF673" s="1960"/>
      <c r="DH673" s="1960"/>
    </row>
    <row r="674" spans="1:112" ht="48" customHeight="1" thickBot="1">
      <c r="A674" s="2541" t="s">
        <v>181</v>
      </c>
      <c r="B674" s="2542"/>
      <c r="C674" s="2542"/>
      <c r="D674" s="2542"/>
      <c r="E674" s="2542"/>
      <c r="F674" s="2542"/>
      <c r="G674" s="2542"/>
      <c r="H674" s="2542"/>
      <c r="I674" s="2542"/>
      <c r="J674" s="2542"/>
      <c r="K674" s="2542"/>
      <c r="L674" s="2543"/>
      <c r="M674" s="5725">
        <f>SUM(M665:M673)</f>
        <v>5928</v>
      </c>
      <c r="N674" s="5726">
        <f t="shared" ref="N674:BA674" si="3651">SUM(N665:N673)</f>
        <v>0</v>
      </c>
      <c r="O674" s="5726">
        <f t="shared" si="3651"/>
        <v>0</v>
      </c>
      <c r="P674" s="5726">
        <f t="shared" si="3651"/>
        <v>0</v>
      </c>
      <c r="Q674" s="5726">
        <f t="shared" si="3651"/>
        <v>0</v>
      </c>
      <c r="R674" s="5726">
        <f t="shared" si="3651"/>
        <v>0</v>
      </c>
      <c r="S674" s="5726">
        <f t="shared" si="3651"/>
        <v>0</v>
      </c>
      <c r="T674" s="5726">
        <f t="shared" si="3651"/>
        <v>0</v>
      </c>
      <c r="U674" s="5726">
        <f t="shared" si="3651"/>
        <v>0</v>
      </c>
      <c r="V674" s="5726">
        <f t="shared" si="3651"/>
        <v>0</v>
      </c>
      <c r="W674" s="5726">
        <f t="shared" si="3651"/>
        <v>0</v>
      </c>
      <c r="X674" s="5726">
        <f t="shared" si="3651"/>
        <v>0</v>
      </c>
      <c r="Y674" s="5726">
        <f t="shared" si="3651"/>
        <v>0</v>
      </c>
      <c r="Z674" s="5727">
        <f t="shared" si="3651"/>
        <v>5928</v>
      </c>
      <c r="AA674" s="5728">
        <f t="shared" si="3651"/>
        <v>0</v>
      </c>
      <c r="AB674" s="5726">
        <f t="shared" si="3651"/>
        <v>0</v>
      </c>
      <c r="AC674" s="5726">
        <f t="shared" si="3651"/>
        <v>0</v>
      </c>
      <c r="AD674" s="5726">
        <f t="shared" si="3651"/>
        <v>0</v>
      </c>
      <c r="AE674" s="5726">
        <f t="shared" si="3651"/>
        <v>0</v>
      </c>
      <c r="AF674" s="5729">
        <f t="shared" si="3651"/>
        <v>0</v>
      </c>
      <c r="AG674" s="5726">
        <f t="shared" si="3651"/>
        <v>0</v>
      </c>
      <c r="AH674" s="5726">
        <f t="shared" si="3651"/>
        <v>0</v>
      </c>
      <c r="AI674" s="5726">
        <f t="shared" si="3651"/>
        <v>0</v>
      </c>
      <c r="AJ674" s="5726">
        <f t="shared" si="3651"/>
        <v>0</v>
      </c>
      <c r="AK674" s="5726">
        <f t="shared" si="3651"/>
        <v>0</v>
      </c>
      <c r="AL674" s="5726">
        <f t="shared" si="3651"/>
        <v>0</v>
      </c>
      <c r="AM674" s="5730">
        <f t="shared" si="3651"/>
        <v>0</v>
      </c>
      <c r="AN674" s="5726">
        <f t="shared" si="3651"/>
        <v>0</v>
      </c>
      <c r="AO674" s="5726">
        <f t="shared" si="3651"/>
        <v>0</v>
      </c>
      <c r="AP674" s="5726">
        <f t="shared" si="3651"/>
        <v>0</v>
      </c>
      <c r="AQ674" s="5731">
        <f t="shared" si="3651"/>
        <v>0</v>
      </c>
      <c r="AR674" s="5726">
        <f t="shared" si="3651"/>
        <v>0</v>
      </c>
      <c r="AS674" s="5726">
        <f t="shared" si="3651"/>
        <v>0</v>
      </c>
      <c r="AT674" s="5726">
        <f t="shared" si="3651"/>
        <v>0</v>
      </c>
      <c r="AU674" s="5726">
        <f t="shared" si="3651"/>
        <v>0</v>
      </c>
      <c r="AV674" s="5726">
        <f t="shared" si="3651"/>
        <v>0</v>
      </c>
      <c r="AW674" s="5726">
        <f t="shared" si="3651"/>
        <v>0</v>
      </c>
      <c r="AX674" s="5726">
        <f t="shared" si="3651"/>
        <v>0</v>
      </c>
      <c r="AY674" s="5732">
        <f t="shared" si="3651"/>
        <v>0</v>
      </c>
      <c r="AZ674" s="5726">
        <f t="shared" si="3651"/>
        <v>0</v>
      </c>
      <c r="BA674" s="5733">
        <f t="shared" si="3651"/>
        <v>-5928</v>
      </c>
      <c r="BD674" s="1960"/>
      <c r="BG674" s="5734">
        <f>SUM(BG665:BG673)</f>
        <v>0</v>
      </c>
      <c r="BH674" s="5734">
        <f t="shared" ref="BH674:BK674" si="3652">SUM(BH665:BH673)</f>
        <v>0</v>
      </c>
      <c r="BI674" s="5734">
        <f t="shared" si="3652"/>
        <v>0</v>
      </c>
      <c r="BJ674" s="5734">
        <f t="shared" si="3652"/>
        <v>0</v>
      </c>
      <c r="BK674" s="5734">
        <f t="shared" si="3652"/>
        <v>0</v>
      </c>
      <c r="BL674" s="5734">
        <f>SUM(BL665:BL673)</f>
        <v>0</v>
      </c>
      <c r="BM674" s="5734">
        <f t="shared" ref="BM674:CA674" si="3653">SUM(BM665:BM673)</f>
        <v>0</v>
      </c>
      <c r="BN674" s="5734">
        <f t="shared" si="3653"/>
        <v>0</v>
      </c>
      <c r="BO674" s="5734">
        <f t="shared" si="3653"/>
        <v>0</v>
      </c>
      <c r="BP674" s="5734">
        <f t="shared" si="3653"/>
        <v>0</v>
      </c>
      <c r="BQ674" s="5734">
        <f t="shared" si="3653"/>
        <v>0</v>
      </c>
      <c r="BR674" s="5734">
        <f t="shared" si="3653"/>
        <v>0</v>
      </c>
      <c r="BS674" s="5734">
        <f t="shared" si="3653"/>
        <v>0</v>
      </c>
      <c r="BT674" s="5734">
        <f t="shared" si="3653"/>
        <v>0</v>
      </c>
      <c r="BU674" s="5734">
        <f t="shared" si="3653"/>
        <v>0</v>
      </c>
      <c r="BV674" s="5734">
        <f t="shared" si="3653"/>
        <v>0</v>
      </c>
      <c r="BW674" s="5734">
        <f t="shared" si="3653"/>
        <v>0</v>
      </c>
      <c r="BX674" s="5734">
        <f t="shared" si="3653"/>
        <v>0</v>
      </c>
      <c r="BY674" s="5734">
        <f t="shared" si="3653"/>
        <v>0</v>
      </c>
      <c r="BZ674" s="5734">
        <f t="shared" si="3653"/>
        <v>0</v>
      </c>
      <c r="CA674" s="5734">
        <f t="shared" si="3653"/>
        <v>0</v>
      </c>
      <c r="CD674" s="2525"/>
      <c r="CF674" s="1960"/>
      <c r="DH674" s="1960"/>
    </row>
    <row r="675" spans="1:112" ht="48" customHeight="1">
      <c r="A675" s="2544"/>
      <c r="B675" s="2544"/>
      <c r="C675" s="2544"/>
      <c r="D675" s="2544"/>
      <c r="E675" s="2544"/>
      <c r="F675" s="2544"/>
      <c r="G675" s="2544"/>
      <c r="H675" s="2544"/>
      <c r="I675" s="2544"/>
      <c r="J675" s="2544"/>
      <c r="K675" s="2544"/>
      <c r="L675" s="2545"/>
      <c r="CF675" s="1960"/>
    </row>
    <row r="676" spans="1:112" ht="48" customHeight="1">
      <c r="CF676" s="1960"/>
    </row>
    <row r="677" spans="1:112" ht="48" customHeight="1" thickBot="1">
      <c r="M677" s="6400" t="s">
        <v>1368</v>
      </c>
      <c r="N677" s="6400"/>
      <c r="O677" s="6400"/>
      <c r="P677" s="6400"/>
      <c r="Q677" s="6400"/>
      <c r="R677" s="6400"/>
      <c r="S677" s="6400"/>
      <c r="T677" s="6400"/>
      <c r="U677" s="6400"/>
      <c r="V677" s="6400"/>
      <c r="W677" s="6400"/>
      <c r="X677" s="6400"/>
      <c r="Y677" s="6400"/>
      <c r="Z677" s="6400"/>
      <c r="AA677" s="6400"/>
      <c r="AB677" s="6400"/>
      <c r="AC677" s="6400"/>
      <c r="AD677" s="6400"/>
      <c r="AE677" s="6400"/>
      <c r="AF677" s="6400"/>
      <c r="AG677" s="6400"/>
      <c r="AH677" s="6400"/>
      <c r="AI677" s="6400"/>
      <c r="AJ677" s="6400"/>
      <c r="AK677" s="6400"/>
      <c r="AL677" s="6400"/>
      <c r="AM677" s="6400"/>
      <c r="AN677" s="6400"/>
      <c r="AO677" s="6400"/>
      <c r="AP677" s="6400"/>
      <c r="AQ677" s="6400"/>
      <c r="AR677" s="6400"/>
      <c r="AS677" s="6400"/>
      <c r="AT677" s="6400"/>
      <c r="AU677" s="6400"/>
      <c r="AV677" s="6400"/>
      <c r="AW677" s="6400"/>
      <c r="AX677" s="6400"/>
      <c r="AY677" s="6400"/>
      <c r="AZ677" s="6400"/>
    </row>
    <row r="678" spans="1:112" ht="48" customHeight="1" thickBot="1">
      <c r="A678" s="6375"/>
      <c r="B678" s="6376"/>
      <c r="C678" s="6376"/>
      <c r="D678" s="6376"/>
      <c r="E678" s="6376"/>
      <c r="F678" s="6376"/>
      <c r="G678" s="6376"/>
      <c r="H678" s="6376"/>
      <c r="I678" s="6376"/>
      <c r="J678" s="6376"/>
      <c r="K678" s="6377"/>
      <c r="L678" s="5677" t="str">
        <f>الاعدادات!$D$6</f>
        <v>2022 وما قبلها</v>
      </c>
      <c r="M678" s="5706">
        <f>M7+M22+M37+M52+M67+M82+M97+M112+M127+M142+M157+M172+M187+M202+M217+M232+M247+M262+M277+M292+M307+M322+M337+M352+M367+M382+M397+M412+M427+M442+M457+M472+M487+M502+M517+M532+M547+M562</f>
        <v>0</v>
      </c>
      <c r="N678" s="5707">
        <f t="shared" ref="N678:BA678" si="3654">N7+N22+N37+N52+N67+N82+N97+N112+N127+N142+N157+N172+N187+N202+N217+N232+N247+N262+N277+N292+N307+N322+N337+N352+N367+N382+N397+N412+N427+N442+N457+N472+N487+N502+N517+N532+N547+N562</f>
        <v>0</v>
      </c>
      <c r="O678" s="5707">
        <f t="shared" si="3654"/>
        <v>0</v>
      </c>
      <c r="P678" s="5707">
        <f t="shared" si="3654"/>
        <v>0</v>
      </c>
      <c r="Q678" s="5707">
        <f t="shared" si="3654"/>
        <v>0</v>
      </c>
      <c r="R678" s="5707">
        <f t="shared" si="3654"/>
        <v>0</v>
      </c>
      <c r="S678" s="5707">
        <f t="shared" si="3654"/>
        <v>0</v>
      </c>
      <c r="T678" s="5707">
        <f t="shared" si="3654"/>
        <v>0</v>
      </c>
      <c r="U678" s="5707">
        <f t="shared" si="3654"/>
        <v>0</v>
      </c>
      <c r="V678" s="5707">
        <f t="shared" si="3654"/>
        <v>0</v>
      </c>
      <c r="W678" s="5707">
        <f t="shared" si="3654"/>
        <v>0</v>
      </c>
      <c r="X678" s="5707">
        <f t="shared" si="3654"/>
        <v>0</v>
      </c>
      <c r="Y678" s="5707">
        <f t="shared" si="3654"/>
        <v>0</v>
      </c>
      <c r="Z678" s="5708">
        <f t="shared" si="3654"/>
        <v>0</v>
      </c>
      <c r="AA678" s="5709">
        <f t="shared" si="3654"/>
        <v>0</v>
      </c>
      <c r="AB678" s="5707">
        <f t="shared" si="3654"/>
        <v>0</v>
      </c>
      <c r="AC678" s="5707">
        <f t="shared" si="3654"/>
        <v>0</v>
      </c>
      <c r="AD678" s="5707">
        <f t="shared" si="3654"/>
        <v>0</v>
      </c>
      <c r="AE678" s="5707">
        <f t="shared" si="3654"/>
        <v>0</v>
      </c>
      <c r="AF678" s="5710">
        <f t="shared" si="3654"/>
        <v>0</v>
      </c>
      <c r="AG678" s="5707">
        <f t="shared" si="3654"/>
        <v>0</v>
      </c>
      <c r="AH678" s="5707">
        <f t="shared" si="3654"/>
        <v>0</v>
      </c>
      <c r="AI678" s="5707">
        <f t="shared" si="3654"/>
        <v>0</v>
      </c>
      <c r="AJ678" s="5707">
        <f t="shared" si="3654"/>
        <v>0</v>
      </c>
      <c r="AK678" s="5707">
        <f t="shared" si="3654"/>
        <v>0</v>
      </c>
      <c r="AL678" s="5707">
        <f t="shared" si="3654"/>
        <v>0</v>
      </c>
      <c r="AM678" s="5711">
        <f t="shared" si="3654"/>
        <v>0</v>
      </c>
      <c r="AN678" s="5707">
        <f t="shared" si="3654"/>
        <v>0</v>
      </c>
      <c r="AO678" s="5707">
        <f t="shared" si="3654"/>
        <v>0</v>
      </c>
      <c r="AP678" s="5707">
        <f t="shared" si="3654"/>
        <v>0</v>
      </c>
      <c r="AQ678" s="5712">
        <f t="shared" si="3654"/>
        <v>0</v>
      </c>
      <c r="AR678" s="5707">
        <f t="shared" si="3654"/>
        <v>0</v>
      </c>
      <c r="AS678" s="5707">
        <f t="shared" si="3654"/>
        <v>0</v>
      </c>
      <c r="AT678" s="5707">
        <f t="shared" si="3654"/>
        <v>0</v>
      </c>
      <c r="AU678" s="5707">
        <f t="shared" si="3654"/>
        <v>0</v>
      </c>
      <c r="AV678" s="5707">
        <f t="shared" si="3654"/>
        <v>0</v>
      </c>
      <c r="AW678" s="5707">
        <f t="shared" si="3654"/>
        <v>0</v>
      </c>
      <c r="AX678" s="5707">
        <f t="shared" si="3654"/>
        <v>0</v>
      </c>
      <c r="AY678" s="5713">
        <f t="shared" si="3654"/>
        <v>0</v>
      </c>
      <c r="AZ678" s="5707">
        <f t="shared" si="3654"/>
        <v>0</v>
      </c>
      <c r="BA678" s="5714">
        <f t="shared" si="3654"/>
        <v>0</v>
      </c>
    </row>
    <row r="679" spans="1:112" ht="48" customHeight="1" thickBot="1">
      <c r="A679" s="6378"/>
      <c r="B679" s="6379"/>
      <c r="C679" s="6379"/>
      <c r="D679" s="6379"/>
      <c r="E679" s="6379"/>
      <c r="F679" s="6379"/>
      <c r="G679" s="6379"/>
      <c r="H679" s="6379"/>
      <c r="I679" s="6379"/>
      <c r="J679" s="6379"/>
      <c r="K679" s="6380"/>
      <c r="L679" s="5675">
        <f>الاعدادات!$D$7</f>
        <v>2023</v>
      </c>
      <c r="M679" s="5715">
        <f t="shared" ref="M679:BA679" si="3655">M8+M23+M38+M53+M68+M83+M98+M113+M128+M143+M158+M173+M188+M203+M218+M233+M248+M263+M278+M293+M308+M323+M338+M353+M368+M383+M398+M413+M428+M443+M458+M473+M488+M503+M518+M533+M548+M563</f>
        <v>380</v>
      </c>
      <c r="N679" s="5716">
        <f t="shared" si="3655"/>
        <v>0</v>
      </c>
      <c r="O679" s="5716">
        <f t="shared" si="3655"/>
        <v>0</v>
      </c>
      <c r="P679" s="5716">
        <f t="shared" si="3655"/>
        <v>0</v>
      </c>
      <c r="Q679" s="5716">
        <f t="shared" si="3655"/>
        <v>0</v>
      </c>
      <c r="R679" s="5716">
        <f t="shared" si="3655"/>
        <v>0</v>
      </c>
      <c r="S679" s="5716">
        <f t="shared" si="3655"/>
        <v>0</v>
      </c>
      <c r="T679" s="5716">
        <f t="shared" si="3655"/>
        <v>0</v>
      </c>
      <c r="U679" s="5716">
        <f t="shared" si="3655"/>
        <v>0</v>
      </c>
      <c r="V679" s="5716">
        <f t="shared" si="3655"/>
        <v>0</v>
      </c>
      <c r="W679" s="5716">
        <f t="shared" si="3655"/>
        <v>0</v>
      </c>
      <c r="X679" s="5716">
        <f t="shared" si="3655"/>
        <v>0</v>
      </c>
      <c r="Y679" s="5716">
        <f t="shared" si="3655"/>
        <v>0</v>
      </c>
      <c r="Z679" s="5717">
        <f t="shared" si="3655"/>
        <v>380</v>
      </c>
      <c r="AA679" s="5718">
        <f t="shared" si="3655"/>
        <v>0</v>
      </c>
      <c r="AB679" s="5716">
        <f t="shared" si="3655"/>
        <v>0</v>
      </c>
      <c r="AC679" s="5716">
        <f t="shared" si="3655"/>
        <v>0</v>
      </c>
      <c r="AD679" s="5716">
        <f t="shared" si="3655"/>
        <v>0</v>
      </c>
      <c r="AE679" s="5716">
        <f t="shared" si="3655"/>
        <v>0</v>
      </c>
      <c r="AF679" s="5719">
        <f t="shared" si="3655"/>
        <v>0</v>
      </c>
      <c r="AG679" s="5716">
        <f t="shared" si="3655"/>
        <v>0</v>
      </c>
      <c r="AH679" s="5716">
        <f t="shared" si="3655"/>
        <v>0</v>
      </c>
      <c r="AI679" s="5716">
        <f t="shared" si="3655"/>
        <v>0</v>
      </c>
      <c r="AJ679" s="5716">
        <f t="shared" si="3655"/>
        <v>0</v>
      </c>
      <c r="AK679" s="5716">
        <f t="shared" si="3655"/>
        <v>0</v>
      </c>
      <c r="AL679" s="5716">
        <f t="shared" si="3655"/>
        <v>0</v>
      </c>
      <c r="AM679" s="5720">
        <f t="shared" si="3655"/>
        <v>0</v>
      </c>
      <c r="AN679" s="5716">
        <f t="shared" si="3655"/>
        <v>0</v>
      </c>
      <c r="AO679" s="5716">
        <f t="shared" si="3655"/>
        <v>0</v>
      </c>
      <c r="AP679" s="5716">
        <f t="shared" si="3655"/>
        <v>0</v>
      </c>
      <c r="AQ679" s="5721">
        <f t="shared" si="3655"/>
        <v>0</v>
      </c>
      <c r="AR679" s="5716">
        <f t="shared" si="3655"/>
        <v>0</v>
      </c>
      <c r="AS679" s="5716">
        <f t="shared" si="3655"/>
        <v>0</v>
      </c>
      <c r="AT679" s="5716">
        <f t="shared" si="3655"/>
        <v>0</v>
      </c>
      <c r="AU679" s="5716">
        <f t="shared" si="3655"/>
        <v>0</v>
      </c>
      <c r="AV679" s="5716">
        <f t="shared" si="3655"/>
        <v>0</v>
      </c>
      <c r="AW679" s="5716">
        <f t="shared" si="3655"/>
        <v>0</v>
      </c>
      <c r="AX679" s="5716">
        <f t="shared" si="3655"/>
        <v>0</v>
      </c>
      <c r="AY679" s="5722">
        <f t="shared" si="3655"/>
        <v>0</v>
      </c>
      <c r="AZ679" s="5716">
        <f t="shared" si="3655"/>
        <v>0</v>
      </c>
      <c r="BA679" s="5723">
        <f t="shared" si="3655"/>
        <v>-380</v>
      </c>
    </row>
    <row r="680" spans="1:112" ht="48" customHeight="1" thickBot="1">
      <c r="A680" s="6378"/>
      <c r="B680" s="6379"/>
      <c r="C680" s="6379"/>
      <c r="D680" s="6379"/>
      <c r="E680" s="6379"/>
      <c r="F680" s="6379"/>
      <c r="G680" s="6379"/>
      <c r="H680" s="6379"/>
      <c r="I680" s="6379"/>
      <c r="J680" s="6379"/>
      <c r="K680" s="6380"/>
      <c r="L680" s="5675">
        <f>الاعدادات!$D$8</f>
        <v>2024</v>
      </c>
      <c r="M680" s="5715">
        <f t="shared" ref="M680:BA680" si="3656">M9+M24+M39+M54+M69+M84+M99+M114+M129+M144+M159+M174+M189+M204+M219+M234+M249+M264+M279+M294+M309+M324+M339+M354+M369+M384+M399+M414+M429+M444+M459+M474+M489+M504+M519+M534+M549+M564</f>
        <v>1254</v>
      </c>
      <c r="N680" s="5716">
        <f t="shared" si="3656"/>
        <v>0</v>
      </c>
      <c r="O680" s="5716">
        <f t="shared" si="3656"/>
        <v>0</v>
      </c>
      <c r="P680" s="5716">
        <f t="shared" si="3656"/>
        <v>0</v>
      </c>
      <c r="Q680" s="5716" t="e">
        <f>Q9+Q24+Q39+Q54+Q69+Q84+Q99+Q114+Q129+Q144+Q159+#REF!+Q189+Q204+Q219+Q234+Q249+Q264+Q279+Q294+Q309+Q324+Q339+Q354+Q369+Q384+Q399+Q414+Q429+Q444+Q459+Q474+Q489+Q504+Q519+Q534+Q549+Q564</f>
        <v>#REF!</v>
      </c>
      <c r="R680" s="5716">
        <f>R9+R24+R39+R54+R69+R84+R99+R114+R129+R144+R159+Q174+R189+R204+R219+R234+R249+R264+R279+R294+R309+R324+R339+R354+R369+R384+R399+R414+R429+R444+R459+R474+R489+R504+R519+R534+R549+R564</f>
        <v>0</v>
      </c>
      <c r="S680" s="5716">
        <f t="shared" si="3656"/>
        <v>0</v>
      </c>
      <c r="T680" s="5716">
        <f t="shared" si="3656"/>
        <v>0</v>
      </c>
      <c r="U680" s="5716">
        <f t="shared" si="3656"/>
        <v>0</v>
      </c>
      <c r="V680" s="5716">
        <f t="shared" si="3656"/>
        <v>0</v>
      </c>
      <c r="W680" s="5716">
        <f t="shared" si="3656"/>
        <v>0</v>
      </c>
      <c r="X680" s="5716">
        <f t="shared" si="3656"/>
        <v>0</v>
      </c>
      <c r="Y680" s="5716">
        <f t="shared" si="3656"/>
        <v>0</v>
      </c>
      <c r="Z680" s="5717">
        <f t="shared" si="3656"/>
        <v>1254</v>
      </c>
      <c r="AA680" s="5718">
        <f t="shared" si="3656"/>
        <v>0</v>
      </c>
      <c r="AB680" s="5716">
        <f t="shared" si="3656"/>
        <v>0</v>
      </c>
      <c r="AC680" s="5716">
        <f t="shared" si="3656"/>
        <v>0</v>
      </c>
      <c r="AD680" s="5716">
        <f t="shared" si="3656"/>
        <v>0</v>
      </c>
      <c r="AE680" s="5716">
        <f t="shared" si="3656"/>
        <v>0</v>
      </c>
      <c r="AF680" s="5719">
        <f t="shared" si="3656"/>
        <v>0</v>
      </c>
      <c r="AG680" s="5716">
        <f t="shared" si="3656"/>
        <v>0</v>
      </c>
      <c r="AH680" s="5716">
        <f t="shared" si="3656"/>
        <v>0</v>
      </c>
      <c r="AI680" s="5716">
        <f t="shared" si="3656"/>
        <v>0</v>
      </c>
      <c r="AJ680" s="5716">
        <f t="shared" si="3656"/>
        <v>0</v>
      </c>
      <c r="AK680" s="5716">
        <f t="shared" si="3656"/>
        <v>0</v>
      </c>
      <c r="AL680" s="5716">
        <f t="shared" si="3656"/>
        <v>0</v>
      </c>
      <c r="AM680" s="5720">
        <f t="shared" si="3656"/>
        <v>0</v>
      </c>
      <c r="AN680" s="5716">
        <f t="shared" si="3656"/>
        <v>0</v>
      </c>
      <c r="AO680" s="5716">
        <f t="shared" si="3656"/>
        <v>0</v>
      </c>
      <c r="AP680" s="5716">
        <f t="shared" si="3656"/>
        <v>0</v>
      </c>
      <c r="AQ680" s="5721">
        <f t="shared" si="3656"/>
        <v>0</v>
      </c>
      <c r="AR680" s="5716">
        <f t="shared" si="3656"/>
        <v>0</v>
      </c>
      <c r="AS680" s="5716">
        <f t="shared" si="3656"/>
        <v>0</v>
      </c>
      <c r="AT680" s="5716">
        <f>AT9+AT24+AT39+AT54+AT69+AT84+AT99+AT114+AT129+AT144+AT159+AT174+AT189+AT204+AT219+AT234+AT249+AT264+AT279+AT294+AT309+AT324+AT339+AT354+AT369+AT384+AT399+AT414+AT429+AT444+AT459+AT474+AT489+AT504+AT519+AT534+AT549+AT564</f>
        <v>0</v>
      </c>
      <c r="AU680" s="5716">
        <f t="shared" si="3656"/>
        <v>0</v>
      </c>
      <c r="AV680" s="5716">
        <f t="shared" si="3656"/>
        <v>0</v>
      </c>
      <c r="AW680" s="5716">
        <f t="shared" si="3656"/>
        <v>0</v>
      </c>
      <c r="AX680" s="5716">
        <f>AX9+AX24+AX39+AX54+AX69+AX84+AX99+AX114+AX129+AX144+AX159+AX174+AX189+AX204+AX219+AX234+AX249+AX264+AX279+AX294+AX309+AX324+AX339+AX354+AX369+AX384+AX399+AX414+AX429+AX444+AX459+AX474+AX489+AX504+AX519+AX534+AX549+AX564</f>
        <v>0</v>
      </c>
      <c r="AY680" s="5722">
        <f t="shared" si="3656"/>
        <v>0</v>
      </c>
      <c r="AZ680" s="5716">
        <f t="shared" si="3656"/>
        <v>0</v>
      </c>
      <c r="BA680" s="5723">
        <f t="shared" si="3656"/>
        <v>-1254</v>
      </c>
    </row>
    <row r="681" spans="1:112" ht="48" customHeight="1" thickBot="1">
      <c r="A681" s="6378"/>
      <c r="B681" s="6379"/>
      <c r="C681" s="6379"/>
      <c r="D681" s="6379"/>
      <c r="E681" s="6379"/>
      <c r="F681" s="6379"/>
      <c r="G681" s="6379"/>
      <c r="H681" s="6379"/>
      <c r="I681" s="6379"/>
      <c r="J681" s="6379"/>
      <c r="K681" s="6380"/>
      <c r="L681" s="5675">
        <f>الاعدادات!$D$9</f>
        <v>2025</v>
      </c>
      <c r="M681" s="5715">
        <f t="shared" ref="M681:BA681" si="3657">M10+M25+M40+M55+M70+M85+M100+M115+M130+M145+M160+M175+M190+M205+M220+M235+M250+M265+M280+M295+M310+M325+M340+M355+M370+M385+M400+M415+M430+M445+M460+M475+M490+M505+M520+M535+M550+M565</f>
        <v>1824</v>
      </c>
      <c r="N681" s="5716">
        <f t="shared" si="3657"/>
        <v>0</v>
      </c>
      <c r="O681" s="5716">
        <f t="shared" si="3657"/>
        <v>0</v>
      </c>
      <c r="P681" s="5716">
        <f t="shared" si="3657"/>
        <v>0</v>
      </c>
      <c r="Q681" s="5716">
        <f t="shared" si="3657"/>
        <v>0</v>
      </c>
      <c r="R681" s="5716">
        <f t="shared" si="3657"/>
        <v>0</v>
      </c>
      <c r="S681" s="5716">
        <f t="shared" si="3657"/>
        <v>0</v>
      </c>
      <c r="T681" s="5716">
        <f t="shared" si="3657"/>
        <v>0</v>
      </c>
      <c r="U681" s="5716">
        <f t="shared" si="3657"/>
        <v>0</v>
      </c>
      <c r="V681" s="5716">
        <f t="shared" si="3657"/>
        <v>0</v>
      </c>
      <c r="W681" s="5716">
        <f t="shared" si="3657"/>
        <v>0</v>
      </c>
      <c r="X681" s="5716">
        <f t="shared" si="3657"/>
        <v>0</v>
      </c>
      <c r="Y681" s="5716">
        <f t="shared" si="3657"/>
        <v>0</v>
      </c>
      <c r="Z681" s="5717">
        <f t="shared" si="3657"/>
        <v>1824</v>
      </c>
      <c r="AA681" s="5718">
        <f t="shared" si="3657"/>
        <v>0</v>
      </c>
      <c r="AB681" s="5716">
        <f t="shared" si="3657"/>
        <v>0</v>
      </c>
      <c r="AC681" s="5716">
        <f t="shared" si="3657"/>
        <v>0</v>
      </c>
      <c r="AD681" s="5716">
        <f t="shared" si="3657"/>
        <v>0</v>
      </c>
      <c r="AE681" s="5716">
        <f t="shared" si="3657"/>
        <v>0</v>
      </c>
      <c r="AF681" s="5719">
        <f t="shared" si="3657"/>
        <v>0</v>
      </c>
      <c r="AG681" s="5716">
        <f t="shared" si="3657"/>
        <v>0</v>
      </c>
      <c r="AH681" s="5716">
        <f t="shared" si="3657"/>
        <v>0</v>
      </c>
      <c r="AI681" s="5716">
        <f t="shared" si="3657"/>
        <v>0</v>
      </c>
      <c r="AJ681" s="5716">
        <f t="shared" si="3657"/>
        <v>0</v>
      </c>
      <c r="AK681" s="5716">
        <f t="shared" si="3657"/>
        <v>0</v>
      </c>
      <c r="AL681" s="5716">
        <f t="shared" si="3657"/>
        <v>0</v>
      </c>
      <c r="AM681" s="5720">
        <f t="shared" si="3657"/>
        <v>0</v>
      </c>
      <c r="AN681" s="5716">
        <f t="shared" si="3657"/>
        <v>0</v>
      </c>
      <c r="AO681" s="5716">
        <f t="shared" si="3657"/>
        <v>0</v>
      </c>
      <c r="AP681" s="5716">
        <f t="shared" si="3657"/>
        <v>0</v>
      </c>
      <c r="AQ681" s="5721">
        <f t="shared" si="3657"/>
        <v>0</v>
      </c>
      <c r="AR681" s="5716">
        <f t="shared" si="3657"/>
        <v>0</v>
      </c>
      <c r="AS681" s="5716">
        <f t="shared" si="3657"/>
        <v>0</v>
      </c>
      <c r="AT681" s="5716">
        <f>AT10+AT25+AT40+AT55+AT70+AT85+AT100+AT115+AT130+AT145+AT160+AT175+AT190+AT205+AT220+AT235+AT250+AT265+AT280+AT295+AT310+AT325+AT340+AT355+AT370+AT385+AT400+AT415+AT430+AT445+AT460+AT475+AT490+AT505+AT520+AT535+AT550+AT565</f>
        <v>0</v>
      </c>
      <c r="AU681" s="5716">
        <f t="shared" si="3657"/>
        <v>0</v>
      </c>
      <c r="AV681" s="5716">
        <f t="shared" si="3657"/>
        <v>0</v>
      </c>
      <c r="AW681" s="5716">
        <f t="shared" si="3657"/>
        <v>0</v>
      </c>
      <c r="AX681" s="5716">
        <f>AX10+AX25+AX40+AX55+AX70+AX85+AX100+AX115+AX130+AX145+AX160+AX175+AX190+AX205+AX220+AX235+AX250+AX265+AX280+AX295+AX310+AX325+AX340+AX355+AX370+AX385+AX400+AX415+AX430+AX445+AX460+AX475+AX490+AX505+AX520+AX535+AX550+AX565</f>
        <v>0</v>
      </c>
      <c r="AY681" s="5722">
        <f t="shared" si="3657"/>
        <v>0</v>
      </c>
      <c r="AZ681" s="5716">
        <f t="shared" si="3657"/>
        <v>0</v>
      </c>
      <c r="BA681" s="5723">
        <f t="shared" si="3657"/>
        <v>-1824</v>
      </c>
    </row>
    <row r="682" spans="1:112" ht="48" customHeight="1" thickBot="1">
      <c r="A682" s="6378"/>
      <c r="B682" s="6379"/>
      <c r="C682" s="6379"/>
      <c r="D682" s="6379"/>
      <c r="E682" s="6379"/>
      <c r="F682" s="6379"/>
      <c r="G682" s="6379"/>
      <c r="H682" s="6379"/>
      <c r="I682" s="6379"/>
      <c r="J682" s="6379"/>
      <c r="K682" s="6380"/>
      <c r="L682" s="5675">
        <f>الاعدادات!$D$10</f>
        <v>2026</v>
      </c>
      <c r="M682" s="5715">
        <f t="shared" ref="M682:BA682" si="3658">M11+M26+M41+M56+M71+M86+M101+M116+M131+M146+M161+M176+M191+M206+M221+M236+M251+M266+M281+M296+M311+M326+M341+M356+M371+M386+M401+M416+M431+M446+M461+M476+M491+M506+M521+M536+M551+M566</f>
        <v>2470</v>
      </c>
      <c r="N682" s="5716">
        <f t="shared" si="3658"/>
        <v>0</v>
      </c>
      <c r="O682" s="5716">
        <f t="shared" si="3658"/>
        <v>0</v>
      </c>
      <c r="P682" s="5716">
        <f t="shared" si="3658"/>
        <v>0</v>
      </c>
      <c r="Q682" s="5716">
        <f t="shared" si="3658"/>
        <v>0</v>
      </c>
      <c r="R682" s="5716">
        <f t="shared" si="3658"/>
        <v>0</v>
      </c>
      <c r="S682" s="5716">
        <f t="shared" si="3658"/>
        <v>0</v>
      </c>
      <c r="T682" s="5716">
        <f t="shared" si="3658"/>
        <v>0</v>
      </c>
      <c r="U682" s="5716">
        <f t="shared" si="3658"/>
        <v>0</v>
      </c>
      <c r="V682" s="5716">
        <f t="shared" si="3658"/>
        <v>0</v>
      </c>
      <c r="W682" s="5716">
        <f t="shared" si="3658"/>
        <v>0</v>
      </c>
      <c r="X682" s="5716">
        <f t="shared" si="3658"/>
        <v>0</v>
      </c>
      <c r="Y682" s="5716">
        <f t="shared" si="3658"/>
        <v>0</v>
      </c>
      <c r="Z682" s="5717">
        <f t="shared" si="3658"/>
        <v>2470</v>
      </c>
      <c r="AA682" s="5718">
        <f t="shared" si="3658"/>
        <v>0</v>
      </c>
      <c r="AB682" s="5716">
        <f t="shared" si="3658"/>
        <v>0</v>
      </c>
      <c r="AC682" s="5716">
        <f t="shared" si="3658"/>
        <v>0</v>
      </c>
      <c r="AD682" s="5716">
        <f t="shared" si="3658"/>
        <v>0</v>
      </c>
      <c r="AE682" s="5716">
        <f t="shared" si="3658"/>
        <v>0</v>
      </c>
      <c r="AF682" s="5719">
        <f t="shared" si="3658"/>
        <v>0</v>
      </c>
      <c r="AG682" s="5716">
        <f t="shared" si="3658"/>
        <v>0</v>
      </c>
      <c r="AH682" s="5716">
        <f t="shared" si="3658"/>
        <v>0</v>
      </c>
      <c r="AI682" s="5716">
        <f t="shared" si="3658"/>
        <v>0</v>
      </c>
      <c r="AJ682" s="5716">
        <f t="shared" si="3658"/>
        <v>0</v>
      </c>
      <c r="AK682" s="5716">
        <f t="shared" si="3658"/>
        <v>0</v>
      </c>
      <c r="AL682" s="5716">
        <f t="shared" si="3658"/>
        <v>0</v>
      </c>
      <c r="AM682" s="5720">
        <f t="shared" si="3658"/>
        <v>0</v>
      </c>
      <c r="AN682" s="5716">
        <f t="shared" si="3658"/>
        <v>0</v>
      </c>
      <c r="AO682" s="5716">
        <f t="shared" si="3658"/>
        <v>0</v>
      </c>
      <c r="AP682" s="5716">
        <f t="shared" si="3658"/>
        <v>0</v>
      </c>
      <c r="AQ682" s="5721">
        <f t="shared" si="3658"/>
        <v>0</v>
      </c>
      <c r="AR682" s="5716">
        <f t="shared" si="3658"/>
        <v>0</v>
      </c>
      <c r="AS682" s="5716">
        <f t="shared" si="3658"/>
        <v>0</v>
      </c>
      <c r="AT682" s="5716">
        <f>AT11+AT26+AT41+AT56+AT71+AT86+AT101+AT116+AT131+AT146+AT161+AT176+AT191+AT206+AT221+AT236+AT251+AT266+AT281+AT296+AT311+AT326+AT341+AT356+AT371+AT386+AT401+AT416+AT431+AT446+AT461+AT476+AT491+AT506+AT521+AT536+AT551+AT566</f>
        <v>0</v>
      </c>
      <c r="AU682" s="5716">
        <f t="shared" si="3658"/>
        <v>0</v>
      </c>
      <c r="AV682" s="5716">
        <f t="shared" si="3658"/>
        <v>0</v>
      </c>
      <c r="AW682" s="5716">
        <f t="shared" si="3658"/>
        <v>0</v>
      </c>
      <c r="AX682" s="5716">
        <f>AX11+AX26+AX41+AX56+AX71+AX86+AX101+AX116+AX131+AX146+AX161+AX176+AX191+AX206+AX221+AX236+AX251+AX266+AX281+AX296+AX311+AX326+AX341+AX356+AX371+AX386+AX401+AX416+AX431+AX446+AX461+AX476+AX491+AX506+AX521+AX536+AX551+AX566</f>
        <v>0</v>
      </c>
      <c r="AY682" s="5722">
        <f t="shared" si="3658"/>
        <v>0</v>
      </c>
      <c r="AZ682" s="5716">
        <f t="shared" si="3658"/>
        <v>0</v>
      </c>
      <c r="BA682" s="5723">
        <f t="shared" si="3658"/>
        <v>-2470</v>
      </c>
    </row>
    <row r="683" spans="1:112" ht="48" customHeight="1" thickBot="1">
      <c r="A683" s="6381"/>
      <c r="B683" s="6382"/>
      <c r="C683" s="6382"/>
      <c r="D683" s="6382"/>
      <c r="E683" s="6382"/>
      <c r="F683" s="6382"/>
      <c r="G683" s="6382"/>
      <c r="H683" s="6382"/>
      <c r="I683" s="6382"/>
      <c r="J683" s="6382"/>
      <c r="K683" s="6383"/>
      <c r="L683" s="2556" t="s">
        <v>181</v>
      </c>
      <c r="M683" s="5715">
        <f>SUM(M678:M682)</f>
        <v>5928</v>
      </c>
      <c r="N683" s="5716">
        <f t="shared" ref="N683:BA683" si="3659">SUM(N678:N682)</f>
        <v>0</v>
      </c>
      <c r="O683" s="5716">
        <f t="shared" si="3659"/>
        <v>0</v>
      </c>
      <c r="P683" s="5716">
        <f t="shared" si="3659"/>
        <v>0</v>
      </c>
      <c r="Q683" s="5716" t="e">
        <f t="shared" si="3659"/>
        <v>#REF!</v>
      </c>
      <c r="R683" s="5716">
        <f t="shared" si="3659"/>
        <v>0</v>
      </c>
      <c r="S683" s="5716">
        <f t="shared" si="3659"/>
        <v>0</v>
      </c>
      <c r="T683" s="5716">
        <f t="shared" si="3659"/>
        <v>0</v>
      </c>
      <c r="U683" s="5716">
        <f t="shared" si="3659"/>
        <v>0</v>
      </c>
      <c r="V683" s="5716">
        <f t="shared" si="3659"/>
        <v>0</v>
      </c>
      <c r="W683" s="5716">
        <f t="shared" si="3659"/>
        <v>0</v>
      </c>
      <c r="X683" s="5716">
        <f t="shared" si="3659"/>
        <v>0</v>
      </c>
      <c r="Y683" s="5716">
        <f t="shared" si="3659"/>
        <v>0</v>
      </c>
      <c r="Z683" s="5717">
        <f t="shared" si="3659"/>
        <v>5928</v>
      </c>
      <c r="AA683" s="5718">
        <f t="shared" si="3659"/>
        <v>0</v>
      </c>
      <c r="AB683" s="5716">
        <f t="shared" si="3659"/>
        <v>0</v>
      </c>
      <c r="AC683" s="5716">
        <f t="shared" si="3659"/>
        <v>0</v>
      </c>
      <c r="AD683" s="5716">
        <f t="shared" si="3659"/>
        <v>0</v>
      </c>
      <c r="AE683" s="5716">
        <f t="shared" si="3659"/>
        <v>0</v>
      </c>
      <c r="AF683" s="5719">
        <f t="shared" si="3659"/>
        <v>0</v>
      </c>
      <c r="AG683" s="5716">
        <f t="shared" si="3659"/>
        <v>0</v>
      </c>
      <c r="AH683" s="5716">
        <f t="shared" si="3659"/>
        <v>0</v>
      </c>
      <c r="AI683" s="5716">
        <f t="shared" si="3659"/>
        <v>0</v>
      </c>
      <c r="AJ683" s="5716">
        <f t="shared" si="3659"/>
        <v>0</v>
      </c>
      <c r="AK683" s="5716">
        <f t="shared" si="3659"/>
        <v>0</v>
      </c>
      <c r="AL683" s="5716">
        <f t="shared" si="3659"/>
        <v>0</v>
      </c>
      <c r="AM683" s="5720">
        <f t="shared" si="3659"/>
        <v>0</v>
      </c>
      <c r="AN683" s="5716">
        <f t="shared" si="3659"/>
        <v>0</v>
      </c>
      <c r="AO683" s="5716">
        <f t="shared" si="3659"/>
        <v>0</v>
      </c>
      <c r="AP683" s="5716">
        <f t="shared" si="3659"/>
        <v>0</v>
      </c>
      <c r="AQ683" s="5721">
        <f t="shared" si="3659"/>
        <v>0</v>
      </c>
      <c r="AR683" s="5716">
        <f t="shared" si="3659"/>
        <v>0</v>
      </c>
      <c r="AS683" s="5716">
        <f t="shared" si="3659"/>
        <v>0</v>
      </c>
      <c r="AT683" s="5716">
        <f t="shared" si="3659"/>
        <v>0</v>
      </c>
      <c r="AU683" s="5716">
        <f t="shared" si="3659"/>
        <v>0</v>
      </c>
      <c r="AV683" s="5716">
        <f t="shared" si="3659"/>
        <v>0</v>
      </c>
      <c r="AW683" s="5716">
        <f t="shared" si="3659"/>
        <v>0</v>
      </c>
      <c r="AX683" s="5716">
        <f t="shared" si="3659"/>
        <v>0</v>
      </c>
      <c r="AY683" s="5722">
        <f t="shared" si="3659"/>
        <v>0</v>
      </c>
      <c r="AZ683" s="5716">
        <f t="shared" si="3659"/>
        <v>0</v>
      </c>
      <c r="BA683" s="5723">
        <f t="shared" si="3659"/>
        <v>-5928</v>
      </c>
    </row>
    <row r="684" spans="1:112" ht="48" customHeight="1">
      <c r="A684" s="2554"/>
      <c r="B684" s="2554"/>
      <c r="C684" s="2554"/>
      <c r="D684" s="2554"/>
      <c r="E684" s="2554"/>
      <c r="F684" s="2554"/>
      <c r="G684" s="2554"/>
      <c r="H684" s="2554"/>
      <c r="I684" s="2554"/>
      <c r="J684" s="2554"/>
      <c r="K684" s="2555"/>
    </row>
    <row r="685" spans="1:112" ht="48" customHeight="1" thickBot="1">
      <c r="A685"/>
      <c r="B685"/>
      <c r="C685"/>
      <c r="D685"/>
      <c r="E685"/>
      <c r="F685"/>
      <c r="G685"/>
      <c r="H685"/>
      <c r="I685"/>
      <c r="J685"/>
      <c r="K685"/>
      <c r="L685"/>
      <c r="M685" s="6410" t="s">
        <v>1538</v>
      </c>
      <c r="N685" s="6410"/>
      <c r="O685" s="6410"/>
      <c r="P685" s="6410"/>
      <c r="Q685" s="6410"/>
      <c r="R685" s="6410"/>
      <c r="S685" s="6410"/>
      <c r="T685" s="6410"/>
      <c r="U685" s="6410"/>
      <c r="V685" s="6410"/>
      <c r="W685" s="6410"/>
      <c r="X685" s="6410"/>
      <c r="Y685" s="6410"/>
      <c r="Z685" s="6410"/>
      <c r="AA685" s="6410"/>
      <c r="AB685" s="6410"/>
      <c r="AC685" s="6410"/>
      <c r="AD685" s="6410"/>
      <c r="AE685" s="6410"/>
      <c r="AF685" s="6410"/>
      <c r="AG685" s="6410"/>
      <c r="AH685" s="6410"/>
      <c r="AI685" s="6410"/>
      <c r="AJ685" s="6410"/>
      <c r="AK685" s="6410"/>
      <c r="AL685" s="6410"/>
      <c r="AM685" s="6410"/>
      <c r="AN685" s="6410"/>
      <c r="AO685" s="6410"/>
      <c r="AP685" s="6410"/>
      <c r="AQ685" s="6410"/>
      <c r="AR685" s="6410"/>
      <c r="AS685" s="6410"/>
      <c r="AT685" s="6410"/>
      <c r="AU685" s="6410"/>
      <c r="AV685" s="6410"/>
      <c r="AW685" s="6410"/>
      <c r="AX685" s="6410"/>
      <c r="AY685" s="6410"/>
      <c r="AZ685" s="6410"/>
      <c r="BA685" s="6410"/>
      <c r="BB685" s="6410"/>
      <c r="BC685"/>
      <c r="BD685"/>
      <c r="BE685"/>
    </row>
    <row r="686" spans="1:112" ht="48" customHeight="1">
      <c r="A686" s="6186" t="s">
        <v>600</v>
      </c>
      <c r="B686" s="6189" t="s">
        <v>20</v>
      </c>
      <c r="C686" s="6189"/>
      <c r="D686" s="6189"/>
      <c r="E686" s="6189"/>
      <c r="F686" s="6189"/>
      <c r="G686" s="6189"/>
      <c r="H686" s="6189"/>
      <c r="I686" s="6189"/>
      <c r="J686" s="6189"/>
      <c r="K686" s="6189"/>
      <c r="L686" s="6189"/>
      <c r="M686" s="3517">
        <f>M12+M27+M42+M57+M102+M117+M132+M147+M185+M192+M207+M507+M522+M537+M567</f>
        <v>2184</v>
      </c>
      <c r="N686" s="3517">
        <f t="shared" ref="N686:AY686" si="3660">N12+N27+N42+N57+N102+N117+N132+N147+N185+N192+N207+N507+N522+N537+N567</f>
        <v>0</v>
      </c>
      <c r="O686" s="3517">
        <f t="shared" si="3660"/>
        <v>0</v>
      </c>
      <c r="P686" s="3517">
        <f t="shared" si="3660"/>
        <v>0</v>
      </c>
      <c r="Q686" s="3517">
        <f t="shared" si="3660"/>
        <v>0</v>
      </c>
      <c r="R686" s="3517">
        <f t="shared" si="3660"/>
        <v>0</v>
      </c>
      <c r="S686" s="3517">
        <f t="shared" si="3660"/>
        <v>0</v>
      </c>
      <c r="T686" s="3517">
        <f t="shared" si="3660"/>
        <v>0</v>
      </c>
      <c r="U686" s="3517">
        <f t="shared" si="3660"/>
        <v>0</v>
      </c>
      <c r="V686" s="3517">
        <f t="shared" si="3660"/>
        <v>0</v>
      </c>
      <c r="W686" s="3517">
        <f t="shared" si="3660"/>
        <v>0</v>
      </c>
      <c r="X686" s="3517">
        <f t="shared" si="3660"/>
        <v>0</v>
      </c>
      <c r="Y686" s="3517">
        <f t="shared" si="3660"/>
        <v>0</v>
      </c>
      <c r="Z686" s="5735">
        <f t="shared" si="3660"/>
        <v>2184</v>
      </c>
      <c r="AA686" s="3517">
        <f t="shared" si="3660"/>
        <v>0</v>
      </c>
      <c r="AB686" s="3517">
        <f t="shared" si="3660"/>
        <v>0</v>
      </c>
      <c r="AC686" s="3517">
        <f t="shared" si="3660"/>
        <v>0</v>
      </c>
      <c r="AD686" s="3517">
        <f t="shared" si="3660"/>
        <v>0</v>
      </c>
      <c r="AE686" s="3517">
        <f t="shared" si="3660"/>
        <v>0</v>
      </c>
      <c r="AF686" s="5736">
        <f t="shared" si="3660"/>
        <v>0</v>
      </c>
      <c r="AG686" s="3517">
        <f t="shared" si="3660"/>
        <v>0</v>
      </c>
      <c r="AH686" s="3517">
        <f t="shared" si="3660"/>
        <v>0</v>
      </c>
      <c r="AI686" s="3517">
        <f t="shared" si="3660"/>
        <v>0</v>
      </c>
      <c r="AJ686" s="3517">
        <f t="shared" si="3660"/>
        <v>0</v>
      </c>
      <c r="AK686" s="3517">
        <f t="shared" si="3660"/>
        <v>0</v>
      </c>
      <c r="AL686" s="3517">
        <f t="shared" si="3660"/>
        <v>0</v>
      </c>
      <c r="AM686" s="2278">
        <f t="shared" si="3660"/>
        <v>0</v>
      </c>
      <c r="AN686" s="3517">
        <f t="shared" si="3660"/>
        <v>0</v>
      </c>
      <c r="AO686" s="3517">
        <f t="shared" si="3660"/>
        <v>0</v>
      </c>
      <c r="AP686" s="3517">
        <f t="shared" si="3660"/>
        <v>0</v>
      </c>
      <c r="AQ686" s="2282">
        <f t="shared" si="3660"/>
        <v>0</v>
      </c>
      <c r="AR686" s="3517">
        <f t="shared" si="3660"/>
        <v>0</v>
      </c>
      <c r="AS686" s="5735">
        <f t="shared" si="3660"/>
        <v>0</v>
      </c>
      <c r="AT686" s="3517">
        <f t="shared" si="3660"/>
        <v>0</v>
      </c>
      <c r="AU686" s="3517">
        <f t="shared" si="3660"/>
        <v>0</v>
      </c>
      <c r="AV686" s="3517">
        <f t="shared" si="3660"/>
        <v>0</v>
      </c>
      <c r="AW686" s="3517">
        <f t="shared" si="3660"/>
        <v>0</v>
      </c>
      <c r="AX686" s="3517">
        <f t="shared" si="3660"/>
        <v>0</v>
      </c>
      <c r="AY686" s="5735">
        <f t="shared" si="3660"/>
        <v>0</v>
      </c>
      <c r="AZ686" s="6190" t="s">
        <v>1539</v>
      </c>
      <c r="BA686" s="6191"/>
      <c r="BB686" s="6191"/>
      <c r="BC686" s="6191"/>
      <c r="BD686" s="6191"/>
      <c r="BE686" s="6191"/>
    </row>
    <row r="687" spans="1:112" ht="48" customHeight="1">
      <c r="A687" s="6187"/>
      <c r="B687" s="6192" t="s">
        <v>57</v>
      </c>
      <c r="C687" s="6192"/>
      <c r="D687" s="6192"/>
      <c r="E687" s="6192"/>
      <c r="F687" s="6192"/>
      <c r="G687" s="6192"/>
      <c r="H687" s="6192"/>
      <c r="I687" s="6192"/>
      <c r="J687" s="6192"/>
      <c r="K687" s="6192"/>
      <c r="L687" s="6192"/>
      <c r="M687" s="3522">
        <f>M162</f>
        <v>156</v>
      </c>
      <c r="N687" s="3522">
        <f t="shared" ref="N687:AY687" si="3661">N162</f>
        <v>0</v>
      </c>
      <c r="O687" s="3522">
        <f t="shared" si="3661"/>
        <v>0</v>
      </c>
      <c r="P687" s="3522">
        <f t="shared" si="3661"/>
        <v>0</v>
      </c>
      <c r="Q687" s="3522">
        <f t="shared" si="3661"/>
        <v>0</v>
      </c>
      <c r="R687" s="3522">
        <f t="shared" si="3661"/>
        <v>0</v>
      </c>
      <c r="S687" s="3522">
        <f t="shared" si="3661"/>
        <v>0</v>
      </c>
      <c r="T687" s="3522">
        <f t="shared" si="3661"/>
        <v>0</v>
      </c>
      <c r="U687" s="3522">
        <f t="shared" si="3661"/>
        <v>0</v>
      </c>
      <c r="V687" s="3522">
        <f t="shared" si="3661"/>
        <v>0</v>
      </c>
      <c r="W687" s="3522">
        <f t="shared" si="3661"/>
        <v>0</v>
      </c>
      <c r="X687" s="3522">
        <f t="shared" si="3661"/>
        <v>0</v>
      </c>
      <c r="Y687" s="3522">
        <f t="shared" si="3661"/>
        <v>0</v>
      </c>
      <c r="Z687" s="5735">
        <f t="shared" si="3661"/>
        <v>156</v>
      </c>
      <c r="AA687" s="3522">
        <f t="shared" si="3661"/>
        <v>0</v>
      </c>
      <c r="AB687" s="3522">
        <f t="shared" si="3661"/>
        <v>0</v>
      </c>
      <c r="AC687" s="3522">
        <f t="shared" si="3661"/>
        <v>0</v>
      </c>
      <c r="AD687" s="3522">
        <f t="shared" si="3661"/>
        <v>0</v>
      </c>
      <c r="AE687" s="3522">
        <f t="shared" si="3661"/>
        <v>0</v>
      </c>
      <c r="AF687" s="5736">
        <f t="shared" si="3661"/>
        <v>0</v>
      </c>
      <c r="AG687" s="3522">
        <f t="shared" si="3661"/>
        <v>0</v>
      </c>
      <c r="AH687" s="3522">
        <f t="shared" si="3661"/>
        <v>0</v>
      </c>
      <c r="AI687" s="3522">
        <f t="shared" si="3661"/>
        <v>0</v>
      </c>
      <c r="AJ687" s="3522">
        <f t="shared" si="3661"/>
        <v>0</v>
      </c>
      <c r="AK687" s="3522">
        <f t="shared" si="3661"/>
        <v>0</v>
      </c>
      <c r="AL687" s="3522">
        <f t="shared" si="3661"/>
        <v>0</v>
      </c>
      <c r="AM687" s="2278">
        <f t="shared" si="3661"/>
        <v>0</v>
      </c>
      <c r="AN687" s="3522">
        <f t="shared" si="3661"/>
        <v>0</v>
      </c>
      <c r="AO687" s="3522">
        <f t="shared" si="3661"/>
        <v>0</v>
      </c>
      <c r="AP687" s="3522">
        <f t="shared" si="3661"/>
        <v>0</v>
      </c>
      <c r="AQ687" s="2282">
        <f t="shared" si="3661"/>
        <v>0</v>
      </c>
      <c r="AR687" s="3522">
        <f t="shared" si="3661"/>
        <v>0</v>
      </c>
      <c r="AS687" s="5735">
        <f t="shared" si="3661"/>
        <v>0</v>
      </c>
      <c r="AT687" s="3522">
        <f t="shared" si="3661"/>
        <v>0</v>
      </c>
      <c r="AU687" s="3522">
        <f t="shared" si="3661"/>
        <v>0</v>
      </c>
      <c r="AV687" s="3522">
        <f t="shared" si="3661"/>
        <v>0</v>
      </c>
      <c r="AW687" s="3522">
        <f t="shared" si="3661"/>
        <v>0</v>
      </c>
      <c r="AX687" s="3522">
        <f t="shared" si="3661"/>
        <v>0</v>
      </c>
      <c r="AY687" s="5735">
        <f t="shared" si="3661"/>
        <v>0</v>
      </c>
      <c r="AZ687" s="6193"/>
      <c r="BA687" s="6194"/>
      <c r="BB687" s="6194"/>
      <c r="BC687" s="6194"/>
      <c r="BD687" s="6194"/>
      <c r="BE687" s="6194"/>
    </row>
    <row r="688" spans="1:112" ht="48" customHeight="1">
      <c r="A688" s="6187"/>
      <c r="B688" s="6192" t="s">
        <v>41</v>
      </c>
      <c r="C688" s="6192"/>
      <c r="D688" s="6192"/>
      <c r="E688" s="6192"/>
      <c r="F688" s="6192"/>
      <c r="G688" s="6192"/>
      <c r="H688" s="6192"/>
      <c r="I688" s="6192"/>
      <c r="J688" s="6192"/>
      <c r="K688" s="6192"/>
      <c r="L688" s="6192"/>
      <c r="M688" s="3522">
        <f>M72</f>
        <v>156</v>
      </c>
      <c r="N688" s="3522">
        <f t="shared" ref="N688:AY688" si="3662">N72</f>
        <v>0</v>
      </c>
      <c r="O688" s="3522">
        <f t="shared" si="3662"/>
        <v>0</v>
      </c>
      <c r="P688" s="3522">
        <f t="shared" si="3662"/>
        <v>0</v>
      </c>
      <c r="Q688" s="3522">
        <f t="shared" si="3662"/>
        <v>0</v>
      </c>
      <c r="R688" s="3522">
        <f t="shared" si="3662"/>
        <v>0</v>
      </c>
      <c r="S688" s="3522">
        <f t="shared" si="3662"/>
        <v>0</v>
      </c>
      <c r="T688" s="3522">
        <f t="shared" si="3662"/>
        <v>0</v>
      </c>
      <c r="U688" s="3522">
        <f t="shared" si="3662"/>
        <v>0</v>
      </c>
      <c r="V688" s="3522">
        <f t="shared" si="3662"/>
        <v>0</v>
      </c>
      <c r="W688" s="3522">
        <f t="shared" si="3662"/>
        <v>0</v>
      </c>
      <c r="X688" s="3522">
        <f t="shared" si="3662"/>
        <v>0</v>
      </c>
      <c r="Y688" s="3522">
        <f t="shared" si="3662"/>
        <v>0</v>
      </c>
      <c r="Z688" s="5735">
        <f t="shared" si="3662"/>
        <v>156</v>
      </c>
      <c r="AA688" s="3522">
        <f t="shared" si="3662"/>
        <v>0</v>
      </c>
      <c r="AB688" s="3522">
        <f t="shared" si="3662"/>
        <v>0</v>
      </c>
      <c r="AC688" s="3522">
        <f t="shared" si="3662"/>
        <v>0</v>
      </c>
      <c r="AD688" s="3522">
        <f t="shared" si="3662"/>
        <v>0</v>
      </c>
      <c r="AE688" s="3522">
        <f t="shared" si="3662"/>
        <v>0</v>
      </c>
      <c r="AF688" s="5736">
        <f t="shared" si="3662"/>
        <v>0</v>
      </c>
      <c r="AG688" s="3522">
        <f t="shared" si="3662"/>
        <v>0</v>
      </c>
      <c r="AH688" s="3522">
        <f t="shared" si="3662"/>
        <v>0</v>
      </c>
      <c r="AI688" s="3522">
        <f t="shared" si="3662"/>
        <v>0</v>
      </c>
      <c r="AJ688" s="3522">
        <f t="shared" si="3662"/>
        <v>0</v>
      </c>
      <c r="AK688" s="3522">
        <f t="shared" si="3662"/>
        <v>0</v>
      </c>
      <c r="AL688" s="3522">
        <f t="shared" si="3662"/>
        <v>0</v>
      </c>
      <c r="AM688" s="2278">
        <f t="shared" si="3662"/>
        <v>0</v>
      </c>
      <c r="AN688" s="3522">
        <f t="shared" si="3662"/>
        <v>0</v>
      </c>
      <c r="AO688" s="3522">
        <f t="shared" si="3662"/>
        <v>0</v>
      </c>
      <c r="AP688" s="3522">
        <f t="shared" si="3662"/>
        <v>0</v>
      </c>
      <c r="AQ688" s="2282">
        <f t="shared" si="3662"/>
        <v>0</v>
      </c>
      <c r="AR688" s="3522">
        <f t="shared" si="3662"/>
        <v>0</v>
      </c>
      <c r="AS688" s="5735">
        <f t="shared" si="3662"/>
        <v>0</v>
      </c>
      <c r="AT688" s="3522">
        <f t="shared" si="3662"/>
        <v>0</v>
      </c>
      <c r="AU688" s="3522">
        <f t="shared" si="3662"/>
        <v>0</v>
      </c>
      <c r="AV688" s="3522">
        <f t="shared" si="3662"/>
        <v>0</v>
      </c>
      <c r="AW688" s="3522">
        <f t="shared" si="3662"/>
        <v>0</v>
      </c>
      <c r="AX688" s="3522">
        <f t="shared" si="3662"/>
        <v>0</v>
      </c>
      <c r="AY688" s="5735">
        <f t="shared" si="3662"/>
        <v>0</v>
      </c>
      <c r="AZ688" s="6193"/>
      <c r="BA688" s="6194"/>
      <c r="BB688" s="6194"/>
      <c r="BC688" s="6194"/>
      <c r="BD688" s="6194"/>
      <c r="BE688" s="6194"/>
    </row>
    <row r="689" spans="1:60" ht="48" customHeight="1">
      <c r="A689" s="6187"/>
      <c r="B689" s="6192" t="s">
        <v>45</v>
      </c>
      <c r="C689" s="6192"/>
      <c r="D689" s="6192"/>
      <c r="E689" s="6192"/>
      <c r="F689" s="6192"/>
      <c r="G689" s="6192"/>
      <c r="H689" s="6192"/>
      <c r="I689" s="6192"/>
      <c r="J689" s="6192"/>
      <c r="K689" s="6192"/>
      <c r="L689" s="6192"/>
      <c r="M689" s="3522">
        <f>M87</f>
        <v>156</v>
      </c>
      <c r="N689" s="3522">
        <f t="shared" ref="N689:AY689" si="3663">N87</f>
        <v>0</v>
      </c>
      <c r="O689" s="3522">
        <f t="shared" si="3663"/>
        <v>0</v>
      </c>
      <c r="P689" s="3522">
        <f t="shared" si="3663"/>
        <v>0</v>
      </c>
      <c r="Q689" s="3522">
        <f t="shared" si="3663"/>
        <v>0</v>
      </c>
      <c r="R689" s="3522">
        <f t="shared" si="3663"/>
        <v>0</v>
      </c>
      <c r="S689" s="3522">
        <f t="shared" si="3663"/>
        <v>0</v>
      </c>
      <c r="T689" s="3522">
        <f t="shared" si="3663"/>
        <v>0</v>
      </c>
      <c r="U689" s="3522">
        <f t="shared" si="3663"/>
        <v>0</v>
      </c>
      <c r="V689" s="3522">
        <f t="shared" si="3663"/>
        <v>0</v>
      </c>
      <c r="W689" s="3522">
        <f t="shared" si="3663"/>
        <v>0</v>
      </c>
      <c r="X689" s="3522">
        <f t="shared" si="3663"/>
        <v>0</v>
      </c>
      <c r="Y689" s="3522">
        <f t="shared" si="3663"/>
        <v>0</v>
      </c>
      <c r="Z689" s="5735">
        <f t="shared" si="3663"/>
        <v>156</v>
      </c>
      <c r="AA689" s="3522">
        <f t="shared" si="3663"/>
        <v>0</v>
      </c>
      <c r="AB689" s="3522">
        <f t="shared" si="3663"/>
        <v>0</v>
      </c>
      <c r="AC689" s="3522">
        <f t="shared" si="3663"/>
        <v>0</v>
      </c>
      <c r="AD689" s="3522">
        <f t="shared" si="3663"/>
        <v>0</v>
      </c>
      <c r="AE689" s="3522">
        <f t="shared" si="3663"/>
        <v>0</v>
      </c>
      <c r="AF689" s="5736">
        <f t="shared" si="3663"/>
        <v>0</v>
      </c>
      <c r="AG689" s="3522">
        <f t="shared" si="3663"/>
        <v>0</v>
      </c>
      <c r="AH689" s="3522">
        <f t="shared" si="3663"/>
        <v>0</v>
      </c>
      <c r="AI689" s="3522">
        <f t="shared" si="3663"/>
        <v>0</v>
      </c>
      <c r="AJ689" s="3522">
        <f t="shared" si="3663"/>
        <v>0</v>
      </c>
      <c r="AK689" s="3522">
        <f t="shared" si="3663"/>
        <v>0</v>
      </c>
      <c r="AL689" s="3522">
        <f t="shared" si="3663"/>
        <v>0</v>
      </c>
      <c r="AM689" s="2278">
        <f t="shared" si="3663"/>
        <v>0</v>
      </c>
      <c r="AN689" s="3522">
        <f t="shared" si="3663"/>
        <v>0</v>
      </c>
      <c r="AO689" s="3522">
        <f t="shared" si="3663"/>
        <v>0</v>
      </c>
      <c r="AP689" s="3522">
        <f t="shared" si="3663"/>
        <v>0</v>
      </c>
      <c r="AQ689" s="2282">
        <f t="shared" si="3663"/>
        <v>0</v>
      </c>
      <c r="AR689" s="3522">
        <f t="shared" si="3663"/>
        <v>0</v>
      </c>
      <c r="AS689" s="5735">
        <f t="shared" si="3663"/>
        <v>0</v>
      </c>
      <c r="AT689" s="3522">
        <f t="shared" si="3663"/>
        <v>0</v>
      </c>
      <c r="AU689" s="3522">
        <f t="shared" si="3663"/>
        <v>0</v>
      </c>
      <c r="AV689" s="3522">
        <f t="shared" si="3663"/>
        <v>0</v>
      </c>
      <c r="AW689" s="3522">
        <f t="shared" si="3663"/>
        <v>0</v>
      </c>
      <c r="AX689" s="3522">
        <f t="shared" si="3663"/>
        <v>0</v>
      </c>
      <c r="AY689" s="5735">
        <f t="shared" si="3663"/>
        <v>0</v>
      </c>
      <c r="AZ689" s="6193"/>
      <c r="BA689" s="6194"/>
      <c r="BB689" s="6194"/>
      <c r="BC689" s="6194"/>
      <c r="BD689" s="6194"/>
      <c r="BE689" s="6194"/>
    </row>
    <row r="690" spans="1:60" ht="48" customHeight="1" thickBot="1">
      <c r="A690" s="6187"/>
      <c r="B690" s="6192" t="s">
        <v>61</v>
      </c>
      <c r="C690" s="6192"/>
      <c r="D690" s="6192"/>
      <c r="E690" s="6192"/>
      <c r="F690" s="6192"/>
      <c r="G690" s="6192"/>
      <c r="H690" s="6192"/>
      <c r="I690" s="6192"/>
      <c r="J690" s="6192"/>
      <c r="K690" s="6192"/>
      <c r="L690" s="6192"/>
      <c r="M690" s="3522">
        <f>M222</f>
        <v>156</v>
      </c>
      <c r="N690" s="3522">
        <f t="shared" ref="N690:AY690" si="3664">N222</f>
        <v>0</v>
      </c>
      <c r="O690" s="3522">
        <f t="shared" si="3664"/>
        <v>0</v>
      </c>
      <c r="P690" s="3522">
        <f t="shared" si="3664"/>
        <v>0</v>
      </c>
      <c r="Q690" s="3522">
        <f t="shared" si="3664"/>
        <v>0</v>
      </c>
      <c r="R690" s="3522">
        <f t="shared" si="3664"/>
        <v>0</v>
      </c>
      <c r="S690" s="3522">
        <f t="shared" si="3664"/>
        <v>0</v>
      </c>
      <c r="T690" s="3522">
        <f t="shared" si="3664"/>
        <v>0</v>
      </c>
      <c r="U690" s="3522">
        <f t="shared" si="3664"/>
        <v>0</v>
      </c>
      <c r="V690" s="3522">
        <f t="shared" si="3664"/>
        <v>0</v>
      </c>
      <c r="W690" s="3522">
        <f t="shared" si="3664"/>
        <v>0</v>
      </c>
      <c r="X690" s="3522">
        <f t="shared" si="3664"/>
        <v>0</v>
      </c>
      <c r="Y690" s="3522">
        <f t="shared" si="3664"/>
        <v>0</v>
      </c>
      <c r="Z690" s="5735">
        <f t="shared" si="3664"/>
        <v>156</v>
      </c>
      <c r="AA690" s="3522">
        <f t="shared" si="3664"/>
        <v>0</v>
      </c>
      <c r="AB690" s="3522">
        <f t="shared" si="3664"/>
        <v>0</v>
      </c>
      <c r="AC690" s="3522">
        <f t="shared" si="3664"/>
        <v>0</v>
      </c>
      <c r="AD690" s="3522">
        <f t="shared" si="3664"/>
        <v>0</v>
      </c>
      <c r="AE690" s="3522">
        <f t="shared" si="3664"/>
        <v>0</v>
      </c>
      <c r="AF690" s="5736">
        <f t="shared" si="3664"/>
        <v>0</v>
      </c>
      <c r="AG690" s="3522">
        <f t="shared" si="3664"/>
        <v>0</v>
      </c>
      <c r="AH690" s="3522">
        <f t="shared" si="3664"/>
        <v>0</v>
      </c>
      <c r="AI690" s="3522">
        <f t="shared" si="3664"/>
        <v>0</v>
      </c>
      <c r="AJ690" s="3522">
        <f t="shared" si="3664"/>
        <v>0</v>
      </c>
      <c r="AK690" s="3522">
        <f t="shared" si="3664"/>
        <v>0</v>
      </c>
      <c r="AL690" s="3522">
        <f t="shared" si="3664"/>
        <v>0</v>
      </c>
      <c r="AM690" s="2278">
        <f t="shared" si="3664"/>
        <v>0</v>
      </c>
      <c r="AN690" s="3522">
        <f t="shared" si="3664"/>
        <v>0</v>
      </c>
      <c r="AO690" s="3522">
        <f t="shared" si="3664"/>
        <v>0</v>
      </c>
      <c r="AP690" s="3522">
        <f t="shared" si="3664"/>
        <v>0</v>
      </c>
      <c r="AQ690" s="2282">
        <f t="shared" si="3664"/>
        <v>0</v>
      </c>
      <c r="AR690" s="3522">
        <f t="shared" si="3664"/>
        <v>0</v>
      </c>
      <c r="AS690" s="5735">
        <f t="shared" si="3664"/>
        <v>0</v>
      </c>
      <c r="AT690" s="3522">
        <f t="shared" si="3664"/>
        <v>0</v>
      </c>
      <c r="AU690" s="3522">
        <f t="shared" si="3664"/>
        <v>0</v>
      </c>
      <c r="AV690" s="3522">
        <f t="shared" si="3664"/>
        <v>0</v>
      </c>
      <c r="AW690" s="3522">
        <f t="shared" si="3664"/>
        <v>0</v>
      </c>
      <c r="AX690" s="3522">
        <f t="shared" si="3664"/>
        <v>0</v>
      </c>
      <c r="AY690" s="5735">
        <f t="shared" si="3664"/>
        <v>0</v>
      </c>
      <c r="AZ690" s="6193"/>
      <c r="BA690" s="6194"/>
      <c r="BB690" s="6194"/>
      <c r="BC690" s="6194"/>
      <c r="BD690" s="6194"/>
      <c r="BE690" s="6194"/>
    </row>
    <row r="691" spans="1:60" ht="48" customHeight="1" thickBot="1">
      <c r="A691" s="6188"/>
      <c r="B691" s="6411" t="s">
        <v>49</v>
      </c>
      <c r="C691" s="6411"/>
      <c r="D691" s="6411"/>
      <c r="E691" s="6411"/>
      <c r="F691" s="6411"/>
      <c r="G691" s="6411"/>
      <c r="H691" s="6411"/>
      <c r="I691" s="6411"/>
      <c r="J691" s="6411"/>
      <c r="K691" s="6411"/>
      <c r="L691" s="6411"/>
      <c r="M691" s="3523"/>
      <c r="N691" s="3523"/>
      <c r="O691" s="3523"/>
      <c r="P691" s="3523"/>
      <c r="Q691" s="3523"/>
      <c r="R691" s="3523"/>
      <c r="S691" s="3523"/>
      <c r="T691" s="3523"/>
      <c r="U691" s="3523"/>
      <c r="V691" s="3523"/>
      <c r="W691" s="3523"/>
      <c r="X691" s="3523"/>
      <c r="Y691" s="3523"/>
      <c r="Z691" s="3518"/>
      <c r="AA691" s="3523"/>
      <c r="AB691" s="3523"/>
      <c r="AC691" s="3523"/>
      <c r="AD691" s="3523"/>
      <c r="AE691" s="3523"/>
      <c r="AF691" s="3519"/>
      <c r="AG691" s="3523"/>
      <c r="AH691" s="3523"/>
      <c r="AI691" s="3523"/>
      <c r="AJ691" s="3523"/>
      <c r="AK691" s="3523"/>
      <c r="AL691" s="3523"/>
      <c r="AM691" s="3520"/>
      <c r="AN691" s="3523"/>
      <c r="AO691" s="3523"/>
      <c r="AP691" s="3523"/>
      <c r="AQ691" s="3521"/>
      <c r="AR691" s="3523"/>
      <c r="AS691" s="3518"/>
      <c r="AT691" s="3523"/>
      <c r="AU691" s="3523"/>
      <c r="AV691" s="3523"/>
      <c r="AW691" s="3523"/>
      <c r="AX691" s="3523"/>
      <c r="AY691" s="3518"/>
      <c r="AZ691" s="6193"/>
      <c r="BA691" s="6194"/>
      <c r="BB691" s="6194"/>
      <c r="BC691" s="6194"/>
      <c r="BD691" s="6194"/>
      <c r="BE691" s="6194"/>
      <c r="BH691" s="3513"/>
    </row>
    <row r="692" spans="1:60" ht="48" customHeight="1" thickBot="1">
      <c r="A692" s="3524"/>
      <c r="B692" s="6183" t="str">
        <f>"اجمالي " &amp;A686</f>
        <v>اجمالي المحكمة الكلية</v>
      </c>
      <c r="C692" s="6184"/>
      <c r="D692" s="6184"/>
      <c r="E692" s="6184"/>
      <c r="F692" s="6184"/>
      <c r="G692" s="6184"/>
      <c r="H692" s="6184"/>
      <c r="I692" s="6184"/>
      <c r="J692" s="6184"/>
      <c r="K692" s="6184"/>
      <c r="L692" s="6184"/>
      <c r="M692" s="3525"/>
      <c r="N692" s="3525"/>
      <c r="O692" s="3525"/>
      <c r="P692" s="3525"/>
      <c r="Q692" s="3525"/>
      <c r="R692" s="3525"/>
      <c r="S692" s="3525"/>
      <c r="T692" s="3525"/>
      <c r="U692" s="3525"/>
      <c r="V692" s="3525"/>
      <c r="W692" s="3525"/>
      <c r="X692" s="3525"/>
      <c r="Y692" s="3525"/>
      <c r="Z692" s="3518"/>
      <c r="AA692" s="3525"/>
      <c r="AB692" s="3525"/>
      <c r="AC692" s="3525"/>
      <c r="AD692" s="3525"/>
      <c r="AE692" s="3525"/>
      <c r="AF692" s="3519"/>
      <c r="AG692" s="3525"/>
      <c r="AH692" s="3525"/>
      <c r="AI692" s="3525"/>
      <c r="AJ692" s="3525"/>
      <c r="AK692" s="3525"/>
      <c r="AL692" s="3525"/>
      <c r="AM692" s="3520"/>
      <c r="AN692" s="3525"/>
      <c r="AO692" s="3525"/>
      <c r="AP692" s="3525"/>
      <c r="AQ692" s="3521"/>
      <c r="AR692" s="3525"/>
      <c r="AS692" s="3518"/>
      <c r="AT692" s="3525"/>
      <c r="AU692" s="3525"/>
      <c r="AV692" s="3525"/>
      <c r="AW692" s="3525"/>
      <c r="AX692" s="3525"/>
      <c r="AY692" s="5735">
        <f t="shared" ref="AY692" si="3665">SUM(AY686:AY691)</f>
        <v>0</v>
      </c>
      <c r="AZ692" s="6193"/>
      <c r="BA692" s="6194"/>
      <c r="BB692" s="6194"/>
      <c r="BC692" s="6194"/>
      <c r="BD692" s="6194"/>
      <c r="BE692" s="6194"/>
    </row>
    <row r="693" spans="1:60" ht="48" customHeight="1">
      <c r="A693" s="6186" t="s">
        <v>651</v>
      </c>
      <c r="B693" s="6237" t="s">
        <v>20</v>
      </c>
      <c r="C693" s="6237"/>
      <c r="D693" s="6237"/>
      <c r="E693" s="6237"/>
      <c r="F693" s="6237"/>
      <c r="G693" s="6237"/>
      <c r="H693" s="6237"/>
      <c r="I693" s="6237"/>
      <c r="J693" s="6237"/>
      <c r="K693" s="6237"/>
      <c r="L693" s="6237"/>
      <c r="M693" s="5737">
        <f>M237+M267+M297+M312</f>
        <v>624</v>
      </c>
      <c r="N693" s="5737">
        <f t="shared" ref="N693:AY693" si="3666">N237+N267+N297+N312</f>
        <v>0</v>
      </c>
      <c r="O693" s="5737">
        <f t="shared" si="3666"/>
        <v>0</v>
      </c>
      <c r="P693" s="5737">
        <f t="shared" si="3666"/>
        <v>0</v>
      </c>
      <c r="Q693" s="5737">
        <f t="shared" si="3666"/>
        <v>0</v>
      </c>
      <c r="R693" s="5737">
        <f t="shared" si="3666"/>
        <v>0</v>
      </c>
      <c r="S693" s="5737">
        <f t="shared" si="3666"/>
        <v>0</v>
      </c>
      <c r="T693" s="5737">
        <f t="shared" si="3666"/>
        <v>0</v>
      </c>
      <c r="U693" s="5737">
        <f t="shared" si="3666"/>
        <v>0</v>
      </c>
      <c r="V693" s="5737">
        <f t="shared" si="3666"/>
        <v>0</v>
      </c>
      <c r="W693" s="5737">
        <f t="shared" si="3666"/>
        <v>0</v>
      </c>
      <c r="X693" s="5737">
        <f t="shared" si="3666"/>
        <v>0</v>
      </c>
      <c r="Y693" s="5737">
        <f t="shared" si="3666"/>
        <v>0</v>
      </c>
      <c r="Z693" s="5735">
        <f t="shared" si="3666"/>
        <v>624</v>
      </c>
      <c r="AA693" s="5737">
        <f t="shared" si="3666"/>
        <v>0</v>
      </c>
      <c r="AB693" s="5737">
        <f t="shared" si="3666"/>
        <v>0</v>
      </c>
      <c r="AC693" s="5737">
        <f t="shared" si="3666"/>
        <v>0</v>
      </c>
      <c r="AD693" s="5737">
        <f t="shared" si="3666"/>
        <v>0</v>
      </c>
      <c r="AE693" s="5737">
        <f t="shared" si="3666"/>
        <v>0</v>
      </c>
      <c r="AF693" s="5736">
        <f t="shared" si="3666"/>
        <v>0</v>
      </c>
      <c r="AG693" s="5737">
        <f t="shared" si="3666"/>
        <v>0</v>
      </c>
      <c r="AH693" s="5737">
        <f t="shared" si="3666"/>
        <v>0</v>
      </c>
      <c r="AI693" s="5737">
        <f t="shared" si="3666"/>
        <v>0</v>
      </c>
      <c r="AJ693" s="5737">
        <f t="shared" si="3666"/>
        <v>0</v>
      </c>
      <c r="AK693" s="5737">
        <f t="shared" si="3666"/>
        <v>0</v>
      </c>
      <c r="AL693" s="5737">
        <f t="shared" si="3666"/>
        <v>0</v>
      </c>
      <c r="AM693" s="2278">
        <f t="shared" si="3666"/>
        <v>0</v>
      </c>
      <c r="AN693" s="5737">
        <f t="shared" si="3666"/>
        <v>0</v>
      </c>
      <c r="AO693" s="5737">
        <f t="shared" si="3666"/>
        <v>0</v>
      </c>
      <c r="AP693" s="5737">
        <f t="shared" si="3666"/>
        <v>0</v>
      </c>
      <c r="AQ693" s="2282">
        <f t="shared" si="3666"/>
        <v>0</v>
      </c>
      <c r="AR693" s="5737">
        <f t="shared" si="3666"/>
        <v>0</v>
      </c>
      <c r="AS693" s="5735">
        <f t="shared" si="3666"/>
        <v>0</v>
      </c>
      <c r="AT693" s="5737">
        <f t="shared" si="3666"/>
        <v>0</v>
      </c>
      <c r="AU693" s="5737">
        <f t="shared" si="3666"/>
        <v>0</v>
      </c>
      <c r="AV693" s="5737">
        <f t="shared" si="3666"/>
        <v>0</v>
      </c>
      <c r="AW693" s="5737">
        <f t="shared" si="3666"/>
        <v>0</v>
      </c>
      <c r="AX693" s="5737">
        <f t="shared" si="3666"/>
        <v>0</v>
      </c>
      <c r="AY693" s="5735">
        <f t="shared" si="3666"/>
        <v>0</v>
      </c>
      <c r="AZ693" s="6190" t="s">
        <v>1539</v>
      </c>
      <c r="BA693" s="6191"/>
      <c r="BB693" s="6191"/>
      <c r="BC693" s="6191"/>
      <c r="BD693" s="6191"/>
      <c r="BE693" s="6191"/>
    </row>
    <row r="694" spans="1:60" ht="48" customHeight="1">
      <c r="A694" s="6187"/>
      <c r="B694" s="6192" t="s">
        <v>57</v>
      </c>
      <c r="C694" s="6192"/>
      <c r="D694" s="6192"/>
      <c r="E694" s="6192"/>
      <c r="F694" s="6192"/>
      <c r="G694" s="6192"/>
      <c r="H694" s="6192"/>
      <c r="I694" s="6192"/>
      <c r="J694" s="6192"/>
      <c r="K694" s="6192"/>
      <c r="L694" s="6192"/>
      <c r="M694" s="3522">
        <f>M282</f>
        <v>156</v>
      </c>
      <c r="N694" s="3522">
        <f t="shared" ref="N694:AY694" si="3667">N282</f>
        <v>0</v>
      </c>
      <c r="O694" s="3522">
        <f t="shared" si="3667"/>
        <v>0</v>
      </c>
      <c r="P694" s="3522">
        <f t="shared" si="3667"/>
        <v>0</v>
      </c>
      <c r="Q694" s="3522">
        <f t="shared" si="3667"/>
        <v>0</v>
      </c>
      <c r="R694" s="3522">
        <f t="shared" si="3667"/>
        <v>0</v>
      </c>
      <c r="S694" s="3522">
        <f t="shared" si="3667"/>
        <v>0</v>
      </c>
      <c r="T694" s="3522">
        <f t="shared" si="3667"/>
        <v>0</v>
      </c>
      <c r="U694" s="3522">
        <f t="shared" si="3667"/>
        <v>0</v>
      </c>
      <c r="V694" s="3522">
        <f t="shared" si="3667"/>
        <v>0</v>
      </c>
      <c r="W694" s="3522">
        <f t="shared" si="3667"/>
        <v>0</v>
      </c>
      <c r="X694" s="3522">
        <f t="shared" si="3667"/>
        <v>0</v>
      </c>
      <c r="Y694" s="3522">
        <f t="shared" si="3667"/>
        <v>0</v>
      </c>
      <c r="Z694" s="5735">
        <f t="shared" si="3667"/>
        <v>156</v>
      </c>
      <c r="AA694" s="3522">
        <f t="shared" si="3667"/>
        <v>0</v>
      </c>
      <c r="AB694" s="3522">
        <f t="shared" si="3667"/>
        <v>0</v>
      </c>
      <c r="AC694" s="3522">
        <f t="shared" si="3667"/>
        <v>0</v>
      </c>
      <c r="AD694" s="3522">
        <f t="shared" si="3667"/>
        <v>0</v>
      </c>
      <c r="AE694" s="3522">
        <f t="shared" si="3667"/>
        <v>0</v>
      </c>
      <c r="AF694" s="5736">
        <f t="shared" si="3667"/>
        <v>0</v>
      </c>
      <c r="AG694" s="3522">
        <f t="shared" si="3667"/>
        <v>0</v>
      </c>
      <c r="AH694" s="3522">
        <f t="shared" si="3667"/>
        <v>0</v>
      </c>
      <c r="AI694" s="3522">
        <f t="shared" si="3667"/>
        <v>0</v>
      </c>
      <c r="AJ694" s="3522">
        <f t="shared" si="3667"/>
        <v>0</v>
      </c>
      <c r="AK694" s="3522">
        <f t="shared" si="3667"/>
        <v>0</v>
      </c>
      <c r="AL694" s="3522">
        <f t="shared" si="3667"/>
        <v>0</v>
      </c>
      <c r="AM694" s="2278">
        <f t="shared" si="3667"/>
        <v>0</v>
      </c>
      <c r="AN694" s="3522">
        <f t="shared" si="3667"/>
        <v>0</v>
      </c>
      <c r="AO694" s="3522">
        <f t="shared" si="3667"/>
        <v>0</v>
      </c>
      <c r="AP694" s="3522">
        <f t="shared" si="3667"/>
        <v>0</v>
      </c>
      <c r="AQ694" s="2282">
        <f t="shared" si="3667"/>
        <v>0</v>
      </c>
      <c r="AR694" s="3522">
        <f t="shared" si="3667"/>
        <v>0</v>
      </c>
      <c r="AS694" s="5735">
        <f t="shared" si="3667"/>
        <v>0</v>
      </c>
      <c r="AT694" s="3522">
        <f t="shared" si="3667"/>
        <v>0</v>
      </c>
      <c r="AU694" s="3522">
        <f t="shared" si="3667"/>
        <v>0</v>
      </c>
      <c r="AV694" s="3522">
        <f t="shared" si="3667"/>
        <v>0</v>
      </c>
      <c r="AW694" s="3522">
        <f t="shared" si="3667"/>
        <v>0</v>
      </c>
      <c r="AX694" s="3522">
        <f t="shared" si="3667"/>
        <v>0</v>
      </c>
      <c r="AY694" s="5735">
        <f t="shared" si="3667"/>
        <v>0</v>
      </c>
      <c r="AZ694" s="6193"/>
      <c r="BA694" s="6194"/>
      <c r="BB694" s="6194"/>
      <c r="BC694" s="6194"/>
      <c r="BD694" s="6194"/>
      <c r="BE694" s="6194"/>
    </row>
    <row r="695" spans="1:60" ht="48" customHeight="1">
      <c r="A695" s="6187"/>
      <c r="B695" s="6192" t="s">
        <v>41</v>
      </c>
      <c r="C695" s="6192"/>
      <c r="D695" s="6192"/>
      <c r="E695" s="6192"/>
      <c r="F695" s="6192"/>
      <c r="G695" s="6192"/>
      <c r="H695" s="6192"/>
      <c r="I695" s="6192"/>
      <c r="J695" s="6192"/>
      <c r="K695" s="6192"/>
      <c r="L695" s="6192"/>
      <c r="M695" s="3522">
        <f>M252</f>
        <v>156</v>
      </c>
      <c r="N695" s="3522">
        <f t="shared" ref="N695:AY695" si="3668">N252</f>
        <v>0</v>
      </c>
      <c r="O695" s="3522">
        <f t="shared" si="3668"/>
        <v>0</v>
      </c>
      <c r="P695" s="3522">
        <f t="shared" si="3668"/>
        <v>0</v>
      </c>
      <c r="Q695" s="3522">
        <f t="shared" si="3668"/>
        <v>0</v>
      </c>
      <c r="R695" s="3522">
        <f t="shared" si="3668"/>
        <v>0</v>
      </c>
      <c r="S695" s="3522">
        <f t="shared" si="3668"/>
        <v>0</v>
      </c>
      <c r="T695" s="3522">
        <f t="shared" si="3668"/>
        <v>0</v>
      </c>
      <c r="U695" s="3522">
        <f t="shared" si="3668"/>
        <v>0</v>
      </c>
      <c r="V695" s="3522">
        <f t="shared" si="3668"/>
        <v>0</v>
      </c>
      <c r="W695" s="3522">
        <f t="shared" si="3668"/>
        <v>0</v>
      </c>
      <c r="X695" s="3522">
        <f t="shared" si="3668"/>
        <v>0</v>
      </c>
      <c r="Y695" s="3522">
        <f t="shared" si="3668"/>
        <v>0</v>
      </c>
      <c r="Z695" s="5735">
        <f t="shared" si="3668"/>
        <v>156</v>
      </c>
      <c r="AA695" s="3522">
        <f t="shared" si="3668"/>
        <v>0</v>
      </c>
      <c r="AB695" s="3522">
        <f t="shared" si="3668"/>
        <v>0</v>
      </c>
      <c r="AC695" s="3522">
        <f t="shared" si="3668"/>
        <v>0</v>
      </c>
      <c r="AD695" s="3522">
        <f t="shared" si="3668"/>
        <v>0</v>
      </c>
      <c r="AE695" s="3522">
        <f t="shared" si="3668"/>
        <v>0</v>
      </c>
      <c r="AF695" s="5736">
        <f t="shared" si="3668"/>
        <v>0</v>
      </c>
      <c r="AG695" s="3522">
        <f t="shared" si="3668"/>
        <v>0</v>
      </c>
      <c r="AH695" s="3522">
        <f t="shared" si="3668"/>
        <v>0</v>
      </c>
      <c r="AI695" s="3522">
        <f t="shared" si="3668"/>
        <v>0</v>
      </c>
      <c r="AJ695" s="3522">
        <f t="shared" si="3668"/>
        <v>0</v>
      </c>
      <c r="AK695" s="3522">
        <f t="shared" si="3668"/>
        <v>0</v>
      </c>
      <c r="AL695" s="3522">
        <f t="shared" si="3668"/>
        <v>0</v>
      </c>
      <c r="AM695" s="2278">
        <f t="shared" si="3668"/>
        <v>0</v>
      </c>
      <c r="AN695" s="3522">
        <f t="shared" si="3668"/>
        <v>0</v>
      </c>
      <c r="AO695" s="3522">
        <f t="shared" si="3668"/>
        <v>0</v>
      </c>
      <c r="AP695" s="3522">
        <f t="shared" si="3668"/>
        <v>0</v>
      </c>
      <c r="AQ695" s="2282">
        <f t="shared" si="3668"/>
        <v>0</v>
      </c>
      <c r="AR695" s="3522">
        <f t="shared" si="3668"/>
        <v>0</v>
      </c>
      <c r="AS695" s="5735">
        <f t="shared" si="3668"/>
        <v>0</v>
      </c>
      <c r="AT695" s="3522">
        <f t="shared" si="3668"/>
        <v>0</v>
      </c>
      <c r="AU695" s="3522">
        <f t="shared" si="3668"/>
        <v>0</v>
      </c>
      <c r="AV695" s="3522">
        <f t="shared" si="3668"/>
        <v>0</v>
      </c>
      <c r="AW695" s="3522">
        <f t="shared" si="3668"/>
        <v>0</v>
      </c>
      <c r="AX695" s="3522">
        <f t="shared" si="3668"/>
        <v>0</v>
      </c>
      <c r="AY695" s="5735">
        <f t="shared" si="3668"/>
        <v>0</v>
      </c>
      <c r="AZ695" s="6193"/>
      <c r="BA695" s="6194"/>
      <c r="BB695" s="6194"/>
      <c r="BC695" s="6194"/>
      <c r="BD695" s="6194"/>
      <c r="BE695" s="6194"/>
    </row>
    <row r="696" spans="1:60" ht="48" customHeight="1">
      <c r="A696" s="6187"/>
      <c r="B696" s="6192" t="s">
        <v>45</v>
      </c>
      <c r="C696" s="6192"/>
      <c r="D696" s="6192"/>
      <c r="E696" s="6192"/>
      <c r="F696" s="6192"/>
      <c r="G696" s="6192"/>
      <c r="H696" s="6192"/>
      <c r="I696" s="6192"/>
      <c r="J696" s="6192"/>
      <c r="K696" s="6192"/>
      <c r="L696" s="6192"/>
      <c r="M696" s="3522">
        <f>M327</f>
        <v>156</v>
      </c>
      <c r="N696" s="3522">
        <f t="shared" ref="N696:AY696" si="3669">N327</f>
        <v>0</v>
      </c>
      <c r="O696" s="3522">
        <f t="shared" si="3669"/>
        <v>0</v>
      </c>
      <c r="P696" s="3522">
        <f t="shared" si="3669"/>
        <v>0</v>
      </c>
      <c r="Q696" s="3522">
        <f t="shared" si="3669"/>
        <v>0</v>
      </c>
      <c r="R696" s="3522">
        <f t="shared" si="3669"/>
        <v>0</v>
      </c>
      <c r="S696" s="3522">
        <f t="shared" si="3669"/>
        <v>0</v>
      </c>
      <c r="T696" s="3522">
        <f t="shared" si="3669"/>
        <v>0</v>
      </c>
      <c r="U696" s="3522">
        <f t="shared" si="3669"/>
        <v>0</v>
      </c>
      <c r="V696" s="3522">
        <f t="shared" si="3669"/>
        <v>0</v>
      </c>
      <c r="W696" s="3522">
        <f t="shared" si="3669"/>
        <v>0</v>
      </c>
      <c r="X696" s="3522">
        <f t="shared" si="3669"/>
        <v>0</v>
      </c>
      <c r="Y696" s="3522">
        <f t="shared" si="3669"/>
        <v>0</v>
      </c>
      <c r="Z696" s="5735">
        <f t="shared" si="3669"/>
        <v>156</v>
      </c>
      <c r="AA696" s="3522">
        <f t="shared" si="3669"/>
        <v>0</v>
      </c>
      <c r="AB696" s="3522">
        <f t="shared" si="3669"/>
        <v>0</v>
      </c>
      <c r="AC696" s="3522">
        <f t="shared" si="3669"/>
        <v>0</v>
      </c>
      <c r="AD696" s="3522">
        <f t="shared" si="3669"/>
        <v>0</v>
      </c>
      <c r="AE696" s="3522">
        <f t="shared" si="3669"/>
        <v>0</v>
      </c>
      <c r="AF696" s="5736">
        <f t="shared" si="3669"/>
        <v>0</v>
      </c>
      <c r="AG696" s="3522">
        <f t="shared" si="3669"/>
        <v>0</v>
      </c>
      <c r="AH696" s="3522">
        <f t="shared" si="3669"/>
        <v>0</v>
      </c>
      <c r="AI696" s="3522">
        <f t="shared" si="3669"/>
        <v>0</v>
      </c>
      <c r="AJ696" s="3522">
        <f t="shared" si="3669"/>
        <v>0</v>
      </c>
      <c r="AK696" s="3522">
        <f t="shared" si="3669"/>
        <v>0</v>
      </c>
      <c r="AL696" s="3522">
        <f t="shared" si="3669"/>
        <v>0</v>
      </c>
      <c r="AM696" s="2278">
        <f t="shared" si="3669"/>
        <v>0</v>
      </c>
      <c r="AN696" s="3522">
        <f t="shared" si="3669"/>
        <v>0</v>
      </c>
      <c r="AO696" s="3522">
        <f t="shared" si="3669"/>
        <v>0</v>
      </c>
      <c r="AP696" s="3522">
        <f t="shared" si="3669"/>
        <v>0</v>
      </c>
      <c r="AQ696" s="2282">
        <f t="shared" si="3669"/>
        <v>0</v>
      </c>
      <c r="AR696" s="3522">
        <f t="shared" si="3669"/>
        <v>0</v>
      </c>
      <c r="AS696" s="5735">
        <f t="shared" si="3669"/>
        <v>0</v>
      </c>
      <c r="AT696" s="3522">
        <f t="shared" si="3669"/>
        <v>0</v>
      </c>
      <c r="AU696" s="3522">
        <f t="shared" si="3669"/>
        <v>0</v>
      </c>
      <c r="AV696" s="3522">
        <f t="shared" si="3669"/>
        <v>0</v>
      </c>
      <c r="AW696" s="3522">
        <f t="shared" si="3669"/>
        <v>0</v>
      </c>
      <c r="AX696" s="3522">
        <f t="shared" si="3669"/>
        <v>0</v>
      </c>
      <c r="AY696" s="5735">
        <f t="shared" si="3669"/>
        <v>0</v>
      </c>
      <c r="AZ696" s="6193"/>
      <c r="BA696" s="6194"/>
      <c r="BB696" s="6194"/>
      <c r="BC696" s="6194"/>
      <c r="BD696" s="6194"/>
      <c r="BE696" s="6194"/>
    </row>
    <row r="697" spans="1:60" ht="48" customHeight="1">
      <c r="A697" s="6187"/>
      <c r="B697" s="6192" t="s">
        <v>61</v>
      </c>
      <c r="C697" s="6192"/>
      <c r="D697" s="6192"/>
      <c r="E697" s="6192"/>
      <c r="F697" s="6192"/>
      <c r="G697" s="6192"/>
      <c r="H697" s="6192"/>
      <c r="I697" s="6192"/>
      <c r="J697" s="6192"/>
      <c r="K697" s="6192"/>
      <c r="L697" s="6192"/>
      <c r="M697" s="3522"/>
      <c r="N697" s="3522"/>
      <c r="O697" s="3522"/>
      <c r="P697" s="3522"/>
      <c r="Q697" s="3522"/>
      <c r="R697" s="3522"/>
      <c r="S697" s="3522"/>
      <c r="T697" s="3522"/>
      <c r="U697" s="3522"/>
      <c r="V697" s="3522"/>
      <c r="W697" s="3522"/>
      <c r="X697" s="3522"/>
      <c r="Y697" s="3522"/>
      <c r="Z697" s="3518"/>
      <c r="AA697" s="3522"/>
      <c r="AB697" s="3522"/>
      <c r="AC697" s="3522"/>
      <c r="AD697" s="3522"/>
      <c r="AE697" s="3522"/>
      <c r="AF697" s="3519"/>
      <c r="AG697" s="3522"/>
      <c r="AH697" s="3522"/>
      <c r="AI697" s="3522"/>
      <c r="AJ697" s="3522"/>
      <c r="AK697" s="3522"/>
      <c r="AL697" s="3522"/>
      <c r="AM697" s="3520"/>
      <c r="AN697" s="3522"/>
      <c r="AO697" s="3522"/>
      <c r="AP697" s="3522"/>
      <c r="AQ697" s="3521"/>
      <c r="AR697" s="3522"/>
      <c r="AS697" s="3518"/>
      <c r="AT697" s="3522"/>
      <c r="AU697" s="3522"/>
      <c r="AV697" s="3522"/>
      <c r="AW697" s="3522"/>
      <c r="AX697" s="3522"/>
      <c r="AY697" s="3518"/>
      <c r="AZ697" s="6193"/>
      <c r="BA697" s="6194"/>
      <c r="BB697" s="6194"/>
      <c r="BC697" s="6194"/>
      <c r="BD697" s="6194"/>
      <c r="BE697" s="6194"/>
    </row>
    <row r="698" spans="1:60" ht="48" customHeight="1" thickBot="1">
      <c r="A698" s="6188"/>
      <c r="B698" s="6195" t="s">
        <v>49</v>
      </c>
      <c r="C698" s="6195"/>
      <c r="D698" s="6195"/>
      <c r="E698" s="6195"/>
      <c r="F698" s="6195"/>
      <c r="G698" s="6195"/>
      <c r="H698" s="6195"/>
      <c r="I698" s="6195"/>
      <c r="J698" s="6195"/>
      <c r="K698" s="6195"/>
      <c r="L698" s="6195"/>
      <c r="M698" s="3526"/>
      <c r="N698" s="3526"/>
      <c r="O698" s="3526"/>
      <c r="P698" s="3526"/>
      <c r="Q698" s="3526"/>
      <c r="R698" s="3526"/>
      <c r="S698" s="3526"/>
      <c r="T698" s="3526"/>
      <c r="U698" s="3526"/>
      <c r="V698" s="3526"/>
      <c r="W698" s="3526"/>
      <c r="X698" s="3526"/>
      <c r="Y698" s="3526"/>
      <c r="Z698" s="3518"/>
      <c r="AA698" s="3526"/>
      <c r="AB698" s="3526"/>
      <c r="AC698" s="3526"/>
      <c r="AD698" s="3526"/>
      <c r="AE698" s="3526"/>
      <c r="AF698" s="3519"/>
      <c r="AG698" s="3526"/>
      <c r="AH698" s="3526"/>
      <c r="AI698" s="3526"/>
      <c r="AJ698" s="3526"/>
      <c r="AK698" s="3526"/>
      <c r="AL698" s="3526"/>
      <c r="AM698" s="3520"/>
      <c r="AN698" s="3526"/>
      <c r="AO698" s="3526"/>
      <c r="AP698" s="3526"/>
      <c r="AQ698" s="3521"/>
      <c r="AR698" s="3526"/>
      <c r="AS698" s="3518"/>
      <c r="AT698" s="3526"/>
      <c r="AU698" s="3526"/>
      <c r="AV698" s="3526"/>
      <c r="AW698" s="3526"/>
      <c r="AX698" s="3526"/>
      <c r="AY698" s="3518"/>
      <c r="AZ698" s="6193"/>
      <c r="BA698" s="6194"/>
      <c r="BB698" s="6194"/>
      <c r="BC698" s="6194"/>
      <c r="BD698" s="6194"/>
      <c r="BE698" s="6194"/>
    </row>
    <row r="699" spans="1:60" ht="48" customHeight="1" thickBot="1">
      <c r="A699" s="3524"/>
      <c r="B699" s="6183" t="str">
        <f>"اجمالي " &amp;A693</f>
        <v>اجمالي محكمة الواسطى</v>
      </c>
      <c r="C699" s="6184"/>
      <c r="D699" s="6184"/>
      <c r="E699" s="6184"/>
      <c r="F699" s="6184"/>
      <c r="G699" s="6184"/>
      <c r="H699" s="6184"/>
      <c r="I699" s="6184"/>
      <c r="J699" s="6184"/>
      <c r="K699" s="6184"/>
      <c r="L699" s="6184"/>
      <c r="M699" s="3525"/>
      <c r="N699" s="3525"/>
      <c r="O699" s="3525"/>
      <c r="P699" s="3525"/>
      <c r="Q699" s="3525"/>
      <c r="R699" s="3525"/>
      <c r="S699" s="3525"/>
      <c r="T699" s="3525"/>
      <c r="U699" s="3525"/>
      <c r="V699" s="3525"/>
      <c r="W699" s="3525"/>
      <c r="X699" s="3525"/>
      <c r="Y699" s="3525"/>
      <c r="Z699" s="3518"/>
      <c r="AA699" s="3525"/>
      <c r="AB699" s="3525"/>
      <c r="AC699" s="3525"/>
      <c r="AD699" s="3525"/>
      <c r="AE699" s="3525"/>
      <c r="AF699" s="3519"/>
      <c r="AG699" s="3525"/>
      <c r="AH699" s="3525"/>
      <c r="AI699" s="3525"/>
      <c r="AJ699" s="3525"/>
      <c r="AK699" s="3525"/>
      <c r="AL699" s="3525"/>
      <c r="AM699" s="3520"/>
      <c r="AN699" s="3525"/>
      <c r="AO699" s="3525"/>
      <c r="AP699" s="3525"/>
      <c r="AQ699" s="3521"/>
      <c r="AR699" s="3525"/>
      <c r="AS699" s="3518"/>
      <c r="AT699" s="3525"/>
      <c r="AU699" s="3525"/>
      <c r="AV699" s="3525"/>
      <c r="AW699" s="3525"/>
      <c r="AX699" s="3525"/>
      <c r="AY699" s="5735">
        <f t="shared" ref="AY699" si="3670">SUM(AY693:AY698)</f>
        <v>0</v>
      </c>
      <c r="AZ699" s="6193"/>
      <c r="BA699" s="6194"/>
      <c r="BB699" s="6194"/>
      <c r="BC699" s="6194"/>
      <c r="BD699" s="6194"/>
      <c r="BE699" s="6194"/>
    </row>
    <row r="700" spans="1:60" ht="48" customHeight="1">
      <c r="A700" s="6186" t="s">
        <v>652</v>
      </c>
      <c r="B700" s="6189" t="s">
        <v>20</v>
      </c>
      <c r="C700" s="6189"/>
      <c r="D700" s="6189"/>
      <c r="E700" s="6189"/>
      <c r="F700" s="6189"/>
      <c r="G700" s="6189"/>
      <c r="H700" s="6189"/>
      <c r="I700" s="6189"/>
      <c r="J700" s="6189"/>
      <c r="K700" s="6189"/>
      <c r="L700" s="6189"/>
      <c r="M700" s="3517">
        <f>M342+M357+M387+M432+M447+M477+M492</f>
        <v>1092</v>
      </c>
      <c r="N700" s="3517">
        <f t="shared" ref="N700:AY700" si="3671">N342+N357+N387+N432+N447+N477+N492</f>
        <v>0</v>
      </c>
      <c r="O700" s="3517">
        <f t="shared" si="3671"/>
        <v>0</v>
      </c>
      <c r="P700" s="3517">
        <f t="shared" si="3671"/>
        <v>0</v>
      </c>
      <c r="Q700" s="3517">
        <f t="shared" si="3671"/>
        <v>0</v>
      </c>
      <c r="R700" s="3517">
        <f t="shared" si="3671"/>
        <v>0</v>
      </c>
      <c r="S700" s="3517">
        <f t="shared" si="3671"/>
        <v>0</v>
      </c>
      <c r="T700" s="3517">
        <f t="shared" si="3671"/>
        <v>0</v>
      </c>
      <c r="U700" s="3517">
        <f t="shared" si="3671"/>
        <v>0</v>
      </c>
      <c r="V700" s="3517">
        <f t="shared" si="3671"/>
        <v>0</v>
      </c>
      <c r="W700" s="3517">
        <f t="shared" si="3671"/>
        <v>0</v>
      </c>
      <c r="X700" s="3517">
        <f t="shared" si="3671"/>
        <v>0</v>
      </c>
      <c r="Y700" s="3517">
        <f t="shared" si="3671"/>
        <v>0</v>
      </c>
      <c r="Z700" s="5735">
        <f t="shared" si="3671"/>
        <v>1092</v>
      </c>
      <c r="AA700" s="3517">
        <f t="shared" si="3671"/>
        <v>0</v>
      </c>
      <c r="AB700" s="3517">
        <f t="shared" si="3671"/>
        <v>0</v>
      </c>
      <c r="AC700" s="3517">
        <f t="shared" si="3671"/>
        <v>0</v>
      </c>
      <c r="AD700" s="3517">
        <f t="shared" si="3671"/>
        <v>0</v>
      </c>
      <c r="AE700" s="3517">
        <f t="shared" si="3671"/>
        <v>0</v>
      </c>
      <c r="AF700" s="5736">
        <f t="shared" si="3671"/>
        <v>0</v>
      </c>
      <c r="AG700" s="3517">
        <f t="shared" si="3671"/>
        <v>0</v>
      </c>
      <c r="AH700" s="3517">
        <f t="shared" si="3671"/>
        <v>0</v>
      </c>
      <c r="AI700" s="3517">
        <f t="shared" si="3671"/>
        <v>0</v>
      </c>
      <c r="AJ700" s="3517">
        <f t="shared" si="3671"/>
        <v>0</v>
      </c>
      <c r="AK700" s="3517">
        <f t="shared" si="3671"/>
        <v>0</v>
      </c>
      <c r="AL700" s="3517">
        <f t="shared" si="3671"/>
        <v>0</v>
      </c>
      <c r="AM700" s="2278">
        <f t="shared" si="3671"/>
        <v>0</v>
      </c>
      <c r="AN700" s="3517">
        <f t="shared" si="3671"/>
        <v>0</v>
      </c>
      <c r="AO700" s="3517">
        <f t="shared" si="3671"/>
        <v>0</v>
      </c>
      <c r="AP700" s="3517">
        <f t="shared" si="3671"/>
        <v>0</v>
      </c>
      <c r="AQ700" s="2282">
        <f t="shared" si="3671"/>
        <v>0</v>
      </c>
      <c r="AR700" s="3517">
        <f t="shared" si="3671"/>
        <v>0</v>
      </c>
      <c r="AS700" s="5735">
        <f t="shared" si="3671"/>
        <v>0</v>
      </c>
      <c r="AT700" s="3517">
        <f t="shared" si="3671"/>
        <v>0</v>
      </c>
      <c r="AU700" s="3517">
        <f t="shared" si="3671"/>
        <v>0</v>
      </c>
      <c r="AV700" s="3517">
        <f t="shared" si="3671"/>
        <v>0</v>
      </c>
      <c r="AW700" s="3517">
        <f t="shared" si="3671"/>
        <v>0</v>
      </c>
      <c r="AX700" s="3517">
        <f t="shared" si="3671"/>
        <v>0</v>
      </c>
      <c r="AY700" s="5735">
        <f t="shared" si="3671"/>
        <v>0</v>
      </c>
      <c r="AZ700" s="6190" t="s">
        <v>1539</v>
      </c>
      <c r="BA700" s="6191"/>
      <c r="BB700" s="6191"/>
      <c r="BC700" s="6191"/>
      <c r="BD700" s="6191"/>
      <c r="BE700" s="6191"/>
    </row>
    <row r="701" spans="1:60" ht="48" customHeight="1">
      <c r="A701" s="6187"/>
      <c r="B701" s="6192" t="s">
        <v>57</v>
      </c>
      <c r="C701" s="6192"/>
      <c r="D701" s="6192"/>
      <c r="E701" s="6192"/>
      <c r="F701" s="6192"/>
      <c r="G701" s="6192"/>
      <c r="H701" s="6192"/>
      <c r="I701" s="6192"/>
      <c r="J701" s="6192"/>
      <c r="K701" s="6192"/>
      <c r="L701" s="6192"/>
      <c r="M701" s="3522">
        <f>M417</f>
        <v>156</v>
      </c>
      <c r="N701" s="3522">
        <f t="shared" ref="N701:AY701" si="3672">N417</f>
        <v>0</v>
      </c>
      <c r="O701" s="3522">
        <f t="shared" si="3672"/>
        <v>0</v>
      </c>
      <c r="P701" s="3522">
        <f t="shared" si="3672"/>
        <v>0</v>
      </c>
      <c r="Q701" s="3522">
        <f t="shared" si="3672"/>
        <v>0</v>
      </c>
      <c r="R701" s="3522">
        <f t="shared" si="3672"/>
        <v>0</v>
      </c>
      <c r="S701" s="3522">
        <f t="shared" si="3672"/>
        <v>0</v>
      </c>
      <c r="T701" s="3522">
        <f t="shared" si="3672"/>
        <v>0</v>
      </c>
      <c r="U701" s="3522">
        <f t="shared" si="3672"/>
        <v>0</v>
      </c>
      <c r="V701" s="3522">
        <f t="shared" si="3672"/>
        <v>0</v>
      </c>
      <c r="W701" s="3522">
        <f t="shared" si="3672"/>
        <v>0</v>
      </c>
      <c r="X701" s="3522">
        <f t="shared" si="3672"/>
        <v>0</v>
      </c>
      <c r="Y701" s="3522">
        <f t="shared" si="3672"/>
        <v>0</v>
      </c>
      <c r="Z701" s="5735">
        <f t="shared" si="3672"/>
        <v>156</v>
      </c>
      <c r="AA701" s="3522">
        <f t="shared" si="3672"/>
        <v>0</v>
      </c>
      <c r="AB701" s="3522">
        <f t="shared" si="3672"/>
        <v>0</v>
      </c>
      <c r="AC701" s="3522">
        <f t="shared" si="3672"/>
        <v>0</v>
      </c>
      <c r="AD701" s="3522">
        <f t="shared" si="3672"/>
        <v>0</v>
      </c>
      <c r="AE701" s="3522">
        <f t="shared" si="3672"/>
        <v>0</v>
      </c>
      <c r="AF701" s="5736">
        <f t="shared" si="3672"/>
        <v>0</v>
      </c>
      <c r="AG701" s="3522">
        <f t="shared" si="3672"/>
        <v>0</v>
      </c>
      <c r="AH701" s="3522">
        <f t="shared" si="3672"/>
        <v>0</v>
      </c>
      <c r="AI701" s="3522">
        <f t="shared" si="3672"/>
        <v>0</v>
      </c>
      <c r="AJ701" s="3522">
        <f t="shared" si="3672"/>
        <v>0</v>
      </c>
      <c r="AK701" s="3522">
        <f t="shared" si="3672"/>
        <v>0</v>
      </c>
      <c r="AL701" s="3522">
        <f t="shared" si="3672"/>
        <v>0</v>
      </c>
      <c r="AM701" s="2278">
        <f t="shared" si="3672"/>
        <v>0</v>
      </c>
      <c r="AN701" s="3522">
        <f t="shared" si="3672"/>
        <v>0</v>
      </c>
      <c r="AO701" s="3522">
        <f t="shared" si="3672"/>
        <v>0</v>
      </c>
      <c r="AP701" s="3522">
        <f t="shared" si="3672"/>
        <v>0</v>
      </c>
      <c r="AQ701" s="2282">
        <f t="shared" si="3672"/>
        <v>0</v>
      </c>
      <c r="AR701" s="3522">
        <f t="shared" si="3672"/>
        <v>0</v>
      </c>
      <c r="AS701" s="5735">
        <f t="shared" si="3672"/>
        <v>0</v>
      </c>
      <c r="AT701" s="3522">
        <f t="shared" si="3672"/>
        <v>0</v>
      </c>
      <c r="AU701" s="3522">
        <f t="shared" si="3672"/>
        <v>0</v>
      </c>
      <c r="AV701" s="3522">
        <f t="shared" si="3672"/>
        <v>0</v>
      </c>
      <c r="AW701" s="3522">
        <f t="shared" si="3672"/>
        <v>0</v>
      </c>
      <c r="AX701" s="3522">
        <f t="shared" si="3672"/>
        <v>0</v>
      </c>
      <c r="AY701" s="5735">
        <f t="shared" si="3672"/>
        <v>0</v>
      </c>
      <c r="AZ701" s="6193"/>
      <c r="BA701" s="6194"/>
      <c r="BB701" s="6194"/>
      <c r="BC701" s="6194"/>
      <c r="BD701" s="6194"/>
      <c r="BE701" s="6194"/>
    </row>
    <row r="702" spans="1:60" ht="48" customHeight="1">
      <c r="A702" s="6187"/>
      <c r="B702" s="6192" t="s">
        <v>41</v>
      </c>
      <c r="C702" s="6192"/>
      <c r="D702" s="6192"/>
      <c r="E702" s="6192"/>
      <c r="F702" s="6192"/>
      <c r="G702" s="6192"/>
      <c r="H702" s="6192"/>
      <c r="I702" s="6192"/>
      <c r="J702" s="6192"/>
      <c r="K702" s="6192"/>
      <c r="L702" s="6192"/>
      <c r="M702" s="3522">
        <f>M402</f>
        <v>156</v>
      </c>
      <c r="N702" s="3522">
        <f t="shared" ref="N702:AY702" si="3673">N402</f>
        <v>0</v>
      </c>
      <c r="O702" s="3522">
        <f t="shared" si="3673"/>
        <v>0</v>
      </c>
      <c r="P702" s="3522">
        <f t="shared" si="3673"/>
        <v>0</v>
      </c>
      <c r="Q702" s="3522">
        <f t="shared" si="3673"/>
        <v>0</v>
      </c>
      <c r="R702" s="3522">
        <f t="shared" si="3673"/>
        <v>0</v>
      </c>
      <c r="S702" s="3522">
        <f t="shared" si="3673"/>
        <v>0</v>
      </c>
      <c r="T702" s="3522">
        <f t="shared" si="3673"/>
        <v>0</v>
      </c>
      <c r="U702" s="3522">
        <f t="shared" si="3673"/>
        <v>0</v>
      </c>
      <c r="V702" s="3522">
        <f t="shared" si="3673"/>
        <v>0</v>
      </c>
      <c r="W702" s="3522">
        <f t="shared" si="3673"/>
        <v>0</v>
      </c>
      <c r="X702" s="3522">
        <f t="shared" si="3673"/>
        <v>0</v>
      </c>
      <c r="Y702" s="3522">
        <f t="shared" si="3673"/>
        <v>0</v>
      </c>
      <c r="Z702" s="5735">
        <f t="shared" si="3673"/>
        <v>156</v>
      </c>
      <c r="AA702" s="3522">
        <f t="shared" si="3673"/>
        <v>0</v>
      </c>
      <c r="AB702" s="3522">
        <f t="shared" si="3673"/>
        <v>0</v>
      </c>
      <c r="AC702" s="3522">
        <f t="shared" si="3673"/>
        <v>0</v>
      </c>
      <c r="AD702" s="3522">
        <f t="shared" si="3673"/>
        <v>0</v>
      </c>
      <c r="AE702" s="3522">
        <f t="shared" si="3673"/>
        <v>0</v>
      </c>
      <c r="AF702" s="5736">
        <f t="shared" si="3673"/>
        <v>0</v>
      </c>
      <c r="AG702" s="3522">
        <f t="shared" si="3673"/>
        <v>0</v>
      </c>
      <c r="AH702" s="3522">
        <f t="shared" si="3673"/>
        <v>0</v>
      </c>
      <c r="AI702" s="3522">
        <f t="shared" si="3673"/>
        <v>0</v>
      </c>
      <c r="AJ702" s="3522">
        <f t="shared" si="3673"/>
        <v>0</v>
      </c>
      <c r="AK702" s="3522">
        <f t="shared" si="3673"/>
        <v>0</v>
      </c>
      <c r="AL702" s="3522">
        <f t="shared" si="3673"/>
        <v>0</v>
      </c>
      <c r="AM702" s="2278">
        <f t="shared" si="3673"/>
        <v>0</v>
      </c>
      <c r="AN702" s="3522">
        <f t="shared" si="3673"/>
        <v>0</v>
      </c>
      <c r="AO702" s="3522">
        <f t="shared" si="3673"/>
        <v>0</v>
      </c>
      <c r="AP702" s="3522">
        <f t="shared" si="3673"/>
        <v>0</v>
      </c>
      <c r="AQ702" s="2282">
        <f t="shared" si="3673"/>
        <v>0</v>
      </c>
      <c r="AR702" s="3522">
        <f t="shared" si="3673"/>
        <v>0</v>
      </c>
      <c r="AS702" s="5735">
        <f t="shared" si="3673"/>
        <v>0</v>
      </c>
      <c r="AT702" s="3522">
        <f t="shared" si="3673"/>
        <v>0</v>
      </c>
      <c r="AU702" s="3522">
        <f t="shared" si="3673"/>
        <v>0</v>
      </c>
      <c r="AV702" s="3522">
        <f t="shared" si="3673"/>
        <v>0</v>
      </c>
      <c r="AW702" s="3522">
        <f t="shared" si="3673"/>
        <v>0</v>
      </c>
      <c r="AX702" s="3522">
        <f t="shared" si="3673"/>
        <v>0</v>
      </c>
      <c r="AY702" s="5735">
        <f t="shared" si="3673"/>
        <v>0</v>
      </c>
      <c r="AZ702" s="6193"/>
      <c r="BA702" s="6194"/>
      <c r="BB702" s="6194"/>
      <c r="BC702" s="6194"/>
      <c r="BD702" s="6194"/>
      <c r="BE702" s="6194"/>
    </row>
    <row r="703" spans="1:60" ht="48" customHeight="1">
      <c r="A703" s="6187"/>
      <c r="B703" s="6192" t="s">
        <v>45</v>
      </c>
      <c r="C703" s="6192"/>
      <c r="D703" s="6192"/>
      <c r="E703" s="6192"/>
      <c r="F703" s="6192"/>
      <c r="G703" s="6192"/>
      <c r="H703" s="6192"/>
      <c r="I703" s="6192"/>
      <c r="J703" s="6192"/>
      <c r="K703" s="6192"/>
      <c r="L703" s="6192"/>
      <c r="M703" s="3522">
        <f>M372</f>
        <v>156</v>
      </c>
      <c r="N703" s="3522">
        <f t="shared" ref="N703:AY703" si="3674">N372</f>
        <v>0</v>
      </c>
      <c r="O703" s="3522">
        <f t="shared" si="3674"/>
        <v>0</v>
      </c>
      <c r="P703" s="3522">
        <f t="shared" si="3674"/>
        <v>0</v>
      </c>
      <c r="Q703" s="3522">
        <f t="shared" si="3674"/>
        <v>0</v>
      </c>
      <c r="R703" s="3522">
        <f t="shared" si="3674"/>
        <v>0</v>
      </c>
      <c r="S703" s="3522">
        <f t="shared" si="3674"/>
        <v>0</v>
      </c>
      <c r="T703" s="3522">
        <f t="shared" si="3674"/>
        <v>0</v>
      </c>
      <c r="U703" s="3522">
        <f t="shared" si="3674"/>
        <v>0</v>
      </c>
      <c r="V703" s="3522">
        <f t="shared" si="3674"/>
        <v>0</v>
      </c>
      <c r="W703" s="3522">
        <f t="shared" si="3674"/>
        <v>0</v>
      </c>
      <c r="X703" s="3522">
        <f t="shared" si="3674"/>
        <v>0</v>
      </c>
      <c r="Y703" s="3522">
        <f t="shared" si="3674"/>
        <v>0</v>
      </c>
      <c r="Z703" s="5735">
        <f t="shared" si="3674"/>
        <v>156</v>
      </c>
      <c r="AA703" s="3522">
        <f t="shared" si="3674"/>
        <v>0</v>
      </c>
      <c r="AB703" s="3522">
        <f t="shared" si="3674"/>
        <v>0</v>
      </c>
      <c r="AC703" s="3522">
        <f t="shared" si="3674"/>
        <v>0</v>
      </c>
      <c r="AD703" s="3522">
        <f t="shared" si="3674"/>
        <v>0</v>
      </c>
      <c r="AE703" s="3522">
        <f t="shared" si="3674"/>
        <v>0</v>
      </c>
      <c r="AF703" s="5736">
        <f t="shared" si="3674"/>
        <v>0</v>
      </c>
      <c r="AG703" s="3522">
        <f t="shared" si="3674"/>
        <v>0</v>
      </c>
      <c r="AH703" s="3522">
        <f t="shared" si="3674"/>
        <v>0</v>
      </c>
      <c r="AI703" s="3522">
        <f t="shared" si="3674"/>
        <v>0</v>
      </c>
      <c r="AJ703" s="3522">
        <f t="shared" si="3674"/>
        <v>0</v>
      </c>
      <c r="AK703" s="3522">
        <f t="shared" si="3674"/>
        <v>0</v>
      </c>
      <c r="AL703" s="3522">
        <f t="shared" si="3674"/>
        <v>0</v>
      </c>
      <c r="AM703" s="2278">
        <f t="shared" si="3674"/>
        <v>0</v>
      </c>
      <c r="AN703" s="3522">
        <f t="shared" si="3674"/>
        <v>0</v>
      </c>
      <c r="AO703" s="3522">
        <f t="shared" si="3674"/>
        <v>0</v>
      </c>
      <c r="AP703" s="3522">
        <f t="shared" si="3674"/>
        <v>0</v>
      </c>
      <c r="AQ703" s="2282">
        <f t="shared" si="3674"/>
        <v>0</v>
      </c>
      <c r="AR703" s="3522">
        <f t="shared" si="3674"/>
        <v>0</v>
      </c>
      <c r="AS703" s="5735">
        <f t="shared" si="3674"/>
        <v>0</v>
      </c>
      <c r="AT703" s="3522">
        <f t="shared" si="3674"/>
        <v>0</v>
      </c>
      <c r="AU703" s="3522">
        <f t="shared" si="3674"/>
        <v>0</v>
      </c>
      <c r="AV703" s="3522">
        <f t="shared" si="3674"/>
        <v>0</v>
      </c>
      <c r="AW703" s="3522">
        <f t="shared" si="3674"/>
        <v>0</v>
      </c>
      <c r="AX703" s="3522">
        <f t="shared" si="3674"/>
        <v>0</v>
      </c>
      <c r="AY703" s="5735">
        <f t="shared" si="3674"/>
        <v>0</v>
      </c>
      <c r="AZ703" s="6193"/>
      <c r="BA703" s="6194"/>
      <c r="BB703" s="6194"/>
      <c r="BC703" s="6194"/>
      <c r="BD703" s="6194"/>
      <c r="BE703" s="6194"/>
    </row>
    <row r="704" spans="1:60" ht="48" customHeight="1">
      <c r="A704" s="6187"/>
      <c r="B704" s="6192" t="s">
        <v>61</v>
      </c>
      <c r="C704" s="6192"/>
      <c r="D704" s="6192"/>
      <c r="E704" s="6192"/>
      <c r="F704" s="6192"/>
      <c r="G704" s="6192"/>
      <c r="H704" s="6192"/>
      <c r="I704" s="6192"/>
      <c r="J704" s="6192"/>
      <c r="K704" s="6192"/>
      <c r="L704" s="6192"/>
      <c r="M704" s="3522">
        <f>M462</f>
        <v>156</v>
      </c>
      <c r="N704" s="3522">
        <f t="shared" ref="N704:AY704" si="3675">N462</f>
        <v>0</v>
      </c>
      <c r="O704" s="3522">
        <f t="shared" si="3675"/>
        <v>0</v>
      </c>
      <c r="P704" s="3522">
        <f t="shared" si="3675"/>
        <v>0</v>
      </c>
      <c r="Q704" s="3522">
        <f t="shared" si="3675"/>
        <v>0</v>
      </c>
      <c r="R704" s="3522">
        <f t="shared" si="3675"/>
        <v>0</v>
      </c>
      <c r="S704" s="3522">
        <f t="shared" si="3675"/>
        <v>0</v>
      </c>
      <c r="T704" s="3522">
        <f t="shared" si="3675"/>
        <v>0</v>
      </c>
      <c r="U704" s="3522">
        <f t="shared" si="3675"/>
        <v>0</v>
      </c>
      <c r="V704" s="3522">
        <f t="shared" si="3675"/>
        <v>0</v>
      </c>
      <c r="W704" s="3522">
        <f t="shared" si="3675"/>
        <v>0</v>
      </c>
      <c r="X704" s="3522">
        <f t="shared" si="3675"/>
        <v>0</v>
      </c>
      <c r="Y704" s="3522">
        <f t="shared" si="3675"/>
        <v>0</v>
      </c>
      <c r="Z704" s="5735">
        <f t="shared" si="3675"/>
        <v>156</v>
      </c>
      <c r="AA704" s="3522">
        <f t="shared" si="3675"/>
        <v>0</v>
      </c>
      <c r="AB704" s="3522">
        <f t="shared" si="3675"/>
        <v>0</v>
      </c>
      <c r="AC704" s="3522">
        <f t="shared" si="3675"/>
        <v>0</v>
      </c>
      <c r="AD704" s="3522">
        <f t="shared" si="3675"/>
        <v>0</v>
      </c>
      <c r="AE704" s="3522">
        <f t="shared" si="3675"/>
        <v>0</v>
      </c>
      <c r="AF704" s="5736">
        <f t="shared" si="3675"/>
        <v>0</v>
      </c>
      <c r="AG704" s="3522">
        <f t="shared" si="3675"/>
        <v>0</v>
      </c>
      <c r="AH704" s="3522">
        <f t="shared" si="3675"/>
        <v>0</v>
      </c>
      <c r="AI704" s="3522">
        <f t="shared" si="3675"/>
        <v>0</v>
      </c>
      <c r="AJ704" s="3522">
        <f t="shared" si="3675"/>
        <v>0</v>
      </c>
      <c r="AK704" s="3522">
        <f t="shared" si="3675"/>
        <v>0</v>
      </c>
      <c r="AL704" s="3522">
        <f t="shared" si="3675"/>
        <v>0</v>
      </c>
      <c r="AM704" s="2278">
        <f t="shared" si="3675"/>
        <v>0</v>
      </c>
      <c r="AN704" s="3522">
        <f t="shared" si="3675"/>
        <v>0</v>
      </c>
      <c r="AO704" s="3522">
        <f t="shared" si="3675"/>
        <v>0</v>
      </c>
      <c r="AP704" s="3522">
        <f t="shared" si="3675"/>
        <v>0</v>
      </c>
      <c r="AQ704" s="2282">
        <f t="shared" si="3675"/>
        <v>0</v>
      </c>
      <c r="AR704" s="3522">
        <f t="shared" si="3675"/>
        <v>0</v>
      </c>
      <c r="AS704" s="5735">
        <f t="shared" si="3675"/>
        <v>0</v>
      </c>
      <c r="AT704" s="3522">
        <f t="shared" si="3675"/>
        <v>0</v>
      </c>
      <c r="AU704" s="3522">
        <f t="shared" si="3675"/>
        <v>0</v>
      </c>
      <c r="AV704" s="3522">
        <f t="shared" si="3675"/>
        <v>0</v>
      </c>
      <c r="AW704" s="3522">
        <f t="shared" si="3675"/>
        <v>0</v>
      </c>
      <c r="AX704" s="3522">
        <f t="shared" si="3675"/>
        <v>0</v>
      </c>
      <c r="AY704" s="5735">
        <f t="shared" si="3675"/>
        <v>0</v>
      </c>
      <c r="AZ704" s="6193"/>
      <c r="BA704" s="6194"/>
      <c r="BB704" s="6194"/>
      <c r="BC704" s="6194"/>
      <c r="BD704" s="6194"/>
      <c r="BE704" s="6194"/>
    </row>
    <row r="705" spans="1:57" ht="48" customHeight="1" thickBot="1">
      <c r="A705" s="6188"/>
      <c r="B705" s="6195" t="s">
        <v>49</v>
      </c>
      <c r="C705" s="6195"/>
      <c r="D705" s="6195"/>
      <c r="E705" s="6195"/>
      <c r="F705" s="6195"/>
      <c r="G705" s="6195"/>
      <c r="H705" s="6195"/>
      <c r="I705" s="6195"/>
      <c r="J705" s="6195"/>
      <c r="K705" s="6195"/>
      <c r="L705" s="6195"/>
      <c r="M705" s="3526"/>
      <c r="N705" s="3526"/>
      <c r="O705" s="3526"/>
      <c r="P705" s="3526"/>
      <c r="Q705" s="3526"/>
      <c r="R705" s="3526"/>
      <c r="S705" s="3526"/>
      <c r="T705" s="3526"/>
      <c r="U705" s="3526"/>
      <c r="V705" s="3526"/>
      <c r="W705" s="3526"/>
      <c r="X705" s="3526"/>
      <c r="Y705" s="3526"/>
      <c r="Z705" s="3518"/>
      <c r="AA705" s="3526"/>
      <c r="AB705" s="3526"/>
      <c r="AC705" s="3526"/>
      <c r="AD705" s="3526"/>
      <c r="AE705" s="3526"/>
      <c r="AF705" s="3519"/>
      <c r="AG705" s="3526"/>
      <c r="AH705" s="3526"/>
      <c r="AI705" s="3526"/>
      <c r="AJ705" s="3526"/>
      <c r="AK705" s="3526"/>
      <c r="AL705" s="3526"/>
      <c r="AM705" s="3520"/>
      <c r="AN705" s="3526"/>
      <c r="AO705" s="3526"/>
      <c r="AP705" s="3526"/>
      <c r="AQ705" s="3521"/>
      <c r="AR705" s="3526"/>
      <c r="AS705" s="3518"/>
      <c r="AT705" s="3526"/>
      <c r="AU705" s="3526"/>
      <c r="AV705" s="3526"/>
      <c r="AW705" s="3526"/>
      <c r="AX705" s="3526"/>
      <c r="AY705" s="3518"/>
      <c r="AZ705" s="6193"/>
      <c r="BA705" s="6194"/>
      <c r="BB705" s="6194"/>
      <c r="BC705" s="6194"/>
      <c r="BD705" s="6194"/>
      <c r="BE705" s="6194"/>
    </row>
    <row r="706" spans="1:57" ht="48" customHeight="1" thickBot="1">
      <c r="A706" s="3524"/>
      <c r="B706" s="6183" t="str">
        <f>"اجمالي " &amp;A700</f>
        <v>اجمالي محكمة ببا</v>
      </c>
      <c r="C706" s="6184"/>
      <c r="D706" s="6184"/>
      <c r="E706" s="6184"/>
      <c r="F706" s="6184"/>
      <c r="G706" s="6184"/>
      <c r="H706" s="6184"/>
      <c r="I706" s="6184"/>
      <c r="J706" s="6184"/>
      <c r="K706" s="6184"/>
      <c r="L706" s="6184"/>
      <c r="M706" s="3525"/>
      <c r="N706" s="3525"/>
      <c r="O706" s="3525"/>
      <c r="P706" s="3525"/>
      <c r="Q706" s="3525"/>
      <c r="R706" s="3525"/>
      <c r="S706" s="3525"/>
      <c r="T706" s="3525"/>
      <c r="U706" s="3525"/>
      <c r="V706" s="3525"/>
      <c r="W706" s="3525"/>
      <c r="X706" s="3525"/>
      <c r="Y706" s="3525"/>
      <c r="Z706" s="3518"/>
      <c r="AA706" s="3525"/>
      <c r="AB706" s="3525"/>
      <c r="AC706" s="3525"/>
      <c r="AD706" s="3525"/>
      <c r="AE706" s="3525"/>
      <c r="AF706" s="3519"/>
      <c r="AG706" s="3525"/>
      <c r="AH706" s="3525"/>
      <c r="AI706" s="3525"/>
      <c r="AJ706" s="3525"/>
      <c r="AK706" s="3525"/>
      <c r="AL706" s="3525"/>
      <c r="AM706" s="3520"/>
      <c r="AN706" s="3525"/>
      <c r="AO706" s="3525"/>
      <c r="AP706" s="3525"/>
      <c r="AQ706" s="3521"/>
      <c r="AR706" s="3525"/>
      <c r="AS706" s="3518"/>
      <c r="AT706" s="3525"/>
      <c r="AU706" s="3525"/>
      <c r="AV706" s="3525"/>
      <c r="AW706" s="3525"/>
      <c r="AX706" s="3525"/>
      <c r="AY706" s="5735">
        <f t="shared" ref="AY706" si="3676">SUM(AY700:AY705)</f>
        <v>0</v>
      </c>
      <c r="AZ706" s="6193"/>
      <c r="BA706" s="6194"/>
      <c r="BB706" s="6194"/>
      <c r="BC706" s="6194"/>
      <c r="BD706" s="6194"/>
      <c r="BE706" s="6194"/>
    </row>
    <row r="707" spans="1:57" ht="48" customHeight="1"/>
    <row r="708" spans="1:57" ht="48" customHeight="1" thickBot="1">
      <c r="M708" s="6225" t="s">
        <v>1550</v>
      </c>
      <c r="N708" s="6225"/>
      <c r="O708" s="6225"/>
      <c r="P708" s="6225"/>
      <c r="Q708" s="6225"/>
      <c r="R708" s="6225"/>
      <c r="S708" s="6225"/>
      <c r="T708" s="6225"/>
      <c r="U708" s="6225"/>
      <c r="V708" s="6225"/>
      <c r="W708" s="6225"/>
      <c r="X708" s="6225"/>
      <c r="Y708" s="6225"/>
      <c r="Z708" s="6225"/>
      <c r="AA708" s="6225"/>
      <c r="AB708" s="6225"/>
      <c r="AC708" s="6225"/>
      <c r="AD708" s="6225"/>
      <c r="AE708" s="6225"/>
      <c r="AF708" s="6225"/>
      <c r="AG708" s="6225"/>
      <c r="AH708" s="6225"/>
      <c r="AI708" s="6225"/>
      <c r="AJ708" s="6225"/>
      <c r="AK708" s="6225"/>
      <c r="AL708" s="6225"/>
      <c r="AM708" s="6225"/>
      <c r="AN708" s="6225"/>
      <c r="AO708" s="6225"/>
      <c r="AP708" s="6225"/>
      <c r="AQ708" s="6225"/>
      <c r="AR708" s="6225"/>
      <c r="AS708" s="6225"/>
      <c r="AT708" s="6225"/>
      <c r="AU708" s="6225"/>
      <c r="AV708" s="6225"/>
      <c r="AW708" s="6225"/>
      <c r="AX708" s="6225"/>
      <c r="AY708" s="6225"/>
    </row>
    <row r="709" spans="1:57" ht="48" customHeight="1" thickBot="1">
      <c r="A709" s="6159" t="s">
        <v>20</v>
      </c>
      <c r="B709" s="6160"/>
      <c r="C709" s="6160"/>
      <c r="D709" s="6160"/>
      <c r="E709" s="6160"/>
      <c r="F709" s="6160"/>
      <c r="G709" s="6161"/>
      <c r="H709" s="6168" t="s">
        <v>1551</v>
      </c>
      <c r="I709" s="6168"/>
      <c r="J709" s="6168"/>
      <c r="K709" s="6169"/>
      <c r="L709" s="5740" t="str">
        <f>الاعدادات!$D$6</f>
        <v>2022 وما قبلها</v>
      </c>
      <c r="M709" s="3517">
        <f>M7+M37+M52+M97+M112+M127+M142+M187+M202</f>
        <v>0</v>
      </c>
      <c r="N709" s="3517">
        <f t="shared" ref="N709:AZ709" si="3677">N7+N37+N52+N97+N112+N127+N142+N187+N202</f>
        <v>0</v>
      </c>
      <c r="O709" s="3517">
        <f t="shared" si="3677"/>
        <v>0</v>
      </c>
      <c r="P709" s="3517">
        <f t="shared" si="3677"/>
        <v>0</v>
      </c>
      <c r="Q709" s="3517">
        <f t="shared" si="3677"/>
        <v>0</v>
      </c>
      <c r="R709" s="3517">
        <f t="shared" si="3677"/>
        <v>0</v>
      </c>
      <c r="S709" s="3517">
        <f t="shared" si="3677"/>
        <v>0</v>
      </c>
      <c r="T709" s="3517">
        <f t="shared" si="3677"/>
        <v>0</v>
      </c>
      <c r="U709" s="3517">
        <f t="shared" si="3677"/>
        <v>0</v>
      </c>
      <c r="V709" s="3517">
        <f t="shared" si="3677"/>
        <v>0</v>
      </c>
      <c r="W709" s="3517">
        <f t="shared" si="3677"/>
        <v>0</v>
      </c>
      <c r="X709" s="3517">
        <f t="shared" si="3677"/>
        <v>0</v>
      </c>
      <c r="Y709" s="3517">
        <f t="shared" si="3677"/>
        <v>0</v>
      </c>
      <c r="Z709" s="5735">
        <f t="shared" si="3677"/>
        <v>0</v>
      </c>
      <c r="AA709" s="3517">
        <f t="shared" si="3677"/>
        <v>0</v>
      </c>
      <c r="AB709" s="3517">
        <f t="shared" si="3677"/>
        <v>0</v>
      </c>
      <c r="AC709" s="3517">
        <f t="shared" si="3677"/>
        <v>0</v>
      </c>
      <c r="AD709" s="3517">
        <f t="shared" si="3677"/>
        <v>0</v>
      </c>
      <c r="AE709" s="3517">
        <f t="shared" si="3677"/>
        <v>0</v>
      </c>
      <c r="AF709" s="5736">
        <f t="shared" si="3677"/>
        <v>0</v>
      </c>
      <c r="AG709" s="3517">
        <f t="shared" si="3677"/>
        <v>0</v>
      </c>
      <c r="AH709" s="3517">
        <f t="shared" si="3677"/>
        <v>0</v>
      </c>
      <c r="AI709" s="3517">
        <f t="shared" si="3677"/>
        <v>0</v>
      </c>
      <c r="AJ709" s="3517">
        <f t="shared" si="3677"/>
        <v>0</v>
      </c>
      <c r="AK709" s="3517">
        <f t="shared" si="3677"/>
        <v>0</v>
      </c>
      <c r="AL709" s="3517">
        <f t="shared" si="3677"/>
        <v>0</v>
      </c>
      <c r="AM709" s="2278">
        <f t="shared" si="3677"/>
        <v>0</v>
      </c>
      <c r="AN709" s="3517">
        <f t="shared" si="3677"/>
        <v>0</v>
      </c>
      <c r="AO709" s="3517">
        <f t="shared" si="3677"/>
        <v>0</v>
      </c>
      <c r="AP709" s="3517">
        <f t="shared" si="3677"/>
        <v>0</v>
      </c>
      <c r="AQ709" s="2282">
        <f t="shared" si="3677"/>
        <v>0</v>
      </c>
      <c r="AR709" s="3517">
        <f t="shared" si="3677"/>
        <v>0</v>
      </c>
      <c r="AS709" s="5735">
        <f t="shared" si="3677"/>
        <v>0</v>
      </c>
      <c r="AT709" s="3517">
        <f t="shared" si="3677"/>
        <v>0</v>
      </c>
      <c r="AU709" s="3517">
        <f t="shared" si="3677"/>
        <v>0</v>
      </c>
      <c r="AV709" s="3517">
        <f t="shared" si="3677"/>
        <v>0</v>
      </c>
      <c r="AW709" s="3517">
        <f t="shared" si="3677"/>
        <v>0</v>
      </c>
      <c r="AX709" s="3517">
        <f t="shared" si="3677"/>
        <v>0</v>
      </c>
      <c r="AY709" s="5735">
        <f t="shared" si="3677"/>
        <v>0</v>
      </c>
      <c r="AZ709" s="3517">
        <f t="shared" si="3677"/>
        <v>0</v>
      </c>
      <c r="BA709" s="4063"/>
    </row>
    <row r="710" spans="1:57" ht="48" customHeight="1" thickBot="1">
      <c r="A710" s="6162"/>
      <c r="B710" s="6163"/>
      <c r="C710" s="6163"/>
      <c r="D710" s="6163"/>
      <c r="E710" s="6163"/>
      <c r="F710" s="6163"/>
      <c r="G710" s="6164"/>
      <c r="H710" s="6170"/>
      <c r="I710" s="6170"/>
      <c r="J710" s="6170"/>
      <c r="K710" s="6171"/>
      <c r="L710" s="5741">
        <f>الاعدادات!$D$7</f>
        <v>2023</v>
      </c>
      <c r="M710" s="3522">
        <f t="shared" ref="M710:AZ714" si="3678">M8+M38+M53+M98+M113+M128+M143+M188+M203</f>
        <v>90</v>
      </c>
      <c r="N710" s="3522">
        <f t="shared" si="3678"/>
        <v>0</v>
      </c>
      <c r="O710" s="3522">
        <f t="shared" si="3678"/>
        <v>0</v>
      </c>
      <c r="P710" s="3522">
        <f t="shared" si="3678"/>
        <v>0</v>
      </c>
      <c r="Q710" s="3522">
        <f t="shared" si="3678"/>
        <v>0</v>
      </c>
      <c r="R710" s="3522">
        <f t="shared" si="3678"/>
        <v>0</v>
      </c>
      <c r="S710" s="3522">
        <f t="shared" si="3678"/>
        <v>0</v>
      </c>
      <c r="T710" s="3522">
        <f t="shared" si="3678"/>
        <v>0</v>
      </c>
      <c r="U710" s="3522">
        <f t="shared" si="3678"/>
        <v>0</v>
      </c>
      <c r="V710" s="3522">
        <f t="shared" si="3678"/>
        <v>0</v>
      </c>
      <c r="W710" s="3522">
        <f t="shared" si="3678"/>
        <v>0</v>
      </c>
      <c r="X710" s="3522">
        <f t="shared" si="3678"/>
        <v>0</v>
      </c>
      <c r="Y710" s="3522">
        <f t="shared" si="3678"/>
        <v>0</v>
      </c>
      <c r="Z710" s="5735">
        <f t="shared" si="3678"/>
        <v>90</v>
      </c>
      <c r="AA710" s="3522">
        <f t="shared" si="3678"/>
        <v>0</v>
      </c>
      <c r="AB710" s="3522">
        <f t="shared" si="3678"/>
        <v>0</v>
      </c>
      <c r="AC710" s="3522">
        <f t="shared" si="3678"/>
        <v>0</v>
      </c>
      <c r="AD710" s="3522">
        <f t="shared" si="3678"/>
        <v>0</v>
      </c>
      <c r="AE710" s="3522">
        <f t="shared" si="3678"/>
        <v>0</v>
      </c>
      <c r="AF710" s="5736">
        <f t="shared" si="3678"/>
        <v>0</v>
      </c>
      <c r="AG710" s="3522">
        <f t="shared" si="3678"/>
        <v>0</v>
      </c>
      <c r="AH710" s="3522">
        <f t="shared" si="3678"/>
        <v>0</v>
      </c>
      <c r="AI710" s="3522">
        <f t="shared" si="3678"/>
        <v>0</v>
      </c>
      <c r="AJ710" s="3522">
        <f t="shared" si="3678"/>
        <v>0</v>
      </c>
      <c r="AK710" s="3522">
        <f t="shared" si="3678"/>
        <v>0</v>
      </c>
      <c r="AL710" s="3522">
        <f t="shared" si="3678"/>
        <v>0</v>
      </c>
      <c r="AM710" s="2278">
        <f t="shared" si="3678"/>
        <v>0</v>
      </c>
      <c r="AN710" s="3522">
        <f t="shared" si="3678"/>
        <v>0</v>
      </c>
      <c r="AO710" s="3522">
        <f t="shared" si="3678"/>
        <v>0</v>
      </c>
      <c r="AP710" s="3522">
        <f t="shared" si="3678"/>
        <v>0</v>
      </c>
      <c r="AQ710" s="2282">
        <f t="shared" si="3678"/>
        <v>0</v>
      </c>
      <c r="AR710" s="3522">
        <f t="shared" si="3678"/>
        <v>0</v>
      </c>
      <c r="AS710" s="5735">
        <f t="shared" si="3678"/>
        <v>0</v>
      </c>
      <c r="AT710" s="3522">
        <f t="shared" si="3678"/>
        <v>0</v>
      </c>
      <c r="AU710" s="3522">
        <f t="shared" si="3678"/>
        <v>0</v>
      </c>
      <c r="AV710" s="3522">
        <f t="shared" si="3678"/>
        <v>0</v>
      </c>
      <c r="AW710" s="3522">
        <f t="shared" si="3678"/>
        <v>0</v>
      </c>
      <c r="AX710" s="3522">
        <f t="shared" si="3678"/>
        <v>0</v>
      </c>
      <c r="AY710" s="5735">
        <f t="shared" si="3678"/>
        <v>0</v>
      </c>
      <c r="AZ710" s="3517">
        <f t="shared" si="3678"/>
        <v>0</v>
      </c>
      <c r="BA710" s="4063"/>
    </row>
    <row r="711" spans="1:57" ht="48" customHeight="1" thickBot="1">
      <c r="A711" s="6162"/>
      <c r="B711" s="6163"/>
      <c r="C711" s="6163"/>
      <c r="D711" s="6163"/>
      <c r="E711" s="6163"/>
      <c r="F711" s="6163"/>
      <c r="G711" s="6164"/>
      <c r="H711" s="6170"/>
      <c r="I711" s="6170"/>
      <c r="J711" s="6170"/>
      <c r="K711" s="6171"/>
      <c r="L711" s="5741">
        <f>الاعدادات!$D$8</f>
        <v>2024</v>
      </c>
      <c r="M711" s="3522">
        <f t="shared" si="3678"/>
        <v>297</v>
      </c>
      <c r="N711" s="3522">
        <f t="shared" si="3678"/>
        <v>0</v>
      </c>
      <c r="O711" s="3522">
        <f t="shared" si="3678"/>
        <v>0</v>
      </c>
      <c r="P711" s="3522">
        <f t="shared" si="3678"/>
        <v>0</v>
      </c>
      <c r="Q711" s="3522">
        <f t="shared" si="3678"/>
        <v>0</v>
      </c>
      <c r="R711" s="3522">
        <f t="shared" si="3678"/>
        <v>0</v>
      </c>
      <c r="S711" s="3522">
        <f t="shared" si="3678"/>
        <v>0</v>
      </c>
      <c r="T711" s="3522">
        <f t="shared" si="3678"/>
        <v>0</v>
      </c>
      <c r="U711" s="3522">
        <f t="shared" si="3678"/>
        <v>0</v>
      </c>
      <c r="V711" s="3522">
        <f t="shared" si="3678"/>
        <v>0</v>
      </c>
      <c r="W711" s="3522">
        <f t="shared" si="3678"/>
        <v>0</v>
      </c>
      <c r="X711" s="3522">
        <f t="shared" si="3678"/>
        <v>0</v>
      </c>
      <c r="Y711" s="3522">
        <f t="shared" si="3678"/>
        <v>0</v>
      </c>
      <c r="Z711" s="5735">
        <f t="shared" si="3678"/>
        <v>297</v>
      </c>
      <c r="AA711" s="3522">
        <f t="shared" si="3678"/>
        <v>0</v>
      </c>
      <c r="AB711" s="3522">
        <f t="shared" si="3678"/>
        <v>0</v>
      </c>
      <c r="AC711" s="3522">
        <f t="shared" si="3678"/>
        <v>0</v>
      </c>
      <c r="AD711" s="3522">
        <f t="shared" si="3678"/>
        <v>0</v>
      </c>
      <c r="AE711" s="3522">
        <f t="shared" si="3678"/>
        <v>0</v>
      </c>
      <c r="AF711" s="5736">
        <f t="shared" si="3678"/>
        <v>0</v>
      </c>
      <c r="AG711" s="3522">
        <f t="shared" si="3678"/>
        <v>0</v>
      </c>
      <c r="AH711" s="3522">
        <f t="shared" si="3678"/>
        <v>0</v>
      </c>
      <c r="AI711" s="3522">
        <f t="shared" si="3678"/>
        <v>0</v>
      </c>
      <c r="AJ711" s="3522">
        <f t="shared" si="3678"/>
        <v>0</v>
      </c>
      <c r="AK711" s="3522">
        <f t="shared" si="3678"/>
        <v>0</v>
      </c>
      <c r="AL711" s="3522">
        <f t="shared" si="3678"/>
        <v>0</v>
      </c>
      <c r="AM711" s="2278">
        <f t="shared" si="3678"/>
        <v>0</v>
      </c>
      <c r="AN711" s="3522">
        <f t="shared" si="3678"/>
        <v>0</v>
      </c>
      <c r="AO711" s="3522">
        <f t="shared" si="3678"/>
        <v>0</v>
      </c>
      <c r="AP711" s="3522">
        <f t="shared" si="3678"/>
        <v>0</v>
      </c>
      <c r="AQ711" s="2282">
        <f t="shared" si="3678"/>
        <v>0</v>
      </c>
      <c r="AR711" s="3522">
        <f t="shared" si="3678"/>
        <v>0</v>
      </c>
      <c r="AS711" s="5735">
        <f t="shared" si="3678"/>
        <v>0</v>
      </c>
      <c r="AT711" s="3522">
        <f t="shared" si="3678"/>
        <v>0</v>
      </c>
      <c r="AU711" s="3522">
        <f t="shared" si="3678"/>
        <v>0</v>
      </c>
      <c r="AV711" s="3522">
        <f t="shared" si="3678"/>
        <v>0</v>
      </c>
      <c r="AW711" s="3522">
        <f t="shared" si="3678"/>
        <v>0</v>
      </c>
      <c r="AX711" s="3522">
        <f t="shared" si="3678"/>
        <v>0</v>
      </c>
      <c r="AY711" s="5735">
        <f t="shared" si="3678"/>
        <v>0</v>
      </c>
      <c r="AZ711" s="3517">
        <f t="shared" si="3678"/>
        <v>0</v>
      </c>
      <c r="BA711" s="4062"/>
    </row>
    <row r="712" spans="1:57" ht="48" customHeight="1" thickBot="1">
      <c r="A712" s="6162"/>
      <c r="B712" s="6163"/>
      <c r="C712" s="6163"/>
      <c r="D712" s="6163"/>
      <c r="E712" s="6163"/>
      <c r="F712" s="6163"/>
      <c r="G712" s="6164"/>
      <c r="H712" s="6170"/>
      <c r="I712" s="6170"/>
      <c r="J712" s="6170"/>
      <c r="K712" s="6171"/>
      <c r="L712" s="5741">
        <f>الاعدادات!$D$9</f>
        <v>2025</v>
      </c>
      <c r="M712" s="3522">
        <f t="shared" si="3678"/>
        <v>432</v>
      </c>
      <c r="N712" s="3522">
        <f t="shared" si="3678"/>
        <v>0</v>
      </c>
      <c r="O712" s="3522">
        <f t="shared" si="3678"/>
        <v>0</v>
      </c>
      <c r="P712" s="3522">
        <f t="shared" si="3678"/>
        <v>0</v>
      </c>
      <c r="Q712" s="3522">
        <f t="shared" si="3678"/>
        <v>0</v>
      </c>
      <c r="R712" s="3522">
        <f t="shared" si="3678"/>
        <v>0</v>
      </c>
      <c r="S712" s="3522">
        <f t="shared" si="3678"/>
        <v>0</v>
      </c>
      <c r="T712" s="3522">
        <f t="shared" si="3678"/>
        <v>0</v>
      </c>
      <c r="U712" s="3522">
        <f t="shared" si="3678"/>
        <v>0</v>
      </c>
      <c r="V712" s="3522">
        <f t="shared" si="3678"/>
        <v>0</v>
      </c>
      <c r="W712" s="3522">
        <f t="shared" si="3678"/>
        <v>0</v>
      </c>
      <c r="X712" s="3522">
        <f t="shared" si="3678"/>
        <v>0</v>
      </c>
      <c r="Y712" s="3522">
        <f t="shared" si="3678"/>
        <v>0</v>
      </c>
      <c r="Z712" s="5735">
        <f t="shared" si="3678"/>
        <v>432</v>
      </c>
      <c r="AA712" s="3522">
        <f t="shared" si="3678"/>
        <v>0</v>
      </c>
      <c r="AB712" s="3522">
        <f t="shared" si="3678"/>
        <v>0</v>
      </c>
      <c r="AC712" s="3522">
        <f t="shared" si="3678"/>
        <v>0</v>
      </c>
      <c r="AD712" s="3522">
        <f t="shared" si="3678"/>
        <v>0</v>
      </c>
      <c r="AE712" s="3522">
        <f t="shared" si="3678"/>
        <v>0</v>
      </c>
      <c r="AF712" s="5736">
        <f t="shared" si="3678"/>
        <v>0</v>
      </c>
      <c r="AG712" s="3522">
        <f t="shared" si="3678"/>
        <v>0</v>
      </c>
      <c r="AH712" s="3522">
        <f t="shared" si="3678"/>
        <v>0</v>
      </c>
      <c r="AI712" s="3522">
        <f t="shared" si="3678"/>
        <v>0</v>
      </c>
      <c r="AJ712" s="3522">
        <f t="shared" si="3678"/>
        <v>0</v>
      </c>
      <c r="AK712" s="3522">
        <f t="shared" si="3678"/>
        <v>0</v>
      </c>
      <c r="AL712" s="3522">
        <f t="shared" si="3678"/>
        <v>0</v>
      </c>
      <c r="AM712" s="2278">
        <f t="shared" si="3678"/>
        <v>0</v>
      </c>
      <c r="AN712" s="3522">
        <f t="shared" si="3678"/>
        <v>0</v>
      </c>
      <c r="AO712" s="3522">
        <f t="shared" si="3678"/>
        <v>0</v>
      </c>
      <c r="AP712" s="3522">
        <f t="shared" si="3678"/>
        <v>0</v>
      </c>
      <c r="AQ712" s="2282">
        <f t="shared" si="3678"/>
        <v>0</v>
      </c>
      <c r="AR712" s="3522">
        <f t="shared" si="3678"/>
        <v>0</v>
      </c>
      <c r="AS712" s="5735">
        <f t="shared" si="3678"/>
        <v>0</v>
      </c>
      <c r="AT712" s="3522">
        <f t="shared" si="3678"/>
        <v>0</v>
      </c>
      <c r="AU712" s="3522">
        <f t="shared" si="3678"/>
        <v>0</v>
      </c>
      <c r="AV712" s="3522">
        <f t="shared" si="3678"/>
        <v>0</v>
      </c>
      <c r="AW712" s="3522">
        <f t="shared" si="3678"/>
        <v>0</v>
      </c>
      <c r="AX712" s="3522">
        <f t="shared" si="3678"/>
        <v>0</v>
      </c>
      <c r="AY712" s="5735">
        <f t="shared" si="3678"/>
        <v>0</v>
      </c>
      <c r="AZ712" s="3517">
        <f t="shared" si="3678"/>
        <v>0</v>
      </c>
      <c r="BA712" s="4062"/>
    </row>
    <row r="713" spans="1:57" ht="48" customHeight="1" thickBot="1">
      <c r="A713" s="6162"/>
      <c r="B713" s="6163"/>
      <c r="C713" s="6163"/>
      <c r="D713" s="6163"/>
      <c r="E713" s="6163"/>
      <c r="F713" s="6163"/>
      <c r="G713" s="6164"/>
      <c r="H713" s="6170"/>
      <c r="I713" s="6170"/>
      <c r="J713" s="6170"/>
      <c r="K713" s="6171"/>
      <c r="L713" s="5742">
        <f>الاعدادات!$D$10</f>
        <v>2026</v>
      </c>
      <c r="M713" s="3523">
        <f t="shared" si="3678"/>
        <v>585</v>
      </c>
      <c r="N713" s="3523">
        <f t="shared" si="3678"/>
        <v>0</v>
      </c>
      <c r="O713" s="3523">
        <f t="shared" si="3678"/>
        <v>0</v>
      </c>
      <c r="P713" s="3523">
        <f t="shared" si="3678"/>
        <v>0</v>
      </c>
      <c r="Q713" s="3523">
        <f t="shared" si="3678"/>
        <v>0</v>
      </c>
      <c r="R713" s="3523">
        <f t="shared" si="3678"/>
        <v>0</v>
      </c>
      <c r="S713" s="3523">
        <f t="shared" si="3678"/>
        <v>0</v>
      </c>
      <c r="T713" s="3523">
        <f t="shared" si="3678"/>
        <v>0</v>
      </c>
      <c r="U713" s="3523">
        <f t="shared" si="3678"/>
        <v>0</v>
      </c>
      <c r="V713" s="3523">
        <f t="shared" si="3678"/>
        <v>0</v>
      </c>
      <c r="W713" s="3523">
        <f t="shared" si="3678"/>
        <v>0</v>
      </c>
      <c r="X713" s="3523">
        <f t="shared" si="3678"/>
        <v>0</v>
      </c>
      <c r="Y713" s="3523">
        <f t="shared" si="3678"/>
        <v>0</v>
      </c>
      <c r="Z713" s="2268">
        <f t="shared" si="3678"/>
        <v>585</v>
      </c>
      <c r="AA713" s="3523">
        <f t="shared" si="3678"/>
        <v>0</v>
      </c>
      <c r="AB713" s="3523">
        <f t="shared" si="3678"/>
        <v>0</v>
      </c>
      <c r="AC713" s="3523">
        <f t="shared" si="3678"/>
        <v>0</v>
      </c>
      <c r="AD713" s="3523">
        <f t="shared" si="3678"/>
        <v>0</v>
      </c>
      <c r="AE713" s="3523">
        <f t="shared" si="3678"/>
        <v>0</v>
      </c>
      <c r="AF713" s="5738">
        <f t="shared" si="3678"/>
        <v>0</v>
      </c>
      <c r="AG713" s="3523">
        <f t="shared" si="3678"/>
        <v>0</v>
      </c>
      <c r="AH713" s="3523">
        <f t="shared" si="3678"/>
        <v>0</v>
      </c>
      <c r="AI713" s="3523">
        <f t="shared" si="3678"/>
        <v>0</v>
      </c>
      <c r="AJ713" s="3523">
        <f t="shared" si="3678"/>
        <v>0</v>
      </c>
      <c r="AK713" s="3523">
        <f t="shared" si="3678"/>
        <v>0</v>
      </c>
      <c r="AL713" s="3523">
        <f t="shared" si="3678"/>
        <v>0</v>
      </c>
      <c r="AM713" s="2278">
        <f t="shared" si="3678"/>
        <v>0</v>
      </c>
      <c r="AN713" s="3523">
        <f t="shared" si="3678"/>
        <v>0</v>
      </c>
      <c r="AO713" s="3523">
        <f t="shared" si="3678"/>
        <v>0</v>
      </c>
      <c r="AP713" s="3523">
        <f t="shared" si="3678"/>
        <v>0</v>
      </c>
      <c r="AQ713" s="2282">
        <f t="shared" si="3678"/>
        <v>0</v>
      </c>
      <c r="AR713" s="3523">
        <f t="shared" si="3678"/>
        <v>0</v>
      </c>
      <c r="AS713" s="2268">
        <f t="shared" si="3678"/>
        <v>0</v>
      </c>
      <c r="AT713" s="3523">
        <f t="shared" si="3678"/>
        <v>0</v>
      </c>
      <c r="AU713" s="3523">
        <f t="shared" si="3678"/>
        <v>0</v>
      </c>
      <c r="AV713" s="3523">
        <f t="shared" si="3678"/>
        <v>0</v>
      </c>
      <c r="AW713" s="3523">
        <f t="shared" si="3678"/>
        <v>0</v>
      </c>
      <c r="AX713" s="3523">
        <f t="shared" si="3678"/>
        <v>0</v>
      </c>
      <c r="AY713" s="2268">
        <f t="shared" si="3678"/>
        <v>0</v>
      </c>
      <c r="AZ713" s="4066">
        <f t="shared" si="3678"/>
        <v>0</v>
      </c>
      <c r="BA713" s="4062"/>
    </row>
    <row r="714" spans="1:57" ht="48" customHeight="1" thickBot="1">
      <c r="A714" s="6165"/>
      <c r="B714" s="6166"/>
      <c r="C714" s="6166"/>
      <c r="D714" s="6166"/>
      <c r="E714" s="6166"/>
      <c r="F714" s="6166"/>
      <c r="G714" s="6167"/>
      <c r="H714" s="6172"/>
      <c r="I714" s="6172"/>
      <c r="J714" s="6172"/>
      <c r="K714" s="6173"/>
      <c r="L714" s="4067" t="s">
        <v>181</v>
      </c>
      <c r="M714" s="3525">
        <f t="shared" si="3678"/>
        <v>1404</v>
      </c>
      <c r="N714" s="3525">
        <f t="shared" si="3678"/>
        <v>0</v>
      </c>
      <c r="O714" s="3525">
        <f t="shared" si="3678"/>
        <v>0</v>
      </c>
      <c r="P714" s="3525">
        <f t="shared" si="3678"/>
        <v>0</v>
      </c>
      <c r="Q714" s="3525">
        <f t="shared" si="3678"/>
        <v>0</v>
      </c>
      <c r="R714" s="3525">
        <f t="shared" si="3678"/>
        <v>0</v>
      </c>
      <c r="S714" s="3525">
        <f t="shared" si="3678"/>
        <v>0</v>
      </c>
      <c r="T714" s="3525">
        <f t="shared" si="3678"/>
        <v>0</v>
      </c>
      <c r="U714" s="3525">
        <f t="shared" si="3678"/>
        <v>0</v>
      </c>
      <c r="V714" s="3525">
        <f t="shared" si="3678"/>
        <v>0</v>
      </c>
      <c r="W714" s="3525">
        <f t="shared" si="3678"/>
        <v>0</v>
      </c>
      <c r="X714" s="3525">
        <f t="shared" si="3678"/>
        <v>0</v>
      </c>
      <c r="Y714" s="3525">
        <f t="shared" si="3678"/>
        <v>0</v>
      </c>
      <c r="Z714" s="2295">
        <f t="shared" si="3678"/>
        <v>1404</v>
      </c>
      <c r="AA714" s="3525">
        <f t="shared" si="3678"/>
        <v>0</v>
      </c>
      <c r="AB714" s="3525">
        <f t="shared" si="3678"/>
        <v>0</v>
      </c>
      <c r="AC714" s="3525">
        <f t="shared" si="3678"/>
        <v>0</v>
      </c>
      <c r="AD714" s="3525">
        <f t="shared" si="3678"/>
        <v>0</v>
      </c>
      <c r="AE714" s="3525">
        <f t="shared" si="3678"/>
        <v>0</v>
      </c>
      <c r="AF714" s="5739">
        <f t="shared" si="3678"/>
        <v>0</v>
      </c>
      <c r="AG714" s="3525">
        <f t="shared" si="3678"/>
        <v>0</v>
      </c>
      <c r="AH714" s="3525">
        <f t="shared" si="3678"/>
        <v>0</v>
      </c>
      <c r="AI714" s="3525">
        <f t="shared" si="3678"/>
        <v>0</v>
      </c>
      <c r="AJ714" s="3525">
        <f t="shared" si="3678"/>
        <v>0</v>
      </c>
      <c r="AK714" s="3525">
        <f t="shared" si="3678"/>
        <v>0</v>
      </c>
      <c r="AL714" s="3525">
        <f t="shared" si="3678"/>
        <v>0</v>
      </c>
      <c r="AM714" s="2305">
        <f t="shared" si="3678"/>
        <v>0</v>
      </c>
      <c r="AN714" s="3525">
        <f t="shared" si="3678"/>
        <v>0</v>
      </c>
      <c r="AO714" s="3525">
        <f t="shared" si="3678"/>
        <v>0</v>
      </c>
      <c r="AP714" s="3525">
        <f t="shared" si="3678"/>
        <v>0</v>
      </c>
      <c r="AQ714" s="2309">
        <f t="shared" si="3678"/>
        <v>0</v>
      </c>
      <c r="AR714" s="3525">
        <f t="shared" si="3678"/>
        <v>0</v>
      </c>
      <c r="AS714" s="2295">
        <f t="shared" si="3678"/>
        <v>0</v>
      </c>
      <c r="AT714" s="3525">
        <f t="shared" si="3678"/>
        <v>0</v>
      </c>
      <c r="AU714" s="3525">
        <f t="shared" si="3678"/>
        <v>0</v>
      </c>
      <c r="AV714" s="3525">
        <f t="shared" si="3678"/>
        <v>0</v>
      </c>
      <c r="AW714" s="3525">
        <f t="shared" si="3678"/>
        <v>0</v>
      </c>
      <c r="AX714" s="3525">
        <f t="shared" si="3678"/>
        <v>0</v>
      </c>
      <c r="AY714" s="2295">
        <f t="shared" si="3678"/>
        <v>0</v>
      </c>
      <c r="AZ714" s="4072">
        <f t="shared" si="3678"/>
        <v>0</v>
      </c>
      <c r="BA714" s="4062"/>
    </row>
    <row r="715" spans="1:57" ht="48" customHeight="1" thickBot="1">
      <c r="A715" s="6159" t="s">
        <v>57</v>
      </c>
      <c r="B715" s="6160"/>
      <c r="C715" s="6160"/>
      <c r="D715" s="6160"/>
      <c r="E715" s="6160"/>
      <c r="F715" s="6160"/>
      <c r="G715" s="6161"/>
      <c r="H715" s="6168" t="s">
        <v>1551</v>
      </c>
      <c r="I715" s="6168"/>
      <c r="J715" s="6168"/>
      <c r="K715" s="6169"/>
      <c r="L715" s="5740" t="str">
        <f>الاعدادات!$D$6</f>
        <v>2022 وما قبلها</v>
      </c>
      <c r="M715" s="3517">
        <f>M157</f>
        <v>0</v>
      </c>
      <c r="N715" s="3517">
        <f t="shared" ref="N715:AZ715" si="3679">N157</f>
        <v>0</v>
      </c>
      <c r="O715" s="3517">
        <f t="shared" si="3679"/>
        <v>0</v>
      </c>
      <c r="P715" s="3517">
        <f t="shared" si="3679"/>
        <v>0</v>
      </c>
      <c r="Q715" s="3517">
        <f t="shared" si="3679"/>
        <v>0</v>
      </c>
      <c r="R715" s="3517">
        <f t="shared" si="3679"/>
        <v>0</v>
      </c>
      <c r="S715" s="3517">
        <f t="shared" si="3679"/>
        <v>0</v>
      </c>
      <c r="T715" s="3517">
        <f t="shared" si="3679"/>
        <v>0</v>
      </c>
      <c r="U715" s="3517">
        <f t="shared" si="3679"/>
        <v>0</v>
      </c>
      <c r="V715" s="3517">
        <f t="shared" si="3679"/>
        <v>0</v>
      </c>
      <c r="W715" s="3517">
        <f t="shared" si="3679"/>
        <v>0</v>
      </c>
      <c r="X715" s="3517">
        <f t="shared" si="3679"/>
        <v>0</v>
      </c>
      <c r="Y715" s="3517">
        <f t="shared" si="3679"/>
        <v>0</v>
      </c>
      <c r="Z715" s="5735">
        <f t="shared" si="3679"/>
        <v>0</v>
      </c>
      <c r="AA715" s="3517">
        <f t="shared" si="3679"/>
        <v>0</v>
      </c>
      <c r="AB715" s="3517">
        <f t="shared" si="3679"/>
        <v>0</v>
      </c>
      <c r="AC715" s="3517">
        <f t="shared" si="3679"/>
        <v>0</v>
      </c>
      <c r="AD715" s="3517">
        <f t="shared" si="3679"/>
        <v>0</v>
      </c>
      <c r="AE715" s="3517">
        <f t="shared" si="3679"/>
        <v>0</v>
      </c>
      <c r="AF715" s="5736">
        <f t="shared" si="3679"/>
        <v>0</v>
      </c>
      <c r="AG715" s="3517">
        <f t="shared" si="3679"/>
        <v>0</v>
      </c>
      <c r="AH715" s="3517">
        <f t="shared" si="3679"/>
        <v>0</v>
      </c>
      <c r="AI715" s="3517">
        <f t="shared" si="3679"/>
        <v>0</v>
      </c>
      <c r="AJ715" s="3517">
        <f t="shared" si="3679"/>
        <v>0</v>
      </c>
      <c r="AK715" s="3517">
        <f t="shared" si="3679"/>
        <v>0</v>
      </c>
      <c r="AL715" s="3517">
        <f t="shared" si="3679"/>
        <v>0</v>
      </c>
      <c r="AM715" s="2278">
        <f t="shared" si="3679"/>
        <v>0</v>
      </c>
      <c r="AN715" s="3517">
        <f t="shared" si="3679"/>
        <v>0</v>
      </c>
      <c r="AO715" s="3517">
        <f t="shared" si="3679"/>
        <v>0</v>
      </c>
      <c r="AP715" s="3517">
        <f t="shared" si="3679"/>
        <v>0</v>
      </c>
      <c r="AQ715" s="2282">
        <f t="shared" si="3679"/>
        <v>0</v>
      </c>
      <c r="AR715" s="3517">
        <f t="shared" si="3679"/>
        <v>0</v>
      </c>
      <c r="AS715" s="5735">
        <f t="shared" si="3679"/>
        <v>0</v>
      </c>
      <c r="AT715" s="3517">
        <f t="shared" si="3679"/>
        <v>0</v>
      </c>
      <c r="AU715" s="3517">
        <f t="shared" si="3679"/>
        <v>0</v>
      </c>
      <c r="AV715" s="3517">
        <f t="shared" si="3679"/>
        <v>0</v>
      </c>
      <c r="AW715" s="3517">
        <f t="shared" si="3679"/>
        <v>0</v>
      </c>
      <c r="AX715" s="3517">
        <f t="shared" si="3679"/>
        <v>0</v>
      </c>
      <c r="AY715" s="5735">
        <f t="shared" si="3679"/>
        <v>0</v>
      </c>
      <c r="AZ715" s="3517">
        <f t="shared" si="3679"/>
        <v>0</v>
      </c>
      <c r="BA715" s="4062"/>
    </row>
    <row r="716" spans="1:57" ht="48" customHeight="1" thickBot="1">
      <c r="A716" s="6162"/>
      <c r="B716" s="6163"/>
      <c r="C716" s="6163"/>
      <c r="D716" s="6163"/>
      <c r="E716" s="6163"/>
      <c r="F716" s="6163"/>
      <c r="G716" s="6164"/>
      <c r="H716" s="6170"/>
      <c r="I716" s="6170"/>
      <c r="J716" s="6170"/>
      <c r="K716" s="6171"/>
      <c r="L716" s="5741">
        <f>الاعدادات!$D$7</f>
        <v>2023</v>
      </c>
      <c r="M716" s="3522">
        <f t="shared" ref="M716:AZ720" si="3680">M158</f>
        <v>10</v>
      </c>
      <c r="N716" s="3522">
        <f t="shared" si="3680"/>
        <v>0</v>
      </c>
      <c r="O716" s="3522">
        <f t="shared" si="3680"/>
        <v>0</v>
      </c>
      <c r="P716" s="3522">
        <f t="shared" si="3680"/>
        <v>0</v>
      </c>
      <c r="Q716" s="3522">
        <f t="shared" si="3680"/>
        <v>0</v>
      </c>
      <c r="R716" s="3522">
        <f t="shared" si="3680"/>
        <v>0</v>
      </c>
      <c r="S716" s="3522">
        <f t="shared" si="3680"/>
        <v>0</v>
      </c>
      <c r="T716" s="3522">
        <f t="shared" si="3680"/>
        <v>0</v>
      </c>
      <c r="U716" s="3522">
        <f t="shared" si="3680"/>
        <v>0</v>
      </c>
      <c r="V716" s="3522">
        <f t="shared" si="3680"/>
        <v>0</v>
      </c>
      <c r="W716" s="3522">
        <f t="shared" si="3680"/>
        <v>0</v>
      </c>
      <c r="X716" s="3522">
        <f t="shared" si="3680"/>
        <v>0</v>
      </c>
      <c r="Y716" s="3522">
        <f t="shared" si="3680"/>
        <v>0</v>
      </c>
      <c r="Z716" s="5735">
        <f t="shared" si="3680"/>
        <v>10</v>
      </c>
      <c r="AA716" s="3522">
        <f t="shared" si="3680"/>
        <v>0</v>
      </c>
      <c r="AB716" s="3522">
        <f t="shared" si="3680"/>
        <v>0</v>
      </c>
      <c r="AC716" s="3522">
        <f t="shared" si="3680"/>
        <v>0</v>
      </c>
      <c r="AD716" s="3522">
        <f t="shared" si="3680"/>
        <v>0</v>
      </c>
      <c r="AE716" s="3522">
        <f t="shared" si="3680"/>
        <v>0</v>
      </c>
      <c r="AF716" s="5736">
        <f t="shared" si="3680"/>
        <v>0</v>
      </c>
      <c r="AG716" s="3522">
        <f t="shared" si="3680"/>
        <v>0</v>
      </c>
      <c r="AH716" s="3522">
        <f t="shared" si="3680"/>
        <v>0</v>
      </c>
      <c r="AI716" s="3522">
        <f t="shared" si="3680"/>
        <v>0</v>
      </c>
      <c r="AJ716" s="3522">
        <f t="shared" si="3680"/>
        <v>0</v>
      </c>
      <c r="AK716" s="3522">
        <f t="shared" si="3680"/>
        <v>0</v>
      </c>
      <c r="AL716" s="3522">
        <f t="shared" si="3680"/>
        <v>0</v>
      </c>
      <c r="AM716" s="2278">
        <f t="shared" si="3680"/>
        <v>0</v>
      </c>
      <c r="AN716" s="3522">
        <f t="shared" si="3680"/>
        <v>0</v>
      </c>
      <c r="AO716" s="3522">
        <f t="shared" si="3680"/>
        <v>0</v>
      </c>
      <c r="AP716" s="3522">
        <f t="shared" si="3680"/>
        <v>0</v>
      </c>
      <c r="AQ716" s="2282">
        <f t="shared" si="3680"/>
        <v>0</v>
      </c>
      <c r="AR716" s="3522">
        <f t="shared" si="3680"/>
        <v>0</v>
      </c>
      <c r="AS716" s="5735">
        <f t="shared" si="3680"/>
        <v>0</v>
      </c>
      <c r="AT716" s="3522">
        <f t="shared" si="3680"/>
        <v>0</v>
      </c>
      <c r="AU716" s="3522">
        <f t="shared" si="3680"/>
        <v>0</v>
      </c>
      <c r="AV716" s="3522">
        <f t="shared" si="3680"/>
        <v>0</v>
      </c>
      <c r="AW716" s="3522">
        <f t="shared" si="3680"/>
        <v>0</v>
      </c>
      <c r="AX716" s="3522">
        <f t="shared" si="3680"/>
        <v>0</v>
      </c>
      <c r="AY716" s="5735">
        <f t="shared" si="3680"/>
        <v>0</v>
      </c>
      <c r="AZ716" s="3517">
        <f t="shared" si="3680"/>
        <v>0</v>
      </c>
      <c r="BA716" s="4062"/>
    </row>
    <row r="717" spans="1:57" ht="48" customHeight="1" thickBot="1">
      <c r="A717" s="6162"/>
      <c r="B717" s="6163"/>
      <c r="C717" s="6163"/>
      <c r="D717" s="6163"/>
      <c r="E717" s="6163"/>
      <c r="F717" s="6163"/>
      <c r="G717" s="6164"/>
      <c r="H717" s="6170"/>
      <c r="I717" s="6170"/>
      <c r="J717" s="6170"/>
      <c r="K717" s="6171"/>
      <c r="L717" s="5741">
        <f>الاعدادات!$D$8</f>
        <v>2024</v>
      </c>
      <c r="M717" s="3522">
        <f t="shared" si="3680"/>
        <v>33</v>
      </c>
      <c r="N717" s="3522">
        <f t="shared" si="3680"/>
        <v>0</v>
      </c>
      <c r="O717" s="3522">
        <f t="shared" si="3680"/>
        <v>0</v>
      </c>
      <c r="P717" s="3522">
        <f t="shared" si="3680"/>
        <v>0</v>
      </c>
      <c r="Q717" s="3522">
        <f t="shared" si="3680"/>
        <v>0</v>
      </c>
      <c r="R717" s="3522">
        <f t="shared" si="3680"/>
        <v>0</v>
      </c>
      <c r="S717" s="3522">
        <f t="shared" si="3680"/>
        <v>0</v>
      </c>
      <c r="T717" s="3522">
        <f t="shared" si="3680"/>
        <v>0</v>
      </c>
      <c r="U717" s="3522">
        <f t="shared" si="3680"/>
        <v>0</v>
      </c>
      <c r="V717" s="3522">
        <f t="shared" si="3680"/>
        <v>0</v>
      </c>
      <c r="W717" s="3522">
        <f t="shared" si="3680"/>
        <v>0</v>
      </c>
      <c r="X717" s="3522">
        <f t="shared" si="3680"/>
        <v>0</v>
      </c>
      <c r="Y717" s="3522">
        <f t="shared" si="3680"/>
        <v>0</v>
      </c>
      <c r="Z717" s="5735">
        <f t="shared" si="3680"/>
        <v>33</v>
      </c>
      <c r="AA717" s="3522">
        <f t="shared" si="3680"/>
        <v>0</v>
      </c>
      <c r="AB717" s="3522">
        <f t="shared" si="3680"/>
        <v>0</v>
      </c>
      <c r="AC717" s="3522">
        <f t="shared" si="3680"/>
        <v>0</v>
      </c>
      <c r="AD717" s="3522">
        <f t="shared" si="3680"/>
        <v>0</v>
      </c>
      <c r="AE717" s="3522">
        <f t="shared" si="3680"/>
        <v>0</v>
      </c>
      <c r="AF717" s="5736">
        <f t="shared" si="3680"/>
        <v>0</v>
      </c>
      <c r="AG717" s="3522">
        <f t="shared" si="3680"/>
        <v>0</v>
      </c>
      <c r="AH717" s="3522">
        <f t="shared" si="3680"/>
        <v>0</v>
      </c>
      <c r="AI717" s="3522">
        <f t="shared" si="3680"/>
        <v>0</v>
      </c>
      <c r="AJ717" s="3522">
        <f t="shared" si="3680"/>
        <v>0</v>
      </c>
      <c r="AK717" s="3522">
        <f t="shared" si="3680"/>
        <v>0</v>
      </c>
      <c r="AL717" s="3522">
        <f t="shared" si="3680"/>
        <v>0</v>
      </c>
      <c r="AM717" s="2278">
        <f t="shared" si="3680"/>
        <v>0</v>
      </c>
      <c r="AN717" s="3522">
        <f t="shared" si="3680"/>
        <v>0</v>
      </c>
      <c r="AO717" s="3522">
        <f t="shared" si="3680"/>
        <v>0</v>
      </c>
      <c r="AP717" s="3522">
        <f t="shared" si="3680"/>
        <v>0</v>
      </c>
      <c r="AQ717" s="2282">
        <f t="shared" si="3680"/>
        <v>0</v>
      </c>
      <c r="AR717" s="3522">
        <f t="shared" si="3680"/>
        <v>0</v>
      </c>
      <c r="AS717" s="5735">
        <f t="shared" si="3680"/>
        <v>0</v>
      </c>
      <c r="AT717" s="3522">
        <f>AT159</f>
        <v>0</v>
      </c>
      <c r="AU717" s="3522">
        <f t="shared" si="3680"/>
        <v>0</v>
      </c>
      <c r="AV717" s="3522">
        <f t="shared" si="3680"/>
        <v>0</v>
      </c>
      <c r="AW717" s="3522">
        <f t="shared" si="3680"/>
        <v>0</v>
      </c>
      <c r="AX717" s="3522">
        <f>AX159</f>
        <v>0</v>
      </c>
      <c r="AY717" s="5735">
        <f t="shared" si="3680"/>
        <v>0</v>
      </c>
      <c r="AZ717" s="3517">
        <f t="shared" si="3680"/>
        <v>0</v>
      </c>
      <c r="BA717" s="4062"/>
    </row>
    <row r="718" spans="1:57" ht="48" customHeight="1" thickBot="1">
      <c r="A718" s="6162"/>
      <c r="B718" s="6163"/>
      <c r="C718" s="6163"/>
      <c r="D718" s="6163"/>
      <c r="E718" s="6163"/>
      <c r="F718" s="6163"/>
      <c r="G718" s="6164"/>
      <c r="H718" s="6170"/>
      <c r="I718" s="6170"/>
      <c r="J718" s="6170"/>
      <c r="K718" s="6171"/>
      <c r="L718" s="5741">
        <f>الاعدادات!$D$9</f>
        <v>2025</v>
      </c>
      <c r="M718" s="3522">
        <f t="shared" si="3680"/>
        <v>48</v>
      </c>
      <c r="N718" s="3522">
        <f t="shared" si="3680"/>
        <v>0</v>
      </c>
      <c r="O718" s="3522">
        <f t="shared" si="3680"/>
        <v>0</v>
      </c>
      <c r="P718" s="3522">
        <f t="shared" si="3680"/>
        <v>0</v>
      </c>
      <c r="Q718" s="3522">
        <f t="shared" si="3680"/>
        <v>0</v>
      </c>
      <c r="R718" s="3522">
        <f t="shared" si="3680"/>
        <v>0</v>
      </c>
      <c r="S718" s="3522">
        <f t="shared" si="3680"/>
        <v>0</v>
      </c>
      <c r="T718" s="3522">
        <f t="shared" si="3680"/>
        <v>0</v>
      </c>
      <c r="U718" s="3522">
        <f t="shared" si="3680"/>
        <v>0</v>
      </c>
      <c r="V718" s="3522">
        <f t="shared" si="3680"/>
        <v>0</v>
      </c>
      <c r="W718" s="3522">
        <f t="shared" si="3680"/>
        <v>0</v>
      </c>
      <c r="X718" s="3522">
        <f t="shared" si="3680"/>
        <v>0</v>
      </c>
      <c r="Y718" s="3522">
        <f t="shared" si="3680"/>
        <v>0</v>
      </c>
      <c r="Z718" s="5735">
        <f t="shared" si="3680"/>
        <v>48</v>
      </c>
      <c r="AA718" s="3522">
        <f t="shared" si="3680"/>
        <v>0</v>
      </c>
      <c r="AB718" s="3522">
        <f t="shared" si="3680"/>
        <v>0</v>
      </c>
      <c r="AC718" s="3522">
        <f t="shared" si="3680"/>
        <v>0</v>
      </c>
      <c r="AD718" s="3522">
        <f t="shared" si="3680"/>
        <v>0</v>
      </c>
      <c r="AE718" s="3522">
        <f t="shared" si="3680"/>
        <v>0</v>
      </c>
      <c r="AF718" s="5736">
        <f t="shared" si="3680"/>
        <v>0</v>
      </c>
      <c r="AG718" s="3522">
        <f t="shared" si="3680"/>
        <v>0</v>
      </c>
      <c r="AH718" s="3522">
        <f t="shared" si="3680"/>
        <v>0</v>
      </c>
      <c r="AI718" s="3522">
        <f t="shared" si="3680"/>
        <v>0</v>
      </c>
      <c r="AJ718" s="3522">
        <f t="shared" si="3680"/>
        <v>0</v>
      </c>
      <c r="AK718" s="3522">
        <f t="shared" si="3680"/>
        <v>0</v>
      </c>
      <c r="AL718" s="3522">
        <f t="shared" si="3680"/>
        <v>0</v>
      </c>
      <c r="AM718" s="2278">
        <f t="shared" si="3680"/>
        <v>0</v>
      </c>
      <c r="AN718" s="3522">
        <f t="shared" si="3680"/>
        <v>0</v>
      </c>
      <c r="AO718" s="3522">
        <f t="shared" si="3680"/>
        <v>0</v>
      </c>
      <c r="AP718" s="3522">
        <f t="shared" si="3680"/>
        <v>0</v>
      </c>
      <c r="AQ718" s="2282">
        <f t="shared" si="3680"/>
        <v>0</v>
      </c>
      <c r="AR718" s="3522">
        <f t="shared" si="3680"/>
        <v>0</v>
      </c>
      <c r="AS718" s="5735">
        <f t="shared" si="3680"/>
        <v>0</v>
      </c>
      <c r="AT718" s="3522">
        <f>AT160</f>
        <v>0</v>
      </c>
      <c r="AU718" s="3522">
        <f t="shared" si="3680"/>
        <v>0</v>
      </c>
      <c r="AV718" s="3522">
        <f t="shared" si="3680"/>
        <v>0</v>
      </c>
      <c r="AW718" s="3522">
        <f t="shared" si="3680"/>
        <v>0</v>
      </c>
      <c r="AX718" s="3522">
        <f>AX160</f>
        <v>0</v>
      </c>
      <c r="AY718" s="5735">
        <f t="shared" si="3680"/>
        <v>0</v>
      </c>
      <c r="AZ718" s="3517">
        <f t="shared" si="3680"/>
        <v>0</v>
      </c>
      <c r="BA718" s="4062"/>
    </row>
    <row r="719" spans="1:57" ht="48" customHeight="1" thickBot="1">
      <c r="A719" s="6162"/>
      <c r="B719" s="6163"/>
      <c r="C719" s="6163"/>
      <c r="D719" s="6163"/>
      <c r="E719" s="6163"/>
      <c r="F719" s="6163"/>
      <c r="G719" s="6164"/>
      <c r="H719" s="6170"/>
      <c r="I719" s="6170"/>
      <c r="J719" s="6170"/>
      <c r="K719" s="6171"/>
      <c r="L719" s="5742">
        <f>الاعدادات!$D$10</f>
        <v>2026</v>
      </c>
      <c r="M719" s="3523">
        <f t="shared" si="3680"/>
        <v>65</v>
      </c>
      <c r="N719" s="3523">
        <f t="shared" si="3680"/>
        <v>0</v>
      </c>
      <c r="O719" s="3523">
        <f t="shared" si="3680"/>
        <v>0</v>
      </c>
      <c r="P719" s="3523">
        <f t="shared" si="3680"/>
        <v>0</v>
      </c>
      <c r="Q719" s="3523">
        <f t="shared" si="3680"/>
        <v>0</v>
      </c>
      <c r="R719" s="3523">
        <f t="shared" si="3680"/>
        <v>0</v>
      </c>
      <c r="S719" s="3523">
        <f t="shared" si="3680"/>
        <v>0</v>
      </c>
      <c r="T719" s="3523">
        <f t="shared" si="3680"/>
        <v>0</v>
      </c>
      <c r="U719" s="3523">
        <f t="shared" si="3680"/>
        <v>0</v>
      </c>
      <c r="V719" s="3523">
        <f t="shared" si="3680"/>
        <v>0</v>
      </c>
      <c r="W719" s="3523">
        <f t="shared" si="3680"/>
        <v>0</v>
      </c>
      <c r="X719" s="3523">
        <f t="shared" si="3680"/>
        <v>0</v>
      </c>
      <c r="Y719" s="3523">
        <f t="shared" si="3680"/>
        <v>0</v>
      </c>
      <c r="Z719" s="2268">
        <f t="shared" si="3680"/>
        <v>65</v>
      </c>
      <c r="AA719" s="3523">
        <f t="shared" si="3680"/>
        <v>0</v>
      </c>
      <c r="AB719" s="3523">
        <f t="shared" si="3680"/>
        <v>0</v>
      </c>
      <c r="AC719" s="3523">
        <f t="shared" si="3680"/>
        <v>0</v>
      </c>
      <c r="AD719" s="3523">
        <f t="shared" si="3680"/>
        <v>0</v>
      </c>
      <c r="AE719" s="3523">
        <f t="shared" si="3680"/>
        <v>0</v>
      </c>
      <c r="AF719" s="5738">
        <f t="shared" si="3680"/>
        <v>0</v>
      </c>
      <c r="AG719" s="3523">
        <f t="shared" si="3680"/>
        <v>0</v>
      </c>
      <c r="AH719" s="3523">
        <f t="shared" si="3680"/>
        <v>0</v>
      </c>
      <c r="AI719" s="3523">
        <f t="shared" si="3680"/>
        <v>0</v>
      </c>
      <c r="AJ719" s="3523">
        <f t="shared" si="3680"/>
        <v>0</v>
      </c>
      <c r="AK719" s="3523">
        <f t="shared" si="3680"/>
        <v>0</v>
      </c>
      <c r="AL719" s="3523">
        <f t="shared" si="3680"/>
        <v>0</v>
      </c>
      <c r="AM719" s="2278">
        <f t="shared" si="3680"/>
        <v>0</v>
      </c>
      <c r="AN719" s="3523">
        <f t="shared" si="3680"/>
        <v>0</v>
      </c>
      <c r="AO719" s="3523">
        <f t="shared" si="3680"/>
        <v>0</v>
      </c>
      <c r="AP719" s="3523">
        <f t="shared" si="3680"/>
        <v>0</v>
      </c>
      <c r="AQ719" s="2282">
        <f t="shared" si="3680"/>
        <v>0</v>
      </c>
      <c r="AR719" s="3523">
        <f t="shared" si="3680"/>
        <v>0</v>
      </c>
      <c r="AS719" s="2268">
        <f t="shared" si="3680"/>
        <v>0</v>
      </c>
      <c r="AT719" s="3523">
        <f>AT161</f>
        <v>0</v>
      </c>
      <c r="AU719" s="3523">
        <f t="shared" si="3680"/>
        <v>0</v>
      </c>
      <c r="AV719" s="3523">
        <f t="shared" si="3680"/>
        <v>0</v>
      </c>
      <c r="AW719" s="3523">
        <f t="shared" si="3680"/>
        <v>0</v>
      </c>
      <c r="AX719" s="3523">
        <f>AX161</f>
        <v>0</v>
      </c>
      <c r="AY719" s="2268">
        <f t="shared" si="3680"/>
        <v>0</v>
      </c>
      <c r="AZ719" s="4066">
        <f t="shared" si="3680"/>
        <v>0</v>
      </c>
      <c r="BA719" s="4062"/>
    </row>
    <row r="720" spans="1:57" ht="48" customHeight="1" thickBot="1">
      <c r="A720" s="6165"/>
      <c r="B720" s="6166"/>
      <c r="C720" s="6166"/>
      <c r="D720" s="6166"/>
      <c r="E720" s="6166"/>
      <c r="F720" s="6166"/>
      <c r="G720" s="6167"/>
      <c r="H720" s="6172"/>
      <c r="I720" s="6172"/>
      <c r="J720" s="6172"/>
      <c r="K720" s="6173"/>
      <c r="L720" s="4067" t="s">
        <v>181</v>
      </c>
      <c r="M720" s="3525">
        <f t="shared" si="3680"/>
        <v>156</v>
      </c>
      <c r="N720" s="3525">
        <f t="shared" si="3680"/>
        <v>0</v>
      </c>
      <c r="O720" s="3525">
        <f t="shared" si="3680"/>
        <v>0</v>
      </c>
      <c r="P720" s="3525">
        <f t="shared" si="3680"/>
        <v>0</v>
      </c>
      <c r="Q720" s="3525">
        <f t="shared" si="3680"/>
        <v>0</v>
      </c>
      <c r="R720" s="3525">
        <f t="shared" si="3680"/>
        <v>0</v>
      </c>
      <c r="S720" s="3525">
        <f t="shared" si="3680"/>
        <v>0</v>
      </c>
      <c r="T720" s="3525">
        <f t="shared" si="3680"/>
        <v>0</v>
      </c>
      <c r="U720" s="3525">
        <f t="shared" si="3680"/>
        <v>0</v>
      </c>
      <c r="V720" s="3525">
        <f t="shared" si="3680"/>
        <v>0</v>
      </c>
      <c r="W720" s="3525">
        <f t="shared" si="3680"/>
        <v>0</v>
      </c>
      <c r="X720" s="3525">
        <f t="shared" si="3680"/>
        <v>0</v>
      </c>
      <c r="Y720" s="3525">
        <f t="shared" si="3680"/>
        <v>0</v>
      </c>
      <c r="Z720" s="2295">
        <f t="shared" si="3680"/>
        <v>156</v>
      </c>
      <c r="AA720" s="3525">
        <f t="shared" si="3680"/>
        <v>0</v>
      </c>
      <c r="AB720" s="3525">
        <f t="shared" si="3680"/>
        <v>0</v>
      </c>
      <c r="AC720" s="3525">
        <f t="shared" si="3680"/>
        <v>0</v>
      </c>
      <c r="AD720" s="3525">
        <f t="shared" si="3680"/>
        <v>0</v>
      </c>
      <c r="AE720" s="3525">
        <f t="shared" si="3680"/>
        <v>0</v>
      </c>
      <c r="AF720" s="5739">
        <f t="shared" si="3680"/>
        <v>0</v>
      </c>
      <c r="AG720" s="3525">
        <f t="shared" si="3680"/>
        <v>0</v>
      </c>
      <c r="AH720" s="3525">
        <f t="shared" si="3680"/>
        <v>0</v>
      </c>
      <c r="AI720" s="3525">
        <f t="shared" si="3680"/>
        <v>0</v>
      </c>
      <c r="AJ720" s="3525">
        <f t="shared" si="3680"/>
        <v>0</v>
      </c>
      <c r="AK720" s="3525">
        <f t="shared" si="3680"/>
        <v>0</v>
      </c>
      <c r="AL720" s="3525">
        <f t="shared" si="3680"/>
        <v>0</v>
      </c>
      <c r="AM720" s="2305">
        <f t="shared" si="3680"/>
        <v>0</v>
      </c>
      <c r="AN720" s="3525">
        <f t="shared" si="3680"/>
        <v>0</v>
      </c>
      <c r="AO720" s="3525">
        <f t="shared" si="3680"/>
        <v>0</v>
      </c>
      <c r="AP720" s="3525">
        <f t="shared" si="3680"/>
        <v>0</v>
      </c>
      <c r="AQ720" s="2309">
        <f t="shared" si="3680"/>
        <v>0</v>
      </c>
      <c r="AR720" s="3525">
        <f t="shared" si="3680"/>
        <v>0</v>
      </c>
      <c r="AS720" s="2295">
        <f t="shared" si="3680"/>
        <v>0</v>
      </c>
      <c r="AT720" s="3525">
        <f t="shared" si="3680"/>
        <v>0</v>
      </c>
      <c r="AU720" s="3525">
        <f t="shared" si="3680"/>
        <v>0</v>
      </c>
      <c r="AV720" s="3525">
        <f t="shared" si="3680"/>
        <v>0</v>
      </c>
      <c r="AW720" s="3525">
        <f t="shared" si="3680"/>
        <v>0</v>
      </c>
      <c r="AX720" s="3525">
        <f t="shared" si="3680"/>
        <v>0</v>
      </c>
      <c r="AY720" s="2295">
        <f t="shared" si="3680"/>
        <v>0</v>
      </c>
      <c r="AZ720" s="4072">
        <f t="shared" si="3680"/>
        <v>0</v>
      </c>
      <c r="BA720" s="4062"/>
    </row>
    <row r="721" spans="1:53" ht="48" customHeight="1" thickBot="1">
      <c r="A721" s="6159" t="s">
        <v>41</v>
      </c>
      <c r="B721" s="6160"/>
      <c r="C721" s="6160"/>
      <c r="D721" s="6160"/>
      <c r="E721" s="6160"/>
      <c r="F721" s="6160"/>
      <c r="G721" s="6161"/>
      <c r="H721" s="6168" t="s">
        <v>1551</v>
      </c>
      <c r="I721" s="6168"/>
      <c r="J721" s="6168"/>
      <c r="K721" s="6169"/>
      <c r="L721" s="5740" t="str">
        <f>الاعدادات!$D$6</f>
        <v>2022 وما قبلها</v>
      </c>
      <c r="M721" s="3517">
        <f>M67</f>
        <v>0</v>
      </c>
      <c r="N721" s="3517">
        <f t="shared" ref="N721:AZ721" si="3681">N67</f>
        <v>0</v>
      </c>
      <c r="O721" s="3517">
        <f t="shared" si="3681"/>
        <v>0</v>
      </c>
      <c r="P721" s="3517">
        <f t="shared" si="3681"/>
        <v>0</v>
      </c>
      <c r="Q721" s="3517">
        <f t="shared" si="3681"/>
        <v>0</v>
      </c>
      <c r="R721" s="3517">
        <f t="shared" si="3681"/>
        <v>0</v>
      </c>
      <c r="S721" s="3517">
        <f t="shared" si="3681"/>
        <v>0</v>
      </c>
      <c r="T721" s="3517">
        <f t="shared" si="3681"/>
        <v>0</v>
      </c>
      <c r="U721" s="3517">
        <f t="shared" si="3681"/>
        <v>0</v>
      </c>
      <c r="V721" s="3517">
        <f t="shared" si="3681"/>
        <v>0</v>
      </c>
      <c r="W721" s="3517">
        <f t="shared" si="3681"/>
        <v>0</v>
      </c>
      <c r="X721" s="3517">
        <f t="shared" si="3681"/>
        <v>0</v>
      </c>
      <c r="Y721" s="3517">
        <f t="shared" si="3681"/>
        <v>0</v>
      </c>
      <c r="Z721" s="5735">
        <f t="shared" si="3681"/>
        <v>0</v>
      </c>
      <c r="AA721" s="3517">
        <f t="shared" si="3681"/>
        <v>0</v>
      </c>
      <c r="AB721" s="3517">
        <f t="shared" si="3681"/>
        <v>0</v>
      </c>
      <c r="AC721" s="3517">
        <f t="shared" si="3681"/>
        <v>0</v>
      </c>
      <c r="AD721" s="3517">
        <f t="shared" si="3681"/>
        <v>0</v>
      </c>
      <c r="AE721" s="3517">
        <f t="shared" si="3681"/>
        <v>0</v>
      </c>
      <c r="AF721" s="5736">
        <f t="shared" si="3681"/>
        <v>0</v>
      </c>
      <c r="AG721" s="3517">
        <f t="shared" si="3681"/>
        <v>0</v>
      </c>
      <c r="AH721" s="3517">
        <f t="shared" si="3681"/>
        <v>0</v>
      </c>
      <c r="AI721" s="3517">
        <f t="shared" si="3681"/>
        <v>0</v>
      </c>
      <c r="AJ721" s="3517">
        <f t="shared" si="3681"/>
        <v>0</v>
      </c>
      <c r="AK721" s="3517">
        <f t="shared" si="3681"/>
        <v>0</v>
      </c>
      <c r="AL721" s="3517">
        <f t="shared" si="3681"/>
        <v>0</v>
      </c>
      <c r="AM721" s="2278">
        <f t="shared" si="3681"/>
        <v>0</v>
      </c>
      <c r="AN721" s="3517">
        <f t="shared" si="3681"/>
        <v>0</v>
      </c>
      <c r="AO721" s="3517">
        <f t="shared" si="3681"/>
        <v>0</v>
      </c>
      <c r="AP721" s="3517">
        <f t="shared" si="3681"/>
        <v>0</v>
      </c>
      <c r="AQ721" s="2282">
        <f t="shared" si="3681"/>
        <v>0</v>
      </c>
      <c r="AR721" s="3517">
        <f t="shared" si="3681"/>
        <v>0</v>
      </c>
      <c r="AS721" s="5735">
        <f t="shared" si="3681"/>
        <v>0</v>
      </c>
      <c r="AT721" s="3517">
        <f t="shared" si="3681"/>
        <v>0</v>
      </c>
      <c r="AU721" s="3517">
        <f t="shared" si="3681"/>
        <v>0</v>
      </c>
      <c r="AV721" s="3517">
        <f t="shared" si="3681"/>
        <v>0</v>
      </c>
      <c r="AW721" s="3517">
        <f t="shared" si="3681"/>
        <v>0</v>
      </c>
      <c r="AX721" s="3517">
        <f t="shared" si="3681"/>
        <v>0</v>
      </c>
      <c r="AY721" s="5735">
        <f t="shared" si="3681"/>
        <v>0</v>
      </c>
      <c r="AZ721" s="3517">
        <f t="shared" si="3681"/>
        <v>0</v>
      </c>
      <c r="BA721" s="4062"/>
    </row>
    <row r="722" spans="1:53" ht="48" customHeight="1" thickBot="1">
      <c r="A722" s="6162"/>
      <c r="B722" s="6163"/>
      <c r="C722" s="6163"/>
      <c r="D722" s="6163"/>
      <c r="E722" s="6163"/>
      <c r="F722" s="6163"/>
      <c r="G722" s="6164"/>
      <c r="H722" s="6170"/>
      <c r="I722" s="6170"/>
      <c r="J722" s="6170"/>
      <c r="K722" s="6171"/>
      <c r="L722" s="5741">
        <f>الاعدادات!$D$7</f>
        <v>2023</v>
      </c>
      <c r="M722" s="3522">
        <f t="shared" ref="M722:AZ726" si="3682">M68</f>
        <v>10</v>
      </c>
      <c r="N722" s="3522">
        <f t="shared" si="3682"/>
        <v>0</v>
      </c>
      <c r="O722" s="3522">
        <f t="shared" si="3682"/>
        <v>0</v>
      </c>
      <c r="P722" s="3522">
        <f t="shared" si="3682"/>
        <v>0</v>
      </c>
      <c r="Q722" s="3522">
        <f t="shared" si="3682"/>
        <v>0</v>
      </c>
      <c r="R722" s="3522">
        <f t="shared" si="3682"/>
        <v>0</v>
      </c>
      <c r="S722" s="3522">
        <f t="shared" si="3682"/>
        <v>0</v>
      </c>
      <c r="T722" s="3522">
        <f t="shared" si="3682"/>
        <v>0</v>
      </c>
      <c r="U722" s="3522">
        <f t="shared" si="3682"/>
        <v>0</v>
      </c>
      <c r="V722" s="3522">
        <f t="shared" si="3682"/>
        <v>0</v>
      </c>
      <c r="W722" s="3522">
        <f t="shared" si="3682"/>
        <v>0</v>
      </c>
      <c r="X722" s="3522">
        <f t="shared" si="3682"/>
        <v>0</v>
      </c>
      <c r="Y722" s="3522">
        <f t="shared" si="3682"/>
        <v>0</v>
      </c>
      <c r="Z722" s="5735">
        <f t="shared" si="3682"/>
        <v>10</v>
      </c>
      <c r="AA722" s="3522">
        <f t="shared" si="3682"/>
        <v>0</v>
      </c>
      <c r="AB722" s="3522">
        <f t="shared" si="3682"/>
        <v>0</v>
      </c>
      <c r="AC722" s="3522">
        <f t="shared" si="3682"/>
        <v>0</v>
      </c>
      <c r="AD722" s="3522">
        <f t="shared" si="3682"/>
        <v>0</v>
      </c>
      <c r="AE722" s="3522">
        <f t="shared" si="3682"/>
        <v>0</v>
      </c>
      <c r="AF722" s="5736">
        <f t="shared" si="3682"/>
        <v>0</v>
      </c>
      <c r="AG722" s="3522">
        <f t="shared" si="3682"/>
        <v>0</v>
      </c>
      <c r="AH722" s="3522">
        <f t="shared" si="3682"/>
        <v>0</v>
      </c>
      <c r="AI722" s="3522">
        <f t="shared" si="3682"/>
        <v>0</v>
      </c>
      <c r="AJ722" s="3522">
        <f t="shared" si="3682"/>
        <v>0</v>
      </c>
      <c r="AK722" s="3522">
        <f t="shared" si="3682"/>
        <v>0</v>
      </c>
      <c r="AL722" s="3522">
        <f t="shared" si="3682"/>
        <v>0</v>
      </c>
      <c r="AM722" s="2278">
        <f t="shared" si="3682"/>
        <v>0</v>
      </c>
      <c r="AN722" s="3522">
        <f t="shared" si="3682"/>
        <v>0</v>
      </c>
      <c r="AO722" s="3522">
        <f t="shared" si="3682"/>
        <v>0</v>
      </c>
      <c r="AP722" s="3522">
        <f t="shared" si="3682"/>
        <v>0</v>
      </c>
      <c r="AQ722" s="2282">
        <f t="shared" si="3682"/>
        <v>0</v>
      </c>
      <c r="AR722" s="3522">
        <f t="shared" si="3682"/>
        <v>0</v>
      </c>
      <c r="AS722" s="5735">
        <f t="shared" si="3682"/>
        <v>0</v>
      </c>
      <c r="AT722" s="3522">
        <f t="shared" si="3682"/>
        <v>0</v>
      </c>
      <c r="AU722" s="3522">
        <f t="shared" si="3682"/>
        <v>0</v>
      </c>
      <c r="AV722" s="3522">
        <f t="shared" si="3682"/>
        <v>0</v>
      </c>
      <c r="AW722" s="3522">
        <f t="shared" si="3682"/>
        <v>0</v>
      </c>
      <c r="AX722" s="3522">
        <f t="shared" si="3682"/>
        <v>0</v>
      </c>
      <c r="AY722" s="5735">
        <f t="shared" si="3682"/>
        <v>0</v>
      </c>
      <c r="AZ722" s="3517">
        <f t="shared" si="3682"/>
        <v>0</v>
      </c>
      <c r="BA722" s="4062"/>
    </row>
    <row r="723" spans="1:53" ht="48" customHeight="1" thickBot="1">
      <c r="A723" s="6162"/>
      <c r="B723" s="6163"/>
      <c r="C723" s="6163"/>
      <c r="D723" s="6163"/>
      <c r="E723" s="6163"/>
      <c r="F723" s="6163"/>
      <c r="G723" s="6164"/>
      <c r="H723" s="6170"/>
      <c r="I723" s="6170"/>
      <c r="J723" s="6170"/>
      <c r="K723" s="6171"/>
      <c r="L723" s="5741">
        <f>الاعدادات!$D$8</f>
        <v>2024</v>
      </c>
      <c r="M723" s="3522">
        <f t="shared" si="3682"/>
        <v>33</v>
      </c>
      <c r="N723" s="3522">
        <f t="shared" si="3682"/>
        <v>0</v>
      </c>
      <c r="O723" s="3522">
        <f t="shared" si="3682"/>
        <v>0</v>
      </c>
      <c r="P723" s="3522">
        <f t="shared" si="3682"/>
        <v>0</v>
      </c>
      <c r="Q723" s="3522">
        <f t="shared" si="3682"/>
        <v>0</v>
      </c>
      <c r="R723" s="3522">
        <f t="shared" si="3682"/>
        <v>0</v>
      </c>
      <c r="S723" s="3522">
        <f t="shared" si="3682"/>
        <v>0</v>
      </c>
      <c r="T723" s="3522">
        <f t="shared" si="3682"/>
        <v>0</v>
      </c>
      <c r="U723" s="3522">
        <f t="shared" si="3682"/>
        <v>0</v>
      </c>
      <c r="V723" s="3522">
        <f t="shared" si="3682"/>
        <v>0</v>
      </c>
      <c r="W723" s="3522">
        <f t="shared" si="3682"/>
        <v>0</v>
      </c>
      <c r="X723" s="3522">
        <f t="shared" si="3682"/>
        <v>0</v>
      </c>
      <c r="Y723" s="3522">
        <f t="shared" si="3682"/>
        <v>0</v>
      </c>
      <c r="Z723" s="5735">
        <f t="shared" si="3682"/>
        <v>33</v>
      </c>
      <c r="AA723" s="3522">
        <f t="shared" si="3682"/>
        <v>0</v>
      </c>
      <c r="AB723" s="3522">
        <f t="shared" si="3682"/>
        <v>0</v>
      </c>
      <c r="AC723" s="3522">
        <f t="shared" si="3682"/>
        <v>0</v>
      </c>
      <c r="AD723" s="3522">
        <f t="shared" si="3682"/>
        <v>0</v>
      </c>
      <c r="AE723" s="3522">
        <f t="shared" si="3682"/>
        <v>0</v>
      </c>
      <c r="AF723" s="5736">
        <f t="shared" si="3682"/>
        <v>0</v>
      </c>
      <c r="AG723" s="3522">
        <f t="shared" si="3682"/>
        <v>0</v>
      </c>
      <c r="AH723" s="3522">
        <f t="shared" si="3682"/>
        <v>0</v>
      </c>
      <c r="AI723" s="3522">
        <f t="shared" si="3682"/>
        <v>0</v>
      </c>
      <c r="AJ723" s="3522">
        <f t="shared" si="3682"/>
        <v>0</v>
      </c>
      <c r="AK723" s="3522">
        <f t="shared" si="3682"/>
        <v>0</v>
      </c>
      <c r="AL723" s="3522">
        <f t="shared" si="3682"/>
        <v>0</v>
      </c>
      <c r="AM723" s="2278">
        <f t="shared" si="3682"/>
        <v>0</v>
      </c>
      <c r="AN723" s="3522">
        <f t="shared" si="3682"/>
        <v>0</v>
      </c>
      <c r="AO723" s="3522">
        <f t="shared" si="3682"/>
        <v>0</v>
      </c>
      <c r="AP723" s="3522">
        <f t="shared" si="3682"/>
        <v>0</v>
      </c>
      <c r="AQ723" s="2282">
        <f t="shared" si="3682"/>
        <v>0</v>
      </c>
      <c r="AR723" s="3522">
        <f t="shared" si="3682"/>
        <v>0</v>
      </c>
      <c r="AS723" s="5735">
        <f t="shared" si="3682"/>
        <v>0</v>
      </c>
      <c r="AT723" s="3522">
        <f t="shared" si="3682"/>
        <v>0</v>
      </c>
      <c r="AU723" s="3522">
        <f t="shared" si="3682"/>
        <v>0</v>
      </c>
      <c r="AV723" s="3522">
        <f t="shared" si="3682"/>
        <v>0</v>
      </c>
      <c r="AW723" s="3522">
        <f t="shared" si="3682"/>
        <v>0</v>
      </c>
      <c r="AX723" s="3522">
        <f t="shared" si="3682"/>
        <v>0</v>
      </c>
      <c r="AY723" s="5735">
        <f t="shared" si="3682"/>
        <v>0</v>
      </c>
      <c r="AZ723" s="3517">
        <f t="shared" si="3682"/>
        <v>0</v>
      </c>
      <c r="BA723" s="4062"/>
    </row>
    <row r="724" spans="1:53" ht="48" customHeight="1" thickBot="1">
      <c r="A724" s="6162"/>
      <c r="B724" s="6163"/>
      <c r="C724" s="6163"/>
      <c r="D724" s="6163"/>
      <c r="E724" s="6163"/>
      <c r="F724" s="6163"/>
      <c r="G724" s="6164"/>
      <c r="H724" s="6170"/>
      <c r="I724" s="6170"/>
      <c r="J724" s="6170"/>
      <c r="K724" s="6171"/>
      <c r="L724" s="5741">
        <f>الاعدادات!$D$9</f>
        <v>2025</v>
      </c>
      <c r="M724" s="3522">
        <f t="shared" si="3682"/>
        <v>48</v>
      </c>
      <c r="N724" s="3522">
        <f t="shared" si="3682"/>
        <v>0</v>
      </c>
      <c r="O724" s="3522">
        <f t="shared" si="3682"/>
        <v>0</v>
      </c>
      <c r="P724" s="3522">
        <f t="shared" si="3682"/>
        <v>0</v>
      </c>
      <c r="Q724" s="3522">
        <f t="shared" si="3682"/>
        <v>0</v>
      </c>
      <c r="R724" s="3522">
        <f t="shared" si="3682"/>
        <v>0</v>
      </c>
      <c r="S724" s="3522">
        <f t="shared" si="3682"/>
        <v>0</v>
      </c>
      <c r="T724" s="3522">
        <f t="shared" si="3682"/>
        <v>0</v>
      </c>
      <c r="U724" s="3522">
        <f t="shared" si="3682"/>
        <v>0</v>
      </c>
      <c r="V724" s="3522">
        <f t="shared" si="3682"/>
        <v>0</v>
      </c>
      <c r="W724" s="3522">
        <f t="shared" si="3682"/>
        <v>0</v>
      </c>
      <c r="X724" s="3522">
        <f t="shared" si="3682"/>
        <v>0</v>
      </c>
      <c r="Y724" s="3522">
        <f t="shared" si="3682"/>
        <v>0</v>
      </c>
      <c r="Z724" s="5735">
        <f t="shared" si="3682"/>
        <v>48</v>
      </c>
      <c r="AA724" s="3522">
        <f t="shared" si="3682"/>
        <v>0</v>
      </c>
      <c r="AB724" s="3522">
        <f t="shared" si="3682"/>
        <v>0</v>
      </c>
      <c r="AC724" s="3522">
        <f t="shared" si="3682"/>
        <v>0</v>
      </c>
      <c r="AD724" s="3522">
        <f t="shared" si="3682"/>
        <v>0</v>
      </c>
      <c r="AE724" s="3522">
        <f t="shared" si="3682"/>
        <v>0</v>
      </c>
      <c r="AF724" s="5736">
        <f t="shared" si="3682"/>
        <v>0</v>
      </c>
      <c r="AG724" s="3522">
        <f t="shared" si="3682"/>
        <v>0</v>
      </c>
      <c r="AH724" s="3522">
        <f t="shared" si="3682"/>
        <v>0</v>
      </c>
      <c r="AI724" s="3522">
        <f t="shared" si="3682"/>
        <v>0</v>
      </c>
      <c r="AJ724" s="3522">
        <f t="shared" si="3682"/>
        <v>0</v>
      </c>
      <c r="AK724" s="3522">
        <f t="shared" si="3682"/>
        <v>0</v>
      </c>
      <c r="AL724" s="3522">
        <f t="shared" si="3682"/>
        <v>0</v>
      </c>
      <c r="AM724" s="2278">
        <f t="shared" si="3682"/>
        <v>0</v>
      </c>
      <c r="AN724" s="3522">
        <f t="shared" si="3682"/>
        <v>0</v>
      </c>
      <c r="AO724" s="3522">
        <f t="shared" si="3682"/>
        <v>0</v>
      </c>
      <c r="AP724" s="3522">
        <f t="shared" si="3682"/>
        <v>0</v>
      </c>
      <c r="AQ724" s="2282">
        <f t="shared" si="3682"/>
        <v>0</v>
      </c>
      <c r="AR724" s="3522">
        <f t="shared" si="3682"/>
        <v>0</v>
      </c>
      <c r="AS724" s="5735">
        <f t="shared" si="3682"/>
        <v>0</v>
      </c>
      <c r="AT724" s="3522">
        <f t="shared" si="3682"/>
        <v>0</v>
      </c>
      <c r="AU724" s="3522">
        <f t="shared" si="3682"/>
        <v>0</v>
      </c>
      <c r="AV724" s="3522">
        <f t="shared" si="3682"/>
        <v>0</v>
      </c>
      <c r="AW724" s="3522">
        <f t="shared" si="3682"/>
        <v>0</v>
      </c>
      <c r="AX724" s="3522">
        <f t="shared" si="3682"/>
        <v>0</v>
      </c>
      <c r="AY724" s="5735">
        <f t="shared" si="3682"/>
        <v>0</v>
      </c>
      <c r="AZ724" s="3517">
        <f t="shared" si="3682"/>
        <v>0</v>
      </c>
      <c r="BA724" s="4062"/>
    </row>
    <row r="725" spans="1:53" ht="48" customHeight="1" thickBot="1">
      <c r="A725" s="6162"/>
      <c r="B725" s="6163"/>
      <c r="C725" s="6163"/>
      <c r="D725" s="6163"/>
      <c r="E725" s="6163"/>
      <c r="F725" s="6163"/>
      <c r="G725" s="6164"/>
      <c r="H725" s="6170"/>
      <c r="I725" s="6170"/>
      <c r="J725" s="6170"/>
      <c r="K725" s="6171"/>
      <c r="L725" s="5742">
        <f>الاعدادات!$D$10</f>
        <v>2026</v>
      </c>
      <c r="M725" s="3523">
        <f t="shared" si="3682"/>
        <v>65</v>
      </c>
      <c r="N725" s="3523">
        <f t="shared" si="3682"/>
        <v>0</v>
      </c>
      <c r="O725" s="3523">
        <f t="shared" si="3682"/>
        <v>0</v>
      </c>
      <c r="P725" s="3523">
        <f t="shared" si="3682"/>
        <v>0</v>
      </c>
      <c r="Q725" s="3523">
        <f t="shared" si="3682"/>
        <v>0</v>
      </c>
      <c r="R725" s="3523">
        <f t="shared" si="3682"/>
        <v>0</v>
      </c>
      <c r="S725" s="3523">
        <f t="shared" si="3682"/>
        <v>0</v>
      </c>
      <c r="T725" s="3523">
        <f t="shared" si="3682"/>
        <v>0</v>
      </c>
      <c r="U725" s="3523">
        <f t="shared" si="3682"/>
        <v>0</v>
      </c>
      <c r="V725" s="3523">
        <f t="shared" si="3682"/>
        <v>0</v>
      </c>
      <c r="W725" s="3523">
        <f t="shared" si="3682"/>
        <v>0</v>
      </c>
      <c r="X725" s="3523">
        <f t="shared" si="3682"/>
        <v>0</v>
      </c>
      <c r="Y725" s="3523">
        <f t="shared" si="3682"/>
        <v>0</v>
      </c>
      <c r="Z725" s="2268">
        <f t="shared" si="3682"/>
        <v>65</v>
      </c>
      <c r="AA725" s="3523">
        <f t="shared" si="3682"/>
        <v>0</v>
      </c>
      <c r="AB725" s="3523">
        <f t="shared" si="3682"/>
        <v>0</v>
      </c>
      <c r="AC725" s="3523">
        <f t="shared" si="3682"/>
        <v>0</v>
      </c>
      <c r="AD725" s="3523">
        <f t="shared" si="3682"/>
        <v>0</v>
      </c>
      <c r="AE725" s="3523">
        <f t="shared" si="3682"/>
        <v>0</v>
      </c>
      <c r="AF725" s="5738">
        <f t="shared" si="3682"/>
        <v>0</v>
      </c>
      <c r="AG725" s="3523">
        <f t="shared" si="3682"/>
        <v>0</v>
      </c>
      <c r="AH725" s="3523">
        <f t="shared" si="3682"/>
        <v>0</v>
      </c>
      <c r="AI725" s="3523">
        <f t="shared" si="3682"/>
        <v>0</v>
      </c>
      <c r="AJ725" s="3523">
        <f t="shared" si="3682"/>
        <v>0</v>
      </c>
      <c r="AK725" s="3523">
        <f t="shared" si="3682"/>
        <v>0</v>
      </c>
      <c r="AL725" s="3523">
        <f t="shared" si="3682"/>
        <v>0</v>
      </c>
      <c r="AM725" s="2278">
        <f t="shared" si="3682"/>
        <v>0</v>
      </c>
      <c r="AN725" s="3523">
        <f t="shared" si="3682"/>
        <v>0</v>
      </c>
      <c r="AO725" s="3523">
        <f t="shared" si="3682"/>
        <v>0</v>
      </c>
      <c r="AP725" s="3523">
        <f t="shared" si="3682"/>
        <v>0</v>
      </c>
      <c r="AQ725" s="2282">
        <f t="shared" si="3682"/>
        <v>0</v>
      </c>
      <c r="AR725" s="3523">
        <f t="shared" si="3682"/>
        <v>0</v>
      </c>
      <c r="AS725" s="2268">
        <f t="shared" si="3682"/>
        <v>0</v>
      </c>
      <c r="AT725" s="3523">
        <f t="shared" si="3682"/>
        <v>0</v>
      </c>
      <c r="AU725" s="3523">
        <f t="shared" si="3682"/>
        <v>0</v>
      </c>
      <c r="AV725" s="3523">
        <f t="shared" si="3682"/>
        <v>0</v>
      </c>
      <c r="AW725" s="3523">
        <f t="shared" si="3682"/>
        <v>0</v>
      </c>
      <c r="AX725" s="3523">
        <f t="shared" si="3682"/>
        <v>0</v>
      </c>
      <c r="AY725" s="2268">
        <f t="shared" si="3682"/>
        <v>0</v>
      </c>
      <c r="AZ725" s="4066">
        <f t="shared" si="3682"/>
        <v>0</v>
      </c>
      <c r="BA725" s="4062"/>
    </row>
    <row r="726" spans="1:53" ht="48" customHeight="1" thickBot="1">
      <c r="A726" s="6165"/>
      <c r="B726" s="6166"/>
      <c r="C726" s="6166"/>
      <c r="D726" s="6166"/>
      <c r="E726" s="6166"/>
      <c r="F726" s="6166"/>
      <c r="G726" s="6167"/>
      <c r="H726" s="6172"/>
      <c r="I726" s="6172"/>
      <c r="J726" s="6172"/>
      <c r="K726" s="6173"/>
      <c r="L726" s="4067" t="s">
        <v>181</v>
      </c>
      <c r="M726" s="3525">
        <f t="shared" si="3682"/>
        <v>156</v>
      </c>
      <c r="N726" s="3525">
        <f t="shared" si="3682"/>
        <v>0</v>
      </c>
      <c r="O726" s="3525">
        <f t="shared" si="3682"/>
        <v>0</v>
      </c>
      <c r="P726" s="3525">
        <f t="shared" si="3682"/>
        <v>0</v>
      </c>
      <c r="Q726" s="3525">
        <f t="shared" si="3682"/>
        <v>0</v>
      </c>
      <c r="R726" s="3525">
        <f t="shared" si="3682"/>
        <v>0</v>
      </c>
      <c r="S726" s="3525">
        <f t="shared" si="3682"/>
        <v>0</v>
      </c>
      <c r="T726" s="3525">
        <f t="shared" si="3682"/>
        <v>0</v>
      </c>
      <c r="U726" s="3525">
        <f t="shared" si="3682"/>
        <v>0</v>
      </c>
      <c r="V726" s="3525">
        <f t="shared" si="3682"/>
        <v>0</v>
      </c>
      <c r="W726" s="3525">
        <f t="shared" si="3682"/>
        <v>0</v>
      </c>
      <c r="X726" s="3525">
        <f t="shared" si="3682"/>
        <v>0</v>
      </c>
      <c r="Y726" s="3525">
        <f t="shared" si="3682"/>
        <v>0</v>
      </c>
      <c r="Z726" s="2295">
        <f t="shared" si="3682"/>
        <v>156</v>
      </c>
      <c r="AA726" s="3525">
        <f t="shared" si="3682"/>
        <v>0</v>
      </c>
      <c r="AB726" s="3525">
        <f t="shared" si="3682"/>
        <v>0</v>
      </c>
      <c r="AC726" s="3525">
        <f t="shared" si="3682"/>
        <v>0</v>
      </c>
      <c r="AD726" s="3525">
        <f t="shared" si="3682"/>
        <v>0</v>
      </c>
      <c r="AE726" s="3525">
        <f t="shared" si="3682"/>
        <v>0</v>
      </c>
      <c r="AF726" s="5739">
        <f t="shared" si="3682"/>
        <v>0</v>
      </c>
      <c r="AG726" s="3525">
        <f t="shared" si="3682"/>
        <v>0</v>
      </c>
      <c r="AH726" s="3525">
        <f t="shared" si="3682"/>
        <v>0</v>
      </c>
      <c r="AI726" s="3525">
        <f t="shared" si="3682"/>
        <v>0</v>
      </c>
      <c r="AJ726" s="3525">
        <f t="shared" si="3682"/>
        <v>0</v>
      </c>
      <c r="AK726" s="3525">
        <f t="shared" si="3682"/>
        <v>0</v>
      </c>
      <c r="AL726" s="3525">
        <f t="shared" si="3682"/>
        <v>0</v>
      </c>
      <c r="AM726" s="2305">
        <f t="shared" si="3682"/>
        <v>0</v>
      </c>
      <c r="AN726" s="3525">
        <f t="shared" si="3682"/>
        <v>0</v>
      </c>
      <c r="AO726" s="3525">
        <f t="shared" si="3682"/>
        <v>0</v>
      </c>
      <c r="AP726" s="3525">
        <f t="shared" si="3682"/>
        <v>0</v>
      </c>
      <c r="AQ726" s="2309">
        <f t="shared" si="3682"/>
        <v>0</v>
      </c>
      <c r="AR726" s="3525">
        <f t="shared" si="3682"/>
        <v>0</v>
      </c>
      <c r="AS726" s="2295">
        <f t="shared" si="3682"/>
        <v>0</v>
      </c>
      <c r="AT726" s="3525">
        <f t="shared" si="3682"/>
        <v>0</v>
      </c>
      <c r="AU726" s="3525">
        <f t="shared" si="3682"/>
        <v>0</v>
      </c>
      <c r="AV726" s="3525">
        <f t="shared" si="3682"/>
        <v>0</v>
      </c>
      <c r="AW726" s="3525">
        <f t="shared" si="3682"/>
        <v>0</v>
      </c>
      <c r="AX726" s="3525">
        <f t="shared" si="3682"/>
        <v>0</v>
      </c>
      <c r="AY726" s="2295">
        <f t="shared" si="3682"/>
        <v>0</v>
      </c>
      <c r="AZ726" s="4072">
        <f t="shared" si="3682"/>
        <v>0</v>
      </c>
      <c r="BA726" s="4062"/>
    </row>
    <row r="727" spans="1:53" ht="48" customHeight="1" thickBot="1">
      <c r="A727" s="6159" t="s">
        <v>61</v>
      </c>
      <c r="B727" s="6160"/>
      <c r="C727" s="6160"/>
      <c r="D727" s="6160"/>
      <c r="E727" s="6160"/>
      <c r="F727" s="6160"/>
      <c r="G727" s="6161"/>
      <c r="H727" s="6168" t="s">
        <v>1551</v>
      </c>
      <c r="I727" s="6168"/>
      <c r="J727" s="6168"/>
      <c r="K727" s="6169"/>
      <c r="L727" s="5740" t="str">
        <f>الاعدادات!$D$6</f>
        <v>2022 وما قبلها</v>
      </c>
      <c r="M727" s="3517">
        <f>M217</f>
        <v>0</v>
      </c>
      <c r="N727" s="3517">
        <f t="shared" ref="N727:AZ727" si="3683">N217</f>
        <v>0</v>
      </c>
      <c r="O727" s="3517">
        <f t="shared" si="3683"/>
        <v>0</v>
      </c>
      <c r="P727" s="3517">
        <f t="shared" si="3683"/>
        <v>0</v>
      </c>
      <c r="Q727" s="3517">
        <f t="shared" si="3683"/>
        <v>0</v>
      </c>
      <c r="R727" s="3517">
        <f t="shared" si="3683"/>
        <v>0</v>
      </c>
      <c r="S727" s="3517">
        <f t="shared" si="3683"/>
        <v>0</v>
      </c>
      <c r="T727" s="3517">
        <f t="shared" si="3683"/>
        <v>0</v>
      </c>
      <c r="U727" s="3517">
        <f t="shared" si="3683"/>
        <v>0</v>
      </c>
      <c r="V727" s="3517">
        <f t="shared" si="3683"/>
        <v>0</v>
      </c>
      <c r="W727" s="3517">
        <f t="shared" si="3683"/>
        <v>0</v>
      </c>
      <c r="X727" s="3517">
        <f t="shared" si="3683"/>
        <v>0</v>
      </c>
      <c r="Y727" s="3517">
        <f t="shared" si="3683"/>
        <v>0</v>
      </c>
      <c r="Z727" s="5735">
        <f t="shared" si="3683"/>
        <v>0</v>
      </c>
      <c r="AA727" s="3517">
        <f t="shared" si="3683"/>
        <v>0</v>
      </c>
      <c r="AB727" s="3517">
        <f t="shared" si="3683"/>
        <v>0</v>
      </c>
      <c r="AC727" s="3517">
        <f t="shared" si="3683"/>
        <v>0</v>
      </c>
      <c r="AD727" s="3517">
        <f t="shared" si="3683"/>
        <v>0</v>
      </c>
      <c r="AE727" s="3517">
        <f t="shared" si="3683"/>
        <v>0</v>
      </c>
      <c r="AF727" s="5736">
        <f t="shared" si="3683"/>
        <v>0</v>
      </c>
      <c r="AG727" s="3517">
        <f t="shared" si="3683"/>
        <v>0</v>
      </c>
      <c r="AH727" s="3517">
        <f t="shared" si="3683"/>
        <v>0</v>
      </c>
      <c r="AI727" s="3517">
        <f t="shared" si="3683"/>
        <v>0</v>
      </c>
      <c r="AJ727" s="3517">
        <f t="shared" si="3683"/>
        <v>0</v>
      </c>
      <c r="AK727" s="3517">
        <f t="shared" si="3683"/>
        <v>0</v>
      </c>
      <c r="AL727" s="3517">
        <f t="shared" si="3683"/>
        <v>0</v>
      </c>
      <c r="AM727" s="2278">
        <f t="shared" si="3683"/>
        <v>0</v>
      </c>
      <c r="AN727" s="3517">
        <f t="shared" si="3683"/>
        <v>0</v>
      </c>
      <c r="AO727" s="3517">
        <f t="shared" si="3683"/>
        <v>0</v>
      </c>
      <c r="AP727" s="3517">
        <f t="shared" si="3683"/>
        <v>0</v>
      </c>
      <c r="AQ727" s="2282">
        <f t="shared" si="3683"/>
        <v>0</v>
      </c>
      <c r="AR727" s="3517">
        <f t="shared" si="3683"/>
        <v>0</v>
      </c>
      <c r="AS727" s="5735">
        <f t="shared" si="3683"/>
        <v>0</v>
      </c>
      <c r="AT727" s="3517">
        <f t="shared" si="3683"/>
        <v>0</v>
      </c>
      <c r="AU727" s="3517">
        <f t="shared" si="3683"/>
        <v>0</v>
      </c>
      <c r="AV727" s="3517">
        <f t="shared" si="3683"/>
        <v>0</v>
      </c>
      <c r="AW727" s="3517">
        <f t="shared" si="3683"/>
        <v>0</v>
      </c>
      <c r="AX727" s="3517">
        <f t="shared" si="3683"/>
        <v>0</v>
      </c>
      <c r="AY727" s="5735">
        <f t="shared" si="3683"/>
        <v>0</v>
      </c>
      <c r="AZ727" s="3517">
        <f t="shared" si="3683"/>
        <v>0</v>
      </c>
      <c r="BA727" s="4062"/>
    </row>
    <row r="728" spans="1:53" ht="48" customHeight="1" thickBot="1">
      <c r="A728" s="6162"/>
      <c r="B728" s="6163"/>
      <c r="C728" s="6163"/>
      <c r="D728" s="6163"/>
      <c r="E728" s="6163"/>
      <c r="F728" s="6163"/>
      <c r="G728" s="6164"/>
      <c r="H728" s="6170"/>
      <c r="I728" s="6170"/>
      <c r="J728" s="6170"/>
      <c r="K728" s="6171"/>
      <c r="L728" s="5741">
        <f>الاعدادات!$D$7</f>
        <v>2023</v>
      </c>
      <c r="M728" s="3522">
        <f t="shared" ref="M728:AZ732" si="3684">M218</f>
        <v>10</v>
      </c>
      <c r="N728" s="3522">
        <f t="shared" si="3684"/>
        <v>0</v>
      </c>
      <c r="O728" s="3522">
        <f t="shared" si="3684"/>
        <v>0</v>
      </c>
      <c r="P728" s="3522">
        <f t="shared" si="3684"/>
        <v>0</v>
      </c>
      <c r="Q728" s="3522">
        <f t="shared" si="3684"/>
        <v>0</v>
      </c>
      <c r="R728" s="3522">
        <f t="shared" si="3684"/>
        <v>0</v>
      </c>
      <c r="S728" s="3522">
        <f t="shared" si="3684"/>
        <v>0</v>
      </c>
      <c r="T728" s="3522">
        <f t="shared" si="3684"/>
        <v>0</v>
      </c>
      <c r="U728" s="3522">
        <f t="shared" si="3684"/>
        <v>0</v>
      </c>
      <c r="V728" s="3522">
        <f t="shared" si="3684"/>
        <v>0</v>
      </c>
      <c r="W728" s="3522">
        <f t="shared" si="3684"/>
        <v>0</v>
      </c>
      <c r="X728" s="3522">
        <f t="shared" si="3684"/>
        <v>0</v>
      </c>
      <c r="Y728" s="3522">
        <f t="shared" si="3684"/>
        <v>0</v>
      </c>
      <c r="Z728" s="5735">
        <f t="shared" si="3684"/>
        <v>10</v>
      </c>
      <c r="AA728" s="3522">
        <f t="shared" si="3684"/>
        <v>0</v>
      </c>
      <c r="AB728" s="3522">
        <f t="shared" si="3684"/>
        <v>0</v>
      </c>
      <c r="AC728" s="3522">
        <f t="shared" si="3684"/>
        <v>0</v>
      </c>
      <c r="AD728" s="3522">
        <f t="shared" si="3684"/>
        <v>0</v>
      </c>
      <c r="AE728" s="3522">
        <f t="shared" si="3684"/>
        <v>0</v>
      </c>
      <c r="AF728" s="5736">
        <f t="shared" si="3684"/>
        <v>0</v>
      </c>
      <c r="AG728" s="3522">
        <f t="shared" si="3684"/>
        <v>0</v>
      </c>
      <c r="AH728" s="3522">
        <f t="shared" si="3684"/>
        <v>0</v>
      </c>
      <c r="AI728" s="3522">
        <f t="shared" si="3684"/>
        <v>0</v>
      </c>
      <c r="AJ728" s="3522">
        <f t="shared" si="3684"/>
        <v>0</v>
      </c>
      <c r="AK728" s="3522">
        <f t="shared" si="3684"/>
        <v>0</v>
      </c>
      <c r="AL728" s="3522">
        <f t="shared" si="3684"/>
        <v>0</v>
      </c>
      <c r="AM728" s="2278">
        <f t="shared" si="3684"/>
        <v>0</v>
      </c>
      <c r="AN728" s="3522">
        <f t="shared" si="3684"/>
        <v>0</v>
      </c>
      <c r="AO728" s="3522">
        <f t="shared" si="3684"/>
        <v>0</v>
      </c>
      <c r="AP728" s="3522">
        <f t="shared" si="3684"/>
        <v>0</v>
      </c>
      <c r="AQ728" s="2282">
        <f t="shared" si="3684"/>
        <v>0</v>
      </c>
      <c r="AR728" s="3522">
        <f t="shared" si="3684"/>
        <v>0</v>
      </c>
      <c r="AS728" s="5735">
        <f t="shared" si="3684"/>
        <v>0</v>
      </c>
      <c r="AT728" s="3522">
        <f t="shared" si="3684"/>
        <v>0</v>
      </c>
      <c r="AU728" s="3522">
        <f t="shared" si="3684"/>
        <v>0</v>
      </c>
      <c r="AV728" s="3522">
        <f t="shared" si="3684"/>
        <v>0</v>
      </c>
      <c r="AW728" s="3522">
        <f t="shared" si="3684"/>
        <v>0</v>
      </c>
      <c r="AX728" s="3522">
        <f t="shared" si="3684"/>
        <v>0</v>
      </c>
      <c r="AY728" s="5735">
        <f t="shared" si="3684"/>
        <v>0</v>
      </c>
      <c r="AZ728" s="3517">
        <f t="shared" si="3684"/>
        <v>0</v>
      </c>
      <c r="BA728" s="4062"/>
    </row>
    <row r="729" spans="1:53" ht="48" customHeight="1" thickBot="1">
      <c r="A729" s="6162"/>
      <c r="B729" s="6163"/>
      <c r="C729" s="6163"/>
      <c r="D729" s="6163"/>
      <c r="E729" s="6163"/>
      <c r="F729" s="6163"/>
      <c r="G729" s="6164"/>
      <c r="H729" s="6170"/>
      <c r="I729" s="6170"/>
      <c r="J729" s="6170"/>
      <c r="K729" s="6171"/>
      <c r="L729" s="5741">
        <f>الاعدادات!$D$8</f>
        <v>2024</v>
      </c>
      <c r="M729" s="3522">
        <f t="shared" si="3684"/>
        <v>33</v>
      </c>
      <c r="N729" s="3522">
        <f t="shared" si="3684"/>
        <v>0</v>
      </c>
      <c r="O729" s="3522">
        <f t="shared" si="3684"/>
        <v>0</v>
      </c>
      <c r="P729" s="3522">
        <f t="shared" si="3684"/>
        <v>0</v>
      </c>
      <c r="Q729" s="3522">
        <f t="shared" si="3684"/>
        <v>0</v>
      </c>
      <c r="R729" s="3522">
        <f t="shared" si="3684"/>
        <v>0</v>
      </c>
      <c r="S729" s="3522">
        <f t="shared" si="3684"/>
        <v>0</v>
      </c>
      <c r="T729" s="3522">
        <f t="shared" si="3684"/>
        <v>0</v>
      </c>
      <c r="U729" s="3522">
        <f t="shared" si="3684"/>
        <v>0</v>
      </c>
      <c r="V729" s="3522">
        <f t="shared" si="3684"/>
        <v>0</v>
      </c>
      <c r="W729" s="3522">
        <f t="shared" si="3684"/>
        <v>0</v>
      </c>
      <c r="X729" s="3522">
        <f t="shared" si="3684"/>
        <v>0</v>
      </c>
      <c r="Y729" s="3522">
        <f t="shared" si="3684"/>
        <v>0</v>
      </c>
      <c r="Z729" s="5735">
        <f t="shared" si="3684"/>
        <v>33</v>
      </c>
      <c r="AA729" s="3522">
        <f t="shared" si="3684"/>
        <v>0</v>
      </c>
      <c r="AB729" s="3522">
        <f t="shared" si="3684"/>
        <v>0</v>
      </c>
      <c r="AC729" s="3522">
        <f t="shared" si="3684"/>
        <v>0</v>
      </c>
      <c r="AD729" s="3522">
        <f t="shared" si="3684"/>
        <v>0</v>
      </c>
      <c r="AE729" s="3522">
        <f t="shared" si="3684"/>
        <v>0</v>
      </c>
      <c r="AF729" s="5736">
        <f t="shared" si="3684"/>
        <v>0</v>
      </c>
      <c r="AG729" s="3522">
        <f t="shared" si="3684"/>
        <v>0</v>
      </c>
      <c r="AH729" s="3522">
        <f t="shared" si="3684"/>
        <v>0</v>
      </c>
      <c r="AI729" s="3522">
        <f t="shared" si="3684"/>
        <v>0</v>
      </c>
      <c r="AJ729" s="3522">
        <f t="shared" si="3684"/>
        <v>0</v>
      </c>
      <c r="AK729" s="3522">
        <f t="shared" si="3684"/>
        <v>0</v>
      </c>
      <c r="AL729" s="3522">
        <f t="shared" si="3684"/>
        <v>0</v>
      </c>
      <c r="AM729" s="2278">
        <f t="shared" si="3684"/>
        <v>0</v>
      </c>
      <c r="AN729" s="3522">
        <f t="shared" si="3684"/>
        <v>0</v>
      </c>
      <c r="AO729" s="3522">
        <f t="shared" si="3684"/>
        <v>0</v>
      </c>
      <c r="AP729" s="3522">
        <f t="shared" si="3684"/>
        <v>0</v>
      </c>
      <c r="AQ729" s="2282">
        <f t="shared" si="3684"/>
        <v>0</v>
      </c>
      <c r="AR729" s="3522">
        <f t="shared" si="3684"/>
        <v>0</v>
      </c>
      <c r="AS729" s="5735">
        <f t="shared" si="3684"/>
        <v>0</v>
      </c>
      <c r="AT729" s="3522">
        <f t="shared" si="3684"/>
        <v>0</v>
      </c>
      <c r="AU729" s="3522">
        <f t="shared" si="3684"/>
        <v>0</v>
      </c>
      <c r="AV729" s="3522">
        <f t="shared" si="3684"/>
        <v>0</v>
      </c>
      <c r="AW729" s="3522">
        <f t="shared" si="3684"/>
        <v>0</v>
      </c>
      <c r="AX729" s="3522">
        <f t="shared" si="3684"/>
        <v>0</v>
      </c>
      <c r="AY729" s="5735">
        <f t="shared" si="3684"/>
        <v>0</v>
      </c>
      <c r="AZ729" s="3517">
        <f t="shared" si="3684"/>
        <v>0</v>
      </c>
      <c r="BA729" s="4062"/>
    </row>
    <row r="730" spans="1:53" ht="48" customHeight="1" thickBot="1">
      <c r="A730" s="6162"/>
      <c r="B730" s="6163"/>
      <c r="C730" s="6163"/>
      <c r="D730" s="6163"/>
      <c r="E730" s="6163"/>
      <c r="F730" s="6163"/>
      <c r="G730" s="6164"/>
      <c r="H730" s="6170"/>
      <c r="I730" s="6170"/>
      <c r="J730" s="6170"/>
      <c r="K730" s="6171"/>
      <c r="L730" s="5741">
        <f>الاعدادات!$D$9</f>
        <v>2025</v>
      </c>
      <c r="M730" s="3522">
        <f t="shared" si="3684"/>
        <v>48</v>
      </c>
      <c r="N730" s="3522">
        <f t="shared" si="3684"/>
        <v>0</v>
      </c>
      <c r="O730" s="3522">
        <f t="shared" si="3684"/>
        <v>0</v>
      </c>
      <c r="P730" s="3522">
        <f t="shared" si="3684"/>
        <v>0</v>
      </c>
      <c r="Q730" s="3522">
        <f t="shared" si="3684"/>
        <v>0</v>
      </c>
      <c r="R730" s="3522">
        <f t="shared" si="3684"/>
        <v>0</v>
      </c>
      <c r="S730" s="3522">
        <f t="shared" si="3684"/>
        <v>0</v>
      </c>
      <c r="T730" s="3522">
        <f t="shared" si="3684"/>
        <v>0</v>
      </c>
      <c r="U730" s="3522">
        <f t="shared" si="3684"/>
        <v>0</v>
      </c>
      <c r="V730" s="3522">
        <f t="shared" si="3684"/>
        <v>0</v>
      </c>
      <c r="W730" s="3522">
        <f t="shared" si="3684"/>
        <v>0</v>
      </c>
      <c r="X730" s="3522">
        <f t="shared" si="3684"/>
        <v>0</v>
      </c>
      <c r="Y730" s="3522">
        <f t="shared" si="3684"/>
        <v>0</v>
      </c>
      <c r="Z730" s="5735">
        <f t="shared" si="3684"/>
        <v>48</v>
      </c>
      <c r="AA730" s="3522">
        <f t="shared" si="3684"/>
        <v>0</v>
      </c>
      <c r="AB730" s="3522">
        <f t="shared" si="3684"/>
        <v>0</v>
      </c>
      <c r="AC730" s="3522">
        <f t="shared" si="3684"/>
        <v>0</v>
      </c>
      <c r="AD730" s="3522">
        <f t="shared" si="3684"/>
        <v>0</v>
      </c>
      <c r="AE730" s="3522">
        <f t="shared" si="3684"/>
        <v>0</v>
      </c>
      <c r="AF730" s="5736">
        <f t="shared" si="3684"/>
        <v>0</v>
      </c>
      <c r="AG730" s="3522">
        <f t="shared" si="3684"/>
        <v>0</v>
      </c>
      <c r="AH730" s="3522">
        <f t="shared" si="3684"/>
        <v>0</v>
      </c>
      <c r="AI730" s="3522">
        <f t="shared" si="3684"/>
        <v>0</v>
      </c>
      <c r="AJ730" s="3522">
        <f t="shared" si="3684"/>
        <v>0</v>
      </c>
      <c r="AK730" s="3522">
        <f t="shared" si="3684"/>
        <v>0</v>
      </c>
      <c r="AL730" s="3522">
        <f t="shared" si="3684"/>
        <v>0</v>
      </c>
      <c r="AM730" s="2278">
        <f t="shared" si="3684"/>
        <v>0</v>
      </c>
      <c r="AN730" s="3522">
        <f t="shared" si="3684"/>
        <v>0</v>
      </c>
      <c r="AO730" s="3522">
        <f t="shared" si="3684"/>
        <v>0</v>
      </c>
      <c r="AP730" s="3522">
        <f t="shared" si="3684"/>
        <v>0</v>
      </c>
      <c r="AQ730" s="2282">
        <f t="shared" si="3684"/>
        <v>0</v>
      </c>
      <c r="AR730" s="3522">
        <f t="shared" si="3684"/>
        <v>0</v>
      </c>
      <c r="AS730" s="5735">
        <f t="shared" si="3684"/>
        <v>0</v>
      </c>
      <c r="AT730" s="3522">
        <f t="shared" si="3684"/>
        <v>0</v>
      </c>
      <c r="AU730" s="3522">
        <f t="shared" si="3684"/>
        <v>0</v>
      </c>
      <c r="AV730" s="3522">
        <f t="shared" si="3684"/>
        <v>0</v>
      </c>
      <c r="AW730" s="3522">
        <f t="shared" si="3684"/>
        <v>0</v>
      </c>
      <c r="AX730" s="3522">
        <f t="shared" si="3684"/>
        <v>0</v>
      </c>
      <c r="AY730" s="5735">
        <f t="shared" si="3684"/>
        <v>0</v>
      </c>
      <c r="AZ730" s="3517">
        <f t="shared" si="3684"/>
        <v>0</v>
      </c>
      <c r="BA730" s="4062"/>
    </row>
    <row r="731" spans="1:53" ht="48" customHeight="1" thickBot="1">
      <c r="A731" s="6162"/>
      <c r="B731" s="6163"/>
      <c r="C731" s="6163"/>
      <c r="D731" s="6163"/>
      <c r="E731" s="6163"/>
      <c r="F731" s="6163"/>
      <c r="G731" s="6164"/>
      <c r="H731" s="6170"/>
      <c r="I731" s="6170"/>
      <c r="J731" s="6170"/>
      <c r="K731" s="6171"/>
      <c r="L731" s="5742">
        <f>الاعدادات!$D$10</f>
        <v>2026</v>
      </c>
      <c r="M731" s="3523">
        <f t="shared" si="3684"/>
        <v>65</v>
      </c>
      <c r="N731" s="3523">
        <f t="shared" si="3684"/>
        <v>0</v>
      </c>
      <c r="O731" s="3523">
        <f t="shared" si="3684"/>
        <v>0</v>
      </c>
      <c r="P731" s="3523">
        <f t="shared" si="3684"/>
        <v>0</v>
      </c>
      <c r="Q731" s="3523">
        <f t="shared" si="3684"/>
        <v>0</v>
      </c>
      <c r="R731" s="3523">
        <f t="shared" si="3684"/>
        <v>0</v>
      </c>
      <c r="S731" s="3523">
        <f t="shared" si="3684"/>
        <v>0</v>
      </c>
      <c r="T731" s="3523">
        <f t="shared" si="3684"/>
        <v>0</v>
      </c>
      <c r="U731" s="3523">
        <f t="shared" si="3684"/>
        <v>0</v>
      </c>
      <c r="V731" s="3523">
        <f t="shared" si="3684"/>
        <v>0</v>
      </c>
      <c r="W731" s="3523">
        <f t="shared" si="3684"/>
        <v>0</v>
      </c>
      <c r="X731" s="3523">
        <f t="shared" si="3684"/>
        <v>0</v>
      </c>
      <c r="Y731" s="3523">
        <f t="shared" si="3684"/>
        <v>0</v>
      </c>
      <c r="Z731" s="2268">
        <f t="shared" si="3684"/>
        <v>65</v>
      </c>
      <c r="AA731" s="3523">
        <f t="shared" si="3684"/>
        <v>0</v>
      </c>
      <c r="AB731" s="3523">
        <f t="shared" si="3684"/>
        <v>0</v>
      </c>
      <c r="AC731" s="3523">
        <f t="shared" si="3684"/>
        <v>0</v>
      </c>
      <c r="AD731" s="3523">
        <f t="shared" si="3684"/>
        <v>0</v>
      </c>
      <c r="AE731" s="3523">
        <f t="shared" si="3684"/>
        <v>0</v>
      </c>
      <c r="AF731" s="5738">
        <f t="shared" si="3684"/>
        <v>0</v>
      </c>
      <c r="AG731" s="3523">
        <f t="shared" si="3684"/>
        <v>0</v>
      </c>
      <c r="AH731" s="3523">
        <f t="shared" si="3684"/>
        <v>0</v>
      </c>
      <c r="AI731" s="3523">
        <f t="shared" si="3684"/>
        <v>0</v>
      </c>
      <c r="AJ731" s="3523">
        <f t="shared" si="3684"/>
        <v>0</v>
      </c>
      <c r="AK731" s="3523">
        <f t="shared" si="3684"/>
        <v>0</v>
      </c>
      <c r="AL731" s="3523">
        <f t="shared" si="3684"/>
        <v>0</v>
      </c>
      <c r="AM731" s="2278">
        <f t="shared" si="3684"/>
        <v>0</v>
      </c>
      <c r="AN731" s="3523">
        <f t="shared" si="3684"/>
        <v>0</v>
      </c>
      <c r="AO731" s="3523">
        <f t="shared" si="3684"/>
        <v>0</v>
      </c>
      <c r="AP731" s="3523">
        <f t="shared" si="3684"/>
        <v>0</v>
      </c>
      <c r="AQ731" s="2282">
        <f t="shared" si="3684"/>
        <v>0</v>
      </c>
      <c r="AR731" s="3523">
        <f t="shared" si="3684"/>
        <v>0</v>
      </c>
      <c r="AS731" s="2268">
        <f t="shared" si="3684"/>
        <v>0</v>
      </c>
      <c r="AT731" s="3523">
        <f t="shared" si="3684"/>
        <v>0</v>
      </c>
      <c r="AU731" s="3523">
        <f t="shared" si="3684"/>
        <v>0</v>
      </c>
      <c r="AV731" s="3523">
        <f t="shared" si="3684"/>
        <v>0</v>
      </c>
      <c r="AW731" s="3523">
        <f t="shared" si="3684"/>
        <v>0</v>
      </c>
      <c r="AX731" s="3523">
        <f t="shared" si="3684"/>
        <v>0</v>
      </c>
      <c r="AY731" s="2268">
        <f t="shared" si="3684"/>
        <v>0</v>
      </c>
      <c r="AZ731" s="4066">
        <f t="shared" si="3684"/>
        <v>0</v>
      </c>
      <c r="BA731" s="4062"/>
    </row>
    <row r="732" spans="1:53" ht="48" customHeight="1" thickBot="1">
      <c r="A732" s="6165"/>
      <c r="B732" s="6166"/>
      <c r="C732" s="6166"/>
      <c r="D732" s="6166"/>
      <c r="E732" s="6166"/>
      <c r="F732" s="6166"/>
      <c r="G732" s="6167"/>
      <c r="H732" s="6172"/>
      <c r="I732" s="6172"/>
      <c r="J732" s="6172"/>
      <c r="K732" s="6173"/>
      <c r="L732" s="4067" t="s">
        <v>181</v>
      </c>
      <c r="M732" s="3525">
        <f t="shared" si="3684"/>
        <v>156</v>
      </c>
      <c r="N732" s="3525">
        <f t="shared" si="3684"/>
        <v>0</v>
      </c>
      <c r="O732" s="3525">
        <f t="shared" si="3684"/>
        <v>0</v>
      </c>
      <c r="P732" s="3525">
        <f t="shared" si="3684"/>
        <v>0</v>
      </c>
      <c r="Q732" s="3525">
        <f t="shared" si="3684"/>
        <v>0</v>
      </c>
      <c r="R732" s="3525">
        <f t="shared" si="3684"/>
        <v>0</v>
      </c>
      <c r="S732" s="3525">
        <f t="shared" si="3684"/>
        <v>0</v>
      </c>
      <c r="T732" s="3525">
        <f t="shared" si="3684"/>
        <v>0</v>
      </c>
      <c r="U732" s="3525">
        <f t="shared" si="3684"/>
        <v>0</v>
      </c>
      <c r="V732" s="3525">
        <f t="shared" si="3684"/>
        <v>0</v>
      </c>
      <c r="W732" s="3525">
        <f t="shared" si="3684"/>
        <v>0</v>
      </c>
      <c r="X732" s="3525">
        <f t="shared" si="3684"/>
        <v>0</v>
      </c>
      <c r="Y732" s="3525">
        <f t="shared" si="3684"/>
        <v>0</v>
      </c>
      <c r="Z732" s="2295">
        <f t="shared" si="3684"/>
        <v>156</v>
      </c>
      <c r="AA732" s="3525">
        <f t="shared" si="3684"/>
        <v>0</v>
      </c>
      <c r="AB732" s="3525">
        <f t="shared" si="3684"/>
        <v>0</v>
      </c>
      <c r="AC732" s="3525">
        <f t="shared" si="3684"/>
        <v>0</v>
      </c>
      <c r="AD732" s="3525">
        <f t="shared" si="3684"/>
        <v>0</v>
      </c>
      <c r="AE732" s="3525">
        <f t="shared" si="3684"/>
        <v>0</v>
      </c>
      <c r="AF732" s="5739">
        <f t="shared" si="3684"/>
        <v>0</v>
      </c>
      <c r="AG732" s="3525">
        <f t="shared" si="3684"/>
        <v>0</v>
      </c>
      <c r="AH732" s="3525">
        <f t="shared" si="3684"/>
        <v>0</v>
      </c>
      <c r="AI732" s="3525">
        <f t="shared" si="3684"/>
        <v>0</v>
      </c>
      <c r="AJ732" s="3525">
        <f t="shared" si="3684"/>
        <v>0</v>
      </c>
      <c r="AK732" s="3525">
        <f t="shared" si="3684"/>
        <v>0</v>
      </c>
      <c r="AL732" s="3525">
        <f t="shared" si="3684"/>
        <v>0</v>
      </c>
      <c r="AM732" s="2305">
        <f t="shared" si="3684"/>
        <v>0</v>
      </c>
      <c r="AN732" s="3525">
        <f t="shared" si="3684"/>
        <v>0</v>
      </c>
      <c r="AO732" s="3525">
        <f t="shared" si="3684"/>
        <v>0</v>
      </c>
      <c r="AP732" s="3525">
        <f t="shared" si="3684"/>
        <v>0</v>
      </c>
      <c r="AQ732" s="2309">
        <f t="shared" si="3684"/>
        <v>0</v>
      </c>
      <c r="AR732" s="3525">
        <f t="shared" si="3684"/>
        <v>0</v>
      </c>
      <c r="AS732" s="2295">
        <f t="shared" si="3684"/>
        <v>0</v>
      </c>
      <c r="AT732" s="3525">
        <f t="shared" si="3684"/>
        <v>0</v>
      </c>
      <c r="AU732" s="3525">
        <f t="shared" si="3684"/>
        <v>0</v>
      </c>
      <c r="AV732" s="3525">
        <f t="shared" si="3684"/>
        <v>0</v>
      </c>
      <c r="AW732" s="3525">
        <f t="shared" si="3684"/>
        <v>0</v>
      </c>
      <c r="AX732" s="3525">
        <f t="shared" si="3684"/>
        <v>0</v>
      </c>
      <c r="AY732" s="2295">
        <f t="shared" si="3684"/>
        <v>0</v>
      </c>
      <c r="AZ732" s="4072">
        <f t="shared" si="3684"/>
        <v>0</v>
      </c>
      <c r="BA732" s="4062"/>
    </row>
    <row r="733" spans="1:53" ht="48" customHeight="1" thickBot="1">
      <c r="A733" s="6159" t="s">
        <v>1552</v>
      </c>
      <c r="B733" s="6160"/>
      <c r="C733" s="6160"/>
      <c r="D733" s="6160"/>
      <c r="E733" s="6160"/>
      <c r="F733" s="6160"/>
      <c r="G733" s="6161"/>
      <c r="H733" s="6168" t="s">
        <v>1551</v>
      </c>
      <c r="I733" s="6168"/>
      <c r="J733" s="6168"/>
      <c r="K733" s="6169"/>
      <c r="L733" s="5740" t="str">
        <f>الاعدادات!$D$6</f>
        <v>2022 وما قبلها</v>
      </c>
      <c r="M733" s="3517">
        <f>M502+M532+M547</f>
        <v>0</v>
      </c>
      <c r="N733" s="3517">
        <f t="shared" ref="N733:AZ733" si="3685">N502+N532+N547</f>
        <v>0</v>
      </c>
      <c r="O733" s="3517">
        <f t="shared" si="3685"/>
        <v>0</v>
      </c>
      <c r="P733" s="3517">
        <f t="shared" si="3685"/>
        <v>0</v>
      </c>
      <c r="Q733" s="3517">
        <f t="shared" si="3685"/>
        <v>0</v>
      </c>
      <c r="R733" s="3517">
        <f t="shared" si="3685"/>
        <v>0</v>
      </c>
      <c r="S733" s="3517">
        <f t="shared" si="3685"/>
        <v>0</v>
      </c>
      <c r="T733" s="3517">
        <f t="shared" si="3685"/>
        <v>0</v>
      </c>
      <c r="U733" s="3517">
        <f t="shared" si="3685"/>
        <v>0</v>
      </c>
      <c r="V733" s="3517">
        <f t="shared" si="3685"/>
        <v>0</v>
      </c>
      <c r="W733" s="3517">
        <f t="shared" si="3685"/>
        <v>0</v>
      </c>
      <c r="X733" s="3517">
        <f t="shared" si="3685"/>
        <v>0</v>
      </c>
      <c r="Y733" s="3517">
        <f t="shared" si="3685"/>
        <v>0</v>
      </c>
      <c r="Z733" s="5735">
        <f t="shared" si="3685"/>
        <v>0</v>
      </c>
      <c r="AA733" s="3517">
        <f t="shared" si="3685"/>
        <v>0</v>
      </c>
      <c r="AB733" s="3517">
        <f t="shared" si="3685"/>
        <v>0</v>
      </c>
      <c r="AC733" s="3517">
        <f t="shared" si="3685"/>
        <v>0</v>
      </c>
      <c r="AD733" s="3517">
        <f t="shared" si="3685"/>
        <v>0</v>
      </c>
      <c r="AE733" s="3517">
        <f t="shared" si="3685"/>
        <v>0</v>
      </c>
      <c r="AF733" s="5736">
        <f t="shared" si="3685"/>
        <v>0</v>
      </c>
      <c r="AG733" s="3517">
        <f t="shared" si="3685"/>
        <v>0</v>
      </c>
      <c r="AH733" s="3517">
        <f t="shared" si="3685"/>
        <v>0</v>
      </c>
      <c r="AI733" s="3517">
        <f t="shared" si="3685"/>
        <v>0</v>
      </c>
      <c r="AJ733" s="3517">
        <f t="shared" si="3685"/>
        <v>0</v>
      </c>
      <c r="AK733" s="3517">
        <f t="shared" si="3685"/>
        <v>0</v>
      </c>
      <c r="AL733" s="3517">
        <f t="shared" si="3685"/>
        <v>0</v>
      </c>
      <c r="AM733" s="2278">
        <f t="shared" si="3685"/>
        <v>0</v>
      </c>
      <c r="AN733" s="3517">
        <f t="shared" si="3685"/>
        <v>0</v>
      </c>
      <c r="AO733" s="3517">
        <f t="shared" si="3685"/>
        <v>0</v>
      </c>
      <c r="AP733" s="3517">
        <f t="shared" si="3685"/>
        <v>0</v>
      </c>
      <c r="AQ733" s="2282">
        <f t="shared" si="3685"/>
        <v>0</v>
      </c>
      <c r="AR733" s="3517">
        <f t="shared" si="3685"/>
        <v>0</v>
      </c>
      <c r="AS733" s="5735">
        <f t="shared" si="3685"/>
        <v>0</v>
      </c>
      <c r="AT733" s="3517">
        <f t="shared" si="3685"/>
        <v>0</v>
      </c>
      <c r="AU733" s="3517">
        <f t="shared" si="3685"/>
        <v>0</v>
      </c>
      <c r="AV733" s="3517">
        <f t="shared" si="3685"/>
        <v>0</v>
      </c>
      <c r="AW733" s="3517">
        <f t="shared" si="3685"/>
        <v>0</v>
      </c>
      <c r="AX733" s="3517">
        <f t="shared" si="3685"/>
        <v>0</v>
      </c>
      <c r="AY733" s="5735">
        <f t="shared" si="3685"/>
        <v>0</v>
      </c>
      <c r="AZ733" s="3517">
        <f t="shared" si="3685"/>
        <v>0</v>
      </c>
      <c r="BA733" s="4062"/>
    </row>
    <row r="734" spans="1:53" ht="48" customHeight="1" thickBot="1">
      <c r="A734" s="6162"/>
      <c r="B734" s="6163"/>
      <c r="C734" s="6163"/>
      <c r="D734" s="6163"/>
      <c r="E734" s="6163"/>
      <c r="F734" s="6163"/>
      <c r="G734" s="6164"/>
      <c r="H734" s="6170"/>
      <c r="I734" s="6170"/>
      <c r="J734" s="6170"/>
      <c r="K734" s="6171"/>
      <c r="L734" s="5741">
        <f>الاعدادات!$D$7</f>
        <v>2023</v>
      </c>
      <c r="M734" s="3522">
        <f t="shared" ref="M734:AZ738" si="3686">M503+M533+M548</f>
        <v>30</v>
      </c>
      <c r="N734" s="3522">
        <f t="shared" si="3686"/>
        <v>0</v>
      </c>
      <c r="O734" s="3522">
        <f t="shared" si="3686"/>
        <v>0</v>
      </c>
      <c r="P734" s="3522">
        <f t="shared" si="3686"/>
        <v>0</v>
      </c>
      <c r="Q734" s="3522">
        <f t="shared" si="3686"/>
        <v>0</v>
      </c>
      <c r="R734" s="3522">
        <f t="shared" si="3686"/>
        <v>0</v>
      </c>
      <c r="S734" s="3522">
        <f t="shared" si="3686"/>
        <v>0</v>
      </c>
      <c r="T734" s="3522">
        <f t="shared" si="3686"/>
        <v>0</v>
      </c>
      <c r="U734" s="3522">
        <f t="shared" si="3686"/>
        <v>0</v>
      </c>
      <c r="V734" s="3522">
        <f t="shared" si="3686"/>
        <v>0</v>
      </c>
      <c r="W734" s="3522">
        <f t="shared" si="3686"/>
        <v>0</v>
      </c>
      <c r="X734" s="3522">
        <f t="shared" si="3686"/>
        <v>0</v>
      </c>
      <c r="Y734" s="3522">
        <f t="shared" si="3686"/>
        <v>0</v>
      </c>
      <c r="Z734" s="5735">
        <f t="shared" si="3686"/>
        <v>30</v>
      </c>
      <c r="AA734" s="3522">
        <f t="shared" si="3686"/>
        <v>0</v>
      </c>
      <c r="AB734" s="3522">
        <f t="shared" si="3686"/>
        <v>0</v>
      </c>
      <c r="AC734" s="3522">
        <f t="shared" si="3686"/>
        <v>0</v>
      </c>
      <c r="AD734" s="3522">
        <f t="shared" si="3686"/>
        <v>0</v>
      </c>
      <c r="AE734" s="3522">
        <f t="shared" si="3686"/>
        <v>0</v>
      </c>
      <c r="AF734" s="5736">
        <f t="shared" si="3686"/>
        <v>0</v>
      </c>
      <c r="AG734" s="3522">
        <f t="shared" si="3686"/>
        <v>0</v>
      </c>
      <c r="AH734" s="3522">
        <f t="shared" si="3686"/>
        <v>0</v>
      </c>
      <c r="AI734" s="3522">
        <f t="shared" si="3686"/>
        <v>0</v>
      </c>
      <c r="AJ734" s="3522">
        <f t="shared" si="3686"/>
        <v>0</v>
      </c>
      <c r="AK734" s="3522">
        <f t="shared" si="3686"/>
        <v>0</v>
      </c>
      <c r="AL734" s="3522">
        <f t="shared" si="3686"/>
        <v>0</v>
      </c>
      <c r="AM734" s="2278">
        <f t="shared" si="3686"/>
        <v>0</v>
      </c>
      <c r="AN734" s="3522">
        <f t="shared" si="3686"/>
        <v>0</v>
      </c>
      <c r="AO734" s="3522">
        <f t="shared" si="3686"/>
        <v>0</v>
      </c>
      <c r="AP734" s="3522">
        <f t="shared" si="3686"/>
        <v>0</v>
      </c>
      <c r="AQ734" s="2282">
        <f t="shared" si="3686"/>
        <v>0</v>
      </c>
      <c r="AR734" s="3522">
        <f t="shared" si="3686"/>
        <v>0</v>
      </c>
      <c r="AS734" s="5735">
        <f t="shared" si="3686"/>
        <v>0</v>
      </c>
      <c r="AT734" s="3522">
        <f t="shared" si="3686"/>
        <v>0</v>
      </c>
      <c r="AU734" s="3522">
        <f t="shared" si="3686"/>
        <v>0</v>
      </c>
      <c r="AV734" s="3522">
        <f t="shared" si="3686"/>
        <v>0</v>
      </c>
      <c r="AW734" s="3522">
        <f t="shared" si="3686"/>
        <v>0</v>
      </c>
      <c r="AX734" s="3522">
        <f t="shared" si="3686"/>
        <v>0</v>
      </c>
      <c r="AY734" s="5735">
        <f t="shared" si="3686"/>
        <v>0</v>
      </c>
      <c r="AZ734" s="3517">
        <f t="shared" si="3686"/>
        <v>0</v>
      </c>
      <c r="BA734" s="4062"/>
    </row>
    <row r="735" spans="1:53" ht="48" customHeight="1" thickBot="1">
      <c r="A735" s="6162"/>
      <c r="B735" s="6163"/>
      <c r="C735" s="6163"/>
      <c r="D735" s="6163"/>
      <c r="E735" s="6163"/>
      <c r="F735" s="6163"/>
      <c r="G735" s="6164"/>
      <c r="H735" s="6170"/>
      <c r="I735" s="6170"/>
      <c r="J735" s="6170"/>
      <c r="K735" s="6171"/>
      <c r="L735" s="5741">
        <f>الاعدادات!$D$8</f>
        <v>2024</v>
      </c>
      <c r="M735" s="3522">
        <f t="shared" si="3686"/>
        <v>99</v>
      </c>
      <c r="N735" s="3522">
        <f t="shared" si="3686"/>
        <v>0</v>
      </c>
      <c r="O735" s="3522">
        <f t="shared" si="3686"/>
        <v>0</v>
      </c>
      <c r="P735" s="3522">
        <f t="shared" si="3686"/>
        <v>0</v>
      </c>
      <c r="Q735" s="3522">
        <f t="shared" si="3686"/>
        <v>0</v>
      </c>
      <c r="R735" s="3522">
        <f t="shared" si="3686"/>
        <v>0</v>
      </c>
      <c r="S735" s="3522">
        <f t="shared" si="3686"/>
        <v>0</v>
      </c>
      <c r="T735" s="3522">
        <f t="shared" si="3686"/>
        <v>0</v>
      </c>
      <c r="U735" s="3522">
        <f t="shared" si="3686"/>
        <v>0</v>
      </c>
      <c r="V735" s="3522">
        <f t="shared" si="3686"/>
        <v>0</v>
      </c>
      <c r="W735" s="3522">
        <f t="shared" si="3686"/>
        <v>0</v>
      </c>
      <c r="X735" s="3522">
        <f t="shared" si="3686"/>
        <v>0</v>
      </c>
      <c r="Y735" s="3522">
        <f t="shared" si="3686"/>
        <v>0</v>
      </c>
      <c r="Z735" s="5735">
        <f t="shared" si="3686"/>
        <v>99</v>
      </c>
      <c r="AA735" s="3522">
        <f t="shared" si="3686"/>
        <v>0</v>
      </c>
      <c r="AB735" s="3522">
        <f t="shared" si="3686"/>
        <v>0</v>
      </c>
      <c r="AC735" s="3522">
        <f t="shared" si="3686"/>
        <v>0</v>
      </c>
      <c r="AD735" s="3522">
        <f t="shared" si="3686"/>
        <v>0</v>
      </c>
      <c r="AE735" s="3522">
        <f t="shared" si="3686"/>
        <v>0</v>
      </c>
      <c r="AF735" s="5736">
        <f t="shared" si="3686"/>
        <v>0</v>
      </c>
      <c r="AG735" s="3522">
        <f t="shared" si="3686"/>
        <v>0</v>
      </c>
      <c r="AH735" s="3522">
        <f t="shared" si="3686"/>
        <v>0</v>
      </c>
      <c r="AI735" s="3522">
        <f t="shared" si="3686"/>
        <v>0</v>
      </c>
      <c r="AJ735" s="3522">
        <f t="shared" si="3686"/>
        <v>0</v>
      </c>
      <c r="AK735" s="3522">
        <f t="shared" si="3686"/>
        <v>0</v>
      </c>
      <c r="AL735" s="3522">
        <f t="shared" si="3686"/>
        <v>0</v>
      </c>
      <c r="AM735" s="2278">
        <f t="shared" si="3686"/>
        <v>0</v>
      </c>
      <c r="AN735" s="3522">
        <f t="shared" si="3686"/>
        <v>0</v>
      </c>
      <c r="AO735" s="3522">
        <f t="shared" si="3686"/>
        <v>0</v>
      </c>
      <c r="AP735" s="3522">
        <f t="shared" si="3686"/>
        <v>0</v>
      </c>
      <c r="AQ735" s="2282">
        <f t="shared" si="3686"/>
        <v>0</v>
      </c>
      <c r="AR735" s="3522">
        <f t="shared" si="3686"/>
        <v>0</v>
      </c>
      <c r="AS735" s="5735">
        <f t="shared" si="3686"/>
        <v>0</v>
      </c>
      <c r="AT735" s="3522">
        <f t="shared" si="3686"/>
        <v>0</v>
      </c>
      <c r="AU735" s="3522">
        <f t="shared" si="3686"/>
        <v>0</v>
      </c>
      <c r="AV735" s="3522">
        <f t="shared" si="3686"/>
        <v>0</v>
      </c>
      <c r="AW735" s="3522">
        <f t="shared" si="3686"/>
        <v>0</v>
      </c>
      <c r="AX735" s="3522">
        <f t="shared" si="3686"/>
        <v>0</v>
      </c>
      <c r="AY735" s="5735">
        <f t="shared" si="3686"/>
        <v>0</v>
      </c>
      <c r="AZ735" s="3517">
        <f t="shared" si="3686"/>
        <v>0</v>
      </c>
      <c r="BA735" s="4062"/>
    </row>
    <row r="736" spans="1:53" ht="48" customHeight="1" thickBot="1">
      <c r="A736" s="6162"/>
      <c r="B736" s="6163"/>
      <c r="C736" s="6163"/>
      <c r="D736" s="6163"/>
      <c r="E736" s="6163"/>
      <c r="F736" s="6163"/>
      <c r="G736" s="6164"/>
      <c r="H736" s="6170"/>
      <c r="I736" s="6170"/>
      <c r="J736" s="6170"/>
      <c r="K736" s="6171"/>
      <c r="L736" s="5741">
        <f>الاعدادات!$D$9</f>
        <v>2025</v>
      </c>
      <c r="M736" s="3522">
        <f t="shared" si="3686"/>
        <v>144</v>
      </c>
      <c r="N736" s="3522">
        <f t="shared" si="3686"/>
        <v>0</v>
      </c>
      <c r="O736" s="3522">
        <f t="shared" si="3686"/>
        <v>0</v>
      </c>
      <c r="P736" s="3522">
        <f t="shared" si="3686"/>
        <v>0</v>
      </c>
      <c r="Q736" s="3522">
        <f t="shared" si="3686"/>
        <v>0</v>
      </c>
      <c r="R736" s="3522">
        <f t="shared" si="3686"/>
        <v>0</v>
      </c>
      <c r="S736" s="3522">
        <f t="shared" si="3686"/>
        <v>0</v>
      </c>
      <c r="T736" s="3522">
        <f t="shared" si="3686"/>
        <v>0</v>
      </c>
      <c r="U736" s="3522">
        <f t="shared" si="3686"/>
        <v>0</v>
      </c>
      <c r="V736" s="3522">
        <f t="shared" si="3686"/>
        <v>0</v>
      </c>
      <c r="W736" s="3522">
        <f t="shared" si="3686"/>
        <v>0</v>
      </c>
      <c r="X736" s="3522">
        <f t="shared" si="3686"/>
        <v>0</v>
      </c>
      <c r="Y736" s="3522">
        <f t="shared" si="3686"/>
        <v>0</v>
      </c>
      <c r="Z736" s="5735">
        <f t="shared" si="3686"/>
        <v>144</v>
      </c>
      <c r="AA736" s="3522">
        <f t="shared" si="3686"/>
        <v>0</v>
      </c>
      <c r="AB736" s="3522">
        <f t="shared" si="3686"/>
        <v>0</v>
      </c>
      <c r="AC736" s="3522">
        <f t="shared" si="3686"/>
        <v>0</v>
      </c>
      <c r="AD736" s="3522">
        <f t="shared" si="3686"/>
        <v>0</v>
      </c>
      <c r="AE736" s="3522">
        <f t="shared" si="3686"/>
        <v>0</v>
      </c>
      <c r="AF736" s="5736">
        <f t="shared" si="3686"/>
        <v>0</v>
      </c>
      <c r="AG736" s="3522">
        <f t="shared" si="3686"/>
        <v>0</v>
      </c>
      <c r="AH736" s="3522">
        <f t="shared" si="3686"/>
        <v>0</v>
      </c>
      <c r="AI736" s="3522">
        <f t="shared" si="3686"/>
        <v>0</v>
      </c>
      <c r="AJ736" s="3522">
        <f t="shared" si="3686"/>
        <v>0</v>
      </c>
      <c r="AK736" s="3522">
        <f t="shared" si="3686"/>
        <v>0</v>
      </c>
      <c r="AL736" s="3522">
        <f t="shared" si="3686"/>
        <v>0</v>
      </c>
      <c r="AM736" s="2278">
        <f t="shared" si="3686"/>
        <v>0</v>
      </c>
      <c r="AN736" s="3522">
        <f t="shared" si="3686"/>
        <v>0</v>
      </c>
      <c r="AO736" s="3522">
        <f t="shared" si="3686"/>
        <v>0</v>
      </c>
      <c r="AP736" s="3522">
        <f t="shared" si="3686"/>
        <v>0</v>
      </c>
      <c r="AQ736" s="2282">
        <f t="shared" si="3686"/>
        <v>0</v>
      </c>
      <c r="AR736" s="3522">
        <f t="shared" si="3686"/>
        <v>0</v>
      </c>
      <c r="AS736" s="5735">
        <f t="shared" si="3686"/>
        <v>0</v>
      </c>
      <c r="AT736" s="3522">
        <f t="shared" si="3686"/>
        <v>0</v>
      </c>
      <c r="AU736" s="3522">
        <f t="shared" si="3686"/>
        <v>0</v>
      </c>
      <c r="AV736" s="3522">
        <f t="shared" si="3686"/>
        <v>0</v>
      </c>
      <c r="AW736" s="3522">
        <f t="shared" si="3686"/>
        <v>0</v>
      </c>
      <c r="AX736" s="3522">
        <f t="shared" si="3686"/>
        <v>0</v>
      </c>
      <c r="AY736" s="5735">
        <f t="shared" si="3686"/>
        <v>0</v>
      </c>
      <c r="AZ736" s="3517">
        <f t="shared" si="3686"/>
        <v>0</v>
      </c>
      <c r="BA736" s="4062"/>
    </row>
    <row r="737" spans="1:53" ht="48" customHeight="1" thickBot="1">
      <c r="A737" s="6162"/>
      <c r="B737" s="6163"/>
      <c r="C737" s="6163"/>
      <c r="D737" s="6163"/>
      <c r="E737" s="6163"/>
      <c r="F737" s="6163"/>
      <c r="G737" s="6164"/>
      <c r="H737" s="6170"/>
      <c r="I737" s="6170"/>
      <c r="J737" s="6170"/>
      <c r="K737" s="6171"/>
      <c r="L737" s="5742">
        <f>الاعدادات!$D$10</f>
        <v>2026</v>
      </c>
      <c r="M737" s="3523">
        <f t="shared" si="3686"/>
        <v>195</v>
      </c>
      <c r="N737" s="3523">
        <f t="shared" si="3686"/>
        <v>0</v>
      </c>
      <c r="O737" s="3523">
        <f t="shared" si="3686"/>
        <v>0</v>
      </c>
      <c r="P737" s="3523">
        <f t="shared" si="3686"/>
        <v>0</v>
      </c>
      <c r="Q737" s="3523">
        <f t="shared" si="3686"/>
        <v>0</v>
      </c>
      <c r="R737" s="3523">
        <f t="shared" si="3686"/>
        <v>0</v>
      </c>
      <c r="S737" s="3523">
        <f t="shared" si="3686"/>
        <v>0</v>
      </c>
      <c r="T737" s="3523">
        <f t="shared" si="3686"/>
        <v>0</v>
      </c>
      <c r="U737" s="3523">
        <f t="shared" si="3686"/>
        <v>0</v>
      </c>
      <c r="V737" s="3523">
        <f t="shared" si="3686"/>
        <v>0</v>
      </c>
      <c r="W737" s="3523">
        <f t="shared" si="3686"/>
        <v>0</v>
      </c>
      <c r="X737" s="3523">
        <f t="shared" si="3686"/>
        <v>0</v>
      </c>
      <c r="Y737" s="3523">
        <f t="shared" si="3686"/>
        <v>0</v>
      </c>
      <c r="Z737" s="2268">
        <f t="shared" si="3686"/>
        <v>195</v>
      </c>
      <c r="AA737" s="3523">
        <f t="shared" si="3686"/>
        <v>0</v>
      </c>
      <c r="AB737" s="3523">
        <f t="shared" si="3686"/>
        <v>0</v>
      </c>
      <c r="AC737" s="3523">
        <f t="shared" si="3686"/>
        <v>0</v>
      </c>
      <c r="AD737" s="3523">
        <f t="shared" si="3686"/>
        <v>0</v>
      </c>
      <c r="AE737" s="3523">
        <f t="shared" si="3686"/>
        <v>0</v>
      </c>
      <c r="AF737" s="5738">
        <f t="shared" si="3686"/>
        <v>0</v>
      </c>
      <c r="AG737" s="3523">
        <f t="shared" si="3686"/>
        <v>0</v>
      </c>
      <c r="AH737" s="3523">
        <f t="shared" si="3686"/>
        <v>0</v>
      </c>
      <c r="AI737" s="3523">
        <f t="shared" si="3686"/>
        <v>0</v>
      </c>
      <c r="AJ737" s="3523">
        <f t="shared" si="3686"/>
        <v>0</v>
      </c>
      <c r="AK737" s="3523">
        <f t="shared" si="3686"/>
        <v>0</v>
      </c>
      <c r="AL737" s="3523">
        <f t="shared" si="3686"/>
        <v>0</v>
      </c>
      <c r="AM737" s="2278">
        <f t="shared" si="3686"/>
        <v>0</v>
      </c>
      <c r="AN737" s="3523">
        <f t="shared" si="3686"/>
        <v>0</v>
      </c>
      <c r="AO737" s="3523">
        <f t="shared" si="3686"/>
        <v>0</v>
      </c>
      <c r="AP737" s="3523">
        <f t="shared" si="3686"/>
        <v>0</v>
      </c>
      <c r="AQ737" s="2282">
        <f t="shared" si="3686"/>
        <v>0</v>
      </c>
      <c r="AR737" s="3523">
        <f t="shared" si="3686"/>
        <v>0</v>
      </c>
      <c r="AS737" s="2268">
        <f t="shared" si="3686"/>
        <v>0</v>
      </c>
      <c r="AT737" s="3523">
        <f t="shared" si="3686"/>
        <v>0</v>
      </c>
      <c r="AU737" s="3523">
        <f t="shared" si="3686"/>
        <v>0</v>
      </c>
      <c r="AV737" s="3523">
        <f t="shared" si="3686"/>
        <v>0</v>
      </c>
      <c r="AW737" s="3523">
        <f t="shared" si="3686"/>
        <v>0</v>
      </c>
      <c r="AX737" s="3523">
        <f t="shared" si="3686"/>
        <v>0</v>
      </c>
      <c r="AY737" s="2268">
        <f t="shared" si="3686"/>
        <v>0</v>
      </c>
      <c r="AZ737" s="4066">
        <f t="shared" si="3686"/>
        <v>0</v>
      </c>
      <c r="BA737" s="4062"/>
    </row>
    <row r="738" spans="1:53" ht="48" customHeight="1" thickBot="1">
      <c r="A738" s="6165"/>
      <c r="B738" s="6166"/>
      <c r="C738" s="6166"/>
      <c r="D738" s="6166"/>
      <c r="E738" s="6166"/>
      <c r="F738" s="6166"/>
      <c r="G738" s="6167"/>
      <c r="H738" s="6172"/>
      <c r="I738" s="6172"/>
      <c r="J738" s="6172"/>
      <c r="K738" s="6173"/>
      <c r="L738" s="4067" t="s">
        <v>181</v>
      </c>
      <c r="M738" s="3525">
        <f t="shared" si="3686"/>
        <v>468</v>
      </c>
      <c r="N738" s="3525">
        <f t="shared" si="3686"/>
        <v>0</v>
      </c>
      <c r="O738" s="3525">
        <f t="shared" si="3686"/>
        <v>0</v>
      </c>
      <c r="P738" s="3525">
        <f t="shared" si="3686"/>
        <v>0</v>
      </c>
      <c r="Q738" s="3525">
        <f t="shared" si="3686"/>
        <v>0</v>
      </c>
      <c r="R738" s="3525">
        <f t="shared" si="3686"/>
        <v>0</v>
      </c>
      <c r="S738" s="3525">
        <f t="shared" si="3686"/>
        <v>0</v>
      </c>
      <c r="T738" s="3525">
        <f t="shared" si="3686"/>
        <v>0</v>
      </c>
      <c r="U738" s="3525">
        <f t="shared" si="3686"/>
        <v>0</v>
      </c>
      <c r="V738" s="3525">
        <f t="shared" si="3686"/>
        <v>0</v>
      </c>
      <c r="W738" s="3525">
        <f t="shared" si="3686"/>
        <v>0</v>
      </c>
      <c r="X738" s="3525">
        <f t="shared" si="3686"/>
        <v>0</v>
      </c>
      <c r="Y738" s="3525">
        <f t="shared" si="3686"/>
        <v>0</v>
      </c>
      <c r="Z738" s="2295">
        <f t="shared" si="3686"/>
        <v>468</v>
      </c>
      <c r="AA738" s="3525">
        <f t="shared" si="3686"/>
        <v>0</v>
      </c>
      <c r="AB738" s="3525">
        <f t="shared" si="3686"/>
        <v>0</v>
      </c>
      <c r="AC738" s="3525">
        <f t="shared" si="3686"/>
        <v>0</v>
      </c>
      <c r="AD738" s="3525">
        <f t="shared" si="3686"/>
        <v>0</v>
      </c>
      <c r="AE738" s="3525">
        <f t="shared" si="3686"/>
        <v>0</v>
      </c>
      <c r="AF738" s="5739">
        <f t="shared" si="3686"/>
        <v>0</v>
      </c>
      <c r="AG738" s="3525">
        <f t="shared" si="3686"/>
        <v>0</v>
      </c>
      <c r="AH738" s="3525">
        <f t="shared" si="3686"/>
        <v>0</v>
      </c>
      <c r="AI738" s="3525">
        <f t="shared" si="3686"/>
        <v>0</v>
      </c>
      <c r="AJ738" s="3525">
        <f t="shared" si="3686"/>
        <v>0</v>
      </c>
      <c r="AK738" s="3525">
        <f t="shared" si="3686"/>
        <v>0</v>
      </c>
      <c r="AL738" s="3525">
        <f t="shared" si="3686"/>
        <v>0</v>
      </c>
      <c r="AM738" s="2305">
        <f t="shared" si="3686"/>
        <v>0</v>
      </c>
      <c r="AN738" s="3525">
        <f t="shared" si="3686"/>
        <v>0</v>
      </c>
      <c r="AO738" s="3525">
        <f t="shared" si="3686"/>
        <v>0</v>
      </c>
      <c r="AP738" s="3525">
        <f t="shared" si="3686"/>
        <v>0</v>
      </c>
      <c r="AQ738" s="2309">
        <f t="shared" si="3686"/>
        <v>0</v>
      </c>
      <c r="AR738" s="3525">
        <f t="shared" si="3686"/>
        <v>0</v>
      </c>
      <c r="AS738" s="2295">
        <f t="shared" si="3686"/>
        <v>0</v>
      </c>
      <c r="AT738" s="3525">
        <f t="shared" si="3686"/>
        <v>0</v>
      </c>
      <c r="AU738" s="3525">
        <f t="shared" si="3686"/>
        <v>0</v>
      </c>
      <c r="AV738" s="3525">
        <f t="shared" si="3686"/>
        <v>0</v>
      </c>
      <c r="AW738" s="3525">
        <f t="shared" si="3686"/>
        <v>0</v>
      </c>
      <c r="AX738" s="3525">
        <f t="shared" si="3686"/>
        <v>0</v>
      </c>
      <c r="AY738" s="2295">
        <f t="shared" si="3686"/>
        <v>0</v>
      </c>
      <c r="AZ738" s="4072">
        <f t="shared" si="3686"/>
        <v>0</v>
      </c>
      <c r="BA738" s="4062"/>
    </row>
    <row r="739" spans="1:53" ht="48" customHeight="1" thickBot="1">
      <c r="A739" s="6174" t="s">
        <v>78</v>
      </c>
      <c r="B739" s="6175"/>
      <c r="C739" s="6175"/>
      <c r="D739" s="6175"/>
      <c r="E739" s="6175"/>
      <c r="F739" s="6175"/>
      <c r="G739" s="6176"/>
      <c r="H739" s="6168" t="s">
        <v>1551</v>
      </c>
      <c r="I739" s="6168"/>
      <c r="J739" s="6168"/>
      <c r="K739" s="6169"/>
      <c r="L739" s="5740" t="str">
        <f>الاعدادات!$D$6</f>
        <v>2022 وما قبلها</v>
      </c>
      <c r="M739" s="3517">
        <f>M562</f>
        <v>0</v>
      </c>
      <c r="N739" s="3517">
        <f t="shared" ref="N739:AZ739" si="3687">N562</f>
        <v>0</v>
      </c>
      <c r="O739" s="3517">
        <f t="shared" si="3687"/>
        <v>0</v>
      </c>
      <c r="P739" s="3517">
        <f t="shared" si="3687"/>
        <v>0</v>
      </c>
      <c r="Q739" s="3517">
        <f t="shared" si="3687"/>
        <v>0</v>
      </c>
      <c r="R739" s="3517">
        <f t="shared" si="3687"/>
        <v>0</v>
      </c>
      <c r="S739" s="3517">
        <f t="shared" si="3687"/>
        <v>0</v>
      </c>
      <c r="T739" s="3517">
        <f t="shared" si="3687"/>
        <v>0</v>
      </c>
      <c r="U739" s="3517">
        <f t="shared" si="3687"/>
        <v>0</v>
      </c>
      <c r="V739" s="3517">
        <f t="shared" si="3687"/>
        <v>0</v>
      </c>
      <c r="W739" s="3517">
        <f t="shared" si="3687"/>
        <v>0</v>
      </c>
      <c r="X739" s="3517">
        <f t="shared" si="3687"/>
        <v>0</v>
      </c>
      <c r="Y739" s="3517">
        <f t="shared" si="3687"/>
        <v>0</v>
      </c>
      <c r="Z739" s="5735">
        <f t="shared" si="3687"/>
        <v>0</v>
      </c>
      <c r="AA739" s="3517">
        <f t="shared" si="3687"/>
        <v>0</v>
      </c>
      <c r="AB739" s="3517">
        <f t="shared" si="3687"/>
        <v>0</v>
      </c>
      <c r="AC739" s="3517">
        <f t="shared" si="3687"/>
        <v>0</v>
      </c>
      <c r="AD739" s="3517">
        <f t="shared" si="3687"/>
        <v>0</v>
      </c>
      <c r="AE739" s="3517">
        <f t="shared" si="3687"/>
        <v>0</v>
      </c>
      <c r="AF739" s="5736">
        <f t="shared" si="3687"/>
        <v>0</v>
      </c>
      <c r="AG739" s="3517">
        <f t="shared" si="3687"/>
        <v>0</v>
      </c>
      <c r="AH739" s="3517">
        <f t="shared" si="3687"/>
        <v>0</v>
      </c>
      <c r="AI739" s="3517">
        <f t="shared" si="3687"/>
        <v>0</v>
      </c>
      <c r="AJ739" s="3517">
        <f t="shared" si="3687"/>
        <v>0</v>
      </c>
      <c r="AK739" s="3517">
        <f t="shared" si="3687"/>
        <v>0</v>
      </c>
      <c r="AL739" s="3517">
        <f t="shared" si="3687"/>
        <v>0</v>
      </c>
      <c r="AM739" s="2278">
        <f t="shared" si="3687"/>
        <v>0</v>
      </c>
      <c r="AN739" s="3517">
        <f t="shared" si="3687"/>
        <v>0</v>
      </c>
      <c r="AO739" s="3517">
        <f t="shared" si="3687"/>
        <v>0</v>
      </c>
      <c r="AP739" s="3517">
        <f t="shared" si="3687"/>
        <v>0</v>
      </c>
      <c r="AQ739" s="2282">
        <f t="shared" si="3687"/>
        <v>0</v>
      </c>
      <c r="AR739" s="3517">
        <f t="shared" si="3687"/>
        <v>0</v>
      </c>
      <c r="AS739" s="5735">
        <f t="shared" si="3687"/>
        <v>0</v>
      </c>
      <c r="AT739" s="3517">
        <f t="shared" si="3687"/>
        <v>0</v>
      </c>
      <c r="AU739" s="3517">
        <f t="shared" si="3687"/>
        <v>0</v>
      </c>
      <c r="AV739" s="3517">
        <f t="shared" si="3687"/>
        <v>0</v>
      </c>
      <c r="AW739" s="3517">
        <f t="shared" si="3687"/>
        <v>0</v>
      </c>
      <c r="AX739" s="3517">
        <f t="shared" si="3687"/>
        <v>0</v>
      </c>
      <c r="AY739" s="5735">
        <f t="shared" si="3687"/>
        <v>0</v>
      </c>
      <c r="AZ739" s="3517">
        <f t="shared" si="3687"/>
        <v>0</v>
      </c>
      <c r="BA739" s="4062"/>
    </row>
    <row r="740" spans="1:53" ht="48" customHeight="1" thickBot="1">
      <c r="A740" s="6177"/>
      <c r="B740" s="6178"/>
      <c r="C740" s="6178"/>
      <c r="D740" s="6178"/>
      <c r="E740" s="6178"/>
      <c r="F740" s="6178"/>
      <c r="G740" s="6179"/>
      <c r="H740" s="6170"/>
      <c r="I740" s="6170"/>
      <c r="J740" s="6170"/>
      <c r="K740" s="6171"/>
      <c r="L740" s="5741">
        <f>الاعدادات!$D$7</f>
        <v>2023</v>
      </c>
      <c r="M740" s="3522">
        <f t="shared" ref="M740:AZ744" si="3688">M563</f>
        <v>10</v>
      </c>
      <c r="N740" s="3522">
        <f t="shared" si="3688"/>
        <v>0</v>
      </c>
      <c r="O740" s="3522">
        <f t="shared" si="3688"/>
        <v>0</v>
      </c>
      <c r="P740" s="3522">
        <f t="shared" si="3688"/>
        <v>0</v>
      </c>
      <c r="Q740" s="3522">
        <f t="shared" si="3688"/>
        <v>0</v>
      </c>
      <c r="R740" s="3522">
        <f t="shared" si="3688"/>
        <v>0</v>
      </c>
      <c r="S740" s="3522">
        <f t="shared" si="3688"/>
        <v>0</v>
      </c>
      <c r="T740" s="3522">
        <f t="shared" si="3688"/>
        <v>0</v>
      </c>
      <c r="U740" s="3522">
        <f t="shared" si="3688"/>
        <v>0</v>
      </c>
      <c r="V740" s="3522">
        <f t="shared" si="3688"/>
        <v>0</v>
      </c>
      <c r="W740" s="3522">
        <f t="shared" si="3688"/>
        <v>0</v>
      </c>
      <c r="X740" s="3522">
        <f t="shared" si="3688"/>
        <v>0</v>
      </c>
      <c r="Y740" s="3522">
        <f t="shared" si="3688"/>
        <v>0</v>
      </c>
      <c r="Z740" s="5735">
        <f t="shared" si="3688"/>
        <v>10</v>
      </c>
      <c r="AA740" s="3522">
        <f t="shared" si="3688"/>
        <v>0</v>
      </c>
      <c r="AB740" s="3522">
        <f t="shared" si="3688"/>
        <v>0</v>
      </c>
      <c r="AC740" s="3522">
        <f t="shared" si="3688"/>
        <v>0</v>
      </c>
      <c r="AD740" s="3522">
        <f t="shared" si="3688"/>
        <v>0</v>
      </c>
      <c r="AE740" s="3522">
        <f t="shared" si="3688"/>
        <v>0</v>
      </c>
      <c r="AF740" s="5736">
        <f t="shared" si="3688"/>
        <v>0</v>
      </c>
      <c r="AG740" s="3522">
        <f t="shared" si="3688"/>
        <v>0</v>
      </c>
      <c r="AH740" s="3522">
        <f t="shared" si="3688"/>
        <v>0</v>
      </c>
      <c r="AI740" s="3522">
        <f t="shared" si="3688"/>
        <v>0</v>
      </c>
      <c r="AJ740" s="3522">
        <f t="shared" si="3688"/>
        <v>0</v>
      </c>
      <c r="AK740" s="3522">
        <f t="shared" si="3688"/>
        <v>0</v>
      </c>
      <c r="AL740" s="3522">
        <f t="shared" si="3688"/>
        <v>0</v>
      </c>
      <c r="AM740" s="2278">
        <f t="shared" si="3688"/>
        <v>0</v>
      </c>
      <c r="AN740" s="3522">
        <f t="shared" si="3688"/>
        <v>0</v>
      </c>
      <c r="AO740" s="3522">
        <f t="shared" si="3688"/>
        <v>0</v>
      </c>
      <c r="AP740" s="3522">
        <f t="shared" si="3688"/>
        <v>0</v>
      </c>
      <c r="AQ740" s="2282">
        <f t="shared" si="3688"/>
        <v>0</v>
      </c>
      <c r="AR740" s="3522">
        <f t="shared" si="3688"/>
        <v>0</v>
      </c>
      <c r="AS740" s="5735">
        <f t="shared" si="3688"/>
        <v>0</v>
      </c>
      <c r="AT740" s="3522">
        <f t="shared" si="3688"/>
        <v>0</v>
      </c>
      <c r="AU740" s="3522">
        <f t="shared" si="3688"/>
        <v>0</v>
      </c>
      <c r="AV740" s="3522">
        <f t="shared" si="3688"/>
        <v>0</v>
      </c>
      <c r="AW740" s="3522">
        <f t="shared" si="3688"/>
        <v>0</v>
      </c>
      <c r="AX740" s="3522">
        <f t="shared" si="3688"/>
        <v>0</v>
      </c>
      <c r="AY740" s="5735">
        <f t="shared" si="3688"/>
        <v>0</v>
      </c>
      <c r="AZ740" s="3517">
        <f t="shared" si="3688"/>
        <v>0</v>
      </c>
      <c r="BA740" s="4062"/>
    </row>
    <row r="741" spans="1:53" ht="48" customHeight="1" thickBot="1">
      <c r="A741" s="6177"/>
      <c r="B741" s="6178"/>
      <c r="C741" s="6178"/>
      <c r="D741" s="6178"/>
      <c r="E741" s="6178"/>
      <c r="F741" s="6178"/>
      <c r="G741" s="6179"/>
      <c r="H741" s="6170"/>
      <c r="I741" s="6170"/>
      <c r="J741" s="6170"/>
      <c r="K741" s="6171"/>
      <c r="L741" s="5741">
        <f>الاعدادات!$D$8</f>
        <v>2024</v>
      </c>
      <c r="M741" s="3522">
        <f t="shared" si="3688"/>
        <v>33</v>
      </c>
      <c r="N741" s="3522">
        <f t="shared" si="3688"/>
        <v>0</v>
      </c>
      <c r="O741" s="3522">
        <f t="shared" si="3688"/>
        <v>0</v>
      </c>
      <c r="P741" s="3522">
        <f t="shared" si="3688"/>
        <v>0</v>
      </c>
      <c r="Q741" s="3522">
        <f t="shared" si="3688"/>
        <v>0</v>
      </c>
      <c r="R741" s="3522">
        <f t="shared" si="3688"/>
        <v>0</v>
      </c>
      <c r="S741" s="3522">
        <f t="shared" si="3688"/>
        <v>0</v>
      </c>
      <c r="T741" s="3522">
        <f t="shared" si="3688"/>
        <v>0</v>
      </c>
      <c r="U741" s="3522">
        <f t="shared" si="3688"/>
        <v>0</v>
      </c>
      <c r="V741" s="3522">
        <f t="shared" si="3688"/>
        <v>0</v>
      </c>
      <c r="W741" s="3522">
        <f t="shared" si="3688"/>
        <v>0</v>
      </c>
      <c r="X741" s="3522">
        <f t="shared" si="3688"/>
        <v>0</v>
      </c>
      <c r="Y741" s="3522">
        <f t="shared" si="3688"/>
        <v>0</v>
      </c>
      <c r="Z741" s="5735">
        <f t="shared" si="3688"/>
        <v>33</v>
      </c>
      <c r="AA741" s="3522">
        <f t="shared" si="3688"/>
        <v>0</v>
      </c>
      <c r="AB741" s="3522">
        <f t="shared" si="3688"/>
        <v>0</v>
      </c>
      <c r="AC741" s="3522">
        <f t="shared" si="3688"/>
        <v>0</v>
      </c>
      <c r="AD741" s="3522">
        <f t="shared" si="3688"/>
        <v>0</v>
      </c>
      <c r="AE741" s="3522">
        <f t="shared" si="3688"/>
        <v>0</v>
      </c>
      <c r="AF741" s="5736">
        <f t="shared" si="3688"/>
        <v>0</v>
      </c>
      <c r="AG741" s="3522">
        <f t="shared" si="3688"/>
        <v>0</v>
      </c>
      <c r="AH741" s="3522">
        <f t="shared" si="3688"/>
        <v>0</v>
      </c>
      <c r="AI741" s="3522">
        <f t="shared" si="3688"/>
        <v>0</v>
      </c>
      <c r="AJ741" s="3522">
        <f t="shared" si="3688"/>
        <v>0</v>
      </c>
      <c r="AK741" s="3522">
        <f t="shared" si="3688"/>
        <v>0</v>
      </c>
      <c r="AL741" s="3522">
        <f t="shared" si="3688"/>
        <v>0</v>
      </c>
      <c r="AM741" s="2278">
        <f t="shared" si="3688"/>
        <v>0</v>
      </c>
      <c r="AN741" s="3522">
        <f t="shared" si="3688"/>
        <v>0</v>
      </c>
      <c r="AO741" s="3522">
        <f t="shared" si="3688"/>
        <v>0</v>
      </c>
      <c r="AP741" s="3522">
        <f t="shared" si="3688"/>
        <v>0</v>
      </c>
      <c r="AQ741" s="2282">
        <f t="shared" si="3688"/>
        <v>0</v>
      </c>
      <c r="AR741" s="3522">
        <f t="shared" si="3688"/>
        <v>0</v>
      </c>
      <c r="AS741" s="5735">
        <f t="shared" si="3688"/>
        <v>0</v>
      </c>
      <c r="AT741" s="3522">
        <f t="shared" si="3688"/>
        <v>0</v>
      </c>
      <c r="AU741" s="3522">
        <f t="shared" si="3688"/>
        <v>0</v>
      </c>
      <c r="AV741" s="3522">
        <f t="shared" si="3688"/>
        <v>0</v>
      </c>
      <c r="AW741" s="3522">
        <f t="shared" si="3688"/>
        <v>0</v>
      </c>
      <c r="AX741" s="3522">
        <f t="shared" si="3688"/>
        <v>0</v>
      </c>
      <c r="AY741" s="5735">
        <f t="shared" si="3688"/>
        <v>0</v>
      </c>
      <c r="AZ741" s="3517">
        <f t="shared" si="3688"/>
        <v>0</v>
      </c>
      <c r="BA741" s="4062"/>
    </row>
    <row r="742" spans="1:53" ht="48" customHeight="1" thickBot="1">
      <c r="A742" s="6177"/>
      <c r="B742" s="6178"/>
      <c r="C742" s="6178"/>
      <c r="D742" s="6178"/>
      <c r="E742" s="6178"/>
      <c r="F742" s="6178"/>
      <c r="G742" s="6179"/>
      <c r="H742" s="6170"/>
      <c r="I742" s="6170"/>
      <c r="J742" s="6170"/>
      <c r="K742" s="6171"/>
      <c r="L742" s="5741">
        <f>الاعدادات!$D$9</f>
        <v>2025</v>
      </c>
      <c r="M742" s="3522">
        <f t="shared" si="3688"/>
        <v>48</v>
      </c>
      <c r="N742" s="3522">
        <f t="shared" si="3688"/>
        <v>0</v>
      </c>
      <c r="O742" s="3522">
        <f t="shared" si="3688"/>
        <v>0</v>
      </c>
      <c r="P742" s="3522">
        <f t="shared" si="3688"/>
        <v>0</v>
      </c>
      <c r="Q742" s="3522">
        <f t="shared" si="3688"/>
        <v>0</v>
      </c>
      <c r="R742" s="3522">
        <f t="shared" si="3688"/>
        <v>0</v>
      </c>
      <c r="S742" s="3522">
        <f t="shared" si="3688"/>
        <v>0</v>
      </c>
      <c r="T742" s="3522">
        <f t="shared" si="3688"/>
        <v>0</v>
      </c>
      <c r="U742" s="3522">
        <f t="shared" si="3688"/>
        <v>0</v>
      </c>
      <c r="V742" s="3522">
        <f t="shared" si="3688"/>
        <v>0</v>
      </c>
      <c r="W742" s="3522">
        <f t="shared" si="3688"/>
        <v>0</v>
      </c>
      <c r="X742" s="3522">
        <f t="shared" si="3688"/>
        <v>0</v>
      </c>
      <c r="Y742" s="3522">
        <f t="shared" si="3688"/>
        <v>0</v>
      </c>
      <c r="Z742" s="5735">
        <f t="shared" si="3688"/>
        <v>48</v>
      </c>
      <c r="AA742" s="3522">
        <f t="shared" si="3688"/>
        <v>0</v>
      </c>
      <c r="AB742" s="3522">
        <f t="shared" si="3688"/>
        <v>0</v>
      </c>
      <c r="AC742" s="3522">
        <f t="shared" si="3688"/>
        <v>0</v>
      </c>
      <c r="AD742" s="3522">
        <f t="shared" si="3688"/>
        <v>0</v>
      </c>
      <c r="AE742" s="3522">
        <f t="shared" si="3688"/>
        <v>0</v>
      </c>
      <c r="AF742" s="5736">
        <f t="shared" si="3688"/>
        <v>0</v>
      </c>
      <c r="AG742" s="3522">
        <f t="shared" si="3688"/>
        <v>0</v>
      </c>
      <c r="AH742" s="3522">
        <f t="shared" si="3688"/>
        <v>0</v>
      </c>
      <c r="AI742" s="3522">
        <f t="shared" si="3688"/>
        <v>0</v>
      </c>
      <c r="AJ742" s="3522">
        <f t="shared" si="3688"/>
        <v>0</v>
      </c>
      <c r="AK742" s="3522">
        <f t="shared" si="3688"/>
        <v>0</v>
      </c>
      <c r="AL742" s="3522">
        <f t="shared" si="3688"/>
        <v>0</v>
      </c>
      <c r="AM742" s="2278">
        <f t="shared" si="3688"/>
        <v>0</v>
      </c>
      <c r="AN742" s="3522">
        <f t="shared" si="3688"/>
        <v>0</v>
      </c>
      <c r="AO742" s="3522">
        <f t="shared" si="3688"/>
        <v>0</v>
      </c>
      <c r="AP742" s="3522">
        <f t="shared" si="3688"/>
        <v>0</v>
      </c>
      <c r="AQ742" s="2282">
        <f t="shared" si="3688"/>
        <v>0</v>
      </c>
      <c r="AR742" s="3522">
        <f t="shared" si="3688"/>
        <v>0</v>
      </c>
      <c r="AS742" s="5735">
        <f t="shared" si="3688"/>
        <v>0</v>
      </c>
      <c r="AT742" s="3522">
        <f t="shared" si="3688"/>
        <v>0</v>
      </c>
      <c r="AU742" s="3522">
        <f t="shared" si="3688"/>
        <v>0</v>
      </c>
      <c r="AV742" s="3522">
        <f t="shared" si="3688"/>
        <v>0</v>
      </c>
      <c r="AW742" s="3522">
        <f t="shared" si="3688"/>
        <v>0</v>
      </c>
      <c r="AX742" s="3522">
        <f t="shared" si="3688"/>
        <v>0</v>
      </c>
      <c r="AY742" s="5735">
        <f t="shared" si="3688"/>
        <v>0</v>
      </c>
      <c r="AZ742" s="3517">
        <f t="shared" si="3688"/>
        <v>0</v>
      </c>
      <c r="BA742" s="4062"/>
    </row>
    <row r="743" spans="1:53" ht="48" customHeight="1" thickBot="1">
      <c r="A743" s="6177"/>
      <c r="B743" s="6178"/>
      <c r="C743" s="6178"/>
      <c r="D743" s="6178"/>
      <c r="E743" s="6178"/>
      <c r="F743" s="6178"/>
      <c r="G743" s="6179"/>
      <c r="H743" s="6170"/>
      <c r="I743" s="6170"/>
      <c r="J743" s="6170"/>
      <c r="K743" s="6171"/>
      <c r="L743" s="5742">
        <f>الاعدادات!$D$10</f>
        <v>2026</v>
      </c>
      <c r="M743" s="3523">
        <f t="shared" si="3688"/>
        <v>65</v>
      </c>
      <c r="N743" s="3523">
        <f t="shared" si="3688"/>
        <v>0</v>
      </c>
      <c r="O743" s="3523">
        <f t="shared" si="3688"/>
        <v>0</v>
      </c>
      <c r="P743" s="3523">
        <f t="shared" si="3688"/>
        <v>0</v>
      </c>
      <c r="Q743" s="3523">
        <f t="shared" si="3688"/>
        <v>0</v>
      </c>
      <c r="R743" s="3523">
        <f t="shared" si="3688"/>
        <v>0</v>
      </c>
      <c r="S743" s="3523">
        <f t="shared" si="3688"/>
        <v>0</v>
      </c>
      <c r="T743" s="3523">
        <f t="shared" si="3688"/>
        <v>0</v>
      </c>
      <c r="U743" s="3523">
        <f t="shared" si="3688"/>
        <v>0</v>
      </c>
      <c r="V743" s="3523">
        <f t="shared" si="3688"/>
        <v>0</v>
      </c>
      <c r="W743" s="3523">
        <f t="shared" si="3688"/>
        <v>0</v>
      </c>
      <c r="X743" s="3523">
        <f t="shared" si="3688"/>
        <v>0</v>
      </c>
      <c r="Y743" s="3523">
        <f t="shared" si="3688"/>
        <v>0</v>
      </c>
      <c r="Z743" s="2268">
        <f t="shared" si="3688"/>
        <v>65</v>
      </c>
      <c r="AA743" s="3523">
        <f t="shared" si="3688"/>
        <v>0</v>
      </c>
      <c r="AB743" s="3523">
        <f t="shared" si="3688"/>
        <v>0</v>
      </c>
      <c r="AC743" s="3523">
        <f t="shared" si="3688"/>
        <v>0</v>
      </c>
      <c r="AD743" s="3523">
        <f t="shared" si="3688"/>
        <v>0</v>
      </c>
      <c r="AE743" s="3523">
        <f t="shared" si="3688"/>
        <v>0</v>
      </c>
      <c r="AF743" s="5738">
        <f t="shared" si="3688"/>
        <v>0</v>
      </c>
      <c r="AG743" s="3523">
        <f t="shared" si="3688"/>
        <v>0</v>
      </c>
      <c r="AH743" s="3523">
        <f t="shared" si="3688"/>
        <v>0</v>
      </c>
      <c r="AI743" s="3523">
        <f t="shared" si="3688"/>
        <v>0</v>
      </c>
      <c r="AJ743" s="3523">
        <f t="shared" si="3688"/>
        <v>0</v>
      </c>
      <c r="AK743" s="3523">
        <f t="shared" si="3688"/>
        <v>0</v>
      </c>
      <c r="AL743" s="3523">
        <f t="shared" si="3688"/>
        <v>0</v>
      </c>
      <c r="AM743" s="2278">
        <f t="shared" si="3688"/>
        <v>0</v>
      </c>
      <c r="AN743" s="3523">
        <f t="shared" si="3688"/>
        <v>0</v>
      </c>
      <c r="AO743" s="3523">
        <f t="shared" si="3688"/>
        <v>0</v>
      </c>
      <c r="AP743" s="3523">
        <f t="shared" si="3688"/>
        <v>0</v>
      </c>
      <c r="AQ743" s="2282">
        <f t="shared" si="3688"/>
        <v>0</v>
      </c>
      <c r="AR743" s="3523">
        <f t="shared" si="3688"/>
        <v>0</v>
      </c>
      <c r="AS743" s="2268">
        <f t="shared" si="3688"/>
        <v>0</v>
      </c>
      <c r="AT743" s="3523">
        <f t="shared" si="3688"/>
        <v>0</v>
      </c>
      <c r="AU743" s="3523">
        <f t="shared" si="3688"/>
        <v>0</v>
      </c>
      <c r="AV743" s="3523">
        <f t="shared" si="3688"/>
        <v>0</v>
      </c>
      <c r="AW743" s="3523">
        <f t="shared" si="3688"/>
        <v>0</v>
      </c>
      <c r="AX743" s="3523">
        <f t="shared" si="3688"/>
        <v>0</v>
      </c>
      <c r="AY743" s="2268">
        <f t="shared" si="3688"/>
        <v>0</v>
      </c>
      <c r="AZ743" s="4066">
        <f t="shared" si="3688"/>
        <v>0</v>
      </c>
      <c r="BA743" s="4062"/>
    </row>
    <row r="744" spans="1:53" ht="48" customHeight="1" thickBot="1">
      <c r="A744" s="6180"/>
      <c r="B744" s="6181"/>
      <c r="C744" s="6181"/>
      <c r="D744" s="6181"/>
      <c r="E744" s="6181"/>
      <c r="F744" s="6181"/>
      <c r="G744" s="6182"/>
      <c r="H744" s="6172"/>
      <c r="I744" s="6172"/>
      <c r="J744" s="6172"/>
      <c r="K744" s="6173"/>
      <c r="L744" s="4067" t="s">
        <v>181</v>
      </c>
      <c r="M744" s="3525">
        <f t="shared" si="3688"/>
        <v>156</v>
      </c>
      <c r="N744" s="3525">
        <f t="shared" si="3688"/>
        <v>0</v>
      </c>
      <c r="O744" s="3525">
        <f t="shared" si="3688"/>
        <v>0</v>
      </c>
      <c r="P744" s="3525">
        <f t="shared" si="3688"/>
        <v>0</v>
      </c>
      <c r="Q744" s="3525">
        <f t="shared" si="3688"/>
        <v>0</v>
      </c>
      <c r="R744" s="3525">
        <f t="shared" si="3688"/>
        <v>0</v>
      </c>
      <c r="S744" s="3525">
        <f t="shared" si="3688"/>
        <v>0</v>
      </c>
      <c r="T744" s="3525">
        <f t="shared" si="3688"/>
        <v>0</v>
      </c>
      <c r="U744" s="3525">
        <f t="shared" si="3688"/>
        <v>0</v>
      </c>
      <c r="V744" s="3525">
        <f t="shared" si="3688"/>
        <v>0</v>
      </c>
      <c r="W744" s="3525">
        <f t="shared" si="3688"/>
        <v>0</v>
      </c>
      <c r="X744" s="3525">
        <f t="shared" si="3688"/>
        <v>0</v>
      </c>
      <c r="Y744" s="3525">
        <f t="shared" si="3688"/>
        <v>0</v>
      </c>
      <c r="Z744" s="2295">
        <f t="shared" si="3688"/>
        <v>156</v>
      </c>
      <c r="AA744" s="3525">
        <f t="shared" si="3688"/>
        <v>0</v>
      </c>
      <c r="AB744" s="3525">
        <f t="shared" si="3688"/>
        <v>0</v>
      </c>
      <c r="AC744" s="3525">
        <f t="shared" si="3688"/>
        <v>0</v>
      </c>
      <c r="AD744" s="3525">
        <f t="shared" si="3688"/>
        <v>0</v>
      </c>
      <c r="AE744" s="3525">
        <f t="shared" si="3688"/>
        <v>0</v>
      </c>
      <c r="AF744" s="5739">
        <f t="shared" si="3688"/>
        <v>0</v>
      </c>
      <c r="AG744" s="3525">
        <f t="shared" si="3688"/>
        <v>0</v>
      </c>
      <c r="AH744" s="3525">
        <f t="shared" si="3688"/>
        <v>0</v>
      </c>
      <c r="AI744" s="3525">
        <f t="shared" si="3688"/>
        <v>0</v>
      </c>
      <c r="AJ744" s="3525">
        <f t="shared" si="3688"/>
        <v>0</v>
      </c>
      <c r="AK744" s="3525">
        <f t="shared" si="3688"/>
        <v>0</v>
      </c>
      <c r="AL744" s="3525">
        <f t="shared" si="3688"/>
        <v>0</v>
      </c>
      <c r="AM744" s="2305">
        <f t="shared" si="3688"/>
        <v>0</v>
      </c>
      <c r="AN744" s="3525">
        <f t="shared" si="3688"/>
        <v>0</v>
      </c>
      <c r="AO744" s="3525">
        <f t="shared" si="3688"/>
        <v>0</v>
      </c>
      <c r="AP744" s="3525">
        <f t="shared" si="3688"/>
        <v>0</v>
      </c>
      <c r="AQ744" s="2309">
        <f t="shared" si="3688"/>
        <v>0</v>
      </c>
      <c r="AR744" s="3525">
        <f t="shared" si="3688"/>
        <v>0</v>
      </c>
      <c r="AS744" s="2295">
        <f t="shared" si="3688"/>
        <v>0</v>
      </c>
      <c r="AT744" s="3525">
        <f t="shared" si="3688"/>
        <v>0</v>
      </c>
      <c r="AU744" s="3525">
        <f t="shared" si="3688"/>
        <v>0</v>
      </c>
      <c r="AV744" s="3525">
        <f t="shared" si="3688"/>
        <v>0</v>
      </c>
      <c r="AW744" s="3525">
        <f t="shared" si="3688"/>
        <v>0</v>
      </c>
      <c r="AX744" s="3525">
        <f t="shared" si="3688"/>
        <v>0</v>
      </c>
      <c r="AY744" s="2295">
        <f t="shared" si="3688"/>
        <v>0</v>
      </c>
      <c r="AZ744" s="4072">
        <f t="shared" si="3688"/>
        <v>0</v>
      </c>
      <c r="BA744" s="4062"/>
    </row>
    <row r="745" spans="1:53" ht="48" customHeight="1" thickBot="1">
      <c r="A745" s="6174" t="s">
        <v>1532</v>
      </c>
      <c r="B745" s="6175"/>
      <c r="C745" s="6175"/>
      <c r="D745" s="6175"/>
      <c r="E745" s="6175"/>
      <c r="F745" s="6175"/>
      <c r="G745" s="6176"/>
      <c r="H745" s="6168" t="s">
        <v>1551</v>
      </c>
      <c r="I745" s="6168"/>
      <c r="J745" s="6168"/>
      <c r="K745" s="6169"/>
      <c r="L745" s="5740" t="str">
        <f>الاعدادات!$D$6</f>
        <v>2022 وما قبلها</v>
      </c>
      <c r="M745" s="3517">
        <f>M517</f>
        <v>0</v>
      </c>
      <c r="N745" s="3517">
        <f t="shared" ref="N745:AZ745" si="3689">N517</f>
        <v>0</v>
      </c>
      <c r="O745" s="3517">
        <f t="shared" si="3689"/>
        <v>0</v>
      </c>
      <c r="P745" s="3517">
        <f t="shared" si="3689"/>
        <v>0</v>
      </c>
      <c r="Q745" s="3517">
        <f t="shared" si="3689"/>
        <v>0</v>
      </c>
      <c r="R745" s="3517">
        <f t="shared" si="3689"/>
        <v>0</v>
      </c>
      <c r="S745" s="3517">
        <f t="shared" si="3689"/>
        <v>0</v>
      </c>
      <c r="T745" s="3517">
        <f t="shared" si="3689"/>
        <v>0</v>
      </c>
      <c r="U745" s="3517">
        <f t="shared" si="3689"/>
        <v>0</v>
      </c>
      <c r="V745" s="3517">
        <f t="shared" si="3689"/>
        <v>0</v>
      </c>
      <c r="W745" s="3517">
        <f t="shared" si="3689"/>
        <v>0</v>
      </c>
      <c r="X745" s="3517">
        <f t="shared" si="3689"/>
        <v>0</v>
      </c>
      <c r="Y745" s="3517">
        <f t="shared" si="3689"/>
        <v>0</v>
      </c>
      <c r="Z745" s="5735">
        <f t="shared" si="3689"/>
        <v>0</v>
      </c>
      <c r="AA745" s="3517">
        <f t="shared" si="3689"/>
        <v>0</v>
      </c>
      <c r="AB745" s="3517">
        <f t="shared" si="3689"/>
        <v>0</v>
      </c>
      <c r="AC745" s="3517">
        <f t="shared" si="3689"/>
        <v>0</v>
      </c>
      <c r="AD745" s="3517">
        <f t="shared" si="3689"/>
        <v>0</v>
      </c>
      <c r="AE745" s="3517">
        <f t="shared" si="3689"/>
        <v>0</v>
      </c>
      <c r="AF745" s="5736">
        <f t="shared" si="3689"/>
        <v>0</v>
      </c>
      <c r="AG745" s="3517">
        <f t="shared" si="3689"/>
        <v>0</v>
      </c>
      <c r="AH745" s="3517">
        <f t="shared" si="3689"/>
        <v>0</v>
      </c>
      <c r="AI745" s="3517">
        <f t="shared" si="3689"/>
        <v>0</v>
      </c>
      <c r="AJ745" s="3517">
        <f t="shared" si="3689"/>
        <v>0</v>
      </c>
      <c r="AK745" s="3517">
        <f t="shared" si="3689"/>
        <v>0</v>
      </c>
      <c r="AL745" s="3517">
        <f t="shared" si="3689"/>
        <v>0</v>
      </c>
      <c r="AM745" s="2278">
        <f t="shared" si="3689"/>
        <v>0</v>
      </c>
      <c r="AN745" s="3517">
        <f t="shared" si="3689"/>
        <v>0</v>
      </c>
      <c r="AO745" s="3517">
        <f t="shared" si="3689"/>
        <v>0</v>
      </c>
      <c r="AP745" s="3517">
        <f t="shared" si="3689"/>
        <v>0</v>
      </c>
      <c r="AQ745" s="2282">
        <f t="shared" si="3689"/>
        <v>0</v>
      </c>
      <c r="AR745" s="3517">
        <f t="shared" si="3689"/>
        <v>0</v>
      </c>
      <c r="AS745" s="5735">
        <f t="shared" si="3689"/>
        <v>0</v>
      </c>
      <c r="AT745" s="3517">
        <f t="shared" si="3689"/>
        <v>0</v>
      </c>
      <c r="AU745" s="3517">
        <f t="shared" si="3689"/>
        <v>0</v>
      </c>
      <c r="AV745" s="3517">
        <f t="shared" si="3689"/>
        <v>0</v>
      </c>
      <c r="AW745" s="3517">
        <f t="shared" si="3689"/>
        <v>0</v>
      </c>
      <c r="AX745" s="3517">
        <f t="shared" si="3689"/>
        <v>0</v>
      </c>
      <c r="AY745" s="5735">
        <f t="shared" si="3689"/>
        <v>0</v>
      </c>
      <c r="AZ745" s="3517">
        <f t="shared" si="3689"/>
        <v>0</v>
      </c>
      <c r="BA745" s="4062"/>
    </row>
    <row r="746" spans="1:53" ht="48" customHeight="1" thickBot="1">
      <c r="A746" s="6177"/>
      <c r="B746" s="6178"/>
      <c r="C746" s="6178"/>
      <c r="D746" s="6178"/>
      <c r="E746" s="6178"/>
      <c r="F746" s="6178"/>
      <c r="G746" s="6179"/>
      <c r="H746" s="6170"/>
      <c r="I746" s="6170"/>
      <c r="J746" s="6170"/>
      <c r="K746" s="6171"/>
      <c r="L746" s="5741">
        <f>الاعدادات!$D$7</f>
        <v>2023</v>
      </c>
      <c r="M746" s="3522">
        <f t="shared" ref="M746:AZ750" si="3690">M518</f>
        <v>10</v>
      </c>
      <c r="N746" s="3522">
        <f t="shared" si="3690"/>
        <v>0</v>
      </c>
      <c r="O746" s="3522">
        <f t="shared" si="3690"/>
        <v>0</v>
      </c>
      <c r="P746" s="3522">
        <f t="shared" si="3690"/>
        <v>0</v>
      </c>
      <c r="Q746" s="3522">
        <f t="shared" si="3690"/>
        <v>0</v>
      </c>
      <c r="R746" s="3522">
        <f t="shared" si="3690"/>
        <v>0</v>
      </c>
      <c r="S746" s="3522">
        <f t="shared" si="3690"/>
        <v>0</v>
      </c>
      <c r="T746" s="3522">
        <f t="shared" si="3690"/>
        <v>0</v>
      </c>
      <c r="U746" s="3522">
        <f t="shared" si="3690"/>
        <v>0</v>
      </c>
      <c r="V746" s="3522">
        <f t="shared" si="3690"/>
        <v>0</v>
      </c>
      <c r="W746" s="3522">
        <f t="shared" si="3690"/>
        <v>0</v>
      </c>
      <c r="X746" s="3522">
        <f t="shared" si="3690"/>
        <v>0</v>
      </c>
      <c r="Y746" s="3522">
        <f t="shared" si="3690"/>
        <v>0</v>
      </c>
      <c r="Z746" s="5735">
        <f t="shared" si="3690"/>
        <v>10</v>
      </c>
      <c r="AA746" s="3522">
        <f t="shared" si="3690"/>
        <v>0</v>
      </c>
      <c r="AB746" s="3522">
        <f t="shared" si="3690"/>
        <v>0</v>
      </c>
      <c r="AC746" s="3522">
        <f t="shared" si="3690"/>
        <v>0</v>
      </c>
      <c r="AD746" s="3522">
        <f t="shared" si="3690"/>
        <v>0</v>
      </c>
      <c r="AE746" s="3522">
        <f t="shared" si="3690"/>
        <v>0</v>
      </c>
      <c r="AF746" s="5736">
        <f t="shared" si="3690"/>
        <v>0</v>
      </c>
      <c r="AG746" s="3522">
        <f t="shared" si="3690"/>
        <v>0</v>
      </c>
      <c r="AH746" s="3522">
        <f t="shared" si="3690"/>
        <v>0</v>
      </c>
      <c r="AI746" s="3522">
        <f t="shared" si="3690"/>
        <v>0</v>
      </c>
      <c r="AJ746" s="3522">
        <f t="shared" si="3690"/>
        <v>0</v>
      </c>
      <c r="AK746" s="3522">
        <f t="shared" si="3690"/>
        <v>0</v>
      </c>
      <c r="AL746" s="3522">
        <f t="shared" si="3690"/>
        <v>0</v>
      </c>
      <c r="AM746" s="2278">
        <f t="shared" si="3690"/>
        <v>0</v>
      </c>
      <c r="AN746" s="3522">
        <f t="shared" si="3690"/>
        <v>0</v>
      </c>
      <c r="AO746" s="3522">
        <f t="shared" si="3690"/>
        <v>0</v>
      </c>
      <c r="AP746" s="3522">
        <f t="shared" si="3690"/>
        <v>0</v>
      </c>
      <c r="AQ746" s="2282">
        <f t="shared" si="3690"/>
        <v>0</v>
      </c>
      <c r="AR746" s="3522">
        <f t="shared" si="3690"/>
        <v>0</v>
      </c>
      <c r="AS746" s="5735">
        <f t="shared" si="3690"/>
        <v>0</v>
      </c>
      <c r="AT746" s="3522">
        <f t="shared" si="3690"/>
        <v>0</v>
      </c>
      <c r="AU746" s="3522">
        <f t="shared" si="3690"/>
        <v>0</v>
      </c>
      <c r="AV746" s="3522">
        <f t="shared" si="3690"/>
        <v>0</v>
      </c>
      <c r="AW746" s="3522">
        <f t="shared" si="3690"/>
        <v>0</v>
      </c>
      <c r="AX746" s="3522">
        <f t="shared" si="3690"/>
        <v>0</v>
      </c>
      <c r="AY746" s="5735">
        <f t="shared" si="3690"/>
        <v>0</v>
      </c>
      <c r="AZ746" s="3517">
        <f t="shared" si="3690"/>
        <v>0</v>
      </c>
      <c r="BA746" s="4062"/>
    </row>
    <row r="747" spans="1:53" ht="48" customHeight="1" thickBot="1">
      <c r="A747" s="6177"/>
      <c r="B747" s="6178"/>
      <c r="C747" s="6178"/>
      <c r="D747" s="6178"/>
      <c r="E747" s="6178"/>
      <c r="F747" s="6178"/>
      <c r="G747" s="6179"/>
      <c r="H747" s="6170"/>
      <c r="I747" s="6170"/>
      <c r="J747" s="6170"/>
      <c r="K747" s="6171"/>
      <c r="L747" s="5741">
        <f>الاعدادات!$D$8</f>
        <v>2024</v>
      </c>
      <c r="M747" s="3522">
        <f t="shared" si="3690"/>
        <v>33</v>
      </c>
      <c r="N747" s="3522">
        <f t="shared" si="3690"/>
        <v>0</v>
      </c>
      <c r="O747" s="3522">
        <f t="shared" si="3690"/>
        <v>0</v>
      </c>
      <c r="P747" s="3522">
        <f t="shared" si="3690"/>
        <v>0</v>
      </c>
      <c r="Q747" s="3522">
        <f t="shared" si="3690"/>
        <v>0</v>
      </c>
      <c r="R747" s="3522">
        <f t="shared" si="3690"/>
        <v>0</v>
      </c>
      <c r="S747" s="3522">
        <f t="shared" si="3690"/>
        <v>0</v>
      </c>
      <c r="T747" s="3522">
        <f t="shared" si="3690"/>
        <v>0</v>
      </c>
      <c r="U747" s="3522">
        <f t="shared" si="3690"/>
        <v>0</v>
      </c>
      <c r="V747" s="3522">
        <f t="shared" si="3690"/>
        <v>0</v>
      </c>
      <c r="W747" s="3522">
        <f t="shared" si="3690"/>
        <v>0</v>
      </c>
      <c r="X747" s="3522">
        <f t="shared" si="3690"/>
        <v>0</v>
      </c>
      <c r="Y747" s="3522">
        <f t="shared" si="3690"/>
        <v>0</v>
      </c>
      <c r="Z747" s="5735">
        <f t="shared" si="3690"/>
        <v>33</v>
      </c>
      <c r="AA747" s="3522">
        <f t="shared" si="3690"/>
        <v>0</v>
      </c>
      <c r="AB747" s="3522">
        <f t="shared" si="3690"/>
        <v>0</v>
      </c>
      <c r="AC747" s="3522">
        <f t="shared" si="3690"/>
        <v>0</v>
      </c>
      <c r="AD747" s="3522">
        <f t="shared" si="3690"/>
        <v>0</v>
      </c>
      <c r="AE747" s="3522">
        <f t="shared" si="3690"/>
        <v>0</v>
      </c>
      <c r="AF747" s="5736">
        <f t="shared" si="3690"/>
        <v>0</v>
      </c>
      <c r="AG747" s="3522">
        <f t="shared" si="3690"/>
        <v>0</v>
      </c>
      <c r="AH747" s="3522">
        <f t="shared" si="3690"/>
        <v>0</v>
      </c>
      <c r="AI747" s="3522">
        <f t="shared" si="3690"/>
        <v>0</v>
      </c>
      <c r="AJ747" s="3522">
        <f t="shared" si="3690"/>
        <v>0</v>
      </c>
      <c r="AK747" s="3522">
        <f t="shared" si="3690"/>
        <v>0</v>
      </c>
      <c r="AL747" s="3522">
        <f t="shared" si="3690"/>
        <v>0</v>
      </c>
      <c r="AM747" s="2278">
        <f t="shared" si="3690"/>
        <v>0</v>
      </c>
      <c r="AN747" s="3522">
        <f t="shared" si="3690"/>
        <v>0</v>
      </c>
      <c r="AO747" s="3522">
        <f t="shared" si="3690"/>
        <v>0</v>
      </c>
      <c r="AP747" s="3522">
        <f t="shared" si="3690"/>
        <v>0</v>
      </c>
      <c r="AQ747" s="2282">
        <f t="shared" si="3690"/>
        <v>0</v>
      </c>
      <c r="AR747" s="3522">
        <f t="shared" si="3690"/>
        <v>0</v>
      </c>
      <c r="AS747" s="5735">
        <f t="shared" si="3690"/>
        <v>0</v>
      </c>
      <c r="AT747" s="3522">
        <f t="shared" si="3690"/>
        <v>0</v>
      </c>
      <c r="AU747" s="3522">
        <f t="shared" si="3690"/>
        <v>0</v>
      </c>
      <c r="AV747" s="3522">
        <f t="shared" si="3690"/>
        <v>0</v>
      </c>
      <c r="AW747" s="3522">
        <f t="shared" si="3690"/>
        <v>0</v>
      </c>
      <c r="AX747" s="3522">
        <f t="shared" si="3690"/>
        <v>0</v>
      </c>
      <c r="AY747" s="5735">
        <f t="shared" si="3690"/>
        <v>0</v>
      </c>
      <c r="AZ747" s="3517">
        <f t="shared" si="3690"/>
        <v>0</v>
      </c>
      <c r="BA747" s="4062"/>
    </row>
    <row r="748" spans="1:53" ht="48" customHeight="1" thickBot="1">
      <c r="A748" s="6177"/>
      <c r="B748" s="6178"/>
      <c r="C748" s="6178"/>
      <c r="D748" s="6178"/>
      <c r="E748" s="6178"/>
      <c r="F748" s="6178"/>
      <c r="G748" s="6179"/>
      <c r="H748" s="6170"/>
      <c r="I748" s="6170"/>
      <c r="J748" s="6170"/>
      <c r="K748" s="6171"/>
      <c r="L748" s="5741">
        <f>الاعدادات!$D$9</f>
        <v>2025</v>
      </c>
      <c r="M748" s="3522">
        <f t="shared" si="3690"/>
        <v>48</v>
      </c>
      <c r="N748" s="3522">
        <f t="shared" si="3690"/>
        <v>0</v>
      </c>
      <c r="O748" s="3522">
        <f t="shared" si="3690"/>
        <v>0</v>
      </c>
      <c r="P748" s="3522">
        <f t="shared" si="3690"/>
        <v>0</v>
      </c>
      <c r="Q748" s="3522">
        <f t="shared" si="3690"/>
        <v>0</v>
      </c>
      <c r="R748" s="3522">
        <f t="shared" si="3690"/>
        <v>0</v>
      </c>
      <c r="S748" s="3522">
        <f t="shared" si="3690"/>
        <v>0</v>
      </c>
      <c r="T748" s="3522">
        <f t="shared" si="3690"/>
        <v>0</v>
      </c>
      <c r="U748" s="3522">
        <f t="shared" si="3690"/>
        <v>0</v>
      </c>
      <c r="V748" s="3522">
        <f t="shared" si="3690"/>
        <v>0</v>
      </c>
      <c r="W748" s="3522">
        <f t="shared" si="3690"/>
        <v>0</v>
      </c>
      <c r="X748" s="3522">
        <f t="shared" si="3690"/>
        <v>0</v>
      </c>
      <c r="Y748" s="3522">
        <f t="shared" si="3690"/>
        <v>0</v>
      </c>
      <c r="Z748" s="5735">
        <f t="shared" si="3690"/>
        <v>48</v>
      </c>
      <c r="AA748" s="3522">
        <f t="shared" si="3690"/>
        <v>0</v>
      </c>
      <c r="AB748" s="3522">
        <f t="shared" si="3690"/>
        <v>0</v>
      </c>
      <c r="AC748" s="3522">
        <f t="shared" si="3690"/>
        <v>0</v>
      </c>
      <c r="AD748" s="3522">
        <f t="shared" si="3690"/>
        <v>0</v>
      </c>
      <c r="AE748" s="3522">
        <f t="shared" si="3690"/>
        <v>0</v>
      </c>
      <c r="AF748" s="5736">
        <f t="shared" si="3690"/>
        <v>0</v>
      </c>
      <c r="AG748" s="3522">
        <f t="shared" si="3690"/>
        <v>0</v>
      </c>
      <c r="AH748" s="3522">
        <f t="shared" si="3690"/>
        <v>0</v>
      </c>
      <c r="AI748" s="3522">
        <f t="shared" si="3690"/>
        <v>0</v>
      </c>
      <c r="AJ748" s="3522">
        <f t="shared" si="3690"/>
        <v>0</v>
      </c>
      <c r="AK748" s="3522">
        <f t="shared" si="3690"/>
        <v>0</v>
      </c>
      <c r="AL748" s="3522">
        <f t="shared" si="3690"/>
        <v>0</v>
      </c>
      <c r="AM748" s="2278">
        <f t="shared" si="3690"/>
        <v>0</v>
      </c>
      <c r="AN748" s="3522">
        <f t="shared" si="3690"/>
        <v>0</v>
      </c>
      <c r="AO748" s="3522">
        <f t="shared" si="3690"/>
        <v>0</v>
      </c>
      <c r="AP748" s="3522">
        <f t="shared" si="3690"/>
        <v>0</v>
      </c>
      <c r="AQ748" s="2282">
        <f t="shared" si="3690"/>
        <v>0</v>
      </c>
      <c r="AR748" s="3522">
        <f t="shared" si="3690"/>
        <v>0</v>
      </c>
      <c r="AS748" s="5735">
        <f t="shared" si="3690"/>
        <v>0</v>
      </c>
      <c r="AT748" s="3522">
        <f t="shared" si="3690"/>
        <v>0</v>
      </c>
      <c r="AU748" s="3522">
        <f t="shared" si="3690"/>
        <v>0</v>
      </c>
      <c r="AV748" s="3522">
        <f t="shared" si="3690"/>
        <v>0</v>
      </c>
      <c r="AW748" s="3522">
        <f t="shared" si="3690"/>
        <v>0</v>
      </c>
      <c r="AX748" s="3522">
        <f t="shared" si="3690"/>
        <v>0</v>
      </c>
      <c r="AY748" s="5735">
        <f t="shared" si="3690"/>
        <v>0</v>
      </c>
      <c r="AZ748" s="3517">
        <f t="shared" si="3690"/>
        <v>0</v>
      </c>
      <c r="BA748" s="4062"/>
    </row>
    <row r="749" spans="1:53" ht="48" customHeight="1" thickBot="1">
      <c r="A749" s="6177"/>
      <c r="B749" s="6178"/>
      <c r="C749" s="6178"/>
      <c r="D749" s="6178"/>
      <c r="E749" s="6178"/>
      <c r="F749" s="6178"/>
      <c r="G749" s="6179"/>
      <c r="H749" s="6170"/>
      <c r="I749" s="6170"/>
      <c r="J749" s="6170"/>
      <c r="K749" s="6171"/>
      <c r="L749" s="5742">
        <f>الاعدادات!$D$10</f>
        <v>2026</v>
      </c>
      <c r="M749" s="3523">
        <f t="shared" si="3690"/>
        <v>65</v>
      </c>
      <c r="N749" s="3523">
        <f t="shared" si="3690"/>
        <v>0</v>
      </c>
      <c r="O749" s="3523">
        <f t="shared" si="3690"/>
        <v>0</v>
      </c>
      <c r="P749" s="3523">
        <f t="shared" si="3690"/>
        <v>0</v>
      </c>
      <c r="Q749" s="3523">
        <f t="shared" si="3690"/>
        <v>0</v>
      </c>
      <c r="R749" s="3523">
        <f t="shared" si="3690"/>
        <v>0</v>
      </c>
      <c r="S749" s="3523">
        <f t="shared" si="3690"/>
        <v>0</v>
      </c>
      <c r="T749" s="3523">
        <f t="shared" si="3690"/>
        <v>0</v>
      </c>
      <c r="U749" s="3523">
        <f t="shared" si="3690"/>
        <v>0</v>
      </c>
      <c r="V749" s="3523">
        <f t="shared" si="3690"/>
        <v>0</v>
      </c>
      <c r="W749" s="3523">
        <f t="shared" si="3690"/>
        <v>0</v>
      </c>
      <c r="X749" s="3523">
        <f t="shared" si="3690"/>
        <v>0</v>
      </c>
      <c r="Y749" s="3523">
        <f t="shared" si="3690"/>
        <v>0</v>
      </c>
      <c r="Z749" s="2268">
        <f t="shared" si="3690"/>
        <v>65</v>
      </c>
      <c r="AA749" s="3523">
        <f t="shared" si="3690"/>
        <v>0</v>
      </c>
      <c r="AB749" s="3523">
        <f t="shared" si="3690"/>
        <v>0</v>
      </c>
      <c r="AC749" s="3523">
        <f t="shared" si="3690"/>
        <v>0</v>
      </c>
      <c r="AD749" s="3523">
        <f t="shared" si="3690"/>
        <v>0</v>
      </c>
      <c r="AE749" s="3523">
        <f t="shared" si="3690"/>
        <v>0</v>
      </c>
      <c r="AF749" s="5738">
        <f t="shared" si="3690"/>
        <v>0</v>
      </c>
      <c r="AG749" s="3523">
        <f t="shared" si="3690"/>
        <v>0</v>
      </c>
      <c r="AH749" s="3523">
        <f t="shared" si="3690"/>
        <v>0</v>
      </c>
      <c r="AI749" s="3523">
        <f t="shared" si="3690"/>
        <v>0</v>
      </c>
      <c r="AJ749" s="3523">
        <f t="shared" si="3690"/>
        <v>0</v>
      </c>
      <c r="AK749" s="3523">
        <f t="shared" si="3690"/>
        <v>0</v>
      </c>
      <c r="AL749" s="3523">
        <f t="shared" si="3690"/>
        <v>0</v>
      </c>
      <c r="AM749" s="2278">
        <f t="shared" si="3690"/>
        <v>0</v>
      </c>
      <c r="AN749" s="3523">
        <f t="shared" si="3690"/>
        <v>0</v>
      </c>
      <c r="AO749" s="3523">
        <f t="shared" si="3690"/>
        <v>0</v>
      </c>
      <c r="AP749" s="3523">
        <f t="shared" si="3690"/>
        <v>0</v>
      </c>
      <c r="AQ749" s="2282">
        <f t="shared" si="3690"/>
        <v>0</v>
      </c>
      <c r="AR749" s="3523">
        <f t="shared" si="3690"/>
        <v>0</v>
      </c>
      <c r="AS749" s="2268">
        <f t="shared" si="3690"/>
        <v>0</v>
      </c>
      <c r="AT749" s="3523">
        <f t="shared" si="3690"/>
        <v>0</v>
      </c>
      <c r="AU749" s="3523">
        <f t="shared" si="3690"/>
        <v>0</v>
      </c>
      <c r="AV749" s="3523">
        <f t="shared" si="3690"/>
        <v>0</v>
      </c>
      <c r="AW749" s="3523">
        <f t="shared" si="3690"/>
        <v>0</v>
      </c>
      <c r="AX749" s="3523">
        <f t="shared" si="3690"/>
        <v>0</v>
      </c>
      <c r="AY749" s="2268">
        <f t="shared" si="3690"/>
        <v>0</v>
      </c>
      <c r="AZ749" s="4066">
        <f t="shared" si="3690"/>
        <v>0</v>
      </c>
      <c r="BA749" s="4062"/>
    </row>
    <row r="750" spans="1:53" ht="48" customHeight="1" thickBot="1">
      <c r="A750" s="6180"/>
      <c r="B750" s="6181"/>
      <c r="C750" s="6181"/>
      <c r="D750" s="6181"/>
      <c r="E750" s="6181"/>
      <c r="F750" s="6181"/>
      <c r="G750" s="6182"/>
      <c r="H750" s="6172"/>
      <c r="I750" s="6172"/>
      <c r="J750" s="6172"/>
      <c r="K750" s="6173"/>
      <c r="L750" s="4067" t="s">
        <v>181</v>
      </c>
      <c r="M750" s="3525">
        <f t="shared" si="3690"/>
        <v>156</v>
      </c>
      <c r="N750" s="3525">
        <f t="shared" si="3690"/>
        <v>0</v>
      </c>
      <c r="O750" s="3525">
        <f t="shared" si="3690"/>
        <v>0</v>
      </c>
      <c r="P750" s="3525">
        <f t="shared" si="3690"/>
        <v>0</v>
      </c>
      <c r="Q750" s="3525">
        <f t="shared" si="3690"/>
        <v>0</v>
      </c>
      <c r="R750" s="3525">
        <f t="shared" si="3690"/>
        <v>0</v>
      </c>
      <c r="S750" s="3525">
        <f t="shared" si="3690"/>
        <v>0</v>
      </c>
      <c r="T750" s="3525">
        <f t="shared" si="3690"/>
        <v>0</v>
      </c>
      <c r="U750" s="3525">
        <f t="shared" si="3690"/>
        <v>0</v>
      </c>
      <c r="V750" s="3525">
        <f t="shared" si="3690"/>
        <v>0</v>
      </c>
      <c r="W750" s="3525">
        <f t="shared" si="3690"/>
        <v>0</v>
      </c>
      <c r="X750" s="3525">
        <f t="shared" si="3690"/>
        <v>0</v>
      </c>
      <c r="Y750" s="3525">
        <f t="shared" si="3690"/>
        <v>0</v>
      </c>
      <c r="Z750" s="2295">
        <f t="shared" si="3690"/>
        <v>156</v>
      </c>
      <c r="AA750" s="3525">
        <f t="shared" si="3690"/>
        <v>0</v>
      </c>
      <c r="AB750" s="3525">
        <f t="shared" si="3690"/>
        <v>0</v>
      </c>
      <c r="AC750" s="3525">
        <f t="shared" si="3690"/>
        <v>0</v>
      </c>
      <c r="AD750" s="3525">
        <f t="shared" si="3690"/>
        <v>0</v>
      </c>
      <c r="AE750" s="3525">
        <f t="shared" si="3690"/>
        <v>0</v>
      </c>
      <c r="AF750" s="5739">
        <f t="shared" si="3690"/>
        <v>0</v>
      </c>
      <c r="AG750" s="3525">
        <f t="shared" si="3690"/>
        <v>0</v>
      </c>
      <c r="AH750" s="3525">
        <f t="shared" si="3690"/>
        <v>0</v>
      </c>
      <c r="AI750" s="3525">
        <f t="shared" si="3690"/>
        <v>0</v>
      </c>
      <c r="AJ750" s="3525">
        <f t="shared" si="3690"/>
        <v>0</v>
      </c>
      <c r="AK750" s="3525">
        <f t="shared" si="3690"/>
        <v>0</v>
      </c>
      <c r="AL750" s="3525">
        <f t="shared" si="3690"/>
        <v>0</v>
      </c>
      <c r="AM750" s="2305">
        <f t="shared" si="3690"/>
        <v>0</v>
      </c>
      <c r="AN750" s="3525">
        <f t="shared" si="3690"/>
        <v>0</v>
      </c>
      <c r="AO750" s="3525">
        <f t="shared" si="3690"/>
        <v>0</v>
      </c>
      <c r="AP750" s="3525">
        <f t="shared" si="3690"/>
        <v>0</v>
      </c>
      <c r="AQ750" s="2309">
        <f t="shared" si="3690"/>
        <v>0</v>
      </c>
      <c r="AR750" s="3525">
        <f t="shared" si="3690"/>
        <v>0</v>
      </c>
      <c r="AS750" s="2295">
        <f t="shared" si="3690"/>
        <v>0</v>
      </c>
      <c r="AT750" s="3525">
        <f t="shared" si="3690"/>
        <v>0</v>
      </c>
      <c r="AU750" s="3525">
        <f t="shared" si="3690"/>
        <v>0</v>
      </c>
      <c r="AV750" s="3525">
        <f t="shared" si="3690"/>
        <v>0</v>
      </c>
      <c r="AW750" s="3525">
        <f t="shared" si="3690"/>
        <v>0</v>
      </c>
      <c r="AX750" s="3525">
        <f t="shared" si="3690"/>
        <v>0</v>
      </c>
      <c r="AY750" s="2295">
        <f t="shared" si="3690"/>
        <v>0</v>
      </c>
      <c r="AZ750" s="4072">
        <f t="shared" si="3690"/>
        <v>0</v>
      </c>
      <c r="BA750" s="4062"/>
    </row>
    <row r="751" spans="1:53" ht="48" customHeight="1" thickBot="1">
      <c r="A751" s="6159" t="s">
        <v>20</v>
      </c>
      <c r="B751" s="6160"/>
      <c r="C751" s="6160"/>
      <c r="D751" s="6160"/>
      <c r="E751" s="6160"/>
      <c r="F751" s="6160"/>
      <c r="G751" s="6161"/>
      <c r="H751" s="6168" t="s">
        <v>859</v>
      </c>
      <c r="I751" s="6168"/>
      <c r="J751" s="6168"/>
      <c r="K751" s="6169"/>
      <c r="L751" s="5740" t="str">
        <f>الاعدادات!$D$6</f>
        <v>2022 وما قبلها</v>
      </c>
      <c r="M751" s="3517">
        <f>M232+M262</f>
        <v>0</v>
      </c>
      <c r="N751" s="3517">
        <f t="shared" ref="N751:AZ751" si="3691">N232+N262</f>
        <v>0</v>
      </c>
      <c r="O751" s="3517">
        <f t="shared" si="3691"/>
        <v>0</v>
      </c>
      <c r="P751" s="3517">
        <f t="shared" si="3691"/>
        <v>0</v>
      </c>
      <c r="Q751" s="3517">
        <f t="shared" si="3691"/>
        <v>0</v>
      </c>
      <c r="R751" s="3517">
        <f t="shared" si="3691"/>
        <v>0</v>
      </c>
      <c r="S751" s="3517">
        <f t="shared" si="3691"/>
        <v>0</v>
      </c>
      <c r="T751" s="3517">
        <f t="shared" si="3691"/>
        <v>0</v>
      </c>
      <c r="U751" s="3517">
        <f t="shared" si="3691"/>
        <v>0</v>
      </c>
      <c r="V751" s="3517">
        <f t="shared" si="3691"/>
        <v>0</v>
      </c>
      <c r="W751" s="3517">
        <f t="shared" si="3691"/>
        <v>0</v>
      </c>
      <c r="X751" s="3517">
        <f t="shared" si="3691"/>
        <v>0</v>
      </c>
      <c r="Y751" s="3517">
        <f t="shared" si="3691"/>
        <v>0</v>
      </c>
      <c r="Z751" s="5735">
        <f t="shared" si="3691"/>
        <v>0</v>
      </c>
      <c r="AA751" s="3517">
        <f t="shared" si="3691"/>
        <v>0</v>
      </c>
      <c r="AB751" s="3517">
        <f t="shared" si="3691"/>
        <v>0</v>
      </c>
      <c r="AC751" s="3517">
        <f t="shared" si="3691"/>
        <v>0</v>
      </c>
      <c r="AD751" s="3517">
        <f t="shared" si="3691"/>
        <v>0</v>
      </c>
      <c r="AE751" s="3517">
        <f t="shared" si="3691"/>
        <v>0</v>
      </c>
      <c r="AF751" s="5736">
        <f t="shared" si="3691"/>
        <v>0</v>
      </c>
      <c r="AG751" s="3517">
        <f t="shared" si="3691"/>
        <v>0</v>
      </c>
      <c r="AH751" s="3517">
        <f t="shared" si="3691"/>
        <v>0</v>
      </c>
      <c r="AI751" s="3517">
        <f t="shared" si="3691"/>
        <v>0</v>
      </c>
      <c r="AJ751" s="3517">
        <f t="shared" si="3691"/>
        <v>0</v>
      </c>
      <c r="AK751" s="3517">
        <f t="shared" si="3691"/>
        <v>0</v>
      </c>
      <c r="AL751" s="3517">
        <f t="shared" si="3691"/>
        <v>0</v>
      </c>
      <c r="AM751" s="2278">
        <f t="shared" si="3691"/>
        <v>0</v>
      </c>
      <c r="AN751" s="3517">
        <f t="shared" si="3691"/>
        <v>0</v>
      </c>
      <c r="AO751" s="3517">
        <f t="shared" si="3691"/>
        <v>0</v>
      </c>
      <c r="AP751" s="3517">
        <f t="shared" si="3691"/>
        <v>0</v>
      </c>
      <c r="AQ751" s="2282">
        <f t="shared" si="3691"/>
        <v>0</v>
      </c>
      <c r="AR751" s="3517">
        <f t="shared" si="3691"/>
        <v>0</v>
      </c>
      <c r="AS751" s="5735">
        <f t="shared" si="3691"/>
        <v>0</v>
      </c>
      <c r="AT751" s="3517">
        <f t="shared" si="3691"/>
        <v>0</v>
      </c>
      <c r="AU751" s="3517">
        <f t="shared" si="3691"/>
        <v>0</v>
      </c>
      <c r="AV751" s="3517">
        <f t="shared" si="3691"/>
        <v>0</v>
      </c>
      <c r="AW751" s="3517">
        <f t="shared" si="3691"/>
        <v>0</v>
      </c>
      <c r="AX751" s="3517">
        <f t="shared" si="3691"/>
        <v>0</v>
      </c>
      <c r="AY751" s="5735">
        <f t="shared" si="3691"/>
        <v>0</v>
      </c>
      <c r="AZ751" s="3517">
        <f t="shared" si="3691"/>
        <v>0</v>
      </c>
      <c r="BA751" s="4062"/>
    </row>
    <row r="752" spans="1:53" ht="48" customHeight="1" thickBot="1">
      <c r="A752" s="6162"/>
      <c r="B752" s="6163"/>
      <c r="C752" s="6163"/>
      <c r="D752" s="6163"/>
      <c r="E752" s="6163"/>
      <c r="F752" s="6163"/>
      <c r="G752" s="6164"/>
      <c r="H752" s="6170"/>
      <c r="I752" s="6170"/>
      <c r="J752" s="6170"/>
      <c r="K752" s="6171"/>
      <c r="L752" s="5741">
        <f>الاعدادات!$D$7</f>
        <v>2023</v>
      </c>
      <c r="M752" s="3522">
        <f t="shared" ref="M752:AZ756" si="3692">M233+M263</f>
        <v>20</v>
      </c>
      <c r="N752" s="3522">
        <f t="shared" si="3692"/>
        <v>0</v>
      </c>
      <c r="O752" s="3522">
        <f t="shared" si="3692"/>
        <v>0</v>
      </c>
      <c r="P752" s="3522">
        <f t="shared" si="3692"/>
        <v>0</v>
      </c>
      <c r="Q752" s="3522">
        <f t="shared" si="3692"/>
        <v>0</v>
      </c>
      <c r="R752" s="3522">
        <f t="shared" si="3692"/>
        <v>0</v>
      </c>
      <c r="S752" s="3522">
        <f t="shared" si="3692"/>
        <v>0</v>
      </c>
      <c r="T752" s="3522">
        <f t="shared" si="3692"/>
        <v>0</v>
      </c>
      <c r="U752" s="3522">
        <f t="shared" si="3692"/>
        <v>0</v>
      </c>
      <c r="V752" s="3522">
        <f t="shared" si="3692"/>
        <v>0</v>
      </c>
      <c r="W752" s="3522">
        <f t="shared" si="3692"/>
        <v>0</v>
      </c>
      <c r="X752" s="3522">
        <f t="shared" si="3692"/>
        <v>0</v>
      </c>
      <c r="Y752" s="3522">
        <f t="shared" si="3692"/>
        <v>0</v>
      </c>
      <c r="Z752" s="5735">
        <f t="shared" si="3692"/>
        <v>20</v>
      </c>
      <c r="AA752" s="3522">
        <f t="shared" si="3692"/>
        <v>0</v>
      </c>
      <c r="AB752" s="3522">
        <f t="shared" si="3692"/>
        <v>0</v>
      </c>
      <c r="AC752" s="3522">
        <f t="shared" si="3692"/>
        <v>0</v>
      </c>
      <c r="AD752" s="3522">
        <f t="shared" si="3692"/>
        <v>0</v>
      </c>
      <c r="AE752" s="3522">
        <f t="shared" si="3692"/>
        <v>0</v>
      </c>
      <c r="AF752" s="5736">
        <f t="shared" si="3692"/>
        <v>0</v>
      </c>
      <c r="AG752" s="3522">
        <f t="shared" si="3692"/>
        <v>0</v>
      </c>
      <c r="AH752" s="3522">
        <f t="shared" si="3692"/>
        <v>0</v>
      </c>
      <c r="AI752" s="3522">
        <f t="shared" si="3692"/>
        <v>0</v>
      </c>
      <c r="AJ752" s="3522">
        <f t="shared" si="3692"/>
        <v>0</v>
      </c>
      <c r="AK752" s="3522">
        <f t="shared" si="3692"/>
        <v>0</v>
      </c>
      <c r="AL752" s="3522">
        <f t="shared" si="3692"/>
        <v>0</v>
      </c>
      <c r="AM752" s="2278">
        <f t="shared" si="3692"/>
        <v>0</v>
      </c>
      <c r="AN752" s="3522">
        <f t="shared" si="3692"/>
        <v>0</v>
      </c>
      <c r="AO752" s="3522">
        <f t="shared" si="3692"/>
        <v>0</v>
      </c>
      <c r="AP752" s="3522">
        <f t="shared" si="3692"/>
        <v>0</v>
      </c>
      <c r="AQ752" s="2282">
        <f t="shared" si="3692"/>
        <v>0</v>
      </c>
      <c r="AR752" s="3522">
        <f t="shared" si="3692"/>
        <v>0</v>
      </c>
      <c r="AS752" s="5735">
        <f t="shared" si="3692"/>
        <v>0</v>
      </c>
      <c r="AT752" s="3522">
        <f t="shared" si="3692"/>
        <v>0</v>
      </c>
      <c r="AU752" s="3522">
        <f t="shared" si="3692"/>
        <v>0</v>
      </c>
      <c r="AV752" s="3522">
        <f t="shared" si="3692"/>
        <v>0</v>
      </c>
      <c r="AW752" s="3522">
        <f t="shared" si="3692"/>
        <v>0</v>
      </c>
      <c r="AX752" s="3522">
        <f t="shared" si="3692"/>
        <v>0</v>
      </c>
      <c r="AY752" s="5735">
        <f t="shared" si="3692"/>
        <v>0</v>
      </c>
      <c r="AZ752" s="3517">
        <f t="shared" si="3692"/>
        <v>0</v>
      </c>
      <c r="BA752" s="4062"/>
    </row>
    <row r="753" spans="1:53" ht="48" customHeight="1" thickBot="1">
      <c r="A753" s="6162"/>
      <c r="B753" s="6163"/>
      <c r="C753" s="6163"/>
      <c r="D753" s="6163"/>
      <c r="E753" s="6163"/>
      <c r="F753" s="6163"/>
      <c r="G753" s="6164"/>
      <c r="H753" s="6170"/>
      <c r="I753" s="6170"/>
      <c r="J753" s="6170"/>
      <c r="K753" s="6171"/>
      <c r="L753" s="5741">
        <f>الاعدادات!$D$8</f>
        <v>2024</v>
      </c>
      <c r="M753" s="3522">
        <f t="shared" si="3692"/>
        <v>66</v>
      </c>
      <c r="N753" s="3522">
        <f t="shared" si="3692"/>
        <v>0</v>
      </c>
      <c r="O753" s="3522">
        <f t="shared" si="3692"/>
        <v>0</v>
      </c>
      <c r="P753" s="3522">
        <f t="shared" si="3692"/>
        <v>0</v>
      </c>
      <c r="Q753" s="3522">
        <f t="shared" si="3692"/>
        <v>0</v>
      </c>
      <c r="R753" s="3522">
        <f t="shared" si="3692"/>
        <v>0</v>
      </c>
      <c r="S753" s="3522">
        <f t="shared" si="3692"/>
        <v>0</v>
      </c>
      <c r="T753" s="3522">
        <f t="shared" si="3692"/>
        <v>0</v>
      </c>
      <c r="U753" s="3522">
        <f t="shared" si="3692"/>
        <v>0</v>
      </c>
      <c r="V753" s="3522">
        <f t="shared" si="3692"/>
        <v>0</v>
      </c>
      <c r="W753" s="3522">
        <f t="shared" si="3692"/>
        <v>0</v>
      </c>
      <c r="X753" s="3522">
        <f t="shared" si="3692"/>
        <v>0</v>
      </c>
      <c r="Y753" s="3522">
        <f t="shared" si="3692"/>
        <v>0</v>
      </c>
      <c r="Z753" s="5735">
        <f t="shared" si="3692"/>
        <v>66</v>
      </c>
      <c r="AA753" s="3522">
        <f t="shared" si="3692"/>
        <v>0</v>
      </c>
      <c r="AB753" s="3522">
        <f t="shared" si="3692"/>
        <v>0</v>
      </c>
      <c r="AC753" s="3522">
        <f t="shared" si="3692"/>
        <v>0</v>
      </c>
      <c r="AD753" s="3522">
        <f t="shared" si="3692"/>
        <v>0</v>
      </c>
      <c r="AE753" s="3522">
        <f t="shared" si="3692"/>
        <v>0</v>
      </c>
      <c r="AF753" s="5736">
        <f t="shared" si="3692"/>
        <v>0</v>
      </c>
      <c r="AG753" s="3522">
        <f t="shared" si="3692"/>
        <v>0</v>
      </c>
      <c r="AH753" s="3522">
        <f t="shared" si="3692"/>
        <v>0</v>
      </c>
      <c r="AI753" s="3522">
        <f t="shared" si="3692"/>
        <v>0</v>
      </c>
      <c r="AJ753" s="3522">
        <f t="shared" si="3692"/>
        <v>0</v>
      </c>
      <c r="AK753" s="3522">
        <f t="shared" si="3692"/>
        <v>0</v>
      </c>
      <c r="AL753" s="3522">
        <f t="shared" si="3692"/>
        <v>0</v>
      </c>
      <c r="AM753" s="2278">
        <f t="shared" si="3692"/>
        <v>0</v>
      </c>
      <c r="AN753" s="3522">
        <f t="shared" si="3692"/>
        <v>0</v>
      </c>
      <c r="AO753" s="3522">
        <f t="shared" si="3692"/>
        <v>0</v>
      </c>
      <c r="AP753" s="3522">
        <f t="shared" si="3692"/>
        <v>0</v>
      </c>
      <c r="AQ753" s="2282">
        <f t="shared" si="3692"/>
        <v>0</v>
      </c>
      <c r="AR753" s="3522">
        <f t="shared" si="3692"/>
        <v>0</v>
      </c>
      <c r="AS753" s="5735">
        <f t="shared" si="3692"/>
        <v>0</v>
      </c>
      <c r="AT753" s="3522">
        <f t="shared" si="3692"/>
        <v>0</v>
      </c>
      <c r="AU753" s="3522">
        <f t="shared" si="3692"/>
        <v>0</v>
      </c>
      <c r="AV753" s="3522">
        <f t="shared" si="3692"/>
        <v>0</v>
      </c>
      <c r="AW753" s="3522">
        <f t="shared" si="3692"/>
        <v>0</v>
      </c>
      <c r="AX753" s="3522">
        <f t="shared" si="3692"/>
        <v>0</v>
      </c>
      <c r="AY753" s="5735">
        <f t="shared" si="3692"/>
        <v>0</v>
      </c>
      <c r="AZ753" s="3517">
        <f t="shared" si="3692"/>
        <v>0</v>
      </c>
      <c r="BA753" s="4062"/>
    </row>
    <row r="754" spans="1:53" ht="48" customHeight="1" thickBot="1">
      <c r="A754" s="6162"/>
      <c r="B754" s="6163"/>
      <c r="C754" s="6163"/>
      <c r="D754" s="6163"/>
      <c r="E754" s="6163"/>
      <c r="F754" s="6163"/>
      <c r="G754" s="6164"/>
      <c r="H754" s="6170"/>
      <c r="I754" s="6170"/>
      <c r="J754" s="6170"/>
      <c r="K754" s="6171"/>
      <c r="L754" s="5741">
        <f>الاعدادات!$D$9</f>
        <v>2025</v>
      </c>
      <c r="M754" s="3522">
        <f t="shared" si="3692"/>
        <v>96</v>
      </c>
      <c r="N754" s="3522">
        <f t="shared" si="3692"/>
        <v>0</v>
      </c>
      <c r="O754" s="3522">
        <f t="shared" si="3692"/>
        <v>0</v>
      </c>
      <c r="P754" s="3522">
        <f t="shared" si="3692"/>
        <v>0</v>
      </c>
      <c r="Q754" s="3522">
        <f t="shared" si="3692"/>
        <v>0</v>
      </c>
      <c r="R754" s="3522">
        <f t="shared" si="3692"/>
        <v>0</v>
      </c>
      <c r="S754" s="3522">
        <f t="shared" si="3692"/>
        <v>0</v>
      </c>
      <c r="T754" s="3522">
        <f t="shared" si="3692"/>
        <v>0</v>
      </c>
      <c r="U754" s="3522">
        <f t="shared" si="3692"/>
        <v>0</v>
      </c>
      <c r="V754" s="3522">
        <f t="shared" si="3692"/>
        <v>0</v>
      </c>
      <c r="W754" s="3522">
        <f t="shared" si="3692"/>
        <v>0</v>
      </c>
      <c r="X754" s="3522">
        <f t="shared" si="3692"/>
        <v>0</v>
      </c>
      <c r="Y754" s="3522">
        <f t="shared" si="3692"/>
        <v>0</v>
      </c>
      <c r="Z754" s="5735">
        <f t="shared" si="3692"/>
        <v>96</v>
      </c>
      <c r="AA754" s="3522">
        <f t="shared" si="3692"/>
        <v>0</v>
      </c>
      <c r="AB754" s="3522">
        <f t="shared" si="3692"/>
        <v>0</v>
      </c>
      <c r="AC754" s="3522">
        <f t="shared" si="3692"/>
        <v>0</v>
      </c>
      <c r="AD754" s="3522">
        <f t="shared" si="3692"/>
        <v>0</v>
      </c>
      <c r="AE754" s="3522">
        <f t="shared" si="3692"/>
        <v>0</v>
      </c>
      <c r="AF754" s="5736">
        <f t="shared" si="3692"/>
        <v>0</v>
      </c>
      <c r="AG754" s="3522">
        <f t="shared" si="3692"/>
        <v>0</v>
      </c>
      <c r="AH754" s="3522">
        <f t="shared" si="3692"/>
        <v>0</v>
      </c>
      <c r="AI754" s="3522">
        <f t="shared" si="3692"/>
        <v>0</v>
      </c>
      <c r="AJ754" s="3522">
        <f t="shared" si="3692"/>
        <v>0</v>
      </c>
      <c r="AK754" s="3522">
        <f t="shared" si="3692"/>
        <v>0</v>
      </c>
      <c r="AL754" s="3522">
        <f t="shared" si="3692"/>
        <v>0</v>
      </c>
      <c r="AM754" s="2278">
        <f t="shared" si="3692"/>
        <v>0</v>
      </c>
      <c r="AN754" s="3522">
        <f t="shared" si="3692"/>
        <v>0</v>
      </c>
      <c r="AO754" s="3522">
        <f t="shared" si="3692"/>
        <v>0</v>
      </c>
      <c r="AP754" s="3522">
        <f t="shared" si="3692"/>
        <v>0</v>
      </c>
      <c r="AQ754" s="2282">
        <f t="shared" si="3692"/>
        <v>0</v>
      </c>
      <c r="AR754" s="3522">
        <f t="shared" si="3692"/>
        <v>0</v>
      </c>
      <c r="AS754" s="5735">
        <f t="shared" si="3692"/>
        <v>0</v>
      </c>
      <c r="AT754" s="3522">
        <f t="shared" si="3692"/>
        <v>0</v>
      </c>
      <c r="AU754" s="3522">
        <f t="shared" si="3692"/>
        <v>0</v>
      </c>
      <c r="AV754" s="3522">
        <f t="shared" si="3692"/>
        <v>0</v>
      </c>
      <c r="AW754" s="3522">
        <f t="shared" si="3692"/>
        <v>0</v>
      </c>
      <c r="AX754" s="3522">
        <f t="shared" si="3692"/>
        <v>0</v>
      </c>
      <c r="AY754" s="5735">
        <f t="shared" si="3692"/>
        <v>0</v>
      </c>
      <c r="AZ754" s="3517">
        <f t="shared" si="3692"/>
        <v>0</v>
      </c>
      <c r="BA754" s="4062"/>
    </row>
    <row r="755" spans="1:53" ht="48" customHeight="1" thickBot="1">
      <c r="A755" s="6162"/>
      <c r="B755" s="6163"/>
      <c r="C755" s="6163"/>
      <c r="D755" s="6163"/>
      <c r="E755" s="6163"/>
      <c r="F755" s="6163"/>
      <c r="G755" s="6164"/>
      <c r="H755" s="6170"/>
      <c r="I755" s="6170"/>
      <c r="J755" s="6170"/>
      <c r="K755" s="6171"/>
      <c r="L755" s="5742">
        <f>الاعدادات!$D$10</f>
        <v>2026</v>
      </c>
      <c r="M755" s="3523">
        <f t="shared" si="3692"/>
        <v>130</v>
      </c>
      <c r="N755" s="3523">
        <f t="shared" si="3692"/>
        <v>0</v>
      </c>
      <c r="O755" s="3523">
        <f t="shared" si="3692"/>
        <v>0</v>
      </c>
      <c r="P755" s="3523">
        <f t="shared" si="3692"/>
        <v>0</v>
      </c>
      <c r="Q755" s="3523">
        <f t="shared" si="3692"/>
        <v>0</v>
      </c>
      <c r="R755" s="3523">
        <f t="shared" si="3692"/>
        <v>0</v>
      </c>
      <c r="S755" s="3523">
        <f t="shared" si="3692"/>
        <v>0</v>
      </c>
      <c r="T755" s="3523">
        <f t="shared" si="3692"/>
        <v>0</v>
      </c>
      <c r="U755" s="3523">
        <f t="shared" si="3692"/>
        <v>0</v>
      </c>
      <c r="V755" s="3523">
        <f t="shared" si="3692"/>
        <v>0</v>
      </c>
      <c r="W755" s="3523">
        <f t="shared" si="3692"/>
        <v>0</v>
      </c>
      <c r="X755" s="3523">
        <f t="shared" si="3692"/>
        <v>0</v>
      </c>
      <c r="Y755" s="3523">
        <f t="shared" si="3692"/>
        <v>0</v>
      </c>
      <c r="Z755" s="2268">
        <f t="shared" si="3692"/>
        <v>130</v>
      </c>
      <c r="AA755" s="3523">
        <f t="shared" si="3692"/>
        <v>0</v>
      </c>
      <c r="AB755" s="3523">
        <f t="shared" si="3692"/>
        <v>0</v>
      </c>
      <c r="AC755" s="3523">
        <f t="shared" si="3692"/>
        <v>0</v>
      </c>
      <c r="AD755" s="3523">
        <f t="shared" si="3692"/>
        <v>0</v>
      </c>
      <c r="AE755" s="3523">
        <f t="shared" si="3692"/>
        <v>0</v>
      </c>
      <c r="AF755" s="5738">
        <f t="shared" si="3692"/>
        <v>0</v>
      </c>
      <c r="AG755" s="3523">
        <f t="shared" si="3692"/>
        <v>0</v>
      </c>
      <c r="AH755" s="3523">
        <f t="shared" si="3692"/>
        <v>0</v>
      </c>
      <c r="AI755" s="3523">
        <f t="shared" si="3692"/>
        <v>0</v>
      </c>
      <c r="AJ755" s="3523">
        <f t="shared" si="3692"/>
        <v>0</v>
      </c>
      <c r="AK755" s="3523">
        <f t="shared" si="3692"/>
        <v>0</v>
      </c>
      <c r="AL755" s="3523">
        <f t="shared" si="3692"/>
        <v>0</v>
      </c>
      <c r="AM755" s="2278">
        <f t="shared" si="3692"/>
        <v>0</v>
      </c>
      <c r="AN755" s="3523">
        <f t="shared" si="3692"/>
        <v>0</v>
      </c>
      <c r="AO755" s="3523">
        <f t="shared" si="3692"/>
        <v>0</v>
      </c>
      <c r="AP755" s="3523">
        <f t="shared" si="3692"/>
        <v>0</v>
      </c>
      <c r="AQ755" s="2282">
        <f t="shared" si="3692"/>
        <v>0</v>
      </c>
      <c r="AR755" s="3523">
        <f t="shared" si="3692"/>
        <v>0</v>
      </c>
      <c r="AS755" s="2268">
        <f t="shared" si="3692"/>
        <v>0</v>
      </c>
      <c r="AT755" s="3523">
        <f t="shared" si="3692"/>
        <v>0</v>
      </c>
      <c r="AU755" s="3523">
        <f t="shared" si="3692"/>
        <v>0</v>
      </c>
      <c r="AV755" s="3523">
        <f t="shared" si="3692"/>
        <v>0</v>
      </c>
      <c r="AW755" s="3523">
        <f t="shared" si="3692"/>
        <v>0</v>
      </c>
      <c r="AX755" s="3523">
        <f t="shared" si="3692"/>
        <v>0</v>
      </c>
      <c r="AY755" s="2268">
        <f t="shared" si="3692"/>
        <v>0</v>
      </c>
      <c r="AZ755" s="4066">
        <f t="shared" si="3692"/>
        <v>0</v>
      </c>
      <c r="BA755" s="4062"/>
    </row>
    <row r="756" spans="1:53" ht="48" customHeight="1" thickBot="1">
      <c r="A756" s="6165"/>
      <c r="B756" s="6166"/>
      <c r="C756" s="6166"/>
      <c r="D756" s="6166"/>
      <c r="E756" s="6166"/>
      <c r="F756" s="6166"/>
      <c r="G756" s="6167"/>
      <c r="H756" s="6172"/>
      <c r="I756" s="6172"/>
      <c r="J756" s="6172"/>
      <c r="K756" s="6173"/>
      <c r="L756" s="4067" t="s">
        <v>181</v>
      </c>
      <c r="M756" s="3525">
        <f t="shared" si="3692"/>
        <v>312</v>
      </c>
      <c r="N756" s="3525">
        <f t="shared" si="3692"/>
        <v>0</v>
      </c>
      <c r="O756" s="3525">
        <f t="shared" si="3692"/>
        <v>0</v>
      </c>
      <c r="P756" s="3525">
        <f t="shared" si="3692"/>
        <v>0</v>
      </c>
      <c r="Q756" s="3525">
        <f t="shared" si="3692"/>
        <v>0</v>
      </c>
      <c r="R756" s="3525">
        <f t="shared" si="3692"/>
        <v>0</v>
      </c>
      <c r="S756" s="3525">
        <f t="shared" si="3692"/>
        <v>0</v>
      </c>
      <c r="T756" s="3525">
        <f t="shared" si="3692"/>
        <v>0</v>
      </c>
      <c r="U756" s="3525">
        <f t="shared" si="3692"/>
        <v>0</v>
      </c>
      <c r="V756" s="3525">
        <f t="shared" si="3692"/>
        <v>0</v>
      </c>
      <c r="W756" s="3525">
        <f t="shared" si="3692"/>
        <v>0</v>
      </c>
      <c r="X756" s="3525">
        <f t="shared" si="3692"/>
        <v>0</v>
      </c>
      <c r="Y756" s="3525">
        <f t="shared" si="3692"/>
        <v>0</v>
      </c>
      <c r="Z756" s="2295">
        <f t="shared" si="3692"/>
        <v>312</v>
      </c>
      <c r="AA756" s="3525">
        <f t="shared" si="3692"/>
        <v>0</v>
      </c>
      <c r="AB756" s="3525">
        <f t="shared" si="3692"/>
        <v>0</v>
      </c>
      <c r="AC756" s="3525">
        <f t="shared" si="3692"/>
        <v>0</v>
      </c>
      <c r="AD756" s="3525">
        <f t="shared" si="3692"/>
        <v>0</v>
      </c>
      <c r="AE756" s="3525">
        <f t="shared" si="3692"/>
        <v>0</v>
      </c>
      <c r="AF756" s="5739">
        <f t="shared" si="3692"/>
        <v>0</v>
      </c>
      <c r="AG756" s="3525">
        <f t="shared" si="3692"/>
        <v>0</v>
      </c>
      <c r="AH756" s="3525">
        <f t="shared" si="3692"/>
        <v>0</v>
      </c>
      <c r="AI756" s="3525">
        <f t="shared" si="3692"/>
        <v>0</v>
      </c>
      <c r="AJ756" s="3525">
        <f t="shared" si="3692"/>
        <v>0</v>
      </c>
      <c r="AK756" s="3525">
        <f t="shared" si="3692"/>
        <v>0</v>
      </c>
      <c r="AL756" s="3525">
        <f t="shared" si="3692"/>
        <v>0</v>
      </c>
      <c r="AM756" s="2305">
        <f t="shared" si="3692"/>
        <v>0</v>
      </c>
      <c r="AN756" s="3525">
        <f t="shared" si="3692"/>
        <v>0</v>
      </c>
      <c r="AO756" s="3525">
        <f t="shared" si="3692"/>
        <v>0</v>
      </c>
      <c r="AP756" s="3525">
        <f t="shared" si="3692"/>
        <v>0</v>
      </c>
      <c r="AQ756" s="2309">
        <f t="shared" si="3692"/>
        <v>0</v>
      </c>
      <c r="AR756" s="3525">
        <f t="shared" si="3692"/>
        <v>0</v>
      </c>
      <c r="AS756" s="2295">
        <f t="shared" si="3692"/>
        <v>0</v>
      </c>
      <c r="AT756" s="3525">
        <f t="shared" si="3692"/>
        <v>0</v>
      </c>
      <c r="AU756" s="3525">
        <f t="shared" si="3692"/>
        <v>0</v>
      </c>
      <c r="AV756" s="3525">
        <f t="shared" si="3692"/>
        <v>0</v>
      </c>
      <c r="AW756" s="3525">
        <f t="shared" si="3692"/>
        <v>0</v>
      </c>
      <c r="AX756" s="3525">
        <f t="shared" si="3692"/>
        <v>0</v>
      </c>
      <c r="AY756" s="2295">
        <f t="shared" si="3692"/>
        <v>0</v>
      </c>
      <c r="AZ756" s="4072">
        <f t="shared" si="3692"/>
        <v>0</v>
      </c>
      <c r="BA756" s="4062"/>
    </row>
    <row r="757" spans="1:53" ht="48" customHeight="1" thickBot="1">
      <c r="A757" s="6159" t="s">
        <v>57</v>
      </c>
      <c r="B757" s="6160"/>
      <c r="C757" s="6160"/>
      <c r="D757" s="6160"/>
      <c r="E757" s="6160"/>
      <c r="F757" s="6160"/>
      <c r="G757" s="6161"/>
      <c r="H757" s="6168" t="s">
        <v>859</v>
      </c>
      <c r="I757" s="6168"/>
      <c r="J757" s="6168"/>
      <c r="K757" s="6169"/>
      <c r="L757" s="5740" t="str">
        <f>الاعدادات!$D$6</f>
        <v>2022 وما قبلها</v>
      </c>
      <c r="M757" s="3517">
        <f>M277</f>
        <v>0</v>
      </c>
      <c r="N757" s="3517">
        <f t="shared" ref="N757:AZ757" si="3693">N277</f>
        <v>0</v>
      </c>
      <c r="O757" s="3517">
        <f t="shared" si="3693"/>
        <v>0</v>
      </c>
      <c r="P757" s="3517">
        <f t="shared" si="3693"/>
        <v>0</v>
      </c>
      <c r="Q757" s="3517">
        <f t="shared" si="3693"/>
        <v>0</v>
      </c>
      <c r="R757" s="3517">
        <f t="shared" si="3693"/>
        <v>0</v>
      </c>
      <c r="S757" s="3517">
        <f t="shared" si="3693"/>
        <v>0</v>
      </c>
      <c r="T757" s="3517">
        <f t="shared" si="3693"/>
        <v>0</v>
      </c>
      <c r="U757" s="3517">
        <f t="shared" si="3693"/>
        <v>0</v>
      </c>
      <c r="V757" s="3517">
        <f t="shared" si="3693"/>
        <v>0</v>
      </c>
      <c r="W757" s="3517">
        <f t="shared" si="3693"/>
        <v>0</v>
      </c>
      <c r="X757" s="3517">
        <f t="shared" si="3693"/>
        <v>0</v>
      </c>
      <c r="Y757" s="3517">
        <f t="shared" si="3693"/>
        <v>0</v>
      </c>
      <c r="Z757" s="5735">
        <f t="shared" si="3693"/>
        <v>0</v>
      </c>
      <c r="AA757" s="3517">
        <f t="shared" si="3693"/>
        <v>0</v>
      </c>
      <c r="AB757" s="3517">
        <f t="shared" si="3693"/>
        <v>0</v>
      </c>
      <c r="AC757" s="3517">
        <f t="shared" si="3693"/>
        <v>0</v>
      </c>
      <c r="AD757" s="3517">
        <f t="shared" si="3693"/>
        <v>0</v>
      </c>
      <c r="AE757" s="3517">
        <f t="shared" si="3693"/>
        <v>0</v>
      </c>
      <c r="AF757" s="5736">
        <f t="shared" si="3693"/>
        <v>0</v>
      </c>
      <c r="AG757" s="3517">
        <f t="shared" si="3693"/>
        <v>0</v>
      </c>
      <c r="AH757" s="3517">
        <f t="shared" si="3693"/>
        <v>0</v>
      </c>
      <c r="AI757" s="3517">
        <f t="shared" si="3693"/>
        <v>0</v>
      </c>
      <c r="AJ757" s="3517">
        <f t="shared" si="3693"/>
        <v>0</v>
      </c>
      <c r="AK757" s="3517">
        <f t="shared" si="3693"/>
        <v>0</v>
      </c>
      <c r="AL757" s="3517">
        <f t="shared" si="3693"/>
        <v>0</v>
      </c>
      <c r="AM757" s="2278">
        <f t="shared" si="3693"/>
        <v>0</v>
      </c>
      <c r="AN757" s="3517">
        <f t="shared" si="3693"/>
        <v>0</v>
      </c>
      <c r="AO757" s="3517">
        <f t="shared" si="3693"/>
        <v>0</v>
      </c>
      <c r="AP757" s="3517">
        <f t="shared" si="3693"/>
        <v>0</v>
      </c>
      <c r="AQ757" s="2282">
        <f t="shared" si="3693"/>
        <v>0</v>
      </c>
      <c r="AR757" s="3517">
        <f t="shared" si="3693"/>
        <v>0</v>
      </c>
      <c r="AS757" s="5735">
        <f t="shared" si="3693"/>
        <v>0</v>
      </c>
      <c r="AT757" s="3517">
        <f t="shared" si="3693"/>
        <v>0</v>
      </c>
      <c r="AU757" s="3517">
        <f t="shared" si="3693"/>
        <v>0</v>
      </c>
      <c r="AV757" s="3517">
        <f t="shared" si="3693"/>
        <v>0</v>
      </c>
      <c r="AW757" s="3517">
        <f t="shared" si="3693"/>
        <v>0</v>
      </c>
      <c r="AX757" s="3517">
        <f t="shared" si="3693"/>
        <v>0</v>
      </c>
      <c r="AY757" s="5735">
        <f t="shared" si="3693"/>
        <v>0</v>
      </c>
      <c r="AZ757" s="3517">
        <f t="shared" si="3693"/>
        <v>0</v>
      </c>
      <c r="BA757" s="4062"/>
    </row>
    <row r="758" spans="1:53" ht="48" customHeight="1" thickBot="1">
      <c r="A758" s="6162"/>
      <c r="B758" s="6163"/>
      <c r="C758" s="6163"/>
      <c r="D758" s="6163"/>
      <c r="E758" s="6163"/>
      <c r="F758" s="6163"/>
      <c r="G758" s="6164"/>
      <c r="H758" s="6170"/>
      <c r="I758" s="6170"/>
      <c r="J758" s="6170"/>
      <c r="K758" s="6171"/>
      <c r="L758" s="5741">
        <f>الاعدادات!$D$7</f>
        <v>2023</v>
      </c>
      <c r="M758" s="3522">
        <f t="shared" ref="M758:AZ762" si="3694">M278</f>
        <v>10</v>
      </c>
      <c r="N758" s="3522">
        <f t="shared" si="3694"/>
        <v>0</v>
      </c>
      <c r="O758" s="3522">
        <f t="shared" si="3694"/>
        <v>0</v>
      </c>
      <c r="P758" s="3522">
        <f t="shared" si="3694"/>
        <v>0</v>
      </c>
      <c r="Q758" s="3522">
        <f t="shared" si="3694"/>
        <v>0</v>
      </c>
      <c r="R758" s="3522">
        <f t="shared" si="3694"/>
        <v>0</v>
      </c>
      <c r="S758" s="3522">
        <f t="shared" si="3694"/>
        <v>0</v>
      </c>
      <c r="T758" s="3522">
        <f t="shared" si="3694"/>
        <v>0</v>
      </c>
      <c r="U758" s="3522">
        <f t="shared" si="3694"/>
        <v>0</v>
      </c>
      <c r="V758" s="3522">
        <f t="shared" si="3694"/>
        <v>0</v>
      </c>
      <c r="W758" s="3522">
        <f t="shared" si="3694"/>
        <v>0</v>
      </c>
      <c r="X758" s="3522">
        <f t="shared" si="3694"/>
        <v>0</v>
      </c>
      <c r="Y758" s="3522">
        <f t="shared" si="3694"/>
        <v>0</v>
      </c>
      <c r="Z758" s="5735">
        <f t="shared" si="3694"/>
        <v>10</v>
      </c>
      <c r="AA758" s="3522">
        <f t="shared" si="3694"/>
        <v>0</v>
      </c>
      <c r="AB758" s="3522">
        <f t="shared" si="3694"/>
        <v>0</v>
      </c>
      <c r="AC758" s="3522">
        <f t="shared" si="3694"/>
        <v>0</v>
      </c>
      <c r="AD758" s="3522">
        <f t="shared" si="3694"/>
        <v>0</v>
      </c>
      <c r="AE758" s="3522">
        <f t="shared" si="3694"/>
        <v>0</v>
      </c>
      <c r="AF758" s="5736">
        <f t="shared" si="3694"/>
        <v>0</v>
      </c>
      <c r="AG758" s="3522">
        <f t="shared" si="3694"/>
        <v>0</v>
      </c>
      <c r="AH758" s="3522">
        <f t="shared" si="3694"/>
        <v>0</v>
      </c>
      <c r="AI758" s="3522">
        <f t="shared" si="3694"/>
        <v>0</v>
      </c>
      <c r="AJ758" s="3522">
        <f t="shared" si="3694"/>
        <v>0</v>
      </c>
      <c r="AK758" s="3522">
        <f t="shared" si="3694"/>
        <v>0</v>
      </c>
      <c r="AL758" s="3522">
        <f t="shared" si="3694"/>
        <v>0</v>
      </c>
      <c r="AM758" s="2278">
        <f t="shared" si="3694"/>
        <v>0</v>
      </c>
      <c r="AN758" s="3522">
        <f t="shared" si="3694"/>
        <v>0</v>
      </c>
      <c r="AO758" s="3522">
        <f t="shared" si="3694"/>
        <v>0</v>
      </c>
      <c r="AP758" s="3522">
        <f t="shared" si="3694"/>
        <v>0</v>
      </c>
      <c r="AQ758" s="2282">
        <f t="shared" si="3694"/>
        <v>0</v>
      </c>
      <c r="AR758" s="3522">
        <f t="shared" si="3694"/>
        <v>0</v>
      </c>
      <c r="AS758" s="5735">
        <f t="shared" si="3694"/>
        <v>0</v>
      </c>
      <c r="AT758" s="3522">
        <f t="shared" si="3694"/>
        <v>0</v>
      </c>
      <c r="AU758" s="3522">
        <f t="shared" si="3694"/>
        <v>0</v>
      </c>
      <c r="AV758" s="3522">
        <f t="shared" si="3694"/>
        <v>0</v>
      </c>
      <c r="AW758" s="3522">
        <f t="shared" si="3694"/>
        <v>0</v>
      </c>
      <c r="AX758" s="3522">
        <f t="shared" si="3694"/>
        <v>0</v>
      </c>
      <c r="AY758" s="5735">
        <f t="shared" si="3694"/>
        <v>0</v>
      </c>
      <c r="AZ758" s="3517">
        <f t="shared" si="3694"/>
        <v>0</v>
      </c>
      <c r="BA758" s="4062"/>
    </row>
    <row r="759" spans="1:53" ht="48" customHeight="1" thickBot="1">
      <c r="A759" s="6162"/>
      <c r="B759" s="6163"/>
      <c r="C759" s="6163"/>
      <c r="D759" s="6163"/>
      <c r="E759" s="6163"/>
      <c r="F759" s="6163"/>
      <c r="G759" s="6164"/>
      <c r="H759" s="6170"/>
      <c r="I759" s="6170"/>
      <c r="J759" s="6170"/>
      <c r="K759" s="6171"/>
      <c r="L759" s="5741">
        <f>الاعدادات!$D$8</f>
        <v>2024</v>
      </c>
      <c r="M759" s="3522">
        <f t="shared" si="3694"/>
        <v>33</v>
      </c>
      <c r="N759" s="3522">
        <f t="shared" si="3694"/>
        <v>0</v>
      </c>
      <c r="O759" s="3522">
        <f t="shared" si="3694"/>
        <v>0</v>
      </c>
      <c r="P759" s="3522">
        <f t="shared" si="3694"/>
        <v>0</v>
      </c>
      <c r="Q759" s="3522">
        <f t="shared" si="3694"/>
        <v>0</v>
      </c>
      <c r="R759" s="3522">
        <f t="shared" si="3694"/>
        <v>0</v>
      </c>
      <c r="S759" s="3522">
        <f t="shared" si="3694"/>
        <v>0</v>
      </c>
      <c r="T759" s="3522">
        <f t="shared" si="3694"/>
        <v>0</v>
      </c>
      <c r="U759" s="3522">
        <f t="shared" si="3694"/>
        <v>0</v>
      </c>
      <c r="V759" s="3522">
        <f t="shared" si="3694"/>
        <v>0</v>
      </c>
      <c r="W759" s="3522">
        <f t="shared" si="3694"/>
        <v>0</v>
      </c>
      <c r="X759" s="3522">
        <f t="shared" si="3694"/>
        <v>0</v>
      </c>
      <c r="Y759" s="3522">
        <f t="shared" si="3694"/>
        <v>0</v>
      </c>
      <c r="Z759" s="5735">
        <f t="shared" si="3694"/>
        <v>33</v>
      </c>
      <c r="AA759" s="3522">
        <f t="shared" si="3694"/>
        <v>0</v>
      </c>
      <c r="AB759" s="3522">
        <f t="shared" si="3694"/>
        <v>0</v>
      </c>
      <c r="AC759" s="3522">
        <f t="shared" si="3694"/>
        <v>0</v>
      </c>
      <c r="AD759" s="3522">
        <f t="shared" si="3694"/>
        <v>0</v>
      </c>
      <c r="AE759" s="3522">
        <f t="shared" si="3694"/>
        <v>0</v>
      </c>
      <c r="AF759" s="5736">
        <f t="shared" si="3694"/>
        <v>0</v>
      </c>
      <c r="AG759" s="3522">
        <f t="shared" si="3694"/>
        <v>0</v>
      </c>
      <c r="AH759" s="3522">
        <f t="shared" si="3694"/>
        <v>0</v>
      </c>
      <c r="AI759" s="3522">
        <f t="shared" si="3694"/>
        <v>0</v>
      </c>
      <c r="AJ759" s="3522">
        <f t="shared" si="3694"/>
        <v>0</v>
      </c>
      <c r="AK759" s="3522">
        <f t="shared" si="3694"/>
        <v>0</v>
      </c>
      <c r="AL759" s="3522">
        <f t="shared" si="3694"/>
        <v>0</v>
      </c>
      <c r="AM759" s="2278">
        <f t="shared" si="3694"/>
        <v>0</v>
      </c>
      <c r="AN759" s="3522">
        <f t="shared" si="3694"/>
        <v>0</v>
      </c>
      <c r="AO759" s="3522">
        <f t="shared" si="3694"/>
        <v>0</v>
      </c>
      <c r="AP759" s="3522">
        <f t="shared" si="3694"/>
        <v>0</v>
      </c>
      <c r="AQ759" s="2282">
        <f t="shared" si="3694"/>
        <v>0</v>
      </c>
      <c r="AR759" s="3522">
        <f t="shared" si="3694"/>
        <v>0</v>
      </c>
      <c r="AS759" s="5735">
        <f t="shared" si="3694"/>
        <v>0</v>
      </c>
      <c r="AT759" s="3522">
        <f t="shared" si="3694"/>
        <v>0</v>
      </c>
      <c r="AU759" s="3522">
        <f t="shared" si="3694"/>
        <v>0</v>
      </c>
      <c r="AV759" s="3522">
        <f t="shared" si="3694"/>
        <v>0</v>
      </c>
      <c r="AW759" s="3522">
        <f t="shared" si="3694"/>
        <v>0</v>
      </c>
      <c r="AX759" s="3522">
        <f t="shared" si="3694"/>
        <v>0</v>
      </c>
      <c r="AY759" s="5735">
        <f t="shared" si="3694"/>
        <v>0</v>
      </c>
      <c r="AZ759" s="3517">
        <f t="shared" si="3694"/>
        <v>0</v>
      </c>
      <c r="BA759" s="4062"/>
    </row>
    <row r="760" spans="1:53" ht="48" customHeight="1" thickBot="1">
      <c r="A760" s="6162"/>
      <c r="B760" s="6163"/>
      <c r="C760" s="6163"/>
      <c r="D760" s="6163"/>
      <c r="E760" s="6163"/>
      <c r="F760" s="6163"/>
      <c r="G760" s="6164"/>
      <c r="H760" s="6170"/>
      <c r="I760" s="6170"/>
      <c r="J760" s="6170"/>
      <c r="K760" s="6171"/>
      <c r="L760" s="5741">
        <f>الاعدادات!$D$9</f>
        <v>2025</v>
      </c>
      <c r="M760" s="3522">
        <f t="shared" si="3694"/>
        <v>48</v>
      </c>
      <c r="N760" s="3522">
        <f t="shared" si="3694"/>
        <v>0</v>
      </c>
      <c r="O760" s="3522">
        <f t="shared" si="3694"/>
        <v>0</v>
      </c>
      <c r="P760" s="3522">
        <f t="shared" si="3694"/>
        <v>0</v>
      </c>
      <c r="Q760" s="3522">
        <f t="shared" si="3694"/>
        <v>0</v>
      </c>
      <c r="R760" s="3522">
        <f t="shared" si="3694"/>
        <v>0</v>
      </c>
      <c r="S760" s="3522">
        <f t="shared" si="3694"/>
        <v>0</v>
      </c>
      <c r="T760" s="3522">
        <f t="shared" si="3694"/>
        <v>0</v>
      </c>
      <c r="U760" s="3522">
        <f t="shared" si="3694"/>
        <v>0</v>
      </c>
      <c r="V760" s="3522">
        <f t="shared" si="3694"/>
        <v>0</v>
      </c>
      <c r="W760" s="3522">
        <f t="shared" si="3694"/>
        <v>0</v>
      </c>
      <c r="X760" s="3522">
        <f t="shared" si="3694"/>
        <v>0</v>
      </c>
      <c r="Y760" s="3522">
        <f t="shared" si="3694"/>
        <v>0</v>
      </c>
      <c r="Z760" s="5735">
        <f t="shared" si="3694"/>
        <v>48</v>
      </c>
      <c r="AA760" s="3522">
        <f t="shared" si="3694"/>
        <v>0</v>
      </c>
      <c r="AB760" s="3522">
        <f t="shared" si="3694"/>
        <v>0</v>
      </c>
      <c r="AC760" s="3522">
        <f t="shared" si="3694"/>
        <v>0</v>
      </c>
      <c r="AD760" s="3522">
        <f t="shared" si="3694"/>
        <v>0</v>
      </c>
      <c r="AE760" s="3522">
        <f t="shared" si="3694"/>
        <v>0</v>
      </c>
      <c r="AF760" s="5736">
        <f t="shared" si="3694"/>
        <v>0</v>
      </c>
      <c r="AG760" s="3522">
        <f t="shared" si="3694"/>
        <v>0</v>
      </c>
      <c r="AH760" s="3522">
        <f t="shared" si="3694"/>
        <v>0</v>
      </c>
      <c r="AI760" s="3522">
        <f t="shared" si="3694"/>
        <v>0</v>
      </c>
      <c r="AJ760" s="3522">
        <f t="shared" si="3694"/>
        <v>0</v>
      </c>
      <c r="AK760" s="3522">
        <f t="shared" si="3694"/>
        <v>0</v>
      </c>
      <c r="AL760" s="3522">
        <f t="shared" si="3694"/>
        <v>0</v>
      </c>
      <c r="AM760" s="2278">
        <f t="shared" si="3694"/>
        <v>0</v>
      </c>
      <c r="AN760" s="3522">
        <f t="shared" si="3694"/>
        <v>0</v>
      </c>
      <c r="AO760" s="3522">
        <f t="shared" si="3694"/>
        <v>0</v>
      </c>
      <c r="AP760" s="3522">
        <f t="shared" si="3694"/>
        <v>0</v>
      </c>
      <c r="AQ760" s="2282">
        <f t="shared" si="3694"/>
        <v>0</v>
      </c>
      <c r="AR760" s="3522">
        <f t="shared" si="3694"/>
        <v>0</v>
      </c>
      <c r="AS760" s="5735">
        <f t="shared" si="3694"/>
        <v>0</v>
      </c>
      <c r="AT760" s="3522">
        <f t="shared" si="3694"/>
        <v>0</v>
      </c>
      <c r="AU760" s="3522">
        <f t="shared" si="3694"/>
        <v>0</v>
      </c>
      <c r="AV760" s="3522">
        <f t="shared" si="3694"/>
        <v>0</v>
      </c>
      <c r="AW760" s="3522">
        <f t="shared" si="3694"/>
        <v>0</v>
      </c>
      <c r="AX760" s="3522">
        <f t="shared" si="3694"/>
        <v>0</v>
      </c>
      <c r="AY760" s="5735">
        <f t="shared" si="3694"/>
        <v>0</v>
      </c>
      <c r="AZ760" s="3517">
        <f t="shared" si="3694"/>
        <v>0</v>
      </c>
      <c r="BA760" s="4062"/>
    </row>
    <row r="761" spans="1:53" ht="48" customHeight="1" thickBot="1">
      <c r="A761" s="6162"/>
      <c r="B761" s="6163"/>
      <c r="C761" s="6163"/>
      <c r="D761" s="6163"/>
      <c r="E761" s="6163"/>
      <c r="F761" s="6163"/>
      <c r="G761" s="6164"/>
      <c r="H761" s="6170"/>
      <c r="I761" s="6170"/>
      <c r="J761" s="6170"/>
      <c r="K761" s="6171"/>
      <c r="L761" s="5742">
        <f>الاعدادات!$D$10</f>
        <v>2026</v>
      </c>
      <c r="M761" s="3523">
        <f t="shared" si="3694"/>
        <v>65</v>
      </c>
      <c r="N761" s="3523">
        <f t="shared" si="3694"/>
        <v>0</v>
      </c>
      <c r="O761" s="3523">
        <f t="shared" si="3694"/>
        <v>0</v>
      </c>
      <c r="P761" s="3523">
        <f t="shared" si="3694"/>
        <v>0</v>
      </c>
      <c r="Q761" s="3523">
        <f t="shared" si="3694"/>
        <v>0</v>
      </c>
      <c r="R761" s="3523">
        <f t="shared" si="3694"/>
        <v>0</v>
      </c>
      <c r="S761" s="3523">
        <f t="shared" si="3694"/>
        <v>0</v>
      </c>
      <c r="T761" s="3523">
        <f t="shared" si="3694"/>
        <v>0</v>
      </c>
      <c r="U761" s="3523">
        <f t="shared" si="3694"/>
        <v>0</v>
      </c>
      <c r="V761" s="3523">
        <f t="shared" si="3694"/>
        <v>0</v>
      </c>
      <c r="W761" s="3523">
        <f t="shared" si="3694"/>
        <v>0</v>
      </c>
      <c r="X761" s="3523">
        <f t="shared" si="3694"/>
        <v>0</v>
      </c>
      <c r="Y761" s="3523">
        <f t="shared" si="3694"/>
        <v>0</v>
      </c>
      <c r="Z761" s="2268">
        <f t="shared" si="3694"/>
        <v>65</v>
      </c>
      <c r="AA761" s="3523">
        <f t="shared" si="3694"/>
        <v>0</v>
      </c>
      <c r="AB761" s="3523">
        <f t="shared" si="3694"/>
        <v>0</v>
      </c>
      <c r="AC761" s="3523">
        <f t="shared" si="3694"/>
        <v>0</v>
      </c>
      <c r="AD761" s="3523">
        <f t="shared" si="3694"/>
        <v>0</v>
      </c>
      <c r="AE761" s="3523">
        <f t="shared" si="3694"/>
        <v>0</v>
      </c>
      <c r="AF761" s="5738">
        <f t="shared" si="3694"/>
        <v>0</v>
      </c>
      <c r="AG761" s="3523">
        <f t="shared" si="3694"/>
        <v>0</v>
      </c>
      <c r="AH761" s="3523">
        <f t="shared" si="3694"/>
        <v>0</v>
      </c>
      <c r="AI761" s="3523">
        <f t="shared" si="3694"/>
        <v>0</v>
      </c>
      <c r="AJ761" s="3523">
        <f t="shared" si="3694"/>
        <v>0</v>
      </c>
      <c r="AK761" s="3523">
        <f t="shared" si="3694"/>
        <v>0</v>
      </c>
      <c r="AL761" s="3523">
        <f t="shared" si="3694"/>
        <v>0</v>
      </c>
      <c r="AM761" s="2278">
        <f t="shared" si="3694"/>
        <v>0</v>
      </c>
      <c r="AN761" s="3523">
        <f t="shared" si="3694"/>
        <v>0</v>
      </c>
      <c r="AO761" s="3523">
        <f t="shared" si="3694"/>
        <v>0</v>
      </c>
      <c r="AP761" s="3523">
        <f t="shared" si="3694"/>
        <v>0</v>
      </c>
      <c r="AQ761" s="2282">
        <f t="shared" si="3694"/>
        <v>0</v>
      </c>
      <c r="AR761" s="3523">
        <f t="shared" si="3694"/>
        <v>0</v>
      </c>
      <c r="AS761" s="2268">
        <f t="shared" si="3694"/>
        <v>0</v>
      </c>
      <c r="AT761" s="3523">
        <f t="shared" si="3694"/>
        <v>0</v>
      </c>
      <c r="AU761" s="3523">
        <f t="shared" si="3694"/>
        <v>0</v>
      </c>
      <c r="AV761" s="3523">
        <f t="shared" si="3694"/>
        <v>0</v>
      </c>
      <c r="AW761" s="3523">
        <f t="shared" si="3694"/>
        <v>0</v>
      </c>
      <c r="AX761" s="3523">
        <f t="shared" si="3694"/>
        <v>0</v>
      </c>
      <c r="AY761" s="2268">
        <f t="shared" si="3694"/>
        <v>0</v>
      </c>
      <c r="AZ761" s="4066">
        <f t="shared" si="3694"/>
        <v>0</v>
      </c>
      <c r="BA761" s="4062"/>
    </row>
    <row r="762" spans="1:53" ht="48" customHeight="1" thickBot="1">
      <c r="A762" s="6165"/>
      <c r="B762" s="6166"/>
      <c r="C762" s="6166"/>
      <c r="D762" s="6166"/>
      <c r="E762" s="6166"/>
      <c r="F762" s="6166"/>
      <c r="G762" s="6167"/>
      <c r="H762" s="6172"/>
      <c r="I762" s="6172"/>
      <c r="J762" s="6172"/>
      <c r="K762" s="6173"/>
      <c r="L762" s="4067" t="s">
        <v>181</v>
      </c>
      <c r="M762" s="3525">
        <f t="shared" si="3694"/>
        <v>156</v>
      </c>
      <c r="N762" s="3525">
        <f t="shared" si="3694"/>
        <v>0</v>
      </c>
      <c r="O762" s="3525">
        <f t="shared" si="3694"/>
        <v>0</v>
      </c>
      <c r="P762" s="3525">
        <f t="shared" si="3694"/>
        <v>0</v>
      </c>
      <c r="Q762" s="3525">
        <f t="shared" si="3694"/>
        <v>0</v>
      </c>
      <c r="R762" s="3525">
        <f t="shared" si="3694"/>
        <v>0</v>
      </c>
      <c r="S762" s="3525">
        <f t="shared" si="3694"/>
        <v>0</v>
      </c>
      <c r="T762" s="3525">
        <f t="shared" si="3694"/>
        <v>0</v>
      </c>
      <c r="U762" s="3525">
        <f t="shared" si="3694"/>
        <v>0</v>
      </c>
      <c r="V762" s="3525">
        <f t="shared" si="3694"/>
        <v>0</v>
      </c>
      <c r="W762" s="3525">
        <f t="shared" si="3694"/>
        <v>0</v>
      </c>
      <c r="X762" s="3525">
        <f t="shared" si="3694"/>
        <v>0</v>
      </c>
      <c r="Y762" s="3525">
        <f t="shared" si="3694"/>
        <v>0</v>
      </c>
      <c r="Z762" s="2295">
        <f t="shared" si="3694"/>
        <v>156</v>
      </c>
      <c r="AA762" s="3525">
        <f t="shared" si="3694"/>
        <v>0</v>
      </c>
      <c r="AB762" s="3525">
        <f t="shared" si="3694"/>
        <v>0</v>
      </c>
      <c r="AC762" s="3525">
        <f t="shared" si="3694"/>
        <v>0</v>
      </c>
      <c r="AD762" s="3525">
        <f t="shared" si="3694"/>
        <v>0</v>
      </c>
      <c r="AE762" s="3525">
        <f t="shared" si="3694"/>
        <v>0</v>
      </c>
      <c r="AF762" s="5739">
        <f t="shared" si="3694"/>
        <v>0</v>
      </c>
      <c r="AG762" s="3525">
        <f t="shared" si="3694"/>
        <v>0</v>
      </c>
      <c r="AH762" s="3525">
        <f t="shared" si="3694"/>
        <v>0</v>
      </c>
      <c r="AI762" s="3525">
        <f t="shared" si="3694"/>
        <v>0</v>
      </c>
      <c r="AJ762" s="3525">
        <f t="shared" si="3694"/>
        <v>0</v>
      </c>
      <c r="AK762" s="3525">
        <f t="shared" si="3694"/>
        <v>0</v>
      </c>
      <c r="AL762" s="3525">
        <f t="shared" si="3694"/>
        <v>0</v>
      </c>
      <c r="AM762" s="2305">
        <f t="shared" si="3694"/>
        <v>0</v>
      </c>
      <c r="AN762" s="3525">
        <f t="shared" si="3694"/>
        <v>0</v>
      </c>
      <c r="AO762" s="3525">
        <f t="shared" si="3694"/>
        <v>0</v>
      </c>
      <c r="AP762" s="3525">
        <f t="shared" si="3694"/>
        <v>0</v>
      </c>
      <c r="AQ762" s="2309">
        <f t="shared" si="3694"/>
        <v>0</v>
      </c>
      <c r="AR762" s="3525">
        <f t="shared" si="3694"/>
        <v>0</v>
      </c>
      <c r="AS762" s="2295">
        <f t="shared" si="3694"/>
        <v>0</v>
      </c>
      <c r="AT762" s="3525">
        <f t="shared" si="3694"/>
        <v>0</v>
      </c>
      <c r="AU762" s="3525">
        <f t="shared" si="3694"/>
        <v>0</v>
      </c>
      <c r="AV762" s="3525">
        <f t="shared" si="3694"/>
        <v>0</v>
      </c>
      <c r="AW762" s="3525">
        <f t="shared" si="3694"/>
        <v>0</v>
      </c>
      <c r="AX762" s="3525">
        <f t="shared" si="3694"/>
        <v>0</v>
      </c>
      <c r="AY762" s="2295">
        <f t="shared" si="3694"/>
        <v>0</v>
      </c>
      <c r="AZ762" s="4072">
        <f t="shared" si="3694"/>
        <v>0</v>
      </c>
      <c r="BA762" s="4062"/>
    </row>
    <row r="763" spans="1:53" ht="48" customHeight="1" thickBot="1">
      <c r="A763" s="6159" t="s">
        <v>41</v>
      </c>
      <c r="B763" s="6160"/>
      <c r="C763" s="6160"/>
      <c r="D763" s="6160"/>
      <c r="E763" s="6160"/>
      <c r="F763" s="6160"/>
      <c r="G763" s="6161"/>
      <c r="H763" s="6168" t="s">
        <v>859</v>
      </c>
      <c r="I763" s="6168"/>
      <c r="J763" s="6168"/>
      <c r="K763" s="6169"/>
      <c r="L763" s="5740" t="str">
        <f>الاعدادات!$D$6</f>
        <v>2022 وما قبلها</v>
      </c>
      <c r="M763" s="3517">
        <f>M247</f>
        <v>0</v>
      </c>
      <c r="N763" s="3517">
        <f t="shared" ref="N763:AZ763" si="3695">N247</f>
        <v>0</v>
      </c>
      <c r="O763" s="3517">
        <f t="shared" si="3695"/>
        <v>0</v>
      </c>
      <c r="P763" s="3517">
        <f t="shared" si="3695"/>
        <v>0</v>
      </c>
      <c r="Q763" s="3517">
        <f t="shared" si="3695"/>
        <v>0</v>
      </c>
      <c r="R763" s="3517">
        <f t="shared" si="3695"/>
        <v>0</v>
      </c>
      <c r="S763" s="3517">
        <f t="shared" si="3695"/>
        <v>0</v>
      </c>
      <c r="T763" s="3517">
        <f t="shared" si="3695"/>
        <v>0</v>
      </c>
      <c r="U763" s="3517">
        <f t="shared" si="3695"/>
        <v>0</v>
      </c>
      <c r="V763" s="3517">
        <f t="shared" si="3695"/>
        <v>0</v>
      </c>
      <c r="W763" s="3517">
        <f t="shared" si="3695"/>
        <v>0</v>
      </c>
      <c r="X763" s="3517">
        <f t="shared" si="3695"/>
        <v>0</v>
      </c>
      <c r="Y763" s="3517">
        <f t="shared" si="3695"/>
        <v>0</v>
      </c>
      <c r="Z763" s="5735">
        <f t="shared" si="3695"/>
        <v>0</v>
      </c>
      <c r="AA763" s="3517">
        <f t="shared" si="3695"/>
        <v>0</v>
      </c>
      <c r="AB763" s="3517">
        <f t="shared" si="3695"/>
        <v>0</v>
      </c>
      <c r="AC763" s="3517">
        <f t="shared" si="3695"/>
        <v>0</v>
      </c>
      <c r="AD763" s="3517">
        <f t="shared" si="3695"/>
        <v>0</v>
      </c>
      <c r="AE763" s="3517">
        <f t="shared" si="3695"/>
        <v>0</v>
      </c>
      <c r="AF763" s="5736">
        <f t="shared" si="3695"/>
        <v>0</v>
      </c>
      <c r="AG763" s="3517">
        <f t="shared" si="3695"/>
        <v>0</v>
      </c>
      <c r="AH763" s="3517">
        <f t="shared" si="3695"/>
        <v>0</v>
      </c>
      <c r="AI763" s="3517">
        <f t="shared" si="3695"/>
        <v>0</v>
      </c>
      <c r="AJ763" s="3517">
        <f t="shared" si="3695"/>
        <v>0</v>
      </c>
      <c r="AK763" s="3517">
        <f t="shared" si="3695"/>
        <v>0</v>
      </c>
      <c r="AL763" s="3517">
        <f t="shared" si="3695"/>
        <v>0</v>
      </c>
      <c r="AM763" s="2278">
        <f t="shared" si="3695"/>
        <v>0</v>
      </c>
      <c r="AN763" s="3517">
        <f t="shared" si="3695"/>
        <v>0</v>
      </c>
      <c r="AO763" s="3517">
        <f t="shared" si="3695"/>
        <v>0</v>
      </c>
      <c r="AP763" s="3517">
        <f t="shared" si="3695"/>
        <v>0</v>
      </c>
      <c r="AQ763" s="2282">
        <f t="shared" si="3695"/>
        <v>0</v>
      </c>
      <c r="AR763" s="3517">
        <f t="shared" si="3695"/>
        <v>0</v>
      </c>
      <c r="AS763" s="5735">
        <f t="shared" si="3695"/>
        <v>0</v>
      </c>
      <c r="AT763" s="3517">
        <f t="shared" si="3695"/>
        <v>0</v>
      </c>
      <c r="AU763" s="3517">
        <f t="shared" si="3695"/>
        <v>0</v>
      </c>
      <c r="AV763" s="3517">
        <f t="shared" si="3695"/>
        <v>0</v>
      </c>
      <c r="AW763" s="3517">
        <f t="shared" si="3695"/>
        <v>0</v>
      </c>
      <c r="AX763" s="3517">
        <f t="shared" si="3695"/>
        <v>0</v>
      </c>
      <c r="AY763" s="5735">
        <f t="shared" si="3695"/>
        <v>0</v>
      </c>
      <c r="AZ763" s="3517">
        <f t="shared" si="3695"/>
        <v>0</v>
      </c>
      <c r="BA763" s="4062"/>
    </row>
    <row r="764" spans="1:53" ht="48" customHeight="1" thickBot="1">
      <c r="A764" s="6162"/>
      <c r="B764" s="6163"/>
      <c r="C764" s="6163"/>
      <c r="D764" s="6163"/>
      <c r="E764" s="6163"/>
      <c r="F764" s="6163"/>
      <c r="G764" s="6164"/>
      <c r="H764" s="6170"/>
      <c r="I764" s="6170"/>
      <c r="J764" s="6170"/>
      <c r="K764" s="6171"/>
      <c r="L764" s="5741">
        <f>الاعدادات!$D$7</f>
        <v>2023</v>
      </c>
      <c r="M764" s="3522">
        <f t="shared" ref="M764:AZ768" si="3696">M248</f>
        <v>10</v>
      </c>
      <c r="N764" s="3522">
        <f t="shared" si="3696"/>
        <v>0</v>
      </c>
      <c r="O764" s="3522">
        <f t="shared" si="3696"/>
        <v>0</v>
      </c>
      <c r="P764" s="3522">
        <f t="shared" si="3696"/>
        <v>0</v>
      </c>
      <c r="Q764" s="3522">
        <f t="shared" si="3696"/>
        <v>0</v>
      </c>
      <c r="R764" s="3522">
        <f t="shared" si="3696"/>
        <v>0</v>
      </c>
      <c r="S764" s="3522">
        <f t="shared" si="3696"/>
        <v>0</v>
      </c>
      <c r="T764" s="3522">
        <f t="shared" si="3696"/>
        <v>0</v>
      </c>
      <c r="U764" s="3522">
        <f t="shared" si="3696"/>
        <v>0</v>
      </c>
      <c r="V764" s="3522">
        <f t="shared" si="3696"/>
        <v>0</v>
      </c>
      <c r="W764" s="3522">
        <f t="shared" si="3696"/>
        <v>0</v>
      </c>
      <c r="X764" s="3522">
        <f t="shared" si="3696"/>
        <v>0</v>
      </c>
      <c r="Y764" s="3522">
        <f t="shared" si="3696"/>
        <v>0</v>
      </c>
      <c r="Z764" s="5735">
        <f t="shared" si="3696"/>
        <v>10</v>
      </c>
      <c r="AA764" s="3522">
        <f t="shared" si="3696"/>
        <v>0</v>
      </c>
      <c r="AB764" s="3522">
        <f t="shared" si="3696"/>
        <v>0</v>
      </c>
      <c r="AC764" s="3522">
        <f t="shared" si="3696"/>
        <v>0</v>
      </c>
      <c r="AD764" s="3522">
        <f t="shared" si="3696"/>
        <v>0</v>
      </c>
      <c r="AE764" s="3522">
        <f t="shared" si="3696"/>
        <v>0</v>
      </c>
      <c r="AF764" s="5736">
        <f t="shared" si="3696"/>
        <v>0</v>
      </c>
      <c r="AG764" s="3522">
        <f t="shared" si="3696"/>
        <v>0</v>
      </c>
      <c r="AH764" s="3522">
        <f t="shared" si="3696"/>
        <v>0</v>
      </c>
      <c r="AI764" s="3522">
        <f t="shared" si="3696"/>
        <v>0</v>
      </c>
      <c r="AJ764" s="3522">
        <f t="shared" si="3696"/>
        <v>0</v>
      </c>
      <c r="AK764" s="3522">
        <f t="shared" si="3696"/>
        <v>0</v>
      </c>
      <c r="AL764" s="3522">
        <f t="shared" si="3696"/>
        <v>0</v>
      </c>
      <c r="AM764" s="2278">
        <f t="shared" si="3696"/>
        <v>0</v>
      </c>
      <c r="AN764" s="3522">
        <f t="shared" si="3696"/>
        <v>0</v>
      </c>
      <c r="AO764" s="3522">
        <f t="shared" si="3696"/>
        <v>0</v>
      </c>
      <c r="AP764" s="3522">
        <f t="shared" si="3696"/>
        <v>0</v>
      </c>
      <c r="AQ764" s="2282">
        <f t="shared" si="3696"/>
        <v>0</v>
      </c>
      <c r="AR764" s="3522">
        <f t="shared" si="3696"/>
        <v>0</v>
      </c>
      <c r="AS764" s="5735">
        <f t="shared" si="3696"/>
        <v>0</v>
      </c>
      <c r="AT764" s="3522">
        <f t="shared" si="3696"/>
        <v>0</v>
      </c>
      <c r="AU764" s="3522">
        <f t="shared" si="3696"/>
        <v>0</v>
      </c>
      <c r="AV764" s="3522">
        <f t="shared" si="3696"/>
        <v>0</v>
      </c>
      <c r="AW764" s="3522">
        <f t="shared" si="3696"/>
        <v>0</v>
      </c>
      <c r="AX764" s="3522">
        <f t="shared" si="3696"/>
        <v>0</v>
      </c>
      <c r="AY764" s="5735">
        <f t="shared" si="3696"/>
        <v>0</v>
      </c>
      <c r="AZ764" s="3517">
        <f t="shared" si="3696"/>
        <v>0</v>
      </c>
      <c r="BA764" s="4062"/>
    </row>
    <row r="765" spans="1:53" ht="48" customHeight="1" thickBot="1">
      <c r="A765" s="6162"/>
      <c r="B765" s="6163"/>
      <c r="C765" s="6163"/>
      <c r="D765" s="6163"/>
      <c r="E765" s="6163"/>
      <c r="F765" s="6163"/>
      <c r="G765" s="6164"/>
      <c r="H765" s="6170"/>
      <c r="I765" s="6170"/>
      <c r="J765" s="6170"/>
      <c r="K765" s="6171"/>
      <c r="L765" s="5741">
        <f>الاعدادات!$D$8</f>
        <v>2024</v>
      </c>
      <c r="M765" s="3522">
        <f t="shared" si="3696"/>
        <v>33</v>
      </c>
      <c r="N765" s="3522">
        <f t="shared" si="3696"/>
        <v>0</v>
      </c>
      <c r="O765" s="3522">
        <f t="shared" si="3696"/>
        <v>0</v>
      </c>
      <c r="P765" s="3522">
        <f t="shared" si="3696"/>
        <v>0</v>
      </c>
      <c r="Q765" s="3522">
        <f t="shared" si="3696"/>
        <v>0</v>
      </c>
      <c r="R765" s="3522">
        <f t="shared" si="3696"/>
        <v>0</v>
      </c>
      <c r="S765" s="3522">
        <f t="shared" si="3696"/>
        <v>0</v>
      </c>
      <c r="T765" s="3522">
        <f t="shared" si="3696"/>
        <v>0</v>
      </c>
      <c r="U765" s="3522">
        <f t="shared" si="3696"/>
        <v>0</v>
      </c>
      <c r="V765" s="3522">
        <f t="shared" si="3696"/>
        <v>0</v>
      </c>
      <c r="W765" s="3522">
        <f t="shared" si="3696"/>
        <v>0</v>
      </c>
      <c r="X765" s="3522">
        <f t="shared" si="3696"/>
        <v>0</v>
      </c>
      <c r="Y765" s="3522">
        <f t="shared" si="3696"/>
        <v>0</v>
      </c>
      <c r="Z765" s="5735">
        <f t="shared" si="3696"/>
        <v>33</v>
      </c>
      <c r="AA765" s="3522">
        <f t="shared" si="3696"/>
        <v>0</v>
      </c>
      <c r="AB765" s="3522">
        <f t="shared" si="3696"/>
        <v>0</v>
      </c>
      <c r="AC765" s="3522">
        <f t="shared" si="3696"/>
        <v>0</v>
      </c>
      <c r="AD765" s="3522">
        <f t="shared" si="3696"/>
        <v>0</v>
      </c>
      <c r="AE765" s="3522">
        <f t="shared" si="3696"/>
        <v>0</v>
      </c>
      <c r="AF765" s="5736">
        <f t="shared" si="3696"/>
        <v>0</v>
      </c>
      <c r="AG765" s="3522">
        <f t="shared" si="3696"/>
        <v>0</v>
      </c>
      <c r="AH765" s="3522">
        <f t="shared" si="3696"/>
        <v>0</v>
      </c>
      <c r="AI765" s="3522">
        <f t="shared" si="3696"/>
        <v>0</v>
      </c>
      <c r="AJ765" s="3522">
        <f t="shared" si="3696"/>
        <v>0</v>
      </c>
      <c r="AK765" s="3522">
        <f t="shared" si="3696"/>
        <v>0</v>
      </c>
      <c r="AL765" s="3522">
        <f t="shared" si="3696"/>
        <v>0</v>
      </c>
      <c r="AM765" s="2278">
        <f t="shared" si="3696"/>
        <v>0</v>
      </c>
      <c r="AN765" s="3522">
        <f t="shared" si="3696"/>
        <v>0</v>
      </c>
      <c r="AO765" s="3522">
        <f t="shared" si="3696"/>
        <v>0</v>
      </c>
      <c r="AP765" s="3522">
        <f t="shared" si="3696"/>
        <v>0</v>
      </c>
      <c r="AQ765" s="2282">
        <f t="shared" si="3696"/>
        <v>0</v>
      </c>
      <c r="AR765" s="3522">
        <f t="shared" si="3696"/>
        <v>0</v>
      </c>
      <c r="AS765" s="5735">
        <f t="shared" si="3696"/>
        <v>0</v>
      </c>
      <c r="AT765" s="3522">
        <f t="shared" si="3696"/>
        <v>0</v>
      </c>
      <c r="AU765" s="3522">
        <f t="shared" si="3696"/>
        <v>0</v>
      </c>
      <c r="AV765" s="3522">
        <f t="shared" si="3696"/>
        <v>0</v>
      </c>
      <c r="AW765" s="3522">
        <f t="shared" si="3696"/>
        <v>0</v>
      </c>
      <c r="AX765" s="3522">
        <f t="shared" si="3696"/>
        <v>0</v>
      </c>
      <c r="AY765" s="5735">
        <f t="shared" si="3696"/>
        <v>0</v>
      </c>
      <c r="AZ765" s="3517">
        <f t="shared" si="3696"/>
        <v>0</v>
      </c>
      <c r="BA765" s="4062"/>
    </row>
    <row r="766" spans="1:53" ht="48" customHeight="1" thickBot="1">
      <c r="A766" s="6162"/>
      <c r="B766" s="6163"/>
      <c r="C766" s="6163"/>
      <c r="D766" s="6163"/>
      <c r="E766" s="6163"/>
      <c r="F766" s="6163"/>
      <c r="G766" s="6164"/>
      <c r="H766" s="6170"/>
      <c r="I766" s="6170"/>
      <c r="J766" s="6170"/>
      <c r="K766" s="6171"/>
      <c r="L766" s="5741">
        <f>الاعدادات!$D$9</f>
        <v>2025</v>
      </c>
      <c r="M766" s="3522">
        <f t="shared" si="3696"/>
        <v>48</v>
      </c>
      <c r="N766" s="3522">
        <f t="shared" si="3696"/>
        <v>0</v>
      </c>
      <c r="O766" s="3522">
        <f t="shared" si="3696"/>
        <v>0</v>
      </c>
      <c r="P766" s="3522">
        <f t="shared" si="3696"/>
        <v>0</v>
      </c>
      <c r="Q766" s="3522">
        <f t="shared" si="3696"/>
        <v>0</v>
      </c>
      <c r="R766" s="3522">
        <f t="shared" si="3696"/>
        <v>0</v>
      </c>
      <c r="S766" s="3522">
        <f t="shared" si="3696"/>
        <v>0</v>
      </c>
      <c r="T766" s="3522">
        <f t="shared" si="3696"/>
        <v>0</v>
      </c>
      <c r="U766" s="3522">
        <f t="shared" si="3696"/>
        <v>0</v>
      </c>
      <c r="V766" s="3522">
        <f t="shared" si="3696"/>
        <v>0</v>
      </c>
      <c r="W766" s="3522">
        <f t="shared" si="3696"/>
        <v>0</v>
      </c>
      <c r="X766" s="3522">
        <f t="shared" si="3696"/>
        <v>0</v>
      </c>
      <c r="Y766" s="3522">
        <f t="shared" si="3696"/>
        <v>0</v>
      </c>
      <c r="Z766" s="5735">
        <f t="shared" si="3696"/>
        <v>48</v>
      </c>
      <c r="AA766" s="3522">
        <f t="shared" si="3696"/>
        <v>0</v>
      </c>
      <c r="AB766" s="3522">
        <f t="shared" si="3696"/>
        <v>0</v>
      </c>
      <c r="AC766" s="3522">
        <f t="shared" si="3696"/>
        <v>0</v>
      </c>
      <c r="AD766" s="3522">
        <f t="shared" si="3696"/>
        <v>0</v>
      </c>
      <c r="AE766" s="3522">
        <f t="shared" si="3696"/>
        <v>0</v>
      </c>
      <c r="AF766" s="5736">
        <f t="shared" si="3696"/>
        <v>0</v>
      </c>
      <c r="AG766" s="3522">
        <f t="shared" si="3696"/>
        <v>0</v>
      </c>
      <c r="AH766" s="3522">
        <f t="shared" si="3696"/>
        <v>0</v>
      </c>
      <c r="AI766" s="3522">
        <f t="shared" si="3696"/>
        <v>0</v>
      </c>
      <c r="AJ766" s="3522">
        <f t="shared" si="3696"/>
        <v>0</v>
      </c>
      <c r="AK766" s="3522">
        <f t="shared" si="3696"/>
        <v>0</v>
      </c>
      <c r="AL766" s="3522">
        <f t="shared" si="3696"/>
        <v>0</v>
      </c>
      <c r="AM766" s="2278">
        <f t="shared" si="3696"/>
        <v>0</v>
      </c>
      <c r="AN766" s="3522">
        <f t="shared" si="3696"/>
        <v>0</v>
      </c>
      <c r="AO766" s="3522">
        <f t="shared" si="3696"/>
        <v>0</v>
      </c>
      <c r="AP766" s="3522">
        <f t="shared" si="3696"/>
        <v>0</v>
      </c>
      <c r="AQ766" s="2282">
        <f t="shared" si="3696"/>
        <v>0</v>
      </c>
      <c r="AR766" s="3522">
        <f t="shared" si="3696"/>
        <v>0</v>
      </c>
      <c r="AS766" s="5735">
        <f t="shared" si="3696"/>
        <v>0</v>
      </c>
      <c r="AT766" s="3522">
        <f t="shared" si="3696"/>
        <v>0</v>
      </c>
      <c r="AU766" s="3522">
        <f t="shared" si="3696"/>
        <v>0</v>
      </c>
      <c r="AV766" s="3522">
        <f t="shared" si="3696"/>
        <v>0</v>
      </c>
      <c r="AW766" s="3522">
        <f t="shared" si="3696"/>
        <v>0</v>
      </c>
      <c r="AX766" s="3522">
        <f t="shared" si="3696"/>
        <v>0</v>
      </c>
      <c r="AY766" s="5735">
        <f t="shared" si="3696"/>
        <v>0</v>
      </c>
      <c r="AZ766" s="3517">
        <f t="shared" si="3696"/>
        <v>0</v>
      </c>
      <c r="BA766" s="4062"/>
    </row>
    <row r="767" spans="1:53" ht="48" customHeight="1" thickBot="1">
      <c r="A767" s="6162"/>
      <c r="B767" s="6163"/>
      <c r="C767" s="6163"/>
      <c r="D767" s="6163"/>
      <c r="E767" s="6163"/>
      <c r="F767" s="6163"/>
      <c r="G767" s="6164"/>
      <c r="H767" s="6170"/>
      <c r="I767" s="6170"/>
      <c r="J767" s="6170"/>
      <c r="K767" s="6171"/>
      <c r="L767" s="5742">
        <f>الاعدادات!$D$10</f>
        <v>2026</v>
      </c>
      <c r="M767" s="3523">
        <f t="shared" si="3696"/>
        <v>65</v>
      </c>
      <c r="N767" s="3523">
        <f t="shared" si="3696"/>
        <v>0</v>
      </c>
      <c r="O767" s="3523">
        <f t="shared" si="3696"/>
        <v>0</v>
      </c>
      <c r="P767" s="3523">
        <f t="shared" si="3696"/>
        <v>0</v>
      </c>
      <c r="Q767" s="3523">
        <f t="shared" si="3696"/>
        <v>0</v>
      </c>
      <c r="R767" s="3523">
        <f t="shared" si="3696"/>
        <v>0</v>
      </c>
      <c r="S767" s="3523">
        <f t="shared" si="3696"/>
        <v>0</v>
      </c>
      <c r="T767" s="3523">
        <f t="shared" si="3696"/>
        <v>0</v>
      </c>
      <c r="U767" s="3523">
        <f t="shared" si="3696"/>
        <v>0</v>
      </c>
      <c r="V767" s="3523">
        <f t="shared" si="3696"/>
        <v>0</v>
      </c>
      <c r="W767" s="3523">
        <f t="shared" si="3696"/>
        <v>0</v>
      </c>
      <c r="X767" s="3523">
        <f t="shared" si="3696"/>
        <v>0</v>
      </c>
      <c r="Y767" s="3523">
        <f t="shared" si="3696"/>
        <v>0</v>
      </c>
      <c r="Z767" s="2268">
        <f t="shared" si="3696"/>
        <v>65</v>
      </c>
      <c r="AA767" s="3523">
        <f t="shared" si="3696"/>
        <v>0</v>
      </c>
      <c r="AB767" s="3523">
        <f t="shared" si="3696"/>
        <v>0</v>
      </c>
      <c r="AC767" s="3523">
        <f t="shared" si="3696"/>
        <v>0</v>
      </c>
      <c r="AD767" s="3523">
        <f t="shared" si="3696"/>
        <v>0</v>
      </c>
      <c r="AE767" s="3523">
        <f t="shared" si="3696"/>
        <v>0</v>
      </c>
      <c r="AF767" s="5738">
        <f t="shared" si="3696"/>
        <v>0</v>
      </c>
      <c r="AG767" s="3523">
        <f t="shared" si="3696"/>
        <v>0</v>
      </c>
      <c r="AH767" s="3523">
        <f t="shared" si="3696"/>
        <v>0</v>
      </c>
      <c r="AI767" s="3523">
        <f t="shared" si="3696"/>
        <v>0</v>
      </c>
      <c r="AJ767" s="3523">
        <f t="shared" si="3696"/>
        <v>0</v>
      </c>
      <c r="AK767" s="3523">
        <f t="shared" si="3696"/>
        <v>0</v>
      </c>
      <c r="AL767" s="3523">
        <f t="shared" si="3696"/>
        <v>0</v>
      </c>
      <c r="AM767" s="2278">
        <f t="shared" si="3696"/>
        <v>0</v>
      </c>
      <c r="AN767" s="3523">
        <f t="shared" si="3696"/>
        <v>0</v>
      </c>
      <c r="AO767" s="3523">
        <f t="shared" si="3696"/>
        <v>0</v>
      </c>
      <c r="AP767" s="3523">
        <f t="shared" si="3696"/>
        <v>0</v>
      </c>
      <c r="AQ767" s="2282">
        <f t="shared" si="3696"/>
        <v>0</v>
      </c>
      <c r="AR767" s="3523">
        <f t="shared" si="3696"/>
        <v>0</v>
      </c>
      <c r="AS767" s="2268">
        <f t="shared" si="3696"/>
        <v>0</v>
      </c>
      <c r="AT767" s="3523">
        <f t="shared" si="3696"/>
        <v>0</v>
      </c>
      <c r="AU767" s="3523">
        <f t="shared" si="3696"/>
        <v>0</v>
      </c>
      <c r="AV767" s="3523">
        <f t="shared" si="3696"/>
        <v>0</v>
      </c>
      <c r="AW767" s="3523">
        <f t="shared" si="3696"/>
        <v>0</v>
      </c>
      <c r="AX767" s="3523">
        <f t="shared" si="3696"/>
        <v>0</v>
      </c>
      <c r="AY767" s="2268">
        <f t="shared" si="3696"/>
        <v>0</v>
      </c>
      <c r="AZ767" s="4066">
        <f t="shared" si="3696"/>
        <v>0</v>
      </c>
      <c r="BA767" s="4062"/>
    </row>
    <row r="768" spans="1:53" ht="48" customHeight="1" thickBot="1">
      <c r="A768" s="6165"/>
      <c r="B768" s="6166"/>
      <c r="C768" s="6166"/>
      <c r="D768" s="6166"/>
      <c r="E768" s="6166"/>
      <c r="F768" s="6166"/>
      <c r="G768" s="6167"/>
      <c r="H768" s="6172"/>
      <c r="I768" s="6172"/>
      <c r="J768" s="6172"/>
      <c r="K768" s="6173"/>
      <c r="L768" s="4067" t="s">
        <v>181</v>
      </c>
      <c r="M768" s="3525">
        <f t="shared" si="3696"/>
        <v>156</v>
      </c>
      <c r="N768" s="3525">
        <f t="shared" si="3696"/>
        <v>0</v>
      </c>
      <c r="O768" s="3525">
        <f t="shared" si="3696"/>
        <v>0</v>
      </c>
      <c r="P768" s="3525">
        <f t="shared" si="3696"/>
        <v>0</v>
      </c>
      <c r="Q768" s="3525">
        <f t="shared" si="3696"/>
        <v>0</v>
      </c>
      <c r="R768" s="3525">
        <f t="shared" si="3696"/>
        <v>0</v>
      </c>
      <c r="S768" s="3525">
        <f t="shared" si="3696"/>
        <v>0</v>
      </c>
      <c r="T768" s="3525">
        <f t="shared" si="3696"/>
        <v>0</v>
      </c>
      <c r="U768" s="3525">
        <f t="shared" si="3696"/>
        <v>0</v>
      </c>
      <c r="V768" s="3525">
        <f t="shared" si="3696"/>
        <v>0</v>
      </c>
      <c r="W768" s="3525">
        <f t="shared" si="3696"/>
        <v>0</v>
      </c>
      <c r="X768" s="3525">
        <f t="shared" si="3696"/>
        <v>0</v>
      </c>
      <c r="Y768" s="3525">
        <f t="shared" si="3696"/>
        <v>0</v>
      </c>
      <c r="Z768" s="2295">
        <f t="shared" si="3696"/>
        <v>156</v>
      </c>
      <c r="AA768" s="3525">
        <f t="shared" si="3696"/>
        <v>0</v>
      </c>
      <c r="AB768" s="3525">
        <f t="shared" si="3696"/>
        <v>0</v>
      </c>
      <c r="AC768" s="3525">
        <f t="shared" si="3696"/>
        <v>0</v>
      </c>
      <c r="AD768" s="3525">
        <f t="shared" si="3696"/>
        <v>0</v>
      </c>
      <c r="AE768" s="3525">
        <f t="shared" si="3696"/>
        <v>0</v>
      </c>
      <c r="AF768" s="5739">
        <f t="shared" si="3696"/>
        <v>0</v>
      </c>
      <c r="AG768" s="3525">
        <f t="shared" si="3696"/>
        <v>0</v>
      </c>
      <c r="AH768" s="3525">
        <f t="shared" si="3696"/>
        <v>0</v>
      </c>
      <c r="AI768" s="3525">
        <f t="shared" si="3696"/>
        <v>0</v>
      </c>
      <c r="AJ768" s="3525">
        <f t="shared" si="3696"/>
        <v>0</v>
      </c>
      <c r="AK768" s="3525">
        <f t="shared" si="3696"/>
        <v>0</v>
      </c>
      <c r="AL768" s="3525">
        <f t="shared" si="3696"/>
        <v>0</v>
      </c>
      <c r="AM768" s="2305">
        <f t="shared" si="3696"/>
        <v>0</v>
      </c>
      <c r="AN768" s="3525">
        <f t="shared" si="3696"/>
        <v>0</v>
      </c>
      <c r="AO768" s="3525">
        <f t="shared" si="3696"/>
        <v>0</v>
      </c>
      <c r="AP768" s="3525">
        <f t="shared" si="3696"/>
        <v>0</v>
      </c>
      <c r="AQ768" s="2309">
        <f t="shared" si="3696"/>
        <v>0</v>
      </c>
      <c r="AR768" s="3525">
        <f t="shared" si="3696"/>
        <v>0</v>
      </c>
      <c r="AS768" s="2295">
        <f t="shared" si="3696"/>
        <v>0</v>
      </c>
      <c r="AT768" s="3525">
        <f t="shared" si="3696"/>
        <v>0</v>
      </c>
      <c r="AU768" s="3525">
        <f t="shared" si="3696"/>
        <v>0</v>
      </c>
      <c r="AV768" s="3525">
        <f t="shared" si="3696"/>
        <v>0</v>
      </c>
      <c r="AW768" s="3525">
        <f t="shared" si="3696"/>
        <v>0</v>
      </c>
      <c r="AX768" s="3525">
        <f t="shared" si="3696"/>
        <v>0</v>
      </c>
      <c r="AY768" s="2295">
        <f t="shared" si="3696"/>
        <v>0</v>
      </c>
      <c r="AZ768" s="4072">
        <f t="shared" si="3696"/>
        <v>0</v>
      </c>
      <c r="BA768" s="4062"/>
    </row>
    <row r="769" spans="1:53" ht="48" customHeight="1" thickBot="1">
      <c r="A769" s="6159" t="s">
        <v>61</v>
      </c>
      <c r="B769" s="6160"/>
      <c r="C769" s="6160"/>
      <c r="D769" s="6160"/>
      <c r="E769" s="6160"/>
      <c r="F769" s="6160"/>
      <c r="G769" s="6161"/>
      <c r="H769" s="6168" t="s">
        <v>859</v>
      </c>
      <c r="I769" s="6168"/>
      <c r="J769" s="6168"/>
      <c r="K769" s="6169"/>
      <c r="L769" s="5740" t="str">
        <f>الاعدادات!$D$6</f>
        <v>2022 وما قبلها</v>
      </c>
      <c r="M769" s="3517"/>
      <c r="N769" s="3517"/>
      <c r="O769" s="3517"/>
      <c r="P769" s="3517"/>
      <c r="Q769" s="3517"/>
      <c r="R769" s="3517"/>
      <c r="S769" s="3517"/>
      <c r="T769" s="3517"/>
      <c r="U769" s="3517"/>
      <c r="V769" s="3517"/>
      <c r="W769" s="3517"/>
      <c r="X769" s="3517"/>
      <c r="Y769" s="3517"/>
      <c r="Z769" s="3518"/>
      <c r="AA769" s="3517"/>
      <c r="AB769" s="3517"/>
      <c r="AC769" s="3517"/>
      <c r="AD769" s="3517"/>
      <c r="AE769" s="3517"/>
      <c r="AF769" s="3519"/>
      <c r="AG769" s="3517"/>
      <c r="AH769" s="3517"/>
      <c r="AI769" s="3517"/>
      <c r="AJ769" s="3517"/>
      <c r="AK769" s="3517"/>
      <c r="AL769" s="3517"/>
      <c r="AM769" s="3520"/>
      <c r="AN769" s="3517"/>
      <c r="AO769" s="3517"/>
      <c r="AP769" s="3517"/>
      <c r="AQ769" s="3521"/>
      <c r="AR769" s="3517"/>
      <c r="AS769" s="3518"/>
      <c r="AT769" s="3517"/>
      <c r="AU769" s="3517"/>
      <c r="AV769" s="3517"/>
      <c r="AW769" s="3517"/>
      <c r="AX769" s="3517"/>
      <c r="AY769" s="3518"/>
      <c r="AZ769" s="3517"/>
      <c r="BA769" s="4062"/>
    </row>
    <row r="770" spans="1:53" ht="48" customHeight="1" thickBot="1">
      <c r="A770" s="6162"/>
      <c r="B770" s="6163"/>
      <c r="C770" s="6163"/>
      <c r="D770" s="6163"/>
      <c r="E770" s="6163"/>
      <c r="F770" s="6163"/>
      <c r="G770" s="6164"/>
      <c r="H770" s="6170"/>
      <c r="I770" s="6170"/>
      <c r="J770" s="6170"/>
      <c r="K770" s="6171"/>
      <c r="L770" s="5741">
        <f>الاعدادات!$D$7</f>
        <v>2023</v>
      </c>
      <c r="M770" s="3522"/>
      <c r="N770" s="3522"/>
      <c r="O770" s="3522"/>
      <c r="P770" s="3522"/>
      <c r="Q770" s="3522"/>
      <c r="R770" s="3522"/>
      <c r="S770" s="3522"/>
      <c r="T770" s="3522"/>
      <c r="U770" s="3522"/>
      <c r="V770" s="3522"/>
      <c r="W770" s="3522"/>
      <c r="X770" s="3522"/>
      <c r="Y770" s="3522"/>
      <c r="Z770" s="3518"/>
      <c r="AA770" s="3522"/>
      <c r="AB770" s="3522"/>
      <c r="AC770" s="3522"/>
      <c r="AD770" s="3522"/>
      <c r="AE770" s="3522"/>
      <c r="AF770" s="3519"/>
      <c r="AG770" s="3522"/>
      <c r="AH770" s="3522"/>
      <c r="AI770" s="3522"/>
      <c r="AJ770" s="3522"/>
      <c r="AK770" s="3522"/>
      <c r="AL770" s="3522"/>
      <c r="AM770" s="3520"/>
      <c r="AN770" s="3522"/>
      <c r="AO770" s="3522"/>
      <c r="AP770" s="3522"/>
      <c r="AQ770" s="3521"/>
      <c r="AR770" s="3522"/>
      <c r="AS770" s="3518"/>
      <c r="AT770" s="3522"/>
      <c r="AU770" s="3522"/>
      <c r="AV770" s="3522"/>
      <c r="AW770" s="3522"/>
      <c r="AX770" s="3522"/>
      <c r="AY770" s="3518"/>
      <c r="AZ770" s="3517"/>
      <c r="BA770" s="4062"/>
    </row>
    <row r="771" spans="1:53" ht="48" customHeight="1" thickBot="1">
      <c r="A771" s="6162"/>
      <c r="B771" s="6163"/>
      <c r="C771" s="6163"/>
      <c r="D771" s="6163"/>
      <c r="E771" s="6163"/>
      <c r="F771" s="6163"/>
      <c r="G771" s="6164"/>
      <c r="H771" s="6170"/>
      <c r="I771" s="6170"/>
      <c r="J771" s="6170"/>
      <c r="K771" s="6171"/>
      <c r="L771" s="5741">
        <f>الاعدادات!$D$8</f>
        <v>2024</v>
      </c>
      <c r="M771" s="3522"/>
      <c r="N771" s="3522"/>
      <c r="O771" s="3522"/>
      <c r="P771" s="3522"/>
      <c r="Q771" s="3522"/>
      <c r="R771" s="3522"/>
      <c r="S771" s="3522"/>
      <c r="T771" s="3522"/>
      <c r="U771" s="3522"/>
      <c r="V771" s="3522"/>
      <c r="W771" s="3522"/>
      <c r="X771" s="3522"/>
      <c r="Y771" s="3522"/>
      <c r="Z771" s="3518"/>
      <c r="AA771" s="3522"/>
      <c r="AB771" s="3522"/>
      <c r="AC771" s="3522"/>
      <c r="AD771" s="3522"/>
      <c r="AE771" s="3522"/>
      <c r="AF771" s="3519"/>
      <c r="AG771" s="3522"/>
      <c r="AH771" s="3522"/>
      <c r="AI771" s="3522"/>
      <c r="AJ771" s="3522"/>
      <c r="AK771" s="3522"/>
      <c r="AL771" s="3522"/>
      <c r="AM771" s="3520"/>
      <c r="AN771" s="3522"/>
      <c r="AO771" s="3522"/>
      <c r="AP771" s="3522"/>
      <c r="AQ771" s="3521"/>
      <c r="AR771" s="3522"/>
      <c r="AS771" s="3518"/>
      <c r="AT771" s="3522"/>
      <c r="AU771" s="3522"/>
      <c r="AV771" s="3522"/>
      <c r="AW771" s="3522"/>
      <c r="AX771" s="3522"/>
      <c r="AY771" s="3518"/>
      <c r="AZ771" s="3517"/>
      <c r="BA771" s="4062"/>
    </row>
    <row r="772" spans="1:53" ht="48" customHeight="1" thickBot="1">
      <c r="A772" s="6162"/>
      <c r="B772" s="6163"/>
      <c r="C772" s="6163"/>
      <c r="D772" s="6163"/>
      <c r="E772" s="6163"/>
      <c r="F772" s="6163"/>
      <c r="G772" s="6164"/>
      <c r="H772" s="6170"/>
      <c r="I772" s="6170"/>
      <c r="J772" s="6170"/>
      <c r="K772" s="6171"/>
      <c r="L772" s="5741">
        <f>الاعدادات!$D$9</f>
        <v>2025</v>
      </c>
      <c r="M772" s="3522"/>
      <c r="N772" s="3522"/>
      <c r="O772" s="3522"/>
      <c r="P772" s="3522"/>
      <c r="Q772" s="3522"/>
      <c r="R772" s="3522"/>
      <c r="S772" s="3522"/>
      <c r="T772" s="3522"/>
      <c r="U772" s="3522"/>
      <c r="V772" s="3522"/>
      <c r="W772" s="3522"/>
      <c r="X772" s="3522"/>
      <c r="Y772" s="3522"/>
      <c r="Z772" s="3518"/>
      <c r="AA772" s="3522"/>
      <c r="AB772" s="3522"/>
      <c r="AC772" s="3522"/>
      <c r="AD772" s="3522"/>
      <c r="AE772" s="3522"/>
      <c r="AF772" s="3519"/>
      <c r="AG772" s="3522"/>
      <c r="AH772" s="3522"/>
      <c r="AI772" s="3522"/>
      <c r="AJ772" s="3522"/>
      <c r="AK772" s="3522"/>
      <c r="AL772" s="3522"/>
      <c r="AM772" s="3520"/>
      <c r="AN772" s="3522"/>
      <c r="AO772" s="3522"/>
      <c r="AP772" s="3522"/>
      <c r="AQ772" s="3521"/>
      <c r="AR772" s="3522"/>
      <c r="AS772" s="3518"/>
      <c r="AT772" s="3522"/>
      <c r="AU772" s="3522"/>
      <c r="AV772" s="3522"/>
      <c r="AW772" s="3522"/>
      <c r="AX772" s="3522"/>
      <c r="AY772" s="3518"/>
      <c r="AZ772" s="3517"/>
      <c r="BA772" s="4062"/>
    </row>
    <row r="773" spans="1:53" ht="48" customHeight="1" thickBot="1">
      <c r="A773" s="6162"/>
      <c r="B773" s="6163"/>
      <c r="C773" s="6163"/>
      <c r="D773" s="6163"/>
      <c r="E773" s="6163"/>
      <c r="F773" s="6163"/>
      <c r="G773" s="6164"/>
      <c r="H773" s="6170"/>
      <c r="I773" s="6170"/>
      <c r="J773" s="6170"/>
      <c r="K773" s="6171"/>
      <c r="L773" s="5742">
        <f>الاعدادات!$D$10</f>
        <v>2026</v>
      </c>
      <c r="M773" s="3523"/>
      <c r="N773" s="3523"/>
      <c r="O773" s="3523"/>
      <c r="P773" s="3523"/>
      <c r="Q773" s="3523"/>
      <c r="R773" s="3523"/>
      <c r="S773" s="3523"/>
      <c r="T773" s="3523"/>
      <c r="U773" s="3523"/>
      <c r="V773" s="3523"/>
      <c r="W773" s="3523"/>
      <c r="X773" s="3523"/>
      <c r="Y773" s="3523"/>
      <c r="Z773" s="4064"/>
      <c r="AA773" s="3523"/>
      <c r="AB773" s="3523"/>
      <c r="AC773" s="3523"/>
      <c r="AD773" s="3523"/>
      <c r="AE773" s="3523"/>
      <c r="AF773" s="4065"/>
      <c r="AG773" s="3523"/>
      <c r="AH773" s="3523"/>
      <c r="AI773" s="3523"/>
      <c r="AJ773" s="3523"/>
      <c r="AK773" s="3523"/>
      <c r="AL773" s="3523"/>
      <c r="AM773" s="3520"/>
      <c r="AN773" s="3523"/>
      <c r="AO773" s="3523"/>
      <c r="AP773" s="3523"/>
      <c r="AQ773" s="3521"/>
      <c r="AR773" s="3523"/>
      <c r="AS773" s="4064"/>
      <c r="AT773" s="3523"/>
      <c r="AU773" s="3523"/>
      <c r="AV773" s="3523"/>
      <c r="AW773" s="3523"/>
      <c r="AX773" s="3523"/>
      <c r="AY773" s="4064"/>
      <c r="AZ773" s="4066"/>
      <c r="BA773" s="4062"/>
    </row>
    <row r="774" spans="1:53" ht="48" customHeight="1" thickBot="1">
      <c r="A774" s="6165"/>
      <c r="B774" s="6166"/>
      <c r="C774" s="6166"/>
      <c r="D774" s="6166"/>
      <c r="E774" s="6166"/>
      <c r="F774" s="6166"/>
      <c r="G774" s="6167"/>
      <c r="H774" s="6172"/>
      <c r="I774" s="6172"/>
      <c r="J774" s="6172"/>
      <c r="K774" s="6173"/>
      <c r="L774" s="4067" t="s">
        <v>181</v>
      </c>
      <c r="M774" s="3525"/>
      <c r="N774" s="3525"/>
      <c r="O774" s="3525"/>
      <c r="P774" s="3525"/>
      <c r="Q774" s="3525"/>
      <c r="R774" s="3525"/>
      <c r="S774" s="3525"/>
      <c r="T774" s="3525"/>
      <c r="U774" s="3525"/>
      <c r="V774" s="3525"/>
      <c r="W774" s="3525"/>
      <c r="X774" s="3525"/>
      <c r="Y774" s="3525"/>
      <c r="Z774" s="4068"/>
      <c r="AA774" s="3525"/>
      <c r="AB774" s="3525"/>
      <c r="AC774" s="3525"/>
      <c r="AD774" s="3525"/>
      <c r="AE774" s="3525"/>
      <c r="AF774" s="4069"/>
      <c r="AG774" s="3525"/>
      <c r="AH774" s="3525"/>
      <c r="AI774" s="3525"/>
      <c r="AJ774" s="3525"/>
      <c r="AK774" s="3525"/>
      <c r="AL774" s="3525"/>
      <c r="AM774" s="4070"/>
      <c r="AN774" s="3525"/>
      <c r="AO774" s="3525"/>
      <c r="AP774" s="3525"/>
      <c r="AQ774" s="4071"/>
      <c r="AR774" s="3525"/>
      <c r="AS774" s="4068"/>
      <c r="AT774" s="3525"/>
      <c r="AU774" s="3525"/>
      <c r="AV774" s="3525"/>
      <c r="AW774" s="3525"/>
      <c r="AX774" s="3525"/>
      <c r="AY774" s="4068"/>
      <c r="AZ774" s="4072"/>
      <c r="BA774" s="4062"/>
    </row>
    <row r="775" spans="1:53" ht="48" customHeight="1" thickBot="1">
      <c r="A775" s="6159" t="s">
        <v>1552</v>
      </c>
      <c r="B775" s="6160"/>
      <c r="C775" s="6160"/>
      <c r="D775" s="6160"/>
      <c r="E775" s="6160"/>
      <c r="F775" s="6160"/>
      <c r="G775" s="6161"/>
      <c r="H775" s="6168" t="s">
        <v>859</v>
      </c>
      <c r="I775" s="6168"/>
      <c r="J775" s="6168"/>
      <c r="K775" s="6169"/>
      <c r="L775" s="5740" t="str">
        <f>الاعدادات!$D$6</f>
        <v>2022 وما قبلها</v>
      </c>
      <c r="M775" s="3517">
        <f>M292</f>
        <v>0</v>
      </c>
      <c r="N775" s="3517">
        <f t="shared" ref="N775:AZ775" si="3697">N292</f>
        <v>0</v>
      </c>
      <c r="O775" s="3517">
        <f t="shared" si="3697"/>
        <v>0</v>
      </c>
      <c r="P775" s="3517">
        <f t="shared" si="3697"/>
        <v>0</v>
      </c>
      <c r="Q775" s="3517">
        <f t="shared" si="3697"/>
        <v>0</v>
      </c>
      <c r="R775" s="3517">
        <f t="shared" si="3697"/>
        <v>0</v>
      </c>
      <c r="S775" s="3517">
        <f t="shared" si="3697"/>
        <v>0</v>
      </c>
      <c r="T775" s="3517">
        <f t="shared" si="3697"/>
        <v>0</v>
      </c>
      <c r="U775" s="3517">
        <f t="shared" si="3697"/>
        <v>0</v>
      </c>
      <c r="V775" s="3517">
        <f t="shared" si="3697"/>
        <v>0</v>
      </c>
      <c r="W775" s="3517">
        <f t="shared" si="3697"/>
        <v>0</v>
      </c>
      <c r="X775" s="3517">
        <f t="shared" si="3697"/>
        <v>0</v>
      </c>
      <c r="Y775" s="3517">
        <f t="shared" si="3697"/>
        <v>0</v>
      </c>
      <c r="Z775" s="5735">
        <f t="shared" si="3697"/>
        <v>0</v>
      </c>
      <c r="AA775" s="3517">
        <f t="shared" si="3697"/>
        <v>0</v>
      </c>
      <c r="AB775" s="3517">
        <f t="shared" si="3697"/>
        <v>0</v>
      </c>
      <c r="AC775" s="3517">
        <f t="shared" si="3697"/>
        <v>0</v>
      </c>
      <c r="AD775" s="3517">
        <f t="shared" si="3697"/>
        <v>0</v>
      </c>
      <c r="AE775" s="3517">
        <f t="shared" si="3697"/>
        <v>0</v>
      </c>
      <c r="AF775" s="5736">
        <f t="shared" si="3697"/>
        <v>0</v>
      </c>
      <c r="AG775" s="3517">
        <f t="shared" si="3697"/>
        <v>0</v>
      </c>
      <c r="AH775" s="3517">
        <f t="shared" si="3697"/>
        <v>0</v>
      </c>
      <c r="AI775" s="3517">
        <f t="shared" si="3697"/>
        <v>0</v>
      </c>
      <c r="AJ775" s="3517">
        <f t="shared" si="3697"/>
        <v>0</v>
      </c>
      <c r="AK775" s="3517">
        <f t="shared" si="3697"/>
        <v>0</v>
      </c>
      <c r="AL775" s="3517">
        <f t="shared" si="3697"/>
        <v>0</v>
      </c>
      <c r="AM775" s="2278">
        <f t="shared" si="3697"/>
        <v>0</v>
      </c>
      <c r="AN775" s="3517">
        <f t="shared" si="3697"/>
        <v>0</v>
      </c>
      <c r="AO775" s="3517">
        <f t="shared" si="3697"/>
        <v>0</v>
      </c>
      <c r="AP775" s="3517">
        <f t="shared" si="3697"/>
        <v>0</v>
      </c>
      <c r="AQ775" s="2282">
        <f t="shared" si="3697"/>
        <v>0</v>
      </c>
      <c r="AR775" s="3517">
        <f t="shared" si="3697"/>
        <v>0</v>
      </c>
      <c r="AS775" s="5735">
        <f t="shared" si="3697"/>
        <v>0</v>
      </c>
      <c r="AT775" s="3517">
        <f t="shared" si="3697"/>
        <v>0</v>
      </c>
      <c r="AU775" s="3517">
        <f t="shared" si="3697"/>
        <v>0</v>
      </c>
      <c r="AV775" s="3517">
        <f t="shared" si="3697"/>
        <v>0</v>
      </c>
      <c r="AW775" s="3517">
        <f t="shared" si="3697"/>
        <v>0</v>
      </c>
      <c r="AX775" s="3517">
        <f t="shared" si="3697"/>
        <v>0</v>
      </c>
      <c r="AY775" s="5735">
        <f t="shared" si="3697"/>
        <v>0</v>
      </c>
      <c r="AZ775" s="3517">
        <f t="shared" si="3697"/>
        <v>0</v>
      </c>
      <c r="BA775" s="4062"/>
    </row>
    <row r="776" spans="1:53" ht="48" customHeight="1" thickBot="1">
      <c r="A776" s="6162"/>
      <c r="B776" s="6163"/>
      <c r="C776" s="6163"/>
      <c r="D776" s="6163"/>
      <c r="E776" s="6163"/>
      <c r="F776" s="6163"/>
      <c r="G776" s="6164"/>
      <c r="H776" s="6170"/>
      <c r="I776" s="6170"/>
      <c r="J776" s="6170"/>
      <c r="K776" s="6171"/>
      <c r="L776" s="5741">
        <f>الاعدادات!$D$7</f>
        <v>2023</v>
      </c>
      <c r="M776" s="3522">
        <f t="shared" ref="M776:AZ780" si="3698">M293</f>
        <v>10</v>
      </c>
      <c r="N776" s="3522">
        <f t="shared" si="3698"/>
        <v>0</v>
      </c>
      <c r="O776" s="3522">
        <f t="shared" si="3698"/>
        <v>0</v>
      </c>
      <c r="P776" s="3522">
        <f t="shared" si="3698"/>
        <v>0</v>
      </c>
      <c r="Q776" s="3522">
        <f t="shared" si="3698"/>
        <v>0</v>
      </c>
      <c r="R776" s="3522">
        <f t="shared" si="3698"/>
        <v>0</v>
      </c>
      <c r="S776" s="3522">
        <f t="shared" si="3698"/>
        <v>0</v>
      </c>
      <c r="T776" s="3522">
        <f t="shared" si="3698"/>
        <v>0</v>
      </c>
      <c r="U776" s="3522">
        <f t="shared" si="3698"/>
        <v>0</v>
      </c>
      <c r="V776" s="3522">
        <f t="shared" si="3698"/>
        <v>0</v>
      </c>
      <c r="W776" s="3522">
        <f t="shared" si="3698"/>
        <v>0</v>
      </c>
      <c r="X776" s="3522">
        <f t="shared" si="3698"/>
        <v>0</v>
      </c>
      <c r="Y776" s="3522">
        <f t="shared" si="3698"/>
        <v>0</v>
      </c>
      <c r="Z776" s="5735">
        <f t="shared" si="3698"/>
        <v>10</v>
      </c>
      <c r="AA776" s="3522">
        <f t="shared" si="3698"/>
        <v>0</v>
      </c>
      <c r="AB776" s="3522">
        <f t="shared" si="3698"/>
        <v>0</v>
      </c>
      <c r="AC776" s="3522">
        <f t="shared" si="3698"/>
        <v>0</v>
      </c>
      <c r="AD776" s="3522">
        <f t="shared" si="3698"/>
        <v>0</v>
      </c>
      <c r="AE776" s="3522">
        <f t="shared" si="3698"/>
        <v>0</v>
      </c>
      <c r="AF776" s="5736">
        <f t="shared" si="3698"/>
        <v>0</v>
      </c>
      <c r="AG776" s="3522">
        <f t="shared" si="3698"/>
        <v>0</v>
      </c>
      <c r="AH776" s="3522">
        <f t="shared" si="3698"/>
        <v>0</v>
      </c>
      <c r="AI776" s="3522">
        <f t="shared" si="3698"/>
        <v>0</v>
      </c>
      <c r="AJ776" s="3522">
        <f t="shared" si="3698"/>
        <v>0</v>
      </c>
      <c r="AK776" s="3522">
        <f t="shared" si="3698"/>
        <v>0</v>
      </c>
      <c r="AL776" s="3522">
        <f t="shared" si="3698"/>
        <v>0</v>
      </c>
      <c r="AM776" s="2278">
        <f t="shared" si="3698"/>
        <v>0</v>
      </c>
      <c r="AN776" s="3522">
        <f t="shared" si="3698"/>
        <v>0</v>
      </c>
      <c r="AO776" s="3522">
        <f t="shared" si="3698"/>
        <v>0</v>
      </c>
      <c r="AP776" s="3522">
        <f t="shared" si="3698"/>
        <v>0</v>
      </c>
      <c r="AQ776" s="2282">
        <f t="shared" si="3698"/>
        <v>0</v>
      </c>
      <c r="AR776" s="3522">
        <f t="shared" si="3698"/>
        <v>0</v>
      </c>
      <c r="AS776" s="5735">
        <f t="shared" si="3698"/>
        <v>0</v>
      </c>
      <c r="AT776" s="3522">
        <f t="shared" si="3698"/>
        <v>0</v>
      </c>
      <c r="AU776" s="3522">
        <f t="shared" si="3698"/>
        <v>0</v>
      </c>
      <c r="AV776" s="3522">
        <f t="shared" si="3698"/>
        <v>0</v>
      </c>
      <c r="AW776" s="3522">
        <f t="shared" si="3698"/>
        <v>0</v>
      </c>
      <c r="AX776" s="3522">
        <f t="shared" si="3698"/>
        <v>0</v>
      </c>
      <c r="AY776" s="5735">
        <f t="shared" si="3698"/>
        <v>0</v>
      </c>
      <c r="AZ776" s="3517">
        <f t="shared" si="3698"/>
        <v>0</v>
      </c>
      <c r="BA776" s="4062"/>
    </row>
    <row r="777" spans="1:53" ht="48" customHeight="1" thickBot="1">
      <c r="A777" s="6162"/>
      <c r="B777" s="6163"/>
      <c r="C777" s="6163"/>
      <c r="D777" s="6163"/>
      <c r="E777" s="6163"/>
      <c r="F777" s="6163"/>
      <c r="G777" s="6164"/>
      <c r="H777" s="6170"/>
      <c r="I777" s="6170"/>
      <c r="J777" s="6170"/>
      <c r="K777" s="6171"/>
      <c r="L777" s="5741">
        <f>الاعدادات!$D$8</f>
        <v>2024</v>
      </c>
      <c r="M777" s="3522">
        <f t="shared" si="3698"/>
        <v>33</v>
      </c>
      <c r="N777" s="3522">
        <f t="shared" si="3698"/>
        <v>0</v>
      </c>
      <c r="O777" s="3522">
        <f t="shared" si="3698"/>
        <v>0</v>
      </c>
      <c r="P777" s="3522">
        <f t="shared" si="3698"/>
        <v>0</v>
      </c>
      <c r="Q777" s="3522">
        <f t="shared" si="3698"/>
        <v>0</v>
      </c>
      <c r="R777" s="3522">
        <f t="shared" si="3698"/>
        <v>0</v>
      </c>
      <c r="S777" s="3522">
        <f t="shared" si="3698"/>
        <v>0</v>
      </c>
      <c r="T777" s="3522">
        <f t="shared" si="3698"/>
        <v>0</v>
      </c>
      <c r="U777" s="3522">
        <f t="shared" si="3698"/>
        <v>0</v>
      </c>
      <c r="V777" s="3522">
        <f t="shared" si="3698"/>
        <v>0</v>
      </c>
      <c r="W777" s="3522">
        <f t="shared" si="3698"/>
        <v>0</v>
      </c>
      <c r="X777" s="3522">
        <f t="shared" si="3698"/>
        <v>0</v>
      </c>
      <c r="Y777" s="3522">
        <f t="shared" si="3698"/>
        <v>0</v>
      </c>
      <c r="Z777" s="5735">
        <f t="shared" si="3698"/>
        <v>33</v>
      </c>
      <c r="AA777" s="3522">
        <f t="shared" si="3698"/>
        <v>0</v>
      </c>
      <c r="AB777" s="3522">
        <f t="shared" si="3698"/>
        <v>0</v>
      </c>
      <c r="AC777" s="3522">
        <f t="shared" si="3698"/>
        <v>0</v>
      </c>
      <c r="AD777" s="3522">
        <f t="shared" si="3698"/>
        <v>0</v>
      </c>
      <c r="AE777" s="3522">
        <f t="shared" si="3698"/>
        <v>0</v>
      </c>
      <c r="AF777" s="5736">
        <f t="shared" si="3698"/>
        <v>0</v>
      </c>
      <c r="AG777" s="3522">
        <f t="shared" si="3698"/>
        <v>0</v>
      </c>
      <c r="AH777" s="3522">
        <f t="shared" si="3698"/>
        <v>0</v>
      </c>
      <c r="AI777" s="3522">
        <f t="shared" si="3698"/>
        <v>0</v>
      </c>
      <c r="AJ777" s="3522">
        <f t="shared" si="3698"/>
        <v>0</v>
      </c>
      <c r="AK777" s="3522">
        <f t="shared" si="3698"/>
        <v>0</v>
      </c>
      <c r="AL777" s="3522">
        <f t="shared" si="3698"/>
        <v>0</v>
      </c>
      <c r="AM777" s="2278">
        <f t="shared" si="3698"/>
        <v>0</v>
      </c>
      <c r="AN777" s="3522">
        <f t="shared" si="3698"/>
        <v>0</v>
      </c>
      <c r="AO777" s="3522">
        <f t="shared" si="3698"/>
        <v>0</v>
      </c>
      <c r="AP777" s="3522">
        <f t="shared" si="3698"/>
        <v>0</v>
      </c>
      <c r="AQ777" s="2282">
        <f t="shared" si="3698"/>
        <v>0</v>
      </c>
      <c r="AR777" s="3522">
        <f t="shared" si="3698"/>
        <v>0</v>
      </c>
      <c r="AS777" s="5735">
        <f t="shared" si="3698"/>
        <v>0</v>
      </c>
      <c r="AT777" s="3522">
        <f t="shared" si="3698"/>
        <v>0</v>
      </c>
      <c r="AU777" s="3522">
        <f t="shared" si="3698"/>
        <v>0</v>
      </c>
      <c r="AV777" s="3522">
        <f t="shared" si="3698"/>
        <v>0</v>
      </c>
      <c r="AW777" s="3522">
        <f t="shared" si="3698"/>
        <v>0</v>
      </c>
      <c r="AX777" s="3522">
        <f t="shared" si="3698"/>
        <v>0</v>
      </c>
      <c r="AY777" s="5735">
        <f t="shared" si="3698"/>
        <v>0</v>
      </c>
      <c r="AZ777" s="3517">
        <f t="shared" si="3698"/>
        <v>0</v>
      </c>
    </row>
    <row r="778" spans="1:53" ht="48" customHeight="1" thickBot="1">
      <c r="A778" s="6162"/>
      <c r="B778" s="6163"/>
      <c r="C778" s="6163"/>
      <c r="D778" s="6163"/>
      <c r="E778" s="6163"/>
      <c r="F778" s="6163"/>
      <c r="G778" s="6164"/>
      <c r="H778" s="6170"/>
      <c r="I778" s="6170"/>
      <c r="J778" s="6170"/>
      <c r="K778" s="6171"/>
      <c r="L778" s="5741">
        <f>الاعدادات!$D$9</f>
        <v>2025</v>
      </c>
      <c r="M778" s="3522">
        <f t="shared" si="3698"/>
        <v>48</v>
      </c>
      <c r="N778" s="3522">
        <f t="shared" si="3698"/>
        <v>0</v>
      </c>
      <c r="O778" s="3522">
        <f t="shared" si="3698"/>
        <v>0</v>
      </c>
      <c r="P778" s="3522">
        <f t="shared" si="3698"/>
        <v>0</v>
      </c>
      <c r="Q778" s="3522">
        <f t="shared" si="3698"/>
        <v>0</v>
      </c>
      <c r="R778" s="3522">
        <f t="shared" si="3698"/>
        <v>0</v>
      </c>
      <c r="S778" s="3522">
        <f t="shared" si="3698"/>
        <v>0</v>
      </c>
      <c r="T778" s="3522">
        <f t="shared" si="3698"/>
        <v>0</v>
      </c>
      <c r="U778" s="3522">
        <f t="shared" si="3698"/>
        <v>0</v>
      </c>
      <c r="V778" s="3522">
        <f t="shared" si="3698"/>
        <v>0</v>
      </c>
      <c r="W778" s="3522">
        <f t="shared" si="3698"/>
        <v>0</v>
      </c>
      <c r="X778" s="3522">
        <f t="shared" si="3698"/>
        <v>0</v>
      </c>
      <c r="Y778" s="3522">
        <f t="shared" si="3698"/>
        <v>0</v>
      </c>
      <c r="Z778" s="5735">
        <f t="shared" si="3698"/>
        <v>48</v>
      </c>
      <c r="AA778" s="3522">
        <f t="shared" si="3698"/>
        <v>0</v>
      </c>
      <c r="AB778" s="3522">
        <f t="shared" si="3698"/>
        <v>0</v>
      </c>
      <c r="AC778" s="3522">
        <f t="shared" si="3698"/>
        <v>0</v>
      </c>
      <c r="AD778" s="3522">
        <f t="shared" si="3698"/>
        <v>0</v>
      </c>
      <c r="AE778" s="3522">
        <f t="shared" si="3698"/>
        <v>0</v>
      </c>
      <c r="AF778" s="5736">
        <f t="shared" si="3698"/>
        <v>0</v>
      </c>
      <c r="AG778" s="3522">
        <f t="shared" si="3698"/>
        <v>0</v>
      </c>
      <c r="AH778" s="3522">
        <f t="shared" si="3698"/>
        <v>0</v>
      </c>
      <c r="AI778" s="3522">
        <f t="shared" si="3698"/>
        <v>0</v>
      </c>
      <c r="AJ778" s="3522">
        <f t="shared" si="3698"/>
        <v>0</v>
      </c>
      <c r="AK778" s="3522">
        <f t="shared" si="3698"/>
        <v>0</v>
      </c>
      <c r="AL778" s="3522">
        <f t="shared" si="3698"/>
        <v>0</v>
      </c>
      <c r="AM778" s="2278">
        <f t="shared" si="3698"/>
        <v>0</v>
      </c>
      <c r="AN778" s="3522">
        <f t="shared" si="3698"/>
        <v>0</v>
      </c>
      <c r="AO778" s="3522">
        <f t="shared" si="3698"/>
        <v>0</v>
      </c>
      <c r="AP778" s="3522">
        <f t="shared" si="3698"/>
        <v>0</v>
      </c>
      <c r="AQ778" s="2282">
        <f t="shared" si="3698"/>
        <v>0</v>
      </c>
      <c r="AR778" s="3522">
        <f t="shared" si="3698"/>
        <v>0</v>
      </c>
      <c r="AS778" s="5735">
        <f t="shared" si="3698"/>
        <v>0</v>
      </c>
      <c r="AT778" s="3522">
        <f t="shared" si="3698"/>
        <v>0</v>
      </c>
      <c r="AU778" s="3522">
        <f t="shared" si="3698"/>
        <v>0</v>
      </c>
      <c r="AV778" s="3522">
        <f t="shared" si="3698"/>
        <v>0</v>
      </c>
      <c r="AW778" s="3522">
        <f t="shared" si="3698"/>
        <v>0</v>
      </c>
      <c r="AX778" s="3522">
        <f t="shared" si="3698"/>
        <v>0</v>
      </c>
      <c r="AY778" s="5735">
        <f t="shared" si="3698"/>
        <v>0</v>
      </c>
      <c r="AZ778" s="3517">
        <f t="shared" si="3698"/>
        <v>0</v>
      </c>
    </row>
    <row r="779" spans="1:53" ht="48" customHeight="1" thickBot="1">
      <c r="A779" s="6162"/>
      <c r="B779" s="6163"/>
      <c r="C779" s="6163"/>
      <c r="D779" s="6163"/>
      <c r="E779" s="6163"/>
      <c r="F779" s="6163"/>
      <c r="G779" s="6164"/>
      <c r="H779" s="6170"/>
      <c r="I779" s="6170"/>
      <c r="J779" s="6170"/>
      <c r="K779" s="6171"/>
      <c r="L779" s="5742">
        <f>الاعدادات!$D$10</f>
        <v>2026</v>
      </c>
      <c r="M779" s="3523">
        <f t="shared" si="3698"/>
        <v>65</v>
      </c>
      <c r="N779" s="3523">
        <f t="shared" si="3698"/>
        <v>0</v>
      </c>
      <c r="O779" s="3523">
        <f t="shared" si="3698"/>
        <v>0</v>
      </c>
      <c r="P779" s="3523">
        <f t="shared" si="3698"/>
        <v>0</v>
      </c>
      <c r="Q779" s="3523">
        <f t="shared" si="3698"/>
        <v>0</v>
      </c>
      <c r="R779" s="3523">
        <f t="shared" si="3698"/>
        <v>0</v>
      </c>
      <c r="S779" s="3523">
        <f t="shared" si="3698"/>
        <v>0</v>
      </c>
      <c r="T779" s="3523">
        <f t="shared" si="3698"/>
        <v>0</v>
      </c>
      <c r="U779" s="3523">
        <f t="shared" si="3698"/>
        <v>0</v>
      </c>
      <c r="V779" s="3523">
        <f t="shared" si="3698"/>
        <v>0</v>
      </c>
      <c r="W779" s="3523">
        <f t="shared" si="3698"/>
        <v>0</v>
      </c>
      <c r="X779" s="3523">
        <f t="shared" si="3698"/>
        <v>0</v>
      </c>
      <c r="Y779" s="3523">
        <f t="shared" si="3698"/>
        <v>0</v>
      </c>
      <c r="Z779" s="2268">
        <f t="shared" si="3698"/>
        <v>65</v>
      </c>
      <c r="AA779" s="3523">
        <f t="shared" si="3698"/>
        <v>0</v>
      </c>
      <c r="AB779" s="3523">
        <f t="shared" si="3698"/>
        <v>0</v>
      </c>
      <c r="AC779" s="3523">
        <f t="shared" si="3698"/>
        <v>0</v>
      </c>
      <c r="AD779" s="3523">
        <f t="shared" si="3698"/>
        <v>0</v>
      </c>
      <c r="AE779" s="3523">
        <f t="shared" si="3698"/>
        <v>0</v>
      </c>
      <c r="AF779" s="5738">
        <f t="shared" si="3698"/>
        <v>0</v>
      </c>
      <c r="AG779" s="3523">
        <f t="shared" si="3698"/>
        <v>0</v>
      </c>
      <c r="AH779" s="3523">
        <f t="shared" si="3698"/>
        <v>0</v>
      </c>
      <c r="AI779" s="3523">
        <f t="shared" si="3698"/>
        <v>0</v>
      </c>
      <c r="AJ779" s="3523">
        <f t="shared" si="3698"/>
        <v>0</v>
      </c>
      <c r="AK779" s="3523">
        <f t="shared" si="3698"/>
        <v>0</v>
      </c>
      <c r="AL779" s="3523">
        <f t="shared" si="3698"/>
        <v>0</v>
      </c>
      <c r="AM779" s="2278">
        <f t="shared" si="3698"/>
        <v>0</v>
      </c>
      <c r="AN779" s="3523">
        <f t="shared" si="3698"/>
        <v>0</v>
      </c>
      <c r="AO779" s="3523">
        <f t="shared" si="3698"/>
        <v>0</v>
      </c>
      <c r="AP779" s="3523">
        <f t="shared" si="3698"/>
        <v>0</v>
      </c>
      <c r="AQ779" s="2282">
        <f t="shared" si="3698"/>
        <v>0</v>
      </c>
      <c r="AR779" s="3523">
        <f t="shared" si="3698"/>
        <v>0</v>
      </c>
      <c r="AS779" s="2268">
        <f t="shared" si="3698"/>
        <v>0</v>
      </c>
      <c r="AT779" s="3523">
        <f t="shared" si="3698"/>
        <v>0</v>
      </c>
      <c r="AU779" s="3523">
        <f t="shared" si="3698"/>
        <v>0</v>
      </c>
      <c r="AV779" s="3523">
        <f t="shared" si="3698"/>
        <v>0</v>
      </c>
      <c r="AW779" s="3523">
        <f t="shared" si="3698"/>
        <v>0</v>
      </c>
      <c r="AX779" s="3523">
        <f t="shared" si="3698"/>
        <v>0</v>
      </c>
      <c r="AY779" s="2268">
        <f t="shared" si="3698"/>
        <v>0</v>
      </c>
      <c r="AZ779" s="4066">
        <f t="shared" si="3698"/>
        <v>0</v>
      </c>
    </row>
    <row r="780" spans="1:53" ht="48" customHeight="1" thickBot="1">
      <c r="A780" s="6165"/>
      <c r="B780" s="6166"/>
      <c r="C780" s="6166"/>
      <c r="D780" s="6166"/>
      <c r="E780" s="6166"/>
      <c r="F780" s="6166"/>
      <c r="G780" s="6167"/>
      <c r="H780" s="6172"/>
      <c r="I780" s="6172"/>
      <c r="J780" s="6172"/>
      <c r="K780" s="6173"/>
      <c r="L780" s="4067" t="s">
        <v>181</v>
      </c>
      <c r="M780" s="3525">
        <f t="shared" si="3698"/>
        <v>156</v>
      </c>
      <c r="N780" s="3525">
        <f t="shared" si="3698"/>
        <v>0</v>
      </c>
      <c r="O780" s="3525">
        <f t="shared" si="3698"/>
        <v>0</v>
      </c>
      <c r="P780" s="3525">
        <f t="shared" si="3698"/>
        <v>0</v>
      </c>
      <c r="Q780" s="3525">
        <f t="shared" si="3698"/>
        <v>0</v>
      </c>
      <c r="R780" s="3525">
        <f t="shared" si="3698"/>
        <v>0</v>
      </c>
      <c r="S780" s="3525">
        <f t="shared" si="3698"/>
        <v>0</v>
      </c>
      <c r="T780" s="3525">
        <f t="shared" si="3698"/>
        <v>0</v>
      </c>
      <c r="U780" s="3525">
        <f t="shared" si="3698"/>
        <v>0</v>
      </c>
      <c r="V780" s="3525">
        <f t="shared" si="3698"/>
        <v>0</v>
      </c>
      <c r="W780" s="3525">
        <f t="shared" si="3698"/>
        <v>0</v>
      </c>
      <c r="X780" s="3525">
        <f t="shared" si="3698"/>
        <v>0</v>
      </c>
      <c r="Y780" s="3525">
        <f t="shared" si="3698"/>
        <v>0</v>
      </c>
      <c r="Z780" s="2295">
        <f t="shared" si="3698"/>
        <v>156</v>
      </c>
      <c r="AA780" s="3525">
        <f t="shared" si="3698"/>
        <v>0</v>
      </c>
      <c r="AB780" s="3525">
        <f t="shared" si="3698"/>
        <v>0</v>
      </c>
      <c r="AC780" s="3525">
        <f t="shared" si="3698"/>
        <v>0</v>
      </c>
      <c r="AD780" s="3525">
        <f t="shared" si="3698"/>
        <v>0</v>
      </c>
      <c r="AE780" s="3525">
        <f t="shared" si="3698"/>
        <v>0</v>
      </c>
      <c r="AF780" s="5739">
        <f t="shared" si="3698"/>
        <v>0</v>
      </c>
      <c r="AG780" s="3525">
        <f t="shared" si="3698"/>
        <v>0</v>
      </c>
      <c r="AH780" s="3525">
        <f t="shared" si="3698"/>
        <v>0</v>
      </c>
      <c r="AI780" s="3525">
        <f t="shared" si="3698"/>
        <v>0</v>
      </c>
      <c r="AJ780" s="3525">
        <f t="shared" si="3698"/>
        <v>0</v>
      </c>
      <c r="AK780" s="3525">
        <f t="shared" si="3698"/>
        <v>0</v>
      </c>
      <c r="AL780" s="3525">
        <f t="shared" si="3698"/>
        <v>0</v>
      </c>
      <c r="AM780" s="2305">
        <f t="shared" si="3698"/>
        <v>0</v>
      </c>
      <c r="AN780" s="3525">
        <f t="shared" si="3698"/>
        <v>0</v>
      </c>
      <c r="AO780" s="3525">
        <f t="shared" si="3698"/>
        <v>0</v>
      </c>
      <c r="AP780" s="3525">
        <f t="shared" si="3698"/>
        <v>0</v>
      </c>
      <c r="AQ780" s="2309">
        <f t="shared" si="3698"/>
        <v>0</v>
      </c>
      <c r="AR780" s="3525">
        <f t="shared" si="3698"/>
        <v>0</v>
      </c>
      <c r="AS780" s="2295">
        <f t="shared" si="3698"/>
        <v>0</v>
      </c>
      <c r="AT780" s="3525">
        <f t="shared" si="3698"/>
        <v>0</v>
      </c>
      <c r="AU780" s="3525">
        <f t="shared" si="3698"/>
        <v>0</v>
      </c>
      <c r="AV780" s="3525">
        <f t="shared" si="3698"/>
        <v>0</v>
      </c>
      <c r="AW780" s="3525">
        <f t="shared" si="3698"/>
        <v>0</v>
      </c>
      <c r="AX780" s="3525">
        <f t="shared" si="3698"/>
        <v>0</v>
      </c>
      <c r="AY780" s="2295">
        <f t="shared" si="3698"/>
        <v>0</v>
      </c>
      <c r="AZ780" s="4072">
        <f t="shared" si="3698"/>
        <v>0</v>
      </c>
    </row>
    <row r="781" spans="1:53" ht="48" customHeight="1" thickBot="1">
      <c r="A781" s="6174" t="s">
        <v>78</v>
      </c>
      <c r="B781" s="6175"/>
      <c r="C781" s="6175"/>
      <c r="D781" s="6175"/>
      <c r="E781" s="6175"/>
      <c r="F781" s="6175"/>
      <c r="G781" s="6176"/>
      <c r="H781" s="6168" t="s">
        <v>859</v>
      </c>
      <c r="I781" s="6168"/>
      <c r="J781" s="6168"/>
      <c r="K781" s="6169"/>
      <c r="L781" s="5740" t="str">
        <f>الاعدادات!$D$6</f>
        <v>2022 وما قبلها</v>
      </c>
      <c r="M781" s="3517">
        <f>M306</f>
        <v>0</v>
      </c>
      <c r="N781" s="3517" t="str">
        <f t="shared" ref="N781:AZ781" si="3699">N306</f>
        <v>الدائرة رقم 1 - السبت مدني كلي</v>
      </c>
      <c r="O781" s="3517">
        <f t="shared" si="3699"/>
        <v>0</v>
      </c>
      <c r="P781" s="3517">
        <f t="shared" si="3699"/>
        <v>0</v>
      </c>
      <c r="Q781" s="3517">
        <f t="shared" si="3699"/>
        <v>0</v>
      </c>
      <c r="R781" s="3517">
        <f t="shared" si="3699"/>
        <v>0</v>
      </c>
      <c r="S781" s="3517">
        <f t="shared" si="3699"/>
        <v>0</v>
      </c>
      <c r="T781" s="3517">
        <f t="shared" si="3699"/>
        <v>0</v>
      </c>
      <c r="U781" s="3517">
        <f t="shared" si="3699"/>
        <v>0</v>
      </c>
      <c r="V781" s="3517">
        <f t="shared" si="3699"/>
        <v>0</v>
      </c>
      <c r="W781" s="3517">
        <f t="shared" si="3699"/>
        <v>0</v>
      </c>
      <c r="X781" s="3517">
        <f t="shared" si="3699"/>
        <v>0</v>
      </c>
      <c r="Y781" s="3517">
        <f t="shared" si="3699"/>
        <v>0</v>
      </c>
      <c r="Z781" s="5735">
        <f t="shared" si="3699"/>
        <v>0</v>
      </c>
      <c r="AA781" s="3517">
        <f t="shared" si="3699"/>
        <v>0</v>
      </c>
      <c r="AB781" s="3517">
        <f t="shared" si="3699"/>
        <v>0</v>
      </c>
      <c r="AC781" s="3517">
        <f t="shared" si="3699"/>
        <v>0</v>
      </c>
      <c r="AD781" s="3517">
        <f t="shared" si="3699"/>
        <v>0</v>
      </c>
      <c r="AE781" s="3517">
        <f t="shared" si="3699"/>
        <v>0</v>
      </c>
      <c r="AF781" s="5736">
        <f t="shared" si="3699"/>
        <v>0</v>
      </c>
      <c r="AG781" s="3517">
        <f t="shared" si="3699"/>
        <v>0</v>
      </c>
      <c r="AH781" s="3517">
        <f t="shared" si="3699"/>
        <v>0</v>
      </c>
      <c r="AI781" s="3517">
        <f t="shared" si="3699"/>
        <v>0</v>
      </c>
      <c r="AJ781" s="3517">
        <f t="shared" si="3699"/>
        <v>0</v>
      </c>
      <c r="AK781" s="3517">
        <f t="shared" si="3699"/>
        <v>0</v>
      </c>
      <c r="AL781" s="3517">
        <f t="shared" si="3699"/>
        <v>0</v>
      </c>
      <c r="AM781" s="2278">
        <f t="shared" si="3699"/>
        <v>0</v>
      </c>
      <c r="AN781" s="3517">
        <f t="shared" si="3699"/>
        <v>0</v>
      </c>
      <c r="AO781" s="3517">
        <f t="shared" si="3699"/>
        <v>0</v>
      </c>
      <c r="AP781" s="3517">
        <f t="shared" si="3699"/>
        <v>0</v>
      </c>
      <c r="AQ781" s="2282">
        <f t="shared" si="3699"/>
        <v>0</v>
      </c>
      <c r="AR781" s="3517">
        <f t="shared" si="3699"/>
        <v>0</v>
      </c>
      <c r="AS781" s="5735">
        <f t="shared" si="3699"/>
        <v>0</v>
      </c>
      <c r="AT781" s="3517">
        <f t="shared" si="3699"/>
        <v>0</v>
      </c>
      <c r="AU781" s="3517">
        <f t="shared" si="3699"/>
        <v>0</v>
      </c>
      <c r="AV781" s="3517">
        <f t="shared" si="3699"/>
        <v>0</v>
      </c>
      <c r="AW781" s="3517">
        <f t="shared" si="3699"/>
        <v>0</v>
      </c>
      <c r="AX781" s="3517">
        <f t="shared" si="3699"/>
        <v>0</v>
      </c>
      <c r="AY781" s="5735">
        <f t="shared" si="3699"/>
        <v>0</v>
      </c>
      <c r="AZ781" s="3517">
        <f t="shared" si="3699"/>
        <v>0</v>
      </c>
    </row>
    <row r="782" spans="1:53" ht="48" customHeight="1" thickBot="1">
      <c r="A782" s="6177"/>
      <c r="B782" s="6178"/>
      <c r="C782" s="6178"/>
      <c r="D782" s="6178"/>
      <c r="E782" s="6178"/>
      <c r="F782" s="6178"/>
      <c r="G782" s="6179"/>
      <c r="H782" s="6170"/>
      <c r="I782" s="6170"/>
      <c r="J782" s="6170"/>
      <c r="K782" s="6171"/>
      <c r="L782" s="5741">
        <f>الاعدادات!$D$7</f>
        <v>2023</v>
      </c>
      <c r="M782" s="3522">
        <f t="shared" ref="M782:AZ786" si="3700">M307</f>
        <v>0</v>
      </c>
      <c r="N782" s="3522">
        <f t="shared" si="3700"/>
        <v>0</v>
      </c>
      <c r="O782" s="3522">
        <f t="shared" si="3700"/>
        <v>0</v>
      </c>
      <c r="P782" s="3522">
        <f t="shared" si="3700"/>
        <v>0</v>
      </c>
      <c r="Q782" s="3522">
        <f t="shared" si="3700"/>
        <v>0</v>
      </c>
      <c r="R782" s="3522">
        <f t="shared" si="3700"/>
        <v>0</v>
      </c>
      <c r="S782" s="3522">
        <f t="shared" si="3700"/>
        <v>0</v>
      </c>
      <c r="T782" s="3522">
        <f t="shared" si="3700"/>
        <v>0</v>
      </c>
      <c r="U782" s="3522">
        <f t="shared" si="3700"/>
        <v>0</v>
      </c>
      <c r="V782" s="3522">
        <f t="shared" si="3700"/>
        <v>0</v>
      </c>
      <c r="W782" s="3522">
        <f t="shared" si="3700"/>
        <v>0</v>
      </c>
      <c r="X782" s="3522">
        <f t="shared" si="3700"/>
        <v>0</v>
      </c>
      <c r="Y782" s="3522">
        <f t="shared" si="3700"/>
        <v>0</v>
      </c>
      <c r="Z782" s="5735">
        <f t="shared" si="3700"/>
        <v>0</v>
      </c>
      <c r="AA782" s="3522">
        <f t="shared" si="3700"/>
        <v>0</v>
      </c>
      <c r="AB782" s="3522">
        <f t="shared" si="3700"/>
        <v>0</v>
      </c>
      <c r="AC782" s="3522">
        <f t="shared" si="3700"/>
        <v>0</v>
      </c>
      <c r="AD782" s="3522">
        <f t="shared" si="3700"/>
        <v>0</v>
      </c>
      <c r="AE782" s="3522">
        <f t="shared" si="3700"/>
        <v>0</v>
      </c>
      <c r="AF782" s="5736">
        <f t="shared" si="3700"/>
        <v>0</v>
      </c>
      <c r="AG782" s="3522">
        <f t="shared" si="3700"/>
        <v>0</v>
      </c>
      <c r="AH782" s="3522">
        <f t="shared" si="3700"/>
        <v>0</v>
      </c>
      <c r="AI782" s="3522">
        <f t="shared" si="3700"/>
        <v>0</v>
      </c>
      <c r="AJ782" s="3522">
        <f t="shared" si="3700"/>
        <v>0</v>
      </c>
      <c r="AK782" s="3522">
        <f t="shared" si="3700"/>
        <v>0</v>
      </c>
      <c r="AL782" s="3522">
        <f t="shared" si="3700"/>
        <v>0</v>
      </c>
      <c r="AM782" s="2278">
        <f t="shared" si="3700"/>
        <v>0</v>
      </c>
      <c r="AN782" s="3522">
        <f t="shared" si="3700"/>
        <v>0</v>
      </c>
      <c r="AO782" s="3522">
        <f t="shared" si="3700"/>
        <v>0</v>
      </c>
      <c r="AP782" s="3522">
        <f t="shared" si="3700"/>
        <v>0</v>
      </c>
      <c r="AQ782" s="2282">
        <f t="shared" si="3700"/>
        <v>0</v>
      </c>
      <c r="AR782" s="3522">
        <f t="shared" si="3700"/>
        <v>0</v>
      </c>
      <c r="AS782" s="5735">
        <f t="shared" si="3700"/>
        <v>0</v>
      </c>
      <c r="AT782" s="3522">
        <f t="shared" si="3700"/>
        <v>0</v>
      </c>
      <c r="AU782" s="3522">
        <f t="shared" si="3700"/>
        <v>0</v>
      </c>
      <c r="AV782" s="3522">
        <f t="shared" si="3700"/>
        <v>0</v>
      </c>
      <c r="AW782" s="3522">
        <f t="shared" si="3700"/>
        <v>0</v>
      </c>
      <c r="AX782" s="3522">
        <f t="shared" si="3700"/>
        <v>0</v>
      </c>
      <c r="AY782" s="5735">
        <f t="shared" si="3700"/>
        <v>0</v>
      </c>
      <c r="AZ782" s="3517">
        <f t="shared" si="3700"/>
        <v>0</v>
      </c>
    </row>
    <row r="783" spans="1:53" ht="48" customHeight="1" thickBot="1">
      <c r="A783" s="6177"/>
      <c r="B783" s="6178"/>
      <c r="C783" s="6178"/>
      <c r="D783" s="6178"/>
      <c r="E783" s="6178"/>
      <c r="F783" s="6178"/>
      <c r="G783" s="6179"/>
      <c r="H783" s="6170"/>
      <c r="I783" s="6170"/>
      <c r="J783" s="6170"/>
      <c r="K783" s="6171"/>
      <c r="L783" s="5741">
        <f>الاعدادات!$D$8</f>
        <v>2024</v>
      </c>
      <c r="M783" s="3522">
        <f t="shared" si="3700"/>
        <v>10</v>
      </c>
      <c r="N783" s="3522">
        <f t="shared" si="3700"/>
        <v>0</v>
      </c>
      <c r="O783" s="3522">
        <f t="shared" si="3700"/>
        <v>0</v>
      </c>
      <c r="P783" s="3522">
        <f t="shared" si="3700"/>
        <v>0</v>
      </c>
      <c r="Q783" s="3522">
        <f t="shared" si="3700"/>
        <v>0</v>
      </c>
      <c r="R783" s="3522">
        <f t="shared" si="3700"/>
        <v>0</v>
      </c>
      <c r="S783" s="3522">
        <f t="shared" si="3700"/>
        <v>0</v>
      </c>
      <c r="T783" s="3522">
        <f t="shared" si="3700"/>
        <v>0</v>
      </c>
      <c r="U783" s="3522">
        <f t="shared" si="3700"/>
        <v>0</v>
      </c>
      <c r="V783" s="3522">
        <f t="shared" si="3700"/>
        <v>0</v>
      </c>
      <c r="W783" s="3522">
        <f t="shared" si="3700"/>
        <v>0</v>
      </c>
      <c r="X783" s="3522">
        <f t="shared" si="3700"/>
        <v>0</v>
      </c>
      <c r="Y783" s="3522">
        <f t="shared" si="3700"/>
        <v>0</v>
      </c>
      <c r="Z783" s="5735">
        <f t="shared" si="3700"/>
        <v>10</v>
      </c>
      <c r="AA783" s="3522">
        <f t="shared" si="3700"/>
        <v>0</v>
      </c>
      <c r="AB783" s="3522">
        <f t="shared" si="3700"/>
        <v>0</v>
      </c>
      <c r="AC783" s="3522">
        <f t="shared" si="3700"/>
        <v>0</v>
      </c>
      <c r="AD783" s="3522">
        <f t="shared" si="3700"/>
        <v>0</v>
      </c>
      <c r="AE783" s="3522">
        <f t="shared" si="3700"/>
        <v>0</v>
      </c>
      <c r="AF783" s="5736">
        <f t="shared" si="3700"/>
        <v>0</v>
      </c>
      <c r="AG783" s="3522">
        <f t="shared" si="3700"/>
        <v>0</v>
      </c>
      <c r="AH783" s="3522">
        <f t="shared" si="3700"/>
        <v>0</v>
      </c>
      <c r="AI783" s="3522">
        <f t="shared" si="3700"/>
        <v>0</v>
      </c>
      <c r="AJ783" s="3522">
        <f t="shared" si="3700"/>
        <v>0</v>
      </c>
      <c r="AK783" s="3522">
        <f t="shared" si="3700"/>
        <v>0</v>
      </c>
      <c r="AL783" s="3522">
        <f t="shared" si="3700"/>
        <v>0</v>
      </c>
      <c r="AM783" s="2278">
        <f t="shared" si="3700"/>
        <v>0</v>
      </c>
      <c r="AN783" s="3522">
        <f t="shared" si="3700"/>
        <v>0</v>
      </c>
      <c r="AO783" s="3522">
        <f t="shared" si="3700"/>
        <v>0</v>
      </c>
      <c r="AP783" s="3522">
        <f t="shared" si="3700"/>
        <v>0</v>
      </c>
      <c r="AQ783" s="2282">
        <f t="shared" si="3700"/>
        <v>0</v>
      </c>
      <c r="AR783" s="3522">
        <f t="shared" si="3700"/>
        <v>0</v>
      </c>
      <c r="AS783" s="5735">
        <f t="shared" si="3700"/>
        <v>0</v>
      </c>
      <c r="AT783" s="3522">
        <f t="shared" si="3700"/>
        <v>0</v>
      </c>
      <c r="AU783" s="3522">
        <f t="shared" si="3700"/>
        <v>0</v>
      </c>
      <c r="AV783" s="3522">
        <f t="shared" si="3700"/>
        <v>0</v>
      </c>
      <c r="AW783" s="3522">
        <f t="shared" si="3700"/>
        <v>0</v>
      </c>
      <c r="AX783" s="3522">
        <f t="shared" si="3700"/>
        <v>0</v>
      </c>
      <c r="AY783" s="5735">
        <f t="shared" si="3700"/>
        <v>0</v>
      </c>
      <c r="AZ783" s="3517">
        <f t="shared" si="3700"/>
        <v>0</v>
      </c>
    </row>
    <row r="784" spans="1:53" ht="48" customHeight="1" thickBot="1">
      <c r="A784" s="6177"/>
      <c r="B784" s="6178"/>
      <c r="C784" s="6178"/>
      <c r="D784" s="6178"/>
      <c r="E784" s="6178"/>
      <c r="F784" s="6178"/>
      <c r="G784" s="6179"/>
      <c r="H784" s="6170"/>
      <c r="I784" s="6170"/>
      <c r="J784" s="6170"/>
      <c r="K784" s="6171"/>
      <c r="L784" s="5741">
        <f>الاعدادات!$D$9</f>
        <v>2025</v>
      </c>
      <c r="M784" s="3522">
        <f t="shared" si="3700"/>
        <v>33</v>
      </c>
      <c r="N784" s="3522">
        <f t="shared" si="3700"/>
        <v>0</v>
      </c>
      <c r="O784" s="3522">
        <f t="shared" si="3700"/>
        <v>0</v>
      </c>
      <c r="P784" s="3522">
        <f t="shared" si="3700"/>
        <v>0</v>
      </c>
      <c r="Q784" s="3522">
        <f t="shared" si="3700"/>
        <v>0</v>
      </c>
      <c r="R784" s="3522">
        <f t="shared" si="3700"/>
        <v>0</v>
      </c>
      <c r="S784" s="3522">
        <f t="shared" si="3700"/>
        <v>0</v>
      </c>
      <c r="T784" s="3522">
        <f t="shared" si="3700"/>
        <v>0</v>
      </c>
      <c r="U784" s="3522">
        <f t="shared" si="3700"/>
        <v>0</v>
      </c>
      <c r="V784" s="3522">
        <f t="shared" si="3700"/>
        <v>0</v>
      </c>
      <c r="W784" s="3522">
        <f t="shared" si="3700"/>
        <v>0</v>
      </c>
      <c r="X784" s="3522">
        <f t="shared" si="3700"/>
        <v>0</v>
      </c>
      <c r="Y784" s="3522">
        <f t="shared" si="3700"/>
        <v>0</v>
      </c>
      <c r="Z784" s="5735">
        <f t="shared" si="3700"/>
        <v>33</v>
      </c>
      <c r="AA784" s="3522">
        <f t="shared" si="3700"/>
        <v>0</v>
      </c>
      <c r="AB784" s="3522">
        <f t="shared" si="3700"/>
        <v>0</v>
      </c>
      <c r="AC784" s="3522">
        <f t="shared" si="3700"/>
        <v>0</v>
      </c>
      <c r="AD784" s="3522">
        <f t="shared" si="3700"/>
        <v>0</v>
      </c>
      <c r="AE784" s="3522">
        <f t="shared" si="3700"/>
        <v>0</v>
      </c>
      <c r="AF784" s="5736">
        <f t="shared" si="3700"/>
        <v>0</v>
      </c>
      <c r="AG784" s="3522">
        <f t="shared" si="3700"/>
        <v>0</v>
      </c>
      <c r="AH784" s="3522">
        <f t="shared" si="3700"/>
        <v>0</v>
      </c>
      <c r="AI784" s="3522">
        <f t="shared" si="3700"/>
        <v>0</v>
      </c>
      <c r="AJ784" s="3522">
        <f t="shared" si="3700"/>
        <v>0</v>
      </c>
      <c r="AK784" s="3522">
        <f t="shared" si="3700"/>
        <v>0</v>
      </c>
      <c r="AL784" s="3522">
        <f t="shared" si="3700"/>
        <v>0</v>
      </c>
      <c r="AM784" s="2278">
        <f t="shared" si="3700"/>
        <v>0</v>
      </c>
      <c r="AN784" s="3522">
        <f t="shared" si="3700"/>
        <v>0</v>
      </c>
      <c r="AO784" s="3522">
        <f t="shared" si="3700"/>
        <v>0</v>
      </c>
      <c r="AP784" s="3522">
        <f t="shared" si="3700"/>
        <v>0</v>
      </c>
      <c r="AQ784" s="2282">
        <f t="shared" si="3700"/>
        <v>0</v>
      </c>
      <c r="AR784" s="3522">
        <f t="shared" si="3700"/>
        <v>0</v>
      </c>
      <c r="AS784" s="5735">
        <f t="shared" si="3700"/>
        <v>0</v>
      </c>
      <c r="AT784" s="3522">
        <f t="shared" si="3700"/>
        <v>0</v>
      </c>
      <c r="AU784" s="3522">
        <f t="shared" si="3700"/>
        <v>0</v>
      </c>
      <c r="AV784" s="3522">
        <f t="shared" si="3700"/>
        <v>0</v>
      </c>
      <c r="AW784" s="3522">
        <f t="shared" si="3700"/>
        <v>0</v>
      </c>
      <c r="AX784" s="3522">
        <f t="shared" si="3700"/>
        <v>0</v>
      </c>
      <c r="AY784" s="5735">
        <f t="shared" si="3700"/>
        <v>0</v>
      </c>
      <c r="AZ784" s="3517">
        <f t="shared" si="3700"/>
        <v>0</v>
      </c>
    </row>
    <row r="785" spans="1:52" ht="48" customHeight="1" thickBot="1">
      <c r="A785" s="6177"/>
      <c r="B785" s="6178"/>
      <c r="C785" s="6178"/>
      <c r="D785" s="6178"/>
      <c r="E785" s="6178"/>
      <c r="F785" s="6178"/>
      <c r="G785" s="6179"/>
      <c r="H785" s="6170"/>
      <c r="I785" s="6170"/>
      <c r="J785" s="6170"/>
      <c r="K785" s="6171"/>
      <c r="L785" s="5742">
        <f>الاعدادات!$D$10</f>
        <v>2026</v>
      </c>
      <c r="M785" s="3523">
        <f t="shared" si="3700"/>
        <v>48</v>
      </c>
      <c r="N785" s="3523">
        <f t="shared" si="3700"/>
        <v>0</v>
      </c>
      <c r="O785" s="3523">
        <f t="shared" si="3700"/>
        <v>0</v>
      </c>
      <c r="P785" s="3523">
        <f t="shared" si="3700"/>
        <v>0</v>
      </c>
      <c r="Q785" s="3523">
        <f t="shared" si="3700"/>
        <v>0</v>
      </c>
      <c r="R785" s="3523">
        <f t="shared" si="3700"/>
        <v>0</v>
      </c>
      <c r="S785" s="3523">
        <f t="shared" si="3700"/>
        <v>0</v>
      </c>
      <c r="T785" s="3523">
        <f t="shared" si="3700"/>
        <v>0</v>
      </c>
      <c r="U785" s="3523">
        <f t="shared" si="3700"/>
        <v>0</v>
      </c>
      <c r="V785" s="3523">
        <f t="shared" si="3700"/>
        <v>0</v>
      </c>
      <c r="W785" s="3523">
        <f t="shared" si="3700"/>
        <v>0</v>
      </c>
      <c r="X785" s="3523">
        <f t="shared" si="3700"/>
        <v>0</v>
      </c>
      <c r="Y785" s="3523">
        <f t="shared" si="3700"/>
        <v>0</v>
      </c>
      <c r="Z785" s="2268">
        <f t="shared" si="3700"/>
        <v>48</v>
      </c>
      <c r="AA785" s="3523">
        <f t="shared" si="3700"/>
        <v>0</v>
      </c>
      <c r="AB785" s="3523">
        <f t="shared" si="3700"/>
        <v>0</v>
      </c>
      <c r="AC785" s="3523">
        <f t="shared" si="3700"/>
        <v>0</v>
      </c>
      <c r="AD785" s="3523">
        <f t="shared" si="3700"/>
        <v>0</v>
      </c>
      <c r="AE785" s="3523">
        <f t="shared" si="3700"/>
        <v>0</v>
      </c>
      <c r="AF785" s="5738">
        <f t="shared" si="3700"/>
        <v>0</v>
      </c>
      <c r="AG785" s="3523">
        <f t="shared" si="3700"/>
        <v>0</v>
      </c>
      <c r="AH785" s="3523">
        <f t="shared" si="3700"/>
        <v>0</v>
      </c>
      <c r="AI785" s="3523">
        <f t="shared" si="3700"/>
        <v>0</v>
      </c>
      <c r="AJ785" s="3523">
        <f t="shared" si="3700"/>
        <v>0</v>
      </c>
      <c r="AK785" s="3523">
        <f t="shared" si="3700"/>
        <v>0</v>
      </c>
      <c r="AL785" s="3523">
        <f t="shared" si="3700"/>
        <v>0</v>
      </c>
      <c r="AM785" s="2278">
        <f t="shared" si="3700"/>
        <v>0</v>
      </c>
      <c r="AN785" s="3523">
        <f t="shared" si="3700"/>
        <v>0</v>
      </c>
      <c r="AO785" s="3523">
        <f t="shared" si="3700"/>
        <v>0</v>
      </c>
      <c r="AP785" s="3523">
        <f t="shared" si="3700"/>
        <v>0</v>
      </c>
      <c r="AQ785" s="2282">
        <f t="shared" si="3700"/>
        <v>0</v>
      </c>
      <c r="AR785" s="3523">
        <f t="shared" si="3700"/>
        <v>0</v>
      </c>
      <c r="AS785" s="2268">
        <f t="shared" si="3700"/>
        <v>0</v>
      </c>
      <c r="AT785" s="3523">
        <f t="shared" si="3700"/>
        <v>0</v>
      </c>
      <c r="AU785" s="3523">
        <f t="shared" si="3700"/>
        <v>0</v>
      </c>
      <c r="AV785" s="3523">
        <f t="shared" si="3700"/>
        <v>0</v>
      </c>
      <c r="AW785" s="3523">
        <f t="shared" si="3700"/>
        <v>0</v>
      </c>
      <c r="AX785" s="3523">
        <f t="shared" si="3700"/>
        <v>0</v>
      </c>
      <c r="AY785" s="2268">
        <f t="shared" si="3700"/>
        <v>0</v>
      </c>
      <c r="AZ785" s="4066">
        <f t="shared" si="3700"/>
        <v>0</v>
      </c>
    </row>
    <row r="786" spans="1:52" ht="48" customHeight="1" thickBot="1">
      <c r="A786" s="6180"/>
      <c r="B786" s="6181"/>
      <c r="C786" s="6181"/>
      <c r="D786" s="6181"/>
      <c r="E786" s="6181"/>
      <c r="F786" s="6181"/>
      <c r="G786" s="6182"/>
      <c r="H786" s="6172"/>
      <c r="I786" s="6172"/>
      <c r="J786" s="6172"/>
      <c r="K786" s="6173"/>
      <c r="L786" s="4067" t="s">
        <v>181</v>
      </c>
      <c r="M786" s="3525">
        <f t="shared" si="3700"/>
        <v>65</v>
      </c>
      <c r="N786" s="3525">
        <f t="shared" si="3700"/>
        <v>0</v>
      </c>
      <c r="O786" s="3525">
        <f t="shared" si="3700"/>
        <v>0</v>
      </c>
      <c r="P786" s="3525">
        <f t="shared" si="3700"/>
        <v>0</v>
      </c>
      <c r="Q786" s="3525">
        <f t="shared" si="3700"/>
        <v>0</v>
      </c>
      <c r="R786" s="3525">
        <f t="shared" si="3700"/>
        <v>0</v>
      </c>
      <c r="S786" s="3525">
        <f t="shared" si="3700"/>
        <v>0</v>
      </c>
      <c r="T786" s="3525">
        <f t="shared" si="3700"/>
        <v>0</v>
      </c>
      <c r="U786" s="3525">
        <f t="shared" si="3700"/>
        <v>0</v>
      </c>
      <c r="V786" s="3525">
        <f t="shared" si="3700"/>
        <v>0</v>
      </c>
      <c r="W786" s="3525">
        <f t="shared" si="3700"/>
        <v>0</v>
      </c>
      <c r="X786" s="3525">
        <f t="shared" si="3700"/>
        <v>0</v>
      </c>
      <c r="Y786" s="3525">
        <f t="shared" si="3700"/>
        <v>0</v>
      </c>
      <c r="Z786" s="2295">
        <f t="shared" si="3700"/>
        <v>65</v>
      </c>
      <c r="AA786" s="3525">
        <f t="shared" si="3700"/>
        <v>0</v>
      </c>
      <c r="AB786" s="3525">
        <f t="shared" si="3700"/>
        <v>0</v>
      </c>
      <c r="AC786" s="3525">
        <f t="shared" si="3700"/>
        <v>0</v>
      </c>
      <c r="AD786" s="3525">
        <f t="shared" si="3700"/>
        <v>0</v>
      </c>
      <c r="AE786" s="3525">
        <f t="shared" si="3700"/>
        <v>0</v>
      </c>
      <c r="AF786" s="5739">
        <f t="shared" si="3700"/>
        <v>0</v>
      </c>
      <c r="AG786" s="3525">
        <f t="shared" si="3700"/>
        <v>0</v>
      </c>
      <c r="AH786" s="3525">
        <f t="shared" si="3700"/>
        <v>0</v>
      </c>
      <c r="AI786" s="3525">
        <f t="shared" si="3700"/>
        <v>0</v>
      </c>
      <c r="AJ786" s="3525">
        <f t="shared" si="3700"/>
        <v>0</v>
      </c>
      <c r="AK786" s="3525">
        <f t="shared" si="3700"/>
        <v>0</v>
      </c>
      <c r="AL786" s="3525">
        <f t="shared" si="3700"/>
        <v>0</v>
      </c>
      <c r="AM786" s="2305">
        <f t="shared" si="3700"/>
        <v>0</v>
      </c>
      <c r="AN786" s="3525">
        <f t="shared" si="3700"/>
        <v>0</v>
      </c>
      <c r="AO786" s="3525">
        <f t="shared" si="3700"/>
        <v>0</v>
      </c>
      <c r="AP786" s="3525">
        <f t="shared" si="3700"/>
        <v>0</v>
      </c>
      <c r="AQ786" s="2309">
        <f t="shared" si="3700"/>
        <v>0</v>
      </c>
      <c r="AR786" s="3525">
        <f t="shared" si="3700"/>
        <v>0</v>
      </c>
      <c r="AS786" s="2295">
        <f t="shared" si="3700"/>
        <v>0</v>
      </c>
      <c r="AT786" s="3525">
        <f t="shared" si="3700"/>
        <v>0</v>
      </c>
      <c r="AU786" s="3525">
        <f t="shared" si="3700"/>
        <v>0</v>
      </c>
      <c r="AV786" s="3525">
        <f t="shared" si="3700"/>
        <v>0</v>
      </c>
      <c r="AW786" s="3525">
        <f t="shared" si="3700"/>
        <v>0</v>
      </c>
      <c r="AX786" s="3525">
        <f t="shared" si="3700"/>
        <v>0</v>
      </c>
      <c r="AY786" s="2295">
        <f t="shared" si="3700"/>
        <v>0</v>
      </c>
      <c r="AZ786" s="4072">
        <f t="shared" si="3700"/>
        <v>0</v>
      </c>
    </row>
    <row r="787" spans="1:52" ht="48" customHeight="1" thickBot="1">
      <c r="A787" s="6174" t="s">
        <v>1532</v>
      </c>
      <c r="B787" s="6175"/>
      <c r="C787" s="6175"/>
      <c r="D787" s="6175"/>
      <c r="E787" s="6175"/>
      <c r="F787" s="6175"/>
      <c r="G787" s="6176"/>
      <c r="H787" s="6168" t="s">
        <v>859</v>
      </c>
      <c r="I787" s="6168"/>
      <c r="J787" s="6168"/>
      <c r="K787" s="6169"/>
      <c r="L787" s="5740" t="str">
        <f>الاعدادات!$D$6</f>
        <v>2022 وما قبلها</v>
      </c>
      <c r="M787" s="3517"/>
      <c r="N787" s="3517"/>
      <c r="O787" s="3517"/>
      <c r="P787" s="3517"/>
      <c r="Q787" s="3517"/>
      <c r="R787" s="3517"/>
      <c r="S787" s="3517"/>
      <c r="T787" s="3517"/>
      <c r="U787" s="3517"/>
      <c r="V787" s="3517"/>
      <c r="W787" s="3517"/>
      <c r="X787" s="3517"/>
      <c r="Y787" s="3517"/>
      <c r="Z787" s="3518"/>
      <c r="AA787" s="3517"/>
      <c r="AB787" s="3517"/>
      <c r="AC787" s="3517"/>
      <c r="AD787" s="3517"/>
      <c r="AE787" s="3517"/>
      <c r="AF787" s="3519"/>
      <c r="AG787" s="3517"/>
      <c r="AH787" s="3517"/>
      <c r="AI787" s="3517"/>
      <c r="AJ787" s="3517"/>
      <c r="AK787" s="3517"/>
      <c r="AL787" s="3517"/>
      <c r="AM787" s="3520"/>
      <c r="AN787" s="3517"/>
      <c r="AO787" s="3517"/>
      <c r="AP787" s="3517"/>
      <c r="AQ787" s="3521"/>
      <c r="AR787" s="3517"/>
      <c r="AS787" s="3518"/>
      <c r="AT787" s="3517"/>
      <c r="AU787" s="3517"/>
      <c r="AV787" s="3517"/>
      <c r="AW787" s="3517"/>
      <c r="AX787" s="3517"/>
      <c r="AY787" s="3518"/>
      <c r="AZ787" s="3517"/>
    </row>
    <row r="788" spans="1:52" ht="48" customHeight="1" thickBot="1">
      <c r="A788" s="6177"/>
      <c r="B788" s="6178"/>
      <c r="C788" s="6178"/>
      <c r="D788" s="6178"/>
      <c r="E788" s="6178"/>
      <c r="F788" s="6178"/>
      <c r="G788" s="6179"/>
      <c r="H788" s="6170"/>
      <c r="I788" s="6170"/>
      <c r="J788" s="6170"/>
      <c r="K788" s="6171"/>
      <c r="L788" s="5741">
        <f>الاعدادات!$D$7</f>
        <v>2023</v>
      </c>
      <c r="M788" s="3522"/>
      <c r="N788" s="3522"/>
      <c r="O788" s="3522"/>
      <c r="P788" s="3522"/>
      <c r="Q788" s="3522"/>
      <c r="R788" s="3522"/>
      <c r="S788" s="3522"/>
      <c r="T788" s="3522"/>
      <c r="U788" s="3522"/>
      <c r="V788" s="3522"/>
      <c r="W788" s="3522"/>
      <c r="X788" s="3522"/>
      <c r="Y788" s="3522"/>
      <c r="Z788" s="3518"/>
      <c r="AA788" s="3522"/>
      <c r="AB788" s="3522"/>
      <c r="AC788" s="3522"/>
      <c r="AD788" s="3522"/>
      <c r="AE788" s="3522"/>
      <c r="AF788" s="3519"/>
      <c r="AG788" s="3522"/>
      <c r="AH788" s="3522"/>
      <c r="AI788" s="3522"/>
      <c r="AJ788" s="3522"/>
      <c r="AK788" s="3522"/>
      <c r="AL788" s="3522"/>
      <c r="AM788" s="3520"/>
      <c r="AN788" s="3522"/>
      <c r="AO788" s="3522"/>
      <c r="AP788" s="3522"/>
      <c r="AQ788" s="3521"/>
      <c r="AR788" s="3522"/>
      <c r="AS788" s="3518"/>
      <c r="AT788" s="3522"/>
      <c r="AU788" s="3522"/>
      <c r="AV788" s="3522"/>
      <c r="AW788" s="3522"/>
      <c r="AX788" s="3522"/>
      <c r="AY788" s="3518"/>
      <c r="AZ788" s="3517"/>
    </row>
    <row r="789" spans="1:52" ht="48" customHeight="1" thickBot="1">
      <c r="A789" s="6177"/>
      <c r="B789" s="6178"/>
      <c r="C789" s="6178"/>
      <c r="D789" s="6178"/>
      <c r="E789" s="6178"/>
      <c r="F789" s="6178"/>
      <c r="G789" s="6179"/>
      <c r="H789" s="6170"/>
      <c r="I789" s="6170"/>
      <c r="J789" s="6170"/>
      <c r="K789" s="6171"/>
      <c r="L789" s="5741">
        <f>الاعدادات!$D$8</f>
        <v>2024</v>
      </c>
      <c r="M789" s="3522"/>
      <c r="N789" s="3522"/>
      <c r="O789" s="3522"/>
      <c r="P789" s="3522"/>
      <c r="Q789" s="3522"/>
      <c r="R789" s="3522"/>
      <c r="S789" s="3522"/>
      <c r="T789" s="3522"/>
      <c r="U789" s="3522"/>
      <c r="V789" s="3522"/>
      <c r="W789" s="3522"/>
      <c r="X789" s="3522"/>
      <c r="Y789" s="3522"/>
      <c r="Z789" s="3518"/>
      <c r="AA789" s="3522"/>
      <c r="AB789" s="3522"/>
      <c r="AC789" s="3522"/>
      <c r="AD789" s="3522"/>
      <c r="AE789" s="3522"/>
      <c r="AF789" s="3519"/>
      <c r="AG789" s="3522"/>
      <c r="AH789" s="3522"/>
      <c r="AI789" s="3522"/>
      <c r="AJ789" s="3522"/>
      <c r="AK789" s="3522"/>
      <c r="AL789" s="3522"/>
      <c r="AM789" s="3520"/>
      <c r="AN789" s="3522"/>
      <c r="AO789" s="3522"/>
      <c r="AP789" s="3522"/>
      <c r="AQ789" s="3521"/>
      <c r="AR789" s="3522"/>
      <c r="AS789" s="3518"/>
      <c r="AT789" s="3522"/>
      <c r="AU789" s="3522"/>
      <c r="AV789" s="3522"/>
      <c r="AW789" s="3522"/>
      <c r="AX789" s="3522"/>
      <c r="AY789" s="3518"/>
      <c r="AZ789" s="3517"/>
    </row>
    <row r="790" spans="1:52" ht="48" customHeight="1" thickBot="1">
      <c r="A790" s="6177"/>
      <c r="B790" s="6178"/>
      <c r="C790" s="6178"/>
      <c r="D790" s="6178"/>
      <c r="E790" s="6178"/>
      <c r="F790" s="6178"/>
      <c r="G790" s="6179"/>
      <c r="H790" s="6170"/>
      <c r="I790" s="6170"/>
      <c r="J790" s="6170"/>
      <c r="K790" s="6171"/>
      <c r="L790" s="5741">
        <f>الاعدادات!$D$9</f>
        <v>2025</v>
      </c>
      <c r="M790" s="3522"/>
      <c r="N790" s="3522"/>
      <c r="O790" s="3522"/>
      <c r="P790" s="3522"/>
      <c r="Q790" s="3522"/>
      <c r="R790" s="3522"/>
      <c r="S790" s="3522"/>
      <c r="T790" s="3522"/>
      <c r="U790" s="3522"/>
      <c r="V790" s="3522"/>
      <c r="W790" s="3522"/>
      <c r="X790" s="3522"/>
      <c r="Y790" s="3522"/>
      <c r="Z790" s="3518"/>
      <c r="AA790" s="3522"/>
      <c r="AB790" s="3522"/>
      <c r="AC790" s="3522"/>
      <c r="AD790" s="3522"/>
      <c r="AE790" s="3522"/>
      <c r="AF790" s="3519"/>
      <c r="AG790" s="3522"/>
      <c r="AH790" s="3522"/>
      <c r="AI790" s="3522"/>
      <c r="AJ790" s="3522"/>
      <c r="AK790" s="3522"/>
      <c r="AL790" s="3522"/>
      <c r="AM790" s="3520"/>
      <c r="AN790" s="3522"/>
      <c r="AO790" s="3522"/>
      <c r="AP790" s="3522"/>
      <c r="AQ790" s="3521"/>
      <c r="AR790" s="3522"/>
      <c r="AS790" s="3518"/>
      <c r="AT790" s="3522"/>
      <c r="AU790" s="3522"/>
      <c r="AV790" s="3522"/>
      <c r="AW790" s="3522"/>
      <c r="AX790" s="3522"/>
      <c r="AY790" s="3518"/>
      <c r="AZ790" s="3517"/>
    </row>
    <row r="791" spans="1:52" ht="48" customHeight="1" thickBot="1">
      <c r="A791" s="6177"/>
      <c r="B791" s="6178"/>
      <c r="C791" s="6178"/>
      <c r="D791" s="6178"/>
      <c r="E791" s="6178"/>
      <c r="F791" s="6178"/>
      <c r="G791" s="6179"/>
      <c r="H791" s="6170"/>
      <c r="I791" s="6170"/>
      <c r="J791" s="6170"/>
      <c r="K791" s="6171"/>
      <c r="L791" s="5742">
        <f>الاعدادات!$D$10</f>
        <v>2026</v>
      </c>
      <c r="M791" s="3523"/>
      <c r="N791" s="3523"/>
      <c r="O791" s="3523"/>
      <c r="P791" s="3523"/>
      <c r="Q791" s="3523"/>
      <c r="R791" s="3523"/>
      <c r="S791" s="3523"/>
      <c r="T791" s="3523"/>
      <c r="U791" s="3523"/>
      <c r="V791" s="3523"/>
      <c r="W791" s="3523"/>
      <c r="X791" s="3523"/>
      <c r="Y791" s="3523"/>
      <c r="Z791" s="4064"/>
      <c r="AA791" s="3523"/>
      <c r="AB791" s="3523"/>
      <c r="AC791" s="3523"/>
      <c r="AD791" s="3523"/>
      <c r="AE791" s="3523"/>
      <c r="AF791" s="4065"/>
      <c r="AG791" s="3523"/>
      <c r="AH791" s="3523"/>
      <c r="AI791" s="3523"/>
      <c r="AJ791" s="3523"/>
      <c r="AK791" s="3523"/>
      <c r="AL791" s="3523"/>
      <c r="AM791" s="3520"/>
      <c r="AN791" s="3523"/>
      <c r="AO791" s="3523"/>
      <c r="AP791" s="3523"/>
      <c r="AQ791" s="3521"/>
      <c r="AR791" s="3523"/>
      <c r="AS791" s="4064"/>
      <c r="AT791" s="3523"/>
      <c r="AU791" s="3523"/>
      <c r="AV791" s="3523"/>
      <c r="AW791" s="3523"/>
      <c r="AX791" s="3523"/>
      <c r="AY791" s="4064"/>
      <c r="AZ791" s="4066"/>
    </row>
    <row r="792" spans="1:52" ht="48" customHeight="1" thickBot="1">
      <c r="A792" s="6180"/>
      <c r="B792" s="6181"/>
      <c r="C792" s="6181"/>
      <c r="D792" s="6181"/>
      <c r="E792" s="6181"/>
      <c r="F792" s="6181"/>
      <c r="G792" s="6182"/>
      <c r="H792" s="6172"/>
      <c r="I792" s="6172"/>
      <c r="J792" s="6172"/>
      <c r="K792" s="6173"/>
      <c r="L792" s="4067" t="s">
        <v>181</v>
      </c>
      <c r="M792" s="3525"/>
      <c r="N792" s="3525"/>
      <c r="O792" s="3525"/>
      <c r="P792" s="3525"/>
      <c r="Q792" s="3525"/>
      <c r="R792" s="3525"/>
      <c r="S792" s="3525"/>
      <c r="T792" s="3525"/>
      <c r="U792" s="3525"/>
      <c r="V792" s="3525"/>
      <c r="W792" s="3525"/>
      <c r="X792" s="3525"/>
      <c r="Y792" s="3525"/>
      <c r="Z792" s="4068"/>
      <c r="AA792" s="3525"/>
      <c r="AB792" s="3525"/>
      <c r="AC792" s="3525"/>
      <c r="AD792" s="3525"/>
      <c r="AE792" s="3525"/>
      <c r="AF792" s="4069"/>
      <c r="AG792" s="3525"/>
      <c r="AH792" s="3525"/>
      <c r="AI792" s="3525"/>
      <c r="AJ792" s="3525"/>
      <c r="AK792" s="3525"/>
      <c r="AL792" s="3525"/>
      <c r="AM792" s="4070"/>
      <c r="AN792" s="3525"/>
      <c r="AO792" s="3525"/>
      <c r="AP792" s="3525"/>
      <c r="AQ792" s="4071"/>
      <c r="AR792" s="3525"/>
      <c r="AS792" s="4068"/>
      <c r="AT792" s="3525"/>
      <c r="AU792" s="3525"/>
      <c r="AV792" s="3525"/>
      <c r="AW792" s="3525"/>
      <c r="AX792" s="3525"/>
      <c r="AY792" s="4068"/>
      <c r="AZ792" s="4072"/>
    </row>
    <row r="793" spans="1:52" ht="48" customHeight="1" thickBot="1">
      <c r="A793" s="6159" t="s">
        <v>20</v>
      </c>
      <c r="B793" s="6160"/>
      <c r="C793" s="6160"/>
      <c r="D793" s="6160"/>
      <c r="E793" s="6160"/>
      <c r="F793" s="6160"/>
      <c r="G793" s="6161"/>
      <c r="H793" s="6168" t="s">
        <v>861</v>
      </c>
      <c r="I793" s="6168"/>
      <c r="J793" s="6168"/>
      <c r="K793" s="6169"/>
      <c r="L793" s="5740" t="str">
        <f>الاعدادات!$D$6</f>
        <v>2022 وما قبلها</v>
      </c>
      <c r="M793" s="3517">
        <f>M337+M352+M382+M427+M442</f>
        <v>0</v>
      </c>
      <c r="N793" s="3517">
        <f t="shared" ref="N793:AZ793" si="3701">N337+N352+N382+N427+N442</f>
        <v>0</v>
      </c>
      <c r="O793" s="3517">
        <f t="shared" si="3701"/>
        <v>0</v>
      </c>
      <c r="P793" s="3517">
        <f t="shared" si="3701"/>
        <v>0</v>
      </c>
      <c r="Q793" s="3517">
        <f t="shared" si="3701"/>
        <v>0</v>
      </c>
      <c r="R793" s="3517">
        <f t="shared" si="3701"/>
        <v>0</v>
      </c>
      <c r="S793" s="3517">
        <f t="shared" si="3701"/>
        <v>0</v>
      </c>
      <c r="T793" s="3517">
        <f t="shared" si="3701"/>
        <v>0</v>
      </c>
      <c r="U793" s="3517">
        <f t="shared" si="3701"/>
        <v>0</v>
      </c>
      <c r="V793" s="3517">
        <f t="shared" si="3701"/>
        <v>0</v>
      </c>
      <c r="W793" s="3517">
        <f t="shared" si="3701"/>
        <v>0</v>
      </c>
      <c r="X793" s="3517">
        <f t="shared" si="3701"/>
        <v>0</v>
      </c>
      <c r="Y793" s="3517">
        <f t="shared" si="3701"/>
        <v>0</v>
      </c>
      <c r="Z793" s="5735">
        <f t="shared" si="3701"/>
        <v>0</v>
      </c>
      <c r="AA793" s="3517">
        <f t="shared" si="3701"/>
        <v>0</v>
      </c>
      <c r="AB793" s="3517">
        <f t="shared" si="3701"/>
        <v>0</v>
      </c>
      <c r="AC793" s="3517">
        <f t="shared" si="3701"/>
        <v>0</v>
      </c>
      <c r="AD793" s="3517">
        <f t="shared" si="3701"/>
        <v>0</v>
      </c>
      <c r="AE793" s="3517">
        <f t="shared" si="3701"/>
        <v>0</v>
      </c>
      <c r="AF793" s="5736">
        <f t="shared" si="3701"/>
        <v>0</v>
      </c>
      <c r="AG793" s="3517">
        <f t="shared" si="3701"/>
        <v>0</v>
      </c>
      <c r="AH793" s="3517">
        <f t="shared" si="3701"/>
        <v>0</v>
      </c>
      <c r="AI793" s="3517">
        <f t="shared" si="3701"/>
        <v>0</v>
      </c>
      <c r="AJ793" s="3517">
        <f t="shared" si="3701"/>
        <v>0</v>
      </c>
      <c r="AK793" s="3517">
        <f t="shared" si="3701"/>
        <v>0</v>
      </c>
      <c r="AL793" s="3517">
        <f t="shared" si="3701"/>
        <v>0</v>
      </c>
      <c r="AM793" s="2278">
        <f t="shared" si="3701"/>
        <v>0</v>
      </c>
      <c r="AN793" s="3517">
        <f t="shared" si="3701"/>
        <v>0</v>
      </c>
      <c r="AO793" s="3517">
        <f t="shared" si="3701"/>
        <v>0</v>
      </c>
      <c r="AP793" s="3517">
        <f t="shared" si="3701"/>
        <v>0</v>
      </c>
      <c r="AQ793" s="2282">
        <f t="shared" si="3701"/>
        <v>0</v>
      </c>
      <c r="AR793" s="3517">
        <f t="shared" si="3701"/>
        <v>0</v>
      </c>
      <c r="AS793" s="5735">
        <f t="shared" si="3701"/>
        <v>0</v>
      </c>
      <c r="AT793" s="3517">
        <f t="shared" si="3701"/>
        <v>0</v>
      </c>
      <c r="AU793" s="3517">
        <f t="shared" si="3701"/>
        <v>0</v>
      </c>
      <c r="AV793" s="3517">
        <f t="shared" si="3701"/>
        <v>0</v>
      </c>
      <c r="AW793" s="3517">
        <f t="shared" si="3701"/>
        <v>0</v>
      </c>
      <c r="AX793" s="3517">
        <f t="shared" si="3701"/>
        <v>0</v>
      </c>
      <c r="AY793" s="5735">
        <f t="shared" si="3701"/>
        <v>0</v>
      </c>
      <c r="AZ793" s="3517">
        <f t="shared" si="3701"/>
        <v>0</v>
      </c>
    </row>
    <row r="794" spans="1:52" ht="48" customHeight="1" thickBot="1">
      <c r="A794" s="6162"/>
      <c r="B794" s="6163"/>
      <c r="C794" s="6163"/>
      <c r="D794" s="6163"/>
      <c r="E794" s="6163"/>
      <c r="F794" s="6163"/>
      <c r="G794" s="6164"/>
      <c r="H794" s="6170"/>
      <c r="I794" s="6170"/>
      <c r="J794" s="6170"/>
      <c r="K794" s="6171"/>
      <c r="L794" s="5741">
        <f>الاعدادات!$D$7</f>
        <v>2023</v>
      </c>
      <c r="M794" s="3522">
        <f t="shared" ref="M794:AZ798" si="3702">M338+M353+M383+M428+M443</f>
        <v>50</v>
      </c>
      <c r="N794" s="3522">
        <f t="shared" si="3702"/>
        <v>0</v>
      </c>
      <c r="O794" s="3522">
        <f t="shared" si="3702"/>
        <v>0</v>
      </c>
      <c r="P794" s="3522">
        <f t="shared" si="3702"/>
        <v>0</v>
      </c>
      <c r="Q794" s="3522">
        <f t="shared" si="3702"/>
        <v>0</v>
      </c>
      <c r="R794" s="3522">
        <f t="shared" si="3702"/>
        <v>0</v>
      </c>
      <c r="S794" s="3522">
        <f t="shared" si="3702"/>
        <v>0</v>
      </c>
      <c r="T794" s="3522">
        <f t="shared" si="3702"/>
        <v>0</v>
      </c>
      <c r="U794" s="3522">
        <f t="shared" si="3702"/>
        <v>0</v>
      </c>
      <c r="V794" s="3522">
        <f t="shared" si="3702"/>
        <v>0</v>
      </c>
      <c r="W794" s="3522">
        <f t="shared" si="3702"/>
        <v>0</v>
      </c>
      <c r="X794" s="3522">
        <f t="shared" si="3702"/>
        <v>0</v>
      </c>
      <c r="Y794" s="3522">
        <f t="shared" si="3702"/>
        <v>0</v>
      </c>
      <c r="Z794" s="5735">
        <f t="shared" si="3702"/>
        <v>50</v>
      </c>
      <c r="AA794" s="3522">
        <f t="shared" si="3702"/>
        <v>0</v>
      </c>
      <c r="AB794" s="3522">
        <f t="shared" si="3702"/>
        <v>0</v>
      </c>
      <c r="AC794" s="3522">
        <f t="shared" si="3702"/>
        <v>0</v>
      </c>
      <c r="AD794" s="3522">
        <f t="shared" si="3702"/>
        <v>0</v>
      </c>
      <c r="AE794" s="3522">
        <f t="shared" si="3702"/>
        <v>0</v>
      </c>
      <c r="AF794" s="5736">
        <f t="shared" si="3702"/>
        <v>0</v>
      </c>
      <c r="AG794" s="3522">
        <f t="shared" si="3702"/>
        <v>0</v>
      </c>
      <c r="AH794" s="3522">
        <f t="shared" si="3702"/>
        <v>0</v>
      </c>
      <c r="AI794" s="3522">
        <f t="shared" si="3702"/>
        <v>0</v>
      </c>
      <c r="AJ794" s="3522">
        <f t="shared" si="3702"/>
        <v>0</v>
      </c>
      <c r="AK794" s="3522">
        <f t="shared" si="3702"/>
        <v>0</v>
      </c>
      <c r="AL794" s="3522">
        <f t="shared" si="3702"/>
        <v>0</v>
      </c>
      <c r="AM794" s="2278">
        <f t="shared" si="3702"/>
        <v>0</v>
      </c>
      <c r="AN794" s="3522">
        <f t="shared" si="3702"/>
        <v>0</v>
      </c>
      <c r="AO794" s="3522">
        <f t="shared" si="3702"/>
        <v>0</v>
      </c>
      <c r="AP794" s="3522">
        <f t="shared" si="3702"/>
        <v>0</v>
      </c>
      <c r="AQ794" s="2282">
        <f t="shared" si="3702"/>
        <v>0</v>
      </c>
      <c r="AR794" s="3522">
        <f t="shared" si="3702"/>
        <v>0</v>
      </c>
      <c r="AS794" s="5735">
        <f t="shared" si="3702"/>
        <v>0</v>
      </c>
      <c r="AT794" s="3522">
        <f t="shared" si="3702"/>
        <v>0</v>
      </c>
      <c r="AU794" s="3522">
        <f t="shared" si="3702"/>
        <v>0</v>
      </c>
      <c r="AV794" s="3522">
        <f t="shared" si="3702"/>
        <v>0</v>
      </c>
      <c r="AW794" s="3522">
        <f t="shared" si="3702"/>
        <v>0</v>
      </c>
      <c r="AX794" s="3522">
        <f t="shared" si="3702"/>
        <v>0</v>
      </c>
      <c r="AY794" s="5735">
        <f t="shared" si="3702"/>
        <v>0</v>
      </c>
      <c r="AZ794" s="3517">
        <f t="shared" si="3702"/>
        <v>0</v>
      </c>
    </row>
    <row r="795" spans="1:52" ht="48" customHeight="1" thickBot="1">
      <c r="A795" s="6162"/>
      <c r="B795" s="6163"/>
      <c r="C795" s="6163"/>
      <c r="D795" s="6163"/>
      <c r="E795" s="6163"/>
      <c r="F795" s="6163"/>
      <c r="G795" s="6164"/>
      <c r="H795" s="6170"/>
      <c r="I795" s="6170"/>
      <c r="J795" s="6170"/>
      <c r="K795" s="6171"/>
      <c r="L795" s="5741">
        <f>الاعدادات!$D$8</f>
        <v>2024</v>
      </c>
      <c r="M795" s="3522">
        <f t="shared" si="3702"/>
        <v>165</v>
      </c>
      <c r="N795" s="3522">
        <f t="shared" si="3702"/>
        <v>0</v>
      </c>
      <c r="O795" s="3522">
        <f t="shared" si="3702"/>
        <v>0</v>
      </c>
      <c r="P795" s="3522">
        <f t="shared" si="3702"/>
        <v>0</v>
      </c>
      <c r="Q795" s="3522">
        <f t="shared" si="3702"/>
        <v>0</v>
      </c>
      <c r="R795" s="3522">
        <f t="shared" si="3702"/>
        <v>0</v>
      </c>
      <c r="S795" s="3522">
        <f t="shared" si="3702"/>
        <v>0</v>
      </c>
      <c r="T795" s="3522">
        <f t="shared" si="3702"/>
        <v>0</v>
      </c>
      <c r="U795" s="3522">
        <f t="shared" si="3702"/>
        <v>0</v>
      </c>
      <c r="V795" s="3522">
        <f t="shared" si="3702"/>
        <v>0</v>
      </c>
      <c r="W795" s="3522">
        <f t="shared" si="3702"/>
        <v>0</v>
      </c>
      <c r="X795" s="3522">
        <f t="shared" si="3702"/>
        <v>0</v>
      </c>
      <c r="Y795" s="3522">
        <f t="shared" si="3702"/>
        <v>0</v>
      </c>
      <c r="Z795" s="5735">
        <f t="shared" si="3702"/>
        <v>165</v>
      </c>
      <c r="AA795" s="3522">
        <f t="shared" si="3702"/>
        <v>0</v>
      </c>
      <c r="AB795" s="3522">
        <f t="shared" si="3702"/>
        <v>0</v>
      </c>
      <c r="AC795" s="3522">
        <f t="shared" si="3702"/>
        <v>0</v>
      </c>
      <c r="AD795" s="3522">
        <f t="shared" si="3702"/>
        <v>0</v>
      </c>
      <c r="AE795" s="3522">
        <f t="shared" si="3702"/>
        <v>0</v>
      </c>
      <c r="AF795" s="5736">
        <f t="shared" si="3702"/>
        <v>0</v>
      </c>
      <c r="AG795" s="3522">
        <f t="shared" si="3702"/>
        <v>0</v>
      </c>
      <c r="AH795" s="3522">
        <f t="shared" si="3702"/>
        <v>0</v>
      </c>
      <c r="AI795" s="3522">
        <f t="shared" si="3702"/>
        <v>0</v>
      </c>
      <c r="AJ795" s="3522">
        <f t="shared" si="3702"/>
        <v>0</v>
      </c>
      <c r="AK795" s="3522">
        <f t="shared" si="3702"/>
        <v>0</v>
      </c>
      <c r="AL795" s="3522">
        <f t="shared" si="3702"/>
        <v>0</v>
      </c>
      <c r="AM795" s="2278">
        <f t="shared" si="3702"/>
        <v>0</v>
      </c>
      <c r="AN795" s="3522">
        <f t="shared" si="3702"/>
        <v>0</v>
      </c>
      <c r="AO795" s="3522">
        <f t="shared" si="3702"/>
        <v>0</v>
      </c>
      <c r="AP795" s="3522">
        <f t="shared" si="3702"/>
        <v>0</v>
      </c>
      <c r="AQ795" s="2282">
        <f t="shared" si="3702"/>
        <v>0</v>
      </c>
      <c r="AR795" s="3522">
        <f t="shared" si="3702"/>
        <v>0</v>
      </c>
      <c r="AS795" s="5735">
        <f t="shared" si="3702"/>
        <v>0</v>
      </c>
      <c r="AT795" s="3522">
        <f t="shared" si="3702"/>
        <v>0</v>
      </c>
      <c r="AU795" s="3522">
        <f t="shared" si="3702"/>
        <v>0</v>
      </c>
      <c r="AV795" s="3522">
        <f t="shared" si="3702"/>
        <v>0</v>
      </c>
      <c r="AW795" s="3522">
        <f t="shared" si="3702"/>
        <v>0</v>
      </c>
      <c r="AX795" s="3522">
        <f t="shared" si="3702"/>
        <v>0</v>
      </c>
      <c r="AY795" s="5735">
        <f t="shared" si="3702"/>
        <v>0</v>
      </c>
      <c r="AZ795" s="3517">
        <f t="shared" si="3702"/>
        <v>0</v>
      </c>
    </row>
    <row r="796" spans="1:52" ht="48" customHeight="1" thickBot="1">
      <c r="A796" s="6162"/>
      <c r="B796" s="6163"/>
      <c r="C796" s="6163"/>
      <c r="D796" s="6163"/>
      <c r="E796" s="6163"/>
      <c r="F796" s="6163"/>
      <c r="G796" s="6164"/>
      <c r="H796" s="6170"/>
      <c r="I796" s="6170"/>
      <c r="J796" s="6170"/>
      <c r="K796" s="6171"/>
      <c r="L796" s="5741">
        <f>الاعدادات!$D$9</f>
        <v>2025</v>
      </c>
      <c r="M796" s="3522">
        <f t="shared" si="3702"/>
        <v>240</v>
      </c>
      <c r="N796" s="3522">
        <f t="shared" si="3702"/>
        <v>0</v>
      </c>
      <c r="O796" s="3522">
        <f t="shared" si="3702"/>
        <v>0</v>
      </c>
      <c r="P796" s="3522">
        <f t="shared" si="3702"/>
        <v>0</v>
      </c>
      <c r="Q796" s="3522">
        <f t="shared" si="3702"/>
        <v>0</v>
      </c>
      <c r="R796" s="3522">
        <f t="shared" si="3702"/>
        <v>0</v>
      </c>
      <c r="S796" s="3522">
        <f t="shared" si="3702"/>
        <v>0</v>
      </c>
      <c r="T796" s="3522">
        <f t="shared" si="3702"/>
        <v>0</v>
      </c>
      <c r="U796" s="3522">
        <f t="shared" si="3702"/>
        <v>0</v>
      </c>
      <c r="V796" s="3522">
        <f t="shared" si="3702"/>
        <v>0</v>
      </c>
      <c r="W796" s="3522">
        <f t="shared" si="3702"/>
        <v>0</v>
      </c>
      <c r="X796" s="3522">
        <f t="shared" si="3702"/>
        <v>0</v>
      </c>
      <c r="Y796" s="3522">
        <f t="shared" si="3702"/>
        <v>0</v>
      </c>
      <c r="Z796" s="5735">
        <f t="shared" si="3702"/>
        <v>240</v>
      </c>
      <c r="AA796" s="3522">
        <f t="shared" si="3702"/>
        <v>0</v>
      </c>
      <c r="AB796" s="3522">
        <f t="shared" si="3702"/>
        <v>0</v>
      </c>
      <c r="AC796" s="3522">
        <f t="shared" si="3702"/>
        <v>0</v>
      </c>
      <c r="AD796" s="3522">
        <f t="shared" si="3702"/>
        <v>0</v>
      </c>
      <c r="AE796" s="3522">
        <f t="shared" si="3702"/>
        <v>0</v>
      </c>
      <c r="AF796" s="5736">
        <f t="shared" si="3702"/>
        <v>0</v>
      </c>
      <c r="AG796" s="3522">
        <f t="shared" si="3702"/>
        <v>0</v>
      </c>
      <c r="AH796" s="3522">
        <f t="shared" si="3702"/>
        <v>0</v>
      </c>
      <c r="AI796" s="3522">
        <f t="shared" si="3702"/>
        <v>0</v>
      </c>
      <c r="AJ796" s="3522">
        <f t="shared" si="3702"/>
        <v>0</v>
      </c>
      <c r="AK796" s="3522">
        <f t="shared" si="3702"/>
        <v>0</v>
      </c>
      <c r="AL796" s="3522">
        <f t="shared" si="3702"/>
        <v>0</v>
      </c>
      <c r="AM796" s="2278">
        <f t="shared" si="3702"/>
        <v>0</v>
      </c>
      <c r="AN796" s="3522">
        <f t="shared" si="3702"/>
        <v>0</v>
      </c>
      <c r="AO796" s="3522">
        <f t="shared" si="3702"/>
        <v>0</v>
      </c>
      <c r="AP796" s="3522">
        <f t="shared" si="3702"/>
        <v>0</v>
      </c>
      <c r="AQ796" s="2282">
        <f t="shared" si="3702"/>
        <v>0</v>
      </c>
      <c r="AR796" s="3522">
        <f t="shared" si="3702"/>
        <v>0</v>
      </c>
      <c r="AS796" s="5735">
        <f t="shared" si="3702"/>
        <v>0</v>
      </c>
      <c r="AT796" s="3522">
        <f t="shared" si="3702"/>
        <v>0</v>
      </c>
      <c r="AU796" s="3522">
        <f t="shared" si="3702"/>
        <v>0</v>
      </c>
      <c r="AV796" s="3522">
        <f t="shared" si="3702"/>
        <v>0</v>
      </c>
      <c r="AW796" s="3522">
        <f t="shared" si="3702"/>
        <v>0</v>
      </c>
      <c r="AX796" s="3522">
        <f t="shared" si="3702"/>
        <v>0</v>
      </c>
      <c r="AY796" s="5735">
        <f t="shared" si="3702"/>
        <v>0</v>
      </c>
      <c r="AZ796" s="3517">
        <f t="shared" si="3702"/>
        <v>0</v>
      </c>
    </row>
    <row r="797" spans="1:52" ht="48" customHeight="1" thickBot="1">
      <c r="A797" s="6162"/>
      <c r="B797" s="6163"/>
      <c r="C797" s="6163"/>
      <c r="D797" s="6163"/>
      <c r="E797" s="6163"/>
      <c r="F797" s="6163"/>
      <c r="G797" s="6164"/>
      <c r="H797" s="6170"/>
      <c r="I797" s="6170"/>
      <c r="J797" s="6170"/>
      <c r="K797" s="6171"/>
      <c r="L797" s="5742">
        <f>الاعدادات!$D$10</f>
        <v>2026</v>
      </c>
      <c r="M797" s="3523">
        <f t="shared" si="3702"/>
        <v>325</v>
      </c>
      <c r="N797" s="3523">
        <f t="shared" si="3702"/>
        <v>0</v>
      </c>
      <c r="O797" s="3523">
        <f t="shared" si="3702"/>
        <v>0</v>
      </c>
      <c r="P797" s="3523">
        <f t="shared" si="3702"/>
        <v>0</v>
      </c>
      <c r="Q797" s="3523">
        <f t="shared" si="3702"/>
        <v>0</v>
      </c>
      <c r="R797" s="3523">
        <f t="shared" si="3702"/>
        <v>0</v>
      </c>
      <c r="S797" s="3523">
        <f t="shared" si="3702"/>
        <v>0</v>
      </c>
      <c r="T797" s="3523">
        <f t="shared" si="3702"/>
        <v>0</v>
      </c>
      <c r="U797" s="3523">
        <f t="shared" si="3702"/>
        <v>0</v>
      </c>
      <c r="V797" s="3523">
        <f t="shared" si="3702"/>
        <v>0</v>
      </c>
      <c r="W797" s="3523">
        <f t="shared" si="3702"/>
        <v>0</v>
      </c>
      <c r="X797" s="3523">
        <f t="shared" si="3702"/>
        <v>0</v>
      </c>
      <c r="Y797" s="3523">
        <f t="shared" si="3702"/>
        <v>0</v>
      </c>
      <c r="Z797" s="2268">
        <f t="shared" si="3702"/>
        <v>325</v>
      </c>
      <c r="AA797" s="3523">
        <f t="shared" si="3702"/>
        <v>0</v>
      </c>
      <c r="AB797" s="3523">
        <f t="shared" si="3702"/>
        <v>0</v>
      </c>
      <c r="AC797" s="3523">
        <f t="shared" si="3702"/>
        <v>0</v>
      </c>
      <c r="AD797" s="3523">
        <f t="shared" si="3702"/>
        <v>0</v>
      </c>
      <c r="AE797" s="3523">
        <f t="shared" si="3702"/>
        <v>0</v>
      </c>
      <c r="AF797" s="5738">
        <f t="shared" si="3702"/>
        <v>0</v>
      </c>
      <c r="AG797" s="3523">
        <f t="shared" si="3702"/>
        <v>0</v>
      </c>
      <c r="AH797" s="3523">
        <f t="shared" si="3702"/>
        <v>0</v>
      </c>
      <c r="AI797" s="3523">
        <f t="shared" si="3702"/>
        <v>0</v>
      </c>
      <c r="AJ797" s="3523">
        <f t="shared" si="3702"/>
        <v>0</v>
      </c>
      <c r="AK797" s="3523">
        <f t="shared" si="3702"/>
        <v>0</v>
      </c>
      <c r="AL797" s="3523">
        <f t="shared" si="3702"/>
        <v>0</v>
      </c>
      <c r="AM797" s="2278">
        <f t="shared" si="3702"/>
        <v>0</v>
      </c>
      <c r="AN797" s="3523">
        <f t="shared" si="3702"/>
        <v>0</v>
      </c>
      <c r="AO797" s="3523">
        <f t="shared" si="3702"/>
        <v>0</v>
      </c>
      <c r="AP797" s="3523">
        <f t="shared" si="3702"/>
        <v>0</v>
      </c>
      <c r="AQ797" s="2282">
        <f t="shared" si="3702"/>
        <v>0</v>
      </c>
      <c r="AR797" s="3523">
        <f t="shared" si="3702"/>
        <v>0</v>
      </c>
      <c r="AS797" s="2268">
        <f t="shared" si="3702"/>
        <v>0</v>
      </c>
      <c r="AT797" s="3523">
        <f t="shared" si="3702"/>
        <v>0</v>
      </c>
      <c r="AU797" s="3523">
        <f t="shared" si="3702"/>
        <v>0</v>
      </c>
      <c r="AV797" s="3523">
        <f t="shared" si="3702"/>
        <v>0</v>
      </c>
      <c r="AW797" s="3523">
        <f t="shared" si="3702"/>
        <v>0</v>
      </c>
      <c r="AX797" s="3523">
        <f t="shared" si="3702"/>
        <v>0</v>
      </c>
      <c r="AY797" s="2268">
        <f t="shared" si="3702"/>
        <v>0</v>
      </c>
      <c r="AZ797" s="4066">
        <f t="shared" si="3702"/>
        <v>0</v>
      </c>
    </row>
    <row r="798" spans="1:52" ht="48" customHeight="1" thickBot="1">
      <c r="A798" s="6165"/>
      <c r="B798" s="6166"/>
      <c r="C798" s="6166"/>
      <c r="D798" s="6166"/>
      <c r="E798" s="6166"/>
      <c r="F798" s="6166"/>
      <c r="G798" s="6167"/>
      <c r="H798" s="6172"/>
      <c r="I798" s="6172"/>
      <c r="J798" s="6172"/>
      <c r="K798" s="6173"/>
      <c r="L798" s="4067" t="s">
        <v>181</v>
      </c>
      <c r="M798" s="3525">
        <f t="shared" si="3702"/>
        <v>780</v>
      </c>
      <c r="N798" s="3525">
        <f t="shared" si="3702"/>
        <v>0</v>
      </c>
      <c r="O798" s="3525">
        <f t="shared" si="3702"/>
        <v>0</v>
      </c>
      <c r="P798" s="3525">
        <f t="shared" si="3702"/>
        <v>0</v>
      </c>
      <c r="Q798" s="3525">
        <f t="shared" si="3702"/>
        <v>0</v>
      </c>
      <c r="R798" s="3525">
        <f t="shared" si="3702"/>
        <v>0</v>
      </c>
      <c r="S798" s="3525">
        <f t="shared" si="3702"/>
        <v>0</v>
      </c>
      <c r="T798" s="3525">
        <f t="shared" si="3702"/>
        <v>0</v>
      </c>
      <c r="U798" s="3525">
        <f t="shared" si="3702"/>
        <v>0</v>
      </c>
      <c r="V798" s="3525">
        <f t="shared" si="3702"/>
        <v>0</v>
      </c>
      <c r="W798" s="3525">
        <f t="shared" si="3702"/>
        <v>0</v>
      </c>
      <c r="X798" s="3525">
        <f t="shared" si="3702"/>
        <v>0</v>
      </c>
      <c r="Y798" s="3525">
        <f t="shared" si="3702"/>
        <v>0</v>
      </c>
      <c r="Z798" s="2295">
        <f t="shared" si="3702"/>
        <v>780</v>
      </c>
      <c r="AA798" s="3525">
        <f t="shared" si="3702"/>
        <v>0</v>
      </c>
      <c r="AB798" s="3525">
        <f t="shared" si="3702"/>
        <v>0</v>
      </c>
      <c r="AC798" s="3525">
        <f t="shared" si="3702"/>
        <v>0</v>
      </c>
      <c r="AD798" s="3525">
        <f t="shared" si="3702"/>
        <v>0</v>
      </c>
      <c r="AE798" s="3525">
        <f t="shared" si="3702"/>
        <v>0</v>
      </c>
      <c r="AF798" s="5739">
        <f t="shared" si="3702"/>
        <v>0</v>
      </c>
      <c r="AG798" s="3525">
        <f t="shared" si="3702"/>
        <v>0</v>
      </c>
      <c r="AH798" s="3525">
        <f t="shared" si="3702"/>
        <v>0</v>
      </c>
      <c r="AI798" s="3525">
        <f t="shared" si="3702"/>
        <v>0</v>
      </c>
      <c r="AJ798" s="3525">
        <f t="shared" si="3702"/>
        <v>0</v>
      </c>
      <c r="AK798" s="3525">
        <f t="shared" si="3702"/>
        <v>0</v>
      </c>
      <c r="AL798" s="3525">
        <f t="shared" si="3702"/>
        <v>0</v>
      </c>
      <c r="AM798" s="2305">
        <f t="shared" si="3702"/>
        <v>0</v>
      </c>
      <c r="AN798" s="3525">
        <f t="shared" si="3702"/>
        <v>0</v>
      </c>
      <c r="AO798" s="3525">
        <f t="shared" si="3702"/>
        <v>0</v>
      </c>
      <c r="AP798" s="3525">
        <f t="shared" si="3702"/>
        <v>0</v>
      </c>
      <c r="AQ798" s="2309">
        <f t="shared" si="3702"/>
        <v>0</v>
      </c>
      <c r="AR798" s="3525">
        <f t="shared" si="3702"/>
        <v>0</v>
      </c>
      <c r="AS798" s="2295">
        <f t="shared" si="3702"/>
        <v>0</v>
      </c>
      <c r="AT798" s="3525">
        <f t="shared" si="3702"/>
        <v>0</v>
      </c>
      <c r="AU798" s="3525">
        <f t="shared" si="3702"/>
        <v>0</v>
      </c>
      <c r="AV798" s="3525">
        <f t="shared" si="3702"/>
        <v>0</v>
      </c>
      <c r="AW798" s="3525">
        <f t="shared" si="3702"/>
        <v>0</v>
      </c>
      <c r="AX798" s="3525">
        <f t="shared" si="3702"/>
        <v>0</v>
      </c>
      <c r="AY798" s="2295">
        <f t="shared" si="3702"/>
        <v>0</v>
      </c>
      <c r="AZ798" s="4072">
        <f t="shared" si="3702"/>
        <v>0</v>
      </c>
    </row>
    <row r="799" spans="1:52" ht="48" customHeight="1" thickBot="1">
      <c r="A799" s="6159" t="s">
        <v>57</v>
      </c>
      <c r="B799" s="6160"/>
      <c r="C799" s="6160"/>
      <c r="D799" s="6160"/>
      <c r="E799" s="6160"/>
      <c r="F799" s="6160"/>
      <c r="G799" s="6161"/>
      <c r="H799" s="6168" t="s">
        <v>861</v>
      </c>
      <c r="I799" s="6168"/>
      <c r="J799" s="6168"/>
      <c r="K799" s="6169"/>
      <c r="L799" s="5740" t="str">
        <f>الاعدادات!$D$6</f>
        <v>2022 وما قبلها</v>
      </c>
      <c r="M799" s="3517">
        <f>M412</f>
        <v>0</v>
      </c>
      <c r="N799" s="3517">
        <f t="shared" ref="N799:AZ799" si="3703">N412</f>
        <v>0</v>
      </c>
      <c r="O799" s="3517">
        <f t="shared" si="3703"/>
        <v>0</v>
      </c>
      <c r="P799" s="3517">
        <f t="shared" si="3703"/>
        <v>0</v>
      </c>
      <c r="Q799" s="3517">
        <f t="shared" si="3703"/>
        <v>0</v>
      </c>
      <c r="R799" s="3517">
        <f t="shared" si="3703"/>
        <v>0</v>
      </c>
      <c r="S799" s="3517">
        <f t="shared" si="3703"/>
        <v>0</v>
      </c>
      <c r="T799" s="3517">
        <f t="shared" si="3703"/>
        <v>0</v>
      </c>
      <c r="U799" s="3517">
        <f t="shared" si="3703"/>
        <v>0</v>
      </c>
      <c r="V799" s="3517">
        <f t="shared" si="3703"/>
        <v>0</v>
      </c>
      <c r="W799" s="3517">
        <f t="shared" si="3703"/>
        <v>0</v>
      </c>
      <c r="X799" s="3517">
        <f t="shared" si="3703"/>
        <v>0</v>
      </c>
      <c r="Y799" s="3517">
        <f t="shared" si="3703"/>
        <v>0</v>
      </c>
      <c r="Z799" s="5735">
        <f t="shared" si="3703"/>
        <v>0</v>
      </c>
      <c r="AA799" s="3517">
        <f t="shared" si="3703"/>
        <v>0</v>
      </c>
      <c r="AB799" s="3517">
        <f t="shared" si="3703"/>
        <v>0</v>
      </c>
      <c r="AC799" s="3517">
        <f t="shared" si="3703"/>
        <v>0</v>
      </c>
      <c r="AD799" s="3517">
        <f t="shared" si="3703"/>
        <v>0</v>
      </c>
      <c r="AE799" s="3517">
        <f t="shared" si="3703"/>
        <v>0</v>
      </c>
      <c r="AF799" s="5736">
        <f t="shared" si="3703"/>
        <v>0</v>
      </c>
      <c r="AG799" s="3517">
        <f t="shared" si="3703"/>
        <v>0</v>
      </c>
      <c r="AH799" s="3517">
        <f t="shared" si="3703"/>
        <v>0</v>
      </c>
      <c r="AI799" s="3517">
        <f t="shared" si="3703"/>
        <v>0</v>
      </c>
      <c r="AJ799" s="3517">
        <f t="shared" si="3703"/>
        <v>0</v>
      </c>
      <c r="AK799" s="3517">
        <f t="shared" si="3703"/>
        <v>0</v>
      </c>
      <c r="AL799" s="3517">
        <f t="shared" si="3703"/>
        <v>0</v>
      </c>
      <c r="AM799" s="2278">
        <f t="shared" si="3703"/>
        <v>0</v>
      </c>
      <c r="AN799" s="3517">
        <f t="shared" si="3703"/>
        <v>0</v>
      </c>
      <c r="AO799" s="3517">
        <f t="shared" si="3703"/>
        <v>0</v>
      </c>
      <c r="AP799" s="3517">
        <f t="shared" si="3703"/>
        <v>0</v>
      </c>
      <c r="AQ799" s="2282">
        <f t="shared" si="3703"/>
        <v>0</v>
      </c>
      <c r="AR799" s="3517">
        <f t="shared" si="3703"/>
        <v>0</v>
      </c>
      <c r="AS799" s="5735">
        <f t="shared" si="3703"/>
        <v>0</v>
      </c>
      <c r="AT799" s="3517">
        <f t="shared" si="3703"/>
        <v>0</v>
      </c>
      <c r="AU799" s="3517">
        <f t="shared" si="3703"/>
        <v>0</v>
      </c>
      <c r="AV799" s="3517">
        <f t="shared" si="3703"/>
        <v>0</v>
      </c>
      <c r="AW799" s="3517">
        <f t="shared" si="3703"/>
        <v>0</v>
      </c>
      <c r="AX799" s="3517">
        <f t="shared" si="3703"/>
        <v>0</v>
      </c>
      <c r="AY799" s="5735">
        <f t="shared" si="3703"/>
        <v>0</v>
      </c>
      <c r="AZ799" s="3517">
        <f t="shared" si="3703"/>
        <v>0</v>
      </c>
    </row>
    <row r="800" spans="1:52" ht="48" customHeight="1" thickBot="1">
      <c r="A800" s="6162"/>
      <c r="B800" s="6163"/>
      <c r="C800" s="6163"/>
      <c r="D800" s="6163"/>
      <c r="E800" s="6163"/>
      <c r="F800" s="6163"/>
      <c r="G800" s="6164"/>
      <c r="H800" s="6170"/>
      <c r="I800" s="6170"/>
      <c r="J800" s="6170"/>
      <c r="K800" s="6171"/>
      <c r="L800" s="5741">
        <f>الاعدادات!$D$7</f>
        <v>2023</v>
      </c>
      <c r="M800" s="3522">
        <f t="shared" ref="M800:AZ804" si="3704">M413</f>
        <v>10</v>
      </c>
      <c r="N800" s="3522">
        <f t="shared" si="3704"/>
        <v>0</v>
      </c>
      <c r="O800" s="3522">
        <f t="shared" si="3704"/>
        <v>0</v>
      </c>
      <c r="P800" s="3522">
        <f t="shared" si="3704"/>
        <v>0</v>
      </c>
      <c r="Q800" s="3522">
        <f t="shared" si="3704"/>
        <v>0</v>
      </c>
      <c r="R800" s="3522">
        <f t="shared" si="3704"/>
        <v>0</v>
      </c>
      <c r="S800" s="3522">
        <f t="shared" si="3704"/>
        <v>0</v>
      </c>
      <c r="T800" s="3522">
        <f t="shared" si="3704"/>
        <v>0</v>
      </c>
      <c r="U800" s="3522">
        <f t="shared" si="3704"/>
        <v>0</v>
      </c>
      <c r="V800" s="3522">
        <f t="shared" si="3704"/>
        <v>0</v>
      </c>
      <c r="W800" s="3522">
        <f t="shared" si="3704"/>
        <v>0</v>
      </c>
      <c r="X800" s="3522">
        <f t="shared" si="3704"/>
        <v>0</v>
      </c>
      <c r="Y800" s="3522">
        <f t="shared" si="3704"/>
        <v>0</v>
      </c>
      <c r="Z800" s="5735">
        <f t="shared" si="3704"/>
        <v>10</v>
      </c>
      <c r="AA800" s="3522">
        <f t="shared" si="3704"/>
        <v>0</v>
      </c>
      <c r="AB800" s="3522">
        <f t="shared" si="3704"/>
        <v>0</v>
      </c>
      <c r="AC800" s="3522">
        <f t="shared" si="3704"/>
        <v>0</v>
      </c>
      <c r="AD800" s="3522">
        <f t="shared" si="3704"/>
        <v>0</v>
      </c>
      <c r="AE800" s="3522">
        <f t="shared" si="3704"/>
        <v>0</v>
      </c>
      <c r="AF800" s="5736">
        <f t="shared" si="3704"/>
        <v>0</v>
      </c>
      <c r="AG800" s="3522">
        <f t="shared" si="3704"/>
        <v>0</v>
      </c>
      <c r="AH800" s="3522">
        <f t="shared" si="3704"/>
        <v>0</v>
      </c>
      <c r="AI800" s="3522">
        <f t="shared" si="3704"/>
        <v>0</v>
      </c>
      <c r="AJ800" s="3522">
        <f t="shared" si="3704"/>
        <v>0</v>
      </c>
      <c r="AK800" s="3522">
        <f t="shared" si="3704"/>
        <v>0</v>
      </c>
      <c r="AL800" s="3522">
        <f t="shared" si="3704"/>
        <v>0</v>
      </c>
      <c r="AM800" s="2278">
        <f t="shared" si="3704"/>
        <v>0</v>
      </c>
      <c r="AN800" s="3522">
        <f t="shared" si="3704"/>
        <v>0</v>
      </c>
      <c r="AO800" s="3522">
        <f t="shared" si="3704"/>
        <v>0</v>
      </c>
      <c r="AP800" s="3522">
        <f t="shared" si="3704"/>
        <v>0</v>
      </c>
      <c r="AQ800" s="2282">
        <f t="shared" si="3704"/>
        <v>0</v>
      </c>
      <c r="AR800" s="3522">
        <f t="shared" si="3704"/>
        <v>0</v>
      </c>
      <c r="AS800" s="5735">
        <f t="shared" si="3704"/>
        <v>0</v>
      </c>
      <c r="AT800" s="3522">
        <f t="shared" si="3704"/>
        <v>0</v>
      </c>
      <c r="AU800" s="3522">
        <f t="shared" si="3704"/>
        <v>0</v>
      </c>
      <c r="AV800" s="3522">
        <f t="shared" si="3704"/>
        <v>0</v>
      </c>
      <c r="AW800" s="3522">
        <f t="shared" si="3704"/>
        <v>0</v>
      </c>
      <c r="AX800" s="3522">
        <f t="shared" si="3704"/>
        <v>0</v>
      </c>
      <c r="AY800" s="5735">
        <f t="shared" si="3704"/>
        <v>0</v>
      </c>
      <c r="AZ800" s="3517">
        <f t="shared" si="3704"/>
        <v>0</v>
      </c>
    </row>
    <row r="801" spans="1:52" ht="48" customHeight="1" thickBot="1">
      <c r="A801" s="6162"/>
      <c r="B801" s="6163"/>
      <c r="C801" s="6163"/>
      <c r="D801" s="6163"/>
      <c r="E801" s="6163"/>
      <c r="F801" s="6163"/>
      <c r="G801" s="6164"/>
      <c r="H801" s="6170"/>
      <c r="I801" s="6170"/>
      <c r="J801" s="6170"/>
      <c r="K801" s="6171"/>
      <c r="L801" s="5741">
        <f>الاعدادات!$D$8</f>
        <v>2024</v>
      </c>
      <c r="M801" s="3522">
        <f t="shared" si="3704"/>
        <v>33</v>
      </c>
      <c r="N801" s="3522">
        <f t="shared" si="3704"/>
        <v>0</v>
      </c>
      <c r="O801" s="3522">
        <f t="shared" si="3704"/>
        <v>0</v>
      </c>
      <c r="P801" s="3522">
        <f t="shared" si="3704"/>
        <v>0</v>
      </c>
      <c r="Q801" s="3522">
        <f t="shared" si="3704"/>
        <v>0</v>
      </c>
      <c r="R801" s="3522">
        <f t="shared" si="3704"/>
        <v>0</v>
      </c>
      <c r="S801" s="3522">
        <f t="shared" si="3704"/>
        <v>0</v>
      </c>
      <c r="T801" s="3522">
        <f t="shared" si="3704"/>
        <v>0</v>
      </c>
      <c r="U801" s="3522">
        <f t="shared" si="3704"/>
        <v>0</v>
      </c>
      <c r="V801" s="3522">
        <f t="shared" si="3704"/>
        <v>0</v>
      </c>
      <c r="W801" s="3522">
        <f t="shared" si="3704"/>
        <v>0</v>
      </c>
      <c r="X801" s="3522">
        <f t="shared" si="3704"/>
        <v>0</v>
      </c>
      <c r="Y801" s="3522">
        <f t="shared" si="3704"/>
        <v>0</v>
      </c>
      <c r="Z801" s="5735">
        <f t="shared" si="3704"/>
        <v>33</v>
      </c>
      <c r="AA801" s="3522">
        <f t="shared" si="3704"/>
        <v>0</v>
      </c>
      <c r="AB801" s="3522">
        <f t="shared" si="3704"/>
        <v>0</v>
      </c>
      <c r="AC801" s="3522">
        <f t="shared" si="3704"/>
        <v>0</v>
      </c>
      <c r="AD801" s="3522">
        <f t="shared" si="3704"/>
        <v>0</v>
      </c>
      <c r="AE801" s="3522">
        <f t="shared" si="3704"/>
        <v>0</v>
      </c>
      <c r="AF801" s="5736">
        <f t="shared" si="3704"/>
        <v>0</v>
      </c>
      <c r="AG801" s="3522">
        <f t="shared" si="3704"/>
        <v>0</v>
      </c>
      <c r="AH801" s="3522">
        <f t="shared" si="3704"/>
        <v>0</v>
      </c>
      <c r="AI801" s="3522">
        <f t="shared" si="3704"/>
        <v>0</v>
      </c>
      <c r="AJ801" s="3522">
        <f t="shared" si="3704"/>
        <v>0</v>
      </c>
      <c r="AK801" s="3522">
        <f t="shared" si="3704"/>
        <v>0</v>
      </c>
      <c r="AL801" s="3522">
        <f t="shared" si="3704"/>
        <v>0</v>
      </c>
      <c r="AM801" s="2278">
        <f t="shared" si="3704"/>
        <v>0</v>
      </c>
      <c r="AN801" s="3522">
        <f t="shared" si="3704"/>
        <v>0</v>
      </c>
      <c r="AO801" s="3522">
        <f t="shared" si="3704"/>
        <v>0</v>
      </c>
      <c r="AP801" s="3522">
        <f t="shared" si="3704"/>
        <v>0</v>
      </c>
      <c r="AQ801" s="2282">
        <f t="shared" si="3704"/>
        <v>0</v>
      </c>
      <c r="AR801" s="3522">
        <f t="shared" si="3704"/>
        <v>0</v>
      </c>
      <c r="AS801" s="5735">
        <f t="shared" si="3704"/>
        <v>0</v>
      </c>
      <c r="AT801" s="3522">
        <f t="shared" si="3704"/>
        <v>0</v>
      </c>
      <c r="AU801" s="3522">
        <f t="shared" si="3704"/>
        <v>0</v>
      </c>
      <c r="AV801" s="3522">
        <f t="shared" si="3704"/>
        <v>0</v>
      </c>
      <c r="AW801" s="3522">
        <f t="shared" si="3704"/>
        <v>0</v>
      </c>
      <c r="AX801" s="3522">
        <f t="shared" si="3704"/>
        <v>0</v>
      </c>
      <c r="AY801" s="5735">
        <f t="shared" si="3704"/>
        <v>0</v>
      </c>
      <c r="AZ801" s="3517">
        <f t="shared" si="3704"/>
        <v>0</v>
      </c>
    </row>
    <row r="802" spans="1:52" ht="48" customHeight="1" thickBot="1">
      <c r="A802" s="6162"/>
      <c r="B802" s="6163"/>
      <c r="C802" s="6163"/>
      <c r="D802" s="6163"/>
      <c r="E802" s="6163"/>
      <c r="F802" s="6163"/>
      <c r="G802" s="6164"/>
      <c r="H802" s="6170"/>
      <c r="I802" s="6170"/>
      <c r="J802" s="6170"/>
      <c r="K802" s="6171"/>
      <c r="L802" s="5741">
        <f>الاعدادات!$D$9</f>
        <v>2025</v>
      </c>
      <c r="M802" s="3522">
        <f t="shared" si="3704"/>
        <v>48</v>
      </c>
      <c r="N802" s="3522">
        <f t="shared" si="3704"/>
        <v>0</v>
      </c>
      <c r="O802" s="3522">
        <f t="shared" si="3704"/>
        <v>0</v>
      </c>
      <c r="P802" s="3522">
        <f t="shared" si="3704"/>
        <v>0</v>
      </c>
      <c r="Q802" s="3522">
        <f t="shared" si="3704"/>
        <v>0</v>
      </c>
      <c r="R802" s="3522">
        <f t="shared" si="3704"/>
        <v>0</v>
      </c>
      <c r="S802" s="3522">
        <f t="shared" si="3704"/>
        <v>0</v>
      </c>
      <c r="T802" s="3522">
        <f t="shared" si="3704"/>
        <v>0</v>
      </c>
      <c r="U802" s="3522">
        <f t="shared" si="3704"/>
        <v>0</v>
      </c>
      <c r="V802" s="3522">
        <f t="shared" si="3704"/>
        <v>0</v>
      </c>
      <c r="W802" s="3522">
        <f t="shared" si="3704"/>
        <v>0</v>
      </c>
      <c r="X802" s="3522">
        <f t="shared" si="3704"/>
        <v>0</v>
      </c>
      <c r="Y802" s="3522">
        <f t="shared" si="3704"/>
        <v>0</v>
      </c>
      <c r="Z802" s="5735">
        <f t="shared" si="3704"/>
        <v>48</v>
      </c>
      <c r="AA802" s="3522">
        <f t="shared" si="3704"/>
        <v>0</v>
      </c>
      <c r="AB802" s="3522">
        <f t="shared" si="3704"/>
        <v>0</v>
      </c>
      <c r="AC802" s="3522">
        <f t="shared" si="3704"/>
        <v>0</v>
      </c>
      <c r="AD802" s="3522">
        <f t="shared" si="3704"/>
        <v>0</v>
      </c>
      <c r="AE802" s="3522">
        <f t="shared" si="3704"/>
        <v>0</v>
      </c>
      <c r="AF802" s="5736">
        <f t="shared" si="3704"/>
        <v>0</v>
      </c>
      <c r="AG802" s="3522">
        <f t="shared" si="3704"/>
        <v>0</v>
      </c>
      <c r="AH802" s="3522">
        <f t="shared" si="3704"/>
        <v>0</v>
      </c>
      <c r="AI802" s="3522">
        <f t="shared" si="3704"/>
        <v>0</v>
      </c>
      <c r="AJ802" s="3522">
        <f t="shared" si="3704"/>
        <v>0</v>
      </c>
      <c r="AK802" s="3522">
        <f t="shared" si="3704"/>
        <v>0</v>
      </c>
      <c r="AL802" s="3522">
        <f t="shared" si="3704"/>
        <v>0</v>
      </c>
      <c r="AM802" s="2278">
        <f t="shared" si="3704"/>
        <v>0</v>
      </c>
      <c r="AN802" s="3522">
        <f t="shared" si="3704"/>
        <v>0</v>
      </c>
      <c r="AO802" s="3522">
        <f t="shared" si="3704"/>
        <v>0</v>
      </c>
      <c r="AP802" s="3522">
        <f t="shared" si="3704"/>
        <v>0</v>
      </c>
      <c r="AQ802" s="2282">
        <f t="shared" si="3704"/>
        <v>0</v>
      </c>
      <c r="AR802" s="3522">
        <f t="shared" si="3704"/>
        <v>0</v>
      </c>
      <c r="AS802" s="5735">
        <f t="shared" si="3704"/>
        <v>0</v>
      </c>
      <c r="AT802" s="3522">
        <f t="shared" si="3704"/>
        <v>0</v>
      </c>
      <c r="AU802" s="3522">
        <f t="shared" si="3704"/>
        <v>0</v>
      </c>
      <c r="AV802" s="3522">
        <f t="shared" si="3704"/>
        <v>0</v>
      </c>
      <c r="AW802" s="3522">
        <f t="shared" si="3704"/>
        <v>0</v>
      </c>
      <c r="AX802" s="3522">
        <f t="shared" si="3704"/>
        <v>0</v>
      </c>
      <c r="AY802" s="5735">
        <f t="shared" si="3704"/>
        <v>0</v>
      </c>
      <c r="AZ802" s="3517">
        <f t="shared" si="3704"/>
        <v>0</v>
      </c>
    </row>
    <row r="803" spans="1:52" ht="48" customHeight="1" thickBot="1">
      <c r="A803" s="6162"/>
      <c r="B803" s="6163"/>
      <c r="C803" s="6163"/>
      <c r="D803" s="6163"/>
      <c r="E803" s="6163"/>
      <c r="F803" s="6163"/>
      <c r="G803" s="6164"/>
      <c r="H803" s="6170"/>
      <c r="I803" s="6170"/>
      <c r="J803" s="6170"/>
      <c r="K803" s="6171"/>
      <c r="L803" s="5742">
        <f>الاعدادات!$D$10</f>
        <v>2026</v>
      </c>
      <c r="M803" s="3523">
        <f t="shared" si="3704"/>
        <v>65</v>
      </c>
      <c r="N803" s="3523">
        <f t="shared" si="3704"/>
        <v>0</v>
      </c>
      <c r="O803" s="3523">
        <f t="shared" si="3704"/>
        <v>0</v>
      </c>
      <c r="P803" s="3523">
        <f t="shared" si="3704"/>
        <v>0</v>
      </c>
      <c r="Q803" s="3523">
        <f t="shared" si="3704"/>
        <v>0</v>
      </c>
      <c r="R803" s="3523">
        <f t="shared" si="3704"/>
        <v>0</v>
      </c>
      <c r="S803" s="3523">
        <f t="shared" si="3704"/>
        <v>0</v>
      </c>
      <c r="T803" s="3523">
        <f t="shared" si="3704"/>
        <v>0</v>
      </c>
      <c r="U803" s="3523">
        <f t="shared" si="3704"/>
        <v>0</v>
      </c>
      <c r="V803" s="3523">
        <f t="shared" si="3704"/>
        <v>0</v>
      </c>
      <c r="W803" s="3523">
        <f t="shared" si="3704"/>
        <v>0</v>
      </c>
      <c r="X803" s="3523">
        <f t="shared" si="3704"/>
        <v>0</v>
      </c>
      <c r="Y803" s="3523">
        <f t="shared" si="3704"/>
        <v>0</v>
      </c>
      <c r="Z803" s="2268">
        <f t="shared" si="3704"/>
        <v>65</v>
      </c>
      <c r="AA803" s="3523">
        <f t="shared" si="3704"/>
        <v>0</v>
      </c>
      <c r="AB803" s="3523">
        <f t="shared" si="3704"/>
        <v>0</v>
      </c>
      <c r="AC803" s="3523">
        <f t="shared" si="3704"/>
        <v>0</v>
      </c>
      <c r="AD803" s="3523">
        <f t="shared" si="3704"/>
        <v>0</v>
      </c>
      <c r="AE803" s="3523">
        <f t="shared" si="3704"/>
        <v>0</v>
      </c>
      <c r="AF803" s="5738">
        <f t="shared" si="3704"/>
        <v>0</v>
      </c>
      <c r="AG803" s="3523">
        <f t="shared" si="3704"/>
        <v>0</v>
      </c>
      <c r="AH803" s="3523">
        <f t="shared" si="3704"/>
        <v>0</v>
      </c>
      <c r="AI803" s="3523">
        <f t="shared" si="3704"/>
        <v>0</v>
      </c>
      <c r="AJ803" s="3523">
        <f t="shared" si="3704"/>
        <v>0</v>
      </c>
      <c r="AK803" s="3523">
        <f t="shared" si="3704"/>
        <v>0</v>
      </c>
      <c r="AL803" s="3523">
        <f t="shared" si="3704"/>
        <v>0</v>
      </c>
      <c r="AM803" s="2278">
        <f t="shared" si="3704"/>
        <v>0</v>
      </c>
      <c r="AN803" s="3523">
        <f t="shared" si="3704"/>
        <v>0</v>
      </c>
      <c r="AO803" s="3523">
        <f t="shared" si="3704"/>
        <v>0</v>
      </c>
      <c r="AP803" s="3523">
        <f t="shared" si="3704"/>
        <v>0</v>
      </c>
      <c r="AQ803" s="2282">
        <f t="shared" si="3704"/>
        <v>0</v>
      </c>
      <c r="AR803" s="3523">
        <f t="shared" si="3704"/>
        <v>0</v>
      </c>
      <c r="AS803" s="2268">
        <f t="shared" si="3704"/>
        <v>0</v>
      </c>
      <c r="AT803" s="3523">
        <f t="shared" si="3704"/>
        <v>0</v>
      </c>
      <c r="AU803" s="3523">
        <f t="shared" si="3704"/>
        <v>0</v>
      </c>
      <c r="AV803" s="3523">
        <f t="shared" si="3704"/>
        <v>0</v>
      </c>
      <c r="AW803" s="3523">
        <f t="shared" si="3704"/>
        <v>0</v>
      </c>
      <c r="AX803" s="3523">
        <f t="shared" si="3704"/>
        <v>0</v>
      </c>
      <c r="AY803" s="2268">
        <f t="shared" si="3704"/>
        <v>0</v>
      </c>
      <c r="AZ803" s="4066">
        <f t="shared" si="3704"/>
        <v>0</v>
      </c>
    </row>
    <row r="804" spans="1:52" ht="48" customHeight="1" thickBot="1">
      <c r="A804" s="6165"/>
      <c r="B804" s="6166"/>
      <c r="C804" s="6166"/>
      <c r="D804" s="6166"/>
      <c r="E804" s="6166"/>
      <c r="F804" s="6166"/>
      <c r="G804" s="6167"/>
      <c r="H804" s="6172"/>
      <c r="I804" s="6172"/>
      <c r="J804" s="6172"/>
      <c r="K804" s="6173"/>
      <c r="L804" s="4067" t="s">
        <v>181</v>
      </c>
      <c r="M804" s="3525">
        <f t="shared" si="3704"/>
        <v>156</v>
      </c>
      <c r="N804" s="3525">
        <f t="shared" si="3704"/>
        <v>0</v>
      </c>
      <c r="O804" s="3525">
        <f t="shared" si="3704"/>
        <v>0</v>
      </c>
      <c r="P804" s="3525">
        <f t="shared" si="3704"/>
        <v>0</v>
      </c>
      <c r="Q804" s="3525">
        <f t="shared" si="3704"/>
        <v>0</v>
      </c>
      <c r="R804" s="3525">
        <f t="shared" si="3704"/>
        <v>0</v>
      </c>
      <c r="S804" s="3525">
        <f t="shared" si="3704"/>
        <v>0</v>
      </c>
      <c r="T804" s="3525">
        <f t="shared" si="3704"/>
        <v>0</v>
      </c>
      <c r="U804" s="3525">
        <f t="shared" si="3704"/>
        <v>0</v>
      </c>
      <c r="V804" s="3525">
        <f t="shared" si="3704"/>
        <v>0</v>
      </c>
      <c r="W804" s="3525">
        <f t="shared" si="3704"/>
        <v>0</v>
      </c>
      <c r="X804" s="3525">
        <f t="shared" si="3704"/>
        <v>0</v>
      </c>
      <c r="Y804" s="3525">
        <f t="shared" si="3704"/>
        <v>0</v>
      </c>
      <c r="Z804" s="2295">
        <f t="shared" si="3704"/>
        <v>156</v>
      </c>
      <c r="AA804" s="3525">
        <f t="shared" si="3704"/>
        <v>0</v>
      </c>
      <c r="AB804" s="3525">
        <f t="shared" si="3704"/>
        <v>0</v>
      </c>
      <c r="AC804" s="3525">
        <f t="shared" si="3704"/>
        <v>0</v>
      </c>
      <c r="AD804" s="3525">
        <f t="shared" si="3704"/>
        <v>0</v>
      </c>
      <c r="AE804" s="3525">
        <f t="shared" si="3704"/>
        <v>0</v>
      </c>
      <c r="AF804" s="5739">
        <f t="shared" si="3704"/>
        <v>0</v>
      </c>
      <c r="AG804" s="3525">
        <f t="shared" si="3704"/>
        <v>0</v>
      </c>
      <c r="AH804" s="3525">
        <f t="shared" si="3704"/>
        <v>0</v>
      </c>
      <c r="AI804" s="3525">
        <f t="shared" si="3704"/>
        <v>0</v>
      </c>
      <c r="AJ804" s="3525">
        <f t="shared" si="3704"/>
        <v>0</v>
      </c>
      <c r="AK804" s="3525">
        <f t="shared" si="3704"/>
        <v>0</v>
      </c>
      <c r="AL804" s="3525">
        <f t="shared" si="3704"/>
        <v>0</v>
      </c>
      <c r="AM804" s="2305">
        <f t="shared" si="3704"/>
        <v>0</v>
      </c>
      <c r="AN804" s="3525">
        <f t="shared" si="3704"/>
        <v>0</v>
      </c>
      <c r="AO804" s="3525">
        <f t="shared" si="3704"/>
        <v>0</v>
      </c>
      <c r="AP804" s="3525">
        <f t="shared" si="3704"/>
        <v>0</v>
      </c>
      <c r="AQ804" s="2309">
        <f t="shared" si="3704"/>
        <v>0</v>
      </c>
      <c r="AR804" s="3525">
        <f t="shared" si="3704"/>
        <v>0</v>
      </c>
      <c r="AS804" s="2295">
        <f t="shared" si="3704"/>
        <v>0</v>
      </c>
      <c r="AT804" s="3525">
        <f t="shared" si="3704"/>
        <v>0</v>
      </c>
      <c r="AU804" s="3525">
        <f t="shared" si="3704"/>
        <v>0</v>
      </c>
      <c r="AV804" s="3525">
        <f t="shared" si="3704"/>
        <v>0</v>
      </c>
      <c r="AW804" s="3525">
        <f t="shared" si="3704"/>
        <v>0</v>
      </c>
      <c r="AX804" s="3525">
        <f t="shared" si="3704"/>
        <v>0</v>
      </c>
      <c r="AY804" s="2295">
        <f t="shared" si="3704"/>
        <v>0</v>
      </c>
      <c r="AZ804" s="4072">
        <f t="shared" si="3704"/>
        <v>0</v>
      </c>
    </row>
    <row r="805" spans="1:52" ht="48" customHeight="1" thickBot="1">
      <c r="A805" s="6159" t="s">
        <v>41</v>
      </c>
      <c r="B805" s="6160"/>
      <c r="C805" s="6160"/>
      <c r="D805" s="6160"/>
      <c r="E805" s="6160"/>
      <c r="F805" s="6160"/>
      <c r="G805" s="6161"/>
      <c r="H805" s="6168" t="s">
        <v>861</v>
      </c>
      <c r="I805" s="6168"/>
      <c r="J805" s="6168"/>
      <c r="K805" s="6169"/>
      <c r="L805" s="5740" t="str">
        <f>الاعدادات!$D$6</f>
        <v>2022 وما قبلها</v>
      </c>
      <c r="M805" s="3517">
        <f>M397</f>
        <v>0</v>
      </c>
      <c r="N805" s="3517">
        <f t="shared" ref="N805:AZ805" si="3705">N397</f>
        <v>0</v>
      </c>
      <c r="O805" s="3517">
        <f t="shared" si="3705"/>
        <v>0</v>
      </c>
      <c r="P805" s="3517">
        <f t="shared" si="3705"/>
        <v>0</v>
      </c>
      <c r="Q805" s="3517">
        <f t="shared" si="3705"/>
        <v>0</v>
      </c>
      <c r="R805" s="3517">
        <f t="shared" si="3705"/>
        <v>0</v>
      </c>
      <c r="S805" s="3517">
        <f t="shared" si="3705"/>
        <v>0</v>
      </c>
      <c r="T805" s="3517">
        <f t="shared" si="3705"/>
        <v>0</v>
      </c>
      <c r="U805" s="3517">
        <f t="shared" si="3705"/>
        <v>0</v>
      </c>
      <c r="V805" s="3517">
        <f t="shared" si="3705"/>
        <v>0</v>
      </c>
      <c r="W805" s="3517">
        <f t="shared" si="3705"/>
        <v>0</v>
      </c>
      <c r="X805" s="3517">
        <f t="shared" si="3705"/>
        <v>0</v>
      </c>
      <c r="Y805" s="3517">
        <f t="shared" si="3705"/>
        <v>0</v>
      </c>
      <c r="Z805" s="5735">
        <f t="shared" si="3705"/>
        <v>0</v>
      </c>
      <c r="AA805" s="3517">
        <f t="shared" si="3705"/>
        <v>0</v>
      </c>
      <c r="AB805" s="3517">
        <f t="shared" si="3705"/>
        <v>0</v>
      </c>
      <c r="AC805" s="3517">
        <f t="shared" si="3705"/>
        <v>0</v>
      </c>
      <c r="AD805" s="3517">
        <f t="shared" si="3705"/>
        <v>0</v>
      </c>
      <c r="AE805" s="3517">
        <f t="shared" si="3705"/>
        <v>0</v>
      </c>
      <c r="AF805" s="5736">
        <f t="shared" si="3705"/>
        <v>0</v>
      </c>
      <c r="AG805" s="3517">
        <f t="shared" si="3705"/>
        <v>0</v>
      </c>
      <c r="AH805" s="3517">
        <f t="shared" si="3705"/>
        <v>0</v>
      </c>
      <c r="AI805" s="3517">
        <f t="shared" si="3705"/>
        <v>0</v>
      </c>
      <c r="AJ805" s="3517">
        <f t="shared" si="3705"/>
        <v>0</v>
      </c>
      <c r="AK805" s="3517">
        <f t="shared" si="3705"/>
        <v>0</v>
      </c>
      <c r="AL805" s="3517">
        <f t="shared" si="3705"/>
        <v>0</v>
      </c>
      <c r="AM805" s="2278">
        <f t="shared" si="3705"/>
        <v>0</v>
      </c>
      <c r="AN805" s="3517">
        <f t="shared" si="3705"/>
        <v>0</v>
      </c>
      <c r="AO805" s="3517">
        <f t="shared" si="3705"/>
        <v>0</v>
      </c>
      <c r="AP805" s="3517">
        <f t="shared" si="3705"/>
        <v>0</v>
      </c>
      <c r="AQ805" s="2282">
        <f t="shared" si="3705"/>
        <v>0</v>
      </c>
      <c r="AR805" s="3517">
        <f t="shared" si="3705"/>
        <v>0</v>
      </c>
      <c r="AS805" s="5735">
        <f t="shared" si="3705"/>
        <v>0</v>
      </c>
      <c r="AT805" s="3517">
        <f t="shared" si="3705"/>
        <v>0</v>
      </c>
      <c r="AU805" s="3517">
        <f t="shared" si="3705"/>
        <v>0</v>
      </c>
      <c r="AV805" s="3517">
        <f t="shared" si="3705"/>
        <v>0</v>
      </c>
      <c r="AW805" s="3517">
        <f t="shared" si="3705"/>
        <v>0</v>
      </c>
      <c r="AX805" s="3517">
        <f t="shared" si="3705"/>
        <v>0</v>
      </c>
      <c r="AY805" s="5735">
        <f t="shared" si="3705"/>
        <v>0</v>
      </c>
      <c r="AZ805" s="3517">
        <f t="shared" si="3705"/>
        <v>0</v>
      </c>
    </row>
    <row r="806" spans="1:52" ht="48" customHeight="1" thickBot="1">
      <c r="A806" s="6162"/>
      <c r="B806" s="6163"/>
      <c r="C806" s="6163"/>
      <c r="D806" s="6163"/>
      <c r="E806" s="6163"/>
      <c r="F806" s="6163"/>
      <c r="G806" s="6164"/>
      <c r="H806" s="6170"/>
      <c r="I806" s="6170"/>
      <c r="J806" s="6170"/>
      <c r="K806" s="6171"/>
      <c r="L806" s="5741">
        <f>الاعدادات!$D$7</f>
        <v>2023</v>
      </c>
      <c r="M806" s="3522">
        <f t="shared" ref="M806:AZ810" si="3706">M398</f>
        <v>10</v>
      </c>
      <c r="N806" s="3522">
        <f t="shared" si="3706"/>
        <v>0</v>
      </c>
      <c r="O806" s="3522">
        <f t="shared" si="3706"/>
        <v>0</v>
      </c>
      <c r="P806" s="3522">
        <f t="shared" si="3706"/>
        <v>0</v>
      </c>
      <c r="Q806" s="3522">
        <f t="shared" si="3706"/>
        <v>0</v>
      </c>
      <c r="R806" s="3522">
        <f t="shared" si="3706"/>
        <v>0</v>
      </c>
      <c r="S806" s="3522">
        <f t="shared" si="3706"/>
        <v>0</v>
      </c>
      <c r="T806" s="3522">
        <f t="shared" si="3706"/>
        <v>0</v>
      </c>
      <c r="U806" s="3522">
        <f t="shared" si="3706"/>
        <v>0</v>
      </c>
      <c r="V806" s="3522">
        <f t="shared" si="3706"/>
        <v>0</v>
      </c>
      <c r="W806" s="3522">
        <f t="shared" si="3706"/>
        <v>0</v>
      </c>
      <c r="X806" s="3522">
        <f t="shared" si="3706"/>
        <v>0</v>
      </c>
      <c r="Y806" s="3522">
        <f t="shared" si="3706"/>
        <v>0</v>
      </c>
      <c r="Z806" s="5735">
        <f t="shared" si="3706"/>
        <v>10</v>
      </c>
      <c r="AA806" s="3522">
        <f t="shared" si="3706"/>
        <v>0</v>
      </c>
      <c r="AB806" s="3522">
        <f t="shared" si="3706"/>
        <v>0</v>
      </c>
      <c r="AC806" s="3522">
        <f t="shared" si="3706"/>
        <v>0</v>
      </c>
      <c r="AD806" s="3522">
        <f t="shared" si="3706"/>
        <v>0</v>
      </c>
      <c r="AE806" s="3522">
        <f t="shared" si="3706"/>
        <v>0</v>
      </c>
      <c r="AF806" s="5736">
        <f t="shared" si="3706"/>
        <v>0</v>
      </c>
      <c r="AG806" s="3522">
        <f t="shared" si="3706"/>
        <v>0</v>
      </c>
      <c r="AH806" s="3522">
        <f t="shared" si="3706"/>
        <v>0</v>
      </c>
      <c r="AI806" s="3522">
        <f t="shared" si="3706"/>
        <v>0</v>
      </c>
      <c r="AJ806" s="3522">
        <f t="shared" si="3706"/>
        <v>0</v>
      </c>
      <c r="AK806" s="3522">
        <f t="shared" si="3706"/>
        <v>0</v>
      </c>
      <c r="AL806" s="3522">
        <f t="shared" si="3706"/>
        <v>0</v>
      </c>
      <c r="AM806" s="2278">
        <f t="shared" si="3706"/>
        <v>0</v>
      </c>
      <c r="AN806" s="3522">
        <f t="shared" si="3706"/>
        <v>0</v>
      </c>
      <c r="AO806" s="3522">
        <f t="shared" si="3706"/>
        <v>0</v>
      </c>
      <c r="AP806" s="3522">
        <f t="shared" si="3706"/>
        <v>0</v>
      </c>
      <c r="AQ806" s="2282">
        <f t="shared" si="3706"/>
        <v>0</v>
      </c>
      <c r="AR806" s="3522">
        <f t="shared" si="3706"/>
        <v>0</v>
      </c>
      <c r="AS806" s="5735">
        <f t="shared" si="3706"/>
        <v>0</v>
      </c>
      <c r="AT806" s="3522">
        <f t="shared" si="3706"/>
        <v>0</v>
      </c>
      <c r="AU806" s="3522">
        <f t="shared" si="3706"/>
        <v>0</v>
      </c>
      <c r="AV806" s="3522">
        <f t="shared" si="3706"/>
        <v>0</v>
      </c>
      <c r="AW806" s="3522">
        <f t="shared" si="3706"/>
        <v>0</v>
      </c>
      <c r="AX806" s="3522">
        <f t="shared" si="3706"/>
        <v>0</v>
      </c>
      <c r="AY806" s="5735">
        <f t="shared" si="3706"/>
        <v>0</v>
      </c>
      <c r="AZ806" s="3517">
        <f t="shared" si="3706"/>
        <v>0</v>
      </c>
    </row>
    <row r="807" spans="1:52" ht="48" customHeight="1" thickBot="1">
      <c r="A807" s="6162"/>
      <c r="B807" s="6163"/>
      <c r="C807" s="6163"/>
      <c r="D807" s="6163"/>
      <c r="E807" s="6163"/>
      <c r="F807" s="6163"/>
      <c r="G807" s="6164"/>
      <c r="H807" s="6170"/>
      <c r="I807" s="6170"/>
      <c r="J807" s="6170"/>
      <c r="K807" s="6171"/>
      <c r="L807" s="5741">
        <f>الاعدادات!$D$8</f>
        <v>2024</v>
      </c>
      <c r="M807" s="3522">
        <f t="shared" si="3706"/>
        <v>33</v>
      </c>
      <c r="N807" s="3522">
        <f t="shared" si="3706"/>
        <v>0</v>
      </c>
      <c r="O807" s="3522">
        <f t="shared" si="3706"/>
        <v>0</v>
      </c>
      <c r="P807" s="3522">
        <f t="shared" si="3706"/>
        <v>0</v>
      </c>
      <c r="Q807" s="3522">
        <f t="shared" si="3706"/>
        <v>0</v>
      </c>
      <c r="R807" s="3522">
        <f t="shared" si="3706"/>
        <v>0</v>
      </c>
      <c r="S807" s="3522">
        <f t="shared" si="3706"/>
        <v>0</v>
      </c>
      <c r="T807" s="3522">
        <f t="shared" si="3706"/>
        <v>0</v>
      </c>
      <c r="U807" s="3522">
        <f t="shared" si="3706"/>
        <v>0</v>
      </c>
      <c r="V807" s="3522">
        <f t="shared" si="3706"/>
        <v>0</v>
      </c>
      <c r="W807" s="3522">
        <f t="shared" si="3706"/>
        <v>0</v>
      </c>
      <c r="X807" s="3522">
        <f t="shared" si="3706"/>
        <v>0</v>
      </c>
      <c r="Y807" s="3522">
        <f t="shared" si="3706"/>
        <v>0</v>
      </c>
      <c r="Z807" s="5735">
        <f t="shared" si="3706"/>
        <v>33</v>
      </c>
      <c r="AA807" s="3522">
        <f t="shared" si="3706"/>
        <v>0</v>
      </c>
      <c r="AB807" s="3522">
        <f t="shared" si="3706"/>
        <v>0</v>
      </c>
      <c r="AC807" s="3522">
        <f t="shared" si="3706"/>
        <v>0</v>
      </c>
      <c r="AD807" s="3522">
        <f t="shared" si="3706"/>
        <v>0</v>
      </c>
      <c r="AE807" s="3522">
        <f t="shared" si="3706"/>
        <v>0</v>
      </c>
      <c r="AF807" s="5736">
        <f t="shared" si="3706"/>
        <v>0</v>
      </c>
      <c r="AG807" s="3522">
        <f t="shared" si="3706"/>
        <v>0</v>
      </c>
      <c r="AH807" s="3522">
        <f t="shared" si="3706"/>
        <v>0</v>
      </c>
      <c r="AI807" s="3522">
        <f t="shared" si="3706"/>
        <v>0</v>
      </c>
      <c r="AJ807" s="3522">
        <f t="shared" si="3706"/>
        <v>0</v>
      </c>
      <c r="AK807" s="3522">
        <f t="shared" si="3706"/>
        <v>0</v>
      </c>
      <c r="AL807" s="3522">
        <f t="shared" si="3706"/>
        <v>0</v>
      </c>
      <c r="AM807" s="2278">
        <f t="shared" si="3706"/>
        <v>0</v>
      </c>
      <c r="AN807" s="3522">
        <f t="shared" si="3706"/>
        <v>0</v>
      </c>
      <c r="AO807" s="3522">
        <f t="shared" si="3706"/>
        <v>0</v>
      </c>
      <c r="AP807" s="3522">
        <f t="shared" si="3706"/>
        <v>0</v>
      </c>
      <c r="AQ807" s="2282">
        <f t="shared" si="3706"/>
        <v>0</v>
      </c>
      <c r="AR807" s="3522">
        <f t="shared" si="3706"/>
        <v>0</v>
      </c>
      <c r="AS807" s="5735">
        <f t="shared" si="3706"/>
        <v>0</v>
      </c>
      <c r="AT807" s="3522">
        <f t="shared" si="3706"/>
        <v>0</v>
      </c>
      <c r="AU807" s="3522">
        <f t="shared" si="3706"/>
        <v>0</v>
      </c>
      <c r="AV807" s="3522">
        <f t="shared" si="3706"/>
        <v>0</v>
      </c>
      <c r="AW807" s="3522">
        <f t="shared" si="3706"/>
        <v>0</v>
      </c>
      <c r="AX807" s="3522">
        <f t="shared" si="3706"/>
        <v>0</v>
      </c>
      <c r="AY807" s="5735">
        <f t="shared" si="3706"/>
        <v>0</v>
      </c>
      <c r="AZ807" s="3517">
        <f t="shared" si="3706"/>
        <v>0</v>
      </c>
    </row>
    <row r="808" spans="1:52" ht="48" customHeight="1" thickBot="1">
      <c r="A808" s="6162"/>
      <c r="B808" s="6163"/>
      <c r="C808" s="6163"/>
      <c r="D808" s="6163"/>
      <c r="E808" s="6163"/>
      <c r="F808" s="6163"/>
      <c r="G808" s="6164"/>
      <c r="H808" s="6170"/>
      <c r="I808" s="6170"/>
      <c r="J808" s="6170"/>
      <c r="K808" s="6171"/>
      <c r="L808" s="5741">
        <f>الاعدادات!$D$9</f>
        <v>2025</v>
      </c>
      <c r="M808" s="3522">
        <f t="shared" si="3706"/>
        <v>48</v>
      </c>
      <c r="N808" s="3522">
        <f t="shared" si="3706"/>
        <v>0</v>
      </c>
      <c r="O808" s="3522">
        <f t="shared" si="3706"/>
        <v>0</v>
      </c>
      <c r="P808" s="3522">
        <f t="shared" si="3706"/>
        <v>0</v>
      </c>
      <c r="Q808" s="3522">
        <f t="shared" si="3706"/>
        <v>0</v>
      </c>
      <c r="R808" s="3522">
        <f t="shared" si="3706"/>
        <v>0</v>
      </c>
      <c r="S808" s="3522">
        <f t="shared" si="3706"/>
        <v>0</v>
      </c>
      <c r="T808" s="3522">
        <f t="shared" si="3706"/>
        <v>0</v>
      </c>
      <c r="U808" s="3522">
        <f t="shared" si="3706"/>
        <v>0</v>
      </c>
      <c r="V808" s="3522">
        <f t="shared" si="3706"/>
        <v>0</v>
      </c>
      <c r="W808" s="3522">
        <f t="shared" si="3706"/>
        <v>0</v>
      </c>
      <c r="X808" s="3522">
        <f t="shared" si="3706"/>
        <v>0</v>
      </c>
      <c r="Y808" s="3522">
        <f t="shared" si="3706"/>
        <v>0</v>
      </c>
      <c r="Z808" s="5735">
        <f t="shared" si="3706"/>
        <v>48</v>
      </c>
      <c r="AA808" s="3522">
        <f t="shared" si="3706"/>
        <v>0</v>
      </c>
      <c r="AB808" s="3522">
        <f t="shared" si="3706"/>
        <v>0</v>
      </c>
      <c r="AC808" s="3522">
        <f t="shared" si="3706"/>
        <v>0</v>
      </c>
      <c r="AD808" s="3522">
        <f t="shared" si="3706"/>
        <v>0</v>
      </c>
      <c r="AE808" s="3522">
        <f t="shared" si="3706"/>
        <v>0</v>
      </c>
      <c r="AF808" s="5736">
        <f t="shared" si="3706"/>
        <v>0</v>
      </c>
      <c r="AG808" s="3522">
        <f t="shared" si="3706"/>
        <v>0</v>
      </c>
      <c r="AH808" s="3522">
        <f t="shared" si="3706"/>
        <v>0</v>
      </c>
      <c r="AI808" s="3522">
        <f t="shared" si="3706"/>
        <v>0</v>
      </c>
      <c r="AJ808" s="3522">
        <f t="shared" si="3706"/>
        <v>0</v>
      </c>
      <c r="AK808" s="3522">
        <f t="shared" si="3706"/>
        <v>0</v>
      </c>
      <c r="AL808" s="3522">
        <f t="shared" si="3706"/>
        <v>0</v>
      </c>
      <c r="AM808" s="2278">
        <f t="shared" si="3706"/>
        <v>0</v>
      </c>
      <c r="AN808" s="3522">
        <f t="shared" si="3706"/>
        <v>0</v>
      </c>
      <c r="AO808" s="3522">
        <f t="shared" si="3706"/>
        <v>0</v>
      </c>
      <c r="AP808" s="3522">
        <f t="shared" si="3706"/>
        <v>0</v>
      </c>
      <c r="AQ808" s="2282">
        <f t="shared" si="3706"/>
        <v>0</v>
      </c>
      <c r="AR808" s="3522">
        <f t="shared" si="3706"/>
        <v>0</v>
      </c>
      <c r="AS808" s="5735">
        <f t="shared" si="3706"/>
        <v>0</v>
      </c>
      <c r="AT808" s="3522">
        <f t="shared" si="3706"/>
        <v>0</v>
      </c>
      <c r="AU808" s="3522">
        <f t="shared" si="3706"/>
        <v>0</v>
      </c>
      <c r="AV808" s="3522">
        <f t="shared" si="3706"/>
        <v>0</v>
      </c>
      <c r="AW808" s="3522">
        <f t="shared" si="3706"/>
        <v>0</v>
      </c>
      <c r="AX808" s="3522">
        <f t="shared" si="3706"/>
        <v>0</v>
      </c>
      <c r="AY808" s="5735">
        <f t="shared" si="3706"/>
        <v>0</v>
      </c>
      <c r="AZ808" s="3517">
        <f t="shared" si="3706"/>
        <v>0</v>
      </c>
    </row>
    <row r="809" spans="1:52" ht="48" customHeight="1" thickBot="1">
      <c r="A809" s="6162"/>
      <c r="B809" s="6163"/>
      <c r="C809" s="6163"/>
      <c r="D809" s="6163"/>
      <c r="E809" s="6163"/>
      <c r="F809" s="6163"/>
      <c r="G809" s="6164"/>
      <c r="H809" s="6170"/>
      <c r="I809" s="6170"/>
      <c r="J809" s="6170"/>
      <c r="K809" s="6171"/>
      <c r="L809" s="5742">
        <f>الاعدادات!$D$10</f>
        <v>2026</v>
      </c>
      <c r="M809" s="3523">
        <f t="shared" si="3706"/>
        <v>65</v>
      </c>
      <c r="N809" s="3523">
        <f t="shared" si="3706"/>
        <v>0</v>
      </c>
      <c r="O809" s="3523">
        <f t="shared" si="3706"/>
        <v>0</v>
      </c>
      <c r="P809" s="3523">
        <f t="shared" si="3706"/>
        <v>0</v>
      </c>
      <c r="Q809" s="3523">
        <f t="shared" si="3706"/>
        <v>0</v>
      </c>
      <c r="R809" s="3523">
        <f t="shared" si="3706"/>
        <v>0</v>
      </c>
      <c r="S809" s="3523">
        <f t="shared" si="3706"/>
        <v>0</v>
      </c>
      <c r="T809" s="3523">
        <f t="shared" si="3706"/>
        <v>0</v>
      </c>
      <c r="U809" s="3523">
        <f t="shared" si="3706"/>
        <v>0</v>
      </c>
      <c r="V809" s="3523">
        <f t="shared" si="3706"/>
        <v>0</v>
      </c>
      <c r="W809" s="3523">
        <f t="shared" si="3706"/>
        <v>0</v>
      </c>
      <c r="X809" s="3523">
        <f t="shared" si="3706"/>
        <v>0</v>
      </c>
      <c r="Y809" s="3523">
        <f t="shared" si="3706"/>
        <v>0</v>
      </c>
      <c r="Z809" s="2268">
        <f t="shared" si="3706"/>
        <v>65</v>
      </c>
      <c r="AA809" s="3523">
        <f t="shared" si="3706"/>
        <v>0</v>
      </c>
      <c r="AB809" s="3523">
        <f t="shared" si="3706"/>
        <v>0</v>
      </c>
      <c r="AC809" s="3523">
        <f t="shared" si="3706"/>
        <v>0</v>
      </c>
      <c r="AD809" s="3523">
        <f t="shared" si="3706"/>
        <v>0</v>
      </c>
      <c r="AE809" s="3523">
        <f t="shared" si="3706"/>
        <v>0</v>
      </c>
      <c r="AF809" s="5738">
        <f t="shared" si="3706"/>
        <v>0</v>
      </c>
      <c r="AG809" s="3523">
        <f t="shared" si="3706"/>
        <v>0</v>
      </c>
      <c r="AH809" s="3523">
        <f t="shared" si="3706"/>
        <v>0</v>
      </c>
      <c r="AI809" s="3523">
        <f t="shared" si="3706"/>
        <v>0</v>
      </c>
      <c r="AJ809" s="3523">
        <f t="shared" si="3706"/>
        <v>0</v>
      </c>
      <c r="AK809" s="3523">
        <f t="shared" si="3706"/>
        <v>0</v>
      </c>
      <c r="AL809" s="3523">
        <f t="shared" si="3706"/>
        <v>0</v>
      </c>
      <c r="AM809" s="2278">
        <f t="shared" si="3706"/>
        <v>0</v>
      </c>
      <c r="AN809" s="3523">
        <f t="shared" si="3706"/>
        <v>0</v>
      </c>
      <c r="AO809" s="3523">
        <f t="shared" si="3706"/>
        <v>0</v>
      </c>
      <c r="AP809" s="3523">
        <f t="shared" si="3706"/>
        <v>0</v>
      </c>
      <c r="AQ809" s="2282">
        <f t="shared" si="3706"/>
        <v>0</v>
      </c>
      <c r="AR809" s="3523">
        <f t="shared" si="3706"/>
        <v>0</v>
      </c>
      <c r="AS809" s="2268">
        <f t="shared" si="3706"/>
        <v>0</v>
      </c>
      <c r="AT809" s="3523">
        <f t="shared" si="3706"/>
        <v>0</v>
      </c>
      <c r="AU809" s="3523">
        <f t="shared" si="3706"/>
        <v>0</v>
      </c>
      <c r="AV809" s="3523">
        <f t="shared" si="3706"/>
        <v>0</v>
      </c>
      <c r="AW809" s="3523">
        <f t="shared" si="3706"/>
        <v>0</v>
      </c>
      <c r="AX809" s="3523">
        <f t="shared" si="3706"/>
        <v>0</v>
      </c>
      <c r="AY809" s="2268">
        <f t="shared" si="3706"/>
        <v>0</v>
      </c>
      <c r="AZ809" s="4066">
        <f t="shared" si="3706"/>
        <v>0</v>
      </c>
    </row>
    <row r="810" spans="1:52" ht="48" customHeight="1" thickBot="1">
      <c r="A810" s="6165"/>
      <c r="B810" s="6166"/>
      <c r="C810" s="6166"/>
      <c r="D810" s="6166"/>
      <c r="E810" s="6166"/>
      <c r="F810" s="6166"/>
      <c r="G810" s="6167"/>
      <c r="H810" s="6172"/>
      <c r="I810" s="6172"/>
      <c r="J810" s="6172"/>
      <c r="K810" s="6173"/>
      <c r="L810" s="4067" t="s">
        <v>181</v>
      </c>
      <c r="M810" s="3525">
        <f t="shared" si="3706"/>
        <v>156</v>
      </c>
      <c r="N810" s="3525">
        <f t="shared" si="3706"/>
        <v>0</v>
      </c>
      <c r="O810" s="3525">
        <f t="shared" si="3706"/>
        <v>0</v>
      </c>
      <c r="P810" s="3525">
        <f t="shared" si="3706"/>
        <v>0</v>
      </c>
      <c r="Q810" s="3525">
        <f t="shared" si="3706"/>
        <v>0</v>
      </c>
      <c r="R810" s="3525">
        <f t="shared" si="3706"/>
        <v>0</v>
      </c>
      <c r="S810" s="3525">
        <f t="shared" si="3706"/>
        <v>0</v>
      </c>
      <c r="T810" s="3525">
        <f t="shared" si="3706"/>
        <v>0</v>
      </c>
      <c r="U810" s="3525">
        <f t="shared" si="3706"/>
        <v>0</v>
      </c>
      <c r="V810" s="3525">
        <f t="shared" si="3706"/>
        <v>0</v>
      </c>
      <c r="W810" s="3525">
        <f t="shared" si="3706"/>
        <v>0</v>
      </c>
      <c r="X810" s="3525">
        <f t="shared" si="3706"/>
        <v>0</v>
      </c>
      <c r="Y810" s="3525">
        <f t="shared" si="3706"/>
        <v>0</v>
      </c>
      <c r="Z810" s="2295">
        <f t="shared" si="3706"/>
        <v>156</v>
      </c>
      <c r="AA810" s="3525">
        <f t="shared" si="3706"/>
        <v>0</v>
      </c>
      <c r="AB810" s="3525">
        <f t="shared" si="3706"/>
        <v>0</v>
      </c>
      <c r="AC810" s="3525">
        <f t="shared" si="3706"/>
        <v>0</v>
      </c>
      <c r="AD810" s="3525">
        <f t="shared" si="3706"/>
        <v>0</v>
      </c>
      <c r="AE810" s="3525">
        <f t="shared" si="3706"/>
        <v>0</v>
      </c>
      <c r="AF810" s="5739">
        <f t="shared" si="3706"/>
        <v>0</v>
      </c>
      <c r="AG810" s="3525">
        <f t="shared" si="3706"/>
        <v>0</v>
      </c>
      <c r="AH810" s="3525">
        <f t="shared" si="3706"/>
        <v>0</v>
      </c>
      <c r="AI810" s="3525">
        <f t="shared" si="3706"/>
        <v>0</v>
      </c>
      <c r="AJ810" s="3525">
        <f t="shared" si="3706"/>
        <v>0</v>
      </c>
      <c r="AK810" s="3525">
        <f t="shared" si="3706"/>
        <v>0</v>
      </c>
      <c r="AL810" s="3525">
        <f t="shared" si="3706"/>
        <v>0</v>
      </c>
      <c r="AM810" s="2305">
        <f t="shared" si="3706"/>
        <v>0</v>
      </c>
      <c r="AN810" s="3525">
        <f t="shared" si="3706"/>
        <v>0</v>
      </c>
      <c r="AO810" s="3525">
        <f t="shared" si="3706"/>
        <v>0</v>
      </c>
      <c r="AP810" s="3525">
        <f t="shared" si="3706"/>
        <v>0</v>
      </c>
      <c r="AQ810" s="2309">
        <f t="shared" si="3706"/>
        <v>0</v>
      </c>
      <c r="AR810" s="3525">
        <f t="shared" si="3706"/>
        <v>0</v>
      </c>
      <c r="AS810" s="2295">
        <f t="shared" si="3706"/>
        <v>0</v>
      </c>
      <c r="AT810" s="3525">
        <f t="shared" si="3706"/>
        <v>0</v>
      </c>
      <c r="AU810" s="3525">
        <f t="shared" si="3706"/>
        <v>0</v>
      </c>
      <c r="AV810" s="3525">
        <f t="shared" si="3706"/>
        <v>0</v>
      </c>
      <c r="AW810" s="3525">
        <f t="shared" si="3706"/>
        <v>0</v>
      </c>
      <c r="AX810" s="3525">
        <f t="shared" si="3706"/>
        <v>0</v>
      </c>
      <c r="AY810" s="2295">
        <f t="shared" si="3706"/>
        <v>0</v>
      </c>
      <c r="AZ810" s="4072">
        <f t="shared" si="3706"/>
        <v>0</v>
      </c>
    </row>
    <row r="811" spans="1:52" ht="48" customHeight="1" thickBot="1">
      <c r="A811" s="6159" t="s">
        <v>61</v>
      </c>
      <c r="B811" s="6160"/>
      <c r="C811" s="6160"/>
      <c r="D811" s="6160"/>
      <c r="E811" s="6160"/>
      <c r="F811" s="6160"/>
      <c r="G811" s="6161"/>
      <c r="H811" s="6168" t="s">
        <v>861</v>
      </c>
      <c r="I811" s="6168"/>
      <c r="J811" s="6168"/>
      <c r="K811" s="6169"/>
      <c r="L811" s="5740" t="str">
        <f>الاعدادات!$D$6</f>
        <v>2022 وما قبلها</v>
      </c>
      <c r="M811" s="3517">
        <f>M457</f>
        <v>0</v>
      </c>
      <c r="N811" s="3517">
        <f t="shared" ref="N811:AZ811" si="3707">N457</f>
        <v>0</v>
      </c>
      <c r="O811" s="3517">
        <f t="shared" si="3707"/>
        <v>0</v>
      </c>
      <c r="P811" s="3517">
        <f t="shared" si="3707"/>
        <v>0</v>
      </c>
      <c r="Q811" s="3517">
        <f t="shared" si="3707"/>
        <v>0</v>
      </c>
      <c r="R811" s="3517">
        <f t="shared" si="3707"/>
        <v>0</v>
      </c>
      <c r="S811" s="3517">
        <f t="shared" si="3707"/>
        <v>0</v>
      </c>
      <c r="T811" s="3517">
        <f t="shared" si="3707"/>
        <v>0</v>
      </c>
      <c r="U811" s="3517">
        <f t="shared" si="3707"/>
        <v>0</v>
      </c>
      <c r="V811" s="3517">
        <f t="shared" si="3707"/>
        <v>0</v>
      </c>
      <c r="W811" s="3517">
        <f t="shared" si="3707"/>
        <v>0</v>
      </c>
      <c r="X811" s="3517">
        <f t="shared" si="3707"/>
        <v>0</v>
      </c>
      <c r="Y811" s="3517">
        <f t="shared" si="3707"/>
        <v>0</v>
      </c>
      <c r="Z811" s="5735">
        <f t="shared" si="3707"/>
        <v>0</v>
      </c>
      <c r="AA811" s="3517">
        <f t="shared" si="3707"/>
        <v>0</v>
      </c>
      <c r="AB811" s="3517">
        <f t="shared" si="3707"/>
        <v>0</v>
      </c>
      <c r="AC811" s="3517">
        <f t="shared" si="3707"/>
        <v>0</v>
      </c>
      <c r="AD811" s="3517">
        <f t="shared" si="3707"/>
        <v>0</v>
      </c>
      <c r="AE811" s="3517">
        <f t="shared" si="3707"/>
        <v>0</v>
      </c>
      <c r="AF811" s="5736">
        <f t="shared" si="3707"/>
        <v>0</v>
      </c>
      <c r="AG811" s="3517">
        <f t="shared" si="3707"/>
        <v>0</v>
      </c>
      <c r="AH811" s="3517">
        <f t="shared" si="3707"/>
        <v>0</v>
      </c>
      <c r="AI811" s="3517">
        <f t="shared" si="3707"/>
        <v>0</v>
      </c>
      <c r="AJ811" s="3517">
        <f t="shared" si="3707"/>
        <v>0</v>
      </c>
      <c r="AK811" s="3517">
        <f t="shared" si="3707"/>
        <v>0</v>
      </c>
      <c r="AL811" s="3517">
        <f t="shared" si="3707"/>
        <v>0</v>
      </c>
      <c r="AM811" s="2278">
        <f t="shared" si="3707"/>
        <v>0</v>
      </c>
      <c r="AN811" s="3517">
        <f t="shared" si="3707"/>
        <v>0</v>
      </c>
      <c r="AO811" s="3517">
        <f t="shared" si="3707"/>
        <v>0</v>
      </c>
      <c r="AP811" s="3517">
        <f t="shared" si="3707"/>
        <v>0</v>
      </c>
      <c r="AQ811" s="2282">
        <f t="shared" si="3707"/>
        <v>0</v>
      </c>
      <c r="AR811" s="3517">
        <f t="shared" si="3707"/>
        <v>0</v>
      </c>
      <c r="AS811" s="5735">
        <f t="shared" si="3707"/>
        <v>0</v>
      </c>
      <c r="AT811" s="3517">
        <f t="shared" si="3707"/>
        <v>0</v>
      </c>
      <c r="AU811" s="3517">
        <f t="shared" si="3707"/>
        <v>0</v>
      </c>
      <c r="AV811" s="3517">
        <f t="shared" si="3707"/>
        <v>0</v>
      </c>
      <c r="AW811" s="3517">
        <f t="shared" si="3707"/>
        <v>0</v>
      </c>
      <c r="AX811" s="3517">
        <f t="shared" si="3707"/>
        <v>0</v>
      </c>
      <c r="AY811" s="5735">
        <f t="shared" si="3707"/>
        <v>0</v>
      </c>
      <c r="AZ811" s="3517">
        <f t="shared" si="3707"/>
        <v>0</v>
      </c>
    </row>
    <row r="812" spans="1:52" ht="48" customHeight="1" thickBot="1">
      <c r="A812" s="6162"/>
      <c r="B812" s="6163"/>
      <c r="C812" s="6163"/>
      <c r="D812" s="6163"/>
      <c r="E812" s="6163"/>
      <c r="F812" s="6163"/>
      <c r="G812" s="6164"/>
      <c r="H812" s="6170"/>
      <c r="I812" s="6170"/>
      <c r="J812" s="6170"/>
      <c r="K812" s="6171"/>
      <c r="L812" s="5741">
        <f>الاعدادات!$D$7</f>
        <v>2023</v>
      </c>
      <c r="M812" s="3522">
        <f t="shared" ref="M812:AZ816" si="3708">M458</f>
        <v>10</v>
      </c>
      <c r="N812" s="3522">
        <f t="shared" si="3708"/>
        <v>0</v>
      </c>
      <c r="O812" s="3522">
        <f t="shared" si="3708"/>
        <v>0</v>
      </c>
      <c r="P812" s="3522">
        <f t="shared" si="3708"/>
        <v>0</v>
      </c>
      <c r="Q812" s="3522">
        <f t="shared" si="3708"/>
        <v>0</v>
      </c>
      <c r="R812" s="3522">
        <f t="shared" si="3708"/>
        <v>0</v>
      </c>
      <c r="S812" s="3522">
        <f t="shared" si="3708"/>
        <v>0</v>
      </c>
      <c r="T812" s="3522">
        <f t="shared" si="3708"/>
        <v>0</v>
      </c>
      <c r="U812" s="3522">
        <f t="shared" si="3708"/>
        <v>0</v>
      </c>
      <c r="V812" s="3522">
        <f t="shared" si="3708"/>
        <v>0</v>
      </c>
      <c r="W812" s="3522">
        <f t="shared" si="3708"/>
        <v>0</v>
      </c>
      <c r="X812" s="3522">
        <f t="shared" si="3708"/>
        <v>0</v>
      </c>
      <c r="Y812" s="3522">
        <f t="shared" si="3708"/>
        <v>0</v>
      </c>
      <c r="Z812" s="5735">
        <f t="shared" si="3708"/>
        <v>10</v>
      </c>
      <c r="AA812" s="3522">
        <f t="shared" si="3708"/>
        <v>0</v>
      </c>
      <c r="AB812" s="3522">
        <f t="shared" si="3708"/>
        <v>0</v>
      </c>
      <c r="AC812" s="3522">
        <f t="shared" si="3708"/>
        <v>0</v>
      </c>
      <c r="AD812" s="3522">
        <f t="shared" si="3708"/>
        <v>0</v>
      </c>
      <c r="AE812" s="3522">
        <f t="shared" si="3708"/>
        <v>0</v>
      </c>
      <c r="AF812" s="5736">
        <f t="shared" si="3708"/>
        <v>0</v>
      </c>
      <c r="AG812" s="3522">
        <f t="shared" si="3708"/>
        <v>0</v>
      </c>
      <c r="AH812" s="3522">
        <f t="shared" si="3708"/>
        <v>0</v>
      </c>
      <c r="AI812" s="3522">
        <f t="shared" si="3708"/>
        <v>0</v>
      </c>
      <c r="AJ812" s="3522">
        <f t="shared" si="3708"/>
        <v>0</v>
      </c>
      <c r="AK812" s="3522">
        <f t="shared" si="3708"/>
        <v>0</v>
      </c>
      <c r="AL812" s="3522">
        <f t="shared" si="3708"/>
        <v>0</v>
      </c>
      <c r="AM812" s="2278">
        <f t="shared" si="3708"/>
        <v>0</v>
      </c>
      <c r="AN812" s="3522">
        <f t="shared" si="3708"/>
        <v>0</v>
      </c>
      <c r="AO812" s="3522">
        <f t="shared" si="3708"/>
        <v>0</v>
      </c>
      <c r="AP812" s="3522">
        <f t="shared" si="3708"/>
        <v>0</v>
      </c>
      <c r="AQ812" s="2282">
        <f t="shared" si="3708"/>
        <v>0</v>
      </c>
      <c r="AR812" s="3522">
        <f t="shared" si="3708"/>
        <v>0</v>
      </c>
      <c r="AS812" s="5735">
        <f t="shared" si="3708"/>
        <v>0</v>
      </c>
      <c r="AT812" s="3522">
        <f t="shared" si="3708"/>
        <v>0</v>
      </c>
      <c r="AU812" s="3522">
        <f t="shared" si="3708"/>
        <v>0</v>
      </c>
      <c r="AV812" s="3522">
        <f t="shared" si="3708"/>
        <v>0</v>
      </c>
      <c r="AW812" s="3522">
        <f t="shared" si="3708"/>
        <v>0</v>
      </c>
      <c r="AX812" s="3522">
        <f t="shared" si="3708"/>
        <v>0</v>
      </c>
      <c r="AY812" s="5735">
        <f t="shared" si="3708"/>
        <v>0</v>
      </c>
      <c r="AZ812" s="3517">
        <f t="shared" si="3708"/>
        <v>0</v>
      </c>
    </row>
    <row r="813" spans="1:52" ht="48" customHeight="1" thickBot="1">
      <c r="A813" s="6162"/>
      <c r="B813" s="6163"/>
      <c r="C813" s="6163"/>
      <c r="D813" s="6163"/>
      <c r="E813" s="6163"/>
      <c r="F813" s="6163"/>
      <c r="G813" s="6164"/>
      <c r="H813" s="6170"/>
      <c r="I813" s="6170"/>
      <c r="J813" s="6170"/>
      <c r="K813" s="6171"/>
      <c r="L813" s="5741">
        <f>الاعدادات!$D$8</f>
        <v>2024</v>
      </c>
      <c r="M813" s="3522">
        <f t="shared" si="3708"/>
        <v>33</v>
      </c>
      <c r="N813" s="3522">
        <f t="shared" si="3708"/>
        <v>0</v>
      </c>
      <c r="O813" s="3522">
        <f t="shared" si="3708"/>
        <v>0</v>
      </c>
      <c r="P813" s="3522">
        <f t="shared" si="3708"/>
        <v>0</v>
      </c>
      <c r="Q813" s="3522">
        <f t="shared" si="3708"/>
        <v>0</v>
      </c>
      <c r="R813" s="3522">
        <f t="shared" si="3708"/>
        <v>0</v>
      </c>
      <c r="S813" s="3522">
        <f t="shared" si="3708"/>
        <v>0</v>
      </c>
      <c r="T813" s="3522">
        <f t="shared" si="3708"/>
        <v>0</v>
      </c>
      <c r="U813" s="3522">
        <f t="shared" si="3708"/>
        <v>0</v>
      </c>
      <c r="V813" s="3522">
        <f t="shared" si="3708"/>
        <v>0</v>
      </c>
      <c r="W813" s="3522">
        <f t="shared" si="3708"/>
        <v>0</v>
      </c>
      <c r="X813" s="3522">
        <f t="shared" si="3708"/>
        <v>0</v>
      </c>
      <c r="Y813" s="3522">
        <f t="shared" si="3708"/>
        <v>0</v>
      </c>
      <c r="Z813" s="5735">
        <f t="shared" si="3708"/>
        <v>33</v>
      </c>
      <c r="AA813" s="3522">
        <f t="shared" si="3708"/>
        <v>0</v>
      </c>
      <c r="AB813" s="3522">
        <f t="shared" si="3708"/>
        <v>0</v>
      </c>
      <c r="AC813" s="3522">
        <f t="shared" si="3708"/>
        <v>0</v>
      </c>
      <c r="AD813" s="3522">
        <f t="shared" si="3708"/>
        <v>0</v>
      </c>
      <c r="AE813" s="3522">
        <f t="shared" si="3708"/>
        <v>0</v>
      </c>
      <c r="AF813" s="5736">
        <f t="shared" si="3708"/>
        <v>0</v>
      </c>
      <c r="AG813" s="3522">
        <f t="shared" si="3708"/>
        <v>0</v>
      </c>
      <c r="AH813" s="3522">
        <f t="shared" si="3708"/>
        <v>0</v>
      </c>
      <c r="AI813" s="3522">
        <f t="shared" si="3708"/>
        <v>0</v>
      </c>
      <c r="AJ813" s="3522">
        <f t="shared" si="3708"/>
        <v>0</v>
      </c>
      <c r="AK813" s="3522">
        <f t="shared" si="3708"/>
        <v>0</v>
      </c>
      <c r="AL813" s="3522">
        <f t="shared" si="3708"/>
        <v>0</v>
      </c>
      <c r="AM813" s="2278">
        <f t="shared" si="3708"/>
        <v>0</v>
      </c>
      <c r="AN813" s="3522">
        <f t="shared" si="3708"/>
        <v>0</v>
      </c>
      <c r="AO813" s="3522">
        <f t="shared" si="3708"/>
        <v>0</v>
      </c>
      <c r="AP813" s="3522">
        <f t="shared" si="3708"/>
        <v>0</v>
      </c>
      <c r="AQ813" s="2282">
        <f t="shared" si="3708"/>
        <v>0</v>
      </c>
      <c r="AR813" s="3522">
        <f t="shared" si="3708"/>
        <v>0</v>
      </c>
      <c r="AS813" s="5735">
        <f t="shared" si="3708"/>
        <v>0</v>
      </c>
      <c r="AT813" s="3522">
        <f t="shared" si="3708"/>
        <v>0</v>
      </c>
      <c r="AU813" s="3522">
        <f t="shared" si="3708"/>
        <v>0</v>
      </c>
      <c r="AV813" s="3522">
        <f t="shared" si="3708"/>
        <v>0</v>
      </c>
      <c r="AW813" s="3522">
        <f t="shared" si="3708"/>
        <v>0</v>
      </c>
      <c r="AX813" s="3522">
        <f t="shared" si="3708"/>
        <v>0</v>
      </c>
      <c r="AY813" s="5735">
        <f t="shared" si="3708"/>
        <v>0</v>
      </c>
      <c r="AZ813" s="3517">
        <f t="shared" si="3708"/>
        <v>0</v>
      </c>
    </row>
    <row r="814" spans="1:52" ht="48" customHeight="1" thickBot="1">
      <c r="A814" s="6162"/>
      <c r="B814" s="6163"/>
      <c r="C814" s="6163"/>
      <c r="D814" s="6163"/>
      <c r="E814" s="6163"/>
      <c r="F814" s="6163"/>
      <c r="G814" s="6164"/>
      <c r="H814" s="6170"/>
      <c r="I814" s="6170"/>
      <c r="J814" s="6170"/>
      <c r="K814" s="6171"/>
      <c r="L814" s="5741">
        <f>الاعدادات!$D$9</f>
        <v>2025</v>
      </c>
      <c r="M814" s="3522">
        <f t="shared" si="3708"/>
        <v>48</v>
      </c>
      <c r="N814" s="3522">
        <f t="shared" si="3708"/>
        <v>0</v>
      </c>
      <c r="O814" s="3522">
        <f t="shared" si="3708"/>
        <v>0</v>
      </c>
      <c r="P814" s="3522">
        <f t="shared" si="3708"/>
        <v>0</v>
      </c>
      <c r="Q814" s="3522">
        <f t="shared" si="3708"/>
        <v>0</v>
      </c>
      <c r="R814" s="3522">
        <f t="shared" si="3708"/>
        <v>0</v>
      </c>
      <c r="S814" s="3522">
        <f t="shared" si="3708"/>
        <v>0</v>
      </c>
      <c r="T814" s="3522">
        <f t="shared" si="3708"/>
        <v>0</v>
      </c>
      <c r="U814" s="3522">
        <f t="shared" si="3708"/>
        <v>0</v>
      </c>
      <c r="V814" s="3522">
        <f t="shared" si="3708"/>
        <v>0</v>
      </c>
      <c r="W814" s="3522">
        <f t="shared" si="3708"/>
        <v>0</v>
      </c>
      <c r="X814" s="3522">
        <f t="shared" si="3708"/>
        <v>0</v>
      </c>
      <c r="Y814" s="3522">
        <f t="shared" si="3708"/>
        <v>0</v>
      </c>
      <c r="Z814" s="5735">
        <f t="shared" si="3708"/>
        <v>48</v>
      </c>
      <c r="AA814" s="3522">
        <f t="shared" si="3708"/>
        <v>0</v>
      </c>
      <c r="AB814" s="3522">
        <f t="shared" si="3708"/>
        <v>0</v>
      </c>
      <c r="AC814" s="3522">
        <f t="shared" si="3708"/>
        <v>0</v>
      </c>
      <c r="AD814" s="3522">
        <f t="shared" si="3708"/>
        <v>0</v>
      </c>
      <c r="AE814" s="3522">
        <f t="shared" si="3708"/>
        <v>0</v>
      </c>
      <c r="AF814" s="5736">
        <f t="shared" si="3708"/>
        <v>0</v>
      </c>
      <c r="AG814" s="3522">
        <f t="shared" si="3708"/>
        <v>0</v>
      </c>
      <c r="AH814" s="3522">
        <f t="shared" si="3708"/>
        <v>0</v>
      </c>
      <c r="AI814" s="3522">
        <f t="shared" si="3708"/>
        <v>0</v>
      </c>
      <c r="AJ814" s="3522">
        <f t="shared" si="3708"/>
        <v>0</v>
      </c>
      <c r="AK814" s="3522">
        <f t="shared" si="3708"/>
        <v>0</v>
      </c>
      <c r="AL814" s="3522">
        <f t="shared" si="3708"/>
        <v>0</v>
      </c>
      <c r="AM814" s="2278">
        <f t="shared" si="3708"/>
        <v>0</v>
      </c>
      <c r="AN814" s="3522">
        <f t="shared" si="3708"/>
        <v>0</v>
      </c>
      <c r="AO814" s="3522">
        <f t="shared" si="3708"/>
        <v>0</v>
      </c>
      <c r="AP814" s="3522">
        <f t="shared" si="3708"/>
        <v>0</v>
      </c>
      <c r="AQ814" s="2282">
        <f t="shared" si="3708"/>
        <v>0</v>
      </c>
      <c r="AR814" s="3522">
        <f t="shared" si="3708"/>
        <v>0</v>
      </c>
      <c r="AS814" s="5735">
        <f t="shared" si="3708"/>
        <v>0</v>
      </c>
      <c r="AT814" s="3522">
        <f t="shared" si="3708"/>
        <v>0</v>
      </c>
      <c r="AU814" s="3522">
        <f t="shared" si="3708"/>
        <v>0</v>
      </c>
      <c r="AV814" s="3522">
        <f t="shared" si="3708"/>
        <v>0</v>
      </c>
      <c r="AW814" s="3522">
        <f t="shared" si="3708"/>
        <v>0</v>
      </c>
      <c r="AX814" s="3522">
        <f t="shared" si="3708"/>
        <v>0</v>
      </c>
      <c r="AY814" s="5735">
        <f t="shared" si="3708"/>
        <v>0</v>
      </c>
      <c r="AZ814" s="3517">
        <f t="shared" si="3708"/>
        <v>0</v>
      </c>
    </row>
    <row r="815" spans="1:52" ht="48" customHeight="1" thickBot="1">
      <c r="A815" s="6162"/>
      <c r="B815" s="6163"/>
      <c r="C815" s="6163"/>
      <c r="D815" s="6163"/>
      <c r="E815" s="6163"/>
      <c r="F815" s="6163"/>
      <c r="G815" s="6164"/>
      <c r="H815" s="6170"/>
      <c r="I815" s="6170"/>
      <c r="J815" s="6170"/>
      <c r="K815" s="6171"/>
      <c r="L815" s="5742">
        <f>الاعدادات!$D$10</f>
        <v>2026</v>
      </c>
      <c r="M815" s="3523">
        <f t="shared" si="3708"/>
        <v>65</v>
      </c>
      <c r="N815" s="3523">
        <f t="shared" si="3708"/>
        <v>0</v>
      </c>
      <c r="O815" s="3523">
        <f t="shared" si="3708"/>
        <v>0</v>
      </c>
      <c r="P815" s="3523">
        <f t="shared" si="3708"/>
        <v>0</v>
      </c>
      <c r="Q815" s="3523">
        <f t="shared" si="3708"/>
        <v>0</v>
      </c>
      <c r="R815" s="3523">
        <f t="shared" si="3708"/>
        <v>0</v>
      </c>
      <c r="S815" s="3523">
        <f t="shared" si="3708"/>
        <v>0</v>
      </c>
      <c r="T815" s="3523">
        <f t="shared" si="3708"/>
        <v>0</v>
      </c>
      <c r="U815" s="3523">
        <f t="shared" si="3708"/>
        <v>0</v>
      </c>
      <c r="V815" s="3523">
        <f t="shared" si="3708"/>
        <v>0</v>
      </c>
      <c r="W815" s="3523">
        <f t="shared" si="3708"/>
        <v>0</v>
      </c>
      <c r="X815" s="3523">
        <f t="shared" si="3708"/>
        <v>0</v>
      </c>
      <c r="Y815" s="3523">
        <f t="shared" si="3708"/>
        <v>0</v>
      </c>
      <c r="Z815" s="2268">
        <f t="shared" si="3708"/>
        <v>65</v>
      </c>
      <c r="AA815" s="3523">
        <f t="shared" si="3708"/>
        <v>0</v>
      </c>
      <c r="AB815" s="3523">
        <f t="shared" si="3708"/>
        <v>0</v>
      </c>
      <c r="AC815" s="3523">
        <f t="shared" si="3708"/>
        <v>0</v>
      </c>
      <c r="AD815" s="3523">
        <f t="shared" si="3708"/>
        <v>0</v>
      </c>
      <c r="AE815" s="3523">
        <f t="shared" si="3708"/>
        <v>0</v>
      </c>
      <c r="AF815" s="5738">
        <f t="shared" si="3708"/>
        <v>0</v>
      </c>
      <c r="AG815" s="3523">
        <f t="shared" si="3708"/>
        <v>0</v>
      </c>
      <c r="AH815" s="3523">
        <f t="shared" si="3708"/>
        <v>0</v>
      </c>
      <c r="AI815" s="3523">
        <f t="shared" si="3708"/>
        <v>0</v>
      </c>
      <c r="AJ815" s="3523">
        <f t="shared" si="3708"/>
        <v>0</v>
      </c>
      <c r="AK815" s="3523">
        <f t="shared" si="3708"/>
        <v>0</v>
      </c>
      <c r="AL815" s="3523">
        <f t="shared" si="3708"/>
        <v>0</v>
      </c>
      <c r="AM815" s="2278">
        <f t="shared" si="3708"/>
        <v>0</v>
      </c>
      <c r="AN815" s="3523">
        <f t="shared" si="3708"/>
        <v>0</v>
      </c>
      <c r="AO815" s="3523">
        <f t="shared" si="3708"/>
        <v>0</v>
      </c>
      <c r="AP815" s="3523">
        <f t="shared" si="3708"/>
        <v>0</v>
      </c>
      <c r="AQ815" s="2282">
        <f t="shared" si="3708"/>
        <v>0</v>
      </c>
      <c r="AR815" s="3523">
        <f t="shared" si="3708"/>
        <v>0</v>
      </c>
      <c r="AS815" s="2268">
        <f t="shared" si="3708"/>
        <v>0</v>
      </c>
      <c r="AT815" s="3523">
        <f t="shared" si="3708"/>
        <v>0</v>
      </c>
      <c r="AU815" s="3523">
        <f t="shared" si="3708"/>
        <v>0</v>
      </c>
      <c r="AV815" s="3523">
        <f t="shared" si="3708"/>
        <v>0</v>
      </c>
      <c r="AW815" s="3523">
        <f t="shared" si="3708"/>
        <v>0</v>
      </c>
      <c r="AX815" s="3523">
        <f t="shared" si="3708"/>
        <v>0</v>
      </c>
      <c r="AY815" s="2268">
        <f t="shared" si="3708"/>
        <v>0</v>
      </c>
      <c r="AZ815" s="4066">
        <f t="shared" si="3708"/>
        <v>0</v>
      </c>
    </row>
    <row r="816" spans="1:52" ht="48" customHeight="1" thickBot="1">
      <c r="A816" s="6165"/>
      <c r="B816" s="6166"/>
      <c r="C816" s="6166"/>
      <c r="D816" s="6166"/>
      <c r="E816" s="6166"/>
      <c r="F816" s="6166"/>
      <c r="G816" s="6167"/>
      <c r="H816" s="6172"/>
      <c r="I816" s="6172"/>
      <c r="J816" s="6172"/>
      <c r="K816" s="6173"/>
      <c r="L816" s="4067" t="s">
        <v>181</v>
      </c>
      <c r="M816" s="3525">
        <f t="shared" si="3708"/>
        <v>156</v>
      </c>
      <c r="N816" s="3525">
        <f t="shared" si="3708"/>
        <v>0</v>
      </c>
      <c r="O816" s="3525">
        <f t="shared" si="3708"/>
        <v>0</v>
      </c>
      <c r="P816" s="3525">
        <f t="shared" si="3708"/>
        <v>0</v>
      </c>
      <c r="Q816" s="3525">
        <f t="shared" si="3708"/>
        <v>0</v>
      </c>
      <c r="R816" s="3525">
        <f t="shared" si="3708"/>
        <v>0</v>
      </c>
      <c r="S816" s="3525">
        <f t="shared" si="3708"/>
        <v>0</v>
      </c>
      <c r="T816" s="3525">
        <f t="shared" si="3708"/>
        <v>0</v>
      </c>
      <c r="U816" s="3525">
        <f t="shared" si="3708"/>
        <v>0</v>
      </c>
      <c r="V816" s="3525">
        <f t="shared" si="3708"/>
        <v>0</v>
      </c>
      <c r="W816" s="3525">
        <f t="shared" si="3708"/>
        <v>0</v>
      </c>
      <c r="X816" s="3525">
        <f t="shared" si="3708"/>
        <v>0</v>
      </c>
      <c r="Y816" s="3525">
        <f t="shared" si="3708"/>
        <v>0</v>
      </c>
      <c r="Z816" s="2295">
        <f t="shared" si="3708"/>
        <v>156</v>
      </c>
      <c r="AA816" s="3525">
        <f t="shared" si="3708"/>
        <v>0</v>
      </c>
      <c r="AB816" s="3525">
        <f t="shared" si="3708"/>
        <v>0</v>
      </c>
      <c r="AC816" s="3525">
        <f t="shared" si="3708"/>
        <v>0</v>
      </c>
      <c r="AD816" s="3525">
        <f t="shared" si="3708"/>
        <v>0</v>
      </c>
      <c r="AE816" s="3525">
        <f t="shared" si="3708"/>
        <v>0</v>
      </c>
      <c r="AF816" s="5739">
        <f t="shared" si="3708"/>
        <v>0</v>
      </c>
      <c r="AG816" s="3525">
        <f t="shared" si="3708"/>
        <v>0</v>
      </c>
      <c r="AH816" s="3525">
        <f t="shared" si="3708"/>
        <v>0</v>
      </c>
      <c r="AI816" s="3525">
        <f t="shared" si="3708"/>
        <v>0</v>
      </c>
      <c r="AJ816" s="3525">
        <f t="shared" si="3708"/>
        <v>0</v>
      </c>
      <c r="AK816" s="3525">
        <f t="shared" si="3708"/>
        <v>0</v>
      </c>
      <c r="AL816" s="3525">
        <f t="shared" si="3708"/>
        <v>0</v>
      </c>
      <c r="AM816" s="2305">
        <f t="shared" si="3708"/>
        <v>0</v>
      </c>
      <c r="AN816" s="3525">
        <f t="shared" si="3708"/>
        <v>0</v>
      </c>
      <c r="AO816" s="3525">
        <f t="shared" si="3708"/>
        <v>0</v>
      </c>
      <c r="AP816" s="3525">
        <f t="shared" si="3708"/>
        <v>0</v>
      </c>
      <c r="AQ816" s="2309">
        <f t="shared" si="3708"/>
        <v>0</v>
      </c>
      <c r="AR816" s="3525">
        <f t="shared" si="3708"/>
        <v>0</v>
      </c>
      <c r="AS816" s="2295">
        <f t="shared" si="3708"/>
        <v>0</v>
      </c>
      <c r="AT816" s="3525">
        <f t="shared" si="3708"/>
        <v>0</v>
      </c>
      <c r="AU816" s="3525">
        <f t="shared" si="3708"/>
        <v>0</v>
      </c>
      <c r="AV816" s="3525">
        <f t="shared" si="3708"/>
        <v>0</v>
      </c>
      <c r="AW816" s="3525">
        <f t="shared" si="3708"/>
        <v>0</v>
      </c>
      <c r="AX816" s="3525">
        <f t="shared" si="3708"/>
        <v>0</v>
      </c>
      <c r="AY816" s="2295">
        <f t="shared" si="3708"/>
        <v>0</v>
      </c>
      <c r="AZ816" s="4072">
        <f t="shared" si="3708"/>
        <v>0</v>
      </c>
    </row>
    <row r="817" spans="1:52" ht="48" customHeight="1" thickBot="1">
      <c r="A817" s="6159" t="s">
        <v>1552</v>
      </c>
      <c r="B817" s="6160"/>
      <c r="C817" s="6160"/>
      <c r="D817" s="6160"/>
      <c r="E817" s="6160"/>
      <c r="F817" s="6160"/>
      <c r="G817" s="6161"/>
      <c r="H817" s="6168" t="s">
        <v>861</v>
      </c>
      <c r="I817" s="6168"/>
      <c r="J817" s="6168"/>
      <c r="K817" s="6169"/>
      <c r="L817" s="5740" t="str">
        <f>الاعدادات!$D$6</f>
        <v>2022 وما قبلها</v>
      </c>
      <c r="M817" s="3517">
        <f>M472</f>
        <v>0</v>
      </c>
      <c r="N817" s="3517">
        <f t="shared" ref="N817:AZ817" si="3709">N472</f>
        <v>0</v>
      </c>
      <c r="O817" s="3517">
        <f t="shared" si="3709"/>
        <v>0</v>
      </c>
      <c r="P817" s="3517">
        <f t="shared" si="3709"/>
        <v>0</v>
      </c>
      <c r="Q817" s="3517">
        <f t="shared" si="3709"/>
        <v>0</v>
      </c>
      <c r="R817" s="3517">
        <f t="shared" si="3709"/>
        <v>0</v>
      </c>
      <c r="S817" s="3517">
        <f t="shared" si="3709"/>
        <v>0</v>
      </c>
      <c r="T817" s="3517">
        <f t="shared" si="3709"/>
        <v>0</v>
      </c>
      <c r="U817" s="3517">
        <f t="shared" si="3709"/>
        <v>0</v>
      </c>
      <c r="V817" s="3517">
        <f t="shared" si="3709"/>
        <v>0</v>
      </c>
      <c r="W817" s="3517">
        <f t="shared" si="3709"/>
        <v>0</v>
      </c>
      <c r="X817" s="3517">
        <f t="shared" si="3709"/>
        <v>0</v>
      </c>
      <c r="Y817" s="3517">
        <f t="shared" si="3709"/>
        <v>0</v>
      </c>
      <c r="Z817" s="5735">
        <f t="shared" si="3709"/>
        <v>0</v>
      </c>
      <c r="AA817" s="3517">
        <f t="shared" si="3709"/>
        <v>0</v>
      </c>
      <c r="AB817" s="3517">
        <f t="shared" si="3709"/>
        <v>0</v>
      </c>
      <c r="AC817" s="3517">
        <f t="shared" si="3709"/>
        <v>0</v>
      </c>
      <c r="AD817" s="3517">
        <f t="shared" si="3709"/>
        <v>0</v>
      </c>
      <c r="AE817" s="3517">
        <f t="shared" si="3709"/>
        <v>0</v>
      </c>
      <c r="AF817" s="5736">
        <f t="shared" si="3709"/>
        <v>0</v>
      </c>
      <c r="AG817" s="3517">
        <f t="shared" si="3709"/>
        <v>0</v>
      </c>
      <c r="AH817" s="3517">
        <f t="shared" si="3709"/>
        <v>0</v>
      </c>
      <c r="AI817" s="3517">
        <f t="shared" si="3709"/>
        <v>0</v>
      </c>
      <c r="AJ817" s="3517">
        <f t="shared" si="3709"/>
        <v>0</v>
      </c>
      <c r="AK817" s="3517">
        <f t="shared" si="3709"/>
        <v>0</v>
      </c>
      <c r="AL817" s="3517">
        <f t="shared" si="3709"/>
        <v>0</v>
      </c>
      <c r="AM817" s="2278">
        <f t="shared" si="3709"/>
        <v>0</v>
      </c>
      <c r="AN817" s="3517">
        <f t="shared" si="3709"/>
        <v>0</v>
      </c>
      <c r="AO817" s="3517">
        <f t="shared" si="3709"/>
        <v>0</v>
      </c>
      <c r="AP817" s="3517">
        <f t="shared" si="3709"/>
        <v>0</v>
      </c>
      <c r="AQ817" s="2282">
        <f t="shared" si="3709"/>
        <v>0</v>
      </c>
      <c r="AR817" s="3517">
        <f t="shared" si="3709"/>
        <v>0</v>
      </c>
      <c r="AS817" s="5735">
        <f t="shared" si="3709"/>
        <v>0</v>
      </c>
      <c r="AT817" s="3517">
        <f t="shared" si="3709"/>
        <v>0</v>
      </c>
      <c r="AU817" s="3517">
        <f t="shared" si="3709"/>
        <v>0</v>
      </c>
      <c r="AV817" s="3517">
        <f t="shared" si="3709"/>
        <v>0</v>
      </c>
      <c r="AW817" s="3517">
        <f t="shared" si="3709"/>
        <v>0</v>
      </c>
      <c r="AX817" s="3517">
        <f t="shared" si="3709"/>
        <v>0</v>
      </c>
      <c r="AY817" s="5735">
        <f t="shared" si="3709"/>
        <v>0</v>
      </c>
      <c r="AZ817" s="3517">
        <f t="shared" si="3709"/>
        <v>0</v>
      </c>
    </row>
    <row r="818" spans="1:52" ht="48" customHeight="1" thickBot="1">
      <c r="A818" s="6162"/>
      <c r="B818" s="6163"/>
      <c r="C818" s="6163"/>
      <c r="D818" s="6163"/>
      <c r="E818" s="6163"/>
      <c r="F818" s="6163"/>
      <c r="G818" s="6164"/>
      <c r="H818" s="6170"/>
      <c r="I818" s="6170"/>
      <c r="J818" s="6170"/>
      <c r="K818" s="6171"/>
      <c r="L818" s="5741">
        <f>الاعدادات!$D$7</f>
        <v>2023</v>
      </c>
      <c r="M818" s="3522">
        <f t="shared" ref="M818:AZ822" si="3710">M473</f>
        <v>10</v>
      </c>
      <c r="N818" s="3522">
        <f t="shared" si="3710"/>
        <v>0</v>
      </c>
      <c r="O818" s="3522">
        <f t="shared" si="3710"/>
        <v>0</v>
      </c>
      <c r="P818" s="3522">
        <f t="shared" si="3710"/>
        <v>0</v>
      </c>
      <c r="Q818" s="3522">
        <f t="shared" si="3710"/>
        <v>0</v>
      </c>
      <c r="R818" s="3522">
        <f t="shared" si="3710"/>
        <v>0</v>
      </c>
      <c r="S818" s="3522">
        <f t="shared" si="3710"/>
        <v>0</v>
      </c>
      <c r="T818" s="3522">
        <f t="shared" si="3710"/>
        <v>0</v>
      </c>
      <c r="U818" s="3522">
        <f t="shared" si="3710"/>
        <v>0</v>
      </c>
      <c r="V818" s="3522">
        <f t="shared" si="3710"/>
        <v>0</v>
      </c>
      <c r="W818" s="3522">
        <f t="shared" si="3710"/>
        <v>0</v>
      </c>
      <c r="X818" s="3522">
        <f t="shared" si="3710"/>
        <v>0</v>
      </c>
      <c r="Y818" s="3522">
        <f t="shared" si="3710"/>
        <v>0</v>
      </c>
      <c r="Z818" s="5735">
        <f t="shared" si="3710"/>
        <v>10</v>
      </c>
      <c r="AA818" s="3522">
        <f t="shared" si="3710"/>
        <v>0</v>
      </c>
      <c r="AB818" s="3522">
        <f t="shared" si="3710"/>
        <v>0</v>
      </c>
      <c r="AC818" s="3522">
        <f t="shared" si="3710"/>
        <v>0</v>
      </c>
      <c r="AD818" s="3522">
        <f t="shared" si="3710"/>
        <v>0</v>
      </c>
      <c r="AE818" s="3522">
        <f t="shared" si="3710"/>
        <v>0</v>
      </c>
      <c r="AF818" s="5736">
        <f t="shared" si="3710"/>
        <v>0</v>
      </c>
      <c r="AG818" s="3522">
        <f t="shared" si="3710"/>
        <v>0</v>
      </c>
      <c r="AH818" s="3522">
        <f t="shared" si="3710"/>
        <v>0</v>
      </c>
      <c r="AI818" s="3522">
        <f t="shared" si="3710"/>
        <v>0</v>
      </c>
      <c r="AJ818" s="3522">
        <f t="shared" si="3710"/>
        <v>0</v>
      </c>
      <c r="AK818" s="3522">
        <f t="shared" si="3710"/>
        <v>0</v>
      </c>
      <c r="AL818" s="3522">
        <f t="shared" si="3710"/>
        <v>0</v>
      </c>
      <c r="AM818" s="2278">
        <f t="shared" si="3710"/>
        <v>0</v>
      </c>
      <c r="AN818" s="3522">
        <f t="shared" si="3710"/>
        <v>0</v>
      </c>
      <c r="AO818" s="3522">
        <f t="shared" si="3710"/>
        <v>0</v>
      </c>
      <c r="AP818" s="3522">
        <f t="shared" si="3710"/>
        <v>0</v>
      </c>
      <c r="AQ818" s="2282">
        <f t="shared" si="3710"/>
        <v>0</v>
      </c>
      <c r="AR818" s="3522">
        <f t="shared" si="3710"/>
        <v>0</v>
      </c>
      <c r="AS818" s="5735">
        <f t="shared" si="3710"/>
        <v>0</v>
      </c>
      <c r="AT818" s="3522">
        <f t="shared" si="3710"/>
        <v>0</v>
      </c>
      <c r="AU818" s="3522">
        <f t="shared" si="3710"/>
        <v>0</v>
      </c>
      <c r="AV818" s="3522">
        <f t="shared" si="3710"/>
        <v>0</v>
      </c>
      <c r="AW818" s="3522">
        <f t="shared" si="3710"/>
        <v>0</v>
      </c>
      <c r="AX818" s="3522">
        <f t="shared" si="3710"/>
        <v>0</v>
      </c>
      <c r="AY818" s="5735">
        <f t="shared" si="3710"/>
        <v>0</v>
      </c>
      <c r="AZ818" s="3517">
        <f t="shared" si="3710"/>
        <v>0</v>
      </c>
    </row>
    <row r="819" spans="1:52" ht="48" customHeight="1" thickBot="1">
      <c r="A819" s="6162"/>
      <c r="B819" s="6163"/>
      <c r="C819" s="6163"/>
      <c r="D819" s="6163"/>
      <c r="E819" s="6163"/>
      <c r="F819" s="6163"/>
      <c r="G819" s="6164"/>
      <c r="H819" s="6170"/>
      <c r="I819" s="6170"/>
      <c r="J819" s="6170"/>
      <c r="K819" s="6171"/>
      <c r="L819" s="5741">
        <f>الاعدادات!$D$8</f>
        <v>2024</v>
      </c>
      <c r="M819" s="3522">
        <f t="shared" si="3710"/>
        <v>33</v>
      </c>
      <c r="N819" s="3522">
        <f t="shared" si="3710"/>
        <v>0</v>
      </c>
      <c r="O819" s="3522">
        <f t="shared" si="3710"/>
        <v>0</v>
      </c>
      <c r="P819" s="3522">
        <f t="shared" si="3710"/>
        <v>0</v>
      </c>
      <c r="Q819" s="3522">
        <f t="shared" si="3710"/>
        <v>0</v>
      </c>
      <c r="R819" s="3522">
        <f t="shared" si="3710"/>
        <v>0</v>
      </c>
      <c r="S819" s="3522">
        <f t="shared" si="3710"/>
        <v>0</v>
      </c>
      <c r="T819" s="3522">
        <f t="shared" si="3710"/>
        <v>0</v>
      </c>
      <c r="U819" s="3522">
        <f t="shared" si="3710"/>
        <v>0</v>
      </c>
      <c r="V819" s="3522">
        <f t="shared" si="3710"/>
        <v>0</v>
      </c>
      <c r="W819" s="3522">
        <f t="shared" si="3710"/>
        <v>0</v>
      </c>
      <c r="X819" s="3522">
        <f t="shared" si="3710"/>
        <v>0</v>
      </c>
      <c r="Y819" s="3522">
        <f t="shared" si="3710"/>
        <v>0</v>
      </c>
      <c r="Z819" s="5735">
        <f t="shared" si="3710"/>
        <v>33</v>
      </c>
      <c r="AA819" s="3522">
        <f t="shared" si="3710"/>
        <v>0</v>
      </c>
      <c r="AB819" s="3522">
        <f t="shared" si="3710"/>
        <v>0</v>
      </c>
      <c r="AC819" s="3522">
        <f t="shared" si="3710"/>
        <v>0</v>
      </c>
      <c r="AD819" s="3522">
        <f t="shared" si="3710"/>
        <v>0</v>
      </c>
      <c r="AE819" s="3522">
        <f t="shared" si="3710"/>
        <v>0</v>
      </c>
      <c r="AF819" s="5736">
        <f t="shared" si="3710"/>
        <v>0</v>
      </c>
      <c r="AG819" s="3522">
        <f t="shared" si="3710"/>
        <v>0</v>
      </c>
      <c r="AH819" s="3522">
        <f t="shared" si="3710"/>
        <v>0</v>
      </c>
      <c r="AI819" s="3522">
        <f t="shared" si="3710"/>
        <v>0</v>
      </c>
      <c r="AJ819" s="3522">
        <f t="shared" si="3710"/>
        <v>0</v>
      </c>
      <c r="AK819" s="3522">
        <f t="shared" si="3710"/>
        <v>0</v>
      </c>
      <c r="AL819" s="3522">
        <f t="shared" si="3710"/>
        <v>0</v>
      </c>
      <c r="AM819" s="2278">
        <f t="shared" si="3710"/>
        <v>0</v>
      </c>
      <c r="AN819" s="3522">
        <f t="shared" si="3710"/>
        <v>0</v>
      </c>
      <c r="AO819" s="3522">
        <f t="shared" si="3710"/>
        <v>0</v>
      </c>
      <c r="AP819" s="3522">
        <f t="shared" si="3710"/>
        <v>0</v>
      </c>
      <c r="AQ819" s="2282">
        <f t="shared" si="3710"/>
        <v>0</v>
      </c>
      <c r="AR819" s="3522">
        <f t="shared" si="3710"/>
        <v>0</v>
      </c>
      <c r="AS819" s="5735">
        <f t="shared" si="3710"/>
        <v>0</v>
      </c>
      <c r="AT819" s="3522">
        <f t="shared" si="3710"/>
        <v>0</v>
      </c>
      <c r="AU819" s="3522">
        <f t="shared" si="3710"/>
        <v>0</v>
      </c>
      <c r="AV819" s="3522">
        <f t="shared" si="3710"/>
        <v>0</v>
      </c>
      <c r="AW819" s="3522">
        <f t="shared" si="3710"/>
        <v>0</v>
      </c>
      <c r="AX819" s="3522">
        <f t="shared" si="3710"/>
        <v>0</v>
      </c>
      <c r="AY819" s="5735">
        <f t="shared" si="3710"/>
        <v>0</v>
      </c>
      <c r="AZ819" s="3517">
        <f t="shared" si="3710"/>
        <v>0</v>
      </c>
    </row>
    <row r="820" spans="1:52" ht="48" customHeight="1" thickBot="1">
      <c r="A820" s="6162"/>
      <c r="B820" s="6163"/>
      <c r="C820" s="6163"/>
      <c r="D820" s="6163"/>
      <c r="E820" s="6163"/>
      <c r="F820" s="6163"/>
      <c r="G820" s="6164"/>
      <c r="H820" s="6170"/>
      <c r="I820" s="6170"/>
      <c r="J820" s="6170"/>
      <c r="K820" s="6171"/>
      <c r="L820" s="5741">
        <f>الاعدادات!$D$9</f>
        <v>2025</v>
      </c>
      <c r="M820" s="3522">
        <f t="shared" si="3710"/>
        <v>48</v>
      </c>
      <c r="N820" s="3522">
        <f t="shared" si="3710"/>
        <v>0</v>
      </c>
      <c r="O820" s="3522">
        <f t="shared" si="3710"/>
        <v>0</v>
      </c>
      <c r="P820" s="3522">
        <f t="shared" si="3710"/>
        <v>0</v>
      </c>
      <c r="Q820" s="3522">
        <f t="shared" si="3710"/>
        <v>0</v>
      </c>
      <c r="R820" s="3522">
        <f t="shared" si="3710"/>
        <v>0</v>
      </c>
      <c r="S820" s="3522">
        <f t="shared" si="3710"/>
        <v>0</v>
      </c>
      <c r="T820" s="3522">
        <f t="shared" si="3710"/>
        <v>0</v>
      </c>
      <c r="U820" s="3522">
        <f t="shared" si="3710"/>
        <v>0</v>
      </c>
      <c r="V820" s="3522">
        <f t="shared" si="3710"/>
        <v>0</v>
      </c>
      <c r="W820" s="3522">
        <f t="shared" si="3710"/>
        <v>0</v>
      </c>
      <c r="X820" s="3522">
        <f t="shared" si="3710"/>
        <v>0</v>
      </c>
      <c r="Y820" s="3522">
        <f t="shared" si="3710"/>
        <v>0</v>
      </c>
      <c r="Z820" s="5735">
        <f t="shared" si="3710"/>
        <v>48</v>
      </c>
      <c r="AA820" s="3522">
        <f t="shared" si="3710"/>
        <v>0</v>
      </c>
      <c r="AB820" s="3522">
        <f t="shared" si="3710"/>
        <v>0</v>
      </c>
      <c r="AC820" s="3522">
        <f t="shared" si="3710"/>
        <v>0</v>
      </c>
      <c r="AD820" s="3522">
        <f t="shared" si="3710"/>
        <v>0</v>
      </c>
      <c r="AE820" s="3522">
        <f t="shared" si="3710"/>
        <v>0</v>
      </c>
      <c r="AF820" s="5736">
        <f t="shared" si="3710"/>
        <v>0</v>
      </c>
      <c r="AG820" s="3522">
        <f t="shared" si="3710"/>
        <v>0</v>
      </c>
      <c r="AH820" s="3522">
        <f t="shared" si="3710"/>
        <v>0</v>
      </c>
      <c r="AI820" s="3522">
        <f t="shared" si="3710"/>
        <v>0</v>
      </c>
      <c r="AJ820" s="3522">
        <f t="shared" si="3710"/>
        <v>0</v>
      </c>
      <c r="AK820" s="3522">
        <f t="shared" si="3710"/>
        <v>0</v>
      </c>
      <c r="AL820" s="3522">
        <f t="shared" si="3710"/>
        <v>0</v>
      </c>
      <c r="AM820" s="2278">
        <f t="shared" si="3710"/>
        <v>0</v>
      </c>
      <c r="AN820" s="3522">
        <f t="shared" si="3710"/>
        <v>0</v>
      </c>
      <c r="AO820" s="3522">
        <f t="shared" si="3710"/>
        <v>0</v>
      </c>
      <c r="AP820" s="3522">
        <f t="shared" si="3710"/>
        <v>0</v>
      </c>
      <c r="AQ820" s="2282">
        <f t="shared" si="3710"/>
        <v>0</v>
      </c>
      <c r="AR820" s="3522">
        <f t="shared" si="3710"/>
        <v>0</v>
      </c>
      <c r="AS820" s="5735">
        <f t="shared" si="3710"/>
        <v>0</v>
      </c>
      <c r="AT820" s="3522">
        <f t="shared" si="3710"/>
        <v>0</v>
      </c>
      <c r="AU820" s="3522">
        <f t="shared" si="3710"/>
        <v>0</v>
      </c>
      <c r="AV820" s="3522">
        <f t="shared" si="3710"/>
        <v>0</v>
      </c>
      <c r="AW820" s="3522">
        <f t="shared" si="3710"/>
        <v>0</v>
      </c>
      <c r="AX820" s="3522">
        <f t="shared" si="3710"/>
        <v>0</v>
      </c>
      <c r="AY820" s="5735">
        <f t="shared" si="3710"/>
        <v>0</v>
      </c>
      <c r="AZ820" s="3517">
        <f t="shared" si="3710"/>
        <v>0</v>
      </c>
    </row>
    <row r="821" spans="1:52" ht="48" customHeight="1" thickBot="1">
      <c r="A821" s="6162"/>
      <c r="B821" s="6163"/>
      <c r="C821" s="6163"/>
      <c r="D821" s="6163"/>
      <c r="E821" s="6163"/>
      <c r="F821" s="6163"/>
      <c r="G821" s="6164"/>
      <c r="H821" s="6170"/>
      <c r="I821" s="6170"/>
      <c r="J821" s="6170"/>
      <c r="K821" s="6171"/>
      <c r="L821" s="5742">
        <f>الاعدادات!$D$10</f>
        <v>2026</v>
      </c>
      <c r="M821" s="3523">
        <f t="shared" si="3710"/>
        <v>65</v>
      </c>
      <c r="N821" s="3523">
        <f t="shared" si="3710"/>
        <v>0</v>
      </c>
      <c r="O821" s="3523">
        <f t="shared" si="3710"/>
        <v>0</v>
      </c>
      <c r="P821" s="3523">
        <f t="shared" si="3710"/>
        <v>0</v>
      </c>
      <c r="Q821" s="3523">
        <f t="shared" si="3710"/>
        <v>0</v>
      </c>
      <c r="R821" s="3523">
        <f t="shared" si="3710"/>
        <v>0</v>
      </c>
      <c r="S821" s="3523">
        <f t="shared" si="3710"/>
        <v>0</v>
      </c>
      <c r="T821" s="3523">
        <f t="shared" si="3710"/>
        <v>0</v>
      </c>
      <c r="U821" s="3523">
        <f t="shared" si="3710"/>
        <v>0</v>
      </c>
      <c r="V821" s="3523">
        <f t="shared" si="3710"/>
        <v>0</v>
      </c>
      <c r="W821" s="3523">
        <f t="shared" si="3710"/>
        <v>0</v>
      </c>
      <c r="X821" s="3523">
        <f t="shared" si="3710"/>
        <v>0</v>
      </c>
      <c r="Y821" s="3523">
        <f t="shared" si="3710"/>
        <v>0</v>
      </c>
      <c r="Z821" s="2268">
        <f t="shared" si="3710"/>
        <v>65</v>
      </c>
      <c r="AA821" s="3523">
        <f t="shared" si="3710"/>
        <v>0</v>
      </c>
      <c r="AB821" s="3523">
        <f t="shared" si="3710"/>
        <v>0</v>
      </c>
      <c r="AC821" s="3523">
        <f t="shared" si="3710"/>
        <v>0</v>
      </c>
      <c r="AD821" s="3523">
        <f t="shared" si="3710"/>
        <v>0</v>
      </c>
      <c r="AE821" s="3523">
        <f t="shared" si="3710"/>
        <v>0</v>
      </c>
      <c r="AF821" s="5738">
        <f t="shared" si="3710"/>
        <v>0</v>
      </c>
      <c r="AG821" s="3523">
        <f t="shared" si="3710"/>
        <v>0</v>
      </c>
      <c r="AH821" s="3523">
        <f t="shared" si="3710"/>
        <v>0</v>
      </c>
      <c r="AI821" s="3523">
        <f t="shared" si="3710"/>
        <v>0</v>
      </c>
      <c r="AJ821" s="3523">
        <f t="shared" si="3710"/>
        <v>0</v>
      </c>
      <c r="AK821" s="3523">
        <f t="shared" si="3710"/>
        <v>0</v>
      </c>
      <c r="AL821" s="3523">
        <f t="shared" si="3710"/>
        <v>0</v>
      </c>
      <c r="AM821" s="2278">
        <f t="shared" si="3710"/>
        <v>0</v>
      </c>
      <c r="AN821" s="3523">
        <f t="shared" si="3710"/>
        <v>0</v>
      </c>
      <c r="AO821" s="3523">
        <f t="shared" si="3710"/>
        <v>0</v>
      </c>
      <c r="AP821" s="3523">
        <f t="shared" si="3710"/>
        <v>0</v>
      </c>
      <c r="AQ821" s="2282">
        <f t="shared" si="3710"/>
        <v>0</v>
      </c>
      <c r="AR821" s="3523">
        <f t="shared" si="3710"/>
        <v>0</v>
      </c>
      <c r="AS821" s="2268">
        <f t="shared" si="3710"/>
        <v>0</v>
      </c>
      <c r="AT821" s="3523">
        <f t="shared" si="3710"/>
        <v>0</v>
      </c>
      <c r="AU821" s="3523">
        <f t="shared" si="3710"/>
        <v>0</v>
      </c>
      <c r="AV821" s="3523">
        <f t="shared" si="3710"/>
        <v>0</v>
      </c>
      <c r="AW821" s="3523">
        <f t="shared" si="3710"/>
        <v>0</v>
      </c>
      <c r="AX821" s="3523">
        <f t="shared" si="3710"/>
        <v>0</v>
      </c>
      <c r="AY821" s="2268">
        <f t="shared" si="3710"/>
        <v>0</v>
      </c>
      <c r="AZ821" s="4066">
        <f t="shared" si="3710"/>
        <v>0</v>
      </c>
    </row>
    <row r="822" spans="1:52" ht="48" customHeight="1" thickBot="1">
      <c r="A822" s="6165"/>
      <c r="B822" s="6166"/>
      <c r="C822" s="6166"/>
      <c r="D822" s="6166"/>
      <c r="E822" s="6166"/>
      <c r="F822" s="6166"/>
      <c r="G822" s="6167"/>
      <c r="H822" s="6172"/>
      <c r="I822" s="6172"/>
      <c r="J822" s="6172"/>
      <c r="K822" s="6173"/>
      <c r="L822" s="4067" t="s">
        <v>181</v>
      </c>
      <c r="M822" s="3525">
        <f>M477</f>
        <v>156</v>
      </c>
      <c r="N822" s="3525">
        <f t="shared" si="3710"/>
        <v>0</v>
      </c>
      <c r="O822" s="3525">
        <f t="shared" si="3710"/>
        <v>0</v>
      </c>
      <c r="P822" s="3525">
        <f t="shared" si="3710"/>
        <v>0</v>
      </c>
      <c r="Q822" s="3525">
        <f t="shared" si="3710"/>
        <v>0</v>
      </c>
      <c r="R822" s="3525">
        <f t="shared" si="3710"/>
        <v>0</v>
      </c>
      <c r="S822" s="3525">
        <f t="shared" si="3710"/>
        <v>0</v>
      </c>
      <c r="T822" s="3525">
        <f t="shared" si="3710"/>
        <v>0</v>
      </c>
      <c r="U822" s="3525">
        <f t="shared" si="3710"/>
        <v>0</v>
      </c>
      <c r="V822" s="3525">
        <f t="shared" si="3710"/>
        <v>0</v>
      </c>
      <c r="W822" s="3525">
        <f t="shared" si="3710"/>
        <v>0</v>
      </c>
      <c r="X822" s="3525">
        <f t="shared" si="3710"/>
        <v>0</v>
      </c>
      <c r="Y822" s="3525">
        <f t="shared" si="3710"/>
        <v>0</v>
      </c>
      <c r="Z822" s="2295">
        <f t="shared" si="3710"/>
        <v>156</v>
      </c>
      <c r="AA822" s="3525">
        <f t="shared" si="3710"/>
        <v>0</v>
      </c>
      <c r="AB822" s="3525">
        <f t="shared" si="3710"/>
        <v>0</v>
      </c>
      <c r="AC822" s="3525">
        <f t="shared" si="3710"/>
        <v>0</v>
      </c>
      <c r="AD822" s="3525">
        <f t="shared" si="3710"/>
        <v>0</v>
      </c>
      <c r="AE822" s="3525">
        <f t="shared" si="3710"/>
        <v>0</v>
      </c>
      <c r="AF822" s="5739">
        <f t="shared" si="3710"/>
        <v>0</v>
      </c>
      <c r="AG822" s="3525">
        <f t="shared" si="3710"/>
        <v>0</v>
      </c>
      <c r="AH822" s="3525">
        <f t="shared" si="3710"/>
        <v>0</v>
      </c>
      <c r="AI822" s="3525">
        <f t="shared" si="3710"/>
        <v>0</v>
      </c>
      <c r="AJ822" s="3525">
        <f t="shared" si="3710"/>
        <v>0</v>
      </c>
      <c r="AK822" s="3525">
        <f t="shared" si="3710"/>
        <v>0</v>
      </c>
      <c r="AL822" s="3525">
        <f t="shared" si="3710"/>
        <v>0</v>
      </c>
      <c r="AM822" s="2305">
        <f t="shared" si="3710"/>
        <v>0</v>
      </c>
      <c r="AN822" s="3525">
        <f t="shared" si="3710"/>
        <v>0</v>
      </c>
      <c r="AO822" s="3525">
        <f t="shared" si="3710"/>
        <v>0</v>
      </c>
      <c r="AP822" s="3525">
        <f t="shared" si="3710"/>
        <v>0</v>
      </c>
      <c r="AQ822" s="2309">
        <f t="shared" si="3710"/>
        <v>0</v>
      </c>
      <c r="AR822" s="3525">
        <f t="shared" si="3710"/>
        <v>0</v>
      </c>
      <c r="AS822" s="2295">
        <f t="shared" si="3710"/>
        <v>0</v>
      </c>
      <c r="AT822" s="3525">
        <f t="shared" si="3710"/>
        <v>0</v>
      </c>
      <c r="AU822" s="3525">
        <f t="shared" si="3710"/>
        <v>0</v>
      </c>
      <c r="AV822" s="3525">
        <f t="shared" si="3710"/>
        <v>0</v>
      </c>
      <c r="AW822" s="3525">
        <f t="shared" si="3710"/>
        <v>0</v>
      </c>
      <c r="AX822" s="3525">
        <f t="shared" si="3710"/>
        <v>0</v>
      </c>
      <c r="AY822" s="2295">
        <f t="shared" si="3710"/>
        <v>0</v>
      </c>
      <c r="AZ822" s="4072">
        <f t="shared" si="3710"/>
        <v>0</v>
      </c>
    </row>
    <row r="823" spans="1:52" ht="48" customHeight="1" thickBot="1">
      <c r="A823" s="6174" t="s">
        <v>78</v>
      </c>
      <c r="B823" s="6175"/>
      <c r="C823" s="6175"/>
      <c r="D823" s="6175"/>
      <c r="E823" s="6175"/>
      <c r="F823" s="6175"/>
      <c r="G823" s="6176"/>
      <c r="H823" s="6168" t="s">
        <v>861</v>
      </c>
      <c r="I823" s="6168"/>
      <c r="J823" s="6168"/>
      <c r="K823" s="6169"/>
      <c r="L823" s="5740" t="str">
        <f>الاعدادات!$D$6</f>
        <v>2022 وما قبلها</v>
      </c>
      <c r="M823" s="3517">
        <f>M487</f>
        <v>0</v>
      </c>
      <c r="N823" s="3517">
        <f t="shared" ref="N823:AZ823" si="3711">N487</f>
        <v>0</v>
      </c>
      <c r="O823" s="3517">
        <f t="shared" si="3711"/>
        <v>0</v>
      </c>
      <c r="P823" s="3517">
        <f t="shared" si="3711"/>
        <v>0</v>
      </c>
      <c r="Q823" s="3517">
        <f t="shared" si="3711"/>
        <v>0</v>
      </c>
      <c r="R823" s="3517">
        <f t="shared" si="3711"/>
        <v>0</v>
      </c>
      <c r="S823" s="3517">
        <f t="shared" si="3711"/>
        <v>0</v>
      </c>
      <c r="T823" s="3517">
        <f t="shared" si="3711"/>
        <v>0</v>
      </c>
      <c r="U823" s="3517">
        <f t="shared" si="3711"/>
        <v>0</v>
      </c>
      <c r="V823" s="3517">
        <f t="shared" si="3711"/>
        <v>0</v>
      </c>
      <c r="W823" s="3517">
        <f t="shared" si="3711"/>
        <v>0</v>
      </c>
      <c r="X823" s="3517">
        <f t="shared" si="3711"/>
        <v>0</v>
      </c>
      <c r="Y823" s="3517">
        <f t="shared" si="3711"/>
        <v>0</v>
      </c>
      <c r="Z823" s="5735">
        <f t="shared" si="3711"/>
        <v>0</v>
      </c>
      <c r="AA823" s="3517">
        <f t="shared" si="3711"/>
        <v>0</v>
      </c>
      <c r="AB823" s="3517">
        <f t="shared" si="3711"/>
        <v>0</v>
      </c>
      <c r="AC823" s="3517">
        <f t="shared" si="3711"/>
        <v>0</v>
      </c>
      <c r="AD823" s="3517">
        <f t="shared" si="3711"/>
        <v>0</v>
      </c>
      <c r="AE823" s="3517">
        <f t="shared" si="3711"/>
        <v>0</v>
      </c>
      <c r="AF823" s="5736">
        <f t="shared" si="3711"/>
        <v>0</v>
      </c>
      <c r="AG823" s="3517">
        <f t="shared" si="3711"/>
        <v>0</v>
      </c>
      <c r="AH823" s="3517">
        <f t="shared" si="3711"/>
        <v>0</v>
      </c>
      <c r="AI823" s="3517">
        <f t="shared" si="3711"/>
        <v>0</v>
      </c>
      <c r="AJ823" s="3517">
        <f t="shared" si="3711"/>
        <v>0</v>
      </c>
      <c r="AK823" s="3517">
        <f t="shared" si="3711"/>
        <v>0</v>
      </c>
      <c r="AL823" s="3517">
        <f t="shared" si="3711"/>
        <v>0</v>
      </c>
      <c r="AM823" s="2278">
        <f t="shared" si="3711"/>
        <v>0</v>
      </c>
      <c r="AN823" s="3517">
        <f t="shared" si="3711"/>
        <v>0</v>
      </c>
      <c r="AO823" s="3517">
        <f t="shared" si="3711"/>
        <v>0</v>
      </c>
      <c r="AP823" s="3517">
        <f t="shared" si="3711"/>
        <v>0</v>
      </c>
      <c r="AQ823" s="2282">
        <f t="shared" si="3711"/>
        <v>0</v>
      </c>
      <c r="AR823" s="3517">
        <f t="shared" si="3711"/>
        <v>0</v>
      </c>
      <c r="AS823" s="5735">
        <f t="shared" si="3711"/>
        <v>0</v>
      </c>
      <c r="AT823" s="3517">
        <f t="shared" si="3711"/>
        <v>0</v>
      </c>
      <c r="AU823" s="3517">
        <f t="shared" si="3711"/>
        <v>0</v>
      </c>
      <c r="AV823" s="3517">
        <f t="shared" si="3711"/>
        <v>0</v>
      </c>
      <c r="AW823" s="3517">
        <f t="shared" si="3711"/>
        <v>0</v>
      </c>
      <c r="AX823" s="3517">
        <f t="shared" si="3711"/>
        <v>0</v>
      </c>
      <c r="AY823" s="5735">
        <f t="shared" si="3711"/>
        <v>0</v>
      </c>
      <c r="AZ823" s="3517">
        <f t="shared" si="3711"/>
        <v>0</v>
      </c>
    </row>
    <row r="824" spans="1:52" ht="48" customHeight="1" thickBot="1">
      <c r="A824" s="6177"/>
      <c r="B824" s="6178"/>
      <c r="C824" s="6178"/>
      <c r="D824" s="6178"/>
      <c r="E824" s="6178"/>
      <c r="F824" s="6178"/>
      <c r="G824" s="6179"/>
      <c r="H824" s="6170"/>
      <c r="I824" s="6170"/>
      <c r="J824" s="6170"/>
      <c r="K824" s="6171"/>
      <c r="L824" s="5741">
        <f>الاعدادات!$D$7</f>
        <v>2023</v>
      </c>
      <c r="M824" s="3522">
        <f t="shared" ref="M824:AZ828" si="3712">M488</f>
        <v>10</v>
      </c>
      <c r="N824" s="3522">
        <f t="shared" si="3712"/>
        <v>0</v>
      </c>
      <c r="O824" s="3522">
        <f t="shared" si="3712"/>
        <v>0</v>
      </c>
      <c r="P824" s="3522">
        <f t="shared" si="3712"/>
        <v>0</v>
      </c>
      <c r="Q824" s="3522">
        <f t="shared" si="3712"/>
        <v>0</v>
      </c>
      <c r="R824" s="3522">
        <f t="shared" si="3712"/>
        <v>0</v>
      </c>
      <c r="S824" s="3522">
        <f t="shared" si="3712"/>
        <v>0</v>
      </c>
      <c r="T824" s="3522">
        <f t="shared" si="3712"/>
        <v>0</v>
      </c>
      <c r="U824" s="3522">
        <f t="shared" si="3712"/>
        <v>0</v>
      </c>
      <c r="V824" s="3522">
        <f t="shared" si="3712"/>
        <v>0</v>
      </c>
      <c r="W824" s="3522">
        <f t="shared" si="3712"/>
        <v>0</v>
      </c>
      <c r="X824" s="3522">
        <f t="shared" si="3712"/>
        <v>0</v>
      </c>
      <c r="Y824" s="3522">
        <f t="shared" si="3712"/>
        <v>0</v>
      </c>
      <c r="Z824" s="5735">
        <f t="shared" si="3712"/>
        <v>10</v>
      </c>
      <c r="AA824" s="3522">
        <f t="shared" si="3712"/>
        <v>0</v>
      </c>
      <c r="AB824" s="3522">
        <f t="shared" si="3712"/>
        <v>0</v>
      </c>
      <c r="AC824" s="3522">
        <f t="shared" si="3712"/>
        <v>0</v>
      </c>
      <c r="AD824" s="3522">
        <f t="shared" si="3712"/>
        <v>0</v>
      </c>
      <c r="AE824" s="3522">
        <f t="shared" si="3712"/>
        <v>0</v>
      </c>
      <c r="AF824" s="5736">
        <f t="shared" si="3712"/>
        <v>0</v>
      </c>
      <c r="AG824" s="3522">
        <f t="shared" si="3712"/>
        <v>0</v>
      </c>
      <c r="AH824" s="3522">
        <f t="shared" si="3712"/>
        <v>0</v>
      </c>
      <c r="AI824" s="3522">
        <f t="shared" si="3712"/>
        <v>0</v>
      </c>
      <c r="AJ824" s="3522">
        <f t="shared" si="3712"/>
        <v>0</v>
      </c>
      <c r="AK824" s="3522">
        <f t="shared" si="3712"/>
        <v>0</v>
      </c>
      <c r="AL824" s="3522">
        <f t="shared" si="3712"/>
        <v>0</v>
      </c>
      <c r="AM824" s="2278">
        <f t="shared" si="3712"/>
        <v>0</v>
      </c>
      <c r="AN824" s="3522">
        <f t="shared" si="3712"/>
        <v>0</v>
      </c>
      <c r="AO824" s="3522">
        <f t="shared" si="3712"/>
        <v>0</v>
      </c>
      <c r="AP824" s="3522">
        <f t="shared" si="3712"/>
        <v>0</v>
      </c>
      <c r="AQ824" s="2282">
        <f t="shared" si="3712"/>
        <v>0</v>
      </c>
      <c r="AR824" s="3522">
        <f t="shared" si="3712"/>
        <v>0</v>
      </c>
      <c r="AS824" s="5735">
        <f t="shared" si="3712"/>
        <v>0</v>
      </c>
      <c r="AT824" s="3522">
        <f t="shared" si="3712"/>
        <v>0</v>
      </c>
      <c r="AU824" s="3522">
        <f t="shared" si="3712"/>
        <v>0</v>
      </c>
      <c r="AV824" s="3522">
        <f t="shared" si="3712"/>
        <v>0</v>
      </c>
      <c r="AW824" s="3522">
        <f t="shared" si="3712"/>
        <v>0</v>
      </c>
      <c r="AX824" s="3522">
        <f t="shared" si="3712"/>
        <v>0</v>
      </c>
      <c r="AY824" s="5735">
        <f t="shared" si="3712"/>
        <v>0</v>
      </c>
      <c r="AZ824" s="3517">
        <f t="shared" si="3712"/>
        <v>0</v>
      </c>
    </row>
    <row r="825" spans="1:52" ht="48" customHeight="1" thickBot="1">
      <c r="A825" s="6177"/>
      <c r="B825" s="6178"/>
      <c r="C825" s="6178"/>
      <c r="D825" s="6178"/>
      <c r="E825" s="6178"/>
      <c r="F825" s="6178"/>
      <c r="G825" s="6179"/>
      <c r="H825" s="6170"/>
      <c r="I825" s="6170"/>
      <c r="J825" s="6170"/>
      <c r="K825" s="6171"/>
      <c r="L825" s="5741">
        <f>الاعدادات!$D$8</f>
        <v>2024</v>
      </c>
      <c r="M825" s="3522">
        <f t="shared" si="3712"/>
        <v>33</v>
      </c>
      <c r="N825" s="3522">
        <f t="shared" si="3712"/>
        <v>0</v>
      </c>
      <c r="O825" s="3522">
        <f t="shared" si="3712"/>
        <v>0</v>
      </c>
      <c r="P825" s="3522">
        <f t="shared" si="3712"/>
        <v>0</v>
      </c>
      <c r="Q825" s="3522">
        <f t="shared" si="3712"/>
        <v>0</v>
      </c>
      <c r="R825" s="3522">
        <f t="shared" si="3712"/>
        <v>0</v>
      </c>
      <c r="S825" s="3522">
        <f t="shared" si="3712"/>
        <v>0</v>
      </c>
      <c r="T825" s="3522">
        <f t="shared" si="3712"/>
        <v>0</v>
      </c>
      <c r="U825" s="3522">
        <f t="shared" si="3712"/>
        <v>0</v>
      </c>
      <c r="V825" s="3522">
        <f t="shared" si="3712"/>
        <v>0</v>
      </c>
      <c r="W825" s="3522">
        <f t="shared" si="3712"/>
        <v>0</v>
      </c>
      <c r="X825" s="3522">
        <f t="shared" si="3712"/>
        <v>0</v>
      </c>
      <c r="Y825" s="3522">
        <f t="shared" si="3712"/>
        <v>0</v>
      </c>
      <c r="Z825" s="5735">
        <f t="shared" si="3712"/>
        <v>33</v>
      </c>
      <c r="AA825" s="3522">
        <f t="shared" si="3712"/>
        <v>0</v>
      </c>
      <c r="AB825" s="3522">
        <f t="shared" si="3712"/>
        <v>0</v>
      </c>
      <c r="AC825" s="3522">
        <f t="shared" si="3712"/>
        <v>0</v>
      </c>
      <c r="AD825" s="3522">
        <f t="shared" si="3712"/>
        <v>0</v>
      </c>
      <c r="AE825" s="3522">
        <f t="shared" si="3712"/>
        <v>0</v>
      </c>
      <c r="AF825" s="5736">
        <f t="shared" si="3712"/>
        <v>0</v>
      </c>
      <c r="AG825" s="3522">
        <f t="shared" si="3712"/>
        <v>0</v>
      </c>
      <c r="AH825" s="3522">
        <f t="shared" si="3712"/>
        <v>0</v>
      </c>
      <c r="AI825" s="3522">
        <f t="shared" si="3712"/>
        <v>0</v>
      </c>
      <c r="AJ825" s="3522">
        <f t="shared" si="3712"/>
        <v>0</v>
      </c>
      <c r="AK825" s="3522">
        <f t="shared" si="3712"/>
        <v>0</v>
      </c>
      <c r="AL825" s="3522">
        <f t="shared" si="3712"/>
        <v>0</v>
      </c>
      <c r="AM825" s="2278">
        <f t="shared" si="3712"/>
        <v>0</v>
      </c>
      <c r="AN825" s="3522">
        <f t="shared" si="3712"/>
        <v>0</v>
      </c>
      <c r="AO825" s="3522">
        <f t="shared" si="3712"/>
        <v>0</v>
      </c>
      <c r="AP825" s="3522">
        <f t="shared" si="3712"/>
        <v>0</v>
      </c>
      <c r="AQ825" s="2282">
        <f t="shared" si="3712"/>
        <v>0</v>
      </c>
      <c r="AR825" s="3522">
        <f t="shared" si="3712"/>
        <v>0</v>
      </c>
      <c r="AS825" s="5735">
        <f t="shared" si="3712"/>
        <v>0</v>
      </c>
      <c r="AT825" s="3522">
        <f t="shared" si="3712"/>
        <v>0</v>
      </c>
      <c r="AU825" s="3522">
        <f t="shared" si="3712"/>
        <v>0</v>
      </c>
      <c r="AV825" s="3522">
        <f t="shared" si="3712"/>
        <v>0</v>
      </c>
      <c r="AW825" s="3522">
        <f t="shared" si="3712"/>
        <v>0</v>
      </c>
      <c r="AX825" s="3522">
        <f t="shared" si="3712"/>
        <v>0</v>
      </c>
      <c r="AY825" s="5735">
        <f t="shared" si="3712"/>
        <v>0</v>
      </c>
      <c r="AZ825" s="3517">
        <f t="shared" si="3712"/>
        <v>0</v>
      </c>
    </row>
    <row r="826" spans="1:52" ht="48" customHeight="1" thickBot="1">
      <c r="A826" s="6177"/>
      <c r="B826" s="6178"/>
      <c r="C826" s="6178"/>
      <c r="D826" s="6178"/>
      <c r="E826" s="6178"/>
      <c r="F826" s="6178"/>
      <c r="G826" s="6179"/>
      <c r="H826" s="6170"/>
      <c r="I826" s="6170"/>
      <c r="J826" s="6170"/>
      <c r="K826" s="6171"/>
      <c r="L826" s="5741">
        <f>الاعدادات!$D$9</f>
        <v>2025</v>
      </c>
      <c r="M826" s="3522">
        <f t="shared" si="3712"/>
        <v>48</v>
      </c>
      <c r="N826" s="3522">
        <f t="shared" si="3712"/>
        <v>0</v>
      </c>
      <c r="O826" s="3522">
        <f t="shared" si="3712"/>
        <v>0</v>
      </c>
      <c r="P826" s="3522">
        <f t="shared" si="3712"/>
        <v>0</v>
      </c>
      <c r="Q826" s="3522">
        <f t="shared" si="3712"/>
        <v>0</v>
      </c>
      <c r="R826" s="3522">
        <f t="shared" si="3712"/>
        <v>0</v>
      </c>
      <c r="S826" s="3522">
        <f t="shared" si="3712"/>
        <v>0</v>
      </c>
      <c r="T826" s="3522">
        <f t="shared" si="3712"/>
        <v>0</v>
      </c>
      <c r="U826" s="3522">
        <f t="shared" si="3712"/>
        <v>0</v>
      </c>
      <c r="V826" s="3522">
        <f t="shared" si="3712"/>
        <v>0</v>
      </c>
      <c r="W826" s="3522">
        <f t="shared" si="3712"/>
        <v>0</v>
      </c>
      <c r="X826" s="3522">
        <f t="shared" si="3712"/>
        <v>0</v>
      </c>
      <c r="Y826" s="3522">
        <f t="shared" si="3712"/>
        <v>0</v>
      </c>
      <c r="Z826" s="5735">
        <f t="shared" si="3712"/>
        <v>48</v>
      </c>
      <c r="AA826" s="3522">
        <f t="shared" si="3712"/>
        <v>0</v>
      </c>
      <c r="AB826" s="3522">
        <f t="shared" si="3712"/>
        <v>0</v>
      </c>
      <c r="AC826" s="3522">
        <f t="shared" si="3712"/>
        <v>0</v>
      </c>
      <c r="AD826" s="3522">
        <f t="shared" si="3712"/>
        <v>0</v>
      </c>
      <c r="AE826" s="3522">
        <f t="shared" si="3712"/>
        <v>0</v>
      </c>
      <c r="AF826" s="5736">
        <f t="shared" si="3712"/>
        <v>0</v>
      </c>
      <c r="AG826" s="3522">
        <f t="shared" si="3712"/>
        <v>0</v>
      </c>
      <c r="AH826" s="3522">
        <f t="shared" si="3712"/>
        <v>0</v>
      </c>
      <c r="AI826" s="3522">
        <f t="shared" si="3712"/>
        <v>0</v>
      </c>
      <c r="AJ826" s="3522">
        <f t="shared" si="3712"/>
        <v>0</v>
      </c>
      <c r="AK826" s="3522">
        <f t="shared" si="3712"/>
        <v>0</v>
      </c>
      <c r="AL826" s="3522">
        <f t="shared" si="3712"/>
        <v>0</v>
      </c>
      <c r="AM826" s="2278">
        <f t="shared" si="3712"/>
        <v>0</v>
      </c>
      <c r="AN826" s="3522">
        <f t="shared" si="3712"/>
        <v>0</v>
      </c>
      <c r="AO826" s="3522">
        <f t="shared" si="3712"/>
        <v>0</v>
      </c>
      <c r="AP826" s="3522">
        <f t="shared" si="3712"/>
        <v>0</v>
      </c>
      <c r="AQ826" s="2282">
        <f t="shared" si="3712"/>
        <v>0</v>
      </c>
      <c r="AR826" s="3522">
        <f t="shared" si="3712"/>
        <v>0</v>
      </c>
      <c r="AS826" s="5735">
        <f t="shared" si="3712"/>
        <v>0</v>
      </c>
      <c r="AT826" s="3522">
        <f t="shared" si="3712"/>
        <v>0</v>
      </c>
      <c r="AU826" s="3522">
        <f t="shared" si="3712"/>
        <v>0</v>
      </c>
      <c r="AV826" s="3522">
        <f t="shared" si="3712"/>
        <v>0</v>
      </c>
      <c r="AW826" s="3522">
        <f t="shared" si="3712"/>
        <v>0</v>
      </c>
      <c r="AX826" s="3522">
        <f t="shared" si="3712"/>
        <v>0</v>
      </c>
      <c r="AY826" s="5735">
        <f t="shared" si="3712"/>
        <v>0</v>
      </c>
      <c r="AZ826" s="3517">
        <f t="shared" si="3712"/>
        <v>0</v>
      </c>
    </row>
    <row r="827" spans="1:52" ht="48" customHeight="1" thickBot="1">
      <c r="A827" s="6177"/>
      <c r="B827" s="6178"/>
      <c r="C827" s="6178"/>
      <c r="D827" s="6178"/>
      <c r="E827" s="6178"/>
      <c r="F827" s="6178"/>
      <c r="G827" s="6179"/>
      <c r="H827" s="6170"/>
      <c r="I827" s="6170"/>
      <c r="J827" s="6170"/>
      <c r="K827" s="6171"/>
      <c r="L827" s="5742">
        <f>الاعدادات!$D$10</f>
        <v>2026</v>
      </c>
      <c r="M827" s="3523">
        <f t="shared" si="3712"/>
        <v>65</v>
      </c>
      <c r="N827" s="3523">
        <f t="shared" si="3712"/>
        <v>0</v>
      </c>
      <c r="O827" s="3523">
        <f t="shared" si="3712"/>
        <v>0</v>
      </c>
      <c r="P827" s="3523">
        <f t="shared" si="3712"/>
        <v>0</v>
      </c>
      <c r="Q827" s="3523">
        <f t="shared" si="3712"/>
        <v>0</v>
      </c>
      <c r="R827" s="3523">
        <f t="shared" si="3712"/>
        <v>0</v>
      </c>
      <c r="S827" s="3523">
        <f t="shared" si="3712"/>
        <v>0</v>
      </c>
      <c r="T827" s="3523">
        <f t="shared" si="3712"/>
        <v>0</v>
      </c>
      <c r="U827" s="3523">
        <f t="shared" si="3712"/>
        <v>0</v>
      </c>
      <c r="V827" s="3523">
        <f t="shared" si="3712"/>
        <v>0</v>
      </c>
      <c r="W827" s="3523">
        <f t="shared" si="3712"/>
        <v>0</v>
      </c>
      <c r="X827" s="3523">
        <f t="shared" si="3712"/>
        <v>0</v>
      </c>
      <c r="Y827" s="3523">
        <f t="shared" si="3712"/>
        <v>0</v>
      </c>
      <c r="Z827" s="2268">
        <f t="shared" si="3712"/>
        <v>65</v>
      </c>
      <c r="AA827" s="3523">
        <f t="shared" si="3712"/>
        <v>0</v>
      </c>
      <c r="AB827" s="3523">
        <f t="shared" si="3712"/>
        <v>0</v>
      </c>
      <c r="AC827" s="3523">
        <f t="shared" si="3712"/>
        <v>0</v>
      </c>
      <c r="AD827" s="3523">
        <f t="shared" si="3712"/>
        <v>0</v>
      </c>
      <c r="AE827" s="3523">
        <f t="shared" si="3712"/>
        <v>0</v>
      </c>
      <c r="AF827" s="5738">
        <f t="shared" si="3712"/>
        <v>0</v>
      </c>
      <c r="AG827" s="3523">
        <f t="shared" si="3712"/>
        <v>0</v>
      </c>
      <c r="AH827" s="3523">
        <f t="shared" si="3712"/>
        <v>0</v>
      </c>
      <c r="AI827" s="3523">
        <f t="shared" si="3712"/>
        <v>0</v>
      </c>
      <c r="AJ827" s="3523">
        <f t="shared" si="3712"/>
        <v>0</v>
      </c>
      <c r="AK827" s="3523">
        <f t="shared" si="3712"/>
        <v>0</v>
      </c>
      <c r="AL827" s="3523">
        <f t="shared" si="3712"/>
        <v>0</v>
      </c>
      <c r="AM827" s="2278">
        <f t="shared" si="3712"/>
        <v>0</v>
      </c>
      <c r="AN827" s="3523">
        <f t="shared" si="3712"/>
        <v>0</v>
      </c>
      <c r="AO827" s="3523">
        <f t="shared" si="3712"/>
        <v>0</v>
      </c>
      <c r="AP827" s="3523">
        <f t="shared" si="3712"/>
        <v>0</v>
      </c>
      <c r="AQ827" s="2282">
        <f t="shared" si="3712"/>
        <v>0</v>
      </c>
      <c r="AR827" s="3523">
        <f t="shared" si="3712"/>
        <v>0</v>
      </c>
      <c r="AS827" s="2268">
        <f t="shared" si="3712"/>
        <v>0</v>
      </c>
      <c r="AT827" s="3523">
        <f t="shared" si="3712"/>
        <v>0</v>
      </c>
      <c r="AU827" s="3523">
        <f t="shared" si="3712"/>
        <v>0</v>
      </c>
      <c r="AV827" s="3523">
        <f t="shared" si="3712"/>
        <v>0</v>
      </c>
      <c r="AW827" s="3523">
        <f t="shared" si="3712"/>
        <v>0</v>
      </c>
      <c r="AX827" s="3523">
        <f t="shared" si="3712"/>
        <v>0</v>
      </c>
      <c r="AY827" s="2268">
        <f t="shared" si="3712"/>
        <v>0</v>
      </c>
      <c r="AZ827" s="4066">
        <f t="shared" si="3712"/>
        <v>0</v>
      </c>
    </row>
    <row r="828" spans="1:52" ht="48" customHeight="1" thickBot="1">
      <c r="A828" s="6180"/>
      <c r="B828" s="6181"/>
      <c r="C828" s="6181"/>
      <c r="D828" s="6181"/>
      <c r="E828" s="6181"/>
      <c r="F828" s="6181"/>
      <c r="G828" s="6182"/>
      <c r="H828" s="6172"/>
      <c r="I828" s="6172"/>
      <c r="J828" s="6172"/>
      <c r="K828" s="6173"/>
      <c r="L828" s="4067" t="s">
        <v>181</v>
      </c>
      <c r="M828" s="3525">
        <f>M492</f>
        <v>156</v>
      </c>
      <c r="N828" s="3525">
        <f t="shared" si="3712"/>
        <v>0</v>
      </c>
      <c r="O828" s="3525">
        <f t="shared" si="3712"/>
        <v>0</v>
      </c>
      <c r="P828" s="3525">
        <f t="shared" si="3712"/>
        <v>0</v>
      </c>
      <c r="Q828" s="3525">
        <f t="shared" si="3712"/>
        <v>0</v>
      </c>
      <c r="R828" s="3525">
        <f t="shared" si="3712"/>
        <v>0</v>
      </c>
      <c r="S828" s="3525">
        <f t="shared" si="3712"/>
        <v>0</v>
      </c>
      <c r="T828" s="3525">
        <f t="shared" si="3712"/>
        <v>0</v>
      </c>
      <c r="U828" s="3525">
        <f t="shared" si="3712"/>
        <v>0</v>
      </c>
      <c r="V828" s="3525">
        <f t="shared" si="3712"/>
        <v>0</v>
      </c>
      <c r="W828" s="3525">
        <f t="shared" si="3712"/>
        <v>0</v>
      </c>
      <c r="X828" s="3525">
        <f t="shared" si="3712"/>
        <v>0</v>
      </c>
      <c r="Y828" s="3525">
        <f t="shared" si="3712"/>
        <v>0</v>
      </c>
      <c r="Z828" s="2295">
        <f t="shared" si="3712"/>
        <v>156</v>
      </c>
      <c r="AA828" s="3525">
        <f t="shared" si="3712"/>
        <v>0</v>
      </c>
      <c r="AB828" s="3525">
        <f t="shared" si="3712"/>
        <v>0</v>
      </c>
      <c r="AC828" s="3525">
        <f t="shared" si="3712"/>
        <v>0</v>
      </c>
      <c r="AD828" s="3525">
        <f t="shared" si="3712"/>
        <v>0</v>
      </c>
      <c r="AE828" s="3525">
        <f t="shared" si="3712"/>
        <v>0</v>
      </c>
      <c r="AF828" s="5739">
        <f t="shared" si="3712"/>
        <v>0</v>
      </c>
      <c r="AG828" s="3525">
        <f t="shared" si="3712"/>
        <v>0</v>
      </c>
      <c r="AH828" s="3525">
        <f t="shared" si="3712"/>
        <v>0</v>
      </c>
      <c r="AI828" s="3525">
        <f t="shared" si="3712"/>
        <v>0</v>
      </c>
      <c r="AJ828" s="3525">
        <f t="shared" si="3712"/>
        <v>0</v>
      </c>
      <c r="AK828" s="3525">
        <f t="shared" si="3712"/>
        <v>0</v>
      </c>
      <c r="AL828" s="3525">
        <f t="shared" si="3712"/>
        <v>0</v>
      </c>
      <c r="AM828" s="2305">
        <f t="shared" si="3712"/>
        <v>0</v>
      </c>
      <c r="AN828" s="3525">
        <f t="shared" si="3712"/>
        <v>0</v>
      </c>
      <c r="AO828" s="3525">
        <f t="shared" si="3712"/>
        <v>0</v>
      </c>
      <c r="AP828" s="3525">
        <f t="shared" si="3712"/>
        <v>0</v>
      </c>
      <c r="AQ828" s="2309">
        <f t="shared" si="3712"/>
        <v>0</v>
      </c>
      <c r="AR828" s="3525">
        <f t="shared" si="3712"/>
        <v>0</v>
      </c>
      <c r="AS828" s="2295">
        <f t="shared" si="3712"/>
        <v>0</v>
      </c>
      <c r="AT828" s="3525">
        <f t="shared" si="3712"/>
        <v>0</v>
      </c>
      <c r="AU828" s="3525">
        <f t="shared" si="3712"/>
        <v>0</v>
      </c>
      <c r="AV828" s="3525">
        <f t="shared" si="3712"/>
        <v>0</v>
      </c>
      <c r="AW828" s="3525">
        <f t="shared" si="3712"/>
        <v>0</v>
      </c>
      <c r="AX828" s="3525">
        <f t="shared" si="3712"/>
        <v>0</v>
      </c>
      <c r="AY828" s="2295">
        <f t="shared" si="3712"/>
        <v>0</v>
      </c>
      <c r="AZ828" s="4072">
        <f t="shared" si="3712"/>
        <v>0</v>
      </c>
    </row>
    <row r="829" spans="1:52" ht="48" customHeight="1" thickBot="1">
      <c r="A829" s="6174" t="s">
        <v>1532</v>
      </c>
      <c r="B829" s="6175"/>
      <c r="C829" s="6175"/>
      <c r="D829" s="6175"/>
      <c r="E829" s="6175"/>
      <c r="F829" s="6175"/>
      <c r="G829" s="6176"/>
      <c r="H829" s="6168" t="s">
        <v>861</v>
      </c>
      <c r="I829" s="6168"/>
      <c r="J829" s="6168"/>
      <c r="K829" s="6169"/>
      <c r="L829" s="5740" t="str">
        <f>الاعدادات!$D$6</f>
        <v>2022 وما قبلها</v>
      </c>
      <c r="M829" s="3517"/>
      <c r="N829" s="3517"/>
      <c r="O829" s="3517"/>
      <c r="P829" s="3517"/>
      <c r="Q829" s="3517"/>
      <c r="R829" s="3517"/>
      <c r="S829" s="3517"/>
      <c r="T829" s="3517"/>
      <c r="U829" s="3517"/>
      <c r="V829" s="3517"/>
      <c r="W829" s="3517"/>
      <c r="X829" s="3517"/>
      <c r="Y829" s="3517"/>
      <c r="Z829" s="3518"/>
      <c r="AA829" s="3517"/>
      <c r="AB829" s="3517"/>
      <c r="AC829" s="3517"/>
      <c r="AD829" s="3517"/>
      <c r="AE829" s="3517"/>
      <c r="AF829" s="3519"/>
      <c r="AG829" s="3517"/>
      <c r="AH829" s="3517"/>
      <c r="AI829" s="3517"/>
      <c r="AJ829" s="3517"/>
      <c r="AK829" s="3517"/>
      <c r="AL829" s="3517"/>
      <c r="AM829" s="3520"/>
      <c r="AN829" s="3517"/>
      <c r="AO829" s="3517"/>
      <c r="AP829" s="3517"/>
      <c r="AQ829" s="3521"/>
      <c r="AR829" s="3517"/>
      <c r="AS829" s="3518"/>
      <c r="AT829" s="3517"/>
      <c r="AU829" s="3517"/>
      <c r="AV829" s="3517"/>
      <c r="AW829" s="3517"/>
      <c r="AX829" s="3517"/>
      <c r="AY829" s="3518"/>
      <c r="AZ829" s="3517"/>
    </row>
    <row r="830" spans="1:52" ht="48" customHeight="1" thickBot="1">
      <c r="A830" s="6177"/>
      <c r="B830" s="6178"/>
      <c r="C830" s="6178"/>
      <c r="D830" s="6178"/>
      <c r="E830" s="6178"/>
      <c r="F830" s="6178"/>
      <c r="G830" s="6179"/>
      <c r="H830" s="6170"/>
      <c r="I830" s="6170"/>
      <c r="J830" s="6170"/>
      <c r="K830" s="6171"/>
      <c r="L830" s="5741">
        <f>الاعدادات!$D$7</f>
        <v>2023</v>
      </c>
      <c r="M830" s="3522"/>
      <c r="N830" s="3522"/>
      <c r="O830" s="3522"/>
      <c r="P830" s="3522"/>
      <c r="Q830" s="3522"/>
      <c r="R830" s="3522"/>
      <c r="S830" s="3522"/>
      <c r="T830" s="3522"/>
      <c r="U830" s="3522"/>
      <c r="V830" s="3522"/>
      <c r="W830" s="3522"/>
      <c r="X830" s="3522"/>
      <c r="Y830" s="3522"/>
      <c r="Z830" s="3518"/>
      <c r="AA830" s="3522"/>
      <c r="AB830" s="3522"/>
      <c r="AC830" s="3522"/>
      <c r="AD830" s="3522"/>
      <c r="AE830" s="3522"/>
      <c r="AF830" s="3519"/>
      <c r="AG830" s="3522"/>
      <c r="AH830" s="3522"/>
      <c r="AI830" s="3522"/>
      <c r="AJ830" s="3522"/>
      <c r="AK830" s="3522"/>
      <c r="AL830" s="3522"/>
      <c r="AM830" s="3520"/>
      <c r="AN830" s="3522"/>
      <c r="AO830" s="3522"/>
      <c r="AP830" s="3522"/>
      <c r="AQ830" s="3521"/>
      <c r="AR830" s="3522"/>
      <c r="AS830" s="3518"/>
      <c r="AT830" s="3522"/>
      <c r="AU830" s="3522"/>
      <c r="AV830" s="3522"/>
      <c r="AW830" s="3522"/>
      <c r="AX830" s="3522"/>
      <c r="AY830" s="3518"/>
      <c r="AZ830" s="3517"/>
    </row>
    <row r="831" spans="1:52" ht="48" customHeight="1" thickBot="1">
      <c r="A831" s="6177"/>
      <c r="B831" s="6178"/>
      <c r="C831" s="6178"/>
      <c r="D831" s="6178"/>
      <c r="E831" s="6178"/>
      <c r="F831" s="6178"/>
      <c r="G831" s="6179"/>
      <c r="H831" s="6170"/>
      <c r="I831" s="6170"/>
      <c r="J831" s="6170"/>
      <c r="K831" s="6171"/>
      <c r="L831" s="5741">
        <f>الاعدادات!$D$8</f>
        <v>2024</v>
      </c>
      <c r="M831" s="3522"/>
      <c r="N831" s="3522"/>
      <c r="O831" s="3522"/>
      <c r="P831" s="3522"/>
      <c r="Q831" s="3522"/>
      <c r="R831" s="3522"/>
      <c r="S831" s="3522"/>
      <c r="T831" s="3522"/>
      <c r="U831" s="3522"/>
      <c r="V831" s="3522"/>
      <c r="W831" s="3522"/>
      <c r="X831" s="3522"/>
      <c r="Y831" s="3522"/>
      <c r="Z831" s="3518"/>
      <c r="AA831" s="3522"/>
      <c r="AB831" s="3522"/>
      <c r="AC831" s="3522"/>
      <c r="AD831" s="3522"/>
      <c r="AE831" s="3522"/>
      <c r="AF831" s="3519"/>
      <c r="AG831" s="3522"/>
      <c r="AH831" s="3522"/>
      <c r="AI831" s="3522"/>
      <c r="AJ831" s="3522"/>
      <c r="AK831" s="3522"/>
      <c r="AL831" s="3522"/>
      <c r="AM831" s="3520"/>
      <c r="AN831" s="3522"/>
      <c r="AO831" s="3522"/>
      <c r="AP831" s="3522"/>
      <c r="AQ831" s="3521"/>
      <c r="AR831" s="3522"/>
      <c r="AS831" s="3518"/>
      <c r="AT831" s="3522"/>
      <c r="AU831" s="3522"/>
      <c r="AV831" s="3522"/>
      <c r="AW831" s="3522"/>
      <c r="AX831" s="3522"/>
      <c r="AY831" s="3518"/>
      <c r="AZ831" s="3517"/>
    </row>
    <row r="832" spans="1:52" ht="48" customHeight="1" thickBot="1">
      <c r="A832" s="6177"/>
      <c r="B832" s="6178"/>
      <c r="C832" s="6178"/>
      <c r="D832" s="6178"/>
      <c r="E832" s="6178"/>
      <c r="F832" s="6178"/>
      <c r="G832" s="6179"/>
      <c r="H832" s="6170"/>
      <c r="I832" s="6170"/>
      <c r="J832" s="6170"/>
      <c r="K832" s="6171"/>
      <c r="L832" s="5741">
        <f>الاعدادات!$D$9</f>
        <v>2025</v>
      </c>
      <c r="M832" s="3522"/>
      <c r="N832" s="3522"/>
      <c r="O832" s="3522"/>
      <c r="P832" s="3522"/>
      <c r="Q832" s="3522"/>
      <c r="R832" s="3522"/>
      <c r="S832" s="3522"/>
      <c r="T832" s="3522"/>
      <c r="U832" s="3522"/>
      <c r="V832" s="3522"/>
      <c r="W832" s="3522"/>
      <c r="X832" s="3522"/>
      <c r="Y832" s="3522"/>
      <c r="Z832" s="3518"/>
      <c r="AA832" s="3522"/>
      <c r="AB832" s="3522"/>
      <c r="AC832" s="3522"/>
      <c r="AD832" s="3522"/>
      <c r="AE832" s="3522"/>
      <c r="AF832" s="3519"/>
      <c r="AG832" s="3522"/>
      <c r="AH832" s="3522"/>
      <c r="AI832" s="3522"/>
      <c r="AJ832" s="3522"/>
      <c r="AK832" s="3522"/>
      <c r="AL832" s="3522"/>
      <c r="AM832" s="3520"/>
      <c r="AN832" s="3522"/>
      <c r="AO832" s="3522"/>
      <c r="AP832" s="3522"/>
      <c r="AQ832" s="3521"/>
      <c r="AR832" s="3522"/>
      <c r="AS832" s="3518"/>
      <c r="AT832" s="3522"/>
      <c r="AU832" s="3522"/>
      <c r="AV832" s="3522"/>
      <c r="AW832" s="3522"/>
      <c r="AX832" s="3522"/>
      <c r="AY832" s="3518"/>
      <c r="AZ832" s="3517"/>
    </row>
    <row r="833" spans="1:52" ht="48" customHeight="1" thickBot="1">
      <c r="A833" s="6177"/>
      <c r="B833" s="6178"/>
      <c r="C833" s="6178"/>
      <c r="D833" s="6178"/>
      <c r="E833" s="6178"/>
      <c r="F833" s="6178"/>
      <c r="G833" s="6179"/>
      <c r="H833" s="6170"/>
      <c r="I833" s="6170"/>
      <c r="J833" s="6170"/>
      <c r="K833" s="6171"/>
      <c r="L833" s="5742">
        <f>الاعدادات!$D$10</f>
        <v>2026</v>
      </c>
      <c r="M833" s="3523"/>
      <c r="N833" s="3523"/>
      <c r="O833" s="3523"/>
      <c r="P833" s="3523"/>
      <c r="Q833" s="3523"/>
      <c r="R833" s="3523"/>
      <c r="S833" s="3523"/>
      <c r="T833" s="3523"/>
      <c r="U833" s="3523"/>
      <c r="V833" s="3523"/>
      <c r="W833" s="3523"/>
      <c r="X833" s="3523"/>
      <c r="Y833" s="3523"/>
      <c r="Z833" s="4064"/>
      <c r="AA833" s="3523"/>
      <c r="AB833" s="3523"/>
      <c r="AC833" s="3523"/>
      <c r="AD833" s="3523"/>
      <c r="AE833" s="3523"/>
      <c r="AF833" s="4065"/>
      <c r="AG833" s="3523"/>
      <c r="AH833" s="3523"/>
      <c r="AI833" s="3523"/>
      <c r="AJ833" s="3523"/>
      <c r="AK833" s="3523"/>
      <c r="AL833" s="3523"/>
      <c r="AM833" s="3520"/>
      <c r="AN833" s="3523"/>
      <c r="AO833" s="3523"/>
      <c r="AP833" s="3523"/>
      <c r="AQ833" s="3521"/>
      <c r="AR833" s="3523"/>
      <c r="AS833" s="4064"/>
      <c r="AT833" s="3523"/>
      <c r="AU833" s="3523"/>
      <c r="AV833" s="3523"/>
      <c r="AW833" s="3523"/>
      <c r="AX833" s="3523"/>
      <c r="AY833" s="4064"/>
      <c r="AZ833" s="4066"/>
    </row>
    <row r="834" spans="1:52" ht="48" customHeight="1" thickBot="1">
      <c r="A834" s="6180"/>
      <c r="B834" s="6181"/>
      <c r="C834" s="6181"/>
      <c r="D834" s="6181"/>
      <c r="E834" s="6181"/>
      <c r="F834" s="6181"/>
      <c r="G834" s="6182"/>
      <c r="H834" s="6172"/>
      <c r="I834" s="6172"/>
      <c r="J834" s="6172"/>
      <c r="K834" s="6173"/>
      <c r="L834" s="4067" t="s">
        <v>181</v>
      </c>
      <c r="M834" s="3525"/>
      <c r="N834" s="3525"/>
      <c r="O834" s="3525"/>
      <c r="P834" s="3525"/>
      <c r="Q834" s="3525"/>
      <c r="R834" s="3525"/>
      <c r="S834" s="3525"/>
      <c r="T834" s="3525"/>
      <c r="U834" s="3525"/>
      <c r="V834" s="3525"/>
      <c r="W834" s="3525"/>
      <c r="X834" s="3525"/>
      <c r="Y834" s="3525"/>
      <c r="Z834" s="4068"/>
      <c r="AA834" s="3525"/>
      <c r="AB834" s="3525"/>
      <c r="AC834" s="3525"/>
      <c r="AD834" s="3525"/>
      <c r="AE834" s="3525"/>
      <c r="AF834" s="4069"/>
      <c r="AG834" s="3525"/>
      <c r="AH834" s="3525"/>
      <c r="AI834" s="3525"/>
      <c r="AJ834" s="3525"/>
      <c r="AK834" s="3525"/>
      <c r="AL834" s="3525"/>
      <c r="AM834" s="4070"/>
      <c r="AN834" s="3525"/>
      <c r="AO834" s="3525"/>
      <c r="AP834" s="3525"/>
      <c r="AQ834" s="4071"/>
      <c r="AR834" s="3525"/>
      <c r="AS834" s="4068"/>
      <c r="AT834" s="3525"/>
      <c r="AU834" s="3525"/>
      <c r="AV834" s="3525"/>
      <c r="AW834" s="3525"/>
      <c r="AX834" s="3525"/>
      <c r="AY834" s="4068"/>
      <c r="AZ834" s="4072"/>
    </row>
    <row r="835" spans="1:52" ht="48" customHeight="1"/>
    <row r="836" spans="1:52" ht="48" customHeight="1"/>
    <row r="837" spans="1:52" ht="48" customHeight="1"/>
    <row r="838" spans="1:52" ht="48" customHeight="1"/>
    <row r="839" spans="1:52" ht="48" customHeight="1"/>
    <row r="840" spans="1:52" ht="48" customHeight="1"/>
    <row r="841" spans="1:52" ht="48" customHeight="1"/>
    <row r="842" spans="1:52" ht="48" customHeight="1"/>
    <row r="843" spans="1:52" ht="48" customHeight="1"/>
    <row r="844" spans="1:52" ht="48" customHeight="1"/>
    <row r="845" spans="1:52" ht="48" customHeight="1"/>
    <row r="846" spans="1:52" ht="48" customHeight="1"/>
    <row r="847" spans="1:52" ht="48" customHeight="1"/>
    <row r="848" spans="1:52" ht="48" customHeight="1"/>
    <row r="849" ht="48" customHeight="1"/>
    <row r="850" ht="48" customHeight="1"/>
    <row r="851" ht="48" customHeight="1"/>
    <row r="852" ht="48" customHeight="1"/>
    <row r="853" ht="48" customHeight="1"/>
    <row r="854" ht="48" customHeight="1"/>
    <row r="855" ht="48" customHeight="1"/>
    <row r="856" ht="48" customHeight="1"/>
    <row r="857" ht="48" customHeight="1"/>
    <row r="858" ht="48" customHeight="1"/>
    <row r="859" ht="48" customHeight="1"/>
    <row r="860" ht="48" customHeight="1"/>
    <row r="861" ht="48" customHeight="1"/>
    <row r="862" ht="48" customHeight="1"/>
    <row r="863" ht="48" customHeight="1"/>
    <row r="864" ht="48" customHeight="1"/>
    <row r="865" ht="48" customHeight="1"/>
    <row r="866" ht="48" customHeight="1"/>
    <row r="867" ht="48" customHeight="1"/>
    <row r="868" ht="48" customHeight="1"/>
    <row r="869" ht="48" customHeight="1"/>
    <row r="870" ht="48" customHeight="1"/>
    <row r="871" ht="48" customHeight="1"/>
    <row r="872" ht="48" customHeight="1"/>
    <row r="873" ht="48" customHeight="1"/>
    <row r="874" ht="48" customHeight="1"/>
    <row r="875" ht="48" customHeight="1"/>
    <row r="876" ht="48" customHeight="1"/>
    <row r="877" ht="48" customHeight="1"/>
    <row r="878" ht="48" customHeight="1"/>
    <row r="879" ht="48" customHeight="1"/>
    <row r="880" ht="48" customHeight="1"/>
    <row r="881" ht="48" customHeight="1"/>
    <row r="882" ht="48" customHeight="1"/>
    <row r="883" ht="48" customHeight="1"/>
    <row r="884" ht="48" customHeight="1"/>
    <row r="885" ht="48" customHeight="1"/>
    <row r="886" ht="48" customHeight="1"/>
    <row r="887" ht="48" customHeight="1"/>
    <row r="888" ht="48" customHeight="1"/>
    <row r="889" ht="48" customHeight="1"/>
    <row r="890" ht="48" customHeight="1"/>
    <row r="891" ht="48" customHeight="1"/>
    <row r="892" ht="48" customHeight="1"/>
    <row r="893" ht="48" customHeight="1"/>
    <row r="894" ht="48" customHeight="1"/>
    <row r="895" ht="48" customHeight="1"/>
    <row r="896" ht="48" customHeight="1"/>
    <row r="897" ht="48" customHeight="1"/>
    <row r="898" ht="48" customHeight="1"/>
    <row r="899" ht="48" customHeight="1"/>
    <row r="900" ht="48" customHeight="1"/>
    <row r="901" ht="48" customHeight="1"/>
    <row r="902" ht="48" customHeight="1"/>
    <row r="903" ht="48" customHeight="1"/>
    <row r="904" ht="48" customHeight="1"/>
    <row r="905" ht="48" customHeight="1"/>
    <row r="906" ht="48" customHeight="1"/>
    <row r="907" ht="48" customHeight="1"/>
    <row r="908" ht="48" customHeight="1"/>
    <row r="909" ht="48" customHeight="1"/>
    <row r="910" ht="48" customHeight="1"/>
    <row r="911" ht="48" customHeight="1"/>
    <row r="912" ht="48" customHeight="1"/>
    <row r="913" ht="48" customHeight="1"/>
    <row r="914" ht="48" customHeight="1"/>
    <row r="915" ht="48" customHeight="1"/>
    <row r="916" ht="48" customHeight="1"/>
    <row r="917" ht="48" customHeight="1"/>
    <row r="918" ht="48" customHeight="1"/>
    <row r="919" ht="48" customHeight="1"/>
    <row r="920" ht="48" customHeight="1"/>
    <row r="921" ht="48" customHeight="1"/>
    <row r="922" ht="48" customHeight="1"/>
    <row r="923" ht="48" customHeight="1"/>
    <row r="924" ht="48" customHeight="1"/>
    <row r="925" ht="48" customHeight="1"/>
    <row r="926" ht="48" customHeight="1"/>
    <row r="927" ht="48" customHeight="1"/>
    <row r="928" ht="48" customHeight="1"/>
    <row r="929" ht="48" customHeight="1"/>
    <row r="930" ht="48" customHeight="1"/>
    <row r="931" ht="48" customHeight="1"/>
    <row r="932" ht="48" customHeight="1"/>
    <row r="933" ht="48" customHeight="1"/>
    <row r="934" ht="48" customHeight="1"/>
    <row r="935" ht="48" customHeight="1"/>
    <row r="936" ht="48" customHeight="1"/>
    <row r="937" ht="48" customHeight="1"/>
    <row r="938" ht="48" customHeight="1"/>
    <row r="939" ht="48" customHeight="1"/>
    <row r="940" ht="48" customHeight="1"/>
    <row r="941" ht="48" customHeight="1"/>
    <row r="942" ht="48" customHeight="1"/>
    <row r="943" ht="48" customHeight="1"/>
    <row r="944" ht="48" customHeight="1"/>
    <row r="945" ht="48" customHeight="1"/>
    <row r="946" ht="48" customHeight="1"/>
    <row r="947" ht="48" customHeight="1"/>
    <row r="948" ht="48" customHeight="1"/>
    <row r="949" ht="48" customHeight="1"/>
    <row r="950" ht="48" customHeight="1"/>
    <row r="951" ht="48" customHeight="1"/>
    <row r="952" ht="48" customHeight="1"/>
    <row r="953" ht="48" customHeight="1"/>
    <row r="954" ht="48" customHeight="1"/>
    <row r="955" ht="48" customHeight="1"/>
    <row r="956" ht="48" customHeight="1"/>
    <row r="957" ht="48" customHeight="1"/>
    <row r="958" ht="48" customHeight="1"/>
    <row r="959" ht="48" customHeight="1"/>
    <row r="960" ht="48" customHeight="1"/>
    <row r="961" ht="48" customHeight="1"/>
    <row r="962" ht="48" customHeight="1"/>
    <row r="963" ht="48" customHeight="1"/>
    <row r="964" ht="48" customHeight="1"/>
    <row r="965" ht="48" customHeight="1"/>
    <row r="966" ht="48" customHeight="1"/>
    <row r="967" ht="48" customHeight="1"/>
    <row r="968" ht="48" customHeight="1"/>
    <row r="969" ht="48" customHeight="1"/>
    <row r="970" ht="48" customHeight="1"/>
    <row r="971" ht="48" customHeight="1"/>
  </sheetData>
  <customSheetViews>
    <customSheetView guid="{12CA49F8-E6BA-489F-9DA0-6B8A5CD7EDCA}" scale="85" showPageBreaks="1" fitToPage="1" printArea="1" hiddenRows="1">
      <pane xSplit="11" ySplit="4" topLeftCell="DP531" activePane="bottomRight" state="frozen"/>
      <selection pane="bottomRight" activeCell="EL535" sqref="EL535"/>
      <pageMargins left="0" right="0" top="0.39370078740157477" bottom="0" header="0.3" footer="0.3"/>
      <printOptions horizontalCentered="1" verticalCentered="1"/>
      <pageSetup scale="34" orientation="landscape" r:id="rId1"/>
    </customSheetView>
    <customSheetView guid="{37E56966-4F94-4240-A3E5-59881448F1B0}" scale="70" showPageBreaks="1" fitToPage="1" printArea="1" hiddenRows="1">
      <pane xSplit="12" ySplit="4" topLeftCell="DP126" activePane="bottomRight" state="frozen"/>
      <selection pane="bottomRight" activeCell="FA132" sqref="FA132"/>
      <pageMargins left="0" right="0" top="0.39370078740157477" bottom="0" header="0.3" footer="0.3"/>
      <printOptions horizontalCentered="1" verticalCentered="1"/>
      <pageSetup scale="34" orientation="landscape" r:id="rId2"/>
    </customSheetView>
    <customSheetView guid="{230182A1-F070-4DDB-9301-86882B42A49C}" scale="70" showPageBreaks="1" fitToPage="1" printArea="1">
      <pane xSplit="12" ySplit="4" topLeftCell="M5" activePane="bottomRight" state="frozen"/>
      <selection pane="bottomRight" activeCell="DI13" sqref="DI13:EI13"/>
      <pageMargins left="0" right="0" top="0.39370078740157477" bottom="0" header="0.3" footer="0.3"/>
      <printOptions horizontalCentered="1"/>
      <pageSetup scale="33" orientation="landscape" r:id="rId3"/>
    </customSheetView>
    <customSheetView guid="{7E615092-1A34-48E1-8A6E-7383EDD6AB18}" scale="70" fitToPage="1" hiddenRows="1">
      <pane xSplit="12" ySplit="4" topLeftCell="DP126" activePane="bottomRight" state="frozen"/>
      <selection pane="bottomRight" activeCell="FA132" sqref="FA132"/>
      <pageMargins left="0" right="0" top="0.39370078740157477" bottom="0" header="0.3" footer="0.3"/>
      <printOptions horizontalCentered="1" verticalCentered="1"/>
      <pageSetup scale="34" orientation="landscape" r:id="rId4"/>
    </customSheetView>
  </customSheetViews>
  <mergeCells count="1254">
    <mergeCell ref="BG662:BK662"/>
    <mergeCell ref="BG663:BG664"/>
    <mergeCell ref="BH663:BH664"/>
    <mergeCell ref="BI663:BI664"/>
    <mergeCell ref="BJ663:BJ664"/>
    <mergeCell ref="BK663:BK664"/>
    <mergeCell ref="BL663:BO663"/>
    <mergeCell ref="BP663:BS663"/>
    <mergeCell ref="BT663:BW663"/>
    <mergeCell ref="M677:AZ677"/>
    <mergeCell ref="BX663:CA663"/>
    <mergeCell ref="A569:G570"/>
    <mergeCell ref="H569:K570"/>
    <mergeCell ref="M662:BA664"/>
    <mergeCell ref="M685:BB685"/>
    <mergeCell ref="A686:A691"/>
    <mergeCell ref="B686:L686"/>
    <mergeCell ref="AZ686:BE686"/>
    <mergeCell ref="B687:L687"/>
    <mergeCell ref="AZ687:BE687"/>
    <mergeCell ref="B688:L688"/>
    <mergeCell ref="AZ688:BE688"/>
    <mergeCell ref="B689:L689"/>
    <mergeCell ref="AZ689:BE689"/>
    <mergeCell ref="B690:L690"/>
    <mergeCell ref="AZ690:BE690"/>
    <mergeCell ref="B691:L691"/>
    <mergeCell ref="B564:G564"/>
    <mergeCell ref="B565:G565"/>
    <mergeCell ref="B566:G566"/>
    <mergeCell ref="B567:G567"/>
    <mergeCell ref="BL662:CA662"/>
    <mergeCell ref="A678:K683"/>
    <mergeCell ref="B552:G552"/>
    <mergeCell ref="A553:J553"/>
    <mergeCell ref="BE553:CE553"/>
    <mergeCell ref="CG553:DG553"/>
    <mergeCell ref="DI553:EI553"/>
    <mergeCell ref="EK553:EN553"/>
    <mergeCell ref="EO553:ER553"/>
    <mergeCell ref="ES553:EV553"/>
    <mergeCell ref="EW553:EZ553"/>
    <mergeCell ref="FA553:FD553"/>
    <mergeCell ref="FE553:FH553"/>
    <mergeCell ref="A568:J568"/>
    <mergeCell ref="BE568:CE568"/>
    <mergeCell ref="CG568:DG568"/>
    <mergeCell ref="DI568:EI568"/>
    <mergeCell ref="EK568:EN568"/>
    <mergeCell ref="EO568:ER568"/>
    <mergeCell ref="ES568:EV568"/>
    <mergeCell ref="EW568:EZ568"/>
    <mergeCell ref="FA568:FD568"/>
    <mergeCell ref="FE568:FH568"/>
    <mergeCell ref="A554:G555"/>
    <mergeCell ref="H554:K555"/>
    <mergeCell ref="A561:A567"/>
    <mergeCell ref="B561:G561"/>
    <mergeCell ref="J561:J567"/>
    <mergeCell ref="K561:K567"/>
    <mergeCell ref="BE561:CE561"/>
    <mergeCell ref="DI561:EI561"/>
    <mergeCell ref="CG561:DG561"/>
    <mergeCell ref="B562:G562"/>
    <mergeCell ref="B563:G563"/>
    <mergeCell ref="B547:G547"/>
    <mergeCell ref="B548:G548"/>
    <mergeCell ref="B549:G549"/>
    <mergeCell ref="B550:G550"/>
    <mergeCell ref="A524:G525"/>
    <mergeCell ref="H524:K525"/>
    <mergeCell ref="A531:A537"/>
    <mergeCell ref="B531:G531"/>
    <mergeCell ref="J531:J537"/>
    <mergeCell ref="K531:K537"/>
    <mergeCell ref="BE531:CE531"/>
    <mergeCell ref="CG531:DG531"/>
    <mergeCell ref="A539:G540"/>
    <mergeCell ref="H539:K540"/>
    <mergeCell ref="A546:A552"/>
    <mergeCell ref="B546:G546"/>
    <mergeCell ref="J546:J552"/>
    <mergeCell ref="K546:K552"/>
    <mergeCell ref="BE546:CE546"/>
    <mergeCell ref="CG546:DG546"/>
    <mergeCell ref="B532:G532"/>
    <mergeCell ref="B533:G533"/>
    <mergeCell ref="B534:G534"/>
    <mergeCell ref="B535:G535"/>
    <mergeCell ref="B536:G536"/>
    <mergeCell ref="B537:G537"/>
    <mergeCell ref="A538:J538"/>
    <mergeCell ref="BE538:CE538"/>
    <mergeCell ref="CG538:DG538"/>
    <mergeCell ref="B551:G551"/>
    <mergeCell ref="A523:J523"/>
    <mergeCell ref="BE523:CE523"/>
    <mergeCell ref="CG523:DG523"/>
    <mergeCell ref="DI523:EI523"/>
    <mergeCell ref="EK523:EN523"/>
    <mergeCell ref="EO523:ER523"/>
    <mergeCell ref="ES523:EV523"/>
    <mergeCell ref="EW523:EZ523"/>
    <mergeCell ref="FA523:FD523"/>
    <mergeCell ref="FE523:FH523"/>
    <mergeCell ref="EK538:EN538"/>
    <mergeCell ref="EO538:ER538"/>
    <mergeCell ref="ES538:EV538"/>
    <mergeCell ref="EW538:EZ538"/>
    <mergeCell ref="FA538:FD538"/>
    <mergeCell ref="FE538:FH538"/>
    <mergeCell ref="DI546:EI546"/>
    <mergeCell ref="DI531:EI531"/>
    <mergeCell ref="DI538:EI538"/>
    <mergeCell ref="N531:BA531"/>
    <mergeCell ref="N546:BA546"/>
    <mergeCell ref="A509:G510"/>
    <mergeCell ref="H509:K510"/>
    <mergeCell ref="A516:A522"/>
    <mergeCell ref="B516:G516"/>
    <mergeCell ref="J516:J522"/>
    <mergeCell ref="K516:K522"/>
    <mergeCell ref="BE516:CE516"/>
    <mergeCell ref="CG516:DG516"/>
    <mergeCell ref="DI501:EI501"/>
    <mergeCell ref="B502:G502"/>
    <mergeCell ref="B503:G503"/>
    <mergeCell ref="B504:G504"/>
    <mergeCell ref="B505:G505"/>
    <mergeCell ref="B506:G506"/>
    <mergeCell ref="B507:G507"/>
    <mergeCell ref="A508:J508"/>
    <mergeCell ref="BE508:CE508"/>
    <mergeCell ref="CG508:DG508"/>
    <mergeCell ref="DI508:EI508"/>
    <mergeCell ref="DI516:EI516"/>
    <mergeCell ref="B517:G517"/>
    <mergeCell ref="B518:G518"/>
    <mergeCell ref="B519:G519"/>
    <mergeCell ref="B520:G520"/>
    <mergeCell ref="B521:G521"/>
    <mergeCell ref="B522:G522"/>
    <mergeCell ref="N501:BA501"/>
    <mergeCell ref="N516:BA516"/>
    <mergeCell ref="EK508:EN508"/>
    <mergeCell ref="EO508:ER508"/>
    <mergeCell ref="ES508:EV508"/>
    <mergeCell ref="EW508:EZ508"/>
    <mergeCell ref="FA508:FD508"/>
    <mergeCell ref="FE508:FH508"/>
    <mergeCell ref="A494:G495"/>
    <mergeCell ref="H494:K495"/>
    <mergeCell ref="A501:A507"/>
    <mergeCell ref="B501:G501"/>
    <mergeCell ref="J501:J507"/>
    <mergeCell ref="K501:K507"/>
    <mergeCell ref="BE501:CE501"/>
    <mergeCell ref="CG501:DG501"/>
    <mergeCell ref="DI486:EI486"/>
    <mergeCell ref="B487:G487"/>
    <mergeCell ref="B488:G488"/>
    <mergeCell ref="B489:G489"/>
    <mergeCell ref="B490:G490"/>
    <mergeCell ref="B491:G491"/>
    <mergeCell ref="B492:G492"/>
    <mergeCell ref="A493:J493"/>
    <mergeCell ref="BE493:CE493"/>
    <mergeCell ref="CG493:DG493"/>
    <mergeCell ref="DI493:EI493"/>
    <mergeCell ref="EK493:EN493"/>
    <mergeCell ref="EO493:ER493"/>
    <mergeCell ref="ES493:EV493"/>
    <mergeCell ref="EW493:EZ493"/>
    <mergeCell ref="FA493:FD493"/>
    <mergeCell ref="FE493:FH493"/>
    <mergeCell ref="A479:G480"/>
    <mergeCell ref="H479:K480"/>
    <mergeCell ref="A486:A492"/>
    <mergeCell ref="B486:G486"/>
    <mergeCell ref="J486:J492"/>
    <mergeCell ref="K486:K492"/>
    <mergeCell ref="BE486:CE486"/>
    <mergeCell ref="CG486:DG486"/>
    <mergeCell ref="DI471:EI471"/>
    <mergeCell ref="B472:G472"/>
    <mergeCell ref="B473:G473"/>
    <mergeCell ref="B474:G474"/>
    <mergeCell ref="B475:G475"/>
    <mergeCell ref="B476:G476"/>
    <mergeCell ref="B477:G477"/>
    <mergeCell ref="A478:J478"/>
    <mergeCell ref="BE478:CE478"/>
    <mergeCell ref="CG478:DG478"/>
    <mergeCell ref="DI478:EI478"/>
    <mergeCell ref="N471:BA471"/>
    <mergeCell ref="N486:BA486"/>
    <mergeCell ref="EK478:EN478"/>
    <mergeCell ref="EO478:ER478"/>
    <mergeCell ref="ES478:EV478"/>
    <mergeCell ref="EW478:EZ478"/>
    <mergeCell ref="FA478:FD478"/>
    <mergeCell ref="FE478:FH478"/>
    <mergeCell ref="A464:G465"/>
    <mergeCell ref="H464:K465"/>
    <mergeCell ref="A471:A477"/>
    <mergeCell ref="B471:G471"/>
    <mergeCell ref="J471:J477"/>
    <mergeCell ref="K471:K477"/>
    <mergeCell ref="BE471:CE471"/>
    <mergeCell ref="CG471:DG471"/>
    <mergeCell ref="DI456:EI456"/>
    <mergeCell ref="B457:G457"/>
    <mergeCell ref="B458:G458"/>
    <mergeCell ref="B459:G459"/>
    <mergeCell ref="B460:G460"/>
    <mergeCell ref="B461:G461"/>
    <mergeCell ref="B462:G462"/>
    <mergeCell ref="A463:J463"/>
    <mergeCell ref="BE463:CE463"/>
    <mergeCell ref="CG463:DG463"/>
    <mergeCell ref="DI463:EI463"/>
    <mergeCell ref="EK463:EN463"/>
    <mergeCell ref="EO463:ER463"/>
    <mergeCell ref="ES463:EV463"/>
    <mergeCell ref="EW463:EZ463"/>
    <mergeCell ref="FA463:FD463"/>
    <mergeCell ref="FE463:FH463"/>
    <mergeCell ref="A449:G450"/>
    <mergeCell ref="H449:K450"/>
    <mergeCell ref="A456:A462"/>
    <mergeCell ref="B456:G456"/>
    <mergeCell ref="J456:J462"/>
    <mergeCell ref="K456:K462"/>
    <mergeCell ref="BE456:CE456"/>
    <mergeCell ref="CG456:DG456"/>
    <mergeCell ref="DI441:EI441"/>
    <mergeCell ref="B442:G442"/>
    <mergeCell ref="B443:G443"/>
    <mergeCell ref="B444:G444"/>
    <mergeCell ref="B445:G445"/>
    <mergeCell ref="B446:G446"/>
    <mergeCell ref="B447:G447"/>
    <mergeCell ref="A448:J448"/>
    <mergeCell ref="BE448:CE448"/>
    <mergeCell ref="CG448:DG448"/>
    <mergeCell ref="DI448:EI448"/>
    <mergeCell ref="N441:BA441"/>
    <mergeCell ref="N456:BA456"/>
    <mergeCell ref="EK448:EN448"/>
    <mergeCell ref="EO448:ER448"/>
    <mergeCell ref="ES448:EV448"/>
    <mergeCell ref="EW448:EZ448"/>
    <mergeCell ref="FA448:FD448"/>
    <mergeCell ref="FE448:FH448"/>
    <mergeCell ref="A434:G435"/>
    <mergeCell ref="H434:K435"/>
    <mergeCell ref="A441:A447"/>
    <mergeCell ref="B441:G441"/>
    <mergeCell ref="J441:J447"/>
    <mergeCell ref="K441:K447"/>
    <mergeCell ref="BE441:CE441"/>
    <mergeCell ref="CG441:DG441"/>
    <mergeCell ref="DI426:EI426"/>
    <mergeCell ref="B427:G427"/>
    <mergeCell ref="B428:G428"/>
    <mergeCell ref="B429:G429"/>
    <mergeCell ref="B430:G430"/>
    <mergeCell ref="B431:G431"/>
    <mergeCell ref="B432:G432"/>
    <mergeCell ref="A433:J433"/>
    <mergeCell ref="BE433:CE433"/>
    <mergeCell ref="CG433:DG433"/>
    <mergeCell ref="DI433:EI433"/>
    <mergeCell ref="EK433:EN433"/>
    <mergeCell ref="EO433:ER433"/>
    <mergeCell ref="ES433:EV433"/>
    <mergeCell ref="EW433:EZ433"/>
    <mergeCell ref="FA433:FD433"/>
    <mergeCell ref="FE433:FH433"/>
    <mergeCell ref="A419:G420"/>
    <mergeCell ref="H419:K420"/>
    <mergeCell ref="A426:A432"/>
    <mergeCell ref="B426:G426"/>
    <mergeCell ref="J426:J432"/>
    <mergeCell ref="K426:K432"/>
    <mergeCell ref="BE426:CE426"/>
    <mergeCell ref="CG426:DG426"/>
    <mergeCell ref="DI411:EI411"/>
    <mergeCell ref="B412:G412"/>
    <mergeCell ref="B413:G413"/>
    <mergeCell ref="B414:G414"/>
    <mergeCell ref="B415:G415"/>
    <mergeCell ref="B416:G416"/>
    <mergeCell ref="B417:G417"/>
    <mergeCell ref="A418:J418"/>
    <mergeCell ref="BE418:CE418"/>
    <mergeCell ref="CG418:DG418"/>
    <mergeCell ref="DI418:EI418"/>
    <mergeCell ref="N411:BA411"/>
    <mergeCell ref="N426:BA426"/>
    <mergeCell ref="EK418:EN418"/>
    <mergeCell ref="EO418:ER418"/>
    <mergeCell ref="ES418:EV418"/>
    <mergeCell ref="EW418:EZ418"/>
    <mergeCell ref="FA418:FD418"/>
    <mergeCell ref="FE418:FH418"/>
    <mergeCell ref="A404:G405"/>
    <mergeCell ref="H404:K405"/>
    <mergeCell ref="A411:A417"/>
    <mergeCell ref="B411:G411"/>
    <mergeCell ref="J411:J417"/>
    <mergeCell ref="K411:K417"/>
    <mergeCell ref="BE411:CE411"/>
    <mergeCell ref="CG411:DG411"/>
    <mergeCell ref="DI396:EI396"/>
    <mergeCell ref="B397:G397"/>
    <mergeCell ref="B398:G398"/>
    <mergeCell ref="B399:G399"/>
    <mergeCell ref="B400:G400"/>
    <mergeCell ref="B401:G401"/>
    <mergeCell ref="B402:G402"/>
    <mergeCell ref="A403:J403"/>
    <mergeCell ref="BE403:CE403"/>
    <mergeCell ref="CG403:DG403"/>
    <mergeCell ref="DI403:EI403"/>
    <mergeCell ref="EK403:EN403"/>
    <mergeCell ref="EO403:ER403"/>
    <mergeCell ref="ES403:EV403"/>
    <mergeCell ref="EW403:EZ403"/>
    <mergeCell ref="FA403:FD403"/>
    <mergeCell ref="FE403:FH403"/>
    <mergeCell ref="A389:G390"/>
    <mergeCell ref="H389:K390"/>
    <mergeCell ref="A396:A402"/>
    <mergeCell ref="B396:G396"/>
    <mergeCell ref="J396:J402"/>
    <mergeCell ref="K396:K402"/>
    <mergeCell ref="BE396:CE396"/>
    <mergeCell ref="CG396:DG396"/>
    <mergeCell ref="DI381:EI381"/>
    <mergeCell ref="B382:G382"/>
    <mergeCell ref="B383:G383"/>
    <mergeCell ref="B384:G384"/>
    <mergeCell ref="B385:G385"/>
    <mergeCell ref="B386:G386"/>
    <mergeCell ref="B387:G387"/>
    <mergeCell ref="A388:J388"/>
    <mergeCell ref="BE388:CE388"/>
    <mergeCell ref="CG388:DG388"/>
    <mergeCell ref="DI388:EI388"/>
    <mergeCell ref="N381:BA381"/>
    <mergeCell ref="N396:BA396"/>
    <mergeCell ref="EK388:EN388"/>
    <mergeCell ref="EO388:ER388"/>
    <mergeCell ref="ES388:EV388"/>
    <mergeCell ref="EW388:EZ388"/>
    <mergeCell ref="FA388:FD388"/>
    <mergeCell ref="FE388:FH388"/>
    <mergeCell ref="A374:G375"/>
    <mergeCell ref="H374:K375"/>
    <mergeCell ref="A381:A387"/>
    <mergeCell ref="B381:G381"/>
    <mergeCell ref="J381:J387"/>
    <mergeCell ref="K381:K387"/>
    <mergeCell ref="BE381:CE381"/>
    <mergeCell ref="CG381:DG381"/>
    <mergeCell ref="DI366:EI366"/>
    <mergeCell ref="B367:G367"/>
    <mergeCell ref="B368:G368"/>
    <mergeCell ref="B369:G369"/>
    <mergeCell ref="B370:G370"/>
    <mergeCell ref="B371:G371"/>
    <mergeCell ref="B372:G372"/>
    <mergeCell ref="A373:J373"/>
    <mergeCell ref="BE373:CE373"/>
    <mergeCell ref="CG373:DG373"/>
    <mergeCell ref="DI373:EI373"/>
    <mergeCell ref="EK373:EN373"/>
    <mergeCell ref="EO373:ER373"/>
    <mergeCell ref="ES373:EV373"/>
    <mergeCell ref="EW373:EZ373"/>
    <mergeCell ref="FA373:FD373"/>
    <mergeCell ref="FE373:FH373"/>
    <mergeCell ref="A359:G360"/>
    <mergeCell ref="H359:K360"/>
    <mergeCell ref="A366:A372"/>
    <mergeCell ref="B366:G366"/>
    <mergeCell ref="J366:J372"/>
    <mergeCell ref="K366:K372"/>
    <mergeCell ref="BE366:CE366"/>
    <mergeCell ref="CG366:DG366"/>
    <mergeCell ref="DI351:EI351"/>
    <mergeCell ref="B352:G352"/>
    <mergeCell ref="B353:G353"/>
    <mergeCell ref="B354:G354"/>
    <mergeCell ref="B355:G355"/>
    <mergeCell ref="B356:G356"/>
    <mergeCell ref="B357:G357"/>
    <mergeCell ref="A358:J358"/>
    <mergeCell ref="BE358:CE358"/>
    <mergeCell ref="CG358:DG358"/>
    <mergeCell ref="DI358:EI358"/>
    <mergeCell ref="N351:BA351"/>
    <mergeCell ref="N366:BA366"/>
    <mergeCell ref="EK358:EN358"/>
    <mergeCell ref="EO358:ER358"/>
    <mergeCell ref="ES358:EV358"/>
    <mergeCell ref="EW358:EZ358"/>
    <mergeCell ref="FA358:FD358"/>
    <mergeCell ref="FE358:FH358"/>
    <mergeCell ref="A344:G345"/>
    <mergeCell ref="H344:K345"/>
    <mergeCell ref="A351:A357"/>
    <mergeCell ref="B351:G351"/>
    <mergeCell ref="J351:J357"/>
    <mergeCell ref="K351:K357"/>
    <mergeCell ref="BE351:CE351"/>
    <mergeCell ref="CG351:DG351"/>
    <mergeCell ref="DI336:EI336"/>
    <mergeCell ref="B337:G337"/>
    <mergeCell ref="B338:G338"/>
    <mergeCell ref="B339:G339"/>
    <mergeCell ref="B340:G340"/>
    <mergeCell ref="B341:G341"/>
    <mergeCell ref="B342:G342"/>
    <mergeCell ref="A343:J343"/>
    <mergeCell ref="BE343:CE343"/>
    <mergeCell ref="CG343:DG343"/>
    <mergeCell ref="DI343:EI343"/>
    <mergeCell ref="EK343:EN343"/>
    <mergeCell ref="EO343:ER343"/>
    <mergeCell ref="ES343:EV343"/>
    <mergeCell ref="EW343:EZ343"/>
    <mergeCell ref="FA343:FD343"/>
    <mergeCell ref="FE343:FH343"/>
    <mergeCell ref="A329:G330"/>
    <mergeCell ref="H329:K330"/>
    <mergeCell ref="A336:A342"/>
    <mergeCell ref="B336:G336"/>
    <mergeCell ref="J336:J342"/>
    <mergeCell ref="K336:K342"/>
    <mergeCell ref="BE336:CE336"/>
    <mergeCell ref="CG336:DG336"/>
    <mergeCell ref="DI321:EI321"/>
    <mergeCell ref="B322:G322"/>
    <mergeCell ref="B323:G323"/>
    <mergeCell ref="B324:G324"/>
    <mergeCell ref="B325:G325"/>
    <mergeCell ref="B326:G326"/>
    <mergeCell ref="B327:G327"/>
    <mergeCell ref="A328:J328"/>
    <mergeCell ref="BE328:CE328"/>
    <mergeCell ref="CG328:DG328"/>
    <mergeCell ref="DI328:EI328"/>
    <mergeCell ref="N321:BA321"/>
    <mergeCell ref="N336:BA336"/>
    <mergeCell ref="EK328:EN328"/>
    <mergeCell ref="EO328:ER328"/>
    <mergeCell ref="ES328:EV328"/>
    <mergeCell ref="EW328:EZ328"/>
    <mergeCell ref="FA328:FD328"/>
    <mergeCell ref="FE328:FH328"/>
    <mergeCell ref="A314:G315"/>
    <mergeCell ref="H314:K315"/>
    <mergeCell ref="A321:A327"/>
    <mergeCell ref="B321:G321"/>
    <mergeCell ref="J321:J327"/>
    <mergeCell ref="K321:K327"/>
    <mergeCell ref="BE321:CE321"/>
    <mergeCell ref="CG321:DG321"/>
    <mergeCell ref="DI306:EI306"/>
    <mergeCell ref="B307:G307"/>
    <mergeCell ref="B308:G308"/>
    <mergeCell ref="B309:G309"/>
    <mergeCell ref="B310:G310"/>
    <mergeCell ref="B311:G311"/>
    <mergeCell ref="B312:G312"/>
    <mergeCell ref="A313:J313"/>
    <mergeCell ref="BE313:CE313"/>
    <mergeCell ref="CG313:DG313"/>
    <mergeCell ref="DI313:EI313"/>
    <mergeCell ref="EK313:EN313"/>
    <mergeCell ref="EO313:ER313"/>
    <mergeCell ref="ES313:EV313"/>
    <mergeCell ref="EW313:EZ313"/>
    <mergeCell ref="FA313:FD313"/>
    <mergeCell ref="FE313:FH313"/>
    <mergeCell ref="A299:G300"/>
    <mergeCell ref="H299:K300"/>
    <mergeCell ref="A306:A312"/>
    <mergeCell ref="B306:G306"/>
    <mergeCell ref="J306:J312"/>
    <mergeCell ref="K306:K312"/>
    <mergeCell ref="BE306:CE306"/>
    <mergeCell ref="CG306:DG306"/>
    <mergeCell ref="DI291:EI291"/>
    <mergeCell ref="B292:G292"/>
    <mergeCell ref="B293:G293"/>
    <mergeCell ref="B294:G294"/>
    <mergeCell ref="B295:G295"/>
    <mergeCell ref="B296:G296"/>
    <mergeCell ref="B297:G297"/>
    <mergeCell ref="A298:J298"/>
    <mergeCell ref="BE298:CE298"/>
    <mergeCell ref="CG298:DG298"/>
    <mergeCell ref="DI298:EI298"/>
    <mergeCell ref="N291:BA291"/>
    <mergeCell ref="N306:BA306"/>
    <mergeCell ref="EK298:EN298"/>
    <mergeCell ref="EO298:ER298"/>
    <mergeCell ref="ES298:EV298"/>
    <mergeCell ref="EW298:EZ298"/>
    <mergeCell ref="FA298:FD298"/>
    <mergeCell ref="FE298:FH298"/>
    <mergeCell ref="A284:G285"/>
    <mergeCell ref="H284:K285"/>
    <mergeCell ref="A291:A297"/>
    <mergeCell ref="B291:G291"/>
    <mergeCell ref="J291:J297"/>
    <mergeCell ref="K291:K297"/>
    <mergeCell ref="BE291:CE291"/>
    <mergeCell ref="CG291:DG291"/>
    <mergeCell ref="DI276:EI276"/>
    <mergeCell ref="B277:G277"/>
    <mergeCell ref="B278:G278"/>
    <mergeCell ref="B279:G279"/>
    <mergeCell ref="B280:G280"/>
    <mergeCell ref="B281:G281"/>
    <mergeCell ref="B282:G282"/>
    <mergeCell ref="A283:J283"/>
    <mergeCell ref="BE283:CE283"/>
    <mergeCell ref="CG283:DG283"/>
    <mergeCell ref="DI283:EI283"/>
    <mergeCell ref="EK283:EN283"/>
    <mergeCell ref="EO283:ER283"/>
    <mergeCell ref="ES283:EV283"/>
    <mergeCell ref="EW283:EZ283"/>
    <mergeCell ref="FA283:FD283"/>
    <mergeCell ref="FE283:FH283"/>
    <mergeCell ref="A269:G270"/>
    <mergeCell ref="H269:K270"/>
    <mergeCell ref="A276:A282"/>
    <mergeCell ref="B276:G276"/>
    <mergeCell ref="J276:J282"/>
    <mergeCell ref="K276:K282"/>
    <mergeCell ref="BE276:CE276"/>
    <mergeCell ref="CG276:DG276"/>
    <mergeCell ref="DI261:EI261"/>
    <mergeCell ref="B262:G262"/>
    <mergeCell ref="B263:G263"/>
    <mergeCell ref="B264:G264"/>
    <mergeCell ref="B265:G265"/>
    <mergeCell ref="B266:G266"/>
    <mergeCell ref="B267:G267"/>
    <mergeCell ref="A268:J268"/>
    <mergeCell ref="BE268:CE268"/>
    <mergeCell ref="CG268:DG268"/>
    <mergeCell ref="DI268:EI268"/>
    <mergeCell ref="N261:BA261"/>
    <mergeCell ref="N276:BA276"/>
    <mergeCell ref="EK268:EN268"/>
    <mergeCell ref="EO268:ER268"/>
    <mergeCell ref="ES268:EV268"/>
    <mergeCell ref="EW268:EZ268"/>
    <mergeCell ref="FA268:FD268"/>
    <mergeCell ref="FE268:FH268"/>
    <mergeCell ref="A254:G255"/>
    <mergeCell ref="H254:K255"/>
    <mergeCell ref="A261:A267"/>
    <mergeCell ref="B261:G261"/>
    <mergeCell ref="J261:J267"/>
    <mergeCell ref="K261:K267"/>
    <mergeCell ref="BE261:CE261"/>
    <mergeCell ref="CG261:DG261"/>
    <mergeCell ref="DI246:EI246"/>
    <mergeCell ref="B247:G247"/>
    <mergeCell ref="B248:G248"/>
    <mergeCell ref="B249:G249"/>
    <mergeCell ref="B250:G250"/>
    <mergeCell ref="B251:G251"/>
    <mergeCell ref="B252:G252"/>
    <mergeCell ref="A253:J253"/>
    <mergeCell ref="BE253:CE253"/>
    <mergeCell ref="CG253:DG253"/>
    <mergeCell ref="DI253:EI253"/>
    <mergeCell ref="EK253:EN253"/>
    <mergeCell ref="EO253:ER253"/>
    <mergeCell ref="ES253:EV253"/>
    <mergeCell ref="EW253:EZ253"/>
    <mergeCell ref="FA253:FD253"/>
    <mergeCell ref="FE253:FH253"/>
    <mergeCell ref="A239:G240"/>
    <mergeCell ref="H239:K240"/>
    <mergeCell ref="A246:A252"/>
    <mergeCell ref="B246:G246"/>
    <mergeCell ref="J246:J252"/>
    <mergeCell ref="K246:K252"/>
    <mergeCell ref="BE246:CE246"/>
    <mergeCell ref="CG246:DG246"/>
    <mergeCell ref="DI231:EI231"/>
    <mergeCell ref="B232:G232"/>
    <mergeCell ref="B233:G233"/>
    <mergeCell ref="B234:G234"/>
    <mergeCell ref="B235:G235"/>
    <mergeCell ref="B236:G236"/>
    <mergeCell ref="B237:G237"/>
    <mergeCell ref="A238:J238"/>
    <mergeCell ref="BE238:CE238"/>
    <mergeCell ref="CG238:DG238"/>
    <mergeCell ref="DI238:EI238"/>
    <mergeCell ref="N231:BA231"/>
    <mergeCell ref="N246:BA246"/>
    <mergeCell ref="EK238:EN238"/>
    <mergeCell ref="EO238:ER238"/>
    <mergeCell ref="ES238:EV238"/>
    <mergeCell ref="EW238:EZ238"/>
    <mergeCell ref="FA238:FD238"/>
    <mergeCell ref="FE238:FH238"/>
    <mergeCell ref="A224:G225"/>
    <mergeCell ref="H224:K225"/>
    <mergeCell ref="A231:A237"/>
    <mergeCell ref="B231:G231"/>
    <mergeCell ref="J231:J237"/>
    <mergeCell ref="K231:K237"/>
    <mergeCell ref="BE231:CE231"/>
    <mergeCell ref="CG231:DG231"/>
    <mergeCell ref="DI216:EI216"/>
    <mergeCell ref="B217:G217"/>
    <mergeCell ref="B218:G218"/>
    <mergeCell ref="B219:G219"/>
    <mergeCell ref="B220:G220"/>
    <mergeCell ref="B221:G221"/>
    <mergeCell ref="B222:G222"/>
    <mergeCell ref="A223:J223"/>
    <mergeCell ref="BE223:CE223"/>
    <mergeCell ref="CG223:DG223"/>
    <mergeCell ref="DI223:EI223"/>
    <mergeCell ref="EK223:EN223"/>
    <mergeCell ref="EO223:ER223"/>
    <mergeCell ref="ES223:EV223"/>
    <mergeCell ref="EW223:EZ223"/>
    <mergeCell ref="FA223:FD223"/>
    <mergeCell ref="FE223:FH223"/>
    <mergeCell ref="A209:G210"/>
    <mergeCell ref="H209:K210"/>
    <mergeCell ref="A216:A222"/>
    <mergeCell ref="B216:G216"/>
    <mergeCell ref="J216:J222"/>
    <mergeCell ref="K216:K222"/>
    <mergeCell ref="BE216:CE216"/>
    <mergeCell ref="CG216:DG216"/>
    <mergeCell ref="DI201:EI201"/>
    <mergeCell ref="B202:G202"/>
    <mergeCell ref="B203:G203"/>
    <mergeCell ref="B204:G204"/>
    <mergeCell ref="B205:G205"/>
    <mergeCell ref="B206:G206"/>
    <mergeCell ref="B207:G207"/>
    <mergeCell ref="A208:J208"/>
    <mergeCell ref="BE208:CE208"/>
    <mergeCell ref="CG208:DG208"/>
    <mergeCell ref="DI208:EI208"/>
    <mergeCell ref="N201:BA201"/>
    <mergeCell ref="N216:BA216"/>
    <mergeCell ref="EK208:EN208"/>
    <mergeCell ref="EO208:ER208"/>
    <mergeCell ref="ES208:EV208"/>
    <mergeCell ref="EW208:EZ208"/>
    <mergeCell ref="FA208:FD208"/>
    <mergeCell ref="FE208:FH208"/>
    <mergeCell ref="A194:G195"/>
    <mergeCell ref="H194:K195"/>
    <mergeCell ref="A201:A207"/>
    <mergeCell ref="B201:G201"/>
    <mergeCell ref="J201:J207"/>
    <mergeCell ref="K201:K207"/>
    <mergeCell ref="BE201:CE201"/>
    <mergeCell ref="CG201:DG201"/>
    <mergeCell ref="DI186:EI186"/>
    <mergeCell ref="B187:G187"/>
    <mergeCell ref="B188:G188"/>
    <mergeCell ref="B189:G189"/>
    <mergeCell ref="B190:G190"/>
    <mergeCell ref="B191:G191"/>
    <mergeCell ref="B192:G192"/>
    <mergeCell ref="A193:J193"/>
    <mergeCell ref="BE193:CE193"/>
    <mergeCell ref="CG193:DG193"/>
    <mergeCell ref="DI193:EI193"/>
    <mergeCell ref="EK193:EN193"/>
    <mergeCell ref="EO193:ER193"/>
    <mergeCell ref="ES193:EV193"/>
    <mergeCell ref="EW193:EZ193"/>
    <mergeCell ref="FA193:FD193"/>
    <mergeCell ref="FE193:FH193"/>
    <mergeCell ref="A179:G180"/>
    <mergeCell ref="H179:K180"/>
    <mergeCell ref="A186:A192"/>
    <mergeCell ref="B186:G186"/>
    <mergeCell ref="J186:J192"/>
    <mergeCell ref="K186:K192"/>
    <mergeCell ref="BE186:CE186"/>
    <mergeCell ref="CG186:DG186"/>
    <mergeCell ref="DI171:EI171"/>
    <mergeCell ref="B172:G172"/>
    <mergeCell ref="B173:G173"/>
    <mergeCell ref="B174:G174"/>
    <mergeCell ref="B175:G175"/>
    <mergeCell ref="B176:G176"/>
    <mergeCell ref="B177:G177"/>
    <mergeCell ref="A178:J178"/>
    <mergeCell ref="BE178:CE178"/>
    <mergeCell ref="CG178:DG178"/>
    <mergeCell ref="DI178:EI178"/>
    <mergeCell ref="N171:BA171"/>
    <mergeCell ref="N186:BA186"/>
    <mergeCell ref="EK178:EN178"/>
    <mergeCell ref="EO178:ER178"/>
    <mergeCell ref="ES178:EV178"/>
    <mergeCell ref="EW178:EZ178"/>
    <mergeCell ref="FA178:FD178"/>
    <mergeCell ref="FE178:FH178"/>
    <mergeCell ref="A164:G165"/>
    <mergeCell ref="H164:K165"/>
    <mergeCell ref="A171:A177"/>
    <mergeCell ref="B171:G171"/>
    <mergeCell ref="J171:J177"/>
    <mergeCell ref="K171:K177"/>
    <mergeCell ref="BE171:CE171"/>
    <mergeCell ref="CG171:DG171"/>
    <mergeCell ref="DI156:EI156"/>
    <mergeCell ref="B157:G157"/>
    <mergeCell ref="B158:G158"/>
    <mergeCell ref="B159:G159"/>
    <mergeCell ref="B160:G160"/>
    <mergeCell ref="B161:G161"/>
    <mergeCell ref="B162:G162"/>
    <mergeCell ref="A163:J163"/>
    <mergeCell ref="BE163:CE163"/>
    <mergeCell ref="CG163:DG163"/>
    <mergeCell ref="DI163:EI163"/>
    <mergeCell ref="EK163:EN163"/>
    <mergeCell ref="EO163:ER163"/>
    <mergeCell ref="ES163:EV163"/>
    <mergeCell ref="EW163:EZ163"/>
    <mergeCell ref="FA163:FD163"/>
    <mergeCell ref="FE163:FH163"/>
    <mergeCell ref="A149:G150"/>
    <mergeCell ref="H149:K150"/>
    <mergeCell ref="A156:A162"/>
    <mergeCell ref="B156:G156"/>
    <mergeCell ref="J156:J162"/>
    <mergeCell ref="K156:K162"/>
    <mergeCell ref="BE156:CE156"/>
    <mergeCell ref="CG156:DG156"/>
    <mergeCell ref="DI141:EI141"/>
    <mergeCell ref="B142:G142"/>
    <mergeCell ref="B143:G143"/>
    <mergeCell ref="B144:G144"/>
    <mergeCell ref="B145:G145"/>
    <mergeCell ref="B146:G146"/>
    <mergeCell ref="B147:G147"/>
    <mergeCell ref="A148:J148"/>
    <mergeCell ref="BE148:CE148"/>
    <mergeCell ref="CG148:DG148"/>
    <mergeCell ref="DI148:EI148"/>
    <mergeCell ref="N141:BA141"/>
    <mergeCell ref="N156:BA156"/>
    <mergeCell ref="EK148:EN148"/>
    <mergeCell ref="EO148:ER148"/>
    <mergeCell ref="ES148:EV148"/>
    <mergeCell ref="EW148:EZ148"/>
    <mergeCell ref="FA148:FD148"/>
    <mergeCell ref="FE148:FH148"/>
    <mergeCell ref="A134:G135"/>
    <mergeCell ref="H134:K135"/>
    <mergeCell ref="A141:A147"/>
    <mergeCell ref="B141:G141"/>
    <mergeCell ref="J141:J147"/>
    <mergeCell ref="K141:K147"/>
    <mergeCell ref="BE141:CE141"/>
    <mergeCell ref="CG141:DG141"/>
    <mergeCell ref="DI126:EI126"/>
    <mergeCell ref="B127:G127"/>
    <mergeCell ref="B128:G128"/>
    <mergeCell ref="B129:G129"/>
    <mergeCell ref="B130:G130"/>
    <mergeCell ref="B131:G131"/>
    <mergeCell ref="B132:G132"/>
    <mergeCell ref="A133:J133"/>
    <mergeCell ref="BE133:CE133"/>
    <mergeCell ref="CG133:DG133"/>
    <mergeCell ref="DI133:EI133"/>
    <mergeCell ref="EK133:EN133"/>
    <mergeCell ref="EO133:ER133"/>
    <mergeCell ref="ES133:EV133"/>
    <mergeCell ref="EW133:EZ133"/>
    <mergeCell ref="FA133:FD133"/>
    <mergeCell ref="FE133:FH133"/>
    <mergeCell ref="A126:A132"/>
    <mergeCell ref="B126:G126"/>
    <mergeCell ref="J126:J132"/>
    <mergeCell ref="K126:K132"/>
    <mergeCell ref="BE126:CE126"/>
    <mergeCell ref="CG126:DG126"/>
    <mergeCell ref="DI111:EI111"/>
    <mergeCell ref="B112:G112"/>
    <mergeCell ref="B113:G113"/>
    <mergeCell ref="B114:G114"/>
    <mergeCell ref="B115:G115"/>
    <mergeCell ref="B116:G116"/>
    <mergeCell ref="B117:G117"/>
    <mergeCell ref="A118:J118"/>
    <mergeCell ref="BE118:CE118"/>
    <mergeCell ref="CG118:DG118"/>
    <mergeCell ref="DI118:EI118"/>
    <mergeCell ref="N126:BA126"/>
    <mergeCell ref="FE118:FH118"/>
    <mergeCell ref="A104:G105"/>
    <mergeCell ref="H104:K105"/>
    <mergeCell ref="A111:A117"/>
    <mergeCell ref="B111:G111"/>
    <mergeCell ref="J111:J117"/>
    <mergeCell ref="K111:K117"/>
    <mergeCell ref="BE111:CE111"/>
    <mergeCell ref="CG111:DG111"/>
    <mergeCell ref="DI96:EI96"/>
    <mergeCell ref="B97:G97"/>
    <mergeCell ref="B98:G98"/>
    <mergeCell ref="B99:G99"/>
    <mergeCell ref="B100:G100"/>
    <mergeCell ref="B101:G101"/>
    <mergeCell ref="B102:G102"/>
    <mergeCell ref="A103:J103"/>
    <mergeCell ref="BE103:CE103"/>
    <mergeCell ref="CG103:DG103"/>
    <mergeCell ref="DI103:EI103"/>
    <mergeCell ref="EK103:EN103"/>
    <mergeCell ref="EO103:ER103"/>
    <mergeCell ref="ES103:EV103"/>
    <mergeCell ref="EW103:EZ103"/>
    <mergeCell ref="FA103:FD103"/>
    <mergeCell ref="FE103:FH103"/>
    <mergeCell ref="CG96:DG96"/>
    <mergeCell ref="B85:G85"/>
    <mergeCell ref="B86:G86"/>
    <mergeCell ref="B87:G87"/>
    <mergeCell ref="A88:J88"/>
    <mergeCell ref="BE88:CE88"/>
    <mergeCell ref="CG88:DG88"/>
    <mergeCell ref="DI88:EI88"/>
    <mergeCell ref="EK118:EN118"/>
    <mergeCell ref="EO118:ER118"/>
    <mergeCell ref="ES118:EV118"/>
    <mergeCell ref="EW118:EZ118"/>
    <mergeCell ref="FA118:FD118"/>
    <mergeCell ref="EK88:EN88"/>
    <mergeCell ref="EO88:ER88"/>
    <mergeCell ref="ES88:EV88"/>
    <mergeCell ref="EW88:EZ88"/>
    <mergeCell ref="FA88:FD88"/>
    <mergeCell ref="N96:BA96"/>
    <mergeCell ref="N111:BA111"/>
    <mergeCell ref="FE88:FH88"/>
    <mergeCell ref="A81:A87"/>
    <mergeCell ref="B81:G81"/>
    <mergeCell ref="J81:J87"/>
    <mergeCell ref="K81:K87"/>
    <mergeCell ref="CG81:DG81"/>
    <mergeCell ref="DI66:EI66"/>
    <mergeCell ref="B67:G67"/>
    <mergeCell ref="B68:G68"/>
    <mergeCell ref="B69:G69"/>
    <mergeCell ref="B70:G70"/>
    <mergeCell ref="B71:G71"/>
    <mergeCell ref="B72:G72"/>
    <mergeCell ref="A73:J73"/>
    <mergeCell ref="BE73:CE73"/>
    <mergeCell ref="CG73:DG73"/>
    <mergeCell ref="DI73:EI73"/>
    <mergeCell ref="EK73:EN73"/>
    <mergeCell ref="EO73:ER73"/>
    <mergeCell ref="ES73:EV73"/>
    <mergeCell ref="EW73:EZ73"/>
    <mergeCell ref="FA73:FD73"/>
    <mergeCell ref="FE73:FH73"/>
    <mergeCell ref="A66:A72"/>
    <mergeCell ref="B66:G66"/>
    <mergeCell ref="J66:J72"/>
    <mergeCell ref="N66:BA66"/>
    <mergeCell ref="N81:BA81"/>
    <mergeCell ref="DI81:EI81"/>
    <mergeCell ref="B82:G82"/>
    <mergeCell ref="B83:G83"/>
    <mergeCell ref="B84:G84"/>
    <mergeCell ref="K66:K72"/>
    <mergeCell ref="CG66:DG66"/>
    <mergeCell ref="A58:J58"/>
    <mergeCell ref="BE58:CE58"/>
    <mergeCell ref="CG58:DG58"/>
    <mergeCell ref="DI58:EI58"/>
    <mergeCell ref="EK58:EN58"/>
    <mergeCell ref="EO58:ER58"/>
    <mergeCell ref="ES58:EV58"/>
    <mergeCell ref="EW58:EZ58"/>
    <mergeCell ref="FA58:FD58"/>
    <mergeCell ref="FE58:FH58"/>
    <mergeCell ref="A51:A57"/>
    <mergeCell ref="B51:G51"/>
    <mergeCell ref="J51:J57"/>
    <mergeCell ref="K51:K57"/>
    <mergeCell ref="DI51:EI51"/>
    <mergeCell ref="B52:G52"/>
    <mergeCell ref="B53:G53"/>
    <mergeCell ref="B54:G54"/>
    <mergeCell ref="B55:G55"/>
    <mergeCell ref="B56:G56"/>
    <mergeCell ref="B57:G57"/>
    <mergeCell ref="BE51:CE51"/>
    <mergeCell ref="CG51:DG51"/>
    <mergeCell ref="B40:G40"/>
    <mergeCell ref="B41:G41"/>
    <mergeCell ref="B42:G42"/>
    <mergeCell ref="A43:J43"/>
    <mergeCell ref="BE43:CE43"/>
    <mergeCell ref="CG43:DG43"/>
    <mergeCell ref="DI43:EI43"/>
    <mergeCell ref="A36:A42"/>
    <mergeCell ref="B36:G36"/>
    <mergeCell ref="J36:J42"/>
    <mergeCell ref="K36:K42"/>
    <mergeCell ref="EO43:ER43"/>
    <mergeCell ref="ES43:EV43"/>
    <mergeCell ref="EW43:EZ43"/>
    <mergeCell ref="FA13:FD13"/>
    <mergeCell ref="EO28:ER28"/>
    <mergeCell ref="ES28:EV28"/>
    <mergeCell ref="EW28:EZ28"/>
    <mergeCell ref="A28:J28"/>
    <mergeCell ref="DI28:EI28"/>
    <mergeCell ref="FA28:FD28"/>
    <mergeCell ref="EO13:ER13"/>
    <mergeCell ref="EK13:EN13"/>
    <mergeCell ref="BE21:CE21"/>
    <mergeCell ref="CG21:DG21"/>
    <mergeCell ref="DI21:EI21"/>
    <mergeCell ref="B22:G22"/>
    <mergeCell ref="B23:G23"/>
    <mergeCell ref="B24:G24"/>
    <mergeCell ref="B25:G25"/>
    <mergeCell ref="A14:G15"/>
    <mergeCell ref="H14:K15"/>
    <mergeCell ref="A44:G45"/>
    <mergeCell ref="H44:K45"/>
    <mergeCell ref="FA43:FD43"/>
    <mergeCell ref="FE43:FH43"/>
    <mergeCell ref="EK43:EN43"/>
    <mergeCell ref="BK4:BK5"/>
    <mergeCell ref="BD4:BD5"/>
    <mergeCell ref="AI4:AI5"/>
    <mergeCell ref="AJ4:AJ5"/>
    <mergeCell ref="B7:G7"/>
    <mergeCell ref="S4:S5"/>
    <mergeCell ref="K6:K12"/>
    <mergeCell ref="B9:G9"/>
    <mergeCell ref="AC2:AR2"/>
    <mergeCell ref="K2:K5"/>
    <mergeCell ref="N4:N5"/>
    <mergeCell ref="CG4:CG5"/>
    <mergeCell ref="CH4:CH5"/>
    <mergeCell ref="CI4:CI5"/>
    <mergeCell ref="FE13:FH13"/>
    <mergeCell ref="EW13:EZ13"/>
    <mergeCell ref="CG13:DG13"/>
    <mergeCell ref="DI13:EI13"/>
    <mergeCell ref="BE36:CE36"/>
    <mergeCell ref="CG36:DG36"/>
    <mergeCell ref="A29:G30"/>
    <mergeCell ref="H29:K30"/>
    <mergeCell ref="DI36:EI36"/>
    <mergeCell ref="B37:G37"/>
    <mergeCell ref="B38:G38"/>
    <mergeCell ref="B39:G39"/>
    <mergeCell ref="CG28:DG28"/>
    <mergeCell ref="FE28:FH28"/>
    <mergeCell ref="A21:A27"/>
    <mergeCell ref="B21:G21"/>
    <mergeCell ref="J21:J27"/>
    <mergeCell ref="K21:K27"/>
    <mergeCell ref="BE13:CE13"/>
    <mergeCell ref="EB3:EB5"/>
    <mergeCell ref="EC3:EC5"/>
    <mergeCell ref="CG6:DG6"/>
    <mergeCell ref="EK3:EN5"/>
    <mergeCell ref="EO3:ER5"/>
    <mergeCell ref="EA3:EA5"/>
    <mergeCell ref="ES3:EV5"/>
    <mergeCell ref="EW3:EY5"/>
    <mergeCell ref="AM4:AM5"/>
    <mergeCell ref="CK4:CK5"/>
    <mergeCell ref="CL4:CL5"/>
    <mergeCell ref="CM4:CM5"/>
    <mergeCell ref="CN4:CN5"/>
    <mergeCell ref="CO4:CO5"/>
    <mergeCell ref="CP4:CP5"/>
    <mergeCell ref="CQ4:CQ5"/>
    <mergeCell ref="BE6:CE6"/>
    <mergeCell ref="BC2:BC4"/>
    <mergeCell ref="M3:X3"/>
    <mergeCell ref="BS3:BS5"/>
    <mergeCell ref="B6:G6"/>
    <mergeCell ref="EK28:EN28"/>
    <mergeCell ref="FD3:FG5"/>
    <mergeCell ref="B26:G26"/>
    <mergeCell ref="B27:G27"/>
    <mergeCell ref="ES13:EV13"/>
    <mergeCell ref="B10:G10"/>
    <mergeCell ref="CE3:CE5"/>
    <mergeCell ref="CS2:CS5"/>
    <mergeCell ref="CT2:CT5"/>
    <mergeCell ref="DC2:DC5"/>
    <mergeCell ref="DI6:EI6"/>
    <mergeCell ref="CW3:CW5"/>
    <mergeCell ref="A13:J13"/>
    <mergeCell ref="B2:G5"/>
    <mergeCell ref="L2:L5"/>
    <mergeCell ref="M2:Z2"/>
    <mergeCell ref="A6:A12"/>
    <mergeCell ref="DE3:DE5"/>
    <mergeCell ref="A2:A5"/>
    <mergeCell ref="BU3:BU5"/>
    <mergeCell ref="BV3:BV5"/>
    <mergeCell ref="B11:G11"/>
    <mergeCell ref="EE2:EE5"/>
    <mergeCell ref="AS2:AS5"/>
    <mergeCell ref="AT3:AT5"/>
    <mergeCell ref="BD3:BJ3"/>
    <mergeCell ref="BK3:BO3"/>
    <mergeCell ref="BL4:BL5"/>
    <mergeCell ref="AQ4:AQ5"/>
    <mergeCell ref="AR3:AR5"/>
    <mergeCell ref="AZ3:AZ5"/>
    <mergeCell ref="AW3:AW5"/>
    <mergeCell ref="BR2:BR5"/>
    <mergeCell ref="BS2:BW2"/>
    <mergeCell ref="Z3:Z5"/>
    <mergeCell ref="AA2:AA5"/>
    <mergeCell ref="AB2:AB5"/>
    <mergeCell ref="W4:W5"/>
    <mergeCell ref="Y3:Y5"/>
    <mergeCell ref="BM4:BM5"/>
    <mergeCell ref="BN4:BN5"/>
    <mergeCell ref="BO4:BO5"/>
    <mergeCell ref="AH3:AM3"/>
    <mergeCell ref="BG4:BG5"/>
    <mergeCell ref="AU3:AU5"/>
    <mergeCell ref="AV3:AV5"/>
    <mergeCell ref="BF4:BF5"/>
    <mergeCell ref="BT3:BT5"/>
    <mergeCell ref="BH4:BH5"/>
    <mergeCell ref="BP3:BP5"/>
    <mergeCell ref="BD2:BP2"/>
    <mergeCell ref="CV3:CV5"/>
    <mergeCell ref="BJ4:BJ5"/>
    <mergeCell ref="DE2:DG2"/>
    <mergeCell ref="AD4:AD5"/>
    <mergeCell ref="EJ3:EJ6"/>
    <mergeCell ref="EJ2:FG2"/>
    <mergeCell ref="DT3:DT5"/>
    <mergeCell ref="ED3:ED5"/>
    <mergeCell ref="DH3:DN3"/>
    <mergeCell ref="DS4:DS5"/>
    <mergeCell ref="DU2:DU5"/>
    <mergeCell ref="EG3:EG5"/>
    <mergeCell ref="EH3:EH5"/>
    <mergeCell ref="EI3:EI5"/>
    <mergeCell ref="DH4:DH5"/>
    <mergeCell ref="DI4:DI5"/>
    <mergeCell ref="DJ4:DJ5"/>
    <mergeCell ref="DK4:DK5"/>
    <mergeCell ref="DL4:DL5"/>
    <mergeCell ref="DM4:DM5"/>
    <mergeCell ref="DZ3:DZ5"/>
    <mergeCell ref="DH2:DT2"/>
    <mergeCell ref="DW2:EA2"/>
    <mergeCell ref="DO3:DS3"/>
    <mergeCell ref="EF2:EF5"/>
    <mergeCell ref="AE4:AE5"/>
    <mergeCell ref="AF4:AF5"/>
    <mergeCell ref="EZ3:FC5"/>
    <mergeCell ref="AH4:AH5"/>
    <mergeCell ref="EG2:EI2"/>
    <mergeCell ref="AT2:AY2"/>
    <mergeCell ref="DF3:DF5"/>
    <mergeCell ref="DG3:DG5"/>
    <mergeCell ref="CF4:CF5"/>
    <mergeCell ref="EB2:ED2"/>
    <mergeCell ref="DX3:DX5"/>
    <mergeCell ref="CF3:CL3"/>
    <mergeCell ref="CM3:CQ3"/>
    <mergeCell ref="DN4:DN5"/>
    <mergeCell ref="DO4:DO5"/>
    <mergeCell ref="CU3:CU5"/>
    <mergeCell ref="DP4:DP5"/>
    <mergeCell ref="DQ4:DQ5"/>
    <mergeCell ref="DR4:DR5"/>
    <mergeCell ref="BX2:BZ2"/>
    <mergeCell ref="CD3:CD5"/>
    <mergeCell ref="CC2:CE2"/>
    <mergeCell ref="CF2:CR2"/>
    <mergeCell ref="CC3:CC5"/>
    <mergeCell ref="CA2:CA5"/>
    <mergeCell ref="CB2:CB5"/>
    <mergeCell ref="CY3:CY5"/>
    <mergeCell ref="CZ3:CZ5"/>
    <mergeCell ref="DA3:DA5"/>
    <mergeCell ref="DB3:DB5"/>
    <mergeCell ref="BZ3:BZ5"/>
    <mergeCell ref="BY3:BY5"/>
    <mergeCell ref="BX3:BX5"/>
    <mergeCell ref="DD2:DD5"/>
    <mergeCell ref="CU2:CY2"/>
    <mergeCell ref="DW3:DW5"/>
    <mergeCell ref="DV2:DV5"/>
    <mergeCell ref="CZ2:DB2"/>
    <mergeCell ref="DY3:DY5"/>
    <mergeCell ref="AZ694:BE694"/>
    <mergeCell ref="B695:L695"/>
    <mergeCell ref="AZ695:BE695"/>
    <mergeCell ref="B696:L696"/>
    <mergeCell ref="AZ696:BE696"/>
    <mergeCell ref="B697:L697"/>
    <mergeCell ref="AZ697:BE697"/>
    <mergeCell ref="B698:L698"/>
    <mergeCell ref="AZ698:BE698"/>
    <mergeCell ref="AG3:AG5"/>
    <mergeCell ref="CR3:CR5"/>
    <mergeCell ref="AN3:AQ3"/>
    <mergeCell ref="AY3:AY5"/>
    <mergeCell ref="BQ2:BQ5"/>
    <mergeCell ref="BW3:BW5"/>
    <mergeCell ref="J2:J5"/>
    <mergeCell ref="B12:G12"/>
    <mergeCell ref="J6:J12"/>
    <mergeCell ref="B8:G8"/>
    <mergeCell ref="AK4:AK5"/>
    <mergeCell ref="AL4:AL5"/>
    <mergeCell ref="X4:X5"/>
    <mergeCell ref="AC3:AF3"/>
    <mergeCell ref="N21:BA21"/>
    <mergeCell ref="N36:BA36"/>
    <mergeCell ref="N51:BA51"/>
    <mergeCell ref="CJ4:CJ5"/>
    <mergeCell ref="U4:V4"/>
    <mergeCell ref="BE4:BE5"/>
    <mergeCell ref="AC4:AC5"/>
    <mergeCell ref="AX3:AX5"/>
    <mergeCell ref="BA2:BA5"/>
    <mergeCell ref="T4:T5"/>
    <mergeCell ref="H2:H5"/>
    <mergeCell ref="I2:I5"/>
    <mergeCell ref="AN4:AN5"/>
    <mergeCell ref="AO4:AO5"/>
    <mergeCell ref="AP4:AP5"/>
    <mergeCell ref="M4:M5"/>
    <mergeCell ref="A74:G75"/>
    <mergeCell ref="H74:K75"/>
    <mergeCell ref="BE81:CE81"/>
    <mergeCell ref="A89:G90"/>
    <mergeCell ref="A715:G720"/>
    <mergeCell ref="H715:K720"/>
    <mergeCell ref="N6:BA6"/>
    <mergeCell ref="M708:AY708"/>
    <mergeCell ref="A709:G714"/>
    <mergeCell ref="H709:K714"/>
    <mergeCell ref="BI4:BI5"/>
    <mergeCell ref="H89:K90"/>
    <mergeCell ref="A96:A102"/>
    <mergeCell ref="B96:G96"/>
    <mergeCell ref="J96:J102"/>
    <mergeCell ref="K96:K102"/>
    <mergeCell ref="BE96:CE96"/>
    <mergeCell ref="A119:G120"/>
    <mergeCell ref="H119:K120"/>
    <mergeCell ref="B692:L692"/>
    <mergeCell ref="AZ692:BE692"/>
    <mergeCell ref="A693:A698"/>
    <mergeCell ref="B693:L693"/>
    <mergeCell ref="AZ693:BE693"/>
    <mergeCell ref="B694:L694"/>
    <mergeCell ref="H733:K738"/>
    <mergeCell ref="A739:G744"/>
    <mergeCell ref="H739:K744"/>
    <mergeCell ref="A745:G750"/>
    <mergeCell ref="H745:K750"/>
    <mergeCell ref="A751:G756"/>
    <mergeCell ref="H751:K756"/>
    <mergeCell ref="B699:L699"/>
    <mergeCell ref="CX3:CX5"/>
    <mergeCell ref="A700:A705"/>
    <mergeCell ref="B700:L700"/>
    <mergeCell ref="AZ700:BE700"/>
    <mergeCell ref="B701:L701"/>
    <mergeCell ref="AZ701:BE701"/>
    <mergeCell ref="B702:L702"/>
    <mergeCell ref="AZ702:BE702"/>
    <mergeCell ref="B703:L703"/>
    <mergeCell ref="AZ703:BE703"/>
    <mergeCell ref="B704:L704"/>
    <mergeCell ref="AZ704:BE704"/>
    <mergeCell ref="B705:L705"/>
    <mergeCell ref="AZ705:BE705"/>
    <mergeCell ref="B706:L706"/>
    <mergeCell ref="AZ706:BE706"/>
    <mergeCell ref="AZ691:BE691"/>
    <mergeCell ref="O4:O5"/>
    <mergeCell ref="P4:R4"/>
    <mergeCell ref="AZ699:BE699"/>
    <mergeCell ref="BE28:CE28"/>
    <mergeCell ref="A59:G60"/>
    <mergeCell ref="H59:K60"/>
    <mergeCell ref="BE66:CE66"/>
    <mergeCell ref="N561:BA561"/>
    <mergeCell ref="A811:G816"/>
    <mergeCell ref="H811:K816"/>
    <mergeCell ref="A817:G822"/>
    <mergeCell ref="H817:K822"/>
    <mergeCell ref="A823:G828"/>
    <mergeCell ref="H823:K828"/>
    <mergeCell ref="A829:G834"/>
    <mergeCell ref="H829:K834"/>
    <mergeCell ref="A757:G762"/>
    <mergeCell ref="H757:K762"/>
    <mergeCell ref="A763:G768"/>
    <mergeCell ref="H763:K768"/>
    <mergeCell ref="A769:G774"/>
    <mergeCell ref="H769:K774"/>
    <mergeCell ref="A775:G780"/>
    <mergeCell ref="H775:K780"/>
    <mergeCell ref="A781:G786"/>
    <mergeCell ref="H781:K786"/>
    <mergeCell ref="A787:G792"/>
    <mergeCell ref="H787:K792"/>
    <mergeCell ref="A793:G798"/>
    <mergeCell ref="H793:K798"/>
    <mergeCell ref="A799:G804"/>
    <mergeCell ref="H799:K804"/>
    <mergeCell ref="A805:G810"/>
    <mergeCell ref="H805:K810"/>
    <mergeCell ref="A721:G726"/>
    <mergeCell ref="H721:K726"/>
    <mergeCell ref="A727:G732"/>
    <mergeCell ref="H727:K732"/>
    <mergeCell ref="A733:G738"/>
  </mergeCells>
  <conditionalFormatting sqref="Z7:Z12">
    <cfRule type="expression" dxfId="1169" priority="1687">
      <formula>Z7 &lt;&gt; AY7+AS7+AA7</formula>
    </cfRule>
  </conditionalFormatting>
  <conditionalFormatting sqref="EK7:EK11 EO7:EO11 ES7:ES11 EW7:EW11 EZ7:FC11">
    <cfRule type="expression" dxfId="1168" priority="1686">
      <formula>EK7&lt;0</formula>
    </cfRule>
  </conditionalFormatting>
  <conditionalFormatting sqref="A14:E15">
    <cfRule type="expression" dxfId="1167" priority="1680">
      <formula>OR(G14="فارغ",A14="wrong")</formula>
    </cfRule>
    <cfRule type="expression" dxfId="1166" priority="1681">
      <formula>AND(G14&lt;&gt;"فارغ",A14&lt;&gt;"wrong")</formula>
    </cfRule>
  </conditionalFormatting>
  <conditionalFormatting sqref="F14:G14">
    <cfRule type="expression" dxfId="1165" priority="2032">
      <formula>OR(L13="فارغ",F14="wrong")</formula>
    </cfRule>
    <cfRule type="expression" dxfId="1164" priority="2033">
      <formula>AND(L13&lt;&gt;"فارغ",F14&lt;&gt;"wrong")</formula>
    </cfRule>
  </conditionalFormatting>
  <conditionalFormatting sqref="F15:G15">
    <cfRule type="expression" dxfId="1163" priority="2036">
      <formula>OR(#REF!="فارغ",F15="wrong")</formula>
    </cfRule>
    <cfRule type="expression" dxfId="1162" priority="2037">
      <formula>AND(#REF!&lt;&gt;"فارغ",F15&lt;&gt;"wrong")</formula>
    </cfRule>
  </conditionalFormatting>
  <conditionalFormatting sqref="FK7:FK11">
    <cfRule type="expression" dxfId="1161" priority="485">
      <formula>FK7&lt;0</formula>
    </cfRule>
  </conditionalFormatting>
  <conditionalFormatting sqref="FO7:FO11">
    <cfRule type="expression" dxfId="1160" priority="484">
      <formula>FO7&lt;0</formula>
    </cfRule>
  </conditionalFormatting>
  <conditionalFormatting sqref="Z22:Z27">
    <cfRule type="expression" dxfId="1159" priority="366">
      <formula>Z22 &lt;&gt; AY22+AS22+AA22</formula>
    </cfRule>
  </conditionalFormatting>
  <conditionalFormatting sqref="EK22:EK26 EO22:EO26 ES22:ES26 EW22:EW26 EZ22:FC26">
    <cfRule type="expression" dxfId="1158" priority="365">
      <formula>EK22&lt;0</formula>
    </cfRule>
  </conditionalFormatting>
  <conditionalFormatting sqref="A29:E30">
    <cfRule type="expression" dxfId="1157" priority="363">
      <formula>OR(G29="فارغ",A29="wrong")</formula>
    </cfRule>
    <cfRule type="expression" dxfId="1156" priority="364">
      <formula>AND(G29&lt;&gt;"فارغ",A29&lt;&gt;"wrong")</formula>
    </cfRule>
  </conditionalFormatting>
  <conditionalFormatting sqref="F29:G29">
    <cfRule type="expression" dxfId="1155" priority="367">
      <formula>OR(L28="فارغ",F29="wrong")</formula>
    </cfRule>
    <cfRule type="expression" dxfId="1154" priority="368">
      <formula>AND(L28&lt;&gt;"فارغ",F29&lt;&gt;"wrong")</formula>
    </cfRule>
  </conditionalFormatting>
  <conditionalFormatting sqref="F30:G30">
    <cfRule type="expression" dxfId="1153" priority="369">
      <formula>OR(#REF!="فارغ",F30="wrong")</formula>
    </cfRule>
    <cfRule type="expression" dxfId="1152" priority="370">
      <formula>AND(#REF!&lt;&gt;"فارغ",F30&lt;&gt;"wrong")</formula>
    </cfRule>
  </conditionalFormatting>
  <conditionalFormatting sqref="FK22:FK26">
    <cfRule type="expression" dxfId="1151" priority="362">
      <formula>FK22&lt;0</formula>
    </cfRule>
  </conditionalFormatting>
  <conditionalFormatting sqref="FO22:FO26">
    <cfRule type="expression" dxfId="1150" priority="361">
      <formula>FO22&lt;0</formula>
    </cfRule>
  </conditionalFormatting>
  <conditionalFormatting sqref="Z37:Z42">
    <cfRule type="expression" dxfId="1149" priority="356">
      <formula>Z37 &lt;&gt; AY37+AS37+AA37</formula>
    </cfRule>
  </conditionalFormatting>
  <conditionalFormatting sqref="EK37:EK41 EO37:EO41 ES37:ES41 EW37:EW41 EZ37:FC41">
    <cfRule type="expression" dxfId="1148" priority="355">
      <formula>EK37&lt;0</formula>
    </cfRule>
  </conditionalFormatting>
  <conditionalFormatting sqref="A44:E45">
    <cfRule type="expression" dxfId="1147" priority="353">
      <formula>OR(G44="فارغ",A44="wrong")</formula>
    </cfRule>
    <cfRule type="expression" dxfId="1146" priority="354">
      <formula>AND(G44&lt;&gt;"فارغ",A44&lt;&gt;"wrong")</formula>
    </cfRule>
  </conditionalFormatting>
  <conditionalFormatting sqref="F44:G44">
    <cfRule type="expression" dxfId="1145" priority="357">
      <formula>OR(L43="فارغ",F44="wrong")</formula>
    </cfRule>
    <cfRule type="expression" dxfId="1144" priority="358">
      <formula>AND(L43&lt;&gt;"فارغ",F44&lt;&gt;"wrong")</formula>
    </cfRule>
  </conditionalFormatting>
  <conditionalFormatting sqref="F45:G45">
    <cfRule type="expression" dxfId="1143" priority="359">
      <formula>OR(#REF!="فارغ",F45="wrong")</formula>
    </cfRule>
    <cfRule type="expression" dxfId="1142" priority="360">
      <formula>AND(#REF!&lt;&gt;"فارغ",F45&lt;&gt;"wrong")</formula>
    </cfRule>
  </conditionalFormatting>
  <conditionalFormatting sqref="FK37:FK41">
    <cfRule type="expression" dxfId="1141" priority="352">
      <formula>FK37&lt;0</formula>
    </cfRule>
  </conditionalFormatting>
  <conditionalFormatting sqref="FO37:FO41">
    <cfRule type="expression" dxfId="1140" priority="351">
      <formula>FO37&lt;0</formula>
    </cfRule>
  </conditionalFormatting>
  <conditionalFormatting sqref="Z52:Z57">
    <cfRule type="expression" dxfId="1139" priority="346">
      <formula>Z52 &lt;&gt; AY52+AS52+AA52</formula>
    </cfRule>
  </conditionalFormatting>
  <conditionalFormatting sqref="EK52:EK56 EO52:EO56 ES52:ES56 EW52:EW56 EZ52:FC56">
    <cfRule type="expression" dxfId="1138" priority="345">
      <formula>EK52&lt;0</formula>
    </cfRule>
  </conditionalFormatting>
  <conditionalFormatting sqref="A59:E60">
    <cfRule type="expression" dxfId="1137" priority="343">
      <formula>OR(G59="فارغ",A59="wrong")</formula>
    </cfRule>
    <cfRule type="expression" dxfId="1136" priority="344">
      <formula>AND(G59&lt;&gt;"فارغ",A59&lt;&gt;"wrong")</formula>
    </cfRule>
  </conditionalFormatting>
  <conditionalFormatting sqref="F59:G59">
    <cfRule type="expression" dxfId="1135" priority="347">
      <formula>OR(L58="فارغ",F59="wrong")</formula>
    </cfRule>
    <cfRule type="expression" dxfId="1134" priority="348">
      <formula>AND(L58&lt;&gt;"فارغ",F59&lt;&gt;"wrong")</formula>
    </cfRule>
  </conditionalFormatting>
  <conditionalFormatting sqref="F60:G60">
    <cfRule type="expression" dxfId="1133" priority="349">
      <formula>OR(#REF!="فارغ",F60="wrong")</formula>
    </cfRule>
    <cfRule type="expression" dxfId="1132" priority="350">
      <formula>AND(#REF!&lt;&gt;"فارغ",F60&lt;&gt;"wrong")</formula>
    </cfRule>
  </conditionalFormatting>
  <conditionalFormatting sqref="FK52:FK56">
    <cfRule type="expression" dxfId="1131" priority="342">
      <formula>FK52&lt;0</formula>
    </cfRule>
  </conditionalFormatting>
  <conditionalFormatting sqref="FO52:FO56">
    <cfRule type="expression" dxfId="1130" priority="341">
      <formula>FO52&lt;0</formula>
    </cfRule>
  </conditionalFormatting>
  <conditionalFormatting sqref="Z67:Z72">
    <cfRule type="expression" dxfId="1129" priority="336">
      <formula>Z67 &lt;&gt; AY67+AS67+AA67</formula>
    </cfRule>
  </conditionalFormatting>
  <conditionalFormatting sqref="EK67:EK71 EO67:EO71 ES67:ES71 EW67:EW71 EZ67:FC71">
    <cfRule type="expression" dxfId="1128" priority="335">
      <formula>EK67&lt;0</formula>
    </cfRule>
  </conditionalFormatting>
  <conditionalFormatting sqref="A74:E75">
    <cfRule type="expression" dxfId="1127" priority="333">
      <formula>OR(G74="فارغ",A74="wrong")</formula>
    </cfRule>
    <cfRule type="expression" dxfId="1126" priority="334">
      <formula>AND(G74&lt;&gt;"فارغ",A74&lt;&gt;"wrong")</formula>
    </cfRule>
  </conditionalFormatting>
  <conditionalFormatting sqref="F74:G74">
    <cfRule type="expression" dxfId="1125" priority="337">
      <formula>OR(L73="فارغ",F74="wrong")</formula>
    </cfRule>
    <cfRule type="expression" dxfId="1124" priority="338">
      <formula>AND(L73&lt;&gt;"فارغ",F74&lt;&gt;"wrong")</formula>
    </cfRule>
  </conditionalFormatting>
  <conditionalFormatting sqref="F75:G75">
    <cfRule type="expression" dxfId="1123" priority="339">
      <formula>OR(#REF!="فارغ",F75="wrong")</formula>
    </cfRule>
    <cfRule type="expression" dxfId="1122" priority="340">
      <formula>AND(#REF!&lt;&gt;"فارغ",F75&lt;&gt;"wrong")</formula>
    </cfRule>
  </conditionalFormatting>
  <conditionalFormatting sqref="FK67:FK71">
    <cfRule type="expression" dxfId="1121" priority="332">
      <formula>FK67&lt;0</formula>
    </cfRule>
  </conditionalFormatting>
  <conditionalFormatting sqref="FO67:FO71">
    <cfRule type="expression" dxfId="1120" priority="331">
      <formula>FO67&lt;0</formula>
    </cfRule>
  </conditionalFormatting>
  <conditionalFormatting sqref="Z82:Z87">
    <cfRule type="expression" dxfId="1119" priority="326">
      <formula>Z82 &lt;&gt; AY82+AS82+AA82</formula>
    </cfRule>
  </conditionalFormatting>
  <conditionalFormatting sqref="EK82:EK86 EO82:EO86 ES82:ES86 EW82:EW86 EZ82:FC86">
    <cfRule type="expression" dxfId="1118" priority="325">
      <formula>EK82&lt;0</formula>
    </cfRule>
  </conditionalFormatting>
  <conditionalFormatting sqref="A89:E90">
    <cfRule type="expression" dxfId="1117" priority="323">
      <formula>OR(G89="فارغ",A89="wrong")</formula>
    </cfRule>
    <cfRule type="expression" dxfId="1116" priority="324">
      <formula>AND(G89&lt;&gt;"فارغ",A89&lt;&gt;"wrong")</formula>
    </cfRule>
  </conditionalFormatting>
  <conditionalFormatting sqref="F89:G89">
    <cfRule type="expression" dxfId="1115" priority="327">
      <formula>OR(L88="فارغ",F89="wrong")</formula>
    </cfRule>
    <cfRule type="expression" dxfId="1114" priority="328">
      <formula>AND(L88&lt;&gt;"فارغ",F89&lt;&gt;"wrong")</formula>
    </cfRule>
  </conditionalFormatting>
  <conditionalFormatting sqref="F90:G90">
    <cfRule type="expression" dxfId="1113" priority="329">
      <formula>OR(#REF!="فارغ",F90="wrong")</formula>
    </cfRule>
    <cfRule type="expression" dxfId="1112" priority="330">
      <formula>AND(#REF!&lt;&gt;"فارغ",F90&lt;&gt;"wrong")</formula>
    </cfRule>
  </conditionalFormatting>
  <conditionalFormatting sqref="FK82:FK86">
    <cfRule type="expression" dxfId="1111" priority="322">
      <formula>FK82&lt;0</formula>
    </cfRule>
  </conditionalFormatting>
  <conditionalFormatting sqref="FO82:FO86">
    <cfRule type="expression" dxfId="1110" priority="321">
      <formula>FO82&lt;0</formula>
    </cfRule>
  </conditionalFormatting>
  <conditionalFormatting sqref="Z97:Z102">
    <cfRule type="expression" dxfId="1109" priority="316">
      <formula>Z97 &lt;&gt; AY97+AS97+AA97</formula>
    </cfRule>
  </conditionalFormatting>
  <conditionalFormatting sqref="EK97:EK101 EO97:EO101 ES97:ES101 EW97:EW101 EZ97:FC101">
    <cfRule type="expression" dxfId="1108" priority="315">
      <formula>EK97&lt;0</formula>
    </cfRule>
  </conditionalFormatting>
  <conditionalFormatting sqref="A104:E105">
    <cfRule type="expression" dxfId="1107" priority="313">
      <formula>OR(G104="فارغ",A104="wrong")</formula>
    </cfRule>
    <cfRule type="expression" dxfId="1106" priority="314">
      <formula>AND(G104&lt;&gt;"فارغ",A104&lt;&gt;"wrong")</formula>
    </cfRule>
  </conditionalFormatting>
  <conditionalFormatting sqref="F104:G104">
    <cfRule type="expression" dxfId="1105" priority="317">
      <formula>OR(L103="فارغ",F104="wrong")</formula>
    </cfRule>
    <cfRule type="expression" dxfId="1104" priority="318">
      <formula>AND(L103&lt;&gt;"فارغ",F104&lt;&gt;"wrong")</formula>
    </cfRule>
  </conditionalFormatting>
  <conditionalFormatting sqref="F105:G105">
    <cfRule type="expression" dxfId="1103" priority="319">
      <formula>OR(#REF!="فارغ",F105="wrong")</formula>
    </cfRule>
    <cfRule type="expression" dxfId="1102" priority="320">
      <formula>AND(#REF!&lt;&gt;"فارغ",F105&lt;&gt;"wrong")</formula>
    </cfRule>
  </conditionalFormatting>
  <conditionalFormatting sqref="FK97:FK101">
    <cfRule type="expression" dxfId="1101" priority="312">
      <formula>FK97&lt;0</formula>
    </cfRule>
  </conditionalFormatting>
  <conditionalFormatting sqref="FO97:FO101">
    <cfRule type="expression" dxfId="1100" priority="311">
      <formula>FO97&lt;0</formula>
    </cfRule>
  </conditionalFormatting>
  <conditionalFormatting sqref="Z112:Z117">
    <cfRule type="expression" dxfId="1099" priority="306">
      <formula>Z112 &lt;&gt; AY112+AS112+AA112</formula>
    </cfRule>
  </conditionalFormatting>
  <conditionalFormatting sqref="EK112:EK116 EO112:EO116 ES112:ES116 EW112:EW116 EZ112:FC116">
    <cfRule type="expression" dxfId="1098" priority="305">
      <formula>EK112&lt;0</formula>
    </cfRule>
  </conditionalFormatting>
  <conditionalFormatting sqref="A119:E120">
    <cfRule type="expression" dxfId="1097" priority="303">
      <formula>OR(G119="فارغ",A119="wrong")</formula>
    </cfRule>
    <cfRule type="expression" dxfId="1096" priority="304">
      <formula>AND(G119&lt;&gt;"فارغ",A119&lt;&gt;"wrong")</formula>
    </cfRule>
  </conditionalFormatting>
  <conditionalFormatting sqref="F119:G119">
    <cfRule type="expression" dxfId="1095" priority="307">
      <formula>OR(L118="فارغ",F119="wrong")</formula>
    </cfRule>
    <cfRule type="expression" dxfId="1094" priority="308">
      <formula>AND(L118&lt;&gt;"فارغ",F119&lt;&gt;"wrong")</formula>
    </cfRule>
  </conditionalFormatting>
  <conditionalFormatting sqref="F120:G120">
    <cfRule type="expression" dxfId="1093" priority="309">
      <formula>OR(#REF!="فارغ",F120="wrong")</formula>
    </cfRule>
    <cfRule type="expression" dxfId="1092" priority="310">
      <formula>AND(#REF!&lt;&gt;"فارغ",F120&lt;&gt;"wrong")</formula>
    </cfRule>
  </conditionalFormatting>
  <conditionalFormatting sqref="FK112:FK116">
    <cfRule type="expression" dxfId="1091" priority="302">
      <formula>FK112&lt;0</formula>
    </cfRule>
  </conditionalFormatting>
  <conditionalFormatting sqref="FO112:FO116">
    <cfRule type="expression" dxfId="1090" priority="301">
      <formula>FO112&lt;0</formula>
    </cfRule>
  </conditionalFormatting>
  <conditionalFormatting sqref="Z127:Z132">
    <cfRule type="expression" dxfId="1089" priority="296">
      <formula>Z127 &lt;&gt; AY127+AS127+AA127</formula>
    </cfRule>
  </conditionalFormatting>
  <conditionalFormatting sqref="EK127:EK131 EO127:EO131 ES127:ES131 EW127:EW131 EZ127:FC131">
    <cfRule type="expression" dxfId="1088" priority="295">
      <formula>EK127&lt;0</formula>
    </cfRule>
  </conditionalFormatting>
  <conditionalFormatting sqref="A134:E135">
    <cfRule type="expression" dxfId="1087" priority="293">
      <formula>OR(G134="فارغ",A134="wrong")</formula>
    </cfRule>
    <cfRule type="expression" dxfId="1086" priority="294">
      <formula>AND(G134&lt;&gt;"فارغ",A134&lt;&gt;"wrong")</formula>
    </cfRule>
  </conditionalFormatting>
  <conditionalFormatting sqref="F134:G134">
    <cfRule type="expression" dxfId="1085" priority="297">
      <formula>OR(L133="فارغ",F134="wrong")</formula>
    </cfRule>
    <cfRule type="expression" dxfId="1084" priority="298">
      <formula>AND(L133&lt;&gt;"فارغ",F134&lt;&gt;"wrong")</formula>
    </cfRule>
  </conditionalFormatting>
  <conditionalFormatting sqref="F135:G135">
    <cfRule type="expression" dxfId="1083" priority="299">
      <formula>OR(#REF!="فارغ",F135="wrong")</formula>
    </cfRule>
    <cfRule type="expression" dxfId="1082" priority="300">
      <formula>AND(#REF!&lt;&gt;"فارغ",F135&lt;&gt;"wrong")</formula>
    </cfRule>
  </conditionalFormatting>
  <conditionalFormatting sqref="FK127:FK131">
    <cfRule type="expression" dxfId="1081" priority="292">
      <formula>FK127&lt;0</formula>
    </cfRule>
  </conditionalFormatting>
  <conditionalFormatting sqref="FO127:FO131">
    <cfRule type="expression" dxfId="1080" priority="291">
      <formula>FO127&lt;0</formula>
    </cfRule>
  </conditionalFormatting>
  <conditionalFormatting sqref="Z142:Z147">
    <cfRule type="expression" dxfId="1079" priority="286">
      <formula>Z142 &lt;&gt; AY142+AS142+AA142</formula>
    </cfRule>
  </conditionalFormatting>
  <conditionalFormatting sqref="EK142:EK146 EO142:EO146 ES142:ES146 EW142:EW146 EZ142:FC146">
    <cfRule type="expression" dxfId="1078" priority="285">
      <formula>EK142&lt;0</formula>
    </cfRule>
  </conditionalFormatting>
  <conditionalFormatting sqref="A149:E150">
    <cfRule type="expression" dxfId="1077" priority="283">
      <formula>OR(G149="فارغ",A149="wrong")</formula>
    </cfRule>
    <cfRule type="expression" dxfId="1076" priority="284">
      <formula>AND(G149&lt;&gt;"فارغ",A149&lt;&gt;"wrong")</formula>
    </cfRule>
  </conditionalFormatting>
  <conditionalFormatting sqref="F149:G149">
    <cfRule type="expression" dxfId="1075" priority="287">
      <formula>OR(L148="فارغ",F149="wrong")</formula>
    </cfRule>
    <cfRule type="expression" dxfId="1074" priority="288">
      <formula>AND(L148&lt;&gt;"فارغ",F149&lt;&gt;"wrong")</formula>
    </cfRule>
  </conditionalFormatting>
  <conditionalFormatting sqref="F150:G150">
    <cfRule type="expression" dxfId="1073" priority="289">
      <formula>OR(#REF!="فارغ",F150="wrong")</formula>
    </cfRule>
    <cfRule type="expression" dxfId="1072" priority="290">
      <formula>AND(#REF!&lt;&gt;"فارغ",F150&lt;&gt;"wrong")</formula>
    </cfRule>
  </conditionalFormatting>
  <conditionalFormatting sqref="FK142:FK146">
    <cfRule type="expression" dxfId="1071" priority="282">
      <formula>FK142&lt;0</formula>
    </cfRule>
  </conditionalFormatting>
  <conditionalFormatting sqref="FO142:FO146">
    <cfRule type="expression" dxfId="1070" priority="281">
      <formula>FO142&lt;0</formula>
    </cfRule>
  </conditionalFormatting>
  <conditionalFormatting sqref="Z157:Z162">
    <cfRule type="expression" dxfId="1069" priority="276">
      <formula>Z157 &lt;&gt; AY157+AS157+AA157</formula>
    </cfRule>
  </conditionalFormatting>
  <conditionalFormatting sqref="EK157:EK161 EO157:EO161 ES157:ES161 EW157:EW161 EZ157:FC161">
    <cfRule type="expression" dxfId="1068" priority="275">
      <formula>EK157&lt;0</formula>
    </cfRule>
  </conditionalFormatting>
  <conditionalFormatting sqref="A164:E165">
    <cfRule type="expression" dxfId="1067" priority="273">
      <formula>OR(G164="فارغ",A164="wrong")</formula>
    </cfRule>
    <cfRule type="expression" dxfId="1066" priority="274">
      <formula>AND(G164&lt;&gt;"فارغ",A164&lt;&gt;"wrong")</formula>
    </cfRule>
  </conditionalFormatting>
  <conditionalFormatting sqref="F164:G164">
    <cfRule type="expression" dxfId="1065" priority="277">
      <formula>OR(L163="فارغ",F164="wrong")</formula>
    </cfRule>
    <cfRule type="expression" dxfId="1064" priority="278">
      <formula>AND(L163&lt;&gt;"فارغ",F164&lt;&gt;"wrong")</formula>
    </cfRule>
  </conditionalFormatting>
  <conditionalFormatting sqref="F165:G165">
    <cfRule type="expression" dxfId="1063" priority="279">
      <formula>OR(#REF!="فارغ",F165="wrong")</formula>
    </cfRule>
    <cfRule type="expression" dxfId="1062" priority="280">
      <formula>AND(#REF!&lt;&gt;"فارغ",F165&lt;&gt;"wrong")</formula>
    </cfRule>
  </conditionalFormatting>
  <conditionalFormatting sqref="FK157:FK161">
    <cfRule type="expression" dxfId="1061" priority="272">
      <formula>FK157&lt;0</formula>
    </cfRule>
  </conditionalFormatting>
  <conditionalFormatting sqref="FO157:FO161">
    <cfRule type="expression" dxfId="1060" priority="271">
      <formula>FO157&lt;0</formula>
    </cfRule>
  </conditionalFormatting>
  <conditionalFormatting sqref="Z172:Z177">
    <cfRule type="expression" dxfId="1059" priority="266">
      <formula>Z172 &lt;&gt; AY172+AS172+AA172</formula>
    </cfRule>
  </conditionalFormatting>
  <conditionalFormatting sqref="EK172:EK176 EO172:EO176 ES172:ES176 EW172:EW176 EZ172:FC176">
    <cfRule type="expression" dxfId="1058" priority="265">
      <formula>EK172&lt;0</formula>
    </cfRule>
  </conditionalFormatting>
  <conditionalFormatting sqref="A179:E180">
    <cfRule type="expression" dxfId="1057" priority="263">
      <formula>OR(G179="فارغ",A179="wrong")</formula>
    </cfRule>
    <cfRule type="expression" dxfId="1056" priority="264">
      <formula>AND(G179&lt;&gt;"فارغ",A179&lt;&gt;"wrong")</formula>
    </cfRule>
  </conditionalFormatting>
  <conditionalFormatting sqref="F179:G179">
    <cfRule type="expression" dxfId="1055" priority="267">
      <formula>OR(L178="فارغ",F179="wrong")</formula>
    </cfRule>
    <cfRule type="expression" dxfId="1054" priority="268">
      <formula>AND(L178&lt;&gt;"فارغ",F179&lt;&gt;"wrong")</formula>
    </cfRule>
  </conditionalFormatting>
  <conditionalFormatting sqref="F180:G180">
    <cfRule type="expression" dxfId="1053" priority="269">
      <formula>OR(#REF!="فارغ",F180="wrong")</formula>
    </cfRule>
    <cfRule type="expression" dxfId="1052" priority="270">
      <formula>AND(#REF!&lt;&gt;"فارغ",F180&lt;&gt;"wrong")</formula>
    </cfRule>
  </conditionalFormatting>
  <conditionalFormatting sqref="FK172:FK176">
    <cfRule type="expression" dxfId="1051" priority="262">
      <formula>FK172&lt;0</formula>
    </cfRule>
  </conditionalFormatting>
  <conditionalFormatting sqref="FO172:FO176">
    <cfRule type="expression" dxfId="1050" priority="261">
      <formula>FO172&lt;0</formula>
    </cfRule>
  </conditionalFormatting>
  <conditionalFormatting sqref="Z187:Z192">
    <cfRule type="expression" dxfId="1049" priority="256">
      <formula>Z187 &lt;&gt; AY187+AS187+AA187</formula>
    </cfRule>
  </conditionalFormatting>
  <conditionalFormatting sqref="EK187:EK191 EO187:EO191 ES187:ES191 EW187:EW191 EZ187:FC191">
    <cfRule type="expression" dxfId="1048" priority="255">
      <formula>EK187&lt;0</formula>
    </cfRule>
  </conditionalFormatting>
  <conditionalFormatting sqref="A194:E195">
    <cfRule type="expression" dxfId="1047" priority="253">
      <formula>OR(G194="فارغ",A194="wrong")</formula>
    </cfRule>
    <cfRule type="expression" dxfId="1046" priority="254">
      <formula>AND(G194&lt;&gt;"فارغ",A194&lt;&gt;"wrong")</formula>
    </cfRule>
  </conditionalFormatting>
  <conditionalFormatting sqref="F194:G194">
    <cfRule type="expression" dxfId="1045" priority="257">
      <formula>OR(L193="فارغ",F194="wrong")</formula>
    </cfRule>
    <cfRule type="expression" dxfId="1044" priority="258">
      <formula>AND(L193&lt;&gt;"فارغ",F194&lt;&gt;"wrong")</formula>
    </cfRule>
  </conditionalFormatting>
  <conditionalFormatting sqref="F195:G195">
    <cfRule type="expression" dxfId="1043" priority="259">
      <formula>OR(#REF!="فارغ",F195="wrong")</formula>
    </cfRule>
    <cfRule type="expression" dxfId="1042" priority="260">
      <formula>AND(#REF!&lt;&gt;"فارغ",F195&lt;&gt;"wrong")</formula>
    </cfRule>
  </conditionalFormatting>
  <conditionalFormatting sqref="FK187:FK191">
    <cfRule type="expression" dxfId="1041" priority="252">
      <formula>FK187&lt;0</formula>
    </cfRule>
  </conditionalFormatting>
  <conditionalFormatting sqref="FO187:FO191">
    <cfRule type="expression" dxfId="1040" priority="251">
      <formula>FO187&lt;0</formula>
    </cfRule>
  </conditionalFormatting>
  <conditionalFormatting sqref="Z202:Z207">
    <cfRule type="expression" dxfId="1039" priority="246">
      <formula>Z202 &lt;&gt; AY202+AS202+AA202</formula>
    </cfRule>
  </conditionalFormatting>
  <conditionalFormatting sqref="EK202:EK206 EO202:EO206 ES202:ES206 EW202:EW206 EZ202:FC206">
    <cfRule type="expression" dxfId="1038" priority="245">
      <formula>EK202&lt;0</formula>
    </cfRule>
  </conditionalFormatting>
  <conditionalFormatting sqref="A209:E210">
    <cfRule type="expression" dxfId="1037" priority="243">
      <formula>OR(G209="فارغ",A209="wrong")</formula>
    </cfRule>
    <cfRule type="expression" dxfId="1036" priority="244">
      <formula>AND(G209&lt;&gt;"فارغ",A209&lt;&gt;"wrong")</formula>
    </cfRule>
  </conditionalFormatting>
  <conditionalFormatting sqref="F209:G209">
    <cfRule type="expression" dxfId="1035" priority="247">
      <formula>OR(L208="فارغ",F209="wrong")</formula>
    </cfRule>
    <cfRule type="expression" dxfId="1034" priority="248">
      <formula>AND(L208&lt;&gt;"فارغ",F209&lt;&gt;"wrong")</formula>
    </cfRule>
  </conditionalFormatting>
  <conditionalFormatting sqref="F210:G210">
    <cfRule type="expression" dxfId="1033" priority="249">
      <formula>OR(#REF!="فارغ",F210="wrong")</formula>
    </cfRule>
    <cfRule type="expression" dxfId="1032" priority="250">
      <formula>AND(#REF!&lt;&gt;"فارغ",F210&lt;&gt;"wrong")</formula>
    </cfRule>
  </conditionalFormatting>
  <conditionalFormatting sqref="FK202:FK206">
    <cfRule type="expression" dxfId="1031" priority="242">
      <formula>FK202&lt;0</formula>
    </cfRule>
  </conditionalFormatting>
  <conditionalFormatting sqref="FO202:FO206">
    <cfRule type="expression" dxfId="1030" priority="241">
      <formula>FO202&lt;0</formula>
    </cfRule>
  </conditionalFormatting>
  <conditionalFormatting sqref="Z217:Z222">
    <cfRule type="expression" dxfId="1029" priority="236">
      <formula>Z217 &lt;&gt; AY217+AS217+AA217</formula>
    </cfRule>
  </conditionalFormatting>
  <conditionalFormatting sqref="EK217:EK221 EO217:EO221 ES217:ES221 EW217:EW221 EZ217:FC221">
    <cfRule type="expression" dxfId="1028" priority="235">
      <formula>EK217&lt;0</formula>
    </cfRule>
  </conditionalFormatting>
  <conditionalFormatting sqref="A224:E225">
    <cfRule type="expression" dxfId="1027" priority="233">
      <formula>OR(G224="فارغ",A224="wrong")</formula>
    </cfRule>
    <cfRule type="expression" dxfId="1026" priority="234">
      <formula>AND(G224&lt;&gt;"فارغ",A224&lt;&gt;"wrong")</formula>
    </cfRule>
  </conditionalFormatting>
  <conditionalFormatting sqref="F224:G224">
    <cfRule type="expression" dxfId="1025" priority="237">
      <formula>OR(L223="فارغ",F224="wrong")</formula>
    </cfRule>
    <cfRule type="expression" dxfId="1024" priority="238">
      <formula>AND(L223&lt;&gt;"فارغ",F224&lt;&gt;"wrong")</formula>
    </cfRule>
  </conditionalFormatting>
  <conditionalFormatting sqref="F225:G225">
    <cfRule type="expression" dxfId="1023" priority="239">
      <formula>OR(#REF!="فارغ",F225="wrong")</formula>
    </cfRule>
    <cfRule type="expression" dxfId="1022" priority="240">
      <formula>AND(#REF!&lt;&gt;"فارغ",F225&lt;&gt;"wrong")</formula>
    </cfRule>
  </conditionalFormatting>
  <conditionalFormatting sqref="FK217:FK221">
    <cfRule type="expression" dxfId="1021" priority="232">
      <formula>FK217&lt;0</formula>
    </cfRule>
  </conditionalFormatting>
  <conditionalFormatting sqref="FO217:FO221">
    <cfRule type="expression" dxfId="1020" priority="231">
      <formula>FO217&lt;0</formula>
    </cfRule>
  </conditionalFormatting>
  <conditionalFormatting sqref="Z232:Z237">
    <cfRule type="expression" dxfId="1019" priority="226">
      <formula>Z232 &lt;&gt; AY232+AS232+AA232</formula>
    </cfRule>
  </conditionalFormatting>
  <conditionalFormatting sqref="EK232:EK236 EO232:EO236 ES232:ES236 EW232:EW236 EZ232:FC236">
    <cfRule type="expression" dxfId="1018" priority="225">
      <formula>EK232&lt;0</formula>
    </cfRule>
  </conditionalFormatting>
  <conditionalFormatting sqref="A239:E240">
    <cfRule type="expression" dxfId="1017" priority="223">
      <formula>OR(G239="فارغ",A239="wrong")</formula>
    </cfRule>
    <cfRule type="expression" dxfId="1016" priority="224">
      <formula>AND(G239&lt;&gt;"فارغ",A239&lt;&gt;"wrong")</formula>
    </cfRule>
  </conditionalFormatting>
  <conditionalFormatting sqref="F239:G239">
    <cfRule type="expression" dxfId="1015" priority="227">
      <formula>OR(L238="فارغ",F239="wrong")</formula>
    </cfRule>
    <cfRule type="expression" dxfId="1014" priority="228">
      <formula>AND(L238&lt;&gt;"فارغ",F239&lt;&gt;"wrong")</formula>
    </cfRule>
  </conditionalFormatting>
  <conditionalFormatting sqref="F240:G240">
    <cfRule type="expression" dxfId="1013" priority="229">
      <formula>OR(#REF!="فارغ",F240="wrong")</formula>
    </cfRule>
    <cfRule type="expression" dxfId="1012" priority="230">
      <formula>AND(#REF!&lt;&gt;"فارغ",F240&lt;&gt;"wrong")</formula>
    </cfRule>
  </conditionalFormatting>
  <conditionalFormatting sqref="FK232:FK236">
    <cfRule type="expression" dxfId="1011" priority="222">
      <formula>FK232&lt;0</formula>
    </cfRule>
  </conditionalFormatting>
  <conditionalFormatting sqref="FO232:FO236">
    <cfRule type="expression" dxfId="1010" priority="221">
      <formula>FO232&lt;0</formula>
    </cfRule>
  </conditionalFormatting>
  <conditionalFormatting sqref="Z247:Z252">
    <cfRule type="expression" dxfId="1009" priority="216">
      <formula>Z247 &lt;&gt; AY247+AS247+AA247</formula>
    </cfRule>
  </conditionalFormatting>
  <conditionalFormatting sqref="EK247:EK251 EO247:EO251 ES247:ES251 EW247:EW251 EZ247:FC251">
    <cfRule type="expression" dxfId="1008" priority="215">
      <formula>EK247&lt;0</formula>
    </cfRule>
  </conditionalFormatting>
  <conditionalFormatting sqref="A254:E255">
    <cfRule type="expression" dxfId="1007" priority="213">
      <formula>OR(G254="فارغ",A254="wrong")</formula>
    </cfRule>
    <cfRule type="expression" dxfId="1006" priority="214">
      <formula>AND(G254&lt;&gt;"فارغ",A254&lt;&gt;"wrong")</formula>
    </cfRule>
  </conditionalFormatting>
  <conditionalFormatting sqref="F254:G254">
    <cfRule type="expression" dxfId="1005" priority="217">
      <formula>OR(L253="فارغ",F254="wrong")</formula>
    </cfRule>
    <cfRule type="expression" dxfId="1004" priority="218">
      <formula>AND(L253&lt;&gt;"فارغ",F254&lt;&gt;"wrong")</formula>
    </cfRule>
  </conditionalFormatting>
  <conditionalFormatting sqref="F255:G255">
    <cfRule type="expression" dxfId="1003" priority="219">
      <formula>OR(#REF!="فارغ",F255="wrong")</formula>
    </cfRule>
    <cfRule type="expression" dxfId="1002" priority="220">
      <formula>AND(#REF!&lt;&gt;"فارغ",F255&lt;&gt;"wrong")</formula>
    </cfRule>
  </conditionalFormatting>
  <conditionalFormatting sqref="FK247:FK251">
    <cfRule type="expression" dxfId="1001" priority="212">
      <formula>FK247&lt;0</formula>
    </cfRule>
  </conditionalFormatting>
  <conditionalFormatting sqref="FO247:FO251">
    <cfRule type="expression" dxfId="1000" priority="211">
      <formula>FO247&lt;0</formula>
    </cfRule>
  </conditionalFormatting>
  <conditionalFormatting sqref="Z262:Z267">
    <cfRule type="expression" dxfId="999" priority="206">
      <formula>Z262 &lt;&gt; AY262+AS262+AA262</formula>
    </cfRule>
  </conditionalFormatting>
  <conditionalFormatting sqref="EK262:EK266 EO262:EO266 ES262:ES266 EW262:EW266 EZ262:FC266">
    <cfRule type="expression" dxfId="998" priority="205">
      <formula>EK262&lt;0</formula>
    </cfRule>
  </conditionalFormatting>
  <conditionalFormatting sqref="A269:E270">
    <cfRule type="expression" dxfId="997" priority="203">
      <formula>OR(G269="فارغ",A269="wrong")</formula>
    </cfRule>
    <cfRule type="expression" dxfId="996" priority="204">
      <formula>AND(G269&lt;&gt;"فارغ",A269&lt;&gt;"wrong")</formula>
    </cfRule>
  </conditionalFormatting>
  <conditionalFormatting sqref="F269:G269">
    <cfRule type="expression" dxfId="995" priority="207">
      <formula>OR(L268="فارغ",F269="wrong")</formula>
    </cfRule>
    <cfRule type="expression" dxfId="994" priority="208">
      <formula>AND(L268&lt;&gt;"فارغ",F269&lt;&gt;"wrong")</formula>
    </cfRule>
  </conditionalFormatting>
  <conditionalFormatting sqref="F270:G270">
    <cfRule type="expression" dxfId="993" priority="209">
      <formula>OR(#REF!="فارغ",F270="wrong")</formula>
    </cfRule>
    <cfRule type="expression" dxfId="992" priority="210">
      <formula>AND(#REF!&lt;&gt;"فارغ",F270&lt;&gt;"wrong")</formula>
    </cfRule>
  </conditionalFormatting>
  <conditionalFormatting sqref="FK262:FK266">
    <cfRule type="expression" dxfId="991" priority="202">
      <formula>FK262&lt;0</formula>
    </cfRule>
  </conditionalFormatting>
  <conditionalFormatting sqref="FO262:FO266">
    <cfRule type="expression" dxfId="990" priority="201">
      <formula>FO262&lt;0</formula>
    </cfRule>
  </conditionalFormatting>
  <conditionalFormatting sqref="Z277:Z282">
    <cfRule type="expression" dxfId="989" priority="196">
      <formula>Z277 &lt;&gt; AY277+AS277+AA277</formula>
    </cfRule>
  </conditionalFormatting>
  <conditionalFormatting sqref="EK277:EK281 EO277:EO281 ES277:ES281 EW277:EW281 EZ277:FC281">
    <cfRule type="expression" dxfId="988" priority="195">
      <formula>EK277&lt;0</formula>
    </cfRule>
  </conditionalFormatting>
  <conditionalFormatting sqref="A284:E285">
    <cfRule type="expression" dxfId="987" priority="193">
      <formula>OR(G284="فارغ",A284="wrong")</formula>
    </cfRule>
    <cfRule type="expression" dxfId="986" priority="194">
      <formula>AND(G284&lt;&gt;"فارغ",A284&lt;&gt;"wrong")</formula>
    </cfRule>
  </conditionalFormatting>
  <conditionalFormatting sqref="F284:G284">
    <cfRule type="expression" dxfId="985" priority="197">
      <formula>OR(L283="فارغ",F284="wrong")</formula>
    </cfRule>
    <cfRule type="expression" dxfId="984" priority="198">
      <formula>AND(L283&lt;&gt;"فارغ",F284&lt;&gt;"wrong")</formula>
    </cfRule>
  </conditionalFormatting>
  <conditionalFormatting sqref="F285:G285">
    <cfRule type="expression" dxfId="983" priority="199">
      <formula>OR(#REF!="فارغ",F285="wrong")</formula>
    </cfRule>
    <cfRule type="expression" dxfId="982" priority="200">
      <formula>AND(#REF!&lt;&gt;"فارغ",F285&lt;&gt;"wrong")</formula>
    </cfRule>
  </conditionalFormatting>
  <conditionalFormatting sqref="FK277:FK281">
    <cfRule type="expression" dxfId="981" priority="192">
      <formula>FK277&lt;0</formula>
    </cfRule>
  </conditionalFormatting>
  <conditionalFormatting sqref="FO277:FO281">
    <cfRule type="expression" dxfId="980" priority="191">
      <formula>FO277&lt;0</formula>
    </cfRule>
  </conditionalFormatting>
  <conditionalFormatting sqref="Z292:Z297">
    <cfRule type="expression" dxfId="979" priority="186">
      <formula>Z292 &lt;&gt; AY292+AS292+AA292</formula>
    </cfRule>
  </conditionalFormatting>
  <conditionalFormatting sqref="EK292:EK296 EO292:EO296 ES292:ES296 EW292:EW296 EZ292:FC296">
    <cfRule type="expression" dxfId="978" priority="185">
      <formula>EK292&lt;0</formula>
    </cfRule>
  </conditionalFormatting>
  <conditionalFormatting sqref="A299:E300">
    <cfRule type="expression" dxfId="977" priority="183">
      <formula>OR(G299="فارغ",A299="wrong")</formula>
    </cfRule>
    <cfRule type="expression" dxfId="976" priority="184">
      <formula>AND(G299&lt;&gt;"فارغ",A299&lt;&gt;"wrong")</formula>
    </cfRule>
  </conditionalFormatting>
  <conditionalFormatting sqref="F299:G299">
    <cfRule type="expression" dxfId="975" priority="187">
      <formula>OR(L298="فارغ",F299="wrong")</formula>
    </cfRule>
    <cfRule type="expression" dxfId="974" priority="188">
      <formula>AND(L298&lt;&gt;"فارغ",F299&lt;&gt;"wrong")</formula>
    </cfRule>
  </conditionalFormatting>
  <conditionalFormatting sqref="F300:G300">
    <cfRule type="expression" dxfId="973" priority="189">
      <formula>OR(#REF!="فارغ",F300="wrong")</formula>
    </cfRule>
    <cfRule type="expression" dxfId="972" priority="190">
      <formula>AND(#REF!&lt;&gt;"فارغ",F300&lt;&gt;"wrong")</formula>
    </cfRule>
  </conditionalFormatting>
  <conditionalFormatting sqref="FK292:FK296">
    <cfRule type="expression" dxfId="971" priority="182">
      <formula>FK292&lt;0</formula>
    </cfRule>
  </conditionalFormatting>
  <conditionalFormatting sqref="FO292:FO296">
    <cfRule type="expression" dxfId="970" priority="181">
      <formula>FO292&lt;0</formula>
    </cfRule>
  </conditionalFormatting>
  <conditionalFormatting sqref="Z307:Z312">
    <cfRule type="expression" dxfId="969" priority="176">
      <formula>Z307 &lt;&gt; AY307+AS307+AA307</formula>
    </cfRule>
  </conditionalFormatting>
  <conditionalFormatting sqref="EK307:EK311 EO307:EO311 ES307:ES311 EW307:EW311 EZ307:FC311">
    <cfRule type="expression" dxfId="968" priority="175">
      <formula>EK307&lt;0</formula>
    </cfRule>
  </conditionalFormatting>
  <conditionalFormatting sqref="A314:E315">
    <cfRule type="expression" dxfId="967" priority="173">
      <formula>OR(G314="فارغ",A314="wrong")</formula>
    </cfRule>
    <cfRule type="expression" dxfId="966" priority="174">
      <formula>AND(G314&lt;&gt;"فارغ",A314&lt;&gt;"wrong")</formula>
    </cfRule>
  </conditionalFormatting>
  <conditionalFormatting sqref="F314:G314">
    <cfRule type="expression" dxfId="965" priority="177">
      <formula>OR(L313="فارغ",F314="wrong")</formula>
    </cfRule>
    <cfRule type="expression" dxfId="964" priority="178">
      <formula>AND(L313&lt;&gt;"فارغ",F314&lt;&gt;"wrong")</formula>
    </cfRule>
  </conditionalFormatting>
  <conditionalFormatting sqref="F315:G315">
    <cfRule type="expression" dxfId="963" priority="179">
      <formula>OR(#REF!="فارغ",F315="wrong")</formula>
    </cfRule>
    <cfRule type="expression" dxfId="962" priority="180">
      <formula>AND(#REF!&lt;&gt;"فارغ",F315&lt;&gt;"wrong")</formula>
    </cfRule>
  </conditionalFormatting>
  <conditionalFormatting sqref="FK307:FK311">
    <cfRule type="expression" dxfId="961" priority="172">
      <formula>FK307&lt;0</formula>
    </cfRule>
  </conditionalFormatting>
  <conditionalFormatting sqref="FO307:FO311">
    <cfRule type="expression" dxfId="960" priority="171">
      <formula>FO307&lt;0</formula>
    </cfRule>
  </conditionalFormatting>
  <conditionalFormatting sqref="Z322:Z327">
    <cfRule type="expression" dxfId="959" priority="166">
      <formula>Z322 &lt;&gt; AY322+AS322+AA322</formula>
    </cfRule>
  </conditionalFormatting>
  <conditionalFormatting sqref="EK322:EK326 EO322:EO326 ES322:ES326 EW322:EW326 EZ322:FC326">
    <cfRule type="expression" dxfId="958" priority="165">
      <formula>EK322&lt;0</formula>
    </cfRule>
  </conditionalFormatting>
  <conditionalFormatting sqref="A329:E330">
    <cfRule type="expression" dxfId="957" priority="163">
      <formula>OR(G329="فارغ",A329="wrong")</formula>
    </cfRule>
    <cfRule type="expression" dxfId="956" priority="164">
      <formula>AND(G329&lt;&gt;"فارغ",A329&lt;&gt;"wrong")</formula>
    </cfRule>
  </conditionalFormatting>
  <conditionalFormatting sqref="F329:G329">
    <cfRule type="expression" dxfId="955" priority="167">
      <formula>OR(L328="فارغ",F329="wrong")</formula>
    </cfRule>
    <cfRule type="expression" dxfId="954" priority="168">
      <formula>AND(L328&lt;&gt;"فارغ",F329&lt;&gt;"wrong")</formula>
    </cfRule>
  </conditionalFormatting>
  <conditionalFormatting sqref="F330:G330">
    <cfRule type="expression" dxfId="953" priority="169">
      <formula>OR(#REF!="فارغ",F330="wrong")</formula>
    </cfRule>
    <cfRule type="expression" dxfId="952" priority="170">
      <formula>AND(#REF!&lt;&gt;"فارغ",F330&lt;&gt;"wrong")</formula>
    </cfRule>
  </conditionalFormatting>
  <conditionalFormatting sqref="FK322:FK326">
    <cfRule type="expression" dxfId="951" priority="162">
      <formula>FK322&lt;0</formula>
    </cfRule>
  </conditionalFormatting>
  <conditionalFormatting sqref="FO322:FO326">
    <cfRule type="expression" dxfId="950" priority="161">
      <formula>FO322&lt;0</formula>
    </cfRule>
  </conditionalFormatting>
  <conditionalFormatting sqref="Z337:Z342">
    <cfRule type="expression" dxfId="949" priority="156">
      <formula>Z337 &lt;&gt; AY337+AS337+AA337</formula>
    </cfRule>
  </conditionalFormatting>
  <conditionalFormatting sqref="EK337:EK341 EO337:EO341 ES337:ES341 EW337:EW341 EZ337:FC341">
    <cfRule type="expression" dxfId="948" priority="155">
      <formula>EK337&lt;0</formula>
    </cfRule>
  </conditionalFormatting>
  <conditionalFormatting sqref="A344:E345">
    <cfRule type="expression" dxfId="947" priority="153">
      <formula>OR(G344="فارغ",A344="wrong")</formula>
    </cfRule>
    <cfRule type="expression" dxfId="946" priority="154">
      <formula>AND(G344&lt;&gt;"فارغ",A344&lt;&gt;"wrong")</formula>
    </cfRule>
  </conditionalFormatting>
  <conditionalFormatting sqref="F344:G344">
    <cfRule type="expression" dxfId="945" priority="157">
      <formula>OR(L343="فارغ",F344="wrong")</formula>
    </cfRule>
    <cfRule type="expression" dxfId="944" priority="158">
      <formula>AND(L343&lt;&gt;"فارغ",F344&lt;&gt;"wrong")</formula>
    </cfRule>
  </conditionalFormatting>
  <conditionalFormatting sqref="F345:G345">
    <cfRule type="expression" dxfId="943" priority="159">
      <formula>OR(#REF!="فارغ",F345="wrong")</formula>
    </cfRule>
    <cfRule type="expression" dxfId="942" priority="160">
      <formula>AND(#REF!&lt;&gt;"فارغ",F345&lt;&gt;"wrong")</formula>
    </cfRule>
  </conditionalFormatting>
  <conditionalFormatting sqref="FK337:FK341">
    <cfRule type="expression" dxfId="941" priority="152">
      <formula>FK337&lt;0</formula>
    </cfRule>
  </conditionalFormatting>
  <conditionalFormatting sqref="FO337:FO341">
    <cfRule type="expression" dxfId="940" priority="151">
      <formula>FO337&lt;0</formula>
    </cfRule>
  </conditionalFormatting>
  <conditionalFormatting sqref="Z352:Z357">
    <cfRule type="expression" dxfId="939" priority="146">
      <formula>Z352 &lt;&gt; AY352+AS352+AA352</formula>
    </cfRule>
  </conditionalFormatting>
  <conditionalFormatting sqref="EK352:EK356 EO352:EO356 ES352:ES356 EW352:EW356 EZ352:FC356">
    <cfRule type="expression" dxfId="938" priority="145">
      <formula>EK352&lt;0</formula>
    </cfRule>
  </conditionalFormatting>
  <conditionalFormatting sqref="A359:E360">
    <cfRule type="expression" dxfId="937" priority="143">
      <formula>OR(G359="فارغ",A359="wrong")</formula>
    </cfRule>
    <cfRule type="expression" dxfId="936" priority="144">
      <formula>AND(G359&lt;&gt;"فارغ",A359&lt;&gt;"wrong")</formula>
    </cfRule>
  </conditionalFormatting>
  <conditionalFormatting sqref="F359:G359">
    <cfRule type="expression" dxfId="935" priority="147">
      <formula>OR(L358="فارغ",F359="wrong")</formula>
    </cfRule>
    <cfRule type="expression" dxfId="934" priority="148">
      <formula>AND(L358&lt;&gt;"فارغ",F359&lt;&gt;"wrong")</formula>
    </cfRule>
  </conditionalFormatting>
  <conditionalFormatting sqref="F360:G360">
    <cfRule type="expression" dxfId="933" priority="149">
      <formula>OR(#REF!="فارغ",F360="wrong")</formula>
    </cfRule>
    <cfRule type="expression" dxfId="932" priority="150">
      <formula>AND(#REF!&lt;&gt;"فارغ",F360&lt;&gt;"wrong")</formula>
    </cfRule>
  </conditionalFormatting>
  <conditionalFormatting sqref="FK352:FK356">
    <cfRule type="expression" dxfId="931" priority="142">
      <formula>FK352&lt;0</formula>
    </cfRule>
  </conditionalFormatting>
  <conditionalFormatting sqref="FO352:FO356">
    <cfRule type="expression" dxfId="930" priority="141">
      <formula>FO352&lt;0</formula>
    </cfRule>
  </conditionalFormatting>
  <conditionalFormatting sqref="Z367:Z372">
    <cfRule type="expression" dxfId="929" priority="136">
      <formula>Z367 &lt;&gt; AY367+AS367+AA367</formula>
    </cfRule>
  </conditionalFormatting>
  <conditionalFormatting sqref="EK367:EK371 EO367:EO371 ES367:ES371 EW367:EW371 EZ367:FC371">
    <cfRule type="expression" dxfId="928" priority="135">
      <formula>EK367&lt;0</formula>
    </cfRule>
  </conditionalFormatting>
  <conditionalFormatting sqref="A374:E375">
    <cfRule type="expression" dxfId="927" priority="133">
      <formula>OR(G374="فارغ",A374="wrong")</formula>
    </cfRule>
    <cfRule type="expression" dxfId="926" priority="134">
      <formula>AND(G374&lt;&gt;"فارغ",A374&lt;&gt;"wrong")</formula>
    </cfRule>
  </conditionalFormatting>
  <conditionalFormatting sqref="F374:G374">
    <cfRule type="expression" dxfId="925" priority="137">
      <formula>OR(L373="فارغ",F374="wrong")</formula>
    </cfRule>
    <cfRule type="expression" dxfId="924" priority="138">
      <formula>AND(L373&lt;&gt;"فارغ",F374&lt;&gt;"wrong")</formula>
    </cfRule>
  </conditionalFormatting>
  <conditionalFormatting sqref="F375:G375">
    <cfRule type="expression" dxfId="923" priority="139">
      <formula>OR(#REF!="فارغ",F375="wrong")</formula>
    </cfRule>
    <cfRule type="expression" dxfId="922" priority="140">
      <formula>AND(#REF!&lt;&gt;"فارغ",F375&lt;&gt;"wrong")</formula>
    </cfRule>
  </conditionalFormatting>
  <conditionalFormatting sqref="FK367:FK371">
    <cfRule type="expression" dxfId="921" priority="132">
      <formula>FK367&lt;0</formula>
    </cfRule>
  </conditionalFormatting>
  <conditionalFormatting sqref="FO367:FO371">
    <cfRule type="expression" dxfId="920" priority="131">
      <formula>FO367&lt;0</formula>
    </cfRule>
  </conditionalFormatting>
  <conditionalFormatting sqref="Z382:Z387">
    <cfRule type="expression" dxfId="919" priority="126">
      <formula>Z382 &lt;&gt; AY382+AS382+AA382</formula>
    </cfRule>
  </conditionalFormatting>
  <conditionalFormatting sqref="EK382:EK386 EO382:EO386 ES382:ES386 EW382:EW386 EZ382:FC386">
    <cfRule type="expression" dxfId="918" priority="125">
      <formula>EK382&lt;0</formula>
    </cfRule>
  </conditionalFormatting>
  <conditionalFormatting sqref="A389:E390">
    <cfRule type="expression" dxfId="917" priority="123">
      <formula>OR(G389="فارغ",A389="wrong")</formula>
    </cfRule>
    <cfRule type="expression" dxfId="916" priority="124">
      <formula>AND(G389&lt;&gt;"فارغ",A389&lt;&gt;"wrong")</formula>
    </cfRule>
  </conditionalFormatting>
  <conditionalFormatting sqref="F389:G389">
    <cfRule type="expression" dxfId="915" priority="127">
      <formula>OR(L388="فارغ",F389="wrong")</formula>
    </cfRule>
    <cfRule type="expression" dxfId="914" priority="128">
      <formula>AND(L388&lt;&gt;"فارغ",F389&lt;&gt;"wrong")</formula>
    </cfRule>
  </conditionalFormatting>
  <conditionalFormatting sqref="F390:G390">
    <cfRule type="expression" dxfId="913" priority="129">
      <formula>OR(#REF!="فارغ",F390="wrong")</formula>
    </cfRule>
    <cfRule type="expression" dxfId="912" priority="130">
      <formula>AND(#REF!&lt;&gt;"فارغ",F390&lt;&gt;"wrong")</formula>
    </cfRule>
  </conditionalFormatting>
  <conditionalFormatting sqref="FK382:FK386">
    <cfRule type="expression" dxfId="911" priority="122">
      <formula>FK382&lt;0</formula>
    </cfRule>
  </conditionalFormatting>
  <conditionalFormatting sqref="FO382:FO386">
    <cfRule type="expression" dxfId="910" priority="121">
      <formula>FO382&lt;0</formula>
    </cfRule>
  </conditionalFormatting>
  <conditionalFormatting sqref="Z397:Z402">
    <cfRule type="expression" dxfId="909" priority="116">
      <formula>Z397 &lt;&gt; AY397+AS397+AA397</formula>
    </cfRule>
  </conditionalFormatting>
  <conditionalFormatting sqref="EK397:EK401 EO397:EO401 ES397:ES401 EW397:EW401 EZ397:FC401">
    <cfRule type="expression" dxfId="908" priority="115">
      <formula>EK397&lt;0</formula>
    </cfRule>
  </conditionalFormatting>
  <conditionalFormatting sqref="A404:E405">
    <cfRule type="expression" dxfId="907" priority="113">
      <formula>OR(G404="فارغ",A404="wrong")</formula>
    </cfRule>
    <cfRule type="expression" dxfId="906" priority="114">
      <formula>AND(G404&lt;&gt;"فارغ",A404&lt;&gt;"wrong")</formula>
    </cfRule>
  </conditionalFormatting>
  <conditionalFormatting sqref="F404:G404">
    <cfRule type="expression" dxfId="905" priority="117">
      <formula>OR(L403="فارغ",F404="wrong")</formula>
    </cfRule>
    <cfRule type="expression" dxfId="904" priority="118">
      <formula>AND(L403&lt;&gt;"فارغ",F404&lt;&gt;"wrong")</formula>
    </cfRule>
  </conditionalFormatting>
  <conditionalFormatting sqref="F405:G405">
    <cfRule type="expression" dxfId="903" priority="119">
      <formula>OR(#REF!="فارغ",F405="wrong")</formula>
    </cfRule>
    <cfRule type="expression" dxfId="902" priority="120">
      <formula>AND(#REF!&lt;&gt;"فارغ",F405&lt;&gt;"wrong")</formula>
    </cfRule>
  </conditionalFormatting>
  <conditionalFormatting sqref="FK397:FK401">
    <cfRule type="expression" dxfId="901" priority="112">
      <formula>FK397&lt;0</formula>
    </cfRule>
  </conditionalFormatting>
  <conditionalFormatting sqref="FO397:FO401">
    <cfRule type="expression" dxfId="900" priority="111">
      <formula>FO397&lt;0</formula>
    </cfRule>
  </conditionalFormatting>
  <conditionalFormatting sqref="Z412:Z417">
    <cfRule type="expression" dxfId="899" priority="106">
      <formula>Z412 &lt;&gt; AY412+AS412+AA412</formula>
    </cfRule>
  </conditionalFormatting>
  <conditionalFormatting sqref="EK412:EK416 EO412:EO416 ES412:ES416 EW412:EW416 EZ412:FC416">
    <cfRule type="expression" dxfId="898" priority="105">
      <formula>EK412&lt;0</formula>
    </cfRule>
  </conditionalFormatting>
  <conditionalFormatting sqref="A419:E420">
    <cfRule type="expression" dxfId="897" priority="103">
      <formula>OR(G419="فارغ",A419="wrong")</formula>
    </cfRule>
    <cfRule type="expression" dxfId="896" priority="104">
      <formula>AND(G419&lt;&gt;"فارغ",A419&lt;&gt;"wrong")</formula>
    </cfRule>
  </conditionalFormatting>
  <conditionalFormatting sqref="F419:G419">
    <cfRule type="expression" dxfId="895" priority="107">
      <formula>OR(L418="فارغ",F419="wrong")</formula>
    </cfRule>
    <cfRule type="expression" dxfId="894" priority="108">
      <formula>AND(L418&lt;&gt;"فارغ",F419&lt;&gt;"wrong")</formula>
    </cfRule>
  </conditionalFormatting>
  <conditionalFormatting sqref="F420:G420">
    <cfRule type="expression" dxfId="893" priority="109">
      <formula>OR(#REF!="فارغ",F420="wrong")</formula>
    </cfRule>
    <cfRule type="expression" dxfId="892" priority="110">
      <formula>AND(#REF!&lt;&gt;"فارغ",F420&lt;&gt;"wrong")</formula>
    </cfRule>
  </conditionalFormatting>
  <conditionalFormatting sqref="FK412:FK416">
    <cfRule type="expression" dxfId="891" priority="102">
      <formula>FK412&lt;0</formula>
    </cfRule>
  </conditionalFormatting>
  <conditionalFormatting sqref="FO412:FO416">
    <cfRule type="expression" dxfId="890" priority="101">
      <formula>FO412&lt;0</formula>
    </cfRule>
  </conditionalFormatting>
  <conditionalFormatting sqref="Z427:Z432">
    <cfRule type="expression" dxfId="889" priority="96">
      <formula>Z427 &lt;&gt; AY427+AS427+AA427</formula>
    </cfRule>
  </conditionalFormatting>
  <conditionalFormatting sqref="EK427:EK431 EO427:EO431 ES427:ES431 EW427:EW431 EZ427:FC431">
    <cfRule type="expression" dxfId="888" priority="95">
      <formula>EK427&lt;0</formula>
    </cfRule>
  </conditionalFormatting>
  <conditionalFormatting sqref="A434:E435">
    <cfRule type="expression" dxfId="887" priority="93">
      <formula>OR(G434="فارغ",A434="wrong")</formula>
    </cfRule>
    <cfRule type="expression" dxfId="886" priority="94">
      <formula>AND(G434&lt;&gt;"فارغ",A434&lt;&gt;"wrong")</formula>
    </cfRule>
  </conditionalFormatting>
  <conditionalFormatting sqref="F434:G434">
    <cfRule type="expression" dxfId="885" priority="97">
      <formula>OR(L433="فارغ",F434="wrong")</formula>
    </cfRule>
    <cfRule type="expression" dxfId="884" priority="98">
      <formula>AND(L433&lt;&gt;"فارغ",F434&lt;&gt;"wrong")</formula>
    </cfRule>
  </conditionalFormatting>
  <conditionalFormatting sqref="F435:G435">
    <cfRule type="expression" dxfId="883" priority="99">
      <formula>OR(#REF!="فارغ",F435="wrong")</formula>
    </cfRule>
    <cfRule type="expression" dxfId="882" priority="100">
      <formula>AND(#REF!&lt;&gt;"فارغ",F435&lt;&gt;"wrong")</formula>
    </cfRule>
  </conditionalFormatting>
  <conditionalFormatting sqref="FK427:FK431">
    <cfRule type="expression" dxfId="881" priority="92">
      <formula>FK427&lt;0</formula>
    </cfRule>
  </conditionalFormatting>
  <conditionalFormatting sqref="FO427:FO431">
    <cfRule type="expression" dxfId="880" priority="91">
      <formula>FO427&lt;0</formula>
    </cfRule>
  </conditionalFormatting>
  <conditionalFormatting sqref="Z442:Z447">
    <cfRule type="expression" dxfId="879" priority="86">
      <formula>Z442 &lt;&gt; AY442+AS442+AA442</formula>
    </cfRule>
  </conditionalFormatting>
  <conditionalFormatting sqref="EK442:EK446 EO442:EO446 ES442:ES446 EW442:EW446 EZ442:FC446">
    <cfRule type="expression" dxfId="878" priority="85">
      <formula>EK442&lt;0</formula>
    </cfRule>
  </conditionalFormatting>
  <conditionalFormatting sqref="A449:E450">
    <cfRule type="expression" dxfId="877" priority="83">
      <formula>OR(G449="فارغ",A449="wrong")</formula>
    </cfRule>
    <cfRule type="expression" dxfId="876" priority="84">
      <formula>AND(G449&lt;&gt;"فارغ",A449&lt;&gt;"wrong")</formula>
    </cfRule>
  </conditionalFormatting>
  <conditionalFormatting sqref="F449:G449">
    <cfRule type="expression" dxfId="875" priority="87">
      <formula>OR(L448="فارغ",F449="wrong")</formula>
    </cfRule>
    <cfRule type="expression" dxfId="874" priority="88">
      <formula>AND(L448&lt;&gt;"فارغ",F449&lt;&gt;"wrong")</formula>
    </cfRule>
  </conditionalFormatting>
  <conditionalFormatting sqref="F450:G450">
    <cfRule type="expression" dxfId="873" priority="89">
      <formula>OR(#REF!="فارغ",F450="wrong")</formula>
    </cfRule>
    <cfRule type="expression" dxfId="872" priority="90">
      <formula>AND(#REF!&lt;&gt;"فارغ",F450&lt;&gt;"wrong")</formula>
    </cfRule>
  </conditionalFormatting>
  <conditionalFormatting sqref="FK442:FK446">
    <cfRule type="expression" dxfId="871" priority="82">
      <formula>FK442&lt;0</formula>
    </cfRule>
  </conditionalFormatting>
  <conditionalFormatting sqref="FO442:FO446">
    <cfRule type="expression" dxfId="870" priority="81">
      <formula>FO442&lt;0</formula>
    </cfRule>
  </conditionalFormatting>
  <conditionalFormatting sqref="Z457:Z462">
    <cfRule type="expression" dxfId="869" priority="76">
      <formula>Z457 &lt;&gt; AY457+AS457+AA457</formula>
    </cfRule>
  </conditionalFormatting>
  <conditionalFormatting sqref="EK457:EK461 EO457:EO461 ES457:ES461 EW457:EW461 EZ457:FC461">
    <cfRule type="expression" dxfId="868" priority="75">
      <formula>EK457&lt;0</formula>
    </cfRule>
  </conditionalFormatting>
  <conditionalFormatting sqref="A464:E465">
    <cfRule type="expression" dxfId="867" priority="73">
      <formula>OR(G464="فارغ",A464="wrong")</formula>
    </cfRule>
    <cfRule type="expression" dxfId="866" priority="74">
      <formula>AND(G464&lt;&gt;"فارغ",A464&lt;&gt;"wrong")</formula>
    </cfRule>
  </conditionalFormatting>
  <conditionalFormatting sqref="F464:G464">
    <cfRule type="expression" dxfId="865" priority="77">
      <formula>OR(L463="فارغ",F464="wrong")</formula>
    </cfRule>
    <cfRule type="expression" dxfId="864" priority="78">
      <formula>AND(L463&lt;&gt;"فارغ",F464&lt;&gt;"wrong")</formula>
    </cfRule>
  </conditionalFormatting>
  <conditionalFormatting sqref="F465:G465">
    <cfRule type="expression" dxfId="863" priority="79">
      <formula>OR(#REF!="فارغ",F465="wrong")</formula>
    </cfRule>
    <cfRule type="expression" dxfId="862" priority="80">
      <formula>AND(#REF!&lt;&gt;"فارغ",F465&lt;&gt;"wrong")</formula>
    </cfRule>
  </conditionalFormatting>
  <conditionalFormatting sqref="FK457:FK461">
    <cfRule type="expression" dxfId="861" priority="72">
      <formula>FK457&lt;0</formula>
    </cfRule>
  </conditionalFormatting>
  <conditionalFormatting sqref="FO457:FO461">
    <cfRule type="expression" dxfId="860" priority="71">
      <formula>FO457&lt;0</formula>
    </cfRule>
  </conditionalFormatting>
  <conditionalFormatting sqref="Z472:Z477">
    <cfRule type="expression" dxfId="859" priority="66">
      <formula>Z472 &lt;&gt; AY472+AS472+AA472</formula>
    </cfRule>
  </conditionalFormatting>
  <conditionalFormatting sqref="EK472:EK476 EO472:EO476 ES472:ES476 EW472:EW476 EZ472:FC476">
    <cfRule type="expression" dxfId="858" priority="65">
      <formula>EK472&lt;0</formula>
    </cfRule>
  </conditionalFormatting>
  <conditionalFormatting sqref="A479:E480">
    <cfRule type="expression" dxfId="857" priority="63">
      <formula>OR(G479="فارغ",A479="wrong")</formula>
    </cfRule>
    <cfRule type="expression" dxfId="856" priority="64">
      <formula>AND(G479&lt;&gt;"فارغ",A479&lt;&gt;"wrong")</formula>
    </cfRule>
  </conditionalFormatting>
  <conditionalFormatting sqref="F479:G479">
    <cfRule type="expression" dxfId="855" priority="67">
      <formula>OR(L478="فارغ",F479="wrong")</formula>
    </cfRule>
    <cfRule type="expression" dxfId="854" priority="68">
      <formula>AND(L478&lt;&gt;"فارغ",F479&lt;&gt;"wrong")</formula>
    </cfRule>
  </conditionalFormatting>
  <conditionalFormatting sqref="F480:G480">
    <cfRule type="expression" dxfId="853" priority="69">
      <formula>OR(#REF!="فارغ",F480="wrong")</formula>
    </cfRule>
    <cfRule type="expression" dxfId="852" priority="70">
      <formula>AND(#REF!&lt;&gt;"فارغ",F480&lt;&gt;"wrong")</formula>
    </cfRule>
  </conditionalFormatting>
  <conditionalFormatting sqref="FK472:FK476">
    <cfRule type="expression" dxfId="851" priority="62">
      <formula>FK472&lt;0</formula>
    </cfRule>
  </conditionalFormatting>
  <conditionalFormatting sqref="FO472:FO476">
    <cfRule type="expression" dxfId="850" priority="61">
      <formula>FO472&lt;0</formula>
    </cfRule>
  </conditionalFormatting>
  <conditionalFormatting sqref="Z487:Z492">
    <cfRule type="expression" dxfId="849" priority="56">
      <formula>Z487 &lt;&gt; AY487+AS487+AA487</formula>
    </cfRule>
  </conditionalFormatting>
  <conditionalFormatting sqref="EK487:EK491 EO487:EO491 ES487:ES491 EW487:EW491 EZ487:FC491">
    <cfRule type="expression" dxfId="848" priority="55">
      <formula>EK487&lt;0</formula>
    </cfRule>
  </conditionalFormatting>
  <conditionalFormatting sqref="A494:E495">
    <cfRule type="expression" dxfId="847" priority="53">
      <formula>OR(G494="فارغ",A494="wrong")</formula>
    </cfRule>
    <cfRule type="expression" dxfId="846" priority="54">
      <formula>AND(G494&lt;&gt;"فارغ",A494&lt;&gt;"wrong")</formula>
    </cfRule>
  </conditionalFormatting>
  <conditionalFormatting sqref="F494:G494">
    <cfRule type="expression" dxfId="845" priority="57">
      <formula>OR(L493="فارغ",F494="wrong")</formula>
    </cfRule>
    <cfRule type="expression" dxfId="844" priority="58">
      <formula>AND(L493&lt;&gt;"فارغ",F494&lt;&gt;"wrong")</formula>
    </cfRule>
  </conditionalFormatting>
  <conditionalFormatting sqref="F495:G495">
    <cfRule type="expression" dxfId="843" priority="59">
      <formula>OR(#REF!="فارغ",F495="wrong")</formula>
    </cfRule>
    <cfRule type="expression" dxfId="842" priority="60">
      <formula>AND(#REF!&lt;&gt;"فارغ",F495&lt;&gt;"wrong")</formula>
    </cfRule>
  </conditionalFormatting>
  <conditionalFormatting sqref="FK487:FK491">
    <cfRule type="expression" dxfId="841" priority="52">
      <formula>FK487&lt;0</formula>
    </cfRule>
  </conditionalFormatting>
  <conditionalFormatting sqref="FO487:FO491">
    <cfRule type="expression" dxfId="840" priority="51">
      <formula>FO487&lt;0</formula>
    </cfRule>
  </conditionalFormatting>
  <conditionalFormatting sqref="Z502:Z507">
    <cfRule type="expression" dxfId="839" priority="46">
      <formula>Z502 &lt;&gt; AY502+AS502+AA502</formula>
    </cfRule>
  </conditionalFormatting>
  <conditionalFormatting sqref="EK502:EK506 EO502:EO506 ES502:ES506 EW502:EW506 EZ502:FC506">
    <cfRule type="expression" dxfId="838" priority="45">
      <formula>EK502&lt;0</formula>
    </cfRule>
  </conditionalFormatting>
  <conditionalFormatting sqref="A509:E510">
    <cfRule type="expression" dxfId="837" priority="43">
      <formula>OR(G509="فارغ",A509="wrong")</formula>
    </cfRule>
    <cfRule type="expression" dxfId="836" priority="44">
      <formula>AND(G509&lt;&gt;"فارغ",A509&lt;&gt;"wrong")</formula>
    </cfRule>
  </conditionalFormatting>
  <conditionalFormatting sqref="F509:G509">
    <cfRule type="expression" dxfId="835" priority="47">
      <formula>OR(L508="فارغ",F509="wrong")</formula>
    </cfRule>
    <cfRule type="expression" dxfId="834" priority="48">
      <formula>AND(L508&lt;&gt;"فارغ",F509&lt;&gt;"wrong")</formula>
    </cfRule>
  </conditionalFormatting>
  <conditionalFormatting sqref="F510:G510">
    <cfRule type="expression" dxfId="833" priority="49">
      <formula>OR(#REF!="فارغ",F510="wrong")</formula>
    </cfRule>
    <cfRule type="expression" dxfId="832" priority="50">
      <formula>AND(#REF!&lt;&gt;"فارغ",F510&lt;&gt;"wrong")</formula>
    </cfRule>
  </conditionalFormatting>
  <conditionalFormatting sqref="FK502:FK506">
    <cfRule type="expression" dxfId="831" priority="42">
      <formula>FK502&lt;0</formula>
    </cfRule>
  </conditionalFormatting>
  <conditionalFormatting sqref="FO502:FO506">
    <cfRule type="expression" dxfId="830" priority="41">
      <formula>FO502&lt;0</formula>
    </cfRule>
  </conditionalFormatting>
  <conditionalFormatting sqref="Z517:Z522">
    <cfRule type="expression" dxfId="829" priority="36">
      <formula>Z517 &lt;&gt; AY517+AS517+AA517</formula>
    </cfRule>
  </conditionalFormatting>
  <conditionalFormatting sqref="EK517:EK521 EO517:EO521 ES517:ES521 EW517:EW521 EZ517:FC521">
    <cfRule type="expression" dxfId="828" priority="35">
      <formula>EK517&lt;0</formula>
    </cfRule>
  </conditionalFormatting>
  <conditionalFormatting sqref="A524:E525">
    <cfRule type="expression" dxfId="827" priority="33">
      <formula>OR(G524="فارغ",A524="wrong")</formula>
    </cfRule>
    <cfRule type="expression" dxfId="826" priority="34">
      <formula>AND(G524&lt;&gt;"فارغ",A524&lt;&gt;"wrong")</formula>
    </cfRule>
  </conditionalFormatting>
  <conditionalFormatting sqref="F524:G524">
    <cfRule type="expression" dxfId="825" priority="37">
      <formula>OR(L523="فارغ",F524="wrong")</formula>
    </cfRule>
    <cfRule type="expression" dxfId="824" priority="38">
      <formula>AND(L523&lt;&gt;"فارغ",F524&lt;&gt;"wrong")</formula>
    </cfRule>
  </conditionalFormatting>
  <conditionalFormatting sqref="F525:G525">
    <cfRule type="expression" dxfId="823" priority="39">
      <formula>OR(#REF!="فارغ",F525="wrong")</formula>
    </cfRule>
    <cfRule type="expression" dxfId="822" priority="40">
      <formula>AND(#REF!&lt;&gt;"فارغ",F525&lt;&gt;"wrong")</formula>
    </cfRule>
  </conditionalFormatting>
  <conditionalFormatting sqref="FK517:FK521">
    <cfRule type="expression" dxfId="821" priority="32">
      <formula>FK517&lt;0</formula>
    </cfRule>
  </conditionalFormatting>
  <conditionalFormatting sqref="FO517:FO521">
    <cfRule type="expression" dxfId="820" priority="31">
      <formula>FO517&lt;0</formula>
    </cfRule>
  </conditionalFormatting>
  <conditionalFormatting sqref="Z532:Z537">
    <cfRule type="expression" dxfId="819" priority="26">
      <formula>Z532 &lt;&gt; AY532+AS532+AA532</formula>
    </cfRule>
  </conditionalFormatting>
  <conditionalFormatting sqref="EK532:EK536 EO532:EO536 ES532:ES536 EW532:EW536 EZ532:FC536">
    <cfRule type="expression" dxfId="818" priority="25">
      <formula>EK532&lt;0</formula>
    </cfRule>
  </conditionalFormatting>
  <conditionalFormatting sqref="A539:E540">
    <cfRule type="expression" dxfId="817" priority="23">
      <formula>OR(G539="فارغ",A539="wrong")</formula>
    </cfRule>
    <cfRule type="expression" dxfId="816" priority="24">
      <formula>AND(G539&lt;&gt;"فارغ",A539&lt;&gt;"wrong")</formula>
    </cfRule>
  </conditionalFormatting>
  <conditionalFormatting sqref="F539:G539">
    <cfRule type="expression" dxfId="815" priority="27">
      <formula>OR(L538="فارغ",F539="wrong")</formula>
    </cfRule>
    <cfRule type="expression" dxfId="814" priority="28">
      <formula>AND(L538&lt;&gt;"فارغ",F539&lt;&gt;"wrong")</formula>
    </cfRule>
  </conditionalFormatting>
  <conditionalFormatting sqref="F540:G540">
    <cfRule type="expression" dxfId="813" priority="29">
      <formula>OR(#REF!="فارغ",F540="wrong")</formula>
    </cfRule>
    <cfRule type="expression" dxfId="812" priority="30">
      <formula>AND(#REF!&lt;&gt;"فارغ",F540&lt;&gt;"wrong")</formula>
    </cfRule>
  </conditionalFormatting>
  <conditionalFormatting sqref="FK532:FK536">
    <cfRule type="expression" dxfId="811" priority="22">
      <formula>FK532&lt;0</formula>
    </cfRule>
  </conditionalFormatting>
  <conditionalFormatting sqref="FO532:FO536">
    <cfRule type="expression" dxfId="810" priority="21">
      <formula>FO532&lt;0</formula>
    </cfRule>
  </conditionalFormatting>
  <conditionalFormatting sqref="Z547:Z552">
    <cfRule type="expression" dxfId="809" priority="16">
      <formula>Z547 &lt;&gt; AY547+AS547+AA547</formula>
    </cfRule>
  </conditionalFormatting>
  <conditionalFormatting sqref="EK547:EK551 EO547:EO551 ES547:ES551 EW547:EW551 EZ547:FC551">
    <cfRule type="expression" dxfId="808" priority="15">
      <formula>EK547&lt;0</formula>
    </cfRule>
  </conditionalFormatting>
  <conditionalFormatting sqref="A554:E555">
    <cfRule type="expression" dxfId="807" priority="13">
      <formula>OR(G554="فارغ",A554="wrong")</formula>
    </cfRule>
    <cfRule type="expression" dxfId="806" priority="14">
      <formula>AND(G554&lt;&gt;"فارغ",A554&lt;&gt;"wrong")</formula>
    </cfRule>
  </conditionalFormatting>
  <conditionalFormatting sqref="F554:G554">
    <cfRule type="expression" dxfId="805" priority="17">
      <formula>OR(L553="فارغ",F554="wrong")</formula>
    </cfRule>
    <cfRule type="expression" dxfId="804" priority="18">
      <formula>AND(L553&lt;&gt;"فارغ",F554&lt;&gt;"wrong")</formula>
    </cfRule>
  </conditionalFormatting>
  <conditionalFormatting sqref="F555:G555">
    <cfRule type="expression" dxfId="803" priority="19">
      <formula>OR(#REF!="فارغ",F555="wrong")</formula>
    </cfRule>
    <cfRule type="expression" dxfId="802" priority="20">
      <formula>AND(#REF!&lt;&gt;"فارغ",F555&lt;&gt;"wrong")</formula>
    </cfRule>
  </conditionalFormatting>
  <conditionalFormatting sqref="FK547:FK551">
    <cfRule type="expression" dxfId="801" priority="12">
      <formula>FK547&lt;0</formula>
    </cfRule>
  </conditionalFormatting>
  <conditionalFormatting sqref="FO547:FO551">
    <cfRule type="expression" dxfId="800" priority="11">
      <formula>FO547&lt;0</formula>
    </cfRule>
  </conditionalFormatting>
  <conditionalFormatting sqref="Z562:Z567">
    <cfRule type="expression" dxfId="799" priority="6">
      <formula>Z562 &lt;&gt; AY562+AS562+AA562</formula>
    </cfRule>
  </conditionalFormatting>
  <conditionalFormatting sqref="EK562:EK566 EO562:EO566 ES562:ES566 EW562:EW566 EZ562:FC566">
    <cfRule type="expression" dxfId="798" priority="5">
      <formula>EK562&lt;0</formula>
    </cfRule>
  </conditionalFormatting>
  <conditionalFormatting sqref="A569:E570">
    <cfRule type="expression" dxfId="797" priority="3">
      <formula>OR(G569="فارغ",A569="wrong")</formula>
    </cfRule>
    <cfRule type="expression" dxfId="796" priority="4">
      <formula>AND(G569&lt;&gt;"فارغ",A569&lt;&gt;"wrong")</formula>
    </cfRule>
  </conditionalFormatting>
  <conditionalFormatting sqref="F569:G569">
    <cfRule type="expression" dxfId="795" priority="7">
      <formula>OR(L568="فارغ",F569="wrong")</formula>
    </cfRule>
    <cfRule type="expression" dxfId="794" priority="8">
      <formula>AND(L568&lt;&gt;"فارغ",F569&lt;&gt;"wrong")</formula>
    </cfRule>
  </conditionalFormatting>
  <conditionalFormatting sqref="F570:G570">
    <cfRule type="expression" dxfId="793" priority="9">
      <formula>OR(#REF!="فارغ",F570="wrong")</formula>
    </cfRule>
    <cfRule type="expression" dxfId="792" priority="10">
      <formula>AND(#REF!&lt;&gt;"فارغ",F570&lt;&gt;"wrong")</formula>
    </cfRule>
  </conditionalFormatting>
  <conditionalFormatting sqref="FK562:FK566">
    <cfRule type="expression" dxfId="791" priority="2">
      <formula>FK562&lt;0</formula>
    </cfRule>
  </conditionalFormatting>
  <conditionalFormatting sqref="FO562:FO566">
    <cfRule type="expression" dxfId="790" priority="1">
      <formula>FO562&lt;0</formula>
    </cfRule>
  </conditionalFormatting>
  <dataValidations count="2">
    <dataValidation type="list" allowBlank="1" showInputMessage="1" showErrorMessage="1" sqref="K13 K553 K28 K43 K58 K73 K88 K103 K118 K133 K148 K163 K178 K193 K208 K223 K238 K253 K268 K283 K298 K313 K328 K343 K358 K373 K388 K403 K418 K433 K448 K463 K478 K493 K508 K523 K538 K568" xr:uid="{00000000-0002-0000-0200-000000000000}">
      <formula1>أنواع_الجلسات_للدائرة</formula1>
    </dataValidation>
    <dataValidation showInputMessage="1" showErrorMessage="1" sqref="J6 J546 J21 J36 J51 J66 J81 J96 J111 J126 J141 J156 J171 J186 J201 J216 J231 J246 J261 J276 J291 J306 J321 J336 J351 J366 J381 J396 J411 J426 J441 J456 J471 J486 J501 J516 J531 J561" xr:uid="{00000000-0002-0000-0200-000001000000}"/>
  </dataValidations>
  <hyperlinks>
    <hyperlink ref="B6:G6" location="'مدني كلي'!BE6" display="'مدني كلي'!BE6" xr:uid="{00000000-0004-0000-0200-000000000000}"/>
    <hyperlink ref="B7:G7" location="'مدني كلي'!CG6" display="'مدني كلي'!CG6" xr:uid="{00000000-0004-0000-0200-000001000000}"/>
    <hyperlink ref="B8:G8" location="'مدني كلي'!BE13" display="'مدني كلي'!BE13" xr:uid="{00000000-0004-0000-0200-000002000000}"/>
    <hyperlink ref="B9:G9" location="'مدني كلي'!CG13" display="'مدني كلي'!CG13" xr:uid="{00000000-0004-0000-0200-000003000000}"/>
    <hyperlink ref="B10:G10" location="'مدني كلي'!DI6" display="'مدني كلي'!DI6" xr:uid="{00000000-0004-0000-0200-000004000000}"/>
    <hyperlink ref="B11:G11" location="'مدني كلي'!DI13" display="'مدني كلي'!DI13" xr:uid="{00000000-0004-0000-0200-000005000000}"/>
    <hyperlink ref="B21:G21" location="'مدني كلي'!$BE$21" display="'مدني كلي'!BE6" xr:uid="{B6F32EE9-D076-4F41-886B-B64C6690650B}"/>
    <hyperlink ref="B22:G22" location="'مدني كلي'!$CG$21" display="'مدني كلي'!CG6" xr:uid="{55E7FD9C-B25E-4142-BEF4-213982B4A723}"/>
    <hyperlink ref="B23:G23" location="'مدني كلي'!$BE$28" display="'مدني كلي'!BE13" xr:uid="{8258F5C4-B4C2-4643-94BB-0CEAD287BF2E}"/>
    <hyperlink ref="B24:G24" location="'مدني كلي'!$CG$28" display="'مدني كلي'!CG13" xr:uid="{3DFD1995-0419-4069-936A-D5097B9C221F}"/>
    <hyperlink ref="B25:G25" location="'مدني كلي'!$DI$21" display="'مدني كلي'!DI6" xr:uid="{141312DE-CC0B-42EF-BF13-0E42CFA6F776}"/>
    <hyperlink ref="B26:G26" location="'مدني كلي'!$DI$28" display="'مدني كلي'!DI13" xr:uid="{C2F4F1E7-2527-45F3-8EEA-9456D76ACCC7}"/>
    <hyperlink ref="B36:G36" location="'مدني كلي'!$BE$36" display="'مدني كلي'!BE6" xr:uid="{562D50FC-2343-4D5B-9C0A-29668E32CC7F}"/>
    <hyperlink ref="B37:G37" location="'مدني كلي'!$CG$36" display="'مدني كلي'!CG6" xr:uid="{61FEB1AD-1241-4348-829D-65B7AC93C2A3}"/>
    <hyperlink ref="B38:G38" location="'مدني كلي'!$BE$43" display="'مدني كلي'!BE13" xr:uid="{E239A936-03A1-4588-ACDF-CC35769F7EA4}"/>
    <hyperlink ref="B39:G39" location="'مدني كلي'!$CG$43" display="'مدني كلي'!CG13" xr:uid="{8B4D0441-2F88-4848-AFA4-69FCE1E5BFE4}"/>
    <hyperlink ref="B40:G40" location="'مدني كلي'!$DI$36" display="'مدني كلي'!DI6" xr:uid="{47FB6869-59CD-4E7E-948C-A6860F631D53}"/>
    <hyperlink ref="B41:G41" location="'مدني كلي'!$DI$43" display="'مدني كلي'!DI13" xr:uid="{45FE9290-3F3D-45C7-9136-5F9D3E8A704E}"/>
    <hyperlink ref="B51:G51" location="'مدني كلي'!$BE$51" display="'مدني كلي'!BE6" xr:uid="{19328348-4D50-452F-A729-30537416C146}"/>
    <hyperlink ref="B52:G52" location="'مدني كلي'!$CG$51" display="'مدني كلي'!CG6" xr:uid="{4317D466-BA3B-4A41-BE38-002C1153AD40}"/>
    <hyperlink ref="B53:G53" location="'مدني كلي'!$BE$58" display="'مدني كلي'!BE13" xr:uid="{58986D59-844B-42F2-AE38-28CB95CEB617}"/>
    <hyperlink ref="B54:G54" location="'مدني كلي'!$CG$58" display="'مدني كلي'!CG13" xr:uid="{2A661C1B-9348-4DB2-93BA-62A11F924915}"/>
    <hyperlink ref="B55:G55" location="'مدني كلي'!$DI$51" display="'مدني كلي'!DI6" xr:uid="{92D40C36-F6E8-44B1-B507-D3B7E38CAF11}"/>
    <hyperlink ref="B56:G56" location="'مدني كلي'!$DI$58" display="'مدني كلي'!DI13" xr:uid="{40C87535-81C2-4831-928E-B2D3D78CD458}"/>
    <hyperlink ref="B66:G66" location="'مدني كلي'!$BE$66" display="'مدني كلي'!BE6" xr:uid="{AF2A8050-F429-4F78-BB41-301319BE6298}"/>
    <hyperlink ref="B67:G67" location="'مدني كلي'!$CG$66" display="'مدني كلي'!CG6" xr:uid="{78F48862-9FC7-4F12-B98D-434EC701B13C}"/>
    <hyperlink ref="B68:G68" location="'مدني كلي'!$BE$73" display="'مدني كلي'!BE13" xr:uid="{550966F0-2E3C-4920-8D42-819AAB8B98DD}"/>
    <hyperlink ref="B69:G69" location="'مدني كلي'!$CG$73" display="'مدني كلي'!CG13" xr:uid="{101B99B0-1619-4EFC-BE58-3B2936E4651E}"/>
    <hyperlink ref="B70:G70" location="'مدني كلي'!$DI$66" display="'مدني كلي'!DI6" xr:uid="{245F32EC-AE73-4494-B682-C9CB98B29521}"/>
    <hyperlink ref="B71:G71" location="'مدني كلي'!$DI$73" display="'مدني كلي'!DI13" xr:uid="{A7C1E733-29AF-4BFA-8D1A-B7B2FEBBFB4D}"/>
    <hyperlink ref="B81:G81" location="'مدني كلي'!$BE$81" display="'مدني كلي'!BE6" xr:uid="{F631F093-0B69-4533-8163-7E5B101E64FA}"/>
    <hyperlink ref="B82:G82" location="'مدني كلي'!$CG$81" display="'مدني كلي'!CG6" xr:uid="{BFF9D206-3A0A-4F34-901B-FF8BF7F6EADB}"/>
    <hyperlink ref="B83:G83" location="'مدني كلي'!$BE$88" display="'مدني كلي'!BE13" xr:uid="{B48FC02F-65BD-4536-9A4E-5DDB083752E6}"/>
    <hyperlink ref="B84:G84" location="'مدني كلي'!$CG$88" display="'مدني كلي'!CG13" xr:uid="{6EC0AFFB-853B-46D1-AFE1-2408B73B64EE}"/>
    <hyperlink ref="B85:G85" location="'مدني كلي'!$DI$81" display="'مدني كلي'!DI6" xr:uid="{42C255BD-FD79-4DF3-8F5A-0D543AC62F4A}"/>
    <hyperlink ref="B86:G86" location="'مدني كلي'!$DI$88" display="'مدني كلي'!DI13" xr:uid="{BD15282A-50F4-41D2-BBC6-096057FCDA95}"/>
    <hyperlink ref="B96:G96" location="'مدني كلي'!$BE$96" display="'مدني كلي'!BE6" xr:uid="{9D161305-E253-43C8-AFA8-C71AC6455B49}"/>
    <hyperlink ref="B97:G97" location="'مدني كلي'!$CG$96" display="'مدني كلي'!CG6" xr:uid="{6D0EDBFA-7AED-4087-8DF0-A4FDBA89342A}"/>
    <hyperlink ref="B98:G98" location="'مدني كلي'!$BE$103" display="'مدني كلي'!BE13" xr:uid="{CA86FD25-F194-4344-AF8F-6709DCFB4592}"/>
    <hyperlink ref="B99:G99" location="'مدني كلي'!$CG$103" display="'مدني كلي'!CG13" xr:uid="{D16186E7-6143-4ABD-AE2F-9E648FA6BD28}"/>
    <hyperlink ref="B100:G100" location="'مدني كلي'!$DI$96" display="'مدني كلي'!DI6" xr:uid="{AD4CD712-B1B1-4AC5-8D46-C3113C86B57F}"/>
    <hyperlink ref="B101:G101" location="'مدني كلي'!$DI$103" display="'مدني كلي'!DI13" xr:uid="{AF158D85-1A2B-42AB-B822-3BEC022409C6}"/>
    <hyperlink ref="B111:G111" location="'مدني كلي'!$BE$111" display="'مدني كلي'!BE6" xr:uid="{9844F07A-845A-47EE-9255-0B575C8938CF}"/>
    <hyperlink ref="B112:G112" location="'مدني كلي'!$CG$111" display="'مدني كلي'!CG6" xr:uid="{3F3FFB08-E7CF-4302-85FB-69488B1E215B}"/>
    <hyperlink ref="B113:G113" location="'مدني كلي'!$BE$118" display="'مدني كلي'!BE13" xr:uid="{7CD88078-1C13-43B8-9525-E759E70F4F1A}"/>
    <hyperlink ref="B114:G114" location="'مدني كلي'!$CG$118" display="'مدني كلي'!CG13" xr:uid="{79664628-E474-4C16-B819-81F2E321A6BA}"/>
    <hyperlink ref="B115:G115" location="'مدني كلي'!$DI$111" display="'مدني كلي'!DI6" xr:uid="{6129A80F-DAB3-4ECF-A31F-9D6B4BF6774D}"/>
    <hyperlink ref="B116:G116" location="'مدني كلي'!$DI$118" display="'مدني كلي'!DI13" xr:uid="{836645AC-06C4-45C1-9079-318965BDDB67}"/>
    <hyperlink ref="B126:G126" location="'مدني كلي'!$BE$126" display="'مدني كلي'!BE6" xr:uid="{F4208969-5B2F-4BBE-9150-59EA6C3F764C}"/>
    <hyperlink ref="B127:G127" location="'مدني كلي'!$CG$126" display="'مدني كلي'!CG6" xr:uid="{887F462D-B03C-41D9-B7A0-6A6DC9C9A50A}"/>
    <hyperlink ref="B128:G128" location="'مدني كلي'!$BE$133" display="'مدني كلي'!BE13" xr:uid="{AFA6D72D-217C-4674-9553-DB2061CA989B}"/>
    <hyperlink ref="B129:G129" location="'مدني كلي'!$CG$133" display="'مدني كلي'!CG13" xr:uid="{65FD0700-411F-4BC7-8BE4-2DE980FF286B}"/>
    <hyperlink ref="B130:G130" location="'مدني كلي'!$DI$126" display="'مدني كلي'!DI6" xr:uid="{65AA181A-FC30-463E-9312-DD5D9BD39D66}"/>
    <hyperlink ref="B131:G131" location="'مدني كلي'!$DI$133" display="'مدني كلي'!DI13" xr:uid="{E6971639-B2C1-407E-9C8F-DBC56334A7B1}"/>
    <hyperlink ref="B141:G141" location="'مدني كلي'!$BE$141" display="'مدني كلي'!BE6" xr:uid="{EB5365F3-4922-4EE8-8830-2B6C690B9F93}"/>
    <hyperlink ref="B142:G142" location="'مدني كلي'!$CG$141" display="'مدني كلي'!CG6" xr:uid="{D9E0C243-B171-423E-A4D9-78985683AB97}"/>
    <hyperlink ref="B143:G143" location="'مدني كلي'!$BE$148" display="'مدني كلي'!BE13" xr:uid="{BA65B17C-6DDA-4239-9942-8C1D227AC8A1}"/>
    <hyperlink ref="B144:G144" location="'مدني كلي'!$CG$148" display="'مدني كلي'!CG13" xr:uid="{D366955B-E268-44A1-86C7-D4F78E622ABF}"/>
    <hyperlink ref="B145:G145" location="'مدني كلي'!$DI$141" display="'مدني كلي'!DI6" xr:uid="{8CDD2D80-89CE-4823-8AC9-C5C4BE8A06C0}"/>
    <hyperlink ref="B146:G146" location="'مدني كلي'!$DI$148" display="'مدني كلي'!DI13" xr:uid="{E2C41FC9-68C5-4FC3-AD61-9FC540C9D8AA}"/>
    <hyperlink ref="B156:G156" location="'مدني كلي'!$BE$156" display="'مدني كلي'!BE6" xr:uid="{C2B9927D-D018-47D2-9E5F-185350CECE43}"/>
    <hyperlink ref="B157:G157" location="'مدني كلي'!$CG$156" display="'مدني كلي'!CG6" xr:uid="{33FD6E79-32D2-4B65-B4F4-42EAB189D8EA}"/>
    <hyperlink ref="B158:G158" location="'مدني كلي'!$BE$163" display="'مدني كلي'!BE13" xr:uid="{8A39D74B-F33A-424F-8CB9-FAF0061C55B7}"/>
    <hyperlink ref="B159:G159" location="'مدني كلي'!$CG$163" display="'مدني كلي'!CG13" xr:uid="{7D0C1B95-9835-4E86-B2A0-B5555F3C967E}"/>
    <hyperlink ref="B160:G160" location="'مدني كلي'!$DI$156" display="'مدني كلي'!DI6" xr:uid="{68F1A2A4-FAC7-47AC-9ED2-B18C21B78F40}"/>
    <hyperlink ref="B161:G161" location="'مدني كلي'!$DI$163" display="'مدني كلي'!DI13" xr:uid="{B041F169-D0B7-413F-876D-CEB9F6A0F9F6}"/>
    <hyperlink ref="B171:G171" location="'مدني كلي'!$BE$171" display="'مدني كلي'!BE6" xr:uid="{128F067D-6979-4EC4-8AEF-59F083725867}"/>
    <hyperlink ref="B172:G172" location="'مدني كلي'!$CG$171" display="'مدني كلي'!CG6" xr:uid="{581E43A7-1A93-443E-9D7F-C06467EBBC0D}"/>
    <hyperlink ref="B173:G173" location="'مدني كلي'!$BE$178" display="'مدني كلي'!BE13" xr:uid="{A25D6420-2574-4560-BCD9-806E03472724}"/>
    <hyperlink ref="B174:G174" location="'مدني كلي'!$CG$178" display="'مدني كلي'!CG13" xr:uid="{0E6958E1-3C9E-4EE9-827D-9BD6A29AE72B}"/>
    <hyperlink ref="B175:G175" location="'مدني كلي'!$DI$171" display="'مدني كلي'!DI6" xr:uid="{A969E082-41E0-495F-B95E-1901E768D6FD}"/>
    <hyperlink ref="B176:G176" location="'مدني كلي'!$DI$178" display="'مدني كلي'!DI13" xr:uid="{89D3C3D7-1AC1-4D90-87EB-9056F92F7371}"/>
    <hyperlink ref="B186:G186" location="'مدني كلي'!$BE$186" display="'مدني كلي'!BE6" xr:uid="{ADD9013C-D6F7-443A-A6B5-C569C4BCAD4D}"/>
    <hyperlink ref="B187:G187" location="'مدني كلي'!$CG$186" display="'مدني كلي'!CG6" xr:uid="{5242C5F3-BE2D-4614-9B02-86EDF707B55D}"/>
    <hyperlink ref="B188:G188" location="'مدني كلي'!$BE$193" display="'مدني كلي'!BE13" xr:uid="{917490D7-AAD7-4A4F-9DF4-ECF75E1E3D72}"/>
    <hyperlink ref="B189:G189" location="'مدني كلي'!$CG$193" display="'مدني كلي'!CG13" xr:uid="{8979988A-44AA-45A7-AD43-B86022C5EA09}"/>
    <hyperlink ref="B190:G190" location="'مدني كلي'!$DI$186" display="'مدني كلي'!DI6" xr:uid="{A612318B-E9C8-4420-BAC2-8A3F6F23F50A}"/>
    <hyperlink ref="B191:G191" location="'مدني كلي'!$DI$193" display="'مدني كلي'!DI13" xr:uid="{4A720103-FDD5-40EB-838C-0C7E1A63A96E}"/>
    <hyperlink ref="B201:G201" location="'مدني كلي'!$BE$201" display="'مدني كلي'!BE6" xr:uid="{6AFD79C6-A351-499E-A085-481FCAE64B36}"/>
    <hyperlink ref="B202:G202" location="'مدني كلي'!$CG$201" display="'مدني كلي'!CG6" xr:uid="{67897CCD-1E45-4691-94B7-96C8B5022205}"/>
    <hyperlink ref="B203:G203" location="'مدني كلي'!$BE$208" display="'مدني كلي'!BE13" xr:uid="{ED7806C8-97AE-4250-B0B6-C77A3FB28D28}"/>
    <hyperlink ref="B204:G204" location="'مدني كلي'!$CG$208" display="'مدني كلي'!CG13" xr:uid="{4727D81B-7A88-482D-90D8-B3A15454F291}"/>
    <hyperlink ref="B205:G205" location="'مدني كلي'!$DI$201" display="'مدني كلي'!DI6" xr:uid="{075CAC49-A681-4FB6-9A06-650ADFC870A2}"/>
    <hyperlink ref="B206:G206" location="'مدني كلي'!$DI$208" display="'مدني كلي'!DI13" xr:uid="{79C98293-78A5-49CD-9B66-3AE4B2EEEEF8}"/>
    <hyperlink ref="B216:G216" location="'مدني كلي'!$BE$216" display="'مدني كلي'!BE6" xr:uid="{16EB2CCC-8BDD-40C6-BAEE-2A96393FFE36}"/>
    <hyperlink ref="B217:G217" location="'مدني كلي'!$CG$216" display="'مدني كلي'!CG6" xr:uid="{5D123540-1338-4E85-8B76-72E5E8167B7F}"/>
    <hyperlink ref="B218:G218" location="'مدني كلي'!$BE$223" display="'مدني كلي'!BE13" xr:uid="{279E8C4F-9142-4EFB-8F90-C339241743CC}"/>
    <hyperlink ref="B219:G219" location="'مدني كلي'!$CG$223" display="'مدني كلي'!CG13" xr:uid="{FAFDB108-4EC0-42E8-A23B-2F494D4AA2A5}"/>
    <hyperlink ref="B220:G220" location="'مدني كلي'!$DI$216" display="'مدني كلي'!DI6" xr:uid="{406DB294-B4E0-4703-A520-CAAB3E34063B}"/>
    <hyperlink ref="B221:G221" location="'مدني كلي'!$DI$223" display="'مدني كلي'!DI13" xr:uid="{78912819-F151-4FD2-92B0-8CFA13D7A548}"/>
    <hyperlink ref="B231:G231" location="'مدني كلي'!$BE$231" display="'مدني كلي'!BE6" xr:uid="{52E79FBE-20B5-46C7-AAE8-19F1F8E3E1DA}"/>
    <hyperlink ref="B232:G232" location="'مدني كلي'!$CG$231" display="'مدني كلي'!CG6" xr:uid="{5BE19A66-DBD0-416B-ADD3-321E0F47901B}"/>
    <hyperlink ref="B233:G233" location="'مدني كلي'!$BE$238" display="'مدني كلي'!BE13" xr:uid="{0574C18E-3237-4F50-8426-72639D676FA1}"/>
    <hyperlink ref="B234:G234" location="'مدني كلي'!$CG$238" display="'مدني كلي'!CG13" xr:uid="{21C121CB-0631-4F1A-8A44-BE4944D98886}"/>
    <hyperlink ref="B235:G235" location="'مدني كلي'!$DI$231" display="'مدني كلي'!DI6" xr:uid="{33E3CB81-5CA8-41E5-A097-E653200BF22F}"/>
    <hyperlink ref="B236:G236" location="'مدني كلي'!$DI$238" display="'مدني كلي'!DI13" xr:uid="{00CFA4AC-779F-419D-8DC0-B34E6C369123}"/>
    <hyperlink ref="B246:G246" location="'مدني كلي'!$BE$246" display="'مدني كلي'!BE6" xr:uid="{EEA63CA9-2995-4825-8BF1-BCCF77F364BD}"/>
    <hyperlink ref="B247:G247" location="'مدني كلي'!$CG$246" display="'مدني كلي'!CG6" xr:uid="{5A127D17-C45B-43E3-8254-CA149A94765E}"/>
    <hyperlink ref="B248:G248" location="'مدني كلي'!$BE$253" display="'مدني كلي'!BE13" xr:uid="{CF0680C1-22DD-4B6A-90BD-A47F716E9F4A}"/>
    <hyperlink ref="B249:G249" location="'مدني كلي'!$CG$253" display="'مدني كلي'!CG13" xr:uid="{E1F06570-85F5-4340-9803-73982220F43D}"/>
    <hyperlink ref="B250:G250" location="'مدني كلي'!$DI$246" display="'مدني كلي'!DI6" xr:uid="{0CBD2131-AA20-483A-B069-F23783953950}"/>
    <hyperlink ref="B251:G251" location="'مدني كلي'!$DI$253" display="'مدني كلي'!DI13" xr:uid="{CA261DC4-B359-411A-9CC1-C269C912E821}"/>
    <hyperlink ref="B261:G261" location="'مدني كلي'!$BE$261" display="'مدني كلي'!BE6" xr:uid="{22C471E4-F676-4119-B759-60977F56C1A1}"/>
    <hyperlink ref="B262:G262" location="'مدني كلي'!$CG$261" display="'مدني كلي'!CG6" xr:uid="{2969F159-C4E1-4027-9557-AAA59A06A20A}"/>
    <hyperlink ref="B263:G263" location="'مدني كلي'!$BE$268" display="'مدني كلي'!BE13" xr:uid="{13EA2FEA-49E6-4F8B-9236-A6BDBB59CCB1}"/>
    <hyperlink ref="B264:G264" location="'مدني كلي'!$CG$268" display="'مدني كلي'!CG13" xr:uid="{02BC2605-A307-4DDC-9D80-8F6C99032944}"/>
    <hyperlink ref="B265:G265" location="'مدني كلي'!$DI$261" display="'مدني كلي'!DI6" xr:uid="{7EA3751A-C04B-4F05-9579-DA445DFDEC5B}"/>
    <hyperlink ref="B266:G266" location="'مدني كلي'!$DI$268" display="'مدني كلي'!DI13" xr:uid="{D70B050F-3801-4926-A244-3A1AB02EF7B8}"/>
    <hyperlink ref="B276:G276" location="'مدني كلي'!$BE$276" display="'مدني كلي'!BE6" xr:uid="{283254C2-D871-4FDE-B9F3-4FC57E203798}"/>
    <hyperlink ref="B277:G277" location="'مدني كلي'!$CG$276" display="'مدني كلي'!CG6" xr:uid="{E5143222-BA4C-4857-9D85-B52FF7F3CAB2}"/>
    <hyperlink ref="B278:G278" location="'مدني كلي'!$BE$283" display="'مدني كلي'!BE13" xr:uid="{F1857333-A25C-4354-A64C-E5BDF2E2E5AF}"/>
    <hyperlink ref="B279:G279" location="'مدني كلي'!$CG$283" display="'مدني كلي'!CG13" xr:uid="{423F8B7F-B5C0-4A7C-BDBC-E6D160B7BF14}"/>
    <hyperlink ref="B280:G280" location="'مدني كلي'!$DI$276" display="'مدني كلي'!DI6" xr:uid="{40E755CA-0F35-4490-A32C-A7AEC055524D}"/>
    <hyperlink ref="B281:G281" location="'مدني كلي'!$DI$283" display="'مدني كلي'!DI13" xr:uid="{13403AE8-7674-4A18-9CE2-091368F43754}"/>
    <hyperlink ref="B291:G291" location="'مدني كلي'!$BE$291" display="'مدني كلي'!BE6" xr:uid="{B64D6ADF-69BF-469C-955D-1BE43351DA58}"/>
    <hyperlink ref="B292:G292" location="'مدني كلي'!$CG$291" display="'مدني كلي'!CG6" xr:uid="{8B13975D-DA43-42BB-A1F1-F5B55FFD10A7}"/>
    <hyperlink ref="B293:G293" location="'مدني كلي'!$BE$298" display="'مدني كلي'!BE13" xr:uid="{9EDA4F1D-85DC-4C01-84FB-A9C312A2D10C}"/>
    <hyperlink ref="B294:G294" location="'مدني كلي'!$CG$298" display="'مدني كلي'!CG13" xr:uid="{FDB0ACFF-F0AE-42F5-90AD-AE054F54726F}"/>
    <hyperlink ref="B295:G295" location="'مدني كلي'!$DI$291" display="'مدني كلي'!DI6" xr:uid="{0A3064F9-E9B4-45A8-BA4C-2A4C031BF5A4}"/>
    <hyperlink ref="B296:G296" location="'مدني كلي'!$DI$298" display="'مدني كلي'!DI13" xr:uid="{95D7C540-2E69-42DC-9E8B-475BD45D0424}"/>
    <hyperlink ref="B306:G306" location="'مدني كلي'!$BE$306" display="'مدني كلي'!BE6" xr:uid="{C806124A-2FF7-4980-B63B-20963B857762}"/>
    <hyperlink ref="B307:G307" location="'مدني كلي'!$CG$306" display="'مدني كلي'!CG6" xr:uid="{CFFD3809-D7D8-4868-984B-513C489B8C42}"/>
    <hyperlink ref="B308:G308" location="'مدني كلي'!$BE$313" display="'مدني كلي'!BE13" xr:uid="{449E2686-235A-4CC3-8E8C-85004618D5C9}"/>
    <hyperlink ref="B309:G309" location="'مدني كلي'!$CG$313" display="'مدني كلي'!CG13" xr:uid="{97008767-5BC7-4621-B2FB-079565AC7205}"/>
    <hyperlink ref="B310:G310" location="'مدني كلي'!$DI$306" display="'مدني كلي'!DI6" xr:uid="{4E13CFE9-7909-414C-A37B-BB0A75486646}"/>
    <hyperlink ref="B311:G311" location="'مدني كلي'!$DI$313" display="'مدني كلي'!DI13" xr:uid="{1B9DEE7C-7844-4F0B-8C9C-2814934EDC5E}"/>
    <hyperlink ref="B321:G321" location="'مدني كلي'!$BE$321" display="'مدني كلي'!BE6" xr:uid="{752C40EF-B6CA-499A-B1DD-81C5E2536EA3}"/>
    <hyperlink ref="B322:G322" location="'مدني كلي'!$CG$321" display="'مدني كلي'!CG6" xr:uid="{BF969202-912A-48A5-B4F1-B25C9EC8C10D}"/>
    <hyperlink ref="B323:G323" location="'مدني كلي'!$BE$328" display="'مدني كلي'!BE13" xr:uid="{2EF0C1D1-AC23-4F9E-B183-FC604FBB9D75}"/>
    <hyperlink ref="B324:G324" location="'مدني كلي'!$CG$328" display="'مدني كلي'!CG13" xr:uid="{8A24938E-36AB-4C70-BC0B-CAF74702BE50}"/>
    <hyperlink ref="B325:G325" location="'مدني كلي'!$DI$321" display="'مدني كلي'!DI6" xr:uid="{A7A53062-B719-49D3-918F-4564A9CCB064}"/>
    <hyperlink ref="B326:G326" location="'مدني كلي'!$DI$328" display="'مدني كلي'!DI13" xr:uid="{353922CB-D48D-4DC9-8109-F0AE0E85C842}"/>
    <hyperlink ref="B336:G336" location="'مدني كلي'!$BE$336" display="'مدني كلي'!BE6" xr:uid="{D3ABAB2F-DCE1-483F-9AB6-64F580CBD3FB}"/>
    <hyperlink ref="B337:G337" location="'مدني كلي'!$CG$336" display="'مدني كلي'!CG6" xr:uid="{A1BC62C0-9DDE-44C6-8EC1-CEC9F3BA2820}"/>
    <hyperlink ref="B338:G338" location="'مدني كلي'!$BE$343" display="'مدني كلي'!BE13" xr:uid="{C2C08D39-AC12-4246-B77F-27AAF4D5737F}"/>
    <hyperlink ref="B339:G339" location="'مدني كلي'!$CG$343" display="'مدني كلي'!CG13" xr:uid="{D30E4152-1953-4CA0-BC0C-FEFAF440FDF8}"/>
    <hyperlink ref="B340:G340" location="'مدني كلي'!$DI$336" display="'مدني كلي'!DI6" xr:uid="{C32CAA81-034B-43B5-9331-5DE9189A227C}"/>
    <hyperlink ref="B341:G341" location="'مدني كلي'!$DI$343" display="'مدني كلي'!DI13" xr:uid="{AF3540ED-333C-4A43-B1AF-6F8CD3C365D6}"/>
    <hyperlink ref="B351:G351" location="'مدني كلي'!$BE$351" display="'مدني كلي'!BE6" xr:uid="{9E89F6D6-890F-4A70-B4CA-B1B2A82D3BE7}"/>
    <hyperlink ref="B352:G352" location="'مدني كلي'!$CG$351" display="'مدني كلي'!CG6" xr:uid="{488A1602-59A7-4AC3-B504-C1D36A95E872}"/>
    <hyperlink ref="B353:G353" location="'مدني كلي'!$BE$358" display="'مدني كلي'!BE13" xr:uid="{0FCF8608-DBAA-457D-8D10-4ED8F9209408}"/>
    <hyperlink ref="B354:G354" location="'مدني كلي'!$CG$358" display="'مدني كلي'!CG13" xr:uid="{5D251CD4-3151-4248-8552-C68C4A0CBF57}"/>
    <hyperlink ref="B355:G355" location="'مدني كلي'!$DI$351" display="'مدني كلي'!DI6" xr:uid="{043EC73F-2FCB-4CA5-A7EB-6A8B647F5A21}"/>
    <hyperlink ref="B356:G356" location="'مدني كلي'!$DI$358" display="'مدني كلي'!DI13" xr:uid="{4D8DA320-3899-4E76-84BB-94BD63AD9290}"/>
    <hyperlink ref="B366:G366" location="'مدني كلي'!$BE$366" display="'مدني كلي'!BE6" xr:uid="{13F402B2-EC3D-47A5-A77C-A53A519EF62C}"/>
    <hyperlink ref="B367:G367" location="'مدني كلي'!$CG$366" display="'مدني كلي'!CG6" xr:uid="{5E66B60B-43DD-4F7B-97A8-835FB4FBB29A}"/>
    <hyperlink ref="B368:G368" location="'مدني كلي'!$BE$373" display="'مدني كلي'!BE13" xr:uid="{576F0D1B-A878-40DF-9CE2-B6F16E33DC81}"/>
    <hyperlink ref="B369:G369" location="'مدني كلي'!$CG$373" display="'مدني كلي'!CG13" xr:uid="{D22046B7-DFF9-4F7C-AD84-9F979051FD74}"/>
    <hyperlink ref="B370:G370" location="'مدني كلي'!$DI$366" display="'مدني كلي'!DI6" xr:uid="{94C81CBF-EADD-467B-8CB9-AB7CD6CF5203}"/>
    <hyperlink ref="B371:G371" location="'مدني كلي'!$DI$373" display="'مدني كلي'!DI13" xr:uid="{C4935289-CD97-4785-ABE4-655CBB58D6CF}"/>
    <hyperlink ref="B381:G381" location="'مدني كلي'!$BE$381" display="'مدني كلي'!BE6" xr:uid="{1486687C-BC80-4716-BD79-D0D83B3F3711}"/>
    <hyperlink ref="B382:G382" location="'مدني كلي'!$CG$381" display="'مدني كلي'!CG6" xr:uid="{7650710C-EA64-4444-B0BB-05477CB73D8D}"/>
    <hyperlink ref="B383:G383" location="'مدني كلي'!$BE$388" display="'مدني كلي'!BE13" xr:uid="{6FFAF22D-4746-42A8-9490-6716C79579CB}"/>
    <hyperlink ref="B384:G384" location="'مدني كلي'!$CG$388" display="'مدني كلي'!CG13" xr:uid="{0D72B3CF-BFCA-4641-92CD-563348429843}"/>
    <hyperlink ref="B385:G385" location="'مدني كلي'!$DI$381" display="'مدني كلي'!DI6" xr:uid="{0AAB3AF3-3258-418E-86CB-8AC5458977E8}"/>
    <hyperlink ref="B386:G386" location="'مدني كلي'!$DI$388" display="'مدني كلي'!DI13" xr:uid="{B0D0976A-B8D3-4DEB-8B5F-EDC27088BBC0}"/>
    <hyperlink ref="B396:G396" location="'مدني كلي'!$BE$396" display="'مدني كلي'!BE6" xr:uid="{5BB46FB9-171C-4959-B5AA-B41EDEA56C6C}"/>
    <hyperlink ref="B397:G397" location="'مدني كلي'!$CG$396" display="'مدني كلي'!CG6" xr:uid="{F9B6F355-8AA5-4B1E-A7BE-884770954F2D}"/>
    <hyperlink ref="B398:G398" location="'مدني كلي'!$BE$403" display="'مدني كلي'!BE13" xr:uid="{C946F532-9D84-4F85-AE49-D432CBB84201}"/>
    <hyperlink ref="B399:G399" location="'مدني كلي'!$CG$403" display="'مدني كلي'!CG13" xr:uid="{5B6F029F-108A-4364-A99E-A791816B0CDD}"/>
    <hyperlink ref="B400:G400" location="'مدني كلي'!$DI$396" display="'مدني كلي'!DI6" xr:uid="{E5ABC125-C51B-492F-A37F-37E8C7B8A40D}"/>
    <hyperlink ref="B401:G401" location="'مدني كلي'!$DI$403" display="'مدني كلي'!DI13" xr:uid="{78DCEA60-E415-4D56-B4DA-5018E40AEEB6}"/>
    <hyperlink ref="B411:G411" location="'مدني كلي'!$BE$411" display="'مدني كلي'!BE6" xr:uid="{B36F82D3-1DAD-4677-8B2A-3D79CF308651}"/>
    <hyperlink ref="B412:G412" location="'مدني كلي'!$CG$411" display="'مدني كلي'!CG6" xr:uid="{9FD1F05F-A3F7-45EC-9FFA-EC7636932726}"/>
    <hyperlink ref="B413:G413" location="'مدني كلي'!$BE$418" display="'مدني كلي'!BE13" xr:uid="{FEFA4351-5EEE-44FB-B941-227BEE87FAFC}"/>
    <hyperlink ref="B414:G414" location="'مدني كلي'!$CG$418" display="'مدني كلي'!CG13" xr:uid="{79B8B1C8-D10E-46D6-A13E-8FAEFBF00D97}"/>
    <hyperlink ref="B415:G415" location="'مدني كلي'!$DI$411" display="'مدني كلي'!DI6" xr:uid="{FB682040-5A06-4B00-B962-E788164A5A42}"/>
    <hyperlink ref="B416:G416" location="'مدني كلي'!$DI$418" display="'مدني كلي'!DI13" xr:uid="{D286EFF8-050C-425F-A3DD-E84BE41DB25F}"/>
    <hyperlink ref="B426:G426" location="'مدني كلي'!$BE$426" display="'مدني كلي'!BE6" xr:uid="{FE965DCC-08EC-4F40-ABA2-53E365728498}"/>
    <hyperlink ref="B427:G427" location="'مدني كلي'!$CG$426" display="'مدني كلي'!CG6" xr:uid="{1C33849D-640D-47C2-A293-576C90E74A8B}"/>
    <hyperlink ref="B428:G428" location="'مدني كلي'!$BE$433" display="'مدني كلي'!BE13" xr:uid="{E4CC57FD-8C71-414B-A9E1-22787FB2F097}"/>
    <hyperlink ref="B429:G429" location="'مدني كلي'!$CG$433" display="'مدني كلي'!CG13" xr:uid="{0FC8BDAB-4DC7-4142-AC55-F4BDA812884E}"/>
    <hyperlink ref="B430:G430" location="'مدني كلي'!$DI$426" display="'مدني كلي'!DI6" xr:uid="{41AE210D-0275-4717-9EF2-571941E116C4}"/>
    <hyperlink ref="B431:G431" location="'مدني كلي'!$DI$433" display="'مدني كلي'!DI13" xr:uid="{1D89BD12-01BD-4429-BD1D-BF6C128FB7A6}"/>
    <hyperlink ref="B441:G441" location="'مدني كلي'!$BE$441" display="'مدني كلي'!BE6" xr:uid="{1B28C871-255E-4928-B54F-898B5E0DE455}"/>
    <hyperlink ref="B442:G442" location="'مدني كلي'!$CG$441" display="'مدني كلي'!CG6" xr:uid="{30FA1705-1A43-493C-AC98-FEC9925539C8}"/>
    <hyperlink ref="B443:G443" location="'مدني كلي'!$BE$448" display="'مدني كلي'!BE13" xr:uid="{ADA52A3A-D653-4B1A-9BE2-6663E8374B32}"/>
    <hyperlink ref="B444:G444" location="'مدني كلي'!$CG$448" display="'مدني كلي'!CG13" xr:uid="{88E82BFF-BDB0-45CB-9BC3-70F99A8628C2}"/>
    <hyperlink ref="B445:G445" location="'مدني كلي'!$DI$441" display="'مدني كلي'!DI6" xr:uid="{B3425573-B708-406F-8EFE-93BBDE3AA662}"/>
    <hyperlink ref="B446:G446" location="'مدني كلي'!$DI$448" display="'مدني كلي'!DI13" xr:uid="{BA30CFDC-866B-4BD6-B276-DD47C46E6959}"/>
    <hyperlink ref="B456:G456" location="'مدني كلي'!$BE$456" display="'مدني كلي'!BE6" xr:uid="{6A50AA8A-1865-4BD7-98BB-E452757F1625}"/>
    <hyperlink ref="B457:G457" location="'مدني كلي'!$CG$456" display="'مدني كلي'!CG6" xr:uid="{9FBD3126-E2A5-47CC-BADD-32DA507FA53B}"/>
    <hyperlink ref="B458:G458" location="'مدني كلي'!$BE$463" display="'مدني كلي'!BE13" xr:uid="{BE91539A-536E-4BD0-9974-301F9CEEC663}"/>
    <hyperlink ref="B459:G459" location="'مدني كلي'!$CG$463" display="'مدني كلي'!CG13" xr:uid="{6F58AED2-FCAF-4B9D-B0D4-B1B702954D5D}"/>
    <hyperlink ref="B460:G460" location="'مدني كلي'!$DI$456" display="'مدني كلي'!DI6" xr:uid="{D3561696-F313-4DFA-977A-99998A4B55A2}"/>
    <hyperlink ref="B461:G461" location="'مدني كلي'!$DI$463" display="'مدني كلي'!DI13" xr:uid="{EEDDDB3D-63E6-41D4-A289-3BC3EB712FA7}"/>
    <hyperlink ref="B471:G471" location="'مدني كلي'!$BE$471" display="'مدني كلي'!BE6" xr:uid="{0C8004DD-5322-48F3-A8E1-820C8AF00285}"/>
    <hyperlink ref="B472:G472" location="'مدني كلي'!$CG$471" display="'مدني كلي'!CG6" xr:uid="{63D2D106-9A43-4A76-9218-D3DA95F2EF30}"/>
    <hyperlink ref="B473:G473" location="'مدني كلي'!$BE$478" display="'مدني كلي'!BE13" xr:uid="{18B4B347-397A-44CE-8E61-C6F7EBCC09B8}"/>
    <hyperlink ref="B474:G474" location="'مدني كلي'!$CG$478" display="'مدني كلي'!CG13" xr:uid="{A65A44CA-6FC8-4EBA-AC72-65C82445DAFB}"/>
    <hyperlink ref="B475:G475" location="'مدني كلي'!$DI$471" display="'مدني كلي'!DI6" xr:uid="{19A37EEE-3528-47A8-AF3C-D9EEC4ACD84F}"/>
    <hyperlink ref="B476:G476" location="'مدني كلي'!$DI$478" display="'مدني كلي'!DI13" xr:uid="{56197913-06B3-4889-B880-EB4BC036982C}"/>
    <hyperlink ref="B486:G486" location="'مدني كلي'!$BE$486" display="'مدني كلي'!BE6" xr:uid="{DFD2B123-B6AB-448B-BBCE-AC548356128E}"/>
    <hyperlink ref="B487:G487" location="'مدني كلي'!$CG$486" display="'مدني كلي'!CG6" xr:uid="{DD071641-0A02-4C07-AEB5-1D7C32FC5A12}"/>
    <hyperlink ref="B488:G488" location="'مدني كلي'!$BE$493" display="'مدني كلي'!BE13" xr:uid="{0500D1C9-C10B-4364-9A2C-51CBC6E35F7C}"/>
    <hyperlink ref="B489:G489" location="'مدني كلي'!$CG$493" display="'مدني كلي'!CG13" xr:uid="{5441A20E-8E77-4795-99DC-9F130BAFD15D}"/>
    <hyperlink ref="B490:G490" location="'مدني كلي'!$DI$486" display="'مدني كلي'!DI6" xr:uid="{A724A81E-B35E-43A3-B040-DA599719784E}"/>
    <hyperlink ref="B491:G491" location="'مدني كلي'!$DI$493" display="'مدني كلي'!DI13" xr:uid="{B0BFCCA9-5CDA-4A1B-9C16-79A70F147EB6}"/>
    <hyperlink ref="B501:G501" location="'مدني كلي'!$BE$501" display="'مدني كلي'!BE6" xr:uid="{C673B648-B34A-4828-8558-8556636E0A20}"/>
    <hyperlink ref="B502:G502" location="'مدني كلي'!$CG$501" display="'مدني كلي'!CG6" xr:uid="{AEAF6FCC-B4F8-4935-8E6B-14DB1A9156CE}"/>
    <hyperlink ref="B503:G503" location="'مدني كلي'!$BE$508" display="'مدني كلي'!BE13" xr:uid="{8889A772-4A31-4909-A26C-02EE41894FE7}"/>
    <hyperlink ref="B504:G504" location="'مدني كلي'!$CG$508" display="'مدني كلي'!CG13" xr:uid="{4714D167-C2E5-46A9-89BE-137D3EA8F052}"/>
    <hyperlink ref="B505:G505" location="'مدني كلي'!$DI$501" display="'مدني كلي'!DI6" xr:uid="{E427D2BB-CD70-4B46-8C85-2783003D3842}"/>
    <hyperlink ref="B506:G506" location="'مدني كلي'!$DI$508" display="'مدني كلي'!DI13" xr:uid="{BA35ABAA-258C-44C6-9995-F30DFB2CE574}"/>
    <hyperlink ref="B516:G516" location="'مدني كلي'!$BE$516" display="'مدني كلي'!BE6" xr:uid="{0550747E-776B-4976-B556-51B487379B80}"/>
    <hyperlink ref="B517:G517" location="'مدني كلي'!$CG$516" display="'مدني كلي'!CG6" xr:uid="{D22D5735-CBD9-49F9-ADC3-DD1A58F69F68}"/>
    <hyperlink ref="B518:G518" location="'مدني كلي'!$BE$523" display="'مدني كلي'!BE13" xr:uid="{C61DBD87-003B-4B08-80A4-6509FE83EB9E}"/>
    <hyperlink ref="B519:G519" location="'مدني كلي'!$CG$523" display="'مدني كلي'!CG13" xr:uid="{DB67C935-8877-494B-A34B-95895B838DAA}"/>
    <hyperlink ref="B520:G520" location="'مدني كلي'!$DI$516" display="'مدني كلي'!DI6" xr:uid="{8E24E6F0-6C1F-436B-BAE6-8F019ED8AE07}"/>
    <hyperlink ref="B521:G521" location="'مدني كلي'!$DI$523" display="'مدني كلي'!DI13" xr:uid="{3BE9EC77-D628-4145-8DA5-A1D5B479F523}"/>
    <hyperlink ref="B531:G531" location="'مدني كلي'!$BE$531" display="'مدني كلي'!BE6" xr:uid="{51F41133-3332-4661-B394-0E083BC78AAA}"/>
    <hyperlink ref="B532:G532" location="'مدني كلي'!$CG$531" display="'مدني كلي'!CG6" xr:uid="{41E1B608-A4BE-4315-9F7E-4D47C3E43C69}"/>
    <hyperlink ref="B533:G533" location="'مدني كلي'!$BE$538" display="'مدني كلي'!BE13" xr:uid="{DBA9DFDB-9A57-4DD6-A5B5-BE91CD420CAC}"/>
    <hyperlink ref="B534:G534" location="'مدني كلي'!$CG$538" display="'مدني كلي'!CG13" xr:uid="{44D02BC6-AB67-4451-ACC6-EA8F24471535}"/>
    <hyperlink ref="B535:G535" location="'مدني كلي'!$DI$531" display="'مدني كلي'!DI6" xr:uid="{D839F36D-64F0-4F75-A04A-70CB1C52B705}"/>
    <hyperlink ref="B536:G536" location="'مدني كلي'!$DI$538" display="'مدني كلي'!DI13" xr:uid="{F21FE633-E325-4EF6-B617-CCBF5C0DE259}"/>
    <hyperlink ref="B546:G546" location="'مدني كلي'!$BE$546" display="'مدني كلي'!BE6" xr:uid="{74F9AC41-7065-40C4-A55E-14522E3D05C5}"/>
    <hyperlink ref="B547:G547" location="'مدني كلي'!$CG$546" display="'مدني كلي'!CG6" xr:uid="{29B30C5E-93BF-493F-A88F-DC4B46C59796}"/>
    <hyperlink ref="B548:G548" location="'مدني كلي'!$BE$553" display="'مدني كلي'!BE13" xr:uid="{22AC2BD2-4CB8-4069-8EEA-25C5B75505D2}"/>
    <hyperlink ref="B549:G549" location="'مدني كلي'!$CG$553" display="'مدني كلي'!CG13" xr:uid="{4D6C0A3A-E62E-440B-BE8B-511FC5509209}"/>
    <hyperlink ref="B550:G550" location="'مدني كلي'!$DI$546" display="'مدني كلي'!DI6" xr:uid="{37F4BFF1-1266-4D92-8AC9-6950FEF1F0CA}"/>
    <hyperlink ref="B551:G551" location="'مدني كلي'!$DI$553" display="'مدني كلي'!DI13" xr:uid="{EE6DB5D2-8648-4369-9034-E7819FDEC237}"/>
    <hyperlink ref="B561:G561" location="'مدني كلي'!$BE$561" display="'مدني كلي'!BE6" xr:uid="{43105873-EFB1-462B-8710-CECBB8C4EB94}"/>
    <hyperlink ref="B562:G562" location="'مدني كلي'!$CG$561" display="'مدني كلي'!CG6" xr:uid="{8CDCC4D4-5EB8-4854-B137-67F69779456B}"/>
    <hyperlink ref="B563:G563" location="'مدني كلي'!$BE$568" display="'مدني كلي'!BE13" xr:uid="{2D0CDDF5-AA13-4377-BBB0-66844CA561AB}"/>
    <hyperlink ref="B564:G564" location="'مدني كلي'!$CG$568" display="'مدني كلي'!CG13" xr:uid="{7399FEC8-3147-4E10-8E79-CF255A8A3AA9}"/>
    <hyperlink ref="B565:G565" location="'مدني كلي'!$DI$561" display="'مدني كلي'!DI6" xr:uid="{8A59E21A-36F9-4EA2-A929-4630C8F7B2C0}"/>
    <hyperlink ref="B566:G566" location="'مدني كلي'!$DI$568" display="'مدني كلي'!DI13" xr:uid="{C45E6FD3-C5B1-4796-BA85-063B3C44FB70}"/>
  </hyperlinks>
  <printOptions horizontalCentered="1" verticalCentered="1"/>
  <pageMargins left="0" right="0" top="0.39370078740157477" bottom="0" header="0.3" footer="0.3"/>
  <pageSetup scale="34" orientation="landscape" r:id="rId5"/>
  <drawing r:id="rId6"/>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2000000}">
          <x14:formula1>
            <xm:f>التشكيل_القديم!$B$5:$B$14</xm:f>
          </x14:formula1>
          <xm:sqref>A6 A546 A21 A36 A51 A66 A81 A96 A111 A126 A141 A156 A171 A186 A201 A216 A231 A246 A261 A276 A291 A306 A321 A336 A351 A366 A381 A396 A411 A426 A441 A456 A471 A486 A501 A516 A531 A561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ورقة48"/>
  <dimension ref="A1:AE89"/>
  <sheetViews>
    <sheetView rightToLeft="1" view="pageBreakPreview" topLeftCell="B4" zoomScale="55" zoomScaleNormal="60" zoomScaleSheetLayoutView="55" workbookViewId="0"/>
  </sheetViews>
  <sheetFormatPr defaultColWidth="8.3984375" defaultRowHeight="35.4"/>
  <cols>
    <col min="1" max="1" width="12.8984375" style="256" hidden="1" customWidth="1"/>
    <col min="2" max="3" width="12.8984375" style="256" customWidth="1"/>
    <col min="4" max="4" width="52.296875" style="256" customWidth="1"/>
    <col min="5" max="6" width="8.3984375" style="256" hidden="1" customWidth="1"/>
    <col min="7" max="7" width="18.3984375" style="256" customWidth="1"/>
    <col min="8" max="8" width="15.3984375" style="256" customWidth="1"/>
    <col min="9" max="12" width="15.3984375" style="256" hidden="1" customWidth="1"/>
    <col min="13" max="16" width="11" style="256" hidden="1" customWidth="1"/>
    <col min="17" max="17" width="11" style="256" customWidth="1"/>
    <col min="18" max="18" width="11" style="256" hidden="1" customWidth="1"/>
    <col min="19" max="20" width="11" style="256" customWidth="1"/>
    <col min="21" max="22" width="11" style="749" customWidth="1"/>
    <col min="23" max="23" width="11" style="256" customWidth="1"/>
    <col min="24" max="16384" width="8.3984375" style="256"/>
  </cols>
  <sheetData>
    <row r="1" spans="1:31" ht="8.25" customHeight="1">
      <c r="C1" s="748"/>
      <c r="D1" s="748"/>
      <c r="E1" s="748"/>
      <c r="F1" s="748"/>
      <c r="G1" s="748"/>
      <c r="AE1" s="750"/>
    </row>
    <row r="2" spans="1:31" s="253" customFormat="1" ht="36" customHeight="1" thickBot="1">
      <c r="A2" s="5029"/>
      <c r="B2" s="5029"/>
      <c r="C2" s="6412" t="s">
        <v>340</v>
      </c>
      <c r="D2" s="6412"/>
      <c r="E2" s="5029"/>
      <c r="F2" s="5029"/>
      <c r="G2" s="5029"/>
      <c r="H2" s="5030"/>
      <c r="I2" s="5030"/>
      <c r="J2" s="5030"/>
      <c r="K2" s="5030"/>
      <c r="L2" s="5030"/>
      <c r="M2" s="5030"/>
      <c r="N2" s="5030"/>
      <c r="O2" s="5030"/>
      <c r="P2" s="5030"/>
      <c r="Q2" s="5030"/>
      <c r="R2" s="5030"/>
      <c r="S2" s="5030"/>
      <c r="T2" s="5030"/>
      <c r="U2" s="5031"/>
      <c r="V2" s="5031"/>
      <c r="W2" s="5030"/>
      <c r="X2" s="5030"/>
      <c r="Y2" s="5030"/>
      <c r="AE2" s="5032" t="s">
        <v>460</v>
      </c>
    </row>
    <row r="3" spans="1:31" s="253" customFormat="1" ht="36" customHeight="1">
      <c r="A3" s="5029"/>
      <c r="B3" s="5029"/>
      <c r="C3" s="6412" t="s">
        <v>1634</v>
      </c>
      <c r="D3" s="6412"/>
      <c r="E3" s="5029"/>
      <c r="F3" s="5029"/>
      <c r="G3" s="5029"/>
      <c r="H3" s="5030"/>
      <c r="I3" s="5030"/>
      <c r="J3" s="5030"/>
      <c r="K3" s="5030"/>
      <c r="L3" s="5030"/>
      <c r="M3" s="5030"/>
      <c r="N3" s="5030"/>
      <c r="O3" s="5030"/>
      <c r="P3" s="5030"/>
      <c r="Q3" s="5030"/>
      <c r="R3" s="5030"/>
      <c r="S3" s="5030"/>
      <c r="T3" s="5030"/>
      <c r="U3" s="5031"/>
      <c r="V3" s="5031"/>
      <c r="W3" s="5030"/>
      <c r="X3" s="5030"/>
      <c r="Y3" s="5030"/>
    </row>
    <row r="4" spans="1:31" s="253" customFormat="1" ht="36" customHeight="1">
      <c r="A4" s="5030"/>
      <c r="B4" s="5030"/>
      <c r="C4" s="6413" t="s">
        <v>179</v>
      </c>
      <c r="D4" s="6413"/>
      <c r="E4" s="6413"/>
      <c r="F4" s="6413"/>
      <c r="G4" s="6413"/>
      <c r="H4" s="6413"/>
      <c r="I4" s="6413"/>
      <c r="J4" s="6413"/>
      <c r="K4" s="6413"/>
      <c r="L4" s="6413"/>
      <c r="M4" s="6413"/>
      <c r="N4" s="6413"/>
      <c r="O4" s="6413"/>
      <c r="P4" s="6413"/>
      <c r="Q4" s="6413"/>
      <c r="R4" s="6413"/>
      <c r="S4" s="6413"/>
      <c r="T4" s="6413"/>
      <c r="U4" s="6413"/>
      <c r="V4" s="6413"/>
      <c r="W4" s="5035"/>
      <c r="X4" s="5030"/>
      <c r="Y4" s="5030"/>
    </row>
    <row r="5" spans="1:31" s="253" customFormat="1" ht="36" customHeight="1">
      <c r="A5" s="5030"/>
      <c r="B5" s="5030"/>
      <c r="C5" s="5034" t="str">
        <f>الاعدادات!$D$2</f>
        <v xml:space="preserve">عن شهر  يوليو لسنة 2026م </v>
      </c>
      <c r="D5" s="5034"/>
      <c r="E5" s="5034"/>
      <c r="F5" s="5034"/>
      <c r="G5" s="5034"/>
      <c r="H5" s="5034"/>
      <c r="I5" s="5034"/>
      <c r="J5" s="5034"/>
      <c r="K5" s="5034"/>
      <c r="L5" s="5034"/>
      <c r="M5" s="5034"/>
      <c r="N5" s="5034"/>
      <c r="O5" s="5034"/>
      <c r="P5" s="5034"/>
      <c r="Q5" s="5034"/>
      <c r="R5" s="5034"/>
      <c r="S5" s="5034"/>
      <c r="T5" s="5034"/>
      <c r="U5" s="5034"/>
      <c r="V5" s="5034"/>
      <c r="W5" s="5035"/>
      <c r="X5" s="5030"/>
      <c r="Y5" s="5030"/>
    </row>
    <row r="6" spans="1:31" s="253" customFormat="1" ht="28.5" customHeight="1">
      <c r="A6" s="5030"/>
      <c r="B6" s="5030"/>
      <c r="C6" s="5034" t="s">
        <v>180</v>
      </c>
      <c r="D6" s="5034"/>
      <c r="E6" s="5034"/>
      <c r="F6" s="5034"/>
      <c r="G6" s="5034"/>
      <c r="H6" s="5034"/>
      <c r="I6" s="5034"/>
      <c r="J6" s="5034"/>
      <c r="K6" s="5034"/>
      <c r="L6" s="5034"/>
      <c r="M6" s="5034"/>
      <c r="N6" s="5034"/>
      <c r="O6" s="5034"/>
      <c r="P6" s="5034"/>
      <c r="Q6" s="5034"/>
      <c r="R6" s="5034"/>
      <c r="S6" s="5034"/>
      <c r="T6" s="5034"/>
      <c r="U6" s="5034"/>
      <c r="V6" s="5034"/>
      <c r="W6" s="5035"/>
      <c r="X6" s="5030"/>
      <c r="Y6" s="5030"/>
    </row>
    <row r="7" spans="1:31" s="253" customFormat="1" ht="8.25" customHeight="1" thickBot="1">
      <c r="A7" s="5030"/>
      <c r="B7" s="5030"/>
      <c r="C7" s="5033"/>
      <c r="D7" s="5033"/>
      <c r="E7" s="5033"/>
      <c r="F7" s="5033"/>
      <c r="G7" s="5033"/>
      <c r="H7" s="5033"/>
      <c r="I7" s="5033"/>
      <c r="J7" s="5033"/>
      <c r="K7" s="5033"/>
      <c r="L7" s="5033"/>
      <c r="M7" s="5033"/>
      <c r="N7" s="5033"/>
      <c r="O7" s="5033"/>
      <c r="P7" s="5033"/>
      <c r="Q7" s="5033"/>
      <c r="R7" s="5033"/>
      <c r="S7" s="5033"/>
      <c r="T7" s="5033"/>
      <c r="U7" s="5031"/>
      <c r="V7" s="5031"/>
      <c r="W7" s="5033"/>
      <c r="X7" s="5030"/>
      <c r="Y7" s="5030"/>
      <c r="Z7" s="5033"/>
      <c r="AA7" s="5033"/>
      <c r="AB7" s="5031"/>
      <c r="AC7" s="5031"/>
      <c r="AD7" s="5033"/>
    </row>
    <row r="8" spans="1:31" s="253" customFormat="1" ht="24" customHeight="1" thickBot="1">
      <c r="A8" s="5036"/>
      <c r="B8" s="5036"/>
      <c r="C8" s="5037"/>
      <c r="D8" s="5038"/>
      <c r="E8" s="5039"/>
      <c r="F8" s="5040"/>
      <c r="G8" s="5041"/>
      <c r="H8" s="6414" t="s">
        <v>182</v>
      </c>
      <c r="I8" s="6415"/>
      <c r="J8" s="6415"/>
      <c r="K8" s="6415"/>
      <c r="L8" s="6416"/>
      <c r="M8" s="5042"/>
      <c r="N8" s="5043"/>
      <c r="O8" s="5044"/>
      <c r="P8" s="5044"/>
      <c r="Q8" s="5294"/>
      <c r="R8" s="5044"/>
      <c r="S8" s="6414" t="s">
        <v>183</v>
      </c>
      <c r="T8" s="6415"/>
      <c r="U8" s="6415"/>
      <c r="V8" s="6415"/>
      <c r="W8" s="6416"/>
    </row>
    <row r="9" spans="1:31" s="253" customFormat="1" ht="66" customHeight="1" thickBot="1">
      <c r="A9" s="5045" t="s">
        <v>186</v>
      </c>
      <c r="B9" s="5046" t="s">
        <v>436</v>
      </c>
      <c r="C9" s="5047" t="s">
        <v>187</v>
      </c>
      <c r="D9" s="5048" t="s">
        <v>87</v>
      </c>
      <c r="E9" s="752" t="s">
        <v>188</v>
      </c>
      <c r="F9" s="5049" t="s">
        <v>189</v>
      </c>
      <c r="G9" s="5050" t="s">
        <v>93</v>
      </c>
      <c r="H9" s="5051" t="s">
        <v>190</v>
      </c>
      <c r="I9" s="5052" t="s">
        <v>191</v>
      </c>
      <c r="J9" s="5052" t="s">
        <v>192</v>
      </c>
      <c r="K9" s="5053" t="s">
        <v>193</v>
      </c>
      <c r="L9" s="5054" t="s">
        <v>194</v>
      </c>
      <c r="M9" s="5054" t="s">
        <v>94</v>
      </c>
      <c r="N9" s="5054" t="s">
        <v>195</v>
      </c>
      <c r="O9" s="5054" t="s">
        <v>196</v>
      </c>
      <c r="P9" s="5054" t="s">
        <v>197</v>
      </c>
      <c r="Q9" s="5055" t="s">
        <v>198</v>
      </c>
      <c r="R9" s="5056" t="s">
        <v>199</v>
      </c>
      <c r="S9" s="5057" t="s">
        <v>23</v>
      </c>
      <c r="T9" s="5058" t="s">
        <v>33</v>
      </c>
      <c r="U9" s="5059" t="s">
        <v>184</v>
      </c>
      <c r="V9" s="5059" t="s">
        <v>185</v>
      </c>
      <c r="W9" s="5060" t="s">
        <v>200</v>
      </c>
      <c r="X9" s="5061" t="s">
        <v>201</v>
      </c>
    </row>
    <row r="10" spans="1:31" s="253" customFormat="1" ht="69.75" customHeight="1" thickBot="1">
      <c r="A10" s="5062">
        <v>8</v>
      </c>
      <c r="B10" s="5063">
        <f>التشكيل_القديم!A11</f>
        <v>7</v>
      </c>
      <c r="C10" s="5064">
        <f t="shared" ref="C10:C17" si="0">ROW()-9</f>
        <v>1</v>
      </c>
      <c r="D10" s="753" t="str">
        <f>التشكيل_القديم!B11</f>
        <v>الدائرة السابعة مدني كلي ومستأنف ببا</v>
      </c>
      <c r="E10" s="754"/>
      <c r="F10" s="755"/>
      <c r="G10" s="756">
        <f>'مدني كلي'!Z671</f>
        <v>780</v>
      </c>
      <c r="H10" s="757">
        <f>'مدني كلي'!AF671</f>
        <v>0</v>
      </c>
      <c r="I10" s="758">
        <f>'مدني كلي'!AG671</f>
        <v>0</v>
      </c>
      <c r="J10" s="758">
        <f>'مدني كلي'!AM671</f>
        <v>0</v>
      </c>
      <c r="K10" s="759">
        <f>'مدني كلي'!AQ671+'مدني كلي'!AR671</f>
        <v>0</v>
      </c>
      <c r="L10" s="756">
        <f t="shared" ref="L10:L17" si="1">SUM(H10:K10)</f>
        <v>0</v>
      </c>
      <c r="M10" s="756">
        <f>'مدني كلي'!AA671</f>
        <v>0</v>
      </c>
      <c r="N10" s="756">
        <f>'مدني كلي'!AW671</f>
        <v>0</v>
      </c>
      <c r="O10" s="756">
        <f>'مدني كلي'!AX671+'مدني كلي'!AV671+'مدني كلي'!AU671+'مدني كلي'!AT671</f>
        <v>0</v>
      </c>
      <c r="P10" s="756">
        <f t="shared" ref="P10:P17" si="2">O10+N10</f>
        <v>0</v>
      </c>
      <c r="Q10" s="5065">
        <f t="shared" ref="Q10:Q17" si="3">IF(G10=0,0,H10/G10)</f>
        <v>0</v>
      </c>
      <c r="R10" s="5066">
        <f t="shared" ref="R10:R17" si="4">IF(G10 = 0,0,L10/G10)</f>
        <v>0</v>
      </c>
      <c r="S10" s="760">
        <f>'مدني كلي'!BL671</f>
        <v>0</v>
      </c>
      <c r="T10" s="760">
        <f>'مدني كلي'!BP671</f>
        <v>0</v>
      </c>
      <c r="U10" s="760">
        <f>'مدني كلي'!BT671</f>
        <v>0</v>
      </c>
      <c r="V10" s="760">
        <f>'مدني كلي'!BX671</f>
        <v>0</v>
      </c>
      <c r="W10" s="759">
        <f>'مدني كلي'!CB671</f>
        <v>0</v>
      </c>
      <c r="X10" s="761">
        <f t="shared" ref="X10:X17" si="5">W10+V10+U10+T10+S10</f>
        <v>0</v>
      </c>
    </row>
    <row r="11" spans="1:31" s="253" customFormat="1" ht="69.75" customHeight="1" thickBot="1">
      <c r="A11" s="5067">
        <v>3</v>
      </c>
      <c r="B11" s="5063">
        <f>التشكيل_القديم!A12</f>
        <v>8</v>
      </c>
      <c r="C11" s="5064">
        <f t="shared" si="0"/>
        <v>2</v>
      </c>
      <c r="D11" s="753" t="str">
        <f>التشكيل_القديم!B12</f>
        <v>الدائرة الثامنة مدني كلي مسأنف بني سويف</v>
      </c>
      <c r="E11" s="762"/>
      <c r="F11" s="763"/>
      <c r="G11" s="756">
        <f>'مدني كلي'!Z672</f>
        <v>780</v>
      </c>
      <c r="H11" s="757">
        <f>'مدني كلي'!AF672</f>
        <v>0</v>
      </c>
      <c r="I11" s="758">
        <f>'مدني كلي'!AG672</f>
        <v>0</v>
      </c>
      <c r="J11" s="758">
        <f>'مدني كلي'!AM672</f>
        <v>0</v>
      </c>
      <c r="K11" s="759">
        <f>'مدني كلي'!AQ672+'مدني كلي'!AR672</f>
        <v>0</v>
      </c>
      <c r="L11" s="756">
        <f t="shared" si="1"/>
        <v>0</v>
      </c>
      <c r="M11" s="756">
        <f>'مدني كلي'!AA672</f>
        <v>0</v>
      </c>
      <c r="N11" s="756">
        <f>'مدني كلي'!AW672</f>
        <v>0</v>
      </c>
      <c r="O11" s="756">
        <f>'مدني كلي'!AX672+'مدني كلي'!AV672+'مدني كلي'!AU672+'مدني كلي'!AT672</f>
        <v>0</v>
      </c>
      <c r="P11" s="756">
        <f t="shared" si="2"/>
        <v>0</v>
      </c>
      <c r="Q11" s="5065">
        <f t="shared" si="3"/>
        <v>0</v>
      </c>
      <c r="R11" s="5066">
        <f t="shared" si="4"/>
        <v>0</v>
      </c>
      <c r="S11" s="760">
        <f>'مدني كلي'!BL672</f>
        <v>0</v>
      </c>
      <c r="T11" s="760">
        <f>'مدني كلي'!BP672</f>
        <v>0</v>
      </c>
      <c r="U11" s="760">
        <f>'مدني كلي'!BT672</f>
        <v>0</v>
      </c>
      <c r="V11" s="760">
        <f>'مدني كلي'!BX672</f>
        <v>0</v>
      </c>
      <c r="W11" s="759">
        <f>'مدني كلي'!CB672</f>
        <v>0</v>
      </c>
      <c r="X11" s="761">
        <f t="shared" si="5"/>
        <v>0</v>
      </c>
    </row>
    <row r="12" spans="1:31" s="253" customFormat="1" ht="69.75" customHeight="1" thickBot="1">
      <c r="A12" s="5067">
        <v>6</v>
      </c>
      <c r="B12" s="5063">
        <f>التشكيل_القديم!A5</f>
        <v>1</v>
      </c>
      <c r="C12" s="5064">
        <f t="shared" si="0"/>
        <v>3</v>
      </c>
      <c r="D12" s="753" t="str">
        <f>التشكيل_القديم!B5</f>
        <v>الدائرة الأولى مدني كلي بني سويف</v>
      </c>
      <c r="E12" s="764"/>
      <c r="F12" s="755"/>
      <c r="G12" s="756">
        <f>'مدني كلي'!Z665</f>
        <v>624</v>
      </c>
      <c r="H12" s="757">
        <f>'مدني كلي'!AF665</f>
        <v>0</v>
      </c>
      <c r="I12" s="758">
        <f>'مدني كلي'!AG665</f>
        <v>0</v>
      </c>
      <c r="J12" s="758">
        <f>'مدني كلي'!AM665</f>
        <v>0</v>
      </c>
      <c r="K12" s="759">
        <f>'مدني كلي'!AQ665+'مدني كلي'!AR665</f>
        <v>0</v>
      </c>
      <c r="L12" s="756">
        <f t="shared" si="1"/>
        <v>0</v>
      </c>
      <c r="M12" s="756">
        <f>'مدني كلي'!AA665</f>
        <v>0</v>
      </c>
      <c r="N12" s="756">
        <f>'مدني كلي'!AW665</f>
        <v>0</v>
      </c>
      <c r="O12" s="756">
        <f>'مدني كلي'!AX665+'مدني كلي'!AV665+'مدني كلي'!AU665+'مدني كلي'!AT665</f>
        <v>0</v>
      </c>
      <c r="P12" s="756">
        <f t="shared" si="2"/>
        <v>0</v>
      </c>
      <c r="Q12" s="5065">
        <f t="shared" si="3"/>
        <v>0</v>
      </c>
      <c r="R12" s="5066">
        <f t="shared" si="4"/>
        <v>0</v>
      </c>
      <c r="S12" s="760">
        <f>'مدني كلي'!BL665</f>
        <v>0</v>
      </c>
      <c r="T12" s="760">
        <f>'مدني كلي'!BP665</f>
        <v>0</v>
      </c>
      <c r="U12" s="760">
        <f>'مدني كلي'!BT665</f>
        <v>0</v>
      </c>
      <c r="V12" s="760">
        <f>'مدني كلي'!BX665</f>
        <v>0</v>
      </c>
      <c r="W12" s="759">
        <f>'مدني كلي'!CB665</f>
        <v>0</v>
      </c>
      <c r="X12" s="761">
        <f t="shared" si="5"/>
        <v>0</v>
      </c>
    </row>
    <row r="13" spans="1:31" s="253" customFormat="1" ht="69.75" customHeight="1" thickBot="1">
      <c r="A13" s="5067">
        <v>7</v>
      </c>
      <c r="B13" s="5063">
        <f>التشكيل_القديم!A7</f>
        <v>3</v>
      </c>
      <c r="C13" s="5064">
        <f t="shared" si="0"/>
        <v>4</v>
      </c>
      <c r="D13" s="753" t="str">
        <f>التشكيل_القديم!B7</f>
        <v>الدائرة الثالثة مدني كلي بني سويف</v>
      </c>
      <c r="E13" s="762"/>
      <c r="F13" s="763"/>
      <c r="G13" s="756">
        <f>'مدني كلي'!Z667</f>
        <v>624</v>
      </c>
      <c r="H13" s="757">
        <f>'مدني كلي'!AF667</f>
        <v>0</v>
      </c>
      <c r="I13" s="758">
        <f>'مدني كلي'!AG667</f>
        <v>0</v>
      </c>
      <c r="J13" s="758">
        <f>'مدني كلي'!AM667</f>
        <v>0</v>
      </c>
      <c r="K13" s="759">
        <f>'مدني كلي'!AQ667+'مدني كلي'!AR667</f>
        <v>0</v>
      </c>
      <c r="L13" s="756">
        <f t="shared" si="1"/>
        <v>0</v>
      </c>
      <c r="M13" s="756">
        <f>'مدني كلي'!AA667</f>
        <v>0</v>
      </c>
      <c r="N13" s="756">
        <f>'مدني كلي'!AW667</f>
        <v>0</v>
      </c>
      <c r="O13" s="756">
        <f>'مدني كلي'!AX667+'مدني كلي'!AV667+'مدني كلي'!AU667+'مدني كلي'!AT667</f>
        <v>0</v>
      </c>
      <c r="P13" s="756">
        <f t="shared" si="2"/>
        <v>0</v>
      </c>
      <c r="Q13" s="5065">
        <f t="shared" si="3"/>
        <v>0</v>
      </c>
      <c r="R13" s="5066">
        <f t="shared" si="4"/>
        <v>0</v>
      </c>
      <c r="S13" s="760">
        <f>'مدني كلي'!BL667</f>
        <v>0</v>
      </c>
      <c r="T13" s="760">
        <f>'مدني كلي'!BP667</f>
        <v>0</v>
      </c>
      <c r="U13" s="760">
        <f>'مدني كلي'!BT667</f>
        <v>0</v>
      </c>
      <c r="V13" s="760">
        <f>'مدني كلي'!BX667</f>
        <v>0</v>
      </c>
      <c r="W13" s="759">
        <f>'مدني كلي'!CB667</f>
        <v>0</v>
      </c>
      <c r="X13" s="761">
        <f t="shared" si="5"/>
        <v>0</v>
      </c>
    </row>
    <row r="14" spans="1:31" s="253" customFormat="1" ht="69.75" customHeight="1" thickBot="1">
      <c r="A14" s="5067">
        <v>10</v>
      </c>
      <c r="B14" s="5063">
        <f>التشكيل_القديم!A8</f>
        <v>4</v>
      </c>
      <c r="C14" s="5064">
        <f t="shared" si="0"/>
        <v>5</v>
      </c>
      <c r="D14" s="753" t="str">
        <f>التشكيل_القديم!B8</f>
        <v>الدائرة الرابعة مدني كلي بني سويف</v>
      </c>
      <c r="E14" s="754"/>
      <c r="F14" s="755"/>
      <c r="G14" s="756">
        <f>'مدني كلي'!Z668</f>
        <v>468</v>
      </c>
      <c r="H14" s="757">
        <f>'مدني كلي'!AF668</f>
        <v>0</v>
      </c>
      <c r="I14" s="758">
        <f>'مدني كلي'!AG668</f>
        <v>0</v>
      </c>
      <c r="J14" s="758">
        <f>'مدني كلي'!AM668</f>
        <v>0</v>
      </c>
      <c r="K14" s="759">
        <f>'مدني كلي'!AQ668+'مدني كلي'!AR668</f>
        <v>0</v>
      </c>
      <c r="L14" s="756">
        <f t="shared" si="1"/>
        <v>0</v>
      </c>
      <c r="M14" s="756">
        <f>'مدني كلي'!AA668</f>
        <v>0</v>
      </c>
      <c r="N14" s="756">
        <f>'مدني كلي'!AW668</f>
        <v>0</v>
      </c>
      <c r="O14" s="756">
        <f>'مدني كلي'!AX668+'مدني كلي'!AV668+'مدني كلي'!AU668+'مدني كلي'!AT668</f>
        <v>0</v>
      </c>
      <c r="P14" s="756">
        <f t="shared" si="2"/>
        <v>0</v>
      </c>
      <c r="Q14" s="5065">
        <f t="shared" si="3"/>
        <v>0</v>
      </c>
      <c r="R14" s="5066">
        <f t="shared" si="4"/>
        <v>0</v>
      </c>
      <c r="S14" s="760">
        <f>'مدني كلي'!BL668</f>
        <v>0</v>
      </c>
      <c r="T14" s="760">
        <f>'مدني كلي'!BP668</f>
        <v>0</v>
      </c>
      <c r="U14" s="760">
        <f>'مدني كلي'!BT668</f>
        <v>0</v>
      </c>
      <c r="V14" s="760">
        <f>'مدني كلي'!BX668</f>
        <v>0</v>
      </c>
      <c r="W14" s="759">
        <f>'مدني كلي'!CB668</f>
        <v>0</v>
      </c>
      <c r="X14" s="761">
        <f t="shared" si="5"/>
        <v>0</v>
      </c>
      <c r="Y14" s="3425">
        <f>G14-L14-M14-P14</f>
        <v>468</v>
      </c>
    </row>
    <row r="15" spans="1:31" s="253" customFormat="1" ht="69.75" customHeight="1" thickBot="1">
      <c r="A15" s="5067">
        <v>2</v>
      </c>
      <c r="B15" s="5063">
        <f>التشكيل_القديم!A9</f>
        <v>5</v>
      </c>
      <c r="C15" s="5064">
        <f t="shared" si="0"/>
        <v>6</v>
      </c>
      <c r="D15" s="753" t="str">
        <f>التشكيل_القديم!B9</f>
        <v>الدائرة الخامسة مدني كلي ومستأنف الواسطى</v>
      </c>
      <c r="E15" s="762"/>
      <c r="F15" s="765"/>
      <c r="G15" s="756">
        <f>'مدني كلي'!Z669</f>
        <v>1092</v>
      </c>
      <c r="H15" s="757">
        <f>'مدني كلي'!AF669</f>
        <v>0</v>
      </c>
      <c r="I15" s="758">
        <f>'مدني كلي'!AG669</f>
        <v>0</v>
      </c>
      <c r="J15" s="758">
        <f>'مدني كلي'!AM669</f>
        <v>0</v>
      </c>
      <c r="K15" s="759">
        <f>'مدني كلي'!AQ669+'مدني كلي'!AR669</f>
        <v>0</v>
      </c>
      <c r="L15" s="756">
        <f t="shared" si="1"/>
        <v>0</v>
      </c>
      <c r="M15" s="756">
        <f>'مدني كلي'!AA669</f>
        <v>0</v>
      </c>
      <c r="N15" s="756">
        <f>'مدني كلي'!AW669</f>
        <v>0</v>
      </c>
      <c r="O15" s="756">
        <f>'مدني كلي'!AX669+'مدني كلي'!AV669+'مدني كلي'!AU669+'مدني كلي'!AT669</f>
        <v>0</v>
      </c>
      <c r="P15" s="756">
        <f t="shared" si="2"/>
        <v>0</v>
      </c>
      <c r="Q15" s="5065">
        <f t="shared" si="3"/>
        <v>0</v>
      </c>
      <c r="R15" s="5066">
        <f t="shared" si="4"/>
        <v>0</v>
      </c>
      <c r="S15" s="760">
        <f>'مدني كلي'!BL669</f>
        <v>0</v>
      </c>
      <c r="T15" s="760">
        <f>'مدني كلي'!BP669</f>
        <v>0</v>
      </c>
      <c r="U15" s="760">
        <f>'مدني كلي'!BT669</f>
        <v>0</v>
      </c>
      <c r="V15" s="760">
        <f>'مدني كلي'!BX669</f>
        <v>0</v>
      </c>
      <c r="W15" s="759">
        <f>'مدني كلي'!CB669</f>
        <v>0</v>
      </c>
      <c r="X15" s="761">
        <f t="shared" si="5"/>
        <v>0</v>
      </c>
    </row>
    <row r="16" spans="1:31" s="253" customFormat="1" ht="69.75" customHeight="1" thickBot="1">
      <c r="A16" s="5067">
        <v>1</v>
      </c>
      <c r="B16" s="5063">
        <f>التشكيل_القديم!A10</f>
        <v>6</v>
      </c>
      <c r="C16" s="5064">
        <f t="shared" si="0"/>
        <v>7</v>
      </c>
      <c r="D16" s="753" t="str">
        <f>التشكيل_القديم!B10</f>
        <v>الدائرة السادسة مدني كلي ببا</v>
      </c>
      <c r="E16" s="762"/>
      <c r="F16" s="755"/>
      <c r="G16" s="756">
        <f>'مدني كلي'!Z670</f>
        <v>936</v>
      </c>
      <c r="H16" s="757">
        <f>'مدني كلي'!AF670</f>
        <v>0</v>
      </c>
      <c r="I16" s="758">
        <f>'مدني كلي'!AG670</f>
        <v>0</v>
      </c>
      <c r="J16" s="758">
        <f>'مدني كلي'!AM670</f>
        <v>0</v>
      </c>
      <c r="K16" s="759">
        <f>'مدني كلي'!AQ670+'مدني كلي'!AR670</f>
        <v>0</v>
      </c>
      <c r="L16" s="756">
        <f t="shared" si="1"/>
        <v>0</v>
      </c>
      <c r="M16" s="756">
        <f>'مدني كلي'!AA670</f>
        <v>0</v>
      </c>
      <c r="N16" s="756">
        <f>'مدني كلي'!AW670</f>
        <v>0</v>
      </c>
      <c r="O16" s="756">
        <f>'مدني كلي'!AX670+'مدني كلي'!AV670+'مدني كلي'!AU670+'مدني كلي'!AT670</f>
        <v>0</v>
      </c>
      <c r="P16" s="756">
        <f t="shared" si="2"/>
        <v>0</v>
      </c>
      <c r="Q16" s="5065">
        <f t="shared" si="3"/>
        <v>0</v>
      </c>
      <c r="R16" s="5066">
        <f t="shared" si="4"/>
        <v>0</v>
      </c>
      <c r="S16" s="760">
        <f>'مدني كلي'!BL670</f>
        <v>0</v>
      </c>
      <c r="T16" s="760">
        <f>'مدني كلي'!BP670</f>
        <v>0</v>
      </c>
      <c r="U16" s="760">
        <f>'مدني كلي'!BT670</f>
        <v>0</v>
      </c>
      <c r="V16" s="760">
        <f>'مدني كلي'!BX670</f>
        <v>0</v>
      </c>
      <c r="W16" s="759">
        <f>'مدني كلي'!CB670</f>
        <v>0</v>
      </c>
      <c r="X16" s="761">
        <f t="shared" si="5"/>
        <v>0</v>
      </c>
    </row>
    <row r="17" spans="1:25" s="253" customFormat="1" ht="69.75" customHeight="1" thickBot="1">
      <c r="A17" s="5067">
        <v>4</v>
      </c>
      <c r="B17" s="5063">
        <f>التشكيل_القديم!A6</f>
        <v>2</v>
      </c>
      <c r="C17" s="5064">
        <f t="shared" si="0"/>
        <v>8</v>
      </c>
      <c r="D17" s="753" t="str">
        <f>التشكيل_القديم!B6</f>
        <v>الدائرة الثانية مدني كلي بني سويف</v>
      </c>
      <c r="E17" s="762"/>
      <c r="F17" s="763"/>
      <c r="G17" s="756">
        <f>'مدني كلي'!Z666</f>
        <v>624</v>
      </c>
      <c r="H17" s="757">
        <f>'مدني كلي'!AF666</f>
        <v>0</v>
      </c>
      <c r="I17" s="758">
        <f>'مدني كلي'!AG666</f>
        <v>0</v>
      </c>
      <c r="J17" s="758">
        <f>'مدني كلي'!AM666</f>
        <v>0</v>
      </c>
      <c r="K17" s="759">
        <f>'مدني كلي'!AQ666+'مدني كلي'!AR666</f>
        <v>0</v>
      </c>
      <c r="L17" s="756">
        <f t="shared" si="1"/>
        <v>0</v>
      </c>
      <c r="M17" s="756">
        <f>'مدني كلي'!AA666</f>
        <v>0</v>
      </c>
      <c r="N17" s="756">
        <f>'مدني كلي'!AW666</f>
        <v>0</v>
      </c>
      <c r="O17" s="756">
        <f>'مدني كلي'!AX666+'مدني كلي'!AV666+'مدني كلي'!AU666+'مدني كلي'!AT666</f>
        <v>0</v>
      </c>
      <c r="P17" s="756">
        <f t="shared" si="2"/>
        <v>0</v>
      </c>
      <c r="Q17" s="5065">
        <f t="shared" si="3"/>
        <v>0</v>
      </c>
      <c r="R17" s="5066">
        <f t="shared" si="4"/>
        <v>0</v>
      </c>
      <c r="S17" s="760">
        <f>'مدني كلي'!BL666</f>
        <v>0</v>
      </c>
      <c r="T17" s="760">
        <f>'مدني كلي'!BP666</f>
        <v>0</v>
      </c>
      <c r="U17" s="760">
        <f>'مدني كلي'!BT666</f>
        <v>0</v>
      </c>
      <c r="V17" s="760">
        <f>'مدني كلي'!BX666</f>
        <v>0</v>
      </c>
      <c r="W17" s="759">
        <f>'مدني كلي'!CB666</f>
        <v>0</v>
      </c>
      <c r="X17" s="761">
        <f t="shared" si="5"/>
        <v>0</v>
      </c>
    </row>
    <row r="18" spans="1:25" s="253" customFormat="1" ht="69.75" hidden="1" customHeight="1" thickBot="1">
      <c r="A18" s="5067">
        <v>5</v>
      </c>
      <c r="B18" s="5063" t="str">
        <f>IF(التشكيل_القديم!A15 = "", "",التشكيل_القديم!A15)</f>
        <v/>
      </c>
      <c r="C18" s="5064"/>
      <c r="D18" s="753"/>
      <c r="E18" s="762"/>
      <c r="F18" s="763"/>
      <c r="G18" s="756"/>
      <c r="H18" s="757"/>
      <c r="I18" s="758"/>
      <c r="J18" s="758"/>
      <c r="K18" s="759"/>
      <c r="L18" s="756"/>
      <c r="M18" s="756"/>
      <c r="N18" s="756"/>
      <c r="O18" s="756"/>
      <c r="P18" s="756"/>
      <c r="Q18" s="5065"/>
      <c r="R18" s="5066"/>
      <c r="S18" s="760"/>
      <c r="T18" s="760"/>
      <c r="U18" s="760"/>
      <c r="V18" s="760"/>
      <c r="W18" s="759"/>
      <c r="X18" s="761"/>
    </row>
    <row r="19" spans="1:25" s="253" customFormat="1" ht="69.75" hidden="1" customHeight="1" thickBot="1">
      <c r="A19" s="5067">
        <v>9</v>
      </c>
      <c r="B19" s="5063"/>
      <c r="C19" s="5064"/>
      <c r="D19" s="753"/>
      <c r="E19" s="766"/>
      <c r="F19" s="755"/>
      <c r="G19" s="756"/>
      <c r="H19" s="757"/>
      <c r="I19" s="758"/>
      <c r="J19" s="758"/>
      <c r="K19" s="759"/>
      <c r="L19" s="756"/>
      <c r="M19" s="756"/>
      <c r="N19" s="756"/>
      <c r="O19" s="756"/>
      <c r="P19" s="756"/>
      <c r="Q19" s="5065"/>
      <c r="R19" s="5066"/>
      <c r="S19" s="760"/>
      <c r="T19" s="760"/>
      <c r="U19" s="760"/>
      <c r="V19" s="760"/>
      <c r="W19" s="759"/>
      <c r="X19" s="761"/>
    </row>
    <row r="20" spans="1:25" s="253" customFormat="1" ht="47.25" hidden="1" customHeight="1" thickBot="1">
      <c r="A20" s="5068">
        <v>11</v>
      </c>
      <c r="B20" s="5063"/>
      <c r="C20" s="5064"/>
      <c r="D20" s="753"/>
      <c r="E20" s="767"/>
      <c r="F20" s="763"/>
      <c r="G20" s="756"/>
      <c r="H20" s="757"/>
      <c r="I20" s="758"/>
      <c r="J20" s="758"/>
      <c r="K20" s="759"/>
      <c r="L20" s="756"/>
      <c r="M20" s="756"/>
      <c r="N20" s="756"/>
      <c r="O20" s="756"/>
      <c r="P20" s="756"/>
      <c r="Q20" s="5065"/>
      <c r="R20" s="5066"/>
      <c r="S20" s="760"/>
      <c r="T20" s="760"/>
      <c r="U20" s="760"/>
      <c r="V20" s="760"/>
      <c r="W20" s="759"/>
      <c r="X20" s="761"/>
    </row>
    <row r="21" spans="1:25" s="253" customFormat="1" ht="36" customHeight="1" thickBot="1">
      <c r="A21" s="5069"/>
      <c r="B21" s="5070"/>
      <c r="C21" s="5067"/>
      <c r="D21" s="755" t="s">
        <v>206</v>
      </c>
      <c r="E21" s="755"/>
      <c r="F21" s="5071"/>
      <c r="G21" s="756">
        <f>SUM(G10:G20)</f>
        <v>5928</v>
      </c>
      <c r="H21" s="756">
        <f t="shared" ref="H21:K21" si="6">SUM(H10:H20)</f>
        <v>0</v>
      </c>
      <c r="I21" s="756">
        <f t="shared" si="6"/>
        <v>0</v>
      </c>
      <c r="J21" s="756">
        <f t="shared" si="6"/>
        <v>0</v>
      </c>
      <c r="K21" s="756">
        <f t="shared" si="6"/>
        <v>0</v>
      </c>
      <c r="L21" s="5072">
        <f>SUM(L10:L20)</f>
        <v>0</v>
      </c>
      <c r="M21" s="5072">
        <f t="shared" ref="M21:O21" si="7">SUM(M10:M20)</f>
        <v>0</v>
      </c>
      <c r="N21" s="5072">
        <f t="shared" si="7"/>
        <v>0</v>
      </c>
      <c r="O21" s="5072">
        <f t="shared" si="7"/>
        <v>0</v>
      </c>
      <c r="P21" s="5072">
        <f>SUM(P10:P20)</f>
        <v>0</v>
      </c>
      <c r="Q21" s="5065">
        <f t="shared" ref="Q21" si="8">IF(G21=0,0,H21/G21)</f>
        <v>0</v>
      </c>
      <c r="R21" s="5066">
        <f t="shared" ref="R21" si="9">IF(G21 = 0,0,L21/G21)</f>
        <v>0</v>
      </c>
      <c r="S21" s="5072">
        <f>SUM(S10:S20)</f>
        <v>0</v>
      </c>
      <c r="T21" s="5072">
        <f t="shared" ref="T21:V21" si="10">SUM(T10:T20)</f>
        <v>0</v>
      </c>
      <c r="U21" s="5072">
        <f t="shared" si="10"/>
        <v>0</v>
      </c>
      <c r="V21" s="5072">
        <f t="shared" si="10"/>
        <v>0</v>
      </c>
      <c r="W21" s="5072">
        <f t="shared" ref="W21" si="11">SUM(W10:W20)</f>
        <v>0</v>
      </c>
      <c r="X21" s="5072">
        <f t="shared" ref="X21" si="12">SUM(X10:X20)</f>
        <v>0</v>
      </c>
    </row>
    <row r="22" spans="1:25" s="253" customFormat="1" ht="51" customHeight="1">
      <c r="A22" s="5073" t="s">
        <v>207</v>
      </c>
      <c r="B22" s="5073"/>
      <c r="C22" s="5073"/>
      <c r="D22" s="3448"/>
      <c r="E22" s="3448"/>
      <c r="F22" s="3448"/>
      <c r="G22" s="5074"/>
      <c r="H22" s="5074"/>
      <c r="I22" s="5074"/>
      <c r="J22" s="6417"/>
      <c r="K22" s="6417"/>
      <c r="L22" s="6417"/>
      <c r="U22" s="5031"/>
      <c r="V22" s="5031"/>
      <c r="W22" s="5075"/>
      <c r="X22" s="5075"/>
      <c r="Y22" s="5076"/>
    </row>
    <row r="23" spans="1:25" s="253" customFormat="1" ht="27.75" customHeight="1">
      <c r="A23" s="5077"/>
      <c r="B23" s="5077"/>
      <c r="C23" s="5074"/>
      <c r="D23" s="5078"/>
      <c r="E23" s="5078"/>
      <c r="F23" s="5079"/>
      <c r="G23" s="5080"/>
      <c r="H23" s="5080"/>
      <c r="I23" s="5081"/>
      <c r="J23" s="5081"/>
      <c r="K23" s="5081"/>
      <c r="L23" s="5081"/>
      <c r="Q23" s="5080" t="s">
        <v>596</v>
      </c>
      <c r="R23" s="5079"/>
      <c r="S23" s="5080"/>
      <c r="T23" s="5080" t="s">
        <v>215</v>
      </c>
      <c r="U23" s="5079"/>
      <c r="V23" s="5080"/>
      <c r="W23" s="5082"/>
      <c r="X23" s="5080"/>
    </row>
    <row r="24" spans="1:25" s="253" customFormat="1" ht="36" customHeight="1">
      <c r="A24" s="2141"/>
      <c r="B24" s="2141"/>
      <c r="C24" s="6418" t="s">
        <v>1369</v>
      </c>
      <c r="D24" s="6418"/>
      <c r="E24" s="6418"/>
      <c r="F24" s="6418"/>
      <c r="G24" s="6418"/>
      <c r="H24" s="6418"/>
      <c r="I24" s="6418"/>
      <c r="J24" s="6418"/>
      <c r="K24" s="6418"/>
      <c r="L24" s="6418"/>
      <c r="M24" s="6418"/>
      <c r="N24" s="6418"/>
      <c r="O24" s="6418"/>
      <c r="P24" s="6418"/>
      <c r="Q24" s="6418"/>
      <c r="R24" s="6418"/>
      <c r="U24" s="5031"/>
      <c r="V24" s="5031"/>
    </row>
    <row r="25" spans="1:25" ht="36" customHeight="1" thickBot="1">
      <c r="A25" s="769"/>
      <c r="B25" s="769"/>
      <c r="C25" s="6419" t="s">
        <v>580</v>
      </c>
      <c r="D25" s="6419"/>
      <c r="E25" s="6419"/>
      <c r="F25" s="6420"/>
      <c r="G25" s="6420"/>
      <c r="H25" s="6420"/>
      <c r="I25" s="6420"/>
      <c r="J25" s="6420"/>
      <c r="K25" s="6420"/>
      <c r="L25" s="6420"/>
      <c r="M25" s="6420"/>
      <c r="N25" s="6420"/>
      <c r="O25" s="6420"/>
      <c r="P25" s="6420"/>
      <c r="Q25" s="6420"/>
      <c r="R25" s="769"/>
    </row>
    <row r="26" spans="1:25" ht="36" customHeight="1">
      <c r="A26" s="769"/>
      <c r="B26" s="769"/>
      <c r="C26" s="6425" t="s">
        <v>454</v>
      </c>
      <c r="D26" s="6426"/>
      <c r="E26" s="834"/>
      <c r="F26" s="6429" t="s">
        <v>455</v>
      </c>
      <c r="G26" s="6431" t="s">
        <v>456</v>
      </c>
      <c r="H26" s="6433" t="s">
        <v>93</v>
      </c>
      <c r="I26" s="6434"/>
      <c r="J26" s="6435"/>
      <c r="K26" s="6436" t="s">
        <v>93</v>
      </c>
      <c r="L26" s="6421" t="s">
        <v>457</v>
      </c>
      <c r="M26" s="770"/>
      <c r="N26" s="770"/>
      <c r="O26" s="770"/>
      <c r="P26" s="6421" t="s">
        <v>537</v>
      </c>
      <c r="Q26" s="6421" t="s">
        <v>459</v>
      </c>
      <c r="R26" s="6421" t="s">
        <v>460</v>
      </c>
      <c r="S26" s="6421" t="s">
        <v>461</v>
      </c>
      <c r="U26" s="256"/>
      <c r="V26" s="256"/>
      <c r="W26" s="749"/>
      <c r="X26" s="749"/>
    </row>
    <row r="27" spans="1:25" ht="36" customHeight="1" thickBot="1">
      <c r="A27" s="769"/>
      <c r="B27" s="769"/>
      <c r="C27" s="6427"/>
      <c r="D27" s="6428"/>
      <c r="E27" s="835"/>
      <c r="F27" s="6430"/>
      <c r="G27" s="6432"/>
      <c r="H27" s="771" t="s">
        <v>344</v>
      </c>
      <c r="I27" s="772" t="s">
        <v>581</v>
      </c>
      <c r="J27" s="772" t="s">
        <v>462</v>
      </c>
      <c r="K27" s="6437"/>
      <c r="L27" s="6422"/>
      <c r="M27" s="773" t="s">
        <v>192</v>
      </c>
      <c r="N27" s="773" t="s">
        <v>116</v>
      </c>
      <c r="O27" s="773" t="s">
        <v>203</v>
      </c>
      <c r="P27" s="6422"/>
      <c r="Q27" s="6422"/>
      <c r="R27" s="6422"/>
      <c r="S27" s="6422"/>
      <c r="U27" s="256"/>
      <c r="V27" s="256"/>
      <c r="W27" s="749"/>
      <c r="X27" s="749"/>
    </row>
    <row r="28" spans="1:25" ht="36" customHeight="1">
      <c r="A28" s="769"/>
      <c r="B28" s="769"/>
      <c r="C28" s="6423" t="s">
        <v>582</v>
      </c>
      <c r="D28" s="6424"/>
      <c r="E28" s="774"/>
      <c r="F28" s="775"/>
      <c r="G28" s="2992">
        <f t="shared" ref="G28:G35" si="13">P28+Q28+S28</f>
        <v>0</v>
      </c>
      <c r="H28" s="776">
        <v>0</v>
      </c>
      <c r="I28" s="777">
        <v>0</v>
      </c>
      <c r="J28" s="777">
        <v>0</v>
      </c>
      <c r="K28" s="777">
        <f t="shared" ref="K28:K34" si="14">J28+I28+H28</f>
        <v>0</v>
      </c>
      <c r="L28" s="778">
        <v>0</v>
      </c>
      <c r="M28" s="778"/>
      <c r="N28" s="778"/>
      <c r="O28" s="778"/>
      <c r="P28" s="779">
        <f>N28+M28+L28+O28</f>
        <v>0</v>
      </c>
      <c r="Q28" s="779">
        <v>0</v>
      </c>
      <c r="R28" s="2995">
        <f t="shared" ref="R28:R34" si="15">K28-P28-Q28</f>
        <v>0</v>
      </c>
      <c r="S28" s="490"/>
      <c r="U28" s="256"/>
      <c r="V28" s="256"/>
      <c r="W28" s="749">
        <f>L28+L34</f>
        <v>0</v>
      </c>
      <c r="X28" s="749">
        <f>R28+R34</f>
        <v>0</v>
      </c>
    </row>
    <row r="29" spans="1:25" ht="36" customHeight="1">
      <c r="A29" s="769"/>
      <c r="B29" s="769"/>
      <c r="C29" s="6438" t="s">
        <v>246</v>
      </c>
      <c r="D29" s="6439"/>
      <c r="E29" s="780"/>
      <c r="F29" s="781"/>
      <c r="G29" s="2993">
        <f t="shared" si="13"/>
        <v>0</v>
      </c>
      <c r="H29" s="782">
        <v>0</v>
      </c>
      <c r="I29" s="783">
        <v>0</v>
      </c>
      <c r="J29" s="783">
        <v>0</v>
      </c>
      <c r="K29" s="783">
        <f t="shared" si="14"/>
        <v>0</v>
      </c>
      <c r="L29" s="784">
        <v>0</v>
      </c>
      <c r="M29" s="784"/>
      <c r="N29" s="784"/>
      <c r="O29" s="778"/>
      <c r="P29" s="779">
        <f t="shared" ref="P29:P35" si="16">N29+M29+L29+O29</f>
        <v>0</v>
      </c>
      <c r="Q29" s="784">
        <v>0</v>
      </c>
      <c r="R29" s="2995">
        <f t="shared" si="15"/>
        <v>0</v>
      </c>
      <c r="S29" s="498"/>
      <c r="U29" s="256"/>
      <c r="V29" s="256"/>
      <c r="W29" s="749"/>
      <c r="X29" s="749"/>
    </row>
    <row r="30" spans="1:25" ht="36" customHeight="1">
      <c r="A30" s="769"/>
      <c r="B30" s="769"/>
      <c r="C30" s="6438" t="s">
        <v>61</v>
      </c>
      <c r="D30" s="6439"/>
      <c r="E30" s="780"/>
      <c r="F30" s="781"/>
      <c r="G30" s="2993">
        <f t="shared" si="13"/>
        <v>0</v>
      </c>
      <c r="H30" s="782">
        <v>0</v>
      </c>
      <c r="I30" s="783">
        <v>0</v>
      </c>
      <c r="J30" s="783">
        <v>0</v>
      </c>
      <c r="K30" s="783">
        <f t="shared" si="14"/>
        <v>0</v>
      </c>
      <c r="L30" s="784">
        <v>0</v>
      </c>
      <c r="M30" s="784"/>
      <c r="N30" s="784"/>
      <c r="O30" s="778"/>
      <c r="P30" s="779">
        <f t="shared" si="16"/>
        <v>0</v>
      </c>
      <c r="Q30" s="786">
        <v>0</v>
      </c>
      <c r="R30" s="2995">
        <f t="shared" si="15"/>
        <v>0</v>
      </c>
      <c r="S30" s="498"/>
      <c r="U30" s="256"/>
      <c r="V30" s="256"/>
      <c r="W30" s="749"/>
      <c r="X30" s="749"/>
    </row>
    <row r="31" spans="1:25" ht="36" customHeight="1">
      <c r="A31" s="769"/>
      <c r="B31" s="769"/>
      <c r="C31" s="6438" t="s">
        <v>57</v>
      </c>
      <c r="D31" s="6439"/>
      <c r="E31" s="780"/>
      <c r="F31" s="781"/>
      <c r="G31" s="2993">
        <f t="shared" si="13"/>
        <v>0</v>
      </c>
      <c r="H31" s="782">
        <v>0</v>
      </c>
      <c r="I31" s="783">
        <v>0</v>
      </c>
      <c r="J31" s="783">
        <v>0</v>
      </c>
      <c r="K31" s="783">
        <f t="shared" si="14"/>
        <v>0</v>
      </c>
      <c r="L31" s="784">
        <v>0</v>
      </c>
      <c r="M31" s="784"/>
      <c r="N31" s="784"/>
      <c r="O31" s="778"/>
      <c r="P31" s="779">
        <f t="shared" si="16"/>
        <v>0</v>
      </c>
      <c r="Q31" s="784">
        <v>0</v>
      </c>
      <c r="R31" s="2995">
        <f t="shared" si="15"/>
        <v>0</v>
      </c>
      <c r="S31" s="498"/>
      <c r="U31" s="256"/>
      <c r="V31" s="256"/>
      <c r="W31" s="749"/>
      <c r="X31" s="749"/>
    </row>
    <row r="32" spans="1:25" ht="36" customHeight="1">
      <c r="A32" s="769"/>
      <c r="B32" s="769"/>
      <c r="C32" s="6438" t="s">
        <v>583</v>
      </c>
      <c r="D32" s="6439"/>
      <c r="E32" s="780"/>
      <c r="F32" s="781"/>
      <c r="G32" s="2993">
        <f t="shared" si="13"/>
        <v>0</v>
      </c>
      <c r="H32" s="782">
        <v>0</v>
      </c>
      <c r="I32" s="783">
        <v>0</v>
      </c>
      <c r="J32" s="783">
        <v>0</v>
      </c>
      <c r="K32" s="783">
        <f t="shared" si="14"/>
        <v>0</v>
      </c>
      <c r="L32" s="784">
        <v>0</v>
      </c>
      <c r="M32" s="784"/>
      <c r="N32" s="784"/>
      <c r="O32" s="778"/>
      <c r="P32" s="779">
        <f t="shared" si="16"/>
        <v>0</v>
      </c>
      <c r="Q32" s="786">
        <v>0</v>
      </c>
      <c r="R32" s="2995">
        <f t="shared" si="15"/>
        <v>0</v>
      </c>
      <c r="S32" s="498"/>
      <c r="U32" s="256"/>
      <c r="V32" s="256"/>
      <c r="W32" s="749"/>
      <c r="X32" s="749"/>
    </row>
    <row r="33" spans="1:28" ht="36" customHeight="1">
      <c r="A33" s="769"/>
      <c r="B33" s="769"/>
      <c r="C33" s="6438" t="s">
        <v>45</v>
      </c>
      <c r="D33" s="6439"/>
      <c r="E33" s="780"/>
      <c r="F33" s="781"/>
      <c r="G33" s="2993">
        <f t="shared" si="13"/>
        <v>0</v>
      </c>
      <c r="H33" s="782">
        <v>0</v>
      </c>
      <c r="I33" s="783">
        <v>0</v>
      </c>
      <c r="J33" s="783">
        <v>0</v>
      </c>
      <c r="K33" s="783">
        <f t="shared" si="14"/>
        <v>0</v>
      </c>
      <c r="L33" s="784">
        <v>0</v>
      </c>
      <c r="M33" s="784"/>
      <c r="N33" s="784"/>
      <c r="O33" s="778"/>
      <c r="P33" s="779">
        <f t="shared" si="16"/>
        <v>0</v>
      </c>
      <c r="Q33" s="784">
        <v>0</v>
      </c>
      <c r="R33" s="2995">
        <f t="shared" si="15"/>
        <v>0</v>
      </c>
      <c r="S33" s="498"/>
      <c r="U33" s="256"/>
      <c r="V33" s="256"/>
      <c r="W33" s="749"/>
      <c r="X33" s="749"/>
    </row>
    <row r="34" spans="1:28" ht="36" customHeight="1" thickBot="1">
      <c r="A34" s="769"/>
      <c r="B34" s="769"/>
      <c r="C34" s="6442" t="s">
        <v>584</v>
      </c>
      <c r="D34" s="6443"/>
      <c r="E34" s="788"/>
      <c r="F34" s="789"/>
      <c r="G34" s="2994">
        <f t="shared" si="13"/>
        <v>0</v>
      </c>
      <c r="H34" s="790">
        <v>0</v>
      </c>
      <c r="I34" s="791">
        <v>0</v>
      </c>
      <c r="J34" s="791">
        <v>0</v>
      </c>
      <c r="K34" s="791">
        <f t="shared" si="14"/>
        <v>0</v>
      </c>
      <c r="L34" s="792">
        <v>0</v>
      </c>
      <c r="M34" s="792"/>
      <c r="N34" s="792"/>
      <c r="O34" s="784"/>
      <c r="P34" s="779">
        <f t="shared" si="16"/>
        <v>0</v>
      </c>
      <c r="Q34" s="793">
        <v>0</v>
      </c>
      <c r="R34" s="2996">
        <f t="shared" si="15"/>
        <v>0</v>
      </c>
      <c r="S34" s="498"/>
      <c r="U34" s="256"/>
      <c r="V34" s="256"/>
      <c r="W34" s="749"/>
      <c r="X34" s="749"/>
    </row>
    <row r="35" spans="1:28" ht="36" customHeight="1" thickBot="1">
      <c r="A35" s="769"/>
      <c r="B35" s="769"/>
      <c r="C35" s="6440" t="s">
        <v>585</v>
      </c>
      <c r="D35" s="6441"/>
      <c r="E35" s="794"/>
      <c r="F35" s="2997">
        <f>F34+F33+F32+F31+F30+F29+F28</f>
        <v>0</v>
      </c>
      <c r="G35" s="2998">
        <f t="shared" si="13"/>
        <v>0</v>
      </c>
      <c r="H35" s="2999">
        <f>H34+H33+H32+H31+H30+H29+H28</f>
        <v>0</v>
      </c>
      <c r="I35" s="795">
        <f>I34+I33+I32+I31+I30+I29+I28</f>
        <v>0</v>
      </c>
      <c r="J35" s="795">
        <f t="shared" ref="J35:R35" si="17">J34+J33+J32+J31+J30+J29+J28</f>
        <v>0</v>
      </c>
      <c r="K35" s="795">
        <f t="shared" si="17"/>
        <v>0</v>
      </c>
      <c r="L35" s="795">
        <f t="shared" si="17"/>
        <v>0</v>
      </c>
      <c r="M35" s="795"/>
      <c r="N35" s="795"/>
      <c r="O35" s="833"/>
      <c r="P35" s="779">
        <f t="shared" si="16"/>
        <v>0</v>
      </c>
      <c r="Q35" s="795">
        <f t="shared" si="17"/>
        <v>0</v>
      </c>
      <c r="R35" s="3000">
        <f t="shared" si="17"/>
        <v>0</v>
      </c>
      <c r="S35" s="796"/>
      <c r="U35" s="256"/>
      <c r="V35" s="256"/>
      <c r="W35" s="749"/>
      <c r="X35" s="749"/>
    </row>
    <row r="36" spans="1:28" ht="36" customHeight="1" thickBot="1">
      <c r="A36" s="769"/>
      <c r="B36" s="769"/>
      <c r="C36" s="797" t="s">
        <v>586</v>
      </c>
      <c r="D36" s="797"/>
      <c r="E36" s="798"/>
      <c r="F36" s="798"/>
      <c r="G36" s="798"/>
      <c r="H36" s="797"/>
      <c r="I36" s="797"/>
      <c r="J36" s="797"/>
      <c r="K36" s="797"/>
      <c r="L36" s="797"/>
      <c r="M36" s="797"/>
      <c r="N36" s="797"/>
      <c r="O36" s="797"/>
      <c r="P36" s="797"/>
    </row>
    <row r="37" spans="1:28" ht="36" customHeight="1">
      <c r="A37" s="769"/>
      <c r="B37" s="769"/>
      <c r="C37" s="6444" t="s">
        <v>454</v>
      </c>
      <c r="D37" s="6445"/>
      <c r="E37" s="799"/>
      <c r="F37" s="6452" t="s">
        <v>455</v>
      </c>
      <c r="G37" s="6454" t="s">
        <v>456</v>
      </c>
      <c r="H37" s="6456" t="s">
        <v>93</v>
      </c>
      <c r="I37" s="6457"/>
      <c r="J37" s="6458"/>
      <c r="K37" s="6436" t="s">
        <v>93</v>
      </c>
      <c r="L37" s="6448" t="s">
        <v>457</v>
      </c>
      <c r="M37" s="800"/>
      <c r="N37" s="800"/>
      <c r="O37" s="800"/>
      <c r="P37" s="6448" t="s">
        <v>537</v>
      </c>
      <c r="Q37" s="6448" t="s">
        <v>459</v>
      </c>
      <c r="R37" s="6448" t="s">
        <v>460</v>
      </c>
      <c r="U37" s="256"/>
      <c r="V37" s="256"/>
      <c r="W37" s="749"/>
      <c r="X37" s="749"/>
    </row>
    <row r="38" spans="1:28" ht="36" customHeight="1" thickBot="1">
      <c r="A38" s="769"/>
      <c r="B38" s="769"/>
      <c r="C38" s="6446"/>
      <c r="D38" s="6447"/>
      <c r="E38" s="801"/>
      <c r="F38" s="6453"/>
      <c r="G38" s="6455"/>
      <c r="H38" s="802" t="s">
        <v>344</v>
      </c>
      <c r="I38" s="802" t="s">
        <v>581</v>
      </c>
      <c r="J38" s="802" t="s">
        <v>462</v>
      </c>
      <c r="K38" s="6437"/>
      <c r="L38" s="6449"/>
      <c r="M38" s="803" t="s">
        <v>192</v>
      </c>
      <c r="N38" s="803" t="s">
        <v>116</v>
      </c>
      <c r="O38" s="803" t="s">
        <v>203</v>
      </c>
      <c r="P38" s="6449"/>
      <c r="Q38" s="6449"/>
      <c r="R38" s="6449"/>
      <c r="U38" s="256"/>
      <c r="V38" s="256"/>
      <c r="W38" s="749"/>
      <c r="X38" s="749"/>
    </row>
    <row r="39" spans="1:28" ht="36" customHeight="1">
      <c r="A39" s="769"/>
      <c r="B39" s="769"/>
      <c r="C39" s="6450" t="s">
        <v>582</v>
      </c>
      <c r="D39" s="6451"/>
      <c r="E39" s="774"/>
      <c r="F39" s="775"/>
      <c r="G39" s="2992" t="e">
        <f t="shared" ref="G39:G46" si="18">P39+Q39+S39</f>
        <v>#REF!</v>
      </c>
      <c r="H39" s="777" t="e">
        <f>#REF!+#REF!</f>
        <v>#REF!</v>
      </c>
      <c r="I39" s="777"/>
      <c r="J39" s="777" t="e">
        <f>K39-H39</f>
        <v>#REF!</v>
      </c>
      <c r="K39" s="777" t="e">
        <f>#REF!+#REF!</f>
        <v>#REF!</v>
      </c>
      <c r="L39" s="778" t="e">
        <f>#REF!+#REF!</f>
        <v>#REF!</v>
      </c>
      <c r="M39" s="778" t="e">
        <f>#REF!+#REF!</f>
        <v>#REF!</v>
      </c>
      <c r="N39" s="778" t="e">
        <f>#REF!+#REF!+#REF!+#REF!</f>
        <v>#REF!</v>
      </c>
      <c r="O39" s="778" t="e">
        <f>#REF!+#REF!</f>
        <v>#REF!</v>
      </c>
      <c r="P39" s="779" t="e">
        <f>O39+N39+M39+L39</f>
        <v>#REF!</v>
      </c>
      <c r="Q39" s="779" t="e">
        <f>#REF!+#REF!</f>
        <v>#REF!</v>
      </c>
      <c r="R39" s="778" t="e">
        <f t="shared" ref="R39:R45" si="19">K39-P39-Q39</f>
        <v>#REF!</v>
      </c>
      <c r="U39" s="256"/>
      <c r="V39" s="256"/>
      <c r="W39" s="749" t="e">
        <f>L39+L45</f>
        <v>#REF!</v>
      </c>
      <c r="X39" s="749" t="e">
        <f>R39+R45</f>
        <v>#REF!</v>
      </c>
    </row>
    <row r="40" spans="1:28" ht="36" customHeight="1">
      <c r="A40" s="769"/>
      <c r="B40" s="769"/>
      <c r="C40" s="6438" t="s">
        <v>246</v>
      </c>
      <c r="D40" s="6439"/>
      <c r="E40" s="780"/>
      <c r="F40" s="781"/>
      <c r="G40" s="2993" t="e">
        <f t="shared" si="18"/>
        <v>#REF!</v>
      </c>
      <c r="H40" s="783" t="e">
        <f>#REF!</f>
        <v>#REF!</v>
      </c>
      <c r="I40" s="783"/>
      <c r="J40" s="777" t="e">
        <f t="shared" ref="J40:J46" si="20">K40-H40</f>
        <v>#REF!</v>
      </c>
      <c r="K40" s="783" t="e">
        <f>#REF!</f>
        <v>#REF!</v>
      </c>
      <c r="L40" s="778" t="e">
        <f>#REF!</f>
        <v>#REF!</v>
      </c>
      <c r="M40" s="778" t="e">
        <f>#REF!</f>
        <v>#REF!</v>
      </c>
      <c r="N40" s="778" t="e">
        <f>#REF!+#REF!</f>
        <v>#REF!</v>
      </c>
      <c r="O40" s="778" t="e">
        <f>#REF!</f>
        <v>#REF!</v>
      </c>
      <c r="P40" s="779" t="e">
        <f t="shared" ref="P40:P45" si="21">O40+N40+M40+L40</f>
        <v>#REF!</v>
      </c>
      <c r="Q40" s="779" t="e">
        <f>#REF!</f>
        <v>#REF!</v>
      </c>
      <c r="R40" s="778" t="e">
        <f t="shared" si="19"/>
        <v>#REF!</v>
      </c>
      <c r="U40" s="256"/>
      <c r="V40" s="256"/>
      <c r="W40" s="749"/>
      <c r="X40" s="749"/>
    </row>
    <row r="41" spans="1:28" ht="36" customHeight="1">
      <c r="A41" s="769"/>
      <c r="B41" s="769"/>
      <c r="C41" s="6438" t="s">
        <v>61</v>
      </c>
      <c r="D41" s="6439"/>
      <c r="E41" s="780"/>
      <c r="F41" s="781"/>
      <c r="G41" s="2993">
        <f t="shared" si="18"/>
        <v>0</v>
      </c>
      <c r="H41" s="783">
        <v>0</v>
      </c>
      <c r="I41" s="783"/>
      <c r="J41" s="777">
        <f t="shared" si="20"/>
        <v>0</v>
      </c>
      <c r="K41" s="783">
        <v>0</v>
      </c>
      <c r="L41" s="778">
        <v>0</v>
      </c>
      <c r="M41" s="778">
        <v>0</v>
      </c>
      <c r="N41" s="778">
        <v>0</v>
      </c>
      <c r="O41" s="778">
        <v>0</v>
      </c>
      <c r="P41" s="779">
        <f t="shared" si="21"/>
        <v>0</v>
      </c>
      <c r="Q41" s="786">
        <v>0</v>
      </c>
      <c r="R41" s="778">
        <f t="shared" si="19"/>
        <v>0</v>
      </c>
      <c r="U41" s="256"/>
      <c r="V41" s="256"/>
      <c r="W41" s="749"/>
      <c r="X41" s="749"/>
    </row>
    <row r="42" spans="1:28" ht="36" customHeight="1">
      <c r="A42" s="769"/>
      <c r="B42" s="769"/>
      <c r="C42" s="6438" t="s">
        <v>57</v>
      </c>
      <c r="D42" s="6439"/>
      <c r="E42" s="780"/>
      <c r="F42" s="781"/>
      <c r="G42" s="2993" t="e">
        <f t="shared" si="18"/>
        <v>#REF!</v>
      </c>
      <c r="H42" s="783" t="e">
        <f>#REF!</f>
        <v>#REF!</v>
      </c>
      <c r="I42" s="783"/>
      <c r="J42" s="777" t="e">
        <f t="shared" si="20"/>
        <v>#REF!</v>
      </c>
      <c r="K42" s="783" t="e">
        <f>#REF!</f>
        <v>#REF!</v>
      </c>
      <c r="L42" s="778" t="e">
        <f>#REF!</f>
        <v>#REF!</v>
      </c>
      <c r="M42" s="778" t="e">
        <f>#REF!</f>
        <v>#REF!</v>
      </c>
      <c r="N42" s="778" t="e">
        <f>#REF!+#REF!</f>
        <v>#REF!</v>
      </c>
      <c r="O42" s="778" t="e">
        <f>#REF!</f>
        <v>#REF!</v>
      </c>
      <c r="P42" s="779" t="e">
        <f t="shared" si="21"/>
        <v>#REF!</v>
      </c>
      <c r="Q42" s="778" t="e">
        <f>#REF!</f>
        <v>#REF!</v>
      </c>
      <c r="R42" s="778" t="e">
        <f t="shared" si="19"/>
        <v>#REF!</v>
      </c>
      <c r="U42" s="256"/>
      <c r="V42" s="256"/>
      <c r="W42" s="749"/>
      <c r="X42" s="749"/>
    </row>
    <row r="43" spans="1:28" ht="36" customHeight="1">
      <c r="A43" s="769"/>
      <c r="B43" s="769"/>
      <c r="C43" s="6438" t="s">
        <v>583</v>
      </c>
      <c r="D43" s="6439"/>
      <c r="E43" s="780"/>
      <c r="F43" s="781"/>
      <c r="G43" s="2993">
        <f t="shared" si="18"/>
        <v>0</v>
      </c>
      <c r="H43" s="783">
        <v>0</v>
      </c>
      <c r="I43" s="783"/>
      <c r="J43" s="777">
        <f t="shared" si="20"/>
        <v>0</v>
      </c>
      <c r="K43" s="783">
        <v>0</v>
      </c>
      <c r="L43" s="783">
        <v>0</v>
      </c>
      <c r="M43" s="783">
        <v>0</v>
      </c>
      <c r="N43" s="783">
        <v>0</v>
      </c>
      <c r="O43" s="783">
        <v>0</v>
      </c>
      <c r="P43" s="779">
        <f t="shared" si="21"/>
        <v>0</v>
      </c>
      <c r="Q43" s="786">
        <v>0</v>
      </c>
      <c r="R43" s="778">
        <f t="shared" si="19"/>
        <v>0</v>
      </c>
      <c r="U43" s="256"/>
      <c r="V43" s="256"/>
      <c r="W43" s="749"/>
      <c r="X43" s="749"/>
    </row>
    <row r="44" spans="1:28" ht="36" customHeight="1">
      <c r="A44" s="769"/>
      <c r="B44" s="769"/>
      <c r="C44" s="6438" t="s">
        <v>45</v>
      </c>
      <c r="D44" s="6439"/>
      <c r="E44" s="780"/>
      <c r="F44" s="781"/>
      <c r="G44" s="2993" t="e">
        <f t="shared" si="18"/>
        <v>#REF!</v>
      </c>
      <c r="H44" s="783" t="e">
        <f>#REF!</f>
        <v>#REF!</v>
      </c>
      <c r="I44" s="783"/>
      <c r="J44" s="777" t="e">
        <f t="shared" si="20"/>
        <v>#REF!</v>
      </c>
      <c r="K44" s="783" t="e">
        <f>#REF!</f>
        <v>#REF!</v>
      </c>
      <c r="L44" s="778" t="e">
        <f>#REF!+#REF!</f>
        <v>#REF!</v>
      </c>
      <c r="M44" s="778" t="e">
        <f>#REF!+#REF!</f>
        <v>#REF!</v>
      </c>
      <c r="N44" s="778" t="e">
        <f>#REF!+#REF!+#REF!+#REF!</f>
        <v>#REF!</v>
      </c>
      <c r="O44" s="778" t="e">
        <f>#REF!+#REF!</f>
        <v>#REF!</v>
      </c>
      <c r="P44" s="779" t="e">
        <f t="shared" si="21"/>
        <v>#REF!</v>
      </c>
      <c r="Q44" s="784"/>
      <c r="R44" s="778" t="e">
        <f t="shared" si="19"/>
        <v>#REF!</v>
      </c>
      <c r="U44" s="256"/>
      <c r="V44" s="256"/>
      <c r="W44" s="749"/>
      <c r="X44" s="749"/>
    </row>
    <row r="45" spans="1:28" ht="36" customHeight="1" thickBot="1">
      <c r="A45" s="769"/>
      <c r="B45" s="769"/>
      <c r="C45" s="6442" t="s">
        <v>584</v>
      </c>
      <c r="D45" s="6443"/>
      <c r="E45" s="787"/>
      <c r="F45" s="789"/>
      <c r="G45" s="2994" t="e">
        <f t="shared" si="18"/>
        <v>#REF!</v>
      </c>
      <c r="H45" s="791" t="e">
        <f>#REF!</f>
        <v>#REF!</v>
      </c>
      <c r="I45" s="783"/>
      <c r="J45" s="777" t="e">
        <f t="shared" si="20"/>
        <v>#REF!</v>
      </c>
      <c r="K45" s="791" t="e">
        <f>#REF!</f>
        <v>#REF!</v>
      </c>
      <c r="L45" s="778" t="e">
        <f>#REF!+#REF!</f>
        <v>#REF!</v>
      </c>
      <c r="M45" s="778" t="e">
        <f>#REF!+#REF!</f>
        <v>#REF!</v>
      </c>
      <c r="N45" s="778" t="e">
        <f>#REF!+#REF!+#REF!+#REF!</f>
        <v>#REF!</v>
      </c>
      <c r="O45" s="778" t="e">
        <f>#REF!+#REF!</f>
        <v>#REF!</v>
      </c>
      <c r="P45" s="779" t="e">
        <f t="shared" si="21"/>
        <v>#REF!</v>
      </c>
      <c r="Q45" s="786"/>
      <c r="R45" s="3001" t="e">
        <f t="shared" si="19"/>
        <v>#REF!</v>
      </c>
      <c r="U45" s="256"/>
      <c r="V45" s="256"/>
      <c r="W45" s="749"/>
      <c r="X45" s="749"/>
    </row>
    <row r="46" spans="1:28" ht="36" customHeight="1" thickBot="1">
      <c r="A46" s="769"/>
      <c r="B46" s="769"/>
      <c r="C46" s="6459" t="s">
        <v>585</v>
      </c>
      <c r="D46" s="6460"/>
      <c r="E46" s="804"/>
      <c r="F46" s="3002">
        <f>F45+F44+F43+F42+F41+F40+F39</f>
        <v>0</v>
      </c>
      <c r="G46" s="2998" t="e">
        <f t="shared" si="18"/>
        <v>#REF!</v>
      </c>
      <c r="H46" s="783" t="e">
        <f>H45+H44+H43+H42+H41+H40+H39</f>
        <v>#REF!</v>
      </c>
      <c r="I46" s="783">
        <f>I45+I44+I43+I42+I41+I40+I39</f>
        <v>0</v>
      </c>
      <c r="J46" s="777" t="e">
        <f t="shared" si="20"/>
        <v>#REF!</v>
      </c>
      <c r="K46" s="783" t="e">
        <f t="shared" ref="K46:R46" si="22">K45+K44+K43+K42+K41+K40+K39</f>
        <v>#REF!</v>
      </c>
      <c r="L46" s="783" t="e">
        <f t="shared" si="22"/>
        <v>#REF!</v>
      </c>
      <c r="M46" s="783"/>
      <c r="N46" s="783"/>
      <c r="O46" s="783"/>
      <c r="P46" s="783" t="e">
        <f t="shared" si="22"/>
        <v>#REF!</v>
      </c>
      <c r="Q46" s="783" t="e">
        <f t="shared" si="22"/>
        <v>#REF!</v>
      </c>
      <c r="R46" s="783" t="e">
        <f t="shared" si="22"/>
        <v>#REF!</v>
      </c>
      <c r="U46" s="256"/>
      <c r="V46" s="256"/>
      <c r="W46" s="749"/>
      <c r="X46" s="749"/>
    </row>
    <row r="47" spans="1:28" ht="36" customHeight="1" thickBot="1">
      <c r="A47" s="769"/>
      <c r="B47" s="769"/>
      <c r="C47" s="6420" t="s">
        <v>587</v>
      </c>
      <c r="D47" s="6420"/>
      <c r="E47" s="6420"/>
      <c r="F47" s="6420"/>
      <c r="G47" s="6420"/>
      <c r="H47" s="6420"/>
      <c r="I47" s="6420"/>
      <c r="J47" s="6420"/>
      <c r="K47" s="6420"/>
      <c r="L47" s="6420"/>
      <c r="M47" s="6420"/>
      <c r="N47" s="6420"/>
      <c r="O47" s="6420"/>
      <c r="P47" s="6420"/>
    </row>
    <row r="48" spans="1:28" ht="36" customHeight="1">
      <c r="A48" s="769"/>
      <c r="B48" s="769"/>
      <c r="C48" s="6444" t="s">
        <v>454</v>
      </c>
      <c r="D48" s="6445"/>
      <c r="E48" s="799"/>
      <c r="F48" s="6452" t="s">
        <v>455</v>
      </c>
      <c r="G48" s="6454" t="s">
        <v>456</v>
      </c>
      <c r="H48" s="805" t="s">
        <v>93</v>
      </c>
      <c r="I48" s="806"/>
      <c r="J48" s="807"/>
      <c r="K48" s="6436" t="s">
        <v>93</v>
      </c>
      <c r="L48" s="6448" t="s">
        <v>457</v>
      </c>
      <c r="M48" s="6448" t="s">
        <v>537</v>
      </c>
      <c r="N48" s="6448" t="s">
        <v>459</v>
      </c>
      <c r="O48" s="800"/>
      <c r="P48" s="6448" t="s">
        <v>460</v>
      </c>
      <c r="AA48" s="808"/>
      <c r="AB48" s="808"/>
    </row>
    <row r="49" spans="1:28" ht="36" customHeight="1" thickBot="1">
      <c r="A49" s="769"/>
      <c r="B49" s="769"/>
      <c r="C49" s="6446"/>
      <c r="D49" s="6447"/>
      <c r="E49" s="801"/>
      <c r="F49" s="6453"/>
      <c r="G49" s="6455"/>
      <c r="H49" s="802" t="s">
        <v>344</v>
      </c>
      <c r="I49" s="802" t="s">
        <v>581</v>
      </c>
      <c r="J49" s="802" t="s">
        <v>462</v>
      </c>
      <c r="K49" s="6437"/>
      <c r="L49" s="6449"/>
      <c r="M49" s="6449"/>
      <c r="N49" s="6449"/>
      <c r="O49" s="803"/>
      <c r="P49" s="6449"/>
      <c r="AA49" s="808"/>
      <c r="AB49" s="808"/>
    </row>
    <row r="50" spans="1:28" ht="36" customHeight="1">
      <c r="A50" s="769"/>
      <c r="B50" s="769"/>
      <c r="C50" s="6450" t="s">
        <v>582</v>
      </c>
      <c r="D50" s="6451"/>
      <c r="E50" s="774"/>
      <c r="F50" s="775"/>
      <c r="G50" s="2992">
        <f t="shared" ref="G50:G57" si="23">M50+N50+Q50</f>
        <v>0</v>
      </c>
      <c r="H50" s="777">
        <v>0</v>
      </c>
      <c r="I50" s="777">
        <v>0</v>
      </c>
      <c r="J50" s="777">
        <v>0</v>
      </c>
      <c r="K50" s="777">
        <f t="shared" ref="K50:K56" si="24">J50+I50+H50</f>
        <v>0</v>
      </c>
      <c r="L50" s="778">
        <v>0</v>
      </c>
      <c r="M50" s="779">
        <v>0</v>
      </c>
      <c r="N50" s="779">
        <v>0</v>
      </c>
      <c r="O50" s="779"/>
      <c r="P50" s="778">
        <f t="shared" ref="P50:P56" si="25">K50-M50-N50</f>
        <v>0</v>
      </c>
      <c r="U50" s="749">
        <f>L50+L56</f>
        <v>0</v>
      </c>
      <c r="V50" s="749">
        <f>P50+P56</f>
        <v>0</v>
      </c>
      <c r="AA50" s="808"/>
      <c r="AB50" s="808"/>
    </row>
    <row r="51" spans="1:28" ht="36" customHeight="1">
      <c r="A51" s="769"/>
      <c r="B51" s="769"/>
      <c r="C51" s="6438" t="s">
        <v>246</v>
      </c>
      <c r="D51" s="6439"/>
      <c r="E51" s="780"/>
      <c r="F51" s="781"/>
      <c r="G51" s="2993">
        <f t="shared" si="23"/>
        <v>0</v>
      </c>
      <c r="H51" s="783">
        <v>0</v>
      </c>
      <c r="I51" s="783">
        <v>0</v>
      </c>
      <c r="J51" s="783">
        <v>0</v>
      </c>
      <c r="K51" s="783">
        <f t="shared" si="24"/>
        <v>0</v>
      </c>
      <c r="L51" s="784">
        <v>0</v>
      </c>
      <c r="M51" s="785">
        <v>0</v>
      </c>
      <c r="N51" s="784">
        <v>0</v>
      </c>
      <c r="O51" s="778"/>
      <c r="P51" s="778">
        <f t="shared" si="25"/>
        <v>0</v>
      </c>
      <c r="AA51" s="808"/>
      <c r="AB51" s="808"/>
    </row>
    <row r="52" spans="1:28" ht="36" customHeight="1">
      <c r="A52" s="769"/>
      <c r="B52" s="769"/>
      <c r="C52" s="6438" t="s">
        <v>61</v>
      </c>
      <c r="D52" s="6439"/>
      <c r="E52" s="780"/>
      <c r="F52" s="781"/>
      <c r="G52" s="2993">
        <f t="shared" si="23"/>
        <v>0</v>
      </c>
      <c r="H52" s="783">
        <v>0</v>
      </c>
      <c r="I52" s="783">
        <v>0</v>
      </c>
      <c r="J52" s="783">
        <v>0</v>
      </c>
      <c r="K52" s="783">
        <f t="shared" si="24"/>
        <v>0</v>
      </c>
      <c r="L52" s="784">
        <v>0</v>
      </c>
      <c r="M52" s="785">
        <v>0</v>
      </c>
      <c r="N52" s="786">
        <v>0</v>
      </c>
      <c r="O52" s="779"/>
      <c r="P52" s="778">
        <f t="shared" si="25"/>
        <v>0</v>
      </c>
      <c r="AA52" s="808"/>
      <c r="AB52" s="808"/>
    </row>
    <row r="53" spans="1:28" ht="36" customHeight="1">
      <c r="A53" s="769"/>
      <c r="B53" s="769"/>
      <c r="C53" s="6438" t="s">
        <v>57</v>
      </c>
      <c r="D53" s="6439"/>
      <c r="E53" s="780"/>
      <c r="F53" s="781"/>
      <c r="G53" s="2993">
        <f t="shared" si="23"/>
        <v>0</v>
      </c>
      <c r="H53" s="783">
        <v>0</v>
      </c>
      <c r="I53" s="783">
        <v>0</v>
      </c>
      <c r="J53" s="783">
        <v>0</v>
      </c>
      <c r="K53" s="783">
        <f t="shared" si="24"/>
        <v>0</v>
      </c>
      <c r="L53" s="784">
        <v>0</v>
      </c>
      <c r="M53" s="785">
        <v>0</v>
      </c>
      <c r="N53" s="784">
        <v>0</v>
      </c>
      <c r="O53" s="778"/>
      <c r="P53" s="778">
        <f t="shared" si="25"/>
        <v>0</v>
      </c>
      <c r="AA53" s="808"/>
      <c r="AB53" s="808"/>
    </row>
    <row r="54" spans="1:28" ht="36" customHeight="1">
      <c r="A54" s="769"/>
      <c r="B54" s="769"/>
      <c r="C54" s="6438" t="s">
        <v>583</v>
      </c>
      <c r="D54" s="6439"/>
      <c r="E54" s="780"/>
      <c r="F54" s="781"/>
      <c r="G54" s="2993">
        <f t="shared" si="23"/>
        <v>0</v>
      </c>
      <c r="H54" s="783"/>
      <c r="I54" s="783"/>
      <c r="J54" s="783"/>
      <c r="K54" s="783">
        <f t="shared" si="24"/>
        <v>0</v>
      </c>
      <c r="L54" s="784"/>
      <c r="M54" s="785"/>
      <c r="N54" s="786"/>
      <c r="O54" s="779"/>
      <c r="P54" s="778">
        <f t="shared" si="25"/>
        <v>0</v>
      </c>
      <c r="AA54" s="808"/>
      <c r="AB54" s="808"/>
    </row>
    <row r="55" spans="1:28" ht="36" customHeight="1">
      <c r="A55" s="769"/>
      <c r="B55" s="769"/>
      <c r="C55" s="6438" t="s">
        <v>45</v>
      </c>
      <c r="D55" s="6439"/>
      <c r="E55" s="780"/>
      <c r="F55" s="781"/>
      <c r="G55" s="2993">
        <f t="shared" si="23"/>
        <v>0</v>
      </c>
      <c r="H55" s="783">
        <v>0</v>
      </c>
      <c r="I55" s="783">
        <v>0</v>
      </c>
      <c r="J55" s="783">
        <v>0</v>
      </c>
      <c r="K55" s="783">
        <f t="shared" si="24"/>
        <v>0</v>
      </c>
      <c r="L55" s="784">
        <v>0</v>
      </c>
      <c r="M55" s="785">
        <v>0</v>
      </c>
      <c r="N55" s="784">
        <v>0</v>
      </c>
      <c r="O55" s="778"/>
      <c r="P55" s="778">
        <f t="shared" si="25"/>
        <v>0</v>
      </c>
      <c r="AA55" s="808"/>
      <c r="AB55" s="808"/>
    </row>
    <row r="56" spans="1:28" ht="36" customHeight="1" thickBot="1">
      <c r="A56" s="769"/>
      <c r="B56" s="769"/>
      <c r="C56" s="6442" t="s">
        <v>584</v>
      </c>
      <c r="D56" s="6443"/>
      <c r="E56" s="787"/>
      <c r="F56" s="789"/>
      <c r="G56" s="2994">
        <f t="shared" si="23"/>
        <v>0</v>
      </c>
      <c r="H56" s="783">
        <v>0</v>
      </c>
      <c r="I56" s="783">
        <v>0</v>
      </c>
      <c r="J56" s="783">
        <v>0</v>
      </c>
      <c r="K56" s="791">
        <f t="shared" si="24"/>
        <v>0</v>
      </c>
      <c r="L56" s="784">
        <v>0</v>
      </c>
      <c r="M56" s="785">
        <v>0</v>
      </c>
      <c r="N56" s="786">
        <v>0</v>
      </c>
      <c r="O56" s="829"/>
      <c r="P56" s="3001">
        <f t="shared" si="25"/>
        <v>0</v>
      </c>
      <c r="AA56" s="808"/>
      <c r="AB56" s="808"/>
    </row>
    <row r="57" spans="1:28" ht="36" customHeight="1" thickBot="1">
      <c r="A57" s="769"/>
      <c r="B57" s="769"/>
      <c r="C57" s="6459" t="s">
        <v>585</v>
      </c>
      <c r="D57" s="6460"/>
      <c r="E57" s="804"/>
      <c r="F57" s="3002">
        <f>F56+F55+F54+F53+F52+F51+F50</f>
        <v>0</v>
      </c>
      <c r="G57" s="2998">
        <f t="shared" si="23"/>
        <v>0</v>
      </c>
      <c r="H57" s="783">
        <f>H56+H55+H54+H53+H52+H51+H50</f>
        <v>0</v>
      </c>
      <c r="I57" s="783">
        <f>I56+I55+I54+I53+I52+I51+I50</f>
        <v>0</v>
      </c>
      <c r="J57" s="783">
        <f t="shared" ref="J57:P57" si="26">J56+J55+J54+J53+J52+J51+J50</f>
        <v>0</v>
      </c>
      <c r="K57" s="783">
        <f t="shared" si="26"/>
        <v>0</v>
      </c>
      <c r="L57" s="783">
        <f t="shared" si="26"/>
        <v>0</v>
      </c>
      <c r="M57" s="783">
        <f t="shared" si="26"/>
        <v>0</v>
      </c>
      <c r="N57" s="783">
        <f t="shared" si="26"/>
        <v>0</v>
      </c>
      <c r="O57" s="783"/>
      <c r="P57" s="783">
        <f t="shared" si="26"/>
        <v>0</v>
      </c>
      <c r="AA57" s="808"/>
      <c r="AB57" s="808"/>
    </row>
    <row r="58" spans="1:28" ht="36" customHeight="1" thickBot="1">
      <c r="A58" s="769"/>
      <c r="B58" s="769"/>
      <c r="C58" s="6419" t="s">
        <v>588</v>
      </c>
      <c r="D58" s="6419"/>
      <c r="E58" s="6419"/>
      <c r="F58" s="6419"/>
      <c r="G58" s="6419"/>
      <c r="H58" s="6419"/>
      <c r="I58" s="6419"/>
      <c r="J58" s="6419"/>
      <c r="K58" s="6419"/>
      <c r="L58" s="6419"/>
      <c r="M58" s="6419"/>
      <c r="N58" s="6419"/>
      <c r="O58" s="6419"/>
      <c r="P58" s="6419"/>
    </row>
    <row r="59" spans="1:28" ht="36" customHeight="1">
      <c r="A59" s="769"/>
      <c r="B59" s="769"/>
      <c r="C59" s="6444" t="s">
        <v>454</v>
      </c>
      <c r="D59" s="6445"/>
      <c r="E59" s="799"/>
      <c r="F59" s="6452" t="s">
        <v>455</v>
      </c>
      <c r="G59" s="6454" t="s">
        <v>456</v>
      </c>
      <c r="H59" s="805" t="s">
        <v>93</v>
      </c>
      <c r="I59" s="806"/>
      <c r="J59" s="807"/>
      <c r="K59" s="6436" t="s">
        <v>93</v>
      </c>
      <c r="L59" s="6448" t="s">
        <v>457</v>
      </c>
      <c r="M59" s="6448" t="s">
        <v>537</v>
      </c>
      <c r="N59" s="6448" t="s">
        <v>459</v>
      </c>
      <c r="O59" s="800"/>
      <c r="P59" s="6448" t="s">
        <v>460</v>
      </c>
      <c r="Q59" s="809"/>
    </row>
    <row r="60" spans="1:28" ht="36" customHeight="1" thickBot="1">
      <c r="A60" s="769"/>
      <c r="B60" s="769"/>
      <c r="C60" s="6446"/>
      <c r="D60" s="6447"/>
      <c r="E60" s="810"/>
      <c r="F60" s="6453"/>
      <c r="G60" s="6468"/>
      <c r="H60" s="802" t="s">
        <v>344</v>
      </c>
      <c r="I60" s="802" t="s">
        <v>581</v>
      </c>
      <c r="J60" s="802" t="s">
        <v>462</v>
      </c>
      <c r="K60" s="6437"/>
      <c r="L60" s="6449"/>
      <c r="M60" s="6449"/>
      <c r="N60" s="6449"/>
      <c r="O60" s="803"/>
      <c r="P60" s="6449"/>
      <c r="Q60" s="811"/>
    </row>
    <row r="61" spans="1:28" ht="36" customHeight="1">
      <c r="A61" s="769"/>
      <c r="B61" s="769"/>
      <c r="C61" s="6450" t="s">
        <v>582</v>
      </c>
      <c r="D61" s="6469"/>
      <c r="E61" s="812"/>
      <c r="F61" s="779">
        <f>F28+F39+F50</f>
        <v>0</v>
      </c>
      <c r="G61" s="779" t="e">
        <f>G28+G39+G50</f>
        <v>#REF!</v>
      </c>
      <c r="H61" s="777" t="e">
        <f>H28+H39+H50</f>
        <v>#REF!</v>
      </c>
      <c r="I61" s="777">
        <f t="shared" ref="I61:L61" si="27">I28+I39+I50</f>
        <v>0</v>
      </c>
      <c r="J61" s="777" t="e">
        <f t="shared" si="27"/>
        <v>#REF!</v>
      </c>
      <c r="K61" s="777" t="e">
        <f t="shared" si="27"/>
        <v>#REF!</v>
      </c>
      <c r="L61" s="779" t="e">
        <f t="shared" si="27"/>
        <v>#REF!</v>
      </c>
      <c r="M61" s="779" t="e">
        <f t="shared" ref="M61:N67" si="28">P28+P39+M50</f>
        <v>#REF!</v>
      </c>
      <c r="N61" s="779" t="e">
        <f t="shared" si="28"/>
        <v>#REF!</v>
      </c>
      <c r="O61" s="779"/>
      <c r="P61" s="778" t="e">
        <f t="shared" ref="P61:P67" si="29">K61-M61-N61</f>
        <v>#REF!</v>
      </c>
      <c r="Q61" s="779">
        <f t="shared" ref="Q61:Q67" si="30">S28+S39+Q50</f>
        <v>0</v>
      </c>
    </row>
    <row r="62" spans="1:28" ht="36" customHeight="1">
      <c r="A62" s="769"/>
      <c r="B62" s="769"/>
      <c r="C62" s="6438" t="s">
        <v>246</v>
      </c>
      <c r="D62" s="6461"/>
      <c r="E62" s="812"/>
      <c r="F62" s="779">
        <f t="shared" ref="F62:L67" si="31">F29+F40+F51</f>
        <v>0</v>
      </c>
      <c r="G62" s="779" t="e">
        <f t="shared" si="31"/>
        <v>#REF!</v>
      </c>
      <c r="H62" s="777" t="e">
        <f t="shared" si="31"/>
        <v>#REF!</v>
      </c>
      <c r="I62" s="777">
        <f t="shared" si="31"/>
        <v>0</v>
      </c>
      <c r="J62" s="777" t="e">
        <f t="shared" si="31"/>
        <v>#REF!</v>
      </c>
      <c r="K62" s="777" t="e">
        <f t="shared" si="31"/>
        <v>#REF!</v>
      </c>
      <c r="L62" s="779" t="e">
        <f t="shared" si="31"/>
        <v>#REF!</v>
      </c>
      <c r="M62" s="779" t="e">
        <f t="shared" si="28"/>
        <v>#REF!</v>
      </c>
      <c r="N62" s="779" t="e">
        <f t="shared" si="28"/>
        <v>#REF!</v>
      </c>
      <c r="O62" s="779"/>
      <c r="P62" s="778" t="e">
        <f t="shared" si="29"/>
        <v>#REF!</v>
      </c>
      <c r="Q62" s="779">
        <f t="shared" si="30"/>
        <v>0</v>
      </c>
    </row>
    <row r="63" spans="1:28" ht="36" customHeight="1">
      <c r="A63" s="769"/>
      <c r="B63" s="769"/>
      <c r="C63" s="6438" t="s">
        <v>61</v>
      </c>
      <c r="D63" s="6461"/>
      <c r="E63" s="812"/>
      <c r="F63" s="779">
        <f t="shared" si="31"/>
        <v>0</v>
      </c>
      <c r="G63" s="779">
        <f t="shared" si="31"/>
        <v>0</v>
      </c>
      <c r="H63" s="777">
        <f t="shared" si="31"/>
        <v>0</v>
      </c>
      <c r="I63" s="777">
        <f t="shared" si="31"/>
        <v>0</v>
      </c>
      <c r="J63" s="777">
        <f t="shared" si="31"/>
        <v>0</v>
      </c>
      <c r="K63" s="777">
        <f t="shared" si="31"/>
        <v>0</v>
      </c>
      <c r="L63" s="779">
        <f t="shared" si="31"/>
        <v>0</v>
      </c>
      <c r="M63" s="779">
        <f t="shared" si="28"/>
        <v>0</v>
      </c>
      <c r="N63" s="779">
        <f t="shared" si="28"/>
        <v>0</v>
      </c>
      <c r="O63" s="779"/>
      <c r="P63" s="778">
        <f t="shared" si="29"/>
        <v>0</v>
      </c>
      <c r="Q63" s="779">
        <f t="shared" si="30"/>
        <v>0</v>
      </c>
    </row>
    <row r="64" spans="1:28" ht="36" customHeight="1">
      <c r="A64" s="769"/>
      <c r="B64" s="769"/>
      <c r="C64" s="6438" t="s">
        <v>57</v>
      </c>
      <c r="D64" s="6461"/>
      <c r="E64" s="812"/>
      <c r="F64" s="779">
        <f t="shared" si="31"/>
        <v>0</v>
      </c>
      <c r="G64" s="779" t="e">
        <f t="shared" si="31"/>
        <v>#REF!</v>
      </c>
      <c r="H64" s="777" t="e">
        <f t="shared" si="31"/>
        <v>#REF!</v>
      </c>
      <c r="I64" s="777">
        <f t="shared" si="31"/>
        <v>0</v>
      </c>
      <c r="J64" s="777" t="e">
        <f t="shared" si="31"/>
        <v>#REF!</v>
      </c>
      <c r="K64" s="777" t="e">
        <f t="shared" si="31"/>
        <v>#REF!</v>
      </c>
      <c r="L64" s="779" t="e">
        <f t="shared" si="31"/>
        <v>#REF!</v>
      </c>
      <c r="M64" s="779" t="e">
        <f t="shared" si="28"/>
        <v>#REF!</v>
      </c>
      <c r="N64" s="779" t="e">
        <f t="shared" si="28"/>
        <v>#REF!</v>
      </c>
      <c r="O64" s="779"/>
      <c r="P64" s="778" t="e">
        <f t="shared" si="29"/>
        <v>#REF!</v>
      </c>
      <c r="Q64" s="779">
        <f t="shared" si="30"/>
        <v>0</v>
      </c>
    </row>
    <row r="65" spans="1:18" ht="36" customHeight="1">
      <c r="A65" s="769"/>
      <c r="B65" s="769"/>
      <c r="C65" s="6438" t="s">
        <v>583</v>
      </c>
      <c r="D65" s="6461"/>
      <c r="E65" s="812"/>
      <c r="F65" s="779">
        <f t="shared" si="31"/>
        <v>0</v>
      </c>
      <c r="G65" s="779">
        <f t="shared" si="31"/>
        <v>0</v>
      </c>
      <c r="H65" s="777">
        <f t="shared" si="31"/>
        <v>0</v>
      </c>
      <c r="I65" s="777">
        <f t="shared" si="31"/>
        <v>0</v>
      </c>
      <c r="J65" s="777">
        <f t="shared" si="31"/>
        <v>0</v>
      </c>
      <c r="K65" s="777">
        <f t="shared" si="31"/>
        <v>0</v>
      </c>
      <c r="L65" s="779">
        <f t="shared" si="31"/>
        <v>0</v>
      </c>
      <c r="M65" s="779">
        <f t="shared" si="28"/>
        <v>0</v>
      </c>
      <c r="N65" s="779">
        <f t="shared" si="28"/>
        <v>0</v>
      </c>
      <c r="O65" s="779"/>
      <c r="P65" s="778">
        <f t="shared" si="29"/>
        <v>0</v>
      </c>
      <c r="Q65" s="779">
        <f t="shared" si="30"/>
        <v>0</v>
      </c>
    </row>
    <row r="66" spans="1:18" ht="36" customHeight="1">
      <c r="A66" s="769"/>
      <c r="B66" s="769"/>
      <c r="C66" s="6438" t="s">
        <v>45</v>
      </c>
      <c r="D66" s="6461"/>
      <c r="E66" s="812"/>
      <c r="F66" s="779">
        <f t="shared" si="31"/>
        <v>0</v>
      </c>
      <c r="G66" s="779" t="e">
        <f t="shared" si="31"/>
        <v>#REF!</v>
      </c>
      <c r="H66" s="777" t="e">
        <f t="shared" si="31"/>
        <v>#REF!</v>
      </c>
      <c r="I66" s="777">
        <f t="shared" si="31"/>
        <v>0</v>
      </c>
      <c r="J66" s="777" t="e">
        <f t="shared" si="31"/>
        <v>#REF!</v>
      </c>
      <c r="K66" s="777" t="e">
        <f t="shared" si="31"/>
        <v>#REF!</v>
      </c>
      <c r="L66" s="779" t="e">
        <f t="shared" si="31"/>
        <v>#REF!</v>
      </c>
      <c r="M66" s="779" t="e">
        <f t="shared" si="28"/>
        <v>#REF!</v>
      </c>
      <c r="N66" s="779">
        <f t="shared" si="28"/>
        <v>0</v>
      </c>
      <c r="O66" s="779"/>
      <c r="P66" s="778" t="e">
        <f t="shared" si="29"/>
        <v>#REF!</v>
      </c>
      <c r="Q66" s="779">
        <f t="shared" si="30"/>
        <v>0</v>
      </c>
    </row>
    <row r="67" spans="1:18" ht="36" customHeight="1" thickBot="1">
      <c r="A67" s="769"/>
      <c r="B67" s="769"/>
      <c r="C67" s="6442" t="s">
        <v>584</v>
      </c>
      <c r="D67" s="6462"/>
      <c r="E67" s="813"/>
      <c r="F67" s="779">
        <f t="shared" si="31"/>
        <v>0</v>
      </c>
      <c r="G67" s="779" t="e">
        <f t="shared" si="31"/>
        <v>#REF!</v>
      </c>
      <c r="H67" s="777" t="e">
        <f t="shared" si="31"/>
        <v>#REF!</v>
      </c>
      <c r="I67" s="777">
        <f t="shared" si="31"/>
        <v>0</v>
      </c>
      <c r="J67" s="777" t="e">
        <f t="shared" si="31"/>
        <v>#REF!</v>
      </c>
      <c r="K67" s="777" t="e">
        <f t="shared" si="31"/>
        <v>#REF!</v>
      </c>
      <c r="L67" s="779" t="e">
        <f t="shared" si="31"/>
        <v>#REF!</v>
      </c>
      <c r="M67" s="779" t="e">
        <f t="shared" si="28"/>
        <v>#REF!</v>
      </c>
      <c r="N67" s="779">
        <f t="shared" si="28"/>
        <v>0</v>
      </c>
      <c r="O67" s="829"/>
      <c r="P67" s="3001" t="e">
        <f t="shared" si="29"/>
        <v>#REF!</v>
      </c>
      <c r="Q67" s="779">
        <f t="shared" si="30"/>
        <v>0</v>
      </c>
    </row>
    <row r="68" spans="1:18" ht="36" customHeight="1" thickBot="1">
      <c r="A68" s="769"/>
      <c r="B68" s="769"/>
      <c r="C68" s="6459" t="s">
        <v>585</v>
      </c>
      <c r="D68" s="6460"/>
      <c r="E68" s="814"/>
      <c r="F68" s="783">
        <f>F67+F66+F65+F64+F63+F62+F61+F69</f>
        <v>0</v>
      </c>
      <c r="G68" s="783" t="e">
        <f t="shared" ref="G68:Q68" si="32">G67+G66+G65+G64+G63+G62+G61+G69</f>
        <v>#REF!</v>
      </c>
      <c r="H68" s="783" t="e">
        <f t="shared" si="32"/>
        <v>#REF!</v>
      </c>
      <c r="I68" s="783">
        <f t="shared" si="32"/>
        <v>0</v>
      </c>
      <c r="J68" s="783" t="e">
        <f t="shared" si="32"/>
        <v>#REF!</v>
      </c>
      <c r="K68" s="783" t="e">
        <f t="shared" si="32"/>
        <v>#REF!</v>
      </c>
      <c r="L68" s="783" t="e">
        <f t="shared" si="32"/>
        <v>#REF!</v>
      </c>
      <c r="M68" s="783" t="e">
        <f t="shared" si="32"/>
        <v>#REF!</v>
      </c>
      <c r="N68" s="783" t="e">
        <f t="shared" si="32"/>
        <v>#REF!</v>
      </c>
      <c r="O68" s="783"/>
      <c r="P68" s="783" t="e">
        <f t="shared" si="32"/>
        <v>#REF!</v>
      </c>
      <c r="Q68" s="783">
        <f t="shared" si="32"/>
        <v>0</v>
      </c>
    </row>
    <row r="69" spans="1:18" ht="36" customHeight="1" thickBot="1">
      <c r="A69" s="769"/>
      <c r="B69" s="769"/>
      <c r="C69" s="815"/>
      <c r="D69" s="816" t="s">
        <v>589</v>
      </c>
      <c r="E69" s="817"/>
      <c r="F69" s="818"/>
      <c r="G69" s="785"/>
      <c r="H69" s="785"/>
      <c r="I69" s="785"/>
      <c r="J69" s="785"/>
      <c r="K69" s="785"/>
      <c r="L69" s="785"/>
      <c r="M69" s="785"/>
      <c r="N69" s="785"/>
      <c r="O69" s="785"/>
      <c r="P69" s="785"/>
      <c r="Q69" s="785"/>
      <c r="R69" s="289"/>
    </row>
    <row r="70" spans="1:18" ht="36" customHeight="1">
      <c r="A70" s="769"/>
      <c r="B70" s="769"/>
      <c r="C70" s="817"/>
      <c r="D70" s="817"/>
      <c r="E70" s="817"/>
      <c r="F70" s="819"/>
      <c r="G70" s="819"/>
      <c r="H70" s="819"/>
      <c r="I70" s="819"/>
      <c r="J70" s="819"/>
      <c r="K70" s="819"/>
      <c r="L70" s="819"/>
      <c r="M70" s="819"/>
      <c r="N70" s="819"/>
      <c r="O70" s="819"/>
      <c r="P70" s="819"/>
      <c r="Q70" s="819"/>
      <c r="R70" s="289"/>
    </row>
    <row r="71" spans="1:18" ht="36" customHeight="1">
      <c r="A71" s="769"/>
      <c r="B71" s="769"/>
      <c r="C71" s="817"/>
      <c r="D71" s="817"/>
      <c r="E71" s="817"/>
      <c r="F71" s="819"/>
      <c r="G71" s="819"/>
      <c r="H71" s="819"/>
      <c r="I71" s="819"/>
      <c r="J71" s="819"/>
      <c r="K71" s="819"/>
      <c r="L71" s="819"/>
      <c r="M71" s="819"/>
      <c r="N71" s="819"/>
      <c r="O71" s="819"/>
      <c r="P71" s="819"/>
      <c r="Q71" s="819"/>
      <c r="R71" s="289"/>
    </row>
    <row r="72" spans="1:18" ht="36" customHeight="1">
      <c r="A72" s="769"/>
      <c r="B72" s="769"/>
      <c r="C72" s="820"/>
      <c r="D72" s="820"/>
      <c r="E72" s="820"/>
      <c r="F72" s="820"/>
      <c r="G72" s="289"/>
      <c r="H72" s="289"/>
      <c r="I72" s="289"/>
      <c r="J72" s="289"/>
      <c r="K72" s="289"/>
      <c r="L72" s="289"/>
      <c r="M72" s="289"/>
      <c r="N72" s="289"/>
      <c r="O72" s="289"/>
      <c r="P72" s="289"/>
      <c r="Q72" s="289"/>
      <c r="R72" s="289"/>
    </row>
    <row r="83" spans="4:15">
      <c r="D83" s="6467" t="s">
        <v>590</v>
      </c>
      <c r="E83" s="6467"/>
      <c r="F83" s="6467"/>
      <c r="G83" s="6467"/>
      <c r="H83" s="6467"/>
      <c r="I83" s="6467"/>
      <c r="J83" s="6467"/>
      <c r="K83" s="6467"/>
      <c r="L83" s="6467"/>
      <c r="M83" s="6467"/>
      <c r="N83" s="6467"/>
      <c r="O83" s="830"/>
    </row>
    <row r="84" spans="4:15">
      <c r="D84" s="821" t="s">
        <v>90</v>
      </c>
      <c r="E84" s="822"/>
      <c r="F84" s="823" t="s">
        <v>216</v>
      </c>
      <c r="G84" s="6463" t="s">
        <v>23</v>
      </c>
      <c r="H84" s="6464"/>
      <c r="I84" s="6463" t="s">
        <v>33</v>
      </c>
      <c r="J84" s="6464"/>
      <c r="K84" s="6463" t="s">
        <v>184</v>
      </c>
      <c r="L84" s="6464"/>
      <c r="M84" s="6465" t="s">
        <v>591</v>
      </c>
      <c r="N84" s="6465" t="s">
        <v>592</v>
      </c>
      <c r="O84" s="831"/>
    </row>
    <row r="85" spans="4:15">
      <c r="D85" s="824"/>
      <c r="F85" s="825"/>
      <c r="G85" s="826" t="s">
        <v>190</v>
      </c>
      <c r="H85" s="826" t="s">
        <v>192</v>
      </c>
      <c r="I85" s="826" t="s">
        <v>190</v>
      </c>
      <c r="J85" s="826" t="s">
        <v>192</v>
      </c>
      <c r="K85" s="826" t="s">
        <v>190</v>
      </c>
      <c r="L85" s="826" t="s">
        <v>192</v>
      </c>
      <c r="M85" s="6466"/>
      <c r="N85" s="6466"/>
      <c r="O85" s="831"/>
    </row>
    <row r="86" spans="4:15">
      <c r="D86" s="823" t="s">
        <v>50</v>
      </c>
      <c r="E86" s="827"/>
      <c r="F86" s="827"/>
      <c r="G86" s="828">
        <v>7</v>
      </c>
      <c r="H86" s="828">
        <v>4</v>
      </c>
      <c r="I86" s="828">
        <v>9</v>
      </c>
      <c r="J86" s="828">
        <v>3</v>
      </c>
      <c r="K86" s="828">
        <v>8</v>
      </c>
      <c r="L86" s="828">
        <v>3</v>
      </c>
      <c r="M86" s="828">
        <f>K86+I86+G86</f>
        <v>24</v>
      </c>
      <c r="N86" s="828">
        <f>L86+J86+H86</f>
        <v>10</v>
      </c>
      <c r="O86" s="832"/>
    </row>
    <row r="87" spans="4:15">
      <c r="D87" s="823" t="s">
        <v>52</v>
      </c>
      <c r="E87" s="827"/>
      <c r="F87" s="827"/>
      <c r="G87" s="828">
        <v>4</v>
      </c>
      <c r="H87" s="828">
        <v>4</v>
      </c>
      <c r="I87" s="828">
        <v>6</v>
      </c>
      <c r="J87" s="828">
        <v>2</v>
      </c>
      <c r="K87" s="828">
        <v>5</v>
      </c>
      <c r="L87" s="828">
        <v>2</v>
      </c>
      <c r="M87" s="828">
        <f t="shared" ref="M87:M89" si="33">K87+I87+G87</f>
        <v>15</v>
      </c>
      <c r="N87" s="828">
        <f>L87+J87+H87</f>
        <v>8</v>
      </c>
      <c r="O87" s="832"/>
    </row>
    <row r="88" spans="4:15">
      <c r="D88" s="823" t="s">
        <v>53</v>
      </c>
      <c r="E88" s="827"/>
      <c r="F88" s="827"/>
      <c r="G88" s="828">
        <v>6</v>
      </c>
      <c r="H88" s="828">
        <v>3</v>
      </c>
      <c r="I88" s="828">
        <v>7</v>
      </c>
      <c r="J88" s="828">
        <v>4</v>
      </c>
      <c r="K88" s="828">
        <v>11</v>
      </c>
      <c r="L88" s="828">
        <v>2</v>
      </c>
      <c r="M88" s="828">
        <f t="shared" si="33"/>
        <v>24</v>
      </c>
      <c r="N88" s="828">
        <f>L88+J88+H88</f>
        <v>9</v>
      </c>
      <c r="O88" s="832"/>
    </row>
    <row r="89" spans="4:15">
      <c r="D89" s="823" t="s">
        <v>593</v>
      </c>
      <c r="E89" s="827"/>
      <c r="F89" s="827"/>
      <c r="G89" s="828">
        <f>SUM(G86:G88)</f>
        <v>17</v>
      </c>
      <c r="H89" s="828">
        <f t="shared" ref="H89:L89" si="34">SUM(H86:H88)</f>
        <v>11</v>
      </c>
      <c r="I89" s="828">
        <f t="shared" si="34"/>
        <v>22</v>
      </c>
      <c r="J89" s="828">
        <f t="shared" si="34"/>
        <v>9</v>
      </c>
      <c r="K89" s="828">
        <f t="shared" si="34"/>
        <v>24</v>
      </c>
      <c r="L89" s="828">
        <f t="shared" si="34"/>
        <v>7</v>
      </c>
      <c r="M89" s="828">
        <f t="shared" si="33"/>
        <v>63</v>
      </c>
      <c r="N89" s="828">
        <f>L89+J89+H89</f>
        <v>27</v>
      </c>
      <c r="O89" s="832"/>
    </row>
  </sheetData>
  <sortState xmlns:xlrd2="http://schemas.microsoft.com/office/spreadsheetml/2017/richdata2" ref="B10:X17">
    <sortCondition descending="1" ref="H10:H20"/>
  </sortState>
  <customSheetViews>
    <customSheetView guid="{12CA49F8-E6BA-489F-9DA0-6B8A5CD7EDCA}" scale="55" showPageBreaks="1" printArea="1" hiddenRows="1" hiddenColumns="1" view="pageBreakPreview" topLeftCell="B4">
      <rowBreaks count="3" manualBreakCount="3">
        <brk id="23" max="35" man="1"/>
        <brk id="35" max="35" man="1"/>
        <brk id="46" max="35" man="1"/>
      </rowBreaks>
      <colBreaks count="1" manualBreakCount="1">
        <brk id="23" max="102" man="1"/>
      </colBreaks>
      <pageMargins left="0" right="0" top="0" bottom="0" header="0" footer="0"/>
      <printOptions horizontalCentered="1"/>
      <pageSetup paperSize="9" scale="60" orientation="landscape" r:id="rId1"/>
      <headerFooter alignWithMargins="0"/>
    </customSheetView>
    <customSheetView guid="{37E56966-4F94-4240-A3E5-59881448F1B0}" scale="55" showPageBreaks="1" printArea="1" hiddenRows="1" hiddenColumns="1" view="pageBreakPreview" topLeftCell="B4">
      <rowBreaks count="3" manualBreakCount="3">
        <brk id="23" max="35" man="1"/>
        <brk id="35" max="35" man="1"/>
        <brk id="46" max="35" man="1"/>
      </rowBreaks>
      <colBreaks count="1" manualBreakCount="1">
        <brk id="23" max="102" man="1"/>
      </colBreaks>
      <pageMargins left="0" right="0" top="0" bottom="0" header="0" footer="0"/>
      <printOptions horizontalCentered="1"/>
      <pageSetup paperSize="9" scale="60" orientation="landscape" r:id="rId2"/>
      <headerFooter alignWithMargins="0"/>
    </customSheetView>
    <customSheetView guid="{230182A1-F070-4DDB-9301-86882B42A49C}" scale="55" showPageBreaks="1" printArea="1" hiddenRows="1" hiddenColumns="1" view="pageBreakPreview" topLeftCell="B7">
      <selection activeCell="S5" sqref="S5"/>
      <rowBreaks count="3" manualBreakCount="3">
        <brk id="23" max="35" man="1"/>
        <brk id="35" max="35" man="1"/>
        <brk id="46" max="35" man="1"/>
      </rowBreaks>
      <colBreaks count="1" manualBreakCount="1">
        <brk id="23" max="102" man="1"/>
      </colBreaks>
      <pageMargins left="0" right="0" top="0" bottom="0" header="0" footer="0"/>
      <printOptions horizontalCentered="1"/>
      <pageSetup paperSize="9" scale="60" orientation="landscape" r:id="rId3"/>
      <headerFooter alignWithMargins="0"/>
    </customSheetView>
    <customSheetView guid="{4B0F2128-2DDC-4AF0-BF60-90CCEE21FB66}" scale="55" showPageBreaks="1" printArea="1" hiddenRows="1" hiddenColumns="1" view="pageBreakPreview" topLeftCell="B1">
      <rowBreaks count="3" manualBreakCount="3">
        <brk id="23" max="35" man="1"/>
        <brk id="35" max="35" man="1"/>
        <brk id="46" max="35" man="1"/>
      </rowBreaks>
      <colBreaks count="1" manualBreakCount="1">
        <brk id="23" max="102" man="1"/>
      </colBreaks>
      <pageMargins left="0" right="0" top="0" bottom="0" header="0" footer="0"/>
      <printOptions horizontalCentered="1"/>
      <pageSetup paperSize="9" scale="46" orientation="landscape" r:id="rId4"/>
      <headerFooter alignWithMargins="0"/>
    </customSheetView>
    <customSheetView guid="{7E615092-1A34-48E1-8A6E-7383EDD6AB18}" scale="55" showPageBreaks="1" printArea="1" hiddenRows="1" hiddenColumns="1" view="pageBreakPreview" topLeftCell="B4">
      <rowBreaks count="3" manualBreakCount="3">
        <brk id="23" max="35" man="1"/>
        <brk id="35" max="35" man="1"/>
        <brk id="46" max="35" man="1"/>
      </rowBreaks>
      <colBreaks count="1" manualBreakCount="1">
        <brk id="23" max="102" man="1"/>
      </colBreaks>
      <pageMargins left="0" right="0" top="0" bottom="0" header="0" footer="0"/>
      <printOptions horizontalCentered="1"/>
      <pageSetup paperSize="9" scale="60" orientation="landscape" r:id="rId5"/>
      <headerFooter alignWithMargins="0"/>
    </customSheetView>
  </customSheetViews>
  <mergeCells count="83">
    <mergeCell ref="C54:D54"/>
    <mergeCell ref="C55:D55"/>
    <mergeCell ref="D83:N83"/>
    <mergeCell ref="M59:M60"/>
    <mergeCell ref="N59:N60"/>
    <mergeCell ref="C56:D56"/>
    <mergeCell ref="C57:D57"/>
    <mergeCell ref="C58:P58"/>
    <mergeCell ref="G59:G60"/>
    <mergeCell ref="K59:K60"/>
    <mergeCell ref="L59:L60"/>
    <mergeCell ref="P59:P60"/>
    <mergeCell ref="C61:D61"/>
    <mergeCell ref="C62:D62"/>
    <mergeCell ref="C63:D63"/>
    <mergeCell ref="C64:D64"/>
    <mergeCell ref="G84:H84"/>
    <mergeCell ref="I84:J84"/>
    <mergeCell ref="K84:L84"/>
    <mergeCell ref="M84:M85"/>
    <mergeCell ref="N84:N85"/>
    <mergeCell ref="C65:D65"/>
    <mergeCell ref="C66:D66"/>
    <mergeCell ref="C67:D67"/>
    <mergeCell ref="C68:D68"/>
    <mergeCell ref="C59:D60"/>
    <mergeCell ref="F59:F60"/>
    <mergeCell ref="C45:D45"/>
    <mergeCell ref="C46:D46"/>
    <mergeCell ref="C53:D53"/>
    <mergeCell ref="C48:D49"/>
    <mergeCell ref="F48:F49"/>
    <mergeCell ref="C51:D51"/>
    <mergeCell ref="C52:D52"/>
    <mergeCell ref="C47:P47"/>
    <mergeCell ref="G48:G49"/>
    <mergeCell ref="K48:K49"/>
    <mergeCell ref="N48:N49"/>
    <mergeCell ref="P48:P49"/>
    <mergeCell ref="C50:D50"/>
    <mergeCell ref="L48:L49"/>
    <mergeCell ref="M48:M49"/>
    <mergeCell ref="R37:R38"/>
    <mergeCell ref="C39:D39"/>
    <mergeCell ref="C40:D40"/>
    <mergeCell ref="K37:K38"/>
    <mergeCell ref="L37:L38"/>
    <mergeCell ref="F37:F38"/>
    <mergeCell ref="G37:G38"/>
    <mergeCell ref="H37:J37"/>
    <mergeCell ref="P37:P38"/>
    <mergeCell ref="Q37:Q38"/>
    <mergeCell ref="C29:D29"/>
    <mergeCell ref="C42:D42"/>
    <mergeCell ref="C43:D43"/>
    <mergeCell ref="C44:D44"/>
    <mergeCell ref="C35:D35"/>
    <mergeCell ref="C30:D30"/>
    <mergeCell ref="C31:D31"/>
    <mergeCell ref="C32:D32"/>
    <mergeCell ref="C33:D33"/>
    <mergeCell ref="C34:D34"/>
    <mergeCell ref="C41:D41"/>
    <mergeCell ref="C37:D38"/>
    <mergeCell ref="S26:S27"/>
    <mergeCell ref="C28:D28"/>
    <mergeCell ref="P26:P27"/>
    <mergeCell ref="C26:D27"/>
    <mergeCell ref="F26:F27"/>
    <mergeCell ref="G26:G27"/>
    <mergeCell ref="H26:J26"/>
    <mergeCell ref="K26:K27"/>
    <mergeCell ref="J22:L22"/>
    <mergeCell ref="C24:R24"/>
    <mergeCell ref="C25:Q25"/>
    <mergeCell ref="L26:L27"/>
    <mergeCell ref="Q26:Q27"/>
    <mergeCell ref="R26:R27"/>
    <mergeCell ref="C2:D2"/>
    <mergeCell ref="C3:D3"/>
    <mergeCell ref="C4:V4"/>
    <mergeCell ref="H8:L8"/>
    <mergeCell ref="S8:W8"/>
  </mergeCells>
  <printOptions horizontalCentered="1"/>
  <pageMargins left="0" right="0" top="0" bottom="0" header="0" footer="0"/>
  <pageSetup paperSize="9" scale="60" orientation="landscape" r:id="rId6"/>
  <headerFooter alignWithMargins="0"/>
  <rowBreaks count="3" manualBreakCount="3">
    <brk id="23" max="35" man="1"/>
    <brk id="35" max="35" man="1"/>
    <brk id="46" max="35" man="1"/>
  </rowBreaks>
  <colBreaks count="1" manualBreakCount="1">
    <brk id="23" max="102" man="1"/>
  </colBreaks>
  <drawing r:id="rId7"/>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ورقة20">
    <tabColor theme="9" tint="-0.249977111117893"/>
  </sheetPr>
  <dimension ref="A1:AG72"/>
  <sheetViews>
    <sheetView rightToLeft="1" view="pageBreakPreview" topLeftCell="B7" zoomScale="110" zoomScaleNormal="130" zoomScaleSheetLayoutView="130" workbookViewId="0">
      <selection activeCell="AG14" sqref="AG14"/>
    </sheetView>
  </sheetViews>
  <sheetFormatPr defaultColWidth="9" defaultRowHeight="13.8"/>
  <cols>
    <col min="1" max="1" width="9" style="2596" hidden="1" customWidth="1"/>
    <col min="2" max="2" width="15.59765625" style="2596" customWidth="1"/>
    <col min="3" max="33" width="4.296875" style="2596" customWidth="1"/>
    <col min="34" max="16384" width="9" style="2596"/>
  </cols>
  <sheetData>
    <row r="1" spans="2:33">
      <c r="B1" s="3533"/>
      <c r="C1" s="3533"/>
      <c r="D1" s="3533"/>
      <c r="E1" s="3533"/>
      <c r="F1" s="3533"/>
      <c r="G1" s="3533"/>
      <c r="H1" s="3533"/>
      <c r="I1" s="3533"/>
      <c r="J1" s="3533"/>
      <c r="K1" s="3533"/>
      <c r="L1" s="3533"/>
      <c r="M1" s="3533"/>
      <c r="N1" s="3533"/>
      <c r="O1" s="3533"/>
      <c r="P1" s="3533"/>
      <c r="Q1" s="3533"/>
      <c r="R1" s="3533"/>
      <c r="S1" s="3533"/>
      <c r="T1" s="3533"/>
      <c r="U1" s="3533"/>
      <c r="V1" s="3533"/>
      <c r="W1" s="3533"/>
      <c r="X1" s="3533"/>
      <c r="Y1" s="3533"/>
      <c r="Z1" s="3533"/>
      <c r="AA1" s="3533"/>
      <c r="AB1" s="3533"/>
      <c r="AC1" s="3533"/>
      <c r="AD1" s="3533"/>
      <c r="AE1" s="3533"/>
      <c r="AF1" s="3533"/>
      <c r="AG1" s="3533"/>
    </row>
    <row r="2" spans="2:33" ht="16.8">
      <c r="B2" s="6475" t="s">
        <v>1411</v>
      </c>
      <c r="C2" s="6475"/>
      <c r="D2" s="6475"/>
      <c r="E2" s="3533"/>
      <c r="F2" s="3533"/>
      <c r="G2" s="3533"/>
      <c r="H2" s="3533"/>
      <c r="I2" s="3533"/>
      <c r="J2" s="3533"/>
      <c r="K2" s="3533"/>
      <c r="L2" s="3533"/>
      <c r="M2" s="3533"/>
      <c r="N2" s="3533"/>
      <c r="O2" s="3533"/>
      <c r="P2" s="3533"/>
      <c r="Q2" s="3533"/>
      <c r="R2" s="3533"/>
      <c r="S2" s="3533"/>
      <c r="T2" s="3533"/>
      <c r="U2" s="3533"/>
      <c r="V2" s="3533"/>
      <c r="W2" s="3533"/>
      <c r="X2" s="3533"/>
      <c r="Y2" s="3533"/>
      <c r="Z2" s="3533"/>
      <c r="AA2" s="3533"/>
      <c r="AB2" s="3533"/>
      <c r="AC2" s="3533"/>
      <c r="AD2" s="3533"/>
      <c r="AE2" s="3533"/>
      <c r="AF2" s="3533"/>
      <c r="AG2" s="3533"/>
    </row>
    <row r="3" spans="2:33" ht="16.8">
      <c r="B3" s="6475" t="s">
        <v>1412</v>
      </c>
      <c r="C3" s="6475"/>
      <c r="D3" s="6475"/>
      <c r="E3" s="3533"/>
      <c r="F3" s="3533"/>
      <c r="G3" s="3533"/>
      <c r="H3" s="3533"/>
      <c r="I3" s="3533"/>
      <c r="J3" s="3533"/>
      <c r="K3" s="3533"/>
      <c r="L3" s="3533"/>
      <c r="M3" s="3533"/>
      <c r="N3" s="3533"/>
      <c r="O3" s="3533"/>
      <c r="P3" s="3533"/>
      <c r="Q3" s="3533"/>
      <c r="R3" s="3533"/>
      <c r="S3" s="3533"/>
      <c r="T3" s="3533"/>
      <c r="U3" s="3533"/>
      <c r="V3" s="3533"/>
      <c r="W3" s="3533"/>
      <c r="X3" s="3533"/>
      <c r="Y3" s="3533"/>
      <c r="Z3" s="3533"/>
      <c r="AA3" s="3533"/>
      <c r="AB3" s="3533"/>
      <c r="AC3" s="3533"/>
      <c r="AD3" s="3533"/>
      <c r="AE3" s="3533"/>
      <c r="AF3" s="3533"/>
      <c r="AG3" s="3533"/>
    </row>
    <row r="4" spans="2:33" ht="23.25" customHeight="1">
      <c r="B4" s="6476" t="s">
        <v>1413</v>
      </c>
      <c r="C4" s="6476"/>
      <c r="D4" s="6476"/>
      <c r="E4" s="3533"/>
      <c r="F4" s="3533"/>
      <c r="G4" s="3533"/>
      <c r="H4" s="3533"/>
      <c r="I4" s="3533"/>
      <c r="J4" s="3533"/>
      <c r="K4" s="3533"/>
      <c r="L4" s="3533"/>
      <c r="M4" s="3533"/>
      <c r="N4" s="3533"/>
      <c r="O4" s="3533"/>
      <c r="P4" s="3533"/>
      <c r="Q4" s="3533"/>
      <c r="R4" s="3533"/>
      <c r="S4" s="3533"/>
      <c r="T4" s="3533"/>
      <c r="U4" s="3533"/>
      <c r="V4" s="3533"/>
      <c r="W4" s="3533"/>
      <c r="X4" s="3533"/>
      <c r="Y4" s="3533"/>
      <c r="Z4" s="3533"/>
      <c r="AA4" s="3533"/>
      <c r="AB4" s="3533"/>
      <c r="AC4" s="3533"/>
      <c r="AD4" s="3533"/>
      <c r="AE4" s="3533"/>
      <c r="AF4" s="3533"/>
      <c r="AG4" s="3533"/>
    </row>
    <row r="5" spans="2:33">
      <c r="B5" s="3533"/>
      <c r="C5" s="3533"/>
      <c r="D5" s="3533"/>
      <c r="E5" s="3533"/>
      <c r="F5" s="3533"/>
      <c r="G5" s="3533"/>
      <c r="H5" s="3533"/>
      <c r="I5" s="3533"/>
      <c r="J5" s="3533"/>
      <c r="K5" s="3533"/>
      <c r="L5" s="3533"/>
      <c r="M5" s="3533"/>
      <c r="N5" s="3533"/>
      <c r="O5" s="3533"/>
      <c r="P5" s="3533"/>
      <c r="Q5" s="3533"/>
      <c r="R5" s="3533"/>
      <c r="S5" s="3533"/>
      <c r="T5" s="3533"/>
      <c r="U5" s="3533"/>
      <c r="V5" s="3533"/>
      <c r="W5" s="3533"/>
      <c r="X5" s="3533"/>
      <c r="Y5" s="3533"/>
      <c r="Z5" s="3533"/>
      <c r="AA5" s="3533"/>
      <c r="AB5" s="3533"/>
      <c r="AC5" s="3533"/>
      <c r="AD5" s="3533"/>
      <c r="AE5" s="3533"/>
      <c r="AF5" s="3533"/>
      <c r="AG5" s="3533"/>
    </row>
    <row r="6" spans="2:33" ht="25.2" thickBot="1">
      <c r="B6" s="3533"/>
      <c r="C6" s="6477" t="str">
        <f>"بيان خاص بالاحصائية الخاصة بمحاكم الاسرة   " &amp;الاعدادات!D2</f>
        <v xml:space="preserve">بيان خاص بالاحصائية الخاصة بمحاكم الاسرة   عن شهر  يوليو لسنة 2026م </v>
      </c>
      <c r="D6" s="6477"/>
      <c r="E6" s="6477"/>
      <c r="F6" s="6477"/>
      <c r="G6" s="6477"/>
      <c r="H6" s="6477"/>
      <c r="I6" s="6477"/>
      <c r="J6" s="6477"/>
      <c r="K6" s="6477"/>
      <c r="L6" s="6477"/>
      <c r="M6" s="6477"/>
      <c r="N6" s="6477"/>
      <c r="O6" s="6477"/>
      <c r="P6" s="6477"/>
      <c r="Q6" s="6477"/>
      <c r="R6" s="6477"/>
      <c r="S6" s="6477"/>
      <c r="T6" s="6477"/>
      <c r="U6" s="6477"/>
      <c r="V6" s="6477"/>
      <c r="W6" s="6477"/>
      <c r="X6" s="6477"/>
      <c r="Y6" s="6477"/>
      <c r="Z6" s="6477"/>
      <c r="AA6" s="6477"/>
      <c r="AB6" s="6477"/>
      <c r="AC6" s="6477"/>
      <c r="AD6" s="6477"/>
      <c r="AE6" s="6477"/>
      <c r="AF6" s="6477"/>
      <c r="AG6" s="3533"/>
    </row>
    <row r="7" spans="2:33" ht="24.75" customHeight="1" thickBot="1">
      <c r="B7" s="6478" t="s">
        <v>438</v>
      </c>
      <c r="C7" s="6481" t="s">
        <v>1414</v>
      </c>
      <c r="D7" s="6481"/>
      <c r="E7" s="6481"/>
      <c r="F7" s="6482"/>
      <c r="G7" s="6482"/>
      <c r="H7" s="6482"/>
      <c r="I7" s="6482"/>
      <c r="J7" s="6482"/>
      <c r="K7" s="6483"/>
      <c r="L7" s="6482" t="s">
        <v>1415</v>
      </c>
      <c r="M7" s="6482"/>
      <c r="N7" s="6482"/>
      <c r="O7" s="6482"/>
      <c r="P7" s="6482"/>
      <c r="Q7" s="6482"/>
      <c r="R7" s="6482"/>
      <c r="S7" s="6482"/>
      <c r="T7" s="6482"/>
      <c r="U7" s="6482"/>
      <c r="V7" s="6482"/>
      <c r="W7" s="6482"/>
      <c r="X7" s="6482"/>
      <c r="Y7" s="6482"/>
      <c r="Z7" s="6482"/>
      <c r="AA7" s="6482"/>
      <c r="AB7" s="6482"/>
      <c r="AC7" s="6482"/>
      <c r="AD7" s="6482"/>
      <c r="AE7" s="6482"/>
      <c r="AF7" s="6483"/>
      <c r="AG7" s="5295"/>
    </row>
    <row r="8" spans="2:33" ht="21" customHeight="1" thickBot="1">
      <c r="B8" s="6479"/>
      <c r="C8" s="6484" t="s">
        <v>93</v>
      </c>
      <c r="D8" s="6484"/>
      <c r="E8" s="6484"/>
      <c r="F8" s="6472" t="s">
        <v>1416</v>
      </c>
      <c r="G8" s="6472" t="s">
        <v>1417</v>
      </c>
      <c r="H8" s="6470" t="s">
        <v>190</v>
      </c>
      <c r="I8" s="6470" t="s">
        <v>192</v>
      </c>
      <c r="J8" s="6470" t="s">
        <v>193</v>
      </c>
      <c r="K8" s="6470" t="s">
        <v>1105</v>
      </c>
      <c r="L8" s="6470" t="s">
        <v>1418</v>
      </c>
      <c r="M8" s="6470" t="s">
        <v>1419</v>
      </c>
      <c r="N8" s="6470" t="s">
        <v>1420</v>
      </c>
      <c r="O8" s="6470" t="s">
        <v>1421</v>
      </c>
      <c r="P8" s="6470" t="s">
        <v>1422</v>
      </c>
      <c r="Q8" s="6470" t="s">
        <v>1423</v>
      </c>
      <c r="R8" s="6470" t="s">
        <v>1424</v>
      </c>
      <c r="S8" s="6470" t="s">
        <v>1425</v>
      </c>
      <c r="T8" s="6470" t="s">
        <v>1426</v>
      </c>
      <c r="U8" s="6470" t="s">
        <v>1427</v>
      </c>
      <c r="V8" s="6470" t="s">
        <v>1428</v>
      </c>
      <c r="W8" s="6470" t="s">
        <v>1429</v>
      </c>
      <c r="X8" s="6470" t="s">
        <v>1430</v>
      </c>
      <c r="Y8" s="6470" t="s">
        <v>1431</v>
      </c>
      <c r="Z8" s="6470" t="s">
        <v>1432</v>
      </c>
      <c r="AA8" s="6470" t="s">
        <v>1433</v>
      </c>
      <c r="AB8" s="6470" t="s">
        <v>1434</v>
      </c>
      <c r="AC8" s="6470" t="s">
        <v>1435</v>
      </c>
      <c r="AD8" s="6470" t="s">
        <v>1436</v>
      </c>
      <c r="AE8" s="6470" t="s">
        <v>533</v>
      </c>
      <c r="AF8" s="6470" t="s">
        <v>206</v>
      </c>
      <c r="AG8" s="5296"/>
    </row>
    <row r="9" spans="2:33" ht="98.4" thickBot="1">
      <c r="B9" s="6480"/>
      <c r="C9" s="5302" t="s">
        <v>344</v>
      </c>
      <c r="D9" s="5301" t="s">
        <v>426</v>
      </c>
      <c r="E9" s="5303" t="s">
        <v>536</v>
      </c>
      <c r="F9" s="6473"/>
      <c r="G9" s="6473"/>
      <c r="H9" s="6471"/>
      <c r="I9" s="6471"/>
      <c r="J9" s="6471"/>
      <c r="K9" s="6471"/>
      <c r="L9" s="6471"/>
      <c r="M9" s="6471"/>
      <c r="N9" s="6471"/>
      <c r="O9" s="6471"/>
      <c r="P9" s="6471"/>
      <c r="Q9" s="6471"/>
      <c r="R9" s="6471"/>
      <c r="S9" s="6471"/>
      <c r="T9" s="6471"/>
      <c r="U9" s="6471"/>
      <c r="V9" s="6471"/>
      <c r="W9" s="6471"/>
      <c r="X9" s="6471"/>
      <c r="Y9" s="6471"/>
      <c r="Z9" s="6471"/>
      <c r="AA9" s="6471"/>
      <c r="AB9" s="6471"/>
      <c r="AC9" s="6471"/>
      <c r="AD9" s="6471"/>
      <c r="AE9" s="6471"/>
      <c r="AF9" s="6471"/>
      <c r="AG9" s="5297" t="s">
        <v>1437</v>
      </c>
    </row>
    <row r="10" spans="2:33" ht="28.8">
      <c r="B10" s="5306" t="s">
        <v>444</v>
      </c>
      <c r="C10" s="5298">
        <f>C28</f>
        <v>479</v>
      </c>
      <c r="D10" s="5298">
        <f t="shared" ref="D10:AE10" si="0">D28</f>
        <v>0</v>
      </c>
      <c r="E10" s="5304">
        <f t="shared" si="0"/>
        <v>479</v>
      </c>
      <c r="F10" s="5298">
        <f t="shared" si="0"/>
        <v>0</v>
      </c>
      <c r="G10" s="5298">
        <f t="shared" si="0"/>
        <v>0</v>
      </c>
      <c r="H10" s="5298">
        <f t="shared" si="0"/>
        <v>0</v>
      </c>
      <c r="I10" s="5298">
        <f t="shared" si="0"/>
        <v>0</v>
      </c>
      <c r="J10" s="5298">
        <f t="shared" si="0"/>
        <v>0</v>
      </c>
      <c r="K10" s="5299">
        <f>IFERROR(F10/E10,0)</f>
        <v>0</v>
      </c>
      <c r="L10" s="5298">
        <f t="shared" si="0"/>
        <v>163</v>
      </c>
      <c r="M10" s="5298">
        <f t="shared" si="0"/>
        <v>91</v>
      </c>
      <c r="N10" s="5298">
        <f t="shared" si="0"/>
        <v>88</v>
      </c>
      <c r="O10" s="5298">
        <f t="shared" si="0"/>
        <v>36</v>
      </c>
      <c r="P10" s="5298">
        <f t="shared" si="0"/>
        <v>31</v>
      </c>
      <c r="Q10" s="5298">
        <f t="shared" si="0"/>
        <v>35</v>
      </c>
      <c r="R10" s="5298">
        <f t="shared" si="0"/>
        <v>80</v>
      </c>
      <c r="S10" s="5298">
        <f t="shared" si="0"/>
        <v>24</v>
      </c>
      <c r="T10" s="5298">
        <f t="shared" si="0"/>
        <v>31</v>
      </c>
      <c r="U10" s="5298">
        <f t="shared" si="0"/>
        <v>70</v>
      </c>
      <c r="V10" s="5298">
        <f t="shared" si="0"/>
        <v>29</v>
      </c>
      <c r="W10" s="5298">
        <f t="shared" si="0"/>
        <v>26</v>
      </c>
      <c r="X10" s="5298">
        <f t="shared" si="0"/>
        <v>160</v>
      </c>
      <c r="Y10" s="5298">
        <f t="shared" si="0"/>
        <v>33</v>
      </c>
      <c r="Z10" s="5298">
        <f t="shared" si="0"/>
        <v>9</v>
      </c>
      <c r="AA10" s="5298">
        <f t="shared" si="0"/>
        <v>0</v>
      </c>
      <c r="AB10" s="5298">
        <f t="shared" si="0"/>
        <v>0</v>
      </c>
      <c r="AC10" s="5298">
        <f t="shared" si="0"/>
        <v>0</v>
      </c>
      <c r="AD10" s="5298">
        <f t="shared" si="0"/>
        <v>235</v>
      </c>
      <c r="AE10" s="5298">
        <f t="shared" si="0"/>
        <v>0</v>
      </c>
      <c r="AF10" s="5300">
        <f>AE10+AD10+AC10+AB10+AA10+Z10+Y10+X10+W10+V10+U10+T10+S10+R10+Q10+P10+O10+N10+M10+L10</f>
        <v>1141</v>
      </c>
      <c r="AG10" s="5008">
        <f>E10-AF10</f>
        <v>-662</v>
      </c>
    </row>
    <row r="11" spans="2:33" ht="27">
      <c r="B11" s="5307" t="s">
        <v>748</v>
      </c>
      <c r="C11" s="5005">
        <f>C34</f>
        <v>454</v>
      </c>
      <c r="D11" s="5005">
        <f t="shared" ref="D11:AE11" si="1">D34</f>
        <v>0</v>
      </c>
      <c r="E11" s="5305">
        <f t="shared" si="1"/>
        <v>454</v>
      </c>
      <c r="F11" s="5005">
        <f t="shared" si="1"/>
        <v>0</v>
      </c>
      <c r="G11" s="5005">
        <f t="shared" si="1"/>
        <v>0</v>
      </c>
      <c r="H11" s="5005">
        <f t="shared" si="1"/>
        <v>0</v>
      </c>
      <c r="I11" s="5005">
        <f t="shared" si="1"/>
        <v>0</v>
      </c>
      <c r="J11" s="5005">
        <f t="shared" si="1"/>
        <v>0</v>
      </c>
      <c r="K11" s="5006">
        <f t="shared" ref="K11:K18" si="2">IFERROR(F11/E11,0)</f>
        <v>0</v>
      </c>
      <c r="L11" s="5005">
        <f t="shared" si="1"/>
        <v>126</v>
      </c>
      <c r="M11" s="5005">
        <f t="shared" si="1"/>
        <v>47</v>
      </c>
      <c r="N11" s="5005">
        <f t="shared" si="1"/>
        <v>56</v>
      </c>
      <c r="O11" s="5005">
        <f t="shared" si="1"/>
        <v>29</v>
      </c>
      <c r="P11" s="5005">
        <f t="shared" si="1"/>
        <v>13</v>
      </c>
      <c r="Q11" s="5005">
        <f t="shared" si="1"/>
        <v>28</v>
      </c>
      <c r="R11" s="5005">
        <f t="shared" si="1"/>
        <v>49</v>
      </c>
      <c r="S11" s="5005">
        <f t="shared" si="1"/>
        <v>27</v>
      </c>
      <c r="T11" s="5005">
        <f t="shared" si="1"/>
        <v>29</v>
      </c>
      <c r="U11" s="5005">
        <f t="shared" si="1"/>
        <v>41</v>
      </c>
      <c r="V11" s="5005">
        <f t="shared" si="1"/>
        <v>15</v>
      </c>
      <c r="W11" s="5005">
        <f t="shared" si="1"/>
        <v>28</v>
      </c>
      <c r="X11" s="5005">
        <f t="shared" si="1"/>
        <v>113</v>
      </c>
      <c r="Y11" s="5005">
        <f t="shared" si="1"/>
        <v>23</v>
      </c>
      <c r="Z11" s="5005">
        <f t="shared" si="1"/>
        <v>4</v>
      </c>
      <c r="AA11" s="5005">
        <f t="shared" si="1"/>
        <v>0</v>
      </c>
      <c r="AB11" s="5005">
        <f t="shared" si="1"/>
        <v>3</v>
      </c>
      <c r="AC11" s="5005">
        <f t="shared" si="1"/>
        <v>0</v>
      </c>
      <c r="AD11" s="5005">
        <f t="shared" si="1"/>
        <v>137</v>
      </c>
      <c r="AE11" s="5005">
        <f t="shared" si="1"/>
        <v>0</v>
      </c>
      <c r="AF11" s="5007">
        <f t="shared" ref="AF11:AF17" si="3">AE11+AD11+AC11+AB11+AA11+Z11+Y11+X11+W11+V11+U11+T11+S11+R11+Q11+P11+O11+N11+M11+L11</f>
        <v>768</v>
      </c>
      <c r="AG11" s="5008">
        <f t="shared" ref="AG11:AG18" si="4">E11-AF11</f>
        <v>-314</v>
      </c>
    </row>
    <row r="12" spans="2:33" ht="27">
      <c r="B12" s="5307" t="s">
        <v>602</v>
      </c>
      <c r="C12" s="5005">
        <f>C40</f>
        <v>267</v>
      </c>
      <c r="D12" s="5005">
        <f t="shared" ref="D12:AE12" si="5">D40</f>
        <v>0</v>
      </c>
      <c r="E12" s="5305">
        <f t="shared" si="5"/>
        <v>267</v>
      </c>
      <c r="F12" s="5005">
        <f t="shared" si="5"/>
        <v>0</v>
      </c>
      <c r="G12" s="5005">
        <f t="shared" si="5"/>
        <v>0</v>
      </c>
      <c r="H12" s="5005">
        <f t="shared" si="5"/>
        <v>0</v>
      </c>
      <c r="I12" s="5005">
        <f t="shared" si="5"/>
        <v>0</v>
      </c>
      <c r="J12" s="5005">
        <f t="shared" si="5"/>
        <v>0</v>
      </c>
      <c r="K12" s="5006">
        <f t="shared" si="2"/>
        <v>0</v>
      </c>
      <c r="L12" s="5005">
        <f t="shared" si="5"/>
        <v>84</v>
      </c>
      <c r="M12" s="5005">
        <f t="shared" si="5"/>
        <v>51</v>
      </c>
      <c r="N12" s="5005">
        <f t="shared" si="5"/>
        <v>54</v>
      </c>
      <c r="O12" s="5005">
        <f t="shared" si="5"/>
        <v>37</v>
      </c>
      <c r="P12" s="5005">
        <f t="shared" si="5"/>
        <v>44</v>
      </c>
      <c r="Q12" s="5005">
        <f t="shared" si="5"/>
        <v>22</v>
      </c>
      <c r="R12" s="5005">
        <f t="shared" si="5"/>
        <v>58</v>
      </c>
      <c r="S12" s="5005">
        <f t="shared" si="5"/>
        <v>46</v>
      </c>
      <c r="T12" s="5005">
        <f t="shared" si="5"/>
        <v>42</v>
      </c>
      <c r="U12" s="5005">
        <f t="shared" si="5"/>
        <v>25</v>
      </c>
      <c r="V12" s="5005">
        <f t="shared" si="5"/>
        <v>29</v>
      </c>
      <c r="W12" s="5005">
        <f t="shared" si="5"/>
        <v>23</v>
      </c>
      <c r="X12" s="5005">
        <f t="shared" si="5"/>
        <v>135</v>
      </c>
      <c r="Y12" s="5005">
        <f t="shared" si="5"/>
        <v>32</v>
      </c>
      <c r="Z12" s="5005">
        <f t="shared" si="5"/>
        <v>14</v>
      </c>
      <c r="AA12" s="5005">
        <f t="shared" si="5"/>
        <v>0</v>
      </c>
      <c r="AB12" s="5005">
        <f t="shared" si="5"/>
        <v>2</v>
      </c>
      <c r="AC12" s="5005">
        <f t="shared" si="5"/>
        <v>0</v>
      </c>
      <c r="AD12" s="5005">
        <f t="shared" si="5"/>
        <v>130</v>
      </c>
      <c r="AE12" s="5005">
        <f t="shared" si="5"/>
        <v>0</v>
      </c>
      <c r="AF12" s="5007">
        <f t="shared" si="3"/>
        <v>828</v>
      </c>
      <c r="AG12" s="5008">
        <f t="shared" si="4"/>
        <v>-561</v>
      </c>
    </row>
    <row r="13" spans="2:33" ht="27">
      <c r="B13" s="5307" t="s">
        <v>728</v>
      </c>
      <c r="C13" s="5005">
        <f>C46</f>
        <v>435</v>
      </c>
      <c r="D13" s="5005">
        <f t="shared" ref="D13:AE13" si="6">D46</f>
        <v>0</v>
      </c>
      <c r="E13" s="5305">
        <f t="shared" si="6"/>
        <v>435</v>
      </c>
      <c r="F13" s="5005">
        <f t="shared" si="6"/>
        <v>0</v>
      </c>
      <c r="G13" s="5005">
        <f t="shared" si="6"/>
        <v>0</v>
      </c>
      <c r="H13" s="5005">
        <f t="shared" si="6"/>
        <v>0</v>
      </c>
      <c r="I13" s="5005">
        <f t="shared" si="6"/>
        <v>0</v>
      </c>
      <c r="J13" s="5005">
        <f t="shared" si="6"/>
        <v>0</v>
      </c>
      <c r="K13" s="5006">
        <f t="shared" si="2"/>
        <v>0</v>
      </c>
      <c r="L13" s="5005">
        <f t="shared" si="6"/>
        <v>103</v>
      </c>
      <c r="M13" s="5005">
        <f t="shared" si="6"/>
        <v>35</v>
      </c>
      <c r="N13" s="5005">
        <f t="shared" si="6"/>
        <v>57</v>
      </c>
      <c r="O13" s="5005">
        <f t="shared" si="6"/>
        <v>17</v>
      </c>
      <c r="P13" s="5005">
        <f t="shared" si="6"/>
        <v>30</v>
      </c>
      <c r="Q13" s="5005">
        <f t="shared" si="6"/>
        <v>33</v>
      </c>
      <c r="R13" s="5005">
        <f t="shared" si="6"/>
        <v>19</v>
      </c>
      <c r="S13" s="5005">
        <f t="shared" si="6"/>
        <v>32</v>
      </c>
      <c r="T13" s="5005">
        <f t="shared" si="6"/>
        <v>25</v>
      </c>
      <c r="U13" s="5005">
        <f t="shared" si="6"/>
        <v>16</v>
      </c>
      <c r="V13" s="5005">
        <f t="shared" si="6"/>
        <v>26</v>
      </c>
      <c r="W13" s="5005">
        <f t="shared" si="6"/>
        <v>20</v>
      </c>
      <c r="X13" s="5005">
        <f t="shared" si="6"/>
        <v>201</v>
      </c>
      <c r="Y13" s="5005">
        <f t="shared" si="6"/>
        <v>31</v>
      </c>
      <c r="Z13" s="5005">
        <f t="shared" si="6"/>
        <v>19</v>
      </c>
      <c r="AA13" s="5005">
        <f t="shared" si="6"/>
        <v>0</v>
      </c>
      <c r="AB13" s="5005">
        <f t="shared" si="6"/>
        <v>12</v>
      </c>
      <c r="AC13" s="5005">
        <f t="shared" si="6"/>
        <v>0</v>
      </c>
      <c r="AD13" s="5005">
        <f t="shared" si="6"/>
        <v>182</v>
      </c>
      <c r="AE13" s="5005">
        <f t="shared" si="6"/>
        <v>0</v>
      </c>
      <c r="AF13" s="5007">
        <f t="shared" si="3"/>
        <v>858</v>
      </c>
      <c r="AG13" s="5008">
        <f t="shared" si="4"/>
        <v>-423</v>
      </c>
    </row>
    <row r="14" spans="2:33" ht="28.8">
      <c r="B14" s="5307" t="s">
        <v>1438</v>
      </c>
      <c r="C14" s="5005">
        <f>C52</f>
        <v>479</v>
      </c>
      <c r="D14" s="5005">
        <f t="shared" ref="D14:AE14" si="7">D52</f>
        <v>0</v>
      </c>
      <c r="E14" s="5305">
        <f t="shared" si="7"/>
        <v>479</v>
      </c>
      <c r="F14" s="5005">
        <f t="shared" si="7"/>
        <v>0</v>
      </c>
      <c r="G14" s="5005">
        <f t="shared" si="7"/>
        <v>0</v>
      </c>
      <c r="H14" s="5005">
        <f t="shared" si="7"/>
        <v>0</v>
      </c>
      <c r="I14" s="5005">
        <f t="shared" si="7"/>
        <v>0</v>
      </c>
      <c r="J14" s="5005">
        <f t="shared" si="7"/>
        <v>0</v>
      </c>
      <c r="K14" s="5006">
        <f t="shared" si="2"/>
        <v>0</v>
      </c>
      <c r="L14" s="5005">
        <f t="shared" si="7"/>
        <v>127</v>
      </c>
      <c r="M14" s="5005">
        <f t="shared" si="7"/>
        <v>63</v>
      </c>
      <c r="N14" s="5005">
        <f t="shared" si="7"/>
        <v>60</v>
      </c>
      <c r="O14" s="5005">
        <f t="shared" si="7"/>
        <v>54</v>
      </c>
      <c r="P14" s="5005">
        <f t="shared" si="7"/>
        <v>44</v>
      </c>
      <c r="Q14" s="5005">
        <f t="shared" si="7"/>
        <v>37</v>
      </c>
      <c r="R14" s="5005">
        <f t="shared" si="7"/>
        <v>47</v>
      </c>
      <c r="S14" s="5005">
        <f t="shared" si="7"/>
        <v>51</v>
      </c>
      <c r="T14" s="5005">
        <f t="shared" si="7"/>
        <v>51</v>
      </c>
      <c r="U14" s="5005">
        <f t="shared" si="7"/>
        <v>49</v>
      </c>
      <c r="V14" s="5005">
        <f t="shared" si="7"/>
        <v>47</v>
      </c>
      <c r="W14" s="5005">
        <f t="shared" si="7"/>
        <v>45</v>
      </c>
      <c r="X14" s="5005">
        <f t="shared" si="7"/>
        <v>197</v>
      </c>
      <c r="Y14" s="5005">
        <f t="shared" si="7"/>
        <v>47</v>
      </c>
      <c r="Z14" s="5005">
        <f t="shared" si="7"/>
        <v>16</v>
      </c>
      <c r="AA14" s="5005">
        <f t="shared" si="7"/>
        <v>0</v>
      </c>
      <c r="AB14" s="5005">
        <f t="shared" si="7"/>
        <v>0</v>
      </c>
      <c r="AC14" s="5005">
        <f t="shared" si="7"/>
        <v>0</v>
      </c>
      <c r="AD14" s="5005">
        <f t="shared" si="7"/>
        <v>191</v>
      </c>
      <c r="AE14" s="5005">
        <f t="shared" si="7"/>
        <v>0</v>
      </c>
      <c r="AF14" s="5007">
        <f t="shared" si="3"/>
        <v>1126</v>
      </c>
      <c r="AG14" s="5008">
        <f t="shared" si="4"/>
        <v>-647</v>
      </c>
    </row>
    <row r="15" spans="2:33" ht="27">
      <c r="B15" s="5307" t="s">
        <v>603</v>
      </c>
      <c r="C15" s="5005">
        <f>C58</f>
        <v>412</v>
      </c>
      <c r="D15" s="5005">
        <f t="shared" ref="D15:AE15" si="8">D58</f>
        <v>0</v>
      </c>
      <c r="E15" s="5305">
        <f t="shared" si="8"/>
        <v>412</v>
      </c>
      <c r="F15" s="5005">
        <f t="shared" si="8"/>
        <v>0</v>
      </c>
      <c r="G15" s="5005">
        <f t="shared" si="8"/>
        <v>0</v>
      </c>
      <c r="H15" s="5005">
        <f t="shared" si="8"/>
        <v>0</v>
      </c>
      <c r="I15" s="5005">
        <f t="shared" si="8"/>
        <v>0</v>
      </c>
      <c r="J15" s="5005">
        <f t="shared" si="8"/>
        <v>0</v>
      </c>
      <c r="K15" s="5006">
        <f t="shared" si="2"/>
        <v>0</v>
      </c>
      <c r="L15" s="5005">
        <f t="shared" si="8"/>
        <v>108</v>
      </c>
      <c r="M15" s="5005">
        <f t="shared" si="8"/>
        <v>189</v>
      </c>
      <c r="N15" s="5005">
        <f t="shared" si="8"/>
        <v>72</v>
      </c>
      <c r="O15" s="5005">
        <f t="shared" si="8"/>
        <v>2</v>
      </c>
      <c r="P15" s="5005">
        <f t="shared" si="8"/>
        <v>18</v>
      </c>
      <c r="Q15" s="5005">
        <f t="shared" si="8"/>
        <v>9</v>
      </c>
      <c r="R15" s="5005">
        <f t="shared" si="8"/>
        <v>105</v>
      </c>
      <c r="S15" s="5005">
        <f t="shared" si="8"/>
        <v>107</v>
      </c>
      <c r="T15" s="5005">
        <f t="shared" si="8"/>
        <v>6</v>
      </c>
      <c r="U15" s="5005">
        <f t="shared" si="8"/>
        <v>37</v>
      </c>
      <c r="V15" s="5005">
        <f t="shared" si="8"/>
        <v>14</v>
      </c>
      <c r="W15" s="5005">
        <f t="shared" si="8"/>
        <v>4</v>
      </c>
      <c r="X15" s="5005">
        <f t="shared" si="8"/>
        <v>142</v>
      </c>
      <c r="Y15" s="5005">
        <f t="shared" si="8"/>
        <v>13</v>
      </c>
      <c r="Z15" s="5005">
        <f t="shared" si="8"/>
        <v>56</v>
      </c>
      <c r="AA15" s="5005">
        <f t="shared" si="8"/>
        <v>0</v>
      </c>
      <c r="AB15" s="5005">
        <f t="shared" si="8"/>
        <v>0</v>
      </c>
      <c r="AC15" s="5005">
        <f t="shared" si="8"/>
        <v>0</v>
      </c>
      <c r="AD15" s="5005">
        <f t="shared" si="8"/>
        <v>90</v>
      </c>
      <c r="AE15" s="5005">
        <f t="shared" si="8"/>
        <v>0</v>
      </c>
      <c r="AF15" s="5007">
        <f t="shared" si="3"/>
        <v>972</v>
      </c>
      <c r="AG15" s="5008">
        <f t="shared" si="4"/>
        <v>-560</v>
      </c>
    </row>
    <row r="16" spans="2:33" ht="27">
      <c r="B16" s="5307" t="s">
        <v>726</v>
      </c>
      <c r="C16" s="5005">
        <f>C64</f>
        <v>340</v>
      </c>
      <c r="D16" s="5005">
        <f t="shared" ref="D16:AE16" si="9">D64</f>
        <v>0</v>
      </c>
      <c r="E16" s="5305">
        <f>D16+C16</f>
        <v>340</v>
      </c>
      <c r="F16" s="5005">
        <f>F64</f>
        <v>0</v>
      </c>
      <c r="G16" s="5005">
        <f t="shared" si="9"/>
        <v>0</v>
      </c>
      <c r="H16" s="5005">
        <f t="shared" si="9"/>
        <v>0</v>
      </c>
      <c r="I16" s="5005">
        <f t="shared" si="9"/>
        <v>0</v>
      </c>
      <c r="J16" s="5005">
        <f t="shared" si="9"/>
        <v>0</v>
      </c>
      <c r="K16" s="5006">
        <f t="shared" si="2"/>
        <v>0</v>
      </c>
      <c r="L16" s="5005">
        <f t="shared" si="9"/>
        <v>116</v>
      </c>
      <c r="M16" s="5005">
        <f t="shared" si="9"/>
        <v>127</v>
      </c>
      <c r="N16" s="5005">
        <f t="shared" si="9"/>
        <v>22</v>
      </c>
      <c r="O16" s="5005">
        <f t="shared" si="9"/>
        <v>6</v>
      </c>
      <c r="P16" s="5005">
        <f t="shared" si="9"/>
        <v>23</v>
      </c>
      <c r="Q16" s="5005">
        <f t="shared" si="9"/>
        <v>30</v>
      </c>
      <c r="R16" s="5005">
        <f t="shared" si="9"/>
        <v>43</v>
      </c>
      <c r="S16" s="5005">
        <f t="shared" si="9"/>
        <v>15</v>
      </c>
      <c r="T16" s="5005">
        <f t="shared" si="9"/>
        <v>11</v>
      </c>
      <c r="U16" s="5005">
        <f t="shared" si="9"/>
        <v>11</v>
      </c>
      <c r="V16" s="5005">
        <f t="shared" si="9"/>
        <v>0</v>
      </c>
      <c r="W16" s="5005">
        <f t="shared" si="9"/>
        <v>2</v>
      </c>
      <c r="X16" s="5005">
        <f t="shared" si="9"/>
        <v>138</v>
      </c>
      <c r="Y16" s="5005">
        <f t="shared" si="9"/>
        <v>19</v>
      </c>
      <c r="Z16" s="5005">
        <f t="shared" si="9"/>
        <v>42</v>
      </c>
      <c r="AA16" s="5005">
        <f t="shared" si="9"/>
        <v>0</v>
      </c>
      <c r="AB16" s="5005">
        <f t="shared" si="9"/>
        <v>4</v>
      </c>
      <c r="AC16" s="5005">
        <f t="shared" si="9"/>
        <v>0</v>
      </c>
      <c r="AD16" s="5005">
        <f t="shared" si="9"/>
        <v>95</v>
      </c>
      <c r="AE16" s="5005">
        <f t="shared" si="9"/>
        <v>0</v>
      </c>
      <c r="AF16" s="5007">
        <f t="shared" si="3"/>
        <v>704</v>
      </c>
      <c r="AG16" s="5008">
        <f t="shared" si="4"/>
        <v>-364</v>
      </c>
    </row>
    <row r="17" spans="2:33" ht="28.8">
      <c r="B17" s="5307" t="s">
        <v>729</v>
      </c>
      <c r="C17" s="5005">
        <f>C70</f>
        <v>582</v>
      </c>
      <c r="D17" s="5005">
        <f t="shared" ref="D17:AE17" si="10">D70</f>
        <v>0</v>
      </c>
      <c r="E17" s="5305">
        <f t="shared" si="10"/>
        <v>582</v>
      </c>
      <c r="F17" s="5005">
        <f t="shared" si="10"/>
        <v>0</v>
      </c>
      <c r="G17" s="5005">
        <f t="shared" si="10"/>
        <v>0</v>
      </c>
      <c r="H17" s="5005">
        <f t="shared" si="10"/>
        <v>0</v>
      </c>
      <c r="I17" s="5005">
        <f t="shared" si="10"/>
        <v>0</v>
      </c>
      <c r="J17" s="5005">
        <f t="shared" si="10"/>
        <v>0</v>
      </c>
      <c r="K17" s="5006">
        <f t="shared" si="2"/>
        <v>0</v>
      </c>
      <c r="L17" s="5005">
        <f t="shared" si="10"/>
        <v>143</v>
      </c>
      <c r="M17" s="5005">
        <f t="shared" si="10"/>
        <v>249</v>
      </c>
      <c r="N17" s="5005">
        <f t="shared" si="10"/>
        <v>45</v>
      </c>
      <c r="O17" s="5005">
        <f t="shared" si="10"/>
        <v>7</v>
      </c>
      <c r="P17" s="5005">
        <f t="shared" si="10"/>
        <v>19</v>
      </c>
      <c r="Q17" s="5005">
        <f t="shared" si="10"/>
        <v>49</v>
      </c>
      <c r="R17" s="5005">
        <f t="shared" si="10"/>
        <v>39</v>
      </c>
      <c r="S17" s="5005">
        <f t="shared" si="10"/>
        <v>40</v>
      </c>
      <c r="T17" s="5005">
        <f t="shared" si="10"/>
        <v>25</v>
      </c>
      <c r="U17" s="5005">
        <f t="shared" si="10"/>
        <v>27</v>
      </c>
      <c r="V17" s="5005">
        <f t="shared" si="10"/>
        <v>1</v>
      </c>
      <c r="W17" s="5005">
        <f t="shared" si="10"/>
        <v>8</v>
      </c>
      <c r="X17" s="5005">
        <f t="shared" si="10"/>
        <v>232</v>
      </c>
      <c r="Y17" s="5005">
        <f t="shared" si="10"/>
        <v>20</v>
      </c>
      <c r="Z17" s="5005">
        <f t="shared" si="10"/>
        <v>51</v>
      </c>
      <c r="AA17" s="5005">
        <f t="shared" si="10"/>
        <v>0</v>
      </c>
      <c r="AB17" s="5005">
        <f t="shared" si="10"/>
        <v>8</v>
      </c>
      <c r="AC17" s="5005">
        <f t="shared" si="10"/>
        <v>0</v>
      </c>
      <c r="AD17" s="5005">
        <f t="shared" si="10"/>
        <v>203</v>
      </c>
      <c r="AE17" s="5005">
        <f t="shared" si="10"/>
        <v>0</v>
      </c>
      <c r="AF17" s="5007">
        <f t="shared" si="3"/>
        <v>1166</v>
      </c>
      <c r="AG17" s="5008">
        <f t="shared" si="4"/>
        <v>-584</v>
      </c>
    </row>
    <row r="18" spans="2:33" ht="46.5" customHeight="1">
      <c r="B18" s="5307" t="s">
        <v>1439</v>
      </c>
      <c r="C18" s="5009">
        <f>C17+C16+C15+C14+C13+C12+C11+C10</f>
        <v>3448</v>
      </c>
      <c r="D18" s="5009">
        <f t="shared" ref="D18:AF18" si="11">D17+D16+D15+D14+D13+D12+D11+D10</f>
        <v>0</v>
      </c>
      <c r="E18" s="5305">
        <f t="shared" si="11"/>
        <v>3448</v>
      </c>
      <c r="F18" s="5009">
        <f t="shared" si="11"/>
        <v>0</v>
      </c>
      <c r="G18" s="5009">
        <f t="shared" si="11"/>
        <v>0</v>
      </c>
      <c r="H18" s="5009">
        <f t="shared" si="11"/>
        <v>0</v>
      </c>
      <c r="I18" s="5009">
        <f t="shared" si="11"/>
        <v>0</v>
      </c>
      <c r="J18" s="5009">
        <f t="shared" si="11"/>
        <v>0</v>
      </c>
      <c r="K18" s="5006">
        <f t="shared" si="2"/>
        <v>0</v>
      </c>
      <c r="L18" s="5009">
        <f t="shared" si="11"/>
        <v>970</v>
      </c>
      <c r="M18" s="5009">
        <f t="shared" si="11"/>
        <v>852</v>
      </c>
      <c r="N18" s="5009">
        <f t="shared" si="11"/>
        <v>454</v>
      </c>
      <c r="O18" s="5009">
        <f t="shared" si="11"/>
        <v>188</v>
      </c>
      <c r="P18" s="5009">
        <f t="shared" si="11"/>
        <v>222</v>
      </c>
      <c r="Q18" s="5009">
        <f t="shared" si="11"/>
        <v>243</v>
      </c>
      <c r="R18" s="5009">
        <f t="shared" si="11"/>
        <v>440</v>
      </c>
      <c r="S18" s="5009">
        <f t="shared" si="11"/>
        <v>342</v>
      </c>
      <c r="T18" s="5009">
        <f t="shared" si="11"/>
        <v>220</v>
      </c>
      <c r="U18" s="5009">
        <f t="shared" si="11"/>
        <v>276</v>
      </c>
      <c r="V18" s="5009">
        <f t="shared" si="11"/>
        <v>161</v>
      </c>
      <c r="W18" s="5009">
        <f t="shared" si="11"/>
        <v>156</v>
      </c>
      <c r="X18" s="5009">
        <f t="shared" si="11"/>
        <v>1318</v>
      </c>
      <c r="Y18" s="5009">
        <f t="shared" si="11"/>
        <v>218</v>
      </c>
      <c r="Z18" s="5009">
        <f t="shared" si="11"/>
        <v>211</v>
      </c>
      <c r="AA18" s="5009">
        <f t="shared" si="11"/>
        <v>0</v>
      </c>
      <c r="AB18" s="5009">
        <f t="shared" si="11"/>
        <v>29</v>
      </c>
      <c r="AC18" s="5009">
        <f t="shared" si="11"/>
        <v>0</v>
      </c>
      <c r="AD18" s="5009">
        <f t="shared" si="11"/>
        <v>1263</v>
      </c>
      <c r="AE18" s="5009">
        <f t="shared" si="11"/>
        <v>0</v>
      </c>
      <c r="AF18" s="5009">
        <f t="shared" si="11"/>
        <v>7563</v>
      </c>
      <c r="AG18" s="5010">
        <f t="shared" si="4"/>
        <v>-4115</v>
      </c>
    </row>
    <row r="19" spans="2:33">
      <c r="B19" s="3533"/>
      <c r="C19" s="3533"/>
      <c r="D19" s="3533"/>
      <c r="E19" s="3533"/>
      <c r="F19" s="3533"/>
      <c r="G19" s="3533"/>
      <c r="H19" s="3533"/>
      <c r="I19" s="3533"/>
      <c r="J19" s="3533"/>
      <c r="K19" s="3533"/>
      <c r="L19" s="3533"/>
      <c r="M19" s="3533"/>
      <c r="N19" s="3533"/>
      <c r="O19" s="3533"/>
      <c r="P19" s="3533"/>
      <c r="Q19" s="3533"/>
      <c r="R19" s="3533"/>
      <c r="S19" s="3533"/>
      <c r="T19" s="3533"/>
      <c r="U19" s="3533"/>
      <c r="V19" s="3533"/>
      <c r="W19" s="3533"/>
      <c r="X19" s="3533"/>
      <c r="Y19" s="3533"/>
      <c r="Z19" s="3533"/>
      <c r="AA19" s="3533"/>
      <c r="AB19" s="3533"/>
      <c r="AC19" s="3533"/>
      <c r="AD19" s="3533"/>
      <c r="AE19" s="3533"/>
      <c r="AF19" s="3533"/>
      <c r="AG19" s="3533"/>
    </row>
    <row r="20" spans="2:33">
      <c r="B20" s="3533"/>
      <c r="C20" s="3533"/>
      <c r="D20" s="3533"/>
      <c r="E20" s="3533"/>
      <c r="F20" s="3533"/>
      <c r="G20" s="3533"/>
      <c r="H20" s="3533"/>
      <c r="I20" s="3533"/>
      <c r="J20" s="3533"/>
      <c r="K20" s="3533"/>
      <c r="L20" s="3533"/>
      <c r="M20" s="3533"/>
      <c r="N20" s="3533"/>
      <c r="O20" s="3533"/>
      <c r="P20" s="3533"/>
      <c r="Q20" s="3533"/>
      <c r="R20" s="3533"/>
      <c r="S20" s="3533"/>
      <c r="T20" s="3533"/>
      <c r="U20" s="3533"/>
      <c r="V20" s="3533"/>
      <c r="W20" s="3533"/>
      <c r="X20" s="6474" t="s">
        <v>1129</v>
      </c>
      <c r="Y20" s="6474"/>
      <c r="Z20" s="6474"/>
      <c r="AA20" s="6474"/>
      <c r="AB20" s="6474"/>
      <c r="AC20" s="6474"/>
      <c r="AD20" s="3533"/>
      <c r="AE20" s="3533"/>
      <c r="AF20" s="3533"/>
      <c r="AG20" s="3533"/>
    </row>
    <row r="21" spans="2:33">
      <c r="B21" s="3533"/>
      <c r="C21" s="3533"/>
      <c r="D21" s="3533"/>
      <c r="E21" s="3533"/>
      <c r="F21" s="3533"/>
      <c r="G21" s="3533"/>
      <c r="H21" s="3533"/>
      <c r="I21" s="3533"/>
      <c r="J21" s="3533"/>
      <c r="K21" s="3533"/>
      <c r="L21" s="3533"/>
      <c r="M21" s="3533"/>
      <c r="N21" s="3533"/>
      <c r="O21" s="3533"/>
      <c r="P21" s="3533"/>
      <c r="Q21" s="3533"/>
      <c r="R21" s="3533"/>
      <c r="S21" s="3533"/>
      <c r="T21" s="3533"/>
      <c r="U21" s="3533"/>
      <c r="V21" s="3533"/>
      <c r="W21" s="3533"/>
      <c r="X21" s="6474"/>
      <c r="Y21" s="6474"/>
      <c r="Z21" s="6474"/>
      <c r="AA21" s="6474"/>
      <c r="AB21" s="6474"/>
      <c r="AC21" s="6474"/>
      <c r="AD21" s="3533"/>
      <c r="AE21" s="3533"/>
      <c r="AF21" s="3533"/>
      <c r="AG21" s="3533"/>
    </row>
    <row r="22" spans="2:33">
      <c r="B22" s="3533"/>
      <c r="C22" s="3533"/>
      <c r="D22" s="3533"/>
      <c r="E22" s="3533"/>
      <c r="F22" s="3533"/>
      <c r="G22" s="3533"/>
      <c r="H22" s="3533"/>
      <c r="I22" s="3533"/>
      <c r="J22" s="3533"/>
      <c r="K22" s="3533"/>
      <c r="L22" s="3533"/>
      <c r="M22" s="3533"/>
      <c r="N22" s="3533"/>
      <c r="O22" s="3533"/>
      <c r="P22" s="3533"/>
      <c r="Q22" s="3533"/>
      <c r="R22" s="3533"/>
      <c r="S22" s="3533"/>
      <c r="T22" s="3533"/>
      <c r="U22" s="3533"/>
      <c r="V22" s="3533"/>
      <c r="W22" s="3533"/>
      <c r="X22" s="3533"/>
      <c r="Y22" s="3533"/>
      <c r="Z22" s="3533"/>
      <c r="AA22" s="3533"/>
      <c r="AB22" s="3533"/>
      <c r="AC22" s="3533"/>
      <c r="AD22" s="3533"/>
      <c r="AE22" s="3533"/>
      <c r="AF22" s="3533"/>
      <c r="AG22" s="3533"/>
    </row>
    <row r="23" spans="2:33" ht="14.4" thickBot="1">
      <c r="B23" s="3533"/>
      <c r="C23" s="3533"/>
      <c r="D23" s="3533"/>
      <c r="E23" s="3533"/>
      <c r="F23" s="3533"/>
      <c r="G23" s="3533"/>
      <c r="H23" s="3533"/>
      <c r="I23" s="3533"/>
      <c r="J23" s="3533"/>
      <c r="K23" s="3533"/>
      <c r="L23" s="3533"/>
      <c r="M23" s="3533"/>
      <c r="N23" s="3533"/>
      <c r="O23" s="3533"/>
      <c r="P23" s="3533"/>
      <c r="Q23" s="3533"/>
      <c r="R23" s="3533"/>
      <c r="S23" s="3533"/>
      <c r="T23" s="3533"/>
      <c r="U23" s="3533"/>
      <c r="V23" s="3533"/>
      <c r="W23" s="3533"/>
      <c r="X23" s="3533"/>
      <c r="Y23" s="3533"/>
      <c r="Z23" s="3533"/>
      <c r="AA23" s="3533"/>
      <c r="AB23" s="3533"/>
      <c r="AC23" s="3533"/>
      <c r="AD23" s="3533"/>
      <c r="AE23" s="3533"/>
      <c r="AF23" s="3533"/>
      <c r="AG23" s="3533"/>
    </row>
    <row r="24" spans="2:33" ht="95.4" thickBot="1">
      <c r="B24" s="3535" t="s">
        <v>1440</v>
      </c>
      <c r="C24" s="3536" t="s">
        <v>344</v>
      </c>
      <c r="D24" s="3537" t="s">
        <v>426</v>
      </c>
      <c r="E24" s="3538" t="s">
        <v>536</v>
      </c>
      <c r="F24" s="3539" t="s">
        <v>1416</v>
      </c>
      <c r="G24" s="3536" t="s">
        <v>1417</v>
      </c>
      <c r="H24" s="3540" t="s">
        <v>190</v>
      </c>
      <c r="I24" s="3540" t="s">
        <v>192</v>
      </c>
      <c r="J24" s="3541" t="s">
        <v>193</v>
      </c>
      <c r="K24" s="3539" t="s">
        <v>1105</v>
      </c>
      <c r="L24" s="3536" t="s">
        <v>1418</v>
      </c>
      <c r="M24" s="3537" t="s">
        <v>1419</v>
      </c>
      <c r="N24" s="3537" t="s">
        <v>1420</v>
      </c>
      <c r="O24" s="3537" t="s">
        <v>1421</v>
      </c>
      <c r="P24" s="3537" t="s">
        <v>1422</v>
      </c>
      <c r="Q24" s="3537" t="s">
        <v>1423</v>
      </c>
      <c r="R24" s="3537" t="s">
        <v>1424</v>
      </c>
      <c r="S24" s="3537" t="s">
        <v>1425</v>
      </c>
      <c r="T24" s="3537" t="s">
        <v>1426</v>
      </c>
      <c r="U24" s="3537" t="s">
        <v>1427</v>
      </c>
      <c r="V24" s="3537" t="s">
        <v>1428</v>
      </c>
      <c r="W24" s="3537" t="s">
        <v>1429</v>
      </c>
      <c r="X24" s="3537" t="s">
        <v>1430</v>
      </c>
      <c r="Y24" s="3537" t="s">
        <v>1431</v>
      </c>
      <c r="Z24" s="3537" t="s">
        <v>1432</v>
      </c>
      <c r="AA24" s="3537" t="s">
        <v>1433</v>
      </c>
      <c r="AB24" s="3537" t="s">
        <v>1434</v>
      </c>
      <c r="AC24" s="3537" t="s">
        <v>1435</v>
      </c>
      <c r="AD24" s="3537" t="s">
        <v>1436</v>
      </c>
      <c r="AE24" s="3538" t="s">
        <v>533</v>
      </c>
      <c r="AF24" s="3542" t="s">
        <v>206</v>
      </c>
      <c r="AG24" s="3542" t="s">
        <v>1437</v>
      </c>
    </row>
    <row r="25" spans="2:33" ht="27">
      <c r="B25" s="3543" t="s">
        <v>1441</v>
      </c>
      <c r="C25" s="3544">
        <v>155</v>
      </c>
      <c r="D25" s="5011">
        <f>اسرة!AZ12</f>
        <v>0</v>
      </c>
      <c r="E25" s="5012">
        <f>+D25+C25</f>
        <v>155</v>
      </c>
      <c r="F25" s="5012">
        <f>G25+H25+I25+J25</f>
        <v>0</v>
      </c>
      <c r="G25" s="5011">
        <f>اسرة!AE12</f>
        <v>0</v>
      </c>
      <c r="H25" s="5011">
        <f>اسرة!AF12</f>
        <v>0</v>
      </c>
      <c r="I25" s="5011">
        <f>اسرة!AN12</f>
        <v>0</v>
      </c>
      <c r="J25" s="5011">
        <f>اسرة!AR12+اسرة!AS12+اسرة!AA12</f>
        <v>0</v>
      </c>
      <c r="K25" s="5013">
        <f>IFERROR(F25/E25,0)</f>
        <v>0</v>
      </c>
      <c r="L25" s="3544">
        <v>62</v>
      </c>
      <c r="M25" s="3545">
        <v>18</v>
      </c>
      <c r="N25" s="3545">
        <v>30</v>
      </c>
      <c r="O25" s="3545">
        <v>20</v>
      </c>
      <c r="P25" s="3545">
        <v>3</v>
      </c>
      <c r="Q25" s="3545">
        <v>6</v>
      </c>
      <c r="R25" s="3545">
        <v>34</v>
      </c>
      <c r="S25" s="3545">
        <v>5</v>
      </c>
      <c r="T25" s="3545">
        <v>4</v>
      </c>
      <c r="U25" s="3545">
        <v>21</v>
      </c>
      <c r="V25" s="3545">
        <v>10</v>
      </c>
      <c r="W25" s="3545">
        <v>10</v>
      </c>
      <c r="X25" s="3545">
        <v>40</v>
      </c>
      <c r="Y25" s="3545">
        <v>11</v>
      </c>
      <c r="Z25" s="3545">
        <v>2</v>
      </c>
      <c r="AA25" s="3545"/>
      <c r="AB25" s="3545"/>
      <c r="AC25" s="3545"/>
      <c r="AD25" s="3545">
        <v>53</v>
      </c>
      <c r="AE25" s="3545"/>
      <c r="AF25" s="5014">
        <f>AE25+AD25+AC25+AB25+AA25+Z25+Y25+X25+W25+V25+U25+T25+S25+R25+Q25+P25+O25+N25+M25+L25</f>
        <v>329</v>
      </c>
      <c r="AG25" s="5016">
        <f>E25-AF25</f>
        <v>-174</v>
      </c>
    </row>
    <row r="26" spans="2:33" ht="27">
      <c r="B26" s="3543" t="s">
        <v>1442</v>
      </c>
      <c r="C26" s="3546">
        <v>150</v>
      </c>
      <c r="D26" s="5011">
        <f>اسرة!AZ28</f>
        <v>0</v>
      </c>
      <c r="E26" s="5012">
        <f t="shared" ref="E26:E27" si="12">+D26+C26</f>
        <v>150</v>
      </c>
      <c r="F26" s="5014">
        <f>G26+H26+I26+J26</f>
        <v>0</v>
      </c>
      <c r="G26" s="5015">
        <f>اسرة!AE28</f>
        <v>0</v>
      </c>
      <c r="H26" s="5015">
        <f>اسرة!AF28</f>
        <v>0</v>
      </c>
      <c r="I26" s="5015">
        <f>اسرة!AN28</f>
        <v>0</v>
      </c>
      <c r="J26" s="5015">
        <f>اسرة!AR28+اسرة!AS28+اسرة!AA28</f>
        <v>0</v>
      </c>
      <c r="K26" s="5013">
        <f t="shared" ref="K26:K28" si="13">IFERROR(F26/E26,0)</f>
        <v>0</v>
      </c>
      <c r="L26" s="3546">
        <v>67</v>
      </c>
      <c r="M26" s="3547">
        <v>42</v>
      </c>
      <c r="N26" s="3547">
        <v>38</v>
      </c>
      <c r="O26" s="3547">
        <v>12</v>
      </c>
      <c r="P26" s="3547">
        <v>17</v>
      </c>
      <c r="Q26" s="3547">
        <v>18</v>
      </c>
      <c r="R26" s="3547">
        <v>11</v>
      </c>
      <c r="S26" s="3547">
        <v>9</v>
      </c>
      <c r="T26" s="3547">
        <v>5</v>
      </c>
      <c r="U26" s="3547">
        <v>27</v>
      </c>
      <c r="V26" s="3547">
        <v>9</v>
      </c>
      <c r="W26" s="3547">
        <v>9</v>
      </c>
      <c r="X26" s="3547">
        <v>51</v>
      </c>
      <c r="Y26" s="3547">
        <v>12</v>
      </c>
      <c r="Z26" s="3547">
        <v>5</v>
      </c>
      <c r="AA26" s="3547"/>
      <c r="AB26" s="3547"/>
      <c r="AC26" s="3547"/>
      <c r="AD26" s="3547">
        <v>78</v>
      </c>
      <c r="AE26" s="3547"/>
      <c r="AF26" s="5014">
        <f t="shared" ref="AF26:AF27" si="14">AE26+AD26+AC26+AB26+AA26+Z26+Y26+X26+W26+V26+U26+T26+S26+R26+Q26+P26+O26+N26+M26+L26</f>
        <v>410</v>
      </c>
      <c r="AG26" s="5016">
        <f>E26-AF26</f>
        <v>-260</v>
      </c>
    </row>
    <row r="27" spans="2:33" ht="27">
      <c r="B27" s="3543" t="s">
        <v>1443</v>
      </c>
      <c r="C27" s="3546">
        <v>174</v>
      </c>
      <c r="D27" s="5011">
        <f>اسرة!AZ44</f>
        <v>0</v>
      </c>
      <c r="E27" s="5012">
        <f t="shared" si="12"/>
        <v>174</v>
      </c>
      <c r="F27" s="5014">
        <f>G27+H27+I27+J27</f>
        <v>0</v>
      </c>
      <c r="G27" s="5015">
        <f>اسرة!AE44</f>
        <v>0</v>
      </c>
      <c r="H27" s="5015">
        <f>اسرة!AF44</f>
        <v>0</v>
      </c>
      <c r="I27" s="5015">
        <f>اسرة!AN44</f>
        <v>0</v>
      </c>
      <c r="J27" s="5015">
        <f>اسرة!AR44+اسرة!AS44+اسرة!AA44</f>
        <v>0</v>
      </c>
      <c r="K27" s="5013">
        <f t="shared" si="13"/>
        <v>0</v>
      </c>
      <c r="L27" s="3546">
        <v>34</v>
      </c>
      <c r="M27" s="3547">
        <v>31</v>
      </c>
      <c r="N27" s="3547">
        <v>20</v>
      </c>
      <c r="O27" s="3547">
        <v>4</v>
      </c>
      <c r="P27" s="3547">
        <v>11</v>
      </c>
      <c r="Q27" s="3547">
        <v>11</v>
      </c>
      <c r="R27" s="3547">
        <v>35</v>
      </c>
      <c r="S27" s="3547">
        <v>10</v>
      </c>
      <c r="T27" s="3547">
        <v>22</v>
      </c>
      <c r="U27" s="3547">
        <v>22</v>
      </c>
      <c r="V27" s="3547">
        <v>10</v>
      </c>
      <c r="W27" s="3547">
        <v>7</v>
      </c>
      <c r="X27" s="3547">
        <v>69</v>
      </c>
      <c r="Y27" s="3547">
        <v>10</v>
      </c>
      <c r="Z27" s="3547">
        <v>2</v>
      </c>
      <c r="AA27" s="3547"/>
      <c r="AB27" s="3547"/>
      <c r="AC27" s="3547"/>
      <c r="AD27" s="3547">
        <v>104</v>
      </c>
      <c r="AE27" s="3547"/>
      <c r="AF27" s="5014">
        <f t="shared" si="14"/>
        <v>402</v>
      </c>
      <c r="AG27" s="5016">
        <f>E27-AF27</f>
        <v>-228</v>
      </c>
    </row>
    <row r="28" spans="2:33" ht="28.8">
      <c r="B28" s="3548" t="s">
        <v>206</v>
      </c>
      <c r="C28" s="5014">
        <f>SUM(C25:C27)</f>
        <v>479</v>
      </c>
      <c r="D28" s="5014">
        <f>SUM(D25:D27)</f>
        <v>0</v>
      </c>
      <c r="E28" s="5014">
        <f>SUM(E25:E27)</f>
        <v>479</v>
      </c>
      <c r="F28" s="5014">
        <f t="shared" ref="F28:AG28" si="15">F27+F26+F25</f>
        <v>0</v>
      </c>
      <c r="G28" s="5014">
        <f t="shared" si="15"/>
        <v>0</v>
      </c>
      <c r="H28" s="5014">
        <f t="shared" si="15"/>
        <v>0</v>
      </c>
      <c r="I28" s="5014">
        <f t="shared" si="15"/>
        <v>0</v>
      </c>
      <c r="J28" s="5014">
        <f t="shared" si="15"/>
        <v>0</v>
      </c>
      <c r="K28" s="5013">
        <f t="shared" si="13"/>
        <v>0</v>
      </c>
      <c r="L28" s="5014">
        <f t="shared" si="15"/>
        <v>163</v>
      </c>
      <c r="M28" s="5014">
        <f t="shared" si="15"/>
        <v>91</v>
      </c>
      <c r="N28" s="5014">
        <f t="shared" si="15"/>
        <v>88</v>
      </c>
      <c r="O28" s="5014">
        <f t="shared" si="15"/>
        <v>36</v>
      </c>
      <c r="P28" s="5014">
        <f t="shared" si="15"/>
        <v>31</v>
      </c>
      <c r="Q28" s="5014">
        <f t="shared" si="15"/>
        <v>35</v>
      </c>
      <c r="R28" s="5014">
        <f t="shared" si="15"/>
        <v>80</v>
      </c>
      <c r="S28" s="5014">
        <f t="shared" si="15"/>
        <v>24</v>
      </c>
      <c r="T28" s="5014">
        <f t="shared" si="15"/>
        <v>31</v>
      </c>
      <c r="U28" s="5014">
        <f t="shared" si="15"/>
        <v>70</v>
      </c>
      <c r="V28" s="5014">
        <f t="shared" si="15"/>
        <v>29</v>
      </c>
      <c r="W28" s="5014">
        <f t="shared" si="15"/>
        <v>26</v>
      </c>
      <c r="X28" s="5014">
        <f t="shared" si="15"/>
        <v>160</v>
      </c>
      <c r="Y28" s="5014">
        <f t="shared" si="15"/>
        <v>33</v>
      </c>
      <c r="Z28" s="5014">
        <f t="shared" si="15"/>
        <v>9</v>
      </c>
      <c r="AA28" s="5014">
        <f t="shared" si="15"/>
        <v>0</v>
      </c>
      <c r="AB28" s="5014">
        <f t="shared" si="15"/>
        <v>0</v>
      </c>
      <c r="AC28" s="5014">
        <f t="shared" si="15"/>
        <v>0</v>
      </c>
      <c r="AD28" s="5014">
        <f t="shared" si="15"/>
        <v>235</v>
      </c>
      <c r="AE28" s="5014">
        <f t="shared" si="15"/>
        <v>0</v>
      </c>
      <c r="AF28" s="5014">
        <f t="shared" si="15"/>
        <v>1141</v>
      </c>
      <c r="AG28" s="5015">
        <f t="shared" si="15"/>
        <v>-662</v>
      </c>
    </row>
    <row r="29" spans="2:33" ht="14.4" thickBot="1">
      <c r="B29" s="3533"/>
      <c r="C29" s="3533"/>
      <c r="D29" s="3533"/>
      <c r="E29" s="3533"/>
      <c r="F29" s="3533"/>
      <c r="G29" s="3533"/>
      <c r="H29" s="3533"/>
      <c r="I29" s="3533"/>
      <c r="J29" s="3533"/>
      <c r="K29" s="3533"/>
      <c r="L29" s="3533"/>
      <c r="M29" s="3533"/>
      <c r="N29" s="3533"/>
      <c r="O29" s="3533"/>
      <c r="P29" s="3533"/>
      <c r="Q29" s="3533"/>
      <c r="R29" s="3533"/>
      <c r="S29" s="3533"/>
      <c r="T29" s="3533"/>
      <c r="U29" s="3533"/>
      <c r="V29" s="3533"/>
      <c r="W29" s="3533"/>
      <c r="X29" s="3533"/>
      <c r="Y29" s="3533"/>
      <c r="Z29" s="3533"/>
      <c r="AA29" s="3533"/>
      <c r="AB29" s="3533"/>
      <c r="AC29" s="3533"/>
      <c r="AD29" s="3533"/>
      <c r="AE29" s="3533"/>
      <c r="AF29" s="3533"/>
      <c r="AG29" s="3533"/>
    </row>
    <row r="30" spans="2:33" ht="95.4" thickBot="1">
      <c r="B30" s="3535" t="s">
        <v>1444</v>
      </c>
      <c r="C30" s="3536" t="s">
        <v>344</v>
      </c>
      <c r="D30" s="3537" t="s">
        <v>426</v>
      </c>
      <c r="E30" s="3538" t="s">
        <v>536</v>
      </c>
      <c r="F30" s="3539" t="s">
        <v>1416</v>
      </c>
      <c r="G30" s="3536" t="s">
        <v>1417</v>
      </c>
      <c r="H30" s="3540" t="s">
        <v>190</v>
      </c>
      <c r="I30" s="3540" t="s">
        <v>192</v>
      </c>
      <c r="J30" s="3541" t="s">
        <v>193</v>
      </c>
      <c r="K30" s="3539" t="s">
        <v>1105</v>
      </c>
      <c r="L30" s="3536" t="s">
        <v>1418</v>
      </c>
      <c r="M30" s="3537" t="s">
        <v>1419</v>
      </c>
      <c r="N30" s="3537" t="s">
        <v>1420</v>
      </c>
      <c r="O30" s="3537" t="s">
        <v>1421</v>
      </c>
      <c r="P30" s="3537" t="s">
        <v>1422</v>
      </c>
      <c r="Q30" s="3537" t="s">
        <v>1423</v>
      </c>
      <c r="R30" s="3537" t="s">
        <v>1424</v>
      </c>
      <c r="S30" s="3537" t="s">
        <v>1425</v>
      </c>
      <c r="T30" s="3537" t="s">
        <v>1426</v>
      </c>
      <c r="U30" s="3537" t="s">
        <v>1427</v>
      </c>
      <c r="V30" s="3537" t="s">
        <v>1428</v>
      </c>
      <c r="W30" s="3537" t="s">
        <v>1429</v>
      </c>
      <c r="X30" s="3537" t="s">
        <v>1430</v>
      </c>
      <c r="Y30" s="3537" t="s">
        <v>1431</v>
      </c>
      <c r="Z30" s="3537" t="s">
        <v>1432</v>
      </c>
      <c r="AA30" s="3537" t="s">
        <v>1433</v>
      </c>
      <c r="AB30" s="3537" t="s">
        <v>1434</v>
      </c>
      <c r="AC30" s="3537" t="s">
        <v>1435</v>
      </c>
      <c r="AD30" s="3537" t="s">
        <v>1436</v>
      </c>
      <c r="AE30" s="3538" t="s">
        <v>533</v>
      </c>
      <c r="AF30" s="3542" t="s">
        <v>206</v>
      </c>
      <c r="AG30" s="3542" t="s">
        <v>1437</v>
      </c>
    </row>
    <row r="31" spans="2:33" ht="23.4">
      <c r="B31" s="3543" t="s">
        <v>1445</v>
      </c>
      <c r="C31" s="3546">
        <v>181</v>
      </c>
      <c r="D31" s="5011">
        <f>اسرة!AZ60</f>
        <v>0</v>
      </c>
      <c r="E31" s="5014">
        <f>+D31+C31</f>
        <v>181</v>
      </c>
      <c r="F31" s="5012">
        <f>G31+H31+I31+J31</f>
        <v>0</v>
      </c>
      <c r="G31" s="5011">
        <f>اسرة!AE60</f>
        <v>0</v>
      </c>
      <c r="H31" s="5011">
        <f>اسرة!AF60</f>
        <v>0</v>
      </c>
      <c r="I31" s="5011">
        <f>اسرة!AN60</f>
        <v>0</v>
      </c>
      <c r="J31" s="5011">
        <f>اسرة!AR60+اسرة!AS60+اسرة!AA60</f>
        <v>0</v>
      </c>
      <c r="K31" s="5013">
        <f>IFERROR( F31/E31,0)</f>
        <v>0</v>
      </c>
      <c r="L31" s="3544">
        <v>42</v>
      </c>
      <c r="M31" s="3545">
        <v>19</v>
      </c>
      <c r="N31" s="3545">
        <v>17</v>
      </c>
      <c r="O31" s="3545">
        <v>10</v>
      </c>
      <c r="P31" s="3545">
        <v>3</v>
      </c>
      <c r="Q31" s="3545">
        <v>6</v>
      </c>
      <c r="R31" s="3545">
        <v>13</v>
      </c>
      <c r="S31" s="3545">
        <v>5</v>
      </c>
      <c r="T31" s="3545">
        <v>4</v>
      </c>
      <c r="U31" s="3545">
        <v>10</v>
      </c>
      <c r="V31" s="3545">
        <v>10</v>
      </c>
      <c r="W31" s="3545"/>
      <c r="X31" s="3545">
        <v>45</v>
      </c>
      <c r="Y31" s="3545">
        <v>5</v>
      </c>
      <c r="Z31" s="3545"/>
      <c r="AA31" s="3545"/>
      <c r="AB31" s="3545"/>
      <c r="AC31" s="3545"/>
      <c r="AD31" s="3545">
        <v>60</v>
      </c>
      <c r="AE31" s="3545"/>
      <c r="AF31" s="5012">
        <f>AE31+AD31+AC31+AB31+AA31+Z31+Y31+X31+W31+V31+U31+T31+S31+R31+Q31+P31+O31+N31+M31+L31</f>
        <v>249</v>
      </c>
      <c r="AG31" s="5017">
        <f>E31-AF31</f>
        <v>-68</v>
      </c>
    </row>
    <row r="32" spans="2:33" ht="27">
      <c r="B32" s="3543" t="s">
        <v>1446</v>
      </c>
      <c r="C32" s="3546">
        <v>148</v>
      </c>
      <c r="D32" s="5011">
        <f>اسرة!AZ76</f>
        <v>0</v>
      </c>
      <c r="E32" s="5014">
        <f>+D32+C32</f>
        <v>148</v>
      </c>
      <c r="F32" s="5012">
        <f t="shared" ref="F32:F33" si="16">G32+H32+I32+J32</f>
        <v>0</v>
      </c>
      <c r="G32" s="5015">
        <f>اسرة!AE76</f>
        <v>0</v>
      </c>
      <c r="H32" s="5015">
        <f>اسرة!AF76</f>
        <v>0</v>
      </c>
      <c r="I32" s="5015">
        <f>اسرة!AN76</f>
        <v>0</v>
      </c>
      <c r="J32" s="5015">
        <f>اسرة!AR76+اسرة!AS76+اسرة!AA76</f>
        <v>0</v>
      </c>
      <c r="K32" s="5013">
        <f t="shared" ref="K32:K34" si="17">IFERROR( F32/E32,0)</f>
        <v>0</v>
      </c>
      <c r="L32" s="3546">
        <v>33</v>
      </c>
      <c r="M32" s="3547">
        <v>18</v>
      </c>
      <c r="N32" s="3547">
        <v>22</v>
      </c>
      <c r="O32" s="3547">
        <v>2</v>
      </c>
      <c r="P32" s="3547">
        <v>6</v>
      </c>
      <c r="Q32" s="3547">
        <v>11</v>
      </c>
      <c r="R32" s="3547">
        <v>15</v>
      </c>
      <c r="S32" s="3547">
        <v>13</v>
      </c>
      <c r="T32" s="3547">
        <v>18</v>
      </c>
      <c r="U32" s="3547">
        <v>19</v>
      </c>
      <c r="V32" s="3547">
        <v>3</v>
      </c>
      <c r="W32" s="3547">
        <v>14</v>
      </c>
      <c r="X32" s="3547">
        <v>35</v>
      </c>
      <c r="Y32" s="3547">
        <v>14</v>
      </c>
      <c r="Z32" s="3547">
        <v>1</v>
      </c>
      <c r="AA32" s="3547"/>
      <c r="AB32" s="3547">
        <v>1</v>
      </c>
      <c r="AC32" s="3547"/>
      <c r="AD32" s="3547">
        <v>43</v>
      </c>
      <c r="AE32" s="3547"/>
      <c r="AF32" s="5014">
        <f>AE32+AD32+AC32+AB32+AA32+Z32+Y32+X32+W32+V32+U32+T32+S32+R32+Q32+P32+O32+N32+M32+L32</f>
        <v>268</v>
      </c>
      <c r="AG32" s="5016">
        <f>E32-AF32</f>
        <v>-120</v>
      </c>
    </row>
    <row r="33" spans="2:33" ht="27">
      <c r="B33" s="3543" t="s">
        <v>1447</v>
      </c>
      <c r="C33" s="3546">
        <v>125</v>
      </c>
      <c r="D33" s="5011">
        <f>اسرة!AZ92</f>
        <v>0</v>
      </c>
      <c r="E33" s="5014">
        <f>+D33+C33</f>
        <v>125</v>
      </c>
      <c r="F33" s="5012">
        <f t="shared" si="16"/>
        <v>0</v>
      </c>
      <c r="G33" s="5015">
        <f>اسرة!AE92</f>
        <v>0</v>
      </c>
      <c r="H33" s="5015">
        <f>اسرة!AF92</f>
        <v>0</v>
      </c>
      <c r="I33" s="5015">
        <f>اسرة!AN92</f>
        <v>0</v>
      </c>
      <c r="J33" s="5015">
        <f>اسرة!AR92+اسرة!AS92+اسرة!AA92</f>
        <v>0</v>
      </c>
      <c r="K33" s="5013">
        <f t="shared" si="17"/>
        <v>0</v>
      </c>
      <c r="L33" s="3546">
        <v>51</v>
      </c>
      <c r="M33" s="3547">
        <v>10</v>
      </c>
      <c r="N33" s="3547">
        <v>17</v>
      </c>
      <c r="O33" s="3547">
        <v>17</v>
      </c>
      <c r="P33" s="3547">
        <v>4</v>
      </c>
      <c r="Q33" s="3547">
        <v>11</v>
      </c>
      <c r="R33" s="3547">
        <v>21</v>
      </c>
      <c r="S33" s="3547">
        <v>9</v>
      </c>
      <c r="T33" s="3547">
        <v>7</v>
      </c>
      <c r="U33" s="3547">
        <v>12</v>
      </c>
      <c r="V33" s="3547">
        <v>2</v>
      </c>
      <c r="W33" s="3547">
        <v>14</v>
      </c>
      <c r="X33" s="3547">
        <v>33</v>
      </c>
      <c r="Y33" s="3547">
        <v>4</v>
      </c>
      <c r="Z33" s="3547">
        <v>3</v>
      </c>
      <c r="AA33" s="3547"/>
      <c r="AB33" s="3547">
        <v>2</v>
      </c>
      <c r="AC33" s="3547"/>
      <c r="AD33" s="3547">
        <v>34</v>
      </c>
      <c r="AE33" s="3547"/>
      <c r="AF33" s="5014">
        <f>AE33+AD33+AC33+AB33+AA33+Z33+Y33+X33+W33+V33+U33+T33+S33+R33+Q33+P33+O33+N33+M33+L33</f>
        <v>251</v>
      </c>
      <c r="AG33" s="5016">
        <f t="shared" ref="AG33" si="18">E33-AF33</f>
        <v>-126</v>
      </c>
    </row>
    <row r="34" spans="2:33" ht="27">
      <c r="B34" s="3548" t="s">
        <v>206</v>
      </c>
      <c r="C34" s="5014">
        <f>C33+C32+C31</f>
        <v>454</v>
      </c>
      <c r="D34" s="5014">
        <f t="shared" ref="D34:AG34" si="19">D33+D32+D31</f>
        <v>0</v>
      </c>
      <c r="E34" s="5014">
        <f t="shared" si="19"/>
        <v>454</v>
      </c>
      <c r="F34" s="5014">
        <f t="shared" si="19"/>
        <v>0</v>
      </c>
      <c r="G34" s="5014">
        <f t="shared" si="19"/>
        <v>0</v>
      </c>
      <c r="H34" s="5014">
        <f>H33+H32+H31</f>
        <v>0</v>
      </c>
      <c r="I34" s="5014">
        <f>I33+I32+I31</f>
        <v>0</v>
      </c>
      <c r="J34" s="5014">
        <f>J33+J32+J31</f>
        <v>0</v>
      </c>
      <c r="K34" s="5013">
        <f t="shared" si="17"/>
        <v>0</v>
      </c>
      <c r="L34" s="5014">
        <f t="shared" si="19"/>
        <v>126</v>
      </c>
      <c r="M34" s="5014">
        <f t="shared" si="19"/>
        <v>47</v>
      </c>
      <c r="N34" s="5014">
        <f t="shared" si="19"/>
        <v>56</v>
      </c>
      <c r="O34" s="5014">
        <f t="shared" si="19"/>
        <v>29</v>
      </c>
      <c r="P34" s="5014">
        <f t="shared" si="19"/>
        <v>13</v>
      </c>
      <c r="Q34" s="5014">
        <f t="shared" si="19"/>
        <v>28</v>
      </c>
      <c r="R34" s="5014">
        <f t="shared" si="19"/>
        <v>49</v>
      </c>
      <c r="S34" s="5014">
        <f t="shared" si="19"/>
        <v>27</v>
      </c>
      <c r="T34" s="5014">
        <f t="shared" si="19"/>
        <v>29</v>
      </c>
      <c r="U34" s="5014">
        <f t="shared" si="19"/>
        <v>41</v>
      </c>
      <c r="V34" s="5014">
        <f t="shared" si="19"/>
        <v>15</v>
      </c>
      <c r="W34" s="5014">
        <f t="shared" si="19"/>
        <v>28</v>
      </c>
      <c r="X34" s="5014">
        <f t="shared" si="19"/>
        <v>113</v>
      </c>
      <c r="Y34" s="5014">
        <f t="shared" si="19"/>
        <v>23</v>
      </c>
      <c r="Z34" s="5014">
        <f t="shared" si="19"/>
        <v>4</v>
      </c>
      <c r="AA34" s="5014">
        <f t="shared" si="19"/>
        <v>0</v>
      </c>
      <c r="AB34" s="5014">
        <f t="shared" si="19"/>
        <v>3</v>
      </c>
      <c r="AC34" s="5014">
        <f t="shared" si="19"/>
        <v>0</v>
      </c>
      <c r="AD34" s="5014">
        <f t="shared" si="19"/>
        <v>137</v>
      </c>
      <c r="AE34" s="5014">
        <f t="shared" si="19"/>
        <v>0</v>
      </c>
      <c r="AF34" s="5014">
        <f t="shared" si="19"/>
        <v>768</v>
      </c>
      <c r="AG34" s="5015">
        <f t="shared" si="19"/>
        <v>-314</v>
      </c>
    </row>
    <row r="35" spans="2:33" ht="14.4" thickBot="1">
      <c r="B35" s="3533"/>
      <c r="C35" s="3533"/>
      <c r="D35" s="3533"/>
      <c r="E35" s="3533"/>
      <c r="F35" s="3533"/>
      <c r="G35" s="3533"/>
      <c r="H35" s="3533"/>
      <c r="I35" s="3533"/>
      <c r="J35" s="3533"/>
      <c r="K35" s="3533"/>
      <c r="L35" s="3533"/>
      <c r="M35" s="3533"/>
      <c r="N35" s="3533"/>
      <c r="O35" s="3533"/>
      <c r="P35" s="3533"/>
      <c r="Q35" s="3533"/>
      <c r="R35" s="3533"/>
      <c r="S35" s="3533"/>
      <c r="T35" s="3533"/>
      <c r="U35" s="3533"/>
      <c r="V35" s="3533"/>
      <c r="W35" s="3533"/>
      <c r="X35" s="3533"/>
      <c r="Y35" s="3533"/>
      <c r="Z35" s="3533"/>
      <c r="AA35" s="3533"/>
      <c r="AB35" s="3533"/>
      <c r="AC35" s="3533"/>
      <c r="AD35" s="3533"/>
      <c r="AE35" s="3533"/>
      <c r="AF35" s="3533"/>
      <c r="AG35" s="3533"/>
    </row>
    <row r="36" spans="2:33" ht="95.4" thickBot="1">
      <c r="B36" s="3535" t="s">
        <v>1448</v>
      </c>
      <c r="C36" s="3536" t="s">
        <v>344</v>
      </c>
      <c r="D36" s="3537" t="s">
        <v>426</v>
      </c>
      <c r="E36" s="3538" t="s">
        <v>536</v>
      </c>
      <c r="F36" s="3539" t="s">
        <v>1416</v>
      </c>
      <c r="G36" s="3536" t="s">
        <v>1417</v>
      </c>
      <c r="H36" s="3540" t="s">
        <v>190</v>
      </c>
      <c r="I36" s="3540" t="s">
        <v>192</v>
      </c>
      <c r="J36" s="3541" t="s">
        <v>193</v>
      </c>
      <c r="K36" s="3539" t="s">
        <v>1105</v>
      </c>
      <c r="L36" s="3536" t="s">
        <v>1418</v>
      </c>
      <c r="M36" s="3537" t="s">
        <v>1419</v>
      </c>
      <c r="N36" s="3537" t="s">
        <v>1420</v>
      </c>
      <c r="O36" s="3537" t="s">
        <v>1421</v>
      </c>
      <c r="P36" s="3537" t="s">
        <v>1422</v>
      </c>
      <c r="Q36" s="3537" t="s">
        <v>1423</v>
      </c>
      <c r="R36" s="3537" t="s">
        <v>1424</v>
      </c>
      <c r="S36" s="3537" t="s">
        <v>1425</v>
      </c>
      <c r="T36" s="3537" t="s">
        <v>1426</v>
      </c>
      <c r="U36" s="3537" t="s">
        <v>1427</v>
      </c>
      <c r="V36" s="3537" t="s">
        <v>1428</v>
      </c>
      <c r="W36" s="3537" t="s">
        <v>1429</v>
      </c>
      <c r="X36" s="3537" t="s">
        <v>1430</v>
      </c>
      <c r="Y36" s="3537" t="s">
        <v>1431</v>
      </c>
      <c r="Z36" s="3537" t="s">
        <v>1432</v>
      </c>
      <c r="AA36" s="3537" t="s">
        <v>1433</v>
      </c>
      <c r="AB36" s="3537" t="s">
        <v>1434</v>
      </c>
      <c r="AC36" s="3537" t="s">
        <v>1435</v>
      </c>
      <c r="AD36" s="3537" t="s">
        <v>1436</v>
      </c>
      <c r="AE36" s="3538" t="s">
        <v>533</v>
      </c>
      <c r="AF36" s="3542" t="s">
        <v>206</v>
      </c>
      <c r="AG36" s="3542" t="s">
        <v>1437</v>
      </c>
    </row>
    <row r="37" spans="2:33" ht="27">
      <c r="B37" s="3543" t="s">
        <v>1449</v>
      </c>
      <c r="C37" s="3546">
        <v>93</v>
      </c>
      <c r="D37" s="5011">
        <f>اسرة!AZ108</f>
        <v>0</v>
      </c>
      <c r="E37" s="5014">
        <f>+D37+C37</f>
        <v>93</v>
      </c>
      <c r="F37" s="5012">
        <f>+J37+I37+H37+G37</f>
        <v>0</v>
      </c>
      <c r="G37" s="5011">
        <f>اسرة!AE108</f>
        <v>0</v>
      </c>
      <c r="H37" s="5011">
        <f>اسرة!AF108</f>
        <v>0</v>
      </c>
      <c r="I37" s="5011">
        <f>اسرة!AN108</f>
        <v>0</v>
      </c>
      <c r="J37" s="5011">
        <f>اسرة!AR108+اسرة!AS108+اسرة!AA108</f>
        <v>0</v>
      </c>
      <c r="K37" s="5013">
        <f>F37/E37</f>
        <v>0</v>
      </c>
      <c r="L37" s="3544">
        <v>35</v>
      </c>
      <c r="M37" s="3545">
        <v>27</v>
      </c>
      <c r="N37" s="3545">
        <v>22</v>
      </c>
      <c r="O37" s="3545">
        <v>4</v>
      </c>
      <c r="P37" s="3545">
        <v>16</v>
      </c>
      <c r="Q37" s="3545">
        <v>7</v>
      </c>
      <c r="R37" s="3545">
        <v>18</v>
      </c>
      <c r="S37" s="3545">
        <v>12</v>
      </c>
      <c r="T37" s="3545">
        <v>13</v>
      </c>
      <c r="U37" s="3545">
        <v>5</v>
      </c>
      <c r="V37" s="3545">
        <v>5</v>
      </c>
      <c r="W37" s="3545">
        <v>4</v>
      </c>
      <c r="X37" s="3545">
        <v>55</v>
      </c>
      <c r="Y37" s="3545">
        <v>3</v>
      </c>
      <c r="Z37" s="3545">
        <v>2</v>
      </c>
      <c r="AA37" s="3545"/>
      <c r="AB37" s="3545"/>
      <c r="AC37" s="3545"/>
      <c r="AD37" s="3545">
        <v>47</v>
      </c>
      <c r="AE37" s="3545"/>
      <c r="AF37" s="5012">
        <f>+AD37+AC37+AB37+AA37+Z37+Y37+X37+W37+V37+U37+T37+S37+R37+Q37+P37+O37+N37+M37+L37</f>
        <v>275</v>
      </c>
      <c r="AG37" s="5017">
        <f>E37-AF37</f>
        <v>-182</v>
      </c>
    </row>
    <row r="38" spans="2:33" ht="27">
      <c r="B38" s="3543" t="s">
        <v>1450</v>
      </c>
      <c r="C38" s="3546">
        <v>79</v>
      </c>
      <c r="D38" s="5011">
        <f>اسرة!AZ124</f>
        <v>0</v>
      </c>
      <c r="E38" s="5014">
        <f t="shared" ref="E38:E39" si="20">+D38+C38</f>
        <v>79</v>
      </c>
      <c r="F38" s="5012">
        <f t="shared" ref="F38:F39" si="21">+J38+I38+H38+G38</f>
        <v>0</v>
      </c>
      <c r="G38" s="5015">
        <f>اسرة!AE124</f>
        <v>0</v>
      </c>
      <c r="H38" s="5015">
        <f>اسرة!AF124</f>
        <v>0</v>
      </c>
      <c r="I38" s="5015">
        <f>اسرة!AN124</f>
        <v>0</v>
      </c>
      <c r="J38" s="5015">
        <f>اسرة!AR124+اسرة!AS124+اسرة!AA124</f>
        <v>0</v>
      </c>
      <c r="K38" s="5013">
        <f t="shared" ref="K38:K39" si="22">F38/E38</f>
        <v>0</v>
      </c>
      <c r="L38" s="3546">
        <v>37</v>
      </c>
      <c r="M38" s="3547">
        <v>5</v>
      </c>
      <c r="N38" s="3547">
        <v>20</v>
      </c>
      <c r="O38" s="3547">
        <v>22</v>
      </c>
      <c r="P38" s="3547">
        <v>16</v>
      </c>
      <c r="Q38" s="3547">
        <v>9</v>
      </c>
      <c r="R38" s="3547">
        <v>15</v>
      </c>
      <c r="S38" s="3547">
        <v>12</v>
      </c>
      <c r="T38" s="3547">
        <v>11</v>
      </c>
      <c r="U38" s="3547">
        <v>6</v>
      </c>
      <c r="V38" s="3547">
        <v>17</v>
      </c>
      <c r="W38" s="3547">
        <v>12</v>
      </c>
      <c r="X38" s="3547">
        <v>42</v>
      </c>
      <c r="Y38" s="3547">
        <v>17</v>
      </c>
      <c r="Z38" s="3547">
        <v>3</v>
      </c>
      <c r="AA38" s="3547"/>
      <c r="AB38" s="3547">
        <v>1</v>
      </c>
      <c r="AC38" s="3547"/>
      <c r="AD38" s="3547">
        <v>53</v>
      </c>
      <c r="AE38" s="3547"/>
      <c r="AF38" s="5012">
        <f>+AD38+AC38+AB38+AA38+Z38+Y38+X38+W38+V38+U38+T38+S38+R38+Q38+P38+O38+N38+M38+L38</f>
        <v>298</v>
      </c>
      <c r="AG38" s="5016">
        <f t="shared" ref="AG38:AG39" si="23">E38-AF38</f>
        <v>-219</v>
      </c>
    </row>
    <row r="39" spans="2:33" ht="27">
      <c r="B39" s="3543" t="s">
        <v>1451</v>
      </c>
      <c r="C39" s="3546">
        <v>95</v>
      </c>
      <c r="D39" s="5011">
        <f>اسرة!AZ140</f>
        <v>0</v>
      </c>
      <c r="E39" s="5014">
        <f t="shared" si="20"/>
        <v>95</v>
      </c>
      <c r="F39" s="5012">
        <f t="shared" si="21"/>
        <v>0</v>
      </c>
      <c r="G39" s="5015">
        <f>اسرة!AE140</f>
        <v>0</v>
      </c>
      <c r="H39" s="5015">
        <f>اسرة!AF140</f>
        <v>0</v>
      </c>
      <c r="I39" s="5015">
        <f>اسرة!AN140</f>
        <v>0</v>
      </c>
      <c r="J39" s="5015">
        <f>اسرة!AR140+اسرة!AS140+اسرة!AA140</f>
        <v>0</v>
      </c>
      <c r="K39" s="5013">
        <f t="shared" si="22"/>
        <v>0</v>
      </c>
      <c r="L39" s="3546">
        <v>12</v>
      </c>
      <c r="M39" s="3547">
        <v>19</v>
      </c>
      <c r="N39" s="3547">
        <v>12</v>
      </c>
      <c r="O39" s="3547">
        <v>11</v>
      </c>
      <c r="P39" s="3547">
        <v>12</v>
      </c>
      <c r="Q39" s="3547">
        <v>6</v>
      </c>
      <c r="R39" s="3547">
        <v>25</v>
      </c>
      <c r="S39" s="3547">
        <v>22</v>
      </c>
      <c r="T39" s="3547">
        <v>18</v>
      </c>
      <c r="U39" s="3547">
        <v>14</v>
      </c>
      <c r="V39" s="3547">
        <v>7</v>
      </c>
      <c r="W39" s="3547">
        <v>7</v>
      </c>
      <c r="X39" s="3547">
        <v>38</v>
      </c>
      <c r="Y39" s="3547">
        <v>12</v>
      </c>
      <c r="Z39" s="3547">
        <v>9</v>
      </c>
      <c r="AA39" s="3547"/>
      <c r="AB39" s="3547">
        <v>1</v>
      </c>
      <c r="AC39" s="3547"/>
      <c r="AD39" s="3547">
        <v>30</v>
      </c>
      <c r="AE39" s="3547"/>
      <c r="AF39" s="5012">
        <f>+AD39+AC39+AB39+AA39+Z39+Y39+X39+W39+V39+U39+T39+S39+R39+Q39+P39+O39+N39+M39+L39</f>
        <v>255</v>
      </c>
      <c r="AG39" s="5016">
        <f t="shared" si="23"/>
        <v>-160</v>
      </c>
    </row>
    <row r="40" spans="2:33" ht="27">
      <c r="B40" s="3548" t="s">
        <v>206</v>
      </c>
      <c r="C40" s="5014">
        <f>C39+C38+C37</f>
        <v>267</v>
      </c>
      <c r="D40" s="5014">
        <f>D39+D38+D37</f>
        <v>0</v>
      </c>
      <c r="E40" s="5014">
        <f>E39+E38+E37</f>
        <v>267</v>
      </c>
      <c r="F40" s="5014">
        <f t="shared" ref="F40:AG40" si="24">F39+F38+F37</f>
        <v>0</v>
      </c>
      <c r="G40" s="5014">
        <f t="shared" si="24"/>
        <v>0</v>
      </c>
      <c r="H40" s="5014">
        <f t="shared" si="24"/>
        <v>0</v>
      </c>
      <c r="I40" s="5014">
        <f t="shared" si="24"/>
        <v>0</v>
      </c>
      <c r="J40" s="5014">
        <f t="shared" si="24"/>
        <v>0</v>
      </c>
      <c r="K40" s="5018">
        <f>F40/E40</f>
        <v>0</v>
      </c>
      <c r="L40" s="5014">
        <f t="shared" si="24"/>
        <v>84</v>
      </c>
      <c r="M40" s="5014">
        <f t="shared" si="24"/>
        <v>51</v>
      </c>
      <c r="N40" s="5014">
        <f t="shared" si="24"/>
        <v>54</v>
      </c>
      <c r="O40" s="5014">
        <f t="shared" si="24"/>
        <v>37</v>
      </c>
      <c r="P40" s="5014">
        <f t="shared" si="24"/>
        <v>44</v>
      </c>
      <c r="Q40" s="5014">
        <f t="shared" si="24"/>
        <v>22</v>
      </c>
      <c r="R40" s="5014">
        <f t="shared" si="24"/>
        <v>58</v>
      </c>
      <c r="S40" s="5014">
        <f t="shared" si="24"/>
        <v>46</v>
      </c>
      <c r="T40" s="5014">
        <f t="shared" si="24"/>
        <v>42</v>
      </c>
      <c r="U40" s="5014">
        <f t="shared" si="24"/>
        <v>25</v>
      </c>
      <c r="V40" s="5014">
        <f t="shared" si="24"/>
        <v>29</v>
      </c>
      <c r="W40" s="5014">
        <f t="shared" si="24"/>
        <v>23</v>
      </c>
      <c r="X40" s="5014">
        <f t="shared" si="24"/>
        <v>135</v>
      </c>
      <c r="Y40" s="5014">
        <f t="shared" si="24"/>
        <v>32</v>
      </c>
      <c r="Z40" s="5014">
        <f t="shared" si="24"/>
        <v>14</v>
      </c>
      <c r="AA40" s="5014">
        <f t="shared" si="24"/>
        <v>0</v>
      </c>
      <c r="AB40" s="5014">
        <f t="shared" si="24"/>
        <v>2</v>
      </c>
      <c r="AC40" s="5014">
        <f t="shared" si="24"/>
        <v>0</v>
      </c>
      <c r="AD40" s="5014">
        <f t="shared" si="24"/>
        <v>130</v>
      </c>
      <c r="AE40" s="5014">
        <f t="shared" si="24"/>
        <v>0</v>
      </c>
      <c r="AF40" s="5014">
        <f t="shared" si="24"/>
        <v>828</v>
      </c>
      <c r="AG40" s="5015">
        <f t="shared" si="24"/>
        <v>-561</v>
      </c>
    </row>
    <row r="41" spans="2:33" ht="14.4" thickBot="1">
      <c r="B41" s="3533"/>
      <c r="C41" s="3533"/>
      <c r="D41" s="3533"/>
      <c r="E41" s="3533"/>
      <c r="F41" s="3533"/>
      <c r="G41" s="3533"/>
      <c r="H41" s="3533"/>
      <c r="I41" s="3533"/>
      <c r="J41" s="3533"/>
      <c r="K41" s="3533"/>
      <c r="L41" s="3533"/>
      <c r="M41" s="3533"/>
      <c r="N41" s="3533"/>
      <c r="O41" s="3533"/>
      <c r="P41" s="3533"/>
      <c r="Q41" s="3533"/>
      <c r="R41" s="3533"/>
      <c r="S41" s="3533"/>
      <c r="T41" s="3533"/>
      <c r="U41" s="3533"/>
      <c r="V41" s="3533"/>
      <c r="W41" s="3533"/>
      <c r="X41" s="3533"/>
      <c r="Y41" s="3533"/>
      <c r="Z41" s="3533"/>
      <c r="AA41" s="3533"/>
      <c r="AB41" s="3533"/>
      <c r="AC41" s="3533"/>
      <c r="AD41" s="3533"/>
      <c r="AE41" s="3533"/>
      <c r="AF41" s="3533"/>
      <c r="AG41" s="3533"/>
    </row>
    <row r="42" spans="2:33" ht="95.4" thickBot="1">
      <c r="B42" s="3535" t="s">
        <v>1452</v>
      </c>
      <c r="C42" s="3536" t="s">
        <v>344</v>
      </c>
      <c r="D42" s="3537" t="s">
        <v>426</v>
      </c>
      <c r="E42" s="3538" t="s">
        <v>536</v>
      </c>
      <c r="F42" s="3539" t="s">
        <v>1416</v>
      </c>
      <c r="G42" s="3536" t="s">
        <v>1417</v>
      </c>
      <c r="H42" s="3540" t="s">
        <v>190</v>
      </c>
      <c r="I42" s="3540" t="s">
        <v>192</v>
      </c>
      <c r="J42" s="3541" t="s">
        <v>193</v>
      </c>
      <c r="K42" s="3539" t="s">
        <v>1105</v>
      </c>
      <c r="L42" s="3536" t="s">
        <v>1418</v>
      </c>
      <c r="M42" s="3537" t="s">
        <v>1419</v>
      </c>
      <c r="N42" s="3537" t="s">
        <v>1420</v>
      </c>
      <c r="O42" s="3537" t="s">
        <v>1421</v>
      </c>
      <c r="P42" s="3537" t="s">
        <v>1422</v>
      </c>
      <c r="Q42" s="3537" t="s">
        <v>1423</v>
      </c>
      <c r="R42" s="3537" t="s">
        <v>1424</v>
      </c>
      <c r="S42" s="3537" t="s">
        <v>1425</v>
      </c>
      <c r="T42" s="3537" t="s">
        <v>1426</v>
      </c>
      <c r="U42" s="3537" t="s">
        <v>1427</v>
      </c>
      <c r="V42" s="3537" t="s">
        <v>1428</v>
      </c>
      <c r="W42" s="3537" t="s">
        <v>1429</v>
      </c>
      <c r="X42" s="3537" t="s">
        <v>1430</v>
      </c>
      <c r="Y42" s="3537" t="s">
        <v>1431</v>
      </c>
      <c r="Z42" s="3537" t="s">
        <v>1432</v>
      </c>
      <c r="AA42" s="3537" t="s">
        <v>1433</v>
      </c>
      <c r="AB42" s="3537" t="s">
        <v>1434</v>
      </c>
      <c r="AC42" s="3537" t="s">
        <v>1435</v>
      </c>
      <c r="AD42" s="3537" t="s">
        <v>1436</v>
      </c>
      <c r="AE42" s="3538" t="s">
        <v>533</v>
      </c>
      <c r="AF42" s="3542" t="s">
        <v>206</v>
      </c>
      <c r="AG42" s="3542" t="s">
        <v>1437</v>
      </c>
    </row>
    <row r="43" spans="2:33" ht="26.4">
      <c r="B43" s="3543" t="s">
        <v>1453</v>
      </c>
      <c r="C43" s="3546">
        <v>169</v>
      </c>
      <c r="D43" s="5011">
        <f>اسرة!AZ348</f>
        <v>0</v>
      </c>
      <c r="E43" s="5014">
        <f>+D43+C43</f>
        <v>169</v>
      </c>
      <c r="F43" s="5012">
        <f>G43+H43+I43+J43</f>
        <v>0</v>
      </c>
      <c r="G43" s="5011">
        <f>اسرة!AE348</f>
        <v>0</v>
      </c>
      <c r="H43" s="5011">
        <f>اسرة!AF348</f>
        <v>0</v>
      </c>
      <c r="I43" s="5011">
        <f>اسرة!AN348</f>
        <v>0</v>
      </c>
      <c r="J43" s="5011">
        <f>اسرة!AR348+اسرة!AS348+اسرة!AA348</f>
        <v>0</v>
      </c>
      <c r="K43" s="5013">
        <f>IFERROR(F43/E43,0)</f>
        <v>0</v>
      </c>
      <c r="L43" s="3544">
        <v>39</v>
      </c>
      <c r="M43" s="3545">
        <v>10</v>
      </c>
      <c r="N43" s="3545">
        <v>29</v>
      </c>
      <c r="O43" s="3545">
        <v>5</v>
      </c>
      <c r="P43" s="3545">
        <v>8</v>
      </c>
      <c r="Q43" s="3545">
        <v>4</v>
      </c>
      <c r="R43" s="3545">
        <v>3</v>
      </c>
      <c r="S43" s="3545">
        <v>10</v>
      </c>
      <c r="T43" s="3545">
        <v>7</v>
      </c>
      <c r="U43" s="3545">
        <v>6</v>
      </c>
      <c r="V43" s="3545">
        <v>6</v>
      </c>
      <c r="W43" s="3545">
        <v>8</v>
      </c>
      <c r="X43" s="3545">
        <v>84</v>
      </c>
      <c r="Y43" s="3545">
        <v>10</v>
      </c>
      <c r="Z43" s="3545">
        <v>5</v>
      </c>
      <c r="AA43" s="3545"/>
      <c r="AB43" s="3545">
        <v>4</v>
      </c>
      <c r="AC43" s="3545"/>
      <c r="AD43" s="3545">
        <v>49</v>
      </c>
      <c r="AE43" s="3545"/>
      <c r="AF43" s="5014">
        <f>AE43+AD43+AC43+AB43+AA43+Z43+Y43+X43+W43+V43+U43+T43+S43+R43+Q43+P43+O43+N43+M43+L43</f>
        <v>287</v>
      </c>
      <c r="AG43" s="5017">
        <f>E43-AF43</f>
        <v>-118</v>
      </c>
    </row>
    <row r="44" spans="2:33" s="2597" customFormat="1" ht="27">
      <c r="B44" s="3549" t="s">
        <v>1442</v>
      </c>
      <c r="C44" s="3546">
        <v>77</v>
      </c>
      <c r="D44" s="5011">
        <f>اسرة!AZ364</f>
        <v>0</v>
      </c>
      <c r="E44" s="5014">
        <f t="shared" ref="E44:E45" si="25">+D44+C44</f>
        <v>77</v>
      </c>
      <c r="F44" s="5012">
        <f t="shared" ref="F44:F45" si="26">G44+H44+I44+J44</f>
        <v>0</v>
      </c>
      <c r="G44" s="5015">
        <f>اسرة!AE364</f>
        <v>0</v>
      </c>
      <c r="H44" s="5015">
        <f>اسرة!AF364</f>
        <v>0</v>
      </c>
      <c r="I44" s="5015">
        <f>اسرة!AN364</f>
        <v>0</v>
      </c>
      <c r="J44" s="5015">
        <f>اسرة!AR364+اسرة!AS364+اسرة!AA364</f>
        <v>0</v>
      </c>
      <c r="K44" s="5013">
        <f t="shared" ref="K44:K46" si="27">IFERROR(F44/E44,0)</f>
        <v>0</v>
      </c>
      <c r="L44" s="3544">
        <v>26</v>
      </c>
      <c r="M44" s="3545">
        <v>7</v>
      </c>
      <c r="N44" s="3545">
        <v>11</v>
      </c>
      <c r="O44" s="3545">
        <v>8</v>
      </c>
      <c r="P44" s="3545">
        <v>4</v>
      </c>
      <c r="Q44" s="3545">
        <v>22</v>
      </c>
      <c r="R44" s="3545">
        <v>6</v>
      </c>
      <c r="S44" s="3545">
        <v>15</v>
      </c>
      <c r="T44" s="3545">
        <v>9</v>
      </c>
      <c r="U44" s="3545">
        <v>4</v>
      </c>
      <c r="V44" s="3545">
        <v>4</v>
      </c>
      <c r="W44" s="3545">
        <v>6</v>
      </c>
      <c r="X44" s="3545">
        <v>50</v>
      </c>
      <c r="Y44" s="3545">
        <v>4</v>
      </c>
      <c r="Z44" s="3545">
        <v>3</v>
      </c>
      <c r="AA44" s="3545"/>
      <c r="AB44" s="3545">
        <v>4</v>
      </c>
      <c r="AC44" s="3546"/>
      <c r="AD44" s="3546">
        <v>59</v>
      </c>
      <c r="AE44" s="3546"/>
      <c r="AF44" s="5014">
        <f>AE44+AD44+AC44+AB44+AA44+Z44+Y44+X44+W44+V44+U44+T44+S44+R44+Q44+P44+O44+N44+M44+L44</f>
        <v>242</v>
      </c>
      <c r="AG44" s="5015">
        <f t="shared" ref="AG44:AG45" si="28">E44-AF44</f>
        <v>-165</v>
      </c>
    </row>
    <row r="45" spans="2:33" ht="27">
      <c r="B45" s="3543" t="s">
        <v>1454</v>
      </c>
      <c r="C45" s="3546">
        <v>189</v>
      </c>
      <c r="D45" s="5011">
        <f>اسرة!AZ380</f>
        <v>0</v>
      </c>
      <c r="E45" s="5014">
        <f t="shared" si="25"/>
        <v>189</v>
      </c>
      <c r="F45" s="5012">
        <f t="shared" si="26"/>
        <v>0</v>
      </c>
      <c r="G45" s="5015">
        <f>اسرة!AE380</f>
        <v>0</v>
      </c>
      <c r="H45" s="5015">
        <f>اسرة!AF380</f>
        <v>0</v>
      </c>
      <c r="I45" s="5015">
        <f>اسرة!AN380</f>
        <v>0</v>
      </c>
      <c r="J45" s="5015">
        <f>اسرة!AR380+اسرة!AS380+اسرة!AA380</f>
        <v>0</v>
      </c>
      <c r="K45" s="5013">
        <f t="shared" si="27"/>
        <v>0</v>
      </c>
      <c r="L45" s="3544">
        <v>38</v>
      </c>
      <c r="M45" s="3545">
        <v>18</v>
      </c>
      <c r="N45" s="3545">
        <v>17</v>
      </c>
      <c r="O45" s="3545">
        <v>4</v>
      </c>
      <c r="P45" s="3545">
        <v>18</v>
      </c>
      <c r="Q45" s="3545">
        <v>7</v>
      </c>
      <c r="R45" s="3545">
        <v>10</v>
      </c>
      <c r="S45" s="3545">
        <v>7</v>
      </c>
      <c r="T45" s="3545">
        <v>9</v>
      </c>
      <c r="U45" s="3545">
        <v>6</v>
      </c>
      <c r="V45" s="3545">
        <v>16</v>
      </c>
      <c r="W45" s="3545">
        <v>6</v>
      </c>
      <c r="X45" s="3545">
        <v>67</v>
      </c>
      <c r="Y45" s="3545">
        <v>17</v>
      </c>
      <c r="Z45" s="3545">
        <v>11</v>
      </c>
      <c r="AA45" s="3545"/>
      <c r="AB45" s="3545">
        <v>4</v>
      </c>
      <c r="AC45" s="3546"/>
      <c r="AD45" s="3546">
        <v>74</v>
      </c>
      <c r="AE45" s="3546"/>
      <c r="AF45" s="5014">
        <f>AE45+AD45+AC45+AB45+AA45+Z45+Y45+X45+W45+V45+U45+T45+S45+R45+Q45+P45+O45+N45+M45+L45</f>
        <v>329</v>
      </c>
      <c r="AG45" s="5015">
        <f t="shared" si="28"/>
        <v>-140</v>
      </c>
    </row>
    <row r="46" spans="2:33" ht="27">
      <c r="B46" s="3548" t="s">
        <v>206</v>
      </c>
      <c r="C46" s="5014">
        <f>C45+C44+C43</f>
        <v>435</v>
      </c>
      <c r="D46" s="5014">
        <f>D45+D44+D43</f>
        <v>0</v>
      </c>
      <c r="E46" s="5014">
        <f>E45+E44+E43</f>
        <v>435</v>
      </c>
      <c r="F46" s="5014">
        <f t="shared" ref="F46:AG46" si="29">F45+F44+F43</f>
        <v>0</v>
      </c>
      <c r="G46" s="5014">
        <f t="shared" si="29"/>
        <v>0</v>
      </c>
      <c r="H46" s="5014">
        <f>H45+H44+H43</f>
        <v>0</v>
      </c>
      <c r="I46" s="5014">
        <f>I45+I44+I43</f>
        <v>0</v>
      </c>
      <c r="J46" s="5014">
        <f>J45+J44+J43</f>
        <v>0</v>
      </c>
      <c r="K46" s="5013">
        <f t="shared" si="27"/>
        <v>0</v>
      </c>
      <c r="L46" s="5014">
        <f t="shared" si="29"/>
        <v>103</v>
      </c>
      <c r="M46" s="5014">
        <f t="shared" si="29"/>
        <v>35</v>
      </c>
      <c r="N46" s="5014">
        <f t="shared" si="29"/>
        <v>57</v>
      </c>
      <c r="O46" s="5014">
        <f t="shared" si="29"/>
        <v>17</v>
      </c>
      <c r="P46" s="5014">
        <f t="shared" si="29"/>
        <v>30</v>
      </c>
      <c r="Q46" s="5014">
        <f t="shared" si="29"/>
        <v>33</v>
      </c>
      <c r="R46" s="5014">
        <f t="shared" si="29"/>
        <v>19</v>
      </c>
      <c r="S46" s="5014">
        <f t="shared" si="29"/>
        <v>32</v>
      </c>
      <c r="T46" s="5014">
        <f t="shared" si="29"/>
        <v>25</v>
      </c>
      <c r="U46" s="5014">
        <f t="shared" si="29"/>
        <v>16</v>
      </c>
      <c r="V46" s="5014">
        <f t="shared" si="29"/>
        <v>26</v>
      </c>
      <c r="W46" s="5014">
        <f t="shared" si="29"/>
        <v>20</v>
      </c>
      <c r="X46" s="5014">
        <f t="shared" si="29"/>
        <v>201</v>
      </c>
      <c r="Y46" s="5014">
        <f t="shared" si="29"/>
        <v>31</v>
      </c>
      <c r="Z46" s="5014">
        <f t="shared" si="29"/>
        <v>19</v>
      </c>
      <c r="AA46" s="5014">
        <f t="shared" si="29"/>
        <v>0</v>
      </c>
      <c r="AB46" s="5014">
        <f t="shared" si="29"/>
        <v>12</v>
      </c>
      <c r="AC46" s="5014">
        <f t="shared" si="29"/>
        <v>0</v>
      </c>
      <c r="AD46" s="5014">
        <f t="shared" si="29"/>
        <v>182</v>
      </c>
      <c r="AE46" s="5014">
        <f t="shared" si="29"/>
        <v>0</v>
      </c>
      <c r="AF46" s="5014">
        <f t="shared" si="29"/>
        <v>858</v>
      </c>
      <c r="AG46" s="5015">
        <f t="shared" si="29"/>
        <v>-423</v>
      </c>
    </row>
    <row r="47" spans="2:33" ht="14.4" thickBot="1">
      <c r="B47" s="3533"/>
      <c r="C47" s="3533"/>
      <c r="D47" s="3533"/>
      <c r="E47" s="3533"/>
      <c r="F47" s="3533"/>
      <c r="G47" s="3533"/>
      <c r="H47" s="3533"/>
      <c r="I47" s="3533"/>
      <c r="J47" s="3533"/>
      <c r="K47" s="3533"/>
      <c r="L47" s="3533"/>
      <c r="M47" s="3533"/>
      <c r="N47" s="3533"/>
      <c r="O47" s="3533"/>
      <c r="P47" s="3533"/>
      <c r="Q47" s="3533"/>
      <c r="R47" s="3533"/>
      <c r="S47" s="3533"/>
      <c r="T47" s="3533"/>
      <c r="U47" s="3533"/>
      <c r="V47" s="3533"/>
      <c r="W47" s="3533"/>
      <c r="X47" s="3533"/>
      <c r="Y47" s="3533"/>
      <c r="Z47" s="3533"/>
      <c r="AA47" s="3533"/>
      <c r="AB47" s="3533"/>
      <c r="AC47" s="3533"/>
      <c r="AD47" s="3533"/>
      <c r="AE47" s="3533"/>
      <c r="AF47" s="3533"/>
      <c r="AG47" s="3533"/>
    </row>
    <row r="48" spans="2:33" ht="95.4" thickBot="1">
      <c r="B48" s="3535" t="s">
        <v>1455</v>
      </c>
      <c r="C48" s="3536" t="s">
        <v>344</v>
      </c>
      <c r="D48" s="3537" t="s">
        <v>426</v>
      </c>
      <c r="E48" s="3538" t="s">
        <v>536</v>
      </c>
      <c r="F48" s="3539" t="s">
        <v>1416</v>
      </c>
      <c r="G48" s="3536" t="s">
        <v>1417</v>
      </c>
      <c r="H48" s="3540" t="s">
        <v>190</v>
      </c>
      <c r="I48" s="3540" t="s">
        <v>192</v>
      </c>
      <c r="J48" s="3541" t="s">
        <v>193</v>
      </c>
      <c r="K48" s="3539" t="s">
        <v>1105</v>
      </c>
      <c r="L48" s="3536" t="s">
        <v>1418</v>
      </c>
      <c r="M48" s="3537" t="s">
        <v>1419</v>
      </c>
      <c r="N48" s="3537" t="s">
        <v>1420</v>
      </c>
      <c r="O48" s="3537" t="s">
        <v>1421</v>
      </c>
      <c r="P48" s="3537" t="s">
        <v>1422</v>
      </c>
      <c r="Q48" s="3537" t="s">
        <v>1423</v>
      </c>
      <c r="R48" s="3537" t="s">
        <v>1424</v>
      </c>
      <c r="S48" s="3537" t="s">
        <v>1425</v>
      </c>
      <c r="T48" s="3537" t="s">
        <v>1426</v>
      </c>
      <c r="U48" s="3537" t="s">
        <v>1427</v>
      </c>
      <c r="V48" s="3537" t="s">
        <v>1428</v>
      </c>
      <c r="W48" s="3537" t="s">
        <v>1429</v>
      </c>
      <c r="X48" s="3537" t="s">
        <v>1430</v>
      </c>
      <c r="Y48" s="3537" t="s">
        <v>1431</v>
      </c>
      <c r="Z48" s="3537" t="s">
        <v>1432</v>
      </c>
      <c r="AA48" s="3537" t="s">
        <v>1433</v>
      </c>
      <c r="AB48" s="3537" t="s">
        <v>1434</v>
      </c>
      <c r="AC48" s="3537" t="s">
        <v>1435</v>
      </c>
      <c r="AD48" s="3537" t="s">
        <v>1436</v>
      </c>
      <c r="AE48" s="3538" t="s">
        <v>533</v>
      </c>
      <c r="AF48" s="3542" t="s">
        <v>206</v>
      </c>
      <c r="AG48" s="3542" t="s">
        <v>1437</v>
      </c>
    </row>
    <row r="49" spans="2:33" ht="27">
      <c r="B49" s="3543" t="s">
        <v>1441</v>
      </c>
      <c r="C49" s="3546">
        <v>150</v>
      </c>
      <c r="D49" s="5011">
        <f>اسرة!AZ252</f>
        <v>0</v>
      </c>
      <c r="E49" s="5014">
        <f>+D49+C49</f>
        <v>150</v>
      </c>
      <c r="F49" s="5012">
        <f>G49+H49+I49+J49</f>
        <v>0</v>
      </c>
      <c r="G49" s="5011">
        <f>اسرة!AE252</f>
        <v>0</v>
      </c>
      <c r="H49" s="5011">
        <f>اسرة!AF252</f>
        <v>0</v>
      </c>
      <c r="I49" s="5011">
        <f>اسرة!AN252</f>
        <v>0</v>
      </c>
      <c r="J49" s="5011">
        <f>اسرة!AR252+اسرة!AS252+اسرة!AA252</f>
        <v>0</v>
      </c>
      <c r="K49" s="5013">
        <f>IFERROR(F49/E49,0)</f>
        <v>0</v>
      </c>
      <c r="L49" s="3534">
        <v>29</v>
      </c>
      <c r="M49" s="3534">
        <v>18</v>
      </c>
      <c r="N49" s="3534">
        <v>13</v>
      </c>
      <c r="O49" s="3534">
        <v>20</v>
      </c>
      <c r="P49" s="3534">
        <v>16</v>
      </c>
      <c r="Q49" s="3534">
        <v>12</v>
      </c>
      <c r="R49" s="3534">
        <v>13</v>
      </c>
      <c r="S49" s="3534">
        <v>15</v>
      </c>
      <c r="T49" s="3534">
        <v>18</v>
      </c>
      <c r="U49" s="3534">
        <v>16</v>
      </c>
      <c r="V49" s="3534">
        <v>12</v>
      </c>
      <c r="W49" s="3534">
        <v>16</v>
      </c>
      <c r="X49" s="3534">
        <v>76</v>
      </c>
      <c r="Y49" s="3534">
        <v>19</v>
      </c>
      <c r="Z49" s="3534">
        <v>4</v>
      </c>
      <c r="AA49" s="3534">
        <v>0</v>
      </c>
      <c r="AB49" s="3534">
        <v>0</v>
      </c>
      <c r="AC49" s="3534">
        <v>0</v>
      </c>
      <c r="AD49" s="3534">
        <v>81</v>
      </c>
      <c r="AE49" s="3545"/>
      <c r="AF49" s="5014">
        <f t="shared" ref="AF49:AF51" si="30">AE49+AD49+AC49+AB49+AA49+Z49+Y49+X49+W49+V49+U49+T49+S49+R49+Q49+P49+O49+N49+M49+L49</f>
        <v>378</v>
      </c>
      <c r="AG49" s="5017">
        <f>E49-AF49</f>
        <v>-228</v>
      </c>
    </row>
    <row r="50" spans="2:33" ht="26.4">
      <c r="B50" s="3543" t="s">
        <v>1456</v>
      </c>
      <c r="C50" s="3546">
        <v>166</v>
      </c>
      <c r="D50" s="5011">
        <f>اسرة!AZ268</f>
        <v>0</v>
      </c>
      <c r="E50" s="5014">
        <f t="shared" ref="E50:E51" si="31">+D50+C50</f>
        <v>166</v>
      </c>
      <c r="F50" s="5012">
        <f t="shared" ref="F50:F51" si="32">G50+H50+I50+J50</f>
        <v>0</v>
      </c>
      <c r="G50" s="5015">
        <f>اسرة!AE268</f>
        <v>0</v>
      </c>
      <c r="H50" s="5015">
        <f>اسرة!AF268</f>
        <v>0</v>
      </c>
      <c r="I50" s="5015">
        <f>اسرة!AN268</f>
        <v>0</v>
      </c>
      <c r="J50" s="5015">
        <f>اسرة!AR268+اسرة!AS268+اسرة!AA268</f>
        <v>0</v>
      </c>
      <c r="K50" s="5013">
        <f t="shared" ref="K50:K52" si="33">IFERROR(F50/E50,0)</f>
        <v>0</v>
      </c>
      <c r="L50" s="3546">
        <v>54</v>
      </c>
      <c r="M50" s="3547">
        <v>13</v>
      </c>
      <c r="N50" s="3547">
        <v>25</v>
      </c>
      <c r="O50" s="3547">
        <v>16</v>
      </c>
      <c r="P50" s="3547">
        <v>15</v>
      </c>
      <c r="Q50" s="3547">
        <v>13</v>
      </c>
      <c r="R50" s="3547">
        <v>22</v>
      </c>
      <c r="S50" s="3547">
        <v>26</v>
      </c>
      <c r="T50" s="3547">
        <v>14</v>
      </c>
      <c r="U50" s="3547">
        <v>18</v>
      </c>
      <c r="V50" s="3547">
        <v>15</v>
      </c>
      <c r="W50" s="3547">
        <v>17</v>
      </c>
      <c r="X50" s="3547">
        <v>55</v>
      </c>
      <c r="Y50" s="3547">
        <v>12</v>
      </c>
      <c r="Z50" s="3547">
        <v>11</v>
      </c>
      <c r="AA50" s="3547"/>
      <c r="AB50" s="3547"/>
      <c r="AC50" s="3547"/>
      <c r="AD50" s="3547">
        <v>51</v>
      </c>
      <c r="AE50" s="3547"/>
      <c r="AF50" s="5014">
        <f t="shared" si="30"/>
        <v>377</v>
      </c>
      <c r="AG50" s="5016">
        <f t="shared" ref="AG50:AG51" si="34">E50-AF50</f>
        <v>-211</v>
      </c>
    </row>
    <row r="51" spans="2:33" ht="27">
      <c r="B51" s="3543" t="s">
        <v>1457</v>
      </c>
      <c r="C51" s="3546">
        <v>163</v>
      </c>
      <c r="D51" s="5011">
        <f>اسرة!AZ284</f>
        <v>0</v>
      </c>
      <c r="E51" s="5014">
        <f t="shared" si="31"/>
        <v>163</v>
      </c>
      <c r="F51" s="5012">
        <f t="shared" si="32"/>
        <v>0</v>
      </c>
      <c r="G51" s="5015">
        <f>اسرة!AE284</f>
        <v>0</v>
      </c>
      <c r="H51" s="5015">
        <f>اسرة!AF284</f>
        <v>0</v>
      </c>
      <c r="I51" s="5015">
        <f>اسرة!AN284</f>
        <v>0</v>
      </c>
      <c r="J51" s="5015">
        <f>اسرة!AR284+اسرة!AS284+اسرة!AA284</f>
        <v>0</v>
      </c>
      <c r="K51" s="5013">
        <f t="shared" si="33"/>
        <v>0</v>
      </c>
      <c r="L51" s="3546">
        <v>44</v>
      </c>
      <c r="M51" s="3547">
        <v>32</v>
      </c>
      <c r="N51" s="3547">
        <v>22</v>
      </c>
      <c r="O51" s="3547">
        <v>18</v>
      </c>
      <c r="P51" s="3547">
        <v>13</v>
      </c>
      <c r="Q51" s="3547">
        <v>12</v>
      </c>
      <c r="R51" s="3547">
        <v>12</v>
      </c>
      <c r="S51" s="3547">
        <v>10</v>
      </c>
      <c r="T51" s="3547">
        <v>19</v>
      </c>
      <c r="U51" s="3547">
        <v>15</v>
      </c>
      <c r="V51" s="3547">
        <v>20</v>
      </c>
      <c r="W51" s="3547">
        <v>12</v>
      </c>
      <c r="X51" s="3547">
        <v>66</v>
      </c>
      <c r="Y51" s="3547">
        <v>16</v>
      </c>
      <c r="Z51" s="3547">
        <v>1</v>
      </c>
      <c r="AA51" s="3547"/>
      <c r="AB51" s="3547"/>
      <c r="AC51" s="3547"/>
      <c r="AD51" s="3547">
        <v>59</v>
      </c>
      <c r="AE51" s="3547"/>
      <c r="AF51" s="5014">
        <f t="shared" si="30"/>
        <v>371</v>
      </c>
      <c r="AG51" s="5016">
        <f t="shared" si="34"/>
        <v>-208</v>
      </c>
    </row>
    <row r="52" spans="2:33" ht="28.8">
      <c r="B52" s="3548" t="s">
        <v>206</v>
      </c>
      <c r="C52" s="5014">
        <f>C51+C50+C49</f>
        <v>479</v>
      </c>
      <c r="D52" s="5014">
        <f t="shared" ref="D52:AG52" si="35">D51+D50+D49</f>
        <v>0</v>
      </c>
      <c r="E52" s="5014">
        <f t="shared" si="35"/>
        <v>479</v>
      </c>
      <c r="F52" s="5014">
        <f t="shared" si="35"/>
        <v>0</v>
      </c>
      <c r="G52" s="5014">
        <f t="shared" si="35"/>
        <v>0</v>
      </c>
      <c r="H52" s="5014">
        <f t="shared" si="35"/>
        <v>0</v>
      </c>
      <c r="I52" s="5014">
        <f t="shared" si="35"/>
        <v>0</v>
      </c>
      <c r="J52" s="5014">
        <f t="shared" si="35"/>
        <v>0</v>
      </c>
      <c r="K52" s="5013">
        <f t="shared" si="33"/>
        <v>0</v>
      </c>
      <c r="L52" s="5014">
        <f t="shared" si="35"/>
        <v>127</v>
      </c>
      <c r="M52" s="5014">
        <f t="shared" si="35"/>
        <v>63</v>
      </c>
      <c r="N52" s="5014">
        <f t="shared" si="35"/>
        <v>60</v>
      </c>
      <c r="O52" s="5014">
        <f t="shared" si="35"/>
        <v>54</v>
      </c>
      <c r="P52" s="5014">
        <f t="shared" si="35"/>
        <v>44</v>
      </c>
      <c r="Q52" s="5014">
        <f t="shared" si="35"/>
        <v>37</v>
      </c>
      <c r="R52" s="5014">
        <f t="shared" si="35"/>
        <v>47</v>
      </c>
      <c r="S52" s="5014">
        <f t="shared" si="35"/>
        <v>51</v>
      </c>
      <c r="T52" s="5014">
        <f t="shared" si="35"/>
        <v>51</v>
      </c>
      <c r="U52" s="5014">
        <f t="shared" si="35"/>
        <v>49</v>
      </c>
      <c r="V52" s="5014">
        <f t="shared" si="35"/>
        <v>47</v>
      </c>
      <c r="W52" s="5014">
        <f t="shared" si="35"/>
        <v>45</v>
      </c>
      <c r="X52" s="5014">
        <f t="shared" si="35"/>
        <v>197</v>
      </c>
      <c r="Y52" s="5014">
        <f t="shared" si="35"/>
        <v>47</v>
      </c>
      <c r="Z52" s="5014">
        <f t="shared" si="35"/>
        <v>16</v>
      </c>
      <c r="AA52" s="5014">
        <f t="shared" si="35"/>
        <v>0</v>
      </c>
      <c r="AB52" s="5014">
        <f t="shared" si="35"/>
        <v>0</v>
      </c>
      <c r="AC52" s="5014">
        <f t="shared" si="35"/>
        <v>0</v>
      </c>
      <c r="AD52" s="5014">
        <f t="shared" si="35"/>
        <v>191</v>
      </c>
      <c r="AE52" s="5014">
        <f t="shared" si="35"/>
        <v>0</v>
      </c>
      <c r="AF52" s="5014">
        <f t="shared" si="35"/>
        <v>1126</v>
      </c>
      <c r="AG52" s="5015">
        <f t="shared" si="35"/>
        <v>-647</v>
      </c>
    </row>
    <row r="53" spans="2:33" ht="14.4" thickBot="1">
      <c r="B53" s="3533"/>
      <c r="C53" s="3533"/>
      <c r="D53" s="3533"/>
      <c r="E53" s="3533"/>
      <c r="F53" s="3533"/>
      <c r="G53" s="3533"/>
      <c r="H53" s="3533"/>
      <c r="I53" s="3533"/>
      <c r="J53" s="3533"/>
      <c r="K53" s="3533"/>
      <c r="L53" s="3533"/>
      <c r="M53" s="3533"/>
      <c r="N53" s="3533"/>
      <c r="O53" s="3533"/>
      <c r="P53" s="3533"/>
      <c r="Q53" s="3533"/>
      <c r="R53" s="3533"/>
      <c r="S53" s="3533"/>
      <c r="T53" s="3533"/>
      <c r="U53" s="3533"/>
      <c r="V53" s="3533"/>
      <c r="W53" s="3533"/>
      <c r="X53" s="3533"/>
      <c r="Y53" s="3533"/>
      <c r="Z53" s="3533"/>
      <c r="AA53" s="3533"/>
      <c r="AB53" s="3533"/>
      <c r="AC53" s="3533"/>
      <c r="AD53" s="3533"/>
      <c r="AE53" s="3533"/>
      <c r="AF53" s="3533"/>
      <c r="AG53" s="3533"/>
    </row>
    <row r="54" spans="2:33" ht="95.4" thickBot="1">
      <c r="B54" s="3535" t="s">
        <v>1458</v>
      </c>
      <c r="C54" s="3536" t="s">
        <v>344</v>
      </c>
      <c r="D54" s="3537" t="s">
        <v>426</v>
      </c>
      <c r="E54" s="3538" t="s">
        <v>536</v>
      </c>
      <c r="F54" s="3539" t="s">
        <v>1416</v>
      </c>
      <c r="G54" s="3536" t="s">
        <v>1417</v>
      </c>
      <c r="H54" s="3540" t="s">
        <v>190</v>
      </c>
      <c r="I54" s="3540" t="s">
        <v>192</v>
      </c>
      <c r="J54" s="3541" t="s">
        <v>193</v>
      </c>
      <c r="K54" s="3539" t="s">
        <v>1105</v>
      </c>
      <c r="L54" s="3536" t="s">
        <v>1418</v>
      </c>
      <c r="M54" s="3537" t="s">
        <v>1419</v>
      </c>
      <c r="N54" s="3537" t="s">
        <v>1420</v>
      </c>
      <c r="O54" s="3537" t="s">
        <v>1421</v>
      </c>
      <c r="P54" s="3537" t="s">
        <v>1422</v>
      </c>
      <c r="Q54" s="3537" t="s">
        <v>1423</v>
      </c>
      <c r="R54" s="3537" t="s">
        <v>1424</v>
      </c>
      <c r="S54" s="3537" t="s">
        <v>1425</v>
      </c>
      <c r="T54" s="3537" t="s">
        <v>1426</v>
      </c>
      <c r="U54" s="3537" t="s">
        <v>1427</v>
      </c>
      <c r="V54" s="3537" t="s">
        <v>1428</v>
      </c>
      <c r="W54" s="3537" t="s">
        <v>1429</v>
      </c>
      <c r="X54" s="3537" t="s">
        <v>1430</v>
      </c>
      <c r="Y54" s="3537" t="s">
        <v>1431</v>
      </c>
      <c r="Z54" s="3537" t="s">
        <v>1432</v>
      </c>
      <c r="AA54" s="3537" t="s">
        <v>1433</v>
      </c>
      <c r="AB54" s="3537" t="s">
        <v>1434</v>
      </c>
      <c r="AC54" s="3537" t="s">
        <v>1435</v>
      </c>
      <c r="AD54" s="3537" t="s">
        <v>1436</v>
      </c>
      <c r="AE54" s="3538" t="s">
        <v>533</v>
      </c>
      <c r="AF54" s="3542" t="s">
        <v>206</v>
      </c>
      <c r="AG54" s="3542" t="s">
        <v>1437</v>
      </c>
    </row>
    <row r="55" spans="2:33" ht="27">
      <c r="B55" s="3543" t="s">
        <v>1441</v>
      </c>
      <c r="C55" s="3544">
        <v>138</v>
      </c>
      <c r="D55" s="5011">
        <f>اسرة!AZ156</f>
        <v>0</v>
      </c>
      <c r="E55" s="5014">
        <f>+D55+C55</f>
        <v>138</v>
      </c>
      <c r="F55" s="5012">
        <f>G55+H55+I55+J55</f>
        <v>0</v>
      </c>
      <c r="G55" s="5011">
        <f>اسرة!AE156</f>
        <v>0</v>
      </c>
      <c r="H55" s="5011">
        <f>اسرة!AF156</f>
        <v>0</v>
      </c>
      <c r="I55" s="5011">
        <f>اسرة!AN156</f>
        <v>0</v>
      </c>
      <c r="J55" s="5011">
        <f>اسرة!AR156+اسرة!AS156+اسرة!AA156</f>
        <v>0</v>
      </c>
      <c r="K55" s="5013">
        <f>IFERROR(F55/E55,0)</f>
        <v>0</v>
      </c>
      <c r="L55" s="3544">
        <v>44</v>
      </c>
      <c r="M55" s="3545">
        <v>72</v>
      </c>
      <c r="N55" s="3545">
        <v>28</v>
      </c>
      <c r="O55" s="3545">
        <v>1</v>
      </c>
      <c r="P55" s="3545">
        <v>6</v>
      </c>
      <c r="Q55" s="3545">
        <v>3</v>
      </c>
      <c r="R55" s="3545">
        <v>40</v>
      </c>
      <c r="S55" s="3545">
        <v>35</v>
      </c>
      <c r="T55" s="3545">
        <v>2</v>
      </c>
      <c r="U55" s="3545">
        <v>11</v>
      </c>
      <c r="V55" s="3545">
        <v>5</v>
      </c>
      <c r="W55" s="3545">
        <v>1</v>
      </c>
      <c r="X55" s="3545">
        <v>35</v>
      </c>
      <c r="Y55" s="3545">
        <v>5</v>
      </c>
      <c r="Z55" s="3545">
        <v>16</v>
      </c>
      <c r="AA55" s="3545">
        <v>0</v>
      </c>
      <c r="AB55" s="3545">
        <v>0</v>
      </c>
      <c r="AC55" s="3545">
        <v>0</v>
      </c>
      <c r="AD55" s="3545">
        <v>37</v>
      </c>
      <c r="AE55" s="3545">
        <v>0</v>
      </c>
      <c r="AF55" s="5012">
        <f>AE55+AD55+AC55+AB55+AA55+Z55+Y55+X55+W55+V55+U55+T55+S55+R55+Q55+P55+O55+N55+M55+L55</f>
        <v>341</v>
      </c>
      <c r="AG55" s="5017">
        <f>E55-AF55</f>
        <v>-203</v>
      </c>
    </row>
    <row r="56" spans="2:33" ht="27">
      <c r="B56" s="3543" t="s">
        <v>1442</v>
      </c>
      <c r="C56" s="3546">
        <v>127</v>
      </c>
      <c r="D56" s="5015">
        <f>اسرة!AZ172</f>
        <v>0</v>
      </c>
      <c r="E56" s="5014">
        <f t="shared" ref="E56:E57" si="36">+D56+C56</f>
        <v>127</v>
      </c>
      <c r="F56" s="5012">
        <f t="shared" ref="F56:F57" si="37">G56+H56+I56+J56</f>
        <v>0</v>
      </c>
      <c r="G56" s="5015">
        <f>اسرة!AE172</f>
        <v>0</v>
      </c>
      <c r="H56" s="5015">
        <f>اسرة!AF172</f>
        <v>0</v>
      </c>
      <c r="I56" s="5015">
        <f>اسرة!AN172</f>
        <v>0</v>
      </c>
      <c r="J56" s="5015">
        <f>اسرة!AR172+اسرة!AS172+اسرة!AA172</f>
        <v>0</v>
      </c>
      <c r="K56" s="5013">
        <f t="shared" ref="K56:K58" si="38">IFERROR(F56/E56,0)</f>
        <v>0</v>
      </c>
      <c r="L56" s="3546">
        <v>34</v>
      </c>
      <c r="M56" s="3547">
        <v>47</v>
      </c>
      <c r="N56" s="3547">
        <v>25</v>
      </c>
      <c r="O56" s="3547">
        <v>1</v>
      </c>
      <c r="P56" s="3547">
        <v>6</v>
      </c>
      <c r="Q56" s="3547">
        <v>3</v>
      </c>
      <c r="R56" s="3547">
        <v>30</v>
      </c>
      <c r="S56" s="3547">
        <v>32</v>
      </c>
      <c r="T56" s="3547">
        <v>3</v>
      </c>
      <c r="U56" s="3547">
        <v>14</v>
      </c>
      <c r="V56" s="3547">
        <v>4</v>
      </c>
      <c r="W56" s="3547">
        <v>1</v>
      </c>
      <c r="X56" s="3547">
        <v>58</v>
      </c>
      <c r="Y56" s="3547">
        <v>4</v>
      </c>
      <c r="Z56" s="3547">
        <v>20</v>
      </c>
      <c r="AA56" s="3547">
        <v>0</v>
      </c>
      <c r="AB56" s="3547">
        <v>0</v>
      </c>
      <c r="AC56" s="5021"/>
      <c r="AD56" s="3547">
        <v>24</v>
      </c>
      <c r="AE56" s="3547"/>
      <c r="AF56" s="5014">
        <f t="shared" ref="AF56:AF57" si="39">AE56+AD56+AC56+AB56+AA56+Z56+Y56+X56+W56+V56+U56+T56+S56+R56+Q56+P56+O56+N56+M56+L56</f>
        <v>306</v>
      </c>
      <c r="AG56" s="5016">
        <f t="shared" ref="AG56:AG57" si="40">E56-AF56</f>
        <v>-179</v>
      </c>
    </row>
    <row r="57" spans="2:33" ht="27">
      <c r="B57" s="3543" t="s">
        <v>1443</v>
      </c>
      <c r="C57" s="3546">
        <v>147</v>
      </c>
      <c r="D57" s="5015">
        <f>اسرة!AZ188</f>
        <v>0</v>
      </c>
      <c r="E57" s="5014">
        <f t="shared" si="36"/>
        <v>147</v>
      </c>
      <c r="F57" s="5012">
        <f t="shared" si="37"/>
        <v>0</v>
      </c>
      <c r="G57" s="5015">
        <f>اسرة!AE188</f>
        <v>0</v>
      </c>
      <c r="H57" s="5015">
        <f>اسرة!AF188</f>
        <v>0</v>
      </c>
      <c r="I57" s="5015">
        <f>اسرة!AN188</f>
        <v>0</v>
      </c>
      <c r="J57" s="5015">
        <f>اسرة!AR188+اسرة!AS188+اسرة!AA188</f>
        <v>0</v>
      </c>
      <c r="K57" s="5013">
        <f t="shared" si="38"/>
        <v>0</v>
      </c>
      <c r="L57" s="3546">
        <v>30</v>
      </c>
      <c r="M57" s="3547">
        <v>70</v>
      </c>
      <c r="N57" s="3547">
        <v>19</v>
      </c>
      <c r="O57" s="3547">
        <v>0</v>
      </c>
      <c r="P57" s="3547">
        <v>6</v>
      </c>
      <c r="Q57" s="3547">
        <v>3</v>
      </c>
      <c r="R57" s="3547">
        <v>35</v>
      </c>
      <c r="S57" s="3547">
        <v>40</v>
      </c>
      <c r="T57" s="3547">
        <v>1</v>
      </c>
      <c r="U57" s="3547">
        <v>12</v>
      </c>
      <c r="V57" s="3547">
        <v>5</v>
      </c>
      <c r="W57" s="3547">
        <v>2</v>
      </c>
      <c r="X57" s="3547">
        <v>49</v>
      </c>
      <c r="Y57" s="3547">
        <v>4</v>
      </c>
      <c r="Z57" s="3547">
        <v>20</v>
      </c>
      <c r="AA57" s="3547">
        <v>0</v>
      </c>
      <c r="AB57" s="3547">
        <v>0</v>
      </c>
      <c r="AC57" s="3547">
        <v>0</v>
      </c>
      <c r="AD57" s="3547">
        <v>29</v>
      </c>
      <c r="AE57" s="3547"/>
      <c r="AF57" s="5014">
        <f t="shared" si="39"/>
        <v>325</v>
      </c>
      <c r="AG57" s="5016">
        <f t="shared" si="40"/>
        <v>-178</v>
      </c>
    </row>
    <row r="58" spans="2:33" ht="27">
      <c r="B58" s="3548" t="s">
        <v>206</v>
      </c>
      <c r="C58" s="5014">
        <f>C57+C56+C55</f>
        <v>412</v>
      </c>
      <c r="D58" s="5014">
        <f t="shared" ref="D58:AG58" si="41">D57+D56+D55</f>
        <v>0</v>
      </c>
      <c r="E58" s="5014">
        <f t="shared" si="41"/>
        <v>412</v>
      </c>
      <c r="F58" s="5014">
        <f t="shared" si="41"/>
        <v>0</v>
      </c>
      <c r="G58" s="5014">
        <f t="shared" si="41"/>
        <v>0</v>
      </c>
      <c r="H58" s="5014">
        <f t="shared" si="41"/>
        <v>0</v>
      </c>
      <c r="I58" s="5014">
        <f t="shared" si="41"/>
        <v>0</v>
      </c>
      <c r="J58" s="5014">
        <f t="shared" si="41"/>
        <v>0</v>
      </c>
      <c r="K58" s="5013">
        <f t="shared" si="38"/>
        <v>0</v>
      </c>
      <c r="L58" s="5014">
        <f t="shared" si="41"/>
        <v>108</v>
      </c>
      <c r="M58" s="5014">
        <f t="shared" si="41"/>
        <v>189</v>
      </c>
      <c r="N58" s="5014">
        <f t="shared" si="41"/>
        <v>72</v>
      </c>
      <c r="O58" s="5014">
        <f t="shared" si="41"/>
        <v>2</v>
      </c>
      <c r="P58" s="5014">
        <f t="shared" si="41"/>
        <v>18</v>
      </c>
      <c r="Q58" s="5014">
        <f t="shared" si="41"/>
        <v>9</v>
      </c>
      <c r="R58" s="5014">
        <f t="shared" si="41"/>
        <v>105</v>
      </c>
      <c r="S58" s="5014">
        <f t="shared" si="41"/>
        <v>107</v>
      </c>
      <c r="T58" s="5014">
        <f t="shared" si="41"/>
        <v>6</v>
      </c>
      <c r="U58" s="5014">
        <f t="shared" si="41"/>
        <v>37</v>
      </c>
      <c r="V58" s="5014">
        <f t="shared" si="41"/>
        <v>14</v>
      </c>
      <c r="W58" s="5014">
        <f t="shared" si="41"/>
        <v>4</v>
      </c>
      <c r="X58" s="5014">
        <f t="shared" si="41"/>
        <v>142</v>
      </c>
      <c r="Y58" s="5014">
        <f t="shared" si="41"/>
        <v>13</v>
      </c>
      <c r="Z58" s="5014">
        <f t="shared" si="41"/>
        <v>56</v>
      </c>
      <c r="AA58" s="5014">
        <f t="shared" si="41"/>
        <v>0</v>
      </c>
      <c r="AB58" s="5014">
        <f t="shared" si="41"/>
        <v>0</v>
      </c>
      <c r="AC58" s="5014">
        <f t="shared" si="41"/>
        <v>0</v>
      </c>
      <c r="AD58" s="5014">
        <f t="shared" si="41"/>
        <v>90</v>
      </c>
      <c r="AE58" s="5014">
        <f t="shared" si="41"/>
        <v>0</v>
      </c>
      <c r="AF58" s="5014">
        <f t="shared" si="41"/>
        <v>972</v>
      </c>
      <c r="AG58" s="5015">
        <f t="shared" si="41"/>
        <v>-560</v>
      </c>
    </row>
    <row r="59" spans="2:33" ht="14.4" thickBot="1">
      <c r="B59" s="3533"/>
      <c r="C59" s="3533"/>
      <c r="D59" s="3533"/>
      <c r="E59" s="3533"/>
      <c r="F59" s="3533"/>
      <c r="G59" s="3533"/>
      <c r="H59" s="3533"/>
      <c r="I59" s="3533"/>
      <c r="J59" s="3533"/>
      <c r="K59" s="3533"/>
      <c r="L59" s="3533"/>
      <c r="M59" s="3533"/>
      <c r="N59" s="3533"/>
      <c r="O59" s="3533"/>
      <c r="P59" s="3533"/>
      <c r="Q59" s="3533"/>
      <c r="R59" s="3533"/>
      <c r="S59" s="3533"/>
      <c r="T59" s="3533"/>
      <c r="U59" s="3533"/>
      <c r="V59" s="3533"/>
      <c r="W59" s="3533"/>
      <c r="X59" s="3533"/>
      <c r="Y59" s="3533"/>
      <c r="Z59" s="3533"/>
      <c r="AA59" s="3533"/>
      <c r="AB59" s="3533"/>
      <c r="AC59" s="3533"/>
      <c r="AD59" s="3533"/>
      <c r="AE59" s="3533"/>
      <c r="AF59" s="3533"/>
      <c r="AG59" s="3533"/>
    </row>
    <row r="60" spans="2:33" ht="95.4" thickBot="1">
      <c r="B60" s="3535" t="s">
        <v>1459</v>
      </c>
      <c r="C60" s="3536" t="s">
        <v>344</v>
      </c>
      <c r="D60" s="3537" t="s">
        <v>426</v>
      </c>
      <c r="E60" s="3538" t="s">
        <v>536</v>
      </c>
      <c r="F60" s="3539" t="s">
        <v>1416</v>
      </c>
      <c r="G60" s="3536" t="s">
        <v>1417</v>
      </c>
      <c r="H60" s="3540" t="s">
        <v>190</v>
      </c>
      <c r="I60" s="3540" t="s">
        <v>192</v>
      </c>
      <c r="J60" s="3541" t="s">
        <v>193</v>
      </c>
      <c r="K60" s="3539" t="s">
        <v>1105</v>
      </c>
      <c r="L60" s="3536" t="s">
        <v>1418</v>
      </c>
      <c r="M60" s="3537" t="s">
        <v>1419</v>
      </c>
      <c r="N60" s="3537" t="s">
        <v>1420</v>
      </c>
      <c r="O60" s="3537" t="s">
        <v>1421</v>
      </c>
      <c r="P60" s="3537" t="s">
        <v>1422</v>
      </c>
      <c r="Q60" s="3537" t="s">
        <v>1423</v>
      </c>
      <c r="R60" s="3537" t="s">
        <v>1424</v>
      </c>
      <c r="S60" s="3537" t="s">
        <v>1425</v>
      </c>
      <c r="T60" s="3537" t="s">
        <v>1426</v>
      </c>
      <c r="U60" s="3537" t="s">
        <v>1427</v>
      </c>
      <c r="V60" s="3537" t="s">
        <v>1428</v>
      </c>
      <c r="W60" s="3537" t="s">
        <v>1429</v>
      </c>
      <c r="X60" s="3537" t="s">
        <v>1430</v>
      </c>
      <c r="Y60" s="3537" t="s">
        <v>1431</v>
      </c>
      <c r="Z60" s="3537" t="s">
        <v>1432</v>
      </c>
      <c r="AA60" s="3537" t="s">
        <v>1433</v>
      </c>
      <c r="AB60" s="3537" t="s">
        <v>1434</v>
      </c>
      <c r="AC60" s="3537" t="s">
        <v>1435</v>
      </c>
      <c r="AD60" s="3537" t="s">
        <v>1436</v>
      </c>
      <c r="AE60" s="3538" t="s">
        <v>533</v>
      </c>
      <c r="AF60" s="3542" t="s">
        <v>206</v>
      </c>
      <c r="AG60" s="3542" t="s">
        <v>1437</v>
      </c>
    </row>
    <row r="61" spans="2:33" ht="29.25" customHeight="1">
      <c r="B61" s="3543" t="s">
        <v>1445</v>
      </c>
      <c r="C61" s="3544">
        <v>141</v>
      </c>
      <c r="D61" s="5011">
        <f>اسرة!AZ300</f>
        <v>0</v>
      </c>
      <c r="E61" s="5012">
        <f>+D61+C61</f>
        <v>141</v>
      </c>
      <c r="F61" s="5012">
        <f>G61+H61+I61+J61</f>
        <v>0</v>
      </c>
      <c r="G61" s="5011">
        <f>اسرة!AE300</f>
        <v>0</v>
      </c>
      <c r="H61" s="5011">
        <f>اسرة!AF300</f>
        <v>0</v>
      </c>
      <c r="I61" s="5011">
        <f>اسرة!AN300</f>
        <v>0</v>
      </c>
      <c r="J61" s="5011">
        <f>اسرة!AR300+اسرة!AS300+اسرة!AA300</f>
        <v>0</v>
      </c>
      <c r="K61" s="5013">
        <f>IFERROR(F63/E61,0)</f>
        <v>0</v>
      </c>
      <c r="L61" s="3544">
        <v>45</v>
      </c>
      <c r="M61" s="3545">
        <v>53</v>
      </c>
      <c r="N61" s="3545">
        <v>7</v>
      </c>
      <c r="O61" s="3545">
        <v>3</v>
      </c>
      <c r="P61" s="3545">
        <v>10</v>
      </c>
      <c r="Q61" s="3545">
        <v>11</v>
      </c>
      <c r="R61" s="3545">
        <v>9</v>
      </c>
      <c r="S61" s="3545">
        <v>3</v>
      </c>
      <c r="T61" s="3545">
        <v>4</v>
      </c>
      <c r="U61" s="3545"/>
      <c r="V61" s="3545"/>
      <c r="W61" s="3545">
        <v>2</v>
      </c>
      <c r="X61" s="3545">
        <v>40</v>
      </c>
      <c r="Y61" s="3545">
        <v>13</v>
      </c>
      <c r="Z61" s="3545">
        <v>5</v>
      </c>
      <c r="AA61" s="3545"/>
      <c r="AB61" s="3545">
        <v>2</v>
      </c>
      <c r="AC61" s="3545"/>
      <c r="AD61" s="3545">
        <v>49</v>
      </c>
      <c r="AE61" s="3545"/>
      <c r="AF61" s="5012">
        <f t="shared" ref="AF61:AF62" si="42">AE61+AD61+AC61+AB61+AA61+Z61+Y61+X61+W61+V61+U61+T61+S61+R61+Q61+P61+O61+N61+M61+L61</f>
        <v>256</v>
      </c>
      <c r="AG61" s="5017">
        <f>E61-AF61</f>
        <v>-115</v>
      </c>
    </row>
    <row r="62" spans="2:33" ht="29.25" customHeight="1">
      <c r="B62" s="3543" t="s">
        <v>1460</v>
      </c>
      <c r="C62" s="3546">
        <v>112</v>
      </c>
      <c r="D62" s="5015">
        <f>اسرة!AZ316</f>
        <v>0</v>
      </c>
      <c r="E62" s="5012">
        <f t="shared" ref="E62" si="43">+D62+C62</f>
        <v>112</v>
      </c>
      <c r="F62" s="5012">
        <f t="shared" ref="F62:F63" si="44">G62+H62+I62+J62</f>
        <v>0</v>
      </c>
      <c r="G62" s="5015">
        <f>اسرة!AE316</f>
        <v>0</v>
      </c>
      <c r="H62" s="5015">
        <f>اسرة!AF316</f>
        <v>0</v>
      </c>
      <c r="I62" s="5015">
        <f>اسرة!AN316</f>
        <v>0</v>
      </c>
      <c r="J62" s="5015">
        <f>اسرة!AR316+اسرة!AS316+اسرة!AA316</f>
        <v>0</v>
      </c>
      <c r="K62" s="5013">
        <f t="shared" ref="K62:K64" si="45">IFERROR(F64/E62,0)</f>
        <v>0</v>
      </c>
      <c r="L62" s="3546">
        <v>26</v>
      </c>
      <c r="M62" s="3547">
        <v>39</v>
      </c>
      <c r="N62" s="3547">
        <v>7</v>
      </c>
      <c r="O62" s="3547">
        <v>3</v>
      </c>
      <c r="P62" s="3547">
        <v>7</v>
      </c>
      <c r="Q62" s="3547">
        <v>10</v>
      </c>
      <c r="R62" s="3547">
        <v>17</v>
      </c>
      <c r="S62" s="3547">
        <v>8</v>
      </c>
      <c r="T62" s="3547">
        <v>4</v>
      </c>
      <c r="U62" s="3547">
        <v>2</v>
      </c>
      <c r="V62" s="3547"/>
      <c r="W62" s="3547"/>
      <c r="X62" s="3547">
        <v>31</v>
      </c>
      <c r="Y62" s="3547">
        <v>4</v>
      </c>
      <c r="Z62" s="3547">
        <v>18</v>
      </c>
      <c r="AA62" s="3547"/>
      <c r="AB62" s="3547">
        <v>2</v>
      </c>
      <c r="AC62" s="3547"/>
      <c r="AD62" s="3547">
        <v>18</v>
      </c>
      <c r="AE62" s="3547"/>
      <c r="AF62" s="5012">
        <f t="shared" si="42"/>
        <v>196</v>
      </c>
      <c r="AG62" s="5016">
        <f t="shared" ref="AG62" si="46">E62-AF62</f>
        <v>-84</v>
      </c>
    </row>
    <row r="63" spans="2:33" ht="29.25" customHeight="1">
      <c r="B63" s="3543" t="s">
        <v>1461</v>
      </c>
      <c r="C63" s="3546">
        <v>87</v>
      </c>
      <c r="D63" s="5015">
        <f>اسرة!AZ332</f>
        <v>0</v>
      </c>
      <c r="E63" s="5012">
        <f>+D63+C63</f>
        <v>87</v>
      </c>
      <c r="F63" s="5012">
        <f t="shared" si="44"/>
        <v>0</v>
      </c>
      <c r="G63" s="5015">
        <f>اسرة!AE332</f>
        <v>0</v>
      </c>
      <c r="H63" s="5015">
        <f>اسرة!AF332</f>
        <v>0</v>
      </c>
      <c r="I63" s="5015">
        <f>اسرة!AN332</f>
        <v>0</v>
      </c>
      <c r="J63" s="5015">
        <f>اسرة!AR332+اسرة!AS332+اسرة!AA332</f>
        <v>0</v>
      </c>
      <c r="K63" s="5013">
        <f t="shared" si="45"/>
        <v>0</v>
      </c>
      <c r="L63" s="3546">
        <v>45</v>
      </c>
      <c r="M63" s="3547">
        <v>35</v>
      </c>
      <c r="N63" s="3547">
        <v>8</v>
      </c>
      <c r="O63" s="3547"/>
      <c r="P63" s="3547">
        <v>6</v>
      </c>
      <c r="Q63" s="3547">
        <v>9</v>
      </c>
      <c r="R63" s="3547">
        <v>17</v>
      </c>
      <c r="S63" s="3547">
        <v>4</v>
      </c>
      <c r="T63" s="3547">
        <v>3</v>
      </c>
      <c r="U63" s="3547">
        <v>9</v>
      </c>
      <c r="V63" s="3547"/>
      <c r="W63" s="3547"/>
      <c r="X63" s="3547">
        <v>67</v>
      </c>
      <c r="Y63" s="3547">
        <v>2</v>
      </c>
      <c r="Z63" s="3547">
        <v>19</v>
      </c>
      <c r="AA63" s="3547"/>
      <c r="AB63" s="3547"/>
      <c r="AC63" s="3547"/>
      <c r="AD63" s="3547">
        <v>28</v>
      </c>
      <c r="AE63" s="3547"/>
      <c r="AF63" s="5012">
        <f>SUM(L63:AE63)</f>
        <v>252</v>
      </c>
      <c r="AG63" s="5016">
        <f>E63-AF63</f>
        <v>-165</v>
      </c>
    </row>
    <row r="64" spans="2:33" ht="27">
      <c r="B64" s="3548" t="s">
        <v>206</v>
      </c>
      <c r="C64" s="5014">
        <f>C63+C62+C61</f>
        <v>340</v>
      </c>
      <c r="D64" s="5014">
        <f t="shared" ref="D64:AG64" si="47">D63+D62+D61</f>
        <v>0</v>
      </c>
      <c r="E64" s="5014">
        <f t="shared" si="47"/>
        <v>340</v>
      </c>
      <c r="F64" s="5014">
        <f>SUM(F61:F63)</f>
        <v>0</v>
      </c>
      <c r="G64" s="5014">
        <f t="shared" si="47"/>
        <v>0</v>
      </c>
      <c r="H64" s="5014">
        <f t="shared" si="47"/>
        <v>0</v>
      </c>
      <c r="I64" s="5014">
        <f t="shared" si="47"/>
        <v>0</v>
      </c>
      <c r="J64" s="5014">
        <f t="shared" si="47"/>
        <v>0</v>
      </c>
      <c r="K64" s="5013">
        <f t="shared" si="45"/>
        <v>0</v>
      </c>
      <c r="L64" s="5014">
        <f t="shared" si="47"/>
        <v>116</v>
      </c>
      <c r="M64" s="5014">
        <f t="shared" si="47"/>
        <v>127</v>
      </c>
      <c r="N64" s="5014">
        <f t="shared" si="47"/>
        <v>22</v>
      </c>
      <c r="O64" s="5014">
        <f t="shared" si="47"/>
        <v>6</v>
      </c>
      <c r="P64" s="5014">
        <f t="shared" si="47"/>
        <v>23</v>
      </c>
      <c r="Q64" s="5014">
        <f t="shared" si="47"/>
        <v>30</v>
      </c>
      <c r="R64" s="5014">
        <f t="shared" si="47"/>
        <v>43</v>
      </c>
      <c r="S64" s="5014">
        <f t="shared" si="47"/>
        <v>15</v>
      </c>
      <c r="T64" s="5014">
        <f t="shared" si="47"/>
        <v>11</v>
      </c>
      <c r="U64" s="5014">
        <f t="shared" si="47"/>
        <v>11</v>
      </c>
      <c r="V64" s="5014">
        <f t="shared" si="47"/>
        <v>0</v>
      </c>
      <c r="W64" s="5014">
        <f t="shared" si="47"/>
        <v>2</v>
      </c>
      <c r="X64" s="5014">
        <f t="shared" si="47"/>
        <v>138</v>
      </c>
      <c r="Y64" s="5014">
        <f>SUM(Y61:Y63)</f>
        <v>19</v>
      </c>
      <c r="Z64" s="5014">
        <f t="shared" si="47"/>
        <v>42</v>
      </c>
      <c r="AA64" s="5014">
        <f t="shared" si="47"/>
        <v>0</v>
      </c>
      <c r="AB64" s="5014">
        <f t="shared" si="47"/>
        <v>4</v>
      </c>
      <c r="AC64" s="5014">
        <f t="shared" si="47"/>
        <v>0</v>
      </c>
      <c r="AD64" s="5014">
        <f t="shared" si="47"/>
        <v>95</v>
      </c>
      <c r="AE64" s="5014">
        <f t="shared" si="47"/>
        <v>0</v>
      </c>
      <c r="AF64" s="5014">
        <f t="shared" si="47"/>
        <v>704</v>
      </c>
      <c r="AG64" s="5015">
        <f t="shared" si="47"/>
        <v>-364</v>
      </c>
    </row>
    <row r="65" spans="2:33" ht="14.4" thickBot="1">
      <c r="B65" s="3533"/>
      <c r="C65" s="3533"/>
      <c r="D65" s="3533"/>
      <c r="E65" s="3533"/>
      <c r="F65" s="3533"/>
      <c r="G65" s="3533"/>
      <c r="H65" s="3533"/>
      <c r="I65" s="3533"/>
      <c r="J65" s="3533"/>
      <c r="K65" s="3533"/>
      <c r="L65" s="3533"/>
      <c r="M65" s="3533"/>
      <c r="N65" s="3533"/>
      <c r="O65" s="3533"/>
      <c r="P65" s="3533"/>
      <c r="Q65" s="3533"/>
      <c r="R65" s="3533"/>
      <c r="S65" s="3533"/>
      <c r="T65" s="3533"/>
      <c r="U65" s="3533"/>
      <c r="V65" s="3533"/>
      <c r="W65" s="3533"/>
      <c r="X65" s="3533"/>
      <c r="Y65" s="3533"/>
      <c r="Z65" s="3533"/>
      <c r="AA65" s="3533"/>
      <c r="AB65" s="3533"/>
      <c r="AC65" s="3533"/>
      <c r="AD65" s="3533"/>
      <c r="AE65" s="3533"/>
      <c r="AF65" s="3533"/>
      <c r="AG65" s="3533"/>
    </row>
    <row r="66" spans="2:33" ht="95.4" thickBot="1">
      <c r="B66" s="3535" t="s">
        <v>1462</v>
      </c>
      <c r="C66" s="3536" t="s">
        <v>344</v>
      </c>
      <c r="D66" s="3537" t="s">
        <v>426</v>
      </c>
      <c r="E66" s="3538" t="s">
        <v>536</v>
      </c>
      <c r="F66" s="3539" t="s">
        <v>1416</v>
      </c>
      <c r="G66" s="3536" t="s">
        <v>1417</v>
      </c>
      <c r="H66" s="3540" t="s">
        <v>190</v>
      </c>
      <c r="I66" s="3540" t="s">
        <v>192</v>
      </c>
      <c r="J66" s="3541" t="s">
        <v>193</v>
      </c>
      <c r="K66" s="3539" t="s">
        <v>1105</v>
      </c>
      <c r="L66" s="3536" t="s">
        <v>1418</v>
      </c>
      <c r="M66" s="3537" t="s">
        <v>1419</v>
      </c>
      <c r="N66" s="3537" t="s">
        <v>1420</v>
      </c>
      <c r="O66" s="3537" t="s">
        <v>1421</v>
      </c>
      <c r="P66" s="3537" t="s">
        <v>1422</v>
      </c>
      <c r="Q66" s="3537" t="s">
        <v>1423</v>
      </c>
      <c r="R66" s="3537" t="s">
        <v>1424</v>
      </c>
      <c r="S66" s="3537" t="s">
        <v>1425</v>
      </c>
      <c r="T66" s="3537" t="s">
        <v>1426</v>
      </c>
      <c r="U66" s="3537" t="s">
        <v>1427</v>
      </c>
      <c r="V66" s="3537" t="s">
        <v>1428</v>
      </c>
      <c r="W66" s="3537" t="s">
        <v>1429</v>
      </c>
      <c r="X66" s="3537" t="s">
        <v>1430</v>
      </c>
      <c r="Y66" s="3537" t="s">
        <v>1431</v>
      </c>
      <c r="Z66" s="3537" t="s">
        <v>1432</v>
      </c>
      <c r="AA66" s="3537" t="s">
        <v>1433</v>
      </c>
      <c r="AB66" s="3537" t="s">
        <v>1434</v>
      </c>
      <c r="AC66" s="3537" t="s">
        <v>1435</v>
      </c>
      <c r="AD66" s="3537" t="s">
        <v>1436</v>
      </c>
      <c r="AE66" s="3538" t="s">
        <v>533</v>
      </c>
      <c r="AF66" s="3542" t="s">
        <v>206</v>
      </c>
      <c r="AG66" s="3542" t="s">
        <v>1437</v>
      </c>
    </row>
    <row r="67" spans="2:33" ht="27">
      <c r="B67" s="3543" t="s">
        <v>1463</v>
      </c>
      <c r="C67" s="3544">
        <v>214</v>
      </c>
      <c r="D67" s="5011">
        <f>اسرة!AZ204</f>
        <v>0</v>
      </c>
      <c r="E67" s="5012">
        <f>+D67+C67</f>
        <v>214</v>
      </c>
      <c r="F67" s="5012">
        <f>G67+H67+I67+J67</f>
        <v>0</v>
      </c>
      <c r="G67" s="5011">
        <f>اسرة!AE204</f>
        <v>0</v>
      </c>
      <c r="H67" s="5011">
        <f>اسرة!AF204</f>
        <v>0</v>
      </c>
      <c r="I67" s="5011">
        <f>اسرة!AN204</f>
        <v>0</v>
      </c>
      <c r="J67" s="5011">
        <f>اسرة!AR204+اسرة!AS204+اسرة!AA204</f>
        <v>0</v>
      </c>
      <c r="K67" s="5013">
        <f>IFERROR(F67/E67,0)</f>
        <v>0</v>
      </c>
      <c r="L67" s="3544">
        <v>54</v>
      </c>
      <c r="M67" s="3545">
        <v>98</v>
      </c>
      <c r="N67" s="3545">
        <v>17</v>
      </c>
      <c r="O67" s="3545">
        <v>3</v>
      </c>
      <c r="P67" s="3545">
        <v>2</v>
      </c>
      <c r="Q67" s="3545">
        <v>14</v>
      </c>
      <c r="R67" s="3545">
        <v>19</v>
      </c>
      <c r="S67" s="3545">
        <v>12</v>
      </c>
      <c r="T67" s="3545">
        <v>4</v>
      </c>
      <c r="U67" s="3545">
        <v>2</v>
      </c>
      <c r="V67" s="3545">
        <v>0</v>
      </c>
      <c r="W67" s="3545">
        <v>3</v>
      </c>
      <c r="X67" s="3545">
        <v>78</v>
      </c>
      <c r="Y67" s="3545">
        <v>7</v>
      </c>
      <c r="Z67" s="3545">
        <v>14</v>
      </c>
      <c r="AA67" s="3545">
        <v>0</v>
      </c>
      <c r="AB67" s="3545">
        <v>5</v>
      </c>
      <c r="AC67" s="3545">
        <v>0</v>
      </c>
      <c r="AD67" s="3545">
        <v>75</v>
      </c>
      <c r="AE67" s="3545"/>
      <c r="AF67" s="5012">
        <f>AE67+AD67+AC67+AB67+AA67+Z67+Y67+X67+W67+V67+U67+T67+S67+R67+Q67+P67+O67+N67+M67+L67</f>
        <v>407</v>
      </c>
      <c r="AG67" s="5017">
        <f>E67-AF67</f>
        <v>-193</v>
      </c>
    </row>
    <row r="68" spans="2:33" ht="27">
      <c r="B68" s="3543" t="s">
        <v>1464</v>
      </c>
      <c r="C68" s="3546">
        <v>165</v>
      </c>
      <c r="D68" s="5015">
        <f>اسرة!AZ220</f>
        <v>0</v>
      </c>
      <c r="E68" s="5012">
        <f t="shared" ref="E68:E69" si="48">+D68+C68</f>
        <v>165</v>
      </c>
      <c r="F68" s="5012">
        <f t="shared" ref="F68:F69" si="49">G68+H68+I68+J68</f>
        <v>0</v>
      </c>
      <c r="G68" s="5015">
        <f>اسرة!AE220</f>
        <v>0</v>
      </c>
      <c r="H68" s="5015">
        <f>اسرة!AF220</f>
        <v>0</v>
      </c>
      <c r="I68" s="5015">
        <f>اسرة!AN220</f>
        <v>0</v>
      </c>
      <c r="J68" s="5015">
        <f>اسرة!AR220+اسرة!AS220+اسرة!AA220</f>
        <v>0</v>
      </c>
      <c r="K68" s="5013">
        <f t="shared" ref="K68:K70" si="50">IFERROR(F68/E68,0)</f>
        <v>0</v>
      </c>
      <c r="L68" s="3546">
        <v>55</v>
      </c>
      <c r="M68" s="3547">
        <v>76</v>
      </c>
      <c r="N68" s="3547">
        <v>11</v>
      </c>
      <c r="O68" s="3547">
        <v>0</v>
      </c>
      <c r="P68" s="3547">
        <v>0</v>
      </c>
      <c r="Q68" s="3547">
        <v>17</v>
      </c>
      <c r="R68" s="3547">
        <v>14</v>
      </c>
      <c r="S68" s="3547">
        <v>18</v>
      </c>
      <c r="T68" s="3547">
        <v>2</v>
      </c>
      <c r="U68" s="3547">
        <v>3</v>
      </c>
      <c r="V68" s="3547">
        <v>0</v>
      </c>
      <c r="W68" s="3547">
        <v>4</v>
      </c>
      <c r="X68" s="3547">
        <v>66</v>
      </c>
      <c r="Y68" s="3547">
        <v>8</v>
      </c>
      <c r="Z68" s="3547">
        <v>15</v>
      </c>
      <c r="AA68" s="3547">
        <v>0</v>
      </c>
      <c r="AB68" s="3547">
        <v>2</v>
      </c>
      <c r="AC68" s="3547">
        <v>0</v>
      </c>
      <c r="AD68" s="3547">
        <v>49</v>
      </c>
      <c r="AE68" s="3547"/>
      <c r="AF68" s="5014">
        <f t="shared" ref="AF68:AF69" si="51">AE68+AD68+AC68+AB68+AA68+Z68+Y68+X68+W68+V68+U68+T68+S68+R68+Q68+P68+O68+N68+M68+L68</f>
        <v>340</v>
      </c>
      <c r="AG68" s="5016">
        <f t="shared" ref="AG68:AG69" si="52">E68-AF68</f>
        <v>-175</v>
      </c>
    </row>
    <row r="69" spans="2:33" ht="27">
      <c r="B69" s="3543" t="s">
        <v>1461</v>
      </c>
      <c r="C69" s="3546">
        <v>203</v>
      </c>
      <c r="D69" s="5015">
        <f>اسرة!AZ236</f>
        <v>0</v>
      </c>
      <c r="E69" s="5012">
        <f t="shared" si="48"/>
        <v>203</v>
      </c>
      <c r="F69" s="5012">
        <f t="shared" si="49"/>
        <v>0</v>
      </c>
      <c r="G69" s="5015">
        <f>اسرة!AE236</f>
        <v>0</v>
      </c>
      <c r="H69" s="5015">
        <f>اسرة!AF236</f>
        <v>0</v>
      </c>
      <c r="I69" s="5015">
        <f>اسرة!AN236</f>
        <v>0</v>
      </c>
      <c r="J69" s="5015">
        <f>اسرة!AR236+اسرة!AS236+اسرة!AA236</f>
        <v>0</v>
      </c>
      <c r="K69" s="5013">
        <f t="shared" si="50"/>
        <v>0</v>
      </c>
      <c r="L69" s="3546">
        <v>34</v>
      </c>
      <c r="M69" s="3547">
        <v>75</v>
      </c>
      <c r="N69" s="3547">
        <v>17</v>
      </c>
      <c r="O69" s="3547">
        <v>4</v>
      </c>
      <c r="P69" s="3547">
        <v>17</v>
      </c>
      <c r="Q69" s="3547">
        <v>18</v>
      </c>
      <c r="R69" s="3547">
        <v>6</v>
      </c>
      <c r="S69" s="3547">
        <v>10</v>
      </c>
      <c r="T69" s="3547">
        <v>19</v>
      </c>
      <c r="U69" s="3547">
        <v>22</v>
      </c>
      <c r="V69" s="3547">
        <v>1</v>
      </c>
      <c r="W69" s="3547">
        <v>1</v>
      </c>
      <c r="X69" s="3547">
        <v>88</v>
      </c>
      <c r="Y69" s="3547">
        <v>5</v>
      </c>
      <c r="Z69" s="3547">
        <v>22</v>
      </c>
      <c r="AA69" s="3547"/>
      <c r="AB69" s="3547">
        <v>1</v>
      </c>
      <c r="AC69" s="3547"/>
      <c r="AD69" s="3547">
        <v>79</v>
      </c>
      <c r="AE69" s="3547"/>
      <c r="AF69" s="5014">
        <f t="shared" si="51"/>
        <v>419</v>
      </c>
      <c r="AG69" s="5016">
        <f t="shared" si="52"/>
        <v>-216</v>
      </c>
    </row>
    <row r="70" spans="2:33" ht="28.8">
      <c r="B70" s="3548" t="s">
        <v>206</v>
      </c>
      <c r="C70" s="5014">
        <f>C69+C68+C67</f>
        <v>582</v>
      </c>
      <c r="D70" s="5014">
        <f t="shared" ref="D70:AG70" si="53">D69+D68+D67</f>
        <v>0</v>
      </c>
      <c r="E70" s="5014">
        <f t="shared" si="53"/>
        <v>582</v>
      </c>
      <c r="F70" s="5014">
        <f t="shared" si="53"/>
        <v>0</v>
      </c>
      <c r="G70" s="5014">
        <f t="shared" si="53"/>
        <v>0</v>
      </c>
      <c r="H70" s="5014">
        <f t="shared" si="53"/>
        <v>0</v>
      </c>
      <c r="I70" s="5014">
        <f t="shared" si="53"/>
        <v>0</v>
      </c>
      <c r="J70" s="5014">
        <f t="shared" si="53"/>
        <v>0</v>
      </c>
      <c r="K70" s="5013">
        <f t="shared" si="50"/>
        <v>0</v>
      </c>
      <c r="L70" s="5014">
        <f t="shared" si="53"/>
        <v>143</v>
      </c>
      <c r="M70" s="5014">
        <f t="shared" si="53"/>
        <v>249</v>
      </c>
      <c r="N70" s="5014">
        <f t="shared" si="53"/>
        <v>45</v>
      </c>
      <c r="O70" s="5014">
        <f t="shared" si="53"/>
        <v>7</v>
      </c>
      <c r="P70" s="5014">
        <f t="shared" si="53"/>
        <v>19</v>
      </c>
      <c r="Q70" s="5014">
        <f t="shared" si="53"/>
        <v>49</v>
      </c>
      <c r="R70" s="5014">
        <f t="shared" si="53"/>
        <v>39</v>
      </c>
      <c r="S70" s="5014">
        <f t="shared" si="53"/>
        <v>40</v>
      </c>
      <c r="T70" s="5014">
        <f t="shared" si="53"/>
        <v>25</v>
      </c>
      <c r="U70" s="5014">
        <f t="shared" si="53"/>
        <v>27</v>
      </c>
      <c r="V70" s="5014">
        <f t="shared" si="53"/>
        <v>1</v>
      </c>
      <c r="W70" s="5014">
        <f t="shared" si="53"/>
        <v>8</v>
      </c>
      <c r="X70" s="5014">
        <f t="shared" si="53"/>
        <v>232</v>
      </c>
      <c r="Y70" s="5014">
        <f t="shared" si="53"/>
        <v>20</v>
      </c>
      <c r="Z70" s="5014">
        <f t="shared" si="53"/>
        <v>51</v>
      </c>
      <c r="AA70" s="5014">
        <f t="shared" si="53"/>
        <v>0</v>
      </c>
      <c r="AB70" s="5014">
        <f t="shared" si="53"/>
        <v>8</v>
      </c>
      <c r="AC70" s="5014">
        <f t="shared" si="53"/>
        <v>0</v>
      </c>
      <c r="AD70" s="5014">
        <f t="shared" si="53"/>
        <v>203</v>
      </c>
      <c r="AE70" s="5014">
        <f t="shared" si="53"/>
        <v>0</v>
      </c>
      <c r="AF70" s="5014">
        <f t="shared" si="53"/>
        <v>1166</v>
      </c>
      <c r="AG70" s="5015">
        <f t="shared" si="53"/>
        <v>-584</v>
      </c>
    </row>
    <row r="71" spans="2:33">
      <c r="B71" s="3533"/>
      <c r="C71" s="3533"/>
      <c r="D71" s="3533"/>
      <c r="E71" s="3533"/>
      <c r="F71" s="3533"/>
      <c r="G71" s="3533"/>
      <c r="H71" s="3533"/>
      <c r="I71" s="3533"/>
      <c r="J71" s="3533"/>
      <c r="K71" s="3533"/>
      <c r="L71" s="3533"/>
      <c r="M71" s="3533"/>
      <c r="N71" s="3533"/>
      <c r="O71" s="3533"/>
      <c r="P71" s="3533"/>
      <c r="Q71" s="3533"/>
      <c r="R71" s="3533"/>
      <c r="S71" s="3533"/>
      <c r="T71" s="3533"/>
      <c r="U71" s="3533"/>
      <c r="V71" s="3533"/>
      <c r="W71" s="3533"/>
      <c r="X71" s="3533"/>
      <c r="Y71" s="3533"/>
      <c r="Z71" s="3533"/>
      <c r="AA71" s="3533"/>
      <c r="AB71" s="3533"/>
      <c r="AC71" s="3533"/>
      <c r="AD71" s="3533"/>
      <c r="AE71" s="3533"/>
      <c r="AF71" s="3533"/>
      <c r="AG71" s="3533"/>
    </row>
    <row r="72" spans="2:33">
      <c r="B72" s="3533"/>
      <c r="C72" s="3533"/>
      <c r="D72" s="3533"/>
      <c r="E72" s="3533"/>
      <c r="F72" s="3533"/>
      <c r="G72" s="3533"/>
      <c r="H72" s="3533"/>
      <c r="I72" s="3533"/>
      <c r="J72" s="3533"/>
      <c r="K72" s="3533"/>
      <c r="L72" s="3533"/>
      <c r="M72" s="3533"/>
      <c r="N72" s="3533"/>
      <c r="O72" s="3533"/>
      <c r="P72" s="3533"/>
      <c r="Q72" s="3533"/>
      <c r="R72" s="3533"/>
      <c r="S72" s="3533"/>
      <c r="T72" s="3533"/>
      <c r="U72" s="3533"/>
      <c r="V72" s="3533"/>
      <c r="W72" s="3533"/>
      <c r="X72" s="3533"/>
      <c r="Y72" s="3533"/>
      <c r="Z72" s="3533"/>
      <c r="AA72" s="3533"/>
      <c r="AB72" s="3533"/>
      <c r="AC72" s="3533"/>
      <c r="AD72" s="3533"/>
      <c r="AE72" s="3533"/>
      <c r="AF72" s="3533"/>
      <c r="AG72" s="3533"/>
    </row>
  </sheetData>
  <customSheetViews>
    <customSheetView guid="{12CA49F8-E6BA-489F-9DA0-6B8A5CD7EDCA}" scale="110" showPageBreaks="1" hiddenColumns="1" view="pageBreakPreview" topLeftCell="B7">
      <selection activeCell="AG14" sqref="AG14"/>
      <rowBreaks count="5" manualBreakCount="5">
        <brk id="22" max="16383" man="1"/>
        <brk id="34" max="16383" man="1"/>
        <brk id="40" max="16383" man="1"/>
        <brk id="53" max="16383" man="1"/>
        <brk id="58" max="16383" man="1"/>
      </rowBreaks>
      <colBreaks count="1" manualBreakCount="1">
        <brk id="32" max="1048575" man="1"/>
      </colBreaks>
      <pageMargins left="0" right="0" top="0" bottom="0" header="0" footer="0"/>
      <printOptions horizontalCentered="1"/>
      <pageSetup scale="85" orientation="landscape" r:id="rId1"/>
    </customSheetView>
    <customSheetView guid="{37E56966-4F94-4240-A3E5-59881448F1B0}" scale="110" showPageBreaks="1" hiddenColumns="1" view="pageBreakPreview" topLeftCell="B61">
      <selection activeCell="AA57" sqref="AA57"/>
      <rowBreaks count="5" manualBreakCount="5">
        <brk id="22" max="16383" man="1"/>
        <brk id="34" max="16383" man="1"/>
        <brk id="40" max="16383" man="1"/>
        <brk id="53" max="16383" man="1"/>
        <brk id="58" max="16383" man="1"/>
      </rowBreaks>
      <colBreaks count="1" manualBreakCount="1">
        <brk id="32" max="1048575" man="1"/>
      </colBreaks>
      <pageMargins left="0" right="0" top="0" bottom="0" header="0" footer="0"/>
      <printOptions horizontalCentered="1"/>
      <pageSetup scale="85" orientation="landscape" r:id="rId2"/>
    </customSheetView>
    <customSheetView guid="{230182A1-F070-4DDB-9301-86882B42A49C}" scale="110" showPageBreaks="1" hiddenColumns="1" view="pageBreakPreview" topLeftCell="B7">
      <selection activeCell="AD15" sqref="AD15"/>
      <rowBreaks count="5" manualBreakCount="5">
        <brk id="22" max="16383" man="1"/>
        <brk id="34" max="16383" man="1"/>
        <brk id="40" max="16383" man="1"/>
        <brk id="53" max="16383" man="1"/>
        <brk id="58" max="16383" man="1"/>
      </rowBreaks>
      <colBreaks count="1" manualBreakCount="1">
        <brk id="32" max="1048575" man="1"/>
      </colBreaks>
      <pageMargins left="0" right="0" top="0" bottom="0" header="0" footer="0"/>
      <printOptions horizontalCentered="1"/>
      <pageSetup scale="85" orientation="landscape" r:id="rId3"/>
    </customSheetView>
    <customSheetView guid="{7E615092-1A34-48E1-8A6E-7383EDD6AB18}" scale="110" showPageBreaks="1" hiddenColumns="1" view="pageBreakPreview" topLeftCell="B5">
      <selection activeCell="S51" sqref="S51"/>
      <rowBreaks count="5" manualBreakCount="5">
        <brk id="22" max="16383" man="1"/>
        <brk id="34" max="16383" man="1"/>
        <brk id="40" max="16383" man="1"/>
        <brk id="53" max="16383" man="1"/>
        <brk id="58" max="16383" man="1"/>
      </rowBreaks>
      <colBreaks count="1" manualBreakCount="1">
        <brk id="32" max="1048575" man="1"/>
      </colBreaks>
      <pageMargins left="0" right="0" top="0" bottom="0" header="0" footer="0"/>
      <printOptions horizontalCentered="1"/>
      <pageSetup scale="85" orientation="landscape" r:id="rId4"/>
    </customSheetView>
  </customSheetViews>
  <mergeCells count="36">
    <mergeCell ref="X20:AC21"/>
    <mergeCell ref="B2:D2"/>
    <mergeCell ref="B3:D3"/>
    <mergeCell ref="B4:D4"/>
    <mergeCell ref="C6:AF6"/>
    <mergeCell ref="B7:B9"/>
    <mergeCell ref="C7:K7"/>
    <mergeCell ref="C8:E8"/>
    <mergeCell ref="F8:F9"/>
    <mergeCell ref="H8:H9"/>
    <mergeCell ref="L7:AF7"/>
    <mergeCell ref="L8:L9"/>
    <mergeCell ref="S8:S9"/>
    <mergeCell ref="R8:R9"/>
    <mergeCell ref="M8:M9"/>
    <mergeCell ref="AF8:AF9"/>
    <mergeCell ref="I8:I9"/>
    <mergeCell ref="J8:J9"/>
    <mergeCell ref="K8:K9"/>
    <mergeCell ref="G8:G9"/>
    <mergeCell ref="Z8:Z9"/>
    <mergeCell ref="T8:T9"/>
    <mergeCell ref="U8:U9"/>
    <mergeCell ref="V8:V9"/>
    <mergeCell ref="X8:X9"/>
    <mergeCell ref="Y8:Y9"/>
    <mergeCell ref="N8:N9"/>
    <mergeCell ref="O8:O9"/>
    <mergeCell ref="P8:P9"/>
    <mergeCell ref="Q8:Q9"/>
    <mergeCell ref="AB8:AB9"/>
    <mergeCell ref="W8:W9"/>
    <mergeCell ref="AE8:AE9"/>
    <mergeCell ref="AA8:AA9"/>
    <mergeCell ref="AC8:AC9"/>
    <mergeCell ref="AD8:AD9"/>
  </mergeCells>
  <printOptions horizontalCentered="1"/>
  <pageMargins left="0" right="0" top="0" bottom="0" header="0" footer="0"/>
  <pageSetup scale="85" orientation="landscape" r:id="rId5"/>
  <rowBreaks count="5" manualBreakCount="5">
    <brk id="22" max="16383" man="1"/>
    <brk id="34" max="16383" man="1"/>
    <brk id="40" max="16383" man="1"/>
    <brk id="53" max="16383" man="1"/>
    <brk id="58" max="16383" man="1"/>
  </rowBreaks>
  <colBreaks count="1" manualBreakCount="1">
    <brk id="32" max="1048575" man="1"/>
  </colBreaks>
  <drawing r:id="rId6"/>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B7C85-4CBC-4CF5-B004-54B5E3D243F5}">
  <sheetPr codeName="ورقة21"/>
  <dimension ref="B4:E29"/>
  <sheetViews>
    <sheetView rightToLeft="1" workbookViewId="0">
      <selection activeCell="D24" sqref="D24"/>
    </sheetView>
  </sheetViews>
  <sheetFormatPr defaultRowHeight="13.8"/>
  <sheetData>
    <row r="4" spans="2:5" ht="14.4" thickBot="1">
      <c r="C4" t="s">
        <v>1553</v>
      </c>
      <c r="D4" t="s">
        <v>1568</v>
      </c>
    </row>
    <row r="5" spans="2:5">
      <c r="B5" s="4077"/>
      <c r="C5" s="4334"/>
      <c r="D5" s="4334"/>
      <c r="E5" s="5002">
        <f t="shared" ref="E5:E28" si="0">C5-D5</f>
        <v>0</v>
      </c>
    </row>
    <row r="6" spans="2:5">
      <c r="B6" s="4076" t="s">
        <v>1554</v>
      </c>
      <c r="C6" s="4335"/>
      <c r="D6" s="4335"/>
      <c r="E6" s="5003">
        <f t="shared" si="0"/>
        <v>0</v>
      </c>
    </row>
    <row r="7" spans="2:5" ht="14.4" thickBot="1">
      <c r="B7" s="4078"/>
      <c r="C7" s="4336"/>
      <c r="D7" s="4336"/>
      <c r="E7" s="5004">
        <f t="shared" si="0"/>
        <v>0</v>
      </c>
    </row>
    <row r="8" spans="2:5">
      <c r="B8" s="4079"/>
      <c r="C8" s="4335"/>
      <c r="D8" s="4335"/>
      <c r="E8" s="5003">
        <f t="shared" si="0"/>
        <v>0</v>
      </c>
    </row>
    <row r="9" spans="2:5">
      <c r="B9" s="4079" t="s">
        <v>1555</v>
      </c>
      <c r="C9" s="4335"/>
      <c r="D9" s="4335"/>
      <c r="E9" s="5003">
        <f t="shared" si="0"/>
        <v>0</v>
      </c>
    </row>
    <row r="10" spans="2:5" ht="14.4" thickBot="1">
      <c r="B10" s="4080"/>
      <c r="C10" s="4336"/>
      <c r="D10" s="4336"/>
      <c r="E10" s="5004">
        <f t="shared" si="0"/>
        <v>0</v>
      </c>
    </row>
    <row r="11" spans="2:5">
      <c r="B11" s="4079"/>
      <c r="C11" s="4335"/>
      <c r="D11" s="4335"/>
      <c r="E11" s="5003">
        <f t="shared" si="0"/>
        <v>0</v>
      </c>
    </row>
    <row r="12" spans="2:5">
      <c r="B12" s="4079" t="s">
        <v>1438</v>
      </c>
      <c r="C12" s="4335"/>
      <c r="D12" s="4335"/>
      <c r="E12" s="5003">
        <f t="shared" si="0"/>
        <v>0</v>
      </c>
    </row>
    <row r="13" spans="2:5" ht="14.4" thickBot="1">
      <c r="B13" s="4080"/>
      <c r="C13" s="4336"/>
      <c r="D13" s="4336"/>
      <c r="E13" s="5004">
        <f t="shared" si="0"/>
        <v>0</v>
      </c>
    </row>
    <row r="14" spans="2:5">
      <c r="B14" s="4079"/>
      <c r="C14" s="4335"/>
      <c r="D14" s="4335"/>
      <c r="E14" s="5003">
        <f t="shared" si="0"/>
        <v>0</v>
      </c>
    </row>
    <row r="15" spans="2:5">
      <c r="B15" s="4079" t="s">
        <v>603</v>
      </c>
      <c r="C15" s="4335"/>
      <c r="D15" s="4335"/>
      <c r="E15" s="5003">
        <f t="shared" si="0"/>
        <v>0</v>
      </c>
    </row>
    <row r="16" spans="2:5" ht="14.4" thickBot="1">
      <c r="B16" s="4080"/>
      <c r="C16" s="4336"/>
      <c r="D16" s="4336"/>
      <c r="E16" s="5004">
        <f t="shared" si="0"/>
        <v>0</v>
      </c>
    </row>
    <row r="17" spans="2:5">
      <c r="B17" s="4079"/>
      <c r="C17" s="4335"/>
      <c r="D17" s="4335"/>
      <c r="E17" s="5003">
        <f t="shared" si="0"/>
        <v>0</v>
      </c>
    </row>
    <row r="18" spans="2:5">
      <c r="B18" s="4079" t="s">
        <v>726</v>
      </c>
      <c r="C18" s="4335"/>
      <c r="D18" s="4335"/>
      <c r="E18" s="5003">
        <f t="shared" si="0"/>
        <v>0</v>
      </c>
    </row>
    <row r="19" spans="2:5" ht="14.4" thickBot="1">
      <c r="B19" s="4080"/>
      <c r="C19" s="4336"/>
      <c r="D19" s="4336"/>
      <c r="E19" s="5004">
        <f t="shared" si="0"/>
        <v>0</v>
      </c>
    </row>
    <row r="20" spans="2:5">
      <c r="B20" s="4079"/>
      <c r="C20" s="4335"/>
      <c r="D20" s="4335"/>
      <c r="E20" s="5003">
        <f t="shared" si="0"/>
        <v>0</v>
      </c>
    </row>
    <row r="21" spans="2:5">
      <c r="B21" s="4079" t="s">
        <v>729</v>
      </c>
      <c r="C21" s="4335"/>
      <c r="D21" s="4335"/>
      <c r="E21" s="5003">
        <f t="shared" si="0"/>
        <v>0</v>
      </c>
    </row>
    <row r="22" spans="2:5" ht="14.4" thickBot="1">
      <c r="B22" s="4080"/>
      <c r="C22" s="4336"/>
      <c r="D22" s="4336"/>
      <c r="E22" s="5004">
        <f t="shared" si="0"/>
        <v>0</v>
      </c>
    </row>
    <row r="23" spans="2:5">
      <c r="B23" s="4079"/>
      <c r="C23" s="4335"/>
      <c r="D23" s="4335"/>
      <c r="E23" s="5003">
        <f t="shared" si="0"/>
        <v>0</v>
      </c>
    </row>
    <row r="24" spans="2:5">
      <c r="B24" s="4079" t="s">
        <v>602</v>
      </c>
      <c r="C24" s="4335"/>
      <c r="D24" s="4335"/>
      <c r="E24" s="5003">
        <f t="shared" si="0"/>
        <v>0</v>
      </c>
    </row>
    <row r="25" spans="2:5" ht="14.4" thickBot="1">
      <c r="B25" s="4080"/>
      <c r="C25" s="4336"/>
      <c r="D25" s="4336"/>
      <c r="E25" s="5004">
        <f t="shared" si="0"/>
        <v>0</v>
      </c>
    </row>
    <row r="26" spans="2:5">
      <c r="B26" s="4079"/>
      <c r="C26" s="4335"/>
      <c r="D26" s="4335"/>
      <c r="E26" s="5003">
        <f t="shared" si="0"/>
        <v>0</v>
      </c>
    </row>
    <row r="27" spans="2:5">
      <c r="B27" s="4079" t="s">
        <v>728</v>
      </c>
      <c r="C27" s="4335"/>
      <c r="D27" s="4335"/>
      <c r="E27" s="5003">
        <f t="shared" si="0"/>
        <v>0</v>
      </c>
    </row>
    <row r="28" spans="2:5" ht="14.4" thickBot="1">
      <c r="B28" s="4080"/>
      <c r="C28" s="4336"/>
      <c r="D28" s="4336"/>
      <c r="E28" s="5004">
        <f t="shared" si="0"/>
        <v>0</v>
      </c>
    </row>
    <row r="29" spans="2:5">
      <c r="C29" s="4335">
        <f>SUM(C5:C28)</f>
        <v>0</v>
      </c>
      <c r="D29" s="4335">
        <f>SUM(D5:D28)</f>
        <v>0</v>
      </c>
      <c r="E29" s="4328">
        <f t="shared" ref="E29" si="1">C29-D29</f>
        <v>0</v>
      </c>
    </row>
  </sheetData>
  <customSheetViews>
    <customSheetView guid="{12CA49F8-E6BA-489F-9DA0-6B8A5CD7EDCA}">
      <selection activeCell="D24" sqref="D24"/>
      <pageMargins left="0.7" right="0.7" top="0.75" bottom="0.75" header="0.3" footer="0.3"/>
    </customSheetView>
    <customSheetView guid="{37E56966-4F94-4240-A3E5-59881448F1B0}">
      <selection activeCell="F11" sqref="F11"/>
      <pageMargins left="0.7" right="0.7" top="0.75" bottom="0.75" header="0.3" footer="0.3"/>
    </customSheetView>
    <customSheetView guid="{7E615092-1A34-48E1-8A6E-7383EDD6AB18}">
      <selection activeCell="D24" sqref="D24"/>
      <pageMargins left="0.7" right="0.7" top="0.75" bottom="0.75" header="0.3" footer="0.3"/>
    </customSheetView>
  </customSheetView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ورقة3">
    <pageSetUpPr fitToPage="1"/>
  </sheetPr>
  <dimension ref="A1:JI501"/>
  <sheetViews>
    <sheetView rightToLeft="1" zoomScale="70" zoomScaleNormal="55" workbookViewId="0">
      <pane xSplit="11" ySplit="4" topLeftCell="L370" activePane="bottomRight" state="frozen"/>
      <selection pane="topRight" activeCell="L1" sqref="L1"/>
      <selection pane="bottomLeft" activeCell="A5" sqref="A5"/>
      <selection pane="bottomRight" activeCell="AB421" sqref="AB421"/>
    </sheetView>
  </sheetViews>
  <sheetFormatPr defaultRowHeight="13.8"/>
  <cols>
    <col min="1" max="2" width="14.59765625" customWidth="1"/>
    <col min="3" max="6" width="3" customWidth="1"/>
    <col min="7" max="7" width="4.296875" customWidth="1"/>
    <col min="8" max="8" width="4.09765625" customWidth="1"/>
    <col min="9" max="9" width="5.59765625" customWidth="1"/>
    <col min="10" max="10" width="5.69921875" customWidth="1"/>
    <col min="11" max="11" width="5.09765625" customWidth="1"/>
    <col min="12" max="12" width="12.69921875" customWidth="1"/>
    <col min="13" max="55" width="5.09765625" customWidth="1"/>
    <col min="56" max="56" width="11.3984375" customWidth="1"/>
    <col min="57" max="126" width="5.09765625" customWidth="1"/>
    <col min="127" max="161" width="5.09765625" hidden="1" customWidth="1"/>
    <col min="162" max="162" width="7.3984375" customWidth="1"/>
    <col min="163" max="190" width="5.09765625" customWidth="1"/>
    <col min="191" max="191" width="4.296875" customWidth="1"/>
    <col min="198" max="198" width="9" customWidth="1"/>
    <col min="199" max="267" width="3.3984375" customWidth="1"/>
    <col min="268" max="268" width="1.8984375" customWidth="1"/>
    <col min="269" max="269" width="2.3984375" customWidth="1"/>
  </cols>
  <sheetData>
    <row r="1" spans="1:191" ht="115.5" customHeight="1" thickBot="1"/>
    <row r="2" spans="1:191" ht="29.4" thickBot="1">
      <c r="A2" s="6677" t="s">
        <v>87</v>
      </c>
      <c r="B2" s="6314" t="s">
        <v>88</v>
      </c>
      <c r="C2" s="6315"/>
      <c r="D2" s="6315"/>
      <c r="E2" s="6315"/>
      <c r="F2" s="6315"/>
      <c r="G2" s="6316"/>
      <c r="H2" s="6680" t="s">
        <v>89</v>
      </c>
      <c r="I2" s="6680" t="s">
        <v>15</v>
      </c>
      <c r="J2" s="6680" t="s">
        <v>90</v>
      </c>
      <c r="K2" s="6683" t="s">
        <v>91</v>
      </c>
      <c r="L2" s="6686" t="s">
        <v>92</v>
      </c>
      <c r="M2" s="6322" t="s">
        <v>93</v>
      </c>
      <c r="N2" s="6322"/>
      <c r="O2" s="6322"/>
      <c r="P2" s="6322"/>
      <c r="Q2" s="6322"/>
      <c r="R2" s="6322"/>
      <c r="S2" s="6322"/>
      <c r="T2" s="6322"/>
      <c r="U2" s="6322"/>
      <c r="V2" s="6322"/>
      <c r="W2" s="6322"/>
      <c r="X2" s="6322"/>
      <c r="Y2" s="6322"/>
      <c r="Z2" s="6322"/>
      <c r="AA2" s="6688" t="s">
        <v>94</v>
      </c>
      <c r="AB2" s="6691" t="s">
        <v>95</v>
      </c>
      <c r="AC2" s="6304" t="s">
        <v>96</v>
      </c>
      <c r="AD2" s="6304"/>
      <c r="AE2" s="6304"/>
      <c r="AF2" s="6304"/>
      <c r="AG2" s="6304"/>
      <c r="AH2" s="6304"/>
      <c r="AI2" s="6304"/>
      <c r="AJ2" s="6304"/>
      <c r="AK2" s="6304"/>
      <c r="AL2" s="6304"/>
      <c r="AM2" s="6304"/>
      <c r="AN2" s="6304"/>
      <c r="AO2" s="6304"/>
      <c r="AP2" s="6304"/>
      <c r="AQ2" s="6304"/>
      <c r="AR2" s="6304"/>
      <c r="AS2" s="6304"/>
      <c r="AT2" s="6692" t="s">
        <v>97</v>
      </c>
      <c r="AU2" s="6304" t="s">
        <v>98</v>
      </c>
      <c r="AV2" s="6304"/>
      <c r="AW2" s="6304"/>
      <c r="AX2" s="6304"/>
      <c r="AY2" s="6304"/>
      <c r="AZ2" s="6304"/>
      <c r="BA2" s="58" t="s">
        <v>99</v>
      </c>
      <c r="BB2" s="59"/>
      <c r="BC2" s="2158"/>
      <c r="BD2" s="6344" t="s">
        <v>92</v>
      </c>
      <c r="BE2" s="6710" t="s">
        <v>100</v>
      </c>
      <c r="BF2" s="6711"/>
      <c r="BG2" s="6711"/>
      <c r="BH2" s="6711"/>
      <c r="BI2" s="6711"/>
      <c r="BJ2" s="6711"/>
      <c r="BK2" s="6711"/>
      <c r="BL2" s="6711"/>
      <c r="BM2" s="6711"/>
      <c r="BN2" s="6711"/>
      <c r="BO2" s="6711"/>
      <c r="BP2" s="6711"/>
      <c r="BQ2" s="6711"/>
      <c r="BR2" s="6711"/>
      <c r="BS2" s="6711"/>
      <c r="BT2" s="6711"/>
      <c r="BU2" s="6711"/>
      <c r="BV2" s="6711"/>
      <c r="BW2" s="6711"/>
      <c r="BX2" s="6247" t="s">
        <v>101</v>
      </c>
      <c r="BY2" s="6272" t="s">
        <v>102</v>
      </c>
      <c r="BZ2" s="6266" t="s">
        <v>103</v>
      </c>
      <c r="CA2" s="6267"/>
      <c r="CB2" s="6267"/>
      <c r="CC2" s="6267"/>
      <c r="CD2" s="6267"/>
      <c r="CE2" s="6268"/>
      <c r="CF2" s="6669" t="s">
        <v>104</v>
      </c>
      <c r="CG2" s="6669"/>
      <c r="CH2" s="6669"/>
      <c r="CI2" s="6269" t="s">
        <v>105</v>
      </c>
      <c r="CJ2" s="6706" t="s">
        <v>106</v>
      </c>
      <c r="CK2" s="6704" t="s">
        <v>99</v>
      </c>
      <c r="CL2" s="6704"/>
      <c r="CM2" s="6705"/>
      <c r="CN2" s="6710" t="s">
        <v>100</v>
      </c>
      <c r="CO2" s="6711"/>
      <c r="CP2" s="6711"/>
      <c r="CQ2" s="6711"/>
      <c r="CR2" s="6711"/>
      <c r="CS2" s="6711"/>
      <c r="CT2" s="6711"/>
      <c r="CU2" s="6711"/>
      <c r="CV2" s="6711"/>
      <c r="CW2" s="6711"/>
      <c r="CX2" s="6711"/>
      <c r="CY2" s="6711"/>
      <c r="CZ2" s="6711"/>
      <c r="DA2" s="6711"/>
      <c r="DB2" s="6711"/>
      <c r="DC2" s="6711"/>
      <c r="DD2" s="6711"/>
      <c r="DE2" s="6711"/>
      <c r="DF2" s="6711"/>
      <c r="DG2" s="6247" t="s">
        <v>101</v>
      </c>
      <c r="DH2" s="6272" t="s">
        <v>102</v>
      </c>
      <c r="DI2" s="6266" t="s">
        <v>103</v>
      </c>
      <c r="DJ2" s="6267"/>
      <c r="DK2" s="6267"/>
      <c r="DL2" s="6267"/>
      <c r="DM2" s="6267"/>
      <c r="DN2" s="6268"/>
      <c r="DO2" s="6669" t="s">
        <v>104</v>
      </c>
      <c r="DP2" s="6669"/>
      <c r="DQ2" s="6669"/>
      <c r="DR2" s="6269" t="s">
        <v>105</v>
      </c>
      <c r="DS2" s="6706" t="s">
        <v>106</v>
      </c>
      <c r="DT2" s="6704" t="s">
        <v>99</v>
      </c>
      <c r="DU2" s="6704"/>
      <c r="DV2" s="6704"/>
      <c r="DW2" s="6710" t="s">
        <v>100</v>
      </c>
      <c r="DX2" s="6711"/>
      <c r="DY2" s="6711"/>
      <c r="DZ2" s="6711"/>
      <c r="EA2" s="6711"/>
      <c r="EB2" s="6711"/>
      <c r="EC2" s="6711"/>
      <c r="ED2" s="6711"/>
      <c r="EE2" s="6711"/>
      <c r="EF2" s="6711"/>
      <c r="EG2" s="6711"/>
      <c r="EH2" s="6711"/>
      <c r="EI2" s="6711"/>
      <c r="EJ2" s="6711"/>
      <c r="EK2" s="6711"/>
      <c r="EL2" s="6711"/>
      <c r="EM2" s="6711"/>
      <c r="EN2" s="6711"/>
      <c r="EO2" s="6711"/>
      <c r="EP2" s="6247" t="s">
        <v>101</v>
      </c>
      <c r="EQ2" s="6272" t="s">
        <v>102</v>
      </c>
      <c r="ER2" s="6266" t="s">
        <v>103</v>
      </c>
      <c r="ES2" s="6267"/>
      <c r="ET2" s="6267"/>
      <c r="EU2" s="6267"/>
      <c r="EV2" s="6267"/>
      <c r="EW2" s="6268"/>
      <c r="EX2" s="6669" t="s">
        <v>104</v>
      </c>
      <c r="EY2" s="6669"/>
      <c r="EZ2" s="6669"/>
      <c r="FA2" s="6269" t="s">
        <v>105</v>
      </c>
      <c r="FB2" s="6706" t="s">
        <v>106</v>
      </c>
      <c r="FC2" s="6704" t="s">
        <v>99</v>
      </c>
      <c r="FD2" s="6704"/>
      <c r="FE2" s="6704"/>
      <c r="FF2" s="6288" t="s">
        <v>134</v>
      </c>
      <c r="FG2" s="6289"/>
      <c r="FH2" s="6289"/>
      <c r="FI2" s="6289"/>
      <c r="FJ2" s="6289"/>
      <c r="FK2" s="6289"/>
      <c r="FL2" s="6289"/>
      <c r="FM2" s="6289"/>
      <c r="FN2" s="6289"/>
      <c r="FO2" s="6289"/>
      <c r="FP2" s="6289"/>
      <c r="FQ2" s="6289"/>
      <c r="FR2" s="6289"/>
      <c r="FS2" s="6289"/>
      <c r="FT2" s="6289"/>
      <c r="FU2" s="6289"/>
      <c r="FV2" s="6289"/>
      <c r="FW2" s="6289"/>
      <c r="FX2" s="6289"/>
      <c r="FY2" s="6289"/>
      <c r="FZ2" s="6289"/>
      <c r="GA2" s="6289"/>
      <c r="GB2" s="6289"/>
      <c r="GC2" s="6290"/>
      <c r="GD2" s="1960"/>
      <c r="GE2" s="1960"/>
      <c r="GF2" s="1960"/>
      <c r="GG2" s="1960"/>
      <c r="GH2" s="1960"/>
      <c r="GI2" s="1960"/>
    </row>
    <row r="3" spans="1:191" ht="25.2" thickBot="1">
      <c r="A3" s="6678"/>
      <c r="B3" s="6317"/>
      <c r="C3" s="6318"/>
      <c r="D3" s="6318"/>
      <c r="E3" s="6318"/>
      <c r="F3" s="6318"/>
      <c r="G3" s="6319"/>
      <c r="H3" s="6681"/>
      <c r="I3" s="6681"/>
      <c r="J3" s="6681"/>
      <c r="K3" s="6684"/>
      <c r="L3" s="6687"/>
      <c r="M3" s="6347" t="s">
        <v>107</v>
      </c>
      <c r="N3" s="6347"/>
      <c r="O3" s="6347"/>
      <c r="P3" s="6347"/>
      <c r="Q3" s="6347"/>
      <c r="R3" s="6347"/>
      <c r="S3" s="6347"/>
      <c r="T3" s="6347"/>
      <c r="U3" s="6347"/>
      <c r="V3" s="6347"/>
      <c r="W3" s="6347"/>
      <c r="X3" s="6347"/>
      <c r="Y3" s="6728" t="s">
        <v>108</v>
      </c>
      <c r="Z3" s="6730" t="s">
        <v>109</v>
      </c>
      <c r="AA3" s="6689"/>
      <c r="AB3" s="6658"/>
      <c r="AC3" s="6255" t="s">
        <v>100</v>
      </c>
      <c r="AD3" s="6256"/>
      <c r="AE3" s="6256"/>
      <c r="AF3" s="6257"/>
      <c r="AG3" s="5996" t="s">
        <v>102</v>
      </c>
      <c r="AH3" s="6307" t="s">
        <v>110</v>
      </c>
      <c r="AI3" s="6308"/>
      <c r="AJ3" s="6308"/>
      <c r="AK3" s="6308"/>
      <c r="AL3" s="6308"/>
      <c r="AM3" s="6308"/>
      <c r="AN3" s="6309"/>
      <c r="AO3" s="6242" t="s">
        <v>111</v>
      </c>
      <c r="AP3" s="6243"/>
      <c r="AQ3" s="6243"/>
      <c r="AR3" s="6244"/>
      <c r="AS3" s="6703" t="s">
        <v>105</v>
      </c>
      <c r="AT3" s="6693"/>
      <c r="AU3" s="6697" t="s">
        <v>112</v>
      </c>
      <c r="AV3" s="6699" t="s">
        <v>113</v>
      </c>
      <c r="AW3" s="6700" t="s">
        <v>114</v>
      </c>
      <c r="AX3" s="6701" t="s">
        <v>115</v>
      </c>
      <c r="AY3" s="6717" t="s">
        <v>1240</v>
      </c>
      <c r="AZ3" s="6693" t="s">
        <v>117</v>
      </c>
      <c r="BA3" s="6719" t="s">
        <v>118</v>
      </c>
      <c r="BB3" s="59"/>
      <c r="BC3" s="2158" t="s">
        <v>119</v>
      </c>
      <c r="BD3" s="6345"/>
      <c r="BE3" s="6268" t="s">
        <v>120</v>
      </c>
      <c r="BF3" s="6669"/>
      <c r="BG3" s="6669"/>
      <c r="BH3" s="6669"/>
      <c r="BI3" s="6669"/>
      <c r="BJ3" s="6669"/>
      <c r="BK3" s="6669"/>
      <c r="BL3" s="6669" t="s">
        <v>121</v>
      </c>
      <c r="BM3" s="6669"/>
      <c r="BN3" s="6669"/>
      <c r="BO3" s="6669"/>
      <c r="BP3" s="6669"/>
      <c r="BQ3" s="6669"/>
      <c r="BR3" s="6669"/>
      <c r="BS3" s="6669"/>
      <c r="BT3" s="6669"/>
      <c r="BU3" s="6669"/>
      <c r="BV3" s="6669"/>
      <c r="BW3" s="6272" t="s">
        <v>122</v>
      </c>
      <c r="BX3" s="6247"/>
      <c r="BY3" s="6272"/>
      <c r="BZ3" s="6670" t="s">
        <v>640</v>
      </c>
      <c r="CA3" s="6271" t="s">
        <v>123</v>
      </c>
      <c r="CB3" s="6269" t="s">
        <v>124</v>
      </c>
      <c r="CC3" s="6284" t="s">
        <v>125</v>
      </c>
      <c r="CD3" s="6185" t="s">
        <v>126</v>
      </c>
      <c r="CE3" s="6248" t="s">
        <v>127</v>
      </c>
      <c r="CF3" s="6282" t="s">
        <v>128</v>
      </c>
      <c r="CG3" s="6283" t="s">
        <v>129</v>
      </c>
      <c r="CH3" s="6284" t="s">
        <v>130</v>
      </c>
      <c r="CI3" s="6269"/>
      <c r="CJ3" s="6706"/>
      <c r="CK3" s="6272" t="s">
        <v>131</v>
      </c>
      <c r="CL3" s="6272" t="s">
        <v>114</v>
      </c>
      <c r="CM3" s="6726" t="s">
        <v>132</v>
      </c>
      <c r="CN3" s="6268" t="s">
        <v>120</v>
      </c>
      <c r="CO3" s="6669"/>
      <c r="CP3" s="6669"/>
      <c r="CQ3" s="6669"/>
      <c r="CR3" s="6669"/>
      <c r="CS3" s="6669"/>
      <c r="CT3" s="6669"/>
      <c r="CU3" s="6669" t="s">
        <v>121</v>
      </c>
      <c r="CV3" s="6669"/>
      <c r="CW3" s="6669"/>
      <c r="CX3" s="6669"/>
      <c r="CY3" s="6669"/>
      <c r="CZ3" s="6669"/>
      <c r="DA3" s="6669"/>
      <c r="DB3" s="6669"/>
      <c r="DC3" s="6669"/>
      <c r="DD3" s="6669"/>
      <c r="DE3" s="6669"/>
      <c r="DF3" s="6272" t="s">
        <v>122</v>
      </c>
      <c r="DG3" s="6247"/>
      <c r="DH3" s="6272"/>
      <c r="DI3" s="6670" t="s">
        <v>640</v>
      </c>
      <c r="DJ3" s="6271" t="s">
        <v>123</v>
      </c>
      <c r="DK3" s="6269" t="s">
        <v>124</v>
      </c>
      <c r="DL3" s="6284" t="s">
        <v>125</v>
      </c>
      <c r="DM3" s="6185" t="s">
        <v>126</v>
      </c>
      <c r="DN3" s="6248" t="s">
        <v>127</v>
      </c>
      <c r="DO3" s="6282" t="s">
        <v>128</v>
      </c>
      <c r="DP3" s="6283" t="s">
        <v>129</v>
      </c>
      <c r="DQ3" s="6284" t="s">
        <v>130</v>
      </c>
      <c r="DR3" s="6269"/>
      <c r="DS3" s="6706"/>
      <c r="DT3" s="6272" t="s">
        <v>131</v>
      </c>
      <c r="DU3" s="6272" t="s">
        <v>114</v>
      </c>
      <c r="DV3" s="6721" t="s">
        <v>133</v>
      </c>
      <c r="DW3" s="6268" t="s">
        <v>120</v>
      </c>
      <c r="DX3" s="6669"/>
      <c r="DY3" s="6669"/>
      <c r="DZ3" s="6669"/>
      <c r="EA3" s="6669"/>
      <c r="EB3" s="6669"/>
      <c r="EC3" s="6669"/>
      <c r="ED3" s="6669" t="s">
        <v>121</v>
      </c>
      <c r="EE3" s="6669"/>
      <c r="EF3" s="6669"/>
      <c r="EG3" s="6669"/>
      <c r="EH3" s="6669"/>
      <c r="EI3" s="6669"/>
      <c r="EJ3" s="6669"/>
      <c r="EK3" s="6669"/>
      <c r="EL3" s="6669"/>
      <c r="EM3" s="6669"/>
      <c r="EN3" s="6669"/>
      <c r="EO3" s="6272" t="s">
        <v>122</v>
      </c>
      <c r="EP3" s="6247"/>
      <c r="EQ3" s="6272"/>
      <c r="ER3" s="6670" t="s">
        <v>640</v>
      </c>
      <c r="ES3" s="6271" t="s">
        <v>123</v>
      </c>
      <c r="ET3" s="6269" t="s">
        <v>124</v>
      </c>
      <c r="EU3" s="6284" t="s">
        <v>125</v>
      </c>
      <c r="EV3" s="6185" t="s">
        <v>126</v>
      </c>
      <c r="EW3" s="6248" t="s">
        <v>127</v>
      </c>
      <c r="EX3" s="6282" t="s">
        <v>128</v>
      </c>
      <c r="EY3" s="6283" t="s">
        <v>129</v>
      </c>
      <c r="EZ3" s="6284" t="s">
        <v>130</v>
      </c>
      <c r="FA3" s="6269"/>
      <c r="FB3" s="6706"/>
      <c r="FC3" s="6272" t="s">
        <v>131</v>
      </c>
      <c r="FD3" s="6272" t="s">
        <v>114</v>
      </c>
      <c r="FE3" s="6720" t="s">
        <v>133</v>
      </c>
      <c r="FF3" s="2100"/>
      <c r="FG3" s="6739" t="s">
        <v>1236</v>
      </c>
      <c r="FH3" s="6740"/>
      <c r="FI3" s="6740"/>
      <c r="FJ3" s="6741"/>
      <c r="FK3" s="6739" t="s">
        <v>1168</v>
      </c>
      <c r="FL3" s="6740"/>
      <c r="FM3" s="6740"/>
      <c r="FN3" s="6741"/>
      <c r="FO3" s="6739" t="s">
        <v>1237</v>
      </c>
      <c r="FP3" s="6740"/>
      <c r="FQ3" s="6740"/>
      <c r="FR3" s="6741"/>
      <c r="FS3" s="6739" t="s">
        <v>114</v>
      </c>
      <c r="FT3" s="6740"/>
      <c r="FU3" s="6741"/>
      <c r="FV3" s="6739" t="s">
        <v>1238</v>
      </c>
      <c r="FW3" s="6740"/>
      <c r="FX3" s="6740"/>
      <c r="FY3" s="6741"/>
      <c r="FZ3" s="6740" t="s">
        <v>169</v>
      </c>
      <c r="GA3" s="6740"/>
      <c r="GB3" s="6740"/>
      <c r="GC3" s="6741"/>
      <c r="GD3" s="1960"/>
      <c r="GE3" s="1960"/>
      <c r="GF3" s="1960"/>
      <c r="GG3" s="1960"/>
      <c r="GH3" s="1960"/>
      <c r="GI3" s="1960"/>
    </row>
    <row r="4" spans="1:191" ht="26.25" customHeight="1" thickBot="1">
      <c r="A4" s="6678"/>
      <c r="B4" s="6317"/>
      <c r="C4" s="6318"/>
      <c r="D4" s="6318"/>
      <c r="E4" s="6318"/>
      <c r="F4" s="6318"/>
      <c r="G4" s="6319"/>
      <c r="H4" s="6681"/>
      <c r="I4" s="6681"/>
      <c r="J4" s="6681"/>
      <c r="K4" s="6684"/>
      <c r="L4" s="6687"/>
      <c r="M4" s="6658" t="s">
        <v>135</v>
      </c>
      <c r="N4" s="6696" t="s">
        <v>136</v>
      </c>
      <c r="O4" s="6258" t="s">
        <v>137</v>
      </c>
      <c r="P4" s="6258"/>
      <c r="Q4" s="6258"/>
      <c r="R4" s="6258"/>
      <c r="S4" s="6658" t="s">
        <v>138</v>
      </c>
      <c r="T4" s="6658" t="s">
        <v>139</v>
      </c>
      <c r="U4" s="6258" t="s">
        <v>140</v>
      </c>
      <c r="V4" s="6258"/>
      <c r="W4" s="6658" t="s">
        <v>141</v>
      </c>
      <c r="X4" s="6658" t="s">
        <v>142</v>
      </c>
      <c r="Y4" s="6728"/>
      <c r="Z4" s="6730"/>
      <c r="AA4" s="6689"/>
      <c r="AB4" s="6658"/>
      <c r="AC4" s="6659" t="s">
        <v>120</v>
      </c>
      <c r="AD4" s="6694" t="s">
        <v>121</v>
      </c>
      <c r="AE4" s="6329" t="s">
        <v>122</v>
      </c>
      <c r="AF4" s="6294" t="s">
        <v>143</v>
      </c>
      <c r="AG4" s="5996"/>
      <c r="AH4" s="6302" t="s">
        <v>640</v>
      </c>
      <c r="AI4" s="6302" t="s">
        <v>123</v>
      </c>
      <c r="AJ4" s="6357" t="s">
        <v>124</v>
      </c>
      <c r="AK4" s="6359" t="s">
        <v>144</v>
      </c>
      <c r="AL4" s="6251" t="s">
        <v>126</v>
      </c>
      <c r="AM4" s="6253" t="s">
        <v>127</v>
      </c>
      <c r="AN4" s="6342" t="s">
        <v>145</v>
      </c>
      <c r="AO4" s="6217" t="s">
        <v>146</v>
      </c>
      <c r="AP4" s="6219" t="s">
        <v>147</v>
      </c>
      <c r="AQ4" s="6661" t="s">
        <v>148</v>
      </c>
      <c r="AR4" s="6327" t="s">
        <v>149</v>
      </c>
      <c r="AS4" s="6703"/>
      <c r="AT4" s="6693"/>
      <c r="AU4" s="6697"/>
      <c r="AV4" s="6699"/>
      <c r="AW4" s="6700"/>
      <c r="AX4" s="6701"/>
      <c r="AY4" s="6717"/>
      <c r="AZ4" s="6693"/>
      <c r="BA4" s="6719"/>
      <c r="BB4" s="59"/>
      <c r="BC4" s="2158" t="s">
        <v>150</v>
      </c>
      <c r="BD4" s="6345"/>
      <c r="BE4" s="6663" t="s">
        <v>151</v>
      </c>
      <c r="BF4" s="6665" t="s">
        <v>152</v>
      </c>
      <c r="BG4" s="6665" t="s">
        <v>153</v>
      </c>
      <c r="BH4" s="6665" t="s">
        <v>154</v>
      </c>
      <c r="BI4" s="6665" t="s">
        <v>155</v>
      </c>
      <c r="BJ4" s="6665" t="s">
        <v>156</v>
      </c>
      <c r="BK4" s="6670" t="s">
        <v>157</v>
      </c>
      <c r="BL4" s="6272" t="s">
        <v>158</v>
      </c>
      <c r="BM4" s="6272" t="s">
        <v>159</v>
      </c>
      <c r="BN4" s="6226" t="s">
        <v>160</v>
      </c>
      <c r="BO4" s="6226" t="s">
        <v>161</v>
      </c>
      <c r="BP4" s="6665" t="s">
        <v>162</v>
      </c>
      <c r="BQ4" s="6713" t="s">
        <v>641</v>
      </c>
      <c r="BR4" s="6714"/>
      <c r="BS4" s="6715"/>
      <c r="BT4" s="6713" t="s">
        <v>642</v>
      </c>
      <c r="BU4" s="6714"/>
      <c r="BV4" s="6715"/>
      <c r="BW4" s="6272"/>
      <c r="BX4" s="6247"/>
      <c r="BY4" s="6272"/>
      <c r="BZ4" s="6671"/>
      <c r="CA4" s="6271"/>
      <c r="CB4" s="6269"/>
      <c r="CC4" s="6284"/>
      <c r="CD4" s="6185"/>
      <c r="CE4" s="6248"/>
      <c r="CF4" s="6282"/>
      <c r="CG4" s="6283"/>
      <c r="CH4" s="6284"/>
      <c r="CI4" s="6269"/>
      <c r="CJ4" s="6706"/>
      <c r="CK4" s="6272"/>
      <c r="CL4" s="6272"/>
      <c r="CM4" s="6726"/>
      <c r="CN4" s="6723" t="s">
        <v>151</v>
      </c>
      <c r="CO4" s="6226" t="s">
        <v>152</v>
      </c>
      <c r="CP4" s="6226" t="s">
        <v>153</v>
      </c>
      <c r="CQ4" s="6226" t="s">
        <v>154</v>
      </c>
      <c r="CR4" s="6226" t="s">
        <v>155</v>
      </c>
      <c r="CS4" s="6226" t="s">
        <v>156</v>
      </c>
      <c r="CT4" s="6272" t="s">
        <v>157</v>
      </c>
      <c r="CU4" s="6272" t="s">
        <v>158</v>
      </c>
      <c r="CV4" s="6272" t="s">
        <v>159</v>
      </c>
      <c r="CW4" s="6226" t="s">
        <v>160</v>
      </c>
      <c r="CX4" s="6226" t="s">
        <v>161</v>
      </c>
      <c r="CY4" s="6665" t="s">
        <v>162</v>
      </c>
      <c r="CZ4" s="6713" t="s">
        <v>641</v>
      </c>
      <c r="DA4" s="6714"/>
      <c r="DB4" s="6715"/>
      <c r="DC4" s="6713" t="s">
        <v>642</v>
      </c>
      <c r="DD4" s="6714"/>
      <c r="DE4" s="6715"/>
      <c r="DF4" s="6272"/>
      <c r="DG4" s="6247"/>
      <c r="DH4" s="6272"/>
      <c r="DI4" s="6671"/>
      <c r="DJ4" s="6271"/>
      <c r="DK4" s="6269"/>
      <c r="DL4" s="6284"/>
      <c r="DM4" s="6185"/>
      <c r="DN4" s="6248"/>
      <c r="DO4" s="6282"/>
      <c r="DP4" s="6283"/>
      <c r="DQ4" s="6284"/>
      <c r="DR4" s="6269"/>
      <c r="DS4" s="6706"/>
      <c r="DT4" s="6272"/>
      <c r="DU4" s="6272"/>
      <c r="DV4" s="6721"/>
      <c r="DW4" s="6723" t="s">
        <v>151</v>
      </c>
      <c r="DX4" s="6226" t="s">
        <v>152</v>
      </c>
      <c r="DY4" s="6226" t="s">
        <v>153</v>
      </c>
      <c r="DZ4" s="6226" t="s">
        <v>154</v>
      </c>
      <c r="EA4" s="6226" t="s">
        <v>155</v>
      </c>
      <c r="EB4" s="6226" t="s">
        <v>156</v>
      </c>
      <c r="EC4" s="6272" t="s">
        <v>157</v>
      </c>
      <c r="ED4" s="6272" t="s">
        <v>158</v>
      </c>
      <c r="EE4" s="6272" t="s">
        <v>159</v>
      </c>
      <c r="EF4" s="6226" t="s">
        <v>160</v>
      </c>
      <c r="EG4" s="6226" t="s">
        <v>161</v>
      </c>
      <c r="EH4" s="6665" t="s">
        <v>162</v>
      </c>
      <c r="EI4" s="6713" t="s">
        <v>641</v>
      </c>
      <c r="EJ4" s="6714"/>
      <c r="EK4" s="6715"/>
      <c r="EL4" s="6713" t="s">
        <v>642</v>
      </c>
      <c r="EM4" s="6714"/>
      <c r="EN4" s="6715"/>
      <c r="EO4" s="6272"/>
      <c r="EP4" s="6247"/>
      <c r="EQ4" s="6272"/>
      <c r="ER4" s="6671"/>
      <c r="ES4" s="6271"/>
      <c r="ET4" s="6269"/>
      <c r="EU4" s="6284"/>
      <c r="EV4" s="6185"/>
      <c r="EW4" s="6248"/>
      <c r="EX4" s="6282"/>
      <c r="EY4" s="6283"/>
      <c r="EZ4" s="6284"/>
      <c r="FA4" s="6269"/>
      <c r="FB4" s="6706"/>
      <c r="FC4" s="6272"/>
      <c r="FD4" s="6272"/>
      <c r="FE4" s="6721"/>
      <c r="FF4" s="6731" t="s">
        <v>163</v>
      </c>
      <c r="FG4" s="6742"/>
      <c r="FH4" s="6743"/>
      <c r="FI4" s="6743"/>
      <c r="FJ4" s="6744"/>
      <c r="FK4" s="6742"/>
      <c r="FL4" s="6743"/>
      <c r="FM4" s="6743"/>
      <c r="FN4" s="6744"/>
      <c r="FO4" s="6742"/>
      <c r="FP4" s="6743"/>
      <c r="FQ4" s="6743"/>
      <c r="FR4" s="6744"/>
      <c r="FS4" s="6742"/>
      <c r="FT4" s="6743"/>
      <c r="FU4" s="6744"/>
      <c r="FV4" s="6742"/>
      <c r="FW4" s="6743"/>
      <c r="FX4" s="6743"/>
      <c r="FY4" s="6744"/>
      <c r="FZ4" s="6743"/>
      <c r="GA4" s="6743"/>
      <c r="GB4" s="6743"/>
      <c r="GC4" s="6744"/>
      <c r="GD4" s="1960"/>
      <c r="GE4" s="1960"/>
      <c r="GF4" s="1960"/>
      <c r="GG4" s="1960"/>
      <c r="GH4" s="1960"/>
      <c r="GI4" s="1960"/>
    </row>
    <row r="5" spans="1:191" ht="108.75" customHeight="1" thickBot="1">
      <c r="A5" s="6679"/>
      <c r="B5" s="6317"/>
      <c r="C5" s="6318"/>
      <c r="D5" s="6318"/>
      <c r="E5" s="6318"/>
      <c r="F5" s="6318"/>
      <c r="G5" s="6319"/>
      <c r="H5" s="6682"/>
      <c r="I5" s="6682"/>
      <c r="J5" s="6682"/>
      <c r="K5" s="6685"/>
      <c r="L5" s="6687"/>
      <c r="M5" s="6212"/>
      <c r="N5" s="6364"/>
      <c r="O5" s="60" t="s">
        <v>170</v>
      </c>
      <c r="P5" s="61" t="s">
        <v>171</v>
      </c>
      <c r="Q5" s="61" t="s">
        <v>172</v>
      </c>
      <c r="R5" s="61" t="s">
        <v>173</v>
      </c>
      <c r="S5" s="6212"/>
      <c r="T5" s="6212"/>
      <c r="U5" s="60" t="s">
        <v>174</v>
      </c>
      <c r="V5" s="61" t="s">
        <v>175</v>
      </c>
      <c r="W5" s="6212"/>
      <c r="X5" s="6212"/>
      <c r="Y5" s="6729"/>
      <c r="Z5" s="6333"/>
      <c r="AA5" s="6690"/>
      <c r="AB5" s="6212"/>
      <c r="AC5" s="6660"/>
      <c r="AD5" s="6695"/>
      <c r="AE5" s="6330"/>
      <c r="AF5" s="6295"/>
      <c r="AG5" s="6238"/>
      <c r="AH5" s="6303"/>
      <c r="AI5" s="6303"/>
      <c r="AJ5" s="6358"/>
      <c r="AK5" s="6360"/>
      <c r="AL5" s="6252"/>
      <c r="AM5" s="6254"/>
      <c r="AN5" s="6343"/>
      <c r="AO5" s="6218"/>
      <c r="AP5" s="6220"/>
      <c r="AQ5" s="6662"/>
      <c r="AR5" s="6328"/>
      <c r="AS5" s="6329"/>
      <c r="AT5" s="6245"/>
      <c r="AU5" s="6698"/>
      <c r="AV5" s="6253"/>
      <c r="AW5" s="6261"/>
      <c r="AX5" s="6702"/>
      <c r="AY5" s="6718"/>
      <c r="AZ5" s="6245"/>
      <c r="BA5" s="6331"/>
      <c r="BB5" s="59"/>
      <c r="BC5" s="2158" t="s">
        <v>176</v>
      </c>
      <c r="BD5" s="6667"/>
      <c r="BE5" s="6664"/>
      <c r="BF5" s="6666"/>
      <c r="BG5" s="6666"/>
      <c r="BH5" s="6666"/>
      <c r="BI5" s="6666"/>
      <c r="BJ5" s="6666"/>
      <c r="BK5" s="6672"/>
      <c r="BL5" s="6668"/>
      <c r="BM5" s="6668"/>
      <c r="BN5" s="6725"/>
      <c r="BO5" s="6725"/>
      <c r="BP5" s="6666"/>
      <c r="BQ5" s="854" t="s">
        <v>643</v>
      </c>
      <c r="BR5" s="854" t="s">
        <v>231</v>
      </c>
      <c r="BS5" s="854" t="s">
        <v>232</v>
      </c>
      <c r="BT5" s="854" t="s">
        <v>644</v>
      </c>
      <c r="BU5" s="854" t="s">
        <v>645</v>
      </c>
      <c r="BV5" s="854" t="s">
        <v>646</v>
      </c>
      <c r="BW5" s="6668"/>
      <c r="BX5" s="6712"/>
      <c r="BY5" s="6668"/>
      <c r="BZ5" s="6672"/>
      <c r="CA5" s="6673"/>
      <c r="CB5" s="6674"/>
      <c r="CC5" s="6675"/>
      <c r="CD5" s="6676"/>
      <c r="CE5" s="6716"/>
      <c r="CF5" s="6708"/>
      <c r="CG5" s="6709"/>
      <c r="CH5" s="6675"/>
      <c r="CI5" s="6674"/>
      <c r="CJ5" s="6707"/>
      <c r="CK5" s="6668"/>
      <c r="CL5" s="6668"/>
      <c r="CM5" s="6727"/>
      <c r="CN5" s="6724"/>
      <c r="CO5" s="6725"/>
      <c r="CP5" s="6725"/>
      <c r="CQ5" s="6725"/>
      <c r="CR5" s="6725"/>
      <c r="CS5" s="6725"/>
      <c r="CT5" s="6668"/>
      <c r="CU5" s="6668"/>
      <c r="CV5" s="6668"/>
      <c r="CW5" s="6725"/>
      <c r="CX5" s="6725"/>
      <c r="CY5" s="6666"/>
      <c r="CZ5" s="854" t="s">
        <v>643</v>
      </c>
      <c r="DA5" s="854" t="s">
        <v>231</v>
      </c>
      <c r="DB5" s="854" t="s">
        <v>232</v>
      </c>
      <c r="DC5" s="854" t="s">
        <v>644</v>
      </c>
      <c r="DD5" s="854" t="s">
        <v>645</v>
      </c>
      <c r="DE5" s="854" t="s">
        <v>646</v>
      </c>
      <c r="DF5" s="6668"/>
      <c r="DG5" s="6712"/>
      <c r="DH5" s="6668"/>
      <c r="DI5" s="6672"/>
      <c r="DJ5" s="6673"/>
      <c r="DK5" s="6674"/>
      <c r="DL5" s="6675"/>
      <c r="DM5" s="6676"/>
      <c r="DN5" s="6716"/>
      <c r="DO5" s="6708"/>
      <c r="DP5" s="6709"/>
      <c r="DQ5" s="6675"/>
      <c r="DR5" s="6674"/>
      <c r="DS5" s="6707"/>
      <c r="DT5" s="6668"/>
      <c r="DU5" s="6668"/>
      <c r="DV5" s="6722"/>
      <c r="DW5" s="6724"/>
      <c r="DX5" s="6725"/>
      <c r="DY5" s="6725"/>
      <c r="DZ5" s="6725"/>
      <c r="EA5" s="6725"/>
      <c r="EB5" s="6725"/>
      <c r="EC5" s="6668"/>
      <c r="ED5" s="6668"/>
      <c r="EE5" s="6668"/>
      <c r="EF5" s="6725"/>
      <c r="EG5" s="6725"/>
      <c r="EH5" s="6666"/>
      <c r="EI5" s="854" t="s">
        <v>643</v>
      </c>
      <c r="EJ5" s="854" t="s">
        <v>231</v>
      </c>
      <c r="EK5" s="854" t="s">
        <v>232</v>
      </c>
      <c r="EL5" s="854" t="s">
        <v>644</v>
      </c>
      <c r="EM5" s="854" t="s">
        <v>645</v>
      </c>
      <c r="EN5" s="854" t="s">
        <v>646</v>
      </c>
      <c r="EO5" s="6668"/>
      <c r="EP5" s="6712"/>
      <c r="EQ5" s="6668"/>
      <c r="ER5" s="6672"/>
      <c r="ES5" s="6673"/>
      <c r="ET5" s="6674"/>
      <c r="EU5" s="6675"/>
      <c r="EV5" s="6676"/>
      <c r="EW5" s="6716"/>
      <c r="EX5" s="6708"/>
      <c r="EY5" s="6709"/>
      <c r="EZ5" s="6675"/>
      <c r="FA5" s="6674"/>
      <c r="FB5" s="6707"/>
      <c r="FC5" s="6668"/>
      <c r="FD5" s="6668"/>
      <c r="FE5" s="6722"/>
      <c r="FF5" s="6732"/>
      <c r="FG5" s="2168" t="str">
        <f>الاعدادات!$F$5</f>
        <v>أغسطس</v>
      </c>
      <c r="FH5" s="2169" t="str">
        <f>الاعدادات!$F$6</f>
        <v>سبتمبر</v>
      </c>
      <c r="FI5" s="2169" t="str">
        <f>الاعدادات!$F$7</f>
        <v>أكتوبر</v>
      </c>
      <c r="FJ5" s="2103" t="s">
        <v>106</v>
      </c>
      <c r="FK5" s="2168" t="str">
        <f>الاعدادات!$F$5</f>
        <v>أغسطس</v>
      </c>
      <c r="FL5" s="2169" t="str">
        <f>الاعدادات!$F$6</f>
        <v>سبتمبر</v>
      </c>
      <c r="FM5" s="2169" t="str">
        <f>الاعدادات!$F$7</f>
        <v>أكتوبر</v>
      </c>
      <c r="FN5" s="2103" t="s">
        <v>106</v>
      </c>
      <c r="FO5" s="2168" t="str">
        <f>الاعدادات!$F$5</f>
        <v>أغسطس</v>
      </c>
      <c r="FP5" s="2169" t="str">
        <f>الاعدادات!$F$6</f>
        <v>سبتمبر</v>
      </c>
      <c r="FQ5" s="2169" t="str">
        <f>الاعدادات!$F$7</f>
        <v>أكتوبر</v>
      </c>
      <c r="FR5" s="2103" t="s">
        <v>106</v>
      </c>
      <c r="FS5" s="2168" t="str">
        <f>الاعدادات!$F$5</f>
        <v>أغسطس</v>
      </c>
      <c r="FT5" s="2169" t="str">
        <f>الاعدادات!$F$6</f>
        <v>سبتمبر</v>
      </c>
      <c r="FU5" s="2103" t="s">
        <v>106</v>
      </c>
      <c r="FV5" s="2168" t="str">
        <f>الاعدادات!$F$5</f>
        <v>أغسطس</v>
      </c>
      <c r="FW5" s="2169" t="str">
        <f>الاعدادات!$F$6</f>
        <v>سبتمبر</v>
      </c>
      <c r="FX5" s="2169" t="str">
        <f>الاعدادات!$F$7</f>
        <v>أكتوبر</v>
      </c>
      <c r="FY5" s="2103" t="s">
        <v>106</v>
      </c>
      <c r="FZ5" s="2168" t="str">
        <f>الاعدادات!$F$5</f>
        <v>أغسطس</v>
      </c>
      <c r="GA5" s="2169" t="str">
        <f>الاعدادات!$F$6</f>
        <v>سبتمبر</v>
      </c>
      <c r="GB5" s="2169" t="str">
        <f>الاعدادات!$F$7</f>
        <v>أكتوبر</v>
      </c>
      <c r="GC5" s="2103" t="s">
        <v>106</v>
      </c>
      <c r="GD5" s="1960"/>
      <c r="GE5" s="1960"/>
      <c r="GF5" s="1960"/>
      <c r="GG5" s="1960"/>
      <c r="GH5" s="1960"/>
      <c r="GI5" s="1960"/>
    </row>
    <row r="6" spans="1:191" ht="36.75" customHeight="1" thickTop="1" thickBot="1">
      <c r="A6" s="6491" t="s">
        <v>611</v>
      </c>
      <c r="B6" s="6493" t="str" cm="1">
        <f t="array" ref="B6">_xlfn.XLOOKUP(1, (INDEX(التشكيل_القديم!$L$54:$S$92, ,6)=$A6) * (INDEX(التشكيل_القديم!$L$54:$S$92, ,7)="رئيس الدائرة"), INDEX(التشكيل_القديم!$L$54:$S$92, ,2))</f>
        <v>مصطفى محمود عبد الرحمن احمد</v>
      </c>
      <c r="C6" s="6493"/>
      <c r="D6" s="6493"/>
      <c r="E6" s="6493"/>
      <c r="F6" s="6493"/>
      <c r="G6" s="6493"/>
      <c r="H6" s="2170" cm="1">
        <f t="array" ref="H6">_xlfn.XLOOKUP(1, (INDEX(التشكيل_القديم!$L$54:$S$92, ,6)=$A6) * (INDEX(التشكيل_القديم!$L$54:$S$92, ,7)="رئيس الدائرة"), INDEX(التشكيل_القديم!$L$54:$S$92, ,3))</f>
        <v>0</v>
      </c>
      <c r="I6" s="2171" t="str" cm="1">
        <f t="array" ref="I6">_xlfn.XLOOKUP(1, (INDEX(التشكيل_القديم!$L$54:$S$92, ,6)=$A6) * (INDEX(التشكيل_القديم!$L$54:$S$92, ,7)="رئيس الدائرة"), INDEX(التشكيل_القديم!$L$54:$S$92, ,4))</f>
        <v>أ</v>
      </c>
      <c r="J6" s="6494" t="s">
        <v>21</v>
      </c>
      <c r="K6" s="6496" t="s">
        <v>608</v>
      </c>
      <c r="L6" s="6497" t="s">
        <v>1343</v>
      </c>
      <c r="M6" s="6498"/>
      <c r="N6" s="6498"/>
      <c r="O6" s="6498"/>
      <c r="P6" s="6498"/>
      <c r="Q6" s="6498"/>
      <c r="R6" s="6498"/>
      <c r="S6" s="6498"/>
      <c r="T6" s="6498"/>
      <c r="U6" s="6498"/>
      <c r="V6" s="6498"/>
      <c r="W6" s="6498"/>
      <c r="X6" s="6498"/>
      <c r="Y6" s="6498"/>
      <c r="Z6" s="6498"/>
      <c r="AA6" s="6498"/>
      <c r="AB6" s="6498"/>
      <c r="AC6" s="6498"/>
      <c r="AD6" s="6498"/>
      <c r="AE6" s="6498"/>
      <c r="AF6" s="6498"/>
      <c r="AG6" s="6498"/>
      <c r="AH6" s="6498"/>
      <c r="AI6" s="6498"/>
      <c r="AJ6" s="6498"/>
      <c r="AK6" s="6498"/>
      <c r="AL6" s="6498"/>
      <c r="AM6" s="6498"/>
      <c r="AN6" s="6498"/>
      <c r="AO6" s="6498"/>
      <c r="AP6" s="6498"/>
      <c r="AQ6" s="6498"/>
      <c r="AR6" s="6498"/>
      <c r="AS6" s="6498"/>
      <c r="AT6" s="6498"/>
      <c r="AU6" s="6498"/>
      <c r="AV6" s="6498"/>
      <c r="AW6" s="6498"/>
      <c r="AX6" s="6498"/>
      <c r="AY6" s="6498"/>
      <c r="AZ6" s="6498"/>
      <c r="BA6" s="6498"/>
      <c r="BB6" s="6499"/>
      <c r="BC6" s="2159" t="s">
        <v>177</v>
      </c>
      <c r="BD6" s="6503">
        <f>_xlfn.XLOOKUP(B6,التشكيل_القديم!$M$54:$M$92,التشكيل_القديم!$L$54:$L$92,0,0)</f>
        <v>1</v>
      </c>
      <c r="BE6" s="6505" t="str">
        <f xml:space="preserve">  "(1)             "&amp;"رئيس الدائرة  /  "  &amp;B6</f>
        <v>(1)             رئيس الدائرة  /  مصطفى محمود عبد الرحمن احمد</v>
      </c>
      <c r="BF6" s="6506"/>
      <c r="BG6" s="6506"/>
      <c r="BH6" s="6506"/>
      <c r="BI6" s="6506"/>
      <c r="BJ6" s="6506"/>
      <c r="BK6" s="6506"/>
      <c r="BL6" s="6506"/>
      <c r="BM6" s="6506"/>
      <c r="BN6" s="6506"/>
      <c r="BO6" s="6506"/>
      <c r="BP6" s="6506"/>
      <c r="BQ6" s="6506"/>
      <c r="BR6" s="6506"/>
      <c r="BS6" s="6506"/>
      <c r="BT6" s="6506"/>
      <c r="BU6" s="6506"/>
      <c r="BV6" s="6506"/>
      <c r="BW6" s="6506"/>
      <c r="BX6" s="6506"/>
      <c r="BY6" s="6506"/>
      <c r="BZ6" s="6506"/>
      <c r="CA6" s="6506"/>
      <c r="CB6" s="6506"/>
      <c r="CC6" s="6506"/>
      <c r="CD6" s="6506"/>
      <c r="CE6" s="6506"/>
      <c r="CF6" s="6506"/>
      <c r="CG6" s="6506"/>
      <c r="CH6" s="6506"/>
      <c r="CI6" s="6506"/>
      <c r="CJ6" s="6506"/>
      <c r="CK6" s="6506"/>
      <c r="CL6" s="6506"/>
      <c r="CM6" s="857"/>
      <c r="CN6" s="6503">
        <f>_xlfn.XLOOKUP(B7,التشكيل_القديم!$M$54:$M$92,التشكيل_القديم!$L$54:$L$92,0,0)</f>
        <v>27</v>
      </c>
      <c r="CO6" s="6505" t="str">
        <f>"(2)             "&amp; "عضو يمين الدائرة  /  "  &amp;B7</f>
        <v>(2)             عضو يمين الدائرة  /  حازم محمد عبدالمحسن محمد شيحه</v>
      </c>
      <c r="CP6" s="6506"/>
      <c r="CQ6" s="6506"/>
      <c r="CR6" s="6506"/>
      <c r="CS6" s="6506"/>
      <c r="CT6" s="6506"/>
      <c r="CU6" s="6506"/>
      <c r="CV6" s="6506"/>
      <c r="CW6" s="6506"/>
      <c r="CX6" s="6506"/>
      <c r="CY6" s="6506"/>
      <c r="CZ6" s="6506"/>
      <c r="DA6" s="6506"/>
      <c r="DB6" s="6506"/>
      <c r="DC6" s="6506"/>
      <c r="DD6" s="6506"/>
      <c r="DE6" s="6506"/>
      <c r="DF6" s="6506"/>
      <c r="DG6" s="6506"/>
      <c r="DH6" s="6506"/>
      <c r="DI6" s="6506"/>
      <c r="DJ6" s="6506"/>
      <c r="DK6" s="6506"/>
      <c r="DL6" s="6506"/>
      <c r="DM6" s="6506"/>
      <c r="DN6" s="6506"/>
      <c r="DO6" s="6506"/>
      <c r="DP6" s="6506"/>
      <c r="DQ6" s="6506"/>
      <c r="DR6" s="6506"/>
      <c r="DS6" s="6506"/>
      <c r="DT6" s="6506"/>
      <c r="DU6" s="6506"/>
      <c r="DV6" s="863"/>
      <c r="DW6" s="6533">
        <f>IF(ISTEXT(B10),_xlfn.XLOOKUP(B10,التشكيل_القديم!$M$54:$M$92,التشكيل_القديم!$L$54:$L$92,0,0),0)</f>
        <v>0</v>
      </c>
      <c r="DX6" s="6505" t="str">
        <f>IF(B10&lt;&gt;"","(5)             "&amp;"عضو يسار يسار اليسار الدائرة /  "&amp;B10,"لا يوجد عضو خامس " )</f>
        <v xml:space="preserve">لا يوجد عضو خامس </v>
      </c>
      <c r="DY6" s="6506"/>
      <c r="DZ6" s="6506"/>
      <c r="EA6" s="6506"/>
      <c r="EB6" s="6506"/>
      <c r="EC6" s="6506"/>
      <c r="ED6" s="6506"/>
      <c r="EE6" s="6506"/>
      <c r="EF6" s="6506"/>
      <c r="EG6" s="6506"/>
      <c r="EH6" s="6506"/>
      <c r="EI6" s="6506"/>
      <c r="EJ6" s="6506"/>
      <c r="EK6" s="6506"/>
      <c r="EL6" s="6506"/>
      <c r="EM6" s="6506"/>
      <c r="EN6" s="6506"/>
      <c r="EO6" s="6506"/>
      <c r="EP6" s="6506"/>
      <c r="EQ6" s="6506"/>
      <c r="ER6" s="6506"/>
      <c r="ES6" s="6506"/>
      <c r="ET6" s="6506"/>
      <c r="EU6" s="6506"/>
      <c r="EV6" s="6506"/>
      <c r="EW6" s="6506"/>
      <c r="EX6" s="6506"/>
      <c r="EY6" s="6506"/>
      <c r="EZ6" s="6506"/>
      <c r="FA6" s="6506"/>
      <c r="FB6" s="6506"/>
      <c r="FC6" s="6506"/>
      <c r="FD6" s="6506"/>
      <c r="FE6" s="2101"/>
      <c r="FF6" s="2106"/>
      <c r="FG6" s="2108"/>
      <c r="FH6" s="2108"/>
      <c r="FI6" s="2108"/>
      <c r="FJ6" s="2108"/>
      <c r="FK6" s="2108"/>
      <c r="FL6" s="2108"/>
      <c r="FM6" s="2108"/>
      <c r="FN6" s="2108"/>
      <c r="FO6" s="2108"/>
      <c r="FP6" s="2108"/>
      <c r="FQ6" s="2108"/>
      <c r="FR6" s="2107"/>
      <c r="FS6" s="2108"/>
      <c r="FT6" s="2108"/>
      <c r="FU6" s="2108"/>
      <c r="FV6" s="2108"/>
      <c r="FW6" s="2108"/>
      <c r="FX6" s="2108"/>
      <c r="FY6" s="2108"/>
      <c r="FZ6" s="2108"/>
      <c r="GA6" s="2108"/>
      <c r="GB6" s="2108"/>
      <c r="GC6" s="2160"/>
      <c r="GD6" t="str">
        <f>IF(OR(FV6&lt;0,FS6&lt;0,FO6&lt;0,FK6&lt;0,FG6&lt;0,Z6 &lt;&gt; AZ6+AT6+AA6+AB6), "wrong", "ok")</f>
        <v>ok</v>
      </c>
      <c r="GE6" s="1960"/>
      <c r="GF6" s="1960"/>
      <c r="GG6" s="1960"/>
      <c r="GH6" s="1960"/>
      <c r="GI6" s="1960"/>
    </row>
    <row r="7" spans="1:191" ht="36.75" customHeight="1" thickBot="1">
      <c r="A7" s="6492"/>
      <c r="B7" s="6493" t="str" cm="1">
        <f t="array" ref="B7">_xlfn.XLOOKUP(1, (INDEX(التشكيل_القديم!$L$54:$S$92, ,6)=$A6) * (INDEX(التشكيل_القديم!$L$54:$S$92, ,7)="عضو يمين"), INDEX(التشكيل_القديم!$L$54:$S$92, ,2))</f>
        <v>حازم محمد عبدالمحسن محمد شيحه</v>
      </c>
      <c r="C7" s="6493"/>
      <c r="D7" s="6493"/>
      <c r="E7" s="6493"/>
      <c r="F7" s="6493"/>
      <c r="G7" s="6493"/>
      <c r="H7" s="2170" cm="1">
        <f t="array" ref="H7">_xlfn.XLOOKUP(1, (INDEX(التشكيل_القديم!$L$54:$S$92, ,6)=$A6) * (INDEX(التشكيل_القديم!$L$54:$S$92, ,7)="عضو يمين"), INDEX(التشكيل_القديم!$L$54:$S$92, ,3))</f>
        <v>0</v>
      </c>
      <c r="I7" s="2171" t="str" cm="1">
        <f t="array" ref="I7">_xlfn.XLOOKUP(1, (INDEX(التشكيل_القديم!$L$54:$S$92, ,6)=$A6) * (INDEX(التشكيل_القديم!$L$54:$S$92, ,7)="عضو يمين"), INDEX(التشكيل_القديم!$L$54:$S$92, ,4))</f>
        <v>أ</v>
      </c>
      <c r="J7" s="6495"/>
      <c r="K7" s="6235"/>
      <c r="L7" s="6500"/>
      <c r="M7" s="6501"/>
      <c r="N7" s="6501"/>
      <c r="O7" s="6501"/>
      <c r="P7" s="6501"/>
      <c r="Q7" s="6501"/>
      <c r="R7" s="6501"/>
      <c r="S7" s="6501"/>
      <c r="T7" s="6501"/>
      <c r="U7" s="6501"/>
      <c r="V7" s="6501"/>
      <c r="W7" s="6501"/>
      <c r="X7" s="6501"/>
      <c r="Y7" s="6501"/>
      <c r="Z7" s="6501"/>
      <c r="AA7" s="6501"/>
      <c r="AB7" s="6501"/>
      <c r="AC7" s="6501"/>
      <c r="AD7" s="6501"/>
      <c r="AE7" s="6501"/>
      <c r="AF7" s="6501"/>
      <c r="AG7" s="6501"/>
      <c r="AH7" s="6501"/>
      <c r="AI7" s="6501"/>
      <c r="AJ7" s="6501"/>
      <c r="AK7" s="6501"/>
      <c r="AL7" s="6501"/>
      <c r="AM7" s="6501"/>
      <c r="AN7" s="6501"/>
      <c r="AO7" s="6501"/>
      <c r="AP7" s="6501"/>
      <c r="AQ7" s="6501"/>
      <c r="AR7" s="6501"/>
      <c r="AS7" s="6501"/>
      <c r="AT7" s="6501"/>
      <c r="AU7" s="6501"/>
      <c r="AV7" s="6501"/>
      <c r="AW7" s="6501"/>
      <c r="AX7" s="6501"/>
      <c r="AY7" s="6501"/>
      <c r="AZ7" s="6501"/>
      <c r="BA7" s="6501"/>
      <c r="BB7" s="6502"/>
      <c r="BC7" s="2159"/>
      <c r="BD7" s="6504"/>
      <c r="BE7" s="6507"/>
      <c r="BF7" s="6508"/>
      <c r="BG7" s="6508"/>
      <c r="BH7" s="6508"/>
      <c r="BI7" s="6508"/>
      <c r="BJ7" s="6508"/>
      <c r="BK7" s="6508"/>
      <c r="BL7" s="6508"/>
      <c r="BM7" s="6508"/>
      <c r="BN7" s="6508"/>
      <c r="BO7" s="6508"/>
      <c r="BP7" s="6508"/>
      <c r="BQ7" s="6508"/>
      <c r="BR7" s="6508"/>
      <c r="BS7" s="6508"/>
      <c r="BT7" s="6508"/>
      <c r="BU7" s="6508"/>
      <c r="BV7" s="6508"/>
      <c r="BW7" s="6508"/>
      <c r="BX7" s="6508"/>
      <c r="BY7" s="6508"/>
      <c r="BZ7" s="6508"/>
      <c r="CA7" s="6508"/>
      <c r="CB7" s="6508"/>
      <c r="CC7" s="6508"/>
      <c r="CD7" s="6508"/>
      <c r="CE7" s="6508"/>
      <c r="CF7" s="6508"/>
      <c r="CG7" s="6508"/>
      <c r="CH7" s="6508"/>
      <c r="CI7" s="6508"/>
      <c r="CJ7" s="6508"/>
      <c r="CK7" s="6508"/>
      <c r="CL7" s="6508"/>
      <c r="CM7" s="857"/>
      <c r="CN7" s="6504"/>
      <c r="CO7" s="6507"/>
      <c r="CP7" s="6508"/>
      <c r="CQ7" s="6508"/>
      <c r="CR7" s="6508"/>
      <c r="CS7" s="6508"/>
      <c r="CT7" s="6508"/>
      <c r="CU7" s="6508"/>
      <c r="CV7" s="6508"/>
      <c r="CW7" s="6508"/>
      <c r="CX7" s="6508"/>
      <c r="CY7" s="6508"/>
      <c r="CZ7" s="6508"/>
      <c r="DA7" s="6508"/>
      <c r="DB7" s="6508"/>
      <c r="DC7" s="6508"/>
      <c r="DD7" s="6508"/>
      <c r="DE7" s="6508"/>
      <c r="DF7" s="6508"/>
      <c r="DG7" s="6508"/>
      <c r="DH7" s="6508"/>
      <c r="DI7" s="6508"/>
      <c r="DJ7" s="6508"/>
      <c r="DK7" s="6508"/>
      <c r="DL7" s="6508"/>
      <c r="DM7" s="6508"/>
      <c r="DN7" s="6508"/>
      <c r="DO7" s="6508"/>
      <c r="DP7" s="6508"/>
      <c r="DQ7" s="6508"/>
      <c r="DR7" s="6508"/>
      <c r="DS7" s="6508"/>
      <c r="DT7" s="6508"/>
      <c r="DU7" s="6508"/>
      <c r="DV7" s="864"/>
      <c r="DW7" s="6521"/>
      <c r="DX7" s="6507"/>
      <c r="DY7" s="6508"/>
      <c r="DZ7" s="6508"/>
      <c r="EA7" s="6508"/>
      <c r="EB7" s="6508"/>
      <c r="EC7" s="6508"/>
      <c r="ED7" s="6508"/>
      <c r="EE7" s="6508"/>
      <c r="EF7" s="6508"/>
      <c r="EG7" s="6508"/>
      <c r="EH7" s="6508"/>
      <c r="EI7" s="6508"/>
      <c r="EJ7" s="6508"/>
      <c r="EK7" s="6508"/>
      <c r="EL7" s="6508"/>
      <c r="EM7" s="6508"/>
      <c r="EN7" s="6508"/>
      <c r="EO7" s="6508"/>
      <c r="EP7" s="6508"/>
      <c r="EQ7" s="6508"/>
      <c r="ER7" s="6508"/>
      <c r="ES7" s="6508"/>
      <c r="ET7" s="6508"/>
      <c r="EU7" s="6508"/>
      <c r="EV7" s="6508"/>
      <c r="EW7" s="6508"/>
      <c r="EX7" s="6508"/>
      <c r="EY7" s="6508"/>
      <c r="EZ7" s="6508"/>
      <c r="FA7" s="6508"/>
      <c r="FB7" s="6508"/>
      <c r="FC7" s="6508"/>
      <c r="FD7" s="6508"/>
      <c r="FE7" s="2102"/>
      <c r="FF7" s="2110"/>
      <c r="FG7" s="2112"/>
      <c r="FH7" s="2112"/>
      <c r="FI7" s="2112"/>
      <c r="FJ7" s="2112"/>
      <c r="FK7" s="2112"/>
      <c r="FL7" s="2112"/>
      <c r="FM7" s="2112"/>
      <c r="FN7" s="2112"/>
      <c r="FO7" s="2112"/>
      <c r="FP7" s="2112"/>
      <c r="FQ7" s="2112"/>
      <c r="FR7" s="2112"/>
      <c r="FS7" s="2112"/>
      <c r="FT7" s="2112"/>
      <c r="FU7" s="2112"/>
      <c r="FV7" s="2112"/>
      <c r="FW7" s="2112"/>
      <c r="FX7" s="2112"/>
      <c r="FY7" s="2112"/>
      <c r="FZ7" s="2112"/>
      <c r="GA7" s="2112"/>
      <c r="GB7" s="2112"/>
      <c r="GC7" s="2161"/>
      <c r="GD7" t="str">
        <f t="shared" ref="GD7:GD11" si="0">IF(OR(FV7&lt;0,FS7&lt;0,FO7&lt;0,FK7&lt;0,FG7&lt;0,Z7 &lt;&gt; AZ7+AT7+AA7+AB7), "wrong", "ok")</f>
        <v>ok</v>
      </c>
      <c r="GE7" s="1960"/>
      <c r="GF7" s="1960"/>
      <c r="GG7" s="1960"/>
      <c r="GH7" s="1960"/>
      <c r="GI7" s="1960"/>
    </row>
    <row r="8" spans="1:191" ht="36.75" customHeight="1" thickBot="1">
      <c r="A8" s="6492"/>
      <c r="B8" s="6493" t="str" cm="1">
        <f t="array" ref="B8">_xlfn.XLOOKUP(1, (INDEX(التشكيل_القديم!$L$54:$S$92, ,6)=$A6) * (INDEX(التشكيل_القديم!$L$54:$S$92, ,7)="عضو يسار"), INDEX(التشكيل_القديم!$L$54:$S$92, ,2))</f>
        <v>شادى عصمت حسن محمد (مرضي)</v>
      </c>
      <c r="C8" s="6493"/>
      <c r="D8" s="6493"/>
      <c r="E8" s="6493"/>
      <c r="F8" s="6493"/>
      <c r="G8" s="6493"/>
      <c r="H8" s="2170" cm="1">
        <f t="array" ref="H8">_xlfn.XLOOKUP(1, (INDEX(التشكيل_القديم!$L$54:$S$92, ,6)=$A6) * (INDEX(التشكيل_القديم!$L$54:$S$92, ,7)="عضو يسار"), INDEX(التشكيل_القديم!$L$54:$S$92, ,3))</f>
        <v>0</v>
      </c>
      <c r="I8" s="2171" t="str" cm="1">
        <f t="array" ref="I8">_xlfn.XLOOKUP(1, (INDEX(التشكيل_القديم!$L$54:$S$92, ,6)=$A6) * (INDEX(التشكيل_القديم!$L$54:$S$92, ,7)="عضو يسار"), INDEX(التشكيل_القديم!$L$54:$S$92, ,4))</f>
        <v>ب</v>
      </c>
      <c r="J8" s="6495"/>
      <c r="K8" s="6235"/>
      <c r="L8" s="2186" t="str">
        <f>الاعدادات!$D$14</f>
        <v>2023 وما قبلها</v>
      </c>
      <c r="M8" s="2098">
        <v>0</v>
      </c>
      <c r="N8" s="1997"/>
      <c r="O8" s="1997"/>
      <c r="P8" s="1997"/>
      <c r="Q8" s="1997"/>
      <c r="R8" s="1997"/>
      <c r="S8" s="1997"/>
      <c r="T8" s="1997"/>
      <c r="U8" s="1997"/>
      <c r="V8" s="2099"/>
      <c r="W8" s="1997"/>
      <c r="X8" s="1997"/>
      <c r="Y8" s="2133"/>
      <c r="Z8" s="2188">
        <f t="shared" ref="Z8:Z11" si="1">Y8+X8+U8+T8+S8+R8+Q8+P8+O8+N8+M8-W8</f>
        <v>0</v>
      </c>
      <c r="AA8" s="2098"/>
      <c r="AB8" s="1999"/>
      <c r="AC8" s="2031">
        <f>SUM(BE8:BK8,BE15:BK15,CN8:CT8,CN15:CT15,DW8:EC8,DW15:EC15)</f>
        <v>0</v>
      </c>
      <c r="AD8" s="2025">
        <f>SUM(BL8:BV8,BL15:BV15,CU8:DE8,CU15:DE15,ED8:EN8,ED15:EN15)</f>
        <v>0</v>
      </c>
      <c r="AE8" s="2002">
        <f>BW8+DF8+BW15+DF15+EO8+EO15</f>
        <v>0</v>
      </c>
      <c r="AF8" s="2172">
        <f>SUM(AC8:AE8)</f>
        <v>0</v>
      </c>
      <c r="AG8" s="2002">
        <f>BY8+DH8+BY15+DH15+EQ8+EQ15</f>
        <v>0</v>
      </c>
      <c r="AH8" s="2173">
        <f>BZ8+BZ15+DI8+DI15+ER8+ER15</f>
        <v>0</v>
      </c>
      <c r="AI8" s="2174">
        <f>CA8+DJ8+CA15+DJ15+ES8+ES15</f>
        <v>0</v>
      </c>
      <c r="AJ8" s="2002">
        <f>CB8+DK8+CB15+DK15+ET8+ET15</f>
        <v>0</v>
      </c>
      <c r="AK8" s="2026">
        <f>CC8+DL8+CC15+DL15+EU8+EU15</f>
        <v>0</v>
      </c>
      <c r="AL8" s="2027">
        <f>CD8+DM8+CD15+DM15+EV8+EV15</f>
        <v>0</v>
      </c>
      <c r="AM8" s="2175">
        <f>CE8+DN8+CE15+DN15+EW8+EW15</f>
        <v>0</v>
      </c>
      <c r="AN8" s="2176">
        <f>SUM(AH8:AM8)</f>
        <v>0</v>
      </c>
      <c r="AO8" s="2028">
        <f>CF8+DO8+CF15+DO15+EX8+EX15</f>
        <v>0</v>
      </c>
      <c r="AP8" s="2177">
        <f>CG8+DP8+CG15+DP15+EY8+EY15</f>
        <v>0</v>
      </c>
      <c r="AQ8" s="2029">
        <f>CH8+DQ8+DQ15+CH15+EZ8+EZ15</f>
        <v>0</v>
      </c>
      <c r="AR8" s="2178">
        <f>SUM(AO8:AQ8)</f>
        <v>0</v>
      </c>
      <c r="AS8" s="2177">
        <f>CI8+DR8+CI15+DR15+FA8+FA15</f>
        <v>0</v>
      </c>
      <c r="AT8" s="2179">
        <f>AS8+AR8+AN8+AG8+AF8</f>
        <v>0</v>
      </c>
      <c r="AU8" s="2124"/>
      <c r="AV8" s="2002">
        <f>CK8+DT8+CK15+DT15+FC8+FC15</f>
        <v>0</v>
      </c>
      <c r="AW8" s="2002">
        <f>CL8+DU8+CL15+DU15+FD8+FD15</f>
        <v>0</v>
      </c>
      <c r="AX8" s="2127"/>
      <c r="AY8" s="2130"/>
      <c r="AZ8" s="2000">
        <f>AY8+AX8+AW8+AV8+AU8</f>
        <v>0</v>
      </c>
      <c r="BA8" s="2001"/>
      <c r="BB8" s="2189">
        <f>AZ8+AT8+AA8-Z8+AB8</f>
        <v>0</v>
      </c>
      <c r="BC8" s="2159"/>
      <c r="BD8" s="2186" t="str">
        <f>الاعدادات!$D$14</f>
        <v>2023 وما قبلها</v>
      </c>
      <c r="BE8" s="82"/>
      <c r="BF8" s="83"/>
      <c r="BG8" s="83"/>
      <c r="BH8" s="103"/>
      <c r="BI8" s="84"/>
      <c r="BJ8" s="84"/>
      <c r="BK8" s="85"/>
      <c r="BL8" s="86"/>
      <c r="BM8" s="87"/>
      <c r="BN8" s="87"/>
      <c r="BO8" s="88"/>
      <c r="BP8" s="88"/>
      <c r="BQ8" s="88"/>
      <c r="BR8" s="88"/>
      <c r="BS8" s="88"/>
      <c r="BT8" s="88"/>
      <c r="BU8" s="88"/>
      <c r="BV8" s="88"/>
      <c r="BW8" s="89"/>
      <c r="BX8" s="77">
        <f t="shared" ref="BX8:BX12" si="2">SUM(BE8:BW8)</f>
        <v>0</v>
      </c>
      <c r="BY8" s="90"/>
      <c r="BZ8" s="855"/>
      <c r="CA8" s="91"/>
      <c r="CB8" s="92"/>
      <c r="CC8" s="93"/>
      <c r="CD8" s="94"/>
      <c r="CE8" s="95"/>
      <c r="CF8" s="96"/>
      <c r="CG8" s="97"/>
      <c r="CH8" s="98"/>
      <c r="CI8" s="99"/>
      <c r="CJ8" s="79">
        <f t="shared" ref="CJ8:CJ9" si="3">SUM(BX8:CI8)</f>
        <v>0</v>
      </c>
      <c r="CK8" s="104"/>
      <c r="CL8" s="92"/>
      <c r="CM8" s="857"/>
      <c r="CN8" s="101"/>
      <c r="CO8" s="83"/>
      <c r="CP8" s="83"/>
      <c r="CQ8" s="84"/>
      <c r="CR8" s="84"/>
      <c r="CS8" s="84"/>
      <c r="CT8" s="85"/>
      <c r="CU8" s="86"/>
      <c r="CV8" s="87"/>
      <c r="CW8" s="87"/>
      <c r="CX8" s="88"/>
      <c r="CY8" s="88"/>
      <c r="CZ8" s="88"/>
      <c r="DA8" s="88"/>
      <c r="DB8" s="88"/>
      <c r="DC8" s="88"/>
      <c r="DD8" s="88"/>
      <c r="DE8" s="88"/>
      <c r="DF8" s="89"/>
      <c r="DG8" s="77">
        <f>DF8+DE8+CX8+CW8+CV8+CU8+CT8+CS8+CR8+CQ8+CP8+CO8+CN8+DD8+DC8+DB8+DA8+CZ8+CY8</f>
        <v>0</v>
      </c>
      <c r="DH8" s="90"/>
      <c r="DI8" s="855"/>
      <c r="DJ8" s="91"/>
      <c r="DK8" s="92"/>
      <c r="DL8" s="93"/>
      <c r="DM8" s="94"/>
      <c r="DN8" s="95"/>
      <c r="DO8" s="96"/>
      <c r="DP8" s="97"/>
      <c r="DQ8" s="98"/>
      <c r="DR8" s="99"/>
      <c r="DS8" s="81">
        <f t="shared" ref="DS8" si="4">SUM(DG8:DR8)</f>
        <v>0</v>
      </c>
      <c r="DT8" s="104"/>
      <c r="DU8" s="92"/>
      <c r="DV8" s="864"/>
      <c r="DW8" s="101"/>
      <c r="DX8" s="83"/>
      <c r="DY8" s="83"/>
      <c r="DZ8" s="84"/>
      <c r="EA8" s="84"/>
      <c r="EB8" s="84"/>
      <c r="EC8" s="85"/>
      <c r="ED8" s="86"/>
      <c r="EE8" s="87"/>
      <c r="EF8" s="87"/>
      <c r="EG8" s="88"/>
      <c r="EH8" s="88"/>
      <c r="EI8" s="88"/>
      <c r="EJ8" s="88"/>
      <c r="EK8" s="88"/>
      <c r="EL8" s="88"/>
      <c r="EM8" s="88"/>
      <c r="EN8" s="88"/>
      <c r="EO8" s="89"/>
      <c r="EP8" s="77">
        <f t="shared" ref="EP8:EP10" si="5">EO8+EN8+EG8+EF8+EE8+ED8+EC8+EB8+EA8+DZ8+DY8+DX8+DW8+EM8+EL8+EK8+EJ8+EI8+EH8</f>
        <v>0</v>
      </c>
      <c r="EQ8" s="90"/>
      <c r="ER8" s="855"/>
      <c r="ES8" s="91"/>
      <c r="ET8" s="92"/>
      <c r="EU8" s="93"/>
      <c r="EV8" s="94"/>
      <c r="EW8" s="95"/>
      <c r="EX8" s="96"/>
      <c r="EY8" s="97"/>
      <c r="EZ8" s="98"/>
      <c r="FA8" s="99"/>
      <c r="FB8" s="81">
        <f t="shared" ref="FB8" si="6">SUM(EP8:FA8)</f>
        <v>0</v>
      </c>
      <c r="FC8" s="104"/>
      <c r="FD8" s="92"/>
      <c r="FE8" s="864"/>
      <c r="FF8" s="2181" t="str">
        <f>الاعدادات!$D$14</f>
        <v>2023 وما قبلها</v>
      </c>
      <c r="FG8" s="2182">
        <f t="shared" ref="FG8:FG11" si="7">AN8+AG8-FH8-FI8</f>
        <v>0</v>
      </c>
      <c r="FH8" s="2104"/>
      <c r="FI8" s="2104"/>
      <c r="FJ8" s="2184">
        <f t="shared" ref="FJ8:FJ11" si="8">SUM(FG8:FI8)</f>
        <v>0</v>
      </c>
      <c r="FK8" s="2182">
        <f t="shared" ref="FK8:FK11" si="9">AU8-FM8-FL8</f>
        <v>0</v>
      </c>
      <c r="FL8" s="2104"/>
      <c r="FM8" s="2104"/>
      <c r="FN8" s="2184">
        <f t="shared" ref="FN8:FN11" si="10">SUM(FK8:FM8)</f>
        <v>0</v>
      </c>
      <c r="FO8" s="2182">
        <f t="shared" ref="FO8:FO11" si="11">AV8-FQ8-FP8</f>
        <v>0</v>
      </c>
      <c r="FP8" s="2104"/>
      <c r="FQ8" s="2105"/>
      <c r="FR8" s="2184">
        <f t="shared" ref="FR8:FR12" si="12">FQ8+FP8+FO8</f>
        <v>0</v>
      </c>
      <c r="FS8" s="2182">
        <f t="shared" ref="FS8:FS11" si="13">AW8-FT8</f>
        <v>0</v>
      </c>
      <c r="FT8" s="2104"/>
      <c r="FU8" s="2184">
        <f t="shared" ref="FU8:FU11" si="14">SUM(FS8:FT8)</f>
        <v>0</v>
      </c>
      <c r="FV8" s="2182">
        <f t="shared" ref="FV8:FV11" si="15">AY8+AX8-FX8-FW8</f>
        <v>0</v>
      </c>
      <c r="FW8" s="2104"/>
      <c r="FX8" s="2104"/>
      <c r="FY8" s="2184">
        <f t="shared" ref="FY8:FY11" si="16">SUM(FV8:FX8)</f>
        <v>0</v>
      </c>
      <c r="FZ8" s="2182">
        <f t="shared" ref="FZ8:FZ12" si="17">FG8+FK8+FO8+FS8+FV8</f>
        <v>0</v>
      </c>
      <c r="GA8" s="2185">
        <f t="shared" ref="GA8:GA12" si="18">FH8+FL8+FP8+FW8+FT8</f>
        <v>0</v>
      </c>
      <c r="GB8" s="2185">
        <f t="shared" ref="GB8:GB12" si="19">FX8+FQ8+FM8+FI8</f>
        <v>0</v>
      </c>
      <c r="GC8" s="2184">
        <f t="shared" ref="GC8:GC12" si="20">SUM(FZ8:GB8)</f>
        <v>0</v>
      </c>
      <c r="GD8" t="str">
        <f t="shared" si="0"/>
        <v>ok</v>
      </c>
      <c r="GE8" s="1960"/>
      <c r="GF8" s="1960"/>
      <c r="GG8" s="1960"/>
      <c r="GH8" s="1960"/>
      <c r="GI8" s="1960"/>
    </row>
    <row r="9" spans="1:191" ht="36.75" customHeight="1" thickBot="1">
      <c r="A9" s="6492"/>
      <c r="B9" s="6493" t="str" cm="1">
        <f t="array" ref="B9">IFERROR(_xlfn.XLOOKUP(1, (INDEX(التشكيل_القديم!$L$54:$S$92, ,6)=$A6) * (INDEX(التشكيل_القديم!$L$54:$S$92, ,7)="عضو يسار اليسار"), INDEX(التشكيل_القديم!$L$54:$S$92, ,2)),"")</f>
        <v>خالد محمد شاكر عبد الرحمن</v>
      </c>
      <c r="C9" s="6493"/>
      <c r="D9" s="6493"/>
      <c r="E9" s="6493"/>
      <c r="F9" s="6493"/>
      <c r="G9" s="6493"/>
      <c r="H9" s="2170" cm="1">
        <f t="array" ref="H9">IF(B9&lt;&gt;"",_xlfn.XLOOKUP(1, (INDEX(التشكيل_القديم!$L$54:$S$92, ,6)=$A6) * (INDEX(التشكيل_القديم!$L$54:$S$92, ,7)="عضو يسار اليسار"), INDEX(التشكيل_القديم!$L$54:$S$92, ,3)),"")</f>
        <v>0</v>
      </c>
      <c r="I9" s="2171" t="str" cm="1">
        <f t="array" ref="I9">IF(B9&lt;&gt;"",_xlfn.XLOOKUP(1, (INDEX(التشكيل_القديم!$L$54:$S$92, ,6)=$A6) * (INDEX(التشكيل_القديم!$L$54:$S$92, ,7)="عضو يسار اليسار"), INDEX(التشكيل_القديم!$L$54:$S$92, ,4)),"")</f>
        <v>ب</v>
      </c>
      <c r="J9" s="6495"/>
      <c r="K9" s="6235"/>
      <c r="L9" s="2187">
        <f>الاعدادات!$D$15</f>
        <v>2024</v>
      </c>
      <c r="M9" s="73">
        <v>0</v>
      </c>
      <c r="N9" s="64"/>
      <c r="O9" s="64"/>
      <c r="P9" s="64"/>
      <c r="Q9" s="64"/>
      <c r="R9" s="64"/>
      <c r="S9" s="64"/>
      <c r="T9" s="64"/>
      <c r="U9" s="64"/>
      <c r="V9" s="74"/>
      <c r="W9" s="64"/>
      <c r="X9" s="64"/>
      <c r="Y9" s="2134"/>
      <c r="Z9" s="62">
        <f t="shared" si="1"/>
        <v>0</v>
      </c>
      <c r="AA9" s="73"/>
      <c r="AB9" s="63"/>
      <c r="AC9" s="2031">
        <f t="shared" ref="AC9:AC11" si="21">SUM(BE9:BK9,BE16:BK16,CN9:CT9,CN16:CT16,DW9:EC9,DW16:EC16)</f>
        <v>0</v>
      </c>
      <c r="AD9" s="2025">
        <f t="shared" ref="AD9:AD11" si="22">SUM(BL9:BV9,BL16:BV16,CU9:DE9,CU16:DE16,ED9:EN9,ED16:EN16)</f>
        <v>0</v>
      </c>
      <c r="AE9" s="2002">
        <f t="shared" ref="AE9:AE11" si="23">BW9+DF9+BW16+DF16+EO9+EO16</f>
        <v>0</v>
      </c>
      <c r="AF9" s="2172">
        <f t="shared" ref="AF9:AF11" si="24">SUM(AC9:AE9)</f>
        <v>0</v>
      </c>
      <c r="AG9" s="2002">
        <f t="shared" ref="AG9:AG11" si="25">BY9+DH9+BY16+DH16+EQ9+EQ16</f>
        <v>0</v>
      </c>
      <c r="AH9" s="2173">
        <f t="shared" ref="AH9:AH11" si="26">BZ9+BZ16+DI9+DI16+ER9+ER16</f>
        <v>0</v>
      </c>
      <c r="AI9" s="2174">
        <f t="shared" ref="AI9:AI11" si="27">CA9+DJ9+CA16+DJ16+ES9+ES16</f>
        <v>0</v>
      </c>
      <c r="AJ9" s="2002">
        <f t="shared" ref="AJ9:AJ11" si="28">CB9+DK9+CB16+DK16+ET9+ET16</f>
        <v>0</v>
      </c>
      <c r="AK9" s="2026">
        <f t="shared" ref="AK9:AK11" si="29">CC9+DL9+CC16+DL16+EU9+EU16</f>
        <v>0</v>
      </c>
      <c r="AL9" s="2027">
        <f t="shared" ref="AL9:AL11" si="30">CD9+DM9+CD16+DM16+EV9+EV16</f>
        <v>0</v>
      </c>
      <c r="AM9" s="2175">
        <f t="shared" ref="AM9:AM11" si="31">CE9+DN9+CE16+DN16+EW9+EW16</f>
        <v>0</v>
      </c>
      <c r="AN9" s="2176">
        <f t="shared" ref="AN9:AN10" si="32">SUM(AH9:AM9)</f>
        <v>0</v>
      </c>
      <c r="AO9" s="2028">
        <f t="shared" ref="AO9:AO11" si="33">CF9+DO9+CF16+DO16+EX9+EX16</f>
        <v>0</v>
      </c>
      <c r="AP9" s="2177">
        <f t="shared" ref="AP9:AP11" si="34">CG9+DP9+CG16+DP16+EY9+EY16</f>
        <v>0</v>
      </c>
      <c r="AQ9" s="2029">
        <f t="shared" ref="AQ9:AQ11" si="35">CH9+DQ9+DQ16+CH16+EZ9+EZ16</f>
        <v>0</v>
      </c>
      <c r="AR9" s="2178">
        <f t="shared" ref="AR9:AR11" si="36">SUM(AO9:AQ9)</f>
        <v>0</v>
      </c>
      <c r="AS9" s="2177">
        <f t="shared" ref="AS9:AS11" si="37">CI9+DR9+CI16+DR16+FA9+FA16</f>
        <v>0</v>
      </c>
      <c r="AT9" s="2180">
        <f>AS9+AR9+AN9+AG9+AF9</f>
        <v>0</v>
      </c>
      <c r="AU9" s="2125"/>
      <c r="AV9" s="2002">
        <f t="shared" ref="AV9:AV11" si="38">CK9+DT9+CK16+DT16+FC9+FC16</f>
        <v>0</v>
      </c>
      <c r="AW9" s="2002">
        <f t="shared" ref="AW9:AW11" si="39">CL9+DU9+CL16+DU16+FD9+FD16</f>
        <v>0</v>
      </c>
      <c r="AX9" s="2128"/>
      <c r="AY9" s="2131"/>
      <c r="AZ9" s="65">
        <f t="shared" ref="AZ9:AZ11" si="40">AY9+AX9+AW9+AV9+AU9</f>
        <v>0</v>
      </c>
      <c r="BA9" s="66"/>
      <c r="BB9" s="2189">
        <f t="shared" ref="BB9:BB11" si="41">AZ9+AT9+AA9-Z9+AB9</f>
        <v>0</v>
      </c>
      <c r="BC9" s="2159"/>
      <c r="BD9" s="2187">
        <f>الاعدادات!$D$15</f>
        <v>2024</v>
      </c>
      <c r="BE9" s="82"/>
      <c r="BF9" s="83"/>
      <c r="BG9" s="83"/>
      <c r="BH9" s="84"/>
      <c r="BI9" s="84"/>
      <c r="BJ9" s="84"/>
      <c r="BK9" s="85"/>
      <c r="BL9" s="86"/>
      <c r="BM9" s="87"/>
      <c r="BN9" s="87"/>
      <c r="BO9" s="88"/>
      <c r="BP9" s="88"/>
      <c r="BQ9" s="88"/>
      <c r="BR9" s="88"/>
      <c r="BS9" s="88"/>
      <c r="BT9" s="88"/>
      <c r="BU9" s="88"/>
      <c r="BV9" s="88"/>
      <c r="BW9" s="89"/>
      <c r="BX9" s="77">
        <f t="shared" si="2"/>
        <v>0</v>
      </c>
      <c r="BY9" s="90"/>
      <c r="BZ9" s="855"/>
      <c r="CA9" s="91"/>
      <c r="CB9" s="92"/>
      <c r="CC9" s="93"/>
      <c r="CD9" s="94"/>
      <c r="CE9" s="95"/>
      <c r="CF9" s="96"/>
      <c r="CG9" s="97"/>
      <c r="CH9" s="98"/>
      <c r="CI9" s="99"/>
      <c r="CJ9" s="79">
        <f t="shared" si="3"/>
        <v>0</v>
      </c>
      <c r="CK9" s="104"/>
      <c r="CL9" s="92"/>
      <c r="CM9" s="857"/>
      <c r="CN9" s="101"/>
      <c r="CO9" s="83"/>
      <c r="CP9" s="83"/>
      <c r="CQ9" s="84"/>
      <c r="CR9" s="84"/>
      <c r="CS9" s="84"/>
      <c r="CT9" s="85"/>
      <c r="CU9" s="86"/>
      <c r="CV9" s="87"/>
      <c r="CW9" s="87"/>
      <c r="CX9" s="88"/>
      <c r="CY9" s="88"/>
      <c r="CZ9" s="88"/>
      <c r="DA9" s="88"/>
      <c r="DB9" s="88"/>
      <c r="DC9" s="88"/>
      <c r="DD9" s="88"/>
      <c r="DE9" s="88"/>
      <c r="DF9" s="89"/>
      <c r="DG9" s="77">
        <f t="shared" ref="DG9" si="42">DF9+DE9+CX9+CW9+CV9+CU9+CT9+CS9+CR9+CQ9+CP9+CO9+CN9+DD9+DC9+DB9+DA9+CZ9+CY9</f>
        <v>0</v>
      </c>
      <c r="DH9" s="90"/>
      <c r="DI9" s="855"/>
      <c r="DJ9" s="91"/>
      <c r="DK9" s="92"/>
      <c r="DL9" s="93"/>
      <c r="DM9" s="94"/>
      <c r="DN9" s="95"/>
      <c r="DO9" s="96"/>
      <c r="DP9" s="97"/>
      <c r="DQ9" s="98"/>
      <c r="DR9" s="99"/>
      <c r="DS9" s="81">
        <f>SUM(DG9:DR9)</f>
        <v>0</v>
      </c>
      <c r="DT9" s="104"/>
      <c r="DU9" s="92"/>
      <c r="DV9" s="864"/>
      <c r="DW9" s="101"/>
      <c r="DX9" s="83"/>
      <c r="DY9" s="83"/>
      <c r="DZ9" s="84"/>
      <c r="EA9" s="84"/>
      <c r="EB9" s="84"/>
      <c r="EC9" s="85"/>
      <c r="ED9" s="86"/>
      <c r="EE9" s="87"/>
      <c r="EF9" s="87"/>
      <c r="EG9" s="88"/>
      <c r="EH9" s="88"/>
      <c r="EI9" s="88"/>
      <c r="EJ9" s="88"/>
      <c r="EK9" s="88"/>
      <c r="EL9" s="88"/>
      <c r="EM9" s="88"/>
      <c r="EN9" s="88"/>
      <c r="EO9" s="89"/>
      <c r="EP9" s="77">
        <f t="shared" si="5"/>
        <v>0</v>
      </c>
      <c r="EQ9" s="90"/>
      <c r="ER9" s="855"/>
      <c r="ES9" s="91"/>
      <c r="ET9" s="92"/>
      <c r="EU9" s="93"/>
      <c r="EV9" s="94"/>
      <c r="EW9" s="95"/>
      <c r="EX9" s="96"/>
      <c r="EY9" s="97"/>
      <c r="EZ9" s="98"/>
      <c r="FA9" s="99"/>
      <c r="FB9" s="81">
        <f>SUM(EP9:FA9)</f>
        <v>0</v>
      </c>
      <c r="FC9" s="104"/>
      <c r="FD9" s="92"/>
      <c r="FE9" s="864"/>
      <c r="FF9" s="2183">
        <f>الاعدادات!$D$15</f>
        <v>2024</v>
      </c>
      <c r="FG9" s="68">
        <f t="shared" si="7"/>
        <v>0</v>
      </c>
      <c r="FH9" s="69"/>
      <c r="FI9" s="69"/>
      <c r="FJ9" s="70">
        <f t="shared" si="8"/>
        <v>0</v>
      </c>
      <c r="FK9" s="68">
        <f t="shared" si="9"/>
        <v>0</v>
      </c>
      <c r="FL9" s="69"/>
      <c r="FM9" s="69"/>
      <c r="FN9" s="70">
        <f t="shared" si="10"/>
        <v>0</v>
      </c>
      <c r="FO9" s="68">
        <f t="shared" si="11"/>
        <v>0</v>
      </c>
      <c r="FP9" s="69"/>
      <c r="FQ9" s="71"/>
      <c r="FR9" s="70">
        <f t="shared" si="12"/>
        <v>0</v>
      </c>
      <c r="FS9" s="68">
        <f t="shared" si="13"/>
        <v>0</v>
      </c>
      <c r="FT9" s="69"/>
      <c r="FU9" s="70">
        <f t="shared" si="14"/>
        <v>0</v>
      </c>
      <c r="FV9" s="68">
        <f t="shared" si="15"/>
        <v>0</v>
      </c>
      <c r="FW9" s="69"/>
      <c r="FX9" s="69"/>
      <c r="FY9" s="70">
        <f t="shared" si="16"/>
        <v>0</v>
      </c>
      <c r="FZ9" s="68">
        <f t="shared" si="17"/>
        <v>0</v>
      </c>
      <c r="GA9" s="72">
        <f t="shared" si="18"/>
        <v>0</v>
      </c>
      <c r="GB9" s="72">
        <f t="shared" si="19"/>
        <v>0</v>
      </c>
      <c r="GC9" s="70">
        <f t="shared" si="20"/>
        <v>0</v>
      </c>
      <c r="GD9" t="str">
        <f t="shared" si="0"/>
        <v>ok</v>
      </c>
      <c r="GE9" s="1960"/>
      <c r="GF9" s="1960"/>
      <c r="GG9" s="1960"/>
      <c r="GH9" s="1960"/>
      <c r="GI9" s="1960"/>
    </row>
    <row r="10" spans="1:191" ht="36.75" customHeight="1" thickBot="1">
      <c r="A10" s="6492"/>
      <c r="B10" s="6487" t="str" cm="1">
        <f t="array" ref="B10">IFERROR(_xlfn.XLOOKUP(1, (INDEX(التشكيل_القديم!$L$54:$S$92, ,6)=$A6) * (INDEX(التشكيل_القديم!$L$54:$S$92, ,7)="عضو يسار يسار اليسار"), INDEX(التشكيل_القديم!$L$54:$S$92, ,2)),"")</f>
        <v/>
      </c>
      <c r="C10" s="6487"/>
      <c r="D10" s="6487"/>
      <c r="E10" s="6487"/>
      <c r="F10" s="6487"/>
      <c r="G10" s="6487"/>
      <c r="H10" s="6485"/>
      <c r="I10" s="105"/>
      <c r="J10" s="6495"/>
      <c r="K10" s="6235"/>
      <c r="L10" s="2187">
        <f>الاعدادات!$D$16</f>
        <v>2025</v>
      </c>
      <c r="M10" s="73">
        <v>0</v>
      </c>
      <c r="N10" s="64"/>
      <c r="O10" s="64"/>
      <c r="P10" s="64"/>
      <c r="Q10" s="64"/>
      <c r="R10" s="64"/>
      <c r="S10" s="64"/>
      <c r="T10" s="64"/>
      <c r="U10" s="64"/>
      <c r="V10" s="74"/>
      <c r="W10" s="64"/>
      <c r="X10" s="64"/>
      <c r="Y10" s="2134"/>
      <c r="Z10" s="62">
        <f t="shared" si="1"/>
        <v>0</v>
      </c>
      <c r="AA10" s="73"/>
      <c r="AB10" s="63"/>
      <c r="AC10" s="2031">
        <f>SUM(BE10:BK10,BE17:BK17,CN10:CT10,CN17:CT17,DW10:EC10,DW17:EC17)</f>
        <v>0</v>
      </c>
      <c r="AD10" s="2025">
        <f t="shared" si="22"/>
        <v>0</v>
      </c>
      <c r="AE10" s="2002">
        <f t="shared" si="23"/>
        <v>0</v>
      </c>
      <c r="AF10" s="2172">
        <f t="shared" si="24"/>
        <v>0</v>
      </c>
      <c r="AG10" s="2002">
        <f t="shared" si="25"/>
        <v>0</v>
      </c>
      <c r="AH10" s="2173">
        <f t="shared" si="26"/>
        <v>0</v>
      </c>
      <c r="AI10" s="2174">
        <f t="shared" si="27"/>
        <v>0</v>
      </c>
      <c r="AJ10" s="2002">
        <f t="shared" si="28"/>
        <v>0</v>
      </c>
      <c r="AK10" s="2026">
        <f t="shared" si="29"/>
        <v>0</v>
      </c>
      <c r="AL10" s="2027">
        <f t="shared" si="30"/>
        <v>0</v>
      </c>
      <c r="AM10" s="2175">
        <f t="shared" si="31"/>
        <v>0</v>
      </c>
      <c r="AN10" s="2176">
        <f t="shared" si="32"/>
        <v>0</v>
      </c>
      <c r="AO10" s="2028">
        <f t="shared" si="33"/>
        <v>0</v>
      </c>
      <c r="AP10" s="2177">
        <f t="shared" si="34"/>
        <v>0</v>
      </c>
      <c r="AQ10" s="2029">
        <f t="shared" si="35"/>
        <v>0</v>
      </c>
      <c r="AR10" s="2178">
        <f t="shared" si="36"/>
        <v>0</v>
      </c>
      <c r="AS10" s="2177">
        <f t="shared" si="37"/>
        <v>0</v>
      </c>
      <c r="AT10" s="65">
        <f t="shared" ref="AT10:AT11" si="43">AS10+AR10+AN10+AG10+AF10</f>
        <v>0</v>
      </c>
      <c r="AU10" s="2125"/>
      <c r="AV10" s="2002">
        <f t="shared" si="38"/>
        <v>0</v>
      </c>
      <c r="AW10" s="2002">
        <f t="shared" si="39"/>
        <v>0</v>
      </c>
      <c r="AX10" s="2128"/>
      <c r="AY10" s="2131"/>
      <c r="AZ10" s="65">
        <f t="shared" si="40"/>
        <v>0</v>
      </c>
      <c r="BA10" s="66"/>
      <c r="BB10" s="2189">
        <f t="shared" si="41"/>
        <v>0</v>
      </c>
      <c r="BC10" s="2159"/>
      <c r="BD10" s="2187">
        <f>الاعدادات!$D$16</f>
        <v>2025</v>
      </c>
      <c r="BE10" s="82"/>
      <c r="BF10" s="83"/>
      <c r="BG10" s="83"/>
      <c r="BH10" s="84"/>
      <c r="BI10" s="84"/>
      <c r="BJ10" s="84"/>
      <c r="BK10" s="85"/>
      <c r="BL10" s="86"/>
      <c r="BM10" s="87"/>
      <c r="BN10" s="87"/>
      <c r="BO10" s="88"/>
      <c r="BP10" s="88"/>
      <c r="BQ10" s="88"/>
      <c r="BR10" s="88"/>
      <c r="BS10" s="88"/>
      <c r="BT10" s="88"/>
      <c r="BU10" s="88"/>
      <c r="BV10" s="88"/>
      <c r="BW10" s="89"/>
      <c r="BX10" s="77">
        <f t="shared" si="2"/>
        <v>0</v>
      </c>
      <c r="BY10" s="90"/>
      <c r="BZ10" s="855"/>
      <c r="CA10" s="91"/>
      <c r="CB10" s="92"/>
      <c r="CC10" s="93"/>
      <c r="CD10" s="94"/>
      <c r="CE10" s="95"/>
      <c r="CF10" s="96"/>
      <c r="CG10" s="97"/>
      <c r="CH10" s="98"/>
      <c r="CI10" s="99"/>
      <c r="CJ10" s="79">
        <f>SUM(BX10:CI10)</f>
        <v>0</v>
      </c>
      <c r="CK10" s="104"/>
      <c r="CL10" s="92"/>
      <c r="CM10" s="857"/>
      <c r="CN10" s="101"/>
      <c r="CO10" s="83"/>
      <c r="CP10" s="83"/>
      <c r="CQ10" s="84"/>
      <c r="CR10" s="84"/>
      <c r="CS10" s="84"/>
      <c r="CT10" s="85"/>
      <c r="CU10" s="86"/>
      <c r="CV10" s="87"/>
      <c r="CW10" s="87"/>
      <c r="CX10" s="88"/>
      <c r="CY10" s="88"/>
      <c r="CZ10" s="88"/>
      <c r="DA10" s="88"/>
      <c r="DB10" s="88"/>
      <c r="DC10" s="88"/>
      <c r="DD10" s="88"/>
      <c r="DE10" s="88"/>
      <c r="DF10" s="89"/>
      <c r="DG10" s="77">
        <f>DF10+DE10+CX10+CW10+CV10+CU10+CT10+CS10+CR10+CQ10+CP10+CO10+CN10+DD10+DC10+DB10+DA10+CZ10+CY10</f>
        <v>0</v>
      </c>
      <c r="DH10" s="90"/>
      <c r="DI10" s="855"/>
      <c r="DJ10" s="91"/>
      <c r="DK10" s="92"/>
      <c r="DL10" s="93"/>
      <c r="DM10" s="94"/>
      <c r="DN10" s="95"/>
      <c r="DO10" s="96"/>
      <c r="DP10" s="97"/>
      <c r="DQ10" s="98"/>
      <c r="DR10" s="99"/>
      <c r="DS10" s="81">
        <f>SUM(DG10:DR10)</f>
        <v>0</v>
      </c>
      <c r="DT10" s="104"/>
      <c r="DU10" s="92"/>
      <c r="DV10" s="864"/>
      <c r="DW10" s="101"/>
      <c r="DX10" s="83"/>
      <c r="DY10" s="83"/>
      <c r="DZ10" s="84"/>
      <c r="EA10" s="84"/>
      <c r="EB10" s="84"/>
      <c r="EC10" s="85"/>
      <c r="ED10" s="86"/>
      <c r="EE10" s="87"/>
      <c r="EF10" s="87"/>
      <c r="EG10" s="88"/>
      <c r="EH10" s="88"/>
      <c r="EI10" s="88"/>
      <c r="EJ10" s="88"/>
      <c r="EK10" s="88"/>
      <c r="EL10" s="88"/>
      <c r="EM10" s="88"/>
      <c r="EN10" s="88"/>
      <c r="EO10" s="89"/>
      <c r="EP10" s="77">
        <f t="shared" si="5"/>
        <v>0</v>
      </c>
      <c r="EQ10" s="90"/>
      <c r="ER10" s="855"/>
      <c r="ES10" s="91"/>
      <c r="ET10" s="92"/>
      <c r="EU10" s="93"/>
      <c r="EV10" s="94"/>
      <c r="EW10" s="95"/>
      <c r="EX10" s="96"/>
      <c r="EY10" s="97"/>
      <c r="EZ10" s="98"/>
      <c r="FA10" s="99"/>
      <c r="FB10" s="81">
        <f>SUM(EP10:FA10)</f>
        <v>0</v>
      </c>
      <c r="FC10" s="104"/>
      <c r="FD10" s="92"/>
      <c r="FE10" s="864"/>
      <c r="FF10" s="2183">
        <f>الاعدادات!$D$16</f>
        <v>2025</v>
      </c>
      <c r="FG10" s="68">
        <f t="shared" si="7"/>
        <v>0</v>
      </c>
      <c r="FH10" s="69"/>
      <c r="FI10" s="69"/>
      <c r="FJ10" s="70">
        <f t="shared" si="8"/>
        <v>0</v>
      </c>
      <c r="FK10" s="68">
        <f t="shared" si="9"/>
        <v>0</v>
      </c>
      <c r="FL10" s="69"/>
      <c r="FM10" s="69"/>
      <c r="FN10" s="70">
        <f t="shared" si="10"/>
        <v>0</v>
      </c>
      <c r="FO10" s="68">
        <f t="shared" si="11"/>
        <v>0</v>
      </c>
      <c r="FP10" s="69"/>
      <c r="FQ10" s="71"/>
      <c r="FR10" s="70">
        <f t="shared" si="12"/>
        <v>0</v>
      </c>
      <c r="FS10" s="68">
        <f t="shared" si="13"/>
        <v>0</v>
      </c>
      <c r="FT10" s="69"/>
      <c r="FU10" s="70">
        <f t="shared" si="14"/>
        <v>0</v>
      </c>
      <c r="FV10" s="68">
        <f t="shared" si="15"/>
        <v>0</v>
      </c>
      <c r="FW10" s="69"/>
      <c r="FX10" s="69"/>
      <c r="FY10" s="70">
        <f t="shared" si="16"/>
        <v>0</v>
      </c>
      <c r="FZ10" s="68">
        <f t="shared" si="17"/>
        <v>0</v>
      </c>
      <c r="GA10" s="72">
        <f t="shared" si="18"/>
        <v>0</v>
      </c>
      <c r="GB10" s="72">
        <f t="shared" si="19"/>
        <v>0</v>
      </c>
      <c r="GC10" s="70">
        <f t="shared" si="20"/>
        <v>0</v>
      </c>
      <c r="GD10" t="str">
        <f t="shared" si="0"/>
        <v>ok</v>
      </c>
      <c r="GE10" s="1960"/>
      <c r="GF10" s="1960"/>
      <c r="GG10" s="1960"/>
      <c r="GH10" s="1960"/>
      <c r="GI10" s="1960"/>
    </row>
    <row r="11" spans="1:191" ht="36.75" customHeight="1" thickBot="1">
      <c r="A11" s="6492"/>
      <c r="B11" s="6487" t="str" cm="1">
        <f t="array" ref="B11">IFERROR(_xlfn.XLOOKUP(1, (INDEX(التشكيل_القديم!$L$54:$S$92, ,6)=$A6) * (INDEX(التشكيل_القديم!$L$54:$S$92, ,7)="عضو يسار يسار يسار اليسار"), INDEX(التشكيل_القديم!$L$54:$S$92, ,2)),"")</f>
        <v/>
      </c>
      <c r="C11" s="6487"/>
      <c r="D11" s="6487"/>
      <c r="E11" s="6487"/>
      <c r="F11" s="6487"/>
      <c r="G11" s="6487"/>
      <c r="H11" s="6486"/>
      <c r="I11" s="105"/>
      <c r="J11" s="6495"/>
      <c r="K11" s="6235"/>
      <c r="L11" s="2187">
        <f>الاعدادات!$D$17</f>
        <v>2026</v>
      </c>
      <c r="M11" s="106">
        <v>185</v>
      </c>
      <c r="N11" s="107"/>
      <c r="O11" s="107"/>
      <c r="P11" s="107"/>
      <c r="Q11" s="107"/>
      <c r="R11" s="107"/>
      <c r="S11" s="107"/>
      <c r="T11" s="107"/>
      <c r="U11" s="107"/>
      <c r="V11" s="108"/>
      <c r="W11" s="107"/>
      <c r="X11" s="107"/>
      <c r="Y11" s="2135"/>
      <c r="Z11" s="62">
        <f t="shared" si="1"/>
        <v>185</v>
      </c>
      <c r="AA11" s="109"/>
      <c r="AB11" s="110"/>
      <c r="AC11" s="2031">
        <f t="shared" si="21"/>
        <v>0</v>
      </c>
      <c r="AD11" s="2025">
        <f t="shared" si="22"/>
        <v>0</v>
      </c>
      <c r="AE11" s="2002">
        <f t="shared" si="23"/>
        <v>0</v>
      </c>
      <c r="AF11" s="2172">
        <f t="shared" si="24"/>
        <v>0</v>
      </c>
      <c r="AG11" s="2002">
        <f t="shared" si="25"/>
        <v>0</v>
      </c>
      <c r="AH11" s="2173">
        <f t="shared" si="26"/>
        <v>0</v>
      </c>
      <c r="AI11" s="2174">
        <f t="shared" si="27"/>
        <v>0</v>
      </c>
      <c r="AJ11" s="2002">
        <f t="shared" si="28"/>
        <v>0</v>
      </c>
      <c r="AK11" s="2026">
        <f t="shared" si="29"/>
        <v>0</v>
      </c>
      <c r="AL11" s="2027">
        <f t="shared" si="30"/>
        <v>0</v>
      </c>
      <c r="AM11" s="2175">
        <f t="shared" si="31"/>
        <v>0</v>
      </c>
      <c r="AN11" s="2176">
        <f>SUM(AH11:AM11)</f>
        <v>0</v>
      </c>
      <c r="AO11" s="2028">
        <f t="shared" si="33"/>
        <v>0</v>
      </c>
      <c r="AP11" s="2177">
        <f t="shared" si="34"/>
        <v>0</v>
      </c>
      <c r="AQ11" s="2029">
        <f t="shared" si="35"/>
        <v>0</v>
      </c>
      <c r="AR11" s="2178">
        <f t="shared" si="36"/>
        <v>0</v>
      </c>
      <c r="AS11" s="2177">
        <f t="shared" si="37"/>
        <v>0</v>
      </c>
      <c r="AT11" s="65">
        <f t="shared" si="43"/>
        <v>0</v>
      </c>
      <c r="AU11" s="2126"/>
      <c r="AV11" s="2002">
        <f t="shared" si="38"/>
        <v>0</v>
      </c>
      <c r="AW11" s="2002">
        <f t="shared" si="39"/>
        <v>0</v>
      </c>
      <c r="AX11" s="2129"/>
      <c r="AY11" s="2132"/>
      <c r="AZ11" s="65">
        <f t="shared" si="40"/>
        <v>0</v>
      </c>
      <c r="BA11" s="113"/>
      <c r="BB11" s="2189">
        <f t="shared" si="41"/>
        <v>-185</v>
      </c>
      <c r="BC11" s="2159"/>
      <c r="BD11" s="2187">
        <f>الاعدادات!$D$17</f>
        <v>2026</v>
      </c>
      <c r="BE11" s="117"/>
      <c r="BF11" s="118"/>
      <c r="BG11" s="118"/>
      <c r="BH11" s="119"/>
      <c r="BI11" s="119"/>
      <c r="BJ11" s="119"/>
      <c r="BK11" s="120"/>
      <c r="BL11" s="121"/>
      <c r="BM11" s="122"/>
      <c r="BN11" s="122"/>
      <c r="BO11" s="123"/>
      <c r="BP11" s="123"/>
      <c r="BQ11" s="123"/>
      <c r="BR11" s="123"/>
      <c r="BS11" s="123"/>
      <c r="BT11" s="123"/>
      <c r="BU11" s="123"/>
      <c r="BV11" s="123"/>
      <c r="BW11" s="124"/>
      <c r="BX11" s="77">
        <f>SUM(BE11:BW11)</f>
        <v>0</v>
      </c>
      <c r="BY11" s="126"/>
      <c r="BZ11" s="856"/>
      <c r="CA11" s="127"/>
      <c r="CB11" s="128"/>
      <c r="CC11" s="129"/>
      <c r="CD11" s="130"/>
      <c r="CE11" s="131"/>
      <c r="CF11" s="132"/>
      <c r="CG11" s="133"/>
      <c r="CH11" s="134"/>
      <c r="CI11" s="135"/>
      <c r="CJ11" s="79">
        <f>SUM(BX11:CI11)</f>
        <v>0</v>
      </c>
      <c r="CK11" s="137"/>
      <c r="CL11" s="128"/>
      <c r="CM11" s="858"/>
      <c r="CN11" s="139"/>
      <c r="CO11" s="118"/>
      <c r="CP11" s="118"/>
      <c r="CQ11" s="119"/>
      <c r="CR11" s="119"/>
      <c r="CS11" s="119"/>
      <c r="CT11" s="120"/>
      <c r="CU11" s="121"/>
      <c r="CV11" s="122"/>
      <c r="CW11" s="122"/>
      <c r="CX11" s="123"/>
      <c r="CY11" s="123"/>
      <c r="CZ11" s="123"/>
      <c r="DA11" s="123"/>
      <c r="DB11" s="123"/>
      <c r="DC11" s="123"/>
      <c r="DD11" s="123"/>
      <c r="DE11" s="123"/>
      <c r="DF11" s="124"/>
      <c r="DG11" s="125">
        <f t="shared" ref="DG11:DG12" si="44">DF11+DE11+CX11+CW11+CV11+CU11+CT11+CS11+CR11+CQ11+CP11+CO11+CN11</f>
        <v>0</v>
      </c>
      <c r="DH11" s="126"/>
      <c r="DI11" s="856"/>
      <c r="DJ11" s="127"/>
      <c r="DK11" s="128"/>
      <c r="DL11" s="129"/>
      <c r="DM11" s="130"/>
      <c r="DN11" s="131"/>
      <c r="DO11" s="132"/>
      <c r="DP11" s="133"/>
      <c r="DQ11" s="134"/>
      <c r="DR11" s="135"/>
      <c r="DS11" s="140">
        <f>SUM(DG11:DR11)</f>
        <v>0</v>
      </c>
      <c r="DT11" s="137"/>
      <c r="DU11" s="128"/>
      <c r="DV11" s="865"/>
      <c r="DW11" s="139"/>
      <c r="DX11" s="118"/>
      <c r="DY11" s="118"/>
      <c r="DZ11" s="119"/>
      <c r="EA11" s="119"/>
      <c r="EB11" s="119"/>
      <c r="EC11" s="120"/>
      <c r="ED11" s="121"/>
      <c r="EE11" s="122"/>
      <c r="EF11" s="122"/>
      <c r="EG11" s="123"/>
      <c r="EH11" s="123"/>
      <c r="EI11" s="123"/>
      <c r="EJ11" s="123"/>
      <c r="EK11" s="123"/>
      <c r="EL11" s="123"/>
      <c r="EM11" s="123"/>
      <c r="EN11" s="123"/>
      <c r="EO11" s="124"/>
      <c r="EP11" s="77">
        <f>EO11+EN11+EG11+EF11+EE11+ED11+EC11+EB11+EA11+DZ11+DY11+DX11+DW11+EM11+EL11+EK11+EJ11+EI11+EH11</f>
        <v>0</v>
      </c>
      <c r="EQ11" s="126"/>
      <c r="ER11" s="856"/>
      <c r="ES11" s="127"/>
      <c r="ET11" s="128"/>
      <c r="EU11" s="129"/>
      <c r="EV11" s="130"/>
      <c r="EW11" s="131"/>
      <c r="EX11" s="132"/>
      <c r="EY11" s="133"/>
      <c r="EZ11" s="134"/>
      <c r="FA11" s="135"/>
      <c r="FB11" s="140">
        <f>SUM(EP11:FA11)</f>
        <v>0</v>
      </c>
      <c r="FC11" s="137"/>
      <c r="FD11" s="128"/>
      <c r="FE11" s="865"/>
      <c r="FF11" s="2183">
        <f>الاعدادات!$D$17</f>
        <v>2026</v>
      </c>
      <c r="FG11" s="68">
        <f t="shared" si="7"/>
        <v>0</v>
      </c>
      <c r="FH11" s="69"/>
      <c r="FI11" s="69"/>
      <c r="FJ11" s="70">
        <f t="shared" si="8"/>
        <v>0</v>
      </c>
      <c r="FK11" s="68">
        <f t="shared" si="9"/>
        <v>0</v>
      </c>
      <c r="FL11" s="69"/>
      <c r="FM11" s="69"/>
      <c r="FN11" s="70">
        <f t="shared" si="10"/>
        <v>0</v>
      </c>
      <c r="FO11" s="68">
        <f t="shared" si="11"/>
        <v>0</v>
      </c>
      <c r="FP11" s="69"/>
      <c r="FQ11" s="71"/>
      <c r="FR11" s="70">
        <f t="shared" si="12"/>
        <v>0</v>
      </c>
      <c r="FS11" s="68">
        <f t="shared" si="13"/>
        <v>0</v>
      </c>
      <c r="FT11" s="69"/>
      <c r="FU11" s="70">
        <f t="shared" si="14"/>
        <v>0</v>
      </c>
      <c r="FV11" s="68">
        <f t="shared" si="15"/>
        <v>0</v>
      </c>
      <c r="FW11" s="69"/>
      <c r="FX11" s="69"/>
      <c r="FY11" s="70">
        <f t="shared" si="16"/>
        <v>0</v>
      </c>
      <c r="FZ11" s="68">
        <f t="shared" si="17"/>
        <v>0</v>
      </c>
      <c r="GA11" s="72">
        <f t="shared" si="18"/>
        <v>0</v>
      </c>
      <c r="GB11" s="72">
        <f t="shared" si="19"/>
        <v>0</v>
      </c>
      <c r="GC11" s="70">
        <f t="shared" si="20"/>
        <v>0</v>
      </c>
      <c r="GD11" t="str">
        <f t="shared" si="0"/>
        <v>wrong</v>
      </c>
      <c r="GE11" s="1960"/>
      <c r="GF11" s="1960"/>
      <c r="GG11" s="1960"/>
      <c r="GH11" s="1960"/>
      <c r="GI11" s="1960"/>
    </row>
    <row r="12" spans="1:191" ht="36.75" customHeight="1" thickBot="1">
      <c r="A12" s="6488"/>
      <c r="B12" s="6489"/>
      <c r="C12" s="6489"/>
      <c r="D12" s="6489"/>
      <c r="E12" s="6489"/>
      <c r="F12" s="6489"/>
      <c r="G12" s="6490"/>
      <c r="H12" s="2115"/>
      <c r="I12" s="2116"/>
      <c r="J12" s="2117"/>
      <c r="K12" s="2118"/>
      <c r="L12" s="2119" t="s">
        <v>181</v>
      </c>
      <c r="M12" s="2190">
        <f>SUM(M6:M11)</f>
        <v>185</v>
      </c>
      <c r="N12" s="2190">
        <f t="shared" ref="N12:BB12" si="45">SUM(N6:N11)</f>
        <v>0</v>
      </c>
      <c r="O12" s="2190">
        <f t="shared" si="45"/>
        <v>0</v>
      </c>
      <c r="P12" s="2190">
        <f t="shared" si="45"/>
        <v>0</v>
      </c>
      <c r="Q12" s="2190">
        <f t="shared" si="45"/>
        <v>0</v>
      </c>
      <c r="R12" s="2190">
        <f t="shared" si="45"/>
        <v>0</v>
      </c>
      <c r="S12" s="2190">
        <f t="shared" si="45"/>
        <v>0</v>
      </c>
      <c r="T12" s="2190">
        <f t="shared" si="45"/>
        <v>0</v>
      </c>
      <c r="U12" s="2190">
        <f t="shared" si="45"/>
        <v>0</v>
      </c>
      <c r="V12" s="2120"/>
      <c r="W12" s="2190">
        <f t="shared" si="45"/>
        <v>0</v>
      </c>
      <c r="X12" s="2190">
        <f t="shared" si="45"/>
        <v>0</v>
      </c>
      <c r="Y12" s="2190">
        <f t="shared" si="45"/>
        <v>0</v>
      </c>
      <c r="Z12" s="2190">
        <f t="shared" si="45"/>
        <v>185</v>
      </c>
      <c r="AA12" s="2190">
        <f t="shared" si="45"/>
        <v>0</v>
      </c>
      <c r="AB12" s="2190">
        <f t="shared" si="45"/>
        <v>0</v>
      </c>
      <c r="AC12" s="2190">
        <f t="shared" si="45"/>
        <v>0</v>
      </c>
      <c r="AD12" s="2190">
        <f t="shared" si="45"/>
        <v>0</v>
      </c>
      <c r="AE12" s="2190">
        <f t="shared" si="45"/>
        <v>0</v>
      </c>
      <c r="AF12" s="2190">
        <f t="shared" si="45"/>
        <v>0</v>
      </c>
      <c r="AG12" s="2190">
        <f t="shared" si="45"/>
        <v>0</v>
      </c>
      <c r="AH12" s="2120"/>
      <c r="AI12" s="2190">
        <f t="shared" si="45"/>
        <v>0</v>
      </c>
      <c r="AJ12" s="2190">
        <f t="shared" si="45"/>
        <v>0</v>
      </c>
      <c r="AK12" s="2190">
        <f t="shared" si="45"/>
        <v>0</v>
      </c>
      <c r="AL12" s="2190">
        <f t="shared" si="45"/>
        <v>0</v>
      </c>
      <c r="AM12" s="2190">
        <f t="shared" si="45"/>
        <v>0</v>
      </c>
      <c r="AN12" s="2190">
        <f t="shared" si="45"/>
        <v>0</v>
      </c>
      <c r="AO12" s="2190">
        <f t="shared" si="45"/>
        <v>0</v>
      </c>
      <c r="AP12" s="2190">
        <f t="shared" si="45"/>
        <v>0</v>
      </c>
      <c r="AQ12" s="2190">
        <f t="shared" si="45"/>
        <v>0</v>
      </c>
      <c r="AR12" s="2190">
        <f t="shared" si="45"/>
        <v>0</v>
      </c>
      <c r="AS12" s="2190">
        <f t="shared" si="45"/>
        <v>0</v>
      </c>
      <c r="AT12" s="2190">
        <f t="shared" si="45"/>
        <v>0</v>
      </c>
      <c r="AU12" s="2190">
        <f t="shared" si="45"/>
        <v>0</v>
      </c>
      <c r="AV12" s="2190">
        <f t="shared" si="45"/>
        <v>0</v>
      </c>
      <c r="AW12" s="2190">
        <f t="shared" si="45"/>
        <v>0</v>
      </c>
      <c r="AX12" s="2190">
        <f t="shared" si="45"/>
        <v>0</v>
      </c>
      <c r="AY12" s="2190">
        <f t="shared" si="45"/>
        <v>0</v>
      </c>
      <c r="AZ12" s="2190">
        <f t="shared" si="45"/>
        <v>0</v>
      </c>
      <c r="BA12" s="2190">
        <f t="shared" si="45"/>
        <v>0</v>
      </c>
      <c r="BB12" s="2191">
        <f t="shared" si="45"/>
        <v>-185</v>
      </c>
      <c r="BC12" s="2159"/>
      <c r="BD12" s="2009" t="s">
        <v>181</v>
      </c>
      <c r="BE12" s="840">
        <f t="shared" ref="BE12:BW12" si="46">SUM(BE7:BE11)</f>
        <v>0</v>
      </c>
      <c r="BF12" s="841">
        <f t="shared" si="46"/>
        <v>0</v>
      </c>
      <c r="BG12" s="841">
        <f t="shared" si="46"/>
        <v>0</v>
      </c>
      <c r="BH12" s="841">
        <f t="shared" si="46"/>
        <v>0</v>
      </c>
      <c r="BI12" s="841">
        <f t="shared" si="46"/>
        <v>0</v>
      </c>
      <c r="BJ12" s="841">
        <f t="shared" si="46"/>
        <v>0</v>
      </c>
      <c r="BK12" s="841">
        <f t="shared" si="46"/>
        <v>0</v>
      </c>
      <c r="BL12" s="841">
        <f t="shared" si="46"/>
        <v>0</v>
      </c>
      <c r="BM12" s="841">
        <f t="shared" si="46"/>
        <v>0</v>
      </c>
      <c r="BN12" s="841">
        <f t="shared" si="46"/>
        <v>0</v>
      </c>
      <c r="BO12" s="841">
        <f t="shared" si="46"/>
        <v>0</v>
      </c>
      <c r="BP12" s="841">
        <f t="shared" si="46"/>
        <v>0</v>
      </c>
      <c r="BQ12" s="841">
        <f t="shared" si="46"/>
        <v>0</v>
      </c>
      <c r="BR12" s="841">
        <f t="shared" si="46"/>
        <v>0</v>
      </c>
      <c r="BS12" s="841">
        <f t="shared" si="46"/>
        <v>0</v>
      </c>
      <c r="BT12" s="841">
        <f t="shared" si="46"/>
        <v>0</v>
      </c>
      <c r="BU12" s="841">
        <f t="shared" si="46"/>
        <v>0</v>
      </c>
      <c r="BV12" s="841">
        <f t="shared" si="46"/>
        <v>0</v>
      </c>
      <c r="BW12" s="841">
        <f t="shared" si="46"/>
        <v>0</v>
      </c>
      <c r="BX12" s="77">
        <f t="shared" si="2"/>
        <v>0</v>
      </c>
      <c r="BY12" s="841">
        <f t="shared" ref="BY12:DF12" si="47">SUM(BY7:BY11)</f>
        <v>0</v>
      </c>
      <c r="BZ12" s="841">
        <f t="shared" si="47"/>
        <v>0</v>
      </c>
      <c r="CA12" s="841">
        <f t="shared" si="47"/>
        <v>0</v>
      </c>
      <c r="CB12" s="841">
        <f t="shared" si="47"/>
        <v>0</v>
      </c>
      <c r="CC12" s="841">
        <f t="shared" si="47"/>
        <v>0</v>
      </c>
      <c r="CD12" s="841">
        <f t="shared" si="47"/>
        <v>0</v>
      </c>
      <c r="CE12" s="841">
        <f t="shared" si="47"/>
        <v>0</v>
      </c>
      <c r="CF12" s="841">
        <f t="shared" si="47"/>
        <v>0</v>
      </c>
      <c r="CG12" s="841">
        <f t="shared" si="47"/>
        <v>0</v>
      </c>
      <c r="CH12" s="2030">
        <f t="shared" si="47"/>
        <v>0</v>
      </c>
      <c r="CI12" s="841">
        <f t="shared" si="47"/>
        <v>0</v>
      </c>
      <c r="CJ12" s="841">
        <f t="shared" si="47"/>
        <v>0</v>
      </c>
      <c r="CK12" s="841">
        <f t="shared" si="47"/>
        <v>0</v>
      </c>
      <c r="CL12" s="841">
        <f t="shared" si="47"/>
        <v>0</v>
      </c>
      <c r="CM12" s="2192">
        <f t="shared" si="47"/>
        <v>0</v>
      </c>
      <c r="CN12" s="840">
        <f t="shared" si="47"/>
        <v>0</v>
      </c>
      <c r="CO12" s="841">
        <f t="shared" si="47"/>
        <v>0</v>
      </c>
      <c r="CP12" s="841">
        <f t="shared" si="47"/>
        <v>0</v>
      </c>
      <c r="CQ12" s="841">
        <f t="shared" si="47"/>
        <v>0</v>
      </c>
      <c r="CR12" s="841">
        <f t="shared" si="47"/>
        <v>0</v>
      </c>
      <c r="CS12" s="841">
        <f t="shared" si="47"/>
        <v>0</v>
      </c>
      <c r="CT12" s="841">
        <f t="shared" si="47"/>
        <v>0</v>
      </c>
      <c r="CU12" s="841">
        <f t="shared" si="47"/>
        <v>0</v>
      </c>
      <c r="CV12" s="841">
        <f t="shared" si="47"/>
        <v>0</v>
      </c>
      <c r="CW12" s="841">
        <f t="shared" si="47"/>
        <v>0</v>
      </c>
      <c r="CX12" s="841">
        <f t="shared" si="47"/>
        <v>0</v>
      </c>
      <c r="CY12" s="841">
        <f t="shared" si="47"/>
        <v>0</v>
      </c>
      <c r="CZ12" s="841">
        <f t="shared" si="47"/>
        <v>0</v>
      </c>
      <c r="DA12" s="841">
        <f t="shared" si="47"/>
        <v>0</v>
      </c>
      <c r="DB12" s="841">
        <f t="shared" si="47"/>
        <v>0</v>
      </c>
      <c r="DC12" s="841">
        <f t="shared" si="47"/>
        <v>0</v>
      </c>
      <c r="DD12" s="841">
        <f t="shared" si="47"/>
        <v>0</v>
      </c>
      <c r="DE12" s="841">
        <f t="shared" si="47"/>
        <v>0</v>
      </c>
      <c r="DF12" s="841">
        <f t="shared" si="47"/>
        <v>0</v>
      </c>
      <c r="DG12" s="842">
        <f t="shared" si="44"/>
        <v>0</v>
      </c>
      <c r="DH12" s="841">
        <f>SUM(DH7:DH11)</f>
        <v>0</v>
      </c>
      <c r="DI12" s="2162"/>
      <c r="DJ12" s="841">
        <f t="shared" ref="DJ12:EO12" si="48">SUM(DJ7:DJ11)</f>
        <v>0</v>
      </c>
      <c r="DK12" s="841">
        <f t="shared" si="48"/>
        <v>0</v>
      </c>
      <c r="DL12" s="841">
        <f t="shared" si="48"/>
        <v>0</v>
      </c>
      <c r="DM12" s="841">
        <f t="shared" si="48"/>
        <v>0</v>
      </c>
      <c r="DN12" s="841">
        <f t="shared" si="48"/>
        <v>0</v>
      </c>
      <c r="DO12" s="841">
        <f t="shared" si="48"/>
        <v>0</v>
      </c>
      <c r="DP12" s="841">
        <f t="shared" si="48"/>
        <v>0</v>
      </c>
      <c r="DQ12" s="2030">
        <f t="shared" si="48"/>
        <v>0</v>
      </c>
      <c r="DR12" s="841">
        <f t="shared" si="48"/>
        <v>0</v>
      </c>
      <c r="DS12" s="841">
        <f t="shared" si="48"/>
        <v>0</v>
      </c>
      <c r="DT12" s="841">
        <f t="shared" si="48"/>
        <v>0</v>
      </c>
      <c r="DU12" s="841">
        <f t="shared" si="48"/>
        <v>0</v>
      </c>
      <c r="DV12" s="2193">
        <f t="shared" si="48"/>
        <v>0</v>
      </c>
      <c r="DW12" s="840">
        <f t="shared" si="48"/>
        <v>0</v>
      </c>
      <c r="DX12" s="841">
        <f t="shared" si="48"/>
        <v>0</v>
      </c>
      <c r="DY12" s="841">
        <f t="shared" si="48"/>
        <v>0</v>
      </c>
      <c r="DZ12" s="841">
        <f t="shared" si="48"/>
        <v>0</v>
      </c>
      <c r="EA12" s="841">
        <f t="shared" si="48"/>
        <v>0</v>
      </c>
      <c r="EB12" s="841">
        <f t="shared" si="48"/>
        <v>0</v>
      </c>
      <c r="EC12" s="841">
        <f t="shared" si="48"/>
        <v>0</v>
      </c>
      <c r="ED12" s="841">
        <f t="shared" si="48"/>
        <v>0</v>
      </c>
      <c r="EE12" s="841">
        <f t="shared" si="48"/>
        <v>0</v>
      </c>
      <c r="EF12" s="841">
        <f t="shared" si="48"/>
        <v>0</v>
      </c>
      <c r="EG12" s="841">
        <f t="shared" si="48"/>
        <v>0</v>
      </c>
      <c r="EH12" s="841">
        <f t="shared" si="48"/>
        <v>0</v>
      </c>
      <c r="EI12" s="841">
        <f t="shared" si="48"/>
        <v>0</v>
      </c>
      <c r="EJ12" s="841">
        <f t="shared" si="48"/>
        <v>0</v>
      </c>
      <c r="EK12" s="841">
        <f t="shared" si="48"/>
        <v>0</v>
      </c>
      <c r="EL12" s="841">
        <f t="shared" si="48"/>
        <v>0</v>
      </c>
      <c r="EM12" s="841">
        <f t="shared" si="48"/>
        <v>0</v>
      </c>
      <c r="EN12" s="841">
        <f t="shared" si="48"/>
        <v>0</v>
      </c>
      <c r="EO12" s="841">
        <f t="shared" si="48"/>
        <v>0</v>
      </c>
      <c r="EP12" s="842">
        <f t="shared" ref="EP12" si="49">EO12+EN12+EG12+EF12+EE12+ED12+EC12+EB12+EA12+DZ12+DY12+DX12+DW12</f>
        <v>0</v>
      </c>
      <c r="EQ12" s="841">
        <f>SUM(EQ7:EQ11)</f>
        <v>0</v>
      </c>
      <c r="ER12" s="2162"/>
      <c r="ES12" s="841">
        <f t="shared" ref="ES12:FE12" si="50">SUM(ES7:ES11)</f>
        <v>0</v>
      </c>
      <c r="ET12" s="841">
        <f t="shared" si="50"/>
        <v>0</v>
      </c>
      <c r="EU12" s="841">
        <f t="shared" si="50"/>
        <v>0</v>
      </c>
      <c r="EV12" s="841">
        <f t="shared" si="50"/>
        <v>0</v>
      </c>
      <c r="EW12" s="841">
        <f t="shared" si="50"/>
        <v>0</v>
      </c>
      <c r="EX12" s="841">
        <f t="shared" si="50"/>
        <v>0</v>
      </c>
      <c r="EY12" s="841">
        <f t="shared" si="50"/>
        <v>0</v>
      </c>
      <c r="EZ12" s="2030">
        <f t="shared" si="50"/>
        <v>0</v>
      </c>
      <c r="FA12" s="841">
        <f t="shared" si="50"/>
        <v>0</v>
      </c>
      <c r="FB12" s="841">
        <f t="shared" si="50"/>
        <v>0</v>
      </c>
      <c r="FC12" s="841">
        <f t="shared" si="50"/>
        <v>0</v>
      </c>
      <c r="FD12" s="841">
        <f t="shared" si="50"/>
        <v>0</v>
      </c>
      <c r="FE12" s="2193">
        <f t="shared" si="50"/>
        <v>0</v>
      </c>
      <c r="FF12" s="142" t="s">
        <v>106</v>
      </c>
      <c r="FG12" s="846">
        <f>SUM(FG6:FG11)</f>
        <v>0</v>
      </c>
      <c r="FH12" s="847">
        <f t="shared" ref="FH12:FY12" si="51">SUM(FH6:FH11)</f>
        <v>0</v>
      </c>
      <c r="FI12" s="847">
        <f t="shared" si="51"/>
        <v>0</v>
      </c>
      <c r="FJ12" s="848">
        <f t="shared" si="51"/>
        <v>0</v>
      </c>
      <c r="FK12" s="846">
        <f t="shared" si="51"/>
        <v>0</v>
      </c>
      <c r="FL12" s="847">
        <f t="shared" si="51"/>
        <v>0</v>
      </c>
      <c r="FM12" s="847">
        <f t="shared" si="51"/>
        <v>0</v>
      </c>
      <c r="FN12" s="848">
        <f t="shared" si="51"/>
        <v>0</v>
      </c>
      <c r="FO12" s="846">
        <f t="shared" si="51"/>
        <v>0</v>
      </c>
      <c r="FP12" s="847">
        <f t="shared" si="51"/>
        <v>0</v>
      </c>
      <c r="FQ12" s="848">
        <f t="shared" si="51"/>
        <v>0</v>
      </c>
      <c r="FR12" s="849">
        <f t="shared" si="12"/>
        <v>0</v>
      </c>
      <c r="FS12" s="846">
        <f t="shared" si="51"/>
        <v>0</v>
      </c>
      <c r="FT12" s="847">
        <f>SUM(FT6:FT11)</f>
        <v>0</v>
      </c>
      <c r="FU12" s="848">
        <f t="shared" si="51"/>
        <v>0</v>
      </c>
      <c r="FV12" s="846">
        <f t="shared" si="51"/>
        <v>0</v>
      </c>
      <c r="FW12" s="847">
        <f t="shared" si="51"/>
        <v>0</v>
      </c>
      <c r="FX12" s="847">
        <f t="shared" si="51"/>
        <v>0</v>
      </c>
      <c r="FY12" s="848">
        <f t="shared" si="51"/>
        <v>0</v>
      </c>
      <c r="FZ12" s="850">
        <f t="shared" si="17"/>
        <v>0</v>
      </c>
      <c r="GA12" s="851">
        <f t="shared" si="18"/>
        <v>0</v>
      </c>
      <c r="GB12" s="851">
        <f t="shared" si="19"/>
        <v>0</v>
      </c>
      <c r="GC12" s="849">
        <f t="shared" si="20"/>
        <v>0</v>
      </c>
      <c r="GD12" s="1960"/>
      <c r="GE12" s="1960"/>
      <c r="GF12" s="1960"/>
      <c r="GG12" s="1960"/>
      <c r="GH12" s="1960"/>
      <c r="GI12" s="1960"/>
    </row>
    <row r="13" spans="1:191" ht="36.75" customHeight="1" thickBot="1">
      <c r="A13" s="6528" t="str">
        <f>IF(AND(GD6="ok",GD7="ok",GD8="ok",GD9="ok",GD10="ok",GD11="ok", H13 &lt;&gt;"فارغ"),"ok","wrong")</f>
        <v>wrong</v>
      </c>
      <c r="B13" s="6529"/>
      <c r="C13" s="6529"/>
      <c r="D13" s="6529"/>
      <c r="E13" s="6529"/>
      <c r="F13" s="6529"/>
      <c r="G13" s="6530"/>
      <c r="H13" s="6208" t="str">
        <f>IF(Z12=0,"فارغ","")</f>
        <v/>
      </c>
      <c r="I13" s="6209"/>
      <c r="J13" s="6209"/>
      <c r="K13" s="6209"/>
      <c r="L13" s="147"/>
      <c r="M13" s="148"/>
      <c r="N13" s="148"/>
      <c r="O13" s="149"/>
      <c r="P13" s="149"/>
      <c r="Q13" s="149"/>
      <c r="R13" s="148"/>
      <c r="S13" s="148"/>
      <c r="T13" s="148"/>
      <c r="U13" s="148"/>
      <c r="V13" s="148"/>
      <c r="W13" s="148"/>
      <c r="X13" s="148"/>
      <c r="Y13" s="148"/>
      <c r="Z13" s="149"/>
      <c r="AA13" s="149"/>
      <c r="AB13" s="149"/>
      <c r="AC13" s="148"/>
      <c r="AD13" s="148"/>
      <c r="AE13" s="148"/>
      <c r="AF13" s="2163"/>
      <c r="AG13" s="148"/>
      <c r="AH13" s="148"/>
      <c r="AI13" s="151"/>
      <c r="AJ13" s="148"/>
      <c r="AK13" s="148"/>
      <c r="AL13" s="148"/>
      <c r="AM13" s="148"/>
      <c r="AN13" s="2163"/>
      <c r="AO13" s="151"/>
      <c r="AP13" s="151"/>
      <c r="AQ13" s="151"/>
      <c r="AR13" s="151"/>
      <c r="AS13" s="151"/>
      <c r="AT13" s="2164"/>
      <c r="AU13" s="148"/>
      <c r="AV13" s="148"/>
      <c r="AW13" s="148"/>
      <c r="AX13" s="148"/>
      <c r="AY13" s="148"/>
      <c r="AZ13" s="2164"/>
      <c r="BA13" s="148"/>
      <c r="BB13" s="148"/>
      <c r="BC13" s="2165"/>
      <c r="BD13" s="6531">
        <f>_xlfn.XLOOKUP(B8,التشكيل_القديم!$M$54:$M$92,التشكيل_القديم!$L$54:$L$92,0,0)</f>
        <v>2</v>
      </c>
      <c r="BE13" s="6505" t="str">
        <f>"(3)             "&amp; "عضو يسار الدائرة  /  "  &amp;B8</f>
        <v>(3)             عضو يسار الدائرة  /  شادى عصمت حسن محمد (مرضي)</v>
      </c>
      <c r="BF13" s="6506"/>
      <c r="BG13" s="6506"/>
      <c r="BH13" s="6506"/>
      <c r="BI13" s="6506"/>
      <c r="BJ13" s="6506"/>
      <c r="BK13" s="6506"/>
      <c r="BL13" s="6506"/>
      <c r="BM13" s="6506"/>
      <c r="BN13" s="6506"/>
      <c r="BO13" s="6506"/>
      <c r="BP13" s="6506"/>
      <c r="BQ13" s="6506"/>
      <c r="BR13" s="6506"/>
      <c r="BS13" s="6506"/>
      <c r="BT13" s="6506"/>
      <c r="BU13" s="6506"/>
      <c r="BV13" s="6506"/>
      <c r="BW13" s="6506"/>
      <c r="BX13" s="6506"/>
      <c r="BY13" s="6506"/>
      <c r="BZ13" s="6506"/>
      <c r="CA13" s="6506"/>
      <c r="CB13" s="6506"/>
      <c r="CC13" s="6506"/>
      <c r="CD13" s="6506"/>
      <c r="CE13" s="6506"/>
      <c r="CF13" s="6506"/>
      <c r="CG13" s="6506"/>
      <c r="CH13" s="6506"/>
      <c r="CI13" s="6506"/>
      <c r="CJ13" s="6506"/>
      <c r="CK13" s="6506"/>
      <c r="CL13" s="6506"/>
      <c r="CM13" s="859"/>
      <c r="CN13" s="6520">
        <f>IF(ISTEXT(B9),_xlfn.XLOOKUP(B9,التشكيل_القديم!$M$54:$M$92,التشكيل_القديم!$L$54:$L$92,0,0),0)</f>
        <v>3</v>
      </c>
      <c r="CO13" s="6505" t="str">
        <f>IF(B9&lt;&gt;"","(4)             "&amp;"عضو يسار  اليسار الدائرة /  "&amp;B9,"لا يوجد عضو رابع " )</f>
        <v>(4)             عضو يسار  اليسار الدائرة /  خالد محمد شاكر عبد الرحمن</v>
      </c>
      <c r="CP13" s="6506"/>
      <c r="CQ13" s="6506"/>
      <c r="CR13" s="6506"/>
      <c r="CS13" s="6506"/>
      <c r="CT13" s="6506"/>
      <c r="CU13" s="6506"/>
      <c r="CV13" s="6506"/>
      <c r="CW13" s="6506"/>
      <c r="CX13" s="6506"/>
      <c r="CY13" s="6506"/>
      <c r="CZ13" s="6506"/>
      <c r="DA13" s="6506"/>
      <c r="DB13" s="6506"/>
      <c r="DC13" s="6506"/>
      <c r="DD13" s="6506"/>
      <c r="DE13" s="6506"/>
      <c r="DF13" s="6506"/>
      <c r="DG13" s="6506"/>
      <c r="DH13" s="6506"/>
      <c r="DI13" s="6506"/>
      <c r="DJ13" s="6506"/>
      <c r="DK13" s="6506"/>
      <c r="DL13" s="6506"/>
      <c r="DM13" s="6506"/>
      <c r="DN13" s="6506"/>
      <c r="DO13" s="6506"/>
      <c r="DP13" s="6506"/>
      <c r="DQ13" s="6506"/>
      <c r="DR13" s="6506"/>
      <c r="DS13" s="6506"/>
      <c r="DT13" s="6506"/>
      <c r="DU13" s="6506"/>
      <c r="DV13" s="859"/>
      <c r="DW13" s="6520">
        <f>IF(ISTEXT(B11),_xlfn.XLOOKUP(B11,التشكيل_القديم!$M$54:$M$92,التشكيل_القديم!$L$54:$L$92,0,0),0)</f>
        <v>0</v>
      </c>
      <c r="DX13" s="6505" t="str">
        <f>IF(B11&lt;&gt;"","(5)             "&amp;"عضو يسار يسار اليسار الدائرة /  "&amp;B11,"لا يوجد عضو سادس " )</f>
        <v xml:space="preserve">لا يوجد عضو سادس </v>
      </c>
      <c r="DY13" s="6506"/>
      <c r="DZ13" s="6506"/>
      <c r="EA13" s="6506"/>
      <c r="EB13" s="6506"/>
      <c r="EC13" s="6506"/>
      <c r="ED13" s="6506"/>
      <c r="EE13" s="6506"/>
      <c r="EF13" s="6506"/>
      <c r="EG13" s="6506"/>
      <c r="EH13" s="6506"/>
      <c r="EI13" s="6506"/>
      <c r="EJ13" s="6506"/>
      <c r="EK13" s="6506"/>
      <c r="EL13" s="6506"/>
      <c r="EM13" s="6506"/>
      <c r="EN13" s="6506"/>
      <c r="EO13" s="6506"/>
      <c r="EP13" s="6506"/>
      <c r="EQ13" s="6506"/>
      <c r="ER13" s="6506"/>
      <c r="ES13" s="6506"/>
      <c r="ET13" s="6506"/>
      <c r="EU13" s="6506"/>
      <c r="EV13" s="6506"/>
      <c r="EW13" s="6506"/>
      <c r="EX13" s="6506"/>
      <c r="EY13" s="6506"/>
      <c r="EZ13" s="6506"/>
      <c r="FA13" s="6506"/>
      <c r="FB13" s="6506"/>
      <c r="FC13" s="6506"/>
      <c r="FD13" s="6506"/>
      <c r="FE13" s="859"/>
      <c r="FF13" s="6522" t="s">
        <v>1239</v>
      </c>
      <c r="FG13" s="6523"/>
      <c r="FH13" s="6523"/>
      <c r="FI13" s="6523"/>
      <c r="FJ13" s="6523"/>
      <c r="FK13" s="6523"/>
      <c r="FL13" s="6523"/>
      <c r="FM13" s="6523"/>
      <c r="FN13" s="6523"/>
      <c r="FO13" s="6523"/>
      <c r="FP13" s="6523"/>
      <c r="FQ13" s="6523"/>
      <c r="FR13" s="6523"/>
      <c r="FS13" s="6523"/>
      <c r="FT13" s="6523"/>
      <c r="FU13" s="6523"/>
      <c r="FV13" s="6523"/>
      <c r="FW13" s="6523"/>
      <c r="FX13" s="6523"/>
      <c r="FY13" s="6523"/>
      <c r="FZ13" s="6523"/>
      <c r="GA13" s="6523"/>
      <c r="GB13" s="6523"/>
      <c r="GC13" s="6523"/>
      <c r="GD13" s="6523"/>
      <c r="GE13" s="6523"/>
      <c r="GF13" s="6523"/>
      <c r="GG13" s="6523"/>
      <c r="GH13" s="6523"/>
      <c r="GI13" s="6524"/>
    </row>
    <row r="14" spans="1:191" ht="36.75" customHeight="1" thickTop="1" thickBot="1">
      <c r="A14" s="6205"/>
      <c r="B14" s="6206"/>
      <c r="C14" s="6206"/>
      <c r="D14" s="6206"/>
      <c r="E14" s="6206"/>
      <c r="F14" s="6206"/>
      <c r="G14" s="6207"/>
      <c r="H14" s="6208"/>
      <c r="I14" s="6209"/>
      <c r="J14" s="6209"/>
      <c r="K14" s="6209"/>
      <c r="L14" s="147"/>
      <c r="M14" s="148"/>
      <c r="N14" s="148"/>
      <c r="O14" s="148"/>
      <c r="P14" s="148"/>
      <c r="Q14" s="148"/>
      <c r="R14" s="148"/>
      <c r="S14" s="148"/>
      <c r="T14" s="148"/>
      <c r="U14" s="148"/>
      <c r="V14" s="148"/>
      <c r="W14" s="148"/>
      <c r="X14" s="148"/>
      <c r="Y14" s="148"/>
      <c r="Z14" s="2166"/>
      <c r="AA14" s="148"/>
      <c r="AB14" s="148"/>
      <c r="AC14" s="148"/>
      <c r="AD14" s="148"/>
      <c r="AE14" s="148"/>
      <c r="AF14" s="2163"/>
      <c r="AG14" s="148"/>
      <c r="AH14" s="148"/>
      <c r="AI14" s="151"/>
      <c r="AJ14" s="148"/>
      <c r="AK14" s="148"/>
      <c r="AL14" s="148"/>
      <c r="AM14" s="148"/>
      <c r="AN14" s="2163"/>
      <c r="AO14" s="151"/>
      <c r="AP14" s="151"/>
      <c r="AQ14" s="151"/>
      <c r="AR14" s="151"/>
      <c r="AS14" s="151"/>
      <c r="AT14" s="2164"/>
      <c r="AU14" s="148"/>
      <c r="AV14" s="148"/>
      <c r="AW14" s="148"/>
      <c r="AX14" s="148"/>
      <c r="AY14" s="148"/>
      <c r="AZ14" s="2164"/>
      <c r="BA14" s="148"/>
      <c r="BB14" s="148"/>
      <c r="BC14" s="2165"/>
      <c r="BD14" s="6532"/>
      <c r="BE14" s="6507"/>
      <c r="BF14" s="6508"/>
      <c r="BG14" s="6508"/>
      <c r="BH14" s="6508"/>
      <c r="BI14" s="6508"/>
      <c r="BJ14" s="6508"/>
      <c r="BK14" s="6508"/>
      <c r="BL14" s="6508"/>
      <c r="BM14" s="6508"/>
      <c r="BN14" s="6508"/>
      <c r="BO14" s="6508"/>
      <c r="BP14" s="6508"/>
      <c r="BQ14" s="6508"/>
      <c r="BR14" s="6508"/>
      <c r="BS14" s="6508"/>
      <c r="BT14" s="6508"/>
      <c r="BU14" s="6508"/>
      <c r="BV14" s="6508"/>
      <c r="BW14" s="6508"/>
      <c r="BX14" s="6508"/>
      <c r="BY14" s="6508"/>
      <c r="BZ14" s="6508"/>
      <c r="CA14" s="6508"/>
      <c r="CB14" s="6508"/>
      <c r="CC14" s="6508"/>
      <c r="CD14" s="6508"/>
      <c r="CE14" s="6508"/>
      <c r="CF14" s="6508"/>
      <c r="CG14" s="6508"/>
      <c r="CH14" s="6508"/>
      <c r="CI14" s="6508"/>
      <c r="CJ14" s="6508"/>
      <c r="CK14" s="6508"/>
      <c r="CL14" s="6508"/>
      <c r="CM14" s="860"/>
      <c r="CN14" s="6521"/>
      <c r="CO14" s="6507"/>
      <c r="CP14" s="6508"/>
      <c r="CQ14" s="6508"/>
      <c r="CR14" s="6508"/>
      <c r="CS14" s="6508"/>
      <c r="CT14" s="6508"/>
      <c r="CU14" s="6508"/>
      <c r="CV14" s="6508"/>
      <c r="CW14" s="6508"/>
      <c r="CX14" s="6508"/>
      <c r="CY14" s="6508"/>
      <c r="CZ14" s="6508"/>
      <c r="DA14" s="6508"/>
      <c r="DB14" s="6508"/>
      <c r="DC14" s="6508"/>
      <c r="DD14" s="6508"/>
      <c r="DE14" s="6508"/>
      <c r="DF14" s="6508"/>
      <c r="DG14" s="6508"/>
      <c r="DH14" s="6508"/>
      <c r="DI14" s="6508"/>
      <c r="DJ14" s="6508"/>
      <c r="DK14" s="6508"/>
      <c r="DL14" s="6508"/>
      <c r="DM14" s="6508"/>
      <c r="DN14" s="6508"/>
      <c r="DO14" s="6508"/>
      <c r="DP14" s="6508"/>
      <c r="DQ14" s="6508"/>
      <c r="DR14" s="6508"/>
      <c r="DS14" s="6508"/>
      <c r="DT14" s="6508"/>
      <c r="DU14" s="6508"/>
      <c r="DV14" s="866"/>
      <c r="DW14" s="6521"/>
      <c r="DX14" s="6507"/>
      <c r="DY14" s="6508"/>
      <c r="DZ14" s="6508"/>
      <c r="EA14" s="6508"/>
      <c r="EB14" s="6508"/>
      <c r="EC14" s="6508"/>
      <c r="ED14" s="6508"/>
      <c r="EE14" s="6508"/>
      <c r="EF14" s="6508"/>
      <c r="EG14" s="6508"/>
      <c r="EH14" s="6508"/>
      <c r="EI14" s="6508"/>
      <c r="EJ14" s="6508"/>
      <c r="EK14" s="6508"/>
      <c r="EL14" s="6508"/>
      <c r="EM14" s="6508"/>
      <c r="EN14" s="6508"/>
      <c r="EO14" s="6508"/>
      <c r="EP14" s="6508"/>
      <c r="EQ14" s="6508"/>
      <c r="ER14" s="6508"/>
      <c r="ES14" s="6508"/>
      <c r="ET14" s="6508"/>
      <c r="EU14" s="6508"/>
      <c r="EV14" s="6508"/>
      <c r="EW14" s="6508"/>
      <c r="EX14" s="6508"/>
      <c r="EY14" s="6508"/>
      <c r="EZ14" s="6508"/>
      <c r="FA14" s="6508"/>
      <c r="FB14" s="6508"/>
      <c r="FC14" s="6508"/>
      <c r="FD14" s="6508"/>
      <c r="FE14" s="866"/>
      <c r="FF14" s="2114"/>
      <c r="FG14" s="6348" t="s">
        <v>23</v>
      </c>
      <c r="FH14" s="6349"/>
      <c r="FI14" s="6349"/>
      <c r="FJ14" s="6350"/>
      <c r="FK14" s="6370" t="s">
        <v>33</v>
      </c>
      <c r="FL14" s="6370"/>
      <c r="FM14" s="6370"/>
      <c r="FN14" s="6371"/>
      <c r="FO14" s="6351" t="s">
        <v>184</v>
      </c>
      <c r="FP14" s="6352"/>
      <c r="FQ14" s="6352"/>
      <c r="FR14" s="6353"/>
      <c r="FS14" s="6366" t="s">
        <v>185</v>
      </c>
      <c r="FT14" s="6367"/>
      <c r="FU14" s="6367"/>
      <c r="FV14" s="6368"/>
      <c r="FW14" s="6354" t="s">
        <v>200</v>
      </c>
      <c r="FX14" s="6355"/>
      <c r="FY14" s="6355"/>
      <c r="FZ14" s="6356"/>
      <c r="GA14" s="6338" t="s">
        <v>597</v>
      </c>
      <c r="GB14" s="6339"/>
      <c r="GC14" s="6339"/>
      <c r="GD14" s="6340"/>
      <c r="GE14" s="6525" t="s">
        <v>598</v>
      </c>
      <c r="GF14" s="6526"/>
      <c r="GG14" s="6526"/>
      <c r="GH14" s="6526"/>
      <c r="GI14" s="6527"/>
    </row>
    <row r="15" spans="1:191" ht="36.75" customHeight="1" thickTop="1" thickBot="1">
      <c r="A15" s="143"/>
      <c r="B15" s="157"/>
      <c r="C15" s="157"/>
      <c r="D15" s="157"/>
      <c r="E15" s="158"/>
      <c r="F15" s="158"/>
      <c r="G15" s="159"/>
      <c r="H15" s="144"/>
      <c r="I15" s="144"/>
      <c r="J15" s="145"/>
      <c r="K15" s="146"/>
      <c r="L15" s="2186" t="str">
        <f>الاعدادات!$D$14</f>
        <v>2023 وما قبلها</v>
      </c>
      <c r="M15" s="148"/>
      <c r="N15" s="148"/>
      <c r="O15" s="148"/>
      <c r="P15" s="148"/>
      <c r="Q15" s="148"/>
      <c r="R15" s="148"/>
      <c r="S15" s="148"/>
      <c r="T15" s="148"/>
      <c r="U15" s="148"/>
      <c r="V15" s="148"/>
      <c r="W15" s="148"/>
      <c r="X15" s="148"/>
      <c r="Y15" s="148"/>
      <c r="Z15" s="2166"/>
      <c r="AA15" s="148"/>
      <c r="AB15" s="148"/>
      <c r="AC15" s="148"/>
      <c r="AD15" s="148"/>
      <c r="AE15" s="148"/>
      <c r="AF15" s="2163"/>
      <c r="AG15" s="148"/>
      <c r="AH15" s="148"/>
      <c r="AI15" s="151"/>
      <c r="AJ15" s="148"/>
      <c r="AK15" s="148"/>
      <c r="AL15" s="148"/>
      <c r="AM15" s="148"/>
      <c r="AN15" s="2163"/>
      <c r="AO15" s="151"/>
      <c r="AP15" s="151"/>
      <c r="AQ15" s="151"/>
      <c r="AR15" s="151"/>
      <c r="AS15" s="151"/>
      <c r="AT15" s="2164"/>
      <c r="AU15" s="148"/>
      <c r="AV15" s="148"/>
      <c r="AW15" s="148"/>
      <c r="AX15" s="148"/>
      <c r="AY15" s="148"/>
      <c r="AZ15" s="2164"/>
      <c r="BA15" s="148"/>
      <c r="BB15" s="148"/>
      <c r="BC15" s="2165"/>
      <c r="BD15" s="2186" t="str">
        <f>الاعدادات!$D$14</f>
        <v>2023 وما قبلها</v>
      </c>
      <c r="BE15" s="82"/>
      <c r="BF15" s="83"/>
      <c r="BG15" s="83"/>
      <c r="BH15" s="84"/>
      <c r="BI15" s="84"/>
      <c r="BJ15" s="84"/>
      <c r="BK15" s="85"/>
      <c r="BL15" s="86"/>
      <c r="BM15" s="87"/>
      <c r="BN15" s="87"/>
      <c r="BO15" s="88"/>
      <c r="BP15" s="88"/>
      <c r="BQ15" s="88"/>
      <c r="BR15" s="88"/>
      <c r="BS15" s="88"/>
      <c r="BT15" s="88"/>
      <c r="BU15" s="88"/>
      <c r="BV15" s="88"/>
      <c r="BW15" s="89"/>
      <c r="BX15" s="77">
        <f t="shared" ref="BX15:BX17" si="52">SUM(BE15:BW15)</f>
        <v>0</v>
      </c>
      <c r="BY15" s="90"/>
      <c r="BZ15" s="855"/>
      <c r="CA15" s="91"/>
      <c r="CB15" s="92"/>
      <c r="CC15" s="93"/>
      <c r="CD15" s="94"/>
      <c r="CE15" s="95"/>
      <c r="CF15" s="96"/>
      <c r="CG15" s="97"/>
      <c r="CH15" s="98"/>
      <c r="CI15" s="99"/>
      <c r="CJ15" s="79">
        <f t="shared" ref="CJ15:CJ16" si="53">SUM(BX15:CI15)</f>
        <v>0</v>
      </c>
      <c r="CK15" s="104"/>
      <c r="CL15" s="92"/>
      <c r="CM15" s="861"/>
      <c r="CN15" s="82"/>
      <c r="CO15" s="83"/>
      <c r="CP15" s="83"/>
      <c r="CQ15" s="84"/>
      <c r="CR15" s="84"/>
      <c r="CS15" s="84"/>
      <c r="CT15" s="85"/>
      <c r="CU15" s="86"/>
      <c r="CV15" s="87"/>
      <c r="CW15" s="87"/>
      <c r="CX15" s="88"/>
      <c r="CY15" s="88"/>
      <c r="CZ15" s="88"/>
      <c r="DA15" s="88"/>
      <c r="DB15" s="88"/>
      <c r="DC15" s="88"/>
      <c r="DD15" s="88"/>
      <c r="DE15" s="88"/>
      <c r="DF15" s="89"/>
      <c r="DG15" s="161">
        <f t="shared" ref="DG15:DG17" si="54">SUM(CN15:DF15)</f>
        <v>0</v>
      </c>
      <c r="DH15" s="90"/>
      <c r="DI15" s="855"/>
      <c r="DJ15" s="168"/>
      <c r="DK15" s="92"/>
      <c r="DL15" s="93"/>
      <c r="DM15" s="94"/>
      <c r="DN15" s="95"/>
      <c r="DO15" s="96"/>
      <c r="DP15" s="97"/>
      <c r="DQ15" s="98"/>
      <c r="DR15" s="99"/>
      <c r="DS15" s="79">
        <f t="shared" ref="DS15:DS17" si="55">SUM(DG15:DR15)</f>
        <v>0</v>
      </c>
      <c r="DT15" s="104"/>
      <c r="DU15" s="92"/>
      <c r="DV15" s="864"/>
      <c r="DW15" s="82"/>
      <c r="DX15" s="83"/>
      <c r="DY15" s="83"/>
      <c r="DZ15" s="84"/>
      <c r="EA15" s="84"/>
      <c r="EB15" s="84"/>
      <c r="EC15" s="85"/>
      <c r="ED15" s="86"/>
      <c r="EE15" s="87"/>
      <c r="EF15" s="87"/>
      <c r="EG15" s="88"/>
      <c r="EH15" s="88"/>
      <c r="EI15" s="88"/>
      <c r="EJ15" s="88"/>
      <c r="EK15" s="88"/>
      <c r="EL15" s="88"/>
      <c r="EM15" s="88"/>
      <c r="EN15" s="88"/>
      <c r="EO15" s="89"/>
      <c r="EP15" s="161">
        <f t="shared" ref="EP15:EP17" si="56">SUM(DW15:EO15)</f>
        <v>0</v>
      </c>
      <c r="EQ15" s="90"/>
      <c r="ER15" s="855"/>
      <c r="ES15" s="168"/>
      <c r="ET15" s="92"/>
      <c r="EU15" s="93"/>
      <c r="EV15" s="94"/>
      <c r="EW15" s="95"/>
      <c r="EX15" s="96"/>
      <c r="EY15" s="97"/>
      <c r="EZ15" s="98"/>
      <c r="FA15" s="99"/>
      <c r="FB15" s="79">
        <f t="shared" ref="FB15:FB18" si="57">SUM(EP15:FA15)</f>
        <v>0</v>
      </c>
      <c r="FC15" s="104"/>
      <c r="FD15" s="92"/>
      <c r="FE15" s="864"/>
      <c r="FF15" s="162" t="s">
        <v>163</v>
      </c>
      <c r="FG15" s="838" t="s">
        <v>190</v>
      </c>
      <c r="FH15" s="838" t="s">
        <v>203</v>
      </c>
      <c r="FI15" s="838" t="s">
        <v>204</v>
      </c>
      <c r="FJ15" s="839" t="s">
        <v>116</v>
      </c>
      <c r="FK15" s="838" t="s">
        <v>190</v>
      </c>
      <c r="FL15" s="838" t="s">
        <v>203</v>
      </c>
      <c r="FM15" s="838" t="s">
        <v>204</v>
      </c>
      <c r="FN15" s="839" t="s">
        <v>116</v>
      </c>
      <c r="FO15" s="838" t="s">
        <v>190</v>
      </c>
      <c r="FP15" s="838" t="s">
        <v>203</v>
      </c>
      <c r="FQ15" s="838" t="s">
        <v>204</v>
      </c>
      <c r="FR15" s="839" t="s">
        <v>116</v>
      </c>
      <c r="FS15" s="838" t="s">
        <v>190</v>
      </c>
      <c r="FT15" s="838" t="s">
        <v>203</v>
      </c>
      <c r="FU15" s="838" t="s">
        <v>204</v>
      </c>
      <c r="FV15" s="839" t="s">
        <v>116</v>
      </c>
      <c r="FW15" s="838" t="s">
        <v>190</v>
      </c>
      <c r="FX15" s="838" t="s">
        <v>203</v>
      </c>
      <c r="FY15" s="838" t="s">
        <v>204</v>
      </c>
      <c r="FZ15" s="839" t="s">
        <v>116</v>
      </c>
      <c r="GA15" s="838" t="s">
        <v>190</v>
      </c>
      <c r="GB15" s="838" t="s">
        <v>203</v>
      </c>
      <c r="GC15" s="838" t="s">
        <v>204</v>
      </c>
      <c r="GD15" s="839" t="s">
        <v>116</v>
      </c>
      <c r="GE15" s="852" t="s">
        <v>205</v>
      </c>
      <c r="GF15" s="838" t="s">
        <v>190</v>
      </c>
      <c r="GG15" s="838" t="s">
        <v>203</v>
      </c>
      <c r="GH15" s="838" t="s">
        <v>204</v>
      </c>
      <c r="GI15" s="839" t="s">
        <v>116</v>
      </c>
    </row>
    <row r="16" spans="1:191" ht="36.75" customHeight="1" thickTop="1" thickBot="1">
      <c r="A16" s="143"/>
      <c r="B16" s="157"/>
      <c r="C16" s="157"/>
      <c r="D16" s="157"/>
      <c r="E16" s="158"/>
      <c r="F16" s="158"/>
      <c r="G16" s="159"/>
      <c r="H16" s="144"/>
      <c r="I16" s="144"/>
      <c r="J16" s="145"/>
      <c r="K16" s="146"/>
      <c r="L16" s="2187">
        <f>الاعدادات!$D$15</f>
        <v>2024</v>
      </c>
      <c r="M16" s="148"/>
      <c r="N16" s="148"/>
      <c r="O16" s="148"/>
      <c r="P16" s="148"/>
      <c r="Q16" s="148"/>
      <c r="R16" s="148"/>
      <c r="S16" s="148"/>
      <c r="T16" s="148"/>
      <c r="U16" s="148"/>
      <c r="V16" s="148"/>
      <c r="W16" s="148"/>
      <c r="X16" s="148"/>
      <c r="Y16" s="148"/>
      <c r="Z16" s="2166"/>
      <c r="AA16" s="148"/>
      <c r="AB16" s="148"/>
      <c r="AC16" s="148"/>
      <c r="AD16" s="148"/>
      <c r="AE16" s="148"/>
      <c r="AF16" s="2163"/>
      <c r="AG16" s="148"/>
      <c r="AH16" s="148"/>
      <c r="AI16" s="151"/>
      <c r="AJ16" s="148"/>
      <c r="AK16" s="148"/>
      <c r="AL16" s="148"/>
      <c r="AM16" s="148"/>
      <c r="AN16" s="2163"/>
      <c r="AO16" s="151"/>
      <c r="AP16" s="151"/>
      <c r="AQ16" s="151"/>
      <c r="AR16" s="151"/>
      <c r="AS16" s="151"/>
      <c r="AT16" s="2164"/>
      <c r="AU16" s="148"/>
      <c r="AV16" s="148"/>
      <c r="AW16" s="148"/>
      <c r="AX16" s="148"/>
      <c r="AY16" s="148"/>
      <c r="AZ16" s="2164"/>
      <c r="BA16" s="148"/>
      <c r="BB16" s="148"/>
      <c r="BC16" s="2165"/>
      <c r="BD16" s="2187">
        <f>الاعدادات!$D$15</f>
        <v>2024</v>
      </c>
      <c r="BE16" s="82"/>
      <c r="BF16" s="83"/>
      <c r="BG16" s="83"/>
      <c r="BH16" s="84"/>
      <c r="BI16" s="84"/>
      <c r="BJ16" s="84"/>
      <c r="BK16" s="85"/>
      <c r="BL16" s="86"/>
      <c r="BM16" s="87"/>
      <c r="BN16" s="87"/>
      <c r="BO16" s="88"/>
      <c r="BP16" s="88"/>
      <c r="BQ16" s="88"/>
      <c r="BR16" s="88"/>
      <c r="BS16" s="88"/>
      <c r="BT16" s="88"/>
      <c r="BU16" s="88"/>
      <c r="BV16" s="88"/>
      <c r="BW16" s="89"/>
      <c r="BX16" s="77">
        <f t="shared" si="52"/>
        <v>0</v>
      </c>
      <c r="BY16" s="90"/>
      <c r="BZ16" s="855"/>
      <c r="CA16" s="91"/>
      <c r="CB16" s="92"/>
      <c r="CC16" s="93"/>
      <c r="CD16" s="94"/>
      <c r="CE16" s="95"/>
      <c r="CF16" s="96"/>
      <c r="CG16" s="97"/>
      <c r="CH16" s="98"/>
      <c r="CI16" s="99"/>
      <c r="CJ16" s="79">
        <f t="shared" si="53"/>
        <v>0</v>
      </c>
      <c r="CK16" s="104"/>
      <c r="CL16" s="92"/>
      <c r="CM16" s="861"/>
      <c r="CN16" s="82"/>
      <c r="CO16" s="83"/>
      <c r="CP16" s="83"/>
      <c r="CQ16" s="84"/>
      <c r="CR16" s="84"/>
      <c r="CS16" s="84"/>
      <c r="CT16" s="85"/>
      <c r="CU16" s="86"/>
      <c r="CV16" s="87"/>
      <c r="CW16" s="87"/>
      <c r="CX16" s="88"/>
      <c r="CY16" s="88"/>
      <c r="CZ16" s="88"/>
      <c r="DA16" s="88"/>
      <c r="DB16" s="88"/>
      <c r="DC16" s="88"/>
      <c r="DD16" s="88"/>
      <c r="DE16" s="88"/>
      <c r="DF16" s="89"/>
      <c r="DG16" s="161">
        <f t="shared" si="54"/>
        <v>0</v>
      </c>
      <c r="DH16" s="90"/>
      <c r="DI16" s="855"/>
      <c r="DJ16" s="168"/>
      <c r="DK16" s="92"/>
      <c r="DL16" s="93"/>
      <c r="DM16" s="94"/>
      <c r="DN16" s="95"/>
      <c r="DO16" s="96"/>
      <c r="DP16" s="97"/>
      <c r="DQ16" s="98"/>
      <c r="DR16" s="99"/>
      <c r="DS16" s="79">
        <f t="shared" si="55"/>
        <v>0</v>
      </c>
      <c r="DT16" s="104"/>
      <c r="DU16" s="92"/>
      <c r="DV16" s="864"/>
      <c r="DW16" s="82"/>
      <c r="DX16" s="83"/>
      <c r="DY16" s="83"/>
      <c r="DZ16" s="84"/>
      <c r="EA16" s="84"/>
      <c r="EB16" s="84"/>
      <c r="EC16" s="85"/>
      <c r="ED16" s="86"/>
      <c r="EE16" s="87"/>
      <c r="EF16" s="87"/>
      <c r="EG16" s="88"/>
      <c r="EH16" s="88"/>
      <c r="EI16" s="88"/>
      <c r="EJ16" s="88"/>
      <c r="EK16" s="88"/>
      <c r="EL16" s="88"/>
      <c r="EM16" s="88"/>
      <c r="EN16" s="88"/>
      <c r="EO16" s="89"/>
      <c r="EP16" s="161">
        <f t="shared" si="56"/>
        <v>0</v>
      </c>
      <c r="EQ16" s="90"/>
      <c r="ER16" s="855"/>
      <c r="ES16" s="168"/>
      <c r="ET16" s="92"/>
      <c r="EU16" s="93"/>
      <c r="EV16" s="94"/>
      <c r="EW16" s="95"/>
      <c r="EX16" s="96"/>
      <c r="EY16" s="97"/>
      <c r="EZ16" s="98"/>
      <c r="FA16" s="99"/>
      <c r="FB16" s="79">
        <f t="shared" si="57"/>
        <v>0</v>
      </c>
      <c r="FC16" s="104"/>
      <c r="FD16" s="92"/>
      <c r="FE16" s="864"/>
      <c r="FF16" s="2207">
        <f>الاعدادات!$D$7</f>
        <v>2023</v>
      </c>
      <c r="FG16" s="163">
        <f t="shared" ref="FG16:FH19" si="58">BX8</f>
        <v>0</v>
      </c>
      <c r="FH16" s="164">
        <f t="shared" si="58"/>
        <v>0</v>
      </c>
      <c r="FI16" s="164">
        <f>CA8+CB8+CC8+CD8+CE8+BZ8</f>
        <v>0</v>
      </c>
      <c r="FJ16" s="165">
        <f>CF8+CG8+CH8+CI8</f>
        <v>0</v>
      </c>
      <c r="FK16" s="166">
        <f t="shared" ref="FK16:FL19" si="59">DG8</f>
        <v>0</v>
      </c>
      <c r="FL16" s="164">
        <f t="shared" si="59"/>
        <v>0</v>
      </c>
      <c r="FM16" s="164">
        <f>DJ8+DK8+DL8+DM8+DN8+DI8</f>
        <v>0</v>
      </c>
      <c r="FN16" s="165">
        <f>DO8+DP8+DQ8+DR8</f>
        <v>0</v>
      </c>
      <c r="FO16" s="166">
        <f t="shared" ref="FO16:FP19" si="60">BX15</f>
        <v>0</v>
      </c>
      <c r="FP16" s="164">
        <f t="shared" si="60"/>
        <v>0</v>
      </c>
      <c r="FQ16" s="164">
        <f>CA15+CB15+CC15+CD15+CE15+BZ15</f>
        <v>0</v>
      </c>
      <c r="FR16" s="165">
        <f>CF15+CG15+CH15+CI15</f>
        <v>0</v>
      </c>
      <c r="FS16" s="166">
        <f t="shared" ref="FS16:FT19" si="61">DG15</f>
        <v>0</v>
      </c>
      <c r="FT16" s="164">
        <f t="shared" si="61"/>
        <v>0</v>
      </c>
      <c r="FU16" s="164">
        <f>DI15+DJ15+DK15+DL15+DM15+DN15</f>
        <v>0</v>
      </c>
      <c r="FV16" s="167">
        <f>DO15+DP15+DQ15+DR15</f>
        <v>0</v>
      </c>
      <c r="FW16" s="166">
        <f t="shared" ref="FW16:FX19" si="62">EP8</f>
        <v>0</v>
      </c>
      <c r="FX16" s="164">
        <f t="shared" si="62"/>
        <v>0</v>
      </c>
      <c r="FY16" s="164">
        <f>ES8+ET8+EU8+EV8+EW8+ER8</f>
        <v>0</v>
      </c>
      <c r="FZ16" s="167">
        <f>EX8+EY8+EZ8+FA8</f>
        <v>0</v>
      </c>
      <c r="GA16" s="166">
        <f t="shared" ref="GA16:GB19" si="63">EP15</f>
        <v>0</v>
      </c>
      <c r="GB16" s="164">
        <f t="shared" si="63"/>
        <v>0</v>
      </c>
      <c r="GC16" s="164">
        <f>ES15+ET15+EU15+EV15+EW15+ER15</f>
        <v>0</v>
      </c>
      <c r="GD16" s="167">
        <f>EX15+EY15+EZ15+FA15</f>
        <v>0</v>
      </c>
      <c r="GE16" s="837" t="s">
        <v>23</v>
      </c>
      <c r="GF16" s="169">
        <f>FG20</f>
        <v>0</v>
      </c>
      <c r="GG16" s="170">
        <f>FH20</f>
        <v>0</v>
      </c>
      <c r="GH16" s="170">
        <f>FI20</f>
        <v>0</v>
      </c>
      <c r="GI16" s="171">
        <f>FJ20</f>
        <v>0</v>
      </c>
    </row>
    <row r="17" spans="1:191" ht="36.75" customHeight="1" thickTop="1" thickBot="1">
      <c r="A17" s="143"/>
      <c r="B17" s="172"/>
      <c r="C17" s="172"/>
      <c r="D17" s="172"/>
      <c r="E17" s="172"/>
      <c r="F17" s="172"/>
      <c r="G17" s="172"/>
      <c r="H17" s="172"/>
      <c r="I17" s="172"/>
      <c r="J17" s="145"/>
      <c r="K17" s="146"/>
      <c r="L17" s="2187">
        <f>الاعدادات!$D$16</f>
        <v>2025</v>
      </c>
      <c r="M17" s="172"/>
      <c r="N17" s="172"/>
      <c r="O17" s="172"/>
      <c r="P17" s="172"/>
      <c r="Q17" s="172"/>
      <c r="R17" s="172"/>
      <c r="S17" s="172"/>
      <c r="T17" s="172"/>
      <c r="U17" s="172"/>
      <c r="V17" s="172"/>
      <c r="W17" s="172"/>
      <c r="X17" s="172"/>
      <c r="Y17" s="172"/>
      <c r="Z17" s="174"/>
      <c r="AA17" s="172"/>
      <c r="AB17" s="172"/>
      <c r="AC17" s="172"/>
      <c r="AD17" s="172"/>
      <c r="AE17" s="172"/>
      <c r="AF17" s="172"/>
      <c r="AG17" s="172"/>
      <c r="AH17" s="172"/>
      <c r="AI17" s="172"/>
      <c r="AJ17" s="172"/>
      <c r="AK17" s="172"/>
      <c r="AL17" s="172"/>
      <c r="AM17" s="172"/>
      <c r="AN17" s="172"/>
      <c r="AO17" s="172"/>
      <c r="AP17" s="172"/>
      <c r="AQ17" s="172"/>
      <c r="AR17" s="172"/>
      <c r="AS17" s="172"/>
      <c r="AT17" s="175"/>
      <c r="AU17" s="172"/>
      <c r="AV17" s="172"/>
      <c r="AW17" s="172"/>
      <c r="AX17" s="172"/>
      <c r="AY17" s="172"/>
      <c r="AZ17" s="175"/>
      <c r="BA17" s="172"/>
      <c r="BB17" s="172"/>
      <c r="BC17" s="2165"/>
      <c r="BD17" s="2187">
        <f>الاعدادات!$D$16</f>
        <v>2025</v>
      </c>
      <c r="BE17" s="82"/>
      <c r="BF17" s="83"/>
      <c r="BG17" s="83"/>
      <c r="BH17" s="84"/>
      <c r="BI17" s="84"/>
      <c r="BJ17" s="84"/>
      <c r="BK17" s="85"/>
      <c r="BL17" s="86"/>
      <c r="BM17" s="87"/>
      <c r="BN17" s="87"/>
      <c r="BO17" s="88"/>
      <c r="BP17" s="88"/>
      <c r="BQ17" s="88"/>
      <c r="BR17" s="88"/>
      <c r="BS17" s="88"/>
      <c r="BT17" s="88"/>
      <c r="BU17" s="88"/>
      <c r="BV17" s="88"/>
      <c r="BW17" s="89"/>
      <c r="BX17" s="77">
        <f t="shared" si="52"/>
        <v>0</v>
      </c>
      <c r="BY17" s="90"/>
      <c r="BZ17" s="855"/>
      <c r="CA17" s="91"/>
      <c r="CB17" s="92"/>
      <c r="CC17" s="93"/>
      <c r="CD17" s="94"/>
      <c r="CE17" s="95"/>
      <c r="CF17" s="96"/>
      <c r="CG17" s="97"/>
      <c r="CH17" s="98"/>
      <c r="CI17" s="99"/>
      <c r="CJ17" s="79">
        <f>SUM(BX17:CI17)</f>
        <v>0</v>
      </c>
      <c r="CK17" s="104"/>
      <c r="CL17" s="92"/>
      <c r="CM17" s="861"/>
      <c r="CN17" s="82"/>
      <c r="CO17" s="83"/>
      <c r="CP17" s="83"/>
      <c r="CQ17" s="84"/>
      <c r="CR17" s="84"/>
      <c r="CS17" s="84"/>
      <c r="CT17" s="85"/>
      <c r="CU17" s="86"/>
      <c r="CV17" s="87"/>
      <c r="CW17" s="87"/>
      <c r="CX17" s="88"/>
      <c r="CY17" s="88"/>
      <c r="CZ17" s="88"/>
      <c r="DA17" s="88"/>
      <c r="DB17" s="88"/>
      <c r="DC17" s="88"/>
      <c r="DD17" s="88"/>
      <c r="DE17" s="88"/>
      <c r="DF17" s="89"/>
      <c r="DG17" s="161">
        <f t="shared" si="54"/>
        <v>0</v>
      </c>
      <c r="DH17" s="90"/>
      <c r="DI17" s="855"/>
      <c r="DJ17" s="168"/>
      <c r="DK17" s="92"/>
      <c r="DL17" s="93"/>
      <c r="DM17" s="94"/>
      <c r="DN17" s="95"/>
      <c r="DO17" s="96"/>
      <c r="DP17" s="97"/>
      <c r="DQ17" s="98"/>
      <c r="DR17" s="99"/>
      <c r="DS17" s="79">
        <f t="shared" si="55"/>
        <v>0</v>
      </c>
      <c r="DT17" s="104"/>
      <c r="DU17" s="92"/>
      <c r="DV17" s="864"/>
      <c r="DW17" s="82"/>
      <c r="DX17" s="83"/>
      <c r="DY17" s="83"/>
      <c r="DZ17" s="84"/>
      <c r="EA17" s="84"/>
      <c r="EB17" s="84"/>
      <c r="EC17" s="85"/>
      <c r="ED17" s="86"/>
      <c r="EE17" s="87"/>
      <c r="EF17" s="87"/>
      <c r="EG17" s="88"/>
      <c r="EH17" s="88"/>
      <c r="EI17" s="88"/>
      <c r="EJ17" s="88"/>
      <c r="EK17" s="88"/>
      <c r="EL17" s="88"/>
      <c r="EM17" s="88"/>
      <c r="EN17" s="88"/>
      <c r="EO17" s="89"/>
      <c r="EP17" s="161">
        <f t="shared" si="56"/>
        <v>0</v>
      </c>
      <c r="EQ17" s="90"/>
      <c r="ER17" s="855"/>
      <c r="ES17" s="168"/>
      <c r="ET17" s="92"/>
      <c r="EU17" s="93"/>
      <c r="EV17" s="94"/>
      <c r="EW17" s="95"/>
      <c r="EX17" s="96"/>
      <c r="EY17" s="97"/>
      <c r="EZ17" s="98"/>
      <c r="FA17" s="99"/>
      <c r="FB17" s="79">
        <f t="shared" si="57"/>
        <v>0</v>
      </c>
      <c r="FC17" s="104"/>
      <c r="FD17" s="92"/>
      <c r="FE17" s="864"/>
      <c r="FF17" s="2207">
        <f>الاعدادات!$D$8</f>
        <v>2024</v>
      </c>
      <c r="FG17" s="163">
        <f t="shared" si="58"/>
        <v>0</v>
      </c>
      <c r="FH17" s="164">
        <f t="shared" si="58"/>
        <v>0</v>
      </c>
      <c r="FI17" s="164">
        <f>CA9+CB9+CC9+CD9+CE9+BZ9</f>
        <v>0</v>
      </c>
      <c r="FJ17" s="165">
        <f>CF9+CG9+CH9+CI9</f>
        <v>0</v>
      </c>
      <c r="FK17" s="166">
        <f t="shared" si="59"/>
        <v>0</v>
      </c>
      <c r="FL17" s="164">
        <f t="shared" si="59"/>
        <v>0</v>
      </c>
      <c r="FM17" s="164">
        <f>DJ9+DK9+DL9+DM9+DN9+DI9</f>
        <v>0</v>
      </c>
      <c r="FN17" s="165">
        <f>DO9+DP9+DQ9+DR9</f>
        <v>0</v>
      </c>
      <c r="FO17" s="166">
        <f t="shared" si="60"/>
        <v>0</v>
      </c>
      <c r="FP17" s="164">
        <f t="shared" si="60"/>
        <v>0</v>
      </c>
      <c r="FQ17" s="164">
        <f>CA16+CB16+CC16+CD16+CE16+BZ16</f>
        <v>0</v>
      </c>
      <c r="FR17" s="165">
        <f>CF16+CG16+CH16+CI16</f>
        <v>0</v>
      </c>
      <c r="FS17" s="166">
        <f t="shared" si="61"/>
        <v>0</v>
      </c>
      <c r="FT17" s="164">
        <f t="shared" si="61"/>
        <v>0</v>
      </c>
      <c r="FU17" s="164">
        <f>DI16+DJ16+DK16+DL16+DM16+DN16</f>
        <v>0</v>
      </c>
      <c r="FV17" s="167">
        <f>DO16+DP16+DQ16+DR16</f>
        <v>0</v>
      </c>
      <c r="FW17" s="166">
        <f t="shared" si="62"/>
        <v>0</v>
      </c>
      <c r="FX17" s="164">
        <f t="shared" si="62"/>
        <v>0</v>
      </c>
      <c r="FY17" s="164">
        <f>ES9+ET9+EU9+EV9+EW9+ER9</f>
        <v>0</v>
      </c>
      <c r="FZ17" s="167">
        <f>EX9+EY9+EZ9+FA9</f>
        <v>0</v>
      </c>
      <c r="GA17" s="166">
        <f t="shared" si="63"/>
        <v>0</v>
      </c>
      <c r="GB17" s="164">
        <f t="shared" si="63"/>
        <v>0</v>
      </c>
      <c r="GC17" s="164">
        <f>ES16+ET16+EU16+EV16+EW16+ER16</f>
        <v>0</v>
      </c>
      <c r="GD17" s="167">
        <f>EX16+EY16+EZ16+FA16</f>
        <v>0</v>
      </c>
      <c r="GE17" s="837" t="s">
        <v>33</v>
      </c>
      <c r="GF17" s="169">
        <f>FK20</f>
        <v>0</v>
      </c>
      <c r="GG17" s="169">
        <f>FL20</f>
        <v>0</v>
      </c>
      <c r="GH17" s="169">
        <f>FM20</f>
        <v>0</v>
      </c>
      <c r="GI17" s="169">
        <f>FN20</f>
        <v>0</v>
      </c>
    </row>
    <row r="18" spans="1:191" ht="36.75" customHeight="1" thickTop="1" thickBot="1">
      <c r="A18" s="143"/>
      <c r="B18" s="172"/>
      <c r="C18" s="172"/>
      <c r="D18" s="172"/>
      <c r="E18" s="172"/>
      <c r="F18" s="172"/>
      <c r="G18" s="172"/>
      <c r="H18" s="172"/>
      <c r="I18" s="172"/>
      <c r="J18" s="145"/>
      <c r="K18" s="146"/>
      <c r="L18" s="2187">
        <f>الاعدادات!$D$17</f>
        <v>2026</v>
      </c>
      <c r="M18" s="172"/>
      <c r="N18" s="172"/>
      <c r="O18" s="172"/>
      <c r="P18" s="172"/>
      <c r="Q18" s="172"/>
      <c r="R18" s="172"/>
      <c r="S18" s="172"/>
      <c r="T18" s="172"/>
      <c r="U18" s="172"/>
      <c r="V18" s="172"/>
      <c r="W18" s="172"/>
      <c r="X18" s="172"/>
      <c r="Y18" s="172"/>
      <c r="Z18" s="174"/>
      <c r="AA18" s="172"/>
      <c r="AB18" s="172"/>
      <c r="AC18" s="172"/>
      <c r="AD18" s="172"/>
      <c r="AE18" s="172"/>
      <c r="AF18" s="172"/>
      <c r="AG18" s="172"/>
      <c r="AH18" s="172"/>
      <c r="AI18" s="172"/>
      <c r="AJ18" s="172"/>
      <c r="AK18" s="172"/>
      <c r="AL18" s="172"/>
      <c r="AM18" s="172"/>
      <c r="AN18" s="172"/>
      <c r="AO18" s="172"/>
      <c r="AP18" s="172"/>
      <c r="AQ18" s="172"/>
      <c r="AR18" s="172"/>
      <c r="AS18" s="172"/>
      <c r="AT18" s="175"/>
      <c r="AU18" s="172"/>
      <c r="AV18" s="172"/>
      <c r="AW18" s="172"/>
      <c r="AX18" s="172"/>
      <c r="AY18" s="172"/>
      <c r="AZ18" s="175"/>
      <c r="BA18" s="172"/>
      <c r="BB18" s="172"/>
      <c r="BC18" s="2165"/>
      <c r="BD18" s="2187">
        <f>الاعدادات!$D$17</f>
        <v>2026</v>
      </c>
      <c r="BE18" s="117"/>
      <c r="BF18" s="118"/>
      <c r="BG18" s="118"/>
      <c r="BH18" s="119"/>
      <c r="BI18" s="119"/>
      <c r="BJ18" s="119"/>
      <c r="BK18" s="120"/>
      <c r="BL18" s="121"/>
      <c r="BM18" s="122"/>
      <c r="BN18" s="122"/>
      <c r="BO18" s="123"/>
      <c r="BP18" s="123"/>
      <c r="BQ18" s="123"/>
      <c r="BR18" s="123"/>
      <c r="BS18" s="123"/>
      <c r="BT18" s="123"/>
      <c r="BU18" s="123"/>
      <c r="BV18" s="123"/>
      <c r="BW18" s="124"/>
      <c r="BX18" s="77">
        <f>SUM(BE18:BW18)</f>
        <v>0</v>
      </c>
      <c r="BY18" s="126"/>
      <c r="BZ18" s="856"/>
      <c r="CA18" s="127"/>
      <c r="CB18" s="128"/>
      <c r="CC18" s="129"/>
      <c r="CD18" s="130"/>
      <c r="CE18" s="131"/>
      <c r="CF18" s="132"/>
      <c r="CG18" s="133"/>
      <c r="CH18" s="134"/>
      <c r="CI18" s="135"/>
      <c r="CJ18" s="79">
        <f>SUM(BX18:CI18)</f>
        <v>0</v>
      </c>
      <c r="CK18" s="137"/>
      <c r="CL18" s="128"/>
      <c r="CM18" s="862"/>
      <c r="CN18" s="117"/>
      <c r="CO18" s="118"/>
      <c r="CP18" s="118"/>
      <c r="CQ18" s="119"/>
      <c r="CR18" s="119"/>
      <c r="CS18" s="119"/>
      <c r="CT18" s="120"/>
      <c r="CU18" s="121"/>
      <c r="CV18" s="122"/>
      <c r="CW18" s="122"/>
      <c r="CX18" s="123"/>
      <c r="CY18" s="123"/>
      <c r="CZ18" s="123"/>
      <c r="DA18" s="123"/>
      <c r="DB18" s="123"/>
      <c r="DC18" s="123"/>
      <c r="DD18" s="123"/>
      <c r="DE18" s="123"/>
      <c r="DF18" s="124"/>
      <c r="DG18" s="161">
        <f>SUM(CN18:DF18)</f>
        <v>0</v>
      </c>
      <c r="DH18" s="126"/>
      <c r="DI18" s="4285"/>
      <c r="DJ18" s="176"/>
      <c r="DK18" s="128"/>
      <c r="DL18" s="129"/>
      <c r="DM18" s="130"/>
      <c r="DN18" s="131"/>
      <c r="DO18" s="132"/>
      <c r="DP18" s="133"/>
      <c r="DQ18" s="134"/>
      <c r="DR18" s="135"/>
      <c r="DS18" s="136">
        <f>SUM(DG18:DR18)</f>
        <v>0</v>
      </c>
      <c r="DT18" s="137"/>
      <c r="DU18" s="128"/>
      <c r="DV18" s="865"/>
      <c r="DW18" s="117"/>
      <c r="DX18" s="118"/>
      <c r="DY18" s="118"/>
      <c r="DZ18" s="119"/>
      <c r="EA18" s="119"/>
      <c r="EB18" s="119"/>
      <c r="EC18" s="120"/>
      <c r="ED18" s="121"/>
      <c r="EE18" s="122"/>
      <c r="EF18" s="122"/>
      <c r="EG18" s="123"/>
      <c r="EH18" s="123"/>
      <c r="EI18" s="123"/>
      <c r="EJ18" s="123"/>
      <c r="EK18" s="123"/>
      <c r="EL18" s="123"/>
      <c r="EM18" s="123"/>
      <c r="EN18" s="123"/>
      <c r="EO18" s="124"/>
      <c r="EP18" s="161">
        <f>SUM(DW18:EO18)</f>
        <v>0</v>
      </c>
      <c r="EQ18" s="126"/>
      <c r="ER18" s="856"/>
      <c r="ES18" s="176"/>
      <c r="ET18" s="128"/>
      <c r="EU18" s="129"/>
      <c r="EV18" s="130"/>
      <c r="EW18" s="131"/>
      <c r="EX18" s="132"/>
      <c r="EY18" s="133"/>
      <c r="EZ18" s="134"/>
      <c r="FA18" s="135"/>
      <c r="FB18" s="136">
        <f t="shared" si="57"/>
        <v>0</v>
      </c>
      <c r="FC18" s="137"/>
      <c r="FD18" s="128"/>
      <c r="FE18" s="865"/>
      <c r="FF18" s="2207">
        <f>الاعدادات!$D$9</f>
        <v>2025</v>
      </c>
      <c r="FG18" s="163">
        <f t="shared" si="58"/>
        <v>0</v>
      </c>
      <c r="FH18" s="164">
        <f t="shared" si="58"/>
        <v>0</v>
      </c>
      <c r="FI18" s="164">
        <f>CA10+CB10+CC10+CD10+CE10+BZ10</f>
        <v>0</v>
      </c>
      <c r="FJ18" s="165">
        <f>CF10+CG10+CH10+CI10</f>
        <v>0</v>
      </c>
      <c r="FK18" s="166">
        <f t="shared" si="59"/>
        <v>0</v>
      </c>
      <c r="FL18" s="164">
        <f t="shared" si="59"/>
        <v>0</v>
      </c>
      <c r="FM18" s="164">
        <f>DJ10+DK10+DL10+DM10+DN10+DI10</f>
        <v>0</v>
      </c>
      <c r="FN18" s="165">
        <f>DO10+DP10+DQ10+DR10</f>
        <v>0</v>
      </c>
      <c r="FO18" s="166">
        <f t="shared" si="60"/>
        <v>0</v>
      </c>
      <c r="FP18" s="164">
        <f t="shared" si="60"/>
        <v>0</v>
      </c>
      <c r="FQ18" s="164">
        <f>CA17+CB17+CC17+CD17+CE17+BZ17</f>
        <v>0</v>
      </c>
      <c r="FR18" s="165">
        <f>CF17+CG17+CH17+CI17</f>
        <v>0</v>
      </c>
      <c r="FS18" s="166">
        <f t="shared" si="61"/>
        <v>0</v>
      </c>
      <c r="FT18" s="164">
        <f t="shared" si="61"/>
        <v>0</v>
      </c>
      <c r="FU18" s="164">
        <f>DI17+DJ17+DK17+DL17+DM17+DN17</f>
        <v>0</v>
      </c>
      <c r="FV18" s="167">
        <f>DO17+DP17+DQ17+DR17</f>
        <v>0</v>
      </c>
      <c r="FW18" s="166">
        <f t="shared" si="62"/>
        <v>0</v>
      </c>
      <c r="FX18" s="164">
        <f t="shared" si="62"/>
        <v>0</v>
      </c>
      <c r="FY18" s="164">
        <f>ES10+ET10+EU10+EV10+EW10+ER10</f>
        <v>0</v>
      </c>
      <c r="FZ18" s="167">
        <f>EX10+EY10+EZ10+FA10</f>
        <v>0</v>
      </c>
      <c r="GA18" s="166">
        <f t="shared" si="63"/>
        <v>0</v>
      </c>
      <c r="GB18" s="164">
        <f t="shared" si="63"/>
        <v>0</v>
      </c>
      <c r="GC18" s="164">
        <f>ES17+ET17+EU17+EV17+EW17+ER17</f>
        <v>0</v>
      </c>
      <c r="GD18" s="167">
        <f>EX17+EY17+EZ17+FA17</f>
        <v>0</v>
      </c>
      <c r="GE18" s="837" t="s">
        <v>184</v>
      </c>
      <c r="GF18" s="169">
        <f>FO20</f>
        <v>0</v>
      </c>
      <c r="GG18" s="170">
        <f>FP20</f>
        <v>0</v>
      </c>
      <c r="GH18" s="170">
        <f>FQ20</f>
        <v>0</v>
      </c>
      <c r="GI18" s="171">
        <f>FR20</f>
        <v>0</v>
      </c>
    </row>
    <row r="19" spans="1:191" ht="36.75" customHeight="1" thickBot="1">
      <c r="A19" s="172"/>
      <c r="B19" s="172"/>
      <c r="C19" s="172"/>
      <c r="D19" s="172"/>
      <c r="E19" s="172"/>
      <c r="F19" s="172"/>
      <c r="G19" s="172"/>
      <c r="H19" s="172"/>
      <c r="I19" s="172"/>
      <c r="J19" s="172"/>
      <c r="K19" s="172"/>
      <c r="L19" s="172"/>
      <c r="M19" s="172"/>
      <c r="N19" s="172"/>
      <c r="O19" s="172"/>
      <c r="P19" s="172"/>
      <c r="Q19" s="172"/>
      <c r="R19" s="172"/>
      <c r="S19" s="172"/>
      <c r="T19" s="172"/>
      <c r="U19" s="172"/>
      <c r="V19" s="172"/>
      <c r="W19" s="172"/>
      <c r="X19" s="172"/>
      <c r="Y19" s="172"/>
      <c r="Z19" s="172"/>
      <c r="AA19" s="172"/>
      <c r="AB19" s="172"/>
      <c r="AC19" s="172"/>
      <c r="AD19" s="172"/>
      <c r="AE19" s="172"/>
      <c r="AF19" s="172"/>
      <c r="AG19" s="172"/>
      <c r="AH19" s="172"/>
      <c r="AI19" s="172"/>
      <c r="AJ19" s="172"/>
      <c r="AK19" s="172"/>
      <c r="AL19" s="172"/>
      <c r="AM19" s="172"/>
      <c r="AN19" s="172"/>
      <c r="AO19" s="172"/>
      <c r="AP19" s="172"/>
      <c r="AQ19" s="172"/>
      <c r="AR19" s="172"/>
      <c r="AS19" s="172"/>
      <c r="AT19" s="172"/>
      <c r="AU19" s="172"/>
      <c r="AV19" s="172"/>
      <c r="AW19" s="172"/>
      <c r="AX19" s="172"/>
      <c r="AY19" s="172"/>
      <c r="AZ19" s="172"/>
      <c r="BA19" s="172"/>
      <c r="BB19" s="172"/>
      <c r="BC19" s="172"/>
      <c r="BD19" s="177" t="s">
        <v>181</v>
      </c>
      <c r="BE19" s="843">
        <f t="shared" ref="BE19:BW19" si="64">SUM(BE14:BE18)</f>
        <v>0</v>
      </c>
      <c r="BF19" s="844">
        <f t="shared" si="64"/>
        <v>0</v>
      </c>
      <c r="BG19" s="844">
        <f t="shared" si="64"/>
        <v>0</v>
      </c>
      <c r="BH19" s="844">
        <f t="shared" si="64"/>
        <v>0</v>
      </c>
      <c r="BI19" s="844">
        <f t="shared" si="64"/>
        <v>0</v>
      </c>
      <c r="BJ19" s="844">
        <f t="shared" si="64"/>
        <v>0</v>
      </c>
      <c r="BK19" s="844">
        <f t="shared" si="64"/>
        <v>0</v>
      </c>
      <c r="BL19" s="844">
        <f t="shared" si="64"/>
        <v>0</v>
      </c>
      <c r="BM19" s="844">
        <f t="shared" si="64"/>
        <v>0</v>
      </c>
      <c r="BN19" s="844">
        <f t="shared" si="64"/>
        <v>0</v>
      </c>
      <c r="BO19" s="844">
        <f t="shared" si="64"/>
        <v>0</v>
      </c>
      <c r="BP19" s="844">
        <f t="shared" si="64"/>
        <v>0</v>
      </c>
      <c r="BQ19" s="844">
        <f t="shared" si="64"/>
        <v>0</v>
      </c>
      <c r="BR19" s="844">
        <f t="shared" si="64"/>
        <v>0</v>
      </c>
      <c r="BS19" s="844">
        <f t="shared" si="64"/>
        <v>0</v>
      </c>
      <c r="BT19" s="844">
        <f t="shared" si="64"/>
        <v>0</v>
      </c>
      <c r="BU19" s="844">
        <f t="shared" si="64"/>
        <v>0</v>
      </c>
      <c r="BV19" s="844">
        <f t="shared" si="64"/>
        <v>0</v>
      </c>
      <c r="BW19" s="844">
        <f t="shared" si="64"/>
        <v>0</v>
      </c>
      <c r="BX19" s="845">
        <f t="shared" ref="BX19" si="65">BW19+BV19+BO19+BN19+BM19+BL19+BK19+BJ19+BI19+BH19+BG19+BF19+BE19</f>
        <v>0</v>
      </c>
      <c r="BY19" s="844">
        <f t="shared" ref="BY19:DF19" si="66">SUM(BY14:BY18)</f>
        <v>0</v>
      </c>
      <c r="BZ19" s="844">
        <f t="shared" si="66"/>
        <v>0</v>
      </c>
      <c r="CA19" s="844">
        <f t="shared" si="66"/>
        <v>0</v>
      </c>
      <c r="CB19" s="844">
        <f t="shared" si="66"/>
        <v>0</v>
      </c>
      <c r="CC19" s="844">
        <f t="shared" si="66"/>
        <v>0</v>
      </c>
      <c r="CD19" s="844">
        <f t="shared" si="66"/>
        <v>0</v>
      </c>
      <c r="CE19" s="844">
        <f t="shared" si="66"/>
        <v>0</v>
      </c>
      <c r="CF19" s="844">
        <f t="shared" si="66"/>
        <v>0</v>
      </c>
      <c r="CG19" s="844">
        <f t="shared" si="66"/>
        <v>0</v>
      </c>
      <c r="CH19" s="2208">
        <f t="shared" si="66"/>
        <v>0</v>
      </c>
      <c r="CI19" s="844">
        <f t="shared" si="66"/>
        <v>0</v>
      </c>
      <c r="CJ19" s="844">
        <f t="shared" si="66"/>
        <v>0</v>
      </c>
      <c r="CK19" s="844">
        <f t="shared" si="66"/>
        <v>0</v>
      </c>
      <c r="CL19" s="844">
        <f t="shared" si="66"/>
        <v>0</v>
      </c>
      <c r="CM19" s="2209">
        <f t="shared" si="66"/>
        <v>0</v>
      </c>
      <c r="CN19" s="843">
        <f t="shared" si="66"/>
        <v>0</v>
      </c>
      <c r="CO19" s="844">
        <f t="shared" si="66"/>
        <v>0</v>
      </c>
      <c r="CP19" s="844">
        <f t="shared" si="66"/>
        <v>0</v>
      </c>
      <c r="CQ19" s="844">
        <f t="shared" si="66"/>
        <v>0</v>
      </c>
      <c r="CR19" s="844">
        <f t="shared" si="66"/>
        <v>0</v>
      </c>
      <c r="CS19" s="844">
        <f t="shared" si="66"/>
        <v>0</v>
      </c>
      <c r="CT19" s="844">
        <f t="shared" si="66"/>
        <v>0</v>
      </c>
      <c r="CU19" s="844">
        <f t="shared" si="66"/>
        <v>0</v>
      </c>
      <c r="CV19" s="844">
        <f t="shared" si="66"/>
        <v>0</v>
      </c>
      <c r="CW19" s="844">
        <f t="shared" si="66"/>
        <v>0</v>
      </c>
      <c r="CX19" s="844">
        <f t="shared" si="66"/>
        <v>0</v>
      </c>
      <c r="CY19" s="844">
        <f t="shared" si="66"/>
        <v>0</v>
      </c>
      <c r="CZ19" s="844">
        <f t="shared" si="66"/>
        <v>0</v>
      </c>
      <c r="DA19" s="844">
        <f t="shared" si="66"/>
        <v>0</v>
      </c>
      <c r="DB19" s="844">
        <f t="shared" si="66"/>
        <v>0</v>
      </c>
      <c r="DC19" s="844">
        <f t="shared" si="66"/>
        <v>0</v>
      </c>
      <c r="DD19" s="844">
        <f t="shared" si="66"/>
        <v>0</v>
      </c>
      <c r="DE19" s="844">
        <f t="shared" si="66"/>
        <v>0</v>
      </c>
      <c r="DF19" s="844">
        <f t="shared" si="66"/>
        <v>0</v>
      </c>
      <c r="DG19" s="845">
        <f t="shared" ref="DG19" si="67">DF19+DE19+CX19+CW19+CV19+CU19+CT19+CS19+CR19+CQ19+CP19+CO19+CN19</f>
        <v>0</v>
      </c>
      <c r="DH19" s="844">
        <f t="shared" ref="DH19:EO19" si="68">SUM(DH14:DH18)</f>
        <v>0</v>
      </c>
      <c r="DI19" s="844">
        <f t="shared" si="68"/>
        <v>0</v>
      </c>
      <c r="DJ19" s="844">
        <f t="shared" si="68"/>
        <v>0</v>
      </c>
      <c r="DK19" s="844">
        <f t="shared" si="68"/>
        <v>0</v>
      </c>
      <c r="DL19" s="844">
        <f t="shared" si="68"/>
        <v>0</v>
      </c>
      <c r="DM19" s="844">
        <f t="shared" si="68"/>
        <v>0</v>
      </c>
      <c r="DN19" s="844">
        <f t="shared" si="68"/>
        <v>0</v>
      </c>
      <c r="DO19" s="844">
        <f t="shared" si="68"/>
        <v>0</v>
      </c>
      <c r="DP19" s="844">
        <f t="shared" si="68"/>
        <v>0</v>
      </c>
      <c r="DQ19" s="2208">
        <f t="shared" si="68"/>
        <v>0</v>
      </c>
      <c r="DR19" s="844">
        <f t="shared" si="68"/>
        <v>0</v>
      </c>
      <c r="DS19" s="844">
        <f t="shared" si="68"/>
        <v>0</v>
      </c>
      <c r="DT19" s="844">
        <f t="shared" si="68"/>
        <v>0</v>
      </c>
      <c r="DU19" s="844">
        <f t="shared" si="68"/>
        <v>0</v>
      </c>
      <c r="DV19" s="2210">
        <f t="shared" si="68"/>
        <v>0</v>
      </c>
      <c r="DW19" s="843">
        <f t="shared" si="68"/>
        <v>0</v>
      </c>
      <c r="DX19" s="844">
        <f t="shared" si="68"/>
        <v>0</v>
      </c>
      <c r="DY19" s="844">
        <f t="shared" si="68"/>
        <v>0</v>
      </c>
      <c r="DZ19" s="844">
        <f t="shared" si="68"/>
        <v>0</v>
      </c>
      <c r="EA19" s="844">
        <f t="shared" si="68"/>
        <v>0</v>
      </c>
      <c r="EB19" s="844">
        <f t="shared" si="68"/>
        <v>0</v>
      </c>
      <c r="EC19" s="844">
        <f t="shared" si="68"/>
        <v>0</v>
      </c>
      <c r="ED19" s="844">
        <f t="shared" si="68"/>
        <v>0</v>
      </c>
      <c r="EE19" s="844">
        <f t="shared" si="68"/>
        <v>0</v>
      </c>
      <c r="EF19" s="844">
        <f t="shared" si="68"/>
        <v>0</v>
      </c>
      <c r="EG19" s="844">
        <f t="shared" si="68"/>
        <v>0</v>
      </c>
      <c r="EH19" s="844">
        <f t="shared" si="68"/>
        <v>0</v>
      </c>
      <c r="EI19" s="844">
        <f t="shared" si="68"/>
        <v>0</v>
      </c>
      <c r="EJ19" s="844">
        <f t="shared" si="68"/>
        <v>0</v>
      </c>
      <c r="EK19" s="844">
        <f t="shared" si="68"/>
        <v>0</v>
      </c>
      <c r="EL19" s="844">
        <f t="shared" si="68"/>
        <v>0</v>
      </c>
      <c r="EM19" s="844">
        <f t="shared" si="68"/>
        <v>0</v>
      </c>
      <c r="EN19" s="844">
        <f t="shared" si="68"/>
        <v>0</v>
      </c>
      <c r="EO19" s="844">
        <f t="shared" si="68"/>
        <v>0</v>
      </c>
      <c r="EP19" s="845">
        <f t="shared" ref="EP19" si="69">EO19+EN19+EG19+EF19+EE19+ED19+EC19+EB19+EA19+DZ19+DY19+DX19+DW19</f>
        <v>0</v>
      </c>
      <c r="EQ19" s="844">
        <f>SUM(EQ14:EQ18)</f>
        <v>0</v>
      </c>
      <c r="ER19" s="2167"/>
      <c r="ES19" s="844">
        <f t="shared" ref="ES19:FE19" si="70">SUM(ES14:ES18)</f>
        <v>0</v>
      </c>
      <c r="ET19" s="844">
        <f t="shared" si="70"/>
        <v>0</v>
      </c>
      <c r="EU19" s="844">
        <f t="shared" si="70"/>
        <v>0</v>
      </c>
      <c r="EV19" s="844">
        <f t="shared" si="70"/>
        <v>0</v>
      </c>
      <c r="EW19" s="844">
        <f t="shared" si="70"/>
        <v>0</v>
      </c>
      <c r="EX19" s="844">
        <f t="shared" si="70"/>
        <v>0</v>
      </c>
      <c r="EY19" s="844">
        <f t="shared" si="70"/>
        <v>0</v>
      </c>
      <c r="EZ19" s="2208">
        <f t="shared" si="70"/>
        <v>0</v>
      </c>
      <c r="FA19" s="844">
        <f t="shared" si="70"/>
        <v>0</v>
      </c>
      <c r="FB19" s="844">
        <f t="shared" si="70"/>
        <v>0</v>
      </c>
      <c r="FC19" s="844">
        <f t="shared" si="70"/>
        <v>0</v>
      </c>
      <c r="FD19" s="844">
        <f t="shared" si="70"/>
        <v>0</v>
      </c>
      <c r="FE19" s="2210">
        <f t="shared" si="70"/>
        <v>0</v>
      </c>
      <c r="FF19" s="2211">
        <f>الاعدادات!$D$10</f>
        <v>2026</v>
      </c>
      <c r="FG19" s="2194">
        <f t="shared" si="58"/>
        <v>0</v>
      </c>
      <c r="FH19" s="2195">
        <f t="shared" si="58"/>
        <v>0</v>
      </c>
      <c r="FI19" s="2195">
        <f>CA11+CB11+CC11+CD11+CE11+BZ11</f>
        <v>0</v>
      </c>
      <c r="FJ19" s="2196">
        <f>CF11+CG11+CH11+CI11</f>
        <v>0</v>
      </c>
      <c r="FK19" s="2197">
        <f t="shared" si="59"/>
        <v>0</v>
      </c>
      <c r="FL19" s="2195">
        <f t="shared" si="59"/>
        <v>0</v>
      </c>
      <c r="FM19" s="2195">
        <f>DJ11+DK11+DL11+DM11+DN11+DI11</f>
        <v>0</v>
      </c>
      <c r="FN19" s="2196">
        <f>DO11+DP11+DQ11+DR11</f>
        <v>0</v>
      </c>
      <c r="FO19" s="2197">
        <f t="shared" si="60"/>
        <v>0</v>
      </c>
      <c r="FP19" s="2195">
        <f t="shared" si="60"/>
        <v>0</v>
      </c>
      <c r="FQ19" s="2195">
        <f>CA18+CB18+CC18+CD18+CE18+BZ18</f>
        <v>0</v>
      </c>
      <c r="FR19" s="2196">
        <f>CF18+CG18+CH18+CI18</f>
        <v>0</v>
      </c>
      <c r="FS19" s="2197">
        <f t="shared" si="61"/>
        <v>0</v>
      </c>
      <c r="FT19" s="2195">
        <f t="shared" si="61"/>
        <v>0</v>
      </c>
      <c r="FU19" s="2195">
        <f>DI18+DJ18+DK18+DL18+DM18+DN18</f>
        <v>0</v>
      </c>
      <c r="FV19" s="2198">
        <f>DO18+DP18+DQ18+DR18</f>
        <v>0</v>
      </c>
      <c r="FW19" s="2197">
        <f t="shared" si="62"/>
        <v>0</v>
      </c>
      <c r="FX19" s="2195">
        <f t="shared" si="62"/>
        <v>0</v>
      </c>
      <c r="FY19" s="2195">
        <f>ES11+ET11+EU11+EV11+EW11+ER11</f>
        <v>0</v>
      </c>
      <c r="FZ19" s="2198">
        <f>EX11+EY11+EZ11+FA11</f>
        <v>0</v>
      </c>
      <c r="GA19" s="2197">
        <f t="shared" si="63"/>
        <v>0</v>
      </c>
      <c r="GB19" s="2195">
        <f t="shared" si="63"/>
        <v>0</v>
      </c>
      <c r="GC19" s="2195">
        <f>ES18+ET18+EU18+EV18+EW18+ER18</f>
        <v>0</v>
      </c>
      <c r="GD19" s="2198">
        <f>EX18+EY18+EZ18+FA18</f>
        <v>0</v>
      </c>
      <c r="GE19" s="2123" t="s">
        <v>185</v>
      </c>
      <c r="GF19" s="2204">
        <f>FS20</f>
        <v>0</v>
      </c>
      <c r="GG19" s="2205">
        <f>FT20</f>
        <v>0</v>
      </c>
      <c r="GH19" s="2205">
        <f>FU20</f>
        <v>0</v>
      </c>
      <c r="GI19" s="2206">
        <f>FV20</f>
        <v>0</v>
      </c>
    </row>
    <row r="20" spans="1:191" ht="36.75" customHeight="1">
      <c r="A20" s="2121"/>
      <c r="B20" s="2121"/>
      <c r="C20" s="2121"/>
      <c r="D20" s="2121"/>
      <c r="E20" s="2121"/>
      <c r="F20" s="2121"/>
      <c r="G20" s="2121"/>
      <c r="H20" s="2121"/>
      <c r="I20" s="2121"/>
      <c r="J20" s="2121"/>
      <c r="K20" s="2121"/>
      <c r="L20" s="2121"/>
      <c r="M20" s="2121"/>
      <c r="N20" s="2121"/>
      <c r="O20" s="2121"/>
      <c r="P20" s="2121"/>
      <c r="Q20" s="2121"/>
      <c r="R20" s="2121"/>
      <c r="S20" s="2121"/>
      <c r="T20" s="2121"/>
      <c r="U20" s="2121"/>
      <c r="V20" s="2121"/>
      <c r="W20" s="2121"/>
      <c r="X20" s="2121"/>
      <c r="Y20" s="2121"/>
      <c r="Z20" s="2121"/>
      <c r="AA20" s="2121"/>
      <c r="AB20" s="2121"/>
      <c r="AC20" s="2121"/>
      <c r="AD20" s="2121"/>
      <c r="AE20" s="2121"/>
      <c r="AF20" s="2121"/>
      <c r="AG20" s="2121"/>
      <c r="AH20" s="2121"/>
      <c r="AI20" s="2121"/>
      <c r="AJ20" s="2121"/>
      <c r="AK20" s="2121"/>
      <c r="AL20" s="2121"/>
      <c r="AM20" s="2121"/>
      <c r="AN20" s="2121"/>
      <c r="AO20" s="2121"/>
      <c r="AP20" s="2121"/>
      <c r="AQ20" s="2121"/>
      <c r="AR20" s="2121"/>
      <c r="AS20" s="2121"/>
      <c r="AT20" s="2121"/>
      <c r="AU20" s="2121"/>
      <c r="AV20" s="2121"/>
      <c r="AW20" s="2121"/>
      <c r="AX20" s="2121"/>
      <c r="AY20" s="2121"/>
      <c r="AZ20" s="2121"/>
      <c r="BA20" s="2121"/>
      <c r="BB20" s="2121"/>
      <c r="BC20" s="2121"/>
      <c r="BD20" s="2122"/>
      <c r="BE20" s="2122"/>
      <c r="BF20" s="2122"/>
      <c r="BG20" s="2122"/>
      <c r="BH20" s="2122"/>
      <c r="BI20" s="2122"/>
      <c r="BJ20" s="2122"/>
      <c r="BK20" s="2122"/>
      <c r="BL20" s="2122"/>
      <c r="BM20" s="2122"/>
      <c r="BN20" s="2122"/>
      <c r="BO20" s="2122"/>
      <c r="BP20" s="2122"/>
      <c r="BQ20" s="2122"/>
      <c r="BR20" s="2122"/>
      <c r="BS20" s="2122"/>
      <c r="BT20" s="2122"/>
      <c r="BU20" s="2122"/>
      <c r="BV20" s="2122"/>
      <c r="BW20" s="2122"/>
      <c r="BX20" s="2122"/>
      <c r="BY20" s="2122"/>
      <c r="BZ20" s="2122"/>
      <c r="CA20" s="2122"/>
      <c r="CB20" s="2122"/>
      <c r="CC20" s="2122"/>
      <c r="CD20" s="2122"/>
      <c r="CE20" s="2122"/>
      <c r="CF20" s="2122"/>
      <c r="CG20" s="2122"/>
      <c r="CH20" s="2122"/>
      <c r="CI20" s="2122"/>
      <c r="CJ20" s="2122"/>
      <c r="CK20" s="2122"/>
      <c r="CL20" s="2122"/>
      <c r="CM20" s="2122"/>
      <c r="CN20" s="2122"/>
      <c r="CO20" s="2122"/>
      <c r="CP20" s="2122"/>
      <c r="CQ20" s="2122"/>
      <c r="CR20" s="2122"/>
      <c r="CS20" s="2122"/>
      <c r="CT20" s="2122"/>
      <c r="CU20" s="2122"/>
      <c r="CV20" s="2122"/>
      <c r="CW20" s="2122"/>
      <c r="CX20" s="2122"/>
      <c r="CY20" s="2122"/>
      <c r="CZ20" s="2122"/>
      <c r="DA20" s="2122"/>
      <c r="DB20" s="2122"/>
      <c r="DC20" s="2122"/>
      <c r="DD20" s="2122"/>
      <c r="DE20" s="2122"/>
      <c r="DF20" s="2122"/>
      <c r="DG20" s="2122"/>
      <c r="DH20" s="2122"/>
      <c r="DI20" s="2122"/>
      <c r="DJ20" s="2122"/>
      <c r="DK20" s="2122"/>
      <c r="DL20" s="2122"/>
      <c r="DM20" s="2122"/>
      <c r="DN20" s="2122"/>
      <c r="DO20" s="2122"/>
      <c r="DP20" s="2122"/>
      <c r="DQ20" s="2122"/>
      <c r="DR20" s="2122"/>
      <c r="DS20" s="2122"/>
      <c r="DT20" s="2122"/>
      <c r="DU20" s="2122"/>
      <c r="DV20" s="2122"/>
      <c r="DW20" s="2122"/>
      <c r="DX20" s="2122"/>
      <c r="DY20" s="2122"/>
      <c r="DZ20" s="2122"/>
      <c r="EA20" s="2122"/>
      <c r="EB20" s="2122"/>
      <c r="EC20" s="2122"/>
      <c r="ED20" s="2122"/>
      <c r="EE20" s="2122"/>
      <c r="EF20" s="2122"/>
      <c r="EG20" s="2122"/>
      <c r="EH20" s="2122"/>
      <c r="EI20" s="2122"/>
      <c r="EJ20" s="2122"/>
      <c r="EK20" s="2122"/>
      <c r="EL20" s="2122"/>
      <c r="EM20" s="2122"/>
      <c r="EN20" s="2122"/>
      <c r="EO20" s="2122"/>
      <c r="EP20" s="2122"/>
      <c r="EQ20" s="2122"/>
      <c r="ER20" s="2122"/>
      <c r="ES20" s="2122"/>
      <c r="ET20" s="2122"/>
      <c r="EU20" s="2122"/>
      <c r="EV20" s="2122"/>
      <c r="EW20" s="2122"/>
      <c r="EX20" s="2122"/>
      <c r="EY20" s="2122"/>
      <c r="EZ20" s="2122"/>
      <c r="FA20" s="2122"/>
      <c r="FB20" s="2122"/>
      <c r="FC20" s="2122"/>
      <c r="FD20" s="2122"/>
      <c r="FE20" s="2122"/>
      <c r="FF20" s="2142" t="s">
        <v>106</v>
      </c>
      <c r="FG20" s="2199">
        <f t="shared" ref="FG20:GD20" si="71">SUM(FG15:FG19)</f>
        <v>0</v>
      </c>
      <c r="FH20" s="2200">
        <f t="shared" si="71"/>
        <v>0</v>
      </c>
      <c r="FI20" s="2200">
        <f t="shared" si="71"/>
        <v>0</v>
      </c>
      <c r="FJ20" s="2201">
        <f t="shared" si="71"/>
        <v>0</v>
      </c>
      <c r="FK20" s="2199">
        <f t="shared" si="71"/>
        <v>0</v>
      </c>
      <c r="FL20" s="2200">
        <f t="shared" si="71"/>
        <v>0</v>
      </c>
      <c r="FM20" s="2200">
        <f t="shared" si="71"/>
        <v>0</v>
      </c>
      <c r="FN20" s="2202">
        <f t="shared" si="71"/>
        <v>0</v>
      </c>
      <c r="FO20" s="2199">
        <f t="shared" si="71"/>
        <v>0</v>
      </c>
      <c r="FP20" s="2200">
        <f t="shared" si="71"/>
        <v>0</v>
      </c>
      <c r="FQ20" s="2200">
        <f t="shared" si="71"/>
        <v>0</v>
      </c>
      <c r="FR20" s="2202">
        <f t="shared" si="71"/>
        <v>0</v>
      </c>
      <c r="FS20" s="2199">
        <f t="shared" si="71"/>
        <v>0</v>
      </c>
      <c r="FT20" s="2200">
        <f t="shared" si="71"/>
        <v>0</v>
      </c>
      <c r="FU20" s="2203">
        <f t="shared" si="71"/>
        <v>0</v>
      </c>
      <c r="FV20" s="2202">
        <f t="shared" si="71"/>
        <v>0</v>
      </c>
      <c r="FW20" s="2199">
        <f t="shared" si="71"/>
        <v>0</v>
      </c>
      <c r="FX20" s="2200">
        <f t="shared" si="71"/>
        <v>0</v>
      </c>
      <c r="FY20" s="2200">
        <f t="shared" si="71"/>
        <v>0</v>
      </c>
      <c r="FZ20" s="2202">
        <f t="shared" si="71"/>
        <v>0</v>
      </c>
      <c r="GA20" s="2199">
        <f t="shared" si="71"/>
        <v>0</v>
      </c>
      <c r="GB20" s="2200">
        <f t="shared" si="71"/>
        <v>0</v>
      </c>
      <c r="GC20" s="2200">
        <f t="shared" si="71"/>
        <v>0</v>
      </c>
      <c r="GD20" s="2202">
        <f t="shared" si="71"/>
        <v>0</v>
      </c>
      <c r="GE20" s="2143"/>
      <c r="GF20" s="2199">
        <f>SUM(GF15:GF19)</f>
        <v>0</v>
      </c>
      <c r="GG20" s="2200">
        <f>SUM(GG15:GG19)</f>
        <v>0</v>
      </c>
      <c r="GH20" s="2200">
        <f>SUM(GH15:GH19)</f>
        <v>0</v>
      </c>
      <c r="GI20" s="2202">
        <f>SUM(GI15:GI19)</f>
        <v>0</v>
      </c>
    </row>
    <row r="21" spans="1:191" ht="36.75" customHeight="1" thickBot="1">
      <c r="A21" s="2096"/>
      <c r="B21" s="2095"/>
      <c r="C21" s="2095"/>
      <c r="D21" s="2095"/>
      <c r="E21" s="2095"/>
      <c r="F21" s="2095"/>
      <c r="G21" s="2095"/>
      <c r="H21" s="2072"/>
      <c r="I21" s="2073"/>
      <c r="J21" s="2097"/>
      <c r="K21" s="2091"/>
      <c r="L21" s="2074"/>
      <c r="M21" s="2075"/>
      <c r="N21" s="2075"/>
      <c r="O21" s="2075"/>
      <c r="P21" s="2075"/>
      <c r="Q21" s="2075"/>
      <c r="R21" s="2075"/>
      <c r="S21" s="2075"/>
      <c r="T21" s="2075"/>
      <c r="U21" s="2075"/>
      <c r="V21" s="2075"/>
      <c r="W21" s="2075"/>
      <c r="X21" s="2075"/>
      <c r="Y21" s="2075"/>
      <c r="Z21" s="2076"/>
      <c r="AA21" s="2077"/>
      <c r="AB21" s="2077"/>
      <c r="AC21" s="2077"/>
      <c r="AD21" s="2077"/>
      <c r="AE21" s="2077"/>
      <c r="AF21" s="2078"/>
      <c r="AG21" s="2077"/>
      <c r="AH21" s="2077"/>
      <c r="AI21" s="2079"/>
      <c r="AJ21" s="2077"/>
      <c r="AK21" s="2077"/>
      <c r="AL21" s="2077"/>
      <c r="AM21" s="2077"/>
      <c r="AN21" s="2080"/>
      <c r="AO21" s="2081"/>
      <c r="AP21" s="2081"/>
      <c r="AQ21" s="2081"/>
      <c r="AR21" s="2078"/>
      <c r="AS21" s="2081"/>
      <c r="AT21" s="2082"/>
      <c r="AU21" s="2077"/>
      <c r="AV21" s="2077"/>
      <c r="AW21" s="2077"/>
      <c r="AX21" s="2077"/>
      <c r="AY21" s="2077"/>
      <c r="AZ21" s="2082"/>
      <c r="BA21" s="2077"/>
      <c r="BB21" s="2083"/>
      <c r="BC21" s="67"/>
      <c r="BD21" s="2084"/>
      <c r="BE21" s="2085"/>
      <c r="BF21" s="2085"/>
      <c r="BG21" s="2085"/>
      <c r="BH21" s="2085"/>
      <c r="BI21" s="2085"/>
      <c r="BJ21" s="2085"/>
      <c r="BK21" s="2085"/>
      <c r="BL21" s="2085"/>
      <c r="BM21" s="2085"/>
      <c r="BN21" s="2085"/>
      <c r="BO21" s="2085"/>
      <c r="BP21" s="2085"/>
      <c r="BQ21" s="2085"/>
      <c r="BR21" s="2085"/>
      <c r="BS21" s="2085"/>
      <c r="BT21" s="2085"/>
      <c r="BU21" s="2085"/>
      <c r="BV21" s="2085"/>
      <c r="BW21" s="2085"/>
      <c r="BX21" s="2086"/>
      <c r="BY21" s="2085"/>
      <c r="BZ21" s="2085"/>
      <c r="CA21" s="2085"/>
      <c r="CB21" s="2085"/>
      <c r="CC21" s="2085"/>
      <c r="CD21" s="2085"/>
      <c r="CE21" s="2085"/>
      <c r="CF21" s="2085"/>
      <c r="CG21" s="2085"/>
      <c r="CH21" s="2085"/>
      <c r="CI21" s="2085"/>
      <c r="CJ21" s="2087"/>
      <c r="CK21" s="2085"/>
      <c r="CL21" s="2085"/>
      <c r="CM21" s="2088"/>
      <c r="CN21" s="2085"/>
      <c r="CO21" s="2085"/>
      <c r="CP21" s="2085"/>
      <c r="CQ21" s="2085"/>
      <c r="CR21" s="2085"/>
      <c r="CS21" s="2085"/>
      <c r="CT21" s="2085"/>
      <c r="CU21" s="2085"/>
      <c r="CV21" s="2085"/>
      <c r="CW21" s="2085"/>
      <c r="CX21" s="2085"/>
      <c r="CY21" s="2085"/>
      <c r="CZ21" s="2085"/>
      <c r="DA21" s="2085"/>
      <c r="DB21" s="2085"/>
      <c r="DC21" s="2085"/>
      <c r="DD21" s="2085"/>
      <c r="DE21" s="2085"/>
      <c r="DF21" s="2085"/>
      <c r="DG21" s="2086"/>
      <c r="DH21" s="2085"/>
      <c r="DI21" s="2085"/>
      <c r="DJ21" s="2085"/>
      <c r="DK21" s="2085"/>
      <c r="DL21" s="2085"/>
      <c r="DM21" s="2085"/>
      <c r="DN21" s="2085"/>
      <c r="DO21" s="2085"/>
      <c r="DP21" s="2085"/>
      <c r="DQ21" s="2085"/>
      <c r="DR21" s="2085"/>
      <c r="DS21" s="2089"/>
      <c r="DT21" s="2085"/>
      <c r="DU21" s="2085"/>
      <c r="DV21" s="2090"/>
      <c r="DW21" s="2085"/>
      <c r="DX21" s="2085"/>
      <c r="DY21" s="2085"/>
      <c r="DZ21" s="2085"/>
      <c r="EA21" s="2085"/>
      <c r="EB21" s="2085"/>
      <c r="EC21" s="2085"/>
      <c r="ED21" s="2085"/>
      <c r="EE21" s="2085"/>
      <c r="EF21" s="2085"/>
      <c r="EG21" s="2085"/>
      <c r="EH21" s="2085"/>
      <c r="EI21" s="2085"/>
      <c r="EJ21" s="2085"/>
      <c r="EK21" s="2085"/>
      <c r="EL21" s="2085"/>
      <c r="EM21" s="2085"/>
      <c r="EN21" s="2085"/>
      <c r="EO21" s="2085"/>
      <c r="EP21" s="2086"/>
      <c r="EQ21" s="2085"/>
      <c r="ER21" s="2085"/>
      <c r="ES21" s="2085"/>
      <c r="ET21" s="2085"/>
      <c r="EU21" s="2085"/>
      <c r="EV21" s="2085"/>
      <c r="EW21" s="2085"/>
      <c r="EX21" s="2085"/>
      <c r="EY21" s="2085"/>
      <c r="EZ21" s="2085"/>
      <c r="FA21" s="2085"/>
      <c r="FB21" s="2089"/>
      <c r="FC21" s="2085"/>
      <c r="FD21" s="2085"/>
      <c r="FE21" s="2090"/>
    </row>
    <row r="22" spans="1:191" ht="36.75" customHeight="1" thickTop="1" thickBot="1">
      <c r="A22" s="6491" t="s">
        <v>611</v>
      </c>
      <c r="B22" s="6493" t="str" cm="1">
        <f t="array" ref="B22">_xlfn.XLOOKUP(1, (INDEX(التشكيل_القديم!$L$54:$S$92, ,6)=$A22) * (INDEX(التشكيل_القديم!$L$54:$S$92, ,7)="رئيس الدائرة"), INDEX(التشكيل_القديم!$L$54:$S$92, ,2))</f>
        <v>مصطفى محمود عبد الرحمن احمد</v>
      </c>
      <c r="C22" s="6493"/>
      <c r="D22" s="6493"/>
      <c r="E22" s="6493"/>
      <c r="F22" s="6493"/>
      <c r="G22" s="6493"/>
      <c r="H22" s="2170" cm="1">
        <f t="array" ref="H22">_xlfn.XLOOKUP(1, (INDEX(التشكيل_القديم!$L$54:$S$92, ,6)=$A22) * (INDEX(التشكيل_القديم!$L$54:$S$92, ,7)="رئيس الدائرة"), INDEX(التشكيل_القديم!$L$54:$S$92, ,3))</f>
        <v>0</v>
      </c>
      <c r="I22" s="2171" t="str" cm="1">
        <f t="array" ref="I22">_xlfn.XLOOKUP(1, (INDEX(التشكيل_القديم!$L$54:$S$92, ,6)=$A22) * (INDEX(التشكيل_القديم!$L$54:$S$92, ,7)="رئيس الدائرة"), INDEX(التشكيل_القديم!$L$54:$S$92, ,4))</f>
        <v>أ</v>
      </c>
      <c r="J22" s="6494" t="s">
        <v>32</v>
      </c>
      <c r="K22" s="6496" t="s">
        <v>608</v>
      </c>
      <c r="L22" s="6497" t="s">
        <v>1344</v>
      </c>
      <c r="M22" s="6498"/>
      <c r="N22" s="6498"/>
      <c r="O22" s="6498"/>
      <c r="P22" s="6498"/>
      <c r="Q22" s="6498"/>
      <c r="R22" s="6498"/>
      <c r="S22" s="6498"/>
      <c r="T22" s="6498"/>
      <c r="U22" s="6498"/>
      <c r="V22" s="6498"/>
      <c r="W22" s="6498"/>
      <c r="X22" s="6498"/>
      <c r="Y22" s="6498"/>
      <c r="Z22" s="6498"/>
      <c r="AA22" s="6498"/>
      <c r="AB22" s="6498"/>
      <c r="AC22" s="6498"/>
      <c r="AD22" s="6498"/>
      <c r="AE22" s="6498"/>
      <c r="AF22" s="6498"/>
      <c r="AG22" s="6498"/>
      <c r="AH22" s="6498"/>
      <c r="AI22" s="6498"/>
      <c r="AJ22" s="6498"/>
      <c r="AK22" s="6498"/>
      <c r="AL22" s="6498"/>
      <c r="AM22" s="6498"/>
      <c r="AN22" s="6498"/>
      <c r="AO22" s="6498"/>
      <c r="AP22" s="6498"/>
      <c r="AQ22" s="6498"/>
      <c r="AR22" s="6498"/>
      <c r="AS22" s="6498"/>
      <c r="AT22" s="6498"/>
      <c r="AU22" s="6498"/>
      <c r="AV22" s="6498"/>
      <c r="AW22" s="6498"/>
      <c r="AX22" s="6498"/>
      <c r="AY22" s="6498"/>
      <c r="AZ22" s="6498"/>
      <c r="BA22" s="6498"/>
      <c r="BB22" s="6499"/>
      <c r="BC22" s="67" t="s">
        <v>177</v>
      </c>
      <c r="BD22" s="6503">
        <f>_xlfn.XLOOKUP(B22,التشكيل_القديم!$M$54:$M$92,التشكيل_القديم!$L$54:$L$92,0,0)</f>
        <v>1</v>
      </c>
      <c r="BE22" s="6505" t="str">
        <f xml:space="preserve">  "(1)             "&amp;"رئيس الدائرة  /  "  &amp;B22</f>
        <v>(1)             رئيس الدائرة  /  مصطفى محمود عبد الرحمن احمد</v>
      </c>
      <c r="BF22" s="6506"/>
      <c r="BG22" s="6506"/>
      <c r="BH22" s="6506"/>
      <c r="BI22" s="6506"/>
      <c r="BJ22" s="6506"/>
      <c r="BK22" s="6506"/>
      <c r="BL22" s="6506"/>
      <c r="BM22" s="6506"/>
      <c r="BN22" s="6506"/>
      <c r="BO22" s="6506"/>
      <c r="BP22" s="6506"/>
      <c r="BQ22" s="6506"/>
      <c r="BR22" s="6506"/>
      <c r="BS22" s="6506"/>
      <c r="BT22" s="6506"/>
      <c r="BU22" s="6506"/>
      <c r="BV22" s="6506"/>
      <c r="BW22" s="6506"/>
      <c r="BX22" s="6506"/>
      <c r="BY22" s="6506"/>
      <c r="BZ22" s="6506"/>
      <c r="CA22" s="6506"/>
      <c r="CB22" s="6506"/>
      <c r="CC22" s="6506"/>
      <c r="CD22" s="6506"/>
      <c r="CE22" s="6506"/>
      <c r="CF22" s="6506"/>
      <c r="CG22" s="6506"/>
      <c r="CH22" s="6506"/>
      <c r="CI22" s="6506"/>
      <c r="CJ22" s="6506"/>
      <c r="CK22" s="6506"/>
      <c r="CL22" s="6506"/>
      <c r="CM22" s="857"/>
      <c r="CN22" s="6503">
        <f>_xlfn.XLOOKUP(B23,التشكيل_القديم!$M$54:$M$92,التشكيل_القديم!$L$54:$L$92,0,0)</f>
        <v>27</v>
      </c>
      <c r="CO22" s="6505" t="str">
        <f>"(2)             "&amp; "عضو يمين الدائرة  /  "  &amp;B23</f>
        <v>(2)             عضو يمين الدائرة  /  حازم محمد عبدالمحسن محمد شيحه</v>
      </c>
      <c r="CP22" s="6506"/>
      <c r="CQ22" s="6506"/>
      <c r="CR22" s="6506"/>
      <c r="CS22" s="6506"/>
      <c r="CT22" s="6506"/>
      <c r="CU22" s="6506"/>
      <c r="CV22" s="6506"/>
      <c r="CW22" s="6506"/>
      <c r="CX22" s="6506"/>
      <c r="CY22" s="6506"/>
      <c r="CZ22" s="6506"/>
      <c r="DA22" s="6506"/>
      <c r="DB22" s="6506"/>
      <c r="DC22" s="6506"/>
      <c r="DD22" s="6506"/>
      <c r="DE22" s="6506"/>
      <c r="DF22" s="6506"/>
      <c r="DG22" s="6506"/>
      <c r="DH22" s="6506"/>
      <c r="DI22" s="6506"/>
      <c r="DJ22" s="6506"/>
      <c r="DK22" s="6506"/>
      <c r="DL22" s="6506"/>
      <c r="DM22" s="6506"/>
      <c r="DN22" s="6506"/>
      <c r="DO22" s="6506"/>
      <c r="DP22" s="6506"/>
      <c r="DQ22" s="6506"/>
      <c r="DR22" s="6506"/>
      <c r="DS22" s="6506"/>
      <c r="DT22" s="6506"/>
      <c r="DU22" s="6506"/>
      <c r="DV22" s="863"/>
      <c r="DW22" s="6533">
        <f>IF(ISTEXT(B26),_xlfn.XLOOKUP(B26,التشكيل_القديم!$M$54:$M$92,التشكيل_القديم!$L$54:$L$92,0,0),0)</f>
        <v>0</v>
      </c>
      <c r="DX22" s="6505" t="str">
        <f>IF(B26&lt;&gt;"","(5)             "&amp;"عضو يسار يسار اليسار الدائرة /  "&amp;B26,"لا يوجد عضو خامس " )</f>
        <v xml:space="preserve">لا يوجد عضو خامس </v>
      </c>
      <c r="DY22" s="6506"/>
      <c r="DZ22" s="6506"/>
      <c r="EA22" s="6506"/>
      <c r="EB22" s="6506"/>
      <c r="EC22" s="6506"/>
      <c r="ED22" s="6506"/>
      <c r="EE22" s="6506"/>
      <c r="EF22" s="6506"/>
      <c r="EG22" s="6506"/>
      <c r="EH22" s="6506"/>
      <c r="EI22" s="6506"/>
      <c r="EJ22" s="6506"/>
      <c r="EK22" s="6506"/>
      <c r="EL22" s="6506"/>
      <c r="EM22" s="6506"/>
      <c r="EN22" s="6506"/>
      <c r="EO22" s="6506"/>
      <c r="EP22" s="6506"/>
      <c r="EQ22" s="6506"/>
      <c r="ER22" s="6506"/>
      <c r="ES22" s="6506"/>
      <c r="ET22" s="6506"/>
      <c r="EU22" s="6506"/>
      <c r="EV22" s="6506"/>
      <c r="EW22" s="6506"/>
      <c r="EX22" s="6506"/>
      <c r="EY22" s="6506"/>
      <c r="EZ22" s="6506"/>
      <c r="FA22" s="6506"/>
      <c r="FB22" s="6506"/>
      <c r="FC22" s="6506"/>
      <c r="FD22" s="6506"/>
      <c r="FE22" s="2101"/>
      <c r="FF22" s="2106"/>
      <c r="FG22" s="2107"/>
      <c r="FH22" s="2108"/>
      <c r="FI22" s="2108"/>
      <c r="FJ22" s="2107"/>
      <c r="FK22" s="2107"/>
      <c r="FL22" s="2108"/>
      <c r="FM22" s="2108"/>
      <c r="FN22" s="2107"/>
      <c r="FO22" s="2107"/>
      <c r="FP22" s="2108"/>
      <c r="FQ22" s="2108"/>
      <c r="FR22" s="2107"/>
      <c r="FS22" s="2107"/>
      <c r="FT22" s="2108"/>
      <c r="FU22" s="2107"/>
      <c r="FV22" s="2107"/>
      <c r="FW22" s="2108"/>
      <c r="FX22" s="2108"/>
      <c r="FY22" s="2107"/>
      <c r="FZ22" s="2107"/>
      <c r="GA22" s="2107"/>
      <c r="GB22" s="2107"/>
      <c r="GC22" s="2109"/>
      <c r="GD22" t="str">
        <f>IF(OR(FV22&lt;0,FS22&lt;0,FO22&lt;0,FK22&lt;0,FG22&lt;0,Z22 &lt;&gt; AZ22+AT22+AA22+AB22), "wrong", "ok")</f>
        <v>ok</v>
      </c>
    </row>
    <row r="23" spans="1:191" ht="36.75" customHeight="1" thickBot="1">
      <c r="A23" s="6492"/>
      <c r="B23" s="6493" t="str" cm="1">
        <f t="array" ref="B23">_xlfn.XLOOKUP(1, (INDEX(التشكيل_القديم!$L$54:$S$92, ,6)=$A22) * (INDEX(التشكيل_القديم!$L$54:$S$92, ,7)="عضو يمين"), INDEX(التشكيل_القديم!$L$54:$S$92, ,2))</f>
        <v>حازم محمد عبدالمحسن محمد شيحه</v>
      </c>
      <c r="C23" s="6493"/>
      <c r="D23" s="6493"/>
      <c r="E23" s="6493"/>
      <c r="F23" s="6493"/>
      <c r="G23" s="6493"/>
      <c r="H23" s="2170" cm="1">
        <f t="array" ref="H23">_xlfn.XLOOKUP(1, (INDEX(التشكيل_القديم!$L$54:$S$92, ,6)=$A22) * (INDEX(التشكيل_القديم!$L$54:$S$92, ,7)="عضو يمين"), INDEX(التشكيل_القديم!$L$54:$S$92, ,3))</f>
        <v>0</v>
      </c>
      <c r="I23" s="2171" t="str" cm="1">
        <f t="array" ref="I23">_xlfn.XLOOKUP(1, (INDEX(التشكيل_القديم!$L$54:$S$92, ,6)=$A22) * (INDEX(التشكيل_القديم!$L$54:$S$92, ,7)="عضو يمين"), INDEX(التشكيل_القديم!$L$54:$S$92, ,4))</f>
        <v>أ</v>
      </c>
      <c r="J23" s="6495"/>
      <c r="K23" s="6235"/>
      <c r="L23" s="6500"/>
      <c r="M23" s="6501"/>
      <c r="N23" s="6501"/>
      <c r="O23" s="6501"/>
      <c r="P23" s="6501"/>
      <c r="Q23" s="6501"/>
      <c r="R23" s="6501"/>
      <c r="S23" s="6501"/>
      <c r="T23" s="6501"/>
      <c r="U23" s="6501"/>
      <c r="V23" s="6501"/>
      <c r="W23" s="6501"/>
      <c r="X23" s="6501"/>
      <c r="Y23" s="6501"/>
      <c r="Z23" s="6501"/>
      <c r="AA23" s="6501"/>
      <c r="AB23" s="6501"/>
      <c r="AC23" s="6501"/>
      <c r="AD23" s="6501"/>
      <c r="AE23" s="6501"/>
      <c r="AF23" s="6501"/>
      <c r="AG23" s="6501"/>
      <c r="AH23" s="6501"/>
      <c r="AI23" s="6501"/>
      <c r="AJ23" s="6501"/>
      <c r="AK23" s="6501"/>
      <c r="AL23" s="6501"/>
      <c r="AM23" s="6501"/>
      <c r="AN23" s="6501"/>
      <c r="AO23" s="6501"/>
      <c r="AP23" s="6501"/>
      <c r="AQ23" s="6501"/>
      <c r="AR23" s="6501"/>
      <c r="AS23" s="6501"/>
      <c r="AT23" s="6501"/>
      <c r="AU23" s="6501"/>
      <c r="AV23" s="6501"/>
      <c r="AW23" s="6501"/>
      <c r="AX23" s="6501"/>
      <c r="AY23" s="6501"/>
      <c r="AZ23" s="6501"/>
      <c r="BA23" s="6501"/>
      <c r="BB23" s="6502"/>
      <c r="BC23" s="67"/>
      <c r="BD23" s="6504"/>
      <c r="BE23" s="6507"/>
      <c r="BF23" s="6508"/>
      <c r="BG23" s="6508"/>
      <c r="BH23" s="6508"/>
      <c r="BI23" s="6508"/>
      <c r="BJ23" s="6508"/>
      <c r="BK23" s="6508"/>
      <c r="BL23" s="6508"/>
      <c r="BM23" s="6508"/>
      <c r="BN23" s="6508"/>
      <c r="BO23" s="6508"/>
      <c r="BP23" s="6508"/>
      <c r="BQ23" s="6508"/>
      <c r="BR23" s="6508"/>
      <c r="BS23" s="6508"/>
      <c r="BT23" s="6508"/>
      <c r="BU23" s="6508"/>
      <c r="BV23" s="6508"/>
      <c r="BW23" s="6508"/>
      <c r="BX23" s="6508"/>
      <c r="BY23" s="6508"/>
      <c r="BZ23" s="6508"/>
      <c r="CA23" s="6508"/>
      <c r="CB23" s="6508"/>
      <c r="CC23" s="6508"/>
      <c r="CD23" s="6508"/>
      <c r="CE23" s="6508"/>
      <c r="CF23" s="6508"/>
      <c r="CG23" s="6508"/>
      <c r="CH23" s="6508"/>
      <c r="CI23" s="6508"/>
      <c r="CJ23" s="6508"/>
      <c r="CK23" s="6508"/>
      <c r="CL23" s="6508"/>
      <c r="CM23" s="857"/>
      <c r="CN23" s="6504"/>
      <c r="CO23" s="6507"/>
      <c r="CP23" s="6508"/>
      <c r="CQ23" s="6508"/>
      <c r="CR23" s="6508"/>
      <c r="CS23" s="6508"/>
      <c r="CT23" s="6508"/>
      <c r="CU23" s="6508"/>
      <c r="CV23" s="6508"/>
      <c r="CW23" s="6508"/>
      <c r="CX23" s="6508"/>
      <c r="CY23" s="6508"/>
      <c r="CZ23" s="6508"/>
      <c r="DA23" s="6508"/>
      <c r="DB23" s="6508"/>
      <c r="DC23" s="6508"/>
      <c r="DD23" s="6508"/>
      <c r="DE23" s="6508"/>
      <c r="DF23" s="6508"/>
      <c r="DG23" s="6508"/>
      <c r="DH23" s="6508"/>
      <c r="DI23" s="6508"/>
      <c r="DJ23" s="6508"/>
      <c r="DK23" s="6508"/>
      <c r="DL23" s="6508"/>
      <c r="DM23" s="6508"/>
      <c r="DN23" s="6508"/>
      <c r="DO23" s="6508"/>
      <c r="DP23" s="6508"/>
      <c r="DQ23" s="6508"/>
      <c r="DR23" s="6508"/>
      <c r="DS23" s="6508"/>
      <c r="DT23" s="6508"/>
      <c r="DU23" s="6508"/>
      <c r="DV23" s="864"/>
      <c r="DW23" s="6521"/>
      <c r="DX23" s="6507"/>
      <c r="DY23" s="6508"/>
      <c r="DZ23" s="6508"/>
      <c r="EA23" s="6508"/>
      <c r="EB23" s="6508"/>
      <c r="EC23" s="6508"/>
      <c r="ED23" s="6508"/>
      <c r="EE23" s="6508"/>
      <c r="EF23" s="6508"/>
      <c r="EG23" s="6508"/>
      <c r="EH23" s="6508"/>
      <c r="EI23" s="6508"/>
      <c r="EJ23" s="6508"/>
      <c r="EK23" s="6508"/>
      <c r="EL23" s="6508"/>
      <c r="EM23" s="6508"/>
      <c r="EN23" s="6508"/>
      <c r="EO23" s="6508"/>
      <c r="EP23" s="6508"/>
      <c r="EQ23" s="6508"/>
      <c r="ER23" s="6508"/>
      <c r="ES23" s="6508"/>
      <c r="ET23" s="6508"/>
      <c r="EU23" s="6508"/>
      <c r="EV23" s="6508"/>
      <c r="EW23" s="6508"/>
      <c r="EX23" s="6508"/>
      <c r="EY23" s="6508"/>
      <c r="EZ23" s="6508"/>
      <c r="FA23" s="6508"/>
      <c r="FB23" s="6508"/>
      <c r="FC23" s="6508"/>
      <c r="FD23" s="6508"/>
      <c r="FE23" s="2102"/>
      <c r="FF23" s="2110"/>
      <c r="FG23" s="2111"/>
      <c r="FH23" s="2112"/>
      <c r="FI23" s="2112"/>
      <c r="FJ23" s="2111"/>
      <c r="FK23" s="2111"/>
      <c r="FL23" s="2112"/>
      <c r="FM23" s="2112"/>
      <c r="FN23" s="2111"/>
      <c r="FO23" s="2111"/>
      <c r="FP23" s="2112"/>
      <c r="FQ23" s="2112"/>
      <c r="FR23" s="2111"/>
      <c r="FS23" s="2111"/>
      <c r="FT23" s="2112"/>
      <c r="FU23" s="2111"/>
      <c r="FV23" s="2111"/>
      <c r="FW23" s="2112"/>
      <c r="FX23" s="2112"/>
      <c r="FY23" s="2111"/>
      <c r="FZ23" s="2111"/>
      <c r="GA23" s="2111"/>
      <c r="GB23" s="2111"/>
      <c r="GC23" s="2113"/>
      <c r="GD23" t="str">
        <f t="shared" ref="GD23:GD27" si="72">IF(OR(FV23&lt;0,FS23&lt;0,FO23&lt;0,FK23&lt;0,FG23&lt;0,Z23 &lt;&gt; AZ23+AT23+AA23+AB23), "wrong", "ok")</f>
        <v>ok</v>
      </c>
    </row>
    <row r="24" spans="1:191" ht="36.75" customHeight="1" thickBot="1">
      <c r="A24" s="6492"/>
      <c r="B24" s="6493" t="str" cm="1">
        <f t="array" ref="B24">_xlfn.XLOOKUP(1, (INDEX(التشكيل_القديم!$L$54:$S$92, ,6)=$A22) * (INDEX(التشكيل_القديم!$L$54:$S$92, ,7)="عضو يسار"), INDEX(التشكيل_القديم!$L$54:$S$92, ,2))</f>
        <v>شادى عصمت حسن محمد (مرضي)</v>
      </c>
      <c r="C24" s="6493"/>
      <c r="D24" s="6493"/>
      <c r="E24" s="6493"/>
      <c r="F24" s="6493"/>
      <c r="G24" s="6493"/>
      <c r="H24" s="2170" cm="1">
        <f t="array" ref="H24">_xlfn.XLOOKUP(1, (INDEX(التشكيل_القديم!$L$54:$S$92, ,6)=$A22) * (INDEX(التشكيل_القديم!$L$54:$S$92, ,7)="عضو يسار"), INDEX(التشكيل_القديم!$L$54:$S$92, ,3))</f>
        <v>0</v>
      </c>
      <c r="I24" s="2171" t="str" cm="1">
        <f t="array" ref="I24">_xlfn.XLOOKUP(1, (INDEX(التشكيل_القديم!$L$54:$S$92, ,6)=$A22) * (INDEX(التشكيل_القديم!$L$54:$S$92, ,7)="عضو يسار"), INDEX(التشكيل_القديم!$L$54:$S$92, ,4))</f>
        <v>ب</v>
      </c>
      <c r="J24" s="6495"/>
      <c r="K24" s="6235"/>
      <c r="L24" s="2186" t="str">
        <f>الاعدادات!$D$14</f>
        <v>2023 وما قبلها</v>
      </c>
      <c r="M24" s="2098">
        <v>1</v>
      </c>
      <c r="N24" s="1997"/>
      <c r="O24" s="1997"/>
      <c r="P24" s="1997"/>
      <c r="Q24" s="1997"/>
      <c r="R24" s="1997"/>
      <c r="S24" s="1997"/>
      <c r="T24" s="1997"/>
      <c r="U24" s="1997"/>
      <c r="V24" s="2099"/>
      <c r="W24" s="1997"/>
      <c r="X24" s="1997"/>
      <c r="Y24" s="2133"/>
      <c r="Z24" s="2188">
        <f t="shared" ref="Z24:Z27" si="73">Y24+X24+U24+T24+S24+R24+Q24+P24+O24+N24+M24-W24</f>
        <v>1</v>
      </c>
      <c r="AA24" s="2098"/>
      <c r="AB24" s="1999"/>
      <c r="AC24" s="2031">
        <f>SUM(BE24:BK24,BE31:BK31,CN24:CT24,CN31:CT31,DW24:EC24,DW31:EC31)</f>
        <v>0</v>
      </c>
      <c r="AD24" s="2025">
        <f>SUM(BL24:BV24,BL31:BV31,CU24:DE24,CU31:DE31,ED24:EN24,ED31:EN31)</f>
        <v>0</v>
      </c>
      <c r="AE24" s="2002">
        <f>BW24+DF24+BW31+DF31+EO24+EO31</f>
        <v>0</v>
      </c>
      <c r="AF24" s="2172">
        <f>SUM(AC24:AE24)</f>
        <v>0</v>
      </c>
      <c r="AG24" s="2002">
        <f>BY24+DH24+BY31+DH31+EQ24+EQ31</f>
        <v>0</v>
      </c>
      <c r="AH24" s="2173">
        <f>BZ24+BZ31+DI24+DI31+ER24+ER31</f>
        <v>0</v>
      </c>
      <c r="AI24" s="2174">
        <f>CA24+DJ24+CA31+DJ31+ES24+ES31</f>
        <v>0</v>
      </c>
      <c r="AJ24" s="2002">
        <f>CB24+DK24+CB31+DK31+ET24+ET31</f>
        <v>0</v>
      </c>
      <c r="AK24" s="2026">
        <f>CC24+DL24+CC31+DL31+EU24+EU31</f>
        <v>0</v>
      </c>
      <c r="AL24" s="2027">
        <f>CD24+DM24+CD31+DM31+EV24+EV31</f>
        <v>0</v>
      </c>
      <c r="AM24" s="2175">
        <f>CE24+DN24+CE31+DN31+EW24+EW31</f>
        <v>0</v>
      </c>
      <c r="AN24" s="2176">
        <f>SUM(AH24:AM24)</f>
        <v>0</v>
      </c>
      <c r="AO24" s="2028">
        <f>CF24+DO24+CF31+DO31+EX24+EX31</f>
        <v>0</v>
      </c>
      <c r="AP24" s="2177">
        <f>CG24+DP24+CG31+DP31+EY24+EY31</f>
        <v>0</v>
      </c>
      <c r="AQ24" s="2029">
        <f>CH24+DQ24+DQ31+CH31+EZ24+EZ31</f>
        <v>0</v>
      </c>
      <c r="AR24" s="2178">
        <f>SUM(AO24:AQ24)</f>
        <v>0</v>
      </c>
      <c r="AS24" s="2177">
        <f>CI24+DR24+CI31+DR31+FA24+FA31</f>
        <v>0</v>
      </c>
      <c r="AT24" s="2179">
        <f>AS24+AR24+AN24+AG24+AF24</f>
        <v>0</v>
      </c>
      <c r="AU24" s="2124"/>
      <c r="AV24" s="2002">
        <f>CK24+DT24+CK31+DT31+FC24+FC31</f>
        <v>0</v>
      </c>
      <c r="AW24" s="2002">
        <f>CL24+DU24+CL31+DU31+FD24+FD31</f>
        <v>0</v>
      </c>
      <c r="AX24" s="2127"/>
      <c r="AY24" s="2130"/>
      <c r="AZ24" s="2000">
        <f>AY24+AX24+AW24+AV24+AU24</f>
        <v>0</v>
      </c>
      <c r="BA24" s="2001"/>
      <c r="BB24" s="2189">
        <f>AZ24+AT24+AA24-Z24+AB24</f>
        <v>-1</v>
      </c>
      <c r="BC24" s="67"/>
      <c r="BD24" s="2186" t="str">
        <f>الاعدادات!$D$14</f>
        <v>2023 وما قبلها</v>
      </c>
      <c r="BE24" s="82"/>
      <c r="BF24" s="83"/>
      <c r="BG24" s="83"/>
      <c r="BH24" s="103"/>
      <c r="BI24" s="84"/>
      <c r="BJ24" s="84"/>
      <c r="BK24" s="85"/>
      <c r="BL24" s="86"/>
      <c r="BM24" s="87"/>
      <c r="BN24" s="87"/>
      <c r="BO24" s="88"/>
      <c r="BP24" s="88"/>
      <c r="BQ24" s="88"/>
      <c r="BR24" s="88"/>
      <c r="BS24" s="88"/>
      <c r="BT24" s="88"/>
      <c r="BU24" s="88"/>
      <c r="BV24" s="88"/>
      <c r="BW24" s="89"/>
      <c r="BX24" s="77">
        <f t="shared" ref="BX24:BX26" si="74">SUM(BE24:BW24)</f>
        <v>0</v>
      </c>
      <c r="BY24" s="90"/>
      <c r="BZ24" s="855"/>
      <c r="CA24" s="91"/>
      <c r="CB24" s="92"/>
      <c r="CC24" s="93"/>
      <c r="CD24" s="94"/>
      <c r="CE24" s="95"/>
      <c r="CF24" s="96"/>
      <c r="CG24" s="97"/>
      <c r="CH24" s="98"/>
      <c r="CI24" s="99"/>
      <c r="CJ24" s="79">
        <f t="shared" ref="CJ24:CJ25" si="75">SUM(BX24:CI24)</f>
        <v>0</v>
      </c>
      <c r="CK24" s="104"/>
      <c r="CL24" s="92"/>
      <c r="CM24" s="857"/>
      <c r="CN24" s="101"/>
      <c r="CO24" s="83"/>
      <c r="CP24" s="83"/>
      <c r="CQ24" s="84"/>
      <c r="CR24" s="84"/>
      <c r="CS24" s="84"/>
      <c r="CT24" s="85"/>
      <c r="CU24" s="86"/>
      <c r="CV24" s="87"/>
      <c r="CW24" s="87"/>
      <c r="CX24" s="88"/>
      <c r="CY24" s="88"/>
      <c r="CZ24" s="88"/>
      <c r="DA24" s="88"/>
      <c r="DB24" s="88"/>
      <c r="DC24" s="88"/>
      <c r="DD24" s="88"/>
      <c r="DE24" s="88"/>
      <c r="DF24" s="89"/>
      <c r="DG24" s="77">
        <f>DF24+DE24+CX24+CW24+CV24+CU24+CT24+CS24+CR24+CQ24+CP24+CO24+CN24+DD24+DC24+DB24+DA24+CZ24+CY24</f>
        <v>0</v>
      </c>
      <c r="DH24" s="90"/>
      <c r="DI24" s="855"/>
      <c r="DJ24" s="91"/>
      <c r="DK24" s="92"/>
      <c r="DL24" s="93"/>
      <c r="DM24" s="94"/>
      <c r="DN24" s="95"/>
      <c r="DO24" s="96"/>
      <c r="DP24" s="97"/>
      <c r="DQ24" s="98"/>
      <c r="DR24" s="99"/>
      <c r="DS24" s="81">
        <f t="shared" ref="DS24" si="76">SUM(DG24:DR24)</f>
        <v>0</v>
      </c>
      <c r="DT24" s="104"/>
      <c r="DU24" s="92"/>
      <c r="DV24" s="864"/>
      <c r="DW24" s="101"/>
      <c r="DX24" s="83"/>
      <c r="DY24" s="83"/>
      <c r="DZ24" s="84"/>
      <c r="EA24" s="84"/>
      <c r="EB24" s="84"/>
      <c r="EC24" s="85"/>
      <c r="ED24" s="86"/>
      <c r="EE24" s="87"/>
      <c r="EF24" s="87"/>
      <c r="EG24" s="88"/>
      <c r="EH24" s="88"/>
      <c r="EI24" s="88"/>
      <c r="EJ24" s="88"/>
      <c r="EK24" s="88"/>
      <c r="EL24" s="88"/>
      <c r="EM24" s="88"/>
      <c r="EN24" s="88"/>
      <c r="EO24" s="89"/>
      <c r="EP24" s="77">
        <f t="shared" ref="EP24:EP26" si="77">EO24+EN24+EG24+EF24+EE24+ED24+EC24+EB24+EA24+DZ24+DY24+DX24+DW24+EM24+EL24+EK24+EJ24+EI24+EH24</f>
        <v>0</v>
      </c>
      <c r="EQ24" s="90"/>
      <c r="ER24" s="855"/>
      <c r="ES24" s="91"/>
      <c r="ET24" s="92"/>
      <c r="EU24" s="93"/>
      <c r="EV24" s="94"/>
      <c r="EW24" s="95"/>
      <c r="EX24" s="96"/>
      <c r="EY24" s="97"/>
      <c r="EZ24" s="98"/>
      <c r="FA24" s="99"/>
      <c r="FB24" s="81">
        <f t="shared" ref="FB24" si="78">SUM(EP24:FA24)</f>
        <v>0</v>
      </c>
      <c r="FC24" s="104"/>
      <c r="FD24" s="92"/>
      <c r="FE24" s="864"/>
      <c r="FF24" s="2181" t="str">
        <f>الاعدادات!$D$14</f>
        <v>2023 وما قبلها</v>
      </c>
      <c r="FG24" s="2182">
        <f t="shared" ref="FG24:FG27" si="79">AN24+AG24-FH24-FI24</f>
        <v>0</v>
      </c>
      <c r="FH24" s="2104"/>
      <c r="FI24" s="2104"/>
      <c r="FJ24" s="2184">
        <f t="shared" ref="FJ24:FJ27" si="80">SUM(FG24:FI24)</f>
        <v>0</v>
      </c>
      <c r="FK24" s="2182">
        <f t="shared" ref="FK24:FK27" si="81">AU24-FM24-FL24</f>
        <v>0</v>
      </c>
      <c r="FL24" s="2104"/>
      <c r="FM24" s="2104"/>
      <c r="FN24" s="2184">
        <f t="shared" ref="FN24:FN27" si="82">SUM(FK24:FM24)</f>
        <v>0</v>
      </c>
      <c r="FO24" s="2182">
        <f t="shared" ref="FO24:FO27" si="83">AV24-FQ24-FP24</f>
        <v>0</v>
      </c>
      <c r="FP24" s="2104"/>
      <c r="FQ24" s="2105"/>
      <c r="FR24" s="2184">
        <f t="shared" ref="FR24:FR28" si="84">FQ24+FP24+FO24</f>
        <v>0</v>
      </c>
      <c r="FS24" s="2182">
        <f t="shared" ref="FS24:FS27" si="85">AW24-FT24</f>
        <v>0</v>
      </c>
      <c r="FT24" s="2104"/>
      <c r="FU24" s="2184">
        <f t="shared" ref="FU24:FU27" si="86">SUM(FS24:FT24)</f>
        <v>0</v>
      </c>
      <c r="FV24" s="2182">
        <f t="shared" ref="FV24:FV27" si="87">AY24+AX24-FX24-FW24</f>
        <v>0</v>
      </c>
      <c r="FW24" s="2104"/>
      <c r="FX24" s="2104"/>
      <c r="FY24" s="2184">
        <f t="shared" ref="FY24:FY27" si="88">SUM(FV24:FX24)</f>
        <v>0</v>
      </c>
      <c r="FZ24" s="2182">
        <f t="shared" ref="FZ24:FZ28" si="89">FG24+FK24+FO24+FS24+FV24</f>
        <v>0</v>
      </c>
      <c r="GA24" s="2185">
        <f t="shared" ref="GA24:GA28" si="90">FH24+FL24+FP24+FW24+FT24</f>
        <v>0</v>
      </c>
      <c r="GB24" s="2185">
        <f t="shared" ref="GB24:GB28" si="91">FX24+FQ24+FM24+FI24</f>
        <v>0</v>
      </c>
      <c r="GC24" s="2184">
        <f t="shared" ref="GC24:GC28" si="92">SUM(FZ24:GB24)</f>
        <v>0</v>
      </c>
      <c r="GD24" t="str">
        <f t="shared" si="72"/>
        <v>wrong</v>
      </c>
    </row>
    <row r="25" spans="1:191" ht="36.75" customHeight="1" thickBot="1">
      <c r="A25" s="6492"/>
      <c r="B25" s="6493" t="str" cm="1">
        <f t="array" ref="B25">IFERROR(_xlfn.XLOOKUP(1, (INDEX(التشكيل_القديم!$L$54:$S$92, ,6)=$A22) * (INDEX(التشكيل_القديم!$L$54:$S$92, ,7)="عضو يسار اليسار"), INDEX(التشكيل_القديم!$L$54:$S$92, ,2)),"")</f>
        <v>خالد محمد شاكر عبد الرحمن</v>
      </c>
      <c r="C25" s="6493"/>
      <c r="D25" s="6493"/>
      <c r="E25" s="6493"/>
      <c r="F25" s="6493"/>
      <c r="G25" s="6493"/>
      <c r="H25" s="2170" cm="1">
        <f t="array" ref="H25">IF(B25&lt;&gt;"",_xlfn.XLOOKUP(1, (INDEX(التشكيل_القديم!$L$54:$S$92, ,6)=$A22) * (INDEX(التشكيل_القديم!$L$54:$S$92, ,7)="عضو يسار اليسار"), INDEX(التشكيل_القديم!$L$54:$S$92, ,3)),"")</f>
        <v>0</v>
      </c>
      <c r="I25" s="2171" t="str" cm="1">
        <f t="array" ref="I25">IF(B25&lt;&gt;"",_xlfn.XLOOKUP(1, (INDEX(التشكيل_القديم!$L$54:$S$92, ,6)=$A22) * (INDEX(التشكيل_القديم!$L$54:$S$92, ,7)="عضو يسار اليسار"), INDEX(التشكيل_القديم!$L$54:$S$92, ,4)),"")</f>
        <v>ب</v>
      </c>
      <c r="J25" s="6495"/>
      <c r="K25" s="6235"/>
      <c r="L25" s="2187">
        <f>الاعدادات!$D$15</f>
        <v>2024</v>
      </c>
      <c r="M25" s="73">
        <v>0</v>
      </c>
      <c r="N25" s="64"/>
      <c r="O25" s="64"/>
      <c r="P25" s="64"/>
      <c r="Q25" s="64"/>
      <c r="R25" s="64"/>
      <c r="S25" s="64"/>
      <c r="T25" s="64"/>
      <c r="U25" s="64"/>
      <c r="V25" s="74"/>
      <c r="W25" s="64"/>
      <c r="X25" s="64"/>
      <c r="Y25" s="2134"/>
      <c r="Z25" s="62">
        <f t="shared" si="73"/>
        <v>0</v>
      </c>
      <c r="AA25" s="73"/>
      <c r="AB25" s="63"/>
      <c r="AC25" s="2031">
        <f t="shared" ref="AC25" si="93">SUM(BE25:BK25,BE32:BK32,CN25:CT25,CN32:CT32,DW25:EC25,DW32:EC32)</f>
        <v>0</v>
      </c>
      <c r="AD25" s="2025">
        <f t="shared" ref="AD25:AD27" si="94">SUM(BL25:BV25,BL32:BV32,CU25:DE25,CU32:DE32,ED25:EN25,ED32:EN32)</f>
        <v>0</v>
      </c>
      <c r="AE25" s="2002">
        <f t="shared" ref="AE25:AE27" si="95">BW25+DF25+BW32+DF32+EO25+EO32</f>
        <v>0</v>
      </c>
      <c r="AF25" s="2172">
        <f t="shared" ref="AF25:AF27" si="96">SUM(AC25:AE25)</f>
        <v>0</v>
      </c>
      <c r="AG25" s="2002">
        <f t="shared" ref="AG25:AG27" si="97">BY25+DH25+BY32+DH32+EQ25+EQ32</f>
        <v>0</v>
      </c>
      <c r="AH25" s="2173">
        <f t="shared" ref="AH25:AH27" si="98">BZ25+BZ32+DI25+DI32+ER25+ER32</f>
        <v>0</v>
      </c>
      <c r="AI25" s="2174">
        <f t="shared" ref="AI25:AI27" si="99">CA25+DJ25+CA32+DJ32+ES25+ES32</f>
        <v>0</v>
      </c>
      <c r="AJ25" s="2002">
        <f t="shared" ref="AJ25:AJ27" si="100">CB25+DK25+CB32+DK32+ET25+ET32</f>
        <v>0</v>
      </c>
      <c r="AK25" s="2026">
        <f t="shared" ref="AK25:AK27" si="101">CC25+DL25+CC32+DL32+EU25+EU32</f>
        <v>0</v>
      </c>
      <c r="AL25" s="2027">
        <f t="shared" ref="AL25:AL27" si="102">CD25+DM25+CD32+DM32+EV25+EV32</f>
        <v>0</v>
      </c>
      <c r="AM25" s="2175">
        <f t="shared" ref="AM25:AM27" si="103">CE25+DN25+CE32+DN32+EW25+EW32</f>
        <v>0</v>
      </c>
      <c r="AN25" s="2176">
        <f t="shared" ref="AN25:AN26" si="104">SUM(AH25:AM25)</f>
        <v>0</v>
      </c>
      <c r="AO25" s="2028">
        <f t="shared" ref="AO25:AO27" si="105">CF25+DO25+CF32+DO32+EX25+EX32</f>
        <v>0</v>
      </c>
      <c r="AP25" s="2177">
        <f t="shared" ref="AP25:AP27" si="106">CG25+DP25+CG32+DP32+EY25+EY32</f>
        <v>0</v>
      </c>
      <c r="AQ25" s="2029">
        <f t="shared" ref="AQ25:AQ27" si="107">CH25+DQ25+DQ32+CH32+EZ25+EZ32</f>
        <v>0</v>
      </c>
      <c r="AR25" s="2178">
        <f t="shared" ref="AR25:AR27" si="108">SUM(AO25:AQ25)</f>
        <v>0</v>
      </c>
      <c r="AS25" s="2177">
        <f t="shared" ref="AS25:AS27" si="109">CI25+DR25+CI32+DR32+FA25+FA32</f>
        <v>0</v>
      </c>
      <c r="AT25" s="2180">
        <f>AS25+AR25+AN25+AG25+AF25</f>
        <v>0</v>
      </c>
      <c r="AU25" s="2125"/>
      <c r="AV25" s="2002">
        <f t="shared" ref="AV25:AV27" si="110">CK25+DT25+CK32+DT32+FC25+FC32</f>
        <v>0</v>
      </c>
      <c r="AW25" s="2002">
        <f t="shared" ref="AW25:AW27" si="111">CL25+DU25+CL32+DU32+FD25+FD32</f>
        <v>0</v>
      </c>
      <c r="AX25" s="2128"/>
      <c r="AY25" s="2131"/>
      <c r="AZ25" s="65">
        <f t="shared" ref="AZ25:AZ27" si="112">AY25+AX25+AW25+AV25+AU25</f>
        <v>0</v>
      </c>
      <c r="BA25" s="66"/>
      <c r="BB25" s="2189">
        <f t="shared" ref="BB25:BB27" si="113">AZ25+AT25+AA25-Z25+AB25</f>
        <v>0</v>
      </c>
      <c r="BC25" s="67"/>
      <c r="BD25" s="2187">
        <f>الاعدادات!$D$15</f>
        <v>2024</v>
      </c>
      <c r="BE25" s="82"/>
      <c r="BF25" s="83"/>
      <c r="BG25" s="83"/>
      <c r="BH25" s="84"/>
      <c r="BI25" s="84"/>
      <c r="BJ25" s="84"/>
      <c r="BK25" s="85"/>
      <c r="BL25" s="86"/>
      <c r="BM25" s="87"/>
      <c r="BN25" s="87"/>
      <c r="BO25" s="88"/>
      <c r="BP25" s="88"/>
      <c r="BQ25" s="88"/>
      <c r="BR25" s="88"/>
      <c r="BS25" s="88"/>
      <c r="BT25" s="88"/>
      <c r="BU25" s="88"/>
      <c r="BV25" s="88"/>
      <c r="BW25" s="89"/>
      <c r="BX25" s="77">
        <f t="shared" si="74"/>
        <v>0</v>
      </c>
      <c r="BY25" s="90"/>
      <c r="BZ25" s="855"/>
      <c r="CA25" s="91"/>
      <c r="CB25" s="92"/>
      <c r="CC25" s="93"/>
      <c r="CD25" s="94"/>
      <c r="CE25" s="95"/>
      <c r="CF25" s="96"/>
      <c r="CG25" s="97"/>
      <c r="CH25" s="98"/>
      <c r="CI25" s="99"/>
      <c r="CJ25" s="79">
        <f t="shared" si="75"/>
        <v>0</v>
      </c>
      <c r="CK25" s="104"/>
      <c r="CL25" s="92"/>
      <c r="CM25" s="857"/>
      <c r="CN25" s="101"/>
      <c r="CO25" s="83"/>
      <c r="CP25" s="83"/>
      <c r="CQ25" s="84"/>
      <c r="CR25" s="84"/>
      <c r="CS25" s="84"/>
      <c r="CT25" s="85"/>
      <c r="CU25" s="86"/>
      <c r="CV25" s="87"/>
      <c r="CW25" s="87"/>
      <c r="CX25" s="88"/>
      <c r="CY25" s="88"/>
      <c r="CZ25" s="88"/>
      <c r="DA25" s="88"/>
      <c r="DB25" s="88"/>
      <c r="DC25" s="88"/>
      <c r="DD25" s="88"/>
      <c r="DE25" s="88"/>
      <c r="DF25" s="89"/>
      <c r="DG25" s="77">
        <f t="shared" ref="DG25" si="114">DF25+DE25+CX25+CW25+CV25+CU25+CT25+CS25+CR25+CQ25+CP25+CO25+CN25+DD25+DC25+DB25+DA25+CZ25+CY25</f>
        <v>0</v>
      </c>
      <c r="DH25" s="90"/>
      <c r="DI25" s="855"/>
      <c r="DJ25" s="91"/>
      <c r="DK25" s="92"/>
      <c r="DL25" s="93"/>
      <c r="DM25" s="94"/>
      <c r="DN25" s="95"/>
      <c r="DO25" s="96"/>
      <c r="DP25" s="97"/>
      <c r="DQ25" s="98"/>
      <c r="DR25" s="99"/>
      <c r="DS25" s="81">
        <f>SUM(DG25:DR25)</f>
        <v>0</v>
      </c>
      <c r="DT25" s="104"/>
      <c r="DU25" s="92"/>
      <c r="DV25" s="864"/>
      <c r="DW25" s="101"/>
      <c r="DX25" s="83"/>
      <c r="DY25" s="83"/>
      <c r="DZ25" s="84"/>
      <c r="EA25" s="84"/>
      <c r="EB25" s="84"/>
      <c r="EC25" s="85"/>
      <c r="ED25" s="86"/>
      <c r="EE25" s="87"/>
      <c r="EF25" s="87"/>
      <c r="EG25" s="88"/>
      <c r="EH25" s="88"/>
      <c r="EI25" s="88"/>
      <c r="EJ25" s="88"/>
      <c r="EK25" s="88"/>
      <c r="EL25" s="88"/>
      <c r="EM25" s="88"/>
      <c r="EN25" s="88"/>
      <c r="EO25" s="89"/>
      <c r="EP25" s="77">
        <f t="shared" si="77"/>
        <v>0</v>
      </c>
      <c r="EQ25" s="90"/>
      <c r="ER25" s="855"/>
      <c r="ES25" s="91"/>
      <c r="ET25" s="92"/>
      <c r="EU25" s="93"/>
      <c r="EV25" s="94"/>
      <c r="EW25" s="95"/>
      <c r="EX25" s="96"/>
      <c r="EY25" s="97"/>
      <c r="EZ25" s="98"/>
      <c r="FA25" s="99"/>
      <c r="FB25" s="81">
        <f>SUM(EP25:FA25)</f>
        <v>0</v>
      </c>
      <c r="FC25" s="104"/>
      <c r="FD25" s="92"/>
      <c r="FE25" s="864"/>
      <c r="FF25" s="2183">
        <f>الاعدادات!$D$15</f>
        <v>2024</v>
      </c>
      <c r="FG25" s="68">
        <f t="shared" si="79"/>
        <v>0</v>
      </c>
      <c r="FH25" s="69"/>
      <c r="FI25" s="69"/>
      <c r="FJ25" s="70">
        <f t="shared" si="80"/>
        <v>0</v>
      </c>
      <c r="FK25" s="68">
        <f t="shared" si="81"/>
        <v>0</v>
      </c>
      <c r="FL25" s="69"/>
      <c r="FM25" s="69"/>
      <c r="FN25" s="70">
        <f t="shared" si="82"/>
        <v>0</v>
      </c>
      <c r="FO25" s="68">
        <f t="shared" si="83"/>
        <v>0</v>
      </c>
      <c r="FP25" s="69"/>
      <c r="FQ25" s="71"/>
      <c r="FR25" s="70">
        <f t="shared" si="84"/>
        <v>0</v>
      </c>
      <c r="FS25" s="68">
        <f t="shared" si="85"/>
        <v>0</v>
      </c>
      <c r="FT25" s="69"/>
      <c r="FU25" s="70">
        <f t="shared" si="86"/>
        <v>0</v>
      </c>
      <c r="FV25" s="68">
        <f t="shared" si="87"/>
        <v>0</v>
      </c>
      <c r="FW25" s="69"/>
      <c r="FX25" s="69"/>
      <c r="FY25" s="70">
        <f t="shared" si="88"/>
        <v>0</v>
      </c>
      <c r="FZ25" s="68">
        <f t="shared" si="89"/>
        <v>0</v>
      </c>
      <c r="GA25" s="72">
        <f t="shared" si="90"/>
        <v>0</v>
      </c>
      <c r="GB25" s="72">
        <f t="shared" si="91"/>
        <v>0</v>
      </c>
      <c r="GC25" s="70">
        <f t="shared" si="92"/>
        <v>0</v>
      </c>
      <c r="GD25" t="str">
        <f t="shared" si="72"/>
        <v>ok</v>
      </c>
    </row>
    <row r="26" spans="1:191" ht="36.75" customHeight="1" thickBot="1">
      <c r="A26" s="6492"/>
      <c r="B26" s="6487" t="str" cm="1">
        <f t="array" ref="B26">IFERROR(_xlfn.XLOOKUP(1, (INDEX(التشكيل_القديم!$L$54:$S$92, ,6)=$A22) * (INDEX(التشكيل_القديم!$L$54:$S$92, ,7)="عضو يسار يسار اليسار"), INDEX(التشكيل_القديم!$L$54:$S$92, ,2)),"")</f>
        <v/>
      </c>
      <c r="C26" s="6487"/>
      <c r="D26" s="6487"/>
      <c r="E26" s="6487"/>
      <c r="F26" s="6487"/>
      <c r="G26" s="6487"/>
      <c r="H26" s="6485"/>
      <c r="I26" s="105"/>
      <c r="J26" s="6495"/>
      <c r="K26" s="6235"/>
      <c r="L26" s="2187">
        <f>الاعدادات!$D$16</f>
        <v>2025</v>
      </c>
      <c r="M26" s="73">
        <v>0</v>
      </c>
      <c r="N26" s="64"/>
      <c r="O26" s="64"/>
      <c r="P26" s="64"/>
      <c r="Q26" s="64"/>
      <c r="R26" s="64"/>
      <c r="S26" s="64"/>
      <c r="T26" s="64"/>
      <c r="U26" s="64"/>
      <c r="V26" s="74"/>
      <c r="W26" s="64"/>
      <c r="X26" s="64"/>
      <c r="Y26" s="2134"/>
      <c r="Z26" s="62">
        <f t="shared" si="73"/>
        <v>0</v>
      </c>
      <c r="AA26" s="73"/>
      <c r="AB26" s="63"/>
      <c r="AC26" s="2031">
        <f>SUM(BE26:BK26,BE33:BK33,CN26:CT26,CN33:CT33,DW26:EC26,DW33:EC33)</f>
        <v>0</v>
      </c>
      <c r="AD26" s="2025">
        <f t="shared" si="94"/>
        <v>0</v>
      </c>
      <c r="AE26" s="2002">
        <f t="shared" si="95"/>
        <v>0</v>
      </c>
      <c r="AF26" s="2172">
        <f t="shared" si="96"/>
        <v>0</v>
      </c>
      <c r="AG26" s="2002">
        <f t="shared" si="97"/>
        <v>0</v>
      </c>
      <c r="AH26" s="2173">
        <f t="shared" si="98"/>
        <v>0</v>
      </c>
      <c r="AI26" s="2174">
        <f t="shared" si="99"/>
        <v>0</v>
      </c>
      <c r="AJ26" s="2002">
        <f t="shared" si="100"/>
        <v>0</v>
      </c>
      <c r="AK26" s="2026">
        <f t="shared" si="101"/>
        <v>0</v>
      </c>
      <c r="AL26" s="2027">
        <f t="shared" si="102"/>
        <v>0</v>
      </c>
      <c r="AM26" s="2175">
        <f t="shared" si="103"/>
        <v>0</v>
      </c>
      <c r="AN26" s="2176">
        <f t="shared" si="104"/>
        <v>0</v>
      </c>
      <c r="AO26" s="2028">
        <f t="shared" si="105"/>
        <v>0</v>
      </c>
      <c r="AP26" s="2177">
        <f t="shared" si="106"/>
        <v>0</v>
      </c>
      <c r="AQ26" s="2029">
        <f t="shared" si="107"/>
        <v>0</v>
      </c>
      <c r="AR26" s="2178">
        <f t="shared" si="108"/>
        <v>0</v>
      </c>
      <c r="AS26" s="2177">
        <f t="shared" si="109"/>
        <v>0</v>
      </c>
      <c r="AT26" s="65">
        <f t="shared" ref="AT26:AT27" si="115">AS26+AR26+AN26+AG26+AF26</f>
        <v>0</v>
      </c>
      <c r="AU26" s="2125"/>
      <c r="AV26" s="2002">
        <f t="shared" si="110"/>
        <v>0</v>
      </c>
      <c r="AW26" s="2002">
        <f t="shared" si="111"/>
        <v>0</v>
      </c>
      <c r="AX26" s="2128"/>
      <c r="AY26" s="2131"/>
      <c r="AZ26" s="65">
        <f t="shared" si="112"/>
        <v>0</v>
      </c>
      <c r="BA26" s="66"/>
      <c r="BB26" s="2189">
        <f t="shared" si="113"/>
        <v>0</v>
      </c>
      <c r="BC26" s="67"/>
      <c r="BD26" s="2187">
        <f>الاعدادات!$D$16</f>
        <v>2025</v>
      </c>
      <c r="BE26" s="82"/>
      <c r="BF26" s="83"/>
      <c r="BG26" s="83"/>
      <c r="BH26" s="84"/>
      <c r="BI26" s="84"/>
      <c r="BJ26" s="84"/>
      <c r="BK26" s="85"/>
      <c r="BL26" s="86"/>
      <c r="BM26" s="87"/>
      <c r="BN26" s="87"/>
      <c r="BO26" s="88"/>
      <c r="BP26" s="88"/>
      <c r="BQ26" s="88"/>
      <c r="BR26" s="88"/>
      <c r="BS26" s="88"/>
      <c r="BT26" s="88"/>
      <c r="BU26" s="88"/>
      <c r="BV26" s="88"/>
      <c r="BW26" s="89"/>
      <c r="BX26" s="77">
        <f t="shared" si="74"/>
        <v>0</v>
      </c>
      <c r="BY26" s="90"/>
      <c r="BZ26" s="855"/>
      <c r="CA26" s="91"/>
      <c r="CB26" s="92"/>
      <c r="CC26" s="93"/>
      <c r="CD26" s="94"/>
      <c r="CE26" s="95"/>
      <c r="CF26" s="96"/>
      <c r="CG26" s="97"/>
      <c r="CH26" s="98"/>
      <c r="CI26" s="99"/>
      <c r="CJ26" s="79">
        <f>SUM(BX26:CI26)</f>
        <v>0</v>
      </c>
      <c r="CK26" s="104"/>
      <c r="CL26" s="92"/>
      <c r="CM26" s="857"/>
      <c r="CN26" s="101"/>
      <c r="CO26" s="83"/>
      <c r="CP26" s="83"/>
      <c r="CQ26" s="84"/>
      <c r="CR26" s="84"/>
      <c r="CS26" s="84"/>
      <c r="CT26" s="85"/>
      <c r="CU26" s="86"/>
      <c r="CV26" s="87"/>
      <c r="CW26" s="87"/>
      <c r="CX26" s="88"/>
      <c r="CY26" s="88"/>
      <c r="CZ26" s="88"/>
      <c r="DA26" s="88"/>
      <c r="DB26" s="88"/>
      <c r="DC26" s="88"/>
      <c r="DD26" s="88"/>
      <c r="DE26" s="88"/>
      <c r="DF26" s="89"/>
      <c r="DG26" s="77">
        <f>DF26+DE26+CX26+CW26+CV26+CU26+CT26+CS26+CR26+CQ26+CP26+CO26+CN26+DD26+DC26+DB26+DA26+CZ26+CY26</f>
        <v>0</v>
      </c>
      <c r="DH26" s="90"/>
      <c r="DI26" s="855"/>
      <c r="DJ26" s="91"/>
      <c r="DK26" s="92"/>
      <c r="DL26" s="93"/>
      <c r="DM26" s="94"/>
      <c r="DN26" s="95"/>
      <c r="DO26" s="96"/>
      <c r="DP26" s="97"/>
      <c r="DQ26" s="98"/>
      <c r="DR26" s="99"/>
      <c r="DS26" s="81">
        <f>SUM(DG26:DR26)</f>
        <v>0</v>
      </c>
      <c r="DT26" s="104"/>
      <c r="DU26" s="92"/>
      <c r="DV26" s="864"/>
      <c r="DW26" s="101"/>
      <c r="DX26" s="83"/>
      <c r="DY26" s="83"/>
      <c r="DZ26" s="84"/>
      <c r="EA26" s="84"/>
      <c r="EB26" s="84"/>
      <c r="EC26" s="85"/>
      <c r="ED26" s="86"/>
      <c r="EE26" s="87"/>
      <c r="EF26" s="87"/>
      <c r="EG26" s="88"/>
      <c r="EH26" s="88"/>
      <c r="EI26" s="88"/>
      <c r="EJ26" s="88"/>
      <c r="EK26" s="88"/>
      <c r="EL26" s="88"/>
      <c r="EM26" s="88"/>
      <c r="EN26" s="88"/>
      <c r="EO26" s="89"/>
      <c r="EP26" s="77">
        <f t="shared" si="77"/>
        <v>0</v>
      </c>
      <c r="EQ26" s="90"/>
      <c r="ER26" s="855"/>
      <c r="ES26" s="91"/>
      <c r="ET26" s="92"/>
      <c r="EU26" s="93"/>
      <c r="EV26" s="94"/>
      <c r="EW26" s="95"/>
      <c r="EX26" s="96"/>
      <c r="EY26" s="97"/>
      <c r="EZ26" s="98"/>
      <c r="FA26" s="99"/>
      <c r="FB26" s="81">
        <f>SUM(EP26:FA26)</f>
        <v>0</v>
      </c>
      <c r="FC26" s="104"/>
      <c r="FD26" s="92"/>
      <c r="FE26" s="864"/>
      <c r="FF26" s="2183">
        <f>الاعدادات!$D$16</f>
        <v>2025</v>
      </c>
      <c r="FG26" s="68">
        <f t="shared" si="79"/>
        <v>0</v>
      </c>
      <c r="FH26" s="69"/>
      <c r="FI26" s="69"/>
      <c r="FJ26" s="70">
        <f t="shared" si="80"/>
        <v>0</v>
      </c>
      <c r="FK26" s="68">
        <f t="shared" si="81"/>
        <v>0</v>
      </c>
      <c r="FL26" s="69"/>
      <c r="FM26" s="69"/>
      <c r="FN26" s="70">
        <f t="shared" si="82"/>
        <v>0</v>
      </c>
      <c r="FO26" s="68">
        <f t="shared" si="83"/>
        <v>0</v>
      </c>
      <c r="FP26" s="69"/>
      <c r="FQ26" s="71"/>
      <c r="FR26" s="70">
        <f t="shared" si="84"/>
        <v>0</v>
      </c>
      <c r="FS26" s="68">
        <f t="shared" si="85"/>
        <v>0</v>
      </c>
      <c r="FT26" s="69"/>
      <c r="FU26" s="70">
        <f t="shared" si="86"/>
        <v>0</v>
      </c>
      <c r="FV26" s="68">
        <f t="shared" si="87"/>
        <v>0</v>
      </c>
      <c r="FW26" s="69"/>
      <c r="FX26" s="69"/>
      <c r="FY26" s="70">
        <f t="shared" si="88"/>
        <v>0</v>
      </c>
      <c r="FZ26" s="68">
        <f t="shared" si="89"/>
        <v>0</v>
      </c>
      <c r="GA26" s="72">
        <f t="shared" si="90"/>
        <v>0</v>
      </c>
      <c r="GB26" s="72">
        <f t="shared" si="91"/>
        <v>0</v>
      </c>
      <c r="GC26" s="70">
        <f t="shared" si="92"/>
        <v>0</v>
      </c>
      <c r="GD26" t="str">
        <f t="shared" si="72"/>
        <v>ok</v>
      </c>
    </row>
    <row r="27" spans="1:191" ht="36.75" customHeight="1" thickBot="1">
      <c r="A27" s="6492"/>
      <c r="B27" s="6487" t="str" cm="1">
        <f t="array" ref="B27">IFERROR(_xlfn.XLOOKUP(1, (INDEX(التشكيل_القديم!$L$54:$S$92, ,6)=$A22) * (INDEX(التشكيل_القديم!$L$54:$S$92, ,7)="عضو يسار يسار يسار اليسار"), INDEX(التشكيل_القديم!$L$54:$S$92, ,2)),"")</f>
        <v/>
      </c>
      <c r="C27" s="6487"/>
      <c r="D27" s="6487"/>
      <c r="E27" s="6487"/>
      <c r="F27" s="6487"/>
      <c r="G27" s="6487"/>
      <c r="H27" s="6486"/>
      <c r="I27" s="105"/>
      <c r="J27" s="6495"/>
      <c r="K27" s="6235"/>
      <c r="L27" s="2187">
        <f>الاعدادات!$D$17</f>
        <v>2026</v>
      </c>
      <c r="M27" s="106">
        <v>275</v>
      </c>
      <c r="N27" s="107"/>
      <c r="O27" s="107"/>
      <c r="P27" s="107"/>
      <c r="Q27" s="107"/>
      <c r="R27" s="107"/>
      <c r="S27" s="107"/>
      <c r="T27" s="107"/>
      <c r="U27" s="107"/>
      <c r="V27" s="108"/>
      <c r="W27" s="107"/>
      <c r="X27" s="107"/>
      <c r="Y27" s="2135"/>
      <c r="Z27" s="62">
        <f t="shared" si="73"/>
        <v>275</v>
      </c>
      <c r="AA27" s="109"/>
      <c r="AB27" s="110"/>
      <c r="AC27" s="2031">
        <f t="shared" ref="AC27" si="116">SUM(BE27:BK27,BE34:BK34,CN27:CT27,CN34:CT34,DW27:EC27,DW34:EC34)</f>
        <v>0</v>
      </c>
      <c r="AD27" s="2025">
        <f t="shared" si="94"/>
        <v>0</v>
      </c>
      <c r="AE27" s="2002">
        <f t="shared" si="95"/>
        <v>0</v>
      </c>
      <c r="AF27" s="2172">
        <f t="shared" si="96"/>
        <v>0</v>
      </c>
      <c r="AG27" s="2002">
        <f t="shared" si="97"/>
        <v>0</v>
      </c>
      <c r="AH27" s="2173">
        <f t="shared" si="98"/>
        <v>0</v>
      </c>
      <c r="AI27" s="2174">
        <f t="shared" si="99"/>
        <v>0</v>
      </c>
      <c r="AJ27" s="2002">
        <f t="shared" si="100"/>
        <v>0</v>
      </c>
      <c r="AK27" s="2026">
        <f t="shared" si="101"/>
        <v>0</v>
      </c>
      <c r="AL27" s="2027">
        <f t="shared" si="102"/>
        <v>0</v>
      </c>
      <c r="AM27" s="2175">
        <f t="shared" si="103"/>
        <v>0</v>
      </c>
      <c r="AN27" s="2176">
        <f>SUM(AH27:AM27)</f>
        <v>0</v>
      </c>
      <c r="AO27" s="2028">
        <f t="shared" si="105"/>
        <v>0</v>
      </c>
      <c r="AP27" s="2177">
        <f t="shared" si="106"/>
        <v>0</v>
      </c>
      <c r="AQ27" s="2029">
        <f t="shared" si="107"/>
        <v>0</v>
      </c>
      <c r="AR27" s="2178">
        <f t="shared" si="108"/>
        <v>0</v>
      </c>
      <c r="AS27" s="2177">
        <f t="shared" si="109"/>
        <v>0</v>
      </c>
      <c r="AT27" s="65">
        <f t="shared" si="115"/>
        <v>0</v>
      </c>
      <c r="AU27" s="2126"/>
      <c r="AV27" s="2002">
        <f t="shared" si="110"/>
        <v>0</v>
      </c>
      <c r="AW27" s="2002">
        <f t="shared" si="111"/>
        <v>0</v>
      </c>
      <c r="AX27" s="2129"/>
      <c r="AY27" s="2132"/>
      <c r="AZ27" s="65">
        <f t="shared" si="112"/>
        <v>0</v>
      </c>
      <c r="BA27" s="113"/>
      <c r="BB27" s="2189">
        <f t="shared" si="113"/>
        <v>-275</v>
      </c>
      <c r="BC27" s="67"/>
      <c r="BD27" s="2187">
        <f>الاعدادات!$D$17</f>
        <v>2026</v>
      </c>
      <c r="BE27" s="117"/>
      <c r="BF27" s="118"/>
      <c r="BG27" s="118"/>
      <c r="BH27" s="119"/>
      <c r="BI27" s="119"/>
      <c r="BJ27" s="119"/>
      <c r="BK27" s="120"/>
      <c r="BL27" s="121"/>
      <c r="BM27" s="122"/>
      <c r="BN27" s="122"/>
      <c r="BO27" s="123"/>
      <c r="BP27" s="123"/>
      <c r="BQ27" s="123"/>
      <c r="BR27" s="123"/>
      <c r="BS27" s="123"/>
      <c r="BT27" s="123"/>
      <c r="BU27" s="123"/>
      <c r="BV27" s="123"/>
      <c r="BW27" s="124"/>
      <c r="BX27" s="77">
        <f>SUM(BE27:BW27)</f>
        <v>0</v>
      </c>
      <c r="BY27" s="126"/>
      <c r="BZ27" s="856"/>
      <c r="CA27" s="127"/>
      <c r="CB27" s="128"/>
      <c r="CC27" s="129"/>
      <c r="CD27" s="130"/>
      <c r="CE27" s="131"/>
      <c r="CF27" s="132"/>
      <c r="CG27" s="133"/>
      <c r="CH27" s="134"/>
      <c r="CI27" s="135"/>
      <c r="CJ27" s="79">
        <f>SUM(BX27:CI27)</f>
        <v>0</v>
      </c>
      <c r="CK27" s="137"/>
      <c r="CL27" s="128"/>
      <c r="CM27" s="858"/>
      <c r="CN27" s="139"/>
      <c r="CO27" s="118"/>
      <c r="CP27" s="118"/>
      <c r="CQ27" s="119"/>
      <c r="CR27" s="119"/>
      <c r="CS27" s="119"/>
      <c r="CT27" s="120"/>
      <c r="CU27" s="121"/>
      <c r="CV27" s="122"/>
      <c r="CW27" s="122"/>
      <c r="CX27" s="123"/>
      <c r="CY27" s="123"/>
      <c r="CZ27" s="123"/>
      <c r="DA27" s="123"/>
      <c r="DB27" s="123"/>
      <c r="DC27" s="123"/>
      <c r="DD27" s="123"/>
      <c r="DE27" s="123"/>
      <c r="DF27" s="124"/>
      <c r="DG27" s="125">
        <f t="shared" ref="DG27:DG28" si="117">DF27+DE27+CX27+CW27+CV27+CU27+CT27+CS27+CR27+CQ27+CP27+CO27+CN27</f>
        <v>0</v>
      </c>
      <c r="DH27" s="126"/>
      <c r="DI27" s="856"/>
      <c r="DJ27" s="127"/>
      <c r="DK27" s="128"/>
      <c r="DL27" s="129"/>
      <c r="DM27" s="130"/>
      <c r="DN27" s="131"/>
      <c r="DO27" s="132"/>
      <c r="DP27" s="133"/>
      <c r="DQ27" s="134"/>
      <c r="DR27" s="135"/>
      <c r="DS27" s="140">
        <f>SUM(DG27:DR27)</f>
        <v>0</v>
      </c>
      <c r="DT27" s="137"/>
      <c r="DU27" s="128"/>
      <c r="DV27" s="865"/>
      <c r="DW27" s="139"/>
      <c r="DX27" s="118"/>
      <c r="DY27" s="118"/>
      <c r="DZ27" s="119"/>
      <c r="EA27" s="119"/>
      <c r="EB27" s="119"/>
      <c r="EC27" s="120"/>
      <c r="ED27" s="121"/>
      <c r="EE27" s="122"/>
      <c r="EF27" s="122"/>
      <c r="EG27" s="123"/>
      <c r="EH27" s="123"/>
      <c r="EI27" s="123"/>
      <c r="EJ27" s="123"/>
      <c r="EK27" s="123"/>
      <c r="EL27" s="123"/>
      <c r="EM27" s="123"/>
      <c r="EN27" s="123"/>
      <c r="EO27" s="124"/>
      <c r="EP27" s="77">
        <f>EO27+EN27+EG27+EF27+EE27+ED27+EC27+EB27+EA27+DZ27+DY27+DX27+DW27+EM27+EL27+EK27+EJ27+EI27+EH27</f>
        <v>0</v>
      </c>
      <c r="EQ27" s="126"/>
      <c r="ER27" s="856"/>
      <c r="ES27" s="127"/>
      <c r="ET27" s="128"/>
      <c r="EU27" s="129"/>
      <c r="EV27" s="130"/>
      <c r="EW27" s="131"/>
      <c r="EX27" s="132"/>
      <c r="EY27" s="133"/>
      <c r="EZ27" s="134"/>
      <c r="FA27" s="135"/>
      <c r="FB27" s="140">
        <f>SUM(EP27:FA27)</f>
        <v>0</v>
      </c>
      <c r="FC27" s="137"/>
      <c r="FD27" s="128"/>
      <c r="FE27" s="865"/>
      <c r="FF27" s="2183">
        <f>الاعدادات!$D$17</f>
        <v>2026</v>
      </c>
      <c r="FG27" s="68">
        <f t="shared" si="79"/>
        <v>0</v>
      </c>
      <c r="FH27" s="69"/>
      <c r="FI27" s="69"/>
      <c r="FJ27" s="70">
        <f t="shared" si="80"/>
        <v>0</v>
      </c>
      <c r="FK27" s="68">
        <f t="shared" si="81"/>
        <v>0</v>
      </c>
      <c r="FL27" s="69"/>
      <c r="FM27" s="69"/>
      <c r="FN27" s="70">
        <f t="shared" si="82"/>
        <v>0</v>
      </c>
      <c r="FO27" s="68">
        <f t="shared" si="83"/>
        <v>0</v>
      </c>
      <c r="FP27" s="69"/>
      <c r="FQ27" s="71"/>
      <c r="FR27" s="70">
        <f t="shared" si="84"/>
        <v>0</v>
      </c>
      <c r="FS27" s="68">
        <f t="shared" si="85"/>
        <v>0</v>
      </c>
      <c r="FT27" s="69"/>
      <c r="FU27" s="70">
        <f t="shared" si="86"/>
        <v>0</v>
      </c>
      <c r="FV27" s="68">
        <f t="shared" si="87"/>
        <v>0</v>
      </c>
      <c r="FW27" s="69"/>
      <c r="FX27" s="69"/>
      <c r="FY27" s="70">
        <f t="shared" si="88"/>
        <v>0</v>
      </c>
      <c r="FZ27" s="68">
        <f t="shared" si="89"/>
        <v>0</v>
      </c>
      <c r="GA27" s="72">
        <f t="shared" si="90"/>
        <v>0</v>
      </c>
      <c r="GB27" s="72">
        <f t="shared" si="91"/>
        <v>0</v>
      </c>
      <c r="GC27" s="70">
        <f t="shared" si="92"/>
        <v>0</v>
      </c>
      <c r="GD27" t="str">
        <f t="shared" si="72"/>
        <v>wrong</v>
      </c>
    </row>
    <row r="28" spans="1:191" ht="36.75" customHeight="1" thickBot="1">
      <c r="A28" s="6488"/>
      <c r="B28" s="6489"/>
      <c r="C28" s="6489"/>
      <c r="D28" s="6489"/>
      <c r="E28" s="6489"/>
      <c r="F28" s="6489"/>
      <c r="G28" s="6490"/>
      <c r="H28" s="2115"/>
      <c r="I28" s="2116"/>
      <c r="J28" s="2117"/>
      <c r="K28" s="2118"/>
      <c r="L28" s="2119" t="s">
        <v>181</v>
      </c>
      <c r="M28" s="2190">
        <f>SUM(M22:M27)</f>
        <v>276</v>
      </c>
      <c r="N28" s="2190">
        <f t="shared" ref="N28:U28" si="118">SUM(N22:N27)</f>
        <v>0</v>
      </c>
      <c r="O28" s="2190">
        <f t="shared" si="118"/>
        <v>0</v>
      </c>
      <c r="P28" s="2190">
        <f t="shared" si="118"/>
        <v>0</v>
      </c>
      <c r="Q28" s="2190">
        <f t="shared" si="118"/>
        <v>0</v>
      </c>
      <c r="R28" s="2190">
        <f t="shared" si="118"/>
        <v>0</v>
      </c>
      <c r="S28" s="2190">
        <f t="shared" si="118"/>
        <v>0</v>
      </c>
      <c r="T28" s="2190">
        <f t="shared" si="118"/>
        <v>0</v>
      </c>
      <c r="U28" s="2190">
        <f t="shared" si="118"/>
        <v>0</v>
      </c>
      <c r="V28" s="2120"/>
      <c r="W28" s="2190">
        <f t="shared" ref="W28:AG28" si="119">SUM(W22:W27)</f>
        <v>0</v>
      </c>
      <c r="X28" s="2190">
        <f t="shared" si="119"/>
        <v>0</v>
      </c>
      <c r="Y28" s="2190">
        <f t="shared" si="119"/>
        <v>0</v>
      </c>
      <c r="Z28" s="2190">
        <f t="shared" si="119"/>
        <v>276</v>
      </c>
      <c r="AA28" s="2190">
        <f t="shared" si="119"/>
        <v>0</v>
      </c>
      <c r="AB28" s="2190">
        <f t="shared" si="119"/>
        <v>0</v>
      </c>
      <c r="AC28" s="2190">
        <f t="shared" si="119"/>
        <v>0</v>
      </c>
      <c r="AD28" s="2190">
        <f t="shared" si="119"/>
        <v>0</v>
      </c>
      <c r="AE28" s="2190">
        <f t="shared" si="119"/>
        <v>0</v>
      </c>
      <c r="AF28" s="2190">
        <f t="shared" si="119"/>
        <v>0</v>
      </c>
      <c r="AG28" s="2190">
        <f t="shared" si="119"/>
        <v>0</v>
      </c>
      <c r="AH28" s="2120">
        <f>BZ28+BZ35+DI28+DI35+ER28+ER35</f>
        <v>0</v>
      </c>
      <c r="AI28" s="2190">
        <f t="shared" ref="AI28:BB28" si="120">SUM(AI22:AI27)</f>
        <v>0</v>
      </c>
      <c r="AJ28" s="2190">
        <f t="shared" si="120"/>
        <v>0</v>
      </c>
      <c r="AK28" s="2190">
        <f t="shared" si="120"/>
        <v>0</v>
      </c>
      <c r="AL28" s="2190">
        <f t="shared" si="120"/>
        <v>0</v>
      </c>
      <c r="AM28" s="2190">
        <f t="shared" si="120"/>
        <v>0</v>
      </c>
      <c r="AN28" s="2190">
        <f t="shared" si="120"/>
        <v>0</v>
      </c>
      <c r="AO28" s="2190">
        <f t="shared" si="120"/>
        <v>0</v>
      </c>
      <c r="AP28" s="2190">
        <f t="shared" si="120"/>
        <v>0</v>
      </c>
      <c r="AQ28" s="2190">
        <f t="shared" si="120"/>
        <v>0</v>
      </c>
      <c r="AR28" s="2190">
        <f t="shared" si="120"/>
        <v>0</v>
      </c>
      <c r="AS28" s="2190">
        <f t="shared" si="120"/>
        <v>0</v>
      </c>
      <c r="AT28" s="2190">
        <f t="shared" si="120"/>
        <v>0</v>
      </c>
      <c r="AU28" s="2190">
        <f t="shared" si="120"/>
        <v>0</v>
      </c>
      <c r="AV28" s="2190">
        <f t="shared" si="120"/>
        <v>0</v>
      </c>
      <c r="AW28" s="2190">
        <f t="shared" si="120"/>
        <v>0</v>
      </c>
      <c r="AX28" s="2190">
        <f t="shared" si="120"/>
        <v>0</v>
      </c>
      <c r="AY28" s="2190">
        <f t="shared" si="120"/>
        <v>0</v>
      </c>
      <c r="AZ28" s="2190">
        <f t="shared" si="120"/>
        <v>0</v>
      </c>
      <c r="BA28" s="2190">
        <f t="shared" si="120"/>
        <v>0</v>
      </c>
      <c r="BB28" s="2191">
        <f t="shared" si="120"/>
        <v>-276</v>
      </c>
      <c r="BC28" s="67"/>
      <c r="BD28" s="2009" t="s">
        <v>181</v>
      </c>
      <c r="BE28" s="840">
        <f t="shared" ref="BE28" si="121">SUM(BE23:BE27)</f>
        <v>0</v>
      </c>
      <c r="BF28" s="841">
        <f t="shared" ref="BF28" si="122">SUM(BF23:BF27)</f>
        <v>0</v>
      </c>
      <c r="BG28" s="841">
        <f t="shared" ref="BG28" si="123">SUM(BG23:BG27)</f>
        <v>0</v>
      </c>
      <c r="BH28" s="841">
        <f t="shared" ref="BH28" si="124">SUM(BH23:BH27)</f>
        <v>0</v>
      </c>
      <c r="BI28" s="841">
        <f t="shared" ref="BI28" si="125">SUM(BI23:BI27)</f>
        <v>0</v>
      </c>
      <c r="BJ28" s="841">
        <f t="shared" ref="BJ28" si="126">SUM(BJ23:BJ27)</f>
        <v>0</v>
      </c>
      <c r="BK28" s="841">
        <f t="shared" ref="BK28" si="127">SUM(BK23:BK27)</f>
        <v>0</v>
      </c>
      <c r="BL28" s="841">
        <f t="shared" ref="BL28" si="128">SUM(BL23:BL27)</f>
        <v>0</v>
      </c>
      <c r="BM28" s="841">
        <f t="shared" ref="BM28" si="129">SUM(BM23:BM27)</f>
        <v>0</v>
      </c>
      <c r="BN28" s="841">
        <f t="shared" ref="BN28" si="130">SUM(BN23:BN27)</f>
        <v>0</v>
      </c>
      <c r="BO28" s="841">
        <f t="shared" ref="BO28" si="131">SUM(BO23:BO27)</f>
        <v>0</v>
      </c>
      <c r="BP28" s="841">
        <f t="shared" ref="BP28" si="132">SUM(BP23:BP27)</f>
        <v>0</v>
      </c>
      <c r="BQ28" s="841">
        <f t="shared" ref="BQ28" si="133">SUM(BQ23:BQ27)</f>
        <v>0</v>
      </c>
      <c r="BR28" s="841">
        <f t="shared" ref="BR28" si="134">SUM(BR23:BR27)</f>
        <v>0</v>
      </c>
      <c r="BS28" s="841">
        <f t="shared" ref="BS28" si="135">SUM(BS23:BS27)</f>
        <v>0</v>
      </c>
      <c r="BT28" s="841">
        <f t="shared" ref="BT28" si="136">SUM(BT23:BT27)</f>
        <v>0</v>
      </c>
      <c r="BU28" s="841">
        <f t="shared" ref="BU28" si="137">SUM(BU23:BU27)</f>
        <v>0</v>
      </c>
      <c r="BV28" s="841">
        <f t="shared" ref="BV28" si="138">SUM(BV23:BV27)</f>
        <v>0</v>
      </c>
      <c r="BW28" s="841">
        <f t="shared" ref="BW28" si="139">SUM(BW23:BW27)</f>
        <v>0</v>
      </c>
      <c r="BX28" s="77">
        <f t="shared" ref="BX28" si="140">SUM(BE28:BW28)</f>
        <v>0</v>
      </c>
      <c r="BY28" s="841">
        <f t="shared" ref="BY28" si="141">SUM(BY23:BY27)</f>
        <v>0</v>
      </c>
      <c r="BZ28" s="841">
        <f t="shared" ref="BZ28" si="142">SUM(BZ23:BZ27)</f>
        <v>0</v>
      </c>
      <c r="CA28" s="841">
        <f t="shared" ref="CA28" si="143">SUM(CA23:CA27)</f>
        <v>0</v>
      </c>
      <c r="CB28" s="841">
        <f t="shared" ref="CB28" si="144">SUM(CB23:CB27)</f>
        <v>0</v>
      </c>
      <c r="CC28" s="841">
        <f t="shared" ref="CC28" si="145">SUM(CC23:CC27)</f>
        <v>0</v>
      </c>
      <c r="CD28" s="841">
        <f t="shared" ref="CD28" si="146">SUM(CD23:CD27)</f>
        <v>0</v>
      </c>
      <c r="CE28" s="841">
        <f t="shared" ref="CE28" si="147">SUM(CE23:CE27)</f>
        <v>0</v>
      </c>
      <c r="CF28" s="841">
        <f t="shared" ref="CF28" si="148">SUM(CF23:CF27)</f>
        <v>0</v>
      </c>
      <c r="CG28" s="841">
        <f t="shared" ref="CG28" si="149">SUM(CG23:CG27)</f>
        <v>0</v>
      </c>
      <c r="CH28" s="2030">
        <f t="shared" ref="CH28" si="150">SUM(CH23:CH27)</f>
        <v>0</v>
      </c>
      <c r="CI28" s="841">
        <f t="shared" ref="CI28" si="151">SUM(CI23:CI27)</f>
        <v>0</v>
      </c>
      <c r="CJ28" s="841">
        <f t="shared" ref="CJ28" si="152">SUM(CJ23:CJ27)</f>
        <v>0</v>
      </c>
      <c r="CK28" s="841">
        <f t="shared" ref="CK28" si="153">SUM(CK23:CK27)</f>
        <v>0</v>
      </c>
      <c r="CL28" s="841">
        <f t="shared" ref="CL28" si="154">SUM(CL23:CL27)</f>
        <v>0</v>
      </c>
      <c r="CM28" s="2192">
        <f t="shared" ref="CM28" si="155">SUM(CM23:CM27)</f>
        <v>0</v>
      </c>
      <c r="CN28" s="840">
        <f t="shared" ref="CN28" si="156">SUM(CN23:CN27)</f>
        <v>0</v>
      </c>
      <c r="CO28" s="841">
        <f t="shared" ref="CO28" si="157">SUM(CO23:CO27)</f>
        <v>0</v>
      </c>
      <c r="CP28" s="841">
        <f t="shared" ref="CP28" si="158">SUM(CP23:CP27)</f>
        <v>0</v>
      </c>
      <c r="CQ28" s="841">
        <f t="shared" ref="CQ28" si="159">SUM(CQ23:CQ27)</f>
        <v>0</v>
      </c>
      <c r="CR28" s="841">
        <f t="shared" ref="CR28" si="160">SUM(CR23:CR27)</f>
        <v>0</v>
      </c>
      <c r="CS28" s="841">
        <f t="shared" ref="CS28" si="161">SUM(CS23:CS27)</f>
        <v>0</v>
      </c>
      <c r="CT28" s="841">
        <f t="shared" ref="CT28" si="162">SUM(CT23:CT27)</f>
        <v>0</v>
      </c>
      <c r="CU28" s="841">
        <f t="shared" ref="CU28" si="163">SUM(CU23:CU27)</f>
        <v>0</v>
      </c>
      <c r="CV28" s="841">
        <f t="shared" ref="CV28" si="164">SUM(CV23:CV27)</f>
        <v>0</v>
      </c>
      <c r="CW28" s="841">
        <f t="shared" ref="CW28" si="165">SUM(CW23:CW27)</f>
        <v>0</v>
      </c>
      <c r="CX28" s="841">
        <f t="shared" ref="CX28" si="166">SUM(CX23:CX27)</f>
        <v>0</v>
      </c>
      <c r="CY28" s="841">
        <f t="shared" ref="CY28" si="167">SUM(CY23:CY27)</f>
        <v>0</v>
      </c>
      <c r="CZ28" s="841">
        <f t="shared" ref="CZ28" si="168">SUM(CZ23:CZ27)</f>
        <v>0</v>
      </c>
      <c r="DA28" s="841">
        <f t="shared" ref="DA28" si="169">SUM(DA23:DA27)</f>
        <v>0</v>
      </c>
      <c r="DB28" s="841">
        <f t="shared" ref="DB28" si="170">SUM(DB23:DB27)</f>
        <v>0</v>
      </c>
      <c r="DC28" s="841">
        <f t="shared" ref="DC28" si="171">SUM(DC23:DC27)</f>
        <v>0</v>
      </c>
      <c r="DD28" s="841">
        <f t="shared" ref="DD28" si="172">SUM(DD23:DD27)</f>
        <v>0</v>
      </c>
      <c r="DE28" s="841">
        <f t="shared" ref="DE28" si="173">SUM(DE23:DE27)</f>
        <v>0</v>
      </c>
      <c r="DF28" s="841">
        <f t="shared" ref="DF28" si="174">SUM(DF23:DF27)</f>
        <v>0</v>
      </c>
      <c r="DG28" s="842">
        <f t="shared" si="117"/>
        <v>0</v>
      </c>
      <c r="DH28" s="841">
        <f>SUM(DH23:DH27)</f>
        <v>0</v>
      </c>
      <c r="DI28" s="841"/>
      <c r="DJ28" s="841">
        <f t="shared" ref="DJ28" si="175">SUM(DJ23:DJ27)</f>
        <v>0</v>
      </c>
      <c r="DK28" s="841">
        <f t="shared" ref="DK28" si="176">SUM(DK23:DK27)</f>
        <v>0</v>
      </c>
      <c r="DL28" s="841">
        <f t="shared" ref="DL28" si="177">SUM(DL23:DL27)</f>
        <v>0</v>
      </c>
      <c r="DM28" s="841">
        <f t="shared" ref="DM28" si="178">SUM(DM23:DM27)</f>
        <v>0</v>
      </c>
      <c r="DN28" s="841">
        <f t="shared" ref="DN28" si="179">SUM(DN23:DN27)</f>
        <v>0</v>
      </c>
      <c r="DO28" s="841">
        <f t="shared" ref="DO28" si="180">SUM(DO23:DO27)</f>
        <v>0</v>
      </c>
      <c r="DP28" s="841">
        <f t="shared" ref="DP28" si="181">SUM(DP23:DP27)</f>
        <v>0</v>
      </c>
      <c r="DQ28" s="2030">
        <f t="shared" ref="DQ28" si="182">SUM(DQ23:DQ27)</f>
        <v>0</v>
      </c>
      <c r="DR28" s="841">
        <f t="shared" ref="DR28" si="183">SUM(DR23:DR27)</f>
        <v>0</v>
      </c>
      <c r="DS28" s="841">
        <f t="shared" ref="DS28" si="184">SUM(DS23:DS27)</f>
        <v>0</v>
      </c>
      <c r="DT28" s="841">
        <f t="shared" ref="DT28" si="185">SUM(DT23:DT27)</f>
        <v>0</v>
      </c>
      <c r="DU28" s="841">
        <f t="shared" ref="DU28" si="186">SUM(DU23:DU27)</f>
        <v>0</v>
      </c>
      <c r="DV28" s="2193">
        <f t="shared" ref="DV28" si="187">SUM(DV23:DV27)</f>
        <v>0</v>
      </c>
      <c r="DW28" s="840">
        <f t="shared" ref="DW28" si="188">SUM(DW23:DW27)</f>
        <v>0</v>
      </c>
      <c r="DX28" s="841">
        <f t="shared" ref="DX28" si="189">SUM(DX23:DX27)</f>
        <v>0</v>
      </c>
      <c r="DY28" s="841">
        <f t="shared" ref="DY28" si="190">SUM(DY23:DY27)</f>
        <v>0</v>
      </c>
      <c r="DZ28" s="841">
        <f t="shared" ref="DZ28" si="191">SUM(DZ23:DZ27)</f>
        <v>0</v>
      </c>
      <c r="EA28" s="841">
        <f t="shared" ref="EA28" si="192">SUM(EA23:EA27)</f>
        <v>0</v>
      </c>
      <c r="EB28" s="841">
        <f t="shared" ref="EB28" si="193">SUM(EB23:EB27)</f>
        <v>0</v>
      </c>
      <c r="EC28" s="841">
        <f t="shared" ref="EC28" si="194">SUM(EC23:EC27)</f>
        <v>0</v>
      </c>
      <c r="ED28" s="841">
        <f t="shared" ref="ED28" si="195">SUM(ED23:ED27)</f>
        <v>0</v>
      </c>
      <c r="EE28" s="841">
        <f t="shared" ref="EE28" si="196">SUM(EE23:EE27)</f>
        <v>0</v>
      </c>
      <c r="EF28" s="841">
        <f t="shared" ref="EF28" si="197">SUM(EF23:EF27)</f>
        <v>0</v>
      </c>
      <c r="EG28" s="841">
        <f t="shared" ref="EG28" si="198">SUM(EG23:EG27)</f>
        <v>0</v>
      </c>
      <c r="EH28" s="841">
        <f t="shared" ref="EH28" si="199">SUM(EH23:EH27)</f>
        <v>0</v>
      </c>
      <c r="EI28" s="841">
        <f t="shared" ref="EI28" si="200">SUM(EI23:EI27)</f>
        <v>0</v>
      </c>
      <c r="EJ28" s="841">
        <f t="shared" ref="EJ28" si="201">SUM(EJ23:EJ27)</f>
        <v>0</v>
      </c>
      <c r="EK28" s="841">
        <f t="shared" ref="EK28" si="202">SUM(EK23:EK27)</f>
        <v>0</v>
      </c>
      <c r="EL28" s="841">
        <f t="shared" ref="EL28" si="203">SUM(EL23:EL27)</f>
        <v>0</v>
      </c>
      <c r="EM28" s="841">
        <f t="shared" ref="EM28" si="204">SUM(EM23:EM27)</f>
        <v>0</v>
      </c>
      <c r="EN28" s="841">
        <f t="shared" ref="EN28" si="205">SUM(EN23:EN27)</f>
        <v>0</v>
      </c>
      <c r="EO28" s="841">
        <f t="shared" ref="EO28" si="206">SUM(EO23:EO27)</f>
        <v>0</v>
      </c>
      <c r="EP28" s="842">
        <f t="shared" ref="EP28" si="207">EO28+EN28+EG28+EF28+EE28+ED28+EC28+EB28+EA28+DZ28+DY28+DX28+DW28</f>
        <v>0</v>
      </c>
      <c r="EQ28" s="841">
        <f>SUM(EQ23:EQ27)</f>
        <v>0</v>
      </c>
      <c r="ER28" s="841"/>
      <c r="ES28" s="841">
        <f t="shared" ref="ES28" si="208">SUM(ES23:ES27)</f>
        <v>0</v>
      </c>
      <c r="ET28" s="841">
        <f t="shared" ref="ET28" si="209">SUM(ET23:ET27)</f>
        <v>0</v>
      </c>
      <c r="EU28" s="841">
        <f t="shared" ref="EU28" si="210">SUM(EU23:EU27)</f>
        <v>0</v>
      </c>
      <c r="EV28" s="841">
        <f t="shared" ref="EV28" si="211">SUM(EV23:EV27)</f>
        <v>0</v>
      </c>
      <c r="EW28" s="841">
        <f t="shared" ref="EW28" si="212">SUM(EW23:EW27)</f>
        <v>0</v>
      </c>
      <c r="EX28" s="841">
        <f t="shared" ref="EX28" si="213">SUM(EX23:EX27)</f>
        <v>0</v>
      </c>
      <c r="EY28" s="841">
        <f t="shared" ref="EY28" si="214">SUM(EY23:EY27)</f>
        <v>0</v>
      </c>
      <c r="EZ28" s="2030">
        <f t="shared" ref="EZ28" si="215">SUM(EZ23:EZ27)</f>
        <v>0</v>
      </c>
      <c r="FA28" s="841">
        <f t="shared" ref="FA28" si="216">SUM(FA23:FA27)</f>
        <v>0</v>
      </c>
      <c r="FB28" s="841">
        <f t="shared" ref="FB28" si="217">SUM(FB23:FB27)</f>
        <v>0</v>
      </c>
      <c r="FC28" s="841">
        <f t="shared" ref="FC28" si="218">SUM(FC23:FC27)</f>
        <v>0</v>
      </c>
      <c r="FD28" s="841">
        <f t="shared" ref="FD28" si="219">SUM(FD23:FD27)</f>
        <v>0</v>
      </c>
      <c r="FE28" s="2193">
        <f t="shared" ref="FE28" si="220">SUM(FE23:FE27)</f>
        <v>0</v>
      </c>
      <c r="FF28" s="142" t="s">
        <v>106</v>
      </c>
      <c r="FG28" s="846">
        <f>SUM(FG22:FG27)</f>
        <v>0</v>
      </c>
      <c r="FH28" s="847">
        <f t="shared" ref="FH28:FQ28" si="221">SUM(FH22:FH27)</f>
        <v>0</v>
      </c>
      <c r="FI28" s="847">
        <f t="shared" si="221"/>
        <v>0</v>
      </c>
      <c r="FJ28" s="848">
        <f t="shared" si="221"/>
        <v>0</v>
      </c>
      <c r="FK28" s="846">
        <f t="shared" si="221"/>
        <v>0</v>
      </c>
      <c r="FL28" s="847">
        <f t="shared" si="221"/>
        <v>0</v>
      </c>
      <c r="FM28" s="847">
        <f t="shared" si="221"/>
        <v>0</v>
      </c>
      <c r="FN28" s="848">
        <f t="shared" si="221"/>
        <v>0</v>
      </c>
      <c r="FO28" s="846">
        <f t="shared" si="221"/>
        <v>0</v>
      </c>
      <c r="FP28" s="847">
        <f t="shared" si="221"/>
        <v>0</v>
      </c>
      <c r="FQ28" s="848">
        <f t="shared" si="221"/>
        <v>0</v>
      </c>
      <c r="FR28" s="849">
        <f t="shared" si="84"/>
        <v>0</v>
      </c>
      <c r="FS28" s="846">
        <f t="shared" ref="FS28" si="222">SUM(FS22:FS27)</f>
        <v>0</v>
      </c>
      <c r="FT28" s="847">
        <f>SUM(FT22:FT27)</f>
        <v>0</v>
      </c>
      <c r="FU28" s="848">
        <f t="shared" ref="FU28:FY28" si="223">SUM(FU22:FU27)</f>
        <v>0</v>
      </c>
      <c r="FV28" s="846">
        <f t="shared" si="223"/>
        <v>0</v>
      </c>
      <c r="FW28" s="847">
        <f t="shared" si="223"/>
        <v>0</v>
      </c>
      <c r="FX28" s="847">
        <f t="shared" si="223"/>
        <v>0</v>
      </c>
      <c r="FY28" s="848">
        <f t="shared" si="223"/>
        <v>0</v>
      </c>
      <c r="FZ28" s="850">
        <f t="shared" si="89"/>
        <v>0</v>
      </c>
      <c r="GA28" s="851">
        <f t="shared" si="90"/>
        <v>0</v>
      </c>
      <c r="GB28" s="851">
        <f t="shared" si="91"/>
        <v>0</v>
      </c>
      <c r="GC28" s="849">
        <f t="shared" si="92"/>
        <v>0</v>
      </c>
    </row>
    <row r="29" spans="1:191" ht="36.75" customHeight="1" thickBot="1">
      <c r="A29" s="6528" t="str">
        <f>IF(AND(GD22="ok",GD23="ok",GD24="ok",GD25="ok",GD26="ok",GD27="ok", H29 &lt;&gt;"فارغ"),"ok","wrong")</f>
        <v>wrong</v>
      </c>
      <c r="B29" s="6529"/>
      <c r="C29" s="6529"/>
      <c r="D29" s="6529"/>
      <c r="E29" s="6529"/>
      <c r="F29" s="6529"/>
      <c r="G29" s="6530"/>
      <c r="H29" s="6208" t="str">
        <f>IF(Z28=0,"فارغ","")</f>
        <v/>
      </c>
      <c r="I29" s="6209"/>
      <c r="J29" s="6209"/>
      <c r="K29" s="6209"/>
      <c r="L29" s="147"/>
      <c r="M29" s="148"/>
      <c r="N29" s="148"/>
      <c r="O29" s="149"/>
      <c r="P29" s="149"/>
      <c r="Q29" s="149"/>
      <c r="R29" s="148"/>
      <c r="S29" s="148"/>
      <c r="T29" s="148"/>
      <c r="U29" s="148"/>
      <c r="V29" s="148"/>
      <c r="W29" s="148"/>
      <c r="X29" s="148"/>
      <c r="Y29" s="148"/>
      <c r="Z29" s="149"/>
      <c r="AA29" s="149"/>
      <c r="AB29" s="149"/>
      <c r="AC29" s="148"/>
      <c r="AD29" s="148"/>
      <c r="AE29" s="148"/>
      <c r="AF29" s="150"/>
      <c r="AG29" s="148"/>
      <c r="AH29" s="148"/>
      <c r="AI29" s="151"/>
      <c r="AJ29" s="148"/>
      <c r="AK29" s="148"/>
      <c r="AL29" s="148"/>
      <c r="AM29" s="148"/>
      <c r="AN29" s="150"/>
      <c r="AO29" s="151"/>
      <c r="AP29" s="151"/>
      <c r="AQ29" s="151"/>
      <c r="AR29" s="152"/>
      <c r="AS29" s="151"/>
      <c r="AT29" s="153"/>
      <c r="AU29" s="148"/>
      <c r="AV29" s="148"/>
      <c r="AW29" s="148"/>
      <c r="AX29" s="148"/>
      <c r="AY29" s="148"/>
      <c r="AZ29" s="153"/>
      <c r="BA29" s="148"/>
      <c r="BB29" s="154"/>
      <c r="BC29" s="155"/>
      <c r="BD29" s="6531">
        <f>_xlfn.XLOOKUP(B24,التشكيل_القديم!$M$54:$M$92,التشكيل_القديم!$L$54:$L$92,0,0)</f>
        <v>2</v>
      </c>
      <c r="BE29" s="6505" t="str">
        <f>"(3)             "&amp; "عضو يسار الدائرة  /  "  &amp;B24</f>
        <v>(3)             عضو يسار الدائرة  /  شادى عصمت حسن محمد (مرضي)</v>
      </c>
      <c r="BF29" s="6506"/>
      <c r="BG29" s="6506"/>
      <c r="BH29" s="6506"/>
      <c r="BI29" s="6506"/>
      <c r="BJ29" s="6506"/>
      <c r="BK29" s="6506"/>
      <c r="BL29" s="6506"/>
      <c r="BM29" s="6506"/>
      <c r="BN29" s="6506"/>
      <c r="BO29" s="6506"/>
      <c r="BP29" s="6506"/>
      <c r="BQ29" s="6506"/>
      <c r="BR29" s="6506"/>
      <c r="BS29" s="6506"/>
      <c r="BT29" s="6506"/>
      <c r="BU29" s="6506"/>
      <c r="BV29" s="6506"/>
      <c r="BW29" s="6506"/>
      <c r="BX29" s="6506"/>
      <c r="BY29" s="6506"/>
      <c r="BZ29" s="6506"/>
      <c r="CA29" s="6506"/>
      <c r="CB29" s="6506"/>
      <c r="CC29" s="6506"/>
      <c r="CD29" s="6506"/>
      <c r="CE29" s="6506"/>
      <c r="CF29" s="6506"/>
      <c r="CG29" s="6506"/>
      <c r="CH29" s="6506"/>
      <c r="CI29" s="6506"/>
      <c r="CJ29" s="6506"/>
      <c r="CK29" s="6506"/>
      <c r="CL29" s="6506"/>
      <c r="CM29" s="859"/>
      <c r="CN29" s="6520">
        <f>IF(ISTEXT(B25),_xlfn.XLOOKUP(B25,التشكيل_القديم!$M$54:$M$92,التشكيل_القديم!$L$54:$L$92,0,0),0)</f>
        <v>3</v>
      </c>
      <c r="CO29" s="6505" t="str">
        <f>IF(B25&lt;&gt;"","(4)             "&amp;"عضو يسار  اليسار الدائرة /  "&amp;B25,"لا يوجد عضو رابع " )</f>
        <v>(4)             عضو يسار  اليسار الدائرة /  خالد محمد شاكر عبد الرحمن</v>
      </c>
      <c r="CP29" s="6506"/>
      <c r="CQ29" s="6506"/>
      <c r="CR29" s="6506"/>
      <c r="CS29" s="6506"/>
      <c r="CT29" s="6506"/>
      <c r="CU29" s="6506"/>
      <c r="CV29" s="6506"/>
      <c r="CW29" s="6506"/>
      <c r="CX29" s="6506"/>
      <c r="CY29" s="6506"/>
      <c r="CZ29" s="6506"/>
      <c r="DA29" s="6506"/>
      <c r="DB29" s="6506"/>
      <c r="DC29" s="6506"/>
      <c r="DD29" s="6506"/>
      <c r="DE29" s="6506"/>
      <c r="DF29" s="6506"/>
      <c r="DG29" s="6506"/>
      <c r="DH29" s="6506"/>
      <c r="DI29" s="6506"/>
      <c r="DJ29" s="6506"/>
      <c r="DK29" s="6506"/>
      <c r="DL29" s="6506"/>
      <c r="DM29" s="6506"/>
      <c r="DN29" s="6506"/>
      <c r="DO29" s="6506"/>
      <c r="DP29" s="6506"/>
      <c r="DQ29" s="6506"/>
      <c r="DR29" s="6506"/>
      <c r="DS29" s="6506"/>
      <c r="DT29" s="6506"/>
      <c r="DU29" s="6506"/>
      <c r="DV29" s="859"/>
      <c r="DW29" s="6520">
        <f>IF(ISTEXT(B27),_xlfn.XLOOKUP(B27,التشكيل_القديم!$M$54:$M$92,التشكيل_القديم!$L$54:$L$92,0,0),0)</f>
        <v>0</v>
      </c>
      <c r="DX29" s="6505" t="str">
        <f>IF(B27&lt;&gt;"","(5)             "&amp;"عضو يسار يسار اليسار الدائرة /  "&amp;B27,"لا يوجد عضو سادس " )</f>
        <v xml:space="preserve">لا يوجد عضو سادس </v>
      </c>
      <c r="DY29" s="6506"/>
      <c r="DZ29" s="6506"/>
      <c r="EA29" s="6506"/>
      <c r="EB29" s="6506"/>
      <c r="EC29" s="6506"/>
      <c r="ED29" s="6506"/>
      <c r="EE29" s="6506"/>
      <c r="EF29" s="6506"/>
      <c r="EG29" s="6506"/>
      <c r="EH29" s="6506"/>
      <c r="EI29" s="6506"/>
      <c r="EJ29" s="6506"/>
      <c r="EK29" s="6506"/>
      <c r="EL29" s="6506"/>
      <c r="EM29" s="6506"/>
      <c r="EN29" s="6506"/>
      <c r="EO29" s="6506"/>
      <c r="EP29" s="6506"/>
      <c r="EQ29" s="6506"/>
      <c r="ER29" s="6506"/>
      <c r="ES29" s="6506"/>
      <c r="ET29" s="6506"/>
      <c r="EU29" s="6506"/>
      <c r="EV29" s="6506"/>
      <c r="EW29" s="6506"/>
      <c r="EX29" s="6506"/>
      <c r="EY29" s="6506"/>
      <c r="EZ29" s="6506"/>
      <c r="FA29" s="6506"/>
      <c r="FB29" s="6506"/>
      <c r="FC29" s="6506"/>
      <c r="FD29" s="6506"/>
      <c r="FE29" s="859"/>
      <c r="FF29" s="6522" t="s">
        <v>1239</v>
      </c>
      <c r="FG29" s="6523"/>
      <c r="FH29" s="6523"/>
      <c r="FI29" s="6523"/>
      <c r="FJ29" s="6523"/>
      <c r="FK29" s="6523"/>
      <c r="FL29" s="6523"/>
      <c r="FM29" s="6523"/>
      <c r="FN29" s="6523"/>
      <c r="FO29" s="6523"/>
      <c r="FP29" s="6523"/>
      <c r="FQ29" s="6523"/>
      <c r="FR29" s="6523"/>
      <c r="FS29" s="6523"/>
      <c r="FT29" s="6523"/>
      <c r="FU29" s="6523"/>
      <c r="FV29" s="6523"/>
      <c r="FW29" s="6523"/>
      <c r="FX29" s="6523"/>
      <c r="FY29" s="6523"/>
      <c r="FZ29" s="6523"/>
      <c r="GA29" s="6523"/>
      <c r="GB29" s="6523"/>
      <c r="GC29" s="6523"/>
      <c r="GD29" s="6523"/>
      <c r="GE29" s="6523"/>
      <c r="GF29" s="6523"/>
      <c r="GG29" s="6523"/>
      <c r="GH29" s="6523"/>
      <c r="GI29" s="6524"/>
    </row>
    <row r="30" spans="1:191" ht="36.75" customHeight="1" thickTop="1" thickBot="1">
      <c r="A30" s="6205"/>
      <c r="B30" s="6206"/>
      <c r="C30" s="6206"/>
      <c r="D30" s="6206"/>
      <c r="E30" s="6206"/>
      <c r="F30" s="6206"/>
      <c r="G30" s="6207"/>
      <c r="H30" s="6208"/>
      <c r="I30" s="6209"/>
      <c r="J30" s="6209"/>
      <c r="K30" s="6209"/>
      <c r="L30" s="147"/>
      <c r="M30" s="148"/>
      <c r="N30" s="148"/>
      <c r="O30" s="148"/>
      <c r="P30" s="148"/>
      <c r="Q30" s="148"/>
      <c r="R30" s="148"/>
      <c r="S30" s="148"/>
      <c r="T30" s="148"/>
      <c r="U30" s="148"/>
      <c r="V30" s="148"/>
      <c r="W30" s="148"/>
      <c r="X30" s="148"/>
      <c r="Y30" s="148"/>
      <c r="Z30" s="160"/>
      <c r="AA30" s="148"/>
      <c r="AB30" s="148"/>
      <c r="AC30" s="148"/>
      <c r="AD30" s="148"/>
      <c r="AE30" s="148"/>
      <c r="AF30" s="150"/>
      <c r="AG30" s="148"/>
      <c r="AH30" s="148"/>
      <c r="AI30" s="151"/>
      <c r="AJ30" s="148"/>
      <c r="AK30" s="148"/>
      <c r="AL30" s="148"/>
      <c r="AM30" s="148"/>
      <c r="AN30" s="150"/>
      <c r="AO30" s="151"/>
      <c r="AP30" s="151"/>
      <c r="AQ30" s="151"/>
      <c r="AR30" s="152"/>
      <c r="AS30" s="151"/>
      <c r="AT30" s="153"/>
      <c r="AU30" s="148"/>
      <c r="AV30" s="148"/>
      <c r="AW30" s="148"/>
      <c r="AX30" s="148"/>
      <c r="AY30" s="148"/>
      <c r="AZ30" s="153"/>
      <c r="BA30" s="148"/>
      <c r="BB30" s="154"/>
      <c r="BC30" s="155"/>
      <c r="BD30" s="6532"/>
      <c r="BE30" s="6507"/>
      <c r="BF30" s="6508"/>
      <c r="BG30" s="6508"/>
      <c r="BH30" s="6508"/>
      <c r="BI30" s="6508"/>
      <c r="BJ30" s="6508"/>
      <c r="BK30" s="6508"/>
      <c r="BL30" s="6508"/>
      <c r="BM30" s="6508"/>
      <c r="BN30" s="6508"/>
      <c r="BO30" s="6508"/>
      <c r="BP30" s="6508"/>
      <c r="BQ30" s="6508"/>
      <c r="BR30" s="6508"/>
      <c r="BS30" s="6508"/>
      <c r="BT30" s="6508"/>
      <c r="BU30" s="6508"/>
      <c r="BV30" s="6508"/>
      <c r="BW30" s="6508"/>
      <c r="BX30" s="6508"/>
      <c r="BY30" s="6508"/>
      <c r="BZ30" s="6508"/>
      <c r="CA30" s="6508"/>
      <c r="CB30" s="6508"/>
      <c r="CC30" s="6508"/>
      <c r="CD30" s="6508"/>
      <c r="CE30" s="6508"/>
      <c r="CF30" s="6508"/>
      <c r="CG30" s="6508"/>
      <c r="CH30" s="6508"/>
      <c r="CI30" s="6508"/>
      <c r="CJ30" s="6508"/>
      <c r="CK30" s="6508"/>
      <c r="CL30" s="6508"/>
      <c r="CM30" s="860"/>
      <c r="CN30" s="6521"/>
      <c r="CO30" s="6507"/>
      <c r="CP30" s="6508"/>
      <c r="CQ30" s="6508"/>
      <c r="CR30" s="6508"/>
      <c r="CS30" s="6508"/>
      <c r="CT30" s="6508"/>
      <c r="CU30" s="6508"/>
      <c r="CV30" s="6508"/>
      <c r="CW30" s="6508"/>
      <c r="CX30" s="6508"/>
      <c r="CY30" s="6508"/>
      <c r="CZ30" s="6508"/>
      <c r="DA30" s="6508"/>
      <c r="DB30" s="6508"/>
      <c r="DC30" s="6508"/>
      <c r="DD30" s="6508"/>
      <c r="DE30" s="6508"/>
      <c r="DF30" s="6508"/>
      <c r="DG30" s="6508"/>
      <c r="DH30" s="6508"/>
      <c r="DI30" s="6508"/>
      <c r="DJ30" s="6508"/>
      <c r="DK30" s="6508"/>
      <c r="DL30" s="6508"/>
      <c r="DM30" s="6508"/>
      <c r="DN30" s="6508"/>
      <c r="DO30" s="6508"/>
      <c r="DP30" s="6508"/>
      <c r="DQ30" s="6508"/>
      <c r="DR30" s="6508"/>
      <c r="DS30" s="6508"/>
      <c r="DT30" s="6508"/>
      <c r="DU30" s="6508"/>
      <c r="DV30" s="866"/>
      <c r="DW30" s="6521"/>
      <c r="DX30" s="6507"/>
      <c r="DY30" s="6508"/>
      <c r="DZ30" s="6508"/>
      <c r="EA30" s="6508"/>
      <c r="EB30" s="6508"/>
      <c r="EC30" s="6508"/>
      <c r="ED30" s="6508"/>
      <c r="EE30" s="6508"/>
      <c r="EF30" s="6508"/>
      <c r="EG30" s="6508"/>
      <c r="EH30" s="6508"/>
      <c r="EI30" s="6508"/>
      <c r="EJ30" s="6508"/>
      <c r="EK30" s="6508"/>
      <c r="EL30" s="6508"/>
      <c r="EM30" s="6508"/>
      <c r="EN30" s="6508"/>
      <c r="EO30" s="6508"/>
      <c r="EP30" s="6508"/>
      <c r="EQ30" s="6508"/>
      <c r="ER30" s="6508"/>
      <c r="ES30" s="6508"/>
      <c r="ET30" s="6508"/>
      <c r="EU30" s="6508"/>
      <c r="EV30" s="6508"/>
      <c r="EW30" s="6508"/>
      <c r="EX30" s="6508"/>
      <c r="EY30" s="6508"/>
      <c r="EZ30" s="6508"/>
      <c r="FA30" s="6508"/>
      <c r="FB30" s="6508"/>
      <c r="FC30" s="6508"/>
      <c r="FD30" s="6508"/>
      <c r="FE30" s="866"/>
      <c r="FF30" s="2114"/>
      <c r="FG30" s="6348" t="s">
        <v>23</v>
      </c>
      <c r="FH30" s="6349"/>
      <c r="FI30" s="6349"/>
      <c r="FJ30" s="6350"/>
      <c r="FK30" s="6370" t="s">
        <v>33</v>
      </c>
      <c r="FL30" s="6370"/>
      <c r="FM30" s="6370"/>
      <c r="FN30" s="6371"/>
      <c r="FO30" s="6351" t="s">
        <v>184</v>
      </c>
      <c r="FP30" s="6352"/>
      <c r="FQ30" s="6352"/>
      <c r="FR30" s="6353"/>
      <c r="FS30" s="6366" t="s">
        <v>185</v>
      </c>
      <c r="FT30" s="6367"/>
      <c r="FU30" s="6367"/>
      <c r="FV30" s="6368"/>
      <c r="FW30" s="6354" t="s">
        <v>200</v>
      </c>
      <c r="FX30" s="6355"/>
      <c r="FY30" s="6355"/>
      <c r="FZ30" s="6356"/>
      <c r="GA30" s="6338" t="s">
        <v>597</v>
      </c>
      <c r="GB30" s="6339"/>
      <c r="GC30" s="6339"/>
      <c r="GD30" s="6340"/>
      <c r="GE30" s="6525" t="s">
        <v>598</v>
      </c>
      <c r="GF30" s="6526"/>
      <c r="GG30" s="6526"/>
      <c r="GH30" s="6526"/>
      <c r="GI30" s="6527"/>
    </row>
    <row r="31" spans="1:191" ht="36.75" customHeight="1" thickTop="1" thickBot="1">
      <c r="A31" s="143"/>
      <c r="B31" s="157"/>
      <c r="C31" s="157"/>
      <c r="D31" s="157"/>
      <c r="E31" s="158"/>
      <c r="F31" s="158"/>
      <c r="G31" s="159"/>
      <c r="H31" s="144"/>
      <c r="I31" s="144"/>
      <c r="J31" s="145"/>
      <c r="K31" s="146"/>
      <c r="L31" s="2186" t="str">
        <f>الاعدادات!$D$14</f>
        <v>2023 وما قبلها</v>
      </c>
      <c r="M31" s="148"/>
      <c r="N31" s="148"/>
      <c r="O31" s="148"/>
      <c r="P31" s="148"/>
      <c r="Q31" s="148"/>
      <c r="R31" s="148"/>
      <c r="S31" s="148"/>
      <c r="T31" s="148"/>
      <c r="U31" s="148"/>
      <c r="V31" s="148"/>
      <c r="W31" s="148"/>
      <c r="X31" s="148"/>
      <c r="Y31" s="148"/>
      <c r="Z31" s="160"/>
      <c r="AA31" s="148"/>
      <c r="AB31" s="148"/>
      <c r="AC31" s="148"/>
      <c r="AD31" s="148"/>
      <c r="AE31" s="148"/>
      <c r="AF31" s="150"/>
      <c r="AG31" s="148"/>
      <c r="AH31" s="148"/>
      <c r="AI31" s="151"/>
      <c r="AJ31" s="148"/>
      <c r="AK31" s="148"/>
      <c r="AL31" s="148"/>
      <c r="AM31" s="148"/>
      <c r="AN31" s="150"/>
      <c r="AO31" s="151"/>
      <c r="AP31" s="151"/>
      <c r="AQ31" s="151"/>
      <c r="AR31" s="152"/>
      <c r="AS31" s="151"/>
      <c r="AT31" s="153"/>
      <c r="AU31" s="148"/>
      <c r="AV31" s="148"/>
      <c r="AW31" s="148"/>
      <c r="AX31" s="148"/>
      <c r="AY31" s="148"/>
      <c r="AZ31" s="153"/>
      <c r="BA31" s="148"/>
      <c r="BB31" s="154"/>
      <c r="BC31" s="155"/>
      <c r="BD31" s="2186" t="str">
        <f>الاعدادات!$D$14</f>
        <v>2023 وما قبلها</v>
      </c>
      <c r="BE31" s="82"/>
      <c r="BF31" s="83"/>
      <c r="BG31" s="83"/>
      <c r="BH31" s="84"/>
      <c r="BI31" s="84"/>
      <c r="BJ31" s="84"/>
      <c r="BK31" s="85"/>
      <c r="BL31" s="86"/>
      <c r="BM31" s="87"/>
      <c r="BN31" s="87"/>
      <c r="BO31" s="88"/>
      <c r="BP31" s="88"/>
      <c r="BQ31" s="88"/>
      <c r="BR31" s="88"/>
      <c r="BS31" s="88"/>
      <c r="BT31" s="88"/>
      <c r="BU31" s="88"/>
      <c r="BV31" s="88"/>
      <c r="BW31" s="89"/>
      <c r="BX31" s="77">
        <f t="shared" ref="BX31:BX33" si="224">SUM(BE31:BW31)</f>
        <v>0</v>
      </c>
      <c r="BY31" s="90"/>
      <c r="BZ31" s="855"/>
      <c r="CA31" s="91"/>
      <c r="CB31" s="92"/>
      <c r="CC31" s="93"/>
      <c r="CD31" s="94"/>
      <c r="CE31" s="95"/>
      <c r="CF31" s="96"/>
      <c r="CG31" s="97"/>
      <c r="CH31" s="98"/>
      <c r="CI31" s="99"/>
      <c r="CJ31" s="79">
        <f t="shared" ref="CJ31:CJ32" si="225">SUM(BX31:CI31)</f>
        <v>0</v>
      </c>
      <c r="CK31" s="104"/>
      <c r="CL31" s="92"/>
      <c r="CM31" s="861"/>
      <c r="CN31" s="82"/>
      <c r="CO31" s="83"/>
      <c r="CP31" s="83"/>
      <c r="CQ31" s="84"/>
      <c r="CR31" s="84"/>
      <c r="CS31" s="84"/>
      <c r="CT31" s="85"/>
      <c r="CU31" s="86"/>
      <c r="CV31" s="87"/>
      <c r="CW31" s="87"/>
      <c r="CX31" s="88"/>
      <c r="CY31" s="88"/>
      <c r="CZ31" s="88"/>
      <c r="DA31" s="88"/>
      <c r="DB31" s="88"/>
      <c r="DC31" s="88"/>
      <c r="DD31" s="88"/>
      <c r="DE31" s="88"/>
      <c r="DF31" s="89"/>
      <c r="DG31" s="161">
        <f t="shared" ref="DG31:DG33" si="226">SUM(CN31:DF31)</f>
        <v>0</v>
      </c>
      <c r="DH31" s="90"/>
      <c r="DI31" s="855"/>
      <c r="DJ31" s="168"/>
      <c r="DK31" s="92"/>
      <c r="DL31" s="93"/>
      <c r="DM31" s="94"/>
      <c r="DN31" s="95"/>
      <c r="DO31" s="96"/>
      <c r="DP31" s="97"/>
      <c r="DQ31" s="98"/>
      <c r="DR31" s="99"/>
      <c r="DS31" s="79">
        <f t="shared" ref="DS31:DS33" si="227">SUM(DG31:DR31)</f>
        <v>0</v>
      </c>
      <c r="DT31" s="104"/>
      <c r="DU31" s="92"/>
      <c r="DV31" s="864"/>
      <c r="DW31" s="82"/>
      <c r="DX31" s="83"/>
      <c r="DY31" s="83"/>
      <c r="DZ31" s="84"/>
      <c r="EA31" s="84"/>
      <c r="EB31" s="84"/>
      <c r="EC31" s="85"/>
      <c r="ED31" s="86"/>
      <c r="EE31" s="87"/>
      <c r="EF31" s="87"/>
      <c r="EG31" s="88"/>
      <c r="EH31" s="88"/>
      <c r="EI31" s="88"/>
      <c r="EJ31" s="88"/>
      <c r="EK31" s="88"/>
      <c r="EL31" s="88"/>
      <c r="EM31" s="88"/>
      <c r="EN31" s="88"/>
      <c r="EO31" s="89"/>
      <c r="EP31" s="161">
        <f t="shared" ref="EP31:EP33" si="228">SUM(DW31:EO31)</f>
        <v>0</v>
      </c>
      <c r="EQ31" s="90"/>
      <c r="ER31" s="855"/>
      <c r="ES31" s="168"/>
      <c r="ET31" s="92"/>
      <c r="EU31" s="93"/>
      <c r="EV31" s="94"/>
      <c r="EW31" s="95"/>
      <c r="EX31" s="96"/>
      <c r="EY31" s="97"/>
      <c r="EZ31" s="98"/>
      <c r="FA31" s="99"/>
      <c r="FB31" s="79">
        <f t="shared" ref="FB31:FB34" si="229">SUM(EP31:FA31)</f>
        <v>0</v>
      </c>
      <c r="FC31" s="104"/>
      <c r="FD31" s="92"/>
      <c r="FE31" s="864"/>
      <c r="FF31" s="162" t="s">
        <v>163</v>
      </c>
      <c r="FG31" s="838" t="s">
        <v>190</v>
      </c>
      <c r="FH31" s="838" t="s">
        <v>203</v>
      </c>
      <c r="FI31" s="838" t="s">
        <v>204</v>
      </c>
      <c r="FJ31" s="839" t="s">
        <v>116</v>
      </c>
      <c r="FK31" s="838" t="s">
        <v>190</v>
      </c>
      <c r="FL31" s="838" t="s">
        <v>203</v>
      </c>
      <c r="FM31" s="838" t="s">
        <v>204</v>
      </c>
      <c r="FN31" s="839" t="s">
        <v>116</v>
      </c>
      <c r="FO31" s="838" t="s">
        <v>190</v>
      </c>
      <c r="FP31" s="838" t="s">
        <v>203</v>
      </c>
      <c r="FQ31" s="838" t="s">
        <v>204</v>
      </c>
      <c r="FR31" s="839" t="s">
        <v>116</v>
      </c>
      <c r="FS31" s="838" t="s">
        <v>190</v>
      </c>
      <c r="FT31" s="838" t="s">
        <v>203</v>
      </c>
      <c r="FU31" s="838" t="s">
        <v>204</v>
      </c>
      <c r="FV31" s="839" t="s">
        <v>116</v>
      </c>
      <c r="FW31" s="838" t="s">
        <v>190</v>
      </c>
      <c r="FX31" s="838" t="s">
        <v>203</v>
      </c>
      <c r="FY31" s="838" t="s">
        <v>204</v>
      </c>
      <c r="FZ31" s="839" t="s">
        <v>116</v>
      </c>
      <c r="GA31" s="838" t="s">
        <v>190</v>
      </c>
      <c r="GB31" s="838" t="s">
        <v>203</v>
      </c>
      <c r="GC31" s="838" t="s">
        <v>204</v>
      </c>
      <c r="GD31" s="839" t="s">
        <v>116</v>
      </c>
      <c r="GE31" s="852" t="s">
        <v>205</v>
      </c>
      <c r="GF31" s="838" t="s">
        <v>190</v>
      </c>
      <c r="GG31" s="838" t="s">
        <v>203</v>
      </c>
      <c r="GH31" s="838" t="s">
        <v>204</v>
      </c>
      <c r="GI31" s="839" t="s">
        <v>116</v>
      </c>
    </row>
    <row r="32" spans="1:191" ht="36.75" customHeight="1" thickTop="1" thickBot="1">
      <c r="A32" s="143"/>
      <c r="B32" s="157"/>
      <c r="C32" s="157"/>
      <c r="D32" s="157"/>
      <c r="E32" s="158"/>
      <c r="F32" s="158"/>
      <c r="G32" s="159"/>
      <c r="H32" s="144"/>
      <c r="I32" s="144"/>
      <c r="J32" s="145"/>
      <c r="K32" s="146"/>
      <c r="L32" s="2187">
        <f>الاعدادات!$D$15</f>
        <v>2024</v>
      </c>
      <c r="M32" s="148"/>
      <c r="N32" s="148"/>
      <c r="O32" s="148"/>
      <c r="P32" s="148"/>
      <c r="Q32" s="148"/>
      <c r="R32" s="148"/>
      <c r="S32" s="148"/>
      <c r="T32" s="148"/>
      <c r="U32" s="148"/>
      <c r="V32" s="148"/>
      <c r="W32" s="148"/>
      <c r="X32" s="148"/>
      <c r="Y32" s="148"/>
      <c r="Z32" s="160"/>
      <c r="AA32" s="148"/>
      <c r="AB32" s="148"/>
      <c r="AC32" s="148"/>
      <c r="AD32" s="148"/>
      <c r="AE32" s="148"/>
      <c r="AF32" s="150"/>
      <c r="AG32" s="148"/>
      <c r="AH32" s="148"/>
      <c r="AI32" s="151"/>
      <c r="AJ32" s="148"/>
      <c r="AK32" s="148"/>
      <c r="AL32" s="148"/>
      <c r="AM32" s="148"/>
      <c r="AN32" s="150"/>
      <c r="AO32" s="151"/>
      <c r="AP32" s="151"/>
      <c r="AQ32" s="151"/>
      <c r="AR32" s="152"/>
      <c r="AS32" s="151"/>
      <c r="AT32" s="153"/>
      <c r="AU32" s="148"/>
      <c r="AV32" s="148"/>
      <c r="AW32" s="148"/>
      <c r="AX32" s="148"/>
      <c r="AY32" s="148"/>
      <c r="AZ32" s="153"/>
      <c r="BA32" s="148"/>
      <c r="BB32" s="154"/>
      <c r="BC32" s="155"/>
      <c r="BD32" s="2187">
        <f>الاعدادات!$D$15</f>
        <v>2024</v>
      </c>
      <c r="BE32" s="82"/>
      <c r="BF32" s="83"/>
      <c r="BG32" s="83"/>
      <c r="BH32" s="84"/>
      <c r="BI32" s="84"/>
      <c r="BJ32" s="84"/>
      <c r="BK32" s="85"/>
      <c r="BL32" s="86"/>
      <c r="BM32" s="87"/>
      <c r="BN32" s="87"/>
      <c r="BO32" s="88"/>
      <c r="BP32" s="88"/>
      <c r="BQ32" s="88"/>
      <c r="BR32" s="88"/>
      <c r="BS32" s="88"/>
      <c r="BT32" s="88"/>
      <c r="BU32" s="88"/>
      <c r="BV32" s="88"/>
      <c r="BW32" s="89"/>
      <c r="BX32" s="77">
        <f t="shared" si="224"/>
        <v>0</v>
      </c>
      <c r="BY32" s="90"/>
      <c r="BZ32" s="855"/>
      <c r="CA32" s="91"/>
      <c r="CB32" s="92"/>
      <c r="CC32" s="93"/>
      <c r="CD32" s="94"/>
      <c r="CE32" s="95"/>
      <c r="CF32" s="96"/>
      <c r="CG32" s="97"/>
      <c r="CH32" s="98"/>
      <c r="CI32" s="99"/>
      <c r="CJ32" s="79">
        <f t="shared" si="225"/>
        <v>0</v>
      </c>
      <c r="CK32" s="104"/>
      <c r="CL32" s="92"/>
      <c r="CM32" s="861"/>
      <c r="CN32" s="82"/>
      <c r="CO32" s="83"/>
      <c r="CP32" s="83"/>
      <c r="CQ32" s="84"/>
      <c r="CR32" s="84"/>
      <c r="CS32" s="84"/>
      <c r="CT32" s="85"/>
      <c r="CU32" s="86"/>
      <c r="CV32" s="87"/>
      <c r="CW32" s="87"/>
      <c r="CX32" s="88"/>
      <c r="CY32" s="88"/>
      <c r="CZ32" s="88"/>
      <c r="DA32" s="88"/>
      <c r="DB32" s="88"/>
      <c r="DC32" s="88"/>
      <c r="DD32" s="88"/>
      <c r="DE32" s="88"/>
      <c r="DF32" s="89"/>
      <c r="DG32" s="161">
        <f t="shared" si="226"/>
        <v>0</v>
      </c>
      <c r="DH32" s="90"/>
      <c r="DI32" s="855"/>
      <c r="DJ32" s="168"/>
      <c r="DK32" s="92"/>
      <c r="DL32" s="93"/>
      <c r="DM32" s="94"/>
      <c r="DN32" s="95"/>
      <c r="DO32" s="96"/>
      <c r="DP32" s="97"/>
      <c r="DQ32" s="98"/>
      <c r="DR32" s="99"/>
      <c r="DS32" s="79">
        <f t="shared" si="227"/>
        <v>0</v>
      </c>
      <c r="DT32" s="104"/>
      <c r="DU32" s="92"/>
      <c r="DV32" s="864"/>
      <c r="DW32" s="82"/>
      <c r="DX32" s="83"/>
      <c r="DY32" s="83"/>
      <c r="DZ32" s="84"/>
      <c r="EA32" s="84"/>
      <c r="EB32" s="84"/>
      <c r="EC32" s="85"/>
      <c r="ED32" s="86"/>
      <c r="EE32" s="87"/>
      <c r="EF32" s="87"/>
      <c r="EG32" s="88"/>
      <c r="EH32" s="88"/>
      <c r="EI32" s="88"/>
      <c r="EJ32" s="88"/>
      <c r="EK32" s="88"/>
      <c r="EL32" s="88"/>
      <c r="EM32" s="88"/>
      <c r="EN32" s="88"/>
      <c r="EO32" s="89"/>
      <c r="EP32" s="161">
        <f t="shared" si="228"/>
        <v>0</v>
      </c>
      <c r="EQ32" s="90"/>
      <c r="ER32" s="855"/>
      <c r="ES32" s="168"/>
      <c r="ET32" s="92"/>
      <c r="EU32" s="93"/>
      <c r="EV32" s="94"/>
      <c r="EW32" s="95"/>
      <c r="EX32" s="96"/>
      <c r="EY32" s="97"/>
      <c r="EZ32" s="98"/>
      <c r="FA32" s="99"/>
      <c r="FB32" s="79">
        <f t="shared" si="229"/>
        <v>0</v>
      </c>
      <c r="FC32" s="104"/>
      <c r="FD32" s="92"/>
      <c r="FE32" s="864"/>
      <c r="FF32" s="2207">
        <f>الاعدادات!$D$7</f>
        <v>2023</v>
      </c>
      <c r="FG32" s="163">
        <f t="shared" ref="FG32:FG35" si="230">BX24</f>
        <v>0</v>
      </c>
      <c r="FH32" s="164">
        <f t="shared" ref="FH32:FH35" si="231">BY24</f>
        <v>0</v>
      </c>
      <c r="FI32" s="164">
        <f>CA24+CB24+CC24+CD24+CE24+BZ24</f>
        <v>0</v>
      </c>
      <c r="FJ32" s="165">
        <f>CF24+CG24+CH24+CI24</f>
        <v>0</v>
      </c>
      <c r="FK32" s="166">
        <f t="shared" ref="FK32:FK35" si="232">DG24</f>
        <v>0</v>
      </c>
      <c r="FL32" s="164">
        <f t="shared" ref="FL32:FL35" si="233">DH24</f>
        <v>0</v>
      </c>
      <c r="FM32" s="164">
        <f>DJ24+DK24+DL24+DM24+DN24+DI24</f>
        <v>0</v>
      </c>
      <c r="FN32" s="165">
        <f>DO24+DP24+DQ24+DR24</f>
        <v>0</v>
      </c>
      <c r="FO32" s="166">
        <f t="shared" ref="FO32:FO35" si="234">BX31</f>
        <v>0</v>
      </c>
      <c r="FP32" s="164">
        <f t="shared" ref="FP32:FP35" si="235">BY31</f>
        <v>0</v>
      </c>
      <c r="FQ32" s="164">
        <f>CA31+CB31+CC31+CD31+CE31+BZ31</f>
        <v>0</v>
      </c>
      <c r="FR32" s="165">
        <f>CF31+CG31+CH31+CI31</f>
        <v>0</v>
      </c>
      <c r="FS32" s="166">
        <f t="shared" ref="FS32:FS35" si="236">DG31</f>
        <v>0</v>
      </c>
      <c r="FT32" s="164">
        <f t="shared" ref="FT32:FT35" si="237">DH31</f>
        <v>0</v>
      </c>
      <c r="FU32" s="164">
        <f>DI31+DJ31+DK31+DL31+DM31+DN31</f>
        <v>0</v>
      </c>
      <c r="FV32" s="167">
        <f>DO31+DP31+DQ31+DR31</f>
        <v>0</v>
      </c>
      <c r="FW32" s="166">
        <f t="shared" ref="FW32:FW35" si="238">EP24</f>
        <v>0</v>
      </c>
      <c r="FX32" s="164">
        <f t="shared" ref="FX32:FX35" si="239">EQ24</f>
        <v>0</v>
      </c>
      <c r="FY32" s="164">
        <f>ES24+ET24+EU24+EV24+EW24+ER24</f>
        <v>0</v>
      </c>
      <c r="FZ32" s="167">
        <f>EX24+EY24+EZ24+FA24</f>
        <v>0</v>
      </c>
      <c r="GA32" s="166">
        <f t="shared" ref="GA32:GA35" si="240">EP31</f>
        <v>0</v>
      </c>
      <c r="GB32" s="164">
        <f t="shared" ref="GB32:GB35" si="241">EQ31</f>
        <v>0</v>
      </c>
      <c r="GC32" s="164">
        <f>ES31+ET31+EU31+EV31+EW31+ER31</f>
        <v>0</v>
      </c>
      <c r="GD32" s="167">
        <f>EX31+EY31+EZ31+FA31</f>
        <v>0</v>
      </c>
      <c r="GE32" s="837" t="s">
        <v>23</v>
      </c>
      <c r="GF32" s="169">
        <f>FG36</f>
        <v>0</v>
      </c>
      <c r="GG32" s="170">
        <f>FH36</f>
        <v>0</v>
      </c>
      <c r="GH32" s="170">
        <f>FI36</f>
        <v>0</v>
      </c>
      <c r="GI32" s="171">
        <f>FJ36</f>
        <v>0</v>
      </c>
    </row>
    <row r="33" spans="1:191" ht="36.75" customHeight="1" thickTop="1" thickBot="1">
      <c r="A33" s="143"/>
      <c r="B33" s="172"/>
      <c r="C33" s="172"/>
      <c r="D33" s="172"/>
      <c r="E33" s="172"/>
      <c r="F33" s="172"/>
      <c r="G33" s="172"/>
      <c r="H33" s="172"/>
      <c r="I33" s="172"/>
      <c r="J33" s="145"/>
      <c r="K33" s="146"/>
      <c r="L33" s="2187">
        <f>الاعدادات!$D$16</f>
        <v>2025</v>
      </c>
      <c r="M33" s="172"/>
      <c r="N33" s="172"/>
      <c r="O33" s="172"/>
      <c r="P33" s="172"/>
      <c r="Q33" s="172"/>
      <c r="R33" s="172"/>
      <c r="S33" s="172"/>
      <c r="T33" s="172"/>
      <c r="U33" s="172"/>
      <c r="V33" s="172"/>
      <c r="W33" s="172"/>
      <c r="X33" s="172"/>
      <c r="Y33" s="172"/>
      <c r="Z33" s="174"/>
      <c r="AA33" s="172"/>
      <c r="AB33" s="172"/>
      <c r="AC33" s="172"/>
      <c r="AD33" s="172"/>
      <c r="AE33" s="172"/>
      <c r="AF33" s="172"/>
      <c r="AG33" s="172"/>
      <c r="AH33" s="172"/>
      <c r="AI33" s="172"/>
      <c r="AJ33" s="172"/>
      <c r="AK33" s="172"/>
      <c r="AL33" s="172"/>
      <c r="AM33" s="172"/>
      <c r="AN33" s="172"/>
      <c r="AO33" s="172"/>
      <c r="AP33" s="172"/>
      <c r="AQ33" s="172"/>
      <c r="AR33" s="172"/>
      <c r="AS33" s="172"/>
      <c r="AT33" s="175"/>
      <c r="AU33" s="172"/>
      <c r="AV33" s="172"/>
      <c r="AW33" s="172"/>
      <c r="AX33" s="172"/>
      <c r="AY33" s="172"/>
      <c r="AZ33" s="175"/>
      <c r="BA33" s="172"/>
      <c r="BB33" s="172"/>
      <c r="BC33" s="155"/>
      <c r="BD33" s="2187">
        <f>الاعدادات!$D$16</f>
        <v>2025</v>
      </c>
      <c r="BE33" s="82"/>
      <c r="BF33" s="83"/>
      <c r="BG33" s="83"/>
      <c r="BH33" s="84"/>
      <c r="BI33" s="84"/>
      <c r="BJ33" s="84"/>
      <c r="BK33" s="85"/>
      <c r="BL33" s="86"/>
      <c r="BM33" s="87"/>
      <c r="BN33" s="87"/>
      <c r="BO33" s="88"/>
      <c r="BP33" s="88"/>
      <c r="BQ33" s="88"/>
      <c r="BR33" s="88"/>
      <c r="BS33" s="88"/>
      <c r="BT33" s="88"/>
      <c r="BU33" s="88"/>
      <c r="BV33" s="88"/>
      <c r="BW33" s="89"/>
      <c r="BX33" s="77">
        <f t="shared" si="224"/>
        <v>0</v>
      </c>
      <c r="BY33" s="90"/>
      <c r="BZ33" s="855"/>
      <c r="CA33" s="91"/>
      <c r="CB33" s="92"/>
      <c r="CC33" s="93"/>
      <c r="CD33" s="94"/>
      <c r="CE33" s="95"/>
      <c r="CF33" s="96"/>
      <c r="CG33" s="97"/>
      <c r="CH33" s="98"/>
      <c r="CI33" s="99"/>
      <c r="CJ33" s="79">
        <f>SUM(BX33:CI33)</f>
        <v>0</v>
      </c>
      <c r="CK33" s="104"/>
      <c r="CL33" s="92"/>
      <c r="CM33" s="861"/>
      <c r="CN33" s="82"/>
      <c r="CO33" s="83"/>
      <c r="CP33" s="83"/>
      <c r="CQ33" s="84"/>
      <c r="CR33" s="84"/>
      <c r="CS33" s="84"/>
      <c r="CT33" s="85"/>
      <c r="CU33" s="86"/>
      <c r="CV33" s="87"/>
      <c r="CW33" s="87"/>
      <c r="CX33" s="88"/>
      <c r="CY33" s="88"/>
      <c r="CZ33" s="88"/>
      <c r="DA33" s="88"/>
      <c r="DB33" s="88"/>
      <c r="DC33" s="88"/>
      <c r="DD33" s="88"/>
      <c r="DE33" s="88"/>
      <c r="DF33" s="89"/>
      <c r="DG33" s="161">
        <f t="shared" si="226"/>
        <v>0</v>
      </c>
      <c r="DH33" s="90"/>
      <c r="DI33" s="855"/>
      <c r="DJ33" s="168"/>
      <c r="DK33" s="92"/>
      <c r="DL33" s="93"/>
      <c r="DM33" s="94"/>
      <c r="DN33" s="95"/>
      <c r="DO33" s="96"/>
      <c r="DP33" s="97"/>
      <c r="DQ33" s="98"/>
      <c r="DR33" s="99"/>
      <c r="DS33" s="79">
        <f t="shared" si="227"/>
        <v>0</v>
      </c>
      <c r="DT33" s="104"/>
      <c r="DU33" s="92"/>
      <c r="DV33" s="864"/>
      <c r="DW33" s="82"/>
      <c r="DX33" s="83"/>
      <c r="DY33" s="83"/>
      <c r="DZ33" s="84"/>
      <c r="EA33" s="84"/>
      <c r="EB33" s="84"/>
      <c r="EC33" s="85"/>
      <c r="ED33" s="86"/>
      <c r="EE33" s="87"/>
      <c r="EF33" s="87"/>
      <c r="EG33" s="88"/>
      <c r="EH33" s="88"/>
      <c r="EI33" s="88"/>
      <c r="EJ33" s="88"/>
      <c r="EK33" s="88"/>
      <c r="EL33" s="88"/>
      <c r="EM33" s="88"/>
      <c r="EN33" s="88"/>
      <c r="EO33" s="89"/>
      <c r="EP33" s="161">
        <f t="shared" si="228"/>
        <v>0</v>
      </c>
      <c r="EQ33" s="90"/>
      <c r="ER33" s="855"/>
      <c r="ES33" s="168"/>
      <c r="ET33" s="92"/>
      <c r="EU33" s="93"/>
      <c r="EV33" s="94"/>
      <c r="EW33" s="95"/>
      <c r="EX33" s="96"/>
      <c r="EY33" s="97"/>
      <c r="EZ33" s="98"/>
      <c r="FA33" s="99"/>
      <c r="FB33" s="79">
        <f t="shared" si="229"/>
        <v>0</v>
      </c>
      <c r="FC33" s="104"/>
      <c r="FD33" s="92"/>
      <c r="FE33" s="864"/>
      <c r="FF33" s="2207">
        <f>الاعدادات!$D$8</f>
        <v>2024</v>
      </c>
      <c r="FG33" s="163">
        <f t="shared" si="230"/>
        <v>0</v>
      </c>
      <c r="FH33" s="164">
        <f t="shared" si="231"/>
        <v>0</v>
      </c>
      <c r="FI33" s="164">
        <f>CA25+CB25+CC25+CD25+CE25+BZ25</f>
        <v>0</v>
      </c>
      <c r="FJ33" s="165">
        <f>CF25+CG25+CH25+CI25</f>
        <v>0</v>
      </c>
      <c r="FK33" s="166">
        <f t="shared" si="232"/>
        <v>0</v>
      </c>
      <c r="FL33" s="164">
        <f t="shared" si="233"/>
        <v>0</v>
      </c>
      <c r="FM33" s="164">
        <f>DJ25+DK25+DL25+DM25+DN25+DI25</f>
        <v>0</v>
      </c>
      <c r="FN33" s="165">
        <f>DO25+DP25+DQ25+DR25</f>
        <v>0</v>
      </c>
      <c r="FO33" s="166">
        <f t="shared" si="234"/>
        <v>0</v>
      </c>
      <c r="FP33" s="164">
        <f t="shared" si="235"/>
        <v>0</v>
      </c>
      <c r="FQ33" s="164">
        <f>CA32+CB32+CC32+CD32+CE32+BZ32</f>
        <v>0</v>
      </c>
      <c r="FR33" s="165">
        <f>CF32+CG32+CH32+CI32</f>
        <v>0</v>
      </c>
      <c r="FS33" s="166">
        <f t="shared" si="236"/>
        <v>0</v>
      </c>
      <c r="FT33" s="164">
        <f t="shared" si="237"/>
        <v>0</v>
      </c>
      <c r="FU33" s="164">
        <f>DI32+DJ32+DK32+DL32+DM32+DN32</f>
        <v>0</v>
      </c>
      <c r="FV33" s="167">
        <f>DO32+DP32+DQ32+DR32</f>
        <v>0</v>
      </c>
      <c r="FW33" s="166">
        <f t="shared" si="238"/>
        <v>0</v>
      </c>
      <c r="FX33" s="164">
        <f t="shared" si="239"/>
        <v>0</v>
      </c>
      <c r="FY33" s="164">
        <f>ES25+ET25+EU25+EV25+EW25+ER25</f>
        <v>0</v>
      </c>
      <c r="FZ33" s="167">
        <f>EX25+EY25+EZ25+FA25</f>
        <v>0</v>
      </c>
      <c r="GA33" s="166">
        <f t="shared" si="240"/>
        <v>0</v>
      </c>
      <c r="GB33" s="164">
        <f t="shared" si="241"/>
        <v>0</v>
      </c>
      <c r="GC33" s="164">
        <f>ES32+ET32+EU32+EV32+EW32+ER32</f>
        <v>0</v>
      </c>
      <c r="GD33" s="167">
        <f>EX32+EY32+EZ32+FA32</f>
        <v>0</v>
      </c>
      <c r="GE33" s="837" t="s">
        <v>33</v>
      </c>
      <c r="GF33" s="169">
        <f>FK36</f>
        <v>0</v>
      </c>
      <c r="GG33" s="169">
        <f>FL36</f>
        <v>0</v>
      </c>
      <c r="GH33" s="169">
        <f>FM36</f>
        <v>0</v>
      </c>
      <c r="GI33" s="169">
        <f>FN36</f>
        <v>0</v>
      </c>
    </row>
    <row r="34" spans="1:191" ht="36.75" customHeight="1" thickTop="1" thickBot="1">
      <c r="A34" s="143"/>
      <c r="B34" s="172"/>
      <c r="C34" s="172"/>
      <c r="D34" s="172"/>
      <c r="E34" s="172"/>
      <c r="F34" s="172"/>
      <c r="G34" s="172"/>
      <c r="H34" s="172"/>
      <c r="I34" s="172"/>
      <c r="J34" s="145"/>
      <c r="K34" s="146"/>
      <c r="L34" s="2187">
        <f>الاعدادات!$D$17</f>
        <v>2026</v>
      </c>
      <c r="M34" s="172"/>
      <c r="N34" s="172"/>
      <c r="O34" s="172"/>
      <c r="P34" s="172"/>
      <c r="Q34" s="172"/>
      <c r="R34" s="172"/>
      <c r="S34" s="172"/>
      <c r="T34" s="172"/>
      <c r="U34" s="172"/>
      <c r="V34" s="172"/>
      <c r="W34" s="172"/>
      <c r="X34" s="172"/>
      <c r="Y34" s="172"/>
      <c r="Z34" s="174"/>
      <c r="AA34" s="172"/>
      <c r="AB34" s="172"/>
      <c r="AC34" s="172"/>
      <c r="AD34" s="172"/>
      <c r="AE34" s="172"/>
      <c r="AF34" s="172"/>
      <c r="AG34" s="172"/>
      <c r="AH34" s="172"/>
      <c r="AI34" s="172"/>
      <c r="AJ34" s="172"/>
      <c r="AK34" s="172"/>
      <c r="AL34" s="172"/>
      <c r="AM34" s="172"/>
      <c r="AN34" s="172"/>
      <c r="AO34" s="172"/>
      <c r="AP34" s="172"/>
      <c r="AQ34" s="172"/>
      <c r="AR34" s="172"/>
      <c r="AS34" s="172"/>
      <c r="AT34" s="175"/>
      <c r="AU34" s="172"/>
      <c r="AV34" s="172"/>
      <c r="AW34" s="172"/>
      <c r="AX34" s="172"/>
      <c r="AY34" s="172"/>
      <c r="AZ34" s="175"/>
      <c r="BA34" s="172"/>
      <c r="BB34" s="172"/>
      <c r="BC34" s="155"/>
      <c r="BD34" s="2187">
        <f>الاعدادات!$D$17</f>
        <v>2026</v>
      </c>
      <c r="BE34" s="117"/>
      <c r="BF34" s="118"/>
      <c r="BG34" s="118"/>
      <c r="BH34" s="119"/>
      <c r="BI34" s="119"/>
      <c r="BJ34" s="119"/>
      <c r="BK34" s="120"/>
      <c r="BL34" s="121"/>
      <c r="BM34" s="122"/>
      <c r="BN34" s="122"/>
      <c r="BO34" s="123"/>
      <c r="BP34" s="123"/>
      <c r="BQ34" s="123"/>
      <c r="BR34" s="123"/>
      <c r="BS34" s="123"/>
      <c r="BT34" s="123"/>
      <c r="BU34" s="123"/>
      <c r="BV34" s="123"/>
      <c r="BW34" s="124"/>
      <c r="BX34" s="77">
        <f>SUM(BE34:BW34)</f>
        <v>0</v>
      </c>
      <c r="BY34" s="126"/>
      <c r="BZ34" s="856"/>
      <c r="CA34" s="127"/>
      <c r="CB34" s="128"/>
      <c r="CC34" s="129"/>
      <c r="CD34" s="130"/>
      <c r="CE34" s="131"/>
      <c r="CF34" s="132"/>
      <c r="CG34" s="133"/>
      <c r="CH34" s="134"/>
      <c r="CI34" s="135"/>
      <c r="CJ34" s="79">
        <f>SUM(BX34:CI34)</f>
        <v>0</v>
      </c>
      <c r="CK34" s="137"/>
      <c r="CL34" s="128"/>
      <c r="CM34" s="862"/>
      <c r="CN34" s="117"/>
      <c r="CO34" s="118"/>
      <c r="CP34" s="118"/>
      <c r="CQ34" s="119"/>
      <c r="CR34" s="119"/>
      <c r="CS34" s="119"/>
      <c r="CT34" s="120"/>
      <c r="CU34" s="121"/>
      <c r="CV34" s="122"/>
      <c r="CW34" s="122"/>
      <c r="CX34" s="123"/>
      <c r="CY34" s="123"/>
      <c r="CZ34" s="123"/>
      <c r="DA34" s="123"/>
      <c r="DB34" s="123"/>
      <c r="DC34" s="123"/>
      <c r="DD34" s="123"/>
      <c r="DE34" s="123"/>
      <c r="DF34" s="124"/>
      <c r="DG34" s="161">
        <f>SUM(CN34:DF34)</f>
        <v>0</v>
      </c>
      <c r="DH34" s="126"/>
      <c r="DI34" s="4285"/>
      <c r="DJ34" s="176"/>
      <c r="DK34" s="128"/>
      <c r="DL34" s="129"/>
      <c r="DM34" s="130"/>
      <c r="DN34" s="131"/>
      <c r="DO34" s="132"/>
      <c r="DP34" s="133"/>
      <c r="DQ34" s="134"/>
      <c r="DR34" s="135"/>
      <c r="DS34" s="136">
        <f>SUM(DG34:DR34)</f>
        <v>0</v>
      </c>
      <c r="DT34" s="137"/>
      <c r="DU34" s="128"/>
      <c r="DV34" s="865"/>
      <c r="DW34" s="117"/>
      <c r="DX34" s="118"/>
      <c r="DY34" s="118"/>
      <c r="DZ34" s="119"/>
      <c r="EA34" s="119"/>
      <c r="EB34" s="119"/>
      <c r="EC34" s="120"/>
      <c r="ED34" s="121"/>
      <c r="EE34" s="122"/>
      <c r="EF34" s="122"/>
      <c r="EG34" s="123"/>
      <c r="EH34" s="123"/>
      <c r="EI34" s="123"/>
      <c r="EJ34" s="123"/>
      <c r="EK34" s="123"/>
      <c r="EL34" s="123"/>
      <c r="EM34" s="123"/>
      <c r="EN34" s="123"/>
      <c r="EO34" s="124"/>
      <c r="EP34" s="161">
        <f>SUM(DW34:EO34)</f>
        <v>0</v>
      </c>
      <c r="EQ34" s="126"/>
      <c r="ER34" s="856"/>
      <c r="ES34" s="176"/>
      <c r="ET34" s="128"/>
      <c r="EU34" s="129"/>
      <c r="EV34" s="130"/>
      <c r="EW34" s="131"/>
      <c r="EX34" s="132"/>
      <c r="EY34" s="133"/>
      <c r="EZ34" s="134"/>
      <c r="FA34" s="135"/>
      <c r="FB34" s="136">
        <f t="shared" si="229"/>
        <v>0</v>
      </c>
      <c r="FC34" s="137"/>
      <c r="FD34" s="128"/>
      <c r="FE34" s="865"/>
      <c r="FF34" s="2207">
        <f>الاعدادات!$D$9</f>
        <v>2025</v>
      </c>
      <c r="FG34" s="163">
        <f t="shared" si="230"/>
        <v>0</v>
      </c>
      <c r="FH34" s="164">
        <f t="shared" si="231"/>
        <v>0</v>
      </c>
      <c r="FI34" s="164">
        <f>CA26+CB26+CC26+CD26+CE26+BZ26</f>
        <v>0</v>
      </c>
      <c r="FJ34" s="165">
        <f>CF26+CG26+CH26+CI26</f>
        <v>0</v>
      </c>
      <c r="FK34" s="166">
        <f t="shared" si="232"/>
        <v>0</v>
      </c>
      <c r="FL34" s="164">
        <f t="shared" si="233"/>
        <v>0</v>
      </c>
      <c r="FM34" s="164">
        <f>DJ26+DK26+DL26+DM26+DN26+DI26</f>
        <v>0</v>
      </c>
      <c r="FN34" s="165">
        <f>DO26+DP26+DQ26+DR26</f>
        <v>0</v>
      </c>
      <c r="FO34" s="166">
        <f t="shared" si="234"/>
        <v>0</v>
      </c>
      <c r="FP34" s="164">
        <f t="shared" si="235"/>
        <v>0</v>
      </c>
      <c r="FQ34" s="164">
        <f>CA33+CB33+CC33+CD33+CE33+BZ33</f>
        <v>0</v>
      </c>
      <c r="FR34" s="165">
        <f>CF33+CG33+CH33+CI33</f>
        <v>0</v>
      </c>
      <c r="FS34" s="166">
        <f t="shared" si="236"/>
        <v>0</v>
      </c>
      <c r="FT34" s="164">
        <f t="shared" si="237"/>
        <v>0</v>
      </c>
      <c r="FU34" s="164">
        <f>DI33+DJ33+DK33+DL33+DM33+DN33</f>
        <v>0</v>
      </c>
      <c r="FV34" s="167">
        <f>DO33+DP33+DQ33+DR33</f>
        <v>0</v>
      </c>
      <c r="FW34" s="166">
        <f t="shared" si="238"/>
        <v>0</v>
      </c>
      <c r="FX34" s="164">
        <f t="shared" si="239"/>
        <v>0</v>
      </c>
      <c r="FY34" s="164">
        <f>ES26+ET26+EU26+EV26+EW26+ER26</f>
        <v>0</v>
      </c>
      <c r="FZ34" s="167">
        <f>EX26+EY26+EZ26+FA26</f>
        <v>0</v>
      </c>
      <c r="GA34" s="166">
        <f t="shared" si="240"/>
        <v>0</v>
      </c>
      <c r="GB34" s="164">
        <f t="shared" si="241"/>
        <v>0</v>
      </c>
      <c r="GC34" s="164">
        <f>ES33+ET33+EU33+EV33+EW33+ER33</f>
        <v>0</v>
      </c>
      <c r="GD34" s="167">
        <f>EX33+EY33+EZ33+FA33</f>
        <v>0</v>
      </c>
      <c r="GE34" s="837" t="s">
        <v>184</v>
      </c>
      <c r="GF34" s="169">
        <f>FO36</f>
        <v>0</v>
      </c>
      <c r="GG34" s="170">
        <f>FP36</f>
        <v>0</v>
      </c>
      <c r="GH34" s="170">
        <f>FQ36</f>
        <v>0</v>
      </c>
      <c r="GI34" s="171">
        <f>FR36</f>
        <v>0</v>
      </c>
    </row>
    <row r="35" spans="1:191" ht="36.75" customHeight="1" thickBot="1">
      <c r="A35" s="172"/>
      <c r="B35" s="172"/>
      <c r="C35" s="172"/>
      <c r="D35" s="172"/>
      <c r="E35" s="172"/>
      <c r="F35" s="172"/>
      <c r="G35" s="172"/>
      <c r="H35" s="172"/>
      <c r="I35" s="172"/>
      <c r="J35" s="172"/>
      <c r="K35" s="172"/>
      <c r="L35" s="172"/>
      <c r="M35" s="172"/>
      <c r="N35" s="172"/>
      <c r="O35" s="172"/>
      <c r="P35" s="172"/>
      <c r="Q35" s="172"/>
      <c r="R35" s="172"/>
      <c r="S35" s="172"/>
      <c r="T35" s="172"/>
      <c r="U35" s="172"/>
      <c r="V35" s="172"/>
      <c r="W35" s="172"/>
      <c r="X35" s="172"/>
      <c r="Y35" s="172"/>
      <c r="Z35" s="172"/>
      <c r="AA35" s="172"/>
      <c r="AB35" s="172"/>
      <c r="AC35" s="172"/>
      <c r="AD35" s="172"/>
      <c r="AE35" s="172"/>
      <c r="AF35" s="172"/>
      <c r="AG35" s="172"/>
      <c r="AH35" s="172"/>
      <c r="AI35" s="172"/>
      <c r="AJ35" s="172"/>
      <c r="AK35" s="172"/>
      <c r="AL35" s="172"/>
      <c r="AM35" s="172"/>
      <c r="AN35" s="172"/>
      <c r="AO35" s="172"/>
      <c r="AP35" s="172"/>
      <c r="AQ35" s="172"/>
      <c r="AR35" s="172"/>
      <c r="AS35" s="172"/>
      <c r="AT35" s="172"/>
      <c r="AU35" s="172"/>
      <c r="AV35" s="172"/>
      <c r="AW35" s="172"/>
      <c r="AX35" s="172"/>
      <c r="AY35" s="172"/>
      <c r="AZ35" s="172"/>
      <c r="BA35" s="172"/>
      <c r="BB35" s="172"/>
      <c r="BC35" s="172"/>
      <c r="BD35" s="177" t="s">
        <v>181</v>
      </c>
      <c r="BE35" s="843">
        <f t="shared" ref="BE35" si="242">SUM(BE30:BE34)</f>
        <v>0</v>
      </c>
      <c r="BF35" s="844">
        <f t="shared" ref="BF35" si="243">SUM(BF30:BF34)</f>
        <v>0</v>
      </c>
      <c r="BG35" s="844">
        <f t="shared" ref="BG35" si="244">SUM(BG30:BG34)</f>
        <v>0</v>
      </c>
      <c r="BH35" s="844">
        <f t="shared" ref="BH35" si="245">SUM(BH30:BH34)</f>
        <v>0</v>
      </c>
      <c r="BI35" s="844">
        <f t="shared" ref="BI35" si="246">SUM(BI30:BI34)</f>
        <v>0</v>
      </c>
      <c r="BJ35" s="844">
        <f t="shared" ref="BJ35" si="247">SUM(BJ30:BJ34)</f>
        <v>0</v>
      </c>
      <c r="BK35" s="844">
        <f t="shared" ref="BK35" si="248">SUM(BK30:BK34)</f>
        <v>0</v>
      </c>
      <c r="BL35" s="844">
        <f t="shared" ref="BL35" si="249">SUM(BL30:BL34)</f>
        <v>0</v>
      </c>
      <c r="BM35" s="844">
        <f t="shared" ref="BM35" si="250">SUM(BM30:BM34)</f>
        <v>0</v>
      </c>
      <c r="BN35" s="844">
        <f t="shared" ref="BN35" si="251">SUM(BN30:BN34)</f>
        <v>0</v>
      </c>
      <c r="BO35" s="844">
        <f t="shared" ref="BO35" si="252">SUM(BO30:BO34)</f>
        <v>0</v>
      </c>
      <c r="BP35" s="844">
        <f t="shared" ref="BP35" si="253">SUM(BP30:BP34)</f>
        <v>0</v>
      </c>
      <c r="BQ35" s="844">
        <f t="shared" ref="BQ35" si="254">SUM(BQ30:BQ34)</f>
        <v>0</v>
      </c>
      <c r="BR35" s="844">
        <f t="shared" ref="BR35" si="255">SUM(BR30:BR34)</f>
        <v>0</v>
      </c>
      <c r="BS35" s="844">
        <f t="shared" ref="BS35" si="256">SUM(BS30:BS34)</f>
        <v>0</v>
      </c>
      <c r="BT35" s="844">
        <f t="shared" ref="BT35" si="257">SUM(BT30:BT34)</f>
        <v>0</v>
      </c>
      <c r="BU35" s="844">
        <f t="shared" ref="BU35" si="258">SUM(BU30:BU34)</f>
        <v>0</v>
      </c>
      <c r="BV35" s="844">
        <f t="shared" ref="BV35" si="259">SUM(BV30:BV34)</f>
        <v>0</v>
      </c>
      <c r="BW35" s="844">
        <f t="shared" ref="BW35" si="260">SUM(BW30:BW34)</f>
        <v>0</v>
      </c>
      <c r="BX35" s="845">
        <f t="shared" ref="BX35" si="261">BW35+BV35+BO35+BN35+BM35+BL35+BK35+BJ35+BI35+BH35+BG35+BF35+BE35</f>
        <v>0</v>
      </c>
      <c r="BY35" s="844">
        <f t="shared" ref="BY35" si="262">SUM(BY30:BY34)</f>
        <v>0</v>
      </c>
      <c r="BZ35" s="844">
        <f t="shared" ref="BZ35" si="263">SUM(BZ30:BZ34)</f>
        <v>0</v>
      </c>
      <c r="CA35" s="844">
        <f t="shared" ref="CA35" si="264">SUM(CA30:CA34)</f>
        <v>0</v>
      </c>
      <c r="CB35" s="844">
        <f t="shared" ref="CB35" si="265">SUM(CB30:CB34)</f>
        <v>0</v>
      </c>
      <c r="CC35" s="844">
        <f t="shared" ref="CC35" si="266">SUM(CC30:CC34)</f>
        <v>0</v>
      </c>
      <c r="CD35" s="844">
        <f t="shared" ref="CD35" si="267">SUM(CD30:CD34)</f>
        <v>0</v>
      </c>
      <c r="CE35" s="844">
        <f t="shared" ref="CE35" si="268">SUM(CE30:CE34)</f>
        <v>0</v>
      </c>
      <c r="CF35" s="844">
        <f t="shared" ref="CF35" si="269">SUM(CF30:CF34)</f>
        <v>0</v>
      </c>
      <c r="CG35" s="844">
        <f t="shared" ref="CG35" si="270">SUM(CG30:CG34)</f>
        <v>0</v>
      </c>
      <c r="CH35" s="2208">
        <f t="shared" ref="CH35" si="271">SUM(CH30:CH34)</f>
        <v>0</v>
      </c>
      <c r="CI35" s="844">
        <f t="shared" ref="CI35" si="272">SUM(CI30:CI34)</f>
        <v>0</v>
      </c>
      <c r="CJ35" s="844">
        <f t="shared" ref="CJ35" si="273">SUM(CJ30:CJ34)</f>
        <v>0</v>
      </c>
      <c r="CK35" s="844">
        <f t="shared" ref="CK35" si="274">SUM(CK30:CK34)</f>
        <v>0</v>
      </c>
      <c r="CL35" s="844">
        <f t="shared" ref="CL35" si="275">SUM(CL30:CL34)</f>
        <v>0</v>
      </c>
      <c r="CM35" s="2209">
        <f t="shared" ref="CM35" si="276">SUM(CM30:CM34)</f>
        <v>0</v>
      </c>
      <c r="CN35" s="843">
        <f t="shared" ref="CN35" si="277">SUM(CN30:CN34)</f>
        <v>0</v>
      </c>
      <c r="CO35" s="844">
        <f t="shared" ref="CO35" si="278">SUM(CO30:CO34)</f>
        <v>0</v>
      </c>
      <c r="CP35" s="844">
        <f t="shared" ref="CP35" si="279">SUM(CP30:CP34)</f>
        <v>0</v>
      </c>
      <c r="CQ35" s="844">
        <f t="shared" ref="CQ35" si="280">SUM(CQ30:CQ34)</f>
        <v>0</v>
      </c>
      <c r="CR35" s="844">
        <f t="shared" ref="CR35" si="281">SUM(CR30:CR34)</f>
        <v>0</v>
      </c>
      <c r="CS35" s="844">
        <f t="shared" ref="CS35" si="282">SUM(CS30:CS34)</f>
        <v>0</v>
      </c>
      <c r="CT35" s="844">
        <f t="shared" ref="CT35" si="283">SUM(CT30:CT34)</f>
        <v>0</v>
      </c>
      <c r="CU35" s="844">
        <f t="shared" ref="CU35" si="284">SUM(CU30:CU34)</f>
        <v>0</v>
      </c>
      <c r="CV35" s="844">
        <f t="shared" ref="CV35" si="285">SUM(CV30:CV34)</f>
        <v>0</v>
      </c>
      <c r="CW35" s="844">
        <f t="shared" ref="CW35" si="286">SUM(CW30:CW34)</f>
        <v>0</v>
      </c>
      <c r="CX35" s="844">
        <f t="shared" ref="CX35" si="287">SUM(CX30:CX34)</f>
        <v>0</v>
      </c>
      <c r="CY35" s="844">
        <f t="shared" ref="CY35" si="288">SUM(CY30:CY34)</f>
        <v>0</v>
      </c>
      <c r="CZ35" s="844">
        <f t="shared" ref="CZ35" si="289">SUM(CZ30:CZ34)</f>
        <v>0</v>
      </c>
      <c r="DA35" s="844">
        <f t="shared" ref="DA35" si="290">SUM(DA30:DA34)</f>
        <v>0</v>
      </c>
      <c r="DB35" s="844">
        <f t="shared" ref="DB35" si="291">SUM(DB30:DB34)</f>
        <v>0</v>
      </c>
      <c r="DC35" s="844">
        <f t="shared" ref="DC35" si="292">SUM(DC30:DC34)</f>
        <v>0</v>
      </c>
      <c r="DD35" s="844">
        <f t="shared" ref="DD35" si="293">SUM(DD30:DD34)</f>
        <v>0</v>
      </c>
      <c r="DE35" s="844">
        <f t="shared" ref="DE35" si="294">SUM(DE30:DE34)</f>
        <v>0</v>
      </c>
      <c r="DF35" s="844">
        <f t="shared" ref="DF35" si="295">SUM(DF30:DF34)</f>
        <v>0</v>
      </c>
      <c r="DG35" s="845">
        <f t="shared" ref="DG35" si="296">DF35+DE35+CX35+CW35+CV35+CU35+CT35+CS35+CR35+CQ35+CP35+CO35+CN35</f>
        <v>0</v>
      </c>
      <c r="DH35" s="844">
        <f t="shared" ref="DH35" si="297">SUM(DH30:DH34)</f>
        <v>0</v>
      </c>
      <c r="DI35" s="844">
        <f t="shared" ref="DI35" si="298">SUM(DI30:DI34)</f>
        <v>0</v>
      </c>
      <c r="DJ35" s="844">
        <f t="shared" ref="DJ35" si="299">SUM(DJ30:DJ34)</f>
        <v>0</v>
      </c>
      <c r="DK35" s="844">
        <f t="shared" ref="DK35" si="300">SUM(DK30:DK34)</f>
        <v>0</v>
      </c>
      <c r="DL35" s="844">
        <f t="shared" ref="DL35" si="301">SUM(DL30:DL34)</f>
        <v>0</v>
      </c>
      <c r="DM35" s="844">
        <f t="shared" ref="DM35" si="302">SUM(DM30:DM34)</f>
        <v>0</v>
      </c>
      <c r="DN35" s="844">
        <f t="shared" ref="DN35" si="303">SUM(DN30:DN34)</f>
        <v>0</v>
      </c>
      <c r="DO35" s="844">
        <f t="shared" ref="DO35" si="304">SUM(DO30:DO34)</f>
        <v>0</v>
      </c>
      <c r="DP35" s="844">
        <f t="shared" ref="DP35" si="305">SUM(DP30:DP34)</f>
        <v>0</v>
      </c>
      <c r="DQ35" s="2208">
        <f t="shared" ref="DQ35" si="306">SUM(DQ30:DQ34)</f>
        <v>0</v>
      </c>
      <c r="DR35" s="844">
        <f t="shared" ref="DR35" si="307">SUM(DR30:DR34)</f>
        <v>0</v>
      </c>
      <c r="DS35" s="844">
        <f t="shared" ref="DS35" si="308">SUM(DS30:DS34)</f>
        <v>0</v>
      </c>
      <c r="DT35" s="844">
        <f t="shared" ref="DT35" si="309">SUM(DT30:DT34)</f>
        <v>0</v>
      </c>
      <c r="DU35" s="844">
        <f t="shared" ref="DU35" si="310">SUM(DU30:DU34)</f>
        <v>0</v>
      </c>
      <c r="DV35" s="2210">
        <f t="shared" ref="DV35" si="311">SUM(DV30:DV34)</f>
        <v>0</v>
      </c>
      <c r="DW35" s="843">
        <f t="shared" ref="DW35" si="312">SUM(DW30:DW34)</f>
        <v>0</v>
      </c>
      <c r="DX35" s="844">
        <f t="shared" ref="DX35" si="313">SUM(DX30:DX34)</f>
        <v>0</v>
      </c>
      <c r="DY35" s="844">
        <f t="shared" ref="DY35" si="314">SUM(DY30:DY34)</f>
        <v>0</v>
      </c>
      <c r="DZ35" s="844">
        <f t="shared" ref="DZ35" si="315">SUM(DZ30:DZ34)</f>
        <v>0</v>
      </c>
      <c r="EA35" s="844">
        <f t="shared" ref="EA35" si="316">SUM(EA30:EA34)</f>
        <v>0</v>
      </c>
      <c r="EB35" s="844">
        <f t="shared" ref="EB35" si="317">SUM(EB30:EB34)</f>
        <v>0</v>
      </c>
      <c r="EC35" s="844">
        <f t="shared" ref="EC35" si="318">SUM(EC30:EC34)</f>
        <v>0</v>
      </c>
      <c r="ED35" s="844">
        <f t="shared" ref="ED35" si="319">SUM(ED30:ED34)</f>
        <v>0</v>
      </c>
      <c r="EE35" s="844">
        <f t="shared" ref="EE35" si="320">SUM(EE30:EE34)</f>
        <v>0</v>
      </c>
      <c r="EF35" s="844">
        <f t="shared" ref="EF35" si="321">SUM(EF30:EF34)</f>
        <v>0</v>
      </c>
      <c r="EG35" s="844">
        <f t="shared" ref="EG35" si="322">SUM(EG30:EG34)</f>
        <v>0</v>
      </c>
      <c r="EH35" s="844">
        <f t="shared" ref="EH35" si="323">SUM(EH30:EH34)</f>
        <v>0</v>
      </c>
      <c r="EI35" s="844">
        <f t="shared" ref="EI35" si="324">SUM(EI30:EI34)</f>
        <v>0</v>
      </c>
      <c r="EJ35" s="844">
        <f t="shared" ref="EJ35" si="325">SUM(EJ30:EJ34)</f>
        <v>0</v>
      </c>
      <c r="EK35" s="844">
        <f t="shared" ref="EK35" si="326">SUM(EK30:EK34)</f>
        <v>0</v>
      </c>
      <c r="EL35" s="844">
        <f t="shared" ref="EL35" si="327">SUM(EL30:EL34)</f>
        <v>0</v>
      </c>
      <c r="EM35" s="844">
        <f t="shared" ref="EM35" si="328">SUM(EM30:EM34)</f>
        <v>0</v>
      </c>
      <c r="EN35" s="844">
        <f t="shared" ref="EN35" si="329">SUM(EN30:EN34)</f>
        <v>0</v>
      </c>
      <c r="EO35" s="844">
        <f t="shared" ref="EO35" si="330">SUM(EO30:EO34)</f>
        <v>0</v>
      </c>
      <c r="EP35" s="845">
        <f t="shared" ref="EP35" si="331">EO35+EN35+EG35+EF35+EE35+ED35+EC35+EB35+EA35+DZ35+DY35+DX35+DW35</f>
        <v>0</v>
      </c>
      <c r="EQ35" s="844">
        <f>SUM(EQ30:EQ34)</f>
        <v>0</v>
      </c>
      <c r="ER35" s="844"/>
      <c r="ES35" s="844">
        <f t="shared" ref="ES35" si="332">SUM(ES30:ES34)</f>
        <v>0</v>
      </c>
      <c r="ET35" s="844">
        <f t="shared" ref="ET35" si="333">SUM(ET30:ET34)</f>
        <v>0</v>
      </c>
      <c r="EU35" s="844">
        <f t="shared" ref="EU35" si="334">SUM(EU30:EU34)</f>
        <v>0</v>
      </c>
      <c r="EV35" s="844">
        <f t="shared" ref="EV35" si="335">SUM(EV30:EV34)</f>
        <v>0</v>
      </c>
      <c r="EW35" s="844">
        <f t="shared" ref="EW35" si="336">SUM(EW30:EW34)</f>
        <v>0</v>
      </c>
      <c r="EX35" s="844">
        <f t="shared" ref="EX35" si="337">SUM(EX30:EX34)</f>
        <v>0</v>
      </c>
      <c r="EY35" s="844">
        <f t="shared" ref="EY35" si="338">SUM(EY30:EY34)</f>
        <v>0</v>
      </c>
      <c r="EZ35" s="2208">
        <f t="shared" ref="EZ35" si="339">SUM(EZ30:EZ34)</f>
        <v>0</v>
      </c>
      <c r="FA35" s="844">
        <f t="shared" ref="FA35" si="340">SUM(FA30:FA34)</f>
        <v>0</v>
      </c>
      <c r="FB35" s="844">
        <f t="shared" ref="FB35" si="341">SUM(FB30:FB34)</f>
        <v>0</v>
      </c>
      <c r="FC35" s="844">
        <f t="shared" ref="FC35" si="342">SUM(FC30:FC34)</f>
        <v>0</v>
      </c>
      <c r="FD35" s="844">
        <f t="shared" ref="FD35" si="343">SUM(FD30:FD34)</f>
        <v>0</v>
      </c>
      <c r="FE35" s="2210">
        <f t="shared" ref="FE35" si="344">SUM(FE30:FE34)</f>
        <v>0</v>
      </c>
      <c r="FF35" s="2211">
        <f>الاعدادات!$D$10</f>
        <v>2026</v>
      </c>
      <c r="FG35" s="2194">
        <f t="shared" si="230"/>
        <v>0</v>
      </c>
      <c r="FH35" s="2195">
        <f t="shared" si="231"/>
        <v>0</v>
      </c>
      <c r="FI35" s="2195">
        <f>CA27+CB27+CC27+CD27+CE27+BZ27</f>
        <v>0</v>
      </c>
      <c r="FJ35" s="2196">
        <f>CF27+CG27+CH27+CI27</f>
        <v>0</v>
      </c>
      <c r="FK35" s="2197">
        <f t="shared" si="232"/>
        <v>0</v>
      </c>
      <c r="FL35" s="2195">
        <f t="shared" si="233"/>
        <v>0</v>
      </c>
      <c r="FM35" s="2195">
        <f>DJ27+DK27+DL27+DM27+DN27+DI27</f>
        <v>0</v>
      </c>
      <c r="FN35" s="2196">
        <f>DO27+DP27+DQ27+DR27</f>
        <v>0</v>
      </c>
      <c r="FO35" s="2197">
        <f t="shared" si="234"/>
        <v>0</v>
      </c>
      <c r="FP35" s="2195">
        <f t="shared" si="235"/>
        <v>0</v>
      </c>
      <c r="FQ35" s="2195">
        <f>CA34+CB34+CC34+CD34+CE34+BZ34</f>
        <v>0</v>
      </c>
      <c r="FR35" s="2196">
        <f>CF34+CG34+CH34+CI34</f>
        <v>0</v>
      </c>
      <c r="FS35" s="2197">
        <f t="shared" si="236"/>
        <v>0</v>
      </c>
      <c r="FT35" s="2195">
        <f t="shared" si="237"/>
        <v>0</v>
      </c>
      <c r="FU35" s="2195">
        <f>DI34+DJ34+DK34+DL34+DM34+DN34</f>
        <v>0</v>
      </c>
      <c r="FV35" s="2198">
        <f>DO34+DP34+DQ34+DR34</f>
        <v>0</v>
      </c>
      <c r="FW35" s="2197">
        <f t="shared" si="238"/>
        <v>0</v>
      </c>
      <c r="FX35" s="2195">
        <f t="shared" si="239"/>
        <v>0</v>
      </c>
      <c r="FY35" s="2195">
        <f>ES27+ET27+EU27+EV27+EW27+ER27</f>
        <v>0</v>
      </c>
      <c r="FZ35" s="2198">
        <f>EX27+EY27+EZ27+FA27</f>
        <v>0</v>
      </c>
      <c r="GA35" s="2197">
        <f t="shared" si="240"/>
        <v>0</v>
      </c>
      <c r="GB35" s="2195">
        <f t="shared" si="241"/>
        <v>0</v>
      </c>
      <c r="GC35" s="2195">
        <f>ES34+ET34+EU34+EV34+EW34+ER34</f>
        <v>0</v>
      </c>
      <c r="GD35" s="2198">
        <f>EX34+EY34+EZ34+FA34</f>
        <v>0</v>
      </c>
      <c r="GE35" s="2123" t="s">
        <v>185</v>
      </c>
      <c r="GF35" s="2204">
        <f>FS36</f>
        <v>0</v>
      </c>
      <c r="GG35" s="2205">
        <f>FT36</f>
        <v>0</v>
      </c>
      <c r="GH35" s="2205">
        <f>FU36</f>
        <v>0</v>
      </c>
      <c r="GI35" s="2206">
        <f>FV36</f>
        <v>0</v>
      </c>
    </row>
    <row r="36" spans="1:191" ht="36.75" customHeight="1">
      <c r="A36" s="2121"/>
      <c r="B36" s="2121"/>
      <c r="C36" s="2121"/>
      <c r="D36" s="2121"/>
      <c r="E36" s="2121"/>
      <c r="F36" s="2121"/>
      <c r="G36" s="2121"/>
      <c r="H36" s="2121"/>
      <c r="I36" s="2121"/>
      <c r="J36" s="2121"/>
      <c r="K36" s="2121"/>
      <c r="L36" s="2121"/>
      <c r="M36" s="2121"/>
      <c r="N36" s="2121"/>
      <c r="O36" s="2121"/>
      <c r="P36" s="2121"/>
      <c r="Q36" s="2121"/>
      <c r="R36" s="2121"/>
      <c r="S36" s="2121"/>
      <c r="T36" s="2121"/>
      <c r="U36" s="2121"/>
      <c r="V36" s="2121"/>
      <c r="W36" s="2121"/>
      <c r="X36" s="2121"/>
      <c r="Y36" s="2121"/>
      <c r="Z36" s="2121"/>
      <c r="AA36" s="2121"/>
      <c r="AB36" s="2121"/>
      <c r="AC36" s="2121"/>
      <c r="AD36" s="2121"/>
      <c r="AE36" s="2121"/>
      <c r="AF36" s="2121"/>
      <c r="AG36" s="2121"/>
      <c r="AH36" s="2121"/>
      <c r="AI36" s="2121"/>
      <c r="AJ36" s="2121"/>
      <c r="AK36" s="2121"/>
      <c r="AL36" s="2121"/>
      <c r="AM36" s="2121"/>
      <c r="AN36" s="2121"/>
      <c r="AO36" s="2121"/>
      <c r="AP36" s="2121"/>
      <c r="AQ36" s="2121"/>
      <c r="AR36" s="2121"/>
      <c r="AS36" s="2121"/>
      <c r="AT36" s="2121"/>
      <c r="AU36" s="2121"/>
      <c r="AV36" s="2121"/>
      <c r="AW36" s="2121"/>
      <c r="AX36" s="2121"/>
      <c r="AY36" s="2121"/>
      <c r="AZ36" s="2121"/>
      <c r="BA36" s="2121"/>
      <c r="BB36" s="2121"/>
      <c r="BC36" s="2121"/>
      <c r="BD36" s="2122"/>
      <c r="BE36" s="2122"/>
      <c r="BF36" s="2122"/>
      <c r="BG36" s="2122"/>
      <c r="BH36" s="2122"/>
      <c r="BI36" s="2122"/>
      <c r="BJ36" s="2122"/>
      <c r="BK36" s="2122"/>
      <c r="BL36" s="2122"/>
      <c r="BM36" s="2122"/>
      <c r="BN36" s="2122"/>
      <c r="BO36" s="2122"/>
      <c r="BP36" s="2122"/>
      <c r="BQ36" s="2122"/>
      <c r="BR36" s="2122"/>
      <c r="BS36" s="2122"/>
      <c r="BT36" s="2122"/>
      <c r="BU36" s="2122"/>
      <c r="BV36" s="2122"/>
      <c r="BW36" s="2122"/>
      <c r="BX36" s="2122"/>
      <c r="BY36" s="2122"/>
      <c r="BZ36" s="2122"/>
      <c r="CA36" s="2122"/>
      <c r="CB36" s="2122"/>
      <c r="CC36" s="2122"/>
      <c r="CD36" s="2122"/>
      <c r="CE36" s="2122"/>
      <c r="CF36" s="2122"/>
      <c r="CG36" s="2122"/>
      <c r="CH36" s="2122"/>
      <c r="CI36" s="2122"/>
      <c r="CJ36" s="2122"/>
      <c r="CK36" s="2122"/>
      <c r="CL36" s="2122"/>
      <c r="CM36" s="2122"/>
      <c r="CN36" s="2122"/>
      <c r="CO36" s="2122"/>
      <c r="CP36" s="2122"/>
      <c r="CQ36" s="2122"/>
      <c r="CR36" s="2122"/>
      <c r="CS36" s="2122"/>
      <c r="CT36" s="2122"/>
      <c r="CU36" s="2122"/>
      <c r="CV36" s="2122"/>
      <c r="CW36" s="2122"/>
      <c r="CX36" s="2122"/>
      <c r="CY36" s="2122"/>
      <c r="CZ36" s="2122"/>
      <c r="DA36" s="2122"/>
      <c r="DB36" s="2122"/>
      <c r="DC36" s="2122"/>
      <c r="DD36" s="2122"/>
      <c r="DE36" s="2122"/>
      <c r="DF36" s="2122"/>
      <c r="DG36" s="2122"/>
      <c r="DH36" s="2122"/>
      <c r="DI36" s="2122"/>
      <c r="DJ36" s="2122"/>
      <c r="DK36" s="2122"/>
      <c r="DL36" s="2122"/>
      <c r="DM36" s="2122"/>
      <c r="DN36" s="2122"/>
      <c r="DO36" s="2122"/>
      <c r="DP36" s="2122"/>
      <c r="DQ36" s="2122"/>
      <c r="DR36" s="2122"/>
      <c r="DS36" s="2122"/>
      <c r="DT36" s="2122"/>
      <c r="DU36" s="2122"/>
      <c r="DV36" s="2122"/>
      <c r="DW36" s="2122"/>
      <c r="DX36" s="2122"/>
      <c r="DY36" s="2122"/>
      <c r="DZ36" s="2122"/>
      <c r="EA36" s="2122"/>
      <c r="EB36" s="2122"/>
      <c r="EC36" s="2122"/>
      <c r="ED36" s="2122"/>
      <c r="EE36" s="2122"/>
      <c r="EF36" s="2122"/>
      <c r="EG36" s="2122"/>
      <c r="EH36" s="2122"/>
      <c r="EI36" s="2122"/>
      <c r="EJ36" s="2122"/>
      <c r="EK36" s="2122"/>
      <c r="EL36" s="2122"/>
      <c r="EM36" s="2122"/>
      <c r="EN36" s="2122"/>
      <c r="EO36" s="2122"/>
      <c r="EP36" s="2122"/>
      <c r="EQ36" s="2122"/>
      <c r="ER36" s="2122"/>
      <c r="ES36" s="2122"/>
      <c r="ET36" s="2122"/>
      <c r="EU36" s="2122"/>
      <c r="EV36" s="2122"/>
      <c r="EW36" s="2122"/>
      <c r="EX36" s="2122"/>
      <c r="EY36" s="2122"/>
      <c r="EZ36" s="2122"/>
      <c r="FA36" s="2122"/>
      <c r="FB36" s="2122"/>
      <c r="FC36" s="2122"/>
      <c r="FD36" s="2122"/>
      <c r="FE36" s="2122"/>
      <c r="FF36" s="2142" t="s">
        <v>106</v>
      </c>
      <c r="FG36" s="2199">
        <f t="shared" ref="FG36" si="345">SUM(FG31:FG35)</f>
        <v>0</v>
      </c>
      <c r="FH36" s="2200">
        <f t="shared" ref="FH36" si="346">SUM(FH31:FH35)</f>
        <v>0</v>
      </c>
      <c r="FI36" s="2200">
        <f t="shared" ref="FI36" si="347">SUM(FI31:FI35)</f>
        <v>0</v>
      </c>
      <c r="FJ36" s="2201">
        <f t="shared" ref="FJ36" si="348">SUM(FJ31:FJ35)</f>
        <v>0</v>
      </c>
      <c r="FK36" s="2199">
        <f t="shared" ref="FK36" si="349">SUM(FK31:FK35)</f>
        <v>0</v>
      </c>
      <c r="FL36" s="2200">
        <f t="shared" ref="FL36" si="350">SUM(FL31:FL35)</f>
        <v>0</v>
      </c>
      <c r="FM36" s="2200">
        <f t="shared" ref="FM36" si="351">SUM(FM31:FM35)</f>
        <v>0</v>
      </c>
      <c r="FN36" s="2202">
        <f t="shared" ref="FN36" si="352">SUM(FN31:FN35)</f>
        <v>0</v>
      </c>
      <c r="FO36" s="2199">
        <f t="shared" ref="FO36" si="353">SUM(FO31:FO35)</f>
        <v>0</v>
      </c>
      <c r="FP36" s="2200">
        <f t="shared" ref="FP36" si="354">SUM(FP31:FP35)</f>
        <v>0</v>
      </c>
      <c r="FQ36" s="2200">
        <f t="shared" ref="FQ36" si="355">SUM(FQ31:FQ35)</f>
        <v>0</v>
      </c>
      <c r="FR36" s="2202">
        <f t="shared" ref="FR36" si="356">SUM(FR31:FR35)</f>
        <v>0</v>
      </c>
      <c r="FS36" s="2199">
        <f t="shared" ref="FS36" si="357">SUM(FS31:FS35)</f>
        <v>0</v>
      </c>
      <c r="FT36" s="2200">
        <f t="shared" ref="FT36" si="358">SUM(FT31:FT35)</f>
        <v>0</v>
      </c>
      <c r="FU36" s="2203">
        <f t="shared" ref="FU36" si="359">SUM(FU31:FU35)</f>
        <v>0</v>
      </c>
      <c r="FV36" s="2202">
        <f t="shared" ref="FV36" si="360">SUM(FV31:FV35)</f>
        <v>0</v>
      </c>
      <c r="FW36" s="2199">
        <f t="shared" ref="FW36" si="361">SUM(FW31:FW35)</f>
        <v>0</v>
      </c>
      <c r="FX36" s="2200">
        <f t="shared" ref="FX36" si="362">SUM(FX31:FX35)</f>
        <v>0</v>
      </c>
      <c r="FY36" s="2200">
        <f t="shared" ref="FY36" si="363">SUM(FY31:FY35)</f>
        <v>0</v>
      </c>
      <c r="FZ36" s="2202">
        <f t="shared" ref="FZ36" si="364">SUM(FZ31:FZ35)</f>
        <v>0</v>
      </c>
      <c r="GA36" s="2199">
        <f t="shared" ref="GA36" si="365">SUM(GA31:GA35)</f>
        <v>0</v>
      </c>
      <c r="GB36" s="2200">
        <f t="shared" ref="GB36" si="366">SUM(GB31:GB35)</f>
        <v>0</v>
      </c>
      <c r="GC36" s="2200">
        <f t="shared" ref="GC36" si="367">SUM(GC31:GC35)</f>
        <v>0</v>
      </c>
      <c r="GD36" s="2202">
        <f t="shared" ref="GD36" si="368">SUM(GD31:GD35)</f>
        <v>0</v>
      </c>
      <c r="GE36" s="2143"/>
      <c r="GF36" s="2199">
        <f>SUM(GF31:GF35)</f>
        <v>0</v>
      </c>
      <c r="GG36" s="2200">
        <f>SUM(GG31:GG35)</f>
        <v>0</v>
      </c>
      <c r="GH36" s="2200">
        <f>SUM(GH31:GH35)</f>
        <v>0</v>
      </c>
      <c r="GI36" s="2202">
        <f>SUM(GI31:GI35)</f>
        <v>0</v>
      </c>
    </row>
    <row r="37" spans="1:191" ht="36.75" customHeight="1" thickBot="1">
      <c r="A37" s="2096"/>
      <c r="B37" s="2095"/>
      <c r="C37" s="2095"/>
      <c r="D37" s="2095"/>
      <c r="E37" s="2095"/>
      <c r="F37" s="2095"/>
      <c r="G37" s="2095"/>
      <c r="H37" s="2072"/>
      <c r="I37" s="2073"/>
      <c r="J37" s="2097"/>
      <c r="K37" s="2091"/>
      <c r="L37" s="2074"/>
      <c r="M37" s="2075"/>
      <c r="N37" s="2075"/>
      <c r="O37" s="2075"/>
      <c r="P37" s="2075"/>
      <c r="Q37" s="2075"/>
      <c r="R37" s="2075"/>
      <c r="S37" s="2075"/>
      <c r="T37" s="2075"/>
      <c r="U37" s="2075"/>
      <c r="V37" s="2075"/>
      <c r="W37" s="2075"/>
      <c r="X37" s="2075"/>
      <c r="Y37" s="2075"/>
      <c r="Z37" s="2076"/>
      <c r="AA37" s="2077"/>
      <c r="AB37" s="2077"/>
      <c r="AC37" s="2077"/>
      <c r="AD37" s="2077"/>
      <c r="AE37" s="2077"/>
      <c r="AF37" s="2078"/>
      <c r="AG37" s="2077"/>
      <c r="AH37" s="2077"/>
      <c r="AI37" s="2079"/>
      <c r="AJ37" s="2077"/>
      <c r="AK37" s="2077"/>
      <c r="AL37" s="2077"/>
      <c r="AM37" s="2077"/>
      <c r="AN37" s="2080"/>
      <c r="AO37" s="2081"/>
      <c r="AP37" s="2081"/>
      <c r="AQ37" s="2081"/>
      <c r="AR37" s="2078"/>
      <c r="AS37" s="2081"/>
      <c r="AT37" s="2082"/>
      <c r="AU37" s="2077"/>
      <c r="AV37" s="2077"/>
      <c r="AW37" s="2077"/>
      <c r="AX37" s="2077"/>
      <c r="AY37" s="2077"/>
      <c r="AZ37" s="2082"/>
      <c r="BA37" s="2077"/>
      <c r="BB37" s="2083"/>
      <c r="BC37" s="67"/>
      <c r="BD37" s="2084"/>
      <c r="BE37" s="2085"/>
      <c r="BF37" s="2085"/>
      <c r="BG37" s="2085"/>
      <c r="BH37" s="2085"/>
      <c r="BI37" s="2085"/>
      <c r="BJ37" s="2085"/>
      <c r="BK37" s="2085"/>
      <c r="BL37" s="2085"/>
      <c r="BM37" s="2085"/>
      <c r="BN37" s="2085"/>
      <c r="BO37" s="2085"/>
      <c r="BP37" s="2085"/>
      <c r="BQ37" s="2085"/>
      <c r="BR37" s="2085"/>
      <c r="BS37" s="2085"/>
      <c r="BT37" s="2085"/>
      <c r="BU37" s="2085"/>
      <c r="BV37" s="2085"/>
      <c r="BW37" s="2085"/>
      <c r="BX37" s="2086"/>
      <c r="BY37" s="2085"/>
      <c r="BZ37" s="2085"/>
      <c r="CA37" s="2085"/>
      <c r="CB37" s="2085"/>
      <c r="CC37" s="2085"/>
      <c r="CD37" s="2085"/>
      <c r="CE37" s="2085"/>
      <c r="CF37" s="2085"/>
      <c r="CG37" s="2085"/>
      <c r="CH37" s="2085"/>
      <c r="CI37" s="2085"/>
      <c r="CJ37" s="2087"/>
      <c r="CK37" s="2085"/>
      <c r="CL37" s="2085"/>
      <c r="CM37" s="2088"/>
      <c r="CN37" s="2085"/>
      <c r="CO37" s="2085"/>
      <c r="CP37" s="2085"/>
      <c r="CQ37" s="2085"/>
      <c r="CR37" s="2085"/>
      <c r="CS37" s="2085"/>
      <c r="CT37" s="2085"/>
      <c r="CU37" s="2085"/>
      <c r="CV37" s="2085"/>
      <c r="CW37" s="2085"/>
      <c r="CX37" s="2085"/>
      <c r="CY37" s="2085"/>
      <c r="CZ37" s="2085"/>
      <c r="DA37" s="2085"/>
      <c r="DB37" s="2085"/>
      <c r="DC37" s="2085"/>
      <c r="DD37" s="2085"/>
      <c r="DE37" s="2085"/>
      <c r="DF37" s="2085"/>
      <c r="DG37" s="2086"/>
      <c r="DH37" s="2085"/>
      <c r="DI37" s="2085"/>
      <c r="DJ37" s="2085"/>
      <c r="DK37" s="2085"/>
      <c r="DL37" s="2085"/>
      <c r="DM37" s="2085"/>
      <c r="DN37" s="2085"/>
      <c r="DO37" s="2085"/>
      <c r="DP37" s="2085"/>
      <c r="DQ37" s="2085"/>
      <c r="DR37" s="2085"/>
      <c r="DS37" s="2089"/>
      <c r="DT37" s="2085"/>
      <c r="DU37" s="2085"/>
      <c r="DV37" s="2090"/>
      <c r="DW37" s="2085"/>
      <c r="DX37" s="2085"/>
      <c r="DY37" s="2085"/>
      <c r="DZ37" s="2085"/>
      <c r="EA37" s="2085"/>
      <c r="EB37" s="2085"/>
      <c r="EC37" s="2085"/>
      <c r="ED37" s="2085"/>
      <c r="EE37" s="2085"/>
      <c r="EF37" s="2085"/>
      <c r="EG37" s="2085"/>
      <c r="EH37" s="2085"/>
      <c r="EI37" s="2085"/>
      <c r="EJ37" s="2085"/>
      <c r="EK37" s="2085"/>
      <c r="EL37" s="2085"/>
      <c r="EM37" s="2085"/>
      <c r="EN37" s="2085"/>
      <c r="EO37" s="2085"/>
      <c r="EP37" s="2086"/>
      <c r="EQ37" s="2085"/>
      <c r="ER37" s="2085"/>
      <c r="ES37" s="2085"/>
      <c r="ET37" s="2085"/>
      <c r="EU37" s="2085"/>
      <c r="EV37" s="2085"/>
      <c r="EW37" s="2085"/>
      <c r="EX37" s="2085"/>
      <c r="EY37" s="2085"/>
      <c r="EZ37" s="2085"/>
      <c r="FA37" s="2085"/>
      <c r="FB37" s="2089"/>
      <c r="FC37" s="2085"/>
      <c r="FD37" s="2085"/>
      <c r="FE37" s="2090"/>
      <c r="FF37" s="2092"/>
      <c r="FG37" s="2093"/>
      <c r="FH37" s="2093"/>
      <c r="FI37" s="2093"/>
      <c r="FJ37" s="2093"/>
      <c r="FK37" s="2093"/>
      <c r="FL37" s="2093"/>
      <c r="FM37" s="2093"/>
      <c r="FN37" s="2093"/>
      <c r="FO37" s="2093"/>
      <c r="FP37" s="2093"/>
      <c r="FQ37" s="2093"/>
      <c r="FR37" s="2093"/>
      <c r="FS37" s="2093"/>
      <c r="FT37" s="2093"/>
      <c r="FU37" s="2093"/>
      <c r="FV37" s="2093"/>
      <c r="FW37" s="2093"/>
      <c r="FX37" s="2093"/>
      <c r="FY37" s="2093"/>
      <c r="FZ37" s="2093"/>
      <c r="GA37" s="2093"/>
      <c r="GB37" s="2093"/>
      <c r="GC37" s="2093"/>
      <c r="GD37" s="2093"/>
      <c r="GE37" s="2094"/>
      <c r="GF37" s="2093"/>
      <c r="GG37" s="2093"/>
      <c r="GH37" s="2093"/>
      <c r="GI37" s="2093"/>
    </row>
    <row r="38" spans="1:191" ht="36.75" customHeight="1" thickTop="1" thickBot="1">
      <c r="A38" s="6491" t="s">
        <v>611</v>
      </c>
      <c r="B38" s="6493" t="str" cm="1">
        <f t="array" ref="B38">_xlfn.XLOOKUP(1, (INDEX(التشكيل_القديم!$L$54:$S$92, ,6)=$A38) * (INDEX(التشكيل_القديم!$L$54:$S$92, ,7)="رئيس الدائرة"), INDEX(التشكيل_القديم!$L$54:$S$92, ,2))</f>
        <v>مصطفى محمود عبد الرحمن احمد</v>
      </c>
      <c r="C38" s="6493"/>
      <c r="D38" s="6493"/>
      <c r="E38" s="6493"/>
      <c r="F38" s="6493"/>
      <c r="G38" s="6493"/>
      <c r="H38" s="2170" cm="1">
        <f t="array" ref="H38">_xlfn.XLOOKUP(1, (INDEX(التشكيل_القديم!$L$54:$S$92, ,6)=$A38) * (INDEX(التشكيل_القديم!$L$54:$S$92, ,7)="رئيس الدائرة"), INDEX(التشكيل_القديم!$L$54:$S$92, ,3))</f>
        <v>0</v>
      </c>
      <c r="I38" s="2171" t="str" cm="1">
        <f t="array" ref="I38">_xlfn.XLOOKUP(1, (INDEX(التشكيل_القديم!$L$54:$S$92, ,6)=$A38) * (INDEX(التشكيل_القديم!$L$54:$S$92, ,7)="رئيس الدائرة"), INDEX(التشكيل_القديم!$L$54:$S$92, ,4))</f>
        <v>أ</v>
      </c>
      <c r="J38" s="6494" t="s">
        <v>37</v>
      </c>
      <c r="K38" s="6496" t="s">
        <v>608</v>
      </c>
      <c r="L38" s="6497" t="s">
        <v>1345</v>
      </c>
      <c r="M38" s="6498"/>
      <c r="N38" s="6498"/>
      <c r="O38" s="6498"/>
      <c r="P38" s="6498"/>
      <c r="Q38" s="6498"/>
      <c r="R38" s="6498"/>
      <c r="S38" s="6498"/>
      <c r="T38" s="6498"/>
      <c r="U38" s="6498"/>
      <c r="V38" s="6498"/>
      <c r="W38" s="6498"/>
      <c r="X38" s="6498"/>
      <c r="Y38" s="6498"/>
      <c r="Z38" s="6498"/>
      <c r="AA38" s="6498"/>
      <c r="AB38" s="6498"/>
      <c r="AC38" s="6498"/>
      <c r="AD38" s="6498"/>
      <c r="AE38" s="6498"/>
      <c r="AF38" s="6498"/>
      <c r="AG38" s="6498"/>
      <c r="AH38" s="6498"/>
      <c r="AI38" s="6498"/>
      <c r="AJ38" s="6498"/>
      <c r="AK38" s="6498"/>
      <c r="AL38" s="6498"/>
      <c r="AM38" s="6498"/>
      <c r="AN38" s="6498"/>
      <c r="AO38" s="6498"/>
      <c r="AP38" s="6498"/>
      <c r="AQ38" s="6498"/>
      <c r="AR38" s="6498"/>
      <c r="AS38" s="6498"/>
      <c r="AT38" s="6498"/>
      <c r="AU38" s="6498"/>
      <c r="AV38" s="6498"/>
      <c r="AW38" s="6498"/>
      <c r="AX38" s="6498"/>
      <c r="AY38" s="6498"/>
      <c r="AZ38" s="6498"/>
      <c r="BA38" s="6498"/>
      <c r="BB38" s="6499"/>
      <c r="BC38" s="67" t="s">
        <v>177</v>
      </c>
      <c r="BD38" s="6503">
        <f>_xlfn.XLOOKUP(B38,التشكيل_القديم!$M$54:$M$92,التشكيل_القديم!$L$54:$L$92,0,0)</f>
        <v>1</v>
      </c>
      <c r="BE38" s="6505" t="str">
        <f xml:space="preserve">  "(1)             "&amp;"رئيس الدائرة  /  "  &amp;B38</f>
        <v>(1)             رئيس الدائرة  /  مصطفى محمود عبد الرحمن احمد</v>
      </c>
      <c r="BF38" s="6506"/>
      <c r="BG38" s="6506"/>
      <c r="BH38" s="6506"/>
      <c r="BI38" s="6506"/>
      <c r="BJ38" s="6506"/>
      <c r="BK38" s="6506"/>
      <c r="BL38" s="6506"/>
      <c r="BM38" s="6506"/>
      <c r="BN38" s="6506"/>
      <c r="BO38" s="6506"/>
      <c r="BP38" s="6506"/>
      <c r="BQ38" s="6506"/>
      <c r="BR38" s="6506"/>
      <c r="BS38" s="6506"/>
      <c r="BT38" s="6506"/>
      <c r="BU38" s="6506"/>
      <c r="BV38" s="6506"/>
      <c r="BW38" s="6506"/>
      <c r="BX38" s="6506"/>
      <c r="BY38" s="6506"/>
      <c r="BZ38" s="6506"/>
      <c r="CA38" s="6506"/>
      <c r="CB38" s="6506"/>
      <c r="CC38" s="6506"/>
      <c r="CD38" s="6506"/>
      <c r="CE38" s="6506"/>
      <c r="CF38" s="6506"/>
      <c r="CG38" s="6506"/>
      <c r="CH38" s="6506"/>
      <c r="CI38" s="6506"/>
      <c r="CJ38" s="6506"/>
      <c r="CK38" s="6506"/>
      <c r="CL38" s="6506"/>
      <c r="CM38" s="857"/>
      <c r="CN38" s="6503">
        <f>_xlfn.XLOOKUP(B39,التشكيل_القديم!$M$54:$M$92,التشكيل_القديم!$L$54:$L$92,0,0)</f>
        <v>27</v>
      </c>
      <c r="CO38" s="6505" t="str">
        <f>"(2)             "&amp; "عضو يمين الدائرة  /  "  &amp;B39</f>
        <v>(2)             عضو يمين الدائرة  /  حازم محمد عبدالمحسن محمد شيحه</v>
      </c>
      <c r="CP38" s="6506"/>
      <c r="CQ38" s="6506"/>
      <c r="CR38" s="6506"/>
      <c r="CS38" s="6506"/>
      <c r="CT38" s="6506"/>
      <c r="CU38" s="6506"/>
      <c r="CV38" s="6506"/>
      <c r="CW38" s="6506"/>
      <c r="CX38" s="6506"/>
      <c r="CY38" s="6506"/>
      <c r="CZ38" s="6506"/>
      <c r="DA38" s="6506"/>
      <c r="DB38" s="6506"/>
      <c r="DC38" s="6506"/>
      <c r="DD38" s="6506"/>
      <c r="DE38" s="6506"/>
      <c r="DF38" s="6506"/>
      <c r="DG38" s="6506"/>
      <c r="DH38" s="6506"/>
      <c r="DI38" s="6506"/>
      <c r="DJ38" s="6506"/>
      <c r="DK38" s="6506"/>
      <c r="DL38" s="6506"/>
      <c r="DM38" s="6506"/>
      <c r="DN38" s="6506"/>
      <c r="DO38" s="6506"/>
      <c r="DP38" s="6506"/>
      <c r="DQ38" s="6506"/>
      <c r="DR38" s="6506"/>
      <c r="DS38" s="6506"/>
      <c r="DT38" s="6506"/>
      <c r="DU38" s="6506"/>
      <c r="DV38" s="863"/>
      <c r="DW38" s="6533">
        <f>IF(ISTEXT(B42),_xlfn.XLOOKUP(B42,التشكيل_القديم!$M$54:$M$92,التشكيل_القديم!$L$54:$L$92,0,0),0)</f>
        <v>0</v>
      </c>
      <c r="DX38" s="6505" t="str">
        <f>IF(B42&lt;&gt;"","(5)             "&amp;"عضو يسار يسار اليسار الدائرة /  "&amp;B42,"لا يوجد عضو خامس " )</f>
        <v xml:space="preserve">لا يوجد عضو خامس </v>
      </c>
      <c r="DY38" s="6506"/>
      <c r="DZ38" s="6506"/>
      <c r="EA38" s="6506"/>
      <c r="EB38" s="6506"/>
      <c r="EC38" s="6506"/>
      <c r="ED38" s="6506"/>
      <c r="EE38" s="6506"/>
      <c r="EF38" s="6506"/>
      <c r="EG38" s="6506"/>
      <c r="EH38" s="6506"/>
      <c r="EI38" s="6506"/>
      <c r="EJ38" s="6506"/>
      <c r="EK38" s="6506"/>
      <c r="EL38" s="6506"/>
      <c r="EM38" s="6506"/>
      <c r="EN38" s="6506"/>
      <c r="EO38" s="6506"/>
      <c r="EP38" s="6506"/>
      <c r="EQ38" s="6506"/>
      <c r="ER38" s="6506"/>
      <c r="ES38" s="6506"/>
      <c r="ET38" s="6506"/>
      <c r="EU38" s="6506"/>
      <c r="EV38" s="6506"/>
      <c r="EW38" s="6506"/>
      <c r="EX38" s="6506"/>
      <c r="EY38" s="6506"/>
      <c r="EZ38" s="6506"/>
      <c r="FA38" s="6506"/>
      <c r="FB38" s="6506"/>
      <c r="FC38" s="6506"/>
      <c r="FD38" s="6506"/>
      <c r="FE38" s="2101"/>
      <c r="FF38" s="2106"/>
      <c r="FG38" s="2107"/>
      <c r="FH38" s="2108"/>
      <c r="FI38" s="2108"/>
      <c r="FJ38" s="2107"/>
      <c r="FK38" s="2107"/>
      <c r="FL38" s="2108"/>
      <c r="FM38" s="2108"/>
      <c r="FN38" s="2107"/>
      <c r="FO38" s="2107"/>
      <c r="FP38" s="2108"/>
      <c r="FQ38" s="2108"/>
      <c r="FR38" s="2107"/>
      <c r="FS38" s="2107"/>
      <c r="FT38" s="2108"/>
      <c r="FU38" s="2107"/>
      <c r="FV38" s="2107"/>
      <c r="FW38" s="2108"/>
      <c r="FX38" s="2108"/>
      <c r="FY38" s="2107"/>
      <c r="FZ38" s="2107"/>
      <c r="GA38" s="2107"/>
      <c r="GB38" s="2107"/>
      <c r="GC38" s="2109"/>
      <c r="GD38" t="str">
        <f>IF(OR(FV38&lt;0,FS38&lt;0,FO38&lt;0,FK38&lt;0,FG38&lt;0,Z38 &lt;&gt; AZ38+AT38+AA38+AB38), "wrong", "ok")</f>
        <v>ok</v>
      </c>
    </row>
    <row r="39" spans="1:191" ht="36.75" customHeight="1" thickBot="1">
      <c r="A39" s="6492"/>
      <c r="B39" s="6493" t="str" cm="1">
        <f t="array" ref="B39">_xlfn.XLOOKUP(1, (INDEX(التشكيل_القديم!$L$54:$S$92, ,6)=$A38) * (INDEX(التشكيل_القديم!$L$54:$S$92, ,7)="عضو يمين"), INDEX(التشكيل_القديم!$L$54:$S$92, ,2))</f>
        <v>حازم محمد عبدالمحسن محمد شيحه</v>
      </c>
      <c r="C39" s="6493"/>
      <c r="D39" s="6493"/>
      <c r="E39" s="6493"/>
      <c r="F39" s="6493"/>
      <c r="G39" s="6493"/>
      <c r="H39" s="2170" cm="1">
        <f t="array" ref="H39">_xlfn.XLOOKUP(1, (INDEX(التشكيل_القديم!$L$54:$S$92, ,6)=$A38) * (INDEX(التشكيل_القديم!$L$54:$S$92, ,7)="عضو يمين"), INDEX(التشكيل_القديم!$L$54:$S$92, ,3))</f>
        <v>0</v>
      </c>
      <c r="I39" s="2171" t="str" cm="1">
        <f t="array" ref="I39">_xlfn.XLOOKUP(1, (INDEX(التشكيل_القديم!$L$54:$S$92, ,6)=$A38) * (INDEX(التشكيل_القديم!$L$54:$S$92, ,7)="عضو يمين"), INDEX(التشكيل_القديم!$L$54:$S$92, ,4))</f>
        <v>أ</v>
      </c>
      <c r="J39" s="6495"/>
      <c r="K39" s="6235"/>
      <c r="L39" s="6500"/>
      <c r="M39" s="6501"/>
      <c r="N39" s="6501"/>
      <c r="O39" s="6501"/>
      <c r="P39" s="6501"/>
      <c r="Q39" s="6501"/>
      <c r="R39" s="6501"/>
      <c r="S39" s="6501"/>
      <c r="T39" s="6501"/>
      <c r="U39" s="6501"/>
      <c r="V39" s="6501"/>
      <c r="W39" s="6501"/>
      <c r="X39" s="6501"/>
      <c r="Y39" s="6501"/>
      <c r="Z39" s="6501"/>
      <c r="AA39" s="6501"/>
      <c r="AB39" s="6501"/>
      <c r="AC39" s="6501"/>
      <c r="AD39" s="6501"/>
      <c r="AE39" s="6501"/>
      <c r="AF39" s="6501"/>
      <c r="AG39" s="6501"/>
      <c r="AH39" s="6501"/>
      <c r="AI39" s="6501"/>
      <c r="AJ39" s="6501"/>
      <c r="AK39" s="6501"/>
      <c r="AL39" s="6501"/>
      <c r="AM39" s="6501"/>
      <c r="AN39" s="6501"/>
      <c r="AO39" s="6501"/>
      <c r="AP39" s="6501"/>
      <c r="AQ39" s="6501"/>
      <c r="AR39" s="6501"/>
      <c r="AS39" s="6501"/>
      <c r="AT39" s="6501"/>
      <c r="AU39" s="6501"/>
      <c r="AV39" s="6501"/>
      <c r="AW39" s="6501"/>
      <c r="AX39" s="6501"/>
      <c r="AY39" s="6501"/>
      <c r="AZ39" s="6501"/>
      <c r="BA39" s="6501"/>
      <c r="BB39" s="6502"/>
      <c r="BC39" s="67"/>
      <c r="BD39" s="6504"/>
      <c r="BE39" s="6507"/>
      <c r="BF39" s="6508"/>
      <c r="BG39" s="6508"/>
      <c r="BH39" s="6508"/>
      <c r="BI39" s="6508"/>
      <c r="BJ39" s="6508"/>
      <c r="BK39" s="6508"/>
      <c r="BL39" s="6508"/>
      <c r="BM39" s="6508"/>
      <c r="BN39" s="6508"/>
      <c r="BO39" s="6508"/>
      <c r="BP39" s="6508"/>
      <c r="BQ39" s="6508"/>
      <c r="BR39" s="6508"/>
      <c r="BS39" s="6508"/>
      <c r="BT39" s="6508"/>
      <c r="BU39" s="6508"/>
      <c r="BV39" s="6508"/>
      <c r="BW39" s="6508"/>
      <c r="BX39" s="6508"/>
      <c r="BY39" s="6508"/>
      <c r="BZ39" s="6508"/>
      <c r="CA39" s="6508"/>
      <c r="CB39" s="6508"/>
      <c r="CC39" s="6508"/>
      <c r="CD39" s="6508"/>
      <c r="CE39" s="6508"/>
      <c r="CF39" s="6508"/>
      <c r="CG39" s="6508"/>
      <c r="CH39" s="6508"/>
      <c r="CI39" s="6508"/>
      <c r="CJ39" s="6508"/>
      <c r="CK39" s="6508"/>
      <c r="CL39" s="6508"/>
      <c r="CM39" s="857"/>
      <c r="CN39" s="6504"/>
      <c r="CO39" s="6507"/>
      <c r="CP39" s="6508"/>
      <c r="CQ39" s="6508"/>
      <c r="CR39" s="6508"/>
      <c r="CS39" s="6508"/>
      <c r="CT39" s="6508"/>
      <c r="CU39" s="6508"/>
      <c r="CV39" s="6508"/>
      <c r="CW39" s="6508"/>
      <c r="CX39" s="6508"/>
      <c r="CY39" s="6508"/>
      <c r="CZ39" s="6508"/>
      <c r="DA39" s="6508"/>
      <c r="DB39" s="6508"/>
      <c r="DC39" s="6508"/>
      <c r="DD39" s="6508"/>
      <c r="DE39" s="6508"/>
      <c r="DF39" s="6508"/>
      <c r="DG39" s="6508"/>
      <c r="DH39" s="6508"/>
      <c r="DI39" s="6508"/>
      <c r="DJ39" s="6508"/>
      <c r="DK39" s="6508"/>
      <c r="DL39" s="6508"/>
      <c r="DM39" s="6508"/>
      <c r="DN39" s="6508"/>
      <c r="DO39" s="6508"/>
      <c r="DP39" s="6508"/>
      <c r="DQ39" s="6508"/>
      <c r="DR39" s="6508"/>
      <c r="DS39" s="6508"/>
      <c r="DT39" s="6508"/>
      <c r="DU39" s="6508"/>
      <c r="DV39" s="864"/>
      <c r="DW39" s="6521"/>
      <c r="DX39" s="6507"/>
      <c r="DY39" s="6508"/>
      <c r="DZ39" s="6508"/>
      <c r="EA39" s="6508"/>
      <c r="EB39" s="6508"/>
      <c r="EC39" s="6508"/>
      <c r="ED39" s="6508"/>
      <c r="EE39" s="6508"/>
      <c r="EF39" s="6508"/>
      <c r="EG39" s="6508"/>
      <c r="EH39" s="6508"/>
      <c r="EI39" s="6508"/>
      <c r="EJ39" s="6508"/>
      <c r="EK39" s="6508"/>
      <c r="EL39" s="6508"/>
      <c r="EM39" s="6508"/>
      <c r="EN39" s="6508"/>
      <c r="EO39" s="6508"/>
      <c r="EP39" s="6508"/>
      <c r="EQ39" s="6508"/>
      <c r="ER39" s="6508"/>
      <c r="ES39" s="6508"/>
      <c r="ET39" s="6508"/>
      <c r="EU39" s="6508"/>
      <c r="EV39" s="6508"/>
      <c r="EW39" s="6508"/>
      <c r="EX39" s="6508"/>
      <c r="EY39" s="6508"/>
      <c r="EZ39" s="6508"/>
      <c r="FA39" s="6508"/>
      <c r="FB39" s="6508"/>
      <c r="FC39" s="6508"/>
      <c r="FD39" s="6508"/>
      <c r="FE39" s="2102"/>
      <c r="FF39" s="2110"/>
      <c r="FG39" s="2111"/>
      <c r="FH39" s="2112"/>
      <c r="FI39" s="2112"/>
      <c r="FJ39" s="2111"/>
      <c r="FK39" s="2111"/>
      <c r="FL39" s="2112"/>
      <c r="FM39" s="2112"/>
      <c r="FN39" s="2111"/>
      <c r="FO39" s="2111"/>
      <c r="FP39" s="2112"/>
      <c r="FQ39" s="2112"/>
      <c r="FR39" s="2111"/>
      <c r="FS39" s="2111"/>
      <c r="FT39" s="2112"/>
      <c r="FU39" s="2111"/>
      <c r="FV39" s="2111"/>
      <c r="FW39" s="2112"/>
      <c r="FX39" s="2112"/>
      <c r="FY39" s="2111"/>
      <c r="FZ39" s="2111"/>
      <c r="GA39" s="2111"/>
      <c r="GB39" s="2111"/>
      <c r="GC39" s="2113"/>
      <c r="GD39" t="str">
        <f t="shared" ref="GD39:GD43" si="369">IF(OR(FV39&lt;0,FS39&lt;0,FO39&lt;0,FK39&lt;0,FG39&lt;0,Z39 &lt;&gt; AZ39+AT39+AA39+AB39), "wrong", "ok")</f>
        <v>ok</v>
      </c>
    </row>
    <row r="40" spans="1:191" ht="36.75" customHeight="1" thickBot="1">
      <c r="A40" s="6492"/>
      <c r="B40" s="6493" t="str" cm="1">
        <f t="array" ref="B40">_xlfn.XLOOKUP(1, (INDEX(التشكيل_القديم!$L$54:$S$92, ,6)=$A38) * (INDEX(التشكيل_القديم!$L$54:$S$92, ,7)="عضو يسار"), INDEX(التشكيل_القديم!$L$54:$S$92, ,2))</f>
        <v>شادى عصمت حسن محمد (مرضي)</v>
      </c>
      <c r="C40" s="6493"/>
      <c r="D40" s="6493"/>
      <c r="E40" s="6493"/>
      <c r="F40" s="6493"/>
      <c r="G40" s="6493"/>
      <c r="H40" s="2170" cm="1">
        <f t="array" ref="H40">_xlfn.XLOOKUP(1, (INDEX(التشكيل_القديم!$L$54:$S$92, ,6)=$A38) * (INDEX(التشكيل_القديم!$L$54:$S$92, ,7)="عضو يسار"), INDEX(التشكيل_القديم!$L$54:$S$92, ,3))</f>
        <v>0</v>
      </c>
      <c r="I40" s="2171" t="str" cm="1">
        <f t="array" ref="I40">_xlfn.XLOOKUP(1, (INDEX(التشكيل_القديم!$L$54:$S$92, ,6)=$A38) * (INDEX(التشكيل_القديم!$L$54:$S$92, ,7)="عضو يسار"), INDEX(التشكيل_القديم!$L$54:$S$92, ,4))</f>
        <v>ب</v>
      </c>
      <c r="J40" s="6495"/>
      <c r="K40" s="6235"/>
      <c r="L40" s="2186" t="str">
        <f>الاعدادات!$D$14</f>
        <v>2023 وما قبلها</v>
      </c>
      <c r="M40" s="2098">
        <v>0</v>
      </c>
      <c r="N40" s="1997"/>
      <c r="O40" s="1997"/>
      <c r="P40" s="1997"/>
      <c r="Q40" s="1997"/>
      <c r="R40" s="1997"/>
      <c r="S40" s="1997"/>
      <c r="T40" s="1997"/>
      <c r="U40" s="1997"/>
      <c r="V40" s="2099"/>
      <c r="W40" s="1997"/>
      <c r="X40" s="1997"/>
      <c r="Y40" s="2133"/>
      <c r="Z40" s="2188">
        <f t="shared" ref="Z40:Z43" si="370">Y40+X40+U40+T40+S40+R40+Q40+P40+O40+N40+M40-W40</f>
        <v>0</v>
      </c>
      <c r="AA40" s="2098"/>
      <c r="AB40" s="1999"/>
      <c r="AC40" s="2031">
        <f>SUM(BE40:BK40,BE47:BK47,CN40:CT40,CN47:CT47,DW40:EC40,DW47:EC47)</f>
        <v>0</v>
      </c>
      <c r="AD40" s="2025">
        <f>SUM(BL40:BV40,BL47:BV47,CU40:DE40,CU47:DE47,ED40:EN40,ED47:EN47)</f>
        <v>0</v>
      </c>
      <c r="AE40" s="2002">
        <f>BW40+DF40+BW47+DF47+EO40+EO47</f>
        <v>0</v>
      </c>
      <c r="AF40" s="2172">
        <f>SUM(AC40:AE40)</f>
        <v>0</v>
      </c>
      <c r="AG40" s="2002">
        <f>BY40+DH40+BY47+DH47+EQ40+EQ47</f>
        <v>0</v>
      </c>
      <c r="AH40" s="2173">
        <f>BZ40+BZ47+DI40+DI47+ER40+ER47</f>
        <v>0</v>
      </c>
      <c r="AI40" s="2174">
        <f>CA40+DJ40+CA47+DJ47+ES40+ES47</f>
        <v>0</v>
      </c>
      <c r="AJ40" s="2002">
        <f>CB40+DK40+CB47+DK47+ET40+ET47</f>
        <v>0</v>
      </c>
      <c r="AK40" s="2026">
        <f>CC40+DL40+CC47+DL47+EU40+EU47</f>
        <v>0</v>
      </c>
      <c r="AL40" s="2027">
        <f>CD40+DM40+CD47+DM47+EV40+EV47</f>
        <v>0</v>
      </c>
      <c r="AM40" s="2175">
        <f>CE40+DN40+CE47+DN47+EW40+EW47</f>
        <v>0</v>
      </c>
      <c r="AN40" s="2176">
        <f>SUM(AH40:AM40)</f>
        <v>0</v>
      </c>
      <c r="AO40" s="2028">
        <f>CF40+DO40+CF47+DO47+EX40+EX47</f>
        <v>0</v>
      </c>
      <c r="AP40" s="2177">
        <f>CG40+DP40+CG47+DP47+EY40+EY47</f>
        <v>0</v>
      </c>
      <c r="AQ40" s="2029">
        <f>CH40+DQ40+DQ47+CH47+EZ40+EZ47</f>
        <v>0</v>
      </c>
      <c r="AR40" s="2178">
        <f>SUM(AO40:AQ40)</f>
        <v>0</v>
      </c>
      <c r="AS40" s="2177">
        <f>CI40+DR40+CI47+DR47+FA40+FA47</f>
        <v>0</v>
      </c>
      <c r="AT40" s="2179">
        <f>AS40+AR40+AN40+AG40+AF40</f>
        <v>0</v>
      </c>
      <c r="AU40" s="2124"/>
      <c r="AV40" s="2002">
        <f>CK40+DT40+CK47+DT47+FC40+FC47</f>
        <v>0</v>
      </c>
      <c r="AW40" s="2002">
        <f>CL40+DU40+CL47+DU47+FD40+FD47</f>
        <v>0</v>
      </c>
      <c r="AX40" s="2127"/>
      <c r="AY40" s="2130"/>
      <c r="AZ40" s="2000">
        <f>AY40+AX40+AW40+AV40+AU40</f>
        <v>0</v>
      </c>
      <c r="BA40" s="2001"/>
      <c r="BB40" s="2189">
        <f>AZ40+AT40+AA40-Z40+AB40</f>
        <v>0</v>
      </c>
      <c r="BC40" s="67"/>
      <c r="BD40" s="2186" t="str">
        <f>الاعدادات!$D$14</f>
        <v>2023 وما قبلها</v>
      </c>
      <c r="BE40" s="82"/>
      <c r="BF40" s="83"/>
      <c r="BG40" s="83"/>
      <c r="BH40" s="103"/>
      <c r="BI40" s="84"/>
      <c r="BJ40" s="84"/>
      <c r="BK40" s="85"/>
      <c r="BL40" s="86"/>
      <c r="BM40" s="87"/>
      <c r="BN40" s="87"/>
      <c r="BO40" s="88"/>
      <c r="BP40" s="88"/>
      <c r="BQ40" s="88"/>
      <c r="BR40" s="88"/>
      <c r="BS40" s="88"/>
      <c r="BT40" s="88"/>
      <c r="BU40" s="88"/>
      <c r="BV40" s="88"/>
      <c r="BW40" s="89"/>
      <c r="BX40" s="77">
        <f t="shared" ref="BX40:BX42" si="371">SUM(BE40:BW40)</f>
        <v>0</v>
      </c>
      <c r="BY40" s="90"/>
      <c r="BZ40" s="855"/>
      <c r="CA40" s="91"/>
      <c r="CB40" s="92"/>
      <c r="CC40" s="93"/>
      <c r="CD40" s="94"/>
      <c r="CE40" s="95"/>
      <c r="CF40" s="96"/>
      <c r="CG40" s="97"/>
      <c r="CH40" s="98"/>
      <c r="CI40" s="99"/>
      <c r="CJ40" s="79">
        <f t="shared" ref="CJ40:CJ41" si="372">SUM(BX40:CI40)</f>
        <v>0</v>
      </c>
      <c r="CK40" s="104"/>
      <c r="CL40" s="92"/>
      <c r="CM40" s="857"/>
      <c r="CN40" s="101"/>
      <c r="CO40" s="83"/>
      <c r="CP40" s="83"/>
      <c r="CQ40" s="84"/>
      <c r="CR40" s="84"/>
      <c r="CS40" s="84"/>
      <c r="CT40" s="85"/>
      <c r="CU40" s="86"/>
      <c r="CV40" s="87"/>
      <c r="CW40" s="87"/>
      <c r="CX40" s="88"/>
      <c r="CY40" s="88"/>
      <c r="CZ40" s="88"/>
      <c r="DA40" s="88"/>
      <c r="DB40" s="88"/>
      <c r="DC40" s="88"/>
      <c r="DD40" s="88"/>
      <c r="DE40" s="88"/>
      <c r="DF40" s="89"/>
      <c r="DG40" s="77">
        <f>DF40+DE40+CX40+CW40+CV40+CU40+CT40+CS40+CR40+CQ40+CP40+CO40+CN40+DD40+DC40+DB40+DA40+CZ40+CY40</f>
        <v>0</v>
      </c>
      <c r="DH40" s="90"/>
      <c r="DI40" s="855"/>
      <c r="DJ40" s="91"/>
      <c r="DK40" s="92"/>
      <c r="DL40" s="93"/>
      <c r="DM40" s="94"/>
      <c r="DN40" s="95"/>
      <c r="DO40" s="96"/>
      <c r="DP40" s="97"/>
      <c r="DQ40" s="98"/>
      <c r="DR40" s="99"/>
      <c r="DS40" s="81">
        <f t="shared" ref="DS40" si="373">SUM(DG40:DR40)</f>
        <v>0</v>
      </c>
      <c r="DT40" s="104"/>
      <c r="DU40" s="92"/>
      <c r="DV40" s="864"/>
      <c r="DW40" s="101"/>
      <c r="DX40" s="83"/>
      <c r="DY40" s="83"/>
      <c r="DZ40" s="84"/>
      <c r="EA40" s="84"/>
      <c r="EB40" s="84"/>
      <c r="EC40" s="85"/>
      <c r="ED40" s="86"/>
      <c r="EE40" s="87"/>
      <c r="EF40" s="87"/>
      <c r="EG40" s="88"/>
      <c r="EH40" s="88"/>
      <c r="EI40" s="88"/>
      <c r="EJ40" s="88"/>
      <c r="EK40" s="88"/>
      <c r="EL40" s="88"/>
      <c r="EM40" s="88"/>
      <c r="EN40" s="88"/>
      <c r="EO40" s="89"/>
      <c r="EP40" s="77">
        <f t="shared" ref="EP40:EP42" si="374">EO40+EN40+EG40+EF40+EE40+ED40+EC40+EB40+EA40+DZ40+DY40+DX40+DW40+EM40+EL40+EK40+EJ40+EI40+EH40</f>
        <v>0</v>
      </c>
      <c r="EQ40" s="90"/>
      <c r="ER40" s="855"/>
      <c r="ES40" s="91"/>
      <c r="ET40" s="92"/>
      <c r="EU40" s="93"/>
      <c r="EV40" s="94"/>
      <c r="EW40" s="95"/>
      <c r="EX40" s="96"/>
      <c r="EY40" s="97"/>
      <c r="EZ40" s="98"/>
      <c r="FA40" s="99"/>
      <c r="FB40" s="81">
        <f t="shared" ref="FB40" si="375">SUM(EP40:FA40)</f>
        <v>0</v>
      </c>
      <c r="FC40" s="104"/>
      <c r="FD40" s="92"/>
      <c r="FE40" s="864"/>
      <c r="FF40" s="2181" t="str">
        <f>الاعدادات!$D$14</f>
        <v>2023 وما قبلها</v>
      </c>
      <c r="FG40" s="2182">
        <f t="shared" ref="FG40:FG43" si="376">AN40+AG40-FH40-FI40</f>
        <v>0</v>
      </c>
      <c r="FH40" s="2104"/>
      <c r="FI40" s="2104"/>
      <c r="FJ40" s="2184">
        <f t="shared" ref="FJ40:FJ43" si="377">SUM(FG40:FI40)</f>
        <v>0</v>
      </c>
      <c r="FK40" s="2182">
        <f t="shared" ref="FK40:FK43" si="378">AU40-FM40-FL40</f>
        <v>0</v>
      </c>
      <c r="FL40" s="2104"/>
      <c r="FM40" s="2104"/>
      <c r="FN40" s="2184">
        <f t="shared" ref="FN40:FN43" si="379">SUM(FK40:FM40)</f>
        <v>0</v>
      </c>
      <c r="FO40" s="2182">
        <f t="shared" ref="FO40:FO43" si="380">AV40-FQ40-FP40</f>
        <v>0</v>
      </c>
      <c r="FP40" s="2104"/>
      <c r="FQ40" s="2105"/>
      <c r="FR40" s="2184">
        <f t="shared" ref="FR40:FR44" si="381">FQ40+FP40+FO40</f>
        <v>0</v>
      </c>
      <c r="FS40" s="2182">
        <f t="shared" ref="FS40:FS43" si="382">AW40-FT40</f>
        <v>0</v>
      </c>
      <c r="FT40" s="2104"/>
      <c r="FU40" s="2184">
        <f t="shared" ref="FU40:FU43" si="383">SUM(FS40:FT40)</f>
        <v>0</v>
      </c>
      <c r="FV40" s="2182">
        <f t="shared" ref="FV40:FV43" si="384">AY40+AX40-FX40-FW40</f>
        <v>0</v>
      </c>
      <c r="FW40" s="2104"/>
      <c r="FX40" s="2104"/>
      <c r="FY40" s="2184">
        <f t="shared" ref="FY40:FY43" si="385">SUM(FV40:FX40)</f>
        <v>0</v>
      </c>
      <c r="FZ40" s="2182">
        <f t="shared" ref="FZ40:FZ44" si="386">FG40+FK40+FO40+FS40+FV40</f>
        <v>0</v>
      </c>
      <c r="GA40" s="2185">
        <f t="shared" ref="GA40:GA44" si="387">FH40+FL40+FP40+FW40+FT40</f>
        <v>0</v>
      </c>
      <c r="GB40" s="2185">
        <f t="shared" ref="GB40:GB44" si="388">FX40+FQ40+FM40+FI40</f>
        <v>0</v>
      </c>
      <c r="GC40" s="2184">
        <f t="shared" ref="GC40:GC44" si="389">SUM(FZ40:GB40)</f>
        <v>0</v>
      </c>
      <c r="GD40" t="str">
        <f t="shared" si="369"/>
        <v>ok</v>
      </c>
    </row>
    <row r="41" spans="1:191" ht="36.75" customHeight="1" thickBot="1">
      <c r="A41" s="6492"/>
      <c r="B41" s="6493" t="str" cm="1">
        <f t="array" ref="B41">IFERROR(_xlfn.XLOOKUP(1, (INDEX(التشكيل_القديم!$L$54:$S$92, ,6)=$A38) * (INDEX(التشكيل_القديم!$L$54:$S$92, ,7)="عضو يسار اليسار"), INDEX(التشكيل_القديم!$L$54:$S$92, ,2)),"")</f>
        <v>خالد محمد شاكر عبد الرحمن</v>
      </c>
      <c r="C41" s="6493"/>
      <c r="D41" s="6493"/>
      <c r="E41" s="6493"/>
      <c r="F41" s="6493"/>
      <c r="G41" s="6493"/>
      <c r="H41" s="2170" cm="1">
        <f t="array" ref="H41">IF(B41&lt;&gt;"",_xlfn.XLOOKUP(1, (INDEX(التشكيل_القديم!$L$54:$S$92, ,6)=$A38) * (INDEX(التشكيل_القديم!$L$54:$S$92, ,7)="عضو يسار اليسار"), INDEX(التشكيل_القديم!$L$54:$S$92, ,3)),"")</f>
        <v>0</v>
      </c>
      <c r="I41" s="2171" t="str" cm="1">
        <f t="array" ref="I41">IF(B41&lt;&gt;"",_xlfn.XLOOKUP(1, (INDEX(التشكيل_القديم!$L$54:$S$92, ,6)=$A38) * (INDEX(التشكيل_القديم!$L$54:$S$92, ,7)="عضو يسار اليسار"), INDEX(التشكيل_القديم!$L$54:$S$92, ,4)),"")</f>
        <v>ب</v>
      </c>
      <c r="J41" s="6495"/>
      <c r="K41" s="6235"/>
      <c r="L41" s="2187">
        <f>الاعدادات!$D$15</f>
        <v>2024</v>
      </c>
      <c r="M41" s="73">
        <v>0</v>
      </c>
      <c r="N41" s="64"/>
      <c r="O41" s="64"/>
      <c r="P41" s="64"/>
      <c r="Q41" s="64"/>
      <c r="R41" s="64"/>
      <c r="S41" s="64"/>
      <c r="T41" s="64"/>
      <c r="U41" s="64"/>
      <c r="V41" s="74"/>
      <c r="W41" s="64"/>
      <c r="X41" s="64"/>
      <c r="Y41" s="2134"/>
      <c r="Z41" s="62">
        <f t="shared" si="370"/>
        <v>0</v>
      </c>
      <c r="AA41" s="73"/>
      <c r="AB41" s="63"/>
      <c r="AC41" s="2031">
        <f t="shared" ref="AC41" si="390">SUM(BE41:BK41,BE48:BK48,CN41:CT41,CN48:CT48,DW41:EC41,DW48:EC48)</f>
        <v>0</v>
      </c>
      <c r="AD41" s="2025">
        <f t="shared" ref="AD41:AD43" si="391">SUM(BL41:BV41,BL48:BV48,CU41:DE41,CU48:DE48,ED41:EN41,ED48:EN48)</f>
        <v>0</v>
      </c>
      <c r="AE41" s="2002">
        <f t="shared" ref="AE41:AE43" si="392">BW41+DF41+BW48+DF48+EO41+EO48</f>
        <v>0</v>
      </c>
      <c r="AF41" s="2172">
        <f t="shared" ref="AF41:AF43" si="393">SUM(AC41:AE41)</f>
        <v>0</v>
      </c>
      <c r="AG41" s="2002">
        <f t="shared" ref="AG41:AG43" si="394">BY41+DH41+BY48+DH48+EQ41+EQ48</f>
        <v>0</v>
      </c>
      <c r="AH41" s="2173">
        <f t="shared" ref="AH41:AH43" si="395">BZ41+BZ48+DI41+DI48+ER41+ER48</f>
        <v>0</v>
      </c>
      <c r="AI41" s="2174">
        <f t="shared" ref="AI41:AI43" si="396">CA41+DJ41+CA48+DJ48+ES41+ES48</f>
        <v>0</v>
      </c>
      <c r="AJ41" s="2002">
        <f t="shared" ref="AJ41:AJ43" si="397">CB41+DK41+CB48+DK48+ET41+ET48</f>
        <v>0</v>
      </c>
      <c r="AK41" s="2026">
        <f t="shared" ref="AK41:AK43" si="398">CC41+DL41+CC48+DL48+EU41+EU48</f>
        <v>0</v>
      </c>
      <c r="AL41" s="2027">
        <f t="shared" ref="AL41:AL43" si="399">CD41+DM41+CD48+DM48+EV41+EV48</f>
        <v>0</v>
      </c>
      <c r="AM41" s="2175">
        <f t="shared" ref="AM41:AM43" si="400">CE41+DN41+CE48+DN48+EW41+EW48</f>
        <v>0</v>
      </c>
      <c r="AN41" s="2176">
        <f t="shared" ref="AN41:AN42" si="401">SUM(AH41:AM41)</f>
        <v>0</v>
      </c>
      <c r="AO41" s="2028">
        <f t="shared" ref="AO41:AO43" si="402">CF41+DO41+CF48+DO48+EX41+EX48</f>
        <v>0</v>
      </c>
      <c r="AP41" s="2177">
        <f t="shared" ref="AP41:AP43" si="403">CG41+DP41+CG48+DP48+EY41+EY48</f>
        <v>0</v>
      </c>
      <c r="AQ41" s="2029">
        <f t="shared" ref="AQ41:AQ43" si="404">CH41+DQ41+DQ48+CH48+EZ41+EZ48</f>
        <v>0</v>
      </c>
      <c r="AR41" s="2178">
        <f t="shared" ref="AR41:AR43" si="405">SUM(AO41:AQ41)</f>
        <v>0</v>
      </c>
      <c r="AS41" s="2177">
        <f t="shared" ref="AS41:AS43" si="406">CI41+DR41+CI48+DR48+FA41+FA48</f>
        <v>0</v>
      </c>
      <c r="AT41" s="2180">
        <f>AS41+AR41+AN41+AG41+AF41</f>
        <v>0</v>
      </c>
      <c r="AU41" s="2125"/>
      <c r="AV41" s="2002">
        <f t="shared" ref="AV41:AV43" si="407">CK41+DT41+CK48+DT48+FC41+FC48</f>
        <v>0</v>
      </c>
      <c r="AW41" s="2002">
        <f t="shared" ref="AW41:AW43" si="408">CL41+DU41+CL48+DU48+FD41+FD48</f>
        <v>0</v>
      </c>
      <c r="AX41" s="2128"/>
      <c r="AY41" s="2131"/>
      <c r="AZ41" s="65">
        <f t="shared" ref="AZ41:AZ43" si="409">AY41+AX41+AW41+AV41+AU41</f>
        <v>0</v>
      </c>
      <c r="BA41" s="66"/>
      <c r="BB41" s="2189">
        <f t="shared" ref="BB41:BB43" si="410">AZ41+AT41+AA41-Z41+AB41</f>
        <v>0</v>
      </c>
      <c r="BC41" s="67"/>
      <c r="BD41" s="2187">
        <f>الاعدادات!$D$15</f>
        <v>2024</v>
      </c>
      <c r="BE41" s="82"/>
      <c r="BF41" s="83"/>
      <c r="BG41" s="83"/>
      <c r="BH41" s="84"/>
      <c r="BI41" s="84"/>
      <c r="BJ41" s="84"/>
      <c r="BK41" s="85"/>
      <c r="BL41" s="86"/>
      <c r="BM41" s="87"/>
      <c r="BN41" s="87"/>
      <c r="BO41" s="88"/>
      <c r="BP41" s="88"/>
      <c r="BQ41" s="88"/>
      <c r="BR41" s="88"/>
      <c r="BS41" s="88"/>
      <c r="BT41" s="88"/>
      <c r="BU41" s="88"/>
      <c r="BV41" s="88"/>
      <c r="BW41" s="89"/>
      <c r="BX41" s="77">
        <f t="shared" si="371"/>
        <v>0</v>
      </c>
      <c r="BY41" s="90"/>
      <c r="BZ41" s="855"/>
      <c r="CA41" s="91"/>
      <c r="CB41" s="92"/>
      <c r="CC41" s="93"/>
      <c r="CD41" s="94"/>
      <c r="CE41" s="95"/>
      <c r="CF41" s="96"/>
      <c r="CG41" s="97"/>
      <c r="CH41" s="98"/>
      <c r="CI41" s="99"/>
      <c r="CJ41" s="79">
        <f t="shared" si="372"/>
        <v>0</v>
      </c>
      <c r="CK41" s="104"/>
      <c r="CL41" s="92"/>
      <c r="CM41" s="857"/>
      <c r="CN41" s="101"/>
      <c r="CO41" s="83"/>
      <c r="CP41" s="83"/>
      <c r="CQ41" s="84"/>
      <c r="CR41" s="84"/>
      <c r="CS41" s="84"/>
      <c r="CT41" s="85"/>
      <c r="CU41" s="86"/>
      <c r="CV41" s="87"/>
      <c r="CW41" s="87"/>
      <c r="CX41" s="88"/>
      <c r="CY41" s="88"/>
      <c r="CZ41" s="88"/>
      <c r="DA41" s="88"/>
      <c r="DB41" s="88"/>
      <c r="DC41" s="88"/>
      <c r="DD41" s="88"/>
      <c r="DE41" s="88"/>
      <c r="DF41" s="89"/>
      <c r="DG41" s="77">
        <f t="shared" ref="DG41" si="411">DF41+DE41+CX41+CW41+CV41+CU41+CT41+CS41+CR41+CQ41+CP41+CO41+CN41+DD41+DC41+DB41+DA41+CZ41+CY41</f>
        <v>0</v>
      </c>
      <c r="DH41" s="90"/>
      <c r="DI41" s="855"/>
      <c r="DJ41" s="91"/>
      <c r="DK41" s="92"/>
      <c r="DL41" s="93"/>
      <c r="DM41" s="94"/>
      <c r="DN41" s="95"/>
      <c r="DO41" s="96"/>
      <c r="DP41" s="97"/>
      <c r="DQ41" s="98"/>
      <c r="DR41" s="99"/>
      <c r="DS41" s="81">
        <f>SUM(DG41:DR41)</f>
        <v>0</v>
      </c>
      <c r="DT41" s="104"/>
      <c r="DU41" s="92"/>
      <c r="DV41" s="864"/>
      <c r="DW41" s="101"/>
      <c r="DX41" s="83"/>
      <c r="DY41" s="83"/>
      <c r="DZ41" s="84"/>
      <c r="EA41" s="84"/>
      <c r="EB41" s="84"/>
      <c r="EC41" s="85"/>
      <c r="ED41" s="86"/>
      <c r="EE41" s="87"/>
      <c r="EF41" s="87"/>
      <c r="EG41" s="88"/>
      <c r="EH41" s="88"/>
      <c r="EI41" s="88"/>
      <c r="EJ41" s="88"/>
      <c r="EK41" s="88"/>
      <c r="EL41" s="88"/>
      <c r="EM41" s="88"/>
      <c r="EN41" s="88"/>
      <c r="EO41" s="89"/>
      <c r="EP41" s="77">
        <f t="shared" si="374"/>
        <v>0</v>
      </c>
      <c r="EQ41" s="90"/>
      <c r="ER41" s="855"/>
      <c r="ES41" s="91"/>
      <c r="ET41" s="92"/>
      <c r="EU41" s="93"/>
      <c r="EV41" s="94"/>
      <c r="EW41" s="95"/>
      <c r="EX41" s="96"/>
      <c r="EY41" s="97"/>
      <c r="EZ41" s="98"/>
      <c r="FA41" s="99"/>
      <c r="FB41" s="81">
        <f>SUM(EP41:FA41)</f>
        <v>0</v>
      </c>
      <c r="FC41" s="104"/>
      <c r="FD41" s="92"/>
      <c r="FE41" s="864"/>
      <c r="FF41" s="2183">
        <f>الاعدادات!$D$15</f>
        <v>2024</v>
      </c>
      <c r="FG41" s="68">
        <f t="shared" si="376"/>
        <v>0</v>
      </c>
      <c r="FH41" s="69"/>
      <c r="FI41" s="69"/>
      <c r="FJ41" s="70">
        <f t="shared" si="377"/>
        <v>0</v>
      </c>
      <c r="FK41" s="68">
        <f t="shared" si="378"/>
        <v>0</v>
      </c>
      <c r="FL41" s="69"/>
      <c r="FM41" s="69"/>
      <c r="FN41" s="70">
        <f t="shared" si="379"/>
        <v>0</v>
      </c>
      <c r="FO41" s="68">
        <f t="shared" si="380"/>
        <v>0</v>
      </c>
      <c r="FP41" s="69"/>
      <c r="FQ41" s="71"/>
      <c r="FR41" s="70">
        <f t="shared" si="381"/>
        <v>0</v>
      </c>
      <c r="FS41" s="68">
        <f t="shared" si="382"/>
        <v>0</v>
      </c>
      <c r="FT41" s="69"/>
      <c r="FU41" s="70">
        <f t="shared" si="383"/>
        <v>0</v>
      </c>
      <c r="FV41" s="68">
        <f t="shared" si="384"/>
        <v>0</v>
      </c>
      <c r="FW41" s="69"/>
      <c r="FX41" s="69"/>
      <c r="FY41" s="70">
        <f t="shared" si="385"/>
        <v>0</v>
      </c>
      <c r="FZ41" s="68">
        <f t="shared" si="386"/>
        <v>0</v>
      </c>
      <c r="GA41" s="72">
        <f t="shared" si="387"/>
        <v>0</v>
      </c>
      <c r="GB41" s="72">
        <f t="shared" si="388"/>
        <v>0</v>
      </c>
      <c r="GC41" s="70">
        <f t="shared" si="389"/>
        <v>0</v>
      </c>
      <c r="GD41" t="str">
        <f t="shared" si="369"/>
        <v>ok</v>
      </c>
    </row>
    <row r="42" spans="1:191" ht="36.75" customHeight="1" thickBot="1">
      <c r="A42" s="6492"/>
      <c r="B42" s="6487" t="str" cm="1">
        <f t="array" ref="B42">IFERROR(_xlfn.XLOOKUP(1, (INDEX(التشكيل_القديم!$L$54:$S$92, ,6)=$A38) * (INDEX(التشكيل_القديم!$L$54:$S$92, ,7)="عضو يسار يسار اليسار"), INDEX(التشكيل_القديم!$L$54:$S$92, ,2)),"")</f>
        <v/>
      </c>
      <c r="C42" s="6487"/>
      <c r="D42" s="6487"/>
      <c r="E42" s="6487"/>
      <c r="F42" s="6487"/>
      <c r="G42" s="6487"/>
      <c r="H42" s="6485"/>
      <c r="I42" s="105"/>
      <c r="J42" s="6495"/>
      <c r="K42" s="6235"/>
      <c r="L42" s="2187">
        <f>الاعدادات!$D$16</f>
        <v>2025</v>
      </c>
      <c r="M42" s="73">
        <v>8</v>
      </c>
      <c r="N42" s="64"/>
      <c r="O42" s="64"/>
      <c r="P42" s="64"/>
      <c r="Q42" s="64"/>
      <c r="R42" s="64"/>
      <c r="S42" s="64"/>
      <c r="T42" s="64"/>
      <c r="U42" s="64"/>
      <c r="V42" s="74"/>
      <c r="W42" s="64"/>
      <c r="X42" s="64"/>
      <c r="Y42" s="2134"/>
      <c r="Z42" s="62">
        <f t="shared" si="370"/>
        <v>8</v>
      </c>
      <c r="AA42" s="73"/>
      <c r="AB42" s="63"/>
      <c r="AC42" s="2031">
        <f>SUM(BE42:BK42,BE49:BK49,CN42:CT42,CN49:CT49,DW42:EC42,DW49:EC49)</f>
        <v>0</v>
      </c>
      <c r="AD42" s="2025">
        <f t="shared" si="391"/>
        <v>0</v>
      </c>
      <c r="AE42" s="2002">
        <f t="shared" si="392"/>
        <v>0</v>
      </c>
      <c r="AF42" s="2172">
        <f t="shared" si="393"/>
        <v>0</v>
      </c>
      <c r="AG42" s="2002">
        <f t="shared" si="394"/>
        <v>0</v>
      </c>
      <c r="AH42" s="2173">
        <f t="shared" si="395"/>
        <v>0</v>
      </c>
      <c r="AI42" s="2174">
        <f t="shared" si="396"/>
        <v>0</v>
      </c>
      <c r="AJ42" s="2002">
        <f t="shared" si="397"/>
        <v>0</v>
      </c>
      <c r="AK42" s="2026">
        <f t="shared" si="398"/>
        <v>0</v>
      </c>
      <c r="AL42" s="2027">
        <f t="shared" si="399"/>
        <v>0</v>
      </c>
      <c r="AM42" s="2175">
        <f t="shared" si="400"/>
        <v>0</v>
      </c>
      <c r="AN42" s="2176">
        <f t="shared" si="401"/>
        <v>0</v>
      </c>
      <c r="AO42" s="2028">
        <f t="shared" si="402"/>
        <v>0</v>
      </c>
      <c r="AP42" s="2177">
        <f t="shared" si="403"/>
        <v>0</v>
      </c>
      <c r="AQ42" s="2029">
        <f t="shared" si="404"/>
        <v>0</v>
      </c>
      <c r="AR42" s="2178">
        <f t="shared" si="405"/>
        <v>0</v>
      </c>
      <c r="AS42" s="2177">
        <f t="shared" si="406"/>
        <v>0</v>
      </c>
      <c r="AT42" s="65">
        <f t="shared" ref="AT42:AT43" si="412">AS42+AR42+AN42+AG42+AF42</f>
        <v>0</v>
      </c>
      <c r="AU42" s="2125"/>
      <c r="AV42" s="2002">
        <f t="shared" si="407"/>
        <v>0</v>
      </c>
      <c r="AW42" s="2002">
        <f t="shared" si="408"/>
        <v>0</v>
      </c>
      <c r="AX42" s="2128"/>
      <c r="AY42" s="2131"/>
      <c r="AZ42" s="65">
        <f t="shared" si="409"/>
        <v>0</v>
      </c>
      <c r="BA42" s="66"/>
      <c r="BB42" s="2189">
        <f t="shared" si="410"/>
        <v>-8</v>
      </c>
      <c r="BC42" s="67"/>
      <c r="BD42" s="2187">
        <f>الاعدادات!$D$16</f>
        <v>2025</v>
      </c>
      <c r="BE42" s="82"/>
      <c r="BF42" s="83"/>
      <c r="BG42" s="83"/>
      <c r="BH42" s="84"/>
      <c r="BI42" s="84"/>
      <c r="BJ42" s="84"/>
      <c r="BK42" s="85"/>
      <c r="BL42" s="86"/>
      <c r="BM42" s="87"/>
      <c r="BN42" s="87"/>
      <c r="BO42" s="88"/>
      <c r="BP42" s="88"/>
      <c r="BQ42" s="88"/>
      <c r="BR42" s="88"/>
      <c r="BS42" s="88"/>
      <c r="BT42" s="88"/>
      <c r="BU42" s="88"/>
      <c r="BV42" s="88"/>
      <c r="BW42" s="89"/>
      <c r="BX42" s="77">
        <f t="shared" si="371"/>
        <v>0</v>
      </c>
      <c r="BY42" s="90"/>
      <c r="BZ42" s="855"/>
      <c r="CA42" s="91"/>
      <c r="CB42" s="92"/>
      <c r="CC42" s="93"/>
      <c r="CD42" s="94"/>
      <c r="CE42" s="95"/>
      <c r="CF42" s="96"/>
      <c r="CG42" s="97"/>
      <c r="CH42" s="98"/>
      <c r="CI42" s="99"/>
      <c r="CJ42" s="79">
        <f>SUM(BX42:CI42)</f>
        <v>0</v>
      </c>
      <c r="CK42" s="104"/>
      <c r="CL42" s="92"/>
      <c r="CM42" s="857"/>
      <c r="CN42" s="101"/>
      <c r="CO42" s="83"/>
      <c r="CP42" s="83"/>
      <c r="CQ42" s="84"/>
      <c r="CR42" s="84"/>
      <c r="CS42" s="84"/>
      <c r="CT42" s="85"/>
      <c r="CU42" s="86"/>
      <c r="CV42" s="87"/>
      <c r="CW42" s="87"/>
      <c r="CX42" s="88"/>
      <c r="CY42" s="88"/>
      <c r="CZ42" s="88"/>
      <c r="DA42" s="88"/>
      <c r="DB42" s="88"/>
      <c r="DC42" s="88"/>
      <c r="DD42" s="88"/>
      <c r="DE42" s="88"/>
      <c r="DF42" s="89"/>
      <c r="DG42" s="77">
        <f>DF42+DE42+CX42+CW42+CV42+CU42+CT42+CS42+CR42+CQ42+CP42+CO42+CN42+DD42+DC42+DB42+DA42+CZ42+CY42</f>
        <v>0</v>
      </c>
      <c r="DH42" s="90"/>
      <c r="DI42" s="855"/>
      <c r="DJ42" s="91"/>
      <c r="DK42" s="92"/>
      <c r="DL42" s="93"/>
      <c r="DM42" s="94"/>
      <c r="DN42" s="95"/>
      <c r="DO42" s="96"/>
      <c r="DP42" s="97"/>
      <c r="DQ42" s="98"/>
      <c r="DR42" s="99"/>
      <c r="DS42" s="81">
        <f>SUM(DG42:DR42)</f>
        <v>0</v>
      </c>
      <c r="DT42" s="104"/>
      <c r="DU42" s="92"/>
      <c r="DV42" s="864"/>
      <c r="DW42" s="101"/>
      <c r="DX42" s="83"/>
      <c r="DY42" s="83"/>
      <c r="DZ42" s="84"/>
      <c r="EA42" s="84"/>
      <c r="EB42" s="84"/>
      <c r="EC42" s="85"/>
      <c r="ED42" s="86"/>
      <c r="EE42" s="87"/>
      <c r="EF42" s="87"/>
      <c r="EG42" s="88"/>
      <c r="EH42" s="88"/>
      <c r="EI42" s="88"/>
      <c r="EJ42" s="88"/>
      <c r="EK42" s="88"/>
      <c r="EL42" s="88"/>
      <c r="EM42" s="88"/>
      <c r="EN42" s="88"/>
      <c r="EO42" s="89"/>
      <c r="EP42" s="77">
        <f t="shared" si="374"/>
        <v>0</v>
      </c>
      <c r="EQ42" s="90"/>
      <c r="ER42" s="855"/>
      <c r="ES42" s="91"/>
      <c r="ET42" s="92"/>
      <c r="EU42" s="93"/>
      <c r="EV42" s="94"/>
      <c r="EW42" s="95"/>
      <c r="EX42" s="96"/>
      <c r="EY42" s="97"/>
      <c r="EZ42" s="98"/>
      <c r="FA42" s="99"/>
      <c r="FB42" s="81">
        <f>SUM(EP42:FA42)</f>
        <v>0</v>
      </c>
      <c r="FC42" s="104"/>
      <c r="FD42" s="92"/>
      <c r="FE42" s="864"/>
      <c r="FF42" s="2183">
        <f>الاعدادات!$D$16</f>
        <v>2025</v>
      </c>
      <c r="FG42" s="68">
        <f t="shared" si="376"/>
        <v>0</v>
      </c>
      <c r="FH42" s="69"/>
      <c r="FI42" s="69"/>
      <c r="FJ42" s="70">
        <f t="shared" si="377"/>
        <v>0</v>
      </c>
      <c r="FK42" s="68">
        <f t="shared" si="378"/>
        <v>0</v>
      </c>
      <c r="FL42" s="69"/>
      <c r="FM42" s="69"/>
      <c r="FN42" s="70">
        <f t="shared" si="379"/>
        <v>0</v>
      </c>
      <c r="FO42" s="68">
        <f t="shared" si="380"/>
        <v>0</v>
      </c>
      <c r="FP42" s="69"/>
      <c r="FQ42" s="71"/>
      <c r="FR42" s="70">
        <f t="shared" si="381"/>
        <v>0</v>
      </c>
      <c r="FS42" s="68">
        <f t="shared" si="382"/>
        <v>0</v>
      </c>
      <c r="FT42" s="69"/>
      <c r="FU42" s="70">
        <f t="shared" si="383"/>
        <v>0</v>
      </c>
      <c r="FV42" s="68">
        <f t="shared" si="384"/>
        <v>0</v>
      </c>
      <c r="FW42" s="69"/>
      <c r="FX42" s="69"/>
      <c r="FY42" s="70">
        <f t="shared" si="385"/>
        <v>0</v>
      </c>
      <c r="FZ42" s="68">
        <f t="shared" si="386"/>
        <v>0</v>
      </c>
      <c r="GA42" s="72">
        <f t="shared" si="387"/>
        <v>0</v>
      </c>
      <c r="GB42" s="72">
        <f t="shared" si="388"/>
        <v>0</v>
      </c>
      <c r="GC42" s="70">
        <f t="shared" si="389"/>
        <v>0</v>
      </c>
      <c r="GD42" t="str">
        <f t="shared" si="369"/>
        <v>wrong</v>
      </c>
    </row>
    <row r="43" spans="1:191" ht="36.75" customHeight="1" thickBot="1">
      <c r="A43" s="6492"/>
      <c r="B43" s="6487" t="str" cm="1">
        <f t="array" ref="B43">IFERROR(_xlfn.XLOOKUP(1, (INDEX(التشكيل_القديم!$L$54:$S$92, ,6)=$A38) * (INDEX(التشكيل_القديم!$L$54:$S$92, ,7)="عضو يسار يسار يسار اليسار"), INDEX(التشكيل_القديم!$L$54:$S$92, ,2)),"")</f>
        <v/>
      </c>
      <c r="C43" s="6487"/>
      <c r="D43" s="6487"/>
      <c r="E43" s="6487"/>
      <c r="F43" s="6487"/>
      <c r="G43" s="6487"/>
      <c r="H43" s="6486"/>
      <c r="I43" s="105"/>
      <c r="J43" s="6495"/>
      <c r="K43" s="6235"/>
      <c r="L43" s="2187">
        <f>الاعدادات!$D$17</f>
        <v>2026</v>
      </c>
      <c r="M43" s="106">
        <v>251</v>
      </c>
      <c r="N43" s="107"/>
      <c r="O43" s="107"/>
      <c r="P43" s="107"/>
      <c r="Q43" s="107"/>
      <c r="R43" s="107"/>
      <c r="S43" s="107"/>
      <c r="T43" s="107"/>
      <c r="U43" s="107"/>
      <c r="V43" s="108"/>
      <c r="W43" s="107"/>
      <c r="X43" s="107"/>
      <c r="Y43" s="2135"/>
      <c r="Z43" s="62">
        <f t="shared" si="370"/>
        <v>251</v>
      </c>
      <c r="AA43" s="109"/>
      <c r="AB43" s="110"/>
      <c r="AC43" s="2031">
        <f t="shared" ref="AC43" si="413">SUM(BE43:BK43,BE50:BK50,CN43:CT43,CN50:CT50,DW43:EC43,DW50:EC50)</f>
        <v>0</v>
      </c>
      <c r="AD43" s="2025">
        <f t="shared" si="391"/>
        <v>0</v>
      </c>
      <c r="AE43" s="2002">
        <f t="shared" si="392"/>
        <v>0</v>
      </c>
      <c r="AF43" s="2172">
        <f t="shared" si="393"/>
        <v>0</v>
      </c>
      <c r="AG43" s="2002">
        <f t="shared" si="394"/>
        <v>0</v>
      </c>
      <c r="AH43" s="2173">
        <f t="shared" si="395"/>
        <v>0</v>
      </c>
      <c r="AI43" s="2174">
        <f t="shared" si="396"/>
        <v>0</v>
      </c>
      <c r="AJ43" s="2002">
        <f t="shared" si="397"/>
        <v>0</v>
      </c>
      <c r="AK43" s="2026">
        <f t="shared" si="398"/>
        <v>0</v>
      </c>
      <c r="AL43" s="2027">
        <f t="shared" si="399"/>
        <v>0</v>
      </c>
      <c r="AM43" s="2175">
        <f t="shared" si="400"/>
        <v>0</v>
      </c>
      <c r="AN43" s="2176">
        <f>SUM(AH43:AM43)</f>
        <v>0</v>
      </c>
      <c r="AO43" s="2028">
        <f t="shared" si="402"/>
        <v>0</v>
      </c>
      <c r="AP43" s="2177">
        <f t="shared" si="403"/>
        <v>0</v>
      </c>
      <c r="AQ43" s="2029">
        <f t="shared" si="404"/>
        <v>0</v>
      </c>
      <c r="AR43" s="2178">
        <f t="shared" si="405"/>
        <v>0</v>
      </c>
      <c r="AS43" s="2177">
        <f t="shared" si="406"/>
        <v>0</v>
      </c>
      <c r="AT43" s="65">
        <f t="shared" si="412"/>
        <v>0</v>
      </c>
      <c r="AU43" s="2126"/>
      <c r="AV43" s="2002">
        <f t="shared" si="407"/>
        <v>0</v>
      </c>
      <c r="AW43" s="2002">
        <f t="shared" si="408"/>
        <v>0</v>
      </c>
      <c r="AX43" s="2129"/>
      <c r="AY43" s="2132"/>
      <c r="AZ43" s="65">
        <f t="shared" si="409"/>
        <v>0</v>
      </c>
      <c r="BA43" s="113"/>
      <c r="BB43" s="2189">
        <f t="shared" si="410"/>
        <v>-251</v>
      </c>
      <c r="BC43" s="67"/>
      <c r="BD43" s="2187">
        <f>الاعدادات!$D$17</f>
        <v>2026</v>
      </c>
      <c r="BE43" s="117"/>
      <c r="BF43" s="118"/>
      <c r="BG43" s="118"/>
      <c r="BH43" s="119"/>
      <c r="BI43" s="119"/>
      <c r="BJ43" s="119"/>
      <c r="BK43" s="120"/>
      <c r="BL43" s="121"/>
      <c r="BM43" s="122"/>
      <c r="BN43" s="122"/>
      <c r="BO43" s="123"/>
      <c r="BP43" s="123"/>
      <c r="BQ43" s="123"/>
      <c r="BR43" s="123"/>
      <c r="BS43" s="123"/>
      <c r="BT43" s="123"/>
      <c r="BU43" s="123"/>
      <c r="BV43" s="123"/>
      <c r="BW43" s="124"/>
      <c r="BX43" s="77">
        <f>SUM(BE43:BW43)</f>
        <v>0</v>
      </c>
      <c r="BY43" s="126"/>
      <c r="BZ43" s="856"/>
      <c r="CA43" s="127"/>
      <c r="CB43" s="128"/>
      <c r="CC43" s="129"/>
      <c r="CD43" s="130"/>
      <c r="CE43" s="131"/>
      <c r="CF43" s="132"/>
      <c r="CG43" s="133"/>
      <c r="CH43" s="134"/>
      <c r="CI43" s="135"/>
      <c r="CJ43" s="79">
        <f>SUM(BX43:CI43)</f>
        <v>0</v>
      </c>
      <c r="CK43" s="137"/>
      <c r="CL43" s="128"/>
      <c r="CM43" s="858"/>
      <c r="CN43" s="139"/>
      <c r="CO43" s="118"/>
      <c r="CP43" s="118"/>
      <c r="CQ43" s="119"/>
      <c r="CR43" s="119"/>
      <c r="CS43" s="119"/>
      <c r="CT43" s="120"/>
      <c r="CU43" s="121"/>
      <c r="CV43" s="122"/>
      <c r="CW43" s="122"/>
      <c r="CX43" s="123"/>
      <c r="CY43" s="123"/>
      <c r="CZ43" s="123"/>
      <c r="DA43" s="123"/>
      <c r="DB43" s="123"/>
      <c r="DC43" s="123"/>
      <c r="DD43" s="123"/>
      <c r="DE43" s="123"/>
      <c r="DF43" s="124"/>
      <c r="DG43" s="125">
        <f t="shared" ref="DG43:DG44" si="414">DF43+DE43+CX43+CW43+CV43+CU43+CT43+CS43+CR43+CQ43+CP43+CO43+CN43</f>
        <v>0</v>
      </c>
      <c r="DH43" s="126"/>
      <c r="DI43" s="856"/>
      <c r="DJ43" s="127"/>
      <c r="DK43" s="128"/>
      <c r="DL43" s="129"/>
      <c r="DM43" s="130"/>
      <c r="DN43" s="131"/>
      <c r="DO43" s="132"/>
      <c r="DP43" s="133"/>
      <c r="DQ43" s="134"/>
      <c r="DR43" s="135"/>
      <c r="DS43" s="140">
        <f>SUM(DG43:DR43)</f>
        <v>0</v>
      </c>
      <c r="DT43" s="137"/>
      <c r="DU43" s="128"/>
      <c r="DV43" s="865"/>
      <c r="DW43" s="139"/>
      <c r="DX43" s="118"/>
      <c r="DY43" s="118"/>
      <c r="DZ43" s="119"/>
      <c r="EA43" s="119"/>
      <c r="EB43" s="119"/>
      <c r="EC43" s="120"/>
      <c r="ED43" s="121"/>
      <c r="EE43" s="122"/>
      <c r="EF43" s="122"/>
      <c r="EG43" s="123"/>
      <c r="EH43" s="123"/>
      <c r="EI43" s="123"/>
      <c r="EJ43" s="123"/>
      <c r="EK43" s="123"/>
      <c r="EL43" s="123"/>
      <c r="EM43" s="123"/>
      <c r="EN43" s="123"/>
      <c r="EO43" s="124"/>
      <c r="EP43" s="77">
        <f>EO43+EN43+EG43+EF43+EE43+ED43+EC43+EB43+EA43+DZ43+DY43+DX43+DW43+EM43+EL43+EK43+EJ43+EI43+EH43</f>
        <v>0</v>
      </c>
      <c r="EQ43" s="126"/>
      <c r="ER43" s="856"/>
      <c r="ES43" s="127"/>
      <c r="ET43" s="128"/>
      <c r="EU43" s="129"/>
      <c r="EV43" s="130"/>
      <c r="EW43" s="131"/>
      <c r="EX43" s="132"/>
      <c r="EY43" s="133"/>
      <c r="EZ43" s="134"/>
      <c r="FA43" s="135"/>
      <c r="FB43" s="140">
        <f>SUM(EP43:FA43)</f>
        <v>0</v>
      </c>
      <c r="FC43" s="137"/>
      <c r="FD43" s="128"/>
      <c r="FE43" s="865"/>
      <c r="FF43" s="2183">
        <f>الاعدادات!$D$17</f>
        <v>2026</v>
      </c>
      <c r="FG43" s="68">
        <f t="shared" si="376"/>
        <v>0</v>
      </c>
      <c r="FH43" s="69"/>
      <c r="FI43" s="69"/>
      <c r="FJ43" s="70">
        <f t="shared" si="377"/>
        <v>0</v>
      </c>
      <c r="FK43" s="68">
        <f t="shared" si="378"/>
        <v>0</v>
      </c>
      <c r="FL43" s="69"/>
      <c r="FM43" s="69"/>
      <c r="FN43" s="70">
        <f t="shared" si="379"/>
        <v>0</v>
      </c>
      <c r="FO43" s="68">
        <f t="shared" si="380"/>
        <v>0</v>
      </c>
      <c r="FP43" s="69"/>
      <c r="FQ43" s="71"/>
      <c r="FR43" s="70">
        <f t="shared" si="381"/>
        <v>0</v>
      </c>
      <c r="FS43" s="68">
        <f t="shared" si="382"/>
        <v>0</v>
      </c>
      <c r="FT43" s="69"/>
      <c r="FU43" s="70">
        <f t="shared" si="383"/>
        <v>0</v>
      </c>
      <c r="FV43" s="68">
        <f t="shared" si="384"/>
        <v>0</v>
      </c>
      <c r="FW43" s="69"/>
      <c r="FX43" s="69"/>
      <c r="FY43" s="70">
        <f t="shared" si="385"/>
        <v>0</v>
      </c>
      <c r="FZ43" s="68">
        <f t="shared" si="386"/>
        <v>0</v>
      </c>
      <c r="GA43" s="72">
        <f t="shared" si="387"/>
        <v>0</v>
      </c>
      <c r="GB43" s="72">
        <f t="shared" si="388"/>
        <v>0</v>
      </c>
      <c r="GC43" s="70">
        <f t="shared" si="389"/>
        <v>0</v>
      </c>
      <c r="GD43" t="str">
        <f t="shared" si="369"/>
        <v>wrong</v>
      </c>
    </row>
    <row r="44" spans="1:191" ht="36.75" customHeight="1" thickBot="1">
      <c r="A44" s="6488"/>
      <c r="B44" s="6489"/>
      <c r="C44" s="6489"/>
      <c r="D44" s="6489"/>
      <c r="E44" s="6489"/>
      <c r="F44" s="6489"/>
      <c r="G44" s="6490"/>
      <c r="H44" s="2115"/>
      <c r="I44" s="2116"/>
      <c r="J44" s="2117"/>
      <c r="K44" s="2118"/>
      <c r="L44" s="2119" t="s">
        <v>181</v>
      </c>
      <c r="M44" s="2190">
        <f>SUM(M38:M43)</f>
        <v>259</v>
      </c>
      <c r="N44" s="2190">
        <f t="shared" ref="N44:U44" si="415">SUM(N38:N43)</f>
        <v>0</v>
      </c>
      <c r="O44" s="2190">
        <f t="shared" si="415"/>
        <v>0</v>
      </c>
      <c r="P44" s="2190">
        <f t="shared" si="415"/>
        <v>0</v>
      </c>
      <c r="Q44" s="2190">
        <f t="shared" si="415"/>
        <v>0</v>
      </c>
      <c r="R44" s="2190">
        <f t="shared" si="415"/>
        <v>0</v>
      </c>
      <c r="S44" s="2190">
        <f t="shared" si="415"/>
        <v>0</v>
      </c>
      <c r="T44" s="2190">
        <f t="shared" si="415"/>
        <v>0</v>
      </c>
      <c r="U44" s="2190">
        <f t="shared" si="415"/>
        <v>0</v>
      </c>
      <c r="V44" s="2120"/>
      <c r="W44" s="2190">
        <f t="shared" ref="W44:AG44" si="416">SUM(W38:W43)</f>
        <v>0</v>
      </c>
      <c r="X44" s="2190">
        <f t="shared" si="416"/>
        <v>0</v>
      </c>
      <c r="Y44" s="2190">
        <f t="shared" si="416"/>
        <v>0</v>
      </c>
      <c r="Z44" s="2190">
        <f t="shared" si="416"/>
        <v>259</v>
      </c>
      <c r="AA44" s="2190">
        <f t="shared" si="416"/>
        <v>0</v>
      </c>
      <c r="AB44" s="2190">
        <f t="shared" si="416"/>
        <v>0</v>
      </c>
      <c r="AC44" s="2190">
        <f t="shared" si="416"/>
        <v>0</v>
      </c>
      <c r="AD44" s="2190">
        <f t="shared" si="416"/>
        <v>0</v>
      </c>
      <c r="AE44" s="2190">
        <f t="shared" si="416"/>
        <v>0</v>
      </c>
      <c r="AF44" s="2190">
        <f t="shared" si="416"/>
        <v>0</v>
      </c>
      <c r="AG44" s="2190">
        <f t="shared" si="416"/>
        <v>0</v>
      </c>
      <c r="AH44" s="2120">
        <f t="shared" ref="AH44:BB44" si="417">SUM(AH38:AH43)</f>
        <v>0</v>
      </c>
      <c r="AI44" s="2190">
        <f t="shared" si="417"/>
        <v>0</v>
      </c>
      <c r="AJ44" s="2190">
        <f t="shared" si="417"/>
        <v>0</v>
      </c>
      <c r="AK44" s="2190">
        <f t="shared" si="417"/>
        <v>0</v>
      </c>
      <c r="AL44" s="2190">
        <f t="shared" si="417"/>
        <v>0</v>
      </c>
      <c r="AM44" s="2190">
        <f t="shared" si="417"/>
        <v>0</v>
      </c>
      <c r="AN44" s="2190">
        <f t="shared" si="417"/>
        <v>0</v>
      </c>
      <c r="AO44" s="2190">
        <f t="shared" si="417"/>
        <v>0</v>
      </c>
      <c r="AP44" s="2190">
        <f t="shared" si="417"/>
        <v>0</v>
      </c>
      <c r="AQ44" s="2190">
        <f t="shared" si="417"/>
        <v>0</v>
      </c>
      <c r="AR44" s="2190">
        <f t="shared" si="417"/>
        <v>0</v>
      </c>
      <c r="AS44" s="2190">
        <f t="shared" si="417"/>
        <v>0</v>
      </c>
      <c r="AT44" s="2190">
        <f t="shared" si="417"/>
        <v>0</v>
      </c>
      <c r="AU44" s="2190">
        <f t="shared" si="417"/>
        <v>0</v>
      </c>
      <c r="AV44" s="2190">
        <f t="shared" si="417"/>
        <v>0</v>
      </c>
      <c r="AW44" s="2190">
        <f t="shared" si="417"/>
        <v>0</v>
      </c>
      <c r="AX44" s="2190">
        <f t="shared" si="417"/>
        <v>0</v>
      </c>
      <c r="AY44" s="2190">
        <f t="shared" si="417"/>
        <v>0</v>
      </c>
      <c r="AZ44" s="2190">
        <f t="shared" si="417"/>
        <v>0</v>
      </c>
      <c r="BA44" s="2190">
        <f t="shared" si="417"/>
        <v>0</v>
      </c>
      <c r="BB44" s="2191">
        <f t="shared" si="417"/>
        <v>-259</v>
      </c>
      <c r="BC44" s="67"/>
      <c r="BD44" s="2009" t="s">
        <v>181</v>
      </c>
      <c r="BE44" s="840">
        <f t="shared" ref="BE44" si="418">SUM(BE39:BE43)</f>
        <v>0</v>
      </c>
      <c r="BF44" s="841">
        <f t="shared" ref="BF44" si="419">SUM(BF39:BF43)</f>
        <v>0</v>
      </c>
      <c r="BG44" s="841">
        <f t="shared" ref="BG44" si="420">SUM(BG39:BG43)</f>
        <v>0</v>
      </c>
      <c r="BH44" s="841">
        <f t="shared" ref="BH44" si="421">SUM(BH39:BH43)</f>
        <v>0</v>
      </c>
      <c r="BI44" s="841">
        <f t="shared" ref="BI44" si="422">SUM(BI39:BI43)</f>
        <v>0</v>
      </c>
      <c r="BJ44" s="841">
        <f t="shared" ref="BJ44" si="423">SUM(BJ39:BJ43)</f>
        <v>0</v>
      </c>
      <c r="BK44" s="841">
        <f t="shared" ref="BK44" si="424">SUM(BK39:BK43)</f>
        <v>0</v>
      </c>
      <c r="BL44" s="841">
        <f t="shared" ref="BL44" si="425">SUM(BL39:BL43)</f>
        <v>0</v>
      </c>
      <c r="BM44" s="841">
        <f t="shared" ref="BM44" si="426">SUM(BM39:BM43)</f>
        <v>0</v>
      </c>
      <c r="BN44" s="841">
        <f t="shared" ref="BN44" si="427">SUM(BN39:BN43)</f>
        <v>0</v>
      </c>
      <c r="BO44" s="841">
        <f t="shared" ref="BO44" si="428">SUM(BO39:BO43)</f>
        <v>0</v>
      </c>
      <c r="BP44" s="841">
        <f t="shared" ref="BP44" si="429">SUM(BP39:BP43)</f>
        <v>0</v>
      </c>
      <c r="BQ44" s="841">
        <f t="shared" ref="BQ44" si="430">SUM(BQ39:BQ43)</f>
        <v>0</v>
      </c>
      <c r="BR44" s="841">
        <f t="shared" ref="BR44" si="431">SUM(BR39:BR43)</f>
        <v>0</v>
      </c>
      <c r="BS44" s="841">
        <f t="shared" ref="BS44" si="432">SUM(BS39:BS43)</f>
        <v>0</v>
      </c>
      <c r="BT44" s="841">
        <f t="shared" ref="BT44" si="433">SUM(BT39:BT43)</f>
        <v>0</v>
      </c>
      <c r="BU44" s="841">
        <f t="shared" ref="BU44" si="434">SUM(BU39:BU43)</f>
        <v>0</v>
      </c>
      <c r="BV44" s="841">
        <f t="shared" ref="BV44" si="435">SUM(BV39:BV43)</f>
        <v>0</v>
      </c>
      <c r="BW44" s="841">
        <f t="shared" ref="BW44" si="436">SUM(BW39:BW43)</f>
        <v>0</v>
      </c>
      <c r="BX44" s="77">
        <f t="shared" ref="BX44" si="437">SUM(BE44:BW44)</f>
        <v>0</v>
      </c>
      <c r="BY44" s="841">
        <f t="shared" ref="BY44" si="438">SUM(BY39:BY43)</f>
        <v>0</v>
      </c>
      <c r="BZ44" s="841">
        <f t="shared" ref="BZ44" si="439">SUM(BZ39:BZ43)</f>
        <v>0</v>
      </c>
      <c r="CA44" s="841">
        <f t="shared" ref="CA44" si="440">SUM(CA39:CA43)</f>
        <v>0</v>
      </c>
      <c r="CB44" s="841">
        <f t="shared" ref="CB44" si="441">SUM(CB39:CB43)</f>
        <v>0</v>
      </c>
      <c r="CC44" s="841">
        <f t="shared" ref="CC44" si="442">SUM(CC39:CC43)</f>
        <v>0</v>
      </c>
      <c r="CD44" s="841">
        <f t="shared" ref="CD44" si="443">SUM(CD39:CD43)</f>
        <v>0</v>
      </c>
      <c r="CE44" s="841">
        <f t="shared" ref="CE44" si="444">SUM(CE39:CE43)</f>
        <v>0</v>
      </c>
      <c r="CF44" s="841">
        <f t="shared" ref="CF44" si="445">SUM(CF39:CF43)</f>
        <v>0</v>
      </c>
      <c r="CG44" s="841">
        <f t="shared" ref="CG44" si="446">SUM(CG39:CG43)</f>
        <v>0</v>
      </c>
      <c r="CH44" s="2030">
        <f t="shared" ref="CH44" si="447">SUM(CH39:CH43)</f>
        <v>0</v>
      </c>
      <c r="CI44" s="841">
        <f t="shared" ref="CI44" si="448">SUM(CI39:CI43)</f>
        <v>0</v>
      </c>
      <c r="CJ44" s="841">
        <f t="shared" ref="CJ44" si="449">SUM(CJ39:CJ43)</f>
        <v>0</v>
      </c>
      <c r="CK44" s="841">
        <f t="shared" ref="CK44" si="450">SUM(CK39:CK43)</f>
        <v>0</v>
      </c>
      <c r="CL44" s="841">
        <f t="shared" ref="CL44" si="451">SUM(CL39:CL43)</f>
        <v>0</v>
      </c>
      <c r="CM44" s="2192">
        <f t="shared" ref="CM44" si="452">SUM(CM39:CM43)</f>
        <v>0</v>
      </c>
      <c r="CN44" s="840">
        <f t="shared" ref="CN44" si="453">SUM(CN39:CN43)</f>
        <v>0</v>
      </c>
      <c r="CO44" s="841">
        <f t="shared" ref="CO44" si="454">SUM(CO39:CO43)</f>
        <v>0</v>
      </c>
      <c r="CP44" s="841">
        <f t="shared" ref="CP44" si="455">SUM(CP39:CP43)</f>
        <v>0</v>
      </c>
      <c r="CQ44" s="841">
        <f t="shared" ref="CQ44" si="456">SUM(CQ39:CQ43)</f>
        <v>0</v>
      </c>
      <c r="CR44" s="841">
        <f t="shared" ref="CR44" si="457">SUM(CR39:CR43)</f>
        <v>0</v>
      </c>
      <c r="CS44" s="841">
        <f t="shared" ref="CS44" si="458">SUM(CS39:CS43)</f>
        <v>0</v>
      </c>
      <c r="CT44" s="841">
        <f t="shared" ref="CT44" si="459">SUM(CT39:CT43)</f>
        <v>0</v>
      </c>
      <c r="CU44" s="841">
        <f t="shared" ref="CU44" si="460">SUM(CU39:CU43)</f>
        <v>0</v>
      </c>
      <c r="CV44" s="841">
        <f t="shared" ref="CV44" si="461">SUM(CV39:CV43)</f>
        <v>0</v>
      </c>
      <c r="CW44" s="841">
        <f t="shared" ref="CW44" si="462">SUM(CW39:CW43)</f>
        <v>0</v>
      </c>
      <c r="CX44" s="841">
        <f t="shared" ref="CX44" si="463">SUM(CX39:CX43)</f>
        <v>0</v>
      </c>
      <c r="CY44" s="841">
        <f t="shared" ref="CY44" si="464">SUM(CY39:CY43)</f>
        <v>0</v>
      </c>
      <c r="CZ44" s="841">
        <f t="shared" ref="CZ44" si="465">SUM(CZ39:CZ43)</f>
        <v>0</v>
      </c>
      <c r="DA44" s="841">
        <f t="shared" ref="DA44" si="466">SUM(DA39:DA43)</f>
        <v>0</v>
      </c>
      <c r="DB44" s="841">
        <f t="shared" ref="DB44" si="467">SUM(DB39:DB43)</f>
        <v>0</v>
      </c>
      <c r="DC44" s="841">
        <f t="shared" ref="DC44" si="468">SUM(DC39:DC43)</f>
        <v>0</v>
      </c>
      <c r="DD44" s="841">
        <f t="shared" ref="DD44" si="469">SUM(DD39:DD43)</f>
        <v>0</v>
      </c>
      <c r="DE44" s="841">
        <f t="shared" ref="DE44" si="470">SUM(DE39:DE43)</f>
        <v>0</v>
      </c>
      <c r="DF44" s="841">
        <f t="shared" ref="DF44" si="471">SUM(DF39:DF43)</f>
        <v>0</v>
      </c>
      <c r="DG44" s="842">
        <f t="shared" si="414"/>
        <v>0</v>
      </c>
      <c r="DH44" s="841">
        <f>SUM(DH39:DH43)</f>
        <v>0</v>
      </c>
      <c r="DI44" s="841"/>
      <c r="DJ44" s="841">
        <f t="shared" ref="DJ44" si="472">SUM(DJ39:DJ43)</f>
        <v>0</v>
      </c>
      <c r="DK44" s="841">
        <f t="shared" ref="DK44" si="473">SUM(DK39:DK43)</f>
        <v>0</v>
      </c>
      <c r="DL44" s="841">
        <f t="shared" ref="DL44" si="474">SUM(DL39:DL43)</f>
        <v>0</v>
      </c>
      <c r="DM44" s="841">
        <f t="shared" ref="DM44" si="475">SUM(DM39:DM43)</f>
        <v>0</v>
      </c>
      <c r="DN44" s="841">
        <f t="shared" ref="DN44" si="476">SUM(DN39:DN43)</f>
        <v>0</v>
      </c>
      <c r="DO44" s="841">
        <f t="shared" ref="DO44" si="477">SUM(DO39:DO43)</f>
        <v>0</v>
      </c>
      <c r="DP44" s="841">
        <f t="shared" ref="DP44" si="478">SUM(DP39:DP43)</f>
        <v>0</v>
      </c>
      <c r="DQ44" s="2030">
        <f t="shared" ref="DQ44" si="479">SUM(DQ39:DQ43)</f>
        <v>0</v>
      </c>
      <c r="DR44" s="841">
        <f t="shared" ref="DR44" si="480">SUM(DR39:DR43)</f>
        <v>0</v>
      </c>
      <c r="DS44" s="841">
        <f t="shared" ref="DS44" si="481">SUM(DS39:DS43)</f>
        <v>0</v>
      </c>
      <c r="DT44" s="841">
        <f t="shared" ref="DT44" si="482">SUM(DT39:DT43)</f>
        <v>0</v>
      </c>
      <c r="DU44" s="841">
        <f t="shared" ref="DU44" si="483">SUM(DU39:DU43)</f>
        <v>0</v>
      </c>
      <c r="DV44" s="2193">
        <f t="shared" ref="DV44" si="484">SUM(DV39:DV43)</f>
        <v>0</v>
      </c>
      <c r="DW44" s="840">
        <f t="shared" ref="DW44" si="485">SUM(DW39:DW43)</f>
        <v>0</v>
      </c>
      <c r="DX44" s="841">
        <f t="shared" ref="DX44" si="486">SUM(DX39:DX43)</f>
        <v>0</v>
      </c>
      <c r="DY44" s="841">
        <f t="shared" ref="DY44" si="487">SUM(DY39:DY43)</f>
        <v>0</v>
      </c>
      <c r="DZ44" s="841">
        <f t="shared" ref="DZ44" si="488">SUM(DZ39:DZ43)</f>
        <v>0</v>
      </c>
      <c r="EA44" s="841">
        <f t="shared" ref="EA44" si="489">SUM(EA39:EA43)</f>
        <v>0</v>
      </c>
      <c r="EB44" s="841">
        <f t="shared" ref="EB44" si="490">SUM(EB39:EB43)</f>
        <v>0</v>
      </c>
      <c r="EC44" s="841">
        <f t="shared" ref="EC44" si="491">SUM(EC39:EC43)</f>
        <v>0</v>
      </c>
      <c r="ED44" s="841">
        <f t="shared" ref="ED44" si="492">SUM(ED39:ED43)</f>
        <v>0</v>
      </c>
      <c r="EE44" s="841">
        <f t="shared" ref="EE44" si="493">SUM(EE39:EE43)</f>
        <v>0</v>
      </c>
      <c r="EF44" s="841">
        <f t="shared" ref="EF44" si="494">SUM(EF39:EF43)</f>
        <v>0</v>
      </c>
      <c r="EG44" s="841">
        <f t="shared" ref="EG44" si="495">SUM(EG39:EG43)</f>
        <v>0</v>
      </c>
      <c r="EH44" s="841">
        <f t="shared" ref="EH44" si="496">SUM(EH39:EH43)</f>
        <v>0</v>
      </c>
      <c r="EI44" s="841">
        <f t="shared" ref="EI44" si="497">SUM(EI39:EI43)</f>
        <v>0</v>
      </c>
      <c r="EJ44" s="841">
        <f t="shared" ref="EJ44" si="498">SUM(EJ39:EJ43)</f>
        <v>0</v>
      </c>
      <c r="EK44" s="841">
        <f t="shared" ref="EK44" si="499">SUM(EK39:EK43)</f>
        <v>0</v>
      </c>
      <c r="EL44" s="841">
        <f t="shared" ref="EL44" si="500">SUM(EL39:EL43)</f>
        <v>0</v>
      </c>
      <c r="EM44" s="841">
        <f t="shared" ref="EM44" si="501">SUM(EM39:EM43)</f>
        <v>0</v>
      </c>
      <c r="EN44" s="841">
        <f t="shared" ref="EN44" si="502">SUM(EN39:EN43)</f>
        <v>0</v>
      </c>
      <c r="EO44" s="841">
        <f t="shared" ref="EO44" si="503">SUM(EO39:EO43)</f>
        <v>0</v>
      </c>
      <c r="EP44" s="842">
        <f t="shared" ref="EP44" si="504">EO44+EN44+EG44+EF44+EE44+ED44+EC44+EB44+EA44+DZ44+DY44+DX44+DW44</f>
        <v>0</v>
      </c>
      <c r="EQ44" s="841">
        <f>SUM(EQ39:EQ43)</f>
        <v>0</v>
      </c>
      <c r="ER44" s="841"/>
      <c r="ES44" s="841">
        <f t="shared" ref="ES44" si="505">SUM(ES39:ES43)</f>
        <v>0</v>
      </c>
      <c r="ET44" s="841">
        <f t="shared" ref="ET44" si="506">SUM(ET39:ET43)</f>
        <v>0</v>
      </c>
      <c r="EU44" s="841">
        <f t="shared" ref="EU44" si="507">SUM(EU39:EU43)</f>
        <v>0</v>
      </c>
      <c r="EV44" s="841">
        <f t="shared" ref="EV44" si="508">SUM(EV39:EV43)</f>
        <v>0</v>
      </c>
      <c r="EW44" s="841">
        <f t="shared" ref="EW44" si="509">SUM(EW39:EW43)</f>
        <v>0</v>
      </c>
      <c r="EX44" s="841">
        <f t="shared" ref="EX44" si="510">SUM(EX39:EX43)</f>
        <v>0</v>
      </c>
      <c r="EY44" s="841">
        <f t="shared" ref="EY44" si="511">SUM(EY39:EY43)</f>
        <v>0</v>
      </c>
      <c r="EZ44" s="2030">
        <f t="shared" ref="EZ44" si="512">SUM(EZ39:EZ43)</f>
        <v>0</v>
      </c>
      <c r="FA44" s="841">
        <f t="shared" ref="FA44" si="513">SUM(FA39:FA43)</f>
        <v>0</v>
      </c>
      <c r="FB44" s="841">
        <f t="shared" ref="FB44" si="514">SUM(FB39:FB43)</f>
        <v>0</v>
      </c>
      <c r="FC44" s="841">
        <f t="shared" ref="FC44" si="515">SUM(FC39:FC43)</f>
        <v>0</v>
      </c>
      <c r="FD44" s="841">
        <f t="shared" ref="FD44" si="516">SUM(FD39:FD43)</f>
        <v>0</v>
      </c>
      <c r="FE44" s="2193">
        <f t="shared" ref="FE44" si="517">SUM(FE39:FE43)</f>
        <v>0</v>
      </c>
      <c r="FF44" s="142" t="s">
        <v>106</v>
      </c>
      <c r="FG44" s="846">
        <f>SUM(FG38:FG43)</f>
        <v>0</v>
      </c>
      <c r="FH44" s="847">
        <f t="shared" ref="FH44:FQ44" si="518">SUM(FH38:FH43)</f>
        <v>0</v>
      </c>
      <c r="FI44" s="847">
        <f t="shared" si="518"/>
        <v>0</v>
      </c>
      <c r="FJ44" s="848">
        <f t="shared" si="518"/>
        <v>0</v>
      </c>
      <c r="FK44" s="846">
        <f t="shared" si="518"/>
        <v>0</v>
      </c>
      <c r="FL44" s="847">
        <f t="shared" si="518"/>
        <v>0</v>
      </c>
      <c r="FM44" s="847">
        <f t="shared" si="518"/>
        <v>0</v>
      </c>
      <c r="FN44" s="848">
        <f t="shared" si="518"/>
        <v>0</v>
      </c>
      <c r="FO44" s="846">
        <f t="shared" si="518"/>
        <v>0</v>
      </c>
      <c r="FP44" s="847">
        <f t="shared" si="518"/>
        <v>0</v>
      </c>
      <c r="FQ44" s="848">
        <f t="shared" si="518"/>
        <v>0</v>
      </c>
      <c r="FR44" s="849">
        <f t="shared" si="381"/>
        <v>0</v>
      </c>
      <c r="FS44" s="846">
        <f t="shared" ref="FS44" si="519">SUM(FS38:FS43)</f>
        <v>0</v>
      </c>
      <c r="FT44" s="847">
        <f>SUM(FT38:FT43)</f>
        <v>0</v>
      </c>
      <c r="FU44" s="848">
        <f t="shared" ref="FU44:FY44" si="520">SUM(FU38:FU43)</f>
        <v>0</v>
      </c>
      <c r="FV44" s="846">
        <f t="shared" si="520"/>
        <v>0</v>
      </c>
      <c r="FW44" s="847">
        <f t="shared" si="520"/>
        <v>0</v>
      </c>
      <c r="FX44" s="847">
        <f t="shared" si="520"/>
        <v>0</v>
      </c>
      <c r="FY44" s="848">
        <f t="shared" si="520"/>
        <v>0</v>
      </c>
      <c r="FZ44" s="850">
        <f t="shared" si="386"/>
        <v>0</v>
      </c>
      <c r="GA44" s="851">
        <f t="shared" si="387"/>
        <v>0</v>
      </c>
      <c r="GB44" s="851">
        <f t="shared" si="388"/>
        <v>0</v>
      </c>
      <c r="GC44" s="849">
        <f t="shared" si="389"/>
        <v>0</v>
      </c>
    </row>
    <row r="45" spans="1:191" ht="36.75" customHeight="1" thickBot="1">
      <c r="A45" s="6528" t="str">
        <f>IF(AND(GD38="ok",GD39="ok",GD40="ok",GD41="ok",GD42="ok",GD43="ok", H45 &lt;&gt;"فارغ"),"ok","wrong")</f>
        <v>wrong</v>
      </c>
      <c r="B45" s="6529"/>
      <c r="C45" s="6529"/>
      <c r="D45" s="6529"/>
      <c r="E45" s="6529"/>
      <c r="F45" s="6529"/>
      <c r="G45" s="6530"/>
      <c r="H45" s="6208" t="str">
        <f>IF(Z44=0,"فارغ","")</f>
        <v/>
      </c>
      <c r="I45" s="6209"/>
      <c r="J45" s="6209"/>
      <c r="K45" s="6209"/>
      <c r="L45" s="147"/>
      <c r="M45" s="148"/>
      <c r="N45" s="148"/>
      <c r="O45" s="149"/>
      <c r="P45" s="149"/>
      <c r="Q45" s="149"/>
      <c r="R45" s="148"/>
      <c r="S45" s="148"/>
      <c r="T45" s="148"/>
      <c r="U45" s="148"/>
      <c r="V45" s="148"/>
      <c r="W45" s="148"/>
      <c r="X45" s="148"/>
      <c r="Y45" s="148"/>
      <c r="Z45" s="149"/>
      <c r="AA45" s="149"/>
      <c r="AB45" s="149"/>
      <c r="AC45" s="148"/>
      <c r="AD45" s="148"/>
      <c r="AE45" s="148"/>
      <c r="AF45" s="150"/>
      <c r="AG45" s="148"/>
      <c r="AH45" s="148"/>
      <c r="AI45" s="151"/>
      <c r="AJ45" s="148"/>
      <c r="AK45" s="148"/>
      <c r="AL45" s="148"/>
      <c r="AM45" s="148"/>
      <c r="AN45" s="150"/>
      <c r="AO45" s="151"/>
      <c r="AP45" s="151"/>
      <c r="AQ45" s="151"/>
      <c r="AR45" s="152"/>
      <c r="AS45" s="151"/>
      <c r="AT45" s="153"/>
      <c r="AU45" s="148"/>
      <c r="AV45" s="148"/>
      <c r="AW45" s="148"/>
      <c r="AX45" s="148"/>
      <c r="AY45" s="148"/>
      <c r="AZ45" s="153"/>
      <c r="BA45" s="148"/>
      <c r="BB45" s="154"/>
      <c r="BC45" s="155"/>
      <c r="BD45" s="6531">
        <f>_xlfn.XLOOKUP(B40,التشكيل_القديم!$M$54:$M$92,التشكيل_القديم!$L$54:$L$92,0,0)</f>
        <v>2</v>
      </c>
      <c r="BE45" s="6505" t="str">
        <f>"(3)             "&amp; "عضو يسار الدائرة  /  "  &amp;B40</f>
        <v>(3)             عضو يسار الدائرة  /  شادى عصمت حسن محمد (مرضي)</v>
      </c>
      <c r="BF45" s="6506"/>
      <c r="BG45" s="6506"/>
      <c r="BH45" s="6506"/>
      <c r="BI45" s="6506"/>
      <c r="BJ45" s="6506"/>
      <c r="BK45" s="6506"/>
      <c r="BL45" s="6506"/>
      <c r="BM45" s="6506"/>
      <c r="BN45" s="6506"/>
      <c r="BO45" s="6506"/>
      <c r="BP45" s="6506"/>
      <c r="BQ45" s="6506"/>
      <c r="BR45" s="6506"/>
      <c r="BS45" s="6506"/>
      <c r="BT45" s="6506"/>
      <c r="BU45" s="6506"/>
      <c r="BV45" s="6506"/>
      <c r="BW45" s="6506"/>
      <c r="BX45" s="6506"/>
      <c r="BY45" s="6506"/>
      <c r="BZ45" s="6506"/>
      <c r="CA45" s="6506"/>
      <c r="CB45" s="6506"/>
      <c r="CC45" s="6506"/>
      <c r="CD45" s="6506"/>
      <c r="CE45" s="6506"/>
      <c r="CF45" s="6506"/>
      <c r="CG45" s="6506"/>
      <c r="CH45" s="6506"/>
      <c r="CI45" s="6506"/>
      <c r="CJ45" s="6506"/>
      <c r="CK45" s="6506"/>
      <c r="CL45" s="6506"/>
      <c r="CM45" s="859"/>
      <c r="CN45" s="6520">
        <f>IF(ISTEXT(B41),_xlfn.XLOOKUP(B41,التشكيل_القديم!$M$54:$M$92,التشكيل_القديم!$L$54:$L$92,0,0),0)</f>
        <v>3</v>
      </c>
      <c r="CO45" s="6505" t="str">
        <f>IF(B41&lt;&gt;"","(4)             "&amp;"عضو يسار  اليسار الدائرة /  "&amp;B41,"لا يوجد عضو رابع " )</f>
        <v>(4)             عضو يسار  اليسار الدائرة /  خالد محمد شاكر عبد الرحمن</v>
      </c>
      <c r="CP45" s="6506"/>
      <c r="CQ45" s="6506"/>
      <c r="CR45" s="6506"/>
      <c r="CS45" s="6506"/>
      <c r="CT45" s="6506"/>
      <c r="CU45" s="6506"/>
      <c r="CV45" s="6506"/>
      <c r="CW45" s="6506"/>
      <c r="CX45" s="6506"/>
      <c r="CY45" s="6506"/>
      <c r="CZ45" s="6506"/>
      <c r="DA45" s="6506"/>
      <c r="DB45" s="6506"/>
      <c r="DC45" s="6506"/>
      <c r="DD45" s="6506"/>
      <c r="DE45" s="6506"/>
      <c r="DF45" s="6506"/>
      <c r="DG45" s="6506"/>
      <c r="DH45" s="6506"/>
      <c r="DI45" s="6506"/>
      <c r="DJ45" s="6506"/>
      <c r="DK45" s="6506"/>
      <c r="DL45" s="6506"/>
      <c r="DM45" s="6506"/>
      <c r="DN45" s="6506"/>
      <c r="DO45" s="6506"/>
      <c r="DP45" s="6506"/>
      <c r="DQ45" s="6506"/>
      <c r="DR45" s="6506"/>
      <c r="DS45" s="6506"/>
      <c r="DT45" s="6506"/>
      <c r="DU45" s="6506"/>
      <c r="DV45" s="859"/>
      <c r="DW45" s="6520">
        <f>IF(ISTEXT(B43),_xlfn.XLOOKUP(B43,التشكيل_القديم!$M$54:$M$92,التشكيل_القديم!$L$54:$L$92,0,0),0)</f>
        <v>0</v>
      </c>
      <c r="DX45" s="6505" t="str">
        <f>IF(B43&lt;&gt;"","(5)             "&amp;"عضو يسار يسار اليسار الدائرة /  "&amp;B43,"لا يوجد عضو سادس " )</f>
        <v xml:space="preserve">لا يوجد عضو سادس </v>
      </c>
      <c r="DY45" s="6506"/>
      <c r="DZ45" s="6506"/>
      <c r="EA45" s="6506"/>
      <c r="EB45" s="6506"/>
      <c r="EC45" s="6506"/>
      <c r="ED45" s="6506"/>
      <c r="EE45" s="6506"/>
      <c r="EF45" s="6506"/>
      <c r="EG45" s="6506"/>
      <c r="EH45" s="6506"/>
      <c r="EI45" s="6506"/>
      <c r="EJ45" s="6506"/>
      <c r="EK45" s="6506"/>
      <c r="EL45" s="6506"/>
      <c r="EM45" s="6506"/>
      <c r="EN45" s="6506"/>
      <c r="EO45" s="6506"/>
      <c r="EP45" s="6506"/>
      <c r="EQ45" s="6506"/>
      <c r="ER45" s="6506"/>
      <c r="ES45" s="6506"/>
      <c r="ET45" s="6506"/>
      <c r="EU45" s="6506"/>
      <c r="EV45" s="6506"/>
      <c r="EW45" s="6506"/>
      <c r="EX45" s="6506"/>
      <c r="EY45" s="6506"/>
      <c r="EZ45" s="6506"/>
      <c r="FA45" s="6506"/>
      <c r="FB45" s="6506"/>
      <c r="FC45" s="6506"/>
      <c r="FD45" s="6506"/>
      <c r="FE45" s="859"/>
      <c r="FF45" s="6522" t="s">
        <v>1239</v>
      </c>
      <c r="FG45" s="6523"/>
      <c r="FH45" s="6523"/>
      <c r="FI45" s="6523"/>
      <c r="FJ45" s="6523"/>
      <c r="FK45" s="6523"/>
      <c r="FL45" s="6523"/>
      <c r="FM45" s="6523"/>
      <c r="FN45" s="6523"/>
      <c r="FO45" s="6523"/>
      <c r="FP45" s="6523"/>
      <c r="FQ45" s="6523"/>
      <c r="FR45" s="6523"/>
      <c r="FS45" s="6523"/>
      <c r="FT45" s="6523"/>
      <c r="FU45" s="6523"/>
      <c r="FV45" s="6523"/>
      <c r="FW45" s="6523"/>
      <c r="FX45" s="6523"/>
      <c r="FY45" s="6523"/>
      <c r="FZ45" s="6523"/>
      <c r="GA45" s="6523"/>
      <c r="GB45" s="6523"/>
      <c r="GC45" s="6523"/>
      <c r="GD45" s="6523"/>
      <c r="GE45" s="6523"/>
      <c r="GF45" s="6523"/>
      <c r="GG45" s="6523"/>
      <c r="GH45" s="6523"/>
      <c r="GI45" s="6524"/>
    </row>
    <row r="46" spans="1:191" ht="36.75" customHeight="1" thickTop="1" thickBot="1">
      <c r="A46" s="6205"/>
      <c r="B46" s="6206"/>
      <c r="C46" s="6206"/>
      <c r="D46" s="6206"/>
      <c r="E46" s="6206"/>
      <c r="F46" s="6206"/>
      <c r="G46" s="6207"/>
      <c r="H46" s="6208"/>
      <c r="I46" s="6209"/>
      <c r="J46" s="6209"/>
      <c r="K46" s="6209"/>
      <c r="L46" s="147"/>
      <c r="M46" s="148"/>
      <c r="N46" s="148"/>
      <c r="O46" s="148"/>
      <c r="P46" s="148"/>
      <c r="Q46" s="148"/>
      <c r="R46" s="148"/>
      <c r="S46" s="148"/>
      <c r="T46" s="148"/>
      <c r="U46" s="148"/>
      <c r="V46" s="148"/>
      <c r="W46" s="148"/>
      <c r="X46" s="148"/>
      <c r="Y46" s="148"/>
      <c r="Z46" s="160"/>
      <c r="AA46" s="148"/>
      <c r="AB46" s="148"/>
      <c r="AC46" s="148"/>
      <c r="AD46" s="148"/>
      <c r="AE46" s="148"/>
      <c r="AF46" s="150"/>
      <c r="AG46" s="148"/>
      <c r="AH46" s="148"/>
      <c r="AI46" s="151"/>
      <c r="AJ46" s="148"/>
      <c r="AK46" s="148"/>
      <c r="AL46" s="148"/>
      <c r="AM46" s="148"/>
      <c r="AN46" s="150"/>
      <c r="AO46" s="151"/>
      <c r="AP46" s="151"/>
      <c r="AQ46" s="151"/>
      <c r="AR46" s="152"/>
      <c r="AS46" s="151"/>
      <c r="AT46" s="153"/>
      <c r="AU46" s="148"/>
      <c r="AV46" s="148"/>
      <c r="AW46" s="148"/>
      <c r="AX46" s="148"/>
      <c r="AY46" s="148"/>
      <c r="AZ46" s="153"/>
      <c r="BA46" s="148"/>
      <c r="BB46" s="154"/>
      <c r="BC46" s="155"/>
      <c r="BD46" s="6532"/>
      <c r="BE46" s="6507"/>
      <c r="BF46" s="6508"/>
      <c r="BG46" s="6508"/>
      <c r="BH46" s="6508"/>
      <c r="BI46" s="6508"/>
      <c r="BJ46" s="6508"/>
      <c r="BK46" s="6508"/>
      <c r="BL46" s="6508"/>
      <c r="BM46" s="6508"/>
      <c r="BN46" s="6508"/>
      <c r="BO46" s="6508"/>
      <c r="BP46" s="6508"/>
      <c r="BQ46" s="6508"/>
      <c r="BR46" s="6508"/>
      <c r="BS46" s="6508"/>
      <c r="BT46" s="6508"/>
      <c r="BU46" s="6508"/>
      <c r="BV46" s="6508"/>
      <c r="BW46" s="6508"/>
      <c r="BX46" s="6508"/>
      <c r="BY46" s="6508"/>
      <c r="BZ46" s="6508"/>
      <c r="CA46" s="6508"/>
      <c r="CB46" s="6508"/>
      <c r="CC46" s="6508"/>
      <c r="CD46" s="6508"/>
      <c r="CE46" s="6508"/>
      <c r="CF46" s="6508"/>
      <c r="CG46" s="6508"/>
      <c r="CH46" s="6508"/>
      <c r="CI46" s="6508"/>
      <c r="CJ46" s="6508"/>
      <c r="CK46" s="6508"/>
      <c r="CL46" s="6508"/>
      <c r="CM46" s="860"/>
      <c r="CN46" s="6521"/>
      <c r="CO46" s="6507"/>
      <c r="CP46" s="6508"/>
      <c r="CQ46" s="6508"/>
      <c r="CR46" s="6508"/>
      <c r="CS46" s="6508"/>
      <c r="CT46" s="6508"/>
      <c r="CU46" s="6508"/>
      <c r="CV46" s="6508"/>
      <c r="CW46" s="6508"/>
      <c r="CX46" s="6508"/>
      <c r="CY46" s="6508"/>
      <c r="CZ46" s="6508"/>
      <c r="DA46" s="6508"/>
      <c r="DB46" s="6508"/>
      <c r="DC46" s="6508"/>
      <c r="DD46" s="6508"/>
      <c r="DE46" s="6508"/>
      <c r="DF46" s="6508"/>
      <c r="DG46" s="6508"/>
      <c r="DH46" s="6508"/>
      <c r="DI46" s="6508"/>
      <c r="DJ46" s="6508"/>
      <c r="DK46" s="6508"/>
      <c r="DL46" s="6508"/>
      <c r="DM46" s="6508"/>
      <c r="DN46" s="6508"/>
      <c r="DO46" s="6508"/>
      <c r="DP46" s="6508"/>
      <c r="DQ46" s="6508"/>
      <c r="DR46" s="6508"/>
      <c r="DS46" s="6508"/>
      <c r="DT46" s="6508"/>
      <c r="DU46" s="6508"/>
      <c r="DV46" s="866"/>
      <c r="DW46" s="6521"/>
      <c r="DX46" s="6507"/>
      <c r="DY46" s="6508"/>
      <c r="DZ46" s="6508"/>
      <c r="EA46" s="6508"/>
      <c r="EB46" s="6508"/>
      <c r="EC46" s="6508"/>
      <c r="ED46" s="6508"/>
      <c r="EE46" s="6508"/>
      <c r="EF46" s="6508"/>
      <c r="EG46" s="6508"/>
      <c r="EH46" s="6508"/>
      <c r="EI46" s="6508"/>
      <c r="EJ46" s="6508"/>
      <c r="EK46" s="6508"/>
      <c r="EL46" s="6508"/>
      <c r="EM46" s="6508"/>
      <c r="EN46" s="6508"/>
      <c r="EO46" s="6508"/>
      <c r="EP46" s="6508"/>
      <c r="EQ46" s="6508"/>
      <c r="ER46" s="6508"/>
      <c r="ES46" s="6508"/>
      <c r="ET46" s="6508"/>
      <c r="EU46" s="6508"/>
      <c r="EV46" s="6508"/>
      <c r="EW46" s="6508"/>
      <c r="EX46" s="6508"/>
      <c r="EY46" s="6508"/>
      <c r="EZ46" s="6508"/>
      <c r="FA46" s="6508"/>
      <c r="FB46" s="6508"/>
      <c r="FC46" s="6508"/>
      <c r="FD46" s="6508"/>
      <c r="FE46" s="866"/>
      <c r="FF46" s="2114"/>
      <c r="FG46" s="6348" t="s">
        <v>23</v>
      </c>
      <c r="FH46" s="6349"/>
      <c r="FI46" s="6349"/>
      <c r="FJ46" s="6350"/>
      <c r="FK46" s="6370" t="s">
        <v>33</v>
      </c>
      <c r="FL46" s="6370"/>
      <c r="FM46" s="6370"/>
      <c r="FN46" s="6371"/>
      <c r="FO46" s="6351" t="s">
        <v>184</v>
      </c>
      <c r="FP46" s="6352"/>
      <c r="FQ46" s="6352"/>
      <c r="FR46" s="6353"/>
      <c r="FS46" s="6366" t="s">
        <v>185</v>
      </c>
      <c r="FT46" s="6367"/>
      <c r="FU46" s="6367"/>
      <c r="FV46" s="6368"/>
      <c r="FW46" s="6354" t="s">
        <v>200</v>
      </c>
      <c r="FX46" s="6355"/>
      <c r="FY46" s="6355"/>
      <c r="FZ46" s="6356"/>
      <c r="GA46" s="6338" t="s">
        <v>597</v>
      </c>
      <c r="GB46" s="6339"/>
      <c r="GC46" s="6339"/>
      <c r="GD46" s="6340"/>
      <c r="GE46" s="6525" t="s">
        <v>598</v>
      </c>
      <c r="GF46" s="6526"/>
      <c r="GG46" s="6526"/>
      <c r="GH46" s="6526"/>
      <c r="GI46" s="6527"/>
    </row>
    <row r="47" spans="1:191" ht="36.75" customHeight="1" thickTop="1" thickBot="1">
      <c r="A47" s="143"/>
      <c r="B47" s="157"/>
      <c r="C47" s="157"/>
      <c r="D47" s="157"/>
      <c r="E47" s="158"/>
      <c r="F47" s="158"/>
      <c r="G47" s="159"/>
      <c r="H47" s="144"/>
      <c r="I47" s="144"/>
      <c r="J47" s="145"/>
      <c r="K47" s="146"/>
      <c r="L47" s="2186" t="str">
        <f>الاعدادات!$D$14</f>
        <v>2023 وما قبلها</v>
      </c>
      <c r="M47" s="148"/>
      <c r="N47" s="148"/>
      <c r="O47" s="148"/>
      <c r="P47" s="148"/>
      <c r="Q47" s="148"/>
      <c r="R47" s="148"/>
      <c r="S47" s="148"/>
      <c r="T47" s="148"/>
      <c r="U47" s="148"/>
      <c r="V47" s="148"/>
      <c r="W47" s="148"/>
      <c r="X47" s="148"/>
      <c r="Y47" s="148"/>
      <c r="Z47" s="160"/>
      <c r="AA47" s="148"/>
      <c r="AB47" s="148"/>
      <c r="AC47" s="148"/>
      <c r="AD47" s="148"/>
      <c r="AE47" s="148"/>
      <c r="AF47" s="150"/>
      <c r="AG47" s="148"/>
      <c r="AH47" s="148"/>
      <c r="AI47" s="151"/>
      <c r="AJ47" s="148"/>
      <c r="AK47" s="148"/>
      <c r="AL47" s="148"/>
      <c r="AM47" s="148"/>
      <c r="AN47" s="150"/>
      <c r="AO47" s="151"/>
      <c r="AP47" s="151"/>
      <c r="AQ47" s="151"/>
      <c r="AR47" s="152"/>
      <c r="AS47" s="151"/>
      <c r="AT47" s="153"/>
      <c r="AU47" s="148"/>
      <c r="AV47" s="148"/>
      <c r="AW47" s="148"/>
      <c r="AX47" s="148"/>
      <c r="AY47" s="148"/>
      <c r="AZ47" s="153"/>
      <c r="BA47" s="148"/>
      <c r="BB47" s="154"/>
      <c r="BC47" s="155"/>
      <c r="BD47" s="2186" t="str">
        <f>الاعدادات!$D$14</f>
        <v>2023 وما قبلها</v>
      </c>
      <c r="BE47" s="82"/>
      <c r="BF47" s="83"/>
      <c r="BG47" s="83"/>
      <c r="BH47" s="84"/>
      <c r="BI47" s="84"/>
      <c r="BJ47" s="84"/>
      <c r="BK47" s="85"/>
      <c r="BL47" s="86"/>
      <c r="BM47" s="87"/>
      <c r="BN47" s="87"/>
      <c r="BO47" s="88"/>
      <c r="BP47" s="88"/>
      <c r="BQ47" s="88"/>
      <c r="BR47" s="88"/>
      <c r="BS47" s="88"/>
      <c r="BT47" s="88"/>
      <c r="BU47" s="88"/>
      <c r="BV47" s="88"/>
      <c r="BW47" s="89"/>
      <c r="BX47" s="77">
        <f t="shared" ref="BX47:BX49" si="521">SUM(BE47:BW47)</f>
        <v>0</v>
      </c>
      <c r="BY47" s="90"/>
      <c r="BZ47" s="855"/>
      <c r="CA47" s="91"/>
      <c r="CB47" s="92"/>
      <c r="CC47" s="93"/>
      <c r="CD47" s="94"/>
      <c r="CE47" s="95"/>
      <c r="CF47" s="96"/>
      <c r="CG47" s="97"/>
      <c r="CH47" s="98"/>
      <c r="CI47" s="99"/>
      <c r="CJ47" s="79">
        <f t="shared" ref="CJ47:CJ48" si="522">SUM(BX47:CI47)</f>
        <v>0</v>
      </c>
      <c r="CK47" s="104"/>
      <c r="CL47" s="92"/>
      <c r="CM47" s="861"/>
      <c r="CN47" s="82"/>
      <c r="CO47" s="83"/>
      <c r="CP47" s="83"/>
      <c r="CQ47" s="84"/>
      <c r="CR47" s="84"/>
      <c r="CS47" s="84"/>
      <c r="CT47" s="85"/>
      <c r="CU47" s="86"/>
      <c r="CV47" s="87"/>
      <c r="CW47" s="87"/>
      <c r="CX47" s="88"/>
      <c r="CY47" s="88"/>
      <c r="CZ47" s="88"/>
      <c r="DA47" s="88"/>
      <c r="DB47" s="88"/>
      <c r="DC47" s="88"/>
      <c r="DD47" s="88"/>
      <c r="DE47" s="88"/>
      <c r="DF47" s="89"/>
      <c r="DG47" s="161">
        <f t="shared" ref="DG47:DG49" si="523">SUM(CN47:DF47)</f>
        <v>0</v>
      </c>
      <c r="DH47" s="90"/>
      <c r="DI47" s="855"/>
      <c r="DJ47" s="168"/>
      <c r="DK47" s="92"/>
      <c r="DL47" s="93"/>
      <c r="DM47" s="94"/>
      <c r="DN47" s="95"/>
      <c r="DO47" s="96"/>
      <c r="DP47" s="97"/>
      <c r="DQ47" s="98"/>
      <c r="DR47" s="99"/>
      <c r="DS47" s="79">
        <f t="shared" ref="DS47:DS49" si="524">SUM(DG47:DR47)</f>
        <v>0</v>
      </c>
      <c r="DT47" s="104"/>
      <c r="DU47" s="92"/>
      <c r="DV47" s="864"/>
      <c r="DW47" s="82"/>
      <c r="DX47" s="83"/>
      <c r="DY47" s="83"/>
      <c r="DZ47" s="84"/>
      <c r="EA47" s="84"/>
      <c r="EB47" s="84"/>
      <c r="EC47" s="85"/>
      <c r="ED47" s="86"/>
      <c r="EE47" s="87"/>
      <c r="EF47" s="87"/>
      <c r="EG47" s="88"/>
      <c r="EH47" s="88"/>
      <c r="EI47" s="88"/>
      <c r="EJ47" s="88"/>
      <c r="EK47" s="88"/>
      <c r="EL47" s="88"/>
      <c r="EM47" s="88"/>
      <c r="EN47" s="88"/>
      <c r="EO47" s="89"/>
      <c r="EP47" s="161">
        <f t="shared" ref="EP47:EP49" si="525">SUM(DW47:EO47)</f>
        <v>0</v>
      </c>
      <c r="EQ47" s="90"/>
      <c r="ER47" s="855"/>
      <c r="ES47" s="168"/>
      <c r="ET47" s="92"/>
      <c r="EU47" s="93"/>
      <c r="EV47" s="94"/>
      <c r="EW47" s="95"/>
      <c r="EX47" s="96"/>
      <c r="EY47" s="97"/>
      <c r="EZ47" s="98"/>
      <c r="FA47" s="99"/>
      <c r="FB47" s="79">
        <f t="shared" ref="FB47:FB50" si="526">SUM(EP47:FA47)</f>
        <v>0</v>
      </c>
      <c r="FC47" s="104"/>
      <c r="FD47" s="92"/>
      <c r="FE47" s="864"/>
      <c r="FF47" s="162" t="s">
        <v>163</v>
      </c>
      <c r="FG47" s="838" t="s">
        <v>190</v>
      </c>
      <c r="FH47" s="838" t="s">
        <v>203</v>
      </c>
      <c r="FI47" s="838" t="s">
        <v>204</v>
      </c>
      <c r="FJ47" s="839" t="s">
        <v>116</v>
      </c>
      <c r="FK47" s="838" t="s">
        <v>190</v>
      </c>
      <c r="FL47" s="838" t="s">
        <v>203</v>
      </c>
      <c r="FM47" s="838" t="s">
        <v>204</v>
      </c>
      <c r="FN47" s="839" t="s">
        <v>116</v>
      </c>
      <c r="FO47" s="838" t="s">
        <v>190</v>
      </c>
      <c r="FP47" s="838" t="s">
        <v>203</v>
      </c>
      <c r="FQ47" s="838" t="s">
        <v>204</v>
      </c>
      <c r="FR47" s="839" t="s">
        <v>116</v>
      </c>
      <c r="FS47" s="838" t="s">
        <v>190</v>
      </c>
      <c r="FT47" s="838" t="s">
        <v>203</v>
      </c>
      <c r="FU47" s="838" t="s">
        <v>204</v>
      </c>
      <c r="FV47" s="839" t="s">
        <v>116</v>
      </c>
      <c r="FW47" s="838" t="s">
        <v>190</v>
      </c>
      <c r="FX47" s="838" t="s">
        <v>203</v>
      </c>
      <c r="FY47" s="838" t="s">
        <v>204</v>
      </c>
      <c r="FZ47" s="839" t="s">
        <v>116</v>
      </c>
      <c r="GA47" s="838" t="s">
        <v>190</v>
      </c>
      <c r="GB47" s="838" t="s">
        <v>203</v>
      </c>
      <c r="GC47" s="838" t="s">
        <v>204</v>
      </c>
      <c r="GD47" s="839" t="s">
        <v>116</v>
      </c>
      <c r="GE47" s="852" t="s">
        <v>205</v>
      </c>
      <c r="GF47" s="838" t="s">
        <v>190</v>
      </c>
      <c r="GG47" s="838" t="s">
        <v>203</v>
      </c>
      <c r="GH47" s="838" t="s">
        <v>204</v>
      </c>
      <c r="GI47" s="839" t="s">
        <v>116</v>
      </c>
    </row>
    <row r="48" spans="1:191" ht="36.75" customHeight="1" thickTop="1" thickBot="1">
      <c r="A48" s="143"/>
      <c r="B48" s="157"/>
      <c r="C48" s="157"/>
      <c r="D48" s="157"/>
      <c r="E48" s="158"/>
      <c r="F48" s="158"/>
      <c r="G48" s="159"/>
      <c r="H48" s="144"/>
      <c r="I48" s="144"/>
      <c r="J48" s="145"/>
      <c r="K48" s="146"/>
      <c r="L48" s="2187">
        <f>الاعدادات!$D$15</f>
        <v>2024</v>
      </c>
      <c r="M48" s="148"/>
      <c r="N48" s="148"/>
      <c r="O48" s="148"/>
      <c r="P48" s="148"/>
      <c r="Q48" s="148"/>
      <c r="R48" s="148"/>
      <c r="S48" s="148"/>
      <c r="T48" s="148"/>
      <c r="U48" s="148"/>
      <c r="V48" s="148"/>
      <c r="W48" s="148"/>
      <c r="X48" s="148"/>
      <c r="Y48" s="148"/>
      <c r="Z48" s="160"/>
      <c r="AA48" s="148"/>
      <c r="AB48" s="148"/>
      <c r="AC48" s="148"/>
      <c r="AD48" s="148"/>
      <c r="AE48" s="148"/>
      <c r="AF48" s="150"/>
      <c r="AG48" s="148"/>
      <c r="AH48" s="148"/>
      <c r="AI48" s="151"/>
      <c r="AJ48" s="148"/>
      <c r="AK48" s="148"/>
      <c r="AL48" s="148"/>
      <c r="AM48" s="148"/>
      <c r="AN48" s="150"/>
      <c r="AO48" s="151"/>
      <c r="AP48" s="151"/>
      <c r="AQ48" s="151"/>
      <c r="AR48" s="152"/>
      <c r="AS48" s="151"/>
      <c r="AT48" s="153"/>
      <c r="AU48" s="148"/>
      <c r="AV48" s="148"/>
      <c r="AW48" s="148"/>
      <c r="AX48" s="148"/>
      <c r="AY48" s="148"/>
      <c r="AZ48" s="153"/>
      <c r="BA48" s="148"/>
      <c r="BB48" s="154"/>
      <c r="BC48" s="155"/>
      <c r="BD48" s="2187">
        <f>الاعدادات!$D$15</f>
        <v>2024</v>
      </c>
      <c r="BE48" s="82"/>
      <c r="BF48" s="83"/>
      <c r="BG48" s="83"/>
      <c r="BH48" s="84"/>
      <c r="BI48" s="84"/>
      <c r="BJ48" s="84"/>
      <c r="BK48" s="85"/>
      <c r="BL48" s="86"/>
      <c r="BM48" s="87"/>
      <c r="BN48" s="87"/>
      <c r="BO48" s="88"/>
      <c r="BP48" s="88"/>
      <c r="BQ48" s="88"/>
      <c r="BR48" s="88"/>
      <c r="BS48" s="88"/>
      <c r="BT48" s="88"/>
      <c r="BU48" s="88"/>
      <c r="BV48" s="88"/>
      <c r="BW48" s="89"/>
      <c r="BX48" s="77">
        <f t="shared" si="521"/>
        <v>0</v>
      </c>
      <c r="BY48" s="90"/>
      <c r="BZ48" s="855"/>
      <c r="CA48" s="91"/>
      <c r="CB48" s="92"/>
      <c r="CC48" s="93"/>
      <c r="CD48" s="94"/>
      <c r="CE48" s="95"/>
      <c r="CF48" s="96"/>
      <c r="CG48" s="97"/>
      <c r="CH48" s="98"/>
      <c r="CI48" s="99"/>
      <c r="CJ48" s="79">
        <f t="shared" si="522"/>
        <v>0</v>
      </c>
      <c r="CK48" s="104"/>
      <c r="CL48" s="92"/>
      <c r="CM48" s="861"/>
      <c r="CN48" s="82"/>
      <c r="CO48" s="83"/>
      <c r="CP48" s="83"/>
      <c r="CQ48" s="84"/>
      <c r="CR48" s="84"/>
      <c r="CS48" s="84"/>
      <c r="CT48" s="85"/>
      <c r="CU48" s="86"/>
      <c r="CV48" s="87"/>
      <c r="CW48" s="87"/>
      <c r="CX48" s="88"/>
      <c r="CY48" s="88"/>
      <c r="CZ48" s="88"/>
      <c r="DA48" s="88"/>
      <c r="DB48" s="88"/>
      <c r="DC48" s="88"/>
      <c r="DD48" s="88"/>
      <c r="DE48" s="88"/>
      <c r="DF48" s="89"/>
      <c r="DG48" s="161">
        <f t="shared" si="523"/>
        <v>0</v>
      </c>
      <c r="DH48" s="90"/>
      <c r="DI48" s="855"/>
      <c r="DJ48" s="168"/>
      <c r="DK48" s="92"/>
      <c r="DL48" s="93"/>
      <c r="DM48" s="94"/>
      <c r="DN48" s="95"/>
      <c r="DO48" s="96"/>
      <c r="DP48" s="97"/>
      <c r="DQ48" s="98"/>
      <c r="DR48" s="99"/>
      <c r="DS48" s="79">
        <f t="shared" si="524"/>
        <v>0</v>
      </c>
      <c r="DT48" s="104"/>
      <c r="DU48" s="92"/>
      <c r="DV48" s="864"/>
      <c r="DW48" s="82"/>
      <c r="DX48" s="83"/>
      <c r="DY48" s="83"/>
      <c r="DZ48" s="84"/>
      <c r="EA48" s="84"/>
      <c r="EB48" s="84"/>
      <c r="EC48" s="85"/>
      <c r="ED48" s="86"/>
      <c r="EE48" s="87"/>
      <c r="EF48" s="87"/>
      <c r="EG48" s="88"/>
      <c r="EH48" s="88"/>
      <c r="EI48" s="88"/>
      <c r="EJ48" s="88"/>
      <c r="EK48" s="88"/>
      <c r="EL48" s="88"/>
      <c r="EM48" s="88"/>
      <c r="EN48" s="88"/>
      <c r="EO48" s="89"/>
      <c r="EP48" s="161">
        <f t="shared" si="525"/>
        <v>0</v>
      </c>
      <c r="EQ48" s="90"/>
      <c r="ER48" s="855"/>
      <c r="ES48" s="168"/>
      <c r="ET48" s="92"/>
      <c r="EU48" s="93"/>
      <c r="EV48" s="94"/>
      <c r="EW48" s="95"/>
      <c r="EX48" s="96"/>
      <c r="EY48" s="97"/>
      <c r="EZ48" s="98"/>
      <c r="FA48" s="99"/>
      <c r="FB48" s="79">
        <f t="shared" si="526"/>
        <v>0</v>
      </c>
      <c r="FC48" s="104"/>
      <c r="FD48" s="92"/>
      <c r="FE48" s="864"/>
      <c r="FF48" s="2207">
        <f>الاعدادات!$D$7</f>
        <v>2023</v>
      </c>
      <c r="FG48" s="163">
        <f t="shared" ref="FG48:FG51" si="527">BX40</f>
        <v>0</v>
      </c>
      <c r="FH48" s="164">
        <f t="shared" ref="FH48:FH51" si="528">BY40</f>
        <v>0</v>
      </c>
      <c r="FI48" s="164">
        <f>CA40+CB40+CC40+CD40+CE40+BZ40</f>
        <v>0</v>
      </c>
      <c r="FJ48" s="165">
        <f>CF40+CG40+CH40+CI40</f>
        <v>0</v>
      </c>
      <c r="FK48" s="166">
        <f t="shared" ref="FK48:FK51" si="529">DG40</f>
        <v>0</v>
      </c>
      <c r="FL48" s="164">
        <f t="shared" ref="FL48:FL51" si="530">DH40</f>
        <v>0</v>
      </c>
      <c r="FM48" s="164">
        <f>DJ40+DK40+DL40+DM40+DN40+DI40</f>
        <v>0</v>
      </c>
      <c r="FN48" s="165">
        <f>DO40+DP40+DQ40+DR40</f>
        <v>0</v>
      </c>
      <c r="FO48" s="166">
        <f t="shared" ref="FO48:FO51" si="531">BX47</f>
        <v>0</v>
      </c>
      <c r="FP48" s="164">
        <f t="shared" ref="FP48:FP51" si="532">BY47</f>
        <v>0</v>
      </c>
      <c r="FQ48" s="164">
        <f>CA47+CB47+CC47+CD47+CE47+BZ47</f>
        <v>0</v>
      </c>
      <c r="FR48" s="165">
        <f>CF47+CG47+CH47+CI47</f>
        <v>0</v>
      </c>
      <c r="FS48" s="166">
        <f t="shared" ref="FS48:FS51" si="533">DG47</f>
        <v>0</v>
      </c>
      <c r="FT48" s="164">
        <f t="shared" ref="FT48:FT51" si="534">DH47</f>
        <v>0</v>
      </c>
      <c r="FU48" s="164">
        <f>DI47+DJ47+DK47+DL47+DM47+DN47</f>
        <v>0</v>
      </c>
      <c r="FV48" s="167">
        <f>DO47+DP47+DQ47+DR47</f>
        <v>0</v>
      </c>
      <c r="FW48" s="166">
        <f t="shared" ref="FW48:FW51" si="535">EP40</f>
        <v>0</v>
      </c>
      <c r="FX48" s="164">
        <f t="shared" ref="FX48:FX51" si="536">EQ40</f>
        <v>0</v>
      </c>
      <c r="FY48" s="164">
        <f>ES40+ET40+EU40+EV40+EW40+ER40</f>
        <v>0</v>
      </c>
      <c r="FZ48" s="167">
        <f>EX40+EY40+EZ40+FA40</f>
        <v>0</v>
      </c>
      <c r="GA48" s="166">
        <f t="shared" ref="GA48:GA51" si="537">EP47</f>
        <v>0</v>
      </c>
      <c r="GB48" s="164">
        <f t="shared" ref="GB48:GB51" si="538">EQ47</f>
        <v>0</v>
      </c>
      <c r="GC48" s="164">
        <f>ES47+ET47+EU47+EV47+EW47+ER47</f>
        <v>0</v>
      </c>
      <c r="GD48" s="167">
        <f>EX47+EY47+EZ47+FA47</f>
        <v>0</v>
      </c>
      <c r="GE48" s="837" t="s">
        <v>23</v>
      </c>
      <c r="GF48" s="169">
        <f>FG52</f>
        <v>0</v>
      </c>
      <c r="GG48" s="170">
        <f>FH52</f>
        <v>0</v>
      </c>
      <c r="GH48" s="170">
        <f>FI52</f>
        <v>0</v>
      </c>
      <c r="GI48" s="171">
        <f>FJ52</f>
        <v>0</v>
      </c>
    </row>
    <row r="49" spans="1:269" ht="36.75" customHeight="1" thickTop="1" thickBot="1">
      <c r="A49" s="143"/>
      <c r="B49" s="172"/>
      <c r="C49" s="172"/>
      <c r="D49" s="172"/>
      <c r="E49" s="172"/>
      <c r="F49" s="172"/>
      <c r="G49" s="172"/>
      <c r="H49" s="172"/>
      <c r="I49" s="172"/>
      <c r="J49" s="145"/>
      <c r="K49" s="146"/>
      <c r="L49" s="2187">
        <f>الاعدادات!$D$16</f>
        <v>2025</v>
      </c>
      <c r="M49" s="172"/>
      <c r="N49" s="172"/>
      <c r="O49" s="172"/>
      <c r="P49" s="172"/>
      <c r="Q49" s="172"/>
      <c r="R49" s="172"/>
      <c r="S49" s="172"/>
      <c r="T49" s="172"/>
      <c r="U49" s="172"/>
      <c r="V49" s="172"/>
      <c r="W49" s="172"/>
      <c r="X49" s="172"/>
      <c r="Y49" s="172"/>
      <c r="Z49" s="174"/>
      <c r="AA49" s="172"/>
      <c r="AB49" s="172"/>
      <c r="AC49" s="172"/>
      <c r="AD49" s="172"/>
      <c r="AE49" s="172"/>
      <c r="AF49" s="172"/>
      <c r="AG49" s="172"/>
      <c r="AH49" s="172"/>
      <c r="AI49" s="172"/>
      <c r="AJ49" s="172"/>
      <c r="AK49" s="172"/>
      <c r="AL49" s="172"/>
      <c r="AM49" s="172"/>
      <c r="AN49" s="172"/>
      <c r="AO49" s="172"/>
      <c r="AP49" s="172"/>
      <c r="AQ49" s="172"/>
      <c r="AR49" s="172"/>
      <c r="AS49" s="172"/>
      <c r="AT49" s="175"/>
      <c r="AU49" s="172"/>
      <c r="AV49" s="172"/>
      <c r="AW49" s="172"/>
      <c r="AX49" s="172"/>
      <c r="AY49" s="172"/>
      <c r="AZ49" s="175"/>
      <c r="BA49" s="172"/>
      <c r="BB49" s="172"/>
      <c r="BC49" s="155"/>
      <c r="BD49" s="2187">
        <f>الاعدادات!$D$16</f>
        <v>2025</v>
      </c>
      <c r="BE49" s="82"/>
      <c r="BF49" s="83"/>
      <c r="BG49" s="83"/>
      <c r="BH49" s="84"/>
      <c r="BI49" s="84"/>
      <c r="BJ49" s="84"/>
      <c r="BK49" s="85"/>
      <c r="BL49" s="86"/>
      <c r="BM49" s="87"/>
      <c r="BN49" s="87"/>
      <c r="BO49" s="88"/>
      <c r="BP49" s="88"/>
      <c r="BQ49" s="88"/>
      <c r="BR49" s="88"/>
      <c r="BS49" s="88"/>
      <c r="BT49" s="88"/>
      <c r="BU49" s="88"/>
      <c r="BV49" s="88"/>
      <c r="BW49" s="89"/>
      <c r="BX49" s="77">
        <f t="shared" si="521"/>
        <v>0</v>
      </c>
      <c r="BY49" s="90"/>
      <c r="BZ49" s="855"/>
      <c r="CA49" s="91"/>
      <c r="CB49" s="92"/>
      <c r="CC49" s="93"/>
      <c r="CD49" s="94"/>
      <c r="CE49" s="95"/>
      <c r="CF49" s="96"/>
      <c r="CG49" s="97"/>
      <c r="CH49" s="98"/>
      <c r="CI49" s="99"/>
      <c r="CJ49" s="79">
        <f>SUM(BX49:CI49)</f>
        <v>0</v>
      </c>
      <c r="CK49" s="104"/>
      <c r="CL49" s="92"/>
      <c r="CM49" s="861"/>
      <c r="CN49" s="82"/>
      <c r="CO49" s="83"/>
      <c r="CP49" s="83"/>
      <c r="CQ49" s="84"/>
      <c r="CR49" s="84"/>
      <c r="CS49" s="84"/>
      <c r="CT49" s="85"/>
      <c r="CU49" s="86"/>
      <c r="CV49" s="87"/>
      <c r="CW49" s="87"/>
      <c r="CX49" s="88"/>
      <c r="CY49" s="88"/>
      <c r="CZ49" s="88"/>
      <c r="DA49" s="88"/>
      <c r="DB49" s="88"/>
      <c r="DC49" s="88"/>
      <c r="DD49" s="88"/>
      <c r="DE49" s="88"/>
      <c r="DF49" s="89"/>
      <c r="DG49" s="161">
        <f t="shared" si="523"/>
        <v>0</v>
      </c>
      <c r="DH49" s="90"/>
      <c r="DI49" s="855"/>
      <c r="DJ49" s="168"/>
      <c r="DK49" s="92"/>
      <c r="DL49" s="93"/>
      <c r="DM49" s="94"/>
      <c r="DN49" s="95"/>
      <c r="DO49" s="96"/>
      <c r="DP49" s="97"/>
      <c r="DQ49" s="98"/>
      <c r="DR49" s="99"/>
      <c r="DS49" s="79">
        <f t="shared" si="524"/>
        <v>0</v>
      </c>
      <c r="DT49" s="104"/>
      <c r="DU49" s="92"/>
      <c r="DV49" s="864"/>
      <c r="DW49" s="82"/>
      <c r="DX49" s="83"/>
      <c r="DY49" s="83"/>
      <c r="DZ49" s="84"/>
      <c r="EA49" s="84"/>
      <c r="EB49" s="84"/>
      <c r="EC49" s="85"/>
      <c r="ED49" s="86"/>
      <c r="EE49" s="87"/>
      <c r="EF49" s="87"/>
      <c r="EG49" s="88"/>
      <c r="EH49" s="88"/>
      <c r="EI49" s="88"/>
      <c r="EJ49" s="88"/>
      <c r="EK49" s="88"/>
      <c r="EL49" s="88"/>
      <c r="EM49" s="88"/>
      <c r="EN49" s="88"/>
      <c r="EO49" s="89"/>
      <c r="EP49" s="161">
        <f t="shared" si="525"/>
        <v>0</v>
      </c>
      <c r="EQ49" s="90"/>
      <c r="ER49" s="855"/>
      <c r="ES49" s="168"/>
      <c r="ET49" s="92"/>
      <c r="EU49" s="93"/>
      <c r="EV49" s="94"/>
      <c r="EW49" s="95"/>
      <c r="EX49" s="96"/>
      <c r="EY49" s="97"/>
      <c r="EZ49" s="98"/>
      <c r="FA49" s="99"/>
      <c r="FB49" s="79">
        <f t="shared" si="526"/>
        <v>0</v>
      </c>
      <c r="FC49" s="104"/>
      <c r="FD49" s="92"/>
      <c r="FE49" s="864"/>
      <c r="FF49" s="2207">
        <f>الاعدادات!$D$8</f>
        <v>2024</v>
      </c>
      <c r="FG49" s="163">
        <f t="shared" si="527"/>
        <v>0</v>
      </c>
      <c r="FH49" s="164">
        <f t="shared" si="528"/>
        <v>0</v>
      </c>
      <c r="FI49" s="164">
        <f>CA41+CB41+CC41+CD41+CE41+BZ41</f>
        <v>0</v>
      </c>
      <c r="FJ49" s="165">
        <f>CF41+CG41+CH41+CI41</f>
        <v>0</v>
      </c>
      <c r="FK49" s="166">
        <f t="shared" si="529"/>
        <v>0</v>
      </c>
      <c r="FL49" s="164">
        <f t="shared" si="530"/>
        <v>0</v>
      </c>
      <c r="FM49" s="164">
        <f>DJ41+DK41+DL41+DM41+DN41+DI41</f>
        <v>0</v>
      </c>
      <c r="FN49" s="165">
        <f>DO41+DP41+DQ41+DR41</f>
        <v>0</v>
      </c>
      <c r="FO49" s="166">
        <f t="shared" si="531"/>
        <v>0</v>
      </c>
      <c r="FP49" s="164">
        <f t="shared" si="532"/>
        <v>0</v>
      </c>
      <c r="FQ49" s="164">
        <f>CA48+CB48+CC48+CD48+CE48+BZ48</f>
        <v>0</v>
      </c>
      <c r="FR49" s="165">
        <f>CF48+CG48+CH48+CI48</f>
        <v>0</v>
      </c>
      <c r="FS49" s="166">
        <f t="shared" si="533"/>
        <v>0</v>
      </c>
      <c r="FT49" s="164">
        <f t="shared" si="534"/>
        <v>0</v>
      </c>
      <c r="FU49" s="164">
        <f>DI48+DJ48+DK48+DL48+DM48+DN48</f>
        <v>0</v>
      </c>
      <c r="FV49" s="167">
        <f>DO48+DP48+DQ48+DR48</f>
        <v>0</v>
      </c>
      <c r="FW49" s="166">
        <f t="shared" si="535"/>
        <v>0</v>
      </c>
      <c r="FX49" s="164">
        <f t="shared" si="536"/>
        <v>0</v>
      </c>
      <c r="FY49" s="164">
        <f>ES41+ET41+EU41+EV41+EW41+ER41</f>
        <v>0</v>
      </c>
      <c r="FZ49" s="167">
        <f>EX41+EY41+EZ41+FA41</f>
        <v>0</v>
      </c>
      <c r="GA49" s="166">
        <f t="shared" si="537"/>
        <v>0</v>
      </c>
      <c r="GB49" s="164">
        <f t="shared" si="538"/>
        <v>0</v>
      </c>
      <c r="GC49" s="164">
        <f>ES48+ET48+EU48+EV48+EW48+ER48</f>
        <v>0</v>
      </c>
      <c r="GD49" s="167">
        <f>EX48+EY48+EZ48+FA48</f>
        <v>0</v>
      </c>
      <c r="GE49" s="837" t="s">
        <v>33</v>
      </c>
      <c r="GF49" s="169">
        <f>FK52</f>
        <v>0</v>
      </c>
      <c r="GG49" s="169">
        <f>FL52</f>
        <v>0</v>
      </c>
      <c r="GH49" s="169">
        <f>FM52</f>
        <v>0</v>
      </c>
      <c r="GI49" s="169">
        <f>FN52</f>
        <v>0</v>
      </c>
    </row>
    <row r="50" spans="1:269" ht="36.75" customHeight="1" thickTop="1" thickBot="1">
      <c r="A50" s="143"/>
      <c r="B50" s="172"/>
      <c r="C50" s="172"/>
      <c r="D50" s="172"/>
      <c r="E50" s="172"/>
      <c r="F50" s="172"/>
      <c r="G50" s="172"/>
      <c r="H50" s="172"/>
      <c r="I50" s="172"/>
      <c r="J50" s="145"/>
      <c r="K50" s="146"/>
      <c r="L50" s="2187">
        <f>الاعدادات!$D$17</f>
        <v>2026</v>
      </c>
      <c r="M50" s="172"/>
      <c r="N50" s="172"/>
      <c r="O50" s="172"/>
      <c r="P50" s="172"/>
      <c r="Q50" s="172"/>
      <c r="R50" s="172"/>
      <c r="S50" s="172"/>
      <c r="T50" s="172"/>
      <c r="U50" s="172"/>
      <c r="V50" s="172"/>
      <c r="W50" s="172"/>
      <c r="X50" s="172"/>
      <c r="Y50" s="172"/>
      <c r="Z50" s="174"/>
      <c r="AA50" s="172"/>
      <c r="AB50" s="172"/>
      <c r="AC50" s="172"/>
      <c r="AD50" s="172"/>
      <c r="AE50" s="172"/>
      <c r="AF50" s="172"/>
      <c r="AG50" s="172"/>
      <c r="AH50" s="172"/>
      <c r="AI50" s="172"/>
      <c r="AJ50" s="172"/>
      <c r="AK50" s="172"/>
      <c r="AL50" s="172"/>
      <c r="AM50" s="172"/>
      <c r="AN50" s="172"/>
      <c r="AO50" s="172"/>
      <c r="AP50" s="172"/>
      <c r="AQ50" s="172"/>
      <c r="AR50" s="172"/>
      <c r="AS50" s="172"/>
      <c r="AT50" s="175"/>
      <c r="AU50" s="172"/>
      <c r="AV50" s="172"/>
      <c r="AW50" s="172"/>
      <c r="AX50" s="172"/>
      <c r="AY50" s="172"/>
      <c r="AZ50" s="175"/>
      <c r="BA50" s="172"/>
      <c r="BB50" s="172"/>
      <c r="BC50" s="155"/>
      <c r="BD50" s="2187">
        <f>الاعدادات!$D$17</f>
        <v>2026</v>
      </c>
      <c r="BE50" s="117"/>
      <c r="BF50" s="118"/>
      <c r="BG50" s="118"/>
      <c r="BH50" s="119"/>
      <c r="BI50" s="119"/>
      <c r="BJ50" s="119"/>
      <c r="BK50" s="120"/>
      <c r="BL50" s="121"/>
      <c r="BM50" s="122"/>
      <c r="BN50" s="122"/>
      <c r="BO50" s="123"/>
      <c r="BP50" s="123"/>
      <c r="BQ50" s="123"/>
      <c r="BR50" s="123"/>
      <c r="BS50" s="123"/>
      <c r="BT50" s="123"/>
      <c r="BU50" s="123"/>
      <c r="BV50" s="123"/>
      <c r="BW50" s="124"/>
      <c r="BX50" s="77">
        <f>SUM(BE50:BW50)</f>
        <v>0</v>
      </c>
      <c r="BY50" s="126"/>
      <c r="BZ50" s="856"/>
      <c r="CA50" s="127"/>
      <c r="CB50" s="128"/>
      <c r="CC50" s="129"/>
      <c r="CD50" s="130"/>
      <c r="CE50" s="131"/>
      <c r="CF50" s="132"/>
      <c r="CG50" s="133"/>
      <c r="CH50" s="134"/>
      <c r="CI50" s="135"/>
      <c r="CJ50" s="79">
        <f>SUM(BX50:CI50)</f>
        <v>0</v>
      </c>
      <c r="CK50" s="137"/>
      <c r="CL50" s="128"/>
      <c r="CM50" s="862"/>
      <c r="CN50" s="117"/>
      <c r="CO50" s="118"/>
      <c r="CP50" s="118"/>
      <c r="CQ50" s="119"/>
      <c r="CR50" s="119"/>
      <c r="CS50" s="119"/>
      <c r="CT50" s="120"/>
      <c r="CU50" s="121"/>
      <c r="CV50" s="122"/>
      <c r="CW50" s="122"/>
      <c r="CX50" s="123"/>
      <c r="CY50" s="123"/>
      <c r="CZ50" s="123"/>
      <c r="DA50" s="123"/>
      <c r="DB50" s="123"/>
      <c r="DC50" s="123"/>
      <c r="DD50" s="123"/>
      <c r="DE50" s="123"/>
      <c r="DF50" s="124"/>
      <c r="DG50" s="161">
        <f>SUM(CN50:DF50)</f>
        <v>0</v>
      </c>
      <c r="DH50" s="126"/>
      <c r="DI50" s="4285"/>
      <c r="DJ50" s="176"/>
      <c r="DK50" s="128"/>
      <c r="DL50" s="129"/>
      <c r="DM50" s="130"/>
      <c r="DN50" s="131"/>
      <c r="DO50" s="132"/>
      <c r="DP50" s="133"/>
      <c r="DQ50" s="134"/>
      <c r="DR50" s="135"/>
      <c r="DS50" s="136">
        <f>SUM(DG50:DR50)</f>
        <v>0</v>
      </c>
      <c r="DT50" s="137"/>
      <c r="DU50" s="128"/>
      <c r="DV50" s="865"/>
      <c r="DW50" s="117"/>
      <c r="DX50" s="118"/>
      <c r="DY50" s="118"/>
      <c r="DZ50" s="119"/>
      <c r="EA50" s="119"/>
      <c r="EB50" s="119"/>
      <c r="EC50" s="120"/>
      <c r="ED50" s="121"/>
      <c r="EE50" s="122"/>
      <c r="EF50" s="122"/>
      <c r="EG50" s="123"/>
      <c r="EH50" s="123"/>
      <c r="EI50" s="123"/>
      <c r="EJ50" s="123"/>
      <c r="EK50" s="123"/>
      <c r="EL50" s="123"/>
      <c r="EM50" s="123"/>
      <c r="EN50" s="123"/>
      <c r="EO50" s="124"/>
      <c r="EP50" s="161">
        <f>SUM(DW50:EO50)</f>
        <v>0</v>
      </c>
      <c r="EQ50" s="126"/>
      <c r="ER50" s="856"/>
      <c r="ES50" s="176"/>
      <c r="ET50" s="128"/>
      <c r="EU50" s="129"/>
      <c r="EV50" s="130"/>
      <c r="EW50" s="131"/>
      <c r="EX50" s="132"/>
      <c r="EY50" s="133"/>
      <c r="EZ50" s="134"/>
      <c r="FA50" s="135"/>
      <c r="FB50" s="136">
        <f t="shared" si="526"/>
        <v>0</v>
      </c>
      <c r="FC50" s="137"/>
      <c r="FD50" s="128"/>
      <c r="FE50" s="865"/>
      <c r="FF50" s="2207">
        <f>الاعدادات!$D$9</f>
        <v>2025</v>
      </c>
      <c r="FG50" s="163">
        <f t="shared" si="527"/>
        <v>0</v>
      </c>
      <c r="FH50" s="164">
        <f t="shared" si="528"/>
        <v>0</v>
      </c>
      <c r="FI50" s="164">
        <f>CA42+CB42+CC42+CD42+CE42+BZ42</f>
        <v>0</v>
      </c>
      <c r="FJ50" s="165">
        <f>CF42+CG42+CH42+CI42</f>
        <v>0</v>
      </c>
      <c r="FK50" s="166">
        <f t="shared" si="529"/>
        <v>0</v>
      </c>
      <c r="FL50" s="164">
        <f t="shared" si="530"/>
        <v>0</v>
      </c>
      <c r="FM50" s="164">
        <f>DJ42+DK42+DL42+DM42+DN42+DI42</f>
        <v>0</v>
      </c>
      <c r="FN50" s="165">
        <f>DO42+DP42+DQ42+DR42</f>
        <v>0</v>
      </c>
      <c r="FO50" s="166">
        <f t="shared" si="531"/>
        <v>0</v>
      </c>
      <c r="FP50" s="164">
        <f t="shared" si="532"/>
        <v>0</v>
      </c>
      <c r="FQ50" s="164">
        <f>CA49+CB49+CC49+CD49+CE49+BZ49</f>
        <v>0</v>
      </c>
      <c r="FR50" s="165">
        <f>CF49+CG49+CH49+CI49</f>
        <v>0</v>
      </c>
      <c r="FS50" s="166">
        <f t="shared" si="533"/>
        <v>0</v>
      </c>
      <c r="FT50" s="164">
        <f t="shared" si="534"/>
        <v>0</v>
      </c>
      <c r="FU50" s="164">
        <f>DI49+DJ49+DK49+DL49+DM49+DN49</f>
        <v>0</v>
      </c>
      <c r="FV50" s="167">
        <f>DO49+DP49+DQ49+DR49</f>
        <v>0</v>
      </c>
      <c r="FW50" s="166">
        <f t="shared" si="535"/>
        <v>0</v>
      </c>
      <c r="FX50" s="164">
        <f t="shared" si="536"/>
        <v>0</v>
      </c>
      <c r="FY50" s="164">
        <f>ES42+ET42+EU42+EV42+EW42+ER42</f>
        <v>0</v>
      </c>
      <c r="FZ50" s="167">
        <f>EX42+EY42+EZ42+FA42</f>
        <v>0</v>
      </c>
      <c r="GA50" s="166">
        <f t="shared" si="537"/>
        <v>0</v>
      </c>
      <c r="GB50" s="164">
        <f t="shared" si="538"/>
        <v>0</v>
      </c>
      <c r="GC50" s="164">
        <f>ES49+ET49+EU49+EV49+EW49+ER49</f>
        <v>0</v>
      </c>
      <c r="GD50" s="167">
        <f>EX49+EY49+EZ49+FA49</f>
        <v>0</v>
      </c>
      <c r="GE50" s="837" t="s">
        <v>184</v>
      </c>
      <c r="GF50" s="169">
        <f>FO52</f>
        <v>0</v>
      </c>
      <c r="GG50" s="170">
        <f>FP52</f>
        <v>0</v>
      </c>
      <c r="GH50" s="170">
        <f>FQ52</f>
        <v>0</v>
      </c>
      <c r="GI50" s="171">
        <f>FR52</f>
        <v>0</v>
      </c>
    </row>
    <row r="51" spans="1:269" ht="36.75" customHeight="1" thickBot="1">
      <c r="A51" s="172"/>
      <c r="B51" s="172"/>
      <c r="C51" s="172"/>
      <c r="D51" s="172"/>
      <c r="E51" s="172"/>
      <c r="F51" s="172"/>
      <c r="G51" s="172"/>
      <c r="H51" s="172"/>
      <c r="I51" s="172"/>
      <c r="J51" s="172"/>
      <c r="K51" s="172"/>
      <c r="L51" s="172"/>
      <c r="M51" s="172"/>
      <c r="N51" s="172"/>
      <c r="O51" s="172"/>
      <c r="P51" s="172"/>
      <c r="Q51" s="172"/>
      <c r="R51" s="172"/>
      <c r="S51" s="172"/>
      <c r="T51" s="172"/>
      <c r="U51" s="172"/>
      <c r="V51" s="172"/>
      <c r="W51" s="172"/>
      <c r="X51" s="172"/>
      <c r="Y51" s="172"/>
      <c r="Z51" s="172"/>
      <c r="AA51" s="172"/>
      <c r="AB51" s="172"/>
      <c r="AC51" s="172"/>
      <c r="AD51" s="172"/>
      <c r="AE51" s="172"/>
      <c r="AF51" s="172"/>
      <c r="AG51" s="172"/>
      <c r="AH51" s="172"/>
      <c r="AI51" s="172"/>
      <c r="AJ51" s="172"/>
      <c r="AK51" s="172"/>
      <c r="AL51" s="172"/>
      <c r="AM51" s="172"/>
      <c r="AN51" s="172"/>
      <c r="AO51" s="172"/>
      <c r="AP51" s="172"/>
      <c r="AQ51" s="172"/>
      <c r="AR51" s="172"/>
      <c r="AS51" s="172"/>
      <c r="AT51" s="172"/>
      <c r="AU51" s="172"/>
      <c r="AV51" s="172"/>
      <c r="AW51" s="172"/>
      <c r="AX51" s="172"/>
      <c r="AY51" s="172"/>
      <c r="AZ51" s="172"/>
      <c r="BA51" s="172"/>
      <c r="BB51" s="172"/>
      <c r="BC51" s="172"/>
      <c r="BD51" s="177" t="s">
        <v>181</v>
      </c>
      <c r="BE51" s="843">
        <f t="shared" ref="BE51" si="539">SUM(BE46:BE50)</f>
        <v>0</v>
      </c>
      <c r="BF51" s="844">
        <f t="shared" ref="BF51" si="540">SUM(BF46:BF50)</f>
        <v>0</v>
      </c>
      <c r="BG51" s="844">
        <f t="shared" ref="BG51" si="541">SUM(BG46:BG50)</f>
        <v>0</v>
      </c>
      <c r="BH51" s="844">
        <f t="shared" ref="BH51" si="542">SUM(BH46:BH50)</f>
        <v>0</v>
      </c>
      <c r="BI51" s="844">
        <f t="shared" ref="BI51" si="543">SUM(BI46:BI50)</f>
        <v>0</v>
      </c>
      <c r="BJ51" s="844">
        <f t="shared" ref="BJ51" si="544">SUM(BJ46:BJ50)</f>
        <v>0</v>
      </c>
      <c r="BK51" s="844">
        <f t="shared" ref="BK51" si="545">SUM(BK46:BK50)</f>
        <v>0</v>
      </c>
      <c r="BL51" s="844">
        <f t="shared" ref="BL51" si="546">SUM(BL46:BL50)</f>
        <v>0</v>
      </c>
      <c r="BM51" s="844">
        <f t="shared" ref="BM51" si="547">SUM(BM46:BM50)</f>
        <v>0</v>
      </c>
      <c r="BN51" s="844">
        <f t="shared" ref="BN51" si="548">SUM(BN46:BN50)</f>
        <v>0</v>
      </c>
      <c r="BO51" s="844">
        <f t="shared" ref="BO51" si="549">SUM(BO46:BO50)</f>
        <v>0</v>
      </c>
      <c r="BP51" s="844">
        <f t="shared" ref="BP51" si="550">SUM(BP46:BP50)</f>
        <v>0</v>
      </c>
      <c r="BQ51" s="844">
        <f t="shared" ref="BQ51" si="551">SUM(BQ46:BQ50)</f>
        <v>0</v>
      </c>
      <c r="BR51" s="844">
        <f t="shared" ref="BR51" si="552">SUM(BR46:BR50)</f>
        <v>0</v>
      </c>
      <c r="BS51" s="844">
        <f t="shared" ref="BS51" si="553">SUM(BS46:BS50)</f>
        <v>0</v>
      </c>
      <c r="BT51" s="844">
        <f t="shared" ref="BT51" si="554">SUM(BT46:BT50)</f>
        <v>0</v>
      </c>
      <c r="BU51" s="844">
        <f t="shared" ref="BU51" si="555">SUM(BU46:BU50)</f>
        <v>0</v>
      </c>
      <c r="BV51" s="844">
        <f t="shared" ref="BV51" si="556">SUM(BV46:BV50)</f>
        <v>0</v>
      </c>
      <c r="BW51" s="844">
        <f t="shared" ref="BW51" si="557">SUM(BW46:BW50)</f>
        <v>0</v>
      </c>
      <c r="BX51" s="845">
        <f t="shared" ref="BX51" si="558">BW51+BV51+BO51+BN51+BM51+BL51+BK51+BJ51+BI51+BH51+BG51+BF51+BE51</f>
        <v>0</v>
      </c>
      <c r="BY51" s="844">
        <f t="shared" ref="BY51" si="559">SUM(BY46:BY50)</f>
        <v>0</v>
      </c>
      <c r="BZ51" s="844">
        <f t="shared" ref="BZ51" si="560">SUM(BZ46:BZ50)</f>
        <v>0</v>
      </c>
      <c r="CA51" s="844">
        <f t="shared" ref="CA51" si="561">SUM(CA46:CA50)</f>
        <v>0</v>
      </c>
      <c r="CB51" s="844">
        <f t="shared" ref="CB51" si="562">SUM(CB46:CB50)</f>
        <v>0</v>
      </c>
      <c r="CC51" s="844">
        <f t="shared" ref="CC51" si="563">SUM(CC46:CC50)</f>
        <v>0</v>
      </c>
      <c r="CD51" s="844">
        <f t="shared" ref="CD51" si="564">SUM(CD46:CD50)</f>
        <v>0</v>
      </c>
      <c r="CE51" s="844">
        <f t="shared" ref="CE51" si="565">SUM(CE46:CE50)</f>
        <v>0</v>
      </c>
      <c r="CF51" s="844">
        <f t="shared" ref="CF51" si="566">SUM(CF46:CF50)</f>
        <v>0</v>
      </c>
      <c r="CG51" s="844">
        <f t="shared" ref="CG51" si="567">SUM(CG46:CG50)</f>
        <v>0</v>
      </c>
      <c r="CH51" s="2208">
        <f t="shared" ref="CH51" si="568">SUM(CH46:CH50)</f>
        <v>0</v>
      </c>
      <c r="CI51" s="844">
        <f t="shared" ref="CI51" si="569">SUM(CI46:CI50)</f>
        <v>0</v>
      </c>
      <c r="CJ51" s="844">
        <f t="shared" ref="CJ51" si="570">SUM(CJ46:CJ50)</f>
        <v>0</v>
      </c>
      <c r="CK51" s="844">
        <f t="shared" ref="CK51" si="571">SUM(CK46:CK50)</f>
        <v>0</v>
      </c>
      <c r="CL51" s="844">
        <f t="shared" ref="CL51" si="572">SUM(CL46:CL50)</f>
        <v>0</v>
      </c>
      <c r="CM51" s="2209">
        <f t="shared" ref="CM51" si="573">SUM(CM46:CM50)</f>
        <v>0</v>
      </c>
      <c r="CN51" s="843">
        <f t="shared" ref="CN51" si="574">SUM(CN46:CN50)</f>
        <v>0</v>
      </c>
      <c r="CO51" s="844">
        <f t="shared" ref="CO51" si="575">SUM(CO46:CO50)</f>
        <v>0</v>
      </c>
      <c r="CP51" s="844">
        <f t="shared" ref="CP51" si="576">SUM(CP46:CP50)</f>
        <v>0</v>
      </c>
      <c r="CQ51" s="844">
        <f t="shared" ref="CQ51" si="577">SUM(CQ46:CQ50)</f>
        <v>0</v>
      </c>
      <c r="CR51" s="844">
        <f t="shared" ref="CR51" si="578">SUM(CR46:CR50)</f>
        <v>0</v>
      </c>
      <c r="CS51" s="844">
        <f t="shared" ref="CS51" si="579">SUM(CS46:CS50)</f>
        <v>0</v>
      </c>
      <c r="CT51" s="844">
        <f t="shared" ref="CT51" si="580">SUM(CT46:CT50)</f>
        <v>0</v>
      </c>
      <c r="CU51" s="844">
        <f t="shared" ref="CU51" si="581">SUM(CU46:CU50)</f>
        <v>0</v>
      </c>
      <c r="CV51" s="844">
        <f t="shared" ref="CV51" si="582">SUM(CV46:CV50)</f>
        <v>0</v>
      </c>
      <c r="CW51" s="844">
        <f t="shared" ref="CW51" si="583">SUM(CW46:CW50)</f>
        <v>0</v>
      </c>
      <c r="CX51" s="844">
        <f t="shared" ref="CX51" si="584">SUM(CX46:CX50)</f>
        <v>0</v>
      </c>
      <c r="CY51" s="844">
        <f t="shared" ref="CY51" si="585">SUM(CY46:CY50)</f>
        <v>0</v>
      </c>
      <c r="CZ51" s="844">
        <f t="shared" ref="CZ51" si="586">SUM(CZ46:CZ50)</f>
        <v>0</v>
      </c>
      <c r="DA51" s="844">
        <f t="shared" ref="DA51" si="587">SUM(DA46:DA50)</f>
        <v>0</v>
      </c>
      <c r="DB51" s="844">
        <f t="shared" ref="DB51" si="588">SUM(DB46:DB50)</f>
        <v>0</v>
      </c>
      <c r="DC51" s="844">
        <f t="shared" ref="DC51" si="589">SUM(DC46:DC50)</f>
        <v>0</v>
      </c>
      <c r="DD51" s="844">
        <f t="shared" ref="DD51" si="590">SUM(DD46:DD50)</f>
        <v>0</v>
      </c>
      <c r="DE51" s="844">
        <f t="shared" ref="DE51" si="591">SUM(DE46:DE50)</f>
        <v>0</v>
      </c>
      <c r="DF51" s="844">
        <f t="shared" ref="DF51" si="592">SUM(DF46:DF50)</f>
        <v>0</v>
      </c>
      <c r="DG51" s="845">
        <f t="shared" ref="DG51" si="593">DF51+DE51+CX51+CW51+CV51+CU51+CT51+CS51+CR51+CQ51+CP51+CO51+CN51</f>
        <v>0</v>
      </c>
      <c r="DH51" s="844">
        <f t="shared" ref="DH51" si="594">SUM(DH46:DH50)</f>
        <v>0</v>
      </c>
      <c r="DI51" s="844">
        <f t="shared" ref="DI51" si="595">SUM(DI46:DI50)</f>
        <v>0</v>
      </c>
      <c r="DJ51" s="844">
        <f t="shared" ref="DJ51" si="596">SUM(DJ46:DJ50)</f>
        <v>0</v>
      </c>
      <c r="DK51" s="844">
        <f t="shared" ref="DK51" si="597">SUM(DK46:DK50)</f>
        <v>0</v>
      </c>
      <c r="DL51" s="844">
        <f t="shared" ref="DL51" si="598">SUM(DL46:DL50)</f>
        <v>0</v>
      </c>
      <c r="DM51" s="844">
        <f t="shared" ref="DM51" si="599">SUM(DM46:DM50)</f>
        <v>0</v>
      </c>
      <c r="DN51" s="844">
        <f t="shared" ref="DN51" si="600">SUM(DN46:DN50)</f>
        <v>0</v>
      </c>
      <c r="DO51" s="844">
        <f t="shared" ref="DO51" si="601">SUM(DO46:DO50)</f>
        <v>0</v>
      </c>
      <c r="DP51" s="844">
        <f t="shared" ref="DP51" si="602">SUM(DP46:DP50)</f>
        <v>0</v>
      </c>
      <c r="DQ51" s="2208">
        <f t="shared" ref="DQ51" si="603">SUM(DQ46:DQ50)</f>
        <v>0</v>
      </c>
      <c r="DR51" s="844">
        <f t="shared" ref="DR51" si="604">SUM(DR46:DR50)</f>
        <v>0</v>
      </c>
      <c r="DS51" s="844">
        <f t="shared" ref="DS51" si="605">SUM(DS46:DS50)</f>
        <v>0</v>
      </c>
      <c r="DT51" s="844">
        <f t="shared" ref="DT51" si="606">SUM(DT46:DT50)</f>
        <v>0</v>
      </c>
      <c r="DU51" s="844">
        <f t="shared" ref="DU51" si="607">SUM(DU46:DU50)</f>
        <v>0</v>
      </c>
      <c r="DV51" s="2210">
        <f t="shared" ref="DV51" si="608">SUM(DV46:DV50)</f>
        <v>0</v>
      </c>
      <c r="DW51" s="843">
        <f t="shared" ref="DW51" si="609">SUM(DW46:DW50)</f>
        <v>0</v>
      </c>
      <c r="DX51" s="844">
        <f t="shared" ref="DX51" si="610">SUM(DX46:DX50)</f>
        <v>0</v>
      </c>
      <c r="DY51" s="844">
        <f t="shared" ref="DY51" si="611">SUM(DY46:DY50)</f>
        <v>0</v>
      </c>
      <c r="DZ51" s="844">
        <f t="shared" ref="DZ51" si="612">SUM(DZ46:DZ50)</f>
        <v>0</v>
      </c>
      <c r="EA51" s="844">
        <f t="shared" ref="EA51" si="613">SUM(EA46:EA50)</f>
        <v>0</v>
      </c>
      <c r="EB51" s="844">
        <f t="shared" ref="EB51" si="614">SUM(EB46:EB50)</f>
        <v>0</v>
      </c>
      <c r="EC51" s="844">
        <f t="shared" ref="EC51" si="615">SUM(EC46:EC50)</f>
        <v>0</v>
      </c>
      <c r="ED51" s="844">
        <f t="shared" ref="ED51" si="616">SUM(ED46:ED50)</f>
        <v>0</v>
      </c>
      <c r="EE51" s="844">
        <f t="shared" ref="EE51" si="617">SUM(EE46:EE50)</f>
        <v>0</v>
      </c>
      <c r="EF51" s="844">
        <f t="shared" ref="EF51" si="618">SUM(EF46:EF50)</f>
        <v>0</v>
      </c>
      <c r="EG51" s="844">
        <f t="shared" ref="EG51" si="619">SUM(EG46:EG50)</f>
        <v>0</v>
      </c>
      <c r="EH51" s="844">
        <f t="shared" ref="EH51" si="620">SUM(EH46:EH50)</f>
        <v>0</v>
      </c>
      <c r="EI51" s="844">
        <f t="shared" ref="EI51" si="621">SUM(EI46:EI50)</f>
        <v>0</v>
      </c>
      <c r="EJ51" s="844">
        <f t="shared" ref="EJ51" si="622">SUM(EJ46:EJ50)</f>
        <v>0</v>
      </c>
      <c r="EK51" s="844">
        <f t="shared" ref="EK51" si="623">SUM(EK46:EK50)</f>
        <v>0</v>
      </c>
      <c r="EL51" s="844">
        <f t="shared" ref="EL51" si="624">SUM(EL46:EL50)</f>
        <v>0</v>
      </c>
      <c r="EM51" s="844">
        <f t="shared" ref="EM51" si="625">SUM(EM46:EM50)</f>
        <v>0</v>
      </c>
      <c r="EN51" s="844">
        <f t="shared" ref="EN51" si="626">SUM(EN46:EN50)</f>
        <v>0</v>
      </c>
      <c r="EO51" s="844">
        <f t="shared" ref="EO51" si="627">SUM(EO46:EO50)</f>
        <v>0</v>
      </c>
      <c r="EP51" s="845">
        <f t="shared" ref="EP51" si="628">EO51+EN51+EG51+EF51+EE51+ED51+EC51+EB51+EA51+DZ51+DY51+DX51+DW51</f>
        <v>0</v>
      </c>
      <c r="EQ51" s="844">
        <f>SUM(EQ46:EQ50)</f>
        <v>0</v>
      </c>
      <c r="ER51" s="844"/>
      <c r="ES51" s="844">
        <f t="shared" ref="ES51" si="629">SUM(ES46:ES50)</f>
        <v>0</v>
      </c>
      <c r="ET51" s="844">
        <f t="shared" ref="ET51" si="630">SUM(ET46:ET50)</f>
        <v>0</v>
      </c>
      <c r="EU51" s="844">
        <f t="shared" ref="EU51" si="631">SUM(EU46:EU50)</f>
        <v>0</v>
      </c>
      <c r="EV51" s="844">
        <f t="shared" ref="EV51" si="632">SUM(EV46:EV50)</f>
        <v>0</v>
      </c>
      <c r="EW51" s="844">
        <f t="shared" ref="EW51" si="633">SUM(EW46:EW50)</f>
        <v>0</v>
      </c>
      <c r="EX51" s="844">
        <f t="shared" ref="EX51" si="634">SUM(EX46:EX50)</f>
        <v>0</v>
      </c>
      <c r="EY51" s="844">
        <f t="shared" ref="EY51" si="635">SUM(EY46:EY50)</f>
        <v>0</v>
      </c>
      <c r="EZ51" s="2208">
        <f t="shared" ref="EZ51" si="636">SUM(EZ46:EZ50)</f>
        <v>0</v>
      </c>
      <c r="FA51" s="844">
        <f t="shared" ref="FA51" si="637">SUM(FA46:FA50)</f>
        <v>0</v>
      </c>
      <c r="FB51" s="844">
        <f t="shared" ref="FB51" si="638">SUM(FB46:FB50)</f>
        <v>0</v>
      </c>
      <c r="FC51" s="844">
        <f t="shared" ref="FC51" si="639">SUM(FC46:FC50)</f>
        <v>0</v>
      </c>
      <c r="FD51" s="844">
        <f t="shared" ref="FD51" si="640">SUM(FD46:FD50)</f>
        <v>0</v>
      </c>
      <c r="FE51" s="2210">
        <f t="shared" ref="FE51" si="641">SUM(FE46:FE50)</f>
        <v>0</v>
      </c>
      <c r="FF51" s="2211">
        <f>الاعدادات!$D$10</f>
        <v>2026</v>
      </c>
      <c r="FG51" s="2194">
        <f t="shared" si="527"/>
        <v>0</v>
      </c>
      <c r="FH51" s="2195">
        <f t="shared" si="528"/>
        <v>0</v>
      </c>
      <c r="FI51" s="2195">
        <f>CA43+CB43+CC43+CD43+CE43+BZ43</f>
        <v>0</v>
      </c>
      <c r="FJ51" s="2196">
        <f>CF43+CG43+CH43+CI43</f>
        <v>0</v>
      </c>
      <c r="FK51" s="2197">
        <f t="shared" si="529"/>
        <v>0</v>
      </c>
      <c r="FL51" s="2195">
        <f t="shared" si="530"/>
        <v>0</v>
      </c>
      <c r="FM51" s="2195">
        <f>DJ43+DK43+DL43+DM43+DN43+DI43</f>
        <v>0</v>
      </c>
      <c r="FN51" s="2196">
        <f>DO43+DP43+DQ43+DR43</f>
        <v>0</v>
      </c>
      <c r="FO51" s="2197">
        <f t="shared" si="531"/>
        <v>0</v>
      </c>
      <c r="FP51" s="2195">
        <f t="shared" si="532"/>
        <v>0</v>
      </c>
      <c r="FQ51" s="2195">
        <f>CA50+CB50+CC50+CD50+CE50+BZ50</f>
        <v>0</v>
      </c>
      <c r="FR51" s="2196">
        <f>CF50+CG50+CH50+CI50</f>
        <v>0</v>
      </c>
      <c r="FS51" s="2197">
        <f t="shared" si="533"/>
        <v>0</v>
      </c>
      <c r="FT51" s="2195">
        <f t="shared" si="534"/>
        <v>0</v>
      </c>
      <c r="FU51" s="2195">
        <f>DI50+DJ50+DK50+DL50+DM50+DN50</f>
        <v>0</v>
      </c>
      <c r="FV51" s="2198">
        <f>DO50+DP50+DQ50+DR50</f>
        <v>0</v>
      </c>
      <c r="FW51" s="2197">
        <f t="shared" si="535"/>
        <v>0</v>
      </c>
      <c r="FX51" s="2195">
        <f t="shared" si="536"/>
        <v>0</v>
      </c>
      <c r="FY51" s="2195">
        <f>ES43+ET43+EU43+EV43+EW43+ER43</f>
        <v>0</v>
      </c>
      <c r="FZ51" s="2198">
        <f>EX43+EY43+EZ43+FA43</f>
        <v>0</v>
      </c>
      <c r="GA51" s="2197">
        <f t="shared" si="537"/>
        <v>0</v>
      </c>
      <c r="GB51" s="2195">
        <f t="shared" si="538"/>
        <v>0</v>
      </c>
      <c r="GC51" s="2195">
        <f>ES50+ET50+EU50+EV50+EW50+ER50</f>
        <v>0</v>
      </c>
      <c r="GD51" s="2198">
        <f>EX50+EY50+EZ50+FA50</f>
        <v>0</v>
      </c>
      <c r="GE51" s="2123" t="s">
        <v>185</v>
      </c>
      <c r="GF51" s="2204">
        <f>FS52</f>
        <v>0</v>
      </c>
      <c r="GG51" s="2205">
        <f>FT52</f>
        <v>0</v>
      </c>
      <c r="GH51" s="2205">
        <f>FU52</f>
        <v>0</v>
      </c>
      <c r="GI51" s="2206">
        <f>FV52</f>
        <v>0</v>
      </c>
    </row>
    <row r="52" spans="1:269" ht="36.75" customHeight="1">
      <c r="A52" s="2121"/>
      <c r="B52" s="2121"/>
      <c r="C52" s="2121"/>
      <c r="D52" s="2121"/>
      <c r="E52" s="2121"/>
      <c r="F52" s="2121"/>
      <c r="G52" s="2121"/>
      <c r="H52" s="2121"/>
      <c r="I52" s="2121"/>
      <c r="J52" s="2121"/>
      <c r="K52" s="2121"/>
      <c r="L52" s="2121"/>
      <c r="M52" s="2121"/>
      <c r="N52" s="2121"/>
      <c r="O52" s="2121"/>
      <c r="P52" s="2121"/>
      <c r="Q52" s="2121"/>
      <c r="R52" s="2121"/>
      <c r="S52" s="2121"/>
      <c r="T52" s="2121"/>
      <c r="U52" s="2121"/>
      <c r="V52" s="2121"/>
      <c r="W52" s="2121"/>
      <c r="X52" s="2121"/>
      <c r="Y52" s="2121"/>
      <c r="Z52" s="2121"/>
      <c r="AA52" s="2121"/>
      <c r="AB52" s="2121"/>
      <c r="AC52" s="2121"/>
      <c r="AD52" s="2121"/>
      <c r="AE52" s="2121"/>
      <c r="AF52" s="2121"/>
      <c r="AG52" s="2121"/>
      <c r="AH52" s="2121"/>
      <c r="AI52" s="2121"/>
      <c r="AJ52" s="2121"/>
      <c r="AK52" s="2121"/>
      <c r="AL52" s="2121"/>
      <c r="AM52" s="2121"/>
      <c r="AN52" s="2121"/>
      <c r="AO52" s="2121"/>
      <c r="AP52" s="2121"/>
      <c r="AQ52" s="2121"/>
      <c r="AR52" s="2121"/>
      <c r="AS52" s="2121"/>
      <c r="AT52" s="2121"/>
      <c r="AU52" s="2121"/>
      <c r="AV52" s="2121"/>
      <c r="AW52" s="2121"/>
      <c r="AX52" s="2121"/>
      <c r="AY52" s="2121"/>
      <c r="AZ52" s="2121"/>
      <c r="BA52" s="2121"/>
      <c r="BB52" s="2121"/>
      <c r="BC52" s="2121"/>
      <c r="BD52" s="2122"/>
      <c r="BE52" s="2122"/>
      <c r="BF52" s="2122"/>
      <c r="BG52" s="2122"/>
      <c r="BH52" s="2122"/>
      <c r="BI52" s="2122"/>
      <c r="BJ52" s="2122"/>
      <c r="BK52" s="2122"/>
      <c r="BL52" s="2122"/>
      <c r="BM52" s="2122"/>
      <c r="BN52" s="2122"/>
      <c r="BO52" s="2122"/>
      <c r="BP52" s="2122"/>
      <c r="BQ52" s="2122"/>
      <c r="BR52" s="2122"/>
      <c r="BS52" s="2122"/>
      <c r="BT52" s="2122"/>
      <c r="BU52" s="2122"/>
      <c r="BV52" s="2122"/>
      <c r="BW52" s="2122"/>
      <c r="BX52" s="2122"/>
      <c r="BY52" s="2122"/>
      <c r="BZ52" s="2122"/>
      <c r="CA52" s="2122"/>
      <c r="CB52" s="2122"/>
      <c r="CC52" s="2122"/>
      <c r="CD52" s="2122"/>
      <c r="CE52" s="2122"/>
      <c r="CF52" s="2122"/>
      <c r="CG52" s="2122"/>
      <c r="CH52" s="2122"/>
      <c r="CI52" s="2122"/>
      <c r="CJ52" s="2122"/>
      <c r="CK52" s="2122"/>
      <c r="CL52" s="2122"/>
      <c r="CM52" s="2122"/>
      <c r="CN52" s="2122"/>
      <c r="CO52" s="2122"/>
      <c r="CP52" s="2122"/>
      <c r="CQ52" s="2122"/>
      <c r="CR52" s="2122"/>
      <c r="CS52" s="2122"/>
      <c r="CT52" s="2122"/>
      <c r="CU52" s="2122"/>
      <c r="CV52" s="2122"/>
      <c r="CW52" s="2122"/>
      <c r="CX52" s="2122"/>
      <c r="CY52" s="2122"/>
      <c r="CZ52" s="2122"/>
      <c r="DA52" s="2122"/>
      <c r="DB52" s="2122"/>
      <c r="DC52" s="2122"/>
      <c r="DD52" s="2122"/>
      <c r="DE52" s="2122"/>
      <c r="DF52" s="2122"/>
      <c r="DG52" s="2122"/>
      <c r="DH52" s="2122"/>
      <c r="DI52" s="2122"/>
      <c r="DJ52" s="2122"/>
      <c r="DK52" s="2122"/>
      <c r="DL52" s="2122"/>
      <c r="DM52" s="2122"/>
      <c r="DN52" s="2122"/>
      <c r="DO52" s="2122"/>
      <c r="DP52" s="2122"/>
      <c r="DQ52" s="2122"/>
      <c r="DR52" s="2122"/>
      <c r="DS52" s="2122"/>
      <c r="DT52" s="2122"/>
      <c r="DU52" s="2122"/>
      <c r="DV52" s="2122"/>
      <c r="DW52" s="2122"/>
      <c r="DX52" s="2122"/>
      <c r="DY52" s="2122"/>
      <c r="DZ52" s="2122"/>
      <c r="EA52" s="2122"/>
      <c r="EB52" s="2122"/>
      <c r="EC52" s="2122"/>
      <c r="ED52" s="2122"/>
      <c r="EE52" s="2122"/>
      <c r="EF52" s="2122"/>
      <c r="EG52" s="2122"/>
      <c r="EH52" s="2122"/>
      <c r="EI52" s="2122"/>
      <c r="EJ52" s="2122"/>
      <c r="EK52" s="2122"/>
      <c r="EL52" s="2122"/>
      <c r="EM52" s="2122"/>
      <c r="EN52" s="2122"/>
      <c r="EO52" s="2122"/>
      <c r="EP52" s="2122"/>
      <c r="EQ52" s="2122"/>
      <c r="ER52" s="2122"/>
      <c r="ES52" s="2122"/>
      <c r="ET52" s="2122"/>
      <c r="EU52" s="2122"/>
      <c r="EV52" s="2122"/>
      <c r="EW52" s="2122"/>
      <c r="EX52" s="2122"/>
      <c r="EY52" s="2122"/>
      <c r="EZ52" s="2122"/>
      <c r="FA52" s="2122"/>
      <c r="FB52" s="2122"/>
      <c r="FC52" s="2122"/>
      <c r="FD52" s="2122"/>
      <c r="FE52" s="2122"/>
      <c r="FF52" s="2142" t="s">
        <v>106</v>
      </c>
      <c r="FG52" s="2199">
        <f t="shared" ref="FG52" si="642">SUM(FG47:FG51)</f>
        <v>0</v>
      </c>
      <c r="FH52" s="2200">
        <f t="shared" ref="FH52" si="643">SUM(FH47:FH51)</f>
        <v>0</v>
      </c>
      <c r="FI52" s="2200">
        <f t="shared" ref="FI52" si="644">SUM(FI47:FI51)</f>
        <v>0</v>
      </c>
      <c r="FJ52" s="2201">
        <f t="shared" ref="FJ52" si="645">SUM(FJ47:FJ51)</f>
        <v>0</v>
      </c>
      <c r="FK52" s="2199">
        <f t="shared" ref="FK52" si="646">SUM(FK47:FK51)</f>
        <v>0</v>
      </c>
      <c r="FL52" s="2200">
        <f t="shared" ref="FL52" si="647">SUM(FL47:FL51)</f>
        <v>0</v>
      </c>
      <c r="FM52" s="2200">
        <f t="shared" ref="FM52" si="648">SUM(FM47:FM51)</f>
        <v>0</v>
      </c>
      <c r="FN52" s="2202">
        <f t="shared" ref="FN52" si="649">SUM(FN47:FN51)</f>
        <v>0</v>
      </c>
      <c r="FO52" s="2199">
        <f t="shared" ref="FO52" si="650">SUM(FO47:FO51)</f>
        <v>0</v>
      </c>
      <c r="FP52" s="2200">
        <f t="shared" ref="FP52" si="651">SUM(FP47:FP51)</f>
        <v>0</v>
      </c>
      <c r="FQ52" s="2200">
        <f t="shared" ref="FQ52" si="652">SUM(FQ47:FQ51)</f>
        <v>0</v>
      </c>
      <c r="FR52" s="2202">
        <f t="shared" ref="FR52" si="653">SUM(FR47:FR51)</f>
        <v>0</v>
      </c>
      <c r="FS52" s="2199">
        <f t="shared" ref="FS52" si="654">SUM(FS47:FS51)</f>
        <v>0</v>
      </c>
      <c r="FT52" s="2200">
        <f t="shared" ref="FT52" si="655">SUM(FT47:FT51)</f>
        <v>0</v>
      </c>
      <c r="FU52" s="2203">
        <f t="shared" ref="FU52" si="656">SUM(FU47:FU51)</f>
        <v>0</v>
      </c>
      <c r="FV52" s="2202">
        <f t="shared" ref="FV52" si="657">SUM(FV47:FV51)</f>
        <v>0</v>
      </c>
      <c r="FW52" s="2199">
        <f t="shared" ref="FW52" si="658">SUM(FW47:FW51)</f>
        <v>0</v>
      </c>
      <c r="FX52" s="2200">
        <f t="shared" ref="FX52" si="659">SUM(FX47:FX51)</f>
        <v>0</v>
      </c>
      <c r="FY52" s="2200">
        <f t="shared" ref="FY52" si="660">SUM(FY47:FY51)</f>
        <v>0</v>
      </c>
      <c r="FZ52" s="2202">
        <f t="shared" ref="FZ52" si="661">SUM(FZ47:FZ51)</f>
        <v>0</v>
      </c>
      <c r="GA52" s="2199">
        <f t="shared" ref="GA52" si="662">SUM(GA47:GA51)</f>
        <v>0</v>
      </c>
      <c r="GB52" s="2200">
        <f t="shared" ref="GB52" si="663">SUM(GB47:GB51)</f>
        <v>0</v>
      </c>
      <c r="GC52" s="2200">
        <f t="shared" ref="GC52" si="664">SUM(GC47:GC51)</f>
        <v>0</v>
      </c>
      <c r="GD52" s="2202">
        <f t="shared" ref="GD52" si="665">SUM(GD47:GD51)</f>
        <v>0</v>
      </c>
      <c r="GE52" s="2143"/>
      <c r="GF52" s="2199">
        <f>SUM(GF47:GF51)</f>
        <v>0</v>
      </c>
      <c r="GG52" s="2200">
        <f>SUM(GG47:GG51)</f>
        <v>0</v>
      </c>
      <c r="GH52" s="2200">
        <f>SUM(GH47:GH51)</f>
        <v>0</v>
      </c>
      <c r="GI52" s="2202">
        <f>SUM(GI47:GI51)</f>
        <v>0</v>
      </c>
    </row>
    <row r="53" spans="1:269" ht="36.75" customHeight="1" thickBot="1">
      <c r="A53" s="2096"/>
      <c r="B53" s="2095"/>
      <c r="C53" s="2095"/>
      <c r="D53" s="2095"/>
      <c r="E53" s="2095"/>
      <c r="F53" s="2095"/>
      <c r="G53" s="2095"/>
      <c r="H53" s="2072"/>
      <c r="I53" s="2073"/>
      <c r="J53" s="2097"/>
      <c r="K53" s="2091"/>
      <c r="L53" s="2074"/>
      <c r="M53" s="2075"/>
      <c r="N53" s="2075"/>
      <c r="O53" s="2075"/>
      <c r="P53" s="2075"/>
      <c r="Q53" s="2075"/>
      <c r="R53" s="2075"/>
      <c r="S53" s="2075"/>
      <c r="T53" s="2075"/>
      <c r="U53" s="2075"/>
      <c r="V53" s="2075"/>
      <c r="W53" s="2075"/>
      <c r="X53" s="2075"/>
      <c r="Y53" s="2075"/>
      <c r="Z53" s="2076"/>
      <c r="AA53" s="2077"/>
      <c r="AB53" s="2077"/>
      <c r="AC53" s="2077"/>
      <c r="AD53" s="2077"/>
      <c r="AE53" s="2077"/>
      <c r="AF53" s="2078"/>
      <c r="AG53" s="2077"/>
      <c r="AH53" s="2077"/>
      <c r="AI53" s="2079"/>
      <c r="AJ53" s="2077"/>
      <c r="AK53" s="2077"/>
      <c r="AL53" s="2077"/>
      <c r="AM53" s="2077"/>
      <c r="AN53" s="2080"/>
      <c r="AO53" s="2081"/>
      <c r="AP53" s="2081"/>
      <c r="AQ53" s="2081"/>
      <c r="AR53" s="2078"/>
      <c r="AS53" s="2081"/>
      <c r="AT53" s="2082"/>
      <c r="AU53" s="2077"/>
      <c r="AV53" s="2077"/>
      <c r="AW53" s="2077"/>
      <c r="AX53" s="2077"/>
      <c r="AY53" s="2077"/>
      <c r="AZ53" s="2082"/>
      <c r="BA53" s="2077"/>
      <c r="BB53" s="2083"/>
      <c r="BC53" s="67"/>
      <c r="BD53" s="2084"/>
      <c r="BE53" s="2085"/>
      <c r="BF53" s="2085"/>
      <c r="BG53" s="2085"/>
      <c r="BH53" s="2085"/>
      <c r="BI53" s="2085"/>
      <c r="BJ53" s="2085"/>
      <c r="BK53" s="2085"/>
      <c r="BL53" s="2085"/>
      <c r="BM53" s="2085"/>
      <c r="BN53" s="2085"/>
      <c r="BO53" s="2085"/>
      <c r="BP53" s="2085"/>
      <c r="BQ53" s="2085"/>
      <c r="BR53" s="2085"/>
      <c r="BS53" s="2085"/>
      <c r="BT53" s="2085"/>
      <c r="BU53" s="2085"/>
      <c r="BV53" s="2085"/>
      <c r="BW53" s="2085"/>
      <c r="BX53" s="2086"/>
      <c r="BY53" s="2085"/>
      <c r="BZ53" s="2085"/>
      <c r="CA53" s="2085"/>
      <c r="CB53" s="2085"/>
      <c r="CC53" s="2085"/>
      <c r="CD53" s="2085"/>
      <c r="CE53" s="2085"/>
      <c r="CF53" s="2085"/>
      <c r="CG53" s="2085"/>
      <c r="CH53" s="2085"/>
      <c r="CI53" s="2085"/>
      <c r="CJ53" s="2087"/>
      <c r="CK53" s="2085"/>
      <c r="CL53" s="2085"/>
      <c r="CM53" s="2088"/>
      <c r="CN53" s="2085"/>
      <c r="CO53" s="2085"/>
      <c r="CP53" s="2085"/>
      <c r="CQ53" s="2085"/>
      <c r="CR53" s="2085"/>
      <c r="CS53" s="2085"/>
      <c r="CT53" s="2085"/>
      <c r="CU53" s="2085"/>
      <c r="CV53" s="2085"/>
      <c r="CW53" s="2085"/>
      <c r="CX53" s="2085"/>
      <c r="CY53" s="2085"/>
      <c r="CZ53" s="2085"/>
      <c r="DA53" s="2085"/>
      <c r="DB53" s="2085"/>
      <c r="DC53" s="2085"/>
      <c r="DD53" s="2085"/>
      <c r="DE53" s="2085"/>
      <c r="DF53" s="2085"/>
      <c r="DG53" s="2086"/>
      <c r="DH53" s="2085"/>
      <c r="DI53" s="2085"/>
      <c r="DJ53" s="2085"/>
      <c r="DK53" s="2085"/>
      <c r="DL53" s="2085"/>
      <c r="DM53" s="2085"/>
      <c r="DN53" s="2085"/>
      <c r="DO53" s="2085"/>
      <c r="DP53" s="2085"/>
      <c r="DQ53" s="2085"/>
      <c r="DR53" s="2085"/>
      <c r="DS53" s="2089"/>
      <c r="DT53" s="2085"/>
      <c r="DU53" s="2085"/>
      <c r="DV53" s="2090"/>
      <c r="DW53" s="2085"/>
      <c r="DX53" s="2085"/>
      <c r="DY53" s="2085"/>
      <c r="DZ53" s="2085"/>
      <c r="EA53" s="2085"/>
      <c r="EB53" s="2085"/>
      <c r="EC53" s="2085"/>
      <c r="ED53" s="2085"/>
      <c r="EE53" s="2085"/>
      <c r="EF53" s="2085"/>
      <c r="EG53" s="2085"/>
      <c r="EH53" s="2085"/>
      <c r="EI53" s="2085"/>
      <c r="EJ53" s="2085"/>
      <c r="EK53" s="2085"/>
      <c r="EL53" s="2085"/>
      <c r="EM53" s="2085"/>
      <c r="EN53" s="2085"/>
      <c r="EO53" s="2085"/>
      <c r="EP53" s="2086"/>
      <c r="EQ53" s="2085"/>
      <c r="ER53" s="2085"/>
      <c r="ES53" s="2085"/>
      <c r="ET53" s="2085"/>
      <c r="EU53" s="2085"/>
      <c r="EV53" s="2085"/>
      <c r="EW53" s="2085"/>
      <c r="EX53" s="2085"/>
      <c r="EY53" s="2085"/>
      <c r="EZ53" s="2085"/>
      <c r="FA53" s="2085"/>
      <c r="FB53" s="2089"/>
      <c r="FC53" s="2085"/>
      <c r="FD53" s="2085"/>
      <c r="FE53" s="2090"/>
      <c r="FF53" s="2092"/>
      <c r="FG53" s="2093"/>
      <c r="FH53" s="2093"/>
      <c r="FI53" s="2093"/>
      <c r="FJ53" s="2093"/>
      <c r="FK53" s="2093"/>
      <c r="FL53" s="2093"/>
      <c r="FM53" s="2093"/>
      <c r="FN53" s="2093"/>
      <c r="FO53" s="2093"/>
      <c r="FP53" s="2093"/>
      <c r="FQ53" s="2093"/>
      <c r="FR53" s="2093"/>
      <c r="FS53" s="2093"/>
      <c r="FT53" s="2093"/>
      <c r="FU53" s="2093"/>
      <c r="FV53" s="2093"/>
      <c r="FW53" s="2093"/>
      <c r="FX53" s="2093"/>
      <c r="FY53" s="2093"/>
      <c r="FZ53" s="2093"/>
      <c r="GA53" s="2093"/>
      <c r="GB53" s="2093"/>
      <c r="GC53" s="2093"/>
      <c r="GD53" s="2093"/>
      <c r="GE53" s="2094"/>
      <c r="GF53" s="2093"/>
      <c r="GG53" s="2093"/>
      <c r="GH53" s="2093"/>
      <c r="GI53" s="2093"/>
    </row>
    <row r="54" spans="1:269" ht="36.75" customHeight="1" thickTop="1" thickBot="1">
      <c r="A54" s="6491" t="s">
        <v>1241</v>
      </c>
      <c r="B54" s="6493" t="str" cm="1">
        <f t="array" ref="B54">_xlfn.XLOOKUP(1, (INDEX(التشكيل_القديم!$L$54:$S$92, ,6)=$A54) * (INDEX(التشكيل_القديم!$L$54:$S$92, ,7)="رئيس الدائرة"), INDEX(التشكيل_القديم!$L$54:$S$92, ,2))</f>
        <v>احمد يسن حسن سليمان</v>
      </c>
      <c r="C54" s="6493"/>
      <c r="D54" s="6493"/>
      <c r="E54" s="6493"/>
      <c r="F54" s="6493"/>
      <c r="G54" s="6493"/>
      <c r="H54" s="2170" cm="1">
        <f t="array" ref="H54">_xlfn.XLOOKUP(1, (INDEX(التشكيل_القديم!$L$54:$S$92, ,6)=$A54) * (INDEX(التشكيل_القديم!$L$54:$S$92, ,7)="رئيس الدائرة"), INDEX(التشكيل_القديم!$L$54:$S$92, ,3))</f>
        <v>0</v>
      </c>
      <c r="I54" s="2171" t="str" cm="1">
        <f t="array" ref="I54">_xlfn.XLOOKUP(1, (INDEX(التشكيل_القديم!$L$54:$S$92, ,6)=$A54) * (INDEX(التشكيل_القديم!$L$54:$S$92, ,7)="رئيس الدائرة"), INDEX(التشكيل_القديم!$L$54:$S$92, ,4))</f>
        <v>أ</v>
      </c>
      <c r="J54" s="6494" t="s">
        <v>50</v>
      </c>
      <c r="K54" s="6496" t="s">
        <v>608</v>
      </c>
      <c r="L54" s="6497" t="s">
        <v>1346</v>
      </c>
      <c r="M54" s="6498"/>
      <c r="N54" s="6498"/>
      <c r="O54" s="6498"/>
      <c r="P54" s="6498"/>
      <c r="Q54" s="6498"/>
      <c r="R54" s="6498"/>
      <c r="S54" s="6498"/>
      <c r="T54" s="6498"/>
      <c r="U54" s="6498"/>
      <c r="V54" s="6498"/>
      <c r="W54" s="6498"/>
      <c r="X54" s="6498"/>
      <c r="Y54" s="6498"/>
      <c r="Z54" s="6498"/>
      <c r="AA54" s="6498"/>
      <c r="AB54" s="6498"/>
      <c r="AC54" s="6498"/>
      <c r="AD54" s="6498"/>
      <c r="AE54" s="6498"/>
      <c r="AF54" s="6498"/>
      <c r="AG54" s="6498"/>
      <c r="AH54" s="6498"/>
      <c r="AI54" s="6498"/>
      <c r="AJ54" s="6498"/>
      <c r="AK54" s="6498"/>
      <c r="AL54" s="6498"/>
      <c r="AM54" s="6498"/>
      <c r="AN54" s="6498"/>
      <c r="AO54" s="6498"/>
      <c r="AP54" s="6498"/>
      <c r="AQ54" s="6498"/>
      <c r="AR54" s="6498"/>
      <c r="AS54" s="6498"/>
      <c r="AT54" s="6498"/>
      <c r="AU54" s="6498"/>
      <c r="AV54" s="6498"/>
      <c r="AW54" s="6498"/>
      <c r="AX54" s="6498"/>
      <c r="AY54" s="6498"/>
      <c r="AZ54" s="6498"/>
      <c r="BA54" s="6498"/>
      <c r="BB54" s="6499"/>
      <c r="BC54" s="67" t="s">
        <v>177</v>
      </c>
      <c r="BD54" s="6503">
        <f>_xlfn.XLOOKUP(B54,التشكيل_القديم!$M$54:$M$92,التشكيل_القديم!$L$54:$L$92,0,0)</f>
        <v>4</v>
      </c>
      <c r="BE54" s="6505" t="str">
        <f xml:space="preserve">  "(1)             "&amp;"رئيس الدائرة  /  "  &amp;B54</f>
        <v>(1)             رئيس الدائرة  /  احمد يسن حسن سليمان</v>
      </c>
      <c r="BF54" s="6506"/>
      <c r="BG54" s="6506"/>
      <c r="BH54" s="6506"/>
      <c r="BI54" s="6506"/>
      <c r="BJ54" s="6506"/>
      <c r="BK54" s="6506"/>
      <c r="BL54" s="6506"/>
      <c r="BM54" s="6506"/>
      <c r="BN54" s="6506"/>
      <c r="BO54" s="6506"/>
      <c r="BP54" s="6506"/>
      <c r="BQ54" s="6506"/>
      <c r="BR54" s="6506"/>
      <c r="BS54" s="6506"/>
      <c r="BT54" s="6506"/>
      <c r="BU54" s="6506"/>
      <c r="BV54" s="6506"/>
      <c r="BW54" s="6506"/>
      <c r="BX54" s="6506"/>
      <c r="BY54" s="6506"/>
      <c r="BZ54" s="6506"/>
      <c r="CA54" s="6506"/>
      <c r="CB54" s="6506"/>
      <c r="CC54" s="6506"/>
      <c r="CD54" s="6506"/>
      <c r="CE54" s="6506"/>
      <c r="CF54" s="6506"/>
      <c r="CG54" s="6506"/>
      <c r="CH54" s="6506"/>
      <c r="CI54" s="6506"/>
      <c r="CJ54" s="6506"/>
      <c r="CK54" s="6506"/>
      <c r="CL54" s="6506"/>
      <c r="CM54" s="857"/>
      <c r="CN54" s="6503">
        <f>_xlfn.XLOOKUP(B55,التشكيل_القديم!$M$54:$M$92,التشكيل_القديم!$L$54:$L$92,0,0)</f>
        <v>5</v>
      </c>
      <c r="CO54" s="6505"/>
      <c r="CP54" s="6506"/>
      <c r="CQ54" s="6506"/>
      <c r="CR54" s="6506"/>
      <c r="CS54" s="6506"/>
      <c r="CT54" s="6506"/>
      <c r="CU54" s="6506"/>
      <c r="CV54" s="6506"/>
      <c r="CW54" s="6506"/>
      <c r="CX54" s="6506"/>
      <c r="CY54" s="6506"/>
      <c r="CZ54" s="6506"/>
      <c r="DA54" s="6506"/>
      <c r="DB54" s="6506"/>
      <c r="DC54" s="6506"/>
      <c r="DD54" s="6506"/>
      <c r="DE54" s="6506"/>
      <c r="DF54" s="6506"/>
      <c r="DG54" s="6506"/>
      <c r="DH54" s="6506"/>
      <c r="DI54" s="6506"/>
      <c r="DJ54" s="6506"/>
      <c r="DK54" s="6506"/>
      <c r="DL54" s="6506"/>
      <c r="DM54" s="6506"/>
      <c r="DN54" s="6506"/>
      <c r="DO54" s="6506"/>
      <c r="DP54" s="6506"/>
      <c r="DQ54" s="6506"/>
      <c r="DR54" s="6506"/>
      <c r="DS54" s="6506"/>
      <c r="DT54" s="6506"/>
      <c r="DU54" s="6506"/>
      <c r="DV54" s="863"/>
      <c r="DW54" s="6533">
        <f>IF(ISTEXT(B58),_xlfn.XLOOKUP(B58,التشكيل_القديم!$M$54:$M$92,التشكيل_القديم!$L$54:$L$92,0,0),0)</f>
        <v>0</v>
      </c>
      <c r="DX54" s="6505" t="str">
        <f>IF(B58&lt;&gt;"","(5)             "&amp;"عضو يسار يسار اليسار الدائرة /  "&amp;B58,"لا يوجد عضو خامس " )</f>
        <v xml:space="preserve">لا يوجد عضو خامس </v>
      </c>
      <c r="DY54" s="6506"/>
      <c r="DZ54" s="6506"/>
      <c r="EA54" s="6506"/>
      <c r="EB54" s="6506"/>
      <c r="EC54" s="6506"/>
      <c r="ED54" s="6506"/>
      <c r="EE54" s="6506"/>
      <c r="EF54" s="6506"/>
      <c r="EG54" s="6506"/>
      <c r="EH54" s="6506"/>
      <c r="EI54" s="6506"/>
      <c r="EJ54" s="6506"/>
      <c r="EK54" s="6506"/>
      <c r="EL54" s="6506"/>
      <c r="EM54" s="6506"/>
      <c r="EN54" s="6506"/>
      <c r="EO54" s="6506"/>
      <c r="EP54" s="6506"/>
      <c r="EQ54" s="6506"/>
      <c r="ER54" s="6506"/>
      <c r="ES54" s="6506"/>
      <c r="ET54" s="6506"/>
      <c r="EU54" s="6506"/>
      <c r="EV54" s="6506"/>
      <c r="EW54" s="6506"/>
      <c r="EX54" s="6506"/>
      <c r="EY54" s="6506"/>
      <c r="EZ54" s="6506"/>
      <c r="FA54" s="6506"/>
      <c r="FB54" s="6506"/>
      <c r="FC54" s="6506"/>
      <c r="FD54" s="6506"/>
      <c r="FE54" s="2101"/>
      <c r="FF54" s="2106"/>
      <c r="FG54" s="2107"/>
      <c r="FH54" s="2108"/>
      <c r="FI54" s="2108"/>
      <c r="FJ54" s="2107"/>
      <c r="FK54" s="2107"/>
      <c r="FL54" s="2108"/>
      <c r="FM54" s="2108"/>
      <c r="FN54" s="2107"/>
      <c r="FO54" s="2107"/>
      <c r="FP54" s="2108"/>
      <c r="FQ54" s="2108"/>
      <c r="FR54" s="2107"/>
      <c r="FS54" s="2107"/>
      <c r="FT54" s="2108"/>
      <c r="FU54" s="2107"/>
      <c r="FV54" s="2107"/>
      <c r="FW54" s="2108"/>
      <c r="FX54" s="2108"/>
      <c r="FY54" s="2107"/>
      <c r="FZ54" s="2107"/>
      <c r="GA54" s="2107"/>
      <c r="GB54" s="2107"/>
      <c r="GC54" s="2109"/>
      <c r="GD54" t="str">
        <f>IF(OR(FV54&lt;0,FS54&lt;0,FO54&lt;0,FK54&lt;0,FG54&lt;0,Z54 &lt;&gt; AZ54+AT54+AA54+AB54), "wrong", "ok")</f>
        <v>ok</v>
      </c>
    </row>
    <row r="55" spans="1:269" ht="36.75" customHeight="1" thickBot="1">
      <c r="A55" s="6492"/>
      <c r="B55" s="6493" t="str" cm="1">
        <f t="array" ref="B55">_xlfn.XLOOKUP(1, (INDEX(التشكيل_القديم!$L$54:$S$92, ,6)=$A54) * (INDEX(التشكيل_القديم!$L$54:$S$92, ,7)="عضو يمين"), INDEX(التشكيل_القديم!$L$54:$S$92, ,2))</f>
        <v>ريهام حسن ابراهيم حسن</v>
      </c>
      <c r="C55" s="6493"/>
      <c r="D55" s="6493"/>
      <c r="E55" s="6493"/>
      <c r="F55" s="6493"/>
      <c r="G55" s="6493"/>
      <c r="H55" s="2170" cm="1">
        <f t="array" ref="H55">_xlfn.XLOOKUP(1, (INDEX(التشكيل_القديم!$L$54:$S$92, ,6)=$A54) * (INDEX(التشكيل_القديم!$L$54:$S$92, ,7)="عضو يمين"), INDEX(التشكيل_القديم!$L$54:$S$92, ,3))</f>
        <v>0</v>
      </c>
      <c r="I55" s="2171" t="str" cm="1">
        <f t="array" ref="I55">_xlfn.XLOOKUP(1, (INDEX(التشكيل_القديم!$L$54:$S$92, ,6)=$A54) * (INDEX(التشكيل_القديم!$L$54:$S$92, ,7)="عضو يمين"), INDEX(التشكيل_القديم!$L$54:$S$92, ,4))</f>
        <v>أ</v>
      </c>
      <c r="J55" s="6495"/>
      <c r="K55" s="6235"/>
      <c r="L55" s="6500"/>
      <c r="M55" s="6501"/>
      <c r="N55" s="6501"/>
      <c r="O55" s="6501"/>
      <c r="P55" s="6501"/>
      <c r="Q55" s="6501"/>
      <c r="R55" s="6501"/>
      <c r="S55" s="6501"/>
      <c r="T55" s="6501"/>
      <c r="U55" s="6501"/>
      <c r="V55" s="6501"/>
      <c r="W55" s="6501"/>
      <c r="X55" s="6501"/>
      <c r="Y55" s="6501"/>
      <c r="Z55" s="6501"/>
      <c r="AA55" s="6501"/>
      <c r="AB55" s="6501"/>
      <c r="AC55" s="6501"/>
      <c r="AD55" s="6501"/>
      <c r="AE55" s="6501"/>
      <c r="AF55" s="6501"/>
      <c r="AG55" s="6501"/>
      <c r="AH55" s="6501"/>
      <c r="AI55" s="6501"/>
      <c r="AJ55" s="6501"/>
      <c r="AK55" s="6501"/>
      <c r="AL55" s="6501"/>
      <c r="AM55" s="6501"/>
      <c r="AN55" s="6501"/>
      <c r="AO55" s="6501"/>
      <c r="AP55" s="6501"/>
      <c r="AQ55" s="6501"/>
      <c r="AR55" s="6501"/>
      <c r="AS55" s="6501"/>
      <c r="AT55" s="6501"/>
      <c r="AU55" s="6501"/>
      <c r="AV55" s="6501"/>
      <c r="AW55" s="6501"/>
      <c r="AX55" s="6501"/>
      <c r="AY55" s="6501"/>
      <c r="AZ55" s="6501"/>
      <c r="BA55" s="6501"/>
      <c r="BB55" s="6502"/>
      <c r="BC55" s="67"/>
      <c r="BD55" s="6504"/>
      <c r="BE55" s="6507"/>
      <c r="BF55" s="6508"/>
      <c r="BG55" s="6508"/>
      <c r="BH55" s="6508"/>
      <c r="BI55" s="6508"/>
      <c r="BJ55" s="6508"/>
      <c r="BK55" s="6508"/>
      <c r="BL55" s="6508"/>
      <c r="BM55" s="6508"/>
      <c r="BN55" s="6508"/>
      <c r="BO55" s="6508"/>
      <c r="BP55" s="6508"/>
      <c r="BQ55" s="6508"/>
      <c r="BR55" s="6508"/>
      <c r="BS55" s="6508"/>
      <c r="BT55" s="6508"/>
      <c r="BU55" s="6508"/>
      <c r="BV55" s="6508"/>
      <c r="BW55" s="6508"/>
      <c r="BX55" s="6508"/>
      <c r="BY55" s="6508"/>
      <c r="BZ55" s="6508"/>
      <c r="CA55" s="6508"/>
      <c r="CB55" s="6508"/>
      <c r="CC55" s="6508"/>
      <c r="CD55" s="6508"/>
      <c r="CE55" s="6508"/>
      <c r="CF55" s="6508"/>
      <c r="CG55" s="6508"/>
      <c r="CH55" s="6508"/>
      <c r="CI55" s="6508"/>
      <c r="CJ55" s="6508"/>
      <c r="CK55" s="6508"/>
      <c r="CL55" s="6508"/>
      <c r="CM55" s="857"/>
      <c r="CN55" s="6504"/>
      <c r="CO55" s="6507"/>
      <c r="CP55" s="6508"/>
      <c r="CQ55" s="6508"/>
      <c r="CR55" s="6508"/>
      <c r="CS55" s="6508"/>
      <c r="CT55" s="6508"/>
      <c r="CU55" s="6508"/>
      <c r="CV55" s="6508"/>
      <c r="CW55" s="6508"/>
      <c r="CX55" s="6508"/>
      <c r="CY55" s="6508"/>
      <c r="CZ55" s="6508"/>
      <c r="DA55" s="6508"/>
      <c r="DB55" s="6508"/>
      <c r="DC55" s="6508"/>
      <c r="DD55" s="6508"/>
      <c r="DE55" s="6508"/>
      <c r="DF55" s="6508"/>
      <c r="DG55" s="6508"/>
      <c r="DH55" s="6508"/>
      <c r="DI55" s="6508"/>
      <c r="DJ55" s="6508"/>
      <c r="DK55" s="6508"/>
      <c r="DL55" s="6508"/>
      <c r="DM55" s="6508"/>
      <c r="DN55" s="6508"/>
      <c r="DO55" s="6508"/>
      <c r="DP55" s="6508"/>
      <c r="DQ55" s="6508"/>
      <c r="DR55" s="6508"/>
      <c r="DS55" s="6508"/>
      <c r="DT55" s="6508"/>
      <c r="DU55" s="6508"/>
      <c r="DV55" s="864"/>
      <c r="DW55" s="6521"/>
      <c r="DX55" s="6507"/>
      <c r="DY55" s="6508"/>
      <c r="DZ55" s="6508"/>
      <c r="EA55" s="6508"/>
      <c r="EB55" s="6508"/>
      <c r="EC55" s="6508"/>
      <c r="ED55" s="6508"/>
      <c r="EE55" s="6508"/>
      <c r="EF55" s="6508"/>
      <c r="EG55" s="6508"/>
      <c r="EH55" s="6508"/>
      <c r="EI55" s="6508"/>
      <c r="EJ55" s="6508"/>
      <c r="EK55" s="6508"/>
      <c r="EL55" s="6508"/>
      <c r="EM55" s="6508"/>
      <c r="EN55" s="6508"/>
      <c r="EO55" s="6508"/>
      <c r="EP55" s="6508"/>
      <c r="EQ55" s="6508"/>
      <c r="ER55" s="6508"/>
      <c r="ES55" s="6508"/>
      <c r="ET55" s="6508"/>
      <c r="EU55" s="6508"/>
      <c r="EV55" s="6508"/>
      <c r="EW55" s="6508"/>
      <c r="EX55" s="6508"/>
      <c r="EY55" s="6508"/>
      <c r="EZ55" s="6508"/>
      <c r="FA55" s="6508"/>
      <c r="FB55" s="6508"/>
      <c r="FC55" s="6508"/>
      <c r="FD55" s="6508"/>
      <c r="FE55" s="2102"/>
      <c r="FF55" s="2110"/>
      <c r="FG55" s="2111"/>
      <c r="FH55" s="2112"/>
      <c r="FI55" s="2112"/>
      <c r="FJ55" s="2111"/>
      <c r="FK55" s="2111"/>
      <c r="FL55" s="2112"/>
      <c r="FM55" s="2112"/>
      <c r="FN55" s="2111"/>
      <c r="FO55" s="2111"/>
      <c r="FP55" s="2112"/>
      <c r="FQ55" s="2112"/>
      <c r="FR55" s="2111"/>
      <c r="FS55" s="2111"/>
      <c r="FT55" s="2112"/>
      <c r="FU55" s="2111"/>
      <c r="FV55" s="2111"/>
      <c r="FW55" s="2112"/>
      <c r="FX55" s="2112"/>
      <c r="FY55" s="2111"/>
      <c r="FZ55" s="2111"/>
      <c r="GA55" s="2111"/>
      <c r="GB55" s="2111"/>
      <c r="GC55" s="2113"/>
      <c r="GD55" t="str">
        <f t="shared" ref="GD55:GD59" si="666">IF(OR(FV55&lt;0,FS55&lt;0,FO55&lt;0,FK55&lt;0,FG55&lt;0,Z55 &lt;&gt; AZ55+AT55+AA55+AB55), "wrong", "ok")</f>
        <v>ok</v>
      </c>
    </row>
    <row r="56" spans="1:269" ht="36.75" customHeight="1" thickBot="1">
      <c r="A56" s="6492"/>
      <c r="B56" s="6493" t="str" cm="1">
        <f t="array" ref="B56">_xlfn.XLOOKUP(1, (INDEX(التشكيل_القديم!$L$54:$S$92, ,6)=$A54) * (INDEX(التشكيل_القديم!$L$54:$S$92, ,7)="عضو يسار"), INDEX(التشكيل_القديم!$L$54:$S$92, ,2))</f>
        <v>احمد عبدالهادي محمد خليفة</v>
      </c>
      <c r="C56" s="6493"/>
      <c r="D56" s="6493"/>
      <c r="E56" s="6493"/>
      <c r="F56" s="6493"/>
      <c r="G56" s="6493"/>
      <c r="H56" s="2170" cm="1">
        <f t="array" ref="H56">_xlfn.XLOOKUP(1, (INDEX(التشكيل_القديم!$L$54:$S$92, ,6)=$A54) * (INDEX(التشكيل_القديم!$L$54:$S$92, ,7)="عضو يسار"), INDEX(التشكيل_القديم!$L$54:$S$92, ,3))</f>
        <v>0</v>
      </c>
      <c r="I56" s="2171" t="str" cm="1">
        <f t="array" ref="I56">_xlfn.XLOOKUP(1, (INDEX(التشكيل_القديم!$L$54:$S$92, ,6)=$A54) * (INDEX(التشكيل_القديم!$L$54:$S$92, ,7)="عضو يسار"), INDEX(التشكيل_القديم!$L$54:$S$92, ,4))</f>
        <v>أ</v>
      </c>
      <c r="J56" s="6495"/>
      <c r="K56" s="6235"/>
      <c r="L56" s="2186" t="str">
        <f>الاعدادات!$D$14</f>
        <v>2023 وما قبلها</v>
      </c>
      <c r="M56" s="2098">
        <v>0</v>
      </c>
      <c r="N56" s="1997"/>
      <c r="O56" s="1997"/>
      <c r="P56" s="1997"/>
      <c r="Q56" s="1997"/>
      <c r="R56" s="1997"/>
      <c r="S56" s="1997"/>
      <c r="T56" s="1997"/>
      <c r="U56" s="1997"/>
      <c r="V56" s="2099"/>
      <c r="W56" s="1997"/>
      <c r="X56" s="1997"/>
      <c r="Y56" s="2133"/>
      <c r="Z56" s="2188">
        <f t="shared" ref="Z56:Z59" si="667">Y56+X56+U56+T56+S56+R56+Q56+P56+O56+N56+M56-W56</f>
        <v>0</v>
      </c>
      <c r="AA56" s="2098"/>
      <c r="AB56" s="1999"/>
      <c r="AC56" s="2031">
        <f>SUM(BE56:BK56,BE63:BK63,CN56:CT56,CN63:CT63,DW56:EC56,DW63:EC63)</f>
        <v>0</v>
      </c>
      <c r="AD56" s="2025">
        <f>SUM(BL56:BV56,BL63:BV63,CU56:DE56,CU63:DE63,ED56:EN56,ED63:EN63)</f>
        <v>0</v>
      </c>
      <c r="AE56" s="2002">
        <f>BW56+DF56+BW63+DF63+EO56+EO63</f>
        <v>0</v>
      </c>
      <c r="AF56" s="2172">
        <f>SUM(AC56:AE56)</f>
        <v>0</v>
      </c>
      <c r="AG56" s="2002">
        <f>BY56+DH56+BY63+DH63+EQ56+EQ63</f>
        <v>0</v>
      </c>
      <c r="AH56" s="2173">
        <f>BZ56+BZ63+DI56+DI63+ER56+ER63</f>
        <v>0</v>
      </c>
      <c r="AI56" s="2174">
        <f>CA56+DJ56+CA63+DJ63+ES56+ES63</f>
        <v>0</v>
      </c>
      <c r="AJ56" s="2002">
        <f>CB56+DK56+CB63+DK63+ET56+ET63</f>
        <v>0</v>
      </c>
      <c r="AK56" s="2026">
        <f>CC56+DL56+CC63+DL63+EU56+EU63</f>
        <v>0</v>
      </c>
      <c r="AL56" s="2027">
        <f>CD56+DM56+CD63+DM63+EV56+EV63</f>
        <v>0</v>
      </c>
      <c r="AM56" s="2175">
        <f>CE56+DN56+CE63+DN63+EW56+EW63</f>
        <v>0</v>
      </c>
      <c r="AN56" s="2176">
        <f>SUM(AH56:AM56)</f>
        <v>0</v>
      </c>
      <c r="AO56" s="2028">
        <f>CF56+DO56+CF63+DO63+EX56+EX63</f>
        <v>0</v>
      </c>
      <c r="AP56" s="2177">
        <f>CG56+DP56+CG63+DP63+EY56+EY63</f>
        <v>0</v>
      </c>
      <c r="AQ56" s="2029">
        <f>CH56+DQ56+DQ63+CH63+EZ56+EZ63</f>
        <v>0</v>
      </c>
      <c r="AR56" s="2178">
        <f>SUM(AO56:AQ56)</f>
        <v>0</v>
      </c>
      <c r="AS56" s="2177">
        <f>CI56+DR56+CI63+DR63+FA56+FA63</f>
        <v>0</v>
      </c>
      <c r="AT56" s="2179">
        <f>AS56+AR56+AN56+AG56+AF56</f>
        <v>0</v>
      </c>
      <c r="AU56" s="2124"/>
      <c r="AV56" s="2002">
        <f>CK56+DT56+CK63+DT63+FC56+FC63</f>
        <v>0</v>
      </c>
      <c r="AW56" s="2002">
        <f>CL56+DU56+CL63+DU63+FD56+FD63</f>
        <v>0</v>
      </c>
      <c r="AX56" s="2127"/>
      <c r="AY56" s="2130"/>
      <c r="AZ56" s="2000">
        <f>AY56+AX56+AW56+AV56+AU56</f>
        <v>0</v>
      </c>
      <c r="BA56" s="2001"/>
      <c r="BB56" s="2189">
        <f>AZ56+AT56+AA56-Z56+AB56</f>
        <v>0</v>
      </c>
      <c r="BC56" s="67"/>
      <c r="BD56" s="2186" t="str">
        <f>الاعدادات!$D$14</f>
        <v>2023 وما قبلها</v>
      </c>
      <c r="BE56" s="82"/>
      <c r="BF56" s="83"/>
      <c r="BG56" s="83"/>
      <c r="BH56" s="103"/>
      <c r="BI56" s="84"/>
      <c r="BJ56" s="84"/>
      <c r="BK56" s="85"/>
      <c r="BL56" s="86"/>
      <c r="BM56" s="87"/>
      <c r="BN56" s="87"/>
      <c r="BO56" s="88"/>
      <c r="BP56" s="88"/>
      <c r="BQ56" s="88"/>
      <c r="BR56" s="88"/>
      <c r="BS56" s="88"/>
      <c r="BT56" s="88"/>
      <c r="BU56" s="88"/>
      <c r="BV56" s="88"/>
      <c r="BW56" s="89"/>
      <c r="BX56" s="77">
        <f t="shared" ref="BX56:BX58" si="668">SUM(BE56:BW56)</f>
        <v>0</v>
      </c>
      <c r="BY56" s="90"/>
      <c r="BZ56" s="855"/>
      <c r="CA56" s="91"/>
      <c r="CB56" s="92"/>
      <c r="CC56" s="93"/>
      <c r="CD56" s="94"/>
      <c r="CE56" s="95"/>
      <c r="CF56" s="96"/>
      <c r="CG56" s="97"/>
      <c r="CH56" s="98"/>
      <c r="CI56" s="99"/>
      <c r="CJ56" s="79">
        <f t="shared" ref="CJ56:CJ57" si="669">SUM(BX56:CI56)</f>
        <v>0</v>
      </c>
      <c r="CK56" s="104"/>
      <c r="CL56" s="92"/>
      <c r="CM56" s="857"/>
      <c r="CN56" s="101"/>
      <c r="CO56" s="83"/>
      <c r="CP56" s="83"/>
      <c r="CQ56" s="84"/>
      <c r="CR56" s="84"/>
      <c r="CS56" s="84"/>
      <c r="CT56" s="85"/>
      <c r="CU56" s="86"/>
      <c r="CV56" s="87"/>
      <c r="CW56" s="87"/>
      <c r="CX56" s="88"/>
      <c r="CY56" s="88"/>
      <c r="CZ56" s="88"/>
      <c r="DA56" s="88"/>
      <c r="DB56" s="88"/>
      <c r="DC56" s="88"/>
      <c r="DD56" s="88"/>
      <c r="DE56" s="88"/>
      <c r="DF56" s="89"/>
      <c r="DG56" s="77">
        <f>DF56+DE56+CX56+CW56+CV56+CU56+CT56+CS56+CR56+CQ56+CP56+CO56+CN56+DD56+DC56+DB56+DA56+CZ56+CY56</f>
        <v>0</v>
      </c>
      <c r="DH56" s="90"/>
      <c r="DI56" s="855"/>
      <c r="DJ56" s="91"/>
      <c r="DK56" s="92"/>
      <c r="DL56" s="93"/>
      <c r="DM56" s="94"/>
      <c r="DN56" s="95"/>
      <c r="DO56" s="96"/>
      <c r="DP56" s="97"/>
      <c r="DQ56" s="98"/>
      <c r="DR56" s="99"/>
      <c r="DS56" s="81">
        <f t="shared" ref="DS56" si="670">SUM(DG56:DR56)</f>
        <v>0</v>
      </c>
      <c r="DT56" s="104"/>
      <c r="DU56" s="92"/>
      <c r="DV56" s="864"/>
      <c r="DW56" s="101"/>
      <c r="DX56" s="83"/>
      <c r="DY56" s="83"/>
      <c r="DZ56" s="84"/>
      <c r="EA56" s="84"/>
      <c r="EB56" s="84"/>
      <c r="EC56" s="85"/>
      <c r="ED56" s="86"/>
      <c r="EE56" s="87"/>
      <c r="EF56" s="87"/>
      <c r="EG56" s="88"/>
      <c r="EH56" s="88"/>
      <c r="EI56" s="88"/>
      <c r="EJ56" s="88"/>
      <c r="EK56" s="88"/>
      <c r="EL56" s="88"/>
      <c r="EM56" s="88"/>
      <c r="EN56" s="88"/>
      <c r="EO56" s="89"/>
      <c r="EP56" s="77">
        <f t="shared" ref="EP56:EP58" si="671">EO56+EN56+EG56+EF56+EE56+ED56+EC56+EB56+EA56+DZ56+DY56+DX56+DW56+EM56+EL56+EK56+EJ56+EI56+EH56</f>
        <v>0</v>
      </c>
      <c r="EQ56" s="90"/>
      <c r="ER56" s="855"/>
      <c r="ES56" s="91"/>
      <c r="ET56" s="92"/>
      <c r="EU56" s="93"/>
      <c r="EV56" s="94"/>
      <c r="EW56" s="95"/>
      <c r="EX56" s="96"/>
      <c r="EY56" s="97"/>
      <c r="EZ56" s="98"/>
      <c r="FA56" s="99"/>
      <c r="FB56" s="81">
        <f t="shared" ref="FB56" si="672">SUM(EP56:FA56)</f>
        <v>0</v>
      </c>
      <c r="FC56" s="104"/>
      <c r="FD56" s="92"/>
      <c r="FE56" s="864"/>
      <c r="FF56" s="2181" t="str">
        <f>الاعدادات!$D$14</f>
        <v>2023 وما قبلها</v>
      </c>
      <c r="FG56" s="2182">
        <f t="shared" ref="FG56:FG59" si="673">AN56+AG56-FH56-FI56</f>
        <v>0</v>
      </c>
      <c r="FH56" s="2104"/>
      <c r="FI56" s="2104"/>
      <c r="FJ56" s="2184">
        <f t="shared" ref="FJ56:FJ59" si="674">SUM(FG56:FI56)</f>
        <v>0</v>
      </c>
      <c r="FK56" s="2182">
        <f t="shared" ref="FK56:FK59" si="675">AU56-FM56-FL56</f>
        <v>0</v>
      </c>
      <c r="FL56" s="2104"/>
      <c r="FM56" s="2104"/>
      <c r="FN56" s="2184">
        <f t="shared" ref="FN56:FN59" si="676">SUM(FK56:FM56)</f>
        <v>0</v>
      </c>
      <c r="FO56" s="2182">
        <f t="shared" ref="FO56:FO59" si="677">AV56-FQ56-FP56</f>
        <v>0</v>
      </c>
      <c r="FP56" s="2104"/>
      <c r="FQ56" s="2105"/>
      <c r="FR56" s="2184">
        <f t="shared" ref="FR56:FR60" si="678">FQ56+FP56+FO56</f>
        <v>0</v>
      </c>
      <c r="FS56" s="2182">
        <f t="shared" ref="FS56:FS59" si="679">AW56-FT56</f>
        <v>0</v>
      </c>
      <c r="FT56" s="2104"/>
      <c r="FU56" s="2184">
        <f t="shared" ref="FU56:FU59" si="680">SUM(FS56:FT56)</f>
        <v>0</v>
      </c>
      <c r="FV56" s="2182">
        <f t="shared" ref="FV56:FV59" si="681">AY56+AX56-FX56-FW56</f>
        <v>0</v>
      </c>
      <c r="FW56" s="2104"/>
      <c r="FX56" s="2104"/>
      <c r="FY56" s="2184">
        <f t="shared" ref="FY56:FY59" si="682">SUM(FV56:FX56)</f>
        <v>0</v>
      </c>
      <c r="FZ56" s="2182">
        <f t="shared" ref="FZ56:FZ60" si="683">FG56+FK56+FO56+FS56+FV56</f>
        <v>0</v>
      </c>
      <c r="GA56" s="2185">
        <f t="shared" ref="GA56:GA60" si="684">FH56+FL56+FP56+FW56+FT56</f>
        <v>0</v>
      </c>
      <c r="GB56" s="2185">
        <f t="shared" ref="GB56:GB60" si="685">FX56+FQ56+FM56+FI56</f>
        <v>0</v>
      </c>
      <c r="GC56" s="2184">
        <f t="shared" ref="GC56:GC60" si="686">SUM(FZ56:GB56)</f>
        <v>0</v>
      </c>
      <c r="GD56" t="str">
        <f t="shared" si="666"/>
        <v>ok</v>
      </c>
      <c r="HJ56" s="1855" t="s">
        <v>605</v>
      </c>
    </row>
    <row r="57" spans="1:269" ht="36.75" customHeight="1" thickBot="1">
      <c r="A57" s="6492"/>
      <c r="B57" s="6493" t="str" cm="1">
        <f t="array" ref="B57">IFERROR(_xlfn.XLOOKUP(1, (INDEX(التشكيل_القديم!$L$54:$S$92, ,6)=$A54) * (INDEX(التشكيل_القديم!$L$54:$S$92, ,7)="عضو يسار اليسار"), INDEX(التشكيل_القديم!$L$54:$S$92, ,2)),"")</f>
        <v>يوسف إبراهيم بكري عبدالمولى</v>
      </c>
      <c r="C57" s="6493"/>
      <c r="D57" s="6493"/>
      <c r="E57" s="6493"/>
      <c r="F57" s="6493"/>
      <c r="G57" s="6493"/>
      <c r="H57" s="2170" cm="1">
        <f t="array" ref="H57">IF(B57&lt;&gt;"",_xlfn.XLOOKUP(1, (INDEX(التشكيل_القديم!$L$54:$S$92, ,6)=$A54) * (INDEX(التشكيل_القديم!$L$54:$S$92, ,7)="عضو يسار اليسار"), INDEX(التشكيل_القديم!$L$54:$S$92, ,3)),"")</f>
        <v>0</v>
      </c>
      <c r="I57" s="2171" t="str" cm="1">
        <f t="array" ref="I57">IF(B57&lt;&gt;"",_xlfn.XLOOKUP(1, (INDEX(التشكيل_القديم!$L$54:$S$92, ,6)=$A54) * (INDEX(التشكيل_القديم!$L$54:$S$92, ,7)="عضو يسار اليسار"), INDEX(التشكيل_القديم!$L$54:$S$92, ,4)),"")</f>
        <v>ب</v>
      </c>
      <c r="J57" s="6495"/>
      <c r="K57" s="6235"/>
      <c r="L57" s="2187">
        <f>الاعدادات!$D$15</f>
        <v>2024</v>
      </c>
      <c r="M57" s="73">
        <v>0</v>
      </c>
      <c r="N57" s="64"/>
      <c r="O57" s="64"/>
      <c r="P57" s="64"/>
      <c r="Q57" s="64"/>
      <c r="R57" s="64"/>
      <c r="S57" s="64"/>
      <c r="T57" s="64"/>
      <c r="U57" s="64"/>
      <c r="V57" s="74"/>
      <c r="W57" s="64"/>
      <c r="X57" s="64"/>
      <c r="Y57" s="2134"/>
      <c r="Z57" s="62">
        <f t="shared" si="667"/>
        <v>0</v>
      </c>
      <c r="AA57" s="73"/>
      <c r="AB57" s="63"/>
      <c r="AC57" s="2031">
        <f t="shared" ref="AC57" si="687">SUM(BE57:BK57,BE64:BK64,CN57:CT57,CN64:CT64,DW57:EC57,DW64:EC64)</f>
        <v>0</v>
      </c>
      <c r="AD57" s="2025">
        <f t="shared" ref="AD57:AD59" si="688">SUM(BL57:BV57,BL64:BV64,CU57:DE57,CU64:DE64,ED57:EN57,ED64:EN64)</f>
        <v>0</v>
      </c>
      <c r="AE57" s="2002">
        <f t="shared" ref="AE57:AE59" si="689">BW57+DF57+BW64+DF64+EO57+EO64</f>
        <v>0</v>
      </c>
      <c r="AF57" s="2172">
        <f t="shared" ref="AF57:AF59" si="690">SUM(AC57:AE57)</f>
        <v>0</v>
      </c>
      <c r="AG57" s="2002">
        <f t="shared" ref="AG57:AG59" si="691">BY57+DH57+BY64+DH64+EQ57+EQ64</f>
        <v>0</v>
      </c>
      <c r="AH57" s="2173">
        <f t="shared" ref="AH57:AH59" si="692">BZ57+BZ64+DI57+DI64+ER57+ER64</f>
        <v>0</v>
      </c>
      <c r="AI57" s="2174">
        <f t="shared" ref="AI57:AI59" si="693">CA57+DJ57+CA64+DJ64+ES57+ES64</f>
        <v>0</v>
      </c>
      <c r="AJ57" s="2002">
        <f t="shared" ref="AJ57:AJ59" si="694">CB57+DK57+CB64+DK64+ET57+ET64</f>
        <v>0</v>
      </c>
      <c r="AK57" s="2026">
        <f t="shared" ref="AK57:AK59" si="695">CC57+DL57+CC64+DL64+EU57+EU64</f>
        <v>0</v>
      </c>
      <c r="AL57" s="2027">
        <f t="shared" ref="AL57:AL59" si="696">CD57+DM57+CD64+DM64+EV57+EV64</f>
        <v>0</v>
      </c>
      <c r="AM57" s="2175">
        <f t="shared" ref="AM57:AM59" si="697">CE57+DN57+CE64+DN64+EW57+EW64</f>
        <v>0</v>
      </c>
      <c r="AN57" s="2176">
        <f t="shared" ref="AN57:AN58" si="698">SUM(AH57:AM57)</f>
        <v>0</v>
      </c>
      <c r="AO57" s="2028">
        <f t="shared" ref="AO57:AO59" si="699">CF57+DO57+CF64+DO64+EX57+EX64</f>
        <v>0</v>
      </c>
      <c r="AP57" s="2177">
        <f t="shared" ref="AP57:AP59" si="700">CG57+DP57+CG64+DP64+EY57+EY64</f>
        <v>0</v>
      </c>
      <c r="AQ57" s="2029">
        <f t="shared" ref="AQ57:AQ59" si="701">CH57+DQ57+DQ64+CH64+EZ57+EZ64</f>
        <v>0</v>
      </c>
      <c r="AR57" s="2178">
        <f t="shared" ref="AR57:AR59" si="702">SUM(AO57:AQ57)</f>
        <v>0</v>
      </c>
      <c r="AS57" s="2177">
        <f t="shared" ref="AS57:AS59" si="703">CI57+DR57+CI64+DR64+FA57+FA64</f>
        <v>0</v>
      </c>
      <c r="AT57" s="2180">
        <f>AS57+AR57+AN57+AG57+AF57</f>
        <v>0</v>
      </c>
      <c r="AU57" s="2125"/>
      <c r="AV57" s="2002">
        <f t="shared" ref="AV57:AV59" si="704">CK57+DT57+CK64+DT64+FC57+FC64</f>
        <v>0</v>
      </c>
      <c r="AW57" s="2002">
        <f t="shared" ref="AW57:AW59" si="705">CL57+DU57+CL64+DU64+FD57+FD64</f>
        <v>0</v>
      </c>
      <c r="AX57" s="2128"/>
      <c r="AY57" s="2131"/>
      <c r="AZ57" s="65">
        <f t="shared" ref="AZ57:AZ59" si="706">AY57+AX57+AW57+AV57+AU57</f>
        <v>0</v>
      </c>
      <c r="BA57" s="66"/>
      <c r="BB57" s="2189">
        <f t="shared" ref="BB57:BB59" si="707">AZ57+AT57+AA57-Z57+AB57</f>
        <v>0</v>
      </c>
      <c r="BC57" s="67"/>
      <c r="BD57" s="2187">
        <f>الاعدادات!$D$15</f>
        <v>2024</v>
      </c>
      <c r="BE57" s="82"/>
      <c r="BF57" s="83"/>
      <c r="BG57" s="83"/>
      <c r="BH57" s="84"/>
      <c r="BI57" s="84"/>
      <c r="BJ57" s="84"/>
      <c r="BK57" s="85"/>
      <c r="BL57" s="86"/>
      <c r="BM57" s="87"/>
      <c r="BN57" s="87"/>
      <c r="BO57" s="88"/>
      <c r="BP57" s="88"/>
      <c r="BQ57" s="88"/>
      <c r="BR57" s="88"/>
      <c r="BS57" s="88"/>
      <c r="BT57" s="88"/>
      <c r="BU57" s="88"/>
      <c r="BV57" s="88"/>
      <c r="BW57" s="89"/>
      <c r="BX57" s="77">
        <f t="shared" si="668"/>
        <v>0</v>
      </c>
      <c r="BY57" s="90"/>
      <c r="BZ57" s="855"/>
      <c r="CA57" s="91"/>
      <c r="CB57" s="92"/>
      <c r="CC57" s="93"/>
      <c r="CD57" s="94"/>
      <c r="CE57" s="95"/>
      <c r="CF57" s="96"/>
      <c r="CG57" s="97"/>
      <c r="CH57" s="98"/>
      <c r="CI57" s="99"/>
      <c r="CJ57" s="79">
        <f t="shared" si="669"/>
        <v>0</v>
      </c>
      <c r="CK57" s="104"/>
      <c r="CL57" s="92"/>
      <c r="CM57" s="857"/>
      <c r="CN57" s="101"/>
      <c r="CO57" s="83"/>
      <c r="CP57" s="83"/>
      <c r="CQ57" s="84"/>
      <c r="CR57" s="84"/>
      <c r="CS57" s="84"/>
      <c r="CT57" s="85"/>
      <c r="CU57" s="86"/>
      <c r="CV57" s="87"/>
      <c r="CW57" s="87"/>
      <c r="CX57" s="88"/>
      <c r="CY57" s="88"/>
      <c r="CZ57" s="88"/>
      <c r="DA57" s="88"/>
      <c r="DB57" s="88"/>
      <c r="DC57" s="88"/>
      <c r="DD57" s="88"/>
      <c r="DE57" s="88"/>
      <c r="DF57" s="89"/>
      <c r="DG57" s="77">
        <f t="shared" ref="DG57" si="708">DF57+DE57+CX57+CW57+CV57+CU57+CT57+CS57+CR57+CQ57+CP57+CO57+CN57+DD57+DC57+DB57+DA57+CZ57+CY57</f>
        <v>0</v>
      </c>
      <c r="DH57" s="90"/>
      <c r="DI57" s="855"/>
      <c r="DJ57" s="91"/>
      <c r="DK57" s="92"/>
      <c r="DL57" s="93"/>
      <c r="DM57" s="94"/>
      <c r="DN57" s="95"/>
      <c r="DO57" s="96"/>
      <c r="DP57" s="97"/>
      <c r="DQ57" s="98"/>
      <c r="DR57" s="99"/>
      <c r="DS57" s="81">
        <f>SUM(DG57:DR57)</f>
        <v>0</v>
      </c>
      <c r="DT57" s="104"/>
      <c r="DU57" s="92"/>
      <c r="DV57" s="864"/>
      <c r="DW57" s="101"/>
      <c r="DX57" s="83"/>
      <c r="DY57" s="83"/>
      <c r="DZ57" s="84"/>
      <c r="EA57" s="84"/>
      <c r="EB57" s="84"/>
      <c r="EC57" s="85"/>
      <c r="ED57" s="86"/>
      <c r="EE57" s="87"/>
      <c r="EF57" s="87"/>
      <c r="EG57" s="88"/>
      <c r="EH57" s="88"/>
      <c r="EI57" s="88"/>
      <c r="EJ57" s="88"/>
      <c r="EK57" s="88"/>
      <c r="EL57" s="88"/>
      <c r="EM57" s="88"/>
      <c r="EN57" s="88"/>
      <c r="EO57" s="89"/>
      <c r="EP57" s="77">
        <f t="shared" si="671"/>
        <v>0</v>
      </c>
      <c r="EQ57" s="90"/>
      <c r="ER57" s="855"/>
      <c r="ES57" s="91"/>
      <c r="ET57" s="92"/>
      <c r="EU57" s="93"/>
      <c r="EV57" s="94"/>
      <c r="EW57" s="95"/>
      <c r="EX57" s="96"/>
      <c r="EY57" s="97"/>
      <c r="EZ57" s="98"/>
      <c r="FA57" s="99"/>
      <c r="FB57" s="81">
        <f>SUM(EP57:FA57)</f>
        <v>0</v>
      </c>
      <c r="FC57" s="104"/>
      <c r="FD57" s="92"/>
      <c r="FE57" s="864"/>
      <c r="FF57" s="2183">
        <f>الاعدادات!$D$15</f>
        <v>2024</v>
      </c>
      <c r="FG57" s="68">
        <f t="shared" si="673"/>
        <v>0</v>
      </c>
      <c r="FH57" s="69"/>
      <c r="FI57" s="69"/>
      <c r="FJ57" s="70">
        <f t="shared" si="674"/>
        <v>0</v>
      </c>
      <c r="FK57" s="68">
        <f t="shared" si="675"/>
        <v>0</v>
      </c>
      <c r="FL57" s="69"/>
      <c r="FM57" s="69"/>
      <c r="FN57" s="70">
        <f t="shared" si="676"/>
        <v>0</v>
      </c>
      <c r="FO57" s="68">
        <f t="shared" si="677"/>
        <v>0</v>
      </c>
      <c r="FP57" s="69"/>
      <c r="FQ57" s="71"/>
      <c r="FR57" s="70">
        <f t="shared" si="678"/>
        <v>0</v>
      </c>
      <c r="FS57" s="68">
        <f t="shared" si="679"/>
        <v>0</v>
      </c>
      <c r="FT57" s="69"/>
      <c r="FU57" s="70">
        <f t="shared" si="680"/>
        <v>0</v>
      </c>
      <c r="FV57" s="68">
        <f t="shared" si="681"/>
        <v>0</v>
      </c>
      <c r="FW57" s="69"/>
      <c r="FX57" s="69"/>
      <c r="FY57" s="70">
        <f t="shared" si="682"/>
        <v>0</v>
      </c>
      <c r="FZ57" s="68">
        <f t="shared" si="683"/>
        <v>0</v>
      </c>
      <c r="GA57" s="72">
        <f t="shared" si="684"/>
        <v>0</v>
      </c>
      <c r="GB57" s="72">
        <f t="shared" si="685"/>
        <v>0</v>
      </c>
      <c r="GC57" s="70">
        <f t="shared" si="686"/>
        <v>0</v>
      </c>
      <c r="GD57" t="str">
        <f t="shared" si="666"/>
        <v>ok</v>
      </c>
      <c r="HJ57" s="1855"/>
    </row>
    <row r="58" spans="1:269" ht="36.75" customHeight="1" thickBot="1">
      <c r="A58" s="6492"/>
      <c r="B58" s="6487" t="str" cm="1">
        <f t="array" ref="B58">IFERROR(_xlfn.XLOOKUP(1, (INDEX(التشكيل_القديم!$L$54:$S$92, ,6)=$A54) * (INDEX(التشكيل_القديم!$L$54:$S$92, ,7)="عضو يسار يسار اليسار"), INDEX(التشكيل_القديم!$L$54:$S$92, ,2)),"")</f>
        <v/>
      </c>
      <c r="C58" s="6487"/>
      <c r="D58" s="6487"/>
      <c r="E58" s="6487"/>
      <c r="F58" s="6487"/>
      <c r="G58" s="6487"/>
      <c r="H58" s="6485"/>
      <c r="I58" s="105"/>
      <c r="J58" s="6495"/>
      <c r="K58" s="6235"/>
      <c r="L58" s="2187">
        <f>الاعدادات!$D$16</f>
        <v>2025</v>
      </c>
      <c r="M58" s="73">
        <v>0</v>
      </c>
      <c r="N58" s="64"/>
      <c r="O58" s="64"/>
      <c r="P58" s="64"/>
      <c r="Q58" s="64"/>
      <c r="R58" s="64"/>
      <c r="S58" s="64"/>
      <c r="T58" s="64"/>
      <c r="U58" s="64"/>
      <c r="V58" s="74"/>
      <c r="W58" s="64"/>
      <c r="X58" s="64"/>
      <c r="Y58" s="2134"/>
      <c r="Z58" s="62">
        <f t="shared" si="667"/>
        <v>0</v>
      </c>
      <c r="AA58" s="73"/>
      <c r="AB58" s="63"/>
      <c r="AC58" s="2031">
        <f>SUM(BE58:BK58,BE65:BK65,CN58:CT58,CN65:CT65,DW58:EC58,DW65:EC65)</f>
        <v>0</v>
      </c>
      <c r="AD58" s="2025">
        <f t="shared" si="688"/>
        <v>0</v>
      </c>
      <c r="AE58" s="2002">
        <f t="shared" si="689"/>
        <v>0</v>
      </c>
      <c r="AF58" s="2172">
        <f t="shared" si="690"/>
        <v>0</v>
      </c>
      <c r="AG58" s="2002">
        <f t="shared" si="691"/>
        <v>0</v>
      </c>
      <c r="AH58" s="2173">
        <f t="shared" si="692"/>
        <v>0</v>
      </c>
      <c r="AI58" s="2174">
        <f t="shared" si="693"/>
        <v>0</v>
      </c>
      <c r="AJ58" s="2002">
        <f t="shared" si="694"/>
        <v>0</v>
      </c>
      <c r="AK58" s="2026">
        <f t="shared" si="695"/>
        <v>0</v>
      </c>
      <c r="AL58" s="2027">
        <f t="shared" si="696"/>
        <v>0</v>
      </c>
      <c r="AM58" s="2175">
        <f t="shared" si="697"/>
        <v>0</v>
      </c>
      <c r="AN58" s="2176">
        <f t="shared" si="698"/>
        <v>0</v>
      </c>
      <c r="AO58" s="2028">
        <f t="shared" si="699"/>
        <v>0</v>
      </c>
      <c r="AP58" s="2177">
        <f t="shared" si="700"/>
        <v>0</v>
      </c>
      <c r="AQ58" s="2029">
        <f t="shared" si="701"/>
        <v>0</v>
      </c>
      <c r="AR58" s="2178">
        <f t="shared" si="702"/>
        <v>0</v>
      </c>
      <c r="AS58" s="2177">
        <f t="shared" si="703"/>
        <v>0</v>
      </c>
      <c r="AT58" s="65">
        <f t="shared" ref="AT58:AT59" si="709">AS58+AR58+AN58+AG58+AF58</f>
        <v>0</v>
      </c>
      <c r="AU58" s="2125"/>
      <c r="AV58" s="2002">
        <f t="shared" si="704"/>
        <v>0</v>
      </c>
      <c r="AW58" s="2002">
        <f t="shared" si="705"/>
        <v>0</v>
      </c>
      <c r="AX58" s="2128"/>
      <c r="AY58" s="2131"/>
      <c r="AZ58" s="65">
        <f t="shared" si="706"/>
        <v>0</v>
      </c>
      <c r="BA58" s="66"/>
      <c r="BB58" s="2189">
        <f t="shared" si="707"/>
        <v>0</v>
      </c>
      <c r="BC58" s="67"/>
      <c r="BD58" s="2187">
        <f>الاعدادات!$D$16</f>
        <v>2025</v>
      </c>
      <c r="BE58" s="82"/>
      <c r="BF58" s="83"/>
      <c r="BG58" s="83"/>
      <c r="BH58" s="84"/>
      <c r="BI58" s="84"/>
      <c r="BJ58" s="84"/>
      <c r="BK58" s="85"/>
      <c r="BL58" s="86"/>
      <c r="BM58" s="87"/>
      <c r="BN58" s="87"/>
      <c r="BO58" s="88"/>
      <c r="BP58" s="88"/>
      <c r="BQ58" s="88"/>
      <c r="BR58" s="88"/>
      <c r="BS58" s="88"/>
      <c r="BT58" s="88"/>
      <c r="BU58" s="88"/>
      <c r="BV58" s="88"/>
      <c r="BW58" s="89"/>
      <c r="BX58" s="77">
        <f t="shared" si="668"/>
        <v>0</v>
      </c>
      <c r="BY58" s="90"/>
      <c r="BZ58" s="855"/>
      <c r="CA58" s="91"/>
      <c r="CB58" s="92"/>
      <c r="CC58" s="93"/>
      <c r="CD58" s="94"/>
      <c r="CE58" s="95"/>
      <c r="CF58" s="96"/>
      <c r="CG58" s="97"/>
      <c r="CH58" s="98"/>
      <c r="CI58" s="99"/>
      <c r="CJ58" s="79">
        <f>SUM(BX58:CI58)</f>
        <v>0</v>
      </c>
      <c r="CK58" s="104"/>
      <c r="CL58" s="92"/>
      <c r="CM58" s="857"/>
      <c r="CN58" s="101"/>
      <c r="CO58" s="83"/>
      <c r="CP58" s="83"/>
      <c r="CQ58" s="84"/>
      <c r="CR58" s="84"/>
      <c r="CS58" s="84"/>
      <c r="CT58" s="85"/>
      <c r="CU58" s="86"/>
      <c r="CV58" s="87"/>
      <c r="CW58" s="87"/>
      <c r="CX58" s="88"/>
      <c r="CY58" s="88"/>
      <c r="CZ58" s="88"/>
      <c r="DA58" s="88"/>
      <c r="DB58" s="88"/>
      <c r="DC58" s="88"/>
      <c r="DD58" s="88"/>
      <c r="DE58" s="88"/>
      <c r="DF58" s="89"/>
      <c r="DG58" s="77">
        <f>DF58+DE58+CX58+CW58+CV58+CU58+CT58+CS58+CR58+CQ58+CP58+CO58+CN58+DD58+DC58+DB58+DA58+CZ58+CY58</f>
        <v>0</v>
      </c>
      <c r="DH58" s="90"/>
      <c r="DI58" s="855"/>
      <c r="DJ58" s="91"/>
      <c r="DK58" s="92"/>
      <c r="DL58" s="93"/>
      <c r="DM58" s="94"/>
      <c r="DN58" s="95"/>
      <c r="DO58" s="96"/>
      <c r="DP58" s="97"/>
      <c r="DQ58" s="98"/>
      <c r="DR58" s="99"/>
      <c r="DS58" s="81">
        <f>SUM(DG58:DR58)</f>
        <v>0</v>
      </c>
      <c r="DT58" s="104"/>
      <c r="DU58" s="92"/>
      <c r="DV58" s="864"/>
      <c r="DW58" s="101"/>
      <c r="DX58" s="83"/>
      <c r="DY58" s="83"/>
      <c r="DZ58" s="84"/>
      <c r="EA58" s="84"/>
      <c r="EB58" s="84"/>
      <c r="EC58" s="85"/>
      <c r="ED58" s="86"/>
      <c r="EE58" s="87"/>
      <c r="EF58" s="87"/>
      <c r="EG58" s="88"/>
      <c r="EH58" s="88"/>
      <c r="EI58" s="88"/>
      <c r="EJ58" s="88"/>
      <c r="EK58" s="88"/>
      <c r="EL58" s="88"/>
      <c r="EM58" s="88"/>
      <c r="EN58" s="88"/>
      <c r="EO58" s="89"/>
      <c r="EP58" s="77">
        <f t="shared" si="671"/>
        <v>0</v>
      </c>
      <c r="EQ58" s="90"/>
      <c r="ER58" s="855"/>
      <c r="ES58" s="91"/>
      <c r="ET58" s="92"/>
      <c r="EU58" s="93"/>
      <c r="EV58" s="94"/>
      <c r="EW58" s="95"/>
      <c r="EX58" s="96"/>
      <c r="EY58" s="97"/>
      <c r="EZ58" s="98"/>
      <c r="FA58" s="99"/>
      <c r="FB58" s="81">
        <f>SUM(EP58:FA58)</f>
        <v>0</v>
      </c>
      <c r="FC58" s="104"/>
      <c r="FD58" s="92"/>
      <c r="FE58" s="864"/>
      <c r="FF58" s="2183">
        <f>الاعدادات!$D$16</f>
        <v>2025</v>
      </c>
      <c r="FG58" s="68">
        <f t="shared" si="673"/>
        <v>0</v>
      </c>
      <c r="FH58" s="69"/>
      <c r="FI58" s="69"/>
      <c r="FJ58" s="70">
        <f t="shared" si="674"/>
        <v>0</v>
      </c>
      <c r="FK58" s="68">
        <f t="shared" si="675"/>
        <v>0</v>
      </c>
      <c r="FL58" s="69"/>
      <c r="FM58" s="69"/>
      <c r="FN58" s="70">
        <f t="shared" si="676"/>
        <v>0</v>
      </c>
      <c r="FO58" s="68">
        <f t="shared" si="677"/>
        <v>0</v>
      </c>
      <c r="FP58" s="69"/>
      <c r="FQ58" s="71"/>
      <c r="FR58" s="70">
        <f t="shared" si="678"/>
        <v>0</v>
      </c>
      <c r="FS58" s="68">
        <f t="shared" si="679"/>
        <v>0</v>
      </c>
      <c r="FT58" s="69"/>
      <c r="FU58" s="70">
        <f t="shared" si="680"/>
        <v>0</v>
      </c>
      <c r="FV58" s="68">
        <f t="shared" si="681"/>
        <v>0</v>
      </c>
      <c r="FW58" s="69"/>
      <c r="FX58" s="69"/>
      <c r="FY58" s="70">
        <f t="shared" si="682"/>
        <v>0</v>
      </c>
      <c r="FZ58" s="68">
        <f t="shared" si="683"/>
        <v>0</v>
      </c>
      <c r="GA58" s="72">
        <f t="shared" si="684"/>
        <v>0</v>
      </c>
      <c r="GB58" s="72">
        <f t="shared" si="685"/>
        <v>0</v>
      </c>
      <c r="GC58" s="70">
        <f t="shared" si="686"/>
        <v>0</v>
      </c>
      <c r="GD58" t="str">
        <f t="shared" si="666"/>
        <v>ok</v>
      </c>
    </row>
    <row r="59" spans="1:269" ht="36.75" customHeight="1" thickBot="1">
      <c r="A59" s="6492"/>
      <c r="B59" s="6487" t="str" cm="1">
        <f t="array" ref="B59">IFERROR(_xlfn.XLOOKUP(1, (INDEX(التشكيل_القديم!$L$54:$S$92, ,6)=$A54) * (INDEX(التشكيل_القديم!$L$54:$S$92, ,7)="عضو يسار يسار يسار اليسار"), INDEX(التشكيل_القديم!$L$54:$S$92, ,2)),"")</f>
        <v/>
      </c>
      <c r="C59" s="6487"/>
      <c r="D59" s="6487"/>
      <c r="E59" s="6487"/>
      <c r="F59" s="6487"/>
      <c r="G59" s="6487"/>
      <c r="H59" s="6486"/>
      <c r="I59" s="105"/>
      <c r="J59" s="6495"/>
      <c r="K59" s="6235"/>
      <c r="L59" s="2187">
        <f>الاعدادات!$D$17</f>
        <v>2026</v>
      </c>
      <c r="M59" s="106">
        <v>86</v>
      </c>
      <c r="N59" s="107"/>
      <c r="O59" s="107"/>
      <c r="P59" s="107"/>
      <c r="Q59" s="107"/>
      <c r="R59" s="107"/>
      <c r="S59" s="107"/>
      <c r="T59" s="107"/>
      <c r="U59" s="107"/>
      <c r="V59" s="108"/>
      <c r="W59" s="107"/>
      <c r="X59" s="107"/>
      <c r="Y59" s="2135"/>
      <c r="Z59" s="62">
        <f t="shared" si="667"/>
        <v>86</v>
      </c>
      <c r="AA59" s="109"/>
      <c r="AB59" s="110"/>
      <c r="AC59" s="2031">
        <f t="shared" ref="AC59" si="710">SUM(BE59:BK59,BE66:BK66,CN59:CT59,CN66:CT66,DW59:EC59,DW66:EC66)</f>
        <v>0</v>
      </c>
      <c r="AD59" s="2025">
        <f t="shared" si="688"/>
        <v>0</v>
      </c>
      <c r="AE59" s="2002">
        <f t="shared" si="689"/>
        <v>0</v>
      </c>
      <c r="AF59" s="2172">
        <f t="shared" si="690"/>
        <v>0</v>
      </c>
      <c r="AG59" s="2002">
        <f t="shared" si="691"/>
        <v>0</v>
      </c>
      <c r="AH59" s="2173">
        <f t="shared" si="692"/>
        <v>0</v>
      </c>
      <c r="AI59" s="2174">
        <f t="shared" si="693"/>
        <v>0</v>
      </c>
      <c r="AJ59" s="2002">
        <f t="shared" si="694"/>
        <v>0</v>
      </c>
      <c r="AK59" s="2026">
        <f t="shared" si="695"/>
        <v>0</v>
      </c>
      <c r="AL59" s="2027">
        <f t="shared" si="696"/>
        <v>0</v>
      </c>
      <c r="AM59" s="2175">
        <f t="shared" si="697"/>
        <v>0</v>
      </c>
      <c r="AN59" s="2176">
        <f>SUM(AH59:AM59)</f>
        <v>0</v>
      </c>
      <c r="AO59" s="2028">
        <f t="shared" si="699"/>
        <v>0</v>
      </c>
      <c r="AP59" s="2177">
        <f t="shared" si="700"/>
        <v>0</v>
      </c>
      <c r="AQ59" s="2029">
        <f t="shared" si="701"/>
        <v>0</v>
      </c>
      <c r="AR59" s="2178">
        <f t="shared" si="702"/>
        <v>0</v>
      </c>
      <c r="AS59" s="2177">
        <f t="shared" si="703"/>
        <v>0</v>
      </c>
      <c r="AT59" s="65">
        <f t="shared" si="709"/>
        <v>0</v>
      </c>
      <c r="AU59" s="2126"/>
      <c r="AV59" s="2002">
        <f t="shared" si="704"/>
        <v>0</v>
      </c>
      <c r="AW59" s="2002">
        <f t="shared" si="705"/>
        <v>0</v>
      </c>
      <c r="AX59" s="2129"/>
      <c r="AY59" s="2132"/>
      <c r="AZ59" s="65">
        <f t="shared" si="706"/>
        <v>0</v>
      </c>
      <c r="BA59" s="113"/>
      <c r="BB59" s="2189">
        <f t="shared" si="707"/>
        <v>-86</v>
      </c>
      <c r="BC59" s="67"/>
      <c r="BD59" s="2187">
        <f>الاعدادات!$D$17</f>
        <v>2026</v>
      </c>
      <c r="BE59" s="117"/>
      <c r="BF59" s="118"/>
      <c r="BG59" s="118"/>
      <c r="BH59" s="119"/>
      <c r="BI59" s="119"/>
      <c r="BJ59" s="119"/>
      <c r="BK59" s="120"/>
      <c r="BL59" s="121"/>
      <c r="BM59" s="122"/>
      <c r="BN59" s="122"/>
      <c r="BO59" s="123"/>
      <c r="BP59" s="123"/>
      <c r="BQ59" s="123"/>
      <c r="BR59" s="123"/>
      <c r="BS59" s="123"/>
      <c r="BT59" s="123"/>
      <c r="BU59" s="123"/>
      <c r="BV59" s="123"/>
      <c r="BW59" s="124"/>
      <c r="BX59" s="77">
        <f>SUM(BE59:BW59)</f>
        <v>0</v>
      </c>
      <c r="BY59" s="126"/>
      <c r="BZ59" s="856"/>
      <c r="CA59" s="127"/>
      <c r="CB59" s="128"/>
      <c r="CC59" s="129"/>
      <c r="CD59" s="130"/>
      <c r="CE59" s="131"/>
      <c r="CF59" s="132"/>
      <c r="CG59" s="133"/>
      <c r="CH59" s="134"/>
      <c r="CI59" s="135"/>
      <c r="CJ59" s="79">
        <f>SUM(BX59:CI59)</f>
        <v>0</v>
      </c>
      <c r="CK59" s="137"/>
      <c r="CL59" s="128"/>
      <c r="CM59" s="858"/>
      <c r="CN59" s="139"/>
      <c r="CO59" s="118"/>
      <c r="CP59" s="118"/>
      <c r="CQ59" s="119"/>
      <c r="CR59" s="119"/>
      <c r="CS59" s="119"/>
      <c r="CT59" s="120"/>
      <c r="CU59" s="121"/>
      <c r="CV59" s="122"/>
      <c r="CW59" s="122"/>
      <c r="CX59" s="123"/>
      <c r="CY59" s="123"/>
      <c r="CZ59" s="123"/>
      <c r="DA59" s="123"/>
      <c r="DB59" s="123"/>
      <c r="DC59" s="123"/>
      <c r="DD59" s="123"/>
      <c r="DE59" s="123"/>
      <c r="DF59" s="124"/>
      <c r="DG59" s="125">
        <f t="shared" ref="DG59:DG60" si="711">DF59+DE59+CX59+CW59+CV59+CU59+CT59+CS59+CR59+CQ59+CP59+CO59+CN59</f>
        <v>0</v>
      </c>
      <c r="DH59" s="126"/>
      <c r="DI59" s="856"/>
      <c r="DJ59" s="127"/>
      <c r="DK59" s="128"/>
      <c r="DL59" s="129"/>
      <c r="DM59" s="130"/>
      <c r="DN59" s="131"/>
      <c r="DO59" s="132"/>
      <c r="DP59" s="133"/>
      <c r="DQ59" s="134"/>
      <c r="DR59" s="135"/>
      <c r="DS59" s="140">
        <f>SUM(DG59:DR59)</f>
        <v>0</v>
      </c>
      <c r="DT59" s="137"/>
      <c r="DU59" s="128"/>
      <c r="DV59" s="865"/>
      <c r="DW59" s="139"/>
      <c r="DX59" s="118"/>
      <c r="DY59" s="118"/>
      <c r="DZ59" s="119"/>
      <c r="EA59" s="119"/>
      <c r="EB59" s="119"/>
      <c r="EC59" s="120"/>
      <c r="ED59" s="121"/>
      <c r="EE59" s="122"/>
      <c r="EF59" s="122"/>
      <c r="EG59" s="123"/>
      <c r="EH59" s="123"/>
      <c r="EI59" s="123"/>
      <c r="EJ59" s="123"/>
      <c r="EK59" s="123"/>
      <c r="EL59" s="123"/>
      <c r="EM59" s="123"/>
      <c r="EN59" s="123"/>
      <c r="EO59" s="124"/>
      <c r="EP59" s="77">
        <f>EO59+EN59+EG59+EF59+EE59+ED59+EC59+EB59+EA59+DZ59+DY59+DX59+DW59+EM59+EL59+EK59+EJ59+EI59+EH59</f>
        <v>0</v>
      </c>
      <c r="EQ59" s="126"/>
      <c r="ER59" s="856"/>
      <c r="ES59" s="127"/>
      <c r="ET59" s="128"/>
      <c r="EU59" s="129"/>
      <c r="EV59" s="130"/>
      <c r="EW59" s="131"/>
      <c r="EX59" s="132"/>
      <c r="EY59" s="133"/>
      <c r="EZ59" s="134"/>
      <c r="FA59" s="135"/>
      <c r="FB59" s="140">
        <f>SUM(EP59:FA59)</f>
        <v>0</v>
      </c>
      <c r="FC59" s="137"/>
      <c r="FD59" s="128"/>
      <c r="FE59" s="865"/>
      <c r="FF59" s="2183">
        <f>الاعدادات!$D$17</f>
        <v>2026</v>
      </c>
      <c r="FG59" s="68">
        <f t="shared" si="673"/>
        <v>0</v>
      </c>
      <c r="FH59" s="69"/>
      <c r="FI59" s="69"/>
      <c r="FJ59" s="70">
        <f t="shared" si="674"/>
        <v>0</v>
      </c>
      <c r="FK59" s="68">
        <f t="shared" si="675"/>
        <v>0</v>
      </c>
      <c r="FL59" s="69"/>
      <c r="FM59" s="69"/>
      <c r="FN59" s="70">
        <f t="shared" si="676"/>
        <v>0</v>
      </c>
      <c r="FO59" s="68">
        <f t="shared" si="677"/>
        <v>0</v>
      </c>
      <c r="FP59" s="69"/>
      <c r="FQ59" s="71"/>
      <c r="FR59" s="70">
        <f t="shared" si="678"/>
        <v>0</v>
      </c>
      <c r="FS59" s="68">
        <f t="shared" si="679"/>
        <v>0</v>
      </c>
      <c r="FT59" s="69"/>
      <c r="FU59" s="70">
        <f t="shared" si="680"/>
        <v>0</v>
      </c>
      <c r="FV59" s="68">
        <f t="shared" si="681"/>
        <v>0</v>
      </c>
      <c r="FW59" s="69"/>
      <c r="FX59" s="69"/>
      <c r="FY59" s="70">
        <f t="shared" si="682"/>
        <v>0</v>
      </c>
      <c r="FZ59" s="68">
        <f t="shared" si="683"/>
        <v>0</v>
      </c>
      <c r="GA59" s="72">
        <f t="shared" si="684"/>
        <v>0</v>
      </c>
      <c r="GB59" s="72">
        <f t="shared" si="685"/>
        <v>0</v>
      </c>
      <c r="GC59" s="70">
        <f t="shared" si="686"/>
        <v>0</v>
      </c>
      <c r="GD59" t="str">
        <f t="shared" si="666"/>
        <v>wrong</v>
      </c>
      <c r="GY59" s="2212" t="str">
        <f xml:space="preserve"> "    كشف الانتاج  (" &amp;  $HJ$56 &amp; " ) اسرة "  &amp;$HJ$57</f>
        <v xml:space="preserve">    كشف الانتاج  (الدائرة السادسة مدني اسرة ) اسرة </v>
      </c>
      <c r="GZ59" s="2"/>
      <c r="HA59" s="2"/>
      <c r="HB59" s="2"/>
      <c r="HC59" s="2"/>
      <c r="HD59" s="2"/>
      <c r="HE59" s="2"/>
      <c r="HF59" s="2"/>
      <c r="HG59" s="2"/>
      <c r="HH59" s="2"/>
      <c r="HI59" s="2"/>
      <c r="HJ59" s="2"/>
      <c r="HK59" s="2"/>
      <c r="HL59" s="2"/>
      <c r="HM59" s="2"/>
      <c r="HN59" s="2"/>
      <c r="HO59" s="2"/>
      <c r="HP59" s="2"/>
      <c r="HQ59" s="2"/>
      <c r="HR59" s="2"/>
      <c r="HS59" s="2"/>
      <c r="HT59" s="2"/>
      <c r="HU59" s="2"/>
      <c r="HV59" s="2"/>
      <c r="HW59" s="2"/>
      <c r="HX59" s="2"/>
      <c r="HY59" s="2"/>
      <c r="HZ59" s="2"/>
      <c r="IA59" s="2"/>
      <c r="IB59" s="2"/>
      <c r="IC59" s="2"/>
      <c r="ID59" s="2"/>
      <c r="IE59" s="2"/>
      <c r="IF59" s="2"/>
      <c r="IG59" s="2"/>
      <c r="IH59" s="2"/>
      <c r="II59" s="2"/>
      <c r="IJ59" s="2"/>
      <c r="IK59" s="2"/>
      <c r="IL59" s="2"/>
      <c r="IM59" s="2"/>
      <c r="IN59" s="2"/>
      <c r="IO59" s="2"/>
      <c r="IP59" s="2"/>
      <c r="IQ59" s="2"/>
      <c r="IR59" s="2"/>
      <c r="IS59" s="2"/>
      <c r="IT59" s="2"/>
      <c r="IU59" s="2"/>
      <c r="IV59" s="2"/>
      <c r="IW59" s="2"/>
      <c r="IX59" s="2"/>
      <c r="IY59" s="2"/>
    </row>
    <row r="60" spans="1:269" ht="36.75" customHeight="1" thickBot="1">
      <c r="A60" s="6488"/>
      <c r="B60" s="6489"/>
      <c r="C60" s="6489"/>
      <c r="D60" s="6489"/>
      <c r="E60" s="6489"/>
      <c r="F60" s="6489"/>
      <c r="G60" s="6490"/>
      <c r="H60" s="2115"/>
      <c r="I60" s="2116"/>
      <c r="J60" s="2117"/>
      <c r="K60" s="2118"/>
      <c r="L60" s="2119" t="s">
        <v>181</v>
      </c>
      <c r="M60" s="2190">
        <f>SUM(M54:M59)</f>
        <v>86</v>
      </c>
      <c r="N60" s="2190">
        <f t="shared" ref="N60:U60" si="712">SUM(N54:N59)</f>
        <v>0</v>
      </c>
      <c r="O60" s="2190">
        <f t="shared" si="712"/>
        <v>0</v>
      </c>
      <c r="P60" s="2190">
        <f t="shared" si="712"/>
        <v>0</v>
      </c>
      <c r="Q60" s="2190">
        <f t="shared" si="712"/>
        <v>0</v>
      </c>
      <c r="R60" s="2190">
        <f t="shared" si="712"/>
        <v>0</v>
      </c>
      <c r="S60" s="2190">
        <f t="shared" si="712"/>
        <v>0</v>
      </c>
      <c r="T60" s="2190">
        <f t="shared" si="712"/>
        <v>0</v>
      </c>
      <c r="U60" s="2190">
        <f t="shared" si="712"/>
        <v>0</v>
      </c>
      <c r="V60" s="2120"/>
      <c r="W60" s="2190">
        <f t="shared" ref="W60:AG60" si="713">SUM(W54:W59)</f>
        <v>0</v>
      </c>
      <c r="X60" s="2190">
        <f t="shared" si="713"/>
        <v>0</v>
      </c>
      <c r="Y60" s="2190">
        <f t="shared" si="713"/>
        <v>0</v>
      </c>
      <c r="Z60" s="2190">
        <f t="shared" si="713"/>
        <v>86</v>
      </c>
      <c r="AA60" s="2190">
        <f t="shared" si="713"/>
        <v>0</v>
      </c>
      <c r="AB60" s="2190">
        <f t="shared" si="713"/>
        <v>0</v>
      </c>
      <c r="AC60" s="2190">
        <f t="shared" si="713"/>
        <v>0</v>
      </c>
      <c r="AD60" s="2190">
        <f t="shared" si="713"/>
        <v>0</v>
      </c>
      <c r="AE60" s="2190">
        <f t="shared" si="713"/>
        <v>0</v>
      </c>
      <c r="AF60" s="2190">
        <f t="shared" si="713"/>
        <v>0</v>
      </c>
      <c r="AG60" s="2190">
        <f t="shared" si="713"/>
        <v>0</v>
      </c>
      <c r="AH60" s="2120"/>
      <c r="AI60" s="2190">
        <f t="shared" ref="AI60:BB60" si="714">SUM(AI54:AI59)</f>
        <v>0</v>
      </c>
      <c r="AJ60" s="2190">
        <f t="shared" si="714"/>
        <v>0</v>
      </c>
      <c r="AK60" s="2190">
        <f t="shared" si="714"/>
        <v>0</v>
      </c>
      <c r="AL60" s="2190">
        <f t="shared" si="714"/>
        <v>0</v>
      </c>
      <c r="AM60" s="2190">
        <f t="shared" si="714"/>
        <v>0</v>
      </c>
      <c r="AN60" s="2190">
        <f t="shared" si="714"/>
        <v>0</v>
      </c>
      <c r="AO60" s="2190">
        <f t="shared" si="714"/>
        <v>0</v>
      </c>
      <c r="AP60" s="2190">
        <f t="shared" si="714"/>
        <v>0</v>
      </c>
      <c r="AQ60" s="2190">
        <f t="shared" si="714"/>
        <v>0</v>
      </c>
      <c r="AR60" s="2190">
        <f t="shared" si="714"/>
        <v>0</v>
      </c>
      <c r="AS60" s="2190">
        <f t="shared" si="714"/>
        <v>0</v>
      </c>
      <c r="AT60" s="2190">
        <f t="shared" si="714"/>
        <v>0</v>
      </c>
      <c r="AU60" s="2190">
        <f t="shared" si="714"/>
        <v>0</v>
      </c>
      <c r="AV60" s="2190">
        <f t="shared" si="714"/>
        <v>0</v>
      </c>
      <c r="AW60" s="2190">
        <f t="shared" si="714"/>
        <v>0</v>
      </c>
      <c r="AX60" s="2190">
        <f t="shared" si="714"/>
        <v>0</v>
      </c>
      <c r="AY60" s="2190">
        <f t="shared" si="714"/>
        <v>0</v>
      </c>
      <c r="AZ60" s="2190">
        <f t="shared" si="714"/>
        <v>0</v>
      </c>
      <c r="BA60" s="2190">
        <f t="shared" si="714"/>
        <v>0</v>
      </c>
      <c r="BB60" s="2191">
        <f t="shared" si="714"/>
        <v>-86</v>
      </c>
      <c r="BC60" s="67"/>
      <c r="BD60" s="2009" t="s">
        <v>181</v>
      </c>
      <c r="BE60" s="840">
        <f t="shared" ref="BE60" si="715">SUM(BE55:BE59)</f>
        <v>0</v>
      </c>
      <c r="BF60" s="841">
        <f t="shared" ref="BF60" si="716">SUM(BF55:BF59)</f>
        <v>0</v>
      </c>
      <c r="BG60" s="841">
        <f t="shared" ref="BG60" si="717">SUM(BG55:BG59)</f>
        <v>0</v>
      </c>
      <c r="BH60" s="841">
        <f t="shared" ref="BH60" si="718">SUM(BH55:BH59)</f>
        <v>0</v>
      </c>
      <c r="BI60" s="841">
        <f t="shared" ref="BI60" si="719">SUM(BI55:BI59)</f>
        <v>0</v>
      </c>
      <c r="BJ60" s="841">
        <f t="shared" ref="BJ60" si="720">SUM(BJ55:BJ59)</f>
        <v>0</v>
      </c>
      <c r="BK60" s="841">
        <f t="shared" ref="BK60" si="721">SUM(BK55:BK59)</f>
        <v>0</v>
      </c>
      <c r="BL60" s="841">
        <f t="shared" ref="BL60" si="722">SUM(BL55:BL59)</f>
        <v>0</v>
      </c>
      <c r="BM60" s="841">
        <f t="shared" ref="BM60" si="723">SUM(BM55:BM59)</f>
        <v>0</v>
      </c>
      <c r="BN60" s="841">
        <f t="shared" ref="BN60" si="724">SUM(BN55:BN59)</f>
        <v>0</v>
      </c>
      <c r="BO60" s="841">
        <f t="shared" ref="BO60" si="725">SUM(BO55:BO59)</f>
        <v>0</v>
      </c>
      <c r="BP60" s="841">
        <f t="shared" ref="BP60" si="726">SUM(BP55:BP59)</f>
        <v>0</v>
      </c>
      <c r="BQ60" s="841">
        <f t="shared" ref="BQ60" si="727">SUM(BQ55:BQ59)</f>
        <v>0</v>
      </c>
      <c r="BR60" s="841">
        <f t="shared" ref="BR60" si="728">SUM(BR55:BR59)</f>
        <v>0</v>
      </c>
      <c r="BS60" s="841">
        <f t="shared" ref="BS60" si="729">SUM(BS55:BS59)</f>
        <v>0</v>
      </c>
      <c r="BT60" s="841">
        <f t="shared" ref="BT60" si="730">SUM(BT55:BT59)</f>
        <v>0</v>
      </c>
      <c r="BU60" s="841">
        <f t="shared" ref="BU60" si="731">SUM(BU55:BU59)</f>
        <v>0</v>
      </c>
      <c r="BV60" s="841">
        <f t="shared" ref="BV60" si="732">SUM(BV55:BV59)</f>
        <v>0</v>
      </c>
      <c r="BW60" s="841">
        <f t="shared" ref="BW60" si="733">SUM(BW55:BW59)</f>
        <v>0</v>
      </c>
      <c r="BX60" s="77">
        <f t="shared" ref="BX60" si="734">SUM(BE60:BW60)</f>
        <v>0</v>
      </c>
      <c r="BY60" s="841">
        <f t="shared" ref="BY60" si="735">SUM(BY55:BY59)</f>
        <v>0</v>
      </c>
      <c r="BZ60" s="841">
        <f t="shared" ref="BZ60" si="736">SUM(BZ55:BZ59)</f>
        <v>0</v>
      </c>
      <c r="CA60" s="841">
        <f t="shared" ref="CA60" si="737">SUM(CA55:CA59)</f>
        <v>0</v>
      </c>
      <c r="CB60" s="841">
        <f t="shared" ref="CB60" si="738">SUM(CB55:CB59)</f>
        <v>0</v>
      </c>
      <c r="CC60" s="841">
        <f t="shared" ref="CC60" si="739">SUM(CC55:CC59)</f>
        <v>0</v>
      </c>
      <c r="CD60" s="841">
        <f t="shared" ref="CD60" si="740">SUM(CD55:CD59)</f>
        <v>0</v>
      </c>
      <c r="CE60" s="841">
        <f t="shared" ref="CE60" si="741">SUM(CE55:CE59)</f>
        <v>0</v>
      </c>
      <c r="CF60" s="841">
        <f t="shared" ref="CF60" si="742">SUM(CF55:CF59)</f>
        <v>0</v>
      </c>
      <c r="CG60" s="841">
        <f t="shared" ref="CG60" si="743">SUM(CG55:CG59)</f>
        <v>0</v>
      </c>
      <c r="CH60" s="2030">
        <f t="shared" ref="CH60" si="744">SUM(CH55:CH59)</f>
        <v>0</v>
      </c>
      <c r="CI60" s="841">
        <f t="shared" ref="CI60" si="745">SUM(CI55:CI59)</f>
        <v>0</v>
      </c>
      <c r="CJ60" s="841">
        <f t="shared" ref="CJ60" si="746">SUM(CJ55:CJ59)</f>
        <v>0</v>
      </c>
      <c r="CK60" s="841">
        <f t="shared" ref="CK60" si="747">SUM(CK55:CK59)</f>
        <v>0</v>
      </c>
      <c r="CL60" s="841">
        <f t="shared" ref="CL60" si="748">SUM(CL55:CL59)</f>
        <v>0</v>
      </c>
      <c r="CM60" s="2192">
        <f t="shared" ref="CM60" si="749">SUM(CM55:CM59)</f>
        <v>0</v>
      </c>
      <c r="CN60" s="840">
        <f t="shared" ref="CN60" si="750">SUM(CN55:CN59)</f>
        <v>0</v>
      </c>
      <c r="CO60" s="841">
        <f t="shared" ref="CO60" si="751">SUM(CO55:CO59)</f>
        <v>0</v>
      </c>
      <c r="CP60" s="841">
        <f t="shared" ref="CP60" si="752">SUM(CP55:CP59)</f>
        <v>0</v>
      </c>
      <c r="CQ60" s="841">
        <f t="shared" ref="CQ60" si="753">SUM(CQ55:CQ59)</f>
        <v>0</v>
      </c>
      <c r="CR60" s="841">
        <f t="shared" ref="CR60" si="754">SUM(CR55:CR59)</f>
        <v>0</v>
      </c>
      <c r="CS60" s="841">
        <f t="shared" ref="CS60" si="755">SUM(CS55:CS59)</f>
        <v>0</v>
      </c>
      <c r="CT60" s="841">
        <f t="shared" ref="CT60" si="756">SUM(CT55:CT59)</f>
        <v>0</v>
      </c>
      <c r="CU60" s="841">
        <f t="shared" ref="CU60" si="757">SUM(CU55:CU59)</f>
        <v>0</v>
      </c>
      <c r="CV60" s="841">
        <f t="shared" ref="CV60" si="758">SUM(CV55:CV59)</f>
        <v>0</v>
      </c>
      <c r="CW60" s="841">
        <f t="shared" ref="CW60" si="759">SUM(CW55:CW59)</f>
        <v>0</v>
      </c>
      <c r="CX60" s="841">
        <f t="shared" ref="CX60" si="760">SUM(CX55:CX59)</f>
        <v>0</v>
      </c>
      <c r="CY60" s="841">
        <f t="shared" ref="CY60" si="761">SUM(CY55:CY59)</f>
        <v>0</v>
      </c>
      <c r="CZ60" s="841">
        <f t="shared" ref="CZ60" si="762">SUM(CZ55:CZ59)</f>
        <v>0</v>
      </c>
      <c r="DA60" s="841">
        <f t="shared" ref="DA60" si="763">SUM(DA55:DA59)</f>
        <v>0</v>
      </c>
      <c r="DB60" s="841">
        <f t="shared" ref="DB60" si="764">SUM(DB55:DB59)</f>
        <v>0</v>
      </c>
      <c r="DC60" s="841">
        <f t="shared" ref="DC60" si="765">SUM(DC55:DC59)</f>
        <v>0</v>
      </c>
      <c r="DD60" s="841">
        <f t="shared" ref="DD60" si="766">SUM(DD55:DD59)</f>
        <v>0</v>
      </c>
      <c r="DE60" s="841">
        <f t="shared" ref="DE60" si="767">SUM(DE55:DE59)</f>
        <v>0</v>
      </c>
      <c r="DF60" s="841">
        <f t="shared" ref="DF60" si="768">SUM(DF55:DF59)</f>
        <v>0</v>
      </c>
      <c r="DG60" s="842">
        <f t="shared" si="711"/>
        <v>0</v>
      </c>
      <c r="DH60" s="841">
        <f>SUM(DH55:DH59)</f>
        <v>0</v>
      </c>
      <c r="DI60" s="841"/>
      <c r="DJ60" s="841">
        <f t="shared" ref="DJ60" si="769">SUM(DJ55:DJ59)</f>
        <v>0</v>
      </c>
      <c r="DK60" s="841">
        <f t="shared" ref="DK60" si="770">SUM(DK55:DK59)</f>
        <v>0</v>
      </c>
      <c r="DL60" s="841">
        <f t="shared" ref="DL60" si="771">SUM(DL55:DL59)</f>
        <v>0</v>
      </c>
      <c r="DM60" s="841">
        <f t="shared" ref="DM60" si="772">SUM(DM55:DM59)</f>
        <v>0</v>
      </c>
      <c r="DN60" s="841">
        <f t="shared" ref="DN60" si="773">SUM(DN55:DN59)</f>
        <v>0</v>
      </c>
      <c r="DO60" s="841">
        <f t="shared" ref="DO60" si="774">SUM(DO55:DO59)</f>
        <v>0</v>
      </c>
      <c r="DP60" s="841">
        <f t="shared" ref="DP60" si="775">SUM(DP55:DP59)</f>
        <v>0</v>
      </c>
      <c r="DQ60" s="2030">
        <f t="shared" ref="DQ60" si="776">SUM(DQ55:DQ59)</f>
        <v>0</v>
      </c>
      <c r="DR60" s="841">
        <f t="shared" ref="DR60" si="777">SUM(DR55:DR59)</f>
        <v>0</v>
      </c>
      <c r="DS60" s="841">
        <f t="shared" ref="DS60" si="778">SUM(DS55:DS59)</f>
        <v>0</v>
      </c>
      <c r="DT60" s="841">
        <f t="shared" ref="DT60" si="779">SUM(DT55:DT59)</f>
        <v>0</v>
      </c>
      <c r="DU60" s="841">
        <f t="shared" ref="DU60" si="780">SUM(DU55:DU59)</f>
        <v>0</v>
      </c>
      <c r="DV60" s="2193">
        <f t="shared" ref="DV60" si="781">SUM(DV55:DV59)</f>
        <v>0</v>
      </c>
      <c r="DW60" s="840">
        <f t="shared" ref="DW60" si="782">SUM(DW55:DW59)</f>
        <v>0</v>
      </c>
      <c r="DX60" s="841">
        <f t="shared" ref="DX60" si="783">SUM(DX55:DX59)</f>
        <v>0</v>
      </c>
      <c r="DY60" s="841">
        <f t="shared" ref="DY60" si="784">SUM(DY55:DY59)</f>
        <v>0</v>
      </c>
      <c r="DZ60" s="841">
        <f t="shared" ref="DZ60" si="785">SUM(DZ55:DZ59)</f>
        <v>0</v>
      </c>
      <c r="EA60" s="841">
        <f t="shared" ref="EA60" si="786">SUM(EA55:EA59)</f>
        <v>0</v>
      </c>
      <c r="EB60" s="841">
        <f t="shared" ref="EB60" si="787">SUM(EB55:EB59)</f>
        <v>0</v>
      </c>
      <c r="EC60" s="841">
        <f t="shared" ref="EC60" si="788">SUM(EC55:EC59)</f>
        <v>0</v>
      </c>
      <c r="ED60" s="841">
        <f t="shared" ref="ED60" si="789">SUM(ED55:ED59)</f>
        <v>0</v>
      </c>
      <c r="EE60" s="841">
        <f t="shared" ref="EE60" si="790">SUM(EE55:EE59)</f>
        <v>0</v>
      </c>
      <c r="EF60" s="841">
        <f t="shared" ref="EF60" si="791">SUM(EF55:EF59)</f>
        <v>0</v>
      </c>
      <c r="EG60" s="841">
        <f t="shared" ref="EG60" si="792">SUM(EG55:EG59)</f>
        <v>0</v>
      </c>
      <c r="EH60" s="841">
        <f t="shared" ref="EH60" si="793">SUM(EH55:EH59)</f>
        <v>0</v>
      </c>
      <c r="EI60" s="841">
        <f t="shared" ref="EI60" si="794">SUM(EI55:EI59)</f>
        <v>0</v>
      </c>
      <c r="EJ60" s="841">
        <f t="shared" ref="EJ60" si="795">SUM(EJ55:EJ59)</f>
        <v>0</v>
      </c>
      <c r="EK60" s="841">
        <f t="shared" ref="EK60" si="796">SUM(EK55:EK59)</f>
        <v>0</v>
      </c>
      <c r="EL60" s="841">
        <f t="shared" ref="EL60" si="797">SUM(EL55:EL59)</f>
        <v>0</v>
      </c>
      <c r="EM60" s="841">
        <f t="shared" ref="EM60" si="798">SUM(EM55:EM59)</f>
        <v>0</v>
      </c>
      <c r="EN60" s="841">
        <f t="shared" ref="EN60" si="799">SUM(EN55:EN59)</f>
        <v>0</v>
      </c>
      <c r="EO60" s="841">
        <f t="shared" ref="EO60" si="800">SUM(EO55:EO59)</f>
        <v>0</v>
      </c>
      <c r="EP60" s="842">
        <f t="shared" ref="EP60" si="801">EO60+EN60+EG60+EF60+EE60+ED60+EC60+EB60+EA60+DZ60+DY60+DX60+DW60</f>
        <v>0</v>
      </c>
      <c r="EQ60" s="841">
        <f>SUM(EQ55:EQ59)</f>
        <v>0</v>
      </c>
      <c r="ER60" s="841"/>
      <c r="ES60" s="841">
        <f t="shared" ref="ES60" si="802">SUM(ES55:ES59)</f>
        <v>0</v>
      </c>
      <c r="ET60" s="841">
        <f t="shared" ref="ET60" si="803">SUM(ET55:ET59)</f>
        <v>0</v>
      </c>
      <c r="EU60" s="841">
        <f t="shared" ref="EU60" si="804">SUM(EU55:EU59)</f>
        <v>0</v>
      </c>
      <c r="EV60" s="841">
        <f t="shared" ref="EV60" si="805">SUM(EV55:EV59)</f>
        <v>0</v>
      </c>
      <c r="EW60" s="841">
        <f t="shared" ref="EW60" si="806">SUM(EW55:EW59)</f>
        <v>0</v>
      </c>
      <c r="EX60" s="841">
        <f t="shared" ref="EX60" si="807">SUM(EX55:EX59)</f>
        <v>0</v>
      </c>
      <c r="EY60" s="841">
        <f t="shared" ref="EY60" si="808">SUM(EY55:EY59)</f>
        <v>0</v>
      </c>
      <c r="EZ60" s="2030">
        <f t="shared" ref="EZ60" si="809">SUM(EZ55:EZ59)</f>
        <v>0</v>
      </c>
      <c r="FA60" s="841">
        <f t="shared" ref="FA60" si="810">SUM(FA55:FA59)</f>
        <v>0</v>
      </c>
      <c r="FB60" s="841">
        <f t="shared" ref="FB60" si="811">SUM(FB55:FB59)</f>
        <v>0</v>
      </c>
      <c r="FC60" s="841">
        <f t="shared" ref="FC60" si="812">SUM(FC55:FC59)</f>
        <v>0</v>
      </c>
      <c r="FD60" s="841">
        <f t="shared" ref="FD60" si="813">SUM(FD55:FD59)</f>
        <v>0</v>
      </c>
      <c r="FE60" s="2193">
        <f t="shared" ref="FE60" si="814">SUM(FE55:FE59)</f>
        <v>0</v>
      </c>
      <c r="FF60" s="142" t="s">
        <v>106</v>
      </c>
      <c r="FG60" s="846">
        <f>SUM(FG54:FG59)</f>
        <v>0</v>
      </c>
      <c r="FH60" s="847">
        <f t="shared" ref="FH60:FQ60" si="815">SUM(FH54:FH59)</f>
        <v>0</v>
      </c>
      <c r="FI60" s="847">
        <f t="shared" si="815"/>
        <v>0</v>
      </c>
      <c r="FJ60" s="848">
        <f t="shared" si="815"/>
        <v>0</v>
      </c>
      <c r="FK60" s="846">
        <f t="shared" si="815"/>
        <v>0</v>
      </c>
      <c r="FL60" s="847">
        <f t="shared" si="815"/>
        <v>0</v>
      </c>
      <c r="FM60" s="847">
        <f t="shared" si="815"/>
        <v>0</v>
      </c>
      <c r="FN60" s="848">
        <f t="shared" si="815"/>
        <v>0</v>
      </c>
      <c r="FO60" s="846">
        <f t="shared" si="815"/>
        <v>0</v>
      </c>
      <c r="FP60" s="847">
        <f t="shared" si="815"/>
        <v>0</v>
      </c>
      <c r="FQ60" s="848">
        <f t="shared" si="815"/>
        <v>0</v>
      </c>
      <c r="FR60" s="849">
        <f t="shared" si="678"/>
        <v>0</v>
      </c>
      <c r="FS60" s="846">
        <f t="shared" ref="FS60" si="816">SUM(FS54:FS59)</f>
        <v>0</v>
      </c>
      <c r="FT60" s="847">
        <f>SUM(FT54:FT59)</f>
        <v>0</v>
      </c>
      <c r="FU60" s="848">
        <f t="shared" ref="FU60:FY60" si="817">SUM(FU54:FU59)</f>
        <v>0</v>
      </c>
      <c r="FV60" s="846">
        <f t="shared" si="817"/>
        <v>0</v>
      </c>
      <c r="FW60" s="847">
        <f t="shared" si="817"/>
        <v>0</v>
      </c>
      <c r="FX60" s="847">
        <f t="shared" si="817"/>
        <v>0</v>
      </c>
      <c r="FY60" s="848">
        <f t="shared" si="817"/>
        <v>0</v>
      </c>
      <c r="FZ60" s="850">
        <f t="shared" si="683"/>
        <v>0</v>
      </c>
      <c r="GA60" s="851">
        <f t="shared" si="684"/>
        <v>0</v>
      </c>
      <c r="GB60" s="851">
        <f t="shared" si="685"/>
        <v>0</v>
      </c>
      <c r="GC60" s="849">
        <f t="shared" si="686"/>
        <v>0</v>
      </c>
      <c r="GQ60" s="1728"/>
      <c r="GR60" s="1728"/>
      <c r="GS60" s="1728"/>
      <c r="GT60" s="1728"/>
      <c r="GU60" s="1728"/>
      <c r="GV60" s="1728"/>
      <c r="GW60" s="1728"/>
      <c r="GX60" s="1728"/>
      <c r="GY60" s="1729"/>
      <c r="GZ60" s="1730"/>
      <c r="HA60" s="1730"/>
      <c r="HB60" s="1730"/>
      <c r="HC60" s="1730"/>
      <c r="HD60" s="1730"/>
      <c r="HE60" s="1730"/>
      <c r="HF60" s="1730"/>
      <c r="HG60" s="1730"/>
      <c r="HH60" s="1730"/>
      <c r="HI60" s="1730"/>
      <c r="HJ60" s="6621" t="s">
        <v>92</v>
      </c>
      <c r="HK60" s="6624" t="s">
        <v>93</v>
      </c>
      <c r="HL60" s="6625"/>
      <c r="HM60" s="6625"/>
      <c r="HN60" s="6625"/>
      <c r="HO60" s="6625"/>
      <c r="HP60" s="6625"/>
      <c r="HQ60" s="6625"/>
      <c r="HR60" s="6625"/>
      <c r="HS60" s="6625"/>
      <c r="HT60" s="6625"/>
      <c r="HU60" s="6625"/>
      <c r="HV60" s="6625"/>
      <c r="HW60" s="6625"/>
      <c r="HX60" s="6626"/>
      <c r="HY60" s="6627" t="s">
        <v>94</v>
      </c>
      <c r="HZ60" s="6627" t="s">
        <v>95</v>
      </c>
      <c r="IA60" s="6624" t="s">
        <v>96</v>
      </c>
      <c r="IB60" s="6625"/>
      <c r="IC60" s="6625"/>
      <c r="ID60" s="6625"/>
      <c r="IE60" s="6625"/>
      <c r="IF60" s="6625"/>
      <c r="IG60" s="6625"/>
      <c r="IH60" s="6625"/>
      <c r="II60" s="6625"/>
      <c r="IJ60" s="6625"/>
      <c r="IK60" s="6625"/>
      <c r="IL60" s="6625"/>
      <c r="IM60" s="6625"/>
      <c r="IN60" s="6625"/>
      <c r="IO60" s="6625"/>
      <c r="IP60" s="6625"/>
      <c r="IQ60" s="6626"/>
      <c r="IR60" s="6627" t="s">
        <v>97</v>
      </c>
      <c r="IS60" s="6628" t="s">
        <v>98</v>
      </c>
      <c r="IT60" s="6629"/>
      <c r="IU60" s="6629"/>
      <c r="IV60" s="6629"/>
      <c r="IW60" s="6629"/>
      <c r="IX60" s="6629"/>
      <c r="IY60" s="6630" t="s">
        <v>99</v>
      </c>
      <c r="IZ60" s="1728"/>
      <c r="JA60" s="1728"/>
      <c r="JB60" s="1728"/>
      <c r="JC60" s="1728"/>
      <c r="JD60" s="1728"/>
      <c r="JE60" s="1728"/>
      <c r="JF60" s="1728"/>
      <c r="JG60" s="1728"/>
      <c r="JH60" s="1728"/>
      <c r="JI60" s="1728"/>
    </row>
    <row r="61" spans="1:269" ht="36.75" customHeight="1" thickBot="1">
      <c r="A61" s="6528" t="str">
        <f>IF(AND(GD54="ok",GD55="ok",GD56="ok",GD57="ok",GD58="ok",GD59="ok", H61 &lt;&gt;"فارغ"),"ok","wrong")</f>
        <v>wrong</v>
      </c>
      <c r="B61" s="6529"/>
      <c r="C61" s="6529"/>
      <c r="D61" s="6529"/>
      <c r="E61" s="6529"/>
      <c r="F61" s="6529"/>
      <c r="G61" s="6530"/>
      <c r="H61" s="6208" t="str">
        <f>IF(Z60=0,"فارغ","")</f>
        <v/>
      </c>
      <c r="I61" s="6209"/>
      <c r="J61" s="6209"/>
      <c r="K61" s="6209"/>
      <c r="L61" s="147"/>
      <c r="M61" s="148"/>
      <c r="N61" s="148"/>
      <c r="O61" s="149"/>
      <c r="P61" s="149"/>
      <c r="Q61" s="149"/>
      <c r="R61" s="148"/>
      <c r="S61" s="148"/>
      <c r="T61" s="148"/>
      <c r="U61" s="148"/>
      <c r="V61" s="148"/>
      <c r="W61" s="148"/>
      <c r="X61" s="148"/>
      <c r="Y61" s="148"/>
      <c r="Z61" s="149"/>
      <c r="AA61" s="149"/>
      <c r="AB61" s="149"/>
      <c r="AC61" s="148"/>
      <c r="AD61" s="148"/>
      <c r="AE61" s="148"/>
      <c r="AF61" s="150"/>
      <c r="AG61" s="148"/>
      <c r="AH61" s="148"/>
      <c r="AI61" s="151"/>
      <c r="AJ61" s="148"/>
      <c r="AK61" s="148"/>
      <c r="AL61" s="148"/>
      <c r="AM61" s="148"/>
      <c r="AN61" s="150"/>
      <c r="AO61" s="151"/>
      <c r="AP61" s="151"/>
      <c r="AQ61" s="151"/>
      <c r="AR61" s="152"/>
      <c r="AS61" s="151"/>
      <c r="AT61" s="153"/>
      <c r="AU61" s="148"/>
      <c r="AV61" s="148"/>
      <c r="AW61" s="148"/>
      <c r="AX61" s="148"/>
      <c r="AY61" s="148"/>
      <c r="AZ61" s="153"/>
      <c r="BA61" s="148"/>
      <c r="BB61" s="154"/>
      <c r="BC61" s="155"/>
      <c r="BD61" s="6531">
        <f>_xlfn.XLOOKUP(B56,التشكيل_القديم!$M$54:$M$92,التشكيل_القديم!$L$54:$L$92,0,0)</f>
        <v>6</v>
      </c>
      <c r="BE61" s="6505" t="str">
        <f>"(3)             "&amp; "عضو يسار الدائرة  /  "  &amp;B56</f>
        <v>(3)             عضو يسار الدائرة  /  احمد عبدالهادي محمد خليفة</v>
      </c>
      <c r="BF61" s="6506"/>
      <c r="BG61" s="6506"/>
      <c r="BH61" s="6506"/>
      <c r="BI61" s="6506"/>
      <c r="BJ61" s="6506"/>
      <c r="BK61" s="6506"/>
      <c r="BL61" s="6506"/>
      <c r="BM61" s="6506"/>
      <c r="BN61" s="6506"/>
      <c r="BO61" s="6506"/>
      <c r="BP61" s="6506"/>
      <c r="BQ61" s="6506"/>
      <c r="BR61" s="6506"/>
      <c r="BS61" s="6506"/>
      <c r="BT61" s="6506"/>
      <c r="BU61" s="6506"/>
      <c r="BV61" s="6506"/>
      <c r="BW61" s="6506"/>
      <c r="BX61" s="6506"/>
      <c r="BY61" s="6506"/>
      <c r="BZ61" s="6506"/>
      <c r="CA61" s="6506"/>
      <c r="CB61" s="6506"/>
      <c r="CC61" s="6506"/>
      <c r="CD61" s="6506"/>
      <c r="CE61" s="6506"/>
      <c r="CF61" s="6506"/>
      <c r="CG61" s="6506"/>
      <c r="CH61" s="6506"/>
      <c r="CI61" s="6506"/>
      <c r="CJ61" s="6506"/>
      <c r="CK61" s="6506"/>
      <c r="CL61" s="6506"/>
      <c r="CM61" s="859"/>
      <c r="CN61" s="6520">
        <f>IF(ISTEXT(B57),_xlfn.XLOOKUP(B57,التشكيل_القديم!$M$54:$M$92,التشكيل_القديم!$L$54:$L$92,0,0),0)</f>
        <v>7</v>
      </c>
      <c r="CO61" s="6505" t="str">
        <f>IF(B57&lt;&gt;"","(4)             "&amp;"عضو يسار  اليسار الدائرة /  "&amp;B57,"لا يوجد عضو رابع " )</f>
        <v>(4)             عضو يسار  اليسار الدائرة /  يوسف إبراهيم بكري عبدالمولى</v>
      </c>
      <c r="CP61" s="6506"/>
      <c r="CQ61" s="6506"/>
      <c r="CR61" s="6506"/>
      <c r="CS61" s="6506"/>
      <c r="CT61" s="6506"/>
      <c r="CU61" s="6506"/>
      <c r="CV61" s="6506"/>
      <c r="CW61" s="6506"/>
      <c r="CX61" s="6506"/>
      <c r="CY61" s="6506"/>
      <c r="CZ61" s="6506"/>
      <c r="DA61" s="6506"/>
      <c r="DB61" s="6506"/>
      <c r="DC61" s="6506"/>
      <c r="DD61" s="6506"/>
      <c r="DE61" s="6506"/>
      <c r="DF61" s="6506"/>
      <c r="DG61" s="6506"/>
      <c r="DH61" s="6506"/>
      <c r="DI61" s="6506"/>
      <c r="DJ61" s="6506"/>
      <c r="DK61" s="6506"/>
      <c r="DL61" s="6506"/>
      <c r="DM61" s="6506"/>
      <c r="DN61" s="6506"/>
      <c r="DO61" s="6506"/>
      <c r="DP61" s="6506"/>
      <c r="DQ61" s="6506"/>
      <c r="DR61" s="6506"/>
      <c r="DS61" s="6506"/>
      <c r="DT61" s="6506"/>
      <c r="DU61" s="6506"/>
      <c r="DV61" s="859"/>
      <c r="DW61" s="6520">
        <f>IF(ISTEXT(B59),_xlfn.XLOOKUP(B59,التشكيل_القديم!$M$54:$M$92,التشكيل_القديم!$L$54:$L$92,0,0),0)</f>
        <v>0</v>
      </c>
      <c r="DX61" s="6505" t="str">
        <f>IF(B59&lt;&gt;"","(5)             "&amp;"عضو يسار يسار اليسار الدائرة /  "&amp;B59,"لا يوجد عضو سادس " )</f>
        <v xml:space="preserve">لا يوجد عضو سادس </v>
      </c>
      <c r="DY61" s="6506"/>
      <c r="DZ61" s="6506"/>
      <c r="EA61" s="6506"/>
      <c r="EB61" s="6506"/>
      <c r="EC61" s="6506"/>
      <c r="ED61" s="6506"/>
      <c r="EE61" s="6506"/>
      <c r="EF61" s="6506"/>
      <c r="EG61" s="6506"/>
      <c r="EH61" s="6506"/>
      <c r="EI61" s="6506"/>
      <c r="EJ61" s="6506"/>
      <c r="EK61" s="6506"/>
      <c r="EL61" s="6506"/>
      <c r="EM61" s="6506"/>
      <c r="EN61" s="6506"/>
      <c r="EO61" s="6506"/>
      <c r="EP61" s="6506"/>
      <c r="EQ61" s="6506"/>
      <c r="ER61" s="6506"/>
      <c r="ES61" s="6506"/>
      <c r="ET61" s="6506"/>
      <c r="EU61" s="6506"/>
      <c r="EV61" s="6506"/>
      <c r="EW61" s="6506"/>
      <c r="EX61" s="6506"/>
      <c r="EY61" s="6506"/>
      <c r="EZ61" s="6506"/>
      <c r="FA61" s="6506"/>
      <c r="FB61" s="6506"/>
      <c r="FC61" s="6506"/>
      <c r="FD61" s="6506"/>
      <c r="FE61" s="859"/>
      <c r="FF61" s="6522" t="s">
        <v>1239</v>
      </c>
      <c r="FG61" s="6523"/>
      <c r="FH61" s="6523"/>
      <c r="FI61" s="6523"/>
      <c r="FJ61" s="6523"/>
      <c r="FK61" s="6523"/>
      <c r="FL61" s="6523"/>
      <c r="FM61" s="6523"/>
      <c r="FN61" s="6523"/>
      <c r="FO61" s="6523"/>
      <c r="FP61" s="6523"/>
      <c r="FQ61" s="6523"/>
      <c r="FR61" s="6523"/>
      <c r="FS61" s="6523"/>
      <c r="FT61" s="6523"/>
      <c r="FU61" s="6523"/>
      <c r="FV61" s="6523"/>
      <c r="FW61" s="6523"/>
      <c r="FX61" s="6523"/>
      <c r="FY61" s="6523"/>
      <c r="FZ61" s="6523"/>
      <c r="GA61" s="6523"/>
      <c r="GB61" s="6523"/>
      <c r="GC61" s="6523"/>
      <c r="GD61" s="6523"/>
      <c r="GE61" s="6523"/>
      <c r="GF61" s="6523"/>
      <c r="GG61" s="6523"/>
      <c r="GH61" s="6523"/>
      <c r="GI61" s="6524"/>
      <c r="GQ61" s="1728"/>
      <c r="GR61" s="1728"/>
      <c r="GS61" s="1728"/>
      <c r="GT61" s="1728"/>
      <c r="GU61" s="1728"/>
      <c r="GV61" s="1728"/>
      <c r="GW61" s="1728"/>
      <c r="GX61" s="1728"/>
      <c r="GY61" s="6632" t="s">
        <v>208</v>
      </c>
      <c r="GZ61" s="6635" t="s">
        <v>88</v>
      </c>
      <c r="HA61" s="6636"/>
      <c r="HB61" s="6636"/>
      <c r="HC61" s="6636"/>
      <c r="HD61" s="6636"/>
      <c r="HE61" s="6637"/>
      <c r="HF61" s="6644" t="s">
        <v>89</v>
      </c>
      <c r="HG61" s="6647" t="s">
        <v>15</v>
      </c>
      <c r="HH61" s="6647" t="s">
        <v>90</v>
      </c>
      <c r="HI61" s="6650" t="s">
        <v>91</v>
      </c>
      <c r="HJ61" s="6622"/>
      <c r="HK61" s="6585" t="s">
        <v>107</v>
      </c>
      <c r="HL61" s="6586"/>
      <c r="HM61" s="6586"/>
      <c r="HN61" s="6586"/>
      <c r="HO61" s="6586"/>
      <c r="HP61" s="6586"/>
      <c r="HQ61" s="6586"/>
      <c r="HR61" s="6586"/>
      <c r="HS61" s="6586"/>
      <c r="HT61" s="6586"/>
      <c r="HU61" s="6586"/>
      <c r="HV61" s="6587"/>
      <c r="HW61" s="6571" t="s">
        <v>108</v>
      </c>
      <c r="HX61" s="6571" t="s">
        <v>109</v>
      </c>
      <c r="HY61" s="6572"/>
      <c r="HZ61" s="6572"/>
      <c r="IA61" s="6585" t="s">
        <v>100</v>
      </c>
      <c r="IB61" s="6586"/>
      <c r="IC61" s="6586"/>
      <c r="ID61" s="6587"/>
      <c r="IE61" s="6571" t="s">
        <v>102</v>
      </c>
      <c r="IF61" s="6585" t="s">
        <v>110</v>
      </c>
      <c r="IG61" s="6586"/>
      <c r="IH61" s="6586"/>
      <c r="II61" s="6586"/>
      <c r="IJ61" s="6586"/>
      <c r="IK61" s="6586"/>
      <c r="IL61" s="6587"/>
      <c r="IM61" s="6585" t="s">
        <v>111</v>
      </c>
      <c r="IN61" s="6586"/>
      <c r="IO61" s="6586"/>
      <c r="IP61" s="6587"/>
      <c r="IQ61" s="6571" t="s">
        <v>105</v>
      </c>
      <c r="IR61" s="6572"/>
      <c r="IS61" s="6571" t="s">
        <v>209</v>
      </c>
      <c r="IT61" s="6571" t="s">
        <v>210</v>
      </c>
      <c r="IU61" s="6571" t="s">
        <v>211</v>
      </c>
      <c r="IV61" s="6571" t="s">
        <v>115</v>
      </c>
      <c r="IW61" s="6571" t="s">
        <v>116</v>
      </c>
      <c r="IX61" s="6655" t="s">
        <v>117</v>
      </c>
      <c r="IY61" s="6631"/>
      <c r="IZ61" s="1728"/>
      <c r="JA61" s="1728"/>
      <c r="JB61" s="1728"/>
      <c r="JC61" s="1728"/>
      <c r="JD61" s="1728"/>
      <c r="JE61" s="1728"/>
      <c r="JF61" s="1728"/>
      <c r="JG61" s="1728"/>
      <c r="JH61" s="1728"/>
      <c r="JI61" s="1728"/>
    </row>
    <row r="62" spans="1:269" ht="36.75" customHeight="1" thickTop="1" thickBot="1">
      <c r="A62" s="6205"/>
      <c r="B62" s="6206"/>
      <c r="C62" s="6206"/>
      <c r="D62" s="6206"/>
      <c r="E62" s="6206"/>
      <c r="F62" s="6206"/>
      <c r="G62" s="6207"/>
      <c r="H62" s="6208"/>
      <c r="I62" s="6209"/>
      <c r="J62" s="6209"/>
      <c r="K62" s="6209"/>
      <c r="L62" s="147"/>
      <c r="M62" s="148"/>
      <c r="N62" s="148"/>
      <c r="O62" s="148"/>
      <c r="P62" s="148"/>
      <c r="Q62" s="148"/>
      <c r="R62" s="148"/>
      <c r="S62" s="148"/>
      <c r="T62" s="148"/>
      <c r="U62" s="148"/>
      <c r="V62" s="148"/>
      <c r="W62" s="148"/>
      <c r="X62" s="148"/>
      <c r="Y62" s="148"/>
      <c r="Z62" s="160"/>
      <c r="AA62" s="148"/>
      <c r="AB62" s="148"/>
      <c r="AC62" s="148"/>
      <c r="AD62" s="148"/>
      <c r="AE62" s="148"/>
      <c r="AF62" s="150"/>
      <c r="AG62" s="148"/>
      <c r="AH62" s="148"/>
      <c r="AI62" s="151"/>
      <c r="AJ62" s="148"/>
      <c r="AK62" s="148"/>
      <c r="AL62" s="148"/>
      <c r="AM62" s="148"/>
      <c r="AN62" s="150"/>
      <c r="AO62" s="151"/>
      <c r="AP62" s="151"/>
      <c r="AQ62" s="151"/>
      <c r="AR62" s="152"/>
      <c r="AS62" s="151"/>
      <c r="AT62" s="153"/>
      <c r="AU62" s="148"/>
      <c r="AV62" s="148"/>
      <c r="AW62" s="148"/>
      <c r="AX62" s="148"/>
      <c r="AY62" s="148"/>
      <c r="AZ62" s="153"/>
      <c r="BA62" s="148"/>
      <c r="BB62" s="154"/>
      <c r="BC62" s="155"/>
      <c r="BD62" s="6532"/>
      <c r="BE62" s="6507"/>
      <c r="BF62" s="6508"/>
      <c r="BG62" s="6508"/>
      <c r="BH62" s="6508"/>
      <c r="BI62" s="6508"/>
      <c r="BJ62" s="6508"/>
      <c r="BK62" s="6508"/>
      <c r="BL62" s="6508"/>
      <c r="BM62" s="6508"/>
      <c r="BN62" s="6508"/>
      <c r="BO62" s="6508"/>
      <c r="BP62" s="6508"/>
      <c r="BQ62" s="6508"/>
      <c r="BR62" s="6508"/>
      <c r="BS62" s="6508"/>
      <c r="BT62" s="6508"/>
      <c r="BU62" s="6508"/>
      <c r="BV62" s="6508"/>
      <c r="BW62" s="6508"/>
      <c r="BX62" s="6508"/>
      <c r="BY62" s="6508"/>
      <c r="BZ62" s="6508"/>
      <c r="CA62" s="6508"/>
      <c r="CB62" s="6508"/>
      <c r="CC62" s="6508"/>
      <c r="CD62" s="6508"/>
      <c r="CE62" s="6508"/>
      <c r="CF62" s="6508"/>
      <c r="CG62" s="6508"/>
      <c r="CH62" s="6508"/>
      <c r="CI62" s="6508"/>
      <c r="CJ62" s="6508"/>
      <c r="CK62" s="6508"/>
      <c r="CL62" s="6508"/>
      <c r="CM62" s="860"/>
      <c r="CN62" s="6521"/>
      <c r="CO62" s="6507"/>
      <c r="CP62" s="6508"/>
      <c r="CQ62" s="6508"/>
      <c r="CR62" s="6508"/>
      <c r="CS62" s="6508"/>
      <c r="CT62" s="6508"/>
      <c r="CU62" s="6508"/>
      <c r="CV62" s="6508"/>
      <c r="CW62" s="6508"/>
      <c r="CX62" s="6508"/>
      <c r="CY62" s="6508"/>
      <c r="CZ62" s="6508"/>
      <c r="DA62" s="6508"/>
      <c r="DB62" s="6508"/>
      <c r="DC62" s="6508"/>
      <c r="DD62" s="6508"/>
      <c r="DE62" s="6508"/>
      <c r="DF62" s="6508"/>
      <c r="DG62" s="6508"/>
      <c r="DH62" s="6508"/>
      <c r="DI62" s="6508"/>
      <c r="DJ62" s="6508"/>
      <c r="DK62" s="6508"/>
      <c r="DL62" s="6508"/>
      <c r="DM62" s="6508"/>
      <c r="DN62" s="6508"/>
      <c r="DO62" s="6508"/>
      <c r="DP62" s="6508"/>
      <c r="DQ62" s="6508"/>
      <c r="DR62" s="6508"/>
      <c r="DS62" s="6508"/>
      <c r="DT62" s="6508"/>
      <c r="DU62" s="6508"/>
      <c r="DV62" s="866"/>
      <c r="DW62" s="6521"/>
      <c r="DX62" s="6507"/>
      <c r="DY62" s="6508"/>
      <c r="DZ62" s="6508"/>
      <c r="EA62" s="6508"/>
      <c r="EB62" s="6508"/>
      <c r="EC62" s="6508"/>
      <c r="ED62" s="6508"/>
      <c r="EE62" s="6508"/>
      <c r="EF62" s="6508"/>
      <c r="EG62" s="6508"/>
      <c r="EH62" s="6508"/>
      <c r="EI62" s="6508"/>
      <c r="EJ62" s="6508"/>
      <c r="EK62" s="6508"/>
      <c r="EL62" s="6508"/>
      <c r="EM62" s="6508"/>
      <c r="EN62" s="6508"/>
      <c r="EO62" s="6508"/>
      <c r="EP62" s="6508"/>
      <c r="EQ62" s="6508"/>
      <c r="ER62" s="6508"/>
      <c r="ES62" s="6508"/>
      <c r="ET62" s="6508"/>
      <c r="EU62" s="6508"/>
      <c r="EV62" s="6508"/>
      <c r="EW62" s="6508"/>
      <c r="EX62" s="6508"/>
      <c r="EY62" s="6508"/>
      <c r="EZ62" s="6508"/>
      <c r="FA62" s="6508"/>
      <c r="FB62" s="6508"/>
      <c r="FC62" s="6508"/>
      <c r="FD62" s="6508"/>
      <c r="FE62" s="866"/>
      <c r="FF62" s="2114"/>
      <c r="FG62" s="6348" t="s">
        <v>23</v>
      </c>
      <c r="FH62" s="6349"/>
      <c r="FI62" s="6349"/>
      <c r="FJ62" s="6350"/>
      <c r="FK62" s="6370" t="s">
        <v>33</v>
      </c>
      <c r="FL62" s="6370"/>
      <c r="FM62" s="6370"/>
      <c r="FN62" s="6371"/>
      <c r="FO62" s="6351" t="s">
        <v>184</v>
      </c>
      <c r="FP62" s="6352"/>
      <c r="FQ62" s="6352"/>
      <c r="FR62" s="6353"/>
      <c r="FS62" s="6366" t="s">
        <v>185</v>
      </c>
      <c r="FT62" s="6367"/>
      <c r="FU62" s="6367"/>
      <c r="FV62" s="6368"/>
      <c r="FW62" s="6354" t="s">
        <v>200</v>
      </c>
      <c r="FX62" s="6355"/>
      <c r="FY62" s="6355"/>
      <c r="FZ62" s="6356"/>
      <c r="GA62" s="6338" t="s">
        <v>597</v>
      </c>
      <c r="GB62" s="6339"/>
      <c r="GC62" s="6339"/>
      <c r="GD62" s="6340"/>
      <c r="GE62" s="6525" t="s">
        <v>598</v>
      </c>
      <c r="GF62" s="6526"/>
      <c r="GG62" s="6526"/>
      <c r="GH62" s="6526"/>
      <c r="GI62" s="6527"/>
      <c r="GQ62" s="1728"/>
      <c r="GR62" s="1728"/>
      <c r="GS62" s="1728"/>
      <c r="GT62" s="1728"/>
      <c r="GU62" s="1728"/>
      <c r="GV62" s="1728"/>
      <c r="GW62" s="1728"/>
      <c r="GX62" s="1728"/>
      <c r="GY62" s="6633"/>
      <c r="GZ62" s="6638"/>
      <c r="HA62" s="6639"/>
      <c r="HB62" s="6639"/>
      <c r="HC62" s="6639"/>
      <c r="HD62" s="6639"/>
      <c r="HE62" s="6640"/>
      <c r="HF62" s="6645"/>
      <c r="HG62" s="6648"/>
      <c r="HH62" s="6648"/>
      <c r="HI62" s="6651"/>
      <c r="HJ62" s="6622"/>
      <c r="HK62" s="6591"/>
      <c r="HL62" s="6592"/>
      <c r="HM62" s="6592"/>
      <c r="HN62" s="6592"/>
      <c r="HO62" s="6592"/>
      <c r="HP62" s="6592"/>
      <c r="HQ62" s="6592"/>
      <c r="HR62" s="6592"/>
      <c r="HS62" s="6592"/>
      <c r="HT62" s="6592"/>
      <c r="HU62" s="6592"/>
      <c r="HV62" s="6593"/>
      <c r="HW62" s="6572"/>
      <c r="HX62" s="6572"/>
      <c r="HY62" s="6572"/>
      <c r="HZ62" s="6572"/>
      <c r="IA62" s="6588"/>
      <c r="IB62" s="6589"/>
      <c r="IC62" s="6589"/>
      <c r="ID62" s="6590"/>
      <c r="IE62" s="6572"/>
      <c r="IF62" s="6588"/>
      <c r="IG62" s="6589"/>
      <c r="IH62" s="6589"/>
      <c r="II62" s="6589"/>
      <c r="IJ62" s="6589"/>
      <c r="IK62" s="6589"/>
      <c r="IL62" s="6590"/>
      <c r="IM62" s="6588"/>
      <c r="IN62" s="6589"/>
      <c r="IO62" s="6589"/>
      <c r="IP62" s="6590"/>
      <c r="IQ62" s="6572"/>
      <c r="IR62" s="6572"/>
      <c r="IS62" s="6572"/>
      <c r="IT62" s="6572"/>
      <c r="IU62" s="6572"/>
      <c r="IV62" s="6572"/>
      <c r="IW62" s="6572"/>
      <c r="IX62" s="6656"/>
      <c r="IY62" s="6631"/>
      <c r="IZ62" s="1728"/>
      <c r="JA62" s="1728"/>
      <c r="JB62" s="1728"/>
      <c r="JC62" s="1728"/>
      <c r="JD62" s="1728"/>
      <c r="JE62" s="1728"/>
      <c r="JF62" s="1728"/>
      <c r="JG62" s="1728"/>
      <c r="JH62" s="1728"/>
      <c r="JI62" s="1728"/>
    </row>
    <row r="63" spans="1:269" ht="36.75" customHeight="1" thickTop="1" thickBot="1">
      <c r="A63" s="143"/>
      <c r="B63" s="157"/>
      <c r="C63" s="157"/>
      <c r="D63" s="157"/>
      <c r="E63" s="158"/>
      <c r="F63" s="158"/>
      <c r="G63" s="159"/>
      <c r="H63" s="144"/>
      <c r="I63" s="144"/>
      <c r="J63" s="145"/>
      <c r="K63" s="146"/>
      <c r="L63" s="2186" t="str">
        <f>الاعدادات!$D$14</f>
        <v>2023 وما قبلها</v>
      </c>
      <c r="M63" s="148"/>
      <c r="N63" s="148"/>
      <c r="O63" s="148"/>
      <c r="P63" s="148"/>
      <c r="Q63" s="148"/>
      <c r="R63" s="148"/>
      <c r="S63" s="148"/>
      <c r="T63" s="148"/>
      <c r="U63" s="148"/>
      <c r="V63" s="148"/>
      <c r="W63" s="148"/>
      <c r="X63" s="148"/>
      <c r="Y63" s="148"/>
      <c r="Z63" s="160"/>
      <c r="AA63" s="148"/>
      <c r="AB63" s="148"/>
      <c r="AC63" s="148"/>
      <c r="AD63" s="148"/>
      <c r="AE63" s="148"/>
      <c r="AF63" s="150"/>
      <c r="AG63" s="148"/>
      <c r="AH63" s="148"/>
      <c r="AI63" s="151"/>
      <c r="AJ63" s="148"/>
      <c r="AK63" s="148"/>
      <c r="AL63" s="148"/>
      <c r="AM63" s="148"/>
      <c r="AN63" s="150"/>
      <c r="AO63" s="151"/>
      <c r="AP63" s="151"/>
      <c r="AQ63" s="151"/>
      <c r="AR63" s="152"/>
      <c r="AS63" s="151"/>
      <c r="AT63" s="153"/>
      <c r="AU63" s="148"/>
      <c r="AV63" s="148"/>
      <c r="AW63" s="148"/>
      <c r="AX63" s="148"/>
      <c r="AY63" s="148"/>
      <c r="AZ63" s="153"/>
      <c r="BA63" s="148"/>
      <c r="BB63" s="154"/>
      <c r="BC63" s="155"/>
      <c r="BD63" s="2186" t="str">
        <f>الاعدادات!$D$14</f>
        <v>2023 وما قبلها</v>
      </c>
      <c r="BE63" s="82"/>
      <c r="BF63" s="83"/>
      <c r="BG63" s="83"/>
      <c r="BH63" s="84"/>
      <c r="BI63" s="84"/>
      <c r="BJ63" s="84"/>
      <c r="BK63" s="85"/>
      <c r="BL63" s="86"/>
      <c r="BM63" s="87"/>
      <c r="BN63" s="87"/>
      <c r="BO63" s="88"/>
      <c r="BP63" s="88"/>
      <c r="BQ63" s="88"/>
      <c r="BR63" s="88"/>
      <c r="BS63" s="88"/>
      <c r="BT63" s="88"/>
      <c r="BU63" s="88"/>
      <c r="BV63" s="88"/>
      <c r="BW63" s="89"/>
      <c r="BX63" s="77">
        <f t="shared" ref="BX63:BX65" si="818">SUM(BE63:BW63)</f>
        <v>0</v>
      </c>
      <c r="BY63" s="90"/>
      <c r="BZ63" s="855"/>
      <c r="CA63" s="91"/>
      <c r="CB63" s="92"/>
      <c r="CC63" s="93"/>
      <c r="CD63" s="94"/>
      <c r="CE63" s="95"/>
      <c r="CF63" s="96"/>
      <c r="CG63" s="97"/>
      <c r="CH63" s="98"/>
      <c r="CI63" s="99"/>
      <c r="CJ63" s="79">
        <f t="shared" ref="CJ63:CJ64" si="819">SUM(BX63:CI63)</f>
        <v>0</v>
      </c>
      <c r="CK63" s="104"/>
      <c r="CL63" s="92"/>
      <c r="CM63" s="861"/>
      <c r="CN63" s="82"/>
      <c r="CO63" s="83"/>
      <c r="CP63" s="83"/>
      <c r="CQ63" s="84"/>
      <c r="CR63" s="84"/>
      <c r="CS63" s="84"/>
      <c r="CT63" s="85"/>
      <c r="CU63" s="86"/>
      <c r="CV63" s="87"/>
      <c r="CW63" s="87"/>
      <c r="CX63" s="88"/>
      <c r="CY63" s="88"/>
      <c r="CZ63" s="88"/>
      <c r="DA63" s="88"/>
      <c r="DB63" s="88"/>
      <c r="DC63" s="88"/>
      <c r="DD63" s="88"/>
      <c r="DE63" s="88"/>
      <c r="DF63" s="89"/>
      <c r="DG63" s="161">
        <f t="shared" ref="DG63:DG65" si="820">SUM(CN63:DF63)</f>
        <v>0</v>
      </c>
      <c r="DH63" s="90"/>
      <c r="DI63" s="855"/>
      <c r="DJ63" s="168"/>
      <c r="DK63" s="92"/>
      <c r="DL63" s="93"/>
      <c r="DM63" s="94"/>
      <c r="DN63" s="95"/>
      <c r="DO63" s="96"/>
      <c r="DP63" s="97"/>
      <c r="DQ63" s="98"/>
      <c r="DR63" s="99"/>
      <c r="DS63" s="79">
        <f t="shared" ref="DS63:DS65" si="821">SUM(DG63:DR63)</f>
        <v>0</v>
      </c>
      <c r="DT63" s="104"/>
      <c r="DU63" s="92"/>
      <c r="DV63" s="864"/>
      <c r="DW63" s="82"/>
      <c r="DX63" s="83"/>
      <c r="DY63" s="83"/>
      <c r="DZ63" s="84"/>
      <c r="EA63" s="84"/>
      <c r="EB63" s="84"/>
      <c r="EC63" s="85"/>
      <c r="ED63" s="86"/>
      <c r="EE63" s="87"/>
      <c r="EF63" s="87"/>
      <c r="EG63" s="88"/>
      <c r="EH63" s="88"/>
      <c r="EI63" s="88"/>
      <c r="EJ63" s="88"/>
      <c r="EK63" s="88"/>
      <c r="EL63" s="88"/>
      <c r="EM63" s="88"/>
      <c r="EN63" s="88"/>
      <c r="EO63" s="89"/>
      <c r="EP63" s="161">
        <f t="shared" ref="EP63:EP65" si="822">SUM(DW63:EO63)</f>
        <v>0</v>
      </c>
      <c r="EQ63" s="90"/>
      <c r="ER63" s="855"/>
      <c r="ES63" s="168"/>
      <c r="ET63" s="92"/>
      <c r="EU63" s="93"/>
      <c r="EV63" s="94"/>
      <c r="EW63" s="95"/>
      <c r="EX63" s="96"/>
      <c r="EY63" s="97"/>
      <c r="EZ63" s="98"/>
      <c r="FA63" s="99"/>
      <c r="FB63" s="79">
        <f t="shared" ref="FB63:FB66" si="823">SUM(EP63:FA63)</f>
        <v>0</v>
      </c>
      <c r="FC63" s="104"/>
      <c r="FD63" s="92"/>
      <c r="FE63" s="864"/>
      <c r="FF63" s="162" t="s">
        <v>163</v>
      </c>
      <c r="FG63" s="838" t="s">
        <v>190</v>
      </c>
      <c r="FH63" s="838" t="s">
        <v>203</v>
      </c>
      <c r="FI63" s="838" t="s">
        <v>204</v>
      </c>
      <c r="FJ63" s="839" t="s">
        <v>116</v>
      </c>
      <c r="FK63" s="838" t="s">
        <v>190</v>
      </c>
      <c r="FL63" s="838" t="s">
        <v>203</v>
      </c>
      <c r="FM63" s="838" t="s">
        <v>204</v>
      </c>
      <c r="FN63" s="839" t="s">
        <v>116</v>
      </c>
      <c r="FO63" s="838" t="s">
        <v>190</v>
      </c>
      <c r="FP63" s="838" t="s">
        <v>203</v>
      </c>
      <c r="FQ63" s="838" t="s">
        <v>204</v>
      </c>
      <c r="FR63" s="839" t="s">
        <v>116</v>
      </c>
      <c r="FS63" s="838" t="s">
        <v>190</v>
      </c>
      <c r="FT63" s="838" t="s">
        <v>203</v>
      </c>
      <c r="FU63" s="838" t="s">
        <v>204</v>
      </c>
      <c r="FV63" s="839" t="s">
        <v>116</v>
      </c>
      <c r="FW63" s="838" t="s">
        <v>190</v>
      </c>
      <c r="FX63" s="838" t="s">
        <v>203</v>
      </c>
      <c r="FY63" s="838" t="s">
        <v>204</v>
      </c>
      <c r="FZ63" s="839" t="s">
        <v>116</v>
      </c>
      <c r="GA63" s="838" t="s">
        <v>190</v>
      </c>
      <c r="GB63" s="838" t="s">
        <v>203</v>
      </c>
      <c r="GC63" s="838" t="s">
        <v>204</v>
      </c>
      <c r="GD63" s="839" t="s">
        <v>116</v>
      </c>
      <c r="GE63" s="852" t="s">
        <v>205</v>
      </c>
      <c r="GF63" s="838" t="s">
        <v>190</v>
      </c>
      <c r="GG63" s="838" t="s">
        <v>203</v>
      </c>
      <c r="GH63" s="838" t="s">
        <v>204</v>
      </c>
      <c r="GI63" s="839" t="s">
        <v>116</v>
      </c>
      <c r="GQ63" s="1728"/>
      <c r="GR63" s="1728"/>
      <c r="GS63" s="1728"/>
      <c r="GT63" s="1728"/>
      <c r="GU63" s="1728"/>
      <c r="GV63" s="1728"/>
      <c r="GW63" s="1728"/>
      <c r="GX63" s="1728"/>
      <c r="GY63" s="6633"/>
      <c r="GZ63" s="6638"/>
      <c r="HA63" s="6639"/>
      <c r="HB63" s="6639"/>
      <c r="HC63" s="6639"/>
      <c r="HD63" s="6639"/>
      <c r="HE63" s="6640"/>
      <c r="HF63" s="6645"/>
      <c r="HG63" s="6648"/>
      <c r="HH63" s="6648"/>
      <c r="HI63" s="6651"/>
      <c r="HJ63" s="6622"/>
      <c r="HK63" s="6571" t="s">
        <v>135</v>
      </c>
      <c r="HL63" s="6571" t="s">
        <v>136</v>
      </c>
      <c r="HM63" s="6573" t="s">
        <v>137</v>
      </c>
      <c r="HN63" s="6657"/>
      <c r="HO63" s="6657"/>
      <c r="HP63" s="6574"/>
      <c r="HQ63" s="6571" t="s">
        <v>138</v>
      </c>
      <c r="HR63" s="6571" t="s">
        <v>139</v>
      </c>
      <c r="HS63" s="6573" t="s">
        <v>140</v>
      </c>
      <c r="HT63" s="6574"/>
      <c r="HU63" s="6571" t="s">
        <v>141</v>
      </c>
      <c r="HV63" s="6571" t="s">
        <v>142</v>
      </c>
      <c r="HW63" s="6572"/>
      <c r="HX63" s="6572"/>
      <c r="HY63" s="6572"/>
      <c r="HZ63" s="6572"/>
      <c r="IA63" s="6591"/>
      <c r="IB63" s="6592"/>
      <c r="IC63" s="6592"/>
      <c r="ID63" s="6593"/>
      <c r="IE63" s="6572"/>
      <c r="IF63" s="6591"/>
      <c r="IG63" s="6592"/>
      <c r="IH63" s="6592"/>
      <c r="II63" s="6592"/>
      <c r="IJ63" s="6592"/>
      <c r="IK63" s="6592"/>
      <c r="IL63" s="6590"/>
      <c r="IM63" s="6591"/>
      <c r="IN63" s="6592"/>
      <c r="IO63" s="6592"/>
      <c r="IP63" s="6593"/>
      <c r="IQ63" s="6572"/>
      <c r="IR63" s="6572"/>
      <c r="IS63" s="6572"/>
      <c r="IT63" s="6572"/>
      <c r="IU63" s="6572"/>
      <c r="IV63" s="6572"/>
      <c r="IW63" s="6572"/>
      <c r="IX63" s="6656"/>
      <c r="IY63" s="6653" t="s">
        <v>118</v>
      </c>
      <c r="IZ63" s="1728"/>
      <c r="JA63" s="1728"/>
      <c r="JB63" s="1728"/>
      <c r="JC63" s="1728"/>
      <c r="JD63" s="1728"/>
      <c r="JE63" s="1728"/>
      <c r="JF63" s="1728"/>
      <c r="JG63" s="1728"/>
      <c r="JH63" s="1728"/>
      <c r="JI63" s="1728"/>
    </row>
    <row r="64" spans="1:269" ht="36.75" customHeight="1" thickTop="1" thickBot="1">
      <c r="A64" s="143"/>
      <c r="B64" s="157"/>
      <c r="C64" s="157"/>
      <c r="D64" s="157"/>
      <c r="E64" s="158"/>
      <c r="F64" s="158"/>
      <c r="G64" s="159"/>
      <c r="H64" s="144"/>
      <c r="I64" s="144"/>
      <c r="J64" s="145"/>
      <c r="K64" s="146"/>
      <c r="L64" s="2187">
        <f>الاعدادات!$D$15</f>
        <v>2024</v>
      </c>
      <c r="M64" s="148"/>
      <c r="N64" s="148"/>
      <c r="O64" s="148"/>
      <c r="P64" s="148"/>
      <c r="Q64" s="148"/>
      <c r="R64" s="148"/>
      <c r="S64" s="148"/>
      <c r="T64" s="148"/>
      <c r="U64" s="148"/>
      <c r="V64" s="148"/>
      <c r="W64" s="148"/>
      <c r="X64" s="148"/>
      <c r="Y64" s="148"/>
      <c r="Z64" s="160"/>
      <c r="AA64" s="148"/>
      <c r="AB64" s="148"/>
      <c r="AC64" s="148"/>
      <c r="AD64" s="148"/>
      <c r="AE64" s="148"/>
      <c r="AF64" s="150"/>
      <c r="AG64" s="148"/>
      <c r="AH64" s="148"/>
      <c r="AI64" s="151"/>
      <c r="AJ64" s="148"/>
      <c r="AK64" s="148"/>
      <c r="AL64" s="148"/>
      <c r="AM64" s="148"/>
      <c r="AN64" s="150"/>
      <c r="AO64" s="151"/>
      <c r="AP64" s="151"/>
      <c r="AQ64" s="151"/>
      <c r="AR64" s="152"/>
      <c r="AS64" s="151"/>
      <c r="AT64" s="153"/>
      <c r="AU64" s="148"/>
      <c r="AV64" s="148"/>
      <c r="AW64" s="148"/>
      <c r="AX64" s="148"/>
      <c r="AY64" s="148"/>
      <c r="AZ64" s="153"/>
      <c r="BA64" s="148"/>
      <c r="BB64" s="154"/>
      <c r="BC64" s="155"/>
      <c r="BD64" s="2187">
        <f>الاعدادات!$D$15</f>
        <v>2024</v>
      </c>
      <c r="BE64" s="82"/>
      <c r="BF64" s="83"/>
      <c r="BG64" s="83"/>
      <c r="BH64" s="84"/>
      <c r="BI64" s="84"/>
      <c r="BJ64" s="84"/>
      <c r="BK64" s="85"/>
      <c r="BL64" s="86"/>
      <c r="BM64" s="87"/>
      <c r="BN64" s="87"/>
      <c r="BO64" s="88"/>
      <c r="BP64" s="88"/>
      <c r="BQ64" s="88"/>
      <c r="BR64" s="88"/>
      <c r="BS64" s="88"/>
      <c r="BT64" s="88"/>
      <c r="BU64" s="88"/>
      <c r="BV64" s="88"/>
      <c r="BW64" s="89"/>
      <c r="BX64" s="77">
        <f t="shared" si="818"/>
        <v>0</v>
      </c>
      <c r="BY64" s="90"/>
      <c r="BZ64" s="855"/>
      <c r="CA64" s="91"/>
      <c r="CB64" s="92"/>
      <c r="CC64" s="93"/>
      <c r="CD64" s="94"/>
      <c r="CE64" s="95"/>
      <c r="CF64" s="96"/>
      <c r="CG64" s="97"/>
      <c r="CH64" s="98"/>
      <c r="CI64" s="99"/>
      <c r="CJ64" s="79">
        <f t="shared" si="819"/>
        <v>0</v>
      </c>
      <c r="CK64" s="104"/>
      <c r="CL64" s="92"/>
      <c r="CM64" s="861"/>
      <c r="CN64" s="82"/>
      <c r="CO64" s="83"/>
      <c r="CP64" s="83"/>
      <c r="CQ64" s="84"/>
      <c r="CR64" s="84"/>
      <c r="CS64" s="84"/>
      <c r="CT64" s="85"/>
      <c r="CU64" s="86"/>
      <c r="CV64" s="87"/>
      <c r="CW64" s="87"/>
      <c r="CX64" s="88"/>
      <c r="CY64" s="88"/>
      <c r="CZ64" s="88"/>
      <c r="DA64" s="88"/>
      <c r="DB64" s="88"/>
      <c r="DC64" s="88"/>
      <c r="DD64" s="88"/>
      <c r="DE64" s="88"/>
      <c r="DF64" s="89"/>
      <c r="DG64" s="161">
        <f t="shared" si="820"/>
        <v>0</v>
      </c>
      <c r="DH64" s="90"/>
      <c r="DI64" s="855"/>
      <c r="DJ64" s="168"/>
      <c r="DK64" s="92"/>
      <c r="DL64" s="93"/>
      <c r="DM64" s="94"/>
      <c r="DN64" s="95"/>
      <c r="DO64" s="96"/>
      <c r="DP64" s="97"/>
      <c r="DQ64" s="98"/>
      <c r="DR64" s="99"/>
      <c r="DS64" s="79">
        <f t="shared" si="821"/>
        <v>0</v>
      </c>
      <c r="DT64" s="104"/>
      <c r="DU64" s="92"/>
      <c r="DV64" s="864"/>
      <c r="DW64" s="82"/>
      <c r="DX64" s="83"/>
      <c r="DY64" s="83"/>
      <c r="DZ64" s="84"/>
      <c r="EA64" s="84"/>
      <c r="EB64" s="84"/>
      <c r="EC64" s="85"/>
      <c r="ED64" s="86"/>
      <c r="EE64" s="87"/>
      <c r="EF64" s="87"/>
      <c r="EG64" s="88"/>
      <c r="EH64" s="88"/>
      <c r="EI64" s="88"/>
      <c r="EJ64" s="88"/>
      <c r="EK64" s="88"/>
      <c r="EL64" s="88"/>
      <c r="EM64" s="88"/>
      <c r="EN64" s="88"/>
      <c r="EO64" s="89"/>
      <c r="EP64" s="161">
        <f t="shared" si="822"/>
        <v>0</v>
      </c>
      <c r="EQ64" s="90"/>
      <c r="ER64" s="855"/>
      <c r="ES64" s="168"/>
      <c r="ET64" s="92"/>
      <c r="EU64" s="93"/>
      <c r="EV64" s="94"/>
      <c r="EW64" s="95"/>
      <c r="EX64" s="96"/>
      <c r="EY64" s="97"/>
      <c r="EZ64" s="98"/>
      <c r="FA64" s="99"/>
      <c r="FB64" s="79">
        <f t="shared" si="823"/>
        <v>0</v>
      </c>
      <c r="FC64" s="104"/>
      <c r="FD64" s="92"/>
      <c r="FE64" s="864"/>
      <c r="FF64" s="2207">
        <f>الاعدادات!$D$7</f>
        <v>2023</v>
      </c>
      <c r="FG64" s="163">
        <f t="shared" ref="FG64:FG67" si="824">BX56</f>
        <v>0</v>
      </c>
      <c r="FH64" s="164">
        <f t="shared" ref="FH64:FH67" si="825">BY56</f>
        <v>0</v>
      </c>
      <c r="FI64" s="164">
        <f>CA56+CB56+CC56+CD56+CE56+BZ56</f>
        <v>0</v>
      </c>
      <c r="FJ64" s="165">
        <f>CF56+CG56+CH56+CI56</f>
        <v>0</v>
      </c>
      <c r="FK64" s="166">
        <f t="shared" ref="FK64:FK67" si="826">DG56</f>
        <v>0</v>
      </c>
      <c r="FL64" s="164">
        <f t="shared" ref="FL64:FL67" si="827">DH56</f>
        <v>0</v>
      </c>
      <c r="FM64" s="164">
        <f>DJ56+DK56+DL56+DM56+DN56+DI56</f>
        <v>0</v>
      </c>
      <c r="FN64" s="165">
        <f>DO56+DP56+DQ56+DR56</f>
        <v>0</v>
      </c>
      <c r="FO64" s="166">
        <f t="shared" ref="FO64:FO67" si="828">BX63</f>
        <v>0</v>
      </c>
      <c r="FP64" s="164">
        <f t="shared" ref="FP64:FP67" si="829">BY63</f>
        <v>0</v>
      </c>
      <c r="FQ64" s="164">
        <f>CA63+CB63+CC63+CD63+CE63+BZ63</f>
        <v>0</v>
      </c>
      <c r="FR64" s="165">
        <f>CF63+CG63+CH63+CI63</f>
        <v>0</v>
      </c>
      <c r="FS64" s="166">
        <f t="shared" ref="FS64:FS67" si="830">DG63</f>
        <v>0</v>
      </c>
      <c r="FT64" s="164">
        <f t="shared" ref="FT64:FT67" si="831">DH63</f>
        <v>0</v>
      </c>
      <c r="FU64" s="164">
        <f>DI63+DJ63+DK63+DL63+DM63+DN63</f>
        <v>0</v>
      </c>
      <c r="FV64" s="167">
        <f>DO63+DP63+DQ63+DR63</f>
        <v>0</v>
      </c>
      <c r="FW64" s="166">
        <f t="shared" ref="FW64:FW67" si="832">EP56</f>
        <v>0</v>
      </c>
      <c r="FX64" s="164">
        <f t="shared" ref="FX64:FX67" si="833">EQ56</f>
        <v>0</v>
      </c>
      <c r="FY64" s="164">
        <f>ES56+ET56+EU56+EV56+EW56+ER56</f>
        <v>0</v>
      </c>
      <c r="FZ64" s="167">
        <f>EX56+EY56+EZ56+FA56</f>
        <v>0</v>
      </c>
      <c r="GA64" s="166">
        <f t="shared" ref="GA64:GA67" si="834">EP63</f>
        <v>0</v>
      </c>
      <c r="GB64" s="164">
        <f t="shared" ref="GB64:GB67" si="835">EQ63</f>
        <v>0</v>
      </c>
      <c r="GC64" s="164">
        <f>ES63+ET63+EU63+EV63+EW63+ER63</f>
        <v>0</v>
      </c>
      <c r="GD64" s="167">
        <f>EX63+EY63+EZ63+FA63</f>
        <v>0</v>
      </c>
      <c r="GE64" s="837" t="s">
        <v>23</v>
      </c>
      <c r="GF64" s="169">
        <f>FG68</f>
        <v>0</v>
      </c>
      <c r="GG64" s="170">
        <f>FH68</f>
        <v>0</v>
      </c>
      <c r="GH64" s="170">
        <f>FI68</f>
        <v>0</v>
      </c>
      <c r="GI64" s="171">
        <f>FJ68</f>
        <v>0</v>
      </c>
      <c r="GQ64" s="1728"/>
      <c r="GR64" s="1728"/>
      <c r="GS64" s="1728"/>
      <c r="GT64" s="1728"/>
      <c r="GU64" s="1728"/>
      <c r="GV64" s="1728"/>
      <c r="GW64" s="1728"/>
      <c r="GX64" s="1728"/>
      <c r="GY64" s="6634"/>
      <c r="GZ64" s="6641"/>
      <c r="HA64" s="6642"/>
      <c r="HB64" s="6642"/>
      <c r="HC64" s="6642"/>
      <c r="HD64" s="6642"/>
      <c r="HE64" s="6643"/>
      <c r="HF64" s="6646"/>
      <c r="HG64" s="6649"/>
      <c r="HH64" s="6649"/>
      <c r="HI64" s="6652"/>
      <c r="HJ64" s="6623"/>
      <c r="HK64" s="6572"/>
      <c r="HL64" s="6572"/>
      <c r="HM64" s="1731" t="s">
        <v>170</v>
      </c>
      <c r="HN64" s="1731" t="s">
        <v>171</v>
      </c>
      <c r="HO64" s="1731" t="s">
        <v>172</v>
      </c>
      <c r="HP64" s="1731" t="s">
        <v>173</v>
      </c>
      <c r="HQ64" s="6572"/>
      <c r="HR64" s="6572"/>
      <c r="HS64" s="1731" t="s">
        <v>174</v>
      </c>
      <c r="HT64" s="1733" t="s">
        <v>175</v>
      </c>
      <c r="HU64" s="6575"/>
      <c r="HV64" s="6572"/>
      <c r="HW64" s="6572"/>
      <c r="HX64" s="6572"/>
      <c r="HY64" s="6572"/>
      <c r="HZ64" s="6572"/>
      <c r="IA64" s="1734" t="s">
        <v>120</v>
      </c>
      <c r="IB64" s="1735" t="s">
        <v>121</v>
      </c>
      <c r="IC64" s="1736" t="s">
        <v>122</v>
      </c>
      <c r="ID64" s="1733" t="s">
        <v>143</v>
      </c>
      <c r="IE64" s="6575"/>
      <c r="IF64" s="1737" t="s">
        <v>640</v>
      </c>
      <c r="IG64" s="1738" t="s">
        <v>123</v>
      </c>
      <c r="IH64" s="1739" t="s">
        <v>124</v>
      </c>
      <c r="II64" s="1740" t="s">
        <v>144</v>
      </c>
      <c r="IJ64" s="1741" t="s">
        <v>126</v>
      </c>
      <c r="IK64" s="1742" t="s">
        <v>127</v>
      </c>
      <c r="IL64" s="1743" t="s">
        <v>145</v>
      </c>
      <c r="IM64" s="1744" t="s">
        <v>146</v>
      </c>
      <c r="IN64" s="1745" t="s">
        <v>147</v>
      </c>
      <c r="IO64" s="1746" t="s">
        <v>148</v>
      </c>
      <c r="IP64" s="1733" t="s">
        <v>149</v>
      </c>
      <c r="IQ64" s="6575"/>
      <c r="IR64" s="6575"/>
      <c r="IS64" s="6572"/>
      <c r="IT64" s="6572"/>
      <c r="IU64" s="6572"/>
      <c r="IV64" s="6572"/>
      <c r="IW64" s="6572"/>
      <c r="IX64" s="6656"/>
      <c r="IY64" s="6654"/>
      <c r="IZ64" s="1728"/>
      <c r="JA64" s="1728"/>
      <c r="JB64" s="1728"/>
      <c r="JC64" s="1728"/>
      <c r="JD64" s="1728"/>
      <c r="JE64" s="1728"/>
      <c r="JF64" s="1728"/>
      <c r="JG64" s="1728"/>
      <c r="JH64" s="1728"/>
      <c r="JI64" s="1728"/>
    </row>
    <row r="65" spans="1:269" ht="36.75" customHeight="1" thickTop="1" thickBot="1">
      <c r="A65" s="143"/>
      <c r="B65" s="172"/>
      <c r="C65" s="172"/>
      <c r="D65" s="172"/>
      <c r="E65" s="172"/>
      <c r="F65" s="172"/>
      <c r="G65" s="172"/>
      <c r="H65" s="172"/>
      <c r="I65" s="172"/>
      <c r="J65" s="145"/>
      <c r="K65" s="146"/>
      <c r="L65" s="2187">
        <f>الاعدادات!$D$16</f>
        <v>2025</v>
      </c>
      <c r="M65" s="172"/>
      <c r="N65" s="172"/>
      <c r="O65" s="172"/>
      <c r="P65" s="172"/>
      <c r="Q65" s="172"/>
      <c r="R65" s="172"/>
      <c r="S65" s="172"/>
      <c r="T65" s="172"/>
      <c r="U65" s="172"/>
      <c r="V65" s="172"/>
      <c r="W65" s="172"/>
      <c r="X65" s="172"/>
      <c r="Y65" s="172"/>
      <c r="Z65" s="174"/>
      <c r="AA65" s="172"/>
      <c r="AB65" s="172"/>
      <c r="AC65" s="172"/>
      <c r="AD65" s="172"/>
      <c r="AE65" s="172"/>
      <c r="AF65" s="172"/>
      <c r="AG65" s="172"/>
      <c r="AH65" s="172"/>
      <c r="AI65" s="172"/>
      <c r="AJ65" s="172"/>
      <c r="AK65" s="172"/>
      <c r="AL65" s="172"/>
      <c r="AM65" s="172"/>
      <c r="AN65" s="172"/>
      <c r="AO65" s="172"/>
      <c r="AP65" s="172"/>
      <c r="AQ65" s="172"/>
      <c r="AR65" s="172"/>
      <c r="AS65" s="172"/>
      <c r="AT65" s="175"/>
      <c r="AU65" s="172"/>
      <c r="AV65" s="172"/>
      <c r="AW65" s="172"/>
      <c r="AX65" s="172"/>
      <c r="AY65" s="172"/>
      <c r="AZ65" s="175"/>
      <c r="BA65" s="172"/>
      <c r="BB65" s="172"/>
      <c r="BC65" s="155"/>
      <c r="BD65" s="2187">
        <f>الاعدادات!$D$16</f>
        <v>2025</v>
      </c>
      <c r="BE65" s="82"/>
      <c r="BF65" s="83"/>
      <c r="BG65" s="83"/>
      <c r="BH65" s="84"/>
      <c r="BI65" s="84"/>
      <c r="BJ65" s="84"/>
      <c r="BK65" s="85"/>
      <c r="BL65" s="86"/>
      <c r="BM65" s="87"/>
      <c r="BN65" s="87"/>
      <c r="BO65" s="88"/>
      <c r="BP65" s="88"/>
      <c r="BQ65" s="88"/>
      <c r="BR65" s="88"/>
      <c r="BS65" s="88"/>
      <c r="BT65" s="88"/>
      <c r="BU65" s="88"/>
      <c r="BV65" s="88"/>
      <c r="BW65" s="89"/>
      <c r="BX65" s="77">
        <f t="shared" si="818"/>
        <v>0</v>
      </c>
      <c r="BY65" s="90"/>
      <c r="BZ65" s="855"/>
      <c r="CA65" s="91"/>
      <c r="CB65" s="92"/>
      <c r="CC65" s="93"/>
      <c r="CD65" s="94"/>
      <c r="CE65" s="95"/>
      <c r="CF65" s="96"/>
      <c r="CG65" s="97"/>
      <c r="CH65" s="98"/>
      <c r="CI65" s="99"/>
      <c r="CJ65" s="79">
        <f>SUM(BX65:CI65)</f>
        <v>0</v>
      </c>
      <c r="CK65" s="104"/>
      <c r="CL65" s="92"/>
      <c r="CM65" s="861"/>
      <c r="CN65" s="82"/>
      <c r="CO65" s="83"/>
      <c r="CP65" s="83"/>
      <c r="CQ65" s="84"/>
      <c r="CR65" s="84"/>
      <c r="CS65" s="84"/>
      <c r="CT65" s="85"/>
      <c r="CU65" s="86"/>
      <c r="CV65" s="87"/>
      <c r="CW65" s="87"/>
      <c r="CX65" s="88"/>
      <c r="CY65" s="88"/>
      <c r="CZ65" s="88"/>
      <c r="DA65" s="88"/>
      <c r="DB65" s="88"/>
      <c r="DC65" s="88"/>
      <c r="DD65" s="88"/>
      <c r="DE65" s="88"/>
      <c r="DF65" s="89"/>
      <c r="DG65" s="161">
        <f t="shared" si="820"/>
        <v>0</v>
      </c>
      <c r="DH65" s="90"/>
      <c r="DI65" s="855"/>
      <c r="DJ65" s="168"/>
      <c r="DK65" s="92"/>
      <c r="DL65" s="93"/>
      <c r="DM65" s="94"/>
      <c r="DN65" s="95"/>
      <c r="DO65" s="96"/>
      <c r="DP65" s="97"/>
      <c r="DQ65" s="98"/>
      <c r="DR65" s="99"/>
      <c r="DS65" s="79">
        <f t="shared" si="821"/>
        <v>0</v>
      </c>
      <c r="DT65" s="104"/>
      <c r="DU65" s="92"/>
      <c r="DV65" s="864"/>
      <c r="DW65" s="82"/>
      <c r="DX65" s="83"/>
      <c r="DY65" s="83"/>
      <c r="DZ65" s="84"/>
      <c r="EA65" s="84"/>
      <c r="EB65" s="84"/>
      <c r="EC65" s="85"/>
      <c r="ED65" s="86"/>
      <c r="EE65" s="87"/>
      <c r="EF65" s="87"/>
      <c r="EG65" s="88"/>
      <c r="EH65" s="88"/>
      <c r="EI65" s="88"/>
      <c r="EJ65" s="88"/>
      <c r="EK65" s="88"/>
      <c r="EL65" s="88"/>
      <c r="EM65" s="88"/>
      <c r="EN65" s="88"/>
      <c r="EO65" s="89"/>
      <c r="EP65" s="161">
        <f t="shared" si="822"/>
        <v>0</v>
      </c>
      <c r="EQ65" s="90"/>
      <c r="ER65" s="855"/>
      <c r="ES65" s="168"/>
      <c r="ET65" s="92"/>
      <c r="EU65" s="93"/>
      <c r="EV65" s="94"/>
      <c r="EW65" s="95"/>
      <c r="EX65" s="96"/>
      <c r="EY65" s="97"/>
      <c r="EZ65" s="98"/>
      <c r="FA65" s="99"/>
      <c r="FB65" s="79">
        <f t="shared" si="823"/>
        <v>0</v>
      </c>
      <c r="FC65" s="104"/>
      <c r="FD65" s="92"/>
      <c r="FE65" s="864"/>
      <c r="FF65" s="2207">
        <f>الاعدادات!$D$8</f>
        <v>2024</v>
      </c>
      <c r="FG65" s="163">
        <f t="shared" si="824"/>
        <v>0</v>
      </c>
      <c r="FH65" s="164">
        <f t="shared" si="825"/>
        <v>0</v>
      </c>
      <c r="FI65" s="164">
        <f>CA57+CB57+CC57+CD57+CE57+BZ57</f>
        <v>0</v>
      </c>
      <c r="FJ65" s="165">
        <f>CF57+CG57+CH57+CI57</f>
        <v>0</v>
      </c>
      <c r="FK65" s="166">
        <f t="shared" si="826"/>
        <v>0</v>
      </c>
      <c r="FL65" s="164">
        <f t="shared" si="827"/>
        <v>0</v>
      </c>
      <c r="FM65" s="164">
        <f>DJ57+DK57+DL57+DM57+DN57+DI57</f>
        <v>0</v>
      </c>
      <c r="FN65" s="165">
        <f>DO57+DP57+DQ57+DR57</f>
        <v>0</v>
      </c>
      <c r="FO65" s="166">
        <f t="shared" si="828"/>
        <v>0</v>
      </c>
      <c r="FP65" s="164">
        <f t="shared" si="829"/>
        <v>0</v>
      </c>
      <c r="FQ65" s="164">
        <f>CA64+CB64+CC64+CD64+CE64+BZ64</f>
        <v>0</v>
      </c>
      <c r="FR65" s="165">
        <f>CF64+CG64+CH64+CI64</f>
        <v>0</v>
      </c>
      <c r="FS65" s="166">
        <f t="shared" si="830"/>
        <v>0</v>
      </c>
      <c r="FT65" s="164">
        <f t="shared" si="831"/>
        <v>0</v>
      </c>
      <c r="FU65" s="164">
        <f>DI64+DJ64+DK64+DL64+DM64+DN64</f>
        <v>0</v>
      </c>
      <c r="FV65" s="167">
        <f>DO64+DP64+DQ64+DR64</f>
        <v>0</v>
      </c>
      <c r="FW65" s="166">
        <f t="shared" si="832"/>
        <v>0</v>
      </c>
      <c r="FX65" s="164">
        <f t="shared" si="833"/>
        <v>0</v>
      </c>
      <c r="FY65" s="164">
        <f>ES57+ET57+EU57+EV57+EW57+ER57</f>
        <v>0</v>
      </c>
      <c r="FZ65" s="167">
        <f>EX57+EY57+EZ57+FA57</f>
        <v>0</v>
      </c>
      <c r="GA65" s="166">
        <f t="shared" si="834"/>
        <v>0</v>
      </c>
      <c r="GB65" s="164">
        <f t="shared" si="835"/>
        <v>0</v>
      </c>
      <c r="GC65" s="164">
        <f>ES64+ET64+EU64+EV64+EW64+ER64</f>
        <v>0</v>
      </c>
      <c r="GD65" s="167">
        <f>EX64+EY64+EZ64+FA64</f>
        <v>0</v>
      </c>
      <c r="GE65" s="837" t="s">
        <v>33</v>
      </c>
      <c r="GF65" s="169">
        <f>FK68</f>
        <v>0</v>
      </c>
      <c r="GG65" s="169">
        <f>FL68</f>
        <v>0</v>
      </c>
      <c r="GH65" s="169">
        <f>FM68</f>
        <v>0</v>
      </c>
      <c r="GI65" s="169">
        <f>FN68</f>
        <v>0</v>
      </c>
      <c r="GQ65" s="1728"/>
      <c r="GR65" s="1728"/>
      <c r="GS65" s="1728"/>
      <c r="GT65" s="1728"/>
      <c r="GU65" s="1728"/>
      <c r="GV65" s="1728"/>
      <c r="GW65" s="1728"/>
      <c r="GX65" s="1728"/>
      <c r="GY65" s="6576"/>
      <c r="GZ65" s="6579"/>
      <c r="HA65" s="6580"/>
      <c r="HB65" s="6580"/>
      <c r="HC65" s="6580"/>
      <c r="HD65" s="6580"/>
      <c r="HE65" s="6581"/>
      <c r="HF65" s="1924"/>
      <c r="HG65" s="1925"/>
      <c r="HH65" s="6544"/>
      <c r="HI65" s="6547"/>
      <c r="HJ65" s="1856"/>
      <c r="HK65" s="1857"/>
      <c r="HL65" s="1857"/>
      <c r="HM65" s="1858"/>
      <c r="HN65" s="1859"/>
      <c r="HO65" s="1859"/>
      <c r="HP65" s="1860"/>
      <c r="HQ65" s="1858"/>
      <c r="HR65" s="1860"/>
      <c r="HS65" s="1857"/>
      <c r="HT65" s="1861"/>
      <c r="HU65" s="1862"/>
      <c r="HV65" s="1857"/>
      <c r="HW65" s="1857"/>
      <c r="HX65" s="1863"/>
      <c r="HY65" s="1858"/>
      <c r="HZ65" s="1860"/>
      <c r="IA65" s="1864"/>
      <c r="IB65" s="1865"/>
      <c r="IC65" s="1866"/>
      <c r="ID65" s="1867"/>
      <c r="IE65" s="1862"/>
      <c r="IF65" s="1868"/>
      <c r="IG65" s="1869"/>
      <c r="IH65" s="1870"/>
      <c r="II65" s="1871"/>
      <c r="IJ65" s="1872"/>
      <c r="IK65" s="1873"/>
      <c r="IL65" s="1874"/>
      <c r="IM65" s="1875"/>
      <c r="IN65" s="1876"/>
      <c r="IO65" s="1877"/>
      <c r="IP65" s="1878"/>
      <c r="IQ65" s="1879"/>
      <c r="IR65" s="1880"/>
      <c r="IS65" s="1858"/>
      <c r="IT65" s="1859"/>
      <c r="IU65" s="1859"/>
      <c r="IV65" s="1859"/>
      <c r="IW65" s="1881"/>
      <c r="IX65" s="1863"/>
      <c r="IY65" s="1857"/>
      <c r="IZ65" s="1728"/>
      <c r="JA65" s="1728"/>
      <c r="JB65" s="1728"/>
      <c r="JC65" s="1728"/>
      <c r="JD65" s="1728"/>
      <c r="JE65" s="1728"/>
      <c r="JF65" s="1728"/>
      <c r="JG65" s="1728"/>
      <c r="JH65" s="1728"/>
      <c r="JI65" s="1728"/>
    </row>
    <row r="66" spans="1:269" ht="36.75" customHeight="1" thickTop="1" thickBot="1">
      <c r="A66" s="143"/>
      <c r="B66" s="172"/>
      <c r="C66" s="172"/>
      <c r="D66" s="172"/>
      <c r="E66" s="172"/>
      <c r="F66" s="172"/>
      <c r="G66" s="172"/>
      <c r="H66" s="172"/>
      <c r="I66" s="172"/>
      <c r="J66" s="145"/>
      <c r="K66" s="146"/>
      <c r="L66" s="2187">
        <f>الاعدادات!$D$17</f>
        <v>2026</v>
      </c>
      <c r="M66" s="172"/>
      <c r="N66" s="172"/>
      <c r="O66" s="172"/>
      <c r="P66" s="172"/>
      <c r="Q66" s="172"/>
      <c r="R66" s="172"/>
      <c r="S66" s="172"/>
      <c r="T66" s="172"/>
      <c r="U66" s="172"/>
      <c r="V66" s="172"/>
      <c r="W66" s="172"/>
      <c r="X66" s="172"/>
      <c r="Y66" s="172"/>
      <c r="Z66" s="174"/>
      <c r="AA66" s="172"/>
      <c r="AB66" s="172"/>
      <c r="AC66" s="172"/>
      <c r="AD66" s="172"/>
      <c r="AE66" s="172"/>
      <c r="AF66" s="172"/>
      <c r="AG66" s="172"/>
      <c r="AH66" s="172"/>
      <c r="AI66" s="172"/>
      <c r="AJ66" s="172"/>
      <c r="AK66" s="172"/>
      <c r="AL66" s="172"/>
      <c r="AM66" s="172"/>
      <c r="AN66" s="172"/>
      <c r="AO66" s="172"/>
      <c r="AP66" s="172"/>
      <c r="AQ66" s="172"/>
      <c r="AR66" s="172"/>
      <c r="AS66" s="172"/>
      <c r="AT66" s="175"/>
      <c r="AU66" s="172"/>
      <c r="AV66" s="172"/>
      <c r="AW66" s="172"/>
      <c r="AX66" s="172"/>
      <c r="AY66" s="172"/>
      <c r="AZ66" s="175"/>
      <c r="BA66" s="172"/>
      <c r="BB66" s="172"/>
      <c r="BC66" s="155"/>
      <c r="BD66" s="2187">
        <f>الاعدادات!$D$17</f>
        <v>2026</v>
      </c>
      <c r="BE66" s="117"/>
      <c r="BF66" s="118"/>
      <c r="BG66" s="118"/>
      <c r="BH66" s="119"/>
      <c r="BI66" s="119"/>
      <c r="BJ66" s="119"/>
      <c r="BK66" s="120"/>
      <c r="BL66" s="121"/>
      <c r="BM66" s="122"/>
      <c r="BN66" s="122"/>
      <c r="BO66" s="123"/>
      <c r="BP66" s="123"/>
      <c r="BQ66" s="123"/>
      <c r="BR66" s="123"/>
      <c r="BS66" s="123"/>
      <c r="BT66" s="123"/>
      <c r="BU66" s="123"/>
      <c r="BV66" s="123"/>
      <c r="BW66" s="124"/>
      <c r="BX66" s="77">
        <f>SUM(BE66:BW66)</f>
        <v>0</v>
      </c>
      <c r="BY66" s="126"/>
      <c r="BZ66" s="856"/>
      <c r="CA66" s="127"/>
      <c r="CB66" s="128"/>
      <c r="CC66" s="129"/>
      <c r="CD66" s="130"/>
      <c r="CE66" s="131"/>
      <c r="CF66" s="132"/>
      <c r="CG66" s="133"/>
      <c r="CH66" s="134"/>
      <c r="CI66" s="135"/>
      <c r="CJ66" s="79">
        <f>SUM(BX66:CI66)</f>
        <v>0</v>
      </c>
      <c r="CK66" s="137"/>
      <c r="CL66" s="128"/>
      <c r="CM66" s="862"/>
      <c r="CN66" s="117"/>
      <c r="CO66" s="118"/>
      <c r="CP66" s="118"/>
      <c r="CQ66" s="119"/>
      <c r="CR66" s="119"/>
      <c r="CS66" s="119"/>
      <c r="CT66" s="120"/>
      <c r="CU66" s="121"/>
      <c r="CV66" s="122"/>
      <c r="CW66" s="122"/>
      <c r="CX66" s="123"/>
      <c r="CY66" s="123"/>
      <c r="CZ66" s="123"/>
      <c r="DA66" s="123"/>
      <c r="DB66" s="123"/>
      <c r="DC66" s="123"/>
      <c r="DD66" s="123"/>
      <c r="DE66" s="123"/>
      <c r="DF66" s="124"/>
      <c r="DG66" s="161">
        <f>SUM(CN66:DF66)</f>
        <v>0</v>
      </c>
      <c r="DH66" s="126"/>
      <c r="DI66" s="4285"/>
      <c r="DJ66" s="176"/>
      <c r="DK66" s="128"/>
      <c r="DL66" s="129"/>
      <c r="DM66" s="130"/>
      <c r="DN66" s="131"/>
      <c r="DO66" s="132"/>
      <c r="DP66" s="133"/>
      <c r="DQ66" s="134"/>
      <c r="DR66" s="135"/>
      <c r="DS66" s="136">
        <f>SUM(DG66:DR66)</f>
        <v>0</v>
      </c>
      <c r="DT66" s="137"/>
      <c r="DU66" s="128"/>
      <c r="DV66" s="865"/>
      <c r="DW66" s="117"/>
      <c r="DX66" s="118"/>
      <c r="DY66" s="118"/>
      <c r="DZ66" s="119"/>
      <c r="EA66" s="119"/>
      <c r="EB66" s="119"/>
      <c r="EC66" s="120"/>
      <c r="ED66" s="121"/>
      <c r="EE66" s="122"/>
      <c r="EF66" s="122"/>
      <c r="EG66" s="123"/>
      <c r="EH66" s="123"/>
      <c r="EI66" s="123"/>
      <c r="EJ66" s="123"/>
      <c r="EK66" s="123"/>
      <c r="EL66" s="123"/>
      <c r="EM66" s="123"/>
      <c r="EN66" s="123"/>
      <c r="EO66" s="124"/>
      <c r="EP66" s="161">
        <f>SUM(DW66:EO66)</f>
        <v>0</v>
      </c>
      <c r="EQ66" s="126"/>
      <c r="ER66" s="856"/>
      <c r="ES66" s="176"/>
      <c r="ET66" s="128"/>
      <c r="EU66" s="129"/>
      <c r="EV66" s="130"/>
      <c r="EW66" s="131"/>
      <c r="EX66" s="132"/>
      <c r="EY66" s="133"/>
      <c r="EZ66" s="134"/>
      <c r="FA66" s="135"/>
      <c r="FB66" s="136">
        <f t="shared" si="823"/>
        <v>0</v>
      </c>
      <c r="FC66" s="137"/>
      <c r="FD66" s="128"/>
      <c r="FE66" s="865"/>
      <c r="FF66" s="2207">
        <f>الاعدادات!$D$9</f>
        <v>2025</v>
      </c>
      <c r="FG66" s="163">
        <f t="shared" si="824"/>
        <v>0</v>
      </c>
      <c r="FH66" s="164">
        <f t="shared" si="825"/>
        <v>0</v>
      </c>
      <c r="FI66" s="164">
        <f>CA58+CB58+CC58+CD58+CE58+BZ58</f>
        <v>0</v>
      </c>
      <c r="FJ66" s="165">
        <f>CF58+CG58+CH58+CI58</f>
        <v>0</v>
      </c>
      <c r="FK66" s="166">
        <f t="shared" si="826"/>
        <v>0</v>
      </c>
      <c r="FL66" s="164">
        <f t="shared" si="827"/>
        <v>0</v>
      </c>
      <c r="FM66" s="164">
        <f>DJ58+DK58+DL58+DM58+DN58+DI58</f>
        <v>0</v>
      </c>
      <c r="FN66" s="165">
        <f>DO58+DP58+DQ58+DR58</f>
        <v>0</v>
      </c>
      <c r="FO66" s="166">
        <f t="shared" si="828"/>
        <v>0</v>
      </c>
      <c r="FP66" s="164">
        <f t="shared" si="829"/>
        <v>0</v>
      </c>
      <c r="FQ66" s="164">
        <f>CA65+CB65+CC65+CD65+CE65+BZ65</f>
        <v>0</v>
      </c>
      <c r="FR66" s="165">
        <f>CF65+CG65+CH65+CI65</f>
        <v>0</v>
      </c>
      <c r="FS66" s="166">
        <f t="shared" si="830"/>
        <v>0</v>
      </c>
      <c r="FT66" s="164">
        <f t="shared" si="831"/>
        <v>0</v>
      </c>
      <c r="FU66" s="164">
        <f>DI65+DJ65+DK65+DL65+DM65+DN65</f>
        <v>0</v>
      </c>
      <c r="FV66" s="167">
        <f>DO65+DP65+DQ65+DR65</f>
        <v>0</v>
      </c>
      <c r="FW66" s="166">
        <f t="shared" si="832"/>
        <v>0</v>
      </c>
      <c r="FX66" s="164">
        <f t="shared" si="833"/>
        <v>0</v>
      </c>
      <c r="FY66" s="164">
        <f>ES58+ET58+EU58+EV58+EW58+ER58</f>
        <v>0</v>
      </c>
      <c r="FZ66" s="167">
        <f>EX58+EY58+EZ58+FA58</f>
        <v>0</v>
      </c>
      <c r="GA66" s="166">
        <f t="shared" si="834"/>
        <v>0</v>
      </c>
      <c r="GB66" s="164">
        <f t="shared" si="835"/>
        <v>0</v>
      </c>
      <c r="GC66" s="164">
        <f>ES65+ET65+EU65+EV65+EW65+ER65</f>
        <v>0</v>
      </c>
      <c r="GD66" s="167">
        <f>EX65+EY65+EZ65+FA65</f>
        <v>0</v>
      </c>
      <c r="GE66" s="837" t="s">
        <v>184</v>
      </c>
      <c r="GF66" s="169">
        <f>FO68</f>
        <v>0</v>
      </c>
      <c r="GG66" s="170">
        <f>FP68</f>
        <v>0</v>
      </c>
      <c r="GH66" s="170">
        <f>FQ68</f>
        <v>0</v>
      </c>
      <c r="GI66" s="171">
        <f>FR68</f>
        <v>0</v>
      </c>
      <c r="GQ66" s="1728"/>
      <c r="GR66" s="1728"/>
      <c r="GS66" s="1728"/>
      <c r="GT66" s="1728"/>
      <c r="GU66" s="1728"/>
      <c r="GV66" s="1728"/>
      <c r="GW66" s="1728"/>
      <c r="GX66" s="1728"/>
      <c r="GY66" s="6577"/>
      <c r="GZ66" s="6550"/>
      <c r="HA66" s="6551"/>
      <c r="HB66" s="6551"/>
      <c r="HC66" s="6551"/>
      <c r="HD66" s="6551"/>
      <c r="HE66" s="6552"/>
      <c r="HF66" s="1926"/>
      <c r="HG66" s="1927"/>
      <c r="HH66" s="6545"/>
      <c r="HI66" s="6548"/>
      <c r="HJ66" s="2213" t="str">
        <f>الاعدادات!$D$14</f>
        <v>2023 وما قبلها</v>
      </c>
      <c r="HK66" s="1882"/>
      <c r="HL66" s="1882"/>
      <c r="HM66" s="1883"/>
      <c r="HN66" s="1884"/>
      <c r="HO66" s="1884"/>
      <c r="HP66" s="1885"/>
      <c r="HQ66" s="1883"/>
      <c r="HR66" s="1885"/>
      <c r="HS66" s="1882"/>
      <c r="HT66" s="1886"/>
      <c r="HU66" s="1887"/>
      <c r="HV66" s="1882"/>
      <c r="HW66" s="1882"/>
      <c r="HX66" s="1888"/>
      <c r="HY66" s="1883"/>
      <c r="HZ66" s="1885"/>
      <c r="IA66" s="1889"/>
      <c r="IB66" s="1890"/>
      <c r="IC66" s="1891"/>
      <c r="ID66" s="1892"/>
      <c r="IE66" s="1887"/>
      <c r="IF66" s="1893"/>
      <c r="IG66" s="1894"/>
      <c r="IH66" s="1895"/>
      <c r="II66" s="1896"/>
      <c r="IJ66" s="1897"/>
      <c r="IK66" s="1898"/>
      <c r="IL66" s="1899"/>
      <c r="IM66" s="1900"/>
      <c r="IN66" s="1901"/>
      <c r="IO66" s="1902"/>
      <c r="IP66" s="1878"/>
      <c r="IQ66" s="1903"/>
      <c r="IR66" s="1904"/>
      <c r="IS66" s="1883"/>
      <c r="IT66" s="1884"/>
      <c r="IU66" s="1884"/>
      <c r="IV66" s="1884"/>
      <c r="IW66" s="1885"/>
      <c r="IX66" s="1888"/>
      <c r="IY66" s="1882"/>
      <c r="IZ66" s="1728"/>
      <c r="JA66" s="1728"/>
      <c r="JB66" s="1728"/>
      <c r="JC66" s="1728"/>
      <c r="JD66" s="1728"/>
      <c r="JE66" s="1728"/>
      <c r="JF66" s="1728"/>
      <c r="JG66" s="1728"/>
      <c r="JH66" s="1728"/>
      <c r="JI66" s="1728"/>
    </row>
    <row r="67" spans="1:269" ht="36.75" customHeight="1" thickBot="1">
      <c r="A67" s="172"/>
      <c r="B67" s="172"/>
      <c r="C67" s="172"/>
      <c r="D67" s="172"/>
      <c r="E67" s="172"/>
      <c r="F67" s="172"/>
      <c r="G67" s="172"/>
      <c r="H67" s="172"/>
      <c r="I67" s="172"/>
      <c r="J67" s="172"/>
      <c r="K67" s="172"/>
      <c r="L67" s="172"/>
      <c r="M67" s="172"/>
      <c r="N67" s="172"/>
      <c r="O67" s="172"/>
      <c r="P67" s="172"/>
      <c r="Q67" s="172"/>
      <c r="R67" s="172"/>
      <c r="S67" s="172"/>
      <c r="T67" s="172"/>
      <c r="U67" s="172"/>
      <c r="V67" s="172"/>
      <c r="W67" s="172"/>
      <c r="X67" s="172"/>
      <c r="Y67" s="172"/>
      <c r="Z67" s="172"/>
      <c r="AA67" s="172"/>
      <c r="AB67" s="172"/>
      <c r="AC67" s="172"/>
      <c r="AD67" s="172"/>
      <c r="AE67" s="172"/>
      <c r="AF67" s="172"/>
      <c r="AG67" s="172"/>
      <c r="AH67" s="172"/>
      <c r="AI67" s="172"/>
      <c r="AJ67" s="172"/>
      <c r="AK67" s="172"/>
      <c r="AL67" s="172"/>
      <c r="AM67" s="172"/>
      <c r="AN67" s="172"/>
      <c r="AO67" s="172"/>
      <c r="AP67" s="172"/>
      <c r="AQ67" s="172"/>
      <c r="AR67" s="172"/>
      <c r="AS67" s="172"/>
      <c r="AT67" s="172"/>
      <c r="AU67" s="172"/>
      <c r="AV67" s="172"/>
      <c r="AW67" s="172"/>
      <c r="AX67" s="172"/>
      <c r="AY67" s="172"/>
      <c r="AZ67" s="172"/>
      <c r="BA67" s="172"/>
      <c r="BB67" s="172"/>
      <c r="BC67" s="172"/>
      <c r="BD67" s="177" t="s">
        <v>181</v>
      </c>
      <c r="BE67" s="843">
        <f t="shared" ref="BE67" si="836">SUM(BE62:BE66)</f>
        <v>0</v>
      </c>
      <c r="BF67" s="844">
        <f t="shared" ref="BF67" si="837">SUM(BF62:BF66)</f>
        <v>0</v>
      </c>
      <c r="BG67" s="844">
        <f t="shared" ref="BG67" si="838">SUM(BG62:BG66)</f>
        <v>0</v>
      </c>
      <c r="BH67" s="844">
        <f t="shared" ref="BH67" si="839">SUM(BH62:BH66)</f>
        <v>0</v>
      </c>
      <c r="BI67" s="844">
        <f t="shared" ref="BI67" si="840">SUM(BI62:BI66)</f>
        <v>0</v>
      </c>
      <c r="BJ67" s="844">
        <f t="shared" ref="BJ67" si="841">SUM(BJ62:BJ66)</f>
        <v>0</v>
      </c>
      <c r="BK67" s="844">
        <f t="shared" ref="BK67" si="842">SUM(BK62:BK66)</f>
        <v>0</v>
      </c>
      <c r="BL67" s="844">
        <f t="shared" ref="BL67" si="843">SUM(BL62:BL66)</f>
        <v>0</v>
      </c>
      <c r="BM67" s="844">
        <f t="shared" ref="BM67" si="844">SUM(BM62:BM66)</f>
        <v>0</v>
      </c>
      <c r="BN67" s="844">
        <f t="shared" ref="BN67" si="845">SUM(BN62:BN66)</f>
        <v>0</v>
      </c>
      <c r="BO67" s="844">
        <f t="shared" ref="BO67" si="846">SUM(BO62:BO66)</f>
        <v>0</v>
      </c>
      <c r="BP67" s="844">
        <f t="shared" ref="BP67" si="847">SUM(BP62:BP66)</f>
        <v>0</v>
      </c>
      <c r="BQ67" s="844">
        <f t="shared" ref="BQ67" si="848">SUM(BQ62:BQ66)</f>
        <v>0</v>
      </c>
      <c r="BR67" s="844">
        <f t="shared" ref="BR67" si="849">SUM(BR62:BR66)</f>
        <v>0</v>
      </c>
      <c r="BS67" s="844">
        <f t="shared" ref="BS67" si="850">SUM(BS62:BS66)</f>
        <v>0</v>
      </c>
      <c r="BT67" s="844">
        <f t="shared" ref="BT67" si="851">SUM(BT62:BT66)</f>
        <v>0</v>
      </c>
      <c r="BU67" s="844">
        <f t="shared" ref="BU67" si="852">SUM(BU62:BU66)</f>
        <v>0</v>
      </c>
      <c r="BV67" s="844">
        <f t="shared" ref="BV67" si="853">SUM(BV62:BV66)</f>
        <v>0</v>
      </c>
      <c r="BW67" s="844">
        <f t="shared" ref="BW67" si="854">SUM(BW62:BW66)</f>
        <v>0</v>
      </c>
      <c r="BX67" s="845">
        <f t="shared" ref="BX67" si="855">BW67+BV67+BO67+BN67+BM67+BL67+BK67+BJ67+BI67+BH67+BG67+BF67+BE67</f>
        <v>0</v>
      </c>
      <c r="BY67" s="844">
        <f t="shared" ref="BY67" si="856">SUM(BY62:BY66)</f>
        <v>0</v>
      </c>
      <c r="BZ67" s="844">
        <f t="shared" ref="BZ67" si="857">SUM(BZ62:BZ66)</f>
        <v>0</v>
      </c>
      <c r="CA67" s="844">
        <f t="shared" ref="CA67" si="858">SUM(CA62:CA66)</f>
        <v>0</v>
      </c>
      <c r="CB67" s="844">
        <f t="shared" ref="CB67" si="859">SUM(CB62:CB66)</f>
        <v>0</v>
      </c>
      <c r="CC67" s="844">
        <f t="shared" ref="CC67" si="860">SUM(CC62:CC66)</f>
        <v>0</v>
      </c>
      <c r="CD67" s="844">
        <f t="shared" ref="CD67" si="861">SUM(CD62:CD66)</f>
        <v>0</v>
      </c>
      <c r="CE67" s="844">
        <f t="shared" ref="CE67" si="862">SUM(CE62:CE66)</f>
        <v>0</v>
      </c>
      <c r="CF67" s="844">
        <f t="shared" ref="CF67" si="863">SUM(CF62:CF66)</f>
        <v>0</v>
      </c>
      <c r="CG67" s="844">
        <f t="shared" ref="CG67" si="864">SUM(CG62:CG66)</f>
        <v>0</v>
      </c>
      <c r="CH67" s="2208">
        <f t="shared" ref="CH67" si="865">SUM(CH62:CH66)</f>
        <v>0</v>
      </c>
      <c r="CI67" s="844">
        <f t="shared" ref="CI67" si="866">SUM(CI62:CI66)</f>
        <v>0</v>
      </c>
      <c r="CJ67" s="844">
        <f t="shared" ref="CJ67" si="867">SUM(CJ62:CJ66)</f>
        <v>0</v>
      </c>
      <c r="CK67" s="844">
        <f t="shared" ref="CK67" si="868">SUM(CK62:CK66)</f>
        <v>0</v>
      </c>
      <c r="CL67" s="844">
        <f t="shared" ref="CL67" si="869">SUM(CL62:CL66)</f>
        <v>0</v>
      </c>
      <c r="CM67" s="2209">
        <f t="shared" ref="CM67" si="870">SUM(CM62:CM66)</f>
        <v>0</v>
      </c>
      <c r="CN67" s="843">
        <f t="shared" ref="CN67" si="871">SUM(CN62:CN66)</f>
        <v>0</v>
      </c>
      <c r="CO67" s="844">
        <f t="shared" ref="CO67" si="872">SUM(CO62:CO66)</f>
        <v>0</v>
      </c>
      <c r="CP67" s="844">
        <f t="shared" ref="CP67" si="873">SUM(CP62:CP66)</f>
        <v>0</v>
      </c>
      <c r="CQ67" s="844">
        <f t="shared" ref="CQ67" si="874">SUM(CQ62:CQ66)</f>
        <v>0</v>
      </c>
      <c r="CR67" s="844">
        <f t="shared" ref="CR67" si="875">SUM(CR62:CR66)</f>
        <v>0</v>
      </c>
      <c r="CS67" s="844">
        <f t="shared" ref="CS67" si="876">SUM(CS62:CS66)</f>
        <v>0</v>
      </c>
      <c r="CT67" s="844">
        <f t="shared" ref="CT67" si="877">SUM(CT62:CT66)</f>
        <v>0</v>
      </c>
      <c r="CU67" s="844">
        <f t="shared" ref="CU67" si="878">SUM(CU62:CU66)</f>
        <v>0</v>
      </c>
      <c r="CV67" s="844">
        <f t="shared" ref="CV67" si="879">SUM(CV62:CV66)</f>
        <v>0</v>
      </c>
      <c r="CW67" s="844">
        <f t="shared" ref="CW67" si="880">SUM(CW62:CW66)</f>
        <v>0</v>
      </c>
      <c r="CX67" s="844">
        <f t="shared" ref="CX67" si="881">SUM(CX62:CX66)</f>
        <v>0</v>
      </c>
      <c r="CY67" s="844">
        <f t="shared" ref="CY67" si="882">SUM(CY62:CY66)</f>
        <v>0</v>
      </c>
      <c r="CZ67" s="844">
        <f t="shared" ref="CZ67" si="883">SUM(CZ62:CZ66)</f>
        <v>0</v>
      </c>
      <c r="DA67" s="844">
        <f t="shared" ref="DA67" si="884">SUM(DA62:DA66)</f>
        <v>0</v>
      </c>
      <c r="DB67" s="844">
        <f t="shared" ref="DB67" si="885">SUM(DB62:DB66)</f>
        <v>0</v>
      </c>
      <c r="DC67" s="844">
        <f t="shared" ref="DC67" si="886">SUM(DC62:DC66)</f>
        <v>0</v>
      </c>
      <c r="DD67" s="844">
        <f t="shared" ref="DD67" si="887">SUM(DD62:DD66)</f>
        <v>0</v>
      </c>
      <c r="DE67" s="844">
        <f t="shared" ref="DE67" si="888">SUM(DE62:DE66)</f>
        <v>0</v>
      </c>
      <c r="DF67" s="844">
        <f t="shared" ref="DF67" si="889">SUM(DF62:DF66)</f>
        <v>0</v>
      </c>
      <c r="DG67" s="845">
        <f t="shared" ref="DG67" si="890">DF67+DE67+CX67+CW67+CV67+CU67+CT67+CS67+CR67+CQ67+CP67+CO67+CN67</f>
        <v>0</v>
      </c>
      <c r="DH67" s="844">
        <f t="shared" ref="DH67" si="891">SUM(DH62:DH66)</f>
        <v>0</v>
      </c>
      <c r="DI67" s="844">
        <f t="shared" ref="DI67" si="892">SUM(DI62:DI66)</f>
        <v>0</v>
      </c>
      <c r="DJ67" s="844">
        <f t="shared" ref="DJ67" si="893">SUM(DJ62:DJ66)</f>
        <v>0</v>
      </c>
      <c r="DK67" s="844">
        <f t="shared" ref="DK67" si="894">SUM(DK62:DK66)</f>
        <v>0</v>
      </c>
      <c r="DL67" s="844">
        <f t="shared" ref="DL67" si="895">SUM(DL62:DL66)</f>
        <v>0</v>
      </c>
      <c r="DM67" s="844">
        <f t="shared" ref="DM67" si="896">SUM(DM62:DM66)</f>
        <v>0</v>
      </c>
      <c r="DN67" s="844">
        <f t="shared" ref="DN67" si="897">SUM(DN62:DN66)</f>
        <v>0</v>
      </c>
      <c r="DO67" s="844">
        <f t="shared" ref="DO67" si="898">SUM(DO62:DO66)</f>
        <v>0</v>
      </c>
      <c r="DP67" s="844">
        <f t="shared" ref="DP67" si="899">SUM(DP62:DP66)</f>
        <v>0</v>
      </c>
      <c r="DQ67" s="2208">
        <f t="shared" ref="DQ67" si="900">SUM(DQ62:DQ66)</f>
        <v>0</v>
      </c>
      <c r="DR67" s="844">
        <f t="shared" ref="DR67" si="901">SUM(DR62:DR66)</f>
        <v>0</v>
      </c>
      <c r="DS67" s="844">
        <f t="shared" ref="DS67" si="902">SUM(DS62:DS66)</f>
        <v>0</v>
      </c>
      <c r="DT67" s="844">
        <f t="shared" ref="DT67" si="903">SUM(DT62:DT66)</f>
        <v>0</v>
      </c>
      <c r="DU67" s="844">
        <f t="shared" ref="DU67" si="904">SUM(DU62:DU66)</f>
        <v>0</v>
      </c>
      <c r="DV67" s="2210">
        <f t="shared" ref="DV67" si="905">SUM(DV62:DV66)</f>
        <v>0</v>
      </c>
      <c r="DW67" s="843">
        <f t="shared" ref="DW67" si="906">SUM(DW62:DW66)</f>
        <v>0</v>
      </c>
      <c r="DX67" s="844">
        <f t="shared" ref="DX67" si="907">SUM(DX62:DX66)</f>
        <v>0</v>
      </c>
      <c r="DY67" s="844">
        <f t="shared" ref="DY67" si="908">SUM(DY62:DY66)</f>
        <v>0</v>
      </c>
      <c r="DZ67" s="844">
        <f t="shared" ref="DZ67" si="909">SUM(DZ62:DZ66)</f>
        <v>0</v>
      </c>
      <c r="EA67" s="844">
        <f t="shared" ref="EA67" si="910">SUM(EA62:EA66)</f>
        <v>0</v>
      </c>
      <c r="EB67" s="844">
        <f t="shared" ref="EB67" si="911">SUM(EB62:EB66)</f>
        <v>0</v>
      </c>
      <c r="EC67" s="844">
        <f t="shared" ref="EC67" si="912">SUM(EC62:EC66)</f>
        <v>0</v>
      </c>
      <c r="ED67" s="844">
        <f t="shared" ref="ED67" si="913">SUM(ED62:ED66)</f>
        <v>0</v>
      </c>
      <c r="EE67" s="844">
        <f t="shared" ref="EE67" si="914">SUM(EE62:EE66)</f>
        <v>0</v>
      </c>
      <c r="EF67" s="844">
        <f t="shared" ref="EF67" si="915">SUM(EF62:EF66)</f>
        <v>0</v>
      </c>
      <c r="EG67" s="844">
        <f t="shared" ref="EG67" si="916">SUM(EG62:EG66)</f>
        <v>0</v>
      </c>
      <c r="EH67" s="844">
        <f t="shared" ref="EH67" si="917">SUM(EH62:EH66)</f>
        <v>0</v>
      </c>
      <c r="EI67" s="844">
        <f t="shared" ref="EI67" si="918">SUM(EI62:EI66)</f>
        <v>0</v>
      </c>
      <c r="EJ67" s="844">
        <f t="shared" ref="EJ67" si="919">SUM(EJ62:EJ66)</f>
        <v>0</v>
      </c>
      <c r="EK67" s="844">
        <f t="shared" ref="EK67" si="920">SUM(EK62:EK66)</f>
        <v>0</v>
      </c>
      <c r="EL67" s="844">
        <f t="shared" ref="EL67" si="921">SUM(EL62:EL66)</f>
        <v>0</v>
      </c>
      <c r="EM67" s="844">
        <f t="shared" ref="EM67" si="922">SUM(EM62:EM66)</f>
        <v>0</v>
      </c>
      <c r="EN67" s="844">
        <f t="shared" ref="EN67" si="923">SUM(EN62:EN66)</f>
        <v>0</v>
      </c>
      <c r="EO67" s="844">
        <f t="shared" ref="EO67" si="924">SUM(EO62:EO66)</f>
        <v>0</v>
      </c>
      <c r="EP67" s="845">
        <f t="shared" ref="EP67" si="925">EO67+EN67+EG67+EF67+EE67+ED67+EC67+EB67+EA67+DZ67+DY67+DX67+DW67</f>
        <v>0</v>
      </c>
      <c r="EQ67" s="844">
        <f>SUM(EQ62:EQ66)</f>
        <v>0</v>
      </c>
      <c r="ER67" s="844"/>
      <c r="ES67" s="844">
        <f t="shared" ref="ES67" si="926">SUM(ES62:ES66)</f>
        <v>0</v>
      </c>
      <c r="ET67" s="844">
        <f t="shared" ref="ET67" si="927">SUM(ET62:ET66)</f>
        <v>0</v>
      </c>
      <c r="EU67" s="844">
        <f t="shared" ref="EU67" si="928">SUM(EU62:EU66)</f>
        <v>0</v>
      </c>
      <c r="EV67" s="844">
        <f t="shared" ref="EV67" si="929">SUM(EV62:EV66)</f>
        <v>0</v>
      </c>
      <c r="EW67" s="844">
        <f t="shared" ref="EW67" si="930">SUM(EW62:EW66)</f>
        <v>0</v>
      </c>
      <c r="EX67" s="844">
        <f t="shared" ref="EX67" si="931">SUM(EX62:EX66)</f>
        <v>0</v>
      </c>
      <c r="EY67" s="844">
        <f t="shared" ref="EY67" si="932">SUM(EY62:EY66)</f>
        <v>0</v>
      </c>
      <c r="EZ67" s="2208">
        <f t="shared" ref="EZ67" si="933">SUM(EZ62:EZ66)</f>
        <v>0</v>
      </c>
      <c r="FA67" s="844">
        <f t="shared" ref="FA67" si="934">SUM(FA62:FA66)</f>
        <v>0</v>
      </c>
      <c r="FB67" s="844">
        <f t="shared" ref="FB67" si="935">SUM(FB62:FB66)</f>
        <v>0</v>
      </c>
      <c r="FC67" s="844">
        <f t="shared" ref="FC67" si="936">SUM(FC62:FC66)</f>
        <v>0</v>
      </c>
      <c r="FD67" s="844">
        <f t="shared" ref="FD67" si="937">SUM(FD62:FD66)</f>
        <v>0</v>
      </c>
      <c r="FE67" s="2210">
        <f t="shared" ref="FE67" si="938">SUM(FE62:FE66)</f>
        <v>0</v>
      </c>
      <c r="FF67" s="2211">
        <f>الاعدادات!$D$10</f>
        <v>2026</v>
      </c>
      <c r="FG67" s="2194">
        <f t="shared" si="824"/>
        <v>0</v>
      </c>
      <c r="FH67" s="2195">
        <f t="shared" si="825"/>
        <v>0</v>
      </c>
      <c r="FI67" s="2195">
        <f>CA59+CB59+CC59+CD59+CE59+BZ59</f>
        <v>0</v>
      </c>
      <c r="FJ67" s="2196">
        <f>CF59+CG59+CH59+CI59</f>
        <v>0</v>
      </c>
      <c r="FK67" s="2197">
        <f t="shared" si="826"/>
        <v>0</v>
      </c>
      <c r="FL67" s="2195">
        <f t="shared" si="827"/>
        <v>0</v>
      </c>
      <c r="FM67" s="2195">
        <f>DJ59+DK59+DL59+DM59+DN59+DI59</f>
        <v>0</v>
      </c>
      <c r="FN67" s="2196">
        <f>DO59+DP59+DQ59+DR59</f>
        <v>0</v>
      </c>
      <c r="FO67" s="2197">
        <f t="shared" si="828"/>
        <v>0</v>
      </c>
      <c r="FP67" s="2195">
        <f t="shared" si="829"/>
        <v>0</v>
      </c>
      <c r="FQ67" s="2195">
        <f>CA66+CB66+CC66+CD66+CE66+BZ66</f>
        <v>0</v>
      </c>
      <c r="FR67" s="2196">
        <f>CF66+CG66+CH66+CI66</f>
        <v>0</v>
      </c>
      <c r="FS67" s="2197">
        <f t="shared" si="830"/>
        <v>0</v>
      </c>
      <c r="FT67" s="2195">
        <f t="shared" si="831"/>
        <v>0</v>
      </c>
      <c r="FU67" s="2195">
        <f>DI66+DJ66+DK66+DL66+DM66+DN66</f>
        <v>0</v>
      </c>
      <c r="FV67" s="2198">
        <f>DO66+DP66+DQ66+DR66</f>
        <v>0</v>
      </c>
      <c r="FW67" s="2197">
        <f t="shared" si="832"/>
        <v>0</v>
      </c>
      <c r="FX67" s="2195">
        <f t="shared" si="833"/>
        <v>0</v>
      </c>
      <c r="FY67" s="2195">
        <f>ES59+ET59+EU59+EV59+EW59+ER59</f>
        <v>0</v>
      </c>
      <c r="FZ67" s="2198">
        <f>EX59+EY59+EZ59+FA59</f>
        <v>0</v>
      </c>
      <c r="GA67" s="2197">
        <f t="shared" si="834"/>
        <v>0</v>
      </c>
      <c r="GB67" s="2195">
        <f t="shared" si="835"/>
        <v>0</v>
      </c>
      <c r="GC67" s="2195">
        <f>ES66+ET66+EU66+EV66+EW66+ER66</f>
        <v>0</v>
      </c>
      <c r="GD67" s="2198">
        <f>EX66+EY66+EZ66+FA66</f>
        <v>0</v>
      </c>
      <c r="GE67" s="2123" t="s">
        <v>185</v>
      </c>
      <c r="GF67" s="2204">
        <f>FS68</f>
        <v>0</v>
      </c>
      <c r="GG67" s="2205">
        <f>FT68</f>
        <v>0</v>
      </c>
      <c r="GH67" s="2205">
        <f>FU68</f>
        <v>0</v>
      </c>
      <c r="GI67" s="2206">
        <f>FV68</f>
        <v>0</v>
      </c>
      <c r="GQ67" s="1728"/>
      <c r="GR67" s="1728"/>
      <c r="GS67" s="1728"/>
      <c r="GT67" s="1728"/>
      <c r="GU67" s="1728"/>
      <c r="GV67" s="1728"/>
      <c r="GW67" s="1728"/>
      <c r="GX67" s="1728"/>
      <c r="GY67" s="6577"/>
      <c r="GZ67" s="6550"/>
      <c r="HA67" s="6551"/>
      <c r="HB67" s="6551"/>
      <c r="HC67" s="6551"/>
      <c r="HD67" s="6551"/>
      <c r="HE67" s="6552"/>
      <c r="HF67" s="1926"/>
      <c r="HG67" s="1928"/>
      <c r="HH67" s="6545"/>
      <c r="HI67" s="6548"/>
      <c r="HJ67" s="2213">
        <f>الاعدادات!$D$15</f>
        <v>2024</v>
      </c>
      <c r="HK67" s="1882"/>
      <c r="HL67" s="1882"/>
      <c r="HM67" s="1883"/>
      <c r="HN67" s="1884"/>
      <c r="HO67" s="1884"/>
      <c r="HP67" s="1885"/>
      <c r="HQ67" s="1883"/>
      <c r="HR67" s="1885"/>
      <c r="HS67" s="1882"/>
      <c r="HT67" s="1886"/>
      <c r="HU67" s="1887"/>
      <c r="HV67" s="1882"/>
      <c r="HW67" s="1882"/>
      <c r="HX67" s="1888"/>
      <c r="HY67" s="1883"/>
      <c r="HZ67" s="1885"/>
      <c r="IA67" s="1889"/>
      <c r="IB67" s="1890"/>
      <c r="IC67" s="1891"/>
      <c r="ID67" s="1892"/>
      <c r="IE67" s="1887"/>
      <c r="IF67" s="1893"/>
      <c r="IG67" s="1894"/>
      <c r="IH67" s="1895"/>
      <c r="II67" s="1896"/>
      <c r="IJ67" s="1897"/>
      <c r="IK67" s="1898"/>
      <c r="IL67" s="1899"/>
      <c r="IM67" s="1900"/>
      <c r="IN67" s="1901"/>
      <c r="IO67" s="1902"/>
      <c r="IP67" s="1878"/>
      <c r="IQ67" s="1903"/>
      <c r="IR67" s="1904"/>
      <c r="IS67" s="1883"/>
      <c r="IT67" s="1884"/>
      <c r="IU67" s="1884"/>
      <c r="IV67" s="1884"/>
      <c r="IW67" s="1885"/>
      <c r="IX67" s="1888"/>
      <c r="IY67" s="1882"/>
      <c r="IZ67" s="1728"/>
      <c r="JA67" s="1728"/>
      <c r="JB67" s="1728"/>
      <c r="JC67" s="1728"/>
      <c r="JD67" s="1728"/>
      <c r="JE67" s="1728"/>
      <c r="JF67" s="1728"/>
      <c r="JG67" s="1728"/>
      <c r="JH67" s="1728"/>
      <c r="JI67" s="1728"/>
    </row>
    <row r="68" spans="1:269" ht="36.75" customHeight="1">
      <c r="A68" s="2121"/>
      <c r="B68" s="2121"/>
      <c r="C68" s="2121"/>
      <c r="D68" s="2121"/>
      <c r="E68" s="2121"/>
      <c r="F68" s="2121"/>
      <c r="G68" s="2121"/>
      <c r="H68" s="2121"/>
      <c r="I68" s="2121"/>
      <c r="J68" s="2121"/>
      <c r="K68" s="2121"/>
      <c r="L68" s="2121"/>
      <c r="M68" s="2121"/>
      <c r="N68" s="2121"/>
      <c r="O68" s="2121"/>
      <c r="P68" s="2121"/>
      <c r="Q68" s="2121"/>
      <c r="R68" s="2121"/>
      <c r="S68" s="2121"/>
      <c r="T68" s="2121"/>
      <c r="U68" s="2121"/>
      <c r="V68" s="2121"/>
      <c r="W68" s="2121"/>
      <c r="X68" s="2121"/>
      <c r="Y68" s="2121"/>
      <c r="Z68" s="2121"/>
      <c r="AA68" s="2121"/>
      <c r="AB68" s="2121"/>
      <c r="AC68" s="2121"/>
      <c r="AD68" s="2121"/>
      <c r="AE68" s="2121"/>
      <c r="AF68" s="2121"/>
      <c r="AG68" s="2121"/>
      <c r="AH68" s="2121"/>
      <c r="AI68" s="2121"/>
      <c r="AJ68" s="2121"/>
      <c r="AK68" s="2121"/>
      <c r="AL68" s="2121"/>
      <c r="AM68" s="2121"/>
      <c r="AN68" s="2121"/>
      <c r="AO68" s="2121"/>
      <c r="AP68" s="2121"/>
      <c r="AQ68" s="2121"/>
      <c r="AR68" s="2121"/>
      <c r="AS68" s="2121"/>
      <c r="AT68" s="2121"/>
      <c r="AU68" s="2121"/>
      <c r="AV68" s="2121"/>
      <c r="AW68" s="2121"/>
      <c r="AX68" s="2121"/>
      <c r="AY68" s="2121"/>
      <c r="AZ68" s="2121"/>
      <c r="BA68" s="2121"/>
      <c r="BB68" s="2121"/>
      <c r="BC68" s="2121"/>
      <c r="BD68" s="2122"/>
      <c r="BE68" s="2122"/>
      <c r="BF68" s="2122"/>
      <c r="BG68" s="2122"/>
      <c r="BH68" s="2122"/>
      <c r="BI68" s="2122"/>
      <c r="BJ68" s="2122"/>
      <c r="BK68" s="2122"/>
      <c r="BL68" s="2122"/>
      <c r="BM68" s="2122"/>
      <c r="BN68" s="2122"/>
      <c r="BO68" s="2122"/>
      <c r="BP68" s="2122"/>
      <c r="BQ68" s="2122"/>
      <c r="BR68" s="2122"/>
      <c r="BS68" s="2122"/>
      <c r="BT68" s="2122"/>
      <c r="BU68" s="2122"/>
      <c r="BV68" s="2122"/>
      <c r="BW68" s="2122"/>
      <c r="BX68" s="2122"/>
      <c r="BY68" s="2122"/>
      <c r="BZ68" s="2122"/>
      <c r="CA68" s="2122"/>
      <c r="CB68" s="2122"/>
      <c r="CC68" s="2122"/>
      <c r="CD68" s="2122"/>
      <c r="CE68" s="2122"/>
      <c r="CF68" s="2122"/>
      <c r="CG68" s="2122"/>
      <c r="CH68" s="2122"/>
      <c r="CI68" s="2122"/>
      <c r="CJ68" s="2122"/>
      <c r="CK68" s="2122"/>
      <c r="CL68" s="2122"/>
      <c r="CM68" s="2122"/>
      <c r="CN68" s="2122"/>
      <c r="CO68" s="2122"/>
      <c r="CP68" s="2122"/>
      <c r="CQ68" s="2122"/>
      <c r="CR68" s="2122"/>
      <c r="CS68" s="2122"/>
      <c r="CT68" s="2122"/>
      <c r="CU68" s="2122"/>
      <c r="CV68" s="2122"/>
      <c r="CW68" s="2122"/>
      <c r="CX68" s="2122"/>
      <c r="CY68" s="2122"/>
      <c r="CZ68" s="2122"/>
      <c r="DA68" s="2122"/>
      <c r="DB68" s="2122"/>
      <c r="DC68" s="2122"/>
      <c r="DD68" s="2122"/>
      <c r="DE68" s="2122"/>
      <c r="DF68" s="2122"/>
      <c r="DG68" s="2122"/>
      <c r="DH68" s="2122"/>
      <c r="DI68" s="2122"/>
      <c r="DJ68" s="2122"/>
      <c r="DK68" s="2122"/>
      <c r="DL68" s="2122"/>
      <c r="DM68" s="2122"/>
      <c r="DN68" s="2122"/>
      <c r="DO68" s="2122"/>
      <c r="DP68" s="2122"/>
      <c r="DQ68" s="2122"/>
      <c r="DR68" s="2122"/>
      <c r="DS68" s="2122"/>
      <c r="DT68" s="2122"/>
      <c r="DU68" s="2122"/>
      <c r="DV68" s="2122"/>
      <c r="DW68" s="2122"/>
      <c r="DX68" s="2122"/>
      <c r="DY68" s="2122"/>
      <c r="DZ68" s="2122"/>
      <c r="EA68" s="2122"/>
      <c r="EB68" s="2122"/>
      <c r="EC68" s="2122"/>
      <c r="ED68" s="2122"/>
      <c r="EE68" s="2122"/>
      <c r="EF68" s="2122"/>
      <c r="EG68" s="2122"/>
      <c r="EH68" s="2122"/>
      <c r="EI68" s="2122"/>
      <c r="EJ68" s="2122"/>
      <c r="EK68" s="2122"/>
      <c r="EL68" s="2122"/>
      <c r="EM68" s="2122"/>
      <c r="EN68" s="2122"/>
      <c r="EO68" s="2122"/>
      <c r="EP68" s="2122"/>
      <c r="EQ68" s="2122"/>
      <c r="ER68" s="2122"/>
      <c r="ES68" s="2122"/>
      <c r="ET68" s="2122"/>
      <c r="EU68" s="2122"/>
      <c r="EV68" s="2122"/>
      <c r="EW68" s="2122"/>
      <c r="EX68" s="2122"/>
      <c r="EY68" s="2122"/>
      <c r="EZ68" s="2122"/>
      <c r="FA68" s="2122"/>
      <c r="FB68" s="2122"/>
      <c r="FC68" s="2122"/>
      <c r="FD68" s="2122"/>
      <c r="FE68" s="2122"/>
      <c r="FF68" s="2142" t="s">
        <v>106</v>
      </c>
      <c r="FG68" s="2199">
        <f t="shared" ref="FG68" si="939">SUM(FG63:FG67)</f>
        <v>0</v>
      </c>
      <c r="FH68" s="2200">
        <f t="shared" ref="FH68" si="940">SUM(FH63:FH67)</f>
        <v>0</v>
      </c>
      <c r="FI68" s="2200">
        <f t="shared" ref="FI68" si="941">SUM(FI63:FI67)</f>
        <v>0</v>
      </c>
      <c r="FJ68" s="2201">
        <f t="shared" ref="FJ68" si="942">SUM(FJ63:FJ67)</f>
        <v>0</v>
      </c>
      <c r="FK68" s="2199">
        <f t="shared" ref="FK68" si="943">SUM(FK63:FK67)</f>
        <v>0</v>
      </c>
      <c r="FL68" s="2200">
        <f t="shared" ref="FL68" si="944">SUM(FL63:FL67)</f>
        <v>0</v>
      </c>
      <c r="FM68" s="2200">
        <f t="shared" ref="FM68" si="945">SUM(FM63:FM67)</f>
        <v>0</v>
      </c>
      <c r="FN68" s="2202">
        <f t="shared" ref="FN68" si="946">SUM(FN63:FN67)</f>
        <v>0</v>
      </c>
      <c r="FO68" s="2199">
        <f t="shared" ref="FO68" si="947">SUM(FO63:FO67)</f>
        <v>0</v>
      </c>
      <c r="FP68" s="2200">
        <f t="shared" ref="FP68" si="948">SUM(FP63:FP67)</f>
        <v>0</v>
      </c>
      <c r="FQ68" s="2200">
        <f t="shared" ref="FQ68" si="949">SUM(FQ63:FQ67)</f>
        <v>0</v>
      </c>
      <c r="FR68" s="2202">
        <f t="shared" ref="FR68" si="950">SUM(FR63:FR67)</f>
        <v>0</v>
      </c>
      <c r="FS68" s="2199">
        <f t="shared" ref="FS68" si="951">SUM(FS63:FS67)</f>
        <v>0</v>
      </c>
      <c r="FT68" s="2200">
        <f t="shared" ref="FT68" si="952">SUM(FT63:FT67)</f>
        <v>0</v>
      </c>
      <c r="FU68" s="2203">
        <f t="shared" ref="FU68" si="953">SUM(FU63:FU67)</f>
        <v>0</v>
      </c>
      <c r="FV68" s="2202">
        <f t="shared" ref="FV68" si="954">SUM(FV63:FV67)</f>
        <v>0</v>
      </c>
      <c r="FW68" s="2199">
        <f t="shared" ref="FW68" si="955">SUM(FW63:FW67)</f>
        <v>0</v>
      </c>
      <c r="FX68" s="2200">
        <f t="shared" ref="FX68" si="956">SUM(FX63:FX67)</f>
        <v>0</v>
      </c>
      <c r="FY68" s="2200">
        <f t="shared" ref="FY68" si="957">SUM(FY63:FY67)</f>
        <v>0</v>
      </c>
      <c r="FZ68" s="2202">
        <f t="shared" ref="FZ68" si="958">SUM(FZ63:FZ67)</f>
        <v>0</v>
      </c>
      <c r="GA68" s="2199">
        <f t="shared" ref="GA68" si="959">SUM(GA63:GA67)</f>
        <v>0</v>
      </c>
      <c r="GB68" s="2200">
        <f t="shared" ref="GB68" si="960">SUM(GB63:GB67)</f>
        <v>0</v>
      </c>
      <c r="GC68" s="2200">
        <f t="shared" ref="GC68" si="961">SUM(GC63:GC67)</f>
        <v>0</v>
      </c>
      <c r="GD68" s="2202">
        <f t="shared" ref="GD68" si="962">SUM(GD63:GD67)</f>
        <v>0</v>
      </c>
      <c r="GE68" s="2143"/>
      <c r="GF68" s="2199">
        <f>SUM(GF63:GF67)</f>
        <v>0</v>
      </c>
      <c r="GG68" s="2200">
        <f>SUM(GG63:GG67)</f>
        <v>0</v>
      </c>
      <c r="GH68" s="2200">
        <f>SUM(GH63:GH67)</f>
        <v>0</v>
      </c>
      <c r="GI68" s="2202">
        <f>SUM(GI63:GI67)</f>
        <v>0</v>
      </c>
      <c r="GQ68" s="1728"/>
      <c r="GR68" s="1728"/>
      <c r="GS68" s="1728"/>
      <c r="GT68" s="1728"/>
      <c r="GU68" s="1728"/>
      <c r="GV68" s="1728"/>
      <c r="GW68" s="1728"/>
      <c r="GX68" s="1728"/>
      <c r="GY68" s="6577"/>
      <c r="GZ68" s="6550"/>
      <c r="HA68" s="6551"/>
      <c r="HB68" s="6551"/>
      <c r="HC68" s="6551"/>
      <c r="HD68" s="6551"/>
      <c r="HE68" s="6552"/>
      <c r="HF68" s="1926"/>
      <c r="HG68" s="1927"/>
      <c r="HH68" s="6545"/>
      <c r="HI68" s="6548"/>
      <c r="HJ68" s="2213">
        <f>الاعدادات!$D$16</f>
        <v>2025</v>
      </c>
      <c r="HK68" s="1882"/>
      <c r="HL68" s="1882"/>
      <c r="HM68" s="1883"/>
      <c r="HN68" s="1884"/>
      <c r="HO68" s="1884"/>
      <c r="HP68" s="1885"/>
      <c r="HQ68" s="1883"/>
      <c r="HR68" s="1885"/>
      <c r="HS68" s="1882"/>
      <c r="HT68" s="1886"/>
      <c r="HU68" s="1887"/>
      <c r="HV68" s="1882"/>
      <c r="HW68" s="1882"/>
      <c r="HX68" s="1888"/>
      <c r="HY68" s="1883"/>
      <c r="HZ68" s="1885"/>
      <c r="IA68" s="1905"/>
      <c r="IB68" s="1890"/>
      <c r="IC68" s="1891"/>
      <c r="ID68" s="1892"/>
      <c r="IE68" s="1887"/>
      <c r="IF68" s="1893"/>
      <c r="IG68" s="1894"/>
      <c r="IH68" s="1895"/>
      <c r="II68" s="1896"/>
      <c r="IJ68" s="1897"/>
      <c r="IK68" s="1898"/>
      <c r="IL68" s="1899"/>
      <c r="IM68" s="1900"/>
      <c r="IN68" s="1901"/>
      <c r="IO68" s="1902"/>
      <c r="IP68" s="1878"/>
      <c r="IQ68" s="1903"/>
      <c r="IR68" s="1904"/>
      <c r="IS68" s="1883"/>
      <c r="IT68" s="1884"/>
      <c r="IU68" s="1884"/>
      <c r="IV68" s="1884"/>
      <c r="IW68" s="1885"/>
      <c r="IX68" s="1888"/>
      <c r="IY68" s="1882"/>
      <c r="IZ68" s="1728"/>
      <c r="JA68" s="1728"/>
      <c r="JB68" s="1728"/>
      <c r="JC68" s="1728"/>
      <c r="JD68" s="1728"/>
      <c r="JE68" s="1728"/>
      <c r="JF68" s="1728"/>
      <c r="JG68" s="1728"/>
      <c r="JH68" s="1728"/>
      <c r="JI68" s="1728"/>
    </row>
    <row r="69" spans="1:269" ht="36.75" customHeight="1" thickBot="1">
      <c r="A69" s="2096"/>
      <c r="B69" s="2095"/>
      <c r="C69" s="2095"/>
      <c r="D69" s="2095"/>
      <c r="E69" s="2095"/>
      <c r="F69" s="2095"/>
      <c r="G69" s="2095"/>
      <c r="H69" s="2072"/>
      <c r="I69" s="2073"/>
      <c r="J69" s="2097"/>
      <c r="K69" s="2091"/>
      <c r="L69" s="2074"/>
      <c r="M69" s="2075"/>
      <c r="N69" s="2075"/>
      <c r="O69" s="2075"/>
      <c r="P69" s="2075"/>
      <c r="Q69" s="2075"/>
      <c r="R69" s="2075"/>
      <c r="S69" s="2075"/>
      <c r="T69" s="2075"/>
      <c r="U69" s="2075"/>
      <c r="V69" s="2075"/>
      <c r="W69" s="2075"/>
      <c r="X69" s="2075"/>
      <c r="Y69" s="2075"/>
      <c r="Z69" s="2076"/>
      <c r="AA69" s="2077"/>
      <c r="AB69" s="2077"/>
      <c r="AC69" s="2077"/>
      <c r="AD69" s="2077"/>
      <c r="AE69" s="2077"/>
      <c r="AF69" s="2078"/>
      <c r="AG69" s="2077"/>
      <c r="AH69" s="2077"/>
      <c r="AI69" s="2079"/>
      <c r="AJ69" s="2077"/>
      <c r="AK69" s="2077"/>
      <c r="AL69" s="2077"/>
      <c r="AM69" s="2077"/>
      <c r="AN69" s="2080"/>
      <c r="AO69" s="2081"/>
      <c r="AP69" s="2081"/>
      <c r="AQ69" s="2081"/>
      <c r="AR69" s="2078"/>
      <c r="AS69" s="2081"/>
      <c r="AT69" s="2082"/>
      <c r="AU69" s="2077"/>
      <c r="AV69" s="2077"/>
      <c r="AW69" s="2077"/>
      <c r="AX69" s="2077"/>
      <c r="AY69" s="2077"/>
      <c r="AZ69" s="2082"/>
      <c r="BA69" s="2077"/>
      <c r="BB69" s="2083"/>
      <c r="BC69" s="67"/>
      <c r="BD69" s="2084"/>
      <c r="BE69" s="2085"/>
      <c r="BF69" s="2085"/>
      <c r="BG69" s="2085"/>
      <c r="BH69" s="2085"/>
      <c r="BI69" s="2085"/>
      <c r="BJ69" s="2085"/>
      <c r="BK69" s="2085"/>
      <c r="BL69" s="2085"/>
      <c r="BM69" s="2085"/>
      <c r="BN69" s="2085"/>
      <c r="BO69" s="2085"/>
      <c r="BP69" s="2085"/>
      <c r="BQ69" s="2085"/>
      <c r="BR69" s="2085"/>
      <c r="BS69" s="2085"/>
      <c r="BT69" s="2085"/>
      <c r="BU69" s="2085"/>
      <c r="BV69" s="2085"/>
      <c r="BW69" s="2085"/>
      <c r="BX69" s="2086"/>
      <c r="BY69" s="2085"/>
      <c r="BZ69" s="2085"/>
      <c r="CA69" s="2085"/>
      <c r="CB69" s="2085"/>
      <c r="CC69" s="2085"/>
      <c r="CD69" s="2085"/>
      <c r="CE69" s="2085"/>
      <c r="CF69" s="2085"/>
      <c r="CG69" s="2085"/>
      <c r="CH69" s="2085"/>
      <c r="CI69" s="2085"/>
      <c r="CJ69" s="2087"/>
      <c r="CK69" s="2085"/>
      <c r="CL69" s="2085"/>
      <c r="CM69" s="2088"/>
      <c r="CN69" s="2085"/>
      <c r="CO69" s="2085"/>
      <c r="CP69" s="2085"/>
      <c r="CQ69" s="2085"/>
      <c r="CR69" s="2085"/>
      <c r="CS69" s="2085"/>
      <c r="CT69" s="2085"/>
      <c r="CU69" s="2085"/>
      <c r="CV69" s="2085"/>
      <c r="CW69" s="2085"/>
      <c r="CX69" s="2085"/>
      <c r="CY69" s="2085"/>
      <c r="CZ69" s="2085"/>
      <c r="DA69" s="2085"/>
      <c r="DB69" s="2085"/>
      <c r="DC69" s="2085"/>
      <c r="DD69" s="2085"/>
      <c r="DE69" s="2085"/>
      <c r="DF69" s="2085"/>
      <c r="DG69" s="2086"/>
      <c r="DH69" s="2085"/>
      <c r="DI69" s="2085"/>
      <c r="DJ69" s="2085"/>
      <c r="DK69" s="2085"/>
      <c r="DL69" s="2085"/>
      <c r="DM69" s="2085"/>
      <c r="DN69" s="2085"/>
      <c r="DO69" s="2085"/>
      <c r="DP69" s="2085"/>
      <c r="DQ69" s="2085"/>
      <c r="DR69" s="2085"/>
      <c r="DS69" s="2089"/>
      <c r="DT69" s="2085"/>
      <c r="DU69" s="2085"/>
      <c r="DV69" s="2090"/>
      <c r="DW69" s="2085"/>
      <c r="DX69" s="2085"/>
      <c r="DY69" s="2085"/>
      <c r="DZ69" s="2085"/>
      <c r="EA69" s="2085"/>
      <c r="EB69" s="2085"/>
      <c r="EC69" s="2085"/>
      <c r="ED69" s="2085"/>
      <c r="EE69" s="2085"/>
      <c r="EF69" s="2085"/>
      <c r="EG69" s="2085"/>
      <c r="EH69" s="2085"/>
      <c r="EI69" s="2085"/>
      <c r="EJ69" s="2085"/>
      <c r="EK69" s="2085"/>
      <c r="EL69" s="2085"/>
      <c r="EM69" s="2085"/>
      <c r="EN69" s="2085"/>
      <c r="EO69" s="2085"/>
      <c r="EP69" s="2086"/>
      <c r="EQ69" s="2085"/>
      <c r="ER69" s="2085"/>
      <c r="ES69" s="2085"/>
      <c r="ET69" s="2085"/>
      <c r="EU69" s="2085"/>
      <c r="EV69" s="2085"/>
      <c r="EW69" s="2085"/>
      <c r="EX69" s="2085"/>
      <c r="EY69" s="2085"/>
      <c r="EZ69" s="2085"/>
      <c r="FA69" s="2085"/>
      <c r="FB69" s="2089"/>
      <c r="FC69" s="2085"/>
      <c r="FD69" s="2085"/>
      <c r="FE69" s="2090"/>
      <c r="FF69" s="2092"/>
      <c r="FG69" s="2093"/>
      <c r="FH69" s="2093"/>
      <c r="FI69" s="2093"/>
      <c r="FJ69" s="2093"/>
      <c r="FK69" s="2093"/>
      <c r="FL69" s="2093"/>
      <c r="FM69" s="2093"/>
      <c r="FN69" s="2093"/>
      <c r="FO69" s="2093"/>
      <c r="FP69" s="2093"/>
      <c r="FQ69" s="2093"/>
      <c r="FR69" s="2093"/>
      <c r="FS69" s="2093"/>
      <c r="FT69" s="2093"/>
      <c r="FU69" s="2093"/>
      <c r="FV69" s="2093"/>
      <c r="FW69" s="2093"/>
      <c r="FX69" s="2093"/>
      <c r="FY69" s="2093"/>
      <c r="FZ69" s="2093"/>
      <c r="GA69" s="2093"/>
      <c r="GB69" s="2093"/>
      <c r="GC69" s="2093"/>
      <c r="GD69" s="2093"/>
      <c r="GE69" s="2094"/>
      <c r="GF69" s="2093"/>
      <c r="GG69" s="2093"/>
      <c r="GH69" s="2093"/>
      <c r="GI69" s="2093"/>
      <c r="GQ69" s="1728"/>
      <c r="GR69" s="1728"/>
      <c r="GS69" s="1728"/>
      <c r="GT69" s="1728"/>
      <c r="GU69" s="1728"/>
      <c r="GV69" s="1728"/>
      <c r="GW69" s="1728"/>
      <c r="GX69" s="1728"/>
      <c r="GY69" s="6578"/>
      <c r="GZ69" s="6582"/>
      <c r="HA69" s="6583"/>
      <c r="HB69" s="6583"/>
      <c r="HC69" s="6583"/>
      <c r="HD69" s="6583"/>
      <c r="HE69" s="6584"/>
      <c r="HF69" s="1732"/>
      <c r="HG69" s="1732"/>
      <c r="HH69" s="6546"/>
      <c r="HI69" s="6549"/>
      <c r="HJ69" s="2213">
        <f>الاعدادات!$D$17</f>
        <v>2026</v>
      </c>
      <c r="HK69" s="1906"/>
      <c r="HL69" s="1906"/>
      <c r="HM69" s="1907"/>
      <c r="HN69" s="1908"/>
      <c r="HO69" s="1908"/>
      <c r="HP69" s="1909"/>
      <c r="HQ69" s="1907"/>
      <c r="HR69" s="1909"/>
      <c r="HS69" s="1906"/>
      <c r="HT69" s="1886"/>
      <c r="HU69" s="1887"/>
      <c r="HV69" s="1906"/>
      <c r="HW69" s="1906"/>
      <c r="HX69" s="1910"/>
      <c r="HY69" s="1907"/>
      <c r="HZ69" s="1909"/>
      <c r="IA69" s="1911"/>
      <c r="IB69" s="1912"/>
      <c r="IC69" s="1913"/>
      <c r="ID69" s="1892"/>
      <c r="IE69" s="1887"/>
      <c r="IF69" s="1914"/>
      <c r="IG69" s="1915"/>
      <c r="IH69" s="1916"/>
      <c r="II69" s="1917"/>
      <c r="IJ69" s="1918"/>
      <c r="IK69" s="1898"/>
      <c r="IL69" s="1899"/>
      <c r="IM69" s="1919"/>
      <c r="IN69" s="1920"/>
      <c r="IO69" s="1921"/>
      <c r="IP69" s="1878"/>
      <c r="IQ69" s="1903"/>
      <c r="IR69" s="1904"/>
      <c r="IS69" s="1907"/>
      <c r="IT69" s="1908"/>
      <c r="IU69" s="1908"/>
      <c r="IV69" s="1908"/>
      <c r="IW69" s="1909"/>
      <c r="IX69" s="1910"/>
      <c r="IY69" s="1906"/>
      <c r="IZ69" s="1728"/>
      <c r="JA69" s="1728"/>
      <c r="JB69" s="1728"/>
      <c r="JC69" s="1728"/>
      <c r="JD69" s="1728"/>
      <c r="JE69" s="1728"/>
      <c r="JF69" s="1728"/>
      <c r="JG69" s="1728"/>
      <c r="JH69" s="1728"/>
      <c r="JI69" s="1728"/>
    </row>
    <row r="70" spans="1:269" ht="36.75" customHeight="1" thickTop="1" thickBot="1">
      <c r="A70" s="6491" t="s">
        <v>1241</v>
      </c>
      <c r="B70" s="6493" t="str" cm="1">
        <f t="array" ref="B70">_xlfn.XLOOKUP(1, (INDEX(التشكيل_القديم!$L$54:$S$92, ,6)=$A70) * (INDEX(التشكيل_القديم!$L$54:$S$92, ,7)="رئيس الدائرة"), INDEX(التشكيل_القديم!$L$54:$S$92, ,2))</f>
        <v>احمد يسن حسن سليمان</v>
      </c>
      <c r="C70" s="6493"/>
      <c r="D70" s="6493"/>
      <c r="E70" s="6493"/>
      <c r="F70" s="6493"/>
      <c r="G70" s="6493"/>
      <c r="H70" s="2170" cm="1">
        <f t="array" ref="H70">_xlfn.XLOOKUP(1, (INDEX(التشكيل_القديم!$L$54:$S$92, ,6)=$A70) * (INDEX(التشكيل_القديم!$L$54:$S$92, ,7)="رئيس الدائرة"), INDEX(التشكيل_القديم!$L$54:$S$92, ,3))</f>
        <v>0</v>
      </c>
      <c r="I70" s="2171" t="str" cm="1">
        <f t="array" ref="I70">_xlfn.XLOOKUP(1, (INDEX(التشكيل_القديم!$L$54:$S$92, ,6)=$A70) * (INDEX(التشكيل_القديم!$L$54:$S$92, ,7)="رئيس الدائرة"), INDEX(التشكيل_القديم!$L$54:$S$92, ,4))</f>
        <v>أ</v>
      </c>
      <c r="J70" s="6494" t="s">
        <v>52</v>
      </c>
      <c r="K70" s="6496" t="s">
        <v>608</v>
      </c>
      <c r="L70" s="6497" t="s">
        <v>1347</v>
      </c>
      <c r="M70" s="6498"/>
      <c r="N70" s="6498"/>
      <c r="O70" s="6498"/>
      <c r="P70" s="6498"/>
      <c r="Q70" s="6498"/>
      <c r="R70" s="6498"/>
      <c r="S70" s="6498"/>
      <c r="T70" s="6498"/>
      <c r="U70" s="6498"/>
      <c r="V70" s="6498"/>
      <c r="W70" s="6498"/>
      <c r="X70" s="6498"/>
      <c r="Y70" s="6498"/>
      <c r="Z70" s="6498"/>
      <c r="AA70" s="6498"/>
      <c r="AB70" s="6498"/>
      <c r="AC70" s="6498"/>
      <c r="AD70" s="6498"/>
      <c r="AE70" s="6498"/>
      <c r="AF70" s="6498"/>
      <c r="AG70" s="6498"/>
      <c r="AH70" s="6498"/>
      <c r="AI70" s="6498"/>
      <c r="AJ70" s="6498"/>
      <c r="AK70" s="6498"/>
      <c r="AL70" s="6498"/>
      <c r="AM70" s="6498"/>
      <c r="AN70" s="6498"/>
      <c r="AO70" s="6498"/>
      <c r="AP70" s="6498"/>
      <c r="AQ70" s="6498"/>
      <c r="AR70" s="6498"/>
      <c r="AS70" s="6498"/>
      <c r="AT70" s="6498"/>
      <c r="AU70" s="6498"/>
      <c r="AV70" s="6498"/>
      <c r="AW70" s="6498"/>
      <c r="AX70" s="6498"/>
      <c r="AY70" s="6498"/>
      <c r="AZ70" s="6498"/>
      <c r="BA70" s="6498"/>
      <c r="BB70" s="6499"/>
      <c r="BC70" s="67" t="s">
        <v>177</v>
      </c>
      <c r="BD70" s="6503">
        <f>_xlfn.XLOOKUP(B70,التشكيل_القديم!$M$54:$M$92,التشكيل_القديم!$L$54:$L$92,0,0)</f>
        <v>4</v>
      </c>
      <c r="BE70" s="6505" t="str">
        <f xml:space="preserve">  "(1)             "&amp;"رئيس الدائرة  /  "  &amp;B70</f>
        <v>(1)             رئيس الدائرة  /  احمد يسن حسن سليمان</v>
      </c>
      <c r="BF70" s="6506"/>
      <c r="BG70" s="6506"/>
      <c r="BH70" s="6506"/>
      <c r="BI70" s="6506"/>
      <c r="BJ70" s="6506"/>
      <c r="BK70" s="6506"/>
      <c r="BL70" s="6506"/>
      <c r="BM70" s="6506"/>
      <c r="BN70" s="6506"/>
      <c r="BO70" s="6506"/>
      <c r="BP70" s="6506"/>
      <c r="BQ70" s="6506"/>
      <c r="BR70" s="6506"/>
      <c r="BS70" s="6506"/>
      <c r="BT70" s="6506"/>
      <c r="BU70" s="6506"/>
      <c r="BV70" s="6506"/>
      <c r="BW70" s="6506"/>
      <c r="BX70" s="6506"/>
      <c r="BY70" s="6506"/>
      <c r="BZ70" s="6506"/>
      <c r="CA70" s="6506"/>
      <c r="CB70" s="6506"/>
      <c r="CC70" s="6506"/>
      <c r="CD70" s="6506"/>
      <c r="CE70" s="6506"/>
      <c r="CF70" s="6506"/>
      <c r="CG70" s="6506"/>
      <c r="CH70" s="6506"/>
      <c r="CI70" s="6506"/>
      <c r="CJ70" s="6506"/>
      <c r="CK70" s="6506"/>
      <c r="CL70" s="6506"/>
      <c r="CM70" s="857"/>
      <c r="CN70" s="6503">
        <f>_xlfn.XLOOKUP(B71,التشكيل_القديم!$M$54:$M$92,التشكيل_القديم!$L$54:$L$92,0,0)</f>
        <v>5</v>
      </c>
      <c r="CO70" s="6505" t="str">
        <f>"(2)             "&amp; "عضو يمين الدائرة  /  "  &amp;B71</f>
        <v>(2)             عضو يمين الدائرة  /  ريهام حسن ابراهيم حسن</v>
      </c>
      <c r="CP70" s="6506"/>
      <c r="CQ70" s="6506"/>
      <c r="CR70" s="6506"/>
      <c r="CS70" s="6506"/>
      <c r="CT70" s="6506"/>
      <c r="CU70" s="6506"/>
      <c r="CV70" s="6506"/>
      <c r="CW70" s="6506"/>
      <c r="CX70" s="6506"/>
      <c r="CY70" s="6506"/>
      <c r="CZ70" s="6506"/>
      <c r="DA70" s="6506"/>
      <c r="DB70" s="6506"/>
      <c r="DC70" s="6506"/>
      <c r="DD70" s="6506"/>
      <c r="DE70" s="6506"/>
      <c r="DF70" s="6506"/>
      <c r="DG70" s="6506"/>
      <c r="DH70" s="6506"/>
      <c r="DI70" s="6506"/>
      <c r="DJ70" s="6506"/>
      <c r="DK70" s="6506"/>
      <c r="DL70" s="6506"/>
      <c r="DM70" s="6506"/>
      <c r="DN70" s="6506"/>
      <c r="DO70" s="6506"/>
      <c r="DP70" s="6506"/>
      <c r="DQ70" s="6506"/>
      <c r="DR70" s="6506"/>
      <c r="DS70" s="6506"/>
      <c r="DT70" s="6506"/>
      <c r="DU70" s="6506"/>
      <c r="DV70" s="863"/>
      <c r="DW70" s="6533">
        <f>IF(ISTEXT(B74),_xlfn.XLOOKUP(B74,التشكيل_القديم!$M$54:$M$92,التشكيل_القديم!$L$54:$L$92,0,0),0)</f>
        <v>0</v>
      </c>
      <c r="DX70" s="6505" t="str">
        <f>IF(B74&lt;&gt;"","(5)             "&amp;"عضو يسار يسار اليسار الدائرة /  "&amp;B74,"لا يوجد عضو خامس " )</f>
        <v xml:space="preserve">لا يوجد عضو خامس </v>
      </c>
      <c r="DY70" s="6506"/>
      <c r="DZ70" s="6506"/>
      <c r="EA70" s="6506"/>
      <c r="EB70" s="6506"/>
      <c r="EC70" s="6506"/>
      <c r="ED70" s="6506"/>
      <c r="EE70" s="6506"/>
      <c r="EF70" s="6506"/>
      <c r="EG70" s="6506"/>
      <c r="EH70" s="6506"/>
      <c r="EI70" s="6506"/>
      <c r="EJ70" s="6506"/>
      <c r="EK70" s="6506"/>
      <c r="EL70" s="6506"/>
      <c r="EM70" s="6506"/>
      <c r="EN70" s="6506"/>
      <c r="EO70" s="6506"/>
      <c r="EP70" s="6506"/>
      <c r="EQ70" s="6506"/>
      <c r="ER70" s="6506"/>
      <c r="ES70" s="6506"/>
      <c r="ET70" s="6506"/>
      <c r="EU70" s="6506"/>
      <c r="EV70" s="6506"/>
      <c r="EW70" s="6506"/>
      <c r="EX70" s="6506"/>
      <c r="EY70" s="6506"/>
      <c r="EZ70" s="6506"/>
      <c r="FA70" s="6506"/>
      <c r="FB70" s="6506"/>
      <c r="FC70" s="6506"/>
      <c r="FD70" s="6506"/>
      <c r="FE70" s="2101"/>
      <c r="FF70" s="2106"/>
      <c r="FG70" s="2107"/>
      <c r="FH70" s="2108"/>
      <c r="FI70" s="2108"/>
      <c r="FJ70" s="2107"/>
      <c r="FK70" s="2107"/>
      <c r="FL70" s="2108"/>
      <c r="FM70" s="2108"/>
      <c r="FN70" s="2107"/>
      <c r="FO70" s="2107"/>
      <c r="FP70" s="2108"/>
      <c r="FQ70" s="2108"/>
      <c r="FR70" s="2107"/>
      <c r="FS70" s="2107"/>
      <c r="FT70" s="2108"/>
      <c r="FU70" s="2107"/>
      <c r="FV70" s="2107"/>
      <c r="FW70" s="2108"/>
      <c r="FX70" s="2108"/>
      <c r="FY70" s="2107"/>
      <c r="FZ70" s="2107"/>
      <c r="GA70" s="2107"/>
      <c r="GB70" s="2107"/>
      <c r="GC70" s="2109"/>
      <c r="GD70" t="str">
        <f>IF(OR(FV70&lt;0,FS70&lt;0,FO70&lt;0,FK70&lt;0,FG70&lt;0,Z70 &lt;&gt; AZ70+AT70+AA70+AB70), "wrong", "ok")</f>
        <v>ok</v>
      </c>
      <c r="GQ70" s="1728"/>
      <c r="GR70" s="1728"/>
      <c r="GS70" s="1728"/>
      <c r="GT70" s="1728"/>
      <c r="GU70" s="1728"/>
      <c r="GV70" s="1728"/>
      <c r="GW70" s="1728"/>
      <c r="GX70" s="1728"/>
      <c r="GY70" s="1748" t="s">
        <v>181</v>
      </c>
      <c r="GZ70" s="1749"/>
      <c r="HA70" s="1749"/>
      <c r="HB70" s="1749"/>
      <c r="HC70" s="1749"/>
      <c r="HD70" s="1749"/>
      <c r="HE70" s="1749"/>
      <c r="HF70" s="1749"/>
      <c r="HG70" s="1749"/>
      <c r="HH70" s="1749"/>
      <c r="HI70" s="1749"/>
      <c r="HJ70" s="1922"/>
      <c r="HK70" s="2214">
        <f t="shared" ref="HK70:IK70" si="963">SUM(HK65:HK69)</f>
        <v>0</v>
      </c>
      <c r="HL70" s="2214">
        <f t="shared" si="963"/>
        <v>0</v>
      </c>
      <c r="HM70" s="2215">
        <f t="shared" si="963"/>
        <v>0</v>
      </c>
      <c r="HN70" s="2216">
        <f t="shared" si="963"/>
        <v>0</v>
      </c>
      <c r="HO70" s="2216">
        <f t="shared" si="963"/>
        <v>0</v>
      </c>
      <c r="HP70" s="2216">
        <f t="shared" si="963"/>
        <v>0</v>
      </c>
      <c r="HQ70" s="2217">
        <f t="shared" si="963"/>
        <v>0</v>
      </c>
      <c r="HR70" s="2217">
        <f t="shared" si="963"/>
        <v>0</v>
      </c>
      <c r="HS70" s="2217">
        <f t="shared" si="963"/>
        <v>0</v>
      </c>
      <c r="HT70" s="2217">
        <f t="shared" si="963"/>
        <v>0</v>
      </c>
      <c r="HU70" s="2217">
        <f t="shared" si="963"/>
        <v>0</v>
      </c>
      <c r="HV70" s="2217">
        <f t="shared" si="963"/>
        <v>0</v>
      </c>
      <c r="HW70" s="2217">
        <f t="shared" si="963"/>
        <v>0</v>
      </c>
      <c r="HX70" s="2217">
        <f t="shared" si="963"/>
        <v>0</v>
      </c>
      <c r="HY70" s="2217">
        <f t="shared" si="963"/>
        <v>0</v>
      </c>
      <c r="HZ70" s="2218">
        <f t="shared" si="963"/>
        <v>0</v>
      </c>
      <c r="IA70" s="2219">
        <f t="shared" si="963"/>
        <v>0</v>
      </c>
      <c r="IB70" s="2220">
        <f t="shared" si="963"/>
        <v>0</v>
      </c>
      <c r="IC70" s="2221">
        <f t="shared" si="963"/>
        <v>0</v>
      </c>
      <c r="ID70" s="2222">
        <f>SUM(ID65:ID69)</f>
        <v>0</v>
      </c>
      <c r="IE70" s="2218">
        <f t="shared" si="963"/>
        <v>0</v>
      </c>
      <c r="IF70" s="2223">
        <f t="shared" si="963"/>
        <v>0</v>
      </c>
      <c r="IG70" s="2224">
        <f t="shared" si="963"/>
        <v>0</v>
      </c>
      <c r="IH70" s="2225">
        <f t="shared" si="963"/>
        <v>0</v>
      </c>
      <c r="II70" s="2226">
        <f t="shared" si="963"/>
        <v>0</v>
      </c>
      <c r="IJ70" s="2227">
        <f t="shared" si="963"/>
        <v>0</v>
      </c>
      <c r="IK70" s="2228">
        <f t="shared" si="963"/>
        <v>0</v>
      </c>
      <c r="IL70" s="2229">
        <f t="shared" ref="IL70:IW70" si="964">SUM(IL65:IL69)</f>
        <v>0</v>
      </c>
      <c r="IM70" s="2230">
        <f t="shared" si="964"/>
        <v>0</v>
      </c>
      <c r="IN70" s="2231">
        <f t="shared" si="964"/>
        <v>0</v>
      </c>
      <c r="IO70" s="2232">
        <f t="shared" si="964"/>
        <v>0</v>
      </c>
      <c r="IP70" s="2233">
        <f t="shared" si="964"/>
        <v>0</v>
      </c>
      <c r="IQ70" s="2217">
        <f t="shared" si="964"/>
        <v>0</v>
      </c>
      <c r="IR70" s="2217">
        <f>SUM(IR65:IR69)</f>
        <v>0</v>
      </c>
      <c r="IS70" s="2217">
        <f t="shared" si="964"/>
        <v>0</v>
      </c>
      <c r="IT70" s="2217">
        <f t="shared" si="964"/>
        <v>0</v>
      </c>
      <c r="IU70" s="2217">
        <f t="shared" si="964"/>
        <v>0</v>
      </c>
      <c r="IV70" s="2217">
        <f t="shared" si="964"/>
        <v>0</v>
      </c>
      <c r="IW70" s="2217">
        <f t="shared" si="964"/>
        <v>0</v>
      </c>
      <c r="IX70" s="2217">
        <f>SUM(IX65:IX69)</f>
        <v>0</v>
      </c>
      <c r="IY70" s="1923"/>
      <c r="IZ70" s="1728"/>
      <c r="JA70" s="1728"/>
      <c r="JB70" s="1728"/>
      <c r="JC70" s="1728"/>
      <c r="JD70" s="1728"/>
      <c r="JE70" s="1728"/>
      <c r="JF70" s="1728"/>
      <c r="JG70" s="1728"/>
      <c r="JH70" s="1728"/>
      <c r="JI70" s="1728"/>
    </row>
    <row r="71" spans="1:269" ht="36.75" customHeight="1" thickBot="1">
      <c r="A71" s="6492"/>
      <c r="B71" s="6493" t="str" cm="1">
        <f t="array" ref="B71">_xlfn.XLOOKUP(1, (INDEX(التشكيل_القديم!$L$54:$S$92, ,6)=$A70) * (INDEX(التشكيل_القديم!$L$54:$S$92, ,7)="عضو يمين"), INDEX(التشكيل_القديم!$L$54:$S$92, ,2))</f>
        <v>ريهام حسن ابراهيم حسن</v>
      </c>
      <c r="C71" s="6493"/>
      <c r="D71" s="6493"/>
      <c r="E71" s="6493"/>
      <c r="F71" s="6493"/>
      <c r="G71" s="6493"/>
      <c r="H71" s="2170" cm="1">
        <f t="array" ref="H71">_xlfn.XLOOKUP(1, (INDEX(التشكيل_القديم!$L$54:$S$92, ,6)=$A70) * (INDEX(التشكيل_القديم!$L$54:$S$92, ,7)="عضو يمين"), INDEX(التشكيل_القديم!$L$54:$S$92, ,3))</f>
        <v>0</v>
      </c>
      <c r="I71" s="2171" t="str" cm="1">
        <f t="array" ref="I71">_xlfn.XLOOKUP(1, (INDEX(التشكيل_القديم!$L$54:$S$92, ,6)=$A70) * (INDEX(التشكيل_القديم!$L$54:$S$92, ,7)="عضو يمين"), INDEX(التشكيل_القديم!$L$54:$S$92, ,4))</f>
        <v>أ</v>
      </c>
      <c r="J71" s="6495"/>
      <c r="K71" s="6235"/>
      <c r="L71" s="6500"/>
      <c r="M71" s="6501"/>
      <c r="N71" s="6501"/>
      <c r="O71" s="6501"/>
      <c r="P71" s="6501"/>
      <c r="Q71" s="6501"/>
      <c r="R71" s="6501"/>
      <c r="S71" s="6501"/>
      <c r="T71" s="6501"/>
      <c r="U71" s="6501"/>
      <c r="V71" s="6501"/>
      <c r="W71" s="6501"/>
      <c r="X71" s="6501"/>
      <c r="Y71" s="6501"/>
      <c r="Z71" s="6501"/>
      <c r="AA71" s="6501"/>
      <c r="AB71" s="6501"/>
      <c r="AC71" s="6501"/>
      <c r="AD71" s="6501"/>
      <c r="AE71" s="6501"/>
      <c r="AF71" s="6501"/>
      <c r="AG71" s="6501"/>
      <c r="AH71" s="6501"/>
      <c r="AI71" s="6501"/>
      <c r="AJ71" s="6501"/>
      <c r="AK71" s="6501"/>
      <c r="AL71" s="6501"/>
      <c r="AM71" s="6501"/>
      <c r="AN71" s="6501"/>
      <c r="AO71" s="6501"/>
      <c r="AP71" s="6501"/>
      <c r="AQ71" s="6501"/>
      <c r="AR71" s="6501"/>
      <c r="AS71" s="6501"/>
      <c r="AT71" s="6501"/>
      <c r="AU71" s="6501"/>
      <c r="AV71" s="6501"/>
      <c r="AW71" s="6501"/>
      <c r="AX71" s="6501"/>
      <c r="AY71" s="6501"/>
      <c r="AZ71" s="6501"/>
      <c r="BA71" s="6501"/>
      <c r="BB71" s="6502"/>
      <c r="BC71" s="67"/>
      <c r="BD71" s="6504"/>
      <c r="BE71" s="6507"/>
      <c r="BF71" s="6508"/>
      <c r="BG71" s="6508"/>
      <c r="BH71" s="6508"/>
      <c r="BI71" s="6508"/>
      <c r="BJ71" s="6508"/>
      <c r="BK71" s="6508"/>
      <c r="BL71" s="6508"/>
      <c r="BM71" s="6508"/>
      <c r="BN71" s="6508"/>
      <c r="BO71" s="6508"/>
      <c r="BP71" s="6508"/>
      <c r="BQ71" s="6508"/>
      <c r="BR71" s="6508"/>
      <c r="BS71" s="6508"/>
      <c r="BT71" s="6508"/>
      <c r="BU71" s="6508"/>
      <c r="BV71" s="6508"/>
      <c r="BW71" s="6508"/>
      <c r="BX71" s="6508"/>
      <c r="BY71" s="6508"/>
      <c r="BZ71" s="6508"/>
      <c r="CA71" s="6508"/>
      <c r="CB71" s="6508"/>
      <c r="CC71" s="6508"/>
      <c r="CD71" s="6508"/>
      <c r="CE71" s="6508"/>
      <c r="CF71" s="6508"/>
      <c r="CG71" s="6508"/>
      <c r="CH71" s="6508"/>
      <c r="CI71" s="6508"/>
      <c r="CJ71" s="6508"/>
      <c r="CK71" s="6508"/>
      <c r="CL71" s="6508"/>
      <c r="CM71" s="857"/>
      <c r="CN71" s="6504"/>
      <c r="CO71" s="6507"/>
      <c r="CP71" s="6508"/>
      <c r="CQ71" s="6508"/>
      <c r="CR71" s="6508"/>
      <c r="CS71" s="6508"/>
      <c r="CT71" s="6508"/>
      <c r="CU71" s="6508"/>
      <c r="CV71" s="6508"/>
      <c r="CW71" s="6508"/>
      <c r="CX71" s="6508"/>
      <c r="CY71" s="6508"/>
      <c r="CZ71" s="6508"/>
      <c r="DA71" s="6508"/>
      <c r="DB71" s="6508"/>
      <c r="DC71" s="6508"/>
      <c r="DD71" s="6508"/>
      <c r="DE71" s="6508"/>
      <c r="DF71" s="6508"/>
      <c r="DG71" s="6508"/>
      <c r="DH71" s="6508"/>
      <c r="DI71" s="6508"/>
      <c r="DJ71" s="6508"/>
      <c r="DK71" s="6508"/>
      <c r="DL71" s="6508"/>
      <c r="DM71" s="6508"/>
      <c r="DN71" s="6508"/>
      <c r="DO71" s="6508"/>
      <c r="DP71" s="6508"/>
      <c r="DQ71" s="6508"/>
      <c r="DR71" s="6508"/>
      <c r="DS71" s="6508"/>
      <c r="DT71" s="6508"/>
      <c r="DU71" s="6508"/>
      <c r="DV71" s="864"/>
      <c r="DW71" s="6521"/>
      <c r="DX71" s="6507"/>
      <c r="DY71" s="6508"/>
      <c r="DZ71" s="6508"/>
      <c r="EA71" s="6508"/>
      <c r="EB71" s="6508"/>
      <c r="EC71" s="6508"/>
      <c r="ED71" s="6508"/>
      <c r="EE71" s="6508"/>
      <c r="EF71" s="6508"/>
      <c r="EG71" s="6508"/>
      <c r="EH71" s="6508"/>
      <c r="EI71" s="6508"/>
      <c r="EJ71" s="6508"/>
      <c r="EK71" s="6508"/>
      <c r="EL71" s="6508"/>
      <c r="EM71" s="6508"/>
      <c r="EN71" s="6508"/>
      <c r="EO71" s="6508"/>
      <c r="EP71" s="6508"/>
      <c r="EQ71" s="6508"/>
      <c r="ER71" s="6508"/>
      <c r="ES71" s="6508"/>
      <c r="ET71" s="6508"/>
      <c r="EU71" s="6508"/>
      <c r="EV71" s="6508"/>
      <c r="EW71" s="6508"/>
      <c r="EX71" s="6508"/>
      <c r="EY71" s="6508"/>
      <c r="EZ71" s="6508"/>
      <c r="FA71" s="6508"/>
      <c r="FB71" s="6508"/>
      <c r="FC71" s="6508"/>
      <c r="FD71" s="6508"/>
      <c r="FE71" s="2102"/>
      <c r="FF71" s="2110"/>
      <c r="FG71" s="2111"/>
      <c r="FH71" s="2112"/>
      <c r="FI71" s="2112"/>
      <c r="FJ71" s="2111"/>
      <c r="FK71" s="2111"/>
      <c r="FL71" s="2112"/>
      <c r="FM71" s="2112"/>
      <c r="FN71" s="2111"/>
      <c r="FO71" s="2111"/>
      <c r="FP71" s="2112"/>
      <c r="FQ71" s="2112"/>
      <c r="FR71" s="2111"/>
      <c r="FS71" s="2111"/>
      <c r="FT71" s="2112"/>
      <c r="FU71" s="2111"/>
      <c r="FV71" s="2111"/>
      <c r="FW71" s="2112"/>
      <c r="FX71" s="2112"/>
      <c r="FY71" s="2111"/>
      <c r="FZ71" s="2111"/>
      <c r="GA71" s="2111"/>
      <c r="GB71" s="2111"/>
      <c r="GC71" s="2113"/>
      <c r="GD71" t="str">
        <f t="shared" ref="GD71:GD75" si="965">IF(OR(FV71&lt;0,FS71&lt;0,FO71&lt;0,FK71&lt;0,FG71&lt;0,Z71 &lt;&gt; AZ71+AT71+AA71+AB71), "wrong", "ok")</f>
        <v>ok</v>
      </c>
      <c r="GQ71" s="178" t="s">
        <v>604</v>
      </c>
      <c r="GR71" s="178"/>
      <c r="GS71" s="178"/>
      <c r="GT71" s="178"/>
      <c r="GU71" s="178"/>
      <c r="GV71" s="178"/>
      <c r="GW71" s="178"/>
      <c r="GX71" s="178"/>
      <c r="GY71" s="178"/>
      <c r="GZ71" s="178"/>
      <c r="HA71" s="178"/>
      <c r="HB71" s="178"/>
      <c r="HC71" s="178"/>
      <c r="HD71" s="178"/>
      <c r="HE71" s="178"/>
      <c r="HF71" s="178"/>
      <c r="HG71" s="178"/>
      <c r="HH71" s="178"/>
      <c r="HI71" s="178"/>
      <c r="HJ71" s="178"/>
      <c r="HK71" s="178"/>
      <c r="HL71" s="178"/>
      <c r="HM71" s="178"/>
      <c r="HN71" s="178"/>
      <c r="HO71" s="178"/>
      <c r="HP71" s="178"/>
      <c r="HQ71" s="178"/>
      <c r="HR71" s="178"/>
      <c r="HS71" s="178"/>
      <c r="HT71" s="178"/>
      <c r="HU71" s="178"/>
      <c r="HV71" s="178"/>
      <c r="HW71" s="178"/>
      <c r="HX71" s="178"/>
      <c r="HY71" s="178"/>
      <c r="HZ71" s="178"/>
      <c r="IA71" s="178"/>
      <c r="IB71" s="178"/>
      <c r="IC71" s="178"/>
      <c r="ID71" s="178"/>
      <c r="IE71" s="178"/>
      <c r="IF71" s="178"/>
      <c r="IG71" s="178"/>
      <c r="IH71" s="178"/>
      <c r="II71" s="178"/>
      <c r="IJ71" s="178"/>
      <c r="IK71" s="178"/>
      <c r="IL71" s="178"/>
      <c r="IM71" s="178"/>
      <c r="IN71" s="178"/>
      <c r="IO71" s="178"/>
      <c r="IP71" s="178"/>
      <c r="IQ71" s="178"/>
      <c r="IR71" s="178"/>
      <c r="IS71" s="178"/>
      <c r="IT71" s="178"/>
      <c r="IU71" s="178"/>
      <c r="IV71" s="178"/>
      <c r="IW71" s="178"/>
      <c r="IX71" s="178"/>
      <c r="IY71" s="178"/>
      <c r="IZ71" s="178"/>
      <c r="JA71" s="178"/>
      <c r="JB71" s="178"/>
      <c r="JC71" s="1728"/>
      <c r="JD71" s="1728"/>
      <c r="JE71" s="1728"/>
      <c r="JF71" s="1728"/>
      <c r="JG71" s="1728"/>
      <c r="JH71" s="1728"/>
      <c r="JI71" s="1728"/>
    </row>
    <row r="72" spans="1:269" ht="36.75" customHeight="1" thickBot="1">
      <c r="A72" s="6492"/>
      <c r="B72" s="6493" t="str" cm="1">
        <f t="array" ref="B72">_xlfn.XLOOKUP(1, (INDEX(التشكيل_القديم!$L$54:$S$92, ,6)=$A70) * (INDEX(التشكيل_القديم!$L$54:$S$92, ,7)="عضو يسار"), INDEX(التشكيل_القديم!$L$54:$S$92, ,2))</f>
        <v>احمد عبدالهادي محمد خليفة</v>
      </c>
      <c r="C72" s="6493"/>
      <c r="D72" s="6493"/>
      <c r="E72" s="6493"/>
      <c r="F72" s="6493"/>
      <c r="G72" s="6493"/>
      <c r="H72" s="2170" cm="1">
        <f t="array" ref="H72">_xlfn.XLOOKUP(1, (INDEX(التشكيل_القديم!$L$54:$S$92, ,6)=$A70) * (INDEX(التشكيل_القديم!$L$54:$S$92, ,7)="عضو يسار"), INDEX(التشكيل_القديم!$L$54:$S$92, ,3))</f>
        <v>0</v>
      </c>
      <c r="I72" s="2171" t="str" cm="1">
        <f t="array" ref="I72">_xlfn.XLOOKUP(1, (INDEX(التشكيل_القديم!$L$54:$S$92, ,6)=$A70) * (INDEX(التشكيل_القديم!$L$54:$S$92, ,7)="عضو يسار"), INDEX(التشكيل_القديم!$L$54:$S$92, ,4))</f>
        <v>أ</v>
      </c>
      <c r="J72" s="6495"/>
      <c r="K72" s="6235"/>
      <c r="L72" s="2186" t="str">
        <f>الاعدادات!$D$14</f>
        <v>2023 وما قبلها</v>
      </c>
      <c r="M72" s="2098">
        <v>0</v>
      </c>
      <c r="N72" s="1997"/>
      <c r="O72" s="1997"/>
      <c r="P72" s="1997"/>
      <c r="Q72" s="1997"/>
      <c r="R72" s="1997"/>
      <c r="S72" s="1997"/>
      <c r="T72" s="1997"/>
      <c r="U72" s="1997"/>
      <c r="V72" s="2099"/>
      <c r="W72" s="1997"/>
      <c r="X72" s="1997"/>
      <c r="Y72" s="2133"/>
      <c r="Z72" s="2188">
        <f t="shared" ref="Z72:Z75" si="966">Y72+X72+U72+T72+S72+R72+Q72+P72+O72+N72+M72-W72</f>
        <v>0</v>
      </c>
      <c r="AA72" s="2098"/>
      <c r="AB72" s="1999"/>
      <c r="AC72" s="2031">
        <f>SUM(BE72:BK72,BE79:BK79,CN72:CT72,CN79:CT79,DW72:EC72,DW79:EC79)</f>
        <v>0</v>
      </c>
      <c r="AD72" s="2025">
        <f>SUM(BL72:BV72,BL79:BV79,CU72:DE72,CU79:DE79,ED72:EN72,ED79:EN79)</f>
        <v>0</v>
      </c>
      <c r="AE72" s="2002">
        <f>BW72+DF72+BW79+DF79+EO72+EO79</f>
        <v>0</v>
      </c>
      <c r="AF72" s="2172">
        <f>SUM(AC72:AE72)</f>
        <v>0</v>
      </c>
      <c r="AG72" s="2002">
        <f>BY72+DH72+BY79+DH79+EQ72+EQ79</f>
        <v>0</v>
      </c>
      <c r="AH72" s="2173">
        <f>BZ72+BZ79+DI72+DI79+ER72+ER79</f>
        <v>0</v>
      </c>
      <c r="AI72" s="2174">
        <f>CA72+DJ72+CA79+DJ79+ES72+ES79</f>
        <v>0</v>
      </c>
      <c r="AJ72" s="2002">
        <f>CB72+DK72+CB79+DK79+ET72+ET79</f>
        <v>0</v>
      </c>
      <c r="AK72" s="2026">
        <f>CC72+DL72+CC79+DL79+EU72+EU79</f>
        <v>0</v>
      </c>
      <c r="AL72" s="2027">
        <f>CD72+DM72+CD79+DM79+EV72+EV79</f>
        <v>0</v>
      </c>
      <c r="AM72" s="2175">
        <f>CE72+DN72+CE79+DN79+EW72+EW79</f>
        <v>0</v>
      </c>
      <c r="AN72" s="2176">
        <f>SUM(AH72:AM72)</f>
        <v>0</v>
      </c>
      <c r="AO72" s="2028">
        <f>CF72+DO72+CF79+DO79+EX72+EX79</f>
        <v>0</v>
      </c>
      <c r="AP72" s="2177">
        <f>CG72+DP72+CG79+DP79+EY72+EY79</f>
        <v>0</v>
      </c>
      <c r="AQ72" s="2029">
        <f>CH72+DQ72+DQ79+CH79+EZ72+EZ79</f>
        <v>0</v>
      </c>
      <c r="AR72" s="2178">
        <f>SUM(AO72:AQ72)</f>
        <v>0</v>
      </c>
      <c r="AS72" s="2177">
        <f>CI72+DR72+CI79+DR79+FA72+FA79</f>
        <v>0</v>
      </c>
      <c r="AT72" s="2179">
        <f>AS72+AR72+AN72+AG72+AF72</f>
        <v>0</v>
      </c>
      <c r="AU72" s="2124"/>
      <c r="AV72" s="2002">
        <f>CK72+DT72+CK79+DT79+FC72+FC79</f>
        <v>0</v>
      </c>
      <c r="AW72" s="2002">
        <f>CL72+DU72+CL79+DU79+FD72+FD79</f>
        <v>0</v>
      </c>
      <c r="AX72" s="2127"/>
      <c r="AY72" s="2130"/>
      <c r="AZ72" s="2000">
        <f>AY72+AX72+AW72+AV72+AU72</f>
        <v>0</v>
      </c>
      <c r="BA72" s="2001"/>
      <c r="BB72" s="2189">
        <f>AZ72+AT72+AA72-Z72+AB72</f>
        <v>0</v>
      </c>
      <c r="BC72" s="67"/>
      <c r="BD72" s="2186" t="str">
        <f>الاعدادات!$D$14</f>
        <v>2023 وما قبلها</v>
      </c>
      <c r="BE72" s="82"/>
      <c r="BF72" s="83"/>
      <c r="BG72" s="83"/>
      <c r="BH72" s="103"/>
      <c r="BI72" s="84"/>
      <c r="BJ72" s="84"/>
      <c r="BK72" s="85"/>
      <c r="BL72" s="86"/>
      <c r="BM72" s="87"/>
      <c r="BN72" s="87"/>
      <c r="BO72" s="88"/>
      <c r="BP72" s="88"/>
      <c r="BQ72" s="88"/>
      <c r="BR72" s="88"/>
      <c r="BS72" s="88"/>
      <c r="BT72" s="88"/>
      <c r="BU72" s="88"/>
      <c r="BV72" s="88"/>
      <c r="BW72" s="89"/>
      <c r="BX72" s="77">
        <f t="shared" ref="BX72:BX74" si="967">SUM(BE72:BW72)</f>
        <v>0</v>
      </c>
      <c r="BY72" s="90"/>
      <c r="BZ72" s="855"/>
      <c r="CA72" s="91"/>
      <c r="CB72" s="92"/>
      <c r="CC72" s="93"/>
      <c r="CD72" s="94"/>
      <c r="CE72" s="95"/>
      <c r="CF72" s="96"/>
      <c r="CG72" s="97"/>
      <c r="CH72" s="98"/>
      <c r="CI72" s="99"/>
      <c r="CJ72" s="79">
        <f t="shared" ref="CJ72:CJ73" si="968">SUM(BX72:CI72)</f>
        <v>0</v>
      </c>
      <c r="CK72" s="104"/>
      <c r="CL72" s="92"/>
      <c r="CM72" s="857"/>
      <c r="CN72" s="101"/>
      <c r="CO72" s="83"/>
      <c r="CP72" s="83"/>
      <c r="CQ72" s="84"/>
      <c r="CR72" s="84"/>
      <c r="CS72" s="84"/>
      <c r="CT72" s="85"/>
      <c r="CU72" s="86"/>
      <c r="CV72" s="87"/>
      <c r="CW72" s="87"/>
      <c r="CX72" s="88"/>
      <c r="CY72" s="88"/>
      <c r="CZ72" s="88"/>
      <c r="DA72" s="88"/>
      <c r="DB72" s="88"/>
      <c r="DC72" s="88"/>
      <c r="DD72" s="88"/>
      <c r="DE72" s="88"/>
      <c r="DF72" s="89"/>
      <c r="DG72" s="77">
        <f>DF72+DE72+CX72+CW72+CV72+CU72+CT72+CS72+CR72+CQ72+CP72+CO72+CN72+DD72+DC72+DB72+DA72+CZ72+CY72</f>
        <v>0</v>
      </c>
      <c r="DH72" s="90"/>
      <c r="DI72" s="855"/>
      <c r="DJ72" s="91"/>
      <c r="DK72" s="92"/>
      <c r="DL72" s="93"/>
      <c r="DM72" s="94"/>
      <c r="DN72" s="95"/>
      <c r="DO72" s="96"/>
      <c r="DP72" s="97"/>
      <c r="DQ72" s="98"/>
      <c r="DR72" s="99"/>
      <c r="DS72" s="81">
        <f t="shared" ref="DS72" si="969">SUM(DG72:DR72)</f>
        <v>0</v>
      </c>
      <c r="DT72" s="104"/>
      <c r="DU72" s="92"/>
      <c r="DV72" s="864"/>
      <c r="DW72" s="101"/>
      <c r="DX72" s="83"/>
      <c r="DY72" s="83"/>
      <c r="DZ72" s="84"/>
      <c r="EA72" s="84"/>
      <c r="EB72" s="84"/>
      <c r="EC72" s="85"/>
      <c r="ED72" s="86"/>
      <c r="EE72" s="87"/>
      <c r="EF72" s="87"/>
      <c r="EG72" s="88"/>
      <c r="EH72" s="88"/>
      <c r="EI72" s="88"/>
      <c r="EJ72" s="88"/>
      <c r="EK72" s="88"/>
      <c r="EL72" s="88"/>
      <c r="EM72" s="88"/>
      <c r="EN72" s="88"/>
      <c r="EO72" s="89"/>
      <c r="EP72" s="77">
        <f t="shared" ref="EP72:EP74" si="970">EO72+EN72+EG72+EF72+EE72+ED72+EC72+EB72+EA72+DZ72+DY72+DX72+DW72+EM72+EL72+EK72+EJ72+EI72+EH72</f>
        <v>0</v>
      </c>
      <c r="EQ72" s="90"/>
      <c r="ER72" s="855"/>
      <c r="ES72" s="91"/>
      <c r="ET72" s="92"/>
      <c r="EU72" s="93"/>
      <c r="EV72" s="94"/>
      <c r="EW72" s="95"/>
      <c r="EX72" s="96"/>
      <c r="EY72" s="97"/>
      <c r="EZ72" s="98"/>
      <c r="FA72" s="99"/>
      <c r="FB72" s="81">
        <f t="shared" ref="FB72" si="971">SUM(EP72:FA72)</f>
        <v>0</v>
      </c>
      <c r="FC72" s="104"/>
      <c r="FD72" s="92"/>
      <c r="FE72" s="864"/>
      <c r="FF72" s="2181" t="str">
        <f>الاعدادات!$D$14</f>
        <v>2023 وما قبلها</v>
      </c>
      <c r="FG72" s="2182">
        <f t="shared" ref="FG72:FG75" si="972">AN72+AG72-FH72-FI72</f>
        <v>0</v>
      </c>
      <c r="FH72" s="2104"/>
      <c r="FI72" s="2104"/>
      <c r="FJ72" s="2184">
        <f t="shared" ref="FJ72:FJ75" si="973">SUM(FG72:FI72)</f>
        <v>0</v>
      </c>
      <c r="FK72" s="2182">
        <f t="shared" ref="FK72:FK75" si="974">AU72-FM72-FL72</f>
        <v>0</v>
      </c>
      <c r="FL72" s="2104"/>
      <c r="FM72" s="2104"/>
      <c r="FN72" s="2184">
        <f t="shared" ref="FN72:FN75" si="975">SUM(FK72:FM72)</f>
        <v>0</v>
      </c>
      <c r="FO72" s="2182">
        <f t="shared" ref="FO72:FO75" si="976">AV72-FQ72-FP72</f>
        <v>0</v>
      </c>
      <c r="FP72" s="2104"/>
      <c r="FQ72" s="2105"/>
      <c r="FR72" s="2184">
        <f t="shared" ref="FR72:FR76" si="977">FQ72+FP72+FO72</f>
        <v>0</v>
      </c>
      <c r="FS72" s="2182">
        <f t="shared" ref="FS72:FS75" si="978">AW72-FT72</f>
        <v>0</v>
      </c>
      <c r="FT72" s="2104"/>
      <c r="FU72" s="2184">
        <f t="shared" ref="FU72:FU75" si="979">SUM(FS72:FT72)</f>
        <v>0</v>
      </c>
      <c r="FV72" s="2182">
        <f t="shared" ref="FV72:FV75" si="980">AY72+AX72-FX72-FW72</f>
        <v>0</v>
      </c>
      <c r="FW72" s="2104"/>
      <c r="FX72" s="2104"/>
      <c r="FY72" s="2184">
        <f t="shared" ref="FY72:FY75" si="981">SUM(FV72:FX72)</f>
        <v>0</v>
      </c>
      <c r="FZ72" s="2182">
        <f t="shared" ref="FZ72:FZ76" si="982">FG72+FK72+FO72+FS72+FV72</f>
        <v>0</v>
      </c>
      <c r="GA72" s="2185">
        <f t="shared" ref="GA72:GA76" si="983">FH72+FL72+FP72+FW72+FT72</f>
        <v>0</v>
      </c>
      <c r="GB72" s="2185">
        <f t="shared" ref="GB72:GB76" si="984">FX72+FQ72+FM72+FI72</f>
        <v>0</v>
      </c>
      <c r="GC72" s="2184">
        <f t="shared" ref="GC72:GC76" si="985">SUM(FZ72:GB72)</f>
        <v>0</v>
      </c>
      <c r="GD72" t="str">
        <f t="shared" si="965"/>
        <v>ok</v>
      </c>
      <c r="GQ72" s="1750" t="s">
        <v>92</v>
      </c>
      <c r="GR72" s="6536" t="s">
        <v>24</v>
      </c>
      <c r="GS72" s="6537"/>
      <c r="GT72" s="6537"/>
      <c r="GU72" s="6537"/>
      <c r="GV72" s="6537"/>
      <c r="GW72" s="6537"/>
      <c r="GX72" s="6537"/>
      <c r="GY72" s="6537"/>
      <c r="GZ72" s="6537"/>
      <c r="HA72" s="6537"/>
      <c r="HB72" s="6537"/>
      <c r="HC72" s="6537"/>
      <c r="HD72" s="6537"/>
      <c r="HE72" s="6537"/>
      <c r="HF72" s="6537"/>
      <c r="HG72" s="6537"/>
      <c r="HH72" s="6537"/>
      <c r="HI72" s="6537"/>
      <c r="HJ72" s="6537"/>
      <c r="HK72" s="6537"/>
      <c r="HL72" s="6537"/>
      <c r="HM72" s="6537"/>
      <c r="HN72" s="6537"/>
      <c r="HO72" s="6537"/>
      <c r="HP72" s="6537"/>
      <c r="HQ72" s="6537"/>
      <c r="HR72" s="6537"/>
      <c r="HS72" s="6537"/>
      <c r="HT72" s="6537"/>
      <c r="HU72" s="6537"/>
      <c r="HV72" s="6537"/>
      <c r="HW72" s="6537"/>
      <c r="HX72" s="6537"/>
      <c r="HY72" s="6537"/>
      <c r="HZ72" s="6538"/>
      <c r="IA72" s="6536" t="s">
        <v>29</v>
      </c>
      <c r="IB72" s="6537"/>
      <c r="IC72" s="6537"/>
      <c r="ID72" s="6537"/>
      <c r="IE72" s="6537"/>
      <c r="IF72" s="6537"/>
      <c r="IG72" s="6537"/>
      <c r="IH72" s="6537"/>
      <c r="II72" s="6537"/>
      <c r="IJ72" s="6537"/>
      <c r="IK72" s="6537"/>
      <c r="IL72" s="6537"/>
      <c r="IM72" s="6537"/>
      <c r="IN72" s="6537"/>
      <c r="IO72" s="6537"/>
      <c r="IP72" s="6537"/>
      <c r="IQ72" s="6537"/>
      <c r="IR72" s="6537"/>
      <c r="IS72" s="6537"/>
      <c r="IT72" s="6537"/>
      <c r="IU72" s="6537"/>
      <c r="IV72" s="6537"/>
      <c r="IW72" s="6537"/>
      <c r="IX72" s="6537"/>
      <c r="IY72" s="6537"/>
      <c r="IZ72" s="6537"/>
      <c r="JA72" s="6537"/>
      <c r="JB72" s="6537"/>
      <c r="JC72" s="6537"/>
      <c r="JD72" s="6537"/>
      <c r="JE72" s="6537"/>
      <c r="JF72" s="6537"/>
      <c r="JG72" s="6537"/>
      <c r="JH72" s="6537"/>
      <c r="JI72" s="6538"/>
    </row>
    <row r="73" spans="1:269" ht="36.75" customHeight="1" thickBot="1">
      <c r="A73" s="6492"/>
      <c r="B73" s="6493" t="str" cm="1">
        <f t="array" ref="B73">IFERROR(_xlfn.XLOOKUP(1, (INDEX(التشكيل_القديم!$L$54:$S$92, ,6)=$A70) * (INDEX(التشكيل_القديم!$L$54:$S$92, ,7)="عضو يسار اليسار"), INDEX(التشكيل_القديم!$L$54:$S$92, ,2)),"")</f>
        <v>يوسف إبراهيم بكري عبدالمولى</v>
      </c>
      <c r="C73" s="6493"/>
      <c r="D73" s="6493"/>
      <c r="E73" s="6493"/>
      <c r="F73" s="6493"/>
      <c r="G73" s="6493"/>
      <c r="H73" s="2170" cm="1">
        <f t="array" ref="H73">IF(B73&lt;&gt;"",_xlfn.XLOOKUP(1, (INDEX(التشكيل_القديم!$L$54:$S$92, ,6)=$A70) * (INDEX(التشكيل_القديم!$L$54:$S$92, ,7)="عضو يسار اليسار"), INDEX(التشكيل_القديم!$L$54:$S$92, ,3)),"")</f>
        <v>0</v>
      </c>
      <c r="I73" s="2171" t="str" cm="1">
        <f t="array" ref="I73">IF(B73&lt;&gt;"",_xlfn.XLOOKUP(1, (INDEX(التشكيل_القديم!$L$54:$S$92, ,6)=$A70) * (INDEX(التشكيل_القديم!$L$54:$S$92, ,7)="عضو يسار اليسار"), INDEX(التشكيل_القديم!$L$54:$S$92, ,4)),"")</f>
        <v>ب</v>
      </c>
      <c r="J73" s="6495"/>
      <c r="K73" s="6235"/>
      <c r="L73" s="2187">
        <f>الاعدادات!$D$15</f>
        <v>2024</v>
      </c>
      <c r="M73" s="73">
        <v>0</v>
      </c>
      <c r="N73" s="64"/>
      <c r="O73" s="64"/>
      <c r="P73" s="64"/>
      <c r="Q73" s="64"/>
      <c r="R73" s="64"/>
      <c r="S73" s="64"/>
      <c r="T73" s="64"/>
      <c r="U73" s="64"/>
      <c r="V73" s="74"/>
      <c r="W73" s="64"/>
      <c r="X73" s="64"/>
      <c r="Y73" s="2134"/>
      <c r="Z73" s="62">
        <f t="shared" si="966"/>
        <v>0</v>
      </c>
      <c r="AA73" s="73"/>
      <c r="AB73" s="63"/>
      <c r="AC73" s="2031">
        <f t="shared" ref="AC73" si="986">SUM(BE73:BK73,BE80:BK80,CN73:CT73,CN80:CT80,DW73:EC73,DW80:EC80)</f>
        <v>0</v>
      </c>
      <c r="AD73" s="2025">
        <f t="shared" ref="AD73:AD75" si="987">SUM(BL73:BV73,BL80:BV80,CU73:DE73,CU80:DE80,ED73:EN73,ED80:EN80)</f>
        <v>0</v>
      </c>
      <c r="AE73" s="2002">
        <f t="shared" ref="AE73:AE75" si="988">BW73+DF73+BW80+DF80+EO73+EO80</f>
        <v>0</v>
      </c>
      <c r="AF73" s="2172">
        <f t="shared" ref="AF73:AF75" si="989">SUM(AC73:AE73)</f>
        <v>0</v>
      </c>
      <c r="AG73" s="2002">
        <f t="shared" ref="AG73:AG75" si="990">BY73+DH73+BY80+DH80+EQ73+EQ80</f>
        <v>0</v>
      </c>
      <c r="AH73" s="2173">
        <f t="shared" ref="AH73:AH75" si="991">BZ73+BZ80+DI73+DI80+ER73+ER80</f>
        <v>0</v>
      </c>
      <c r="AI73" s="2174">
        <f t="shared" ref="AI73:AI75" si="992">CA73+DJ73+CA80+DJ80+ES73+ES80</f>
        <v>0</v>
      </c>
      <c r="AJ73" s="2002">
        <f t="shared" ref="AJ73:AJ75" si="993">CB73+DK73+CB80+DK80+ET73+ET80</f>
        <v>0</v>
      </c>
      <c r="AK73" s="2026">
        <f t="shared" ref="AK73:AK75" si="994">CC73+DL73+CC80+DL80+EU73+EU80</f>
        <v>0</v>
      </c>
      <c r="AL73" s="2027">
        <f t="shared" ref="AL73:AL75" si="995">CD73+DM73+CD80+DM80+EV73+EV80</f>
        <v>0</v>
      </c>
      <c r="AM73" s="2175">
        <f t="shared" ref="AM73:AM75" si="996">CE73+DN73+CE80+DN80+EW73+EW80</f>
        <v>0</v>
      </c>
      <c r="AN73" s="2176">
        <f t="shared" ref="AN73:AN74" si="997">SUM(AH73:AM73)</f>
        <v>0</v>
      </c>
      <c r="AO73" s="2028">
        <f t="shared" ref="AO73:AO75" si="998">CF73+DO73+CF80+DO80+EX73+EX80</f>
        <v>0</v>
      </c>
      <c r="AP73" s="2177">
        <f t="shared" ref="AP73:AP75" si="999">CG73+DP73+CG80+DP80+EY73+EY80</f>
        <v>0</v>
      </c>
      <c r="AQ73" s="2029">
        <f t="shared" ref="AQ73:AQ75" si="1000">CH73+DQ73+DQ80+CH80+EZ73+EZ80</f>
        <v>0</v>
      </c>
      <c r="AR73" s="2178">
        <f t="shared" ref="AR73:AR75" si="1001">SUM(AO73:AQ73)</f>
        <v>0</v>
      </c>
      <c r="AS73" s="2177">
        <f t="shared" ref="AS73:AS75" si="1002">CI73+DR73+CI80+DR80+FA73+FA80</f>
        <v>0</v>
      </c>
      <c r="AT73" s="2180">
        <f>AS73+AR73+AN73+AG73+AF73</f>
        <v>0</v>
      </c>
      <c r="AU73" s="2125"/>
      <c r="AV73" s="2002">
        <f t="shared" ref="AV73:AV75" si="1003">CK73+DT73+CK80+DT80+FC73+FC80</f>
        <v>0</v>
      </c>
      <c r="AW73" s="2002">
        <f t="shared" ref="AW73:AW75" si="1004">CL73+DU73+CL80+DU80+FD73+FD80</f>
        <v>0</v>
      </c>
      <c r="AX73" s="2128"/>
      <c r="AY73" s="2131"/>
      <c r="AZ73" s="65">
        <f t="shared" ref="AZ73:AZ75" si="1005">AY73+AX73+AW73+AV73+AU73</f>
        <v>0</v>
      </c>
      <c r="BA73" s="66"/>
      <c r="BB73" s="2189">
        <f t="shared" ref="BB73:BB75" si="1006">AZ73+AT73+AA73-Z73+AB73</f>
        <v>0</v>
      </c>
      <c r="BC73" s="67"/>
      <c r="BD73" s="2187">
        <f>الاعدادات!$D$15</f>
        <v>2024</v>
      </c>
      <c r="BE73" s="82"/>
      <c r="BF73" s="83"/>
      <c r="BG73" s="83"/>
      <c r="BH73" s="84"/>
      <c r="BI73" s="84"/>
      <c r="BJ73" s="84"/>
      <c r="BK73" s="85"/>
      <c r="BL73" s="86"/>
      <c r="BM73" s="87"/>
      <c r="BN73" s="87"/>
      <c r="BO73" s="88"/>
      <c r="BP73" s="88"/>
      <c r="BQ73" s="88"/>
      <c r="BR73" s="88"/>
      <c r="BS73" s="88"/>
      <c r="BT73" s="88"/>
      <c r="BU73" s="88"/>
      <c r="BV73" s="88"/>
      <c r="BW73" s="89"/>
      <c r="BX73" s="77">
        <f t="shared" si="967"/>
        <v>0</v>
      </c>
      <c r="BY73" s="90"/>
      <c r="BZ73" s="855"/>
      <c r="CA73" s="91"/>
      <c r="CB73" s="92"/>
      <c r="CC73" s="93"/>
      <c r="CD73" s="94"/>
      <c r="CE73" s="95"/>
      <c r="CF73" s="96"/>
      <c r="CG73" s="97"/>
      <c r="CH73" s="98"/>
      <c r="CI73" s="99"/>
      <c r="CJ73" s="79">
        <f t="shared" si="968"/>
        <v>0</v>
      </c>
      <c r="CK73" s="104"/>
      <c r="CL73" s="92"/>
      <c r="CM73" s="857"/>
      <c r="CN73" s="101"/>
      <c r="CO73" s="83"/>
      <c r="CP73" s="83"/>
      <c r="CQ73" s="84"/>
      <c r="CR73" s="84"/>
      <c r="CS73" s="84"/>
      <c r="CT73" s="85"/>
      <c r="CU73" s="86"/>
      <c r="CV73" s="87"/>
      <c r="CW73" s="87"/>
      <c r="CX73" s="88"/>
      <c r="CY73" s="88"/>
      <c r="CZ73" s="88"/>
      <c r="DA73" s="88"/>
      <c r="DB73" s="88"/>
      <c r="DC73" s="88"/>
      <c r="DD73" s="88"/>
      <c r="DE73" s="88"/>
      <c r="DF73" s="89"/>
      <c r="DG73" s="77">
        <f t="shared" ref="DG73" si="1007">DF73+DE73+CX73+CW73+CV73+CU73+CT73+CS73+CR73+CQ73+CP73+CO73+CN73+DD73+DC73+DB73+DA73+CZ73+CY73</f>
        <v>0</v>
      </c>
      <c r="DH73" s="90"/>
      <c r="DI73" s="855"/>
      <c r="DJ73" s="91"/>
      <c r="DK73" s="92"/>
      <c r="DL73" s="93"/>
      <c r="DM73" s="94"/>
      <c r="DN73" s="95"/>
      <c r="DO73" s="96"/>
      <c r="DP73" s="97"/>
      <c r="DQ73" s="98"/>
      <c r="DR73" s="99"/>
      <c r="DS73" s="81">
        <f>SUM(DG73:DR73)</f>
        <v>0</v>
      </c>
      <c r="DT73" s="104"/>
      <c r="DU73" s="92"/>
      <c r="DV73" s="864"/>
      <c r="DW73" s="101"/>
      <c r="DX73" s="83"/>
      <c r="DY73" s="83"/>
      <c r="DZ73" s="84"/>
      <c r="EA73" s="84"/>
      <c r="EB73" s="84"/>
      <c r="EC73" s="85"/>
      <c r="ED73" s="86"/>
      <c r="EE73" s="87"/>
      <c r="EF73" s="87"/>
      <c r="EG73" s="88"/>
      <c r="EH73" s="88"/>
      <c r="EI73" s="88"/>
      <c r="EJ73" s="88"/>
      <c r="EK73" s="88"/>
      <c r="EL73" s="88"/>
      <c r="EM73" s="88"/>
      <c r="EN73" s="88"/>
      <c r="EO73" s="89"/>
      <c r="EP73" s="77">
        <f t="shared" si="970"/>
        <v>0</v>
      </c>
      <c r="EQ73" s="90"/>
      <c r="ER73" s="855"/>
      <c r="ES73" s="91"/>
      <c r="ET73" s="92"/>
      <c r="EU73" s="93"/>
      <c r="EV73" s="94"/>
      <c r="EW73" s="95"/>
      <c r="EX73" s="96"/>
      <c r="EY73" s="97"/>
      <c r="EZ73" s="98"/>
      <c r="FA73" s="99"/>
      <c r="FB73" s="81">
        <f>SUM(EP73:FA73)</f>
        <v>0</v>
      </c>
      <c r="FC73" s="104"/>
      <c r="FD73" s="92"/>
      <c r="FE73" s="864"/>
      <c r="FF73" s="2183">
        <f>الاعدادات!$D$15</f>
        <v>2024</v>
      </c>
      <c r="FG73" s="68">
        <f t="shared" si="972"/>
        <v>0</v>
      </c>
      <c r="FH73" s="69"/>
      <c r="FI73" s="69"/>
      <c r="FJ73" s="70">
        <f t="shared" si="973"/>
        <v>0</v>
      </c>
      <c r="FK73" s="68">
        <f t="shared" si="974"/>
        <v>0</v>
      </c>
      <c r="FL73" s="69"/>
      <c r="FM73" s="69"/>
      <c r="FN73" s="70">
        <f t="shared" si="975"/>
        <v>0</v>
      </c>
      <c r="FO73" s="68">
        <f t="shared" si="976"/>
        <v>0</v>
      </c>
      <c r="FP73" s="69"/>
      <c r="FQ73" s="71"/>
      <c r="FR73" s="70">
        <f t="shared" si="977"/>
        <v>0</v>
      </c>
      <c r="FS73" s="68">
        <f t="shared" si="978"/>
        <v>0</v>
      </c>
      <c r="FT73" s="69"/>
      <c r="FU73" s="70">
        <f t="shared" si="979"/>
        <v>0</v>
      </c>
      <c r="FV73" s="68">
        <f t="shared" si="980"/>
        <v>0</v>
      </c>
      <c r="FW73" s="69"/>
      <c r="FX73" s="69"/>
      <c r="FY73" s="70">
        <f t="shared" si="981"/>
        <v>0</v>
      </c>
      <c r="FZ73" s="68">
        <f t="shared" si="982"/>
        <v>0</v>
      </c>
      <c r="GA73" s="72">
        <f t="shared" si="983"/>
        <v>0</v>
      </c>
      <c r="GB73" s="72">
        <f t="shared" si="984"/>
        <v>0</v>
      </c>
      <c r="GC73" s="70">
        <f t="shared" si="985"/>
        <v>0</v>
      </c>
      <c r="GD73" t="str">
        <f t="shared" si="965"/>
        <v>ok</v>
      </c>
      <c r="GQ73" s="6594" t="s">
        <v>163</v>
      </c>
      <c r="GR73" s="6596" t="s">
        <v>100</v>
      </c>
      <c r="GS73" s="6597"/>
      <c r="GT73" s="6597"/>
      <c r="GU73" s="6597"/>
      <c r="GV73" s="6597"/>
      <c r="GW73" s="6597"/>
      <c r="GX73" s="6597"/>
      <c r="GY73" s="6597"/>
      <c r="GZ73" s="6597"/>
      <c r="HA73" s="6597"/>
      <c r="HB73" s="6597"/>
      <c r="HC73" s="6597"/>
      <c r="HD73" s="6597"/>
      <c r="HE73" s="6597"/>
      <c r="HF73" s="6597"/>
      <c r="HG73" s="6597"/>
      <c r="HH73" s="6597"/>
      <c r="HI73" s="6597"/>
      <c r="HJ73" s="6598"/>
      <c r="HK73" s="6599" t="s">
        <v>930</v>
      </c>
      <c r="HL73" s="6602" t="s">
        <v>102</v>
      </c>
      <c r="HM73" s="6605" t="s">
        <v>103</v>
      </c>
      <c r="HN73" s="6606"/>
      <c r="HO73" s="6606"/>
      <c r="HP73" s="6606"/>
      <c r="HQ73" s="6606"/>
      <c r="HR73" s="6607"/>
      <c r="HS73" s="6605" t="s">
        <v>104</v>
      </c>
      <c r="HT73" s="6606"/>
      <c r="HU73" s="6607"/>
      <c r="HV73" s="6614" t="s">
        <v>105</v>
      </c>
      <c r="HW73" s="6617" t="s">
        <v>106</v>
      </c>
      <c r="HX73" s="6618" t="s">
        <v>99</v>
      </c>
      <c r="HY73" s="6619"/>
      <c r="HZ73" s="6620"/>
      <c r="IA73" s="6596" t="s">
        <v>100</v>
      </c>
      <c r="IB73" s="6597"/>
      <c r="IC73" s="6597"/>
      <c r="ID73" s="6597"/>
      <c r="IE73" s="6597"/>
      <c r="IF73" s="6597"/>
      <c r="IG73" s="6597"/>
      <c r="IH73" s="6597"/>
      <c r="II73" s="6597"/>
      <c r="IJ73" s="6597"/>
      <c r="IK73" s="6597"/>
      <c r="IL73" s="6597"/>
      <c r="IM73" s="6597"/>
      <c r="IN73" s="6597"/>
      <c r="IO73" s="6597"/>
      <c r="IP73" s="6597"/>
      <c r="IQ73" s="6597"/>
      <c r="IR73" s="6597"/>
      <c r="IS73" s="6598"/>
      <c r="IT73" s="6599" t="s">
        <v>930</v>
      </c>
      <c r="IU73" s="6602" t="s">
        <v>102</v>
      </c>
      <c r="IV73" s="6605" t="s">
        <v>103</v>
      </c>
      <c r="IW73" s="6606"/>
      <c r="IX73" s="6606"/>
      <c r="IY73" s="6606"/>
      <c r="IZ73" s="6606"/>
      <c r="JA73" s="6607"/>
      <c r="JB73" s="6605" t="s">
        <v>104</v>
      </c>
      <c r="JC73" s="6606"/>
      <c r="JD73" s="6607"/>
      <c r="JE73" s="6614" t="s">
        <v>105</v>
      </c>
      <c r="JF73" s="6617" t="s">
        <v>106</v>
      </c>
      <c r="JG73" s="6618" t="s">
        <v>99</v>
      </c>
      <c r="JH73" s="6619"/>
      <c r="JI73" s="6620"/>
    </row>
    <row r="74" spans="1:269" ht="36.75" customHeight="1" thickBot="1">
      <c r="A74" s="6492"/>
      <c r="B74" s="6487" t="str" cm="1">
        <f t="array" ref="B74">IFERROR(_xlfn.XLOOKUP(1, (INDEX(التشكيل_القديم!$L$54:$S$92, ,6)=$A70) * (INDEX(التشكيل_القديم!$L$54:$S$92, ,7)="عضو يسار يسار اليسار"), INDEX(التشكيل_القديم!$L$54:$S$92, ,2)),"")</f>
        <v/>
      </c>
      <c r="C74" s="6487"/>
      <c r="D74" s="6487"/>
      <c r="E74" s="6487"/>
      <c r="F74" s="6487"/>
      <c r="G74" s="6487"/>
      <c r="H74" s="6485"/>
      <c r="I74" s="105"/>
      <c r="J74" s="6495"/>
      <c r="K74" s="6235"/>
      <c r="L74" s="2187">
        <f>الاعدادات!$D$16</f>
        <v>2025</v>
      </c>
      <c r="M74" s="73">
        <v>0</v>
      </c>
      <c r="N74" s="64"/>
      <c r="O74" s="64"/>
      <c r="P74" s="64"/>
      <c r="Q74" s="64"/>
      <c r="R74" s="64"/>
      <c r="S74" s="64"/>
      <c r="T74" s="64"/>
      <c r="U74" s="64"/>
      <c r="V74" s="74"/>
      <c r="W74" s="64"/>
      <c r="X74" s="64"/>
      <c r="Y74" s="2134"/>
      <c r="Z74" s="62">
        <f t="shared" si="966"/>
        <v>0</v>
      </c>
      <c r="AA74" s="73"/>
      <c r="AB74" s="63"/>
      <c r="AC74" s="2031">
        <f>SUM(BE74:BK74,BE81:BK81,CN74:CT74,CN81:CT81,DW74:EC74,DW81:EC81)</f>
        <v>0</v>
      </c>
      <c r="AD74" s="2025">
        <f t="shared" si="987"/>
        <v>0</v>
      </c>
      <c r="AE74" s="2002">
        <f t="shared" si="988"/>
        <v>0</v>
      </c>
      <c r="AF74" s="2172">
        <f t="shared" si="989"/>
        <v>0</v>
      </c>
      <c r="AG74" s="2002">
        <f t="shared" si="990"/>
        <v>0</v>
      </c>
      <c r="AH74" s="2173">
        <f t="shared" si="991"/>
        <v>0</v>
      </c>
      <c r="AI74" s="2174">
        <f t="shared" si="992"/>
        <v>0</v>
      </c>
      <c r="AJ74" s="2002">
        <f t="shared" si="993"/>
        <v>0</v>
      </c>
      <c r="AK74" s="2026">
        <f t="shared" si="994"/>
        <v>0</v>
      </c>
      <c r="AL74" s="2027">
        <f t="shared" si="995"/>
        <v>0</v>
      </c>
      <c r="AM74" s="2175">
        <f t="shared" si="996"/>
        <v>0</v>
      </c>
      <c r="AN74" s="2176">
        <f t="shared" si="997"/>
        <v>0</v>
      </c>
      <c r="AO74" s="2028">
        <f t="shared" si="998"/>
        <v>0</v>
      </c>
      <c r="AP74" s="2177">
        <f t="shared" si="999"/>
        <v>0</v>
      </c>
      <c r="AQ74" s="2029">
        <f t="shared" si="1000"/>
        <v>0</v>
      </c>
      <c r="AR74" s="2178">
        <f t="shared" si="1001"/>
        <v>0</v>
      </c>
      <c r="AS74" s="2177">
        <f t="shared" si="1002"/>
        <v>0</v>
      </c>
      <c r="AT74" s="65">
        <f t="shared" ref="AT74:AT75" si="1008">AS74+AR74+AN74+AG74+AF74</f>
        <v>0</v>
      </c>
      <c r="AU74" s="2125"/>
      <c r="AV74" s="2002">
        <f t="shared" si="1003"/>
        <v>0</v>
      </c>
      <c r="AW74" s="2002">
        <f t="shared" si="1004"/>
        <v>0</v>
      </c>
      <c r="AX74" s="2128"/>
      <c r="AY74" s="2131"/>
      <c r="AZ74" s="65">
        <f t="shared" si="1005"/>
        <v>0</v>
      </c>
      <c r="BA74" s="66"/>
      <c r="BB74" s="2189">
        <f t="shared" si="1006"/>
        <v>0</v>
      </c>
      <c r="BC74" s="67"/>
      <c r="BD74" s="2187">
        <f>الاعدادات!$D$16</f>
        <v>2025</v>
      </c>
      <c r="BE74" s="82"/>
      <c r="BF74" s="83"/>
      <c r="BG74" s="83"/>
      <c r="BH74" s="84"/>
      <c r="BI74" s="84"/>
      <c r="BJ74" s="84"/>
      <c r="BK74" s="85"/>
      <c r="BL74" s="86"/>
      <c r="BM74" s="87"/>
      <c r="BN74" s="87"/>
      <c r="BO74" s="88"/>
      <c r="BP74" s="88"/>
      <c r="BQ74" s="88"/>
      <c r="BR74" s="88"/>
      <c r="BS74" s="88"/>
      <c r="BT74" s="88"/>
      <c r="BU74" s="88"/>
      <c r="BV74" s="88"/>
      <c r="BW74" s="89"/>
      <c r="BX74" s="77">
        <f t="shared" si="967"/>
        <v>0</v>
      </c>
      <c r="BY74" s="90"/>
      <c r="BZ74" s="855"/>
      <c r="CA74" s="91"/>
      <c r="CB74" s="92"/>
      <c r="CC74" s="93"/>
      <c r="CD74" s="94"/>
      <c r="CE74" s="95"/>
      <c r="CF74" s="96"/>
      <c r="CG74" s="97"/>
      <c r="CH74" s="98"/>
      <c r="CI74" s="99"/>
      <c r="CJ74" s="79">
        <f>SUM(BX74:CI74)</f>
        <v>0</v>
      </c>
      <c r="CK74" s="104"/>
      <c r="CL74" s="92"/>
      <c r="CM74" s="857"/>
      <c r="CN74" s="101"/>
      <c r="CO74" s="83"/>
      <c r="CP74" s="83"/>
      <c r="CQ74" s="84"/>
      <c r="CR74" s="84"/>
      <c r="CS74" s="84"/>
      <c r="CT74" s="85"/>
      <c r="CU74" s="86"/>
      <c r="CV74" s="87"/>
      <c r="CW74" s="87"/>
      <c r="CX74" s="88"/>
      <c r="CY74" s="88"/>
      <c r="CZ74" s="88"/>
      <c r="DA74" s="88"/>
      <c r="DB74" s="88"/>
      <c r="DC74" s="88"/>
      <c r="DD74" s="88"/>
      <c r="DE74" s="88"/>
      <c r="DF74" s="89"/>
      <c r="DG74" s="77">
        <f>DF74+DE74+CX74+CW74+CV74+CU74+CT74+CS74+CR74+CQ74+CP74+CO74+CN74+DD74+DC74+DB74+DA74+CZ74+CY74</f>
        <v>0</v>
      </c>
      <c r="DH74" s="90"/>
      <c r="DI74" s="855"/>
      <c r="DJ74" s="91"/>
      <c r="DK74" s="92"/>
      <c r="DL74" s="93"/>
      <c r="DM74" s="94"/>
      <c r="DN74" s="95"/>
      <c r="DO74" s="96"/>
      <c r="DP74" s="97"/>
      <c r="DQ74" s="98"/>
      <c r="DR74" s="99"/>
      <c r="DS74" s="81">
        <f>SUM(DG74:DR74)</f>
        <v>0</v>
      </c>
      <c r="DT74" s="104"/>
      <c r="DU74" s="92"/>
      <c r="DV74" s="864"/>
      <c r="DW74" s="101"/>
      <c r="DX74" s="83"/>
      <c r="DY74" s="83"/>
      <c r="DZ74" s="84"/>
      <c r="EA74" s="84"/>
      <c r="EB74" s="84"/>
      <c r="EC74" s="85"/>
      <c r="ED74" s="86"/>
      <c r="EE74" s="87"/>
      <c r="EF74" s="87"/>
      <c r="EG74" s="88"/>
      <c r="EH74" s="88"/>
      <c r="EI74" s="88"/>
      <c r="EJ74" s="88"/>
      <c r="EK74" s="88"/>
      <c r="EL74" s="88"/>
      <c r="EM74" s="88"/>
      <c r="EN74" s="88"/>
      <c r="EO74" s="89"/>
      <c r="EP74" s="77">
        <f t="shared" si="970"/>
        <v>0</v>
      </c>
      <c r="EQ74" s="90"/>
      <c r="ER74" s="855"/>
      <c r="ES74" s="91"/>
      <c r="ET74" s="92"/>
      <c r="EU74" s="93"/>
      <c r="EV74" s="94"/>
      <c r="EW74" s="95"/>
      <c r="EX74" s="96"/>
      <c r="EY74" s="97"/>
      <c r="EZ74" s="98"/>
      <c r="FA74" s="99"/>
      <c r="FB74" s="81">
        <f>SUM(EP74:FA74)</f>
        <v>0</v>
      </c>
      <c r="FC74" s="104"/>
      <c r="FD74" s="92"/>
      <c r="FE74" s="864"/>
      <c r="FF74" s="2183">
        <f>الاعدادات!$D$16</f>
        <v>2025</v>
      </c>
      <c r="FG74" s="68">
        <f t="shared" si="972"/>
        <v>0</v>
      </c>
      <c r="FH74" s="69"/>
      <c r="FI74" s="69"/>
      <c r="FJ74" s="70">
        <f t="shared" si="973"/>
        <v>0</v>
      </c>
      <c r="FK74" s="68">
        <f t="shared" si="974"/>
        <v>0</v>
      </c>
      <c r="FL74" s="69"/>
      <c r="FM74" s="69"/>
      <c r="FN74" s="70">
        <f t="shared" si="975"/>
        <v>0</v>
      </c>
      <c r="FO74" s="68">
        <f t="shared" si="976"/>
        <v>0</v>
      </c>
      <c r="FP74" s="69"/>
      <c r="FQ74" s="71"/>
      <c r="FR74" s="70">
        <f t="shared" si="977"/>
        <v>0</v>
      </c>
      <c r="FS74" s="68">
        <f t="shared" si="978"/>
        <v>0</v>
      </c>
      <c r="FT74" s="69"/>
      <c r="FU74" s="70">
        <f t="shared" si="979"/>
        <v>0</v>
      </c>
      <c r="FV74" s="68">
        <f t="shared" si="980"/>
        <v>0</v>
      </c>
      <c r="FW74" s="69"/>
      <c r="FX74" s="69"/>
      <c r="FY74" s="70">
        <f t="shared" si="981"/>
        <v>0</v>
      </c>
      <c r="FZ74" s="68">
        <f t="shared" si="982"/>
        <v>0</v>
      </c>
      <c r="GA74" s="72">
        <f t="shared" si="983"/>
        <v>0</v>
      </c>
      <c r="GB74" s="72">
        <f t="shared" si="984"/>
        <v>0</v>
      </c>
      <c r="GC74" s="70">
        <f t="shared" si="985"/>
        <v>0</v>
      </c>
      <c r="GD74" t="str">
        <f t="shared" si="965"/>
        <v>ok</v>
      </c>
      <c r="GQ74" s="6595"/>
      <c r="GR74" s="6558" t="s">
        <v>120</v>
      </c>
      <c r="GS74" s="6559"/>
      <c r="GT74" s="6559"/>
      <c r="GU74" s="6559"/>
      <c r="GV74" s="6559"/>
      <c r="GW74" s="6559"/>
      <c r="GX74" s="6560"/>
      <c r="GY74" s="6561" t="s">
        <v>121</v>
      </c>
      <c r="GZ74" s="6542"/>
      <c r="HA74" s="6542"/>
      <c r="HB74" s="6542"/>
      <c r="HC74" s="6542"/>
      <c r="HD74" s="6542"/>
      <c r="HE74" s="6542"/>
      <c r="HF74" s="6542"/>
      <c r="HG74" s="6542"/>
      <c r="HH74" s="6542"/>
      <c r="HI74" s="6542"/>
      <c r="HJ74" s="6562" t="s">
        <v>122</v>
      </c>
      <c r="HK74" s="6600"/>
      <c r="HL74" s="6603"/>
      <c r="HM74" s="6608"/>
      <c r="HN74" s="6609"/>
      <c r="HO74" s="6609"/>
      <c r="HP74" s="6609"/>
      <c r="HQ74" s="6609"/>
      <c r="HR74" s="6610"/>
      <c r="HS74" s="6608"/>
      <c r="HT74" s="6609"/>
      <c r="HU74" s="6610"/>
      <c r="HV74" s="6615"/>
      <c r="HW74" s="6565"/>
      <c r="HX74" s="6565" t="s">
        <v>131</v>
      </c>
      <c r="HY74" s="6565" t="s">
        <v>114</v>
      </c>
      <c r="HZ74" s="6567" t="s">
        <v>212</v>
      </c>
      <c r="IA74" s="6558" t="s">
        <v>120</v>
      </c>
      <c r="IB74" s="6559"/>
      <c r="IC74" s="6559"/>
      <c r="ID74" s="6559"/>
      <c r="IE74" s="6559"/>
      <c r="IF74" s="6559"/>
      <c r="IG74" s="6560"/>
      <c r="IH74" s="6561" t="s">
        <v>121</v>
      </c>
      <c r="II74" s="6542"/>
      <c r="IJ74" s="6542"/>
      <c r="IK74" s="6542"/>
      <c r="IL74" s="6542"/>
      <c r="IM74" s="6542"/>
      <c r="IN74" s="6542"/>
      <c r="IO74" s="6542"/>
      <c r="IP74" s="6542"/>
      <c r="IQ74" s="6542"/>
      <c r="IR74" s="6542"/>
      <c r="IS74" s="6562" t="s">
        <v>122</v>
      </c>
      <c r="IT74" s="6600"/>
      <c r="IU74" s="6603"/>
      <c r="IV74" s="6608"/>
      <c r="IW74" s="6609"/>
      <c r="IX74" s="6609"/>
      <c r="IY74" s="6609"/>
      <c r="IZ74" s="6609"/>
      <c r="JA74" s="6610"/>
      <c r="JB74" s="6608"/>
      <c r="JC74" s="6609"/>
      <c r="JD74" s="6610"/>
      <c r="JE74" s="6615"/>
      <c r="JF74" s="6565"/>
      <c r="JG74" s="6565" t="s">
        <v>131</v>
      </c>
      <c r="JH74" s="6565" t="s">
        <v>114</v>
      </c>
      <c r="JI74" s="6567" t="s">
        <v>212</v>
      </c>
    </row>
    <row r="75" spans="1:269" ht="36.75" customHeight="1" thickBot="1">
      <c r="A75" s="6492"/>
      <c r="B75" s="6487" t="str" cm="1">
        <f t="array" ref="B75">IFERROR(_xlfn.XLOOKUP(1, (INDEX(التشكيل_القديم!$L$54:$S$92, ,6)=$A70) * (INDEX(التشكيل_القديم!$L$54:$S$92, ,7)="عضو يسار يسار يسار اليسار"), INDEX(التشكيل_القديم!$L$54:$S$92, ,2)),"")</f>
        <v/>
      </c>
      <c r="C75" s="6487"/>
      <c r="D75" s="6487"/>
      <c r="E75" s="6487"/>
      <c r="F75" s="6487"/>
      <c r="G75" s="6487"/>
      <c r="H75" s="6486"/>
      <c r="I75" s="105"/>
      <c r="J75" s="6495"/>
      <c r="K75" s="6235"/>
      <c r="L75" s="2187">
        <f>الاعدادات!$D$17</f>
        <v>2026</v>
      </c>
      <c r="M75" s="106">
        <v>136</v>
      </c>
      <c r="N75" s="107"/>
      <c r="O75" s="107"/>
      <c r="P75" s="107"/>
      <c r="Q75" s="107"/>
      <c r="R75" s="107"/>
      <c r="S75" s="107"/>
      <c r="T75" s="107"/>
      <c r="U75" s="107"/>
      <c r="V75" s="108"/>
      <c r="W75" s="107"/>
      <c r="X75" s="107"/>
      <c r="Y75" s="2135"/>
      <c r="Z75" s="62">
        <f t="shared" si="966"/>
        <v>136</v>
      </c>
      <c r="AA75" s="109"/>
      <c r="AB75" s="110"/>
      <c r="AC75" s="2031">
        <f t="shared" ref="AC75" si="1009">SUM(BE75:BK75,BE82:BK82,CN75:CT75,CN82:CT82,DW75:EC75,DW82:EC82)</f>
        <v>0</v>
      </c>
      <c r="AD75" s="2025">
        <f t="shared" si="987"/>
        <v>0</v>
      </c>
      <c r="AE75" s="2002">
        <f t="shared" si="988"/>
        <v>0</v>
      </c>
      <c r="AF75" s="2172">
        <f t="shared" si="989"/>
        <v>0</v>
      </c>
      <c r="AG75" s="2002">
        <f t="shared" si="990"/>
        <v>0</v>
      </c>
      <c r="AH75" s="2173">
        <f t="shared" si="991"/>
        <v>0</v>
      </c>
      <c r="AI75" s="2174">
        <f t="shared" si="992"/>
        <v>0</v>
      </c>
      <c r="AJ75" s="2002">
        <f t="shared" si="993"/>
        <v>0</v>
      </c>
      <c r="AK75" s="2026">
        <f t="shared" si="994"/>
        <v>0</v>
      </c>
      <c r="AL75" s="2027">
        <f t="shared" si="995"/>
        <v>0</v>
      </c>
      <c r="AM75" s="2175">
        <f t="shared" si="996"/>
        <v>0</v>
      </c>
      <c r="AN75" s="2176">
        <f>SUM(AH75:AM75)</f>
        <v>0</v>
      </c>
      <c r="AO75" s="2028">
        <f t="shared" si="998"/>
        <v>0</v>
      </c>
      <c r="AP75" s="2177">
        <f t="shared" si="999"/>
        <v>0</v>
      </c>
      <c r="AQ75" s="2029">
        <f t="shared" si="1000"/>
        <v>0</v>
      </c>
      <c r="AR75" s="2178">
        <f t="shared" si="1001"/>
        <v>0</v>
      </c>
      <c r="AS75" s="2177">
        <f t="shared" si="1002"/>
        <v>0</v>
      </c>
      <c r="AT75" s="65">
        <f t="shared" si="1008"/>
        <v>0</v>
      </c>
      <c r="AU75" s="2126"/>
      <c r="AV75" s="2002">
        <f t="shared" si="1003"/>
        <v>0</v>
      </c>
      <c r="AW75" s="2002">
        <f t="shared" si="1004"/>
        <v>0</v>
      </c>
      <c r="AX75" s="2129"/>
      <c r="AY75" s="2132"/>
      <c r="AZ75" s="65">
        <f t="shared" si="1005"/>
        <v>0</v>
      </c>
      <c r="BA75" s="113"/>
      <c r="BB75" s="2189">
        <f t="shared" si="1006"/>
        <v>-136</v>
      </c>
      <c r="BC75" s="67"/>
      <c r="BD75" s="2187">
        <f>الاعدادات!$D$17</f>
        <v>2026</v>
      </c>
      <c r="BE75" s="117"/>
      <c r="BF75" s="118"/>
      <c r="BG75" s="118"/>
      <c r="BH75" s="119"/>
      <c r="BI75" s="119"/>
      <c r="BJ75" s="119"/>
      <c r="BK75" s="120"/>
      <c r="BL75" s="121"/>
      <c r="BM75" s="122"/>
      <c r="BN75" s="122"/>
      <c r="BO75" s="123"/>
      <c r="BP75" s="123"/>
      <c r="BQ75" s="123"/>
      <c r="BR75" s="123"/>
      <c r="BS75" s="123"/>
      <c r="BT75" s="123"/>
      <c r="BU75" s="123"/>
      <c r="BV75" s="123"/>
      <c r="BW75" s="124"/>
      <c r="BX75" s="77">
        <f>SUM(BE75:BW75)</f>
        <v>0</v>
      </c>
      <c r="BY75" s="126"/>
      <c r="BZ75" s="856"/>
      <c r="CA75" s="127"/>
      <c r="CB75" s="128"/>
      <c r="CC75" s="129"/>
      <c r="CD75" s="130"/>
      <c r="CE75" s="131"/>
      <c r="CF75" s="132"/>
      <c r="CG75" s="133"/>
      <c r="CH75" s="134"/>
      <c r="CI75" s="135"/>
      <c r="CJ75" s="79">
        <f>SUM(BX75:CI75)</f>
        <v>0</v>
      </c>
      <c r="CK75" s="137"/>
      <c r="CL75" s="128"/>
      <c r="CM75" s="858"/>
      <c r="CN75" s="139"/>
      <c r="CO75" s="118"/>
      <c r="CP75" s="118"/>
      <c r="CQ75" s="119"/>
      <c r="CR75" s="119"/>
      <c r="CS75" s="119"/>
      <c r="CT75" s="120"/>
      <c r="CU75" s="121"/>
      <c r="CV75" s="122"/>
      <c r="CW75" s="122"/>
      <c r="CX75" s="123"/>
      <c r="CY75" s="123"/>
      <c r="CZ75" s="123"/>
      <c r="DA75" s="123"/>
      <c r="DB75" s="123"/>
      <c r="DC75" s="123"/>
      <c r="DD75" s="123"/>
      <c r="DE75" s="123"/>
      <c r="DF75" s="124"/>
      <c r="DG75" s="125">
        <f t="shared" ref="DG75:DG76" si="1010">DF75+DE75+CX75+CW75+CV75+CU75+CT75+CS75+CR75+CQ75+CP75+CO75+CN75</f>
        <v>0</v>
      </c>
      <c r="DH75" s="126"/>
      <c r="DI75" s="856"/>
      <c r="DJ75" s="127"/>
      <c r="DK75" s="128"/>
      <c r="DL75" s="129"/>
      <c r="DM75" s="130"/>
      <c r="DN75" s="131"/>
      <c r="DO75" s="132"/>
      <c r="DP75" s="133"/>
      <c r="DQ75" s="134"/>
      <c r="DR75" s="135"/>
      <c r="DS75" s="140">
        <f>SUM(DG75:DR75)</f>
        <v>0</v>
      </c>
      <c r="DT75" s="137"/>
      <c r="DU75" s="128"/>
      <c r="DV75" s="865"/>
      <c r="DW75" s="139"/>
      <c r="DX75" s="118"/>
      <c r="DY75" s="118"/>
      <c r="DZ75" s="119"/>
      <c r="EA75" s="119"/>
      <c r="EB75" s="119"/>
      <c r="EC75" s="120"/>
      <c r="ED75" s="121"/>
      <c r="EE75" s="122"/>
      <c r="EF75" s="122"/>
      <c r="EG75" s="123"/>
      <c r="EH75" s="123"/>
      <c r="EI75" s="123"/>
      <c r="EJ75" s="123"/>
      <c r="EK75" s="123"/>
      <c r="EL75" s="123"/>
      <c r="EM75" s="123"/>
      <c r="EN75" s="123"/>
      <c r="EO75" s="124"/>
      <c r="EP75" s="77">
        <f>EO75+EN75+EG75+EF75+EE75+ED75+EC75+EB75+EA75+DZ75+DY75+DX75+DW75+EM75+EL75+EK75+EJ75+EI75+EH75</f>
        <v>0</v>
      </c>
      <c r="EQ75" s="126"/>
      <c r="ER75" s="856"/>
      <c r="ES75" s="127"/>
      <c r="ET75" s="128"/>
      <c r="EU75" s="129"/>
      <c r="EV75" s="130"/>
      <c r="EW75" s="131"/>
      <c r="EX75" s="132"/>
      <c r="EY75" s="133"/>
      <c r="EZ75" s="134"/>
      <c r="FA75" s="135"/>
      <c r="FB75" s="140">
        <f>SUM(EP75:FA75)</f>
        <v>0</v>
      </c>
      <c r="FC75" s="137"/>
      <c r="FD75" s="128"/>
      <c r="FE75" s="865"/>
      <c r="FF75" s="2183">
        <f>الاعدادات!$D$17</f>
        <v>2026</v>
      </c>
      <c r="FG75" s="68">
        <f t="shared" si="972"/>
        <v>0</v>
      </c>
      <c r="FH75" s="69"/>
      <c r="FI75" s="69"/>
      <c r="FJ75" s="70">
        <f t="shared" si="973"/>
        <v>0</v>
      </c>
      <c r="FK75" s="68">
        <f t="shared" si="974"/>
        <v>0</v>
      </c>
      <c r="FL75" s="69"/>
      <c r="FM75" s="69"/>
      <c r="FN75" s="70">
        <f t="shared" si="975"/>
        <v>0</v>
      </c>
      <c r="FO75" s="68">
        <f t="shared" si="976"/>
        <v>0</v>
      </c>
      <c r="FP75" s="69"/>
      <c r="FQ75" s="71"/>
      <c r="FR75" s="70">
        <f t="shared" si="977"/>
        <v>0</v>
      </c>
      <c r="FS75" s="68">
        <f t="shared" si="978"/>
        <v>0</v>
      </c>
      <c r="FT75" s="69"/>
      <c r="FU75" s="70">
        <f t="shared" si="979"/>
        <v>0</v>
      </c>
      <c r="FV75" s="68">
        <f t="shared" si="980"/>
        <v>0</v>
      </c>
      <c r="FW75" s="69"/>
      <c r="FX75" s="69"/>
      <c r="FY75" s="70">
        <f t="shared" si="981"/>
        <v>0</v>
      </c>
      <c r="FZ75" s="68">
        <f t="shared" si="982"/>
        <v>0</v>
      </c>
      <c r="GA75" s="72">
        <f t="shared" si="983"/>
        <v>0</v>
      </c>
      <c r="GB75" s="72">
        <f t="shared" si="984"/>
        <v>0</v>
      </c>
      <c r="GC75" s="70">
        <f t="shared" si="985"/>
        <v>0</v>
      </c>
      <c r="GD75" t="str">
        <f t="shared" si="965"/>
        <v>wrong</v>
      </c>
      <c r="GQ75" s="6595"/>
      <c r="GR75" s="6570" t="s">
        <v>151</v>
      </c>
      <c r="GS75" s="6553" t="s">
        <v>152</v>
      </c>
      <c r="GT75" s="6553" t="s">
        <v>153</v>
      </c>
      <c r="GU75" s="6553" t="s">
        <v>154</v>
      </c>
      <c r="GV75" s="6553" t="s">
        <v>155</v>
      </c>
      <c r="GW75" s="6553" t="s">
        <v>156</v>
      </c>
      <c r="GX75" s="6553" t="s">
        <v>157</v>
      </c>
      <c r="GY75" s="6554" t="s">
        <v>158</v>
      </c>
      <c r="GZ75" s="6556" t="s">
        <v>159</v>
      </c>
      <c r="HA75" s="6539" t="s">
        <v>160</v>
      </c>
      <c r="HB75" s="6539" t="s">
        <v>161</v>
      </c>
      <c r="HC75" s="6539" t="s">
        <v>162</v>
      </c>
      <c r="HD75" s="6541" t="s">
        <v>641</v>
      </c>
      <c r="HE75" s="6542"/>
      <c r="HF75" s="6543"/>
      <c r="HG75" s="6541" t="s">
        <v>642</v>
      </c>
      <c r="HH75" s="6542"/>
      <c r="HI75" s="6543"/>
      <c r="HJ75" s="6563"/>
      <c r="HK75" s="6600"/>
      <c r="HL75" s="6603"/>
      <c r="HM75" s="6608"/>
      <c r="HN75" s="6609"/>
      <c r="HO75" s="6609"/>
      <c r="HP75" s="6609"/>
      <c r="HQ75" s="6609"/>
      <c r="HR75" s="6610"/>
      <c r="HS75" s="6611"/>
      <c r="HT75" s="6612"/>
      <c r="HU75" s="6613"/>
      <c r="HV75" s="6615"/>
      <c r="HW75" s="6565"/>
      <c r="HX75" s="6565"/>
      <c r="HY75" s="6565"/>
      <c r="HZ75" s="6568"/>
      <c r="IA75" s="6570" t="s">
        <v>151</v>
      </c>
      <c r="IB75" s="6553" t="s">
        <v>152</v>
      </c>
      <c r="IC75" s="6553" t="s">
        <v>153</v>
      </c>
      <c r="ID75" s="6553" t="s">
        <v>154</v>
      </c>
      <c r="IE75" s="6553" t="s">
        <v>155</v>
      </c>
      <c r="IF75" s="6553" t="s">
        <v>156</v>
      </c>
      <c r="IG75" s="6553" t="s">
        <v>157</v>
      </c>
      <c r="IH75" s="6554" t="s">
        <v>158</v>
      </c>
      <c r="II75" s="6556" t="s">
        <v>159</v>
      </c>
      <c r="IJ75" s="6539" t="s">
        <v>160</v>
      </c>
      <c r="IK75" s="6539" t="s">
        <v>161</v>
      </c>
      <c r="IL75" s="6539" t="s">
        <v>162</v>
      </c>
      <c r="IM75" s="6541" t="s">
        <v>641</v>
      </c>
      <c r="IN75" s="6542"/>
      <c r="IO75" s="6543"/>
      <c r="IP75" s="6541" t="s">
        <v>642</v>
      </c>
      <c r="IQ75" s="6542"/>
      <c r="IR75" s="6543"/>
      <c r="IS75" s="6563"/>
      <c r="IT75" s="6600"/>
      <c r="IU75" s="6603"/>
      <c r="IV75" s="6608"/>
      <c r="IW75" s="6609"/>
      <c r="IX75" s="6609"/>
      <c r="IY75" s="6609"/>
      <c r="IZ75" s="6609"/>
      <c r="JA75" s="6610"/>
      <c r="JB75" s="6611"/>
      <c r="JC75" s="6612"/>
      <c r="JD75" s="6613"/>
      <c r="JE75" s="6615"/>
      <c r="JF75" s="6565"/>
      <c r="JG75" s="6565"/>
      <c r="JH75" s="6565"/>
      <c r="JI75" s="6568"/>
    </row>
    <row r="76" spans="1:269" ht="36.75" customHeight="1" thickBot="1">
      <c r="A76" s="6488"/>
      <c r="B76" s="6489"/>
      <c r="C76" s="6489"/>
      <c r="D76" s="6489"/>
      <c r="E76" s="6489"/>
      <c r="F76" s="6489"/>
      <c r="G76" s="6490"/>
      <c r="H76" s="2115"/>
      <c r="I76" s="2116"/>
      <c r="J76" s="2117"/>
      <c r="K76" s="2118"/>
      <c r="L76" s="2119" t="s">
        <v>181</v>
      </c>
      <c r="M76" s="2190">
        <f>SUM(M70:M75)</f>
        <v>136</v>
      </c>
      <c r="N76" s="2190">
        <f t="shared" ref="N76:U76" si="1011">SUM(N70:N75)</f>
        <v>0</v>
      </c>
      <c r="O76" s="2190">
        <f t="shared" si="1011"/>
        <v>0</v>
      </c>
      <c r="P76" s="2190">
        <f t="shared" si="1011"/>
        <v>0</v>
      </c>
      <c r="Q76" s="2190">
        <f t="shared" si="1011"/>
        <v>0</v>
      </c>
      <c r="R76" s="2190">
        <f t="shared" si="1011"/>
        <v>0</v>
      </c>
      <c r="S76" s="2190">
        <f t="shared" si="1011"/>
        <v>0</v>
      </c>
      <c r="T76" s="2190">
        <f t="shared" si="1011"/>
        <v>0</v>
      </c>
      <c r="U76" s="2190">
        <f t="shared" si="1011"/>
        <v>0</v>
      </c>
      <c r="V76" s="2120"/>
      <c r="W76" s="2190">
        <f t="shared" ref="W76:AG76" si="1012">SUM(W70:W75)</f>
        <v>0</v>
      </c>
      <c r="X76" s="2190">
        <f t="shared" si="1012"/>
        <v>0</v>
      </c>
      <c r="Y76" s="2190">
        <f t="shared" si="1012"/>
        <v>0</v>
      </c>
      <c r="Z76" s="2190">
        <f t="shared" si="1012"/>
        <v>136</v>
      </c>
      <c r="AA76" s="2190">
        <f t="shared" si="1012"/>
        <v>0</v>
      </c>
      <c r="AB76" s="2190">
        <f t="shared" si="1012"/>
        <v>0</v>
      </c>
      <c r="AC76" s="2190">
        <f t="shared" si="1012"/>
        <v>0</v>
      </c>
      <c r="AD76" s="2190">
        <f t="shared" si="1012"/>
        <v>0</v>
      </c>
      <c r="AE76" s="2190">
        <f t="shared" si="1012"/>
        <v>0</v>
      </c>
      <c r="AF76" s="2190">
        <f t="shared" si="1012"/>
        <v>0</v>
      </c>
      <c r="AG76" s="2190">
        <f t="shared" si="1012"/>
        <v>0</v>
      </c>
      <c r="AH76" s="2120"/>
      <c r="AI76" s="2190">
        <f t="shared" ref="AI76:BB76" si="1013">SUM(AI70:AI75)</f>
        <v>0</v>
      </c>
      <c r="AJ76" s="2190">
        <f t="shared" si="1013"/>
        <v>0</v>
      </c>
      <c r="AK76" s="2190">
        <f t="shared" si="1013"/>
        <v>0</v>
      </c>
      <c r="AL76" s="2190">
        <f t="shared" si="1013"/>
        <v>0</v>
      </c>
      <c r="AM76" s="2190">
        <f t="shared" si="1013"/>
        <v>0</v>
      </c>
      <c r="AN76" s="2190">
        <f t="shared" si="1013"/>
        <v>0</v>
      </c>
      <c r="AO76" s="2190">
        <f t="shared" si="1013"/>
        <v>0</v>
      </c>
      <c r="AP76" s="2190">
        <f t="shared" si="1013"/>
        <v>0</v>
      </c>
      <c r="AQ76" s="2190">
        <f t="shared" si="1013"/>
        <v>0</v>
      </c>
      <c r="AR76" s="2190">
        <f t="shared" si="1013"/>
        <v>0</v>
      </c>
      <c r="AS76" s="2190">
        <f t="shared" si="1013"/>
        <v>0</v>
      </c>
      <c r="AT76" s="2190">
        <f t="shared" si="1013"/>
        <v>0</v>
      </c>
      <c r="AU76" s="2190">
        <f t="shared" si="1013"/>
        <v>0</v>
      </c>
      <c r="AV76" s="2190">
        <f t="shared" si="1013"/>
        <v>0</v>
      </c>
      <c r="AW76" s="2190">
        <f t="shared" si="1013"/>
        <v>0</v>
      </c>
      <c r="AX76" s="2190">
        <f t="shared" si="1013"/>
        <v>0</v>
      </c>
      <c r="AY76" s="2190">
        <f t="shared" si="1013"/>
        <v>0</v>
      </c>
      <c r="AZ76" s="2190">
        <f t="shared" si="1013"/>
        <v>0</v>
      </c>
      <c r="BA76" s="2190">
        <f t="shared" si="1013"/>
        <v>0</v>
      </c>
      <c r="BB76" s="2191">
        <f t="shared" si="1013"/>
        <v>-136</v>
      </c>
      <c r="BC76" s="67"/>
      <c r="BD76" s="2009" t="s">
        <v>181</v>
      </c>
      <c r="BE76" s="840">
        <f t="shared" ref="BE76" si="1014">SUM(BE71:BE75)</f>
        <v>0</v>
      </c>
      <c r="BF76" s="841">
        <f t="shared" ref="BF76" si="1015">SUM(BF71:BF75)</f>
        <v>0</v>
      </c>
      <c r="BG76" s="841">
        <f t="shared" ref="BG76" si="1016">SUM(BG71:BG75)</f>
        <v>0</v>
      </c>
      <c r="BH76" s="841">
        <f t="shared" ref="BH76" si="1017">SUM(BH71:BH75)</f>
        <v>0</v>
      </c>
      <c r="BI76" s="841">
        <f t="shared" ref="BI76" si="1018">SUM(BI71:BI75)</f>
        <v>0</v>
      </c>
      <c r="BJ76" s="841">
        <f t="shared" ref="BJ76" si="1019">SUM(BJ71:BJ75)</f>
        <v>0</v>
      </c>
      <c r="BK76" s="841">
        <f t="shared" ref="BK76" si="1020">SUM(BK71:BK75)</f>
        <v>0</v>
      </c>
      <c r="BL76" s="841">
        <f t="shared" ref="BL76" si="1021">SUM(BL71:BL75)</f>
        <v>0</v>
      </c>
      <c r="BM76" s="841">
        <f t="shared" ref="BM76" si="1022">SUM(BM71:BM75)</f>
        <v>0</v>
      </c>
      <c r="BN76" s="841">
        <f t="shared" ref="BN76" si="1023">SUM(BN71:BN75)</f>
        <v>0</v>
      </c>
      <c r="BO76" s="841">
        <f t="shared" ref="BO76" si="1024">SUM(BO71:BO75)</f>
        <v>0</v>
      </c>
      <c r="BP76" s="841">
        <f t="shared" ref="BP76" si="1025">SUM(BP71:BP75)</f>
        <v>0</v>
      </c>
      <c r="BQ76" s="841">
        <f t="shared" ref="BQ76" si="1026">SUM(BQ71:BQ75)</f>
        <v>0</v>
      </c>
      <c r="BR76" s="841">
        <f t="shared" ref="BR76" si="1027">SUM(BR71:BR75)</f>
        <v>0</v>
      </c>
      <c r="BS76" s="841">
        <f t="shared" ref="BS76" si="1028">SUM(BS71:BS75)</f>
        <v>0</v>
      </c>
      <c r="BT76" s="841">
        <f t="shared" ref="BT76" si="1029">SUM(BT71:BT75)</f>
        <v>0</v>
      </c>
      <c r="BU76" s="841">
        <f t="shared" ref="BU76" si="1030">SUM(BU71:BU75)</f>
        <v>0</v>
      </c>
      <c r="BV76" s="841">
        <f t="shared" ref="BV76" si="1031">SUM(BV71:BV75)</f>
        <v>0</v>
      </c>
      <c r="BW76" s="841">
        <f t="shared" ref="BW76" si="1032">SUM(BW71:BW75)</f>
        <v>0</v>
      </c>
      <c r="BX76" s="77">
        <f t="shared" ref="BX76" si="1033">SUM(BE76:BW76)</f>
        <v>0</v>
      </c>
      <c r="BY76" s="841">
        <f t="shared" ref="BY76" si="1034">SUM(BY71:BY75)</f>
        <v>0</v>
      </c>
      <c r="BZ76" s="841">
        <f t="shared" ref="BZ76" si="1035">SUM(BZ71:BZ75)</f>
        <v>0</v>
      </c>
      <c r="CA76" s="841">
        <f t="shared" ref="CA76" si="1036">SUM(CA71:CA75)</f>
        <v>0</v>
      </c>
      <c r="CB76" s="841">
        <f t="shared" ref="CB76" si="1037">SUM(CB71:CB75)</f>
        <v>0</v>
      </c>
      <c r="CC76" s="841">
        <f t="shared" ref="CC76" si="1038">SUM(CC71:CC75)</f>
        <v>0</v>
      </c>
      <c r="CD76" s="841">
        <f t="shared" ref="CD76" si="1039">SUM(CD71:CD75)</f>
        <v>0</v>
      </c>
      <c r="CE76" s="841">
        <f t="shared" ref="CE76" si="1040">SUM(CE71:CE75)</f>
        <v>0</v>
      </c>
      <c r="CF76" s="841">
        <f t="shared" ref="CF76" si="1041">SUM(CF71:CF75)</f>
        <v>0</v>
      </c>
      <c r="CG76" s="841">
        <f t="shared" ref="CG76" si="1042">SUM(CG71:CG75)</f>
        <v>0</v>
      </c>
      <c r="CH76" s="2030">
        <f t="shared" ref="CH76" si="1043">SUM(CH71:CH75)</f>
        <v>0</v>
      </c>
      <c r="CI76" s="841">
        <f t="shared" ref="CI76" si="1044">SUM(CI71:CI75)</f>
        <v>0</v>
      </c>
      <c r="CJ76" s="841">
        <f t="shared" ref="CJ76" si="1045">SUM(CJ71:CJ75)</f>
        <v>0</v>
      </c>
      <c r="CK76" s="841">
        <f t="shared" ref="CK76" si="1046">SUM(CK71:CK75)</f>
        <v>0</v>
      </c>
      <c r="CL76" s="841">
        <f t="shared" ref="CL76" si="1047">SUM(CL71:CL75)</f>
        <v>0</v>
      </c>
      <c r="CM76" s="2192">
        <f t="shared" ref="CM76" si="1048">SUM(CM71:CM75)</f>
        <v>0</v>
      </c>
      <c r="CN76" s="840">
        <f t="shared" ref="CN76" si="1049">SUM(CN71:CN75)</f>
        <v>0</v>
      </c>
      <c r="CO76" s="841">
        <f t="shared" ref="CO76" si="1050">SUM(CO71:CO75)</f>
        <v>0</v>
      </c>
      <c r="CP76" s="841">
        <f t="shared" ref="CP76" si="1051">SUM(CP71:CP75)</f>
        <v>0</v>
      </c>
      <c r="CQ76" s="841">
        <f t="shared" ref="CQ76" si="1052">SUM(CQ71:CQ75)</f>
        <v>0</v>
      </c>
      <c r="CR76" s="841">
        <f t="shared" ref="CR76" si="1053">SUM(CR71:CR75)</f>
        <v>0</v>
      </c>
      <c r="CS76" s="841">
        <f t="shared" ref="CS76" si="1054">SUM(CS71:CS75)</f>
        <v>0</v>
      </c>
      <c r="CT76" s="841">
        <f t="shared" ref="CT76" si="1055">SUM(CT71:CT75)</f>
        <v>0</v>
      </c>
      <c r="CU76" s="841">
        <f t="shared" ref="CU76" si="1056">SUM(CU71:CU75)</f>
        <v>0</v>
      </c>
      <c r="CV76" s="841">
        <f t="shared" ref="CV76" si="1057">SUM(CV71:CV75)</f>
        <v>0</v>
      </c>
      <c r="CW76" s="841">
        <f t="shared" ref="CW76" si="1058">SUM(CW71:CW75)</f>
        <v>0</v>
      </c>
      <c r="CX76" s="841">
        <f t="shared" ref="CX76" si="1059">SUM(CX71:CX75)</f>
        <v>0</v>
      </c>
      <c r="CY76" s="841">
        <f t="shared" ref="CY76" si="1060">SUM(CY71:CY75)</f>
        <v>0</v>
      </c>
      <c r="CZ76" s="841">
        <f t="shared" ref="CZ76" si="1061">SUM(CZ71:CZ75)</f>
        <v>0</v>
      </c>
      <c r="DA76" s="841">
        <f t="shared" ref="DA76" si="1062">SUM(DA71:DA75)</f>
        <v>0</v>
      </c>
      <c r="DB76" s="841">
        <f t="shared" ref="DB76" si="1063">SUM(DB71:DB75)</f>
        <v>0</v>
      </c>
      <c r="DC76" s="841">
        <f t="shared" ref="DC76" si="1064">SUM(DC71:DC75)</f>
        <v>0</v>
      </c>
      <c r="DD76" s="841">
        <f t="shared" ref="DD76" si="1065">SUM(DD71:DD75)</f>
        <v>0</v>
      </c>
      <c r="DE76" s="841">
        <f t="shared" ref="DE76" si="1066">SUM(DE71:DE75)</f>
        <v>0</v>
      </c>
      <c r="DF76" s="841">
        <f t="shared" ref="DF76" si="1067">SUM(DF71:DF75)</f>
        <v>0</v>
      </c>
      <c r="DG76" s="842">
        <f t="shared" si="1010"/>
        <v>0</v>
      </c>
      <c r="DH76" s="841">
        <f>SUM(DH71:DH75)</f>
        <v>0</v>
      </c>
      <c r="DI76" s="841"/>
      <c r="DJ76" s="841">
        <f t="shared" ref="DJ76" si="1068">SUM(DJ71:DJ75)</f>
        <v>0</v>
      </c>
      <c r="DK76" s="841">
        <f t="shared" ref="DK76" si="1069">SUM(DK71:DK75)</f>
        <v>0</v>
      </c>
      <c r="DL76" s="841">
        <f t="shared" ref="DL76" si="1070">SUM(DL71:DL75)</f>
        <v>0</v>
      </c>
      <c r="DM76" s="841">
        <f t="shared" ref="DM76" si="1071">SUM(DM71:DM75)</f>
        <v>0</v>
      </c>
      <c r="DN76" s="841">
        <f t="shared" ref="DN76" si="1072">SUM(DN71:DN75)</f>
        <v>0</v>
      </c>
      <c r="DO76" s="841">
        <f t="shared" ref="DO76" si="1073">SUM(DO71:DO75)</f>
        <v>0</v>
      </c>
      <c r="DP76" s="841">
        <f t="shared" ref="DP76" si="1074">SUM(DP71:DP75)</f>
        <v>0</v>
      </c>
      <c r="DQ76" s="2030">
        <f t="shared" ref="DQ76" si="1075">SUM(DQ71:DQ75)</f>
        <v>0</v>
      </c>
      <c r="DR76" s="841">
        <f t="shared" ref="DR76" si="1076">SUM(DR71:DR75)</f>
        <v>0</v>
      </c>
      <c r="DS76" s="841">
        <f t="shared" ref="DS76" si="1077">SUM(DS71:DS75)</f>
        <v>0</v>
      </c>
      <c r="DT76" s="841">
        <f t="shared" ref="DT76" si="1078">SUM(DT71:DT75)</f>
        <v>0</v>
      </c>
      <c r="DU76" s="841">
        <f t="shared" ref="DU76" si="1079">SUM(DU71:DU75)</f>
        <v>0</v>
      </c>
      <c r="DV76" s="2193">
        <f t="shared" ref="DV76" si="1080">SUM(DV71:DV75)</f>
        <v>0</v>
      </c>
      <c r="DW76" s="840">
        <f t="shared" ref="DW76" si="1081">SUM(DW71:DW75)</f>
        <v>0</v>
      </c>
      <c r="DX76" s="841">
        <f t="shared" ref="DX76" si="1082">SUM(DX71:DX75)</f>
        <v>0</v>
      </c>
      <c r="DY76" s="841">
        <f t="shared" ref="DY76" si="1083">SUM(DY71:DY75)</f>
        <v>0</v>
      </c>
      <c r="DZ76" s="841">
        <f t="shared" ref="DZ76" si="1084">SUM(DZ71:DZ75)</f>
        <v>0</v>
      </c>
      <c r="EA76" s="841">
        <f t="shared" ref="EA76" si="1085">SUM(EA71:EA75)</f>
        <v>0</v>
      </c>
      <c r="EB76" s="841">
        <f t="shared" ref="EB76" si="1086">SUM(EB71:EB75)</f>
        <v>0</v>
      </c>
      <c r="EC76" s="841">
        <f t="shared" ref="EC76" si="1087">SUM(EC71:EC75)</f>
        <v>0</v>
      </c>
      <c r="ED76" s="841">
        <f t="shared" ref="ED76" si="1088">SUM(ED71:ED75)</f>
        <v>0</v>
      </c>
      <c r="EE76" s="841">
        <f t="shared" ref="EE76" si="1089">SUM(EE71:EE75)</f>
        <v>0</v>
      </c>
      <c r="EF76" s="841">
        <f t="shared" ref="EF76" si="1090">SUM(EF71:EF75)</f>
        <v>0</v>
      </c>
      <c r="EG76" s="841">
        <f t="shared" ref="EG76" si="1091">SUM(EG71:EG75)</f>
        <v>0</v>
      </c>
      <c r="EH76" s="841">
        <f t="shared" ref="EH76" si="1092">SUM(EH71:EH75)</f>
        <v>0</v>
      </c>
      <c r="EI76" s="841">
        <f t="shared" ref="EI76" si="1093">SUM(EI71:EI75)</f>
        <v>0</v>
      </c>
      <c r="EJ76" s="841">
        <f t="shared" ref="EJ76" si="1094">SUM(EJ71:EJ75)</f>
        <v>0</v>
      </c>
      <c r="EK76" s="841">
        <f t="shared" ref="EK76" si="1095">SUM(EK71:EK75)</f>
        <v>0</v>
      </c>
      <c r="EL76" s="841">
        <f t="shared" ref="EL76" si="1096">SUM(EL71:EL75)</f>
        <v>0</v>
      </c>
      <c r="EM76" s="841">
        <f t="shared" ref="EM76" si="1097">SUM(EM71:EM75)</f>
        <v>0</v>
      </c>
      <c r="EN76" s="841">
        <f t="shared" ref="EN76" si="1098">SUM(EN71:EN75)</f>
        <v>0</v>
      </c>
      <c r="EO76" s="841">
        <f t="shared" ref="EO76" si="1099">SUM(EO71:EO75)</f>
        <v>0</v>
      </c>
      <c r="EP76" s="842">
        <f t="shared" ref="EP76" si="1100">EO76+EN76+EG76+EF76+EE76+ED76+EC76+EB76+EA76+DZ76+DY76+DX76+DW76</f>
        <v>0</v>
      </c>
      <c r="EQ76" s="841">
        <f>SUM(EQ71:EQ75)</f>
        <v>0</v>
      </c>
      <c r="ER76" s="841"/>
      <c r="ES76" s="841">
        <f t="shared" ref="ES76" si="1101">SUM(ES71:ES75)</f>
        <v>0</v>
      </c>
      <c r="ET76" s="841">
        <f t="shared" ref="ET76" si="1102">SUM(ET71:ET75)</f>
        <v>0</v>
      </c>
      <c r="EU76" s="841">
        <f t="shared" ref="EU76" si="1103">SUM(EU71:EU75)</f>
        <v>0</v>
      </c>
      <c r="EV76" s="841">
        <f t="shared" ref="EV76" si="1104">SUM(EV71:EV75)</f>
        <v>0</v>
      </c>
      <c r="EW76" s="841">
        <f t="shared" ref="EW76" si="1105">SUM(EW71:EW75)</f>
        <v>0</v>
      </c>
      <c r="EX76" s="841">
        <f t="shared" ref="EX76" si="1106">SUM(EX71:EX75)</f>
        <v>0</v>
      </c>
      <c r="EY76" s="841">
        <f t="shared" ref="EY76" si="1107">SUM(EY71:EY75)</f>
        <v>0</v>
      </c>
      <c r="EZ76" s="2030">
        <f t="shared" ref="EZ76" si="1108">SUM(EZ71:EZ75)</f>
        <v>0</v>
      </c>
      <c r="FA76" s="841">
        <f t="shared" ref="FA76" si="1109">SUM(FA71:FA75)</f>
        <v>0</v>
      </c>
      <c r="FB76" s="841">
        <f t="shared" ref="FB76" si="1110">SUM(FB71:FB75)</f>
        <v>0</v>
      </c>
      <c r="FC76" s="841">
        <f t="shared" ref="FC76" si="1111">SUM(FC71:FC75)</f>
        <v>0</v>
      </c>
      <c r="FD76" s="841">
        <f t="shared" ref="FD76" si="1112">SUM(FD71:FD75)</f>
        <v>0</v>
      </c>
      <c r="FE76" s="2193">
        <f t="shared" ref="FE76" si="1113">SUM(FE71:FE75)</f>
        <v>0</v>
      </c>
      <c r="FF76" s="142" t="s">
        <v>106</v>
      </c>
      <c r="FG76" s="846">
        <f>SUM(FG70:FG75)</f>
        <v>0</v>
      </c>
      <c r="FH76" s="847">
        <f t="shared" ref="FH76:FQ76" si="1114">SUM(FH70:FH75)</f>
        <v>0</v>
      </c>
      <c r="FI76" s="847">
        <f t="shared" si="1114"/>
        <v>0</v>
      </c>
      <c r="FJ76" s="848">
        <f t="shared" si="1114"/>
        <v>0</v>
      </c>
      <c r="FK76" s="846">
        <f t="shared" si="1114"/>
        <v>0</v>
      </c>
      <c r="FL76" s="847">
        <f t="shared" si="1114"/>
        <v>0</v>
      </c>
      <c r="FM76" s="847">
        <f t="shared" si="1114"/>
        <v>0</v>
      </c>
      <c r="FN76" s="848">
        <f t="shared" si="1114"/>
        <v>0</v>
      </c>
      <c r="FO76" s="846">
        <f t="shared" si="1114"/>
        <v>0</v>
      </c>
      <c r="FP76" s="847">
        <f t="shared" si="1114"/>
        <v>0</v>
      </c>
      <c r="FQ76" s="848">
        <f t="shared" si="1114"/>
        <v>0</v>
      </c>
      <c r="FR76" s="849">
        <f t="shared" si="977"/>
        <v>0</v>
      </c>
      <c r="FS76" s="846">
        <f t="shared" ref="FS76" si="1115">SUM(FS70:FS75)</f>
        <v>0</v>
      </c>
      <c r="FT76" s="847">
        <f>SUM(FT70:FT75)</f>
        <v>0</v>
      </c>
      <c r="FU76" s="848">
        <f t="shared" ref="FU76:FY76" si="1116">SUM(FU70:FU75)</f>
        <v>0</v>
      </c>
      <c r="FV76" s="846">
        <f t="shared" si="1116"/>
        <v>0</v>
      </c>
      <c r="FW76" s="847">
        <f t="shared" si="1116"/>
        <v>0</v>
      </c>
      <c r="FX76" s="847">
        <f t="shared" si="1116"/>
        <v>0</v>
      </c>
      <c r="FY76" s="848">
        <f t="shared" si="1116"/>
        <v>0</v>
      </c>
      <c r="FZ76" s="850">
        <f t="shared" si="982"/>
        <v>0</v>
      </c>
      <c r="GA76" s="851">
        <f t="shared" si="983"/>
        <v>0</v>
      </c>
      <c r="GB76" s="851">
        <f t="shared" si="984"/>
        <v>0</v>
      </c>
      <c r="GC76" s="849">
        <f t="shared" si="985"/>
        <v>0</v>
      </c>
      <c r="GQ76" s="6595"/>
      <c r="GR76" s="6570"/>
      <c r="GS76" s="6553"/>
      <c r="GT76" s="6553"/>
      <c r="GU76" s="6553"/>
      <c r="GV76" s="6553"/>
      <c r="GW76" s="6553"/>
      <c r="GX76" s="6553"/>
      <c r="GY76" s="6555"/>
      <c r="GZ76" s="6557"/>
      <c r="HA76" s="6540"/>
      <c r="HB76" s="6540"/>
      <c r="HC76" s="6540"/>
      <c r="HD76" s="1751" t="s">
        <v>643</v>
      </c>
      <c r="HE76" s="1751" t="s">
        <v>231</v>
      </c>
      <c r="HF76" s="1751" t="s">
        <v>232</v>
      </c>
      <c r="HG76" s="1751" t="s">
        <v>644</v>
      </c>
      <c r="HH76" s="1751" t="s">
        <v>645</v>
      </c>
      <c r="HI76" s="1751" t="s">
        <v>646</v>
      </c>
      <c r="HJ76" s="6564"/>
      <c r="HK76" s="6601"/>
      <c r="HL76" s="6604"/>
      <c r="HM76" s="1752" t="s">
        <v>640</v>
      </c>
      <c r="HN76" s="1753" t="s">
        <v>123</v>
      </c>
      <c r="HO76" s="1754" t="s">
        <v>124</v>
      </c>
      <c r="HP76" s="1755" t="s">
        <v>125</v>
      </c>
      <c r="HQ76" s="1756" t="s">
        <v>126</v>
      </c>
      <c r="HR76" s="1757" t="s">
        <v>127</v>
      </c>
      <c r="HS76" s="1758" t="s">
        <v>128</v>
      </c>
      <c r="HT76" s="1759" t="s">
        <v>129</v>
      </c>
      <c r="HU76" s="1760" t="s">
        <v>130</v>
      </c>
      <c r="HV76" s="6616"/>
      <c r="HW76" s="6566"/>
      <c r="HX76" s="6566"/>
      <c r="HY76" s="6566"/>
      <c r="HZ76" s="6569"/>
      <c r="IA76" s="6570"/>
      <c r="IB76" s="6553"/>
      <c r="IC76" s="6553"/>
      <c r="ID76" s="6553"/>
      <c r="IE76" s="6553"/>
      <c r="IF76" s="6553"/>
      <c r="IG76" s="6553"/>
      <c r="IH76" s="6555"/>
      <c r="II76" s="6557"/>
      <c r="IJ76" s="6540"/>
      <c r="IK76" s="6540"/>
      <c r="IL76" s="6540"/>
      <c r="IM76" s="1751" t="s">
        <v>643</v>
      </c>
      <c r="IN76" s="1751" t="s">
        <v>231</v>
      </c>
      <c r="IO76" s="1751" t="s">
        <v>232</v>
      </c>
      <c r="IP76" s="1751" t="s">
        <v>644</v>
      </c>
      <c r="IQ76" s="1751" t="s">
        <v>645</v>
      </c>
      <c r="IR76" s="1751" t="s">
        <v>646</v>
      </c>
      <c r="IS76" s="6564"/>
      <c r="IT76" s="6601"/>
      <c r="IU76" s="6604"/>
      <c r="IV76" s="1752" t="s">
        <v>640</v>
      </c>
      <c r="IW76" s="1753" t="s">
        <v>123</v>
      </c>
      <c r="IX76" s="1754" t="s">
        <v>124</v>
      </c>
      <c r="IY76" s="1755" t="s">
        <v>125</v>
      </c>
      <c r="IZ76" s="1756" t="s">
        <v>126</v>
      </c>
      <c r="JA76" s="1757" t="s">
        <v>127</v>
      </c>
      <c r="JB76" s="1758" t="s">
        <v>128</v>
      </c>
      <c r="JC76" s="1759" t="s">
        <v>129</v>
      </c>
      <c r="JD76" s="1760" t="s">
        <v>130</v>
      </c>
      <c r="JE76" s="6616"/>
      <c r="JF76" s="6566"/>
      <c r="JG76" s="6566"/>
      <c r="JH76" s="6566"/>
      <c r="JI76" s="6569"/>
    </row>
    <row r="77" spans="1:269" ht="36.75" customHeight="1" thickBot="1">
      <c r="A77" s="6528" t="str">
        <f>IF(AND(GD70="ok",GD71="ok",GD72="ok",GD73="ok",GD74="ok",GD75="ok", H77 &lt;&gt;"فارغ"),"ok","wrong")</f>
        <v>wrong</v>
      </c>
      <c r="B77" s="6529"/>
      <c r="C77" s="6529"/>
      <c r="D77" s="6529"/>
      <c r="E77" s="6529"/>
      <c r="F77" s="6529"/>
      <c r="G77" s="6530"/>
      <c r="H77" s="6208" t="str">
        <f>IF(Z76=0,"فارغ","")</f>
        <v/>
      </c>
      <c r="I77" s="6209"/>
      <c r="J77" s="6209"/>
      <c r="K77" s="6209"/>
      <c r="L77" s="147"/>
      <c r="M77" s="148"/>
      <c r="N77" s="148"/>
      <c r="O77" s="149"/>
      <c r="P77" s="149"/>
      <c r="Q77" s="149"/>
      <c r="R77" s="148"/>
      <c r="S77" s="148"/>
      <c r="T77" s="148"/>
      <c r="U77" s="148"/>
      <c r="V77" s="148"/>
      <c r="W77" s="148"/>
      <c r="X77" s="148"/>
      <c r="Y77" s="148"/>
      <c r="Z77" s="149"/>
      <c r="AA77" s="149"/>
      <c r="AB77" s="149"/>
      <c r="AC77" s="148"/>
      <c r="AD77" s="148"/>
      <c r="AE77" s="148"/>
      <c r="AF77" s="150"/>
      <c r="AG77" s="148"/>
      <c r="AH77" s="148"/>
      <c r="AI77" s="151"/>
      <c r="AJ77" s="148"/>
      <c r="AK77" s="148"/>
      <c r="AL77" s="148"/>
      <c r="AM77" s="148"/>
      <c r="AN77" s="150"/>
      <c r="AO77" s="151"/>
      <c r="AP77" s="151"/>
      <c r="AQ77" s="151"/>
      <c r="AR77" s="152"/>
      <c r="AS77" s="151"/>
      <c r="AT77" s="153"/>
      <c r="AU77" s="148"/>
      <c r="AV77" s="148"/>
      <c r="AW77" s="148"/>
      <c r="AX77" s="148"/>
      <c r="AY77" s="148"/>
      <c r="AZ77" s="153"/>
      <c r="BA77" s="148"/>
      <c r="BB77" s="154"/>
      <c r="BC77" s="155"/>
      <c r="BD77" s="6531">
        <f>_xlfn.XLOOKUP(B72,التشكيل_القديم!$M$54:$M$92,التشكيل_القديم!$L$54:$L$92,0,0)</f>
        <v>6</v>
      </c>
      <c r="BE77" s="6505" t="str">
        <f>"(3)             "&amp; "عضو يسار الدائرة  /  "  &amp;B72</f>
        <v>(3)             عضو يسار الدائرة  /  احمد عبدالهادي محمد خليفة</v>
      </c>
      <c r="BF77" s="6506"/>
      <c r="BG77" s="6506"/>
      <c r="BH77" s="6506"/>
      <c r="BI77" s="6506"/>
      <c r="BJ77" s="6506"/>
      <c r="BK77" s="6506"/>
      <c r="BL77" s="6506"/>
      <c r="BM77" s="6506"/>
      <c r="BN77" s="6506"/>
      <c r="BO77" s="6506"/>
      <c r="BP77" s="6506"/>
      <c r="BQ77" s="6506"/>
      <c r="BR77" s="6506"/>
      <c r="BS77" s="6506"/>
      <c r="BT77" s="6506"/>
      <c r="BU77" s="6506"/>
      <c r="BV77" s="6506"/>
      <c r="BW77" s="6506"/>
      <c r="BX77" s="6506"/>
      <c r="BY77" s="6506"/>
      <c r="BZ77" s="6506"/>
      <c r="CA77" s="6506"/>
      <c r="CB77" s="6506"/>
      <c r="CC77" s="6506"/>
      <c r="CD77" s="6506"/>
      <c r="CE77" s="6506"/>
      <c r="CF77" s="6506"/>
      <c r="CG77" s="6506"/>
      <c r="CH77" s="6506"/>
      <c r="CI77" s="6506"/>
      <c r="CJ77" s="6506"/>
      <c r="CK77" s="6506"/>
      <c r="CL77" s="6506"/>
      <c r="CM77" s="859"/>
      <c r="CN77" s="6520">
        <f>IF(ISTEXT(B73),_xlfn.XLOOKUP(B73,التشكيل_القديم!$M$54:$M$92,التشكيل_القديم!$L$54:$L$92,0,0),0)</f>
        <v>7</v>
      </c>
      <c r="CO77" s="6505" t="str">
        <f>IF(B73&lt;&gt;"","(4)             "&amp;"عضو يسار  اليسار الدائرة /  "&amp;B73,"لا يوجد عضو رابع " )</f>
        <v>(4)             عضو يسار  اليسار الدائرة /  يوسف إبراهيم بكري عبدالمولى</v>
      </c>
      <c r="CP77" s="6506"/>
      <c r="CQ77" s="6506"/>
      <c r="CR77" s="6506"/>
      <c r="CS77" s="6506"/>
      <c r="CT77" s="6506"/>
      <c r="CU77" s="6506"/>
      <c r="CV77" s="6506"/>
      <c r="CW77" s="6506"/>
      <c r="CX77" s="6506"/>
      <c r="CY77" s="6506"/>
      <c r="CZ77" s="6506"/>
      <c r="DA77" s="6506"/>
      <c r="DB77" s="6506"/>
      <c r="DC77" s="6506"/>
      <c r="DD77" s="6506"/>
      <c r="DE77" s="6506"/>
      <c r="DF77" s="6506"/>
      <c r="DG77" s="6506"/>
      <c r="DH77" s="6506"/>
      <c r="DI77" s="6506"/>
      <c r="DJ77" s="6506"/>
      <c r="DK77" s="6506"/>
      <c r="DL77" s="6506"/>
      <c r="DM77" s="6506"/>
      <c r="DN77" s="6506"/>
      <c r="DO77" s="6506"/>
      <c r="DP77" s="6506"/>
      <c r="DQ77" s="6506"/>
      <c r="DR77" s="6506"/>
      <c r="DS77" s="6506"/>
      <c r="DT77" s="6506"/>
      <c r="DU77" s="6506"/>
      <c r="DV77" s="859"/>
      <c r="DW77" s="6520">
        <f>IF(ISTEXT(B75),_xlfn.XLOOKUP(B75,التشكيل_القديم!$M$54:$M$92,التشكيل_القديم!$L$54:$L$92,0,0),0)</f>
        <v>0</v>
      </c>
      <c r="DX77" s="6505" t="str">
        <f>IF(B75&lt;&gt;"","(5)             "&amp;"عضو يسار يسار اليسار الدائرة /  "&amp;B75,"لا يوجد عضو سادس " )</f>
        <v xml:space="preserve">لا يوجد عضو سادس </v>
      </c>
      <c r="DY77" s="6506"/>
      <c r="DZ77" s="6506"/>
      <c r="EA77" s="6506"/>
      <c r="EB77" s="6506"/>
      <c r="EC77" s="6506"/>
      <c r="ED77" s="6506"/>
      <c r="EE77" s="6506"/>
      <c r="EF77" s="6506"/>
      <c r="EG77" s="6506"/>
      <c r="EH77" s="6506"/>
      <c r="EI77" s="6506"/>
      <c r="EJ77" s="6506"/>
      <c r="EK77" s="6506"/>
      <c r="EL77" s="6506"/>
      <c r="EM77" s="6506"/>
      <c r="EN77" s="6506"/>
      <c r="EO77" s="6506"/>
      <c r="EP77" s="6506"/>
      <c r="EQ77" s="6506"/>
      <c r="ER77" s="6506"/>
      <c r="ES77" s="6506"/>
      <c r="ET77" s="6506"/>
      <c r="EU77" s="6506"/>
      <c r="EV77" s="6506"/>
      <c r="EW77" s="6506"/>
      <c r="EX77" s="6506"/>
      <c r="EY77" s="6506"/>
      <c r="EZ77" s="6506"/>
      <c r="FA77" s="6506"/>
      <c r="FB77" s="6506"/>
      <c r="FC77" s="6506"/>
      <c r="FD77" s="6506"/>
      <c r="FE77" s="859"/>
      <c r="FF77" s="6522" t="s">
        <v>1239</v>
      </c>
      <c r="FG77" s="6523"/>
      <c r="FH77" s="6523"/>
      <c r="FI77" s="6523"/>
      <c r="FJ77" s="6523"/>
      <c r="FK77" s="6523"/>
      <c r="FL77" s="6523"/>
      <c r="FM77" s="6523"/>
      <c r="FN77" s="6523"/>
      <c r="FO77" s="6523"/>
      <c r="FP77" s="6523"/>
      <c r="FQ77" s="6523"/>
      <c r="FR77" s="6523"/>
      <c r="FS77" s="6523"/>
      <c r="FT77" s="6523"/>
      <c r="FU77" s="6523"/>
      <c r="FV77" s="6523"/>
      <c r="FW77" s="6523"/>
      <c r="FX77" s="6523"/>
      <c r="FY77" s="6523"/>
      <c r="FZ77" s="6523"/>
      <c r="GA77" s="6523"/>
      <c r="GB77" s="6523"/>
      <c r="GC77" s="6523"/>
      <c r="GD77" s="6523"/>
      <c r="GE77" s="6523"/>
      <c r="GF77" s="6523"/>
      <c r="GG77" s="6523"/>
      <c r="GH77" s="6523"/>
      <c r="GI77" s="6524"/>
      <c r="GQ77" s="1747"/>
      <c r="GR77" s="1761"/>
      <c r="GS77" s="1762"/>
      <c r="GT77" s="1762"/>
      <c r="GU77" s="1763"/>
      <c r="GV77" s="1763"/>
      <c r="GW77" s="1763"/>
      <c r="GX77" s="1764"/>
      <c r="GY77" s="1765"/>
      <c r="GZ77" s="1766"/>
      <c r="HA77" s="1766"/>
      <c r="HB77" s="1767"/>
      <c r="HC77" s="1767"/>
      <c r="HD77" s="1767"/>
      <c r="HE77" s="1767"/>
      <c r="HF77" s="1767"/>
      <c r="HG77" s="1767"/>
      <c r="HH77" s="1767"/>
      <c r="HI77" s="1767"/>
      <c r="HJ77" s="1768"/>
      <c r="HK77" s="1769"/>
      <c r="HL77" s="1770"/>
      <c r="HM77" s="1771"/>
      <c r="HN77" s="1772"/>
      <c r="HO77" s="1773"/>
      <c r="HP77" s="1774"/>
      <c r="HQ77" s="1775"/>
      <c r="HR77" s="1776"/>
      <c r="HS77" s="1777"/>
      <c r="HT77" s="1778"/>
      <c r="HU77" s="1779"/>
      <c r="HV77" s="1780"/>
      <c r="HW77" s="1781"/>
      <c r="HX77" s="1782"/>
      <c r="HY77" s="1782"/>
      <c r="HZ77" s="1783"/>
      <c r="IA77" s="1761"/>
      <c r="IB77" s="1762"/>
      <c r="IC77" s="1762"/>
      <c r="ID77" s="1763"/>
      <c r="IE77" s="1763"/>
      <c r="IF77" s="1763"/>
      <c r="IG77" s="1764"/>
      <c r="IH77" s="1765"/>
      <c r="II77" s="1766"/>
      <c r="IJ77" s="1766"/>
      <c r="IK77" s="1767"/>
      <c r="IL77" s="1767"/>
      <c r="IM77" s="1767"/>
      <c r="IN77" s="1767"/>
      <c r="IO77" s="1767"/>
      <c r="IP77" s="1767"/>
      <c r="IQ77" s="1767"/>
      <c r="IR77" s="1767"/>
      <c r="IS77" s="1768"/>
      <c r="IT77" s="1769"/>
      <c r="IU77" s="1770"/>
      <c r="IV77" s="1771"/>
      <c r="IW77" s="1772"/>
      <c r="IX77" s="1773"/>
      <c r="IY77" s="1774"/>
      <c r="IZ77" s="1775"/>
      <c r="JA77" s="1776"/>
      <c r="JB77" s="1777"/>
      <c r="JC77" s="1778"/>
      <c r="JD77" s="1779"/>
      <c r="JE77" s="1780"/>
      <c r="JF77" s="1781"/>
      <c r="JG77" s="1782"/>
      <c r="JH77" s="1782"/>
      <c r="JI77" s="1783"/>
    </row>
    <row r="78" spans="1:269" ht="36.75" customHeight="1" thickTop="1" thickBot="1">
      <c r="A78" s="6205"/>
      <c r="B78" s="6206"/>
      <c r="C78" s="6206"/>
      <c r="D78" s="6206"/>
      <c r="E78" s="6206"/>
      <c r="F78" s="6206"/>
      <c r="G78" s="6207"/>
      <c r="H78" s="6208"/>
      <c r="I78" s="6209"/>
      <c r="J78" s="6209"/>
      <c r="K78" s="6209"/>
      <c r="L78" s="147"/>
      <c r="M78" s="148"/>
      <c r="N78" s="148"/>
      <c r="O78" s="148"/>
      <c r="P78" s="148"/>
      <c r="Q78" s="148"/>
      <c r="R78" s="148"/>
      <c r="S78" s="148"/>
      <c r="T78" s="148"/>
      <c r="U78" s="148"/>
      <c r="V78" s="148"/>
      <c r="W78" s="148"/>
      <c r="X78" s="148"/>
      <c r="Y78" s="148"/>
      <c r="Z78" s="160"/>
      <c r="AA78" s="148"/>
      <c r="AB78" s="148"/>
      <c r="AC78" s="148"/>
      <c r="AD78" s="148"/>
      <c r="AE78" s="148"/>
      <c r="AF78" s="150"/>
      <c r="AG78" s="148"/>
      <c r="AH78" s="148"/>
      <c r="AI78" s="151"/>
      <c r="AJ78" s="148"/>
      <c r="AK78" s="148"/>
      <c r="AL78" s="148"/>
      <c r="AM78" s="148"/>
      <c r="AN78" s="150"/>
      <c r="AO78" s="151"/>
      <c r="AP78" s="151"/>
      <c r="AQ78" s="151"/>
      <c r="AR78" s="152"/>
      <c r="AS78" s="151"/>
      <c r="AT78" s="153"/>
      <c r="AU78" s="148"/>
      <c r="AV78" s="148"/>
      <c r="AW78" s="148"/>
      <c r="AX78" s="148"/>
      <c r="AY78" s="148"/>
      <c r="AZ78" s="153"/>
      <c r="BA78" s="148"/>
      <c r="BB78" s="154"/>
      <c r="BC78" s="155"/>
      <c r="BD78" s="6532"/>
      <c r="BE78" s="6507"/>
      <c r="BF78" s="6508"/>
      <c r="BG78" s="6508"/>
      <c r="BH78" s="6508"/>
      <c r="BI78" s="6508"/>
      <c r="BJ78" s="6508"/>
      <c r="BK78" s="6508"/>
      <c r="BL78" s="6508"/>
      <c r="BM78" s="6508"/>
      <c r="BN78" s="6508"/>
      <c r="BO78" s="6508"/>
      <c r="BP78" s="6508"/>
      <c r="BQ78" s="6508"/>
      <c r="BR78" s="6508"/>
      <c r="BS78" s="6508"/>
      <c r="BT78" s="6508"/>
      <c r="BU78" s="6508"/>
      <c r="BV78" s="6508"/>
      <c r="BW78" s="6508"/>
      <c r="BX78" s="6508"/>
      <c r="BY78" s="6508"/>
      <c r="BZ78" s="6508"/>
      <c r="CA78" s="6508"/>
      <c r="CB78" s="6508"/>
      <c r="CC78" s="6508"/>
      <c r="CD78" s="6508"/>
      <c r="CE78" s="6508"/>
      <c r="CF78" s="6508"/>
      <c r="CG78" s="6508"/>
      <c r="CH78" s="6508"/>
      <c r="CI78" s="6508"/>
      <c r="CJ78" s="6508"/>
      <c r="CK78" s="6508"/>
      <c r="CL78" s="6508"/>
      <c r="CM78" s="860"/>
      <c r="CN78" s="6521"/>
      <c r="CO78" s="6507"/>
      <c r="CP78" s="6508"/>
      <c r="CQ78" s="6508"/>
      <c r="CR78" s="6508"/>
      <c r="CS78" s="6508"/>
      <c r="CT78" s="6508"/>
      <c r="CU78" s="6508"/>
      <c r="CV78" s="6508"/>
      <c r="CW78" s="6508"/>
      <c r="CX78" s="6508"/>
      <c r="CY78" s="6508"/>
      <c r="CZ78" s="6508"/>
      <c r="DA78" s="6508"/>
      <c r="DB78" s="6508"/>
      <c r="DC78" s="6508"/>
      <c r="DD78" s="6508"/>
      <c r="DE78" s="6508"/>
      <c r="DF78" s="6508"/>
      <c r="DG78" s="6508"/>
      <c r="DH78" s="6508"/>
      <c r="DI78" s="6508"/>
      <c r="DJ78" s="6508"/>
      <c r="DK78" s="6508"/>
      <c r="DL78" s="6508"/>
      <c r="DM78" s="6508"/>
      <c r="DN78" s="6508"/>
      <c r="DO78" s="6508"/>
      <c r="DP78" s="6508"/>
      <c r="DQ78" s="6508"/>
      <c r="DR78" s="6508"/>
      <c r="DS78" s="6508"/>
      <c r="DT78" s="6508"/>
      <c r="DU78" s="6508"/>
      <c r="DV78" s="866"/>
      <c r="DW78" s="6521"/>
      <c r="DX78" s="6507"/>
      <c r="DY78" s="6508"/>
      <c r="DZ78" s="6508"/>
      <c r="EA78" s="6508"/>
      <c r="EB78" s="6508"/>
      <c r="EC78" s="6508"/>
      <c r="ED78" s="6508"/>
      <c r="EE78" s="6508"/>
      <c r="EF78" s="6508"/>
      <c r="EG78" s="6508"/>
      <c r="EH78" s="6508"/>
      <c r="EI78" s="6508"/>
      <c r="EJ78" s="6508"/>
      <c r="EK78" s="6508"/>
      <c r="EL78" s="6508"/>
      <c r="EM78" s="6508"/>
      <c r="EN78" s="6508"/>
      <c r="EO78" s="6508"/>
      <c r="EP78" s="6508"/>
      <c r="EQ78" s="6508"/>
      <c r="ER78" s="6508"/>
      <c r="ES78" s="6508"/>
      <c r="ET78" s="6508"/>
      <c r="EU78" s="6508"/>
      <c r="EV78" s="6508"/>
      <c r="EW78" s="6508"/>
      <c r="EX78" s="6508"/>
      <c r="EY78" s="6508"/>
      <c r="EZ78" s="6508"/>
      <c r="FA78" s="6508"/>
      <c r="FB78" s="6508"/>
      <c r="FC78" s="6508"/>
      <c r="FD78" s="6508"/>
      <c r="FE78" s="866"/>
      <c r="FF78" s="2114"/>
      <c r="FG78" s="6348" t="s">
        <v>23</v>
      </c>
      <c r="FH78" s="6349"/>
      <c r="FI78" s="6349"/>
      <c r="FJ78" s="6350"/>
      <c r="FK78" s="6370" t="s">
        <v>33</v>
      </c>
      <c r="FL78" s="6370"/>
      <c r="FM78" s="6370"/>
      <c r="FN78" s="6371"/>
      <c r="FO78" s="6351" t="s">
        <v>184</v>
      </c>
      <c r="FP78" s="6352"/>
      <c r="FQ78" s="6352"/>
      <c r="FR78" s="6353"/>
      <c r="FS78" s="6366" t="s">
        <v>185</v>
      </c>
      <c r="FT78" s="6367"/>
      <c r="FU78" s="6367"/>
      <c r="FV78" s="6368"/>
      <c r="FW78" s="6354" t="s">
        <v>200</v>
      </c>
      <c r="FX78" s="6355"/>
      <c r="FY78" s="6355"/>
      <c r="FZ78" s="6356"/>
      <c r="GA78" s="6338" t="s">
        <v>597</v>
      </c>
      <c r="GB78" s="6339"/>
      <c r="GC78" s="6339"/>
      <c r="GD78" s="6340"/>
      <c r="GE78" s="6525" t="s">
        <v>598</v>
      </c>
      <c r="GF78" s="6526"/>
      <c r="GG78" s="6526"/>
      <c r="GH78" s="6526"/>
      <c r="GI78" s="6527"/>
      <c r="GQ78" s="2234" t="str">
        <f>الاعدادات!$D$14</f>
        <v>2023 وما قبلها</v>
      </c>
      <c r="GR78" s="1761"/>
      <c r="GS78" s="1762"/>
      <c r="GT78" s="1762"/>
      <c r="GU78" s="1763"/>
      <c r="GV78" s="1763"/>
      <c r="GW78" s="1763"/>
      <c r="GX78" s="1764"/>
      <c r="GY78" s="1765"/>
      <c r="GZ78" s="1766"/>
      <c r="HA78" s="1766"/>
      <c r="HB78" s="1767"/>
      <c r="HC78" s="1767"/>
      <c r="HD78" s="1767"/>
      <c r="HE78" s="1767"/>
      <c r="HF78" s="1767"/>
      <c r="HG78" s="1767"/>
      <c r="HH78" s="1767"/>
      <c r="HI78" s="1767"/>
      <c r="HJ78" s="1768"/>
      <c r="HK78" s="1769"/>
      <c r="HL78" s="1770"/>
      <c r="HM78" s="1771"/>
      <c r="HN78" s="1772"/>
      <c r="HO78" s="1773"/>
      <c r="HP78" s="1774"/>
      <c r="HQ78" s="1775"/>
      <c r="HR78" s="1776"/>
      <c r="HS78" s="1777"/>
      <c r="HT78" s="1778"/>
      <c r="HU78" s="1779"/>
      <c r="HV78" s="1780"/>
      <c r="HW78" s="1781"/>
      <c r="HX78" s="1782"/>
      <c r="HY78" s="1782"/>
      <c r="HZ78" s="1783"/>
      <c r="IA78" s="1761"/>
      <c r="IB78" s="1762"/>
      <c r="IC78" s="1762"/>
      <c r="ID78" s="1763"/>
      <c r="IE78" s="1763"/>
      <c r="IF78" s="1763"/>
      <c r="IG78" s="1764"/>
      <c r="IH78" s="1765"/>
      <c r="II78" s="1766"/>
      <c r="IJ78" s="1766"/>
      <c r="IK78" s="1767"/>
      <c r="IL78" s="1767"/>
      <c r="IM78" s="1767"/>
      <c r="IN78" s="1767"/>
      <c r="IO78" s="1767"/>
      <c r="IP78" s="1767"/>
      <c r="IQ78" s="1767"/>
      <c r="IR78" s="1767"/>
      <c r="IS78" s="1768"/>
      <c r="IT78" s="1769"/>
      <c r="IU78" s="1770"/>
      <c r="IV78" s="1771"/>
      <c r="IW78" s="1772"/>
      <c r="IX78" s="1773"/>
      <c r="IY78" s="1774"/>
      <c r="IZ78" s="1775"/>
      <c r="JA78" s="1776"/>
      <c r="JB78" s="1777"/>
      <c r="JC78" s="1778"/>
      <c r="JD78" s="1779"/>
      <c r="JE78" s="1780"/>
      <c r="JF78" s="1781"/>
      <c r="JG78" s="1782"/>
      <c r="JH78" s="1782"/>
      <c r="JI78" s="1783"/>
    </row>
    <row r="79" spans="1:269" ht="36.75" customHeight="1" thickTop="1" thickBot="1">
      <c r="A79" s="143"/>
      <c r="B79" s="157"/>
      <c r="C79" s="157"/>
      <c r="D79" s="157"/>
      <c r="E79" s="158"/>
      <c r="F79" s="158"/>
      <c r="G79" s="159"/>
      <c r="H79" s="144"/>
      <c r="I79" s="144"/>
      <c r="J79" s="145"/>
      <c r="K79" s="146"/>
      <c r="L79" s="2186" t="str">
        <f>الاعدادات!$D$14</f>
        <v>2023 وما قبلها</v>
      </c>
      <c r="M79" s="148"/>
      <c r="N79" s="148"/>
      <c r="O79" s="148"/>
      <c r="P79" s="148"/>
      <c r="Q79" s="148"/>
      <c r="R79" s="148"/>
      <c r="S79" s="148"/>
      <c r="T79" s="148"/>
      <c r="U79" s="148"/>
      <c r="V79" s="148"/>
      <c r="W79" s="148"/>
      <c r="X79" s="148"/>
      <c r="Y79" s="148"/>
      <c r="Z79" s="160"/>
      <c r="AA79" s="148"/>
      <c r="AB79" s="148"/>
      <c r="AC79" s="148"/>
      <c r="AD79" s="148"/>
      <c r="AE79" s="148"/>
      <c r="AF79" s="150"/>
      <c r="AG79" s="148"/>
      <c r="AH79" s="148"/>
      <c r="AI79" s="151"/>
      <c r="AJ79" s="148"/>
      <c r="AK79" s="148"/>
      <c r="AL79" s="148"/>
      <c r="AM79" s="148"/>
      <c r="AN79" s="150"/>
      <c r="AO79" s="151"/>
      <c r="AP79" s="151"/>
      <c r="AQ79" s="151"/>
      <c r="AR79" s="152"/>
      <c r="AS79" s="151"/>
      <c r="AT79" s="153"/>
      <c r="AU79" s="148"/>
      <c r="AV79" s="148"/>
      <c r="AW79" s="148"/>
      <c r="AX79" s="148"/>
      <c r="AY79" s="148"/>
      <c r="AZ79" s="153"/>
      <c r="BA79" s="148"/>
      <c r="BB79" s="154"/>
      <c r="BC79" s="155"/>
      <c r="BD79" s="2186" t="str">
        <f>الاعدادات!$D$14</f>
        <v>2023 وما قبلها</v>
      </c>
      <c r="BE79" s="82"/>
      <c r="BF79" s="83"/>
      <c r="BG79" s="83"/>
      <c r="BH79" s="84"/>
      <c r="BI79" s="84"/>
      <c r="BJ79" s="84"/>
      <c r="BK79" s="85"/>
      <c r="BL79" s="86"/>
      <c r="BM79" s="87"/>
      <c r="BN79" s="87"/>
      <c r="BO79" s="88"/>
      <c r="BP79" s="88"/>
      <c r="BQ79" s="88"/>
      <c r="BR79" s="88"/>
      <c r="BS79" s="88"/>
      <c r="BT79" s="88"/>
      <c r="BU79" s="88"/>
      <c r="BV79" s="88"/>
      <c r="BW79" s="89"/>
      <c r="BX79" s="77">
        <f t="shared" ref="BX79:BX81" si="1117">SUM(BE79:BW79)</f>
        <v>0</v>
      </c>
      <c r="BY79" s="90"/>
      <c r="BZ79" s="855"/>
      <c r="CA79" s="91"/>
      <c r="CB79" s="92"/>
      <c r="CC79" s="93"/>
      <c r="CD79" s="94"/>
      <c r="CE79" s="95"/>
      <c r="CF79" s="96"/>
      <c r="CG79" s="97"/>
      <c r="CH79" s="98"/>
      <c r="CI79" s="99"/>
      <c r="CJ79" s="79">
        <f t="shared" ref="CJ79:CJ80" si="1118">SUM(BX79:CI79)</f>
        <v>0</v>
      </c>
      <c r="CK79" s="104"/>
      <c r="CL79" s="92"/>
      <c r="CM79" s="861"/>
      <c r="CN79" s="82"/>
      <c r="CO79" s="83"/>
      <c r="CP79" s="83"/>
      <c r="CQ79" s="84"/>
      <c r="CR79" s="84"/>
      <c r="CS79" s="84"/>
      <c r="CT79" s="85"/>
      <c r="CU79" s="86"/>
      <c r="CV79" s="87"/>
      <c r="CW79" s="87"/>
      <c r="CX79" s="88"/>
      <c r="CY79" s="88"/>
      <c r="CZ79" s="88"/>
      <c r="DA79" s="88"/>
      <c r="DB79" s="88"/>
      <c r="DC79" s="88"/>
      <c r="DD79" s="88"/>
      <c r="DE79" s="88"/>
      <c r="DF79" s="89"/>
      <c r="DG79" s="161">
        <f t="shared" ref="DG79:DG81" si="1119">SUM(CN79:DF79)</f>
        <v>0</v>
      </c>
      <c r="DH79" s="90"/>
      <c r="DI79" s="855"/>
      <c r="DJ79" s="168"/>
      <c r="DK79" s="92"/>
      <c r="DL79" s="93"/>
      <c r="DM79" s="94"/>
      <c r="DN79" s="95"/>
      <c r="DO79" s="96"/>
      <c r="DP79" s="97"/>
      <c r="DQ79" s="98"/>
      <c r="DR79" s="99"/>
      <c r="DS79" s="79">
        <f t="shared" ref="DS79:DS81" si="1120">SUM(DG79:DR79)</f>
        <v>0</v>
      </c>
      <c r="DT79" s="104"/>
      <c r="DU79" s="92"/>
      <c r="DV79" s="864"/>
      <c r="DW79" s="82"/>
      <c r="DX79" s="83"/>
      <c r="DY79" s="83"/>
      <c r="DZ79" s="84"/>
      <c r="EA79" s="84"/>
      <c r="EB79" s="84"/>
      <c r="EC79" s="85"/>
      <c r="ED79" s="86"/>
      <c r="EE79" s="87"/>
      <c r="EF79" s="87"/>
      <c r="EG79" s="88"/>
      <c r="EH79" s="88"/>
      <c r="EI79" s="88"/>
      <c r="EJ79" s="88"/>
      <c r="EK79" s="88"/>
      <c r="EL79" s="88"/>
      <c r="EM79" s="88"/>
      <c r="EN79" s="88"/>
      <c r="EO79" s="89"/>
      <c r="EP79" s="161">
        <f t="shared" ref="EP79:EP81" si="1121">SUM(DW79:EO79)</f>
        <v>0</v>
      </c>
      <c r="EQ79" s="90"/>
      <c r="ER79" s="855"/>
      <c r="ES79" s="168"/>
      <c r="ET79" s="92"/>
      <c r="EU79" s="93"/>
      <c r="EV79" s="94"/>
      <c r="EW79" s="95"/>
      <c r="EX79" s="96"/>
      <c r="EY79" s="97"/>
      <c r="EZ79" s="98"/>
      <c r="FA79" s="99"/>
      <c r="FB79" s="79">
        <f t="shared" ref="FB79:FB82" si="1122">SUM(EP79:FA79)</f>
        <v>0</v>
      </c>
      <c r="FC79" s="104"/>
      <c r="FD79" s="92"/>
      <c r="FE79" s="864"/>
      <c r="FF79" s="162" t="s">
        <v>163</v>
      </c>
      <c r="FG79" s="838" t="s">
        <v>190</v>
      </c>
      <c r="FH79" s="838" t="s">
        <v>203</v>
      </c>
      <c r="FI79" s="838" t="s">
        <v>204</v>
      </c>
      <c r="FJ79" s="839" t="s">
        <v>116</v>
      </c>
      <c r="FK79" s="838" t="s">
        <v>190</v>
      </c>
      <c r="FL79" s="838" t="s">
        <v>203</v>
      </c>
      <c r="FM79" s="838" t="s">
        <v>204</v>
      </c>
      <c r="FN79" s="839" t="s">
        <v>116</v>
      </c>
      <c r="FO79" s="838" t="s">
        <v>190</v>
      </c>
      <c r="FP79" s="838" t="s">
        <v>203</v>
      </c>
      <c r="FQ79" s="838" t="s">
        <v>204</v>
      </c>
      <c r="FR79" s="839" t="s">
        <v>116</v>
      </c>
      <c r="FS79" s="838" t="s">
        <v>190</v>
      </c>
      <c r="FT79" s="838" t="s">
        <v>203</v>
      </c>
      <c r="FU79" s="838" t="s">
        <v>204</v>
      </c>
      <c r="FV79" s="839" t="s">
        <v>116</v>
      </c>
      <c r="FW79" s="838" t="s">
        <v>190</v>
      </c>
      <c r="FX79" s="838" t="s">
        <v>203</v>
      </c>
      <c r="FY79" s="838" t="s">
        <v>204</v>
      </c>
      <c r="FZ79" s="839" t="s">
        <v>116</v>
      </c>
      <c r="GA79" s="838" t="s">
        <v>190</v>
      </c>
      <c r="GB79" s="838" t="s">
        <v>203</v>
      </c>
      <c r="GC79" s="838" t="s">
        <v>204</v>
      </c>
      <c r="GD79" s="839" t="s">
        <v>116</v>
      </c>
      <c r="GE79" s="852" t="s">
        <v>205</v>
      </c>
      <c r="GF79" s="838" t="s">
        <v>190</v>
      </c>
      <c r="GG79" s="838" t="s">
        <v>203</v>
      </c>
      <c r="GH79" s="838" t="s">
        <v>204</v>
      </c>
      <c r="GI79" s="839" t="s">
        <v>116</v>
      </c>
      <c r="GQ79" s="2234">
        <f>الاعدادات!$D$15</f>
        <v>2024</v>
      </c>
      <c r="GR79" s="1761"/>
      <c r="GS79" s="1762"/>
      <c r="GT79" s="1762"/>
      <c r="GU79" s="1763"/>
      <c r="GV79" s="1763"/>
      <c r="GW79" s="1763"/>
      <c r="GX79" s="1764"/>
      <c r="GY79" s="1765"/>
      <c r="GZ79" s="1766"/>
      <c r="HA79" s="1766"/>
      <c r="HB79" s="1767"/>
      <c r="HC79" s="1767"/>
      <c r="HD79" s="1767"/>
      <c r="HE79" s="1767"/>
      <c r="HF79" s="1767"/>
      <c r="HG79" s="1767"/>
      <c r="HH79" s="1767"/>
      <c r="HI79" s="1767"/>
      <c r="HJ79" s="1768"/>
      <c r="HK79" s="1769"/>
      <c r="HL79" s="1770"/>
      <c r="HM79" s="1771"/>
      <c r="HN79" s="1772"/>
      <c r="HO79" s="1773"/>
      <c r="HP79" s="1774"/>
      <c r="HQ79" s="1775"/>
      <c r="HR79" s="1776"/>
      <c r="HS79" s="1777"/>
      <c r="HT79" s="1778"/>
      <c r="HU79" s="1779"/>
      <c r="HV79" s="1780"/>
      <c r="HW79" s="1781"/>
      <c r="HX79" s="1782"/>
      <c r="HY79" s="1782"/>
      <c r="HZ79" s="1783"/>
      <c r="IA79" s="1761"/>
      <c r="IB79" s="1762"/>
      <c r="IC79" s="1762"/>
      <c r="ID79" s="1763"/>
      <c r="IE79" s="1763"/>
      <c r="IF79" s="1763"/>
      <c r="IG79" s="1764"/>
      <c r="IH79" s="1765"/>
      <c r="II79" s="1766"/>
      <c r="IJ79" s="1766"/>
      <c r="IK79" s="1767"/>
      <c r="IL79" s="1767"/>
      <c r="IM79" s="1767"/>
      <c r="IN79" s="1767"/>
      <c r="IO79" s="1767"/>
      <c r="IP79" s="1767"/>
      <c r="IQ79" s="1767"/>
      <c r="IR79" s="1767"/>
      <c r="IS79" s="1768"/>
      <c r="IT79" s="1769"/>
      <c r="IU79" s="1770"/>
      <c r="IV79" s="1771"/>
      <c r="IW79" s="1772"/>
      <c r="IX79" s="1773"/>
      <c r="IY79" s="1774"/>
      <c r="IZ79" s="1775"/>
      <c r="JA79" s="1776"/>
      <c r="JB79" s="1777"/>
      <c r="JC79" s="1778"/>
      <c r="JD79" s="1779"/>
      <c r="JE79" s="1780"/>
      <c r="JF79" s="1781"/>
      <c r="JG79" s="1782"/>
      <c r="JH79" s="1782"/>
      <c r="JI79" s="1783"/>
    </row>
    <row r="80" spans="1:269" ht="36.75" customHeight="1" thickTop="1" thickBot="1">
      <c r="A80" s="143"/>
      <c r="B80" s="157"/>
      <c r="C80" s="157"/>
      <c r="D80" s="157"/>
      <c r="E80" s="158"/>
      <c r="F80" s="158"/>
      <c r="G80" s="159"/>
      <c r="H80" s="144"/>
      <c r="I80" s="144"/>
      <c r="J80" s="145"/>
      <c r="K80" s="146"/>
      <c r="L80" s="2187">
        <f>الاعدادات!$D$15</f>
        <v>2024</v>
      </c>
      <c r="M80" s="148"/>
      <c r="N80" s="148"/>
      <c r="O80" s="148"/>
      <c r="P80" s="148"/>
      <c r="Q80" s="148"/>
      <c r="R80" s="148"/>
      <c r="S80" s="148"/>
      <c r="T80" s="148"/>
      <c r="U80" s="148"/>
      <c r="V80" s="148"/>
      <c r="W80" s="148"/>
      <c r="X80" s="148"/>
      <c r="Y80" s="148"/>
      <c r="Z80" s="160"/>
      <c r="AA80" s="148"/>
      <c r="AB80" s="148"/>
      <c r="AC80" s="148"/>
      <c r="AD80" s="148"/>
      <c r="AE80" s="148"/>
      <c r="AF80" s="150"/>
      <c r="AG80" s="148"/>
      <c r="AH80" s="148"/>
      <c r="AI80" s="151"/>
      <c r="AJ80" s="148"/>
      <c r="AK80" s="148"/>
      <c r="AL80" s="148"/>
      <c r="AM80" s="148"/>
      <c r="AN80" s="150"/>
      <c r="AO80" s="151"/>
      <c r="AP80" s="151"/>
      <c r="AQ80" s="151"/>
      <c r="AR80" s="152"/>
      <c r="AS80" s="151"/>
      <c r="AT80" s="153"/>
      <c r="AU80" s="148"/>
      <c r="AV80" s="148"/>
      <c r="AW80" s="148"/>
      <c r="AX80" s="148"/>
      <c r="AY80" s="148"/>
      <c r="AZ80" s="153"/>
      <c r="BA80" s="148"/>
      <c r="BB80" s="154"/>
      <c r="BC80" s="155"/>
      <c r="BD80" s="2187">
        <f>الاعدادات!$D$15</f>
        <v>2024</v>
      </c>
      <c r="BE80" s="82"/>
      <c r="BF80" s="83"/>
      <c r="BG80" s="83"/>
      <c r="BH80" s="84"/>
      <c r="BI80" s="84"/>
      <c r="BJ80" s="84"/>
      <c r="BK80" s="85"/>
      <c r="BL80" s="86"/>
      <c r="BM80" s="87"/>
      <c r="BN80" s="87"/>
      <c r="BO80" s="88"/>
      <c r="BP80" s="88"/>
      <c r="BQ80" s="88"/>
      <c r="BR80" s="88"/>
      <c r="BS80" s="88"/>
      <c r="BT80" s="88"/>
      <c r="BU80" s="88"/>
      <c r="BV80" s="88"/>
      <c r="BW80" s="89"/>
      <c r="BX80" s="77">
        <f t="shared" si="1117"/>
        <v>0</v>
      </c>
      <c r="BY80" s="90"/>
      <c r="BZ80" s="855"/>
      <c r="CA80" s="91"/>
      <c r="CB80" s="92"/>
      <c r="CC80" s="93"/>
      <c r="CD80" s="94"/>
      <c r="CE80" s="95"/>
      <c r="CF80" s="96"/>
      <c r="CG80" s="97"/>
      <c r="CH80" s="98"/>
      <c r="CI80" s="99"/>
      <c r="CJ80" s="79">
        <f t="shared" si="1118"/>
        <v>0</v>
      </c>
      <c r="CK80" s="104"/>
      <c r="CL80" s="92"/>
      <c r="CM80" s="861"/>
      <c r="CN80" s="82"/>
      <c r="CO80" s="83"/>
      <c r="CP80" s="83"/>
      <c r="CQ80" s="84"/>
      <c r="CR80" s="84"/>
      <c r="CS80" s="84"/>
      <c r="CT80" s="85"/>
      <c r="CU80" s="86"/>
      <c r="CV80" s="87"/>
      <c r="CW80" s="87"/>
      <c r="CX80" s="88"/>
      <c r="CY80" s="88"/>
      <c r="CZ80" s="88"/>
      <c r="DA80" s="88"/>
      <c r="DB80" s="88"/>
      <c r="DC80" s="88"/>
      <c r="DD80" s="88"/>
      <c r="DE80" s="88"/>
      <c r="DF80" s="89"/>
      <c r="DG80" s="161">
        <f t="shared" si="1119"/>
        <v>0</v>
      </c>
      <c r="DH80" s="90"/>
      <c r="DI80" s="855"/>
      <c r="DJ80" s="168"/>
      <c r="DK80" s="92"/>
      <c r="DL80" s="93"/>
      <c r="DM80" s="94"/>
      <c r="DN80" s="95"/>
      <c r="DO80" s="96"/>
      <c r="DP80" s="97"/>
      <c r="DQ80" s="98"/>
      <c r="DR80" s="99"/>
      <c r="DS80" s="79">
        <f t="shared" si="1120"/>
        <v>0</v>
      </c>
      <c r="DT80" s="104"/>
      <c r="DU80" s="92"/>
      <c r="DV80" s="864"/>
      <c r="DW80" s="82"/>
      <c r="DX80" s="83"/>
      <c r="DY80" s="83"/>
      <c r="DZ80" s="84"/>
      <c r="EA80" s="84"/>
      <c r="EB80" s="84"/>
      <c r="EC80" s="85"/>
      <c r="ED80" s="86"/>
      <c r="EE80" s="87"/>
      <c r="EF80" s="87"/>
      <c r="EG80" s="88"/>
      <c r="EH80" s="88"/>
      <c r="EI80" s="88"/>
      <c r="EJ80" s="88"/>
      <c r="EK80" s="88"/>
      <c r="EL80" s="88"/>
      <c r="EM80" s="88"/>
      <c r="EN80" s="88"/>
      <c r="EO80" s="89"/>
      <c r="EP80" s="161">
        <f t="shared" si="1121"/>
        <v>0</v>
      </c>
      <c r="EQ80" s="90"/>
      <c r="ER80" s="855"/>
      <c r="ES80" s="168"/>
      <c r="ET80" s="92"/>
      <c r="EU80" s="93"/>
      <c r="EV80" s="94"/>
      <c r="EW80" s="95"/>
      <c r="EX80" s="96"/>
      <c r="EY80" s="97"/>
      <c r="EZ80" s="98"/>
      <c r="FA80" s="99"/>
      <c r="FB80" s="79">
        <f t="shared" si="1122"/>
        <v>0</v>
      </c>
      <c r="FC80" s="104"/>
      <c r="FD80" s="92"/>
      <c r="FE80" s="864"/>
      <c r="FF80" s="2207">
        <f>الاعدادات!$D$7</f>
        <v>2023</v>
      </c>
      <c r="FG80" s="163">
        <f t="shared" ref="FG80:FG83" si="1123">BX72</f>
        <v>0</v>
      </c>
      <c r="FH80" s="164">
        <f t="shared" ref="FH80:FH83" si="1124">BY72</f>
        <v>0</v>
      </c>
      <c r="FI80" s="164">
        <f>CA72+CB72+CC72+CD72+CE72+BZ72</f>
        <v>0</v>
      </c>
      <c r="FJ80" s="165">
        <f>CF72+CG72+CH72+CI72</f>
        <v>0</v>
      </c>
      <c r="FK80" s="166">
        <f t="shared" ref="FK80:FK83" si="1125">DG72</f>
        <v>0</v>
      </c>
      <c r="FL80" s="164">
        <f t="shared" ref="FL80:FL83" si="1126">DH72</f>
        <v>0</v>
      </c>
      <c r="FM80" s="164">
        <f>DJ72+DK72+DL72+DM72+DN72+DI72</f>
        <v>0</v>
      </c>
      <c r="FN80" s="165">
        <f>DO72+DP72+DQ72+DR72</f>
        <v>0</v>
      </c>
      <c r="FO80" s="166">
        <f t="shared" ref="FO80:FO83" si="1127">BX79</f>
        <v>0</v>
      </c>
      <c r="FP80" s="164">
        <f t="shared" ref="FP80:FP83" si="1128">BY79</f>
        <v>0</v>
      </c>
      <c r="FQ80" s="164">
        <f>CA79+CB79+CC79+CD79+CE79+BZ79</f>
        <v>0</v>
      </c>
      <c r="FR80" s="165">
        <f>CF79+CG79+CH79+CI79</f>
        <v>0</v>
      </c>
      <c r="FS80" s="166">
        <f t="shared" ref="FS80:FS83" si="1129">DG79</f>
        <v>0</v>
      </c>
      <c r="FT80" s="164">
        <f t="shared" ref="FT80:FT83" si="1130">DH79</f>
        <v>0</v>
      </c>
      <c r="FU80" s="164">
        <f>DI79+DJ79+DK79+DL79+DM79+DN79</f>
        <v>0</v>
      </c>
      <c r="FV80" s="167">
        <f>DO79+DP79+DQ79+DR79</f>
        <v>0</v>
      </c>
      <c r="FW80" s="166">
        <f t="shared" ref="FW80:FW83" si="1131">EP72</f>
        <v>0</v>
      </c>
      <c r="FX80" s="164">
        <f t="shared" ref="FX80:FX83" si="1132">EQ72</f>
        <v>0</v>
      </c>
      <c r="FY80" s="164">
        <f>ES72+ET72+EU72+EV72+EW72+ER72</f>
        <v>0</v>
      </c>
      <c r="FZ80" s="167">
        <f>EX72+EY72+EZ72+FA72</f>
        <v>0</v>
      </c>
      <c r="GA80" s="166">
        <f t="shared" ref="GA80:GA83" si="1133">EP79</f>
        <v>0</v>
      </c>
      <c r="GB80" s="164">
        <f t="shared" ref="GB80:GB83" si="1134">EQ79</f>
        <v>0</v>
      </c>
      <c r="GC80" s="164">
        <f>ES79+ET79+EU79+EV79+EW79+ER79</f>
        <v>0</v>
      </c>
      <c r="GD80" s="167">
        <f>EX79+EY79+EZ79+FA79</f>
        <v>0</v>
      </c>
      <c r="GE80" s="837" t="s">
        <v>23</v>
      </c>
      <c r="GF80" s="169">
        <f>FG84</f>
        <v>0</v>
      </c>
      <c r="GG80" s="170">
        <f>FH84</f>
        <v>0</v>
      </c>
      <c r="GH80" s="170">
        <f>FI84</f>
        <v>0</v>
      </c>
      <c r="GI80" s="171">
        <f>FJ84</f>
        <v>0</v>
      </c>
      <c r="GQ80" s="2234">
        <f>الاعدادات!$D$16</f>
        <v>2025</v>
      </c>
      <c r="GR80" s="1761"/>
      <c r="GS80" s="1762"/>
      <c r="GT80" s="1762"/>
      <c r="GU80" s="1763"/>
      <c r="GV80" s="1763"/>
      <c r="GW80" s="1763"/>
      <c r="GX80" s="1764"/>
      <c r="GY80" s="1765"/>
      <c r="GZ80" s="1766"/>
      <c r="HA80" s="1766"/>
      <c r="HB80" s="1767"/>
      <c r="HC80" s="1767"/>
      <c r="HD80" s="1767"/>
      <c r="HE80" s="1767"/>
      <c r="HF80" s="1767"/>
      <c r="HG80" s="1767"/>
      <c r="HH80" s="1767"/>
      <c r="HI80" s="1767"/>
      <c r="HJ80" s="1768"/>
      <c r="HK80" s="1769"/>
      <c r="HL80" s="1770"/>
      <c r="HM80" s="1771"/>
      <c r="HN80" s="1772"/>
      <c r="HO80" s="1773"/>
      <c r="HP80" s="1774"/>
      <c r="HQ80" s="1775"/>
      <c r="HR80" s="1776"/>
      <c r="HS80" s="1777"/>
      <c r="HT80" s="1778"/>
      <c r="HU80" s="1779"/>
      <c r="HV80" s="1780"/>
      <c r="HW80" s="1781"/>
      <c r="HX80" s="1782"/>
      <c r="HY80" s="1782"/>
      <c r="HZ80" s="1783"/>
      <c r="IA80" s="1761"/>
      <c r="IB80" s="1762"/>
      <c r="IC80" s="1762"/>
      <c r="ID80" s="1763"/>
      <c r="IE80" s="1763"/>
      <c r="IF80" s="1763"/>
      <c r="IG80" s="1764"/>
      <c r="IH80" s="1765"/>
      <c r="II80" s="1766"/>
      <c r="IJ80" s="1766"/>
      <c r="IK80" s="1767"/>
      <c r="IL80" s="1767"/>
      <c r="IM80" s="1767"/>
      <c r="IN80" s="1767"/>
      <c r="IO80" s="1767"/>
      <c r="IP80" s="1767"/>
      <c r="IQ80" s="1767"/>
      <c r="IR80" s="1767"/>
      <c r="IS80" s="1768"/>
      <c r="IT80" s="1769"/>
      <c r="IU80" s="1770"/>
      <c r="IV80" s="1771"/>
      <c r="IW80" s="1772"/>
      <c r="IX80" s="1773"/>
      <c r="IY80" s="1774"/>
      <c r="IZ80" s="1775"/>
      <c r="JA80" s="1776"/>
      <c r="JB80" s="1777"/>
      <c r="JC80" s="1778"/>
      <c r="JD80" s="1779"/>
      <c r="JE80" s="1780"/>
      <c r="JF80" s="1781"/>
      <c r="JG80" s="1782"/>
      <c r="JH80" s="1782"/>
      <c r="JI80" s="1783"/>
    </row>
    <row r="81" spans="1:269" ht="36.75" customHeight="1" thickTop="1" thickBot="1">
      <c r="A81" s="143"/>
      <c r="B81" s="172"/>
      <c r="C81" s="172"/>
      <c r="D81" s="172"/>
      <c r="E81" s="172"/>
      <c r="F81" s="172"/>
      <c r="G81" s="172"/>
      <c r="H81" s="172"/>
      <c r="I81" s="172"/>
      <c r="J81" s="145"/>
      <c r="K81" s="146"/>
      <c r="L81" s="2187">
        <f>الاعدادات!$D$16</f>
        <v>2025</v>
      </c>
      <c r="M81" s="172"/>
      <c r="N81" s="172"/>
      <c r="O81" s="172"/>
      <c r="P81" s="172"/>
      <c r="Q81" s="172"/>
      <c r="R81" s="172"/>
      <c r="S81" s="172"/>
      <c r="T81" s="172"/>
      <c r="U81" s="172"/>
      <c r="V81" s="172"/>
      <c r="W81" s="172"/>
      <c r="X81" s="172"/>
      <c r="Y81" s="172"/>
      <c r="Z81" s="174"/>
      <c r="AA81" s="172"/>
      <c r="AB81" s="172"/>
      <c r="AC81" s="172"/>
      <c r="AD81" s="172"/>
      <c r="AE81" s="172"/>
      <c r="AF81" s="172"/>
      <c r="AG81" s="172"/>
      <c r="AH81" s="172"/>
      <c r="AI81" s="172"/>
      <c r="AJ81" s="172"/>
      <c r="AK81" s="172"/>
      <c r="AL81" s="172"/>
      <c r="AM81" s="172"/>
      <c r="AN81" s="172"/>
      <c r="AO81" s="172"/>
      <c r="AP81" s="172"/>
      <c r="AQ81" s="172"/>
      <c r="AR81" s="172"/>
      <c r="AS81" s="172"/>
      <c r="AT81" s="175"/>
      <c r="AU81" s="172"/>
      <c r="AV81" s="172"/>
      <c r="AW81" s="172"/>
      <c r="AX81" s="172"/>
      <c r="AY81" s="172"/>
      <c r="AZ81" s="175"/>
      <c r="BA81" s="172"/>
      <c r="BB81" s="172"/>
      <c r="BC81" s="155"/>
      <c r="BD81" s="2187">
        <f>الاعدادات!$D$16</f>
        <v>2025</v>
      </c>
      <c r="BE81" s="82"/>
      <c r="BF81" s="83"/>
      <c r="BG81" s="83"/>
      <c r="BH81" s="84"/>
      <c r="BI81" s="84"/>
      <c r="BJ81" s="84"/>
      <c r="BK81" s="85"/>
      <c r="BL81" s="86"/>
      <c r="BM81" s="87"/>
      <c r="BN81" s="87"/>
      <c r="BO81" s="88"/>
      <c r="BP81" s="88"/>
      <c r="BQ81" s="88"/>
      <c r="BR81" s="88"/>
      <c r="BS81" s="88"/>
      <c r="BT81" s="88"/>
      <c r="BU81" s="88"/>
      <c r="BV81" s="88"/>
      <c r="BW81" s="89"/>
      <c r="BX81" s="77">
        <f t="shared" si="1117"/>
        <v>0</v>
      </c>
      <c r="BY81" s="90"/>
      <c r="BZ81" s="855"/>
      <c r="CA81" s="91"/>
      <c r="CB81" s="92"/>
      <c r="CC81" s="93"/>
      <c r="CD81" s="94"/>
      <c r="CE81" s="95"/>
      <c r="CF81" s="96"/>
      <c r="CG81" s="97"/>
      <c r="CH81" s="98"/>
      <c r="CI81" s="99"/>
      <c r="CJ81" s="79">
        <f>SUM(BX81:CI81)</f>
        <v>0</v>
      </c>
      <c r="CK81" s="104"/>
      <c r="CL81" s="92"/>
      <c r="CM81" s="861"/>
      <c r="CN81" s="82"/>
      <c r="CO81" s="83"/>
      <c r="CP81" s="83"/>
      <c r="CQ81" s="84"/>
      <c r="CR81" s="84"/>
      <c r="CS81" s="84"/>
      <c r="CT81" s="85"/>
      <c r="CU81" s="86"/>
      <c r="CV81" s="87"/>
      <c r="CW81" s="87"/>
      <c r="CX81" s="88"/>
      <c r="CY81" s="88"/>
      <c r="CZ81" s="88"/>
      <c r="DA81" s="88"/>
      <c r="DB81" s="88"/>
      <c r="DC81" s="88"/>
      <c r="DD81" s="88"/>
      <c r="DE81" s="88"/>
      <c r="DF81" s="89"/>
      <c r="DG81" s="161">
        <f t="shared" si="1119"/>
        <v>0</v>
      </c>
      <c r="DH81" s="90"/>
      <c r="DI81" s="855"/>
      <c r="DJ81" s="168"/>
      <c r="DK81" s="92"/>
      <c r="DL81" s="93"/>
      <c r="DM81" s="94"/>
      <c r="DN81" s="95"/>
      <c r="DO81" s="96"/>
      <c r="DP81" s="97"/>
      <c r="DQ81" s="98"/>
      <c r="DR81" s="99"/>
      <c r="DS81" s="79">
        <f t="shared" si="1120"/>
        <v>0</v>
      </c>
      <c r="DT81" s="104"/>
      <c r="DU81" s="92"/>
      <c r="DV81" s="864"/>
      <c r="DW81" s="82"/>
      <c r="DX81" s="83"/>
      <c r="DY81" s="83"/>
      <c r="DZ81" s="84"/>
      <c r="EA81" s="84"/>
      <c r="EB81" s="84"/>
      <c r="EC81" s="85"/>
      <c r="ED81" s="86"/>
      <c r="EE81" s="87"/>
      <c r="EF81" s="87"/>
      <c r="EG81" s="88"/>
      <c r="EH81" s="88"/>
      <c r="EI81" s="88"/>
      <c r="EJ81" s="88"/>
      <c r="EK81" s="88"/>
      <c r="EL81" s="88"/>
      <c r="EM81" s="88"/>
      <c r="EN81" s="88"/>
      <c r="EO81" s="89"/>
      <c r="EP81" s="161">
        <f t="shared" si="1121"/>
        <v>0</v>
      </c>
      <c r="EQ81" s="90"/>
      <c r="ER81" s="855"/>
      <c r="ES81" s="168"/>
      <c r="ET81" s="92"/>
      <c r="EU81" s="93"/>
      <c r="EV81" s="94"/>
      <c r="EW81" s="95"/>
      <c r="EX81" s="96"/>
      <c r="EY81" s="97"/>
      <c r="EZ81" s="98"/>
      <c r="FA81" s="99"/>
      <c r="FB81" s="79">
        <f t="shared" si="1122"/>
        <v>0</v>
      </c>
      <c r="FC81" s="104"/>
      <c r="FD81" s="92"/>
      <c r="FE81" s="864"/>
      <c r="FF81" s="2207">
        <f>الاعدادات!$D$8</f>
        <v>2024</v>
      </c>
      <c r="FG81" s="163">
        <f t="shared" si="1123"/>
        <v>0</v>
      </c>
      <c r="FH81" s="164">
        <f t="shared" si="1124"/>
        <v>0</v>
      </c>
      <c r="FI81" s="164">
        <f>CA73+CB73+CC73+CD73+CE73+BZ73</f>
        <v>0</v>
      </c>
      <c r="FJ81" s="165">
        <f>CF73+CG73+CH73+CI73</f>
        <v>0</v>
      </c>
      <c r="FK81" s="166">
        <f t="shared" si="1125"/>
        <v>0</v>
      </c>
      <c r="FL81" s="164">
        <f t="shared" si="1126"/>
        <v>0</v>
      </c>
      <c r="FM81" s="164">
        <f>DJ73+DK73+DL73+DM73+DN73+DI73</f>
        <v>0</v>
      </c>
      <c r="FN81" s="165">
        <f>DO73+DP73+DQ73+DR73</f>
        <v>0</v>
      </c>
      <c r="FO81" s="166">
        <f t="shared" si="1127"/>
        <v>0</v>
      </c>
      <c r="FP81" s="164">
        <f t="shared" si="1128"/>
        <v>0</v>
      </c>
      <c r="FQ81" s="164">
        <f>CA80+CB80+CC80+CD80+CE80+BZ80</f>
        <v>0</v>
      </c>
      <c r="FR81" s="165">
        <f>CF80+CG80+CH80+CI80</f>
        <v>0</v>
      </c>
      <c r="FS81" s="166">
        <f t="shared" si="1129"/>
        <v>0</v>
      </c>
      <c r="FT81" s="164">
        <f t="shared" si="1130"/>
        <v>0</v>
      </c>
      <c r="FU81" s="164">
        <f>DI80+DJ80+DK80+DL80+DM80+DN80</f>
        <v>0</v>
      </c>
      <c r="FV81" s="167">
        <f>DO80+DP80+DQ80+DR80</f>
        <v>0</v>
      </c>
      <c r="FW81" s="166">
        <f t="shared" si="1131"/>
        <v>0</v>
      </c>
      <c r="FX81" s="164">
        <f t="shared" si="1132"/>
        <v>0</v>
      </c>
      <c r="FY81" s="164">
        <f>ES73+ET73+EU73+EV73+EW73+ER73</f>
        <v>0</v>
      </c>
      <c r="FZ81" s="167">
        <f>EX73+EY73+EZ73+FA73</f>
        <v>0</v>
      </c>
      <c r="GA81" s="166">
        <f t="shared" si="1133"/>
        <v>0</v>
      </c>
      <c r="GB81" s="164">
        <f t="shared" si="1134"/>
        <v>0</v>
      </c>
      <c r="GC81" s="164">
        <f>ES80+ET80+EU80+EV80+EW80+ER80</f>
        <v>0</v>
      </c>
      <c r="GD81" s="167">
        <f>EX80+EY80+EZ80+FA80</f>
        <v>0</v>
      </c>
      <c r="GE81" s="837" t="s">
        <v>33</v>
      </c>
      <c r="GF81" s="169">
        <f>FK84</f>
        <v>0</v>
      </c>
      <c r="GG81" s="169">
        <f>FL84</f>
        <v>0</v>
      </c>
      <c r="GH81" s="169">
        <f>FM84</f>
        <v>0</v>
      </c>
      <c r="GI81" s="169">
        <f>FN84</f>
        <v>0</v>
      </c>
      <c r="GQ81" s="2234">
        <f>الاعدادات!$D$17</f>
        <v>2026</v>
      </c>
      <c r="GR81" s="1761"/>
      <c r="GS81" s="1762"/>
      <c r="GT81" s="1762"/>
      <c r="GU81" s="1763"/>
      <c r="GV81" s="1763"/>
      <c r="GW81" s="1763"/>
      <c r="GX81" s="1764"/>
      <c r="GY81" s="1765"/>
      <c r="GZ81" s="1766"/>
      <c r="HA81" s="1766"/>
      <c r="HB81" s="1767"/>
      <c r="HC81" s="1767"/>
      <c r="HD81" s="1767"/>
      <c r="HE81" s="1767"/>
      <c r="HF81" s="1767"/>
      <c r="HG81" s="1767"/>
      <c r="HH81" s="1767"/>
      <c r="HI81" s="1767"/>
      <c r="HJ81" s="1768"/>
      <c r="HK81" s="1769"/>
      <c r="HL81" s="1770"/>
      <c r="HM81" s="1771"/>
      <c r="HN81" s="1772"/>
      <c r="HO81" s="1773"/>
      <c r="HP81" s="1774"/>
      <c r="HQ81" s="1775"/>
      <c r="HR81" s="1776"/>
      <c r="HS81" s="1777"/>
      <c r="HT81" s="1778"/>
      <c r="HU81" s="1779"/>
      <c r="HV81" s="1780"/>
      <c r="HW81" s="1781"/>
      <c r="HX81" s="1782"/>
      <c r="HY81" s="1782"/>
      <c r="HZ81" s="1783"/>
      <c r="IA81" s="1761"/>
      <c r="IB81" s="1762"/>
      <c r="IC81" s="1762"/>
      <c r="ID81" s="1763"/>
      <c r="IE81" s="1763"/>
      <c r="IF81" s="1763"/>
      <c r="IG81" s="1764"/>
      <c r="IH81" s="1765"/>
      <c r="II81" s="1766"/>
      <c r="IJ81" s="1766"/>
      <c r="IK81" s="1767"/>
      <c r="IL81" s="1767"/>
      <c r="IM81" s="1767"/>
      <c r="IN81" s="1767"/>
      <c r="IO81" s="1767"/>
      <c r="IP81" s="1767"/>
      <c r="IQ81" s="1767"/>
      <c r="IR81" s="1767"/>
      <c r="IS81" s="1768"/>
      <c r="IT81" s="1769"/>
      <c r="IU81" s="1770"/>
      <c r="IV81" s="1771"/>
      <c r="IW81" s="1772"/>
      <c r="IX81" s="1773"/>
      <c r="IY81" s="1774"/>
      <c r="IZ81" s="1775"/>
      <c r="JA81" s="1776"/>
      <c r="JB81" s="1777"/>
      <c r="JC81" s="1778"/>
      <c r="JD81" s="1779"/>
      <c r="JE81" s="1780"/>
      <c r="JF81" s="1781"/>
      <c r="JG81" s="1782"/>
      <c r="JH81" s="1782"/>
      <c r="JI81" s="1783"/>
    </row>
    <row r="82" spans="1:269" ht="36.75" customHeight="1" thickTop="1" thickBot="1">
      <c r="A82" s="143"/>
      <c r="B82" s="172"/>
      <c r="C82" s="172"/>
      <c r="D82" s="172"/>
      <c r="E82" s="172"/>
      <c r="F82" s="172"/>
      <c r="G82" s="172"/>
      <c r="H82" s="172"/>
      <c r="I82" s="172"/>
      <c r="J82" s="145"/>
      <c r="K82" s="146"/>
      <c r="L82" s="2187">
        <f>الاعدادات!$D$17</f>
        <v>2026</v>
      </c>
      <c r="M82" s="172"/>
      <c r="N82" s="172"/>
      <c r="O82" s="172"/>
      <c r="P82" s="172"/>
      <c r="Q82" s="172"/>
      <c r="R82" s="172"/>
      <c r="S82" s="172"/>
      <c r="T82" s="172"/>
      <c r="U82" s="172"/>
      <c r="V82" s="172"/>
      <c r="W82" s="172"/>
      <c r="X82" s="172"/>
      <c r="Y82" s="172"/>
      <c r="Z82" s="174"/>
      <c r="AA82" s="172"/>
      <c r="AB82" s="172"/>
      <c r="AC82" s="172"/>
      <c r="AD82" s="172"/>
      <c r="AE82" s="172"/>
      <c r="AF82" s="172"/>
      <c r="AG82" s="172"/>
      <c r="AH82" s="172"/>
      <c r="AI82" s="172"/>
      <c r="AJ82" s="172"/>
      <c r="AK82" s="172"/>
      <c r="AL82" s="172"/>
      <c r="AM82" s="172"/>
      <c r="AN82" s="172"/>
      <c r="AO82" s="172"/>
      <c r="AP82" s="172"/>
      <c r="AQ82" s="172"/>
      <c r="AR82" s="172"/>
      <c r="AS82" s="172"/>
      <c r="AT82" s="175"/>
      <c r="AU82" s="172"/>
      <c r="AV82" s="172"/>
      <c r="AW82" s="172"/>
      <c r="AX82" s="172"/>
      <c r="AY82" s="172"/>
      <c r="AZ82" s="175"/>
      <c r="BA82" s="172"/>
      <c r="BB82" s="172"/>
      <c r="BC82" s="155"/>
      <c r="BD82" s="2187">
        <f>الاعدادات!$D$17</f>
        <v>2026</v>
      </c>
      <c r="BE82" s="117"/>
      <c r="BF82" s="118"/>
      <c r="BG82" s="118"/>
      <c r="BH82" s="119"/>
      <c r="BI82" s="119"/>
      <c r="BJ82" s="119"/>
      <c r="BK82" s="120"/>
      <c r="BL82" s="121"/>
      <c r="BM82" s="122"/>
      <c r="BN82" s="122"/>
      <c r="BO82" s="123"/>
      <c r="BP82" s="123"/>
      <c r="BQ82" s="123"/>
      <c r="BR82" s="123"/>
      <c r="BS82" s="123"/>
      <c r="BT82" s="123"/>
      <c r="BU82" s="123"/>
      <c r="BV82" s="123"/>
      <c r="BW82" s="124"/>
      <c r="BX82" s="77">
        <f>SUM(BE82:BW82)</f>
        <v>0</v>
      </c>
      <c r="BY82" s="126"/>
      <c r="BZ82" s="856"/>
      <c r="CA82" s="127"/>
      <c r="CB82" s="128"/>
      <c r="CC82" s="129"/>
      <c r="CD82" s="130"/>
      <c r="CE82" s="131"/>
      <c r="CF82" s="132"/>
      <c r="CG82" s="133"/>
      <c r="CH82" s="134"/>
      <c r="CI82" s="135"/>
      <c r="CJ82" s="79">
        <f>SUM(BX82:CI82)</f>
        <v>0</v>
      </c>
      <c r="CK82" s="137"/>
      <c r="CL82" s="128"/>
      <c r="CM82" s="862"/>
      <c r="CN82" s="117"/>
      <c r="CO82" s="118"/>
      <c r="CP82" s="118"/>
      <c r="CQ82" s="119"/>
      <c r="CR82" s="119"/>
      <c r="CS82" s="119"/>
      <c r="CT82" s="120"/>
      <c r="CU82" s="121"/>
      <c r="CV82" s="122"/>
      <c r="CW82" s="122"/>
      <c r="CX82" s="123"/>
      <c r="CY82" s="123"/>
      <c r="CZ82" s="123"/>
      <c r="DA82" s="123"/>
      <c r="DB82" s="123"/>
      <c r="DC82" s="123"/>
      <c r="DD82" s="123"/>
      <c r="DE82" s="123"/>
      <c r="DF82" s="124"/>
      <c r="DG82" s="161">
        <f>SUM(CN82:DF82)</f>
        <v>0</v>
      </c>
      <c r="DH82" s="126"/>
      <c r="DI82" s="4285"/>
      <c r="DJ82" s="176"/>
      <c r="DK82" s="128"/>
      <c r="DL82" s="129"/>
      <c r="DM82" s="130"/>
      <c r="DN82" s="131"/>
      <c r="DO82" s="132"/>
      <c r="DP82" s="133"/>
      <c r="DQ82" s="134"/>
      <c r="DR82" s="135"/>
      <c r="DS82" s="136">
        <f>SUM(DG82:DR82)</f>
        <v>0</v>
      </c>
      <c r="DT82" s="137"/>
      <c r="DU82" s="128"/>
      <c r="DV82" s="865"/>
      <c r="DW82" s="117"/>
      <c r="DX82" s="118"/>
      <c r="DY82" s="118"/>
      <c r="DZ82" s="119"/>
      <c r="EA82" s="119"/>
      <c r="EB82" s="119"/>
      <c r="EC82" s="120"/>
      <c r="ED82" s="121"/>
      <c r="EE82" s="122"/>
      <c r="EF82" s="122"/>
      <c r="EG82" s="123"/>
      <c r="EH82" s="123"/>
      <c r="EI82" s="123"/>
      <c r="EJ82" s="123"/>
      <c r="EK82" s="123"/>
      <c r="EL82" s="123"/>
      <c r="EM82" s="123"/>
      <c r="EN82" s="123"/>
      <c r="EO82" s="124"/>
      <c r="EP82" s="161">
        <f>SUM(DW82:EO82)</f>
        <v>0</v>
      </c>
      <c r="EQ82" s="126"/>
      <c r="ER82" s="856"/>
      <c r="ES82" s="176"/>
      <c r="ET82" s="128"/>
      <c r="EU82" s="129"/>
      <c r="EV82" s="130"/>
      <c r="EW82" s="131"/>
      <c r="EX82" s="132"/>
      <c r="EY82" s="133"/>
      <c r="EZ82" s="134"/>
      <c r="FA82" s="135"/>
      <c r="FB82" s="136">
        <f t="shared" si="1122"/>
        <v>0</v>
      </c>
      <c r="FC82" s="137"/>
      <c r="FD82" s="128"/>
      <c r="FE82" s="865"/>
      <c r="FF82" s="2207">
        <f>الاعدادات!$D$9</f>
        <v>2025</v>
      </c>
      <c r="FG82" s="163">
        <f t="shared" si="1123"/>
        <v>0</v>
      </c>
      <c r="FH82" s="164">
        <f t="shared" si="1124"/>
        <v>0</v>
      </c>
      <c r="FI82" s="164">
        <f>CA74+CB74+CC74+CD74+CE74+BZ74</f>
        <v>0</v>
      </c>
      <c r="FJ82" s="165">
        <f>CF74+CG74+CH74+CI74</f>
        <v>0</v>
      </c>
      <c r="FK82" s="166">
        <f t="shared" si="1125"/>
        <v>0</v>
      </c>
      <c r="FL82" s="164">
        <f t="shared" si="1126"/>
        <v>0</v>
      </c>
      <c r="FM82" s="164">
        <f>DJ74+DK74+DL74+DM74+DN74+DI74</f>
        <v>0</v>
      </c>
      <c r="FN82" s="165">
        <f>DO74+DP74+DQ74+DR74</f>
        <v>0</v>
      </c>
      <c r="FO82" s="166">
        <f t="shared" si="1127"/>
        <v>0</v>
      </c>
      <c r="FP82" s="164">
        <f t="shared" si="1128"/>
        <v>0</v>
      </c>
      <c r="FQ82" s="164">
        <f>CA81+CB81+CC81+CD81+CE81+BZ81</f>
        <v>0</v>
      </c>
      <c r="FR82" s="165">
        <f>CF81+CG81+CH81+CI81</f>
        <v>0</v>
      </c>
      <c r="FS82" s="166">
        <f t="shared" si="1129"/>
        <v>0</v>
      </c>
      <c r="FT82" s="164">
        <f t="shared" si="1130"/>
        <v>0</v>
      </c>
      <c r="FU82" s="164">
        <f>DI81+DJ81+DK81+DL81+DM81+DN81</f>
        <v>0</v>
      </c>
      <c r="FV82" s="167">
        <f>DO81+DP81+DQ81+DR81</f>
        <v>0</v>
      </c>
      <c r="FW82" s="166">
        <f t="shared" si="1131"/>
        <v>0</v>
      </c>
      <c r="FX82" s="164">
        <f t="shared" si="1132"/>
        <v>0</v>
      </c>
      <c r="FY82" s="164">
        <f>ES74+ET74+EU74+EV74+EW74+ER74</f>
        <v>0</v>
      </c>
      <c r="FZ82" s="167">
        <f>EX74+EY74+EZ74+FA74</f>
        <v>0</v>
      </c>
      <c r="GA82" s="166">
        <f t="shared" si="1133"/>
        <v>0</v>
      </c>
      <c r="GB82" s="164">
        <f t="shared" si="1134"/>
        <v>0</v>
      </c>
      <c r="GC82" s="164">
        <f>ES81+ET81+EU81+EV81+EW81+ER81</f>
        <v>0</v>
      </c>
      <c r="GD82" s="167">
        <f>EX81+EY81+EZ81+FA81</f>
        <v>0</v>
      </c>
      <c r="GE82" s="837" t="s">
        <v>184</v>
      </c>
      <c r="GF82" s="169">
        <f>FO84</f>
        <v>0</v>
      </c>
      <c r="GG82" s="170">
        <f>FP84</f>
        <v>0</v>
      </c>
      <c r="GH82" s="170">
        <f>FQ84</f>
        <v>0</v>
      </c>
      <c r="GI82" s="171">
        <f>FR84</f>
        <v>0</v>
      </c>
      <c r="GQ82" s="1784" t="s">
        <v>181</v>
      </c>
      <c r="GR82" s="2235">
        <f>SUM(GR77:GR81)</f>
        <v>0</v>
      </c>
      <c r="GS82" s="2236">
        <f t="shared" ref="GS82:HV82" si="1135">SUM(GS77:GS81)</f>
        <v>0</v>
      </c>
      <c r="GT82" s="2236">
        <f t="shared" si="1135"/>
        <v>0</v>
      </c>
      <c r="GU82" s="2236">
        <f t="shared" si="1135"/>
        <v>0</v>
      </c>
      <c r="GV82" s="2236">
        <f t="shared" si="1135"/>
        <v>0</v>
      </c>
      <c r="GW82" s="2236">
        <f t="shared" si="1135"/>
        <v>0</v>
      </c>
      <c r="GX82" s="2236">
        <f t="shared" si="1135"/>
        <v>0</v>
      </c>
      <c r="GY82" s="2237">
        <f t="shared" si="1135"/>
        <v>0</v>
      </c>
      <c r="GZ82" s="2237">
        <f t="shared" si="1135"/>
        <v>0</v>
      </c>
      <c r="HA82" s="2237">
        <f t="shared" si="1135"/>
        <v>0</v>
      </c>
      <c r="HB82" s="2237">
        <f t="shared" si="1135"/>
        <v>0</v>
      </c>
      <c r="HC82" s="2237">
        <f t="shared" si="1135"/>
        <v>0</v>
      </c>
      <c r="HD82" s="2237">
        <f t="shared" si="1135"/>
        <v>0</v>
      </c>
      <c r="HE82" s="2237">
        <f t="shared" si="1135"/>
        <v>0</v>
      </c>
      <c r="HF82" s="2237">
        <f t="shared" si="1135"/>
        <v>0</v>
      </c>
      <c r="HG82" s="2237">
        <f t="shared" si="1135"/>
        <v>0</v>
      </c>
      <c r="HH82" s="2237">
        <f t="shared" si="1135"/>
        <v>0</v>
      </c>
      <c r="HI82" s="2237">
        <f t="shared" si="1135"/>
        <v>0</v>
      </c>
      <c r="HJ82" s="2238">
        <f t="shared" si="1135"/>
        <v>0</v>
      </c>
      <c r="HK82" s="1769">
        <f t="shared" ref="HK82" si="1136">SUM(GR82:HJ82)</f>
        <v>0</v>
      </c>
      <c r="HL82" s="2239">
        <f t="shared" si="1135"/>
        <v>0</v>
      </c>
      <c r="HM82" s="2240">
        <f t="shared" si="1135"/>
        <v>0</v>
      </c>
      <c r="HN82" s="2241">
        <f t="shared" si="1135"/>
        <v>0</v>
      </c>
      <c r="HO82" s="2242">
        <f t="shared" si="1135"/>
        <v>0</v>
      </c>
      <c r="HP82" s="2243">
        <f t="shared" si="1135"/>
        <v>0</v>
      </c>
      <c r="HQ82" s="2244">
        <f t="shared" si="1135"/>
        <v>0</v>
      </c>
      <c r="HR82" s="2245">
        <f t="shared" si="1135"/>
        <v>0</v>
      </c>
      <c r="HS82" s="2246">
        <f t="shared" si="1135"/>
        <v>0</v>
      </c>
      <c r="HT82" s="2247">
        <f t="shared" si="1135"/>
        <v>0</v>
      </c>
      <c r="HU82" s="2248">
        <f t="shared" si="1135"/>
        <v>0</v>
      </c>
      <c r="HV82" s="2239">
        <f t="shared" si="1135"/>
        <v>0</v>
      </c>
      <c r="HW82" s="1781">
        <f t="shared" ref="HW82" si="1137">SUM(HK82:HV82)</f>
        <v>0</v>
      </c>
      <c r="HX82" s="2239">
        <f>SUM(HX77:HX81)</f>
        <v>0</v>
      </c>
      <c r="HY82" s="2239">
        <f>SUM(HY77:HY81)</f>
        <v>0</v>
      </c>
      <c r="HZ82" s="2249">
        <f>SUM(HZ77:HZ81)</f>
        <v>0</v>
      </c>
      <c r="IA82" s="2235">
        <f>SUM(IA77:IA81)</f>
        <v>0</v>
      </c>
      <c r="IB82" s="2236">
        <f t="shared" ref="IB82:IS82" si="1138">SUM(IB77:IB81)</f>
        <v>0</v>
      </c>
      <c r="IC82" s="2236">
        <f t="shared" si="1138"/>
        <v>0</v>
      </c>
      <c r="ID82" s="2236">
        <f t="shared" si="1138"/>
        <v>0</v>
      </c>
      <c r="IE82" s="2236">
        <f t="shared" si="1138"/>
        <v>0</v>
      </c>
      <c r="IF82" s="2236">
        <f t="shared" si="1138"/>
        <v>0</v>
      </c>
      <c r="IG82" s="2236">
        <f t="shared" si="1138"/>
        <v>0</v>
      </c>
      <c r="IH82" s="2237">
        <f t="shared" si="1138"/>
        <v>0</v>
      </c>
      <c r="II82" s="2237">
        <f t="shared" si="1138"/>
        <v>0</v>
      </c>
      <c r="IJ82" s="2237">
        <f t="shared" si="1138"/>
        <v>0</v>
      </c>
      <c r="IK82" s="2237">
        <f t="shared" si="1138"/>
        <v>0</v>
      </c>
      <c r="IL82" s="2237">
        <f t="shared" si="1138"/>
        <v>0</v>
      </c>
      <c r="IM82" s="2237">
        <f t="shared" si="1138"/>
        <v>0</v>
      </c>
      <c r="IN82" s="2237">
        <f t="shared" si="1138"/>
        <v>0</v>
      </c>
      <c r="IO82" s="2237">
        <f t="shared" si="1138"/>
        <v>0</v>
      </c>
      <c r="IP82" s="2237">
        <f t="shared" si="1138"/>
        <v>0</v>
      </c>
      <c r="IQ82" s="2237">
        <f t="shared" si="1138"/>
        <v>0</v>
      </c>
      <c r="IR82" s="2237">
        <f t="shared" si="1138"/>
        <v>0</v>
      </c>
      <c r="IS82" s="2238">
        <f t="shared" si="1138"/>
        <v>0</v>
      </c>
      <c r="IT82" s="1769">
        <f t="shared" ref="IT82" si="1139">SUM(IA82:IS82)</f>
        <v>0</v>
      </c>
      <c r="IU82" s="2239">
        <f t="shared" ref="IU82:JE82" si="1140">SUM(IU77:IU81)</f>
        <v>0</v>
      </c>
      <c r="IV82" s="2240">
        <f t="shared" si="1140"/>
        <v>0</v>
      </c>
      <c r="IW82" s="2241">
        <f t="shared" si="1140"/>
        <v>0</v>
      </c>
      <c r="IX82" s="2242">
        <f t="shared" si="1140"/>
        <v>0</v>
      </c>
      <c r="IY82" s="2243">
        <f t="shared" si="1140"/>
        <v>0</v>
      </c>
      <c r="IZ82" s="2244">
        <f t="shared" si="1140"/>
        <v>0</v>
      </c>
      <c r="JA82" s="2245">
        <f t="shared" si="1140"/>
        <v>0</v>
      </c>
      <c r="JB82" s="2246">
        <f t="shared" si="1140"/>
        <v>0</v>
      </c>
      <c r="JC82" s="2247">
        <f t="shared" si="1140"/>
        <v>0</v>
      </c>
      <c r="JD82" s="2248">
        <f t="shared" si="1140"/>
        <v>0</v>
      </c>
      <c r="JE82" s="2239">
        <f t="shared" si="1140"/>
        <v>0</v>
      </c>
      <c r="JF82" s="1781">
        <f t="shared" ref="JF82" si="1141">SUM(IT82:JE82)</f>
        <v>0</v>
      </c>
      <c r="JG82" s="2239">
        <f>SUM(JG77:JG81)</f>
        <v>0</v>
      </c>
      <c r="JH82" s="2239">
        <f>SUM(JH77:JH81)</f>
        <v>0</v>
      </c>
      <c r="JI82" s="2249">
        <f>SUM(JI77:JI81)</f>
        <v>0</v>
      </c>
    </row>
    <row r="83" spans="1:269" ht="36.75" customHeight="1" thickBot="1">
      <c r="A83" s="172"/>
      <c r="B83" s="172"/>
      <c r="C83" s="172"/>
      <c r="D83" s="172"/>
      <c r="E83" s="172"/>
      <c r="F83" s="172"/>
      <c r="G83" s="172"/>
      <c r="H83" s="172"/>
      <c r="I83" s="172"/>
      <c r="J83" s="172"/>
      <c r="K83" s="172"/>
      <c r="L83" s="172"/>
      <c r="M83" s="172"/>
      <c r="N83" s="172"/>
      <c r="O83" s="172"/>
      <c r="P83" s="172"/>
      <c r="Q83" s="172"/>
      <c r="R83" s="172"/>
      <c r="S83" s="172"/>
      <c r="T83" s="172"/>
      <c r="U83" s="172"/>
      <c r="V83" s="172"/>
      <c r="W83" s="172"/>
      <c r="X83" s="172"/>
      <c r="Y83" s="172"/>
      <c r="Z83" s="172"/>
      <c r="AA83" s="172"/>
      <c r="AB83" s="172"/>
      <c r="AC83" s="172"/>
      <c r="AD83" s="172"/>
      <c r="AE83" s="172"/>
      <c r="AF83" s="172"/>
      <c r="AG83" s="172"/>
      <c r="AH83" s="172"/>
      <c r="AI83" s="172"/>
      <c r="AJ83" s="172"/>
      <c r="AK83" s="172"/>
      <c r="AL83" s="172"/>
      <c r="AM83" s="172"/>
      <c r="AN83" s="172"/>
      <c r="AO83" s="172"/>
      <c r="AP83" s="172"/>
      <c r="AQ83" s="172"/>
      <c r="AR83" s="172"/>
      <c r="AS83" s="172"/>
      <c r="AT83" s="172"/>
      <c r="AU83" s="172"/>
      <c r="AV83" s="172"/>
      <c r="AW83" s="172"/>
      <c r="AX83" s="172"/>
      <c r="AY83" s="172"/>
      <c r="AZ83" s="172"/>
      <c r="BA83" s="172"/>
      <c r="BB83" s="172"/>
      <c r="BC83" s="172"/>
      <c r="BD83" s="177" t="s">
        <v>181</v>
      </c>
      <c r="BE83" s="843">
        <f t="shared" ref="BE83" si="1142">SUM(BE78:BE82)</f>
        <v>0</v>
      </c>
      <c r="BF83" s="844">
        <f t="shared" ref="BF83" si="1143">SUM(BF78:BF82)</f>
        <v>0</v>
      </c>
      <c r="BG83" s="844">
        <f t="shared" ref="BG83" si="1144">SUM(BG78:BG82)</f>
        <v>0</v>
      </c>
      <c r="BH83" s="844">
        <f t="shared" ref="BH83" si="1145">SUM(BH78:BH82)</f>
        <v>0</v>
      </c>
      <c r="BI83" s="844">
        <f t="shared" ref="BI83" si="1146">SUM(BI78:BI82)</f>
        <v>0</v>
      </c>
      <c r="BJ83" s="844">
        <f t="shared" ref="BJ83" si="1147">SUM(BJ78:BJ82)</f>
        <v>0</v>
      </c>
      <c r="BK83" s="844">
        <f t="shared" ref="BK83" si="1148">SUM(BK78:BK82)</f>
        <v>0</v>
      </c>
      <c r="BL83" s="844">
        <f t="shared" ref="BL83" si="1149">SUM(BL78:BL82)</f>
        <v>0</v>
      </c>
      <c r="BM83" s="844">
        <f t="shared" ref="BM83" si="1150">SUM(BM78:BM82)</f>
        <v>0</v>
      </c>
      <c r="BN83" s="844">
        <f t="shared" ref="BN83" si="1151">SUM(BN78:BN82)</f>
        <v>0</v>
      </c>
      <c r="BO83" s="844">
        <f t="shared" ref="BO83" si="1152">SUM(BO78:BO82)</f>
        <v>0</v>
      </c>
      <c r="BP83" s="844">
        <f t="shared" ref="BP83" si="1153">SUM(BP78:BP82)</f>
        <v>0</v>
      </c>
      <c r="BQ83" s="844">
        <f t="shared" ref="BQ83" si="1154">SUM(BQ78:BQ82)</f>
        <v>0</v>
      </c>
      <c r="BR83" s="844">
        <f t="shared" ref="BR83" si="1155">SUM(BR78:BR82)</f>
        <v>0</v>
      </c>
      <c r="BS83" s="844">
        <f t="shared" ref="BS83" si="1156">SUM(BS78:BS82)</f>
        <v>0</v>
      </c>
      <c r="BT83" s="844">
        <f t="shared" ref="BT83" si="1157">SUM(BT78:BT82)</f>
        <v>0</v>
      </c>
      <c r="BU83" s="844">
        <f t="shared" ref="BU83" si="1158">SUM(BU78:BU82)</f>
        <v>0</v>
      </c>
      <c r="BV83" s="844">
        <f t="shared" ref="BV83" si="1159">SUM(BV78:BV82)</f>
        <v>0</v>
      </c>
      <c r="BW83" s="844">
        <f t="shared" ref="BW83" si="1160">SUM(BW78:BW82)</f>
        <v>0</v>
      </c>
      <c r="BX83" s="845">
        <f t="shared" ref="BX83" si="1161">BW83+BV83+BO83+BN83+BM83+BL83+BK83+BJ83+BI83+BH83+BG83+BF83+BE83</f>
        <v>0</v>
      </c>
      <c r="BY83" s="844">
        <f t="shared" ref="BY83" si="1162">SUM(BY78:BY82)</f>
        <v>0</v>
      </c>
      <c r="BZ83" s="844">
        <f t="shared" ref="BZ83" si="1163">SUM(BZ78:BZ82)</f>
        <v>0</v>
      </c>
      <c r="CA83" s="844">
        <f t="shared" ref="CA83" si="1164">SUM(CA78:CA82)</f>
        <v>0</v>
      </c>
      <c r="CB83" s="844">
        <f t="shared" ref="CB83" si="1165">SUM(CB78:CB82)</f>
        <v>0</v>
      </c>
      <c r="CC83" s="844">
        <f t="shared" ref="CC83" si="1166">SUM(CC78:CC82)</f>
        <v>0</v>
      </c>
      <c r="CD83" s="844">
        <f t="shared" ref="CD83" si="1167">SUM(CD78:CD82)</f>
        <v>0</v>
      </c>
      <c r="CE83" s="844">
        <f t="shared" ref="CE83" si="1168">SUM(CE78:CE82)</f>
        <v>0</v>
      </c>
      <c r="CF83" s="844">
        <f t="shared" ref="CF83" si="1169">SUM(CF78:CF82)</f>
        <v>0</v>
      </c>
      <c r="CG83" s="844">
        <f t="shared" ref="CG83" si="1170">SUM(CG78:CG82)</f>
        <v>0</v>
      </c>
      <c r="CH83" s="2208">
        <f t="shared" ref="CH83" si="1171">SUM(CH78:CH82)</f>
        <v>0</v>
      </c>
      <c r="CI83" s="844">
        <f t="shared" ref="CI83" si="1172">SUM(CI78:CI82)</f>
        <v>0</v>
      </c>
      <c r="CJ83" s="844">
        <f t="shared" ref="CJ83" si="1173">SUM(CJ78:CJ82)</f>
        <v>0</v>
      </c>
      <c r="CK83" s="844">
        <f t="shared" ref="CK83" si="1174">SUM(CK78:CK82)</f>
        <v>0</v>
      </c>
      <c r="CL83" s="844">
        <f t="shared" ref="CL83" si="1175">SUM(CL78:CL82)</f>
        <v>0</v>
      </c>
      <c r="CM83" s="2209">
        <f t="shared" ref="CM83" si="1176">SUM(CM78:CM82)</f>
        <v>0</v>
      </c>
      <c r="CN83" s="843">
        <f t="shared" ref="CN83" si="1177">SUM(CN78:CN82)</f>
        <v>0</v>
      </c>
      <c r="CO83" s="844">
        <f t="shared" ref="CO83" si="1178">SUM(CO78:CO82)</f>
        <v>0</v>
      </c>
      <c r="CP83" s="844">
        <f t="shared" ref="CP83" si="1179">SUM(CP78:CP82)</f>
        <v>0</v>
      </c>
      <c r="CQ83" s="844">
        <f t="shared" ref="CQ83" si="1180">SUM(CQ78:CQ82)</f>
        <v>0</v>
      </c>
      <c r="CR83" s="844">
        <f t="shared" ref="CR83" si="1181">SUM(CR78:CR82)</f>
        <v>0</v>
      </c>
      <c r="CS83" s="844">
        <f t="shared" ref="CS83" si="1182">SUM(CS78:CS82)</f>
        <v>0</v>
      </c>
      <c r="CT83" s="844">
        <f t="shared" ref="CT83" si="1183">SUM(CT78:CT82)</f>
        <v>0</v>
      </c>
      <c r="CU83" s="844">
        <f t="shared" ref="CU83" si="1184">SUM(CU78:CU82)</f>
        <v>0</v>
      </c>
      <c r="CV83" s="844">
        <f t="shared" ref="CV83" si="1185">SUM(CV78:CV82)</f>
        <v>0</v>
      </c>
      <c r="CW83" s="844">
        <f t="shared" ref="CW83" si="1186">SUM(CW78:CW82)</f>
        <v>0</v>
      </c>
      <c r="CX83" s="844">
        <f t="shared" ref="CX83" si="1187">SUM(CX78:CX82)</f>
        <v>0</v>
      </c>
      <c r="CY83" s="844">
        <f t="shared" ref="CY83" si="1188">SUM(CY78:CY82)</f>
        <v>0</v>
      </c>
      <c r="CZ83" s="844">
        <f t="shared" ref="CZ83" si="1189">SUM(CZ78:CZ82)</f>
        <v>0</v>
      </c>
      <c r="DA83" s="844">
        <f t="shared" ref="DA83" si="1190">SUM(DA78:DA82)</f>
        <v>0</v>
      </c>
      <c r="DB83" s="844">
        <f t="shared" ref="DB83" si="1191">SUM(DB78:DB82)</f>
        <v>0</v>
      </c>
      <c r="DC83" s="844">
        <f t="shared" ref="DC83" si="1192">SUM(DC78:DC82)</f>
        <v>0</v>
      </c>
      <c r="DD83" s="844">
        <f t="shared" ref="DD83" si="1193">SUM(DD78:DD82)</f>
        <v>0</v>
      </c>
      <c r="DE83" s="844">
        <f t="shared" ref="DE83" si="1194">SUM(DE78:DE82)</f>
        <v>0</v>
      </c>
      <c r="DF83" s="844">
        <f t="shared" ref="DF83" si="1195">SUM(DF78:DF82)</f>
        <v>0</v>
      </c>
      <c r="DG83" s="845">
        <f t="shared" ref="DG83" si="1196">DF83+DE83+CX83+CW83+CV83+CU83+CT83+CS83+CR83+CQ83+CP83+CO83+CN83</f>
        <v>0</v>
      </c>
      <c r="DH83" s="844">
        <f t="shared" ref="DH83" si="1197">SUM(DH78:DH82)</f>
        <v>0</v>
      </c>
      <c r="DI83" s="844">
        <f t="shared" ref="DI83" si="1198">SUM(DI78:DI82)</f>
        <v>0</v>
      </c>
      <c r="DJ83" s="844">
        <f t="shared" ref="DJ83" si="1199">SUM(DJ78:DJ82)</f>
        <v>0</v>
      </c>
      <c r="DK83" s="844">
        <f t="shared" ref="DK83" si="1200">SUM(DK78:DK82)</f>
        <v>0</v>
      </c>
      <c r="DL83" s="844">
        <f t="shared" ref="DL83" si="1201">SUM(DL78:DL82)</f>
        <v>0</v>
      </c>
      <c r="DM83" s="844">
        <f t="shared" ref="DM83" si="1202">SUM(DM78:DM82)</f>
        <v>0</v>
      </c>
      <c r="DN83" s="844">
        <f t="shared" ref="DN83" si="1203">SUM(DN78:DN82)</f>
        <v>0</v>
      </c>
      <c r="DO83" s="844">
        <f t="shared" ref="DO83" si="1204">SUM(DO78:DO82)</f>
        <v>0</v>
      </c>
      <c r="DP83" s="844">
        <f t="shared" ref="DP83" si="1205">SUM(DP78:DP82)</f>
        <v>0</v>
      </c>
      <c r="DQ83" s="2208">
        <f t="shared" ref="DQ83" si="1206">SUM(DQ78:DQ82)</f>
        <v>0</v>
      </c>
      <c r="DR83" s="844">
        <f t="shared" ref="DR83" si="1207">SUM(DR78:DR82)</f>
        <v>0</v>
      </c>
      <c r="DS83" s="844">
        <f t="shared" ref="DS83" si="1208">SUM(DS78:DS82)</f>
        <v>0</v>
      </c>
      <c r="DT83" s="844">
        <f t="shared" ref="DT83" si="1209">SUM(DT78:DT82)</f>
        <v>0</v>
      </c>
      <c r="DU83" s="844">
        <f t="shared" ref="DU83" si="1210">SUM(DU78:DU82)</f>
        <v>0</v>
      </c>
      <c r="DV83" s="2210">
        <f t="shared" ref="DV83" si="1211">SUM(DV78:DV82)</f>
        <v>0</v>
      </c>
      <c r="DW83" s="843">
        <f t="shared" ref="DW83" si="1212">SUM(DW78:DW82)</f>
        <v>0</v>
      </c>
      <c r="DX83" s="844">
        <f t="shared" ref="DX83" si="1213">SUM(DX78:DX82)</f>
        <v>0</v>
      </c>
      <c r="DY83" s="844">
        <f t="shared" ref="DY83" si="1214">SUM(DY78:DY82)</f>
        <v>0</v>
      </c>
      <c r="DZ83" s="844">
        <f t="shared" ref="DZ83" si="1215">SUM(DZ78:DZ82)</f>
        <v>0</v>
      </c>
      <c r="EA83" s="844">
        <f t="shared" ref="EA83" si="1216">SUM(EA78:EA82)</f>
        <v>0</v>
      </c>
      <c r="EB83" s="844">
        <f t="shared" ref="EB83" si="1217">SUM(EB78:EB82)</f>
        <v>0</v>
      </c>
      <c r="EC83" s="844">
        <f t="shared" ref="EC83" si="1218">SUM(EC78:EC82)</f>
        <v>0</v>
      </c>
      <c r="ED83" s="844">
        <f t="shared" ref="ED83" si="1219">SUM(ED78:ED82)</f>
        <v>0</v>
      </c>
      <c r="EE83" s="844">
        <f t="shared" ref="EE83" si="1220">SUM(EE78:EE82)</f>
        <v>0</v>
      </c>
      <c r="EF83" s="844">
        <f t="shared" ref="EF83" si="1221">SUM(EF78:EF82)</f>
        <v>0</v>
      </c>
      <c r="EG83" s="844">
        <f t="shared" ref="EG83" si="1222">SUM(EG78:EG82)</f>
        <v>0</v>
      </c>
      <c r="EH83" s="844">
        <f t="shared" ref="EH83" si="1223">SUM(EH78:EH82)</f>
        <v>0</v>
      </c>
      <c r="EI83" s="844">
        <f t="shared" ref="EI83" si="1224">SUM(EI78:EI82)</f>
        <v>0</v>
      </c>
      <c r="EJ83" s="844">
        <f t="shared" ref="EJ83" si="1225">SUM(EJ78:EJ82)</f>
        <v>0</v>
      </c>
      <c r="EK83" s="844">
        <f t="shared" ref="EK83" si="1226">SUM(EK78:EK82)</f>
        <v>0</v>
      </c>
      <c r="EL83" s="844">
        <f t="shared" ref="EL83" si="1227">SUM(EL78:EL82)</f>
        <v>0</v>
      </c>
      <c r="EM83" s="844">
        <f t="shared" ref="EM83" si="1228">SUM(EM78:EM82)</f>
        <v>0</v>
      </c>
      <c r="EN83" s="844">
        <f t="shared" ref="EN83" si="1229">SUM(EN78:EN82)</f>
        <v>0</v>
      </c>
      <c r="EO83" s="844">
        <f t="shared" ref="EO83" si="1230">SUM(EO78:EO82)</f>
        <v>0</v>
      </c>
      <c r="EP83" s="845">
        <f t="shared" ref="EP83" si="1231">EO83+EN83+EG83+EF83+EE83+ED83+EC83+EB83+EA83+DZ83+DY83+DX83+DW83</f>
        <v>0</v>
      </c>
      <c r="EQ83" s="844">
        <f>SUM(EQ78:EQ82)</f>
        <v>0</v>
      </c>
      <c r="ER83" s="844"/>
      <c r="ES83" s="844">
        <f t="shared" ref="ES83" si="1232">SUM(ES78:ES82)</f>
        <v>0</v>
      </c>
      <c r="ET83" s="844">
        <f t="shared" ref="ET83" si="1233">SUM(ET78:ET82)</f>
        <v>0</v>
      </c>
      <c r="EU83" s="844">
        <f t="shared" ref="EU83" si="1234">SUM(EU78:EU82)</f>
        <v>0</v>
      </c>
      <c r="EV83" s="844">
        <f t="shared" ref="EV83" si="1235">SUM(EV78:EV82)</f>
        <v>0</v>
      </c>
      <c r="EW83" s="844">
        <f t="shared" ref="EW83" si="1236">SUM(EW78:EW82)</f>
        <v>0</v>
      </c>
      <c r="EX83" s="844">
        <f t="shared" ref="EX83" si="1237">SUM(EX78:EX82)</f>
        <v>0</v>
      </c>
      <c r="EY83" s="844">
        <f t="shared" ref="EY83" si="1238">SUM(EY78:EY82)</f>
        <v>0</v>
      </c>
      <c r="EZ83" s="2208">
        <f t="shared" ref="EZ83" si="1239">SUM(EZ78:EZ82)</f>
        <v>0</v>
      </c>
      <c r="FA83" s="844">
        <f t="shared" ref="FA83" si="1240">SUM(FA78:FA82)</f>
        <v>0</v>
      </c>
      <c r="FB83" s="844">
        <f t="shared" ref="FB83" si="1241">SUM(FB78:FB82)</f>
        <v>0</v>
      </c>
      <c r="FC83" s="844">
        <f t="shared" ref="FC83" si="1242">SUM(FC78:FC82)</f>
        <v>0</v>
      </c>
      <c r="FD83" s="844">
        <f t="shared" ref="FD83" si="1243">SUM(FD78:FD82)</f>
        <v>0</v>
      </c>
      <c r="FE83" s="2210">
        <f t="shared" ref="FE83" si="1244">SUM(FE78:FE82)</f>
        <v>0</v>
      </c>
      <c r="FF83" s="2211">
        <f>الاعدادات!$D$10</f>
        <v>2026</v>
      </c>
      <c r="FG83" s="2194">
        <f t="shared" si="1123"/>
        <v>0</v>
      </c>
      <c r="FH83" s="2195">
        <f t="shared" si="1124"/>
        <v>0</v>
      </c>
      <c r="FI83" s="2195">
        <f>CA75+CB75+CC75+CD75+CE75+BZ75</f>
        <v>0</v>
      </c>
      <c r="FJ83" s="2196">
        <f>CF75+CG75+CH75+CI75</f>
        <v>0</v>
      </c>
      <c r="FK83" s="2197">
        <f t="shared" si="1125"/>
        <v>0</v>
      </c>
      <c r="FL83" s="2195">
        <f t="shared" si="1126"/>
        <v>0</v>
      </c>
      <c r="FM83" s="2195">
        <f>DJ75+DK75+DL75+DM75+DN75+DI75</f>
        <v>0</v>
      </c>
      <c r="FN83" s="2196">
        <f>DO75+DP75+DQ75+DR75</f>
        <v>0</v>
      </c>
      <c r="FO83" s="2197">
        <f t="shared" si="1127"/>
        <v>0</v>
      </c>
      <c r="FP83" s="2195">
        <f t="shared" si="1128"/>
        <v>0</v>
      </c>
      <c r="FQ83" s="2195">
        <f>CA82+CB82+CC82+CD82+CE82+BZ82</f>
        <v>0</v>
      </c>
      <c r="FR83" s="2196">
        <f>CF82+CG82+CH82+CI82</f>
        <v>0</v>
      </c>
      <c r="FS83" s="2197">
        <f t="shared" si="1129"/>
        <v>0</v>
      </c>
      <c r="FT83" s="2195">
        <f t="shared" si="1130"/>
        <v>0</v>
      </c>
      <c r="FU83" s="2195">
        <f>DI82+DJ82+DK82+DL82+DM82+DN82</f>
        <v>0</v>
      </c>
      <c r="FV83" s="2198">
        <f>DO82+DP82+DQ82+DR82</f>
        <v>0</v>
      </c>
      <c r="FW83" s="2197">
        <f t="shared" si="1131"/>
        <v>0</v>
      </c>
      <c r="FX83" s="2195">
        <f t="shared" si="1132"/>
        <v>0</v>
      </c>
      <c r="FY83" s="2195">
        <f>ES75+ET75+EU75+EV75+EW75+ER75</f>
        <v>0</v>
      </c>
      <c r="FZ83" s="2198">
        <f>EX75+EY75+EZ75+FA75</f>
        <v>0</v>
      </c>
      <c r="GA83" s="2197">
        <f t="shared" si="1133"/>
        <v>0</v>
      </c>
      <c r="GB83" s="2195">
        <f t="shared" si="1134"/>
        <v>0</v>
      </c>
      <c r="GC83" s="2195">
        <f>ES82+ET82+EU82+EV82+EW82+ER82</f>
        <v>0</v>
      </c>
      <c r="GD83" s="2198">
        <f>EX82+EY82+EZ82+FA82</f>
        <v>0</v>
      </c>
      <c r="GE83" s="2123" t="s">
        <v>185</v>
      </c>
      <c r="GF83" s="2204">
        <f>FS84</f>
        <v>0</v>
      </c>
      <c r="GG83" s="2205">
        <f>FT84</f>
        <v>0</v>
      </c>
      <c r="GH83" s="2205">
        <f>FU84</f>
        <v>0</v>
      </c>
      <c r="GI83" s="2206">
        <f>FV84</f>
        <v>0</v>
      </c>
      <c r="GQ83" s="1785"/>
      <c r="GR83" s="6536" t="s">
        <v>34</v>
      </c>
      <c r="GS83" s="6537"/>
      <c r="GT83" s="6537"/>
      <c r="GU83" s="6537"/>
      <c r="GV83" s="6537"/>
      <c r="GW83" s="6537"/>
      <c r="GX83" s="6537"/>
      <c r="GY83" s="6537"/>
      <c r="GZ83" s="6537"/>
      <c r="HA83" s="6537"/>
      <c r="HB83" s="6537"/>
      <c r="HC83" s="6537"/>
      <c r="HD83" s="6537"/>
      <c r="HE83" s="6537"/>
      <c r="HF83" s="6537"/>
      <c r="HG83" s="6537"/>
      <c r="HH83" s="6537"/>
      <c r="HI83" s="6537"/>
      <c r="HJ83" s="6537"/>
      <c r="HK83" s="6537"/>
      <c r="HL83" s="6537"/>
      <c r="HM83" s="6537"/>
      <c r="HN83" s="6537"/>
      <c r="HO83" s="6537"/>
      <c r="HP83" s="6537"/>
      <c r="HQ83" s="6537"/>
      <c r="HR83" s="6537"/>
      <c r="HS83" s="6537"/>
      <c r="HT83" s="6537"/>
      <c r="HU83" s="6537"/>
      <c r="HV83" s="6537"/>
      <c r="HW83" s="6537"/>
      <c r="HX83" s="6537"/>
      <c r="HY83" s="6537"/>
      <c r="HZ83" s="1786"/>
      <c r="IA83" s="6536" t="s">
        <v>38</v>
      </c>
      <c r="IB83" s="6537"/>
      <c r="IC83" s="6537"/>
      <c r="ID83" s="6537"/>
      <c r="IE83" s="6537"/>
      <c r="IF83" s="6537"/>
      <c r="IG83" s="6537"/>
      <c r="IH83" s="6537"/>
      <c r="II83" s="6537"/>
      <c r="IJ83" s="6537"/>
      <c r="IK83" s="6537"/>
      <c r="IL83" s="6537"/>
      <c r="IM83" s="6537"/>
      <c r="IN83" s="6537"/>
      <c r="IO83" s="6537"/>
      <c r="IP83" s="6537"/>
      <c r="IQ83" s="6537"/>
      <c r="IR83" s="6537"/>
      <c r="IS83" s="6537"/>
      <c r="IT83" s="6537"/>
      <c r="IU83" s="6537"/>
      <c r="IV83" s="6537"/>
      <c r="IW83" s="6537"/>
      <c r="IX83" s="6537"/>
      <c r="IY83" s="6537"/>
      <c r="IZ83" s="6537"/>
      <c r="JA83" s="6537"/>
      <c r="JB83" s="6537"/>
      <c r="JC83" s="6537"/>
      <c r="JD83" s="6537"/>
      <c r="JE83" s="6537"/>
      <c r="JF83" s="6537"/>
      <c r="JG83" s="6537"/>
      <c r="JH83" s="6537"/>
      <c r="JI83" s="6537"/>
    </row>
    <row r="84" spans="1:269" ht="36.75" customHeight="1">
      <c r="A84" s="2121"/>
      <c r="B84" s="2121"/>
      <c r="C84" s="2121"/>
      <c r="D84" s="2121"/>
      <c r="E84" s="2121"/>
      <c r="F84" s="2121"/>
      <c r="G84" s="2121"/>
      <c r="H84" s="2121"/>
      <c r="I84" s="2121"/>
      <c r="J84" s="2121"/>
      <c r="K84" s="2121"/>
      <c r="L84" s="2121"/>
      <c r="M84" s="2121"/>
      <c r="N84" s="2121"/>
      <c r="O84" s="2121"/>
      <c r="P84" s="2121"/>
      <c r="Q84" s="2121"/>
      <c r="R84" s="2121"/>
      <c r="S84" s="2121"/>
      <c r="T84" s="2121"/>
      <c r="U84" s="2121"/>
      <c r="V84" s="2121"/>
      <c r="W84" s="2121"/>
      <c r="X84" s="2121"/>
      <c r="Y84" s="2121"/>
      <c r="Z84" s="2121"/>
      <c r="AA84" s="2121"/>
      <c r="AB84" s="2121"/>
      <c r="AC84" s="2121"/>
      <c r="AD84" s="2121"/>
      <c r="AE84" s="2121"/>
      <c r="AF84" s="2121"/>
      <c r="AG84" s="2121"/>
      <c r="AH84" s="2121"/>
      <c r="AI84" s="2121"/>
      <c r="AJ84" s="2121"/>
      <c r="AK84" s="2121"/>
      <c r="AL84" s="2121"/>
      <c r="AM84" s="2121"/>
      <c r="AN84" s="2121"/>
      <c r="AO84" s="2121"/>
      <c r="AP84" s="2121"/>
      <c r="AQ84" s="2121"/>
      <c r="AR84" s="2121"/>
      <c r="AS84" s="2121"/>
      <c r="AT84" s="2121"/>
      <c r="AU84" s="2121"/>
      <c r="AV84" s="2121"/>
      <c r="AW84" s="2121"/>
      <c r="AX84" s="2121"/>
      <c r="AY84" s="2121"/>
      <c r="AZ84" s="2121"/>
      <c r="BA84" s="2121"/>
      <c r="BB84" s="2121"/>
      <c r="BC84" s="2121"/>
      <c r="BD84" s="2122"/>
      <c r="BE84" s="2122"/>
      <c r="BF84" s="2122"/>
      <c r="BG84" s="2122"/>
      <c r="BH84" s="2122"/>
      <c r="BI84" s="2122"/>
      <c r="BJ84" s="2122"/>
      <c r="BK84" s="2122"/>
      <c r="BL84" s="2122"/>
      <c r="BM84" s="2122"/>
      <c r="BN84" s="2122"/>
      <c r="BO84" s="2122"/>
      <c r="BP84" s="2122"/>
      <c r="BQ84" s="2122"/>
      <c r="BR84" s="2122"/>
      <c r="BS84" s="2122"/>
      <c r="BT84" s="2122"/>
      <c r="BU84" s="2122"/>
      <c r="BV84" s="2122"/>
      <c r="BW84" s="2122"/>
      <c r="BX84" s="2122"/>
      <c r="BY84" s="2122"/>
      <c r="BZ84" s="2122"/>
      <c r="CA84" s="2122"/>
      <c r="CB84" s="2122"/>
      <c r="CC84" s="2122"/>
      <c r="CD84" s="2122"/>
      <c r="CE84" s="2122"/>
      <c r="CF84" s="2122"/>
      <c r="CG84" s="2122"/>
      <c r="CH84" s="2122"/>
      <c r="CI84" s="2122"/>
      <c r="CJ84" s="2122"/>
      <c r="CK84" s="2122"/>
      <c r="CL84" s="2122"/>
      <c r="CM84" s="2122"/>
      <c r="CN84" s="2122"/>
      <c r="CO84" s="2122"/>
      <c r="CP84" s="2122"/>
      <c r="CQ84" s="2122"/>
      <c r="CR84" s="2122"/>
      <c r="CS84" s="2122"/>
      <c r="CT84" s="2122"/>
      <c r="CU84" s="2122"/>
      <c r="CV84" s="2122"/>
      <c r="CW84" s="2122"/>
      <c r="CX84" s="2122"/>
      <c r="CY84" s="2122"/>
      <c r="CZ84" s="2122"/>
      <c r="DA84" s="2122"/>
      <c r="DB84" s="2122"/>
      <c r="DC84" s="2122"/>
      <c r="DD84" s="2122"/>
      <c r="DE84" s="2122"/>
      <c r="DF84" s="2122"/>
      <c r="DG84" s="2122"/>
      <c r="DH84" s="2122"/>
      <c r="DI84" s="2122"/>
      <c r="DJ84" s="2122"/>
      <c r="DK84" s="2122"/>
      <c r="DL84" s="2122"/>
      <c r="DM84" s="2122"/>
      <c r="DN84" s="2122"/>
      <c r="DO84" s="2122"/>
      <c r="DP84" s="2122"/>
      <c r="DQ84" s="2122"/>
      <c r="DR84" s="2122"/>
      <c r="DS84" s="2122"/>
      <c r="DT84" s="2122"/>
      <c r="DU84" s="2122"/>
      <c r="DV84" s="2122"/>
      <c r="DW84" s="2122"/>
      <c r="DX84" s="2122"/>
      <c r="DY84" s="2122"/>
      <c r="DZ84" s="2122"/>
      <c r="EA84" s="2122"/>
      <c r="EB84" s="2122"/>
      <c r="EC84" s="2122"/>
      <c r="ED84" s="2122"/>
      <c r="EE84" s="2122"/>
      <c r="EF84" s="2122"/>
      <c r="EG84" s="2122"/>
      <c r="EH84" s="2122"/>
      <c r="EI84" s="2122"/>
      <c r="EJ84" s="2122"/>
      <c r="EK84" s="2122"/>
      <c r="EL84" s="2122"/>
      <c r="EM84" s="2122"/>
      <c r="EN84" s="2122"/>
      <c r="EO84" s="2122"/>
      <c r="EP84" s="2122"/>
      <c r="EQ84" s="2122"/>
      <c r="ER84" s="2122"/>
      <c r="ES84" s="2122"/>
      <c r="ET84" s="2122"/>
      <c r="EU84" s="2122"/>
      <c r="EV84" s="2122"/>
      <c r="EW84" s="2122"/>
      <c r="EX84" s="2122"/>
      <c r="EY84" s="2122"/>
      <c r="EZ84" s="2122"/>
      <c r="FA84" s="2122"/>
      <c r="FB84" s="2122"/>
      <c r="FC84" s="2122"/>
      <c r="FD84" s="2122"/>
      <c r="FE84" s="2122"/>
      <c r="FF84" s="2142" t="s">
        <v>106</v>
      </c>
      <c r="FG84" s="2199">
        <f t="shared" ref="FG84" si="1245">SUM(FG79:FG83)</f>
        <v>0</v>
      </c>
      <c r="FH84" s="2200">
        <f t="shared" ref="FH84" si="1246">SUM(FH79:FH83)</f>
        <v>0</v>
      </c>
      <c r="FI84" s="2200">
        <f t="shared" ref="FI84" si="1247">SUM(FI79:FI83)</f>
        <v>0</v>
      </c>
      <c r="FJ84" s="2201">
        <f t="shared" ref="FJ84" si="1248">SUM(FJ79:FJ83)</f>
        <v>0</v>
      </c>
      <c r="FK84" s="2199">
        <f t="shared" ref="FK84" si="1249">SUM(FK79:FK83)</f>
        <v>0</v>
      </c>
      <c r="FL84" s="2200">
        <f t="shared" ref="FL84" si="1250">SUM(FL79:FL83)</f>
        <v>0</v>
      </c>
      <c r="FM84" s="2200">
        <f t="shared" ref="FM84" si="1251">SUM(FM79:FM83)</f>
        <v>0</v>
      </c>
      <c r="FN84" s="2202">
        <f t="shared" ref="FN84" si="1252">SUM(FN79:FN83)</f>
        <v>0</v>
      </c>
      <c r="FO84" s="2199">
        <f t="shared" ref="FO84" si="1253">SUM(FO79:FO83)</f>
        <v>0</v>
      </c>
      <c r="FP84" s="2200">
        <f t="shared" ref="FP84" si="1254">SUM(FP79:FP83)</f>
        <v>0</v>
      </c>
      <c r="FQ84" s="2200">
        <f t="shared" ref="FQ84" si="1255">SUM(FQ79:FQ83)</f>
        <v>0</v>
      </c>
      <c r="FR84" s="2202">
        <f t="shared" ref="FR84" si="1256">SUM(FR79:FR83)</f>
        <v>0</v>
      </c>
      <c r="FS84" s="2199">
        <f t="shared" ref="FS84" si="1257">SUM(FS79:FS83)</f>
        <v>0</v>
      </c>
      <c r="FT84" s="2200">
        <f t="shared" ref="FT84" si="1258">SUM(FT79:FT83)</f>
        <v>0</v>
      </c>
      <c r="FU84" s="2203">
        <f t="shared" ref="FU84" si="1259">SUM(FU79:FU83)</f>
        <v>0</v>
      </c>
      <c r="FV84" s="2202">
        <f t="shared" ref="FV84" si="1260">SUM(FV79:FV83)</f>
        <v>0</v>
      </c>
      <c r="FW84" s="2199">
        <f t="shared" ref="FW84" si="1261">SUM(FW79:FW83)</f>
        <v>0</v>
      </c>
      <c r="FX84" s="2200">
        <f t="shared" ref="FX84" si="1262">SUM(FX79:FX83)</f>
        <v>0</v>
      </c>
      <c r="FY84" s="2200">
        <f t="shared" ref="FY84" si="1263">SUM(FY79:FY83)</f>
        <v>0</v>
      </c>
      <c r="FZ84" s="2202">
        <f t="shared" ref="FZ84" si="1264">SUM(FZ79:FZ83)</f>
        <v>0</v>
      </c>
      <c r="GA84" s="2199">
        <f t="shared" ref="GA84" si="1265">SUM(GA79:GA83)</f>
        <v>0</v>
      </c>
      <c r="GB84" s="2200">
        <f t="shared" ref="GB84" si="1266">SUM(GB79:GB83)</f>
        <v>0</v>
      </c>
      <c r="GC84" s="2200">
        <f t="shared" ref="GC84" si="1267">SUM(GC79:GC83)</f>
        <v>0</v>
      </c>
      <c r="GD84" s="2202">
        <f t="shared" ref="GD84" si="1268">SUM(GD79:GD83)</f>
        <v>0</v>
      </c>
      <c r="GE84" s="2143"/>
      <c r="GF84" s="2199">
        <f>SUM(GF79:GF83)</f>
        <v>0</v>
      </c>
      <c r="GG84" s="2200">
        <f>SUM(GG79:GG83)</f>
        <v>0</v>
      </c>
      <c r="GH84" s="2200">
        <f>SUM(GH79:GH83)</f>
        <v>0</v>
      </c>
      <c r="GI84" s="2202">
        <f>SUM(GI79:GI83)</f>
        <v>0</v>
      </c>
      <c r="GQ84" s="2234">
        <f>الاعدادات!$D$13</f>
        <v>0</v>
      </c>
      <c r="GR84" s="1787"/>
      <c r="GS84" s="1788"/>
      <c r="GT84" s="1788"/>
      <c r="GU84" s="1789"/>
      <c r="GV84" s="1789"/>
      <c r="GW84" s="1789"/>
      <c r="GX84" s="1790"/>
      <c r="GY84" s="1791"/>
      <c r="GZ84" s="1792"/>
      <c r="HA84" s="1792"/>
      <c r="HB84" s="1793"/>
      <c r="HC84" s="1793"/>
      <c r="HD84" s="1793"/>
      <c r="HE84" s="1793"/>
      <c r="HF84" s="1793"/>
      <c r="HG84" s="1793"/>
      <c r="HH84" s="1793"/>
      <c r="HI84" s="1793"/>
      <c r="HJ84" s="1794"/>
      <c r="HK84" s="1795"/>
      <c r="HL84" s="1796"/>
      <c r="HM84" s="1797"/>
      <c r="HN84" s="1798"/>
      <c r="HO84" s="1799"/>
      <c r="HP84" s="1800"/>
      <c r="HQ84" s="1801"/>
      <c r="HR84" s="1802"/>
      <c r="HS84" s="1803"/>
      <c r="HT84" s="1804"/>
      <c r="HU84" s="1805"/>
      <c r="HV84" s="1806"/>
      <c r="HW84" s="1807"/>
      <c r="HX84" s="1808"/>
      <c r="HY84" s="1808"/>
      <c r="HZ84" s="1809"/>
      <c r="IA84" s="1787"/>
      <c r="IB84" s="1788"/>
      <c r="IC84" s="1788"/>
      <c r="ID84" s="1789"/>
      <c r="IE84" s="1789"/>
      <c r="IF84" s="1789"/>
      <c r="IG84" s="1790"/>
      <c r="IH84" s="1791"/>
      <c r="II84" s="1792"/>
      <c r="IJ84" s="1792"/>
      <c r="IK84" s="1793"/>
      <c r="IL84" s="1793"/>
      <c r="IM84" s="1793"/>
      <c r="IN84" s="1793"/>
      <c r="IO84" s="1793"/>
      <c r="IP84" s="1793"/>
      <c r="IQ84" s="1793"/>
      <c r="IR84" s="1793"/>
      <c r="IS84" s="1794"/>
      <c r="IT84" s="1795"/>
      <c r="IU84" s="1796"/>
      <c r="IV84" s="1797"/>
      <c r="IW84" s="1798"/>
      <c r="IX84" s="1799"/>
      <c r="IY84" s="1800"/>
      <c r="IZ84" s="1801"/>
      <c r="JA84" s="1802"/>
      <c r="JB84" s="1803"/>
      <c r="JC84" s="1799"/>
      <c r="JD84" s="1805"/>
      <c r="JE84" s="1806"/>
      <c r="JF84" s="1807"/>
      <c r="JG84" s="1808"/>
      <c r="JH84" s="1808"/>
      <c r="JI84" s="1809"/>
    </row>
    <row r="85" spans="1:269" ht="36.75" customHeight="1" thickBot="1">
      <c r="A85" s="2096"/>
      <c r="B85" s="2095"/>
      <c r="C85" s="2095"/>
      <c r="D85" s="2095"/>
      <c r="E85" s="2095"/>
      <c r="F85" s="2095"/>
      <c r="G85" s="2095"/>
      <c r="H85" s="2072"/>
      <c r="I85" s="2073"/>
      <c r="J85" s="2097"/>
      <c r="K85" s="2091"/>
      <c r="L85" s="2074"/>
      <c r="M85" s="2075"/>
      <c r="N85" s="2075"/>
      <c r="O85" s="2075"/>
      <c r="P85" s="2075"/>
      <c r="Q85" s="2075"/>
      <c r="R85" s="2075"/>
      <c r="S85" s="2075"/>
      <c r="T85" s="2075"/>
      <c r="U85" s="2075"/>
      <c r="V85" s="2075"/>
      <c r="W85" s="2075"/>
      <c r="X85" s="2075"/>
      <c r="Y85" s="2075"/>
      <c r="Z85" s="2076"/>
      <c r="AA85" s="2077"/>
      <c r="AB85" s="2077"/>
      <c r="AC85" s="2077"/>
      <c r="AD85" s="2077"/>
      <c r="AE85" s="2077"/>
      <c r="AF85" s="2078"/>
      <c r="AG85" s="2077"/>
      <c r="AH85" s="2077"/>
      <c r="AI85" s="2079"/>
      <c r="AJ85" s="2077"/>
      <c r="AK85" s="2077"/>
      <c r="AL85" s="2077"/>
      <c r="AM85" s="2077"/>
      <c r="AN85" s="2080"/>
      <c r="AO85" s="2081"/>
      <c r="AP85" s="2081"/>
      <c r="AQ85" s="2081"/>
      <c r="AR85" s="2078"/>
      <c r="AS85" s="2081"/>
      <c r="AT85" s="2082"/>
      <c r="AU85" s="2077"/>
      <c r="AV85" s="2077"/>
      <c r="AW85" s="2077"/>
      <c r="AX85" s="2077"/>
      <c r="AY85" s="2077"/>
      <c r="AZ85" s="2082"/>
      <c r="BA85" s="2077"/>
      <c r="BB85" s="2083"/>
      <c r="BC85" s="67"/>
      <c r="BD85" s="2084"/>
      <c r="BE85" s="2085"/>
      <c r="BF85" s="2085"/>
      <c r="BG85" s="2085"/>
      <c r="BH85" s="2085"/>
      <c r="BI85" s="2085"/>
      <c r="BJ85" s="2085"/>
      <c r="BK85" s="2085"/>
      <c r="BL85" s="2085"/>
      <c r="BM85" s="2085"/>
      <c r="BN85" s="2085"/>
      <c r="BO85" s="2085"/>
      <c r="BP85" s="2085"/>
      <c r="BQ85" s="2085"/>
      <c r="BR85" s="2085"/>
      <c r="BS85" s="2085"/>
      <c r="BT85" s="2085"/>
      <c r="BU85" s="2085"/>
      <c r="BV85" s="2085"/>
      <c r="BW85" s="2085"/>
      <c r="BX85" s="2086"/>
      <c r="BY85" s="2085"/>
      <c r="BZ85" s="2085"/>
      <c r="CA85" s="2085"/>
      <c r="CB85" s="2085"/>
      <c r="CC85" s="2085"/>
      <c r="CD85" s="2085"/>
      <c r="CE85" s="2085"/>
      <c r="CF85" s="2085"/>
      <c r="CG85" s="2085"/>
      <c r="CH85" s="2085"/>
      <c r="CI85" s="2085"/>
      <c r="CJ85" s="2087"/>
      <c r="CK85" s="2085"/>
      <c r="CL85" s="2085"/>
      <c r="CM85" s="2088"/>
      <c r="CN85" s="2085"/>
      <c r="CO85" s="2085"/>
      <c r="CP85" s="2085"/>
      <c r="CQ85" s="2085"/>
      <c r="CR85" s="2085"/>
      <c r="CS85" s="2085"/>
      <c r="CT85" s="2085"/>
      <c r="CU85" s="2085"/>
      <c r="CV85" s="2085"/>
      <c r="CW85" s="2085"/>
      <c r="CX85" s="2085"/>
      <c r="CY85" s="2085"/>
      <c r="CZ85" s="2085"/>
      <c r="DA85" s="2085"/>
      <c r="DB85" s="2085"/>
      <c r="DC85" s="2085"/>
      <c r="DD85" s="2085"/>
      <c r="DE85" s="2085"/>
      <c r="DF85" s="2085"/>
      <c r="DG85" s="2086"/>
      <c r="DH85" s="2085"/>
      <c r="DI85" s="2085"/>
      <c r="DJ85" s="2085"/>
      <c r="DK85" s="2085"/>
      <c r="DL85" s="2085"/>
      <c r="DM85" s="2085"/>
      <c r="DN85" s="2085"/>
      <c r="DO85" s="2085"/>
      <c r="DP85" s="2085"/>
      <c r="DQ85" s="2085"/>
      <c r="DR85" s="2085"/>
      <c r="DS85" s="2089"/>
      <c r="DT85" s="2085"/>
      <c r="DU85" s="2085"/>
      <c r="DV85" s="2090"/>
      <c r="DW85" s="2085"/>
      <c r="DX85" s="2085"/>
      <c r="DY85" s="2085"/>
      <c r="DZ85" s="2085"/>
      <c r="EA85" s="2085"/>
      <c r="EB85" s="2085"/>
      <c r="EC85" s="2085"/>
      <c r="ED85" s="2085"/>
      <c r="EE85" s="2085"/>
      <c r="EF85" s="2085"/>
      <c r="EG85" s="2085"/>
      <c r="EH85" s="2085"/>
      <c r="EI85" s="2085"/>
      <c r="EJ85" s="2085"/>
      <c r="EK85" s="2085"/>
      <c r="EL85" s="2085"/>
      <c r="EM85" s="2085"/>
      <c r="EN85" s="2085"/>
      <c r="EO85" s="2085"/>
      <c r="EP85" s="2086"/>
      <c r="EQ85" s="2085"/>
      <c r="ER85" s="2085"/>
      <c r="ES85" s="2085"/>
      <c r="ET85" s="2085"/>
      <c r="EU85" s="2085"/>
      <c r="EV85" s="2085"/>
      <c r="EW85" s="2085"/>
      <c r="EX85" s="2085"/>
      <c r="EY85" s="2085"/>
      <c r="EZ85" s="2085"/>
      <c r="FA85" s="2085"/>
      <c r="FB85" s="2089"/>
      <c r="FC85" s="2085"/>
      <c r="FD85" s="2085"/>
      <c r="FE85" s="2090"/>
      <c r="FF85" s="2092"/>
      <c r="FG85" s="2093"/>
      <c r="FH85" s="2093"/>
      <c r="FI85" s="2093"/>
      <c r="FJ85" s="2093"/>
      <c r="FK85" s="2093"/>
      <c r="FL85" s="2093"/>
      <c r="FM85" s="2093"/>
      <c r="FN85" s="2093"/>
      <c r="FO85" s="2093"/>
      <c r="FP85" s="2093"/>
      <c r="FQ85" s="2093"/>
      <c r="FR85" s="2093"/>
      <c r="FS85" s="2093"/>
      <c r="FT85" s="2093"/>
      <c r="FU85" s="2093"/>
      <c r="FV85" s="2093"/>
      <c r="FW85" s="2093"/>
      <c r="FX85" s="2093"/>
      <c r="FY85" s="2093"/>
      <c r="FZ85" s="2093"/>
      <c r="GA85" s="2093"/>
      <c r="GB85" s="2093"/>
      <c r="GC85" s="2093"/>
      <c r="GD85" s="2093"/>
      <c r="GE85" s="2094"/>
      <c r="GF85" s="2093"/>
      <c r="GG85" s="2093"/>
      <c r="GH85" s="2093"/>
      <c r="GI85" s="2093"/>
      <c r="GQ85" s="2234" t="str">
        <f>الاعدادات!$D$14</f>
        <v>2023 وما قبلها</v>
      </c>
      <c r="GR85" s="1810"/>
      <c r="GS85" s="1811"/>
      <c r="GT85" s="1811"/>
      <c r="GU85" s="1812"/>
      <c r="GV85" s="1812"/>
      <c r="GW85" s="1812"/>
      <c r="GX85" s="1813"/>
      <c r="GY85" s="1814"/>
      <c r="GZ85" s="1815"/>
      <c r="HA85" s="1815"/>
      <c r="HB85" s="1816"/>
      <c r="HC85" s="1816"/>
      <c r="HD85" s="1816"/>
      <c r="HE85" s="1816"/>
      <c r="HF85" s="1816"/>
      <c r="HG85" s="1816"/>
      <c r="HH85" s="1816"/>
      <c r="HI85" s="1816"/>
      <c r="HJ85" s="1817"/>
      <c r="HK85" s="1795"/>
      <c r="HL85" s="1818"/>
      <c r="HM85" s="1819"/>
      <c r="HN85" s="1820"/>
      <c r="HO85" s="1821"/>
      <c r="HP85" s="1822"/>
      <c r="HQ85" s="1823"/>
      <c r="HR85" s="1824"/>
      <c r="HS85" s="1825"/>
      <c r="HT85" s="1826"/>
      <c r="HU85" s="1827"/>
      <c r="HV85" s="1828"/>
      <c r="HW85" s="1807"/>
      <c r="HX85" s="1829"/>
      <c r="HY85" s="1829"/>
      <c r="HZ85" s="1830"/>
      <c r="IA85" s="1810"/>
      <c r="IB85" s="1811"/>
      <c r="IC85" s="1811"/>
      <c r="ID85" s="1812"/>
      <c r="IE85" s="1812"/>
      <c r="IF85" s="1812"/>
      <c r="IG85" s="1813"/>
      <c r="IH85" s="1814"/>
      <c r="II85" s="1815"/>
      <c r="IJ85" s="1815"/>
      <c r="IK85" s="1816"/>
      <c r="IL85" s="1816"/>
      <c r="IM85" s="1816"/>
      <c r="IN85" s="1816"/>
      <c r="IO85" s="1816"/>
      <c r="IP85" s="1816"/>
      <c r="IQ85" s="1816"/>
      <c r="IR85" s="1816"/>
      <c r="IS85" s="1817"/>
      <c r="IT85" s="1795"/>
      <c r="IU85" s="1818"/>
      <c r="IV85" s="1819"/>
      <c r="IW85" s="1820"/>
      <c r="IX85" s="1821"/>
      <c r="IY85" s="1822"/>
      <c r="IZ85" s="1823"/>
      <c r="JA85" s="1824"/>
      <c r="JB85" s="1825"/>
      <c r="JC85" s="1821"/>
      <c r="JD85" s="1827"/>
      <c r="JE85" s="1828"/>
      <c r="JF85" s="1807"/>
      <c r="JG85" s="1829"/>
      <c r="JH85" s="1829"/>
      <c r="JI85" s="1830"/>
    </row>
    <row r="86" spans="1:269" ht="36.75" customHeight="1" thickTop="1" thickBot="1">
      <c r="A86" s="6491" t="s">
        <v>1241</v>
      </c>
      <c r="B86" s="6493" t="str" cm="1">
        <f t="array" ref="B86">_xlfn.XLOOKUP(1, (INDEX(التشكيل_القديم!$L$54:$S$92, ,6)=$A86) * (INDEX(التشكيل_القديم!$L$54:$S$92, ,7)="رئيس الدائرة"), INDEX(التشكيل_القديم!$L$54:$S$92, ,2))</f>
        <v>احمد يسن حسن سليمان</v>
      </c>
      <c r="C86" s="6493"/>
      <c r="D86" s="6493"/>
      <c r="E86" s="6493"/>
      <c r="F86" s="6493"/>
      <c r="G86" s="6493"/>
      <c r="H86" s="2170" cm="1">
        <f t="array" ref="H86">_xlfn.XLOOKUP(1, (INDEX(التشكيل_القديم!$L$54:$S$92, ,6)=$A86) * (INDEX(التشكيل_القديم!$L$54:$S$92, ,7)="رئيس الدائرة"), INDEX(التشكيل_القديم!$L$54:$S$92, ,3))</f>
        <v>0</v>
      </c>
      <c r="I86" s="2171" t="str" cm="1">
        <f t="array" ref="I86">_xlfn.XLOOKUP(1, (INDEX(التشكيل_القديم!$L$54:$S$92, ,6)=$A86) * (INDEX(التشكيل_القديم!$L$54:$S$92, ,7)="رئيس الدائرة"), INDEX(التشكيل_القديم!$L$54:$S$92, ,4))</f>
        <v>أ</v>
      </c>
      <c r="J86" s="6494" t="s">
        <v>53</v>
      </c>
      <c r="K86" s="6496" t="s">
        <v>608</v>
      </c>
      <c r="L86" s="6497" t="s">
        <v>1348</v>
      </c>
      <c r="M86" s="6498"/>
      <c r="N86" s="6498"/>
      <c r="O86" s="6498"/>
      <c r="P86" s="6498"/>
      <c r="Q86" s="6498"/>
      <c r="R86" s="6498"/>
      <c r="S86" s="6498"/>
      <c r="T86" s="6498"/>
      <c r="U86" s="6498"/>
      <c r="V86" s="6498"/>
      <c r="W86" s="6498"/>
      <c r="X86" s="6498"/>
      <c r="Y86" s="6498"/>
      <c r="Z86" s="6498"/>
      <c r="AA86" s="6498"/>
      <c r="AB86" s="6498"/>
      <c r="AC86" s="6498"/>
      <c r="AD86" s="6498"/>
      <c r="AE86" s="6498"/>
      <c r="AF86" s="6498"/>
      <c r="AG86" s="6498"/>
      <c r="AH86" s="6498"/>
      <c r="AI86" s="6498"/>
      <c r="AJ86" s="6498"/>
      <c r="AK86" s="6498"/>
      <c r="AL86" s="6498"/>
      <c r="AM86" s="6498"/>
      <c r="AN86" s="6498"/>
      <c r="AO86" s="6498"/>
      <c r="AP86" s="6498"/>
      <c r="AQ86" s="6498"/>
      <c r="AR86" s="6498"/>
      <c r="AS86" s="6498"/>
      <c r="AT86" s="6498"/>
      <c r="AU86" s="6498"/>
      <c r="AV86" s="6498"/>
      <c r="AW86" s="6498"/>
      <c r="AX86" s="6498"/>
      <c r="AY86" s="6498"/>
      <c r="AZ86" s="6498"/>
      <c r="BA86" s="6498"/>
      <c r="BB86" s="6499"/>
      <c r="BC86" s="67" t="s">
        <v>177</v>
      </c>
      <c r="BD86" s="6503">
        <f>_xlfn.XLOOKUP(B86,التشكيل_القديم!$M$54:$M$92,التشكيل_القديم!$L$54:$L$92,0,0)</f>
        <v>4</v>
      </c>
      <c r="BE86" s="6505" t="str">
        <f xml:space="preserve">  "(1)             "&amp;"رئيس الدائرة  /  "  &amp;B86</f>
        <v>(1)             رئيس الدائرة  /  احمد يسن حسن سليمان</v>
      </c>
      <c r="BF86" s="6506"/>
      <c r="BG86" s="6506"/>
      <c r="BH86" s="6506"/>
      <c r="BI86" s="6506"/>
      <c r="BJ86" s="6506"/>
      <c r="BK86" s="6506"/>
      <c r="BL86" s="6506"/>
      <c r="BM86" s="6506"/>
      <c r="BN86" s="6506"/>
      <c r="BO86" s="6506"/>
      <c r="BP86" s="6506"/>
      <c r="BQ86" s="6506"/>
      <c r="BR86" s="6506"/>
      <c r="BS86" s="6506"/>
      <c r="BT86" s="6506"/>
      <c r="BU86" s="6506"/>
      <c r="BV86" s="6506"/>
      <c r="BW86" s="6506"/>
      <c r="BX86" s="6506"/>
      <c r="BY86" s="6506"/>
      <c r="BZ86" s="6506"/>
      <c r="CA86" s="6506"/>
      <c r="CB86" s="6506"/>
      <c r="CC86" s="6506"/>
      <c r="CD86" s="6506"/>
      <c r="CE86" s="6506"/>
      <c r="CF86" s="6506"/>
      <c r="CG86" s="6506"/>
      <c r="CH86" s="6506"/>
      <c r="CI86" s="6506"/>
      <c r="CJ86" s="6506"/>
      <c r="CK86" s="6506"/>
      <c r="CL86" s="6506"/>
      <c r="CM86" s="857"/>
      <c r="CN86" s="6503">
        <f>_xlfn.XLOOKUP(B87,التشكيل_القديم!$M$54:$M$92,التشكيل_القديم!$L$54:$L$92,0,0)</f>
        <v>5</v>
      </c>
      <c r="CO86" s="6505" t="str">
        <f>"(2)             "&amp; "عضو يمين الدائرة  /  "  &amp;B87</f>
        <v>(2)             عضو يمين الدائرة  /  ريهام حسن ابراهيم حسن</v>
      </c>
      <c r="CP86" s="6506"/>
      <c r="CQ86" s="6506"/>
      <c r="CR86" s="6506"/>
      <c r="CS86" s="6506"/>
      <c r="CT86" s="6506"/>
      <c r="CU86" s="6506"/>
      <c r="CV86" s="6506"/>
      <c r="CW86" s="6506"/>
      <c r="CX86" s="6506"/>
      <c r="CY86" s="6506"/>
      <c r="CZ86" s="6506"/>
      <c r="DA86" s="6506"/>
      <c r="DB86" s="6506"/>
      <c r="DC86" s="6506"/>
      <c r="DD86" s="6506"/>
      <c r="DE86" s="6506"/>
      <c r="DF86" s="6506"/>
      <c r="DG86" s="6506"/>
      <c r="DH86" s="6506"/>
      <c r="DI86" s="6506"/>
      <c r="DJ86" s="6506"/>
      <c r="DK86" s="6506"/>
      <c r="DL86" s="6506"/>
      <c r="DM86" s="6506"/>
      <c r="DN86" s="6506"/>
      <c r="DO86" s="6506"/>
      <c r="DP86" s="6506"/>
      <c r="DQ86" s="6506"/>
      <c r="DR86" s="6506"/>
      <c r="DS86" s="6506"/>
      <c r="DT86" s="6506"/>
      <c r="DU86" s="6506"/>
      <c r="DV86" s="863"/>
      <c r="DW86" s="6533">
        <f>IF(ISTEXT(B90),_xlfn.XLOOKUP(B90,التشكيل_القديم!$M$54:$M$92,التشكيل_القديم!$L$54:$L$92,0,0),0)</f>
        <v>0</v>
      </c>
      <c r="DX86" s="6505" t="str">
        <f>IF(B90&lt;&gt;"","(5)             "&amp;"عضو يسار يسار اليسار الدائرة /  "&amp;B90,"لا يوجد عضو خامس " )</f>
        <v xml:space="preserve">لا يوجد عضو خامس </v>
      </c>
      <c r="DY86" s="6506"/>
      <c r="DZ86" s="6506"/>
      <c r="EA86" s="6506"/>
      <c r="EB86" s="6506"/>
      <c r="EC86" s="6506"/>
      <c r="ED86" s="6506"/>
      <c r="EE86" s="6506"/>
      <c r="EF86" s="6506"/>
      <c r="EG86" s="6506"/>
      <c r="EH86" s="6506"/>
      <c r="EI86" s="6506"/>
      <c r="EJ86" s="6506"/>
      <c r="EK86" s="6506"/>
      <c r="EL86" s="6506"/>
      <c r="EM86" s="6506"/>
      <c r="EN86" s="6506"/>
      <c r="EO86" s="6506"/>
      <c r="EP86" s="6506"/>
      <c r="EQ86" s="6506"/>
      <c r="ER86" s="6506"/>
      <c r="ES86" s="6506"/>
      <c r="ET86" s="6506"/>
      <c r="EU86" s="6506"/>
      <c r="EV86" s="6506"/>
      <c r="EW86" s="6506"/>
      <c r="EX86" s="6506"/>
      <c r="EY86" s="6506"/>
      <c r="EZ86" s="6506"/>
      <c r="FA86" s="6506"/>
      <c r="FB86" s="6506"/>
      <c r="FC86" s="6506"/>
      <c r="FD86" s="6506"/>
      <c r="FE86" s="2101"/>
      <c r="FF86" s="2106"/>
      <c r="FG86" s="2107"/>
      <c r="FH86" s="2108"/>
      <c r="FI86" s="2108"/>
      <c r="FJ86" s="2107"/>
      <c r="FK86" s="2107"/>
      <c r="FL86" s="2108"/>
      <c r="FM86" s="2108"/>
      <c r="FN86" s="2107"/>
      <c r="FO86" s="2107"/>
      <c r="FP86" s="2108"/>
      <c r="FQ86" s="2108"/>
      <c r="FR86" s="2107"/>
      <c r="FS86" s="2107"/>
      <c r="FT86" s="2108"/>
      <c r="FU86" s="2107"/>
      <c r="FV86" s="2107"/>
      <c r="FW86" s="2108"/>
      <c r="FX86" s="2108"/>
      <c r="FY86" s="2107"/>
      <c r="FZ86" s="2107"/>
      <c r="GA86" s="2107"/>
      <c r="GB86" s="2107"/>
      <c r="GC86" s="2109"/>
      <c r="GD86" t="str">
        <f>IF(OR(FV86&lt;0,FS86&lt;0,FO86&lt;0,FK86&lt;0,FG86&lt;0,Z86 &lt;&gt; AZ86+AT86+AA86+AB86), "wrong", "ok")</f>
        <v>ok</v>
      </c>
      <c r="GQ86" s="2234">
        <f>الاعدادات!$D$15</f>
        <v>2024</v>
      </c>
      <c r="GR86" s="1810"/>
      <c r="GS86" s="1811"/>
      <c r="GT86" s="1811"/>
      <c r="GU86" s="1812"/>
      <c r="GV86" s="1812"/>
      <c r="GW86" s="1812"/>
      <c r="GX86" s="1813"/>
      <c r="GY86" s="1814"/>
      <c r="GZ86" s="1815"/>
      <c r="HA86" s="1815"/>
      <c r="HB86" s="1816"/>
      <c r="HC86" s="1816"/>
      <c r="HD86" s="1816"/>
      <c r="HE86" s="1816"/>
      <c r="HF86" s="1816"/>
      <c r="HG86" s="1816"/>
      <c r="HH86" s="1816"/>
      <c r="HI86" s="1816"/>
      <c r="HJ86" s="1817"/>
      <c r="HK86" s="1795"/>
      <c r="HL86" s="1818"/>
      <c r="HM86" s="1819"/>
      <c r="HN86" s="1820"/>
      <c r="HO86" s="1821"/>
      <c r="HP86" s="1822"/>
      <c r="HQ86" s="1823"/>
      <c r="HR86" s="1824"/>
      <c r="HS86" s="1825"/>
      <c r="HT86" s="1826"/>
      <c r="HU86" s="1827"/>
      <c r="HV86" s="1828"/>
      <c r="HW86" s="1807"/>
      <c r="HX86" s="1829"/>
      <c r="HY86" s="1829"/>
      <c r="HZ86" s="1830"/>
      <c r="IA86" s="1810"/>
      <c r="IB86" s="1811"/>
      <c r="IC86" s="1811"/>
      <c r="ID86" s="1812"/>
      <c r="IE86" s="1812"/>
      <c r="IF86" s="1812"/>
      <c r="IG86" s="1813"/>
      <c r="IH86" s="1814"/>
      <c r="II86" s="1815"/>
      <c r="IJ86" s="1815"/>
      <c r="IK86" s="1816"/>
      <c r="IL86" s="1816"/>
      <c r="IM86" s="1816"/>
      <c r="IN86" s="1816"/>
      <c r="IO86" s="1816"/>
      <c r="IP86" s="1816"/>
      <c r="IQ86" s="1816"/>
      <c r="IR86" s="1816"/>
      <c r="IS86" s="1817"/>
      <c r="IT86" s="1795"/>
      <c r="IU86" s="1818"/>
      <c r="IV86" s="1819"/>
      <c r="IW86" s="1820"/>
      <c r="IX86" s="1821"/>
      <c r="IY86" s="1822"/>
      <c r="IZ86" s="1823"/>
      <c r="JA86" s="1824"/>
      <c r="JB86" s="1825"/>
      <c r="JC86" s="1821"/>
      <c r="JD86" s="1827"/>
      <c r="JE86" s="1828"/>
      <c r="JF86" s="1807"/>
      <c r="JG86" s="1829"/>
      <c r="JH86" s="1829"/>
      <c r="JI86" s="1830"/>
    </row>
    <row r="87" spans="1:269" ht="36.75" customHeight="1" thickBot="1">
      <c r="A87" s="6492"/>
      <c r="B87" s="6493" t="str" cm="1">
        <f t="array" ref="B87">_xlfn.XLOOKUP(1, (INDEX(التشكيل_القديم!$L$54:$S$92, ,6)=$A86) * (INDEX(التشكيل_القديم!$L$54:$S$92, ,7)="عضو يمين"), INDEX(التشكيل_القديم!$L$54:$S$92, ,2))</f>
        <v>ريهام حسن ابراهيم حسن</v>
      </c>
      <c r="C87" s="6493"/>
      <c r="D87" s="6493"/>
      <c r="E87" s="6493"/>
      <c r="F87" s="6493"/>
      <c r="G87" s="6493"/>
      <c r="H87" s="2170" cm="1">
        <f t="array" ref="H87">_xlfn.XLOOKUP(1, (INDEX(التشكيل_القديم!$L$54:$S$92, ,6)=$A86) * (INDEX(التشكيل_القديم!$L$54:$S$92, ,7)="عضو يمين"), INDEX(التشكيل_القديم!$L$54:$S$92, ,3))</f>
        <v>0</v>
      </c>
      <c r="I87" s="2171" t="str" cm="1">
        <f t="array" ref="I87">_xlfn.XLOOKUP(1, (INDEX(التشكيل_القديم!$L$54:$S$92, ,6)=$A86) * (INDEX(التشكيل_القديم!$L$54:$S$92, ,7)="عضو يمين"), INDEX(التشكيل_القديم!$L$54:$S$92, ,4))</f>
        <v>أ</v>
      </c>
      <c r="J87" s="6495"/>
      <c r="K87" s="6235"/>
      <c r="L87" s="6500"/>
      <c r="M87" s="6501"/>
      <c r="N87" s="6501"/>
      <c r="O87" s="6501"/>
      <c r="P87" s="6501"/>
      <c r="Q87" s="6501"/>
      <c r="R87" s="6501"/>
      <c r="S87" s="6501"/>
      <c r="T87" s="6501"/>
      <c r="U87" s="6501"/>
      <c r="V87" s="6501"/>
      <c r="W87" s="6501"/>
      <c r="X87" s="6501"/>
      <c r="Y87" s="6501"/>
      <c r="Z87" s="6501"/>
      <c r="AA87" s="6501"/>
      <c r="AB87" s="6501"/>
      <c r="AC87" s="6501"/>
      <c r="AD87" s="6501"/>
      <c r="AE87" s="6501"/>
      <c r="AF87" s="6501"/>
      <c r="AG87" s="6501"/>
      <c r="AH87" s="6501"/>
      <c r="AI87" s="6501"/>
      <c r="AJ87" s="6501"/>
      <c r="AK87" s="6501"/>
      <c r="AL87" s="6501"/>
      <c r="AM87" s="6501"/>
      <c r="AN87" s="6501"/>
      <c r="AO87" s="6501"/>
      <c r="AP87" s="6501"/>
      <c r="AQ87" s="6501"/>
      <c r="AR87" s="6501"/>
      <c r="AS87" s="6501"/>
      <c r="AT87" s="6501"/>
      <c r="AU87" s="6501"/>
      <c r="AV87" s="6501"/>
      <c r="AW87" s="6501"/>
      <c r="AX87" s="6501"/>
      <c r="AY87" s="6501"/>
      <c r="AZ87" s="6501"/>
      <c r="BA87" s="6501"/>
      <c r="BB87" s="6502"/>
      <c r="BC87" s="67"/>
      <c r="BD87" s="6504"/>
      <c r="BE87" s="6507"/>
      <c r="BF87" s="6508"/>
      <c r="BG87" s="6508"/>
      <c r="BH87" s="6508"/>
      <c r="BI87" s="6508"/>
      <c r="BJ87" s="6508"/>
      <c r="BK87" s="6508"/>
      <c r="BL87" s="6508"/>
      <c r="BM87" s="6508"/>
      <c r="BN87" s="6508"/>
      <c r="BO87" s="6508"/>
      <c r="BP87" s="6508"/>
      <c r="BQ87" s="6508"/>
      <c r="BR87" s="6508"/>
      <c r="BS87" s="6508"/>
      <c r="BT87" s="6508"/>
      <c r="BU87" s="6508"/>
      <c r="BV87" s="6508"/>
      <c r="BW87" s="6508"/>
      <c r="BX87" s="6508"/>
      <c r="BY87" s="6508"/>
      <c r="BZ87" s="6508"/>
      <c r="CA87" s="6508"/>
      <c r="CB87" s="6508"/>
      <c r="CC87" s="6508"/>
      <c r="CD87" s="6508"/>
      <c r="CE87" s="6508"/>
      <c r="CF87" s="6508"/>
      <c r="CG87" s="6508"/>
      <c r="CH87" s="6508"/>
      <c r="CI87" s="6508"/>
      <c r="CJ87" s="6508"/>
      <c r="CK87" s="6508"/>
      <c r="CL87" s="6508"/>
      <c r="CM87" s="857"/>
      <c r="CN87" s="6504"/>
      <c r="CO87" s="6507"/>
      <c r="CP87" s="6508"/>
      <c r="CQ87" s="6508"/>
      <c r="CR87" s="6508"/>
      <c r="CS87" s="6508"/>
      <c r="CT87" s="6508"/>
      <c r="CU87" s="6508"/>
      <c r="CV87" s="6508"/>
      <c r="CW87" s="6508"/>
      <c r="CX87" s="6508"/>
      <c r="CY87" s="6508"/>
      <c r="CZ87" s="6508"/>
      <c r="DA87" s="6508"/>
      <c r="DB87" s="6508"/>
      <c r="DC87" s="6508"/>
      <c r="DD87" s="6508"/>
      <c r="DE87" s="6508"/>
      <c r="DF87" s="6508"/>
      <c r="DG87" s="6508"/>
      <c r="DH87" s="6508"/>
      <c r="DI87" s="6508"/>
      <c r="DJ87" s="6508"/>
      <c r="DK87" s="6508"/>
      <c r="DL87" s="6508"/>
      <c r="DM87" s="6508"/>
      <c r="DN87" s="6508"/>
      <c r="DO87" s="6508"/>
      <c r="DP87" s="6508"/>
      <c r="DQ87" s="6508"/>
      <c r="DR87" s="6508"/>
      <c r="DS87" s="6508"/>
      <c r="DT87" s="6508"/>
      <c r="DU87" s="6508"/>
      <c r="DV87" s="864"/>
      <c r="DW87" s="6521"/>
      <c r="DX87" s="6507"/>
      <c r="DY87" s="6508"/>
      <c r="DZ87" s="6508"/>
      <c r="EA87" s="6508"/>
      <c r="EB87" s="6508"/>
      <c r="EC87" s="6508"/>
      <c r="ED87" s="6508"/>
      <c r="EE87" s="6508"/>
      <c r="EF87" s="6508"/>
      <c r="EG87" s="6508"/>
      <c r="EH87" s="6508"/>
      <c r="EI87" s="6508"/>
      <c r="EJ87" s="6508"/>
      <c r="EK87" s="6508"/>
      <c r="EL87" s="6508"/>
      <c r="EM87" s="6508"/>
      <c r="EN87" s="6508"/>
      <c r="EO87" s="6508"/>
      <c r="EP87" s="6508"/>
      <c r="EQ87" s="6508"/>
      <c r="ER87" s="6508"/>
      <c r="ES87" s="6508"/>
      <c r="ET87" s="6508"/>
      <c r="EU87" s="6508"/>
      <c r="EV87" s="6508"/>
      <c r="EW87" s="6508"/>
      <c r="EX87" s="6508"/>
      <c r="EY87" s="6508"/>
      <c r="EZ87" s="6508"/>
      <c r="FA87" s="6508"/>
      <c r="FB87" s="6508"/>
      <c r="FC87" s="6508"/>
      <c r="FD87" s="6508"/>
      <c r="FE87" s="2102"/>
      <c r="FF87" s="2110"/>
      <c r="FG87" s="2111"/>
      <c r="FH87" s="2112"/>
      <c r="FI87" s="2112"/>
      <c r="FJ87" s="2111"/>
      <c r="FK87" s="2111"/>
      <c r="FL87" s="2112"/>
      <c r="FM87" s="2112"/>
      <c r="FN87" s="2111"/>
      <c r="FO87" s="2111"/>
      <c r="FP87" s="2112"/>
      <c r="FQ87" s="2112"/>
      <c r="FR87" s="2111"/>
      <c r="FS87" s="2111"/>
      <c r="FT87" s="2112"/>
      <c r="FU87" s="2111"/>
      <c r="FV87" s="2111"/>
      <c r="FW87" s="2112"/>
      <c r="FX87" s="2112"/>
      <c r="FY87" s="2111"/>
      <c r="FZ87" s="2111"/>
      <c r="GA87" s="2111"/>
      <c r="GB87" s="2111"/>
      <c r="GC87" s="2113"/>
      <c r="GD87" t="str">
        <f t="shared" ref="GD87:GD91" si="1269">IF(OR(FV87&lt;0,FS87&lt;0,FO87&lt;0,FK87&lt;0,FG87&lt;0,Z87 &lt;&gt; AZ87+AT87+AA87+AB87), "wrong", "ok")</f>
        <v>ok</v>
      </c>
      <c r="GQ87" s="2234">
        <f>الاعدادات!$D$16</f>
        <v>2025</v>
      </c>
      <c r="GR87" s="1831"/>
      <c r="GS87" s="1832"/>
      <c r="GT87" s="1832"/>
      <c r="GU87" s="1833"/>
      <c r="GV87" s="1833"/>
      <c r="GW87" s="1833"/>
      <c r="GX87" s="1834"/>
      <c r="GY87" s="1835"/>
      <c r="GZ87" s="1836"/>
      <c r="HA87" s="1836"/>
      <c r="HB87" s="1837"/>
      <c r="HC87" s="1837"/>
      <c r="HD87" s="1837"/>
      <c r="HE87" s="1837"/>
      <c r="HF87" s="1837"/>
      <c r="HG87" s="1837"/>
      <c r="HH87" s="1837"/>
      <c r="HI87" s="1837"/>
      <c r="HJ87" s="1838"/>
      <c r="HK87" s="1839"/>
      <c r="HL87" s="1840"/>
      <c r="HM87" s="1841"/>
      <c r="HN87" s="1842"/>
      <c r="HO87" s="1843"/>
      <c r="HP87" s="1844"/>
      <c r="HQ87" s="1845"/>
      <c r="HR87" s="1846"/>
      <c r="HS87" s="1847"/>
      <c r="HT87" s="1848"/>
      <c r="HU87" s="1849"/>
      <c r="HV87" s="1850"/>
      <c r="HW87" s="1851"/>
      <c r="HX87" s="1852"/>
      <c r="HY87" s="1852"/>
      <c r="HZ87" s="1853"/>
      <c r="IA87" s="1831"/>
      <c r="IB87" s="1832"/>
      <c r="IC87" s="1832"/>
      <c r="ID87" s="1833"/>
      <c r="IE87" s="1833"/>
      <c r="IF87" s="1833"/>
      <c r="IG87" s="1834"/>
      <c r="IH87" s="1835"/>
      <c r="II87" s="1836"/>
      <c r="IJ87" s="1836"/>
      <c r="IK87" s="1837"/>
      <c r="IL87" s="1837"/>
      <c r="IM87" s="1837"/>
      <c r="IN87" s="1837"/>
      <c r="IO87" s="1837"/>
      <c r="IP87" s="1837"/>
      <c r="IQ87" s="1837"/>
      <c r="IR87" s="1837"/>
      <c r="IS87" s="1838"/>
      <c r="IT87" s="1839"/>
      <c r="IU87" s="1840"/>
      <c r="IV87" s="1841"/>
      <c r="IW87" s="1842"/>
      <c r="IX87" s="1843"/>
      <c r="IY87" s="1844"/>
      <c r="IZ87" s="1845"/>
      <c r="JA87" s="1846"/>
      <c r="JB87" s="1847"/>
      <c r="JC87" s="1843"/>
      <c r="JD87" s="1849"/>
      <c r="JE87" s="1850"/>
      <c r="JF87" s="1851"/>
      <c r="JG87" s="1852"/>
      <c r="JH87" s="1852"/>
      <c r="JI87" s="1853"/>
    </row>
    <row r="88" spans="1:269" ht="36.75" customHeight="1" thickBot="1">
      <c r="A88" s="6492"/>
      <c r="B88" s="6493" t="str" cm="1">
        <f t="array" ref="B88">_xlfn.XLOOKUP(1, (INDEX(التشكيل_القديم!$L$54:$S$92, ,6)=$A86) * (INDEX(التشكيل_القديم!$L$54:$S$92, ,7)="عضو يسار"), INDEX(التشكيل_القديم!$L$54:$S$92, ,2))</f>
        <v>احمد عبدالهادي محمد خليفة</v>
      </c>
      <c r="C88" s="6493"/>
      <c r="D88" s="6493"/>
      <c r="E88" s="6493"/>
      <c r="F88" s="6493"/>
      <c r="G88" s="6493"/>
      <c r="H88" s="2170" cm="1">
        <f t="array" ref="H88">_xlfn.XLOOKUP(1, (INDEX(التشكيل_القديم!$L$54:$S$92, ,6)=$A86) * (INDEX(التشكيل_القديم!$L$54:$S$92, ,7)="عضو يسار"), INDEX(التشكيل_القديم!$L$54:$S$92, ,3))</f>
        <v>0</v>
      </c>
      <c r="I88" s="2171" t="str" cm="1">
        <f t="array" ref="I88">_xlfn.XLOOKUP(1, (INDEX(التشكيل_القديم!$L$54:$S$92, ,6)=$A86) * (INDEX(التشكيل_القديم!$L$54:$S$92, ,7)="عضو يسار"), INDEX(التشكيل_القديم!$L$54:$S$92, ,4))</f>
        <v>أ</v>
      </c>
      <c r="J88" s="6495"/>
      <c r="K88" s="6235"/>
      <c r="L88" s="2186" t="str">
        <f>الاعدادات!$D$14</f>
        <v>2023 وما قبلها</v>
      </c>
      <c r="M88" s="2098">
        <v>0</v>
      </c>
      <c r="N88" s="1997"/>
      <c r="O88" s="1997"/>
      <c r="P88" s="1997"/>
      <c r="Q88" s="1997"/>
      <c r="R88" s="1997"/>
      <c r="S88" s="1997"/>
      <c r="T88" s="1997"/>
      <c r="U88" s="1997"/>
      <c r="V88" s="2099"/>
      <c r="W88" s="1997"/>
      <c r="X88" s="1997"/>
      <c r="Y88" s="2133"/>
      <c r="Z88" s="2188">
        <f t="shared" ref="Z88:Z91" si="1270">Y88+X88+U88+T88+S88+R88+Q88+P88+O88+N88+M88-W88</f>
        <v>0</v>
      </c>
      <c r="AA88" s="2098"/>
      <c r="AB88" s="1999"/>
      <c r="AC88" s="2031">
        <f>SUM(BE88:BK88,BE95:BK95,CN88:CT88,CN95:CT95,DW88:EC88,DW95:EC95)</f>
        <v>0</v>
      </c>
      <c r="AD88" s="2025">
        <f>SUM(BL88:BV88,BL95:BV95,CU88:DE88,CU95:DE95,ED88:EN88,ED95:EN95)</f>
        <v>0</v>
      </c>
      <c r="AE88" s="2002">
        <f>BW88+DF88+BW95+DF95+EO88+EO95</f>
        <v>0</v>
      </c>
      <c r="AF88" s="2172">
        <f>SUM(AC88:AE88)</f>
        <v>0</v>
      </c>
      <c r="AG88" s="2002">
        <f>BY88+DH88+BY95+DH95+EQ88+EQ95</f>
        <v>0</v>
      </c>
      <c r="AH88" s="2173">
        <f>BZ88+BZ95+DI88+DI95+ER88+ER95</f>
        <v>0</v>
      </c>
      <c r="AI88" s="2174">
        <f>CA88+DJ88+CA95+DJ95+ES88+ES95</f>
        <v>0</v>
      </c>
      <c r="AJ88" s="2002">
        <f>CB88+DK88+CB95+DK95+ET88+ET95</f>
        <v>0</v>
      </c>
      <c r="AK88" s="2026">
        <f>CC88+DL88+CC95+DL95+EU88+EU95</f>
        <v>0</v>
      </c>
      <c r="AL88" s="2027">
        <f>CD88+DM88+CD95+DM95+EV88+EV95</f>
        <v>0</v>
      </c>
      <c r="AM88" s="2175">
        <f>CE88+DN88+CE95+DN95+EW88+EW95</f>
        <v>0</v>
      </c>
      <c r="AN88" s="2176">
        <f>SUM(AH88:AM88)</f>
        <v>0</v>
      </c>
      <c r="AO88" s="2028">
        <f>CF88+DO88+CF95+DO95+EX88+EX95</f>
        <v>0</v>
      </c>
      <c r="AP88" s="2177">
        <f>CG88+DP88+CG95+DP95+EY88+EY95</f>
        <v>0</v>
      </c>
      <c r="AQ88" s="2029">
        <f>CH88+DQ88+DQ95+CH95+EZ88+EZ95</f>
        <v>0</v>
      </c>
      <c r="AR88" s="2178">
        <f>SUM(AO88:AQ88)</f>
        <v>0</v>
      </c>
      <c r="AS88" s="2177">
        <f>CI88+DR88+CI95+DR95+FA88+FA95</f>
        <v>0</v>
      </c>
      <c r="AT88" s="2179">
        <f>AS88+AR88+AN88+AG88+AF88</f>
        <v>0</v>
      </c>
      <c r="AU88" s="2124"/>
      <c r="AV88" s="2002">
        <f>CK88+DT88+CK95+DT95+FC88+FC95</f>
        <v>0</v>
      </c>
      <c r="AW88" s="2002">
        <f>CL88+DU88+CL95+DU95+FD88+FD95</f>
        <v>0</v>
      </c>
      <c r="AX88" s="2127"/>
      <c r="AY88" s="2130"/>
      <c r="AZ88" s="2000">
        <f>AY88+AX88+AW88+AV88+AU88</f>
        <v>0</v>
      </c>
      <c r="BA88" s="2001"/>
      <c r="BB88" s="2189">
        <f>AZ88+AT88+AA88-Z88+AB88</f>
        <v>0</v>
      </c>
      <c r="BC88" s="67"/>
      <c r="BD88" s="2186" t="str">
        <f>الاعدادات!$D$14</f>
        <v>2023 وما قبلها</v>
      </c>
      <c r="BE88" s="82"/>
      <c r="BF88" s="83"/>
      <c r="BG88" s="83"/>
      <c r="BH88" s="103"/>
      <c r="BI88" s="84"/>
      <c r="BJ88" s="84"/>
      <c r="BK88" s="85"/>
      <c r="BL88" s="86"/>
      <c r="BM88" s="87"/>
      <c r="BN88" s="87"/>
      <c r="BO88" s="88"/>
      <c r="BP88" s="88"/>
      <c r="BQ88" s="88"/>
      <c r="BR88" s="88"/>
      <c r="BS88" s="88"/>
      <c r="BT88" s="88"/>
      <c r="BU88" s="88"/>
      <c r="BV88" s="88"/>
      <c r="BW88" s="89"/>
      <c r="BX88" s="77">
        <f t="shared" ref="BX88:BX90" si="1271">SUM(BE88:BW88)</f>
        <v>0</v>
      </c>
      <c r="BY88" s="90"/>
      <c r="BZ88" s="855"/>
      <c r="CA88" s="91"/>
      <c r="CB88" s="92"/>
      <c r="CC88" s="93"/>
      <c r="CD88" s="94"/>
      <c r="CE88" s="95"/>
      <c r="CF88" s="96"/>
      <c r="CG88" s="97"/>
      <c r="CH88" s="98"/>
      <c r="CI88" s="99"/>
      <c r="CJ88" s="79">
        <f t="shared" ref="CJ88:CJ89" si="1272">SUM(BX88:CI88)</f>
        <v>0</v>
      </c>
      <c r="CK88" s="104"/>
      <c r="CL88" s="92"/>
      <c r="CM88" s="857"/>
      <c r="CN88" s="101"/>
      <c r="CO88" s="83"/>
      <c r="CP88" s="83"/>
      <c r="CQ88" s="84"/>
      <c r="CR88" s="84"/>
      <c r="CS88" s="84"/>
      <c r="CT88" s="85"/>
      <c r="CU88" s="86"/>
      <c r="CV88" s="87"/>
      <c r="CW88" s="87"/>
      <c r="CX88" s="88"/>
      <c r="CY88" s="88"/>
      <c r="CZ88" s="88"/>
      <c r="DA88" s="88"/>
      <c r="DB88" s="88"/>
      <c r="DC88" s="88"/>
      <c r="DD88" s="88"/>
      <c r="DE88" s="88"/>
      <c r="DF88" s="89"/>
      <c r="DG88" s="77">
        <f>DF88+DE88+CX88+CW88+CV88+CU88+CT88+CS88+CR88+CQ88+CP88+CO88+CN88+DD88+DC88+DB88+DA88+CZ88+CY88</f>
        <v>0</v>
      </c>
      <c r="DH88" s="90"/>
      <c r="DI88" s="855"/>
      <c r="DJ88" s="91"/>
      <c r="DK88" s="92"/>
      <c r="DL88" s="93"/>
      <c r="DM88" s="94"/>
      <c r="DN88" s="95"/>
      <c r="DO88" s="96"/>
      <c r="DP88" s="97"/>
      <c r="DQ88" s="98"/>
      <c r="DR88" s="99"/>
      <c r="DS88" s="81">
        <f t="shared" ref="DS88" si="1273">SUM(DG88:DR88)</f>
        <v>0</v>
      </c>
      <c r="DT88" s="104"/>
      <c r="DU88" s="92"/>
      <c r="DV88" s="864"/>
      <c r="DW88" s="101"/>
      <c r="DX88" s="83"/>
      <c r="DY88" s="83"/>
      <c r="DZ88" s="84"/>
      <c r="EA88" s="84"/>
      <c r="EB88" s="84"/>
      <c r="EC88" s="85"/>
      <c r="ED88" s="86"/>
      <c r="EE88" s="87"/>
      <c r="EF88" s="87"/>
      <c r="EG88" s="88"/>
      <c r="EH88" s="88"/>
      <c r="EI88" s="88"/>
      <c r="EJ88" s="88"/>
      <c r="EK88" s="88"/>
      <c r="EL88" s="88"/>
      <c r="EM88" s="88"/>
      <c r="EN88" s="88"/>
      <c r="EO88" s="89"/>
      <c r="EP88" s="77">
        <f t="shared" ref="EP88:EP90" si="1274">EO88+EN88+EG88+EF88+EE88+ED88+EC88+EB88+EA88+DZ88+DY88+DX88+DW88+EM88+EL88+EK88+EJ88+EI88+EH88</f>
        <v>0</v>
      </c>
      <c r="EQ88" s="90"/>
      <c r="ER88" s="855"/>
      <c r="ES88" s="91"/>
      <c r="ET88" s="92"/>
      <c r="EU88" s="93"/>
      <c r="EV88" s="94"/>
      <c r="EW88" s="95"/>
      <c r="EX88" s="96"/>
      <c r="EY88" s="97"/>
      <c r="EZ88" s="98"/>
      <c r="FA88" s="99"/>
      <c r="FB88" s="81">
        <f t="shared" ref="FB88" si="1275">SUM(EP88:FA88)</f>
        <v>0</v>
      </c>
      <c r="FC88" s="104"/>
      <c r="FD88" s="92"/>
      <c r="FE88" s="864"/>
      <c r="FF88" s="2181" t="str">
        <f>الاعدادات!$D$14</f>
        <v>2023 وما قبلها</v>
      </c>
      <c r="FG88" s="2182">
        <f t="shared" ref="FG88:FG91" si="1276">AN88+AG88-FH88-FI88</f>
        <v>0</v>
      </c>
      <c r="FH88" s="2104"/>
      <c r="FI88" s="2104"/>
      <c r="FJ88" s="2184">
        <f t="shared" ref="FJ88:FJ91" si="1277">SUM(FG88:FI88)</f>
        <v>0</v>
      </c>
      <c r="FK88" s="2182">
        <f t="shared" ref="FK88:FK91" si="1278">AU88-FM88-FL88</f>
        <v>0</v>
      </c>
      <c r="FL88" s="2104"/>
      <c r="FM88" s="2104"/>
      <c r="FN88" s="2184">
        <f t="shared" ref="FN88:FN91" si="1279">SUM(FK88:FM88)</f>
        <v>0</v>
      </c>
      <c r="FO88" s="2182">
        <f t="shared" ref="FO88:FO91" si="1280">AV88-FQ88-FP88</f>
        <v>0</v>
      </c>
      <c r="FP88" s="2104"/>
      <c r="FQ88" s="2105"/>
      <c r="FR88" s="2184">
        <f t="shared" ref="FR88:FR92" si="1281">FQ88+FP88+FO88</f>
        <v>0</v>
      </c>
      <c r="FS88" s="2182">
        <f t="shared" ref="FS88:FS91" si="1282">AW88-FT88</f>
        <v>0</v>
      </c>
      <c r="FT88" s="2104"/>
      <c r="FU88" s="2184">
        <f t="shared" ref="FU88:FU91" si="1283">SUM(FS88:FT88)</f>
        <v>0</v>
      </c>
      <c r="FV88" s="2182">
        <f t="shared" ref="FV88:FV91" si="1284">AY88+AX88-FX88-FW88</f>
        <v>0</v>
      </c>
      <c r="FW88" s="2104"/>
      <c r="FX88" s="2104"/>
      <c r="FY88" s="2184">
        <f t="shared" ref="FY88:FY91" si="1285">SUM(FV88:FX88)</f>
        <v>0</v>
      </c>
      <c r="FZ88" s="2182">
        <f t="shared" ref="FZ88:FZ92" si="1286">FG88+FK88+FO88+FS88+FV88</f>
        <v>0</v>
      </c>
      <c r="GA88" s="2185">
        <f t="shared" ref="GA88:GA92" si="1287">FH88+FL88+FP88+FW88+FT88</f>
        <v>0</v>
      </c>
      <c r="GB88" s="2185">
        <f t="shared" ref="GB88:GB92" si="1288">FX88+FQ88+FM88+FI88</f>
        <v>0</v>
      </c>
      <c r="GC88" s="2184">
        <f t="shared" ref="GC88:GC92" si="1289">SUM(FZ88:GB88)</f>
        <v>0</v>
      </c>
      <c r="GD88" t="str">
        <f t="shared" si="1269"/>
        <v>ok</v>
      </c>
      <c r="GQ88" s="2234">
        <f>الاعدادات!$D$17</f>
        <v>2026</v>
      </c>
      <c r="GR88" s="1810"/>
      <c r="GS88" s="1811"/>
      <c r="GT88" s="1811"/>
      <c r="GU88" s="1812"/>
      <c r="GV88" s="1812"/>
      <c r="GW88" s="1812"/>
      <c r="GX88" s="1854"/>
      <c r="GY88" s="1814"/>
      <c r="GZ88" s="1815"/>
      <c r="HA88" s="1815"/>
      <c r="HB88" s="1816"/>
      <c r="HC88" s="1816"/>
      <c r="HD88" s="1816"/>
      <c r="HE88" s="1816"/>
      <c r="HF88" s="1816"/>
      <c r="HG88" s="1816"/>
      <c r="HH88" s="1816"/>
      <c r="HI88" s="1816"/>
      <c r="HJ88" s="1817"/>
      <c r="HK88" s="1795"/>
      <c r="HL88" s="1818"/>
      <c r="HM88" s="1819"/>
      <c r="HN88" s="1820"/>
      <c r="HO88" s="1821"/>
      <c r="HP88" s="1822"/>
      <c r="HQ88" s="1823"/>
      <c r="HR88" s="1824"/>
      <c r="HS88" s="1825"/>
      <c r="HT88" s="1826"/>
      <c r="HU88" s="1827"/>
      <c r="HV88" s="1828"/>
      <c r="HW88" s="1807"/>
      <c r="HX88" s="1829"/>
      <c r="HY88" s="1829"/>
      <c r="HZ88" s="1830"/>
      <c r="IA88" s="1810"/>
      <c r="IB88" s="1811"/>
      <c r="IC88" s="1811"/>
      <c r="ID88" s="1812"/>
      <c r="IE88" s="1812"/>
      <c r="IF88" s="1812"/>
      <c r="IG88" s="1854"/>
      <c r="IH88" s="1814"/>
      <c r="II88" s="1815"/>
      <c r="IJ88" s="1815"/>
      <c r="IK88" s="1816"/>
      <c r="IL88" s="1816"/>
      <c r="IM88" s="1816"/>
      <c r="IN88" s="1816"/>
      <c r="IO88" s="1816"/>
      <c r="IP88" s="1816"/>
      <c r="IQ88" s="1816"/>
      <c r="IR88" s="1816"/>
      <c r="IS88" s="1817"/>
      <c r="IT88" s="1795"/>
      <c r="IU88" s="1818"/>
      <c r="IV88" s="1819"/>
      <c r="IW88" s="1820"/>
      <c r="IX88" s="1821"/>
      <c r="IY88" s="1822"/>
      <c r="IZ88" s="1823"/>
      <c r="JA88" s="1824"/>
      <c r="JB88" s="1825"/>
      <c r="JC88" s="1821"/>
      <c r="JD88" s="1827"/>
      <c r="JE88" s="1828"/>
      <c r="JF88" s="1807"/>
      <c r="JG88" s="1829"/>
      <c r="JH88" s="1829"/>
      <c r="JI88" s="1830"/>
    </row>
    <row r="89" spans="1:269" ht="36.75" customHeight="1" thickBot="1">
      <c r="A89" s="6492"/>
      <c r="B89" s="6493" t="str" cm="1">
        <f t="array" ref="B89">IFERROR(_xlfn.XLOOKUP(1, (INDEX(التشكيل_القديم!$L$54:$S$92, ,6)=$A86) * (INDEX(التشكيل_القديم!$L$54:$S$92, ,7)="عضو يسار اليسار"), INDEX(التشكيل_القديم!$L$54:$S$92, ,2)),"")</f>
        <v>يوسف إبراهيم بكري عبدالمولى</v>
      </c>
      <c r="C89" s="6493"/>
      <c r="D89" s="6493"/>
      <c r="E89" s="6493"/>
      <c r="F89" s="6493"/>
      <c r="G89" s="6493"/>
      <c r="H89" s="2170" cm="1">
        <f t="array" ref="H89">IF(B89&lt;&gt;"",_xlfn.XLOOKUP(1, (INDEX(التشكيل_القديم!$L$54:$S$92, ,6)=$A86) * (INDEX(التشكيل_القديم!$L$54:$S$92, ,7)="عضو يسار اليسار"), INDEX(التشكيل_القديم!$L$54:$S$92, ,3)),"")</f>
        <v>0</v>
      </c>
      <c r="I89" s="2171" t="str" cm="1">
        <f t="array" ref="I89">IF(B89&lt;&gt;"",_xlfn.XLOOKUP(1, (INDEX(التشكيل_القديم!$L$54:$S$92, ,6)=$A86) * (INDEX(التشكيل_القديم!$L$54:$S$92, ,7)="عضو يسار اليسار"), INDEX(التشكيل_القديم!$L$54:$S$92, ,4)),"")</f>
        <v>ب</v>
      </c>
      <c r="J89" s="6495"/>
      <c r="K89" s="6235"/>
      <c r="L89" s="2187">
        <f>الاعدادات!$D$15</f>
        <v>2024</v>
      </c>
      <c r="M89" s="73">
        <v>0</v>
      </c>
      <c r="N89" s="64"/>
      <c r="O89" s="64"/>
      <c r="P89" s="64"/>
      <c r="Q89" s="64"/>
      <c r="R89" s="64"/>
      <c r="S89" s="64"/>
      <c r="T89" s="64"/>
      <c r="U89" s="64"/>
      <c r="V89" s="74"/>
      <c r="W89" s="64"/>
      <c r="X89" s="64"/>
      <c r="Y89" s="2134"/>
      <c r="Z89" s="62">
        <f t="shared" si="1270"/>
        <v>0</v>
      </c>
      <c r="AA89" s="73"/>
      <c r="AB89" s="63"/>
      <c r="AC89" s="2031">
        <f t="shared" ref="AC89" si="1290">SUM(BE89:BK89,BE96:BK96,CN89:CT89,CN96:CT96,DW89:EC89,DW96:EC96)</f>
        <v>0</v>
      </c>
      <c r="AD89" s="2025">
        <f t="shared" ref="AD89:AD91" si="1291">SUM(BL89:BV89,BL96:BV96,CU89:DE89,CU96:DE96,ED89:EN89,ED96:EN96)</f>
        <v>0</v>
      </c>
      <c r="AE89" s="2002">
        <f t="shared" ref="AE89:AE91" si="1292">BW89+DF89+BW96+DF96+EO89+EO96</f>
        <v>0</v>
      </c>
      <c r="AF89" s="2172">
        <f t="shared" ref="AF89:AF91" si="1293">SUM(AC89:AE89)</f>
        <v>0</v>
      </c>
      <c r="AG89" s="2002">
        <f t="shared" ref="AG89:AG91" si="1294">BY89+DH89+BY96+DH96+EQ89+EQ96</f>
        <v>0</v>
      </c>
      <c r="AH89" s="2173">
        <f t="shared" ref="AH89:AH91" si="1295">BZ89+BZ96+DI89+DI96+ER89+ER96</f>
        <v>0</v>
      </c>
      <c r="AI89" s="2174">
        <f t="shared" ref="AI89:AI91" si="1296">CA89+DJ89+CA96+DJ96+ES89+ES96</f>
        <v>0</v>
      </c>
      <c r="AJ89" s="2002">
        <f t="shared" ref="AJ89:AJ91" si="1297">CB89+DK89+CB96+DK96+ET89+ET96</f>
        <v>0</v>
      </c>
      <c r="AK89" s="2026">
        <f t="shared" ref="AK89:AK91" si="1298">CC89+DL89+CC96+DL96+EU89+EU96</f>
        <v>0</v>
      </c>
      <c r="AL89" s="2027">
        <f t="shared" ref="AL89:AL91" si="1299">CD89+DM89+CD96+DM96+EV89+EV96</f>
        <v>0</v>
      </c>
      <c r="AM89" s="2175">
        <f t="shared" ref="AM89:AM91" si="1300">CE89+DN89+CE96+DN96+EW89+EW96</f>
        <v>0</v>
      </c>
      <c r="AN89" s="2176">
        <f t="shared" ref="AN89:AN90" si="1301">SUM(AH89:AM89)</f>
        <v>0</v>
      </c>
      <c r="AO89" s="2028">
        <f t="shared" ref="AO89:AO91" si="1302">CF89+DO89+CF96+DO96+EX89+EX96</f>
        <v>0</v>
      </c>
      <c r="AP89" s="2177">
        <f t="shared" ref="AP89:AP91" si="1303">CG89+DP89+CG96+DP96+EY89+EY96</f>
        <v>0</v>
      </c>
      <c r="AQ89" s="2029">
        <f t="shared" ref="AQ89:AQ91" si="1304">CH89+DQ89+DQ96+CH96+EZ89+EZ96</f>
        <v>0</v>
      </c>
      <c r="AR89" s="2178">
        <f t="shared" ref="AR89:AR91" si="1305">SUM(AO89:AQ89)</f>
        <v>0</v>
      </c>
      <c r="AS89" s="2177">
        <f t="shared" ref="AS89:AS91" si="1306">CI89+DR89+CI96+DR96+FA89+FA96</f>
        <v>0</v>
      </c>
      <c r="AT89" s="2180">
        <f>AS89+AR89+AN89+AG89+AF89</f>
        <v>0</v>
      </c>
      <c r="AU89" s="2125"/>
      <c r="AV89" s="2002">
        <f t="shared" ref="AV89:AV91" si="1307">CK89+DT89+CK96+DT96+FC89+FC96</f>
        <v>0</v>
      </c>
      <c r="AW89" s="2002">
        <f t="shared" ref="AW89:AW91" si="1308">CL89+DU89+CL96+DU96+FD89+FD96</f>
        <v>0</v>
      </c>
      <c r="AX89" s="2128"/>
      <c r="AY89" s="2131"/>
      <c r="AZ89" s="65">
        <f t="shared" ref="AZ89:AZ91" si="1309">AY89+AX89+AW89+AV89+AU89</f>
        <v>0</v>
      </c>
      <c r="BA89" s="66"/>
      <c r="BB89" s="2189">
        <f t="shared" ref="BB89:BB91" si="1310">AZ89+AT89+AA89-Z89+AB89</f>
        <v>0</v>
      </c>
      <c r="BC89" s="67"/>
      <c r="BD89" s="2187">
        <f>الاعدادات!$D$15</f>
        <v>2024</v>
      </c>
      <c r="BE89" s="82"/>
      <c r="BF89" s="83"/>
      <c r="BG89" s="83"/>
      <c r="BH89" s="84"/>
      <c r="BI89" s="84"/>
      <c r="BJ89" s="84"/>
      <c r="BK89" s="85"/>
      <c r="BL89" s="86"/>
      <c r="BM89" s="87"/>
      <c r="BN89" s="87"/>
      <c r="BO89" s="88"/>
      <c r="BP89" s="88"/>
      <c r="BQ89" s="88"/>
      <c r="BR89" s="88"/>
      <c r="BS89" s="88"/>
      <c r="BT89" s="88"/>
      <c r="BU89" s="88"/>
      <c r="BV89" s="88"/>
      <c r="BW89" s="89"/>
      <c r="BX89" s="77">
        <f t="shared" si="1271"/>
        <v>0</v>
      </c>
      <c r="BY89" s="90"/>
      <c r="BZ89" s="855"/>
      <c r="CA89" s="91"/>
      <c r="CB89" s="92"/>
      <c r="CC89" s="93"/>
      <c r="CD89" s="94"/>
      <c r="CE89" s="95"/>
      <c r="CF89" s="96"/>
      <c r="CG89" s="97"/>
      <c r="CH89" s="98"/>
      <c r="CI89" s="99"/>
      <c r="CJ89" s="79">
        <f t="shared" si="1272"/>
        <v>0</v>
      </c>
      <c r="CK89" s="104"/>
      <c r="CL89" s="92"/>
      <c r="CM89" s="857"/>
      <c r="CN89" s="101"/>
      <c r="CO89" s="83"/>
      <c r="CP89" s="83"/>
      <c r="CQ89" s="84"/>
      <c r="CR89" s="84"/>
      <c r="CS89" s="84"/>
      <c r="CT89" s="85"/>
      <c r="CU89" s="86"/>
      <c r="CV89" s="87"/>
      <c r="CW89" s="87"/>
      <c r="CX89" s="88"/>
      <c r="CY89" s="88"/>
      <c r="CZ89" s="88"/>
      <c r="DA89" s="88"/>
      <c r="DB89" s="88"/>
      <c r="DC89" s="88"/>
      <c r="DD89" s="88"/>
      <c r="DE89" s="88"/>
      <c r="DF89" s="89"/>
      <c r="DG89" s="77">
        <f t="shared" ref="DG89" si="1311">DF89+DE89+CX89+CW89+CV89+CU89+CT89+CS89+CR89+CQ89+CP89+CO89+CN89+DD89+DC89+DB89+DA89+CZ89+CY89</f>
        <v>0</v>
      </c>
      <c r="DH89" s="90"/>
      <c r="DI89" s="855"/>
      <c r="DJ89" s="91"/>
      <c r="DK89" s="92"/>
      <c r="DL89" s="93"/>
      <c r="DM89" s="94"/>
      <c r="DN89" s="95"/>
      <c r="DO89" s="96"/>
      <c r="DP89" s="97"/>
      <c r="DQ89" s="98"/>
      <c r="DR89" s="99"/>
      <c r="DS89" s="81">
        <f>SUM(DG89:DR89)</f>
        <v>0</v>
      </c>
      <c r="DT89" s="104"/>
      <c r="DU89" s="92"/>
      <c r="DV89" s="864"/>
      <c r="DW89" s="101"/>
      <c r="DX89" s="83"/>
      <c r="DY89" s="83"/>
      <c r="DZ89" s="84"/>
      <c r="EA89" s="84"/>
      <c r="EB89" s="84"/>
      <c r="EC89" s="85"/>
      <c r="ED89" s="86"/>
      <c r="EE89" s="87"/>
      <c r="EF89" s="87"/>
      <c r="EG89" s="88"/>
      <c r="EH89" s="88"/>
      <c r="EI89" s="88"/>
      <c r="EJ89" s="88"/>
      <c r="EK89" s="88"/>
      <c r="EL89" s="88"/>
      <c r="EM89" s="88"/>
      <c r="EN89" s="88"/>
      <c r="EO89" s="89"/>
      <c r="EP89" s="77">
        <f t="shared" si="1274"/>
        <v>0</v>
      </c>
      <c r="EQ89" s="90"/>
      <c r="ER89" s="855"/>
      <c r="ES89" s="91"/>
      <c r="ET89" s="92"/>
      <c r="EU89" s="93"/>
      <c r="EV89" s="94"/>
      <c r="EW89" s="95"/>
      <c r="EX89" s="96"/>
      <c r="EY89" s="97"/>
      <c r="EZ89" s="98"/>
      <c r="FA89" s="99"/>
      <c r="FB89" s="81">
        <f>SUM(EP89:FA89)</f>
        <v>0</v>
      </c>
      <c r="FC89" s="104"/>
      <c r="FD89" s="92"/>
      <c r="FE89" s="864"/>
      <c r="FF89" s="2183">
        <f>الاعدادات!$D$15</f>
        <v>2024</v>
      </c>
      <c r="FG89" s="68">
        <f t="shared" si="1276"/>
        <v>0</v>
      </c>
      <c r="FH89" s="69"/>
      <c r="FI89" s="69"/>
      <c r="FJ89" s="70">
        <f t="shared" si="1277"/>
        <v>0</v>
      </c>
      <c r="FK89" s="68">
        <f t="shared" si="1278"/>
        <v>0</v>
      </c>
      <c r="FL89" s="69"/>
      <c r="FM89" s="69"/>
      <c r="FN89" s="70">
        <f t="shared" si="1279"/>
        <v>0</v>
      </c>
      <c r="FO89" s="68">
        <f t="shared" si="1280"/>
        <v>0</v>
      </c>
      <c r="FP89" s="69"/>
      <c r="FQ89" s="71"/>
      <c r="FR89" s="70">
        <f t="shared" si="1281"/>
        <v>0</v>
      </c>
      <c r="FS89" s="68">
        <f t="shared" si="1282"/>
        <v>0</v>
      </c>
      <c r="FT89" s="69"/>
      <c r="FU89" s="70">
        <f t="shared" si="1283"/>
        <v>0</v>
      </c>
      <c r="FV89" s="68">
        <f t="shared" si="1284"/>
        <v>0</v>
      </c>
      <c r="FW89" s="69"/>
      <c r="FX89" s="69"/>
      <c r="FY89" s="70">
        <f t="shared" si="1285"/>
        <v>0</v>
      </c>
      <c r="FZ89" s="68">
        <f t="shared" si="1286"/>
        <v>0</v>
      </c>
      <c r="GA89" s="72">
        <f t="shared" si="1287"/>
        <v>0</v>
      </c>
      <c r="GB89" s="72">
        <f t="shared" si="1288"/>
        <v>0</v>
      </c>
      <c r="GC89" s="70">
        <f t="shared" si="1289"/>
        <v>0</v>
      </c>
      <c r="GD89" t="str">
        <f t="shared" si="1269"/>
        <v>ok</v>
      </c>
      <c r="GQ89" s="1784" t="s">
        <v>181</v>
      </c>
      <c r="GR89" s="2250">
        <f>SUM(GR84:GR88)</f>
        <v>0</v>
      </c>
      <c r="GS89" s="2251">
        <f t="shared" ref="GS89:HJ89" si="1312">SUM(GS84:GS88)</f>
        <v>0</v>
      </c>
      <c r="GT89" s="2251">
        <f t="shared" si="1312"/>
        <v>0</v>
      </c>
      <c r="GU89" s="2251">
        <f t="shared" si="1312"/>
        <v>0</v>
      </c>
      <c r="GV89" s="2251">
        <f t="shared" si="1312"/>
        <v>0</v>
      </c>
      <c r="GW89" s="2251">
        <f t="shared" si="1312"/>
        <v>0</v>
      </c>
      <c r="GX89" s="2251">
        <f t="shared" si="1312"/>
        <v>0</v>
      </c>
      <c r="GY89" s="2252">
        <f t="shared" si="1312"/>
        <v>0</v>
      </c>
      <c r="GZ89" s="2252">
        <f t="shared" si="1312"/>
        <v>0</v>
      </c>
      <c r="HA89" s="2252">
        <f t="shared" si="1312"/>
        <v>0</v>
      </c>
      <c r="HB89" s="2252">
        <f t="shared" si="1312"/>
        <v>0</v>
      </c>
      <c r="HC89" s="2252">
        <f t="shared" si="1312"/>
        <v>0</v>
      </c>
      <c r="HD89" s="2252">
        <f t="shared" si="1312"/>
        <v>0</v>
      </c>
      <c r="HE89" s="2252">
        <f t="shared" si="1312"/>
        <v>0</v>
      </c>
      <c r="HF89" s="2252">
        <f t="shared" si="1312"/>
        <v>0</v>
      </c>
      <c r="HG89" s="2252">
        <f t="shared" si="1312"/>
        <v>0</v>
      </c>
      <c r="HH89" s="2252">
        <f t="shared" si="1312"/>
        <v>0</v>
      </c>
      <c r="HI89" s="2252">
        <f t="shared" si="1312"/>
        <v>0</v>
      </c>
      <c r="HJ89" s="2253">
        <f t="shared" si="1312"/>
        <v>0</v>
      </c>
      <c r="HK89" s="1795">
        <f t="shared" ref="HK89" si="1313">SUM(GR89:HJ89)</f>
        <v>0</v>
      </c>
      <c r="HL89" s="2254">
        <f t="shared" ref="HL89:HV89" si="1314">SUM(HL84:HL88)</f>
        <v>0</v>
      </c>
      <c r="HM89" s="2255">
        <f t="shared" si="1314"/>
        <v>0</v>
      </c>
      <c r="HN89" s="2256">
        <f t="shared" si="1314"/>
        <v>0</v>
      </c>
      <c r="HO89" s="2257">
        <f t="shared" si="1314"/>
        <v>0</v>
      </c>
      <c r="HP89" s="2258">
        <f t="shared" si="1314"/>
        <v>0</v>
      </c>
      <c r="HQ89" s="2259">
        <f t="shared" si="1314"/>
        <v>0</v>
      </c>
      <c r="HR89" s="2260">
        <f t="shared" si="1314"/>
        <v>0</v>
      </c>
      <c r="HS89" s="2261">
        <f t="shared" si="1314"/>
        <v>0</v>
      </c>
      <c r="HT89" s="2262">
        <f t="shared" si="1314"/>
        <v>0</v>
      </c>
      <c r="HU89" s="2263">
        <f t="shared" si="1314"/>
        <v>0</v>
      </c>
      <c r="HV89" s="2254">
        <f t="shared" si="1314"/>
        <v>0</v>
      </c>
      <c r="HW89" s="1807">
        <f t="shared" ref="HW89" si="1315">SUM(HK89:HV89)</f>
        <v>0</v>
      </c>
      <c r="HX89" s="2254">
        <f>SUM(HX84:HX88)</f>
        <v>0</v>
      </c>
      <c r="HY89" s="2254">
        <f>SUM(HY84:HY88)</f>
        <v>0</v>
      </c>
      <c r="HZ89" s="2264">
        <f>SUM(HZ84:HZ88)</f>
        <v>0</v>
      </c>
      <c r="IA89" s="2250">
        <f>SUM(IA84:IA88)</f>
        <v>0</v>
      </c>
      <c r="IB89" s="2251">
        <f t="shared" ref="IB89:IS89" si="1316">SUM(IB84:IB88)</f>
        <v>0</v>
      </c>
      <c r="IC89" s="2251">
        <f t="shared" si="1316"/>
        <v>0</v>
      </c>
      <c r="ID89" s="2251">
        <f t="shared" si="1316"/>
        <v>0</v>
      </c>
      <c r="IE89" s="2251">
        <f t="shared" si="1316"/>
        <v>0</v>
      </c>
      <c r="IF89" s="2251">
        <f t="shared" si="1316"/>
        <v>0</v>
      </c>
      <c r="IG89" s="2251">
        <f t="shared" si="1316"/>
        <v>0</v>
      </c>
      <c r="IH89" s="2252">
        <f t="shared" si="1316"/>
        <v>0</v>
      </c>
      <c r="II89" s="2252">
        <f t="shared" si="1316"/>
        <v>0</v>
      </c>
      <c r="IJ89" s="2252">
        <f t="shared" si="1316"/>
        <v>0</v>
      </c>
      <c r="IK89" s="2252">
        <f t="shared" si="1316"/>
        <v>0</v>
      </c>
      <c r="IL89" s="2252">
        <f t="shared" si="1316"/>
        <v>0</v>
      </c>
      <c r="IM89" s="2252">
        <f t="shared" si="1316"/>
        <v>0</v>
      </c>
      <c r="IN89" s="2252">
        <f t="shared" si="1316"/>
        <v>0</v>
      </c>
      <c r="IO89" s="2252">
        <f t="shared" si="1316"/>
        <v>0</v>
      </c>
      <c r="IP89" s="2252">
        <f t="shared" si="1316"/>
        <v>0</v>
      </c>
      <c r="IQ89" s="2252">
        <f t="shared" si="1316"/>
        <v>0</v>
      </c>
      <c r="IR89" s="2252">
        <f t="shared" si="1316"/>
        <v>0</v>
      </c>
      <c r="IS89" s="2253">
        <f t="shared" si="1316"/>
        <v>0</v>
      </c>
      <c r="IT89" s="1795">
        <f t="shared" ref="IT89" si="1317">SUM(IA89:IS89)</f>
        <v>0</v>
      </c>
      <c r="IU89" s="2254">
        <f t="shared" ref="IU89:JE89" si="1318">SUM(IU84:IU88)</f>
        <v>0</v>
      </c>
      <c r="IV89" s="2255">
        <f t="shared" si="1318"/>
        <v>0</v>
      </c>
      <c r="IW89" s="2256">
        <f t="shared" si="1318"/>
        <v>0</v>
      </c>
      <c r="IX89" s="2257">
        <f t="shared" si="1318"/>
        <v>0</v>
      </c>
      <c r="IY89" s="2258">
        <f t="shared" si="1318"/>
        <v>0</v>
      </c>
      <c r="IZ89" s="2259">
        <f t="shared" si="1318"/>
        <v>0</v>
      </c>
      <c r="JA89" s="2260">
        <f t="shared" si="1318"/>
        <v>0</v>
      </c>
      <c r="JB89" s="2254">
        <f t="shared" si="1318"/>
        <v>0</v>
      </c>
      <c r="JC89" s="2257">
        <f t="shared" si="1318"/>
        <v>0</v>
      </c>
      <c r="JD89" s="2263">
        <f t="shared" si="1318"/>
        <v>0</v>
      </c>
      <c r="JE89" s="2254">
        <f t="shared" si="1318"/>
        <v>0</v>
      </c>
      <c r="JF89" s="1807">
        <f t="shared" ref="JF89" si="1319">SUM(IT89:JE89)</f>
        <v>0</v>
      </c>
      <c r="JG89" s="2254">
        <f>SUM(JG84:JG88)</f>
        <v>0</v>
      </c>
      <c r="JH89" s="2254">
        <f>SUM(JH84:JH88)</f>
        <v>0</v>
      </c>
      <c r="JI89" s="2264">
        <f>SUM(JI84:JI88)</f>
        <v>0</v>
      </c>
    </row>
    <row r="90" spans="1:269" ht="36.75" customHeight="1" thickBot="1">
      <c r="A90" s="6492"/>
      <c r="B90" s="6487" t="str" cm="1">
        <f t="array" ref="B90">IFERROR(_xlfn.XLOOKUP(1, (INDEX(التشكيل_القديم!$L$54:$S$92, ,6)=$A86) * (INDEX(التشكيل_القديم!$L$54:$S$92, ,7)="عضو يسار يسار اليسار"), INDEX(التشكيل_القديم!$L$54:$S$92, ,2)),"")</f>
        <v/>
      </c>
      <c r="C90" s="6487"/>
      <c r="D90" s="6487"/>
      <c r="E90" s="6487"/>
      <c r="F90" s="6487"/>
      <c r="G90" s="6487"/>
      <c r="H90" s="6485"/>
      <c r="I90" s="105"/>
      <c r="J90" s="6495"/>
      <c r="K90" s="6235"/>
      <c r="L90" s="2187">
        <f>الاعدادات!$D$16</f>
        <v>2025</v>
      </c>
      <c r="M90" s="73">
        <v>0</v>
      </c>
      <c r="N90" s="64"/>
      <c r="O90" s="64"/>
      <c r="P90" s="64"/>
      <c r="Q90" s="64"/>
      <c r="R90" s="64"/>
      <c r="S90" s="64"/>
      <c r="T90" s="64"/>
      <c r="U90" s="64"/>
      <c r="V90" s="74"/>
      <c r="W90" s="64"/>
      <c r="X90" s="64"/>
      <c r="Y90" s="2134"/>
      <c r="Z90" s="62">
        <f t="shared" si="1270"/>
        <v>0</v>
      </c>
      <c r="AA90" s="73"/>
      <c r="AB90" s="63"/>
      <c r="AC90" s="2031">
        <f>SUM(BE90:BK90,BE97:BK97,CN90:CT90,CN97:CT97,DW90:EC90,DW97:EC97)</f>
        <v>0</v>
      </c>
      <c r="AD90" s="2025">
        <f t="shared" si="1291"/>
        <v>0</v>
      </c>
      <c r="AE90" s="2002">
        <f t="shared" si="1292"/>
        <v>0</v>
      </c>
      <c r="AF90" s="2172">
        <f t="shared" si="1293"/>
        <v>0</v>
      </c>
      <c r="AG90" s="2002">
        <f t="shared" si="1294"/>
        <v>0</v>
      </c>
      <c r="AH90" s="2173">
        <f t="shared" si="1295"/>
        <v>0</v>
      </c>
      <c r="AI90" s="2174">
        <f t="shared" si="1296"/>
        <v>0</v>
      </c>
      <c r="AJ90" s="2002">
        <f t="shared" si="1297"/>
        <v>0</v>
      </c>
      <c r="AK90" s="2026">
        <f t="shared" si="1298"/>
        <v>0</v>
      </c>
      <c r="AL90" s="2027">
        <f t="shared" si="1299"/>
        <v>0</v>
      </c>
      <c r="AM90" s="2175">
        <f t="shared" si="1300"/>
        <v>0</v>
      </c>
      <c r="AN90" s="2176">
        <f t="shared" si="1301"/>
        <v>0</v>
      </c>
      <c r="AO90" s="2028">
        <f t="shared" si="1302"/>
        <v>0</v>
      </c>
      <c r="AP90" s="2177">
        <f t="shared" si="1303"/>
        <v>0</v>
      </c>
      <c r="AQ90" s="2029">
        <f t="shared" si="1304"/>
        <v>0</v>
      </c>
      <c r="AR90" s="2178">
        <f t="shared" si="1305"/>
        <v>0</v>
      </c>
      <c r="AS90" s="2177">
        <f t="shared" si="1306"/>
        <v>0</v>
      </c>
      <c r="AT90" s="65">
        <f t="shared" ref="AT90:AT91" si="1320">AS90+AR90+AN90+AG90+AF90</f>
        <v>0</v>
      </c>
      <c r="AU90" s="2125"/>
      <c r="AV90" s="2002">
        <f t="shared" si="1307"/>
        <v>0</v>
      </c>
      <c r="AW90" s="2002">
        <f t="shared" si="1308"/>
        <v>0</v>
      </c>
      <c r="AX90" s="2128"/>
      <c r="AY90" s="2131"/>
      <c r="AZ90" s="65">
        <f t="shared" si="1309"/>
        <v>0</v>
      </c>
      <c r="BA90" s="66"/>
      <c r="BB90" s="2189">
        <f t="shared" si="1310"/>
        <v>0</v>
      </c>
      <c r="BC90" s="67"/>
      <c r="BD90" s="2187">
        <f>الاعدادات!$D$16</f>
        <v>2025</v>
      </c>
      <c r="BE90" s="82"/>
      <c r="BF90" s="83"/>
      <c r="BG90" s="83"/>
      <c r="BH90" s="84"/>
      <c r="BI90" s="84"/>
      <c r="BJ90" s="84"/>
      <c r="BK90" s="85"/>
      <c r="BL90" s="86"/>
      <c r="BM90" s="87"/>
      <c r="BN90" s="87"/>
      <c r="BO90" s="88"/>
      <c r="BP90" s="88"/>
      <c r="BQ90" s="88"/>
      <c r="BR90" s="88"/>
      <c r="BS90" s="88"/>
      <c r="BT90" s="88"/>
      <c r="BU90" s="88"/>
      <c r="BV90" s="88"/>
      <c r="BW90" s="89"/>
      <c r="BX90" s="77">
        <f t="shared" si="1271"/>
        <v>0</v>
      </c>
      <c r="BY90" s="90"/>
      <c r="BZ90" s="855"/>
      <c r="CA90" s="91"/>
      <c r="CB90" s="92"/>
      <c r="CC90" s="93"/>
      <c r="CD90" s="94"/>
      <c r="CE90" s="95"/>
      <c r="CF90" s="96"/>
      <c r="CG90" s="97"/>
      <c r="CH90" s="98"/>
      <c r="CI90" s="99"/>
      <c r="CJ90" s="79">
        <f>SUM(BX90:CI90)</f>
        <v>0</v>
      </c>
      <c r="CK90" s="104"/>
      <c r="CL90" s="92"/>
      <c r="CM90" s="857"/>
      <c r="CN90" s="101"/>
      <c r="CO90" s="83"/>
      <c r="CP90" s="83"/>
      <c r="CQ90" s="84"/>
      <c r="CR90" s="84"/>
      <c r="CS90" s="84"/>
      <c r="CT90" s="85"/>
      <c r="CU90" s="86"/>
      <c r="CV90" s="87"/>
      <c r="CW90" s="87"/>
      <c r="CX90" s="88"/>
      <c r="CY90" s="88"/>
      <c r="CZ90" s="88"/>
      <c r="DA90" s="88"/>
      <c r="DB90" s="88"/>
      <c r="DC90" s="88"/>
      <c r="DD90" s="88"/>
      <c r="DE90" s="88"/>
      <c r="DF90" s="89"/>
      <c r="DG90" s="77">
        <f>DF90+DE90+CX90+CW90+CV90+CU90+CT90+CS90+CR90+CQ90+CP90+CO90+CN90+DD90+DC90+DB90+DA90+CZ90+CY90</f>
        <v>0</v>
      </c>
      <c r="DH90" s="90"/>
      <c r="DI90" s="855"/>
      <c r="DJ90" s="91"/>
      <c r="DK90" s="92"/>
      <c r="DL90" s="93"/>
      <c r="DM90" s="94"/>
      <c r="DN90" s="95"/>
      <c r="DO90" s="96"/>
      <c r="DP90" s="97"/>
      <c r="DQ90" s="98"/>
      <c r="DR90" s="99"/>
      <c r="DS90" s="81">
        <f>SUM(DG90:DR90)</f>
        <v>0</v>
      </c>
      <c r="DT90" s="104"/>
      <c r="DU90" s="92"/>
      <c r="DV90" s="864"/>
      <c r="DW90" s="101"/>
      <c r="DX90" s="83"/>
      <c r="DY90" s="83"/>
      <c r="DZ90" s="84"/>
      <c r="EA90" s="84"/>
      <c r="EB90" s="84"/>
      <c r="EC90" s="85"/>
      <c r="ED90" s="86"/>
      <c r="EE90" s="87"/>
      <c r="EF90" s="87"/>
      <c r="EG90" s="88"/>
      <c r="EH90" s="88"/>
      <c r="EI90" s="88"/>
      <c r="EJ90" s="88"/>
      <c r="EK90" s="88"/>
      <c r="EL90" s="88"/>
      <c r="EM90" s="88"/>
      <c r="EN90" s="88"/>
      <c r="EO90" s="89"/>
      <c r="EP90" s="77">
        <f t="shared" si="1274"/>
        <v>0</v>
      </c>
      <c r="EQ90" s="90"/>
      <c r="ER90" s="855"/>
      <c r="ES90" s="91"/>
      <c r="ET90" s="92"/>
      <c r="EU90" s="93"/>
      <c r="EV90" s="94"/>
      <c r="EW90" s="95"/>
      <c r="EX90" s="96"/>
      <c r="EY90" s="97"/>
      <c r="EZ90" s="98"/>
      <c r="FA90" s="99"/>
      <c r="FB90" s="81">
        <f>SUM(EP90:FA90)</f>
        <v>0</v>
      </c>
      <c r="FC90" s="104"/>
      <c r="FD90" s="92"/>
      <c r="FE90" s="864"/>
      <c r="FF90" s="2183">
        <f>الاعدادات!$D$16</f>
        <v>2025</v>
      </c>
      <c r="FG90" s="68">
        <f t="shared" si="1276"/>
        <v>0</v>
      </c>
      <c r="FH90" s="69"/>
      <c r="FI90" s="69"/>
      <c r="FJ90" s="70">
        <f t="shared" si="1277"/>
        <v>0</v>
      </c>
      <c r="FK90" s="68">
        <f t="shared" si="1278"/>
        <v>0</v>
      </c>
      <c r="FL90" s="69"/>
      <c r="FM90" s="69"/>
      <c r="FN90" s="70">
        <f t="shared" si="1279"/>
        <v>0</v>
      </c>
      <c r="FO90" s="68">
        <f t="shared" si="1280"/>
        <v>0</v>
      </c>
      <c r="FP90" s="69"/>
      <c r="FQ90" s="71"/>
      <c r="FR90" s="70">
        <f t="shared" si="1281"/>
        <v>0</v>
      </c>
      <c r="FS90" s="68">
        <f t="shared" si="1282"/>
        <v>0</v>
      </c>
      <c r="FT90" s="69"/>
      <c r="FU90" s="70">
        <f t="shared" si="1283"/>
        <v>0</v>
      </c>
      <c r="FV90" s="68">
        <f t="shared" si="1284"/>
        <v>0</v>
      </c>
      <c r="FW90" s="69"/>
      <c r="FX90" s="69"/>
      <c r="FY90" s="70">
        <f t="shared" si="1285"/>
        <v>0</v>
      </c>
      <c r="FZ90" s="68">
        <f t="shared" si="1286"/>
        <v>0</v>
      </c>
      <c r="GA90" s="72">
        <f t="shared" si="1287"/>
        <v>0</v>
      </c>
      <c r="GB90" s="72">
        <f t="shared" si="1288"/>
        <v>0</v>
      </c>
      <c r="GC90" s="70">
        <f t="shared" si="1289"/>
        <v>0</v>
      </c>
      <c r="GD90" t="str">
        <f t="shared" si="1269"/>
        <v>ok</v>
      </c>
      <c r="GQ90" s="1"/>
      <c r="GR90" s="1929"/>
      <c r="GS90" s="1929"/>
      <c r="GT90" s="1929"/>
      <c r="GU90" s="1929"/>
      <c r="GV90" s="1929"/>
      <c r="GW90" s="1929"/>
      <c r="GX90" s="1929"/>
      <c r="GY90" s="1929"/>
      <c r="GZ90" s="1929"/>
      <c r="IX90" s="1929" t="s">
        <v>933</v>
      </c>
      <c r="IY90" s="1929"/>
      <c r="IZ90" s="1929"/>
      <c r="JA90" s="1929"/>
      <c r="JB90" s="1929"/>
      <c r="JC90" s="1929"/>
      <c r="JD90" s="1929"/>
      <c r="JE90" s="1929"/>
      <c r="JF90" s="1929"/>
      <c r="JG90" s="1929"/>
      <c r="JH90" s="1929"/>
      <c r="JI90" s="1929"/>
    </row>
    <row r="91" spans="1:269" ht="36.75" customHeight="1" thickBot="1">
      <c r="A91" s="6492"/>
      <c r="B91" s="6487" t="str" cm="1">
        <f t="array" ref="B91">IFERROR(_xlfn.XLOOKUP(1, (INDEX(التشكيل_القديم!$L$54:$S$92, ,6)=$A86) * (INDEX(التشكيل_القديم!$L$54:$S$92, ,7)="عضو يسار يسار يسار اليسار"), INDEX(التشكيل_القديم!$L$54:$S$92, ,2)),"")</f>
        <v/>
      </c>
      <c r="C91" s="6487"/>
      <c r="D91" s="6487"/>
      <c r="E91" s="6487"/>
      <c r="F91" s="6487"/>
      <c r="G91" s="6487"/>
      <c r="H91" s="6486"/>
      <c r="I91" s="105"/>
      <c r="J91" s="6495"/>
      <c r="K91" s="6235"/>
      <c r="L91" s="2187">
        <f>الاعدادات!$D$17</f>
        <v>2026</v>
      </c>
      <c r="M91" s="106">
        <v>138</v>
      </c>
      <c r="N91" s="107"/>
      <c r="O91" s="107"/>
      <c r="P91" s="107"/>
      <c r="Q91" s="107"/>
      <c r="R91" s="107"/>
      <c r="S91" s="107"/>
      <c r="T91" s="107"/>
      <c r="U91" s="107"/>
      <c r="V91" s="108"/>
      <c r="W91" s="107"/>
      <c r="X91" s="107"/>
      <c r="Y91" s="2135"/>
      <c r="Z91" s="62">
        <f t="shared" si="1270"/>
        <v>138</v>
      </c>
      <c r="AA91" s="109"/>
      <c r="AB91" s="110"/>
      <c r="AC91" s="2031">
        <f t="shared" ref="AC91" si="1321">SUM(BE91:BK91,BE98:BK98,CN91:CT91,CN98:CT98,DW91:EC91,DW98:EC98)</f>
        <v>0</v>
      </c>
      <c r="AD91" s="2025">
        <f t="shared" si="1291"/>
        <v>0</v>
      </c>
      <c r="AE91" s="2002">
        <f t="shared" si="1292"/>
        <v>0</v>
      </c>
      <c r="AF91" s="2172">
        <f t="shared" si="1293"/>
        <v>0</v>
      </c>
      <c r="AG91" s="2002">
        <f t="shared" si="1294"/>
        <v>0</v>
      </c>
      <c r="AH91" s="2173">
        <f t="shared" si="1295"/>
        <v>0</v>
      </c>
      <c r="AI91" s="2174">
        <f t="shared" si="1296"/>
        <v>0</v>
      </c>
      <c r="AJ91" s="2002">
        <f t="shared" si="1297"/>
        <v>0</v>
      </c>
      <c r="AK91" s="2026">
        <f t="shared" si="1298"/>
        <v>0</v>
      </c>
      <c r="AL91" s="2027">
        <f t="shared" si="1299"/>
        <v>0</v>
      </c>
      <c r="AM91" s="2175">
        <f t="shared" si="1300"/>
        <v>0</v>
      </c>
      <c r="AN91" s="2176">
        <f>SUM(AH91:AM91)</f>
        <v>0</v>
      </c>
      <c r="AO91" s="2028">
        <f t="shared" si="1302"/>
        <v>0</v>
      </c>
      <c r="AP91" s="2177">
        <f t="shared" si="1303"/>
        <v>0</v>
      </c>
      <c r="AQ91" s="2029">
        <f t="shared" si="1304"/>
        <v>0</v>
      </c>
      <c r="AR91" s="2178">
        <f t="shared" si="1305"/>
        <v>0</v>
      </c>
      <c r="AS91" s="2177">
        <f t="shared" si="1306"/>
        <v>0</v>
      </c>
      <c r="AT91" s="65">
        <f t="shared" si="1320"/>
        <v>0</v>
      </c>
      <c r="AU91" s="2126"/>
      <c r="AV91" s="2002">
        <f t="shared" si="1307"/>
        <v>0</v>
      </c>
      <c r="AW91" s="2002">
        <f t="shared" si="1308"/>
        <v>0</v>
      </c>
      <c r="AX91" s="2129"/>
      <c r="AY91" s="2132"/>
      <c r="AZ91" s="65">
        <f t="shared" si="1309"/>
        <v>0</v>
      </c>
      <c r="BA91" s="113"/>
      <c r="BB91" s="2189">
        <f t="shared" si="1310"/>
        <v>-138</v>
      </c>
      <c r="BC91" s="67"/>
      <c r="BD91" s="2187">
        <f>الاعدادات!$D$17</f>
        <v>2026</v>
      </c>
      <c r="BE91" s="117"/>
      <c r="BF91" s="118"/>
      <c r="BG91" s="118"/>
      <c r="BH91" s="119"/>
      <c r="BI91" s="119"/>
      <c r="BJ91" s="119"/>
      <c r="BK91" s="120"/>
      <c r="BL91" s="121"/>
      <c r="BM91" s="122"/>
      <c r="BN91" s="122"/>
      <c r="BO91" s="123"/>
      <c r="BP91" s="123"/>
      <c r="BQ91" s="123"/>
      <c r="BR91" s="123"/>
      <c r="BS91" s="123"/>
      <c r="BT91" s="123"/>
      <c r="BU91" s="123"/>
      <c r="BV91" s="123"/>
      <c r="BW91" s="124"/>
      <c r="BX91" s="77">
        <f>SUM(BE91:BW91)</f>
        <v>0</v>
      </c>
      <c r="BY91" s="126"/>
      <c r="BZ91" s="856"/>
      <c r="CA91" s="127"/>
      <c r="CB91" s="128"/>
      <c r="CC91" s="129"/>
      <c r="CD91" s="130"/>
      <c r="CE91" s="131"/>
      <c r="CF91" s="132"/>
      <c r="CG91" s="133"/>
      <c r="CH91" s="134"/>
      <c r="CI91" s="135"/>
      <c r="CJ91" s="79">
        <f>SUM(BX91:CI91)</f>
        <v>0</v>
      </c>
      <c r="CK91" s="137"/>
      <c r="CL91" s="128"/>
      <c r="CM91" s="858"/>
      <c r="CN91" s="139"/>
      <c r="CO91" s="118"/>
      <c r="CP91" s="118"/>
      <c r="CQ91" s="119"/>
      <c r="CR91" s="119"/>
      <c r="CS91" s="119"/>
      <c r="CT91" s="120"/>
      <c r="CU91" s="121"/>
      <c r="CV91" s="122"/>
      <c r="CW91" s="122"/>
      <c r="CX91" s="123"/>
      <c r="CY91" s="123"/>
      <c r="CZ91" s="123"/>
      <c r="DA91" s="123"/>
      <c r="DB91" s="123"/>
      <c r="DC91" s="123"/>
      <c r="DD91" s="123"/>
      <c r="DE91" s="123"/>
      <c r="DF91" s="124"/>
      <c r="DG91" s="125">
        <f t="shared" ref="DG91:DG92" si="1322">DF91+DE91+CX91+CW91+CV91+CU91+CT91+CS91+CR91+CQ91+CP91+CO91+CN91</f>
        <v>0</v>
      </c>
      <c r="DH91" s="126"/>
      <c r="DI91" s="856"/>
      <c r="DJ91" s="127"/>
      <c r="DK91" s="128"/>
      <c r="DL91" s="129"/>
      <c r="DM91" s="130"/>
      <c r="DN91" s="131"/>
      <c r="DO91" s="132"/>
      <c r="DP91" s="133"/>
      <c r="DQ91" s="134"/>
      <c r="DR91" s="135"/>
      <c r="DS91" s="140">
        <f>SUM(DG91:DR91)</f>
        <v>0</v>
      </c>
      <c r="DT91" s="137"/>
      <c r="DU91" s="128"/>
      <c r="DV91" s="865"/>
      <c r="DW91" s="139"/>
      <c r="DX91" s="118"/>
      <c r="DY91" s="118"/>
      <c r="DZ91" s="119"/>
      <c r="EA91" s="119"/>
      <c r="EB91" s="119"/>
      <c r="EC91" s="120"/>
      <c r="ED91" s="121"/>
      <c r="EE91" s="122"/>
      <c r="EF91" s="122"/>
      <c r="EG91" s="123"/>
      <c r="EH91" s="123"/>
      <c r="EI91" s="123"/>
      <c r="EJ91" s="123"/>
      <c r="EK91" s="123"/>
      <c r="EL91" s="123"/>
      <c r="EM91" s="123"/>
      <c r="EN91" s="123"/>
      <c r="EO91" s="124"/>
      <c r="EP91" s="77">
        <f>EO91+EN91+EG91+EF91+EE91+ED91+EC91+EB91+EA91+DZ91+DY91+DX91+DW91+EM91+EL91+EK91+EJ91+EI91+EH91</f>
        <v>0</v>
      </c>
      <c r="EQ91" s="126"/>
      <c r="ER91" s="856"/>
      <c r="ES91" s="127"/>
      <c r="ET91" s="128"/>
      <c r="EU91" s="129"/>
      <c r="EV91" s="130"/>
      <c r="EW91" s="131"/>
      <c r="EX91" s="132"/>
      <c r="EY91" s="133"/>
      <c r="EZ91" s="134"/>
      <c r="FA91" s="135"/>
      <c r="FB91" s="140">
        <f>SUM(EP91:FA91)</f>
        <v>0</v>
      </c>
      <c r="FC91" s="137"/>
      <c r="FD91" s="128"/>
      <c r="FE91" s="865"/>
      <c r="FF91" s="2183">
        <f>الاعدادات!$D$17</f>
        <v>2026</v>
      </c>
      <c r="FG91" s="68">
        <f t="shared" si="1276"/>
        <v>0</v>
      </c>
      <c r="FH91" s="69"/>
      <c r="FI91" s="69"/>
      <c r="FJ91" s="70">
        <f t="shared" si="1277"/>
        <v>0</v>
      </c>
      <c r="FK91" s="68">
        <f t="shared" si="1278"/>
        <v>0</v>
      </c>
      <c r="FL91" s="69"/>
      <c r="FM91" s="69"/>
      <c r="FN91" s="70">
        <f t="shared" si="1279"/>
        <v>0</v>
      </c>
      <c r="FO91" s="68">
        <f t="shared" si="1280"/>
        <v>0</v>
      </c>
      <c r="FP91" s="69"/>
      <c r="FQ91" s="71"/>
      <c r="FR91" s="70">
        <f t="shared" si="1281"/>
        <v>0</v>
      </c>
      <c r="FS91" s="68">
        <f t="shared" si="1282"/>
        <v>0</v>
      </c>
      <c r="FT91" s="69"/>
      <c r="FU91" s="70">
        <f t="shared" si="1283"/>
        <v>0</v>
      </c>
      <c r="FV91" s="68">
        <f t="shared" si="1284"/>
        <v>0</v>
      </c>
      <c r="FW91" s="69"/>
      <c r="FX91" s="69"/>
      <c r="FY91" s="70">
        <f t="shared" si="1285"/>
        <v>0</v>
      </c>
      <c r="FZ91" s="68">
        <f t="shared" si="1286"/>
        <v>0</v>
      </c>
      <c r="GA91" s="72">
        <f t="shared" si="1287"/>
        <v>0</v>
      </c>
      <c r="GB91" s="72">
        <f t="shared" si="1288"/>
        <v>0</v>
      </c>
      <c r="GC91" s="70">
        <f t="shared" si="1289"/>
        <v>0</v>
      </c>
      <c r="GD91" t="str">
        <f t="shared" si="1269"/>
        <v>wrong</v>
      </c>
    </row>
    <row r="92" spans="1:269" ht="36.75" customHeight="1" thickBot="1">
      <c r="A92" s="6488"/>
      <c r="B92" s="6489"/>
      <c r="C92" s="6489"/>
      <c r="D92" s="6489"/>
      <c r="E92" s="6489"/>
      <c r="F92" s="6489"/>
      <c r="G92" s="6490"/>
      <c r="H92" s="2115"/>
      <c r="I92" s="2116"/>
      <c r="J92" s="2117"/>
      <c r="K92" s="2118"/>
      <c r="L92" s="2119" t="s">
        <v>181</v>
      </c>
      <c r="M92" s="2190">
        <f>SUM(M86:M91)</f>
        <v>138</v>
      </c>
      <c r="N92" s="2190">
        <f t="shared" ref="N92:U92" si="1323">SUM(N86:N91)</f>
        <v>0</v>
      </c>
      <c r="O92" s="2190">
        <f t="shared" si="1323"/>
        <v>0</v>
      </c>
      <c r="P92" s="2190">
        <f t="shared" si="1323"/>
        <v>0</v>
      </c>
      <c r="Q92" s="2190">
        <f t="shared" si="1323"/>
        <v>0</v>
      </c>
      <c r="R92" s="2190">
        <f t="shared" si="1323"/>
        <v>0</v>
      </c>
      <c r="S92" s="2190">
        <f t="shared" si="1323"/>
        <v>0</v>
      </c>
      <c r="T92" s="2190">
        <f t="shared" si="1323"/>
        <v>0</v>
      </c>
      <c r="U92" s="2190">
        <f t="shared" si="1323"/>
        <v>0</v>
      </c>
      <c r="V92" s="2120"/>
      <c r="W92" s="2190">
        <f t="shared" ref="W92:AG92" si="1324">SUM(W86:W91)</f>
        <v>0</v>
      </c>
      <c r="X92" s="2190">
        <f t="shared" si="1324"/>
        <v>0</v>
      </c>
      <c r="Y92" s="2190">
        <f t="shared" si="1324"/>
        <v>0</v>
      </c>
      <c r="Z92" s="2190">
        <f t="shared" si="1324"/>
        <v>138</v>
      </c>
      <c r="AA92" s="2190">
        <f t="shared" si="1324"/>
        <v>0</v>
      </c>
      <c r="AB92" s="2190">
        <f t="shared" si="1324"/>
        <v>0</v>
      </c>
      <c r="AC92" s="2190">
        <f t="shared" si="1324"/>
        <v>0</v>
      </c>
      <c r="AD92" s="2190">
        <f t="shared" si="1324"/>
        <v>0</v>
      </c>
      <c r="AE92" s="2190">
        <f t="shared" si="1324"/>
        <v>0</v>
      </c>
      <c r="AF92" s="2190">
        <f t="shared" si="1324"/>
        <v>0</v>
      </c>
      <c r="AG92" s="2190">
        <f t="shared" si="1324"/>
        <v>0</v>
      </c>
      <c r="AH92" s="2120"/>
      <c r="AI92" s="2190">
        <f t="shared" ref="AI92:BB92" si="1325">SUM(AI86:AI91)</f>
        <v>0</v>
      </c>
      <c r="AJ92" s="2190">
        <f t="shared" si="1325"/>
        <v>0</v>
      </c>
      <c r="AK92" s="2190">
        <f t="shared" si="1325"/>
        <v>0</v>
      </c>
      <c r="AL92" s="2190">
        <f t="shared" si="1325"/>
        <v>0</v>
      </c>
      <c r="AM92" s="2190">
        <f t="shared" si="1325"/>
        <v>0</v>
      </c>
      <c r="AN92" s="2190">
        <f t="shared" si="1325"/>
        <v>0</v>
      </c>
      <c r="AO92" s="2190">
        <f t="shared" si="1325"/>
        <v>0</v>
      </c>
      <c r="AP92" s="2190">
        <f t="shared" si="1325"/>
        <v>0</v>
      </c>
      <c r="AQ92" s="2190">
        <f t="shared" si="1325"/>
        <v>0</v>
      </c>
      <c r="AR92" s="2190">
        <f t="shared" si="1325"/>
        <v>0</v>
      </c>
      <c r="AS92" s="2190">
        <f t="shared" si="1325"/>
        <v>0</v>
      </c>
      <c r="AT92" s="2190">
        <f t="shared" si="1325"/>
        <v>0</v>
      </c>
      <c r="AU92" s="2190">
        <f t="shared" si="1325"/>
        <v>0</v>
      </c>
      <c r="AV92" s="2190">
        <f t="shared" si="1325"/>
        <v>0</v>
      </c>
      <c r="AW92" s="2190">
        <f t="shared" si="1325"/>
        <v>0</v>
      </c>
      <c r="AX92" s="2190">
        <f t="shared" si="1325"/>
        <v>0</v>
      </c>
      <c r="AY92" s="2190">
        <f t="shared" si="1325"/>
        <v>0</v>
      </c>
      <c r="AZ92" s="2190">
        <f t="shared" si="1325"/>
        <v>0</v>
      </c>
      <c r="BA92" s="2190">
        <f t="shared" si="1325"/>
        <v>0</v>
      </c>
      <c r="BB92" s="2191">
        <f t="shared" si="1325"/>
        <v>-138</v>
      </c>
      <c r="BC92" s="67"/>
      <c r="BD92" s="2009" t="s">
        <v>181</v>
      </c>
      <c r="BE92" s="840">
        <f t="shared" ref="BE92" si="1326">SUM(BE87:BE91)</f>
        <v>0</v>
      </c>
      <c r="BF92" s="841">
        <f t="shared" ref="BF92" si="1327">SUM(BF87:BF91)</f>
        <v>0</v>
      </c>
      <c r="BG92" s="841">
        <f t="shared" ref="BG92" si="1328">SUM(BG87:BG91)</f>
        <v>0</v>
      </c>
      <c r="BH92" s="841">
        <f t="shared" ref="BH92" si="1329">SUM(BH87:BH91)</f>
        <v>0</v>
      </c>
      <c r="BI92" s="841">
        <f t="shared" ref="BI92" si="1330">SUM(BI87:BI91)</f>
        <v>0</v>
      </c>
      <c r="BJ92" s="841">
        <f t="shared" ref="BJ92" si="1331">SUM(BJ87:BJ91)</f>
        <v>0</v>
      </c>
      <c r="BK92" s="841">
        <f t="shared" ref="BK92" si="1332">SUM(BK87:BK91)</f>
        <v>0</v>
      </c>
      <c r="BL92" s="841">
        <f t="shared" ref="BL92" si="1333">SUM(BL87:BL91)</f>
        <v>0</v>
      </c>
      <c r="BM92" s="841">
        <f t="shared" ref="BM92" si="1334">SUM(BM87:BM91)</f>
        <v>0</v>
      </c>
      <c r="BN92" s="841">
        <f t="shared" ref="BN92" si="1335">SUM(BN87:BN91)</f>
        <v>0</v>
      </c>
      <c r="BO92" s="841">
        <f t="shared" ref="BO92" si="1336">SUM(BO87:BO91)</f>
        <v>0</v>
      </c>
      <c r="BP92" s="841">
        <f t="shared" ref="BP92" si="1337">SUM(BP87:BP91)</f>
        <v>0</v>
      </c>
      <c r="BQ92" s="841">
        <f t="shared" ref="BQ92" si="1338">SUM(BQ87:BQ91)</f>
        <v>0</v>
      </c>
      <c r="BR92" s="841">
        <f t="shared" ref="BR92" si="1339">SUM(BR87:BR91)</f>
        <v>0</v>
      </c>
      <c r="BS92" s="841">
        <f t="shared" ref="BS92" si="1340">SUM(BS87:BS91)</f>
        <v>0</v>
      </c>
      <c r="BT92" s="841">
        <f t="shared" ref="BT92" si="1341">SUM(BT87:BT91)</f>
        <v>0</v>
      </c>
      <c r="BU92" s="841">
        <f t="shared" ref="BU92" si="1342">SUM(BU87:BU91)</f>
        <v>0</v>
      </c>
      <c r="BV92" s="841">
        <f t="shared" ref="BV92" si="1343">SUM(BV87:BV91)</f>
        <v>0</v>
      </c>
      <c r="BW92" s="841">
        <f t="shared" ref="BW92" si="1344">SUM(BW87:BW91)</f>
        <v>0</v>
      </c>
      <c r="BX92" s="77">
        <f t="shared" ref="BX92" si="1345">SUM(BE92:BW92)</f>
        <v>0</v>
      </c>
      <c r="BY92" s="841">
        <f t="shared" ref="BY92" si="1346">SUM(BY87:BY91)</f>
        <v>0</v>
      </c>
      <c r="BZ92" s="841">
        <f t="shared" ref="BZ92" si="1347">SUM(BZ87:BZ91)</f>
        <v>0</v>
      </c>
      <c r="CA92" s="841">
        <f t="shared" ref="CA92" si="1348">SUM(CA87:CA91)</f>
        <v>0</v>
      </c>
      <c r="CB92" s="841">
        <f t="shared" ref="CB92" si="1349">SUM(CB87:CB91)</f>
        <v>0</v>
      </c>
      <c r="CC92" s="841">
        <f t="shared" ref="CC92" si="1350">SUM(CC87:CC91)</f>
        <v>0</v>
      </c>
      <c r="CD92" s="841">
        <f t="shared" ref="CD92" si="1351">SUM(CD87:CD91)</f>
        <v>0</v>
      </c>
      <c r="CE92" s="841">
        <f t="shared" ref="CE92" si="1352">SUM(CE87:CE91)</f>
        <v>0</v>
      </c>
      <c r="CF92" s="841">
        <f t="shared" ref="CF92" si="1353">SUM(CF87:CF91)</f>
        <v>0</v>
      </c>
      <c r="CG92" s="841">
        <f t="shared" ref="CG92" si="1354">SUM(CG87:CG91)</f>
        <v>0</v>
      </c>
      <c r="CH92" s="2030">
        <f t="shared" ref="CH92" si="1355">SUM(CH87:CH91)</f>
        <v>0</v>
      </c>
      <c r="CI92" s="841">
        <f t="shared" ref="CI92" si="1356">SUM(CI87:CI91)</f>
        <v>0</v>
      </c>
      <c r="CJ92" s="841">
        <f t="shared" ref="CJ92" si="1357">SUM(CJ87:CJ91)</f>
        <v>0</v>
      </c>
      <c r="CK92" s="841">
        <f t="shared" ref="CK92" si="1358">SUM(CK87:CK91)</f>
        <v>0</v>
      </c>
      <c r="CL92" s="841">
        <f t="shared" ref="CL92" si="1359">SUM(CL87:CL91)</f>
        <v>0</v>
      </c>
      <c r="CM92" s="2192">
        <f t="shared" ref="CM92" si="1360">SUM(CM87:CM91)</f>
        <v>0</v>
      </c>
      <c r="CN92" s="840">
        <f t="shared" ref="CN92" si="1361">SUM(CN87:CN91)</f>
        <v>0</v>
      </c>
      <c r="CO92" s="841">
        <f t="shared" ref="CO92" si="1362">SUM(CO87:CO91)</f>
        <v>0</v>
      </c>
      <c r="CP92" s="841">
        <f t="shared" ref="CP92" si="1363">SUM(CP87:CP91)</f>
        <v>0</v>
      </c>
      <c r="CQ92" s="841">
        <f t="shared" ref="CQ92" si="1364">SUM(CQ87:CQ91)</f>
        <v>0</v>
      </c>
      <c r="CR92" s="841">
        <f t="shared" ref="CR92" si="1365">SUM(CR87:CR91)</f>
        <v>0</v>
      </c>
      <c r="CS92" s="841">
        <f t="shared" ref="CS92" si="1366">SUM(CS87:CS91)</f>
        <v>0</v>
      </c>
      <c r="CT92" s="841">
        <f t="shared" ref="CT92" si="1367">SUM(CT87:CT91)</f>
        <v>0</v>
      </c>
      <c r="CU92" s="841">
        <f t="shared" ref="CU92" si="1368">SUM(CU87:CU91)</f>
        <v>0</v>
      </c>
      <c r="CV92" s="841">
        <f t="shared" ref="CV92" si="1369">SUM(CV87:CV91)</f>
        <v>0</v>
      </c>
      <c r="CW92" s="841">
        <f t="shared" ref="CW92" si="1370">SUM(CW87:CW91)</f>
        <v>0</v>
      </c>
      <c r="CX92" s="841">
        <f t="shared" ref="CX92" si="1371">SUM(CX87:CX91)</f>
        <v>0</v>
      </c>
      <c r="CY92" s="841">
        <f t="shared" ref="CY92" si="1372">SUM(CY87:CY91)</f>
        <v>0</v>
      </c>
      <c r="CZ92" s="841">
        <f t="shared" ref="CZ92" si="1373">SUM(CZ87:CZ91)</f>
        <v>0</v>
      </c>
      <c r="DA92" s="841">
        <f t="shared" ref="DA92" si="1374">SUM(DA87:DA91)</f>
        <v>0</v>
      </c>
      <c r="DB92" s="841">
        <f t="shared" ref="DB92" si="1375">SUM(DB87:DB91)</f>
        <v>0</v>
      </c>
      <c r="DC92" s="841">
        <f t="shared" ref="DC92" si="1376">SUM(DC87:DC91)</f>
        <v>0</v>
      </c>
      <c r="DD92" s="841">
        <f t="shared" ref="DD92" si="1377">SUM(DD87:DD91)</f>
        <v>0</v>
      </c>
      <c r="DE92" s="841">
        <f t="shared" ref="DE92" si="1378">SUM(DE87:DE91)</f>
        <v>0</v>
      </c>
      <c r="DF92" s="841">
        <f t="shared" ref="DF92" si="1379">SUM(DF87:DF91)</f>
        <v>0</v>
      </c>
      <c r="DG92" s="842">
        <f t="shared" si="1322"/>
        <v>0</v>
      </c>
      <c r="DH92" s="841">
        <f>SUM(DH87:DH91)</f>
        <v>0</v>
      </c>
      <c r="DI92" s="841"/>
      <c r="DJ92" s="841">
        <f t="shared" ref="DJ92" si="1380">SUM(DJ87:DJ91)</f>
        <v>0</v>
      </c>
      <c r="DK92" s="841">
        <f t="shared" ref="DK92" si="1381">SUM(DK87:DK91)</f>
        <v>0</v>
      </c>
      <c r="DL92" s="841">
        <f t="shared" ref="DL92" si="1382">SUM(DL87:DL91)</f>
        <v>0</v>
      </c>
      <c r="DM92" s="841">
        <f t="shared" ref="DM92" si="1383">SUM(DM87:DM91)</f>
        <v>0</v>
      </c>
      <c r="DN92" s="841">
        <f t="shared" ref="DN92" si="1384">SUM(DN87:DN91)</f>
        <v>0</v>
      </c>
      <c r="DO92" s="841">
        <f t="shared" ref="DO92" si="1385">SUM(DO87:DO91)</f>
        <v>0</v>
      </c>
      <c r="DP92" s="841">
        <f t="shared" ref="DP92" si="1386">SUM(DP87:DP91)</f>
        <v>0</v>
      </c>
      <c r="DQ92" s="2030">
        <f t="shared" ref="DQ92" si="1387">SUM(DQ87:DQ91)</f>
        <v>0</v>
      </c>
      <c r="DR92" s="841">
        <f t="shared" ref="DR92" si="1388">SUM(DR87:DR91)</f>
        <v>0</v>
      </c>
      <c r="DS92" s="841">
        <f t="shared" ref="DS92" si="1389">SUM(DS87:DS91)</f>
        <v>0</v>
      </c>
      <c r="DT92" s="841">
        <f t="shared" ref="DT92" si="1390">SUM(DT87:DT91)</f>
        <v>0</v>
      </c>
      <c r="DU92" s="841">
        <f t="shared" ref="DU92" si="1391">SUM(DU87:DU91)</f>
        <v>0</v>
      </c>
      <c r="DV92" s="2193">
        <f t="shared" ref="DV92" si="1392">SUM(DV87:DV91)</f>
        <v>0</v>
      </c>
      <c r="DW92" s="840">
        <f t="shared" ref="DW92" si="1393">SUM(DW87:DW91)</f>
        <v>0</v>
      </c>
      <c r="DX92" s="841">
        <f t="shared" ref="DX92" si="1394">SUM(DX87:DX91)</f>
        <v>0</v>
      </c>
      <c r="DY92" s="841">
        <f t="shared" ref="DY92" si="1395">SUM(DY87:DY91)</f>
        <v>0</v>
      </c>
      <c r="DZ92" s="841">
        <f t="shared" ref="DZ92" si="1396">SUM(DZ87:DZ91)</f>
        <v>0</v>
      </c>
      <c r="EA92" s="841">
        <f t="shared" ref="EA92" si="1397">SUM(EA87:EA91)</f>
        <v>0</v>
      </c>
      <c r="EB92" s="841">
        <f t="shared" ref="EB92" si="1398">SUM(EB87:EB91)</f>
        <v>0</v>
      </c>
      <c r="EC92" s="841">
        <f t="shared" ref="EC92" si="1399">SUM(EC87:EC91)</f>
        <v>0</v>
      </c>
      <c r="ED92" s="841">
        <f t="shared" ref="ED92" si="1400">SUM(ED87:ED91)</f>
        <v>0</v>
      </c>
      <c r="EE92" s="841">
        <f t="shared" ref="EE92" si="1401">SUM(EE87:EE91)</f>
        <v>0</v>
      </c>
      <c r="EF92" s="841">
        <f t="shared" ref="EF92" si="1402">SUM(EF87:EF91)</f>
        <v>0</v>
      </c>
      <c r="EG92" s="841">
        <f t="shared" ref="EG92" si="1403">SUM(EG87:EG91)</f>
        <v>0</v>
      </c>
      <c r="EH92" s="841">
        <f t="shared" ref="EH92" si="1404">SUM(EH87:EH91)</f>
        <v>0</v>
      </c>
      <c r="EI92" s="841">
        <f t="shared" ref="EI92" si="1405">SUM(EI87:EI91)</f>
        <v>0</v>
      </c>
      <c r="EJ92" s="841">
        <f t="shared" ref="EJ92" si="1406">SUM(EJ87:EJ91)</f>
        <v>0</v>
      </c>
      <c r="EK92" s="841">
        <f t="shared" ref="EK92" si="1407">SUM(EK87:EK91)</f>
        <v>0</v>
      </c>
      <c r="EL92" s="841">
        <f t="shared" ref="EL92" si="1408">SUM(EL87:EL91)</f>
        <v>0</v>
      </c>
      <c r="EM92" s="841">
        <f t="shared" ref="EM92" si="1409">SUM(EM87:EM91)</f>
        <v>0</v>
      </c>
      <c r="EN92" s="841">
        <f t="shared" ref="EN92" si="1410">SUM(EN87:EN91)</f>
        <v>0</v>
      </c>
      <c r="EO92" s="841">
        <f t="shared" ref="EO92" si="1411">SUM(EO87:EO91)</f>
        <v>0</v>
      </c>
      <c r="EP92" s="842">
        <f t="shared" ref="EP92" si="1412">EO92+EN92+EG92+EF92+EE92+ED92+EC92+EB92+EA92+DZ92+DY92+DX92+DW92</f>
        <v>0</v>
      </c>
      <c r="EQ92" s="841">
        <f>SUM(EQ87:EQ91)</f>
        <v>0</v>
      </c>
      <c r="ER92" s="841"/>
      <c r="ES92" s="841">
        <f t="shared" ref="ES92" si="1413">SUM(ES87:ES91)</f>
        <v>0</v>
      </c>
      <c r="ET92" s="841">
        <f t="shared" ref="ET92" si="1414">SUM(ET87:ET91)</f>
        <v>0</v>
      </c>
      <c r="EU92" s="841">
        <f t="shared" ref="EU92" si="1415">SUM(EU87:EU91)</f>
        <v>0</v>
      </c>
      <c r="EV92" s="841">
        <f t="shared" ref="EV92" si="1416">SUM(EV87:EV91)</f>
        <v>0</v>
      </c>
      <c r="EW92" s="841">
        <f t="shared" ref="EW92" si="1417">SUM(EW87:EW91)</f>
        <v>0</v>
      </c>
      <c r="EX92" s="841">
        <f t="shared" ref="EX92" si="1418">SUM(EX87:EX91)</f>
        <v>0</v>
      </c>
      <c r="EY92" s="841">
        <f t="shared" ref="EY92" si="1419">SUM(EY87:EY91)</f>
        <v>0</v>
      </c>
      <c r="EZ92" s="2030">
        <f t="shared" ref="EZ92" si="1420">SUM(EZ87:EZ91)</f>
        <v>0</v>
      </c>
      <c r="FA92" s="841">
        <f t="shared" ref="FA92" si="1421">SUM(FA87:FA91)</f>
        <v>0</v>
      </c>
      <c r="FB92" s="841">
        <f t="shared" ref="FB92" si="1422">SUM(FB87:FB91)</f>
        <v>0</v>
      </c>
      <c r="FC92" s="841">
        <f t="shared" ref="FC92" si="1423">SUM(FC87:FC91)</f>
        <v>0</v>
      </c>
      <c r="FD92" s="841">
        <f t="shared" ref="FD92" si="1424">SUM(FD87:FD91)</f>
        <v>0</v>
      </c>
      <c r="FE92" s="2193">
        <f t="shared" ref="FE92" si="1425">SUM(FE87:FE91)</f>
        <v>0</v>
      </c>
      <c r="FF92" s="142" t="s">
        <v>106</v>
      </c>
      <c r="FG92" s="846">
        <f>SUM(FG86:FG91)</f>
        <v>0</v>
      </c>
      <c r="FH92" s="847">
        <f t="shared" ref="FH92:FQ92" si="1426">SUM(FH86:FH91)</f>
        <v>0</v>
      </c>
      <c r="FI92" s="847">
        <f t="shared" si="1426"/>
        <v>0</v>
      </c>
      <c r="FJ92" s="848">
        <f t="shared" si="1426"/>
        <v>0</v>
      </c>
      <c r="FK92" s="846">
        <f t="shared" si="1426"/>
        <v>0</v>
      </c>
      <c r="FL92" s="847">
        <f t="shared" si="1426"/>
        <v>0</v>
      </c>
      <c r="FM92" s="847">
        <f t="shared" si="1426"/>
        <v>0</v>
      </c>
      <c r="FN92" s="848">
        <f t="shared" si="1426"/>
        <v>0</v>
      </c>
      <c r="FO92" s="846">
        <f t="shared" si="1426"/>
        <v>0</v>
      </c>
      <c r="FP92" s="847">
        <f t="shared" si="1426"/>
        <v>0</v>
      </c>
      <c r="FQ92" s="848">
        <f t="shared" si="1426"/>
        <v>0</v>
      </c>
      <c r="FR92" s="849">
        <f t="shared" si="1281"/>
        <v>0</v>
      </c>
      <c r="FS92" s="846">
        <f t="shared" ref="FS92" si="1427">SUM(FS86:FS91)</f>
        <v>0</v>
      </c>
      <c r="FT92" s="847">
        <f>SUM(FT86:FT91)</f>
        <v>0</v>
      </c>
      <c r="FU92" s="848">
        <f t="shared" ref="FU92:FY92" si="1428">SUM(FU86:FU91)</f>
        <v>0</v>
      </c>
      <c r="FV92" s="846">
        <f t="shared" si="1428"/>
        <v>0</v>
      </c>
      <c r="FW92" s="847">
        <f t="shared" si="1428"/>
        <v>0</v>
      </c>
      <c r="FX92" s="847">
        <f t="shared" si="1428"/>
        <v>0</v>
      </c>
      <c r="FY92" s="848">
        <f t="shared" si="1428"/>
        <v>0</v>
      </c>
      <c r="FZ92" s="850">
        <f t="shared" si="1286"/>
        <v>0</v>
      </c>
      <c r="GA92" s="851">
        <f t="shared" si="1287"/>
        <v>0</v>
      </c>
      <c r="GB92" s="851">
        <f t="shared" si="1288"/>
        <v>0</v>
      </c>
      <c r="GC92" s="849">
        <f t="shared" si="1289"/>
        <v>0</v>
      </c>
      <c r="GY92" s="2212" t="str">
        <f xml:space="preserve"> "    كشف الانتاج  (" &amp;  $HJ$56 &amp; " ) اسرة "  &amp;$HJ$57</f>
        <v xml:space="preserve">    كشف الانتاج  (الدائرة السادسة مدني اسرة ) اسرة </v>
      </c>
      <c r="GZ92" s="2"/>
      <c r="HA92" s="2"/>
      <c r="HB92" s="2"/>
      <c r="HC92" s="2"/>
      <c r="HD92" s="2"/>
      <c r="HE92" s="2"/>
      <c r="HF92" s="2"/>
      <c r="HG92" s="2"/>
      <c r="HH92" s="2"/>
      <c r="HI92" s="2"/>
      <c r="HJ92" s="2"/>
      <c r="HK92" s="2"/>
      <c r="HL92" s="2"/>
      <c r="HM92" s="2"/>
      <c r="HN92" s="2"/>
      <c r="HO92" s="2"/>
      <c r="HP92" s="2"/>
      <c r="HQ92" s="2"/>
      <c r="HR92" s="2"/>
      <c r="HS92" s="2"/>
      <c r="HT92" s="2"/>
      <c r="HU92" s="2"/>
      <c r="HV92" s="2"/>
      <c r="HW92" s="2"/>
      <c r="HX92" s="2"/>
      <c r="HY92" s="2"/>
      <c r="HZ92" s="2"/>
      <c r="IA92" s="2"/>
      <c r="IB92" s="2"/>
      <c r="IC92" s="2"/>
      <c r="ID92" s="2"/>
      <c r="IE92" s="2"/>
      <c r="IF92" s="2"/>
      <c r="IG92" s="2"/>
      <c r="IH92" s="2"/>
      <c r="II92" s="2"/>
      <c r="IJ92" s="2"/>
      <c r="IK92" s="2"/>
      <c r="IL92" s="2"/>
      <c r="IM92" s="2"/>
      <c r="IN92" s="2"/>
      <c r="IO92" s="2"/>
      <c r="IP92" s="2"/>
      <c r="IQ92" s="2"/>
      <c r="IR92" s="2"/>
      <c r="IS92" s="2"/>
      <c r="IT92" s="2"/>
      <c r="IU92" s="2"/>
      <c r="IV92" s="2"/>
      <c r="IW92" s="2"/>
      <c r="IX92" s="2"/>
      <c r="IY92" s="2"/>
    </row>
    <row r="93" spans="1:269" ht="36.75" customHeight="1" thickBot="1">
      <c r="A93" s="6528" t="str">
        <f>IF(AND(GD86="ok",GD87="ok",GD88="ok",GD89="ok",GD90="ok",GD91="ok", H93 &lt;&gt;"فارغ"),"ok","wrong")</f>
        <v>wrong</v>
      </c>
      <c r="B93" s="6529"/>
      <c r="C93" s="6529"/>
      <c r="D93" s="6529"/>
      <c r="E93" s="6529"/>
      <c r="F93" s="6529"/>
      <c r="G93" s="6530"/>
      <c r="H93" s="6208" t="str">
        <f>IF(Z92=0,"فارغ","")</f>
        <v/>
      </c>
      <c r="I93" s="6209"/>
      <c r="J93" s="6209"/>
      <c r="K93" s="6209"/>
      <c r="L93" s="147"/>
      <c r="M93" s="148"/>
      <c r="N93" s="148"/>
      <c r="O93" s="149"/>
      <c r="P93" s="149"/>
      <c r="Q93" s="149"/>
      <c r="R93" s="148"/>
      <c r="S93" s="148"/>
      <c r="T93" s="148"/>
      <c r="U93" s="148"/>
      <c r="V93" s="148"/>
      <c r="W93" s="148"/>
      <c r="X93" s="148"/>
      <c r="Y93" s="148"/>
      <c r="Z93" s="149"/>
      <c r="AA93" s="149"/>
      <c r="AB93" s="149"/>
      <c r="AC93" s="148"/>
      <c r="AD93" s="148"/>
      <c r="AE93" s="148"/>
      <c r="AF93" s="150"/>
      <c r="AG93" s="148"/>
      <c r="AH93" s="148"/>
      <c r="AI93" s="151"/>
      <c r="AJ93" s="148"/>
      <c r="AK93" s="148"/>
      <c r="AL93" s="148"/>
      <c r="AM93" s="148"/>
      <c r="AN93" s="150"/>
      <c r="AO93" s="151"/>
      <c r="AP93" s="151"/>
      <c r="AQ93" s="151"/>
      <c r="AR93" s="152"/>
      <c r="AS93" s="151"/>
      <c r="AT93" s="153"/>
      <c r="AU93" s="148"/>
      <c r="AV93" s="148"/>
      <c r="AW93" s="148"/>
      <c r="AX93" s="148"/>
      <c r="AY93" s="148"/>
      <c r="AZ93" s="153"/>
      <c r="BA93" s="148"/>
      <c r="BB93" s="154"/>
      <c r="BC93" s="155"/>
      <c r="BD93" s="6531">
        <f>_xlfn.XLOOKUP(B88,التشكيل_القديم!$M$54:$M$92,التشكيل_القديم!$L$54:$L$92,0,0)</f>
        <v>6</v>
      </c>
      <c r="BE93" s="6505" t="str">
        <f>"(3)             "&amp; "عضو يسار الدائرة  /  "  &amp;B88</f>
        <v>(3)             عضو يسار الدائرة  /  احمد عبدالهادي محمد خليفة</v>
      </c>
      <c r="BF93" s="6506"/>
      <c r="BG93" s="6506"/>
      <c r="BH93" s="6506"/>
      <c r="BI93" s="6506"/>
      <c r="BJ93" s="6506"/>
      <c r="BK93" s="6506"/>
      <c r="BL93" s="6506"/>
      <c r="BM93" s="6506"/>
      <c r="BN93" s="6506"/>
      <c r="BO93" s="6506"/>
      <c r="BP93" s="6506"/>
      <c r="BQ93" s="6506"/>
      <c r="BR93" s="6506"/>
      <c r="BS93" s="6506"/>
      <c r="BT93" s="6506"/>
      <c r="BU93" s="6506"/>
      <c r="BV93" s="6506"/>
      <c r="BW93" s="6506"/>
      <c r="BX93" s="6506"/>
      <c r="BY93" s="6506"/>
      <c r="BZ93" s="6506"/>
      <c r="CA93" s="6506"/>
      <c r="CB93" s="6506"/>
      <c r="CC93" s="6506"/>
      <c r="CD93" s="6506"/>
      <c r="CE93" s="6506"/>
      <c r="CF93" s="6506"/>
      <c r="CG93" s="6506"/>
      <c r="CH93" s="6506"/>
      <c r="CI93" s="6506"/>
      <c r="CJ93" s="6506"/>
      <c r="CK93" s="6506"/>
      <c r="CL93" s="6506"/>
      <c r="CM93" s="859"/>
      <c r="CN93" s="6520">
        <f>IF(ISTEXT(B89),_xlfn.XLOOKUP(B89,التشكيل_القديم!$M$54:$M$92,التشكيل_القديم!$L$54:$L$92,0,0),0)</f>
        <v>7</v>
      </c>
      <c r="CO93" s="6505" t="str">
        <f>IF(B89&lt;&gt;"","(4)             "&amp;"عضو يسار  اليسار الدائرة /  "&amp;B89,"لا يوجد عضو رابع " )</f>
        <v>(4)             عضو يسار  اليسار الدائرة /  يوسف إبراهيم بكري عبدالمولى</v>
      </c>
      <c r="CP93" s="6506"/>
      <c r="CQ93" s="6506"/>
      <c r="CR93" s="6506"/>
      <c r="CS93" s="6506"/>
      <c r="CT93" s="6506"/>
      <c r="CU93" s="6506"/>
      <c r="CV93" s="6506"/>
      <c r="CW93" s="6506"/>
      <c r="CX93" s="6506"/>
      <c r="CY93" s="6506"/>
      <c r="CZ93" s="6506"/>
      <c r="DA93" s="6506"/>
      <c r="DB93" s="6506"/>
      <c r="DC93" s="6506"/>
      <c r="DD93" s="6506"/>
      <c r="DE93" s="6506"/>
      <c r="DF93" s="6506"/>
      <c r="DG93" s="6506"/>
      <c r="DH93" s="6506"/>
      <c r="DI93" s="6506"/>
      <c r="DJ93" s="6506"/>
      <c r="DK93" s="6506"/>
      <c r="DL93" s="6506"/>
      <c r="DM93" s="6506"/>
      <c r="DN93" s="6506"/>
      <c r="DO93" s="6506"/>
      <c r="DP93" s="6506"/>
      <c r="DQ93" s="6506"/>
      <c r="DR93" s="6506"/>
      <c r="DS93" s="6506"/>
      <c r="DT93" s="6506"/>
      <c r="DU93" s="6506"/>
      <c r="DV93" s="859"/>
      <c r="DW93" s="6520">
        <f>IF(ISTEXT(B91),_xlfn.XLOOKUP(B91,التشكيل_القديم!$M$54:$M$92,التشكيل_القديم!$L$54:$L$92,0,0),0)</f>
        <v>0</v>
      </c>
      <c r="DX93" s="6505" t="str">
        <f>IF(B91&lt;&gt;"","(5)             "&amp;"عضو يسار يسار اليسار الدائرة /  "&amp;B91,"لا يوجد عضو سادس " )</f>
        <v xml:space="preserve">لا يوجد عضو سادس </v>
      </c>
      <c r="DY93" s="6506"/>
      <c r="DZ93" s="6506"/>
      <c r="EA93" s="6506"/>
      <c r="EB93" s="6506"/>
      <c r="EC93" s="6506"/>
      <c r="ED93" s="6506"/>
      <c r="EE93" s="6506"/>
      <c r="EF93" s="6506"/>
      <c r="EG93" s="6506"/>
      <c r="EH93" s="6506"/>
      <c r="EI93" s="6506"/>
      <c r="EJ93" s="6506"/>
      <c r="EK93" s="6506"/>
      <c r="EL93" s="6506"/>
      <c r="EM93" s="6506"/>
      <c r="EN93" s="6506"/>
      <c r="EO93" s="6506"/>
      <c r="EP93" s="6506"/>
      <c r="EQ93" s="6506"/>
      <c r="ER93" s="6506"/>
      <c r="ES93" s="6506"/>
      <c r="ET93" s="6506"/>
      <c r="EU93" s="6506"/>
      <c r="EV93" s="6506"/>
      <c r="EW93" s="6506"/>
      <c r="EX93" s="6506"/>
      <c r="EY93" s="6506"/>
      <c r="EZ93" s="6506"/>
      <c r="FA93" s="6506"/>
      <c r="FB93" s="6506"/>
      <c r="FC93" s="6506"/>
      <c r="FD93" s="6506"/>
      <c r="FE93" s="859"/>
      <c r="FF93" s="6522" t="s">
        <v>1239</v>
      </c>
      <c r="FG93" s="6523"/>
      <c r="FH93" s="6523"/>
      <c r="FI93" s="6523"/>
      <c r="FJ93" s="6523"/>
      <c r="FK93" s="6523"/>
      <c r="FL93" s="6523"/>
      <c r="FM93" s="6523"/>
      <c r="FN93" s="6523"/>
      <c r="FO93" s="6523"/>
      <c r="FP93" s="6523"/>
      <c r="FQ93" s="6523"/>
      <c r="FR93" s="6523"/>
      <c r="FS93" s="6523"/>
      <c r="FT93" s="6523"/>
      <c r="FU93" s="6523"/>
      <c r="FV93" s="6523"/>
      <c r="FW93" s="6523"/>
      <c r="FX93" s="6523"/>
      <c r="FY93" s="6523"/>
      <c r="FZ93" s="6523"/>
      <c r="GA93" s="6523"/>
      <c r="GB93" s="6523"/>
      <c r="GC93" s="6523"/>
      <c r="GD93" s="6523"/>
      <c r="GE93" s="6523"/>
      <c r="GF93" s="6523"/>
      <c r="GG93" s="6523"/>
      <c r="GH93" s="6523"/>
      <c r="GI93" s="6524"/>
      <c r="GQ93" s="1728"/>
      <c r="GR93" s="1728"/>
      <c r="GS93" s="1728"/>
      <c r="GT93" s="1728"/>
      <c r="GU93" s="1728"/>
      <c r="GV93" s="1728"/>
      <c r="GW93" s="1728"/>
      <c r="GX93" s="1728"/>
      <c r="GY93" s="1729"/>
      <c r="GZ93" s="1730"/>
      <c r="HA93" s="1730"/>
      <c r="HB93" s="1730"/>
      <c r="HC93" s="1730"/>
      <c r="HD93" s="1730"/>
      <c r="HE93" s="1730"/>
      <c r="HF93" s="1730"/>
      <c r="HG93" s="1730"/>
      <c r="HH93" s="1730"/>
      <c r="HI93" s="1730"/>
      <c r="HJ93" s="6621" t="s">
        <v>92</v>
      </c>
      <c r="HK93" s="6624" t="s">
        <v>93</v>
      </c>
      <c r="HL93" s="6625"/>
      <c r="HM93" s="6625"/>
      <c r="HN93" s="6625"/>
      <c r="HO93" s="6625"/>
      <c r="HP93" s="6625"/>
      <c r="HQ93" s="6625"/>
      <c r="HR93" s="6625"/>
      <c r="HS93" s="6625"/>
      <c r="HT93" s="6625"/>
      <c r="HU93" s="6625"/>
      <c r="HV93" s="6625"/>
      <c r="HW93" s="6625"/>
      <c r="HX93" s="6626"/>
      <c r="HY93" s="6627" t="s">
        <v>94</v>
      </c>
      <c r="HZ93" s="6627" t="s">
        <v>95</v>
      </c>
      <c r="IA93" s="6624" t="s">
        <v>96</v>
      </c>
      <c r="IB93" s="6625"/>
      <c r="IC93" s="6625"/>
      <c r="ID93" s="6625"/>
      <c r="IE93" s="6625"/>
      <c r="IF93" s="6625"/>
      <c r="IG93" s="6625"/>
      <c r="IH93" s="6625"/>
      <c r="II93" s="6625"/>
      <c r="IJ93" s="6625"/>
      <c r="IK93" s="6625"/>
      <c r="IL93" s="6625"/>
      <c r="IM93" s="6625"/>
      <c r="IN93" s="6625"/>
      <c r="IO93" s="6625"/>
      <c r="IP93" s="6625"/>
      <c r="IQ93" s="6626"/>
      <c r="IR93" s="6627" t="s">
        <v>97</v>
      </c>
      <c r="IS93" s="6628" t="s">
        <v>98</v>
      </c>
      <c r="IT93" s="6629"/>
      <c r="IU93" s="6629"/>
      <c r="IV93" s="6629"/>
      <c r="IW93" s="6629"/>
      <c r="IX93" s="6629"/>
      <c r="IY93" s="6630" t="s">
        <v>99</v>
      </c>
      <c r="IZ93" s="1728"/>
      <c r="JA93" s="1728"/>
      <c r="JB93" s="1728"/>
      <c r="JC93" s="1728"/>
      <c r="JD93" s="1728"/>
      <c r="JE93" s="1728"/>
      <c r="JF93" s="1728"/>
      <c r="JG93" s="1728"/>
      <c r="JH93" s="1728"/>
      <c r="JI93" s="1728"/>
    </row>
    <row r="94" spans="1:269" ht="36.75" customHeight="1" thickTop="1" thickBot="1">
      <c r="A94" s="6205"/>
      <c r="B94" s="6206"/>
      <c r="C94" s="6206"/>
      <c r="D94" s="6206"/>
      <c r="E94" s="6206"/>
      <c r="F94" s="6206"/>
      <c r="G94" s="6207"/>
      <c r="H94" s="6208"/>
      <c r="I94" s="6209"/>
      <c r="J94" s="6209"/>
      <c r="K94" s="6209"/>
      <c r="L94" s="147"/>
      <c r="M94" s="148"/>
      <c r="N94" s="148"/>
      <c r="O94" s="148"/>
      <c r="P94" s="148"/>
      <c r="Q94" s="148"/>
      <c r="R94" s="148"/>
      <c r="S94" s="148"/>
      <c r="T94" s="148"/>
      <c r="U94" s="148"/>
      <c r="V94" s="148"/>
      <c r="W94" s="148"/>
      <c r="X94" s="148"/>
      <c r="Y94" s="148"/>
      <c r="Z94" s="160"/>
      <c r="AA94" s="148"/>
      <c r="AB94" s="148"/>
      <c r="AC94" s="148"/>
      <c r="AD94" s="148"/>
      <c r="AE94" s="148"/>
      <c r="AF94" s="150"/>
      <c r="AG94" s="148"/>
      <c r="AH94" s="148"/>
      <c r="AI94" s="151"/>
      <c r="AJ94" s="148"/>
      <c r="AK94" s="148"/>
      <c r="AL94" s="148"/>
      <c r="AM94" s="148"/>
      <c r="AN94" s="150"/>
      <c r="AO94" s="151"/>
      <c r="AP94" s="151"/>
      <c r="AQ94" s="151"/>
      <c r="AR94" s="152"/>
      <c r="AS94" s="151"/>
      <c r="AT94" s="153"/>
      <c r="AU94" s="148"/>
      <c r="AV94" s="148"/>
      <c r="AW94" s="148"/>
      <c r="AX94" s="148"/>
      <c r="AY94" s="148"/>
      <c r="AZ94" s="153"/>
      <c r="BA94" s="148"/>
      <c r="BB94" s="154"/>
      <c r="BC94" s="155"/>
      <c r="BD94" s="6532"/>
      <c r="BE94" s="6507"/>
      <c r="BF94" s="6508"/>
      <c r="BG94" s="6508"/>
      <c r="BH94" s="6508"/>
      <c r="BI94" s="6508"/>
      <c r="BJ94" s="6508"/>
      <c r="BK94" s="6508"/>
      <c r="BL94" s="6508"/>
      <c r="BM94" s="6508"/>
      <c r="BN94" s="6508"/>
      <c r="BO94" s="6508"/>
      <c r="BP94" s="6508"/>
      <c r="BQ94" s="6508"/>
      <c r="BR94" s="6508"/>
      <c r="BS94" s="6508"/>
      <c r="BT94" s="6508"/>
      <c r="BU94" s="6508"/>
      <c r="BV94" s="6508"/>
      <c r="BW94" s="6508"/>
      <c r="BX94" s="6508"/>
      <c r="BY94" s="6508"/>
      <c r="BZ94" s="6508"/>
      <c r="CA94" s="6508"/>
      <c r="CB94" s="6508"/>
      <c r="CC94" s="6508"/>
      <c r="CD94" s="6508"/>
      <c r="CE94" s="6508"/>
      <c r="CF94" s="6508"/>
      <c r="CG94" s="6508"/>
      <c r="CH94" s="6508"/>
      <c r="CI94" s="6508"/>
      <c r="CJ94" s="6508"/>
      <c r="CK94" s="6508"/>
      <c r="CL94" s="6508"/>
      <c r="CM94" s="860"/>
      <c r="CN94" s="6521"/>
      <c r="CO94" s="6507"/>
      <c r="CP94" s="6508"/>
      <c r="CQ94" s="6508"/>
      <c r="CR94" s="6508"/>
      <c r="CS94" s="6508"/>
      <c r="CT94" s="6508"/>
      <c r="CU94" s="6508"/>
      <c r="CV94" s="6508"/>
      <c r="CW94" s="6508"/>
      <c r="CX94" s="6508"/>
      <c r="CY94" s="6508"/>
      <c r="CZ94" s="6508"/>
      <c r="DA94" s="6508"/>
      <c r="DB94" s="6508"/>
      <c r="DC94" s="6508"/>
      <c r="DD94" s="6508"/>
      <c r="DE94" s="6508"/>
      <c r="DF94" s="6508"/>
      <c r="DG94" s="6508"/>
      <c r="DH94" s="6508"/>
      <c r="DI94" s="6508"/>
      <c r="DJ94" s="6508"/>
      <c r="DK94" s="6508"/>
      <c r="DL94" s="6508"/>
      <c r="DM94" s="6508"/>
      <c r="DN94" s="6508"/>
      <c r="DO94" s="6508"/>
      <c r="DP94" s="6508"/>
      <c r="DQ94" s="6508"/>
      <c r="DR94" s="6508"/>
      <c r="DS94" s="6508"/>
      <c r="DT94" s="6508"/>
      <c r="DU94" s="6508"/>
      <c r="DV94" s="866"/>
      <c r="DW94" s="6521"/>
      <c r="DX94" s="6507"/>
      <c r="DY94" s="6508"/>
      <c r="DZ94" s="6508"/>
      <c r="EA94" s="6508"/>
      <c r="EB94" s="6508"/>
      <c r="EC94" s="6508"/>
      <c r="ED94" s="6508"/>
      <c r="EE94" s="6508"/>
      <c r="EF94" s="6508"/>
      <c r="EG94" s="6508"/>
      <c r="EH94" s="6508"/>
      <c r="EI94" s="6508"/>
      <c r="EJ94" s="6508"/>
      <c r="EK94" s="6508"/>
      <c r="EL94" s="6508"/>
      <c r="EM94" s="6508"/>
      <c r="EN94" s="6508"/>
      <c r="EO94" s="6508"/>
      <c r="EP94" s="6508"/>
      <c r="EQ94" s="6508"/>
      <c r="ER94" s="6508"/>
      <c r="ES94" s="6508"/>
      <c r="ET94" s="6508"/>
      <c r="EU94" s="6508"/>
      <c r="EV94" s="6508"/>
      <c r="EW94" s="6508"/>
      <c r="EX94" s="6508"/>
      <c r="EY94" s="6508"/>
      <c r="EZ94" s="6508"/>
      <c r="FA94" s="6508"/>
      <c r="FB94" s="6508"/>
      <c r="FC94" s="6508"/>
      <c r="FD94" s="6508"/>
      <c r="FE94" s="866"/>
      <c r="FF94" s="2114"/>
      <c r="FG94" s="6348" t="s">
        <v>23</v>
      </c>
      <c r="FH94" s="6349"/>
      <c r="FI94" s="6349"/>
      <c r="FJ94" s="6350"/>
      <c r="FK94" s="6370" t="s">
        <v>33</v>
      </c>
      <c r="FL94" s="6370"/>
      <c r="FM94" s="6370"/>
      <c r="FN94" s="6371"/>
      <c r="FO94" s="6351" t="s">
        <v>184</v>
      </c>
      <c r="FP94" s="6352"/>
      <c r="FQ94" s="6352"/>
      <c r="FR94" s="6353"/>
      <c r="FS94" s="6366" t="s">
        <v>185</v>
      </c>
      <c r="FT94" s="6367"/>
      <c r="FU94" s="6367"/>
      <c r="FV94" s="6368"/>
      <c r="FW94" s="6354" t="s">
        <v>200</v>
      </c>
      <c r="FX94" s="6355"/>
      <c r="FY94" s="6355"/>
      <c r="FZ94" s="6356"/>
      <c r="GA94" s="6338" t="s">
        <v>597</v>
      </c>
      <c r="GB94" s="6339"/>
      <c r="GC94" s="6339"/>
      <c r="GD94" s="6340"/>
      <c r="GE94" s="6525" t="s">
        <v>598</v>
      </c>
      <c r="GF94" s="6526"/>
      <c r="GG94" s="6526"/>
      <c r="GH94" s="6526"/>
      <c r="GI94" s="6527"/>
      <c r="GQ94" s="1728"/>
      <c r="GR94" s="1728"/>
      <c r="GS94" s="1728"/>
      <c r="GT94" s="1728"/>
      <c r="GU94" s="1728"/>
      <c r="GV94" s="1728"/>
      <c r="GW94" s="1728"/>
      <c r="GX94" s="1728"/>
      <c r="GY94" s="6632" t="s">
        <v>208</v>
      </c>
      <c r="GZ94" s="6635" t="s">
        <v>88</v>
      </c>
      <c r="HA94" s="6636"/>
      <c r="HB94" s="6636"/>
      <c r="HC94" s="6636"/>
      <c r="HD94" s="6636"/>
      <c r="HE94" s="6637"/>
      <c r="HF94" s="6644" t="s">
        <v>89</v>
      </c>
      <c r="HG94" s="6647" t="s">
        <v>15</v>
      </c>
      <c r="HH94" s="6647" t="s">
        <v>90</v>
      </c>
      <c r="HI94" s="6650" t="s">
        <v>91</v>
      </c>
      <c r="HJ94" s="6622"/>
      <c r="HK94" s="6585" t="s">
        <v>107</v>
      </c>
      <c r="HL94" s="6586"/>
      <c r="HM94" s="6586"/>
      <c r="HN94" s="6586"/>
      <c r="HO94" s="6586"/>
      <c r="HP94" s="6586"/>
      <c r="HQ94" s="6586"/>
      <c r="HR94" s="6586"/>
      <c r="HS94" s="6586"/>
      <c r="HT94" s="6586"/>
      <c r="HU94" s="6586"/>
      <c r="HV94" s="6587"/>
      <c r="HW94" s="6571" t="s">
        <v>108</v>
      </c>
      <c r="HX94" s="6571" t="s">
        <v>109</v>
      </c>
      <c r="HY94" s="6572"/>
      <c r="HZ94" s="6572"/>
      <c r="IA94" s="6585" t="s">
        <v>100</v>
      </c>
      <c r="IB94" s="6586"/>
      <c r="IC94" s="6586"/>
      <c r="ID94" s="6587"/>
      <c r="IE94" s="6571" t="s">
        <v>102</v>
      </c>
      <c r="IF94" s="6585" t="s">
        <v>110</v>
      </c>
      <c r="IG94" s="6586"/>
      <c r="IH94" s="6586"/>
      <c r="II94" s="6586"/>
      <c r="IJ94" s="6586"/>
      <c r="IK94" s="6586"/>
      <c r="IL94" s="6587"/>
      <c r="IM94" s="6585" t="s">
        <v>111</v>
      </c>
      <c r="IN94" s="6586"/>
      <c r="IO94" s="6586"/>
      <c r="IP94" s="6587"/>
      <c r="IQ94" s="6571" t="s">
        <v>105</v>
      </c>
      <c r="IR94" s="6572"/>
      <c r="IS94" s="6571" t="s">
        <v>209</v>
      </c>
      <c r="IT94" s="6571" t="s">
        <v>210</v>
      </c>
      <c r="IU94" s="6571" t="s">
        <v>211</v>
      </c>
      <c r="IV94" s="6571" t="s">
        <v>115</v>
      </c>
      <c r="IW94" s="6571" t="s">
        <v>116</v>
      </c>
      <c r="IX94" s="6655" t="s">
        <v>117</v>
      </c>
      <c r="IY94" s="6631"/>
      <c r="IZ94" s="1728"/>
      <c r="JA94" s="1728"/>
      <c r="JB94" s="1728"/>
      <c r="JC94" s="1728"/>
      <c r="JD94" s="1728"/>
      <c r="JE94" s="1728"/>
      <c r="JF94" s="1728"/>
      <c r="JG94" s="1728"/>
      <c r="JH94" s="1728"/>
      <c r="JI94" s="1728"/>
    </row>
    <row r="95" spans="1:269" ht="36.75" customHeight="1" thickTop="1" thickBot="1">
      <c r="A95" s="143"/>
      <c r="B95" s="157"/>
      <c r="C95" s="157"/>
      <c r="D95" s="157"/>
      <c r="E95" s="158"/>
      <c r="F95" s="158"/>
      <c r="G95" s="159"/>
      <c r="H95" s="144"/>
      <c r="I95" s="144"/>
      <c r="J95" s="145"/>
      <c r="K95" s="146"/>
      <c r="L95" s="2186" t="str">
        <f>الاعدادات!$D$14</f>
        <v>2023 وما قبلها</v>
      </c>
      <c r="M95" s="148"/>
      <c r="N95" s="148"/>
      <c r="O95" s="148"/>
      <c r="P95" s="148"/>
      <c r="Q95" s="148"/>
      <c r="R95" s="148"/>
      <c r="S95" s="148"/>
      <c r="T95" s="148"/>
      <c r="U95" s="148"/>
      <c r="V95" s="148"/>
      <c r="W95" s="148"/>
      <c r="X95" s="148"/>
      <c r="Y95" s="148"/>
      <c r="Z95" s="160"/>
      <c r="AA95" s="148"/>
      <c r="AB95" s="148"/>
      <c r="AC95" s="148"/>
      <c r="AD95" s="148"/>
      <c r="AE95" s="148"/>
      <c r="AF95" s="150"/>
      <c r="AG95" s="148"/>
      <c r="AH95" s="148"/>
      <c r="AI95" s="151"/>
      <c r="AJ95" s="148"/>
      <c r="AK95" s="148"/>
      <c r="AL95" s="148"/>
      <c r="AM95" s="148"/>
      <c r="AN95" s="150"/>
      <c r="AO95" s="151"/>
      <c r="AP95" s="151"/>
      <c r="AQ95" s="151"/>
      <c r="AR95" s="152"/>
      <c r="AS95" s="151"/>
      <c r="AT95" s="153"/>
      <c r="AU95" s="148"/>
      <c r="AV95" s="148"/>
      <c r="AW95" s="148"/>
      <c r="AX95" s="148"/>
      <c r="AY95" s="148"/>
      <c r="AZ95" s="153"/>
      <c r="BA95" s="148"/>
      <c r="BB95" s="154"/>
      <c r="BC95" s="155"/>
      <c r="BD95" s="2186" t="str">
        <f>الاعدادات!$D$14</f>
        <v>2023 وما قبلها</v>
      </c>
      <c r="BE95" s="82"/>
      <c r="BF95" s="83"/>
      <c r="BG95" s="83"/>
      <c r="BH95" s="84"/>
      <c r="BI95" s="84"/>
      <c r="BJ95" s="84"/>
      <c r="BK95" s="85"/>
      <c r="BL95" s="86"/>
      <c r="BM95" s="87"/>
      <c r="BN95" s="87"/>
      <c r="BO95" s="88"/>
      <c r="BP95" s="88"/>
      <c r="BQ95" s="88"/>
      <c r="BR95" s="88"/>
      <c r="BS95" s="88"/>
      <c r="BT95" s="88"/>
      <c r="BU95" s="88"/>
      <c r="BV95" s="88"/>
      <c r="BW95" s="89"/>
      <c r="BX95" s="77">
        <f t="shared" ref="BX95:BX97" si="1429">SUM(BE95:BW95)</f>
        <v>0</v>
      </c>
      <c r="BY95" s="90"/>
      <c r="BZ95" s="855"/>
      <c r="CA95" s="91"/>
      <c r="CB95" s="92"/>
      <c r="CC95" s="93"/>
      <c r="CD95" s="94"/>
      <c r="CE95" s="95"/>
      <c r="CF95" s="96"/>
      <c r="CG95" s="97"/>
      <c r="CH95" s="98"/>
      <c r="CI95" s="99"/>
      <c r="CJ95" s="79">
        <f t="shared" ref="CJ95:CJ96" si="1430">SUM(BX95:CI95)</f>
        <v>0</v>
      </c>
      <c r="CK95" s="104"/>
      <c r="CL95" s="92"/>
      <c r="CM95" s="861"/>
      <c r="CN95" s="82"/>
      <c r="CO95" s="83"/>
      <c r="CP95" s="83"/>
      <c r="CQ95" s="84"/>
      <c r="CR95" s="84"/>
      <c r="CS95" s="84"/>
      <c r="CT95" s="85"/>
      <c r="CU95" s="86"/>
      <c r="CV95" s="87"/>
      <c r="CW95" s="87"/>
      <c r="CX95" s="88"/>
      <c r="CY95" s="88"/>
      <c r="CZ95" s="88"/>
      <c r="DA95" s="88"/>
      <c r="DB95" s="88"/>
      <c r="DC95" s="88"/>
      <c r="DD95" s="88"/>
      <c r="DE95" s="88"/>
      <c r="DF95" s="89"/>
      <c r="DG95" s="161">
        <f t="shared" ref="DG95:DG97" si="1431">SUM(CN95:DF95)</f>
        <v>0</v>
      </c>
      <c r="DH95" s="90"/>
      <c r="DI95" s="855"/>
      <c r="DJ95" s="168"/>
      <c r="DK95" s="92"/>
      <c r="DL95" s="93"/>
      <c r="DM95" s="94"/>
      <c r="DN95" s="95"/>
      <c r="DO95" s="96"/>
      <c r="DP95" s="97"/>
      <c r="DQ95" s="98"/>
      <c r="DR95" s="99"/>
      <c r="DS95" s="79">
        <f t="shared" ref="DS95:DS97" si="1432">SUM(DG95:DR95)</f>
        <v>0</v>
      </c>
      <c r="DT95" s="104"/>
      <c r="DU95" s="92"/>
      <c r="DV95" s="864"/>
      <c r="DW95" s="82"/>
      <c r="DX95" s="83"/>
      <c r="DY95" s="83"/>
      <c r="DZ95" s="84"/>
      <c r="EA95" s="84"/>
      <c r="EB95" s="84"/>
      <c r="EC95" s="85"/>
      <c r="ED95" s="86"/>
      <c r="EE95" s="87"/>
      <c r="EF95" s="87"/>
      <c r="EG95" s="88"/>
      <c r="EH95" s="88"/>
      <c r="EI95" s="88"/>
      <c r="EJ95" s="88"/>
      <c r="EK95" s="88"/>
      <c r="EL95" s="88"/>
      <c r="EM95" s="88"/>
      <c r="EN95" s="88"/>
      <c r="EO95" s="89"/>
      <c r="EP95" s="161">
        <f t="shared" ref="EP95:EP97" si="1433">SUM(DW95:EO95)</f>
        <v>0</v>
      </c>
      <c r="EQ95" s="90"/>
      <c r="ER95" s="855"/>
      <c r="ES95" s="168"/>
      <c r="ET95" s="92"/>
      <c r="EU95" s="93"/>
      <c r="EV95" s="94"/>
      <c r="EW95" s="95"/>
      <c r="EX95" s="96"/>
      <c r="EY95" s="97"/>
      <c r="EZ95" s="98"/>
      <c r="FA95" s="99"/>
      <c r="FB95" s="79">
        <f t="shared" ref="FB95:FB98" si="1434">SUM(EP95:FA95)</f>
        <v>0</v>
      </c>
      <c r="FC95" s="104"/>
      <c r="FD95" s="92"/>
      <c r="FE95" s="864"/>
      <c r="FF95" s="162" t="s">
        <v>163</v>
      </c>
      <c r="FG95" s="838" t="s">
        <v>190</v>
      </c>
      <c r="FH95" s="838" t="s">
        <v>203</v>
      </c>
      <c r="FI95" s="838" t="s">
        <v>204</v>
      </c>
      <c r="FJ95" s="839" t="s">
        <v>116</v>
      </c>
      <c r="FK95" s="838" t="s">
        <v>190</v>
      </c>
      <c r="FL95" s="838" t="s">
        <v>203</v>
      </c>
      <c r="FM95" s="838" t="s">
        <v>204</v>
      </c>
      <c r="FN95" s="839" t="s">
        <v>116</v>
      </c>
      <c r="FO95" s="838" t="s">
        <v>190</v>
      </c>
      <c r="FP95" s="838" t="s">
        <v>203</v>
      </c>
      <c r="FQ95" s="838" t="s">
        <v>204</v>
      </c>
      <c r="FR95" s="839" t="s">
        <v>116</v>
      </c>
      <c r="FS95" s="838" t="s">
        <v>190</v>
      </c>
      <c r="FT95" s="838" t="s">
        <v>203</v>
      </c>
      <c r="FU95" s="838" t="s">
        <v>204</v>
      </c>
      <c r="FV95" s="839" t="s">
        <v>116</v>
      </c>
      <c r="FW95" s="838" t="s">
        <v>190</v>
      </c>
      <c r="FX95" s="838" t="s">
        <v>203</v>
      </c>
      <c r="FY95" s="838" t="s">
        <v>204</v>
      </c>
      <c r="FZ95" s="839" t="s">
        <v>116</v>
      </c>
      <c r="GA95" s="838" t="s">
        <v>190</v>
      </c>
      <c r="GB95" s="838" t="s">
        <v>203</v>
      </c>
      <c r="GC95" s="838" t="s">
        <v>204</v>
      </c>
      <c r="GD95" s="839" t="s">
        <v>116</v>
      </c>
      <c r="GE95" s="852" t="s">
        <v>205</v>
      </c>
      <c r="GF95" s="838" t="s">
        <v>190</v>
      </c>
      <c r="GG95" s="838" t="s">
        <v>203</v>
      </c>
      <c r="GH95" s="838" t="s">
        <v>204</v>
      </c>
      <c r="GI95" s="839" t="s">
        <v>116</v>
      </c>
      <c r="GQ95" s="1728"/>
      <c r="GR95" s="1728"/>
      <c r="GS95" s="1728"/>
      <c r="GT95" s="1728"/>
      <c r="GU95" s="1728"/>
      <c r="GV95" s="1728"/>
      <c r="GW95" s="1728"/>
      <c r="GX95" s="1728"/>
      <c r="GY95" s="6633"/>
      <c r="GZ95" s="6638"/>
      <c r="HA95" s="6639"/>
      <c r="HB95" s="6639"/>
      <c r="HC95" s="6639"/>
      <c r="HD95" s="6639"/>
      <c r="HE95" s="6640"/>
      <c r="HF95" s="6645"/>
      <c r="HG95" s="6648"/>
      <c r="HH95" s="6648"/>
      <c r="HI95" s="6651"/>
      <c r="HJ95" s="6622"/>
      <c r="HK95" s="6591"/>
      <c r="HL95" s="6592"/>
      <c r="HM95" s="6592"/>
      <c r="HN95" s="6592"/>
      <c r="HO95" s="6592"/>
      <c r="HP95" s="6592"/>
      <c r="HQ95" s="6592"/>
      <c r="HR95" s="6592"/>
      <c r="HS95" s="6592"/>
      <c r="HT95" s="6592"/>
      <c r="HU95" s="6592"/>
      <c r="HV95" s="6593"/>
      <c r="HW95" s="6572"/>
      <c r="HX95" s="6572"/>
      <c r="HY95" s="6572"/>
      <c r="HZ95" s="6572"/>
      <c r="IA95" s="6588"/>
      <c r="IB95" s="6589"/>
      <c r="IC95" s="6589"/>
      <c r="ID95" s="6590"/>
      <c r="IE95" s="6572"/>
      <c r="IF95" s="6588"/>
      <c r="IG95" s="6589"/>
      <c r="IH95" s="6589"/>
      <c r="II95" s="6589"/>
      <c r="IJ95" s="6589"/>
      <c r="IK95" s="6589"/>
      <c r="IL95" s="6590"/>
      <c r="IM95" s="6588"/>
      <c r="IN95" s="6589"/>
      <c r="IO95" s="6589"/>
      <c r="IP95" s="6590"/>
      <c r="IQ95" s="6572"/>
      <c r="IR95" s="6572"/>
      <c r="IS95" s="6572"/>
      <c r="IT95" s="6572"/>
      <c r="IU95" s="6572"/>
      <c r="IV95" s="6572"/>
      <c r="IW95" s="6572"/>
      <c r="IX95" s="6656"/>
      <c r="IY95" s="6631"/>
      <c r="IZ95" s="1728"/>
      <c r="JA95" s="1728"/>
      <c r="JB95" s="1728"/>
      <c r="JC95" s="1728"/>
      <c r="JD95" s="1728"/>
      <c r="JE95" s="1728"/>
      <c r="JF95" s="1728"/>
      <c r="JG95" s="1728"/>
      <c r="JH95" s="1728"/>
      <c r="JI95" s="1728"/>
    </row>
    <row r="96" spans="1:269" ht="36.75" customHeight="1" thickTop="1" thickBot="1">
      <c r="A96" s="143"/>
      <c r="B96" s="157"/>
      <c r="C96" s="157"/>
      <c r="D96" s="157"/>
      <c r="E96" s="158"/>
      <c r="F96" s="158"/>
      <c r="G96" s="159"/>
      <c r="H96" s="144"/>
      <c r="I96" s="144"/>
      <c r="J96" s="145"/>
      <c r="K96" s="146"/>
      <c r="L96" s="2187">
        <f>الاعدادات!$D$15</f>
        <v>2024</v>
      </c>
      <c r="M96" s="148"/>
      <c r="N96" s="148"/>
      <c r="O96" s="148"/>
      <c r="P96" s="148"/>
      <c r="Q96" s="148"/>
      <c r="R96" s="148"/>
      <c r="S96" s="148"/>
      <c r="T96" s="148"/>
      <c r="U96" s="148"/>
      <c r="V96" s="148"/>
      <c r="W96" s="148"/>
      <c r="X96" s="148"/>
      <c r="Y96" s="148"/>
      <c r="Z96" s="160"/>
      <c r="AA96" s="148"/>
      <c r="AB96" s="148"/>
      <c r="AC96" s="148"/>
      <c r="AD96" s="148"/>
      <c r="AE96" s="148"/>
      <c r="AF96" s="150"/>
      <c r="AG96" s="148"/>
      <c r="AH96" s="148"/>
      <c r="AI96" s="151"/>
      <c r="AJ96" s="148"/>
      <c r="AK96" s="148"/>
      <c r="AL96" s="148"/>
      <c r="AM96" s="148"/>
      <c r="AN96" s="150"/>
      <c r="AO96" s="151"/>
      <c r="AP96" s="151"/>
      <c r="AQ96" s="151"/>
      <c r="AR96" s="152"/>
      <c r="AS96" s="151"/>
      <c r="AT96" s="153"/>
      <c r="AU96" s="148"/>
      <c r="AV96" s="148"/>
      <c r="AW96" s="148"/>
      <c r="AX96" s="148"/>
      <c r="AY96" s="148"/>
      <c r="AZ96" s="153"/>
      <c r="BA96" s="148"/>
      <c r="BB96" s="154"/>
      <c r="BC96" s="155"/>
      <c r="BD96" s="2187">
        <f>الاعدادات!$D$15</f>
        <v>2024</v>
      </c>
      <c r="BE96" s="82"/>
      <c r="BF96" s="83"/>
      <c r="BG96" s="83"/>
      <c r="BH96" s="84"/>
      <c r="BI96" s="84"/>
      <c r="BJ96" s="84"/>
      <c r="BK96" s="85"/>
      <c r="BL96" s="86"/>
      <c r="BM96" s="87"/>
      <c r="BN96" s="87"/>
      <c r="BO96" s="88"/>
      <c r="BP96" s="88"/>
      <c r="BQ96" s="88"/>
      <c r="BR96" s="88"/>
      <c r="BS96" s="88"/>
      <c r="BT96" s="88"/>
      <c r="BU96" s="88"/>
      <c r="BV96" s="88"/>
      <c r="BW96" s="89"/>
      <c r="BX96" s="77">
        <f t="shared" si="1429"/>
        <v>0</v>
      </c>
      <c r="BY96" s="90"/>
      <c r="BZ96" s="855"/>
      <c r="CA96" s="91"/>
      <c r="CB96" s="92"/>
      <c r="CC96" s="93"/>
      <c r="CD96" s="94"/>
      <c r="CE96" s="95"/>
      <c r="CF96" s="96"/>
      <c r="CG96" s="97"/>
      <c r="CH96" s="98"/>
      <c r="CI96" s="99"/>
      <c r="CJ96" s="79">
        <f t="shared" si="1430"/>
        <v>0</v>
      </c>
      <c r="CK96" s="104"/>
      <c r="CL96" s="92"/>
      <c r="CM96" s="861"/>
      <c r="CN96" s="82"/>
      <c r="CO96" s="83"/>
      <c r="CP96" s="83"/>
      <c r="CQ96" s="84"/>
      <c r="CR96" s="84"/>
      <c r="CS96" s="84"/>
      <c r="CT96" s="85"/>
      <c r="CU96" s="86"/>
      <c r="CV96" s="87"/>
      <c r="CW96" s="87"/>
      <c r="CX96" s="88"/>
      <c r="CY96" s="88"/>
      <c r="CZ96" s="88"/>
      <c r="DA96" s="88"/>
      <c r="DB96" s="88"/>
      <c r="DC96" s="88"/>
      <c r="DD96" s="88"/>
      <c r="DE96" s="88"/>
      <c r="DF96" s="89"/>
      <c r="DG96" s="161">
        <f t="shared" si="1431"/>
        <v>0</v>
      </c>
      <c r="DH96" s="90"/>
      <c r="DI96" s="855"/>
      <c r="DJ96" s="168"/>
      <c r="DK96" s="92"/>
      <c r="DL96" s="93"/>
      <c r="DM96" s="94"/>
      <c r="DN96" s="95"/>
      <c r="DO96" s="96"/>
      <c r="DP96" s="97"/>
      <c r="DQ96" s="98"/>
      <c r="DR96" s="99"/>
      <c r="DS96" s="79">
        <f t="shared" si="1432"/>
        <v>0</v>
      </c>
      <c r="DT96" s="104"/>
      <c r="DU96" s="92"/>
      <c r="DV96" s="864"/>
      <c r="DW96" s="82"/>
      <c r="DX96" s="83"/>
      <c r="DY96" s="83"/>
      <c r="DZ96" s="84"/>
      <c r="EA96" s="84"/>
      <c r="EB96" s="84"/>
      <c r="EC96" s="85"/>
      <c r="ED96" s="86"/>
      <c r="EE96" s="87"/>
      <c r="EF96" s="87"/>
      <c r="EG96" s="88"/>
      <c r="EH96" s="88"/>
      <c r="EI96" s="88"/>
      <c r="EJ96" s="88"/>
      <c r="EK96" s="88"/>
      <c r="EL96" s="88"/>
      <c r="EM96" s="88"/>
      <c r="EN96" s="88"/>
      <c r="EO96" s="89"/>
      <c r="EP96" s="161">
        <f t="shared" si="1433"/>
        <v>0</v>
      </c>
      <c r="EQ96" s="90"/>
      <c r="ER96" s="855"/>
      <c r="ES96" s="168"/>
      <c r="ET96" s="92"/>
      <c r="EU96" s="93"/>
      <c r="EV96" s="94"/>
      <c r="EW96" s="95"/>
      <c r="EX96" s="96"/>
      <c r="EY96" s="97"/>
      <c r="EZ96" s="98"/>
      <c r="FA96" s="99"/>
      <c r="FB96" s="79">
        <f t="shared" si="1434"/>
        <v>0</v>
      </c>
      <c r="FC96" s="104"/>
      <c r="FD96" s="92"/>
      <c r="FE96" s="864"/>
      <c r="FF96" s="2207">
        <f>الاعدادات!$D$7</f>
        <v>2023</v>
      </c>
      <c r="FG96" s="163">
        <f t="shared" ref="FG96:FG99" si="1435">BX88</f>
        <v>0</v>
      </c>
      <c r="FH96" s="164">
        <f t="shared" ref="FH96:FH99" si="1436">BY88</f>
        <v>0</v>
      </c>
      <c r="FI96" s="164">
        <f>CA88+CB88+CC88+CD88+CE88+BZ88</f>
        <v>0</v>
      </c>
      <c r="FJ96" s="165">
        <f>CF88+CG88+CH88+CI88</f>
        <v>0</v>
      </c>
      <c r="FK96" s="166">
        <f t="shared" ref="FK96:FK99" si="1437">DG88</f>
        <v>0</v>
      </c>
      <c r="FL96" s="164">
        <f t="shared" ref="FL96:FL99" si="1438">DH88</f>
        <v>0</v>
      </c>
      <c r="FM96" s="164">
        <f>DJ88+DK88+DL88+DM88+DN88+DI88</f>
        <v>0</v>
      </c>
      <c r="FN96" s="165">
        <f>DO88+DP88+DQ88+DR88</f>
        <v>0</v>
      </c>
      <c r="FO96" s="166">
        <f t="shared" ref="FO96:FO99" si="1439">BX95</f>
        <v>0</v>
      </c>
      <c r="FP96" s="164">
        <f t="shared" ref="FP96:FP99" si="1440">BY95</f>
        <v>0</v>
      </c>
      <c r="FQ96" s="164">
        <f>CA95+CB95+CC95+CD95+CE95+BZ95</f>
        <v>0</v>
      </c>
      <c r="FR96" s="165">
        <f>CF95+CG95+CH95+CI95</f>
        <v>0</v>
      </c>
      <c r="FS96" s="166">
        <f t="shared" ref="FS96:FS99" si="1441">DG95</f>
        <v>0</v>
      </c>
      <c r="FT96" s="164">
        <f t="shared" ref="FT96:FT99" si="1442">DH95</f>
        <v>0</v>
      </c>
      <c r="FU96" s="164">
        <f>DI95+DJ95+DK95+DL95+DM95+DN95</f>
        <v>0</v>
      </c>
      <c r="FV96" s="167">
        <f>DO95+DP95+DQ95+DR95</f>
        <v>0</v>
      </c>
      <c r="FW96" s="166">
        <f t="shared" ref="FW96:FW99" si="1443">EP88</f>
        <v>0</v>
      </c>
      <c r="FX96" s="164">
        <f t="shared" ref="FX96:FX99" si="1444">EQ88</f>
        <v>0</v>
      </c>
      <c r="FY96" s="164">
        <f>ES88+ET88+EU88+EV88+EW88+ER88</f>
        <v>0</v>
      </c>
      <c r="FZ96" s="167">
        <f>EX88+EY88+EZ88+FA88</f>
        <v>0</v>
      </c>
      <c r="GA96" s="166">
        <f t="shared" ref="GA96:GA99" si="1445">EP95</f>
        <v>0</v>
      </c>
      <c r="GB96" s="164">
        <f t="shared" ref="GB96:GB99" si="1446">EQ95</f>
        <v>0</v>
      </c>
      <c r="GC96" s="164">
        <f>ES95+ET95+EU95+EV95+EW95+ER95</f>
        <v>0</v>
      </c>
      <c r="GD96" s="167">
        <f>EX95+EY95+EZ95+FA95</f>
        <v>0</v>
      </c>
      <c r="GE96" s="837" t="s">
        <v>23</v>
      </c>
      <c r="GF96" s="169">
        <f>FG100</f>
        <v>0</v>
      </c>
      <c r="GG96" s="170">
        <f>FH100</f>
        <v>0</v>
      </c>
      <c r="GH96" s="170">
        <f>FI100</f>
        <v>0</v>
      </c>
      <c r="GI96" s="171">
        <f>FJ100</f>
        <v>0</v>
      </c>
      <c r="GQ96" s="1728"/>
      <c r="GR96" s="1728"/>
      <c r="GS96" s="1728"/>
      <c r="GT96" s="1728"/>
      <c r="GU96" s="1728"/>
      <c r="GV96" s="1728"/>
      <c r="GW96" s="1728"/>
      <c r="GX96" s="1728"/>
      <c r="GY96" s="6633"/>
      <c r="GZ96" s="6638"/>
      <c r="HA96" s="6639"/>
      <c r="HB96" s="6639"/>
      <c r="HC96" s="6639"/>
      <c r="HD96" s="6639"/>
      <c r="HE96" s="6640"/>
      <c r="HF96" s="6645"/>
      <c r="HG96" s="6648"/>
      <c r="HH96" s="6648"/>
      <c r="HI96" s="6651"/>
      <c r="HJ96" s="6622"/>
      <c r="HK96" s="6571" t="s">
        <v>135</v>
      </c>
      <c r="HL96" s="6571" t="s">
        <v>136</v>
      </c>
      <c r="HM96" s="6573" t="s">
        <v>137</v>
      </c>
      <c r="HN96" s="6657"/>
      <c r="HO96" s="6657"/>
      <c r="HP96" s="6574"/>
      <c r="HQ96" s="6571" t="s">
        <v>138</v>
      </c>
      <c r="HR96" s="6571" t="s">
        <v>139</v>
      </c>
      <c r="HS96" s="6573" t="s">
        <v>140</v>
      </c>
      <c r="HT96" s="6574"/>
      <c r="HU96" s="6571" t="s">
        <v>141</v>
      </c>
      <c r="HV96" s="6571" t="s">
        <v>142</v>
      </c>
      <c r="HW96" s="6572"/>
      <c r="HX96" s="6572"/>
      <c r="HY96" s="6572"/>
      <c r="HZ96" s="6572"/>
      <c r="IA96" s="6591"/>
      <c r="IB96" s="6592"/>
      <c r="IC96" s="6592"/>
      <c r="ID96" s="6593"/>
      <c r="IE96" s="6572"/>
      <c r="IF96" s="6591"/>
      <c r="IG96" s="6592"/>
      <c r="IH96" s="6592"/>
      <c r="II96" s="6592"/>
      <c r="IJ96" s="6592"/>
      <c r="IK96" s="6592"/>
      <c r="IL96" s="6590"/>
      <c r="IM96" s="6591"/>
      <c r="IN96" s="6592"/>
      <c r="IO96" s="6592"/>
      <c r="IP96" s="6593"/>
      <c r="IQ96" s="6572"/>
      <c r="IR96" s="6572"/>
      <c r="IS96" s="6572"/>
      <c r="IT96" s="6572"/>
      <c r="IU96" s="6572"/>
      <c r="IV96" s="6572"/>
      <c r="IW96" s="6572"/>
      <c r="IX96" s="6656"/>
      <c r="IY96" s="6653" t="s">
        <v>118</v>
      </c>
      <c r="IZ96" s="1728"/>
      <c r="JA96" s="1728"/>
      <c r="JB96" s="1728"/>
      <c r="JC96" s="1728"/>
      <c r="JD96" s="1728"/>
      <c r="JE96" s="1728"/>
      <c r="JF96" s="1728"/>
      <c r="JG96" s="1728"/>
      <c r="JH96" s="1728"/>
      <c r="JI96" s="1728"/>
    </row>
    <row r="97" spans="1:269" ht="36.75" customHeight="1" thickTop="1" thickBot="1">
      <c r="A97" s="143"/>
      <c r="B97" s="172"/>
      <c r="C97" s="172"/>
      <c r="D97" s="172"/>
      <c r="E97" s="172"/>
      <c r="F97" s="172"/>
      <c r="G97" s="172"/>
      <c r="H97" s="172"/>
      <c r="I97" s="172"/>
      <c r="J97" s="145"/>
      <c r="K97" s="146"/>
      <c r="L97" s="2187">
        <f>الاعدادات!$D$16</f>
        <v>2025</v>
      </c>
      <c r="M97" s="172"/>
      <c r="N97" s="172"/>
      <c r="O97" s="172"/>
      <c r="P97" s="172"/>
      <c r="Q97" s="172"/>
      <c r="R97" s="172"/>
      <c r="S97" s="172"/>
      <c r="T97" s="172"/>
      <c r="U97" s="172"/>
      <c r="V97" s="172"/>
      <c r="W97" s="172"/>
      <c r="X97" s="172"/>
      <c r="Y97" s="172"/>
      <c r="Z97" s="174"/>
      <c r="AA97" s="172"/>
      <c r="AB97" s="172"/>
      <c r="AC97" s="172"/>
      <c r="AD97" s="172"/>
      <c r="AE97" s="172"/>
      <c r="AF97" s="172"/>
      <c r="AG97" s="172"/>
      <c r="AH97" s="172"/>
      <c r="AI97" s="172"/>
      <c r="AJ97" s="172"/>
      <c r="AK97" s="172"/>
      <c r="AL97" s="172"/>
      <c r="AM97" s="172"/>
      <c r="AN97" s="172"/>
      <c r="AO97" s="172"/>
      <c r="AP97" s="172"/>
      <c r="AQ97" s="172"/>
      <c r="AR97" s="172"/>
      <c r="AS97" s="172"/>
      <c r="AT97" s="175"/>
      <c r="AU97" s="172"/>
      <c r="AV97" s="172"/>
      <c r="AW97" s="172"/>
      <c r="AX97" s="172"/>
      <c r="AY97" s="172"/>
      <c r="AZ97" s="175"/>
      <c r="BA97" s="172"/>
      <c r="BB97" s="172"/>
      <c r="BC97" s="155"/>
      <c r="BD97" s="2187">
        <f>الاعدادات!$D$16</f>
        <v>2025</v>
      </c>
      <c r="BE97" s="82"/>
      <c r="BF97" s="83"/>
      <c r="BG97" s="83"/>
      <c r="BH97" s="84"/>
      <c r="BI97" s="84"/>
      <c r="BJ97" s="84"/>
      <c r="BK97" s="85"/>
      <c r="BL97" s="86"/>
      <c r="BM97" s="87"/>
      <c r="BN97" s="87"/>
      <c r="BO97" s="88"/>
      <c r="BP97" s="88"/>
      <c r="BQ97" s="88"/>
      <c r="BR97" s="88"/>
      <c r="BS97" s="88"/>
      <c r="BT97" s="88"/>
      <c r="BU97" s="88"/>
      <c r="BV97" s="88"/>
      <c r="BW97" s="89"/>
      <c r="BX97" s="77">
        <f t="shared" si="1429"/>
        <v>0</v>
      </c>
      <c r="BY97" s="90"/>
      <c r="BZ97" s="855"/>
      <c r="CA97" s="91"/>
      <c r="CB97" s="92"/>
      <c r="CC97" s="93"/>
      <c r="CD97" s="94"/>
      <c r="CE97" s="95"/>
      <c r="CF97" s="96"/>
      <c r="CG97" s="97"/>
      <c r="CH97" s="98"/>
      <c r="CI97" s="99"/>
      <c r="CJ97" s="79">
        <f>SUM(BX97:CI97)</f>
        <v>0</v>
      </c>
      <c r="CK97" s="104"/>
      <c r="CL97" s="92"/>
      <c r="CM97" s="861"/>
      <c r="CN97" s="82"/>
      <c r="CO97" s="83"/>
      <c r="CP97" s="83"/>
      <c r="CQ97" s="84"/>
      <c r="CR97" s="84"/>
      <c r="CS97" s="84"/>
      <c r="CT97" s="85"/>
      <c r="CU97" s="86"/>
      <c r="CV97" s="87"/>
      <c r="CW97" s="87"/>
      <c r="CX97" s="88"/>
      <c r="CY97" s="88"/>
      <c r="CZ97" s="88"/>
      <c r="DA97" s="88"/>
      <c r="DB97" s="88"/>
      <c r="DC97" s="88"/>
      <c r="DD97" s="88"/>
      <c r="DE97" s="88"/>
      <c r="DF97" s="89"/>
      <c r="DG97" s="161">
        <f t="shared" si="1431"/>
        <v>0</v>
      </c>
      <c r="DH97" s="90"/>
      <c r="DI97" s="855"/>
      <c r="DJ97" s="168"/>
      <c r="DK97" s="92"/>
      <c r="DL97" s="93"/>
      <c r="DM97" s="94"/>
      <c r="DN97" s="95"/>
      <c r="DO97" s="96"/>
      <c r="DP97" s="97"/>
      <c r="DQ97" s="98"/>
      <c r="DR97" s="99"/>
      <c r="DS97" s="79">
        <f t="shared" si="1432"/>
        <v>0</v>
      </c>
      <c r="DT97" s="104"/>
      <c r="DU97" s="92"/>
      <c r="DV97" s="864"/>
      <c r="DW97" s="82"/>
      <c r="DX97" s="83"/>
      <c r="DY97" s="83"/>
      <c r="DZ97" s="84"/>
      <c r="EA97" s="84"/>
      <c r="EB97" s="84"/>
      <c r="EC97" s="85"/>
      <c r="ED97" s="86"/>
      <c r="EE97" s="87"/>
      <c r="EF97" s="87"/>
      <c r="EG97" s="88"/>
      <c r="EH97" s="88"/>
      <c r="EI97" s="88"/>
      <c r="EJ97" s="88"/>
      <c r="EK97" s="88"/>
      <c r="EL97" s="88"/>
      <c r="EM97" s="88"/>
      <c r="EN97" s="88"/>
      <c r="EO97" s="89"/>
      <c r="EP97" s="161">
        <f t="shared" si="1433"/>
        <v>0</v>
      </c>
      <c r="EQ97" s="90"/>
      <c r="ER97" s="855"/>
      <c r="ES97" s="168"/>
      <c r="ET97" s="92"/>
      <c r="EU97" s="93"/>
      <c r="EV97" s="94"/>
      <c r="EW97" s="95"/>
      <c r="EX97" s="96"/>
      <c r="EY97" s="97"/>
      <c r="EZ97" s="98"/>
      <c r="FA97" s="99"/>
      <c r="FB97" s="79">
        <f t="shared" si="1434"/>
        <v>0</v>
      </c>
      <c r="FC97" s="104"/>
      <c r="FD97" s="92"/>
      <c r="FE97" s="864"/>
      <c r="FF97" s="2207">
        <f>الاعدادات!$D$8</f>
        <v>2024</v>
      </c>
      <c r="FG97" s="163">
        <f t="shared" si="1435"/>
        <v>0</v>
      </c>
      <c r="FH97" s="164">
        <f t="shared" si="1436"/>
        <v>0</v>
      </c>
      <c r="FI97" s="164">
        <f>CA89+CB89+CC89+CD89+CE89+BZ89</f>
        <v>0</v>
      </c>
      <c r="FJ97" s="165">
        <f>CF89+CG89+CH89+CI89</f>
        <v>0</v>
      </c>
      <c r="FK97" s="166">
        <f t="shared" si="1437"/>
        <v>0</v>
      </c>
      <c r="FL97" s="164">
        <f t="shared" si="1438"/>
        <v>0</v>
      </c>
      <c r="FM97" s="164">
        <f>DJ89+DK89+DL89+DM89+DN89+DI89</f>
        <v>0</v>
      </c>
      <c r="FN97" s="165">
        <f>DO89+DP89+DQ89+DR89</f>
        <v>0</v>
      </c>
      <c r="FO97" s="166">
        <f t="shared" si="1439"/>
        <v>0</v>
      </c>
      <c r="FP97" s="164">
        <f t="shared" si="1440"/>
        <v>0</v>
      </c>
      <c r="FQ97" s="164">
        <f>CA96+CB96+CC96+CD96+CE96+BZ96</f>
        <v>0</v>
      </c>
      <c r="FR97" s="165">
        <f>CF96+CG96+CH96+CI96</f>
        <v>0</v>
      </c>
      <c r="FS97" s="166">
        <f t="shared" si="1441"/>
        <v>0</v>
      </c>
      <c r="FT97" s="164">
        <f t="shared" si="1442"/>
        <v>0</v>
      </c>
      <c r="FU97" s="164">
        <f>DI96+DJ96+DK96+DL96+DM96+DN96</f>
        <v>0</v>
      </c>
      <c r="FV97" s="167">
        <f>DO96+DP96+DQ96+DR96</f>
        <v>0</v>
      </c>
      <c r="FW97" s="166">
        <f t="shared" si="1443"/>
        <v>0</v>
      </c>
      <c r="FX97" s="164">
        <f t="shared" si="1444"/>
        <v>0</v>
      </c>
      <c r="FY97" s="164">
        <f>ES89+ET89+EU89+EV89+EW89+ER89</f>
        <v>0</v>
      </c>
      <c r="FZ97" s="167">
        <f>EX89+EY89+EZ89+FA89</f>
        <v>0</v>
      </c>
      <c r="GA97" s="166">
        <f t="shared" si="1445"/>
        <v>0</v>
      </c>
      <c r="GB97" s="164">
        <f t="shared" si="1446"/>
        <v>0</v>
      </c>
      <c r="GC97" s="164">
        <f>ES96+ET96+EU96+EV96+EW96+ER96</f>
        <v>0</v>
      </c>
      <c r="GD97" s="167">
        <f>EX96+EY96+EZ96+FA96</f>
        <v>0</v>
      </c>
      <c r="GE97" s="837" t="s">
        <v>33</v>
      </c>
      <c r="GF97" s="169">
        <f>FK100</f>
        <v>0</v>
      </c>
      <c r="GG97" s="169">
        <f>FL100</f>
        <v>0</v>
      </c>
      <c r="GH97" s="169">
        <f>FM100</f>
        <v>0</v>
      </c>
      <c r="GI97" s="169">
        <f>FN100</f>
        <v>0</v>
      </c>
      <c r="GQ97" s="1728"/>
      <c r="GR97" s="1728"/>
      <c r="GS97" s="1728"/>
      <c r="GT97" s="1728"/>
      <c r="GU97" s="1728"/>
      <c r="GV97" s="1728"/>
      <c r="GW97" s="1728"/>
      <c r="GX97" s="1728"/>
      <c r="GY97" s="6634"/>
      <c r="GZ97" s="6641"/>
      <c r="HA97" s="6642"/>
      <c r="HB97" s="6642"/>
      <c r="HC97" s="6642"/>
      <c r="HD97" s="6642"/>
      <c r="HE97" s="6643"/>
      <c r="HF97" s="6646"/>
      <c r="HG97" s="6649"/>
      <c r="HH97" s="6649"/>
      <c r="HI97" s="6652"/>
      <c r="HJ97" s="6623"/>
      <c r="HK97" s="6572"/>
      <c r="HL97" s="6572"/>
      <c r="HM97" s="1731" t="s">
        <v>170</v>
      </c>
      <c r="HN97" s="1731" t="s">
        <v>171</v>
      </c>
      <c r="HO97" s="1731" t="s">
        <v>172</v>
      </c>
      <c r="HP97" s="1731" t="s">
        <v>173</v>
      </c>
      <c r="HQ97" s="6572"/>
      <c r="HR97" s="6572"/>
      <c r="HS97" s="1731" t="s">
        <v>174</v>
      </c>
      <c r="HT97" s="1733" t="s">
        <v>175</v>
      </c>
      <c r="HU97" s="6575"/>
      <c r="HV97" s="6572"/>
      <c r="HW97" s="6572"/>
      <c r="HX97" s="6572"/>
      <c r="HY97" s="6572"/>
      <c r="HZ97" s="6572"/>
      <c r="IA97" s="1734" t="s">
        <v>120</v>
      </c>
      <c r="IB97" s="1735" t="s">
        <v>121</v>
      </c>
      <c r="IC97" s="1736" t="s">
        <v>122</v>
      </c>
      <c r="ID97" s="1733" t="s">
        <v>143</v>
      </c>
      <c r="IE97" s="6575"/>
      <c r="IF97" s="1737" t="s">
        <v>640</v>
      </c>
      <c r="IG97" s="1738" t="s">
        <v>123</v>
      </c>
      <c r="IH97" s="1739" t="s">
        <v>124</v>
      </c>
      <c r="II97" s="1740" t="s">
        <v>144</v>
      </c>
      <c r="IJ97" s="1741" t="s">
        <v>126</v>
      </c>
      <c r="IK97" s="1742" t="s">
        <v>127</v>
      </c>
      <c r="IL97" s="1743" t="s">
        <v>145</v>
      </c>
      <c r="IM97" s="1744" t="s">
        <v>146</v>
      </c>
      <c r="IN97" s="1745" t="s">
        <v>147</v>
      </c>
      <c r="IO97" s="1746" t="s">
        <v>148</v>
      </c>
      <c r="IP97" s="1733" t="s">
        <v>149</v>
      </c>
      <c r="IQ97" s="6575"/>
      <c r="IR97" s="6575"/>
      <c r="IS97" s="6572"/>
      <c r="IT97" s="6572"/>
      <c r="IU97" s="6572"/>
      <c r="IV97" s="6572"/>
      <c r="IW97" s="6572"/>
      <c r="IX97" s="6656"/>
      <c r="IY97" s="6654"/>
      <c r="IZ97" s="1728"/>
      <c r="JA97" s="1728"/>
      <c r="JB97" s="1728"/>
      <c r="JC97" s="1728"/>
      <c r="JD97" s="1728"/>
      <c r="JE97" s="1728"/>
      <c r="JF97" s="1728"/>
      <c r="JG97" s="1728"/>
      <c r="JH97" s="1728"/>
      <c r="JI97" s="1728"/>
    </row>
    <row r="98" spans="1:269" ht="36.75" customHeight="1" thickTop="1" thickBot="1">
      <c r="A98" s="143"/>
      <c r="B98" s="172"/>
      <c r="C98" s="172"/>
      <c r="D98" s="172"/>
      <c r="E98" s="172"/>
      <c r="F98" s="172"/>
      <c r="G98" s="172"/>
      <c r="H98" s="172"/>
      <c r="I98" s="172"/>
      <c r="J98" s="145"/>
      <c r="K98" s="146"/>
      <c r="L98" s="2187">
        <f>الاعدادات!$D$17</f>
        <v>2026</v>
      </c>
      <c r="M98" s="172"/>
      <c r="N98" s="172"/>
      <c r="O98" s="172"/>
      <c r="P98" s="172"/>
      <c r="Q98" s="172"/>
      <c r="R98" s="172"/>
      <c r="S98" s="172"/>
      <c r="T98" s="172"/>
      <c r="U98" s="172"/>
      <c r="V98" s="172"/>
      <c r="W98" s="172"/>
      <c r="X98" s="172"/>
      <c r="Y98" s="172"/>
      <c r="Z98" s="174"/>
      <c r="AA98" s="172"/>
      <c r="AB98" s="172"/>
      <c r="AC98" s="172"/>
      <c r="AD98" s="172"/>
      <c r="AE98" s="172"/>
      <c r="AF98" s="172"/>
      <c r="AG98" s="172"/>
      <c r="AH98" s="172"/>
      <c r="AI98" s="172"/>
      <c r="AJ98" s="172"/>
      <c r="AK98" s="172"/>
      <c r="AL98" s="172"/>
      <c r="AM98" s="172"/>
      <c r="AN98" s="172"/>
      <c r="AO98" s="172"/>
      <c r="AP98" s="172"/>
      <c r="AQ98" s="172"/>
      <c r="AR98" s="172"/>
      <c r="AS98" s="172"/>
      <c r="AT98" s="175"/>
      <c r="AU98" s="172"/>
      <c r="AV98" s="172"/>
      <c r="AW98" s="172"/>
      <c r="AX98" s="172"/>
      <c r="AY98" s="172"/>
      <c r="AZ98" s="175"/>
      <c r="BA98" s="172"/>
      <c r="BB98" s="172"/>
      <c r="BC98" s="155"/>
      <c r="BD98" s="2187">
        <f>الاعدادات!$D$17</f>
        <v>2026</v>
      </c>
      <c r="BE98" s="117"/>
      <c r="BF98" s="118"/>
      <c r="BG98" s="118"/>
      <c r="BH98" s="119"/>
      <c r="BI98" s="119"/>
      <c r="BJ98" s="119"/>
      <c r="BK98" s="120"/>
      <c r="BL98" s="121"/>
      <c r="BM98" s="122"/>
      <c r="BN98" s="122"/>
      <c r="BO98" s="123"/>
      <c r="BP98" s="123"/>
      <c r="BQ98" s="123"/>
      <c r="BR98" s="123"/>
      <c r="BS98" s="123"/>
      <c r="BT98" s="123"/>
      <c r="BU98" s="123"/>
      <c r="BV98" s="123"/>
      <c r="BW98" s="124"/>
      <c r="BX98" s="77">
        <f>SUM(BE98:BW98)</f>
        <v>0</v>
      </c>
      <c r="BY98" s="126"/>
      <c r="BZ98" s="856"/>
      <c r="CA98" s="127"/>
      <c r="CB98" s="128"/>
      <c r="CC98" s="129"/>
      <c r="CD98" s="130"/>
      <c r="CE98" s="131"/>
      <c r="CF98" s="132"/>
      <c r="CG98" s="133"/>
      <c r="CH98" s="134"/>
      <c r="CI98" s="135"/>
      <c r="CJ98" s="79">
        <f>SUM(BX98:CI98)</f>
        <v>0</v>
      </c>
      <c r="CK98" s="137"/>
      <c r="CL98" s="128"/>
      <c r="CM98" s="862"/>
      <c r="CN98" s="117"/>
      <c r="CO98" s="118"/>
      <c r="CP98" s="118"/>
      <c r="CQ98" s="119"/>
      <c r="CR98" s="119"/>
      <c r="CS98" s="119"/>
      <c r="CT98" s="120"/>
      <c r="CU98" s="121"/>
      <c r="CV98" s="122"/>
      <c r="CW98" s="122"/>
      <c r="CX98" s="123"/>
      <c r="CY98" s="123"/>
      <c r="CZ98" s="123"/>
      <c r="DA98" s="123"/>
      <c r="DB98" s="123"/>
      <c r="DC98" s="123"/>
      <c r="DD98" s="123"/>
      <c r="DE98" s="123"/>
      <c r="DF98" s="124"/>
      <c r="DG98" s="161">
        <f>SUM(CN98:DF98)</f>
        <v>0</v>
      </c>
      <c r="DH98" s="126"/>
      <c r="DI98" s="4285"/>
      <c r="DJ98" s="176"/>
      <c r="DK98" s="128"/>
      <c r="DL98" s="129"/>
      <c r="DM98" s="130"/>
      <c r="DN98" s="131"/>
      <c r="DO98" s="132"/>
      <c r="DP98" s="133"/>
      <c r="DQ98" s="134"/>
      <c r="DR98" s="135"/>
      <c r="DS98" s="136">
        <f>SUM(DG98:DR98)</f>
        <v>0</v>
      </c>
      <c r="DT98" s="137"/>
      <c r="DU98" s="128"/>
      <c r="DV98" s="865"/>
      <c r="DW98" s="117"/>
      <c r="DX98" s="118"/>
      <c r="DY98" s="118"/>
      <c r="DZ98" s="119"/>
      <c r="EA98" s="119"/>
      <c r="EB98" s="119"/>
      <c r="EC98" s="120"/>
      <c r="ED98" s="121"/>
      <c r="EE98" s="122"/>
      <c r="EF98" s="122"/>
      <c r="EG98" s="123"/>
      <c r="EH98" s="123"/>
      <c r="EI98" s="123"/>
      <c r="EJ98" s="123"/>
      <c r="EK98" s="123"/>
      <c r="EL98" s="123"/>
      <c r="EM98" s="123"/>
      <c r="EN98" s="123"/>
      <c r="EO98" s="124"/>
      <c r="EP98" s="161">
        <f>SUM(DW98:EO98)</f>
        <v>0</v>
      </c>
      <c r="EQ98" s="126"/>
      <c r="ER98" s="856"/>
      <c r="ES98" s="176"/>
      <c r="ET98" s="128"/>
      <c r="EU98" s="129"/>
      <c r="EV98" s="130"/>
      <c r="EW98" s="131"/>
      <c r="EX98" s="132"/>
      <c r="EY98" s="133"/>
      <c r="EZ98" s="134"/>
      <c r="FA98" s="135"/>
      <c r="FB98" s="136">
        <f t="shared" si="1434"/>
        <v>0</v>
      </c>
      <c r="FC98" s="137"/>
      <c r="FD98" s="128"/>
      <c r="FE98" s="865"/>
      <c r="FF98" s="2207">
        <f>الاعدادات!$D$9</f>
        <v>2025</v>
      </c>
      <c r="FG98" s="163">
        <f t="shared" si="1435"/>
        <v>0</v>
      </c>
      <c r="FH98" s="164">
        <f t="shared" si="1436"/>
        <v>0</v>
      </c>
      <c r="FI98" s="164">
        <f>CA90+CB90+CC90+CD90+CE90+BZ90</f>
        <v>0</v>
      </c>
      <c r="FJ98" s="165">
        <f>CF90+CG90+CH90+CI90</f>
        <v>0</v>
      </c>
      <c r="FK98" s="166">
        <f t="shared" si="1437"/>
        <v>0</v>
      </c>
      <c r="FL98" s="164">
        <f t="shared" si="1438"/>
        <v>0</v>
      </c>
      <c r="FM98" s="164">
        <f>DJ90+DK90+DL90+DM90+DN90+DI90</f>
        <v>0</v>
      </c>
      <c r="FN98" s="165">
        <f>DO90+DP90+DQ90+DR90</f>
        <v>0</v>
      </c>
      <c r="FO98" s="166">
        <f t="shared" si="1439"/>
        <v>0</v>
      </c>
      <c r="FP98" s="164">
        <f t="shared" si="1440"/>
        <v>0</v>
      </c>
      <c r="FQ98" s="164">
        <f>CA97+CB97+CC97+CD97+CE97+BZ97</f>
        <v>0</v>
      </c>
      <c r="FR98" s="165">
        <f>CF97+CG97+CH97+CI97</f>
        <v>0</v>
      </c>
      <c r="FS98" s="166">
        <f t="shared" si="1441"/>
        <v>0</v>
      </c>
      <c r="FT98" s="164">
        <f t="shared" si="1442"/>
        <v>0</v>
      </c>
      <c r="FU98" s="164">
        <f>DI97+DJ97+DK97+DL97+DM97+DN97</f>
        <v>0</v>
      </c>
      <c r="FV98" s="167">
        <f>DO97+DP97+DQ97+DR97</f>
        <v>0</v>
      </c>
      <c r="FW98" s="166">
        <f t="shared" si="1443"/>
        <v>0</v>
      </c>
      <c r="FX98" s="164">
        <f t="shared" si="1444"/>
        <v>0</v>
      </c>
      <c r="FY98" s="164">
        <f>ES90+ET90+EU90+EV90+EW90+ER90</f>
        <v>0</v>
      </c>
      <c r="FZ98" s="167">
        <f>EX90+EY90+EZ90+FA90</f>
        <v>0</v>
      </c>
      <c r="GA98" s="166">
        <f t="shared" si="1445"/>
        <v>0</v>
      </c>
      <c r="GB98" s="164">
        <f t="shared" si="1446"/>
        <v>0</v>
      </c>
      <c r="GC98" s="164">
        <f>ES97+ET97+EU97+EV97+EW97+ER97</f>
        <v>0</v>
      </c>
      <c r="GD98" s="167">
        <f>EX97+EY97+EZ97+FA97</f>
        <v>0</v>
      </c>
      <c r="GE98" s="837" t="s">
        <v>184</v>
      </c>
      <c r="GF98" s="169">
        <f>FO100</f>
        <v>0</v>
      </c>
      <c r="GG98" s="170">
        <f>FP100</f>
        <v>0</v>
      </c>
      <c r="GH98" s="170">
        <f>FQ100</f>
        <v>0</v>
      </c>
      <c r="GI98" s="171">
        <f>FR100</f>
        <v>0</v>
      </c>
      <c r="GQ98" s="1728"/>
      <c r="GR98" s="1728"/>
      <c r="GS98" s="1728"/>
      <c r="GT98" s="1728"/>
      <c r="GU98" s="1728"/>
      <c r="GV98" s="1728"/>
      <c r="GW98" s="1728"/>
      <c r="GX98" s="1728"/>
      <c r="GY98" s="6576"/>
      <c r="GZ98" s="6579"/>
      <c r="HA98" s="6580"/>
      <c r="HB98" s="6580"/>
      <c r="HC98" s="6580"/>
      <c r="HD98" s="6580"/>
      <c r="HE98" s="6581"/>
      <c r="HF98" s="1924"/>
      <c r="HG98" s="1925"/>
      <c r="HH98" s="6544"/>
      <c r="HI98" s="6547"/>
      <c r="HJ98" s="1856"/>
      <c r="HK98" s="1857"/>
      <c r="HL98" s="1857"/>
      <c r="HM98" s="1858"/>
      <c r="HN98" s="1859"/>
      <c r="HO98" s="1859"/>
      <c r="HP98" s="1860"/>
      <c r="HQ98" s="1858"/>
      <c r="HR98" s="1860"/>
      <c r="HS98" s="1857"/>
      <c r="HT98" s="1861"/>
      <c r="HU98" s="1862"/>
      <c r="HV98" s="1857"/>
      <c r="HW98" s="1857"/>
      <c r="HX98" s="1863"/>
      <c r="HY98" s="1858"/>
      <c r="HZ98" s="1860"/>
      <c r="IA98" s="1864"/>
      <c r="IB98" s="1865"/>
      <c r="IC98" s="1866"/>
      <c r="ID98" s="1867"/>
      <c r="IE98" s="1862"/>
      <c r="IF98" s="1868"/>
      <c r="IG98" s="1869"/>
      <c r="IH98" s="1870"/>
      <c r="II98" s="1871"/>
      <c r="IJ98" s="1872"/>
      <c r="IK98" s="1873"/>
      <c r="IL98" s="1874"/>
      <c r="IM98" s="1875"/>
      <c r="IN98" s="1876"/>
      <c r="IO98" s="1877"/>
      <c r="IP98" s="1878"/>
      <c r="IQ98" s="1879"/>
      <c r="IR98" s="1880"/>
      <c r="IS98" s="1858"/>
      <c r="IT98" s="1859"/>
      <c r="IU98" s="1859"/>
      <c r="IV98" s="1859"/>
      <c r="IW98" s="1881"/>
      <c r="IX98" s="1863"/>
      <c r="IY98" s="1857"/>
      <c r="IZ98" s="1728"/>
      <c r="JA98" s="1728"/>
      <c r="JB98" s="1728"/>
      <c r="JC98" s="1728"/>
      <c r="JD98" s="1728"/>
      <c r="JE98" s="1728"/>
      <c r="JF98" s="1728"/>
      <c r="JG98" s="1728"/>
      <c r="JH98" s="1728"/>
      <c r="JI98" s="1728"/>
    </row>
    <row r="99" spans="1:269" ht="36.75" customHeight="1" thickBot="1">
      <c r="A99" s="172"/>
      <c r="B99" s="172"/>
      <c r="C99" s="172"/>
      <c r="D99" s="172"/>
      <c r="E99" s="172"/>
      <c r="F99" s="172"/>
      <c r="G99" s="172"/>
      <c r="H99" s="172"/>
      <c r="I99" s="172"/>
      <c r="J99" s="172"/>
      <c r="K99" s="172"/>
      <c r="L99" s="172"/>
      <c r="M99" s="172"/>
      <c r="N99" s="172"/>
      <c r="O99" s="172"/>
      <c r="P99" s="172"/>
      <c r="Q99" s="172"/>
      <c r="R99" s="172"/>
      <c r="S99" s="172"/>
      <c r="T99" s="172"/>
      <c r="U99" s="172"/>
      <c r="V99" s="172"/>
      <c r="W99" s="172"/>
      <c r="X99" s="172"/>
      <c r="Y99" s="172"/>
      <c r="Z99" s="172"/>
      <c r="AA99" s="172"/>
      <c r="AB99" s="172"/>
      <c r="AC99" s="172"/>
      <c r="AD99" s="172"/>
      <c r="AE99" s="172"/>
      <c r="AF99" s="172"/>
      <c r="AG99" s="172"/>
      <c r="AH99" s="172"/>
      <c r="AI99" s="172"/>
      <c r="AJ99" s="172"/>
      <c r="AK99" s="172"/>
      <c r="AL99" s="172"/>
      <c r="AM99" s="172"/>
      <c r="AN99" s="172"/>
      <c r="AO99" s="172"/>
      <c r="AP99" s="172"/>
      <c r="AQ99" s="172"/>
      <c r="AR99" s="172"/>
      <c r="AS99" s="172"/>
      <c r="AT99" s="172"/>
      <c r="AU99" s="172"/>
      <c r="AV99" s="172"/>
      <c r="AW99" s="172"/>
      <c r="AX99" s="172"/>
      <c r="AY99" s="172"/>
      <c r="AZ99" s="172"/>
      <c r="BA99" s="172"/>
      <c r="BB99" s="172"/>
      <c r="BC99" s="172"/>
      <c r="BD99" s="177" t="s">
        <v>181</v>
      </c>
      <c r="BE99" s="843">
        <f t="shared" ref="BE99" si="1447">SUM(BE94:BE98)</f>
        <v>0</v>
      </c>
      <c r="BF99" s="844">
        <f t="shared" ref="BF99" si="1448">SUM(BF94:BF98)</f>
        <v>0</v>
      </c>
      <c r="BG99" s="844">
        <f t="shared" ref="BG99" si="1449">SUM(BG94:BG98)</f>
        <v>0</v>
      </c>
      <c r="BH99" s="844">
        <f t="shared" ref="BH99" si="1450">SUM(BH94:BH98)</f>
        <v>0</v>
      </c>
      <c r="BI99" s="844">
        <f t="shared" ref="BI99" si="1451">SUM(BI94:BI98)</f>
        <v>0</v>
      </c>
      <c r="BJ99" s="844">
        <f t="shared" ref="BJ99" si="1452">SUM(BJ94:BJ98)</f>
        <v>0</v>
      </c>
      <c r="BK99" s="844">
        <f t="shared" ref="BK99" si="1453">SUM(BK94:BK98)</f>
        <v>0</v>
      </c>
      <c r="BL99" s="844">
        <f t="shared" ref="BL99" si="1454">SUM(BL94:BL98)</f>
        <v>0</v>
      </c>
      <c r="BM99" s="844">
        <f t="shared" ref="BM99" si="1455">SUM(BM94:BM98)</f>
        <v>0</v>
      </c>
      <c r="BN99" s="844">
        <f t="shared" ref="BN99" si="1456">SUM(BN94:BN98)</f>
        <v>0</v>
      </c>
      <c r="BO99" s="844">
        <f t="shared" ref="BO99" si="1457">SUM(BO94:BO98)</f>
        <v>0</v>
      </c>
      <c r="BP99" s="844">
        <f t="shared" ref="BP99" si="1458">SUM(BP94:BP98)</f>
        <v>0</v>
      </c>
      <c r="BQ99" s="844">
        <f t="shared" ref="BQ99" si="1459">SUM(BQ94:BQ98)</f>
        <v>0</v>
      </c>
      <c r="BR99" s="844">
        <f t="shared" ref="BR99" si="1460">SUM(BR94:BR98)</f>
        <v>0</v>
      </c>
      <c r="BS99" s="844">
        <f t="shared" ref="BS99" si="1461">SUM(BS94:BS98)</f>
        <v>0</v>
      </c>
      <c r="BT99" s="844">
        <f t="shared" ref="BT99" si="1462">SUM(BT94:BT98)</f>
        <v>0</v>
      </c>
      <c r="BU99" s="844">
        <f t="shared" ref="BU99" si="1463">SUM(BU94:BU98)</f>
        <v>0</v>
      </c>
      <c r="BV99" s="844">
        <f t="shared" ref="BV99" si="1464">SUM(BV94:BV98)</f>
        <v>0</v>
      </c>
      <c r="BW99" s="844">
        <f t="shared" ref="BW99" si="1465">SUM(BW94:BW98)</f>
        <v>0</v>
      </c>
      <c r="BX99" s="845">
        <f t="shared" ref="BX99" si="1466">BW99+BV99+BO99+BN99+BM99+BL99+BK99+BJ99+BI99+BH99+BG99+BF99+BE99</f>
        <v>0</v>
      </c>
      <c r="BY99" s="844">
        <f t="shared" ref="BY99" si="1467">SUM(BY94:BY98)</f>
        <v>0</v>
      </c>
      <c r="BZ99" s="844">
        <f t="shared" ref="BZ99" si="1468">SUM(BZ94:BZ98)</f>
        <v>0</v>
      </c>
      <c r="CA99" s="844">
        <f t="shared" ref="CA99" si="1469">SUM(CA94:CA98)</f>
        <v>0</v>
      </c>
      <c r="CB99" s="844">
        <f t="shared" ref="CB99" si="1470">SUM(CB94:CB98)</f>
        <v>0</v>
      </c>
      <c r="CC99" s="844">
        <f t="shared" ref="CC99" si="1471">SUM(CC94:CC98)</f>
        <v>0</v>
      </c>
      <c r="CD99" s="844">
        <f t="shared" ref="CD99" si="1472">SUM(CD94:CD98)</f>
        <v>0</v>
      </c>
      <c r="CE99" s="844">
        <f t="shared" ref="CE99" si="1473">SUM(CE94:CE98)</f>
        <v>0</v>
      </c>
      <c r="CF99" s="844">
        <f t="shared" ref="CF99" si="1474">SUM(CF94:CF98)</f>
        <v>0</v>
      </c>
      <c r="CG99" s="844">
        <f t="shared" ref="CG99" si="1475">SUM(CG94:CG98)</f>
        <v>0</v>
      </c>
      <c r="CH99" s="2208">
        <f t="shared" ref="CH99" si="1476">SUM(CH94:CH98)</f>
        <v>0</v>
      </c>
      <c r="CI99" s="844">
        <f t="shared" ref="CI99" si="1477">SUM(CI94:CI98)</f>
        <v>0</v>
      </c>
      <c r="CJ99" s="844">
        <f t="shared" ref="CJ99" si="1478">SUM(CJ94:CJ98)</f>
        <v>0</v>
      </c>
      <c r="CK99" s="844">
        <f t="shared" ref="CK99" si="1479">SUM(CK94:CK98)</f>
        <v>0</v>
      </c>
      <c r="CL99" s="844">
        <f t="shared" ref="CL99" si="1480">SUM(CL94:CL98)</f>
        <v>0</v>
      </c>
      <c r="CM99" s="2209">
        <f t="shared" ref="CM99" si="1481">SUM(CM94:CM98)</f>
        <v>0</v>
      </c>
      <c r="CN99" s="843">
        <f t="shared" ref="CN99" si="1482">SUM(CN94:CN98)</f>
        <v>0</v>
      </c>
      <c r="CO99" s="844">
        <f t="shared" ref="CO99" si="1483">SUM(CO94:CO98)</f>
        <v>0</v>
      </c>
      <c r="CP99" s="844">
        <f t="shared" ref="CP99" si="1484">SUM(CP94:CP98)</f>
        <v>0</v>
      </c>
      <c r="CQ99" s="844">
        <f t="shared" ref="CQ99" si="1485">SUM(CQ94:CQ98)</f>
        <v>0</v>
      </c>
      <c r="CR99" s="844">
        <f t="shared" ref="CR99" si="1486">SUM(CR94:CR98)</f>
        <v>0</v>
      </c>
      <c r="CS99" s="844">
        <f t="shared" ref="CS99" si="1487">SUM(CS94:CS98)</f>
        <v>0</v>
      </c>
      <c r="CT99" s="844">
        <f t="shared" ref="CT99" si="1488">SUM(CT94:CT98)</f>
        <v>0</v>
      </c>
      <c r="CU99" s="844">
        <f t="shared" ref="CU99" si="1489">SUM(CU94:CU98)</f>
        <v>0</v>
      </c>
      <c r="CV99" s="844">
        <f t="shared" ref="CV99" si="1490">SUM(CV94:CV98)</f>
        <v>0</v>
      </c>
      <c r="CW99" s="844">
        <f t="shared" ref="CW99" si="1491">SUM(CW94:CW98)</f>
        <v>0</v>
      </c>
      <c r="CX99" s="844">
        <f t="shared" ref="CX99" si="1492">SUM(CX94:CX98)</f>
        <v>0</v>
      </c>
      <c r="CY99" s="844">
        <f t="shared" ref="CY99" si="1493">SUM(CY94:CY98)</f>
        <v>0</v>
      </c>
      <c r="CZ99" s="844">
        <f t="shared" ref="CZ99" si="1494">SUM(CZ94:CZ98)</f>
        <v>0</v>
      </c>
      <c r="DA99" s="844">
        <f t="shared" ref="DA99" si="1495">SUM(DA94:DA98)</f>
        <v>0</v>
      </c>
      <c r="DB99" s="844">
        <f t="shared" ref="DB99" si="1496">SUM(DB94:DB98)</f>
        <v>0</v>
      </c>
      <c r="DC99" s="844">
        <f t="shared" ref="DC99" si="1497">SUM(DC94:DC98)</f>
        <v>0</v>
      </c>
      <c r="DD99" s="844">
        <f t="shared" ref="DD99" si="1498">SUM(DD94:DD98)</f>
        <v>0</v>
      </c>
      <c r="DE99" s="844">
        <f t="shared" ref="DE99" si="1499">SUM(DE94:DE98)</f>
        <v>0</v>
      </c>
      <c r="DF99" s="844">
        <f t="shared" ref="DF99" si="1500">SUM(DF94:DF98)</f>
        <v>0</v>
      </c>
      <c r="DG99" s="845">
        <f t="shared" ref="DG99" si="1501">DF99+DE99+CX99+CW99+CV99+CU99+CT99+CS99+CR99+CQ99+CP99+CO99+CN99</f>
        <v>0</v>
      </c>
      <c r="DH99" s="844">
        <f t="shared" ref="DH99" si="1502">SUM(DH94:DH98)</f>
        <v>0</v>
      </c>
      <c r="DI99" s="844">
        <f t="shared" ref="DI99" si="1503">SUM(DI94:DI98)</f>
        <v>0</v>
      </c>
      <c r="DJ99" s="844">
        <f t="shared" ref="DJ99" si="1504">SUM(DJ94:DJ98)</f>
        <v>0</v>
      </c>
      <c r="DK99" s="844">
        <f t="shared" ref="DK99" si="1505">SUM(DK94:DK98)</f>
        <v>0</v>
      </c>
      <c r="DL99" s="844">
        <f t="shared" ref="DL99" si="1506">SUM(DL94:DL98)</f>
        <v>0</v>
      </c>
      <c r="DM99" s="844">
        <f t="shared" ref="DM99" si="1507">SUM(DM94:DM98)</f>
        <v>0</v>
      </c>
      <c r="DN99" s="844">
        <f t="shared" ref="DN99" si="1508">SUM(DN94:DN98)</f>
        <v>0</v>
      </c>
      <c r="DO99" s="844">
        <f t="shared" ref="DO99" si="1509">SUM(DO94:DO98)</f>
        <v>0</v>
      </c>
      <c r="DP99" s="844">
        <f t="shared" ref="DP99" si="1510">SUM(DP94:DP98)</f>
        <v>0</v>
      </c>
      <c r="DQ99" s="2208">
        <f t="shared" ref="DQ99" si="1511">SUM(DQ94:DQ98)</f>
        <v>0</v>
      </c>
      <c r="DR99" s="844">
        <f t="shared" ref="DR99" si="1512">SUM(DR94:DR98)</f>
        <v>0</v>
      </c>
      <c r="DS99" s="844">
        <f t="shared" ref="DS99" si="1513">SUM(DS94:DS98)</f>
        <v>0</v>
      </c>
      <c r="DT99" s="844">
        <f t="shared" ref="DT99" si="1514">SUM(DT94:DT98)</f>
        <v>0</v>
      </c>
      <c r="DU99" s="844">
        <f t="shared" ref="DU99" si="1515">SUM(DU94:DU98)</f>
        <v>0</v>
      </c>
      <c r="DV99" s="2210">
        <f t="shared" ref="DV99" si="1516">SUM(DV94:DV98)</f>
        <v>0</v>
      </c>
      <c r="DW99" s="843">
        <f t="shared" ref="DW99" si="1517">SUM(DW94:DW98)</f>
        <v>0</v>
      </c>
      <c r="DX99" s="844">
        <f t="shared" ref="DX99" si="1518">SUM(DX94:DX98)</f>
        <v>0</v>
      </c>
      <c r="DY99" s="844">
        <f t="shared" ref="DY99" si="1519">SUM(DY94:DY98)</f>
        <v>0</v>
      </c>
      <c r="DZ99" s="844">
        <f t="shared" ref="DZ99" si="1520">SUM(DZ94:DZ98)</f>
        <v>0</v>
      </c>
      <c r="EA99" s="844">
        <f t="shared" ref="EA99" si="1521">SUM(EA94:EA98)</f>
        <v>0</v>
      </c>
      <c r="EB99" s="844">
        <f t="shared" ref="EB99" si="1522">SUM(EB94:EB98)</f>
        <v>0</v>
      </c>
      <c r="EC99" s="844">
        <f t="shared" ref="EC99" si="1523">SUM(EC94:EC98)</f>
        <v>0</v>
      </c>
      <c r="ED99" s="844">
        <f t="shared" ref="ED99" si="1524">SUM(ED94:ED98)</f>
        <v>0</v>
      </c>
      <c r="EE99" s="844">
        <f t="shared" ref="EE99" si="1525">SUM(EE94:EE98)</f>
        <v>0</v>
      </c>
      <c r="EF99" s="844">
        <f t="shared" ref="EF99" si="1526">SUM(EF94:EF98)</f>
        <v>0</v>
      </c>
      <c r="EG99" s="844">
        <f t="shared" ref="EG99" si="1527">SUM(EG94:EG98)</f>
        <v>0</v>
      </c>
      <c r="EH99" s="844">
        <f t="shared" ref="EH99" si="1528">SUM(EH94:EH98)</f>
        <v>0</v>
      </c>
      <c r="EI99" s="844">
        <f t="shared" ref="EI99" si="1529">SUM(EI94:EI98)</f>
        <v>0</v>
      </c>
      <c r="EJ99" s="844">
        <f t="shared" ref="EJ99" si="1530">SUM(EJ94:EJ98)</f>
        <v>0</v>
      </c>
      <c r="EK99" s="844">
        <f t="shared" ref="EK99" si="1531">SUM(EK94:EK98)</f>
        <v>0</v>
      </c>
      <c r="EL99" s="844">
        <f t="shared" ref="EL99" si="1532">SUM(EL94:EL98)</f>
        <v>0</v>
      </c>
      <c r="EM99" s="844">
        <f t="shared" ref="EM99" si="1533">SUM(EM94:EM98)</f>
        <v>0</v>
      </c>
      <c r="EN99" s="844">
        <f t="shared" ref="EN99" si="1534">SUM(EN94:EN98)</f>
        <v>0</v>
      </c>
      <c r="EO99" s="844">
        <f t="shared" ref="EO99" si="1535">SUM(EO94:EO98)</f>
        <v>0</v>
      </c>
      <c r="EP99" s="845">
        <f t="shared" ref="EP99" si="1536">EO99+EN99+EG99+EF99+EE99+ED99+EC99+EB99+EA99+DZ99+DY99+DX99+DW99</f>
        <v>0</v>
      </c>
      <c r="EQ99" s="844">
        <f>SUM(EQ94:EQ98)</f>
        <v>0</v>
      </c>
      <c r="ER99" s="844"/>
      <c r="ES99" s="844">
        <f t="shared" ref="ES99" si="1537">SUM(ES94:ES98)</f>
        <v>0</v>
      </c>
      <c r="ET99" s="844">
        <f t="shared" ref="ET99" si="1538">SUM(ET94:ET98)</f>
        <v>0</v>
      </c>
      <c r="EU99" s="844">
        <f t="shared" ref="EU99" si="1539">SUM(EU94:EU98)</f>
        <v>0</v>
      </c>
      <c r="EV99" s="844">
        <f t="shared" ref="EV99" si="1540">SUM(EV94:EV98)</f>
        <v>0</v>
      </c>
      <c r="EW99" s="844">
        <f t="shared" ref="EW99" si="1541">SUM(EW94:EW98)</f>
        <v>0</v>
      </c>
      <c r="EX99" s="844">
        <f t="shared" ref="EX99" si="1542">SUM(EX94:EX98)</f>
        <v>0</v>
      </c>
      <c r="EY99" s="844">
        <f t="shared" ref="EY99" si="1543">SUM(EY94:EY98)</f>
        <v>0</v>
      </c>
      <c r="EZ99" s="2208">
        <f t="shared" ref="EZ99" si="1544">SUM(EZ94:EZ98)</f>
        <v>0</v>
      </c>
      <c r="FA99" s="844">
        <f t="shared" ref="FA99" si="1545">SUM(FA94:FA98)</f>
        <v>0</v>
      </c>
      <c r="FB99" s="844">
        <f t="shared" ref="FB99" si="1546">SUM(FB94:FB98)</f>
        <v>0</v>
      </c>
      <c r="FC99" s="844">
        <f t="shared" ref="FC99" si="1547">SUM(FC94:FC98)</f>
        <v>0</v>
      </c>
      <c r="FD99" s="844">
        <f t="shared" ref="FD99" si="1548">SUM(FD94:FD98)</f>
        <v>0</v>
      </c>
      <c r="FE99" s="2210">
        <f t="shared" ref="FE99" si="1549">SUM(FE94:FE98)</f>
        <v>0</v>
      </c>
      <c r="FF99" s="2211">
        <f>الاعدادات!$D$10</f>
        <v>2026</v>
      </c>
      <c r="FG99" s="2194">
        <f t="shared" si="1435"/>
        <v>0</v>
      </c>
      <c r="FH99" s="2195">
        <f t="shared" si="1436"/>
        <v>0</v>
      </c>
      <c r="FI99" s="2195">
        <f>CA91+CB91+CC91+CD91+CE91+BZ91</f>
        <v>0</v>
      </c>
      <c r="FJ99" s="2196">
        <f>CF91+CG91+CH91+CI91</f>
        <v>0</v>
      </c>
      <c r="FK99" s="2197">
        <f t="shared" si="1437"/>
        <v>0</v>
      </c>
      <c r="FL99" s="2195">
        <f t="shared" si="1438"/>
        <v>0</v>
      </c>
      <c r="FM99" s="2195">
        <f>DJ91+DK91+DL91+DM91+DN91+DI91</f>
        <v>0</v>
      </c>
      <c r="FN99" s="2196">
        <f>DO91+DP91+DQ91+DR91</f>
        <v>0</v>
      </c>
      <c r="FO99" s="2197">
        <f t="shared" si="1439"/>
        <v>0</v>
      </c>
      <c r="FP99" s="2195">
        <f t="shared" si="1440"/>
        <v>0</v>
      </c>
      <c r="FQ99" s="2195">
        <f>CA98+CB98+CC98+CD98+CE98+BZ98</f>
        <v>0</v>
      </c>
      <c r="FR99" s="2196">
        <f>CF98+CG98+CH98+CI98</f>
        <v>0</v>
      </c>
      <c r="FS99" s="2197">
        <f t="shared" si="1441"/>
        <v>0</v>
      </c>
      <c r="FT99" s="2195">
        <f t="shared" si="1442"/>
        <v>0</v>
      </c>
      <c r="FU99" s="2195">
        <f>DI98+DJ98+DK98+DL98+DM98+DN98</f>
        <v>0</v>
      </c>
      <c r="FV99" s="2198">
        <f>DO98+DP98+DQ98+DR98</f>
        <v>0</v>
      </c>
      <c r="FW99" s="2197">
        <f t="shared" si="1443"/>
        <v>0</v>
      </c>
      <c r="FX99" s="2195">
        <f t="shared" si="1444"/>
        <v>0</v>
      </c>
      <c r="FY99" s="2195">
        <f>ES91+ET91+EU91+EV91+EW91+ER91</f>
        <v>0</v>
      </c>
      <c r="FZ99" s="2198">
        <f>EX91+EY91+EZ91+FA91</f>
        <v>0</v>
      </c>
      <c r="GA99" s="2197">
        <f t="shared" si="1445"/>
        <v>0</v>
      </c>
      <c r="GB99" s="2195">
        <f t="shared" si="1446"/>
        <v>0</v>
      </c>
      <c r="GC99" s="2195">
        <f>ES98+ET98+EU98+EV98+EW98+ER98</f>
        <v>0</v>
      </c>
      <c r="GD99" s="2198">
        <f>EX98+EY98+EZ98+FA98</f>
        <v>0</v>
      </c>
      <c r="GE99" s="2123" t="s">
        <v>185</v>
      </c>
      <c r="GF99" s="2204">
        <f>FS100</f>
        <v>0</v>
      </c>
      <c r="GG99" s="2205">
        <f>FT100</f>
        <v>0</v>
      </c>
      <c r="GH99" s="2205">
        <f>FU100</f>
        <v>0</v>
      </c>
      <c r="GI99" s="2206">
        <f>FV100</f>
        <v>0</v>
      </c>
      <c r="GQ99" s="1728"/>
      <c r="GR99" s="1728"/>
      <c r="GS99" s="1728"/>
      <c r="GT99" s="1728"/>
      <c r="GU99" s="1728"/>
      <c r="GV99" s="1728"/>
      <c r="GW99" s="1728"/>
      <c r="GX99" s="1728"/>
      <c r="GY99" s="6577"/>
      <c r="GZ99" s="6550"/>
      <c r="HA99" s="6551"/>
      <c r="HB99" s="6551"/>
      <c r="HC99" s="6551"/>
      <c r="HD99" s="6551"/>
      <c r="HE99" s="6552"/>
      <c r="HF99" s="1926"/>
      <c r="HG99" s="1927"/>
      <c r="HH99" s="6545"/>
      <c r="HI99" s="6548"/>
      <c r="HJ99" s="2213" t="str">
        <f>الاعدادات!$D$14</f>
        <v>2023 وما قبلها</v>
      </c>
      <c r="HK99" s="1882"/>
      <c r="HL99" s="1882"/>
      <c r="HM99" s="1883"/>
      <c r="HN99" s="1884"/>
      <c r="HO99" s="1884"/>
      <c r="HP99" s="1885"/>
      <c r="HQ99" s="1883"/>
      <c r="HR99" s="1885"/>
      <c r="HS99" s="1882"/>
      <c r="HT99" s="1886"/>
      <c r="HU99" s="1887"/>
      <c r="HV99" s="1882"/>
      <c r="HW99" s="1882"/>
      <c r="HX99" s="1888"/>
      <c r="HY99" s="1883"/>
      <c r="HZ99" s="1885"/>
      <c r="IA99" s="1889"/>
      <c r="IB99" s="1890"/>
      <c r="IC99" s="1891"/>
      <c r="ID99" s="1892"/>
      <c r="IE99" s="1887"/>
      <c r="IF99" s="1893"/>
      <c r="IG99" s="1894"/>
      <c r="IH99" s="1895"/>
      <c r="II99" s="1896"/>
      <c r="IJ99" s="1897"/>
      <c r="IK99" s="1898"/>
      <c r="IL99" s="1899"/>
      <c r="IM99" s="1900"/>
      <c r="IN99" s="1901"/>
      <c r="IO99" s="1902"/>
      <c r="IP99" s="1878"/>
      <c r="IQ99" s="1903"/>
      <c r="IR99" s="1904"/>
      <c r="IS99" s="1883"/>
      <c r="IT99" s="1884"/>
      <c r="IU99" s="1884"/>
      <c r="IV99" s="1884"/>
      <c r="IW99" s="1885"/>
      <c r="IX99" s="1888"/>
      <c r="IY99" s="1882"/>
      <c r="IZ99" s="1728"/>
      <c r="JA99" s="1728"/>
      <c r="JB99" s="1728"/>
      <c r="JC99" s="1728"/>
      <c r="JD99" s="1728"/>
      <c r="JE99" s="1728"/>
      <c r="JF99" s="1728"/>
      <c r="JG99" s="1728"/>
      <c r="JH99" s="1728"/>
      <c r="JI99" s="1728"/>
    </row>
    <row r="100" spans="1:269" ht="36.75" customHeight="1">
      <c r="A100" s="2121"/>
      <c r="B100" s="2121"/>
      <c r="C100" s="2121"/>
      <c r="D100" s="2121"/>
      <c r="E100" s="2121"/>
      <c r="F100" s="2121"/>
      <c r="G100" s="2121"/>
      <c r="H100" s="2121"/>
      <c r="I100" s="2121"/>
      <c r="J100" s="2121"/>
      <c r="K100" s="2121"/>
      <c r="L100" s="2121"/>
      <c r="M100" s="2121"/>
      <c r="N100" s="2121"/>
      <c r="O100" s="2121"/>
      <c r="P100" s="2121"/>
      <c r="Q100" s="2121"/>
      <c r="R100" s="2121"/>
      <c r="S100" s="2121"/>
      <c r="T100" s="2121"/>
      <c r="U100" s="2121"/>
      <c r="V100" s="2121"/>
      <c r="W100" s="2121"/>
      <c r="X100" s="2121"/>
      <c r="Y100" s="2121"/>
      <c r="Z100" s="2121"/>
      <c r="AA100" s="2121"/>
      <c r="AB100" s="2121"/>
      <c r="AC100" s="2121"/>
      <c r="AD100" s="2121"/>
      <c r="AE100" s="2121"/>
      <c r="AF100" s="2121"/>
      <c r="AG100" s="2121"/>
      <c r="AH100" s="2121"/>
      <c r="AI100" s="2121"/>
      <c r="AJ100" s="2121"/>
      <c r="AK100" s="2121"/>
      <c r="AL100" s="2121"/>
      <c r="AM100" s="2121"/>
      <c r="AN100" s="2121"/>
      <c r="AO100" s="2121"/>
      <c r="AP100" s="2121"/>
      <c r="AQ100" s="2121"/>
      <c r="AR100" s="2121"/>
      <c r="AS100" s="2121"/>
      <c r="AT100" s="2121"/>
      <c r="AU100" s="2121"/>
      <c r="AV100" s="2121"/>
      <c r="AW100" s="2121"/>
      <c r="AX100" s="2121"/>
      <c r="AY100" s="2121"/>
      <c r="AZ100" s="2121"/>
      <c r="BA100" s="2121"/>
      <c r="BB100" s="2121"/>
      <c r="BC100" s="2121"/>
      <c r="BD100" s="2122"/>
      <c r="BE100" s="2122"/>
      <c r="BF100" s="2122"/>
      <c r="BG100" s="2122"/>
      <c r="BH100" s="2122"/>
      <c r="BI100" s="2122"/>
      <c r="BJ100" s="2122"/>
      <c r="BK100" s="2122"/>
      <c r="BL100" s="2122"/>
      <c r="BM100" s="2122"/>
      <c r="BN100" s="2122"/>
      <c r="BO100" s="2122"/>
      <c r="BP100" s="2122"/>
      <c r="BQ100" s="2122"/>
      <c r="BR100" s="2122"/>
      <c r="BS100" s="2122"/>
      <c r="BT100" s="2122"/>
      <c r="BU100" s="2122"/>
      <c r="BV100" s="2122"/>
      <c r="BW100" s="2122"/>
      <c r="BX100" s="2122"/>
      <c r="BY100" s="2122"/>
      <c r="BZ100" s="2122"/>
      <c r="CA100" s="2122"/>
      <c r="CB100" s="2122"/>
      <c r="CC100" s="2122"/>
      <c r="CD100" s="2122"/>
      <c r="CE100" s="2122"/>
      <c r="CF100" s="2122"/>
      <c r="CG100" s="2122"/>
      <c r="CH100" s="2122"/>
      <c r="CI100" s="2122"/>
      <c r="CJ100" s="2122"/>
      <c r="CK100" s="2122"/>
      <c r="CL100" s="2122"/>
      <c r="CM100" s="2122"/>
      <c r="CN100" s="2122"/>
      <c r="CO100" s="2122"/>
      <c r="CP100" s="2122"/>
      <c r="CQ100" s="2122"/>
      <c r="CR100" s="2122"/>
      <c r="CS100" s="2122"/>
      <c r="CT100" s="2122"/>
      <c r="CU100" s="2122"/>
      <c r="CV100" s="2122"/>
      <c r="CW100" s="2122"/>
      <c r="CX100" s="2122"/>
      <c r="CY100" s="2122"/>
      <c r="CZ100" s="2122"/>
      <c r="DA100" s="2122"/>
      <c r="DB100" s="2122"/>
      <c r="DC100" s="2122"/>
      <c r="DD100" s="2122"/>
      <c r="DE100" s="2122"/>
      <c r="DF100" s="2122"/>
      <c r="DG100" s="2122"/>
      <c r="DH100" s="2122"/>
      <c r="DI100" s="2122"/>
      <c r="DJ100" s="2122"/>
      <c r="DK100" s="2122"/>
      <c r="DL100" s="2122"/>
      <c r="DM100" s="2122"/>
      <c r="DN100" s="2122"/>
      <c r="DO100" s="2122"/>
      <c r="DP100" s="2122"/>
      <c r="DQ100" s="2122"/>
      <c r="DR100" s="2122"/>
      <c r="DS100" s="2122"/>
      <c r="DT100" s="2122"/>
      <c r="DU100" s="2122"/>
      <c r="DV100" s="2122"/>
      <c r="DW100" s="2122"/>
      <c r="DX100" s="2122"/>
      <c r="DY100" s="2122"/>
      <c r="DZ100" s="2122"/>
      <c r="EA100" s="2122"/>
      <c r="EB100" s="2122"/>
      <c r="EC100" s="2122"/>
      <c r="ED100" s="2122"/>
      <c r="EE100" s="2122"/>
      <c r="EF100" s="2122"/>
      <c r="EG100" s="2122"/>
      <c r="EH100" s="2122"/>
      <c r="EI100" s="2122"/>
      <c r="EJ100" s="2122"/>
      <c r="EK100" s="2122"/>
      <c r="EL100" s="2122"/>
      <c r="EM100" s="2122"/>
      <c r="EN100" s="2122"/>
      <c r="EO100" s="2122"/>
      <c r="EP100" s="2122"/>
      <c r="EQ100" s="2122"/>
      <c r="ER100" s="2122"/>
      <c r="ES100" s="2122"/>
      <c r="ET100" s="2122"/>
      <c r="EU100" s="2122"/>
      <c r="EV100" s="2122"/>
      <c r="EW100" s="2122"/>
      <c r="EX100" s="2122"/>
      <c r="EY100" s="2122"/>
      <c r="EZ100" s="2122"/>
      <c r="FA100" s="2122"/>
      <c r="FB100" s="2122"/>
      <c r="FC100" s="2122"/>
      <c r="FD100" s="2122"/>
      <c r="FE100" s="2122"/>
      <c r="FF100" s="2142" t="s">
        <v>106</v>
      </c>
      <c r="FG100" s="2199">
        <f t="shared" ref="FG100" si="1550">SUM(FG95:FG99)</f>
        <v>0</v>
      </c>
      <c r="FH100" s="2200">
        <f t="shared" ref="FH100" si="1551">SUM(FH95:FH99)</f>
        <v>0</v>
      </c>
      <c r="FI100" s="2200">
        <f t="shared" ref="FI100" si="1552">SUM(FI95:FI99)</f>
        <v>0</v>
      </c>
      <c r="FJ100" s="2201">
        <f t="shared" ref="FJ100" si="1553">SUM(FJ95:FJ99)</f>
        <v>0</v>
      </c>
      <c r="FK100" s="2199">
        <f t="shared" ref="FK100" si="1554">SUM(FK95:FK99)</f>
        <v>0</v>
      </c>
      <c r="FL100" s="2200">
        <f t="shared" ref="FL100" si="1555">SUM(FL95:FL99)</f>
        <v>0</v>
      </c>
      <c r="FM100" s="2200">
        <f t="shared" ref="FM100" si="1556">SUM(FM95:FM99)</f>
        <v>0</v>
      </c>
      <c r="FN100" s="2202">
        <f t="shared" ref="FN100" si="1557">SUM(FN95:FN99)</f>
        <v>0</v>
      </c>
      <c r="FO100" s="2199">
        <f t="shared" ref="FO100" si="1558">SUM(FO95:FO99)</f>
        <v>0</v>
      </c>
      <c r="FP100" s="2200">
        <f t="shared" ref="FP100" si="1559">SUM(FP95:FP99)</f>
        <v>0</v>
      </c>
      <c r="FQ100" s="2200">
        <f t="shared" ref="FQ100" si="1560">SUM(FQ95:FQ99)</f>
        <v>0</v>
      </c>
      <c r="FR100" s="2202">
        <f t="shared" ref="FR100" si="1561">SUM(FR95:FR99)</f>
        <v>0</v>
      </c>
      <c r="FS100" s="2199">
        <f t="shared" ref="FS100" si="1562">SUM(FS95:FS99)</f>
        <v>0</v>
      </c>
      <c r="FT100" s="2200">
        <f t="shared" ref="FT100" si="1563">SUM(FT95:FT99)</f>
        <v>0</v>
      </c>
      <c r="FU100" s="2203">
        <f t="shared" ref="FU100" si="1564">SUM(FU95:FU99)</f>
        <v>0</v>
      </c>
      <c r="FV100" s="2202">
        <f t="shared" ref="FV100" si="1565">SUM(FV95:FV99)</f>
        <v>0</v>
      </c>
      <c r="FW100" s="2199">
        <f t="shared" ref="FW100" si="1566">SUM(FW95:FW99)</f>
        <v>0</v>
      </c>
      <c r="FX100" s="2200">
        <f t="shared" ref="FX100" si="1567">SUM(FX95:FX99)</f>
        <v>0</v>
      </c>
      <c r="FY100" s="2200">
        <f t="shared" ref="FY100" si="1568">SUM(FY95:FY99)</f>
        <v>0</v>
      </c>
      <c r="FZ100" s="2202">
        <f t="shared" ref="FZ100" si="1569">SUM(FZ95:FZ99)</f>
        <v>0</v>
      </c>
      <c r="GA100" s="2199">
        <f t="shared" ref="GA100" si="1570">SUM(GA95:GA99)</f>
        <v>0</v>
      </c>
      <c r="GB100" s="2200">
        <f t="shared" ref="GB100" si="1571">SUM(GB95:GB99)</f>
        <v>0</v>
      </c>
      <c r="GC100" s="2200">
        <f t="shared" ref="GC100" si="1572">SUM(GC95:GC99)</f>
        <v>0</v>
      </c>
      <c r="GD100" s="2202">
        <f t="shared" ref="GD100" si="1573">SUM(GD95:GD99)</f>
        <v>0</v>
      </c>
      <c r="GE100" s="2143"/>
      <c r="GF100" s="2199">
        <f>SUM(GF95:GF99)</f>
        <v>0</v>
      </c>
      <c r="GG100" s="2200">
        <f>SUM(GG95:GG99)</f>
        <v>0</v>
      </c>
      <c r="GH100" s="2200">
        <f>SUM(GH95:GH99)</f>
        <v>0</v>
      </c>
      <c r="GI100" s="2202">
        <f>SUM(GI95:GI99)</f>
        <v>0</v>
      </c>
      <c r="GQ100" s="1728"/>
      <c r="GR100" s="1728"/>
      <c r="GS100" s="1728"/>
      <c r="GT100" s="1728"/>
      <c r="GU100" s="1728"/>
      <c r="GV100" s="1728"/>
      <c r="GW100" s="1728"/>
      <c r="GX100" s="1728"/>
      <c r="GY100" s="6577"/>
      <c r="GZ100" s="6550"/>
      <c r="HA100" s="6551"/>
      <c r="HB100" s="6551"/>
      <c r="HC100" s="6551"/>
      <c r="HD100" s="6551"/>
      <c r="HE100" s="6552"/>
      <c r="HF100" s="1926"/>
      <c r="HG100" s="1928"/>
      <c r="HH100" s="6545"/>
      <c r="HI100" s="6548"/>
      <c r="HJ100" s="2213">
        <f>الاعدادات!$D$15</f>
        <v>2024</v>
      </c>
      <c r="HK100" s="1882"/>
      <c r="HL100" s="1882"/>
      <c r="HM100" s="1883"/>
      <c r="HN100" s="1884"/>
      <c r="HO100" s="1884"/>
      <c r="HP100" s="1885"/>
      <c r="HQ100" s="1883"/>
      <c r="HR100" s="1885"/>
      <c r="HS100" s="1882"/>
      <c r="HT100" s="1886"/>
      <c r="HU100" s="1887"/>
      <c r="HV100" s="1882"/>
      <c r="HW100" s="1882"/>
      <c r="HX100" s="1888"/>
      <c r="HY100" s="1883"/>
      <c r="HZ100" s="1885"/>
      <c r="IA100" s="1889"/>
      <c r="IB100" s="1890"/>
      <c r="IC100" s="1891"/>
      <c r="ID100" s="1892"/>
      <c r="IE100" s="1887"/>
      <c r="IF100" s="1893"/>
      <c r="IG100" s="1894"/>
      <c r="IH100" s="1895"/>
      <c r="II100" s="1896"/>
      <c r="IJ100" s="1897"/>
      <c r="IK100" s="1898"/>
      <c r="IL100" s="1899"/>
      <c r="IM100" s="1900"/>
      <c r="IN100" s="1901"/>
      <c r="IO100" s="1902"/>
      <c r="IP100" s="1878"/>
      <c r="IQ100" s="1903"/>
      <c r="IR100" s="1904"/>
      <c r="IS100" s="1883"/>
      <c r="IT100" s="1884"/>
      <c r="IU100" s="1884"/>
      <c r="IV100" s="1884"/>
      <c r="IW100" s="1885"/>
      <c r="IX100" s="1888"/>
      <c r="IY100" s="1882"/>
      <c r="IZ100" s="1728"/>
      <c r="JA100" s="1728"/>
      <c r="JB100" s="1728"/>
      <c r="JC100" s="1728"/>
      <c r="JD100" s="1728"/>
      <c r="JE100" s="1728"/>
      <c r="JF100" s="1728"/>
      <c r="JG100" s="1728"/>
      <c r="JH100" s="1728"/>
      <c r="JI100" s="1728"/>
    </row>
    <row r="101" spans="1:269" ht="36.75" customHeight="1" thickBot="1">
      <c r="A101" s="2096"/>
      <c r="B101" s="2095"/>
      <c r="C101" s="2095"/>
      <c r="D101" s="2095"/>
      <c r="E101" s="2095"/>
      <c r="F101" s="2095"/>
      <c r="G101" s="2095"/>
      <c r="H101" s="2072"/>
      <c r="I101" s="2073"/>
      <c r="J101" s="2097"/>
      <c r="K101" s="2091"/>
      <c r="L101" s="2074"/>
      <c r="M101" s="2075"/>
      <c r="N101" s="2075"/>
      <c r="O101" s="2075"/>
      <c r="P101" s="2075"/>
      <c r="Q101" s="2075"/>
      <c r="R101" s="2075"/>
      <c r="S101" s="2075"/>
      <c r="T101" s="2075"/>
      <c r="U101" s="2075"/>
      <c r="V101" s="2075"/>
      <c r="W101" s="2075"/>
      <c r="X101" s="2075"/>
      <c r="Y101" s="2075"/>
      <c r="Z101" s="2076"/>
      <c r="AA101" s="2077"/>
      <c r="AB101" s="2077"/>
      <c r="AC101" s="2077"/>
      <c r="AD101" s="2077"/>
      <c r="AE101" s="2077"/>
      <c r="AF101" s="2078"/>
      <c r="AG101" s="2077"/>
      <c r="AH101" s="2077"/>
      <c r="AI101" s="2079"/>
      <c r="AJ101" s="2077"/>
      <c r="AK101" s="2077"/>
      <c r="AL101" s="2077"/>
      <c r="AM101" s="2077"/>
      <c r="AN101" s="2080"/>
      <c r="AO101" s="2081"/>
      <c r="AP101" s="2081"/>
      <c r="AQ101" s="2081"/>
      <c r="AR101" s="2078"/>
      <c r="AS101" s="2081"/>
      <c r="AT101" s="2082"/>
      <c r="AU101" s="2077"/>
      <c r="AV101" s="2077"/>
      <c r="AW101" s="2077"/>
      <c r="AX101" s="2077"/>
      <c r="AY101" s="2077"/>
      <c r="AZ101" s="2082"/>
      <c r="BA101" s="2077"/>
      <c r="BB101" s="2083"/>
      <c r="BC101" s="67"/>
      <c r="BD101" s="2084"/>
      <c r="BE101" s="2085"/>
      <c r="BF101" s="2085"/>
      <c r="BG101" s="2085"/>
      <c r="BH101" s="2085"/>
      <c r="BI101" s="2085"/>
      <c r="BJ101" s="2085"/>
      <c r="BK101" s="2085"/>
      <c r="BL101" s="2085"/>
      <c r="BM101" s="2085"/>
      <c r="BN101" s="2085"/>
      <c r="BO101" s="2085"/>
      <c r="BP101" s="2085"/>
      <c r="BQ101" s="2085"/>
      <c r="BR101" s="2085"/>
      <c r="BS101" s="2085"/>
      <c r="BT101" s="2085"/>
      <c r="BU101" s="2085"/>
      <c r="BV101" s="2085"/>
      <c r="BW101" s="2085"/>
      <c r="BX101" s="2086"/>
      <c r="BY101" s="2085"/>
      <c r="BZ101" s="2085"/>
      <c r="CA101" s="2085"/>
      <c r="CB101" s="2085"/>
      <c r="CC101" s="2085"/>
      <c r="CD101" s="2085"/>
      <c r="CE101" s="2085"/>
      <c r="CF101" s="2085"/>
      <c r="CG101" s="2085"/>
      <c r="CH101" s="2085"/>
      <c r="CI101" s="2085"/>
      <c r="CJ101" s="2087"/>
      <c r="CK101" s="2085"/>
      <c r="CL101" s="2085"/>
      <c r="CM101" s="2088"/>
      <c r="CN101" s="2085"/>
      <c r="CO101" s="2085"/>
      <c r="CP101" s="2085"/>
      <c r="CQ101" s="2085"/>
      <c r="CR101" s="2085"/>
      <c r="CS101" s="2085"/>
      <c r="CT101" s="2085"/>
      <c r="CU101" s="2085"/>
      <c r="CV101" s="2085"/>
      <c r="CW101" s="2085"/>
      <c r="CX101" s="2085"/>
      <c r="CY101" s="2085"/>
      <c r="CZ101" s="2085"/>
      <c r="DA101" s="2085"/>
      <c r="DB101" s="2085"/>
      <c r="DC101" s="2085"/>
      <c r="DD101" s="2085"/>
      <c r="DE101" s="2085"/>
      <c r="DF101" s="2085"/>
      <c r="DG101" s="2086"/>
      <c r="DH101" s="2085"/>
      <c r="DI101" s="2085"/>
      <c r="DJ101" s="2085"/>
      <c r="DK101" s="2085"/>
      <c r="DL101" s="2085"/>
      <c r="DM101" s="2085"/>
      <c r="DN101" s="2085"/>
      <c r="DO101" s="2085"/>
      <c r="DP101" s="2085"/>
      <c r="DQ101" s="2085"/>
      <c r="DR101" s="2085"/>
      <c r="DS101" s="2089"/>
      <c r="DT101" s="2085"/>
      <c r="DU101" s="2085"/>
      <c r="DV101" s="2090"/>
      <c r="DW101" s="2085"/>
      <c r="DX101" s="2085"/>
      <c r="DY101" s="2085"/>
      <c r="DZ101" s="2085"/>
      <c r="EA101" s="2085"/>
      <c r="EB101" s="2085"/>
      <c r="EC101" s="2085"/>
      <c r="ED101" s="2085"/>
      <c r="EE101" s="2085"/>
      <c r="EF101" s="2085"/>
      <c r="EG101" s="2085"/>
      <c r="EH101" s="2085"/>
      <c r="EI101" s="2085"/>
      <c r="EJ101" s="2085"/>
      <c r="EK101" s="2085"/>
      <c r="EL101" s="2085"/>
      <c r="EM101" s="2085"/>
      <c r="EN101" s="2085"/>
      <c r="EO101" s="2085"/>
      <c r="EP101" s="2086"/>
      <c r="EQ101" s="2085"/>
      <c r="ER101" s="2085"/>
      <c r="ES101" s="2085"/>
      <c r="ET101" s="2085"/>
      <c r="EU101" s="2085"/>
      <c r="EV101" s="2085"/>
      <c r="EW101" s="2085"/>
      <c r="EX101" s="2085"/>
      <c r="EY101" s="2085"/>
      <c r="EZ101" s="2085"/>
      <c r="FA101" s="2085"/>
      <c r="FB101" s="2089"/>
      <c r="FC101" s="2085"/>
      <c r="FD101" s="2085"/>
      <c r="FE101" s="2090"/>
      <c r="FF101" s="2092"/>
      <c r="FG101" s="2093"/>
      <c r="FH101" s="2093"/>
      <c r="FI101" s="2093"/>
      <c r="FJ101" s="2093"/>
      <c r="FK101" s="2093"/>
      <c r="FL101" s="2093"/>
      <c r="FM101" s="2093"/>
      <c r="FN101" s="2093"/>
      <c r="FO101" s="2093"/>
      <c r="FP101" s="2093"/>
      <c r="FQ101" s="2093"/>
      <c r="FR101" s="2093"/>
      <c r="FS101" s="2093"/>
      <c r="FT101" s="2093"/>
      <c r="FU101" s="2093"/>
      <c r="FV101" s="2093"/>
      <c r="FW101" s="2093"/>
      <c r="FX101" s="2093"/>
      <c r="FY101" s="2093"/>
      <c r="FZ101" s="2093"/>
      <c r="GA101" s="2093"/>
      <c r="GB101" s="2093"/>
      <c r="GC101" s="2093"/>
      <c r="GD101" s="2093"/>
      <c r="GE101" s="2094"/>
      <c r="GF101" s="2093"/>
      <c r="GG101" s="2093"/>
      <c r="GH101" s="2093"/>
      <c r="GI101" s="2093"/>
      <c r="GQ101" s="1728"/>
      <c r="GR101" s="1728"/>
      <c r="GS101" s="1728"/>
      <c r="GT101" s="1728"/>
      <c r="GU101" s="1728"/>
      <c r="GV101" s="1728"/>
      <c r="GW101" s="1728"/>
      <c r="GX101" s="1728"/>
      <c r="GY101" s="6577"/>
      <c r="GZ101" s="6550"/>
      <c r="HA101" s="6551"/>
      <c r="HB101" s="6551"/>
      <c r="HC101" s="6551"/>
      <c r="HD101" s="6551"/>
      <c r="HE101" s="6552"/>
      <c r="HF101" s="1926"/>
      <c r="HG101" s="1927"/>
      <c r="HH101" s="6545"/>
      <c r="HI101" s="6548"/>
      <c r="HJ101" s="2213">
        <f>الاعدادات!$D$16</f>
        <v>2025</v>
      </c>
      <c r="HK101" s="1882"/>
      <c r="HL101" s="1882"/>
      <c r="HM101" s="1883"/>
      <c r="HN101" s="1884"/>
      <c r="HO101" s="1884"/>
      <c r="HP101" s="1885"/>
      <c r="HQ101" s="1883"/>
      <c r="HR101" s="1885"/>
      <c r="HS101" s="1882"/>
      <c r="HT101" s="1886"/>
      <c r="HU101" s="1887"/>
      <c r="HV101" s="1882"/>
      <c r="HW101" s="1882"/>
      <c r="HX101" s="1888"/>
      <c r="HY101" s="1883"/>
      <c r="HZ101" s="1885"/>
      <c r="IA101" s="1905"/>
      <c r="IB101" s="1890"/>
      <c r="IC101" s="1891"/>
      <c r="ID101" s="1892"/>
      <c r="IE101" s="1887"/>
      <c r="IF101" s="1893"/>
      <c r="IG101" s="1894"/>
      <c r="IH101" s="1895"/>
      <c r="II101" s="1896"/>
      <c r="IJ101" s="1897"/>
      <c r="IK101" s="1898"/>
      <c r="IL101" s="1899"/>
      <c r="IM101" s="1900"/>
      <c r="IN101" s="1901"/>
      <c r="IO101" s="1902"/>
      <c r="IP101" s="1878"/>
      <c r="IQ101" s="1903"/>
      <c r="IR101" s="1904"/>
      <c r="IS101" s="1883"/>
      <c r="IT101" s="1884"/>
      <c r="IU101" s="1884"/>
      <c r="IV101" s="1884"/>
      <c r="IW101" s="1885"/>
      <c r="IX101" s="1888"/>
      <c r="IY101" s="1882"/>
      <c r="IZ101" s="1728"/>
      <c r="JA101" s="1728"/>
      <c r="JB101" s="1728"/>
      <c r="JC101" s="1728"/>
      <c r="JD101" s="1728"/>
      <c r="JE101" s="1728"/>
      <c r="JF101" s="1728"/>
      <c r="JG101" s="1728"/>
      <c r="JH101" s="1728"/>
      <c r="JI101" s="1728"/>
    </row>
    <row r="102" spans="1:269" ht="36.75" customHeight="1" thickTop="1" thickBot="1">
      <c r="A102" s="6491" t="s">
        <v>1242</v>
      </c>
      <c r="B102" s="6493" t="str" cm="1">
        <f t="array" ref="B102">_xlfn.XLOOKUP(1, (INDEX(التشكيل_القديم!$L$54:$S$92, ,6)=$A102) * (INDEX(التشكيل_القديم!$L$54:$S$92, ,7)="رئيس الدائرة"), INDEX(التشكيل_القديم!$L$54:$S$92, ,2))</f>
        <v>ادهم إبراهيم سيد سليمان</v>
      </c>
      <c r="C102" s="6493"/>
      <c r="D102" s="6493"/>
      <c r="E102" s="6493"/>
      <c r="F102" s="6493"/>
      <c r="G102" s="6493"/>
      <c r="H102" s="2170" cm="1">
        <f t="array" ref="H102">_xlfn.XLOOKUP(1, (INDEX(التشكيل_القديم!$L$54:$S$92, ,6)=$A102) * (INDEX(التشكيل_القديم!$L$54:$S$92, ,7)="رئيس الدائرة"), INDEX(التشكيل_القديم!$L$54:$S$92, ,3))</f>
        <v>0</v>
      </c>
      <c r="I102" s="2171" t="str" cm="1">
        <f t="array" ref="I102">_xlfn.XLOOKUP(1, (INDEX(التشكيل_القديم!$L$54:$S$92, ,6)=$A102) * (INDEX(التشكيل_القديم!$L$54:$S$92, ,7)="رئيس الدائرة"), INDEX(التشكيل_القديم!$L$54:$S$92, ,4))</f>
        <v>أ</v>
      </c>
      <c r="J102" s="6494" t="s">
        <v>21</v>
      </c>
      <c r="K102" s="6496" t="s">
        <v>608</v>
      </c>
      <c r="L102" s="6497" t="s">
        <v>1349</v>
      </c>
      <c r="M102" s="6498"/>
      <c r="N102" s="6498"/>
      <c r="O102" s="6498"/>
      <c r="P102" s="6498"/>
      <c r="Q102" s="6498"/>
      <c r="R102" s="6498"/>
      <c r="S102" s="6498"/>
      <c r="T102" s="6498"/>
      <c r="U102" s="6498"/>
      <c r="V102" s="6498"/>
      <c r="W102" s="6498"/>
      <c r="X102" s="6498"/>
      <c r="Y102" s="6498"/>
      <c r="Z102" s="6498"/>
      <c r="AA102" s="6498"/>
      <c r="AB102" s="6498"/>
      <c r="AC102" s="6498"/>
      <c r="AD102" s="6498"/>
      <c r="AE102" s="6498"/>
      <c r="AF102" s="6498"/>
      <c r="AG102" s="6498"/>
      <c r="AH102" s="6498"/>
      <c r="AI102" s="6498"/>
      <c r="AJ102" s="6498"/>
      <c r="AK102" s="6498"/>
      <c r="AL102" s="6498"/>
      <c r="AM102" s="6498"/>
      <c r="AN102" s="6498"/>
      <c r="AO102" s="6498"/>
      <c r="AP102" s="6498"/>
      <c r="AQ102" s="6498"/>
      <c r="AR102" s="6498"/>
      <c r="AS102" s="6498"/>
      <c r="AT102" s="6498"/>
      <c r="AU102" s="6498"/>
      <c r="AV102" s="6498"/>
      <c r="AW102" s="6498"/>
      <c r="AX102" s="6498"/>
      <c r="AY102" s="6498"/>
      <c r="AZ102" s="6498"/>
      <c r="BA102" s="6498"/>
      <c r="BB102" s="6499"/>
      <c r="BC102" s="67" t="s">
        <v>177</v>
      </c>
      <c r="BD102" s="6503">
        <f>_xlfn.XLOOKUP(B102,التشكيل_القديم!$M$54:$M$92,التشكيل_القديم!$L$54:$L$92,0,0)</f>
        <v>8</v>
      </c>
      <c r="BE102" s="6505" t="str">
        <f xml:space="preserve">  "(1)             "&amp;"رئيس الدائرة  /  "  &amp;B102</f>
        <v>(1)             رئيس الدائرة  /  ادهم إبراهيم سيد سليمان</v>
      </c>
      <c r="BF102" s="6506"/>
      <c r="BG102" s="6506"/>
      <c r="BH102" s="6506"/>
      <c r="BI102" s="6506"/>
      <c r="BJ102" s="6506"/>
      <c r="BK102" s="6506"/>
      <c r="BL102" s="6506"/>
      <c r="BM102" s="6506"/>
      <c r="BN102" s="6506"/>
      <c r="BO102" s="6506"/>
      <c r="BP102" s="6506"/>
      <c r="BQ102" s="6506"/>
      <c r="BR102" s="6506"/>
      <c r="BS102" s="6506"/>
      <c r="BT102" s="6506"/>
      <c r="BU102" s="6506"/>
      <c r="BV102" s="6506"/>
      <c r="BW102" s="6506"/>
      <c r="BX102" s="6506"/>
      <c r="BY102" s="6506"/>
      <c r="BZ102" s="6506"/>
      <c r="CA102" s="6506"/>
      <c r="CB102" s="6506"/>
      <c r="CC102" s="6506"/>
      <c r="CD102" s="6506"/>
      <c r="CE102" s="6506"/>
      <c r="CF102" s="6506"/>
      <c r="CG102" s="6506"/>
      <c r="CH102" s="6506"/>
      <c r="CI102" s="6506"/>
      <c r="CJ102" s="6506"/>
      <c r="CK102" s="6506"/>
      <c r="CL102" s="6506"/>
      <c r="CM102" s="857"/>
      <c r="CN102" s="6503">
        <f>_xlfn.XLOOKUP(B103,التشكيل_القديم!$M$54:$M$92,التشكيل_القديم!$L$54:$L$92,0,0)</f>
        <v>9</v>
      </c>
      <c r="CO102" s="6505" t="str">
        <f>"(2)             "&amp; "عضو يمين الدائرة  /  "  &amp;B103</f>
        <v>(2)             عضو يمين الدائرة  /  أسامة عبدالرحمن عبدالمقصود</v>
      </c>
      <c r="CP102" s="6506"/>
      <c r="CQ102" s="6506"/>
      <c r="CR102" s="6506"/>
      <c r="CS102" s="6506"/>
      <c r="CT102" s="6506"/>
      <c r="CU102" s="6506"/>
      <c r="CV102" s="6506"/>
      <c r="CW102" s="6506"/>
      <c r="CX102" s="6506"/>
      <c r="CY102" s="6506"/>
      <c r="CZ102" s="6506"/>
      <c r="DA102" s="6506"/>
      <c r="DB102" s="6506"/>
      <c r="DC102" s="6506"/>
      <c r="DD102" s="6506"/>
      <c r="DE102" s="6506"/>
      <c r="DF102" s="6506"/>
      <c r="DG102" s="6506"/>
      <c r="DH102" s="6506"/>
      <c r="DI102" s="6506"/>
      <c r="DJ102" s="6506"/>
      <c r="DK102" s="6506"/>
      <c r="DL102" s="6506"/>
      <c r="DM102" s="6506"/>
      <c r="DN102" s="6506"/>
      <c r="DO102" s="6506"/>
      <c r="DP102" s="6506"/>
      <c r="DQ102" s="6506"/>
      <c r="DR102" s="6506"/>
      <c r="DS102" s="6506"/>
      <c r="DT102" s="6506"/>
      <c r="DU102" s="6506"/>
      <c r="DV102" s="863"/>
      <c r="DW102" s="6533">
        <f>IF(ISTEXT(B106),_xlfn.XLOOKUP(B106,التشكيل_القديم!$M$54:$M$92,التشكيل_القديم!$L$54:$L$92,0,0),0)</f>
        <v>0</v>
      </c>
      <c r="DX102" s="6505" t="str">
        <f>IF(B106&lt;&gt;"","(5)             "&amp;"عضو يسار يسار اليسار الدائرة /  "&amp;B106,"لا يوجد عضو خامس " )</f>
        <v xml:space="preserve">لا يوجد عضو خامس </v>
      </c>
      <c r="DY102" s="6506"/>
      <c r="DZ102" s="6506"/>
      <c r="EA102" s="6506"/>
      <c r="EB102" s="6506"/>
      <c r="EC102" s="6506"/>
      <c r="ED102" s="6506"/>
      <c r="EE102" s="6506"/>
      <c r="EF102" s="6506"/>
      <c r="EG102" s="6506"/>
      <c r="EH102" s="6506"/>
      <c r="EI102" s="6506"/>
      <c r="EJ102" s="6506"/>
      <c r="EK102" s="6506"/>
      <c r="EL102" s="6506"/>
      <c r="EM102" s="6506"/>
      <c r="EN102" s="6506"/>
      <c r="EO102" s="6506"/>
      <c r="EP102" s="6506"/>
      <c r="EQ102" s="6506"/>
      <c r="ER102" s="6506"/>
      <c r="ES102" s="6506"/>
      <c r="ET102" s="6506"/>
      <c r="EU102" s="6506"/>
      <c r="EV102" s="6506"/>
      <c r="EW102" s="6506"/>
      <c r="EX102" s="6506"/>
      <c r="EY102" s="6506"/>
      <c r="EZ102" s="6506"/>
      <c r="FA102" s="6506"/>
      <c r="FB102" s="6506"/>
      <c r="FC102" s="6506"/>
      <c r="FD102" s="6506"/>
      <c r="FE102" s="2101"/>
      <c r="FF102" s="2106"/>
      <c r="FG102" s="2107"/>
      <c r="FH102" s="2108"/>
      <c r="FI102" s="2108"/>
      <c r="FJ102" s="2107"/>
      <c r="FK102" s="2107"/>
      <c r="FL102" s="2108"/>
      <c r="FM102" s="2108"/>
      <c r="FN102" s="2107"/>
      <c r="FO102" s="2107"/>
      <c r="FP102" s="2108"/>
      <c r="FQ102" s="2108"/>
      <c r="FR102" s="2107"/>
      <c r="FS102" s="2107"/>
      <c r="FT102" s="2108"/>
      <c r="FU102" s="2107"/>
      <c r="FV102" s="2107"/>
      <c r="FW102" s="2108"/>
      <c r="FX102" s="2108"/>
      <c r="FY102" s="2107"/>
      <c r="FZ102" s="2107"/>
      <c r="GA102" s="2107"/>
      <c r="GB102" s="2107"/>
      <c r="GC102" s="2109"/>
      <c r="GD102" t="str">
        <f>IF(OR(FV102&lt;0,FS102&lt;0,FO102&lt;0,FK102&lt;0,FG102&lt;0,Z102 &lt;&gt; AZ102+AT102+AA102+AB102), "wrong", "ok")</f>
        <v>ok</v>
      </c>
      <c r="GQ102" s="1728"/>
      <c r="GR102" s="1728"/>
      <c r="GS102" s="1728"/>
      <c r="GT102" s="1728"/>
      <c r="GU102" s="1728"/>
      <c r="GV102" s="1728"/>
      <c r="GW102" s="1728"/>
      <c r="GX102" s="1728"/>
      <c r="GY102" s="6578"/>
      <c r="GZ102" s="6582"/>
      <c r="HA102" s="6583"/>
      <c r="HB102" s="6583"/>
      <c r="HC102" s="6583"/>
      <c r="HD102" s="6583"/>
      <c r="HE102" s="6584"/>
      <c r="HF102" s="1732"/>
      <c r="HG102" s="1732"/>
      <c r="HH102" s="6546"/>
      <c r="HI102" s="6549"/>
      <c r="HJ102" s="2213">
        <f>الاعدادات!$D$17</f>
        <v>2026</v>
      </c>
      <c r="HK102" s="1906"/>
      <c r="HL102" s="1906"/>
      <c r="HM102" s="1907"/>
      <c r="HN102" s="1908"/>
      <c r="HO102" s="1908"/>
      <c r="HP102" s="1909"/>
      <c r="HQ102" s="1907"/>
      <c r="HR102" s="1909"/>
      <c r="HS102" s="1906"/>
      <c r="HT102" s="1886"/>
      <c r="HU102" s="1887"/>
      <c r="HV102" s="1906"/>
      <c r="HW102" s="1906"/>
      <c r="HX102" s="1910"/>
      <c r="HY102" s="1907"/>
      <c r="HZ102" s="1909"/>
      <c r="IA102" s="1911"/>
      <c r="IB102" s="1912"/>
      <c r="IC102" s="1913"/>
      <c r="ID102" s="1892"/>
      <c r="IE102" s="1887"/>
      <c r="IF102" s="1914"/>
      <c r="IG102" s="1915"/>
      <c r="IH102" s="1916"/>
      <c r="II102" s="1917"/>
      <c r="IJ102" s="1918"/>
      <c r="IK102" s="1898"/>
      <c r="IL102" s="1899"/>
      <c r="IM102" s="1919"/>
      <c r="IN102" s="1920"/>
      <c r="IO102" s="1921"/>
      <c r="IP102" s="1878"/>
      <c r="IQ102" s="1903"/>
      <c r="IR102" s="1904"/>
      <c r="IS102" s="1907"/>
      <c r="IT102" s="1908"/>
      <c r="IU102" s="1908"/>
      <c r="IV102" s="1908"/>
      <c r="IW102" s="1909"/>
      <c r="IX102" s="1910"/>
      <c r="IY102" s="1906"/>
      <c r="IZ102" s="1728"/>
      <c r="JA102" s="1728"/>
      <c r="JB102" s="1728"/>
      <c r="JC102" s="1728"/>
      <c r="JD102" s="1728"/>
      <c r="JE102" s="1728"/>
      <c r="JF102" s="1728"/>
      <c r="JG102" s="1728"/>
      <c r="JH102" s="1728"/>
      <c r="JI102" s="1728"/>
    </row>
    <row r="103" spans="1:269" ht="36.75" customHeight="1" thickBot="1">
      <c r="A103" s="6492"/>
      <c r="B103" s="6493" t="str" cm="1">
        <f t="array" ref="B103">_xlfn.XLOOKUP(1, (INDEX(التشكيل_القديم!$L$54:$S$92, ,6)=$A102) * (INDEX(التشكيل_القديم!$L$54:$S$92, ,7)="عضو يمين"), INDEX(التشكيل_القديم!$L$54:$S$92, ,2))</f>
        <v>أسامة عبدالرحمن عبدالمقصود</v>
      </c>
      <c r="C103" s="6493"/>
      <c r="D103" s="6493"/>
      <c r="E103" s="6493"/>
      <c r="F103" s="6493"/>
      <c r="G103" s="6493"/>
      <c r="H103" s="2170" cm="1">
        <f t="array" ref="H103">_xlfn.XLOOKUP(1, (INDEX(التشكيل_القديم!$L$54:$S$92, ,6)=$A102) * (INDEX(التشكيل_القديم!$L$54:$S$92, ,7)="عضو يمين"), INDEX(التشكيل_القديم!$L$54:$S$92, ,3))</f>
        <v>0</v>
      </c>
      <c r="I103" s="2171" t="str" cm="1">
        <f t="array" ref="I103">_xlfn.XLOOKUP(1, (INDEX(التشكيل_القديم!$L$54:$S$92, ,6)=$A102) * (INDEX(التشكيل_القديم!$L$54:$S$92, ,7)="عضو يمين"), INDEX(التشكيل_القديم!$L$54:$S$92, ,4))</f>
        <v>ب</v>
      </c>
      <c r="J103" s="6495"/>
      <c r="K103" s="6235"/>
      <c r="L103" s="6500"/>
      <c r="M103" s="6501"/>
      <c r="N103" s="6501"/>
      <c r="O103" s="6501"/>
      <c r="P103" s="6501"/>
      <c r="Q103" s="6501"/>
      <c r="R103" s="6501"/>
      <c r="S103" s="6501"/>
      <c r="T103" s="6501"/>
      <c r="U103" s="6501"/>
      <c r="V103" s="6501"/>
      <c r="W103" s="6501"/>
      <c r="X103" s="6501"/>
      <c r="Y103" s="6501"/>
      <c r="Z103" s="6501"/>
      <c r="AA103" s="6501"/>
      <c r="AB103" s="6501"/>
      <c r="AC103" s="6501"/>
      <c r="AD103" s="6501"/>
      <c r="AE103" s="6501"/>
      <c r="AF103" s="6501"/>
      <c r="AG103" s="6501"/>
      <c r="AH103" s="6501"/>
      <c r="AI103" s="6501"/>
      <c r="AJ103" s="6501"/>
      <c r="AK103" s="6501"/>
      <c r="AL103" s="6501"/>
      <c r="AM103" s="6501"/>
      <c r="AN103" s="6501"/>
      <c r="AO103" s="6501"/>
      <c r="AP103" s="6501"/>
      <c r="AQ103" s="6501"/>
      <c r="AR103" s="6501"/>
      <c r="AS103" s="6501"/>
      <c r="AT103" s="6501"/>
      <c r="AU103" s="6501"/>
      <c r="AV103" s="6501"/>
      <c r="AW103" s="6501"/>
      <c r="AX103" s="6501"/>
      <c r="AY103" s="6501"/>
      <c r="AZ103" s="6501"/>
      <c r="BA103" s="6501"/>
      <c r="BB103" s="6502"/>
      <c r="BC103" s="67"/>
      <c r="BD103" s="6504"/>
      <c r="BE103" s="6507"/>
      <c r="BF103" s="6508"/>
      <c r="BG103" s="6508"/>
      <c r="BH103" s="6508"/>
      <c r="BI103" s="6508"/>
      <c r="BJ103" s="6508"/>
      <c r="BK103" s="6508"/>
      <c r="BL103" s="6508"/>
      <c r="BM103" s="6508"/>
      <c r="BN103" s="6508"/>
      <c r="BO103" s="6508"/>
      <c r="BP103" s="6508"/>
      <c r="BQ103" s="6508"/>
      <c r="BR103" s="6508"/>
      <c r="BS103" s="6508"/>
      <c r="BT103" s="6508"/>
      <c r="BU103" s="6508"/>
      <c r="BV103" s="6508"/>
      <c r="BW103" s="6508"/>
      <c r="BX103" s="6508"/>
      <c r="BY103" s="6508"/>
      <c r="BZ103" s="6508"/>
      <c r="CA103" s="6508"/>
      <c r="CB103" s="6508"/>
      <c r="CC103" s="6508"/>
      <c r="CD103" s="6508"/>
      <c r="CE103" s="6508"/>
      <c r="CF103" s="6508"/>
      <c r="CG103" s="6508"/>
      <c r="CH103" s="6508"/>
      <c r="CI103" s="6508"/>
      <c r="CJ103" s="6508"/>
      <c r="CK103" s="6508"/>
      <c r="CL103" s="6508"/>
      <c r="CM103" s="857"/>
      <c r="CN103" s="6504"/>
      <c r="CO103" s="6507"/>
      <c r="CP103" s="6508"/>
      <c r="CQ103" s="6508"/>
      <c r="CR103" s="6508"/>
      <c r="CS103" s="6508"/>
      <c r="CT103" s="6508"/>
      <c r="CU103" s="6508"/>
      <c r="CV103" s="6508"/>
      <c r="CW103" s="6508"/>
      <c r="CX103" s="6508"/>
      <c r="CY103" s="6508"/>
      <c r="CZ103" s="6508"/>
      <c r="DA103" s="6508"/>
      <c r="DB103" s="6508"/>
      <c r="DC103" s="6508"/>
      <c r="DD103" s="6508"/>
      <c r="DE103" s="6508"/>
      <c r="DF103" s="6508"/>
      <c r="DG103" s="6508"/>
      <c r="DH103" s="6508"/>
      <c r="DI103" s="6508"/>
      <c r="DJ103" s="6508"/>
      <c r="DK103" s="6508"/>
      <c r="DL103" s="6508"/>
      <c r="DM103" s="6508"/>
      <c r="DN103" s="6508"/>
      <c r="DO103" s="6508"/>
      <c r="DP103" s="6508"/>
      <c r="DQ103" s="6508"/>
      <c r="DR103" s="6508"/>
      <c r="DS103" s="6508"/>
      <c r="DT103" s="6508"/>
      <c r="DU103" s="6508"/>
      <c r="DV103" s="864"/>
      <c r="DW103" s="6521"/>
      <c r="DX103" s="6507"/>
      <c r="DY103" s="6508"/>
      <c r="DZ103" s="6508"/>
      <c r="EA103" s="6508"/>
      <c r="EB103" s="6508"/>
      <c r="EC103" s="6508"/>
      <c r="ED103" s="6508"/>
      <c r="EE103" s="6508"/>
      <c r="EF103" s="6508"/>
      <c r="EG103" s="6508"/>
      <c r="EH103" s="6508"/>
      <c r="EI103" s="6508"/>
      <c r="EJ103" s="6508"/>
      <c r="EK103" s="6508"/>
      <c r="EL103" s="6508"/>
      <c r="EM103" s="6508"/>
      <c r="EN103" s="6508"/>
      <c r="EO103" s="6508"/>
      <c r="EP103" s="6508"/>
      <c r="EQ103" s="6508"/>
      <c r="ER103" s="6508"/>
      <c r="ES103" s="6508"/>
      <c r="ET103" s="6508"/>
      <c r="EU103" s="6508"/>
      <c r="EV103" s="6508"/>
      <c r="EW103" s="6508"/>
      <c r="EX103" s="6508"/>
      <c r="EY103" s="6508"/>
      <c r="EZ103" s="6508"/>
      <c r="FA103" s="6508"/>
      <c r="FB103" s="6508"/>
      <c r="FC103" s="6508"/>
      <c r="FD103" s="6508"/>
      <c r="FE103" s="2102"/>
      <c r="FF103" s="2110"/>
      <c r="FG103" s="2111"/>
      <c r="FH103" s="2112"/>
      <c r="FI103" s="2112"/>
      <c r="FJ103" s="2111"/>
      <c r="FK103" s="2111"/>
      <c r="FL103" s="2112"/>
      <c r="FM103" s="2112"/>
      <c r="FN103" s="2111"/>
      <c r="FO103" s="2111"/>
      <c r="FP103" s="2112"/>
      <c r="FQ103" s="2112"/>
      <c r="FR103" s="2111"/>
      <c r="FS103" s="2111"/>
      <c r="FT103" s="2112"/>
      <c r="FU103" s="2111"/>
      <c r="FV103" s="2111"/>
      <c r="FW103" s="2112"/>
      <c r="FX103" s="2112"/>
      <c r="FY103" s="2111"/>
      <c r="FZ103" s="2111"/>
      <c r="GA103" s="2111"/>
      <c r="GB103" s="2111"/>
      <c r="GC103" s="2113"/>
      <c r="GD103" t="str">
        <f t="shared" ref="GD103:GD107" si="1574">IF(OR(FV103&lt;0,FS103&lt;0,FO103&lt;0,FK103&lt;0,FG103&lt;0,Z103 &lt;&gt; AZ103+AT103+AA103+AB103), "wrong", "ok")</f>
        <v>ok</v>
      </c>
      <c r="GQ103" s="1728"/>
      <c r="GR103" s="1728"/>
      <c r="GS103" s="1728"/>
      <c r="GT103" s="1728"/>
      <c r="GU103" s="1728"/>
      <c r="GV103" s="1728"/>
      <c r="GW103" s="1728"/>
      <c r="GX103" s="1728"/>
      <c r="GY103" s="1748" t="s">
        <v>181</v>
      </c>
      <c r="GZ103" s="1749"/>
      <c r="HA103" s="1749"/>
      <c r="HB103" s="1749"/>
      <c r="HC103" s="1749"/>
      <c r="HD103" s="1749"/>
      <c r="HE103" s="1749"/>
      <c r="HF103" s="1749"/>
      <c r="HG103" s="1749"/>
      <c r="HH103" s="1749"/>
      <c r="HI103" s="1749"/>
      <c r="HJ103" s="1922"/>
      <c r="HK103" s="2214">
        <f t="shared" ref="HK103:IC103" si="1575">SUM(HK98:HK102)</f>
        <v>0</v>
      </c>
      <c r="HL103" s="2214">
        <f t="shared" si="1575"/>
        <v>0</v>
      </c>
      <c r="HM103" s="2215">
        <f t="shared" si="1575"/>
        <v>0</v>
      </c>
      <c r="HN103" s="2216">
        <f t="shared" si="1575"/>
        <v>0</v>
      </c>
      <c r="HO103" s="2216">
        <f t="shared" si="1575"/>
        <v>0</v>
      </c>
      <c r="HP103" s="2216">
        <f t="shared" si="1575"/>
        <v>0</v>
      </c>
      <c r="HQ103" s="2217">
        <f t="shared" si="1575"/>
        <v>0</v>
      </c>
      <c r="HR103" s="2217">
        <f t="shared" si="1575"/>
        <v>0</v>
      </c>
      <c r="HS103" s="2217">
        <f t="shared" si="1575"/>
        <v>0</v>
      </c>
      <c r="HT103" s="2217">
        <f t="shared" si="1575"/>
        <v>0</v>
      </c>
      <c r="HU103" s="2217">
        <f t="shared" si="1575"/>
        <v>0</v>
      </c>
      <c r="HV103" s="2217">
        <f t="shared" si="1575"/>
        <v>0</v>
      </c>
      <c r="HW103" s="2217">
        <f t="shared" si="1575"/>
        <v>0</v>
      </c>
      <c r="HX103" s="2217">
        <f t="shared" si="1575"/>
        <v>0</v>
      </c>
      <c r="HY103" s="2217">
        <f t="shared" si="1575"/>
        <v>0</v>
      </c>
      <c r="HZ103" s="2218">
        <f t="shared" si="1575"/>
        <v>0</v>
      </c>
      <c r="IA103" s="2219">
        <f t="shared" si="1575"/>
        <v>0</v>
      </c>
      <c r="IB103" s="2220">
        <f t="shared" si="1575"/>
        <v>0</v>
      </c>
      <c r="IC103" s="2221">
        <f t="shared" si="1575"/>
        <v>0</v>
      </c>
      <c r="ID103" s="2222">
        <f>SUM(ID98:ID102)</f>
        <v>0</v>
      </c>
      <c r="IE103" s="2218">
        <f t="shared" ref="IE103:IK103" si="1576">SUM(IE98:IE102)</f>
        <v>0</v>
      </c>
      <c r="IF103" s="2223">
        <f t="shared" si="1576"/>
        <v>0</v>
      </c>
      <c r="IG103" s="2224">
        <f t="shared" si="1576"/>
        <v>0</v>
      </c>
      <c r="IH103" s="2225">
        <f t="shared" si="1576"/>
        <v>0</v>
      </c>
      <c r="II103" s="2226">
        <f t="shared" si="1576"/>
        <v>0</v>
      </c>
      <c r="IJ103" s="2227">
        <f t="shared" si="1576"/>
        <v>0</v>
      </c>
      <c r="IK103" s="2228">
        <f t="shared" si="1576"/>
        <v>0</v>
      </c>
      <c r="IL103" s="2229">
        <f t="shared" ref="IL103:IQ103" si="1577">SUM(IL98:IL102)</f>
        <v>0</v>
      </c>
      <c r="IM103" s="2230">
        <f t="shared" si="1577"/>
        <v>0</v>
      </c>
      <c r="IN103" s="2231">
        <f t="shared" si="1577"/>
        <v>0</v>
      </c>
      <c r="IO103" s="2232">
        <f t="shared" si="1577"/>
        <v>0</v>
      </c>
      <c r="IP103" s="2233">
        <f t="shared" si="1577"/>
        <v>0</v>
      </c>
      <c r="IQ103" s="2217">
        <f t="shared" si="1577"/>
        <v>0</v>
      </c>
      <c r="IR103" s="2217">
        <f>SUM(IR98:IR102)</f>
        <v>0</v>
      </c>
      <c r="IS103" s="2217">
        <f t="shared" ref="IS103:IW103" si="1578">SUM(IS98:IS102)</f>
        <v>0</v>
      </c>
      <c r="IT103" s="2217">
        <f t="shared" si="1578"/>
        <v>0</v>
      </c>
      <c r="IU103" s="2217">
        <f t="shared" si="1578"/>
        <v>0</v>
      </c>
      <c r="IV103" s="2217">
        <f t="shared" si="1578"/>
        <v>0</v>
      </c>
      <c r="IW103" s="2217">
        <f t="shared" si="1578"/>
        <v>0</v>
      </c>
      <c r="IX103" s="2217">
        <f>SUM(IX98:IX102)</f>
        <v>0</v>
      </c>
      <c r="IY103" s="1923"/>
      <c r="IZ103" s="1728"/>
      <c r="JA103" s="1728"/>
      <c r="JB103" s="1728"/>
      <c r="JC103" s="1728"/>
      <c r="JD103" s="1728"/>
      <c r="JE103" s="1728"/>
      <c r="JF103" s="1728"/>
      <c r="JG103" s="1728"/>
      <c r="JH103" s="1728"/>
      <c r="JI103" s="1728"/>
    </row>
    <row r="104" spans="1:269" ht="36.75" customHeight="1" thickBot="1">
      <c r="A104" s="6492"/>
      <c r="B104" s="6493" t="str" cm="1">
        <f t="array" ref="B104">_xlfn.XLOOKUP(1, (INDEX(التشكيل_القديم!$L$54:$S$92, ,6)=$A102) * (INDEX(التشكيل_القديم!$L$54:$S$92, ,7)="عضو يسار"), INDEX(التشكيل_القديم!$L$54:$S$92, ,2))</f>
        <v>مصطفى محمود يوسف حبيب العادلى</v>
      </c>
      <c r="C104" s="6493"/>
      <c r="D104" s="6493"/>
      <c r="E104" s="6493"/>
      <c r="F104" s="6493"/>
      <c r="G104" s="6493"/>
      <c r="H104" s="2170" cm="1">
        <f t="array" ref="H104">_xlfn.XLOOKUP(1, (INDEX(التشكيل_القديم!$L$54:$S$92, ,6)=$A102) * (INDEX(التشكيل_القديم!$L$54:$S$92, ,7)="عضو يسار"), INDEX(التشكيل_القديم!$L$54:$S$92, ,3))</f>
        <v>0</v>
      </c>
      <c r="I104" s="2171" t="str" cm="1">
        <f t="array" ref="I104">_xlfn.XLOOKUP(1, (INDEX(التشكيل_القديم!$L$54:$S$92, ,6)=$A102) * (INDEX(التشكيل_القديم!$L$54:$S$92, ,7)="عضو يسار"), INDEX(التشكيل_القديم!$L$54:$S$92, ,4))</f>
        <v>ب</v>
      </c>
      <c r="J104" s="6495"/>
      <c r="K104" s="6235"/>
      <c r="L104" s="2186" t="str">
        <f>الاعدادات!$D$14</f>
        <v>2023 وما قبلها</v>
      </c>
      <c r="M104" s="2098">
        <v>0</v>
      </c>
      <c r="N104" s="1997"/>
      <c r="O104" s="1997"/>
      <c r="P104" s="1997"/>
      <c r="Q104" s="1997"/>
      <c r="R104" s="1997"/>
      <c r="S104" s="1997"/>
      <c r="T104" s="1997"/>
      <c r="U104" s="1997"/>
      <c r="V104" s="2099"/>
      <c r="W104" s="1997"/>
      <c r="X104" s="1997"/>
      <c r="Y104" s="2133"/>
      <c r="Z104" s="2188">
        <f t="shared" ref="Z104:Z107" si="1579">Y104+X104+U104+T104+S104+R104+Q104+P104+O104+N104+M104-W104</f>
        <v>0</v>
      </c>
      <c r="AA104" s="2098"/>
      <c r="AB104" s="1999"/>
      <c r="AC104" s="2031">
        <f>SUM(BE104:BK104,BE111:BK111,CN104:CT104,CN111:CT111,DW104:EC104,DW111:EC111)</f>
        <v>0</v>
      </c>
      <c r="AD104" s="2025">
        <f>SUM(BL104:BV104,BL111:BV111,CU104:DE104,CU111:DE111,ED104:EN104,ED111:EN111)</f>
        <v>0</v>
      </c>
      <c r="AE104" s="2002">
        <f>BW104+DF104+BW111+DF111+EO104+EO111</f>
        <v>0</v>
      </c>
      <c r="AF104" s="2172">
        <f>SUM(AC104:AE104)</f>
        <v>0</v>
      </c>
      <c r="AG104" s="2002">
        <f>BY104+DH104+BY111+DH111+EQ104+EQ111</f>
        <v>0</v>
      </c>
      <c r="AH104" s="2173">
        <f>BZ104+BZ111+DI104+DI111+ER104+ER111</f>
        <v>0</v>
      </c>
      <c r="AI104" s="2174">
        <f>CA104+DJ104+CA111+DJ111+ES104+ES111</f>
        <v>0</v>
      </c>
      <c r="AJ104" s="2002">
        <f>CB104+DK104+CB111+DK111+ET104+ET111</f>
        <v>0</v>
      </c>
      <c r="AK104" s="2026">
        <f>CC104+DL104+CC111+DL111+EU104+EU111</f>
        <v>0</v>
      </c>
      <c r="AL104" s="2027">
        <f>CD104+DM104+CD111+DM111+EV104+EV111</f>
        <v>0</v>
      </c>
      <c r="AM104" s="2175">
        <f>CE104+DN104+CE111+DN111+EW104+EW111</f>
        <v>0</v>
      </c>
      <c r="AN104" s="2176">
        <f>SUM(AH104:AM104)</f>
        <v>0</v>
      </c>
      <c r="AO104" s="2028">
        <f>CF104+DO104+CF111+DO111+EX104+EX111</f>
        <v>0</v>
      </c>
      <c r="AP104" s="2177">
        <f>CG104+DP104+CG111+DP111+EY104+EY111</f>
        <v>0</v>
      </c>
      <c r="AQ104" s="2029">
        <f>CH104+DQ104+DQ111+CH111+EZ104+EZ111</f>
        <v>0</v>
      </c>
      <c r="AR104" s="2178">
        <f>SUM(AO104:AQ104)</f>
        <v>0</v>
      </c>
      <c r="AS104" s="2177">
        <f>CI104+DR104+CI111+DR111+FA104+FA111</f>
        <v>0</v>
      </c>
      <c r="AT104" s="2179">
        <f>AS104+AR104+AN104+AG104+AF104</f>
        <v>0</v>
      </c>
      <c r="AU104" s="2124"/>
      <c r="AV104" s="2002">
        <f>CK104+DT104+CK111+DT111+FC104+FC111</f>
        <v>0</v>
      </c>
      <c r="AW104" s="2002">
        <f>CL104+DU104+CL111+DU111+FD104+FD111</f>
        <v>0</v>
      </c>
      <c r="AX104" s="2127"/>
      <c r="AY104" s="2130"/>
      <c r="AZ104" s="2000">
        <f>AY104+AX104+AW104+AV104+AU104</f>
        <v>0</v>
      </c>
      <c r="BA104" s="2001"/>
      <c r="BB104" s="2189">
        <f>AZ104+AT104+AA104-Z104+AB104</f>
        <v>0</v>
      </c>
      <c r="BC104" s="67"/>
      <c r="BD104" s="2186" t="str">
        <f>الاعدادات!$D$14</f>
        <v>2023 وما قبلها</v>
      </c>
      <c r="BE104" s="82"/>
      <c r="BF104" s="83"/>
      <c r="BG104" s="83"/>
      <c r="BH104" s="103"/>
      <c r="BI104" s="84"/>
      <c r="BJ104" s="84"/>
      <c r="BK104" s="85"/>
      <c r="BL104" s="86"/>
      <c r="BM104" s="87"/>
      <c r="BN104" s="87"/>
      <c r="BO104" s="88"/>
      <c r="BP104" s="88"/>
      <c r="BQ104" s="88"/>
      <c r="BR104" s="88"/>
      <c r="BS104" s="88"/>
      <c r="BT104" s="88"/>
      <c r="BU104" s="88"/>
      <c r="BV104" s="88"/>
      <c r="BW104" s="89"/>
      <c r="BX104" s="77">
        <f t="shared" ref="BX104:BX106" si="1580">SUM(BE104:BW104)</f>
        <v>0</v>
      </c>
      <c r="BY104" s="90"/>
      <c r="BZ104" s="855"/>
      <c r="CA104" s="91"/>
      <c r="CB104" s="92"/>
      <c r="CC104" s="93"/>
      <c r="CD104" s="94"/>
      <c r="CE104" s="95"/>
      <c r="CF104" s="96"/>
      <c r="CG104" s="97"/>
      <c r="CH104" s="98"/>
      <c r="CI104" s="99"/>
      <c r="CJ104" s="79">
        <f t="shared" ref="CJ104:CJ105" si="1581">SUM(BX104:CI104)</f>
        <v>0</v>
      </c>
      <c r="CK104" s="104"/>
      <c r="CL104" s="92"/>
      <c r="CM104" s="857"/>
      <c r="CN104" s="101"/>
      <c r="CO104" s="83"/>
      <c r="CP104" s="83"/>
      <c r="CQ104" s="84"/>
      <c r="CR104" s="84"/>
      <c r="CS104" s="84"/>
      <c r="CT104" s="85"/>
      <c r="CU104" s="86"/>
      <c r="CV104" s="87"/>
      <c r="CW104" s="87"/>
      <c r="CX104" s="88"/>
      <c r="CY104" s="88"/>
      <c r="CZ104" s="88"/>
      <c r="DA104" s="88"/>
      <c r="DB104" s="88"/>
      <c r="DC104" s="88"/>
      <c r="DD104" s="88"/>
      <c r="DE104" s="88"/>
      <c r="DF104" s="89"/>
      <c r="DG104" s="77">
        <f>DF104+DE104+CX104+CW104+CV104+CU104+CT104+CS104+CR104+CQ104+CP104+CO104+CN104+DD104+DC104+DB104+DA104+CZ104+CY104</f>
        <v>0</v>
      </c>
      <c r="DH104" s="90"/>
      <c r="DI104" s="855"/>
      <c r="DJ104" s="91"/>
      <c r="DK104" s="92"/>
      <c r="DL104" s="93"/>
      <c r="DM104" s="94"/>
      <c r="DN104" s="95"/>
      <c r="DO104" s="96"/>
      <c r="DP104" s="97"/>
      <c r="DQ104" s="98"/>
      <c r="DR104" s="99"/>
      <c r="DS104" s="81">
        <f t="shared" ref="DS104" si="1582">SUM(DG104:DR104)</f>
        <v>0</v>
      </c>
      <c r="DT104" s="104"/>
      <c r="DU104" s="92"/>
      <c r="DV104" s="864"/>
      <c r="DW104" s="101"/>
      <c r="DX104" s="83"/>
      <c r="DY104" s="83"/>
      <c r="DZ104" s="84"/>
      <c r="EA104" s="84"/>
      <c r="EB104" s="84"/>
      <c r="EC104" s="85"/>
      <c r="ED104" s="86"/>
      <c r="EE104" s="87"/>
      <c r="EF104" s="87"/>
      <c r="EG104" s="88"/>
      <c r="EH104" s="88"/>
      <c r="EI104" s="88"/>
      <c r="EJ104" s="88"/>
      <c r="EK104" s="88"/>
      <c r="EL104" s="88"/>
      <c r="EM104" s="88"/>
      <c r="EN104" s="88"/>
      <c r="EO104" s="89"/>
      <c r="EP104" s="77">
        <f t="shared" ref="EP104:EP106" si="1583">EO104+EN104+EG104+EF104+EE104+ED104+EC104+EB104+EA104+DZ104+DY104+DX104+DW104+EM104+EL104+EK104+EJ104+EI104+EH104</f>
        <v>0</v>
      </c>
      <c r="EQ104" s="90"/>
      <c r="ER104" s="855"/>
      <c r="ES104" s="91"/>
      <c r="ET104" s="92"/>
      <c r="EU104" s="93"/>
      <c r="EV104" s="94"/>
      <c r="EW104" s="95"/>
      <c r="EX104" s="96"/>
      <c r="EY104" s="97"/>
      <c r="EZ104" s="98"/>
      <c r="FA104" s="99"/>
      <c r="FB104" s="81">
        <f t="shared" ref="FB104" si="1584">SUM(EP104:FA104)</f>
        <v>0</v>
      </c>
      <c r="FC104" s="104"/>
      <c r="FD104" s="92"/>
      <c r="FE104" s="864"/>
      <c r="FF104" s="2181" t="str">
        <f>الاعدادات!$D$14</f>
        <v>2023 وما قبلها</v>
      </c>
      <c r="FG104" s="2182">
        <f t="shared" ref="FG104:FG107" si="1585">AN104+AG104-FH104-FI104</f>
        <v>0</v>
      </c>
      <c r="FH104" s="2104"/>
      <c r="FI104" s="2104"/>
      <c r="FJ104" s="2184">
        <f t="shared" ref="FJ104:FJ107" si="1586">SUM(FG104:FI104)</f>
        <v>0</v>
      </c>
      <c r="FK104" s="2182">
        <f t="shared" ref="FK104:FK107" si="1587">AU104-FM104-FL104</f>
        <v>0</v>
      </c>
      <c r="FL104" s="2104"/>
      <c r="FM104" s="2104"/>
      <c r="FN104" s="2184">
        <f t="shared" ref="FN104:FN107" si="1588">SUM(FK104:FM104)</f>
        <v>0</v>
      </c>
      <c r="FO104" s="2182">
        <f t="shared" ref="FO104:FO107" si="1589">AV104-FQ104-FP104</f>
        <v>0</v>
      </c>
      <c r="FP104" s="2104"/>
      <c r="FQ104" s="2105"/>
      <c r="FR104" s="2184">
        <f t="shared" ref="FR104:FR108" si="1590">FQ104+FP104+FO104</f>
        <v>0</v>
      </c>
      <c r="FS104" s="2182">
        <f t="shared" ref="FS104:FS107" si="1591">AW104-FT104</f>
        <v>0</v>
      </c>
      <c r="FT104" s="2104"/>
      <c r="FU104" s="2184">
        <f t="shared" ref="FU104:FU107" si="1592">SUM(FS104:FT104)</f>
        <v>0</v>
      </c>
      <c r="FV104" s="2182">
        <f t="shared" ref="FV104:FV107" si="1593">AY104+AX104-FX104-FW104</f>
        <v>0</v>
      </c>
      <c r="FW104" s="2104"/>
      <c r="FX104" s="2104"/>
      <c r="FY104" s="2184">
        <f t="shared" ref="FY104:FY107" si="1594">SUM(FV104:FX104)</f>
        <v>0</v>
      </c>
      <c r="FZ104" s="2182">
        <f t="shared" ref="FZ104:FZ108" si="1595">FG104+FK104+FO104+FS104+FV104</f>
        <v>0</v>
      </c>
      <c r="GA104" s="2185">
        <f t="shared" ref="GA104:GA108" si="1596">FH104+FL104+FP104+FW104+FT104</f>
        <v>0</v>
      </c>
      <c r="GB104" s="2185">
        <f t="shared" ref="GB104:GB108" si="1597">FX104+FQ104+FM104+FI104</f>
        <v>0</v>
      </c>
      <c r="GC104" s="2184">
        <f t="shared" ref="GC104:GC108" si="1598">SUM(FZ104:GB104)</f>
        <v>0</v>
      </c>
      <c r="GD104" t="str">
        <f t="shared" si="1574"/>
        <v>ok</v>
      </c>
      <c r="GQ104" s="178" t="s">
        <v>604</v>
      </c>
      <c r="GR104" s="178"/>
      <c r="GS104" s="178"/>
      <c r="GT104" s="178"/>
      <c r="GU104" s="178"/>
      <c r="GV104" s="178"/>
      <c r="GW104" s="178"/>
      <c r="GX104" s="178"/>
      <c r="GY104" s="178"/>
      <c r="GZ104" s="178"/>
      <c r="HA104" s="178"/>
      <c r="HB104" s="178"/>
      <c r="HC104" s="178"/>
      <c r="HD104" s="178"/>
      <c r="HE104" s="178"/>
      <c r="HF104" s="178"/>
      <c r="HG104" s="178"/>
      <c r="HH104" s="178"/>
      <c r="HI104" s="178"/>
      <c r="HJ104" s="178"/>
      <c r="HK104" s="178"/>
      <c r="HL104" s="178"/>
      <c r="HM104" s="178"/>
      <c r="HN104" s="178"/>
      <c r="HO104" s="178"/>
      <c r="HP104" s="178"/>
      <c r="HQ104" s="178"/>
      <c r="HR104" s="178"/>
      <c r="HS104" s="178"/>
      <c r="HT104" s="178"/>
      <c r="HU104" s="178"/>
      <c r="HV104" s="178"/>
      <c r="HW104" s="178"/>
      <c r="HX104" s="178"/>
      <c r="HY104" s="178"/>
      <c r="HZ104" s="178"/>
      <c r="IA104" s="178"/>
      <c r="IB104" s="178"/>
      <c r="IC104" s="178"/>
      <c r="ID104" s="178"/>
      <c r="IE104" s="178"/>
      <c r="IF104" s="178"/>
      <c r="IG104" s="178"/>
      <c r="IH104" s="178"/>
      <c r="II104" s="178"/>
      <c r="IJ104" s="178"/>
      <c r="IK104" s="178"/>
      <c r="IL104" s="178"/>
      <c r="IM104" s="178"/>
      <c r="IN104" s="178"/>
      <c r="IO104" s="178"/>
      <c r="IP104" s="178"/>
      <c r="IQ104" s="178"/>
      <c r="IR104" s="178"/>
      <c r="IS104" s="178"/>
      <c r="IT104" s="178"/>
      <c r="IU104" s="178"/>
      <c r="IV104" s="178"/>
      <c r="IW104" s="178"/>
      <c r="IX104" s="178"/>
      <c r="IY104" s="178"/>
      <c r="IZ104" s="178"/>
      <c r="JA104" s="178"/>
      <c r="JB104" s="178"/>
      <c r="JC104" s="1728"/>
      <c r="JD104" s="1728"/>
      <c r="JE104" s="1728"/>
      <c r="JF104" s="1728"/>
      <c r="JG104" s="1728"/>
      <c r="JH104" s="1728"/>
      <c r="JI104" s="1728"/>
    </row>
    <row r="105" spans="1:269" ht="36.75" customHeight="1" thickBot="1">
      <c r="A105" s="6492"/>
      <c r="B105" s="6493" t="str" cm="1">
        <f t="array" ref="B105">IFERROR(_xlfn.XLOOKUP(1, (INDEX(التشكيل_القديم!$L$54:$S$92, ,6)=$A102) * (INDEX(التشكيل_القديم!$L$54:$S$92, ,7)="عضو يسار اليسار"), INDEX(التشكيل_القديم!$L$54:$S$92, ,2)),"")</f>
        <v/>
      </c>
      <c r="C105" s="6493"/>
      <c r="D105" s="6493"/>
      <c r="E105" s="6493"/>
      <c r="F105" s="6493"/>
      <c r="G105" s="6493"/>
      <c r="H105" s="2170" t="str" cm="1">
        <f t="array" ref="H105">IF(B105&lt;&gt;"",_xlfn.XLOOKUP(1, (INDEX(التشكيل_القديم!$L$54:$S$92, ,6)=$A102) * (INDEX(التشكيل_القديم!$L$54:$S$92, ,7)="عضو يسار اليسار"), INDEX(التشكيل_القديم!$L$54:$S$92, ,3)),"")</f>
        <v/>
      </c>
      <c r="I105" s="2171" t="str" cm="1">
        <f t="array" ref="I105">IF(B105&lt;&gt;"",_xlfn.XLOOKUP(1, (INDEX(التشكيل_القديم!$L$54:$S$92, ,6)=$A102) * (INDEX(التشكيل_القديم!$L$54:$S$92, ,7)="عضو يسار اليسار"), INDEX(التشكيل_القديم!$L$54:$S$92, ,4)),"")</f>
        <v/>
      </c>
      <c r="J105" s="6495"/>
      <c r="K105" s="6235"/>
      <c r="L105" s="2187">
        <f>الاعدادات!$D$15</f>
        <v>2024</v>
      </c>
      <c r="M105" s="73">
        <v>0</v>
      </c>
      <c r="N105" s="64"/>
      <c r="O105" s="64"/>
      <c r="P105" s="64"/>
      <c r="Q105" s="64"/>
      <c r="R105" s="64"/>
      <c r="S105" s="64"/>
      <c r="T105" s="64"/>
      <c r="U105" s="64"/>
      <c r="V105" s="74"/>
      <c r="W105" s="64"/>
      <c r="X105" s="64"/>
      <c r="Y105" s="2134"/>
      <c r="Z105" s="62">
        <f t="shared" si="1579"/>
        <v>0</v>
      </c>
      <c r="AA105" s="73"/>
      <c r="AB105" s="63"/>
      <c r="AC105" s="2031">
        <f t="shared" ref="AC105" si="1599">SUM(BE105:BK105,BE112:BK112,CN105:CT105,CN112:CT112,DW105:EC105,DW112:EC112)</f>
        <v>0</v>
      </c>
      <c r="AD105" s="2025">
        <f t="shared" ref="AD105:AD107" si="1600">SUM(BL105:BV105,BL112:BV112,CU105:DE105,CU112:DE112,ED105:EN105,ED112:EN112)</f>
        <v>0</v>
      </c>
      <c r="AE105" s="2002">
        <f t="shared" ref="AE105:AE107" si="1601">BW105+DF105+BW112+DF112+EO105+EO112</f>
        <v>0</v>
      </c>
      <c r="AF105" s="2172">
        <f t="shared" ref="AF105:AF107" si="1602">SUM(AC105:AE105)</f>
        <v>0</v>
      </c>
      <c r="AG105" s="2002">
        <f t="shared" ref="AG105:AG107" si="1603">BY105+DH105+BY112+DH112+EQ105+EQ112</f>
        <v>0</v>
      </c>
      <c r="AH105" s="2173">
        <f t="shared" ref="AH105:AH107" si="1604">BZ105+BZ112+DI105+DI112+ER105+ER112</f>
        <v>0</v>
      </c>
      <c r="AI105" s="2174">
        <f t="shared" ref="AI105:AI107" si="1605">CA105+DJ105+CA112+DJ112+ES105+ES112</f>
        <v>0</v>
      </c>
      <c r="AJ105" s="2002">
        <f t="shared" ref="AJ105:AJ107" si="1606">CB105+DK105+CB112+DK112+ET105+ET112</f>
        <v>0</v>
      </c>
      <c r="AK105" s="2026">
        <f t="shared" ref="AK105:AK107" si="1607">CC105+DL105+CC112+DL112+EU105+EU112</f>
        <v>0</v>
      </c>
      <c r="AL105" s="2027">
        <f t="shared" ref="AL105:AL107" si="1608">CD105+DM105+CD112+DM112+EV105+EV112</f>
        <v>0</v>
      </c>
      <c r="AM105" s="2175">
        <f t="shared" ref="AM105:AM107" si="1609">CE105+DN105+CE112+DN112+EW105+EW112</f>
        <v>0</v>
      </c>
      <c r="AN105" s="2176">
        <f t="shared" ref="AN105:AN106" si="1610">SUM(AH105:AM105)</f>
        <v>0</v>
      </c>
      <c r="AO105" s="2028">
        <f t="shared" ref="AO105:AO107" si="1611">CF105+DO105+CF112+DO112+EX105+EX112</f>
        <v>0</v>
      </c>
      <c r="AP105" s="2177">
        <f t="shared" ref="AP105:AP107" si="1612">CG105+DP105+CG112+DP112+EY105+EY112</f>
        <v>0</v>
      </c>
      <c r="AQ105" s="2029">
        <f t="shared" ref="AQ105:AQ107" si="1613">CH105+DQ105+DQ112+CH112+EZ105+EZ112</f>
        <v>0</v>
      </c>
      <c r="AR105" s="2178">
        <f t="shared" ref="AR105:AR107" si="1614">SUM(AO105:AQ105)</f>
        <v>0</v>
      </c>
      <c r="AS105" s="2177">
        <f t="shared" ref="AS105:AS107" si="1615">CI105+DR105+CI112+DR112+FA105+FA112</f>
        <v>0</v>
      </c>
      <c r="AT105" s="2180">
        <f>AS105+AR105+AN105+AG105+AF105</f>
        <v>0</v>
      </c>
      <c r="AU105" s="2125"/>
      <c r="AV105" s="2002">
        <f t="shared" ref="AV105:AV107" si="1616">CK105+DT105+CK112+DT112+FC105+FC112</f>
        <v>0</v>
      </c>
      <c r="AW105" s="2002">
        <f t="shared" ref="AW105:AW107" si="1617">CL105+DU105+CL112+DU112+FD105+FD112</f>
        <v>0</v>
      </c>
      <c r="AX105" s="2128"/>
      <c r="AY105" s="2131"/>
      <c r="AZ105" s="65">
        <f t="shared" ref="AZ105:AZ107" si="1618">AY105+AX105+AW105+AV105+AU105</f>
        <v>0</v>
      </c>
      <c r="BA105" s="66"/>
      <c r="BB105" s="2189">
        <f t="shared" ref="BB105:BB107" si="1619">AZ105+AT105+AA105-Z105+AB105</f>
        <v>0</v>
      </c>
      <c r="BC105" s="67"/>
      <c r="BD105" s="2187">
        <f>الاعدادات!$D$15</f>
        <v>2024</v>
      </c>
      <c r="BE105" s="82"/>
      <c r="BF105" s="83"/>
      <c r="BG105" s="83"/>
      <c r="BH105" s="84"/>
      <c r="BI105" s="84"/>
      <c r="BJ105" s="84"/>
      <c r="BK105" s="85"/>
      <c r="BL105" s="86"/>
      <c r="BM105" s="87"/>
      <c r="BN105" s="87"/>
      <c r="BO105" s="88"/>
      <c r="BP105" s="88"/>
      <c r="BQ105" s="88"/>
      <c r="BR105" s="88"/>
      <c r="BS105" s="88"/>
      <c r="BT105" s="88"/>
      <c r="BU105" s="88"/>
      <c r="BV105" s="88"/>
      <c r="BW105" s="89"/>
      <c r="BX105" s="77">
        <f t="shared" si="1580"/>
        <v>0</v>
      </c>
      <c r="BY105" s="90"/>
      <c r="BZ105" s="855"/>
      <c r="CA105" s="91"/>
      <c r="CB105" s="92"/>
      <c r="CC105" s="93"/>
      <c r="CD105" s="94"/>
      <c r="CE105" s="95"/>
      <c r="CF105" s="96"/>
      <c r="CG105" s="97"/>
      <c r="CH105" s="98"/>
      <c r="CI105" s="99"/>
      <c r="CJ105" s="79">
        <f t="shared" si="1581"/>
        <v>0</v>
      </c>
      <c r="CK105" s="104"/>
      <c r="CL105" s="92"/>
      <c r="CM105" s="857"/>
      <c r="CN105" s="101"/>
      <c r="CO105" s="83"/>
      <c r="CP105" s="83"/>
      <c r="CQ105" s="84"/>
      <c r="CR105" s="84"/>
      <c r="CS105" s="84"/>
      <c r="CT105" s="85"/>
      <c r="CU105" s="86"/>
      <c r="CV105" s="87"/>
      <c r="CW105" s="87"/>
      <c r="CX105" s="88"/>
      <c r="CY105" s="88"/>
      <c r="CZ105" s="88"/>
      <c r="DA105" s="88"/>
      <c r="DB105" s="88"/>
      <c r="DC105" s="88"/>
      <c r="DD105" s="88"/>
      <c r="DE105" s="88"/>
      <c r="DF105" s="89"/>
      <c r="DG105" s="77">
        <f t="shared" ref="DG105" si="1620">DF105+DE105+CX105+CW105+CV105+CU105+CT105+CS105+CR105+CQ105+CP105+CO105+CN105+DD105+DC105+DB105+DA105+CZ105+CY105</f>
        <v>0</v>
      </c>
      <c r="DH105" s="90"/>
      <c r="DI105" s="855"/>
      <c r="DJ105" s="91"/>
      <c r="DK105" s="92"/>
      <c r="DL105" s="93"/>
      <c r="DM105" s="94"/>
      <c r="DN105" s="95"/>
      <c r="DO105" s="96"/>
      <c r="DP105" s="97"/>
      <c r="DQ105" s="98"/>
      <c r="DR105" s="99"/>
      <c r="DS105" s="81">
        <f>SUM(DG105:DR105)</f>
        <v>0</v>
      </c>
      <c r="DT105" s="104"/>
      <c r="DU105" s="92"/>
      <c r="DV105" s="864"/>
      <c r="DW105" s="101"/>
      <c r="DX105" s="83"/>
      <c r="DY105" s="83"/>
      <c r="DZ105" s="84"/>
      <c r="EA105" s="84"/>
      <c r="EB105" s="84"/>
      <c r="EC105" s="85"/>
      <c r="ED105" s="86"/>
      <c r="EE105" s="87"/>
      <c r="EF105" s="87"/>
      <c r="EG105" s="88"/>
      <c r="EH105" s="88"/>
      <c r="EI105" s="88"/>
      <c r="EJ105" s="88"/>
      <c r="EK105" s="88"/>
      <c r="EL105" s="88"/>
      <c r="EM105" s="88"/>
      <c r="EN105" s="88"/>
      <c r="EO105" s="89"/>
      <c r="EP105" s="77">
        <f t="shared" si="1583"/>
        <v>0</v>
      </c>
      <c r="EQ105" s="90"/>
      <c r="ER105" s="855"/>
      <c r="ES105" s="91"/>
      <c r="ET105" s="92"/>
      <c r="EU105" s="93"/>
      <c r="EV105" s="94"/>
      <c r="EW105" s="95"/>
      <c r="EX105" s="96"/>
      <c r="EY105" s="97"/>
      <c r="EZ105" s="98"/>
      <c r="FA105" s="99"/>
      <c r="FB105" s="81">
        <f>SUM(EP105:FA105)</f>
        <v>0</v>
      </c>
      <c r="FC105" s="104"/>
      <c r="FD105" s="92"/>
      <c r="FE105" s="864"/>
      <c r="FF105" s="2183">
        <f>الاعدادات!$D$15</f>
        <v>2024</v>
      </c>
      <c r="FG105" s="68">
        <f t="shared" si="1585"/>
        <v>0</v>
      </c>
      <c r="FH105" s="69"/>
      <c r="FI105" s="69"/>
      <c r="FJ105" s="70">
        <f t="shared" si="1586"/>
        <v>0</v>
      </c>
      <c r="FK105" s="68">
        <f t="shared" si="1587"/>
        <v>0</v>
      </c>
      <c r="FL105" s="69"/>
      <c r="FM105" s="69"/>
      <c r="FN105" s="70">
        <f t="shared" si="1588"/>
        <v>0</v>
      </c>
      <c r="FO105" s="68">
        <f t="shared" si="1589"/>
        <v>0</v>
      </c>
      <c r="FP105" s="69"/>
      <c r="FQ105" s="71"/>
      <c r="FR105" s="70">
        <f t="shared" si="1590"/>
        <v>0</v>
      </c>
      <c r="FS105" s="68">
        <f t="shared" si="1591"/>
        <v>0</v>
      </c>
      <c r="FT105" s="69"/>
      <c r="FU105" s="70">
        <f t="shared" si="1592"/>
        <v>0</v>
      </c>
      <c r="FV105" s="68">
        <f t="shared" si="1593"/>
        <v>0</v>
      </c>
      <c r="FW105" s="69"/>
      <c r="FX105" s="69"/>
      <c r="FY105" s="70">
        <f t="shared" si="1594"/>
        <v>0</v>
      </c>
      <c r="FZ105" s="68">
        <f t="shared" si="1595"/>
        <v>0</v>
      </c>
      <c r="GA105" s="72">
        <f t="shared" si="1596"/>
        <v>0</v>
      </c>
      <c r="GB105" s="72">
        <f t="shared" si="1597"/>
        <v>0</v>
      </c>
      <c r="GC105" s="70">
        <f t="shared" si="1598"/>
        <v>0</v>
      </c>
      <c r="GD105" t="str">
        <f t="shared" si="1574"/>
        <v>ok</v>
      </c>
      <c r="GQ105" s="1750" t="s">
        <v>92</v>
      </c>
      <c r="GR105" s="6536" t="s">
        <v>24</v>
      </c>
      <c r="GS105" s="6537"/>
      <c r="GT105" s="6537"/>
      <c r="GU105" s="6537"/>
      <c r="GV105" s="6537"/>
      <c r="GW105" s="6537"/>
      <c r="GX105" s="6537"/>
      <c r="GY105" s="6537"/>
      <c r="GZ105" s="6537"/>
      <c r="HA105" s="6537"/>
      <c r="HB105" s="6537"/>
      <c r="HC105" s="6537"/>
      <c r="HD105" s="6537"/>
      <c r="HE105" s="6537"/>
      <c r="HF105" s="6537"/>
      <c r="HG105" s="6537"/>
      <c r="HH105" s="6537"/>
      <c r="HI105" s="6537"/>
      <c r="HJ105" s="6537"/>
      <c r="HK105" s="6537"/>
      <c r="HL105" s="6537"/>
      <c r="HM105" s="6537"/>
      <c r="HN105" s="6537"/>
      <c r="HO105" s="6537"/>
      <c r="HP105" s="6537"/>
      <c r="HQ105" s="6537"/>
      <c r="HR105" s="6537"/>
      <c r="HS105" s="6537"/>
      <c r="HT105" s="6537"/>
      <c r="HU105" s="6537"/>
      <c r="HV105" s="6537"/>
      <c r="HW105" s="6537"/>
      <c r="HX105" s="6537"/>
      <c r="HY105" s="6537"/>
      <c r="HZ105" s="6538"/>
      <c r="IA105" s="6536" t="s">
        <v>29</v>
      </c>
      <c r="IB105" s="6537"/>
      <c r="IC105" s="6537"/>
      <c r="ID105" s="6537"/>
      <c r="IE105" s="6537"/>
      <c r="IF105" s="6537"/>
      <c r="IG105" s="6537"/>
      <c r="IH105" s="6537"/>
      <c r="II105" s="6537"/>
      <c r="IJ105" s="6537"/>
      <c r="IK105" s="6537"/>
      <c r="IL105" s="6537"/>
      <c r="IM105" s="6537"/>
      <c r="IN105" s="6537"/>
      <c r="IO105" s="6537"/>
      <c r="IP105" s="6537"/>
      <c r="IQ105" s="6537"/>
      <c r="IR105" s="6537"/>
      <c r="IS105" s="6537"/>
      <c r="IT105" s="6537"/>
      <c r="IU105" s="6537"/>
      <c r="IV105" s="6537"/>
      <c r="IW105" s="6537"/>
      <c r="IX105" s="6537"/>
      <c r="IY105" s="6537"/>
      <c r="IZ105" s="6537"/>
      <c r="JA105" s="6537"/>
      <c r="JB105" s="6537"/>
      <c r="JC105" s="6537"/>
      <c r="JD105" s="6537"/>
      <c r="JE105" s="6537"/>
      <c r="JF105" s="6537"/>
      <c r="JG105" s="6537"/>
      <c r="JH105" s="6537"/>
      <c r="JI105" s="6538"/>
    </row>
    <row r="106" spans="1:269" ht="36.75" customHeight="1" thickBot="1">
      <c r="A106" s="6492"/>
      <c r="B106" s="6487" t="str" cm="1">
        <f t="array" ref="B106">IFERROR(_xlfn.XLOOKUP(1, (INDEX(التشكيل_القديم!$L$54:$S$92, ,6)=$A102) * (INDEX(التشكيل_القديم!$L$54:$S$92, ,7)="عضو يسار يسار اليسار"), INDEX(التشكيل_القديم!$L$54:$S$92, ,2)),"")</f>
        <v/>
      </c>
      <c r="C106" s="6487"/>
      <c r="D106" s="6487"/>
      <c r="E106" s="6487"/>
      <c r="F106" s="6487"/>
      <c r="G106" s="6487"/>
      <c r="H106" s="6485"/>
      <c r="I106" s="105"/>
      <c r="J106" s="6495"/>
      <c r="K106" s="6235"/>
      <c r="L106" s="2187">
        <f>الاعدادات!$D$16</f>
        <v>2025</v>
      </c>
      <c r="M106" s="73">
        <v>0</v>
      </c>
      <c r="N106" s="64"/>
      <c r="O106" s="64"/>
      <c r="P106" s="64"/>
      <c r="Q106" s="64"/>
      <c r="R106" s="64"/>
      <c r="S106" s="64"/>
      <c r="T106" s="64"/>
      <c r="U106" s="64"/>
      <c r="V106" s="74"/>
      <c r="W106" s="64"/>
      <c r="X106" s="64"/>
      <c r="Y106" s="2134"/>
      <c r="Z106" s="62">
        <f t="shared" si="1579"/>
        <v>0</v>
      </c>
      <c r="AA106" s="73"/>
      <c r="AB106" s="63"/>
      <c r="AC106" s="2031">
        <f>SUM(BE106:BK106,BE113:BK113,CN106:CT106,CN113:CT113,DW106:EC106,DW113:EC113)</f>
        <v>0</v>
      </c>
      <c r="AD106" s="2025">
        <f t="shared" si="1600"/>
        <v>0</v>
      </c>
      <c r="AE106" s="2002">
        <f t="shared" si="1601"/>
        <v>0</v>
      </c>
      <c r="AF106" s="2172">
        <f t="shared" si="1602"/>
        <v>0</v>
      </c>
      <c r="AG106" s="2002">
        <f t="shared" si="1603"/>
        <v>0</v>
      </c>
      <c r="AH106" s="2173">
        <f t="shared" si="1604"/>
        <v>0</v>
      </c>
      <c r="AI106" s="2174">
        <f t="shared" si="1605"/>
        <v>0</v>
      </c>
      <c r="AJ106" s="2002">
        <f t="shared" si="1606"/>
        <v>0</v>
      </c>
      <c r="AK106" s="2026">
        <f t="shared" si="1607"/>
        <v>0</v>
      </c>
      <c r="AL106" s="2027">
        <f t="shared" si="1608"/>
        <v>0</v>
      </c>
      <c r="AM106" s="2175">
        <f t="shared" si="1609"/>
        <v>0</v>
      </c>
      <c r="AN106" s="2176">
        <f t="shared" si="1610"/>
        <v>0</v>
      </c>
      <c r="AO106" s="2028">
        <f t="shared" si="1611"/>
        <v>0</v>
      </c>
      <c r="AP106" s="2177">
        <f t="shared" si="1612"/>
        <v>0</v>
      </c>
      <c r="AQ106" s="2029">
        <f t="shared" si="1613"/>
        <v>0</v>
      </c>
      <c r="AR106" s="2178">
        <f t="shared" si="1614"/>
        <v>0</v>
      </c>
      <c r="AS106" s="2177">
        <f t="shared" si="1615"/>
        <v>0</v>
      </c>
      <c r="AT106" s="65">
        <f t="shared" ref="AT106:AT107" si="1621">AS106+AR106+AN106+AG106+AF106</f>
        <v>0</v>
      </c>
      <c r="AU106" s="2125"/>
      <c r="AV106" s="2002">
        <f t="shared" si="1616"/>
        <v>0</v>
      </c>
      <c r="AW106" s="2002">
        <f t="shared" si="1617"/>
        <v>0</v>
      </c>
      <c r="AX106" s="2128"/>
      <c r="AY106" s="2131"/>
      <c r="AZ106" s="65">
        <f t="shared" si="1618"/>
        <v>0</v>
      </c>
      <c r="BA106" s="66"/>
      <c r="BB106" s="2189">
        <f t="shared" si="1619"/>
        <v>0</v>
      </c>
      <c r="BC106" s="67"/>
      <c r="BD106" s="2187">
        <f>الاعدادات!$D$16</f>
        <v>2025</v>
      </c>
      <c r="BE106" s="82"/>
      <c r="BF106" s="83"/>
      <c r="BG106" s="83"/>
      <c r="BH106" s="84"/>
      <c r="BI106" s="84"/>
      <c r="BJ106" s="84"/>
      <c r="BK106" s="85"/>
      <c r="BL106" s="86"/>
      <c r="BM106" s="87"/>
      <c r="BN106" s="87"/>
      <c r="BO106" s="88"/>
      <c r="BP106" s="88"/>
      <c r="BQ106" s="88"/>
      <c r="BR106" s="88"/>
      <c r="BS106" s="88"/>
      <c r="BT106" s="88"/>
      <c r="BU106" s="88"/>
      <c r="BV106" s="88"/>
      <c r="BW106" s="89"/>
      <c r="BX106" s="77">
        <f t="shared" si="1580"/>
        <v>0</v>
      </c>
      <c r="BY106" s="90"/>
      <c r="BZ106" s="855"/>
      <c r="CA106" s="91"/>
      <c r="CB106" s="92"/>
      <c r="CC106" s="93"/>
      <c r="CD106" s="94"/>
      <c r="CE106" s="95"/>
      <c r="CF106" s="96"/>
      <c r="CG106" s="97"/>
      <c r="CH106" s="98"/>
      <c r="CI106" s="99"/>
      <c r="CJ106" s="79">
        <f>SUM(BX106:CI106)</f>
        <v>0</v>
      </c>
      <c r="CK106" s="104"/>
      <c r="CL106" s="92"/>
      <c r="CM106" s="857"/>
      <c r="CN106" s="101"/>
      <c r="CO106" s="83"/>
      <c r="CP106" s="83"/>
      <c r="CQ106" s="84"/>
      <c r="CR106" s="84"/>
      <c r="CS106" s="84"/>
      <c r="CT106" s="85"/>
      <c r="CU106" s="86"/>
      <c r="CV106" s="87"/>
      <c r="CW106" s="87"/>
      <c r="CX106" s="88"/>
      <c r="CY106" s="88"/>
      <c r="CZ106" s="88"/>
      <c r="DA106" s="88"/>
      <c r="DB106" s="88"/>
      <c r="DC106" s="88"/>
      <c r="DD106" s="88"/>
      <c r="DE106" s="88"/>
      <c r="DF106" s="89"/>
      <c r="DG106" s="77">
        <f>DF106+DE106+CX106+CW106+CV106+CU106+CT106+CS106+CR106+CQ106+CP106+CO106+CN106+DD106+DC106+DB106+DA106+CZ106+CY106</f>
        <v>0</v>
      </c>
      <c r="DH106" s="90"/>
      <c r="DI106" s="855"/>
      <c r="DJ106" s="91"/>
      <c r="DK106" s="92"/>
      <c r="DL106" s="93"/>
      <c r="DM106" s="94"/>
      <c r="DN106" s="95"/>
      <c r="DO106" s="96"/>
      <c r="DP106" s="97"/>
      <c r="DQ106" s="98"/>
      <c r="DR106" s="99"/>
      <c r="DS106" s="81">
        <f>SUM(DG106:DR106)</f>
        <v>0</v>
      </c>
      <c r="DT106" s="104"/>
      <c r="DU106" s="92"/>
      <c r="DV106" s="864"/>
      <c r="DW106" s="101"/>
      <c r="DX106" s="83"/>
      <c r="DY106" s="83"/>
      <c r="DZ106" s="84"/>
      <c r="EA106" s="84"/>
      <c r="EB106" s="84"/>
      <c r="EC106" s="85"/>
      <c r="ED106" s="86"/>
      <c r="EE106" s="87"/>
      <c r="EF106" s="87"/>
      <c r="EG106" s="88"/>
      <c r="EH106" s="88"/>
      <c r="EI106" s="88"/>
      <c r="EJ106" s="88"/>
      <c r="EK106" s="88"/>
      <c r="EL106" s="88"/>
      <c r="EM106" s="88"/>
      <c r="EN106" s="88"/>
      <c r="EO106" s="89"/>
      <c r="EP106" s="77">
        <f t="shared" si="1583"/>
        <v>0</v>
      </c>
      <c r="EQ106" s="90"/>
      <c r="ER106" s="855"/>
      <c r="ES106" s="91"/>
      <c r="ET106" s="92"/>
      <c r="EU106" s="93"/>
      <c r="EV106" s="94"/>
      <c r="EW106" s="95"/>
      <c r="EX106" s="96"/>
      <c r="EY106" s="97"/>
      <c r="EZ106" s="98"/>
      <c r="FA106" s="99"/>
      <c r="FB106" s="81">
        <f>SUM(EP106:FA106)</f>
        <v>0</v>
      </c>
      <c r="FC106" s="104"/>
      <c r="FD106" s="92"/>
      <c r="FE106" s="864"/>
      <c r="FF106" s="2183">
        <f>الاعدادات!$D$16</f>
        <v>2025</v>
      </c>
      <c r="FG106" s="68">
        <f t="shared" si="1585"/>
        <v>0</v>
      </c>
      <c r="FH106" s="69"/>
      <c r="FI106" s="69"/>
      <c r="FJ106" s="70">
        <f t="shared" si="1586"/>
        <v>0</v>
      </c>
      <c r="FK106" s="68">
        <f t="shared" si="1587"/>
        <v>0</v>
      </c>
      <c r="FL106" s="69"/>
      <c r="FM106" s="69"/>
      <c r="FN106" s="70">
        <f t="shared" si="1588"/>
        <v>0</v>
      </c>
      <c r="FO106" s="68">
        <f t="shared" si="1589"/>
        <v>0</v>
      </c>
      <c r="FP106" s="69"/>
      <c r="FQ106" s="71"/>
      <c r="FR106" s="70">
        <f t="shared" si="1590"/>
        <v>0</v>
      </c>
      <c r="FS106" s="68">
        <f t="shared" si="1591"/>
        <v>0</v>
      </c>
      <c r="FT106" s="69"/>
      <c r="FU106" s="70">
        <f t="shared" si="1592"/>
        <v>0</v>
      </c>
      <c r="FV106" s="68">
        <f t="shared" si="1593"/>
        <v>0</v>
      </c>
      <c r="FW106" s="69"/>
      <c r="FX106" s="69"/>
      <c r="FY106" s="70">
        <f t="shared" si="1594"/>
        <v>0</v>
      </c>
      <c r="FZ106" s="68">
        <f t="shared" si="1595"/>
        <v>0</v>
      </c>
      <c r="GA106" s="72">
        <f t="shared" si="1596"/>
        <v>0</v>
      </c>
      <c r="GB106" s="72">
        <f t="shared" si="1597"/>
        <v>0</v>
      </c>
      <c r="GC106" s="70">
        <f t="shared" si="1598"/>
        <v>0</v>
      </c>
      <c r="GD106" t="str">
        <f t="shared" si="1574"/>
        <v>ok</v>
      </c>
      <c r="GQ106" s="6594" t="s">
        <v>163</v>
      </c>
      <c r="GR106" s="6596" t="s">
        <v>100</v>
      </c>
      <c r="GS106" s="6597"/>
      <c r="GT106" s="6597"/>
      <c r="GU106" s="6597"/>
      <c r="GV106" s="6597"/>
      <c r="GW106" s="6597"/>
      <c r="GX106" s="6597"/>
      <c r="GY106" s="6597"/>
      <c r="GZ106" s="6597"/>
      <c r="HA106" s="6597"/>
      <c r="HB106" s="6597"/>
      <c r="HC106" s="6597"/>
      <c r="HD106" s="6597"/>
      <c r="HE106" s="6597"/>
      <c r="HF106" s="6597"/>
      <c r="HG106" s="6597"/>
      <c r="HH106" s="6597"/>
      <c r="HI106" s="6597"/>
      <c r="HJ106" s="6598"/>
      <c r="HK106" s="6599" t="s">
        <v>930</v>
      </c>
      <c r="HL106" s="6602" t="s">
        <v>102</v>
      </c>
      <c r="HM106" s="6605" t="s">
        <v>103</v>
      </c>
      <c r="HN106" s="6606"/>
      <c r="HO106" s="6606"/>
      <c r="HP106" s="6606"/>
      <c r="HQ106" s="6606"/>
      <c r="HR106" s="6607"/>
      <c r="HS106" s="6605" t="s">
        <v>104</v>
      </c>
      <c r="HT106" s="6606"/>
      <c r="HU106" s="6607"/>
      <c r="HV106" s="6614" t="s">
        <v>105</v>
      </c>
      <c r="HW106" s="6617" t="s">
        <v>106</v>
      </c>
      <c r="HX106" s="6618" t="s">
        <v>99</v>
      </c>
      <c r="HY106" s="6619"/>
      <c r="HZ106" s="6620"/>
      <c r="IA106" s="6596" t="s">
        <v>100</v>
      </c>
      <c r="IB106" s="6597"/>
      <c r="IC106" s="6597"/>
      <c r="ID106" s="6597"/>
      <c r="IE106" s="6597"/>
      <c r="IF106" s="6597"/>
      <c r="IG106" s="6597"/>
      <c r="IH106" s="6597"/>
      <c r="II106" s="6597"/>
      <c r="IJ106" s="6597"/>
      <c r="IK106" s="6597"/>
      <c r="IL106" s="6597"/>
      <c r="IM106" s="6597"/>
      <c r="IN106" s="6597"/>
      <c r="IO106" s="6597"/>
      <c r="IP106" s="6597"/>
      <c r="IQ106" s="6597"/>
      <c r="IR106" s="6597"/>
      <c r="IS106" s="6598"/>
      <c r="IT106" s="6599" t="s">
        <v>930</v>
      </c>
      <c r="IU106" s="6602" t="s">
        <v>102</v>
      </c>
      <c r="IV106" s="6605" t="s">
        <v>103</v>
      </c>
      <c r="IW106" s="6606"/>
      <c r="IX106" s="6606"/>
      <c r="IY106" s="6606"/>
      <c r="IZ106" s="6606"/>
      <c r="JA106" s="6607"/>
      <c r="JB106" s="6605" t="s">
        <v>104</v>
      </c>
      <c r="JC106" s="6606"/>
      <c r="JD106" s="6607"/>
      <c r="JE106" s="6614" t="s">
        <v>105</v>
      </c>
      <c r="JF106" s="6617" t="s">
        <v>106</v>
      </c>
      <c r="JG106" s="6618" t="s">
        <v>99</v>
      </c>
      <c r="JH106" s="6619"/>
      <c r="JI106" s="6620"/>
    </row>
    <row r="107" spans="1:269" ht="36.75" customHeight="1" thickBot="1">
      <c r="A107" s="6492"/>
      <c r="B107" s="6487" t="str" cm="1">
        <f t="array" ref="B107">IFERROR(_xlfn.XLOOKUP(1, (INDEX(التشكيل_القديم!$L$54:$S$92, ,6)=$A102) * (INDEX(التشكيل_القديم!$L$54:$S$92, ,7)="عضو يسار يسار يسار اليسار"), INDEX(التشكيل_القديم!$L$54:$S$92, ,2)),"")</f>
        <v/>
      </c>
      <c r="C107" s="6487"/>
      <c r="D107" s="6487"/>
      <c r="E107" s="6487"/>
      <c r="F107" s="6487"/>
      <c r="G107" s="6487"/>
      <c r="H107" s="6486"/>
      <c r="I107" s="105"/>
      <c r="J107" s="6495"/>
      <c r="K107" s="6235"/>
      <c r="L107" s="2187">
        <f>الاعدادات!$D$17</f>
        <v>2026</v>
      </c>
      <c r="M107" s="106">
        <v>194</v>
      </c>
      <c r="N107" s="107"/>
      <c r="O107" s="107"/>
      <c r="P107" s="107"/>
      <c r="Q107" s="107"/>
      <c r="R107" s="107"/>
      <c r="S107" s="107"/>
      <c r="T107" s="107"/>
      <c r="U107" s="107"/>
      <c r="V107" s="108"/>
      <c r="W107" s="107"/>
      <c r="X107" s="107"/>
      <c r="Y107" s="2135"/>
      <c r="Z107" s="62">
        <f t="shared" si="1579"/>
        <v>194</v>
      </c>
      <c r="AA107" s="109"/>
      <c r="AB107" s="110"/>
      <c r="AC107" s="2031">
        <f t="shared" ref="AC107" si="1622">SUM(BE107:BK107,BE114:BK114,CN107:CT107,CN114:CT114,DW107:EC107,DW114:EC114)</f>
        <v>0</v>
      </c>
      <c r="AD107" s="2025">
        <f t="shared" si="1600"/>
        <v>0</v>
      </c>
      <c r="AE107" s="2002">
        <f t="shared" si="1601"/>
        <v>0</v>
      </c>
      <c r="AF107" s="2172">
        <f t="shared" si="1602"/>
        <v>0</v>
      </c>
      <c r="AG107" s="2002">
        <f t="shared" si="1603"/>
        <v>0</v>
      </c>
      <c r="AH107" s="2173">
        <f t="shared" si="1604"/>
        <v>0</v>
      </c>
      <c r="AI107" s="2174">
        <f t="shared" si="1605"/>
        <v>0</v>
      </c>
      <c r="AJ107" s="2002">
        <f t="shared" si="1606"/>
        <v>0</v>
      </c>
      <c r="AK107" s="2026">
        <f t="shared" si="1607"/>
        <v>0</v>
      </c>
      <c r="AL107" s="2027">
        <f t="shared" si="1608"/>
        <v>0</v>
      </c>
      <c r="AM107" s="2175">
        <f t="shared" si="1609"/>
        <v>0</v>
      </c>
      <c r="AN107" s="2176">
        <f>SUM(AH107:AM107)</f>
        <v>0</v>
      </c>
      <c r="AO107" s="2028">
        <f t="shared" si="1611"/>
        <v>0</v>
      </c>
      <c r="AP107" s="2177">
        <f t="shared" si="1612"/>
        <v>0</v>
      </c>
      <c r="AQ107" s="2029">
        <f t="shared" si="1613"/>
        <v>0</v>
      </c>
      <c r="AR107" s="2178">
        <f t="shared" si="1614"/>
        <v>0</v>
      </c>
      <c r="AS107" s="2177">
        <f t="shared" si="1615"/>
        <v>0</v>
      </c>
      <c r="AT107" s="65">
        <f t="shared" si="1621"/>
        <v>0</v>
      </c>
      <c r="AU107" s="2126"/>
      <c r="AV107" s="2002">
        <f t="shared" si="1616"/>
        <v>0</v>
      </c>
      <c r="AW107" s="2002">
        <f t="shared" si="1617"/>
        <v>0</v>
      </c>
      <c r="AX107" s="2129"/>
      <c r="AY107" s="2132"/>
      <c r="AZ107" s="65">
        <f t="shared" si="1618"/>
        <v>0</v>
      </c>
      <c r="BA107" s="113"/>
      <c r="BB107" s="2189">
        <f t="shared" si="1619"/>
        <v>-194</v>
      </c>
      <c r="BC107" s="67"/>
      <c r="BD107" s="2187">
        <f>الاعدادات!$D$17</f>
        <v>2026</v>
      </c>
      <c r="BE107" s="117"/>
      <c r="BF107" s="118"/>
      <c r="BG107" s="118"/>
      <c r="BH107" s="119"/>
      <c r="BI107" s="119"/>
      <c r="BJ107" s="119"/>
      <c r="BK107" s="120"/>
      <c r="BL107" s="121"/>
      <c r="BM107" s="122"/>
      <c r="BN107" s="122"/>
      <c r="BO107" s="123"/>
      <c r="BP107" s="123"/>
      <c r="BQ107" s="123"/>
      <c r="BR107" s="123"/>
      <c r="BS107" s="123"/>
      <c r="BT107" s="123"/>
      <c r="BU107" s="123"/>
      <c r="BV107" s="123"/>
      <c r="BW107" s="124"/>
      <c r="BX107" s="77">
        <f>SUM(BE107:BW107)</f>
        <v>0</v>
      </c>
      <c r="BY107" s="126"/>
      <c r="BZ107" s="856"/>
      <c r="CA107" s="127"/>
      <c r="CB107" s="128"/>
      <c r="CC107" s="129"/>
      <c r="CD107" s="130"/>
      <c r="CE107" s="131"/>
      <c r="CF107" s="132"/>
      <c r="CG107" s="133"/>
      <c r="CH107" s="134"/>
      <c r="CI107" s="135"/>
      <c r="CJ107" s="79">
        <f>SUM(BX107:CI107)</f>
        <v>0</v>
      </c>
      <c r="CK107" s="137"/>
      <c r="CL107" s="128"/>
      <c r="CM107" s="858"/>
      <c r="CN107" s="139"/>
      <c r="CO107" s="118"/>
      <c r="CP107" s="118"/>
      <c r="CQ107" s="119"/>
      <c r="CR107" s="119"/>
      <c r="CS107" s="119"/>
      <c r="CT107" s="120"/>
      <c r="CU107" s="121"/>
      <c r="CV107" s="122"/>
      <c r="CW107" s="122"/>
      <c r="CX107" s="123"/>
      <c r="CY107" s="123"/>
      <c r="CZ107" s="123"/>
      <c r="DA107" s="123"/>
      <c r="DB107" s="123"/>
      <c r="DC107" s="123"/>
      <c r="DD107" s="123"/>
      <c r="DE107" s="123"/>
      <c r="DF107" s="124"/>
      <c r="DG107" s="125">
        <f t="shared" ref="DG107:DG108" si="1623">DF107+DE107+CX107+CW107+CV107+CU107+CT107+CS107+CR107+CQ107+CP107+CO107+CN107</f>
        <v>0</v>
      </c>
      <c r="DH107" s="126"/>
      <c r="DI107" s="856"/>
      <c r="DJ107" s="127"/>
      <c r="DK107" s="128"/>
      <c r="DL107" s="129"/>
      <c r="DM107" s="130"/>
      <c r="DN107" s="131"/>
      <c r="DO107" s="132"/>
      <c r="DP107" s="133"/>
      <c r="DQ107" s="134"/>
      <c r="DR107" s="135"/>
      <c r="DS107" s="140">
        <f>SUM(DG107:DR107)</f>
        <v>0</v>
      </c>
      <c r="DT107" s="137"/>
      <c r="DU107" s="128"/>
      <c r="DV107" s="865"/>
      <c r="DW107" s="139"/>
      <c r="DX107" s="118"/>
      <c r="DY107" s="118"/>
      <c r="DZ107" s="119"/>
      <c r="EA107" s="119"/>
      <c r="EB107" s="119"/>
      <c r="EC107" s="120"/>
      <c r="ED107" s="121"/>
      <c r="EE107" s="122"/>
      <c r="EF107" s="122"/>
      <c r="EG107" s="123"/>
      <c r="EH107" s="123"/>
      <c r="EI107" s="123"/>
      <c r="EJ107" s="123"/>
      <c r="EK107" s="123"/>
      <c r="EL107" s="123"/>
      <c r="EM107" s="123"/>
      <c r="EN107" s="123"/>
      <c r="EO107" s="124"/>
      <c r="EP107" s="77">
        <f>EO107+EN107+EG107+EF107+EE107+ED107+EC107+EB107+EA107+DZ107+DY107+DX107+DW107+EM107+EL107+EK107+EJ107+EI107+EH107</f>
        <v>0</v>
      </c>
      <c r="EQ107" s="126"/>
      <c r="ER107" s="856"/>
      <c r="ES107" s="127"/>
      <c r="ET107" s="128"/>
      <c r="EU107" s="129"/>
      <c r="EV107" s="130"/>
      <c r="EW107" s="131"/>
      <c r="EX107" s="132"/>
      <c r="EY107" s="133"/>
      <c r="EZ107" s="134"/>
      <c r="FA107" s="135"/>
      <c r="FB107" s="140">
        <f>SUM(EP107:FA107)</f>
        <v>0</v>
      </c>
      <c r="FC107" s="137"/>
      <c r="FD107" s="128"/>
      <c r="FE107" s="865"/>
      <c r="FF107" s="2183">
        <f>الاعدادات!$D$17</f>
        <v>2026</v>
      </c>
      <c r="FG107" s="68">
        <f t="shared" si="1585"/>
        <v>0</v>
      </c>
      <c r="FH107" s="69"/>
      <c r="FI107" s="69"/>
      <c r="FJ107" s="70">
        <f t="shared" si="1586"/>
        <v>0</v>
      </c>
      <c r="FK107" s="68">
        <f t="shared" si="1587"/>
        <v>0</v>
      </c>
      <c r="FL107" s="69"/>
      <c r="FM107" s="69"/>
      <c r="FN107" s="70">
        <f t="shared" si="1588"/>
        <v>0</v>
      </c>
      <c r="FO107" s="68">
        <f t="shared" si="1589"/>
        <v>0</v>
      </c>
      <c r="FP107" s="69"/>
      <c r="FQ107" s="71"/>
      <c r="FR107" s="70">
        <f t="shared" si="1590"/>
        <v>0</v>
      </c>
      <c r="FS107" s="68">
        <f t="shared" si="1591"/>
        <v>0</v>
      </c>
      <c r="FT107" s="69"/>
      <c r="FU107" s="70">
        <f t="shared" si="1592"/>
        <v>0</v>
      </c>
      <c r="FV107" s="68">
        <f t="shared" si="1593"/>
        <v>0</v>
      </c>
      <c r="FW107" s="69"/>
      <c r="FX107" s="69"/>
      <c r="FY107" s="70">
        <f t="shared" si="1594"/>
        <v>0</v>
      </c>
      <c r="FZ107" s="68">
        <f t="shared" si="1595"/>
        <v>0</v>
      </c>
      <c r="GA107" s="72">
        <f t="shared" si="1596"/>
        <v>0</v>
      </c>
      <c r="GB107" s="72">
        <f t="shared" si="1597"/>
        <v>0</v>
      </c>
      <c r="GC107" s="70">
        <f t="shared" si="1598"/>
        <v>0</v>
      </c>
      <c r="GD107" t="str">
        <f t="shared" si="1574"/>
        <v>wrong</v>
      </c>
      <c r="GQ107" s="6595"/>
      <c r="GR107" s="6558" t="s">
        <v>120</v>
      </c>
      <c r="GS107" s="6559"/>
      <c r="GT107" s="6559"/>
      <c r="GU107" s="6559"/>
      <c r="GV107" s="6559"/>
      <c r="GW107" s="6559"/>
      <c r="GX107" s="6560"/>
      <c r="GY107" s="6561" t="s">
        <v>121</v>
      </c>
      <c r="GZ107" s="6542"/>
      <c r="HA107" s="6542"/>
      <c r="HB107" s="6542"/>
      <c r="HC107" s="6542"/>
      <c r="HD107" s="6542"/>
      <c r="HE107" s="6542"/>
      <c r="HF107" s="6542"/>
      <c r="HG107" s="6542"/>
      <c r="HH107" s="6542"/>
      <c r="HI107" s="6542"/>
      <c r="HJ107" s="6562" t="s">
        <v>122</v>
      </c>
      <c r="HK107" s="6600"/>
      <c r="HL107" s="6603"/>
      <c r="HM107" s="6608"/>
      <c r="HN107" s="6609"/>
      <c r="HO107" s="6609"/>
      <c r="HP107" s="6609"/>
      <c r="HQ107" s="6609"/>
      <c r="HR107" s="6610"/>
      <c r="HS107" s="6608"/>
      <c r="HT107" s="6609"/>
      <c r="HU107" s="6610"/>
      <c r="HV107" s="6615"/>
      <c r="HW107" s="6565"/>
      <c r="HX107" s="6565" t="s">
        <v>131</v>
      </c>
      <c r="HY107" s="6565" t="s">
        <v>114</v>
      </c>
      <c r="HZ107" s="6567" t="s">
        <v>212</v>
      </c>
      <c r="IA107" s="6558" t="s">
        <v>120</v>
      </c>
      <c r="IB107" s="6559"/>
      <c r="IC107" s="6559"/>
      <c r="ID107" s="6559"/>
      <c r="IE107" s="6559"/>
      <c r="IF107" s="6559"/>
      <c r="IG107" s="6560"/>
      <c r="IH107" s="6561" t="s">
        <v>121</v>
      </c>
      <c r="II107" s="6542"/>
      <c r="IJ107" s="6542"/>
      <c r="IK107" s="6542"/>
      <c r="IL107" s="6542"/>
      <c r="IM107" s="6542"/>
      <c r="IN107" s="6542"/>
      <c r="IO107" s="6542"/>
      <c r="IP107" s="6542"/>
      <c r="IQ107" s="6542"/>
      <c r="IR107" s="6542"/>
      <c r="IS107" s="6562" t="s">
        <v>122</v>
      </c>
      <c r="IT107" s="6600"/>
      <c r="IU107" s="6603"/>
      <c r="IV107" s="6608"/>
      <c r="IW107" s="6609"/>
      <c r="IX107" s="6609"/>
      <c r="IY107" s="6609"/>
      <c r="IZ107" s="6609"/>
      <c r="JA107" s="6610"/>
      <c r="JB107" s="6608"/>
      <c r="JC107" s="6609"/>
      <c r="JD107" s="6610"/>
      <c r="JE107" s="6615"/>
      <c r="JF107" s="6565"/>
      <c r="JG107" s="6565" t="s">
        <v>131</v>
      </c>
      <c r="JH107" s="6565" t="s">
        <v>114</v>
      </c>
      <c r="JI107" s="6567" t="s">
        <v>212</v>
      </c>
    </row>
    <row r="108" spans="1:269" ht="36.75" customHeight="1" thickBot="1">
      <c r="A108" s="6488"/>
      <c r="B108" s="6489"/>
      <c r="C108" s="6489"/>
      <c r="D108" s="6489"/>
      <c r="E108" s="6489"/>
      <c r="F108" s="6489"/>
      <c r="G108" s="6490"/>
      <c r="H108" s="2115"/>
      <c r="I108" s="2116"/>
      <c r="J108" s="2117"/>
      <c r="K108" s="2118"/>
      <c r="L108" s="2119" t="s">
        <v>181</v>
      </c>
      <c r="M108" s="2190">
        <f>SUM(M102:M107)</f>
        <v>194</v>
      </c>
      <c r="N108" s="2190">
        <f t="shared" ref="N108:U108" si="1624">SUM(N102:N107)</f>
        <v>0</v>
      </c>
      <c r="O108" s="2190">
        <f t="shared" si="1624"/>
        <v>0</v>
      </c>
      <c r="P108" s="2190">
        <f t="shared" si="1624"/>
        <v>0</v>
      </c>
      <c r="Q108" s="2190">
        <f t="shared" si="1624"/>
        <v>0</v>
      </c>
      <c r="R108" s="2190">
        <f t="shared" si="1624"/>
        <v>0</v>
      </c>
      <c r="S108" s="2190">
        <f t="shared" si="1624"/>
        <v>0</v>
      </c>
      <c r="T108" s="2190">
        <f t="shared" si="1624"/>
        <v>0</v>
      </c>
      <c r="U108" s="2190">
        <f t="shared" si="1624"/>
        <v>0</v>
      </c>
      <c r="V108" s="2120"/>
      <c r="W108" s="2190">
        <f t="shared" ref="W108:AG108" si="1625">SUM(W102:W107)</f>
        <v>0</v>
      </c>
      <c r="X108" s="2190">
        <f t="shared" si="1625"/>
        <v>0</v>
      </c>
      <c r="Y108" s="2190">
        <f t="shared" si="1625"/>
        <v>0</v>
      </c>
      <c r="Z108" s="2190">
        <f t="shared" si="1625"/>
        <v>194</v>
      </c>
      <c r="AA108" s="2190">
        <f t="shared" si="1625"/>
        <v>0</v>
      </c>
      <c r="AB108" s="2190">
        <f t="shared" si="1625"/>
        <v>0</v>
      </c>
      <c r="AC108" s="2190">
        <f t="shared" si="1625"/>
        <v>0</v>
      </c>
      <c r="AD108" s="2190">
        <f t="shared" si="1625"/>
        <v>0</v>
      </c>
      <c r="AE108" s="2190">
        <f t="shared" si="1625"/>
        <v>0</v>
      </c>
      <c r="AF108" s="2190">
        <f t="shared" si="1625"/>
        <v>0</v>
      </c>
      <c r="AG108" s="2190">
        <f t="shared" si="1625"/>
        <v>0</v>
      </c>
      <c r="AH108" s="2120"/>
      <c r="AI108" s="2190">
        <f t="shared" ref="AI108:BB108" si="1626">SUM(AI102:AI107)</f>
        <v>0</v>
      </c>
      <c r="AJ108" s="2190">
        <f t="shared" si="1626"/>
        <v>0</v>
      </c>
      <c r="AK108" s="2190">
        <f t="shared" si="1626"/>
        <v>0</v>
      </c>
      <c r="AL108" s="2190">
        <f t="shared" si="1626"/>
        <v>0</v>
      </c>
      <c r="AM108" s="2190">
        <f t="shared" si="1626"/>
        <v>0</v>
      </c>
      <c r="AN108" s="2190">
        <f t="shared" si="1626"/>
        <v>0</v>
      </c>
      <c r="AO108" s="2190">
        <f t="shared" si="1626"/>
        <v>0</v>
      </c>
      <c r="AP108" s="2190">
        <f t="shared" si="1626"/>
        <v>0</v>
      </c>
      <c r="AQ108" s="2190">
        <f t="shared" si="1626"/>
        <v>0</v>
      </c>
      <c r="AR108" s="2190">
        <f t="shared" si="1626"/>
        <v>0</v>
      </c>
      <c r="AS108" s="2190">
        <f t="shared" si="1626"/>
        <v>0</v>
      </c>
      <c r="AT108" s="2190">
        <f t="shared" si="1626"/>
        <v>0</v>
      </c>
      <c r="AU108" s="2190">
        <f t="shared" si="1626"/>
        <v>0</v>
      </c>
      <c r="AV108" s="2190">
        <f t="shared" si="1626"/>
        <v>0</v>
      </c>
      <c r="AW108" s="2190">
        <f t="shared" si="1626"/>
        <v>0</v>
      </c>
      <c r="AX108" s="2190">
        <f t="shared" si="1626"/>
        <v>0</v>
      </c>
      <c r="AY108" s="2190">
        <f t="shared" si="1626"/>
        <v>0</v>
      </c>
      <c r="AZ108" s="2190">
        <f t="shared" si="1626"/>
        <v>0</v>
      </c>
      <c r="BA108" s="2190">
        <f t="shared" si="1626"/>
        <v>0</v>
      </c>
      <c r="BB108" s="2191">
        <f t="shared" si="1626"/>
        <v>-194</v>
      </c>
      <c r="BC108" s="67"/>
      <c r="BD108" s="2009" t="s">
        <v>181</v>
      </c>
      <c r="BE108" s="840">
        <f t="shared" ref="BE108" si="1627">SUM(BE103:BE107)</f>
        <v>0</v>
      </c>
      <c r="BF108" s="841">
        <f t="shared" ref="BF108" si="1628">SUM(BF103:BF107)</f>
        <v>0</v>
      </c>
      <c r="BG108" s="841">
        <f t="shared" ref="BG108" si="1629">SUM(BG103:BG107)</f>
        <v>0</v>
      </c>
      <c r="BH108" s="841">
        <f t="shared" ref="BH108" si="1630">SUM(BH103:BH107)</f>
        <v>0</v>
      </c>
      <c r="BI108" s="841">
        <f t="shared" ref="BI108" si="1631">SUM(BI103:BI107)</f>
        <v>0</v>
      </c>
      <c r="BJ108" s="841">
        <f t="shared" ref="BJ108" si="1632">SUM(BJ103:BJ107)</f>
        <v>0</v>
      </c>
      <c r="BK108" s="841">
        <f t="shared" ref="BK108" si="1633">SUM(BK103:BK107)</f>
        <v>0</v>
      </c>
      <c r="BL108" s="841">
        <f t="shared" ref="BL108" si="1634">SUM(BL103:BL107)</f>
        <v>0</v>
      </c>
      <c r="BM108" s="841">
        <f t="shared" ref="BM108" si="1635">SUM(BM103:BM107)</f>
        <v>0</v>
      </c>
      <c r="BN108" s="841">
        <f t="shared" ref="BN108" si="1636">SUM(BN103:BN107)</f>
        <v>0</v>
      </c>
      <c r="BO108" s="841">
        <f t="shared" ref="BO108" si="1637">SUM(BO103:BO107)</f>
        <v>0</v>
      </c>
      <c r="BP108" s="841">
        <f t="shared" ref="BP108" si="1638">SUM(BP103:BP107)</f>
        <v>0</v>
      </c>
      <c r="BQ108" s="841">
        <f t="shared" ref="BQ108" si="1639">SUM(BQ103:BQ107)</f>
        <v>0</v>
      </c>
      <c r="BR108" s="841">
        <f t="shared" ref="BR108" si="1640">SUM(BR103:BR107)</f>
        <v>0</v>
      </c>
      <c r="BS108" s="841">
        <f t="shared" ref="BS108" si="1641">SUM(BS103:BS107)</f>
        <v>0</v>
      </c>
      <c r="BT108" s="841">
        <f t="shared" ref="BT108" si="1642">SUM(BT103:BT107)</f>
        <v>0</v>
      </c>
      <c r="BU108" s="841">
        <f t="shared" ref="BU108" si="1643">SUM(BU103:BU107)</f>
        <v>0</v>
      </c>
      <c r="BV108" s="841">
        <f t="shared" ref="BV108" si="1644">SUM(BV103:BV107)</f>
        <v>0</v>
      </c>
      <c r="BW108" s="841">
        <f t="shared" ref="BW108" si="1645">SUM(BW103:BW107)</f>
        <v>0</v>
      </c>
      <c r="BX108" s="77">
        <f t="shared" ref="BX108" si="1646">SUM(BE108:BW108)</f>
        <v>0</v>
      </c>
      <c r="BY108" s="841">
        <f t="shared" ref="BY108" si="1647">SUM(BY103:BY107)</f>
        <v>0</v>
      </c>
      <c r="BZ108" s="841">
        <f t="shared" ref="BZ108" si="1648">SUM(BZ103:BZ107)</f>
        <v>0</v>
      </c>
      <c r="CA108" s="841">
        <f t="shared" ref="CA108" si="1649">SUM(CA103:CA107)</f>
        <v>0</v>
      </c>
      <c r="CB108" s="841">
        <f t="shared" ref="CB108" si="1650">SUM(CB103:CB107)</f>
        <v>0</v>
      </c>
      <c r="CC108" s="841">
        <f t="shared" ref="CC108" si="1651">SUM(CC103:CC107)</f>
        <v>0</v>
      </c>
      <c r="CD108" s="841">
        <f t="shared" ref="CD108" si="1652">SUM(CD103:CD107)</f>
        <v>0</v>
      </c>
      <c r="CE108" s="841">
        <f t="shared" ref="CE108" si="1653">SUM(CE103:CE107)</f>
        <v>0</v>
      </c>
      <c r="CF108" s="841">
        <f t="shared" ref="CF108" si="1654">SUM(CF103:CF107)</f>
        <v>0</v>
      </c>
      <c r="CG108" s="841">
        <f t="shared" ref="CG108" si="1655">SUM(CG103:CG107)</f>
        <v>0</v>
      </c>
      <c r="CH108" s="2030">
        <f t="shared" ref="CH108" si="1656">SUM(CH103:CH107)</f>
        <v>0</v>
      </c>
      <c r="CI108" s="841">
        <f t="shared" ref="CI108" si="1657">SUM(CI103:CI107)</f>
        <v>0</v>
      </c>
      <c r="CJ108" s="841">
        <f t="shared" ref="CJ108" si="1658">SUM(CJ103:CJ107)</f>
        <v>0</v>
      </c>
      <c r="CK108" s="841">
        <f t="shared" ref="CK108" si="1659">SUM(CK103:CK107)</f>
        <v>0</v>
      </c>
      <c r="CL108" s="841">
        <f t="shared" ref="CL108" si="1660">SUM(CL103:CL107)</f>
        <v>0</v>
      </c>
      <c r="CM108" s="2192">
        <f t="shared" ref="CM108" si="1661">SUM(CM103:CM107)</f>
        <v>0</v>
      </c>
      <c r="CN108" s="840">
        <f t="shared" ref="CN108" si="1662">SUM(CN103:CN107)</f>
        <v>0</v>
      </c>
      <c r="CO108" s="841">
        <f t="shared" ref="CO108" si="1663">SUM(CO103:CO107)</f>
        <v>0</v>
      </c>
      <c r="CP108" s="841">
        <f t="shared" ref="CP108" si="1664">SUM(CP103:CP107)</f>
        <v>0</v>
      </c>
      <c r="CQ108" s="841">
        <f t="shared" ref="CQ108" si="1665">SUM(CQ103:CQ107)</f>
        <v>0</v>
      </c>
      <c r="CR108" s="841">
        <f t="shared" ref="CR108" si="1666">SUM(CR103:CR107)</f>
        <v>0</v>
      </c>
      <c r="CS108" s="841">
        <f t="shared" ref="CS108" si="1667">SUM(CS103:CS107)</f>
        <v>0</v>
      </c>
      <c r="CT108" s="841">
        <f t="shared" ref="CT108" si="1668">SUM(CT103:CT107)</f>
        <v>0</v>
      </c>
      <c r="CU108" s="841">
        <f t="shared" ref="CU108" si="1669">SUM(CU103:CU107)</f>
        <v>0</v>
      </c>
      <c r="CV108" s="841">
        <f t="shared" ref="CV108" si="1670">SUM(CV103:CV107)</f>
        <v>0</v>
      </c>
      <c r="CW108" s="841">
        <f t="shared" ref="CW108" si="1671">SUM(CW103:CW107)</f>
        <v>0</v>
      </c>
      <c r="CX108" s="841">
        <f t="shared" ref="CX108" si="1672">SUM(CX103:CX107)</f>
        <v>0</v>
      </c>
      <c r="CY108" s="841">
        <f t="shared" ref="CY108" si="1673">SUM(CY103:CY107)</f>
        <v>0</v>
      </c>
      <c r="CZ108" s="841">
        <f t="shared" ref="CZ108" si="1674">SUM(CZ103:CZ107)</f>
        <v>0</v>
      </c>
      <c r="DA108" s="841">
        <f t="shared" ref="DA108" si="1675">SUM(DA103:DA107)</f>
        <v>0</v>
      </c>
      <c r="DB108" s="841">
        <f t="shared" ref="DB108" si="1676">SUM(DB103:DB107)</f>
        <v>0</v>
      </c>
      <c r="DC108" s="841">
        <f t="shared" ref="DC108" si="1677">SUM(DC103:DC107)</f>
        <v>0</v>
      </c>
      <c r="DD108" s="841">
        <f t="shared" ref="DD108" si="1678">SUM(DD103:DD107)</f>
        <v>0</v>
      </c>
      <c r="DE108" s="841">
        <f t="shared" ref="DE108" si="1679">SUM(DE103:DE107)</f>
        <v>0</v>
      </c>
      <c r="DF108" s="841">
        <f t="shared" ref="DF108" si="1680">SUM(DF103:DF107)</f>
        <v>0</v>
      </c>
      <c r="DG108" s="842">
        <f t="shared" si="1623"/>
        <v>0</v>
      </c>
      <c r="DH108" s="841">
        <f>SUM(DH103:DH107)</f>
        <v>0</v>
      </c>
      <c r="DI108" s="841"/>
      <c r="DJ108" s="841">
        <f t="shared" ref="DJ108" si="1681">SUM(DJ103:DJ107)</f>
        <v>0</v>
      </c>
      <c r="DK108" s="841">
        <f t="shared" ref="DK108" si="1682">SUM(DK103:DK107)</f>
        <v>0</v>
      </c>
      <c r="DL108" s="841">
        <f t="shared" ref="DL108" si="1683">SUM(DL103:DL107)</f>
        <v>0</v>
      </c>
      <c r="DM108" s="841">
        <f t="shared" ref="DM108" si="1684">SUM(DM103:DM107)</f>
        <v>0</v>
      </c>
      <c r="DN108" s="841">
        <f t="shared" ref="DN108" si="1685">SUM(DN103:DN107)</f>
        <v>0</v>
      </c>
      <c r="DO108" s="841">
        <f t="shared" ref="DO108" si="1686">SUM(DO103:DO107)</f>
        <v>0</v>
      </c>
      <c r="DP108" s="841">
        <f t="shared" ref="DP108" si="1687">SUM(DP103:DP107)</f>
        <v>0</v>
      </c>
      <c r="DQ108" s="2030">
        <f t="shared" ref="DQ108" si="1688">SUM(DQ103:DQ107)</f>
        <v>0</v>
      </c>
      <c r="DR108" s="841">
        <f t="shared" ref="DR108" si="1689">SUM(DR103:DR107)</f>
        <v>0</v>
      </c>
      <c r="DS108" s="841">
        <f t="shared" ref="DS108" si="1690">SUM(DS103:DS107)</f>
        <v>0</v>
      </c>
      <c r="DT108" s="841">
        <f t="shared" ref="DT108" si="1691">SUM(DT103:DT107)</f>
        <v>0</v>
      </c>
      <c r="DU108" s="841">
        <f t="shared" ref="DU108" si="1692">SUM(DU103:DU107)</f>
        <v>0</v>
      </c>
      <c r="DV108" s="2193">
        <f t="shared" ref="DV108" si="1693">SUM(DV103:DV107)</f>
        <v>0</v>
      </c>
      <c r="DW108" s="840">
        <f t="shared" ref="DW108" si="1694">SUM(DW103:DW107)</f>
        <v>0</v>
      </c>
      <c r="DX108" s="841">
        <f t="shared" ref="DX108" si="1695">SUM(DX103:DX107)</f>
        <v>0</v>
      </c>
      <c r="DY108" s="841">
        <f t="shared" ref="DY108" si="1696">SUM(DY103:DY107)</f>
        <v>0</v>
      </c>
      <c r="DZ108" s="841">
        <f t="shared" ref="DZ108" si="1697">SUM(DZ103:DZ107)</f>
        <v>0</v>
      </c>
      <c r="EA108" s="841">
        <f t="shared" ref="EA108" si="1698">SUM(EA103:EA107)</f>
        <v>0</v>
      </c>
      <c r="EB108" s="841">
        <f t="shared" ref="EB108" si="1699">SUM(EB103:EB107)</f>
        <v>0</v>
      </c>
      <c r="EC108" s="841">
        <f t="shared" ref="EC108" si="1700">SUM(EC103:EC107)</f>
        <v>0</v>
      </c>
      <c r="ED108" s="841">
        <f t="shared" ref="ED108" si="1701">SUM(ED103:ED107)</f>
        <v>0</v>
      </c>
      <c r="EE108" s="841">
        <f t="shared" ref="EE108" si="1702">SUM(EE103:EE107)</f>
        <v>0</v>
      </c>
      <c r="EF108" s="841">
        <f t="shared" ref="EF108" si="1703">SUM(EF103:EF107)</f>
        <v>0</v>
      </c>
      <c r="EG108" s="841">
        <f t="shared" ref="EG108" si="1704">SUM(EG103:EG107)</f>
        <v>0</v>
      </c>
      <c r="EH108" s="841">
        <f t="shared" ref="EH108" si="1705">SUM(EH103:EH107)</f>
        <v>0</v>
      </c>
      <c r="EI108" s="841">
        <f t="shared" ref="EI108" si="1706">SUM(EI103:EI107)</f>
        <v>0</v>
      </c>
      <c r="EJ108" s="841">
        <f t="shared" ref="EJ108" si="1707">SUM(EJ103:EJ107)</f>
        <v>0</v>
      </c>
      <c r="EK108" s="841">
        <f t="shared" ref="EK108" si="1708">SUM(EK103:EK107)</f>
        <v>0</v>
      </c>
      <c r="EL108" s="841">
        <f t="shared" ref="EL108" si="1709">SUM(EL103:EL107)</f>
        <v>0</v>
      </c>
      <c r="EM108" s="841">
        <f t="shared" ref="EM108" si="1710">SUM(EM103:EM107)</f>
        <v>0</v>
      </c>
      <c r="EN108" s="841">
        <f t="shared" ref="EN108" si="1711">SUM(EN103:EN107)</f>
        <v>0</v>
      </c>
      <c r="EO108" s="841">
        <f t="shared" ref="EO108" si="1712">SUM(EO103:EO107)</f>
        <v>0</v>
      </c>
      <c r="EP108" s="842">
        <f t="shared" ref="EP108" si="1713">EO108+EN108+EG108+EF108+EE108+ED108+EC108+EB108+EA108+DZ108+DY108+DX108+DW108</f>
        <v>0</v>
      </c>
      <c r="EQ108" s="841">
        <f>SUM(EQ103:EQ107)</f>
        <v>0</v>
      </c>
      <c r="ER108" s="841"/>
      <c r="ES108" s="841">
        <f t="shared" ref="ES108" si="1714">SUM(ES103:ES107)</f>
        <v>0</v>
      </c>
      <c r="ET108" s="841">
        <f t="shared" ref="ET108" si="1715">SUM(ET103:ET107)</f>
        <v>0</v>
      </c>
      <c r="EU108" s="841">
        <f t="shared" ref="EU108" si="1716">SUM(EU103:EU107)</f>
        <v>0</v>
      </c>
      <c r="EV108" s="841">
        <f t="shared" ref="EV108" si="1717">SUM(EV103:EV107)</f>
        <v>0</v>
      </c>
      <c r="EW108" s="841">
        <f t="shared" ref="EW108" si="1718">SUM(EW103:EW107)</f>
        <v>0</v>
      </c>
      <c r="EX108" s="841">
        <f t="shared" ref="EX108" si="1719">SUM(EX103:EX107)</f>
        <v>0</v>
      </c>
      <c r="EY108" s="841">
        <f t="shared" ref="EY108" si="1720">SUM(EY103:EY107)</f>
        <v>0</v>
      </c>
      <c r="EZ108" s="2030">
        <f t="shared" ref="EZ108" si="1721">SUM(EZ103:EZ107)</f>
        <v>0</v>
      </c>
      <c r="FA108" s="841">
        <f t="shared" ref="FA108" si="1722">SUM(FA103:FA107)</f>
        <v>0</v>
      </c>
      <c r="FB108" s="841">
        <f t="shared" ref="FB108" si="1723">SUM(FB103:FB107)</f>
        <v>0</v>
      </c>
      <c r="FC108" s="841">
        <f t="shared" ref="FC108" si="1724">SUM(FC103:FC107)</f>
        <v>0</v>
      </c>
      <c r="FD108" s="841">
        <f t="shared" ref="FD108" si="1725">SUM(FD103:FD107)</f>
        <v>0</v>
      </c>
      <c r="FE108" s="2193">
        <f t="shared" ref="FE108" si="1726">SUM(FE103:FE107)</f>
        <v>0</v>
      </c>
      <c r="FF108" s="142" t="s">
        <v>106</v>
      </c>
      <c r="FG108" s="846">
        <f>SUM(FG102:FG107)</f>
        <v>0</v>
      </c>
      <c r="FH108" s="847">
        <f t="shared" ref="FH108:FQ108" si="1727">SUM(FH102:FH107)</f>
        <v>0</v>
      </c>
      <c r="FI108" s="847">
        <f t="shared" si="1727"/>
        <v>0</v>
      </c>
      <c r="FJ108" s="848">
        <f t="shared" si="1727"/>
        <v>0</v>
      </c>
      <c r="FK108" s="846">
        <f t="shared" si="1727"/>
        <v>0</v>
      </c>
      <c r="FL108" s="847">
        <f t="shared" si="1727"/>
        <v>0</v>
      </c>
      <c r="FM108" s="847">
        <f t="shared" si="1727"/>
        <v>0</v>
      </c>
      <c r="FN108" s="848">
        <f t="shared" si="1727"/>
        <v>0</v>
      </c>
      <c r="FO108" s="846">
        <f t="shared" si="1727"/>
        <v>0</v>
      </c>
      <c r="FP108" s="847">
        <f t="shared" si="1727"/>
        <v>0</v>
      </c>
      <c r="FQ108" s="848">
        <f t="shared" si="1727"/>
        <v>0</v>
      </c>
      <c r="FR108" s="849">
        <f t="shared" si="1590"/>
        <v>0</v>
      </c>
      <c r="FS108" s="846">
        <f t="shared" ref="FS108" si="1728">SUM(FS102:FS107)</f>
        <v>0</v>
      </c>
      <c r="FT108" s="847">
        <f>SUM(FT102:FT107)</f>
        <v>0</v>
      </c>
      <c r="FU108" s="848">
        <f t="shared" ref="FU108:FY108" si="1729">SUM(FU102:FU107)</f>
        <v>0</v>
      </c>
      <c r="FV108" s="846">
        <f t="shared" si="1729"/>
        <v>0</v>
      </c>
      <c r="FW108" s="847">
        <f t="shared" si="1729"/>
        <v>0</v>
      </c>
      <c r="FX108" s="847">
        <f t="shared" si="1729"/>
        <v>0</v>
      </c>
      <c r="FY108" s="848">
        <f t="shared" si="1729"/>
        <v>0</v>
      </c>
      <c r="FZ108" s="850">
        <f t="shared" si="1595"/>
        <v>0</v>
      </c>
      <c r="GA108" s="851">
        <f t="shared" si="1596"/>
        <v>0</v>
      </c>
      <c r="GB108" s="851">
        <f t="shared" si="1597"/>
        <v>0</v>
      </c>
      <c r="GC108" s="849">
        <f t="shared" si="1598"/>
        <v>0</v>
      </c>
      <c r="GQ108" s="6595"/>
      <c r="GR108" s="6570" t="s">
        <v>151</v>
      </c>
      <c r="GS108" s="6553" t="s">
        <v>152</v>
      </c>
      <c r="GT108" s="6553" t="s">
        <v>153</v>
      </c>
      <c r="GU108" s="6553" t="s">
        <v>154</v>
      </c>
      <c r="GV108" s="6553" t="s">
        <v>155</v>
      </c>
      <c r="GW108" s="6553" t="s">
        <v>156</v>
      </c>
      <c r="GX108" s="6553" t="s">
        <v>157</v>
      </c>
      <c r="GY108" s="6554" t="s">
        <v>158</v>
      </c>
      <c r="GZ108" s="6556" t="s">
        <v>159</v>
      </c>
      <c r="HA108" s="6539" t="s">
        <v>160</v>
      </c>
      <c r="HB108" s="6539" t="s">
        <v>161</v>
      </c>
      <c r="HC108" s="6539" t="s">
        <v>162</v>
      </c>
      <c r="HD108" s="6541" t="s">
        <v>641</v>
      </c>
      <c r="HE108" s="6542"/>
      <c r="HF108" s="6543"/>
      <c r="HG108" s="6541" t="s">
        <v>642</v>
      </c>
      <c r="HH108" s="6542"/>
      <c r="HI108" s="6543"/>
      <c r="HJ108" s="6563"/>
      <c r="HK108" s="6600"/>
      <c r="HL108" s="6603"/>
      <c r="HM108" s="6608"/>
      <c r="HN108" s="6609"/>
      <c r="HO108" s="6609"/>
      <c r="HP108" s="6609"/>
      <c r="HQ108" s="6609"/>
      <c r="HR108" s="6610"/>
      <c r="HS108" s="6611"/>
      <c r="HT108" s="6612"/>
      <c r="HU108" s="6613"/>
      <c r="HV108" s="6615"/>
      <c r="HW108" s="6565"/>
      <c r="HX108" s="6565"/>
      <c r="HY108" s="6565"/>
      <c r="HZ108" s="6568"/>
      <c r="IA108" s="6570" t="s">
        <v>151</v>
      </c>
      <c r="IB108" s="6553" t="s">
        <v>152</v>
      </c>
      <c r="IC108" s="6553" t="s">
        <v>153</v>
      </c>
      <c r="ID108" s="6553" t="s">
        <v>154</v>
      </c>
      <c r="IE108" s="6553" t="s">
        <v>155</v>
      </c>
      <c r="IF108" s="6553" t="s">
        <v>156</v>
      </c>
      <c r="IG108" s="6553" t="s">
        <v>157</v>
      </c>
      <c r="IH108" s="6554" t="s">
        <v>158</v>
      </c>
      <c r="II108" s="6556" t="s">
        <v>159</v>
      </c>
      <c r="IJ108" s="6539" t="s">
        <v>160</v>
      </c>
      <c r="IK108" s="6539" t="s">
        <v>161</v>
      </c>
      <c r="IL108" s="6539" t="s">
        <v>162</v>
      </c>
      <c r="IM108" s="6541" t="s">
        <v>641</v>
      </c>
      <c r="IN108" s="6542"/>
      <c r="IO108" s="6543"/>
      <c r="IP108" s="6541" t="s">
        <v>642</v>
      </c>
      <c r="IQ108" s="6542"/>
      <c r="IR108" s="6543"/>
      <c r="IS108" s="6563"/>
      <c r="IT108" s="6600"/>
      <c r="IU108" s="6603"/>
      <c r="IV108" s="6608"/>
      <c r="IW108" s="6609"/>
      <c r="IX108" s="6609"/>
      <c r="IY108" s="6609"/>
      <c r="IZ108" s="6609"/>
      <c r="JA108" s="6610"/>
      <c r="JB108" s="6611"/>
      <c r="JC108" s="6612"/>
      <c r="JD108" s="6613"/>
      <c r="JE108" s="6615"/>
      <c r="JF108" s="6565"/>
      <c r="JG108" s="6565"/>
      <c r="JH108" s="6565"/>
      <c r="JI108" s="6568"/>
    </row>
    <row r="109" spans="1:269" ht="36.75" customHeight="1" thickBot="1">
      <c r="A109" s="6528" t="str">
        <f>IF(AND(GD102="ok",GD103="ok",GD104="ok",GD105="ok",GD106="ok",GD107="ok", H109 &lt;&gt;"فارغ"),"ok","wrong")</f>
        <v>wrong</v>
      </c>
      <c r="B109" s="6529"/>
      <c r="C109" s="6529"/>
      <c r="D109" s="6529"/>
      <c r="E109" s="6529"/>
      <c r="F109" s="6529"/>
      <c r="G109" s="6530"/>
      <c r="H109" s="6208" t="str">
        <f>IF(Z108=0,"فارغ","")</f>
        <v/>
      </c>
      <c r="I109" s="6209"/>
      <c r="J109" s="6209"/>
      <c r="K109" s="6209"/>
      <c r="L109" s="147"/>
      <c r="M109" s="148"/>
      <c r="N109" s="148"/>
      <c r="O109" s="149"/>
      <c r="P109" s="149"/>
      <c r="Q109" s="149"/>
      <c r="R109" s="148"/>
      <c r="S109" s="148"/>
      <c r="T109" s="148"/>
      <c r="U109" s="148"/>
      <c r="V109" s="148"/>
      <c r="W109" s="148"/>
      <c r="X109" s="148"/>
      <c r="Y109" s="148"/>
      <c r="Z109" s="149"/>
      <c r="AA109" s="149"/>
      <c r="AB109" s="149"/>
      <c r="AC109" s="148"/>
      <c r="AD109" s="148"/>
      <c r="AE109" s="148"/>
      <c r="AF109" s="150"/>
      <c r="AG109" s="148"/>
      <c r="AH109" s="148"/>
      <c r="AI109" s="151"/>
      <c r="AJ109" s="148"/>
      <c r="AK109" s="148"/>
      <c r="AL109" s="148"/>
      <c r="AM109" s="148"/>
      <c r="AN109" s="150"/>
      <c r="AO109" s="151"/>
      <c r="AP109" s="151"/>
      <c r="AQ109" s="151"/>
      <c r="AR109" s="152"/>
      <c r="AS109" s="151"/>
      <c r="AT109" s="153"/>
      <c r="AU109" s="148"/>
      <c r="AV109" s="148"/>
      <c r="AW109" s="148"/>
      <c r="AX109" s="148"/>
      <c r="AY109" s="148"/>
      <c r="AZ109" s="153"/>
      <c r="BA109" s="148"/>
      <c r="BB109" s="154"/>
      <c r="BC109" s="155"/>
      <c r="BD109" s="6531">
        <f>_xlfn.XLOOKUP(B104,التشكيل_القديم!$M$54:$M$92,التشكيل_القديم!$L$54:$L$92,0,0)</f>
        <v>10</v>
      </c>
      <c r="BE109" s="6505" t="str">
        <f>"(3)             "&amp; "عضو يسار الدائرة  /  "  &amp;B104</f>
        <v>(3)             عضو يسار الدائرة  /  مصطفى محمود يوسف حبيب العادلى</v>
      </c>
      <c r="BF109" s="6506"/>
      <c r="BG109" s="6506"/>
      <c r="BH109" s="6506"/>
      <c r="BI109" s="6506"/>
      <c r="BJ109" s="6506"/>
      <c r="BK109" s="6506"/>
      <c r="BL109" s="6506"/>
      <c r="BM109" s="6506"/>
      <c r="BN109" s="6506"/>
      <c r="BO109" s="6506"/>
      <c r="BP109" s="6506"/>
      <c r="BQ109" s="6506"/>
      <c r="BR109" s="6506"/>
      <c r="BS109" s="6506"/>
      <c r="BT109" s="6506"/>
      <c r="BU109" s="6506"/>
      <c r="BV109" s="6506"/>
      <c r="BW109" s="6506"/>
      <c r="BX109" s="6506"/>
      <c r="BY109" s="6506"/>
      <c r="BZ109" s="6506"/>
      <c r="CA109" s="6506"/>
      <c r="CB109" s="6506"/>
      <c r="CC109" s="6506"/>
      <c r="CD109" s="6506"/>
      <c r="CE109" s="6506"/>
      <c r="CF109" s="6506"/>
      <c r="CG109" s="6506"/>
      <c r="CH109" s="6506"/>
      <c r="CI109" s="6506"/>
      <c r="CJ109" s="6506"/>
      <c r="CK109" s="6506"/>
      <c r="CL109" s="6506"/>
      <c r="CM109" s="859"/>
      <c r="CN109" s="6520">
        <f>IF(ISTEXT(B105),_xlfn.XLOOKUP(B105,التشكيل_القديم!$M$54:$M$92,التشكيل_القديم!$L$54:$L$92,0,0),0)</f>
        <v>0</v>
      </c>
      <c r="CO109" s="6505" t="str">
        <f>IF(B105&lt;&gt;"","(4)             "&amp;"عضو يسار  اليسار الدائرة /  "&amp;B105,"لا يوجد عضو رابع " )</f>
        <v xml:space="preserve">لا يوجد عضو رابع </v>
      </c>
      <c r="CP109" s="6506"/>
      <c r="CQ109" s="6506"/>
      <c r="CR109" s="6506"/>
      <c r="CS109" s="6506"/>
      <c r="CT109" s="6506"/>
      <c r="CU109" s="6506"/>
      <c r="CV109" s="6506"/>
      <c r="CW109" s="6506"/>
      <c r="CX109" s="6506"/>
      <c r="CY109" s="6506"/>
      <c r="CZ109" s="6506"/>
      <c r="DA109" s="6506"/>
      <c r="DB109" s="6506"/>
      <c r="DC109" s="6506"/>
      <c r="DD109" s="6506"/>
      <c r="DE109" s="6506"/>
      <c r="DF109" s="6506"/>
      <c r="DG109" s="6506"/>
      <c r="DH109" s="6506"/>
      <c r="DI109" s="6506"/>
      <c r="DJ109" s="6506"/>
      <c r="DK109" s="6506"/>
      <c r="DL109" s="6506"/>
      <c r="DM109" s="6506"/>
      <c r="DN109" s="6506"/>
      <c r="DO109" s="6506"/>
      <c r="DP109" s="6506"/>
      <c r="DQ109" s="6506"/>
      <c r="DR109" s="6506"/>
      <c r="DS109" s="6506"/>
      <c r="DT109" s="6506"/>
      <c r="DU109" s="6506"/>
      <c r="DV109" s="859"/>
      <c r="DW109" s="6520">
        <f>IF(ISTEXT(B107),_xlfn.XLOOKUP(B107,التشكيل_القديم!$M$54:$M$92,التشكيل_القديم!$L$54:$L$92,0,0),0)</f>
        <v>0</v>
      </c>
      <c r="DX109" s="6505" t="str">
        <f>IF(B107&lt;&gt;"","(5)             "&amp;"عضو يسار يسار اليسار الدائرة /  "&amp;B107,"لا يوجد عضو سادس " )</f>
        <v xml:space="preserve">لا يوجد عضو سادس </v>
      </c>
      <c r="DY109" s="6506"/>
      <c r="DZ109" s="6506"/>
      <c r="EA109" s="6506"/>
      <c r="EB109" s="6506"/>
      <c r="EC109" s="6506"/>
      <c r="ED109" s="6506"/>
      <c r="EE109" s="6506"/>
      <c r="EF109" s="6506"/>
      <c r="EG109" s="6506"/>
      <c r="EH109" s="6506"/>
      <c r="EI109" s="6506"/>
      <c r="EJ109" s="6506"/>
      <c r="EK109" s="6506"/>
      <c r="EL109" s="6506"/>
      <c r="EM109" s="6506"/>
      <c r="EN109" s="6506"/>
      <c r="EO109" s="6506"/>
      <c r="EP109" s="6506"/>
      <c r="EQ109" s="6506"/>
      <c r="ER109" s="6506"/>
      <c r="ES109" s="6506"/>
      <c r="ET109" s="6506"/>
      <c r="EU109" s="6506"/>
      <c r="EV109" s="6506"/>
      <c r="EW109" s="6506"/>
      <c r="EX109" s="6506"/>
      <c r="EY109" s="6506"/>
      <c r="EZ109" s="6506"/>
      <c r="FA109" s="6506"/>
      <c r="FB109" s="6506"/>
      <c r="FC109" s="6506"/>
      <c r="FD109" s="6506"/>
      <c r="FE109" s="859"/>
      <c r="FF109" s="6522" t="s">
        <v>1239</v>
      </c>
      <c r="FG109" s="6523"/>
      <c r="FH109" s="6523"/>
      <c r="FI109" s="6523"/>
      <c r="FJ109" s="6523"/>
      <c r="FK109" s="6523"/>
      <c r="FL109" s="6523"/>
      <c r="FM109" s="6523"/>
      <c r="FN109" s="6523"/>
      <c r="FO109" s="6523"/>
      <c r="FP109" s="6523"/>
      <c r="FQ109" s="6523"/>
      <c r="FR109" s="6523"/>
      <c r="FS109" s="6523"/>
      <c r="FT109" s="6523"/>
      <c r="FU109" s="6523"/>
      <c r="FV109" s="6523"/>
      <c r="FW109" s="6523"/>
      <c r="FX109" s="6523"/>
      <c r="FY109" s="6523"/>
      <c r="FZ109" s="6523"/>
      <c r="GA109" s="6523"/>
      <c r="GB109" s="6523"/>
      <c r="GC109" s="6523"/>
      <c r="GD109" s="6523"/>
      <c r="GE109" s="6523"/>
      <c r="GF109" s="6523"/>
      <c r="GG109" s="6523"/>
      <c r="GH109" s="6523"/>
      <c r="GI109" s="6524"/>
      <c r="GQ109" s="6595"/>
      <c r="GR109" s="6570"/>
      <c r="GS109" s="6553"/>
      <c r="GT109" s="6553"/>
      <c r="GU109" s="6553"/>
      <c r="GV109" s="6553"/>
      <c r="GW109" s="6553"/>
      <c r="GX109" s="6553"/>
      <c r="GY109" s="6555"/>
      <c r="GZ109" s="6557"/>
      <c r="HA109" s="6540"/>
      <c r="HB109" s="6540"/>
      <c r="HC109" s="6540"/>
      <c r="HD109" s="1751" t="s">
        <v>643</v>
      </c>
      <c r="HE109" s="1751" t="s">
        <v>231</v>
      </c>
      <c r="HF109" s="1751" t="s">
        <v>232</v>
      </c>
      <c r="HG109" s="1751" t="s">
        <v>644</v>
      </c>
      <c r="HH109" s="1751" t="s">
        <v>645</v>
      </c>
      <c r="HI109" s="1751" t="s">
        <v>646</v>
      </c>
      <c r="HJ109" s="6564"/>
      <c r="HK109" s="6601"/>
      <c r="HL109" s="6604"/>
      <c r="HM109" s="1752" t="s">
        <v>640</v>
      </c>
      <c r="HN109" s="1753" t="s">
        <v>123</v>
      </c>
      <c r="HO109" s="1754" t="s">
        <v>124</v>
      </c>
      <c r="HP109" s="1755" t="s">
        <v>125</v>
      </c>
      <c r="HQ109" s="1756" t="s">
        <v>126</v>
      </c>
      <c r="HR109" s="1757" t="s">
        <v>127</v>
      </c>
      <c r="HS109" s="1758" t="s">
        <v>128</v>
      </c>
      <c r="HT109" s="1759" t="s">
        <v>129</v>
      </c>
      <c r="HU109" s="1760" t="s">
        <v>130</v>
      </c>
      <c r="HV109" s="6616"/>
      <c r="HW109" s="6566"/>
      <c r="HX109" s="6566"/>
      <c r="HY109" s="6566"/>
      <c r="HZ109" s="6569"/>
      <c r="IA109" s="6570"/>
      <c r="IB109" s="6553"/>
      <c r="IC109" s="6553"/>
      <c r="ID109" s="6553"/>
      <c r="IE109" s="6553"/>
      <c r="IF109" s="6553"/>
      <c r="IG109" s="6553"/>
      <c r="IH109" s="6555"/>
      <c r="II109" s="6557"/>
      <c r="IJ109" s="6540"/>
      <c r="IK109" s="6540"/>
      <c r="IL109" s="6540"/>
      <c r="IM109" s="1751" t="s">
        <v>643</v>
      </c>
      <c r="IN109" s="1751" t="s">
        <v>231</v>
      </c>
      <c r="IO109" s="1751" t="s">
        <v>232</v>
      </c>
      <c r="IP109" s="1751" t="s">
        <v>644</v>
      </c>
      <c r="IQ109" s="1751" t="s">
        <v>645</v>
      </c>
      <c r="IR109" s="1751" t="s">
        <v>646</v>
      </c>
      <c r="IS109" s="6564"/>
      <c r="IT109" s="6601"/>
      <c r="IU109" s="6604"/>
      <c r="IV109" s="1752" t="s">
        <v>640</v>
      </c>
      <c r="IW109" s="1753" t="s">
        <v>123</v>
      </c>
      <c r="IX109" s="1754" t="s">
        <v>124</v>
      </c>
      <c r="IY109" s="1755" t="s">
        <v>125</v>
      </c>
      <c r="IZ109" s="1756" t="s">
        <v>126</v>
      </c>
      <c r="JA109" s="1757" t="s">
        <v>127</v>
      </c>
      <c r="JB109" s="1758" t="s">
        <v>128</v>
      </c>
      <c r="JC109" s="1759" t="s">
        <v>129</v>
      </c>
      <c r="JD109" s="1760" t="s">
        <v>130</v>
      </c>
      <c r="JE109" s="6616"/>
      <c r="JF109" s="6566"/>
      <c r="JG109" s="6566"/>
      <c r="JH109" s="6566"/>
      <c r="JI109" s="6569"/>
    </row>
    <row r="110" spans="1:269" ht="36.75" customHeight="1" thickTop="1" thickBot="1">
      <c r="A110" s="6205"/>
      <c r="B110" s="6206"/>
      <c r="C110" s="6206"/>
      <c r="D110" s="6206"/>
      <c r="E110" s="6206"/>
      <c r="F110" s="6206"/>
      <c r="G110" s="6207"/>
      <c r="H110" s="6208"/>
      <c r="I110" s="6209"/>
      <c r="J110" s="6209"/>
      <c r="K110" s="6209"/>
      <c r="L110" s="147"/>
      <c r="M110" s="148"/>
      <c r="N110" s="148"/>
      <c r="O110" s="148"/>
      <c r="P110" s="148"/>
      <c r="Q110" s="148"/>
      <c r="R110" s="148"/>
      <c r="S110" s="148"/>
      <c r="T110" s="148"/>
      <c r="U110" s="148"/>
      <c r="V110" s="148"/>
      <c r="W110" s="148"/>
      <c r="X110" s="148"/>
      <c r="Y110" s="148"/>
      <c r="Z110" s="160"/>
      <c r="AA110" s="148"/>
      <c r="AB110" s="148"/>
      <c r="AC110" s="148"/>
      <c r="AD110" s="148"/>
      <c r="AE110" s="148"/>
      <c r="AF110" s="150"/>
      <c r="AG110" s="148"/>
      <c r="AH110" s="148"/>
      <c r="AI110" s="151"/>
      <c r="AJ110" s="148"/>
      <c r="AK110" s="148"/>
      <c r="AL110" s="148"/>
      <c r="AM110" s="148"/>
      <c r="AN110" s="150"/>
      <c r="AO110" s="151"/>
      <c r="AP110" s="151"/>
      <c r="AQ110" s="151"/>
      <c r="AR110" s="152"/>
      <c r="AS110" s="151"/>
      <c r="AT110" s="153"/>
      <c r="AU110" s="148"/>
      <c r="AV110" s="148"/>
      <c r="AW110" s="148"/>
      <c r="AX110" s="148"/>
      <c r="AY110" s="148"/>
      <c r="AZ110" s="153"/>
      <c r="BA110" s="148"/>
      <c r="BB110" s="154"/>
      <c r="BC110" s="155"/>
      <c r="BD110" s="6532"/>
      <c r="BE110" s="6507"/>
      <c r="BF110" s="6508"/>
      <c r="BG110" s="6508"/>
      <c r="BH110" s="6508"/>
      <c r="BI110" s="6508"/>
      <c r="BJ110" s="6508"/>
      <c r="BK110" s="6508"/>
      <c r="BL110" s="6508"/>
      <c r="BM110" s="6508"/>
      <c r="BN110" s="6508"/>
      <c r="BO110" s="6508"/>
      <c r="BP110" s="6508"/>
      <c r="BQ110" s="6508"/>
      <c r="BR110" s="6508"/>
      <c r="BS110" s="6508"/>
      <c r="BT110" s="6508"/>
      <c r="BU110" s="6508"/>
      <c r="BV110" s="6508"/>
      <c r="BW110" s="6508"/>
      <c r="BX110" s="6508"/>
      <c r="BY110" s="6508"/>
      <c r="BZ110" s="6508"/>
      <c r="CA110" s="6508"/>
      <c r="CB110" s="6508"/>
      <c r="CC110" s="6508"/>
      <c r="CD110" s="6508"/>
      <c r="CE110" s="6508"/>
      <c r="CF110" s="6508"/>
      <c r="CG110" s="6508"/>
      <c r="CH110" s="6508"/>
      <c r="CI110" s="6508"/>
      <c r="CJ110" s="6508"/>
      <c r="CK110" s="6508"/>
      <c r="CL110" s="6508"/>
      <c r="CM110" s="860"/>
      <c r="CN110" s="6521"/>
      <c r="CO110" s="6507"/>
      <c r="CP110" s="6508"/>
      <c r="CQ110" s="6508"/>
      <c r="CR110" s="6508"/>
      <c r="CS110" s="6508"/>
      <c r="CT110" s="6508"/>
      <c r="CU110" s="6508"/>
      <c r="CV110" s="6508"/>
      <c r="CW110" s="6508"/>
      <c r="CX110" s="6508"/>
      <c r="CY110" s="6508"/>
      <c r="CZ110" s="6508"/>
      <c r="DA110" s="6508"/>
      <c r="DB110" s="6508"/>
      <c r="DC110" s="6508"/>
      <c r="DD110" s="6508"/>
      <c r="DE110" s="6508"/>
      <c r="DF110" s="6508"/>
      <c r="DG110" s="6508"/>
      <c r="DH110" s="6508"/>
      <c r="DI110" s="6508"/>
      <c r="DJ110" s="6508"/>
      <c r="DK110" s="6508"/>
      <c r="DL110" s="6508"/>
      <c r="DM110" s="6508"/>
      <c r="DN110" s="6508"/>
      <c r="DO110" s="6508"/>
      <c r="DP110" s="6508"/>
      <c r="DQ110" s="6508"/>
      <c r="DR110" s="6508"/>
      <c r="DS110" s="6508"/>
      <c r="DT110" s="6508"/>
      <c r="DU110" s="6508"/>
      <c r="DV110" s="866"/>
      <c r="DW110" s="6521"/>
      <c r="DX110" s="6507"/>
      <c r="DY110" s="6508"/>
      <c r="DZ110" s="6508"/>
      <c r="EA110" s="6508"/>
      <c r="EB110" s="6508"/>
      <c r="EC110" s="6508"/>
      <c r="ED110" s="6508"/>
      <c r="EE110" s="6508"/>
      <c r="EF110" s="6508"/>
      <c r="EG110" s="6508"/>
      <c r="EH110" s="6508"/>
      <c r="EI110" s="6508"/>
      <c r="EJ110" s="6508"/>
      <c r="EK110" s="6508"/>
      <c r="EL110" s="6508"/>
      <c r="EM110" s="6508"/>
      <c r="EN110" s="6508"/>
      <c r="EO110" s="6508"/>
      <c r="EP110" s="6508"/>
      <c r="EQ110" s="6508"/>
      <c r="ER110" s="6508"/>
      <c r="ES110" s="6508"/>
      <c r="ET110" s="6508"/>
      <c r="EU110" s="6508"/>
      <c r="EV110" s="6508"/>
      <c r="EW110" s="6508"/>
      <c r="EX110" s="6508"/>
      <c r="EY110" s="6508"/>
      <c r="EZ110" s="6508"/>
      <c r="FA110" s="6508"/>
      <c r="FB110" s="6508"/>
      <c r="FC110" s="6508"/>
      <c r="FD110" s="6508"/>
      <c r="FE110" s="866"/>
      <c r="FF110" s="2114"/>
      <c r="FG110" s="6348" t="s">
        <v>23</v>
      </c>
      <c r="FH110" s="6349"/>
      <c r="FI110" s="6349"/>
      <c r="FJ110" s="6350"/>
      <c r="FK110" s="6370" t="s">
        <v>33</v>
      </c>
      <c r="FL110" s="6370"/>
      <c r="FM110" s="6370"/>
      <c r="FN110" s="6371"/>
      <c r="FO110" s="6351" t="s">
        <v>184</v>
      </c>
      <c r="FP110" s="6352"/>
      <c r="FQ110" s="6352"/>
      <c r="FR110" s="6353"/>
      <c r="FS110" s="6366" t="s">
        <v>185</v>
      </c>
      <c r="FT110" s="6367"/>
      <c r="FU110" s="6367"/>
      <c r="FV110" s="6368"/>
      <c r="FW110" s="6354" t="s">
        <v>200</v>
      </c>
      <c r="FX110" s="6355"/>
      <c r="FY110" s="6355"/>
      <c r="FZ110" s="6356"/>
      <c r="GA110" s="6338" t="s">
        <v>597</v>
      </c>
      <c r="GB110" s="6339"/>
      <c r="GC110" s="6339"/>
      <c r="GD110" s="6340"/>
      <c r="GE110" s="6525" t="s">
        <v>598</v>
      </c>
      <c r="GF110" s="6526"/>
      <c r="GG110" s="6526"/>
      <c r="GH110" s="6526"/>
      <c r="GI110" s="6527"/>
      <c r="GQ110" s="1747"/>
      <c r="GR110" s="1761"/>
      <c r="GS110" s="1762"/>
      <c r="GT110" s="1762"/>
      <c r="GU110" s="1763"/>
      <c r="GV110" s="1763"/>
      <c r="GW110" s="1763"/>
      <c r="GX110" s="1764"/>
      <c r="GY110" s="1765"/>
      <c r="GZ110" s="1766"/>
      <c r="HA110" s="1766"/>
      <c r="HB110" s="1767"/>
      <c r="HC110" s="1767"/>
      <c r="HD110" s="1767"/>
      <c r="HE110" s="1767"/>
      <c r="HF110" s="1767"/>
      <c r="HG110" s="1767"/>
      <c r="HH110" s="1767"/>
      <c r="HI110" s="1767"/>
      <c r="HJ110" s="1768"/>
      <c r="HK110" s="1769"/>
      <c r="HL110" s="1770"/>
      <c r="HM110" s="1771"/>
      <c r="HN110" s="1772"/>
      <c r="HO110" s="1773"/>
      <c r="HP110" s="1774"/>
      <c r="HQ110" s="1775"/>
      <c r="HR110" s="1776"/>
      <c r="HS110" s="1777"/>
      <c r="HT110" s="1778"/>
      <c r="HU110" s="1779"/>
      <c r="HV110" s="1780"/>
      <c r="HW110" s="1781"/>
      <c r="HX110" s="1782"/>
      <c r="HY110" s="1782"/>
      <c r="HZ110" s="1783"/>
      <c r="IA110" s="1761"/>
      <c r="IB110" s="1762"/>
      <c r="IC110" s="1762"/>
      <c r="ID110" s="1763"/>
      <c r="IE110" s="1763"/>
      <c r="IF110" s="1763"/>
      <c r="IG110" s="1764"/>
      <c r="IH110" s="1765"/>
      <c r="II110" s="1766"/>
      <c r="IJ110" s="1766"/>
      <c r="IK110" s="1767"/>
      <c r="IL110" s="1767"/>
      <c r="IM110" s="1767"/>
      <c r="IN110" s="1767"/>
      <c r="IO110" s="1767"/>
      <c r="IP110" s="1767"/>
      <c r="IQ110" s="1767"/>
      <c r="IR110" s="1767"/>
      <c r="IS110" s="1768"/>
      <c r="IT110" s="1769"/>
      <c r="IU110" s="1770"/>
      <c r="IV110" s="1771"/>
      <c r="IW110" s="1772"/>
      <c r="IX110" s="1773"/>
      <c r="IY110" s="1774"/>
      <c r="IZ110" s="1775"/>
      <c r="JA110" s="1776"/>
      <c r="JB110" s="1777"/>
      <c r="JC110" s="1778"/>
      <c r="JD110" s="1779"/>
      <c r="JE110" s="1780"/>
      <c r="JF110" s="1781"/>
      <c r="JG110" s="1782"/>
      <c r="JH110" s="1782"/>
      <c r="JI110" s="1783"/>
    </row>
    <row r="111" spans="1:269" ht="36.75" customHeight="1" thickTop="1" thickBot="1">
      <c r="A111" s="143"/>
      <c r="B111" s="157"/>
      <c r="C111" s="157"/>
      <c r="D111" s="157"/>
      <c r="E111" s="158"/>
      <c r="F111" s="158"/>
      <c r="G111" s="159"/>
      <c r="H111" s="144"/>
      <c r="I111" s="144"/>
      <c r="J111" s="145"/>
      <c r="K111" s="146"/>
      <c r="L111" s="2186" t="str">
        <f>الاعدادات!$D$14</f>
        <v>2023 وما قبلها</v>
      </c>
      <c r="M111" s="148"/>
      <c r="N111" s="148"/>
      <c r="O111" s="148"/>
      <c r="P111" s="148"/>
      <c r="Q111" s="148"/>
      <c r="R111" s="148"/>
      <c r="S111" s="148"/>
      <c r="T111" s="148"/>
      <c r="U111" s="148"/>
      <c r="V111" s="148"/>
      <c r="W111" s="148"/>
      <c r="X111" s="148"/>
      <c r="Y111" s="148"/>
      <c r="Z111" s="160"/>
      <c r="AA111" s="148"/>
      <c r="AB111" s="148"/>
      <c r="AC111" s="148"/>
      <c r="AD111" s="148"/>
      <c r="AE111" s="148"/>
      <c r="AF111" s="150"/>
      <c r="AG111" s="148"/>
      <c r="AH111" s="148"/>
      <c r="AI111" s="151"/>
      <c r="AJ111" s="148"/>
      <c r="AK111" s="148"/>
      <c r="AL111" s="148"/>
      <c r="AM111" s="148"/>
      <c r="AN111" s="150"/>
      <c r="AO111" s="151"/>
      <c r="AP111" s="151"/>
      <c r="AQ111" s="151"/>
      <c r="AR111" s="152"/>
      <c r="AS111" s="151"/>
      <c r="AT111" s="153"/>
      <c r="AU111" s="148"/>
      <c r="AV111" s="148"/>
      <c r="AW111" s="148"/>
      <c r="AX111" s="148"/>
      <c r="AY111" s="148"/>
      <c r="AZ111" s="153"/>
      <c r="BA111" s="148"/>
      <c r="BB111" s="154"/>
      <c r="BC111" s="155"/>
      <c r="BD111" s="2186" t="str">
        <f>الاعدادات!$D$14</f>
        <v>2023 وما قبلها</v>
      </c>
      <c r="BE111" s="82"/>
      <c r="BF111" s="83"/>
      <c r="BG111" s="83"/>
      <c r="BH111" s="84"/>
      <c r="BI111" s="84"/>
      <c r="BJ111" s="84"/>
      <c r="BK111" s="85"/>
      <c r="BL111" s="86"/>
      <c r="BM111" s="87"/>
      <c r="BN111" s="87"/>
      <c r="BO111" s="88"/>
      <c r="BP111" s="88"/>
      <c r="BQ111" s="88"/>
      <c r="BR111" s="88"/>
      <c r="BS111" s="88"/>
      <c r="BT111" s="88"/>
      <c r="BU111" s="88"/>
      <c r="BV111" s="88"/>
      <c r="BW111" s="89"/>
      <c r="BX111" s="77">
        <f t="shared" ref="BX111:BX113" si="1730">SUM(BE111:BW111)</f>
        <v>0</v>
      </c>
      <c r="BY111" s="90"/>
      <c r="BZ111" s="855"/>
      <c r="CA111" s="91"/>
      <c r="CB111" s="92"/>
      <c r="CC111" s="93"/>
      <c r="CD111" s="94"/>
      <c r="CE111" s="95"/>
      <c r="CF111" s="96"/>
      <c r="CG111" s="97"/>
      <c r="CH111" s="98"/>
      <c r="CI111" s="99"/>
      <c r="CJ111" s="79">
        <f t="shared" ref="CJ111:CJ112" si="1731">SUM(BX111:CI111)</f>
        <v>0</v>
      </c>
      <c r="CK111" s="104"/>
      <c r="CL111" s="92"/>
      <c r="CM111" s="861"/>
      <c r="CN111" s="82"/>
      <c r="CO111" s="83"/>
      <c r="CP111" s="83"/>
      <c r="CQ111" s="84"/>
      <c r="CR111" s="84"/>
      <c r="CS111" s="84"/>
      <c r="CT111" s="85"/>
      <c r="CU111" s="86"/>
      <c r="CV111" s="87"/>
      <c r="CW111" s="87"/>
      <c r="CX111" s="88"/>
      <c r="CY111" s="88"/>
      <c r="CZ111" s="88"/>
      <c r="DA111" s="88"/>
      <c r="DB111" s="88"/>
      <c r="DC111" s="88"/>
      <c r="DD111" s="88"/>
      <c r="DE111" s="88"/>
      <c r="DF111" s="89"/>
      <c r="DG111" s="161">
        <f t="shared" ref="DG111:DG113" si="1732">SUM(CN111:DF111)</f>
        <v>0</v>
      </c>
      <c r="DH111" s="90"/>
      <c r="DI111" s="855"/>
      <c r="DJ111" s="168"/>
      <c r="DK111" s="92"/>
      <c r="DL111" s="93"/>
      <c r="DM111" s="94"/>
      <c r="DN111" s="95"/>
      <c r="DO111" s="96"/>
      <c r="DP111" s="97"/>
      <c r="DQ111" s="98"/>
      <c r="DR111" s="99"/>
      <c r="DS111" s="79">
        <f t="shared" ref="DS111:DS113" si="1733">SUM(DG111:DR111)</f>
        <v>0</v>
      </c>
      <c r="DT111" s="104"/>
      <c r="DU111" s="92"/>
      <c r="DV111" s="864"/>
      <c r="DW111" s="82"/>
      <c r="DX111" s="83"/>
      <c r="DY111" s="83"/>
      <c r="DZ111" s="84"/>
      <c r="EA111" s="84"/>
      <c r="EB111" s="84"/>
      <c r="EC111" s="85"/>
      <c r="ED111" s="86"/>
      <c r="EE111" s="87"/>
      <c r="EF111" s="87"/>
      <c r="EG111" s="88"/>
      <c r="EH111" s="88"/>
      <c r="EI111" s="88"/>
      <c r="EJ111" s="88"/>
      <c r="EK111" s="88"/>
      <c r="EL111" s="88"/>
      <c r="EM111" s="88"/>
      <c r="EN111" s="88"/>
      <c r="EO111" s="89"/>
      <c r="EP111" s="161">
        <f t="shared" ref="EP111:EP113" si="1734">SUM(DW111:EO111)</f>
        <v>0</v>
      </c>
      <c r="EQ111" s="90"/>
      <c r="ER111" s="855"/>
      <c r="ES111" s="168"/>
      <c r="ET111" s="92"/>
      <c r="EU111" s="93"/>
      <c r="EV111" s="94"/>
      <c r="EW111" s="95"/>
      <c r="EX111" s="96"/>
      <c r="EY111" s="97"/>
      <c r="EZ111" s="98"/>
      <c r="FA111" s="99"/>
      <c r="FB111" s="79">
        <f t="shared" ref="FB111:FB114" si="1735">SUM(EP111:FA111)</f>
        <v>0</v>
      </c>
      <c r="FC111" s="104"/>
      <c r="FD111" s="92"/>
      <c r="FE111" s="864"/>
      <c r="FF111" s="162" t="s">
        <v>163</v>
      </c>
      <c r="FG111" s="838" t="s">
        <v>190</v>
      </c>
      <c r="FH111" s="838" t="s">
        <v>203</v>
      </c>
      <c r="FI111" s="838" t="s">
        <v>204</v>
      </c>
      <c r="FJ111" s="839" t="s">
        <v>116</v>
      </c>
      <c r="FK111" s="838" t="s">
        <v>190</v>
      </c>
      <c r="FL111" s="838" t="s">
        <v>203</v>
      </c>
      <c r="FM111" s="838" t="s">
        <v>204</v>
      </c>
      <c r="FN111" s="839" t="s">
        <v>116</v>
      </c>
      <c r="FO111" s="838" t="s">
        <v>190</v>
      </c>
      <c r="FP111" s="838" t="s">
        <v>203</v>
      </c>
      <c r="FQ111" s="838" t="s">
        <v>204</v>
      </c>
      <c r="FR111" s="839" t="s">
        <v>116</v>
      </c>
      <c r="FS111" s="838" t="s">
        <v>190</v>
      </c>
      <c r="FT111" s="838" t="s">
        <v>203</v>
      </c>
      <c r="FU111" s="838" t="s">
        <v>204</v>
      </c>
      <c r="FV111" s="839" t="s">
        <v>116</v>
      </c>
      <c r="FW111" s="838" t="s">
        <v>190</v>
      </c>
      <c r="FX111" s="838" t="s">
        <v>203</v>
      </c>
      <c r="FY111" s="838" t="s">
        <v>204</v>
      </c>
      <c r="FZ111" s="839" t="s">
        <v>116</v>
      </c>
      <c r="GA111" s="838" t="s">
        <v>190</v>
      </c>
      <c r="GB111" s="838" t="s">
        <v>203</v>
      </c>
      <c r="GC111" s="838" t="s">
        <v>204</v>
      </c>
      <c r="GD111" s="839" t="s">
        <v>116</v>
      </c>
      <c r="GE111" s="852" t="s">
        <v>205</v>
      </c>
      <c r="GF111" s="838" t="s">
        <v>190</v>
      </c>
      <c r="GG111" s="838" t="s">
        <v>203</v>
      </c>
      <c r="GH111" s="838" t="s">
        <v>204</v>
      </c>
      <c r="GI111" s="839" t="s">
        <v>116</v>
      </c>
      <c r="GQ111" s="2234" t="str">
        <f>الاعدادات!$D$14</f>
        <v>2023 وما قبلها</v>
      </c>
      <c r="GR111" s="1761"/>
      <c r="GS111" s="1762"/>
      <c r="GT111" s="1762"/>
      <c r="GU111" s="1763"/>
      <c r="GV111" s="1763"/>
      <c r="GW111" s="1763"/>
      <c r="GX111" s="1764"/>
      <c r="GY111" s="1765"/>
      <c r="GZ111" s="1766"/>
      <c r="HA111" s="1766"/>
      <c r="HB111" s="1767"/>
      <c r="HC111" s="1767"/>
      <c r="HD111" s="1767"/>
      <c r="HE111" s="1767"/>
      <c r="HF111" s="1767"/>
      <c r="HG111" s="1767"/>
      <c r="HH111" s="1767"/>
      <c r="HI111" s="1767"/>
      <c r="HJ111" s="1768"/>
      <c r="HK111" s="1769"/>
      <c r="HL111" s="1770"/>
      <c r="HM111" s="1771"/>
      <c r="HN111" s="1772"/>
      <c r="HO111" s="1773"/>
      <c r="HP111" s="1774"/>
      <c r="HQ111" s="1775"/>
      <c r="HR111" s="1776"/>
      <c r="HS111" s="1777"/>
      <c r="HT111" s="1778"/>
      <c r="HU111" s="1779"/>
      <c r="HV111" s="1780"/>
      <c r="HW111" s="1781"/>
      <c r="HX111" s="1782"/>
      <c r="HY111" s="1782"/>
      <c r="HZ111" s="1783"/>
      <c r="IA111" s="1761"/>
      <c r="IB111" s="1762"/>
      <c r="IC111" s="1762"/>
      <c r="ID111" s="1763"/>
      <c r="IE111" s="1763"/>
      <c r="IF111" s="1763"/>
      <c r="IG111" s="1764"/>
      <c r="IH111" s="1765"/>
      <c r="II111" s="1766"/>
      <c r="IJ111" s="1766"/>
      <c r="IK111" s="1767"/>
      <c r="IL111" s="1767"/>
      <c r="IM111" s="1767"/>
      <c r="IN111" s="1767"/>
      <c r="IO111" s="1767"/>
      <c r="IP111" s="1767"/>
      <c r="IQ111" s="1767"/>
      <c r="IR111" s="1767"/>
      <c r="IS111" s="1768"/>
      <c r="IT111" s="1769"/>
      <c r="IU111" s="1770"/>
      <c r="IV111" s="1771"/>
      <c r="IW111" s="1772"/>
      <c r="IX111" s="1773"/>
      <c r="IY111" s="1774"/>
      <c r="IZ111" s="1775"/>
      <c r="JA111" s="1776"/>
      <c r="JB111" s="1777"/>
      <c r="JC111" s="1778"/>
      <c r="JD111" s="1779"/>
      <c r="JE111" s="1780"/>
      <c r="JF111" s="1781"/>
      <c r="JG111" s="1782"/>
      <c r="JH111" s="1782"/>
      <c r="JI111" s="1783"/>
    </row>
    <row r="112" spans="1:269" ht="36.75" customHeight="1" thickTop="1" thickBot="1">
      <c r="A112" s="143"/>
      <c r="B112" s="157"/>
      <c r="C112" s="157"/>
      <c r="D112" s="157"/>
      <c r="E112" s="158"/>
      <c r="F112" s="158"/>
      <c r="G112" s="159"/>
      <c r="H112" s="144"/>
      <c r="I112" s="144"/>
      <c r="J112" s="145"/>
      <c r="K112" s="146"/>
      <c r="L112" s="2187">
        <f>الاعدادات!$D$15</f>
        <v>2024</v>
      </c>
      <c r="M112" s="148"/>
      <c r="N112" s="148"/>
      <c r="O112" s="148"/>
      <c r="P112" s="148"/>
      <c r="Q112" s="148"/>
      <c r="R112" s="148"/>
      <c r="S112" s="148"/>
      <c r="T112" s="148"/>
      <c r="U112" s="148"/>
      <c r="V112" s="148"/>
      <c r="W112" s="148"/>
      <c r="X112" s="148"/>
      <c r="Y112" s="148"/>
      <c r="Z112" s="160"/>
      <c r="AA112" s="148"/>
      <c r="AB112" s="148"/>
      <c r="AC112" s="148"/>
      <c r="AD112" s="148"/>
      <c r="AE112" s="148"/>
      <c r="AF112" s="150"/>
      <c r="AG112" s="148"/>
      <c r="AH112" s="148"/>
      <c r="AI112" s="151"/>
      <c r="AJ112" s="148"/>
      <c r="AK112" s="148"/>
      <c r="AL112" s="148"/>
      <c r="AM112" s="148"/>
      <c r="AN112" s="150"/>
      <c r="AO112" s="151"/>
      <c r="AP112" s="151"/>
      <c r="AQ112" s="151"/>
      <c r="AR112" s="152"/>
      <c r="AS112" s="151"/>
      <c r="AT112" s="153"/>
      <c r="AU112" s="148"/>
      <c r="AV112" s="148"/>
      <c r="AW112" s="148"/>
      <c r="AX112" s="148"/>
      <c r="AY112" s="148"/>
      <c r="AZ112" s="153"/>
      <c r="BA112" s="148"/>
      <c r="BB112" s="154"/>
      <c r="BC112" s="155"/>
      <c r="BD112" s="2187">
        <f>الاعدادات!$D$15</f>
        <v>2024</v>
      </c>
      <c r="BE112" s="82"/>
      <c r="BF112" s="83"/>
      <c r="BG112" s="83"/>
      <c r="BH112" s="84"/>
      <c r="BI112" s="84"/>
      <c r="BJ112" s="84"/>
      <c r="BK112" s="85"/>
      <c r="BL112" s="86"/>
      <c r="BM112" s="87"/>
      <c r="BN112" s="87"/>
      <c r="BO112" s="88"/>
      <c r="BP112" s="88"/>
      <c r="BQ112" s="88"/>
      <c r="BR112" s="88"/>
      <c r="BS112" s="88"/>
      <c r="BT112" s="88"/>
      <c r="BU112" s="88"/>
      <c r="BV112" s="88"/>
      <c r="BW112" s="89"/>
      <c r="BX112" s="77">
        <f t="shared" si="1730"/>
        <v>0</v>
      </c>
      <c r="BY112" s="90"/>
      <c r="BZ112" s="855"/>
      <c r="CA112" s="91"/>
      <c r="CB112" s="92"/>
      <c r="CC112" s="93"/>
      <c r="CD112" s="94"/>
      <c r="CE112" s="95"/>
      <c r="CF112" s="96"/>
      <c r="CG112" s="97"/>
      <c r="CH112" s="98"/>
      <c r="CI112" s="99"/>
      <c r="CJ112" s="79">
        <f t="shared" si="1731"/>
        <v>0</v>
      </c>
      <c r="CK112" s="104"/>
      <c r="CL112" s="92"/>
      <c r="CM112" s="861"/>
      <c r="CN112" s="82"/>
      <c r="CO112" s="83"/>
      <c r="CP112" s="83"/>
      <c r="CQ112" s="84"/>
      <c r="CR112" s="84"/>
      <c r="CS112" s="84"/>
      <c r="CT112" s="85"/>
      <c r="CU112" s="86"/>
      <c r="CV112" s="87"/>
      <c r="CW112" s="87"/>
      <c r="CX112" s="88"/>
      <c r="CY112" s="88"/>
      <c r="CZ112" s="88"/>
      <c r="DA112" s="88"/>
      <c r="DB112" s="88"/>
      <c r="DC112" s="88"/>
      <c r="DD112" s="88"/>
      <c r="DE112" s="88"/>
      <c r="DF112" s="89"/>
      <c r="DG112" s="161">
        <f t="shared" si="1732"/>
        <v>0</v>
      </c>
      <c r="DH112" s="90"/>
      <c r="DI112" s="855"/>
      <c r="DJ112" s="168"/>
      <c r="DK112" s="92"/>
      <c r="DL112" s="93"/>
      <c r="DM112" s="94"/>
      <c r="DN112" s="95"/>
      <c r="DO112" s="96"/>
      <c r="DP112" s="97"/>
      <c r="DQ112" s="98"/>
      <c r="DR112" s="99"/>
      <c r="DS112" s="79">
        <f t="shared" si="1733"/>
        <v>0</v>
      </c>
      <c r="DT112" s="104"/>
      <c r="DU112" s="92"/>
      <c r="DV112" s="864"/>
      <c r="DW112" s="82"/>
      <c r="DX112" s="83"/>
      <c r="DY112" s="83"/>
      <c r="DZ112" s="84"/>
      <c r="EA112" s="84"/>
      <c r="EB112" s="84"/>
      <c r="EC112" s="85"/>
      <c r="ED112" s="86"/>
      <c r="EE112" s="87"/>
      <c r="EF112" s="87"/>
      <c r="EG112" s="88"/>
      <c r="EH112" s="88"/>
      <c r="EI112" s="88"/>
      <c r="EJ112" s="88"/>
      <c r="EK112" s="88"/>
      <c r="EL112" s="88"/>
      <c r="EM112" s="88"/>
      <c r="EN112" s="88"/>
      <c r="EO112" s="89"/>
      <c r="EP112" s="161">
        <f t="shared" si="1734"/>
        <v>0</v>
      </c>
      <c r="EQ112" s="90"/>
      <c r="ER112" s="855"/>
      <c r="ES112" s="168"/>
      <c r="ET112" s="92"/>
      <c r="EU112" s="93"/>
      <c r="EV112" s="94"/>
      <c r="EW112" s="95"/>
      <c r="EX112" s="96"/>
      <c r="EY112" s="97"/>
      <c r="EZ112" s="98"/>
      <c r="FA112" s="99"/>
      <c r="FB112" s="79">
        <f t="shared" si="1735"/>
        <v>0</v>
      </c>
      <c r="FC112" s="104"/>
      <c r="FD112" s="92"/>
      <c r="FE112" s="864"/>
      <c r="FF112" s="2207">
        <f>الاعدادات!$D$7</f>
        <v>2023</v>
      </c>
      <c r="FG112" s="163">
        <f t="shared" ref="FG112:FG115" si="1736">BX104</f>
        <v>0</v>
      </c>
      <c r="FH112" s="164">
        <f t="shared" ref="FH112:FH115" si="1737">BY104</f>
        <v>0</v>
      </c>
      <c r="FI112" s="164">
        <f>CA104+CB104+CC104+CD104+CE104+BZ104</f>
        <v>0</v>
      </c>
      <c r="FJ112" s="165">
        <f>CF104+CG104+CH104+CI104</f>
        <v>0</v>
      </c>
      <c r="FK112" s="166">
        <f t="shared" ref="FK112:FK115" si="1738">DG104</f>
        <v>0</v>
      </c>
      <c r="FL112" s="164">
        <f t="shared" ref="FL112:FL115" si="1739">DH104</f>
        <v>0</v>
      </c>
      <c r="FM112" s="164">
        <f>DJ104+DK104+DL104+DM104+DN104+DI104</f>
        <v>0</v>
      </c>
      <c r="FN112" s="165">
        <f>DO104+DP104+DQ104+DR104</f>
        <v>0</v>
      </c>
      <c r="FO112" s="166">
        <f t="shared" ref="FO112:FO115" si="1740">BX111</f>
        <v>0</v>
      </c>
      <c r="FP112" s="164">
        <f t="shared" ref="FP112:FP115" si="1741">BY111</f>
        <v>0</v>
      </c>
      <c r="FQ112" s="164">
        <f>CA111+CB111+CC111+CD111+CE111+BZ111</f>
        <v>0</v>
      </c>
      <c r="FR112" s="165">
        <f>CF111+CG111+CH111+CI111</f>
        <v>0</v>
      </c>
      <c r="FS112" s="166">
        <f t="shared" ref="FS112:FS115" si="1742">DG111</f>
        <v>0</v>
      </c>
      <c r="FT112" s="164">
        <f t="shared" ref="FT112:FT115" si="1743">DH111</f>
        <v>0</v>
      </c>
      <c r="FU112" s="164">
        <f>DI111+DJ111+DK111+DL111+DM111+DN111</f>
        <v>0</v>
      </c>
      <c r="FV112" s="167">
        <f>DO111+DP111+DQ111+DR111</f>
        <v>0</v>
      </c>
      <c r="FW112" s="166">
        <f t="shared" ref="FW112:FW115" si="1744">EP104</f>
        <v>0</v>
      </c>
      <c r="FX112" s="164">
        <f t="shared" ref="FX112:FX115" si="1745">EQ104</f>
        <v>0</v>
      </c>
      <c r="FY112" s="164">
        <f>ES104+ET104+EU104+EV104+EW104+ER104</f>
        <v>0</v>
      </c>
      <c r="FZ112" s="167">
        <f>EX104+EY104+EZ104+FA104</f>
        <v>0</v>
      </c>
      <c r="GA112" s="166">
        <f t="shared" ref="GA112:GA115" si="1746">EP111</f>
        <v>0</v>
      </c>
      <c r="GB112" s="164">
        <f t="shared" ref="GB112:GB115" si="1747">EQ111</f>
        <v>0</v>
      </c>
      <c r="GC112" s="164">
        <f>ES111+ET111+EU111+EV111+EW111+ER111</f>
        <v>0</v>
      </c>
      <c r="GD112" s="167">
        <f>EX111+EY111+EZ111+FA111</f>
        <v>0</v>
      </c>
      <c r="GE112" s="837" t="s">
        <v>23</v>
      </c>
      <c r="GF112" s="169">
        <f>FG116</f>
        <v>0</v>
      </c>
      <c r="GG112" s="170">
        <f>FH116</f>
        <v>0</v>
      </c>
      <c r="GH112" s="170">
        <f>FI116</f>
        <v>0</v>
      </c>
      <c r="GI112" s="171">
        <f>FJ116</f>
        <v>0</v>
      </c>
      <c r="GQ112" s="2234">
        <f>الاعدادات!$D$15</f>
        <v>2024</v>
      </c>
      <c r="GR112" s="1761"/>
      <c r="GS112" s="1762"/>
      <c r="GT112" s="1762"/>
      <c r="GU112" s="1763"/>
      <c r="GV112" s="1763"/>
      <c r="GW112" s="1763"/>
      <c r="GX112" s="1764"/>
      <c r="GY112" s="1765"/>
      <c r="GZ112" s="1766"/>
      <c r="HA112" s="1766"/>
      <c r="HB112" s="1767"/>
      <c r="HC112" s="1767"/>
      <c r="HD112" s="1767"/>
      <c r="HE112" s="1767"/>
      <c r="HF112" s="1767"/>
      <c r="HG112" s="1767"/>
      <c r="HH112" s="1767"/>
      <c r="HI112" s="1767"/>
      <c r="HJ112" s="1768"/>
      <c r="HK112" s="1769"/>
      <c r="HL112" s="1770"/>
      <c r="HM112" s="1771"/>
      <c r="HN112" s="1772"/>
      <c r="HO112" s="1773"/>
      <c r="HP112" s="1774"/>
      <c r="HQ112" s="1775"/>
      <c r="HR112" s="1776"/>
      <c r="HS112" s="1777"/>
      <c r="HT112" s="1778"/>
      <c r="HU112" s="1779"/>
      <c r="HV112" s="1780"/>
      <c r="HW112" s="1781"/>
      <c r="HX112" s="1782"/>
      <c r="HY112" s="1782"/>
      <c r="HZ112" s="1783"/>
      <c r="IA112" s="1761"/>
      <c r="IB112" s="1762"/>
      <c r="IC112" s="1762"/>
      <c r="ID112" s="1763"/>
      <c r="IE112" s="1763"/>
      <c r="IF112" s="1763"/>
      <c r="IG112" s="1764"/>
      <c r="IH112" s="1765"/>
      <c r="II112" s="1766"/>
      <c r="IJ112" s="1766"/>
      <c r="IK112" s="1767"/>
      <c r="IL112" s="1767"/>
      <c r="IM112" s="1767"/>
      <c r="IN112" s="1767"/>
      <c r="IO112" s="1767"/>
      <c r="IP112" s="1767"/>
      <c r="IQ112" s="1767"/>
      <c r="IR112" s="1767"/>
      <c r="IS112" s="1768"/>
      <c r="IT112" s="1769"/>
      <c r="IU112" s="1770"/>
      <c r="IV112" s="1771"/>
      <c r="IW112" s="1772"/>
      <c r="IX112" s="1773"/>
      <c r="IY112" s="1774"/>
      <c r="IZ112" s="1775"/>
      <c r="JA112" s="1776"/>
      <c r="JB112" s="1777"/>
      <c r="JC112" s="1778"/>
      <c r="JD112" s="1779"/>
      <c r="JE112" s="1780"/>
      <c r="JF112" s="1781"/>
      <c r="JG112" s="1782"/>
      <c r="JH112" s="1782"/>
      <c r="JI112" s="1783"/>
    </row>
    <row r="113" spans="1:269" ht="36.75" customHeight="1" thickTop="1" thickBot="1">
      <c r="A113" s="143"/>
      <c r="B113" s="172"/>
      <c r="C113" s="172"/>
      <c r="D113" s="172"/>
      <c r="E113" s="172"/>
      <c r="F113" s="172"/>
      <c r="G113" s="172"/>
      <c r="H113" s="172"/>
      <c r="I113" s="172"/>
      <c r="J113" s="145"/>
      <c r="K113" s="146"/>
      <c r="L113" s="2187">
        <f>الاعدادات!$D$16</f>
        <v>2025</v>
      </c>
      <c r="M113" s="172"/>
      <c r="N113" s="172"/>
      <c r="O113" s="172"/>
      <c r="P113" s="172"/>
      <c r="Q113" s="172"/>
      <c r="R113" s="172"/>
      <c r="S113" s="172"/>
      <c r="T113" s="172"/>
      <c r="U113" s="172"/>
      <c r="V113" s="172"/>
      <c r="W113" s="172"/>
      <c r="X113" s="172"/>
      <c r="Y113" s="172"/>
      <c r="Z113" s="174"/>
      <c r="AA113" s="172"/>
      <c r="AB113" s="172"/>
      <c r="AC113" s="172"/>
      <c r="AD113" s="172"/>
      <c r="AE113" s="172"/>
      <c r="AF113" s="172"/>
      <c r="AG113" s="172"/>
      <c r="AH113" s="172"/>
      <c r="AI113" s="172"/>
      <c r="AJ113" s="172"/>
      <c r="AK113" s="172"/>
      <c r="AL113" s="172"/>
      <c r="AM113" s="172"/>
      <c r="AN113" s="172"/>
      <c r="AO113" s="172"/>
      <c r="AP113" s="172"/>
      <c r="AQ113" s="172"/>
      <c r="AR113" s="172"/>
      <c r="AS113" s="172"/>
      <c r="AT113" s="175"/>
      <c r="AU113" s="172"/>
      <c r="AV113" s="172"/>
      <c r="AW113" s="172"/>
      <c r="AX113" s="172"/>
      <c r="AY113" s="172"/>
      <c r="AZ113" s="175"/>
      <c r="BA113" s="172"/>
      <c r="BB113" s="172"/>
      <c r="BC113" s="155"/>
      <c r="BD113" s="2187">
        <f>الاعدادات!$D$16</f>
        <v>2025</v>
      </c>
      <c r="BE113" s="82"/>
      <c r="BF113" s="83"/>
      <c r="BG113" s="83"/>
      <c r="BH113" s="84"/>
      <c r="BI113" s="84"/>
      <c r="BJ113" s="84"/>
      <c r="BK113" s="85"/>
      <c r="BL113" s="86"/>
      <c r="BM113" s="87"/>
      <c r="BN113" s="87"/>
      <c r="BO113" s="88"/>
      <c r="BP113" s="88"/>
      <c r="BQ113" s="88"/>
      <c r="BR113" s="88"/>
      <c r="BS113" s="88"/>
      <c r="BT113" s="88"/>
      <c r="BU113" s="88"/>
      <c r="BV113" s="88"/>
      <c r="BW113" s="89"/>
      <c r="BX113" s="77">
        <f t="shared" si="1730"/>
        <v>0</v>
      </c>
      <c r="BY113" s="90"/>
      <c r="BZ113" s="855"/>
      <c r="CA113" s="91"/>
      <c r="CB113" s="92"/>
      <c r="CC113" s="93"/>
      <c r="CD113" s="94"/>
      <c r="CE113" s="95"/>
      <c r="CF113" s="96"/>
      <c r="CG113" s="97"/>
      <c r="CH113" s="98"/>
      <c r="CI113" s="99"/>
      <c r="CJ113" s="79">
        <f>SUM(BX113:CI113)</f>
        <v>0</v>
      </c>
      <c r="CK113" s="104"/>
      <c r="CL113" s="92"/>
      <c r="CM113" s="861"/>
      <c r="CN113" s="82"/>
      <c r="CO113" s="83"/>
      <c r="CP113" s="83"/>
      <c r="CQ113" s="84"/>
      <c r="CR113" s="84"/>
      <c r="CS113" s="84"/>
      <c r="CT113" s="85"/>
      <c r="CU113" s="86"/>
      <c r="CV113" s="87"/>
      <c r="CW113" s="87"/>
      <c r="CX113" s="88"/>
      <c r="CY113" s="88"/>
      <c r="CZ113" s="88"/>
      <c r="DA113" s="88"/>
      <c r="DB113" s="88"/>
      <c r="DC113" s="88"/>
      <c r="DD113" s="88"/>
      <c r="DE113" s="88"/>
      <c r="DF113" s="89"/>
      <c r="DG113" s="161">
        <f t="shared" si="1732"/>
        <v>0</v>
      </c>
      <c r="DH113" s="90"/>
      <c r="DI113" s="855"/>
      <c r="DJ113" s="168"/>
      <c r="DK113" s="92"/>
      <c r="DL113" s="93"/>
      <c r="DM113" s="94"/>
      <c r="DN113" s="95"/>
      <c r="DO113" s="96"/>
      <c r="DP113" s="97"/>
      <c r="DQ113" s="98"/>
      <c r="DR113" s="99"/>
      <c r="DS113" s="79">
        <f t="shared" si="1733"/>
        <v>0</v>
      </c>
      <c r="DT113" s="104"/>
      <c r="DU113" s="92"/>
      <c r="DV113" s="864"/>
      <c r="DW113" s="82"/>
      <c r="DX113" s="83"/>
      <c r="DY113" s="83"/>
      <c r="DZ113" s="84"/>
      <c r="EA113" s="84"/>
      <c r="EB113" s="84"/>
      <c r="EC113" s="85"/>
      <c r="ED113" s="86"/>
      <c r="EE113" s="87"/>
      <c r="EF113" s="87"/>
      <c r="EG113" s="88"/>
      <c r="EH113" s="88"/>
      <c r="EI113" s="88"/>
      <c r="EJ113" s="88"/>
      <c r="EK113" s="88"/>
      <c r="EL113" s="88"/>
      <c r="EM113" s="88"/>
      <c r="EN113" s="88"/>
      <c r="EO113" s="89"/>
      <c r="EP113" s="161">
        <f t="shared" si="1734"/>
        <v>0</v>
      </c>
      <c r="EQ113" s="90"/>
      <c r="ER113" s="855"/>
      <c r="ES113" s="168"/>
      <c r="ET113" s="92"/>
      <c r="EU113" s="93"/>
      <c r="EV113" s="94"/>
      <c r="EW113" s="95"/>
      <c r="EX113" s="96"/>
      <c r="EY113" s="97"/>
      <c r="EZ113" s="98"/>
      <c r="FA113" s="99"/>
      <c r="FB113" s="79">
        <f t="shared" si="1735"/>
        <v>0</v>
      </c>
      <c r="FC113" s="104"/>
      <c r="FD113" s="92"/>
      <c r="FE113" s="864"/>
      <c r="FF113" s="2207">
        <f>الاعدادات!$D$8</f>
        <v>2024</v>
      </c>
      <c r="FG113" s="163">
        <f t="shared" si="1736"/>
        <v>0</v>
      </c>
      <c r="FH113" s="164">
        <f t="shared" si="1737"/>
        <v>0</v>
      </c>
      <c r="FI113" s="164">
        <f>CA105+CB105+CC105+CD105+CE105+BZ105</f>
        <v>0</v>
      </c>
      <c r="FJ113" s="165">
        <f>CF105+CG105+CH105+CI105</f>
        <v>0</v>
      </c>
      <c r="FK113" s="166">
        <f t="shared" si="1738"/>
        <v>0</v>
      </c>
      <c r="FL113" s="164">
        <f t="shared" si="1739"/>
        <v>0</v>
      </c>
      <c r="FM113" s="164">
        <f>DJ105+DK105+DL105+DM105+DN105+DI105</f>
        <v>0</v>
      </c>
      <c r="FN113" s="165">
        <f>DO105+DP105+DQ105+DR105</f>
        <v>0</v>
      </c>
      <c r="FO113" s="166">
        <f t="shared" si="1740"/>
        <v>0</v>
      </c>
      <c r="FP113" s="164">
        <f t="shared" si="1741"/>
        <v>0</v>
      </c>
      <c r="FQ113" s="164">
        <f>CA112+CB112+CC112+CD112+CE112+BZ112</f>
        <v>0</v>
      </c>
      <c r="FR113" s="165">
        <f>CF112+CG112+CH112+CI112</f>
        <v>0</v>
      </c>
      <c r="FS113" s="166">
        <f t="shared" si="1742"/>
        <v>0</v>
      </c>
      <c r="FT113" s="164">
        <f t="shared" si="1743"/>
        <v>0</v>
      </c>
      <c r="FU113" s="164">
        <f>DI112+DJ112+DK112+DL112+DM112+DN112</f>
        <v>0</v>
      </c>
      <c r="FV113" s="167">
        <f>DO112+DP112+DQ112+DR112</f>
        <v>0</v>
      </c>
      <c r="FW113" s="166">
        <f t="shared" si="1744"/>
        <v>0</v>
      </c>
      <c r="FX113" s="164">
        <f t="shared" si="1745"/>
        <v>0</v>
      </c>
      <c r="FY113" s="164">
        <f>ES105+ET105+EU105+EV105+EW105+ER105</f>
        <v>0</v>
      </c>
      <c r="FZ113" s="167">
        <f>EX105+EY105+EZ105+FA105</f>
        <v>0</v>
      </c>
      <c r="GA113" s="166">
        <f t="shared" si="1746"/>
        <v>0</v>
      </c>
      <c r="GB113" s="164">
        <f t="shared" si="1747"/>
        <v>0</v>
      </c>
      <c r="GC113" s="164">
        <f>ES112+ET112+EU112+EV112+EW112+ER112</f>
        <v>0</v>
      </c>
      <c r="GD113" s="167">
        <f>EX112+EY112+EZ112+FA112</f>
        <v>0</v>
      </c>
      <c r="GE113" s="837" t="s">
        <v>33</v>
      </c>
      <c r="GF113" s="169">
        <f>FK116</f>
        <v>0</v>
      </c>
      <c r="GG113" s="169">
        <f>FL116</f>
        <v>0</v>
      </c>
      <c r="GH113" s="169">
        <f>FM116</f>
        <v>0</v>
      </c>
      <c r="GI113" s="169">
        <f>FN116</f>
        <v>0</v>
      </c>
      <c r="GQ113" s="2234">
        <f>الاعدادات!$D$16</f>
        <v>2025</v>
      </c>
      <c r="GR113" s="1761"/>
      <c r="GS113" s="1762"/>
      <c r="GT113" s="1762"/>
      <c r="GU113" s="1763"/>
      <c r="GV113" s="1763"/>
      <c r="GW113" s="1763"/>
      <c r="GX113" s="1764"/>
      <c r="GY113" s="1765"/>
      <c r="GZ113" s="1766"/>
      <c r="HA113" s="1766"/>
      <c r="HB113" s="1767"/>
      <c r="HC113" s="1767"/>
      <c r="HD113" s="1767"/>
      <c r="HE113" s="1767"/>
      <c r="HF113" s="1767"/>
      <c r="HG113" s="1767"/>
      <c r="HH113" s="1767"/>
      <c r="HI113" s="1767"/>
      <c r="HJ113" s="1768"/>
      <c r="HK113" s="1769"/>
      <c r="HL113" s="1770"/>
      <c r="HM113" s="1771"/>
      <c r="HN113" s="1772"/>
      <c r="HO113" s="1773"/>
      <c r="HP113" s="1774"/>
      <c r="HQ113" s="1775"/>
      <c r="HR113" s="1776"/>
      <c r="HS113" s="1777"/>
      <c r="HT113" s="1778"/>
      <c r="HU113" s="1779"/>
      <c r="HV113" s="1780"/>
      <c r="HW113" s="1781"/>
      <c r="HX113" s="1782"/>
      <c r="HY113" s="1782"/>
      <c r="HZ113" s="1783"/>
      <c r="IA113" s="1761"/>
      <c r="IB113" s="1762"/>
      <c r="IC113" s="1762"/>
      <c r="ID113" s="1763"/>
      <c r="IE113" s="1763"/>
      <c r="IF113" s="1763"/>
      <c r="IG113" s="1764"/>
      <c r="IH113" s="1765"/>
      <c r="II113" s="1766"/>
      <c r="IJ113" s="1766"/>
      <c r="IK113" s="1767"/>
      <c r="IL113" s="1767"/>
      <c r="IM113" s="1767"/>
      <c r="IN113" s="1767"/>
      <c r="IO113" s="1767"/>
      <c r="IP113" s="1767"/>
      <c r="IQ113" s="1767"/>
      <c r="IR113" s="1767"/>
      <c r="IS113" s="1768"/>
      <c r="IT113" s="1769"/>
      <c r="IU113" s="1770"/>
      <c r="IV113" s="1771"/>
      <c r="IW113" s="1772"/>
      <c r="IX113" s="1773"/>
      <c r="IY113" s="1774"/>
      <c r="IZ113" s="1775"/>
      <c r="JA113" s="1776"/>
      <c r="JB113" s="1777"/>
      <c r="JC113" s="1778"/>
      <c r="JD113" s="1779"/>
      <c r="JE113" s="1780"/>
      <c r="JF113" s="1781"/>
      <c r="JG113" s="1782"/>
      <c r="JH113" s="1782"/>
      <c r="JI113" s="1783"/>
    </row>
    <row r="114" spans="1:269" ht="36.75" customHeight="1" thickTop="1" thickBot="1">
      <c r="A114" s="143"/>
      <c r="B114" s="172"/>
      <c r="C114" s="172"/>
      <c r="D114" s="172"/>
      <c r="E114" s="172"/>
      <c r="F114" s="172"/>
      <c r="G114" s="172"/>
      <c r="H114" s="172"/>
      <c r="I114" s="172"/>
      <c r="J114" s="145"/>
      <c r="K114" s="146"/>
      <c r="L114" s="2187">
        <f>الاعدادات!$D$17</f>
        <v>2026</v>
      </c>
      <c r="M114" s="172"/>
      <c r="N114" s="172"/>
      <c r="O114" s="172"/>
      <c r="P114" s="172"/>
      <c r="Q114" s="172"/>
      <c r="R114" s="172"/>
      <c r="S114" s="172"/>
      <c r="T114" s="172"/>
      <c r="U114" s="172"/>
      <c r="V114" s="172"/>
      <c r="W114" s="172"/>
      <c r="X114" s="172"/>
      <c r="Y114" s="172"/>
      <c r="Z114" s="174"/>
      <c r="AA114" s="172"/>
      <c r="AB114" s="172"/>
      <c r="AC114" s="172"/>
      <c r="AD114" s="172"/>
      <c r="AE114" s="172"/>
      <c r="AF114" s="172"/>
      <c r="AG114" s="172"/>
      <c r="AH114" s="172"/>
      <c r="AI114" s="172"/>
      <c r="AJ114" s="172"/>
      <c r="AK114" s="172"/>
      <c r="AL114" s="172"/>
      <c r="AM114" s="172"/>
      <c r="AN114" s="172"/>
      <c r="AO114" s="172"/>
      <c r="AP114" s="172"/>
      <c r="AQ114" s="172"/>
      <c r="AR114" s="172"/>
      <c r="AS114" s="172"/>
      <c r="AT114" s="175"/>
      <c r="AU114" s="172"/>
      <c r="AV114" s="172"/>
      <c r="AW114" s="172"/>
      <c r="AX114" s="172"/>
      <c r="AY114" s="172"/>
      <c r="AZ114" s="175"/>
      <c r="BA114" s="172"/>
      <c r="BB114" s="172"/>
      <c r="BC114" s="155"/>
      <c r="BD114" s="2187">
        <f>الاعدادات!$D$17</f>
        <v>2026</v>
      </c>
      <c r="BE114" s="117"/>
      <c r="BF114" s="118"/>
      <c r="BG114" s="118"/>
      <c r="BH114" s="119"/>
      <c r="BI114" s="119"/>
      <c r="BJ114" s="119"/>
      <c r="BK114" s="120"/>
      <c r="BL114" s="121"/>
      <c r="BM114" s="122"/>
      <c r="BN114" s="122"/>
      <c r="BO114" s="123"/>
      <c r="BP114" s="123"/>
      <c r="BQ114" s="123"/>
      <c r="BR114" s="123"/>
      <c r="BS114" s="123"/>
      <c r="BT114" s="123"/>
      <c r="BU114" s="123"/>
      <c r="BV114" s="123"/>
      <c r="BW114" s="124"/>
      <c r="BX114" s="77">
        <f>SUM(BE114:BW114)</f>
        <v>0</v>
      </c>
      <c r="BY114" s="126"/>
      <c r="BZ114" s="856"/>
      <c r="CA114" s="127"/>
      <c r="CB114" s="128"/>
      <c r="CC114" s="129"/>
      <c r="CD114" s="130"/>
      <c r="CE114" s="131"/>
      <c r="CF114" s="132"/>
      <c r="CG114" s="133"/>
      <c r="CH114" s="134"/>
      <c r="CI114" s="135"/>
      <c r="CJ114" s="79">
        <f>SUM(BX114:CI114)</f>
        <v>0</v>
      </c>
      <c r="CK114" s="137"/>
      <c r="CL114" s="128"/>
      <c r="CM114" s="862"/>
      <c r="CN114" s="117"/>
      <c r="CO114" s="118"/>
      <c r="CP114" s="118"/>
      <c r="CQ114" s="119"/>
      <c r="CR114" s="119"/>
      <c r="CS114" s="119"/>
      <c r="CT114" s="120"/>
      <c r="CU114" s="121"/>
      <c r="CV114" s="122"/>
      <c r="CW114" s="122"/>
      <c r="CX114" s="123"/>
      <c r="CY114" s="123"/>
      <c r="CZ114" s="123"/>
      <c r="DA114" s="123"/>
      <c r="DB114" s="123"/>
      <c r="DC114" s="123"/>
      <c r="DD114" s="123"/>
      <c r="DE114" s="123"/>
      <c r="DF114" s="124"/>
      <c r="DG114" s="161">
        <f>SUM(CN114:DF114)</f>
        <v>0</v>
      </c>
      <c r="DH114" s="126"/>
      <c r="DI114" s="4285"/>
      <c r="DJ114" s="176"/>
      <c r="DK114" s="128"/>
      <c r="DL114" s="129"/>
      <c r="DM114" s="130"/>
      <c r="DN114" s="131"/>
      <c r="DO114" s="132"/>
      <c r="DP114" s="133"/>
      <c r="DQ114" s="134"/>
      <c r="DR114" s="135"/>
      <c r="DS114" s="136">
        <f>SUM(DG114:DR114)</f>
        <v>0</v>
      </c>
      <c r="DT114" s="137"/>
      <c r="DU114" s="128"/>
      <c r="DV114" s="865"/>
      <c r="DW114" s="117"/>
      <c r="DX114" s="118"/>
      <c r="DY114" s="118"/>
      <c r="DZ114" s="119"/>
      <c r="EA114" s="119"/>
      <c r="EB114" s="119"/>
      <c r="EC114" s="120"/>
      <c r="ED114" s="121"/>
      <c r="EE114" s="122"/>
      <c r="EF114" s="122"/>
      <c r="EG114" s="123"/>
      <c r="EH114" s="123"/>
      <c r="EI114" s="123"/>
      <c r="EJ114" s="123"/>
      <c r="EK114" s="123"/>
      <c r="EL114" s="123"/>
      <c r="EM114" s="123"/>
      <c r="EN114" s="123"/>
      <c r="EO114" s="124"/>
      <c r="EP114" s="161">
        <f>SUM(DW114:EO114)</f>
        <v>0</v>
      </c>
      <c r="EQ114" s="126"/>
      <c r="ER114" s="856"/>
      <c r="ES114" s="176"/>
      <c r="ET114" s="128"/>
      <c r="EU114" s="129"/>
      <c r="EV114" s="130"/>
      <c r="EW114" s="131"/>
      <c r="EX114" s="132"/>
      <c r="EY114" s="133"/>
      <c r="EZ114" s="134"/>
      <c r="FA114" s="135"/>
      <c r="FB114" s="136">
        <f t="shared" si="1735"/>
        <v>0</v>
      </c>
      <c r="FC114" s="137"/>
      <c r="FD114" s="128"/>
      <c r="FE114" s="865"/>
      <c r="FF114" s="2207">
        <f>الاعدادات!$D$9</f>
        <v>2025</v>
      </c>
      <c r="FG114" s="163">
        <f t="shared" si="1736"/>
        <v>0</v>
      </c>
      <c r="FH114" s="164">
        <f t="shared" si="1737"/>
        <v>0</v>
      </c>
      <c r="FI114" s="164">
        <f>CA106+CB106+CC106+CD106+CE106+BZ106</f>
        <v>0</v>
      </c>
      <c r="FJ114" s="165">
        <f>CF106+CG106+CH106+CI106</f>
        <v>0</v>
      </c>
      <c r="FK114" s="166">
        <f t="shared" si="1738"/>
        <v>0</v>
      </c>
      <c r="FL114" s="164">
        <f t="shared" si="1739"/>
        <v>0</v>
      </c>
      <c r="FM114" s="164">
        <f>DJ106+DK106+DL106+DM106+DN106+DI106</f>
        <v>0</v>
      </c>
      <c r="FN114" s="165">
        <f>DO106+DP106+DQ106+DR106</f>
        <v>0</v>
      </c>
      <c r="FO114" s="166">
        <f t="shared" si="1740"/>
        <v>0</v>
      </c>
      <c r="FP114" s="164">
        <f t="shared" si="1741"/>
        <v>0</v>
      </c>
      <c r="FQ114" s="164">
        <f>CA113+CB113+CC113+CD113+CE113+BZ113</f>
        <v>0</v>
      </c>
      <c r="FR114" s="165">
        <f>CF113+CG113+CH113+CI113</f>
        <v>0</v>
      </c>
      <c r="FS114" s="166">
        <f t="shared" si="1742"/>
        <v>0</v>
      </c>
      <c r="FT114" s="164">
        <f t="shared" si="1743"/>
        <v>0</v>
      </c>
      <c r="FU114" s="164">
        <f>DI113+DJ113+DK113+DL113+DM113+DN113</f>
        <v>0</v>
      </c>
      <c r="FV114" s="167">
        <f>DO113+DP113+DQ113+DR113</f>
        <v>0</v>
      </c>
      <c r="FW114" s="166">
        <f t="shared" si="1744"/>
        <v>0</v>
      </c>
      <c r="FX114" s="164">
        <f t="shared" si="1745"/>
        <v>0</v>
      </c>
      <c r="FY114" s="164">
        <f>ES106+ET106+EU106+EV106+EW106+ER106</f>
        <v>0</v>
      </c>
      <c r="FZ114" s="167">
        <f>EX106+EY106+EZ106+FA106</f>
        <v>0</v>
      </c>
      <c r="GA114" s="166">
        <f t="shared" si="1746"/>
        <v>0</v>
      </c>
      <c r="GB114" s="164">
        <f t="shared" si="1747"/>
        <v>0</v>
      </c>
      <c r="GC114" s="164">
        <f>ES113+ET113+EU113+EV113+EW113+ER113</f>
        <v>0</v>
      </c>
      <c r="GD114" s="167">
        <f>EX113+EY113+EZ113+FA113</f>
        <v>0</v>
      </c>
      <c r="GE114" s="837" t="s">
        <v>184</v>
      </c>
      <c r="GF114" s="169">
        <f>FO116</f>
        <v>0</v>
      </c>
      <c r="GG114" s="170">
        <f>FP116</f>
        <v>0</v>
      </c>
      <c r="GH114" s="170">
        <f>FQ116</f>
        <v>0</v>
      </c>
      <c r="GI114" s="171">
        <f>FR116</f>
        <v>0</v>
      </c>
      <c r="GQ114" s="2234">
        <f>الاعدادات!$D$17</f>
        <v>2026</v>
      </c>
      <c r="GR114" s="1761"/>
      <c r="GS114" s="1762"/>
      <c r="GT114" s="1762"/>
      <c r="GU114" s="1763"/>
      <c r="GV114" s="1763"/>
      <c r="GW114" s="1763"/>
      <c r="GX114" s="1764"/>
      <c r="GY114" s="1765"/>
      <c r="GZ114" s="1766"/>
      <c r="HA114" s="1766"/>
      <c r="HB114" s="1767"/>
      <c r="HC114" s="1767"/>
      <c r="HD114" s="1767"/>
      <c r="HE114" s="1767"/>
      <c r="HF114" s="1767"/>
      <c r="HG114" s="1767"/>
      <c r="HH114" s="1767"/>
      <c r="HI114" s="1767"/>
      <c r="HJ114" s="1768"/>
      <c r="HK114" s="1769"/>
      <c r="HL114" s="1770"/>
      <c r="HM114" s="1771"/>
      <c r="HN114" s="1772"/>
      <c r="HO114" s="1773"/>
      <c r="HP114" s="1774"/>
      <c r="HQ114" s="1775"/>
      <c r="HR114" s="1776"/>
      <c r="HS114" s="1777"/>
      <c r="HT114" s="1778"/>
      <c r="HU114" s="1779"/>
      <c r="HV114" s="1780"/>
      <c r="HW114" s="1781"/>
      <c r="HX114" s="1782"/>
      <c r="HY114" s="1782"/>
      <c r="HZ114" s="1783"/>
      <c r="IA114" s="1761"/>
      <c r="IB114" s="1762"/>
      <c r="IC114" s="1762"/>
      <c r="ID114" s="1763"/>
      <c r="IE114" s="1763"/>
      <c r="IF114" s="1763"/>
      <c r="IG114" s="1764"/>
      <c r="IH114" s="1765"/>
      <c r="II114" s="1766"/>
      <c r="IJ114" s="1766"/>
      <c r="IK114" s="1767"/>
      <c r="IL114" s="1767"/>
      <c r="IM114" s="1767"/>
      <c r="IN114" s="1767"/>
      <c r="IO114" s="1767"/>
      <c r="IP114" s="1767"/>
      <c r="IQ114" s="1767"/>
      <c r="IR114" s="1767"/>
      <c r="IS114" s="1768"/>
      <c r="IT114" s="1769"/>
      <c r="IU114" s="1770"/>
      <c r="IV114" s="1771"/>
      <c r="IW114" s="1772"/>
      <c r="IX114" s="1773"/>
      <c r="IY114" s="1774"/>
      <c r="IZ114" s="1775"/>
      <c r="JA114" s="1776"/>
      <c r="JB114" s="1777"/>
      <c r="JC114" s="1778"/>
      <c r="JD114" s="1779"/>
      <c r="JE114" s="1780"/>
      <c r="JF114" s="1781"/>
      <c r="JG114" s="1782"/>
      <c r="JH114" s="1782"/>
      <c r="JI114" s="1783"/>
    </row>
    <row r="115" spans="1:269" ht="36.75" customHeight="1" thickBot="1">
      <c r="A115" s="172"/>
      <c r="B115" s="172"/>
      <c r="C115" s="172"/>
      <c r="D115" s="172"/>
      <c r="E115" s="172"/>
      <c r="F115" s="172"/>
      <c r="G115" s="172"/>
      <c r="H115" s="172"/>
      <c r="I115" s="172"/>
      <c r="J115" s="172"/>
      <c r="K115" s="172"/>
      <c r="L115" s="172"/>
      <c r="M115" s="172"/>
      <c r="N115" s="172"/>
      <c r="O115" s="172"/>
      <c r="P115" s="172"/>
      <c r="Q115" s="172"/>
      <c r="R115" s="172"/>
      <c r="S115" s="172"/>
      <c r="T115" s="172"/>
      <c r="U115" s="172"/>
      <c r="V115" s="172"/>
      <c r="W115" s="172"/>
      <c r="X115" s="172"/>
      <c r="Y115" s="172"/>
      <c r="Z115" s="172"/>
      <c r="AA115" s="172"/>
      <c r="AB115" s="172"/>
      <c r="AC115" s="172"/>
      <c r="AD115" s="172"/>
      <c r="AE115" s="172"/>
      <c r="AF115" s="172"/>
      <c r="AG115" s="172"/>
      <c r="AH115" s="172"/>
      <c r="AI115" s="172"/>
      <c r="AJ115" s="172"/>
      <c r="AK115" s="172"/>
      <c r="AL115" s="172"/>
      <c r="AM115" s="172"/>
      <c r="AN115" s="172"/>
      <c r="AO115" s="172"/>
      <c r="AP115" s="172"/>
      <c r="AQ115" s="172"/>
      <c r="AR115" s="172"/>
      <c r="AS115" s="172"/>
      <c r="AT115" s="172"/>
      <c r="AU115" s="172"/>
      <c r="AV115" s="172"/>
      <c r="AW115" s="172"/>
      <c r="AX115" s="172"/>
      <c r="AY115" s="172"/>
      <c r="AZ115" s="172"/>
      <c r="BA115" s="172"/>
      <c r="BB115" s="172"/>
      <c r="BC115" s="172"/>
      <c r="BD115" s="177" t="s">
        <v>181</v>
      </c>
      <c r="BE115" s="843">
        <f t="shared" ref="BE115" si="1748">SUM(BE110:BE114)</f>
        <v>0</v>
      </c>
      <c r="BF115" s="844">
        <f t="shared" ref="BF115" si="1749">SUM(BF110:BF114)</f>
        <v>0</v>
      </c>
      <c r="BG115" s="844">
        <f t="shared" ref="BG115" si="1750">SUM(BG110:BG114)</f>
        <v>0</v>
      </c>
      <c r="BH115" s="844">
        <f t="shared" ref="BH115" si="1751">SUM(BH110:BH114)</f>
        <v>0</v>
      </c>
      <c r="BI115" s="844">
        <f t="shared" ref="BI115" si="1752">SUM(BI110:BI114)</f>
        <v>0</v>
      </c>
      <c r="BJ115" s="844">
        <f t="shared" ref="BJ115" si="1753">SUM(BJ110:BJ114)</f>
        <v>0</v>
      </c>
      <c r="BK115" s="844">
        <f t="shared" ref="BK115" si="1754">SUM(BK110:BK114)</f>
        <v>0</v>
      </c>
      <c r="BL115" s="844">
        <f t="shared" ref="BL115" si="1755">SUM(BL110:BL114)</f>
        <v>0</v>
      </c>
      <c r="BM115" s="844">
        <f t="shared" ref="BM115" si="1756">SUM(BM110:BM114)</f>
        <v>0</v>
      </c>
      <c r="BN115" s="844">
        <f t="shared" ref="BN115" si="1757">SUM(BN110:BN114)</f>
        <v>0</v>
      </c>
      <c r="BO115" s="844">
        <f t="shared" ref="BO115" si="1758">SUM(BO110:BO114)</f>
        <v>0</v>
      </c>
      <c r="BP115" s="844">
        <f t="shared" ref="BP115" si="1759">SUM(BP110:BP114)</f>
        <v>0</v>
      </c>
      <c r="BQ115" s="844">
        <f t="shared" ref="BQ115" si="1760">SUM(BQ110:BQ114)</f>
        <v>0</v>
      </c>
      <c r="BR115" s="844">
        <f t="shared" ref="BR115" si="1761">SUM(BR110:BR114)</f>
        <v>0</v>
      </c>
      <c r="BS115" s="844">
        <f t="shared" ref="BS115" si="1762">SUM(BS110:BS114)</f>
        <v>0</v>
      </c>
      <c r="BT115" s="844">
        <f t="shared" ref="BT115" si="1763">SUM(BT110:BT114)</f>
        <v>0</v>
      </c>
      <c r="BU115" s="844">
        <f t="shared" ref="BU115" si="1764">SUM(BU110:BU114)</f>
        <v>0</v>
      </c>
      <c r="BV115" s="844">
        <f t="shared" ref="BV115" si="1765">SUM(BV110:BV114)</f>
        <v>0</v>
      </c>
      <c r="BW115" s="844">
        <f t="shared" ref="BW115" si="1766">SUM(BW110:BW114)</f>
        <v>0</v>
      </c>
      <c r="BX115" s="845">
        <f t="shared" ref="BX115" si="1767">BW115+BV115+BO115+BN115+BM115+BL115+BK115+BJ115+BI115+BH115+BG115+BF115+BE115</f>
        <v>0</v>
      </c>
      <c r="BY115" s="844">
        <f t="shared" ref="BY115" si="1768">SUM(BY110:BY114)</f>
        <v>0</v>
      </c>
      <c r="BZ115" s="844">
        <f t="shared" ref="BZ115" si="1769">SUM(BZ110:BZ114)</f>
        <v>0</v>
      </c>
      <c r="CA115" s="844">
        <f t="shared" ref="CA115" si="1770">SUM(CA110:CA114)</f>
        <v>0</v>
      </c>
      <c r="CB115" s="844">
        <f t="shared" ref="CB115" si="1771">SUM(CB110:CB114)</f>
        <v>0</v>
      </c>
      <c r="CC115" s="844">
        <f t="shared" ref="CC115" si="1772">SUM(CC110:CC114)</f>
        <v>0</v>
      </c>
      <c r="CD115" s="844">
        <f t="shared" ref="CD115" si="1773">SUM(CD110:CD114)</f>
        <v>0</v>
      </c>
      <c r="CE115" s="844">
        <f t="shared" ref="CE115" si="1774">SUM(CE110:CE114)</f>
        <v>0</v>
      </c>
      <c r="CF115" s="844">
        <f t="shared" ref="CF115" si="1775">SUM(CF110:CF114)</f>
        <v>0</v>
      </c>
      <c r="CG115" s="844">
        <f t="shared" ref="CG115" si="1776">SUM(CG110:CG114)</f>
        <v>0</v>
      </c>
      <c r="CH115" s="2208">
        <f t="shared" ref="CH115" si="1777">SUM(CH110:CH114)</f>
        <v>0</v>
      </c>
      <c r="CI115" s="844">
        <f t="shared" ref="CI115" si="1778">SUM(CI110:CI114)</f>
        <v>0</v>
      </c>
      <c r="CJ115" s="844">
        <f t="shared" ref="CJ115" si="1779">SUM(CJ110:CJ114)</f>
        <v>0</v>
      </c>
      <c r="CK115" s="844">
        <f t="shared" ref="CK115" si="1780">SUM(CK110:CK114)</f>
        <v>0</v>
      </c>
      <c r="CL115" s="844">
        <f t="shared" ref="CL115" si="1781">SUM(CL110:CL114)</f>
        <v>0</v>
      </c>
      <c r="CM115" s="2209">
        <f t="shared" ref="CM115" si="1782">SUM(CM110:CM114)</f>
        <v>0</v>
      </c>
      <c r="CN115" s="843">
        <f t="shared" ref="CN115" si="1783">SUM(CN110:CN114)</f>
        <v>0</v>
      </c>
      <c r="CO115" s="844">
        <f t="shared" ref="CO115" si="1784">SUM(CO110:CO114)</f>
        <v>0</v>
      </c>
      <c r="CP115" s="844">
        <f t="shared" ref="CP115" si="1785">SUM(CP110:CP114)</f>
        <v>0</v>
      </c>
      <c r="CQ115" s="844">
        <f t="shared" ref="CQ115" si="1786">SUM(CQ110:CQ114)</f>
        <v>0</v>
      </c>
      <c r="CR115" s="844">
        <f t="shared" ref="CR115" si="1787">SUM(CR110:CR114)</f>
        <v>0</v>
      </c>
      <c r="CS115" s="844">
        <f t="shared" ref="CS115" si="1788">SUM(CS110:CS114)</f>
        <v>0</v>
      </c>
      <c r="CT115" s="844">
        <f t="shared" ref="CT115" si="1789">SUM(CT110:CT114)</f>
        <v>0</v>
      </c>
      <c r="CU115" s="844">
        <f t="shared" ref="CU115" si="1790">SUM(CU110:CU114)</f>
        <v>0</v>
      </c>
      <c r="CV115" s="844">
        <f t="shared" ref="CV115" si="1791">SUM(CV110:CV114)</f>
        <v>0</v>
      </c>
      <c r="CW115" s="844">
        <f t="shared" ref="CW115" si="1792">SUM(CW110:CW114)</f>
        <v>0</v>
      </c>
      <c r="CX115" s="844">
        <f t="shared" ref="CX115" si="1793">SUM(CX110:CX114)</f>
        <v>0</v>
      </c>
      <c r="CY115" s="844">
        <f t="shared" ref="CY115" si="1794">SUM(CY110:CY114)</f>
        <v>0</v>
      </c>
      <c r="CZ115" s="844">
        <f t="shared" ref="CZ115" si="1795">SUM(CZ110:CZ114)</f>
        <v>0</v>
      </c>
      <c r="DA115" s="844">
        <f t="shared" ref="DA115" si="1796">SUM(DA110:DA114)</f>
        <v>0</v>
      </c>
      <c r="DB115" s="844">
        <f t="shared" ref="DB115" si="1797">SUM(DB110:DB114)</f>
        <v>0</v>
      </c>
      <c r="DC115" s="844">
        <f t="shared" ref="DC115" si="1798">SUM(DC110:DC114)</f>
        <v>0</v>
      </c>
      <c r="DD115" s="844">
        <f t="shared" ref="DD115" si="1799">SUM(DD110:DD114)</f>
        <v>0</v>
      </c>
      <c r="DE115" s="844">
        <f t="shared" ref="DE115" si="1800">SUM(DE110:DE114)</f>
        <v>0</v>
      </c>
      <c r="DF115" s="844">
        <f t="shared" ref="DF115" si="1801">SUM(DF110:DF114)</f>
        <v>0</v>
      </c>
      <c r="DG115" s="845">
        <f t="shared" ref="DG115" si="1802">DF115+DE115+CX115+CW115+CV115+CU115+CT115+CS115+CR115+CQ115+CP115+CO115+CN115</f>
        <v>0</v>
      </c>
      <c r="DH115" s="844">
        <f t="shared" ref="DH115" si="1803">SUM(DH110:DH114)</f>
        <v>0</v>
      </c>
      <c r="DI115" s="844">
        <f t="shared" ref="DI115" si="1804">SUM(DI110:DI114)</f>
        <v>0</v>
      </c>
      <c r="DJ115" s="844">
        <f t="shared" ref="DJ115" si="1805">SUM(DJ110:DJ114)</f>
        <v>0</v>
      </c>
      <c r="DK115" s="844">
        <f t="shared" ref="DK115" si="1806">SUM(DK110:DK114)</f>
        <v>0</v>
      </c>
      <c r="DL115" s="844">
        <f t="shared" ref="DL115" si="1807">SUM(DL110:DL114)</f>
        <v>0</v>
      </c>
      <c r="DM115" s="844">
        <f t="shared" ref="DM115" si="1808">SUM(DM110:DM114)</f>
        <v>0</v>
      </c>
      <c r="DN115" s="844">
        <f t="shared" ref="DN115" si="1809">SUM(DN110:DN114)</f>
        <v>0</v>
      </c>
      <c r="DO115" s="844">
        <f t="shared" ref="DO115" si="1810">SUM(DO110:DO114)</f>
        <v>0</v>
      </c>
      <c r="DP115" s="844">
        <f t="shared" ref="DP115" si="1811">SUM(DP110:DP114)</f>
        <v>0</v>
      </c>
      <c r="DQ115" s="2208">
        <f t="shared" ref="DQ115" si="1812">SUM(DQ110:DQ114)</f>
        <v>0</v>
      </c>
      <c r="DR115" s="844">
        <f t="shared" ref="DR115" si="1813">SUM(DR110:DR114)</f>
        <v>0</v>
      </c>
      <c r="DS115" s="844">
        <f t="shared" ref="DS115" si="1814">SUM(DS110:DS114)</f>
        <v>0</v>
      </c>
      <c r="DT115" s="844">
        <f t="shared" ref="DT115" si="1815">SUM(DT110:DT114)</f>
        <v>0</v>
      </c>
      <c r="DU115" s="844">
        <f t="shared" ref="DU115" si="1816">SUM(DU110:DU114)</f>
        <v>0</v>
      </c>
      <c r="DV115" s="2210">
        <f t="shared" ref="DV115" si="1817">SUM(DV110:DV114)</f>
        <v>0</v>
      </c>
      <c r="DW115" s="843">
        <f t="shared" ref="DW115" si="1818">SUM(DW110:DW114)</f>
        <v>0</v>
      </c>
      <c r="DX115" s="844">
        <f t="shared" ref="DX115" si="1819">SUM(DX110:DX114)</f>
        <v>0</v>
      </c>
      <c r="DY115" s="844">
        <f t="shared" ref="DY115" si="1820">SUM(DY110:DY114)</f>
        <v>0</v>
      </c>
      <c r="DZ115" s="844">
        <f t="shared" ref="DZ115" si="1821">SUM(DZ110:DZ114)</f>
        <v>0</v>
      </c>
      <c r="EA115" s="844">
        <f t="shared" ref="EA115" si="1822">SUM(EA110:EA114)</f>
        <v>0</v>
      </c>
      <c r="EB115" s="844">
        <f t="shared" ref="EB115" si="1823">SUM(EB110:EB114)</f>
        <v>0</v>
      </c>
      <c r="EC115" s="844">
        <f t="shared" ref="EC115" si="1824">SUM(EC110:EC114)</f>
        <v>0</v>
      </c>
      <c r="ED115" s="844">
        <f t="shared" ref="ED115" si="1825">SUM(ED110:ED114)</f>
        <v>0</v>
      </c>
      <c r="EE115" s="844">
        <f t="shared" ref="EE115" si="1826">SUM(EE110:EE114)</f>
        <v>0</v>
      </c>
      <c r="EF115" s="844">
        <f t="shared" ref="EF115" si="1827">SUM(EF110:EF114)</f>
        <v>0</v>
      </c>
      <c r="EG115" s="844">
        <f t="shared" ref="EG115" si="1828">SUM(EG110:EG114)</f>
        <v>0</v>
      </c>
      <c r="EH115" s="844">
        <f t="shared" ref="EH115" si="1829">SUM(EH110:EH114)</f>
        <v>0</v>
      </c>
      <c r="EI115" s="844">
        <f t="shared" ref="EI115" si="1830">SUM(EI110:EI114)</f>
        <v>0</v>
      </c>
      <c r="EJ115" s="844">
        <f t="shared" ref="EJ115" si="1831">SUM(EJ110:EJ114)</f>
        <v>0</v>
      </c>
      <c r="EK115" s="844">
        <f t="shared" ref="EK115" si="1832">SUM(EK110:EK114)</f>
        <v>0</v>
      </c>
      <c r="EL115" s="844">
        <f t="shared" ref="EL115" si="1833">SUM(EL110:EL114)</f>
        <v>0</v>
      </c>
      <c r="EM115" s="844">
        <f t="shared" ref="EM115" si="1834">SUM(EM110:EM114)</f>
        <v>0</v>
      </c>
      <c r="EN115" s="844">
        <f t="shared" ref="EN115" si="1835">SUM(EN110:EN114)</f>
        <v>0</v>
      </c>
      <c r="EO115" s="844">
        <f t="shared" ref="EO115" si="1836">SUM(EO110:EO114)</f>
        <v>0</v>
      </c>
      <c r="EP115" s="845">
        <f t="shared" ref="EP115" si="1837">EO115+EN115+EG115+EF115+EE115+ED115+EC115+EB115+EA115+DZ115+DY115+DX115+DW115</f>
        <v>0</v>
      </c>
      <c r="EQ115" s="844">
        <f>SUM(EQ110:EQ114)</f>
        <v>0</v>
      </c>
      <c r="ER115" s="844"/>
      <c r="ES115" s="844">
        <f t="shared" ref="ES115" si="1838">SUM(ES110:ES114)</f>
        <v>0</v>
      </c>
      <c r="ET115" s="844">
        <f t="shared" ref="ET115" si="1839">SUM(ET110:ET114)</f>
        <v>0</v>
      </c>
      <c r="EU115" s="844">
        <f t="shared" ref="EU115" si="1840">SUM(EU110:EU114)</f>
        <v>0</v>
      </c>
      <c r="EV115" s="844">
        <f t="shared" ref="EV115" si="1841">SUM(EV110:EV114)</f>
        <v>0</v>
      </c>
      <c r="EW115" s="844">
        <f t="shared" ref="EW115" si="1842">SUM(EW110:EW114)</f>
        <v>0</v>
      </c>
      <c r="EX115" s="844">
        <f t="shared" ref="EX115" si="1843">SUM(EX110:EX114)</f>
        <v>0</v>
      </c>
      <c r="EY115" s="844">
        <f t="shared" ref="EY115" si="1844">SUM(EY110:EY114)</f>
        <v>0</v>
      </c>
      <c r="EZ115" s="2208">
        <f t="shared" ref="EZ115" si="1845">SUM(EZ110:EZ114)</f>
        <v>0</v>
      </c>
      <c r="FA115" s="844">
        <f t="shared" ref="FA115" si="1846">SUM(FA110:FA114)</f>
        <v>0</v>
      </c>
      <c r="FB115" s="844">
        <f t="shared" ref="FB115" si="1847">SUM(FB110:FB114)</f>
        <v>0</v>
      </c>
      <c r="FC115" s="844">
        <f t="shared" ref="FC115" si="1848">SUM(FC110:FC114)</f>
        <v>0</v>
      </c>
      <c r="FD115" s="844">
        <f t="shared" ref="FD115" si="1849">SUM(FD110:FD114)</f>
        <v>0</v>
      </c>
      <c r="FE115" s="2210">
        <f t="shared" ref="FE115" si="1850">SUM(FE110:FE114)</f>
        <v>0</v>
      </c>
      <c r="FF115" s="2211">
        <f>الاعدادات!$D$10</f>
        <v>2026</v>
      </c>
      <c r="FG115" s="2194">
        <f t="shared" si="1736"/>
        <v>0</v>
      </c>
      <c r="FH115" s="2195">
        <f t="shared" si="1737"/>
        <v>0</v>
      </c>
      <c r="FI115" s="2195">
        <f>CA107+CB107+CC107+CD107+CE107+BZ107</f>
        <v>0</v>
      </c>
      <c r="FJ115" s="2196">
        <f>CF107+CG107+CH107+CI107</f>
        <v>0</v>
      </c>
      <c r="FK115" s="2197">
        <f t="shared" si="1738"/>
        <v>0</v>
      </c>
      <c r="FL115" s="2195">
        <f t="shared" si="1739"/>
        <v>0</v>
      </c>
      <c r="FM115" s="2195">
        <f>DJ107+DK107+DL107+DM107+DN107+DI107</f>
        <v>0</v>
      </c>
      <c r="FN115" s="2196">
        <f>DO107+DP107+DQ107+DR107</f>
        <v>0</v>
      </c>
      <c r="FO115" s="2197">
        <f t="shared" si="1740"/>
        <v>0</v>
      </c>
      <c r="FP115" s="2195">
        <f t="shared" si="1741"/>
        <v>0</v>
      </c>
      <c r="FQ115" s="2195">
        <f>CA114+CB114+CC114+CD114+CE114+BZ114</f>
        <v>0</v>
      </c>
      <c r="FR115" s="2196">
        <f>CF114+CG114+CH114+CI114</f>
        <v>0</v>
      </c>
      <c r="FS115" s="2197">
        <f t="shared" si="1742"/>
        <v>0</v>
      </c>
      <c r="FT115" s="2195">
        <f t="shared" si="1743"/>
        <v>0</v>
      </c>
      <c r="FU115" s="2195">
        <f>DI114+DJ114+DK114+DL114+DM114+DN114</f>
        <v>0</v>
      </c>
      <c r="FV115" s="2198">
        <f>DO114+DP114+DQ114+DR114</f>
        <v>0</v>
      </c>
      <c r="FW115" s="2197">
        <f t="shared" si="1744"/>
        <v>0</v>
      </c>
      <c r="FX115" s="2195">
        <f t="shared" si="1745"/>
        <v>0</v>
      </c>
      <c r="FY115" s="2195">
        <f>ES107+ET107+EU107+EV107+EW107+ER107</f>
        <v>0</v>
      </c>
      <c r="FZ115" s="2198">
        <f>EX107+EY107+EZ107+FA107</f>
        <v>0</v>
      </c>
      <c r="GA115" s="2197">
        <f t="shared" si="1746"/>
        <v>0</v>
      </c>
      <c r="GB115" s="2195">
        <f t="shared" si="1747"/>
        <v>0</v>
      </c>
      <c r="GC115" s="2195">
        <f>ES114+ET114+EU114+EV114+EW114+ER114</f>
        <v>0</v>
      </c>
      <c r="GD115" s="2198">
        <f>EX114+EY114+EZ114+FA114</f>
        <v>0</v>
      </c>
      <c r="GE115" s="2123" t="s">
        <v>185</v>
      </c>
      <c r="GF115" s="2204">
        <f>FS116</f>
        <v>0</v>
      </c>
      <c r="GG115" s="2205">
        <f>FT116</f>
        <v>0</v>
      </c>
      <c r="GH115" s="2205">
        <f>FU116</f>
        <v>0</v>
      </c>
      <c r="GI115" s="2206">
        <f>FV116</f>
        <v>0</v>
      </c>
      <c r="GQ115" s="1784" t="s">
        <v>181</v>
      </c>
      <c r="GR115" s="2235">
        <f>SUM(GR110:GR114)</f>
        <v>0</v>
      </c>
      <c r="GS115" s="2236">
        <f t="shared" ref="GS115:HJ115" si="1851">SUM(GS110:GS114)</f>
        <v>0</v>
      </c>
      <c r="GT115" s="2236">
        <f t="shared" si="1851"/>
        <v>0</v>
      </c>
      <c r="GU115" s="2236">
        <f t="shared" si="1851"/>
        <v>0</v>
      </c>
      <c r="GV115" s="2236">
        <f t="shared" si="1851"/>
        <v>0</v>
      </c>
      <c r="GW115" s="2236">
        <f t="shared" si="1851"/>
        <v>0</v>
      </c>
      <c r="GX115" s="2236">
        <f t="shared" si="1851"/>
        <v>0</v>
      </c>
      <c r="GY115" s="2237">
        <f t="shared" si="1851"/>
        <v>0</v>
      </c>
      <c r="GZ115" s="2237">
        <f t="shared" si="1851"/>
        <v>0</v>
      </c>
      <c r="HA115" s="2237">
        <f t="shared" si="1851"/>
        <v>0</v>
      </c>
      <c r="HB115" s="2237">
        <f t="shared" si="1851"/>
        <v>0</v>
      </c>
      <c r="HC115" s="2237">
        <f t="shared" si="1851"/>
        <v>0</v>
      </c>
      <c r="HD115" s="2237">
        <f t="shared" si="1851"/>
        <v>0</v>
      </c>
      <c r="HE115" s="2237">
        <f t="shared" si="1851"/>
        <v>0</v>
      </c>
      <c r="HF115" s="2237">
        <f t="shared" si="1851"/>
        <v>0</v>
      </c>
      <c r="HG115" s="2237">
        <f t="shared" si="1851"/>
        <v>0</v>
      </c>
      <c r="HH115" s="2237">
        <f t="shared" si="1851"/>
        <v>0</v>
      </c>
      <c r="HI115" s="2237">
        <f t="shared" si="1851"/>
        <v>0</v>
      </c>
      <c r="HJ115" s="2238">
        <f t="shared" si="1851"/>
        <v>0</v>
      </c>
      <c r="HK115" s="1769">
        <f t="shared" ref="HK115" si="1852">SUM(GR115:HJ115)</f>
        <v>0</v>
      </c>
      <c r="HL115" s="2239">
        <f t="shared" ref="HL115:HV115" si="1853">SUM(HL110:HL114)</f>
        <v>0</v>
      </c>
      <c r="HM115" s="2240">
        <f t="shared" si="1853"/>
        <v>0</v>
      </c>
      <c r="HN115" s="2241">
        <f t="shared" si="1853"/>
        <v>0</v>
      </c>
      <c r="HO115" s="2242">
        <f t="shared" si="1853"/>
        <v>0</v>
      </c>
      <c r="HP115" s="2243">
        <f t="shared" si="1853"/>
        <v>0</v>
      </c>
      <c r="HQ115" s="2244">
        <f t="shared" si="1853"/>
        <v>0</v>
      </c>
      <c r="HR115" s="2245">
        <f t="shared" si="1853"/>
        <v>0</v>
      </c>
      <c r="HS115" s="2246">
        <f t="shared" si="1853"/>
        <v>0</v>
      </c>
      <c r="HT115" s="2247">
        <f t="shared" si="1853"/>
        <v>0</v>
      </c>
      <c r="HU115" s="2248">
        <f t="shared" si="1853"/>
        <v>0</v>
      </c>
      <c r="HV115" s="2239">
        <f t="shared" si="1853"/>
        <v>0</v>
      </c>
      <c r="HW115" s="1781">
        <f t="shared" ref="HW115" si="1854">SUM(HK115:HV115)</f>
        <v>0</v>
      </c>
      <c r="HX115" s="2239">
        <f>SUM(HX110:HX114)</f>
        <v>0</v>
      </c>
      <c r="HY115" s="2239">
        <f>SUM(HY110:HY114)</f>
        <v>0</v>
      </c>
      <c r="HZ115" s="2249">
        <f>SUM(HZ110:HZ114)</f>
        <v>0</v>
      </c>
      <c r="IA115" s="2235">
        <f>SUM(IA110:IA114)</f>
        <v>0</v>
      </c>
      <c r="IB115" s="2236">
        <f t="shared" ref="IB115:IS115" si="1855">SUM(IB110:IB114)</f>
        <v>0</v>
      </c>
      <c r="IC115" s="2236">
        <f t="shared" si="1855"/>
        <v>0</v>
      </c>
      <c r="ID115" s="2236">
        <f t="shared" si="1855"/>
        <v>0</v>
      </c>
      <c r="IE115" s="2236">
        <f t="shared" si="1855"/>
        <v>0</v>
      </c>
      <c r="IF115" s="2236">
        <f t="shared" si="1855"/>
        <v>0</v>
      </c>
      <c r="IG115" s="2236">
        <f t="shared" si="1855"/>
        <v>0</v>
      </c>
      <c r="IH115" s="2237">
        <f t="shared" si="1855"/>
        <v>0</v>
      </c>
      <c r="II115" s="2237">
        <f t="shared" si="1855"/>
        <v>0</v>
      </c>
      <c r="IJ115" s="2237">
        <f t="shared" si="1855"/>
        <v>0</v>
      </c>
      <c r="IK115" s="2237">
        <f t="shared" si="1855"/>
        <v>0</v>
      </c>
      <c r="IL115" s="2237">
        <f t="shared" si="1855"/>
        <v>0</v>
      </c>
      <c r="IM115" s="2237">
        <f t="shared" si="1855"/>
        <v>0</v>
      </c>
      <c r="IN115" s="2237">
        <f t="shared" si="1855"/>
        <v>0</v>
      </c>
      <c r="IO115" s="2237">
        <f t="shared" si="1855"/>
        <v>0</v>
      </c>
      <c r="IP115" s="2237">
        <f t="shared" si="1855"/>
        <v>0</v>
      </c>
      <c r="IQ115" s="2237">
        <f t="shared" si="1855"/>
        <v>0</v>
      </c>
      <c r="IR115" s="2237">
        <f t="shared" si="1855"/>
        <v>0</v>
      </c>
      <c r="IS115" s="2238">
        <f t="shared" si="1855"/>
        <v>0</v>
      </c>
      <c r="IT115" s="1769">
        <f t="shared" ref="IT115" si="1856">SUM(IA115:IS115)</f>
        <v>0</v>
      </c>
      <c r="IU115" s="2239">
        <f t="shared" ref="IU115:JE115" si="1857">SUM(IU110:IU114)</f>
        <v>0</v>
      </c>
      <c r="IV115" s="2240">
        <f t="shared" si="1857"/>
        <v>0</v>
      </c>
      <c r="IW115" s="2241">
        <f t="shared" si="1857"/>
        <v>0</v>
      </c>
      <c r="IX115" s="2242">
        <f t="shared" si="1857"/>
        <v>0</v>
      </c>
      <c r="IY115" s="2243">
        <f t="shared" si="1857"/>
        <v>0</v>
      </c>
      <c r="IZ115" s="2244">
        <f t="shared" si="1857"/>
        <v>0</v>
      </c>
      <c r="JA115" s="2245">
        <f t="shared" si="1857"/>
        <v>0</v>
      </c>
      <c r="JB115" s="2246">
        <f t="shared" si="1857"/>
        <v>0</v>
      </c>
      <c r="JC115" s="2247">
        <f t="shared" si="1857"/>
        <v>0</v>
      </c>
      <c r="JD115" s="2248">
        <f t="shared" si="1857"/>
        <v>0</v>
      </c>
      <c r="JE115" s="2239">
        <f t="shared" si="1857"/>
        <v>0</v>
      </c>
      <c r="JF115" s="1781">
        <f t="shared" ref="JF115" si="1858">SUM(IT115:JE115)</f>
        <v>0</v>
      </c>
      <c r="JG115" s="2239">
        <f>SUM(JG110:JG114)</f>
        <v>0</v>
      </c>
      <c r="JH115" s="2239">
        <f>SUM(JH110:JH114)</f>
        <v>0</v>
      </c>
      <c r="JI115" s="2249">
        <f>SUM(JI110:JI114)</f>
        <v>0</v>
      </c>
    </row>
    <row r="116" spans="1:269" ht="36.75" customHeight="1" thickBot="1">
      <c r="A116" s="2121"/>
      <c r="B116" s="2121"/>
      <c r="C116" s="2121"/>
      <c r="D116" s="2121"/>
      <c r="E116" s="2121"/>
      <c r="F116" s="2121"/>
      <c r="G116" s="2121"/>
      <c r="H116" s="2121"/>
      <c r="I116" s="2121"/>
      <c r="J116" s="2121"/>
      <c r="K116" s="2121"/>
      <c r="L116" s="2121"/>
      <c r="M116" s="2121"/>
      <c r="N116" s="2121"/>
      <c r="O116" s="2121"/>
      <c r="P116" s="2121"/>
      <c r="Q116" s="2121"/>
      <c r="R116" s="2121"/>
      <c r="S116" s="2121"/>
      <c r="T116" s="2121"/>
      <c r="U116" s="2121"/>
      <c r="V116" s="2121"/>
      <c r="W116" s="2121"/>
      <c r="X116" s="2121"/>
      <c r="Y116" s="2121"/>
      <c r="Z116" s="2121"/>
      <c r="AA116" s="2121"/>
      <c r="AB116" s="2121"/>
      <c r="AC116" s="2121"/>
      <c r="AD116" s="2121"/>
      <c r="AE116" s="2121"/>
      <c r="AF116" s="2121"/>
      <c r="AG116" s="2121"/>
      <c r="AH116" s="2121"/>
      <c r="AI116" s="2121"/>
      <c r="AJ116" s="2121"/>
      <c r="AK116" s="2121"/>
      <c r="AL116" s="2121"/>
      <c r="AM116" s="2121"/>
      <c r="AN116" s="2121"/>
      <c r="AO116" s="2121"/>
      <c r="AP116" s="2121"/>
      <c r="AQ116" s="2121"/>
      <c r="AR116" s="2121"/>
      <c r="AS116" s="2121"/>
      <c r="AT116" s="2121"/>
      <c r="AU116" s="2121"/>
      <c r="AV116" s="2121"/>
      <c r="AW116" s="2121"/>
      <c r="AX116" s="2121"/>
      <c r="AY116" s="2121"/>
      <c r="AZ116" s="2121"/>
      <c r="BA116" s="2121"/>
      <c r="BB116" s="2121"/>
      <c r="BC116" s="2121"/>
      <c r="BD116" s="2122"/>
      <c r="BE116" s="2122"/>
      <c r="BF116" s="2122"/>
      <c r="BG116" s="2122"/>
      <c r="BH116" s="2122"/>
      <c r="BI116" s="2122"/>
      <c r="BJ116" s="2122"/>
      <c r="BK116" s="2122"/>
      <c r="BL116" s="2122"/>
      <c r="BM116" s="2122"/>
      <c r="BN116" s="2122"/>
      <c r="BO116" s="2122"/>
      <c r="BP116" s="2122"/>
      <c r="BQ116" s="2122"/>
      <c r="BR116" s="2122"/>
      <c r="BS116" s="2122"/>
      <c r="BT116" s="2122"/>
      <c r="BU116" s="2122"/>
      <c r="BV116" s="2122"/>
      <c r="BW116" s="2122"/>
      <c r="BX116" s="2122"/>
      <c r="BY116" s="2122"/>
      <c r="BZ116" s="2122"/>
      <c r="CA116" s="2122"/>
      <c r="CB116" s="2122"/>
      <c r="CC116" s="2122"/>
      <c r="CD116" s="2122"/>
      <c r="CE116" s="2122"/>
      <c r="CF116" s="2122"/>
      <c r="CG116" s="2122"/>
      <c r="CH116" s="2122"/>
      <c r="CI116" s="2122"/>
      <c r="CJ116" s="2122"/>
      <c r="CK116" s="2122"/>
      <c r="CL116" s="2122"/>
      <c r="CM116" s="2122"/>
      <c r="CN116" s="2122"/>
      <c r="CO116" s="2122"/>
      <c r="CP116" s="2122"/>
      <c r="CQ116" s="2122"/>
      <c r="CR116" s="2122"/>
      <c r="CS116" s="2122"/>
      <c r="CT116" s="2122"/>
      <c r="CU116" s="2122"/>
      <c r="CV116" s="2122"/>
      <c r="CW116" s="2122"/>
      <c r="CX116" s="2122"/>
      <c r="CY116" s="2122"/>
      <c r="CZ116" s="2122"/>
      <c r="DA116" s="2122"/>
      <c r="DB116" s="2122"/>
      <c r="DC116" s="2122"/>
      <c r="DD116" s="2122"/>
      <c r="DE116" s="2122"/>
      <c r="DF116" s="2122"/>
      <c r="DG116" s="2122"/>
      <c r="DH116" s="2122"/>
      <c r="DI116" s="2122"/>
      <c r="DJ116" s="2122"/>
      <c r="DK116" s="2122"/>
      <c r="DL116" s="2122"/>
      <c r="DM116" s="2122"/>
      <c r="DN116" s="2122"/>
      <c r="DO116" s="2122"/>
      <c r="DP116" s="2122"/>
      <c r="DQ116" s="2122"/>
      <c r="DR116" s="2122"/>
      <c r="DS116" s="2122"/>
      <c r="DT116" s="2122"/>
      <c r="DU116" s="2122"/>
      <c r="DV116" s="2122"/>
      <c r="DW116" s="2122"/>
      <c r="DX116" s="2122"/>
      <c r="DY116" s="2122"/>
      <c r="DZ116" s="2122"/>
      <c r="EA116" s="2122"/>
      <c r="EB116" s="2122"/>
      <c r="EC116" s="2122"/>
      <c r="ED116" s="2122"/>
      <c r="EE116" s="2122"/>
      <c r="EF116" s="2122"/>
      <c r="EG116" s="2122"/>
      <c r="EH116" s="2122"/>
      <c r="EI116" s="2122"/>
      <c r="EJ116" s="2122"/>
      <c r="EK116" s="2122"/>
      <c r="EL116" s="2122"/>
      <c r="EM116" s="2122"/>
      <c r="EN116" s="2122"/>
      <c r="EO116" s="2122"/>
      <c r="EP116" s="2122"/>
      <c r="EQ116" s="2122"/>
      <c r="ER116" s="2122"/>
      <c r="ES116" s="2122"/>
      <c r="ET116" s="2122"/>
      <c r="EU116" s="2122"/>
      <c r="EV116" s="2122"/>
      <c r="EW116" s="2122"/>
      <c r="EX116" s="2122"/>
      <c r="EY116" s="2122"/>
      <c r="EZ116" s="2122"/>
      <c r="FA116" s="2122"/>
      <c r="FB116" s="2122"/>
      <c r="FC116" s="2122"/>
      <c r="FD116" s="2122"/>
      <c r="FE116" s="2122"/>
      <c r="FF116" s="2142" t="s">
        <v>106</v>
      </c>
      <c r="FG116" s="2199">
        <f t="shared" ref="FG116" si="1859">SUM(FG111:FG115)</f>
        <v>0</v>
      </c>
      <c r="FH116" s="2200">
        <f t="shared" ref="FH116" si="1860">SUM(FH111:FH115)</f>
        <v>0</v>
      </c>
      <c r="FI116" s="2200">
        <f t="shared" ref="FI116" si="1861">SUM(FI111:FI115)</f>
        <v>0</v>
      </c>
      <c r="FJ116" s="2201">
        <f t="shared" ref="FJ116" si="1862">SUM(FJ111:FJ115)</f>
        <v>0</v>
      </c>
      <c r="FK116" s="2199">
        <f t="shared" ref="FK116" si="1863">SUM(FK111:FK115)</f>
        <v>0</v>
      </c>
      <c r="FL116" s="2200">
        <f t="shared" ref="FL116" si="1864">SUM(FL111:FL115)</f>
        <v>0</v>
      </c>
      <c r="FM116" s="2200">
        <f t="shared" ref="FM116" si="1865">SUM(FM111:FM115)</f>
        <v>0</v>
      </c>
      <c r="FN116" s="2202">
        <f t="shared" ref="FN116" si="1866">SUM(FN111:FN115)</f>
        <v>0</v>
      </c>
      <c r="FO116" s="2199">
        <f t="shared" ref="FO116" si="1867">SUM(FO111:FO115)</f>
        <v>0</v>
      </c>
      <c r="FP116" s="2200">
        <f t="shared" ref="FP116" si="1868">SUM(FP111:FP115)</f>
        <v>0</v>
      </c>
      <c r="FQ116" s="2200">
        <f t="shared" ref="FQ116" si="1869">SUM(FQ111:FQ115)</f>
        <v>0</v>
      </c>
      <c r="FR116" s="2202">
        <f t="shared" ref="FR116" si="1870">SUM(FR111:FR115)</f>
        <v>0</v>
      </c>
      <c r="FS116" s="2199">
        <f t="shared" ref="FS116" si="1871">SUM(FS111:FS115)</f>
        <v>0</v>
      </c>
      <c r="FT116" s="2200">
        <f t="shared" ref="FT116" si="1872">SUM(FT111:FT115)</f>
        <v>0</v>
      </c>
      <c r="FU116" s="2203">
        <f t="shared" ref="FU116" si="1873">SUM(FU111:FU115)</f>
        <v>0</v>
      </c>
      <c r="FV116" s="2202">
        <f t="shared" ref="FV116" si="1874">SUM(FV111:FV115)</f>
        <v>0</v>
      </c>
      <c r="FW116" s="2199">
        <f t="shared" ref="FW116" si="1875">SUM(FW111:FW115)</f>
        <v>0</v>
      </c>
      <c r="FX116" s="2200">
        <f t="shared" ref="FX116" si="1876">SUM(FX111:FX115)</f>
        <v>0</v>
      </c>
      <c r="FY116" s="2200">
        <f t="shared" ref="FY116" si="1877">SUM(FY111:FY115)</f>
        <v>0</v>
      </c>
      <c r="FZ116" s="2202">
        <f t="shared" ref="FZ116" si="1878">SUM(FZ111:FZ115)</f>
        <v>0</v>
      </c>
      <c r="GA116" s="2199">
        <f t="shared" ref="GA116" si="1879">SUM(GA111:GA115)</f>
        <v>0</v>
      </c>
      <c r="GB116" s="2200">
        <f t="shared" ref="GB116" si="1880">SUM(GB111:GB115)</f>
        <v>0</v>
      </c>
      <c r="GC116" s="2200">
        <f t="shared" ref="GC116" si="1881">SUM(GC111:GC115)</f>
        <v>0</v>
      </c>
      <c r="GD116" s="2202">
        <f t="shared" ref="GD116" si="1882">SUM(GD111:GD115)</f>
        <v>0</v>
      </c>
      <c r="GE116" s="2143"/>
      <c r="GF116" s="2199">
        <f>SUM(GF111:GF115)</f>
        <v>0</v>
      </c>
      <c r="GG116" s="2200">
        <f>SUM(GG111:GG115)</f>
        <v>0</v>
      </c>
      <c r="GH116" s="2200">
        <f>SUM(GH111:GH115)</f>
        <v>0</v>
      </c>
      <c r="GI116" s="2202">
        <f>SUM(GI111:GI115)</f>
        <v>0</v>
      </c>
      <c r="GQ116" s="1785"/>
      <c r="GR116" s="6536" t="s">
        <v>34</v>
      </c>
      <c r="GS116" s="6537"/>
      <c r="GT116" s="6537"/>
      <c r="GU116" s="6537"/>
      <c r="GV116" s="6537"/>
      <c r="GW116" s="6537"/>
      <c r="GX116" s="6537"/>
      <c r="GY116" s="6537"/>
      <c r="GZ116" s="6537"/>
      <c r="HA116" s="6537"/>
      <c r="HB116" s="6537"/>
      <c r="HC116" s="6537"/>
      <c r="HD116" s="6537"/>
      <c r="HE116" s="6537"/>
      <c r="HF116" s="6537"/>
      <c r="HG116" s="6537"/>
      <c r="HH116" s="6537"/>
      <c r="HI116" s="6537"/>
      <c r="HJ116" s="6537"/>
      <c r="HK116" s="6537"/>
      <c r="HL116" s="6537"/>
      <c r="HM116" s="6537"/>
      <c r="HN116" s="6537"/>
      <c r="HO116" s="6537"/>
      <c r="HP116" s="6537"/>
      <c r="HQ116" s="6537"/>
      <c r="HR116" s="6537"/>
      <c r="HS116" s="6537"/>
      <c r="HT116" s="6537"/>
      <c r="HU116" s="6537"/>
      <c r="HV116" s="6537"/>
      <c r="HW116" s="6537"/>
      <c r="HX116" s="6537"/>
      <c r="HY116" s="6537"/>
      <c r="HZ116" s="1786"/>
      <c r="IA116" s="6536" t="s">
        <v>38</v>
      </c>
      <c r="IB116" s="6537"/>
      <c r="IC116" s="6537"/>
      <c r="ID116" s="6537"/>
      <c r="IE116" s="6537"/>
      <c r="IF116" s="6537"/>
      <c r="IG116" s="6537"/>
      <c r="IH116" s="6537"/>
      <c r="II116" s="6537"/>
      <c r="IJ116" s="6537"/>
      <c r="IK116" s="6537"/>
      <c r="IL116" s="6537"/>
      <c r="IM116" s="6537"/>
      <c r="IN116" s="6537"/>
      <c r="IO116" s="6537"/>
      <c r="IP116" s="6537"/>
      <c r="IQ116" s="6537"/>
      <c r="IR116" s="6537"/>
      <c r="IS116" s="6537"/>
      <c r="IT116" s="6537"/>
      <c r="IU116" s="6537"/>
      <c r="IV116" s="6537"/>
      <c r="IW116" s="6537"/>
      <c r="IX116" s="6537"/>
      <c r="IY116" s="6537"/>
      <c r="IZ116" s="6537"/>
      <c r="JA116" s="6537"/>
      <c r="JB116" s="6537"/>
      <c r="JC116" s="6537"/>
      <c r="JD116" s="6537"/>
      <c r="JE116" s="6537"/>
      <c r="JF116" s="6537"/>
      <c r="JG116" s="6537"/>
      <c r="JH116" s="6537"/>
      <c r="JI116" s="6537"/>
    </row>
    <row r="117" spans="1:269" ht="36.75" customHeight="1" thickBot="1">
      <c r="A117" s="2096"/>
      <c r="B117" s="2095"/>
      <c r="C117" s="2095"/>
      <c r="D117" s="2095"/>
      <c r="E117" s="2095"/>
      <c r="F117" s="2095"/>
      <c r="G117" s="2095"/>
      <c r="H117" s="2072"/>
      <c r="I117" s="2073"/>
      <c r="J117" s="2097"/>
      <c r="K117" s="2091"/>
      <c r="L117" s="2074"/>
      <c r="M117" s="2075"/>
      <c r="N117" s="2075"/>
      <c r="O117" s="2075"/>
      <c r="P117" s="2075"/>
      <c r="Q117" s="2075"/>
      <c r="R117" s="2075"/>
      <c r="S117" s="2075"/>
      <c r="T117" s="2075"/>
      <c r="U117" s="2075"/>
      <c r="V117" s="2075"/>
      <c r="W117" s="2075"/>
      <c r="X117" s="2075"/>
      <c r="Y117" s="2075"/>
      <c r="Z117" s="2076"/>
      <c r="AA117" s="2077"/>
      <c r="AB117" s="2077"/>
      <c r="AC117" s="2077"/>
      <c r="AD117" s="2077"/>
      <c r="AE117" s="2077"/>
      <c r="AF117" s="2078"/>
      <c r="AG117" s="2077"/>
      <c r="AH117" s="2077"/>
      <c r="AI117" s="2079"/>
      <c r="AJ117" s="2077"/>
      <c r="AK117" s="2077"/>
      <c r="AL117" s="2077"/>
      <c r="AM117" s="2077"/>
      <c r="AN117" s="2080"/>
      <c r="AO117" s="2081"/>
      <c r="AP117" s="2081"/>
      <c r="AQ117" s="2081"/>
      <c r="AR117" s="2078"/>
      <c r="AS117" s="2081"/>
      <c r="AT117" s="2082"/>
      <c r="AU117" s="2077"/>
      <c r="AV117" s="2077"/>
      <c r="AW117" s="2077"/>
      <c r="AX117" s="2077"/>
      <c r="AY117" s="2077"/>
      <c r="AZ117" s="2082"/>
      <c r="BA117" s="2077"/>
      <c r="BB117" s="2083"/>
      <c r="BC117" s="67"/>
      <c r="BD117" s="2084"/>
      <c r="BE117" s="2085"/>
      <c r="BF117" s="2085"/>
      <c r="BG117" s="2085"/>
      <c r="BH117" s="2085"/>
      <c r="BI117" s="2085"/>
      <c r="BJ117" s="2085"/>
      <c r="BK117" s="2085"/>
      <c r="BL117" s="2085"/>
      <c r="BM117" s="2085"/>
      <c r="BN117" s="2085"/>
      <c r="BO117" s="2085"/>
      <c r="BP117" s="2085"/>
      <c r="BQ117" s="2085"/>
      <c r="BR117" s="2085"/>
      <c r="BS117" s="2085"/>
      <c r="BT117" s="2085"/>
      <c r="BU117" s="2085"/>
      <c r="BV117" s="2085"/>
      <c r="BW117" s="2085"/>
      <c r="BX117" s="2086"/>
      <c r="BY117" s="2085"/>
      <c r="BZ117" s="2085"/>
      <c r="CA117" s="2085"/>
      <c r="CB117" s="2085"/>
      <c r="CC117" s="2085"/>
      <c r="CD117" s="2085"/>
      <c r="CE117" s="2085"/>
      <c r="CF117" s="2085"/>
      <c r="CG117" s="2085"/>
      <c r="CH117" s="2085"/>
      <c r="CI117" s="2085"/>
      <c r="CJ117" s="2087"/>
      <c r="CK117" s="2085"/>
      <c r="CL117" s="2085"/>
      <c r="CM117" s="2088"/>
      <c r="CN117" s="2085"/>
      <c r="CO117" s="2085"/>
      <c r="CP117" s="2085"/>
      <c r="CQ117" s="2085"/>
      <c r="CR117" s="2085"/>
      <c r="CS117" s="2085"/>
      <c r="CT117" s="2085"/>
      <c r="CU117" s="2085"/>
      <c r="CV117" s="2085"/>
      <c r="CW117" s="2085"/>
      <c r="CX117" s="2085"/>
      <c r="CY117" s="2085"/>
      <c r="CZ117" s="2085"/>
      <c r="DA117" s="2085"/>
      <c r="DB117" s="2085"/>
      <c r="DC117" s="2085"/>
      <c r="DD117" s="2085"/>
      <c r="DE117" s="2085"/>
      <c r="DF117" s="2085"/>
      <c r="DG117" s="2086"/>
      <c r="DH117" s="2085"/>
      <c r="DI117" s="2085"/>
      <c r="DJ117" s="2085"/>
      <c r="DK117" s="2085"/>
      <c r="DL117" s="2085"/>
      <c r="DM117" s="2085"/>
      <c r="DN117" s="2085"/>
      <c r="DO117" s="2085"/>
      <c r="DP117" s="2085"/>
      <c r="DQ117" s="2085"/>
      <c r="DR117" s="2085"/>
      <c r="DS117" s="2089"/>
      <c r="DT117" s="2085"/>
      <c r="DU117" s="2085"/>
      <c r="DV117" s="2090"/>
      <c r="DW117" s="2085"/>
      <c r="DX117" s="2085"/>
      <c r="DY117" s="2085"/>
      <c r="DZ117" s="2085"/>
      <c r="EA117" s="2085"/>
      <c r="EB117" s="2085"/>
      <c r="EC117" s="2085"/>
      <c r="ED117" s="2085"/>
      <c r="EE117" s="2085"/>
      <c r="EF117" s="2085"/>
      <c r="EG117" s="2085"/>
      <c r="EH117" s="2085"/>
      <c r="EI117" s="2085"/>
      <c r="EJ117" s="2085"/>
      <c r="EK117" s="2085"/>
      <c r="EL117" s="2085"/>
      <c r="EM117" s="2085"/>
      <c r="EN117" s="2085"/>
      <c r="EO117" s="2085"/>
      <c r="EP117" s="2086"/>
      <c r="EQ117" s="2085"/>
      <c r="ER117" s="2085"/>
      <c r="ES117" s="2085"/>
      <c r="ET117" s="2085"/>
      <c r="EU117" s="2085"/>
      <c r="EV117" s="2085"/>
      <c r="EW117" s="2085"/>
      <c r="EX117" s="2085"/>
      <c r="EY117" s="2085"/>
      <c r="EZ117" s="2085"/>
      <c r="FA117" s="2085"/>
      <c r="FB117" s="2089"/>
      <c r="FC117" s="2085"/>
      <c r="FD117" s="2085"/>
      <c r="FE117" s="2090"/>
      <c r="FF117" s="2092"/>
      <c r="FG117" s="2093"/>
      <c r="FH117" s="2093"/>
      <c r="FI117" s="2093"/>
      <c r="FJ117" s="2093"/>
      <c r="FK117" s="2093"/>
      <c r="FL117" s="2093"/>
      <c r="FM117" s="2093"/>
      <c r="FN117" s="2093"/>
      <c r="FO117" s="2093"/>
      <c r="FP117" s="2093"/>
      <c r="FQ117" s="2093"/>
      <c r="FR117" s="2093"/>
      <c r="FS117" s="2093"/>
      <c r="FT117" s="2093"/>
      <c r="FU117" s="2093"/>
      <c r="FV117" s="2093"/>
      <c r="FW117" s="2093"/>
      <c r="FX117" s="2093"/>
      <c r="FY117" s="2093"/>
      <c r="FZ117" s="2093"/>
      <c r="GA117" s="2093"/>
      <c r="GB117" s="2093"/>
      <c r="GC117" s="2093"/>
      <c r="GD117" s="2093"/>
      <c r="GE117" s="2094"/>
      <c r="GF117" s="2093"/>
      <c r="GG117" s="2093"/>
      <c r="GH117" s="2093"/>
      <c r="GI117" s="2093"/>
      <c r="GQ117" s="2234">
        <f>الاعدادات!$D$13</f>
        <v>0</v>
      </c>
      <c r="GR117" s="1787"/>
      <c r="GS117" s="1788"/>
      <c r="GT117" s="1788"/>
      <c r="GU117" s="1789"/>
      <c r="GV117" s="1789"/>
      <c r="GW117" s="1789"/>
      <c r="GX117" s="1790"/>
      <c r="GY117" s="1791"/>
      <c r="GZ117" s="1792"/>
      <c r="HA117" s="1792"/>
      <c r="HB117" s="1793"/>
      <c r="HC117" s="1793"/>
      <c r="HD117" s="1793"/>
      <c r="HE117" s="1793"/>
      <c r="HF117" s="1793"/>
      <c r="HG117" s="1793"/>
      <c r="HH117" s="1793"/>
      <c r="HI117" s="1793"/>
      <c r="HJ117" s="1794"/>
      <c r="HK117" s="1795"/>
      <c r="HL117" s="1796"/>
      <c r="HM117" s="1797"/>
      <c r="HN117" s="1798"/>
      <c r="HO117" s="1799"/>
      <c r="HP117" s="1800"/>
      <c r="HQ117" s="1801"/>
      <c r="HR117" s="1802"/>
      <c r="HS117" s="1803"/>
      <c r="HT117" s="1804"/>
      <c r="HU117" s="1805"/>
      <c r="HV117" s="1806"/>
      <c r="HW117" s="1807"/>
      <c r="HX117" s="1808"/>
      <c r="HY117" s="1808"/>
      <c r="HZ117" s="1809"/>
      <c r="IA117" s="1787"/>
      <c r="IB117" s="1788"/>
      <c r="IC117" s="1788"/>
      <c r="ID117" s="1789"/>
      <c r="IE117" s="1789"/>
      <c r="IF117" s="1789"/>
      <c r="IG117" s="1790"/>
      <c r="IH117" s="1791"/>
      <c r="II117" s="1792"/>
      <c r="IJ117" s="1792"/>
      <c r="IK117" s="1793"/>
      <c r="IL117" s="1793"/>
      <c r="IM117" s="1793"/>
      <c r="IN117" s="1793"/>
      <c r="IO117" s="1793"/>
      <c r="IP117" s="1793"/>
      <c r="IQ117" s="1793"/>
      <c r="IR117" s="1793"/>
      <c r="IS117" s="1794"/>
      <c r="IT117" s="1795"/>
      <c r="IU117" s="1796"/>
      <c r="IV117" s="1797"/>
      <c r="IW117" s="1798"/>
      <c r="IX117" s="1799"/>
      <c r="IY117" s="1800"/>
      <c r="IZ117" s="1801"/>
      <c r="JA117" s="1802"/>
      <c r="JB117" s="1803"/>
      <c r="JC117" s="1799"/>
      <c r="JD117" s="1805"/>
      <c r="JE117" s="1806"/>
      <c r="JF117" s="1807"/>
      <c r="JG117" s="1808"/>
      <c r="JH117" s="1808"/>
      <c r="JI117" s="1809"/>
    </row>
    <row r="118" spans="1:269" ht="36.75" customHeight="1" thickTop="1" thickBot="1">
      <c r="A118" s="6491" t="s">
        <v>1242</v>
      </c>
      <c r="B118" s="6493" t="str" cm="1">
        <f t="array" ref="B118">_xlfn.XLOOKUP(1, (INDEX(التشكيل_القديم!$L$54:$S$92, ,6)=$A118) * (INDEX(التشكيل_القديم!$L$54:$S$92, ,7)="رئيس الدائرة"), INDEX(التشكيل_القديم!$L$54:$S$92, ,2))</f>
        <v>ادهم إبراهيم سيد سليمان</v>
      </c>
      <c r="C118" s="6493"/>
      <c r="D118" s="6493"/>
      <c r="E118" s="6493"/>
      <c r="F118" s="6493"/>
      <c r="G118" s="6493"/>
      <c r="H118" s="2170" cm="1">
        <f t="array" ref="H118">_xlfn.XLOOKUP(1, (INDEX(التشكيل_القديم!$L$54:$S$92, ,6)=$A118) * (INDEX(التشكيل_القديم!$L$54:$S$92, ,7)="رئيس الدائرة"), INDEX(التشكيل_القديم!$L$54:$S$92, ,3))</f>
        <v>0</v>
      </c>
      <c r="I118" s="2171" t="str" cm="1">
        <f t="array" ref="I118">_xlfn.XLOOKUP(1, (INDEX(التشكيل_القديم!$L$54:$S$92, ,6)=$A118) * (INDEX(التشكيل_القديم!$L$54:$S$92, ,7)="رئيس الدائرة"), INDEX(التشكيل_القديم!$L$54:$S$92, ,4))</f>
        <v>أ</v>
      </c>
      <c r="J118" s="6494" t="s">
        <v>32</v>
      </c>
      <c r="K118" s="6496" t="s">
        <v>608</v>
      </c>
      <c r="L118" s="6497" t="s">
        <v>1350</v>
      </c>
      <c r="M118" s="6498"/>
      <c r="N118" s="6498"/>
      <c r="O118" s="6498"/>
      <c r="P118" s="6498"/>
      <c r="Q118" s="6498"/>
      <c r="R118" s="6498"/>
      <c r="S118" s="6498"/>
      <c r="T118" s="6498"/>
      <c r="U118" s="6498"/>
      <c r="V118" s="6498"/>
      <c r="W118" s="6498"/>
      <c r="X118" s="6498"/>
      <c r="Y118" s="6498"/>
      <c r="Z118" s="6498"/>
      <c r="AA118" s="6498"/>
      <c r="AB118" s="6498"/>
      <c r="AC118" s="6498"/>
      <c r="AD118" s="6498"/>
      <c r="AE118" s="6498"/>
      <c r="AF118" s="6498"/>
      <c r="AG118" s="6498"/>
      <c r="AH118" s="6498"/>
      <c r="AI118" s="6498"/>
      <c r="AJ118" s="6498"/>
      <c r="AK118" s="6498"/>
      <c r="AL118" s="6498"/>
      <c r="AM118" s="6498"/>
      <c r="AN118" s="6498"/>
      <c r="AO118" s="6498"/>
      <c r="AP118" s="6498"/>
      <c r="AQ118" s="6498"/>
      <c r="AR118" s="6498"/>
      <c r="AS118" s="6498"/>
      <c r="AT118" s="6498"/>
      <c r="AU118" s="6498"/>
      <c r="AV118" s="6498"/>
      <c r="AW118" s="6498"/>
      <c r="AX118" s="6498"/>
      <c r="AY118" s="6498"/>
      <c r="AZ118" s="6498"/>
      <c r="BA118" s="6498"/>
      <c r="BB118" s="6499"/>
      <c r="BC118" s="67" t="s">
        <v>177</v>
      </c>
      <c r="BD118" s="6503">
        <f>_xlfn.XLOOKUP(B118,التشكيل_القديم!$M$54:$M$92,التشكيل_القديم!$L$54:$L$92,0,0)</f>
        <v>8</v>
      </c>
      <c r="BE118" s="6505" t="str">
        <f xml:space="preserve">  "(1)             "&amp;"رئيس الدائرة  /  "  &amp;B118</f>
        <v>(1)             رئيس الدائرة  /  ادهم إبراهيم سيد سليمان</v>
      </c>
      <c r="BF118" s="6506"/>
      <c r="BG118" s="6506"/>
      <c r="BH118" s="6506"/>
      <c r="BI118" s="6506"/>
      <c r="BJ118" s="6506"/>
      <c r="BK118" s="6506"/>
      <c r="BL118" s="6506"/>
      <c r="BM118" s="6506"/>
      <c r="BN118" s="6506"/>
      <c r="BO118" s="6506"/>
      <c r="BP118" s="6506"/>
      <c r="BQ118" s="6506"/>
      <c r="BR118" s="6506"/>
      <c r="BS118" s="6506"/>
      <c r="BT118" s="6506"/>
      <c r="BU118" s="6506"/>
      <c r="BV118" s="6506"/>
      <c r="BW118" s="6506"/>
      <c r="BX118" s="6506"/>
      <c r="BY118" s="6506"/>
      <c r="BZ118" s="6506"/>
      <c r="CA118" s="6506"/>
      <c r="CB118" s="6506"/>
      <c r="CC118" s="6506"/>
      <c r="CD118" s="6506"/>
      <c r="CE118" s="6506"/>
      <c r="CF118" s="6506"/>
      <c r="CG118" s="6506"/>
      <c r="CH118" s="6506"/>
      <c r="CI118" s="6506"/>
      <c r="CJ118" s="6506"/>
      <c r="CK118" s="6506"/>
      <c r="CL118" s="6506"/>
      <c r="CM118" s="857"/>
      <c r="CN118" s="6503">
        <f>_xlfn.XLOOKUP(B119,التشكيل_القديم!$M$54:$M$92,التشكيل_القديم!$L$54:$L$92,0,0)</f>
        <v>9</v>
      </c>
      <c r="CO118" s="6505" t="str">
        <f>"(2)             "&amp; "عضو يمين الدائرة  /  "  &amp;B119</f>
        <v>(2)             عضو يمين الدائرة  /  أسامة عبدالرحمن عبدالمقصود</v>
      </c>
      <c r="CP118" s="6506"/>
      <c r="CQ118" s="6506"/>
      <c r="CR118" s="6506"/>
      <c r="CS118" s="6506"/>
      <c r="CT118" s="6506"/>
      <c r="CU118" s="6506"/>
      <c r="CV118" s="6506"/>
      <c r="CW118" s="6506"/>
      <c r="CX118" s="6506"/>
      <c r="CY118" s="6506"/>
      <c r="CZ118" s="6506"/>
      <c r="DA118" s="6506"/>
      <c r="DB118" s="6506"/>
      <c r="DC118" s="6506"/>
      <c r="DD118" s="6506"/>
      <c r="DE118" s="6506"/>
      <c r="DF118" s="6506"/>
      <c r="DG118" s="6506"/>
      <c r="DH118" s="6506"/>
      <c r="DI118" s="6506"/>
      <c r="DJ118" s="6506"/>
      <c r="DK118" s="6506"/>
      <c r="DL118" s="6506"/>
      <c r="DM118" s="6506"/>
      <c r="DN118" s="6506"/>
      <c r="DO118" s="6506"/>
      <c r="DP118" s="6506"/>
      <c r="DQ118" s="6506"/>
      <c r="DR118" s="6506"/>
      <c r="DS118" s="6506"/>
      <c r="DT118" s="6506"/>
      <c r="DU118" s="6506"/>
      <c r="DV118" s="863"/>
      <c r="DW118" s="6533">
        <f>IF(ISTEXT(B122),_xlfn.XLOOKUP(B122,التشكيل_القديم!$M$54:$M$92,التشكيل_القديم!$L$54:$L$92,0,0),0)</f>
        <v>0</v>
      </c>
      <c r="DX118" s="6505" t="str">
        <f>IF(B122&lt;&gt;"","(5)             "&amp;"عضو يسار يسار اليسار الدائرة /  "&amp;B122,"لا يوجد عضو خامس " )</f>
        <v xml:space="preserve">لا يوجد عضو خامس </v>
      </c>
      <c r="DY118" s="6506"/>
      <c r="DZ118" s="6506"/>
      <c r="EA118" s="6506"/>
      <c r="EB118" s="6506"/>
      <c r="EC118" s="6506"/>
      <c r="ED118" s="6506"/>
      <c r="EE118" s="6506"/>
      <c r="EF118" s="6506"/>
      <c r="EG118" s="6506"/>
      <c r="EH118" s="6506"/>
      <c r="EI118" s="6506"/>
      <c r="EJ118" s="6506"/>
      <c r="EK118" s="6506"/>
      <c r="EL118" s="6506"/>
      <c r="EM118" s="6506"/>
      <c r="EN118" s="6506"/>
      <c r="EO118" s="6506"/>
      <c r="EP118" s="6506"/>
      <c r="EQ118" s="6506"/>
      <c r="ER118" s="6506"/>
      <c r="ES118" s="6506"/>
      <c r="ET118" s="6506"/>
      <c r="EU118" s="6506"/>
      <c r="EV118" s="6506"/>
      <c r="EW118" s="6506"/>
      <c r="EX118" s="6506"/>
      <c r="EY118" s="6506"/>
      <c r="EZ118" s="6506"/>
      <c r="FA118" s="6506"/>
      <c r="FB118" s="6506"/>
      <c r="FC118" s="6506"/>
      <c r="FD118" s="6506"/>
      <c r="FE118" s="2101"/>
      <c r="FF118" s="2106"/>
      <c r="FG118" s="2107"/>
      <c r="FH118" s="2108"/>
      <c r="FI118" s="2108"/>
      <c r="FJ118" s="2107"/>
      <c r="FK118" s="2107"/>
      <c r="FL118" s="2108"/>
      <c r="FM118" s="2108"/>
      <c r="FN118" s="2107"/>
      <c r="FO118" s="2107"/>
      <c r="FP118" s="2108"/>
      <c r="FQ118" s="2108"/>
      <c r="FR118" s="2107"/>
      <c r="FS118" s="2107"/>
      <c r="FT118" s="2108"/>
      <c r="FU118" s="2107"/>
      <c r="FV118" s="2107"/>
      <c r="FW118" s="2108"/>
      <c r="FX118" s="2108"/>
      <c r="FY118" s="2107"/>
      <c r="FZ118" s="2107"/>
      <c r="GA118" s="2107"/>
      <c r="GB118" s="2107"/>
      <c r="GC118" s="2109"/>
      <c r="GD118" t="str">
        <f>IF(OR(FV118&lt;0,FS118&lt;0,FO118&lt;0,FK118&lt;0,FG118&lt;0,Z118 &lt;&gt; AZ118+AT118+AA118+AB118), "wrong", "ok")</f>
        <v>ok</v>
      </c>
      <c r="GQ118" s="2234" t="str">
        <f>الاعدادات!$D$14</f>
        <v>2023 وما قبلها</v>
      </c>
      <c r="GR118" s="1810"/>
      <c r="GS118" s="1811"/>
      <c r="GT118" s="1811"/>
      <c r="GU118" s="1812"/>
      <c r="GV118" s="1812"/>
      <c r="GW118" s="1812"/>
      <c r="GX118" s="1813"/>
      <c r="GY118" s="1814"/>
      <c r="GZ118" s="1815"/>
      <c r="HA118" s="1815"/>
      <c r="HB118" s="1816"/>
      <c r="HC118" s="1816"/>
      <c r="HD118" s="1816"/>
      <c r="HE118" s="1816"/>
      <c r="HF118" s="1816"/>
      <c r="HG118" s="1816"/>
      <c r="HH118" s="1816"/>
      <c r="HI118" s="1816"/>
      <c r="HJ118" s="1817"/>
      <c r="HK118" s="1795"/>
      <c r="HL118" s="1818"/>
      <c r="HM118" s="1819"/>
      <c r="HN118" s="1820"/>
      <c r="HO118" s="1821"/>
      <c r="HP118" s="1822"/>
      <c r="HQ118" s="1823"/>
      <c r="HR118" s="1824"/>
      <c r="HS118" s="1825"/>
      <c r="HT118" s="1826"/>
      <c r="HU118" s="1827"/>
      <c r="HV118" s="1828"/>
      <c r="HW118" s="1807"/>
      <c r="HX118" s="1829"/>
      <c r="HY118" s="1829"/>
      <c r="HZ118" s="1830"/>
      <c r="IA118" s="1810"/>
      <c r="IB118" s="1811"/>
      <c r="IC118" s="1811"/>
      <c r="ID118" s="1812"/>
      <c r="IE118" s="1812"/>
      <c r="IF118" s="1812"/>
      <c r="IG118" s="1813"/>
      <c r="IH118" s="1814"/>
      <c r="II118" s="1815"/>
      <c r="IJ118" s="1815"/>
      <c r="IK118" s="1816"/>
      <c r="IL118" s="1816"/>
      <c r="IM118" s="1816"/>
      <c r="IN118" s="1816"/>
      <c r="IO118" s="1816"/>
      <c r="IP118" s="1816"/>
      <c r="IQ118" s="1816"/>
      <c r="IR118" s="1816"/>
      <c r="IS118" s="1817"/>
      <c r="IT118" s="1795"/>
      <c r="IU118" s="1818"/>
      <c r="IV118" s="1819"/>
      <c r="IW118" s="1820"/>
      <c r="IX118" s="1821"/>
      <c r="IY118" s="1822"/>
      <c r="IZ118" s="1823"/>
      <c r="JA118" s="1824"/>
      <c r="JB118" s="1825"/>
      <c r="JC118" s="1821"/>
      <c r="JD118" s="1827"/>
      <c r="JE118" s="1828"/>
      <c r="JF118" s="1807"/>
      <c r="JG118" s="1829"/>
      <c r="JH118" s="1829"/>
      <c r="JI118" s="1830"/>
    </row>
    <row r="119" spans="1:269" ht="36.75" customHeight="1" thickBot="1">
      <c r="A119" s="6492"/>
      <c r="B119" s="6493" t="str" cm="1">
        <f t="array" ref="B119">_xlfn.XLOOKUP(1, (INDEX(التشكيل_القديم!$L$54:$S$92, ,6)=$A118) * (INDEX(التشكيل_القديم!$L$54:$S$92, ,7)="عضو يمين"), INDEX(التشكيل_القديم!$L$54:$S$92, ,2))</f>
        <v>أسامة عبدالرحمن عبدالمقصود</v>
      </c>
      <c r="C119" s="6493"/>
      <c r="D119" s="6493"/>
      <c r="E119" s="6493"/>
      <c r="F119" s="6493"/>
      <c r="G119" s="6493"/>
      <c r="H119" s="2170" cm="1">
        <f t="array" ref="H119">_xlfn.XLOOKUP(1, (INDEX(التشكيل_القديم!$L$54:$S$92, ,6)=$A118) * (INDEX(التشكيل_القديم!$L$54:$S$92, ,7)="عضو يمين"), INDEX(التشكيل_القديم!$L$54:$S$92, ,3))</f>
        <v>0</v>
      </c>
      <c r="I119" s="2171" t="str" cm="1">
        <f t="array" ref="I119">_xlfn.XLOOKUP(1, (INDEX(التشكيل_القديم!$L$54:$S$92, ,6)=$A118) * (INDEX(التشكيل_القديم!$L$54:$S$92, ,7)="عضو يمين"), INDEX(التشكيل_القديم!$L$54:$S$92, ,4))</f>
        <v>ب</v>
      </c>
      <c r="J119" s="6495"/>
      <c r="K119" s="6235"/>
      <c r="L119" s="6500"/>
      <c r="M119" s="6501"/>
      <c r="N119" s="6501"/>
      <c r="O119" s="6501"/>
      <c r="P119" s="6501"/>
      <c r="Q119" s="6501"/>
      <c r="R119" s="6501"/>
      <c r="S119" s="6501"/>
      <c r="T119" s="6501"/>
      <c r="U119" s="6501"/>
      <c r="V119" s="6501"/>
      <c r="W119" s="6501"/>
      <c r="X119" s="6501"/>
      <c r="Y119" s="6501"/>
      <c r="Z119" s="6501"/>
      <c r="AA119" s="6501"/>
      <c r="AB119" s="6501"/>
      <c r="AC119" s="6501"/>
      <c r="AD119" s="6501"/>
      <c r="AE119" s="6501"/>
      <c r="AF119" s="6501"/>
      <c r="AG119" s="6501"/>
      <c r="AH119" s="6501"/>
      <c r="AI119" s="6501"/>
      <c r="AJ119" s="6501"/>
      <c r="AK119" s="6501"/>
      <c r="AL119" s="6501"/>
      <c r="AM119" s="6501"/>
      <c r="AN119" s="6501"/>
      <c r="AO119" s="6501"/>
      <c r="AP119" s="6501"/>
      <c r="AQ119" s="6501"/>
      <c r="AR119" s="6501"/>
      <c r="AS119" s="6501"/>
      <c r="AT119" s="6501"/>
      <c r="AU119" s="6501"/>
      <c r="AV119" s="6501"/>
      <c r="AW119" s="6501"/>
      <c r="AX119" s="6501"/>
      <c r="AY119" s="6501"/>
      <c r="AZ119" s="6501"/>
      <c r="BA119" s="6501"/>
      <c r="BB119" s="6502"/>
      <c r="BC119" s="67"/>
      <c r="BD119" s="6504"/>
      <c r="BE119" s="6507"/>
      <c r="BF119" s="6508"/>
      <c r="BG119" s="6508"/>
      <c r="BH119" s="6508"/>
      <c r="BI119" s="6508"/>
      <c r="BJ119" s="6508"/>
      <c r="BK119" s="6508"/>
      <c r="BL119" s="6508"/>
      <c r="BM119" s="6508"/>
      <c r="BN119" s="6508"/>
      <c r="BO119" s="6508"/>
      <c r="BP119" s="6508"/>
      <c r="BQ119" s="6508"/>
      <c r="BR119" s="6508"/>
      <c r="BS119" s="6508"/>
      <c r="BT119" s="6508"/>
      <c r="BU119" s="6508"/>
      <c r="BV119" s="6508"/>
      <c r="BW119" s="6508"/>
      <c r="BX119" s="6508"/>
      <c r="BY119" s="6508"/>
      <c r="BZ119" s="6508"/>
      <c r="CA119" s="6508"/>
      <c r="CB119" s="6508"/>
      <c r="CC119" s="6508"/>
      <c r="CD119" s="6508"/>
      <c r="CE119" s="6508"/>
      <c r="CF119" s="6508"/>
      <c r="CG119" s="6508"/>
      <c r="CH119" s="6508"/>
      <c r="CI119" s="6508"/>
      <c r="CJ119" s="6508"/>
      <c r="CK119" s="6508"/>
      <c r="CL119" s="6508"/>
      <c r="CM119" s="857"/>
      <c r="CN119" s="6504"/>
      <c r="CO119" s="6507"/>
      <c r="CP119" s="6508"/>
      <c r="CQ119" s="6508"/>
      <c r="CR119" s="6508"/>
      <c r="CS119" s="6508"/>
      <c r="CT119" s="6508"/>
      <c r="CU119" s="6508"/>
      <c r="CV119" s="6508"/>
      <c r="CW119" s="6508"/>
      <c r="CX119" s="6508"/>
      <c r="CY119" s="6508"/>
      <c r="CZ119" s="6508"/>
      <c r="DA119" s="6508"/>
      <c r="DB119" s="6508"/>
      <c r="DC119" s="6508"/>
      <c r="DD119" s="6508"/>
      <c r="DE119" s="6508"/>
      <c r="DF119" s="6508"/>
      <c r="DG119" s="6508"/>
      <c r="DH119" s="6508"/>
      <c r="DI119" s="6508"/>
      <c r="DJ119" s="6508"/>
      <c r="DK119" s="6508"/>
      <c r="DL119" s="6508"/>
      <c r="DM119" s="6508"/>
      <c r="DN119" s="6508"/>
      <c r="DO119" s="6508"/>
      <c r="DP119" s="6508"/>
      <c r="DQ119" s="6508"/>
      <c r="DR119" s="6508"/>
      <c r="DS119" s="6508"/>
      <c r="DT119" s="6508"/>
      <c r="DU119" s="6508"/>
      <c r="DV119" s="864"/>
      <c r="DW119" s="6521"/>
      <c r="DX119" s="6507"/>
      <c r="DY119" s="6508"/>
      <c r="DZ119" s="6508"/>
      <c r="EA119" s="6508"/>
      <c r="EB119" s="6508"/>
      <c r="EC119" s="6508"/>
      <c r="ED119" s="6508"/>
      <c r="EE119" s="6508"/>
      <c r="EF119" s="6508"/>
      <c r="EG119" s="6508"/>
      <c r="EH119" s="6508"/>
      <c r="EI119" s="6508"/>
      <c r="EJ119" s="6508"/>
      <c r="EK119" s="6508"/>
      <c r="EL119" s="6508"/>
      <c r="EM119" s="6508"/>
      <c r="EN119" s="6508"/>
      <c r="EO119" s="6508"/>
      <c r="EP119" s="6508"/>
      <c r="EQ119" s="6508"/>
      <c r="ER119" s="6508"/>
      <c r="ES119" s="6508"/>
      <c r="ET119" s="6508"/>
      <c r="EU119" s="6508"/>
      <c r="EV119" s="6508"/>
      <c r="EW119" s="6508"/>
      <c r="EX119" s="6508"/>
      <c r="EY119" s="6508"/>
      <c r="EZ119" s="6508"/>
      <c r="FA119" s="6508"/>
      <c r="FB119" s="6508"/>
      <c r="FC119" s="6508"/>
      <c r="FD119" s="6508"/>
      <c r="FE119" s="2102"/>
      <c r="FF119" s="2110"/>
      <c r="FG119" s="2111"/>
      <c r="FH119" s="2112"/>
      <c r="FI119" s="2112"/>
      <c r="FJ119" s="2111"/>
      <c r="FK119" s="2111"/>
      <c r="FL119" s="2112"/>
      <c r="FM119" s="2112"/>
      <c r="FN119" s="2111"/>
      <c r="FO119" s="2111"/>
      <c r="FP119" s="2112"/>
      <c r="FQ119" s="2112"/>
      <c r="FR119" s="2111"/>
      <c r="FS119" s="2111"/>
      <c r="FT119" s="2112"/>
      <c r="FU119" s="2111"/>
      <c r="FV119" s="2111"/>
      <c r="FW119" s="2112"/>
      <c r="FX119" s="2112"/>
      <c r="FY119" s="2111"/>
      <c r="FZ119" s="2111"/>
      <c r="GA119" s="2111"/>
      <c r="GB119" s="2111"/>
      <c r="GC119" s="2113"/>
      <c r="GD119" t="str">
        <f t="shared" ref="GD119:GD123" si="1883">IF(OR(FV119&lt;0,FS119&lt;0,FO119&lt;0,FK119&lt;0,FG119&lt;0,Z119 &lt;&gt; AZ119+AT119+AA119+AB119), "wrong", "ok")</f>
        <v>ok</v>
      </c>
      <c r="GQ119" s="2234">
        <f>الاعدادات!$D$15</f>
        <v>2024</v>
      </c>
      <c r="GR119" s="1810"/>
      <c r="GS119" s="1811"/>
      <c r="GT119" s="1811"/>
      <c r="GU119" s="1812"/>
      <c r="GV119" s="1812"/>
      <c r="GW119" s="1812"/>
      <c r="GX119" s="1813"/>
      <c r="GY119" s="1814"/>
      <c r="GZ119" s="1815"/>
      <c r="HA119" s="1815"/>
      <c r="HB119" s="1816"/>
      <c r="HC119" s="1816"/>
      <c r="HD119" s="1816"/>
      <c r="HE119" s="1816"/>
      <c r="HF119" s="1816"/>
      <c r="HG119" s="1816"/>
      <c r="HH119" s="1816"/>
      <c r="HI119" s="1816"/>
      <c r="HJ119" s="1817"/>
      <c r="HK119" s="1795"/>
      <c r="HL119" s="1818"/>
      <c r="HM119" s="1819"/>
      <c r="HN119" s="1820"/>
      <c r="HO119" s="1821"/>
      <c r="HP119" s="1822"/>
      <c r="HQ119" s="1823"/>
      <c r="HR119" s="1824"/>
      <c r="HS119" s="1825"/>
      <c r="HT119" s="1826"/>
      <c r="HU119" s="1827"/>
      <c r="HV119" s="1828"/>
      <c r="HW119" s="1807"/>
      <c r="HX119" s="1829"/>
      <c r="HY119" s="1829"/>
      <c r="HZ119" s="1830"/>
      <c r="IA119" s="1810"/>
      <c r="IB119" s="1811"/>
      <c r="IC119" s="1811"/>
      <c r="ID119" s="1812"/>
      <c r="IE119" s="1812"/>
      <c r="IF119" s="1812"/>
      <c r="IG119" s="1813"/>
      <c r="IH119" s="1814"/>
      <c r="II119" s="1815"/>
      <c r="IJ119" s="1815"/>
      <c r="IK119" s="1816"/>
      <c r="IL119" s="1816"/>
      <c r="IM119" s="1816"/>
      <c r="IN119" s="1816"/>
      <c r="IO119" s="1816"/>
      <c r="IP119" s="1816"/>
      <c r="IQ119" s="1816"/>
      <c r="IR119" s="1816"/>
      <c r="IS119" s="1817"/>
      <c r="IT119" s="1795"/>
      <c r="IU119" s="1818"/>
      <c r="IV119" s="1819"/>
      <c r="IW119" s="1820"/>
      <c r="IX119" s="1821"/>
      <c r="IY119" s="1822"/>
      <c r="IZ119" s="1823"/>
      <c r="JA119" s="1824"/>
      <c r="JB119" s="1825"/>
      <c r="JC119" s="1821"/>
      <c r="JD119" s="1827"/>
      <c r="JE119" s="1828"/>
      <c r="JF119" s="1807"/>
      <c r="JG119" s="1829"/>
      <c r="JH119" s="1829"/>
      <c r="JI119" s="1830"/>
    </row>
    <row r="120" spans="1:269" ht="36.75" customHeight="1" thickBot="1">
      <c r="A120" s="6492"/>
      <c r="B120" s="6493" t="str" cm="1">
        <f t="array" ref="B120">_xlfn.XLOOKUP(1, (INDEX(التشكيل_القديم!$L$54:$S$92, ,6)=$A118) * (INDEX(التشكيل_القديم!$L$54:$S$92, ,7)="عضو يسار"), INDEX(التشكيل_القديم!$L$54:$S$92, ,2))</f>
        <v>مصطفى محمود يوسف حبيب العادلى</v>
      </c>
      <c r="C120" s="6493"/>
      <c r="D120" s="6493"/>
      <c r="E120" s="6493"/>
      <c r="F120" s="6493"/>
      <c r="G120" s="6493"/>
      <c r="H120" s="2170" cm="1">
        <f t="array" ref="H120">_xlfn.XLOOKUP(1, (INDEX(التشكيل_القديم!$L$54:$S$92, ,6)=$A118) * (INDEX(التشكيل_القديم!$L$54:$S$92, ,7)="عضو يسار"), INDEX(التشكيل_القديم!$L$54:$S$92, ,3))</f>
        <v>0</v>
      </c>
      <c r="I120" s="2171" t="str" cm="1">
        <f t="array" ref="I120">_xlfn.XLOOKUP(1, (INDEX(التشكيل_القديم!$L$54:$S$92, ,6)=$A118) * (INDEX(التشكيل_القديم!$L$54:$S$92, ,7)="عضو يسار"), INDEX(التشكيل_القديم!$L$54:$S$92, ,4))</f>
        <v>ب</v>
      </c>
      <c r="J120" s="6495"/>
      <c r="K120" s="6235"/>
      <c r="L120" s="2186" t="str">
        <f>الاعدادات!$D$14</f>
        <v>2023 وما قبلها</v>
      </c>
      <c r="M120" s="2098">
        <v>0</v>
      </c>
      <c r="N120" s="1997"/>
      <c r="O120" s="1997"/>
      <c r="P120" s="1997"/>
      <c r="Q120" s="1997"/>
      <c r="R120" s="1997"/>
      <c r="S120" s="1997"/>
      <c r="T120" s="1997"/>
      <c r="U120" s="1997"/>
      <c r="V120" s="2099"/>
      <c r="W120" s="1997"/>
      <c r="X120" s="1997"/>
      <c r="Y120" s="2133"/>
      <c r="Z120" s="2188">
        <f t="shared" ref="Z120:Z123" si="1884">Y120+X120+U120+T120+S120+R120+Q120+P120+O120+N120+M120-W120</f>
        <v>0</v>
      </c>
      <c r="AA120" s="2098"/>
      <c r="AB120" s="1999"/>
      <c r="AC120" s="2031">
        <f>SUM(BE120:BK120,BE127:BK127,CN120:CT120,CN127:CT127,DW120:EC120,DW127:EC127)</f>
        <v>0</v>
      </c>
      <c r="AD120" s="2025">
        <f>SUM(BL120:BV120,BL127:BV127,CU120:DE120,CU127:DE127,ED120:EN120,ED127:EN127)</f>
        <v>0</v>
      </c>
      <c r="AE120" s="2002">
        <f>BW120+DF120+BW127+DF127+EO120+EO127</f>
        <v>0</v>
      </c>
      <c r="AF120" s="2172">
        <f>SUM(AC120:AE120)</f>
        <v>0</v>
      </c>
      <c r="AG120" s="2002">
        <f>BY120+DH120+BY127+DH127+EQ120+EQ127</f>
        <v>0</v>
      </c>
      <c r="AH120" s="2173">
        <f>BZ120+BZ127+DI120+DI127+ER120+ER127</f>
        <v>0</v>
      </c>
      <c r="AI120" s="2174">
        <f>CA120+DJ120+CA127+DJ127+ES120+ES127</f>
        <v>0</v>
      </c>
      <c r="AJ120" s="2002">
        <f>CB120+DK120+CB127+DK127+ET120+ET127</f>
        <v>0</v>
      </c>
      <c r="AK120" s="2026">
        <f>CC120+DL120+CC127+DL127+EU120+EU127</f>
        <v>0</v>
      </c>
      <c r="AL120" s="2027">
        <f>CD120+DM120+CD127+DM127+EV120+EV127</f>
        <v>0</v>
      </c>
      <c r="AM120" s="2175">
        <f>CE120+DN120+CE127+DN127+EW120+EW127</f>
        <v>0</v>
      </c>
      <c r="AN120" s="2176">
        <f>SUM(AH120:AM120)</f>
        <v>0</v>
      </c>
      <c r="AO120" s="2028">
        <f>CF120+DO120+CF127+DO127+EX120+EX127</f>
        <v>0</v>
      </c>
      <c r="AP120" s="2177">
        <f>CG120+DP120+CG127+DP127+EY120+EY127</f>
        <v>0</v>
      </c>
      <c r="AQ120" s="2029">
        <f>CH120+DQ120+DQ127+CH127+EZ120+EZ127</f>
        <v>0</v>
      </c>
      <c r="AR120" s="2178">
        <f>SUM(AO120:AQ120)</f>
        <v>0</v>
      </c>
      <c r="AS120" s="2177">
        <f>CI120+DR120+CI127+DR127+FA120+FA127</f>
        <v>0</v>
      </c>
      <c r="AT120" s="2179">
        <f>AS120+AR120+AN120+AG120+AF120</f>
        <v>0</v>
      </c>
      <c r="AU120" s="2124"/>
      <c r="AV120" s="2002">
        <f>CK120+DT120+CK127+DT127+FC120+FC127</f>
        <v>0</v>
      </c>
      <c r="AW120" s="2002">
        <f>CL120+DU120+CL127+DU127+FD120+FD127</f>
        <v>0</v>
      </c>
      <c r="AX120" s="2127"/>
      <c r="AY120" s="2130"/>
      <c r="AZ120" s="2000">
        <f>AY120+AX120+AW120+AV120+AU120</f>
        <v>0</v>
      </c>
      <c r="BA120" s="2001"/>
      <c r="BB120" s="2189">
        <f>AZ120+AT120+AA120-Z120+AB120</f>
        <v>0</v>
      </c>
      <c r="BC120" s="67"/>
      <c r="BD120" s="2186" t="str">
        <f>الاعدادات!$D$14</f>
        <v>2023 وما قبلها</v>
      </c>
      <c r="BE120" s="82"/>
      <c r="BF120" s="83"/>
      <c r="BG120" s="83"/>
      <c r="BH120" s="103"/>
      <c r="BI120" s="84"/>
      <c r="BJ120" s="84"/>
      <c r="BK120" s="85"/>
      <c r="BL120" s="86"/>
      <c r="BM120" s="87"/>
      <c r="BN120" s="87"/>
      <c r="BO120" s="88"/>
      <c r="BP120" s="88"/>
      <c r="BQ120" s="88"/>
      <c r="BR120" s="88"/>
      <c r="BS120" s="88"/>
      <c r="BT120" s="88"/>
      <c r="BU120" s="88"/>
      <c r="BV120" s="88"/>
      <c r="BW120" s="89"/>
      <c r="BX120" s="77">
        <f t="shared" ref="BX120:BX122" si="1885">SUM(BE120:BW120)</f>
        <v>0</v>
      </c>
      <c r="BY120" s="90"/>
      <c r="BZ120" s="855"/>
      <c r="CA120" s="91"/>
      <c r="CB120" s="92"/>
      <c r="CC120" s="93"/>
      <c r="CD120" s="94"/>
      <c r="CE120" s="95"/>
      <c r="CF120" s="96"/>
      <c r="CG120" s="97"/>
      <c r="CH120" s="98"/>
      <c r="CI120" s="99"/>
      <c r="CJ120" s="79">
        <f t="shared" ref="CJ120:CJ121" si="1886">SUM(BX120:CI120)</f>
        <v>0</v>
      </c>
      <c r="CK120" s="104"/>
      <c r="CL120" s="92"/>
      <c r="CM120" s="857"/>
      <c r="CN120" s="101"/>
      <c r="CO120" s="83"/>
      <c r="CP120" s="83"/>
      <c r="CQ120" s="84"/>
      <c r="CR120" s="84"/>
      <c r="CS120" s="84"/>
      <c r="CT120" s="85"/>
      <c r="CU120" s="86"/>
      <c r="CV120" s="87"/>
      <c r="CW120" s="87"/>
      <c r="CX120" s="88"/>
      <c r="CY120" s="88"/>
      <c r="CZ120" s="88"/>
      <c r="DA120" s="88"/>
      <c r="DB120" s="88"/>
      <c r="DC120" s="88"/>
      <c r="DD120" s="88"/>
      <c r="DE120" s="88"/>
      <c r="DF120" s="89"/>
      <c r="DG120" s="77">
        <f>DF120+DE120+CX120+CW120+CV120+CU120+CT120+CS120+CR120+CQ120+CP120+CO120+CN120+DD120+DC120+DB120+DA120+CZ120+CY120</f>
        <v>0</v>
      </c>
      <c r="DH120" s="90"/>
      <c r="DI120" s="855"/>
      <c r="DJ120" s="91"/>
      <c r="DK120" s="92"/>
      <c r="DL120" s="93"/>
      <c r="DM120" s="94"/>
      <c r="DN120" s="95"/>
      <c r="DO120" s="96"/>
      <c r="DP120" s="97"/>
      <c r="DQ120" s="98"/>
      <c r="DR120" s="99"/>
      <c r="DS120" s="81">
        <f t="shared" ref="DS120" si="1887">SUM(DG120:DR120)</f>
        <v>0</v>
      </c>
      <c r="DT120" s="104"/>
      <c r="DU120" s="92"/>
      <c r="DV120" s="864"/>
      <c r="DW120" s="101"/>
      <c r="DX120" s="83"/>
      <c r="DY120" s="83"/>
      <c r="DZ120" s="84"/>
      <c r="EA120" s="84"/>
      <c r="EB120" s="84"/>
      <c r="EC120" s="85"/>
      <c r="ED120" s="86"/>
      <c r="EE120" s="87"/>
      <c r="EF120" s="87"/>
      <c r="EG120" s="88"/>
      <c r="EH120" s="88"/>
      <c r="EI120" s="88"/>
      <c r="EJ120" s="88"/>
      <c r="EK120" s="88"/>
      <c r="EL120" s="88"/>
      <c r="EM120" s="88"/>
      <c r="EN120" s="88"/>
      <c r="EO120" s="89"/>
      <c r="EP120" s="77">
        <f t="shared" ref="EP120:EP122" si="1888">EO120+EN120+EG120+EF120+EE120+ED120+EC120+EB120+EA120+DZ120+DY120+DX120+DW120+EM120+EL120+EK120+EJ120+EI120+EH120</f>
        <v>0</v>
      </c>
      <c r="EQ120" s="90"/>
      <c r="ER120" s="855"/>
      <c r="ES120" s="91"/>
      <c r="ET120" s="92"/>
      <c r="EU120" s="93"/>
      <c r="EV120" s="94"/>
      <c r="EW120" s="95"/>
      <c r="EX120" s="96"/>
      <c r="EY120" s="97"/>
      <c r="EZ120" s="98"/>
      <c r="FA120" s="99"/>
      <c r="FB120" s="81">
        <f t="shared" ref="FB120" si="1889">SUM(EP120:FA120)</f>
        <v>0</v>
      </c>
      <c r="FC120" s="104"/>
      <c r="FD120" s="92"/>
      <c r="FE120" s="864"/>
      <c r="FF120" s="2181" t="str">
        <f>الاعدادات!$D$14</f>
        <v>2023 وما قبلها</v>
      </c>
      <c r="FG120" s="2182">
        <f t="shared" ref="FG120:FG123" si="1890">AN120+AG120-FH120-FI120</f>
        <v>0</v>
      </c>
      <c r="FH120" s="2104"/>
      <c r="FI120" s="2104"/>
      <c r="FJ120" s="2184">
        <f t="shared" ref="FJ120:FJ123" si="1891">SUM(FG120:FI120)</f>
        <v>0</v>
      </c>
      <c r="FK120" s="2182">
        <f t="shared" ref="FK120:FK123" si="1892">AU120-FM120-FL120</f>
        <v>0</v>
      </c>
      <c r="FL120" s="2104"/>
      <c r="FM120" s="2104"/>
      <c r="FN120" s="2184">
        <f t="shared" ref="FN120:FN123" si="1893">SUM(FK120:FM120)</f>
        <v>0</v>
      </c>
      <c r="FO120" s="2182">
        <f t="shared" ref="FO120:FO123" si="1894">AV120-FQ120-FP120</f>
        <v>0</v>
      </c>
      <c r="FP120" s="2104"/>
      <c r="FQ120" s="2105"/>
      <c r="FR120" s="2184">
        <f t="shared" ref="FR120:FR124" si="1895">FQ120+FP120+FO120</f>
        <v>0</v>
      </c>
      <c r="FS120" s="2182">
        <f t="shared" ref="FS120:FS123" si="1896">AW120-FT120</f>
        <v>0</v>
      </c>
      <c r="FT120" s="2104"/>
      <c r="FU120" s="2184">
        <f t="shared" ref="FU120:FU123" si="1897">SUM(FS120:FT120)</f>
        <v>0</v>
      </c>
      <c r="FV120" s="2182">
        <f t="shared" ref="FV120:FV123" si="1898">AY120+AX120-FX120-FW120</f>
        <v>0</v>
      </c>
      <c r="FW120" s="2104"/>
      <c r="FX120" s="2104"/>
      <c r="FY120" s="2184">
        <f t="shared" ref="FY120:FY123" si="1899">SUM(FV120:FX120)</f>
        <v>0</v>
      </c>
      <c r="FZ120" s="2182">
        <f t="shared" ref="FZ120:FZ124" si="1900">FG120+FK120+FO120+FS120+FV120</f>
        <v>0</v>
      </c>
      <c r="GA120" s="2185">
        <f t="shared" ref="GA120:GA124" si="1901">FH120+FL120+FP120+FW120+FT120</f>
        <v>0</v>
      </c>
      <c r="GB120" s="2185">
        <f t="shared" ref="GB120:GB124" si="1902">FX120+FQ120+FM120+FI120</f>
        <v>0</v>
      </c>
      <c r="GC120" s="2184">
        <f t="shared" ref="GC120:GC124" si="1903">SUM(FZ120:GB120)</f>
        <v>0</v>
      </c>
      <c r="GD120" t="str">
        <f t="shared" si="1883"/>
        <v>ok</v>
      </c>
      <c r="GQ120" s="2234">
        <f>الاعدادات!$D$16</f>
        <v>2025</v>
      </c>
      <c r="GR120" s="1831"/>
      <c r="GS120" s="1832"/>
      <c r="GT120" s="1832"/>
      <c r="GU120" s="1833"/>
      <c r="GV120" s="1833"/>
      <c r="GW120" s="1833"/>
      <c r="GX120" s="1834"/>
      <c r="GY120" s="1835"/>
      <c r="GZ120" s="1836"/>
      <c r="HA120" s="1836"/>
      <c r="HB120" s="1837"/>
      <c r="HC120" s="1837"/>
      <c r="HD120" s="1837"/>
      <c r="HE120" s="1837"/>
      <c r="HF120" s="1837"/>
      <c r="HG120" s="1837"/>
      <c r="HH120" s="1837"/>
      <c r="HI120" s="1837"/>
      <c r="HJ120" s="1838"/>
      <c r="HK120" s="1839"/>
      <c r="HL120" s="1840"/>
      <c r="HM120" s="1841"/>
      <c r="HN120" s="1842"/>
      <c r="HO120" s="1843"/>
      <c r="HP120" s="1844"/>
      <c r="HQ120" s="1845"/>
      <c r="HR120" s="1846"/>
      <c r="HS120" s="1847"/>
      <c r="HT120" s="1848"/>
      <c r="HU120" s="1849"/>
      <c r="HV120" s="1850"/>
      <c r="HW120" s="1851"/>
      <c r="HX120" s="1852"/>
      <c r="HY120" s="1852"/>
      <c r="HZ120" s="1853"/>
      <c r="IA120" s="1831"/>
      <c r="IB120" s="1832"/>
      <c r="IC120" s="1832"/>
      <c r="ID120" s="1833"/>
      <c r="IE120" s="1833"/>
      <c r="IF120" s="1833"/>
      <c r="IG120" s="1834"/>
      <c r="IH120" s="1835"/>
      <c r="II120" s="1836"/>
      <c r="IJ120" s="1836"/>
      <c r="IK120" s="1837"/>
      <c r="IL120" s="1837"/>
      <c r="IM120" s="1837"/>
      <c r="IN120" s="1837"/>
      <c r="IO120" s="1837"/>
      <c r="IP120" s="1837"/>
      <c r="IQ120" s="1837"/>
      <c r="IR120" s="1837"/>
      <c r="IS120" s="1838"/>
      <c r="IT120" s="1839"/>
      <c r="IU120" s="1840"/>
      <c r="IV120" s="1841"/>
      <c r="IW120" s="1842"/>
      <c r="IX120" s="1843"/>
      <c r="IY120" s="1844"/>
      <c r="IZ120" s="1845"/>
      <c r="JA120" s="1846"/>
      <c r="JB120" s="1847"/>
      <c r="JC120" s="1843"/>
      <c r="JD120" s="1849"/>
      <c r="JE120" s="1850"/>
      <c r="JF120" s="1851"/>
      <c r="JG120" s="1852"/>
      <c r="JH120" s="1852"/>
      <c r="JI120" s="1853"/>
    </row>
    <row r="121" spans="1:269" ht="36.75" customHeight="1" thickBot="1">
      <c r="A121" s="6492"/>
      <c r="B121" s="6493" t="str" cm="1">
        <f t="array" ref="B121">IFERROR(_xlfn.XLOOKUP(1, (INDEX(التشكيل_القديم!$L$54:$S$92, ,6)=$A118) * (INDEX(التشكيل_القديم!$L$54:$S$92, ,7)="عضو يسار اليسار"), INDEX(التشكيل_القديم!$L$54:$S$92, ,2)),"")</f>
        <v/>
      </c>
      <c r="C121" s="6493"/>
      <c r="D121" s="6493"/>
      <c r="E121" s="6493"/>
      <c r="F121" s="6493"/>
      <c r="G121" s="6493"/>
      <c r="H121" s="2170" t="str" cm="1">
        <f t="array" ref="H121">IF(B121&lt;&gt;"",_xlfn.XLOOKUP(1, (INDEX(التشكيل_القديم!$L$54:$S$92, ,6)=$A118) * (INDEX(التشكيل_القديم!$L$54:$S$92, ,7)="عضو يسار اليسار"), INDEX(التشكيل_القديم!$L$54:$S$92, ,3)),"")</f>
        <v/>
      </c>
      <c r="I121" s="2171" t="str" cm="1">
        <f t="array" ref="I121">IF(B121&lt;&gt;"",_xlfn.XLOOKUP(1, (INDEX(التشكيل_القديم!$L$54:$S$92, ,6)=$A118) * (INDEX(التشكيل_القديم!$L$54:$S$92, ,7)="عضو يسار اليسار"), INDEX(التشكيل_القديم!$L$54:$S$92, ,4)),"")</f>
        <v/>
      </c>
      <c r="J121" s="6495"/>
      <c r="K121" s="6235"/>
      <c r="L121" s="2187">
        <f>الاعدادات!$D$15</f>
        <v>2024</v>
      </c>
      <c r="M121" s="73">
        <v>0</v>
      </c>
      <c r="N121" s="64"/>
      <c r="O121" s="64"/>
      <c r="P121" s="64"/>
      <c r="Q121" s="64"/>
      <c r="R121" s="64"/>
      <c r="S121" s="64"/>
      <c r="T121" s="64"/>
      <c r="U121" s="64"/>
      <c r="V121" s="74"/>
      <c r="W121" s="64"/>
      <c r="X121" s="64"/>
      <c r="Y121" s="2134"/>
      <c r="Z121" s="62">
        <f t="shared" si="1884"/>
        <v>0</v>
      </c>
      <c r="AA121" s="73"/>
      <c r="AB121" s="63"/>
      <c r="AC121" s="2031">
        <f t="shared" ref="AC121" si="1904">SUM(BE121:BK121,BE128:BK128,CN121:CT121,CN128:CT128,DW121:EC121,DW128:EC128)</f>
        <v>0</v>
      </c>
      <c r="AD121" s="2025">
        <f t="shared" ref="AD121:AD123" si="1905">SUM(BL121:BV121,BL128:BV128,CU121:DE121,CU128:DE128,ED121:EN121,ED128:EN128)</f>
        <v>0</v>
      </c>
      <c r="AE121" s="2002">
        <f t="shared" ref="AE121:AE123" si="1906">BW121+DF121+BW128+DF128+EO121+EO128</f>
        <v>0</v>
      </c>
      <c r="AF121" s="2172">
        <f t="shared" ref="AF121:AF123" si="1907">SUM(AC121:AE121)</f>
        <v>0</v>
      </c>
      <c r="AG121" s="2002">
        <f t="shared" ref="AG121:AG123" si="1908">BY121+DH121+BY128+DH128+EQ121+EQ128</f>
        <v>0</v>
      </c>
      <c r="AH121" s="2173">
        <f t="shared" ref="AH121:AH123" si="1909">BZ121+BZ128+DI121+DI128+ER121+ER128</f>
        <v>0</v>
      </c>
      <c r="AI121" s="2174">
        <f t="shared" ref="AI121:AI123" si="1910">CA121+DJ121+CA128+DJ128+ES121+ES128</f>
        <v>0</v>
      </c>
      <c r="AJ121" s="2002">
        <f t="shared" ref="AJ121:AJ123" si="1911">CB121+DK121+CB128+DK128+ET121+ET128</f>
        <v>0</v>
      </c>
      <c r="AK121" s="2026">
        <f t="shared" ref="AK121:AK123" si="1912">CC121+DL121+CC128+DL128+EU121+EU128</f>
        <v>0</v>
      </c>
      <c r="AL121" s="2027">
        <f t="shared" ref="AL121:AL123" si="1913">CD121+DM121+CD128+DM128+EV121+EV128</f>
        <v>0</v>
      </c>
      <c r="AM121" s="2175">
        <f t="shared" ref="AM121:AM123" si="1914">CE121+DN121+CE128+DN128+EW121+EW128</f>
        <v>0</v>
      </c>
      <c r="AN121" s="2176">
        <f t="shared" ref="AN121:AN122" si="1915">SUM(AH121:AM121)</f>
        <v>0</v>
      </c>
      <c r="AO121" s="2028">
        <f t="shared" ref="AO121:AO123" si="1916">CF121+DO121+CF128+DO128+EX121+EX128</f>
        <v>0</v>
      </c>
      <c r="AP121" s="2177">
        <f t="shared" ref="AP121:AP123" si="1917">CG121+DP121+CG128+DP128+EY121+EY128</f>
        <v>0</v>
      </c>
      <c r="AQ121" s="2029">
        <f t="shared" ref="AQ121:AQ123" si="1918">CH121+DQ121+DQ128+CH128+EZ121+EZ128</f>
        <v>0</v>
      </c>
      <c r="AR121" s="2178">
        <f t="shared" ref="AR121:AR123" si="1919">SUM(AO121:AQ121)</f>
        <v>0</v>
      </c>
      <c r="AS121" s="2177">
        <f t="shared" ref="AS121:AS123" si="1920">CI121+DR121+CI128+DR128+FA121+FA128</f>
        <v>0</v>
      </c>
      <c r="AT121" s="2180">
        <f>AS121+AR121+AN121+AG121+AF121</f>
        <v>0</v>
      </c>
      <c r="AU121" s="2125"/>
      <c r="AV121" s="2002">
        <f t="shared" ref="AV121:AV123" si="1921">CK121+DT121+CK128+DT128+FC121+FC128</f>
        <v>0</v>
      </c>
      <c r="AW121" s="2002">
        <f t="shared" ref="AW121:AW123" si="1922">CL121+DU121+CL128+DU128+FD121+FD128</f>
        <v>0</v>
      </c>
      <c r="AX121" s="2128"/>
      <c r="AY121" s="2131"/>
      <c r="AZ121" s="65">
        <f t="shared" ref="AZ121:AZ123" si="1923">AY121+AX121+AW121+AV121+AU121</f>
        <v>0</v>
      </c>
      <c r="BA121" s="66"/>
      <c r="BB121" s="2189">
        <f t="shared" ref="BB121:BB123" si="1924">AZ121+AT121+AA121-Z121+AB121</f>
        <v>0</v>
      </c>
      <c r="BC121" s="67"/>
      <c r="BD121" s="2187">
        <f>الاعدادات!$D$15</f>
        <v>2024</v>
      </c>
      <c r="BE121" s="82"/>
      <c r="BF121" s="83"/>
      <c r="BG121" s="83"/>
      <c r="BH121" s="84"/>
      <c r="BI121" s="84"/>
      <c r="BJ121" s="84"/>
      <c r="BK121" s="85"/>
      <c r="BL121" s="86"/>
      <c r="BM121" s="87"/>
      <c r="BN121" s="87"/>
      <c r="BO121" s="88"/>
      <c r="BP121" s="88"/>
      <c r="BQ121" s="88"/>
      <c r="BR121" s="88"/>
      <c r="BS121" s="88"/>
      <c r="BT121" s="88"/>
      <c r="BU121" s="88"/>
      <c r="BV121" s="88"/>
      <c r="BW121" s="89"/>
      <c r="BX121" s="77">
        <f t="shared" si="1885"/>
        <v>0</v>
      </c>
      <c r="BY121" s="90"/>
      <c r="BZ121" s="855"/>
      <c r="CA121" s="91"/>
      <c r="CB121" s="92"/>
      <c r="CC121" s="93"/>
      <c r="CD121" s="94"/>
      <c r="CE121" s="95"/>
      <c r="CF121" s="96"/>
      <c r="CG121" s="97"/>
      <c r="CH121" s="98"/>
      <c r="CI121" s="99"/>
      <c r="CJ121" s="79">
        <f t="shared" si="1886"/>
        <v>0</v>
      </c>
      <c r="CK121" s="104"/>
      <c r="CL121" s="92"/>
      <c r="CM121" s="857"/>
      <c r="CN121" s="101"/>
      <c r="CO121" s="83"/>
      <c r="CP121" s="83"/>
      <c r="CQ121" s="84"/>
      <c r="CR121" s="84"/>
      <c r="CS121" s="84"/>
      <c r="CT121" s="85"/>
      <c r="CU121" s="86"/>
      <c r="CV121" s="87"/>
      <c r="CW121" s="87"/>
      <c r="CX121" s="88"/>
      <c r="CY121" s="88"/>
      <c r="CZ121" s="88"/>
      <c r="DA121" s="88"/>
      <c r="DB121" s="88"/>
      <c r="DC121" s="88"/>
      <c r="DD121" s="88"/>
      <c r="DE121" s="88"/>
      <c r="DF121" s="89"/>
      <c r="DG121" s="77">
        <f t="shared" ref="DG121" si="1925">DF121+DE121+CX121+CW121+CV121+CU121+CT121+CS121+CR121+CQ121+CP121+CO121+CN121+DD121+DC121+DB121+DA121+CZ121+CY121</f>
        <v>0</v>
      </c>
      <c r="DH121" s="90"/>
      <c r="DI121" s="855"/>
      <c r="DJ121" s="91"/>
      <c r="DK121" s="92"/>
      <c r="DL121" s="93"/>
      <c r="DM121" s="94"/>
      <c r="DN121" s="95"/>
      <c r="DO121" s="96"/>
      <c r="DP121" s="97"/>
      <c r="DQ121" s="98"/>
      <c r="DR121" s="99"/>
      <c r="DS121" s="81">
        <f>SUM(DG121:DR121)</f>
        <v>0</v>
      </c>
      <c r="DT121" s="104"/>
      <c r="DU121" s="92"/>
      <c r="DV121" s="864"/>
      <c r="DW121" s="101"/>
      <c r="DX121" s="83"/>
      <c r="DY121" s="83"/>
      <c r="DZ121" s="84"/>
      <c r="EA121" s="84"/>
      <c r="EB121" s="84"/>
      <c r="EC121" s="85"/>
      <c r="ED121" s="86"/>
      <c r="EE121" s="87"/>
      <c r="EF121" s="87"/>
      <c r="EG121" s="88"/>
      <c r="EH121" s="88"/>
      <c r="EI121" s="88"/>
      <c r="EJ121" s="88"/>
      <c r="EK121" s="88"/>
      <c r="EL121" s="88"/>
      <c r="EM121" s="88"/>
      <c r="EN121" s="88"/>
      <c r="EO121" s="89"/>
      <c r="EP121" s="77">
        <f t="shared" si="1888"/>
        <v>0</v>
      </c>
      <c r="EQ121" s="90"/>
      <c r="ER121" s="855"/>
      <c r="ES121" s="91"/>
      <c r="ET121" s="92"/>
      <c r="EU121" s="93"/>
      <c r="EV121" s="94"/>
      <c r="EW121" s="95"/>
      <c r="EX121" s="96"/>
      <c r="EY121" s="97"/>
      <c r="EZ121" s="98"/>
      <c r="FA121" s="99"/>
      <c r="FB121" s="81">
        <f>SUM(EP121:FA121)</f>
        <v>0</v>
      </c>
      <c r="FC121" s="104"/>
      <c r="FD121" s="92"/>
      <c r="FE121" s="864"/>
      <c r="FF121" s="2183">
        <f>الاعدادات!$D$15</f>
        <v>2024</v>
      </c>
      <c r="FG121" s="68">
        <f t="shared" si="1890"/>
        <v>0</v>
      </c>
      <c r="FH121" s="69"/>
      <c r="FI121" s="69"/>
      <c r="FJ121" s="70">
        <f t="shared" si="1891"/>
        <v>0</v>
      </c>
      <c r="FK121" s="68">
        <f t="shared" si="1892"/>
        <v>0</v>
      </c>
      <c r="FL121" s="69"/>
      <c r="FM121" s="69"/>
      <c r="FN121" s="70">
        <f t="shared" si="1893"/>
        <v>0</v>
      </c>
      <c r="FO121" s="68">
        <f t="shared" si="1894"/>
        <v>0</v>
      </c>
      <c r="FP121" s="69"/>
      <c r="FQ121" s="71"/>
      <c r="FR121" s="70">
        <f t="shared" si="1895"/>
        <v>0</v>
      </c>
      <c r="FS121" s="68">
        <f t="shared" si="1896"/>
        <v>0</v>
      </c>
      <c r="FT121" s="69"/>
      <c r="FU121" s="70">
        <f t="shared" si="1897"/>
        <v>0</v>
      </c>
      <c r="FV121" s="68">
        <f t="shared" si="1898"/>
        <v>0</v>
      </c>
      <c r="FW121" s="69"/>
      <c r="FX121" s="69"/>
      <c r="FY121" s="70">
        <f t="shared" si="1899"/>
        <v>0</v>
      </c>
      <c r="FZ121" s="68">
        <f t="shared" si="1900"/>
        <v>0</v>
      </c>
      <c r="GA121" s="72">
        <f t="shared" si="1901"/>
        <v>0</v>
      </c>
      <c r="GB121" s="72">
        <f t="shared" si="1902"/>
        <v>0</v>
      </c>
      <c r="GC121" s="70">
        <f t="shared" si="1903"/>
        <v>0</v>
      </c>
      <c r="GD121" t="str">
        <f t="shared" si="1883"/>
        <v>ok</v>
      </c>
      <c r="GQ121" s="2234">
        <f>الاعدادات!$D$17</f>
        <v>2026</v>
      </c>
      <c r="GR121" s="1810"/>
      <c r="GS121" s="1811"/>
      <c r="GT121" s="1811"/>
      <c r="GU121" s="1812"/>
      <c r="GV121" s="1812"/>
      <c r="GW121" s="1812"/>
      <c r="GX121" s="1854"/>
      <c r="GY121" s="1814"/>
      <c r="GZ121" s="1815"/>
      <c r="HA121" s="1815"/>
      <c r="HB121" s="1816"/>
      <c r="HC121" s="1816"/>
      <c r="HD121" s="1816"/>
      <c r="HE121" s="1816"/>
      <c r="HF121" s="1816"/>
      <c r="HG121" s="1816"/>
      <c r="HH121" s="1816"/>
      <c r="HI121" s="1816"/>
      <c r="HJ121" s="1817"/>
      <c r="HK121" s="1795"/>
      <c r="HL121" s="1818"/>
      <c r="HM121" s="1819"/>
      <c r="HN121" s="1820"/>
      <c r="HO121" s="1821"/>
      <c r="HP121" s="1822"/>
      <c r="HQ121" s="1823"/>
      <c r="HR121" s="1824"/>
      <c r="HS121" s="1825"/>
      <c r="HT121" s="1826"/>
      <c r="HU121" s="1827"/>
      <c r="HV121" s="1828"/>
      <c r="HW121" s="1807"/>
      <c r="HX121" s="1829"/>
      <c r="HY121" s="1829"/>
      <c r="HZ121" s="1830"/>
      <c r="IA121" s="1810"/>
      <c r="IB121" s="1811"/>
      <c r="IC121" s="1811"/>
      <c r="ID121" s="1812"/>
      <c r="IE121" s="1812"/>
      <c r="IF121" s="1812"/>
      <c r="IG121" s="1854"/>
      <c r="IH121" s="1814"/>
      <c r="II121" s="1815"/>
      <c r="IJ121" s="1815"/>
      <c r="IK121" s="1816"/>
      <c r="IL121" s="1816"/>
      <c r="IM121" s="1816"/>
      <c r="IN121" s="1816"/>
      <c r="IO121" s="1816"/>
      <c r="IP121" s="1816"/>
      <c r="IQ121" s="1816"/>
      <c r="IR121" s="1816"/>
      <c r="IS121" s="1817"/>
      <c r="IT121" s="1795"/>
      <c r="IU121" s="1818"/>
      <c r="IV121" s="1819"/>
      <c r="IW121" s="1820"/>
      <c r="IX121" s="1821"/>
      <c r="IY121" s="1822"/>
      <c r="IZ121" s="1823"/>
      <c r="JA121" s="1824"/>
      <c r="JB121" s="1825"/>
      <c r="JC121" s="1821"/>
      <c r="JD121" s="1827"/>
      <c r="JE121" s="1828"/>
      <c r="JF121" s="1807"/>
      <c r="JG121" s="1829"/>
      <c r="JH121" s="1829"/>
      <c r="JI121" s="1830"/>
    </row>
    <row r="122" spans="1:269" ht="36.75" customHeight="1" thickBot="1">
      <c r="A122" s="6492"/>
      <c r="B122" s="6487" t="str" cm="1">
        <f t="array" ref="B122">IFERROR(_xlfn.XLOOKUP(1, (INDEX(التشكيل_القديم!$L$54:$S$92, ,6)=$A118) * (INDEX(التشكيل_القديم!$L$54:$S$92, ,7)="عضو يسار يسار اليسار"), INDEX(التشكيل_القديم!$L$54:$S$92, ,2)),"")</f>
        <v/>
      </c>
      <c r="C122" s="6487"/>
      <c r="D122" s="6487"/>
      <c r="E122" s="6487"/>
      <c r="F122" s="6487"/>
      <c r="G122" s="6487"/>
      <c r="H122" s="6485"/>
      <c r="I122" s="105"/>
      <c r="J122" s="6495"/>
      <c r="K122" s="6235"/>
      <c r="L122" s="2187">
        <f>الاعدادات!$D$16</f>
        <v>2025</v>
      </c>
      <c r="M122" s="73">
        <v>0</v>
      </c>
      <c r="N122" s="64"/>
      <c r="O122" s="64"/>
      <c r="P122" s="64"/>
      <c r="Q122" s="64"/>
      <c r="R122" s="64"/>
      <c r="S122" s="64"/>
      <c r="T122" s="64"/>
      <c r="U122" s="64"/>
      <c r="V122" s="74"/>
      <c r="W122" s="64"/>
      <c r="X122" s="64"/>
      <c r="Y122" s="2134"/>
      <c r="Z122" s="62">
        <f t="shared" si="1884"/>
        <v>0</v>
      </c>
      <c r="AA122" s="73"/>
      <c r="AB122" s="63"/>
      <c r="AC122" s="2031">
        <f>SUM(BE122:BK122,BE129:BK129,CN122:CT122,CN129:CT129,DW122:EC122,DW129:EC129)</f>
        <v>0</v>
      </c>
      <c r="AD122" s="2025">
        <f t="shared" si="1905"/>
        <v>0</v>
      </c>
      <c r="AE122" s="2002">
        <f t="shared" si="1906"/>
        <v>0</v>
      </c>
      <c r="AF122" s="2172">
        <f t="shared" si="1907"/>
        <v>0</v>
      </c>
      <c r="AG122" s="2002">
        <f t="shared" si="1908"/>
        <v>0</v>
      </c>
      <c r="AH122" s="2173">
        <f t="shared" si="1909"/>
        <v>0</v>
      </c>
      <c r="AI122" s="2174">
        <f t="shared" si="1910"/>
        <v>0</v>
      </c>
      <c r="AJ122" s="2002">
        <f t="shared" si="1911"/>
        <v>0</v>
      </c>
      <c r="AK122" s="2026">
        <f t="shared" si="1912"/>
        <v>0</v>
      </c>
      <c r="AL122" s="2027">
        <f t="shared" si="1913"/>
        <v>0</v>
      </c>
      <c r="AM122" s="2175">
        <f t="shared" si="1914"/>
        <v>0</v>
      </c>
      <c r="AN122" s="2176">
        <f t="shared" si="1915"/>
        <v>0</v>
      </c>
      <c r="AO122" s="2028">
        <f t="shared" si="1916"/>
        <v>0</v>
      </c>
      <c r="AP122" s="2177">
        <f t="shared" si="1917"/>
        <v>0</v>
      </c>
      <c r="AQ122" s="2029">
        <f t="shared" si="1918"/>
        <v>0</v>
      </c>
      <c r="AR122" s="2178">
        <f t="shared" si="1919"/>
        <v>0</v>
      </c>
      <c r="AS122" s="2177">
        <f t="shared" si="1920"/>
        <v>0</v>
      </c>
      <c r="AT122" s="65">
        <f t="shared" ref="AT122:AT123" si="1926">AS122+AR122+AN122+AG122+AF122</f>
        <v>0</v>
      </c>
      <c r="AU122" s="2125"/>
      <c r="AV122" s="2002">
        <f t="shared" si="1921"/>
        <v>0</v>
      </c>
      <c r="AW122" s="2002">
        <f t="shared" si="1922"/>
        <v>0</v>
      </c>
      <c r="AX122" s="2128"/>
      <c r="AY122" s="2131"/>
      <c r="AZ122" s="65">
        <f t="shared" si="1923"/>
        <v>0</v>
      </c>
      <c r="BA122" s="66"/>
      <c r="BB122" s="2189">
        <f t="shared" si="1924"/>
        <v>0</v>
      </c>
      <c r="BC122" s="67"/>
      <c r="BD122" s="2187">
        <f>الاعدادات!$D$16</f>
        <v>2025</v>
      </c>
      <c r="BE122" s="82"/>
      <c r="BF122" s="83"/>
      <c r="BG122" s="83"/>
      <c r="BH122" s="84"/>
      <c r="BI122" s="84"/>
      <c r="BJ122" s="84"/>
      <c r="BK122" s="85"/>
      <c r="BL122" s="86"/>
      <c r="BM122" s="87"/>
      <c r="BN122" s="87"/>
      <c r="BO122" s="88"/>
      <c r="BP122" s="88"/>
      <c r="BQ122" s="88"/>
      <c r="BR122" s="88"/>
      <c r="BS122" s="88"/>
      <c r="BT122" s="88"/>
      <c r="BU122" s="88"/>
      <c r="BV122" s="88"/>
      <c r="BW122" s="89"/>
      <c r="BX122" s="77">
        <f t="shared" si="1885"/>
        <v>0</v>
      </c>
      <c r="BY122" s="90"/>
      <c r="BZ122" s="855"/>
      <c r="CA122" s="91"/>
      <c r="CB122" s="92"/>
      <c r="CC122" s="93"/>
      <c r="CD122" s="94"/>
      <c r="CE122" s="95"/>
      <c r="CF122" s="96"/>
      <c r="CG122" s="97"/>
      <c r="CH122" s="98"/>
      <c r="CI122" s="99"/>
      <c r="CJ122" s="79">
        <f>SUM(BX122:CI122)</f>
        <v>0</v>
      </c>
      <c r="CK122" s="104"/>
      <c r="CL122" s="92"/>
      <c r="CM122" s="857"/>
      <c r="CN122" s="101"/>
      <c r="CO122" s="83"/>
      <c r="CP122" s="83"/>
      <c r="CQ122" s="84"/>
      <c r="CR122" s="84"/>
      <c r="CS122" s="84"/>
      <c r="CT122" s="85"/>
      <c r="CU122" s="86"/>
      <c r="CV122" s="87"/>
      <c r="CW122" s="87"/>
      <c r="CX122" s="88"/>
      <c r="CY122" s="88"/>
      <c r="CZ122" s="88"/>
      <c r="DA122" s="88"/>
      <c r="DB122" s="88"/>
      <c r="DC122" s="88"/>
      <c r="DD122" s="88"/>
      <c r="DE122" s="88"/>
      <c r="DF122" s="89"/>
      <c r="DG122" s="77">
        <f>DF122+DE122+CX122+CW122+CV122+CU122+CT122+CS122+CR122+CQ122+CP122+CO122+CN122+DD122+DC122+DB122+DA122+CZ122+CY122</f>
        <v>0</v>
      </c>
      <c r="DH122" s="90"/>
      <c r="DI122" s="855"/>
      <c r="DJ122" s="91"/>
      <c r="DK122" s="92"/>
      <c r="DL122" s="93"/>
      <c r="DM122" s="94"/>
      <c r="DN122" s="95"/>
      <c r="DO122" s="96"/>
      <c r="DP122" s="97"/>
      <c r="DQ122" s="98"/>
      <c r="DR122" s="99"/>
      <c r="DS122" s="81">
        <f>SUM(DG122:DR122)</f>
        <v>0</v>
      </c>
      <c r="DT122" s="104"/>
      <c r="DU122" s="92"/>
      <c r="DV122" s="864"/>
      <c r="DW122" s="101"/>
      <c r="DX122" s="83"/>
      <c r="DY122" s="83"/>
      <c r="DZ122" s="84"/>
      <c r="EA122" s="84"/>
      <c r="EB122" s="84"/>
      <c r="EC122" s="85"/>
      <c r="ED122" s="86"/>
      <c r="EE122" s="87"/>
      <c r="EF122" s="87"/>
      <c r="EG122" s="88"/>
      <c r="EH122" s="88"/>
      <c r="EI122" s="88"/>
      <c r="EJ122" s="88"/>
      <c r="EK122" s="88"/>
      <c r="EL122" s="88"/>
      <c r="EM122" s="88"/>
      <c r="EN122" s="88"/>
      <c r="EO122" s="89"/>
      <c r="EP122" s="77">
        <f t="shared" si="1888"/>
        <v>0</v>
      </c>
      <c r="EQ122" s="90"/>
      <c r="ER122" s="855"/>
      <c r="ES122" s="91"/>
      <c r="ET122" s="92"/>
      <c r="EU122" s="93"/>
      <c r="EV122" s="94"/>
      <c r="EW122" s="95"/>
      <c r="EX122" s="96"/>
      <c r="EY122" s="97"/>
      <c r="EZ122" s="98"/>
      <c r="FA122" s="99"/>
      <c r="FB122" s="81">
        <f>SUM(EP122:FA122)</f>
        <v>0</v>
      </c>
      <c r="FC122" s="104"/>
      <c r="FD122" s="92"/>
      <c r="FE122" s="864"/>
      <c r="FF122" s="2183">
        <f>الاعدادات!$D$16</f>
        <v>2025</v>
      </c>
      <c r="FG122" s="68">
        <f t="shared" si="1890"/>
        <v>0</v>
      </c>
      <c r="FH122" s="69"/>
      <c r="FI122" s="69"/>
      <c r="FJ122" s="70">
        <f t="shared" si="1891"/>
        <v>0</v>
      </c>
      <c r="FK122" s="68">
        <f t="shared" si="1892"/>
        <v>0</v>
      </c>
      <c r="FL122" s="69"/>
      <c r="FM122" s="69"/>
      <c r="FN122" s="70">
        <f t="shared" si="1893"/>
        <v>0</v>
      </c>
      <c r="FO122" s="68">
        <f t="shared" si="1894"/>
        <v>0</v>
      </c>
      <c r="FP122" s="69"/>
      <c r="FQ122" s="71"/>
      <c r="FR122" s="70">
        <f t="shared" si="1895"/>
        <v>0</v>
      </c>
      <c r="FS122" s="68">
        <f t="shared" si="1896"/>
        <v>0</v>
      </c>
      <c r="FT122" s="69"/>
      <c r="FU122" s="70">
        <f t="shared" si="1897"/>
        <v>0</v>
      </c>
      <c r="FV122" s="68">
        <f t="shared" si="1898"/>
        <v>0</v>
      </c>
      <c r="FW122" s="69"/>
      <c r="FX122" s="69"/>
      <c r="FY122" s="70">
        <f t="shared" si="1899"/>
        <v>0</v>
      </c>
      <c r="FZ122" s="68">
        <f t="shared" si="1900"/>
        <v>0</v>
      </c>
      <c r="GA122" s="72">
        <f t="shared" si="1901"/>
        <v>0</v>
      </c>
      <c r="GB122" s="72">
        <f t="shared" si="1902"/>
        <v>0</v>
      </c>
      <c r="GC122" s="70">
        <f t="shared" si="1903"/>
        <v>0</v>
      </c>
      <c r="GD122" t="str">
        <f t="shared" si="1883"/>
        <v>ok</v>
      </c>
      <c r="GQ122" s="1784" t="s">
        <v>181</v>
      </c>
      <c r="GR122" s="2250">
        <f>SUM(GR117:GR121)</f>
        <v>0</v>
      </c>
      <c r="GS122" s="2251">
        <f t="shared" ref="GS122:HJ122" si="1927">SUM(GS117:GS121)</f>
        <v>0</v>
      </c>
      <c r="GT122" s="2251">
        <f t="shared" si="1927"/>
        <v>0</v>
      </c>
      <c r="GU122" s="2251">
        <f t="shared" si="1927"/>
        <v>0</v>
      </c>
      <c r="GV122" s="2251">
        <f t="shared" si="1927"/>
        <v>0</v>
      </c>
      <c r="GW122" s="2251">
        <f t="shared" si="1927"/>
        <v>0</v>
      </c>
      <c r="GX122" s="2251">
        <f t="shared" si="1927"/>
        <v>0</v>
      </c>
      <c r="GY122" s="2252">
        <f t="shared" si="1927"/>
        <v>0</v>
      </c>
      <c r="GZ122" s="2252">
        <f t="shared" si="1927"/>
        <v>0</v>
      </c>
      <c r="HA122" s="2252">
        <f t="shared" si="1927"/>
        <v>0</v>
      </c>
      <c r="HB122" s="2252">
        <f t="shared" si="1927"/>
        <v>0</v>
      </c>
      <c r="HC122" s="2252">
        <f t="shared" si="1927"/>
        <v>0</v>
      </c>
      <c r="HD122" s="2252">
        <f t="shared" si="1927"/>
        <v>0</v>
      </c>
      <c r="HE122" s="2252">
        <f t="shared" si="1927"/>
        <v>0</v>
      </c>
      <c r="HF122" s="2252">
        <f t="shared" si="1927"/>
        <v>0</v>
      </c>
      <c r="HG122" s="2252">
        <f t="shared" si="1927"/>
        <v>0</v>
      </c>
      <c r="HH122" s="2252">
        <f t="shared" si="1927"/>
        <v>0</v>
      </c>
      <c r="HI122" s="2252">
        <f t="shared" si="1927"/>
        <v>0</v>
      </c>
      <c r="HJ122" s="2253">
        <f t="shared" si="1927"/>
        <v>0</v>
      </c>
      <c r="HK122" s="1795">
        <f t="shared" ref="HK122" si="1928">SUM(GR122:HJ122)</f>
        <v>0</v>
      </c>
      <c r="HL122" s="2254">
        <f t="shared" ref="HL122:HV122" si="1929">SUM(HL117:HL121)</f>
        <v>0</v>
      </c>
      <c r="HM122" s="2255">
        <f t="shared" si="1929"/>
        <v>0</v>
      </c>
      <c r="HN122" s="2256">
        <f t="shared" si="1929"/>
        <v>0</v>
      </c>
      <c r="HO122" s="2257">
        <f t="shared" si="1929"/>
        <v>0</v>
      </c>
      <c r="HP122" s="2258">
        <f t="shared" si="1929"/>
        <v>0</v>
      </c>
      <c r="HQ122" s="2259">
        <f t="shared" si="1929"/>
        <v>0</v>
      </c>
      <c r="HR122" s="2260">
        <f t="shared" si="1929"/>
        <v>0</v>
      </c>
      <c r="HS122" s="2261">
        <f t="shared" si="1929"/>
        <v>0</v>
      </c>
      <c r="HT122" s="2262">
        <f t="shared" si="1929"/>
        <v>0</v>
      </c>
      <c r="HU122" s="2263">
        <f t="shared" si="1929"/>
        <v>0</v>
      </c>
      <c r="HV122" s="2254">
        <f t="shared" si="1929"/>
        <v>0</v>
      </c>
      <c r="HW122" s="1807">
        <f t="shared" ref="HW122" si="1930">SUM(HK122:HV122)</f>
        <v>0</v>
      </c>
      <c r="HX122" s="2254">
        <f>SUM(HX117:HX121)</f>
        <v>0</v>
      </c>
      <c r="HY122" s="2254">
        <f>SUM(HY117:HY121)</f>
        <v>0</v>
      </c>
      <c r="HZ122" s="2264">
        <f>SUM(HZ117:HZ121)</f>
        <v>0</v>
      </c>
      <c r="IA122" s="2250">
        <f>SUM(IA117:IA121)</f>
        <v>0</v>
      </c>
      <c r="IB122" s="2251">
        <f t="shared" ref="IB122:IS122" si="1931">SUM(IB117:IB121)</f>
        <v>0</v>
      </c>
      <c r="IC122" s="2251">
        <f t="shared" si="1931"/>
        <v>0</v>
      </c>
      <c r="ID122" s="2251">
        <f t="shared" si="1931"/>
        <v>0</v>
      </c>
      <c r="IE122" s="2251">
        <f t="shared" si="1931"/>
        <v>0</v>
      </c>
      <c r="IF122" s="2251">
        <f t="shared" si="1931"/>
        <v>0</v>
      </c>
      <c r="IG122" s="2251">
        <f t="shared" si="1931"/>
        <v>0</v>
      </c>
      <c r="IH122" s="2252">
        <f t="shared" si="1931"/>
        <v>0</v>
      </c>
      <c r="II122" s="2252">
        <f t="shared" si="1931"/>
        <v>0</v>
      </c>
      <c r="IJ122" s="2252">
        <f t="shared" si="1931"/>
        <v>0</v>
      </c>
      <c r="IK122" s="2252">
        <f t="shared" si="1931"/>
        <v>0</v>
      </c>
      <c r="IL122" s="2252">
        <f t="shared" si="1931"/>
        <v>0</v>
      </c>
      <c r="IM122" s="2252">
        <f t="shared" si="1931"/>
        <v>0</v>
      </c>
      <c r="IN122" s="2252">
        <f t="shared" si="1931"/>
        <v>0</v>
      </c>
      <c r="IO122" s="2252">
        <f t="shared" si="1931"/>
        <v>0</v>
      </c>
      <c r="IP122" s="2252">
        <f t="shared" si="1931"/>
        <v>0</v>
      </c>
      <c r="IQ122" s="2252">
        <f t="shared" si="1931"/>
        <v>0</v>
      </c>
      <c r="IR122" s="2252">
        <f t="shared" si="1931"/>
        <v>0</v>
      </c>
      <c r="IS122" s="2253">
        <f t="shared" si="1931"/>
        <v>0</v>
      </c>
      <c r="IT122" s="1795">
        <f t="shared" ref="IT122" si="1932">SUM(IA122:IS122)</f>
        <v>0</v>
      </c>
      <c r="IU122" s="2254">
        <f t="shared" ref="IU122:JE122" si="1933">SUM(IU117:IU121)</f>
        <v>0</v>
      </c>
      <c r="IV122" s="2255">
        <f t="shared" si="1933"/>
        <v>0</v>
      </c>
      <c r="IW122" s="2256">
        <f t="shared" si="1933"/>
        <v>0</v>
      </c>
      <c r="IX122" s="2257">
        <f t="shared" si="1933"/>
        <v>0</v>
      </c>
      <c r="IY122" s="2258">
        <f t="shared" si="1933"/>
        <v>0</v>
      </c>
      <c r="IZ122" s="2259">
        <f t="shared" si="1933"/>
        <v>0</v>
      </c>
      <c r="JA122" s="2260">
        <f t="shared" si="1933"/>
        <v>0</v>
      </c>
      <c r="JB122" s="2254">
        <f t="shared" si="1933"/>
        <v>0</v>
      </c>
      <c r="JC122" s="2257">
        <f t="shared" si="1933"/>
        <v>0</v>
      </c>
      <c r="JD122" s="2263">
        <f t="shared" si="1933"/>
        <v>0</v>
      </c>
      <c r="JE122" s="2254">
        <f t="shared" si="1933"/>
        <v>0</v>
      </c>
      <c r="JF122" s="1807">
        <f t="shared" ref="JF122" si="1934">SUM(IT122:JE122)</f>
        <v>0</v>
      </c>
      <c r="JG122" s="2254">
        <f>SUM(JG117:JG121)</f>
        <v>0</v>
      </c>
      <c r="JH122" s="2254">
        <f>SUM(JH117:JH121)</f>
        <v>0</v>
      </c>
      <c r="JI122" s="2264">
        <f>SUM(JI117:JI121)</f>
        <v>0</v>
      </c>
    </row>
    <row r="123" spans="1:269" ht="36.75" customHeight="1" thickBot="1">
      <c r="A123" s="6492"/>
      <c r="B123" s="6487" t="str" cm="1">
        <f t="array" ref="B123">IFERROR(_xlfn.XLOOKUP(1, (INDEX(التشكيل_القديم!$L$54:$S$92, ,6)=$A118) * (INDEX(التشكيل_القديم!$L$54:$S$92, ,7)="عضو يسار يسار يسار اليسار"), INDEX(التشكيل_القديم!$L$54:$S$92, ,2)),"")</f>
        <v/>
      </c>
      <c r="C123" s="6487"/>
      <c r="D123" s="6487"/>
      <c r="E123" s="6487"/>
      <c r="F123" s="6487"/>
      <c r="G123" s="6487"/>
      <c r="H123" s="6486"/>
      <c r="I123" s="105"/>
      <c r="J123" s="6495"/>
      <c r="K123" s="6235"/>
      <c r="L123" s="2187">
        <f>الاعدادات!$D$17</f>
        <v>2026</v>
      </c>
      <c r="M123" s="106">
        <v>225</v>
      </c>
      <c r="N123" s="107"/>
      <c r="O123" s="107"/>
      <c r="P123" s="107"/>
      <c r="Q123" s="107"/>
      <c r="R123" s="107"/>
      <c r="S123" s="107"/>
      <c r="T123" s="107"/>
      <c r="U123" s="107"/>
      <c r="V123" s="108"/>
      <c r="W123" s="107"/>
      <c r="X123" s="107"/>
      <c r="Y123" s="2135"/>
      <c r="Z123" s="62">
        <f t="shared" si="1884"/>
        <v>225</v>
      </c>
      <c r="AA123" s="109"/>
      <c r="AB123" s="110"/>
      <c r="AC123" s="2031">
        <f t="shared" ref="AC123" si="1935">SUM(BE123:BK123,BE130:BK130,CN123:CT123,CN130:CT130,DW123:EC123,DW130:EC130)</f>
        <v>0</v>
      </c>
      <c r="AD123" s="2025">
        <f t="shared" si="1905"/>
        <v>0</v>
      </c>
      <c r="AE123" s="2002">
        <f t="shared" si="1906"/>
        <v>0</v>
      </c>
      <c r="AF123" s="2172">
        <f t="shared" si="1907"/>
        <v>0</v>
      </c>
      <c r="AG123" s="2002">
        <f t="shared" si="1908"/>
        <v>0</v>
      </c>
      <c r="AH123" s="2173">
        <f t="shared" si="1909"/>
        <v>0</v>
      </c>
      <c r="AI123" s="2174">
        <f t="shared" si="1910"/>
        <v>0</v>
      </c>
      <c r="AJ123" s="2002">
        <f t="shared" si="1911"/>
        <v>0</v>
      </c>
      <c r="AK123" s="2026">
        <f t="shared" si="1912"/>
        <v>0</v>
      </c>
      <c r="AL123" s="2027">
        <f t="shared" si="1913"/>
        <v>0</v>
      </c>
      <c r="AM123" s="2175">
        <f t="shared" si="1914"/>
        <v>0</v>
      </c>
      <c r="AN123" s="2176">
        <f>SUM(AH123:AM123)</f>
        <v>0</v>
      </c>
      <c r="AO123" s="2028">
        <f t="shared" si="1916"/>
        <v>0</v>
      </c>
      <c r="AP123" s="2177">
        <f t="shared" si="1917"/>
        <v>0</v>
      </c>
      <c r="AQ123" s="2029">
        <f t="shared" si="1918"/>
        <v>0</v>
      </c>
      <c r="AR123" s="2178">
        <f t="shared" si="1919"/>
        <v>0</v>
      </c>
      <c r="AS123" s="2177">
        <f t="shared" si="1920"/>
        <v>0</v>
      </c>
      <c r="AT123" s="65">
        <f t="shared" si="1926"/>
        <v>0</v>
      </c>
      <c r="AU123" s="2126"/>
      <c r="AV123" s="2002">
        <f t="shared" si="1921"/>
        <v>0</v>
      </c>
      <c r="AW123" s="2002">
        <f t="shared" si="1922"/>
        <v>0</v>
      </c>
      <c r="AX123" s="2129"/>
      <c r="AY123" s="2132"/>
      <c r="AZ123" s="65">
        <f t="shared" si="1923"/>
        <v>0</v>
      </c>
      <c r="BA123" s="113"/>
      <c r="BB123" s="2189">
        <f t="shared" si="1924"/>
        <v>-225</v>
      </c>
      <c r="BC123" s="67"/>
      <c r="BD123" s="2187">
        <f>الاعدادات!$D$17</f>
        <v>2026</v>
      </c>
      <c r="BE123" s="117"/>
      <c r="BF123" s="118"/>
      <c r="BG123" s="118"/>
      <c r="BH123" s="119"/>
      <c r="BI123" s="119"/>
      <c r="BJ123" s="119"/>
      <c r="BK123" s="120"/>
      <c r="BL123" s="121"/>
      <c r="BM123" s="122"/>
      <c r="BN123" s="122"/>
      <c r="BO123" s="123"/>
      <c r="BP123" s="123"/>
      <c r="BQ123" s="123"/>
      <c r="BR123" s="123"/>
      <c r="BS123" s="123"/>
      <c r="BT123" s="123"/>
      <c r="BU123" s="123"/>
      <c r="BV123" s="123"/>
      <c r="BW123" s="124"/>
      <c r="BX123" s="77">
        <f>SUM(BE123:BW123)</f>
        <v>0</v>
      </c>
      <c r="BY123" s="126"/>
      <c r="BZ123" s="856"/>
      <c r="CA123" s="127"/>
      <c r="CB123" s="128"/>
      <c r="CC123" s="129"/>
      <c r="CD123" s="130"/>
      <c r="CE123" s="131"/>
      <c r="CF123" s="132"/>
      <c r="CG123" s="133"/>
      <c r="CH123" s="134"/>
      <c r="CI123" s="135"/>
      <c r="CJ123" s="79">
        <f>SUM(BX123:CI123)</f>
        <v>0</v>
      </c>
      <c r="CK123" s="137"/>
      <c r="CL123" s="128"/>
      <c r="CM123" s="858"/>
      <c r="CN123" s="139"/>
      <c r="CO123" s="118"/>
      <c r="CP123" s="118"/>
      <c r="CQ123" s="119"/>
      <c r="CR123" s="119"/>
      <c r="CS123" s="119"/>
      <c r="CT123" s="120"/>
      <c r="CU123" s="121"/>
      <c r="CV123" s="122"/>
      <c r="CW123" s="122"/>
      <c r="CX123" s="123"/>
      <c r="CY123" s="123"/>
      <c r="CZ123" s="123"/>
      <c r="DA123" s="123"/>
      <c r="DB123" s="123"/>
      <c r="DC123" s="123"/>
      <c r="DD123" s="123"/>
      <c r="DE123" s="123"/>
      <c r="DF123" s="124"/>
      <c r="DG123" s="125">
        <f t="shared" ref="DG123:DG124" si="1936">DF123+DE123+CX123+CW123+CV123+CU123+CT123+CS123+CR123+CQ123+CP123+CO123+CN123</f>
        <v>0</v>
      </c>
      <c r="DH123" s="126"/>
      <c r="DI123" s="856"/>
      <c r="DJ123" s="127"/>
      <c r="DK123" s="128"/>
      <c r="DL123" s="129"/>
      <c r="DM123" s="130"/>
      <c r="DN123" s="131"/>
      <c r="DO123" s="132"/>
      <c r="DP123" s="133"/>
      <c r="DQ123" s="134"/>
      <c r="DR123" s="135"/>
      <c r="DS123" s="140">
        <f>SUM(DG123:DR123)</f>
        <v>0</v>
      </c>
      <c r="DT123" s="137"/>
      <c r="DU123" s="128"/>
      <c r="DV123" s="865"/>
      <c r="DW123" s="139"/>
      <c r="DX123" s="118"/>
      <c r="DY123" s="118"/>
      <c r="DZ123" s="119"/>
      <c r="EA123" s="119"/>
      <c r="EB123" s="119"/>
      <c r="EC123" s="120"/>
      <c r="ED123" s="121"/>
      <c r="EE123" s="122"/>
      <c r="EF123" s="122"/>
      <c r="EG123" s="123"/>
      <c r="EH123" s="123"/>
      <c r="EI123" s="123"/>
      <c r="EJ123" s="123"/>
      <c r="EK123" s="123"/>
      <c r="EL123" s="123"/>
      <c r="EM123" s="123"/>
      <c r="EN123" s="123"/>
      <c r="EO123" s="124"/>
      <c r="EP123" s="77">
        <f>EO123+EN123+EG123+EF123+EE123+ED123+EC123+EB123+EA123+DZ123+DY123+DX123+DW123+EM123+EL123+EK123+EJ123+EI123+EH123</f>
        <v>0</v>
      </c>
      <c r="EQ123" s="126"/>
      <c r="ER123" s="856"/>
      <c r="ES123" s="127"/>
      <c r="ET123" s="128"/>
      <c r="EU123" s="129"/>
      <c r="EV123" s="130"/>
      <c r="EW123" s="131"/>
      <c r="EX123" s="132"/>
      <c r="EY123" s="133"/>
      <c r="EZ123" s="134"/>
      <c r="FA123" s="135"/>
      <c r="FB123" s="140">
        <f>SUM(EP123:FA123)</f>
        <v>0</v>
      </c>
      <c r="FC123" s="137"/>
      <c r="FD123" s="128"/>
      <c r="FE123" s="865"/>
      <c r="FF123" s="2183">
        <f>الاعدادات!$D$17</f>
        <v>2026</v>
      </c>
      <c r="FG123" s="68">
        <f t="shared" si="1890"/>
        <v>0</v>
      </c>
      <c r="FH123" s="69"/>
      <c r="FI123" s="69"/>
      <c r="FJ123" s="70">
        <f t="shared" si="1891"/>
        <v>0</v>
      </c>
      <c r="FK123" s="68">
        <f t="shared" si="1892"/>
        <v>0</v>
      </c>
      <c r="FL123" s="69"/>
      <c r="FM123" s="69"/>
      <c r="FN123" s="70">
        <f t="shared" si="1893"/>
        <v>0</v>
      </c>
      <c r="FO123" s="68">
        <f t="shared" si="1894"/>
        <v>0</v>
      </c>
      <c r="FP123" s="69"/>
      <c r="FQ123" s="71"/>
      <c r="FR123" s="70">
        <f t="shared" si="1895"/>
        <v>0</v>
      </c>
      <c r="FS123" s="68">
        <f t="shared" si="1896"/>
        <v>0</v>
      </c>
      <c r="FT123" s="69"/>
      <c r="FU123" s="70">
        <f t="shared" si="1897"/>
        <v>0</v>
      </c>
      <c r="FV123" s="68">
        <f t="shared" si="1898"/>
        <v>0</v>
      </c>
      <c r="FW123" s="69"/>
      <c r="FX123" s="69"/>
      <c r="FY123" s="70">
        <f t="shared" si="1899"/>
        <v>0</v>
      </c>
      <c r="FZ123" s="68">
        <f t="shared" si="1900"/>
        <v>0</v>
      </c>
      <c r="GA123" s="72">
        <f t="shared" si="1901"/>
        <v>0</v>
      </c>
      <c r="GB123" s="72">
        <f t="shared" si="1902"/>
        <v>0</v>
      </c>
      <c r="GC123" s="70">
        <f t="shared" si="1903"/>
        <v>0</v>
      </c>
      <c r="GD123" t="str">
        <f t="shared" si="1883"/>
        <v>wrong</v>
      </c>
      <c r="GQ123" s="1"/>
      <c r="GR123" s="1929"/>
      <c r="GS123" s="1929"/>
      <c r="GT123" s="1929"/>
      <c r="GU123" s="1929"/>
      <c r="GV123" s="1929"/>
      <c r="GW123" s="1929"/>
      <c r="GX123" s="1929"/>
      <c r="GY123" s="1929"/>
      <c r="GZ123" s="1929"/>
      <c r="IX123" s="1929" t="s">
        <v>933</v>
      </c>
      <c r="IY123" s="1929"/>
      <c r="IZ123" s="1929"/>
      <c r="JA123" s="1929"/>
      <c r="JB123" s="1929"/>
      <c r="JC123" s="1929"/>
      <c r="JD123" s="1929"/>
      <c r="JE123" s="1929"/>
      <c r="JF123" s="1929"/>
      <c r="JG123" s="1929"/>
      <c r="JH123" s="1929"/>
      <c r="JI123" s="1929"/>
    </row>
    <row r="124" spans="1:269" ht="36.75" customHeight="1" thickBot="1">
      <c r="A124" s="6488"/>
      <c r="B124" s="6489"/>
      <c r="C124" s="6489"/>
      <c r="D124" s="6489"/>
      <c r="E124" s="6489"/>
      <c r="F124" s="6489"/>
      <c r="G124" s="6490"/>
      <c r="H124" s="2115"/>
      <c r="I124" s="2116"/>
      <c r="J124" s="2117"/>
      <c r="K124" s="2118"/>
      <c r="L124" s="2119" t="s">
        <v>181</v>
      </c>
      <c r="M124" s="2190">
        <f>SUM(M118:M123)</f>
        <v>225</v>
      </c>
      <c r="N124" s="2190">
        <f t="shared" ref="N124:U124" si="1937">SUM(N118:N123)</f>
        <v>0</v>
      </c>
      <c r="O124" s="2190">
        <f t="shared" si="1937"/>
        <v>0</v>
      </c>
      <c r="P124" s="2190">
        <f t="shared" si="1937"/>
        <v>0</v>
      </c>
      <c r="Q124" s="2190">
        <f t="shared" si="1937"/>
        <v>0</v>
      </c>
      <c r="R124" s="2190">
        <f t="shared" si="1937"/>
        <v>0</v>
      </c>
      <c r="S124" s="2190">
        <f t="shared" si="1937"/>
        <v>0</v>
      </c>
      <c r="T124" s="2190">
        <f t="shared" si="1937"/>
        <v>0</v>
      </c>
      <c r="U124" s="2190">
        <f t="shared" si="1937"/>
        <v>0</v>
      </c>
      <c r="V124" s="2120"/>
      <c r="W124" s="2190">
        <f t="shared" ref="W124:AG124" si="1938">SUM(W118:W123)</f>
        <v>0</v>
      </c>
      <c r="X124" s="2190">
        <f t="shared" si="1938"/>
        <v>0</v>
      </c>
      <c r="Y124" s="2190">
        <f t="shared" si="1938"/>
        <v>0</v>
      </c>
      <c r="Z124" s="2190">
        <f t="shared" si="1938"/>
        <v>225</v>
      </c>
      <c r="AA124" s="2190">
        <f t="shared" si="1938"/>
        <v>0</v>
      </c>
      <c r="AB124" s="2190">
        <f t="shared" si="1938"/>
        <v>0</v>
      </c>
      <c r="AC124" s="2190">
        <f t="shared" si="1938"/>
        <v>0</v>
      </c>
      <c r="AD124" s="2190">
        <f t="shared" si="1938"/>
        <v>0</v>
      </c>
      <c r="AE124" s="2190">
        <f t="shared" si="1938"/>
        <v>0</v>
      </c>
      <c r="AF124" s="2190">
        <f t="shared" si="1938"/>
        <v>0</v>
      </c>
      <c r="AG124" s="2190">
        <f t="shared" si="1938"/>
        <v>0</v>
      </c>
      <c r="AH124" s="2120"/>
      <c r="AI124" s="2190">
        <f t="shared" ref="AI124:BB124" si="1939">SUM(AI118:AI123)</f>
        <v>0</v>
      </c>
      <c r="AJ124" s="2190">
        <f t="shared" si="1939"/>
        <v>0</v>
      </c>
      <c r="AK124" s="2190">
        <f t="shared" si="1939"/>
        <v>0</v>
      </c>
      <c r="AL124" s="2190">
        <f t="shared" si="1939"/>
        <v>0</v>
      </c>
      <c r="AM124" s="2190">
        <f t="shared" si="1939"/>
        <v>0</v>
      </c>
      <c r="AN124" s="2190">
        <f t="shared" si="1939"/>
        <v>0</v>
      </c>
      <c r="AO124" s="2190">
        <f t="shared" si="1939"/>
        <v>0</v>
      </c>
      <c r="AP124" s="2190">
        <f t="shared" si="1939"/>
        <v>0</v>
      </c>
      <c r="AQ124" s="2190">
        <f t="shared" si="1939"/>
        <v>0</v>
      </c>
      <c r="AR124" s="2190">
        <f t="shared" si="1939"/>
        <v>0</v>
      </c>
      <c r="AS124" s="2190">
        <f t="shared" si="1939"/>
        <v>0</v>
      </c>
      <c r="AT124" s="2190">
        <f t="shared" si="1939"/>
        <v>0</v>
      </c>
      <c r="AU124" s="2190">
        <f t="shared" si="1939"/>
        <v>0</v>
      </c>
      <c r="AV124" s="2190">
        <f t="shared" si="1939"/>
        <v>0</v>
      </c>
      <c r="AW124" s="2190">
        <f t="shared" si="1939"/>
        <v>0</v>
      </c>
      <c r="AX124" s="2190">
        <f t="shared" si="1939"/>
        <v>0</v>
      </c>
      <c r="AY124" s="2190">
        <f t="shared" si="1939"/>
        <v>0</v>
      </c>
      <c r="AZ124" s="2190">
        <f t="shared" si="1939"/>
        <v>0</v>
      </c>
      <c r="BA124" s="2190">
        <f t="shared" si="1939"/>
        <v>0</v>
      </c>
      <c r="BB124" s="2191">
        <f t="shared" si="1939"/>
        <v>-225</v>
      </c>
      <c r="BC124" s="67"/>
      <c r="BD124" s="2009" t="s">
        <v>181</v>
      </c>
      <c r="BE124" s="840">
        <f t="shared" ref="BE124" si="1940">SUM(BE119:BE123)</f>
        <v>0</v>
      </c>
      <c r="BF124" s="841">
        <f t="shared" ref="BF124" si="1941">SUM(BF119:BF123)</f>
        <v>0</v>
      </c>
      <c r="BG124" s="841">
        <f t="shared" ref="BG124" si="1942">SUM(BG119:BG123)</f>
        <v>0</v>
      </c>
      <c r="BH124" s="841">
        <f t="shared" ref="BH124" si="1943">SUM(BH119:BH123)</f>
        <v>0</v>
      </c>
      <c r="BI124" s="841">
        <f t="shared" ref="BI124" si="1944">SUM(BI119:BI123)</f>
        <v>0</v>
      </c>
      <c r="BJ124" s="841">
        <f t="shared" ref="BJ124" si="1945">SUM(BJ119:BJ123)</f>
        <v>0</v>
      </c>
      <c r="BK124" s="841">
        <f t="shared" ref="BK124" si="1946">SUM(BK119:BK123)</f>
        <v>0</v>
      </c>
      <c r="BL124" s="841">
        <f t="shared" ref="BL124" si="1947">SUM(BL119:BL123)</f>
        <v>0</v>
      </c>
      <c r="BM124" s="841">
        <f t="shared" ref="BM124" si="1948">SUM(BM119:BM123)</f>
        <v>0</v>
      </c>
      <c r="BN124" s="841">
        <f t="shared" ref="BN124" si="1949">SUM(BN119:BN123)</f>
        <v>0</v>
      </c>
      <c r="BO124" s="841">
        <f t="shared" ref="BO124" si="1950">SUM(BO119:BO123)</f>
        <v>0</v>
      </c>
      <c r="BP124" s="841">
        <f t="shared" ref="BP124" si="1951">SUM(BP119:BP123)</f>
        <v>0</v>
      </c>
      <c r="BQ124" s="841">
        <f t="shared" ref="BQ124" si="1952">SUM(BQ119:BQ123)</f>
        <v>0</v>
      </c>
      <c r="BR124" s="841">
        <f t="shared" ref="BR124" si="1953">SUM(BR119:BR123)</f>
        <v>0</v>
      </c>
      <c r="BS124" s="841">
        <f t="shared" ref="BS124" si="1954">SUM(BS119:BS123)</f>
        <v>0</v>
      </c>
      <c r="BT124" s="841">
        <f t="shared" ref="BT124" si="1955">SUM(BT119:BT123)</f>
        <v>0</v>
      </c>
      <c r="BU124" s="841">
        <f t="shared" ref="BU124" si="1956">SUM(BU119:BU123)</f>
        <v>0</v>
      </c>
      <c r="BV124" s="841">
        <f t="shared" ref="BV124" si="1957">SUM(BV119:BV123)</f>
        <v>0</v>
      </c>
      <c r="BW124" s="841">
        <f t="shared" ref="BW124" si="1958">SUM(BW119:BW123)</f>
        <v>0</v>
      </c>
      <c r="BX124" s="77">
        <f t="shared" ref="BX124" si="1959">SUM(BE124:BW124)</f>
        <v>0</v>
      </c>
      <c r="BY124" s="841">
        <f t="shared" ref="BY124" si="1960">SUM(BY119:BY123)</f>
        <v>0</v>
      </c>
      <c r="BZ124" s="841">
        <f t="shared" ref="BZ124" si="1961">SUM(BZ119:BZ123)</f>
        <v>0</v>
      </c>
      <c r="CA124" s="841">
        <f t="shared" ref="CA124" si="1962">SUM(CA119:CA123)</f>
        <v>0</v>
      </c>
      <c r="CB124" s="841">
        <f t="shared" ref="CB124" si="1963">SUM(CB119:CB123)</f>
        <v>0</v>
      </c>
      <c r="CC124" s="841">
        <f t="shared" ref="CC124" si="1964">SUM(CC119:CC123)</f>
        <v>0</v>
      </c>
      <c r="CD124" s="841">
        <f t="shared" ref="CD124" si="1965">SUM(CD119:CD123)</f>
        <v>0</v>
      </c>
      <c r="CE124" s="841">
        <f t="shared" ref="CE124" si="1966">SUM(CE119:CE123)</f>
        <v>0</v>
      </c>
      <c r="CF124" s="841">
        <f t="shared" ref="CF124" si="1967">SUM(CF119:CF123)</f>
        <v>0</v>
      </c>
      <c r="CG124" s="841">
        <f t="shared" ref="CG124" si="1968">SUM(CG119:CG123)</f>
        <v>0</v>
      </c>
      <c r="CH124" s="2030">
        <f t="shared" ref="CH124" si="1969">SUM(CH119:CH123)</f>
        <v>0</v>
      </c>
      <c r="CI124" s="841">
        <f t="shared" ref="CI124" si="1970">SUM(CI119:CI123)</f>
        <v>0</v>
      </c>
      <c r="CJ124" s="841">
        <f t="shared" ref="CJ124" si="1971">SUM(CJ119:CJ123)</f>
        <v>0</v>
      </c>
      <c r="CK124" s="841">
        <f t="shared" ref="CK124" si="1972">SUM(CK119:CK123)</f>
        <v>0</v>
      </c>
      <c r="CL124" s="841">
        <f t="shared" ref="CL124" si="1973">SUM(CL119:CL123)</f>
        <v>0</v>
      </c>
      <c r="CM124" s="2192">
        <f t="shared" ref="CM124" si="1974">SUM(CM119:CM123)</f>
        <v>0</v>
      </c>
      <c r="CN124" s="840">
        <f t="shared" ref="CN124" si="1975">SUM(CN119:CN123)</f>
        <v>0</v>
      </c>
      <c r="CO124" s="841">
        <f t="shared" ref="CO124" si="1976">SUM(CO119:CO123)</f>
        <v>0</v>
      </c>
      <c r="CP124" s="841">
        <f t="shared" ref="CP124" si="1977">SUM(CP119:CP123)</f>
        <v>0</v>
      </c>
      <c r="CQ124" s="841">
        <f t="shared" ref="CQ124" si="1978">SUM(CQ119:CQ123)</f>
        <v>0</v>
      </c>
      <c r="CR124" s="841">
        <f t="shared" ref="CR124" si="1979">SUM(CR119:CR123)</f>
        <v>0</v>
      </c>
      <c r="CS124" s="841">
        <f t="shared" ref="CS124" si="1980">SUM(CS119:CS123)</f>
        <v>0</v>
      </c>
      <c r="CT124" s="841">
        <f t="shared" ref="CT124" si="1981">SUM(CT119:CT123)</f>
        <v>0</v>
      </c>
      <c r="CU124" s="841">
        <f t="shared" ref="CU124" si="1982">SUM(CU119:CU123)</f>
        <v>0</v>
      </c>
      <c r="CV124" s="841">
        <f t="shared" ref="CV124" si="1983">SUM(CV119:CV123)</f>
        <v>0</v>
      </c>
      <c r="CW124" s="841">
        <f t="shared" ref="CW124" si="1984">SUM(CW119:CW123)</f>
        <v>0</v>
      </c>
      <c r="CX124" s="841">
        <f t="shared" ref="CX124" si="1985">SUM(CX119:CX123)</f>
        <v>0</v>
      </c>
      <c r="CY124" s="841">
        <f t="shared" ref="CY124" si="1986">SUM(CY119:CY123)</f>
        <v>0</v>
      </c>
      <c r="CZ124" s="841">
        <f t="shared" ref="CZ124" si="1987">SUM(CZ119:CZ123)</f>
        <v>0</v>
      </c>
      <c r="DA124" s="841">
        <f t="shared" ref="DA124" si="1988">SUM(DA119:DA123)</f>
        <v>0</v>
      </c>
      <c r="DB124" s="841">
        <f t="shared" ref="DB124" si="1989">SUM(DB119:DB123)</f>
        <v>0</v>
      </c>
      <c r="DC124" s="841">
        <f t="shared" ref="DC124" si="1990">SUM(DC119:DC123)</f>
        <v>0</v>
      </c>
      <c r="DD124" s="841">
        <f t="shared" ref="DD124" si="1991">SUM(DD119:DD123)</f>
        <v>0</v>
      </c>
      <c r="DE124" s="841">
        <f t="shared" ref="DE124" si="1992">SUM(DE119:DE123)</f>
        <v>0</v>
      </c>
      <c r="DF124" s="841">
        <f t="shared" ref="DF124" si="1993">SUM(DF119:DF123)</f>
        <v>0</v>
      </c>
      <c r="DG124" s="842">
        <f t="shared" si="1936"/>
        <v>0</v>
      </c>
      <c r="DH124" s="841">
        <f>SUM(DH119:DH123)</f>
        <v>0</v>
      </c>
      <c r="DI124" s="841"/>
      <c r="DJ124" s="841">
        <f t="shared" ref="DJ124" si="1994">SUM(DJ119:DJ123)</f>
        <v>0</v>
      </c>
      <c r="DK124" s="841">
        <f t="shared" ref="DK124" si="1995">SUM(DK119:DK123)</f>
        <v>0</v>
      </c>
      <c r="DL124" s="841">
        <f t="shared" ref="DL124" si="1996">SUM(DL119:DL123)</f>
        <v>0</v>
      </c>
      <c r="DM124" s="841">
        <f t="shared" ref="DM124" si="1997">SUM(DM119:DM123)</f>
        <v>0</v>
      </c>
      <c r="DN124" s="841">
        <f t="shared" ref="DN124" si="1998">SUM(DN119:DN123)</f>
        <v>0</v>
      </c>
      <c r="DO124" s="841">
        <f t="shared" ref="DO124" si="1999">SUM(DO119:DO123)</f>
        <v>0</v>
      </c>
      <c r="DP124" s="841">
        <f t="shared" ref="DP124" si="2000">SUM(DP119:DP123)</f>
        <v>0</v>
      </c>
      <c r="DQ124" s="2030">
        <f t="shared" ref="DQ124" si="2001">SUM(DQ119:DQ123)</f>
        <v>0</v>
      </c>
      <c r="DR124" s="841">
        <f t="shared" ref="DR124" si="2002">SUM(DR119:DR123)</f>
        <v>0</v>
      </c>
      <c r="DS124" s="841">
        <f t="shared" ref="DS124" si="2003">SUM(DS119:DS123)</f>
        <v>0</v>
      </c>
      <c r="DT124" s="841">
        <f t="shared" ref="DT124" si="2004">SUM(DT119:DT123)</f>
        <v>0</v>
      </c>
      <c r="DU124" s="841">
        <f t="shared" ref="DU124" si="2005">SUM(DU119:DU123)</f>
        <v>0</v>
      </c>
      <c r="DV124" s="2193">
        <f t="shared" ref="DV124" si="2006">SUM(DV119:DV123)</f>
        <v>0</v>
      </c>
      <c r="DW124" s="840">
        <f t="shared" ref="DW124" si="2007">SUM(DW119:DW123)</f>
        <v>0</v>
      </c>
      <c r="DX124" s="841">
        <f t="shared" ref="DX124" si="2008">SUM(DX119:DX123)</f>
        <v>0</v>
      </c>
      <c r="DY124" s="841">
        <f t="shared" ref="DY124" si="2009">SUM(DY119:DY123)</f>
        <v>0</v>
      </c>
      <c r="DZ124" s="841">
        <f t="shared" ref="DZ124" si="2010">SUM(DZ119:DZ123)</f>
        <v>0</v>
      </c>
      <c r="EA124" s="841">
        <f t="shared" ref="EA124" si="2011">SUM(EA119:EA123)</f>
        <v>0</v>
      </c>
      <c r="EB124" s="841">
        <f t="shared" ref="EB124" si="2012">SUM(EB119:EB123)</f>
        <v>0</v>
      </c>
      <c r="EC124" s="841">
        <f t="shared" ref="EC124" si="2013">SUM(EC119:EC123)</f>
        <v>0</v>
      </c>
      <c r="ED124" s="841">
        <f t="shared" ref="ED124" si="2014">SUM(ED119:ED123)</f>
        <v>0</v>
      </c>
      <c r="EE124" s="841">
        <f t="shared" ref="EE124" si="2015">SUM(EE119:EE123)</f>
        <v>0</v>
      </c>
      <c r="EF124" s="841">
        <f t="shared" ref="EF124" si="2016">SUM(EF119:EF123)</f>
        <v>0</v>
      </c>
      <c r="EG124" s="841">
        <f t="shared" ref="EG124" si="2017">SUM(EG119:EG123)</f>
        <v>0</v>
      </c>
      <c r="EH124" s="841">
        <f t="shared" ref="EH124" si="2018">SUM(EH119:EH123)</f>
        <v>0</v>
      </c>
      <c r="EI124" s="841">
        <f t="shared" ref="EI124" si="2019">SUM(EI119:EI123)</f>
        <v>0</v>
      </c>
      <c r="EJ124" s="841">
        <f t="shared" ref="EJ124" si="2020">SUM(EJ119:EJ123)</f>
        <v>0</v>
      </c>
      <c r="EK124" s="841">
        <f t="shared" ref="EK124" si="2021">SUM(EK119:EK123)</f>
        <v>0</v>
      </c>
      <c r="EL124" s="841">
        <f t="shared" ref="EL124" si="2022">SUM(EL119:EL123)</f>
        <v>0</v>
      </c>
      <c r="EM124" s="841">
        <f t="shared" ref="EM124" si="2023">SUM(EM119:EM123)</f>
        <v>0</v>
      </c>
      <c r="EN124" s="841">
        <f t="shared" ref="EN124" si="2024">SUM(EN119:EN123)</f>
        <v>0</v>
      </c>
      <c r="EO124" s="841">
        <f t="shared" ref="EO124" si="2025">SUM(EO119:EO123)</f>
        <v>0</v>
      </c>
      <c r="EP124" s="842">
        <f t="shared" ref="EP124" si="2026">EO124+EN124+EG124+EF124+EE124+ED124+EC124+EB124+EA124+DZ124+DY124+DX124+DW124</f>
        <v>0</v>
      </c>
      <c r="EQ124" s="841">
        <f>SUM(EQ119:EQ123)</f>
        <v>0</v>
      </c>
      <c r="ER124" s="841"/>
      <c r="ES124" s="841">
        <f t="shared" ref="ES124" si="2027">SUM(ES119:ES123)</f>
        <v>0</v>
      </c>
      <c r="ET124" s="841">
        <f t="shared" ref="ET124" si="2028">SUM(ET119:ET123)</f>
        <v>0</v>
      </c>
      <c r="EU124" s="841">
        <f t="shared" ref="EU124" si="2029">SUM(EU119:EU123)</f>
        <v>0</v>
      </c>
      <c r="EV124" s="841">
        <f t="shared" ref="EV124" si="2030">SUM(EV119:EV123)</f>
        <v>0</v>
      </c>
      <c r="EW124" s="841">
        <f t="shared" ref="EW124" si="2031">SUM(EW119:EW123)</f>
        <v>0</v>
      </c>
      <c r="EX124" s="841">
        <f t="shared" ref="EX124" si="2032">SUM(EX119:EX123)</f>
        <v>0</v>
      </c>
      <c r="EY124" s="841">
        <f t="shared" ref="EY124" si="2033">SUM(EY119:EY123)</f>
        <v>0</v>
      </c>
      <c r="EZ124" s="2030">
        <f t="shared" ref="EZ124" si="2034">SUM(EZ119:EZ123)</f>
        <v>0</v>
      </c>
      <c r="FA124" s="841">
        <f t="shared" ref="FA124" si="2035">SUM(FA119:FA123)</f>
        <v>0</v>
      </c>
      <c r="FB124" s="841">
        <f t="shared" ref="FB124" si="2036">SUM(FB119:FB123)</f>
        <v>0</v>
      </c>
      <c r="FC124" s="841">
        <f t="shared" ref="FC124" si="2037">SUM(FC119:FC123)</f>
        <v>0</v>
      </c>
      <c r="FD124" s="841">
        <f t="shared" ref="FD124" si="2038">SUM(FD119:FD123)</f>
        <v>0</v>
      </c>
      <c r="FE124" s="2193">
        <f t="shared" ref="FE124" si="2039">SUM(FE119:FE123)</f>
        <v>0</v>
      </c>
      <c r="FF124" s="142" t="s">
        <v>106</v>
      </c>
      <c r="FG124" s="846">
        <f>SUM(FG118:FG123)</f>
        <v>0</v>
      </c>
      <c r="FH124" s="847">
        <f t="shared" ref="FH124:FQ124" si="2040">SUM(FH118:FH123)</f>
        <v>0</v>
      </c>
      <c r="FI124" s="847">
        <f t="shared" si="2040"/>
        <v>0</v>
      </c>
      <c r="FJ124" s="848">
        <f t="shared" si="2040"/>
        <v>0</v>
      </c>
      <c r="FK124" s="846">
        <f t="shared" si="2040"/>
        <v>0</v>
      </c>
      <c r="FL124" s="847">
        <f t="shared" si="2040"/>
        <v>0</v>
      </c>
      <c r="FM124" s="847">
        <f t="shared" si="2040"/>
        <v>0</v>
      </c>
      <c r="FN124" s="848">
        <f t="shared" si="2040"/>
        <v>0</v>
      </c>
      <c r="FO124" s="846">
        <f t="shared" si="2040"/>
        <v>0</v>
      </c>
      <c r="FP124" s="847">
        <f t="shared" si="2040"/>
        <v>0</v>
      </c>
      <c r="FQ124" s="848">
        <f t="shared" si="2040"/>
        <v>0</v>
      </c>
      <c r="FR124" s="849">
        <f t="shared" si="1895"/>
        <v>0</v>
      </c>
      <c r="FS124" s="846">
        <f t="shared" ref="FS124" si="2041">SUM(FS118:FS123)</f>
        <v>0</v>
      </c>
      <c r="FT124" s="847">
        <f>SUM(FT118:FT123)</f>
        <v>0</v>
      </c>
      <c r="FU124" s="848">
        <f t="shared" ref="FU124:FY124" si="2042">SUM(FU118:FU123)</f>
        <v>0</v>
      </c>
      <c r="FV124" s="846">
        <f t="shared" si="2042"/>
        <v>0</v>
      </c>
      <c r="FW124" s="847">
        <f t="shared" si="2042"/>
        <v>0</v>
      </c>
      <c r="FX124" s="847">
        <f t="shared" si="2042"/>
        <v>0</v>
      </c>
      <c r="FY124" s="848">
        <f t="shared" si="2042"/>
        <v>0</v>
      </c>
      <c r="FZ124" s="850">
        <f t="shared" si="1900"/>
        <v>0</v>
      </c>
      <c r="GA124" s="851">
        <f t="shared" si="1901"/>
        <v>0</v>
      </c>
      <c r="GB124" s="851">
        <f t="shared" si="1902"/>
        <v>0</v>
      </c>
      <c r="GC124" s="849">
        <f t="shared" si="1903"/>
        <v>0</v>
      </c>
    </row>
    <row r="125" spans="1:269" ht="36.75" customHeight="1" thickBot="1">
      <c r="A125" s="6528" t="str">
        <f>IF(AND(GD118="ok",GD119="ok",GD120="ok",GD121="ok",GD122="ok",GD123="ok", H125 &lt;&gt;"فارغ"),"ok","wrong")</f>
        <v>wrong</v>
      </c>
      <c r="B125" s="6529"/>
      <c r="C125" s="6529"/>
      <c r="D125" s="6529"/>
      <c r="E125" s="6529"/>
      <c r="F125" s="6529"/>
      <c r="G125" s="6530"/>
      <c r="H125" s="6208" t="str">
        <f>IF(Z124=0,"فارغ","")</f>
        <v/>
      </c>
      <c r="I125" s="6209"/>
      <c r="J125" s="6209"/>
      <c r="K125" s="6209"/>
      <c r="L125" s="147"/>
      <c r="M125" s="148"/>
      <c r="N125" s="148"/>
      <c r="O125" s="149"/>
      <c r="P125" s="149"/>
      <c r="Q125" s="149"/>
      <c r="R125" s="148"/>
      <c r="S125" s="148"/>
      <c r="T125" s="148"/>
      <c r="U125" s="148"/>
      <c r="V125" s="148"/>
      <c r="W125" s="148"/>
      <c r="X125" s="148"/>
      <c r="Y125" s="148"/>
      <c r="Z125" s="149"/>
      <c r="AA125" s="149"/>
      <c r="AB125" s="149"/>
      <c r="AC125" s="148"/>
      <c r="AD125" s="148"/>
      <c r="AE125" s="148"/>
      <c r="AF125" s="150"/>
      <c r="AG125" s="148"/>
      <c r="AH125" s="148"/>
      <c r="AI125" s="151"/>
      <c r="AJ125" s="148"/>
      <c r="AK125" s="148"/>
      <c r="AL125" s="148"/>
      <c r="AM125" s="148"/>
      <c r="AN125" s="150"/>
      <c r="AO125" s="151"/>
      <c r="AP125" s="151"/>
      <c r="AQ125" s="151"/>
      <c r="AR125" s="152"/>
      <c r="AS125" s="151"/>
      <c r="AT125" s="153"/>
      <c r="AU125" s="148"/>
      <c r="AV125" s="148"/>
      <c r="AW125" s="148"/>
      <c r="AX125" s="148"/>
      <c r="AY125" s="148"/>
      <c r="AZ125" s="153"/>
      <c r="BA125" s="148"/>
      <c r="BB125" s="154"/>
      <c r="BC125" s="155"/>
      <c r="BD125" s="6531">
        <f>_xlfn.XLOOKUP(B120,التشكيل_القديم!$M$54:$M$92,التشكيل_القديم!$L$54:$L$92,0,0)</f>
        <v>10</v>
      </c>
      <c r="BE125" s="6505" t="str">
        <f>"(3)             "&amp; "عضو يسار الدائرة  /  "  &amp;B120</f>
        <v>(3)             عضو يسار الدائرة  /  مصطفى محمود يوسف حبيب العادلى</v>
      </c>
      <c r="BF125" s="6506"/>
      <c r="BG125" s="6506"/>
      <c r="BH125" s="6506"/>
      <c r="BI125" s="6506"/>
      <c r="BJ125" s="6506"/>
      <c r="BK125" s="6506"/>
      <c r="BL125" s="6506"/>
      <c r="BM125" s="6506"/>
      <c r="BN125" s="6506"/>
      <c r="BO125" s="6506"/>
      <c r="BP125" s="6506"/>
      <c r="BQ125" s="6506"/>
      <c r="BR125" s="6506"/>
      <c r="BS125" s="6506"/>
      <c r="BT125" s="6506"/>
      <c r="BU125" s="6506"/>
      <c r="BV125" s="6506"/>
      <c r="BW125" s="6506"/>
      <c r="BX125" s="6506"/>
      <c r="BY125" s="6506"/>
      <c r="BZ125" s="6506"/>
      <c r="CA125" s="6506"/>
      <c r="CB125" s="6506"/>
      <c r="CC125" s="6506"/>
      <c r="CD125" s="6506"/>
      <c r="CE125" s="6506"/>
      <c r="CF125" s="6506"/>
      <c r="CG125" s="6506"/>
      <c r="CH125" s="6506"/>
      <c r="CI125" s="6506"/>
      <c r="CJ125" s="6506"/>
      <c r="CK125" s="6506"/>
      <c r="CL125" s="6506"/>
      <c r="CM125" s="859"/>
      <c r="CN125" s="6520">
        <f>IF(ISTEXT(B121),_xlfn.XLOOKUP(B121,التشكيل_القديم!$M$54:$M$92,التشكيل_القديم!$L$54:$L$92,0,0),0)</f>
        <v>0</v>
      </c>
      <c r="CO125" s="6505" t="str">
        <f>IF(B121&lt;&gt;"","(4)             "&amp;"عضو يسار  اليسار الدائرة /  "&amp;B121,"لا يوجد عضو رابع " )</f>
        <v xml:space="preserve">لا يوجد عضو رابع </v>
      </c>
      <c r="CP125" s="6506"/>
      <c r="CQ125" s="6506"/>
      <c r="CR125" s="6506"/>
      <c r="CS125" s="6506"/>
      <c r="CT125" s="6506"/>
      <c r="CU125" s="6506"/>
      <c r="CV125" s="6506"/>
      <c r="CW125" s="6506"/>
      <c r="CX125" s="6506"/>
      <c r="CY125" s="6506"/>
      <c r="CZ125" s="6506"/>
      <c r="DA125" s="6506"/>
      <c r="DB125" s="6506"/>
      <c r="DC125" s="6506"/>
      <c r="DD125" s="6506"/>
      <c r="DE125" s="6506"/>
      <c r="DF125" s="6506"/>
      <c r="DG125" s="6506"/>
      <c r="DH125" s="6506"/>
      <c r="DI125" s="6506"/>
      <c r="DJ125" s="6506"/>
      <c r="DK125" s="6506"/>
      <c r="DL125" s="6506"/>
      <c r="DM125" s="6506"/>
      <c r="DN125" s="6506"/>
      <c r="DO125" s="6506"/>
      <c r="DP125" s="6506"/>
      <c r="DQ125" s="6506"/>
      <c r="DR125" s="6506"/>
      <c r="DS125" s="6506"/>
      <c r="DT125" s="6506"/>
      <c r="DU125" s="6506"/>
      <c r="DV125" s="859"/>
      <c r="DW125" s="6520">
        <f>IF(ISTEXT(B123),_xlfn.XLOOKUP(B123,التشكيل_القديم!$M$54:$M$92,التشكيل_القديم!$L$54:$L$92,0,0),0)</f>
        <v>0</v>
      </c>
      <c r="DX125" s="6505" t="str">
        <f>IF(B123&lt;&gt;"","(5)             "&amp;"عضو يسار يسار اليسار الدائرة /  "&amp;B123,"لا يوجد عضو سادس " )</f>
        <v xml:space="preserve">لا يوجد عضو سادس </v>
      </c>
      <c r="DY125" s="6506"/>
      <c r="DZ125" s="6506"/>
      <c r="EA125" s="6506"/>
      <c r="EB125" s="6506"/>
      <c r="EC125" s="6506"/>
      <c r="ED125" s="6506"/>
      <c r="EE125" s="6506"/>
      <c r="EF125" s="6506"/>
      <c r="EG125" s="6506"/>
      <c r="EH125" s="6506"/>
      <c r="EI125" s="6506"/>
      <c r="EJ125" s="6506"/>
      <c r="EK125" s="6506"/>
      <c r="EL125" s="6506"/>
      <c r="EM125" s="6506"/>
      <c r="EN125" s="6506"/>
      <c r="EO125" s="6506"/>
      <c r="EP125" s="6506"/>
      <c r="EQ125" s="6506"/>
      <c r="ER125" s="6506"/>
      <c r="ES125" s="6506"/>
      <c r="ET125" s="6506"/>
      <c r="EU125" s="6506"/>
      <c r="EV125" s="6506"/>
      <c r="EW125" s="6506"/>
      <c r="EX125" s="6506"/>
      <c r="EY125" s="6506"/>
      <c r="EZ125" s="6506"/>
      <c r="FA125" s="6506"/>
      <c r="FB125" s="6506"/>
      <c r="FC125" s="6506"/>
      <c r="FD125" s="6506"/>
      <c r="FE125" s="859"/>
      <c r="FF125" s="6522" t="s">
        <v>1239</v>
      </c>
      <c r="FG125" s="6523"/>
      <c r="FH125" s="6523"/>
      <c r="FI125" s="6523"/>
      <c r="FJ125" s="6523"/>
      <c r="FK125" s="6523"/>
      <c r="FL125" s="6523"/>
      <c r="FM125" s="6523"/>
      <c r="FN125" s="6523"/>
      <c r="FO125" s="6523"/>
      <c r="FP125" s="6523"/>
      <c r="FQ125" s="6523"/>
      <c r="FR125" s="6523"/>
      <c r="FS125" s="6523"/>
      <c r="FT125" s="6523"/>
      <c r="FU125" s="6523"/>
      <c r="FV125" s="6523"/>
      <c r="FW125" s="6523"/>
      <c r="FX125" s="6523"/>
      <c r="FY125" s="6523"/>
      <c r="FZ125" s="6523"/>
      <c r="GA125" s="6523"/>
      <c r="GB125" s="6523"/>
      <c r="GC125" s="6523"/>
      <c r="GD125" s="6523"/>
      <c r="GE125" s="6523"/>
      <c r="GF125" s="6523"/>
      <c r="GG125" s="6523"/>
      <c r="GH125" s="6523"/>
      <c r="GI125" s="6524"/>
      <c r="GY125" s="2212" t="str">
        <f xml:space="preserve"> "    كشف الانتاج  (" &amp;  $HJ$56 &amp; " ) اسرة "  &amp;$HJ$57</f>
        <v xml:space="preserve">    كشف الانتاج  (الدائرة السادسة مدني اسرة ) اسرة </v>
      </c>
      <c r="GZ125" s="2"/>
      <c r="HA125" s="2"/>
      <c r="HB125" s="2"/>
      <c r="HC125" s="2"/>
      <c r="HD125" s="2"/>
      <c r="HE125" s="2"/>
      <c r="HF125" s="2"/>
      <c r="HG125" s="2"/>
      <c r="HH125" s="2"/>
      <c r="HI125" s="2"/>
      <c r="HJ125" s="2"/>
      <c r="HK125" s="2"/>
      <c r="HL125" s="2"/>
      <c r="HM125" s="2"/>
      <c r="HN125" s="2"/>
      <c r="HO125" s="2"/>
      <c r="HP125" s="2"/>
      <c r="HQ125" s="2"/>
      <c r="HR125" s="2"/>
      <c r="HS125" s="2"/>
      <c r="HT125" s="2"/>
      <c r="HU125" s="2"/>
      <c r="HV125" s="2"/>
      <c r="HW125" s="2"/>
      <c r="HX125" s="2"/>
      <c r="HY125" s="2"/>
      <c r="HZ125" s="2"/>
      <c r="IA125" s="2"/>
      <c r="IB125" s="2"/>
      <c r="IC125" s="2"/>
      <c r="ID125" s="2"/>
      <c r="IE125" s="2"/>
      <c r="IF125" s="2"/>
      <c r="IG125" s="2"/>
      <c r="IH125" s="2"/>
      <c r="II125" s="2"/>
      <c r="IJ125" s="2"/>
      <c r="IK125" s="2"/>
      <c r="IL125" s="2"/>
      <c r="IM125" s="2"/>
      <c r="IN125" s="2"/>
      <c r="IO125" s="2"/>
      <c r="IP125" s="2"/>
      <c r="IQ125" s="2"/>
      <c r="IR125" s="2"/>
      <c r="IS125" s="2"/>
      <c r="IT125" s="2"/>
      <c r="IU125" s="2"/>
      <c r="IV125" s="2"/>
      <c r="IW125" s="2"/>
      <c r="IX125" s="2"/>
      <c r="IY125" s="2"/>
    </row>
    <row r="126" spans="1:269" ht="36.75" customHeight="1" thickTop="1" thickBot="1">
      <c r="A126" s="6205"/>
      <c r="B126" s="6206"/>
      <c r="C126" s="6206"/>
      <c r="D126" s="6206"/>
      <c r="E126" s="6206"/>
      <c r="F126" s="6206"/>
      <c r="G126" s="6207"/>
      <c r="H126" s="6208"/>
      <c r="I126" s="6209"/>
      <c r="J126" s="6209"/>
      <c r="K126" s="6209"/>
      <c r="L126" s="147"/>
      <c r="M126" s="148"/>
      <c r="N126" s="148"/>
      <c r="O126" s="148"/>
      <c r="P126" s="148"/>
      <c r="Q126" s="148"/>
      <c r="R126" s="148"/>
      <c r="S126" s="148"/>
      <c r="T126" s="148"/>
      <c r="U126" s="148"/>
      <c r="V126" s="148"/>
      <c r="W126" s="148"/>
      <c r="X126" s="148"/>
      <c r="Y126" s="148"/>
      <c r="Z126" s="160"/>
      <c r="AA126" s="148"/>
      <c r="AB126" s="148"/>
      <c r="AC126" s="148"/>
      <c r="AD126" s="148"/>
      <c r="AE126" s="148"/>
      <c r="AF126" s="150"/>
      <c r="AG126" s="148"/>
      <c r="AH126" s="148"/>
      <c r="AI126" s="151"/>
      <c r="AJ126" s="148"/>
      <c r="AK126" s="148"/>
      <c r="AL126" s="148"/>
      <c r="AM126" s="148"/>
      <c r="AN126" s="150"/>
      <c r="AO126" s="151"/>
      <c r="AP126" s="151"/>
      <c r="AQ126" s="151"/>
      <c r="AR126" s="152"/>
      <c r="AS126" s="151"/>
      <c r="AT126" s="153"/>
      <c r="AU126" s="148"/>
      <c r="AV126" s="148"/>
      <c r="AW126" s="148"/>
      <c r="AX126" s="148"/>
      <c r="AY126" s="148"/>
      <c r="AZ126" s="153"/>
      <c r="BA126" s="148"/>
      <c r="BB126" s="154"/>
      <c r="BC126" s="155"/>
      <c r="BD126" s="6532"/>
      <c r="BE126" s="6507"/>
      <c r="BF126" s="6508"/>
      <c r="BG126" s="6508"/>
      <c r="BH126" s="6508"/>
      <c r="BI126" s="6508"/>
      <c r="BJ126" s="6508"/>
      <c r="BK126" s="6508"/>
      <c r="BL126" s="6508"/>
      <c r="BM126" s="6508"/>
      <c r="BN126" s="6508"/>
      <c r="BO126" s="6508"/>
      <c r="BP126" s="6508"/>
      <c r="BQ126" s="6508"/>
      <c r="BR126" s="6508"/>
      <c r="BS126" s="6508"/>
      <c r="BT126" s="6508"/>
      <c r="BU126" s="6508"/>
      <c r="BV126" s="6508"/>
      <c r="BW126" s="6508"/>
      <c r="BX126" s="6508"/>
      <c r="BY126" s="6508"/>
      <c r="BZ126" s="6508"/>
      <c r="CA126" s="6508"/>
      <c r="CB126" s="6508"/>
      <c r="CC126" s="6508"/>
      <c r="CD126" s="6508"/>
      <c r="CE126" s="6508"/>
      <c r="CF126" s="6508"/>
      <c r="CG126" s="6508"/>
      <c r="CH126" s="6508"/>
      <c r="CI126" s="6508"/>
      <c r="CJ126" s="6508"/>
      <c r="CK126" s="6508"/>
      <c r="CL126" s="6508"/>
      <c r="CM126" s="860"/>
      <c r="CN126" s="6521"/>
      <c r="CO126" s="6507"/>
      <c r="CP126" s="6508"/>
      <c r="CQ126" s="6508"/>
      <c r="CR126" s="6508"/>
      <c r="CS126" s="6508"/>
      <c r="CT126" s="6508"/>
      <c r="CU126" s="6508"/>
      <c r="CV126" s="6508"/>
      <c r="CW126" s="6508"/>
      <c r="CX126" s="6508"/>
      <c r="CY126" s="6508"/>
      <c r="CZ126" s="6508"/>
      <c r="DA126" s="6508"/>
      <c r="DB126" s="6508"/>
      <c r="DC126" s="6508"/>
      <c r="DD126" s="6508"/>
      <c r="DE126" s="6508"/>
      <c r="DF126" s="6508"/>
      <c r="DG126" s="6508"/>
      <c r="DH126" s="6508"/>
      <c r="DI126" s="6508"/>
      <c r="DJ126" s="6508"/>
      <c r="DK126" s="6508"/>
      <c r="DL126" s="6508"/>
      <c r="DM126" s="6508"/>
      <c r="DN126" s="6508"/>
      <c r="DO126" s="6508"/>
      <c r="DP126" s="6508"/>
      <c r="DQ126" s="6508"/>
      <c r="DR126" s="6508"/>
      <c r="DS126" s="6508"/>
      <c r="DT126" s="6508"/>
      <c r="DU126" s="6508"/>
      <c r="DV126" s="866"/>
      <c r="DW126" s="6521"/>
      <c r="DX126" s="6507"/>
      <c r="DY126" s="6508"/>
      <c r="DZ126" s="6508"/>
      <c r="EA126" s="6508"/>
      <c r="EB126" s="6508"/>
      <c r="EC126" s="6508"/>
      <c r="ED126" s="6508"/>
      <c r="EE126" s="6508"/>
      <c r="EF126" s="6508"/>
      <c r="EG126" s="6508"/>
      <c r="EH126" s="6508"/>
      <c r="EI126" s="6508"/>
      <c r="EJ126" s="6508"/>
      <c r="EK126" s="6508"/>
      <c r="EL126" s="6508"/>
      <c r="EM126" s="6508"/>
      <c r="EN126" s="6508"/>
      <c r="EO126" s="6508"/>
      <c r="EP126" s="6508"/>
      <c r="EQ126" s="6508"/>
      <c r="ER126" s="6508"/>
      <c r="ES126" s="6508"/>
      <c r="ET126" s="6508"/>
      <c r="EU126" s="6508"/>
      <c r="EV126" s="6508"/>
      <c r="EW126" s="6508"/>
      <c r="EX126" s="6508"/>
      <c r="EY126" s="6508"/>
      <c r="EZ126" s="6508"/>
      <c r="FA126" s="6508"/>
      <c r="FB126" s="6508"/>
      <c r="FC126" s="6508"/>
      <c r="FD126" s="6508"/>
      <c r="FE126" s="866"/>
      <c r="FF126" s="2114"/>
      <c r="FG126" s="6348" t="s">
        <v>23</v>
      </c>
      <c r="FH126" s="6349"/>
      <c r="FI126" s="6349"/>
      <c r="FJ126" s="6350"/>
      <c r="FK126" s="6370" t="s">
        <v>33</v>
      </c>
      <c r="FL126" s="6370"/>
      <c r="FM126" s="6370"/>
      <c r="FN126" s="6371"/>
      <c r="FO126" s="6351" t="s">
        <v>184</v>
      </c>
      <c r="FP126" s="6352"/>
      <c r="FQ126" s="6352"/>
      <c r="FR126" s="6353"/>
      <c r="FS126" s="6366" t="s">
        <v>185</v>
      </c>
      <c r="FT126" s="6367"/>
      <c r="FU126" s="6367"/>
      <c r="FV126" s="6368"/>
      <c r="FW126" s="6354" t="s">
        <v>200</v>
      </c>
      <c r="FX126" s="6355"/>
      <c r="FY126" s="6355"/>
      <c r="FZ126" s="6356"/>
      <c r="GA126" s="6338" t="s">
        <v>597</v>
      </c>
      <c r="GB126" s="6339"/>
      <c r="GC126" s="6339"/>
      <c r="GD126" s="6340"/>
      <c r="GE126" s="6525" t="s">
        <v>598</v>
      </c>
      <c r="GF126" s="6526"/>
      <c r="GG126" s="6526"/>
      <c r="GH126" s="6526"/>
      <c r="GI126" s="6527"/>
      <c r="GQ126" s="1728"/>
      <c r="GR126" s="1728"/>
      <c r="GS126" s="1728"/>
      <c r="GT126" s="1728"/>
      <c r="GU126" s="1728"/>
      <c r="GV126" s="1728"/>
      <c r="GW126" s="1728"/>
      <c r="GX126" s="1728"/>
      <c r="GY126" s="1729"/>
      <c r="GZ126" s="1730"/>
      <c r="HA126" s="1730"/>
      <c r="HB126" s="1730"/>
      <c r="HC126" s="1730"/>
      <c r="HD126" s="1730"/>
      <c r="HE126" s="1730"/>
      <c r="HF126" s="1730"/>
      <c r="HG126" s="1730"/>
      <c r="HH126" s="1730"/>
      <c r="HI126" s="1730"/>
      <c r="HJ126" s="6621" t="s">
        <v>92</v>
      </c>
      <c r="HK126" s="6624" t="s">
        <v>93</v>
      </c>
      <c r="HL126" s="6625"/>
      <c r="HM126" s="6625"/>
      <c r="HN126" s="6625"/>
      <c r="HO126" s="6625"/>
      <c r="HP126" s="6625"/>
      <c r="HQ126" s="6625"/>
      <c r="HR126" s="6625"/>
      <c r="HS126" s="6625"/>
      <c r="HT126" s="6625"/>
      <c r="HU126" s="6625"/>
      <c r="HV126" s="6625"/>
      <c r="HW126" s="6625"/>
      <c r="HX126" s="6626"/>
      <c r="HY126" s="6627" t="s">
        <v>94</v>
      </c>
      <c r="HZ126" s="6627" t="s">
        <v>95</v>
      </c>
      <c r="IA126" s="6624" t="s">
        <v>96</v>
      </c>
      <c r="IB126" s="6625"/>
      <c r="IC126" s="6625"/>
      <c r="ID126" s="6625"/>
      <c r="IE126" s="6625"/>
      <c r="IF126" s="6625"/>
      <c r="IG126" s="6625"/>
      <c r="IH126" s="6625"/>
      <c r="II126" s="6625"/>
      <c r="IJ126" s="6625"/>
      <c r="IK126" s="6625"/>
      <c r="IL126" s="6625"/>
      <c r="IM126" s="6625"/>
      <c r="IN126" s="6625"/>
      <c r="IO126" s="6625"/>
      <c r="IP126" s="6625"/>
      <c r="IQ126" s="6626"/>
      <c r="IR126" s="6627" t="s">
        <v>97</v>
      </c>
      <c r="IS126" s="6628" t="s">
        <v>98</v>
      </c>
      <c r="IT126" s="6629"/>
      <c r="IU126" s="6629"/>
      <c r="IV126" s="6629"/>
      <c r="IW126" s="6629"/>
      <c r="IX126" s="6629"/>
      <c r="IY126" s="6630" t="s">
        <v>99</v>
      </c>
      <c r="IZ126" s="1728"/>
      <c r="JA126" s="1728"/>
      <c r="JB126" s="1728"/>
      <c r="JC126" s="1728"/>
      <c r="JD126" s="1728"/>
      <c r="JE126" s="1728"/>
      <c r="JF126" s="1728"/>
      <c r="JG126" s="1728"/>
      <c r="JH126" s="1728"/>
      <c r="JI126" s="1728"/>
    </row>
    <row r="127" spans="1:269" ht="36.75" customHeight="1" thickTop="1" thickBot="1">
      <c r="A127" s="143"/>
      <c r="B127" s="157"/>
      <c r="C127" s="157"/>
      <c r="D127" s="157"/>
      <c r="E127" s="158"/>
      <c r="F127" s="158"/>
      <c r="G127" s="159"/>
      <c r="H127" s="144"/>
      <c r="I127" s="144"/>
      <c r="J127" s="145"/>
      <c r="K127" s="146"/>
      <c r="L127" s="2186" t="str">
        <f>الاعدادات!$D$14</f>
        <v>2023 وما قبلها</v>
      </c>
      <c r="M127" s="148"/>
      <c r="N127" s="148"/>
      <c r="O127" s="148"/>
      <c r="P127" s="148"/>
      <c r="Q127" s="148"/>
      <c r="R127" s="148"/>
      <c r="S127" s="148"/>
      <c r="T127" s="148"/>
      <c r="U127" s="148"/>
      <c r="V127" s="148"/>
      <c r="W127" s="148"/>
      <c r="X127" s="148"/>
      <c r="Y127" s="148"/>
      <c r="Z127" s="160"/>
      <c r="AA127" s="148"/>
      <c r="AB127" s="148"/>
      <c r="AC127" s="148"/>
      <c r="AD127" s="148"/>
      <c r="AE127" s="148"/>
      <c r="AF127" s="150"/>
      <c r="AG127" s="148"/>
      <c r="AH127" s="148"/>
      <c r="AI127" s="151"/>
      <c r="AJ127" s="148"/>
      <c r="AK127" s="148"/>
      <c r="AL127" s="148"/>
      <c r="AM127" s="148"/>
      <c r="AN127" s="150"/>
      <c r="AO127" s="151"/>
      <c r="AP127" s="151"/>
      <c r="AQ127" s="151"/>
      <c r="AR127" s="152"/>
      <c r="AS127" s="151"/>
      <c r="AT127" s="153"/>
      <c r="AU127" s="148"/>
      <c r="AV127" s="148"/>
      <c r="AW127" s="148"/>
      <c r="AX127" s="148"/>
      <c r="AY127" s="148"/>
      <c r="AZ127" s="153"/>
      <c r="BA127" s="148"/>
      <c r="BB127" s="154"/>
      <c r="BC127" s="155"/>
      <c r="BD127" s="2186" t="str">
        <f>الاعدادات!$D$14</f>
        <v>2023 وما قبلها</v>
      </c>
      <c r="BE127" s="82"/>
      <c r="BF127" s="83"/>
      <c r="BG127" s="83"/>
      <c r="BH127" s="84"/>
      <c r="BI127" s="84"/>
      <c r="BJ127" s="84"/>
      <c r="BK127" s="85"/>
      <c r="BL127" s="86"/>
      <c r="BM127" s="87"/>
      <c r="BN127" s="87"/>
      <c r="BO127" s="88"/>
      <c r="BP127" s="88"/>
      <c r="BQ127" s="88"/>
      <c r="BR127" s="88"/>
      <c r="BS127" s="88"/>
      <c r="BT127" s="88"/>
      <c r="BU127" s="88"/>
      <c r="BV127" s="88"/>
      <c r="BW127" s="89"/>
      <c r="BX127" s="77">
        <f t="shared" ref="BX127:BX129" si="2043">SUM(BE127:BW127)</f>
        <v>0</v>
      </c>
      <c r="BY127" s="90"/>
      <c r="BZ127" s="855"/>
      <c r="CA127" s="91"/>
      <c r="CB127" s="92"/>
      <c r="CC127" s="93"/>
      <c r="CD127" s="94"/>
      <c r="CE127" s="95"/>
      <c r="CF127" s="96"/>
      <c r="CG127" s="97"/>
      <c r="CH127" s="98"/>
      <c r="CI127" s="99"/>
      <c r="CJ127" s="79">
        <f t="shared" ref="CJ127:CJ128" si="2044">SUM(BX127:CI127)</f>
        <v>0</v>
      </c>
      <c r="CK127" s="104"/>
      <c r="CL127" s="92"/>
      <c r="CM127" s="861"/>
      <c r="CN127" s="82"/>
      <c r="CO127" s="83"/>
      <c r="CP127" s="83"/>
      <c r="CQ127" s="84"/>
      <c r="CR127" s="84"/>
      <c r="CS127" s="84"/>
      <c r="CT127" s="85"/>
      <c r="CU127" s="86"/>
      <c r="CV127" s="87"/>
      <c r="CW127" s="87"/>
      <c r="CX127" s="88"/>
      <c r="CY127" s="88"/>
      <c r="CZ127" s="88"/>
      <c r="DA127" s="88"/>
      <c r="DB127" s="88"/>
      <c r="DC127" s="88"/>
      <c r="DD127" s="88"/>
      <c r="DE127" s="88"/>
      <c r="DF127" s="89"/>
      <c r="DG127" s="161">
        <f t="shared" ref="DG127:DG129" si="2045">SUM(CN127:DF127)</f>
        <v>0</v>
      </c>
      <c r="DH127" s="90"/>
      <c r="DI127" s="855"/>
      <c r="DJ127" s="168"/>
      <c r="DK127" s="92"/>
      <c r="DL127" s="93"/>
      <c r="DM127" s="94"/>
      <c r="DN127" s="95"/>
      <c r="DO127" s="96"/>
      <c r="DP127" s="97"/>
      <c r="DQ127" s="98"/>
      <c r="DR127" s="99"/>
      <c r="DS127" s="79">
        <f t="shared" ref="DS127:DS129" si="2046">SUM(DG127:DR127)</f>
        <v>0</v>
      </c>
      <c r="DT127" s="104"/>
      <c r="DU127" s="92"/>
      <c r="DV127" s="864"/>
      <c r="DW127" s="82"/>
      <c r="DX127" s="83"/>
      <c r="DY127" s="83"/>
      <c r="DZ127" s="84"/>
      <c r="EA127" s="84"/>
      <c r="EB127" s="84"/>
      <c r="EC127" s="85"/>
      <c r="ED127" s="86"/>
      <c r="EE127" s="87"/>
      <c r="EF127" s="87"/>
      <c r="EG127" s="88"/>
      <c r="EH127" s="88"/>
      <c r="EI127" s="88"/>
      <c r="EJ127" s="88"/>
      <c r="EK127" s="88"/>
      <c r="EL127" s="88"/>
      <c r="EM127" s="88"/>
      <c r="EN127" s="88"/>
      <c r="EO127" s="89"/>
      <c r="EP127" s="161">
        <f t="shared" ref="EP127:EP129" si="2047">SUM(DW127:EO127)</f>
        <v>0</v>
      </c>
      <c r="EQ127" s="90"/>
      <c r="ER127" s="855"/>
      <c r="ES127" s="168"/>
      <c r="ET127" s="92"/>
      <c r="EU127" s="93"/>
      <c r="EV127" s="94"/>
      <c r="EW127" s="95"/>
      <c r="EX127" s="96"/>
      <c r="EY127" s="97"/>
      <c r="EZ127" s="98"/>
      <c r="FA127" s="99"/>
      <c r="FB127" s="79">
        <f t="shared" ref="FB127:FB130" si="2048">SUM(EP127:FA127)</f>
        <v>0</v>
      </c>
      <c r="FC127" s="104"/>
      <c r="FD127" s="92"/>
      <c r="FE127" s="864"/>
      <c r="FF127" s="162" t="s">
        <v>163</v>
      </c>
      <c r="FG127" s="838" t="s">
        <v>190</v>
      </c>
      <c r="FH127" s="838" t="s">
        <v>203</v>
      </c>
      <c r="FI127" s="838" t="s">
        <v>204</v>
      </c>
      <c r="FJ127" s="839" t="s">
        <v>116</v>
      </c>
      <c r="FK127" s="838" t="s">
        <v>190</v>
      </c>
      <c r="FL127" s="838" t="s">
        <v>203</v>
      </c>
      <c r="FM127" s="838" t="s">
        <v>204</v>
      </c>
      <c r="FN127" s="839" t="s">
        <v>116</v>
      </c>
      <c r="FO127" s="838" t="s">
        <v>190</v>
      </c>
      <c r="FP127" s="838" t="s">
        <v>203</v>
      </c>
      <c r="FQ127" s="838" t="s">
        <v>204</v>
      </c>
      <c r="FR127" s="839" t="s">
        <v>116</v>
      </c>
      <c r="FS127" s="838" t="s">
        <v>190</v>
      </c>
      <c r="FT127" s="838" t="s">
        <v>203</v>
      </c>
      <c r="FU127" s="838" t="s">
        <v>204</v>
      </c>
      <c r="FV127" s="839" t="s">
        <v>116</v>
      </c>
      <c r="FW127" s="838" t="s">
        <v>190</v>
      </c>
      <c r="FX127" s="838" t="s">
        <v>203</v>
      </c>
      <c r="FY127" s="838" t="s">
        <v>204</v>
      </c>
      <c r="FZ127" s="839" t="s">
        <v>116</v>
      </c>
      <c r="GA127" s="838" t="s">
        <v>190</v>
      </c>
      <c r="GB127" s="838" t="s">
        <v>203</v>
      </c>
      <c r="GC127" s="838" t="s">
        <v>204</v>
      </c>
      <c r="GD127" s="839" t="s">
        <v>116</v>
      </c>
      <c r="GE127" s="852" t="s">
        <v>205</v>
      </c>
      <c r="GF127" s="838" t="s">
        <v>190</v>
      </c>
      <c r="GG127" s="838" t="s">
        <v>203</v>
      </c>
      <c r="GH127" s="838" t="s">
        <v>204</v>
      </c>
      <c r="GI127" s="839" t="s">
        <v>116</v>
      </c>
      <c r="GQ127" s="1728"/>
      <c r="GR127" s="1728"/>
      <c r="GS127" s="1728"/>
      <c r="GT127" s="1728"/>
      <c r="GU127" s="1728"/>
      <c r="GV127" s="1728"/>
      <c r="GW127" s="1728"/>
      <c r="GX127" s="1728"/>
      <c r="GY127" s="6632" t="s">
        <v>208</v>
      </c>
      <c r="GZ127" s="6635" t="s">
        <v>88</v>
      </c>
      <c r="HA127" s="6636"/>
      <c r="HB127" s="6636"/>
      <c r="HC127" s="6636"/>
      <c r="HD127" s="6636"/>
      <c r="HE127" s="6637"/>
      <c r="HF127" s="6644" t="s">
        <v>89</v>
      </c>
      <c r="HG127" s="6647" t="s">
        <v>15</v>
      </c>
      <c r="HH127" s="6647" t="s">
        <v>90</v>
      </c>
      <c r="HI127" s="6650" t="s">
        <v>91</v>
      </c>
      <c r="HJ127" s="6622"/>
      <c r="HK127" s="6585" t="s">
        <v>107</v>
      </c>
      <c r="HL127" s="6586"/>
      <c r="HM127" s="6586"/>
      <c r="HN127" s="6586"/>
      <c r="HO127" s="6586"/>
      <c r="HP127" s="6586"/>
      <c r="HQ127" s="6586"/>
      <c r="HR127" s="6586"/>
      <c r="HS127" s="6586"/>
      <c r="HT127" s="6586"/>
      <c r="HU127" s="6586"/>
      <c r="HV127" s="6587"/>
      <c r="HW127" s="6571" t="s">
        <v>108</v>
      </c>
      <c r="HX127" s="6571" t="s">
        <v>109</v>
      </c>
      <c r="HY127" s="6572"/>
      <c r="HZ127" s="6572"/>
      <c r="IA127" s="6585" t="s">
        <v>100</v>
      </c>
      <c r="IB127" s="6586"/>
      <c r="IC127" s="6586"/>
      <c r="ID127" s="6587"/>
      <c r="IE127" s="6571" t="s">
        <v>102</v>
      </c>
      <c r="IF127" s="6585" t="s">
        <v>110</v>
      </c>
      <c r="IG127" s="6586"/>
      <c r="IH127" s="6586"/>
      <c r="II127" s="6586"/>
      <c r="IJ127" s="6586"/>
      <c r="IK127" s="6586"/>
      <c r="IL127" s="6587"/>
      <c r="IM127" s="6585" t="s">
        <v>111</v>
      </c>
      <c r="IN127" s="6586"/>
      <c r="IO127" s="6586"/>
      <c r="IP127" s="6587"/>
      <c r="IQ127" s="6571" t="s">
        <v>105</v>
      </c>
      <c r="IR127" s="6572"/>
      <c r="IS127" s="6571" t="s">
        <v>209</v>
      </c>
      <c r="IT127" s="6571" t="s">
        <v>210</v>
      </c>
      <c r="IU127" s="6571" t="s">
        <v>211</v>
      </c>
      <c r="IV127" s="6571" t="s">
        <v>115</v>
      </c>
      <c r="IW127" s="6571" t="s">
        <v>116</v>
      </c>
      <c r="IX127" s="6655" t="s">
        <v>117</v>
      </c>
      <c r="IY127" s="6631"/>
      <c r="IZ127" s="1728"/>
      <c r="JA127" s="1728"/>
      <c r="JB127" s="1728"/>
      <c r="JC127" s="1728"/>
      <c r="JD127" s="1728"/>
      <c r="JE127" s="1728"/>
      <c r="JF127" s="1728"/>
      <c r="JG127" s="1728"/>
      <c r="JH127" s="1728"/>
      <c r="JI127" s="1728"/>
    </row>
    <row r="128" spans="1:269" ht="36.75" customHeight="1" thickTop="1" thickBot="1">
      <c r="A128" s="143"/>
      <c r="B128" s="157"/>
      <c r="C128" s="157"/>
      <c r="D128" s="157"/>
      <c r="E128" s="158"/>
      <c r="F128" s="158"/>
      <c r="G128" s="159"/>
      <c r="H128" s="144"/>
      <c r="I128" s="144"/>
      <c r="J128" s="145"/>
      <c r="K128" s="146"/>
      <c r="L128" s="2187">
        <f>الاعدادات!$D$15</f>
        <v>2024</v>
      </c>
      <c r="M128" s="148"/>
      <c r="N128" s="148"/>
      <c r="O128" s="148"/>
      <c r="P128" s="148"/>
      <c r="Q128" s="148"/>
      <c r="R128" s="148"/>
      <c r="S128" s="148"/>
      <c r="T128" s="148"/>
      <c r="U128" s="148"/>
      <c r="V128" s="148"/>
      <c r="W128" s="148"/>
      <c r="X128" s="148"/>
      <c r="Y128" s="148"/>
      <c r="Z128" s="160"/>
      <c r="AA128" s="148"/>
      <c r="AB128" s="148"/>
      <c r="AC128" s="148"/>
      <c r="AD128" s="148"/>
      <c r="AE128" s="148"/>
      <c r="AF128" s="150"/>
      <c r="AG128" s="148"/>
      <c r="AH128" s="148"/>
      <c r="AI128" s="151"/>
      <c r="AJ128" s="148"/>
      <c r="AK128" s="148"/>
      <c r="AL128" s="148"/>
      <c r="AM128" s="148"/>
      <c r="AN128" s="150"/>
      <c r="AO128" s="151"/>
      <c r="AP128" s="151"/>
      <c r="AQ128" s="151"/>
      <c r="AR128" s="152"/>
      <c r="AS128" s="151"/>
      <c r="AT128" s="153"/>
      <c r="AU128" s="148"/>
      <c r="AV128" s="148"/>
      <c r="AW128" s="148"/>
      <c r="AX128" s="148"/>
      <c r="AY128" s="148"/>
      <c r="AZ128" s="153"/>
      <c r="BA128" s="148"/>
      <c r="BB128" s="154"/>
      <c r="BC128" s="155"/>
      <c r="BD128" s="2187">
        <f>الاعدادات!$D$15</f>
        <v>2024</v>
      </c>
      <c r="BE128" s="82"/>
      <c r="BF128" s="83"/>
      <c r="BG128" s="83"/>
      <c r="BH128" s="84"/>
      <c r="BI128" s="84"/>
      <c r="BJ128" s="84"/>
      <c r="BK128" s="85"/>
      <c r="BL128" s="86"/>
      <c r="BM128" s="87"/>
      <c r="BN128" s="87"/>
      <c r="BO128" s="88"/>
      <c r="BP128" s="88"/>
      <c r="BQ128" s="88"/>
      <c r="BR128" s="88"/>
      <c r="BS128" s="88"/>
      <c r="BT128" s="88"/>
      <c r="BU128" s="88"/>
      <c r="BV128" s="88"/>
      <c r="BW128" s="89"/>
      <c r="BX128" s="77">
        <f t="shared" si="2043"/>
        <v>0</v>
      </c>
      <c r="BY128" s="90"/>
      <c r="BZ128" s="855"/>
      <c r="CA128" s="91"/>
      <c r="CB128" s="92"/>
      <c r="CC128" s="93"/>
      <c r="CD128" s="94"/>
      <c r="CE128" s="95"/>
      <c r="CF128" s="96"/>
      <c r="CG128" s="97"/>
      <c r="CH128" s="98"/>
      <c r="CI128" s="99"/>
      <c r="CJ128" s="79">
        <f t="shared" si="2044"/>
        <v>0</v>
      </c>
      <c r="CK128" s="104"/>
      <c r="CL128" s="92"/>
      <c r="CM128" s="861"/>
      <c r="CN128" s="82"/>
      <c r="CO128" s="83"/>
      <c r="CP128" s="83"/>
      <c r="CQ128" s="84"/>
      <c r="CR128" s="84"/>
      <c r="CS128" s="84"/>
      <c r="CT128" s="85"/>
      <c r="CU128" s="86"/>
      <c r="CV128" s="87"/>
      <c r="CW128" s="87"/>
      <c r="CX128" s="88"/>
      <c r="CY128" s="88"/>
      <c r="CZ128" s="88"/>
      <c r="DA128" s="88"/>
      <c r="DB128" s="88"/>
      <c r="DC128" s="88"/>
      <c r="DD128" s="88"/>
      <c r="DE128" s="88"/>
      <c r="DF128" s="89"/>
      <c r="DG128" s="161">
        <f t="shared" si="2045"/>
        <v>0</v>
      </c>
      <c r="DH128" s="90"/>
      <c r="DI128" s="855"/>
      <c r="DJ128" s="168"/>
      <c r="DK128" s="92"/>
      <c r="DL128" s="93"/>
      <c r="DM128" s="94"/>
      <c r="DN128" s="95"/>
      <c r="DO128" s="96"/>
      <c r="DP128" s="97"/>
      <c r="DQ128" s="98"/>
      <c r="DR128" s="99"/>
      <c r="DS128" s="79">
        <f t="shared" si="2046"/>
        <v>0</v>
      </c>
      <c r="DT128" s="104"/>
      <c r="DU128" s="92"/>
      <c r="DV128" s="864"/>
      <c r="DW128" s="82"/>
      <c r="DX128" s="83"/>
      <c r="DY128" s="83"/>
      <c r="DZ128" s="84"/>
      <c r="EA128" s="84"/>
      <c r="EB128" s="84"/>
      <c r="EC128" s="85"/>
      <c r="ED128" s="86"/>
      <c r="EE128" s="87"/>
      <c r="EF128" s="87"/>
      <c r="EG128" s="88"/>
      <c r="EH128" s="88"/>
      <c r="EI128" s="88"/>
      <c r="EJ128" s="88"/>
      <c r="EK128" s="88"/>
      <c r="EL128" s="88"/>
      <c r="EM128" s="88"/>
      <c r="EN128" s="88"/>
      <c r="EO128" s="89"/>
      <c r="EP128" s="161">
        <f t="shared" si="2047"/>
        <v>0</v>
      </c>
      <c r="EQ128" s="90"/>
      <c r="ER128" s="855"/>
      <c r="ES128" s="168"/>
      <c r="ET128" s="92"/>
      <c r="EU128" s="93"/>
      <c r="EV128" s="94"/>
      <c r="EW128" s="95"/>
      <c r="EX128" s="96"/>
      <c r="EY128" s="97"/>
      <c r="EZ128" s="98"/>
      <c r="FA128" s="99"/>
      <c r="FB128" s="79">
        <f t="shared" si="2048"/>
        <v>0</v>
      </c>
      <c r="FC128" s="104"/>
      <c r="FD128" s="92"/>
      <c r="FE128" s="864"/>
      <c r="FF128" s="2207">
        <f>الاعدادات!$D$7</f>
        <v>2023</v>
      </c>
      <c r="FG128" s="163">
        <f t="shared" ref="FG128:FG131" si="2049">BX120</f>
        <v>0</v>
      </c>
      <c r="FH128" s="164">
        <f t="shared" ref="FH128:FH131" si="2050">BY120</f>
        <v>0</v>
      </c>
      <c r="FI128" s="164">
        <f>CA120+CB120+CC120+CD120+CE120+BZ120</f>
        <v>0</v>
      </c>
      <c r="FJ128" s="165">
        <f>CF120+CG120+CH120+CI120</f>
        <v>0</v>
      </c>
      <c r="FK128" s="166">
        <f t="shared" ref="FK128:FK131" si="2051">DG120</f>
        <v>0</v>
      </c>
      <c r="FL128" s="164">
        <f t="shared" ref="FL128:FL131" si="2052">DH120</f>
        <v>0</v>
      </c>
      <c r="FM128" s="164">
        <f>DJ120+DK120+DL120+DM120+DN120+DI120</f>
        <v>0</v>
      </c>
      <c r="FN128" s="165">
        <f>DO120+DP120+DQ120+DR120</f>
        <v>0</v>
      </c>
      <c r="FO128" s="166">
        <f t="shared" ref="FO128:FO131" si="2053">BX127</f>
        <v>0</v>
      </c>
      <c r="FP128" s="164">
        <f t="shared" ref="FP128:FP131" si="2054">BY127</f>
        <v>0</v>
      </c>
      <c r="FQ128" s="164">
        <f>CA127+CB127+CC127+CD127+CE127+BZ127</f>
        <v>0</v>
      </c>
      <c r="FR128" s="165">
        <f>CF127+CG127+CH127+CI127</f>
        <v>0</v>
      </c>
      <c r="FS128" s="166">
        <f t="shared" ref="FS128:FS131" si="2055">DG127</f>
        <v>0</v>
      </c>
      <c r="FT128" s="164">
        <f t="shared" ref="FT128:FT131" si="2056">DH127</f>
        <v>0</v>
      </c>
      <c r="FU128" s="164">
        <f>DI127+DJ127+DK127+DL127+DM127+DN127</f>
        <v>0</v>
      </c>
      <c r="FV128" s="167">
        <f>DO127+DP127+DQ127+DR127</f>
        <v>0</v>
      </c>
      <c r="FW128" s="166">
        <f t="shared" ref="FW128:FW131" si="2057">EP120</f>
        <v>0</v>
      </c>
      <c r="FX128" s="164">
        <f t="shared" ref="FX128:FX131" si="2058">EQ120</f>
        <v>0</v>
      </c>
      <c r="FY128" s="164">
        <f>ES120+ET120+EU120+EV120+EW120+ER120</f>
        <v>0</v>
      </c>
      <c r="FZ128" s="167">
        <f>EX120+EY120+EZ120+FA120</f>
        <v>0</v>
      </c>
      <c r="GA128" s="166">
        <f t="shared" ref="GA128:GA131" si="2059">EP127</f>
        <v>0</v>
      </c>
      <c r="GB128" s="164">
        <f t="shared" ref="GB128:GB131" si="2060">EQ127</f>
        <v>0</v>
      </c>
      <c r="GC128" s="164">
        <f>ES127+ET127+EU127+EV127+EW127+ER127</f>
        <v>0</v>
      </c>
      <c r="GD128" s="167">
        <f>EX127+EY127+EZ127+FA127</f>
        <v>0</v>
      </c>
      <c r="GE128" s="837" t="s">
        <v>23</v>
      </c>
      <c r="GF128" s="169">
        <f>FG132</f>
        <v>0</v>
      </c>
      <c r="GG128" s="170">
        <f>FH132</f>
        <v>0</v>
      </c>
      <c r="GH128" s="170">
        <f>FI132</f>
        <v>0</v>
      </c>
      <c r="GI128" s="171">
        <f>FJ132</f>
        <v>0</v>
      </c>
      <c r="GQ128" s="1728"/>
      <c r="GR128" s="1728"/>
      <c r="GS128" s="1728"/>
      <c r="GT128" s="1728"/>
      <c r="GU128" s="1728"/>
      <c r="GV128" s="1728"/>
      <c r="GW128" s="1728"/>
      <c r="GX128" s="1728"/>
      <c r="GY128" s="6633"/>
      <c r="GZ128" s="6638"/>
      <c r="HA128" s="6639"/>
      <c r="HB128" s="6639"/>
      <c r="HC128" s="6639"/>
      <c r="HD128" s="6639"/>
      <c r="HE128" s="6640"/>
      <c r="HF128" s="6645"/>
      <c r="HG128" s="6648"/>
      <c r="HH128" s="6648"/>
      <c r="HI128" s="6651"/>
      <c r="HJ128" s="6622"/>
      <c r="HK128" s="6591"/>
      <c r="HL128" s="6592"/>
      <c r="HM128" s="6592"/>
      <c r="HN128" s="6592"/>
      <c r="HO128" s="6592"/>
      <c r="HP128" s="6592"/>
      <c r="HQ128" s="6592"/>
      <c r="HR128" s="6592"/>
      <c r="HS128" s="6592"/>
      <c r="HT128" s="6592"/>
      <c r="HU128" s="6592"/>
      <c r="HV128" s="6593"/>
      <c r="HW128" s="6572"/>
      <c r="HX128" s="6572"/>
      <c r="HY128" s="6572"/>
      <c r="HZ128" s="6572"/>
      <c r="IA128" s="6588"/>
      <c r="IB128" s="6589"/>
      <c r="IC128" s="6589"/>
      <c r="ID128" s="6590"/>
      <c r="IE128" s="6572"/>
      <c r="IF128" s="6588"/>
      <c r="IG128" s="6589"/>
      <c r="IH128" s="6589"/>
      <c r="II128" s="6589"/>
      <c r="IJ128" s="6589"/>
      <c r="IK128" s="6589"/>
      <c r="IL128" s="6590"/>
      <c r="IM128" s="6588"/>
      <c r="IN128" s="6589"/>
      <c r="IO128" s="6589"/>
      <c r="IP128" s="6590"/>
      <c r="IQ128" s="6572"/>
      <c r="IR128" s="6572"/>
      <c r="IS128" s="6572"/>
      <c r="IT128" s="6572"/>
      <c r="IU128" s="6572"/>
      <c r="IV128" s="6572"/>
      <c r="IW128" s="6572"/>
      <c r="IX128" s="6656"/>
      <c r="IY128" s="6631"/>
      <c r="IZ128" s="1728"/>
      <c r="JA128" s="1728"/>
      <c r="JB128" s="1728"/>
      <c r="JC128" s="1728"/>
      <c r="JD128" s="1728"/>
      <c r="JE128" s="1728"/>
      <c r="JF128" s="1728"/>
      <c r="JG128" s="1728"/>
      <c r="JH128" s="1728"/>
      <c r="JI128" s="1728"/>
    </row>
    <row r="129" spans="1:269" ht="36.75" customHeight="1" thickTop="1" thickBot="1">
      <c r="A129" s="143"/>
      <c r="B129" s="172"/>
      <c r="C129" s="172"/>
      <c r="D129" s="172"/>
      <c r="E129" s="172"/>
      <c r="F129" s="172"/>
      <c r="G129" s="172"/>
      <c r="H129" s="172"/>
      <c r="I129" s="172"/>
      <c r="J129" s="145"/>
      <c r="K129" s="146"/>
      <c r="L129" s="2187">
        <f>الاعدادات!$D$16</f>
        <v>2025</v>
      </c>
      <c r="M129" s="172"/>
      <c r="N129" s="172"/>
      <c r="O129" s="172"/>
      <c r="P129" s="172"/>
      <c r="Q129" s="172"/>
      <c r="R129" s="172"/>
      <c r="S129" s="172"/>
      <c r="T129" s="172"/>
      <c r="U129" s="172"/>
      <c r="V129" s="172"/>
      <c r="W129" s="172"/>
      <c r="X129" s="172"/>
      <c r="Y129" s="172"/>
      <c r="Z129" s="174"/>
      <c r="AA129" s="172"/>
      <c r="AB129" s="172"/>
      <c r="AC129" s="172"/>
      <c r="AD129" s="172"/>
      <c r="AE129" s="172"/>
      <c r="AF129" s="172"/>
      <c r="AG129" s="172"/>
      <c r="AH129" s="172"/>
      <c r="AI129" s="172"/>
      <c r="AJ129" s="172"/>
      <c r="AK129" s="172"/>
      <c r="AL129" s="172"/>
      <c r="AM129" s="172"/>
      <c r="AN129" s="172"/>
      <c r="AO129" s="172"/>
      <c r="AP129" s="172"/>
      <c r="AQ129" s="172"/>
      <c r="AR129" s="172"/>
      <c r="AS129" s="172"/>
      <c r="AT129" s="175"/>
      <c r="AU129" s="172"/>
      <c r="AV129" s="172"/>
      <c r="AW129" s="172"/>
      <c r="AX129" s="172"/>
      <c r="AY129" s="172"/>
      <c r="AZ129" s="175"/>
      <c r="BA129" s="172"/>
      <c r="BB129" s="172"/>
      <c r="BC129" s="155"/>
      <c r="BD129" s="2187">
        <f>الاعدادات!$D$16</f>
        <v>2025</v>
      </c>
      <c r="BE129" s="82"/>
      <c r="BF129" s="83"/>
      <c r="BG129" s="83"/>
      <c r="BH129" s="84"/>
      <c r="BI129" s="84"/>
      <c r="BJ129" s="84"/>
      <c r="BK129" s="85"/>
      <c r="BL129" s="86"/>
      <c r="BM129" s="87"/>
      <c r="BN129" s="87"/>
      <c r="BO129" s="88"/>
      <c r="BP129" s="88"/>
      <c r="BQ129" s="88"/>
      <c r="BR129" s="88"/>
      <c r="BS129" s="88"/>
      <c r="BT129" s="88"/>
      <c r="BU129" s="88"/>
      <c r="BV129" s="88"/>
      <c r="BW129" s="89"/>
      <c r="BX129" s="77">
        <f t="shared" si="2043"/>
        <v>0</v>
      </c>
      <c r="BY129" s="90"/>
      <c r="BZ129" s="855"/>
      <c r="CA129" s="91"/>
      <c r="CB129" s="92"/>
      <c r="CC129" s="93"/>
      <c r="CD129" s="94"/>
      <c r="CE129" s="95"/>
      <c r="CF129" s="96"/>
      <c r="CG129" s="97"/>
      <c r="CH129" s="98"/>
      <c r="CI129" s="99"/>
      <c r="CJ129" s="79">
        <f>SUM(BX129:CI129)</f>
        <v>0</v>
      </c>
      <c r="CK129" s="104"/>
      <c r="CL129" s="92"/>
      <c r="CM129" s="861"/>
      <c r="CN129" s="82"/>
      <c r="CO129" s="83"/>
      <c r="CP129" s="83"/>
      <c r="CQ129" s="84"/>
      <c r="CR129" s="84"/>
      <c r="CS129" s="84"/>
      <c r="CT129" s="85"/>
      <c r="CU129" s="86"/>
      <c r="CV129" s="87"/>
      <c r="CW129" s="87"/>
      <c r="CX129" s="88"/>
      <c r="CY129" s="88"/>
      <c r="CZ129" s="88"/>
      <c r="DA129" s="88"/>
      <c r="DB129" s="88"/>
      <c r="DC129" s="88"/>
      <c r="DD129" s="88"/>
      <c r="DE129" s="88"/>
      <c r="DF129" s="89"/>
      <c r="DG129" s="161">
        <f t="shared" si="2045"/>
        <v>0</v>
      </c>
      <c r="DH129" s="90"/>
      <c r="DI129" s="855"/>
      <c r="DJ129" s="168"/>
      <c r="DK129" s="92"/>
      <c r="DL129" s="93"/>
      <c r="DM129" s="94"/>
      <c r="DN129" s="95"/>
      <c r="DO129" s="96"/>
      <c r="DP129" s="97"/>
      <c r="DQ129" s="98"/>
      <c r="DR129" s="99"/>
      <c r="DS129" s="79">
        <f t="shared" si="2046"/>
        <v>0</v>
      </c>
      <c r="DT129" s="104"/>
      <c r="DU129" s="92"/>
      <c r="DV129" s="864"/>
      <c r="DW129" s="82"/>
      <c r="DX129" s="83"/>
      <c r="DY129" s="83"/>
      <c r="DZ129" s="84"/>
      <c r="EA129" s="84"/>
      <c r="EB129" s="84"/>
      <c r="EC129" s="85"/>
      <c r="ED129" s="86"/>
      <c r="EE129" s="87"/>
      <c r="EF129" s="87"/>
      <c r="EG129" s="88"/>
      <c r="EH129" s="88"/>
      <c r="EI129" s="88"/>
      <c r="EJ129" s="88"/>
      <c r="EK129" s="88"/>
      <c r="EL129" s="88"/>
      <c r="EM129" s="88"/>
      <c r="EN129" s="88"/>
      <c r="EO129" s="89"/>
      <c r="EP129" s="161">
        <f t="shared" si="2047"/>
        <v>0</v>
      </c>
      <c r="EQ129" s="90"/>
      <c r="ER129" s="855"/>
      <c r="ES129" s="168"/>
      <c r="ET129" s="92"/>
      <c r="EU129" s="93"/>
      <c r="EV129" s="94"/>
      <c r="EW129" s="95"/>
      <c r="EX129" s="96"/>
      <c r="EY129" s="97"/>
      <c r="EZ129" s="98"/>
      <c r="FA129" s="99"/>
      <c r="FB129" s="79">
        <f t="shared" si="2048"/>
        <v>0</v>
      </c>
      <c r="FC129" s="104"/>
      <c r="FD129" s="92"/>
      <c r="FE129" s="864"/>
      <c r="FF129" s="2207">
        <f>الاعدادات!$D$8</f>
        <v>2024</v>
      </c>
      <c r="FG129" s="163">
        <f t="shared" si="2049"/>
        <v>0</v>
      </c>
      <c r="FH129" s="164">
        <f t="shared" si="2050"/>
        <v>0</v>
      </c>
      <c r="FI129" s="164">
        <f>CA121+CB121+CC121+CD121+CE121+BZ121</f>
        <v>0</v>
      </c>
      <c r="FJ129" s="165">
        <f>CF121+CG121+CH121+CI121</f>
        <v>0</v>
      </c>
      <c r="FK129" s="166">
        <f t="shared" si="2051"/>
        <v>0</v>
      </c>
      <c r="FL129" s="164">
        <f t="shared" si="2052"/>
        <v>0</v>
      </c>
      <c r="FM129" s="164">
        <f>DJ121+DK121+DL121+DM121+DN121+DI121</f>
        <v>0</v>
      </c>
      <c r="FN129" s="165">
        <f>DO121+DP121+DQ121+DR121</f>
        <v>0</v>
      </c>
      <c r="FO129" s="166">
        <f t="shared" si="2053"/>
        <v>0</v>
      </c>
      <c r="FP129" s="164">
        <f t="shared" si="2054"/>
        <v>0</v>
      </c>
      <c r="FQ129" s="164">
        <f>CA128+CB128+CC128+CD128+CE128+BZ128</f>
        <v>0</v>
      </c>
      <c r="FR129" s="165">
        <f>CF128+CG128+CH128+CI128</f>
        <v>0</v>
      </c>
      <c r="FS129" s="166">
        <f t="shared" si="2055"/>
        <v>0</v>
      </c>
      <c r="FT129" s="164">
        <f t="shared" si="2056"/>
        <v>0</v>
      </c>
      <c r="FU129" s="164">
        <f>DI128+DJ128+DK128+DL128+DM128+DN128</f>
        <v>0</v>
      </c>
      <c r="FV129" s="167">
        <f>DO128+DP128+DQ128+DR128</f>
        <v>0</v>
      </c>
      <c r="FW129" s="166">
        <f t="shared" si="2057"/>
        <v>0</v>
      </c>
      <c r="FX129" s="164">
        <f t="shared" si="2058"/>
        <v>0</v>
      </c>
      <c r="FY129" s="164">
        <f>ES121+ET121+EU121+EV121+EW121+ER121</f>
        <v>0</v>
      </c>
      <c r="FZ129" s="167">
        <f>EX121+EY121+EZ121+FA121</f>
        <v>0</v>
      </c>
      <c r="GA129" s="166">
        <f t="shared" si="2059"/>
        <v>0</v>
      </c>
      <c r="GB129" s="164">
        <f t="shared" si="2060"/>
        <v>0</v>
      </c>
      <c r="GC129" s="164">
        <f>ES128+ET128+EU128+EV128+EW128+ER128</f>
        <v>0</v>
      </c>
      <c r="GD129" s="167">
        <f>EX128+EY128+EZ128+FA128</f>
        <v>0</v>
      </c>
      <c r="GE129" s="837" t="s">
        <v>33</v>
      </c>
      <c r="GF129" s="169">
        <f>FK132</f>
        <v>0</v>
      </c>
      <c r="GG129" s="169">
        <f>FL132</f>
        <v>0</v>
      </c>
      <c r="GH129" s="169">
        <f>FM132</f>
        <v>0</v>
      </c>
      <c r="GI129" s="169">
        <f>FN132</f>
        <v>0</v>
      </c>
      <c r="GQ129" s="1728"/>
      <c r="GR129" s="1728"/>
      <c r="GS129" s="1728"/>
      <c r="GT129" s="1728"/>
      <c r="GU129" s="1728"/>
      <c r="GV129" s="1728"/>
      <c r="GW129" s="1728"/>
      <c r="GX129" s="1728"/>
      <c r="GY129" s="6633"/>
      <c r="GZ129" s="6638"/>
      <c r="HA129" s="6639"/>
      <c r="HB129" s="6639"/>
      <c r="HC129" s="6639"/>
      <c r="HD129" s="6639"/>
      <c r="HE129" s="6640"/>
      <c r="HF129" s="6645"/>
      <c r="HG129" s="6648"/>
      <c r="HH129" s="6648"/>
      <c r="HI129" s="6651"/>
      <c r="HJ129" s="6622"/>
      <c r="HK129" s="6571" t="s">
        <v>135</v>
      </c>
      <c r="HL129" s="6571" t="s">
        <v>136</v>
      </c>
      <c r="HM129" s="6573" t="s">
        <v>137</v>
      </c>
      <c r="HN129" s="6657"/>
      <c r="HO129" s="6657"/>
      <c r="HP129" s="6574"/>
      <c r="HQ129" s="6571" t="s">
        <v>138</v>
      </c>
      <c r="HR129" s="6571" t="s">
        <v>139</v>
      </c>
      <c r="HS129" s="6573" t="s">
        <v>140</v>
      </c>
      <c r="HT129" s="6574"/>
      <c r="HU129" s="6571" t="s">
        <v>141</v>
      </c>
      <c r="HV129" s="6571" t="s">
        <v>142</v>
      </c>
      <c r="HW129" s="6572"/>
      <c r="HX129" s="6572"/>
      <c r="HY129" s="6572"/>
      <c r="HZ129" s="6572"/>
      <c r="IA129" s="6591"/>
      <c r="IB129" s="6592"/>
      <c r="IC129" s="6592"/>
      <c r="ID129" s="6593"/>
      <c r="IE129" s="6572"/>
      <c r="IF129" s="6591"/>
      <c r="IG129" s="6592"/>
      <c r="IH129" s="6592"/>
      <c r="II129" s="6592"/>
      <c r="IJ129" s="6592"/>
      <c r="IK129" s="6592"/>
      <c r="IL129" s="6590"/>
      <c r="IM129" s="6591"/>
      <c r="IN129" s="6592"/>
      <c r="IO129" s="6592"/>
      <c r="IP129" s="6593"/>
      <c r="IQ129" s="6572"/>
      <c r="IR129" s="6572"/>
      <c r="IS129" s="6572"/>
      <c r="IT129" s="6572"/>
      <c r="IU129" s="6572"/>
      <c r="IV129" s="6572"/>
      <c r="IW129" s="6572"/>
      <c r="IX129" s="6656"/>
      <c r="IY129" s="6653" t="s">
        <v>118</v>
      </c>
      <c r="IZ129" s="1728"/>
      <c r="JA129" s="1728"/>
      <c r="JB129" s="1728"/>
      <c r="JC129" s="1728"/>
      <c r="JD129" s="1728"/>
      <c r="JE129" s="1728"/>
      <c r="JF129" s="1728"/>
      <c r="JG129" s="1728"/>
      <c r="JH129" s="1728"/>
      <c r="JI129" s="1728"/>
    </row>
    <row r="130" spans="1:269" ht="36.75" customHeight="1" thickTop="1" thickBot="1">
      <c r="A130" s="143"/>
      <c r="B130" s="172"/>
      <c r="C130" s="172"/>
      <c r="D130" s="172"/>
      <c r="E130" s="172"/>
      <c r="F130" s="172"/>
      <c r="G130" s="172"/>
      <c r="H130" s="172"/>
      <c r="I130" s="172"/>
      <c r="J130" s="145"/>
      <c r="K130" s="146"/>
      <c r="L130" s="2187">
        <f>الاعدادات!$D$17</f>
        <v>2026</v>
      </c>
      <c r="M130" s="172"/>
      <c r="N130" s="172"/>
      <c r="O130" s="172"/>
      <c r="P130" s="172"/>
      <c r="Q130" s="172"/>
      <c r="R130" s="172"/>
      <c r="S130" s="172"/>
      <c r="T130" s="172"/>
      <c r="U130" s="172"/>
      <c r="V130" s="172"/>
      <c r="W130" s="172"/>
      <c r="X130" s="172"/>
      <c r="Y130" s="172"/>
      <c r="Z130" s="174"/>
      <c r="AA130" s="172"/>
      <c r="AB130" s="172"/>
      <c r="AC130" s="172"/>
      <c r="AD130" s="172"/>
      <c r="AE130" s="172"/>
      <c r="AF130" s="172"/>
      <c r="AG130" s="172"/>
      <c r="AH130" s="172"/>
      <c r="AI130" s="172"/>
      <c r="AJ130" s="172"/>
      <c r="AK130" s="172"/>
      <c r="AL130" s="172"/>
      <c r="AM130" s="172"/>
      <c r="AN130" s="172"/>
      <c r="AO130" s="172"/>
      <c r="AP130" s="172"/>
      <c r="AQ130" s="172"/>
      <c r="AR130" s="172"/>
      <c r="AS130" s="172"/>
      <c r="AT130" s="175"/>
      <c r="AU130" s="172"/>
      <c r="AV130" s="172"/>
      <c r="AW130" s="172"/>
      <c r="AX130" s="172"/>
      <c r="AY130" s="172"/>
      <c r="AZ130" s="175"/>
      <c r="BA130" s="172"/>
      <c r="BB130" s="172"/>
      <c r="BC130" s="155"/>
      <c r="BD130" s="2187">
        <f>الاعدادات!$D$17</f>
        <v>2026</v>
      </c>
      <c r="BE130" s="117"/>
      <c r="BF130" s="118"/>
      <c r="BG130" s="118"/>
      <c r="BH130" s="119"/>
      <c r="BI130" s="119"/>
      <c r="BJ130" s="119"/>
      <c r="BK130" s="120"/>
      <c r="BL130" s="121"/>
      <c r="BM130" s="122"/>
      <c r="BN130" s="122"/>
      <c r="BO130" s="123"/>
      <c r="BP130" s="123"/>
      <c r="BQ130" s="123"/>
      <c r="BR130" s="123"/>
      <c r="BS130" s="123"/>
      <c r="BT130" s="123"/>
      <c r="BU130" s="123"/>
      <c r="BV130" s="123"/>
      <c r="BW130" s="124"/>
      <c r="BX130" s="77">
        <f>SUM(BE130:BW130)</f>
        <v>0</v>
      </c>
      <c r="BY130" s="126"/>
      <c r="BZ130" s="856"/>
      <c r="CA130" s="127"/>
      <c r="CB130" s="128"/>
      <c r="CC130" s="129"/>
      <c r="CD130" s="130"/>
      <c r="CE130" s="131"/>
      <c r="CF130" s="132"/>
      <c r="CG130" s="133"/>
      <c r="CH130" s="134"/>
      <c r="CI130" s="135"/>
      <c r="CJ130" s="79">
        <f>SUM(BX130:CI130)</f>
        <v>0</v>
      </c>
      <c r="CK130" s="137"/>
      <c r="CL130" s="128"/>
      <c r="CM130" s="862"/>
      <c r="CN130" s="117"/>
      <c r="CO130" s="118"/>
      <c r="CP130" s="118"/>
      <c r="CQ130" s="119"/>
      <c r="CR130" s="119"/>
      <c r="CS130" s="119"/>
      <c r="CT130" s="120"/>
      <c r="CU130" s="121"/>
      <c r="CV130" s="122"/>
      <c r="CW130" s="122"/>
      <c r="CX130" s="123"/>
      <c r="CY130" s="123"/>
      <c r="CZ130" s="123"/>
      <c r="DA130" s="123"/>
      <c r="DB130" s="123"/>
      <c r="DC130" s="123"/>
      <c r="DD130" s="123"/>
      <c r="DE130" s="123"/>
      <c r="DF130" s="124"/>
      <c r="DG130" s="161">
        <f>SUM(CN130:DF130)</f>
        <v>0</v>
      </c>
      <c r="DH130" s="126"/>
      <c r="DI130" s="4285"/>
      <c r="DJ130" s="176"/>
      <c r="DK130" s="128"/>
      <c r="DL130" s="129"/>
      <c r="DM130" s="130"/>
      <c r="DN130" s="131"/>
      <c r="DO130" s="132"/>
      <c r="DP130" s="133"/>
      <c r="DQ130" s="134"/>
      <c r="DR130" s="135"/>
      <c r="DS130" s="136">
        <f>SUM(DG130:DR130)</f>
        <v>0</v>
      </c>
      <c r="DT130" s="137"/>
      <c r="DU130" s="128"/>
      <c r="DV130" s="865"/>
      <c r="DW130" s="117"/>
      <c r="DX130" s="118"/>
      <c r="DY130" s="118"/>
      <c r="DZ130" s="119"/>
      <c r="EA130" s="119"/>
      <c r="EB130" s="119"/>
      <c r="EC130" s="120"/>
      <c r="ED130" s="121"/>
      <c r="EE130" s="122"/>
      <c r="EF130" s="122"/>
      <c r="EG130" s="123"/>
      <c r="EH130" s="123"/>
      <c r="EI130" s="123"/>
      <c r="EJ130" s="123"/>
      <c r="EK130" s="123"/>
      <c r="EL130" s="123"/>
      <c r="EM130" s="123"/>
      <c r="EN130" s="123"/>
      <c r="EO130" s="124"/>
      <c r="EP130" s="161">
        <f>SUM(DW130:EO130)</f>
        <v>0</v>
      </c>
      <c r="EQ130" s="126"/>
      <c r="ER130" s="856"/>
      <c r="ES130" s="176"/>
      <c r="ET130" s="128"/>
      <c r="EU130" s="129"/>
      <c r="EV130" s="130"/>
      <c r="EW130" s="131"/>
      <c r="EX130" s="132"/>
      <c r="EY130" s="133"/>
      <c r="EZ130" s="134"/>
      <c r="FA130" s="135"/>
      <c r="FB130" s="136">
        <f t="shared" si="2048"/>
        <v>0</v>
      </c>
      <c r="FC130" s="137"/>
      <c r="FD130" s="128"/>
      <c r="FE130" s="865"/>
      <c r="FF130" s="2207">
        <f>الاعدادات!$D$9</f>
        <v>2025</v>
      </c>
      <c r="FG130" s="163">
        <f t="shared" si="2049"/>
        <v>0</v>
      </c>
      <c r="FH130" s="164">
        <f t="shared" si="2050"/>
        <v>0</v>
      </c>
      <c r="FI130" s="164">
        <f>CA122+CB122+CC122+CD122+CE122+BZ122</f>
        <v>0</v>
      </c>
      <c r="FJ130" s="165">
        <f>CF122+CG122+CH122+CI122</f>
        <v>0</v>
      </c>
      <c r="FK130" s="166">
        <f t="shared" si="2051"/>
        <v>0</v>
      </c>
      <c r="FL130" s="164">
        <f t="shared" si="2052"/>
        <v>0</v>
      </c>
      <c r="FM130" s="164">
        <f>DJ122+DK122+DL122+DM122+DN122+DI122</f>
        <v>0</v>
      </c>
      <c r="FN130" s="165">
        <f>DO122+DP122+DQ122+DR122</f>
        <v>0</v>
      </c>
      <c r="FO130" s="166">
        <f t="shared" si="2053"/>
        <v>0</v>
      </c>
      <c r="FP130" s="164">
        <f t="shared" si="2054"/>
        <v>0</v>
      </c>
      <c r="FQ130" s="164">
        <f>CA129+CB129+CC129+CD129+CE129+BZ129</f>
        <v>0</v>
      </c>
      <c r="FR130" s="165">
        <f>CF129+CG129+CH129+CI129</f>
        <v>0</v>
      </c>
      <c r="FS130" s="166">
        <f t="shared" si="2055"/>
        <v>0</v>
      </c>
      <c r="FT130" s="164">
        <f t="shared" si="2056"/>
        <v>0</v>
      </c>
      <c r="FU130" s="164">
        <f>DI129+DJ129+DK129+DL129+DM129+DN129</f>
        <v>0</v>
      </c>
      <c r="FV130" s="167">
        <f>DO129+DP129+DQ129+DR129</f>
        <v>0</v>
      </c>
      <c r="FW130" s="166">
        <f t="shared" si="2057"/>
        <v>0</v>
      </c>
      <c r="FX130" s="164">
        <f t="shared" si="2058"/>
        <v>0</v>
      </c>
      <c r="FY130" s="164">
        <f>ES122+ET122+EU122+EV122+EW122+ER122</f>
        <v>0</v>
      </c>
      <c r="FZ130" s="167">
        <f>EX122+EY122+EZ122+FA122</f>
        <v>0</v>
      </c>
      <c r="GA130" s="166">
        <f t="shared" si="2059"/>
        <v>0</v>
      </c>
      <c r="GB130" s="164">
        <f t="shared" si="2060"/>
        <v>0</v>
      </c>
      <c r="GC130" s="164">
        <f>ES129+ET129+EU129+EV129+EW129+ER129</f>
        <v>0</v>
      </c>
      <c r="GD130" s="167">
        <f>EX129+EY129+EZ129+FA129</f>
        <v>0</v>
      </c>
      <c r="GE130" s="837" t="s">
        <v>184</v>
      </c>
      <c r="GF130" s="169">
        <f>FO132</f>
        <v>0</v>
      </c>
      <c r="GG130" s="170">
        <f>FP132</f>
        <v>0</v>
      </c>
      <c r="GH130" s="170">
        <f>FQ132</f>
        <v>0</v>
      </c>
      <c r="GI130" s="171">
        <f>FR132</f>
        <v>0</v>
      </c>
      <c r="GQ130" s="1728"/>
      <c r="GR130" s="1728"/>
      <c r="GS130" s="1728"/>
      <c r="GT130" s="1728"/>
      <c r="GU130" s="1728"/>
      <c r="GV130" s="1728"/>
      <c r="GW130" s="1728"/>
      <c r="GX130" s="1728"/>
      <c r="GY130" s="6634"/>
      <c r="GZ130" s="6641"/>
      <c r="HA130" s="6642"/>
      <c r="HB130" s="6642"/>
      <c r="HC130" s="6642"/>
      <c r="HD130" s="6642"/>
      <c r="HE130" s="6643"/>
      <c r="HF130" s="6646"/>
      <c r="HG130" s="6649"/>
      <c r="HH130" s="6649"/>
      <c r="HI130" s="6652"/>
      <c r="HJ130" s="6623"/>
      <c r="HK130" s="6572"/>
      <c r="HL130" s="6572"/>
      <c r="HM130" s="1731" t="s">
        <v>170</v>
      </c>
      <c r="HN130" s="1731" t="s">
        <v>171</v>
      </c>
      <c r="HO130" s="1731" t="s">
        <v>172</v>
      </c>
      <c r="HP130" s="1731" t="s">
        <v>173</v>
      </c>
      <c r="HQ130" s="6572"/>
      <c r="HR130" s="6572"/>
      <c r="HS130" s="1731" t="s">
        <v>174</v>
      </c>
      <c r="HT130" s="1733" t="s">
        <v>175</v>
      </c>
      <c r="HU130" s="6575"/>
      <c r="HV130" s="6572"/>
      <c r="HW130" s="6572"/>
      <c r="HX130" s="6572"/>
      <c r="HY130" s="6572"/>
      <c r="HZ130" s="6572"/>
      <c r="IA130" s="1734" t="s">
        <v>120</v>
      </c>
      <c r="IB130" s="1735" t="s">
        <v>121</v>
      </c>
      <c r="IC130" s="1736" t="s">
        <v>122</v>
      </c>
      <c r="ID130" s="1733" t="s">
        <v>143</v>
      </c>
      <c r="IE130" s="6575"/>
      <c r="IF130" s="1737" t="s">
        <v>640</v>
      </c>
      <c r="IG130" s="1738" t="s">
        <v>123</v>
      </c>
      <c r="IH130" s="1739" t="s">
        <v>124</v>
      </c>
      <c r="II130" s="1740" t="s">
        <v>144</v>
      </c>
      <c r="IJ130" s="1741" t="s">
        <v>126</v>
      </c>
      <c r="IK130" s="1742" t="s">
        <v>127</v>
      </c>
      <c r="IL130" s="1743" t="s">
        <v>145</v>
      </c>
      <c r="IM130" s="1744" t="s">
        <v>146</v>
      </c>
      <c r="IN130" s="1745" t="s">
        <v>147</v>
      </c>
      <c r="IO130" s="1746" t="s">
        <v>148</v>
      </c>
      <c r="IP130" s="1733" t="s">
        <v>149</v>
      </c>
      <c r="IQ130" s="6575"/>
      <c r="IR130" s="6575"/>
      <c r="IS130" s="6572"/>
      <c r="IT130" s="6572"/>
      <c r="IU130" s="6572"/>
      <c r="IV130" s="6572"/>
      <c r="IW130" s="6572"/>
      <c r="IX130" s="6656"/>
      <c r="IY130" s="6654"/>
      <c r="IZ130" s="1728"/>
      <c r="JA130" s="1728"/>
      <c r="JB130" s="1728"/>
      <c r="JC130" s="1728"/>
      <c r="JD130" s="1728"/>
      <c r="JE130" s="1728"/>
      <c r="JF130" s="1728"/>
      <c r="JG130" s="1728"/>
      <c r="JH130" s="1728"/>
      <c r="JI130" s="1728"/>
    </row>
    <row r="131" spans="1:269" ht="36.75" customHeight="1" thickBot="1">
      <c r="A131" s="172"/>
      <c r="B131" s="172"/>
      <c r="C131" s="172"/>
      <c r="D131" s="172"/>
      <c r="E131" s="172"/>
      <c r="F131" s="172"/>
      <c r="G131" s="172"/>
      <c r="H131" s="172"/>
      <c r="I131" s="172"/>
      <c r="J131" s="172"/>
      <c r="K131" s="172"/>
      <c r="L131" s="172"/>
      <c r="M131" s="172"/>
      <c r="N131" s="172"/>
      <c r="O131" s="172"/>
      <c r="P131" s="172"/>
      <c r="Q131" s="172"/>
      <c r="R131" s="172"/>
      <c r="S131" s="172"/>
      <c r="T131" s="172"/>
      <c r="U131" s="172"/>
      <c r="V131" s="172"/>
      <c r="W131" s="172"/>
      <c r="X131" s="172"/>
      <c r="Y131" s="172"/>
      <c r="Z131" s="172"/>
      <c r="AA131" s="172"/>
      <c r="AB131" s="172"/>
      <c r="AC131" s="172"/>
      <c r="AD131" s="172"/>
      <c r="AE131" s="172"/>
      <c r="AF131" s="172"/>
      <c r="AG131" s="172"/>
      <c r="AH131" s="172"/>
      <c r="AI131" s="172"/>
      <c r="AJ131" s="172"/>
      <c r="AK131" s="172"/>
      <c r="AL131" s="172"/>
      <c r="AM131" s="172"/>
      <c r="AN131" s="172"/>
      <c r="AO131" s="172"/>
      <c r="AP131" s="172"/>
      <c r="AQ131" s="172"/>
      <c r="AR131" s="172"/>
      <c r="AS131" s="172"/>
      <c r="AT131" s="172"/>
      <c r="AU131" s="172"/>
      <c r="AV131" s="172"/>
      <c r="AW131" s="172"/>
      <c r="AX131" s="172"/>
      <c r="AY131" s="172"/>
      <c r="AZ131" s="172"/>
      <c r="BA131" s="172"/>
      <c r="BB131" s="172"/>
      <c r="BC131" s="172"/>
      <c r="BD131" s="177" t="s">
        <v>181</v>
      </c>
      <c r="BE131" s="843">
        <f t="shared" ref="BE131" si="2061">SUM(BE126:BE130)</f>
        <v>0</v>
      </c>
      <c r="BF131" s="844">
        <f t="shared" ref="BF131" si="2062">SUM(BF126:BF130)</f>
        <v>0</v>
      </c>
      <c r="BG131" s="844">
        <f t="shared" ref="BG131" si="2063">SUM(BG126:BG130)</f>
        <v>0</v>
      </c>
      <c r="BH131" s="844">
        <f t="shared" ref="BH131" si="2064">SUM(BH126:BH130)</f>
        <v>0</v>
      </c>
      <c r="BI131" s="844">
        <f t="shared" ref="BI131" si="2065">SUM(BI126:BI130)</f>
        <v>0</v>
      </c>
      <c r="BJ131" s="844">
        <f t="shared" ref="BJ131" si="2066">SUM(BJ126:BJ130)</f>
        <v>0</v>
      </c>
      <c r="BK131" s="844">
        <f t="shared" ref="BK131" si="2067">SUM(BK126:BK130)</f>
        <v>0</v>
      </c>
      <c r="BL131" s="844">
        <f t="shared" ref="BL131" si="2068">SUM(BL126:BL130)</f>
        <v>0</v>
      </c>
      <c r="BM131" s="844">
        <f t="shared" ref="BM131" si="2069">SUM(BM126:BM130)</f>
        <v>0</v>
      </c>
      <c r="BN131" s="844">
        <f t="shared" ref="BN131" si="2070">SUM(BN126:BN130)</f>
        <v>0</v>
      </c>
      <c r="BO131" s="844">
        <f t="shared" ref="BO131" si="2071">SUM(BO126:BO130)</f>
        <v>0</v>
      </c>
      <c r="BP131" s="844">
        <f t="shared" ref="BP131" si="2072">SUM(BP126:BP130)</f>
        <v>0</v>
      </c>
      <c r="BQ131" s="844">
        <f t="shared" ref="BQ131" si="2073">SUM(BQ126:BQ130)</f>
        <v>0</v>
      </c>
      <c r="BR131" s="844">
        <f t="shared" ref="BR131" si="2074">SUM(BR126:BR130)</f>
        <v>0</v>
      </c>
      <c r="BS131" s="844">
        <f t="shared" ref="BS131" si="2075">SUM(BS126:BS130)</f>
        <v>0</v>
      </c>
      <c r="BT131" s="844">
        <f t="shared" ref="BT131" si="2076">SUM(BT126:BT130)</f>
        <v>0</v>
      </c>
      <c r="BU131" s="844">
        <f t="shared" ref="BU131" si="2077">SUM(BU126:BU130)</f>
        <v>0</v>
      </c>
      <c r="BV131" s="844">
        <f t="shared" ref="BV131" si="2078">SUM(BV126:BV130)</f>
        <v>0</v>
      </c>
      <c r="BW131" s="844">
        <f t="shared" ref="BW131" si="2079">SUM(BW126:BW130)</f>
        <v>0</v>
      </c>
      <c r="BX131" s="845">
        <f t="shared" ref="BX131" si="2080">BW131+BV131+BO131+BN131+BM131+BL131+BK131+BJ131+BI131+BH131+BG131+BF131+BE131</f>
        <v>0</v>
      </c>
      <c r="BY131" s="844">
        <f t="shared" ref="BY131" si="2081">SUM(BY126:BY130)</f>
        <v>0</v>
      </c>
      <c r="BZ131" s="844">
        <f t="shared" ref="BZ131" si="2082">SUM(BZ126:BZ130)</f>
        <v>0</v>
      </c>
      <c r="CA131" s="844">
        <f t="shared" ref="CA131" si="2083">SUM(CA126:CA130)</f>
        <v>0</v>
      </c>
      <c r="CB131" s="844">
        <f t="shared" ref="CB131" si="2084">SUM(CB126:CB130)</f>
        <v>0</v>
      </c>
      <c r="CC131" s="844">
        <f t="shared" ref="CC131" si="2085">SUM(CC126:CC130)</f>
        <v>0</v>
      </c>
      <c r="CD131" s="844">
        <f t="shared" ref="CD131" si="2086">SUM(CD126:CD130)</f>
        <v>0</v>
      </c>
      <c r="CE131" s="844">
        <f t="shared" ref="CE131" si="2087">SUM(CE126:CE130)</f>
        <v>0</v>
      </c>
      <c r="CF131" s="844">
        <f t="shared" ref="CF131" si="2088">SUM(CF126:CF130)</f>
        <v>0</v>
      </c>
      <c r="CG131" s="844">
        <f t="shared" ref="CG131" si="2089">SUM(CG126:CG130)</f>
        <v>0</v>
      </c>
      <c r="CH131" s="2208">
        <f t="shared" ref="CH131" si="2090">SUM(CH126:CH130)</f>
        <v>0</v>
      </c>
      <c r="CI131" s="844">
        <f t="shared" ref="CI131" si="2091">SUM(CI126:CI130)</f>
        <v>0</v>
      </c>
      <c r="CJ131" s="844">
        <f t="shared" ref="CJ131" si="2092">SUM(CJ126:CJ130)</f>
        <v>0</v>
      </c>
      <c r="CK131" s="844">
        <f t="shared" ref="CK131" si="2093">SUM(CK126:CK130)</f>
        <v>0</v>
      </c>
      <c r="CL131" s="844">
        <f t="shared" ref="CL131" si="2094">SUM(CL126:CL130)</f>
        <v>0</v>
      </c>
      <c r="CM131" s="2209">
        <f t="shared" ref="CM131" si="2095">SUM(CM126:CM130)</f>
        <v>0</v>
      </c>
      <c r="CN131" s="843">
        <f t="shared" ref="CN131" si="2096">SUM(CN126:CN130)</f>
        <v>0</v>
      </c>
      <c r="CO131" s="844">
        <f t="shared" ref="CO131" si="2097">SUM(CO126:CO130)</f>
        <v>0</v>
      </c>
      <c r="CP131" s="844">
        <f t="shared" ref="CP131" si="2098">SUM(CP126:CP130)</f>
        <v>0</v>
      </c>
      <c r="CQ131" s="844">
        <f t="shared" ref="CQ131" si="2099">SUM(CQ126:CQ130)</f>
        <v>0</v>
      </c>
      <c r="CR131" s="844">
        <f t="shared" ref="CR131" si="2100">SUM(CR126:CR130)</f>
        <v>0</v>
      </c>
      <c r="CS131" s="844">
        <f t="shared" ref="CS131" si="2101">SUM(CS126:CS130)</f>
        <v>0</v>
      </c>
      <c r="CT131" s="844">
        <f t="shared" ref="CT131" si="2102">SUM(CT126:CT130)</f>
        <v>0</v>
      </c>
      <c r="CU131" s="844">
        <f t="shared" ref="CU131" si="2103">SUM(CU126:CU130)</f>
        <v>0</v>
      </c>
      <c r="CV131" s="844">
        <f t="shared" ref="CV131" si="2104">SUM(CV126:CV130)</f>
        <v>0</v>
      </c>
      <c r="CW131" s="844">
        <f t="shared" ref="CW131" si="2105">SUM(CW126:CW130)</f>
        <v>0</v>
      </c>
      <c r="CX131" s="844">
        <f t="shared" ref="CX131" si="2106">SUM(CX126:CX130)</f>
        <v>0</v>
      </c>
      <c r="CY131" s="844">
        <f t="shared" ref="CY131" si="2107">SUM(CY126:CY130)</f>
        <v>0</v>
      </c>
      <c r="CZ131" s="844">
        <f t="shared" ref="CZ131" si="2108">SUM(CZ126:CZ130)</f>
        <v>0</v>
      </c>
      <c r="DA131" s="844">
        <f t="shared" ref="DA131" si="2109">SUM(DA126:DA130)</f>
        <v>0</v>
      </c>
      <c r="DB131" s="844">
        <f t="shared" ref="DB131" si="2110">SUM(DB126:DB130)</f>
        <v>0</v>
      </c>
      <c r="DC131" s="844">
        <f t="shared" ref="DC131" si="2111">SUM(DC126:DC130)</f>
        <v>0</v>
      </c>
      <c r="DD131" s="844">
        <f t="shared" ref="DD131" si="2112">SUM(DD126:DD130)</f>
        <v>0</v>
      </c>
      <c r="DE131" s="844">
        <f t="shared" ref="DE131" si="2113">SUM(DE126:DE130)</f>
        <v>0</v>
      </c>
      <c r="DF131" s="844">
        <f t="shared" ref="DF131" si="2114">SUM(DF126:DF130)</f>
        <v>0</v>
      </c>
      <c r="DG131" s="845">
        <f t="shared" ref="DG131" si="2115">DF131+DE131+CX131+CW131+CV131+CU131+CT131+CS131+CR131+CQ131+CP131+CO131+CN131</f>
        <v>0</v>
      </c>
      <c r="DH131" s="844">
        <f t="shared" ref="DH131" si="2116">SUM(DH126:DH130)</f>
        <v>0</v>
      </c>
      <c r="DI131" s="844">
        <f t="shared" ref="DI131" si="2117">SUM(DI126:DI130)</f>
        <v>0</v>
      </c>
      <c r="DJ131" s="844">
        <f t="shared" ref="DJ131" si="2118">SUM(DJ126:DJ130)</f>
        <v>0</v>
      </c>
      <c r="DK131" s="844">
        <f t="shared" ref="DK131" si="2119">SUM(DK126:DK130)</f>
        <v>0</v>
      </c>
      <c r="DL131" s="844">
        <f t="shared" ref="DL131" si="2120">SUM(DL126:DL130)</f>
        <v>0</v>
      </c>
      <c r="DM131" s="844">
        <f t="shared" ref="DM131" si="2121">SUM(DM126:DM130)</f>
        <v>0</v>
      </c>
      <c r="DN131" s="844">
        <f t="shared" ref="DN131" si="2122">SUM(DN126:DN130)</f>
        <v>0</v>
      </c>
      <c r="DO131" s="844">
        <f t="shared" ref="DO131" si="2123">SUM(DO126:DO130)</f>
        <v>0</v>
      </c>
      <c r="DP131" s="844">
        <f t="shared" ref="DP131" si="2124">SUM(DP126:DP130)</f>
        <v>0</v>
      </c>
      <c r="DQ131" s="2208">
        <f t="shared" ref="DQ131" si="2125">SUM(DQ126:DQ130)</f>
        <v>0</v>
      </c>
      <c r="DR131" s="844">
        <f t="shared" ref="DR131" si="2126">SUM(DR126:DR130)</f>
        <v>0</v>
      </c>
      <c r="DS131" s="844">
        <f t="shared" ref="DS131" si="2127">SUM(DS126:DS130)</f>
        <v>0</v>
      </c>
      <c r="DT131" s="844">
        <f t="shared" ref="DT131" si="2128">SUM(DT126:DT130)</f>
        <v>0</v>
      </c>
      <c r="DU131" s="844">
        <f t="shared" ref="DU131" si="2129">SUM(DU126:DU130)</f>
        <v>0</v>
      </c>
      <c r="DV131" s="2210">
        <f t="shared" ref="DV131" si="2130">SUM(DV126:DV130)</f>
        <v>0</v>
      </c>
      <c r="DW131" s="843">
        <f t="shared" ref="DW131" si="2131">SUM(DW126:DW130)</f>
        <v>0</v>
      </c>
      <c r="DX131" s="844">
        <f t="shared" ref="DX131" si="2132">SUM(DX126:DX130)</f>
        <v>0</v>
      </c>
      <c r="DY131" s="844">
        <f t="shared" ref="DY131" si="2133">SUM(DY126:DY130)</f>
        <v>0</v>
      </c>
      <c r="DZ131" s="844">
        <f t="shared" ref="DZ131" si="2134">SUM(DZ126:DZ130)</f>
        <v>0</v>
      </c>
      <c r="EA131" s="844">
        <f t="shared" ref="EA131" si="2135">SUM(EA126:EA130)</f>
        <v>0</v>
      </c>
      <c r="EB131" s="844">
        <f t="shared" ref="EB131" si="2136">SUM(EB126:EB130)</f>
        <v>0</v>
      </c>
      <c r="EC131" s="844">
        <f t="shared" ref="EC131" si="2137">SUM(EC126:EC130)</f>
        <v>0</v>
      </c>
      <c r="ED131" s="844">
        <f t="shared" ref="ED131" si="2138">SUM(ED126:ED130)</f>
        <v>0</v>
      </c>
      <c r="EE131" s="844">
        <f t="shared" ref="EE131" si="2139">SUM(EE126:EE130)</f>
        <v>0</v>
      </c>
      <c r="EF131" s="844">
        <f t="shared" ref="EF131" si="2140">SUM(EF126:EF130)</f>
        <v>0</v>
      </c>
      <c r="EG131" s="844">
        <f t="shared" ref="EG131" si="2141">SUM(EG126:EG130)</f>
        <v>0</v>
      </c>
      <c r="EH131" s="844">
        <f t="shared" ref="EH131" si="2142">SUM(EH126:EH130)</f>
        <v>0</v>
      </c>
      <c r="EI131" s="844">
        <f t="shared" ref="EI131" si="2143">SUM(EI126:EI130)</f>
        <v>0</v>
      </c>
      <c r="EJ131" s="844">
        <f t="shared" ref="EJ131" si="2144">SUM(EJ126:EJ130)</f>
        <v>0</v>
      </c>
      <c r="EK131" s="844">
        <f t="shared" ref="EK131" si="2145">SUM(EK126:EK130)</f>
        <v>0</v>
      </c>
      <c r="EL131" s="844">
        <f t="shared" ref="EL131" si="2146">SUM(EL126:EL130)</f>
        <v>0</v>
      </c>
      <c r="EM131" s="844">
        <f t="shared" ref="EM131" si="2147">SUM(EM126:EM130)</f>
        <v>0</v>
      </c>
      <c r="EN131" s="844">
        <f t="shared" ref="EN131" si="2148">SUM(EN126:EN130)</f>
        <v>0</v>
      </c>
      <c r="EO131" s="844">
        <f t="shared" ref="EO131" si="2149">SUM(EO126:EO130)</f>
        <v>0</v>
      </c>
      <c r="EP131" s="845">
        <f t="shared" ref="EP131" si="2150">EO131+EN131+EG131+EF131+EE131+ED131+EC131+EB131+EA131+DZ131+DY131+DX131+DW131</f>
        <v>0</v>
      </c>
      <c r="EQ131" s="844">
        <f>SUM(EQ126:EQ130)</f>
        <v>0</v>
      </c>
      <c r="ER131" s="844"/>
      <c r="ES131" s="844">
        <f t="shared" ref="ES131" si="2151">SUM(ES126:ES130)</f>
        <v>0</v>
      </c>
      <c r="ET131" s="844">
        <f t="shared" ref="ET131" si="2152">SUM(ET126:ET130)</f>
        <v>0</v>
      </c>
      <c r="EU131" s="844">
        <f t="shared" ref="EU131" si="2153">SUM(EU126:EU130)</f>
        <v>0</v>
      </c>
      <c r="EV131" s="844">
        <f t="shared" ref="EV131" si="2154">SUM(EV126:EV130)</f>
        <v>0</v>
      </c>
      <c r="EW131" s="844">
        <f t="shared" ref="EW131" si="2155">SUM(EW126:EW130)</f>
        <v>0</v>
      </c>
      <c r="EX131" s="844">
        <f t="shared" ref="EX131" si="2156">SUM(EX126:EX130)</f>
        <v>0</v>
      </c>
      <c r="EY131" s="844">
        <f t="shared" ref="EY131" si="2157">SUM(EY126:EY130)</f>
        <v>0</v>
      </c>
      <c r="EZ131" s="2208">
        <f t="shared" ref="EZ131" si="2158">SUM(EZ126:EZ130)</f>
        <v>0</v>
      </c>
      <c r="FA131" s="844">
        <f t="shared" ref="FA131" si="2159">SUM(FA126:FA130)</f>
        <v>0</v>
      </c>
      <c r="FB131" s="844">
        <f t="shared" ref="FB131" si="2160">SUM(FB126:FB130)</f>
        <v>0</v>
      </c>
      <c r="FC131" s="844">
        <f t="shared" ref="FC131" si="2161">SUM(FC126:FC130)</f>
        <v>0</v>
      </c>
      <c r="FD131" s="844">
        <f t="shared" ref="FD131" si="2162">SUM(FD126:FD130)</f>
        <v>0</v>
      </c>
      <c r="FE131" s="2210">
        <f t="shared" ref="FE131" si="2163">SUM(FE126:FE130)</f>
        <v>0</v>
      </c>
      <c r="FF131" s="2211">
        <f>الاعدادات!$D$10</f>
        <v>2026</v>
      </c>
      <c r="FG131" s="2194">
        <f t="shared" si="2049"/>
        <v>0</v>
      </c>
      <c r="FH131" s="2195">
        <f t="shared" si="2050"/>
        <v>0</v>
      </c>
      <c r="FI131" s="2195">
        <f>CA123+CB123+CC123+CD123+CE123+BZ123</f>
        <v>0</v>
      </c>
      <c r="FJ131" s="2196">
        <f>CF123+CG123+CH123+CI123</f>
        <v>0</v>
      </c>
      <c r="FK131" s="2197">
        <f t="shared" si="2051"/>
        <v>0</v>
      </c>
      <c r="FL131" s="2195">
        <f t="shared" si="2052"/>
        <v>0</v>
      </c>
      <c r="FM131" s="2195">
        <f>DJ123+DK123+DL123+DM123+DN123+DI123</f>
        <v>0</v>
      </c>
      <c r="FN131" s="2196">
        <f>DO123+DP123+DQ123+DR123</f>
        <v>0</v>
      </c>
      <c r="FO131" s="2197">
        <f t="shared" si="2053"/>
        <v>0</v>
      </c>
      <c r="FP131" s="2195">
        <f t="shared" si="2054"/>
        <v>0</v>
      </c>
      <c r="FQ131" s="2195">
        <f>CA130+CB130+CC130+CD130+CE130+BZ130</f>
        <v>0</v>
      </c>
      <c r="FR131" s="2196">
        <f>CF130+CG130+CH130+CI130</f>
        <v>0</v>
      </c>
      <c r="FS131" s="2197">
        <f t="shared" si="2055"/>
        <v>0</v>
      </c>
      <c r="FT131" s="2195">
        <f t="shared" si="2056"/>
        <v>0</v>
      </c>
      <c r="FU131" s="2195">
        <f>DI130+DJ130+DK130+DL130+DM130+DN130</f>
        <v>0</v>
      </c>
      <c r="FV131" s="2198">
        <f>DO130+DP130+DQ130+DR130</f>
        <v>0</v>
      </c>
      <c r="FW131" s="2197">
        <f t="shared" si="2057"/>
        <v>0</v>
      </c>
      <c r="FX131" s="2195">
        <f t="shared" si="2058"/>
        <v>0</v>
      </c>
      <c r="FY131" s="2195">
        <f>ES123+ET123+EU123+EV123+EW123+ER123</f>
        <v>0</v>
      </c>
      <c r="FZ131" s="2198">
        <f>EX123+EY123+EZ123+FA123</f>
        <v>0</v>
      </c>
      <c r="GA131" s="2197">
        <f t="shared" si="2059"/>
        <v>0</v>
      </c>
      <c r="GB131" s="2195">
        <f t="shared" si="2060"/>
        <v>0</v>
      </c>
      <c r="GC131" s="2195">
        <f>ES130+ET130+EU130+EV130+EW130+ER130</f>
        <v>0</v>
      </c>
      <c r="GD131" s="2198">
        <f>EX130+EY130+EZ130+FA130</f>
        <v>0</v>
      </c>
      <c r="GE131" s="2123" t="s">
        <v>185</v>
      </c>
      <c r="GF131" s="2204">
        <f>FS132</f>
        <v>0</v>
      </c>
      <c r="GG131" s="2205">
        <f>FT132</f>
        <v>0</v>
      </c>
      <c r="GH131" s="2205">
        <f>FU132</f>
        <v>0</v>
      </c>
      <c r="GI131" s="2206">
        <f>FV132</f>
        <v>0</v>
      </c>
      <c r="GQ131" s="1728"/>
      <c r="GR131" s="1728"/>
      <c r="GS131" s="1728"/>
      <c r="GT131" s="1728"/>
      <c r="GU131" s="1728"/>
      <c r="GV131" s="1728"/>
      <c r="GW131" s="1728"/>
      <c r="GX131" s="1728"/>
      <c r="GY131" s="6576"/>
      <c r="GZ131" s="6579"/>
      <c r="HA131" s="6580"/>
      <c r="HB131" s="6580"/>
      <c r="HC131" s="6580"/>
      <c r="HD131" s="6580"/>
      <c r="HE131" s="6581"/>
      <c r="HF131" s="1924"/>
      <c r="HG131" s="1925"/>
      <c r="HH131" s="6544"/>
      <c r="HI131" s="6547"/>
      <c r="HJ131" s="1856"/>
      <c r="HK131" s="1857"/>
      <c r="HL131" s="1857"/>
      <c r="HM131" s="1858"/>
      <c r="HN131" s="1859"/>
      <c r="HO131" s="1859"/>
      <c r="HP131" s="1860"/>
      <c r="HQ131" s="1858"/>
      <c r="HR131" s="1860"/>
      <c r="HS131" s="1857"/>
      <c r="HT131" s="1861"/>
      <c r="HU131" s="1862"/>
      <c r="HV131" s="1857"/>
      <c r="HW131" s="1857"/>
      <c r="HX131" s="1863"/>
      <c r="HY131" s="1858"/>
      <c r="HZ131" s="1860"/>
      <c r="IA131" s="1864"/>
      <c r="IB131" s="1865"/>
      <c r="IC131" s="1866"/>
      <c r="ID131" s="1867"/>
      <c r="IE131" s="1862"/>
      <c r="IF131" s="1868"/>
      <c r="IG131" s="1869"/>
      <c r="IH131" s="1870"/>
      <c r="II131" s="1871"/>
      <c r="IJ131" s="1872"/>
      <c r="IK131" s="1873"/>
      <c r="IL131" s="1874"/>
      <c r="IM131" s="1875"/>
      <c r="IN131" s="1876"/>
      <c r="IO131" s="1877"/>
      <c r="IP131" s="1878"/>
      <c r="IQ131" s="1879"/>
      <c r="IR131" s="1880"/>
      <c r="IS131" s="1858"/>
      <c r="IT131" s="1859"/>
      <c r="IU131" s="1859"/>
      <c r="IV131" s="1859"/>
      <c r="IW131" s="1881"/>
      <c r="IX131" s="1863"/>
      <c r="IY131" s="1857"/>
      <c r="IZ131" s="1728"/>
      <c r="JA131" s="1728"/>
      <c r="JB131" s="1728"/>
      <c r="JC131" s="1728"/>
      <c r="JD131" s="1728"/>
      <c r="JE131" s="1728"/>
      <c r="JF131" s="1728"/>
      <c r="JG131" s="1728"/>
      <c r="JH131" s="1728"/>
      <c r="JI131" s="1728"/>
    </row>
    <row r="132" spans="1:269" ht="36.75" customHeight="1">
      <c r="A132" s="2121"/>
      <c r="B132" s="2121"/>
      <c r="C132" s="2121"/>
      <c r="D132" s="2121"/>
      <c r="E132" s="2121"/>
      <c r="F132" s="2121"/>
      <c r="G132" s="2121"/>
      <c r="H132" s="2121"/>
      <c r="I132" s="2121"/>
      <c r="J132" s="2121"/>
      <c r="K132" s="2121"/>
      <c r="L132" s="2121"/>
      <c r="M132" s="2121"/>
      <c r="N132" s="2121"/>
      <c r="O132" s="2121"/>
      <c r="P132" s="2121"/>
      <c r="Q132" s="2121"/>
      <c r="R132" s="2121"/>
      <c r="S132" s="2121"/>
      <c r="T132" s="2121"/>
      <c r="U132" s="2121"/>
      <c r="V132" s="2121"/>
      <c r="W132" s="2121"/>
      <c r="X132" s="2121"/>
      <c r="Y132" s="2121"/>
      <c r="Z132" s="2121"/>
      <c r="AA132" s="2121"/>
      <c r="AB132" s="2121"/>
      <c r="AC132" s="2121"/>
      <c r="AD132" s="2121"/>
      <c r="AE132" s="2121"/>
      <c r="AF132" s="2121"/>
      <c r="AG132" s="2121"/>
      <c r="AH132" s="2121"/>
      <c r="AI132" s="2121"/>
      <c r="AJ132" s="2121"/>
      <c r="AK132" s="2121"/>
      <c r="AL132" s="2121"/>
      <c r="AM132" s="2121"/>
      <c r="AN132" s="2121"/>
      <c r="AO132" s="2121"/>
      <c r="AP132" s="2121"/>
      <c r="AQ132" s="2121"/>
      <c r="AR132" s="2121"/>
      <c r="AS132" s="2121"/>
      <c r="AT132" s="2121"/>
      <c r="AU132" s="2121"/>
      <c r="AV132" s="2121"/>
      <c r="AW132" s="2121"/>
      <c r="AX132" s="2121"/>
      <c r="AY132" s="2121"/>
      <c r="AZ132" s="2121"/>
      <c r="BA132" s="2121"/>
      <c r="BB132" s="2121"/>
      <c r="BC132" s="2121"/>
      <c r="BD132" s="2122"/>
      <c r="BE132" s="2122"/>
      <c r="BF132" s="2122"/>
      <c r="BG132" s="2122"/>
      <c r="BH132" s="2122"/>
      <c r="BI132" s="2122"/>
      <c r="BJ132" s="2122"/>
      <c r="BK132" s="2122"/>
      <c r="BL132" s="2122"/>
      <c r="BM132" s="2122"/>
      <c r="BN132" s="2122"/>
      <c r="BO132" s="2122"/>
      <c r="BP132" s="2122"/>
      <c r="BQ132" s="2122"/>
      <c r="BR132" s="2122"/>
      <c r="BS132" s="2122"/>
      <c r="BT132" s="2122"/>
      <c r="BU132" s="2122"/>
      <c r="BV132" s="2122"/>
      <c r="BW132" s="2122"/>
      <c r="BX132" s="2122"/>
      <c r="BY132" s="2122"/>
      <c r="BZ132" s="2122"/>
      <c r="CA132" s="2122"/>
      <c r="CB132" s="2122"/>
      <c r="CC132" s="2122"/>
      <c r="CD132" s="2122"/>
      <c r="CE132" s="2122"/>
      <c r="CF132" s="2122"/>
      <c r="CG132" s="2122"/>
      <c r="CH132" s="2122"/>
      <c r="CI132" s="2122"/>
      <c r="CJ132" s="2122"/>
      <c r="CK132" s="2122"/>
      <c r="CL132" s="2122"/>
      <c r="CM132" s="2122"/>
      <c r="CN132" s="2122"/>
      <c r="CO132" s="2122"/>
      <c r="CP132" s="2122"/>
      <c r="CQ132" s="2122"/>
      <c r="CR132" s="2122"/>
      <c r="CS132" s="2122"/>
      <c r="CT132" s="2122"/>
      <c r="CU132" s="2122"/>
      <c r="CV132" s="2122"/>
      <c r="CW132" s="2122"/>
      <c r="CX132" s="2122"/>
      <c r="CY132" s="2122"/>
      <c r="CZ132" s="2122"/>
      <c r="DA132" s="2122"/>
      <c r="DB132" s="2122"/>
      <c r="DC132" s="2122"/>
      <c r="DD132" s="2122"/>
      <c r="DE132" s="2122"/>
      <c r="DF132" s="2122"/>
      <c r="DG132" s="2122"/>
      <c r="DH132" s="2122"/>
      <c r="DI132" s="2122"/>
      <c r="DJ132" s="2122"/>
      <c r="DK132" s="2122"/>
      <c r="DL132" s="2122"/>
      <c r="DM132" s="2122"/>
      <c r="DN132" s="2122"/>
      <c r="DO132" s="2122"/>
      <c r="DP132" s="2122"/>
      <c r="DQ132" s="2122"/>
      <c r="DR132" s="2122"/>
      <c r="DS132" s="2122"/>
      <c r="DT132" s="2122"/>
      <c r="DU132" s="2122"/>
      <c r="DV132" s="2122"/>
      <c r="DW132" s="2122"/>
      <c r="DX132" s="2122"/>
      <c r="DY132" s="2122"/>
      <c r="DZ132" s="2122"/>
      <c r="EA132" s="2122"/>
      <c r="EB132" s="2122"/>
      <c r="EC132" s="2122"/>
      <c r="ED132" s="2122"/>
      <c r="EE132" s="2122"/>
      <c r="EF132" s="2122"/>
      <c r="EG132" s="2122"/>
      <c r="EH132" s="2122"/>
      <c r="EI132" s="2122"/>
      <c r="EJ132" s="2122"/>
      <c r="EK132" s="2122"/>
      <c r="EL132" s="2122"/>
      <c r="EM132" s="2122"/>
      <c r="EN132" s="2122"/>
      <c r="EO132" s="2122"/>
      <c r="EP132" s="2122"/>
      <c r="EQ132" s="2122"/>
      <c r="ER132" s="2122"/>
      <c r="ES132" s="2122"/>
      <c r="ET132" s="2122"/>
      <c r="EU132" s="2122"/>
      <c r="EV132" s="2122"/>
      <c r="EW132" s="2122"/>
      <c r="EX132" s="2122"/>
      <c r="EY132" s="2122"/>
      <c r="EZ132" s="2122"/>
      <c r="FA132" s="2122"/>
      <c r="FB132" s="2122"/>
      <c r="FC132" s="2122"/>
      <c r="FD132" s="2122"/>
      <c r="FE132" s="2122"/>
      <c r="FF132" s="2142" t="s">
        <v>106</v>
      </c>
      <c r="FG132" s="2199">
        <f t="shared" ref="FG132" si="2164">SUM(FG127:FG131)</f>
        <v>0</v>
      </c>
      <c r="FH132" s="2200">
        <f t="shared" ref="FH132" si="2165">SUM(FH127:FH131)</f>
        <v>0</v>
      </c>
      <c r="FI132" s="2200">
        <f t="shared" ref="FI132" si="2166">SUM(FI127:FI131)</f>
        <v>0</v>
      </c>
      <c r="FJ132" s="2201">
        <f t="shared" ref="FJ132" si="2167">SUM(FJ127:FJ131)</f>
        <v>0</v>
      </c>
      <c r="FK132" s="2199">
        <f t="shared" ref="FK132" si="2168">SUM(FK127:FK131)</f>
        <v>0</v>
      </c>
      <c r="FL132" s="2200">
        <f t="shared" ref="FL132" si="2169">SUM(FL127:FL131)</f>
        <v>0</v>
      </c>
      <c r="FM132" s="2200">
        <f t="shared" ref="FM132" si="2170">SUM(FM127:FM131)</f>
        <v>0</v>
      </c>
      <c r="FN132" s="2202">
        <f t="shared" ref="FN132" si="2171">SUM(FN127:FN131)</f>
        <v>0</v>
      </c>
      <c r="FO132" s="2199">
        <f t="shared" ref="FO132" si="2172">SUM(FO127:FO131)</f>
        <v>0</v>
      </c>
      <c r="FP132" s="2200">
        <f t="shared" ref="FP132" si="2173">SUM(FP127:FP131)</f>
        <v>0</v>
      </c>
      <c r="FQ132" s="2200">
        <f t="shared" ref="FQ132" si="2174">SUM(FQ127:FQ131)</f>
        <v>0</v>
      </c>
      <c r="FR132" s="2202">
        <f t="shared" ref="FR132" si="2175">SUM(FR127:FR131)</f>
        <v>0</v>
      </c>
      <c r="FS132" s="2199">
        <f t="shared" ref="FS132" si="2176">SUM(FS127:FS131)</f>
        <v>0</v>
      </c>
      <c r="FT132" s="2200">
        <f t="shared" ref="FT132" si="2177">SUM(FT127:FT131)</f>
        <v>0</v>
      </c>
      <c r="FU132" s="2203">
        <f t="shared" ref="FU132" si="2178">SUM(FU127:FU131)</f>
        <v>0</v>
      </c>
      <c r="FV132" s="2202">
        <f t="shared" ref="FV132" si="2179">SUM(FV127:FV131)</f>
        <v>0</v>
      </c>
      <c r="FW132" s="2199">
        <f t="shared" ref="FW132" si="2180">SUM(FW127:FW131)</f>
        <v>0</v>
      </c>
      <c r="FX132" s="2200">
        <f t="shared" ref="FX132" si="2181">SUM(FX127:FX131)</f>
        <v>0</v>
      </c>
      <c r="FY132" s="2200">
        <f t="shared" ref="FY132" si="2182">SUM(FY127:FY131)</f>
        <v>0</v>
      </c>
      <c r="FZ132" s="2202">
        <f t="shared" ref="FZ132" si="2183">SUM(FZ127:FZ131)</f>
        <v>0</v>
      </c>
      <c r="GA132" s="2199">
        <f t="shared" ref="GA132" si="2184">SUM(GA127:GA131)</f>
        <v>0</v>
      </c>
      <c r="GB132" s="2200">
        <f t="shared" ref="GB132" si="2185">SUM(GB127:GB131)</f>
        <v>0</v>
      </c>
      <c r="GC132" s="2200">
        <f t="shared" ref="GC132" si="2186">SUM(GC127:GC131)</f>
        <v>0</v>
      </c>
      <c r="GD132" s="2202">
        <f t="shared" ref="GD132" si="2187">SUM(GD127:GD131)</f>
        <v>0</v>
      </c>
      <c r="GE132" s="2143"/>
      <c r="GF132" s="2199">
        <f>SUM(GF127:GF131)</f>
        <v>0</v>
      </c>
      <c r="GG132" s="2200">
        <f>SUM(GG127:GG131)</f>
        <v>0</v>
      </c>
      <c r="GH132" s="2200">
        <f>SUM(GH127:GH131)</f>
        <v>0</v>
      </c>
      <c r="GI132" s="2202">
        <f>SUM(GI127:GI131)</f>
        <v>0</v>
      </c>
      <c r="GQ132" s="1728"/>
      <c r="GR132" s="1728"/>
      <c r="GS132" s="1728"/>
      <c r="GT132" s="1728"/>
      <c r="GU132" s="1728"/>
      <c r="GV132" s="1728"/>
      <c r="GW132" s="1728"/>
      <c r="GX132" s="1728"/>
      <c r="GY132" s="6577"/>
      <c r="GZ132" s="6550"/>
      <c r="HA132" s="6551"/>
      <c r="HB132" s="6551"/>
      <c r="HC132" s="6551"/>
      <c r="HD132" s="6551"/>
      <c r="HE132" s="6552"/>
      <c r="HF132" s="1926"/>
      <c r="HG132" s="1927"/>
      <c r="HH132" s="6545"/>
      <c r="HI132" s="6548"/>
      <c r="HJ132" s="2213" t="str">
        <f>الاعدادات!$D$14</f>
        <v>2023 وما قبلها</v>
      </c>
      <c r="HK132" s="1882"/>
      <c r="HL132" s="1882"/>
      <c r="HM132" s="1883"/>
      <c r="HN132" s="1884"/>
      <c r="HO132" s="1884"/>
      <c r="HP132" s="1885"/>
      <c r="HQ132" s="1883"/>
      <c r="HR132" s="1885"/>
      <c r="HS132" s="1882"/>
      <c r="HT132" s="1886"/>
      <c r="HU132" s="1887"/>
      <c r="HV132" s="1882"/>
      <c r="HW132" s="1882"/>
      <c r="HX132" s="1888"/>
      <c r="HY132" s="1883"/>
      <c r="HZ132" s="1885"/>
      <c r="IA132" s="1889"/>
      <c r="IB132" s="1890"/>
      <c r="IC132" s="1891"/>
      <c r="ID132" s="1892"/>
      <c r="IE132" s="1887"/>
      <c r="IF132" s="1893"/>
      <c r="IG132" s="1894"/>
      <c r="IH132" s="1895"/>
      <c r="II132" s="1896"/>
      <c r="IJ132" s="1897"/>
      <c r="IK132" s="1898"/>
      <c r="IL132" s="1899"/>
      <c r="IM132" s="1900"/>
      <c r="IN132" s="1901"/>
      <c r="IO132" s="1902"/>
      <c r="IP132" s="1878"/>
      <c r="IQ132" s="1903"/>
      <c r="IR132" s="1904"/>
      <c r="IS132" s="1883"/>
      <c r="IT132" s="1884"/>
      <c r="IU132" s="1884"/>
      <c r="IV132" s="1884"/>
      <c r="IW132" s="1885"/>
      <c r="IX132" s="1888"/>
      <c r="IY132" s="1882"/>
      <c r="IZ132" s="1728"/>
      <c r="JA132" s="1728"/>
      <c r="JB132" s="1728"/>
      <c r="JC132" s="1728"/>
      <c r="JD132" s="1728"/>
      <c r="JE132" s="1728"/>
      <c r="JF132" s="1728"/>
      <c r="JG132" s="1728"/>
      <c r="JH132" s="1728"/>
      <c r="JI132" s="1728"/>
    </row>
    <row r="133" spans="1:269" ht="36.75" customHeight="1" thickBot="1">
      <c r="A133" s="2096"/>
      <c r="B133" s="2095"/>
      <c r="C133" s="2095"/>
      <c r="D133" s="2095"/>
      <c r="E133" s="2095"/>
      <c r="F133" s="2095"/>
      <c r="G133" s="2095"/>
      <c r="H133" s="2072"/>
      <c r="I133" s="2073"/>
      <c r="J133" s="2097"/>
      <c r="K133" s="2091"/>
      <c r="L133" s="2074"/>
      <c r="M133" s="2075"/>
      <c r="N133" s="2075"/>
      <c r="O133" s="2075"/>
      <c r="P133" s="2075"/>
      <c r="Q133" s="2075"/>
      <c r="R133" s="2075"/>
      <c r="S133" s="2075"/>
      <c r="T133" s="2075"/>
      <c r="U133" s="2075"/>
      <c r="V133" s="2075"/>
      <c r="W133" s="2075"/>
      <c r="X133" s="2075"/>
      <c r="Y133" s="2075"/>
      <c r="Z133" s="2076"/>
      <c r="AA133" s="2077"/>
      <c r="AB133" s="2077"/>
      <c r="AC133" s="2077"/>
      <c r="AD133" s="2077"/>
      <c r="AE133" s="2077"/>
      <c r="AF133" s="2078"/>
      <c r="AG133" s="2077"/>
      <c r="AH133" s="2077"/>
      <c r="AI133" s="2079"/>
      <c r="AJ133" s="2077"/>
      <c r="AK133" s="2077"/>
      <c r="AL133" s="2077"/>
      <c r="AM133" s="2077"/>
      <c r="AN133" s="2080"/>
      <c r="AO133" s="2081"/>
      <c r="AP133" s="2081"/>
      <c r="AQ133" s="2081"/>
      <c r="AR133" s="2078"/>
      <c r="AS133" s="2081"/>
      <c r="AT133" s="2082"/>
      <c r="AU133" s="2077"/>
      <c r="AV133" s="2077"/>
      <c r="AW133" s="2077"/>
      <c r="AX133" s="2077"/>
      <c r="AY133" s="2077"/>
      <c r="AZ133" s="2082"/>
      <c r="BA133" s="2077"/>
      <c r="BB133" s="2083"/>
      <c r="BC133" s="67"/>
      <c r="BD133" s="2084"/>
      <c r="BE133" s="2085"/>
      <c r="BF133" s="2085"/>
      <c r="BG133" s="2085"/>
      <c r="BH133" s="2085"/>
      <c r="BI133" s="2085"/>
      <c r="BJ133" s="2085"/>
      <c r="BK133" s="2085"/>
      <c r="BL133" s="2085"/>
      <c r="BM133" s="2085"/>
      <c r="BN133" s="2085"/>
      <c r="BO133" s="2085"/>
      <c r="BP133" s="2085"/>
      <c r="BQ133" s="2085"/>
      <c r="BR133" s="2085"/>
      <c r="BS133" s="2085"/>
      <c r="BT133" s="2085"/>
      <c r="BU133" s="2085"/>
      <c r="BV133" s="2085"/>
      <c r="BW133" s="2085"/>
      <c r="BX133" s="2086"/>
      <c r="BY133" s="2085"/>
      <c r="BZ133" s="2085"/>
      <c r="CA133" s="2085"/>
      <c r="CB133" s="2085"/>
      <c r="CC133" s="2085"/>
      <c r="CD133" s="2085"/>
      <c r="CE133" s="2085"/>
      <c r="CF133" s="2085"/>
      <c r="CG133" s="2085"/>
      <c r="CH133" s="2085"/>
      <c r="CI133" s="2085"/>
      <c r="CJ133" s="2087"/>
      <c r="CK133" s="2085"/>
      <c r="CL133" s="2085"/>
      <c r="CM133" s="2088"/>
      <c r="CN133" s="2085"/>
      <c r="CO133" s="2085"/>
      <c r="CP133" s="2085"/>
      <c r="CQ133" s="2085"/>
      <c r="CR133" s="2085"/>
      <c r="CS133" s="2085"/>
      <c r="CT133" s="2085"/>
      <c r="CU133" s="2085"/>
      <c r="CV133" s="2085"/>
      <c r="CW133" s="2085"/>
      <c r="CX133" s="2085"/>
      <c r="CY133" s="2085"/>
      <c r="CZ133" s="2085"/>
      <c r="DA133" s="2085"/>
      <c r="DB133" s="2085"/>
      <c r="DC133" s="2085"/>
      <c r="DD133" s="2085"/>
      <c r="DE133" s="2085"/>
      <c r="DF133" s="2085"/>
      <c r="DG133" s="2086"/>
      <c r="DH133" s="2085"/>
      <c r="DI133" s="2085"/>
      <c r="DJ133" s="2085"/>
      <c r="DK133" s="2085"/>
      <c r="DL133" s="2085"/>
      <c r="DM133" s="2085"/>
      <c r="DN133" s="2085"/>
      <c r="DO133" s="2085"/>
      <c r="DP133" s="2085"/>
      <c r="DQ133" s="2085"/>
      <c r="DR133" s="2085"/>
      <c r="DS133" s="2089"/>
      <c r="DT133" s="2085"/>
      <c r="DU133" s="2085"/>
      <c r="DV133" s="2090"/>
      <c r="DW133" s="2085"/>
      <c r="DX133" s="2085"/>
      <c r="DY133" s="2085"/>
      <c r="DZ133" s="2085"/>
      <c r="EA133" s="2085"/>
      <c r="EB133" s="2085"/>
      <c r="EC133" s="2085"/>
      <c r="ED133" s="2085"/>
      <c r="EE133" s="2085"/>
      <c r="EF133" s="2085"/>
      <c r="EG133" s="2085"/>
      <c r="EH133" s="2085"/>
      <c r="EI133" s="2085"/>
      <c r="EJ133" s="2085"/>
      <c r="EK133" s="2085"/>
      <c r="EL133" s="2085"/>
      <c r="EM133" s="2085"/>
      <c r="EN133" s="2085"/>
      <c r="EO133" s="2085"/>
      <c r="EP133" s="2086"/>
      <c r="EQ133" s="2085"/>
      <c r="ER133" s="2085"/>
      <c r="ES133" s="2085"/>
      <c r="ET133" s="2085"/>
      <c r="EU133" s="2085"/>
      <c r="EV133" s="2085"/>
      <c r="EW133" s="2085"/>
      <c r="EX133" s="2085"/>
      <c r="EY133" s="2085"/>
      <c r="EZ133" s="2085"/>
      <c r="FA133" s="2085"/>
      <c r="FB133" s="2089"/>
      <c r="FC133" s="2085"/>
      <c r="FD133" s="2085"/>
      <c r="FE133" s="2090"/>
      <c r="FF133" s="2092"/>
      <c r="FG133" s="2093"/>
      <c r="FH133" s="2093"/>
      <c r="FI133" s="2093"/>
      <c r="FJ133" s="2093"/>
      <c r="FK133" s="2093"/>
      <c r="FL133" s="2093"/>
      <c r="FM133" s="2093"/>
      <c r="FN133" s="2093"/>
      <c r="FO133" s="2093"/>
      <c r="FP133" s="2093"/>
      <c r="FQ133" s="2093"/>
      <c r="FR133" s="2093"/>
      <c r="FS133" s="2093"/>
      <c r="FT133" s="2093"/>
      <c r="FU133" s="2093"/>
      <c r="FV133" s="2093"/>
      <c r="FW133" s="2093"/>
      <c r="FX133" s="2093"/>
      <c r="FY133" s="2093"/>
      <c r="FZ133" s="2093"/>
      <c r="GA133" s="2093"/>
      <c r="GB133" s="2093"/>
      <c r="GC133" s="2093"/>
      <c r="GD133" s="2093"/>
      <c r="GE133" s="2094"/>
      <c r="GF133" s="2093"/>
      <c r="GG133" s="2093"/>
      <c r="GH133" s="2093"/>
      <c r="GI133" s="2093"/>
      <c r="GQ133" s="1728"/>
      <c r="GR133" s="1728"/>
      <c r="GS133" s="1728"/>
      <c r="GT133" s="1728"/>
      <c r="GU133" s="1728"/>
      <c r="GV133" s="1728"/>
      <c r="GW133" s="1728"/>
      <c r="GX133" s="1728"/>
      <c r="GY133" s="6577"/>
      <c r="GZ133" s="6550"/>
      <c r="HA133" s="6551"/>
      <c r="HB133" s="6551"/>
      <c r="HC133" s="6551"/>
      <c r="HD133" s="6551"/>
      <c r="HE133" s="6552"/>
      <c r="HF133" s="1926"/>
      <c r="HG133" s="1928"/>
      <c r="HH133" s="6545"/>
      <c r="HI133" s="6548"/>
      <c r="HJ133" s="2213">
        <f>الاعدادات!$D$15</f>
        <v>2024</v>
      </c>
      <c r="HK133" s="1882"/>
      <c r="HL133" s="1882"/>
      <c r="HM133" s="1883"/>
      <c r="HN133" s="1884"/>
      <c r="HO133" s="1884"/>
      <c r="HP133" s="1885"/>
      <c r="HQ133" s="1883"/>
      <c r="HR133" s="1885"/>
      <c r="HS133" s="1882"/>
      <c r="HT133" s="1886"/>
      <c r="HU133" s="1887"/>
      <c r="HV133" s="1882"/>
      <c r="HW133" s="1882"/>
      <c r="HX133" s="1888"/>
      <c r="HY133" s="1883"/>
      <c r="HZ133" s="1885"/>
      <c r="IA133" s="1889"/>
      <c r="IB133" s="1890"/>
      <c r="IC133" s="1891"/>
      <c r="ID133" s="1892"/>
      <c r="IE133" s="1887"/>
      <c r="IF133" s="1893"/>
      <c r="IG133" s="1894"/>
      <c r="IH133" s="1895"/>
      <c r="II133" s="1896"/>
      <c r="IJ133" s="1897"/>
      <c r="IK133" s="1898"/>
      <c r="IL133" s="1899"/>
      <c r="IM133" s="1900"/>
      <c r="IN133" s="1901"/>
      <c r="IO133" s="1902"/>
      <c r="IP133" s="1878"/>
      <c r="IQ133" s="1903"/>
      <c r="IR133" s="1904"/>
      <c r="IS133" s="1883"/>
      <c r="IT133" s="1884"/>
      <c r="IU133" s="1884"/>
      <c r="IV133" s="1884"/>
      <c r="IW133" s="1885"/>
      <c r="IX133" s="1888"/>
      <c r="IY133" s="1882"/>
      <c r="IZ133" s="1728"/>
      <c r="JA133" s="1728"/>
      <c r="JB133" s="1728"/>
      <c r="JC133" s="1728"/>
      <c r="JD133" s="1728"/>
      <c r="JE133" s="1728"/>
      <c r="JF133" s="1728"/>
      <c r="JG133" s="1728"/>
      <c r="JH133" s="1728"/>
      <c r="JI133" s="1728"/>
    </row>
    <row r="134" spans="1:269" ht="36.75" customHeight="1" thickTop="1" thickBot="1">
      <c r="A134" s="6491" t="s">
        <v>1242</v>
      </c>
      <c r="B134" s="6493" t="str" cm="1">
        <f t="array" ref="B134">_xlfn.XLOOKUP(1, (INDEX(التشكيل_القديم!$L$54:$S$92, ,6)=$A134) * (INDEX(التشكيل_القديم!$L$54:$S$92, ,7)="رئيس الدائرة"), INDEX(التشكيل_القديم!$L$54:$S$92, ,2))</f>
        <v>ادهم إبراهيم سيد سليمان</v>
      </c>
      <c r="C134" s="6493"/>
      <c r="D134" s="6493"/>
      <c r="E134" s="6493"/>
      <c r="F134" s="6493"/>
      <c r="G134" s="6493"/>
      <c r="H134" s="2170" cm="1">
        <f t="array" ref="H134">_xlfn.XLOOKUP(1, (INDEX(التشكيل_القديم!$L$54:$S$92, ,6)=$A134) * (INDEX(التشكيل_القديم!$L$54:$S$92, ,7)="رئيس الدائرة"), INDEX(التشكيل_القديم!$L$54:$S$92, ,3))</f>
        <v>0</v>
      </c>
      <c r="I134" s="2171" t="str" cm="1">
        <f t="array" ref="I134">_xlfn.XLOOKUP(1, (INDEX(التشكيل_القديم!$L$54:$S$92, ,6)=$A134) * (INDEX(التشكيل_القديم!$L$54:$S$92, ,7)="رئيس الدائرة"), INDEX(التشكيل_القديم!$L$54:$S$92, ,4))</f>
        <v>أ</v>
      </c>
      <c r="J134" s="6494" t="s">
        <v>37</v>
      </c>
      <c r="K134" s="6496" t="s">
        <v>608</v>
      </c>
      <c r="L134" s="6497" t="s">
        <v>1351</v>
      </c>
      <c r="M134" s="6498"/>
      <c r="N134" s="6498"/>
      <c r="O134" s="6498"/>
      <c r="P134" s="6498"/>
      <c r="Q134" s="6498"/>
      <c r="R134" s="6498"/>
      <c r="S134" s="6498"/>
      <c r="T134" s="6498"/>
      <c r="U134" s="6498"/>
      <c r="V134" s="6498"/>
      <c r="W134" s="6498"/>
      <c r="X134" s="6498"/>
      <c r="Y134" s="6498"/>
      <c r="Z134" s="6498"/>
      <c r="AA134" s="6498"/>
      <c r="AB134" s="6498"/>
      <c r="AC134" s="6498"/>
      <c r="AD134" s="6498"/>
      <c r="AE134" s="6498"/>
      <c r="AF134" s="6498"/>
      <c r="AG134" s="6498"/>
      <c r="AH134" s="6498"/>
      <c r="AI134" s="6498"/>
      <c r="AJ134" s="6498"/>
      <c r="AK134" s="6498"/>
      <c r="AL134" s="6498"/>
      <c r="AM134" s="6498"/>
      <c r="AN134" s="6498"/>
      <c r="AO134" s="6498"/>
      <c r="AP134" s="6498"/>
      <c r="AQ134" s="6498"/>
      <c r="AR134" s="6498"/>
      <c r="AS134" s="6498"/>
      <c r="AT134" s="6498"/>
      <c r="AU134" s="6498"/>
      <c r="AV134" s="6498"/>
      <c r="AW134" s="6498"/>
      <c r="AX134" s="6498"/>
      <c r="AY134" s="6498"/>
      <c r="AZ134" s="6498"/>
      <c r="BA134" s="6498"/>
      <c r="BB134" s="6499"/>
      <c r="BC134" s="67" t="s">
        <v>177</v>
      </c>
      <c r="BD134" s="6503">
        <f>_xlfn.XLOOKUP(B134,التشكيل_القديم!$M$54:$M$92,التشكيل_القديم!$L$54:$L$92,0,0)</f>
        <v>8</v>
      </c>
      <c r="BE134" s="6505" t="str">
        <f xml:space="preserve">  "(1)             "&amp;"رئيس الدائرة  /  "  &amp;B134</f>
        <v>(1)             رئيس الدائرة  /  ادهم إبراهيم سيد سليمان</v>
      </c>
      <c r="BF134" s="6506"/>
      <c r="BG134" s="6506"/>
      <c r="BH134" s="6506"/>
      <c r="BI134" s="6506"/>
      <c r="BJ134" s="6506"/>
      <c r="BK134" s="6506"/>
      <c r="BL134" s="6506"/>
      <c r="BM134" s="6506"/>
      <c r="BN134" s="6506"/>
      <c r="BO134" s="6506"/>
      <c r="BP134" s="6506"/>
      <c r="BQ134" s="6506"/>
      <c r="BR134" s="6506"/>
      <c r="BS134" s="6506"/>
      <c r="BT134" s="6506"/>
      <c r="BU134" s="6506"/>
      <c r="BV134" s="6506"/>
      <c r="BW134" s="6506"/>
      <c r="BX134" s="6506"/>
      <c r="BY134" s="6506"/>
      <c r="BZ134" s="6506"/>
      <c r="CA134" s="6506"/>
      <c r="CB134" s="6506"/>
      <c r="CC134" s="6506"/>
      <c r="CD134" s="6506"/>
      <c r="CE134" s="6506"/>
      <c r="CF134" s="6506"/>
      <c r="CG134" s="6506"/>
      <c r="CH134" s="6506"/>
      <c r="CI134" s="6506"/>
      <c r="CJ134" s="6506"/>
      <c r="CK134" s="6506"/>
      <c r="CL134" s="6506"/>
      <c r="CM134" s="857"/>
      <c r="CN134" s="6503">
        <f>_xlfn.XLOOKUP(B135,التشكيل_القديم!$M$54:$M$92,التشكيل_القديم!$L$54:$L$92,0,0)</f>
        <v>9</v>
      </c>
      <c r="CO134" s="6505" t="str">
        <f>"(2)             "&amp; "عضو يمين الدائرة  /  "  &amp;B135</f>
        <v>(2)             عضو يمين الدائرة  /  أسامة عبدالرحمن عبدالمقصود</v>
      </c>
      <c r="CP134" s="6506"/>
      <c r="CQ134" s="6506"/>
      <c r="CR134" s="6506"/>
      <c r="CS134" s="6506"/>
      <c r="CT134" s="6506"/>
      <c r="CU134" s="6506"/>
      <c r="CV134" s="6506"/>
      <c r="CW134" s="6506"/>
      <c r="CX134" s="6506"/>
      <c r="CY134" s="6506"/>
      <c r="CZ134" s="6506"/>
      <c r="DA134" s="6506"/>
      <c r="DB134" s="6506"/>
      <c r="DC134" s="6506"/>
      <c r="DD134" s="6506"/>
      <c r="DE134" s="6506"/>
      <c r="DF134" s="6506"/>
      <c r="DG134" s="6506"/>
      <c r="DH134" s="6506"/>
      <c r="DI134" s="6506"/>
      <c r="DJ134" s="6506"/>
      <c r="DK134" s="6506"/>
      <c r="DL134" s="6506"/>
      <c r="DM134" s="6506"/>
      <c r="DN134" s="6506"/>
      <c r="DO134" s="6506"/>
      <c r="DP134" s="6506"/>
      <c r="DQ134" s="6506"/>
      <c r="DR134" s="6506"/>
      <c r="DS134" s="6506"/>
      <c r="DT134" s="6506"/>
      <c r="DU134" s="6506"/>
      <c r="DV134" s="863"/>
      <c r="DW134" s="6533">
        <f>IF(ISTEXT(B138),_xlfn.XLOOKUP(B138,التشكيل_القديم!$M$54:$M$92,التشكيل_القديم!$L$54:$L$92,0,0),0)</f>
        <v>0</v>
      </c>
      <c r="DX134" s="6505" t="str">
        <f>IF(B138&lt;&gt;"","(5)             "&amp;"عضو يسار يسار اليسار الدائرة /  "&amp;B138,"لا يوجد عضو خامس " )</f>
        <v xml:space="preserve">لا يوجد عضو خامس </v>
      </c>
      <c r="DY134" s="6506"/>
      <c r="DZ134" s="6506"/>
      <c r="EA134" s="6506"/>
      <c r="EB134" s="6506"/>
      <c r="EC134" s="6506"/>
      <c r="ED134" s="6506"/>
      <c r="EE134" s="6506"/>
      <c r="EF134" s="6506"/>
      <c r="EG134" s="6506"/>
      <c r="EH134" s="6506"/>
      <c r="EI134" s="6506"/>
      <c r="EJ134" s="6506"/>
      <c r="EK134" s="6506"/>
      <c r="EL134" s="6506"/>
      <c r="EM134" s="6506"/>
      <c r="EN134" s="6506"/>
      <c r="EO134" s="6506"/>
      <c r="EP134" s="6506"/>
      <c r="EQ134" s="6506"/>
      <c r="ER134" s="6506"/>
      <c r="ES134" s="6506"/>
      <c r="ET134" s="6506"/>
      <c r="EU134" s="6506"/>
      <c r="EV134" s="6506"/>
      <c r="EW134" s="6506"/>
      <c r="EX134" s="6506"/>
      <c r="EY134" s="6506"/>
      <c r="EZ134" s="6506"/>
      <c r="FA134" s="6506"/>
      <c r="FB134" s="6506"/>
      <c r="FC134" s="6506"/>
      <c r="FD134" s="6506"/>
      <c r="FE134" s="2101"/>
      <c r="FF134" s="2106"/>
      <c r="FG134" s="2107"/>
      <c r="FH134" s="2108"/>
      <c r="FI134" s="2108"/>
      <c r="FJ134" s="2107"/>
      <c r="FK134" s="2107"/>
      <c r="FL134" s="2108"/>
      <c r="FM134" s="2108"/>
      <c r="FN134" s="2107"/>
      <c r="FO134" s="2107"/>
      <c r="FP134" s="2108"/>
      <c r="FQ134" s="2108"/>
      <c r="FR134" s="2107"/>
      <c r="FS134" s="2107"/>
      <c r="FT134" s="2108"/>
      <c r="FU134" s="2107"/>
      <c r="FV134" s="2107"/>
      <c r="FW134" s="2108"/>
      <c r="FX134" s="2108"/>
      <c r="FY134" s="2107"/>
      <c r="FZ134" s="2107"/>
      <c r="GA134" s="2107"/>
      <c r="GB134" s="2107"/>
      <c r="GC134" s="2109"/>
      <c r="GD134" t="str">
        <f>IF(OR(FV134&lt;0,FS134&lt;0,FO134&lt;0,FK134&lt;0,FG134&lt;0,Z134 &lt;&gt; AZ134+AT134+AA134+AB134), "wrong", "ok")</f>
        <v>ok</v>
      </c>
      <c r="GQ134" s="1728"/>
      <c r="GR134" s="1728"/>
      <c r="GS134" s="1728"/>
      <c r="GT134" s="1728"/>
      <c r="GU134" s="1728"/>
      <c r="GV134" s="1728"/>
      <c r="GW134" s="1728"/>
      <c r="GX134" s="1728"/>
      <c r="GY134" s="6577"/>
      <c r="GZ134" s="6550"/>
      <c r="HA134" s="6551"/>
      <c r="HB134" s="6551"/>
      <c r="HC134" s="6551"/>
      <c r="HD134" s="6551"/>
      <c r="HE134" s="6552"/>
      <c r="HF134" s="1926"/>
      <c r="HG134" s="1927"/>
      <c r="HH134" s="6545"/>
      <c r="HI134" s="6548"/>
      <c r="HJ134" s="2213">
        <f>الاعدادات!$D$16</f>
        <v>2025</v>
      </c>
      <c r="HK134" s="1882"/>
      <c r="HL134" s="1882"/>
      <c r="HM134" s="1883"/>
      <c r="HN134" s="1884"/>
      <c r="HO134" s="1884"/>
      <c r="HP134" s="1885"/>
      <c r="HQ134" s="1883"/>
      <c r="HR134" s="1885"/>
      <c r="HS134" s="1882"/>
      <c r="HT134" s="1886"/>
      <c r="HU134" s="1887"/>
      <c r="HV134" s="1882"/>
      <c r="HW134" s="1882"/>
      <c r="HX134" s="1888"/>
      <c r="HY134" s="1883"/>
      <c r="HZ134" s="1885"/>
      <c r="IA134" s="1905"/>
      <c r="IB134" s="1890"/>
      <c r="IC134" s="1891"/>
      <c r="ID134" s="1892"/>
      <c r="IE134" s="1887"/>
      <c r="IF134" s="1893"/>
      <c r="IG134" s="1894"/>
      <c r="IH134" s="1895"/>
      <c r="II134" s="1896"/>
      <c r="IJ134" s="1897"/>
      <c r="IK134" s="1898"/>
      <c r="IL134" s="1899"/>
      <c r="IM134" s="1900"/>
      <c r="IN134" s="1901"/>
      <c r="IO134" s="1902"/>
      <c r="IP134" s="1878"/>
      <c r="IQ134" s="1903"/>
      <c r="IR134" s="1904"/>
      <c r="IS134" s="1883"/>
      <c r="IT134" s="1884"/>
      <c r="IU134" s="1884"/>
      <c r="IV134" s="1884"/>
      <c r="IW134" s="1885"/>
      <c r="IX134" s="1888"/>
      <c r="IY134" s="1882"/>
      <c r="IZ134" s="1728"/>
      <c r="JA134" s="1728"/>
      <c r="JB134" s="1728"/>
      <c r="JC134" s="1728"/>
      <c r="JD134" s="1728"/>
      <c r="JE134" s="1728"/>
      <c r="JF134" s="1728"/>
      <c r="JG134" s="1728"/>
      <c r="JH134" s="1728"/>
      <c r="JI134" s="1728"/>
    </row>
    <row r="135" spans="1:269" ht="36.75" customHeight="1" thickBot="1">
      <c r="A135" s="6492"/>
      <c r="B135" s="6493" t="str" cm="1">
        <f t="array" ref="B135">_xlfn.XLOOKUP(1, (INDEX(التشكيل_القديم!$L$54:$S$92, ,6)=$A134) * (INDEX(التشكيل_القديم!$L$54:$S$92, ,7)="عضو يمين"), INDEX(التشكيل_القديم!$L$54:$S$92, ,2))</f>
        <v>أسامة عبدالرحمن عبدالمقصود</v>
      </c>
      <c r="C135" s="6493"/>
      <c r="D135" s="6493"/>
      <c r="E135" s="6493"/>
      <c r="F135" s="6493"/>
      <c r="G135" s="6493"/>
      <c r="H135" s="2170" cm="1">
        <f t="array" ref="H135">_xlfn.XLOOKUP(1, (INDEX(التشكيل_القديم!$L$54:$S$92, ,6)=$A134) * (INDEX(التشكيل_القديم!$L$54:$S$92, ,7)="عضو يمين"), INDEX(التشكيل_القديم!$L$54:$S$92, ,3))</f>
        <v>0</v>
      </c>
      <c r="I135" s="2171" t="str" cm="1">
        <f t="array" ref="I135">_xlfn.XLOOKUP(1, (INDEX(التشكيل_القديم!$L$54:$S$92, ,6)=$A134) * (INDEX(التشكيل_القديم!$L$54:$S$92, ,7)="عضو يمين"), INDEX(التشكيل_القديم!$L$54:$S$92, ,4))</f>
        <v>ب</v>
      </c>
      <c r="J135" s="6495"/>
      <c r="K135" s="6235"/>
      <c r="L135" s="6500"/>
      <c r="M135" s="6501"/>
      <c r="N135" s="6501"/>
      <c r="O135" s="6501"/>
      <c r="P135" s="6501"/>
      <c r="Q135" s="6501"/>
      <c r="R135" s="6501"/>
      <c r="S135" s="6501"/>
      <c r="T135" s="6501"/>
      <c r="U135" s="6501"/>
      <c r="V135" s="6501"/>
      <c r="W135" s="6501"/>
      <c r="X135" s="6501"/>
      <c r="Y135" s="6501"/>
      <c r="Z135" s="6501"/>
      <c r="AA135" s="6501"/>
      <c r="AB135" s="6501"/>
      <c r="AC135" s="6501"/>
      <c r="AD135" s="6501"/>
      <c r="AE135" s="6501"/>
      <c r="AF135" s="6501"/>
      <c r="AG135" s="6501"/>
      <c r="AH135" s="6501"/>
      <c r="AI135" s="6501"/>
      <c r="AJ135" s="6501"/>
      <c r="AK135" s="6501"/>
      <c r="AL135" s="6501"/>
      <c r="AM135" s="6501"/>
      <c r="AN135" s="6501"/>
      <c r="AO135" s="6501"/>
      <c r="AP135" s="6501"/>
      <c r="AQ135" s="6501"/>
      <c r="AR135" s="6501"/>
      <c r="AS135" s="6501"/>
      <c r="AT135" s="6501"/>
      <c r="AU135" s="6501"/>
      <c r="AV135" s="6501"/>
      <c r="AW135" s="6501"/>
      <c r="AX135" s="6501"/>
      <c r="AY135" s="6501"/>
      <c r="AZ135" s="6501"/>
      <c r="BA135" s="6501"/>
      <c r="BB135" s="6502"/>
      <c r="BC135" s="67"/>
      <c r="BD135" s="6504"/>
      <c r="BE135" s="6507"/>
      <c r="BF135" s="6508"/>
      <c r="BG135" s="6508"/>
      <c r="BH135" s="6508"/>
      <c r="BI135" s="6508"/>
      <c r="BJ135" s="6508"/>
      <c r="BK135" s="6508"/>
      <c r="BL135" s="6508"/>
      <c r="BM135" s="6508"/>
      <c r="BN135" s="6508"/>
      <c r="BO135" s="6508"/>
      <c r="BP135" s="6508"/>
      <c r="BQ135" s="6508"/>
      <c r="BR135" s="6508"/>
      <c r="BS135" s="6508"/>
      <c r="BT135" s="6508"/>
      <c r="BU135" s="6508"/>
      <c r="BV135" s="6508"/>
      <c r="BW135" s="6508"/>
      <c r="BX135" s="6508"/>
      <c r="BY135" s="6508"/>
      <c r="BZ135" s="6508"/>
      <c r="CA135" s="6508"/>
      <c r="CB135" s="6508"/>
      <c r="CC135" s="6508"/>
      <c r="CD135" s="6508"/>
      <c r="CE135" s="6508"/>
      <c r="CF135" s="6508"/>
      <c r="CG135" s="6508"/>
      <c r="CH135" s="6508"/>
      <c r="CI135" s="6508"/>
      <c r="CJ135" s="6508"/>
      <c r="CK135" s="6508"/>
      <c r="CL135" s="6508"/>
      <c r="CM135" s="857"/>
      <c r="CN135" s="6504"/>
      <c r="CO135" s="6507"/>
      <c r="CP135" s="6508"/>
      <c r="CQ135" s="6508"/>
      <c r="CR135" s="6508"/>
      <c r="CS135" s="6508"/>
      <c r="CT135" s="6508"/>
      <c r="CU135" s="6508"/>
      <c r="CV135" s="6508"/>
      <c r="CW135" s="6508"/>
      <c r="CX135" s="6508"/>
      <c r="CY135" s="6508"/>
      <c r="CZ135" s="6508"/>
      <c r="DA135" s="6508"/>
      <c r="DB135" s="6508"/>
      <c r="DC135" s="6508"/>
      <c r="DD135" s="6508"/>
      <c r="DE135" s="6508"/>
      <c r="DF135" s="6508"/>
      <c r="DG135" s="6508"/>
      <c r="DH135" s="6508"/>
      <c r="DI135" s="6508"/>
      <c r="DJ135" s="6508"/>
      <c r="DK135" s="6508"/>
      <c r="DL135" s="6508"/>
      <c r="DM135" s="6508"/>
      <c r="DN135" s="6508"/>
      <c r="DO135" s="6508"/>
      <c r="DP135" s="6508"/>
      <c r="DQ135" s="6508"/>
      <c r="DR135" s="6508"/>
      <c r="DS135" s="6508"/>
      <c r="DT135" s="6508"/>
      <c r="DU135" s="6508"/>
      <c r="DV135" s="864"/>
      <c r="DW135" s="6521"/>
      <c r="DX135" s="6507"/>
      <c r="DY135" s="6508"/>
      <c r="DZ135" s="6508"/>
      <c r="EA135" s="6508"/>
      <c r="EB135" s="6508"/>
      <c r="EC135" s="6508"/>
      <c r="ED135" s="6508"/>
      <c r="EE135" s="6508"/>
      <c r="EF135" s="6508"/>
      <c r="EG135" s="6508"/>
      <c r="EH135" s="6508"/>
      <c r="EI135" s="6508"/>
      <c r="EJ135" s="6508"/>
      <c r="EK135" s="6508"/>
      <c r="EL135" s="6508"/>
      <c r="EM135" s="6508"/>
      <c r="EN135" s="6508"/>
      <c r="EO135" s="6508"/>
      <c r="EP135" s="6508"/>
      <c r="EQ135" s="6508"/>
      <c r="ER135" s="6508"/>
      <c r="ES135" s="6508"/>
      <c r="ET135" s="6508"/>
      <c r="EU135" s="6508"/>
      <c r="EV135" s="6508"/>
      <c r="EW135" s="6508"/>
      <c r="EX135" s="6508"/>
      <c r="EY135" s="6508"/>
      <c r="EZ135" s="6508"/>
      <c r="FA135" s="6508"/>
      <c r="FB135" s="6508"/>
      <c r="FC135" s="6508"/>
      <c r="FD135" s="6508"/>
      <c r="FE135" s="2102"/>
      <c r="FF135" s="2110"/>
      <c r="FG135" s="2111"/>
      <c r="FH135" s="2112"/>
      <c r="FI135" s="2112"/>
      <c r="FJ135" s="2111"/>
      <c r="FK135" s="2111"/>
      <c r="FL135" s="2112"/>
      <c r="FM135" s="2112"/>
      <c r="FN135" s="2111"/>
      <c r="FO135" s="2111"/>
      <c r="FP135" s="2112"/>
      <c r="FQ135" s="2112"/>
      <c r="FR135" s="2111"/>
      <c r="FS135" s="2111"/>
      <c r="FT135" s="2112"/>
      <c r="FU135" s="2111"/>
      <c r="FV135" s="2111"/>
      <c r="FW135" s="2112"/>
      <c r="FX135" s="2112"/>
      <c r="FY135" s="2111"/>
      <c r="FZ135" s="2111"/>
      <c r="GA135" s="2111"/>
      <c r="GB135" s="2111"/>
      <c r="GC135" s="2113"/>
      <c r="GD135" t="str">
        <f t="shared" ref="GD135:GD139" si="2188">IF(OR(FV135&lt;0,FS135&lt;0,FO135&lt;0,FK135&lt;0,FG135&lt;0,Z135 &lt;&gt; AZ135+AT135+AA135+AB135), "wrong", "ok")</f>
        <v>ok</v>
      </c>
      <c r="GQ135" s="1728"/>
      <c r="GR135" s="1728"/>
      <c r="GS135" s="1728"/>
      <c r="GT135" s="1728"/>
      <c r="GU135" s="1728"/>
      <c r="GV135" s="1728"/>
      <c r="GW135" s="1728"/>
      <c r="GX135" s="1728"/>
      <c r="GY135" s="6578"/>
      <c r="GZ135" s="6582"/>
      <c r="HA135" s="6583"/>
      <c r="HB135" s="6583"/>
      <c r="HC135" s="6583"/>
      <c r="HD135" s="6583"/>
      <c r="HE135" s="6584"/>
      <c r="HF135" s="1732"/>
      <c r="HG135" s="1732"/>
      <c r="HH135" s="6546"/>
      <c r="HI135" s="6549"/>
      <c r="HJ135" s="2213">
        <f>الاعدادات!$D$17</f>
        <v>2026</v>
      </c>
      <c r="HK135" s="1906"/>
      <c r="HL135" s="1906"/>
      <c r="HM135" s="1907"/>
      <c r="HN135" s="1908"/>
      <c r="HO135" s="1908"/>
      <c r="HP135" s="1909"/>
      <c r="HQ135" s="1907"/>
      <c r="HR135" s="1909"/>
      <c r="HS135" s="1906"/>
      <c r="HT135" s="1886"/>
      <c r="HU135" s="1887"/>
      <c r="HV135" s="1906"/>
      <c r="HW135" s="1906"/>
      <c r="HX135" s="1910"/>
      <c r="HY135" s="1907"/>
      <c r="HZ135" s="1909"/>
      <c r="IA135" s="1911"/>
      <c r="IB135" s="1912"/>
      <c r="IC135" s="1913"/>
      <c r="ID135" s="1892"/>
      <c r="IE135" s="1887"/>
      <c r="IF135" s="1914"/>
      <c r="IG135" s="1915"/>
      <c r="IH135" s="1916"/>
      <c r="II135" s="1917"/>
      <c r="IJ135" s="1918"/>
      <c r="IK135" s="1898"/>
      <c r="IL135" s="1899"/>
      <c r="IM135" s="1919"/>
      <c r="IN135" s="1920"/>
      <c r="IO135" s="1921"/>
      <c r="IP135" s="1878"/>
      <c r="IQ135" s="1903"/>
      <c r="IR135" s="1904"/>
      <c r="IS135" s="1907"/>
      <c r="IT135" s="1908"/>
      <c r="IU135" s="1908"/>
      <c r="IV135" s="1908"/>
      <c r="IW135" s="1909"/>
      <c r="IX135" s="1910"/>
      <c r="IY135" s="1906"/>
      <c r="IZ135" s="1728"/>
      <c r="JA135" s="1728"/>
      <c r="JB135" s="1728"/>
      <c r="JC135" s="1728"/>
      <c r="JD135" s="1728"/>
      <c r="JE135" s="1728"/>
      <c r="JF135" s="1728"/>
      <c r="JG135" s="1728"/>
      <c r="JH135" s="1728"/>
      <c r="JI135" s="1728"/>
    </row>
    <row r="136" spans="1:269" ht="36.75" customHeight="1" thickBot="1">
      <c r="A136" s="6492"/>
      <c r="B136" s="6493" t="str" cm="1">
        <f t="array" ref="B136">_xlfn.XLOOKUP(1, (INDEX(التشكيل_القديم!$L$54:$S$92, ,6)=$A134) * (INDEX(التشكيل_القديم!$L$54:$S$92, ,7)="عضو يسار"), INDEX(التشكيل_القديم!$L$54:$S$92, ,2))</f>
        <v>مصطفى محمود يوسف حبيب العادلى</v>
      </c>
      <c r="C136" s="6493"/>
      <c r="D136" s="6493"/>
      <c r="E136" s="6493"/>
      <c r="F136" s="6493"/>
      <c r="G136" s="6493"/>
      <c r="H136" s="2170" cm="1">
        <f t="array" ref="H136">_xlfn.XLOOKUP(1, (INDEX(التشكيل_القديم!$L$54:$S$92, ,6)=$A134) * (INDEX(التشكيل_القديم!$L$54:$S$92, ,7)="عضو يسار"), INDEX(التشكيل_القديم!$L$54:$S$92, ,3))</f>
        <v>0</v>
      </c>
      <c r="I136" s="2171" t="str" cm="1">
        <f t="array" ref="I136">_xlfn.XLOOKUP(1, (INDEX(التشكيل_القديم!$L$54:$S$92, ,6)=$A134) * (INDEX(التشكيل_القديم!$L$54:$S$92, ,7)="عضو يسار"), INDEX(التشكيل_القديم!$L$54:$S$92, ,4))</f>
        <v>ب</v>
      </c>
      <c r="J136" s="6495"/>
      <c r="K136" s="6235"/>
      <c r="L136" s="2186" t="str">
        <f>الاعدادات!$D$14</f>
        <v>2023 وما قبلها</v>
      </c>
      <c r="M136" s="2098">
        <v>0</v>
      </c>
      <c r="N136" s="1997"/>
      <c r="O136" s="1997"/>
      <c r="P136" s="1997"/>
      <c r="Q136" s="1997"/>
      <c r="R136" s="1997"/>
      <c r="S136" s="1997"/>
      <c r="T136" s="1997"/>
      <c r="U136" s="1997"/>
      <c r="V136" s="2099"/>
      <c r="W136" s="1997"/>
      <c r="X136" s="1997"/>
      <c r="Y136" s="2133"/>
      <c r="Z136" s="2188">
        <f t="shared" ref="Z136:Z139" si="2189">Y136+X136+U136+T136+S136+R136+Q136+P136+O136+N136+M136-W136</f>
        <v>0</v>
      </c>
      <c r="AA136" s="2098"/>
      <c r="AB136" s="1999"/>
      <c r="AC136" s="2031">
        <f>SUM(BE136:BK136,BE143:BK143,CN136:CT136,CN143:CT143,DW136:EC136,DW143:EC143)</f>
        <v>0</v>
      </c>
      <c r="AD136" s="2025">
        <f>SUM(BL136:BV136,BL143:BV143,CU136:DE136,CU143:DE143,ED136:EN136,ED143:EN143)</f>
        <v>0</v>
      </c>
      <c r="AE136" s="2002">
        <f>BW136+DF136+BW143+DF143+EO136+EO143</f>
        <v>0</v>
      </c>
      <c r="AF136" s="2172">
        <f>SUM(AC136:AE136)</f>
        <v>0</v>
      </c>
      <c r="AG136" s="2002">
        <f>BY136+DH136+BY143+DH143+EQ136+EQ143</f>
        <v>0</v>
      </c>
      <c r="AH136" s="2173">
        <f>BZ136+BZ143+DI136+DI143+ER136+ER143</f>
        <v>0</v>
      </c>
      <c r="AI136" s="2174">
        <f>CA136+DJ136+CA143+DJ143+ES136+ES143</f>
        <v>0</v>
      </c>
      <c r="AJ136" s="2002">
        <f>CB136+DK136+CB143+DK143+ET136+ET143</f>
        <v>0</v>
      </c>
      <c r="AK136" s="2026">
        <f>CC136+DL136+CC143+DL143+EU136+EU143</f>
        <v>0</v>
      </c>
      <c r="AL136" s="2027">
        <f>CD136+DM136+CD143+DM143+EV136+EV143</f>
        <v>0</v>
      </c>
      <c r="AM136" s="2175">
        <f>CE136+DN136+CE143+DN143+EW136+EW143</f>
        <v>0</v>
      </c>
      <c r="AN136" s="2176">
        <f>SUM(AH136:AM136)</f>
        <v>0</v>
      </c>
      <c r="AO136" s="2028">
        <f>CF136+DO136+CF143+DO143+EX136+EX143</f>
        <v>0</v>
      </c>
      <c r="AP136" s="2177">
        <f>CG136+DP136+CG143+DP143+EY136+EY143</f>
        <v>0</v>
      </c>
      <c r="AQ136" s="2029">
        <f>CH136+DQ136+DQ143+CH143+EZ136+EZ143</f>
        <v>0</v>
      </c>
      <c r="AR136" s="2178">
        <f>SUM(AO136:AQ136)</f>
        <v>0</v>
      </c>
      <c r="AS136" s="2177">
        <f>CI136+DR136+CI143+DR143+FA136+FA143</f>
        <v>0</v>
      </c>
      <c r="AT136" s="2179">
        <f>AS136+AR136+AN136+AG136+AF136</f>
        <v>0</v>
      </c>
      <c r="AU136" s="2124"/>
      <c r="AV136" s="2002">
        <f>CK136+DT136+CK143+DT143+FC136+FC143</f>
        <v>0</v>
      </c>
      <c r="AW136" s="2002">
        <f>CL136+DU136+CL143+DU143+FD136+FD143</f>
        <v>0</v>
      </c>
      <c r="AX136" s="2127"/>
      <c r="AY136" s="2130"/>
      <c r="AZ136" s="2000">
        <f>AY136+AX136+AW136+AV136+AU136</f>
        <v>0</v>
      </c>
      <c r="BA136" s="2001"/>
      <c r="BB136" s="2189">
        <f>AZ136+AT136+AA136-Z136+AB136</f>
        <v>0</v>
      </c>
      <c r="BC136" s="67"/>
      <c r="BD136" s="2186" t="str">
        <f>الاعدادات!$D$14</f>
        <v>2023 وما قبلها</v>
      </c>
      <c r="BE136" s="82"/>
      <c r="BF136" s="83"/>
      <c r="BG136" s="83"/>
      <c r="BH136" s="103"/>
      <c r="BI136" s="84"/>
      <c r="BJ136" s="84"/>
      <c r="BK136" s="85"/>
      <c r="BL136" s="86"/>
      <c r="BM136" s="87"/>
      <c r="BN136" s="87"/>
      <c r="BO136" s="88"/>
      <c r="BP136" s="88"/>
      <c r="BQ136" s="88"/>
      <c r="BR136" s="88"/>
      <c r="BS136" s="88"/>
      <c r="BT136" s="88"/>
      <c r="BU136" s="88"/>
      <c r="BV136" s="88"/>
      <c r="BW136" s="89"/>
      <c r="BX136" s="77">
        <f t="shared" ref="BX136:BX138" si="2190">SUM(BE136:BW136)</f>
        <v>0</v>
      </c>
      <c r="BY136" s="90"/>
      <c r="BZ136" s="855"/>
      <c r="CA136" s="91"/>
      <c r="CB136" s="92"/>
      <c r="CC136" s="93"/>
      <c r="CD136" s="94"/>
      <c r="CE136" s="95"/>
      <c r="CF136" s="96"/>
      <c r="CG136" s="97"/>
      <c r="CH136" s="98"/>
      <c r="CI136" s="99"/>
      <c r="CJ136" s="79">
        <f t="shared" ref="CJ136:CJ137" si="2191">SUM(BX136:CI136)</f>
        <v>0</v>
      </c>
      <c r="CK136" s="104"/>
      <c r="CL136" s="92"/>
      <c r="CM136" s="857"/>
      <c r="CN136" s="101"/>
      <c r="CO136" s="83"/>
      <c r="CP136" s="83"/>
      <c r="CQ136" s="84"/>
      <c r="CR136" s="84"/>
      <c r="CS136" s="84"/>
      <c r="CT136" s="85"/>
      <c r="CU136" s="86"/>
      <c r="CV136" s="87"/>
      <c r="CW136" s="87"/>
      <c r="CX136" s="88"/>
      <c r="CY136" s="88"/>
      <c r="CZ136" s="88"/>
      <c r="DA136" s="88"/>
      <c r="DB136" s="88"/>
      <c r="DC136" s="88"/>
      <c r="DD136" s="88"/>
      <c r="DE136" s="88"/>
      <c r="DF136" s="89"/>
      <c r="DG136" s="77">
        <f>DF136+DE136+CX136+CW136+CV136+CU136+CT136+CS136+CR136+CQ136+CP136+CO136+CN136+DD136+DC136+DB136+DA136+CZ136+CY136</f>
        <v>0</v>
      </c>
      <c r="DH136" s="90"/>
      <c r="DI136" s="855"/>
      <c r="DJ136" s="91"/>
      <c r="DK136" s="92"/>
      <c r="DL136" s="93"/>
      <c r="DM136" s="94"/>
      <c r="DN136" s="95"/>
      <c r="DO136" s="96"/>
      <c r="DP136" s="97"/>
      <c r="DQ136" s="98"/>
      <c r="DR136" s="99"/>
      <c r="DS136" s="81">
        <f t="shared" ref="DS136" si="2192">SUM(DG136:DR136)</f>
        <v>0</v>
      </c>
      <c r="DT136" s="104"/>
      <c r="DU136" s="92"/>
      <c r="DV136" s="864"/>
      <c r="DW136" s="101"/>
      <c r="DX136" s="83"/>
      <c r="DY136" s="83"/>
      <c r="DZ136" s="84"/>
      <c r="EA136" s="84"/>
      <c r="EB136" s="84"/>
      <c r="EC136" s="85"/>
      <c r="ED136" s="86"/>
      <c r="EE136" s="87"/>
      <c r="EF136" s="87"/>
      <c r="EG136" s="88"/>
      <c r="EH136" s="88"/>
      <c r="EI136" s="88"/>
      <c r="EJ136" s="88"/>
      <c r="EK136" s="88"/>
      <c r="EL136" s="88"/>
      <c r="EM136" s="88"/>
      <c r="EN136" s="88"/>
      <c r="EO136" s="89"/>
      <c r="EP136" s="77">
        <f t="shared" ref="EP136:EP138" si="2193">EO136+EN136+EG136+EF136+EE136+ED136+EC136+EB136+EA136+DZ136+DY136+DX136+DW136+EM136+EL136+EK136+EJ136+EI136+EH136</f>
        <v>0</v>
      </c>
      <c r="EQ136" s="90"/>
      <c r="ER136" s="855"/>
      <c r="ES136" s="91"/>
      <c r="ET136" s="92"/>
      <c r="EU136" s="93"/>
      <c r="EV136" s="94"/>
      <c r="EW136" s="95"/>
      <c r="EX136" s="96"/>
      <c r="EY136" s="97"/>
      <c r="EZ136" s="98"/>
      <c r="FA136" s="99"/>
      <c r="FB136" s="81">
        <f t="shared" ref="FB136" si="2194">SUM(EP136:FA136)</f>
        <v>0</v>
      </c>
      <c r="FC136" s="104"/>
      <c r="FD136" s="92"/>
      <c r="FE136" s="864"/>
      <c r="FF136" s="2181" t="str">
        <f>الاعدادات!$D$14</f>
        <v>2023 وما قبلها</v>
      </c>
      <c r="FG136" s="2182">
        <f t="shared" ref="FG136:FG139" si="2195">AN136+AG136-FH136-FI136</f>
        <v>0</v>
      </c>
      <c r="FH136" s="2104"/>
      <c r="FI136" s="2104"/>
      <c r="FJ136" s="2184">
        <f t="shared" ref="FJ136:FJ139" si="2196">SUM(FG136:FI136)</f>
        <v>0</v>
      </c>
      <c r="FK136" s="2182">
        <f t="shared" ref="FK136:FK139" si="2197">AU136-FM136-FL136</f>
        <v>0</v>
      </c>
      <c r="FL136" s="2104"/>
      <c r="FM136" s="2104"/>
      <c r="FN136" s="2184">
        <f t="shared" ref="FN136:FN139" si="2198">SUM(FK136:FM136)</f>
        <v>0</v>
      </c>
      <c r="FO136" s="2182">
        <f t="shared" ref="FO136:FO139" si="2199">AV136-FQ136-FP136</f>
        <v>0</v>
      </c>
      <c r="FP136" s="2104"/>
      <c r="FQ136" s="2105"/>
      <c r="FR136" s="2184">
        <f t="shared" ref="FR136:FR140" si="2200">FQ136+FP136+FO136</f>
        <v>0</v>
      </c>
      <c r="FS136" s="2182">
        <f t="shared" ref="FS136:FS139" si="2201">AW136-FT136</f>
        <v>0</v>
      </c>
      <c r="FT136" s="2104"/>
      <c r="FU136" s="2184">
        <f t="shared" ref="FU136:FU139" si="2202">SUM(FS136:FT136)</f>
        <v>0</v>
      </c>
      <c r="FV136" s="2182">
        <f t="shared" ref="FV136:FV139" si="2203">AY136+AX136-FX136-FW136</f>
        <v>0</v>
      </c>
      <c r="FW136" s="2104"/>
      <c r="FX136" s="2104"/>
      <c r="FY136" s="2184">
        <f t="shared" ref="FY136:FY139" si="2204">SUM(FV136:FX136)</f>
        <v>0</v>
      </c>
      <c r="FZ136" s="2182">
        <f t="shared" ref="FZ136:FZ140" si="2205">FG136+FK136+FO136+FS136+FV136</f>
        <v>0</v>
      </c>
      <c r="GA136" s="2185">
        <f t="shared" ref="GA136:GA140" si="2206">FH136+FL136+FP136+FW136+FT136</f>
        <v>0</v>
      </c>
      <c r="GB136" s="2185">
        <f t="shared" ref="GB136:GB140" si="2207">FX136+FQ136+FM136+FI136</f>
        <v>0</v>
      </c>
      <c r="GC136" s="2184">
        <f t="shared" ref="GC136:GC140" si="2208">SUM(FZ136:GB136)</f>
        <v>0</v>
      </c>
      <c r="GD136" t="str">
        <f t="shared" si="2188"/>
        <v>ok</v>
      </c>
      <c r="GQ136" s="1728"/>
      <c r="GR136" s="1728"/>
      <c r="GS136" s="1728"/>
      <c r="GT136" s="1728"/>
      <c r="GU136" s="1728"/>
      <c r="GV136" s="1728"/>
      <c r="GW136" s="1728"/>
      <c r="GX136" s="1728"/>
      <c r="GY136" s="1748" t="s">
        <v>181</v>
      </c>
      <c r="GZ136" s="1749"/>
      <c r="HA136" s="1749"/>
      <c r="HB136" s="1749"/>
      <c r="HC136" s="1749"/>
      <c r="HD136" s="1749"/>
      <c r="HE136" s="1749"/>
      <c r="HF136" s="1749"/>
      <c r="HG136" s="1749"/>
      <c r="HH136" s="1749"/>
      <c r="HI136" s="1749"/>
      <c r="HJ136" s="1922"/>
      <c r="HK136" s="2214">
        <f t="shared" ref="HK136:IC136" si="2209">SUM(HK131:HK135)</f>
        <v>0</v>
      </c>
      <c r="HL136" s="2214">
        <f t="shared" si="2209"/>
        <v>0</v>
      </c>
      <c r="HM136" s="2215">
        <f t="shared" si="2209"/>
        <v>0</v>
      </c>
      <c r="HN136" s="2216">
        <f t="shared" si="2209"/>
        <v>0</v>
      </c>
      <c r="HO136" s="2216">
        <f t="shared" si="2209"/>
        <v>0</v>
      </c>
      <c r="HP136" s="2216">
        <f t="shared" si="2209"/>
        <v>0</v>
      </c>
      <c r="HQ136" s="2217">
        <f t="shared" si="2209"/>
        <v>0</v>
      </c>
      <c r="HR136" s="2217">
        <f t="shared" si="2209"/>
        <v>0</v>
      </c>
      <c r="HS136" s="2217">
        <f t="shared" si="2209"/>
        <v>0</v>
      </c>
      <c r="HT136" s="2217">
        <f t="shared" si="2209"/>
        <v>0</v>
      </c>
      <c r="HU136" s="2217">
        <f t="shared" si="2209"/>
        <v>0</v>
      </c>
      <c r="HV136" s="2217">
        <f t="shared" si="2209"/>
        <v>0</v>
      </c>
      <c r="HW136" s="2217">
        <f t="shared" si="2209"/>
        <v>0</v>
      </c>
      <c r="HX136" s="2217">
        <f t="shared" si="2209"/>
        <v>0</v>
      </c>
      <c r="HY136" s="2217">
        <f t="shared" si="2209"/>
        <v>0</v>
      </c>
      <c r="HZ136" s="2218">
        <f t="shared" si="2209"/>
        <v>0</v>
      </c>
      <c r="IA136" s="2219">
        <f t="shared" si="2209"/>
        <v>0</v>
      </c>
      <c r="IB136" s="2220">
        <f t="shared" si="2209"/>
        <v>0</v>
      </c>
      <c r="IC136" s="2221">
        <f t="shared" si="2209"/>
        <v>0</v>
      </c>
      <c r="ID136" s="2222">
        <f>SUM(ID131:ID135)</f>
        <v>0</v>
      </c>
      <c r="IE136" s="2218">
        <f t="shared" ref="IE136:IK136" si="2210">SUM(IE131:IE135)</f>
        <v>0</v>
      </c>
      <c r="IF136" s="2223">
        <f t="shared" si="2210"/>
        <v>0</v>
      </c>
      <c r="IG136" s="2224">
        <f t="shared" si="2210"/>
        <v>0</v>
      </c>
      <c r="IH136" s="2225">
        <f t="shared" si="2210"/>
        <v>0</v>
      </c>
      <c r="II136" s="2226">
        <f t="shared" si="2210"/>
        <v>0</v>
      </c>
      <c r="IJ136" s="2227">
        <f t="shared" si="2210"/>
        <v>0</v>
      </c>
      <c r="IK136" s="2228">
        <f t="shared" si="2210"/>
        <v>0</v>
      </c>
      <c r="IL136" s="2229">
        <f t="shared" ref="IL136:IQ136" si="2211">SUM(IL131:IL135)</f>
        <v>0</v>
      </c>
      <c r="IM136" s="2230">
        <f t="shared" si="2211"/>
        <v>0</v>
      </c>
      <c r="IN136" s="2231">
        <f t="shared" si="2211"/>
        <v>0</v>
      </c>
      <c r="IO136" s="2232">
        <f t="shared" si="2211"/>
        <v>0</v>
      </c>
      <c r="IP136" s="2233">
        <f t="shared" si="2211"/>
        <v>0</v>
      </c>
      <c r="IQ136" s="2217">
        <f t="shared" si="2211"/>
        <v>0</v>
      </c>
      <c r="IR136" s="2217">
        <f>SUM(IR131:IR135)</f>
        <v>0</v>
      </c>
      <c r="IS136" s="2217">
        <f t="shared" ref="IS136:IW136" si="2212">SUM(IS131:IS135)</f>
        <v>0</v>
      </c>
      <c r="IT136" s="2217">
        <f t="shared" si="2212"/>
        <v>0</v>
      </c>
      <c r="IU136" s="2217">
        <f t="shared" si="2212"/>
        <v>0</v>
      </c>
      <c r="IV136" s="2217">
        <f t="shared" si="2212"/>
        <v>0</v>
      </c>
      <c r="IW136" s="2217">
        <f t="shared" si="2212"/>
        <v>0</v>
      </c>
      <c r="IX136" s="2217">
        <f>SUM(IX131:IX135)</f>
        <v>0</v>
      </c>
      <c r="IY136" s="1923"/>
      <c r="IZ136" s="1728"/>
      <c r="JA136" s="1728"/>
      <c r="JB136" s="1728"/>
      <c r="JC136" s="1728"/>
      <c r="JD136" s="1728"/>
      <c r="JE136" s="1728"/>
      <c r="JF136" s="1728"/>
      <c r="JG136" s="1728"/>
      <c r="JH136" s="1728"/>
      <c r="JI136" s="1728"/>
    </row>
    <row r="137" spans="1:269" ht="36.75" customHeight="1" thickBot="1">
      <c r="A137" s="6492"/>
      <c r="B137" s="6493" t="str" cm="1">
        <f t="array" ref="B137">IFERROR(_xlfn.XLOOKUP(1, (INDEX(التشكيل_القديم!$L$54:$S$92, ,6)=$A134) * (INDEX(التشكيل_القديم!$L$54:$S$92, ,7)="عضو يسار اليسار"), INDEX(التشكيل_القديم!$L$54:$S$92, ,2)),"")</f>
        <v/>
      </c>
      <c r="C137" s="6493"/>
      <c r="D137" s="6493"/>
      <c r="E137" s="6493"/>
      <c r="F137" s="6493"/>
      <c r="G137" s="6493"/>
      <c r="H137" s="2170" t="str" cm="1">
        <f t="array" ref="H137">IF(B137&lt;&gt;"",_xlfn.XLOOKUP(1, (INDEX(التشكيل_القديم!$L$54:$S$92, ,6)=$A134) * (INDEX(التشكيل_القديم!$L$54:$S$92, ,7)="عضو يسار اليسار"), INDEX(التشكيل_القديم!$L$54:$S$92, ,3)),"")</f>
        <v/>
      </c>
      <c r="I137" s="2171" t="str" cm="1">
        <f t="array" ref="I137">IF(B137&lt;&gt;"",_xlfn.XLOOKUP(1, (INDEX(التشكيل_القديم!$L$54:$S$92, ,6)=$A134) * (INDEX(التشكيل_القديم!$L$54:$S$92, ,7)="عضو يسار اليسار"), INDEX(التشكيل_القديم!$L$54:$S$92, ,4)),"")</f>
        <v/>
      </c>
      <c r="J137" s="6495"/>
      <c r="K137" s="6235"/>
      <c r="L137" s="2187">
        <f>الاعدادات!$D$15</f>
        <v>2024</v>
      </c>
      <c r="M137" s="73">
        <v>0</v>
      </c>
      <c r="N137" s="64"/>
      <c r="O137" s="64"/>
      <c r="P137" s="64"/>
      <c r="Q137" s="64"/>
      <c r="R137" s="64"/>
      <c r="S137" s="64"/>
      <c r="T137" s="64"/>
      <c r="U137" s="64"/>
      <c r="V137" s="74"/>
      <c r="W137" s="64"/>
      <c r="X137" s="64"/>
      <c r="Y137" s="2134"/>
      <c r="Z137" s="62">
        <f t="shared" si="2189"/>
        <v>0</v>
      </c>
      <c r="AA137" s="73"/>
      <c r="AB137" s="63"/>
      <c r="AC137" s="2031">
        <f t="shared" ref="AC137" si="2213">SUM(BE137:BK137,BE144:BK144,CN137:CT137,CN144:CT144,DW137:EC137,DW144:EC144)</f>
        <v>0</v>
      </c>
      <c r="AD137" s="2025">
        <f t="shared" ref="AD137:AD139" si="2214">SUM(BL137:BV137,BL144:BV144,CU137:DE137,CU144:DE144,ED137:EN137,ED144:EN144)</f>
        <v>0</v>
      </c>
      <c r="AE137" s="2002">
        <f t="shared" ref="AE137:AE139" si="2215">BW137+DF137+BW144+DF144+EO137+EO144</f>
        <v>0</v>
      </c>
      <c r="AF137" s="2172">
        <f t="shared" ref="AF137:AF139" si="2216">SUM(AC137:AE137)</f>
        <v>0</v>
      </c>
      <c r="AG137" s="2002">
        <f t="shared" ref="AG137:AG139" si="2217">BY137+DH137+BY144+DH144+EQ137+EQ144</f>
        <v>0</v>
      </c>
      <c r="AH137" s="2173">
        <f t="shared" ref="AH137:AH139" si="2218">BZ137+BZ144+DI137+DI144+ER137+ER144</f>
        <v>0</v>
      </c>
      <c r="AI137" s="2174">
        <f t="shared" ref="AI137:AI139" si="2219">CA137+DJ137+CA144+DJ144+ES137+ES144</f>
        <v>0</v>
      </c>
      <c r="AJ137" s="2002">
        <f t="shared" ref="AJ137:AJ139" si="2220">CB137+DK137+CB144+DK144+ET137+ET144</f>
        <v>0</v>
      </c>
      <c r="AK137" s="2026">
        <f t="shared" ref="AK137:AK139" si="2221">CC137+DL137+CC144+DL144+EU137+EU144</f>
        <v>0</v>
      </c>
      <c r="AL137" s="2027">
        <f t="shared" ref="AL137:AL139" si="2222">CD137+DM137+CD144+DM144+EV137+EV144</f>
        <v>0</v>
      </c>
      <c r="AM137" s="2175">
        <f t="shared" ref="AM137:AM139" si="2223">CE137+DN137+CE144+DN144+EW137+EW144</f>
        <v>0</v>
      </c>
      <c r="AN137" s="2176">
        <f t="shared" ref="AN137:AN138" si="2224">SUM(AH137:AM137)</f>
        <v>0</v>
      </c>
      <c r="AO137" s="2028">
        <f t="shared" ref="AO137:AO139" si="2225">CF137+DO137+CF144+DO144+EX137+EX144</f>
        <v>0</v>
      </c>
      <c r="AP137" s="2177">
        <f t="shared" ref="AP137:AP139" si="2226">CG137+DP137+CG144+DP144+EY137+EY144</f>
        <v>0</v>
      </c>
      <c r="AQ137" s="2029">
        <f t="shared" ref="AQ137:AQ139" si="2227">CH137+DQ137+DQ144+CH144+EZ137+EZ144</f>
        <v>0</v>
      </c>
      <c r="AR137" s="2178">
        <f t="shared" ref="AR137:AR139" si="2228">SUM(AO137:AQ137)</f>
        <v>0</v>
      </c>
      <c r="AS137" s="2177">
        <f t="shared" ref="AS137:AS139" si="2229">CI137+DR137+CI144+DR144+FA137+FA144</f>
        <v>0</v>
      </c>
      <c r="AT137" s="2180">
        <f>AS137+AR137+AN137+AG137+AF137</f>
        <v>0</v>
      </c>
      <c r="AU137" s="2125"/>
      <c r="AV137" s="2002">
        <f t="shared" ref="AV137:AV139" si="2230">CK137+DT137+CK144+DT144+FC137+FC144</f>
        <v>0</v>
      </c>
      <c r="AW137" s="2002">
        <f t="shared" ref="AW137:AW139" si="2231">CL137+DU137+CL144+DU144+FD137+FD144</f>
        <v>0</v>
      </c>
      <c r="AX137" s="2128"/>
      <c r="AY137" s="2131"/>
      <c r="AZ137" s="65">
        <f t="shared" ref="AZ137:AZ139" si="2232">AY137+AX137+AW137+AV137+AU137</f>
        <v>0</v>
      </c>
      <c r="BA137" s="66"/>
      <c r="BB137" s="2189">
        <f t="shared" ref="BB137:BB139" si="2233">AZ137+AT137+AA137-Z137+AB137</f>
        <v>0</v>
      </c>
      <c r="BC137" s="67"/>
      <c r="BD137" s="2187">
        <f>الاعدادات!$D$15</f>
        <v>2024</v>
      </c>
      <c r="BE137" s="82"/>
      <c r="BF137" s="83"/>
      <c r="BG137" s="83"/>
      <c r="BH137" s="84"/>
      <c r="BI137" s="84"/>
      <c r="BJ137" s="84"/>
      <c r="BK137" s="85"/>
      <c r="BL137" s="86"/>
      <c r="BM137" s="87"/>
      <c r="BN137" s="87"/>
      <c r="BO137" s="88"/>
      <c r="BP137" s="88"/>
      <c r="BQ137" s="88"/>
      <c r="BR137" s="88"/>
      <c r="BS137" s="88"/>
      <c r="BT137" s="88"/>
      <c r="BU137" s="88"/>
      <c r="BV137" s="88"/>
      <c r="BW137" s="89"/>
      <c r="BX137" s="77">
        <f t="shared" si="2190"/>
        <v>0</v>
      </c>
      <c r="BY137" s="90"/>
      <c r="BZ137" s="855"/>
      <c r="CA137" s="91"/>
      <c r="CB137" s="92"/>
      <c r="CC137" s="93"/>
      <c r="CD137" s="94"/>
      <c r="CE137" s="95"/>
      <c r="CF137" s="96"/>
      <c r="CG137" s="97"/>
      <c r="CH137" s="98"/>
      <c r="CI137" s="99"/>
      <c r="CJ137" s="79">
        <f t="shared" si="2191"/>
        <v>0</v>
      </c>
      <c r="CK137" s="104"/>
      <c r="CL137" s="92"/>
      <c r="CM137" s="857"/>
      <c r="CN137" s="101"/>
      <c r="CO137" s="83"/>
      <c r="CP137" s="83"/>
      <c r="CQ137" s="84"/>
      <c r="CR137" s="84"/>
      <c r="CS137" s="84"/>
      <c r="CT137" s="85"/>
      <c r="CU137" s="86"/>
      <c r="CV137" s="87"/>
      <c r="CW137" s="87"/>
      <c r="CX137" s="88"/>
      <c r="CY137" s="88"/>
      <c r="CZ137" s="88"/>
      <c r="DA137" s="88"/>
      <c r="DB137" s="88"/>
      <c r="DC137" s="88"/>
      <c r="DD137" s="88"/>
      <c r="DE137" s="88"/>
      <c r="DF137" s="89"/>
      <c r="DG137" s="77">
        <f t="shared" ref="DG137" si="2234">DF137+DE137+CX137+CW137+CV137+CU137+CT137+CS137+CR137+CQ137+CP137+CO137+CN137+DD137+DC137+DB137+DA137+CZ137+CY137</f>
        <v>0</v>
      </c>
      <c r="DH137" s="90"/>
      <c r="DI137" s="855"/>
      <c r="DJ137" s="91"/>
      <c r="DK137" s="92"/>
      <c r="DL137" s="93"/>
      <c r="DM137" s="94"/>
      <c r="DN137" s="95"/>
      <c r="DO137" s="96"/>
      <c r="DP137" s="97"/>
      <c r="DQ137" s="98"/>
      <c r="DR137" s="99"/>
      <c r="DS137" s="81">
        <f>SUM(DG137:DR137)</f>
        <v>0</v>
      </c>
      <c r="DT137" s="104"/>
      <c r="DU137" s="92"/>
      <c r="DV137" s="864"/>
      <c r="DW137" s="101"/>
      <c r="DX137" s="83"/>
      <c r="DY137" s="83"/>
      <c r="DZ137" s="84"/>
      <c r="EA137" s="84"/>
      <c r="EB137" s="84"/>
      <c r="EC137" s="85"/>
      <c r="ED137" s="86"/>
      <c r="EE137" s="87"/>
      <c r="EF137" s="87"/>
      <c r="EG137" s="88"/>
      <c r="EH137" s="88"/>
      <c r="EI137" s="88"/>
      <c r="EJ137" s="88"/>
      <c r="EK137" s="88"/>
      <c r="EL137" s="88"/>
      <c r="EM137" s="88"/>
      <c r="EN137" s="88"/>
      <c r="EO137" s="89"/>
      <c r="EP137" s="77">
        <f t="shared" si="2193"/>
        <v>0</v>
      </c>
      <c r="EQ137" s="90"/>
      <c r="ER137" s="855"/>
      <c r="ES137" s="91"/>
      <c r="ET137" s="92"/>
      <c r="EU137" s="93"/>
      <c r="EV137" s="94"/>
      <c r="EW137" s="95"/>
      <c r="EX137" s="96"/>
      <c r="EY137" s="97"/>
      <c r="EZ137" s="98"/>
      <c r="FA137" s="99"/>
      <c r="FB137" s="81">
        <f>SUM(EP137:FA137)</f>
        <v>0</v>
      </c>
      <c r="FC137" s="104"/>
      <c r="FD137" s="92"/>
      <c r="FE137" s="864"/>
      <c r="FF137" s="2183">
        <f>الاعدادات!$D$15</f>
        <v>2024</v>
      </c>
      <c r="FG137" s="68">
        <f t="shared" si="2195"/>
        <v>0</v>
      </c>
      <c r="FH137" s="69"/>
      <c r="FI137" s="69"/>
      <c r="FJ137" s="70">
        <f t="shared" si="2196"/>
        <v>0</v>
      </c>
      <c r="FK137" s="68">
        <f t="shared" si="2197"/>
        <v>0</v>
      </c>
      <c r="FL137" s="69"/>
      <c r="FM137" s="69"/>
      <c r="FN137" s="70">
        <f t="shared" si="2198"/>
        <v>0</v>
      </c>
      <c r="FO137" s="68">
        <f t="shared" si="2199"/>
        <v>0</v>
      </c>
      <c r="FP137" s="69"/>
      <c r="FQ137" s="71"/>
      <c r="FR137" s="70">
        <f t="shared" si="2200"/>
        <v>0</v>
      </c>
      <c r="FS137" s="68">
        <f t="shared" si="2201"/>
        <v>0</v>
      </c>
      <c r="FT137" s="69"/>
      <c r="FU137" s="70">
        <f t="shared" si="2202"/>
        <v>0</v>
      </c>
      <c r="FV137" s="68">
        <f t="shared" si="2203"/>
        <v>0</v>
      </c>
      <c r="FW137" s="69"/>
      <c r="FX137" s="69"/>
      <c r="FY137" s="70">
        <f t="shared" si="2204"/>
        <v>0</v>
      </c>
      <c r="FZ137" s="68">
        <f t="shared" si="2205"/>
        <v>0</v>
      </c>
      <c r="GA137" s="72">
        <f t="shared" si="2206"/>
        <v>0</v>
      </c>
      <c r="GB137" s="72">
        <f t="shared" si="2207"/>
        <v>0</v>
      </c>
      <c r="GC137" s="70">
        <f t="shared" si="2208"/>
        <v>0</v>
      </c>
      <c r="GD137" t="str">
        <f t="shared" si="2188"/>
        <v>ok</v>
      </c>
      <c r="GQ137" s="178" t="s">
        <v>604</v>
      </c>
      <c r="GR137" s="178"/>
      <c r="GS137" s="178"/>
      <c r="GT137" s="178"/>
      <c r="GU137" s="178"/>
      <c r="GV137" s="178"/>
      <c r="GW137" s="178"/>
      <c r="GX137" s="178"/>
      <c r="GY137" s="178"/>
      <c r="GZ137" s="178"/>
      <c r="HA137" s="178"/>
      <c r="HB137" s="178"/>
      <c r="HC137" s="178"/>
      <c r="HD137" s="178"/>
      <c r="HE137" s="178"/>
      <c r="HF137" s="178"/>
      <c r="HG137" s="178"/>
      <c r="HH137" s="178"/>
      <c r="HI137" s="178"/>
      <c r="HJ137" s="178"/>
      <c r="HK137" s="178"/>
      <c r="HL137" s="178"/>
      <c r="HM137" s="178"/>
      <c r="HN137" s="178"/>
      <c r="HO137" s="178"/>
      <c r="HP137" s="178"/>
      <c r="HQ137" s="178"/>
      <c r="HR137" s="178"/>
      <c r="HS137" s="178"/>
      <c r="HT137" s="178"/>
      <c r="HU137" s="178"/>
      <c r="HV137" s="178"/>
      <c r="HW137" s="178"/>
      <c r="HX137" s="178"/>
      <c r="HY137" s="178"/>
      <c r="HZ137" s="178"/>
      <c r="IA137" s="178"/>
      <c r="IB137" s="178"/>
      <c r="IC137" s="178"/>
      <c r="ID137" s="178"/>
      <c r="IE137" s="178"/>
      <c r="IF137" s="178"/>
      <c r="IG137" s="178"/>
      <c r="IH137" s="178"/>
      <c r="II137" s="178"/>
      <c r="IJ137" s="178"/>
      <c r="IK137" s="178"/>
      <c r="IL137" s="178"/>
      <c r="IM137" s="178"/>
      <c r="IN137" s="178"/>
      <c r="IO137" s="178"/>
      <c r="IP137" s="178"/>
      <c r="IQ137" s="178"/>
      <c r="IR137" s="178"/>
      <c r="IS137" s="178"/>
      <c r="IT137" s="178"/>
      <c r="IU137" s="178"/>
      <c r="IV137" s="178"/>
      <c r="IW137" s="178"/>
      <c r="IX137" s="178"/>
      <c r="IY137" s="178"/>
      <c r="IZ137" s="178"/>
      <c r="JA137" s="178"/>
      <c r="JB137" s="178"/>
      <c r="JC137" s="1728"/>
      <c r="JD137" s="1728"/>
      <c r="JE137" s="1728"/>
      <c r="JF137" s="1728"/>
      <c r="JG137" s="1728"/>
      <c r="JH137" s="1728"/>
      <c r="JI137" s="1728"/>
    </row>
    <row r="138" spans="1:269" ht="36.75" customHeight="1" thickBot="1">
      <c r="A138" s="6492"/>
      <c r="B138" s="6487" t="str" cm="1">
        <f t="array" ref="B138">IFERROR(_xlfn.XLOOKUP(1, (INDEX(التشكيل_القديم!$L$54:$S$92, ,6)=$A134) * (INDEX(التشكيل_القديم!$L$54:$S$92, ,7)="عضو يسار يسار اليسار"), INDEX(التشكيل_القديم!$L$54:$S$92, ,2)),"")</f>
        <v/>
      </c>
      <c r="C138" s="6487"/>
      <c r="D138" s="6487"/>
      <c r="E138" s="6487"/>
      <c r="F138" s="6487"/>
      <c r="G138" s="6487"/>
      <c r="H138" s="6485"/>
      <c r="I138" s="105"/>
      <c r="J138" s="6495"/>
      <c r="K138" s="6235"/>
      <c r="L138" s="2187">
        <f>الاعدادات!$D$16</f>
        <v>2025</v>
      </c>
      <c r="M138" s="73">
        <v>0</v>
      </c>
      <c r="N138" s="64"/>
      <c r="O138" s="64"/>
      <c r="P138" s="64"/>
      <c r="Q138" s="64"/>
      <c r="R138" s="64"/>
      <c r="S138" s="64"/>
      <c r="T138" s="64"/>
      <c r="U138" s="64"/>
      <c r="V138" s="74"/>
      <c r="W138" s="64"/>
      <c r="X138" s="64"/>
      <c r="Y138" s="2134"/>
      <c r="Z138" s="62">
        <f t="shared" si="2189"/>
        <v>0</v>
      </c>
      <c r="AA138" s="73"/>
      <c r="AB138" s="63"/>
      <c r="AC138" s="2031">
        <f>SUM(BE138:BK138,BE145:BK145,CN138:CT138,CN145:CT145,DW138:EC138,DW145:EC145)</f>
        <v>0</v>
      </c>
      <c r="AD138" s="2025">
        <f t="shared" si="2214"/>
        <v>0</v>
      </c>
      <c r="AE138" s="2002">
        <f t="shared" si="2215"/>
        <v>0</v>
      </c>
      <c r="AF138" s="2172">
        <f t="shared" si="2216"/>
        <v>0</v>
      </c>
      <c r="AG138" s="2002">
        <f t="shared" si="2217"/>
        <v>0</v>
      </c>
      <c r="AH138" s="2173">
        <f t="shared" si="2218"/>
        <v>0</v>
      </c>
      <c r="AI138" s="2174">
        <f t="shared" si="2219"/>
        <v>0</v>
      </c>
      <c r="AJ138" s="2002">
        <f t="shared" si="2220"/>
        <v>0</v>
      </c>
      <c r="AK138" s="2026">
        <f t="shared" si="2221"/>
        <v>0</v>
      </c>
      <c r="AL138" s="2027">
        <f t="shared" si="2222"/>
        <v>0</v>
      </c>
      <c r="AM138" s="2175">
        <f t="shared" si="2223"/>
        <v>0</v>
      </c>
      <c r="AN138" s="2176">
        <f t="shared" si="2224"/>
        <v>0</v>
      </c>
      <c r="AO138" s="2028">
        <f t="shared" si="2225"/>
        <v>0</v>
      </c>
      <c r="AP138" s="2177">
        <f t="shared" si="2226"/>
        <v>0</v>
      </c>
      <c r="AQ138" s="2029">
        <f t="shared" si="2227"/>
        <v>0</v>
      </c>
      <c r="AR138" s="2178">
        <f t="shared" si="2228"/>
        <v>0</v>
      </c>
      <c r="AS138" s="2177">
        <f t="shared" si="2229"/>
        <v>0</v>
      </c>
      <c r="AT138" s="65">
        <f t="shared" ref="AT138:AT139" si="2235">AS138+AR138+AN138+AG138+AF138</f>
        <v>0</v>
      </c>
      <c r="AU138" s="2125"/>
      <c r="AV138" s="2002">
        <f t="shared" si="2230"/>
        <v>0</v>
      </c>
      <c r="AW138" s="2002">
        <f t="shared" si="2231"/>
        <v>0</v>
      </c>
      <c r="AX138" s="2128"/>
      <c r="AY138" s="2131"/>
      <c r="AZ138" s="65">
        <f t="shared" si="2232"/>
        <v>0</v>
      </c>
      <c r="BA138" s="66"/>
      <c r="BB138" s="2189">
        <f t="shared" si="2233"/>
        <v>0</v>
      </c>
      <c r="BC138" s="67"/>
      <c r="BD138" s="2187">
        <f>الاعدادات!$D$16</f>
        <v>2025</v>
      </c>
      <c r="BE138" s="82"/>
      <c r="BF138" s="83"/>
      <c r="BG138" s="83"/>
      <c r="BH138" s="84"/>
      <c r="BI138" s="84"/>
      <c r="BJ138" s="84"/>
      <c r="BK138" s="85"/>
      <c r="BL138" s="86"/>
      <c r="BM138" s="87"/>
      <c r="BN138" s="87"/>
      <c r="BO138" s="88"/>
      <c r="BP138" s="88"/>
      <c r="BQ138" s="88"/>
      <c r="BR138" s="88"/>
      <c r="BS138" s="88"/>
      <c r="BT138" s="88"/>
      <c r="BU138" s="88"/>
      <c r="BV138" s="88"/>
      <c r="BW138" s="89"/>
      <c r="BX138" s="77">
        <f t="shared" si="2190"/>
        <v>0</v>
      </c>
      <c r="BY138" s="90"/>
      <c r="BZ138" s="855"/>
      <c r="CA138" s="91"/>
      <c r="CB138" s="92"/>
      <c r="CC138" s="93"/>
      <c r="CD138" s="94"/>
      <c r="CE138" s="95"/>
      <c r="CF138" s="96"/>
      <c r="CG138" s="97"/>
      <c r="CH138" s="98"/>
      <c r="CI138" s="99"/>
      <c r="CJ138" s="79">
        <f>SUM(BX138:CI138)</f>
        <v>0</v>
      </c>
      <c r="CK138" s="104"/>
      <c r="CL138" s="92"/>
      <c r="CM138" s="857"/>
      <c r="CN138" s="101"/>
      <c r="CO138" s="83"/>
      <c r="CP138" s="83"/>
      <c r="CQ138" s="84"/>
      <c r="CR138" s="84"/>
      <c r="CS138" s="84"/>
      <c r="CT138" s="85"/>
      <c r="CU138" s="86"/>
      <c r="CV138" s="87"/>
      <c r="CW138" s="87"/>
      <c r="CX138" s="88"/>
      <c r="CY138" s="88"/>
      <c r="CZ138" s="88"/>
      <c r="DA138" s="88"/>
      <c r="DB138" s="88"/>
      <c r="DC138" s="88"/>
      <c r="DD138" s="88"/>
      <c r="DE138" s="88"/>
      <c r="DF138" s="89"/>
      <c r="DG138" s="77">
        <f>DF138+DE138+CX138+CW138+CV138+CU138+CT138+CS138+CR138+CQ138+CP138+CO138+CN138+DD138+DC138+DB138+DA138+CZ138+CY138</f>
        <v>0</v>
      </c>
      <c r="DH138" s="90"/>
      <c r="DI138" s="855"/>
      <c r="DJ138" s="91"/>
      <c r="DK138" s="92"/>
      <c r="DL138" s="93"/>
      <c r="DM138" s="94"/>
      <c r="DN138" s="95"/>
      <c r="DO138" s="96"/>
      <c r="DP138" s="97"/>
      <c r="DQ138" s="98"/>
      <c r="DR138" s="99"/>
      <c r="DS138" s="81">
        <f>SUM(DG138:DR138)</f>
        <v>0</v>
      </c>
      <c r="DT138" s="104"/>
      <c r="DU138" s="92"/>
      <c r="DV138" s="864"/>
      <c r="DW138" s="101"/>
      <c r="DX138" s="83"/>
      <c r="DY138" s="83"/>
      <c r="DZ138" s="84"/>
      <c r="EA138" s="84"/>
      <c r="EB138" s="84"/>
      <c r="EC138" s="85"/>
      <c r="ED138" s="86"/>
      <c r="EE138" s="87"/>
      <c r="EF138" s="87"/>
      <c r="EG138" s="88"/>
      <c r="EH138" s="88"/>
      <c r="EI138" s="88"/>
      <c r="EJ138" s="88"/>
      <c r="EK138" s="88"/>
      <c r="EL138" s="88"/>
      <c r="EM138" s="88"/>
      <c r="EN138" s="88"/>
      <c r="EO138" s="89"/>
      <c r="EP138" s="77">
        <f t="shared" si="2193"/>
        <v>0</v>
      </c>
      <c r="EQ138" s="90"/>
      <c r="ER138" s="855"/>
      <c r="ES138" s="91"/>
      <c r="ET138" s="92"/>
      <c r="EU138" s="93"/>
      <c r="EV138" s="94"/>
      <c r="EW138" s="95"/>
      <c r="EX138" s="96"/>
      <c r="EY138" s="97"/>
      <c r="EZ138" s="98"/>
      <c r="FA138" s="99"/>
      <c r="FB138" s="81">
        <f>SUM(EP138:FA138)</f>
        <v>0</v>
      </c>
      <c r="FC138" s="104"/>
      <c r="FD138" s="92"/>
      <c r="FE138" s="864"/>
      <c r="FF138" s="2183">
        <f>الاعدادات!$D$16</f>
        <v>2025</v>
      </c>
      <c r="FG138" s="68">
        <f t="shared" si="2195"/>
        <v>0</v>
      </c>
      <c r="FH138" s="69"/>
      <c r="FI138" s="69"/>
      <c r="FJ138" s="70">
        <f t="shared" si="2196"/>
        <v>0</v>
      </c>
      <c r="FK138" s="68">
        <f t="shared" si="2197"/>
        <v>0</v>
      </c>
      <c r="FL138" s="69"/>
      <c r="FM138" s="69"/>
      <c r="FN138" s="70">
        <f t="shared" si="2198"/>
        <v>0</v>
      </c>
      <c r="FO138" s="68">
        <f t="shared" si="2199"/>
        <v>0</v>
      </c>
      <c r="FP138" s="69"/>
      <c r="FQ138" s="71"/>
      <c r="FR138" s="70">
        <f t="shared" si="2200"/>
        <v>0</v>
      </c>
      <c r="FS138" s="68">
        <f t="shared" si="2201"/>
        <v>0</v>
      </c>
      <c r="FT138" s="69"/>
      <c r="FU138" s="70">
        <f t="shared" si="2202"/>
        <v>0</v>
      </c>
      <c r="FV138" s="68">
        <f t="shared" si="2203"/>
        <v>0</v>
      </c>
      <c r="FW138" s="69"/>
      <c r="FX138" s="69"/>
      <c r="FY138" s="70">
        <f t="shared" si="2204"/>
        <v>0</v>
      </c>
      <c r="FZ138" s="68">
        <f t="shared" si="2205"/>
        <v>0</v>
      </c>
      <c r="GA138" s="72">
        <f t="shared" si="2206"/>
        <v>0</v>
      </c>
      <c r="GB138" s="72">
        <f t="shared" si="2207"/>
        <v>0</v>
      </c>
      <c r="GC138" s="70">
        <f t="shared" si="2208"/>
        <v>0</v>
      </c>
      <c r="GD138" t="str">
        <f t="shared" si="2188"/>
        <v>ok</v>
      </c>
      <c r="GQ138" s="1750" t="s">
        <v>92</v>
      </c>
      <c r="GR138" s="6536" t="s">
        <v>24</v>
      </c>
      <c r="GS138" s="6537"/>
      <c r="GT138" s="6537"/>
      <c r="GU138" s="6537"/>
      <c r="GV138" s="6537"/>
      <c r="GW138" s="6537"/>
      <c r="GX138" s="6537"/>
      <c r="GY138" s="6537"/>
      <c r="GZ138" s="6537"/>
      <c r="HA138" s="6537"/>
      <c r="HB138" s="6537"/>
      <c r="HC138" s="6537"/>
      <c r="HD138" s="6537"/>
      <c r="HE138" s="6537"/>
      <c r="HF138" s="6537"/>
      <c r="HG138" s="6537"/>
      <c r="HH138" s="6537"/>
      <c r="HI138" s="6537"/>
      <c r="HJ138" s="6537"/>
      <c r="HK138" s="6537"/>
      <c r="HL138" s="6537"/>
      <c r="HM138" s="6537"/>
      <c r="HN138" s="6537"/>
      <c r="HO138" s="6537"/>
      <c r="HP138" s="6537"/>
      <c r="HQ138" s="6537"/>
      <c r="HR138" s="6537"/>
      <c r="HS138" s="6537"/>
      <c r="HT138" s="6537"/>
      <c r="HU138" s="6537"/>
      <c r="HV138" s="6537"/>
      <c r="HW138" s="6537"/>
      <c r="HX138" s="6537"/>
      <c r="HY138" s="6537"/>
      <c r="HZ138" s="6538"/>
      <c r="IA138" s="6536" t="s">
        <v>29</v>
      </c>
      <c r="IB138" s="6537"/>
      <c r="IC138" s="6537"/>
      <c r="ID138" s="6537"/>
      <c r="IE138" s="6537"/>
      <c r="IF138" s="6537"/>
      <c r="IG138" s="6537"/>
      <c r="IH138" s="6537"/>
      <c r="II138" s="6537"/>
      <c r="IJ138" s="6537"/>
      <c r="IK138" s="6537"/>
      <c r="IL138" s="6537"/>
      <c r="IM138" s="6537"/>
      <c r="IN138" s="6537"/>
      <c r="IO138" s="6537"/>
      <c r="IP138" s="6537"/>
      <c r="IQ138" s="6537"/>
      <c r="IR138" s="6537"/>
      <c r="IS138" s="6537"/>
      <c r="IT138" s="6537"/>
      <c r="IU138" s="6537"/>
      <c r="IV138" s="6537"/>
      <c r="IW138" s="6537"/>
      <c r="IX138" s="6537"/>
      <c r="IY138" s="6537"/>
      <c r="IZ138" s="6537"/>
      <c r="JA138" s="6537"/>
      <c r="JB138" s="6537"/>
      <c r="JC138" s="6537"/>
      <c r="JD138" s="6537"/>
      <c r="JE138" s="6537"/>
      <c r="JF138" s="6537"/>
      <c r="JG138" s="6537"/>
      <c r="JH138" s="6537"/>
      <c r="JI138" s="6538"/>
    </row>
    <row r="139" spans="1:269" ht="36.75" customHeight="1" thickBot="1">
      <c r="A139" s="6492"/>
      <c r="B139" s="6487" t="str" cm="1">
        <f t="array" ref="B139">IFERROR(_xlfn.XLOOKUP(1, (INDEX(التشكيل_القديم!$L$54:$S$92, ,6)=$A134) * (INDEX(التشكيل_القديم!$L$54:$S$92, ,7)="عضو يسار يسار يسار اليسار"), INDEX(التشكيل_القديم!$L$54:$S$92, ,2)),"")</f>
        <v/>
      </c>
      <c r="C139" s="6487"/>
      <c r="D139" s="6487"/>
      <c r="E139" s="6487"/>
      <c r="F139" s="6487"/>
      <c r="G139" s="6487"/>
      <c r="H139" s="6486"/>
      <c r="I139" s="105"/>
      <c r="J139" s="6495"/>
      <c r="K139" s="6235"/>
      <c r="L139" s="2187">
        <f>الاعدادات!$D$17</f>
        <v>2026</v>
      </c>
      <c r="M139" s="106">
        <v>176</v>
      </c>
      <c r="N139" s="107"/>
      <c r="O139" s="107"/>
      <c r="P139" s="107"/>
      <c r="Q139" s="107"/>
      <c r="R139" s="107"/>
      <c r="S139" s="107"/>
      <c r="T139" s="107"/>
      <c r="U139" s="107"/>
      <c r="V139" s="108"/>
      <c r="W139" s="107"/>
      <c r="X139" s="107"/>
      <c r="Y139" s="2135"/>
      <c r="Z139" s="62">
        <f t="shared" si="2189"/>
        <v>176</v>
      </c>
      <c r="AA139" s="109"/>
      <c r="AB139" s="110"/>
      <c r="AC139" s="2031">
        <f t="shared" ref="AC139" si="2236">SUM(BE139:BK139,BE146:BK146,CN139:CT139,CN146:CT146,DW139:EC139,DW146:EC146)</f>
        <v>0</v>
      </c>
      <c r="AD139" s="2025">
        <f t="shared" si="2214"/>
        <v>0</v>
      </c>
      <c r="AE139" s="2002">
        <f t="shared" si="2215"/>
        <v>0</v>
      </c>
      <c r="AF139" s="2172">
        <f t="shared" si="2216"/>
        <v>0</v>
      </c>
      <c r="AG139" s="2002">
        <f t="shared" si="2217"/>
        <v>0</v>
      </c>
      <c r="AH139" s="2173">
        <f t="shared" si="2218"/>
        <v>0</v>
      </c>
      <c r="AI139" s="2174">
        <f t="shared" si="2219"/>
        <v>0</v>
      </c>
      <c r="AJ139" s="2002">
        <f t="shared" si="2220"/>
        <v>0</v>
      </c>
      <c r="AK139" s="2026">
        <f t="shared" si="2221"/>
        <v>0</v>
      </c>
      <c r="AL139" s="2027">
        <f t="shared" si="2222"/>
        <v>0</v>
      </c>
      <c r="AM139" s="2175">
        <f t="shared" si="2223"/>
        <v>0</v>
      </c>
      <c r="AN139" s="2176">
        <f>SUM(AH139:AM139)</f>
        <v>0</v>
      </c>
      <c r="AO139" s="2028">
        <f t="shared" si="2225"/>
        <v>0</v>
      </c>
      <c r="AP139" s="2177">
        <f t="shared" si="2226"/>
        <v>0</v>
      </c>
      <c r="AQ139" s="2029">
        <f t="shared" si="2227"/>
        <v>0</v>
      </c>
      <c r="AR139" s="2178">
        <f t="shared" si="2228"/>
        <v>0</v>
      </c>
      <c r="AS139" s="2177">
        <f t="shared" si="2229"/>
        <v>0</v>
      </c>
      <c r="AT139" s="65">
        <f t="shared" si="2235"/>
        <v>0</v>
      </c>
      <c r="AU139" s="2126"/>
      <c r="AV139" s="2002">
        <f t="shared" si="2230"/>
        <v>0</v>
      </c>
      <c r="AW139" s="2002">
        <f t="shared" si="2231"/>
        <v>0</v>
      </c>
      <c r="AX139" s="2129"/>
      <c r="AY139" s="2132"/>
      <c r="AZ139" s="65">
        <f t="shared" si="2232"/>
        <v>0</v>
      </c>
      <c r="BA139" s="113"/>
      <c r="BB139" s="2189">
        <f t="shared" si="2233"/>
        <v>-176</v>
      </c>
      <c r="BC139" s="67"/>
      <c r="BD139" s="2187">
        <f>الاعدادات!$D$17</f>
        <v>2026</v>
      </c>
      <c r="BE139" s="117"/>
      <c r="BF139" s="118"/>
      <c r="BG139" s="118"/>
      <c r="BH139" s="119"/>
      <c r="BI139" s="119"/>
      <c r="BJ139" s="119"/>
      <c r="BK139" s="120"/>
      <c r="BL139" s="121"/>
      <c r="BM139" s="122"/>
      <c r="BN139" s="122"/>
      <c r="BO139" s="123"/>
      <c r="BP139" s="123"/>
      <c r="BQ139" s="123"/>
      <c r="BR139" s="123"/>
      <c r="BS139" s="123"/>
      <c r="BT139" s="123"/>
      <c r="BU139" s="123"/>
      <c r="BV139" s="123"/>
      <c r="BW139" s="124"/>
      <c r="BX139" s="77">
        <f>SUM(BE139:BW139)</f>
        <v>0</v>
      </c>
      <c r="BY139" s="126"/>
      <c r="BZ139" s="856"/>
      <c r="CA139" s="127"/>
      <c r="CB139" s="128"/>
      <c r="CC139" s="129"/>
      <c r="CD139" s="130"/>
      <c r="CE139" s="131"/>
      <c r="CF139" s="132"/>
      <c r="CG139" s="133"/>
      <c r="CH139" s="134"/>
      <c r="CI139" s="135"/>
      <c r="CJ139" s="79">
        <f>SUM(BX139:CI139)</f>
        <v>0</v>
      </c>
      <c r="CK139" s="137"/>
      <c r="CL139" s="128"/>
      <c r="CM139" s="858"/>
      <c r="CN139" s="139"/>
      <c r="CO139" s="118"/>
      <c r="CP139" s="118"/>
      <c r="CQ139" s="119"/>
      <c r="CR139" s="119"/>
      <c r="CS139" s="119"/>
      <c r="CT139" s="120"/>
      <c r="CU139" s="121"/>
      <c r="CV139" s="122"/>
      <c r="CW139" s="122"/>
      <c r="CX139" s="123"/>
      <c r="CY139" s="123"/>
      <c r="CZ139" s="123"/>
      <c r="DA139" s="123"/>
      <c r="DB139" s="123"/>
      <c r="DC139" s="123"/>
      <c r="DD139" s="123"/>
      <c r="DE139" s="123"/>
      <c r="DF139" s="124"/>
      <c r="DG139" s="125">
        <f t="shared" ref="DG139:DG140" si="2237">DF139+DE139+CX139+CW139+CV139+CU139+CT139+CS139+CR139+CQ139+CP139+CO139+CN139</f>
        <v>0</v>
      </c>
      <c r="DH139" s="126"/>
      <c r="DI139" s="856"/>
      <c r="DJ139" s="127"/>
      <c r="DK139" s="128"/>
      <c r="DL139" s="129"/>
      <c r="DM139" s="130"/>
      <c r="DN139" s="131"/>
      <c r="DO139" s="132"/>
      <c r="DP139" s="133"/>
      <c r="DQ139" s="134"/>
      <c r="DR139" s="135"/>
      <c r="DS139" s="140">
        <f>SUM(DG139:DR139)</f>
        <v>0</v>
      </c>
      <c r="DT139" s="137"/>
      <c r="DU139" s="128"/>
      <c r="DV139" s="865"/>
      <c r="DW139" s="139"/>
      <c r="DX139" s="118"/>
      <c r="DY139" s="118"/>
      <c r="DZ139" s="119"/>
      <c r="EA139" s="119"/>
      <c r="EB139" s="119"/>
      <c r="EC139" s="120"/>
      <c r="ED139" s="121"/>
      <c r="EE139" s="122"/>
      <c r="EF139" s="122"/>
      <c r="EG139" s="123"/>
      <c r="EH139" s="123"/>
      <c r="EI139" s="123"/>
      <c r="EJ139" s="123"/>
      <c r="EK139" s="123"/>
      <c r="EL139" s="123"/>
      <c r="EM139" s="123"/>
      <c r="EN139" s="123"/>
      <c r="EO139" s="124"/>
      <c r="EP139" s="77">
        <f>EO139+EN139+EG139+EF139+EE139+ED139+EC139+EB139+EA139+DZ139+DY139+DX139+DW139+EM139+EL139+EK139+EJ139+EI139+EH139</f>
        <v>0</v>
      </c>
      <c r="EQ139" s="126"/>
      <c r="ER139" s="856"/>
      <c r="ES139" s="127"/>
      <c r="ET139" s="128"/>
      <c r="EU139" s="129"/>
      <c r="EV139" s="130"/>
      <c r="EW139" s="131"/>
      <c r="EX139" s="132"/>
      <c r="EY139" s="133"/>
      <c r="EZ139" s="134"/>
      <c r="FA139" s="135"/>
      <c r="FB139" s="140">
        <f>SUM(EP139:FA139)</f>
        <v>0</v>
      </c>
      <c r="FC139" s="137"/>
      <c r="FD139" s="128"/>
      <c r="FE139" s="865"/>
      <c r="FF139" s="2183">
        <f>الاعدادات!$D$17</f>
        <v>2026</v>
      </c>
      <c r="FG139" s="68">
        <f t="shared" si="2195"/>
        <v>0</v>
      </c>
      <c r="FH139" s="69"/>
      <c r="FI139" s="69"/>
      <c r="FJ139" s="70">
        <f t="shared" si="2196"/>
        <v>0</v>
      </c>
      <c r="FK139" s="68">
        <f t="shared" si="2197"/>
        <v>0</v>
      </c>
      <c r="FL139" s="69"/>
      <c r="FM139" s="69"/>
      <c r="FN139" s="70">
        <f t="shared" si="2198"/>
        <v>0</v>
      </c>
      <c r="FO139" s="68">
        <f t="shared" si="2199"/>
        <v>0</v>
      </c>
      <c r="FP139" s="69"/>
      <c r="FQ139" s="71"/>
      <c r="FR139" s="70">
        <f t="shared" si="2200"/>
        <v>0</v>
      </c>
      <c r="FS139" s="68">
        <f t="shared" si="2201"/>
        <v>0</v>
      </c>
      <c r="FT139" s="69"/>
      <c r="FU139" s="70">
        <f t="shared" si="2202"/>
        <v>0</v>
      </c>
      <c r="FV139" s="68">
        <f t="shared" si="2203"/>
        <v>0</v>
      </c>
      <c r="FW139" s="69"/>
      <c r="FX139" s="69"/>
      <c r="FY139" s="70">
        <f t="shared" si="2204"/>
        <v>0</v>
      </c>
      <c r="FZ139" s="68">
        <f t="shared" si="2205"/>
        <v>0</v>
      </c>
      <c r="GA139" s="72">
        <f t="shared" si="2206"/>
        <v>0</v>
      </c>
      <c r="GB139" s="72">
        <f t="shared" si="2207"/>
        <v>0</v>
      </c>
      <c r="GC139" s="70">
        <f t="shared" si="2208"/>
        <v>0</v>
      </c>
      <c r="GD139" t="str">
        <f t="shared" si="2188"/>
        <v>wrong</v>
      </c>
      <c r="GQ139" s="6594" t="s">
        <v>163</v>
      </c>
      <c r="GR139" s="6596" t="s">
        <v>100</v>
      </c>
      <c r="GS139" s="6597"/>
      <c r="GT139" s="6597"/>
      <c r="GU139" s="6597"/>
      <c r="GV139" s="6597"/>
      <c r="GW139" s="6597"/>
      <c r="GX139" s="6597"/>
      <c r="GY139" s="6597"/>
      <c r="GZ139" s="6597"/>
      <c r="HA139" s="6597"/>
      <c r="HB139" s="6597"/>
      <c r="HC139" s="6597"/>
      <c r="HD139" s="6597"/>
      <c r="HE139" s="6597"/>
      <c r="HF139" s="6597"/>
      <c r="HG139" s="6597"/>
      <c r="HH139" s="6597"/>
      <c r="HI139" s="6597"/>
      <c r="HJ139" s="6598"/>
      <c r="HK139" s="6599" t="s">
        <v>930</v>
      </c>
      <c r="HL139" s="6602" t="s">
        <v>102</v>
      </c>
      <c r="HM139" s="6605" t="s">
        <v>103</v>
      </c>
      <c r="HN139" s="6606"/>
      <c r="HO139" s="6606"/>
      <c r="HP139" s="6606"/>
      <c r="HQ139" s="6606"/>
      <c r="HR139" s="6607"/>
      <c r="HS139" s="6605" t="s">
        <v>104</v>
      </c>
      <c r="HT139" s="6606"/>
      <c r="HU139" s="6607"/>
      <c r="HV139" s="6614" t="s">
        <v>105</v>
      </c>
      <c r="HW139" s="6617" t="s">
        <v>106</v>
      </c>
      <c r="HX139" s="6618" t="s">
        <v>99</v>
      </c>
      <c r="HY139" s="6619"/>
      <c r="HZ139" s="6620"/>
      <c r="IA139" s="6596" t="s">
        <v>100</v>
      </c>
      <c r="IB139" s="6597"/>
      <c r="IC139" s="6597"/>
      <c r="ID139" s="6597"/>
      <c r="IE139" s="6597"/>
      <c r="IF139" s="6597"/>
      <c r="IG139" s="6597"/>
      <c r="IH139" s="6597"/>
      <c r="II139" s="6597"/>
      <c r="IJ139" s="6597"/>
      <c r="IK139" s="6597"/>
      <c r="IL139" s="6597"/>
      <c r="IM139" s="6597"/>
      <c r="IN139" s="6597"/>
      <c r="IO139" s="6597"/>
      <c r="IP139" s="6597"/>
      <c r="IQ139" s="6597"/>
      <c r="IR139" s="6597"/>
      <c r="IS139" s="6598"/>
      <c r="IT139" s="6599" t="s">
        <v>930</v>
      </c>
      <c r="IU139" s="6602" t="s">
        <v>102</v>
      </c>
      <c r="IV139" s="6605" t="s">
        <v>103</v>
      </c>
      <c r="IW139" s="6606"/>
      <c r="IX139" s="6606"/>
      <c r="IY139" s="6606"/>
      <c r="IZ139" s="6606"/>
      <c r="JA139" s="6607"/>
      <c r="JB139" s="6605" t="s">
        <v>104</v>
      </c>
      <c r="JC139" s="6606"/>
      <c r="JD139" s="6607"/>
      <c r="JE139" s="6614" t="s">
        <v>105</v>
      </c>
      <c r="JF139" s="6617" t="s">
        <v>106</v>
      </c>
      <c r="JG139" s="6618" t="s">
        <v>99</v>
      </c>
      <c r="JH139" s="6619"/>
      <c r="JI139" s="6620"/>
    </row>
    <row r="140" spans="1:269" ht="36.75" customHeight="1" thickBot="1">
      <c r="A140" s="6488"/>
      <c r="B140" s="6489"/>
      <c r="C140" s="6489"/>
      <c r="D140" s="6489"/>
      <c r="E140" s="6489"/>
      <c r="F140" s="6489"/>
      <c r="G140" s="6490"/>
      <c r="H140" s="2115"/>
      <c r="I140" s="2116"/>
      <c r="J140" s="2117"/>
      <c r="K140" s="2118"/>
      <c r="L140" s="2119" t="s">
        <v>181</v>
      </c>
      <c r="M140" s="2190">
        <f>SUM(M134:M139)</f>
        <v>176</v>
      </c>
      <c r="N140" s="2190">
        <f t="shared" ref="N140:U140" si="2238">SUM(N134:N139)</f>
        <v>0</v>
      </c>
      <c r="O140" s="2190">
        <f t="shared" si="2238"/>
        <v>0</v>
      </c>
      <c r="P140" s="2190">
        <f t="shared" si="2238"/>
        <v>0</v>
      </c>
      <c r="Q140" s="2190">
        <f t="shared" si="2238"/>
        <v>0</v>
      </c>
      <c r="R140" s="2190">
        <f t="shared" si="2238"/>
        <v>0</v>
      </c>
      <c r="S140" s="2190">
        <f t="shared" si="2238"/>
        <v>0</v>
      </c>
      <c r="T140" s="2190">
        <f t="shared" si="2238"/>
        <v>0</v>
      </c>
      <c r="U140" s="2190">
        <f t="shared" si="2238"/>
        <v>0</v>
      </c>
      <c r="V140" s="2120"/>
      <c r="W140" s="2190">
        <f t="shared" ref="W140:AG140" si="2239">SUM(W134:W139)</f>
        <v>0</v>
      </c>
      <c r="X140" s="2190">
        <f t="shared" si="2239"/>
        <v>0</v>
      </c>
      <c r="Y140" s="2190">
        <f t="shared" si="2239"/>
        <v>0</v>
      </c>
      <c r="Z140" s="2190">
        <f t="shared" si="2239"/>
        <v>176</v>
      </c>
      <c r="AA140" s="2190">
        <f t="shared" si="2239"/>
        <v>0</v>
      </c>
      <c r="AB140" s="2190">
        <f t="shared" si="2239"/>
        <v>0</v>
      </c>
      <c r="AC140" s="2190">
        <f t="shared" si="2239"/>
        <v>0</v>
      </c>
      <c r="AD140" s="2190">
        <f t="shared" si="2239"/>
        <v>0</v>
      </c>
      <c r="AE140" s="2190">
        <f t="shared" si="2239"/>
        <v>0</v>
      </c>
      <c r="AF140" s="2190">
        <f t="shared" si="2239"/>
        <v>0</v>
      </c>
      <c r="AG140" s="2190">
        <f t="shared" si="2239"/>
        <v>0</v>
      </c>
      <c r="AH140" s="2120"/>
      <c r="AI140" s="2190">
        <f t="shared" ref="AI140:BB140" si="2240">SUM(AI134:AI139)</f>
        <v>0</v>
      </c>
      <c r="AJ140" s="2190">
        <f t="shared" si="2240"/>
        <v>0</v>
      </c>
      <c r="AK140" s="2190">
        <f t="shared" si="2240"/>
        <v>0</v>
      </c>
      <c r="AL140" s="2190">
        <f t="shared" si="2240"/>
        <v>0</v>
      </c>
      <c r="AM140" s="2190">
        <f t="shared" si="2240"/>
        <v>0</v>
      </c>
      <c r="AN140" s="2190">
        <f t="shared" si="2240"/>
        <v>0</v>
      </c>
      <c r="AO140" s="2190">
        <f t="shared" si="2240"/>
        <v>0</v>
      </c>
      <c r="AP140" s="2190">
        <f t="shared" si="2240"/>
        <v>0</v>
      </c>
      <c r="AQ140" s="2190">
        <f t="shared" si="2240"/>
        <v>0</v>
      </c>
      <c r="AR140" s="2190">
        <f t="shared" si="2240"/>
        <v>0</v>
      </c>
      <c r="AS140" s="2190">
        <f t="shared" si="2240"/>
        <v>0</v>
      </c>
      <c r="AT140" s="2190">
        <f t="shared" si="2240"/>
        <v>0</v>
      </c>
      <c r="AU140" s="2190">
        <f t="shared" si="2240"/>
        <v>0</v>
      </c>
      <c r="AV140" s="2190">
        <f t="shared" si="2240"/>
        <v>0</v>
      </c>
      <c r="AW140" s="2190">
        <f t="shared" si="2240"/>
        <v>0</v>
      </c>
      <c r="AX140" s="2190">
        <f t="shared" si="2240"/>
        <v>0</v>
      </c>
      <c r="AY140" s="2190">
        <f t="shared" si="2240"/>
        <v>0</v>
      </c>
      <c r="AZ140" s="2190">
        <f t="shared" si="2240"/>
        <v>0</v>
      </c>
      <c r="BA140" s="2190">
        <f t="shared" si="2240"/>
        <v>0</v>
      </c>
      <c r="BB140" s="2191">
        <f t="shared" si="2240"/>
        <v>-176</v>
      </c>
      <c r="BC140" s="67"/>
      <c r="BD140" s="2009" t="s">
        <v>181</v>
      </c>
      <c r="BE140" s="840">
        <f t="shared" ref="BE140" si="2241">SUM(BE135:BE139)</f>
        <v>0</v>
      </c>
      <c r="BF140" s="841">
        <f t="shared" ref="BF140" si="2242">SUM(BF135:BF139)</f>
        <v>0</v>
      </c>
      <c r="BG140" s="841">
        <f t="shared" ref="BG140" si="2243">SUM(BG135:BG139)</f>
        <v>0</v>
      </c>
      <c r="BH140" s="841">
        <f t="shared" ref="BH140" si="2244">SUM(BH135:BH139)</f>
        <v>0</v>
      </c>
      <c r="BI140" s="841">
        <f t="shared" ref="BI140" si="2245">SUM(BI135:BI139)</f>
        <v>0</v>
      </c>
      <c r="BJ140" s="841">
        <f t="shared" ref="BJ140" si="2246">SUM(BJ135:BJ139)</f>
        <v>0</v>
      </c>
      <c r="BK140" s="841">
        <f t="shared" ref="BK140" si="2247">SUM(BK135:BK139)</f>
        <v>0</v>
      </c>
      <c r="BL140" s="841">
        <f t="shared" ref="BL140" si="2248">SUM(BL135:BL139)</f>
        <v>0</v>
      </c>
      <c r="BM140" s="841">
        <f t="shared" ref="BM140" si="2249">SUM(BM135:BM139)</f>
        <v>0</v>
      </c>
      <c r="BN140" s="841">
        <f t="shared" ref="BN140" si="2250">SUM(BN135:BN139)</f>
        <v>0</v>
      </c>
      <c r="BO140" s="841">
        <f t="shared" ref="BO140" si="2251">SUM(BO135:BO139)</f>
        <v>0</v>
      </c>
      <c r="BP140" s="841">
        <f t="shared" ref="BP140" si="2252">SUM(BP135:BP139)</f>
        <v>0</v>
      </c>
      <c r="BQ140" s="841">
        <f t="shared" ref="BQ140" si="2253">SUM(BQ135:BQ139)</f>
        <v>0</v>
      </c>
      <c r="BR140" s="841">
        <f t="shared" ref="BR140" si="2254">SUM(BR135:BR139)</f>
        <v>0</v>
      </c>
      <c r="BS140" s="841">
        <f t="shared" ref="BS140" si="2255">SUM(BS135:BS139)</f>
        <v>0</v>
      </c>
      <c r="BT140" s="841">
        <f t="shared" ref="BT140" si="2256">SUM(BT135:BT139)</f>
        <v>0</v>
      </c>
      <c r="BU140" s="841">
        <f t="shared" ref="BU140" si="2257">SUM(BU135:BU139)</f>
        <v>0</v>
      </c>
      <c r="BV140" s="841">
        <f t="shared" ref="BV140" si="2258">SUM(BV135:BV139)</f>
        <v>0</v>
      </c>
      <c r="BW140" s="841">
        <f t="shared" ref="BW140" si="2259">SUM(BW135:BW139)</f>
        <v>0</v>
      </c>
      <c r="BX140" s="77">
        <f t="shared" ref="BX140" si="2260">SUM(BE140:BW140)</f>
        <v>0</v>
      </c>
      <c r="BY140" s="841">
        <f t="shared" ref="BY140" si="2261">SUM(BY135:BY139)</f>
        <v>0</v>
      </c>
      <c r="BZ140" s="841">
        <f t="shared" ref="BZ140" si="2262">SUM(BZ135:BZ139)</f>
        <v>0</v>
      </c>
      <c r="CA140" s="841">
        <f t="shared" ref="CA140" si="2263">SUM(CA135:CA139)</f>
        <v>0</v>
      </c>
      <c r="CB140" s="841">
        <f t="shared" ref="CB140" si="2264">SUM(CB135:CB139)</f>
        <v>0</v>
      </c>
      <c r="CC140" s="841">
        <f t="shared" ref="CC140" si="2265">SUM(CC135:CC139)</f>
        <v>0</v>
      </c>
      <c r="CD140" s="841">
        <f t="shared" ref="CD140" si="2266">SUM(CD135:CD139)</f>
        <v>0</v>
      </c>
      <c r="CE140" s="841">
        <f t="shared" ref="CE140" si="2267">SUM(CE135:CE139)</f>
        <v>0</v>
      </c>
      <c r="CF140" s="841">
        <f t="shared" ref="CF140" si="2268">SUM(CF135:CF139)</f>
        <v>0</v>
      </c>
      <c r="CG140" s="841">
        <f t="shared" ref="CG140" si="2269">SUM(CG135:CG139)</f>
        <v>0</v>
      </c>
      <c r="CH140" s="2030">
        <f t="shared" ref="CH140" si="2270">SUM(CH135:CH139)</f>
        <v>0</v>
      </c>
      <c r="CI140" s="841">
        <f t="shared" ref="CI140" si="2271">SUM(CI135:CI139)</f>
        <v>0</v>
      </c>
      <c r="CJ140" s="841">
        <f t="shared" ref="CJ140" si="2272">SUM(CJ135:CJ139)</f>
        <v>0</v>
      </c>
      <c r="CK140" s="841">
        <f t="shared" ref="CK140" si="2273">SUM(CK135:CK139)</f>
        <v>0</v>
      </c>
      <c r="CL140" s="841">
        <f t="shared" ref="CL140" si="2274">SUM(CL135:CL139)</f>
        <v>0</v>
      </c>
      <c r="CM140" s="2192">
        <f t="shared" ref="CM140" si="2275">SUM(CM135:CM139)</f>
        <v>0</v>
      </c>
      <c r="CN140" s="840">
        <f t="shared" ref="CN140" si="2276">SUM(CN135:CN139)</f>
        <v>0</v>
      </c>
      <c r="CO140" s="841">
        <f t="shared" ref="CO140" si="2277">SUM(CO135:CO139)</f>
        <v>0</v>
      </c>
      <c r="CP140" s="841">
        <f t="shared" ref="CP140" si="2278">SUM(CP135:CP139)</f>
        <v>0</v>
      </c>
      <c r="CQ140" s="841">
        <f t="shared" ref="CQ140" si="2279">SUM(CQ135:CQ139)</f>
        <v>0</v>
      </c>
      <c r="CR140" s="841">
        <f t="shared" ref="CR140" si="2280">SUM(CR135:CR139)</f>
        <v>0</v>
      </c>
      <c r="CS140" s="841">
        <f t="shared" ref="CS140" si="2281">SUM(CS135:CS139)</f>
        <v>0</v>
      </c>
      <c r="CT140" s="841">
        <f t="shared" ref="CT140" si="2282">SUM(CT135:CT139)</f>
        <v>0</v>
      </c>
      <c r="CU140" s="841">
        <f t="shared" ref="CU140" si="2283">SUM(CU135:CU139)</f>
        <v>0</v>
      </c>
      <c r="CV140" s="841">
        <f t="shared" ref="CV140" si="2284">SUM(CV135:CV139)</f>
        <v>0</v>
      </c>
      <c r="CW140" s="841">
        <f t="shared" ref="CW140" si="2285">SUM(CW135:CW139)</f>
        <v>0</v>
      </c>
      <c r="CX140" s="841">
        <f t="shared" ref="CX140" si="2286">SUM(CX135:CX139)</f>
        <v>0</v>
      </c>
      <c r="CY140" s="841">
        <f t="shared" ref="CY140" si="2287">SUM(CY135:CY139)</f>
        <v>0</v>
      </c>
      <c r="CZ140" s="841">
        <f t="shared" ref="CZ140" si="2288">SUM(CZ135:CZ139)</f>
        <v>0</v>
      </c>
      <c r="DA140" s="841">
        <f t="shared" ref="DA140" si="2289">SUM(DA135:DA139)</f>
        <v>0</v>
      </c>
      <c r="DB140" s="841">
        <f t="shared" ref="DB140" si="2290">SUM(DB135:DB139)</f>
        <v>0</v>
      </c>
      <c r="DC140" s="841">
        <f t="shared" ref="DC140" si="2291">SUM(DC135:DC139)</f>
        <v>0</v>
      </c>
      <c r="DD140" s="841">
        <f t="shared" ref="DD140" si="2292">SUM(DD135:DD139)</f>
        <v>0</v>
      </c>
      <c r="DE140" s="841">
        <f t="shared" ref="DE140" si="2293">SUM(DE135:DE139)</f>
        <v>0</v>
      </c>
      <c r="DF140" s="841">
        <f t="shared" ref="DF140" si="2294">SUM(DF135:DF139)</f>
        <v>0</v>
      </c>
      <c r="DG140" s="842">
        <f t="shared" si="2237"/>
        <v>0</v>
      </c>
      <c r="DH140" s="841">
        <f>SUM(DH135:DH139)</f>
        <v>0</v>
      </c>
      <c r="DI140" s="841"/>
      <c r="DJ140" s="841">
        <f t="shared" ref="DJ140" si="2295">SUM(DJ135:DJ139)</f>
        <v>0</v>
      </c>
      <c r="DK140" s="841">
        <f t="shared" ref="DK140" si="2296">SUM(DK135:DK139)</f>
        <v>0</v>
      </c>
      <c r="DL140" s="841">
        <f t="shared" ref="DL140" si="2297">SUM(DL135:DL139)</f>
        <v>0</v>
      </c>
      <c r="DM140" s="841">
        <f t="shared" ref="DM140" si="2298">SUM(DM135:DM139)</f>
        <v>0</v>
      </c>
      <c r="DN140" s="841">
        <f t="shared" ref="DN140" si="2299">SUM(DN135:DN139)</f>
        <v>0</v>
      </c>
      <c r="DO140" s="841">
        <f t="shared" ref="DO140" si="2300">SUM(DO135:DO139)</f>
        <v>0</v>
      </c>
      <c r="DP140" s="841">
        <f t="shared" ref="DP140" si="2301">SUM(DP135:DP139)</f>
        <v>0</v>
      </c>
      <c r="DQ140" s="2030">
        <f t="shared" ref="DQ140" si="2302">SUM(DQ135:DQ139)</f>
        <v>0</v>
      </c>
      <c r="DR140" s="841">
        <f t="shared" ref="DR140" si="2303">SUM(DR135:DR139)</f>
        <v>0</v>
      </c>
      <c r="DS140" s="841">
        <f t="shared" ref="DS140" si="2304">SUM(DS135:DS139)</f>
        <v>0</v>
      </c>
      <c r="DT140" s="841">
        <f t="shared" ref="DT140" si="2305">SUM(DT135:DT139)</f>
        <v>0</v>
      </c>
      <c r="DU140" s="841">
        <f t="shared" ref="DU140" si="2306">SUM(DU135:DU139)</f>
        <v>0</v>
      </c>
      <c r="DV140" s="2193">
        <f t="shared" ref="DV140" si="2307">SUM(DV135:DV139)</f>
        <v>0</v>
      </c>
      <c r="DW140" s="840">
        <f t="shared" ref="DW140" si="2308">SUM(DW135:DW139)</f>
        <v>0</v>
      </c>
      <c r="DX140" s="841">
        <f t="shared" ref="DX140" si="2309">SUM(DX135:DX139)</f>
        <v>0</v>
      </c>
      <c r="DY140" s="841">
        <f t="shared" ref="DY140" si="2310">SUM(DY135:DY139)</f>
        <v>0</v>
      </c>
      <c r="DZ140" s="841">
        <f t="shared" ref="DZ140" si="2311">SUM(DZ135:DZ139)</f>
        <v>0</v>
      </c>
      <c r="EA140" s="841">
        <f t="shared" ref="EA140" si="2312">SUM(EA135:EA139)</f>
        <v>0</v>
      </c>
      <c r="EB140" s="841">
        <f t="shared" ref="EB140" si="2313">SUM(EB135:EB139)</f>
        <v>0</v>
      </c>
      <c r="EC140" s="841">
        <f t="shared" ref="EC140" si="2314">SUM(EC135:EC139)</f>
        <v>0</v>
      </c>
      <c r="ED140" s="841">
        <f t="shared" ref="ED140" si="2315">SUM(ED135:ED139)</f>
        <v>0</v>
      </c>
      <c r="EE140" s="841">
        <f t="shared" ref="EE140" si="2316">SUM(EE135:EE139)</f>
        <v>0</v>
      </c>
      <c r="EF140" s="841">
        <f t="shared" ref="EF140" si="2317">SUM(EF135:EF139)</f>
        <v>0</v>
      </c>
      <c r="EG140" s="841">
        <f t="shared" ref="EG140" si="2318">SUM(EG135:EG139)</f>
        <v>0</v>
      </c>
      <c r="EH140" s="841">
        <f t="shared" ref="EH140" si="2319">SUM(EH135:EH139)</f>
        <v>0</v>
      </c>
      <c r="EI140" s="841">
        <f t="shared" ref="EI140" si="2320">SUM(EI135:EI139)</f>
        <v>0</v>
      </c>
      <c r="EJ140" s="841">
        <f t="shared" ref="EJ140" si="2321">SUM(EJ135:EJ139)</f>
        <v>0</v>
      </c>
      <c r="EK140" s="841">
        <f t="shared" ref="EK140" si="2322">SUM(EK135:EK139)</f>
        <v>0</v>
      </c>
      <c r="EL140" s="841">
        <f t="shared" ref="EL140" si="2323">SUM(EL135:EL139)</f>
        <v>0</v>
      </c>
      <c r="EM140" s="841">
        <f t="shared" ref="EM140" si="2324">SUM(EM135:EM139)</f>
        <v>0</v>
      </c>
      <c r="EN140" s="841">
        <f t="shared" ref="EN140" si="2325">SUM(EN135:EN139)</f>
        <v>0</v>
      </c>
      <c r="EO140" s="841">
        <f t="shared" ref="EO140" si="2326">SUM(EO135:EO139)</f>
        <v>0</v>
      </c>
      <c r="EP140" s="842">
        <f t="shared" ref="EP140" si="2327">EO140+EN140+EG140+EF140+EE140+ED140+EC140+EB140+EA140+DZ140+DY140+DX140+DW140</f>
        <v>0</v>
      </c>
      <c r="EQ140" s="841">
        <f>SUM(EQ135:EQ139)</f>
        <v>0</v>
      </c>
      <c r="ER140" s="841"/>
      <c r="ES140" s="841">
        <f t="shared" ref="ES140" si="2328">SUM(ES135:ES139)</f>
        <v>0</v>
      </c>
      <c r="ET140" s="841">
        <f t="shared" ref="ET140" si="2329">SUM(ET135:ET139)</f>
        <v>0</v>
      </c>
      <c r="EU140" s="841">
        <f t="shared" ref="EU140" si="2330">SUM(EU135:EU139)</f>
        <v>0</v>
      </c>
      <c r="EV140" s="841">
        <f t="shared" ref="EV140" si="2331">SUM(EV135:EV139)</f>
        <v>0</v>
      </c>
      <c r="EW140" s="841">
        <f t="shared" ref="EW140" si="2332">SUM(EW135:EW139)</f>
        <v>0</v>
      </c>
      <c r="EX140" s="841">
        <f t="shared" ref="EX140" si="2333">SUM(EX135:EX139)</f>
        <v>0</v>
      </c>
      <c r="EY140" s="841">
        <f t="shared" ref="EY140" si="2334">SUM(EY135:EY139)</f>
        <v>0</v>
      </c>
      <c r="EZ140" s="2030">
        <f t="shared" ref="EZ140" si="2335">SUM(EZ135:EZ139)</f>
        <v>0</v>
      </c>
      <c r="FA140" s="841">
        <f t="shared" ref="FA140" si="2336">SUM(FA135:FA139)</f>
        <v>0</v>
      </c>
      <c r="FB140" s="841">
        <f t="shared" ref="FB140" si="2337">SUM(FB135:FB139)</f>
        <v>0</v>
      </c>
      <c r="FC140" s="841">
        <f t="shared" ref="FC140" si="2338">SUM(FC135:FC139)</f>
        <v>0</v>
      </c>
      <c r="FD140" s="841">
        <f t="shared" ref="FD140" si="2339">SUM(FD135:FD139)</f>
        <v>0</v>
      </c>
      <c r="FE140" s="2193">
        <f t="shared" ref="FE140" si="2340">SUM(FE135:FE139)</f>
        <v>0</v>
      </c>
      <c r="FF140" s="142" t="s">
        <v>106</v>
      </c>
      <c r="FG140" s="846">
        <f>SUM(FG134:FG139)</f>
        <v>0</v>
      </c>
      <c r="FH140" s="847">
        <f t="shared" ref="FH140:FQ140" si="2341">SUM(FH134:FH139)</f>
        <v>0</v>
      </c>
      <c r="FI140" s="847">
        <f t="shared" si="2341"/>
        <v>0</v>
      </c>
      <c r="FJ140" s="848">
        <f t="shared" si="2341"/>
        <v>0</v>
      </c>
      <c r="FK140" s="846">
        <f t="shared" si="2341"/>
        <v>0</v>
      </c>
      <c r="FL140" s="847">
        <f t="shared" si="2341"/>
        <v>0</v>
      </c>
      <c r="FM140" s="847">
        <f t="shared" si="2341"/>
        <v>0</v>
      </c>
      <c r="FN140" s="848">
        <f t="shared" si="2341"/>
        <v>0</v>
      </c>
      <c r="FO140" s="846">
        <f t="shared" si="2341"/>
        <v>0</v>
      </c>
      <c r="FP140" s="847">
        <f t="shared" si="2341"/>
        <v>0</v>
      </c>
      <c r="FQ140" s="848">
        <f t="shared" si="2341"/>
        <v>0</v>
      </c>
      <c r="FR140" s="849">
        <f t="shared" si="2200"/>
        <v>0</v>
      </c>
      <c r="FS140" s="846">
        <f t="shared" ref="FS140" si="2342">SUM(FS134:FS139)</f>
        <v>0</v>
      </c>
      <c r="FT140" s="847">
        <f>SUM(FT134:FT139)</f>
        <v>0</v>
      </c>
      <c r="FU140" s="848">
        <f t="shared" ref="FU140:FY140" si="2343">SUM(FU134:FU139)</f>
        <v>0</v>
      </c>
      <c r="FV140" s="846">
        <f t="shared" si="2343"/>
        <v>0</v>
      </c>
      <c r="FW140" s="847">
        <f t="shared" si="2343"/>
        <v>0</v>
      </c>
      <c r="FX140" s="847">
        <f t="shared" si="2343"/>
        <v>0</v>
      </c>
      <c r="FY140" s="848">
        <f t="shared" si="2343"/>
        <v>0</v>
      </c>
      <c r="FZ140" s="850">
        <f t="shared" si="2205"/>
        <v>0</v>
      </c>
      <c r="GA140" s="851">
        <f t="shared" si="2206"/>
        <v>0</v>
      </c>
      <c r="GB140" s="851">
        <f t="shared" si="2207"/>
        <v>0</v>
      </c>
      <c r="GC140" s="849">
        <f t="shared" si="2208"/>
        <v>0</v>
      </c>
      <c r="GQ140" s="6595"/>
      <c r="GR140" s="6558" t="s">
        <v>120</v>
      </c>
      <c r="GS140" s="6559"/>
      <c r="GT140" s="6559"/>
      <c r="GU140" s="6559"/>
      <c r="GV140" s="6559"/>
      <c r="GW140" s="6559"/>
      <c r="GX140" s="6560"/>
      <c r="GY140" s="6561" t="s">
        <v>121</v>
      </c>
      <c r="GZ140" s="6542"/>
      <c r="HA140" s="6542"/>
      <c r="HB140" s="6542"/>
      <c r="HC140" s="6542"/>
      <c r="HD140" s="6542"/>
      <c r="HE140" s="6542"/>
      <c r="HF140" s="6542"/>
      <c r="HG140" s="6542"/>
      <c r="HH140" s="6542"/>
      <c r="HI140" s="6542"/>
      <c r="HJ140" s="6562" t="s">
        <v>122</v>
      </c>
      <c r="HK140" s="6600"/>
      <c r="HL140" s="6603"/>
      <c r="HM140" s="6608"/>
      <c r="HN140" s="6609"/>
      <c r="HO140" s="6609"/>
      <c r="HP140" s="6609"/>
      <c r="HQ140" s="6609"/>
      <c r="HR140" s="6610"/>
      <c r="HS140" s="6608"/>
      <c r="HT140" s="6609"/>
      <c r="HU140" s="6610"/>
      <c r="HV140" s="6615"/>
      <c r="HW140" s="6565"/>
      <c r="HX140" s="6565" t="s">
        <v>131</v>
      </c>
      <c r="HY140" s="6565" t="s">
        <v>114</v>
      </c>
      <c r="HZ140" s="6567" t="s">
        <v>212</v>
      </c>
      <c r="IA140" s="6558" t="s">
        <v>120</v>
      </c>
      <c r="IB140" s="6559"/>
      <c r="IC140" s="6559"/>
      <c r="ID140" s="6559"/>
      <c r="IE140" s="6559"/>
      <c r="IF140" s="6559"/>
      <c r="IG140" s="6560"/>
      <c r="IH140" s="6561" t="s">
        <v>121</v>
      </c>
      <c r="II140" s="6542"/>
      <c r="IJ140" s="6542"/>
      <c r="IK140" s="6542"/>
      <c r="IL140" s="6542"/>
      <c r="IM140" s="6542"/>
      <c r="IN140" s="6542"/>
      <c r="IO140" s="6542"/>
      <c r="IP140" s="6542"/>
      <c r="IQ140" s="6542"/>
      <c r="IR140" s="6542"/>
      <c r="IS140" s="6562" t="s">
        <v>122</v>
      </c>
      <c r="IT140" s="6600"/>
      <c r="IU140" s="6603"/>
      <c r="IV140" s="6608"/>
      <c r="IW140" s="6609"/>
      <c r="IX140" s="6609"/>
      <c r="IY140" s="6609"/>
      <c r="IZ140" s="6609"/>
      <c r="JA140" s="6610"/>
      <c r="JB140" s="6608"/>
      <c r="JC140" s="6609"/>
      <c r="JD140" s="6610"/>
      <c r="JE140" s="6615"/>
      <c r="JF140" s="6565"/>
      <c r="JG140" s="6565" t="s">
        <v>131</v>
      </c>
      <c r="JH140" s="6565" t="s">
        <v>114</v>
      </c>
      <c r="JI140" s="6567" t="s">
        <v>212</v>
      </c>
    </row>
    <row r="141" spans="1:269" ht="36.75" customHeight="1" thickBot="1">
      <c r="A141" s="6528" t="str">
        <f>IF(AND(GD134="ok",GD135="ok",GD136="ok",GD137="ok",GD138="ok",GD139="ok", H141 &lt;&gt;"فارغ"),"ok","wrong")</f>
        <v>wrong</v>
      </c>
      <c r="B141" s="6529"/>
      <c r="C141" s="6529"/>
      <c r="D141" s="6529"/>
      <c r="E141" s="6529"/>
      <c r="F141" s="6529"/>
      <c r="G141" s="6530"/>
      <c r="H141" s="6208" t="str">
        <f>IF(Z140=0,"فارغ","")</f>
        <v/>
      </c>
      <c r="I141" s="6209"/>
      <c r="J141" s="6209"/>
      <c r="K141" s="6209"/>
      <c r="L141" s="147"/>
      <c r="M141" s="148"/>
      <c r="N141" s="148"/>
      <c r="O141" s="149"/>
      <c r="P141" s="149"/>
      <c r="Q141" s="149"/>
      <c r="R141" s="148"/>
      <c r="S141" s="148"/>
      <c r="T141" s="148"/>
      <c r="U141" s="148"/>
      <c r="V141" s="148"/>
      <c r="W141" s="148"/>
      <c r="X141" s="148"/>
      <c r="Y141" s="148"/>
      <c r="Z141" s="149"/>
      <c r="AA141" s="149"/>
      <c r="AB141" s="149"/>
      <c r="AC141" s="148"/>
      <c r="AD141" s="148"/>
      <c r="AE141" s="148"/>
      <c r="AF141" s="150"/>
      <c r="AG141" s="148"/>
      <c r="AH141" s="148"/>
      <c r="AI141" s="151"/>
      <c r="AJ141" s="148"/>
      <c r="AK141" s="148"/>
      <c r="AL141" s="148"/>
      <c r="AM141" s="148"/>
      <c r="AN141" s="150"/>
      <c r="AO141" s="151"/>
      <c r="AP141" s="151"/>
      <c r="AQ141" s="151"/>
      <c r="AR141" s="152"/>
      <c r="AS141" s="151"/>
      <c r="AT141" s="153"/>
      <c r="AU141" s="148"/>
      <c r="AV141" s="148"/>
      <c r="AW141" s="148"/>
      <c r="AX141" s="148"/>
      <c r="AY141" s="148"/>
      <c r="AZ141" s="153"/>
      <c r="BA141" s="148"/>
      <c r="BB141" s="154"/>
      <c r="BC141" s="155"/>
      <c r="BD141" s="6531">
        <f>_xlfn.XLOOKUP(B136,التشكيل_القديم!$M$54:$M$92,التشكيل_القديم!$L$54:$L$92,0,0)</f>
        <v>10</v>
      </c>
      <c r="BE141" s="6505" t="str">
        <f>"(3)             "&amp; "عضو يسار الدائرة  /  "  &amp;B136</f>
        <v>(3)             عضو يسار الدائرة  /  مصطفى محمود يوسف حبيب العادلى</v>
      </c>
      <c r="BF141" s="6506"/>
      <c r="BG141" s="6506"/>
      <c r="BH141" s="6506"/>
      <c r="BI141" s="6506"/>
      <c r="BJ141" s="6506"/>
      <c r="BK141" s="6506"/>
      <c r="BL141" s="6506"/>
      <c r="BM141" s="6506"/>
      <c r="BN141" s="6506"/>
      <c r="BO141" s="6506"/>
      <c r="BP141" s="6506"/>
      <c r="BQ141" s="6506"/>
      <c r="BR141" s="6506"/>
      <c r="BS141" s="6506"/>
      <c r="BT141" s="6506"/>
      <c r="BU141" s="6506"/>
      <c r="BV141" s="6506"/>
      <c r="BW141" s="6506"/>
      <c r="BX141" s="6506"/>
      <c r="BY141" s="6506"/>
      <c r="BZ141" s="6506"/>
      <c r="CA141" s="6506"/>
      <c r="CB141" s="6506"/>
      <c r="CC141" s="6506"/>
      <c r="CD141" s="6506"/>
      <c r="CE141" s="6506"/>
      <c r="CF141" s="6506"/>
      <c r="CG141" s="6506"/>
      <c r="CH141" s="6506"/>
      <c r="CI141" s="6506"/>
      <c r="CJ141" s="6506"/>
      <c r="CK141" s="6506"/>
      <c r="CL141" s="6506"/>
      <c r="CM141" s="859"/>
      <c r="CN141" s="6520">
        <f>IF(ISTEXT(B137),_xlfn.XLOOKUP(B137,التشكيل_القديم!$M$54:$M$92,التشكيل_القديم!$L$54:$L$92,0,0),0)</f>
        <v>0</v>
      </c>
      <c r="CO141" s="6505" t="str">
        <f>IF(B137&lt;&gt;"","(4)             "&amp;"عضو يسار  اليسار الدائرة /  "&amp;B137,"لا يوجد عضو رابع " )</f>
        <v xml:space="preserve">لا يوجد عضو رابع </v>
      </c>
      <c r="CP141" s="6506"/>
      <c r="CQ141" s="6506"/>
      <c r="CR141" s="6506"/>
      <c r="CS141" s="6506"/>
      <c r="CT141" s="6506"/>
      <c r="CU141" s="6506"/>
      <c r="CV141" s="6506"/>
      <c r="CW141" s="6506"/>
      <c r="CX141" s="6506"/>
      <c r="CY141" s="6506"/>
      <c r="CZ141" s="6506"/>
      <c r="DA141" s="6506"/>
      <c r="DB141" s="6506"/>
      <c r="DC141" s="6506"/>
      <c r="DD141" s="6506"/>
      <c r="DE141" s="6506"/>
      <c r="DF141" s="6506"/>
      <c r="DG141" s="6506"/>
      <c r="DH141" s="6506"/>
      <c r="DI141" s="6506"/>
      <c r="DJ141" s="6506"/>
      <c r="DK141" s="6506"/>
      <c r="DL141" s="6506"/>
      <c r="DM141" s="6506"/>
      <c r="DN141" s="6506"/>
      <c r="DO141" s="6506"/>
      <c r="DP141" s="6506"/>
      <c r="DQ141" s="6506"/>
      <c r="DR141" s="6506"/>
      <c r="DS141" s="6506"/>
      <c r="DT141" s="6506"/>
      <c r="DU141" s="6506"/>
      <c r="DV141" s="859"/>
      <c r="DW141" s="6520">
        <f>IF(ISTEXT(B139),_xlfn.XLOOKUP(B139,التشكيل_القديم!$M$54:$M$92,التشكيل_القديم!$L$54:$L$92,0,0),0)</f>
        <v>0</v>
      </c>
      <c r="DX141" s="6505" t="str">
        <f>IF(B139&lt;&gt;"","(5)             "&amp;"عضو يسار يسار اليسار الدائرة /  "&amp;B139,"لا يوجد عضو سادس " )</f>
        <v xml:space="preserve">لا يوجد عضو سادس </v>
      </c>
      <c r="DY141" s="6506"/>
      <c r="DZ141" s="6506"/>
      <c r="EA141" s="6506"/>
      <c r="EB141" s="6506"/>
      <c r="EC141" s="6506"/>
      <c r="ED141" s="6506"/>
      <c r="EE141" s="6506"/>
      <c r="EF141" s="6506"/>
      <c r="EG141" s="6506"/>
      <c r="EH141" s="6506"/>
      <c r="EI141" s="6506"/>
      <c r="EJ141" s="6506"/>
      <c r="EK141" s="6506"/>
      <c r="EL141" s="6506"/>
      <c r="EM141" s="6506"/>
      <c r="EN141" s="6506"/>
      <c r="EO141" s="6506"/>
      <c r="EP141" s="6506"/>
      <c r="EQ141" s="6506"/>
      <c r="ER141" s="6506"/>
      <c r="ES141" s="6506"/>
      <c r="ET141" s="6506"/>
      <c r="EU141" s="6506"/>
      <c r="EV141" s="6506"/>
      <c r="EW141" s="6506"/>
      <c r="EX141" s="6506"/>
      <c r="EY141" s="6506"/>
      <c r="EZ141" s="6506"/>
      <c r="FA141" s="6506"/>
      <c r="FB141" s="6506"/>
      <c r="FC141" s="6506"/>
      <c r="FD141" s="6506"/>
      <c r="FE141" s="859"/>
      <c r="FF141" s="6522" t="s">
        <v>1239</v>
      </c>
      <c r="FG141" s="6523"/>
      <c r="FH141" s="6523"/>
      <c r="FI141" s="6523"/>
      <c r="FJ141" s="6523"/>
      <c r="FK141" s="6523"/>
      <c r="FL141" s="6523"/>
      <c r="FM141" s="6523"/>
      <c r="FN141" s="6523"/>
      <c r="FO141" s="6523"/>
      <c r="FP141" s="6523"/>
      <c r="FQ141" s="6523"/>
      <c r="FR141" s="6523"/>
      <c r="FS141" s="6523"/>
      <c r="FT141" s="6523"/>
      <c r="FU141" s="6523"/>
      <c r="FV141" s="6523"/>
      <c r="FW141" s="6523"/>
      <c r="FX141" s="6523"/>
      <c r="FY141" s="6523"/>
      <c r="FZ141" s="6523"/>
      <c r="GA141" s="6523"/>
      <c r="GB141" s="6523"/>
      <c r="GC141" s="6523"/>
      <c r="GD141" s="6523"/>
      <c r="GE141" s="6523"/>
      <c r="GF141" s="6523"/>
      <c r="GG141" s="6523"/>
      <c r="GH141" s="6523"/>
      <c r="GI141" s="6524"/>
      <c r="GQ141" s="6595"/>
      <c r="GR141" s="6570" t="s">
        <v>151</v>
      </c>
      <c r="GS141" s="6553" t="s">
        <v>152</v>
      </c>
      <c r="GT141" s="6553" t="s">
        <v>153</v>
      </c>
      <c r="GU141" s="6553" t="s">
        <v>154</v>
      </c>
      <c r="GV141" s="6553" t="s">
        <v>155</v>
      </c>
      <c r="GW141" s="6553" t="s">
        <v>156</v>
      </c>
      <c r="GX141" s="6553" t="s">
        <v>157</v>
      </c>
      <c r="GY141" s="6554" t="s">
        <v>158</v>
      </c>
      <c r="GZ141" s="6556" t="s">
        <v>159</v>
      </c>
      <c r="HA141" s="6539" t="s">
        <v>160</v>
      </c>
      <c r="HB141" s="6539" t="s">
        <v>161</v>
      </c>
      <c r="HC141" s="6539" t="s">
        <v>162</v>
      </c>
      <c r="HD141" s="6541" t="s">
        <v>641</v>
      </c>
      <c r="HE141" s="6542"/>
      <c r="HF141" s="6543"/>
      <c r="HG141" s="6541" t="s">
        <v>642</v>
      </c>
      <c r="HH141" s="6542"/>
      <c r="HI141" s="6543"/>
      <c r="HJ141" s="6563"/>
      <c r="HK141" s="6600"/>
      <c r="HL141" s="6603"/>
      <c r="HM141" s="6608"/>
      <c r="HN141" s="6609"/>
      <c r="HO141" s="6609"/>
      <c r="HP141" s="6609"/>
      <c r="HQ141" s="6609"/>
      <c r="HR141" s="6610"/>
      <c r="HS141" s="6611"/>
      <c r="HT141" s="6612"/>
      <c r="HU141" s="6613"/>
      <c r="HV141" s="6615"/>
      <c r="HW141" s="6565"/>
      <c r="HX141" s="6565"/>
      <c r="HY141" s="6565"/>
      <c r="HZ141" s="6568"/>
      <c r="IA141" s="6570" t="s">
        <v>151</v>
      </c>
      <c r="IB141" s="6553" t="s">
        <v>152</v>
      </c>
      <c r="IC141" s="6553" t="s">
        <v>153</v>
      </c>
      <c r="ID141" s="6553" t="s">
        <v>154</v>
      </c>
      <c r="IE141" s="6553" t="s">
        <v>155</v>
      </c>
      <c r="IF141" s="6553" t="s">
        <v>156</v>
      </c>
      <c r="IG141" s="6553" t="s">
        <v>157</v>
      </c>
      <c r="IH141" s="6554" t="s">
        <v>158</v>
      </c>
      <c r="II141" s="6556" t="s">
        <v>159</v>
      </c>
      <c r="IJ141" s="6539" t="s">
        <v>160</v>
      </c>
      <c r="IK141" s="6539" t="s">
        <v>161</v>
      </c>
      <c r="IL141" s="6539" t="s">
        <v>162</v>
      </c>
      <c r="IM141" s="6541" t="s">
        <v>641</v>
      </c>
      <c r="IN141" s="6542"/>
      <c r="IO141" s="6543"/>
      <c r="IP141" s="6541" t="s">
        <v>642</v>
      </c>
      <c r="IQ141" s="6542"/>
      <c r="IR141" s="6543"/>
      <c r="IS141" s="6563"/>
      <c r="IT141" s="6600"/>
      <c r="IU141" s="6603"/>
      <c r="IV141" s="6608"/>
      <c r="IW141" s="6609"/>
      <c r="IX141" s="6609"/>
      <c r="IY141" s="6609"/>
      <c r="IZ141" s="6609"/>
      <c r="JA141" s="6610"/>
      <c r="JB141" s="6611"/>
      <c r="JC141" s="6612"/>
      <c r="JD141" s="6613"/>
      <c r="JE141" s="6615"/>
      <c r="JF141" s="6565"/>
      <c r="JG141" s="6565"/>
      <c r="JH141" s="6565"/>
      <c r="JI141" s="6568"/>
    </row>
    <row r="142" spans="1:269" ht="36.75" customHeight="1" thickTop="1" thickBot="1">
      <c r="A142" s="6205"/>
      <c r="B142" s="6206"/>
      <c r="C142" s="6206"/>
      <c r="D142" s="6206"/>
      <c r="E142" s="6206"/>
      <c r="F142" s="6206"/>
      <c r="G142" s="6207"/>
      <c r="H142" s="6208"/>
      <c r="I142" s="6209"/>
      <c r="J142" s="6209"/>
      <c r="K142" s="6209"/>
      <c r="L142" s="147"/>
      <c r="M142" s="148"/>
      <c r="N142" s="148"/>
      <c r="O142" s="148"/>
      <c r="P142" s="148"/>
      <c r="Q142" s="148"/>
      <c r="R142" s="148"/>
      <c r="S142" s="148"/>
      <c r="T142" s="148"/>
      <c r="U142" s="148"/>
      <c r="V142" s="148"/>
      <c r="W142" s="148"/>
      <c r="X142" s="148"/>
      <c r="Y142" s="148"/>
      <c r="Z142" s="160"/>
      <c r="AA142" s="148"/>
      <c r="AB142" s="148"/>
      <c r="AC142" s="148"/>
      <c r="AD142" s="148"/>
      <c r="AE142" s="148"/>
      <c r="AF142" s="150"/>
      <c r="AG142" s="148"/>
      <c r="AH142" s="148"/>
      <c r="AI142" s="151"/>
      <c r="AJ142" s="148"/>
      <c r="AK142" s="148"/>
      <c r="AL142" s="148"/>
      <c r="AM142" s="148"/>
      <c r="AN142" s="150"/>
      <c r="AO142" s="151"/>
      <c r="AP142" s="151"/>
      <c r="AQ142" s="151"/>
      <c r="AR142" s="152"/>
      <c r="AS142" s="151"/>
      <c r="AT142" s="153"/>
      <c r="AU142" s="148"/>
      <c r="AV142" s="148"/>
      <c r="AW142" s="148"/>
      <c r="AX142" s="148"/>
      <c r="AY142" s="148"/>
      <c r="AZ142" s="153"/>
      <c r="BA142" s="148"/>
      <c r="BB142" s="154"/>
      <c r="BC142" s="155"/>
      <c r="BD142" s="6532"/>
      <c r="BE142" s="6507"/>
      <c r="BF142" s="6508"/>
      <c r="BG142" s="6508"/>
      <c r="BH142" s="6508"/>
      <c r="BI142" s="6508"/>
      <c r="BJ142" s="6508"/>
      <c r="BK142" s="6508"/>
      <c r="BL142" s="6508"/>
      <c r="BM142" s="6508"/>
      <c r="BN142" s="6508"/>
      <c r="BO142" s="6508"/>
      <c r="BP142" s="6508"/>
      <c r="BQ142" s="6508"/>
      <c r="BR142" s="6508"/>
      <c r="BS142" s="6508"/>
      <c r="BT142" s="6508"/>
      <c r="BU142" s="6508"/>
      <c r="BV142" s="6508"/>
      <c r="BW142" s="6508"/>
      <c r="BX142" s="6508"/>
      <c r="BY142" s="6508"/>
      <c r="BZ142" s="6508"/>
      <c r="CA142" s="6508"/>
      <c r="CB142" s="6508"/>
      <c r="CC142" s="6508"/>
      <c r="CD142" s="6508"/>
      <c r="CE142" s="6508"/>
      <c r="CF142" s="6508"/>
      <c r="CG142" s="6508"/>
      <c r="CH142" s="6508"/>
      <c r="CI142" s="6508"/>
      <c r="CJ142" s="6508"/>
      <c r="CK142" s="6508"/>
      <c r="CL142" s="6508"/>
      <c r="CM142" s="860"/>
      <c r="CN142" s="6521"/>
      <c r="CO142" s="6507"/>
      <c r="CP142" s="6508"/>
      <c r="CQ142" s="6508"/>
      <c r="CR142" s="6508"/>
      <c r="CS142" s="6508"/>
      <c r="CT142" s="6508"/>
      <c r="CU142" s="6508"/>
      <c r="CV142" s="6508"/>
      <c r="CW142" s="6508"/>
      <c r="CX142" s="6508"/>
      <c r="CY142" s="6508"/>
      <c r="CZ142" s="6508"/>
      <c r="DA142" s="6508"/>
      <c r="DB142" s="6508"/>
      <c r="DC142" s="6508"/>
      <c r="DD142" s="6508"/>
      <c r="DE142" s="6508"/>
      <c r="DF142" s="6508"/>
      <c r="DG142" s="6508"/>
      <c r="DH142" s="6508"/>
      <c r="DI142" s="6508"/>
      <c r="DJ142" s="6508"/>
      <c r="DK142" s="6508"/>
      <c r="DL142" s="6508"/>
      <c r="DM142" s="6508"/>
      <c r="DN142" s="6508"/>
      <c r="DO142" s="6508"/>
      <c r="DP142" s="6508"/>
      <c r="DQ142" s="6508"/>
      <c r="DR142" s="6508"/>
      <c r="DS142" s="6508"/>
      <c r="DT142" s="6508"/>
      <c r="DU142" s="6508"/>
      <c r="DV142" s="866"/>
      <c r="DW142" s="6521"/>
      <c r="DX142" s="6507"/>
      <c r="DY142" s="6508"/>
      <c r="DZ142" s="6508"/>
      <c r="EA142" s="6508"/>
      <c r="EB142" s="6508"/>
      <c r="EC142" s="6508"/>
      <c r="ED142" s="6508"/>
      <c r="EE142" s="6508"/>
      <c r="EF142" s="6508"/>
      <c r="EG142" s="6508"/>
      <c r="EH142" s="6508"/>
      <c r="EI142" s="6508"/>
      <c r="EJ142" s="6508"/>
      <c r="EK142" s="6508"/>
      <c r="EL142" s="6508"/>
      <c r="EM142" s="6508"/>
      <c r="EN142" s="6508"/>
      <c r="EO142" s="6508"/>
      <c r="EP142" s="6508"/>
      <c r="EQ142" s="6508"/>
      <c r="ER142" s="6508"/>
      <c r="ES142" s="6508"/>
      <c r="ET142" s="6508"/>
      <c r="EU142" s="6508"/>
      <c r="EV142" s="6508"/>
      <c r="EW142" s="6508"/>
      <c r="EX142" s="6508"/>
      <c r="EY142" s="6508"/>
      <c r="EZ142" s="6508"/>
      <c r="FA142" s="6508"/>
      <c r="FB142" s="6508"/>
      <c r="FC142" s="6508"/>
      <c r="FD142" s="6508"/>
      <c r="FE142" s="866"/>
      <c r="FF142" s="2114"/>
      <c r="FG142" s="6348" t="s">
        <v>23</v>
      </c>
      <c r="FH142" s="6349"/>
      <c r="FI142" s="6349"/>
      <c r="FJ142" s="6350"/>
      <c r="FK142" s="6370" t="s">
        <v>33</v>
      </c>
      <c r="FL142" s="6370"/>
      <c r="FM142" s="6370"/>
      <c r="FN142" s="6371"/>
      <c r="FO142" s="6351" t="s">
        <v>184</v>
      </c>
      <c r="FP142" s="6352"/>
      <c r="FQ142" s="6352"/>
      <c r="FR142" s="6353"/>
      <c r="FS142" s="6366" t="s">
        <v>185</v>
      </c>
      <c r="FT142" s="6367"/>
      <c r="FU142" s="6367"/>
      <c r="FV142" s="6368"/>
      <c r="FW142" s="6354" t="s">
        <v>200</v>
      </c>
      <c r="FX142" s="6355"/>
      <c r="FY142" s="6355"/>
      <c r="FZ142" s="6356"/>
      <c r="GA142" s="6338" t="s">
        <v>597</v>
      </c>
      <c r="GB142" s="6339"/>
      <c r="GC142" s="6339"/>
      <c r="GD142" s="6340"/>
      <c r="GE142" s="6525" t="s">
        <v>598</v>
      </c>
      <c r="GF142" s="6526"/>
      <c r="GG142" s="6526"/>
      <c r="GH142" s="6526"/>
      <c r="GI142" s="6527"/>
      <c r="GQ142" s="6595"/>
      <c r="GR142" s="6570"/>
      <c r="GS142" s="6553"/>
      <c r="GT142" s="6553"/>
      <c r="GU142" s="6553"/>
      <c r="GV142" s="6553"/>
      <c r="GW142" s="6553"/>
      <c r="GX142" s="6553"/>
      <c r="GY142" s="6555"/>
      <c r="GZ142" s="6557"/>
      <c r="HA142" s="6540"/>
      <c r="HB142" s="6540"/>
      <c r="HC142" s="6540"/>
      <c r="HD142" s="1751" t="s">
        <v>643</v>
      </c>
      <c r="HE142" s="1751" t="s">
        <v>231</v>
      </c>
      <c r="HF142" s="1751" t="s">
        <v>232</v>
      </c>
      <c r="HG142" s="1751" t="s">
        <v>644</v>
      </c>
      <c r="HH142" s="1751" t="s">
        <v>645</v>
      </c>
      <c r="HI142" s="1751" t="s">
        <v>646</v>
      </c>
      <c r="HJ142" s="6564"/>
      <c r="HK142" s="6601"/>
      <c r="HL142" s="6604"/>
      <c r="HM142" s="1752" t="s">
        <v>640</v>
      </c>
      <c r="HN142" s="1753" t="s">
        <v>123</v>
      </c>
      <c r="HO142" s="1754" t="s">
        <v>124</v>
      </c>
      <c r="HP142" s="1755" t="s">
        <v>125</v>
      </c>
      <c r="HQ142" s="1756" t="s">
        <v>126</v>
      </c>
      <c r="HR142" s="1757" t="s">
        <v>127</v>
      </c>
      <c r="HS142" s="1758" t="s">
        <v>128</v>
      </c>
      <c r="HT142" s="1759" t="s">
        <v>129</v>
      </c>
      <c r="HU142" s="1760" t="s">
        <v>130</v>
      </c>
      <c r="HV142" s="6616"/>
      <c r="HW142" s="6566"/>
      <c r="HX142" s="6566"/>
      <c r="HY142" s="6566"/>
      <c r="HZ142" s="6569"/>
      <c r="IA142" s="6570"/>
      <c r="IB142" s="6553"/>
      <c r="IC142" s="6553"/>
      <c r="ID142" s="6553"/>
      <c r="IE142" s="6553"/>
      <c r="IF142" s="6553"/>
      <c r="IG142" s="6553"/>
      <c r="IH142" s="6555"/>
      <c r="II142" s="6557"/>
      <c r="IJ142" s="6540"/>
      <c r="IK142" s="6540"/>
      <c r="IL142" s="6540"/>
      <c r="IM142" s="1751" t="s">
        <v>643</v>
      </c>
      <c r="IN142" s="1751" t="s">
        <v>231</v>
      </c>
      <c r="IO142" s="1751" t="s">
        <v>232</v>
      </c>
      <c r="IP142" s="1751" t="s">
        <v>644</v>
      </c>
      <c r="IQ142" s="1751" t="s">
        <v>645</v>
      </c>
      <c r="IR142" s="1751" t="s">
        <v>646</v>
      </c>
      <c r="IS142" s="6564"/>
      <c r="IT142" s="6601"/>
      <c r="IU142" s="6604"/>
      <c r="IV142" s="1752" t="s">
        <v>640</v>
      </c>
      <c r="IW142" s="1753" t="s">
        <v>123</v>
      </c>
      <c r="IX142" s="1754" t="s">
        <v>124</v>
      </c>
      <c r="IY142" s="1755" t="s">
        <v>125</v>
      </c>
      <c r="IZ142" s="1756" t="s">
        <v>126</v>
      </c>
      <c r="JA142" s="1757" t="s">
        <v>127</v>
      </c>
      <c r="JB142" s="1758" t="s">
        <v>128</v>
      </c>
      <c r="JC142" s="1759" t="s">
        <v>129</v>
      </c>
      <c r="JD142" s="1760" t="s">
        <v>130</v>
      </c>
      <c r="JE142" s="6616"/>
      <c r="JF142" s="6566"/>
      <c r="JG142" s="6566"/>
      <c r="JH142" s="6566"/>
      <c r="JI142" s="6569"/>
    </row>
    <row r="143" spans="1:269" ht="36.75" customHeight="1" thickTop="1" thickBot="1">
      <c r="A143" s="143"/>
      <c r="B143" s="157"/>
      <c r="C143" s="157"/>
      <c r="D143" s="157"/>
      <c r="E143" s="158"/>
      <c r="F143" s="158"/>
      <c r="G143" s="159"/>
      <c r="H143" s="144"/>
      <c r="I143" s="144"/>
      <c r="J143" s="145"/>
      <c r="K143" s="146"/>
      <c r="L143" s="2186" t="str">
        <f>الاعدادات!$D$14</f>
        <v>2023 وما قبلها</v>
      </c>
      <c r="M143" s="148"/>
      <c r="N143" s="148"/>
      <c r="O143" s="148"/>
      <c r="P143" s="148"/>
      <c r="Q143" s="148"/>
      <c r="R143" s="148"/>
      <c r="S143" s="148"/>
      <c r="T143" s="148"/>
      <c r="U143" s="148"/>
      <c r="V143" s="148"/>
      <c r="W143" s="148"/>
      <c r="X143" s="148"/>
      <c r="Y143" s="148"/>
      <c r="Z143" s="160"/>
      <c r="AA143" s="148"/>
      <c r="AB143" s="148"/>
      <c r="AC143" s="148"/>
      <c r="AD143" s="148"/>
      <c r="AE143" s="148"/>
      <c r="AF143" s="150"/>
      <c r="AG143" s="148"/>
      <c r="AH143" s="148"/>
      <c r="AI143" s="151"/>
      <c r="AJ143" s="148"/>
      <c r="AK143" s="148"/>
      <c r="AL143" s="148"/>
      <c r="AM143" s="148"/>
      <c r="AN143" s="150"/>
      <c r="AO143" s="151"/>
      <c r="AP143" s="151"/>
      <c r="AQ143" s="151"/>
      <c r="AR143" s="152"/>
      <c r="AS143" s="151"/>
      <c r="AT143" s="153"/>
      <c r="AU143" s="148"/>
      <c r="AV143" s="148"/>
      <c r="AW143" s="148"/>
      <c r="AX143" s="148"/>
      <c r="AY143" s="148"/>
      <c r="AZ143" s="153"/>
      <c r="BA143" s="148"/>
      <c r="BB143" s="154"/>
      <c r="BC143" s="155"/>
      <c r="BD143" s="2186" t="str">
        <f>الاعدادات!$D$14</f>
        <v>2023 وما قبلها</v>
      </c>
      <c r="BE143" s="82"/>
      <c r="BF143" s="83"/>
      <c r="BG143" s="83"/>
      <c r="BH143" s="84"/>
      <c r="BI143" s="84"/>
      <c r="BJ143" s="84"/>
      <c r="BK143" s="85"/>
      <c r="BL143" s="86"/>
      <c r="BM143" s="87"/>
      <c r="BN143" s="87"/>
      <c r="BO143" s="88"/>
      <c r="BP143" s="88"/>
      <c r="BQ143" s="88"/>
      <c r="BR143" s="88"/>
      <c r="BS143" s="88"/>
      <c r="BT143" s="88"/>
      <c r="BU143" s="88"/>
      <c r="BV143" s="88"/>
      <c r="BW143" s="89"/>
      <c r="BX143" s="77">
        <f t="shared" ref="BX143:BX145" si="2344">SUM(BE143:BW143)</f>
        <v>0</v>
      </c>
      <c r="BY143" s="90"/>
      <c r="BZ143" s="855"/>
      <c r="CA143" s="91"/>
      <c r="CB143" s="92"/>
      <c r="CC143" s="93"/>
      <c r="CD143" s="94"/>
      <c r="CE143" s="95"/>
      <c r="CF143" s="96"/>
      <c r="CG143" s="97"/>
      <c r="CH143" s="98"/>
      <c r="CI143" s="99"/>
      <c r="CJ143" s="79">
        <f t="shared" ref="CJ143:CJ144" si="2345">SUM(BX143:CI143)</f>
        <v>0</v>
      </c>
      <c r="CK143" s="104"/>
      <c r="CL143" s="92"/>
      <c r="CM143" s="861"/>
      <c r="CN143" s="82"/>
      <c r="CO143" s="83"/>
      <c r="CP143" s="83"/>
      <c r="CQ143" s="84"/>
      <c r="CR143" s="84"/>
      <c r="CS143" s="84"/>
      <c r="CT143" s="85"/>
      <c r="CU143" s="86"/>
      <c r="CV143" s="87"/>
      <c r="CW143" s="87"/>
      <c r="CX143" s="88"/>
      <c r="CY143" s="88"/>
      <c r="CZ143" s="88"/>
      <c r="DA143" s="88"/>
      <c r="DB143" s="88"/>
      <c r="DC143" s="88"/>
      <c r="DD143" s="88"/>
      <c r="DE143" s="88"/>
      <c r="DF143" s="89"/>
      <c r="DG143" s="161">
        <f t="shared" ref="DG143:DG145" si="2346">SUM(CN143:DF143)</f>
        <v>0</v>
      </c>
      <c r="DH143" s="90"/>
      <c r="DI143" s="855"/>
      <c r="DJ143" s="168"/>
      <c r="DK143" s="92"/>
      <c r="DL143" s="93"/>
      <c r="DM143" s="94"/>
      <c r="DN143" s="95"/>
      <c r="DO143" s="96"/>
      <c r="DP143" s="97"/>
      <c r="DQ143" s="98"/>
      <c r="DR143" s="99"/>
      <c r="DS143" s="79">
        <f t="shared" ref="DS143:DS145" si="2347">SUM(DG143:DR143)</f>
        <v>0</v>
      </c>
      <c r="DT143" s="104"/>
      <c r="DU143" s="92"/>
      <c r="DV143" s="864"/>
      <c r="DW143" s="82"/>
      <c r="DX143" s="83"/>
      <c r="DY143" s="83"/>
      <c r="DZ143" s="84"/>
      <c r="EA143" s="84"/>
      <c r="EB143" s="84"/>
      <c r="EC143" s="85"/>
      <c r="ED143" s="86"/>
      <c r="EE143" s="87"/>
      <c r="EF143" s="87"/>
      <c r="EG143" s="88"/>
      <c r="EH143" s="88"/>
      <c r="EI143" s="88"/>
      <c r="EJ143" s="88"/>
      <c r="EK143" s="88"/>
      <c r="EL143" s="88"/>
      <c r="EM143" s="88"/>
      <c r="EN143" s="88"/>
      <c r="EO143" s="89"/>
      <c r="EP143" s="161">
        <f t="shared" ref="EP143:EP145" si="2348">SUM(DW143:EO143)</f>
        <v>0</v>
      </c>
      <c r="EQ143" s="90"/>
      <c r="ER143" s="855"/>
      <c r="ES143" s="168"/>
      <c r="ET143" s="92"/>
      <c r="EU143" s="93"/>
      <c r="EV143" s="94"/>
      <c r="EW143" s="95"/>
      <c r="EX143" s="96"/>
      <c r="EY143" s="97"/>
      <c r="EZ143" s="98"/>
      <c r="FA143" s="99"/>
      <c r="FB143" s="79">
        <f t="shared" ref="FB143:FB146" si="2349">SUM(EP143:FA143)</f>
        <v>0</v>
      </c>
      <c r="FC143" s="104"/>
      <c r="FD143" s="92"/>
      <c r="FE143" s="864"/>
      <c r="FF143" s="162" t="s">
        <v>163</v>
      </c>
      <c r="FG143" s="838" t="s">
        <v>190</v>
      </c>
      <c r="FH143" s="838" t="s">
        <v>203</v>
      </c>
      <c r="FI143" s="838" t="s">
        <v>204</v>
      </c>
      <c r="FJ143" s="839" t="s">
        <v>116</v>
      </c>
      <c r="FK143" s="838" t="s">
        <v>190</v>
      </c>
      <c r="FL143" s="838" t="s">
        <v>203</v>
      </c>
      <c r="FM143" s="838" t="s">
        <v>204</v>
      </c>
      <c r="FN143" s="839" t="s">
        <v>116</v>
      </c>
      <c r="FO143" s="838" t="s">
        <v>190</v>
      </c>
      <c r="FP143" s="838" t="s">
        <v>203</v>
      </c>
      <c r="FQ143" s="838" t="s">
        <v>204</v>
      </c>
      <c r="FR143" s="839" t="s">
        <v>116</v>
      </c>
      <c r="FS143" s="838" t="s">
        <v>190</v>
      </c>
      <c r="FT143" s="838" t="s">
        <v>203</v>
      </c>
      <c r="FU143" s="838" t="s">
        <v>204</v>
      </c>
      <c r="FV143" s="839" t="s">
        <v>116</v>
      </c>
      <c r="FW143" s="838" t="s">
        <v>190</v>
      </c>
      <c r="FX143" s="838" t="s">
        <v>203</v>
      </c>
      <c r="FY143" s="838" t="s">
        <v>204</v>
      </c>
      <c r="FZ143" s="839" t="s">
        <v>116</v>
      </c>
      <c r="GA143" s="838" t="s">
        <v>190</v>
      </c>
      <c r="GB143" s="838" t="s">
        <v>203</v>
      </c>
      <c r="GC143" s="838" t="s">
        <v>204</v>
      </c>
      <c r="GD143" s="839" t="s">
        <v>116</v>
      </c>
      <c r="GE143" s="852" t="s">
        <v>205</v>
      </c>
      <c r="GF143" s="838" t="s">
        <v>190</v>
      </c>
      <c r="GG143" s="838" t="s">
        <v>203</v>
      </c>
      <c r="GH143" s="838" t="s">
        <v>204</v>
      </c>
      <c r="GI143" s="839" t="s">
        <v>116</v>
      </c>
      <c r="GQ143" s="1747"/>
      <c r="GR143" s="1761"/>
      <c r="GS143" s="1762"/>
      <c r="GT143" s="1762"/>
      <c r="GU143" s="1763"/>
      <c r="GV143" s="1763"/>
      <c r="GW143" s="1763"/>
      <c r="GX143" s="1764"/>
      <c r="GY143" s="1765"/>
      <c r="GZ143" s="1766"/>
      <c r="HA143" s="1766"/>
      <c r="HB143" s="1767"/>
      <c r="HC143" s="1767"/>
      <c r="HD143" s="1767"/>
      <c r="HE143" s="1767"/>
      <c r="HF143" s="1767"/>
      <c r="HG143" s="1767"/>
      <c r="HH143" s="1767"/>
      <c r="HI143" s="1767"/>
      <c r="HJ143" s="1768"/>
      <c r="HK143" s="1769"/>
      <c r="HL143" s="1770"/>
      <c r="HM143" s="1771"/>
      <c r="HN143" s="1772"/>
      <c r="HO143" s="1773"/>
      <c r="HP143" s="1774"/>
      <c r="HQ143" s="1775"/>
      <c r="HR143" s="1776"/>
      <c r="HS143" s="1777"/>
      <c r="HT143" s="1778"/>
      <c r="HU143" s="1779"/>
      <c r="HV143" s="1780"/>
      <c r="HW143" s="1781"/>
      <c r="HX143" s="1782"/>
      <c r="HY143" s="1782"/>
      <c r="HZ143" s="1783"/>
      <c r="IA143" s="1761"/>
      <c r="IB143" s="1762"/>
      <c r="IC143" s="1762"/>
      <c r="ID143" s="1763"/>
      <c r="IE143" s="1763"/>
      <c r="IF143" s="1763"/>
      <c r="IG143" s="1764"/>
      <c r="IH143" s="1765"/>
      <c r="II143" s="1766"/>
      <c r="IJ143" s="1766"/>
      <c r="IK143" s="1767"/>
      <c r="IL143" s="1767"/>
      <c r="IM143" s="1767"/>
      <c r="IN143" s="1767"/>
      <c r="IO143" s="1767"/>
      <c r="IP143" s="1767"/>
      <c r="IQ143" s="1767"/>
      <c r="IR143" s="1767"/>
      <c r="IS143" s="1768"/>
      <c r="IT143" s="1769"/>
      <c r="IU143" s="1770"/>
      <c r="IV143" s="1771"/>
      <c r="IW143" s="1772"/>
      <c r="IX143" s="1773"/>
      <c r="IY143" s="1774"/>
      <c r="IZ143" s="1775"/>
      <c r="JA143" s="1776"/>
      <c r="JB143" s="1777"/>
      <c r="JC143" s="1778"/>
      <c r="JD143" s="1779"/>
      <c r="JE143" s="1780"/>
      <c r="JF143" s="1781"/>
      <c r="JG143" s="1782"/>
      <c r="JH143" s="1782"/>
      <c r="JI143" s="1783"/>
    </row>
    <row r="144" spans="1:269" ht="36.75" customHeight="1" thickTop="1" thickBot="1">
      <c r="A144" s="143"/>
      <c r="B144" s="157"/>
      <c r="C144" s="157"/>
      <c r="D144" s="157"/>
      <c r="E144" s="158"/>
      <c r="F144" s="158"/>
      <c r="G144" s="159"/>
      <c r="H144" s="144"/>
      <c r="I144" s="144"/>
      <c r="J144" s="145"/>
      <c r="K144" s="146"/>
      <c r="L144" s="2187">
        <f>الاعدادات!$D$15</f>
        <v>2024</v>
      </c>
      <c r="M144" s="148"/>
      <c r="N144" s="148"/>
      <c r="O144" s="148"/>
      <c r="P144" s="148"/>
      <c r="Q144" s="148"/>
      <c r="R144" s="148"/>
      <c r="S144" s="148"/>
      <c r="T144" s="148"/>
      <c r="U144" s="148"/>
      <c r="V144" s="148"/>
      <c r="W144" s="148"/>
      <c r="X144" s="148"/>
      <c r="Y144" s="148"/>
      <c r="Z144" s="160"/>
      <c r="AA144" s="148"/>
      <c r="AB144" s="148"/>
      <c r="AC144" s="148"/>
      <c r="AD144" s="148"/>
      <c r="AE144" s="148"/>
      <c r="AF144" s="150"/>
      <c r="AG144" s="148"/>
      <c r="AH144" s="148"/>
      <c r="AI144" s="151"/>
      <c r="AJ144" s="148"/>
      <c r="AK144" s="148"/>
      <c r="AL144" s="148"/>
      <c r="AM144" s="148"/>
      <c r="AN144" s="150"/>
      <c r="AO144" s="151"/>
      <c r="AP144" s="151"/>
      <c r="AQ144" s="151"/>
      <c r="AR144" s="152"/>
      <c r="AS144" s="151"/>
      <c r="AT144" s="153"/>
      <c r="AU144" s="148"/>
      <c r="AV144" s="148"/>
      <c r="AW144" s="148"/>
      <c r="AX144" s="148"/>
      <c r="AY144" s="148"/>
      <c r="AZ144" s="153"/>
      <c r="BA144" s="148"/>
      <c r="BB144" s="154"/>
      <c r="BC144" s="155"/>
      <c r="BD144" s="2187">
        <f>الاعدادات!$D$15</f>
        <v>2024</v>
      </c>
      <c r="BE144" s="82"/>
      <c r="BF144" s="83"/>
      <c r="BG144" s="83"/>
      <c r="BH144" s="84"/>
      <c r="BI144" s="84"/>
      <c r="BJ144" s="84"/>
      <c r="BK144" s="85"/>
      <c r="BL144" s="86"/>
      <c r="BM144" s="87"/>
      <c r="BN144" s="87"/>
      <c r="BO144" s="88"/>
      <c r="BP144" s="88"/>
      <c r="BQ144" s="88"/>
      <c r="BR144" s="88"/>
      <c r="BS144" s="88"/>
      <c r="BT144" s="88"/>
      <c r="BU144" s="88"/>
      <c r="BV144" s="88"/>
      <c r="BW144" s="89"/>
      <c r="BX144" s="77">
        <f t="shared" si="2344"/>
        <v>0</v>
      </c>
      <c r="BY144" s="90"/>
      <c r="BZ144" s="855"/>
      <c r="CA144" s="91"/>
      <c r="CB144" s="92"/>
      <c r="CC144" s="93"/>
      <c r="CD144" s="94"/>
      <c r="CE144" s="95"/>
      <c r="CF144" s="96"/>
      <c r="CG144" s="97"/>
      <c r="CH144" s="98"/>
      <c r="CI144" s="99"/>
      <c r="CJ144" s="79">
        <f t="shared" si="2345"/>
        <v>0</v>
      </c>
      <c r="CK144" s="104"/>
      <c r="CL144" s="92"/>
      <c r="CM144" s="861"/>
      <c r="CN144" s="82"/>
      <c r="CO144" s="83"/>
      <c r="CP144" s="83"/>
      <c r="CQ144" s="84"/>
      <c r="CR144" s="84"/>
      <c r="CS144" s="84"/>
      <c r="CT144" s="85"/>
      <c r="CU144" s="86"/>
      <c r="CV144" s="87"/>
      <c r="CW144" s="87"/>
      <c r="CX144" s="88"/>
      <c r="CY144" s="88"/>
      <c r="CZ144" s="88"/>
      <c r="DA144" s="88"/>
      <c r="DB144" s="88"/>
      <c r="DC144" s="88"/>
      <c r="DD144" s="88"/>
      <c r="DE144" s="88"/>
      <c r="DF144" s="89"/>
      <c r="DG144" s="161">
        <f t="shared" si="2346"/>
        <v>0</v>
      </c>
      <c r="DH144" s="90"/>
      <c r="DI144" s="855"/>
      <c r="DJ144" s="168"/>
      <c r="DK144" s="92"/>
      <c r="DL144" s="93"/>
      <c r="DM144" s="94"/>
      <c r="DN144" s="95"/>
      <c r="DO144" s="96"/>
      <c r="DP144" s="97"/>
      <c r="DQ144" s="98"/>
      <c r="DR144" s="99"/>
      <c r="DS144" s="79">
        <f t="shared" si="2347"/>
        <v>0</v>
      </c>
      <c r="DT144" s="104"/>
      <c r="DU144" s="92"/>
      <c r="DV144" s="864"/>
      <c r="DW144" s="82"/>
      <c r="DX144" s="83"/>
      <c r="DY144" s="83"/>
      <c r="DZ144" s="84"/>
      <c r="EA144" s="84"/>
      <c r="EB144" s="84"/>
      <c r="EC144" s="85"/>
      <c r="ED144" s="86"/>
      <c r="EE144" s="87"/>
      <c r="EF144" s="87"/>
      <c r="EG144" s="88"/>
      <c r="EH144" s="88"/>
      <c r="EI144" s="88"/>
      <c r="EJ144" s="88"/>
      <c r="EK144" s="88"/>
      <c r="EL144" s="88"/>
      <c r="EM144" s="88"/>
      <c r="EN144" s="88"/>
      <c r="EO144" s="89"/>
      <c r="EP144" s="161">
        <f t="shared" si="2348"/>
        <v>0</v>
      </c>
      <c r="EQ144" s="90"/>
      <c r="ER144" s="855"/>
      <c r="ES144" s="168"/>
      <c r="ET144" s="92"/>
      <c r="EU144" s="93"/>
      <c r="EV144" s="94"/>
      <c r="EW144" s="95"/>
      <c r="EX144" s="96"/>
      <c r="EY144" s="97"/>
      <c r="EZ144" s="98"/>
      <c r="FA144" s="99"/>
      <c r="FB144" s="79">
        <f t="shared" si="2349"/>
        <v>0</v>
      </c>
      <c r="FC144" s="104"/>
      <c r="FD144" s="92"/>
      <c r="FE144" s="864"/>
      <c r="FF144" s="2207">
        <f>الاعدادات!$D$7</f>
        <v>2023</v>
      </c>
      <c r="FG144" s="163">
        <f t="shared" ref="FG144:FG147" si="2350">BX136</f>
        <v>0</v>
      </c>
      <c r="FH144" s="164">
        <f t="shared" ref="FH144:FH147" si="2351">BY136</f>
        <v>0</v>
      </c>
      <c r="FI144" s="164">
        <f>CA136+CB136+CC136+CD136+CE136+BZ136</f>
        <v>0</v>
      </c>
      <c r="FJ144" s="165">
        <f>CF136+CG136+CH136+CI136</f>
        <v>0</v>
      </c>
      <c r="FK144" s="166">
        <f t="shared" ref="FK144:FK147" si="2352">DG136</f>
        <v>0</v>
      </c>
      <c r="FL144" s="164">
        <f t="shared" ref="FL144:FL147" si="2353">DH136</f>
        <v>0</v>
      </c>
      <c r="FM144" s="164">
        <f>DJ136+DK136+DL136+DM136+DN136+DI136</f>
        <v>0</v>
      </c>
      <c r="FN144" s="165">
        <f>DO136+DP136+DQ136+DR136</f>
        <v>0</v>
      </c>
      <c r="FO144" s="166">
        <f t="shared" ref="FO144:FO147" si="2354">BX143</f>
        <v>0</v>
      </c>
      <c r="FP144" s="164">
        <f t="shared" ref="FP144:FP147" si="2355">BY143</f>
        <v>0</v>
      </c>
      <c r="FQ144" s="164">
        <f>CA143+CB143+CC143+CD143+CE143+BZ143</f>
        <v>0</v>
      </c>
      <c r="FR144" s="165">
        <f>CF143+CG143+CH143+CI143</f>
        <v>0</v>
      </c>
      <c r="FS144" s="166">
        <f t="shared" ref="FS144:FS147" si="2356">DG143</f>
        <v>0</v>
      </c>
      <c r="FT144" s="164">
        <f t="shared" ref="FT144:FT147" si="2357">DH143</f>
        <v>0</v>
      </c>
      <c r="FU144" s="164">
        <f>DI143+DJ143+DK143+DL143+DM143+DN143</f>
        <v>0</v>
      </c>
      <c r="FV144" s="167">
        <f>DO143+DP143+DQ143+DR143</f>
        <v>0</v>
      </c>
      <c r="FW144" s="166">
        <f t="shared" ref="FW144:FW147" si="2358">EP136</f>
        <v>0</v>
      </c>
      <c r="FX144" s="164">
        <f t="shared" ref="FX144:FX147" si="2359">EQ136</f>
        <v>0</v>
      </c>
      <c r="FY144" s="164">
        <f>ES136+ET136+EU136+EV136+EW136+ER136</f>
        <v>0</v>
      </c>
      <c r="FZ144" s="167">
        <f>EX136+EY136+EZ136+FA136</f>
        <v>0</v>
      </c>
      <c r="GA144" s="166">
        <f t="shared" ref="GA144:GA147" si="2360">EP143</f>
        <v>0</v>
      </c>
      <c r="GB144" s="164">
        <f t="shared" ref="GB144:GB147" si="2361">EQ143</f>
        <v>0</v>
      </c>
      <c r="GC144" s="164">
        <f>ES143+ET143+EU143+EV143+EW143+ER143</f>
        <v>0</v>
      </c>
      <c r="GD144" s="167">
        <f>EX143+EY143+EZ143+FA143</f>
        <v>0</v>
      </c>
      <c r="GE144" s="837" t="s">
        <v>23</v>
      </c>
      <c r="GF144" s="169">
        <f>FG148</f>
        <v>0</v>
      </c>
      <c r="GG144" s="170">
        <f>FH148</f>
        <v>0</v>
      </c>
      <c r="GH144" s="170">
        <f>FI148</f>
        <v>0</v>
      </c>
      <c r="GI144" s="171">
        <f>FJ148</f>
        <v>0</v>
      </c>
      <c r="GQ144" s="2234" t="str">
        <f>الاعدادات!$D$14</f>
        <v>2023 وما قبلها</v>
      </c>
      <c r="GR144" s="1761"/>
      <c r="GS144" s="1762"/>
      <c r="GT144" s="1762"/>
      <c r="GU144" s="1763"/>
      <c r="GV144" s="1763"/>
      <c r="GW144" s="1763"/>
      <c r="GX144" s="1764"/>
      <c r="GY144" s="1765"/>
      <c r="GZ144" s="1766"/>
      <c r="HA144" s="1766"/>
      <c r="HB144" s="1767"/>
      <c r="HC144" s="1767"/>
      <c r="HD144" s="1767"/>
      <c r="HE144" s="1767"/>
      <c r="HF144" s="1767"/>
      <c r="HG144" s="1767"/>
      <c r="HH144" s="1767"/>
      <c r="HI144" s="1767"/>
      <c r="HJ144" s="1768"/>
      <c r="HK144" s="1769"/>
      <c r="HL144" s="1770"/>
      <c r="HM144" s="1771"/>
      <c r="HN144" s="1772"/>
      <c r="HO144" s="1773"/>
      <c r="HP144" s="1774"/>
      <c r="HQ144" s="1775"/>
      <c r="HR144" s="1776"/>
      <c r="HS144" s="1777"/>
      <c r="HT144" s="1778"/>
      <c r="HU144" s="1779"/>
      <c r="HV144" s="1780"/>
      <c r="HW144" s="1781"/>
      <c r="HX144" s="1782"/>
      <c r="HY144" s="1782"/>
      <c r="HZ144" s="1783"/>
      <c r="IA144" s="1761"/>
      <c r="IB144" s="1762"/>
      <c r="IC144" s="1762"/>
      <c r="ID144" s="1763"/>
      <c r="IE144" s="1763"/>
      <c r="IF144" s="1763"/>
      <c r="IG144" s="1764"/>
      <c r="IH144" s="1765"/>
      <c r="II144" s="1766"/>
      <c r="IJ144" s="1766"/>
      <c r="IK144" s="1767"/>
      <c r="IL144" s="1767"/>
      <c r="IM144" s="1767"/>
      <c r="IN144" s="1767"/>
      <c r="IO144" s="1767"/>
      <c r="IP144" s="1767"/>
      <c r="IQ144" s="1767"/>
      <c r="IR144" s="1767"/>
      <c r="IS144" s="1768"/>
      <c r="IT144" s="1769"/>
      <c r="IU144" s="1770"/>
      <c r="IV144" s="1771"/>
      <c r="IW144" s="1772"/>
      <c r="IX144" s="1773"/>
      <c r="IY144" s="1774"/>
      <c r="IZ144" s="1775"/>
      <c r="JA144" s="1776"/>
      <c r="JB144" s="1777"/>
      <c r="JC144" s="1778"/>
      <c r="JD144" s="1779"/>
      <c r="JE144" s="1780"/>
      <c r="JF144" s="1781"/>
      <c r="JG144" s="1782"/>
      <c r="JH144" s="1782"/>
      <c r="JI144" s="1783"/>
    </row>
    <row r="145" spans="1:269" ht="36.75" customHeight="1" thickTop="1" thickBot="1">
      <c r="A145" s="143"/>
      <c r="B145" s="172"/>
      <c r="C145" s="172"/>
      <c r="D145" s="172"/>
      <c r="E145" s="172"/>
      <c r="F145" s="172"/>
      <c r="G145" s="172"/>
      <c r="H145" s="172"/>
      <c r="I145" s="172"/>
      <c r="J145" s="145"/>
      <c r="K145" s="146"/>
      <c r="L145" s="2187">
        <f>الاعدادات!$D$16</f>
        <v>2025</v>
      </c>
      <c r="M145" s="172"/>
      <c r="N145" s="172"/>
      <c r="O145" s="172"/>
      <c r="P145" s="172"/>
      <c r="Q145" s="172"/>
      <c r="R145" s="172"/>
      <c r="S145" s="172"/>
      <c r="T145" s="172"/>
      <c r="U145" s="172"/>
      <c r="V145" s="172"/>
      <c r="W145" s="172"/>
      <c r="X145" s="172"/>
      <c r="Y145" s="172"/>
      <c r="Z145" s="174"/>
      <c r="AA145" s="172"/>
      <c r="AB145" s="172"/>
      <c r="AC145" s="172"/>
      <c r="AD145" s="172"/>
      <c r="AE145" s="172"/>
      <c r="AF145" s="172"/>
      <c r="AG145" s="172"/>
      <c r="AH145" s="172"/>
      <c r="AI145" s="172"/>
      <c r="AJ145" s="172"/>
      <c r="AK145" s="172"/>
      <c r="AL145" s="172"/>
      <c r="AM145" s="172"/>
      <c r="AN145" s="172"/>
      <c r="AO145" s="172"/>
      <c r="AP145" s="172"/>
      <c r="AQ145" s="172"/>
      <c r="AR145" s="172"/>
      <c r="AS145" s="172"/>
      <c r="AT145" s="175"/>
      <c r="AU145" s="172"/>
      <c r="AV145" s="172"/>
      <c r="AW145" s="172"/>
      <c r="AX145" s="172"/>
      <c r="AY145" s="172"/>
      <c r="AZ145" s="175"/>
      <c r="BA145" s="172"/>
      <c r="BB145" s="172"/>
      <c r="BC145" s="155"/>
      <c r="BD145" s="2187">
        <f>الاعدادات!$D$16</f>
        <v>2025</v>
      </c>
      <c r="BE145" s="82"/>
      <c r="BF145" s="83"/>
      <c r="BG145" s="83"/>
      <c r="BH145" s="84"/>
      <c r="BI145" s="84"/>
      <c r="BJ145" s="84"/>
      <c r="BK145" s="85"/>
      <c r="BL145" s="86"/>
      <c r="BM145" s="87"/>
      <c r="BN145" s="87"/>
      <c r="BO145" s="88"/>
      <c r="BP145" s="88"/>
      <c r="BQ145" s="88"/>
      <c r="BR145" s="88"/>
      <c r="BS145" s="88"/>
      <c r="BT145" s="88"/>
      <c r="BU145" s="88"/>
      <c r="BV145" s="88"/>
      <c r="BW145" s="89"/>
      <c r="BX145" s="77">
        <f t="shared" si="2344"/>
        <v>0</v>
      </c>
      <c r="BY145" s="90"/>
      <c r="BZ145" s="855"/>
      <c r="CA145" s="91"/>
      <c r="CB145" s="92"/>
      <c r="CC145" s="93"/>
      <c r="CD145" s="94"/>
      <c r="CE145" s="95"/>
      <c r="CF145" s="96"/>
      <c r="CG145" s="97"/>
      <c r="CH145" s="98"/>
      <c r="CI145" s="99"/>
      <c r="CJ145" s="79">
        <f>SUM(BX145:CI145)</f>
        <v>0</v>
      </c>
      <c r="CK145" s="104"/>
      <c r="CL145" s="92"/>
      <c r="CM145" s="861"/>
      <c r="CN145" s="82"/>
      <c r="CO145" s="83"/>
      <c r="CP145" s="83"/>
      <c r="CQ145" s="84"/>
      <c r="CR145" s="84"/>
      <c r="CS145" s="84"/>
      <c r="CT145" s="85"/>
      <c r="CU145" s="86"/>
      <c r="CV145" s="87"/>
      <c r="CW145" s="87"/>
      <c r="CX145" s="88"/>
      <c r="CY145" s="88"/>
      <c r="CZ145" s="88"/>
      <c r="DA145" s="88"/>
      <c r="DB145" s="88"/>
      <c r="DC145" s="88"/>
      <c r="DD145" s="88"/>
      <c r="DE145" s="88"/>
      <c r="DF145" s="89"/>
      <c r="DG145" s="161">
        <f t="shared" si="2346"/>
        <v>0</v>
      </c>
      <c r="DH145" s="90"/>
      <c r="DI145" s="855"/>
      <c r="DJ145" s="168"/>
      <c r="DK145" s="92"/>
      <c r="DL145" s="93"/>
      <c r="DM145" s="94"/>
      <c r="DN145" s="95"/>
      <c r="DO145" s="96"/>
      <c r="DP145" s="97"/>
      <c r="DQ145" s="98"/>
      <c r="DR145" s="99"/>
      <c r="DS145" s="79">
        <f t="shared" si="2347"/>
        <v>0</v>
      </c>
      <c r="DT145" s="104"/>
      <c r="DU145" s="92"/>
      <c r="DV145" s="864"/>
      <c r="DW145" s="82"/>
      <c r="DX145" s="83"/>
      <c r="DY145" s="83"/>
      <c r="DZ145" s="84"/>
      <c r="EA145" s="84"/>
      <c r="EB145" s="84"/>
      <c r="EC145" s="85"/>
      <c r="ED145" s="86"/>
      <c r="EE145" s="87"/>
      <c r="EF145" s="87"/>
      <c r="EG145" s="88"/>
      <c r="EH145" s="88"/>
      <c r="EI145" s="88"/>
      <c r="EJ145" s="88"/>
      <c r="EK145" s="88"/>
      <c r="EL145" s="88"/>
      <c r="EM145" s="88"/>
      <c r="EN145" s="88"/>
      <c r="EO145" s="89"/>
      <c r="EP145" s="161">
        <f t="shared" si="2348"/>
        <v>0</v>
      </c>
      <c r="EQ145" s="90"/>
      <c r="ER145" s="855"/>
      <c r="ES145" s="168"/>
      <c r="ET145" s="92"/>
      <c r="EU145" s="93"/>
      <c r="EV145" s="94"/>
      <c r="EW145" s="95"/>
      <c r="EX145" s="96"/>
      <c r="EY145" s="97"/>
      <c r="EZ145" s="98"/>
      <c r="FA145" s="99"/>
      <c r="FB145" s="79">
        <f t="shared" si="2349"/>
        <v>0</v>
      </c>
      <c r="FC145" s="104"/>
      <c r="FD145" s="92"/>
      <c r="FE145" s="864"/>
      <c r="FF145" s="2207">
        <f>الاعدادات!$D$8</f>
        <v>2024</v>
      </c>
      <c r="FG145" s="163">
        <f t="shared" si="2350"/>
        <v>0</v>
      </c>
      <c r="FH145" s="164">
        <f t="shared" si="2351"/>
        <v>0</v>
      </c>
      <c r="FI145" s="164">
        <f>CA137+CB137+CC137+CD137+CE137+BZ137</f>
        <v>0</v>
      </c>
      <c r="FJ145" s="165">
        <f>CF137+CG137+CH137+CI137</f>
        <v>0</v>
      </c>
      <c r="FK145" s="166">
        <f t="shared" si="2352"/>
        <v>0</v>
      </c>
      <c r="FL145" s="164">
        <f t="shared" si="2353"/>
        <v>0</v>
      </c>
      <c r="FM145" s="164">
        <f>DJ137+DK137+DL137+DM137+DN137+DI137</f>
        <v>0</v>
      </c>
      <c r="FN145" s="165">
        <f>DO137+DP137+DQ137+DR137</f>
        <v>0</v>
      </c>
      <c r="FO145" s="166">
        <f t="shared" si="2354"/>
        <v>0</v>
      </c>
      <c r="FP145" s="164">
        <f t="shared" si="2355"/>
        <v>0</v>
      </c>
      <c r="FQ145" s="164">
        <f>CA144+CB144+CC144+CD144+CE144+BZ144</f>
        <v>0</v>
      </c>
      <c r="FR145" s="165">
        <f>CF144+CG144+CH144+CI144</f>
        <v>0</v>
      </c>
      <c r="FS145" s="166">
        <f t="shared" si="2356"/>
        <v>0</v>
      </c>
      <c r="FT145" s="164">
        <f t="shared" si="2357"/>
        <v>0</v>
      </c>
      <c r="FU145" s="164">
        <f>DI144+DJ144+DK144+DL144+DM144+DN144</f>
        <v>0</v>
      </c>
      <c r="FV145" s="167">
        <f>DO144+DP144+DQ144+DR144</f>
        <v>0</v>
      </c>
      <c r="FW145" s="166">
        <f t="shared" si="2358"/>
        <v>0</v>
      </c>
      <c r="FX145" s="164">
        <f t="shared" si="2359"/>
        <v>0</v>
      </c>
      <c r="FY145" s="164">
        <f>ES137+ET137+EU137+EV137+EW137+ER137</f>
        <v>0</v>
      </c>
      <c r="FZ145" s="167">
        <f>EX137+EY137+EZ137+FA137</f>
        <v>0</v>
      </c>
      <c r="GA145" s="166">
        <f t="shared" si="2360"/>
        <v>0</v>
      </c>
      <c r="GB145" s="164">
        <f t="shared" si="2361"/>
        <v>0</v>
      </c>
      <c r="GC145" s="164">
        <f>ES144+ET144+EU144+EV144+EW144+ER144</f>
        <v>0</v>
      </c>
      <c r="GD145" s="167">
        <f>EX144+EY144+EZ144+FA144</f>
        <v>0</v>
      </c>
      <c r="GE145" s="837" t="s">
        <v>33</v>
      </c>
      <c r="GF145" s="169">
        <f>FK148</f>
        <v>0</v>
      </c>
      <c r="GG145" s="169">
        <f>FL148</f>
        <v>0</v>
      </c>
      <c r="GH145" s="169">
        <f>FM148</f>
        <v>0</v>
      </c>
      <c r="GI145" s="169">
        <f>FN148</f>
        <v>0</v>
      </c>
      <c r="GQ145" s="2234">
        <f>الاعدادات!$D$15</f>
        <v>2024</v>
      </c>
      <c r="GR145" s="1761"/>
      <c r="GS145" s="1762"/>
      <c r="GT145" s="1762"/>
      <c r="GU145" s="1763"/>
      <c r="GV145" s="1763"/>
      <c r="GW145" s="1763"/>
      <c r="GX145" s="1764"/>
      <c r="GY145" s="1765"/>
      <c r="GZ145" s="1766"/>
      <c r="HA145" s="1766"/>
      <c r="HB145" s="1767"/>
      <c r="HC145" s="1767"/>
      <c r="HD145" s="1767"/>
      <c r="HE145" s="1767"/>
      <c r="HF145" s="1767"/>
      <c r="HG145" s="1767"/>
      <c r="HH145" s="1767"/>
      <c r="HI145" s="1767"/>
      <c r="HJ145" s="1768"/>
      <c r="HK145" s="1769"/>
      <c r="HL145" s="1770"/>
      <c r="HM145" s="1771"/>
      <c r="HN145" s="1772"/>
      <c r="HO145" s="1773"/>
      <c r="HP145" s="1774"/>
      <c r="HQ145" s="1775"/>
      <c r="HR145" s="1776"/>
      <c r="HS145" s="1777"/>
      <c r="HT145" s="1778"/>
      <c r="HU145" s="1779"/>
      <c r="HV145" s="1780"/>
      <c r="HW145" s="1781"/>
      <c r="HX145" s="1782"/>
      <c r="HY145" s="1782"/>
      <c r="HZ145" s="1783"/>
      <c r="IA145" s="1761"/>
      <c r="IB145" s="1762"/>
      <c r="IC145" s="1762"/>
      <c r="ID145" s="1763"/>
      <c r="IE145" s="1763"/>
      <c r="IF145" s="1763"/>
      <c r="IG145" s="1764"/>
      <c r="IH145" s="1765"/>
      <c r="II145" s="1766"/>
      <c r="IJ145" s="1766"/>
      <c r="IK145" s="1767"/>
      <c r="IL145" s="1767"/>
      <c r="IM145" s="1767"/>
      <c r="IN145" s="1767"/>
      <c r="IO145" s="1767"/>
      <c r="IP145" s="1767"/>
      <c r="IQ145" s="1767"/>
      <c r="IR145" s="1767"/>
      <c r="IS145" s="1768"/>
      <c r="IT145" s="1769"/>
      <c r="IU145" s="1770"/>
      <c r="IV145" s="1771"/>
      <c r="IW145" s="1772"/>
      <c r="IX145" s="1773"/>
      <c r="IY145" s="1774"/>
      <c r="IZ145" s="1775"/>
      <c r="JA145" s="1776"/>
      <c r="JB145" s="1777"/>
      <c r="JC145" s="1778"/>
      <c r="JD145" s="1779"/>
      <c r="JE145" s="1780"/>
      <c r="JF145" s="1781"/>
      <c r="JG145" s="1782"/>
      <c r="JH145" s="1782"/>
      <c r="JI145" s="1783"/>
    </row>
    <row r="146" spans="1:269" ht="36.75" customHeight="1" thickTop="1" thickBot="1">
      <c r="A146" s="143"/>
      <c r="B146" s="172"/>
      <c r="C146" s="172"/>
      <c r="D146" s="172"/>
      <c r="E146" s="172"/>
      <c r="F146" s="172"/>
      <c r="G146" s="172"/>
      <c r="H146" s="172"/>
      <c r="I146" s="172"/>
      <c r="J146" s="145"/>
      <c r="K146" s="146"/>
      <c r="L146" s="2187">
        <f>الاعدادات!$D$17</f>
        <v>2026</v>
      </c>
      <c r="M146" s="172"/>
      <c r="N146" s="172"/>
      <c r="O146" s="172"/>
      <c r="P146" s="172"/>
      <c r="Q146" s="172"/>
      <c r="R146" s="172"/>
      <c r="S146" s="172"/>
      <c r="T146" s="172"/>
      <c r="U146" s="172"/>
      <c r="V146" s="172"/>
      <c r="W146" s="172"/>
      <c r="X146" s="172"/>
      <c r="Y146" s="172"/>
      <c r="Z146" s="174"/>
      <c r="AA146" s="172"/>
      <c r="AB146" s="172"/>
      <c r="AC146" s="172"/>
      <c r="AD146" s="172"/>
      <c r="AE146" s="172"/>
      <c r="AF146" s="172"/>
      <c r="AG146" s="172"/>
      <c r="AH146" s="172"/>
      <c r="AI146" s="172"/>
      <c r="AJ146" s="172"/>
      <c r="AK146" s="172"/>
      <c r="AL146" s="172"/>
      <c r="AM146" s="172"/>
      <c r="AN146" s="172"/>
      <c r="AO146" s="172"/>
      <c r="AP146" s="172"/>
      <c r="AQ146" s="172"/>
      <c r="AR146" s="172"/>
      <c r="AS146" s="172"/>
      <c r="AT146" s="175"/>
      <c r="AU146" s="172"/>
      <c r="AV146" s="172"/>
      <c r="AW146" s="172"/>
      <c r="AX146" s="172"/>
      <c r="AY146" s="172"/>
      <c r="AZ146" s="175"/>
      <c r="BA146" s="172"/>
      <c r="BB146" s="172"/>
      <c r="BC146" s="155"/>
      <c r="BD146" s="2187">
        <f>الاعدادات!$D$17</f>
        <v>2026</v>
      </c>
      <c r="BE146" s="117"/>
      <c r="BF146" s="118"/>
      <c r="BG146" s="118"/>
      <c r="BH146" s="119"/>
      <c r="BI146" s="119"/>
      <c r="BJ146" s="119"/>
      <c r="BK146" s="120"/>
      <c r="BL146" s="121"/>
      <c r="BM146" s="122"/>
      <c r="BN146" s="122"/>
      <c r="BO146" s="123"/>
      <c r="BP146" s="123"/>
      <c r="BQ146" s="123"/>
      <c r="BR146" s="123"/>
      <c r="BS146" s="123"/>
      <c r="BT146" s="123"/>
      <c r="BU146" s="123"/>
      <c r="BV146" s="123"/>
      <c r="BW146" s="124"/>
      <c r="BX146" s="77">
        <f>SUM(BE146:BW146)</f>
        <v>0</v>
      </c>
      <c r="BY146" s="126"/>
      <c r="BZ146" s="856"/>
      <c r="CA146" s="127"/>
      <c r="CB146" s="128"/>
      <c r="CC146" s="129"/>
      <c r="CD146" s="130"/>
      <c r="CE146" s="131"/>
      <c r="CF146" s="132"/>
      <c r="CG146" s="133"/>
      <c r="CH146" s="134"/>
      <c r="CI146" s="135"/>
      <c r="CJ146" s="79">
        <f>SUM(BX146:CI146)</f>
        <v>0</v>
      </c>
      <c r="CK146" s="137"/>
      <c r="CL146" s="128"/>
      <c r="CM146" s="862"/>
      <c r="CN146" s="117"/>
      <c r="CO146" s="118"/>
      <c r="CP146" s="118"/>
      <c r="CQ146" s="119"/>
      <c r="CR146" s="119"/>
      <c r="CS146" s="119"/>
      <c r="CT146" s="120"/>
      <c r="CU146" s="121"/>
      <c r="CV146" s="122"/>
      <c r="CW146" s="122"/>
      <c r="CX146" s="123"/>
      <c r="CY146" s="123"/>
      <c r="CZ146" s="123"/>
      <c r="DA146" s="123"/>
      <c r="DB146" s="123"/>
      <c r="DC146" s="123"/>
      <c r="DD146" s="123"/>
      <c r="DE146" s="123"/>
      <c r="DF146" s="124"/>
      <c r="DG146" s="161">
        <f>SUM(CN146:DF146)</f>
        <v>0</v>
      </c>
      <c r="DH146" s="126"/>
      <c r="DI146" s="4285"/>
      <c r="DJ146" s="176"/>
      <c r="DK146" s="128"/>
      <c r="DL146" s="129"/>
      <c r="DM146" s="130"/>
      <c r="DN146" s="131"/>
      <c r="DO146" s="132"/>
      <c r="DP146" s="133"/>
      <c r="DQ146" s="134"/>
      <c r="DR146" s="135"/>
      <c r="DS146" s="136">
        <f>SUM(DG146:DR146)</f>
        <v>0</v>
      </c>
      <c r="DT146" s="137"/>
      <c r="DU146" s="128"/>
      <c r="DV146" s="865"/>
      <c r="DW146" s="117"/>
      <c r="DX146" s="118"/>
      <c r="DY146" s="118"/>
      <c r="DZ146" s="119"/>
      <c r="EA146" s="119"/>
      <c r="EB146" s="119"/>
      <c r="EC146" s="120"/>
      <c r="ED146" s="121"/>
      <c r="EE146" s="122"/>
      <c r="EF146" s="122"/>
      <c r="EG146" s="123"/>
      <c r="EH146" s="123"/>
      <c r="EI146" s="123"/>
      <c r="EJ146" s="123"/>
      <c r="EK146" s="123"/>
      <c r="EL146" s="123"/>
      <c r="EM146" s="123"/>
      <c r="EN146" s="123"/>
      <c r="EO146" s="124"/>
      <c r="EP146" s="161">
        <f>SUM(DW146:EO146)</f>
        <v>0</v>
      </c>
      <c r="EQ146" s="126"/>
      <c r="ER146" s="856"/>
      <c r="ES146" s="176"/>
      <c r="ET146" s="128"/>
      <c r="EU146" s="129"/>
      <c r="EV146" s="130"/>
      <c r="EW146" s="131"/>
      <c r="EX146" s="132"/>
      <c r="EY146" s="133"/>
      <c r="EZ146" s="134"/>
      <c r="FA146" s="135"/>
      <c r="FB146" s="136">
        <f t="shared" si="2349"/>
        <v>0</v>
      </c>
      <c r="FC146" s="137"/>
      <c r="FD146" s="128"/>
      <c r="FE146" s="865"/>
      <c r="FF146" s="2207">
        <f>الاعدادات!$D$9</f>
        <v>2025</v>
      </c>
      <c r="FG146" s="163">
        <f t="shared" si="2350"/>
        <v>0</v>
      </c>
      <c r="FH146" s="164">
        <f t="shared" si="2351"/>
        <v>0</v>
      </c>
      <c r="FI146" s="164">
        <f>CA138+CB138+CC138+CD138+CE138+BZ138</f>
        <v>0</v>
      </c>
      <c r="FJ146" s="165">
        <f>CF138+CG138+CH138+CI138</f>
        <v>0</v>
      </c>
      <c r="FK146" s="166">
        <f t="shared" si="2352"/>
        <v>0</v>
      </c>
      <c r="FL146" s="164">
        <f t="shared" si="2353"/>
        <v>0</v>
      </c>
      <c r="FM146" s="164">
        <f>DJ138+DK138+DL138+DM138+DN138+DI138</f>
        <v>0</v>
      </c>
      <c r="FN146" s="165">
        <f>DO138+DP138+DQ138+DR138</f>
        <v>0</v>
      </c>
      <c r="FO146" s="166">
        <f t="shared" si="2354"/>
        <v>0</v>
      </c>
      <c r="FP146" s="164">
        <f t="shared" si="2355"/>
        <v>0</v>
      </c>
      <c r="FQ146" s="164">
        <f>CA145+CB145+CC145+CD145+CE145+BZ145</f>
        <v>0</v>
      </c>
      <c r="FR146" s="165">
        <f>CF145+CG145+CH145+CI145</f>
        <v>0</v>
      </c>
      <c r="FS146" s="166">
        <f t="shared" si="2356"/>
        <v>0</v>
      </c>
      <c r="FT146" s="164">
        <f t="shared" si="2357"/>
        <v>0</v>
      </c>
      <c r="FU146" s="164">
        <f>DI145+DJ145+DK145+DL145+DM145+DN145</f>
        <v>0</v>
      </c>
      <c r="FV146" s="167">
        <f>DO145+DP145+DQ145+DR145</f>
        <v>0</v>
      </c>
      <c r="FW146" s="166">
        <f t="shared" si="2358"/>
        <v>0</v>
      </c>
      <c r="FX146" s="164">
        <f t="shared" si="2359"/>
        <v>0</v>
      </c>
      <c r="FY146" s="164">
        <f>ES138+ET138+EU138+EV138+EW138+ER138</f>
        <v>0</v>
      </c>
      <c r="FZ146" s="167">
        <f>EX138+EY138+EZ138+FA138</f>
        <v>0</v>
      </c>
      <c r="GA146" s="166">
        <f t="shared" si="2360"/>
        <v>0</v>
      </c>
      <c r="GB146" s="164">
        <f t="shared" si="2361"/>
        <v>0</v>
      </c>
      <c r="GC146" s="164">
        <f>ES145+ET145+EU145+EV145+EW145+ER145</f>
        <v>0</v>
      </c>
      <c r="GD146" s="167">
        <f>EX145+EY145+EZ145+FA145</f>
        <v>0</v>
      </c>
      <c r="GE146" s="837" t="s">
        <v>184</v>
      </c>
      <c r="GF146" s="169">
        <f>FO148</f>
        <v>0</v>
      </c>
      <c r="GG146" s="170">
        <f>FP148</f>
        <v>0</v>
      </c>
      <c r="GH146" s="170">
        <f>FQ148</f>
        <v>0</v>
      </c>
      <c r="GI146" s="171">
        <f>FR148</f>
        <v>0</v>
      </c>
      <c r="GQ146" s="2234">
        <f>الاعدادات!$D$16</f>
        <v>2025</v>
      </c>
      <c r="GR146" s="1761"/>
      <c r="GS146" s="1762"/>
      <c r="GT146" s="1762"/>
      <c r="GU146" s="1763"/>
      <c r="GV146" s="1763"/>
      <c r="GW146" s="1763"/>
      <c r="GX146" s="1764"/>
      <c r="GY146" s="1765"/>
      <c r="GZ146" s="1766"/>
      <c r="HA146" s="1766"/>
      <c r="HB146" s="1767"/>
      <c r="HC146" s="1767"/>
      <c r="HD146" s="1767"/>
      <c r="HE146" s="1767"/>
      <c r="HF146" s="1767"/>
      <c r="HG146" s="1767"/>
      <c r="HH146" s="1767"/>
      <c r="HI146" s="1767"/>
      <c r="HJ146" s="1768"/>
      <c r="HK146" s="1769"/>
      <c r="HL146" s="1770"/>
      <c r="HM146" s="1771"/>
      <c r="HN146" s="1772"/>
      <c r="HO146" s="1773"/>
      <c r="HP146" s="1774"/>
      <c r="HQ146" s="1775"/>
      <c r="HR146" s="1776"/>
      <c r="HS146" s="1777"/>
      <c r="HT146" s="1778"/>
      <c r="HU146" s="1779"/>
      <c r="HV146" s="1780"/>
      <c r="HW146" s="1781"/>
      <c r="HX146" s="1782"/>
      <c r="HY146" s="1782"/>
      <c r="HZ146" s="1783"/>
      <c r="IA146" s="1761"/>
      <c r="IB146" s="1762"/>
      <c r="IC146" s="1762"/>
      <c r="ID146" s="1763"/>
      <c r="IE146" s="1763"/>
      <c r="IF146" s="1763"/>
      <c r="IG146" s="1764"/>
      <c r="IH146" s="1765"/>
      <c r="II146" s="1766"/>
      <c r="IJ146" s="1766"/>
      <c r="IK146" s="1767"/>
      <c r="IL146" s="1767"/>
      <c r="IM146" s="1767"/>
      <c r="IN146" s="1767"/>
      <c r="IO146" s="1767"/>
      <c r="IP146" s="1767"/>
      <c r="IQ146" s="1767"/>
      <c r="IR146" s="1767"/>
      <c r="IS146" s="1768"/>
      <c r="IT146" s="1769"/>
      <c r="IU146" s="1770"/>
      <c r="IV146" s="1771"/>
      <c r="IW146" s="1772"/>
      <c r="IX146" s="1773"/>
      <c r="IY146" s="1774"/>
      <c r="IZ146" s="1775"/>
      <c r="JA146" s="1776"/>
      <c r="JB146" s="1777"/>
      <c r="JC146" s="1778"/>
      <c r="JD146" s="1779"/>
      <c r="JE146" s="1780"/>
      <c r="JF146" s="1781"/>
      <c r="JG146" s="1782"/>
      <c r="JH146" s="1782"/>
      <c r="JI146" s="1783"/>
    </row>
    <row r="147" spans="1:269" ht="36.75" customHeight="1" thickBot="1">
      <c r="A147" s="172"/>
      <c r="B147" s="172"/>
      <c r="C147" s="172"/>
      <c r="D147" s="172"/>
      <c r="E147" s="172"/>
      <c r="F147" s="172"/>
      <c r="G147" s="172"/>
      <c r="H147" s="172"/>
      <c r="I147" s="172"/>
      <c r="J147" s="172"/>
      <c r="K147" s="172"/>
      <c r="L147" s="172"/>
      <c r="M147" s="172"/>
      <c r="N147" s="172"/>
      <c r="O147" s="172"/>
      <c r="P147" s="172"/>
      <c r="Q147" s="172"/>
      <c r="R147" s="172"/>
      <c r="S147" s="172"/>
      <c r="T147" s="172"/>
      <c r="U147" s="172"/>
      <c r="V147" s="172"/>
      <c r="W147" s="172"/>
      <c r="X147" s="172"/>
      <c r="Y147" s="172"/>
      <c r="Z147" s="172"/>
      <c r="AA147" s="172"/>
      <c r="AB147" s="172"/>
      <c r="AC147" s="172"/>
      <c r="AD147" s="172"/>
      <c r="AE147" s="172"/>
      <c r="AF147" s="172"/>
      <c r="AG147" s="172"/>
      <c r="AH147" s="172"/>
      <c r="AI147" s="172"/>
      <c r="AJ147" s="172"/>
      <c r="AK147" s="172"/>
      <c r="AL147" s="172"/>
      <c r="AM147" s="172"/>
      <c r="AN147" s="172"/>
      <c r="AO147" s="172"/>
      <c r="AP147" s="172"/>
      <c r="AQ147" s="172"/>
      <c r="AR147" s="172"/>
      <c r="AS147" s="172"/>
      <c r="AT147" s="172"/>
      <c r="AU147" s="172"/>
      <c r="AV147" s="172"/>
      <c r="AW147" s="172"/>
      <c r="AX147" s="172"/>
      <c r="AY147" s="172"/>
      <c r="AZ147" s="172"/>
      <c r="BA147" s="172"/>
      <c r="BB147" s="172"/>
      <c r="BC147" s="172"/>
      <c r="BD147" s="177" t="s">
        <v>181</v>
      </c>
      <c r="BE147" s="843">
        <f t="shared" ref="BE147" si="2362">SUM(BE142:BE146)</f>
        <v>0</v>
      </c>
      <c r="BF147" s="844">
        <f t="shared" ref="BF147" si="2363">SUM(BF142:BF146)</f>
        <v>0</v>
      </c>
      <c r="BG147" s="844">
        <f t="shared" ref="BG147" si="2364">SUM(BG142:BG146)</f>
        <v>0</v>
      </c>
      <c r="BH147" s="844">
        <f t="shared" ref="BH147" si="2365">SUM(BH142:BH146)</f>
        <v>0</v>
      </c>
      <c r="BI147" s="844">
        <f t="shared" ref="BI147" si="2366">SUM(BI142:BI146)</f>
        <v>0</v>
      </c>
      <c r="BJ147" s="844">
        <f t="shared" ref="BJ147" si="2367">SUM(BJ142:BJ146)</f>
        <v>0</v>
      </c>
      <c r="BK147" s="844">
        <f t="shared" ref="BK147" si="2368">SUM(BK142:BK146)</f>
        <v>0</v>
      </c>
      <c r="BL147" s="844">
        <f t="shared" ref="BL147" si="2369">SUM(BL142:BL146)</f>
        <v>0</v>
      </c>
      <c r="BM147" s="844">
        <f t="shared" ref="BM147" si="2370">SUM(BM142:BM146)</f>
        <v>0</v>
      </c>
      <c r="BN147" s="844">
        <f t="shared" ref="BN147" si="2371">SUM(BN142:BN146)</f>
        <v>0</v>
      </c>
      <c r="BO147" s="844">
        <f t="shared" ref="BO147" si="2372">SUM(BO142:BO146)</f>
        <v>0</v>
      </c>
      <c r="BP147" s="844">
        <f t="shared" ref="BP147" si="2373">SUM(BP142:BP146)</f>
        <v>0</v>
      </c>
      <c r="BQ147" s="844">
        <f t="shared" ref="BQ147" si="2374">SUM(BQ142:BQ146)</f>
        <v>0</v>
      </c>
      <c r="BR147" s="844">
        <f t="shared" ref="BR147" si="2375">SUM(BR142:BR146)</f>
        <v>0</v>
      </c>
      <c r="BS147" s="844">
        <f t="shared" ref="BS147" si="2376">SUM(BS142:BS146)</f>
        <v>0</v>
      </c>
      <c r="BT147" s="844">
        <f t="shared" ref="BT147" si="2377">SUM(BT142:BT146)</f>
        <v>0</v>
      </c>
      <c r="BU147" s="844">
        <f t="shared" ref="BU147" si="2378">SUM(BU142:BU146)</f>
        <v>0</v>
      </c>
      <c r="BV147" s="844">
        <f t="shared" ref="BV147" si="2379">SUM(BV142:BV146)</f>
        <v>0</v>
      </c>
      <c r="BW147" s="844">
        <f t="shared" ref="BW147" si="2380">SUM(BW142:BW146)</f>
        <v>0</v>
      </c>
      <c r="BX147" s="845">
        <f t="shared" ref="BX147" si="2381">BW147+BV147+BO147+BN147+BM147+BL147+BK147+BJ147+BI147+BH147+BG147+BF147+BE147</f>
        <v>0</v>
      </c>
      <c r="BY147" s="844">
        <f t="shared" ref="BY147" si="2382">SUM(BY142:BY146)</f>
        <v>0</v>
      </c>
      <c r="BZ147" s="844">
        <f t="shared" ref="BZ147" si="2383">SUM(BZ142:BZ146)</f>
        <v>0</v>
      </c>
      <c r="CA147" s="844">
        <f t="shared" ref="CA147" si="2384">SUM(CA142:CA146)</f>
        <v>0</v>
      </c>
      <c r="CB147" s="844">
        <f t="shared" ref="CB147" si="2385">SUM(CB142:CB146)</f>
        <v>0</v>
      </c>
      <c r="CC147" s="844">
        <f t="shared" ref="CC147" si="2386">SUM(CC142:CC146)</f>
        <v>0</v>
      </c>
      <c r="CD147" s="844">
        <f t="shared" ref="CD147" si="2387">SUM(CD142:CD146)</f>
        <v>0</v>
      </c>
      <c r="CE147" s="844">
        <f t="shared" ref="CE147" si="2388">SUM(CE142:CE146)</f>
        <v>0</v>
      </c>
      <c r="CF147" s="844">
        <f t="shared" ref="CF147" si="2389">SUM(CF142:CF146)</f>
        <v>0</v>
      </c>
      <c r="CG147" s="844">
        <f t="shared" ref="CG147" si="2390">SUM(CG142:CG146)</f>
        <v>0</v>
      </c>
      <c r="CH147" s="2208">
        <f t="shared" ref="CH147" si="2391">SUM(CH142:CH146)</f>
        <v>0</v>
      </c>
      <c r="CI147" s="844">
        <f t="shared" ref="CI147" si="2392">SUM(CI142:CI146)</f>
        <v>0</v>
      </c>
      <c r="CJ147" s="844">
        <f t="shared" ref="CJ147" si="2393">SUM(CJ142:CJ146)</f>
        <v>0</v>
      </c>
      <c r="CK147" s="844">
        <f t="shared" ref="CK147" si="2394">SUM(CK142:CK146)</f>
        <v>0</v>
      </c>
      <c r="CL147" s="844">
        <f t="shared" ref="CL147" si="2395">SUM(CL142:CL146)</f>
        <v>0</v>
      </c>
      <c r="CM147" s="2209">
        <f t="shared" ref="CM147" si="2396">SUM(CM142:CM146)</f>
        <v>0</v>
      </c>
      <c r="CN147" s="843">
        <f t="shared" ref="CN147" si="2397">SUM(CN142:CN146)</f>
        <v>0</v>
      </c>
      <c r="CO147" s="844">
        <f t="shared" ref="CO147" si="2398">SUM(CO142:CO146)</f>
        <v>0</v>
      </c>
      <c r="CP147" s="844">
        <f t="shared" ref="CP147" si="2399">SUM(CP142:CP146)</f>
        <v>0</v>
      </c>
      <c r="CQ147" s="844">
        <f t="shared" ref="CQ147" si="2400">SUM(CQ142:CQ146)</f>
        <v>0</v>
      </c>
      <c r="CR147" s="844">
        <f t="shared" ref="CR147" si="2401">SUM(CR142:CR146)</f>
        <v>0</v>
      </c>
      <c r="CS147" s="844">
        <f t="shared" ref="CS147" si="2402">SUM(CS142:CS146)</f>
        <v>0</v>
      </c>
      <c r="CT147" s="844">
        <f t="shared" ref="CT147" si="2403">SUM(CT142:CT146)</f>
        <v>0</v>
      </c>
      <c r="CU147" s="844">
        <f t="shared" ref="CU147" si="2404">SUM(CU142:CU146)</f>
        <v>0</v>
      </c>
      <c r="CV147" s="844">
        <f t="shared" ref="CV147" si="2405">SUM(CV142:CV146)</f>
        <v>0</v>
      </c>
      <c r="CW147" s="844">
        <f t="shared" ref="CW147" si="2406">SUM(CW142:CW146)</f>
        <v>0</v>
      </c>
      <c r="CX147" s="844">
        <f t="shared" ref="CX147" si="2407">SUM(CX142:CX146)</f>
        <v>0</v>
      </c>
      <c r="CY147" s="844">
        <f t="shared" ref="CY147" si="2408">SUM(CY142:CY146)</f>
        <v>0</v>
      </c>
      <c r="CZ147" s="844">
        <f t="shared" ref="CZ147" si="2409">SUM(CZ142:CZ146)</f>
        <v>0</v>
      </c>
      <c r="DA147" s="844">
        <f t="shared" ref="DA147" si="2410">SUM(DA142:DA146)</f>
        <v>0</v>
      </c>
      <c r="DB147" s="844">
        <f t="shared" ref="DB147" si="2411">SUM(DB142:DB146)</f>
        <v>0</v>
      </c>
      <c r="DC147" s="844">
        <f t="shared" ref="DC147" si="2412">SUM(DC142:DC146)</f>
        <v>0</v>
      </c>
      <c r="DD147" s="844">
        <f t="shared" ref="DD147" si="2413">SUM(DD142:DD146)</f>
        <v>0</v>
      </c>
      <c r="DE147" s="844">
        <f t="shared" ref="DE147" si="2414">SUM(DE142:DE146)</f>
        <v>0</v>
      </c>
      <c r="DF147" s="844">
        <f t="shared" ref="DF147" si="2415">SUM(DF142:DF146)</f>
        <v>0</v>
      </c>
      <c r="DG147" s="845">
        <f t="shared" ref="DG147" si="2416">DF147+DE147+CX147+CW147+CV147+CU147+CT147+CS147+CR147+CQ147+CP147+CO147+CN147</f>
        <v>0</v>
      </c>
      <c r="DH147" s="844">
        <f t="shared" ref="DH147" si="2417">SUM(DH142:DH146)</f>
        <v>0</v>
      </c>
      <c r="DI147" s="844">
        <f t="shared" ref="DI147" si="2418">SUM(DI142:DI146)</f>
        <v>0</v>
      </c>
      <c r="DJ147" s="844">
        <f t="shared" ref="DJ147" si="2419">SUM(DJ142:DJ146)</f>
        <v>0</v>
      </c>
      <c r="DK147" s="844">
        <f t="shared" ref="DK147" si="2420">SUM(DK142:DK146)</f>
        <v>0</v>
      </c>
      <c r="DL147" s="844">
        <f t="shared" ref="DL147" si="2421">SUM(DL142:DL146)</f>
        <v>0</v>
      </c>
      <c r="DM147" s="844">
        <f t="shared" ref="DM147" si="2422">SUM(DM142:DM146)</f>
        <v>0</v>
      </c>
      <c r="DN147" s="844">
        <f t="shared" ref="DN147" si="2423">SUM(DN142:DN146)</f>
        <v>0</v>
      </c>
      <c r="DO147" s="844">
        <f t="shared" ref="DO147" si="2424">SUM(DO142:DO146)</f>
        <v>0</v>
      </c>
      <c r="DP147" s="844">
        <f t="shared" ref="DP147" si="2425">SUM(DP142:DP146)</f>
        <v>0</v>
      </c>
      <c r="DQ147" s="2208">
        <f t="shared" ref="DQ147" si="2426">SUM(DQ142:DQ146)</f>
        <v>0</v>
      </c>
      <c r="DR147" s="844">
        <f t="shared" ref="DR147" si="2427">SUM(DR142:DR146)</f>
        <v>0</v>
      </c>
      <c r="DS147" s="844">
        <f t="shared" ref="DS147" si="2428">SUM(DS142:DS146)</f>
        <v>0</v>
      </c>
      <c r="DT147" s="844">
        <f t="shared" ref="DT147" si="2429">SUM(DT142:DT146)</f>
        <v>0</v>
      </c>
      <c r="DU147" s="844">
        <f t="shared" ref="DU147" si="2430">SUM(DU142:DU146)</f>
        <v>0</v>
      </c>
      <c r="DV147" s="2210">
        <f t="shared" ref="DV147" si="2431">SUM(DV142:DV146)</f>
        <v>0</v>
      </c>
      <c r="DW147" s="843">
        <f t="shared" ref="DW147" si="2432">SUM(DW142:DW146)</f>
        <v>0</v>
      </c>
      <c r="DX147" s="844">
        <f t="shared" ref="DX147" si="2433">SUM(DX142:DX146)</f>
        <v>0</v>
      </c>
      <c r="DY147" s="844">
        <f t="shared" ref="DY147" si="2434">SUM(DY142:DY146)</f>
        <v>0</v>
      </c>
      <c r="DZ147" s="844">
        <f t="shared" ref="DZ147" si="2435">SUM(DZ142:DZ146)</f>
        <v>0</v>
      </c>
      <c r="EA147" s="844">
        <f t="shared" ref="EA147" si="2436">SUM(EA142:EA146)</f>
        <v>0</v>
      </c>
      <c r="EB147" s="844">
        <f t="shared" ref="EB147" si="2437">SUM(EB142:EB146)</f>
        <v>0</v>
      </c>
      <c r="EC147" s="844">
        <f t="shared" ref="EC147" si="2438">SUM(EC142:EC146)</f>
        <v>0</v>
      </c>
      <c r="ED147" s="844">
        <f t="shared" ref="ED147" si="2439">SUM(ED142:ED146)</f>
        <v>0</v>
      </c>
      <c r="EE147" s="844">
        <f t="shared" ref="EE147" si="2440">SUM(EE142:EE146)</f>
        <v>0</v>
      </c>
      <c r="EF147" s="844">
        <f t="shared" ref="EF147" si="2441">SUM(EF142:EF146)</f>
        <v>0</v>
      </c>
      <c r="EG147" s="844">
        <f t="shared" ref="EG147" si="2442">SUM(EG142:EG146)</f>
        <v>0</v>
      </c>
      <c r="EH147" s="844">
        <f t="shared" ref="EH147" si="2443">SUM(EH142:EH146)</f>
        <v>0</v>
      </c>
      <c r="EI147" s="844">
        <f t="shared" ref="EI147" si="2444">SUM(EI142:EI146)</f>
        <v>0</v>
      </c>
      <c r="EJ147" s="844">
        <f t="shared" ref="EJ147" si="2445">SUM(EJ142:EJ146)</f>
        <v>0</v>
      </c>
      <c r="EK147" s="844">
        <f t="shared" ref="EK147" si="2446">SUM(EK142:EK146)</f>
        <v>0</v>
      </c>
      <c r="EL147" s="844">
        <f t="shared" ref="EL147" si="2447">SUM(EL142:EL146)</f>
        <v>0</v>
      </c>
      <c r="EM147" s="844">
        <f t="shared" ref="EM147" si="2448">SUM(EM142:EM146)</f>
        <v>0</v>
      </c>
      <c r="EN147" s="844">
        <f t="shared" ref="EN147" si="2449">SUM(EN142:EN146)</f>
        <v>0</v>
      </c>
      <c r="EO147" s="844">
        <f t="shared" ref="EO147" si="2450">SUM(EO142:EO146)</f>
        <v>0</v>
      </c>
      <c r="EP147" s="845">
        <f t="shared" ref="EP147" si="2451">EO147+EN147+EG147+EF147+EE147+ED147+EC147+EB147+EA147+DZ147+DY147+DX147+DW147</f>
        <v>0</v>
      </c>
      <c r="EQ147" s="844">
        <f>SUM(EQ142:EQ146)</f>
        <v>0</v>
      </c>
      <c r="ER147" s="844"/>
      <c r="ES147" s="844">
        <f t="shared" ref="ES147" si="2452">SUM(ES142:ES146)</f>
        <v>0</v>
      </c>
      <c r="ET147" s="844">
        <f t="shared" ref="ET147" si="2453">SUM(ET142:ET146)</f>
        <v>0</v>
      </c>
      <c r="EU147" s="844">
        <f t="shared" ref="EU147" si="2454">SUM(EU142:EU146)</f>
        <v>0</v>
      </c>
      <c r="EV147" s="844">
        <f t="shared" ref="EV147" si="2455">SUM(EV142:EV146)</f>
        <v>0</v>
      </c>
      <c r="EW147" s="844">
        <f t="shared" ref="EW147" si="2456">SUM(EW142:EW146)</f>
        <v>0</v>
      </c>
      <c r="EX147" s="844">
        <f t="shared" ref="EX147" si="2457">SUM(EX142:EX146)</f>
        <v>0</v>
      </c>
      <c r="EY147" s="844">
        <f t="shared" ref="EY147" si="2458">SUM(EY142:EY146)</f>
        <v>0</v>
      </c>
      <c r="EZ147" s="2208">
        <f t="shared" ref="EZ147" si="2459">SUM(EZ142:EZ146)</f>
        <v>0</v>
      </c>
      <c r="FA147" s="844">
        <f t="shared" ref="FA147" si="2460">SUM(FA142:FA146)</f>
        <v>0</v>
      </c>
      <c r="FB147" s="844">
        <f t="shared" ref="FB147" si="2461">SUM(FB142:FB146)</f>
        <v>0</v>
      </c>
      <c r="FC147" s="844">
        <f t="shared" ref="FC147" si="2462">SUM(FC142:FC146)</f>
        <v>0</v>
      </c>
      <c r="FD147" s="844">
        <f t="shared" ref="FD147" si="2463">SUM(FD142:FD146)</f>
        <v>0</v>
      </c>
      <c r="FE147" s="2210">
        <f t="shared" ref="FE147" si="2464">SUM(FE142:FE146)</f>
        <v>0</v>
      </c>
      <c r="FF147" s="2211">
        <f>الاعدادات!$D$10</f>
        <v>2026</v>
      </c>
      <c r="FG147" s="2194">
        <f t="shared" si="2350"/>
        <v>0</v>
      </c>
      <c r="FH147" s="2195">
        <f t="shared" si="2351"/>
        <v>0</v>
      </c>
      <c r="FI147" s="2195">
        <f>CA139+CB139+CC139+CD139+CE139+BZ139</f>
        <v>0</v>
      </c>
      <c r="FJ147" s="2196">
        <f>CF139+CG139+CH139+CI139</f>
        <v>0</v>
      </c>
      <c r="FK147" s="2197">
        <f t="shared" si="2352"/>
        <v>0</v>
      </c>
      <c r="FL147" s="2195">
        <f t="shared" si="2353"/>
        <v>0</v>
      </c>
      <c r="FM147" s="2195">
        <f>DJ139+DK139+DL139+DM139+DN139+DI139</f>
        <v>0</v>
      </c>
      <c r="FN147" s="2196">
        <f>DO139+DP139+DQ139+DR139</f>
        <v>0</v>
      </c>
      <c r="FO147" s="2197">
        <f t="shared" si="2354"/>
        <v>0</v>
      </c>
      <c r="FP147" s="2195">
        <f t="shared" si="2355"/>
        <v>0</v>
      </c>
      <c r="FQ147" s="2195">
        <f>CA146+CB146+CC146+CD146+CE146+BZ146</f>
        <v>0</v>
      </c>
      <c r="FR147" s="2196">
        <f>CF146+CG146+CH146+CI146</f>
        <v>0</v>
      </c>
      <c r="FS147" s="2197">
        <f t="shared" si="2356"/>
        <v>0</v>
      </c>
      <c r="FT147" s="2195">
        <f t="shared" si="2357"/>
        <v>0</v>
      </c>
      <c r="FU147" s="2195">
        <f>DI146+DJ146+DK146+DL146+DM146+DN146</f>
        <v>0</v>
      </c>
      <c r="FV147" s="2198">
        <f>DO146+DP146+DQ146+DR146</f>
        <v>0</v>
      </c>
      <c r="FW147" s="2197">
        <f t="shared" si="2358"/>
        <v>0</v>
      </c>
      <c r="FX147" s="2195">
        <f t="shared" si="2359"/>
        <v>0</v>
      </c>
      <c r="FY147" s="2195">
        <f>ES139+ET139+EU139+EV139+EW139+ER139</f>
        <v>0</v>
      </c>
      <c r="FZ147" s="2198">
        <f>EX139+EY139+EZ139+FA139</f>
        <v>0</v>
      </c>
      <c r="GA147" s="2197">
        <f t="shared" si="2360"/>
        <v>0</v>
      </c>
      <c r="GB147" s="2195">
        <f t="shared" si="2361"/>
        <v>0</v>
      </c>
      <c r="GC147" s="2195">
        <f>ES146+ET146+EU146+EV146+EW146+ER146</f>
        <v>0</v>
      </c>
      <c r="GD147" s="2198">
        <f>EX146+EY146+EZ146+FA146</f>
        <v>0</v>
      </c>
      <c r="GE147" s="2123" t="s">
        <v>185</v>
      </c>
      <c r="GF147" s="2204">
        <f>FS148</f>
        <v>0</v>
      </c>
      <c r="GG147" s="2205">
        <f>FT148</f>
        <v>0</v>
      </c>
      <c r="GH147" s="2205">
        <f>FU148</f>
        <v>0</v>
      </c>
      <c r="GI147" s="2206">
        <f>FV148</f>
        <v>0</v>
      </c>
      <c r="GQ147" s="2234">
        <f>الاعدادات!$D$17</f>
        <v>2026</v>
      </c>
      <c r="GR147" s="1761"/>
      <c r="GS147" s="1762"/>
      <c r="GT147" s="1762"/>
      <c r="GU147" s="1763"/>
      <c r="GV147" s="1763"/>
      <c r="GW147" s="1763"/>
      <c r="GX147" s="1764"/>
      <c r="GY147" s="1765"/>
      <c r="GZ147" s="1766"/>
      <c r="HA147" s="1766"/>
      <c r="HB147" s="1767"/>
      <c r="HC147" s="1767"/>
      <c r="HD147" s="1767"/>
      <c r="HE147" s="1767"/>
      <c r="HF147" s="1767"/>
      <c r="HG147" s="1767"/>
      <c r="HH147" s="1767"/>
      <c r="HI147" s="1767"/>
      <c r="HJ147" s="1768"/>
      <c r="HK147" s="1769"/>
      <c r="HL147" s="1770"/>
      <c r="HM147" s="1771"/>
      <c r="HN147" s="1772"/>
      <c r="HO147" s="1773"/>
      <c r="HP147" s="1774"/>
      <c r="HQ147" s="1775"/>
      <c r="HR147" s="1776"/>
      <c r="HS147" s="1777"/>
      <c r="HT147" s="1778"/>
      <c r="HU147" s="1779"/>
      <c r="HV147" s="1780"/>
      <c r="HW147" s="1781"/>
      <c r="HX147" s="1782"/>
      <c r="HY147" s="1782"/>
      <c r="HZ147" s="1783"/>
      <c r="IA147" s="1761"/>
      <c r="IB147" s="1762"/>
      <c r="IC147" s="1762"/>
      <c r="ID147" s="1763"/>
      <c r="IE147" s="1763"/>
      <c r="IF147" s="1763"/>
      <c r="IG147" s="1764"/>
      <c r="IH147" s="1765"/>
      <c r="II147" s="1766"/>
      <c r="IJ147" s="1766"/>
      <c r="IK147" s="1767"/>
      <c r="IL147" s="1767"/>
      <c r="IM147" s="1767"/>
      <c r="IN147" s="1767"/>
      <c r="IO147" s="1767"/>
      <c r="IP147" s="1767"/>
      <c r="IQ147" s="1767"/>
      <c r="IR147" s="1767"/>
      <c r="IS147" s="1768"/>
      <c r="IT147" s="1769"/>
      <c r="IU147" s="1770"/>
      <c r="IV147" s="1771"/>
      <c r="IW147" s="1772"/>
      <c r="IX147" s="1773"/>
      <c r="IY147" s="1774"/>
      <c r="IZ147" s="1775"/>
      <c r="JA147" s="1776"/>
      <c r="JB147" s="1777"/>
      <c r="JC147" s="1778"/>
      <c r="JD147" s="1779"/>
      <c r="JE147" s="1780"/>
      <c r="JF147" s="1781"/>
      <c r="JG147" s="1782"/>
      <c r="JH147" s="1782"/>
      <c r="JI147" s="1783"/>
    </row>
    <row r="148" spans="1:269" ht="36.75" customHeight="1" thickBot="1">
      <c r="A148" s="2121"/>
      <c r="B148" s="2121"/>
      <c r="C148" s="2121"/>
      <c r="D148" s="2121"/>
      <c r="E148" s="2121"/>
      <c r="F148" s="2121"/>
      <c r="G148" s="2121"/>
      <c r="H148" s="2121"/>
      <c r="I148" s="2121"/>
      <c r="J148" s="2121"/>
      <c r="K148" s="2121"/>
      <c r="L148" s="2121"/>
      <c r="M148" s="2121"/>
      <c r="N148" s="2121"/>
      <c r="O148" s="2121"/>
      <c r="P148" s="2121"/>
      <c r="Q148" s="2121"/>
      <c r="R148" s="2121"/>
      <c r="S148" s="2121"/>
      <c r="T148" s="2121"/>
      <c r="U148" s="2121"/>
      <c r="V148" s="2121"/>
      <c r="W148" s="2121"/>
      <c r="X148" s="2121"/>
      <c r="Y148" s="2121"/>
      <c r="Z148" s="2121"/>
      <c r="AA148" s="2121"/>
      <c r="AB148" s="2121"/>
      <c r="AC148" s="2121"/>
      <c r="AD148" s="2121"/>
      <c r="AE148" s="2121"/>
      <c r="AF148" s="2121"/>
      <c r="AG148" s="2121"/>
      <c r="AH148" s="2121"/>
      <c r="AI148" s="2121"/>
      <c r="AJ148" s="2121"/>
      <c r="AK148" s="2121"/>
      <c r="AL148" s="2121"/>
      <c r="AM148" s="2121"/>
      <c r="AN148" s="2121"/>
      <c r="AO148" s="2121"/>
      <c r="AP148" s="2121"/>
      <c r="AQ148" s="2121"/>
      <c r="AR148" s="2121"/>
      <c r="AS148" s="2121"/>
      <c r="AT148" s="2121"/>
      <c r="AU148" s="2121"/>
      <c r="AV148" s="2121"/>
      <c r="AW148" s="2121"/>
      <c r="AX148" s="2121"/>
      <c r="AY148" s="2121"/>
      <c r="AZ148" s="2121"/>
      <c r="BA148" s="2121"/>
      <c r="BB148" s="2121"/>
      <c r="BC148" s="2121"/>
      <c r="BD148" s="2122"/>
      <c r="BE148" s="2122"/>
      <c r="BF148" s="2122"/>
      <c r="BG148" s="2122"/>
      <c r="BH148" s="2122"/>
      <c r="BI148" s="2122"/>
      <c r="BJ148" s="2122"/>
      <c r="BK148" s="2122"/>
      <c r="BL148" s="2122"/>
      <c r="BM148" s="2122"/>
      <c r="BN148" s="2122"/>
      <c r="BO148" s="2122"/>
      <c r="BP148" s="2122"/>
      <c r="BQ148" s="2122"/>
      <c r="BR148" s="2122"/>
      <c r="BS148" s="2122"/>
      <c r="BT148" s="2122"/>
      <c r="BU148" s="2122"/>
      <c r="BV148" s="2122"/>
      <c r="BW148" s="2122"/>
      <c r="BX148" s="2122"/>
      <c r="BY148" s="2122"/>
      <c r="BZ148" s="2122"/>
      <c r="CA148" s="2122"/>
      <c r="CB148" s="2122"/>
      <c r="CC148" s="2122"/>
      <c r="CD148" s="2122"/>
      <c r="CE148" s="2122"/>
      <c r="CF148" s="2122"/>
      <c r="CG148" s="2122"/>
      <c r="CH148" s="2122"/>
      <c r="CI148" s="2122"/>
      <c r="CJ148" s="2122"/>
      <c r="CK148" s="2122"/>
      <c r="CL148" s="2122"/>
      <c r="CM148" s="2122"/>
      <c r="CN148" s="2122"/>
      <c r="CO148" s="2122"/>
      <c r="CP148" s="2122"/>
      <c r="CQ148" s="2122"/>
      <c r="CR148" s="2122"/>
      <c r="CS148" s="2122"/>
      <c r="CT148" s="2122"/>
      <c r="CU148" s="2122"/>
      <c r="CV148" s="2122"/>
      <c r="CW148" s="2122"/>
      <c r="CX148" s="2122"/>
      <c r="CY148" s="2122"/>
      <c r="CZ148" s="2122"/>
      <c r="DA148" s="2122"/>
      <c r="DB148" s="2122"/>
      <c r="DC148" s="2122"/>
      <c r="DD148" s="2122"/>
      <c r="DE148" s="2122"/>
      <c r="DF148" s="2122"/>
      <c r="DG148" s="2122"/>
      <c r="DH148" s="2122"/>
      <c r="DI148" s="2122"/>
      <c r="DJ148" s="2122"/>
      <c r="DK148" s="2122"/>
      <c r="DL148" s="2122"/>
      <c r="DM148" s="2122"/>
      <c r="DN148" s="2122"/>
      <c r="DO148" s="2122"/>
      <c r="DP148" s="2122"/>
      <c r="DQ148" s="2122"/>
      <c r="DR148" s="2122"/>
      <c r="DS148" s="2122"/>
      <c r="DT148" s="2122"/>
      <c r="DU148" s="2122"/>
      <c r="DV148" s="2122"/>
      <c r="DW148" s="2122"/>
      <c r="DX148" s="2122"/>
      <c r="DY148" s="2122"/>
      <c r="DZ148" s="2122"/>
      <c r="EA148" s="2122"/>
      <c r="EB148" s="2122"/>
      <c r="EC148" s="2122"/>
      <c r="ED148" s="2122"/>
      <c r="EE148" s="2122"/>
      <c r="EF148" s="2122"/>
      <c r="EG148" s="2122"/>
      <c r="EH148" s="2122"/>
      <c r="EI148" s="2122"/>
      <c r="EJ148" s="2122"/>
      <c r="EK148" s="2122"/>
      <c r="EL148" s="2122"/>
      <c r="EM148" s="2122"/>
      <c r="EN148" s="2122"/>
      <c r="EO148" s="2122"/>
      <c r="EP148" s="2122"/>
      <c r="EQ148" s="2122"/>
      <c r="ER148" s="2122"/>
      <c r="ES148" s="2122"/>
      <c r="ET148" s="2122"/>
      <c r="EU148" s="2122"/>
      <c r="EV148" s="2122"/>
      <c r="EW148" s="2122"/>
      <c r="EX148" s="2122"/>
      <c r="EY148" s="2122"/>
      <c r="EZ148" s="2122"/>
      <c r="FA148" s="2122"/>
      <c r="FB148" s="2122"/>
      <c r="FC148" s="2122"/>
      <c r="FD148" s="2122"/>
      <c r="FE148" s="2122"/>
      <c r="FF148" s="2142" t="s">
        <v>106</v>
      </c>
      <c r="FG148" s="2199">
        <f t="shared" ref="FG148" si="2465">SUM(FG143:FG147)</f>
        <v>0</v>
      </c>
      <c r="FH148" s="2200">
        <f t="shared" ref="FH148" si="2466">SUM(FH143:FH147)</f>
        <v>0</v>
      </c>
      <c r="FI148" s="2200">
        <f t="shared" ref="FI148" si="2467">SUM(FI143:FI147)</f>
        <v>0</v>
      </c>
      <c r="FJ148" s="2201">
        <f t="shared" ref="FJ148" si="2468">SUM(FJ143:FJ147)</f>
        <v>0</v>
      </c>
      <c r="FK148" s="2199">
        <f t="shared" ref="FK148" si="2469">SUM(FK143:FK147)</f>
        <v>0</v>
      </c>
      <c r="FL148" s="2200">
        <f t="shared" ref="FL148" si="2470">SUM(FL143:FL147)</f>
        <v>0</v>
      </c>
      <c r="FM148" s="2200">
        <f t="shared" ref="FM148" si="2471">SUM(FM143:FM147)</f>
        <v>0</v>
      </c>
      <c r="FN148" s="2202">
        <f t="shared" ref="FN148" si="2472">SUM(FN143:FN147)</f>
        <v>0</v>
      </c>
      <c r="FO148" s="2199">
        <f t="shared" ref="FO148" si="2473">SUM(FO143:FO147)</f>
        <v>0</v>
      </c>
      <c r="FP148" s="2200">
        <f t="shared" ref="FP148" si="2474">SUM(FP143:FP147)</f>
        <v>0</v>
      </c>
      <c r="FQ148" s="2200">
        <f t="shared" ref="FQ148" si="2475">SUM(FQ143:FQ147)</f>
        <v>0</v>
      </c>
      <c r="FR148" s="2202">
        <f t="shared" ref="FR148" si="2476">SUM(FR143:FR147)</f>
        <v>0</v>
      </c>
      <c r="FS148" s="2199">
        <f t="shared" ref="FS148" si="2477">SUM(FS143:FS147)</f>
        <v>0</v>
      </c>
      <c r="FT148" s="2200">
        <f t="shared" ref="FT148" si="2478">SUM(FT143:FT147)</f>
        <v>0</v>
      </c>
      <c r="FU148" s="2203">
        <f t="shared" ref="FU148" si="2479">SUM(FU143:FU147)</f>
        <v>0</v>
      </c>
      <c r="FV148" s="2202">
        <f t="shared" ref="FV148" si="2480">SUM(FV143:FV147)</f>
        <v>0</v>
      </c>
      <c r="FW148" s="2199">
        <f t="shared" ref="FW148" si="2481">SUM(FW143:FW147)</f>
        <v>0</v>
      </c>
      <c r="FX148" s="2200">
        <f t="shared" ref="FX148" si="2482">SUM(FX143:FX147)</f>
        <v>0</v>
      </c>
      <c r="FY148" s="2200">
        <f t="shared" ref="FY148" si="2483">SUM(FY143:FY147)</f>
        <v>0</v>
      </c>
      <c r="FZ148" s="2202">
        <f t="shared" ref="FZ148" si="2484">SUM(FZ143:FZ147)</f>
        <v>0</v>
      </c>
      <c r="GA148" s="2199">
        <f t="shared" ref="GA148" si="2485">SUM(GA143:GA147)</f>
        <v>0</v>
      </c>
      <c r="GB148" s="2200">
        <f t="shared" ref="GB148" si="2486">SUM(GB143:GB147)</f>
        <v>0</v>
      </c>
      <c r="GC148" s="2200">
        <f t="shared" ref="GC148" si="2487">SUM(GC143:GC147)</f>
        <v>0</v>
      </c>
      <c r="GD148" s="2202">
        <f t="shared" ref="GD148" si="2488">SUM(GD143:GD147)</f>
        <v>0</v>
      </c>
      <c r="GE148" s="2143"/>
      <c r="GF148" s="2199">
        <f>SUM(GF143:GF147)</f>
        <v>0</v>
      </c>
      <c r="GG148" s="2200">
        <f>SUM(GG143:GG147)</f>
        <v>0</v>
      </c>
      <c r="GH148" s="2200">
        <f>SUM(GH143:GH147)</f>
        <v>0</v>
      </c>
      <c r="GI148" s="2202">
        <f>SUM(GI143:GI147)</f>
        <v>0</v>
      </c>
      <c r="GQ148" s="1784" t="s">
        <v>181</v>
      </c>
      <c r="GR148" s="2235">
        <f>SUM(GR143:GR147)</f>
        <v>0</v>
      </c>
      <c r="GS148" s="2236">
        <f t="shared" ref="GS148:HJ148" si="2489">SUM(GS143:GS147)</f>
        <v>0</v>
      </c>
      <c r="GT148" s="2236">
        <f t="shared" si="2489"/>
        <v>0</v>
      </c>
      <c r="GU148" s="2236">
        <f t="shared" si="2489"/>
        <v>0</v>
      </c>
      <c r="GV148" s="2236">
        <f t="shared" si="2489"/>
        <v>0</v>
      </c>
      <c r="GW148" s="2236">
        <f t="shared" si="2489"/>
        <v>0</v>
      </c>
      <c r="GX148" s="2236">
        <f t="shared" si="2489"/>
        <v>0</v>
      </c>
      <c r="GY148" s="2237">
        <f t="shared" si="2489"/>
        <v>0</v>
      </c>
      <c r="GZ148" s="2237">
        <f t="shared" si="2489"/>
        <v>0</v>
      </c>
      <c r="HA148" s="2237">
        <f t="shared" si="2489"/>
        <v>0</v>
      </c>
      <c r="HB148" s="2237">
        <f t="shared" si="2489"/>
        <v>0</v>
      </c>
      <c r="HC148" s="2237">
        <f t="shared" si="2489"/>
        <v>0</v>
      </c>
      <c r="HD148" s="2237">
        <f t="shared" si="2489"/>
        <v>0</v>
      </c>
      <c r="HE148" s="2237">
        <f t="shared" si="2489"/>
        <v>0</v>
      </c>
      <c r="HF148" s="2237">
        <f t="shared" si="2489"/>
        <v>0</v>
      </c>
      <c r="HG148" s="2237">
        <f t="shared" si="2489"/>
        <v>0</v>
      </c>
      <c r="HH148" s="2237">
        <f t="shared" si="2489"/>
        <v>0</v>
      </c>
      <c r="HI148" s="2237">
        <f t="shared" si="2489"/>
        <v>0</v>
      </c>
      <c r="HJ148" s="2238">
        <f t="shared" si="2489"/>
        <v>0</v>
      </c>
      <c r="HK148" s="1769">
        <f t="shared" ref="HK148" si="2490">SUM(GR148:HJ148)</f>
        <v>0</v>
      </c>
      <c r="HL148" s="2239">
        <f t="shared" ref="HL148:HV148" si="2491">SUM(HL143:HL147)</f>
        <v>0</v>
      </c>
      <c r="HM148" s="2240">
        <f t="shared" si="2491"/>
        <v>0</v>
      </c>
      <c r="HN148" s="2241">
        <f t="shared" si="2491"/>
        <v>0</v>
      </c>
      <c r="HO148" s="2242">
        <f t="shared" si="2491"/>
        <v>0</v>
      </c>
      <c r="HP148" s="2243">
        <f t="shared" si="2491"/>
        <v>0</v>
      </c>
      <c r="HQ148" s="2244">
        <f t="shared" si="2491"/>
        <v>0</v>
      </c>
      <c r="HR148" s="2245">
        <f t="shared" si="2491"/>
        <v>0</v>
      </c>
      <c r="HS148" s="2246">
        <f t="shared" si="2491"/>
        <v>0</v>
      </c>
      <c r="HT148" s="2247">
        <f t="shared" si="2491"/>
        <v>0</v>
      </c>
      <c r="HU148" s="2248">
        <f t="shared" si="2491"/>
        <v>0</v>
      </c>
      <c r="HV148" s="2239">
        <f t="shared" si="2491"/>
        <v>0</v>
      </c>
      <c r="HW148" s="1781">
        <f t="shared" ref="HW148" si="2492">SUM(HK148:HV148)</f>
        <v>0</v>
      </c>
      <c r="HX148" s="2239">
        <f>SUM(HX143:HX147)</f>
        <v>0</v>
      </c>
      <c r="HY148" s="2239">
        <f>SUM(HY143:HY147)</f>
        <v>0</v>
      </c>
      <c r="HZ148" s="2249">
        <f>SUM(HZ143:HZ147)</f>
        <v>0</v>
      </c>
      <c r="IA148" s="2235">
        <f>SUM(IA143:IA147)</f>
        <v>0</v>
      </c>
      <c r="IB148" s="2236">
        <f t="shared" ref="IB148:IS148" si="2493">SUM(IB143:IB147)</f>
        <v>0</v>
      </c>
      <c r="IC148" s="2236">
        <f t="shared" si="2493"/>
        <v>0</v>
      </c>
      <c r="ID148" s="2236">
        <f t="shared" si="2493"/>
        <v>0</v>
      </c>
      <c r="IE148" s="2236">
        <f t="shared" si="2493"/>
        <v>0</v>
      </c>
      <c r="IF148" s="2236">
        <f t="shared" si="2493"/>
        <v>0</v>
      </c>
      <c r="IG148" s="2236">
        <f t="shared" si="2493"/>
        <v>0</v>
      </c>
      <c r="IH148" s="2237">
        <f t="shared" si="2493"/>
        <v>0</v>
      </c>
      <c r="II148" s="2237">
        <f t="shared" si="2493"/>
        <v>0</v>
      </c>
      <c r="IJ148" s="2237">
        <f t="shared" si="2493"/>
        <v>0</v>
      </c>
      <c r="IK148" s="2237">
        <f t="shared" si="2493"/>
        <v>0</v>
      </c>
      <c r="IL148" s="2237">
        <f t="shared" si="2493"/>
        <v>0</v>
      </c>
      <c r="IM148" s="2237">
        <f t="shared" si="2493"/>
        <v>0</v>
      </c>
      <c r="IN148" s="2237">
        <f t="shared" si="2493"/>
        <v>0</v>
      </c>
      <c r="IO148" s="2237">
        <f t="shared" si="2493"/>
        <v>0</v>
      </c>
      <c r="IP148" s="2237">
        <f t="shared" si="2493"/>
        <v>0</v>
      </c>
      <c r="IQ148" s="2237">
        <f t="shared" si="2493"/>
        <v>0</v>
      </c>
      <c r="IR148" s="2237">
        <f t="shared" si="2493"/>
        <v>0</v>
      </c>
      <c r="IS148" s="2238">
        <f t="shared" si="2493"/>
        <v>0</v>
      </c>
      <c r="IT148" s="1769">
        <f t="shared" ref="IT148" si="2494">SUM(IA148:IS148)</f>
        <v>0</v>
      </c>
      <c r="IU148" s="2239">
        <f t="shared" ref="IU148:JE148" si="2495">SUM(IU143:IU147)</f>
        <v>0</v>
      </c>
      <c r="IV148" s="2240">
        <f t="shared" si="2495"/>
        <v>0</v>
      </c>
      <c r="IW148" s="2241">
        <f t="shared" si="2495"/>
        <v>0</v>
      </c>
      <c r="IX148" s="2242">
        <f t="shared" si="2495"/>
        <v>0</v>
      </c>
      <c r="IY148" s="2243">
        <f t="shared" si="2495"/>
        <v>0</v>
      </c>
      <c r="IZ148" s="2244">
        <f t="shared" si="2495"/>
        <v>0</v>
      </c>
      <c r="JA148" s="2245">
        <f t="shared" si="2495"/>
        <v>0</v>
      </c>
      <c r="JB148" s="2246">
        <f t="shared" si="2495"/>
        <v>0</v>
      </c>
      <c r="JC148" s="2247">
        <f t="shared" si="2495"/>
        <v>0</v>
      </c>
      <c r="JD148" s="2248">
        <f t="shared" si="2495"/>
        <v>0</v>
      </c>
      <c r="JE148" s="2239">
        <f t="shared" si="2495"/>
        <v>0</v>
      </c>
      <c r="JF148" s="1781">
        <f t="shared" ref="JF148" si="2496">SUM(IT148:JE148)</f>
        <v>0</v>
      </c>
      <c r="JG148" s="2239">
        <f>SUM(JG143:JG147)</f>
        <v>0</v>
      </c>
      <c r="JH148" s="2239">
        <f>SUM(JH143:JH147)</f>
        <v>0</v>
      </c>
      <c r="JI148" s="2249">
        <f>SUM(JI143:JI147)</f>
        <v>0</v>
      </c>
    </row>
    <row r="149" spans="1:269" ht="36.75" customHeight="1" thickBot="1">
      <c r="A149" s="2096"/>
      <c r="B149" s="2095"/>
      <c r="C149" s="2095"/>
      <c r="D149" s="2095"/>
      <c r="E149" s="2095"/>
      <c r="F149" s="2095"/>
      <c r="G149" s="2095"/>
      <c r="H149" s="2072"/>
      <c r="I149" s="2073"/>
      <c r="J149" s="2097"/>
      <c r="K149" s="2091"/>
      <c r="L149" s="2074"/>
      <c r="M149" s="2075"/>
      <c r="N149" s="2075"/>
      <c r="O149" s="2075"/>
      <c r="P149" s="2075"/>
      <c r="Q149" s="2075"/>
      <c r="R149" s="2075"/>
      <c r="S149" s="2075"/>
      <c r="T149" s="2075"/>
      <c r="U149" s="2075"/>
      <c r="V149" s="2075"/>
      <c r="W149" s="2075"/>
      <c r="X149" s="2075"/>
      <c r="Y149" s="2075"/>
      <c r="Z149" s="2076"/>
      <c r="AA149" s="2077"/>
      <c r="AB149" s="2077"/>
      <c r="AC149" s="2077"/>
      <c r="AD149" s="2077"/>
      <c r="AE149" s="2077"/>
      <c r="AF149" s="2078"/>
      <c r="AG149" s="2077"/>
      <c r="AH149" s="2077"/>
      <c r="AI149" s="2079"/>
      <c r="AJ149" s="2077"/>
      <c r="AK149" s="2077"/>
      <c r="AL149" s="2077"/>
      <c r="AM149" s="2077"/>
      <c r="AN149" s="2080"/>
      <c r="AO149" s="2081"/>
      <c r="AP149" s="2081"/>
      <c r="AQ149" s="2081"/>
      <c r="AR149" s="2078"/>
      <c r="AS149" s="2081"/>
      <c r="AT149" s="2082"/>
      <c r="AU149" s="2077"/>
      <c r="AV149" s="2077"/>
      <c r="AW149" s="2077"/>
      <c r="AX149" s="2077"/>
      <c r="AY149" s="2077"/>
      <c r="AZ149" s="2082"/>
      <c r="BA149" s="2077"/>
      <c r="BB149" s="2083"/>
      <c r="BC149" s="67"/>
      <c r="BD149" s="2084"/>
      <c r="BE149" s="2085"/>
      <c r="BF149" s="2085"/>
      <c r="BG149" s="2085"/>
      <c r="BH149" s="2085"/>
      <c r="BI149" s="2085"/>
      <c r="BJ149" s="2085"/>
      <c r="BK149" s="2085"/>
      <c r="BL149" s="2085"/>
      <c r="BM149" s="2085"/>
      <c r="BN149" s="2085"/>
      <c r="BO149" s="2085"/>
      <c r="BP149" s="2085"/>
      <c r="BQ149" s="2085"/>
      <c r="BR149" s="2085"/>
      <c r="BS149" s="2085"/>
      <c r="BT149" s="2085"/>
      <c r="BU149" s="2085"/>
      <c r="BV149" s="2085"/>
      <c r="BW149" s="2085"/>
      <c r="BX149" s="2086"/>
      <c r="BY149" s="2085"/>
      <c r="BZ149" s="2085"/>
      <c r="CA149" s="2085"/>
      <c r="CB149" s="2085"/>
      <c r="CC149" s="2085"/>
      <c r="CD149" s="2085"/>
      <c r="CE149" s="2085"/>
      <c r="CF149" s="2085"/>
      <c r="CG149" s="2085"/>
      <c r="CH149" s="2085"/>
      <c r="CI149" s="2085"/>
      <c r="CJ149" s="2087"/>
      <c r="CK149" s="2085"/>
      <c r="CL149" s="2085"/>
      <c r="CM149" s="2088"/>
      <c r="CN149" s="2085"/>
      <c r="CO149" s="2085"/>
      <c r="CP149" s="2085"/>
      <c r="CQ149" s="2085"/>
      <c r="CR149" s="2085"/>
      <c r="CS149" s="2085"/>
      <c r="CT149" s="2085"/>
      <c r="CU149" s="2085"/>
      <c r="CV149" s="2085"/>
      <c r="CW149" s="2085"/>
      <c r="CX149" s="2085"/>
      <c r="CY149" s="2085"/>
      <c r="CZ149" s="2085"/>
      <c r="DA149" s="2085"/>
      <c r="DB149" s="2085"/>
      <c r="DC149" s="2085"/>
      <c r="DD149" s="2085"/>
      <c r="DE149" s="2085"/>
      <c r="DF149" s="2085"/>
      <c r="DG149" s="2086"/>
      <c r="DH149" s="2085"/>
      <c r="DI149" s="2085"/>
      <c r="DJ149" s="2085"/>
      <c r="DK149" s="2085"/>
      <c r="DL149" s="2085"/>
      <c r="DM149" s="2085"/>
      <c r="DN149" s="2085"/>
      <c r="DO149" s="2085"/>
      <c r="DP149" s="2085"/>
      <c r="DQ149" s="2085"/>
      <c r="DR149" s="2085"/>
      <c r="DS149" s="2089"/>
      <c r="DT149" s="2085"/>
      <c r="DU149" s="2085"/>
      <c r="DV149" s="2090"/>
      <c r="DW149" s="2085"/>
      <c r="DX149" s="2085"/>
      <c r="DY149" s="2085"/>
      <c r="DZ149" s="2085"/>
      <c r="EA149" s="2085"/>
      <c r="EB149" s="2085"/>
      <c r="EC149" s="2085"/>
      <c r="ED149" s="2085"/>
      <c r="EE149" s="2085"/>
      <c r="EF149" s="2085"/>
      <c r="EG149" s="2085"/>
      <c r="EH149" s="2085"/>
      <c r="EI149" s="2085"/>
      <c r="EJ149" s="2085"/>
      <c r="EK149" s="2085"/>
      <c r="EL149" s="2085"/>
      <c r="EM149" s="2085"/>
      <c r="EN149" s="2085"/>
      <c r="EO149" s="2085"/>
      <c r="EP149" s="2086"/>
      <c r="EQ149" s="2085"/>
      <c r="ER149" s="2085"/>
      <c r="ES149" s="2085"/>
      <c r="ET149" s="2085"/>
      <c r="EU149" s="2085"/>
      <c r="EV149" s="2085"/>
      <c r="EW149" s="2085"/>
      <c r="EX149" s="2085"/>
      <c r="EY149" s="2085"/>
      <c r="EZ149" s="2085"/>
      <c r="FA149" s="2085"/>
      <c r="FB149" s="2089"/>
      <c r="FC149" s="2085"/>
      <c r="FD149" s="2085"/>
      <c r="FE149" s="2090"/>
      <c r="FF149" s="2092"/>
      <c r="FG149" s="2093"/>
      <c r="FH149" s="2093"/>
      <c r="FI149" s="2093"/>
      <c r="FJ149" s="2093"/>
      <c r="FK149" s="2093"/>
      <c r="FL149" s="2093"/>
      <c r="FM149" s="2093"/>
      <c r="FN149" s="2093"/>
      <c r="FO149" s="2093"/>
      <c r="FP149" s="2093"/>
      <c r="FQ149" s="2093"/>
      <c r="FR149" s="2093"/>
      <c r="FS149" s="2093"/>
      <c r="FT149" s="2093"/>
      <c r="FU149" s="2093"/>
      <c r="FV149" s="2093"/>
      <c r="FW149" s="2093"/>
      <c r="FX149" s="2093"/>
      <c r="FY149" s="2093"/>
      <c r="FZ149" s="2093"/>
      <c r="GA149" s="2093"/>
      <c r="GB149" s="2093"/>
      <c r="GC149" s="2093"/>
      <c r="GD149" s="2093"/>
      <c r="GE149" s="2094"/>
      <c r="GF149" s="2093"/>
      <c r="GG149" s="2093"/>
      <c r="GH149" s="2093"/>
      <c r="GI149" s="2093"/>
      <c r="GQ149" s="1785"/>
      <c r="GR149" s="6536" t="s">
        <v>34</v>
      </c>
      <c r="GS149" s="6537"/>
      <c r="GT149" s="6537"/>
      <c r="GU149" s="6537"/>
      <c r="GV149" s="6537"/>
      <c r="GW149" s="6537"/>
      <c r="GX149" s="6537"/>
      <c r="GY149" s="6537"/>
      <c r="GZ149" s="6537"/>
      <c r="HA149" s="6537"/>
      <c r="HB149" s="6537"/>
      <c r="HC149" s="6537"/>
      <c r="HD149" s="6537"/>
      <c r="HE149" s="6537"/>
      <c r="HF149" s="6537"/>
      <c r="HG149" s="6537"/>
      <c r="HH149" s="6537"/>
      <c r="HI149" s="6537"/>
      <c r="HJ149" s="6537"/>
      <c r="HK149" s="6537"/>
      <c r="HL149" s="6537"/>
      <c r="HM149" s="6537"/>
      <c r="HN149" s="6537"/>
      <c r="HO149" s="6537"/>
      <c r="HP149" s="6537"/>
      <c r="HQ149" s="6537"/>
      <c r="HR149" s="6537"/>
      <c r="HS149" s="6537"/>
      <c r="HT149" s="6537"/>
      <c r="HU149" s="6537"/>
      <c r="HV149" s="6537"/>
      <c r="HW149" s="6537"/>
      <c r="HX149" s="6537"/>
      <c r="HY149" s="6537"/>
      <c r="HZ149" s="1786"/>
      <c r="IA149" s="6536" t="s">
        <v>38</v>
      </c>
      <c r="IB149" s="6537"/>
      <c r="IC149" s="6537"/>
      <c r="ID149" s="6537"/>
      <c r="IE149" s="6537"/>
      <c r="IF149" s="6537"/>
      <c r="IG149" s="6537"/>
      <c r="IH149" s="6537"/>
      <c r="II149" s="6537"/>
      <c r="IJ149" s="6537"/>
      <c r="IK149" s="6537"/>
      <c r="IL149" s="6537"/>
      <c r="IM149" s="6537"/>
      <c r="IN149" s="6537"/>
      <c r="IO149" s="6537"/>
      <c r="IP149" s="6537"/>
      <c r="IQ149" s="6537"/>
      <c r="IR149" s="6537"/>
      <c r="IS149" s="6537"/>
      <c r="IT149" s="6537"/>
      <c r="IU149" s="6537"/>
      <c r="IV149" s="6537"/>
      <c r="IW149" s="6537"/>
      <c r="IX149" s="6537"/>
      <c r="IY149" s="6537"/>
      <c r="IZ149" s="6537"/>
      <c r="JA149" s="6537"/>
      <c r="JB149" s="6537"/>
      <c r="JC149" s="6537"/>
      <c r="JD149" s="6537"/>
      <c r="JE149" s="6537"/>
      <c r="JF149" s="6537"/>
      <c r="JG149" s="6537"/>
      <c r="JH149" s="6537"/>
      <c r="JI149" s="6537"/>
    </row>
    <row r="150" spans="1:269" ht="36.75" customHeight="1" thickTop="1" thickBot="1">
      <c r="A150" s="6491" t="s">
        <v>1243</v>
      </c>
      <c r="B150" s="6493" t="str" cm="1">
        <f t="array" ref="B150">_xlfn.XLOOKUP(1, (INDEX(التشكيل_القديم!$L$54:$S$92, ,6)=$A150) * (INDEX(التشكيل_القديم!$L$54:$S$92, ,7)="رئيس الدائرة"), INDEX(التشكيل_القديم!$L$54:$S$92, ,2))</f>
        <v>احمد محمد ربيع احمد عبد الصالحين (مرضي)</v>
      </c>
      <c r="C150" s="6493"/>
      <c r="D150" s="6493"/>
      <c r="E150" s="6493"/>
      <c r="F150" s="6493"/>
      <c r="G150" s="6493"/>
      <c r="H150" s="2170" cm="1">
        <f t="array" ref="H150">_xlfn.XLOOKUP(1, (INDEX(التشكيل_القديم!$L$54:$S$92, ,6)=$A150) * (INDEX(التشكيل_القديم!$L$54:$S$92, ,7)="رئيس الدائرة"), INDEX(التشكيل_القديم!$L$54:$S$92, ,3))</f>
        <v>0</v>
      </c>
      <c r="I150" s="2171" t="str" cm="1">
        <f t="array" ref="I150">_xlfn.XLOOKUP(1, (INDEX(التشكيل_القديم!$L$54:$S$92, ,6)=$A150) * (INDEX(التشكيل_القديم!$L$54:$S$92, ,7)="رئيس الدائرة"), INDEX(التشكيل_القديم!$L$54:$S$92, ,4))</f>
        <v>أ</v>
      </c>
      <c r="J150" s="6494" t="s">
        <v>21</v>
      </c>
      <c r="K150" s="6496" t="s">
        <v>608</v>
      </c>
      <c r="L150" s="6497" t="s">
        <v>1352</v>
      </c>
      <c r="M150" s="6498"/>
      <c r="N150" s="6498"/>
      <c r="O150" s="6498"/>
      <c r="P150" s="6498"/>
      <c r="Q150" s="6498"/>
      <c r="R150" s="6498"/>
      <c r="S150" s="6498"/>
      <c r="T150" s="6498"/>
      <c r="U150" s="6498"/>
      <c r="V150" s="6498"/>
      <c r="W150" s="6498"/>
      <c r="X150" s="6498"/>
      <c r="Y150" s="6498"/>
      <c r="Z150" s="6498"/>
      <c r="AA150" s="6498"/>
      <c r="AB150" s="6498"/>
      <c r="AC150" s="6498"/>
      <c r="AD150" s="6498"/>
      <c r="AE150" s="6498"/>
      <c r="AF150" s="6498"/>
      <c r="AG150" s="6498"/>
      <c r="AH150" s="6498"/>
      <c r="AI150" s="6498"/>
      <c r="AJ150" s="6498"/>
      <c r="AK150" s="6498"/>
      <c r="AL150" s="6498"/>
      <c r="AM150" s="6498"/>
      <c r="AN150" s="6498"/>
      <c r="AO150" s="6498"/>
      <c r="AP150" s="6498"/>
      <c r="AQ150" s="6498"/>
      <c r="AR150" s="6498"/>
      <c r="AS150" s="6498"/>
      <c r="AT150" s="6498"/>
      <c r="AU150" s="6498"/>
      <c r="AV150" s="6498"/>
      <c r="AW150" s="6498"/>
      <c r="AX150" s="6498"/>
      <c r="AY150" s="6498"/>
      <c r="AZ150" s="6498"/>
      <c r="BA150" s="6498"/>
      <c r="BB150" s="6499"/>
      <c r="BC150" s="67" t="s">
        <v>177</v>
      </c>
      <c r="BD150" s="6503">
        <f>_xlfn.XLOOKUP(B150,التشكيل_القديم!$M$54:$M$92,التشكيل_القديم!$L$54:$L$92,0,0)</f>
        <v>11</v>
      </c>
      <c r="BE150" s="6505" t="str">
        <f xml:space="preserve">  "(1)             "&amp;"رئيس الدائرة  /  "  &amp;B150</f>
        <v>(1)             رئيس الدائرة  /  احمد محمد ربيع احمد عبد الصالحين (مرضي)</v>
      </c>
      <c r="BF150" s="6506"/>
      <c r="BG150" s="6506"/>
      <c r="BH150" s="6506"/>
      <c r="BI150" s="6506"/>
      <c r="BJ150" s="6506"/>
      <c r="BK150" s="6506"/>
      <c r="BL150" s="6506"/>
      <c r="BM150" s="6506"/>
      <c r="BN150" s="6506"/>
      <c r="BO150" s="6506"/>
      <c r="BP150" s="6506"/>
      <c r="BQ150" s="6506"/>
      <c r="BR150" s="6506"/>
      <c r="BS150" s="6506"/>
      <c r="BT150" s="6506"/>
      <c r="BU150" s="6506"/>
      <c r="BV150" s="6506"/>
      <c r="BW150" s="6506"/>
      <c r="BX150" s="6506"/>
      <c r="BY150" s="6506"/>
      <c r="BZ150" s="6506"/>
      <c r="CA150" s="6506"/>
      <c r="CB150" s="6506"/>
      <c r="CC150" s="6506"/>
      <c r="CD150" s="6506"/>
      <c r="CE150" s="6506"/>
      <c r="CF150" s="6506"/>
      <c r="CG150" s="6506"/>
      <c r="CH150" s="6506"/>
      <c r="CI150" s="6506"/>
      <c r="CJ150" s="6506"/>
      <c r="CK150" s="6506"/>
      <c r="CL150" s="6506"/>
      <c r="CM150" s="857"/>
      <c r="CN150" s="6503">
        <f>_xlfn.XLOOKUP(B151,التشكيل_القديم!$M$54:$M$92,التشكيل_القديم!$L$54:$L$92,0,0)</f>
        <v>12</v>
      </c>
      <c r="CO150" s="6505" t="str">
        <f>"(2)             "&amp; "عضو يمين الدائرة  /  "  &amp;B151</f>
        <v>(2)             عضو يمين الدائرة  /  طه رجب محمد فراج</v>
      </c>
      <c r="CP150" s="6506"/>
      <c r="CQ150" s="6506"/>
      <c r="CR150" s="6506"/>
      <c r="CS150" s="6506"/>
      <c r="CT150" s="6506"/>
      <c r="CU150" s="6506"/>
      <c r="CV150" s="6506"/>
      <c r="CW150" s="6506"/>
      <c r="CX150" s="6506"/>
      <c r="CY150" s="6506"/>
      <c r="CZ150" s="6506"/>
      <c r="DA150" s="6506"/>
      <c r="DB150" s="6506"/>
      <c r="DC150" s="6506"/>
      <c r="DD150" s="6506"/>
      <c r="DE150" s="6506"/>
      <c r="DF150" s="6506"/>
      <c r="DG150" s="6506"/>
      <c r="DH150" s="6506"/>
      <c r="DI150" s="6506"/>
      <c r="DJ150" s="6506"/>
      <c r="DK150" s="6506"/>
      <c r="DL150" s="6506"/>
      <c r="DM150" s="6506"/>
      <c r="DN150" s="6506"/>
      <c r="DO150" s="6506"/>
      <c r="DP150" s="6506"/>
      <c r="DQ150" s="6506"/>
      <c r="DR150" s="6506"/>
      <c r="DS150" s="6506"/>
      <c r="DT150" s="6506"/>
      <c r="DU150" s="6506"/>
      <c r="DV150" s="863"/>
      <c r="DW150" s="6533">
        <f>IF(ISTEXT(B154),_xlfn.XLOOKUP(B154,التشكيل_القديم!$M$54:$M$92,التشكيل_القديم!$L$54:$L$92,0,0),0)</f>
        <v>0</v>
      </c>
      <c r="DX150" s="6505" t="str">
        <f>IF(B154&lt;&gt;"","(5)             "&amp;"عضو يسار يسار اليسار الدائرة /  "&amp;B154,"لا يوجد عضو خامس " )</f>
        <v xml:space="preserve">لا يوجد عضو خامس </v>
      </c>
      <c r="DY150" s="6506"/>
      <c r="DZ150" s="6506"/>
      <c r="EA150" s="6506"/>
      <c r="EB150" s="6506"/>
      <c r="EC150" s="6506"/>
      <c r="ED150" s="6506"/>
      <c r="EE150" s="6506"/>
      <c r="EF150" s="6506"/>
      <c r="EG150" s="6506"/>
      <c r="EH150" s="6506"/>
      <c r="EI150" s="6506"/>
      <c r="EJ150" s="6506"/>
      <c r="EK150" s="6506"/>
      <c r="EL150" s="6506"/>
      <c r="EM150" s="6506"/>
      <c r="EN150" s="6506"/>
      <c r="EO150" s="6506"/>
      <c r="EP150" s="6506"/>
      <c r="EQ150" s="6506"/>
      <c r="ER150" s="6506"/>
      <c r="ES150" s="6506"/>
      <c r="ET150" s="6506"/>
      <c r="EU150" s="6506"/>
      <c r="EV150" s="6506"/>
      <c r="EW150" s="6506"/>
      <c r="EX150" s="6506"/>
      <c r="EY150" s="6506"/>
      <c r="EZ150" s="6506"/>
      <c r="FA150" s="6506"/>
      <c r="FB150" s="6506"/>
      <c r="FC150" s="6506"/>
      <c r="FD150" s="6506"/>
      <c r="FE150" s="2101"/>
      <c r="FF150" s="2106"/>
      <c r="FG150" s="2107"/>
      <c r="FH150" s="2108"/>
      <c r="FI150" s="2108"/>
      <c r="FJ150" s="2107"/>
      <c r="FK150" s="2107"/>
      <c r="FL150" s="2108"/>
      <c r="FM150" s="2108"/>
      <c r="FN150" s="2107"/>
      <c r="FO150" s="2107"/>
      <c r="FP150" s="2108"/>
      <c r="FQ150" s="2108"/>
      <c r="FR150" s="2107"/>
      <c r="FS150" s="2107"/>
      <c r="FT150" s="2108"/>
      <c r="FU150" s="2107"/>
      <c r="FV150" s="2107"/>
      <c r="FW150" s="2108"/>
      <c r="FX150" s="2108"/>
      <c r="FY150" s="2107"/>
      <c r="FZ150" s="2107"/>
      <c r="GA150" s="2107"/>
      <c r="GB150" s="2107"/>
      <c r="GC150" s="2109"/>
      <c r="GD150" t="str">
        <f>IF(OR(FV150&lt;0,FS150&lt;0,FO150&lt;0,FK150&lt;0,FG150&lt;0,Z150 &lt;&gt; AZ150+AT150+AA150+AB150), "wrong", "ok")</f>
        <v>ok</v>
      </c>
      <c r="GQ150" s="2234">
        <f>الاعدادات!$D$13</f>
        <v>0</v>
      </c>
      <c r="GR150" s="1787"/>
      <c r="GS150" s="1788"/>
      <c r="GT150" s="1788"/>
      <c r="GU150" s="1789"/>
      <c r="GV150" s="1789"/>
      <c r="GW150" s="1789"/>
      <c r="GX150" s="1790"/>
      <c r="GY150" s="1791"/>
      <c r="GZ150" s="1792"/>
      <c r="HA150" s="1792"/>
      <c r="HB150" s="1793"/>
      <c r="HC150" s="1793"/>
      <c r="HD150" s="1793"/>
      <c r="HE150" s="1793"/>
      <c r="HF150" s="1793"/>
      <c r="HG150" s="1793"/>
      <c r="HH150" s="1793"/>
      <c r="HI150" s="1793"/>
      <c r="HJ150" s="1794"/>
      <c r="HK150" s="1795"/>
      <c r="HL150" s="1796"/>
      <c r="HM150" s="1797"/>
      <c r="HN150" s="1798"/>
      <c r="HO150" s="1799"/>
      <c r="HP150" s="1800"/>
      <c r="HQ150" s="1801"/>
      <c r="HR150" s="1802"/>
      <c r="HS150" s="1803"/>
      <c r="HT150" s="1804"/>
      <c r="HU150" s="1805"/>
      <c r="HV150" s="1806"/>
      <c r="HW150" s="1807"/>
      <c r="HX150" s="1808"/>
      <c r="HY150" s="1808"/>
      <c r="HZ150" s="1809"/>
      <c r="IA150" s="1787"/>
      <c r="IB150" s="1788"/>
      <c r="IC150" s="1788"/>
      <c r="ID150" s="1789"/>
      <c r="IE150" s="1789"/>
      <c r="IF150" s="1789"/>
      <c r="IG150" s="1790"/>
      <c r="IH150" s="1791"/>
      <c r="II150" s="1792"/>
      <c r="IJ150" s="1792"/>
      <c r="IK150" s="1793"/>
      <c r="IL150" s="1793"/>
      <c r="IM150" s="1793"/>
      <c r="IN150" s="1793"/>
      <c r="IO150" s="1793"/>
      <c r="IP150" s="1793"/>
      <c r="IQ150" s="1793"/>
      <c r="IR150" s="1793"/>
      <c r="IS150" s="1794"/>
      <c r="IT150" s="1795"/>
      <c r="IU150" s="1796"/>
      <c r="IV150" s="1797"/>
      <c r="IW150" s="1798"/>
      <c r="IX150" s="1799"/>
      <c r="IY150" s="1800"/>
      <c r="IZ150" s="1801"/>
      <c r="JA150" s="1802"/>
      <c r="JB150" s="1803"/>
      <c r="JC150" s="1799"/>
      <c r="JD150" s="1805"/>
      <c r="JE150" s="1806"/>
      <c r="JF150" s="1807"/>
      <c r="JG150" s="1808"/>
      <c r="JH150" s="1808"/>
      <c r="JI150" s="1809"/>
    </row>
    <row r="151" spans="1:269" ht="36.75" customHeight="1" thickBot="1">
      <c r="A151" s="6492"/>
      <c r="B151" s="6493" t="str" cm="1">
        <f t="array" ref="B151">_xlfn.XLOOKUP(1, (INDEX(التشكيل_القديم!$L$54:$S$92, ,6)=$A150) * (INDEX(التشكيل_القديم!$L$54:$S$92, ,7)="عضو يمين"), INDEX(التشكيل_القديم!$L$54:$S$92, ,2))</f>
        <v>طه رجب محمد فراج</v>
      </c>
      <c r="C151" s="6493"/>
      <c r="D151" s="6493"/>
      <c r="E151" s="6493"/>
      <c r="F151" s="6493"/>
      <c r="G151" s="6493"/>
      <c r="H151" s="2170" cm="1">
        <f t="array" ref="H151">_xlfn.XLOOKUP(1, (INDEX(التشكيل_القديم!$L$54:$S$92, ,6)=$A150) * (INDEX(التشكيل_القديم!$L$54:$S$92, ,7)="عضو يمين"), INDEX(التشكيل_القديم!$L$54:$S$92, ,3))</f>
        <v>0</v>
      </c>
      <c r="I151" s="2171" t="str" cm="1">
        <f t="array" ref="I151">_xlfn.XLOOKUP(1, (INDEX(التشكيل_القديم!$L$54:$S$92, ,6)=$A150) * (INDEX(التشكيل_القديم!$L$54:$S$92, ,7)="عضو يمين"), INDEX(التشكيل_القديم!$L$54:$S$92, ,4))</f>
        <v>أ</v>
      </c>
      <c r="J151" s="6495"/>
      <c r="K151" s="6235"/>
      <c r="L151" s="6500"/>
      <c r="M151" s="6501"/>
      <c r="N151" s="6501"/>
      <c r="O151" s="6501"/>
      <c r="P151" s="6501"/>
      <c r="Q151" s="6501"/>
      <c r="R151" s="6501"/>
      <c r="S151" s="6501"/>
      <c r="T151" s="6501"/>
      <c r="U151" s="6501"/>
      <c r="V151" s="6501"/>
      <c r="W151" s="6501"/>
      <c r="X151" s="6501"/>
      <c r="Y151" s="6501"/>
      <c r="Z151" s="6501"/>
      <c r="AA151" s="6501"/>
      <c r="AB151" s="6501"/>
      <c r="AC151" s="6501"/>
      <c r="AD151" s="6501"/>
      <c r="AE151" s="6501"/>
      <c r="AF151" s="6501"/>
      <c r="AG151" s="6501"/>
      <c r="AH151" s="6501"/>
      <c r="AI151" s="6501"/>
      <c r="AJ151" s="6501"/>
      <c r="AK151" s="6501"/>
      <c r="AL151" s="6501"/>
      <c r="AM151" s="6501"/>
      <c r="AN151" s="6501"/>
      <c r="AO151" s="6501"/>
      <c r="AP151" s="6501"/>
      <c r="AQ151" s="6501"/>
      <c r="AR151" s="6501"/>
      <c r="AS151" s="6501"/>
      <c r="AT151" s="6501"/>
      <c r="AU151" s="6501"/>
      <c r="AV151" s="6501"/>
      <c r="AW151" s="6501"/>
      <c r="AX151" s="6501"/>
      <c r="AY151" s="6501"/>
      <c r="AZ151" s="6501"/>
      <c r="BA151" s="6501"/>
      <c r="BB151" s="6502"/>
      <c r="BC151" s="67"/>
      <c r="BD151" s="6504"/>
      <c r="BE151" s="6507"/>
      <c r="BF151" s="6508"/>
      <c r="BG151" s="6508"/>
      <c r="BH151" s="6508"/>
      <c r="BI151" s="6508"/>
      <c r="BJ151" s="6508"/>
      <c r="BK151" s="6508"/>
      <c r="BL151" s="6508"/>
      <c r="BM151" s="6508"/>
      <c r="BN151" s="6508"/>
      <c r="BO151" s="6508"/>
      <c r="BP151" s="6508"/>
      <c r="BQ151" s="6508"/>
      <c r="BR151" s="6508"/>
      <c r="BS151" s="6508"/>
      <c r="BT151" s="6508"/>
      <c r="BU151" s="6508"/>
      <c r="BV151" s="6508"/>
      <c r="BW151" s="6508"/>
      <c r="BX151" s="6508"/>
      <c r="BY151" s="6508"/>
      <c r="BZ151" s="6508"/>
      <c r="CA151" s="6508"/>
      <c r="CB151" s="6508"/>
      <c r="CC151" s="6508"/>
      <c r="CD151" s="6508"/>
      <c r="CE151" s="6508"/>
      <c r="CF151" s="6508"/>
      <c r="CG151" s="6508"/>
      <c r="CH151" s="6508"/>
      <c r="CI151" s="6508"/>
      <c r="CJ151" s="6508"/>
      <c r="CK151" s="6508"/>
      <c r="CL151" s="6508"/>
      <c r="CM151" s="857"/>
      <c r="CN151" s="6504"/>
      <c r="CO151" s="6507"/>
      <c r="CP151" s="6508"/>
      <c r="CQ151" s="6508"/>
      <c r="CR151" s="6508"/>
      <c r="CS151" s="6508"/>
      <c r="CT151" s="6508"/>
      <c r="CU151" s="6508"/>
      <c r="CV151" s="6508"/>
      <c r="CW151" s="6508"/>
      <c r="CX151" s="6508"/>
      <c r="CY151" s="6508"/>
      <c r="CZ151" s="6508"/>
      <c r="DA151" s="6508"/>
      <c r="DB151" s="6508"/>
      <c r="DC151" s="6508"/>
      <c r="DD151" s="6508"/>
      <c r="DE151" s="6508"/>
      <c r="DF151" s="6508"/>
      <c r="DG151" s="6508"/>
      <c r="DH151" s="6508"/>
      <c r="DI151" s="6508"/>
      <c r="DJ151" s="6508"/>
      <c r="DK151" s="6508"/>
      <c r="DL151" s="6508"/>
      <c r="DM151" s="6508"/>
      <c r="DN151" s="6508"/>
      <c r="DO151" s="6508"/>
      <c r="DP151" s="6508"/>
      <c r="DQ151" s="6508"/>
      <c r="DR151" s="6508"/>
      <c r="DS151" s="6508"/>
      <c r="DT151" s="6508"/>
      <c r="DU151" s="6508"/>
      <c r="DV151" s="864"/>
      <c r="DW151" s="6521"/>
      <c r="DX151" s="6507"/>
      <c r="DY151" s="6508"/>
      <c r="DZ151" s="6508"/>
      <c r="EA151" s="6508"/>
      <c r="EB151" s="6508"/>
      <c r="EC151" s="6508"/>
      <c r="ED151" s="6508"/>
      <c r="EE151" s="6508"/>
      <c r="EF151" s="6508"/>
      <c r="EG151" s="6508"/>
      <c r="EH151" s="6508"/>
      <c r="EI151" s="6508"/>
      <c r="EJ151" s="6508"/>
      <c r="EK151" s="6508"/>
      <c r="EL151" s="6508"/>
      <c r="EM151" s="6508"/>
      <c r="EN151" s="6508"/>
      <c r="EO151" s="6508"/>
      <c r="EP151" s="6508"/>
      <c r="EQ151" s="6508"/>
      <c r="ER151" s="6508"/>
      <c r="ES151" s="6508"/>
      <c r="ET151" s="6508"/>
      <c r="EU151" s="6508"/>
      <c r="EV151" s="6508"/>
      <c r="EW151" s="6508"/>
      <c r="EX151" s="6508"/>
      <c r="EY151" s="6508"/>
      <c r="EZ151" s="6508"/>
      <c r="FA151" s="6508"/>
      <c r="FB151" s="6508"/>
      <c r="FC151" s="6508"/>
      <c r="FD151" s="6508"/>
      <c r="FE151" s="2102"/>
      <c r="FF151" s="2110"/>
      <c r="FG151" s="2111"/>
      <c r="FH151" s="2112"/>
      <c r="FI151" s="2112"/>
      <c r="FJ151" s="2111"/>
      <c r="FK151" s="2111"/>
      <c r="FL151" s="2112"/>
      <c r="FM151" s="2112"/>
      <c r="FN151" s="2111"/>
      <c r="FO151" s="2111"/>
      <c r="FP151" s="2112"/>
      <c r="FQ151" s="2112"/>
      <c r="FR151" s="2111"/>
      <c r="FS151" s="2111"/>
      <c r="FT151" s="2112"/>
      <c r="FU151" s="2111"/>
      <c r="FV151" s="2111"/>
      <c r="FW151" s="2112"/>
      <c r="FX151" s="2112"/>
      <c r="FY151" s="2111"/>
      <c r="FZ151" s="2111"/>
      <c r="GA151" s="2111"/>
      <c r="GB151" s="2111"/>
      <c r="GC151" s="2113"/>
      <c r="GD151" t="str">
        <f t="shared" ref="GD151:GD155" si="2497">IF(OR(FV151&lt;0,FS151&lt;0,FO151&lt;0,FK151&lt;0,FG151&lt;0,Z151 &lt;&gt; AZ151+AT151+AA151+AB151), "wrong", "ok")</f>
        <v>ok</v>
      </c>
      <c r="GQ151" s="2234" t="str">
        <f>الاعدادات!$D$14</f>
        <v>2023 وما قبلها</v>
      </c>
      <c r="GR151" s="1810"/>
      <c r="GS151" s="1811"/>
      <c r="GT151" s="1811"/>
      <c r="GU151" s="1812"/>
      <c r="GV151" s="1812"/>
      <c r="GW151" s="1812"/>
      <c r="GX151" s="1813"/>
      <c r="GY151" s="1814"/>
      <c r="GZ151" s="1815"/>
      <c r="HA151" s="1815"/>
      <c r="HB151" s="1816"/>
      <c r="HC151" s="1816"/>
      <c r="HD151" s="1816"/>
      <c r="HE151" s="1816"/>
      <c r="HF151" s="1816"/>
      <c r="HG151" s="1816"/>
      <c r="HH151" s="1816"/>
      <c r="HI151" s="1816"/>
      <c r="HJ151" s="1817"/>
      <c r="HK151" s="1795"/>
      <c r="HL151" s="1818"/>
      <c r="HM151" s="1819"/>
      <c r="HN151" s="1820"/>
      <c r="HO151" s="1821"/>
      <c r="HP151" s="1822"/>
      <c r="HQ151" s="1823"/>
      <c r="HR151" s="1824"/>
      <c r="HS151" s="1825"/>
      <c r="HT151" s="1826"/>
      <c r="HU151" s="1827"/>
      <c r="HV151" s="1828"/>
      <c r="HW151" s="1807"/>
      <c r="HX151" s="1829"/>
      <c r="HY151" s="1829"/>
      <c r="HZ151" s="1830"/>
      <c r="IA151" s="1810"/>
      <c r="IB151" s="1811"/>
      <c r="IC151" s="1811"/>
      <c r="ID151" s="1812"/>
      <c r="IE151" s="1812"/>
      <c r="IF151" s="1812"/>
      <c r="IG151" s="1813"/>
      <c r="IH151" s="1814"/>
      <c r="II151" s="1815"/>
      <c r="IJ151" s="1815"/>
      <c r="IK151" s="1816"/>
      <c r="IL151" s="1816"/>
      <c r="IM151" s="1816"/>
      <c r="IN151" s="1816"/>
      <c r="IO151" s="1816"/>
      <c r="IP151" s="1816"/>
      <c r="IQ151" s="1816"/>
      <c r="IR151" s="1816"/>
      <c r="IS151" s="1817"/>
      <c r="IT151" s="1795"/>
      <c r="IU151" s="1818"/>
      <c r="IV151" s="1819"/>
      <c r="IW151" s="1820"/>
      <c r="IX151" s="1821"/>
      <c r="IY151" s="1822"/>
      <c r="IZ151" s="1823"/>
      <c r="JA151" s="1824"/>
      <c r="JB151" s="1825"/>
      <c r="JC151" s="1821"/>
      <c r="JD151" s="1827"/>
      <c r="JE151" s="1828"/>
      <c r="JF151" s="1807"/>
      <c r="JG151" s="1829"/>
      <c r="JH151" s="1829"/>
      <c r="JI151" s="1830"/>
    </row>
    <row r="152" spans="1:269" ht="36.75" customHeight="1" thickBot="1">
      <c r="A152" s="6492"/>
      <c r="B152" s="6493" t="str" cm="1">
        <f t="array" ref="B152">_xlfn.XLOOKUP(1, (INDEX(التشكيل_القديم!$L$54:$S$92, ,6)=$A150) * (INDEX(التشكيل_القديم!$L$54:$S$92, ,7)="عضو يسار"), INDEX(التشكيل_القديم!$L$54:$S$92, ,2))</f>
        <v>سامية سيد عبدالغفار محمود</v>
      </c>
      <c r="C152" s="6493"/>
      <c r="D152" s="6493"/>
      <c r="E152" s="6493"/>
      <c r="F152" s="6493"/>
      <c r="G152" s="6493"/>
      <c r="H152" s="2170" cm="1">
        <f t="array" ref="H152">_xlfn.XLOOKUP(1, (INDEX(التشكيل_القديم!$L$54:$S$92, ,6)=$A150) * (INDEX(التشكيل_القديم!$L$54:$S$92, ,7)="عضو يسار"), INDEX(التشكيل_القديم!$L$54:$S$92, ,3))</f>
        <v>0</v>
      </c>
      <c r="I152" s="2171" t="str" cm="1">
        <f t="array" ref="I152">_xlfn.XLOOKUP(1, (INDEX(التشكيل_القديم!$L$54:$S$92, ,6)=$A150) * (INDEX(التشكيل_القديم!$L$54:$S$92, ,7)="عضو يسار"), INDEX(التشكيل_القديم!$L$54:$S$92, ,4))</f>
        <v>ق</v>
      </c>
      <c r="J152" s="6495"/>
      <c r="K152" s="6235"/>
      <c r="L152" s="2186" t="str">
        <f>الاعدادات!$D$14</f>
        <v>2023 وما قبلها</v>
      </c>
      <c r="M152" s="2098">
        <v>0</v>
      </c>
      <c r="N152" s="1997"/>
      <c r="O152" s="1997"/>
      <c r="P152" s="1997"/>
      <c r="Q152" s="1997"/>
      <c r="R152" s="1997"/>
      <c r="S152" s="1997"/>
      <c r="T152" s="1997"/>
      <c r="U152" s="1997"/>
      <c r="V152" s="2099"/>
      <c r="W152" s="1997"/>
      <c r="X152" s="1997"/>
      <c r="Y152" s="2133"/>
      <c r="Z152" s="2188">
        <f t="shared" ref="Z152:Z155" si="2498">Y152+X152+U152+T152+S152+R152+Q152+P152+O152+N152+M152-W152</f>
        <v>0</v>
      </c>
      <c r="AA152" s="2098"/>
      <c r="AB152" s="1999"/>
      <c r="AC152" s="2031">
        <f>SUM(BE152:BK152,BE159:BK159,CN152:CT152,CN159:CT159,DW152:EC152,DW159:EC159)</f>
        <v>0</v>
      </c>
      <c r="AD152" s="2025">
        <f>SUM(BL152:BV152,BL159:BV159,CU152:DE152,CU159:DE159,ED152:EN152,ED159:EN159)</f>
        <v>0</v>
      </c>
      <c r="AE152" s="2002">
        <f>BW152+DF152+BW159+DF159+EO152+EO159</f>
        <v>0</v>
      </c>
      <c r="AF152" s="2172">
        <f>SUM(AC152:AE152)</f>
        <v>0</v>
      </c>
      <c r="AG152" s="2002">
        <f>BY152+DH152+BY159+DH159+EQ152+EQ159</f>
        <v>0</v>
      </c>
      <c r="AH152" s="2173">
        <f>BZ152+BZ159+DI152+DI159+ER152+ER159</f>
        <v>0</v>
      </c>
      <c r="AI152" s="2174">
        <f>CA152+DJ152+CA159+DJ159+ES152+ES159</f>
        <v>0</v>
      </c>
      <c r="AJ152" s="2002">
        <f>CB152+DK152+CB159+DK159+ET152+ET159</f>
        <v>0</v>
      </c>
      <c r="AK152" s="2026">
        <f>CC152+DL152+CC159+DL159+EU152+EU159</f>
        <v>0</v>
      </c>
      <c r="AL152" s="2027">
        <f>CD152+DM152+CD159+DM159+EV152+EV159</f>
        <v>0</v>
      </c>
      <c r="AM152" s="2175">
        <f>CE152+DN152+CE159+DN159+EW152+EW159</f>
        <v>0</v>
      </c>
      <c r="AN152" s="2176">
        <f>SUM(AH152:AM152)</f>
        <v>0</v>
      </c>
      <c r="AO152" s="2028">
        <f>CF152+DO152+CF159+DO159+EX152+EX159</f>
        <v>0</v>
      </c>
      <c r="AP152" s="2177">
        <f>CG152+DP152+CG159+DP159+EY152+EY159</f>
        <v>0</v>
      </c>
      <c r="AQ152" s="2029">
        <f>CH152+DQ152+DQ159+CH159+EZ152+EZ159</f>
        <v>0</v>
      </c>
      <c r="AR152" s="2178">
        <f>SUM(AO152:AQ152)</f>
        <v>0</v>
      </c>
      <c r="AS152" s="2177">
        <f>CI152+DR152+CI159+DR159+FA152+FA159</f>
        <v>0</v>
      </c>
      <c r="AT152" s="2179">
        <f>AS152+AR152+AN152+AG152+AF152</f>
        <v>0</v>
      </c>
      <c r="AU152" s="2124"/>
      <c r="AV152" s="2002">
        <f>CK152+DT152+CK159+DT159+FC152+FC159</f>
        <v>0</v>
      </c>
      <c r="AW152" s="2002">
        <f>CL152+DU152+CL159+DU159+FD152+FD159</f>
        <v>0</v>
      </c>
      <c r="AX152" s="2127"/>
      <c r="AY152" s="2130"/>
      <c r="AZ152" s="2000">
        <f>AY152+AX152+AW152+AV152+AU152</f>
        <v>0</v>
      </c>
      <c r="BA152" s="2001"/>
      <c r="BB152" s="2189">
        <f>AZ152+AT152+AA152-Z152+AB152</f>
        <v>0</v>
      </c>
      <c r="BC152" s="67"/>
      <c r="BD152" s="2186" t="str">
        <f>الاعدادات!$D$14</f>
        <v>2023 وما قبلها</v>
      </c>
      <c r="BE152" s="82"/>
      <c r="BF152" s="83"/>
      <c r="BG152" s="83"/>
      <c r="BH152" s="103"/>
      <c r="BI152" s="84"/>
      <c r="BJ152" s="84"/>
      <c r="BK152" s="85"/>
      <c r="BL152" s="86"/>
      <c r="BM152" s="87"/>
      <c r="BN152" s="87"/>
      <c r="BO152" s="88"/>
      <c r="BP152" s="88"/>
      <c r="BQ152" s="88"/>
      <c r="BR152" s="88"/>
      <c r="BS152" s="88"/>
      <c r="BT152" s="88"/>
      <c r="BU152" s="88"/>
      <c r="BV152" s="88"/>
      <c r="BW152" s="89"/>
      <c r="BX152" s="77">
        <f t="shared" ref="BX152:BX154" si="2499">SUM(BE152:BW152)</f>
        <v>0</v>
      </c>
      <c r="BY152" s="90"/>
      <c r="BZ152" s="855"/>
      <c r="CA152" s="91"/>
      <c r="CB152" s="92"/>
      <c r="CC152" s="93"/>
      <c r="CD152" s="94"/>
      <c r="CE152" s="95"/>
      <c r="CF152" s="96"/>
      <c r="CG152" s="97"/>
      <c r="CH152" s="98"/>
      <c r="CI152" s="99"/>
      <c r="CJ152" s="79">
        <f t="shared" ref="CJ152:CJ153" si="2500">SUM(BX152:CI152)</f>
        <v>0</v>
      </c>
      <c r="CK152" s="104"/>
      <c r="CL152" s="92"/>
      <c r="CM152" s="857"/>
      <c r="CN152" s="101"/>
      <c r="CO152" s="83"/>
      <c r="CP152" s="83"/>
      <c r="CQ152" s="84"/>
      <c r="CR152" s="84"/>
      <c r="CS152" s="84"/>
      <c r="CT152" s="85"/>
      <c r="CU152" s="86"/>
      <c r="CV152" s="87"/>
      <c r="CW152" s="87"/>
      <c r="CX152" s="88"/>
      <c r="CY152" s="88"/>
      <c r="CZ152" s="88"/>
      <c r="DA152" s="88"/>
      <c r="DB152" s="88"/>
      <c r="DC152" s="88"/>
      <c r="DD152" s="88"/>
      <c r="DE152" s="88"/>
      <c r="DF152" s="89"/>
      <c r="DG152" s="77">
        <f>DF152+DE152+CX152+CW152+CV152+CU152+CT152+CS152+CR152+CQ152+CP152+CO152+CN152+DD152+DC152+DB152+DA152+CZ152+CY152</f>
        <v>0</v>
      </c>
      <c r="DH152" s="90"/>
      <c r="DI152" s="855"/>
      <c r="DJ152" s="91"/>
      <c r="DK152" s="92"/>
      <c r="DL152" s="93"/>
      <c r="DM152" s="94"/>
      <c r="DN152" s="95"/>
      <c r="DO152" s="96"/>
      <c r="DP152" s="97"/>
      <c r="DQ152" s="98"/>
      <c r="DR152" s="99"/>
      <c r="DS152" s="81">
        <f t="shared" ref="DS152" si="2501">SUM(DG152:DR152)</f>
        <v>0</v>
      </c>
      <c r="DT152" s="104"/>
      <c r="DU152" s="92"/>
      <c r="DV152" s="864"/>
      <c r="DW152" s="101"/>
      <c r="DX152" s="83"/>
      <c r="DY152" s="83"/>
      <c r="DZ152" s="84"/>
      <c r="EA152" s="84"/>
      <c r="EB152" s="84"/>
      <c r="EC152" s="85"/>
      <c r="ED152" s="86"/>
      <c r="EE152" s="87"/>
      <c r="EF152" s="87"/>
      <c r="EG152" s="88"/>
      <c r="EH152" s="88"/>
      <c r="EI152" s="88"/>
      <c r="EJ152" s="88"/>
      <c r="EK152" s="88"/>
      <c r="EL152" s="88"/>
      <c r="EM152" s="88"/>
      <c r="EN152" s="88"/>
      <c r="EO152" s="89"/>
      <c r="EP152" s="77">
        <f t="shared" ref="EP152:EP154" si="2502">EO152+EN152+EG152+EF152+EE152+ED152+EC152+EB152+EA152+DZ152+DY152+DX152+DW152+EM152+EL152+EK152+EJ152+EI152+EH152</f>
        <v>0</v>
      </c>
      <c r="EQ152" s="90"/>
      <c r="ER152" s="855"/>
      <c r="ES152" s="91"/>
      <c r="ET152" s="92"/>
      <c r="EU152" s="93"/>
      <c r="EV152" s="94"/>
      <c r="EW152" s="95"/>
      <c r="EX152" s="96"/>
      <c r="EY152" s="97"/>
      <c r="EZ152" s="98"/>
      <c r="FA152" s="99"/>
      <c r="FB152" s="81">
        <f t="shared" ref="FB152" si="2503">SUM(EP152:FA152)</f>
        <v>0</v>
      </c>
      <c r="FC152" s="104"/>
      <c r="FD152" s="92"/>
      <c r="FE152" s="864"/>
      <c r="FF152" s="2181" t="str">
        <f>الاعدادات!$D$14</f>
        <v>2023 وما قبلها</v>
      </c>
      <c r="FG152" s="2182">
        <f t="shared" ref="FG152:FG155" si="2504">AN152+AG152-FH152-FI152</f>
        <v>0</v>
      </c>
      <c r="FH152" s="2104"/>
      <c r="FI152" s="2104"/>
      <c r="FJ152" s="2184">
        <f t="shared" ref="FJ152:FJ155" si="2505">SUM(FG152:FI152)</f>
        <v>0</v>
      </c>
      <c r="FK152" s="2182">
        <f t="shared" ref="FK152:FK155" si="2506">AU152-FM152-FL152</f>
        <v>0</v>
      </c>
      <c r="FL152" s="2104"/>
      <c r="FM152" s="2104"/>
      <c r="FN152" s="2184">
        <f t="shared" ref="FN152:FN155" si="2507">SUM(FK152:FM152)</f>
        <v>0</v>
      </c>
      <c r="FO152" s="2182">
        <f t="shared" ref="FO152:FO155" si="2508">AV152-FQ152-FP152</f>
        <v>0</v>
      </c>
      <c r="FP152" s="2104"/>
      <c r="FQ152" s="2105"/>
      <c r="FR152" s="2184">
        <f t="shared" ref="FR152:FR156" si="2509">FQ152+FP152+FO152</f>
        <v>0</v>
      </c>
      <c r="FS152" s="2182">
        <f t="shared" ref="FS152:FS155" si="2510">AW152-FT152</f>
        <v>0</v>
      </c>
      <c r="FT152" s="2104"/>
      <c r="FU152" s="2184">
        <f t="shared" ref="FU152:FU155" si="2511">SUM(FS152:FT152)</f>
        <v>0</v>
      </c>
      <c r="FV152" s="2182">
        <f t="shared" ref="FV152:FV155" si="2512">AY152+AX152-FX152-FW152</f>
        <v>0</v>
      </c>
      <c r="FW152" s="2104"/>
      <c r="FX152" s="2104"/>
      <c r="FY152" s="2184">
        <f t="shared" ref="FY152:FY155" si="2513">SUM(FV152:FX152)</f>
        <v>0</v>
      </c>
      <c r="FZ152" s="2182">
        <f t="shared" ref="FZ152:FZ156" si="2514">FG152+FK152+FO152+FS152+FV152</f>
        <v>0</v>
      </c>
      <c r="GA152" s="2185">
        <f t="shared" ref="GA152:GA156" si="2515">FH152+FL152+FP152+FW152+FT152</f>
        <v>0</v>
      </c>
      <c r="GB152" s="2185">
        <f t="shared" ref="GB152:GB156" si="2516">FX152+FQ152+FM152+FI152</f>
        <v>0</v>
      </c>
      <c r="GC152" s="2184">
        <f t="shared" ref="GC152:GC156" si="2517">SUM(FZ152:GB152)</f>
        <v>0</v>
      </c>
      <c r="GD152" t="str">
        <f t="shared" si="2497"/>
        <v>ok</v>
      </c>
      <c r="GQ152" s="2234">
        <f>الاعدادات!$D$15</f>
        <v>2024</v>
      </c>
      <c r="GR152" s="1810"/>
      <c r="GS152" s="1811"/>
      <c r="GT152" s="1811"/>
      <c r="GU152" s="1812"/>
      <c r="GV152" s="1812"/>
      <c r="GW152" s="1812"/>
      <c r="GX152" s="1813"/>
      <c r="GY152" s="1814"/>
      <c r="GZ152" s="1815"/>
      <c r="HA152" s="1815"/>
      <c r="HB152" s="1816"/>
      <c r="HC152" s="1816"/>
      <c r="HD152" s="1816"/>
      <c r="HE152" s="1816"/>
      <c r="HF152" s="1816"/>
      <c r="HG152" s="1816"/>
      <c r="HH152" s="1816"/>
      <c r="HI152" s="1816"/>
      <c r="HJ152" s="1817"/>
      <c r="HK152" s="1795"/>
      <c r="HL152" s="1818"/>
      <c r="HM152" s="1819"/>
      <c r="HN152" s="1820"/>
      <c r="HO152" s="1821"/>
      <c r="HP152" s="1822"/>
      <c r="HQ152" s="1823"/>
      <c r="HR152" s="1824"/>
      <c r="HS152" s="1825"/>
      <c r="HT152" s="1826"/>
      <c r="HU152" s="1827"/>
      <c r="HV152" s="1828"/>
      <c r="HW152" s="1807"/>
      <c r="HX152" s="1829"/>
      <c r="HY152" s="1829"/>
      <c r="HZ152" s="1830"/>
      <c r="IA152" s="1810"/>
      <c r="IB152" s="1811"/>
      <c r="IC152" s="1811"/>
      <c r="ID152" s="1812"/>
      <c r="IE152" s="1812"/>
      <c r="IF152" s="1812"/>
      <c r="IG152" s="1813"/>
      <c r="IH152" s="1814"/>
      <c r="II152" s="1815"/>
      <c r="IJ152" s="1815"/>
      <c r="IK152" s="1816"/>
      <c r="IL152" s="1816"/>
      <c r="IM152" s="1816"/>
      <c r="IN152" s="1816"/>
      <c r="IO152" s="1816"/>
      <c r="IP152" s="1816"/>
      <c r="IQ152" s="1816"/>
      <c r="IR152" s="1816"/>
      <c r="IS152" s="1817"/>
      <c r="IT152" s="1795"/>
      <c r="IU152" s="1818"/>
      <c r="IV152" s="1819"/>
      <c r="IW152" s="1820"/>
      <c r="IX152" s="1821"/>
      <c r="IY152" s="1822"/>
      <c r="IZ152" s="1823"/>
      <c r="JA152" s="1824"/>
      <c r="JB152" s="1825"/>
      <c r="JC152" s="1821"/>
      <c r="JD152" s="1827"/>
      <c r="JE152" s="1828"/>
      <c r="JF152" s="1807"/>
      <c r="JG152" s="1829"/>
      <c r="JH152" s="1829"/>
      <c r="JI152" s="1830"/>
    </row>
    <row r="153" spans="1:269" ht="36.75" customHeight="1" thickBot="1">
      <c r="A153" s="6492"/>
      <c r="B153" s="6493" t="str" cm="1">
        <f t="array" ref="B153">IFERROR(_xlfn.XLOOKUP(1, (INDEX(التشكيل_القديم!$L$54:$S$92, ,6)=$A150) * (INDEX(التشكيل_القديم!$L$54:$S$92, ,7)="عضو يسار اليسار"), INDEX(التشكيل_القديم!$L$54:$S$92, ,2)),"")</f>
        <v/>
      </c>
      <c r="C153" s="6493"/>
      <c r="D153" s="6493"/>
      <c r="E153" s="6493"/>
      <c r="F153" s="6493"/>
      <c r="G153" s="6493"/>
      <c r="H153" s="2170" t="str" cm="1">
        <f t="array" ref="H153">IF(B153&lt;&gt;"",_xlfn.XLOOKUP(1, (INDEX(التشكيل_القديم!$L$54:$S$92, ,6)=$A150) * (INDEX(التشكيل_القديم!$L$54:$S$92, ,7)="عضو يسار اليسار"), INDEX(التشكيل_القديم!$L$54:$S$92, ,3)),"")</f>
        <v/>
      </c>
      <c r="I153" s="2171" t="str" cm="1">
        <f t="array" ref="I153">IF(B153&lt;&gt;"",_xlfn.XLOOKUP(1, (INDEX(التشكيل_القديم!$L$54:$S$92, ,6)=$A150) * (INDEX(التشكيل_القديم!$L$54:$S$92, ,7)="عضو يسار اليسار"), INDEX(التشكيل_القديم!$L$54:$S$92, ,4)),"")</f>
        <v/>
      </c>
      <c r="J153" s="6495"/>
      <c r="K153" s="6235"/>
      <c r="L153" s="2187">
        <f>الاعدادات!$D$15</f>
        <v>2024</v>
      </c>
      <c r="M153" s="73">
        <v>0</v>
      </c>
      <c r="N153" s="64"/>
      <c r="O153" s="64"/>
      <c r="P153" s="64"/>
      <c r="Q153" s="64"/>
      <c r="R153" s="64"/>
      <c r="S153" s="64"/>
      <c r="T153" s="64"/>
      <c r="U153" s="64"/>
      <c r="V153" s="74"/>
      <c r="W153" s="64"/>
      <c r="X153" s="64"/>
      <c r="Y153" s="2134"/>
      <c r="Z153" s="62">
        <f t="shared" si="2498"/>
        <v>0</v>
      </c>
      <c r="AA153" s="73"/>
      <c r="AB153" s="63"/>
      <c r="AC153" s="2031">
        <f t="shared" ref="AC153" si="2518">SUM(BE153:BK153,BE160:BK160,CN153:CT153,CN160:CT160,DW153:EC153,DW160:EC160)</f>
        <v>0</v>
      </c>
      <c r="AD153" s="2025">
        <f t="shared" ref="AD153:AD155" si="2519">SUM(BL153:BV153,BL160:BV160,CU153:DE153,CU160:DE160,ED153:EN153,ED160:EN160)</f>
        <v>0</v>
      </c>
      <c r="AE153" s="2002">
        <f t="shared" ref="AE153:AE155" si="2520">BW153+DF153+BW160+DF160+EO153+EO160</f>
        <v>0</v>
      </c>
      <c r="AF153" s="2172">
        <f t="shared" ref="AF153:AF155" si="2521">SUM(AC153:AE153)</f>
        <v>0</v>
      </c>
      <c r="AG153" s="2002">
        <f t="shared" ref="AG153:AG155" si="2522">BY153+DH153+BY160+DH160+EQ153+EQ160</f>
        <v>0</v>
      </c>
      <c r="AH153" s="2173">
        <f t="shared" ref="AH153:AH155" si="2523">BZ153+BZ160+DI153+DI160+ER153+ER160</f>
        <v>0</v>
      </c>
      <c r="AI153" s="2174">
        <f t="shared" ref="AI153:AI155" si="2524">CA153+DJ153+CA160+DJ160+ES153+ES160</f>
        <v>0</v>
      </c>
      <c r="AJ153" s="2002">
        <f t="shared" ref="AJ153:AJ155" si="2525">CB153+DK153+CB160+DK160+ET153+ET160</f>
        <v>0</v>
      </c>
      <c r="AK153" s="2026">
        <f t="shared" ref="AK153:AK155" si="2526">CC153+DL153+CC160+DL160+EU153+EU160</f>
        <v>0</v>
      </c>
      <c r="AL153" s="2027">
        <f t="shared" ref="AL153:AL155" si="2527">CD153+DM153+CD160+DM160+EV153+EV160</f>
        <v>0</v>
      </c>
      <c r="AM153" s="2175">
        <f t="shared" ref="AM153:AM155" si="2528">CE153+DN153+CE160+DN160+EW153+EW160</f>
        <v>0</v>
      </c>
      <c r="AN153" s="2176">
        <f t="shared" ref="AN153:AN154" si="2529">SUM(AH153:AM153)</f>
        <v>0</v>
      </c>
      <c r="AO153" s="2028">
        <f t="shared" ref="AO153:AO155" si="2530">CF153+DO153+CF160+DO160+EX153+EX160</f>
        <v>0</v>
      </c>
      <c r="AP153" s="2177">
        <f t="shared" ref="AP153:AP155" si="2531">CG153+DP153+CG160+DP160+EY153+EY160</f>
        <v>0</v>
      </c>
      <c r="AQ153" s="2029">
        <f t="shared" ref="AQ153:AQ155" si="2532">CH153+DQ153+DQ160+CH160+EZ153+EZ160</f>
        <v>0</v>
      </c>
      <c r="AR153" s="2178">
        <f t="shared" ref="AR153:AR155" si="2533">SUM(AO153:AQ153)</f>
        <v>0</v>
      </c>
      <c r="AS153" s="2177">
        <f t="shared" ref="AS153:AS155" si="2534">CI153+DR153+CI160+DR160+FA153+FA160</f>
        <v>0</v>
      </c>
      <c r="AT153" s="2180">
        <f>AS153+AR153+AN153+AG153+AF153</f>
        <v>0</v>
      </c>
      <c r="AU153" s="2125"/>
      <c r="AV153" s="2002">
        <f t="shared" ref="AV153:AV155" si="2535">CK153+DT153+CK160+DT160+FC153+FC160</f>
        <v>0</v>
      </c>
      <c r="AW153" s="2002">
        <f t="shared" ref="AW153:AW155" si="2536">CL153+DU153+CL160+DU160+FD153+FD160</f>
        <v>0</v>
      </c>
      <c r="AX153" s="2128"/>
      <c r="AY153" s="2131"/>
      <c r="AZ153" s="65">
        <f t="shared" ref="AZ153:AZ155" si="2537">AY153+AX153+AW153+AV153+AU153</f>
        <v>0</v>
      </c>
      <c r="BA153" s="66"/>
      <c r="BB153" s="2189">
        <f t="shared" ref="BB153:BB155" si="2538">AZ153+AT153+AA153-Z153+AB153</f>
        <v>0</v>
      </c>
      <c r="BC153" s="67"/>
      <c r="BD153" s="2187">
        <f>الاعدادات!$D$15</f>
        <v>2024</v>
      </c>
      <c r="BE153" s="82"/>
      <c r="BF153" s="83"/>
      <c r="BG153" s="83"/>
      <c r="BH153" s="84"/>
      <c r="BI153" s="84"/>
      <c r="BJ153" s="84"/>
      <c r="BK153" s="85"/>
      <c r="BL153" s="86"/>
      <c r="BM153" s="87"/>
      <c r="BN153" s="87"/>
      <c r="BO153" s="88"/>
      <c r="BP153" s="88"/>
      <c r="BQ153" s="88"/>
      <c r="BR153" s="88"/>
      <c r="BS153" s="88"/>
      <c r="BT153" s="88"/>
      <c r="BU153" s="88"/>
      <c r="BV153" s="88"/>
      <c r="BW153" s="89"/>
      <c r="BX153" s="77">
        <f t="shared" si="2499"/>
        <v>0</v>
      </c>
      <c r="BY153" s="90"/>
      <c r="BZ153" s="855"/>
      <c r="CA153" s="91"/>
      <c r="CB153" s="92"/>
      <c r="CC153" s="93"/>
      <c r="CD153" s="94"/>
      <c r="CE153" s="95"/>
      <c r="CF153" s="96"/>
      <c r="CG153" s="97"/>
      <c r="CH153" s="98"/>
      <c r="CI153" s="99"/>
      <c r="CJ153" s="79">
        <f t="shared" si="2500"/>
        <v>0</v>
      </c>
      <c r="CK153" s="104"/>
      <c r="CL153" s="92"/>
      <c r="CM153" s="857"/>
      <c r="CN153" s="101"/>
      <c r="CO153" s="83"/>
      <c r="CP153" s="83"/>
      <c r="CQ153" s="84"/>
      <c r="CR153" s="84"/>
      <c r="CS153" s="84"/>
      <c r="CT153" s="85"/>
      <c r="CU153" s="86"/>
      <c r="CV153" s="87"/>
      <c r="CW153" s="87"/>
      <c r="CX153" s="88"/>
      <c r="CY153" s="88"/>
      <c r="CZ153" s="88"/>
      <c r="DA153" s="88"/>
      <c r="DB153" s="88"/>
      <c r="DC153" s="88"/>
      <c r="DD153" s="88"/>
      <c r="DE153" s="88"/>
      <c r="DF153" s="89"/>
      <c r="DG153" s="77">
        <f t="shared" ref="DG153" si="2539">DF153+DE153+CX153+CW153+CV153+CU153+CT153+CS153+CR153+CQ153+CP153+CO153+CN153+DD153+DC153+DB153+DA153+CZ153+CY153</f>
        <v>0</v>
      </c>
      <c r="DH153" s="90"/>
      <c r="DI153" s="855"/>
      <c r="DJ153" s="91"/>
      <c r="DK153" s="92"/>
      <c r="DL153" s="93"/>
      <c r="DM153" s="94"/>
      <c r="DN153" s="95"/>
      <c r="DO153" s="96"/>
      <c r="DP153" s="97"/>
      <c r="DQ153" s="98"/>
      <c r="DR153" s="99"/>
      <c r="DS153" s="81">
        <f>SUM(DG153:DR153)</f>
        <v>0</v>
      </c>
      <c r="DT153" s="104"/>
      <c r="DU153" s="92"/>
      <c r="DV153" s="864"/>
      <c r="DW153" s="101"/>
      <c r="DX153" s="83"/>
      <c r="DY153" s="83"/>
      <c r="DZ153" s="84"/>
      <c r="EA153" s="84"/>
      <c r="EB153" s="84"/>
      <c r="EC153" s="85"/>
      <c r="ED153" s="86"/>
      <c r="EE153" s="87"/>
      <c r="EF153" s="87"/>
      <c r="EG153" s="88"/>
      <c r="EH153" s="88"/>
      <c r="EI153" s="88"/>
      <c r="EJ153" s="88"/>
      <c r="EK153" s="88"/>
      <c r="EL153" s="88"/>
      <c r="EM153" s="88"/>
      <c r="EN153" s="88"/>
      <c r="EO153" s="89"/>
      <c r="EP153" s="77">
        <f t="shared" si="2502"/>
        <v>0</v>
      </c>
      <c r="EQ153" s="90"/>
      <c r="ER153" s="855"/>
      <c r="ES153" s="91"/>
      <c r="ET153" s="92"/>
      <c r="EU153" s="93"/>
      <c r="EV153" s="94"/>
      <c r="EW153" s="95"/>
      <c r="EX153" s="96"/>
      <c r="EY153" s="97"/>
      <c r="EZ153" s="98"/>
      <c r="FA153" s="99"/>
      <c r="FB153" s="81">
        <f>SUM(EP153:FA153)</f>
        <v>0</v>
      </c>
      <c r="FC153" s="104"/>
      <c r="FD153" s="92"/>
      <c r="FE153" s="864"/>
      <c r="FF153" s="2183">
        <f>الاعدادات!$D$15</f>
        <v>2024</v>
      </c>
      <c r="FG153" s="68">
        <f t="shared" si="2504"/>
        <v>0</v>
      </c>
      <c r="FH153" s="69"/>
      <c r="FI153" s="69"/>
      <c r="FJ153" s="70">
        <f t="shared" si="2505"/>
        <v>0</v>
      </c>
      <c r="FK153" s="68">
        <f t="shared" si="2506"/>
        <v>0</v>
      </c>
      <c r="FL153" s="69"/>
      <c r="FM153" s="69"/>
      <c r="FN153" s="70">
        <f t="shared" si="2507"/>
        <v>0</v>
      </c>
      <c r="FO153" s="68">
        <f t="shared" si="2508"/>
        <v>0</v>
      </c>
      <c r="FP153" s="69"/>
      <c r="FQ153" s="71"/>
      <c r="FR153" s="70">
        <f t="shared" si="2509"/>
        <v>0</v>
      </c>
      <c r="FS153" s="68">
        <f t="shared" si="2510"/>
        <v>0</v>
      </c>
      <c r="FT153" s="69"/>
      <c r="FU153" s="70">
        <f t="shared" si="2511"/>
        <v>0</v>
      </c>
      <c r="FV153" s="68">
        <f t="shared" si="2512"/>
        <v>0</v>
      </c>
      <c r="FW153" s="69"/>
      <c r="FX153" s="69"/>
      <c r="FY153" s="70">
        <f t="shared" si="2513"/>
        <v>0</v>
      </c>
      <c r="FZ153" s="68">
        <f t="shared" si="2514"/>
        <v>0</v>
      </c>
      <c r="GA153" s="72">
        <f t="shared" si="2515"/>
        <v>0</v>
      </c>
      <c r="GB153" s="72">
        <f t="shared" si="2516"/>
        <v>0</v>
      </c>
      <c r="GC153" s="70">
        <f t="shared" si="2517"/>
        <v>0</v>
      </c>
      <c r="GD153" t="str">
        <f t="shared" si="2497"/>
        <v>ok</v>
      </c>
      <c r="GQ153" s="2234">
        <f>الاعدادات!$D$16</f>
        <v>2025</v>
      </c>
      <c r="GR153" s="1831"/>
      <c r="GS153" s="1832"/>
      <c r="GT153" s="1832"/>
      <c r="GU153" s="1833"/>
      <c r="GV153" s="1833"/>
      <c r="GW153" s="1833"/>
      <c r="GX153" s="1834"/>
      <c r="GY153" s="1835"/>
      <c r="GZ153" s="1836"/>
      <c r="HA153" s="1836"/>
      <c r="HB153" s="1837"/>
      <c r="HC153" s="1837"/>
      <c r="HD153" s="1837"/>
      <c r="HE153" s="1837"/>
      <c r="HF153" s="1837"/>
      <c r="HG153" s="1837"/>
      <c r="HH153" s="1837"/>
      <c r="HI153" s="1837"/>
      <c r="HJ153" s="1838"/>
      <c r="HK153" s="1839"/>
      <c r="HL153" s="1840"/>
      <c r="HM153" s="1841"/>
      <c r="HN153" s="1842"/>
      <c r="HO153" s="1843"/>
      <c r="HP153" s="1844"/>
      <c r="HQ153" s="1845"/>
      <c r="HR153" s="1846"/>
      <c r="HS153" s="1847"/>
      <c r="HT153" s="1848"/>
      <c r="HU153" s="1849"/>
      <c r="HV153" s="1850"/>
      <c r="HW153" s="1851"/>
      <c r="HX153" s="1852"/>
      <c r="HY153" s="1852"/>
      <c r="HZ153" s="1853"/>
      <c r="IA153" s="1831"/>
      <c r="IB153" s="1832"/>
      <c r="IC153" s="1832"/>
      <c r="ID153" s="1833"/>
      <c r="IE153" s="1833"/>
      <c r="IF153" s="1833"/>
      <c r="IG153" s="1834"/>
      <c r="IH153" s="1835"/>
      <c r="II153" s="1836"/>
      <c r="IJ153" s="1836"/>
      <c r="IK153" s="1837"/>
      <c r="IL153" s="1837"/>
      <c r="IM153" s="1837"/>
      <c r="IN153" s="1837"/>
      <c r="IO153" s="1837"/>
      <c r="IP153" s="1837"/>
      <c r="IQ153" s="1837"/>
      <c r="IR153" s="1837"/>
      <c r="IS153" s="1838"/>
      <c r="IT153" s="1839"/>
      <c r="IU153" s="1840"/>
      <c r="IV153" s="1841"/>
      <c r="IW153" s="1842"/>
      <c r="IX153" s="1843"/>
      <c r="IY153" s="1844"/>
      <c r="IZ153" s="1845"/>
      <c r="JA153" s="1846"/>
      <c r="JB153" s="1847"/>
      <c r="JC153" s="1843"/>
      <c r="JD153" s="1849"/>
      <c r="JE153" s="1850"/>
      <c r="JF153" s="1851"/>
      <c r="JG153" s="1852"/>
      <c r="JH153" s="1852"/>
      <c r="JI153" s="1853"/>
    </row>
    <row r="154" spans="1:269" ht="36.75" customHeight="1" thickBot="1">
      <c r="A154" s="6492"/>
      <c r="B154" s="6487" t="str" cm="1">
        <f t="array" ref="B154">IFERROR(_xlfn.XLOOKUP(1, (INDEX(التشكيل_القديم!$L$54:$S$92, ,6)=$A150) * (INDEX(التشكيل_القديم!$L$54:$S$92, ,7)="عضو يسار يسار اليسار"), INDEX(التشكيل_القديم!$L$54:$S$92, ,2)),"")</f>
        <v/>
      </c>
      <c r="C154" s="6487"/>
      <c r="D154" s="6487"/>
      <c r="E154" s="6487"/>
      <c r="F154" s="6487"/>
      <c r="G154" s="6487"/>
      <c r="H154" s="6485"/>
      <c r="I154" s="105"/>
      <c r="J154" s="6495"/>
      <c r="K154" s="6235"/>
      <c r="L154" s="2187">
        <f>الاعدادات!$D$16</f>
        <v>2025</v>
      </c>
      <c r="M154" s="73">
        <v>4</v>
      </c>
      <c r="N154" s="64"/>
      <c r="O154" s="64"/>
      <c r="P154" s="64"/>
      <c r="Q154" s="64"/>
      <c r="R154" s="64"/>
      <c r="S154" s="64"/>
      <c r="T154" s="64"/>
      <c r="U154" s="64"/>
      <c r="V154" s="74"/>
      <c r="W154" s="64"/>
      <c r="X154" s="64"/>
      <c r="Y154" s="2134"/>
      <c r="Z154" s="62">
        <f t="shared" si="2498"/>
        <v>4</v>
      </c>
      <c r="AA154" s="73"/>
      <c r="AB154" s="63"/>
      <c r="AC154" s="2031">
        <f>SUM(BE154:BK154,BE161:BK161,CN154:CT154,CN161:CT161,DW154:EC154,DW161:EC161)</f>
        <v>0</v>
      </c>
      <c r="AD154" s="2025">
        <f t="shared" si="2519"/>
        <v>0</v>
      </c>
      <c r="AE154" s="2002">
        <f t="shared" si="2520"/>
        <v>0</v>
      </c>
      <c r="AF154" s="2172">
        <f t="shared" si="2521"/>
        <v>0</v>
      </c>
      <c r="AG154" s="2002">
        <f t="shared" si="2522"/>
        <v>0</v>
      </c>
      <c r="AH154" s="2173">
        <f t="shared" si="2523"/>
        <v>0</v>
      </c>
      <c r="AI154" s="2174">
        <f t="shared" si="2524"/>
        <v>0</v>
      </c>
      <c r="AJ154" s="2002">
        <f t="shared" si="2525"/>
        <v>0</v>
      </c>
      <c r="AK154" s="2026">
        <f t="shared" si="2526"/>
        <v>0</v>
      </c>
      <c r="AL154" s="2027">
        <f t="shared" si="2527"/>
        <v>0</v>
      </c>
      <c r="AM154" s="2175">
        <f t="shared" si="2528"/>
        <v>0</v>
      </c>
      <c r="AN154" s="2176">
        <f t="shared" si="2529"/>
        <v>0</v>
      </c>
      <c r="AO154" s="2028">
        <f t="shared" si="2530"/>
        <v>0</v>
      </c>
      <c r="AP154" s="2177">
        <f t="shared" si="2531"/>
        <v>0</v>
      </c>
      <c r="AQ154" s="2029">
        <f t="shared" si="2532"/>
        <v>0</v>
      </c>
      <c r="AR154" s="2178">
        <f t="shared" si="2533"/>
        <v>0</v>
      </c>
      <c r="AS154" s="2177">
        <f t="shared" si="2534"/>
        <v>0</v>
      </c>
      <c r="AT154" s="65">
        <f t="shared" ref="AT154:AT155" si="2540">AS154+AR154+AN154+AG154+AF154</f>
        <v>0</v>
      </c>
      <c r="AU154" s="2125"/>
      <c r="AV154" s="2002">
        <f t="shared" si="2535"/>
        <v>0</v>
      </c>
      <c r="AW154" s="2002">
        <f t="shared" si="2536"/>
        <v>0</v>
      </c>
      <c r="AX154" s="2128"/>
      <c r="AY154" s="2131"/>
      <c r="AZ154" s="65">
        <f t="shared" si="2537"/>
        <v>0</v>
      </c>
      <c r="BA154" s="66"/>
      <c r="BB154" s="2189">
        <f t="shared" si="2538"/>
        <v>-4</v>
      </c>
      <c r="BC154" s="67"/>
      <c r="BD154" s="2187">
        <f>الاعدادات!$D$16</f>
        <v>2025</v>
      </c>
      <c r="BE154" s="82"/>
      <c r="BF154" s="83"/>
      <c r="BG154" s="83"/>
      <c r="BH154" s="84"/>
      <c r="BI154" s="84"/>
      <c r="BJ154" s="84"/>
      <c r="BK154" s="85"/>
      <c r="BL154" s="86"/>
      <c r="BM154" s="87"/>
      <c r="BN154" s="87"/>
      <c r="BO154" s="88"/>
      <c r="BP154" s="88"/>
      <c r="BQ154" s="88"/>
      <c r="BR154" s="88"/>
      <c r="BS154" s="88"/>
      <c r="BT154" s="88"/>
      <c r="BU154" s="88"/>
      <c r="BV154" s="88"/>
      <c r="BW154" s="89"/>
      <c r="BX154" s="77">
        <f t="shared" si="2499"/>
        <v>0</v>
      </c>
      <c r="BY154" s="90"/>
      <c r="BZ154" s="855"/>
      <c r="CA154" s="91"/>
      <c r="CB154" s="92"/>
      <c r="CC154" s="93"/>
      <c r="CD154" s="94"/>
      <c r="CE154" s="95"/>
      <c r="CF154" s="96"/>
      <c r="CG154" s="97"/>
      <c r="CH154" s="98"/>
      <c r="CI154" s="99"/>
      <c r="CJ154" s="79">
        <f>SUM(BX154:CI154)</f>
        <v>0</v>
      </c>
      <c r="CK154" s="104"/>
      <c r="CL154" s="92"/>
      <c r="CM154" s="857"/>
      <c r="CN154" s="101"/>
      <c r="CO154" s="83"/>
      <c r="CP154" s="83"/>
      <c r="CQ154" s="84"/>
      <c r="CR154" s="84"/>
      <c r="CS154" s="84"/>
      <c r="CT154" s="85"/>
      <c r="CU154" s="86"/>
      <c r="CV154" s="87"/>
      <c r="CW154" s="87"/>
      <c r="CX154" s="88"/>
      <c r="CY154" s="88"/>
      <c r="CZ154" s="88"/>
      <c r="DA154" s="88"/>
      <c r="DB154" s="88"/>
      <c r="DC154" s="88"/>
      <c r="DD154" s="88"/>
      <c r="DE154" s="88"/>
      <c r="DF154" s="89"/>
      <c r="DG154" s="77">
        <f>DF154+DE154+CX154+CW154+CV154+CU154+CT154+CS154+CR154+CQ154+CP154+CO154+CN154+DD154+DC154+DB154+DA154+CZ154+CY154</f>
        <v>0</v>
      </c>
      <c r="DH154" s="90"/>
      <c r="DI154" s="855"/>
      <c r="DJ154" s="91"/>
      <c r="DK154" s="92"/>
      <c r="DL154" s="93"/>
      <c r="DM154" s="94"/>
      <c r="DN154" s="95"/>
      <c r="DO154" s="96"/>
      <c r="DP154" s="97"/>
      <c r="DQ154" s="98"/>
      <c r="DR154" s="99"/>
      <c r="DS154" s="81">
        <f>SUM(DG154:DR154)</f>
        <v>0</v>
      </c>
      <c r="DT154" s="104"/>
      <c r="DU154" s="92"/>
      <c r="DV154" s="864"/>
      <c r="DW154" s="101"/>
      <c r="DX154" s="83"/>
      <c r="DY154" s="83"/>
      <c r="DZ154" s="84"/>
      <c r="EA154" s="84"/>
      <c r="EB154" s="84"/>
      <c r="EC154" s="85"/>
      <c r="ED154" s="86"/>
      <c r="EE154" s="87"/>
      <c r="EF154" s="87"/>
      <c r="EG154" s="88"/>
      <c r="EH154" s="88"/>
      <c r="EI154" s="88"/>
      <c r="EJ154" s="88"/>
      <c r="EK154" s="88"/>
      <c r="EL154" s="88"/>
      <c r="EM154" s="88"/>
      <c r="EN154" s="88"/>
      <c r="EO154" s="89"/>
      <c r="EP154" s="77">
        <f t="shared" si="2502"/>
        <v>0</v>
      </c>
      <c r="EQ154" s="90"/>
      <c r="ER154" s="855"/>
      <c r="ES154" s="91"/>
      <c r="ET154" s="92"/>
      <c r="EU154" s="93"/>
      <c r="EV154" s="94"/>
      <c r="EW154" s="95"/>
      <c r="EX154" s="96"/>
      <c r="EY154" s="97"/>
      <c r="EZ154" s="98"/>
      <c r="FA154" s="99"/>
      <c r="FB154" s="81">
        <f>SUM(EP154:FA154)</f>
        <v>0</v>
      </c>
      <c r="FC154" s="104"/>
      <c r="FD154" s="92"/>
      <c r="FE154" s="864"/>
      <c r="FF154" s="2183">
        <f>الاعدادات!$D$16</f>
        <v>2025</v>
      </c>
      <c r="FG154" s="68">
        <f t="shared" si="2504"/>
        <v>0</v>
      </c>
      <c r="FH154" s="69"/>
      <c r="FI154" s="69"/>
      <c r="FJ154" s="70">
        <f t="shared" si="2505"/>
        <v>0</v>
      </c>
      <c r="FK154" s="68">
        <f t="shared" si="2506"/>
        <v>0</v>
      </c>
      <c r="FL154" s="69"/>
      <c r="FM154" s="69"/>
      <c r="FN154" s="70">
        <f t="shared" si="2507"/>
        <v>0</v>
      </c>
      <c r="FO154" s="68">
        <f t="shared" si="2508"/>
        <v>0</v>
      </c>
      <c r="FP154" s="69"/>
      <c r="FQ154" s="71"/>
      <c r="FR154" s="70">
        <f t="shared" si="2509"/>
        <v>0</v>
      </c>
      <c r="FS154" s="68">
        <f t="shared" si="2510"/>
        <v>0</v>
      </c>
      <c r="FT154" s="69"/>
      <c r="FU154" s="70">
        <f t="shared" si="2511"/>
        <v>0</v>
      </c>
      <c r="FV154" s="68">
        <f t="shared" si="2512"/>
        <v>0</v>
      </c>
      <c r="FW154" s="69"/>
      <c r="FX154" s="69"/>
      <c r="FY154" s="70">
        <f t="shared" si="2513"/>
        <v>0</v>
      </c>
      <c r="FZ154" s="68">
        <f t="shared" si="2514"/>
        <v>0</v>
      </c>
      <c r="GA154" s="72">
        <f t="shared" si="2515"/>
        <v>0</v>
      </c>
      <c r="GB154" s="72">
        <f t="shared" si="2516"/>
        <v>0</v>
      </c>
      <c r="GC154" s="70">
        <f t="shared" si="2517"/>
        <v>0</v>
      </c>
      <c r="GD154" t="str">
        <f t="shared" si="2497"/>
        <v>wrong</v>
      </c>
      <c r="GQ154" s="2234">
        <f>الاعدادات!$D$17</f>
        <v>2026</v>
      </c>
      <c r="GR154" s="1810"/>
      <c r="GS154" s="1811"/>
      <c r="GT154" s="1811"/>
      <c r="GU154" s="1812"/>
      <c r="GV154" s="1812"/>
      <c r="GW154" s="1812"/>
      <c r="GX154" s="1854"/>
      <c r="GY154" s="1814"/>
      <c r="GZ154" s="1815"/>
      <c r="HA154" s="1815"/>
      <c r="HB154" s="1816"/>
      <c r="HC154" s="1816"/>
      <c r="HD154" s="1816"/>
      <c r="HE154" s="1816"/>
      <c r="HF154" s="1816"/>
      <c r="HG154" s="1816"/>
      <c r="HH154" s="1816"/>
      <c r="HI154" s="1816"/>
      <c r="HJ154" s="1817"/>
      <c r="HK154" s="1795"/>
      <c r="HL154" s="1818"/>
      <c r="HM154" s="1819"/>
      <c r="HN154" s="1820"/>
      <c r="HO154" s="1821"/>
      <c r="HP154" s="1822"/>
      <c r="HQ154" s="1823"/>
      <c r="HR154" s="1824"/>
      <c r="HS154" s="1825"/>
      <c r="HT154" s="1826"/>
      <c r="HU154" s="1827"/>
      <c r="HV154" s="1828"/>
      <c r="HW154" s="1807"/>
      <c r="HX154" s="1829"/>
      <c r="HY154" s="1829"/>
      <c r="HZ154" s="1830"/>
      <c r="IA154" s="1810"/>
      <c r="IB154" s="1811"/>
      <c r="IC154" s="1811"/>
      <c r="ID154" s="1812"/>
      <c r="IE154" s="1812"/>
      <c r="IF154" s="1812"/>
      <c r="IG154" s="1854"/>
      <c r="IH154" s="1814"/>
      <c r="II154" s="1815"/>
      <c r="IJ154" s="1815"/>
      <c r="IK154" s="1816"/>
      <c r="IL154" s="1816"/>
      <c r="IM154" s="1816"/>
      <c r="IN154" s="1816"/>
      <c r="IO154" s="1816"/>
      <c r="IP154" s="1816"/>
      <c r="IQ154" s="1816"/>
      <c r="IR154" s="1816"/>
      <c r="IS154" s="1817"/>
      <c r="IT154" s="1795"/>
      <c r="IU154" s="1818"/>
      <c r="IV154" s="1819"/>
      <c r="IW154" s="1820"/>
      <c r="IX154" s="1821"/>
      <c r="IY154" s="1822"/>
      <c r="IZ154" s="1823"/>
      <c r="JA154" s="1824"/>
      <c r="JB154" s="1825"/>
      <c r="JC154" s="1821"/>
      <c r="JD154" s="1827"/>
      <c r="JE154" s="1828"/>
      <c r="JF154" s="1807"/>
      <c r="JG154" s="1829"/>
      <c r="JH154" s="1829"/>
      <c r="JI154" s="1830"/>
    </row>
    <row r="155" spans="1:269" ht="36.75" customHeight="1" thickBot="1">
      <c r="A155" s="6492"/>
      <c r="B155" s="6487" t="str" cm="1">
        <f t="array" ref="B155">IFERROR(_xlfn.XLOOKUP(1, (INDEX(التشكيل_القديم!$L$54:$S$92, ,6)=$A150) * (INDEX(التشكيل_القديم!$L$54:$S$92, ,7)="عضو يسار يسار يسار اليسار"), INDEX(التشكيل_القديم!$L$54:$S$92, ,2)),"")</f>
        <v/>
      </c>
      <c r="C155" s="6487"/>
      <c r="D155" s="6487"/>
      <c r="E155" s="6487"/>
      <c r="F155" s="6487"/>
      <c r="G155" s="6487"/>
      <c r="H155" s="6486"/>
      <c r="I155" s="105"/>
      <c r="J155" s="6495"/>
      <c r="K155" s="6235"/>
      <c r="L155" s="2187">
        <f>الاعدادات!$D$17</f>
        <v>2026</v>
      </c>
      <c r="M155" s="106">
        <v>231</v>
      </c>
      <c r="N155" s="107"/>
      <c r="O155" s="107"/>
      <c r="P155" s="107"/>
      <c r="Q155" s="107"/>
      <c r="R155" s="107"/>
      <c r="S155" s="107"/>
      <c r="T155" s="107"/>
      <c r="U155" s="107"/>
      <c r="V155" s="108"/>
      <c r="W155" s="107"/>
      <c r="X155" s="107"/>
      <c r="Y155" s="2135"/>
      <c r="Z155" s="62">
        <f t="shared" si="2498"/>
        <v>231</v>
      </c>
      <c r="AA155" s="109"/>
      <c r="AB155" s="110"/>
      <c r="AC155" s="2031">
        <f t="shared" ref="AC155" si="2541">SUM(BE155:BK155,BE162:BK162,CN155:CT155,CN162:CT162,DW155:EC155,DW162:EC162)</f>
        <v>0</v>
      </c>
      <c r="AD155" s="2025">
        <f t="shared" si="2519"/>
        <v>0</v>
      </c>
      <c r="AE155" s="2002">
        <f t="shared" si="2520"/>
        <v>0</v>
      </c>
      <c r="AF155" s="2172">
        <f t="shared" si="2521"/>
        <v>0</v>
      </c>
      <c r="AG155" s="2002">
        <f t="shared" si="2522"/>
        <v>0</v>
      </c>
      <c r="AH155" s="2173">
        <f t="shared" si="2523"/>
        <v>0</v>
      </c>
      <c r="AI155" s="2174">
        <f t="shared" si="2524"/>
        <v>0</v>
      </c>
      <c r="AJ155" s="2002">
        <f t="shared" si="2525"/>
        <v>0</v>
      </c>
      <c r="AK155" s="2026">
        <f t="shared" si="2526"/>
        <v>0</v>
      </c>
      <c r="AL155" s="2027">
        <f t="shared" si="2527"/>
        <v>0</v>
      </c>
      <c r="AM155" s="2175">
        <f t="shared" si="2528"/>
        <v>0</v>
      </c>
      <c r="AN155" s="2176">
        <f>SUM(AH155:AM155)</f>
        <v>0</v>
      </c>
      <c r="AO155" s="2028">
        <f t="shared" si="2530"/>
        <v>0</v>
      </c>
      <c r="AP155" s="2177">
        <f t="shared" si="2531"/>
        <v>0</v>
      </c>
      <c r="AQ155" s="2029">
        <f t="shared" si="2532"/>
        <v>0</v>
      </c>
      <c r="AR155" s="2178">
        <f t="shared" si="2533"/>
        <v>0</v>
      </c>
      <c r="AS155" s="2177">
        <f t="shared" si="2534"/>
        <v>0</v>
      </c>
      <c r="AT155" s="65">
        <f t="shared" si="2540"/>
        <v>0</v>
      </c>
      <c r="AU155" s="2126"/>
      <c r="AV155" s="2002">
        <f t="shared" si="2535"/>
        <v>0</v>
      </c>
      <c r="AW155" s="2002">
        <f t="shared" si="2536"/>
        <v>0</v>
      </c>
      <c r="AX155" s="2129"/>
      <c r="AY155" s="2132"/>
      <c r="AZ155" s="65">
        <f t="shared" si="2537"/>
        <v>0</v>
      </c>
      <c r="BA155" s="113"/>
      <c r="BB155" s="2189">
        <f t="shared" si="2538"/>
        <v>-231</v>
      </c>
      <c r="BC155" s="67"/>
      <c r="BD155" s="2187">
        <f>الاعدادات!$D$17</f>
        <v>2026</v>
      </c>
      <c r="BE155" s="117"/>
      <c r="BF155" s="118"/>
      <c r="BG155" s="118"/>
      <c r="BH155" s="119"/>
      <c r="BI155" s="119"/>
      <c r="BJ155" s="119"/>
      <c r="BK155" s="120"/>
      <c r="BL155" s="121"/>
      <c r="BM155" s="122"/>
      <c r="BN155" s="122"/>
      <c r="BO155" s="123"/>
      <c r="BP155" s="123"/>
      <c r="BQ155" s="123"/>
      <c r="BR155" s="123"/>
      <c r="BS155" s="123"/>
      <c r="BT155" s="123"/>
      <c r="BU155" s="123"/>
      <c r="BV155" s="123"/>
      <c r="BW155" s="124"/>
      <c r="BX155" s="77">
        <f>SUM(BE155:BW155)</f>
        <v>0</v>
      </c>
      <c r="BY155" s="126"/>
      <c r="BZ155" s="856"/>
      <c r="CA155" s="127"/>
      <c r="CB155" s="128"/>
      <c r="CC155" s="129"/>
      <c r="CD155" s="130"/>
      <c r="CE155" s="131"/>
      <c r="CF155" s="132"/>
      <c r="CG155" s="133"/>
      <c r="CH155" s="134"/>
      <c r="CI155" s="135"/>
      <c r="CJ155" s="79">
        <f>SUM(BX155:CI155)</f>
        <v>0</v>
      </c>
      <c r="CK155" s="137"/>
      <c r="CL155" s="128"/>
      <c r="CM155" s="858"/>
      <c r="CN155" s="139"/>
      <c r="CO155" s="118"/>
      <c r="CP155" s="118"/>
      <c r="CQ155" s="119"/>
      <c r="CR155" s="119"/>
      <c r="CS155" s="119"/>
      <c r="CT155" s="120"/>
      <c r="CU155" s="121"/>
      <c r="CV155" s="122"/>
      <c r="CW155" s="122"/>
      <c r="CX155" s="123"/>
      <c r="CY155" s="123"/>
      <c r="CZ155" s="123"/>
      <c r="DA155" s="123"/>
      <c r="DB155" s="123"/>
      <c r="DC155" s="123"/>
      <c r="DD155" s="123"/>
      <c r="DE155" s="123"/>
      <c r="DF155" s="124"/>
      <c r="DG155" s="125">
        <f t="shared" ref="DG155:DG156" si="2542">DF155+DE155+CX155+CW155+CV155+CU155+CT155+CS155+CR155+CQ155+CP155+CO155+CN155</f>
        <v>0</v>
      </c>
      <c r="DH155" s="126"/>
      <c r="DI155" s="856"/>
      <c r="DJ155" s="127"/>
      <c r="DK155" s="128"/>
      <c r="DL155" s="129"/>
      <c r="DM155" s="130"/>
      <c r="DN155" s="131"/>
      <c r="DO155" s="132"/>
      <c r="DP155" s="133"/>
      <c r="DQ155" s="134"/>
      <c r="DR155" s="135"/>
      <c r="DS155" s="140">
        <f>SUM(DG155:DR155)</f>
        <v>0</v>
      </c>
      <c r="DT155" s="137"/>
      <c r="DU155" s="128"/>
      <c r="DV155" s="865"/>
      <c r="DW155" s="139"/>
      <c r="DX155" s="118"/>
      <c r="DY155" s="118"/>
      <c r="DZ155" s="119"/>
      <c r="EA155" s="119"/>
      <c r="EB155" s="119"/>
      <c r="EC155" s="120"/>
      <c r="ED155" s="121"/>
      <c r="EE155" s="122"/>
      <c r="EF155" s="122"/>
      <c r="EG155" s="123"/>
      <c r="EH155" s="123"/>
      <c r="EI155" s="123"/>
      <c r="EJ155" s="123"/>
      <c r="EK155" s="123"/>
      <c r="EL155" s="123"/>
      <c r="EM155" s="123"/>
      <c r="EN155" s="123"/>
      <c r="EO155" s="124"/>
      <c r="EP155" s="77">
        <f>EO155+EN155+EG155+EF155+EE155+ED155+EC155+EB155+EA155+DZ155+DY155+DX155+DW155+EM155+EL155+EK155+EJ155+EI155+EH155</f>
        <v>0</v>
      </c>
      <c r="EQ155" s="126"/>
      <c r="ER155" s="856"/>
      <c r="ES155" s="127"/>
      <c r="ET155" s="128"/>
      <c r="EU155" s="129"/>
      <c r="EV155" s="130"/>
      <c r="EW155" s="131"/>
      <c r="EX155" s="132"/>
      <c r="EY155" s="133"/>
      <c r="EZ155" s="134"/>
      <c r="FA155" s="135"/>
      <c r="FB155" s="140">
        <f>SUM(EP155:FA155)</f>
        <v>0</v>
      </c>
      <c r="FC155" s="137"/>
      <c r="FD155" s="128"/>
      <c r="FE155" s="865"/>
      <c r="FF155" s="2183">
        <f>الاعدادات!$D$17</f>
        <v>2026</v>
      </c>
      <c r="FG155" s="68">
        <f t="shared" si="2504"/>
        <v>0</v>
      </c>
      <c r="FH155" s="69"/>
      <c r="FI155" s="69"/>
      <c r="FJ155" s="70">
        <f t="shared" si="2505"/>
        <v>0</v>
      </c>
      <c r="FK155" s="68">
        <f t="shared" si="2506"/>
        <v>0</v>
      </c>
      <c r="FL155" s="69"/>
      <c r="FM155" s="69"/>
      <c r="FN155" s="70">
        <f t="shared" si="2507"/>
        <v>0</v>
      </c>
      <c r="FO155" s="68">
        <f t="shared" si="2508"/>
        <v>0</v>
      </c>
      <c r="FP155" s="69"/>
      <c r="FQ155" s="71"/>
      <c r="FR155" s="70">
        <f t="shared" si="2509"/>
        <v>0</v>
      </c>
      <c r="FS155" s="68">
        <f t="shared" si="2510"/>
        <v>0</v>
      </c>
      <c r="FT155" s="69"/>
      <c r="FU155" s="70">
        <f t="shared" si="2511"/>
        <v>0</v>
      </c>
      <c r="FV155" s="68">
        <f t="shared" si="2512"/>
        <v>0</v>
      </c>
      <c r="FW155" s="69"/>
      <c r="FX155" s="69"/>
      <c r="FY155" s="70">
        <f t="shared" si="2513"/>
        <v>0</v>
      </c>
      <c r="FZ155" s="68">
        <f t="shared" si="2514"/>
        <v>0</v>
      </c>
      <c r="GA155" s="72">
        <f t="shared" si="2515"/>
        <v>0</v>
      </c>
      <c r="GB155" s="72">
        <f t="shared" si="2516"/>
        <v>0</v>
      </c>
      <c r="GC155" s="70">
        <f t="shared" si="2517"/>
        <v>0</v>
      </c>
      <c r="GD155" t="str">
        <f t="shared" si="2497"/>
        <v>wrong</v>
      </c>
      <c r="GQ155" s="1784" t="s">
        <v>181</v>
      </c>
      <c r="GR155" s="2250">
        <f>SUM(GR150:GR154)</f>
        <v>0</v>
      </c>
      <c r="GS155" s="2251">
        <f t="shared" ref="GS155:HJ155" si="2543">SUM(GS150:GS154)</f>
        <v>0</v>
      </c>
      <c r="GT155" s="2251">
        <f t="shared" si="2543"/>
        <v>0</v>
      </c>
      <c r="GU155" s="2251">
        <f t="shared" si="2543"/>
        <v>0</v>
      </c>
      <c r="GV155" s="2251">
        <f t="shared" si="2543"/>
        <v>0</v>
      </c>
      <c r="GW155" s="2251">
        <f t="shared" si="2543"/>
        <v>0</v>
      </c>
      <c r="GX155" s="2251">
        <f t="shared" si="2543"/>
        <v>0</v>
      </c>
      <c r="GY155" s="2252">
        <f t="shared" si="2543"/>
        <v>0</v>
      </c>
      <c r="GZ155" s="2252">
        <f t="shared" si="2543"/>
        <v>0</v>
      </c>
      <c r="HA155" s="2252">
        <f t="shared" si="2543"/>
        <v>0</v>
      </c>
      <c r="HB155" s="2252">
        <f t="shared" si="2543"/>
        <v>0</v>
      </c>
      <c r="HC155" s="2252">
        <f t="shared" si="2543"/>
        <v>0</v>
      </c>
      <c r="HD155" s="2252">
        <f t="shared" si="2543"/>
        <v>0</v>
      </c>
      <c r="HE155" s="2252">
        <f t="shared" si="2543"/>
        <v>0</v>
      </c>
      <c r="HF155" s="2252">
        <f t="shared" si="2543"/>
        <v>0</v>
      </c>
      <c r="HG155" s="2252">
        <f t="shared" si="2543"/>
        <v>0</v>
      </c>
      <c r="HH155" s="2252">
        <f t="shared" si="2543"/>
        <v>0</v>
      </c>
      <c r="HI155" s="2252">
        <f t="shared" si="2543"/>
        <v>0</v>
      </c>
      <c r="HJ155" s="2253">
        <f t="shared" si="2543"/>
        <v>0</v>
      </c>
      <c r="HK155" s="1795">
        <f t="shared" ref="HK155" si="2544">SUM(GR155:HJ155)</f>
        <v>0</v>
      </c>
      <c r="HL155" s="2254">
        <f t="shared" ref="HL155:HV155" si="2545">SUM(HL150:HL154)</f>
        <v>0</v>
      </c>
      <c r="HM155" s="2255">
        <f t="shared" si="2545"/>
        <v>0</v>
      </c>
      <c r="HN155" s="2256">
        <f t="shared" si="2545"/>
        <v>0</v>
      </c>
      <c r="HO155" s="2257">
        <f t="shared" si="2545"/>
        <v>0</v>
      </c>
      <c r="HP155" s="2258">
        <f t="shared" si="2545"/>
        <v>0</v>
      </c>
      <c r="HQ155" s="2259">
        <f t="shared" si="2545"/>
        <v>0</v>
      </c>
      <c r="HR155" s="2260">
        <f t="shared" si="2545"/>
        <v>0</v>
      </c>
      <c r="HS155" s="2261">
        <f t="shared" si="2545"/>
        <v>0</v>
      </c>
      <c r="HT155" s="2262">
        <f t="shared" si="2545"/>
        <v>0</v>
      </c>
      <c r="HU155" s="2263">
        <f t="shared" si="2545"/>
        <v>0</v>
      </c>
      <c r="HV155" s="2254">
        <f t="shared" si="2545"/>
        <v>0</v>
      </c>
      <c r="HW155" s="1807">
        <f t="shared" ref="HW155" si="2546">SUM(HK155:HV155)</f>
        <v>0</v>
      </c>
      <c r="HX155" s="2254">
        <f>SUM(HX150:HX154)</f>
        <v>0</v>
      </c>
      <c r="HY155" s="2254">
        <f>SUM(HY150:HY154)</f>
        <v>0</v>
      </c>
      <c r="HZ155" s="2264">
        <f>SUM(HZ150:HZ154)</f>
        <v>0</v>
      </c>
      <c r="IA155" s="2250">
        <f>SUM(IA150:IA154)</f>
        <v>0</v>
      </c>
      <c r="IB155" s="2251">
        <f t="shared" ref="IB155:IS155" si="2547">SUM(IB150:IB154)</f>
        <v>0</v>
      </c>
      <c r="IC155" s="2251">
        <f t="shared" si="2547"/>
        <v>0</v>
      </c>
      <c r="ID155" s="2251">
        <f t="shared" si="2547"/>
        <v>0</v>
      </c>
      <c r="IE155" s="2251">
        <f t="shared" si="2547"/>
        <v>0</v>
      </c>
      <c r="IF155" s="2251">
        <f t="shared" si="2547"/>
        <v>0</v>
      </c>
      <c r="IG155" s="2251">
        <f t="shared" si="2547"/>
        <v>0</v>
      </c>
      <c r="IH155" s="2252">
        <f t="shared" si="2547"/>
        <v>0</v>
      </c>
      <c r="II155" s="2252">
        <f t="shared" si="2547"/>
        <v>0</v>
      </c>
      <c r="IJ155" s="2252">
        <f t="shared" si="2547"/>
        <v>0</v>
      </c>
      <c r="IK155" s="2252">
        <f t="shared" si="2547"/>
        <v>0</v>
      </c>
      <c r="IL155" s="2252">
        <f t="shared" si="2547"/>
        <v>0</v>
      </c>
      <c r="IM155" s="2252">
        <f t="shared" si="2547"/>
        <v>0</v>
      </c>
      <c r="IN155" s="2252">
        <f t="shared" si="2547"/>
        <v>0</v>
      </c>
      <c r="IO155" s="2252">
        <f t="shared" si="2547"/>
        <v>0</v>
      </c>
      <c r="IP155" s="2252">
        <f t="shared" si="2547"/>
        <v>0</v>
      </c>
      <c r="IQ155" s="2252">
        <f t="shared" si="2547"/>
        <v>0</v>
      </c>
      <c r="IR155" s="2252">
        <f t="shared" si="2547"/>
        <v>0</v>
      </c>
      <c r="IS155" s="2253">
        <f t="shared" si="2547"/>
        <v>0</v>
      </c>
      <c r="IT155" s="1795">
        <f t="shared" ref="IT155" si="2548">SUM(IA155:IS155)</f>
        <v>0</v>
      </c>
      <c r="IU155" s="2254">
        <f t="shared" ref="IU155:JE155" si="2549">SUM(IU150:IU154)</f>
        <v>0</v>
      </c>
      <c r="IV155" s="2255">
        <f t="shared" si="2549"/>
        <v>0</v>
      </c>
      <c r="IW155" s="2256">
        <f t="shared" si="2549"/>
        <v>0</v>
      </c>
      <c r="IX155" s="2257">
        <f t="shared" si="2549"/>
        <v>0</v>
      </c>
      <c r="IY155" s="2258">
        <f t="shared" si="2549"/>
        <v>0</v>
      </c>
      <c r="IZ155" s="2259">
        <f t="shared" si="2549"/>
        <v>0</v>
      </c>
      <c r="JA155" s="2260">
        <f t="shared" si="2549"/>
        <v>0</v>
      </c>
      <c r="JB155" s="2254">
        <f t="shared" si="2549"/>
        <v>0</v>
      </c>
      <c r="JC155" s="2257">
        <f t="shared" si="2549"/>
        <v>0</v>
      </c>
      <c r="JD155" s="2263">
        <f t="shared" si="2549"/>
        <v>0</v>
      </c>
      <c r="JE155" s="2254">
        <f t="shared" si="2549"/>
        <v>0</v>
      </c>
      <c r="JF155" s="1807">
        <f t="shared" ref="JF155" si="2550">SUM(IT155:JE155)</f>
        <v>0</v>
      </c>
      <c r="JG155" s="2254">
        <f>SUM(JG150:JG154)</f>
        <v>0</v>
      </c>
      <c r="JH155" s="2254">
        <f>SUM(JH150:JH154)</f>
        <v>0</v>
      </c>
      <c r="JI155" s="2264">
        <f>SUM(JI150:JI154)</f>
        <v>0</v>
      </c>
    </row>
    <row r="156" spans="1:269" ht="36.75" customHeight="1" thickBot="1">
      <c r="A156" s="6488"/>
      <c r="B156" s="6489"/>
      <c r="C156" s="6489"/>
      <c r="D156" s="6489"/>
      <c r="E156" s="6489"/>
      <c r="F156" s="6489"/>
      <c r="G156" s="6490"/>
      <c r="H156" s="2115"/>
      <c r="I156" s="2116"/>
      <c r="J156" s="2117"/>
      <c r="K156" s="2118"/>
      <c r="L156" s="2119" t="s">
        <v>181</v>
      </c>
      <c r="M156" s="2190">
        <f>SUM(M150:M155)</f>
        <v>235</v>
      </c>
      <c r="N156" s="2190">
        <f t="shared" ref="N156:U156" si="2551">SUM(N150:N155)</f>
        <v>0</v>
      </c>
      <c r="O156" s="2190">
        <f t="shared" si="2551"/>
        <v>0</v>
      </c>
      <c r="P156" s="2190">
        <f t="shared" si="2551"/>
        <v>0</v>
      </c>
      <c r="Q156" s="2190">
        <f t="shared" si="2551"/>
        <v>0</v>
      </c>
      <c r="R156" s="2190">
        <f t="shared" si="2551"/>
        <v>0</v>
      </c>
      <c r="S156" s="2190">
        <f t="shared" si="2551"/>
        <v>0</v>
      </c>
      <c r="T156" s="2190">
        <f t="shared" si="2551"/>
        <v>0</v>
      </c>
      <c r="U156" s="2190">
        <f t="shared" si="2551"/>
        <v>0</v>
      </c>
      <c r="V156" s="2120"/>
      <c r="W156" s="2190">
        <f t="shared" ref="W156:AG156" si="2552">SUM(W150:W155)</f>
        <v>0</v>
      </c>
      <c r="X156" s="2190">
        <f t="shared" si="2552"/>
        <v>0</v>
      </c>
      <c r="Y156" s="2190">
        <f t="shared" si="2552"/>
        <v>0</v>
      </c>
      <c r="Z156" s="2190">
        <f t="shared" si="2552"/>
        <v>235</v>
      </c>
      <c r="AA156" s="2190">
        <f t="shared" si="2552"/>
        <v>0</v>
      </c>
      <c r="AB156" s="2190">
        <f t="shared" si="2552"/>
        <v>0</v>
      </c>
      <c r="AC156" s="2190">
        <f t="shared" si="2552"/>
        <v>0</v>
      </c>
      <c r="AD156" s="2190">
        <f t="shared" si="2552"/>
        <v>0</v>
      </c>
      <c r="AE156" s="2190">
        <f t="shared" si="2552"/>
        <v>0</v>
      </c>
      <c r="AF156" s="2190">
        <f t="shared" si="2552"/>
        <v>0</v>
      </c>
      <c r="AG156" s="2190">
        <f t="shared" si="2552"/>
        <v>0</v>
      </c>
      <c r="AH156" s="2120"/>
      <c r="AI156" s="2190">
        <f t="shared" ref="AI156:BB156" si="2553">SUM(AI150:AI155)</f>
        <v>0</v>
      </c>
      <c r="AJ156" s="2190">
        <f t="shared" si="2553"/>
        <v>0</v>
      </c>
      <c r="AK156" s="2190">
        <f t="shared" si="2553"/>
        <v>0</v>
      </c>
      <c r="AL156" s="2190">
        <f t="shared" si="2553"/>
        <v>0</v>
      </c>
      <c r="AM156" s="2190">
        <f t="shared" si="2553"/>
        <v>0</v>
      </c>
      <c r="AN156" s="2190">
        <f t="shared" si="2553"/>
        <v>0</v>
      </c>
      <c r="AO156" s="2190">
        <f t="shared" si="2553"/>
        <v>0</v>
      </c>
      <c r="AP156" s="2190">
        <f t="shared" si="2553"/>
        <v>0</v>
      </c>
      <c r="AQ156" s="2190">
        <f t="shared" si="2553"/>
        <v>0</v>
      </c>
      <c r="AR156" s="2190">
        <f t="shared" si="2553"/>
        <v>0</v>
      </c>
      <c r="AS156" s="2190">
        <f t="shared" si="2553"/>
        <v>0</v>
      </c>
      <c r="AT156" s="2190">
        <f t="shared" si="2553"/>
        <v>0</v>
      </c>
      <c r="AU156" s="2190">
        <f t="shared" si="2553"/>
        <v>0</v>
      </c>
      <c r="AV156" s="2190">
        <f t="shared" si="2553"/>
        <v>0</v>
      </c>
      <c r="AW156" s="2190">
        <f t="shared" si="2553"/>
        <v>0</v>
      </c>
      <c r="AX156" s="2190">
        <f t="shared" si="2553"/>
        <v>0</v>
      </c>
      <c r="AY156" s="2190">
        <f t="shared" si="2553"/>
        <v>0</v>
      </c>
      <c r="AZ156" s="2190">
        <f t="shared" si="2553"/>
        <v>0</v>
      </c>
      <c r="BA156" s="2190">
        <f t="shared" si="2553"/>
        <v>0</v>
      </c>
      <c r="BB156" s="2191">
        <f t="shared" si="2553"/>
        <v>-235</v>
      </c>
      <c r="BC156" s="67"/>
      <c r="BD156" s="2009" t="s">
        <v>181</v>
      </c>
      <c r="BE156" s="840">
        <f t="shared" ref="BE156" si="2554">SUM(BE151:BE155)</f>
        <v>0</v>
      </c>
      <c r="BF156" s="841">
        <f t="shared" ref="BF156" si="2555">SUM(BF151:BF155)</f>
        <v>0</v>
      </c>
      <c r="BG156" s="841">
        <f t="shared" ref="BG156" si="2556">SUM(BG151:BG155)</f>
        <v>0</v>
      </c>
      <c r="BH156" s="841">
        <f t="shared" ref="BH156" si="2557">SUM(BH151:BH155)</f>
        <v>0</v>
      </c>
      <c r="BI156" s="841">
        <f t="shared" ref="BI156" si="2558">SUM(BI151:BI155)</f>
        <v>0</v>
      </c>
      <c r="BJ156" s="841">
        <f t="shared" ref="BJ156" si="2559">SUM(BJ151:BJ155)</f>
        <v>0</v>
      </c>
      <c r="BK156" s="841">
        <f t="shared" ref="BK156" si="2560">SUM(BK151:BK155)</f>
        <v>0</v>
      </c>
      <c r="BL156" s="841">
        <f t="shared" ref="BL156" si="2561">SUM(BL151:BL155)</f>
        <v>0</v>
      </c>
      <c r="BM156" s="841">
        <f t="shared" ref="BM156" si="2562">SUM(BM151:BM155)</f>
        <v>0</v>
      </c>
      <c r="BN156" s="841">
        <f t="shared" ref="BN156" si="2563">SUM(BN151:BN155)</f>
        <v>0</v>
      </c>
      <c r="BO156" s="841">
        <f t="shared" ref="BO156" si="2564">SUM(BO151:BO155)</f>
        <v>0</v>
      </c>
      <c r="BP156" s="841">
        <f t="shared" ref="BP156" si="2565">SUM(BP151:BP155)</f>
        <v>0</v>
      </c>
      <c r="BQ156" s="841">
        <f t="shared" ref="BQ156" si="2566">SUM(BQ151:BQ155)</f>
        <v>0</v>
      </c>
      <c r="BR156" s="841">
        <f t="shared" ref="BR156" si="2567">SUM(BR151:BR155)</f>
        <v>0</v>
      </c>
      <c r="BS156" s="841">
        <f t="shared" ref="BS156" si="2568">SUM(BS151:BS155)</f>
        <v>0</v>
      </c>
      <c r="BT156" s="841">
        <f t="shared" ref="BT156" si="2569">SUM(BT151:BT155)</f>
        <v>0</v>
      </c>
      <c r="BU156" s="841">
        <f t="shared" ref="BU156" si="2570">SUM(BU151:BU155)</f>
        <v>0</v>
      </c>
      <c r="BV156" s="841">
        <f t="shared" ref="BV156" si="2571">SUM(BV151:BV155)</f>
        <v>0</v>
      </c>
      <c r="BW156" s="841">
        <f t="shared" ref="BW156" si="2572">SUM(BW151:BW155)</f>
        <v>0</v>
      </c>
      <c r="BX156" s="77">
        <f t="shared" ref="BX156" si="2573">SUM(BE156:BW156)</f>
        <v>0</v>
      </c>
      <c r="BY156" s="841">
        <f t="shared" ref="BY156" si="2574">SUM(BY151:BY155)</f>
        <v>0</v>
      </c>
      <c r="BZ156" s="841">
        <f t="shared" ref="BZ156" si="2575">SUM(BZ151:BZ155)</f>
        <v>0</v>
      </c>
      <c r="CA156" s="841">
        <f t="shared" ref="CA156" si="2576">SUM(CA151:CA155)</f>
        <v>0</v>
      </c>
      <c r="CB156" s="841">
        <f t="shared" ref="CB156" si="2577">SUM(CB151:CB155)</f>
        <v>0</v>
      </c>
      <c r="CC156" s="841">
        <f t="shared" ref="CC156" si="2578">SUM(CC151:CC155)</f>
        <v>0</v>
      </c>
      <c r="CD156" s="841">
        <f t="shared" ref="CD156" si="2579">SUM(CD151:CD155)</f>
        <v>0</v>
      </c>
      <c r="CE156" s="841">
        <f t="shared" ref="CE156" si="2580">SUM(CE151:CE155)</f>
        <v>0</v>
      </c>
      <c r="CF156" s="841">
        <f t="shared" ref="CF156" si="2581">SUM(CF151:CF155)</f>
        <v>0</v>
      </c>
      <c r="CG156" s="841">
        <f t="shared" ref="CG156" si="2582">SUM(CG151:CG155)</f>
        <v>0</v>
      </c>
      <c r="CH156" s="2030">
        <f t="shared" ref="CH156" si="2583">SUM(CH151:CH155)</f>
        <v>0</v>
      </c>
      <c r="CI156" s="841">
        <f t="shared" ref="CI156" si="2584">SUM(CI151:CI155)</f>
        <v>0</v>
      </c>
      <c r="CJ156" s="841">
        <f t="shared" ref="CJ156" si="2585">SUM(CJ151:CJ155)</f>
        <v>0</v>
      </c>
      <c r="CK156" s="841">
        <f t="shared" ref="CK156" si="2586">SUM(CK151:CK155)</f>
        <v>0</v>
      </c>
      <c r="CL156" s="841">
        <f t="shared" ref="CL156" si="2587">SUM(CL151:CL155)</f>
        <v>0</v>
      </c>
      <c r="CM156" s="2192">
        <f t="shared" ref="CM156" si="2588">SUM(CM151:CM155)</f>
        <v>0</v>
      </c>
      <c r="CN156" s="840">
        <f t="shared" ref="CN156" si="2589">SUM(CN151:CN155)</f>
        <v>0</v>
      </c>
      <c r="CO156" s="841">
        <f t="shared" ref="CO156" si="2590">SUM(CO151:CO155)</f>
        <v>0</v>
      </c>
      <c r="CP156" s="841">
        <f t="shared" ref="CP156" si="2591">SUM(CP151:CP155)</f>
        <v>0</v>
      </c>
      <c r="CQ156" s="841">
        <f t="shared" ref="CQ156" si="2592">SUM(CQ151:CQ155)</f>
        <v>0</v>
      </c>
      <c r="CR156" s="841">
        <f t="shared" ref="CR156" si="2593">SUM(CR151:CR155)</f>
        <v>0</v>
      </c>
      <c r="CS156" s="841">
        <f t="shared" ref="CS156" si="2594">SUM(CS151:CS155)</f>
        <v>0</v>
      </c>
      <c r="CT156" s="841">
        <f t="shared" ref="CT156" si="2595">SUM(CT151:CT155)</f>
        <v>0</v>
      </c>
      <c r="CU156" s="841">
        <f t="shared" ref="CU156" si="2596">SUM(CU151:CU155)</f>
        <v>0</v>
      </c>
      <c r="CV156" s="841">
        <f t="shared" ref="CV156" si="2597">SUM(CV151:CV155)</f>
        <v>0</v>
      </c>
      <c r="CW156" s="841">
        <f t="shared" ref="CW156" si="2598">SUM(CW151:CW155)</f>
        <v>0</v>
      </c>
      <c r="CX156" s="841">
        <f t="shared" ref="CX156" si="2599">SUM(CX151:CX155)</f>
        <v>0</v>
      </c>
      <c r="CY156" s="841">
        <f t="shared" ref="CY156" si="2600">SUM(CY151:CY155)</f>
        <v>0</v>
      </c>
      <c r="CZ156" s="841">
        <f t="shared" ref="CZ156" si="2601">SUM(CZ151:CZ155)</f>
        <v>0</v>
      </c>
      <c r="DA156" s="841">
        <f t="shared" ref="DA156" si="2602">SUM(DA151:DA155)</f>
        <v>0</v>
      </c>
      <c r="DB156" s="841">
        <f t="shared" ref="DB156" si="2603">SUM(DB151:DB155)</f>
        <v>0</v>
      </c>
      <c r="DC156" s="841">
        <f t="shared" ref="DC156" si="2604">SUM(DC151:DC155)</f>
        <v>0</v>
      </c>
      <c r="DD156" s="841">
        <f t="shared" ref="DD156" si="2605">SUM(DD151:DD155)</f>
        <v>0</v>
      </c>
      <c r="DE156" s="841">
        <f t="shared" ref="DE156" si="2606">SUM(DE151:DE155)</f>
        <v>0</v>
      </c>
      <c r="DF156" s="841">
        <f t="shared" ref="DF156" si="2607">SUM(DF151:DF155)</f>
        <v>0</v>
      </c>
      <c r="DG156" s="842">
        <f t="shared" si="2542"/>
        <v>0</v>
      </c>
      <c r="DH156" s="841">
        <f>SUM(DH151:DH155)</f>
        <v>0</v>
      </c>
      <c r="DI156" s="841"/>
      <c r="DJ156" s="841">
        <f t="shared" ref="DJ156" si="2608">SUM(DJ151:DJ155)</f>
        <v>0</v>
      </c>
      <c r="DK156" s="841">
        <f t="shared" ref="DK156" si="2609">SUM(DK151:DK155)</f>
        <v>0</v>
      </c>
      <c r="DL156" s="841">
        <f t="shared" ref="DL156" si="2610">SUM(DL151:DL155)</f>
        <v>0</v>
      </c>
      <c r="DM156" s="841">
        <f t="shared" ref="DM156" si="2611">SUM(DM151:DM155)</f>
        <v>0</v>
      </c>
      <c r="DN156" s="841">
        <f t="shared" ref="DN156" si="2612">SUM(DN151:DN155)</f>
        <v>0</v>
      </c>
      <c r="DO156" s="841">
        <f t="shared" ref="DO156" si="2613">SUM(DO151:DO155)</f>
        <v>0</v>
      </c>
      <c r="DP156" s="841">
        <f t="shared" ref="DP156" si="2614">SUM(DP151:DP155)</f>
        <v>0</v>
      </c>
      <c r="DQ156" s="2030">
        <f t="shared" ref="DQ156" si="2615">SUM(DQ151:DQ155)</f>
        <v>0</v>
      </c>
      <c r="DR156" s="841">
        <f t="shared" ref="DR156" si="2616">SUM(DR151:DR155)</f>
        <v>0</v>
      </c>
      <c r="DS156" s="841">
        <f t="shared" ref="DS156" si="2617">SUM(DS151:DS155)</f>
        <v>0</v>
      </c>
      <c r="DT156" s="841">
        <f t="shared" ref="DT156" si="2618">SUM(DT151:DT155)</f>
        <v>0</v>
      </c>
      <c r="DU156" s="841">
        <f t="shared" ref="DU156" si="2619">SUM(DU151:DU155)</f>
        <v>0</v>
      </c>
      <c r="DV156" s="2193">
        <f t="shared" ref="DV156" si="2620">SUM(DV151:DV155)</f>
        <v>0</v>
      </c>
      <c r="DW156" s="840">
        <f t="shared" ref="DW156" si="2621">SUM(DW151:DW155)</f>
        <v>0</v>
      </c>
      <c r="DX156" s="841">
        <f t="shared" ref="DX156" si="2622">SUM(DX151:DX155)</f>
        <v>0</v>
      </c>
      <c r="DY156" s="841">
        <f t="shared" ref="DY156" si="2623">SUM(DY151:DY155)</f>
        <v>0</v>
      </c>
      <c r="DZ156" s="841">
        <f t="shared" ref="DZ156" si="2624">SUM(DZ151:DZ155)</f>
        <v>0</v>
      </c>
      <c r="EA156" s="841">
        <f t="shared" ref="EA156" si="2625">SUM(EA151:EA155)</f>
        <v>0</v>
      </c>
      <c r="EB156" s="841">
        <f t="shared" ref="EB156" si="2626">SUM(EB151:EB155)</f>
        <v>0</v>
      </c>
      <c r="EC156" s="841">
        <f t="shared" ref="EC156" si="2627">SUM(EC151:EC155)</f>
        <v>0</v>
      </c>
      <c r="ED156" s="841">
        <f t="shared" ref="ED156" si="2628">SUM(ED151:ED155)</f>
        <v>0</v>
      </c>
      <c r="EE156" s="841">
        <f t="shared" ref="EE156" si="2629">SUM(EE151:EE155)</f>
        <v>0</v>
      </c>
      <c r="EF156" s="841">
        <f t="shared" ref="EF156" si="2630">SUM(EF151:EF155)</f>
        <v>0</v>
      </c>
      <c r="EG156" s="841">
        <f t="shared" ref="EG156" si="2631">SUM(EG151:EG155)</f>
        <v>0</v>
      </c>
      <c r="EH156" s="841">
        <f t="shared" ref="EH156" si="2632">SUM(EH151:EH155)</f>
        <v>0</v>
      </c>
      <c r="EI156" s="841">
        <f t="shared" ref="EI156" si="2633">SUM(EI151:EI155)</f>
        <v>0</v>
      </c>
      <c r="EJ156" s="841">
        <f t="shared" ref="EJ156" si="2634">SUM(EJ151:EJ155)</f>
        <v>0</v>
      </c>
      <c r="EK156" s="841">
        <f t="shared" ref="EK156" si="2635">SUM(EK151:EK155)</f>
        <v>0</v>
      </c>
      <c r="EL156" s="841">
        <f t="shared" ref="EL156" si="2636">SUM(EL151:EL155)</f>
        <v>0</v>
      </c>
      <c r="EM156" s="841">
        <f t="shared" ref="EM156" si="2637">SUM(EM151:EM155)</f>
        <v>0</v>
      </c>
      <c r="EN156" s="841">
        <f t="shared" ref="EN156" si="2638">SUM(EN151:EN155)</f>
        <v>0</v>
      </c>
      <c r="EO156" s="841">
        <f t="shared" ref="EO156" si="2639">SUM(EO151:EO155)</f>
        <v>0</v>
      </c>
      <c r="EP156" s="842">
        <f t="shared" ref="EP156" si="2640">EO156+EN156+EG156+EF156+EE156+ED156+EC156+EB156+EA156+DZ156+DY156+DX156+DW156</f>
        <v>0</v>
      </c>
      <c r="EQ156" s="841">
        <f>SUM(EQ151:EQ155)</f>
        <v>0</v>
      </c>
      <c r="ER156" s="841"/>
      <c r="ES156" s="841">
        <f t="shared" ref="ES156" si="2641">SUM(ES151:ES155)</f>
        <v>0</v>
      </c>
      <c r="ET156" s="841">
        <f t="shared" ref="ET156" si="2642">SUM(ET151:ET155)</f>
        <v>0</v>
      </c>
      <c r="EU156" s="841">
        <f t="shared" ref="EU156" si="2643">SUM(EU151:EU155)</f>
        <v>0</v>
      </c>
      <c r="EV156" s="841">
        <f t="shared" ref="EV156" si="2644">SUM(EV151:EV155)</f>
        <v>0</v>
      </c>
      <c r="EW156" s="841">
        <f t="shared" ref="EW156" si="2645">SUM(EW151:EW155)</f>
        <v>0</v>
      </c>
      <c r="EX156" s="841">
        <f t="shared" ref="EX156" si="2646">SUM(EX151:EX155)</f>
        <v>0</v>
      </c>
      <c r="EY156" s="841">
        <f t="shared" ref="EY156" si="2647">SUM(EY151:EY155)</f>
        <v>0</v>
      </c>
      <c r="EZ156" s="2030">
        <f t="shared" ref="EZ156" si="2648">SUM(EZ151:EZ155)</f>
        <v>0</v>
      </c>
      <c r="FA156" s="841">
        <f t="shared" ref="FA156" si="2649">SUM(FA151:FA155)</f>
        <v>0</v>
      </c>
      <c r="FB156" s="841">
        <f t="shared" ref="FB156" si="2650">SUM(FB151:FB155)</f>
        <v>0</v>
      </c>
      <c r="FC156" s="841">
        <f t="shared" ref="FC156" si="2651">SUM(FC151:FC155)</f>
        <v>0</v>
      </c>
      <c r="FD156" s="841">
        <f t="shared" ref="FD156" si="2652">SUM(FD151:FD155)</f>
        <v>0</v>
      </c>
      <c r="FE156" s="2193">
        <f t="shared" ref="FE156" si="2653">SUM(FE151:FE155)</f>
        <v>0</v>
      </c>
      <c r="FF156" s="142" t="s">
        <v>106</v>
      </c>
      <c r="FG156" s="846">
        <f>SUM(FG150:FG155)</f>
        <v>0</v>
      </c>
      <c r="FH156" s="847">
        <f t="shared" ref="FH156:FQ156" si="2654">SUM(FH150:FH155)</f>
        <v>0</v>
      </c>
      <c r="FI156" s="847">
        <f t="shared" si="2654"/>
        <v>0</v>
      </c>
      <c r="FJ156" s="848">
        <f t="shared" si="2654"/>
        <v>0</v>
      </c>
      <c r="FK156" s="846">
        <f t="shared" si="2654"/>
        <v>0</v>
      </c>
      <c r="FL156" s="847">
        <f t="shared" si="2654"/>
        <v>0</v>
      </c>
      <c r="FM156" s="847">
        <f t="shared" si="2654"/>
        <v>0</v>
      </c>
      <c r="FN156" s="848">
        <f t="shared" si="2654"/>
        <v>0</v>
      </c>
      <c r="FO156" s="846">
        <f t="shared" si="2654"/>
        <v>0</v>
      </c>
      <c r="FP156" s="847">
        <f t="shared" si="2654"/>
        <v>0</v>
      </c>
      <c r="FQ156" s="848">
        <f t="shared" si="2654"/>
        <v>0</v>
      </c>
      <c r="FR156" s="849">
        <f t="shared" si="2509"/>
        <v>0</v>
      </c>
      <c r="FS156" s="846">
        <f t="shared" ref="FS156" si="2655">SUM(FS150:FS155)</f>
        <v>0</v>
      </c>
      <c r="FT156" s="847">
        <f>SUM(FT150:FT155)</f>
        <v>0</v>
      </c>
      <c r="FU156" s="848">
        <f t="shared" ref="FU156:FY156" si="2656">SUM(FU150:FU155)</f>
        <v>0</v>
      </c>
      <c r="FV156" s="846">
        <f t="shared" si="2656"/>
        <v>0</v>
      </c>
      <c r="FW156" s="847">
        <f t="shared" si="2656"/>
        <v>0</v>
      </c>
      <c r="FX156" s="847">
        <f t="shared" si="2656"/>
        <v>0</v>
      </c>
      <c r="FY156" s="848">
        <f t="shared" si="2656"/>
        <v>0</v>
      </c>
      <c r="FZ156" s="850">
        <f t="shared" si="2514"/>
        <v>0</v>
      </c>
      <c r="GA156" s="851">
        <f t="shared" si="2515"/>
        <v>0</v>
      </c>
      <c r="GB156" s="851">
        <f t="shared" si="2516"/>
        <v>0</v>
      </c>
      <c r="GC156" s="849">
        <f t="shared" si="2517"/>
        <v>0</v>
      </c>
      <c r="GQ156" s="1"/>
      <c r="GR156" s="1929"/>
      <c r="GS156" s="1929"/>
      <c r="GT156" s="1929"/>
      <c r="GU156" s="1929"/>
      <c r="GV156" s="1929"/>
      <c r="GW156" s="1929"/>
      <c r="GX156" s="1929"/>
      <c r="GY156" s="1929"/>
      <c r="GZ156" s="1929"/>
      <c r="IX156" s="1929" t="s">
        <v>933</v>
      </c>
      <c r="IY156" s="1929"/>
      <c r="IZ156" s="1929"/>
      <c r="JA156" s="1929"/>
      <c r="JB156" s="1929"/>
      <c r="JC156" s="1929"/>
      <c r="JD156" s="1929"/>
      <c r="JE156" s="1929"/>
      <c r="JF156" s="1929"/>
      <c r="JG156" s="1929"/>
      <c r="JH156" s="1929"/>
      <c r="JI156" s="1929"/>
    </row>
    <row r="157" spans="1:269" ht="36.75" customHeight="1" thickBot="1">
      <c r="A157" s="6528" t="str">
        <f>IF(AND(GD150="ok",GD151="ok",GD152="ok",GD153="ok",GD154="ok",GD155="ok", H157 &lt;&gt;"فارغ"),"ok","wrong")</f>
        <v>wrong</v>
      </c>
      <c r="B157" s="6529"/>
      <c r="C157" s="6529"/>
      <c r="D157" s="6529"/>
      <c r="E157" s="6529"/>
      <c r="F157" s="6529"/>
      <c r="G157" s="6530"/>
      <c r="H157" s="6208" t="str">
        <f>IF(Z156=0,"فارغ","")</f>
        <v/>
      </c>
      <c r="I157" s="6209"/>
      <c r="J157" s="6209"/>
      <c r="K157" s="6209"/>
      <c r="L157" s="147"/>
      <c r="M157" s="148"/>
      <c r="N157" s="148"/>
      <c r="O157" s="149"/>
      <c r="P157" s="149"/>
      <c r="Q157" s="149"/>
      <c r="R157" s="148"/>
      <c r="S157" s="148"/>
      <c r="T157" s="148"/>
      <c r="U157" s="148"/>
      <c r="V157" s="148"/>
      <c r="W157" s="148"/>
      <c r="X157" s="148"/>
      <c r="Y157" s="148"/>
      <c r="Z157" s="149"/>
      <c r="AA157" s="149"/>
      <c r="AB157" s="149"/>
      <c r="AC157" s="148"/>
      <c r="AD157" s="148"/>
      <c r="AE157" s="148"/>
      <c r="AF157" s="150"/>
      <c r="AG157" s="148"/>
      <c r="AH157" s="148"/>
      <c r="AI157" s="151"/>
      <c r="AJ157" s="148"/>
      <c r="AK157" s="148"/>
      <c r="AL157" s="148"/>
      <c r="AM157" s="148"/>
      <c r="AN157" s="150"/>
      <c r="AO157" s="151"/>
      <c r="AP157" s="151"/>
      <c r="AQ157" s="151"/>
      <c r="AR157" s="152"/>
      <c r="AS157" s="151"/>
      <c r="AT157" s="153"/>
      <c r="AU157" s="148"/>
      <c r="AV157" s="148"/>
      <c r="AW157" s="148"/>
      <c r="AX157" s="148"/>
      <c r="AY157" s="148"/>
      <c r="AZ157" s="153"/>
      <c r="BA157" s="148"/>
      <c r="BB157" s="154"/>
      <c r="BC157" s="155"/>
      <c r="BD157" s="6531">
        <f>_xlfn.XLOOKUP(B152,التشكيل_القديم!$M$54:$M$92,التشكيل_القديم!$L$54:$L$92,0,0)</f>
        <v>13</v>
      </c>
      <c r="BE157" s="6505" t="str">
        <f>"(3)             "&amp; "عضو يسار الدائرة  /  "  &amp;B152</f>
        <v>(3)             عضو يسار الدائرة  /  سامية سيد عبدالغفار محمود</v>
      </c>
      <c r="BF157" s="6506"/>
      <c r="BG157" s="6506"/>
      <c r="BH157" s="6506"/>
      <c r="BI157" s="6506"/>
      <c r="BJ157" s="6506"/>
      <c r="BK157" s="6506"/>
      <c r="BL157" s="6506"/>
      <c r="BM157" s="6506"/>
      <c r="BN157" s="6506"/>
      <c r="BO157" s="6506"/>
      <c r="BP157" s="6506"/>
      <c r="BQ157" s="6506"/>
      <c r="BR157" s="6506"/>
      <c r="BS157" s="6506"/>
      <c r="BT157" s="6506"/>
      <c r="BU157" s="6506"/>
      <c r="BV157" s="6506"/>
      <c r="BW157" s="6506"/>
      <c r="BX157" s="6506"/>
      <c r="BY157" s="6506"/>
      <c r="BZ157" s="6506"/>
      <c r="CA157" s="6506"/>
      <c r="CB157" s="6506"/>
      <c r="CC157" s="6506"/>
      <c r="CD157" s="6506"/>
      <c r="CE157" s="6506"/>
      <c r="CF157" s="6506"/>
      <c r="CG157" s="6506"/>
      <c r="CH157" s="6506"/>
      <c r="CI157" s="6506"/>
      <c r="CJ157" s="6506"/>
      <c r="CK157" s="6506"/>
      <c r="CL157" s="6506"/>
      <c r="CM157" s="859"/>
      <c r="CN157" s="6520">
        <f>IF(ISTEXT(B153),_xlfn.XLOOKUP(B153,التشكيل_القديم!$M$54:$M$92,التشكيل_القديم!$L$54:$L$92,0,0),0)</f>
        <v>0</v>
      </c>
      <c r="CO157" s="6505" t="str">
        <f>IF(B153&lt;&gt;"","(4)             "&amp;"عضو يسار  اليسار الدائرة /  "&amp;B153,"لا يوجد عضو رابع " )</f>
        <v xml:space="preserve">لا يوجد عضو رابع </v>
      </c>
      <c r="CP157" s="6506"/>
      <c r="CQ157" s="6506"/>
      <c r="CR157" s="6506"/>
      <c r="CS157" s="6506"/>
      <c r="CT157" s="6506"/>
      <c r="CU157" s="6506"/>
      <c r="CV157" s="6506"/>
      <c r="CW157" s="6506"/>
      <c r="CX157" s="6506"/>
      <c r="CY157" s="6506"/>
      <c r="CZ157" s="6506"/>
      <c r="DA157" s="6506"/>
      <c r="DB157" s="6506"/>
      <c r="DC157" s="6506"/>
      <c r="DD157" s="6506"/>
      <c r="DE157" s="6506"/>
      <c r="DF157" s="6506"/>
      <c r="DG157" s="6506"/>
      <c r="DH157" s="6506"/>
      <c r="DI157" s="6506"/>
      <c r="DJ157" s="6506"/>
      <c r="DK157" s="6506"/>
      <c r="DL157" s="6506"/>
      <c r="DM157" s="6506"/>
      <c r="DN157" s="6506"/>
      <c r="DO157" s="6506"/>
      <c r="DP157" s="6506"/>
      <c r="DQ157" s="6506"/>
      <c r="DR157" s="6506"/>
      <c r="DS157" s="6506"/>
      <c r="DT157" s="6506"/>
      <c r="DU157" s="6506"/>
      <c r="DV157" s="859"/>
      <c r="DW157" s="6520">
        <f>IF(ISTEXT(B155),_xlfn.XLOOKUP(B155,التشكيل_القديم!$M$54:$M$92,التشكيل_القديم!$L$54:$L$92,0,0),0)</f>
        <v>0</v>
      </c>
      <c r="DX157" s="6505" t="str">
        <f>IF(B155&lt;&gt;"","(5)             "&amp;"عضو يسار يسار اليسار الدائرة /  "&amp;B155,"لا يوجد عضو سادس " )</f>
        <v xml:space="preserve">لا يوجد عضو سادس </v>
      </c>
      <c r="DY157" s="6506"/>
      <c r="DZ157" s="6506"/>
      <c r="EA157" s="6506"/>
      <c r="EB157" s="6506"/>
      <c r="EC157" s="6506"/>
      <c r="ED157" s="6506"/>
      <c r="EE157" s="6506"/>
      <c r="EF157" s="6506"/>
      <c r="EG157" s="6506"/>
      <c r="EH157" s="6506"/>
      <c r="EI157" s="6506"/>
      <c r="EJ157" s="6506"/>
      <c r="EK157" s="6506"/>
      <c r="EL157" s="6506"/>
      <c r="EM157" s="6506"/>
      <c r="EN157" s="6506"/>
      <c r="EO157" s="6506"/>
      <c r="EP157" s="6506"/>
      <c r="EQ157" s="6506"/>
      <c r="ER157" s="6506"/>
      <c r="ES157" s="6506"/>
      <c r="ET157" s="6506"/>
      <c r="EU157" s="6506"/>
      <c r="EV157" s="6506"/>
      <c r="EW157" s="6506"/>
      <c r="EX157" s="6506"/>
      <c r="EY157" s="6506"/>
      <c r="EZ157" s="6506"/>
      <c r="FA157" s="6506"/>
      <c r="FB157" s="6506"/>
      <c r="FC157" s="6506"/>
      <c r="FD157" s="6506"/>
      <c r="FE157" s="859"/>
      <c r="FF157" s="6522" t="s">
        <v>1239</v>
      </c>
      <c r="FG157" s="6523"/>
      <c r="FH157" s="6523"/>
      <c r="FI157" s="6523"/>
      <c r="FJ157" s="6523"/>
      <c r="FK157" s="6523"/>
      <c r="FL157" s="6523"/>
      <c r="FM157" s="6523"/>
      <c r="FN157" s="6523"/>
      <c r="FO157" s="6523"/>
      <c r="FP157" s="6523"/>
      <c r="FQ157" s="6523"/>
      <c r="FR157" s="6523"/>
      <c r="FS157" s="6523"/>
      <c r="FT157" s="6523"/>
      <c r="FU157" s="6523"/>
      <c r="FV157" s="6523"/>
      <c r="FW157" s="6523"/>
      <c r="FX157" s="6523"/>
      <c r="FY157" s="6523"/>
      <c r="FZ157" s="6523"/>
      <c r="GA157" s="6523"/>
      <c r="GB157" s="6523"/>
      <c r="GC157" s="6523"/>
      <c r="GD157" s="6523"/>
      <c r="GE157" s="6523"/>
      <c r="GF157" s="6523"/>
      <c r="GG157" s="6523"/>
      <c r="GH157" s="6523"/>
      <c r="GI157" s="6524"/>
    </row>
    <row r="158" spans="1:269" ht="36.75" customHeight="1" thickTop="1" thickBot="1">
      <c r="A158" s="6205"/>
      <c r="B158" s="6206"/>
      <c r="C158" s="6206"/>
      <c r="D158" s="6206"/>
      <c r="E158" s="6206"/>
      <c r="F158" s="6206"/>
      <c r="G158" s="6207"/>
      <c r="H158" s="6208"/>
      <c r="I158" s="6209"/>
      <c r="J158" s="6209"/>
      <c r="K158" s="6209"/>
      <c r="L158" s="147"/>
      <c r="M158" s="148"/>
      <c r="N158" s="148"/>
      <c r="O158" s="148"/>
      <c r="P158" s="148"/>
      <c r="Q158" s="148"/>
      <c r="R158" s="148"/>
      <c r="S158" s="148"/>
      <c r="T158" s="148"/>
      <c r="U158" s="148"/>
      <c r="V158" s="148"/>
      <c r="W158" s="148"/>
      <c r="X158" s="148"/>
      <c r="Y158" s="148"/>
      <c r="Z158" s="160"/>
      <c r="AA158" s="148"/>
      <c r="AB158" s="148"/>
      <c r="AC158" s="148"/>
      <c r="AD158" s="148"/>
      <c r="AE158" s="148"/>
      <c r="AF158" s="150"/>
      <c r="AG158" s="148"/>
      <c r="AH158" s="148"/>
      <c r="AI158" s="151"/>
      <c r="AJ158" s="148"/>
      <c r="AK158" s="148"/>
      <c r="AL158" s="148"/>
      <c r="AM158" s="148"/>
      <c r="AN158" s="150"/>
      <c r="AO158" s="151"/>
      <c r="AP158" s="151"/>
      <c r="AQ158" s="151"/>
      <c r="AR158" s="152"/>
      <c r="AS158" s="151"/>
      <c r="AT158" s="153"/>
      <c r="AU158" s="148"/>
      <c r="AV158" s="148"/>
      <c r="AW158" s="148"/>
      <c r="AX158" s="148"/>
      <c r="AY158" s="148"/>
      <c r="AZ158" s="153"/>
      <c r="BA158" s="148"/>
      <c r="BB158" s="154"/>
      <c r="BC158" s="155"/>
      <c r="BD158" s="6532"/>
      <c r="BE158" s="6507"/>
      <c r="BF158" s="6508"/>
      <c r="BG158" s="6508"/>
      <c r="BH158" s="6508"/>
      <c r="BI158" s="6508"/>
      <c r="BJ158" s="6508"/>
      <c r="BK158" s="6508"/>
      <c r="BL158" s="6508"/>
      <c r="BM158" s="6508"/>
      <c r="BN158" s="6508"/>
      <c r="BO158" s="6508"/>
      <c r="BP158" s="6508"/>
      <c r="BQ158" s="6508"/>
      <c r="BR158" s="6508"/>
      <c r="BS158" s="6508"/>
      <c r="BT158" s="6508"/>
      <c r="BU158" s="6508"/>
      <c r="BV158" s="6508"/>
      <c r="BW158" s="6508"/>
      <c r="BX158" s="6508"/>
      <c r="BY158" s="6508"/>
      <c r="BZ158" s="6508"/>
      <c r="CA158" s="6508"/>
      <c r="CB158" s="6508"/>
      <c r="CC158" s="6508"/>
      <c r="CD158" s="6508"/>
      <c r="CE158" s="6508"/>
      <c r="CF158" s="6508"/>
      <c r="CG158" s="6508"/>
      <c r="CH158" s="6508"/>
      <c r="CI158" s="6508"/>
      <c r="CJ158" s="6508"/>
      <c r="CK158" s="6508"/>
      <c r="CL158" s="6508"/>
      <c r="CM158" s="860"/>
      <c r="CN158" s="6521"/>
      <c r="CO158" s="6507"/>
      <c r="CP158" s="6508"/>
      <c r="CQ158" s="6508"/>
      <c r="CR158" s="6508"/>
      <c r="CS158" s="6508"/>
      <c r="CT158" s="6508"/>
      <c r="CU158" s="6508"/>
      <c r="CV158" s="6508"/>
      <c r="CW158" s="6508"/>
      <c r="CX158" s="6508"/>
      <c r="CY158" s="6508"/>
      <c r="CZ158" s="6508"/>
      <c r="DA158" s="6508"/>
      <c r="DB158" s="6508"/>
      <c r="DC158" s="6508"/>
      <c r="DD158" s="6508"/>
      <c r="DE158" s="6508"/>
      <c r="DF158" s="6508"/>
      <c r="DG158" s="6508"/>
      <c r="DH158" s="6508"/>
      <c r="DI158" s="6508"/>
      <c r="DJ158" s="6508"/>
      <c r="DK158" s="6508"/>
      <c r="DL158" s="6508"/>
      <c r="DM158" s="6508"/>
      <c r="DN158" s="6508"/>
      <c r="DO158" s="6508"/>
      <c r="DP158" s="6508"/>
      <c r="DQ158" s="6508"/>
      <c r="DR158" s="6508"/>
      <c r="DS158" s="6508"/>
      <c r="DT158" s="6508"/>
      <c r="DU158" s="6508"/>
      <c r="DV158" s="866"/>
      <c r="DW158" s="6521"/>
      <c r="DX158" s="6507"/>
      <c r="DY158" s="6508"/>
      <c r="DZ158" s="6508"/>
      <c r="EA158" s="6508"/>
      <c r="EB158" s="6508"/>
      <c r="EC158" s="6508"/>
      <c r="ED158" s="6508"/>
      <c r="EE158" s="6508"/>
      <c r="EF158" s="6508"/>
      <c r="EG158" s="6508"/>
      <c r="EH158" s="6508"/>
      <c r="EI158" s="6508"/>
      <c r="EJ158" s="6508"/>
      <c r="EK158" s="6508"/>
      <c r="EL158" s="6508"/>
      <c r="EM158" s="6508"/>
      <c r="EN158" s="6508"/>
      <c r="EO158" s="6508"/>
      <c r="EP158" s="6508"/>
      <c r="EQ158" s="6508"/>
      <c r="ER158" s="6508"/>
      <c r="ES158" s="6508"/>
      <c r="ET158" s="6508"/>
      <c r="EU158" s="6508"/>
      <c r="EV158" s="6508"/>
      <c r="EW158" s="6508"/>
      <c r="EX158" s="6508"/>
      <c r="EY158" s="6508"/>
      <c r="EZ158" s="6508"/>
      <c r="FA158" s="6508"/>
      <c r="FB158" s="6508"/>
      <c r="FC158" s="6508"/>
      <c r="FD158" s="6508"/>
      <c r="FE158" s="866"/>
      <c r="FF158" s="2114"/>
      <c r="FG158" s="6348" t="s">
        <v>23</v>
      </c>
      <c r="FH158" s="6349"/>
      <c r="FI158" s="6349"/>
      <c r="FJ158" s="6350"/>
      <c r="FK158" s="6370" t="s">
        <v>33</v>
      </c>
      <c r="FL158" s="6370"/>
      <c r="FM158" s="6370"/>
      <c r="FN158" s="6371"/>
      <c r="FO158" s="6351" t="s">
        <v>184</v>
      </c>
      <c r="FP158" s="6352"/>
      <c r="FQ158" s="6352"/>
      <c r="FR158" s="6353"/>
      <c r="FS158" s="6366" t="s">
        <v>185</v>
      </c>
      <c r="FT158" s="6367"/>
      <c r="FU158" s="6367"/>
      <c r="FV158" s="6368"/>
      <c r="FW158" s="6354" t="s">
        <v>200</v>
      </c>
      <c r="FX158" s="6355"/>
      <c r="FY158" s="6355"/>
      <c r="FZ158" s="6356"/>
      <c r="GA158" s="6338" t="s">
        <v>597</v>
      </c>
      <c r="GB158" s="6339"/>
      <c r="GC158" s="6339"/>
      <c r="GD158" s="6340"/>
      <c r="GE158" s="6525" t="s">
        <v>598</v>
      </c>
      <c r="GF158" s="6526"/>
      <c r="GG158" s="6526"/>
      <c r="GH158" s="6526"/>
      <c r="GI158" s="6527"/>
      <c r="GY158" s="2212" t="str">
        <f xml:space="preserve"> "    كشف الانتاج  (" &amp;  $HJ$56 &amp; " ) اسرة "  &amp;$HJ$57</f>
        <v xml:space="preserve">    كشف الانتاج  (الدائرة السادسة مدني اسرة ) اسرة </v>
      </c>
      <c r="GZ158" s="2"/>
      <c r="HA158" s="2"/>
      <c r="HB158" s="2"/>
      <c r="HC158" s="2"/>
      <c r="HD158" s="2"/>
      <c r="HE158" s="2"/>
      <c r="HF158" s="2"/>
      <c r="HG158" s="2"/>
      <c r="HH158" s="2"/>
      <c r="HI158" s="2"/>
      <c r="HJ158" s="2"/>
      <c r="HK158" s="2"/>
      <c r="HL158" s="2"/>
      <c r="HM158" s="2"/>
      <c r="HN158" s="2"/>
      <c r="HO158" s="2"/>
      <c r="HP158" s="2"/>
      <c r="HQ158" s="2"/>
      <c r="HR158" s="2"/>
      <c r="HS158" s="2"/>
      <c r="HT158" s="2"/>
      <c r="HU158" s="2"/>
      <c r="HV158" s="2"/>
      <c r="HW158" s="2"/>
      <c r="HX158" s="2"/>
      <c r="HY158" s="2"/>
      <c r="HZ158" s="2"/>
      <c r="IA158" s="2"/>
      <c r="IB158" s="2"/>
      <c r="IC158" s="2"/>
      <c r="ID158" s="2"/>
      <c r="IE158" s="2"/>
      <c r="IF158" s="2"/>
      <c r="IG158" s="2"/>
      <c r="IH158" s="2"/>
      <c r="II158" s="2"/>
      <c r="IJ158" s="2"/>
      <c r="IK158" s="2"/>
      <c r="IL158" s="2"/>
      <c r="IM158" s="2"/>
      <c r="IN158" s="2"/>
      <c r="IO158" s="2"/>
      <c r="IP158" s="2"/>
      <c r="IQ158" s="2"/>
      <c r="IR158" s="2"/>
      <c r="IS158" s="2"/>
      <c r="IT158" s="2"/>
      <c r="IU158" s="2"/>
      <c r="IV158" s="2"/>
      <c r="IW158" s="2"/>
      <c r="IX158" s="2"/>
      <c r="IY158" s="2"/>
    </row>
    <row r="159" spans="1:269" ht="36.75" customHeight="1" thickTop="1" thickBot="1">
      <c r="A159" s="143"/>
      <c r="B159" s="157"/>
      <c r="C159" s="157"/>
      <c r="D159" s="157"/>
      <c r="E159" s="158"/>
      <c r="F159" s="158"/>
      <c r="G159" s="159"/>
      <c r="H159" s="144"/>
      <c r="I159" s="144"/>
      <c r="J159" s="145"/>
      <c r="K159" s="146"/>
      <c r="L159" s="2186" t="str">
        <f>الاعدادات!$D$14</f>
        <v>2023 وما قبلها</v>
      </c>
      <c r="M159" s="148"/>
      <c r="N159" s="148"/>
      <c r="O159" s="148"/>
      <c r="P159" s="148"/>
      <c r="Q159" s="148"/>
      <c r="R159" s="148"/>
      <c r="S159" s="148"/>
      <c r="T159" s="148"/>
      <c r="U159" s="148"/>
      <c r="V159" s="148"/>
      <c r="W159" s="148"/>
      <c r="X159" s="148"/>
      <c r="Y159" s="148"/>
      <c r="Z159" s="160"/>
      <c r="AA159" s="148"/>
      <c r="AB159" s="148"/>
      <c r="AC159" s="148"/>
      <c r="AD159" s="148"/>
      <c r="AE159" s="148"/>
      <c r="AF159" s="150"/>
      <c r="AG159" s="148"/>
      <c r="AH159" s="148"/>
      <c r="AI159" s="151"/>
      <c r="AJ159" s="148"/>
      <c r="AK159" s="148"/>
      <c r="AL159" s="148"/>
      <c r="AM159" s="148"/>
      <c r="AN159" s="150"/>
      <c r="AO159" s="151"/>
      <c r="AP159" s="151"/>
      <c r="AQ159" s="151"/>
      <c r="AR159" s="152"/>
      <c r="AS159" s="151"/>
      <c r="AT159" s="153"/>
      <c r="AU159" s="148"/>
      <c r="AV159" s="148"/>
      <c r="AW159" s="148"/>
      <c r="AX159" s="148"/>
      <c r="AY159" s="148"/>
      <c r="AZ159" s="153"/>
      <c r="BA159" s="148"/>
      <c r="BB159" s="154"/>
      <c r="BC159" s="155"/>
      <c r="BD159" s="2186" t="str">
        <f>الاعدادات!$D$14</f>
        <v>2023 وما قبلها</v>
      </c>
      <c r="BE159" s="82"/>
      <c r="BF159" s="83"/>
      <c r="BG159" s="83"/>
      <c r="BH159" s="84"/>
      <c r="BI159" s="84"/>
      <c r="BJ159" s="84"/>
      <c r="BK159" s="85"/>
      <c r="BL159" s="86"/>
      <c r="BM159" s="87"/>
      <c r="BN159" s="87"/>
      <c r="BO159" s="88"/>
      <c r="BP159" s="88"/>
      <c r="BQ159" s="88"/>
      <c r="BR159" s="88"/>
      <c r="BS159" s="88"/>
      <c r="BT159" s="88"/>
      <c r="BU159" s="88"/>
      <c r="BV159" s="88"/>
      <c r="BW159" s="89"/>
      <c r="BX159" s="77">
        <f t="shared" ref="BX159:BX161" si="2657">SUM(BE159:BW159)</f>
        <v>0</v>
      </c>
      <c r="BY159" s="90"/>
      <c r="BZ159" s="855"/>
      <c r="CA159" s="91"/>
      <c r="CB159" s="92"/>
      <c r="CC159" s="93"/>
      <c r="CD159" s="94"/>
      <c r="CE159" s="95"/>
      <c r="CF159" s="96"/>
      <c r="CG159" s="97"/>
      <c r="CH159" s="98"/>
      <c r="CI159" s="99"/>
      <c r="CJ159" s="79">
        <f t="shared" ref="CJ159:CJ160" si="2658">SUM(BX159:CI159)</f>
        <v>0</v>
      </c>
      <c r="CK159" s="104"/>
      <c r="CL159" s="92"/>
      <c r="CM159" s="861"/>
      <c r="CN159" s="82"/>
      <c r="CO159" s="83"/>
      <c r="CP159" s="83"/>
      <c r="CQ159" s="84"/>
      <c r="CR159" s="84"/>
      <c r="CS159" s="84"/>
      <c r="CT159" s="85"/>
      <c r="CU159" s="86"/>
      <c r="CV159" s="87"/>
      <c r="CW159" s="87"/>
      <c r="CX159" s="88"/>
      <c r="CY159" s="88"/>
      <c r="CZ159" s="88"/>
      <c r="DA159" s="88"/>
      <c r="DB159" s="88"/>
      <c r="DC159" s="88"/>
      <c r="DD159" s="88"/>
      <c r="DE159" s="88"/>
      <c r="DF159" s="89"/>
      <c r="DG159" s="161">
        <f t="shared" ref="DG159:DG161" si="2659">SUM(CN159:DF159)</f>
        <v>0</v>
      </c>
      <c r="DH159" s="90"/>
      <c r="DI159" s="855"/>
      <c r="DJ159" s="168"/>
      <c r="DK159" s="92"/>
      <c r="DL159" s="93"/>
      <c r="DM159" s="94"/>
      <c r="DN159" s="95"/>
      <c r="DO159" s="96"/>
      <c r="DP159" s="97"/>
      <c r="DQ159" s="98"/>
      <c r="DR159" s="99"/>
      <c r="DS159" s="79">
        <f t="shared" ref="DS159:DS161" si="2660">SUM(DG159:DR159)</f>
        <v>0</v>
      </c>
      <c r="DT159" s="104"/>
      <c r="DU159" s="92"/>
      <c r="DV159" s="864"/>
      <c r="DW159" s="82"/>
      <c r="DX159" s="83"/>
      <c r="DY159" s="83"/>
      <c r="DZ159" s="84"/>
      <c r="EA159" s="84"/>
      <c r="EB159" s="84"/>
      <c r="EC159" s="85"/>
      <c r="ED159" s="86"/>
      <c r="EE159" s="87"/>
      <c r="EF159" s="87"/>
      <c r="EG159" s="88"/>
      <c r="EH159" s="88"/>
      <c r="EI159" s="88"/>
      <c r="EJ159" s="88"/>
      <c r="EK159" s="88"/>
      <c r="EL159" s="88"/>
      <c r="EM159" s="88"/>
      <c r="EN159" s="88"/>
      <c r="EO159" s="89"/>
      <c r="EP159" s="161">
        <f t="shared" ref="EP159:EP161" si="2661">SUM(DW159:EO159)</f>
        <v>0</v>
      </c>
      <c r="EQ159" s="90"/>
      <c r="ER159" s="855"/>
      <c r="ES159" s="168"/>
      <c r="ET159" s="92"/>
      <c r="EU159" s="93"/>
      <c r="EV159" s="94"/>
      <c r="EW159" s="95"/>
      <c r="EX159" s="96"/>
      <c r="EY159" s="97"/>
      <c r="EZ159" s="98"/>
      <c r="FA159" s="99"/>
      <c r="FB159" s="79">
        <f t="shared" ref="FB159:FB162" si="2662">SUM(EP159:FA159)</f>
        <v>0</v>
      </c>
      <c r="FC159" s="104"/>
      <c r="FD159" s="92"/>
      <c r="FE159" s="864"/>
      <c r="FF159" s="162" t="s">
        <v>163</v>
      </c>
      <c r="FG159" s="838" t="s">
        <v>190</v>
      </c>
      <c r="FH159" s="838" t="s">
        <v>203</v>
      </c>
      <c r="FI159" s="838" t="s">
        <v>204</v>
      </c>
      <c r="FJ159" s="839" t="s">
        <v>116</v>
      </c>
      <c r="FK159" s="838" t="s">
        <v>190</v>
      </c>
      <c r="FL159" s="838" t="s">
        <v>203</v>
      </c>
      <c r="FM159" s="838" t="s">
        <v>204</v>
      </c>
      <c r="FN159" s="839" t="s">
        <v>116</v>
      </c>
      <c r="FO159" s="838" t="s">
        <v>190</v>
      </c>
      <c r="FP159" s="838" t="s">
        <v>203</v>
      </c>
      <c r="FQ159" s="838" t="s">
        <v>204</v>
      </c>
      <c r="FR159" s="839" t="s">
        <v>116</v>
      </c>
      <c r="FS159" s="838" t="s">
        <v>190</v>
      </c>
      <c r="FT159" s="838" t="s">
        <v>203</v>
      </c>
      <c r="FU159" s="838" t="s">
        <v>204</v>
      </c>
      <c r="FV159" s="839" t="s">
        <v>116</v>
      </c>
      <c r="FW159" s="838" t="s">
        <v>190</v>
      </c>
      <c r="FX159" s="838" t="s">
        <v>203</v>
      </c>
      <c r="FY159" s="838" t="s">
        <v>204</v>
      </c>
      <c r="FZ159" s="839" t="s">
        <v>116</v>
      </c>
      <c r="GA159" s="838" t="s">
        <v>190</v>
      </c>
      <c r="GB159" s="838" t="s">
        <v>203</v>
      </c>
      <c r="GC159" s="838" t="s">
        <v>204</v>
      </c>
      <c r="GD159" s="839" t="s">
        <v>116</v>
      </c>
      <c r="GE159" s="852" t="s">
        <v>205</v>
      </c>
      <c r="GF159" s="838" t="s">
        <v>190</v>
      </c>
      <c r="GG159" s="838" t="s">
        <v>203</v>
      </c>
      <c r="GH159" s="838" t="s">
        <v>204</v>
      </c>
      <c r="GI159" s="839" t="s">
        <v>116</v>
      </c>
      <c r="GQ159" s="1728"/>
      <c r="GR159" s="1728"/>
      <c r="GS159" s="1728"/>
      <c r="GT159" s="1728"/>
      <c r="GU159" s="1728"/>
      <c r="GV159" s="1728"/>
      <c r="GW159" s="1728"/>
      <c r="GX159" s="1728"/>
      <c r="GY159" s="1729"/>
      <c r="GZ159" s="1730"/>
      <c r="HA159" s="1730"/>
      <c r="HB159" s="1730"/>
      <c r="HC159" s="1730"/>
      <c r="HD159" s="1730"/>
      <c r="HE159" s="1730"/>
      <c r="HF159" s="1730"/>
      <c r="HG159" s="1730"/>
      <c r="HH159" s="1730"/>
      <c r="HI159" s="1730"/>
      <c r="HJ159" s="6621" t="s">
        <v>92</v>
      </c>
      <c r="HK159" s="6624" t="s">
        <v>93</v>
      </c>
      <c r="HL159" s="6625"/>
      <c r="HM159" s="6625"/>
      <c r="HN159" s="6625"/>
      <c r="HO159" s="6625"/>
      <c r="HP159" s="6625"/>
      <c r="HQ159" s="6625"/>
      <c r="HR159" s="6625"/>
      <c r="HS159" s="6625"/>
      <c r="HT159" s="6625"/>
      <c r="HU159" s="6625"/>
      <c r="HV159" s="6625"/>
      <c r="HW159" s="6625"/>
      <c r="HX159" s="6626"/>
      <c r="HY159" s="6627" t="s">
        <v>94</v>
      </c>
      <c r="HZ159" s="6627" t="s">
        <v>95</v>
      </c>
      <c r="IA159" s="6624" t="s">
        <v>96</v>
      </c>
      <c r="IB159" s="6625"/>
      <c r="IC159" s="6625"/>
      <c r="ID159" s="6625"/>
      <c r="IE159" s="6625"/>
      <c r="IF159" s="6625"/>
      <c r="IG159" s="6625"/>
      <c r="IH159" s="6625"/>
      <c r="II159" s="6625"/>
      <c r="IJ159" s="6625"/>
      <c r="IK159" s="6625"/>
      <c r="IL159" s="6625"/>
      <c r="IM159" s="6625"/>
      <c r="IN159" s="6625"/>
      <c r="IO159" s="6625"/>
      <c r="IP159" s="6625"/>
      <c r="IQ159" s="6626"/>
      <c r="IR159" s="6627" t="s">
        <v>97</v>
      </c>
      <c r="IS159" s="6628" t="s">
        <v>98</v>
      </c>
      <c r="IT159" s="6629"/>
      <c r="IU159" s="6629"/>
      <c r="IV159" s="6629"/>
      <c r="IW159" s="6629"/>
      <c r="IX159" s="6629"/>
      <c r="IY159" s="6630" t="s">
        <v>99</v>
      </c>
      <c r="IZ159" s="1728"/>
      <c r="JA159" s="1728"/>
      <c r="JB159" s="1728"/>
      <c r="JC159" s="1728"/>
      <c r="JD159" s="1728"/>
      <c r="JE159" s="1728"/>
      <c r="JF159" s="1728"/>
      <c r="JG159" s="1728"/>
      <c r="JH159" s="1728"/>
      <c r="JI159" s="1728"/>
    </row>
    <row r="160" spans="1:269" ht="36.75" customHeight="1" thickTop="1" thickBot="1">
      <c r="A160" s="143"/>
      <c r="B160" s="157"/>
      <c r="C160" s="157"/>
      <c r="D160" s="157"/>
      <c r="E160" s="158"/>
      <c r="F160" s="158"/>
      <c r="G160" s="159"/>
      <c r="H160" s="144"/>
      <c r="I160" s="144"/>
      <c r="J160" s="145"/>
      <c r="K160" s="146"/>
      <c r="L160" s="2187">
        <f>الاعدادات!$D$15</f>
        <v>2024</v>
      </c>
      <c r="M160" s="148"/>
      <c r="N160" s="148"/>
      <c r="O160" s="148"/>
      <c r="P160" s="148"/>
      <c r="Q160" s="148"/>
      <c r="R160" s="148"/>
      <c r="S160" s="148"/>
      <c r="T160" s="148"/>
      <c r="U160" s="148"/>
      <c r="V160" s="148"/>
      <c r="W160" s="148"/>
      <c r="X160" s="148"/>
      <c r="Y160" s="148"/>
      <c r="Z160" s="160"/>
      <c r="AA160" s="148"/>
      <c r="AB160" s="148"/>
      <c r="AC160" s="148"/>
      <c r="AD160" s="148"/>
      <c r="AE160" s="148"/>
      <c r="AF160" s="150"/>
      <c r="AG160" s="148"/>
      <c r="AH160" s="148"/>
      <c r="AI160" s="151"/>
      <c r="AJ160" s="148"/>
      <c r="AK160" s="148"/>
      <c r="AL160" s="148"/>
      <c r="AM160" s="148"/>
      <c r="AN160" s="150"/>
      <c r="AO160" s="151"/>
      <c r="AP160" s="151"/>
      <c r="AQ160" s="151"/>
      <c r="AR160" s="152"/>
      <c r="AS160" s="151"/>
      <c r="AT160" s="153"/>
      <c r="AU160" s="148"/>
      <c r="AV160" s="148"/>
      <c r="AW160" s="148"/>
      <c r="AX160" s="148"/>
      <c r="AY160" s="148"/>
      <c r="AZ160" s="153"/>
      <c r="BA160" s="148"/>
      <c r="BB160" s="154"/>
      <c r="BC160" s="155"/>
      <c r="BD160" s="2187">
        <f>الاعدادات!$D$15</f>
        <v>2024</v>
      </c>
      <c r="BE160" s="82"/>
      <c r="BF160" s="83"/>
      <c r="BG160" s="83"/>
      <c r="BH160" s="84"/>
      <c r="BI160" s="84"/>
      <c r="BJ160" s="84"/>
      <c r="BK160" s="85"/>
      <c r="BL160" s="86"/>
      <c r="BM160" s="87"/>
      <c r="BN160" s="87"/>
      <c r="BO160" s="88"/>
      <c r="BP160" s="88"/>
      <c r="BQ160" s="88"/>
      <c r="BR160" s="88"/>
      <c r="BS160" s="88"/>
      <c r="BT160" s="88"/>
      <c r="BU160" s="88"/>
      <c r="BV160" s="88"/>
      <c r="BW160" s="89"/>
      <c r="BX160" s="77">
        <f t="shared" si="2657"/>
        <v>0</v>
      </c>
      <c r="BY160" s="90"/>
      <c r="BZ160" s="855"/>
      <c r="CA160" s="91"/>
      <c r="CB160" s="92"/>
      <c r="CC160" s="93"/>
      <c r="CD160" s="94"/>
      <c r="CE160" s="95"/>
      <c r="CF160" s="96"/>
      <c r="CG160" s="97"/>
      <c r="CH160" s="98"/>
      <c r="CI160" s="99"/>
      <c r="CJ160" s="79">
        <f t="shared" si="2658"/>
        <v>0</v>
      </c>
      <c r="CK160" s="104"/>
      <c r="CL160" s="92"/>
      <c r="CM160" s="861"/>
      <c r="CN160" s="82"/>
      <c r="CO160" s="83"/>
      <c r="CP160" s="83"/>
      <c r="CQ160" s="84"/>
      <c r="CR160" s="84"/>
      <c r="CS160" s="84"/>
      <c r="CT160" s="85"/>
      <c r="CU160" s="86"/>
      <c r="CV160" s="87"/>
      <c r="CW160" s="87"/>
      <c r="CX160" s="88"/>
      <c r="CY160" s="88"/>
      <c r="CZ160" s="88"/>
      <c r="DA160" s="88"/>
      <c r="DB160" s="88"/>
      <c r="DC160" s="88"/>
      <c r="DD160" s="88"/>
      <c r="DE160" s="88"/>
      <c r="DF160" s="89"/>
      <c r="DG160" s="161">
        <f t="shared" si="2659"/>
        <v>0</v>
      </c>
      <c r="DH160" s="90"/>
      <c r="DI160" s="855"/>
      <c r="DJ160" s="168"/>
      <c r="DK160" s="92"/>
      <c r="DL160" s="93"/>
      <c r="DM160" s="94"/>
      <c r="DN160" s="95"/>
      <c r="DO160" s="96"/>
      <c r="DP160" s="97"/>
      <c r="DQ160" s="98"/>
      <c r="DR160" s="99"/>
      <c r="DS160" s="79">
        <f t="shared" si="2660"/>
        <v>0</v>
      </c>
      <c r="DT160" s="104"/>
      <c r="DU160" s="92"/>
      <c r="DV160" s="864"/>
      <c r="DW160" s="82"/>
      <c r="DX160" s="83"/>
      <c r="DY160" s="83"/>
      <c r="DZ160" s="84"/>
      <c r="EA160" s="84"/>
      <c r="EB160" s="84"/>
      <c r="EC160" s="85"/>
      <c r="ED160" s="86"/>
      <c r="EE160" s="87"/>
      <c r="EF160" s="87"/>
      <c r="EG160" s="88"/>
      <c r="EH160" s="88"/>
      <c r="EI160" s="88"/>
      <c r="EJ160" s="88"/>
      <c r="EK160" s="88"/>
      <c r="EL160" s="88"/>
      <c r="EM160" s="88"/>
      <c r="EN160" s="88"/>
      <c r="EO160" s="89"/>
      <c r="EP160" s="161">
        <f t="shared" si="2661"/>
        <v>0</v>
      </c>
      <c r="EQ160" s="90"/>
      <c r="ER160" s="855"/>
      <c r="ES160" s="168"/>
      <c r="ET160" s="92"/>
      <c r="EU160" s="93"/>
      <c r="EV160" s="94"/>
      <c r="EW160" s="95"/>
      <c r="EX160" s="96"/>
      <c r="EY160" s="97"/>
      <c r="EZ160" s="98"/>
      <c r="FA160" s="99"/>
      <c r="FB160" s="79">
        <f t="shared" si="2662"/>
        <v>0</v>
      </c>
      <c r="FC160" s="104"/>
      <c r="FD160" s="92"/>
      <c r="FE160" s="864"/>
      <c r="FF160" s="2207">
        <f>الاعدادات!$D$7</f>
        <v>2023</v>
      </c>
      <c r="FG160" s="163">
        <f t="shared" ref="FG160:FG163" si="2663">BX152</f>
        <v>0</v>
      </c>
      <c r="FH160" s="164">
        <f t="shared" ref="FH160:FH163" si="2664">BY152</f>
        <v>0</v>
      </c>
      <c r="FI160" s="164">
        <f>CA152+CB152+CC152+CD152+CE152+BZ152</f>
        <v>0</v>
      </c>
      <c r="FJ160" s="165">
        <f>CF152+CG152+CH152+CI152</f>
        <v>0</v>
      </c>
      <c r="FK160" s="166">
        <f t="shared" ref="FK160:FK163" si="2665">DG152</f>
        <v>0</v>
      </c>
      <c r="FL160" s="164">
        <f t="shared" ref="FL160:FL163" si="2666">DH152</f>
        <v>0</v>
      </c>
      <c r="FM160" s="164">
        <f>DJ152+DK152+DL152+DM152+DN152+DI152</f>
        <v>0</v>
      </c>
      <c r="FN160" s="165">
        <f>DO152+DP152+DQ152+DR152</f>
        <v>0</v>
      </c>
      <c r="FO160" s="166">
        <f t="shared" ref="FO160:FO163" si="2667">BX159</f>
        <v>0</v>
      </c>
      <c r="FP160" s="164">
        <f t="shared" ref="FP160:FP163" si="2668">BY159</f>
        <v>0</v>
      </c>
      <c r="FQ160" s="164">
        <f>CA159+CB159+CC159+CD159+CE159+BZ159</f>
        <v>0</v>
      </c>
      <c r="FR160" s="165">
        <f>CF159+CG159+CH159+CI159</f>
        <v>0</v>
      </c>
      <c r="FS160" s="166">
        <f t="shared" ref="FS160:FS163" si="2669">DG159</f>
        <v>0</v>
      </c>
      <c r="FT160" s="164">
        <f t="shared" ref="FT160:FT163" si="2670">DH159</f>
        <v>0</v>
      </c>
      <c r="FU160" s="164">
        <f>DI159+DJ159+DK159+DL159+DM159+DN159</f>
        <v>0</v>
      </c>
      <c r="FV160" s="167">
        <f>DO159+DP159+DQ159+DR159</f>
        <v>0</v>
      </c>
      <c r="FW160" s="166">
        <f t="shared" ref="FW160:FW163" si="2671">EP152</f>
        <v>0</v>
      </c>
      <c r="FX160" s="164">
        <f t="shared" ref="FX160:FX163" si="2672">EQ152</f>
        <v>0</v>
      </c>
      <c r="FY160" s="164">
        <f>ES152+ET152+EU152+EV152+EW152+ER152</f>
        <v>0</v>
      </c>
      <c r="FZ160" s="167">
        <f>EX152+EY152+EZ152+FA152</f>
        <v>0</v>
      </c>
      <c r="GA160" s="166">
        <f t="shared" ref="GA160:GA163" si="2673">EP159</f>
        <v>0</v>
      </c>
      <c r="GB160" s="164">
        <f t="shared" ref="GB160:GB163" si="2674">EQ159</f>
        <v>0</v>
      </c>
      <c r="GC160" s="164">
        <f>ES159+ET159+EU159+EV159+EW159+ER159</f>
        <v>0</v>
      </c>
      <c r="GD160" s="167">
        <f>EX159+EY159+EZ159+FA159</f>
        <v>0</v>
      </c>
      <c r="GE160" s="837" t="s">
        <v>23</v>
      </c>
      <c r="GF160" s="169">
        <f>FG164</f>
        <v>0</v>
      </c>
      <c r="GG160" s="170">
        <f>FH164</f>
        <v>0</v>
      </c>
      <c r="GH160" s="170">
        <f>FI164</f>
        <v>0</v>
      </c>
      <c r="GI160" s="171">
        <f>FJ164</f>
        <v>0</v>
      </c>
      <c r="GQ160" s="1728"/>
      <c r="GR160" s="1728"/>
      <c r="GS160" s="1728"/>
      <c r="GT160" s="1728"/>
      <c r="GU160" s="1728"/>
      <c r="GV160" s="1728"/>
      <c r="GW160" s="1728"/>
      <c r="GX160" s="1728"/>
      <c r="GY160" s="6632" t="s">
        <v>208</v>
      </c>
      <c r="GZ160" s="6635" t="s">
        <v>88</v>
      </c>
      <c r="HA160" s="6636"/>
      <c r="HB160" s="6636"/>
      <c r="HC160" s="6636"/>
      <c r="HD160" s="6636"/>
      <c r="HE160" s="6637"/>
      <c r="HF160" s="6644" t="s">
        <v>89</v>
      </c>
      <c r="HG160" s="6647" t="s">
        <v>15</v>
      </c>
      <c r="HH160" s="6647" t="s">
        <v>90</v>
      </c>
      <c r="HI160" s="6650" t="s">
        <v>91</v>
      </c>
      <c r="HJ160" s="6622"/>
      <c r="HK160" s="6585" t="s">
        <v>107</v>
      </c>
      <c r="HL160" s="6586"/>
      <c r="HM160" s="6586"/>
      <c r="HN160" s="6586"/>
      <c r="HO160" s="6586"/>
      <c r="HP160" s="6586"/>
      <c r="HQ160" s="6586"/>
      <c r="HR160" s="6586"/>
      <c r="HS160" s="6586"/>
      <c r="HT160" s="6586"/>
      <c r="HU160" s="6586"/>
      <c r="HV160" s="6587"/>
      <c r="HW160" s="6571" t="s">
        <v>108</v>
      </c>
      <c r="HX160" s="6571" t="s">
        <v>109</v>
      </c>
      <c r="HY160" s="6572"/>
      <c r="HZ160" s="6572"/>
      <c r="IA160" s="6585" t="s">
        <v>100</v>
      </c>
      <c r="IB160" s="6586"/>
      <c r="IC160" s="6586"/>
      <c r="ID160" s="6587"/>
      <c r="IE160" s="6571" t="s">
        <v>102</v>
      </c>
      <c r="IF160" s="6585" t="s">
        <v>110</v>
      </c>
      <c r="IG160" s="6586"/>
      <c r="IH160" s="6586"/>
      <c r="II160" s="6586"/>
      <c r="IJ160" s="6586"/>
      <c r="IK160" s="6586"/>
      <c r="IL160" s="6587"/>
      <c r="IM160" s="6585" t="s">
        <v>111</v>
      </c>
      <c r="IN160" s="6586"/>
      <c r="IO160" s="6586"/>
      <c r="IP160" s="6587"/>
      <c r="IQ160" s="6571" t="s">
        <v>105</v>
      </c>
      <c r="IR160" s="6572"/>
      <c r="IS160" s="6571" t="s">
        <v>209</v>
      </c>
      <c r="IT160" s="6571" t="s">
        <v>210</v>
      </c>
      <c r="IU160" s="6571" t="s">
        <v>211</v>
      </c>
      <c r="IV160" s="6571" t="s">
        <v>115</v>
      </c>
      <c r="IW160" s="6571" t="s">
        <v>116</v>
      </c>
      <c r="IX160" s="6655" t="s">
        <v>117</v>
      </c>
      <c r="IY160" s="6631"/>
      <c r="IZ160" s="1728"/>
      <c r="JA160" s="1728"/>
      <c r="JB160" s="1728"/>
      <c r="JC160" s="1728"/>
      <c r="JD160" s="1728"/>
      <c r="JE160" s="1728"/>
      <c r="JF160" s="1728"/>
      <c r="JG160" s="1728"/>
      <c r="JH160" s="1728"/>
      <c r="JI160" s="1728"/>
    </row>
    <row r="161" spans="1:269" ht="36.75" customHeight="1" thickTop="1" thickBot="1">
      <c r="A161" s="143"/>
      <c r="B161" s="172"/>
      <c r="C161" s="172"/>
      <c r="D161" s="172"/>
      <c r="E161" s="172"/>
      <c r="F161" s="172"/>
      <c r="G161" s="172"/>
      <c r="H161" s="172"/>
      <c r="I161" s="172"/>
      <c r="J161" s="145"/>
      <c r="K161" s="146"/>
      <c r="L161" s="2187">
        <f>الاعدادات!$D$16</f>
        <v>2025</v>
      </c>
      <c r="M161" s="172"/>
      <c r="N161" s="172"/>
      <c r="O161" s="172"/>
      <c r="P161" s="172"/>
      <c r="Q161" s="172"/>
      <c r="R161" s="172"/>
      <c r="S161" s="172"/>
      <c r="T161" s="172"/>
      <c r="U161" s="172"/>
      <c r="V161" s="172"/>
      <c r="W161" s="172"/>
      <c r="X161" s="172"/>
      <c r="Y161" s="172"/>
      <c r="Z161" s="174"/>
      <c r="AA161" s="172"/>
      <c r="AB161" s="172"/>
      <c r="AC161" s="172"/>
      <c r="AD161" s="172"/>
      <c r="AE161" s="172"/>
      <c r="AF161" s="172"/>
      <c r="AG161" s="172"/>
      <c r="AH161" s="172"/>
      <c r="AI161" s="172"/>
      <c r="AJ161" s="172"/>
      <c r="AK161" s="172"/>
      <c r="AL161" s="172"/>
      <c r="AM161" s="172"/>
      <c r="AN161" s="172"/>
      <c r="AO161" s="172"/>
      <c r="AP161" s="172"/>
      <c r="AQ161" s="172"/>
      <c r="AR161" s="172"/>
      <c r="AS161" s="172"/>
      <c r="AT161" s="175"/>
      <c r="AU161" s="172"/>
      <c r="AV161" s="172"/>
      <c r="AW161" s="172"/>
      <c r="AX161" s="172"/>
      <c r="AY161" s="172"/>
      <c r="AZ161" s="175"/>
      <c r="BA161" s="172"/>
      <c r="BB161" s="172"/>
      <c r="BC161" s="155"/>
      <c r="BD161" s="2187">
        <f>الاعدادات!$D$16</f>
        <v>2025</v>
      </c>
      <c r="BE161" s="82"/>
      <c r="BF161" s="83"/>
      <c r="BG161" s="83"/>
      <c r="BH161" s="84"/>
      <c r="BI161" s="84"/>
      <c r="BJ161" s="84"/>
      <c r="BK161" s="85"/>
      <c r="BL161" s="86"/>
      <c r="BM161" s="87"/>
      <c r="BN161" s="87"/>
      <c r="BO161" s="88"/>
      <c r="BP161" s="88"/>
      <c r="BQ161" s="88"/>
      <c r="BR161" s="88"/>
      <c r="BS161" s="88"/>
      <c r="BT161" s="88"/>
      <c r="BU161" s="88"/>
      <c r="BV161" s="88"/>
      <c r="BW161" s="89"/>
      <c r="BX161" s="77">
        <f t="shared" si="2657"/>
        <v>0</v>
      </c>
      <c r="BY161" s="90"/>
      <c r="BZ161" s="855"/>
      <c r="CA161" s="91"/>
      <c r="CB161" s="92"/>
      <c r="CC161" s="93"/>
      <c r="CD161" s="94"/>
      <c r="CE161" s="95"/>
      <c r="CF161" s="96"/>
      <c r="CG161" s="97"/>
      <c r="CH161" s="98"/>
      <c r="CI161" s="99"/>
      <c r="CJ161" s="79">
        <f>SUM(BX161:CI161)</f>
        <v>0</v>
      </c>
      <c r="CK161" s="104"/>
      <c r="CL161" s="92"/>
      <c r="CM161" s="861"/>
      <c r="CN161" s="82"/>
      <c r="CO161" s="83"/>
      <c r="CP161" s="83"/>
      <c r="CQ161" s="84"/>
      <c r="CR161" s="84"/>
      <c r="CS161" s="84"/>
      <c r="CT161" s="85"/>
      <c r="CU161" s="86"/>
      <c r="CV161" s="87"/>
      <c r="CW161" s="87"/>
      <c r="CX161" s="88"/>
      <c r="CY161" s="88"/>
      <c r="CZ161" s="88"/>
      <c r="DA161" s="88"/>
      <c r="DB161" s="88"/>
      <c r="DC161" s="88"/>
      <c r="DD161" s="88"/>
      <c r="DE161" s="88"/>
      <c r="DF161" s="89"/>
      <c r="DG161" s="161">
        <f t="shared" si="2659"/>
        <v>0</v>
      </c>
      <c r="DH161" s="90"/>
      <c r="DI161" s="855"/>
      <c r="DJ161" s="168"/>
      <c r="DK161" s="92"/>
      <c r="DL161" s="93"/>
      <c r="DM161" s="94"/>
      <c r="DN161" s="95"/>
      <c r="DO161" s="96"/>
      <c r="DP161" s="97"/>
      <c r="DQ161" s="98"/>
      <c r="DR161" s="99"/>
      <c r="DS161" s="79">
        <f t="shared" si="2660"/>
        <v>0</v>
      </c>
      <c r="DT161" s="104"/>
      <c r="DU161" s="92"/>
      <c r="DV161" s="864"/>
      <c r="DW161" s="82"/>
      <c r="DX161" s="83"/>
      <c r="DY161" s="83"/>
      <c r="DZ161" s="84"/>
      <c r="EA161" s="84"/>
      <c r="EB161" s="84"/>
      <c r="EC161" s="85"/>
      <c r="ED161" s="86"/>
      <c r="EE161" s="87"/>
      <c r="EF161" s="87"/>
      <c r="EG161" s="88"/>
      <c r="EH161" s="88"/>
      <c r="EI161" s="88"/>
      <c r="EJ161" s="88"/>
      <c r="EK161" s="88"/>
      <c r="EL161" s="88"/>
      <c r="EM161" s="88"/>
      <c r="EN161" s="88"/>
      <c r="EO161" s="89"/>
      <c r="EP161" s="161">
        <f t="shared" si="2661"/>
        <v>0</v>
      </c>
      <c r="EQ161" s="90"/>
      <c r="ER161" s="855"/>
      <c r="ES161" s="168"/>
      <c r="ET161" s="92"/>
      <c r="EU161" s="93"/>
      <c r="EV161" s="94"/>
      <c r="EW161" s="95"/>
      <c r="EX161" s="96"/>
      <c r="EY161" s="97"/>
      <c r="EZ161" s="98"/>
      <c r="FA161" s="99"/>
      <c r="FB161" s="79">
        <f t="shared" si="2662"/>
        <v>0</v>
      </c>
      <c r="FC161" s="104"/>
      <c r="FD161" s="92"/>
      <c r="FE161" s="864"/>
      <c r="FF161" s="2207">
        <f>الاعدادات!$D$8</f>
        <v>2024</v>
      </c>
      <c r="FG161" s="163">
        <f t="shared" si="2663"/>
        <v>0</v>
      </c>
      <c r="FH161" s="164">
        <f t="shared" si="2664"/>
        <v>0</v>
      </c>
      <c r="FI161" s="164">
        <f>CA153+CB153+CC153+CD153+CE153+BZ153</f>
        <v>0</v>
      </c>
      <c r="FJ161" s="165">
        <f>CF153+CG153+CH153+CI153</f>
        <v>0</v>
      </c>
      <c r="FK161" s="166">
        <f t="shared" si="2665"/>
        <v>0</v>
      </c>
      <c r="FL161" s="164">
        <f t="shared" si="2666"/>
        <v>0</v>
      </c>
      <c r="FM161" s="164">
        <f>DJ153+DK153+DL153+DM153+DN153+DI153</f>
        <v>0</v>
      </c>
      <c r="FN161" s="165">
        <f>DO153+DP153+DQ153+DR153</f>
        <v>0</v>
      </c>
      <c r="FO161" s="166">
        <f t="shared" si="2667"/>
        <v>0</v>
      </c>
      <c r="FP161" s="164">
        <f t="shared" si="2668"/>
        <v>0</v>
      </c>
      <c r="FQ161" s="164">
        <f>CA160+CB160+CC160+CD160+CE160+BZ160</f>
        <v>0</v>
      </c>
      <c r="FR161" s="165">
        <f>CF160+CG160+CH160+CI160</f>
        <v>0</v>
      </c>
      <c r="FS161" s="166">
        <f t="shared" si="2669"/>
        <v>0</v>
      </c>
      <c r="FT161" s="164">
        <f t="shared" si="2670"/>
        <v>0</v>
      </c>
      <c r="FU161" s="164">
        <f>DI160+DJ160+DK160+DL160+DM160+DN160</f>
        <v>0</v>
      </c>
      <c r="FV161" s="167">
        <f>DO160+DP160+DQ160+DR160</f>
        <v>0</v>
      </c>
      <c r="FW161" s="166">
        <f t="shared" si="2671"/>
        <v>0</v>
      </c>
      <c r="FX161" s="164">
        <f t="shared" si="2672"/>
        <v>0</v>
      </c>
      <c r="FY161" s="164">
        <f>ES153+ET153+EU153+EV153+EW153+ER153</f>
        <v>0</v>
      </c>
      <c r="FZ161" s="167">
        <f>EX153+EY153+EZ153+FA153</f>
        <v>0</v>
      </c>
      <c r="GA161" s="166">
        <f t="shared" si="2673"/>
        <v>0</v>
      </c>
      <c r="GB161" s="164">
        <f t="shared" si="2674"/>
        <v>0</v>
      </c>
      <c r="GC161" s="164">
        <f>ES160+ET160+EU160+EV160+EW160+ER160</f>
        <v>0</v>
      </c>
      <c r="GD161" s="167">
        <f>EX160+EY160+EZ160+FA160</f>
        <v>0</v>
      </c>
      <c r="GE161" s="837" t="s">
        <v>33</v>
      </c>
      <c r="GF161" s="169">
        <f>FK164</f>
        <v>0</v>
      </c>
      <c r="GG161" s="169">
        <f>FL164</f>
        <v>0</v>
      </c>
      <c r="GH161" s="169">
        <f>FM164</f>
        <v>0</v>
      </c>
      <c r="GI161" s="169">
        <f>FN164</f>
        <v>0</v>
      </c>
      <c r="GQ161" s="1728"/>
      <c r="GR161" s="1728"/>
      <c r="GS161" s="1728"/>
      <c r="GT161" s="1728"/>
      <c r="GU161" s="1728"/>
      <c r="GV161" s="1728"/>
      <c r="GW161" s="1728"/>
      <c r="GX161" s="1728"/>
      <c r="GY161" s="6633"/>
      <c r="GZ161" s="6638"/>
      <c r="HA161" s="6639"/>
      <c r="HB161" s="6639"/>
      <c r="HC161" s="6639"/>
      <c r="HD161" s="6639"/>
      <c r="HE161" s="6640"/>
      <c r="HF161" s="6645"/>
      <c r="HG161" s="6648"/>
      <c r="HH161" s="6648"/>
      <c r="HI161" s="6651"/>
      <c r="HJ161" s="6622"/>
      <c r="HK161" s="6591"/>
      <c r="HL161" s="6592"/>
      <c r="HM161" s="6592"/>
      <c r="HN161" s="6592"/>
      <c r="HO161" s="6592"/>
      <c r="HP161" s="6592"/>
      <c r="HQ161" s="6592"/>
      <c r="HR161" s="6592"/>
      <c r="HS161" s="6592"/>
      <c r="HT161" s="6592"/>
      <c r="HU161" s="6592"/>
      <c r="HV161" s="6593"/>
      <c r="HW161" s="6572"/>
      <c r="HX161" s="6572"/>
      <c r="HY161" s="6572"/>
      <c r="HZ161" s="6572"/>
      <c r="IA161" s="6588"/>
      <c r="IB161" s="6589"/>
      <c r="IC161" s="6589"/>
      <c r="ID161" s="6590"/>
      <c r="IE161" s="6572"/>
      <c r="IF161" s="6588"/>
      <c r="IG161" s="6589"/>
      <c r="IH161" s="6589"/>
      <c r="II161" s="6589"/>
      <c r="IJ161" s="6589"/>
      <c r="IK161" s="6589"/>
      <c r="IL161" s="6590"/>
      <c r="IM161" s="6588"/>
      <c r="IN161" s="6589"/>
      <c r="IO161" s="6589"/>
      <c r="IP161" s="6590"/>
      <c r="IQ161" s="6572"/>
      <c r="IR161" s="6572"/>
      <c r="IS161" s="6572"/>
      <c r="IT161" s="6572"/>
      <c r="IU161" s="6572"/>
      <c r="IV161" s="6572"/>
      <c r="IW161" s="6572"/>
      <c r="IX161" s="6656"/>
      <c r="IY161" s="6631"/>
      <c r="IZ161" s="1728"/>
      <c r="JA161" s="1728"/>
      <c r="JB161" s="1728"/>
      <c r="JC161" s="1728"/>
      <c r="JD161" s="1728"/>
      <c r="JE161" s="1728"/>
      <c r="JF161" s="1728"/>
      <c r="JG161" s="1728"/>
      <c r="JH161" s="1728"/>
      <c r="JI161" s="1728"/>
    </row>
    <row r="162" spans="1:269" ht="36.75" customHeight="1" thickTop="1" thickBot="1">
      <c r="A162" s="143"/>
      <c r="B162" s="172"/>
      <c r="C162" s="172"/>
      <c r="D162" s="172"/>
      <c r="E162" s="172"/>
      <c r="F162" s="172"/>
      <c r="G162" s="172"/>
      <c r="H162" s="172"/>
      <c r="I162" s="172"/>
      <c r="J162" s="145"/>
      <c r="K162" s="146"/>
      <c r="L162" s="2187">
        <f>الاعدادات!$D$17</f>
        <v>2026</v>
      </c>
      <c r="M162" s="172"/>
      <c r="N162" s="172"/>
      <c r="O162" s="172"/>
      <c r="P162" s="172"/>
      <c r="Q162" s="172"/>
      <c r="R162" s="172"/>
      <c r="S162" s="172"/>
      <c r="T162" s="172"/>
      <c r="U162" s="172"/>
      <c r="V162" s="172"/>
      <c r="W162" s="172"/>
      <c r="X162" s="172"/>
      <c r="Y162" s="172"/>
      <c r="Z162" s="174"/>
      <c r="AA162" s="172"/>
      <c r="AB162" s="172"/>
      <c r="AC162" s="172"/>
      <c r="AD162" s="172"/>
      <c r="AE162" s="172"/>
      <c r="AF162" s="172"/>
      <c r="AG162" s="172"/>
      <c r="AH162" s="172"/>
      <c r="AI162" s="172"/>
      <c r="AJ162" s="172"/>
      <c r="AK162" s="172"/>
      <c r="AL162" s="172"/>
      <c r="AM162" s="172"/>
      <c r="AN162" s="172"/>
      <c r="AO162" s="172"/>
      <c r="AP162" s="172"/>
      <c r="AQ162" s="172"/>
      <c r="AR162" s="172"/>
      <c r="AS162" s="172"/>
      <c r="AT162" s="175"/>
      <c r="AU162" s="172"/>
      <c r="AV162" s="172"/>
      <c r="AW162" s="172"/>
      <c r="AX162" s="172"/>
      <c r="AY162" s="172"/>
      <c r="AZ162" s="175"/>
      <c r="BA162" s="172"/>
      <c r="BB162" s="172"/>
      <c r="BC162" s="155"/>
      <c r="BD162" s="2187">
        <f>الاعدادات!$D$17</f>
        <v>2026</v>
      </c>
      <c r="BE162" s="117"/>
      <c r="BF162" s="118"/>
      <c r="BG162" s="118"/>
      <c r="BH162" s="119"/>
      <c r="BI162" s="119"/>
      <c r="BJ162" s="119"/>
      <c r="BK162" s="120"/>
      <c r="BL162" s="121"/>
      <c r="BM162" s="122"/>
      <c r="BN162" s="122"/>
      <c r="BO162" s="123"/>
      <c r="BP162" s="123"/>
      <c r="BQ162" s="123"/>
      <c r="BR162" s="123"/>
      <c r="BS162" s="123"/>
      <c r="BT162" s="123"/>
      <c r="BU162" s="123"/>
      <c r="BV162" s="123"/>
      <c r="BW162" s="124"/>
      <c r="BX162" s="77">
        <f>SUM(BE162:BW162)</f>
        <v>0</v>
      </c>
      <c r="BY162" s="126"/>
      <c r="BZ162" s="856"/>
      <c r="CA162" s="127"/>
      <c r="CB162" s="128"/>
      <c r="CC162" s="129"/>
      <c r="CD162" s="130"/>
      <c r="CE162" s="131"/>
      <c r="CF162" s="132"/>
      <c r="CG162" s="133"/>
      <c r="CH162" s="134"/>
      <c r="CI162" s="135"/>
      <c r="CJ162" s="79">
        <f>SUM(BX162:CI162)</f>
        <v>0</v>
      </c>
      <c r="CK162" s="137"/>
      <c r="CL162" s="128"/>
      <c r="CM162" s="862"/>
      <c r="CN162" s="117"/>
      <c r="CO162" s="118"/>
      <c r="CP162" s="118"/>
      <c r="CQ162" s="119"/>
      <c r="CR162" s="119"/>
      <c r="CS162" s="119"/>
      <c r="CT162" s="120"/>
      <c r="CU162" s="121"/>
      <c r="CV162" s="122"/>
      <c r="CW162" s="122"/>
      <c r="CX162" s="123"/>
      <c r="CY162" s="123"/>
      <c r="CZ162" s="123"/>
      <c r="DA162" s="123"/>
      <c r="DB162" s="123"/>
      <c r="DC162" s="123"/>
      <c r="DD162" s="123"/>
      <c r="DE162" s="123"/>
      <c r="DF162" s="124"/>
      <c r="DG162" s="161">
        <f>SUM(CN162:DF162)</f>
        <v>0</v>
      </c>
      <c r="DH162" s="126"/>
      <c r="DI162" s="4285"/>
      <c r="DJ162" s="176"/>
      <c r="DK162" s="128"/>
      <c r="DL162" s="129"/>
      <c r="DM162" s="130"/>
      <c r="DN162" s="131"/>
      <c r="DO162" s="132"/>
      <c r="DP162" s="133"/>
      <c r="DQ162" s="134"/>
      <c r="DR162" s="135"/>
      <c r="DS162" s="136">
        <f>SUM(DG162:DR162)</f>
        <v>0</v>
      </c>
      <c r="DT162" s="137"/>
      <c r="DU162" s="128"/>
      <c r="DV162" s="865"/>
      <c r="DW162" s="117"/>
      <c r="DX162" s="118"/>
      <c r="DY162" s="118"/>
      <c r="DZ162" s="119"/>
      <c r="EA162" s="119"/>
      <c r="EB162" s="119"/>
      <c r="EC162" s="120"/>
      <c r="ED162" s="121"/>
      <c r="EE162" s="122"/>
      <c r="EF162" s="122"/>
      <c r="EG162" s="123"/>
      <c r="EH162" s="123"/>
      <c r="EI162" s="123"/>
      <c r="EJ162" s="123"/>
      <c r="EK162" s="123"/>
      <c r="EL162" s="123"/>
      <c r="EM162" s="123"/>
      <c r="EN162" s="123"/>
      <c r="EO162" s="124"/>
      <c r="EP162" s="161">
        <f>SUM(DW162:EO162)</f>
        <v>0</v>
      </c>
      <c r="EQ162" s="126"/>
      <c r="ER162" s="856"/>
      <c r="ES162" s="176"/>
      <c r="ET162" s="128"/>
      <c r="EU162" s="129"/>
      <c r="EV162" s="130"/>
      <c r="EW162" s="131"/>
      <c r="EX162" s="132"/>
      <c r="EY162" s="133"/>
      <c r="EZ162" s="134"/>
      <c r="FA162" s="135"/>
      <c r="FB162" s="136">
        <f t="shared" si="2662"/>
        <v>0</v>
      </c>
      <c r="FC162" s="137"/>
      <c r="FD162" s="128"/>
      <c r="FE162" s="865"/>
      <c r="FF162" s="2207">
        <f>الاعدادات!$D$9</f>
        <v>2025</v>
      </c>
      <c r="FG162" s="163">
        <f t="shared" si="2663"/>
        <v>0</v>
      </c>
      <c r="FH162" s="164">
        <f t="shared" si="2664"/>
        <v>0</v>
      </c>
      <c r="FI162" s="164">
        <f>CA154+CB154+CC154+CD154+CE154+BZ154</f>
        <v>0</v>
      </c>
      <c r="FJ162" s="165">
        <f>CF154+CG154+CH154+CI154</f>
        <v>0</v>
      </c>
      <c r="FK162" s="166">
        <f t="shared" si="2665"/>
        <v>0</v>
      </c>
      <c r="FL162" s="164">
        <f t="shared" si="2666"/>
        <v>0</v>
      </c>
      <c r="FM162" s="164">
        <f>DJ154+DK154+DL154+DM154+DN154+DI154</f>
        <v>0</v>
      </c>
      <c r="FN162" s="165">
        <f>DO154+DP154+DQ154+DR154</f>
        <v>0</v>
      </c>
      <c r="FO162" s="166">
        <f t="shared" si="2667"/>
        <v>0</v>
      </c>
      <c r="FP162" s="164">
        <f t="shared" si="2668"/>
        <v>0</v>
      </c>
      <c r="FQ162" s="164">
        <f>CA161+CB161+CC161+CD161+CE161+BZ161</f>
        <v>0</v>
      </c>
      <c r="FR162" s="165">
        <f>CF161+CG161+CH161+CI161</f>
        <v>0</v>
      </c>
      <c r="FS162" s="166">
        <f t="shared" si="2669"/>
        <v>0</v>
      </c>
      <c r="FT162" s="164">
        <f t="shared" si="2670"/>
        <v>0</v>
      </c>
      <c r="FU162" s="164">
        <f>DI161+DJ161+DK161+DL161+DM161+DN161</f>
        <v>0</v>
      </c>
      <c r="FV162" s="167">
        <f>DO161+DP161+DQ161+DR161</f>
        <v>0</v>
      </c>
      <c r="FW162" s="166">
        <f t="shared" si="2671"/>
        <v>0</v>
      </c>
      <c r="FX162" s="164">
        <f t="shared" si="2672"/>
        <v>0</v>
      </c>
      <c r="FY162" s="164">
        <f>ES154+ET154+EU154+EV154+EW154+ER154</f>
        <v>0</v>
      </c>
      <c r="FZ162" s="167">
        <f>EX154+EY154+EZ154+FA154</f>
        <v>0</v>
      </c>
      <c r="GA162" s="166">
        <f t="shared" si="2673"/>
        <v>0</v>
      </c>
      <c r="GB162" s="164">
        <f t="shared" si="2674"/>
        <v>0</v>
      </c>
      <c r="GC162" s="164">
        <f>ES161+ET161+EU161+EV161+EW161+ER161</f>
        <v>0</v>
      </c>
      <c r="GD162" s="167">
        <f>EX161+EY161+EZ161+FA161</f>
        <v>0</v>
      </c>
      <c r="GE162" s="837" t="s">
        <v>184</v>
      </c>
      <c r="GF162" s="169">
        <f>FO164</f>
        <v>0</v>
      </c>
      <c r="GG162" s="170">
        <f>FP164</f>
        <v>0</v>
      </c>
      <c r="GH162" s="170">
        <f>FQ164</f>
        <v>0</v>
      </c>
      <c r="GI162" s="171">
        <f>FR164</f>
        <v>0</v>
      </c>
      <c r="GQ162" s="1728"/>
      <c r="GR162" s="1728"/>
      <c r="GS162" s="1728"/>
      <c r="GT162" s="1728"/>
      <c r="GU162" s="1728"/>
      <c r="GV162" s="1728"/>
      <c r="GW162" s="1728"/>
      <c r="GX162" s="1728"/>
      <c r="GY162" s="6633"/>
      <c r="GZ162" s="6638"/>
      <c r="HA162" s="6639"/>
      <c r="HB162" s="6639"/>
      <c r="HC162" s="6639"/>
      <c r="HD162" s="6639"/>
      <c r="HE162" s="6640"/>
      <c r="HF162" s="6645"/>
      <c r="HG162" s="6648"/>
      <c r="HH162" s="6648"/>
      <c r="HI162" s="6651"/>
      <c r="HJ162" s="6622"/>
      <c r="HK162" s="6571" t="s">
        <v>135</v>
      </c>
      <c r="HL162" s="6571" t="s">
        <v>136</v>
      </c>
      <c r="HM162" s="6573" t="s">
        <v>137</v>
      </c>
      <c r="HN162" s="6657"/>
      <c r="HO162" s="6657"/>
      <c r="HP162" s="6574"/>
      <c r="HQ162" s="6571" t="s">
        <v>138</v>
      </c>
      <c r="HR162" s="6571" t="s">
        <v>139</v>
      </c>
      <c r="HS162" s="6573" t="s">
        <v>140</v>
      </c>
      <c r="HT162" s="6574"/>
      <c r="HU162" s="6571" t="s">
        <v>141</v>
      </c>
      <c r="HV162" s="6571" t="s">
        <v>142</v>
      </c>
      <c r="HW162" s="6572"/>
      <c r="HX162" s="6572"/>
      <c r="HY162" s="6572"/>
      <c r="HZ162" s="6572"/>
      <c r="IA162" s="6591"/>
      <c r="IB162" s="6592"/>
      <c r="IC162" s="6592"/>
      <c r="ID162" s="6593"/>
      <c r="IE162" s="6572"/>
      <c r="IF162" s="6591"/>
      <c r="IG162" s="6592"/>
      <c r="IH162" s="6592"/>
      <c r="II162" s="6592"/>
      <c r="IJ162" s="6592"/>
      <c r="IK162" s="6592"/>
      <c r="IL162" s="6590"/>
      <c r="IM162" s="6591"/>
      <c r="IN162" s="6592"/>
      <c r="IO162" s="6592"/>
      <c r="IP162" s="6593"/>
      <c r="IQ162" s="6572"/>
      <c r="IR162" s="6572"/>
      <c r="IS162" s="6572"/>
      <c r="IT162" s="6572"/>
      <c r="IU162" s="6572"/>
      <c r="IV162" s="6572"/>
      <c r="IW162" s="6572"/>
      <c r="IX162" s="6656"/>
      <c r="IY162" s="6653" t="s">
        <v>118</v>
      </c>
      <c r="IZ162" s="1728"/>
      <c r="JA162" s="1728"/>
      <c r="JB162" s="1728"/>
      <c r="JC162" s="1728"/>
      <c r="JD162" s="1728"/>
      <c r="JE162" s="1728"/>
      <c r="JF162" s="1728"/>
      <c r="JG162" s="1728"/>
      <c r="JH162" s="1728"/>
      <c r="JI162" s="1728"/>
    </row>
    <row r="163" spans="1:269" ht="36.75" customHeight="1" thickBot="1">
      <c r="A163" s="172"/>
      <c r="B163" s="172"/>
      <c r="C163" s="172"/>
      <c r="D163" s="172"/>
      <c r="E163" s="172"/>
      <c r="F163" s="172"/>
      <c r="G163" s="172"/>
      <c r="H163" s="172"/>
      <c r="I163" s="172"/>
      <c r="J163" s="172"/>
      <c r="K163" s="172"/>
      <c r="L163" s="172"/>
      <c r="M163" s="172"/>
      <c r="N163" s="172"/>
      <c r="O163" s="172"/>
      <c r="P163" s="172"/>
      <c r="Q163" s="172"/>
      <c r="R163" s="172"/>
      <c r="S163" s="172"/>
      <c r="T163" s="172"/>
      <c r="U163" s="172"/>
      <c r="V163" s="172"/>
      <c r="W163" s="172"/>
      <c r="X163" s="172"/>
      <c r="Y163" s="172"/>
      <c r="Z163" s="172"/>
      <c r="AA163" s="172"/>
      <c r="AB163" s="172"/>
      <c r="AC163" s="172"/>
      <c r="AD163" s="172"/>
      <c r="AE163" s="172"/>
      <c r="AF163" s="172"/>
      <c r="AG163" s="172"/>
      <c r="AH163" s="172"/>
      <c r="AI163" s="172"/>
      <c r="AJ163" s="172"/>
      <c r="AK163" s="172"/>
      <c r="AL163" s="172"/>
      <c r="AM163" s="172"/>
      <c r="AN163" s="172"/>
      <c r="AO163" s="172"/>
      <c r="AP163" s="172"/>
      <c r="AQ163" s="172"/>
      <c r="AR163" s="172"/>
      <c r="AS163" s="172"/>
      <c r="AT163" s="172"/>
      <c r="AU163" s="172"/>
      <c r="AV163" s="172"/>
      <c r="AW163" s="172"/>
      <c r="AX163" s="172"/>
      <c r="AY163" s="172"/>
      <c r="AZ163" s="172"/>
      <c r="BA163" s="172"/>
      <c r="BB163" s="172"/>
      <c r="BC163" s="172"/>
      <c r="BD163" s="177" t="s">
        <v>181</v>
      </c>
      <c r="BE163" s="843">
        <f t="shared" ref="BE163" si="2675">SUM(BE158:BE162)</f>
        <v>0</v>
      </c>
      <c r="BF163" s="844">
        <f t="shared" ref="BF163" si="2676">SUM(BF158:BF162)</f>
        <v>0</v>
      </c>
      <c r="BG163" s="844">
        <f t="shared" ref="BG163" si="2677">SUM(BG158:BG162)</f>
        <v>0</v>
      </c>
      <c r="BH163" s="844">
        <f t="shared" ref="BH163" si="2678">SUM(BH158:BH162)</f>
        <v>0</v>
      </c>
      <c r="BI163" s="844">
        <f t="shared" ref="BI163" si="2679">SUM(BI158:BI162)</f>
        <v>0</v>
      </c>
      <c r="BJ163" s="844">
        <f t="shared" ref="BJ163" si="2680">SUM(BJ158:BJ162)</f>
        <v>0</v>
      </c>
      <c r="BK163" s="844">
        <f t="shared" ref="BK163" si="2681">SUM(BK158:BK162)</f>
        <v>0</v>
      </c>
      <c r="BL163" s="844">
        <f t="shared" ref="BL163" si="2682">SUM(BL158:BL162)</f>
        <v>0</v>
      </c>
      <c r="BM163" s="844">
        <f t="shared" ref="BM163" si="2683">SUM(BM158:BM162)</f>
        <v>0</v>
      </c>
      <c r="BN163" s="844">
        <f t="shared" ref="BN163" si="2684">SUM(BN158:BN162)</f>
        <v>0</v>
      </c>
      <c r="BO163" s="844">
        <f t="shared" ref="BO163" si="2685">SUM(BO158:BO162)</f>
        <v>0</v>
      </c>
      <c r="BP163" s="844">
        <f t="shared" ref="BP163" si="2686">SUM(BP158:BP162)</f>
        <v>0</v>
      </c>
      <c r="BQ163" s="844">
        <f t="shared" ref="BQ163" si="2687">SUM(BQ158:BQ162)</f>
        <v>0</v>
      </c>
      <c r="BR163" s="844">
        <f t="shared" ref="BR163" si="2688">SUM(BR158:BR162)</f>
        <v>0</v>
      </c>
      <c r="BS163" s="844">
        <f t="shared" ref="BS163" si="2689">SUM(BS158:BS162)</f>
        <v>0</v>
      </c>
      <c r="BT163" s="844">
        <f t="shared" ref="BT163" si="2690">SUM(BT158:BT162)</f>
        <v>0</v>
      </c>
      <c r="BU163" s="844">
        <f t="shared" ref="BU163" si="2691">SUM(BU158:BU162)</f>
        <v>0</v>
      </c>
      <c r="BV163" s="844">
        <f t="shared" ref="BV163" si="2692">SUM(BV158:BV162)</f>
        <v>0</v>
      </c>
      <c r="BW163" s="844">
        <f t="shared" ref="BW163" si="2693">SUM(BW158:BW162)</f>
        <v>0</v>
      </c>
      <c r="BX163" s="845">
        <f t="shared" ref="BX163" si="2694">BW163+BV163+BO163+BN163+BM163+BL163+BK163+BJ163+BI163+BH163+BG163+BF163+BE163</f>
        <v>0</v>
      </c>
      <c r="BY163" s="844">
        <f t="shared" ref="BY163" si="2695">SUM(BY158:BY162)</f>
        <v>0</v>
      </c>
      <c r="BZ163" s="844">
        <f t="shared" ref="BZ163" si="2696">SUM(BZ158:BZ162)</f>
        <v>0</v>
      </c>
      <c r="CA163" s="844">
        <f t="shared" ref="CA163" si="2697">SUM(CA158:CA162)</f>
        <v>0</v>
      </c>
      <c r="CB163" s="844">
        <f t="shared" ref="CB163" si="2698">SUM(CB158:CB162)</f>
        <v>0</v>
      </c>
      <c r="CC163" s="844">
        <f t="shared" ref="CC163" si="2699">SUM(CC158:CC162)</f>
        <v>0</v>
      </c>
      <c r="CD163" s="844">
        <f t="shared" ref="CD163" si="2700">SUM(CD158:CD162)</f>
        <v>0</v>
      </c>
      <c r="CE163" s="844">
        <f t="shared" ref="CE163" si="2701">SUM(CE158:CE162)</f>
        <v>0</v>
      </c>
      <c r="CF163" s="844">
        <f t="shared" ref="CF163" si="2702">SUM(CF158:CF162)</f>
        <v>0</v>
      </c>
      <c r="CG163" s="844">
        <f t="shared" ref="CG163" si="2703">SUM(CG158:CG162)</f>
        <v>0</v>
      </c>
      <c r="CH163" s="2208">
        <f t="shared" ref="CH163" si="2704">SUM(CH158:CH162)</f>
        <v>0</v>
      </c>
      <c r="CI163" s="844">
        <f t="shared" ref="CI163" si="2705">SUM(CI158:CI162)</f>
        <v>0</v>
      </c>
      <c r="CJ163" s="844">
        <f t="shared" ref="CJ163" si="2706">SUM(CJ158:CJ162)</f>
        <v>0</v>
      </c>
      <c r="CK163" s="844">
        <f t="shared" ref="CK163" si="2707">SUM(CK158:CK162)</f>
        <v>0</v>
      </c>
      <c r="CL163" s="844">
        <f t="shared" ref="CL163" si="2708">SUM(CL158:CL162)</f>
        <v>0</v>
      </c>
      <c r="CM163" s="2209">
        <f t="shared" ref="CM163" si="2709">SUM(CM158:CM162)</f>
        <v>0</v>
      </c>
      <c r="CN163" s="843">
        <f t="shared" ref="CN163" si="2710">SUM(CN158:CN162)</f>
        <v>0</v>
      </c>
      <c r="CO163" s="844">
        <f t="shared" ref="CO163" si="2711">SUM(CO158:CO162)</f>
        <v>0</v>
      </c>
      <c r="CP163" s="844">
        <f t="shared" ref="CP163" si="2712">SUM(CP158:CP162)</f>
        <v>0</v>
      </c>
      <c r="CQ163" s="844">
        <f t="shared" ref="CQ163" si="2713">SUM(CQ158:CQ162)</f>
        <v>0</v>
      </c>
      <c r="CR163" s="844">
        <f t="shared" ref="CR163" si="2714">SUM(CR158:CR162)</f>
        <v>0</v>
      </c>
      <c r="CS163" s="844">
        <f t="shared" ref="CS163" si="2715">SUM(CS158:CS162)</f>
        <v>0</v>
      </c>
      <c r="CT163" s="844">
        <f t="shared" ref="CT163" si="2716">SUM(CT158:CT162)</f>
        <v>0</v>
      </c>
      <c r="CU163" s="844">
        <f t="shared" ref="CU163" si="2717">SUM(CU158:CU162)</f>
        <v>0</v>
      </c>
      <c r="CV163" s="844">
        <f t="shared" ref="CV163" si="2718">SUM(CV158:CV162)</f>
        <v>0</v>
      </c>
      <c r="CW163" s="844">
        <f t="shared" ref="CW163" si="2719">SUM(CW158:CW162)</f>
        <v>0</v>
      </c>
      <c r="CX163" s="844">
        <f t="shared" ref="CX163" si="2720">SUM(CX158:CX162)</f>
        <v>0</v>
      </c>
      <c r="CY163" s="844">
        <f t="shared" ref="CY163" si="2721">SUM(CY158:CY162)</f>
        <v>0</v>
      </c>
      <c r="CZ163" s="844">
        <f t="shared" ref="CZ163" si="2722">SUM(CZ158:CZ162)</f>
        <v>0</v>
      </c>
      <c r="DA163" s="844">
        <f t="shared" ref="DA163" si="2723">SUM(DA158:DA162)</f>
        <v>0</v>
      </c>
      <c r="DB163" s="844">
        <f t="shared" ref="DB163" si="2724">SUM(DB158:DB162)</f>
        <v>0</v>
      </c>
      <c r="DC163" s="844">
        <f t="shared" ref="DC163" si="2725">SUM(DC158:DC162)</f>
        <v>0</v>
      </c>
      <c r="DD163" s="844">
        <f t="shared" ref="DD163" si="2726">SUM(DD158:DD162)</f>
        <v>0</v>
      </c>
      <c r="DE163" s="844">
        <f t="shared" ref="DE163" si="2727">SUM(DE158:DE162)</f>
        <v>0</v>
      </c>
      <c r="DF163" s="844">
        <f t="shared" ref="DF163" si="2728">SUM(DF158:DF162)</f>
        <v>0</v>
      </c>
      <c r="DG163" s="845">
        <f t="shared" ref="DG163" si="2729">DF163+DE163+CX163+CW163+CV163+CU163+CT163+CS163+CR163+CQ163+CP163+CO163+CN163</f>
        <v>0</v>
      </c>
      <c r="DH163" s="844">
        <f t="shared" ref="DH163" si="2730">SUM(DH158:DH162)</f>
        <v>0</v>
      </c>
      <c r="DI163" s="844">
        <f t="shared" ref="DI163" si="2731">SUM(DI158:DI162)</f>
        <v>0</v>
      </c>
      <c r="DJ163" s="844">
        <f t="shared" ref="DJ163" si="2732">SUM(DJ158:DJ162)</f>
        <v>0</v>
      </c>
      <c r="DK163" s="844">
        <f t="shared" ref="DK163" si="2733">SUM(DK158:DK162)</f>
        <v>0</v>
      </c>
      <c r="DL163" s="844">
        <f t="shared" ref="DL163" si="2734">SUM(DL158:DL162)</f>
        <v>0</v>
      </c>
      <c r="DM163" s="844">
        <f t="shared" ref="DM163" si="2735">SUM(DM158:DM162)</f>
        <v>0</v>
      </c>
      <c r="DN163" s="844">
        <f t="shared" ref="DN163" si="2736">SUM(DN158:DN162)</f>
        <v>0</v>
      </c>
      <c r="DO163" s="844">
        <f t="shared" ref="DO163" si="2737">SUM(DO158:DO162)</f>
        <v>0</v>
      </c>
      <c r="DP163" s="844">
        <f t="shared" ref="DP163" si="2738">SUM(DP158:DP162)</f>
        <v>0</v>
      </c>
      <c r="DQ163" s="2208">
        <f t="shared" ref="DQ163" si="2739">SUM(DQ158:DQ162)</f>
        <v>0</v>
      </c>
      <c r="DR163" s="844">
        <f t="shared" ref="DR163" si="2740">SUM(DR158:DR162)</f>
        <v>0</v>
      </c>
      <c r="DS163" s="844">
        <f t="shared" ref="DS163" si="2741">SUM(DS158:DS162)</f>
        <v>0</v>
      </c>
      <c r="DT163" s="844">
        <f t="shared" ref="DT163" si="2742">SUM(DT158:DT162)</f>
        <v>0</v>
      </c>
      <c r="DU163" s="844">
        <f t="shared" ref="DU163" si="2743">SUM(DU158:DU162)</f>
        <v>0</v>
      </c>
      <c r="DV163" s="2210">
        <f t="shared" ref="DV163" si="2744">SUM(DV158:DV162)</f>
        <v>0</v>
      </c>
      <c r="DW163" s="843">
        <f t="shared" ref="DW163" si="2745">SUM(DW158:DW162)</f>
        <v>0</v>
      </c>
      <c r="DX163" s="844">
        <f t="shared" ref="DX163" si="2746">SUM(DX158:DX162)</f>
        <v>0</v>
      </c>
      <c r="DY163" s="844">
        <f t="shared" ref="DY163" si="2747">SUM(DY158:DY162)</f>
        <v>0</v>
      </c>
      <c r="DZ163" s="844">
        <f t="shared" ref="DZ163" si="2748">SUM(DZ158:DZ162)</f>
        <v>0</v>
      </c>
      <c r="EA163" s="844">
        <f t="shared" ref="EA163" si="2749">SUM(EA158:EA162)</f>
        <v>0</v>
      </c>
      <c r="EB163" s="844">
        <f t="shared" ref="EB163" si="2750">SUM(EB158:EB162)</f>
        <v>0</v>
      </c>
      <c r="EC163" s="844">
        <f t="shared" ref="EC163" si="2751">SUM(EC158:EC162)</f>
        <v>0</v>
      </c>
      <c r="ED163" s="844">
        <f t="shared" ref="ED163" si="2752">SUM(ED158:ED162)</f>
        <v>0</v>
      </c>
      <c r="EE163" s="844">
        <f t="shared" ref="EE163" si="2753">SUM(EE158:EE162)</f>
        <v>0</v>
      </c>
      <c r="EF163" s="844">
        <f t="shared" ref="EF163" si="2754">SUM(EF158:EF162)</f>
        <v>0</v>
      </c>
      <c r="EG163" s="844">
        <f t="shared" ref="EG163" si="2755">SUM(EG158:EG162)</f>
        <v>0</v>
      </c>
      <c r="EH163" s="844">
        <f t="shared" ref="EH163" si="2756">SUM(EH158:EH162)</f>
        <v>0</v>
      </c>
      <c r="EI163" s="844">
        <f t="shared" ref="EI163" si="2757">SUM(EI158:EI162)</f>
        <v>0</v>
      </c>
      <c r="EJ163" s="844">
        <f t="shared" ref="EJ163" si="2758">SUM(EJ158:EJ162)</f>
        <v>0</v>
      </c>
      <c r="EK163" s="844">
        <f t="shared" ref="EK163" si="2759">SUM(EK158:EK162)</f>
        <v>0</v>
      </c>
      <c r="EL163" s="844">
        <f t="shared" ref="EL163" si="2760">SUM(EL158:EL162)</f>
        <v>0</v>
      </c>
      <c r="EM163" s="844">
        <f t="shared" ref="EM163" si="2761">SUM(EM158:EM162)</f>
        <v>0</v>
      </c>
      <c r="EN163" s="844">
        <f t="shared" ref="EN163" si="2762">SUM(EN158:EN162)</f>
        <v>0</v>
      </c>
      <c r="EO163" s="844">
        <f t="shared" ref="EO163" si="2763">SUM(EO158:EO162)</f>
        <v>0</v>
      </c>
      <c r="EP163" s="845">
        <f t="shared" ref="EP163" si="2764">EO163+EN163+EG163+EF163+EE163+ED163+EC163+EB163+EA163+DZ163+DY163+DX163+DW163</f>
        <v>0</v>
      </c>
      <c r="EQ163" s="844">
        <f>SUM(EQ158:EQ162)</f>
        <v>0</v>
      </c>
      <c r="ER163" s="844"/>
      <c r="ES163" s="844">
        <f t="shared" ref="ES163" si="2765">SUM(ES158:ES162)</f>
        <v>0</v>
      </c>
      <c r="ET163" s="844">
        <f t="shared" ref="ET163" si="2766">SUM(ET158:ET162)</f>
        <v>0</v>
      </c>
      <c r="EU163" s="844">
        <f t="shared" ref="EU163" si="2767">SUM(EU158:EU162)</f>
        <v>0</v>
      </c>
      <c r="EV163" s="844">
        <f t="shared" ref="EV163" si="2768">SUM(EV158:EV162)</f>
        <v>0</v>
      </c>
      <c r="EW163" s="844">
        <f t="shared" ref="EW163" si="2769">SUM(EW158:EW162)</f>
        <v>0</v>
      </c>
      <c r="EX163" s="844">
        <f t="shared" ref="EX163" si="2770">SUM(EX158:EX162)</f>
        <v>0</v>
      </c>
      <c r="EY163" s="844">
        <f t="shared" ref="EY163" si="2771">SUM(EY158:EY162)</f>
        <v>0</v>
      </c>
      <c r="EZ163" s="2208">
        <f t="shared" ref="EZ163" si="2772">SUM(EZ158:EZ162)</f>
        <v>0</v>
      </c>
      <c r="FA163" s="844">
        <f t="shared" ref="FA163" si="2773">SUM(FA158:FA162)</f>
        <v>0</v>
      </c>
      <c r="FB163" s="844">
        <f t="shared" ref="FB163" si="2774">SUM(FB158:FB162)</f>
        <v>0</v>
      </c>
      <c r="FC163" s="844">
        <f t="shared" ref="FC163" si="2775">SUM(FC158:FC162)</f>
        <v>0</v>
      </c>
      <c r="FD163" s="844">
        <f t="shared" ref="FD163" si="2776">SUM(FD158:FD162)</f>
        <v>0</v>
      </c>
      <c r="FE163" s="2210">
        <f t="shared" ref="FE163" si="2777">SUM(FE158:FE162)</f>
        <v>0</v>
      </c>
      <c r="FF163" s="2211">
        <f>الاعدادات!$D$10</f>
        <v>2026</v>
      </c>
      <c r="FG163" s="2194">
        <f t="shared" si="2663"/>
        <v>0</v>
      </c>
      <c r="FH163" s="2195">
        <f t="shared" si="2664"/>
        <v>0</v>
      </c>
      <c r="FI163" s="2195">
        <f>CA155+CB155+CC155+CD155+CE155+BZ155</f>
        <v>0</v>
      </c>
      <c r="FJ163" s="2196">
        <f>CF155+CG155+CH155+CI155</f>
        <v>0</v>
      </c>
      <c r="FK163" s="2197">
        <f t="shared" si="2665"/>
        <v>0</v>
      </c>
      <c r="FL163" s="2195">
        <f t="shared" si="2666"/>
        <v>0</v>
      </c>
      <c r="FM163" s="2195">
        <f>DJ155+DK155+DL155+DM155+DN155+DI155</f>
        <v>0</v>
      </c>
      <c r="FN163" s="2196">
        <f>DO155+DP155+DQ155+DR155</f>
        <v>0</v>
      </c>
      <c r="FO163" s="2197">
        <f t="shared" si="2667"/>
        <v>0</v>
      </c>
      <c r="FP163" s="2195">
        <f t="shared" si="2668"/>
        <v>0</v>
      </c>
      <c r="FQ163" s="2195">
        <f>CA162+CB162+CC162+CD162+CE162+BZ162</f>
        <v>0</v>
      </c>
      <c r="FR163" s="2196">
        <f>CF162+CG162+CH162+CI162</f>
        <v>0</v>
      </c>
      <c r="FS163" s="2197">
        <f t="shared" si="2669"/>
        <v>0</v>
      </c>
      <c r="FT163" s="2195">
        <f t="shared" si="2670"/>
        <v>0</v>
      </c>
      <c r="FU163" s="2195">
        <f>DI162+DJ162+DK162+DL162+DM162+DN162</f>
        <v>0</v>
      </c>
      <c r="FV163" s="2198">
        <f>DO162+DP162+DQ162+DR162</f>
        <v>0</v>
      </c>
      <c r="FW163" s="2197">
        <f t="shared" si="2671"/>
        <v>0</v>
      </c>
      <c r="FX163" s="2195">
        <f t="shared" si="2672"/>
        <v>0</v>
      </c>
      <c r="FY163" s="2195">
        <f>ES155+ET155+EU155+EV155+EW155+ER155</f>
        <v>0</v>
      </c>
      <c r="FZ163" s="2198">
        <f>EX155+EY155+EZ155+FA155</f>
        <v>0</v>
      </c>
      <c r="GA163" s="2197">
        <f t="shared" si="2673"/>
        <v>0</v>
      </c>
      <c r="GB163" s="2195">
        <f t="shared" si="2674"/>
        <v>0</v>
      </c>
      <c r="GC163" s="2195">
        <f>ES162+ET162+EU162+EV162+EW162+ER162</f>
        <v>0</v>
      </c>
      <c r="GD163" s="2198">
        <f>EX162+EY162+EZ162+FA162</f>
        <v>0</v>
      </c>
      <c r="GE163" s="2123" t="s">
        <v>185</v>
      </c>
      <c r="GF163" s="2204">
        <f>FS164</f>
        <v>0</v>
      </c>
      <c r="GG163" s="2205">
        <f>FT164</f>
        <v>0</v>
      </c>
      <c r="GH163" s="2205">
        <f>FU164</f>
        <v>0</v>
      </c>
      <c r="GI163" s="2206">
        <f>FV164</f>
        <v>0</v>
      </c>
      <c r="GQ163" s="1728"/>
      <c r="GR163" s="1728"/>
      <c r="GS163" s="1728"/>
      <c r="GT163" s="1728"/>
      <c r="GU163" s="1728"/>
      <c r="GV163" s="1728"/>
      <c r="GW163" s="1728"/>
      <c r="GX163" s="1728"/>
      <c r="GY163" s="6634"/>
      <c r="GZ163" s="6641"/>
      <c r="HA163" s="6642"/>
      <c r="HB163" s="6642"/>
      <c r="HC163" s="6642"/>
      <c r="HD163" s="6642"/>
      <c r="HE163" s="6643"/>
      <c r="HF163" s="6646"/>
      <c r="HG163" s="6649"/>
      <c r="HH163" s="6649"/>
      <c r="HI163" s="6652"/>
      <c r="HJ163" s="6623"/>
      <c r="HK163" s="6572"/>
      <c r="HL163" s="6572"/>
      <c r="HM163" s="1731" t="s">
        <v>170</v>
      </c>
      <c r="HN163" s="1731" t="s">
        <v>171</v>
      </c>
      <c r="HO163" s="1731" t="s">
        <v>172</v>
      </c>
      <c r="HP163" s="1731" t="s">
        <v>173</v>
      </c>
      <c r="HQ163" s="6572"/>
      <c r="HR163" s="6572"/>
      <c r="HS163" s="1731" t="s">
        <v>174</v>
      </c>
      <c r="HT163" s="1733" t="s">
        <v>175</v>
      </c>
      <c r="HU163" s="6575"/>
      <c r="HV163" s="6572"/>
      <c r="HW163" s="6572"/>
      <c r="HX163" s="6572"/>
      <c r="HY163" s="6572"/>
      <c r="HZ163" s="6572"/>
      <c r="IA163" s="1734" t="s">
        <v>120</v>
      </c>
      <c r="IB163" s="1735" t="s">
        <v>121</v>
      </c>
      <c r="IC163" s="1736" t="s">
        <v>122</v>
      </c>
      <c r="ID163" s="1733" t="s">
        <v>143</v>
      </c>
      <c r="IE163" s="6575"/>
      <c r="IF163" s="1737" t="s">
        <v>640</v>
      </c>
      <c r="IG163" s="1738" t="s">
        <v>123</v>
      </c>
      <c r="IH163" s="1739" t="s">
        <v>124</v>
      </c>
      <c r="II163" s="1740" t="s">
        <v>144</v>
      </c>
      <c r="IJ163" s="1741" t="s">
        <v>126</v>
      </c>
      <c r="IK163" s="1742" t="s">
        <v>127</v>
      </c>
      <c r="IL163" s="1743" t="s">
        <v>145</v>
      </c>
      <c r="IM163" s="1744" t="s">
        <v>146</v>
      </c>
      <c r="IN163" s="1745" t="s">
        <v>147</v>
      </c>
      <c r="IO163" s="1746" t="s">
        <v>148</v>
      </c>
      <c r="IP163" s="1733" t="s">
        <v>149</v>
      </c>
      <c r="IQ163" s="6575"/>
      <c r="IR163" s="6575"/>
      <c r="IS163" s="6572"/>
      <c r="IT163" s="6572"/>
      <c r="IU163" s="6572"/>
      <c r="IV163" s="6572"/>
      <c r="IW163" s="6572"/>
      <c r="IX163" s="6656"/>
      <c r="IY163" s="6654"/>
      <c r="IZ163" s="1728"/>
      <c r="JA163" s="1728"/>
      <c r="JB163" s="1728"/>
      <c r="JC163" s="1728"/>
      <c r="JD163" s="1728"/>
      <c r="JE163" s="1728"/>
      <c r="JF163" s="1728"/>
      <c r="JG163" s="1728"/>
      <c r="JH163" s="1728"/>
      <c r="JI163" s="1728"/>
    </row>
    <row r="164" spans="1:269" ht="36.75" customHeight="1">
      <c r="A164" s="2121"/>
      <c r="B164" s="2121"/>
      <c r="C164" s="2121"/>
      <c r="D164" s="2121"/>
      <c r="E164" s="2121"/>
      <c r="F164" s="2121"/>
      <c r="G164" s="2121"/>
      <c r="H164" s="2121"/>
      <c r="I164" s="2121"/>
      <c r="J164" s="2121"/>
      <c r="K164" s="2121"/>
      <c r="L164" s="2121"/>
      <c r="M164" s="2121"/>
      <c r="N164" s="2121"/>
      <c r="O164" s="2121"/>
      <c r="P164" s="2121"/>
      <c r="Q164" s="2121"/>
      <c r="R164" s="2121"/>
      <c r="S164" s="2121"/>
      <c r="T164" s="2121"/>
      <c r="U164" s="2121"/>
      <c r="V164" s="2121"/>
      <c r="W164" s="2121"/>
      <c r="X164" s="2121"/>
      <c r="Y164" s="2121"/>
      <c r="Z164" s="2121"/>
      <c r="AA164" s="2121"/>
      <c r="AB164" s="2121"/>
      <c r="AC164" s="2121"/>
      <c r="AD164" s="2121"/>
      <c r="AE164" s="2121"/>
      <c r="AF164" s="2121"/>
      <c r="AG164" s="2121"/>
      <c r="AH164" s="2121"/>
      <c r="AI164" s="2121"/>
      <c r="AJ164" s="2121"/>
      <c r="AK164" s="2121"/>
      <c r="AL164" s="2121"/>
      <c r="AM164" s="2121"/>
      <c r="AN164" s="2121"/>
      <c r="AO164" s="2121"/>
      <c r="AP164" s="2121"/>
      <c r="AQ164" s="2121"/>
      <c r="AR164" s="2121"/>
      <c r="AS164" s="2121"/>
      <c r="AT164" s="2121"/>
      <c r="AU164" s="2121"/>
      <c r="AV164" s="2121"/>
      <c r="AW164" s="2121"/>
      <c r="AX164" s="2121"/>
      <c r="AY164" s="2121"/>
      <c r="AZ164" s="2121"/>
      <c r="BA164" s="2121"/>
      <c r="BB164" s="2121"/>
      <c r="BC164" s="2121"/>
      <c r="BD164" s="2122"/>
      <c r="BE164" s="2122"/>
      <c r="BF164" s="2122"/>
      <c r="BG164" s="2122"/>
      <c r="BH164" s="2122"/>
      <c r="BI164" s="2122"/>
      <c r="BJ164" s="2122"/>
      <c r="BK164" s="2122"/>
      <c r="BL164" s="2122"/>
      <c r="BM164" s="2122"/>
      <c r="BN164" s="2122"/>
      <c r="BO164" s="2122"/>
      <c r="BP164" s="2122"/>
      <c r="BQ164" s="2122"/>
      <c r="BR164" s="2122"/>
      <c r="BS164" s="2122"/>
      <c r="BT164" s="2122"/>
      <c r="BU164" s="2122"/>
      <c r="BV164" s="2122"/>
      <c r="BW164" s="2122"/>
      <c r="BX164" s="2122"/>
      <c r="BY164" s="2122"/>
      <c r="BZ164" s="2122"/>
      <c r="CA164" s="2122"/>
      <c r="CB164" s="2122"/>
      <c r="CC164" s="2122"/>
      <c r="CD164" s="2122"/>
      <c r="CE164" s="2122"/>
      <c r="CF164" s="2122"/>
      <c r="CG164" s="2122"/>
      <c r="CH164" s="2122"/>
      <c r="CI164" s="2122"/>
      <c r="CJ164" s="2122"/>
      <c r="CK164" s="2122"/>
      <c r="CL164" s="2122"/>
      <c r="CM164" s="2122"/>
      <c r="CN164" s="2122"/>
      <c r="CO164" s="2122"/>
      <c r="CP164" s="2122"/>
      <c r="CQ164" s="2122"/>
      <c r="CR164" s="2122"/>
      <c r="CS164" s="2122"/>
      <c r="CT164" s="2122"/>
      <c r="CU164" s="2122"/>
      <c r="CV164" s="2122"/>
      <c r="CW164" s="2122"/>
      <c r="CX164" s="2122"/>
      <c r="CY164" s="2122"/>
      <c r="CZ164" s="2122"/>
      <c r="DA164" s="2122"/>
      <c r="DB164" s="2122"/>
      <c r="DC164" s="2122"/>
      <c r="DD164" s="2122"/>
      <c r="DE164" s="2122"/>
      <c r="DF164" s="2122"/>
      <c r="DG164" s="2122"/>
      <c r="DH164" s="2122"/>
      <c r="DI164" s="2122"/>
      <c r="DJ164" s="2122"/>
      <c r="DK164" s="2122"/>
      <c r="DL164" s="2122"/>
      <c r="DM164" s="2122"/>
      <c r="DN164" s="2122"/>
      <c r="DO164" s="2122"/>
      <c r="DP164" s="2122"/>
      <c r="DQ164" s="2122"/>
      <c r="DR164" s="2122"/>
      <c r="DS164" s="2122"/>
      <c r="DT164" s="2122"/>
      <c r="DU164" s="2122"/>
      <c r="DV164" s="2122"/>
      <c r="DW164" s="2122"/>
      <c r="DX164" s="2122"/>
      <c r="DY164" s="2122"/>
      <c r="DZ164" s="2122"/>
      <c r="EA164" s="2122"/>
      <c r="EB164" s="2122"/>
      <c r="EC164" s="2122"/>
      <c r="ED164" s="2122"/>
      <c r="EE164" s="2122"/>
      <c r="EF164" s="2122"/>
      <c r="EG164" s="2122"/>
      <c r="EH164" s="2122"/>
      <c r="EI164" s="2122"/>
      <c r="EJ164" s="2122"/>
      <c r="EK164" s="2122"/>
      <c r="EL164" s="2122"/>
      <c r="EM164" s="2122"/>
      <c r="EN164" s="2122"/>
      <c r="EO164" s="2122"/>
      <c r="EP164" s="2122"/>
      <c r="EQ164" s="2122"/>
      <c r="ER164" s="2122"/>
      <c r="ES164" s="2122"/>
      <c r="ET164" s="2122"/>
      <c r="EU164" s="2122"/>
      <c r="EV164" s="2122"/>
      <c r="EW164" s="2122"/>
      <c r="EX164" s="2122"/>
      <c r="EY164" s="2122"/>
      <c r="EZ164" s="2122"/>
      <c r="FA164" s="2122"/>
      <c r="FB164" s="2122"/>
      <c r="FC164" s="2122"/>
      <c r="FD164" s="2122"/>
      <c r="FE164" s="2122"/>
      <c r="FF164" s="2142" t="s">
        <v>106</v>
      </c>
      <c r="FG164" s="2199">
        <f t="shared" ref="FG164" si="2778">SUM(FG159:FG163)</f>
        <v>0</v>
      </c>
      <c r="FH164" s="2200">
        <f t="shared" ref="FH164" si="2779">SUM(FH159:FH163)</f>
        <v>0</v>
      </c>
      <c r="FI164" s="2200">
        <f t="shared" ref="FI164" si="2780">SUM(FI159:FI163)</f>
        <v>0</v>
      </c>
      <c r="FJ164" s="2201">
        <f t="shared" ref="FJ164" si="2781">SUM(FJ159:FJ163)</f>
        <v>0</v>
      </c>
      <c r="FK164" s="2199">
        <f t="shared" ref="FK164" si="2782">SUM(FK159:FK163)</f>
        <v>0</v>
      </c>
      <c r="FL164" s="2200">
        <f t="shared" ref="FL164" si="2783">SUM(FL159:FL163)</f>
        <v>0</v>
      </c>
      <c r="FM164" s="2200">
        <f t="shared" ref="FM164" si="2784">SUM(FM159:FM163)</f>
        <v>0</v>
      </c>
      <c r="FN164" s="2202">
        <f t="shared" ref="FN164" si="2785">SUM(FN159:FN163)</f>
        <v>0</v>
      </c>
      <c r="FO164" s="2199">
        <f t="shared" ref="FO164" si="2786">SUM(FO159:FO163)</f>
        <v>0</v>
      </c>
      <c r="FP164" s="2200">
        <f t="shared" ref="FP164" si="2787">SUM(FP159:FP163)</f>
        <v>0</v>
      </c>
      <c r="FQ164" s="2200">
        <f t="shared" ref="FQ164" si="2788">SUM(FQ159:FQ163)</f>
        <v>0</v>
      </c>
      <c r="FR164" s="2202">
        <f t="shared" ref="FR164" si="2789">SUM(FR159:FR163)</f>
        <v>0</v>
      </c>
      <c r="FS164" s="2199">
        <f t="shared" ref="FS164" si="2790">SUM(FS159:FS163)</f>
        <v>0</v>
      </c>
      <c r="FT164" s="2200">
        <f t="shared" ref="FT164" si="2791">SUM(FT159:FT163)</f>
        <v>0</v>
      </c>
      <c r="FU164" s="2203">
        <f t="shared" ref="FU164" si="2792">SUM(FU159:FU163)</f>
        <v>0</v>
      </c>
      <c r="FV164" s="2202">
        <f t="shared" ref="FV164" si="2793">SUM(FV159:FV163)</f>
        <v>0</v>
      </c>
      <c r="FW164" s="2199">
        <f t="shared" ref="FW164" si="2794">SUM(FW159:FW163)</f>
        <v>0</v>
      </c>
      <c r="FX164" s="2200">
        <f t="shared" ref="FX164" si="2795">SUM(FX159:FX163)</f>
        <v>0</v>
      </c>
      <c r="FY164" s="2200">
        <f t="shared" ref="FY164" si="2796">SUM(FY159:FY163)</f>
        <v>0</v>
      </c>
      <c r="FZ164" s="2202">
        <f t="shared" ref="FZ164" si="2797">SUM(FZ159:FZ163)</f>
        <v>0</v>
      </c>
      <c r="GA164" s="2199">
        <f t="shared" ref="GA164" si="2798">SUM(GA159:GA163)</f>
        <v>0</v>
      </c>
      <c r="GB164" s="2200">
        <f t="shared" ref="GB164" si="2799">SUM(GB159:GB163)</f>
        <v>0</v>
      </c>
      <c r="GC164" s="2200">
        <f t="shared" ref="GC164" si="2800">SUM(GC159:GC163)</f>
        <v>0</v>
      </c>
      <c r="GD164" s="2202">
        <f t="shared" ref="GD164" si="2801">SUM(GD159:GD163)</f>
        <v>0</v>
      </c>
      <c r="GE164" s="2143"/>
      <c r="GF164" s="2199">
        <f>SUM(GF159:GF163)</f>
        <v>0</v>
      </c>
      <c r="GG164" s="2200">
        <f>SUM(GG159:GG163)</f>
        <v>0</v>
      </c>
      <c r="GH164" s="2200">
        <f>SUM(GH159:GH163)</f>
        <v>0</v>
      </c>
      <c r="GI164" s="2202">
        <f>SUM(GI159:GI163)</f>
        <v>0</v>
      </c>
      <c r="GQ164" s="1728"/>
      <c r="GR164" s="1728"/>
      <c r="GS164" s="1728"/>
      <c r="GT164" s="1728"/>
      <c r="GU164" s="1728"/>
      <c r="GV164" s="1728"/>
      <c r="GW164" s="1728"/>
      <c r="GX164" s="1728"/>
      <c r="GY164" s="6576" t="s">
        <v>929</v>
      </c>
      <c r="GZ164" s="6579" t="s">
        <v>629</v>
      </c>
      <c r="HA164" s="6580"/>
      <c r="HB164" s="6580"/>
      <c r="HC164" s="6580"/>
      <c r="HD164" s="6580"/>
      <c r="HE164" s="6581"/>
      <c r="HF164" s="1924"/>
      <c r="HG164" s="1925"/>
      <c r="HH164" s="6544" t="s">
        <v>21</v>
      </c>
      <c r="HI164" s="6547"/>
      <c r="HJ164" s="1856"/>
      <c r="HK164" s="1857"/>
      <c r="HL164" s="1857"/>
      <c r="HM164" s="1858"/>
      <c r="HN164" s="1859"/>
      <c r="HO164" s="1859"/>
      <c r="HP164" s="1860"/>
      <c r="HQ164" s="1858"/>
      <c r="HR164" s="1860"/>
      <c r="HS164" s="1857"/>
      <c r="HT164" s="1861"/>
      <c r="HU164" s="1862"/>
      <c r="HV164" s="1857"/>
      <c r="HW164" s="1857"/>
      <c r="HX164" s="1863">
        <f>HW164+HV164+HS164+HR164+HQ164+HP164+HO164+HN164+HM164+HL164+HK164</f>
        <v>0</v>
      </c>
      <c r="HY164" s="1858"/>
      <c r="HZ164" s="1860"/>
      <c r="IA164" s="1864"/>
      <c r="IB164" s="1865"/>
      <c r="IC164" s="1866"/>
      <c r="ID164" s="1867">
        <f>SUM(IA164:IC164)</f>
        <v>0</v>
      </c>
      <c r="IE164" s="1862"/>
      <c r="IF164" s="1868"/>
      <c r="IG164" s="1869"/>
      <c r="IH164" s="1870"/>
      <c r="II164" s="1871"/>
      <c r="IJ164" s="1872"/>
      <c r="IK164" s="1873"/>
      <c r="IL164" s="1874">
        <f>IK164+IJ164+II164+IH164+IG164+IF164</f>
        <v>0</v>
      </c>
      <c r="IM164" s="1875"/>
      <c r="IN164" s="1876"/>
      <c r="IO164" s="1877"/>
      <c r="IP164" s="1878">
        <f>IO164+IN164+IM164</f>
        <v>0</v>
      </c>
      <c r="IQ164" s="1879"/>
      <c r="IR164" s="1880">
        <f>IQ164+IP164+IL164+IE164+ID164</f>
        <v>0</v>
      </c>
      <c r="IS164" s="1858"/>
      <c r="IT164" s="1859"/>
      <c r="IU164" s="1859"/>
      <c r="IV164" s="1859"/>
      <c r="IW164" s="1881"/>
      <c r="IX164" s="1863">
        <f>IW164+IV164+IU164+IT164+IS164</f>
        <v>0</v>
      </c>
      <c r="IY164" s="1857"/>
      <c r="IZ164" s="1728"/>
      <c r="JA164" s="1728"/>
      <c r="JB164" s="1728"/>
      <c r="JC164" s="1728"/>
      <c r="JD164" s="1728"/>
      <c r="JE164" s="1728"/>
      <c r="JF164" s="1728"/>
      <c r="JG164" s="1728"/>
      <c r="JH164" s="1728"/>
      <c r="JI164" s="1728"/>
    </row>
    <row r="165" spans="1:269" ht="36.75" customHeight="1" thickBot="1">
      <c r="A165" s="2096"/>
      <c r="B165" s="2095"/>
      <c r="C165" s="2095"/>
      <c r="D165" s="2095"/>
      <c r="E165" s="2095"/>
      <c r="F165" s="2095"/>
      <c r="G165" s="2095"/>
      <c r="H165" s="2072"/>
      <c r="I165" s="2073"/>
      <c r="J165" s="2097"/>
      <c r="K165" s="2091"/>
      <c r="L165" s="2074"/>
      <c r="M165" s="2075"/>
      <c r="N165" s="2075"/>
      <c r="O165" s="2075"/>
      <c r="P165" s="2075"/>
      <c r="Q165" s="2075"/>
      <c r="R165" s="2075"/>
      <c r="S165" s="2075"/>
      <c r="T165" s="2075"/>
      <c r="U165" s="2075"/>
      <c r="V165" s="2075"/>
      <c r="W165" s="2075"/>
      <c r="X165" s="2075"/>
      <c r="Y165" s="2075"/>
      <c r="Z165" s="2076"/>
      <c r="AA165" s="2077"/>
      <c r="AB165" s="2077"/>
      <c r="AC165" s="2077"/>
      <c r="AD165" s="2077"/>
      <c r="AE165" s="2077"/>
      <c r="AF165" s="2078"/>
      <c r="AG165" s="2077"/>
      <c r="AH165" s="2077"/>
      <c r="AI165" s="2079"/>
      <c r="AJ165" s="2077"/>
      <c r="AK165" s="2077"/>
      <c r="AL165" s="2077"/>
      <c r="AM165" s="2077"/>
      <c r="AN165" s="2080"/>
      <c r="AO165" s="2081"/>
      <c r="AP165" s="2081"/>
      <c r="AQ165" s="2081"/>
      <c r="AR165" s="2078"/>
      <c r="AS165" s="2081"/>
      <c r="AT165" s="2082"/>
      <c r="AU165" s="2077"/>
      <c r="AV165" s="2077"/>
      <c r="AW165" s="2077"/>
      <c r="AX165" s="2077"/>
      <c r="AY165" s="2077"/>
      <c r="AZ165" s="2082"/>
      <c r="BA165" s="2077"/>
      <c r="BB165" s="2083"/>
      <c r="BC165" s="67"/>
      <c r="BD165" s="2084"/>
      <c r="BE165" s="2085"/>
      <c r="BF165" s="2085"/>
      <c r="BG165" s="2085"/>
      <c r="BH165" s="2085"/>
      <c r="BI165" s="2085"/>
      <c r="BJ165" s="2085"/>
      <c r="BK165" s="2085"/>
      <c r="BL165" s="2085"/>
      <c r="BM165" s="2085"/>
      <c r="BN165" s="2085"/>
      <c r="BO165" s="2085"/>
      <c r="BP165" s="2085"/>
      <c r="BQ165" s="2085"/>
      <c r="BR165" s="2085"/>
      <c r="BS165" s="2085"/>
      <c r="BT165" s="2085"/>
      <c r="BU165" s="2085"/>
      <c r="BV165" s="2085"/>
      <c r="BW165" s="2085"/>
      <c r="BX165" s="2086"/>
      <c r="BY165" s="2085"/>
      <c r="BZ165" s="2085"/>
      <c r="CA165" s="2085"/>
      <c r="CB165" s="2085"/>
      <c r="CC165" s="2085"/>
      <c r="CD165" s="2085"/>
      <c r="CE165" s="2085"/>
      <c r="CF165" s="2085"/>
      <c r="CG165" s="2085"/>
      <c r="CH165" s="2085"/>
      <c r="CI165" s="2085"/>
      <c r="CJ165" s="2087"/>
      <c r="CK165" s="2085"/>
      <c r="CL165" s="2085"/>
      <c r="CM165" s="2088"/>
      <c r="CN165" s="2085"/>
      <c r="CO165" s="2085"/>
      <c r="CP165" s="2085"/>
      <c r="CQ165" s="2085"/>
      <c r="CR165" s="2085"/>
      <c r="CS165" s="2085"/>
      <c r="CT165" s="2085"/>
      <c r="CU165" s="2085"/>
      <c r="CV165" s="2085"/>
      <c r="CW165" s="2085"/>
      <c r="CX165" s="2085"/>
      <c r="CY165" s="2085"/>
      <c r="CZ165" s="2085"/>
      <c r="DA165" s="2085"/>
      <c r="DB165" s="2085"/>
      <c r="DC165" s="2085"/>
      <c r="DD165" s="2085"/>
      <c r="DE165" s="2085"/>
      <c r="DF165" s="2085"/>
      <c r="DG165" s="2086"/>
      <c r="DH165" s="2085"/>
      <c r="DI165" s="2085"/>
      <c r="DJ165" s="2085"/>
      <c r="DK165" s="2085"/>
      <c r="DL165" s="2085"/>
      <c r="DM165" s="2085"/>
      <c r="DN165" s="2085"/>
      <c r="DO165" s="2085"/>
      <c r="DP165" s="2085"/>
      <c r="DQ165" s="2085"/>
      <c r="DR165" s="2085"/>
      <c r="DS165" s="2089"/>
      <c r="DT165" s="2085"/>
      <c r="DU165" s="2085"/>
      <c r="DV165" s="2090"/>
      <c r="DW165" s="2085"/>
      <c r="DX165" s="2085"/>
      <c r="DY165" s="2085"/>
      <c r="DZ165" s="2085"/>
      <c r="EA165" s="2085"/>
      <c r="EB165" s="2085"/>
      <c r="EC165" s="2085"/>
      <c r="ED165" s="2085"/>
      <c r="EE165" s="2085"/>
      <c r="EF165" s="2085"/>
      <c r="EG165" s="2085"/>
      <c r="EH165" s="2085"/>
      <c r="EI165" s="2085"/>
      <c r="EJ165" s="2085"/>
      <c r="EK165" s="2085"/>
      <c r="EL165" s="2085"/>
      <c r="EM165" s="2085"/>
      <c r="EN165" s="2085"/>
      <c r="EO165" s="2085"/>
      <c r="EP165" s="2086"/>
      <c r="EQ165" s="2085"/>
      <c r="ER165" s="2085"/>
      <c r="ES165" s="2085"/>
      <c r="ET165" s="2085"/>
      <c r="EU165" s="2085"/>
      <c r="EV165" s="2085"/>
      <c r="EW165" s="2085"/>
      <c r="EX165" s="2085"/>
      <c r="EY165" s="2085"/>
      <c r="EZ165" s="2085"/>
      <c r="FA165" s="2085"/>
      <c r="FB165" s="2089"/>
      <c r="FC165" s="2085"/>
      <c r="FD165" s="2085"/>
      <c r="FE165" s="2090"/>
      <c r="FF165" s="2092"/>
      <c r="FG165" s="2093"/>
      <c r="FH165" s="2093"/>
      <c r="FI165" s="2093"/>
      <c r="FJ165" s="2093"/>
      <c r="FK165" s="2093"/>
      <c r="FL165" s="2093"/>
      <c r="FM165" s="2093"/>
      <c r="FN165" s="2093"/>
      <c r="FO165" s="2093"/>
      <c r="FP165" s="2093"/>
      <c r="FQ165" s="2093"/>
      <c r="FR165" s="2093"/>
      <c r="FS165" s="2093"/>
      <c r="FT165" s="2093"/>
      <c r="FU165" s="2093"/>
      <c r="FV165" s="2093"/>
      <c r="FW165" s="2093"/>
      <c r="FX165" s="2093"/>
      <c r="FY165" s="2093"/>
      <c r="FZ165" s="2093"/>
      <c r="GA165" s="2093"/>
      <c r="GB165" s="2093"/>
      <c r="GC165" s="2093"/>
      <c r="GD165" s="2093"/>
      <c r="GE165" s="2094"/>
      <c r="GF165" s="2093"/>
      <c r="GG165" s="2093"/>
      <c r="GH165" s="2093"/>
      <c r="GI165" s="2093"/>
      <c r="GQ165" s="1728"/>
      <c r="GR165" s="1728"/>
      <c r="GS165" s="1728"/>
      <c r="GT165" s="1728"/>
      <c r="GU165" s="1728"/>
      <c r="GV165" s="1728"/>
      <c r="GW165" s="1728"/>
      <c r="GX165" s="1728"/>
      <c r="GY165" s="6577"/>
      <c r="GZ165" s="6550" t="s">
        <v>630</v>
      </c>
      <c r="HA165" s="6551"/>
      <c r="HB165" s="6551"/>
      <c r="HC165" s="6551"/>
      <c r="HD165" s="6551"/>
      <c r="HE165" s="6552"/>
      <c r="HF165" s="1926"/>
      <c r="HG165" s="1927"/>
      <c r="HH165" s="6545"/>
      <c r="HI165" s="6548"/>
      <c r="HJ165" s="2213" t="str">
        <f>الاعدادات!$D$14</f>
        <v>2023 وما قبلها</v>
      </c>
      <c r="HK165" s="1882"/>
      <c r="HL165" s="1882"/>
      <c r="HM165" s="1883"/>
      <c r="HN165" s="1884"/>
      <c r="HO165" s="1884"/>
      <c r="HP165" s="1885"/>
      <c r="HQ165" s="1883"/>
      <c r="HR165" s="1885"/>
      <c r="HS165" s="1882"/>
      <c r="HT165" s="1886"/>
      <c r="HU165" s="1887"/>
      <c r="HV165" s="1882"/>
      <c r="HW165" s="1882"/>
      <c r="HX165" s="1888">
        <f>HW165+HV165+HS165+HR165+HQ165+HP165+HO165+HN165+HM165+HL165+HK165</f>
        <v>0</v>
      </c>
      <c r="HY165" s="1883"/>
      <c r="HZ165" s="1885"/>
      <c r="IA165" s="1889"/>
      <c r="IB165" s="1890"/>
      <c r="IC165" s="1891"/>
      <c r="ID165" s="1892">
        <f t="shared" ref="ID165:ID166" si="2802">SUM(IA165:IC165)</f>
        <v>0</v>
      </c>
      <c r="IE165" s="1887"/>
      <c r="IF165" s="1893"/>
      <c r="IG165" s="1894"/>
      <c r="IH165" s="1895"/>
      <c r="II165" s="1896"/>
      <c r="IJ165" s="1897"/>
      <c r="IK165" s="1898"/>
      <c r="IL165" s="1899">
        <f t="shared" ref="IL165:IL166" si="2803">IK165+IJ165+II165+IH165+IG165+IF165</f>
        <v>0</v>
      </c>
      <c r="IM165" s="1900"/>
      <c r="IN165" s="1901"/>
      <c r="IO165" s="1902"/>
      <c r="IP165" s="1878">
        <f t="shared" ref="IP165:IP168" si="2804">IO165+IN165+IM165</f>
        <v>0</v>
      </c>
      <c r="IQ165" s="1903"/>
      <c r="IR165" s="1904">
        <f>IQ165+IP165+IL165+IE165+ID165</f>
        <v>0</v>
      </c>
      <c r="IS165" s="1883"/>
      <c r="IT165" s="1884"/>
      <c r="IU165" s="1884"/>
      <c r="IV165" s="1884"/>
      <c r="IW165" s="1885"/>
      <c r="IX165" s="1888">
        <f t="shared" ref="IX165:IX168" si="2805">SUM(IS165:IW165)</f>
        <v>0</v>
      </c>
      <c r="IY165" s="1882"/>
      <c r="IZ165" s="1728"/>
      <c r="JA165" s="1728"/>
      <c r="JB165" s="1728"/>
      <c r="JC165" s="1728"/>
      <c r="JD165" s="1728"/>
      <c r="JE165" s="1728"/>
      <c r="JF165" s="1728"/>
      <c r="JG165" s="1728"/>
      <c r="JH165" s="1728"/>
      <c r="JI165" s="1728"/>
    </row>
    <row r="166" spans="1:269" ht="36.75" customHeight="1" thickTop="1" thickBot="1">
      <c r="A166" s="6491" t="s">
        <v>1243</v>
      </c>
      <c r="B166" s="6493" t="str" cm="1">
        <f t="array" ref="B166">_xlfn.XLOOKUP(1, (INDEX(التشكيل_القديم!$L$54:$S$92, ,6)=$A166) * (INDEX(التشكيل_القديم!$L$54:$S$92, ,7)="رئيس الدائرة"), INDEX(التشكيل_القديم!$L$54:$S$92, ,2))</f>
        <v>احمد محمد ربيع احمد عبد الصالحين (مرضي)</v>
      </c>
      <c r="C166" s="6493"/>
      <c r="D166" s="6493"/>
      <c r="E166" s="6493"/>
      <c r="F166" s="6493"/>
      <c r="G166" s="6493"/>
      <c r="H166" s="2170" cm="1">
        <f t="array" ref="H166">_xlfn.XLOOKUP(1, (INDEX(التشكيل_القديم!$L$54:$S$92, ,6)=$A166) * (INDEX(التشكيل_القديم!$L$54:$S$92, ,7)="رئيس الدائرة"), INDEX(التشكيل_القديم!$L$54:$S$92, ,3))</f>
        <v>0</v>
      </c>
      <c r="I166" s="2171" t="str" cm="1">
        <f t="array" ref="I166">_xlfn.XLOOKUP(1, (INDEX(التشكيل_القديم!$L$54:$S$92, ,6)=$A166) * (INDEX(التشكيل_القديم!$L$54:$S$92, ,7)="رئيس الدائرة"), INDEX(التشكيل_القديم!$L$54:$S$92, ,4))</f>
        <v>أ</v>
      </c>
      <c r="J166" s="6494" t="s">
        <v>32</v>
      </c>
      <c r="K166" s="6496" t="s">
        <v>608</v>
      </c>
      <c r="L166" s="6497" t="s">
        <v>1353</v>
      </c>
      <c r="M166" s="6498"/>
      <c r="N166" s="6498"/>
      <c r="O166" s="6498"/>
      <c r="P166" s="6498"/>
      <c r="Q166" s="6498"/>
      <c r="R166" s="6498"/>
      <c r="S166" s="6498"/>
      <c r="T166" s="6498"/>
      <c r="U166" s="6498"/>
      <c r="V166" s="6498"/>
      <c r="W166" s="6498"/>
      <c r="X166" s="6498"/>
      <c r="Y166" s="6498"/>
      <c r="Z166" s="6498"/>
      <c r="AA166" s="6498"/>
      <c r="AB166" s="6498"/>
      <c r="AC166" s="6498"/>
      <c r="AD166" s="6498"/>
      <c r="AE166" s="6498"/>
      <c r="AF166" s="6498"/>
      <c r="AG166" s="6498"/>
      <c r="AH166" s="6498"/>
      <c r="AI166" s="6498"/>
      <c r="AJ166" s="6498"/>
      <c r="AK166" s="6498"/>
      <c r="AL166" s="6498"/>
      <c r="AM166" s="6498"/>
      <c r="AN166" s="6498"/>
      <c r="AO166" s="6498"/>
      <c r="AP166" s="6498"/>
      <c r="AQ166" s="6498"/>
      <c r="AR166" s="6498"/>
      <c r="AS166" s="6498"/>
      <c r="AT166" s="6498"/>
      <c r="AU166" s="6498"/>
      <c r="AV166" s="6498"/>
      <c r="AW166" s="6498"/>
      <c r="AX166" s="6498"/>
      <c r="AY166" s="6498"/>
      <c r="AZ166" s="6498"/>
      <c r="BA166" s="6498"/>
      <c r="BB166" s="6499"/>
      <c r="BC166" s="67" t="s">
        <v>177</v>
      </c>
      <c r="BD166" s="6503">
        <f>_xlfn.XLOOKUP(B166,التشكيل_القديم!$M$54:$M$92,التشكيل_القديم!$L$54:$L$92,0,0)</f>
        <v>11</v>
      </c>
      <c r="BE166" s="6505" t="str">
        <f xml:space="preserve">  "(1)             "&amp;"رئيس الدائرة  /  "  &amp;B166</f>
        <v>(1)             رئيس الدائرة  /  احمد محمد ربيع احمد عبد الصالحين (مرضي)</v>
      </c>
      <c r="BF166" s="6506"/>
      <c r="BG166" s="6506"/>
      <c r="BH166" s="6506"/>
      <c r="BI166" s="6506"/>
      <c r="BJ166" s="6506"/>
      <c r="BK166" s="6506"/>
      <c r="BL166" s="6506"/>
      <c r="BM166" s="6506"/>
      <c r="BN166" s="6506"/>
      <c r="BO166" s="6506"/>
      <c r="BP166" s="6506"/>
      <c r="BQ166" s="6506"/>
      <c r="BR166" s="6506"/>
      <c r="BS166" s="6506"/>
      <c r="BT166" s="6506"/>
      <c r="BU166" s="6506"/>
      <c r="BV166" s="6506"/>
      <c r="BW166" s="6506"/>
      <c r="BX166" s="6506"/>
      <c r="BY166" s="6506"/>
      <c r="BZ166" s="6506"/>
      <c r="CA166" s="6506"/>
      <c r="CB166" s="6506"/>
      <c r="CC166" s="6506"/>
      <c r="CD166" s="6506"/>
      <c r="CE166" s="6506"/>
      <c r="CF166" s="6506"/>
      <c r="CG166" s="6506"/>
      <c r="CH166" s="6506"/>
      <c r="CI166" s="6506"/>
      <c r="CJ166" s="6506"/>
      <c r="CK166" s="6506"/>
      <c r="CL166" s="6506"/>
      <c r="CM166" s="857"/>
      <c r="CN166" s="6503">
        <f>_xlfn.XLOOKUP(B167,التشكيل_القديم!$M$54:$M$92,التشكيل_القديم!$L$54:$L$92,0,0)</f>
        <v>12</v>
      </c>
      <c r="CO166" s="6505" t="str">
        <f>"(2)             "&amp; "عضو يمين الدائرة  /  "  &amp;B167</f>
        <v>(2)             عضو يمين الدائرة  /  طه رجب محمد فراج</v>
      </c>
      <c r="CP166" s="6506"/>
      <c r="CQ166" s="6506"/>
      <c r="CR166" s="6506"/>
      <c r="CS166" s="6506"/>
      <c r="CT166" s="6506"/>
      <c r="CU166" s="6506"/>
      <c r="CV166" s="6506"/>
      <c r="CW166" s="6506"/>
      <c r="CX166" s="6506"/>
      <c r="CY166" s="6506"/>
      <c r="CZ166" s="6506"/>
      <c r="DA166" s="6506"/>
      <c r="DB166" s="6506"/>
      <c r="DC166" s="6506"/>
      <c r="DD166" s="6506"/>
      <c r="DE166" s="6506"/>
      <c r="DF166" s="6506"/>
      <c r="DG166" s="6506"/>
      <c r="DH166" s="6506"/>
      <c r="DI166" s="6506"/>
      <c r="DJ166" s="6506"/>
      <c r="DK166" s="6506"/>
      <c r="DL166" s="6506"/>
      <c r="DM166" s="6506"/>
      <c r="DN166" s="6506"/>
      <c r="DO166" s="6506"/>
      <c r="DP166" s="6506"/>
      <c r="DQ166" s="6506"/>
      <c r="DR166" s="6506"/>
      <c r="DS166" s="6506"/>
      <c r="DT166" s="6506"/>
      <c r="DU166" s="6506"/>
      <c r="DV166" s="863"/>
      <c r="DW166" s="6533">
        <f>IF(ISTEXT(B170),_xlfn.XLOOKUP(B170,التشكيل_القديم!$M$54:$M$92,التشكيل_القديم!$L$54:$L$92,0,0),0)</f>
        <v>0</v>
      </c>
      <c r="DX166" s="6505" t="str">
        <f>IF(B170&lt;&gt;"","(5)             "&amp;"عضو يسار يسار اليسار الدائرة /  "&amp;B170,"لا يوجد عضو خامس " )</f>
        <v xml:space="preserve">لا يوجد عضو خامس </v>
      </c>
      <c r="DY166" s="6506"/>
      <c r="DZ166" s="6506"/>
      <c r="EA166" s="6506"/>
      <c r="EB166" s="6506"/>
      <c r="EC166" s="6506"/>
      <c r="ED166" s="6506"/>
      <c r="EE166" s="6506"/>
      <c r="EF166" s="6506"/>
      <c r="EG166" s="6506"/>
      <c r="EH166" s="6506"/>
      <c r="EI166" s="6506"/>
      <c r="EJ166" s="6506"/>
      <c r="EK166" s="6506"/>
      <c r="EL166" s="6506"/>
      <c r="EM166" s="6506"/>
      <c r="EN166" s="6506"/>
      <c r="EO166" s="6506"/>
      <c r="EP166" s="6506"/>
      <c r="EQ166" s="6506"/>
      <c r="ER166" s="6506"/>
      <c r="ES166" s="6506"/>
      <c r="ET166" s="6506"/>
      <c r="EU166" s="6506"/>
      <c r="EV166" s="6506"/>
      <c r="EW166" s="6506"/>
      <c r="EX166" s="6506"/>
      <c r="EY166" s="6506"/>
      <c r="EZ166" s="6506"/>
      <c r="FA166" s="6506"/>
      <c r="FB166" s="6506"/>
      <c r="FC166" s="6506"/>
      <c r="FD166" s="6506"/>
      <c r="FE166" s="2101"/>
      <c r="FF166" s="2106"/>
      <c r="FG166" s="2107"/>
      <c r="FH166" s="2108"/>
      <c r="FI166" s="2108"/>
      <c r="FJ166" s="2107"/>
      <c r="FK166" s="2107"/>
      <c r="FL166" s="2108"/>
      <c r="FM166" s="2108"/>
      <c r="FN166" s="2107"/>
      <c r="FO166" s="2107"/>
      <c r="FP166" s="2108"/>
      <c r="FQ166" s="2108"/>
      <c r="FR166" s="2107"/>
      <c r="FS166" s="2107"/>
      <c r="FT166" s="2108"/>
      <c r="FU166" s="2107"/>
      <c r="FV166" s="2107"/>
      <c r="FW166" s="2108"/>
      <c r="FX166" s="2108"/>
      <c r="FY166" s="2107"/>
      <c r="FZ166" s="2107"/>
      <c r="GA166" s="2107"/>
      <c r="GB166" s="2107"/>
      <c r="GC166" s="2109"/>
      <c r="GD166" t="str">
        <f>IF(OR(FV166&lt;0,FS166&lt;0,FO166&lt;0,FK166&lt;0,FG166&lt;0,Z166 &lt;&gt; AZ166+AT166+AA166+AB166), "wrong", "ok")</f>
        <v>ok</v>
      </c>
      <c r="GQ166" s="1728"/>
      <c r="GR166" s="1728"/>
      <c r="GS166" s="1728"/>
      <c r="GT166" s="1728"/>
      <c r="GU166" s="1728"/>
      <c r="GV166" s="1728"/>
      <c r="GW166" s="1728"/>
      <c r="GX166" s="1728"/>
      <c r="GY166" s="6577"/>
      <c r="GZ166" s="6550" t="s">
        <v>631</v>
      </c>
      <c r="HA166" s="6551"/>
      <c r="HB166" s="6551"/>
      <c r="HC166" s="6551"/>
      <c r="HD166" s="6551"/>
      <c r="HE166" s="6552"/>
      <c r="HF166" s="1926"/>
      <c r="HG166" s="1928" t="s">
        <v>33</v>
      </c>
      <c r="HH166" s="6545"/>
      <c r="HI166" s="6548"/>
      <c r="HJ166" s="2213">
        <f>الاعدادات!$D$15</f>
        <v>2024</v>
      </c>
      <c r="HK166" s="1882"/>
      <c r="HL166" s="1882"/>
      <c r="HM166" s="1883"/>
      <c r="HN166" s="1884"/>
      <c r="HO166" s="1884"/>
      <c r="HP166" s="1885"/>
      <c r="HQ166" s="1883"/>
      <c r="HR166" s="1885"/>
      <c r="HS166" s="1882"/>
      <c r="HT166" s="1886"/>
      <c r="HU166" s="1887"/>
      <c r="HV166" s="1882"/>
      <c r="HW166" s="1882"/>
      <c r="HX166" s="1888">
        <f>HW166+HV166+HS166+HR166+HQ166+HP166+HO166+HN166+HM166+HL166+HK166</f>
        <v>0</v>
      </c>
      <c r="HY166" s="1883"/>
      <c r="HZ166" s="1885"/>
      <c r="IA166" s="1889"/>
      <c r="IB166" s="1890"/>
      <c r="IC166" s="1891"/>
      <c r="ID166" s="1892">
        <f t="shared" si="2802"/>
        <v>0</v>
      </c>
      <c r="IE166" s="1887"/>
      <c r="IF166" s="1893"/>
      <c r="IG166" s="1894"/>
      <c r="IH166" s="1895"/>
      <c r="II166" s="1896"/>
      <c r="IJ166" s="1897"/>
      <c r="IK166" s="1898"/>
      <c r="IL166" s="1899">
        <f t="shared" si="2803"/>
        <v>0</v>
      </c>
      <c r="IM166" s="1900"/>
      <c r="IN166" s="1901"/>
      <c r="IO166" s="1902"/>
      <c r="IP166" s="1878">
        <f t="shared" si="2804"/>
        <v>0</v>
      </c>
      <c r="IQ166" s="1903"/>
      <c r="IR166" s="1904">
        <f>IQ166+IP166+IL166+IE166+ID166</f>
        <v>0</v>
      </c>
      <c r="IS166" s="1883"/>
      <c r="IT166" s="1884"/>
      <c r="IU166" s="1884"/>
      <c r="IV166" s="1884"/>
      <c r="IW166" s="1885"/>
      <c r="IX166" s="1888">
        <f t="shared" si="2805"/>
        <v>0</v>
      </c>
      <c r="IY166" s="1882"/>
      <c r="IZ166" s="1728"/>
      <c r="JA166" s="1728"/>
      <c r="JB166" s="1728"/>
      <c r="JC166" s="1728"/>
      <c r="JD166" s="1728"/>
      <c r="JE166" s="1728"/>
      <c r="JF166" s="1728"/>
      <c r="JG166" s="1728"/>
      <c r="JH166" s="1728"/>
      <c r="JI166" s="1728"/>
    </row>
    <row r="167" spans="1:269" ht="36.75" customHeight="1" thickBot="1">
      <c r="A167" s="6492"/>
      <c r="B167" s="6493" t="str" cm="1">
        <f t="array" ref="B167">_xlfn.XLOOKUP(1, (INDEX(التشكيل_القديم!$L$54:$S$92, ,6)=$A166) * (INDEX(التشكيل_القديم!$L$54:$S$92, ,7)="عضو يمين"), INDEX(التشكيل_القديم!$L$54:$S$92, ,2))</f>
        <v>طه رجب محمد فراج</v>
      </c>
      <c r="C167" s="6493"/>
      <c r="D167" s="6493"/>
      <c r="E167" s="6493"/>
      <c r="F167" s="6493"/>
      <c r="G167" s="6493"/>
      <c r="H167" s="2170" cm="1">
        <f t="array" ref="H167">_xlfn.XLOOKUP(1, (INDEX(التشكيل_القديم!$L$54:$S$92, ,6)=$A166) * (INDEX(التشكيل_القديم!$L$54:$S$92, ,7)="عضو يمين"), INDEX(التشكيل_القديم!$L$54:$S$92, ,3))</f>
        <v>0</v>
      </c>
      <c r="I167" s="2171" t="str" cm="1">
        <f t="array" ref="I167">_xlfn.XLOOKUP(1, (INDEX(التشكيل_القديم!$L$54:$S$92, ,6)=$A166) * (INDEX(التشكيل_القديم!$L$54:$S$92, ,7)="عضو يمين"), INDEX(التشكيل_القديم!$L$54:$S$92, ,4))</f>
        <v>أ</v>
      </c>
      <c r="J167" s="6495"/>
      <c r="K167" s="6235"/>
      <c r="L167" s="6500"/>
      <c r="M167" s="6501"/>
      <c r="N167" s="6501"/>
      <c r="O167" s="6501"/>
      <c r="P167" s="6501"/>
      <c r="Q167" s="6501"/>
      <c r="R167" s="6501"/>
      <c r="S167" s="6501"/>
      <c r="T167" s="6501"/>
      <c r="U167" s="6501"/>
      <c r="V167" s="6501"/>
      <c r="W167" s="6501"/>
      <c r="X167" s="6501"/>
      <c r="Y167" s="6501"/>
      <c r="Z167" s="6501"/>
      <c r="AA167" s="6501"/>
      <c r="AB167" s="6501"/>
      <c r="AC167" s="6501"/>
      <c r="AD167" s="6501"/>
      <c r="AE167" s="6501"/>
      <c r="AF167" s="6501"/>
      <c r="AG167" s="6501"/>
      <c r="AH167" s="6501"/>
      <c r="AI167" s="6501"/>
      <c r="AJ167" s="6501"/>
      <c r="AK167" s="6501"/>
      <c r="AL167" s="6501"/>
      <c r="AM167" s="6501"/>
      <c r="AN167" s="6501"/>
      <c r="AO167" s="6501"/>
      <c r="AP167" s="6501"/>
      <c r="AQ167" s="6501"/>
      <c r="AR167" s="6501"/>
      <c r="AS167" s="6501"/>
      <c r="AT167" s="6501"/>
      <c r="AU167" s="6501"/>
      <c r="AV167" s="6501"/>
      <c r="AW167" s="6501"/>
      <c r="AX167" s="6501"/>
      <c r="AY167" s="6501"/>
      <c r="AZ167" s="6501"/>
      <c r="BA167" s="6501"/>
      <c r="BB167" s="6502"/>
      <c r="BC167" s="67"/>
      <c r="BD167" s="6504"/>
      <c r="BE167" s="6507"/>
      <c r="BF167" s="6508"/>
      <c r="BG167" s="6508"/>
      <c r="BH167" s="6508"/>
      <c r="BI167" s="6508"/>
      <c r="BJ167" s="6508"/>
      <c r="BK167" s="6508"/>
      <c r="BL167" s="6508"/>
      <c r="BM167" s="6508"/>
      <c r="BN167" s="6508"/>
      <c r="BO167" s="6508"/>
      <c r="BP167" s="6508"/>
      <c r="BQ167" s="6508"/>
      <c r="BR167" s="6508"/>
      <c r="BS167" s="6508"/>
      <c r="BT167" s="6508"/>
      <c r="BU167" s="6508"/>
      <c r="BV167" s="6508"/>
      <c r="BW167" s="6508"/>
      <c r="BX167" s="6508"/>
      <c r="BY167" s="6508"/>
      <c r="BZ167" s="6508"/>
      <c r="CA167" s="6508"/>
      <c r="CB167" s="6508"/>
      <c r="CC167" s="6508"/>
      <c r="CD167" s="6508"/>
      <c r="CE167" s="6508"/>
      <c r="CF167" s="6508"/>
      <c r="CG167" s="6508"/>
      <c r="CH167" s="6508"/>
      <c r="CI167" s="6508"/>
      <c r="CJ167" s="6508"/>
      <c r="CK167" s="6508"/>
      <c r="CL167" s="6508"/>
      <c r="CM167" s="857"/>
      <c r="CN167" s="6504"/>
      <c r="CO167" s="6507"/>
      <c r="CP167" s="6508"/>
      <c r="CQ167" s="6508"/>
      <c r="CR167" s="6508"/>
      <c r="CS167" s="6508"/>
      <c r="CT167" s="6508"/>
      <c r="CU167" s="6508"/>
      <c r="CV167" s="6508"/>
      <c r="CW167" s="6508"/>
      <c r="CX167" s="6508"/>
      <c r="CY167" s="6508"/>
      <c r="CZ167" s="6508"/>
      <c r="DA167" s="6508"/>
      <c r="DB167" s="6508"/>
      <c r="DC167" s="6508"/>
      <c r="DD167" s="6508"/>
      <c r="DE167" s="6508"/>
      <c r="DF167" s="6508"/>
      <c r="DG167" s="6508"/>
      <c r="DH167" s="6508"/>
      <c r="DI167" s="6508"/>
      <c r="DJ167" s="6508"/>
      <c r="DK167" s="6508"/>
      <c r="DL167" s="6508"/>
      <c r="DM167" s="6508"/>
      <c r="DN167" s="6508"/>
      <c r="DO167" s="6508"/>
      <c r="DP167" s="6508"/>
      <c r="DQ167" s="6508"/>
      <c r="DR167" s="6508"/>
      <c r="DS167" s="6508"/>
      <c r="DT167" s="6508"/>
      <c r="DU167" s="6508"/>
      <c r="DV167" s="864"/>
      <c r="DW167" s="6521"/>
      <c r="DX167" s="6507"/>
      <c r="DY167" s="6508"/>
      <c r="DZ167" s="6508"/>
      <c r="EA167" s="6508"/>
      <c r="EB167" s="6508"/>
      <c r="EC167" s="6508"/>
      <c r="ED167" s="6508"/>
      <c r="EE167" s="6508"/>
      <c r="EF167" s="6508"/>
      <c r="EG167" s="6508"/>
      <c r="EH167" s="6508"/>
      <c r="EI167" s="6508"/>
      <c r="EJ167" s="6508"/>
      <c r="EK167" s="6508"/>
      <c r="EL167" s="6508"/>
      <c r="EM167" s="6508"/>
      <c r="EN167" s="6508"/>
      <c r="EO167" s="6508"/>
      <c r="EP167" s="6508"/>
      <c r="EQ167" s="6508"/>
      <c r="ER167" s="6508"/>
      <c r="ES167" s="6508"/>
      <c r="ET167" s="6508"/>
      <c r="EU167" s="6508"/>
      <c r="EV167" s="6508"/>
      <c r="EW167" s="6508"/>
      <c r="EX167" s="6508"/>
      <c r="EY167" s="6508"/>
      <c r="EZ167" s="6508"/>
      <c r="FA167" s="6508"/>
      <c r="FB167" s="6508"/>
      <c r="FC167" s="6508"/>
      <c r="FD167" s="6508"/>
      <c r="FE167" s="2102"/>
      <c r="FF167" s="2110"/>
      <c r="FG167" s="2111"/>
      <c r="FH167" s="2112"/>
      <c r="FI167" s="2112"/>
      <c r="FJ167" s="2111"/>
      <c r="FK167" s="2111"/>
      <c r="FL167" s="2112"/>
      <c r="FM167" s="2112"/>
      <c r="FN167" s="2111"/>
      <c r="FO167" s="2111"/>
      <c r="FP167" s="2112"/>
      <c r="FQ167" s="2112"/>
      <c r="FR167" s="2111"/>
      <c r="FS167" s="2111"/>
      <c r="FT167" s="2112"/>
      <c r="FU167" s="2111"/>
      <c r="FV167" s="2111"/>
      <c r="FW167" s="2112"/>
      <c r="FX167" s="2112"/>
      <c r="FY167" s="2111"/>
      <c r="FZ167" s="2111"/>
      <c r="GA167" s="2111"/>
      <c r="GB167" s="2111"/>
      <c r="GC167" s="2113"/>
      <c r="GD167" t="str">
        <f t="shared" ref="GD167:GD171" si="2806">IF(OR(FV167&lt;0,FS167&lt;0,FO167&lt;0,FK167&lt;0,FG167&lt;0,Z167 &lt;&gt; AZ167+AT167+AA167+AB167), "wrong", "ok")</f>
        <v>ok</v>
      </c>
      <c r="GQ167" s="1728"/>
      <c r="GR167" s="1728"/>
      <c r="GS167" s="1728"/>
      <c r="GT167" s="1728"/>
      <c r="GU167" s="1728"/>
      <c r="GV167" s="1728"/>
      <c r="GW167" s="1728"/>
      <c r="GX167" s="1728"/>
      <c r="GY167" s="6577"/>
      <c r="GZ167" s="6550" t="s">
        <v>632</v>
      </c>
      <c r="HA167" s="6551"/>
      <c r="HB167" s="6551"/>
      <c r="HC167" s="6551"/>
      <c r="HD167" s="6551"/>
      <c r="HE167" s="6552"/>
      <c r="HF167" s="1926"/>
      <c r="HG167" s="1927" t="s">
        <v>33</v>
      </c>
      <c r="HH167" s="6545"/>
      <c r="HI167" s="6548"/>
      <c r="HJ167" s="2213">
        <f>الاعدادات!$D$16</f>
        <v>2025</v>
      </c>
      <c r="HK167" s="1882"/>
      <c r="HL167" s="1882"/>
      <c r="HM167" s="1883"/>
      <c r="HN167" s="1884"/>
      <c r="HO167" s="1884"/>
      <c r="HP167" s="1885"/>
      <c r="HQ167" s="1883"/>
      <c r="HR167" s="1885"/>
      <c r="HS167" s="1882"/>
      <c r="HT167" s="1886"/>
      <c r="HU167" s="1887"/>
      <c r="HV167" s="1882"/>
      <c r="HW167" s="1882"/>
      <c r="HX167" s="1888">
        <f>HW167+HV167+HT167+HS167+HR167+HQ167+HP167+HO167+HN167+HM167+HL167+HK167</f>
        <v>0</v>
      </c>
      <c r="HY167" s="1883"/>
      <c r="HZ167" s="1885"/>
      <c r="IA167" s="1905"/>
      <c r="IB167" s="1890"/>
      <c r="IC167" s="1891"/>
      <c r="ID167" s="1892">
        <f>SUM(IA167:IC167)</f>
        <v>0</v>
      </c>
      <c r="IE167" s="1887"/>
      <c r="IF167" s="1893"/>
      <c r="IG167" s="1894"/>
      <c r="IH167" s="1895"/>
      <c r="II167" s="1896"/>
      <c r="IJ167" s="1897"/>
      <c r="IK167" s="1898"/>
      <c r="IL167" s="1899">
        <f>IK167+IJ167+II167+IH167+IG167+IF167</f>
        <v>0</v>
      </c>
      <c r="IM167" s="1900"/>
      <c r="IN167" s="1901"/>
      <c r="IO167" s="1902"/>
      <c r="IP167" s="1878">
        <f t="shared" si="2804"/>
        <v>0</v>
      </c>
      <c r="IQ167" s="1903"/>
      <c r="IR167" s="1904">
        <f>IQ167+IP167+IL167+IE167+ID167</f>
        <v>0</v>
      </c>
      <c r="IS167" s="1883"/>
      <c r="IT167" s="1884"/>
      <c r="IU167" s="1884"/>
      <c r="IV167" s="1884"/>
      <c r="IW167" s="1885"/>
      <c r="IX167" s="1888">
        <f t="shared" si="2805"/>
        <v>0</v>
      </c>
      <c r="IY167" s="1882"/>
      <c r="IZ167" s="1728"/>
      <c r="JA167" s="1728"/>
      <c r="JB167" s="1728"/>
      <c r="JC167" s="1728"/>
      <c r="JD167" s="1728"/>
      <c r="JE167" s="1728"/>
      <c r="JF167" s="1728"/>
      <c r="JG167" s="1728"/>
      <c r="JH167" s="1728"/>
      <c r="JI167" s="1728"/>
    </row>
    <row r="168" spans="1:269" ht="36.75" customHeight="1" thickBot="1">
      <c r="A168" s="6492"/>
      <c r="B168" s="6493" t="str" cm="1">
        <f t="array" ref="B168">_xlfn.XLOOKUP(1, (INDEX(التشكيل_القديم!$L$54:$S$92, ,6)=$A166) * (INDEX(التشكيل_القديم!$L$54:$S$92, ,7)="عضو يسار"), INDEX(التشكيل_القديم!$L$54:$S$92, ,2))</f>
        <v>سامية سيد عبدالغفار محمود</v>
      </c>
      <c r="C168" s="6493"/>
      <c r="D168" s="6493"/>
      <c r="E168" s="6493"/>
      <c r="F168" s="6493"/>
      <c r="G168" s="6493"/>
      <c r="H168" s="2170" cm="1">
        <f t="array" ref="H168">_xlfn.XLOOKUP(1, (INDEX(التشكيل_القديم!$L$54:$S$92, ,6)=$A166) * (INDEX(التشكيل_القديم!$L$54:$S$92, ,7)="عضو يسار"), INDEX(التشكيل_القديم!$L$54:$S$92, ,3))</f>
        <v>0</v>
      </c>
      <c r="I168" s="2171" t="str" cm="1">
        <f t="array" ref="I168">_xlfn.XLOOKUP(1, (INDEX(التشكيل_القديم!$L$54:$S$92, ,6)=$A166) * (INDEX(التشكيل_القديم!$L$54:$S$92, ,7)="عضو يسار"), INDEX(التشكيل_القديم!$L$54:$S$92, ,4))</f>
        <v>ق</v>
      </c>
      <c r="J168" s="6495"/>
      <c r="K168" s="6235"/>
      <c r="L168" s="2186" t="str">
        <f>الاعدادات!$D$14</f>
        <v>2023 وما قبلها</v>
      </c>
      <c r="M168" s="2098">
        <v>0</v>
      </c>
      <c r="N168" s="1997"/>
      <c r="O168" s="1997"/>
      <c r="P168" s="1997"/>
      <c r="Q168" s="1997"/>
      <c r="R168" s="1997"/>
      <c r="S168" s="1997"/>
      <c r="T168" s="1997"/>
      <c r="U168" s="1997"/>
      <c r="V168" s="2099"/>
      <c r="W168" s="1997"/>
      <c r="X168" s="1997"/>
      <c r="Y168" s="2133"/>
      <c r="Z168" s="2188">
        <f t="shared" ref="Z168:Z171" si="2807">Y168+X168+U168+T168+S168+R168+Q168+P168+O168+N168+M168-W168</f>
        <v>0</v>
      </c>
      <c r="AA168" s="2098"/>
      <c r="AB168" s="1999"/>
      <c r="AC168" s="2031">
        <f>SUM(BE168:BK168,BE175:BK175,CN168:CT168,CN175:CT175,DW168:EC168,DW175:EC175)</f>
        <v>0</v>
      </c>
      <c r="AD168" s="2025">
        <f>SUM(BL168:BV168,BL175:BV175,CU168:DE168,CU175:DE175,ED168:EN168,ED175:EN175)</f>
        <v>0</v>
      </c>
      <c r="AE168" s="2002">
        <f>BW168+DF168+BW175+DF175+EO168+EO175</f>
        <v>0</v>
      </c>
      <c r="AF168" s="2172">
        <f>SUM(AC168:AE168)</f>
        <v>0</v>
      </c>
      <c r="AG168" s="2002">
        <f>BY168+DH168+BY175+DH175+EQ168+EQ175</f>
        <v>0</v>
      </c>
      <c r="AH168" s="2173">
        <f>BZ168+BZ175+DI168+DI175+ER168+ER175</f>
        <v>0</v>
      </c>
      <c r="AI168" s="2174">
        <f>CA168+DJ168+CA175+DJ175+ES168+ES175</f>
        <v>0</v>
      </c>
      <c r="AJ168" s="2002">
        <f>CB168+DK168+CB175+DK175+ET168+ET175</f>
        <v>0</v>
      </c>
      <c r="AK168" s="2026">
        <f>CC168+DL168+CC175+DL175+EU168+EU175</f>
        <v>0</v>
      </c>
      <c r="AL168" s="2027">
        <f>CD168+DM168+CD175+DM175+EV168+EV175</f>
        <v>0</v>
      </c>
      <c r="AM168" s="2175">
        <f>CE168+DN168+CE175+DN175+EW168+EW175</f>
        <v>0</v>
      </c>
      <c r="AN168" s="2176">
        <f>SUM(AH168:AM168)</f>
        <v>0</v>
      </c>
      <c r="AO168" s="2028">
        <f>CF168+DO168+CF175+DO175+EX168+EX175</f>
        <v>0</v>
      </c>
      <c r="AP168" s="2177">
        <f>CG168+DP168+CG175+DP175+EY168+EY175</f>
        <v>0</v>
      </c>
      <c r="AQ168" s="2029">
        <f>CH168+DQ168+DQ175+CH175+EZ168+EZ175</f>
        <v>0</v>
      </c>
      <c r="AR168" s="2178">
        <f>SUM(AO168:AQ168)</f>
        <v>0</v>
      </c>
      <c r="AS168" s="2177">
        <f>CI168+DR168+CI175+DR175+FA168+FA175</f>
        <v>0</v>
      </c>
      <c r="AT168" s="2179">
        <f>AS168+AR168+AN168+AG168+AF168</f>
        <v>0</v>
      </c>
      <c r="AU168" s="2124"/>
      <c r="AV168" s="2002">
        <f>CK168+DT168+CK175+DT175+FC168+FC175</f>
        <v>0</v>
      </c>
      <c r="AW168" s="2002">
        <f>CL168+DU168+CL175+DU175+FD168+FD175</f>
        <v>0</v>
      </c>
      <c r="AX168" s="2127"/>
      <c r="AY168" s="2130"/>
      <c r="AZ168" s="2000">
        <f>AY168+AX168+AW168+AV168+AU168</f>
        <v>0</v>
      </c>
      <c r="BA168" s="2001"/>
      <c r="BB168" s="2189">
        <f>AZ168+AT168+AA168-Z168+AB168</f>
        <v>0</v>
      </c>
      <c r="BC168" s="67"/>
      <c r="BD168" s="2186" t="str">
        <f>الاعدادات!$D$14</f>
        <v>2023 وما قبلها</v>
      </c>
      <c r="BE168" s="82"/>
      <c r="BF168" s="83"/>
      <c r="BG168" s="83"/>
      <c r="BH168" s="103"/>
      <c r="BI168" s="84"/>
      <c r="BJ168" s="84"/>
      <c r="BK168" s="85"/>
      <c r="BL168" s="86"/>
      <c r="BM168" s="87"/>
      <c r="BN168" s="87"/>
      <c r="BO168" s="88"/>
      <c r="BP168" s="88"/>
      <c r="BQ168" s="88"/>
      <c r="BR168" s="88"/>
      <c r="BS168" s="88"/>
      <c r="BT168" s="88"/>
      <c r="BU168" s="88"/>
      <c r="BV168" s="88"/>
      <c r="BW168" s="89"/>
      <c r="BX168" s="77">
        <f t="shared" ref="BX168:BX170" si="2808">SUM(BE168:BW168)</f>
        <v>0</v>
      </c>
      <c r="BY168" s="90"/>
      <c r="BZ168" s="855"/>
      <c r="CA168" s="91"/>
      <c r="CB168" s="92"/>
      <c r="CC168" s="93"/>
      <c r="CD168" s="94"/>
      <c r="CE168" s="95"/>
      <c r="CF168" s="96"/>
      <c r="CG168" s="97"/>
      <c r="CH168" s="98"/>
      <c r="CI168" s="99"/>
      <c r="CJ168" s="79">
        <f t="shared" ref="CJ168:CJ169" si="2809">SUM(BX168:CI168)</f>
        <v>0</v>
      </c>
      <c r="CK168" s="104"/>
      <c r="CL168" s="92"/>
      <c r="CM168" s="857"/>
      <c r="CN168" s="101"/>
      <c r="CO168" s="83"/>
      <c r="CP168" s="83"/>
      <c r="CQ168" s="84"/>
      <c r="CR168" s="84"/>
      <c r="CS168" s="84"/>
      <c r="CT168" s="85"/>
      <c r="CU168" s="86"/>
      <c r="CV168" s="87"/>
      <c r="CW168" s="87"/>
      <c r="CX168" s="88"/>
      <c r="CY168" s="88"/>
      <c r="CZ168" s="88"/>
      <c r="DA168" s="88"/>
      <c r="DB168" s="88"/>
      <c r="DC168" s="88"/>
      <c r="DD168" s="88"/>
      <c r="DE168" s="88"/>
      <c r="DF168" s="89"/>
      <c r="DG168" s="77">
        <f>DF168+DE168+CX168+CW168+CV168+CU168+CT168+CS168+CR168+CQ168+CP168+CO168+CN168+DD168+DC168+DB168+DA168+CZ168+CY168</f>
        <v>0</v>
      </c>
      <c r="DH168" s="90"/>
      <c r="DI168" s="855"/>
      <c r="DJ168" s="91"/>
      <c r="DK168" s="92"/>
      <c r="DL168" s="93"/>
      <c r="DM168" s="94"/>
      <c r="DN168" s="95"/>
      <c r="DO168" s="96"/>
      <c r="DP168" s="97"/>
      <c r="DQ168" s="98"/>
      <c r="DR168" s="99"/>
      <c r="DS168" s="81">
        <f t="shared" ref="DS168" si="2810">SUM(DG168:DR168)</f>
        <v>0</v>
      </c>
      <c r="DT168" s="104"/>
      <c r="DU168" s="92"/>
      <c r="DV168" s="864"/>
      <c r="DW168" s="101"/>
      <c r="DX168" s="83"/>
      <c r="DY168" s="83"/>
      <c r="DZ168" s="84"/>
      <c r="EA168" s="84"/>
      <c r="EB168" s="84"/>
      <c r="EC168" s="85"/>
      <c r="ED168" s="86"/>
      <c r="EE168" s="87"/>
      <c r="EF168" s="87"/>
      <c r="EG168" s="88"/>
      <c r="EH168" s="88"/>
      <c r="EI168" s="88"/>
      <c r="EJ168" s="88"/>
      <c r="EK168" s="88"/>
      <c r="EL168" s="88"/>
      <c r="EM168" s="88"/>
      <c r="EN168" s="88"/>
      <c r="EO168" s="89"/>
      <c r="EP168" s="77">
        <f t="shared" ref="EP168:EP170" si="2811">EO168+EN168+EG168+EF168+EE168+ED168+EC168+EB168+EA168+DZ168+DY168+DX168+DW168+EM168+EL168+EK168+EJ168+EI168+EH168</f>
        <v>0</v>
      </c>
      <c r="EQ168" s="90"/>
      <c r="ER168" s="855"/>
      <c r="ES168" s="91"/>
      <c r="ET168" s="92"/>
      <c r="EU168" s="93"/>
      <c r="EV168" s="94"/>
      <c r="EW168" s="95"/>
      <c r="EX168" s="96"/>
      <c r="EY168" s="97"/>
      <c r="EZ168" s="98"/>
      <c r="FA168" s="99"/>
      <c r="FB168" s="81">
        <f t="shared" ref="FB168" si="2812">SUM(EP168:FA168)</f>
        <v>0</v>
      </c>
      <c r="FC168" s="104"/>
      <c r="FD168" s="92"/>
      <c r="FE168" s="864"/>
      <c r="FF168" s="2181" t="str">
        <f>الاعدادات!$D$14</f>
        <v>2023 وما قبلها</v>
      </c>
      <c r="FG168" s="2182">
        <f t="shared" ref="FG168:FG171" si="2813">AN168+AG168-FH168-FI168</f>
        <v>0</v>
      </c>
      <c r="FH168" s="2104"/>
      <c r="FI168" s="2104"/>
      <c r="FJ168" s="2184">
        <f t="shared" ref="FJ168:FJ171" si="2814">SUM(FG168:FI168)</f>
        <v>0</v>
      </c>
      <c r="FK168" s="2182">
        <f t="shared" ref="FK168:FK171" si="2815">AU168-FM168-FL168</f>
        <v>0</v>
      </c>
      <c r="FL168" s="2104"/>
      <c r="FM168" s="2104"/>
      <c r="FN168" s="2184">
        <f t="shared" ref="FN168:FN171" si="2816">SUM(FK168:FM168)</f>
        <v>0</v>
      </c>
      <c r="FO168" s="2182">
        <f t="shared" ref="FO168:FO171" si="2817">AV168-FQ168-FP168</f>
        <v>0</v>
      </c>
      <c r="FP168" s="2104"/>
      <c r="FQ168" s="2105"/>
      <c r="FR168" s="2184">
        <f t="shared" ref="FR168:FR172" si="2818">FQ168+FP168+FO168</f>
        <v>0</v>
      </c>
      <c r="FS168" s="2182">
        <f t="shared" ref="FS168:FS171" si="2819">AW168-FT168</f>
        <v>0</v>
      </c>
      <c r="FT168" s="2104"/>
      <c r="FU168" s="2184">
        <f t="shared" ref="FU168:FU171" si="2820">SUM(FS168:FT168)</f>
        <v>0</v>
      </c>
      <c r="FV168" s="2182">
        <f t="shared" ref="FV168:FV171" si="2821">AY168+AX168-FX168-FW168</f>
        <v>0</v>
      </c>
      <c r="FW168" s="2104"/>
      <c r="FX168" s="2104"/>
      <c r="FY168" s="2184">
        <f t="shared" ref="FY168:FY171" si="2822">SUM(FV168:FX168)</f>
        <v>0</v>
      </c>
      <c r="FZ168" s="2182">
        <f t="shared" ref="FZ168:FZ172" si="2823">FG168+FK168+FO168+FS168+FV168</f>
        <v>0</v>
      </c>
      <c r="GA168" s="2185">
        <f t="shared" ref="GA168:GA172" si="2824">FH168+FL168+FP168+FW168+FT168</f>
        <v>0</v>
      </c>
      <c r="GB168" s="2185">
        <f t="shared" ref="GB168:GB172" si="2825">FX168+FQ168+FM168+FI168</f>
        <v>0</v>
      </c>
      <c r="GC168" s="2184">
        <f t="shared" ref="GC168:GC172" si="2826">SUM(FZ168:GB168)</f>
        <v>0</v>
      </c>
      <c r="GD168" t="str">
        <f t="shared" si="2806"/>
        <v>ok</v>
      </c>
      <c r="GQ168" s="1728"/>
      <c r="GR168" s="1728"/>
      <c r="GS168" s="1728"/>
      <c r="GT168" s="1728"/>
      <c r="GU168" s="1728"/>
      <c r="GV168" s="1728"/>
      <c r="GW168" s="1728"/>
      <c r="GX168" s="1728"/>
      <c r="GY168" s="6578"/>
      <c r="GZ168" s="6582"/>
      <c r="HA168" s="6583"/>
      <c r="HB168" s="6583"/>
      <c r="HC168" s="6583"/>
      <c r="HD168" s="6583"/>
      <c r="HE168" s="6584"/>
      <c r="HF168" s="1732"/>
      <c r="HG168" s="1732"/>
      <c r="HH168" s="6546"/>
      <c r="HI168" s="6549"/>
      <c r="HJ168" s="2213">
        <f>الاعدادات!$D$17</f>
        <v>2026</v>
      </c>
      <c r="HK168" s="1906"/>
      <c r="HL168" s="1906"/>
      <c r="HM168" s="1907"/>
      <c r="HN168" s="1908"/>
      <c r="HO168" s="1908"/>
      <c r="HP168" s="1909"/>
      <c r="HQ168" s="1907"/>
      <c r="HR168" s="1909"/>
      <c r="HS168" s="1906"/>
      <c r="HT168" s="1886"/>
      <c r="HU168" s="1887"/>
      <c r="HV168" s="1906"/>
      <c r="HW168" s="1906"/>
      <c r="HX168" s="1910">
        <f>HW168+HV168+HS168+HR168+HQ168+HP168+HO168+HN168+HM168+HL168+HK168</f>
        <v>0</v>
      </c>
      <c r="HY168" s="1907"/>
      <c r="HZ168" s="1909"/>
      <c r="IA168" s="1911"/>
      <c r="IB168" s="1912"/>
      <c r="IC168" s="1913"/>
      <c r="ID168" s="1892">
        <f>SUM(IA168:IC168)</f>
        <v>0</v>
      </c>
      <c r="IE168" s="1887"/>
      <c r="IF168" s="1914"/>
      <c r="IG168" s="1915"/>
      <c r="IH168" s="1916"/>
      <c r="II168" s="1917"/>
      <c r="IJ168" s="1918"/>
      <c r="IK168" s="1898"/>
      <c r="IL168" s="1899">
        <f>IK168+IJ168+II168+IH168+IG168+IF168</f>
        <v>0</v>
      </c>
      <c r="IM168" s="1919"/>
      <c r="IN168" s="1920"/>
      <c r="IO168" s="1921"/>
      <c r="IP168" s="1878">
        <f t="shared" si="2804"/>
        <v>0</v>
      </c>
      <c r="IQ168" s="1903"/>
      <c r="IR168" s="1904">
        <f>IQ168+IP168+IL168+IE168+ID168</f>
        <v>0</v>
      </c>
      <c r="IS168" s="1907"/>
      <c r="IT168" s="1908"/>
      <c r="IU168" s="1908"/>
      <c r="IV168" s="1908"/>
      <c r="IW168" s="1909"/>
      <c r="IX168" s="1910">
        <f t="shared" si="2805"/>
        <v>0</v>
      </c>
      <c r="IY168" s="1906"/>
      <c r="IZ168" s="1728"/>
      <c r="JA168" s="1728"/>
      <c r="JB168" s="1728"/>
      <c r="JC168" s="1728"/>
      <c r="JD168" s="1728"/>
      <c r="JE168" s="1728"/>
      <c r="JF168" s="1728"/>
      <c r="JG168" s="1728"/>
      <c r="JH168" s="1728"/>
      <c r="JI168" s="1728"/>
    </row>
    <row r="169" spans="1:269" ht="36.75" customHeight="1" thickBot="1">
      <c r="A169" s="6492"/>
      <c r="B169" s="6493" t="str" cm="1">
        <f t="array" ref="B169">IFERROR(_xlfn.XLOOKUP(1, (INDEX(التشكيل_القديم!$L$54:$S$92, ,6)=$A166) * (INDEX(التشكيل_القديم!$L$54:$S$92, ,7)="عضو يسار اليسار"), INDEX(التشكيل_القديم!$L$54:$S$92, ,2)),"")</f>
        <v/>
      </c>
      <c r="C169" s="6493"/>
      <c r="D169" s="6493"/>
      <c r="E169" s="6493"/>
      <c r="F169" s="6493"/>
      <c r="G169" s="6493"/>
      <c r="H169" s="2170" t="str" cm="1">
        <f t="array" ref="H169">IF(B169&lt;&gt;"",_xlfn.XLOOKUP(1, (INDEX(التشكيل_القديم!$L$54:$S$92, ,6)=$A166) * (INDEX(التشكيل_القديم!$L$54:$S$92, ,7)="عضو يسار اليسار"), INDEX(التشكيل_القديم!$L$54:$S$92, ,3)),"")</f>
        <v/>
      </c>
      <c r="I169" s="2171" t="str" cm="1">
        <f t="array" ref="I169">IF(B169&lt;&gt;"",_xlfn.XLOOKUP(1, (INDEX(التشكيل_القديم!$L$54:$S$92, ,6)=$A166) * (INDEX(التشكيل_القديم!$L$54:$S$92, ,7)="عضو يسار اليسار"), INDEX(التشكيل_القديم!$L$54:$S$92, ,4)),"")</f>
        <v/>
      </c>
      <c r="J169" s="6495"/>
      <c r="K169" s="6235"/>
      <c r="L169" s="2187">
        <f>الاعدادات!$D$15</f>
        <v>2024</v>
      </c>
      <c r="M169" s="73">
        <v>0</v>
      </c>
      <c r="N169" s="64"/>
      <c r="O169" s="64"/>
      <c r="P169" s="64"/>
      <c r="Q169" s="64"/>
      <c r="R169" s="64"/>
      <c r="S169" s="64"/>
      <c r="T169" s="64"/>
      <c r="U169" s="64"/>
      <c r="V169" s="74"/>
      <c r="W169" s="64"/>
      <c r="X169" s="64"/>
      <c r="Y169" s="2134"/>
      <c r="Z169" s="62">
        <f t="shared" si="2807"/>
        <v>0</v>
      </c>
      <c r="AA169" s="73"/>
      <c r="AB169" s="63"/>
      <c r="AC169" s="2031">
        <f t="shared" ref="AC169" si="2827">SUM(BE169:BK169,BE176:BK176,CN169:CT169,CN176:CT176,DW169:EC169,DW176:EC176)</f>
        <v>0</v>
      </c>
      <c r="AD169" s="2025">
        <f t="shared" ref="AD169:AD171" si="2828">SUM(BL169:BV169,BL176:BV176,CU169:DE169,CU176:DE176,ED169:EN169,ED176:EN176)</f>
        <v>0</v>
      </c>
      <c r="AE169" s="2002">
        <f t="shared" ref="AE169:AE171" si="2829">BW169+DF169+BW176+DF176+EO169+EO176</f>
        <v>0</v>
      </c>
      <c r="AF169" s="2172">
        <f t="shared" ref="AF169:AF171" si="2830">SUM(AC169:AE169)</f>
        <v>0</v>
      </c>
      <c r="AG169" s="2002">
        <f t="shared" ref="AG169:AG171" si="2831">BY169+DH169+BY176+DH176+EQ169+EQ176</f>
        <v>0</v>
      </c>
      <c r="AH169" s="2173">
        <f t="shared" ref="AH169:AH171" si="2832">BZ169+BZ176+DI169+DI176+ER169+ER176</f>
        <v>0</v>
      </c>
      <c r="AI169" s="2174">
        <f t="shared" ref="AI169:AI171" si="2833">CA169+DJ169+CA176+DJ176+ES169+ES176</f>
        <v>0</v>
      </c>
      <c r="AJ169" s="2002">
        <f t="shared" ref="AJ169:AJ171" si="2834">CB169+DK169+CB176+DK176+ET169+ET176</f>
        <v>0</v>
      </c>
      <c r="AK169" s="2026">
        <f t="shared" ref="AK169:AK171" si="2835">CC169+DL169+CC176+DL176+EU169+EU176</f>
        <v>0</v>
      </c>
      <c r="AL169" s="2027">
        <f t="shared" ref="AL169:AL171" si="2836">CD169+DM169+CD176+DM176+EV169+EV176</f>
        <v>0</v>
      </c>
      <c r="AM169" s="2175">
        <f t="shared" ref="AM169:AM171" si="2837">CE169+DN169+CE176+DN176+EW169+EW176</f>
        <v>0</v>
      </c>
      <c r="AN169" s="2176">
        <f t="shared" ref="AN169:AN170" si="2838">SUM(AH169:AM169)</f>
        <v>0</v>
      </c>
      <c r="AO169" s="2028">
        <f t="shared" ref="AO169:AO171" si="2839">CF169+DO169+CF176+DO176+EX169+EX176</f>
        <v>0</v>
      </c>
      <c r="AP169" s="2177">
        <f t="shared" ref="AP169:AP171" si="2840">CG169+DP169+CG176+DP176+EY169+EY176</f>
        <v>0</v>
      </c>
      <c r="AQ169" s="2029">
        <f t="shared" ref="AQ169:AQ171" si="2841">CH169+DQ169+DQ176+CH176+EZ169+EZ176</f>
        <v>0</v>
      </c>
      <c r="AR169" s="2178">
        <f t="shared" ref="AR169:AR171" si="2842">SUM(AO169:AQ169)</f>
        <v>0</v>
      </c>
      <c r="AS169" s="2177">
        <f t="shared" ref="AS169:AS171" si="2843">CI169+DR169+CI176+DR176+FA169+FA176</f>
        <v>0</v>
      </c>
      <c r="AT169" s="2180">
        <f>AS169+AR169+AN169+AG169+AF169</f>
        <v>0</v>
      </c>
      <c r="AU169" s="2125"/>
      <c r="AV169" s="2002">
        <f t="shared" ref="AV169:AV171" si="2844">CK169+DT169+CK176+DT176+FC169+FC176</f>
        <v>0</v>
      </c>
      <c r="AW169" s="2002">
        <f t="shared" ref="AW169:AW171" si="2845">CL169+DU169+CL176+DU176+FD169+FD176</f>
        <v>0</v>
      </c>
      <c r="AX169" s="2128"/>
      <c r="AY169" s="2131"/>
      <c r="AZ169" s="65">
        <f t="shared" ref="AZ169:AZ171" si="2846">AY169+AX169+AW169+AV169+AU169</f>
        <v>0</v>
      </c>
      <c r="BA169" s="66"/>
      <c r="BB169" s="2189">
        <f t="shared" ref="BB169:BB171" si="2847">AZ169+AT169+AA169-Z169+AB169</f>
        <v>0</v>
      </c>
      <c r="BC169" s="67"/>
      <c r="BD169" s="2187">
        <f>الاعدادات!$D$15</f>
        <v>2024</v>
      </c>
      <c r="BE169" s="82"/>
      <c r="BF169" s="83"/>
      <c r="BG169" s="83"/>
      <c r="BH169" s="84"/>
      <c r="BI169" s="84"/>
      <c r="BJ169" s="84"/>
      <c r="BK169" s="85"/>
      <c r="BL169" s="86"/>
      <c r="BM169" s="87"/>
      <c r="BN169" s="87"/>
      <c r="BO169" s="88"/>
      <c r="BP169" s="88"/>
      <c r="BQ169" s="88"/>
      <c r="BR169" s="88"/>
      <c r="BS169" s="88"/>
      <c r="BT169" s="88"/>
      <c r="BU169" s="88"/>
      <c r="BV169" s="88"/>
      <c r="BW169" s="89"/>
      <c r="BX169" s="77">
        <f t="shared" si="2808"/>
        <v>0</v>
      </c>
      <c r="BY169" s="90"/>
      <c r="BZ169" s="855"/>
      <c r="CA169" s="91"/>
      <c r="CB169" s="92"/>
      <c r="CC169" s="93"/>
      <c r="CD169" s="94"/>
      <c r="CE169" s="95"/>
      <c r="CF169" s="96"/>
      <c r="CG169" s="97"/>
      <c r="CH169" s="98"/>
      <c r="CI169" s="99"/>
      <c r="CJ169" s="79">
        <f t="shared" si="2809"/>
        <v>0</v>
      </c>
      <c r="CK169" s="104"/>
      <c r="CL169" s="92"/>
      <c r="CM169" s="857"/>
      <c r="CN169" s="101"/>
      <c r="CO169" s="83"/>
      <c r="CP169" s="83"/>
      <c r="CQ169" s="84"/>
      <c r="CR169" s="84"/>
      <c r="CS169" s="84"/>
      <c r="CT169" s="85"/>
      <c r="CU169" s="86"/>
      <c r="CV169" s="87"/>
      <c r="CW169" s="87"/>
      <c r="CX169" s="88"/>
      <c r="CY169" s="88"/>
      <c r="CZ169" s="88"/>
      <c r="DA169" s="88"/>
      <c r="DB169" s="88"/>
      <c r="DC169" s="88"/>
      <c r="DD169" s="88"/>
      <c r="DE169" s="88"/>
      <c r="DF169" s="89"/>
      <c r="DG169" s="77">
        <f t="shared" ref="DG169" si="2848">DF169+DE169+CX169+CW169+CV169+CU169+CT169+CS169+CR169+CQ169+CP169+CO169+CN169+DD169+DC169+DB169+DA169+CZ169+CY169</f>
        <v>0</v>
      </c>
      <c r="DH169" s="90"/>
      <c r="DI169" s="855"/>
      <c r="DJ169" s="91"/>
      <c r="DK169" s="92"/>
      <c r="DL169" s="93"/>
      <c r="DM169" s="94"/>
      <c r="DN169" s="95"/>
      <c r="DO169" s="96"/>
      <c r="DP169" s="97"/>
      <c r="DQ169" s="98"/>
      <c r="DR169" s="99"/>
      <c r="DS169" s="81">
        <f>SUM(DG169:DR169)</f>
        <v>0</v>
      </c>
      <c r="DT169" s="104"/>
      <c r="DU169" s="92"/>
      <c r="DV169" s="864"/>
      <c r="DW169" s="101"/>
      <c r="DX169" s="83"/>
      <c r="DY169" s="83"/>
      <c r="DZ169" s="84"/>
      <c r="EA169" s="84"/>
      <c r="EB169" s="84"/>
      <c r="EC169" s="85"/>
      <c r="ED169" s="86"/>
      <c r="EE169" s="87"/>
      <c r="EF169" s="87"/>
      <c r="EG169" s="88"/>
      <c r="EH169" s="88"/>
      <c r="EI169" s="88"/>
      <c r="EJ169" s="88"/>
      <c r="EK169" s="88"/>
      <c r="EL169" s="88"/>
      <c r="EM169" s="88"/>
      <c r="EN169" s="88"/>
      <c r="EO169" s="89"/>
      <c r="EP169" s="77">
        <f t="shared" si="2811"/>
        <v>0</v>
      </c>
      <c r="EQ169" s="90"/>
      <c r="ER169" s="855"/>
      <c r="ES169" s="91"/>
      <c r="ET169" s="92"/>
      <c r="EU169" s="93"/>
      <c r="EV169" s="94"/>
      <c r="EW169" s="95"/>
      <c r="EX169" s="96"/>
      <c r="EY169" s="97"/>
      <c r="EZ169" s="98"/>
      <c r="FA169" s="99"/>
      <c r="FB169" s="81">
        <f>SUM(EP169:FA169)</f>
        <v>0</v>
      </c>
      <c r="FC169" s="104"/>
      <c r="FD169" s="92"/>
      <c r="FE169" s="864"/>
      <c r="FF169" s="2183">
        <f>الاعدادات!$D$15</f>
        <v>2024</v>
      </c>
      <c r="FG169" s="68">
        <f t="shared" si="2813"/>
        <v>0</v>
      </c>
      <c r="FH169" s="69"/>
      <c r="FI169" s="69"/>
      <c r="FJ169" s="70">
        <f t="shared" si="2814"/>
        <v>0</v>
      </c>
      <c r="FK169" s="68">
        <f t="shared" si="2815"/>
        <v>0</v>
      </c>
      <c r="FL169" s="69"/>
      <c r="FM169" s="69"/>
      <c r="FN169" s="70">
        <f t="shared" si="2816"/>
        <v>0</v>
      </c>
      <c r="FO169" s="68">
        <f t="shared" si="2817"/>
        <v>0</v>
      </c>
      <c r="FP169" s="69"/>
      <c r="FQ169" s="71"/>
      <c r="FR169" s="70">
        <f t="shared" si="2818"/>
        <v>0</v>
      </c>
      <c r="FS169" s="68">
        <f t="shared" si="2819"/>
        <v>0</v>
      </c>
      <c r="FT169" s="69"/>
      <c r="FU169" s="70">
        <f t="shared" si="2820"/>
        <v>0</v>
      </c>
      <c r="FV169" s="68">
        <f t="shared" si="2821"/>
        <v>0</v>
      </c>
      <c r="FW169" s="69"/>
      <c r="FX169" s="69"/>
      <c r="FY169" s="70">
        <f t="shared" si="2822"/>
        <v>0</v>
      </c>
      <c r="FZ169" s="68">
        <f t="shared" si="2823"/>
        <v>0</v>
      </c>
      <c r="GA169" s="72">
        <f t="shared" si="2824"/>
        <v>0</v>
      </c>
      <c r="GB169" s="72">
        <f t="shared" si="2825"/>
        <v>0</v>
      </c>
      <c r="GC169" s="70">
        <f t="shared" si="2826"/>
        <v>0</v>
      </c>
      <c r="GD169" t="str">
        <f t="shared" si="2806"/>
        <v>ok</v>
      </c>
      <c r="GQ169" s="1728"/>
      <c r="GR169" s="1728"/>
      <c r="GS169" s="1728"/>
      <c r="GT169" s="1728"/>
      <c r="GU169" s="1728"/>
      <c r="GV169" s="1728"/>
      <c r="GW169" s="1728"/>
      <c r="GX169" s="1728"/>
      <c r="GY169" s="1748" t="s">
        <v>181</v>
      </c>
      <c r="GZ169" s="1749"/>
      <c r="HA169" s="1749"/>
      <c r="HB169" s="1749"/>
      <c r="HC169" s="1749"/>
      <c r="HD169" s="1749"/>
      <c r="HE169" s="1749"/>
      <c r="HF169" s="1749"/>
      <c r="HG169" s="1749"/>
      <c r="HH169" s="1749"/>
      <c r="HI169" s="1749"/>
      <c r="HJ169" s="1922"/>
      <c r="HK169" s="2214">
        <f t="shared" ref="HK169:IC169" si="2849">SUM(HK164:HK168)</f>
        <v>0</v>
      </c>
      <c r="HL169" s="2214">
        <f t="shared" si="2849"/>
        <v>0</v>
      </c>
      <c r="HM169" s="2215">
        <f t="shared" si="2849"/>
        <v>0</v>
      </c>
      <c r="HN169" s="2216">
        <f t="shared" si="2849"/>
        <v>0</v>
      </c>
      <c r="HO169" s="2216">
        <f t="shared" si="2849"/>
        <v>0</v>
      </c>
      <c r="HP169" s="2216">
        <f t="shared" si="2849"/>
        <v>0</v>
      </c>
      <c r="HQ169" s="2217">
        <f t="shared" si="2849"/>
        <v>0</v>
      </c>
      <c r="HR169" s="2217">
        <f t="shared" si="2849"/>
        <v>0</v>
      </c>
      <c r="HS169" s="2217">
        <f t="shared" si="2849"/>
        <v>0</v>
      </c>
      <c r="HT169" s="2217">
        <f t="shared" si="2849"/>
        <v>0</v>
      </c>
      <c r="HU169" s="2217">
        <f t="shared" si="2849"/>
        <v>0</v>
      </c>
      <c r="HV169" s="2217">
        <f t="shared" si="2849"/>
        <v>0</v>
      </c>
      <c r="HW169" s="2217">
        <f t="shared" si="2849"/>
        <v>0</v>
      </c>
      <c r="HX169" s="2217">
        <f t="shared" si="2849"/>
        <v>0</v>
      </c>
      <c r="HY169" s="2217">
        <f t="shared" si="2849"/>
        <v>0</v>
      </c>
      <c r="HZ169" s="2218">
        <f t="shared" si="2849"/>
        <v>0</v>
      </c>
      <c r="IA169" s="2219">
        <f t="shared" si="2849"/>
        <v>0</v>
      </c>
      <c r="IB169" s="2220">
        <f t="shared" si="2849"/>
        <v>0</v>
      </c>
      <c r="IC169" s="2221">
        <f t="shared" si="2849"/>
        <v>0</v>
      </c>
      <c r="ID169" s="2222">
        <f>SUM(ID164:ID168)</f>
        <v>0</v>
      </c>
      <c r="IE169" s="2218">
        <f t="shared" ref="IE169:IK169" si="2850">SUM(IE164:IE168)</f>
        <v>0</v>
      </c>
      <c r="IF169" s="2223">
        <f t="shared" si="2850"/>
        <v>0</v>
      </c>
      <c r="IG169" s="2224">
        <f t="shared" si="2850"/>
        <v>0</v>
      </c>
      <c r="IH169" s="2225">
        <f t="shared" si="2850"/>
        <v>0</v>
      </c>
      <c r="II169" s="2226">
        <f t="shared" si="2850"/>
        <v>0</v>
      </c>
      <c r="IJ169" s="2227">
        <f t="shared" si="2850"/>
        <v>0</v>
      </c>
      <c r="IK169" s="2228">
        <f t="shared" si="2850"/>
        <v>0</v>
      </c>
      <c r="IL169" s="2229">
        <f t="shared" ref="IL169:IQ169" si="2851">SUM(IL164:IL168)</f>
        <v>0</v>
      </c>
      <c r="IM169" s="2230">
        <f t="shared" si="2851"/>
        <v>0</v>
      </c>
      <c r="IN169" s="2231">
        <f t="shared" si="2851"/>
        <v>0</v>
      </c>
      <c r="IO169" s="2232">
        <f t="shared" si="2851"/>
        <v>0</v>
      </c>
      <c r="IP169" s="2233">
        <f t="shared" si="2851"/>
        <v>0</v>
      </c>
      <c r="IQ169" s="2217">
        <f t="shared" si="2851"/>
        <v>0</v>
      </c>
      <c r="IR169" s="2217">
        <f>SUM(IR164:IR168)</f>
        <v>0</v>
      </c>
      <c r="IS169" s="2217">
        <f t="shared" ref="IS169:IW169" si="2852">SUM(IS164:IS168)</f>
        <v>0</v>
      </c>
      <c r="IT169" s="2217">
        <f t="shared" si="2852"/>
        <v>0</v>
      </c>
      <c r="IU169" s="2217">
        <f t="shared" si="2852"/>
        <v>0</v>
      </c>
      <c r="IV169" s="2217">
        <f t="shared" si="2852"/>
        <v>0</v>
      </c>
      <c r="IW169" s="2217">
        <f t="shared" si="2852"/>
        <v>0</v>
      </c>
      <c r="IX169" s="2217">
        <f>SUM(IX164:IX168)</f>
        <v>0</v>
      </c>
      <c r="IY169" s="1923"/>
      <c r="IZ169" s="1728"/>
      <c r="JA169" s="1728"/>
      <c r="JB169" s="1728"/>
      <c r="JC169" s="1728"/>
      <c r="JD169" s="1728"/>
      <c r="JE169" s="1728"/>
      <c r="JF169" s="1728"/>
      <c r="JG169" s="1728"/>
      <c r="JH169" s="1728"/>
      <c r="JI169" s="1728"/>
    </row>
    <row r="170" spans="1:269" ht="36.75" customHeight="1" thickBot="1">
      <c r="A170" s="6492"/>
      <c r="B170" s="6487" t="str" cm="1">
        <f t="array" ref="B170">IFERROR(_xlfn.XLOOKUP(1, (INDEX(التشكيل_القديم!$L$54:$S$92, ,6)=$A166) * (INDEX(التشكيل_القديم!$L$54:$S$92, ,7)="عضو يسار يسار اليسار"), INDEX(التشكيل_القديم!$L$54:$S$92, ,2)),"")</f>
        <v/>
      </c>
      <c r="C170" s="6487"/>
      <c r="D170" s="6487"/>
      <c r="E170" s="6487"/>
      <c r="F170" s="6487"/>
      <c r="G170" s="6487"/>
      <c r="H170" s="6485"/>
      <c r="I170" s="105"/>
      <c r="J170" s="6495"/>
      <c r="K170" s="6235"/>
      <c r="L170" s="2187">
        <f>الاعدادات!$D$16</f>
        <v>2025</v>
      </c>
      <c r="M170" s="73">
        <v>2</v>
      </c>
      <c r="N170" s="64"/>
      <c r="O170" s="64"/>
      <c r="P170" s="64"/>
      <c r="Q170" s="64"/>
      <c r="R170" s="64"/>
      <c r="S170" s="64"/>
      <c r="T170" s="64"/>
      <c r="U170" s="64"/>
      <c r="V170" s="74"/>
      <c r="W170" s="64"/>
      <c r="X170" s="64"/>
      <c r="Y170" s="2134"/>
      <c r="Z170" s="62">
        <f t="shared" si="2807"/>
        <v>2</v>
      </c>
      <c r="AA170" s="73"/>
      <c r="AB170" s="63"/>
      <c r="AC170" s="2031">
        <f>SUM(BE170:BK170,BE177:BK177,CN170:CT170,CN177:CT177,DW170:EC170,DW177:EC177)</f>
        <v>0</v>
      </c>
      <c r="AD170" s="2025">
        <f t="shared" si="2828"/>
        <v>0</v>
      </c>
      <c r="AE170" s="2002">
        <f t="shared" si="2829"/>
        <v>0</v>
      </c>
      <c r="AF170" s="2172">
        <f t="shared" si="2830"/>
        <v>0</v>
      </c>
      <c r="AG170" s="2002">
        <f t="shared" si="2831"/>
        <v>0</v>
      </c>
      <c r="AH170" s="2173">
        <f t="shared" si="2832"/>
        <v>0</v>
      </c>
      <c r="AI170" s="2174">
        <f t="shared" si="2833"/>
        <v>0</v>
      </c>
      <c r="AJ170" s="2002">
        <f t="shared" si="2834"/>
        <v>0</v>
      </c>
      <c r="AK170" s="2026">
        <f t="shared" si="2835"/>
        <v>0</v>
      </c>
      <c r="AL170" s="2027">
        <f t="shared" si="2836"/>
        <v>0</v>
      </c>
      <c r="AM170" s="2175">
        <f t="shared" si="2837"/>
        <v>0</v>
      </c>
      <c r="AN170" s="2176">
        <f t="shared" si="2838"/>
        <v>0</v>
      </c>
      <c r="AO170" s="2028">
        <f t="shared" si="2839"/>
        <v>0</v>
      </c>
      <c r="AP170" s="2177">
        <f t="shared" si="2840"/>
        <v>0</v>
      </c>
      <c r="AQ170" s="2029">
        <f t="shared" si="2841"/>
        <v>0</v>
      </c>
      <c r="AR170" s="2178">
        <f t="shared" si="2842"/>
        <v>0</v>
      </c>
      <c r="AS170" s="2177">
        <f t="shared" si="2843"/>
        <v>0</v>
      </c>
      <c r="AT170" s="65">
        <f t="shared" ref="AT170:AT171" si="2853">AS170+AR170+AN170+AG170+AF170</f>
        <v>0</v>
      </c>
      <c r="AU170" s="2125"/>
      <c r="AV170" s="2002">
        <f t="shared" si="2844"/>
        <v>0</v>
      </c>
      <c r="AW170" s="2002">
        <f t="shared" si="2845"/>
        <v>0</v>
      </c>
      <c r="AX170" s="2128"/>
      <c r="AY170" s="2131"/>
      <c r="AZ170" s="65">
        <f t="shared" si="2846"/>
        <v>0</v>
      </c>
      <c r="BA170" s="66"/>
      <c r="BB170" s="2189">
        <f t="shared" si="2847"/>
        <v>-2</v>
      </c>
      <c r="BC170" s="67"/>
      <c r="BD170" s="2187">
        <f>الاعدادات!$D$16</f>
        <v>2025</v>
      </c>
      <c r="BE170" s="82"/>
      <c r="BF170" s="83"/>
      <c r="BG170" s="83"/>
      <c r="BH170" s="84"/>
      <c r="BI170" s="84"/>
      <c r="BJ170" s="84"/>
      <c r="BK170" s="85"/>
      <c r="BL170" s="86"/>
      <c r="BM170" s="87"/>
      <c r="BN170" s="87"/>
      <c r="BO170" s="88"/>
      <c r="BP170" s="88"/>
      <c r="BQ170" s="88"/>
      <c r="BR170" s="88"/>
      <c r="BS170" s="88"/>
      <c r="BT170" s="88"/>
      <c r="BU170" s="88"/>
      <c r="BV170" s="88"/>
      <c r="BW170" s="89"/>
      <c r="BX170" s="77">
        <f t="shared" si="2808"/>
        <v>0</v>
      </c>
      <c r="BY170" s="90"/>
      <c r="BZ170" s="855"/>
      <c r="CA170" s="91"/>
      <c r="CB170" s="92"/>
      <c r="CC170" s="93"/>
      <c r="CD170" s="94"/>
      <c r="CE170" s="95"/>
      <c r="CF170" s="96"/>
      <c r="CG170" s="97"/>
      <c r="CH170" s="98"/>
      <c r="CI170" s="99"/>
      <c r="CJ170" s="79">
        <f>SUM(BX170:CI170)</f>
        <v>0</v>
      </c>
      <c r="CK170" s="104"/>
      <c r="CL170" s="92"/>
      <c r="CM170" s="857"/>
      <c r="CN170" s="101"/>
      <c r="CO170" s="83"/>
      <c r="CP170" s="83"/>
      <c r="CQ170" s="84"/>
      <c r="CR170" s="84"/>
      <c r="CS170" s="84"/>
      <c r="CT170" s="85"/>
      <c r="CU170" s="86"/>
      <c r="CV170" s="87"/>
      <c r="CW170" s="87"/>
      <c r="CX170" s="88"/>
      <c r="CY170" s="88"/>
      <c r="CZ170" s="88"/>
      <c r="DA170" s="88"/>
      <c r="DB170" s="88"/>
      <c r="DC170" s="88"/>
      <c r="DD170" s="88"/>
      <c r="DE170" s="88"/>
      <c r="DF170" s="89"/>
      <c r="DG170" s="77">
        <f>DF170+DE170+CX170+CW170+CV170+CU170+CT170+CS170+CR170+CQ170+CP170+CO170+CN170+DD170+DC170+DB170+DA170+CZ170+CY170</f>
        <v>0</v>
      </c>
      <c r="DH170" s="90"/>
      <c r="DI170" s="855"/>
      <c r="DJ170" s="91"/>
      <c r="DK170" s="92"/>
      <c r="DL170" s="93"/>
      <c r="DM170" s="94"/>
      <c r="DN170" s="95"/>
      <c r="DO170" s="96"/>
      <c r="DP170" s="97"/>
      <c r="DQ170" s="98"/>
      <c r="DR170" s="99"/>
      <c r="DS170" s="81">
        <f>SUM(DG170:DR170)</f>
        <v>0</v>
      </c>
      <c r="DT170" s="104"/>
      <c r="DU170" s="92"/>
      <c r="DV170" s="864"/>
      <c r="DW170" s="101"/>
      <c r="DX170" s="83"/>
      <c r="DY170" s="83"/>
      <c r="DZ170" s="84"/>
      <c r="EA170" s="84"/>
      <c r="EB170" s="84"/>
      <c r="EC170" s="85"/>
      <c r="ED170" s="86"/>
      <c r="EE170" s="87"/>
      <c r="EF170" s="87"/>
      <c r="EG170" s="88"/>
      <c r="EH170" s="88"/>
      <c r="EI170" s="88"/>
      <c r="EJ170" s="88"/>
      <c r="EK170" s="88"/>
      <c r="EL170" s="88"/>
      <c r="EM170" s="88"/>
      <c r="EN170" s="88"/>
      <c r="EO170" s="89"/>
      <c r="EP170" s="77">
        <f t="shared" si="2811"/>
        <v>0</v>
      </c>
      <c r="EQ170" s="90"/>
      <c r="ER170" s="855"/>
      <c r="ES170" s="91"/>
      <c r="ET170" s="92"/>
      <c r="EU170" s="93"/>
      <c r="EV170" s="94"/>
      <c r="EW170" s="95"/>
      <c r="EX170" s="96"/>
      <c r="EY170" s="97"/>
      <c r="EZ170" s="98"/>
      <c r="FA170" s="99"/>
      <c r="FB170" s="81">
        <f>SUM(EP170:FA170)</f>
        <v>0</v>
      </c>
      <c r="FC170" s="104"/>
      <c r="FD170" s="92"/>
      <c r="FE170" s="864"/>
      <c r="FF170" s="2183">
        <f>الاعدادات!$D$16</f>
        <v>2025</v>
      </c>
      <c r="FG170" s="68">
        <f t="shared" si="2813"/>
        <v>0</v>
      </c>
      <c r="FH170" s="69"/>
      <c r="FI170" s="69"/>
      <c r="FJ170" s="70">
        <f t="shared" si="2814"/>
        <v>0</v>
      </c>
      <c r="FK170" s="68">
        <f t="shared" si="2815"/>
        <v>0</v>
      </c>
      <c r="FL170" s="69"/>
      <c r="FM170" s="69"/>
      <c r="FN170" s="70">
        <f t="shared" si="2816"/>
        <v>0</v>
      </c>
      <c r="FO170" s="68">
        <f t="shared" si="2817"/>
        <v>0</v>
      </c>
      <c r="FP170" s="69"/>
      <c r="FQ170" s="71"/>
      <c r="FR170" s="70">
        <f t="shared" si="2818"/>
        <v>0</v>
      </c>
      <c r="FS170" s="68">
        <f t="shared" si="2819"/>
        <v>0</v>
      </c>
      <c r="FT170" s="69"/>
      <c r="FU170" s="70">
        <f t="shared" si="2820"/>
        <v>0</v>
      </c>
      <c r="FV170" s="68">
        <f t="shared" si="2821"/>
        <v>0</v>
      </c>
      <c r="FW170" s="69"/>
      <c r="FX170" s="69"/>
      <c r="FY170" s="70">
        <f t="shared" si="2822"/>
        <v>0</v>
      </c>
      <c r="FZ170" s="68">
        <f t="shared" si="2823"/>
        <v>0</v>
      </c>
      <c r="GA170" s="72">
        <f t="shared" si="2824"/>
        <v>0</v>
      </c>
      <c r="GB170" s="72">
        <f t="shared" si="2825"/>
        <v>0</v>
      </c>
      <c r="GC170" s="70">
        <f t="shared" si="2826"/>
        <v>0</v>
      </c>
      <c r="GD170" t="str">
        <f t="shared" si="2806"/>
        <v>wrong</v>
      </c>
      <c r="GQ170" s="178" t="s">
        <v>604</v>
      </c>
      <c r="GR170" s="178"/>
      <c r="GS170" s="178"/>
      <c r="GT170" s="178"/>
      <c r="GU170" s="178"/>
      <c r="GV170" s="178"/>
      <c r="GW170" s="178"/>
      <c r="GX170" s="178"/>
      <c r="GY170" s="178"/>
      <c r="GZ170" s="178"/>
      <c r="HA170" s="178"/>
      <c r="HB170" s="178"/>
      <c r="HC170" s="178"/>
      <c r="HD170" s="178"/>
      <c r="HE170" s="178"/>
      <c r="HF170" s="178"/>
      <c r="HG170" s="178"/>
      <c r="HH170" s="178"/>
      <c r="HI170" s="178"/>
      <c r="HJ170" s="178"/>
      <c r="HK170" s="178"/>
      <c r="HL170" s="178"/>
      <c r="HM170" s="178"/>
      <c r="HN170" s="178"/>
      <c r="HO170" s="178"/>
      <c r="HP170" s="178"/>
      <c r="HQ170" s="178"/>
      <c r="HR170" s="178"/>
      <c r="HS170" s="178"/>
      <c r="HT170" s="178"/>
      <c r="HU170" s="178"/>
      <c r="HV170" s="178"/>
      <c r="HW170" s="178"/>
      <c r="HX170" s="178"/>
      <c r="HY170" s="178"/>
      <c r="HZ170" s="178"/>
      <c r="IA170" s="178"/>
      <c r="IB170" s="178"/>
      <c r="IC170" s="178"/>
      <c r="ID170" s="178"/>
      <c r="IE170" s="178"/>
      <c r="IF170" s="178"/>
      <c r="IG170" s="178"/>
      <c r="IH170" s="178"/>
      <c r="II170" s="178"/>
      <c r="IJ170" s="178"/>
      <c r="IK170" s="178"/>
      <c r="IL170" s="178"/>
      <c r="IM170" s="178"/>
      <c r="IN170" s="178"/>
      <c r="IO170" s="178"/>
      <c r="IP170" s="178"/>
      <c r="IQ170" s="178"/>
      <c r="IR170" s="178"/>
      <c r="IS170" s="178"/>
      <c r="IT170" s="178"/>
      <c r="IU170" s="178"/>
      <c r="IV170" s="178"/>
      <c r="IW170" s="178"/>
      <c r="IX170" s="178"/>
      <c r="IY170" s="178"/>
      <c r="IZ170" s="178"/>
      <c r="JA170" s="178"/>
      <c r="JB170" s="178"/>
      <c r="JC170" s="1728"/>
      <c r="JD170" s="1728"/>
      <c r="JE170" s="1728"/>
      <c r="JF170" s="1728"/>
      <c r="JG170" s="1728"/>
      <c r="JH170" s="1728"/>
      <c r="JI170" s="1728"/>
    </row>
    <row r="171" spans="1:269" ht="36.75" customHeight="1" thickBot="1">
      <c r="A171" s="6492"/>
      <c r="B171" s="6487" t="str" cm="1">
        <f t="array" ref="B171">IFERROR(_xlfn.XLOOKUP(1, (INDEX(التشكيل_القديم!$L$54:$S$92, ,6)=$A166) * (INDEX(التشكيل_القديم!$L$54:$S$92, ,7)="عضو يسار يسار يسار اليسار"), INDEX(التشكيل_القديم!$L$54:$S$92, ,2)),"")</f>
        <v/>
      </c>
      <c r="C171" s="6487"/>
      <c r="D171" s="6487"/>
      <c r="E171" s="6487"/>
      <c r="F171" s="6487"/>
      <c r="G171" s="6487"/>
      <c r="H171" s="6486"/>
      <c r="I171" s="105"/>
      <c r="J171" s="6495"/>
      <c r="K171" s="6235"/>
      <c r="L171" s="2187">
        <f>الاعدادات!$D$17</f>
        <v>2026</v>
      </c>
      <c r="M171" s="106">
        <v>200</v>
      </c>
      <c r="N171" s="107"/>
      <c r="O171" s="107"/>
      <c r="P171" s="107"/>
      <c r="Q171" s="107"/>
      <c r="R171" s="107"/>
      <c r="S171" s="107"/>
      <c r="T171" s="107"/>
      <c r="U171" s="107"/>
      <c r="V171" s="108"/>
      <c r="W171" s="107"/>
      <c r="X171" s="107"/>
      <c r="Y171" s="2135"/>
      <c r="Z171" s="62">
        <f t="shared" si="2807"/>
        <v>200</v>
      </c>
      <c r="AA171" s="109"/>
      <c r="AB171" s="110"/>
      <c r="AC171" s="2031">
        <f t="shared" ref="AC171" si="2854">SUM(BE171:BK171,BE178:BK178,CN171:CT171,CN178:CT178,DW171:EC171,DW178:EC178)</f>
        <v>0</v>
      </c>
      <c r="AD171" s="2025">
        <f t="shared" si="2828"/>
        <v>0</v>
      </c>
      <c r="AE171" s="2002">
        <f t="shared" si="2829"/>
        <v>0</v>
      </c>
      <c r="AF171" s="2172">
        <f t="shared" si="2830"/>
        <v>0</v>
      </c>
      <c r="AG171" s="2002">
        <f t="shared" si="2831"/>
        <v>0</v>
      </c>
      <c r="AH171" s="2173">
        <f t="shared" si="2832"/>
        <v>0</v>
      </c>
      <c r="AI171" s="2174">
        <f t="shared" si="2833"/>
        <v>0</v>
      </c>
      <c r="AJ171" s="2002">
        <f t="shared" si="2834"/>
        <v>0</v>
      </c>
      <c r="AK171" s="2026">
        <f t="shared" si="2835"/>
        <v>0</v>
      </c>
      <c r="AL171" s="2027">
        <f t="shared" si="2836"/>
        <v>0</v>
      </c>
      <c r="AM171" s="2175">
        <f t="shared" si="2837"/>
        <v>0</v>
      </c>
      <c r="AN171" s="2176">
        <f>SUM(AH171:AM171)</f>
        <v>0</v>
      </c>
      <c r="AO171" s="2028">
        <f t="shared" si="2839"/>
        <v>0</v>
      </c>
      <c r="AP171" s="2177">
        <f t="shared" si="2840"/>
        <v>0</v>
      </c>
      <c r="AQ171" s="2029">
        <f t="shared" si="2841"/>
        <v>0</v>
      </c>
      <c r="AR171" s="2178">
        <f t="shared" si="2842"/>
        <v>0</v>
      </c>
      <c r="AS171" s="2177">
        <f t="shared" si="2843"/>
        <v>0</v>
      </c>
      <c r="AT171" s="65">
        <f t="shared" si="2853"/>
        <v>0</v>
      </c>
      <c r="AU171" s="2126"/>
      <c r="AV171" s="2002">
        <f t="shared" si="2844"/>
        <v>0</v>
      </c>
      <c r="AW171" s="2002">
        <f t="shared" si="2845"/>
        <v>0</v>
      </c>
      <c r="AX171" s="2129"/>
      <c r="AY171" s="2132"/>
      <c r="AZ171" s="65">
        <f t="shared" si="2846"/>
        <v>0</v>
      </c>
      <c r="BA171" s="113"/>
      <c r="BB171" s="2189">
        <f t="shared" si="2847"/>
        <v>-200</v>
      </c>
      <c r="BC171" s="67"/>
      <c r="BD171" s="2187">
        <f>الاعدادات!$D$17</f>
        <v>2026</v>
      </c>
      <c r="BE171" s="117"/>
      <c r="BF171" s="118"/>
      <c r="BG171" s="118"/>
      <c r="BH171" s="119"/>
      <c r="BI171" s="119"/>
      <c r="BJ171" s="119"/>
      <c r="BK171" s="120"/>
      <c r="BL171" s="121"/>
      <c r="BM171" s="122"/>
      <c r="BN171" s="122"/>
      <c r="BO171" s="123"/>
      <c r="BP171" s="123"/>
      <c r="BQ171" s="123"/>
      <c r="BR171" s="123"/>
      <c r="BS171" s="123"/>
      <c r="BT171" s="123"/>
      <c r="BU171" s="123"/>
      <c r="BV171" s="123"/>
      <c r="BW171" s="124"/>
      <c r="BX171" s="77">
        <f>SUM(BE171:BW171)</f>
        <v>0</v>
      </c>
      <c r="BY171" s="126"/>
      <c r="BZ171" s="856"/>
      <c r="CA171" s="127"/>
      <c r="CB171" s="128"/>
      <c r="CC171" s="129"/>
      <c r="CD171" s="130"/>
      <c r="CE171" s="131"/>
      <c r="CF171" s="132"/>
      <c r="CG171" s="133"/>
      <c r="CH171" s="134"/>
      <c r="CI171" s="135"/>
      <c r="CJ171" s="79">
        <f>SUM(BX171:CI171)</f>
        <v>0</v>
      </c>
      <c r="CK171" s="137"/>
      <c r="CL171" s="128"/>
      <c r="CM171" s="858"/>
      <c r="CN171" s="139"/>
      <c r="CO171" s="118"/>
      <c r="CP171" s="118"/>
      <c r="CQ171" s="119"/>
      <c r="CR171" s="119"/>
      <c r="CS171" s="119"/>
      <c r="CT171" s="120"/>
      <c r="CU171" s="121"/>
      <c r="CV171" s="122"/>
      <c r="CW171" s="122"/>
      <c r="CX171" s="123"/>
      <c r="CY171" s="123"/>
      <c r="CZ171" s="123"/>
      <c r="DA171" s="123"/>
      <c r="DB171" s="123"/>
      <c r="DC171" s="123"/>
      <c r="DD171" s="123"/>
      <c r="DE171" s="123"/>
      <c r="DF171" s="124"/>
      <c r="DG171" s="125">
        <f t="shared" ref="DG171:DG172" si="2855">DF171+DE171+CX171+CW171+CV171+CU171+CT171+CS171+CR171+CQ171+CP171+CO171+CN171</f>
        <v>0</v>
      </c>
      <c r="DH171" s="126"/>
      <c r="DI171" s="856"/>
      <c r="DJ171" s="127"/>
      <c r="DK171" s="128"/>
      <c r="DL171" s="129"/>
      <c r="DM171" s="130"/>
      <c r="DN171" s="131"/>
      <c r="DO171" s="132"/>
      <c r="DP171" s="133"/>
      <c r="DQ171" s="134"/>
      <c r="DR171" s="135"/>
      <c r="DS171" s="140">
        <f>SUM(DG171:DR171)</f>
        <v>0</v>
      </c>
      <c r="DT171" s="137"/>
      <c r="DU171" s="128"/>
      <c r="DV171" s="865"/>
      <c r="DW171" s="139"/>
      <c r="DX171" s="118"/>
      <c r="DY171" s="118"/>
      <c r="DZ171" s="119"/>
      <c r="EA171" s="119"/>
      <c r="EB171" s="119"/>
      <c r="EC171" s="120"/>
      <c r="ED171" s="121"/>
      <c r="EE171" s="122"/>
      <c r="EF171" s="122"/>
      <c r="EG171" s="123"/>
      <c r="EH171" s="123"/>
      <c r="EI171" s="123"/>
      <c r="EJ171" s="123"/>
      <c r="EK171" s="123"/>
      <c r="EL171" s="123"/>
      <c r="EM171" s="123"/>
      <c r="EN171" s="123"/>
      <c r="EO171" s="124"/>
      <c r="EP171" s="77">
        <f>EO171+EN171+EG171+EF171+EE171+ED171+EC171+EB171+EA171+DZ171+DY171+DX171+DW171+EM171+EL171+EK171+EJ171+EI171+EH171</f>
        <v>0</v>
      </c>
      <c r="EQ171" s="126"/>
      <c r="ER171" s="856"/>
      <c r="ES171" s="127"/>
      <c r="ET171" s="128"/>
      <c r="EU171" s="129"/>
      <c r="EV171" s="130"/>
      <c r="EW171" s="131"/>
      <c r="EX171" s="132"/>
      <c r="EY171" s="133"/>
      <c r="EZ171" s="134"/>
      <c r="FA171" s="135"/>
      <c r="FB171" s="140">
        <f>SUM(EP171:FA171)</f>
        <v>0</v>
      </c>
      <c r="FC171" s="137"/>
      <c r="FD171" s="128"/>
      <c r="FE171" s="865"/>
      <c r="FF171" s="2183">
        <f>الاعدادات!$D$17</f>
        <v>2026</v>
      </c>
      <c r="FG171" s="68">
        <f t="shared" si="2813"/>
        <v>0</v>
      </c>
      <c r="FH171" s="69"/>
      <c r="FI171" s="69"/>
      <c r="FJ171" s="70">
        <f t="shared" si="2814"/>
        <v>0</v>
      </c>
      <c r="FK171" s="68">
        <f t="shared" si="2815"/>
        <v>0</v>
      </c>
      <c r="FL171" s="69"/>
      <c r="FM171" s="69"/>
      <c r="FN171" s="70">
        <f t="shared" si="2816"/>
        <v>0</v>
      </c>
      <c r="FO171" s="68">
        <f t="shared" si="2817"/>
        <v>0</v>
      </c>
      <c r="FP171" s="69"/>
      <c r="FQ171" s="71"/>
      <c r="FR171" s="70">
        <f t="shared" si="2818"/>
        <v>0</v>
      </c>
      <c r="FS171" s="68">
        <f t="shared" si="2819"/>
        <v>0</v>
      </c>
      <c r="FT171" s="69"/>
      <c r="FU171" s="70">
        <f t="shared" si="2820"/>
        <v>0</v>
      </c>
      <c r="FV171" s="68">
        <f t="shared" si="2821"/>
        <v>0</v>
      </c>
      <c r="FW171" s="69"/>
      <c r="FX171" s="69"/>
      <c r="FY171" s="70">
        <f t="shared" si="2822"/>
        <v>0</v>
      </c>
      <c r="FZ171" s="68">
        <f t="shared" si="2823"/>
        <v>0</v>
      </c>
      <c r="GA171" s="72">
        <f t="shared" si="2824"/>
        <v>0</v>
      </c>
      <c r="GB171" s="72">
        <f t="shared" si="2825"/>
        <v>0</v>
      </c>
      <c r="GC171" s="70">
        <f t="shared" si="2826"/>
        <v>0</v>
      </c>
      <c r="GD171" t="str">
        <f t="shared" si="2806"/>
        <v>wrong</v>
      </c>
      <c r="GQ171" s="1750" t="s">
        <v>92</v>
      </c>
      <c r="GR171" s="6536" t="s">
        <v>24</v>
      </c>
      <c r="GS171" s="6537"/>
      <c r="GT171" s="6537"/>
      <c r="GU171" s="6537"/>
      <c r="GV171" s="6537"/>
      <c r="GW171" s="6537"/>
      <c r="GX171" s="6537"/>
      <c r="GY171" s="6537"/>
      <c r="GZ171" s="6537"/>
      <c r="HA171" s="6537"/>
      <c r="HB171" s="6537"/>
      <c r="HC171" s="6537"/>
      <c r="HD171" s="6537"/>
      <c r="HE171" s="6537"/>
      <c r="HF171" s="6537"/>
      <c r="HG171" s="6537"/>
      <c r="HH171" s="6537"/>
      <c r="HI171" s="6537"/>
      <c r="HJ171" s="6537"/>
      <c r="HK171" s="6537"/>
      <c r="HL171" s="6537"/>
      <c r="HM171" s="6537"/>
      <c r="HN171" s="6537"/>
      <c r="HO171" s="6537"/>
      <c r="HP171" s="6537"/>
      <c r="HQ171" s="6537"/>
      <c r="HR171" s="6537"/>
      <c r="HS171" s="6537"/>
      <c r="HT171" s="6537"/>
      <c r="HU171" s="6537"/>
      <c r="HV171" s="6537"/>
      <c r="HW171" s="6537"/>
      <c r="HX171" s="6537"/>
      <c r="HY171" s="6537"/>
      <c r="HZ171" s="6538"/>
      <c r="IA171" s="6536" t="s">
        <v>29</v>
      </c>
      <c r="IB171" s="6537"/>
      <c r="IC171" s="6537"/>
      <c r="ID171" s="6537"/>
      <c r="IE171" s="6537"/>
      <c r="IF171" s="6537"/>
      <c r="IG171" s="6537"/>
      <c r="IH171" s="6537"/>
      <c r="II171" s="6537"/>
      <c r="IJ171" s="6537"/>
      <c r="IK171" s="6537"/>
      <c r="IL171" s="6537"/>
      <c r="IM171" s="6537"/>
      <c r="IN171" s="6537"/>
      <c r="IO171" s="6537"/>
      <c r="IP171" s="6537"/>
      <c r="IQ171" s="6537"/>
      <c r="IR171" s="6537"/>
      <c r="IS171" s="6537"/>
      <c r="IT171" s="6537"/>
      <c r="IU171" s="6537"/>
      <c r="IV171" s="6537"/>
      <c r="IW171" s="6537"/>
      <c r="IX171" s="6537"/>
      <c r="IY171" s="6537"/>
      <c r="IZ171" s="6537"/>
      <c r="JA171" s="6537"/>
      <c r="JB171" s="6537"/>
      <c r="JC171" s="6537"/>
      <c r="JD171" s="6537"/>
      <c r="JE171" s="6537"/>
      <c r="JF171" s="6537"/>
      <c r="JG171" s="6537"/>
      <c r="JH171" s="6537"/>
      <c r="JI171" s="6538"/>
    </row>
    <row r="172" spans="1:269" ht="36.75" customHeight="1" thickBot="1">
      <c r="A172" s="6488"/>
      <c r="B172" s="6489"/>
      <c r="C172" s="6489"/>
      <c r="D172" s="6489"/>
      <c r="E172" s="6489"/>
      <c r="F172" s="6489"/>
      <c r="G172" s="6490"/>
      <c r="H172" s="2115"/>
      <c r="I172" s="2116"/>
      <c r="J172" s="2117"/>
      <c r="K172" s="2118"/>
      <c r="L172" s="2119" t="s">
        <v>181</v>
      </c>
      <c r="M172" s="2190">
        <f>SUM(M166:M171)</f>
        <v>202</v>
      </c>
      <c r="N172" s="2190">
        <f t="shared" ref="N172:U172" si="2856">SUM(N166:N171)</f>
        <v>0</v>
      </c>
      <c r="O172" s="2190">
        <f t="shared" si="2856"/>
        <v>0</v>
      </c>
      <c r="P172" s="2190">
        <f t="shared" si="2856"/>
        <v>0</v>
      </c>
      <c r="Q172" s="2190">
        <f t="shared" si="2856"/>
        <v>0</v>
      </c>
      <c r="R172" s="2190">
        <f t="shared" si="2856"/>
        <v>0</v>
      </c>
      <c r="S172" s="2190">
        <f t="shared" si="2856"/>
        <v>0</v>
      </c>
      <c r="T172" s="2190">
        <f t="shared" si="2856"/>
        <v>0</v>
      </c>
      <c r="U172" s="2190">
        <f t="shared" si="2856"/>
        <v>0</v>
      </c>
      <c r="V172" s="2120"/>
      <c r="W172" s="2190">
        <f t="shared" ref="W172:AG172" si="2857">SUM(W166:W171)</f>
        <v>0</v>
      </c>
      <c r="X172" s="2190">
        <f t="shared" si="2857"/>
        <v>0</v>
      </c>
      <c r="Y172" s="2190">
        <f t="shared" si="2857"/>
        <v>0</v>
      </c>
      <c r="Z172" s="2190">
        <f t="shared" si="2857"/>
        <v>202</v>
      </c>
      <c r="AA172" s="2190">
        <f t="shared" si="2857"/>
        <v>0</v>
      </c>
      <c r="AB172" s="2190">
        <f t="shared" si="2857"/>
        <v>0</v>
      </c>
      <c r="AC172" s="2190">
        <f t="shared" si="2857"/>
        <v>0</v>
      </c>
      <c r="AD172" s="2190">
        <f t="shared" si="2857"/>
        <v>0</v>
      </c>
      <c r="AE172" s="2190">
        <f t="shared" si="2857"/>
        <v>0</v>
      </c>
      <c r="AF172" s="2190">
        <f t="shared" si="2857"/>
        <v>0</v>
      </c>
      <c r="AG172" s="2190">
        <f t="shared" si="2857"/>
        <v>0</v>
      </c>
      <c r="AH172" s="2120"/>
      <c r="AI172" s="2190">
        <f t="shared" ref="AI172:BB172" si="2858">SUM(AI166:AI171)</f>
        <v>0</v>
      </c>
      <c r="AJ172" s="2190">
        <f t="shared" si="2858"/>
        <v>0</v>
      </c>
      <c r="AK172" s="2190">
        <f t="shared" si="2858"/>
        <v>0</v>
      </c>
      <c r="AL172" s="2190">
        <f t="shared" si="2858"/>
        <v>0</v>
      </c>
      <c r="AM172" s="2190">
        <f t="shared" si="2858"/>
        <v>0</v>
      </c>
      <c r="AN172" s="2190">
        <f t="shared" si="2858"/>
        <v>0</v>
      </c>
      <c r="AO172" s="2190">
        <f t="shared" si="2858"/>
        <v>0</v>
      </c>
      <c r="AP172" s="2190">
        <f t="shared" si="2858"/>
        <v>0</v>
      </c>
      <c r="AQ172" s="2190">
        <f t="shared" si="2858"/>
        <v>0</v>
      </c>
      <c r="AR172" s="2190">
        <f t="shared" si="2858"/>
        <v>0</v>
      </c>
      <c r="AS172" s="2190">
        <f t="shared" si="2858"/>
        <v>0</v>
      </c>
      <c r="AT172" s="2190">
        <f t="shared" si="2858"/>
        <v>0</v>
      </c>
      <c r="AU172" s="2190">
        <f t="shared" si="2858"/>
        <v>0</v>
      </c>
      <c r="AV172" s="2190">
        <f t="shared" si="2858"/>
        <v>0</v>
      </c>
      <c r="AW172" s="2190">
        <f t="shared" si="2858"/>
        <v>0</v>
      </c>
      <c r="AX172" s="2190">
        <f t="shared" si="2858"/>
        <v>0</v>
      </c>
      <c r="AY172" s="2190">
        <f t="shared" si="2858"/>
        <v>0</v>
      </c>
      <c r="AZ172" s="2190">
        <f t="shared" si="2858"/>
        <v>0</v>
      </c>
      <c r="BA172" s="2190">
        <f t="shared" si="2858"/>
        <v>0</v>
      </c>
      <c r="BB172" s="2191">
        <f t="shared" si="2858"/>
        <v>-202</v>
      </c>
      <c r="BC172" s="67"/>
      <c r="BD172" s="2009" t="s">
        <v>181</v>
      </c>
      <c r="BE172" s="840">
        <f t="shared" ref="BE172" si="2859">SUM(BE167:BE171)</f>
        <v>0</v>
      </c>
      <c r="BF172" s="841">
        <f t="shared" ref="BF172" si="2860">SUM(BF167:BF171)</f>
        <v>0</v>
      </c>
      <c r="BG172" s="841">
        <f t="shared" ref="BG172" si="2861">SUM(BG167:BG171)</f>
        <v>0</v>
      </c>
      <c r="BH172" s="841">
        <f t="shared" ref="BH172" si="2862">SUM(BH167:BH171)</f>
        <v>0</v>
      </c>
      <c r="BI172" s="841">
        <f t="shared" ref="BI172" si="2863">SUM(BI167:BI171)</f>
        <v>0</v>
      </c>
      <c r="BJ172" s="841">
        <f t="shared" ref="BJ172" si="2864">SUM(BJ167:BJ171)</f>
        <v>0</v>
      </c>
      <c r="BK172" s="841">
        <f t="shared" ref="BK172" si="2865">SUM(BK167:BK171)</f>
        <v>0</v>
      </c>
      <c r="BL172" s="841">
        <f t="shared" ref="BL172" si="2866">SUM(BL167:BL171)</f>
        <v>0</v>
      </c>
      <c r="BM172" s="841">
        <f t="shared" ref="BM172" si="2867">SUM(BM167:BM171)</f>
        <v>0</v>
      </c>
      <c r="BN172" s="841">
        <f t="shared" ref="BN172" si="2868">SUM(BN167:BN171)</f>
        <v>0</v>
      </c>
      <c r="BO172" s="841">
        <f t="shared" ref="BO172" si="2869">SUM(BO167:BO171)</f>
        <v>0</v>
      </c>
      <c r="BP172" s="841">
        <f t="shared" ref="BP172" si="2870">SUM(BP167:BP171)</f>
        <v>0</v>
      </c>
      <c r="BQ172" s="841">
        <f t="shared" ref="BQ172" si="2871">SUM(BQ167:BQ171)</f>
        <v>0</v>
      </c>
      <c r="BR172" s="841">
        <f t="shared" ref="BR172" si="2872">SUM(BR167:BR171)</f>
        <v>0</v>
      </c>
      <c r="BS172" s="841">
        <f t="shared" ref="BS172" si="2873">SUM(BS167:BS171)</f>
        <v>0</v>
      </c>
      <c r="BT172" s="841">
        <f t="shared" ref="BT172" si="2874">SUM(BT167:BT171)</f>
        <v>0</v>
      </c>
      <c r="BU172" s="841">
        <f t="shared" ref="BU172" si="2875">SUM(BU167:BU171)</f>
        <v>0</v>
      </c>
      <c r="BV172" s="841">
        <f t="shared" ref="BV172" si="2876">SUM(BV167:BV171)</f>
        <v>0</v>
      </c>
      <c r="BW172" s="841">
        <f t="shared" ref="BW172" si="2877">SUM(BW167:BW171)</f>
        <v>0</v>
      </c>
      <c r="BX172" s="77">
        <f t="shared" ref="BX172" si="2878">SUM(BE172:BW172)</f>
        <v>0</v>
      </c>
      <c r="BY172" s="841">
        <f t="shared" ref="BY172" si="2879">SUM(BY167:BY171)</f>
        <v>0</v>
      </c>
      <c r="BZ172" s="841">
        <f t="shared" ref="BZ172" si="2880">SUM(BZ167:BZ171)</f>
        <v>0</v>
      </c>
      <c r="CA172" s="841">
        <f t="shared" ref="CA172" si="2881">SUM(CA167:CA171)</f>
        <v>0</v>
      </c>
      <c r="CB172" s="841">
        <f t="shared" ref="CB172" si="2882">SUM(CB167:CB171)</f>
        <v>0</v>
      </c>
      <c r="CC172" s="841">
        <f t="shared" ref="CC172" si="2883">SUM(CC167:CC171)</f>
        <v>0</v>
      </c>
      <c r="CD172" s="841">
        <f t="shared" ref="CD172" si="2884">SUM(CD167:CD171)</f>
        <v>0</v>
      </c>
      <c r="CE172" s="841">
        <f t="shared" ref="CE172" si="2885">SUM(CE167:CE171)</f>
        <v>0</v>
      </c>
      <c r="CF172" s="841">
        <f t="shared" ref="CF172" si="2886">SUM(CF167:CF171)</f>
        <v>0</v>
      </c>
      <c r="CG172" s="841">
        <f t="shared" ref="CG172" si="2887">SUM(CG167:CG171)</f>
        <v>0</v>
      </c>
      <c r="CH172" s="2030">
        <f t="shared" ref="CH172" si="2888">SUM(CH167:CH171)</f>
        <v>0</v>
      </c>
      <c r="CI172" s="841">
        <f t="shared" ref="CI172" si="2889">SUM(CI167:CI171)</f>
        <v>0</v>
      </c>
      <c r="CJ172" s="841">
        <f t="shared" ref="CJ172" si="2890">SUM(CJ167:CJ171)</f>
        <v>0</v>
      </c>
      <c r="CK172" s="841">
        <f t="shared" ref="CK172" si="2891">SUM(CK167:CK171)</f>
        <v>0</v>
      </c>
      <c r="CL172" s="841">
        <f t="shared" ref="CL172" si="2892">SUM(CL167:CL171)</f>
        <v>0</v>
      </c>
      <c r="CM172" s="2192">
        <f t="shared" ref="CM172" si="2893">SUM(CM167:CM171)</f>
        <v>0</v>
      </c>
      <c r="CN172" s="840">
        <f t="shared" ref="CN172" si="2894">SUM(CN167:CN171)</f>
        <v>0</v>
      </c>
      <c r="CO172" s="841">
        <f t="shared" ref="CO172" si="2895">SUM(CO167:CO171)</f>
        <v>0</v>
      </c>
      <c r="CP172" s="841">
        <f t="shared" ref="CP172" si="2896">SUM(CP167:CP171)</f>
        <v>0</v>
      </c>
      <c r="CQ172" s="841">
        <f t="shared" ref="CQ172" si="2897">SUM(CQ167:CQ171)</f>
        <v>0</v>
      </c>
      <c r="CR172" s="841">
        <f t="shared" ref="CR172" si="2898">SUM(CR167:CR171)</f>
        <v>0</v>
      </c>
      <c r="CS172" s="841">
        <f t="shared" ref="CS172" si="2899">SUM(CS167:CS171)</f>
        <v>0</v>
      </c>
      <c r="CT172" s="841">
        <f t="shared" ref="CT172" si="2900">SUM(CT167:CT171)</f>
        <v>0</v>
      </c>
      <c r="CU172" s="841">
        <f t="shared" ref="CU172" si="2901">SUM(CU167:CU171)</f>
        <v>0</v>
      </c>
      <c r="CV172" s="841">
        <f t="shared" ref="CV172" si="2902">SUM(CV167:CV171)</f>
        <v>0</v>
      </c>
      <c r="CW172" s="841">
        <f t="shared" ref="CW172" si="2903">SUM(CW167:CW171)</f>
        <v>0</v>
      </c>
      <c r="CX172" s="841">
        <f t="shared" ref="CX172" si="2904">SUM(CX167:CX171)</f>
        <v>0</v>
      </c>
      <c r="CY172" s="841">
        <f t="shared" ref="CY172" si="2905">SUM(CY167:CY171)</f>
        <v>0</v>
      </c>
      <c r="CZ172" s="841">
        <f t="shared" ref="CZ172" si="2906">SUM(CZ167:CZ171)</f>
        <v>0</v>
      </c>
      <c r="DA172" s="841">
        <f t="shared" ref="DA172" si="2907">SUM(DA167:DA171)</f>
        <v>0</v>
      </c>
      <c r="DB172" s="841">
        <f t="shared" ref="DB172" si="2908">SUM(DB167:DB171)</f>
        <v>0</v>
      </c>
      <c r="DC172" s="841">
        <f t="shared" ref="DC172" si="2909">SUM(DC167:DC171)</f>
        <v>0</v>
      </c>
      <c r="DD172" s="841">
        <f t="shared" ref="DD172" si="2910">SUM(DD167:DD171)</f>
        <v>0</v>
      </c>
      <c r="DE172" s="841">
        <f t="shared" ref="DE172" si="2911">SUM(DE167:DE171)</f>
        <v>0</v>
      </c>
      <c r="DF172" s="841">
        <f t="shared" ref="DF172" si="2912">SUM(DF167:DF171)</f>
        <v>0</v>
      </c>
      <c r="DG172" s="842">
        <f t="shared" si="2855"/>
        <v>0</v>
      </c>
      <c r="DH172" s="841">
        <f>SUM(DH167:DH171)</f>
        <v>0</v>
      </c>
      <c r="DI172" s="841"/>
      <c r="DJ172" s="841">
        <f t="shared" ref="DJ172" si="2913">SUM(DJ167:DJ171)</f>
        <v>0</v>
      </c>
      <c r="DK172" s="841">
        <f t="shared" ref="DK172" si="2914">SUM(DK167:DK171)</f>
        <v>0</v>
      </c>
      <c r="DL172" s="841">
        <f t="shared" ref="DL172" si="2915">SUM(DL167:DL171)</f>
        <v>0</v>
      </c>
      <c r="DM172" s="841">
        <f t="shared" ref="DM172" si="2916">SUM(DM167:DM171)</f>
        <v>0</v>
      </c>
      <c r="DN172" s="841">
        <f t="shared" ref="DN172" si="2917">SUM(DN167:DN171)</f>
        <v>0</v>
      </c>
      <c r="DO172" s="841">
        <f t="shared" ref="DO172" si="2918">SUM(DO167:DO171)</f>
        <v>0</v>
      </c>
      <c r="DP172" s="841">
        <f t="shared" ref="DP172" si="2919">SUM(DP167:DP171)</f>
        <v>0</v>
      </c>
      <c r="DQ172" s="2030">
        <f t="shared" ref="DQ172" si="2920">SUM(DQ167:DQ171)</f>
        <v>0</v>
      </c>
      <c r="DR172" s="841">
        <f t="shared" ref="DR172" si="2921">SUM(DR167:DR171)</f>
        <v>0</v>
      </c>
      <c r="DS172" s="841">
        <f t="shared" ref="DS172" si="2922">SUM(DS167:DS171)</f>
        <v>0</v>
      </c>
      <c r="DT172" s="841">
        <f t="shared" ref="DT172" si="2923">SUM(DT167:DT171)</f>
        <v>0</v>
      </c>
      <c r="DU172" s="841">
        <f t="shared" ref="DU172" si="2924">SUM(DU167:DU171)</f>
        <v>0</v>
      </c>
      <c r="DV172" s="2193">
        <f t="shared" ref="DV172" si="2925">SUM(DV167:DV171)</f>
        <v>0</v>
      </c>
      <c r="DW172" s="840">
        <f t="shared" ref="DW172" si="2926">SUM(DW167:DW171)</f>
        <v>0</v>
      </c>
      <c r="DX172" s="841">
        <f t="shared" ref="DX172" si="2927">SUM(DX167:DX171)</f>
        <v>0</v>
      </c>
      <c r="DY172" s="841">
        <f t="shared" ref="DY172" si="2928">SUM(DY167:DY171)</f>
        <v>0</v>
      </c>
      <c r="DZ172" s="841">
        <f t="shared" ref="DZ172" si="2929">SUM(DZ167:DZ171)</f>
        <v>0</v>
      </c>
      <c r="EA172" s="841">
        <f t="shared" ref="EA172" si="2930">SUM(EA167:EA171)</f>
        <v>0</v>
      </c>
      <c r="EB172" s="841">
        <f t="shared" ref="EB172" si="2931">SUM(EB167:EB171)</f>
        <v>0</v>
      </c>
      <c r="EC172" s="841">
        <f t="shared" ref="EC172" si="2932">SUM(EC167:EC171)</f>
        <v>0</v>
      </c>
      <c r="ED172" s="841">
        <f t="shared" ref="ED172" si="2933">SUM(ED167:ED171)</f>
        <v>0</v>
      </c>
      <c r="EE172" s="841">
        <f t="shared" ref="EE172" si="2934">SUM(EE167:EE171)</f>
        <v>0</v>
      </c>
      <c r="EF172" s="841">
        <f t="shared" ref="EF172" si="2935">SUM(EF167:EF171)</f>
        <v>0</v>
      </c>
      <c r="EG172" s="841">
        <f t="shared" ref="EG172" si="2936">SUM(EG167:EG171)</f>
        <v>0</v>
      </c>
      <c r="EH172" s="841">
        <f t="shared" ref="EH172" si="2937">SUM(EH167:EH171)</f>
        <v>0</v>
      </c>
      <c r="EI172" s="841">
        <f t="shared" ref="EI172" si="2938">SUM(EI167:EI171)</f>
        <v>0</v>
      </c>
      <c r="EJ172" s="841">
        <f t="shared" ref="EJ172" si="2939">SUM(EJ167:EJ171)</f>
        <v>0</v>
      </c>
      <c r="EK172" s="841">
        <f t="shared" ref="EK172" si="2940">SUM(EK167:EK171)</f>
        <v>0</v>
      </c>
      <c r="EL172" s="841">
        <f t="shared" ref="EL172" si="2941">SUM(EL167:EL171)</f>
        <v>0</v>
      </c>
      <c r="EM172" s="841">
        <f t="shared" ref="EM172" si="2942">SUM(EM167:EM171)</f>
        <v>0</v>
      </c>
      <c r="EN172" s="841">
        <f t="shared" ref="EN172" si="2943">SUM(EN167:EN171)</f>
        <v>0</v>
      </c>
      <c r="EO172" s="841">
        <f t="shared" ref="EO172" si="2944">SUM(EO167:EO171)</f>
        <v>0</v>
      </c>
      <c r="EP172" s="842">
        <f t="shared" ref="EP172" si="2945">EO172+EN172+EG172+EF172+EE172+ED172+EC172+EB172+EA172+DZ172+DY172+DX172+DW172</f>
        <v>0</v>
      </c>
      <c r="EQ172" s="841">
        <f>SUM(EQ167:EQ171)</f>
        <v>0</v>
      </c>
      <c r="ER172" s="841"/>
      <c r="ES172" s="841">
        <f t="shared" ref="ES172" si="2946">SUM(ES167:ES171)</f>
        <v>0</v>
      </c>
      <c r="ET172" s="841">
        <f t="shared" ref="ET172" si="2947">SUM(ET167:ET171)</f>
        <v>0</v>
      </c>
      <c r="EU172" s="841">
        <f t="shared" ref="EU172" si="2948">SUM(EU167:EU171)</f>
        <v>0</v>
      </c>
      <c r="EV172" s="841">
        <f t="shared" ref="EV172" si="2949">SUM(EV167:EV171)</f>
        <v>0</v>
      </c>
      <c r="EW172" s="841">
        <f t="shared" ref="EW172" si="2950">SUM(EW167:EW171)</f>
        <v>0</v>
      </c>
      <c r="EX172" s="841">
        <f t="shared" ref="EX172" si="2951">SUM(EX167:EX171)</f>
        <v>0</v>
      </c>
      <c r="EY172" s="841">
        <f t="shared" ref="EY172" si="2952">SUM(EY167:EY171)</f>
        <v>0</v>
      </c>
      <c r="EZ172" s="2030">
        <f t="shared" ref="EZ172" si="2953">SUM(EZ167:EZ171)</f>
        <v>0</v>
      </c>
      <c r="FA172" s="841">
        <f t="shared" ref="FA172" si="2954">SUM(FA167:FA171)</f>
        <v>0</v>
      </c>
      <c r="FB172" s="841">
        <f t="shared" ref="FB172" si="2955">SUM(FB167:FB171)</f>
        <v>0</v>
      </c>
      <c r="FC172" s="841">
        <f t="shared" ref="FC172" si="2956">SUM(FC167:FC171)</f>
        <v>0</v>
      </c>
      <c r="FD172" s="841">
        <f t="shared" ref="FD172" si="2957">SUM(FD167:FD171)</f>
        <v>0</v>
      </c>
      <c r="FE172" s="2193">
        <f t="shared" ref="FE172" si="2958">SUM(FE167:FE171)</f>
        <v>0</v>
      </c>
      <c r="FF172" s="142" t="s">
        <v>106</v>
      </c>
      <c r="FG172" s="846">
        <f>SUM(FG166:FG171)</f>
        <v>0</v>
      </c>
      <c r="FH172" s="847">
        <f t="shared" ref="FH172:FQ172" si="2959">SUM(FH166:FH171)</f>
        <v>0</v>
      </c>
      <c r="FI172" s="847">
        <f t="shared" si="2959"/>
        <v>0</v>
      </c>
      <c r="FJ172" s="848">
        <f t="shared" si="2959"/>
        <v>0</v>
      </c>
      <c r="FK172" s="846">
        <f t="shared" si="2959"/>
        <v>0</v>
      </c>
      <c r="FL172" s="847">
        <f t="shared" si="2959"/>
        <v>0</v>
      </c>
      <c r="FM172" s="847">
        <f t="shared" si="2959"/>
        <v>0</v>
      </c>
      <c r="FN172" s="848">
        <f t="shared" si="2959"/>
        <v>0</v>
      </c>
      <c r="FO172" s="846">
        <f t="shared" si="2959"/>
        <v>0</v>
      </c>
      <c r="FP172" s="847">
        <f t="shared" si="2959"/>
        <v>0</v>
      </c>
      <c r="FQ172" s="848">
        <f t="shared" si="2959"/>
        <v>0</v>
      </c>
      <c r="FR172" s="849">
        <f t="shared" si="2818"/>
        <v>0</v>
      </c>
      <c r="FS172" s="846">
        <f t="shared" ref="FS172" si="2960">SUM(FS166:FS171)</f>
        <v>0</v>
      </c>
      <c r="FT172" s="847">
        <f>SUM(FT166:FT171)</f>
        <v>0</v>
      </c>
      <c r="FU172" s="848">
        <f t="shared" ref="FU172:FY172" si="2961">SUM(FU166:FU171)</f>
        <v>0</v>
      </c>
      <c r="FV172" s="846">
        <f t="shared" si="2961"/>
        <v>0</v>
      </c>
      <c r="FW172" s="847">
        <f t="shared" si="2961"/>
        <v>0</v>
      </c>
      <c r="FX172" s="847">
        <f t="shared" si="2961"/>
        <v>0</v>
      </c>
      <c r="FY172" s="848">
        <f t="shared" si="2961"/>
        <v>0</v>
      </c>
      <c r="FZ172" s="850">
        <f t="shared" si="2823"/>
        <v>0</v>
      </c>
      <c r="GA172" s="851">
        <f t="shared" si="2824"/>
        <v>0</v>
      </c>
      <c r="GB172" s="851">
        <f t="shared" si="2825"/>
        <v>0</v>
      </c>
      <c r="GC172" s="849">
        <f t="shared" si="2826"/>
        <v>0</v>
      </c>
      <c r="GQ172" s="6594" t="s">
        <v>163</v>
      </c>
      <c r="GR172" s="6596" t="s">
        <v>100</v>
      </c>
      <c r="GS172" s="6597"/>
      <c r="GT172" s="6597"/>
      <c r="GU172" s="6597"/>
      <c r="GV172" s="6597"/>
      <c r="GW172" s="6597"/>
      <c r="GX172" s="6597"/>
      <c r="GY172" s="6597"/>
      <c r="GZ172" s="6597"/>
      <c r="HA172" s="6597"/>
      <c r="HB172" s="6597"/>
      <c r="HC172" s="6597"/>
      <c r="HD172" s="6597"/>
      <c r="HE172" s="6597"/>
      <c r="HF172" s="6597"/>
      <c r="HG172" s="6597"/>
      <c r="HH172" s="6597"/>
      <c r="HI172" s="6597"/>
      <c r="HJ172" s="6598"/>
      <c r="HK172" s="6599" t="s">
        <v>930</v>
      </c>
      <c r="HL172" s="6602" t="s">
        <v>102</v>
      </c>
      <c r="HM172" s="6605" t="s">
        <v>103</v>
      </c>
      <c r="HN172" s="6606"/>
      <c r="HO172" s="6606"/>
      <c r="HP172" s="6606"/>
      <c r="HQ172" s="6606"/>
      <c r="HR172" s="6607"/>
      <c r="HS172" s="6605" t="s">
        <v>104</v>
      </c>
      <c r="HT172" s="6606"/>
      <c r="HU172" s="6607"/>
      <c r="HV172" s="6614" t="s">
        <v>105</v>
      </c>
      <c r="HW172" s="6617" t="s">
        <v>106</v>
      </c>
      <c r="HX172" s="6618" t="s">
        <v>99</v>
      </c>
      <c r="HY172" s="6619"/>
      <c r="HZ172" s="6620"/>
      <c r="IA172" s="6596" t="s">
        <v>100</v>
      </c>
      <c r="IB172" s="6597"/>
      <c r="IC172" s="6597"/>
      <c r="ID172" s="6597"/>
      <c r="IE172" s="6597"/>
      <c r="IF172" s="6597"/>
      <c r="IG172" s="6597"/>
      <c r="IH172" s="6597"/>
      <c r="II172" s="6597"/>
      <c r="IJ172" s="6597"/>
      <c r="IK172" s="6597"/>
      <c r="IL172" s="6597"/>
      <c r="IM172" s="6597"/>
      <c r="IN172" s="6597"/>
      <c r="IO172" s="6597"/>
      <c r="IP172" s="6597"/>
      <c r="IQ172" s="6597"/>
      <c r="IR172" s="6597"/>
      <c r="IS172" s="6598"/>
      <c r="IT172" s="6599" t="s">
        <v>930</v>
      </c>
      <c r="IU172" s="6602" t="s">
        <v>102</v>
      </c>
      <c r="IV172" s="6605" t="s">
        <v>103</v>
      </c>
      <c r="IW172" s="6606"/>
      <c r="IX172" s="6606"/>
      <c r="IY172" s="6606"/>
      <c r="IZ172" s="6606"/>
      <c r="JA172" s="6607"/>
      <c r="JB172" s="6605" t="s">
        <v>104</v>
      </c>
      <c r="JC172" s="6606"/>
      <c r="JD172" s="6607"/>
      <c r="JE172" s="6614" t="s">
        <v>105</v>
      </c>
      <c r="JF172" s="6617" t="s">
        <v>106</v>
      </c>
      <c r="JG172" s="6618" t="s">
        <v>99</v>
      </c>
      <c r="JH172" s="6619"/>
      <c r="JI172" s="6620"/>
    </row>
    <row r="173" spans="1:269" ht="36.75" customHeight="1" thickBot="1">
      <c r="A173" s="6528" t="str">
        <f>IF(AND(GD166="ok",GD167="ok",GD168="ok",GD169="ok",GD170="ok",GD171="ok", H173 &lt;&gt;"فارغ"),"ok","wrong")</f>
        <v>wrong</v>
      </c>
      <c r="B173" s="6529"/>
      <c r="C173" s="6529"/>
      <c r="D173" s="6529"/>
      <c r="E173" s="6529"/>
      <c r="F173" s="6529"/>
      <c r="G173" s="6530"/>
      <c r="H173" s="6208" t="str">
        <f>IF(Z172=0,"فارغ","")</f>
        <v/>
      </c>
      <c r="I173" s="6209"/>
      <c r="J173" s="6209"/>
      <c r="K173" s="6209"/>
      <c r="L173" s="147"/>
      <c r="M173" s="148"/>
      <c r="N173" s="148"/>
      <c r="O173" s="149"/>
      <c r="P173" s="149"/>
      <c r="Q173" s="149"/>
      <c r="R173" s="148"/>
      <c r="S173" s="148"/>
      <c r="T173" s="148"/>
      <c r="U173" s="148"/>
      <c r="V173" s="148"/>
      <c r="W173" s="148"/>
      <c r="X173" s="148"/>
      <c r="Y173" s="148"/>
      <c r="Z173" s="149"/>
      <c r="AA173" s="149"/>
      <c r="AB173" s="149"/>
      <c r="AC173" s="148"/>
      <c r="AD173" s="148"/>
      <c r="AE173" s="148"/>
      <c r="AF173" s="150"/>
      <c r="AG173" s="148"/>
      <c r="AH173" s="148"/>
      <c r="AI173" s="151"/>
      <c r="AJ173" s="148"/>
      <c r="AK173" s="148"/>
      <c r="AL173" s="148"/>
      <c r="AM173" s="148"/>
      <c r="AN173" s="150"/>
      <c r="AO173" s="151"/>
      <c r="AP173" s="151"/>
      <c r="AQ173" s="151"/>
      <c r="AR173" s="152"/>
      <c r="AS173" s="151"/>
      <c r="AT173" s="153"/>
      <c r="AU173" s="148"/>
      <c r="AV173" s="148"/>
      <c r="AW173" s="148"/>
      <c r="AX173" s="148"/>
      <c r="AY173" s="148"/>
      <c r="AZ173" s="153"/>
      <c r="BA173" s="148"/>
      <c r="BB173" s="154"/>
      <c r="BC173" s="155"/>
      <c r="BD173" s="6531">
        <f>_xlfn.XLOOKUP(B168,التشكيل_القديم!$M$54:$M$92,التشكيل_القديم!$L$54:$L$92,0,0)</f>
        <v>13</v>
      </c>
      <c r="BE173" s="6505" t="str">
        <f>"(3)             "&amp; "عضو يسار الدائرة  /  "  &amp;B168</f>
        <v>(3)             عضو يسار الدائرة  /  سامية سيد عبدالغفار محمود</v>
      </c>
      <c r="BF173" s="6506"/>
      <c r="BG173" s="6506"/>
      <c r="BH173" s="6506"/>
      <c r="BI173" s="6506"/>
      <c r="BJ173" s="6506"/>
      <c r="BK173" s="6506"/>
      <c r="BL173" s="6506"/>
      <c r="BM173" s="6506"/>
      <c r="BN173" s="6506"/>
      <c r="BO173" s="6506"/>
      <c r="BP173" s="6506"/>
      <c r="BQ173" s="6506"/>
      <c r="BR173" s="6506"/>
      <c r="BS173" s="6506"/>
      <c r="BT173" s="6506"/>
      <c r="BU173" s="6506"/>
      <c r="BV173" s="6506"/>
      <c r="BW173" s="6506"/>
      <c r="BX173" s="6506"/>
      <c r="BY173" s="6506"/>
      <c r="BZ173" s="6506"/>
      <c r="CA173" s="6506"/>
      <c r="CB173" s="6506"/>
      <c r="CC173" s="6506"/>
      <c r="CD173" s="6506"/>
      <c r="CE173" s="6506"/>
      <c r="CF173" s="6506"/>
      <c r="CG173" s="6506"/>
      <c r="CH173" s="6506"/>
      <c r="CI173" s="6506"/>
      <c r="CJ173" s="6506"/>
      <c r="CK173" s="6506"/>
      <c r="CL173" s="6506"/>
      <c r="CM173" s="859"/>
      <c r="CN173" s="6520">
        <f>IF(ISTEXT(B169),_xlfn.XLOOKUP(B169,التشكيل_القديم!$M$54:$M$92,التشكيل_القديم!$L$54:$L$92,0,0),0)</f>
        <v>0</v>
      </c>
      <c r="CO173" s="6505" t="str">
        <f>IF(B169&lt;&gt;"","(4)             "&amp;"عضو يسار  اليسار الدائرة /  "&amp;B169,"لا يوجد عضو رابع " )</f>
        <v xml:space="preserve">لا يوجد عضو رابع </v>
      </c>
      <c r="CP173" s="6506"/>
      <c r="CQ173" s="6506"/>
      <c r="CR173" s="6506"/>
      <c r="CS173" s="6506"/>
      <c r="CT173" s="6506"/>
      <c r="CU173" s="6506"/>
      <c r="CV173" s="6506"/>
      <c r="CW173" s="6506"/>
      <c r="CX173" s="6506"/>
      <c r="CY173" s="6506"/>
      <c r="CZ173" s="6506"/>
      <c r="DA173" s="6506"/>
      <c r="DB173" s="6506"/>
      <c r="DC173" s="6506"/>
      <c r="DD173" s="6506"/>
      <c r="DE173" s="6506"/>
      <c r="DF173" s="6506"/>
      <c r="DG173" s="6506"/>
      <c r="DH173" s="6506"/>
      <c r="DI173" s="6506"/>
      <c r="DJ173" s="6506"/>
      <c r="DK173" s="6506"/>
      <c r="DL173" s="6506"/>
      <c r="DM173" s="6506"/>
      <c r="DN173" s="6506"/>
      <c r="DO173" s="6506"/>
      <c r="DP173" s="6506"/>
      <c r="DQ173" s="6506"/>
      <c r="DR173" s="6506"/>
      <c r="DS173" s="6506"/>
      <c r="DT173" s="6506"/>
      <c r="DU173" s="6506"/>
      <c r="DV173" s="859"/>
      <c r="DW173" s="6520">
        <f>IF(ISTEXT(B171),_xlfn.XLOOKUP(B171,التشكيل_القديم!$M$54:$M$92,التشكيل_القديم!$L$54:$L$92,0,0),0)</f>
        <v>0</v>
      </c>
      <c r="DX173" s="6505" t="str">
        <f>IF(B171&lt;&gt;"","(5)             "&amp;"عضو يسار يسار اليسار الدائرة /  "&amp;B171,"لا يوجد عضو سادس " )</f>
        <v xml:space="preserve">لا يوجد عضو سادس </v>
      </c>
      <c r="DY173" s="6506"/>
      <c r="DZ173" s="6506"/>
      <c r="EA173" s="6506"/>
      <c r="EB173" s="6506"/>
      <c r="EC173" s="6506"/>
      <c r="ED173" s="6506"/>
      <c r="EE173" s="6506"/>
      <c r="EF173" s="6506"/>
      <c r="EG173" s="6506"/>
      <c r="EH173" s="6506"/>
      <c r="EI173" s="6506"/>
      <c r="EJ173" s="6506"/>
      <c r="EK173" s="6506"/>
      <c r="EL173" s="6506"/>
      <c r="EM173" s="6506"/>
      <c r="EN173" s="6506"/>
      <c r="EO173" s="6506"/>
      <c r="EP173" s="6506"/>
      <c r="EQ173" s="6506"/>
      <c r="ER173" s="6506"/>
      <c r="ES173" s="6506"/>
      <c r="ET173" s="6506"/>
      <c r="EU173" s="6506"/>
      <c r="EV173" s="6506"/>
      <c r="EW173" s="6506"/>
      <c r="EX173" s="6506"/>
      <c r="EY173" s="6506"/>
      <c r="EZ173" s="6506"/>
      <c r="FA173" s="6506"/>
      <c r="FB173" s="6506"/>
      <c r="FC173" s="6506"/>
      <c r="FD173" s="6506"/>
      <c r="FE173" s="859"/>
      <c r="FF173" s="6522" t="s">
        <v>1239</v>
      </c>
      <c r="FG173" s="6523"/>
      <c r="FH173" s="6523"/>
      <c r="FI173" s="6523"/>
      <c r="FJ173" s="6523"/>
      <c r="FK173" s="6523"/>
      <c r="FL173" s="6523"/>
      <c r="FM173" s="6523"/>
      <c r="FN173" s="6523"/>
      <c r="FO173" s="6523"/>
      <c r="FP173" s="6523"/>
      <c r="FQ173" s="6523"/>
      <c r="FR173" s="6523"/>
      <c r="FS173" s="6523"/>
      <c r="FT173" s="6523"/>
      <c r="FU173" s="6523"/>
      <c r="FV173" s="6523"/>
      <c r="FW173" s="6523"/>
      <c r="FX173" s="6523"/>
      <c r="FY173" s="6523"/>
      <c r="FZ173" s="6523"/>
      <c r="GA173" s="6523"/>
      <c r="GB173" s="6523"/>
      <c r="GC173" s="6523"/>
      <c r="GD173" s="6523"/>
      <c r="GE173" s="6523"/>
      <c r="GF173" s="6523"/>
      <c r="GG173" s="6523"/>
      <c r="GH173" s="6523"/>
      <c r="GI173" s="6524"/>
      <c r="GQ173" s="6595"/>
      <c r="GR173" s="6558" t="s">
        <v>120</v>
      </c>
      <c r="GS173" s="6559"/>
      <c r="GT173" s="6559"/>
      <c r="GU173" s="6559"/>
      <c r="GV173" s="6559"/>
      <c r="GW173" s="6559"/>
      <c r="GX173" s="6560"/>
      <c r="GY173" s="6561" t="s">
        <v>121</v>
      </c>
      <c r="GZ173" s="6542"/>
      <c r="HA173" s="6542"/>
      <c r="HB173" s="6542"/>
      <c r="HC173" s="6542"/>
      <c r="HD173" s="6542"/>
      <c r="HE173" s="6542"/>
      <c r="HF173" s="6542"/>
      <c r="HG173" s="6542"/>
      <c r="HH173" s="6542"/>
      <c r="HI173" s="6542"/>
      <c r="HJ173" s="6562" t="s">
        <v>122</v>
      </c>
      <c r="HK173" s="6600"/>
      <c r="HL173" s="6603"/>
      <c r="HM173" s="6608"/>
      <c r="HN173" s="6609"/>
      <c r="HO173" s="6609"/>
      <c r="HP173" s="6609"/>
      <c r="HQ173" s="6609"/>
      <c r="HR173" s="6610"/>
      <c r="HS173" s="6608"/>
      <c r="HT173" s="6609"/>
      <c r="HU173" s="6610"/>
      <c r="HV173" s="6615"/>
      <c r="HW173" s="6565"/>
      <c r="HX173" s="6565" t="s">
        <v>131</v>
      </c>
      <c r="HY173" s="6565" t="s">
        <v>114</v>
      </c>
      <c r="HZ173" s="6567" t="s">
        <v>212</v>
      </c>
      <c r="IA173" s="6558" t="s">
        <v>120</v>
      </c>
      <c r="IB173" s="6559"/>
      <c r="IC173" s="6559"/>
      <c r="ID173" s="6559"/>
      <c r="IE173" s="6559"/>
      <c r="IF173" s="6559"/>
      <c r="IG173" s="6560"/>
      <c r="IH173" s="6561" t="s">
        <v>121</v>
      </c>
      <c r="II173" s="6542"/>
      <c r="IJ173" s="6542"/>
      <c r="IK173" s="6542"/>
      <c r="IL173" s="6542"/>
      <c r="IM173" s="6542"/>
      <c r="IN173" s="6542"/>
      <c r="IO173" s="6542"/>
      <c r="IP173" s="6542"/>
      <c r="IQ173" s="6542"/>
      <c r="IR173" s="6542"/>
      <c r="IS173" s="6562" t="s">
        <v>122</v>
      </c>
      <c r="IT173" s="6600"/>
      <c r="IU173" s="6603"/>
      <c r="IV173" s="6608"/>
      <c r="IW173" s="6609"/>
      <c r="IX173" s="6609"/>
      <c r="IY173" s="6609"/>
      <c r="IZ173" s="6609"/>
      <c r="JA173" s="6610"/>
      <c r="JB173" s="6608"/>
      <c r="JC173" s="6609"/>
      <c r="JD173" s="6610"/>
      <c r="JE173" s="6615"/>
      <c r="JF173" s="6565"/>
      <c r="JG173" s="6565" t="s">
        <v>131</v>
      </c>
      <c r="JH173" s="6565" t="s">
        <v>114</v>
      </c>
      <c r="JI173" s="6567" t="s">
        <v>212</v>
      </c>
    </row>
    <row r="174" spans="1:269" ht="36.75" customHeight="1" thickTop="1" thickBot="1">
      <c r="A174" s="6205"/>
      <c r="B174" s="6206"/>
      <c r="C174" s="6206"/>
      <c r="D174" s="6206"/>
      <c r="E174" s="6206"/>
      <c r="F174" s="6206"/>
      <c r="G174" s="6207"/>
      <c r="H174" s="6208"/>
      <c r="I174" s="6209"/>
      <c r="J174" s="6209"/>
      <c r="K174" s="6209"/>
      <c r="L174" s="147"/>
      <c r="M174" s="148"/>
      <c r="N174" s="148"/>
      <c r="O174" s="148"/>
      <c r="P174" s="148"/>
      <c r="Q174" s="148"/>
      <c r="R174" s="148"/>
      <c r="S174" s="148"/>
      <c r="T174" s="148"/>
      <c r="U174" s="148"/>
      <c r="V174" s="148"/>
      <c r="W174" s="148"/>
      <c r="X174" s="148"/>
      <c r="Y174" s="148"/>
      <c r="Z174" s="160"/>
      <c r="AA174" s="148"/>
      <c r="AB174" s="148"/>
      <c r="AC174" s="148"/>
      <c r="AD174" s="148"/>
      <c r="AE174" s="148"/>
      <c r="AF174" s="150"/>
      <c r="AG174" s="148"/>
      <c r="AH174" s="148"/>
      <c r="AI174" s="151"/>
      <c r="AJ174" s="148"/>
      <c r="AK174" s="148"/>
      <c r="AL174" s="148"/>
      <c r="AM174" s="148"/>
      <c r="AN174" s="150"/>
      <c r="AO174" s="151"/>
      <c r="AP174" s="151"/>
      <c r="AQ174" s="151"/>
      <c r="AR174" s="152"/>
      <c r="AS174" s="151"/>
      <c r="AT174" s="153"/>
      <c r="AU174" s="148"/>
      <c r="AV174" s="148"/>
      <c r="AW174" s="148"/>
      <c r="AX174" s="148"/>
      <c r="AY174" s="148"/>
      <c r="AZ174" s="153"/>
      <c r="BA174" s="148"/>
      <c r="BB174" s="154"/>
      <c r="BC174" s="155"/>
      <c r="BD174" s="6532"/>
      <c r="BE174" s="6507"/>
      <c r="BF174" s="6508"/>
      <c r="BG174" s="6508"/>
      <c r="BH174" s="6508"/>
      <c r="BI174" s="6508"/>
      <c r="BJ174" s="6508"/>
      <c r="BK174" s="6508"/>
      <c r="BL174" s="6508"/>
      <c r="BM174" s="6508"/>
      <c r="BN174" s="6508"/>
      <c r="BO174" s="6508"/>
      <c r="BP174" s="6508"/>
      <c r="BQ174" s="6508"/>
      <c r="BR174" s="6508"/>
      <c r="BS174" s="6508"/>
      <c r="BT174" s="6508"/>
      <c r="BU174" s="6508"/>
      <c r="BV174" s="6508"/>
      <c r="BW174" s="6508"/>
      <c r="BX174" s="6508"/>
      <c r="BY174" s="6508"/>
      <c r="BZ174" s="6508"/>
      <c r="CA174" s="6508"/>
      <c r="CB174" s="6508"/>
      <c r="CC174" s="6508"/>
      <c r="CD174" s="6508"/>
      <c r="CE174" s="6508"/>
      <c r="CF174" s="6508"/>
      <c r="CG174" s="6508"/>
      <c r="CH174" s="6508"/>
      <c r="CI174" s="6508"/>
      <c r="CJ174" s="6508"/>
      <c r="CK174" s="6508"/>
      <c r="CL174" s="6508"/>
      <c r="CM174" s="860"/>
      <c r="CN174" s="6521"/>
      <c r="CO174" s="6507"/>
      <c r="CP174" s="6508"/>
      <c r="CQ174" s="6508"/>
      <c r="CR174" s="6508"/>
      <c r="CS174" s="6508"/>
      <c r="CT174" s="6508"/>
      <c r="CU174" s="6508"/>
      <c r="CV174" s="6508"/>
      <c r="CW174" s="6508"/>
      <c r="CX174" s="6508"/>
      <c r="CY174" s="6508"/>
      <c r="CZ174" s="6508"/>
      <c r="DA174" s="6508"/>
      <c r="DB174" s="6508"/>
      <c r="DC174" s="6508"/>
      <c r="DD174" s="6508"/>
      <c r="DE174" s="6508"/>
      <c r="DF174" s="6508"/>
      <c r="DG174" s="6508"/>
      <c r="DH174" s="6508"/>
      <c r="DI174" s="6508"/>
      <c r="DJ174" s="6508"/>
      <c r="DK174" s="6508"/>
      <c r="DL174" s="6508"/>
      <c r="DM174" s="6508"/>
      <c r="DN174" s="6508"/>
      <c r="DO174" s="6508"/>
      <c r="DP174" s="6508"/>
      <c r="DQ174" s="6508"/>
      <c r="DR174" s="6508"/>
      <c r="DS174" s="6508"/>
      <c r="DT174" s="6508"/>
      <c r="DU174" s="6508"/>
      <c r="DV174" s="866"/>
      <c r="DW174" s="6521"/>
      <c r="DX174" s="6507"/>
      <c r="DY174" s="6508"/>
      <c r="DZ174" s="6508"/>
      <c r="EA174" s="6508"/>
      <c r="EB174" s="6508"/>
      <c r="EC174" s="6508"/>
      <c r="ED174" s="6508"/>
      <c r="EE174" s="6508"/>
      <c r="EF174" s="6508"/>
      <c r="EG174" s="6508"/>
      <c r="EH174" s="6508"/>
      <c r="EI174" s="6508"/>
      <c r="EJ174" s="6508"/>
      <c r="EK174" s="6508"/>
      <c r="EL174" s="6508"/>
      <c r="EM174" s="6508"/>
      <c r="EN174" s="6508"/>
      <c r="EO174" s="6508"/>
      <c r="EP174" s="6508"/>
      <c r="EQ174" s="6508"/>
      <c r="ER174" s="6508"/>
      <c r="ES174" s="6508"/>
      <c r="ET174" s="6508"/>
      <c r="EU174" s="6508"/>
      <c r="EV174" s="6508"/>
      <c r="EW174" s="6508"/>
      <c r="EX174" s="6508"/>
      <c r="EY174" s="6508"/>
      <c r="EZ174" s="6508"/>
      <c r="FA174" s="6508"/>
      <c r="FB174" s="6508"/>
      <c r="FC174" s="6508"/>
      <c r="FD174" s="6508"/>
      <c r="FE174" s="866"/>
      <c r="FF174" s="2114"/>
      <c r="FG174" s="6348" t="s">
        <v>23</v>
      </c>
      <c r="FH174" s="6349"/>
      <c r="FI174" s="6349"/>
      <c r="FJ174" s="6350"/>
      <c r="FK174" s="6370" t="s">
        <v>33</v>
      </c>
      <c r="FL174" s="6370"/>
      <c r="FM174" s="6370"/>
      <c r="FN174" s="6371"/>
      <c r="FO174" s="6351" t="s">
        <v>184</v>
      </c>
      <c r="FP174" s="6352"/>
      <c r="FQ174" s="6352"/>
      <c r="FR174" s="6353"/>
      <c r="FS174" s="6366" t="s">
        <v>185</v>
      </c>
      <c r="FT174" s="6367"/>
      <c r="FU174" s="6367"/>
      <c r="FV174" s="6368"/>
      <c r="FW174" s="6354" t="s">
        <v>200</v>
      </c>
      <c r="FX174" s="6355"/>
      <c r="FY174" s="6355"/>
      <c r="FZ174" s="6356"/>
      <c r="GA174" s="6338" t="s">
        <v>597</v>
      </c>
      <c r="GB174" s="6339"/>
      <c r="GC174" s="6339"/>
      <c r="GD174" s="6340"/>
      <c r="GE174" s="6525" t="s">
        <v>598</v>
      </c>
      <c r="GF174" s="6526"/>
      <c r="GG174" s="6526"/>
      <c r="GH174" s="6526"/>
      <c r="GI174" s="6527"/>
      <c r="GQ174" s="6595"/>
      <c r="GR174" s="6570" t="s">
        <v>151</v>
      </c>
      <c r="GS174" s="6553" t="s">
        <v>152</v>
      </c>
      <c r="GT174" s="6553" t="s">
        <v>153</v>
      </c>
      <c r="GU174" s="6553" t="s">
        <v>154</v>
      </c>
      <c r="GV174" s="6553" t="s">
        <v>155</v>
      </c>
      <c r="GW174" s="6553" t="s">
        <v>156</v>
      </c>
      <c r="GX174" s="6553" t="s">
        <v>157</v>
      </c>
      <c r="GY174" s="6554" t="s">
        <v>158</v>
      </c>
      <c r="GZ174" s="6556" t="s">
        <v>159</v>
      </c>
      <c r="HA174" s="6539" t="s">
        <v>160</v>
      </c>
      <c r="HB174" s="6539" t="s">
        <v>161</v>
      </c>
      <c r="HC174" s="6539" t="s">
        <v>162</v>
      </c>
      <c r="HD174" s="6541" t="s">
        <v>641</v>
      </c>
      <c r="HE174" s="6542"/>
      <c r="HF174" s="6543"/>
      <c r="HG174" s="6541" t="s">
        <v>642</v>
      </c>
      <c r="HH174" s="6542"/>
      <c r="HI174" s="6543"/>
      <c r="HJ174" s="6563"/>
      <c r="HK174" s="6600"/>
      <c r="HL174" s="6603"/>
      <c r="HM174" s="6608"/>
      <c r="HN174" s="6609"/>
      <c r="HO174" s="6609"/>
      <c r="HP174" s="6609"/>
      <c r="HQ174" s="6609"/>
      <c r="HR174" s="6610"/>
      <c r="HS174" s="6611"/>
      <c r="HT174" s="6612"/>
      <c r="HU174" s="6613"/>
      <c r="HV174" s="6615"/>
      <c r="HW174" s="6565"/>
      <c r="HX174" s="6565"/>
      <c r="HY174" s="6565"/>
      <c r="HZ174" s="6568"/>
      <c r="IA174" s="6570" t="s">
        <v>151</v>
      </c>
      <c r="IB174" s="6553" t="s">
        <v>152</v>
      </c>
      <c r="IC174" s="6553" t="s">
        <v>153</v>
      </c>
      <c r="ID174" s="6553" t="s">
        <v>154</v>
      </c>
      <c r="IE174" s="6553" t="s">
        <v>155</v>
      </c>
      <c r="IF174" s="6553" t="s">
        <v>156</v>
      </c>
      <c r="IG174" s="6553" t="s">
        <v>157</v>
      </c>
      <c r="IH174" s="6554" t="s">
        <v>158</v>
      </c>
      <c r="II174" s="6556" t="s">
        <v>159</v>
      </c>
      <c r="IJ174" s="6539" t="s">
        <v>160</v>
      </c>
      <c r="IK174" s="6539" t="s">
        <v>161</v>
      </c>
      <c r="IL174" s="6539" t="s">
        <v>162</v>
      </c>
      <c r="IM174" s="6541" t="s">
        <v>641</v>
      </c>
      <c r="IN174" s="6542"/>
      <c r="IO174" s="6543"/>
      <c r="IP174" s="6541" t="s">
        <v>642</v>
      </c>
      <c r="IQ174" s="6542"/>
      <c r="IR174" s="6543"/>
      <c r="IS174" s="6563"/>
      <c r="IT174" s="6600"/>
      <c r="IU174" s="6603"/>
      <c r="IV174" s="6608"/>
      <c r="IW174" s="6609"/>
      <c r="IX174" s="6609"/>
      <c r="IY174" s="6609"/>
      <c r="IZ174" s="6609"/>
      <c r="JA174" s="6610"/>
      <c r="JB174" s="6611"/>
      <c r="JC174" s="6612"/>
      <c r="JD174" s="6613"/>
      <c r="JE174" s="6615"/>
      <c r="JF174" s="6565"/>
      <c r="JG174" s="6565"/>
      <c r="JH174" s="6565"/>
      <c r="JI174" s="6568"/>
    </row>
    <row r="175" spans="1:269" ht="36.75" customHeight="1" thickTop="1" thickBot="1">
      <c r="A175" s="143"/>
      <c r="B175" s="157"/>
      <c r="C175" s="157"/>
      <c r="D175" s="157"/>
      <c r="E175" s="158"/>
      <c r="F175" s="158"/>
      <c r="G175" s="159"/>
      <c r="H175" s="144"/>
      <c r="I175" s="144"/>
      <c r="J175" s="145"/>
      <c r="K175" s="146"/>
      <c r="L175" s="2186" t="str">
        <f>الاعدادات!$D$14</f>
        <v>2023 وما قبلها</v>
      </c>
      <c r="M175" s="148"/>
      <c r="N175" s="148"/>
      <c r="O175" s="148"/>
      <c r="P175" s="148"/>
      <c r="Q175" s="148"/>
      <c r="R175" s="148"/>
      <c r="S175" s="148"/>
      <c r="T175" s="148"/>
      <c r="U175" s="148"/>
      <c r="V175" s="148"/>
      <c r="W175" s="148"/>
      <c r="X175" s="148"/>
      <c r="Y175" s="148"/>
      <c r="Z175" s="160"/>
      <c r="AA175" s="148"/>
      <c r="AB175" s="148"/>
      <c r="AC175" s="148"/>
      <c r="AD175" s="148"/>
      <c r="AE175" s="148"/>
      <c r="AF175" s="150"/>
      <c r="AG175" s="148"/>
      <c r="AH175" s="148"/>
      <c r="AI175" s="151"/>
      <c r="AJ175" s="148"/>
      <c r="AK175" s="148"/>
      <c r="AL175" s="148"/>
      <c r="AM175" s="148"/>
      <c r="AN175" s="150"/>
      <c r="AO175" s="151"/>
      <c r="AP175" s="151"/>
      <c r="AQ175" s="151"/>
      <c r="AR175" s="152"/>
      <c r="AS175" s="151"/>
      <c r="AT175" s="153"/>
      <c r="AU175" s="148"/>
      <c r="AV175" s="148"/>
      <c r="AW175" s="148"/>
      <c r="AX175" s="148"/>
      <c r="AY175" s="148"/>
      <c r="AZ175" s="153"/>
      <c r="BA175" s="148"/>
      <c r="BB175" s="154"/>
      <c r="BC175" s="155"/>
      <c r="BD175" s="2186" t="str">
        <f>الاعدادات!$D$14</f>
        <v>2023 وما قبلها</v>
      </c>
      <c r="BE175" s="82"/>
      <c r="BF175" s="83"/>
      <c r="BG175" s="83"/>
      <c r="BH175" s="84"/>
      <c r="BI175" s="84"/>
      <c r="BJ175" s="84"/>
      <c r="BK175" s="85"/>
      <c r="BL175" s="86"/>
      <c r="BM175" s="87"/>
      <c r="BN175" s="87"/>
      <c r="BO175" s="88"/>
      <c r="BP175" s="88"/>
      <c r="BQ175" s="88"/>
      <c r="BR175" s="88"/>
      <c r="BS175" s="88"/>
      <c r="BT175" s="88"/>
      <c r="BU175" s="88"/>
      <c r="BV175" s="88"/>
      <c r="BW175" s="89"/>
      <c r="BX175" s="77">
        <f t="shared" ref="BX175:BX177" si="2962">SUM(BE175:BW175)</f>
        <v>0</v>
      </c>
      <c r="BY175" s="90"/>
      <c r="BZ175" s="855"/>
      <c r="CA175" s="91"/>
      <c r="CB175" s="92"/>
      <c r="CC175" s="93"/>
      <c r="CD175" s="94"/>
      <c r="CE175" s="95"/>
      <c r="CF175" s="96"/>
      <c r="CG175" s="97"/>
      <c r="CH175" s="98"/>
      <c r="CI175" s="99"/>
      <c r="CJ175" s="79">
        <f t="shared" ref="CJ175:CJ176" si="2963">SUM(BX175:CI175)</f>
        <v>0</v>
      </c>
      <c r="CK175" s="104"/>
      <c r="CL175" s="92"/>
      <c r="CM175" s="861"/>
      <c r="CN175" s="82"/>
      <c r="CO175" s="83"/>
      <c r="CP175" s="83"/>
      <c r="CQ175" s="84"/>
      <c r="CR175" s="84"/>
      <c r="CS175" s="84"/>
      <c r="CT175" s="85"/>
      <c r="CU175" s="86"/>
      <c r="CV175" s="87"/>
      <c r="CW175" s="87"/>
      <c r="CX175" s="88"/>
      <c r="CY175" s="88"/>
      <c r="CZ175" s="88"/>
      <c r="DA175" s="88"/>
      <c r="DB175" s="88"/>
      <c r="DC175" s="88"/>
      <c r="DD175" s="88"/>
      <c r="DE175" s="88"/>
      <c r="DF175" s="89"/>
      <c r="DG175" s="161">
        <f t="shared" ref="DG175:DG177" si="2964">SUM(CN175:DF175)</f>
        <v>0</v>
      </c>
      <c r="DH175" s="90"/>
      <c r="DI175" s="855"/>
      <c r="DJ175" s="168"/>
      <c r="DK175" s="92"/>
      <c r="DL175" s="93"/>
      <c r="DM175" s="94"/>
      <c r="DN175" s="95"/>
      <c r="DO175" s="96"/>
      <c r="DP175" s="97"/>
      <c r="DQ175" s="98"/>
      <c r="DR175" s="99"/>
      <c r="DS175" s="79">
        <f t="shared" ref="DS175:DS177" si="2965">SUM(DG175:DR175)</f>
        <v>0</v>
      </c>
      <c r="DT175" s="104"/>
      <c r="DU175" s="92"/>
      <c r="DV175" s="864"/>
      <c r="DW175" s="82"/>
      <c r="DX175" s="83"/>
      <c r="DY175" s="83"/>
      <c r="DZ175" s="84"/>
      <c r="EA175" s="84"/>
      <c r="EB175" s="84"/>
      <c r="EC175" s="85"/>
      <c r="ED175" s="86"/>
      <c r="EE175" s="87"/>
      <c r="EF175" s="87"/>
      <c r="EG175" s="88"/>
      <c r="EH175" s="88"/>
      <c r="EI175" s="88"/>
      <c r="EJ175" s="88"/>
      <c r="EK175" s="88"/>
      <c r="EL175" s="88"/>
      <c r="EM175" s="88"/>
      <c r="EN175" s="88"/>
      <c r="EO175" s="89"/>
      <c r="EP175" s="161">
        <f t="shared" ref="EP175:EP177" si="2966">SUM(DW175:EO175)</f>
        <v>0</v>
      </c>
      <c r="EQ175" s="90"/>
      <c r="ER175" s="855"/>
      <c r="ES175" s="168"/>
      <c r="ET175" s="92"/>
      <c r="EU175" s="93"/>
      <c r="EV175" s="94"/>
      <c r="EW175" s="95"/>
      <c r="EX175" s="96"/>
      <c r="EY175" s="97"/>
      <c r="EZ175" s="98"/>
      <c r="FA175" s="99"/>
      <c r="FB175" s="79">
        <f t="shared" ref="FB175:FB178" si="2967">SUM(EP175:FA175)</f>
        <v>0</v>
      </c>
      <c r="FC175" s="104"/>
      <c r="FD175" s="92"/>
      <c r="FE175" s="864"/>
      <c r="FF175" s="162" t="s">
        <v>163</v>
      </c>
      <c r="FG175" s="838" t="s">
        <v>190</v>
      </c>
      <c r="FH175" s="838" t="s">
        <v>203</v>
      </c>
      <c r="FI175" s="838" t="s">
        <v>204</v>
      </c>
      <c r="FJ175" s="839" t="s">
        <v>116</v>
      </c>
      <c r="FK175" s="838" t="s">
        <v>190</v>
      </c>
      <c r="FL175" s="838" t="s">
        <v>203</v>
      </c>
      <c r="FM175" s="838" t="s">
        <v>204</v>
      </c>
      <c r="FN175" s="839" t="s">
        <v>116</v>
      </c>
      <c r="FO175" s="838" t="s">
        <v>190</v>
      </c>
      <c r="FP175" s="838" t="s">
        <v>203</v>
      </c>
      <c r="FQ175" s="838" t="s">
        <v>204</v>
      </c>
      <c r="FR175" s="839" t="s">
        <v>116</v>
      </c>
      <c r="FS175" s="838" t="s">
        <v>190</v>
      </c>
      <c r="FT175" s="838" t="s">
        <v>203</v>
      </c>
      <c r="FU175" s="838" t="s">
        <v>204</v>
      </c>
      <c r="FV175" s="839" t="s">
        <v>116</v>
      </c>
      <c r="FW175" s="838" t="s">
        <v>190</v>
      </c>
      <c r="FX175" s="838" t="s">
        <v>203</v>
      </c>
      <c r="FY175" s="838" t="s">
        <v>204</v>
      </c>
      <c r="FZ175" s="839" t="s">
        <v>116</v>
      </c>
      <c r="GA175" s="838" t="s">
        <v>190</v>
      </c>
      <c r="GB175" s="838" t="s">
        <v>203</v>
      </c>
      <c r="GC175" s="838" t="s">
        <v>204</v>
      </c>
      <c r="GD175" s="839" t="s">
        <v>116</v>
      </c>
      <c r="GE175" s="852" t="s">
        <v>205</v>
      </c>
      <c r="GF175" s="838" t="s">
        <v>190</v>
      </c>
      <c r="GG175" s="838" t="s">
        <v>203</v>
      </c>
      <c r="GH175" s="838" t="s">
        <v>204</v>
      </c>
      <c r="GI175" s="839" t="s">
        <v>116</v>
      </c>
      <c r="GQ175" s="6595"/>
      <c r="GR175" s="6570"/>
      <c r="GS175" s="6553"/>
      <c r="GT175" s="6553"/>
      <c r="GU175" s="6553"/>
      <c r="GV175" s="6553"/>
      <c r="GW175" s="6553"/>
      <c r="GX175" s="6553"/>
      <c r="GY175" s="6555"/>
      <c r="GZ175" s="6557"/>
      <c r="HA175" s="6540"/>
      <c r="HB175" s="6540"/>
      <c r="HC175" s="6540"/>
      <c r="HD175" s="1751" t="s">
        <v>643</v>
      </c>
      <c r="HE175" s="1751" t="s">
        <v>231</v>
      </c>
      <c r="HF175" s="1751" t="s">
        <v>232</v>
      </c>
      <c r="HG175" s="1751" t="s">
        <v>644</v>
      </c>
      <c r="HH175" s="1751" t="s">
        <v>645</v>
      </c>
      <c r="HI175" s="1751" t="s">
        <v>646</v>
      </c>
      <c r="HJ175" s="6564"/>
      <c r="HK175" s="6601"/>
      <c r="HL175" s="6604"/>
      <c r="HM175" s="1752" t="s">
        <v>640</v>
      </c>
      <c r="HN175" s="1753" t="s">
        <v>123</v>
      </c>
      <c r="HO175" s="1754" t="s">
        <v>124</v>
      </c>
      <c r="HP175" s="1755" t="s">
        <v>125</v>
      </c>
      <c r="HQ175" s="1756" t="s">
        <v>126</v>
      </c>
      <c r="HR175" s="1757" t="s">
        <v>127</v>
      </c>
      <c r="HS175" s="1758" t="s">
        <v>128</v>
      </c>
      <c r="HT175" s="1759" t="s">
        <v>129</v>
      </c>
      <c r="HU175" s="1760" t="s">
        <v>130</v>
      </c>
      <c r="HV175" s="6616"/>
      <c r="HW175" s="6566"/>
      <c r="HX175" s="6566"/>
      <c r="HY175" s="6566"/>
      <c r="HZ175" s="6569"/>
      <c r="IA175" s="6570"/>
      <c r="IB175" s="6553"/>
      <c r="IC175" s="6553"/>
      <c r="ID175" s="6553"/>
      <c r="IE175" s="6553"/>
      <c r="IF175" s="6553"/>
      <c r="IG175" s="6553"/>
      <c r="IH175" s="6555"/>
      <c r="II175" s="6557"/>
      <c r="IJ175" s="6540"/>
      <c r="IK175" s="6540"/>
      <c r="IL175" s="6540"/>
      <c r="IM175" s="1751" t="s">
        <v>643</v>
      </c>
      <c r="IN175" s="1751" t="s">
        <v>231</v>
      </c>
      <c r="IO175" s="1751" t="s">
        <v>232</v>
      </c>
      <c r="IP175" s="1751" t="s">
        <v>644</v>
      </c>
      <c r="IQ175" s="1751" t="s">
        <v>645</v>
      </c>
      <c r="IR175" s="1751" t="s">
        <v>646</v>
      </c>
      <c r="IS175" s="6564"/>
      <c r="IT175" s="6601"/>
      <c r="IU175" s="6604"/>
      <c r="IV175" s="1752" t="s">
        <v>640</v>
      </c>
      <c r="IW175" s="1753" t="s">
        <v>123</v>
      </c>
      <c r="IX175" s="1754" t="s">
        <v>124</v>
      </c>
      <c r="IY175" s="1755" t="s">
        <v>125</v>
      </c>
      <c r="IZ175" s="1756" t="s">
        <v>126</v>
      </c>
      <c r="JA175" s="1757" t="s">
        <v>127</v>
      </c>
      <c r="JB175" s="1758" t="s">
        <v>128</v>
      </c>
      <c r="JC175" s="1759" t="s">
        <v>129</v>
      </c>
      <c r="JD175" s="1760" t="s">
        <v>130</v>
      </c>
      <c r="JE175" s="6616"/>
      <c r="JF175" s="6566"/>
      <c r="JG175" s="6566"/>
      <c r="JH175" s="6566"/>
      <c r="JI175" s="6569"/>
    </row>
    <row r="176" spans="1:269" ht="36.75" customHeight="1" thickTop="1" thickBot="1">
      <c r="A176" s="143"/>
      <c r="B176" s="157"/>
      <c r="C176" s="157"/>
      <c r="D176" s="157"/>
      <c r="E176" s="158"/>
      <c r="F176" s="158"/>
      <c r="G176" s="159"/>
      <c r="H176" s="144"/>
      <c r="I176" s="144"/>
      <c r="J176" s="145"/>
      <c r="K176" s="146"/>
      <c r="L176" s="2187">
        <f>الاعدادات!$D$15</f>
        <v>2024</v>
      </c>
      <c r="M176" s="148"/>
      <c r="N176" s="148"/>
      <c r="O176" s="148"/>
      <c r="P176" s="148"/>
      <c r="Q176" s="148"/>
      <c r="R176" s="148"/>
      <c r="S176" s="148"/>
      <c r="T176" s="148"/>
      <c r="U176" s="148"/>
      <c r="V176" s="148"/>
      <c r="W176" s="148"/>
      <c r="X176" s="148"/>
      <c r="Y176" s="148"/>
      <c r="Z176" s="160"/>
      <c r="AA176" s="148"/>
      <c r="AB176" s="148"/>
      <c r="AC176" s="148"/>
      <c r="AD176" s="148"/>
      <c r="AE176" s="148"/>
      <c r="AF176" s="150"/>
      <c r="AG176" s="148"/>
      <c r="AH176" s="148"/>
      <c r="AI176" s="151"/>
      <c r="AJ176" s="148"/>
      <c r="AK176" s="148"/>
      <c r="AL176" s="148"/>
      <c r="AM176" s="148"/>
      <c r="AN176" s="150"/>
      <c r="AO176" s="151"/>
      <c r="AP176" s="151"/>
      <c r="AQ176" s="151"/>
      <c r="AR176" s="152"/>
      <c r="AS176" s="151"/>
      <c r="AT176" s="153"/>
      <c r="AU176" s="148"/>
      <c r="AV176" s="148"/>
      <c r="AW176" s="148"/>
      <c r="AX176" s="148"/>
      <c r="AY176" s="148"/>
      <c r="AZ176" s="153"/>
      <c r="BA176" s="148"/>
      <c r="BB176" s="154"/>
      <c r="BC176" s="155"/>
      <c r="BD176" s="2187">
        <f>الاعدادات!$D$15</f>
        <v>2024</v>
      </c>
      <c r="BE176" s="82"/>
      <c r="BF176" s="83"/>
      <c r="BG176" s="83"/>
      <c r="BH176" s="84"/>
      <c r="BI176" s="84"/>
      <c r="BJ176" s="84"/>
      <c r="BK176" s="85"/>
      <c r="BL176" s="86"/>
      <c r="BM176" s="87"/>
      <c r="BN176" s="87"/>
      <c r="BO176" s="88"/>
      <c r="BP176" s="88"/>
      <c r="BQ176" s="88"/>
      <c r="BR176" s="88"/>
      <c r="BS176" s="88"/>
      <c r="BT176" s="88"/>
      <c r="BU176" s="88"/>
      <c r="BV176" s="88"/>
      <c r="BW176" s="89"/>
      <c r="BX176" s="77">
        <f t="shared" si="2962"/>
        <v>0</v>
      </c>
      <c r="BY176" s="90"/>
      <c r="BZ176" s="855"/>
      <c r="CA176" s="91"/>
      <c r="CB176" s="92"/>
      <c r="CC176" s="93"/>
      <c r="CD176" s="94"/>
      <c r="CE176" s="95"/>
      <c r="CF176" s="96"/>
      <c r="CG176" s="97"/>
      <c r="CH176" s="98"/>
      <c r="CI176" s="99"/>
      <c r="CJ176" s="79">
        <f t="shared" si="2963"/>
        <v>0</v>
      </c>
      <c r="CK176" s="104"/>
      <c r="CL176" s="92"/>
      <c r="CM176" s="861"/>
      <c r="CN176" s="82"/>
      <c r="CO176" s="83"/>
      <c r="CP176" s="83"/>
      <c r="CQ176" s="84"/>
      <c r="CR176" s="84"/>
      <c r="CS176" s="84"/>
      <c r="CT176" s="85"/>
      <c r="CU176" s="86"/>
      <c r="CV176" s="87"/>
      <c r="CW176" s="87"/>
      <c r="CX176" s="88"/>
      <c r="CY176" s="88"/>
      <c r="CZ176" s="88"/>
      <c r="DA176" s="88"/>
      <c r="DB176" s="88"/>
      <c r="DC176" s="88"/>
      <c r="DD176" s="88"/>
      <c r="DE176" s="88"/>
      <c r="DF176" s="89"/>
      <c r="DG176" s="161">
        <f t="shared" si="2964"/>
        <v>0</v>
      </c>
      <c r="DH176" s="90"/>
      <c r="DI176" s="855"/>
      <c r="DJ176" s="168"/>
      <c r="DK176" s="92"/>
      <c r="DL176" s="93"/>
      <c r="DM176" s="94"/>
      <c r="DN176" s="95"/>
      <c r="DO176" s="96"/>
      <c r="DP176" s="97"/>
      <c r="DQ176" s="98"/>
      <c r="DR176" s="99"/>
      <c r="DS176" s="79">
        <f t="shared" si="2965"/>
        <v>0</v>
      </c>
      <c r="DT176" s="104"/>
      <c r="DU176" s="92"/>
      <c r="DV176" s="864"/>
      <c r="DW176" s="82"/>
      <c r="DX176" s="83"/>
      <c r="DY176" s="83"/>
      <c r="DZ176" s="84"/>
      <c r="EA176" s="84"/>
      <c r="EB176" s="84"/>
      <c r="EC176" s="85"/>
      <c r="ED176" s="86"/>
      <c r="EE176" s="87"/>
      <c r="EF176" s="87"/>
      <c r="EG176" s="88"/>
      <c r="EH176" s="88"/>
      <c r="EI176" s="88"/>
      <c r="EJ176" s="88"/>
      <c r="EK176" s="88"/>
      <c r="EL176" s="88"/>
      <c r="EM176" s="88"/>
      <c r="EN176" s="88"/>
      <c r="EO176" s="89"/>
      <c r="EP176" s="161">
        <f t="shared" si="2966"/>
        <v>0</v>
      </c>
      <c r="EQ176" s="90"/>
      <c r="ER176" s="855"/>
      <c r="ES176" s="168"/>
      <c r="ET176" s="92"/>
      <c r="EU176" s="93"/>
      <c r="EV176" s="94"/>
      <c r="EW176" s="95"/>
      <c r="EX176" s="96"/>
      <c r="EY176" s="97"/>
      <c r="EZ176" s="98"/>
      <c r="FA176" s="99"/>
      <c r="FB176" s="79">
        <f t="shared" si="2967"/>
        <v>0</v>
      </c>
      <c r="FC176" s="104"/>
      <c r="FD176" s="92"/>
      <c r="FE176" s="864"/>
      <c r="FF176" s="2207">
        <f>الاعدادات!$D$7</f>
        <v>2023</v>
      </c>
      <c r="FG176" s="163">
        <f t="shared" ref="FG176:FG179" si="2968">BX168</f>
        <v>0</v>
      </c>
      <c r="FH176" s="164">
        <f t="shared" ref="FH176:FH179" si="2969">BY168</f>
        <v>0</v>
      </c>
      <c r="FI176" s="164">
        <f>CA168+CB168+CC168+CD168+CE168+BZ168</f>
        <v>0</v>
      </c>
      <c r="FJ176" s="165">
        <f>CF168+CG168+CH168+CI168</f>
        <v>0</v>
      </c>
      <c r="FK176" s="166">
        <f t="shared" ref="FK176:FK179" si="2970">DG168</f>
        <v>0</v>
      </c>
      <c r="FL176" s="164">
        <f t="shared" ref="FL176:FL179" si="2971">DH168</f>
        <v>0</v>
      </c>
      <c r="FM176" s="164">
        <f>DJ168+DK168+DL168+DM168+DN168+DI168</f>
        <v>0</v>
      </c>
      <c r="FN176" s="165">
        <f>DO168+DP168+DQ168+DR168</f>
        <v>0</v>
      </c>
      <c r="FO176" s="166">
        <f t="shared" ref="FO176:FO179" si="2972">BX175</f>
        <v>0</v>
      </c>
      <c r="FP176" s="164">
        <f t="shared" ref="FP176:FP179" si="2973">BY175</f>
        <v>0</v>
      </c>
      <c r="FQ176" s="164">
        <f>CA175+CB175+CC175+CD175+CE175+BZ175</f>
        <v>0</v>
      </c>
      <c r="FR176" s="165">
        <f>CF175+CG175+CH175+CI175</f>
        <v>0</v>
      </c>
      <c r="FS176" s="166">
        <f t="shared" ref="FS176:FS179" si="2974">DG175</f>
        <v>0</v>
      </c>
      <c r="FT176" s="164">
        <f t="shared" ref="FT176:FT179" si="2975">DH175</f>
        <v>0</v>
      </c>
      <c r="FU176" s="164">
        <f>DI175+DJ175+DK175+DL175+DM175+DN175</f>
        <v>0</v>
      </c>
      <c r="FV176" s="167">
        <f>DO175+DP175+DQ175+DR175</f>
        <v>0</v>
      </c>
      <c r="FW176" s="166">
        <f t="shared" ref="FW176:FW179" si="2976">EP168</f>
        <v>0</v>
      </c>
      <c r="FX176" s="164">
        <f t="shared" ref="FX176:FX179" si="2977">EQ168</f>
        <v>0</v>
      </c>
      <c r="FY176" s="164">
        <f>ES168+ET168+EU168+EV168+EW168+ER168</f>
        <v>0</v>
      </c>
      <c r="FZ176" s="167">
        <f>EX168+EY168+EZ168+FA168</f>
        <v>0</v>
      </c>
      <c r="GA176" s="166">
        <f t="shared" ref="GA176:GA179" si="2978">EP175</f>
        <v>0</v>
      </c>
      <c r="GB176" s="164">
        <f t="shared" ref="GB176:GB179" si="2979">EQ175</f>
        <v>0</v>
      </c>
      <c r="GC176" s="164">
        <f>ES175+ET175+EU175+EV175+EW175+ER175</f>
        <v>0</v>
      </c>
      <c r="GD176" s="167">
        <f>EX175+EY175+EZ175+FA175</f>
        <v>0</v>
      </c>
      <c r="GE176" s="837" t="s">
        <v>23</v>
      </c>
      <c r="GF176" s="169">
        <f>FG180</f>
        <v>0</v>
      </c>
      <c r="GG176" s="170">
        <f>FH180</f>
        <v>0</v>
      </c>
      <c r="GH176" s="170">
        <f>FI180</f>
        <v>0</v>
      </c>
      <c r="GI176" s="171">
        <f>FJ180</f>
        <v>0</v>
      </c>
      <c r="GQ176" s="1747"/>
      <c r="GR176" s="1761"/>
      <c r="GS176" s="1762"/>
      <c r="GT176" s="1762"/>
      <c r="GU176" s="1763"/>
      <c r="GV176" s="1763"/>
      <c r="GW176" s="1763"/>
      <c r="GX176" s="1764"/>
      <c r="GY176" s="1765"/>
      <c r="GZ176" s="1766"/>
      <c r="HA176" s="1766"/>
      <c r="HB176" s="1767"/>
      <c r="HC176" s="1767"/>
      <c r="HD176" s="1767"/>
      <c r="HE176" s="1767"/>
      <c r="HF176" s="1767"/>
      <c r="HG176" s="1767"/>
      <c r="HH176" s="1767"/>
      <c r="HI176" s="1767"/>
      <c r="HJ176" s="1768"/>
      <c r="HK176" s="1769">
        <f>SUM(GR176:HJ176)</f>
        <v>0</v>
      </c>
      <c r="HL176" s="1770"/>
      <c r="HM176" s="1771"/>
      <c r="HN176" s="1772"/>
      <c r="HO176" s="1773"/>
      <c r="HP176" s="1774"/>
      <c r="HQ176" s="1775"/>
      <c r="HR176" s="1776"/>
      <c r="HS176" s="1777"/>
      <c r="HT176" s="1778"/>
      <c r="HU176" s="1779"/>
      <c r="HV176" s="1780"/>
      <c r="HW176" s="1781">
        <f>SUM(HK176:HV176)</f>
        <v>0</v>
      </c>
      <c r="HX176" s="1782"/>
      <c r="HY176" s="1782"/>
      <c r="HZ176" s="1783"/>
      <c r="IA176" s="1761"/>
      <c r="IB176" s="1762"/>
      <c r="IC176" s="1762"/>
      <c r="ID176" s="1763"/>
      <c r="IE176" s="1763"/>
      <c r="IF176" s="1763"/>
      <c r="IG176" s="1764"/>
      <c r="IH176" s="1765"/>
      <c r="II176" s="1766"/>
      <c r="IJ176" s="1766"/>
      <c r="IK176" s="1767"/>
      <c r="IL176" s="1767"/>
      <c r="IM176" s="1767"/>
      <c r="IN176" s="1767"/>
      <c r="IO176" s="1767"/>
      <c r="IP176" s="1767"/>
      <c r="IQ176" s="1767"/>
      <c r="IR176" s="1767"/>
      <c r="IS176" s="1768"/>
      <c r="IT176" s="1769">
        <f t="shared" ref="IT176:IT181" si="2980">SUM(IA176:IS176)</f>
        <v>0</v>
      </c>
      <c r="IU176" s="1770"/>
      <c r="IV176" s="1771"/>
      <c r="IW176" s="1772"/>
      <c r="IX176" s="1773"/>
      <c r="IY176" s="1774"/>
      <c r="IZ176" s="1775"/>
      <c r="JA176" s="1776"/>
      <c r="JB176" s="1777"/>
      <c r="JC176" s="1778"/>
      <c r="JD176" s="1779"/>
      <c r="JE176" s="1780"/>
      <c r="JF176" s="1781">
        <f>SUM(IT176:JE176)</f>
        <v>0</v>
      </c>
      <c r="JG176" s="1782"/>
      <c r="JH176" s="1782"/>
      <c r="JI176" s="1783"/>
    </row>
    <row r="177" spans="1:269" ht="36.75" customHeight="1" thickTop="1" thickBot="1">
      <c r="A177" s="143"/>
      <c r="B177" s="172"/>
      <c r="C177" s="172"/>
      <c r="D177" s="172"/>
      <c r="E177" s="172"/>
      <c r="F177" s="172"/>
      <c r="G177" s="172"/>
      <c r="H177" s="172"/>
      <c r="I177" s="172"/>
      <c r="J177" s="145"/>
      <c r="K177" s="146"/>
      <c r="L177" s="2187">
        <f>الاعدادات!$D$16</f>
        <v>2025</v>
      </c>
      <c r="M177" s="172"/>
      <c r="N177" s="172"/>
      <c r="O177" s="172"/>
      <c r="P177" s="172"/>
      <c r="Q177" s="172"/>
      <c r="R177" s="172"/>
      <c r="S177" s="172"/>
      <c r="T177" s="172"/>
      <c r="U177" s="172"/>
      <c r="V177" s="172"/>
      <c r="W177" s="172"/>
      <c r="X177" s="172"/>
      <c r="Y177" s="172"/>
      <c r="Z177" s="174"/>
      <c r="AA177" s="172"/>
      <c r="AB177" s="172"/>
      <c r="AC177" s="172"/>
      <c r="AD177" s="172"/>
      <c r="AE177" s="172"/>
      <c r="AF177" s="172"/>
      <c r="AG177" s="172"/>
      <c r="AH177" s="172"/>
      <c r="AI177" s="172"/>
      <c r="AJ177" s="172"/>
      <c r="AK177" s="172"/>
      <c r="AL177" s="172"/>
      <c r="AM177" s="172"/>
      <c r="AN177" s="172"/>
      <c r="AO177" s="172"/>
      <c r="AP177" s="172"/>
      <c r="AQ177" s="172"/>
      <c r="AR177" s="172"/>
      <c r="AS177" s="172"/>
      <c r="AT177" s="175"/>
      <c r="AU177" s="172"/>
      <c r="AV177" s="172"/>
      <c r="AW177" s="172"/>
      <c r="AX177" s="172"/>
      <c r="AY177" s="172"/>
      <c r="AZ177" s="175"/>
      <c r="BA177" s="172"/>
      <c r="BB177" s="172"/>
      <c r="BC177" s="155"/>
      <c r="BD177" s="2187">
        <f>الاعدادات!$D$16</f>
        <v>2025</v>
      </c>
      <c r="BE177" s="82"/>
      <c r="BF177" s="83"/>
      <c r="BG177" s="83"/>
      <c r="BH177" s="84"/>
      <c r="BI177" s="84"/>
      <c r="BJ177" s="84"/>
      <c r="BK177" s="85"/>
      <c r="BL177" s="86"/>
      <c r="BM177" s="87"/>
      <c r="BN177" s="87"/>
      <c r="BO177" s="88"/>
      <c r="BP177" s="88"/>
      <c r="BQ177" s="88"/>
      <c r="BR177" s="88"/>
      <c r="BS177" s="88"/>
      <c r="BT177" s="88"/>
      <c r="BU177" s="88"/>
      <c r="BV177" s="88"/>
      <c r="BW177" s="89"/>
      <c r="BX177" s="77">
        <f t="shared" si="2962"/>
        <v>0</v>
      </c>
      <c r="BY177" s="90"/>
      <c r="BZ177" s="855"/>
      <c r="CA177" s="91"/>
      <c r="CB177" s="92"/>
      <c r="CC177" s="93"/>
      <c r="CD177" s="94"/>
      <c r="CE177" s="95"/>
      <c r="CF177" s="96"/>
      <c r="CG177" s="97"/>
      <c r="CH177" s="98"/>
      <c r="CI177" s="99"/>
      <c r="CJ177" s="79">
        <f>SUM(BX177:CI177)</f>
        <v>0</v>
      </c>
      <c r="CK177" s="104"/>
      <c r="CL177" s="92"/>
      <c r="CM177" s="861"/>
      <c r="CN177" s="82"/>
      <c r="CO177" s="83"/>
      <c r="CP177" s="83"/>
      <c r="CQ177" s="84"/>
      <c r="CR177" s="84"/>
      <c r="CS177" s="84"/>
      <c r="CT177" s="85"/>
      <c r="CU177" s="86"/>
      <c r="CV177" s="87"/>
      <c r="CW177" s="87"/>
      <c r="CX177" s="88"/>
      <c r="CY177" s="88"/>
      <c r="CZ177" s="88"/>
      <c r="DA177" s="88"/>
      <c r="DB177" s="88"/>
      <c r="DC177" s="88"/>
      <c r="DD177" s="88"/>
      <c r="DE177" s="88"/>
      <c r="DF177" s="89"/>
      <c r="DG177" s="161">
        <f t="shared" si="2964"/>
        <v>0</v>
      </c>
      <c r="DH177" s="90"/>
      <c r="DI177" s="855"/>
      <c r="DJ177" s="168"/>
      <c r="DK177" s="92"/>
      <c r="DL177" s="93"/>
      <c r="DM177" s="94"/>
      <c r="DN177" s="95"/>
      <c r="DO177" s="96"/>
      <c r="DP177" s="97"/>
      <c r="DQ177" s="98"/>
      <c r="DR177" s="99"/>
      <c r="DS177" s="79">
        <f t="shared" si="2965"/>
        <v>0</v>
      </c>
      <c r="DT177" s="104"/>
      <c r="DU177" s="92"/>
      <c r="DV177" s="864"/>
      <c r="DW177" s="82"/>
      <c r="DX177" s="83"/>
      <c r="DY177" s="83"/>
      <c r="DZ177" s="84"/>
      <c r="EA177" s="84"/>
      <c r="EB177" s="84"/>
      <c r="EC177" s="85"/>
      <c r="ED177" s="86"/>
      <c r="EE177" s="87"/>
      <c r="EF177" s="87"/>
      <c r="EG177" s="88"/>
      <c r="EH177" s="88"/>
      <c r="EI177" s="88"/>
      <c r="EJ177" s="88"/>
      <c r="EK177" s="88"/>
      <c r="EL177" s="88"/>
      <c r="EM177" s="88"/>
      <c r="EN177" s="88"/>
      <c r="EO177" s="89"/>
      <c r="EP177" s="161">
        <f t="shared" si="2966"/>
        <v>0</v>
      </c>
      <c r="EQ177" s="90"/>
      <c r="ER177" s="855"/>
      <c r="ES177" s="168"/>
      <c r="ET177" s="92"/>
      <c r="EU177" s="93"/>
      <c r="EV177" s="94"/>
      <c r="EW177" s="95"/>
      <c r="EX177" s="96"/>
      <c r="EY177" s="97"/>
      <c r="EZ177" s="98"/>
      <c r="FA177" s="99"/>
      <c r="FB177" s="79">
        <f t="shared" si="2967"/>
        <v>0</v>
      </c>
      <c r="FC177" s="104"/>
      <c r="FD177" s="92"/>
      <c r="FE177" s="864"/>
      <c r="FF177" s="2207">
        <f>الاعدادات!$D$8</f>
        <v>2024</v>
      </c>
      <c r="FG177" s="163">
        <f t="shared" si="2968"/>
        <v>0</v>
      </c>
      <c r="FH177" s="164">
        <f t="shared" si="2969"/>
        <v>0</v>
      </c>
      <c r="FI177" s="164">
        <f>CA169+CB169+CC169+CD169+CE169+BZ169</f>
        <v>0</v>
      </c>
      <c r="FJ177" s="165">
        <f>CF169+CG169+CH169+CI169</f>
        <v>0</v>
      </c>
      <c r="FK177" s="166">
        <f t="shared" si="2970"/>
        <v>0</v>
      </c>
      <c r="FL177" s="164">
        <f t="shared" si="2971"/>
        <v>0</v>
      </c>
      <c r="FM177" s="164">
        <f>DJ169+DK169+DL169+DM169+DN169+DI169</f>
        <v>0</v>
      </c>
      <c r="FN177" s="165">
        <f>DO169+DP169+DQ169+DR169</f>
        <v>0</v>
      </c>
      <c r="FO177" s="166">
        <f t="shared" si="2972"/>
        <v>0</v>
      </c>
      <c r="FP177" s="164">
        <f t="shared" si="2973"/>
        <v>0</v>
      </c>
      <c r="FQ177" s="164">
        <f>CA176+CB176+CC176+CD176+CE176+BZ176</f>
        <v>0</v>
      </c>
      <c r="FR177" s="165">
        <f>CF176+CG176+CH176+CI176</f>
        <v>0</v>
      </c>
      <c r="FS177" s="166">
        <f t="shared" si="2974"/>
        <v>0</v>
      </c>
      <c r="FT177" s="164">
        <f t="shared" si="2975"/>
        <v>0</v>
      </c>
      <c r="FU177" s="164">
        <f>DI176+DJ176+DK176+DL176+DM176+DN176</f>
        <v>0</v>
      </c>
      <c r="FV177" s="167">
        <f>DO176+DP176+DQ176+DR176</f>
        <v>0</v>
      </c>
      <c r="FW177" s="166">
        <f t="shared" si="2976"/>
        <v>0</v>
      </c>
      <c r="FX177" s="164">
        <f t="shared" si="2977"/>
        <v>0</v>
      </c>
      <c r="FY177" s="164">
        <f>ES169+ET169+EU169+EV169+EW169+ER169</f>
        <v>0</v>
      </c>
      <c r="FZ177" s="167">
        <f>EX169+EY169+EZ169+FA169</f>
        <v>0</v>
      </c>
      <c r="GA177" s="166">
        <f t="shared" si="2978"/>
        <v>0</v>
      </c>
      <c r="GB177" s="164">
        <f t="shared" si="2979"/>
        <v>0</v>
      </c>
      <c r="GC177" s="164">
        <f>ES176+ET176+EU176+EV176+EW176+ER176</f>
        <v>0</v>
      </c>
      <c r="GD177" s="167">
        <f>EX176+EY176+EZ176+FA176</f>
        <v>0</v>
      </c>
      <c r="GE177" s="837" t="s">
        <v>33</v>
      </c>
      <c r="GF177" s="169">
        <f>FK180</f>
        <v>0</v>
      </c>
      <c r="GG177" s="169">
        <f>FL180</f>
        <v>0</v>
      </c>
      <c r="GH177" s="169">
        <f>FM180</f>
        <v>0</v>
      </c>
      <c r="GI177" s="169">
        <f>FN180</f>
        <v>0</v>
      </c>
      <c r="GQ177" s="2234" t="str">
        <f>الاعدادات!$D$14</f>
        <v>2023 وما قبلها</v>
      </c>
      <c r="GR177" s="1761"/>
      <c r="GS177" s="1762"/>
      <c r="GT177" s="1762"/>
      <c r="GU177" s="1763"/>
      <c r="GV177" s="1763"/>
      <c r="GW177" s="1763"/>
      <c r="GX177" s="1764"/>
      <c r="GY177" s="1765"/>
      <c r="GZ177" s="1766"/>
      <c r="HA177" s="1766"/>
      <c r="HB177" s="1767"/>
      <c r="HC177" s="1767"/>
      <c r="HD177" s="1767"/>
      <c r="HE177" s="1767"/>
      <c r="HF177" s="1767"/>
      <c r="HG177" s="1767"/>
      <c r="HH177" s="1767"/>
      <c r="HI177" s="1767"/>
      <c r="HJ177" s="1768"/>
      <c r="HK177" s="1769">
        <f t="shared" ref="HK177:HK178" si="2981">SUM(GR177:HJ177)</f>
        <v>0</v>
      </c>
      <c r="HL177" s="1770"/>
      <c r="HM177" s="1771"/>
      <c r="HN177" s="1772"/>
      <c r="HO177" s="1773"/>
      <c r="HP177" s="1774"/>
      <c r="HQ177" s="1775"/>
      <c r="HR177" s="1776"/>
      <c r="HS177" s="1777"/>
      <c r="HT177" s="1778"/>
      <c r="HU177" s="1779"/>
      <c r="HV177" s="1780"/>
      <c r="HW177" s="1781">
        <f t="shared" ref="HW177:HW181" si="2982">SUM(HK177:HV177)</f>
        <v>0</v>
      </c>
      <c r="HX177" s="1782"/>
      <c r="HY177" s="1782"/>
      <c r="HZ177" s="1783"/>
      <c r="IA177" s="1761"/>
      <c r="IB177" s="1762"/>
      <c r="IC177" s="1762"/>
      <c r="ID177" s="1763"/>
      <c r="IE177" s="1763"/>
      <c r="IF177" s="1763"/>
      <c r="IG177" s="1764"/>
      <c r="IH177" s="1765"/>
      <c r="II177" s="1766"/>
      <c r="IJ177" s="1766"/>
      <c r="IK177" s="1767"/>
      <c r="IL177" s="1767"/>
      <c r="IM177" s="1767"/>
      <c r="IN177" s="1767"/>
      <c r="IO177" s="1767"/>
      <c r="IP177" s="1767"/>
      <c r="IQ177" s="1767"/>
      <c r="IR177" s="1767"/>
      <c r="IS177" s="1768"/>
      <c r="IT177" s="1769">
        <f t="shared" si="2980"/>
        <v>0</v>
      </c>
      <c r="IU177" s="1770"/>
      <c r="IV177" s="1771"/>
      <c r="IW177" s="1772"/>
      <c r="IX177" s="1773"/>
      <c r="IY177" s="1774"/>
      <c r="IZ177" s="1775"/>
      <c r="JA177" s="1776"/>
      <c r="JB177" s="1777"/>
      <c r="JC177" s="1778"/>
      <c r="JD177" s="1779"/>
      <c r="JE177" s="1780"/>
      <c r="JF177" s="1781">
        <f t="shared" ref="JF177:JF181" si="2983">SUM(IT177:JE177)</f>
        <v>0</v>
      </c>
      <c r="JG177" s="1782"/>
      <c r="JH177" s="1782"/>
      <c r="JI177" s="1783"/>
    </row>
    <row r="178" spans="1:269" ht="36.75" customHeight="1" thickTop="1" thickBot="1">
      <c r="A178" s="143"/>
      <c r="B178" s="172"/>
      <c r="C178" s="172"/>
      <c r="D178" s="172"/>
      <c r="E178" s="172"/>
      <c r="F178" s="172"/>
      <c r="G178" s="172"/>
      <c r="H178" s="172"/>
      <c r="I178" s="172"/>
      <c r="J178" s="145"/>
      <c r="K178" s="146"/>
      <c r="L178" s="2187">
        <f>الاعدادات!$D$17</f>
        <v>2026</v>
      </c>
      <c r="M178" s="172"/>
      <c r="N178" s="172"/>
      <c r="O178" s="172"/>
      <c r="P178" s="172"/>
      <c r="Q178" s="172"/>
      <c r="R178" s="172"/>
      <c r="S178" s="172"/>
      <c r="T178" s="172"/>
      <c r="U178" s="172"/>
      <c r="V178" s="172"/>
      <c r="W178" s="172"/>
      <c r="X178" s="172"/>
      <c r="Y178" s="172"/>
      <c r="Z178" s="174"/>
      <c r="AA178" s="172"/>
      <c r="AB178" s="172"/>
      <c r="AC178" s="172"/>
      <c r="AD178" s="172"/>
      <c r="AE178" s="172"/>
      <c r="AF178" s="172"/>
      <c r="AG178" s="172"/>
      <c r="AH178" s="172"/>
      <c r="AI178" s="172"/>
      <c r="AJ178" s="172"/>
      <c r="AK178" s="172"/>
      <c r="AL178" s="172"/>
      <c r="AM178" s="172"/>
      <c r="AN178" s="172"/>
      <c r="AO178" s="172"/>
      <c r="AP178" s="172"/>
      <c r="AQ178" s="172"/>
      <c r="AR178" s="172"/>
      <c r="AS178" s="172"/>
      <c r="AT178" s="175"/>
      <c r="AU178" s="172"/>
      <c r="AV178" s="172"/>
      <c r="AW178" s="172"/>
      <c r="AX178" s="172"/>
      <c r="AY178" s="172"/>
      <c r="AZ178" s="175"/>
      <c r="BA178" s="172"/>
      <c r="BB178" s="172"/>
      <c r="BC178" s="155"/>
      <c r="BD178" s="2187">
        <f>الاعدادات!$D$17</f>
        <v>2026</v>
      </c>
      <c r="BE178" s="117"/>
      <c r="BF178" s="118"/>
      <c r="BG178" s="118"/>
      <c r="BH178" s="119"/>
      <c r="BI178" s="119"/>
      <c r="BJ178" s="119"/>
      <c r="BK178" s="120"/>
      <c r="BL178" s="121"/>
      <c r="BM178" s="122"/>
      <c r="BN178" s="122"/>
      <c r="BO178" s="123"/>
      <c r="BP178" s="123"/>
      <c r="BQ178" s="123"/>
      <c r="BR178" s="123"/>
      <c r="BS178" s="123"/>
      <c r="BT178" s="123"/>
      <c r="BU178" s="123"/>
      <c r="BV178" s="123"/>
      <c r="BW178" s="124"/>
      <c r="BX178" s="77">
        <f>SUM(BE178:BW178)</f>
        <v>0</v>
      </c>
      <c r="BY178" s="126"/>
      <c r="BZ178" s="856"/>
      <c r="CA178" s="127"/>
      <c r="CB178" s="128"/>
      <c r="CC178" s="129"/>
      <c r="CD178" s="130"/>
      <c r="CE178" s="131"/>
      <c r="CF178" s="132"/>
      <c r="CG178" s="133"/>
      <c r="CH178" s="134"/>
      <c r="CI178" s="135"/>
      <c r="CJ178" s="79">
        <f>SUM(BX178:CI178)</f>
        <v>0</v>
      </c>
      <c r="CK178" s="137"/>
      <c r="CL178" s="128"/>
      <c r="CM178" s="862"/>
      <c r="CN178" s="117"/>
      <c r="CO178" s="118"/>
      <c r="CP178" s="118"/>
      <c r="CQ178" s="119"/>
      <c r="CR178" s="119"/>
      <c r="CS178" s="119"/>
      <c r="CT178" s="120"/>
      <c r="CU178" s="121"/>
      <c r="CV178" s="122"/>
      <c r="CW178" s="122"/>
      <c r="CX178" s="123"/>
      <c r="CY178" s="123"/>
      <c r="CZ178" s="123"/>
      <c r="DA178" s="123"/>
      <c r="DB178" s="123"/>
      <c r="DC178" s="123"/>
      <c r="DD178" s="123"/>
      <c r="DE178" s="123"/>
      <c r="DF178" s="124"/>
      <c r="DG178" s="161">
        <f>SUM(CN178:DF178)</f>
        <v>0</v>
      </c>
      <c r="DH178" s="126"/>
      <c r="DI178" s="4285"/>
      <c r="DJ178" s="176"/>
      <c r="DK178" s="128"/>
      <c r="DL178" s="129"/>
      <c r="DM178" s="130"/>
      <c r="DN178" s="131"/>
      <c r="DO178" s="132"/>
      <c r="DP178" s="133"/>
      <c r="DQ178" s="134"/>
      <c r="DR178" s="135"/>
      <c r="DS178" s="136">
        <f>SUM(DG178:DR178)</f>
        <v>0</v>
      </c>
      <c r="DT178" s="137"/>
      <c r="DU178" s="128"/>
      <c r="DV178" s="865"/>
      <c r="DW178" s="117"/>
      <c r="DX178" s="118"/>
      <c r="DY178" s="118"/>
      <c r="DZ178" s="119"/>
      <c r="EA178" s="119"/>
      <c r="EB178" s="119"/>
      <c r="EC178" s="120"/>
      <c r="ED178" s="121"/>
      <c r="EE178" s="122"/>
      <c r="EF178" s="122"/>
      <c r="EG178" s="123"/>
      <c r="EH178" s="123"/>
      <c r="EI178" s="123"/>
      <c r="EJ178" s="123"/>
      <c r="EK178" s="123"/>
      <c r="EL178" s="123"/>
      <c r="EM178" s="123"/>
      <c r="EN178" s="123"/>
      <c r="EO178" s="124"/>
      <c r="EP178" s="161">
        <f>SUM(DW178:EO178)</f>
        <v>0</v>
      </c>
      <c r="EQ178" s="126"/>
      <c r="ER178" s="856"/>
      <c r="ES178" s="176"/>
      <c r="ET178" s="128"/>
      <c r="EU178" s="129"/>
      <c r="EV178" s="130"/>
      <c r="EW178" s="131"/>
      <c r="EX178" s="132"/>
      <c r="EY178" s="133"/>
      <c r="EZ178" s="134"/>
      <c r="FA178" s="135"/>
      <c r="FB178" s="136">
        <f t="shared" si="2967"/>
        <v>0</v>
      </c>
      <c r="FC178" s="137"/>
      <c r="FD178" s="128"/>
      <c r="FE178" s="865"/>
      <c r="FF178" s="2207">
        <f>الاعدادات!$D$9</f>
        <v>2025</v>
      </c>
      <c r="FG178" s="163">
        <f t="shared" si="2968"/>
        <v>0</v>
      </c>
      <c r="FH178" s="164">
        <f t="shared" si="2969"/>
        <v>0</v>
      </c>
      <c r="FI178" s="164">
        <f>CA170+CB170+CC170+CD170+CE170+BZ170</f>
        <v>0</v>
      </c>
      <c r="FJ178" s="165">
        <f>CF170+CG170+CH170+CI170</f>
        <v>0</v>
      </c>
      <c r="FK178" s="166">
        <f t="shared" si="2970"/>
        <v>0</v>
      </c>
      <c r="FL178" s="164">
        <f t="shared" si="2971"/>
        <v>0</v>
      </c>
      <c r="FM178" s="164">
        <f>DJ170+DK170+DL170+DM170+DN170+DI170</f>
        <v>0</v>
      </c>
      <c r="FN178" s="165">
        <f>DO170+DP170+DQ170+DR170</f>
        <v>0</v>
      </c>
      <c r="FO178" s="166">
        <f t="shared" si="2972"/>
        <v>0</v>
      </c>
      <c r="FP178" s="164">
        <f t="shared" si="2973"/>
        <v>0</v>
      </c>
      <c r="FQ178" s="164">
        <f>CA177+CB177+CC177+CD177+CE177+BZ177</f>
        <v>0</v>
      </c>
      <c r="FR178" s="165">
        <f>CF177+CG177+CH177+CI177</f>
        <v>0</v>
      </c>
      <c r="FS178" s="166">
        <f t="shared" si="2974"/>
        <v>0</v>
      </c>
      <c r="FT178" s="164">
        <f t="shared" si="2975"/>
        <v>0</v>
      </c>
      <c r="FU178" s="164">
        <f>DI177+DJ177+DK177+DL177+DM177+DN177</f>
        <v>0</v>
      </c>
      <c r="FV178" s="167">
        <f>DO177+DP177+DQ177+DR177</f>
        <v>0</v>
      </c>
      <c r="FW178" s="166">
        <f t="shared" si="2976"/>
        <v>0</v>
      </c>
      <c r="FX178" s="164">
        <f t="shared" si="2977"/>
        <v>0</v>
      </c>
      <c r="FY178" s="164">
        <f>ES170+ET170+EU170+EV170+EW170+ER170</f>
        <v>0</v>
      </c>
      <c r="FZ178" s="167">
        <f>EX170+EY170+EZ170+FA170</f>
        <v>0</v>
      </c>
      <c r="GA178" s="166">
        <f t="shared" si="2978"/>
        <v>0</v>
      </c>
      <c r="GB178" s="164">
        <f t="shared" si="2979"/>
        <v>0</v>
      </c>
      <c r="GC178" s="164">
        <f>ES177+ET177+EU177+EV177+EW177+ER177</f>
        <v>0</v>
      </c>
      <c r="GD178" s="167">
        <f>EX177+EY177+EZ177+FA177</f>
        <v>0</v>
      </c>
      <c r="GE178" s="837" t="s">
        <v>184</v>
      </c>
      <c r="GF178" s="169">
        <f>FO180</f>
        <v>0</v>
      </c>
      <c r="GG178" s="170">
        <f>FP180</f>
        <v>0</v>
      </c>
      <c r="GH178" s="170">
        <f>FQ180</f>
        <v>0</v>
      </c>
      <c r="GI178" s="171">
        <f>FR180</f>
        <v>0</v>
      </c>
      <c r="GQ178" s="2234">
        <f>الاعدادات!$D$15</f>
        <v>2024</v>
      </c>
      <c r="GR178" s="1761"/>
      <c r="GS178" s="1762"/>
      <c r="GT178" s="1762"/>
      <c r="GU178" s="1763"/>
      <c r="GV178" s="1763"/>
      <c r="GW178" s="1763"/>
      <c r="GX178" s="1764"/>
      <c r="GY178" s="1765"/>
      <c r="GZ178" s="1766"/>
      <c r="HA178" s="1766"/>
      <c r="HB178" s="1767"/>
      <c r="HC178" s="1767"/>
      <c r="HD178" s="1767"/>
      <c r="HE178" s="1767"/>
      <c r="HF178" s="1767"/>
      <c r="HG178" s="1767"/>
      <c r="HH178" s="1767"/>
      <c r="HI178" s="1767"/>
      <c r="HJ178" s="1768"/>
      <c r="HK178" s="1769">
        <f t="shared" si="2981"/>
        <v>0</v>
      </c>
      <c r="HL178" s="1770"/>
      <c r="HM178" s="1771"/>
      <c r="HN178" s="1772"/>
      <c r="HO178" s="1773"/>
      <c r="HP178" s="1774"/>
      <c r="HQ178" s="1775"/>
      <c r="HR178" s="1776"/>
      <c r="HS178" s="1777"/>
      <c r="HT178" s="1778"/>
      <c r="HU178" s="1779"/>
      <c r="HV178" s="1780"/>
      <c r="HW178" s="1781">
        <f t="shared" si="2982"/>
        <v>0</v>
      </c>
      <c r="HX178" s="1782"/>
      <c r="HY178" s="1782"/>
      <c r="HZ178" s="1783"/>
      <c r="IA178" s="1761"/>
      <c r="IB178" s="1762"/>
      <c r="IC178" s="1762"/>
      <c r="ID178" s="1763"/>
      <c r="IE178" s="1763"/>
      <c r="IF178" s="1763"/>
      <c r="IG178" s="1764"/>
      <c r="IH178" s="1765"/>
      <c r="II178" s="1766"/>
      <c r="IJ178" s="1766"/>
      <c r="IK178" s="1767"/>
      <c r="IL178" s="1767"/>
      <c r="IM178" s="1767"/>
      <c r="IN178" s="1767"/>
      <c r="IO178" s="1767"/>
      <c r="IP178" s="1767"/>
      <c r="IQ178" s="1767"/>
      <c r="IR178" s="1767"/>
      <c r="IS178" s="1768"/>
      <c r="IT178" s="1769">
        <f t="shared" si="2980"/>
        <v>0</v>
      </c>
      <c r="IU178" s="1770"/>
      <c r="IV178" s="1771"/>
      <c r="IW178" s="1772"/>
      <c r="IX178" s="1773"/>
      <c r="IY178" s="1774"/>
      <c r="IZ178" s="1775"/>
      <c r="JA178" s="1776"/>
      <c r="JB178" s="1777"/>
      <c r="JC178" s="1778"/>
      <c r="JD178" s="1779"/>
      <c r="JE178" s="1780"/>
      <c r="JF178" s="1781">
        <f t="shared" si="2983"/>
        <v>0</v>
      </c>
      <c r="JG178" s="1782"/>
      <c r="JH178" s="1782"/>
      <c r="JI178" s="1783"/>
    </row>
    <row r="179" spans="1:269" ht="36.75" customHeight="1" thickBot="1">
      <c r="A179" s="172"/>
      <c r="B179" s="172"/>
      <c r="C179" s="172"/>
      <c r="D179" s="172"/>
      <c r="E179" s="172"/>
      <c r="F179" s="172"/>
      <c r="G179" s="172"/>
      <c r="H179" s="172"/>
      <c r="I179" s="172"/>
      <c r="J179" s="172"/>
      <c r="K179" s="172"/>
      <c r="L179" s="172"/>
      <c r="M179" s="172"/>
      <c r="N179" s="172"/>
      <c r="O179" s="172"/>
      <c r="P179" s="172"/>
      <c r="Q179" s="172"/>
      <c r="R179" s="172"/>
      <c r="S179" s="172"/>
      <c r="T179" s="172"/>
      <c r="U179" s="172"/>
      <c r="V179" s="172"/>
      <c r="W179" s="172"/>
      <c r="X179" s="172"/>
      <c r="Y179" s="172"/>
      <c r="Z179" s="172"/>
      <c r="AA179" s="172"/>
      <c r="AB179" s="172"/>
      <c r="AC179" s="172"/>
      <c r="AD179" s="172"/>
      <c r="AE179" s="172"/>
      <c r="AF179" s="172"/>
      <c r="AG179" s="172"/>
      <c r="AH179" s="172"/>
      <c r="AI179" s="172"/>
      <c r="AJ179" s="172"/>
      <c r="AK179" s="172"/>
      <c r="AL179" s="172"/>
      <c r="AM179" s="172"/>
      <c r="AN179" s="172"/>
      <c r="AO179" s="172"/>
      <c r="AP179" s="172"/>
      <c r="AQ179" s="172"/>
      <c r="AR179" s="172"/>
      <c r="AS179" s="172"/>
      <c r="AT179" s="172"/>
      <c r="AU179" s="172"/>
      <c r="AV179" s="172"/>
      <c r="AW179" s="172"/>
      <c r="AX179" s="172"/>
      <c r="AY179" s="172"/>
      <c r="AZ179" s="172"/>
      <c r="BA179" s="172"/>
      <c r="BB179" s="172"/>
      <c r="BC179" s="172"/>
      <c r="BD179" s="177" t="s">
        <v>181</v>
      </c>
      <c r="BE179" s="843">
        <f t="shared" ref="BE179" si="2984">SUM(BE174:BE178)</f>
        <v>0</v>
      </c>
      <c r="BF179" s="844">
        <f t="shared" ref="BF179" si="2985">SUM(BF174:BF178)</f>
        <v>0</v>
      </c>
      <c r="BG179" s="844">
        <f t="shared" ref="BG179" si="2986">SUM(BG174:BG178)</f>
        <v>0</v>
      </c>
      <c r="BH179" s="844">
        <f t="shared" ref="BH179" si="2987">SUM(BH174:BH178)</f>
        <v>0</v>
      </c>
      <c r="BI179" s="844">
        <f t="shared" ref="BI179" si="2988">SUM(BI174:BI178)</f>
        <v>0</v>
      </c>
      <c r="BJ179" s="844">
        <f t="shared" ref="BJ179" si="2989">SUM(BJ174:BJ178)</f>
        <v>0</v>
      </c>
      <c r="BK179" s="844">
        <f t="shared" ref="BK179" si="2990">SUM(BK174:BK178)</f>
        <v>0</v>
      </c>
      <c r="BL179" s="844">
        <f t="shared" ref="BL179" si="2991">SUM(BL174:BL178)</f>
        <v>0</v>
      </c>
      <c r="BM179" s="844">
        <f t="shared" ref="BM179" si="2992">SUM(BM174:BM178)</f>
        <v>0</v>
      </c>
      <c r="BN179" s="844">
        <f t="shared" ref="BN179" si="2993">SUM(BN174:BN178)</f>
        <v>0</v>
      </c>
      <c r="BO179" s="844">
        <f t="shared" ref="BO179" si="2994">SUM(BO174:BO178)</f>
        <v>0</v>
      </c>
      <c r="BP179" s="844">
        <f t="shared" ref="BP179" si="2995">SUM(BP174:BP178)</f>
        <v>0</v>
      </c>
      <c r="BQ179" s="844">
        <f t="shared" ref="BQ179" si="2996">SUM(BQ174:BQ178)</f>
        <v>0</v>
      </c>
      <c r="BR179" s="844">
        <f t="shared" ref="BR179" si="2997">SUM(BR174:BR178)</f>
        <v>0</v>
      </c>
      <c r="BS179" s="844">
        <f t="shared" ref="BS179" si="2998">SUM(BS174:BS178)</f>
        <v>0</v>
      </c>
      <c r="BT179" s="844">
        <f t="shared" ref="BT179" si="2999">SUM(BT174:BT178)</f>
        <v>0</v>
      </c>
      <c r="BU179" s="844">
        <f t="shared" ref="BU179" si="3000">SUM(BU174:BU178)</f>
        <v>0</v>
      </c>
      <c r="BV179" s="844">
        <f t="shared" ref="BV179" si="3001">SUM(BV174:BV178)</f>
        <v>0</v>
      </c>
      <c r="BW179" s="844">
        <f t="shared" ref="BW179" si="3002">SUM(BW174:BW178)</f>
        <v>0</v>
      </c>
      <c r="BX179" s="845">
        <f t="shared" ref="BX179" si="3003">BW179+BV179+BO179+BN179+BM179+BL179+BK179+BJ179+BI179+BH179+BG179+BF179+BE179</f>
        <v>0</v>
      </c>
      <c r="BY179" s="844">
        <f t="shared" ref="BY179" si="3004">SUM(BY174:BY178)</f>
        <v>0</v>
      </c>
      <c r="BZ179" s="844">
        <f t="shared" ref="BZ179" si="3005">SUM(BZ174:BZ178)</f>
        <v>0</v>
      </c>
      <c r="CA179" s="844">
        <f t="shared" ref="CA179" si="3006">SUM(CA174:CA178)</f>
        <v>0</v>
      </c>
      <c r="CB179" s="844">
        <f t="shared" ref="CB179" si="3007">SUM(CB174:CB178)</f>
        <v>0</v>
      </c>
      <c r="CC179" s="844">
        <f t="shared" ref="CC179" si="3008">SUM(CC174:CC178)</f>
        <v>0</v>
      </c>
      <c r="CD179" s="844">
        <f t="shared" ref="CD179" si="3009">SUM(CD174:CD178)</f>
        <v>0</v>
      </c>
      <c r="CE179" s="844">
        <f t="shared" ref="CE179" si="3010">SUM(CE174:CE178)</f>
        <v>0</v>
      </c>
      <c r="CF179" s="844">
        <f t="shared" ref="CF179" si="3011">SUM(CF174:CF178)</f>
        <v>0</v>
      </c>
      <c r="CG179" s="844">
        <f t="shared" ref="CG179" si="3012">SUM(CG174:CG178)</f>
        <v>0</v>
      </c>
      <c r="CH179" s="2208">
        <f t="shared" ref="CH179" si="3013">SUM(CH174:CH178)</f>
        <v>0</v>
      </c>
      <c r="CI179" s="844">
        <f t="shared" ref="CI179" si="3014">SUM(CI174:CI178)</f>
        <v>0</v>
      </c>
      <c r="CJ179" s="844">
        <f t="shared" ref="CJ179" si="3015">SUM(CJ174:CJ178)</f>
        <v>0</v>
      </c>
      <c r="CK179" s="844">
        <f t="shared" ref="CK179" si="3016">SUM(CK174:CK178)</f>
        <v>0</v>
      </c>
      <c r="CL179" s="844">
        <f t="shared" ref="CL179" si="3017">SUM(CL174:CL178)</f>
        <v>0</v>
      </c>
      <c r="CM179" s="2209">
        <f t="shared" ref="CM179" si="3018">SUM(CM174:CM178)</f>
        <v>0</v>
      </c>
      <c r="CN179" s="843">
        <f t="shared" ref="CN179" si="3019">SUM(CN174:CN178)</f>
        <v>0</v>
      </c>
      <c r="CO179" s="844">
        <f t="shared" ref="CO179" si="3020">SUM(CO174:CO178)</f>
        <v>0</v>
      </c>
      <c r="CP179" s="844">
        <f t="shared" ref="CP179" si="3021">SUM(CP174:CP178)</f>
        <v>0</v>
      </c>
      <c r="CQ179" s="844">
        <f t="shared" ref="CQ179" si="3022">SUM(CQ174:CQ178)</f>
        <v>0</v>
      </c>
      <c r="CR179" s="844">
        <f t="shared" ref="CR179" si="3023">SUM(CR174:CR178)</f>
        <v>0</v>
      </c>
      <c r="CS179" s="844">
        <f t="shared" ref="CS179" si="3024">SUM(CS174:CS178)</f>
        <v>0</v>
      </c>
      <c r="CT179" s="844">
        <f t="shared" ref="CT179" si="3025">SUM(CT174:CT178)</f>
        <v>0</v>
      </c>
      <c r="CU179" s="844">
        <f t="shared" ref="CU179" si="3026">SUM(CU174:CU178)</f>
        <v>0</v>
      </c>
      <c r="CV179" s="844">
        <f t="shared" ref="CV179" si="3027">SUM(CV174:CV178)</f>
        <v>0</v>
      </c>
      <c r="CW179" s="844">
        <f t="shared" ref="CW179" si="3028">SUM(CW174:CW178)</f>
        <v>0</v>
      </c>
      <c r="CX179" s="844">
        <f t="shared" ref="CX179" si="3029">SUM(CX174:CX178)</f>
        <v>0</v>
      </c>
      <c r="CY179" s="844">
        <f t="shared" ref="CY179" si="3030">SUM(CY174:CY178)</f>
        <v>0</v>
      </c>
      <c r="CZ179" s="844">
        <f t="shared" ref="CZ179" si="3031">SUM(CZ174:CZ178)</f>
        <v>0</v>
      </c>
      <c r="DA179" s="844">
        <f t="shared" ref="DA179" si="3032">SUM(DA174:DA178)</f>
        <v>0</v>
      </c>
      <c r="DB179" s="844">
        <f t="shared" ref="DB179" si="3033">SUM(DB174:DB178)</f>
        <v>0</v>
      </c>
      <c r="DC179" s="844">
        <f t="shared" ref="DC179" si="3034">SUM(DC174:DC178)</f>
        <v>0</v>
      </c>
      <c r="DD179" s="844">
        <f t="shared" ref="DD179" si="3035">SUM(DD174:DD178)</f>
        <v>0</v>
      </c>
      <c r="DE179" s="844">
        <f t="shared" ref="DE179" si="3036">SUM(DE174:DE178)</f>
        <v>0</v>
      </c>
      <c r="DF179" s="844">
        <f t="shared" ref="DF179" si="3037">SUM(DF174:DF178)</f>
        <v>0</v>
      </c>
      <c r="DG179" s="845">
        <f t="shared" ref="DG179" si="3038">DF179+DE179+CX179+CW179+CV179+CU179+CT179+CS179+CR179+CQ179+CP179+CO179+CN179</f>
        <v>0</v>
      </c>
      <c r="DH179" s="844">
        <f t="shared" ref="DH179" si="3039">SUM(DH174:DH178)</f>
        <v>0</v>
      </c>
      <c r="DI179" s="844">
        <f t="shared" ref="DI179" si="3040">SUM(DI174:DI178)</f>
        <v>0</v>
      </c>
      <c r="DJ179" s="844">
        <f t="shared" ref="DJ179" si="3041">SUM(DJ174:DJ178)</f>
        <v>0</v>
      </c>
      <c r="DK179" s="844">
        <f t="shared" ref="DK179" si="3042">SUM(DK174:DK178)</f>
        <v>0</v>
      </c>
      <c r="DL179" s="844">
        <f t="shared" ref="DL179" si="3043">SUM(DL174:DL178)</f>
        <v>0</v>
      </c>
      <c r="DM179" s="844">
        <f t="shared" ref="DM179" si="3044">SUM(DM174:DM178)</f>
        <v>0</v>
      </c>
      <c r="DN179" s="844">
        <f t="shared" ref="DN179" si="3045">SUM(DN174:DN178)</f>
        <v>0</v>
      </c>
      <c r="DO179" s="844">
        <f t="shared" ref="DO179" si="3046">SUM(DO174:DO178)</f>
        <v>0</v>
      </c>
      <c r="DP179" s="844">
        <f t="shared" ref="DP179" si="3047">SUM(DP174:DP178)</f>
        <v>0</v>
      </c>
      <c r="DQ179" s="2208">
        <f t="shared" ref="DQ179" si="3048">SUM(DQ174:DQ178)</f>
        <v>0</v>
      </c>
      <c r="DR179" s="844">
        <f t="shared" ref="DR179" si="3049">SUM(DR174:DR178)</f>
        <v>0</v>
      </c>
      <c r="DS179" s="844">
        <f t="shared" ref="DS179" si="3050">SUM(DS174:DS178)</f>
        <v>0</v>
      </c>
      <c r="DT179" s="844">
        <f t="shared" ref="DT179" si="3051">SUM(DT174:DT178)</f>
        <v>0</v>
      </c>
      <c r="DU179" s="844">
        <f t="shared" ref="DU179" si="3052">SUM(DU174:DU178)</f>
        <v>0</v>
      </c>
      <c r="DV179" s="2210">
        <f t="shared" ref="DV179" si="3053">SUM(DV174:DV178)</f>
        <v>0</v>
      </c>
      <c r="DW179" s="843">
        <f t="shared" ref="DW179" si="3054">SUM(DW174:DW178)</f>
        <v>0</v>
      </c>
      <c r="DX179" s="844">
        <f t="shared" ref="DX179" si="3055">SUM(DX174:DX178)</f>
        <v>0</v>
      </c>
      <c r="DY179" s="844">
        <f t="shared" ref="DY179" si="3056">SUM(DY174:DY178)</f>
        <v>0</v>
      </c>
      <c r="DZ179" s="844">
        <f t="shared" ref="DZ179" si="3057">SUM(DZ174:DZ178)</f>
        <v>0</v>
      </c>
      <c r="EA179" s="844">
        <f t="shared" ref="EA179" si="3058">SUM(EA174:EA178)</f>
        <v>0</v>
      </c>
      <c r="EB179" s="844">
        <f t="shared" ref="EB179" si="3059">SUM(EB174:EB178)</f>
        <v>0</v>
      </c>
      <c r="EC179" s="844">
        <f t="shared" ref="EC179" si="3060">SUM(EC174:EC178)</f>
        <v>0</v>
      </c>
      <c r="ED179" s="844">
        <f t="shared" ref="ED179" si="3061">SUM(ED174:ED178)</f>
        <v>0</v>
      </c>
      <c r="EE179" s="844">
        <f t="shared" ref="EE179" si="3062">SUM(EE174:EE178)</f>
        <v>0</v>
      </c>
      <c r="EF179" s="844">
        <f t="shared" ref="EF179" si="3063">SUM(EF174:EF178)</f>
        <v>0</v>
      </c>
      <c r="EG179" s="844">
        <f t="shared" ref="EG179" si="3064">SUM(EG174:EG178)</f>
        <v>0</v>
      </c>
      <c r="EH179" s="844">
        <f t="shared" ref="EH179" si="3065">SUM(EH174:EH178)</f>
        <v>0</v>
      </c>
      <c r="EI179" s="844">
        <f t="shared" ref="EI179" si="3066">SUM(EI174:EI178)</f>
        <v>0</v>
      </c>
      <c r="EJ179" s="844">
        <f t="shared" ref="EJ179" si="3067">SUM(EJ174:EJ178)</f>
        <v>0</v>
      </c>
      <c r="EK179" s="844">
        <f t="shared" ref="EK179" si="3068">SUM(EK174:EK178)</f>
        <v>0</v>
      </c>
      <c r="EL179" s="844">
        <f t="shared" ref="EL179" si="3069">SUM(EL174:EL178)</f>
        <v>0</v>
      </c>
      <c r="EM179" s="844">
        <f t="shared" ref="EM179" si="3070">SUM(EM174:EM178)</f>
        <v>0</v>
      </c>
      <c r="EN179" s="844">
        <f t="shared" ref="EN179" si="3071">SUM(EN174:EN178)</f>
        <v>0</v>
      </c>
      <c r="EO179" s="844">
        <f t="shared" ref="EO179" si="3072">SUM(EO174:EO178)</f>
        <v>0</v>
      </c>
      <c r="EP179" s="845">
        <f t="shared" ref="EP179" si="3073">EO179+EN179+EG179+EF179+EE179+ED179+EC179+EB179+EA179+DZ179+DY179+DX179+DW179</f>
        <v>0</v>
      </c>
      <c r="EQ179" s="844">
        <f>SUM(EQ174:EQ178)</f>
        <v>0</v>
      </c>
      <c r="ER179" s="844"/>
      <c r="ES179" s="844">
        <f t="shared" ref="ES179" si="3074">SUM(ES174:ES178)</f>
        <v>0</v>
      </c>
      <c r="ET179" s="844">
        <f t="shared" ref="ET179" si="3075">SUM(ET174:ET178)</f>
        <v>0</v>
      </c>
      <c r="EU179" s="844">
        <f t="shared" ref="EU179" si="3076">SUM(EU174:EU178)</f>
        <v>0</v>
      </c>
      <c r="EV179" s="844">
        <f t="shared" ref="EV179" si="3077">SUM(EV174:EV178)</f>
        <v>0</v>
      </c>
      <c r="EW179" s="844">
        <f t="shared" ref="EW179" si="3078">SUM(EW174:EW178)</f>
        <v>0</v>
      </c>
      <c r="EX179" s="844">
        <f t="shared" ref="EX179" si="3079">SUM(EX174:EX178)</f>
        <v>0</v>
      </c>
      <c r="EY179" s="844">
        <f t="shared" ref="EY179" si="3080">SUM(EY174:EY178)</f>
        <v>0</v>
      </c>
      <c r="EZ179" s="2208">
        <f t="shared" ref="EZ179" si="3081">SUM(EZ174:EZ178)</f>
        <v>0</v>
      </c>
      <c r="FA179" s="844">
        <f t="shared" ref="FA179" si="3082">SUM(FA174:FA178)</f>
        <v>0</v>
      </c>
      <c r="FB179" s="844">
        <f t="shared" ref="FB179" si="3083">SUM(FB174:FB178)</f>
        <v>0</v>
      </c>
      <c r="FC179" s="844">
        <f t="shared" ref="FC179" si="3084">SUM(FC174:FC178)</f>
        <v>0</v>
      </c>
      <c r="FD179" s="844">
        <f t="shared" ref="FD179" si="3085">SUM(FD174:FD178)</f>
        <v>0</v>
      </c>
      <c r="FE179" s="2210">
        <f t="shared" ref="FE179" si="3086">SUM(FE174:FE178)</f>
        <v>0</v>
      </c>
      <c r="FF179" s="2211">
        <f>الاعدادات!$D$10</f>
        <v>2026</v>
      </c>
      <c r="FG179" s="2194">
        <f t="shared" si="2968"/>
        <v>0</v>
      </c>
      <c r="FH179" s="2195">
        <f t="shared" si="2969"/>
        <v>0</v>
      </c>
      <c r="FI179" s="2195">
        <f>CA171+CB171+CC171+CD171+CE171+BZ171</f>
        <v>0</v>
      </c>
      <c r="FJ179" s="2196">
        <f>CF171+CG171+CH171+CI171</f>
        <v>0</v>
      </c>
      <c r="FK179" s="2197">
        <f t="shared" si="2970"/>
        <v>0</v>
      </c>
      <c r="FL179" s="2195">
        <f t="shared" si="2971"/>
        <v>0</v>
      </c>
      <c r="FM179" s="2195">
        <f>DJ171+DK171+DL171+DM171+DN171+DI171</f>
        <v>0</v>
      </c>
      <c r="FN179" s="2196">
        <f>DO171+DP171+DQ171+DR171</f>
        <v>0</v>
      </c>
      <c r="FO179" s="2197">
        <f t="shared" si="2972"/>
        <v>0</v>
      </c>
      <c r="FP179" s="2195">
        <f t="shared" si="2973"/>
        <v>0</v>
      </c>
      <c r="FQ179" s="2195">
        <f>CA178+CB178+CC178+CD178+CE178+BZ178</f>
        <v>0</v>
      </c>
      <c r="FR179" s="2196">
        <f>CF178+CG178+CH178+CI178</f>
        <v>0</v>
      </c>
      <c r="FS179" s="2197">
        <f t="shared" si="2974"/>
        <v>0</v>
      </c>
      <c r="FT179" s="2195">
        <f t="shared" si="2975"/>
        <v>0</v>
      </c>
      <c r="FU179" s="2195">
        <f>DI178+DJ178+DK178+DL178+DM178+DN178</f>
        <v>0</v>
      </c>
      <c r="FV179" s="2198">
        <f>DO178+DP178+DQ178+DR178</f>
        <v>0</v>
      </c>
      <c r="FW179" s="2197">
        <f t="shared" si="2976"/>
        <v>0</v>
      </c>
      <c r="FX179" s="2195">
        <f t="shared" si="2977"/>
        <v>0</v>
      </c>
      <c r="FY179" s="2195">
        <f>ES171+ET171+EU171+EV171+EW171+ER171</f>
        <v>0</v>
      </c>
      <c r="FZ179" s="2198">
        <f>EX171+EY171+EZ171+FA171</f>
        <v>0</v>
      </c>
      <c r="GA179" s="2197">
        <f t="shared" si="2978"/>
        <v>0</v>
      </c>
      <c r="GB179" s="2195">
        <f t="shared" si="2979"/>
        <v>0</v>
      </c>
      <c r="GC179" s="2195">
        <f>ES178+ET178+EU178+EV178+EW178+ER178</f>
        <v>0</v>
      </c>
      <c r="GD179" s="2198">
        <f>EX178+EY178+EZ178+FA178</f>
        <v>0</v>
      </c>
      <c r="GE179" s="2123" t="s">
        <v>185</v>
      </c>
      <c r="GF179" s="2204">
        <f>FS180</f>
        <v>0</v>
      </c>
      <c r="GG179" s="2205">
        <f>FT180</f>
        <v>0</v>
      </c>
      <c r="GH179" s="2205">
        <f>FU180</f>
        <v>0</v>
      </c>
      <c r="GI179" s="2206">
        <f>FV180</f>
        <v>0</v>
      </c>
      <c r="GQ179" s="2234">
        <f>الاعدادات!$D$16</f>
        <v>2025</v>
      </c>
      <c r="GR179" s="1761"/>
      <c r="GS179" s="1762"/>
      <c r="GT179" s="1762"/>
      <c r="GU179" s="1763"/>
      <c r="GV179" s="1763"/>
      <c r="GW179" s="1763"/>
      <c r="GX179" s="1764"/>
      <c r="GY179" s="1765"/>
      <c r="GZ179" s="1766"/>
      <c r="HA179" s="1766"/>
      <c r="HB179" s="1767"/>
      <c r="HC179" s="1767"/>
      <c r="HD179" s="1767"/>
      <c r="HE179" s="1767"/>
      <c r="HF179" s="1767"/>
      <c r="HG179" s="1767"/>
      <c r="HH179" s="1767"/>
      <c r="HI179" s="1767"/>
      <c r="HJ179" s="1768"/>
      <c r="HK179" s="1769">
        <f>SUM(GR179:HJ179)</f>
        <v>0</v>
      </c>
      <c r="HL179" s="1770"/>
      <c r="HM179" s="1771"/>
      <c r="HN179" s="1772"/>
      <c r="HO179" s="1773"/>
      <c r="HP179" s="1774"/>
      <c r="HQ179" s="1775"/>
      <c r="HR179" s="1776"/>
      <c r="HS179" s="1777"/>
      <c r="HT179" s="1778"/>
      <c r="HU179" s="1779"/>
      <c r="HV179" s="1780"/>
      <c r="HW179" s="1781">
        <f t="shared" si="2982"/>
        <v>0</v>
      </c>
      <c r="HX179" s="1782"/>
      <c r="HY179" s="1782"/>
      <c r="HZ179" s="1783"/>
      <c r="IA179" s="1761"/>
      <c r="IB179" s="1762"/>
      <c r="IC179" s="1762"/>
      <c r="ID179" s="1763"/>
      <c r="IE179" s="1763"/>
      <c r="IF179" s="1763"/>
      <c r="IG179" s="1764"/>
      <c r="IH179" s="1765"/>
      <c r="II179" s="1766"/>
      <c r="IJ179" s="1766"/>
      <c r="IK179" s="1767"/>
      <c r="IL179" s="1767"/>
      <c r="IM179" s="1767"/>
      <c r="IN179" s="1767"/>
      <c r="IO179" s="1767"/>
      <c r="IP179" s="1767"/>
      <c r="IQ179" s="1767"/>
      <c r="IR179" s="1767"/>
      <c r="IS179" s="1768"/>
      <c r="IT179" s="1769">
        <f t="shared" si="2980"/>
        <v>0</v>
      </c>
      <c r="IU179" s="1770"/>
      <c r="IV179" s="1771"/>
      <c r="IW179" s="1772"/>
      <c r="IX179" s="1773"/>
      <c r="IY179" s="1774"/>
      <c r="IZ179" s="1775"/>
      <c r="JA179" s="1776"/>
      <c r="JB179" s="1777"/>
      <c r="JC179" s="1778"/>
      <c r="JD179" s="1779"/>
      <c r="JE179" s="1780"/>
      <c r="JF179" s="1781">
        <f t="shared" si="2983"/>
        <v>0</v>
      </c>
      <c r="JG179" s="1782"/>
      <c r="JH179" s="1782"/>
      <c r="JI179" s="1783"/>
    </row>
    <row r="180" spans="1:269" ht="36.75" customHeight="1">
      <c r="A180" s="2121"/>
      <c r="B180" s="2121"/>
      <c r="C180" s="2121"/>
      <c r="D180" s="2121"/>
      <c r="E180" s="2121"/>
      <c r="F180" s="2121"/>
      <c r="G180" s="2121"/>
      <c r="H180" s="2121"/>
      <c r="I180" s="2121"/>
      <c r="J180" s="2121"/>
      <c r="K180" s="2121"/>
      <c r="L180" s="2121"/>
      <c r="M180" s="2121"/>
      <c r="N180" s="2121"/>
      <c r="O180" s="2121"/>
      <c r="P180" s="2121"/>
      <c r="Q180" s="2121"/>
      <c r="R180" s="2121"/>
      <c r="S180" s="2121"/>
      <c r="T180" s="2121"/>
      <c r="U180" s="2121"/>
      <c r="V180" s="2121"/>
      <c r="W180" s="2121"/>
      <c r="X180" s="2121"/>
      <c r="Y180" s="2121"/>
      <c r="Z180" s="2121"/>
      <c r="AA180" s="2121"/>
      <c r="AB180" s="2121"/>
      <c r="AC180" s="2121"/>
      <c r="AD180" s="2121"/>
      <c r="AE180" s="2121"/>
      <c r="AF180" s="2121"/>
      <c r="AG180" s="2121"/>
      <c r="AH180" s="2121"/>
      <c r="AI180" s="2121"/>
      <c r="AJ180" s="2121"/>
      <c r="AK180" s="2121"/>
      <c r="AL180" s="2121"/>
      <c r="AM180" s="2121"/>
      <c r="AN180" s="2121"/>
      <c r="AO180" s="2121"/>
      <c r="AP180" s="2121"/>
      <c r="AQ180" s="2121"/>
      <c r="AR180" s="2121"/>
      <c r="AS180" s="2121"/>
      <c r="AT180" s="2121"/>
      <c r="AU180" s="2121"/>
      <c r="AV180" s="2121"/>
      <c r="AW180" s="2121"/>
      <c r="AX180" s="2121"/>
      <c r="AY180" s="2121"/>
      <c r="AZ180" s="2121"/>
      <c r="BA180" s="2121"/>
      <c r="BB180" s="2121"/>
      <c r="BC180" s="2121"/>
      <c r="BD180" s="2122"/>
      <c r="BE180" s="2122"/>
      <c r="BF180" s="2122"/>
      <c r="BG180" s="2122"/>
      <c r="BH180" s="2122"/>
      <c r="BI180" s="2122"/>
      <c r="BJ180" s="2122"/>
      <c r="BK180" s="2122"/>
      <c r="BL180" s="2122"/>
      <c r="BM180" s="2122"/>
      <c r="BN180" s="2122"/>
      <c r="BO180" s="2122"/>
      <c r="BP180" s="2122"/>
      <c r="BQ180" s="2122"/>
      <c r="BR180" s="2122"/>
      <c r="BS180" s="2122"/>
      <c r="BT180" s="2122"/>
      <c r="BU180" s="2122"/>
      <c r="BV180" s="2122"/>
      <c r="BW180" s="2122"/>
      <c r="BX180" s="2122"/>
      <c r="BY180" s="2122"/>
      <c r="BZ180" s="2122"/>
      <c r="CA180" s="2122"/>
      <c r="CB180" s="2122"/>
      <c r="CC180" s="2122"/>
      <c r="CD180" s="2122"/>
      <c r="CE180" s="2122"/>
      <c r="CF180" s="2122"/>
      <c r="CG180" s="2122"/>
      <c r="CH180" s="2122"/>
      <c r="CI180" s="2122"/>
      <c r="CJ180" s="2122"/>
      <c r="CK180" s="2122"/>
      <c r="CL180" s="2122"/>
      <c r="CM180" s="2122"/>
      <c r="CN180" s="2122"/>
      <c r="CO180" s="2122"/>
      <c r="CP180" s="2122"/>
      <c r="CQ180" s="2122"/>
      <c r="CR180" s="2122"/>
      <c r="CS180" s="2122"/>
      <c r="CT180" s="2122"/>
      <c r="CU180" s="2122"/>
      <c r="CV180" s="2122"/>
      <c r="CW180" s="2122"/>
      <c r="CX180" s="2122"/>
      <c r="CY180" s="2122"/>
      <c r="CZ180" s="2122"/>
      <c r="DA180" s="2122"/>
      <c r="DB180" s="2122"/>
      <c r="DC180" s="2122"/>
      <c r="DD180" s="2122"/>
      <c r="DE180" s="2122"/>
      <c r="DF180" s="2122"/>
      <c r="DG180" s="2122"/>
      <c r="DH180" s="2122"/>
      <c r="DI180" s="2122"/>
      <c r="DJ180" s="2122"/>
      <c r="DK180" s="2122"/>
      <c r="DL180" s="2122"/>
      <c r="DM180" s="2122"/>
      <c r="DN180" s="2122"/>
      <c r="DO180" s="2122"/>
      <c r="DP180" s="2122"/>
      <c r="DQ180" s="2122"/>
      <c r="DR180" s="2122"/>
      <c r="DS180" s="2122"/>
      <c r="DT180" s="2122"/>
      <c r="DU180" s="2122"/>
      <c r="DV180" s="2122"/>
      <c r="DW180" s="2122"/>
      <c r="DX180" s="2122"/>
      <c r="DY180" s="2122"/>
      <c r="DZ180" s="2122"/>
      <c r="EA180" s="2122"/>
      <c r="EB180" s="2122"/>
      <c r="EC180" s="2122"/>
      <c r="ED180" s="2122"/>
      <c r="EE180" s="2122"/>
      <c r="EF180" s="2122"/>
      <c r="EG180" s="2122"/>
      <c r="EH180" s="2122"/>
      <c r="EI180" s="2122"/>
      <c r="EJ180" s="2122"/>
      <c r="EK180" s="2122"/>
      <c r="EL180" s="2122"/>
      <c r="EM180" s="2122"/>
      <c r="EN180" s="2122"/>
      <c r="EO180" s="2122"/>
      <c r="EP180" s="2122"/>
      <c r="EQ180" s="2122"/>
      <c r="ER180" s="2122"/>
      <c r="ES180" s="2122"/>
      <c r="ET180" s="2122"/>
      <c r="EU180" s="2122"/>
      <c r="EV180" s="2122"/>
      <c r="EW180" s="2122"/>
      <c r="EX180" s="2122"/>
      <c r="EY180" s="2122"/>
      <c r="EZ180" s="2122"/>
      <c r="FA180" s="2122"/>
      <c r="FB180" s="2122"/>
      <c r="FC180" s="2122"/>
      <c r="FD180" s="2122"/>
      <c r="FE180" s="2122"/>
      <c r="FF180" s="2142" t="s">
        <v>106</v>
      </c>
      <c r="FG180" s="2199">
        <f t="shared" ref="FG180" si="3087">SUM(FG175:FG179)</f>
        <v>0</v>
      </c>
      <c r="FH180" s="2200">
        <f t="shared" ref="FH180" si="3088">SUM(FH175:FH179)</f>
        <v>0</v>
      </c>
      <c r="FI180" s="2200">
        <f t="shared" ref="FI180" si="3089">SUM(FI175:FI179)</f>
        <v>0</v>
      </c>
      <c r="FJ180" s="2201">
        <f t="shared" ref="FJ180" si="3090">SUM(FJ175:FJ179)</f>
        <v>0</v>
      </c>
      <c r="FK180" s="2199">
        <f t="shared" ref="FK180" si="3091">SUM(FK175:FK179)</f>
        <v>0</v>
      </c>
      <c r="FL180" s="2200">
        <f t="shared" ref="FL180" si="3092">SUM(FL175:FL179)</f>
        <v>0</v>
      </c>
      <c r="FM180" s="2200">
        <f t="shared" ref="FM180" si="3093">SUM(FM175:FM179)</f>
        <v>0</v>
      </c>
      <c r="FN180" s="2202">
        <f t="shared" ref="FN180" si="3094">SUM(FN175:FN179)</f>
        <v>0</v>
      </c>
      <c r="FO180" s="2199">
        <f t="shared" ref="FO180" si="3095">SUM(FO175:FO179)</f>
        <v>0</v>
      </c>
      <c r="FP180" s="2200">
        <f t="shared" ref="FP180" si="3096">SUM(FP175:FP179)</f>
        <v>0</v>
      </c>
      <c r="FQ180" s="2200">
        <f t="shared" ref="FQ180" si="3097">SUM(FQ175:FQ179)</f>
        <v>0</v>
      </c>
      <c r="FR180" s="2202">
        <f t="shared" ref="FR180" si="3098">SUM(FR175:FR179)</f>
        <v>0</v>
      </c>
      <c r="FS180" s="2199">
        <f t="shared" ref="FS180" si="3099">SUM(FS175:FS179)</f>
        <v>0</v>
      </c>
      <c r="FT180" s="2200">
        <f t="shared" ref="FT180" si="3100">SUM(FT175:FT179)</f>
        <v>0</v>
      </c>
      <c r="FU180" s="2203">
        <f t="shared" ref="FU180" si="3101">SUM(FU175:FU179)</f>
        <v>0</v>
      </c>
      <c r="FV180" s="2202">
        <f t="shared" ref="FV180" si="3102">SUM(FV175:FV179)</f>
        <v>0</v>
      </c>
      <c r="FW180" s="2199">
        <f t="shared" ref="FW180" si="3103">SUM(FW175:FW179)</f>
        <v>0</v>
      </c>
      <c r="FX180" s="2200">
        <f t="shared" ref="FX180" si="3104">SUM(FX175:FX179)</f>
        <v>0</v>
      </c>
      <c r="FY180" s="2200">
        <f t="shared" ref="FY180" si="3105">SUM(FY175:FY179)</f>
        <v>0</v>
      </c>
      <c r="FZ180" s="2202">
        <f t="shared" ref="FZ180" si="3106">SUM(FZ175:FZ179)</f>
        <v>0</v>
      </c>
      <c r="GA180" s="2199">
        <f t="shared" ref="GA180" si="3107">SUM(GA175:GA179)</f>
        <v>0</v>
      </c>
      <c r="GB180" s="2200">
        <f t="shared" ref="GB180" si="3108">SUM(GB175:GB179)</f>
        <v>0</v>
      </c>
      <c r="GC180" s="2200">
        <f t="shared" ref="GC180" si="3109">SUM(GC175:GC179)</f>
        <v>0</v>
      </c>
      <c r="GD180" s="2202">
        <f t="shared" ref="GD180" si="3110">SUM(GD175:GD179)</f>
        <v>0</v>
      </c>
      <c r="GE180" s="2143"/>
      <c r="GF180" s="2199">
        <f>SUM(GF175:GF179)</f>
        <v>0</v>
      </c>
      <c r="GG180" s="2200">
        <f>SUM(GG175:GG179)</f>
        <v>0</v>
      </c>
      <c r="GH180" s="2200">
        <f>SUM(GH175:GH179)</f>
        <v>0</v>
      </c>
      <c r="GI180" s="2202">
        <f>SUM(GI175:GI179)</f>
        <v>0</v>
      </c>
      <c r="GQ180" s="2234">
        <f>الاعدادات!$D$17</f>
        <v>2026</v>
      </c>
      <c r="GR180" s="1761"/>
      <c r="GS180" s="1762"/>
      <c r="GT180" s="1762"/>
      <c r="GU180" s="1763"/>
      <c r="GV180" s="1763"/>
      <c r="GW180" s="1763"/>
      <c r="GX180" s="1764"/>
      <c r="GY180" s="1765"/>
      <c r="GZ180" s="1766"/>
      <c r="HA180" s="1766"/>
      <c r="HB180" s="1767"/>
      <c r="HC180" s="1767"/>
      <c r="HD180" s="1767"/>
      <c r="HE180" s="1767"/>
      <c r="HF180" s="1767"/>
      <c r="HG180" s="1767"/>
      <c r="HH180" s="1767"/>
      <c r="HI180" s="1767"/>
      <c r="HJ180" s="1768"/>
      <c r="HK180" s="1769">
        <f t="shared" ref="HK180:HK181" si="3111">SUM(GR180:HJ180)</f>
        <v>0</v>
      </c>
      <c r="HL180" s="1770"/>
      <c r="HM180" s="1771"/>
      <c r="HN180" s="1772"/>
      <c r="HO180" s="1773"/>
      <c r="HP180" s="1774"/>
      <c r="HQ180" s="1775"/>
      <c r="HR180" s="1776"/>
      <c r="HS180" s="1777"/>
      <c r="HT180" s="1778"/>
      <c r="HU180" s="1779"/>
      <c r="HV180" s="1780"/>
      <c r="HW180" s="1781">
        <f t="shared" si="2982"/>
        <v>0</v>
      </c>
      <c r="HX180" s="1782"/>
      <c r="HY180" s="1782"/>
      <c r="HZ180" s="1783"/>
      <c r="IA180" s="1761"/>
      <c r="IB180" s="1762"/>
      <c r="IC180" s="1762"/>
      <c r="ID180" s="1763"/>
      <c r="IE180" s="1763"/>
      <c r="IF180" s="1763"/>
      <c r="IG180" s="1764"/>
      <c r="IH180" s="1765"/>
      <c r="II180" s="1766"/>
      <c r="IJ180" s="1766"/>
      <c r="IK180" s="1767"/>
      <c r="IL180" s="1767"/>
      <c r="IM180" s="1767"/>
      <c r="IN180" s="1767"/>
      <c r="IO180" s="1767"/>
      <c r="IP180" s="1767"/>
      <c r="IQ180" s="1767"/>
      <c r="IR180" s="1767"/>
      <c r="IS180" s="1768"/>
      <c r="IT180" s="1769">
        <f t="shared" si="2980"/>
        <v>0</v>
      </c>
      <c r="IU180" s="1770"/>
      <c r="IV180" s="1771"/>
      <c r="IW180" s="1772"/>
      <c r="IX180" s="1773"/>
      <c r="IY180" s="1774"/>
      <c r="IZ180" s="1775"/>
      <c r="JA180" s="1776"/>
      <c r="JB180" s="1777"/>
      <c r="JC180" s="1778"/>
      <c r="JD180" s="1779"/>
      <c r="JE180" s="1780"/>
      <c r="JF180" s="1781">
        <f t="shared" si="2983"/>
        <v>0</v>
      </c>
      <c r="JG180" s="1782"/>
      <c r="JH180" s="1782"/>
      <c r="JI180" s="1783"/>
    </row>
    <row r="181" spans="1:269" ht="36.75" customHeight="1" thickBot="1">
      <c r="A181" s="2096"/>
      <c r="B181" s="2095"/>
      <c r="C181" s="2095"/>
      <c r="D181" s="2095"/>
      <c r="E181" s="2095"/>
      <c r="F181" s="2095"/>
      <c r="G181" s="2095"/>
      <c r="H181" s="2072"/>
      <c r="I181" s="2073"/>
      <c r="J181" s="2097"/>
      <c r="K181" s="2091"/>
      <c r="L181" s="2074"/>
      <c r="M181" s="2075"/>
      <c r="N181" s="2075"/>
      <c r="O181" s="2075"/>
      <c r="P181" s="2075"/>
      <c r="Q181" s="2075"/>
      <c r="R181" s="2075"/>
      <c r="S181" s="2075"/>
      <c r="T181" s="2075"/>
      <c r="U181" s="2075"/>
      <c r="V181" s="2075"/>
      <c r="W181" s="2075"/>
      <c r="X181" s="2075"/>
      <c r="Y181" s="2075"/>
      <c r="Z181" s="2076"/>
      <c r="AA181" s="2077"/>
      <c r="AB181" s="2077"/>
      <c r="AC181" s="2077"/>
      <c r="AD181" s="2077"/>
      <c r="AE181" s="2077"/>
      <c r="AF181" s="2078"/>
      <c r="AG181" s="2077"/>
      <c r="AH181" s="2077"/>
      <c r="AI181" s="2079"/>
      <c r="AJ181" s="2077"/>
      <c r="AK181" s="2077"/>
      <c r="AL181" s="2077"/>
      <c r="AM181" s="2077"/>
      <c r="AN181" s="2080"/>
      <c r="AO181" s="2081"/>
      <c r="AP181" s="2081"/>
      <c r="AQ181" s="2081"/>
      <c r="AR181" s="2078"/>
      <c r="AS181" s="2081"/>
      <c r="AT181" s="2082"/>
      <c r="AU181" s="2077"/>
      <c r="AV181" s="2077"/>
      <c r="AW181" s="2077"/>
      <c r="AX181" s="2077"/>
      <c r="AY181" s="2077"/>
      <c r="AZ181" s="2082"/>
      <c r="BA181" s="2077"/>
      <c r="BB181" s="2083"/>
      <c r="BC181" s="67"/>
      <c r="BD181" s="2084"/>
      <c r="BE181" s="2085"/>
      <c r="BF181" s="2085"/>
      <c r="BG181" s="2085"/>
      <c r="BH181" s="2085"/>
      <c r="BI181" s="2085"/>
      <c r="BJ181" s="2085"/>
      <c r="BK181" s="2085"/>
      <c r="BL181" s="2085"/>
      <c r="BM181" s="2085"/>
      <c r="BN181" s="2085"/>
      <c r="BO181" s="2085"/>
      <c r="BP181" s="2085"/>
      <c r="BQ181" s="2085"/>
      <c r="BR181" s="2085"/>
      <c r="BS181" s="2085"/>
      <c r="BT181" s="2085"/>
      <c r="BU181" s="2085"/>
      <c r="BV181" s="2085"/>
      <c r="BW181" s="2085"/>
      <c r="BX181" s="2086"/>
      <c r="BY181" s="2085"/>
      <c r="BZ181" s="2085"/>
      <c r="CA181" s="2085"/>
      <c r="CB181" s="2085"/>
      <c r="CC181" s="2085"/>
      <c r="CD181" s="2085"/>
      <c r="CE181" s="2085"/>
      <c r="CF181" s="2085"/>
      <c r="CG181" s="2085"/>
      <c r="CH181" s="2085"/>
      <c r="CI181" s="2085"/>
      <c r="CJ181" s="2087"/>
      <c r="CK181" s="2085"/>
      <c r="CL181" s="2085"/>
      <c r="CM181" s="2088"/>
      <c r="CN181" s="2085"/>
      <c r="CO181" s="2085"/>
      <c r="CP181" s="2085"/>
      <c r="CQ181" s="2085"/>
      <c r="CR181" s="2085"/>
      <c r="CS181" s="2085"/>
      <c r="CT181" s="2085"/>
      <c r="CU181" s="2085"/>
      <c r="CV181" s="2085"/>
      <c r="CW181" s="2085"/>
      <c r="CX181" s="2085"/>
      <c r="CY181" s="2085"/>
      <c r="CZ181" s="2085"/>
      <c r="DA181" s="2085"/>
      <c r="DB181" s="2085"/>
      <c r="DC181" s="2085"/>
      <c r="DD181" s="2085"/>
      <c r="DE181" s="2085"/>
      <c r="DF181" s="2085"/>
      <c r="DG181" s="2086"/>
      <c r="DH181" s="2085"/>
      <c r="DI181" s="2085"/>
      <c r="DJ181" s="2085"/>
      <c r="DK181" s="2085"/>
      <c r="DL181" s="2085"/>
      <c r="DM181" s="2085"/>
      <c r="DN181" s="2085"/>
      <c r="DO181" s="2085"/>
      <c r="DP181" s="2085"/>
      <c r="DQ181" s="2085"/>
      <c r="DR181" s="2085"/>
      <c r="DS181" s="2089"/>
      <c r="DT181" s="2085"/>
      <c r="DU181" s="2085"/>
      <c r="DV181" s="2090"/>
      <c r="DW181" s="2085"/>
      <c r="DX181" s="2085"/>
      <c r="DY181" s="2085"/>
      <c r="DZ181" s="2085"/>
      <c r="EA181" s="2085"/>
      <c r="EB181" s="2085"/>
      <c r="EC181" s="2085"/>
      <c r="ED181" s="2085"/>
      <c r="EE181" s="2085"/>
      <c r="EF181" s="2085"/>
      <c r="EG181" s="2085"/>
      <c r="EH181" s="2085"/>
      <c r="EI181" s="2085"/>
      <c r="EJ181" s="2085"/>
      <c r="EK181" s="2085"/>
      <c r="EL181" s="2085"/>
      <c r="EM181" s="2085"/>
      <c r="EN181" s="2085"/>
      <c r="EO181" s="2085"/>
      <c r="EP181" s="2086"/>
      <c r="EQ181" s="2085"/>
      <c r="ER181" s="2085"/>
      <c r="ES181" s="2085"/>
      <c r="ET181" s="2085"/>
      <c r="EU181" s="2085"/>
      <c r="EV181" s="2085"/>
      <c r="EW181" s="2085"/>
      <c r="EX181" s="2085"/>
      <c r="EY181" s="2085"/>
      <c r="EZ181" s="2085"/>
      <c r="FA181" s="2085"/>
      <c r="FB181" s="2089"/>
      <c r="FC181" s="2085"/>
      <c r="FD181" s="2085"/>
      <c r="FE181" s="2090"/>
      <c r="FF181" s="2092"/>
      <c r="FG181" s="2093"/>
      <c r="FH181" s="2093"/>
      <c r="FI181" s="2093"/>
      <c r="FJ181" s="2093"/>
      <c r="FK181" s="2093"/>
      <c r="FL181" s="2093"/>
      <c r="FM181" s="2093"/>
      <c r="FN181" s="2093"/>
      <c r="FO181" s="2093"/>
      <c r="FP181" s="2093"/>
      <c r="FQ181" s="2093"/>
      <c r="FR181" s="2093"/>
      <c r="FS181" s="2093"/>
      <c r="FT181" s="2093"/>
      <c r="FU181" s="2093"/>
      <c r="FV181" s="2093"/>
      <c r="FW181" s="2093"/>
      <c r="FX181" s="2093"/>
      <c r="FY181" s="2093"/>
      <c r="FZ181" s="2093"/>
      <c r="GA181" s="2093"/>
      <c r="GB181" s="2093"/>
      <c r="GC181" s="2093"/>
      <c r="GD181" s="2093"/>
      <c r="GE181" s="2094"/>
      <c r="GF181" s="2093"/>
      <c r="GG181" s="2093"/>
      <c r="GH181" s="2093"/>
      <c r="GI181" s="2093"/>
      <c r="GQ181" s="1784" t="s">
        <v>181</v>
      </c>
      <c r="GR181" s="2235">
        <f>SUM(GR176:GR180)</f>
        <v>0</v>
      </c>
      <c r="GS181" s="2236">
        <f t="shared" ref="GS181:HJ181" si="3112">SUM(GS176:GS180)</f>
        <v>0</v>
      </c>
      <c r="GT181" s="2236">
        <f t="shared" si="3112"/>
        <v>0</v>
      </c>
      <c r="GU181" s="2236">
        <f t="shared" si="3112"/>
        <v>0</v>
      </c>
      <c r="GV181" s="2236">
        <f t="shared" si="3112"/>
        <v>0</v>
      </c>
      <c r="GW181" s="2236">
        <f t="shared" si="3112"/>
        <v>0</v>
      </c>
      <c r="GX181" s="2236">
        <f t="shared" si="3112"/>
        <v>0</v>
      </c>
      <c r="GY181" s="2237">
        <f t="shared" si="3112"/>
        <v>0</v>
      </c>
      <c r="GZ181" s="2237">
        <f t="shared" si="3112"/>
        <v>0</v>
      </c>
      <c r="HA181" s="2237">
        <f t="shared" si="3112"/>
        <v>0</v>
      </c>
      <c r="HB181" s="2237">
        <f t="shared" si="3112"/>
        <v>0</v>
      </c>
      <c r="HC181" s="2237">
        <f t="shared" si="3112"/>
        <v>0</v>
      </c>
      <c r="HD181" s="2237">
        <f t="shared" si="3112"/>
        <v>0</v>
      </c>
      <c r="HE181" s="2237">
        <f t="shared" si="3112"/>
        <v>0</v>
      </c>
      <c r="HF181" s="2237">
        <f t="shared" si="3112"/>
        <v>0</v>
      </c>
      <c r="HG181" s="2237">
        <f t="shared" si="3112"/>
        <v>0</v>
      </c>
      <c r="HH181" s="2237">
        <f t="shared" si="3112"/>
        <v>0</v>
      </c>
      <c r="HI181" s="2237">
        <f t="shared" si="3112"/>
        <v>0</v>
      </c>
      <c r="HJ181" s="2238">
        <f t="shared" si="3112"/>
        <v>0</v>
      </c>
      <c r="HK181" s="1769">
        <f t="shared" si="3111"/>
        <v>0</v>
      </c>
      <c r="HL181" s="2239">
        <f t="shared" ref="HL181:HV181" si="3113">SUM(HL176:HL180)</f>
        <v>0</v>
      </c>
      <c r="HM181" s="2240">
        <f t="shared" si="3113"/>
        <v>0</v>
      </c>
      <c r="HN181" s="2241">
        <f t="shared" si="3113"/>
        <v>0</v>
      </c>
      <c r="HO181" s="2242">
        <f t="shared" si="3113"/>
        <v>0</v>
      </c>
      <c r="HP181" s="2243">
        <f t="shared" si="3113"/>
        <v>0</v>
      </c>
      <c r="HQ181" s="2244">
        <f t="shared" si="3113"/>
        <v>0</v>
      </c>
      <c r="HR181" s="2245">
        <f t="shared" si="3113"/>
        <v>0</v>
      </c>
      <c r="HS181" s="2246">
        <f t="shared" si="3113"/>
        <v>0</v>
      </c>
      <c r="HT181" s="2247">
        <f t="shared" si="3113"/>
        <v>0</v>
      </c>
      <c r="HU181" s="2248">
        <f t="shared" si="3113"/>
        <v>0</v>
      </c>
      <c r="HV181" s="2239">
        <f t="shared" si="3113"/>
        <v>0</v>
      </c>
      <c r="HW181" s="1781">
        <f t="shared" si="2982"/>
        <v>0</v>
      </c>
      <c r="HX181" s="2239">
        <f>SUM(HX176:HX180)</f>
        <v>0</v>
      </c>
      <c r="HY181" s="2239">
        <f>SUM(HY176:HY180)</f>
        <v>0</v>
      </c>
      <c r="HZ181" s="2249">
        <f>SUM(HZ176:HZ180)</f>
        <v>0</v>
      </c>
      <c r="IA181" s="2235">
        <f>SUM(IA176:IA180)</f>
        <v>0</v>
      </c>
      <c r="IB181" s="2236">
        <f t="shared" ref="IB181:IS181" si="3114">SUM(IB176:IB180)</f>
        <v>0</v>
      </c>
      <c r="IC181" s="2236">
        <f t="shared" si="3114"/>
        <v>0</v>
      </c>
      <c r="ID181" s="2236">
        <f t="shared" si="3114"/>
        <v>0</v>
      </c>
      <c r="IE181" s="2236">
        <f t="shared" si="3114"/>
        <v>0</v>
      </c>
      <c r="IF181" s="2236">
        <f t="shared" si="3114"/>
        <v>0</v>
      </c>
      <c r="IG181" s="2236">
        <f t="shared" si="3114"/>
        <v>0</v>
      </c>
      <c r="IH181" s="2237">
        <f t="shared" si="3114"/>
        <v>0</v>
      </c>
      <c r="II181" s="2237">
        <f t="shared" si="3114"/>
        <v>0</v>
      </c>
      <c r="IJ181" s="2237">
        <f t="shared" si="3114"/>
        <v>0</v>
      </c>
      <c r="IK181" s="2237">
        <f t="shared" si="3114"/>
        <v>0</v>
      </c>
      <c r="IL181" s="2237">
        <f t="shared" si="3114"/>
        <v>0</v>
      </c>
      <c r="IM181" s="2237">
        <f t="shared" si="3114"/>
        <v>0</v>
      </c>
      <c r="IN181" s="2237">
        <f t="shared" si="3114"/>
        <v>0</v>
      </c>
      <c r="IO181" s="2237">
        <f t="shared" si="3114"/>
        <v>0</v>
      </c>
      <c r="IP181" s="2237">
        <f t="shared" si="3114"/>
        <v>0</v>
      </c>
      <c r="IQ181" s="2237">
        <f t="shared" si="3114"/>
        <v>0</v>
      </c>
      <c r="IR181" s="2237">
        <f t="shared" si="3114"/>
        <v>0</v>
      </c>
      <c r="IS181" s="2238">
        <f t="shared" si="3114"/>
        <v>0</v>
      </c>
      <c r="IT181" s="1769">
        <f t="shared" si="2980"/>
        <v>0</v>
      </c>
      <c r="IU181" s="2239">
        <f t="shared" ref="IU181:JE181" si="3115">SUM(IU176:IU180)</f>
        <v>0</v>
      </c>
      <c r="IV181" s="2240">
        <f t="shared" si="3115"/>
        <v>0</v>
      </c>
      <c r="IW181" s="2241">
        <f t="shared" si="3115"/>
        <v>0</v>
      </c>
      <c r="IX181" s="2242">
        <f t="shared" si="3115"/>
        <v>0</v>
      </c>
      <c r="IY181" s="2243">
        <f t="shared" si="3115"/>
        <v>0</v>
      </c>
      <c r="IZ181" s="2244">
        <f t="shared" si="3115"/>
        <v>0</v>
      </c>
      <c r="JA181" s="2245">
        <f t="shared" si="3115"/>
        <v>0</v>
      </c>
      <c r="JB181" s="2246">
        <f t="shared" si="3115"/>
        <v>0</v>
      </c>
      <c r="JC181" s="2247">
        <f t="shared" si="3115"/>
        <v>0</v>
      </c>
      <c r="JD181" s="2248">
        <f t="shared" si="3115"/>
        <v>0</v>
      </c>
      <c r="JE181" s="2239">
        <f t="shared" si="3115"/>
        <v>0</v>
      </c>
      <c r="JF181" s="1781">
        <f t="shared" si="2983"/>
        <v>0</v>
      </c>
      <c r="JG181" s="2239">
        <f>SUM(JG176:JG180)</f>
        <v>0</v>
      </c>
      <c r="JH181" s="2239">
        <f>SUM(JH176:JH180)</f>
        <v>0</v>
      </c>
      <c r="JI181" s="2249">
        <f>SUM(JI176:JI180)</f>
        <v>0</v>
      </c>
    </row>
    <row r="182" spans="1:269" ht="36.75" customHeight="1" thickTop="1" thickBot="1">
      <c r="A182" s="6491" t="s">
        <v>1243</v>
      </c>
      <c r="B182" s="6493" t="str" cm="1">
        <f t="array" ref="B182">_xlfn.XLOOKUP(1, (INDEX(التشكيل_القديم!$L$54:$S$92, ,6)=$A182) * (INDEX(التشكيل_القديم!$L$54:$S$92, ,7)="رئيس الدائرة"), INDEX(التشكيل_القديم!$L$54:$S$92, ,2))</f>
        <v>احمد محمد ربيع احمد عبد الصالحين (مرضي)</v>
      </c>
      <c r="C182" s="6493"/>
      <c r="D182" s="6493"/>
      <c r="E182" s="6493"/>
      <c r="F182" s="6493"/>
      <c r="G182" s="6493"/>
      <c r="H182" s="2170" cm="1">
        <f t="array" ref="H182">_xlfn.XLOOKUP(1, (INDEX(التشكيل_القديم!$L$54:$S$92, ,6)=$A182) * (INDEX(التشكيل_القديم!$L$54:$S$92, ,7)="رئيس الدائرة"), INDEX(التشكيل_القديم!$L$54:$S$92, ,3))</f>
        <v>0</v>
      </c>
      <c r="I182" s="2171" t="str" cm="1">
        <f t="array" ref="I182">_xlfn.XLOOKUP(1, (INDEX(التشكيل_القديم!$L$54:$S$92, ,6)=$A182) * (INDEX(التشكيل_القديم!$L$54:$S$92, ,7)="رئيس الدائرة"), INDEX(التشكيل_القديم!$L$54:$S$92, ,4))</f>
        <v>أ</v>
      </c>
      <c r="J182" s="6494" t="s">
        <v>37</v>
      </c>
      <c r="K182" s="6496" t="s">
        <v>608</v>
      </c>
      <c r="L182" s="6497" t="s">
        <v>1354</v>
      </c>
      <c r="M182" s="6498"/>
      <c r="N182" s="6498"/>
      <c r="O182" s="6498"/>
      <c r="P182" s="6498"/>
      <c r="Q182" s="6498"/>
      <c r="R182" s="6498"/>
      <c r="S182" s="6498"/>
      <c r="T182" s="6498"/>
      <c r="U182" s="6498"/>
      <c r="V182" s="6498"/>
      <c r="W182" s="6498"/>
      <c r="X182" s="6498"/>
      <c r="Y182" s="6498"/>
      <c r="Z182" s="6498"/>
      <c r="AA182" s="6498"/>
      <c r="AB182" s="6498"/>
      <c r="AC182" s="6498"/>
      <c r="AD182" s="6498"/>
      <c r="AE182" s="6498"/>
      <c r="AF182" s="6498"/>
      <c r="AG182" s="6498"/>
      <c r="AH182" s="6498"/>
      <c r="AI182" s="6498"/>
      <c r="AJ182" s="6498"/>
      <c r="AK182" s="6498"/>
      <c r="AL182" s="6498"/>
      <c r="AM182" s="6498"/>
      <c r="AN182" s="6498"/>
      <c r="AO182" s="6498"/>
      <c r="AP182" s="6498"/>
      <c r="AQ182" s="6498"/>
      <c r="AR182" s="6498"/>
      <c r="AS182" s="6498"/>
      <c r="AT182" s="6498"/>
      <c r="AU182" s="6498"/>
      <c r="AV182" s="6498"/>
      <c r="AW182" s="6498"/>
      <c r="AX182" s="6498"/>
      <c r="AY182" s="6498"/>
      <c r="AZ182" s="6498"/>
      <c r="BA182" s="6498"/>
      <c r="BB182" s="6499"/>
      <c r="BC182" s="67" t="s">
        <v>177</v>
      </c>
      <c r="BD182" s="6503">
        <f>_xlfn.XLOOKUP(B182,التشكيل_القديم!$M$54:$M$92,التشكيل_القديم!$L$54:$L$92,0,0)</f>
        <v>11</v>
      </c>
      <c r="BE182" s="6505" t="str">
        <f xml:space="preserve">  "(1)             "&amp;"رئيس الدائرة  /  "  &amp;B182</f>
        <v>(1)             رئيس الدائرة  /  احمد محمد ربيع احمد عبد الصالحين (مرضي)</v>
      </c>
      <c r="BF182" s="6506"/>
      <c r="BG182" s="6506"/>
      <c r="BH182" s="6506"/>
      <c r="BI182" s="6506"/>
      <c r="BJ182" s="6506"/>
      <c r="BK182" s="6506"/>
      <c r="BL182" s="6506"/>
      <c r="BM182" s="6506"/>
      <c r="BN182" s="6506"/>
      <c r="BO182" s="6506"/>
      <c r="BP182" s="6506"/>
      <c r="BQ182" s="6506"/>
      <c r="BR182" s="6506"/>
      <c r="BS182" s="6506"/>
      <c r="BT182" s="6506"/>
      <c r="BU182" s="6506"/>
      <c r="BV182" s="6506"/>
      <c r="BW182" s="6506"/>
      <c r="BX182" s="6506"/>
      <c r="BY182" s="6506"/>
      <c r="BZ182" s="6506"/>
      <c r="CA182" s="6506"/>
      <c r="CB182" s="6506"/>
      <c r="CC182" s="6506"/>
      <c r="CD182" s="6506"/>
      <c r="CE182" s="6506"/>
      <c r="CF182" s="6506"/>
      <c r="CG182" s="6506"/>
      <c r="CH182" s="6506"/>
      <c r="CI182" s="6506"/>
      <c r="CJ182" s="6506"/>
      <c r="CK182" s="6506"/>
      <c r="CL182" s="6506"/>
      <c r="CM182" s="857"/>
      <c r="CN182" s="6503">
        <f>_xlfn.XLOOKUP(B183,التشكيل_القديم!$M$54:$M$92,التشكيل_القديم!$L$54:$L$92,0,0)</f>
        <v>12</v>
      </c>
      <c r="CO182" s="6505" t="str">
        <f>"(2)             "&amp; "عضو يمين الدائرة  /  "  &amp;B183</f>
        <v>(2)             عضو يمين الدائرة  /  طه رجب محمد فراج</v>
      </c>
      <c r="CP182" s="6506"/>
      <c r="CQ182" s="6506"/>
      <c r="CR182" s="6506"/>
      <c r="CS182" s="6506"/>
      <c r="CT182" s="6506"/>
      <c r="CU182" s="6506"/>
      <c r="CV182" s="6506"/>
      <c r="CW182" s="6506"/>
      <c r="CX182" s="6506"/>
      <c r="CY182" s="6506"/>
      <c r="CZ182" s="6506"/>
      <c r="DA182" s="6506"/>
      <c r="DB182" s="6506"/>
      <c r="DC182" s="6506"/>
      <c r="DD182" s="6506"/>
      <c r="DE182" s="6506"/>
      <c r="DF182" s="6506"/>
      <c r="DG182" s="6506"/>
      <c r="DH182" s="6506"/>
      <c r="DI182" s="6506"/>
      <c r="DJ182" s="6506"/>
      <c r="DK182" s="6506"/>
      <c r="DL182" s="6506"/>
      <c r="DM182" s="6506"/>
      <c r="DN182" s="6506"/>
      <c r="DO182" s="6506"/>
      <c r="DP182" s="6506"/>
      <c r="DQ182" s="6506"/>
      <c r="DR182" s="6506"/>
      <c r="DS182" s="6506"/>
      <c r="DT182" s="6506"/>
      <c r="DU182" s="6506"/>
      <c r="DV182" s="863"/>
      <c r="DW182" s="6533">
        <f>IF(ISTEXT(B186),_xlfn.XLOOKUP(B186,التشكيل_القديم!$M$54:$M$92,التشكيل_القديم!$L$54:$L$92,0,0),0)</f>
        <v>0</v>
      </c>
      <c r="DX182" s="6505" t="str">
        <f>IF(B186&lt;&gt;"","(5)             "&amp;"عضو يسار يسار اليسار الدائرة /  "&amp;B186,"لا يوجد عضو خامس " )</f>
        <v xml:space="preserve">لا يوجد عضو خامس </v>
      </c>
      <c r="DY182" s="6506"/>
      <c r="DZ182" s="6506"/>
      <c r="EA182" s="6506"/>
      <c r="EB182" s="6506"/>
      <c r="EC182" s="6506"/>
      <c r="ED182" s="6506"/>
      <c r="EE182" s="6506"/>
      <c r="EF182" s="6506"/>
      <c r="EG182" s="6506"/>
      <c r="EH182" s="6506"/>
      <c r="EI182" s="6506"/>
      <c r="EJ182" s="6506"/>
      <c r="EK182" s="6506"/>
      <c r="EL182" s="6506"/>
      <c r="EM182" s="6506"/>
      <c r="EN182" s="6506"/>
      <c r="EO182" s="6506"/>
      <c r="EP182" s="6506"/>
      <c r="EQ182" s="6506"/>
      <c r="ER182" s="6506"/>
      <c r="ES182" s="6506"/>
      <c r="ET182" s="6506"/>
      <c r="EU182" s="6506"/>
      <c r="EV182" s="6506"/>
      <c r="EW182" s="6506"/>
      <c r="EX182" s="6506"/>
      <c r="EY182" s="6506"/>
      <c r="EZ182" s="6506"/>
      <c r="FA182" s="6506"/>
      <c r="FB182" s="6506"/>
      <c r="FC182" s="6506"/>
      <c r="FD182" s="6506"/>
      <c r="FE182" s="2101"/>
      <c r="FF182" s="2106"/>
      <c r="FG182" s="2107"/>
      <c r="FH182" s="2108"/>
      <c r="FI182" s="2108"/>
      <c r="FJ182" s="2107"/>
      <c r="FK182" s="2107"/>
      <c r="FL182" s="2108"/>
      <c r="FM182" s="2108"/>
      <c r="FN182" s="2107"/>
      <c r="FO182" s="2107"/>
      <c r="FP182" s="2108"/>
      <c r="FQ182" s="2108"/>
      <c r="FR182" s="2107"/>
      <c r="FS182" s="2107"/>
      <c r="FT182" s="2108"/>
      <c r="FU182" s="2107"/>
      <c r="FV182" s="2107"/>
      <c r="FW182" s="2108"/>
      <c r="FX182" s="2108"/>
      <c r="FY182" s="2107"/>
      <c r="FZ182" s="2107"/>
      <c r="GA182" s="2107"/>
      <c r="GB182" s="2107"/>
      <c r="GC182" s="2109"/>
      <c r="GD182" t="str">
        <f>IF(OR(FV182&lt;0,FS182&lt;0,FO182&lt;0,FK182&lt;0,FG182&lt;0,Z182 &lt;&gt; AZ182+AT182+AA182+AB182), "wrong", "ok")</f>
        <v>ok</v>
      </c>
      <c r="GQ182" s="1785"/>
      <c r="GR182" s="6536" t="s">
        <v>34</v>
      </c>
      <c r="GS182" s="6537"/>
      <c r="GT182" s="6537"/>
      <c r="GU182" s="6537"/>
      <c r="GV182" s="6537"/>
      <c r="GW182" s="6537"/>
      <c r="GX182" s="6537"/>
      <c r="GY182" s="6537"/>
      <c r="GZ182" s="6537"/>
      <c r="HA182" s="6537"/>
      <c r="HB182" s="6537"/>
      <c r="HC182" s="6537"/>
      <c r="HD182" s="6537"/>
      <c r="HE182" s="6537"/>
      <c r="HF182" s="6537"/>
      <c r="HG182" s="6537"/>
      <c r="HH182" s="6537"/>
      <c r="HI182" s="6537"/>
      <c r="HJ182" s="6537"/>
      <c r="HK182" s="6537"/>
      <c r="HL182" s="6537"/>
      <c r="HM182" s="6537"/>
      <c r="HN182" s="6537"/>
      <c r="HO182" s="6537"/>
      <c r="HP182" s="6537"/>
      <c r="HQ182" s="6537"/>
      <c r="HR182" s="6537"/>
      <c r="HS182" s="6537"/>
      <c r="HT182" s="6537"/>
      <c r="HU182" s="6537"/>
      <c r="HV182" s="6537"/>
      <c r="HW182" s="6537"/>
      <c r="HX182" s="6537"/>
      <c r="HY182" s="6537"/>
      <c r="HZ182" s="1786"/>
      <c r="IA182" s="6536" t="s">
        <v>38</v>
      </c>
      <c r="IB182" s="6537"/>
      <c r="IC182" s="6537"/>
      <c r="ID182" s="6537"/>
      <c r="IE182" s="6537"/>
      <c r="IF182" s="6537"/>
      <c r="IG182" s="6537"/>
      <c r="IH182" s="6537"/>
      <c r="II182" s="6537"/>
      <c r="IJ182" s="6537"/>
      <c r="IK182" s="6537"/>
      <c r="IL182" s="6537"/>
      <c r="IM182" s="6537"/>
      <c r="IN182" s="6537"/>
      <c r="IO182" s="6537"/>
      <c r="IP182" s="6537"/>
      <c r="IQ182" s="6537"/>
      <c r="IR182" s="6537"/>
      <c r="IS182" s="6537"/>
      <c r="IT182" s="6537"/>
      <c r="IU182" s="6537"/>
      <c r="IV182" s="6537"/>
      <c r="IW182" s="6537"/>
      <c r="IX182" s="6537"/>
      <c r="IY182" s="6537"/>
      <c r="IZ182" s="6537"/>
      <c r="JA182" s="6537"/>
      <c r="JB182" s="6537"/>
      <c r="JC182" s="6537"/>
      <c r="JD182" s="6537"/>
      <c r="JE182" s="6537"/>
      <c r="JF182" s="6537"/>
      <c r="JG182" s="6537"/>
      <c r="JH182" s="6537"/>
      <c r="JI182" s="6537"/>
    </row>
    <row r="183" spans="1:269" ht="36.75" customHeight="1" thickBot="1">
      <c r="A183" s="6492"/>
      <c r="B183" s="6493" t="str" cm="1">
        <f t="array" ref="B183">_xlfn.XLOOKUP(1, (INDEX(التشكيل_القديم!$L$54:$S$92, ,6)=$A182) * (INDEX(التشكيل_القديم!$L$54:$S$92, ,7)="عضو يمين"), INDEX(التشكيل_القديم!$L$54:$S$92, ,2))</f>
        <v>طه رجب محمد فراج</v>
      </c>
      <c r="C183" s="6493"/>
      <c r="D183" s="6493"/>
      <c r="E183" s="6493"/>
      <c r="F183" s="6493"/>
      <c r="G183" s="6493"/>
      <c r="H183" s="2170" cm="1">
        <f t="array" ref="H183">_xlfn.XLOOKUP(1, (INDEX(التشكيل_القديم!$L$54:$S$92, ,6)=$A182) * (INDEX(التشكيل_القديم!$L$54:$S$92, ,7)="عضو يمين"), INDEX(التشكيل_القديم!$L$54:$S$92, ,3))</f>
        <v>0</v>
      </c>
      <c r="I183" s="2171" t="str" cm="1">
        <f t="array" ref="I183">_xlfn.XLOOKUP(1, (INDEX(التشكيل_القديم!$L$54:$S$92, ,6)=$A182) * (INDEX(التشكيل_القديم!$L$54:$S$92, ,7)="عضو يمين"), INDEX(التشكيل_القديم!$L$54:$S$92, ,4))</f>
        <v>أ</v>
      </c>
      <c r="J183" s="6495"/>
      <c r="K183" s="6235"/>
      <c r="L183" s="6500"/>
      <c r="M183" s="6501"/>
      <c r="N183" s="6501"/>
      <c r="O183" s="6501"/>
      <c r="P183" s="6501"/>
      <c r="Q183" s="6501"/>
      <c r="R183" s="6501"/>
      <c r="S183" s="6501"/>
      <c r="T183" s="6501"/>
      <c r="U183" s="6501"/>
      <c r="V183" s="6501"/>
      <c r="W183" s="6501"/>
      <c r="X183" s="6501"/>
      <c r="Y183" s="6501"/>
      <c r="Z183" s="6501"/>
      <c r="AA183" s="6501"/>
      <c r="AB183" s="6501"/>
      <c r="AC183" s="6501"/>
      <c r="AD183" s="6501"/>
      <c r="AE183" s="6501"/>
      <c r="AF183" s="6501"/>
      <c r="AG183" s="6501"/>
      <c r="AH183" s="6501"/>
      <c r="AI183" s="6501"/>
      <c r="AJ183" s="6501"/>
      <c r="AK183" s="6501"/>
      <c r="AL183" s="6501"/>
      <c r="AM183" s="6501"/>
      <c r="AN183" s="6501"/>
      <c r="AO183" s="6501"/>
      <c r="AP183" s="6501"/>
      <c r="AQ183" s="6501"/>
      <c r="AR183" s="6501"/>
      <c r="AS183" s="6501"/>
      <c r="AT183" s="6501"/>
      <c r="AU183" s="6501"/>
      <c r="AV183" s="6501"/>
      <c r="AW183" s="6501"/>
      <c r="AX183" s="6501"/>
      <c r="AY183" s="6501"/>
      <c r="AZ183" s="6501"/>
      <c r="BA183" s="6501"/>
      <c r="BB183" s="6502"/>
      <c r="BC183" s="67"/>
      <c r="BD183" s="6504"/>
      <c r="BE183" s="6507"/>
      <c r="BF183" s="6508"/>
      <c r="BG183" s="6508"/>
      <c r="BH183" s="6508"/>
      <c r="BI183" s="6508"/>
      <c r="BJ183" s="6508"/>
      <c r="BK183" s="6508"/>
      <c r="BL183" s="6508"/>
      <c r="BM183" s="6508"/>
      <c r="BN183" s="6508"/>
      <c r="BO183" s="6508"/>
      <c r="BP183" s="6508"/>
      <c r="BQ183" s="6508"/>
      <c r="BR183" s="6508"/>
      <c r="BS183" s="6508"/>
      <c r="BT183" s="6508"/>
      <c r="BU183" s="6508"/>
      <c r="BV183" s="6508"/>
      <c r="BW183" s="6508"/>
      <c r="BX183" s="6508"/>
      <c r="BY183" s="6508"/>
      <c r="BZ183" s="6508"/>
      <c r="CA183" s="6508"/>
      <c r="CB183" s="6508"/>
      <c r="CC183" s="6508"/>
      <c r="CD183" s="6508"/>
      <c r="CE183" s="6508"/>
      <c r="CF183" s="6508"/>
      <c r="CG183" s="6508"/>
      <c r="CH183" s="6508"/>
      <c r="CI183" s="6508"/>
      <c r="CJ183" s="6508"/>
      <c r="CK183" s="6508"/>
      <c r="CL183" s="6508"/>
      <c r="CM183" s="857"/>
      <c r="CN183" s="6504"/>
      <c r="CO183" s="6507"/>
      <c r="CP183" s="6508"/>
      <c r="CQ183" s="6508"/>
      <c r="CR183" s="6508"/>
      <c r="CS183" s="6508"/>
      <c r="CT183" s="6508"/>
      <c r="CU183" s="6508"/>
      <c r="CV183" s="6508"/>
      <c r="CW183" s="6508"/>
      <c r="CX183" s="6508"/>
      <c r="CY183" s="6508"/>
      <c r="CZ183" s="6508"/>
      <c r="DA183" s="6508"/>
      <c r="DB183" s="6508"/>
      <c r="DC183" s="6508"/>
      <c r="DD183" s="6508"/>
      <c r="DE183" s="6508"/>
      <c r="DF183" s="6508"/>
      <c r="DG183" s="6508"/>
      <c r="DH183" s="6508"/>
      <c r="DI183" s="6508"/>
      <c r="DJ183" s="6508"/>
      <c r="DK183" s="6508"/>
      <c r="DL183" s="6508"/>
      <c r="DM183" s="6508"/>
      <c r="DN183" s="6508"/>
      <c r="DO183" s="6508"/>
      <c r="DP183" s="6508"/>
      <c r="DQ183" s="6508"/>
      <c r="DR183" s="6508"/>
      <c r="DS183" s="6508"/>
      <c r="DT183" s="6508"/>
      <c r="DU183" s="6508"/>
      <c r="DV183" s="864"/>
      <c r="DW183" s="6521"/>
      <c r="DX183" s="6507"/>
      <c r="DY183" s="6508"/>
      <c r="DZ183" s="6508"/>
      <c r="EA183" s="6508"/>
      <c r="EB183" s="6508"/>
      <c r="EC183" s="6508"/>
      <c r="ED183" s="6508"/>
      <c r="EE183" s="6508"/>
      <c r="EF183" s="6508"/>
      <c r="EG183" s="6508"/>
      <c r="EH183" s="6508"/>
      <c r="EI183" s="6508"/>
      <c r="EJ183" s="6508"/>
      <c r="EK183" s="6508"/>
      <c r="EL183" s="6508"/>
      <c r="EM183" s="6508"/>
      <c r="EN183" s="6508"/>
      <c r="EO183" s="6508"/>
      <c r="EP183" s="6508"/>
      <c r="EQ183" s="6508"/>
      <c r="ER183" s="6508"/>
      <c r="ES183" s="6508"/>
      <c r="ET183" s="6508"/>
      <c r="EU183" s="6508"/>
      <c r="EV183" s="6508"/>
      <c r="EW183" s="6508"/>
      <c r="EX183" s="6508"/>
      <c r="EY183" s="6508"/>
      <c r="EZ183" s="6508"/>
      <c r="FA183" s="6508"/>
      <c r="FB183" s="6508"/>
      <c r="FC183" s="6508"/>
      <c r="FD183" s="6508"/>
      <c r="FE183" s="2102"/>
      <c r="FF183" s="2110"/>
      <c r="FG183" s="2111"/>
      <c r="FH183" s="2112"/>
      <c r="FI183" s="2112"/>
      <c r="FJ183" s="2111"/>
      <c r="FK183" s="2111"/>
      <c r="FL183" s="2112"/>
      <c r="FM183" s="2112"/>
      <c r="FN183" s="2111"/>
      <c r="FO183" s="2111"/>
      <c r="FP183" s="2112"/>
      <c r="FQ183" s="2112"/>
      <c r="FR183" s="2111"/>
      <c r="FS183" s="2111"/>
      <c r="FT183" s="2112"/>
      <c r="FU183" s="2111"/>
      <c r="FV183" s="2111"/>
      <c r="FW183" s="2112"/>
      <c r="FX183" s="2112"/>
      <c r="FY183" s="2111"/>
      <c r="FZ183" s="2111"/>
      <c r="GA183" s="2111"/>
      <c r="GB183" s="2111"/>
      <c r="GC183" s="2113"/>
      <c r="GD183" t="str">
        <f t="shared" ref="GD183:GD187" si="3116">IF(OR(FV183&lt;0,FS183&lt;0,FO183&lt;0,FK183&lt;0,FG183&lt;0,Z183 &lt;&gt; AZ183+AT183+AA183+AB183), "wrong", "ok")</f>
        <v>ok</v>
      </c>
      <c r="GQ183" s="2234">
        <f>الاعدادات!$D$13</f>
        <v>0</v>
      </c>
      <c r="GR183" s="1787"/>
      <c r="GS183" s="1788"/>
      <c r="GT183" s="1788"/>
      <c r="GU183" s="1789"/>
      <c r="GV183" s="1789"/>
      <c r="GW183" s="1789"/>
      <c r="GX183" s="1790"/>
      <c r="GY183" s="1791"/>
      <c r="GZ183" s="1792"/>
      <c r="HA183" s="1792"/>
      <c r="HB183" s="1793"/>
      <c r="HC183" s="1793"/>
      <c r="HD183" s="1793"/>
      <c r="HE183" s="1793"/>
      <c r="HF183" s="1793"/>
      <c r="HG183" s="1793"/>
      <c r="HH183" s="1793"/>
      <c r="HI183" s="1793"/>
      <c r="HJ183" s="1794"/>
      <c r="HK183" s="1795">
        <f t="shared" ref="HK183:HK188" si="3117">SUM(GR183:HJ183)</f>
        <v>0</v>
      </c>
      <c r="HL183" s="1796"/>
      <c r="HM183" s="1797"/>
      <c r="HN183" s="1798"/>
      <c r="HO183" s="1799"/>
      <c r="HP183" s="1800"/>
      <c r="HQ183" s="1801"/>
      <c r="HR183" s="1802"/>
      <c r="HS183" s="1803"/>
      <c r="HT183" s="1804"/>
      <c r="HU183" s="1805"/>
      <c r="HV183" s="1806"/>
      <c r="HW183" s="1807">
        <f>SUM(HK183:HV183)</f>
        <v>0</v>
      </c>
      <c r="HX183" s="1808"/>
      <c r="HY183" s="1808"/>
      <c r="HZ183" s="1809"/>
      <c r="IA183" s="1787"/>
      <c r="IB183" s="1788"/>
      <c r="IC183" s="1788"/>
      <c r="ID183" s="1789"/>
      <c r="IE183" s="1789"/>
      <c r="IF183" s="1789"/>
      <c r="IG183" s="1790"/>
      <c r="IH183" s="1791"/>
      <c r="II183" s="1792"/>
      <c r="IJ183" s="1792"/>
      <c r="IK183" s="1793"/>
      <c r="IL183" s="1793"/>
      <c r="IM183" s="1793"/>
      <c r="IN183" s="1793"/>
      <c r="IO183" s="1793"/>
      <c r="IP183" s="1793"/>
      <c r="IQ183" s="1793"/>
      <c r="IR183" s="1793"/>
      <c r="IS183" s="1794"/>
      <c r="IT183" s="1795">
        <f t="shared" ref="IT183:IT188" si="3118">SUM(IA183:IS183)</f>
        <v>0</v>
      </c>
      <c r="IU183" s="1796"/>
      <c r="IV183" s="1797"/>
      <c r="IW183" s="1798"/>
      <c r="IX183" s="1799"/>
      <c r="IY183" s="1800"/>
      <c r="IZ183" s="1801"/>
      <c r="JA183" s="1802"/>
      <c r="JB183" s="1803"/>
      <c r="JC183" s="1799"/>
      <c r="JD183" s="1805"/>
      <c r="JE183" s="1806"/>
      <c r="JF183" s="1807">
        <f t="shared" ref="JF183:JF188" si="3119">SUM(IT183:JE183)</f>
        <v>0</v>
      </c>
      <c r="JG183" s="1808"/>
      <c r="JH183" s="1808"/>
      <c r="JI183" s="1809"/>
    </row>
    <row r="184" spans="1:269" ht="36.75" customHeight="1" thickBot="1">
      <c r="A184" s="6492"/>
      <c r="B184" s="6493" t="str" cm="1">
        <f t="array" ref="B184">_xlfn.XLOOKUP(1, (INDEX(التشكيل_القديم!$L$54:$S$92, ,6)=$A182) * (INDEX(التشكيل_القديم!$L$54:$S$92, ,7)="عضو يسار"), INDEX(التشكيل_القديم!$L$54:$S$92, ,2))</f>
        <v>سامية سيد عبدالغفار محمود</v>
      </c>
      <c r="C184" s="6493"/>
      <c r="D184" s="6493"/>
      <c r="E184" s="6493"/>
      <c r="F184" s="6493"/>
      <c r="G184" s="6493"/>
      <c r="H184" s="2170" cm="1">
        <f t="array" ref="H184">_xlfn.XLOOKUP(1, (INDEX(التشكيل_القديم!$L$54:$S$92, ,6)=$A182) * (INDEX(التشكيل_القديم!$L$54:$S$92, ,7)="عضو يسار"), INDEX(التشكيل_القديم!$L$54:$S$92, ,3))</f>
        <v>0</v>
      </c>
      <c r="I184" s="2171" t="str" cm="1">
        <f t="array" ref="I184">_xlfn.XLOOKUP(1, (INDEX(التشكيل_القديم!$L$54:$S$92, ,6)=$A182) * (INDEX(التشكيل_القديم!$L$54:$S$92, ,7)="عضو يسار"), INDEX(التشكيل_القديم!$L$54:$S$92, ,4))</f>
        <v>ق</v>
      </c>
      <c r="J184" s="6495"/>
      <c r="K184" s="6235"/>
      <c r="L184" s="2186" t="str">
        <f>الاعدادات!$D$14</f>
        <v>2023 وما قبلها</v>
      </c>
      <c r="M184" s="2098">
        <v>0</v>
      </c>
      <c r="N184" s="1997"/>
      <c r="O184" s="1997"/>
      <c r="P184" s="1997"/>
      <c r="Q184" s="1997"/>
      <c r="R184" s="1997"/>
      <c r="S184" s="1997"/>
      <c r="T184" s="1997"/>
      <c r="U184" s="1997"/>
      <c r="V184" s="2099"/>
      <c r="W184" s="1997"/>
      <c r="X184" s="1997"/>
      <c r="Y184" s="2133"/>
      <c r="Z184" s="2188">
        <f t="shared" ref="Z184:Z187" si="3120">Y184+X184+U184+T184+S184+R184+Q184+P184+O184+N184+M184-W184</f>
        <v>0</v>
      </c>
      <c r="AA184" s="2098"/>
      <c r="AB184" s="1999"/>
      <c r="AC184" s="2031">
        <f>SUM(BE184:BK184,BE191:BK191,CN184:CT184,CN191:CT191,DW184:EC184,DW191:EC191)</f>
        <v>0</v>
      </c>
      <c r="AD184" s="2025">
        <f>SUM(BL184:BV184,BL191:BV191,CU184:DE184,CU191:DE191,ED184:EN184,ED191:EN191)</f>
        <v>0</v>
      </c>
      <c r="AE184" s="2002">
        <f>BW184+DF184+BW191+DF191+EO184+EO191</f>
        <v>0</v>
      </c>
      <c r="AF184" s="2172">
        <f>SUM(AC184:AE184)</f>
        <v>0</v>
      </c>
      <c r="AG184" s="2002">
        <f>BY184+DH184+BY191+DH191+EQ184+EQ191</f>
        <v>0</v>
      </c>
      <c r="AH184" s="2173">
        <f>BZ184+BZ191+DI184+DI191+ER184+ER191</f>
        <v>0</v>
      </c>
      <c r="AI184" s="2174">
        <f>CA184+DJ184+CA191+DJ191+ES184+ES191</f>
        <v>0</v>
      </c>
      <c r="AJ184" s="2002">
        <f>CB184+DK184+CB191+DK191+ET184+ET191</f>
        <v>0</v>
      </c>
      <c r="AK184" s="2026">
        <f>CC184+DL184+CC191+DL191+EU184+EU191</f>
        <v>0</v>
      </c>
      <c r="AL184" s="2027">
        <f>CD184+DM184+CD191+DM191+EV184+EV191</f>
        <v>0</v>
      </c>
      <c r="AM184" s="2175">
        <f>CE184+DN184+CE191+DN191+EW184+EW191</f>
        <v>0</v>
      </c>
      <c r="AN184" s="2176">
        <f>SUM(AH184:AM184)</f>
        <v>0</v>
      </c>
      <c r="AO184" s="2028">
        <f>CF184+DO184+CF191+DO191+EX184+EX191</f>
        <v>0</v>
      </c>
      <c r="AP184" s="2177">
        <f>CG184+DP184+CG191+DP191+EY184+EY191</f>
        <v>0</v>
      </c>
      <c r="AQ184" s="2029">
        <f>CH184+DQ184+DQ191+CH191+EZ184+EZ191</f>
        <v>0</v>
      </c>
      <c r="AR184" s="2178">
        <f>SUM(AO184:AQ184)</f>
        <v>0</v>
      </c>
      <c r="AS184" s="2177">
        <f>CI184+DR184+CI191+DR191+FA184+FA191</f>
        <v>0</v>
      </c>
      <c r="AT184" s="2179">
        <f>AS184+AR184+AN184+AG184+AF184</f>
        <v>0</v>
      </c>
      <c r="AU184" s="2124"/>
      <c r="AV184" s="2002">
        <f>CK184+DT184+CK191+DT191+FC184+FC191</f>
        <v>0</v>
      </c>
      <c r="AW184" s="2002">
        <f>CL184+DU184+CL191+DU191+FD184+FD191</f>
        <v>0</v>
      </c>
      <c r="AX184" s="2127"/>
      <c r="AY184" s="2130"/>
      <c r="AZ184" s="2000">
        <f>AY184+AX184+AW184+AV184+AU184</f>
        <v>0</v>
      </c>
      <c r="BA184" s="2001"/>
      <c r="BB184" s="2189">
        <f>AZ184+AT184+AA184-Z184+AB184</f>
        <v>0</v>
      </c>
      <c r="BC184" s="67"/>
      <c r="BD184" s="2186" t="str">
        <f>الاعدادات!$D$14</f>
        <v>2023 وما قبلها</v>
      </c>
      <c r="BE184" s="82"/>
      <c r="BF184" s="83"/>
      <c r="BG184" s="83"/>
      <c r="BH184" s="103"/>
      <c r="BI184" s="84"/>
      <c r="BJ184" s="84"/>
      <c r="BK184" s="85"/>
      <c r="BL184" s="86"/>
      <c r="BM184" s="87"/>
      <c r="BN184" s="87"/>
      <c r="BO184" s="88"/>
      <c r="BP184" s="88"/>
      <c r="BQ184" s="88"/>
      <c r="BR184" s="88"/>
      <c r="BS184" s="88"/>
      <c r="BT184" s="88"/>
      <c r="BU184" s="88"/>
      <c r="BV184" s="88"/>
      <c r="BW184" s="89"/>
      <c r="BX184" s="77">
        <f t="shared" ref="BX184:BX186" si="3121">SUM(BE184:BW184)</f>
        <v>0</v>
      </c>
      <c r="BY184" s="90"/>
      <c r="BZ184" s="855"/>
      <c r="CA184" s="91"/>
      <c r="CB184" s="92"/>
      <c r="CC184" s="93"/>
      <c r="CD184" s="94"/>
      <c r="CE184" s="95"/>
      <c r="CF184" s="96"/>
      <c r="CG184" s="97"/>
      <c r="CH184" s="98"/>
      <c r="CI184" s="99"/>
      <c r="CJ184" s="79">
        <f t="shared" ref="CJ184:CJ185" si="3122">SUM(BX184:CI184)</f>
        <v>0</v>
      </c>
      <c r="CK184" s="104"/>
      <c r="CL184" s="92"/>
      <c r="CM184" s="857"/>
      <c r="CN184" s="101"/>
      <c r="CO184" s="83"/>
      <c r="CP184" s="83"/>
      <c r="CQ184" s="84"/>
      <c r="CR184" s="84"/>
      <c r="CS184" s="84"/>
      <c r="CT184" s="85"/>
      <c r="CU184" s="86"/>
      <c r="CV184" s="87"/>
      <c r="CW184" s="87"/>
      <c r="CX184" s="88"/>
      <c r="CY184" s="88"/>
      <c r="CZ184" s="88"/>
      <c r="DA184" s="88"/>
      <c r="DB184" s="88"/>
      <c r="DC184" s="88"/>
      <c r="DD184" s="88"/>
      <c r="DE184" s="88"/>
      <c r="DF184" s="89"/>
      <c r="DG184" s="77">
        <f>DF184+DE184+CX184+CW184+CV184+CU184+CT184+CS184+CR184+CQ184+CP184+CO184+CN184+DD184+DC184+DB184+DA184+CZ184+CY184</f>
        <v>0</v>
      </c>
      <c r="DH184" s="90"/>
      <c r="DI184" s="855"/>
      <c r="DJ184" s="91"/>
      <c r="DK184" s="92"/>
      <c r="DL184" s="93"/>
      <c r="DM184" s="94"/>
      <c r="DN184" s="95"/>
      <c r="DO184" s="96"/>
      <c r="DP184" s="97"/>
      <c r="DQ184" s="98"/>
      <c r="DR184" s="99"/>
      <c r="DS184" s="81">
        <f t="shared" ref="DS184" si="3123">SUM(DG184:DR184)</f>
        <v>0</v>
      </c>
      <c r="DT184" s="104"/>
      <c r="DU184" s="92"/>
      <c r="DV184" s="864"/>
      <c r="DW184" s="101"/>
      <c r="DX184" s="83"/>
      <c r="DY184" s="83"/>
      <c r="DZ184" s="84"/>
      <c r="EA184" s="84"/>
      <c r="EB184" s="84"/>
      <c r="EC184" s="85"/>
      <c r="ED184" s="86"/>
      <c r="EE184" s="87"/>
      <c r="EF184" s="87"/>
      <c r="EG184" s="88"/>
      <c r="EH184" s="88"/>
      <c r="EI184" s="88"/>
      <c r="EJ184" s="88"/>
      <c r="EK184" s="88"/>
      <c r="EL184" s="88"/>
      <c r="EM184" s="88"/>
      <c r="EN184" s="88"/>
      <c r="EO184" s="89"/>
      <c r="EP184" s="77">
        <f t="shared" ref="EP184:EP186" si="3124">EO184+EN184+EG184+EF184+EE184+ED184+EC184+EB184+EA184+DZ184+DY184+DX184+DW184+EM184+EL184+EK184+EJ184+EI184+EH184</f>
        <v>0</v>
      </c>
      <c r="EQ184" s="90"/>
      <c r="ER184" s="855"/>
      <c r="ES184" s="91"/>
      <c r="ET184" s="92"/>
      <c r="EU184" s="93"/>
      <c r="EV184" s="94"/>
      <c r="EW184" s="95"/>
      <c r="EX184" s="96"/>
      <c r="EY184" s="97"/>
      <c r="EZ184" s="98"/>
      <c r="FA184" s="99"/>
      <c r="FB184" s="81">
        <f t="shared" ref="FB184" si="3125">SUM(EP184:FA184)</f>
        <v>0</v>
      </c>
      <c r="FC184" s="104"/>
      <c r="FD184" s="92"/>
      <c r="FE184" s="864"/>
      <c r="FF184" s="2181" t="str">
        <f>الاعدادات!$D$14</f>
        <v>2023 وما قبلها</v>
      </c>
      <c r="FG184" s="2182">
        <f t="shared" ref="FG184:FG187" si="3126">AN184+AG184-FH184-FI184</f>
        <v>0</v>
      </c>
      <c r="FH184" s="2104"/>
      <c r="FI184" s="2104"/>
      <c r="FJ184" s="2184">
        <f t="shared" ref="FJ184:FJ187" si="3127">SUM(FG184:FI184)</f>
        <v>0</v>
      </c>
      <c r="FK184" s="2182">
        <f t="shared" ref="FK184:FK187" si="3128">AU184-FM184-FL184</f>
        <v>0</v>
      </c>
      <c r="FL184" s="2104"/>
      <c r="FM184" s="2104"/>
      <c r="FN184" s="2184">
        <f t="shared" ref="FN184:FN187" si="3129">SUM(FK184:FM184)</f>
        <v>0</v>
      </c>
      <c r="FO184" s="2182">
        <f t="shared" ref="FO184:FO187" si="3130">AV184-FQ184-FP184</f>
        <v>0</v>
      </c>
      <c r="FP184" s="2104"/>
      <c r="FQ184" s="2105"/>
      <c r="FR184" s="2184">
        <f t="shared" ref="FR184:FR188" si="3131">FQ184+FP184+FO184</f>
        <v>0</v>
      </c>
      <c r="FS184" s="2182">
        <f t="shared" ref="FS184:FS187" si="3132">AW184-FT184</f>
        <v>0</v>
      </c>
      <c r="FT184" s="2104"/>
      <c r="FU184" s="2184">
        <f t="shared" ref="FU184:FU187" si="3133">SUM(FS184:FT184)</f>
        <v>0</v>
      </c>
      <c r="FV184" s="2182">
        <f t="shared" ref="FV184:FV187" si="3134">AY184+AX184-FX184-FW184</f>
        <v>0</v>
      </c>
      <c r="FW184" s="2104"/>
      <c r="FX184" s="2104"/>
      <c r="FY184" s="2184">
        <f t="shared" ref="FY184:FY187" si="3135">SUM(FV184:FX184)</f>
        <v>0</v>
      </c>
      <c r="FZ184" s="2182">
        <f t="shared" ref="FZ184:FZ188" si="3136">FG184+FK184+FO184+FS184+FV184</f>
        <v>0</v>
      </c>
      <c r="GA184" s="2185">
        <f t="shared" ref="GA184:GA188" si="3137">FH184+FL184+FP184+FW184+FT184</f>
        <v>0</v>
      </c>
      <c r="GB184" s="2185">
        <f t="shared" ref="GB184:GB188" si="3138">FX184+FQ184+FM184+FI184</f>
        <v>0</v>
      </c>
      <c r="GC184" s="2184">
        <f t="shared" ref="GC184:GC188" si="3139">SUM(FZ184:GB184)</f>
        <v>0</v>
      </c>
      <c r="GD184" t="str">
        <f t="shared" si="3116"/>
        <v>ok</v>
      </c>
      <c r="GQ184" s="2234" t="str">
        <f>الاعدادات!$D$14</f>
        <v>2023 وما قبلها</v>
      </c>
      <c r="GR184" s="1810"/>
      <c r="GS184" s="1811"/>
      <c r="GT184" s="1811"/>
      <c r="GU184" s="1812"/>
      <c r="GV184" s="1812"/>
      <c r="GW184" s="1812"/>
      <c r="GX184" s="1813"/>
      <c r="GY184" s="1814"/>
      <c r="GZ184" s="1815"/>
      <c r="HA184" s="1815"/>
      <c r="HB184" s="1816"/>
      <c r="HC184" s="1816"/>
      <c r="HD184" s="1816"/>
      <c r="HE184" s="1816"/>
      <c r="HF184" s="1816"/>
      <c r="HG184" s="1816"/>
      <c r="HH184" s="1816"/>
      <c r="HI184" s="1816"/>
      <c r="HJ184" s="1817"/>
      <c r="HK184" s="1795">
        <f t="shared" si="3117"/>
        <v>0</v>
      </c>
      <c r="HL184" s="1818"/>
      <c r="HM184" s="1819"/>
      <c r="HN184" s="1820"/>
      <c r="HO184" s="1821"/>
      <c r="HP184" s="1822"/>
      <c r="HQ184" s="1823"/>
      <c r="HR184" s="1824"/>
      <c r="HS184" s="1825"/>
      <c r="HT184" s="1826"/>
      <c r="HU184" s="1827"/>
      <c r="HV184" s="1828"/>
      <c r="HW184" s="1807">
        <f t="shared" ref="HW184:HW188" si="3140">SUM(HK184:HV184)</f>
        <v>0</v>
      </c>
      <c r="HX184" s="1829"/>
      <c r="HY184" s="1829"/>
      <c r="HZ184" s="1830"/>
      <c r="IA184" s="1810"/>
      <c r="IB184" s="1811"/>
      <c r="IC184" s="1811"/>
      <c r="ID184" s="1812"/>
      <c r="IE184" s="1812"/>
      <c r="IF184" s="1812"/>
      <c r="IG184" s="1813"/>
      <c r="IH184" s="1814"/>
      <c r="II184" s="1815"/>
      <c r="IJ184" s="1815"/>
      <c r="IK184" s="1816"/>
      <c r="IL184" s="1816"/>
      <c r="IM184" s="1816"/>
      <c r="IN184" s="1816"/>
      <c r="IO184" s="1816"/>
      <c r="IP184" s="1816"/>
      <c r="IQ184" s="1816"/>
      <c r="IR184" s="1816"/>
      <c r="IS184" s="1817"/>
      <c r="IT184" s="1795">
        <f t="shared" si="3118"/>
        <v>0</v>
      </c>
      <c r="IU184" s="1818"/>
      <c r="IV184" s="1819"/>
      <c r="IW184" s="1820"/>
      <c r="IX184" s="1821"/>
      <c r="IY184" s="1822"/>
      <c r="IZ184" s="1823"/>
      <c r="JA184" s="1824"/>
      <c r="JB184" s="1825"/>
      <c r="JC184" s="1821"/>
      <c r="JD184" s="1827"/>
      <c r="JE184" s="1828"/>
      <c r="JF184" s="1807">
        <f t="shared" si="3119"/>
        <v>0</v>
      </c>
      <c r="JG184" s="1829"/>
      <c r="JH184" s="1829"/>
      <c r="JI184" s="1830"/>
    </row>
    <row r="185" spans="1:269" ht="36.75" customHeight="1" thickBot="1">
      <c r="A185" s="6492"/>
      <c r="B185" s="6493" t="str" cm="1">
        <f t="array" ref="B185">IFERROR(_xlfn.XLOOKUP(1, (INDEX(التشكيل_القديم!$L$54:$S$92, ,6)=$A182) * (INDEX(التشكيل_القديم!$L$54:$S$92, ,7)="عضو يسار اليسار"), INDEX(التشكيل_القديم!$L$54:$S$92, ,2)),"")</f>
        <v/>
      </c>
      <c r="C185" s="6493"/>
      <c r="D185" s="6493"/>
      <c r="E185" s="6493"/>
      <c r="F185" s="6493"/>
      <c r="G185" s="6493"/>
      <c r="H185" s="2170" t="str" cm="1">
        <f t="array" ref="H185">IF(B185&lt;&gt;"",_xlfn.XLOOKUP(1, (INDEX(التشكيل_القديم!$L$54:$S$92, ,6)=$A182) * (INDEX(التشكيل_القديم!$L$54:$S$92, ,7)="عضو يسار اليسار"), INDEX(التشكيل_القديم!$L$54:$S$92, ,3)),"")</f>
        <v/>
      </c>
      <c r="I185" s="2171" t="str" cm="1">
        <f t="array" ref="I185">IF(B185&lt;&gt;"",_xlfn.XLOOKUP(1, (INDEX(التشكيل_القديم!$L$54:$S$92, ,6)=$A182) * (INDEX(التشكيل_القديم!$L$54:$S$92, ,7)="عضو يسار اليسار"), INDEX(التشكيل_القديم!$L$54:$S$92, ,4)),"")</f>
        <v/>
      </c>
      <c r="J185" s="6495"/>
      <c r="K185" s="6235"/>
      <c r="L185" s="2187">
        <f>الاعدادات!$D$15</f>
        <v>2024</v>
      </c>
      <c r="M185" s="73">
        <v>0</v>
      </c>
      <c r="N185" s="64"/>
      <c r="O185" s="64"/>
      <c r="P185" s="64"/>
      <c r="Q185" s="64"/>
      <c r="R185" s="64"/>
      <c r="S185" s="64"/>
      <c r="T185" s="64"/>
      <c r="U185" s="64"/>
      <c r="V185" s="74"/>
      <c r="W185" s="64"/>
      <c r="X185" s="64"/>
      <c r="Y185" s="2134"/>
      <c r="Z185" s="62">
        <f t="shared" si="3120"/>
        <v>0</v>
      </c>
      <c r="AA185" s="73"/>
      <c r="AB185" s="63"/>
      <c r="AC185" s="2031">
        <f t="shared" ref="AC185" si="3141">SUM(BE185:BK185,BE192:BK192,CN185:CT185,CN192:CT192,DW185:EC185,DW192:EC192)</f>
        <v>0</v>
      </c>
      <c r="AD185" s="2025">
        <f t="shared" ref="AD185:AD187" si="3142">SUM(BL185:BV185,BL192:BV192,CU185:DE185,CU192:DE192,ED185:EN185,ED192:EN192)</f>
        <v>0</v>
      </c>
      <c r="AE185" s="2002">
        <f t="shared" ref="AE185:AE187" si="3143">BW185+DF185+BW192+DF192+EO185+EO192</f>
        <v>0</v>
      </c>
      <c r="AF185" s="2172">
        <f t="shared" ref="AF185:AF187" si="3144">SUM(AC185:AE185)</f>
        <v>0</v>
      </c>
      <c r="AG185" s="2002">
        <f t="shared" ref="AG185:AG187" si="3145">BY185+DH185+BY192+DH192+EQ185+EQ192</f>
        <v>0</v>
      </c>
      <c r="AH185" s="2173">
        <f t="shared" ref="AH185:AH187" si="3146">BZ185+BZ192+DI185+DI192+ER185+ER192</f>
        <v>0</v>
      </c>
      <c r="AI185" s="2174">
        <f t="shared" ref="AI185:AI187" si="3147">CA185+DJ185+CA192+DJ192+ES185+ES192</f>
        <v>0</v>
      </c>
      <c r="AJ185" s="2002">
        <f t="shared" ref="AJ185:AJ187" si="3148">CB185+DK185+CB192+DK192+ET185+ET192</f>
        <v>0</v>
      </c>
      <c r="AK185" s="2026">
        <f t="shared" ref="AK185:AK187" si="3149">CC185+DL185+CC192+DL192+EU185+EU192</f>
        <v>0</v>
      </c>
      <c r="AL185" s="2027">
        <f t="shared" ref="AL185:AL187" si="3150">CD185+DM185+CD192+DM192+EV185+EV192</f>
        <v>0</v>
      </c>
      <c r="AM185" s="2175">
        <f t="shared" ref="AM185:AM187" si="3151">CE185+DN185+CE192+DN192+EW185+EW192</f>
        <v>0</v>
      </c>
      <c r="AN185" s="2176">
        <f t="shared" ref="AN185:AN186" si="3152">SUM(AH185:AM185)</f>
        <v>0</v>
      </c>
      <c r="AO185" s="2028">
        <f t="shared" ref="AO185:AO187" si="3153">CF185+DO185+CF192+DO192+EX185+EX192</f>
        <v>0</v>
      </c>
      <c r="AP185" s="2177">
        <f t="shared" ref="AP185:AP187" si="3154">CG185+DP185+CG192+DP192+EY185+EY192</f>
        <v>0</v>
      </c>
      <c r="AQ185" s="2029">
        <f t="shared" ref="AQ185:AQ187" si="3155">CH185+DQ185+DQ192+CH192+EZ185+EZ192</f>
        <v>0</v>
      </c>
      <c r="AR185" s="2178">
        <f t="shared" ref="AR185:AR187" si="3156">SUM(AO185:AQ185)</f>
        <v>0</v>
      </c>
      <c r="AS185" s="2177">
        <f t="shared" ref="AS185:AS187" si="3157">CI185+DR185+CI192+DR192+FA185+FA192</f>
        <v>0</v>
      </c>
      <c r="AT185" s="2180">
        <f>AS185+AR185+AN185+AG185+AF185</f>
        <v>0</v>
      </c>
      <c r="AU185" s="2125"/>
      <c r="AV185" s="2002">
        <f t="shared" ref="AV185:AV187" si="3158">CK185+DT185+CK192+DT192+FC185+FC192</f>
        <v>0</v>
      </c>
      <c r="AW185" s="2002">
        <f t="shared" ref="AW185:AW187" si="3159">CL185+DU185+CL192+DU192+FD185+FD192</f>
        <v>0</v>
      </c>
      <c r="AX185" s="2128"/>
      <c r="AY185" s="2131"/>
      <c r="AZ185" s="65">
        <f t="shared" ref="AZ185:AZ187" si="3160">AY185+AX185+AW185+AV185+AU185</f>
        <v>0</v>
      </c>
      <c r="BA185" s="66"/>
      <c r="BB185" s="2189">
        <f t="shared" ref="BB185:BB187" si="3161">AZ185+AT185+AA185-Z185+AB185</f>
        <v>0</v>
      </c>
      <c r="BC185" s="67"/>
      <c r="BD185" s="2187">
        <f>الاعدادات!$D$15</f>
        <v>2024</v>
      </c>
      <c r="BE185" s="82"/>
      <c r="BF185" s="83"/>
      <c r="BG185" s="83"/>
      <c r="BH185" s="84"/>
      <c r="BI185" s="84"/>
      <c r="BJ185" s="84"/>
      <c r="BK185" s="85"/>
      <c r="BL185" s="86"/>
      <c r="BM185" s="87"/>
      <c r="BN185" s="87"/>
      <c r="BO185" s="88"/>
      <c r="BP185" s="88"/>
      <c r="BQ185" s="88"/>
      <c r="BR185" s="88"/>
      <c r="BS185" s="88"/>
      <c r="BT185" s="88"/>
      <c r="BU185" s="88"/>
      <c r="BV185" s="88"/>
      <c r="BW185" s="89"/>
      <c r="BX185" s="77">
        <f t="shared" si="3121"/>
        <v>0</v>
      </c>
      <c r="BY185" s="90"/>
      <c r="BZ185" s="855"/>
      <c r="CA185" s="91"/>
      <c r="CB185" s="92"/>
      <c r="CC185" s="93"/>
      <c r="CD185" s="94"/>
      <c r="CE185" s="95"/>
      <c r="CF185" s="96"/>
      <c r="CG185" s="97"/>
      <c r="CH185" s="98"/>
      <c r="CI185" s="99"/>
      <c r="CJ185" s="79">
        <f t="shared" si="3122"/>
        <v>0</v>
      </c>
      <c r="CK185" s="104"/>
      <c r="CL185" s="92"/>
      <c r="CM185" s="857"/>
      <c r="CN185" s="101"/>
      <c r="CO185" s="83"/>
      <c r="CP185" s="83"/>
      <c r="CQ185" s="84"/>
      <c r="CR185" s="84"/>
      <c r="CS185" s="84"/>
      <c r="CT185" s="85"/>
      <c r="CU185" s="86"/>
      <c r="CV185" s="87"/>
      <c r="CW185" s="87"/>
      <c r="CX185" s="88"/>
      <c r="CY185" s="88"/>
      <c r="CZ185" s="88"/>
      <c r="DA185" s="88"/>
      <c r="DB185" s="88"/>
      <c r="DC185" s="88"/>
      <c r="DD185" s="88"/>
      <c r="DE185" s="88"/>
      <c r="DF185" s="89"/>
      <c r="DG185" s="77">
        <f t="shared" ref="DG185" si="3162">DF185+DE185+CX185+CW185+CV185+CU185+CT185+CS185+CR185+CQ185+CP185+CO185+CN185+DD185+DC185+DB185+DA185+CZ185+CY185</f>
        <v>0</v>
      </c>
      <c r="DH185" s="90"/>
      <c r="DI185" s="855"/>
      <c r="DJ185" s="91"/>
      <c r="DK185" s="92"/>
      <c r="DL185" s="93"/>
      <c r="DM185" s="94"/>
      <c r="DN185" s="95"/>
      <c r="DO185" s="96"/>
      <c r="DP185" s="97"/>
      <c r="DQ185" s="98"/>
      <c r="DR185" s="99"/>
      <c r="DS185" s="81">
        <f>SUM(DG185:DR185)</f>
        <v>0</v>
      </c>
      <c r="DT185" s="104"/>
      <c r="DU185" s="92"/>
      <c r="DV185" s="864"/>
      <c r="DW185" s="101"/>
      <c r="DX185" s="83"/>
      <c r="DY185" s="83"/>
      <c r="DZ185" s="84"/>
      <c r="EA185" s="84"/>
      <c r="EB185" s="84"/>
      <c r="EC185" s="85"/>
      <c r="ED185" s="86"/>
      <c r="EE185" s="87"/>
      <c r="EF185" s="87"/>
      <c r="EG185" s="88"/>
      <c r="EH185" s="88"/>
      <c r="EI185" s="88"/>
      <c r="EJ185" s="88"/>
      <c r="EK185" s="88"/>
      <c r="EL185" s="88"/>
      <c r="EM185" s="88"/>
      <c r="EN185" s="88"/>
      <c r="EO185" s="89"/>
      <c r="EP185" s="77">
        <f t="shared" si="3124"/>
        <v>0</v>
      </c>
      <c r="EQ185" s="90"/>
      <c r="ER185" s="855"/>
      <c r="ES185" s="91"/>
      <c r="ET185" s="92"/>
      <c r="EU185" s="93"/>
      <c r="EV185" s="94"/>
      <c r="EW185" s="95"/>
      <c r="EX185" s="96"/>
      <c r="EY185" s="97"/>
      <c r="EZ185" s="98"/>
      <c r="FA185" s="99"/>
      <c r="FB185" s="81">
        <f>SUM(EP185:FA185)</f>
        <v>0</v>
      </c>
      <c r="FC185" s="104"/>
      <c r="FD185" s="92"/>
      <c r="FE185" s="864"/>
      <c r="FF185" s="2183">
        <f>الاعدادات!$D$15</f>
        <v>2024</v>
      </c>
      <c r="FG185" s="68">
        <f t="shared" si="3126"/>
        <v>0</v>
      </c>
      <c r="FH185" s="69"/>
      <c r="FI185" s="69"/>
      <c r="FJ185" s="70">
        <f t="shared" si="3127"/>
        <v>0</v>
      </c>
      <c r="FK185" s="68">
        <f t="shared" si="3128"/>
        <v>0</v>
      </c>
      <c r="FL185" s="69"/>
      <c r="FM185" s="69"/>
      <c r="FN185" s="70">
        <f t="shared" si="3129"/>
        <v>0</v>
      </c>
      <c r="FO185" s="68">
        <f t="shared" si="3130"/>
        <v>0</v>
      </c>
      <c r="FP185" s="69"/>
      <c r="FQ185" s="71"/>
      <c r="FR185" s="70">
        <f t="shared" si="3131"/>
        <v>0</v>
      </c>
      <c r="FS185" s="68">
        <f t="shared" si="3132"/>
        <v>0</v>
      </c>
      <c r="FT185" s="69"/>
      <c r="FU185" s="70">
        <f t="shared" si="3133"/>
        <v>0</v>
      </c>
      <c r="FV185" s="68">
        <f t="shared" si="3134"/>
        <v>0</v>
      </c>
      <c r="FW185" s="69"/>
      <c r="FX185" s="69"/>
      <c r="FY185" s="70">
        <f t="shared" si="3135"/>
        <v>0</v>
      </c>
      <c r="FZ185" s="68">
        <f t="shared" si="3136"/>
        <v>0</v>
      </c>
      <c r="GA185" s="72">
        <f t="shared" si="3137"/>
        <v>0</v>
      </c>
      <c r="GB185" s="72">
        <f t="shared" si="3138"/>
        <v>0</v>
      </c>
      <c r="GC185" s="70">
        <f t="shared" si="3139"/>
        <v>0</v>
      </c>
      <c r="GD185" t="str">
        <f t="shared" si="3116"/>
        <v>ok</v>
      </c>
      <c r="GQ185" s="2234">
        <f>الاعدادات!$D$15</f>
        <v>2024</v>
      </c>
      <c r="GR185" s="1810"/>
      <c r="GS185" s="1811"/>
      <c r="GT185" s="1811"/>
      <c r="GU185" s="1812"/>
      <c r="GV185" s="1812"/>
      <c r="GW185" s="1812"/>
      <c r="GX185" s="1813"/>
      <c r="GY185" s="1814"/>
      <c r="GZ185" s="1815"/>
      <c r="HA185" s="1815"/>
      <c r="HB185" s="1816"/>
      <c r="HC185" s="1816"/>
      <c r="HD185" s="1816"/>
      <c r="HE185" s="1816"/>
      <c r="HF185" s="1816"/>
      <c r="HG185" s="1816"/>
      <c r="HH185" s="1816"/>
      <c r="HI185" s="1816"/>
      <c r="HJ185" s="1817"/>
      <c r="HK185" s="1795">
        <f t="shared" si="3117"/>
        <v>0</v>
      </c>
      <c r="HL185" s="1818"/>
      <c r="HM185" s="1819"/>
      <c r="HN185" s="1820"/>
      <c r="HO185" s="1821"/>
      <c r="HP185" s="1822"/>
      <c r="HQ185" s="1823"/>
      <c r="HR185" s="1824"/>
      <c r="HS185" s="1825"/>
      <c r="HT185" s="1826"/>
      <c r="HU185" s="1827"/>
      <c r="HV185" s="1828"/>
      <c r="HW185" s="1807">
        <f t="shared" si="3140"/>
        <v>0</v>
      </c>
      <c r="HX185" s="1829"/>
      <c r="HY185" s="1829"/>
      <c r="HZ185" s="1830"/>
      <c r="IA185" s="1810"/>
      <c r="IB185" s="1811"/>
      <c r="IC185" s="1811"/>
      <c r="ID185" s="1812"/>
      <c r="IE185" s="1812"/>
      <c r="IF185" s="1812"/>
      <c r="IG185" s="1813"/>
      <c r="IH185" s="1814"/>
      <c r="II185" s="1815"/>
      <c r="IJ185" s="1815"/>
      <c r="IK185" s="1816"/>
      <c r="IL185" s="1816"/>
      <c r="IM185" s="1816"/>
      <c r="IN185" s="1816"/>
      <c r="IO185" s="1816"/>
      <c r="IP185" s="1816"/>
      <c r="IQ185" s="1816"/>
      <c r="IR185" s="1816"/>
      <c r="IS185" s="1817"/>
      <c r="IT185" s="1795">
        <f t="shared" si="3118"/>
        <v>0</v>
      </c>
      <c r="IU185" s="1818"/>
      <c r="IV185" s="1819"/>
      <c r="IW185" s="1820"/>
      <c r="IX185" s="1821"/>
      <c r="IY185" s="1822"/>
      <c r="IZ185" s="1823"/>
      <c r="JA185" s="1824"/>
      <c r="JB185" s="1825"/>
      <c r="JC185" s="1821"/>
      <c r="JD185" s="1827"/>
      <c r="JE185" s="1828"/>
      <c r="JF185" s="1807">
        <f t="shared" si="3119"/>
        <v>0</v>
      </c>
      <c r="JG185" s="1829"/>
      <c r="JH185" s="1829"/>
      <c r="JI185" s="1830"/>
    </row>
    <row r="186" spans="1:269" ht="36.75" customHeight="1" thickBot="1">
      <c r="A186" s="6492"/>
      <c r="B186" s="6487" t="str" cm="1">
        <f t="array" ref="B186">IFERROR(_xlfn.XLOOKUP(1, (INDEX(التشكيل_القديم!$L$54:$S$92, ,6)=$A182) * (INDEX(التشكيل_القديم!$L$54:$S$92, ,7)="عضو يسار يسار اليسار"), INDEX(التشكيل_القديم!$L$54:$S$92, ,2)),"")</f>
        <v/>
      </c>
      <c r="C186" s="6487"/>
      <c r="D186" s="6487"/>
      <c r="E186" s="6487"/>
      <c r="F186" s="6487"/>
      <c r="G186" s="6487"/>
      <c r="H186" s="6485"/>
      <c r="I186" s="105"/>
      <c r="J186" s="6495"/>
      <c r="K186" s="6235"/>
      <c r="L186" s="2187">
        <f>الاعدادات!$D$16</f>
        <v>2025</v>
      </c>
      <c r="M186" s="73">
        <v>1</v>
      </c>
      <c r="N186" s="64"/>
      <c r="O186" s="64"/>
      <c r="P186" s="64"/>
      <c r="Q186" s="64"/>
      <c r="R186" s="64"/>
      <c r="S186" s="64"/>
      <c r="T186" s="64"/>
      <c r="U186" s="64"/>
      <c r="V186" s="74"/>
      <c r="W186" s="64"/>
      <c r="X186" s="64"/>
      <c r="Y186" s="2134"/>
      <c r="Z186" s="62">
        <f t="shared" si="3120"/>
        <v>1</v>
      </c>
      <c r="AA186" s="73"/>
      <c r="AB186" s="63"/>
      <c r="AC186" s="2031">
        <f>SUM(BE186:BK186,BE193:BK193,CN186:CT186,CN193:CT193,DW186:EC186,DW193:EC193)</f>
        <v>0</v>
      </c>
      <c r="AD186" s="2025">
        <f t="shared" si="3142"/>
        <v>0</v>
      </c>
      <c r="AE186" s="2002">
        <f t="shared" si="3143"/>
        <v>0</v>
      </c>
      <c r="AF186" s="2172">
        <f t="shared" si="3144"/>
        <v>0</v>
      </c>
      <c r="AG186" s="2002">
        <f t="shared" si="3145"/>
        <v>0</v>
      </c>
      <c r="AH186" s="2173">
        <f t="shared" si="3146"/>
        <v>0</v>
      </c>
      <c r="AI186" s="2174">
        <f t="shared" si="3147"/>
        <v>0</v>
      </c>
      <c r="AJ186" s="2002">
        <f t="shared" si="3148"/>
        <v>0</v>
      </c>
      <c r="AK186" s="2026">
        <f t="shared" si="3149"/>
        <v>0</v>
      </c>
      <c r="AL186" s="2027">
        <f t="shared" si="3150"/>
        <v>0</v>
      </c>
      <c r="AM186" s="2175">
        <f t="shared" si="3151"/>
        <v>0</v>
      </c>
      <c r="AN186" s="2176">
        <f t="shared" si="3152"/>
        <v>0</v>
      </c>
      <c r="AO186" s="2028">
        <f t="shared" si="3153"/>
        <v>0</v>
      </c>
      <c r="AP186" s="2177">
        <f t="shared" si="3154"/>
        <v>0</v>
      </c>
      <c r="AQ186" s="2029">
        <f t="shared" si="3155"/>
        <v>0</v>
      </c>
      <c r="AR186" s="2178">
        <f t="shared" si="3156"/>
        <v>0</v>
      </c>
      <c r="AS186" s="2177">
        <f t="shared" si="3157"/>
        <v>0</v>
      </c>
      <c r="AT186" s="65">
        <f t="shared" ref="AT186:AT187" si="3163">AS186+AR186+AN186+AG186+AF186</f>
        <v>0</v>
      </c>
      <c r="AU186" s="2125"/>
      <c r="AV186" s="2002">
        <f t="shared" si="3158"/>
        <v>0</v>
      </c>
      <c r="AW186" s="2002">
        <f t="shared" si="3159"/>
        <v>0</v>
      </c>
      <c r="AX186" s="2128"/>
      <c r="AY186" s="2131"/>
      <c r="AZ186" s="65">
        <f t="shared" si="3160"/>
        <v>0</v>
      </c>
      <c r="BA186" s="66"/>
      <c r="BB186" s="2189">
        <f t="shared" si="3161"/>
        <v>-1</v>
      </c>
      <c r="BC186" s="67"/>
      <c r="BD186" s="2187">
        <f>الاعدادات!$D$16</f>
        <v>2025</v>
      </c>
      <c r="BE186" s="82"/>
      <c r="BF186" s="83"/>
      <c r="BG186" s="83"/>
      <c r="BH186" s="84"/>
      <c r="BI186" s="84"/>
      <c r="BJ186" s="84"/>
      <c r="BK186" s="85"/>
      <c r="BL186" s="86"/>
      <c r="BM186" s="87"/>
      <c r="BN186" s="87"/>
      <c r="BO186" s="88"/>
      <c r="BP186" s="88"/>
      <c r="BQ186" s="88"/>
      <c r="BR186" s="88"/>
      <c r="BS186" s="88"/>
      <c r="BT186" s="88"/>
      <c r="BU186" s="88"/>
      <c r="BV186" s="88"/>
      <c r="BW186" s="89"/>
      <c r="BX186" s="77">
        <f t="shared" si="3121"/>
        <v>0</v>
      </c>
      <c r="BY186" s="90"/>
      <c r="BZ186" s="855"/>
      <c r="CA186" s="91"/>
      <c r="CB186" s="92"/>
      <c r="CC186" s="93"/>
      <c r="CD186" s="94"/>
      <c r="CE186" s="95"/>
      <c r="CF186" s="96"/>
      <c r="CG186" s="97"/>
      <c r="CH186" s="98"/>
      <c r="CI186" s="99"/>
      <c r="CJ186" s="79">
        <f>SUM(BX186:CI186)</f>
        <v>0</v>
      </c>
      <c r="CK186" s="104"/>
      <c r="CL186" s="92"/>
      <c r="CM186" s="857"/>
      <c r="CN186" s="101"/>
      <c r="CO186" s="83"/>
      <c r="CP186" s="83"/>
      <c r="CQ186" s="84"/>
      <c r="CR186" s="84"/>
      <c r="CS186" s="84"/>
      <c r="CT186" s="85"/>
      <c r="CU186" s="86"/>
      <c r="CV186" s="87"/>
      <c r="CW186" s="87"/>
      <c r="CX186" s="88"/>
      <c r="CY186" s="88"/>
      <c r="CZ186" s="88"/>
      <c r="DA186" s="88"/>
      <c r="DB186" s="88"/>
      <c r="DC186" s="88"/>
      <c r="DD186" s="88"/>
      <c r="DE186" s="88"/>
      <c r="DF186" s="89"/>
      <c r="DG186" s="77">
        <f>DF186+DE186+CX186+CW186+CV186+CU186+CT186+CS186+CR186+CQ186+CP186+CO186+CN186+DD186+DC186+DB186+DA186+CZ186+CY186</f>
        <v>0</v>
      </c>
      <c r="DH186" s="90"/>
      <c r="DI186" s="855"/>
      <c r="DJ186" s="91"/>
      <c r="DK186" s="92"/>
      <c r="DL186" s="93"/>
      <c r="DM186" s="94"/>
      <c r="DN186" s="95"/>
      <c r="DO186" s="96"/>
      <c r="DP186" s="97"/>
      <c r="DQ186" s="98"/>
      <c r="DR186" s="99"/>
      <c r="DS186" s="81">
        <f>SUM(DG186:DR186)</f>
        <v>0</v>
      </c>
      <c r="DT186" s="104"/>
      <c r="DU186" s="92"/>
      <c r="DV186" s="864"/>
      <c r="DW186" s="101"/>
      <c r="DX186" s="83"/>
      <c r="DY186" s="83"/>
      <c r="DZ186" s="84"/>
      <c r="EA186" s="84"/>
      <c r="EB186" s="84"/>
      <c r="EC186" s="85"/>
      <c r="ED186" s="86"/>
      <c r="EE186" s="87"/>
      <c r="EF186" s="87"/>
      <c r="EG186" s="88"/>
      <c r="EH186" s="88"/>
      <c r="EI186" s="88"/>
      <c r="EJ186" s="88"/>
      <c r="EK186" s="88"/>
      <c r="EL186" s="88"/>
      <c r="EM186" s="88"/>
      <c r="EN186" s="88"/>
      <c r="EO186" s="89"/>
      <c r="EP186" s="77">
        <f t="shared" si="3124"/>
        <v>0</v>
      </c>
      <c r="EQ186" s="90"/>
      <c r="ER186" s="855"/>
      <c r="ES186" s="91"/>
      <c r="ET186" s="92"/>
      <c r="EU186" s="93"/>
      <c r="EV186" s="94"/>
      <c r="EW186" s="95"/>
      <c r="EX186" s="96"/>
      <c r="EY186" s="97"/>
      <c r="EZ186" s="98"/>
      <c r="FA186" s="99"/>
      <c r="FB186" s="81">
        <f>SUM(EP186:FA186)</f>
        <v>0</v>
      </c>
      <c r="FC186" s="104"/>
      <c r="FD186" s="92"/>
      <c r="FE186" s="864"/>
      <c r="FF186" s="2183">
        <f>الاعدادات!$D$16</f>
        <v>2025</v>
      </c>
      <c r="FG186" s="68">
        <f t="shared" si="3126"/>
        <v>0</v>
      </c>
      <c r="FH186" s="69"/>
      <c r="FI186" s="69"/>
      <c r="FJ186" s="70">
        <f t="shared" si="3127"/>
        <v>0</v>
      </c>
      <c r="FK186" s="68">
        <f t="shared" si="3128"/>
        <v>0</v>
      </c>
      <c r="FL186" s="69"/>
      <c r="FM186" s="69"/>
      <c r="FN186" s="70">
        <f t="shared" si="3129"/>
        <v>0</v>
      </c>
      <c r="FO186" s="68">
        <f t="shared" si="3130"/>
        <v>0</v>
      </c>
      <c r="FP186" s="69"/>
      <c r="FQ186" s="71"/>
      <c r="FR186" s="70">
        <f t="shared" si="3131"/>
        <v>0</v>
      </c>
      <c r="FS186" s="68">
        <f t="shared" si="3132"/>
        <v>0</v>
      </c>
      <c r="FT186" s="69"/>
      <c r="FU186" s="70">
        <f t="shared" si="3133"/>
        <v>0</v>
      </c>
      <c r="FV186" s="68">
        <f t="shared" si="3134"/>
        <v>0</v>
      </c>
      <c r="FW186" s="69"/>
      <c r="FX186" s="69"/>
      <c r="FY186" s="70">
        <f t="shared" si="3135"/>
        <v>0</v>
      </c>
      <c r="FZ186" s="68">
        <f t="shared" si="3136"/>
        <v>0</v>
      </c>
      <c r="GA186" s="72">
        <f t="shared" si="3137"/>
        <v>0</v>
      </c>
      <c r="GB186" s="72">
        <f t="shared" si="3138"/>
        <v>0</v>
      </c>
      <c r="GC186" s="70">
        <f t="shared" si="3139"/>
        <v>0</v>
      </c>
      <c r="GD186" t="str">
        <f t="shared" si="3116"/>
        <v>wrong</v>
      </c>
      <c r="GQ186" s="2234">
        <f>الاعدادات!$D$16</f>
        <v>2025</v>
      </c>
      <c r="GR186" s="1831"/>
      <c r="GS186" s="1832"/>
      <c r="GT186" s="1832"/>
      <c r="GU186" s="1833"/>
      <c r="GV186" s="1833"/>
      <c r="GW186" s="1833"/>
      <c r="GX186" s="1834"/>
      <c r="GY186" s="1835"/>
      <c r="GZ186" s="1836"/>
      <c r="HA186" s="1836"/>
      <c r="HB186" s="1837"/>
      <c r="HC186" s="1837"/>
      <c r="HD186" s="1837"/>
      <c r="HE186" s="1837"/>
      <c r="HF186" s="1837"/>
      <c r="HG186" s="1837"/>
      <c r="HH186" s="1837"/>
      <c r="HI186" s="1837"/>
      <c r="HJ186" s="1838"/>
      <c r="HK186" s="1839">
        <f t="shared" si="3117"/>
        <v>0</v>
      </c>
      <c r="HL186" s="1840"/>
      <c r="HM186" s="1841"/>
      <c r="HN186" s="1842"/>
      <c r="HO186" s="1843"/>
      <c r="HP186" s="1844"/>
      <c r="HQ186" s="1845"/>
      <c r="HR186" s="1846"/>
      <c r="HS186" s="1847"/>
      <c r="HT186" s="1848"/>
      <c r="HU186" s="1849"/>
      <c r="HV186" s="1850"/>
      <c r="HW186" s="1851">
        <f t="shared" si="3140"/>
        <v>0</v>
      </c>
      <c r="HX186" s="1852"/>
      <c r="HY186" s="1852"/>
      <c r="HZ186" s="1853"/>
      <c r="IA186" s="1831"/>
      <c r="IB186" s="1832"/>
      <c r="IC186" s="1832"/>
      <c r="ID186" s="1833"/>
      <c r="IE186" s="1833"/>
      <c r="IF186" s="1833"/>
      <c r="IG186" s="1834"/>
      <c r="IH186" s="1835"/>
      <c r="II186" s="1836"/>
      <c r="IJ186" s="1836"/>
      <c r="IK186" s="1837"/>
      <c r="IL186" s="1837"/>
      <c r="IM186" s="1837"/>
      <c r="IN186" s="1837"/>
      <c r="IO186" s="1837"/>
      <c r="IP186" s="1837"/>
      <c r="IQ186" s="1837"/>
      <c r="IR186" s="1837"/>
      <c r="IS186" s="1838"/>
      <c r="IT186" s="1839">
        <f t="shared" si="3118"/>
        <v>0</v>
      </c>
      <c r="IU186" s="1840"/>
      <c r="IV186" s="1841"/>
      <c r="IW186" s="1842"/>
      <c r="IX186" s="1843"/>
      <c r="IY186" s="1844"/>
      <c r="IZ186" s="1845"/>
      <c r="JA186" s="1846"/>
      <c r="JB186" s="1847"/>
      <c r="JC186" s="1843"/>
      <c r="JD186" s="1849"/>
      <c r="JE186" s="1850"/>
      <c r="JF186" s="1851">
        <f t="shared" si="3119"/>
        <v>0</v>
      </c>
      <c r="JG186" s="1852"/>
      <c r="JH186" s="1852"/>
      <c r="JI186" s="1853"/>
    </row>
    <row r="187" spans="1:269" ht="36.75" customHeight="1" thickBot="1">
      <c r="A187" s="6492"/>
      <c r="B187" s="6487" t="str" cm="1">
        <f t="array" ref="B187">IFERROR(_xlfn.XLOOKUP(1, (INDEX(التشكيل_القديم!$L$54:$S$92, ,6)=$A182) * (INDEX(التشكيل_القديم!$L$54:$S$92, ,7)="عضو يسار يسار يسار اليسار"), INDEX(التشكيل_القديم!$L$54:$S$92, ,2)),"")</f>
        <v/>
      </c>
      <c r="C187" s="6487"/>
      <c r="D187" s="6487"/>
      <c r="E187" s="6487"/>
      <c r="F187" s="6487"/>
      <c r="G187" s="6487"/>
      <c r="H187" s="6486"/>
      <c r="I187" s="105"/>
      <c r="J187" s="6495"/>
      <c r="K187" s="6235"/>
      <c r="L187" s="2187">
        <f>الاعدادات!$D$17</f>
        <v>2026</v>
      </c>
      <c r="M187" s="106">
        <v>210</v>
      </c>
      <c r="N187" s="107"/>
      <c r="O187" s="107"/>
      <c r="P187" s="107"/>
      <c r="Q187" s="107"/>
      <c r="R187" s="107"/>
      <c r="S187" s="107"/>
      <c r="T187" s="107"/>
      <c r="U187" s="107"/>
      <c r="V187" s="108"/>
      <c r="W187" s="107"/>
      <c r="X187" s="107"/>
      <c r="Y187" s="2135"/>
      <c r="Z187" s="62">
        <f t="shared" si="3120"/>
        <v>210</v>
      </c>
      <c r="AA187" s="109"/>
      <c r="AB187" s="110"/>
      <c r="AC187" s="2031">
        <f t="shared" ref="AC187" si="3164">SUM(BE187:BK187,BE194:BK194,CN187:CT187,CN194:CT194,DW187:EC187,DW194:EC194)</f>
        <v>0</v>
      </c>
      <c r="AD187" s="2025">
        <f t="shared" si="3142"/>
        <v>0</v>
      </c>
      <c r="AE187" s="2002">
        <f t="shared" si="3143"/>
        <v>0</v>
      </c>
      <c r="AF187" s="2172">
        <f t="shared" si="3144"/>
        <v>0</v>
      </c>
      <c r="AG187" s="2002">
        <f t="shared" si="3145"/>
        <v>0</v>
      </c>
      <c r="AH187" s="2173">
        <f t="shared" si="3146"/>
        <v>0</v>
      </c>
      <c r="AI187" s="2174">
        <f t="shared" si="3147"/>
        <v>0</v>
      </c>
      <c r="AJ187" s="2002">
        <f t="shared" si="3148"/>
        <v>0</v>
      </c>
      <c r="AK187" s="2026">
        <f t="shared" si="3149"/>
        <v>0</v>
      </c>
      <c r="AL187" s="2027">
        <f t="shared" si="3150"/>
        <v>0</v>
      </c>
      <c r="AM187" s="2175">
        <f t="shared" si="3151"/>
        <v>0</v>
      </c>
      <c r="AN187" s="2176">
        <f>SUM(AH187:AM187)</f>
        <v>0</v>
      </c>
      <c r="AO187" s="2028">
        <f t="shared" si="3153"/>
        <v>0</v>
      </c>
      <c r="AP187" s="2177">
        <f t="shared" si="3154"/>
        <v>0</v>
      </c>
      <c r="AQ187" s="2029">
        <f t="shared" si="3155"/>
        <v>0</v>
      </c>
      <c r="AR187" s="2178">
        <f t="shared" si="3156"/>
        <v>0</v>
      </c>
      <c r="AS187" s="2177">
        <f t="shared" si="3157"/>
        <v>0</v>
      </c>
      <c r="AT187" s="65">
        <f t="shared" si="3163"/>
        <v>0</v>
      </c>
      <c r="AU187" s="2126"/>
      <c r="AV187" s="2002">
        <f t="shared" si="3158"/>
        <v>0</v>
      </c>
      <c r="AW187" s="2002">
        <f t="shared" si="3159"/>
        <v>0</v>
      </c>
      <c r="AX187" s="2129"/>
      <c r="AY187" s="2132"/>
      <c r="AZ187" s="65">
        <f t="shared" si="3160"/>
        <v>0</v>
      </c>
      <c r="BA187" s="113"/>
      <c r="BB187" s="2189">
        <f t="shared" si="3161"/>
        <v>-210</v>
      </c>
      <c r="BC187" s="67"/>
      <c r="BD187" s="2187">
        <f>الاعدادات!$D$17</f>
        <v>2026</v>
      </c>
      <c r="BE187" s="117"/>
      <c r="BF187" s="118"/>
      <c r="BG187" s="118"/>
      <c r="BH187" s="119"/>
      <c r="BI187" s="119"/>
      <c r="BJ187" s="119"/>
      <c r="BK187" s="120"/>
      <c r="BL187" s="121"/>
      <c r="BM187" s="122"/>
      <c r="BN187" s="122"/>
      <c r="BO187" s="123"/>
      <c r="BP187" s="123"/>
      <c r="BQ187" s="123"/>
      <c r="BR187" s="123"/>
      <c r="BS187" s="123"/>
      <c r="BT187" s="123"/>
      <c r="BU187" s="123"/>
      <c r="BV187" s="123"/>
      <c r="BW187" s="124"/>
      <c r="BX187" s="77">
        <f>SUM(BE187:BW187)</f>
        <v>0</v>
      </c>
      <c r="BY187" s="126"/>
      <c r="BZ187" s="856"/>
      <c r="CA187" s="127"/>
      <c r="CB187" s="128"/>
      <c r="CC187" s="129"/>
      <c r="CD187" s="130"/>
      <c r="CE187" s="131"/>
      <c r="CF187" s="132"/>
      <c r="CG187" s="133"/>
      <c r="CH187" s="134"/>
      <c r="CI187" s="135"/>
      <c r="CJ187" s="79">
        <f>SUM(BX187:CI187)</f>
        <v>0</v>
      </c>
      <c r="CK187" s="137"/>
      <c r="CL187" s="128"/>
      <c r="CM187" s="858"/>
      <c r="CN187" s="139"/>
      <c r="CO187" s="118"/>
      <c r="CP187" s="118"/>
      <c r="CQ187" s="119"/>
      <c r="CR187" s="119"/>
      <c r="CS187" s="119"/>
      <c r="CT187" s="120"/>
      <c r="CU187" s="121"/>
      <c r="CV187" s="122"/>
      <c r="CW187" s="122"/>
      <c r="CX187" s="123"/>
      <c r="CY187" s="123"/>
      <c r="CZ187" s="123"/>
      <c r="DA187" s="123"/>
      <c r="DB187" s="123"/>
      <c r="DC187" s="123"/>
      <c r="DD187" s="123"/>
      <c r="DE187" s="123"/>
      <c r="DF187" s="124"/>
      <c r="DG187" s="125">
        <f t="shared" ref="DG187:DG188" si="3165">DF187+DE187+CX187+CW187+CV187+CU187+CT187+CS187+CR187+CQ187+CP187+CO187+CN187</f>
        <v>0</v>
      </c>
      <c r="DH187" s="126"/>
      <c r="DI187" s="856"/>
      <c r="DJ187" s="127"/>
      <c r="DK187" s="128"/>
      <c r="DL187" s="129"/>
      <c r="DM187" s="130"/>
      <c r="DN187" s="131"/>
      <c r="DO187" s="132"/>
      <c r="DP187" s="133"/>
      <c r="DQ187" s="134"/>
      <c r="DR187" s="135"/>
      <c r="DS187" s="140">
        <f>SUM(DG187:DR187)</f>
        <v>0</v>
      </c>
      <c r="DT187" s="137"/>
      <c r="DU187" s="128"/>
      <c r="DV187" s="865"/>
      <c r="DW187" s="139"/>
      <c r="DX187" s="118"/>
      <c r="DY187" s="118"/>
      <c r="DZ187" s="119"/>
      <c r="EA187" s="119"/>
      <c r="EB187" s="119"/>
      <c r="EC187" s="120"/>
      <c r="ED187" s="121"/>
      <c r="EE187" s="122"/>
      <c r="EF187" s="122"/>
      <c r="EG187" s="123"/>
      <c r="EH187" s="123"/>
      <c r="EI187" s="123"/>
      <c r="EJ187" s="123"/>
      <c r="EK187" s="123"/>
      <c r="EL187" s="123"/>
      <c r="EM187" s="123"/>
      <c r="EN187" s="123"/>
      <c r="EO187" s="124"/>
      <c r="EP187" s="77">
        <f>EO187+EN187+EG187+EF187+EE187+ED187+EC187+EB187+EA187+DZ187+DY187+DX187+DW187+EM187+EL187+EK187+EJ187+EI187+EH187</f>
        <v>0</v>
      </c>
      <c r="EQ187" s="126"/>
      <c r="ER187" s="856"/>
      <c r="ES187" s="127"/>
      <c r="ET187" s="128"/>
      <c r="EU187" s="129"/>
      <c r="EV187" s="130"/>
      <c r="EW187" s="131"/>
      <c r="EX187" s="132"/>
      <c r="EY187" s="133"/>
      <c r="EZ187" s="134"/>
      <c r="FA187" s="135"/>
      <c r="FB187" s="140">
        <f>SUM(EP187:FA187)</f>
        <v>0</v>
      </c>
      <c r="FC187" s="137"/>
      <c r="FD187" s="128"/>
      <c r="FE187" s="865"/>
      <c r="FF187" s="2183">
        <f>الاعدادات!$D$17</f>
        <v>2026</v>
      </c>
      <c r="FG187" s="68">
        <f t="shared" si="3126"/>
        <v>0</v>
      </c>
      <c r="FH187" s="69"/>
      <c r="FI187" s="69"/>
      <c r="FJ187" s="70">
        <f t="shared" si="3127"/>
        <v>0</v>
      </c>
      <c r="FK187" s="68">
        <f t="shared" si="3128"/>
        <v>0</v>
      </c>
      <c r="FL187" s="69"/>
      <c r="FM187" s="69"/>
      <c r="FN187" s="70">
        <f t="shared" si="3129"/>
        <v>0</v>
      </c>
      <c r="FO187" s="68">
        <f t="shared" si="3130"/>
        <v>0</v>
      </c>
      <c r="FP187" s="69"/>
      <c r="FQ187" s="71"/>
      <c r="FR187" s="70">
        <f t="shared" si="3131"/>
        <v>0</v>
      </c>
      <c r="FS187" s="68">
        <f t="shared" si="3132"/>
        <v>0</v>
      </c>
      <c r="FT187" s="69"/>
      <c r="FU187" s="70">
        <f t="shared" si="3133"/>
        <v>0</v>
      </c>
      <c r="FV187" s="68">
        <f t="shared" si="3134"/>
        <v>0</v>
      </c>
      <c r="FW187" s="69"/>
      <c r="FX187" s="69"/>
      <c r="FY187" s="70">
        <f t="shared" si="3135"/>
        <v>0</v>
      </c>
      <c r="FZ187" s="68">
        <f t="shared" si="3136"/>
        <v>0</v>
      </c>
      <c r="GA187" s="72">
        <f t="shared" si="3137"/>
        <v>0</v>
      </c>
      <c r="GB187" s="72">
        <f t="shared" si="3138"/>
        <v>0</v>
      </c>
      <c r="GC187" s="70">
        <f t="shared" si="3139"/>
        <v>0</v>
      </c>
      <c r="GD187" t="str">
        <f t="shared" si="3116"/>
        <v>wrong</v>
      </c>
      <c r="GQ187" s="2234">
        <f>الاعدادات!$D$17</f>
        <v>2026</v>
      </c>
      <c r="GR187" s="1810"/>
      <c r="GS187" s="1811"/>
      <c r="GT187" s="1811"/>
      <c r="GU187" s="1812"/>
      <c r="GV187" s="1812"/>
      <c r="GW187" s="1812"/>
      <c r="GX187" s="1854"/>
      <c r="GY187" s="1814"/>
      <c r="GZ187" s="1815"/>
      <c r="HA187" s="1815"/>
      <c r="HB187" s="1816"/>
      <c r="HC187" s="1816"/>
      <c r="HD187" s="1816"/>
      <c r="HE187" s="1816"/>
      <c r="HF187" s="1816"/>
      <c r="HG187" s="1816"/>
      <c r="HH187" s="1816"/>
      <c r="HI187" s="1816"/>
      <c r="HJ187" s="1817"/>
      <c r="HK187" s="1795">
        <f t="shared" si="3117"/>
        <v>0</v>
      </c>
      <c r="HL187" s="1818"/>
      <c r="HM187" s="1819"/>
      <c r="HN187" s="1820"/>
      <c r="HO187" s="1821"/>
      <c r="HP187" s="1822"/>
      <c r="HQ187" s="1823"/>
      <c r="HR187" s="1824"/>
      <c r="HS187" s="1825"/>
      <c r="HT187" s="1826"/>
      <c r="HU187" s="1827"/>
      <c r="HV187" s="1828"/>
      <c r="HW187" s="1807">
        <f t="shared" si="3140"/>
        <v>0</v>
      </c>
      <c r="HX187" s="1829"/>
      <c r="HY187" s="1829"/>
      <c r="HZ187" s="1830"/>
      <c r="IA187" s="1810"/>
      <c r="IB187" s="1811"/>
      <c r="IC187" s="1811"/>
      <c r="ID187" s="1812"/>
      <c r="IE187" s="1812"/>
      <c r="IF187" s="1812"/>
      <c r="IG187" s="1854"/>
      <c r="IH187" s="1814"/>
      <c r="II187" s="1815"/>
      <c r="IJ187" s="1815"/>
      <c r="IK187" s="1816"/>
      <c r="IL187" s="1816"/>
      <c r="IM187" s="1816"/>
      <c r="IN187" s="1816"/>
      <c r="IO187" s="1816"/>
      <c r="IP187" s="1816"/>
      <c r="IQ187" s="1816"/>
      <c r="IR187" s="1816"/>
      <c r="IS187" s="1817"/>
      <c r="IT187" s="1795">
        <f t="shared" si="3118"/>
        <v>0</v>
      </c>
      <c r="IU187" s="1818"/>
      <c r="IV187" s="1819"/>
      <c r="IW187" s="1820"/>
      <c r="IX187" s="1821"/>
      <c r="IY187" s="1822"/>
      <c r="IZ187" s="1823"/>
      <c r="JA187" s="1824"/>
      <c r="JB187" s="1825"/>
      <c r="JC187" s="1821"/>
      <c r="JD187" s="1827"/>
      <c r="JE187" s="1828"/>
      <c r="JF187" s="1807">
        <f t="shared" si="3119"/>
        <v>0</v>
      </c>
      <c r="JG187" s="1829"/>
      <c r="JH187" s="1829"/>
      <c r="JI187" s="1830"/>
    </row>
    <row r="188" spans="1:269" ht="36.75" customHeight="1" thickBot="1">
      <c r="A188" s="6488"/>
      <c r="B188" s="6489"/>
      <c r="C188" s="6489"/>
      <c r="D188" s="6489"/>
      <c r="E188" s="6489"/>
      <c r="F188" s="6489"/>
      <c r="G188" s="6490"/>
      <c r="H188" s="2115"/>
      <c r="I188" s="2116"/>
      <c r="J188" s="2117"/>
      <c r="K188" s="2118"/>
      <c r="L188" s="2119" t="s">
        <v>181</v>
      </c>
      <c r="M188" s="2190">
        <f>SUM(M182:M187)</f>
        <v>211</v>
      </c>
      <c r="N188" s="2190">
        <f t="shared" ref="N188:U188" si="3166">SUM(N182:N187)</f>
        <v>0</v>
      </c>
      <c r="O188" s="2190">
        <f t="shared" si="3166"/>
        <v>0</v>
      </c>
      <c r="P188" s="2190">
        <f t="shared" si="3166"/>
        <v>0</v>
      </c>
      <c r="Q188" s="2190">
        <f t="shared" si="3166"/>
        <v>0</v>
      </c>
      <c r="R188" s="2190">
        <f t="shared" si="3166"/>
        <v>0</v>
      </c>
      <c r="S188" s="2190">
        <f t="shared" si="3166"/>
        <v>0</v>
      </c>
      <c r="T188" s="2190">
        <f t="shared" si="3166"/>
        <v>0</v>
      </c>
      <c r="U188" s="2190">
        <f t="shared" si="3166"/>
        <v>0</v>
      </c>
      <c r="V188" s="2120"/>
      <c r="W188" s="2190">
        <f t="shared" ref="W188:AG188" si="3167">SUM(W182:W187)</f>
        <v>0</v>
      </c>
      <c r="X188" s="2190">
        <f t="shared" si="3167"/>
        <v>0</v>
      </c>
      <c r="Y188" s="2190">
        <f t="shared" si="3167"/>
        <v>0</v>
      </c>
      <c r="Z188" s="2190">
        <f t="shared" si="3167"/>
        <v>211</v>
      </c>
      <c r="AA188" s="2190">
        <f t="shared" si="3167"/>
        <v>0</v>
      </c>
      <c r="AB188" s="2190">
        <f t="shared" si="3167"/>
        <v>0</v>
      </c>
      <c r="AC188" s="2190">
        <f t="shared" si="3167"/>
        <v>0</v>
      </c>
      <c r="AD188" s="2190">
        <f t="shared" si="3167"/>
        <v>0</v>
      </c>
      <c r="AE188" s="2190">
        <f t="shared" si="3167"/>
        <v>0</v>
      </c>
      <c r="AF188" s="2190">
        <f t="shared" si="3167"/>
        <v>0</v>
      </c>
      <c r="AG188" s="2190">
        <f t="shared" si="3167"/>
        <v>0</v>
      </c>
      <c r="AH188" s="2120"/>
      <c r="AI188" s="2190">
        <f t="shared" ref="AI188:BB188" si="3168">SUM(AI182:AI187)</f>
        <v>0</v>
      </c>
      <c r="AJ188" s="2190">
        <f t="shared" si="3168"/>
        <v>0</v>
      </c>
      <c r="AK188" s="2190">
        <f t="shared" si="3168"/>
        <v>0</v>
      </c>
      <c r="AL188" s="2190">
        <f t="shared" si="3168"/>
        <v>0</v>
      </c>
      <c r="AM188" s="2190">
        <f t="shared" si="3168"/>
        <v>0</v>
      </c>
      <c r="AN188" s="2190">
        <f t="shared" si="3168"/>
        <v>0</v>
      </c>
      <c r="AO188" s="2190">
        <f t="shared" si="3168"/>
        <v>0</v>
      </c>
      <c r="AP188" s="2190">
        <f t="shared" si="3168"/>
        <v>0</v>
      </c>
      <c r="AQ188" s="2190">
        <f t="shared" si="3168"/>
        <v>0</v>
      </c>
      <c r="AR188" s="2190">
        <f t="shared" si="3168"/>
        <v>0</v>
      </c>
      <c r="AS188" s="2190">
        <f t="shared" si="3168"/>
        <v>0</v>
      </c>
      <c r="AT188" s="2190">
        <f t="shared" si="3168"/>
        <v>0</v>
      </c>
      <c r="AU188" s="2190">
        <f t="shared" si="3168"/>
        <v>0</v>
      </c>
      <c r="AV188" s="2190">
        <f t="shared" si="3168"/>
        <v>0</v>
      </c>
      <c r="AW188" s="2190">
        <f t="shared" si="3168"/>
        <v>0</v>
      </c>
      <c r="AX188" s="2190">
        <f t="shared" si="3168"/>
        <v>0</v>
      </c>
      <c r="AY188" s="2190">
        <f t="shared" si="3168"/>
        <v>0</v>
      </c>
      <c r="AZ188" s="2190">
        <f t="shared" si="3168"/>
        <v>0</v>
      </c>
      <c r="BA188" s="2190">
        <f t="shared" si="3168"/>
        <v>0</v>
      </c>
      <c r="BB188" s="2191">
        <f t="shared" si="3168"/>
        <v>-211</v>
      </c>
      <c r="BC188" s="67"/>
      <c r="BD188" s="2009" t="s">
        <v>181</v>
      </c>
      <c r="BE188" s="840">
        <f t="shared" ref="BE188" si="3169">SUM(BE183:BE187)</f>
        <v>0</v>
      </c>
      <c r="BF188" s="841">
        <f t="shared" ref="BF188" si="3170">SUM(BF183:BF187)</f>
        <v>0</v>
      </c>
      <c r="BG188" s="841">
        <f t="shared" ref="BG188" si="3171">SUM(BG183:BG187)</f>
        <v>0</v>
      </c>
      <c r="BH188" s="841">
        <f t="shared" ref="BH188" si="3172">SUM(BH183:BH187)</f>
        <v>0</v>
      </c>
      <c r="BI188" s="841">
        <f t="shared" ref="BI188" si="3173">SUM(BI183:BI187)</f>
        <v>0</v>
      </c>
      <c r="BJ188" s="841">
        <f t="shared" ref="BJ188" si="3174">SUM(BJ183:BJ187)</f>
        <v>0</v>
      </c>
      <c r="BK188" s="841">
        <f t="shared" ref="BK188" si="3175">SUM(BK183:BK187)</f>
        <v>0</v>
      </c>
      <c r="BL188" s="841">
        <f t="shared" ref="BL188" si="3176">SUM(BL183:BL187)</f>
        <v>0</v>
      </c>
      <c r="BM188" s="841">
        <f t="shared" ref="BM188" si="3177">SUM(BM183:BM187)</f>
        <v>0</v>
      </c>
      <c r="BN188" s="841">
        <f t="shared" ref="BN188" si="3178">SUM(BN183:BN187)</f>
        <v>0</v>
      </c>
      <c r="BO188" s="841">
        <f t="shared" ref="BO188" si="3179">SUM(BO183:BO187)</f>
        <v>0</v>
      </c>
      <c r="BP188" s="841">
        <f t="shared" ref="BP188" si="3180">SUM(BP183:BP187)</f>
        <v>0</v>
      </c>
      <c r="BQ188" s="841">
        <f t="shared" ref="BQ188" si="3181">SUM(BQ183:BQ187)</f>
        <v>0</v>
      </c>
      <c r="BR188" s="841">
        <f t="shared" ref="BR188" si="3182">SUM(BR183:BR187)</f>
        <v>0</v>
      </c>
      <c r="BS188" s="841">
        <f t="shared" ref="BS188" si="3183">SUM(BS183:BS187)</f>
        <v>0</v>
      </c>
      <c r="BT188" s="841">
        <f t="shared" ref="BT188" si="3184">SUM(BT183:BT187)</f>
        <v>0</v>
      </c>
      <c r="BU188" s="841">
        <f t="shared" ref="BU188" si="3185">SUM(BU183:BU187)</f>
        <v>0</v>
      </c>
      <c r="BV188" s="841">
        <f t="shared" ref="BV188" si="3186">SUM(BV183:BV187)</f>
        <v>0</v>
      </c>
      <c r="BW188" s="841">
        <f t="shared" ref="BW188" si="3187">SUM(BW183:BW187)</f>
        <v>0</v>
      </c>
      <c r="BX188" s="77">
        <f t="shared" ref="BX188" si="3188">SUM(BE188:BW188)</f>
        <v>0</v>
      </c>
      <c r="BY188" s="841">
        <f t="shared" ref="BY188" si="3189">SUM(BY183:BY187)</f>
        <v>0</v>
      </c>
      <c r="BZ188" s="841">
        <f t="shared" ref="BZ188" si="3190">SUM(BZ183:BZ187)</f>
        <v>0</v>
      </c>
      <c r="CA188" s="841">
        <f t="shared" ref="CA188" si="3191">SUM(CA183:CA187)</f>
        <v>0</v>
      </c>
      <c r="CB188" s="841">
        <f t="shared" ref="CB188" si="3192">SUM(CB183:CB187)</f>
        <v>0</v>
      </c>
      <c r="CC188" s="841">
        <f t="shared" ref="CC188" si="3193">SUM(CC183:CC187)</f>
        <v>0</v>
      </c>
      <c r="CD188" s="841">
        <f t="shared" ref="CD188" si="3194">SUM(CD183:CD187)</f>
        <v>0</v>
      </c>
      <c r="CE188" s="841">
        <f t="shared" ref="CE188" si="3195">SUM(CE183:CE187)</f>
        <v>0</v>
      </c>
      <c r="CF188" s="841">
        <f t="shared" ref="CF188" si="3196">SUM(CF183:CF187)</f>
        <v>0</v>
      </c>
      <c r="CG188" s="841">
        <f t="shared" ref="CG188" si="3197">SUM(CG183:CG187)</f>
        <v>0</v>
      </c>
      <c r="CH188" s="2030">
        <f t="shared" ref="CH188" si="3198">SUM(CH183:CH187)</f>
        <v>0</v>
      </c>
      <c r="CI188" s="841">
        <f t="shared" ref="CI188" si="3199">SUM(CI183:CI187)</f>
        <v>0</v>
      </c>
      <c r="CJ188" s="841">
        <f t="shared" ref="CJ188" si="3200">SUM(CJ183:CJ187)</f>
        <v>0</v>
      </c>
      <c r="CK188" s="841">
        <f t="shared" ref="CK188" si="3201">SUM(CK183:CK187)</f>
        <v>0</v>
      </c>
      <c r="CL188" s="841">
        <f t="shared" ref="CL188" si="3202">SUM(CL183:CL187)</f>
        <v>0</v>
      </c>
      <c r="CM188" s="2192">
        <f t="shared" ref="CM188" si="3203">SUM(CM183:CM187)</f>
        <v>0</v>
      </c>
      <c r="CN188" s="840">
        <f t="shared" ref="CN188" si="3204">SUM(CN183:CN187)</f>
        <v>0</v>
      </c>
      <c r="CO188" s="841">
        <f t="shared" ref="CO188" si="3205">SUM(CO183:CO187)</f>
        <v>0</v>
      </c>
      <c r="CP188" s="841">
        <f t="shared" ref="CP188" si="3206">SUM(CP183:CP187)</f>
        <v>0</v>
      </c>
      <c r="CQ188" s="841">
        <f t="shared" ref="CQ188" si="3207">SUM(CQ183:CQ187)</f>
        <v>0</v>
      </c>
      <c r="CR188" s="841">
        <f t="shared" ref="CR188" si="3208">SUM(CR183:CR187)</f>
        <v>0</v>
      </c>
      <c r="CS188" s="841">
        <f t="shared" ref="CS188" si="3209">SUM(CS183:CS187)</f>
        <v>0</v>
      </c>
      <c r="CT188" s="841">
        <f t="shared" ref="CT188" si="3210">SUM(CT183:CT187)</f>
        <v>0</v>
      </c>
      <c r="CU188" s="841">
        <f t="shared" ref="CU188" si="3211">SUM(CU183:CU187)</f>
        <v>0</v>
      </c>
      <c r="CV188" s="841">
        <f t="shared" ref="CV188" si="3212">SUM(CV183:CV187)</f>
        <v>0</v>
      </c>
      <c r="CW188" s="841">
        <f t="shared" ref="CW188" si="3213">SUM(CW183:CW187)</f>
        <v>0</v>
      </c>
      <c r="CX188" s="841">
        <f t="shared" ref="CX188" si="3214">SUM(CX183:CX187)</f>
        <v>0</v>
      </c>
      <c r="CY188" s="841">
        <f t="shared" ref="CY188" si="3215">SUM(CY183:CY187)</f>
        <v>0</v>
      </c>
      <c r="CZ188" s="841">
        <f t="shared" ref="CZ188" si="3216">SUM(CZ183:CZ187)</f>
        <v>0</v>
      </c>
      <c r="DA188" s="841">
        <f t="shared" ref="DA188" si="3217">SUM(DA183:DA187)</f>
        <v>0</v>
      </c>
      <c r="DB188" s="841">
        <f t="shared" ref="DB188" si="3218">SUM(DB183:DB187)</f>
        <v>0</v>
      </c>
      <c r="DC188" s="841">
        <f t="shared" ref="DC188" si="3219">SUM(DC183:DC187)</f>
        <v>0</v>
      </c>
      <c r="DD188" s="841">
        <f t="shared" ref="DD188" si="3220">SUM(DD183:DD187)</f>
        <v>0</v>
      </c>
      <c r="DE188" s="841">
        <f t="shared" ref="DE188" si="3221">SUM(DE183:DE187)</f>
        <v>0</v>
      </c>
      <c r="DF188" s="841">
        <f t="shared" ref="DF188" si="3222">SUM(DF183:DF187)</f>
        <v>0</v>
      </c>
      <c r="DG188" s="842">
        <f t="shared" si="3165"/>
        <v>0</v>
      </c>
      <c r="DH188" s="841">
        <f>SUM(DH183:DH187)</f>
        <v>0</v>
      </c>
      <c r="DI188" s="841"/>
      <c r="DJ188" s="841">
        <f t="shared" ref="DJ188" si="3223">SUM(DJ183:DJ187)</f>
        <v>0</v>
      </c>
      <c r="DK188" s="841">
        <f t="shared" ref="DK188" si="3224">SUM(DK183:DK187)</f>
        <v>0</v>
      </c>
      <c r="DL188" s="841">
        <f t="shared" ref="DL188" si="3225">SUM(DL183:DL187)</f>
        <v>0</v>
      </c>
      <c r="DM188" s="841">
        <f t="shared" ref="DM188" si="3226">SUM(DM183:DM187)</f>
        <v>0</v>
      </c>
      <c r="DN188" s="841">
        <f t="shared" ref="DN188" si="3227">SUM(DN183:DN187)</f>
        <v>0</v>
      </c>
      <c r="DO188" s="841">
        <f t="shared" ref="DO188" si="3228">SUM(DO183:DO187)</f>
        <v>0</v>
      </c>
      <c r="DP188" s="841">
        <f t="shared" ref="DP188" si="3229">SUM(DP183:DP187)</f>
        <v>0</v>
      </c>
      <c r="DQ188" s="2030">
        <f t="shared" ref="DQ188" si="3230">SUM(DQ183:DQ187)</f>
        <v>0</v>
      </c>
      <c r="DR188" s="841">
        <f t="shared" ref="DR188" si="3231">SUM(DR183:DR187)</f>
        <v>0</v>
      </c>
      <c r="DS188" s="841">
        <f t="shared" ref="DS188" si="3232">SUM(DS183:DS187)</f>
        <v>0</v>
      </c>
      <c r="DT188" s="841">
        <f t="shared" ref="DT188" si="3233">SUM(DT183:DT187)</f>
        <v>0</v>
      </c>
      <c r="DU188" s="841">
        <f t="shared" ref="DU188" si="3234">SUM(DU183:DU187)</f>
        <v>0</v>
      </c>
      <c r="DV188" s="2193">
        <f t="shared" ref="DV188" si="3235">SUM(DV183:DV187)</f>
        <v>0</v>
      </c>
      <c r="DW188" s="840">
        <f t="shared" ref="DW188" si="3236">SUM(DW183:DW187)</f>
        <v>0</v>
      </c>
      <c r="DX188" s="841">
        <f t="shared" ref="DX188" si="3237">SUM(DX183:DX187)</f>
        <v>0</v>
      </c>
      <c r="DY188" s="841">
        <f t="shared" ref="DY188" si="3238">SUM(DY183:DY187)</f>
        <v>0</v>
      </c>
      <c r="DZ188" s="841">
        <f t="shared" ref="DZ188" si="3239">SUM(DZ183:DZ187)</f>
        <v>0</v>
      </c>
      <c r="EA188" s="841">
        <f t="shared" ref="EA188" si="3240">SUM(EA183:EA187)</f>
        <v>0</v>
      </c>
      <c r="EB188" s="841">
        <f t="shared" ref="EB188" si="3241">SUM(EB183:EB187)</f>
        <v>0</v>
      </c>
      <c r="EC188" s="841">
        <f t="shared" ref="EC188" si="3242">SUM(EC183:EC187)</f>
        <v>0</v>
      </c>
      <c r="ED188" s="841">
        <f t="shared" ref="ED188" si="3243">SUM(ED183:ED187)</f>
        <v>0</v>
      </c>
      <c r="EE188" s="841">
        <f t="shared" ref="EE188" si="3244">SUM(EE183:EE187)</f>
        <v>0</v>
      </c>
      <c r="EF188" s="841">
        <f t="shared" ref="EF188" si="3245">SUM(EF183:EF187)</f>
        <v>0</v>
      </c>
      <c r="EG188" s="841">
        <f t="shared" ref="EG188" si="3246">SUM(EG183:EG187)</f>
        <v>0</v>
      </c>
      <c r="EH188" s="841">
        <f t="shared" ref="EH188" si="3247">SUM(EH183:EH187)</f>
        <v>0</v>
      </c>
      <c r="EI188" s="841">
        <f t="shared" ref="EI188" si="3248">SUM(EI183:EI187)</f>
        <v>0</v>
      </c>
      <c r="EJ188" s="841">
        <f t="shared" ref="EJ188" si="3249">SUM(EJ183:EJ187)</f>
        <v>0</v>
      </c>
      <c r="EK188" s="841">
        <f t="shared" ref="EK188" si="3250">SUM(EK183:EK187)</f>
        <v>0</v>
      </c>
      <c r="EL188" s="841">
        <f t="shared" ref="EL188" si="3251">SUM(EL183:EL187)</f>
        <v>0</v>
      </c>
      <c r="EM188" s="841">
        <f t="shared" ref="EM188" si="3252">SUM(EM183:EM187)</f>
        <v>0</v>
      </c>
      <c r="EN188" s="841">
        <f t="shared" ref="EN188" si="3253">SUM(EN183:EN187)</f>
        <v>0</v>
      </c>
      <c r="EO188" s="841">
        <f t="shared" ref="EO188" si="3254">SUM(EO183:EO187)</f>
        <v>0</v>
      </c>
      <c r="EP188" s="842">
        <f t="shared" ref="EP188" si="3255">EO188+EN188+EG188+EF188+EE188+ED188+EC188+EB188+EA188+DZ188+DY188+DX188+DW188</f>
        <v>0</v>
      </c>
      <c r="EQ188" s="841">
        <f>SUM(EQ183:EQ187)</f>
        <v>0</v>
      </c>
      <c r="ER188" s="841"/>
      <c r="ES188" s="841">
        <f t="shared" ref="ES188" si="3256">SUM(ES183:ES187)</f>
        <v>0</v>
      </c>
      <c r="ET188" s="841">
        <f t="shared" ref="ET188" si="3257">SUM(ET183:ET187)</f>
        <v>0</v>
      </c>
      <c r="EU188" s="841">
        <f t="shared" ref="EU188" si="3258">SUM(EU183:EU187)</f>
        <v>0</v>
      </c>
      <c r="EV188" s="841">
        <f t="shared" ref="EV188" si="3259">SUM(EV183:EV187)</f>
        <v>0</v>
      </c>
      <c r="EW188" s="841">
        <f t="shared" ref="EW188" si="3260">SUM(EW183:EW187)</f>
        <v>0</v>
      </c>
      <c r="EX188" s="841">
        <f t="shared" ref="EX188" si="3261">SUM(EX183:EX187)</f>
        <v>0</v>
      </c>
      <c r="EY188" s="841">
        <f t="shared" ref="EY188" si="3262">SUM(EY183:EY187)</f>
        <v>0</v>
      </c>
      <c r="EZ188" s="2030">
        <f t="shared" ref="EZ188" si="3263">SUM(EZ183:EZ187)</f>
        <v>0</v>
      </c>
      <c r="FA188" s="841">
        <f t="shared" ref="FA188" si="3264">SUM(FA183:FA187)</f>
        <v>0</v>
      </c>
      <c r="FB188" s="841">
        <f t="shared" ref="FB188" si="3265">SUM(FB183:FB187)</f>
        <v>0</v>
      </c>
      <c r="FC188" s="841">
        <f t="shared" ref="FC188" si="3266">SUM(FC183:FC187)</f>
        <v>0</v>
      </c>
      <c r="FD188" s="841">
        <f t="shared" ref="FD188" si="3267">SUM(FD183:FD187)</f>
        <v>0</v>
      </c>
      <c r="FE188" s="2193">
        <f t="shared" ref="FE188" si="3268">SUM(FE183:FE187)</f>
        <v>0</v>
      </c>
      <c r="FF188" s="142" t="s">
        <v>106</v>
      </c>
      <c r="FG188" s="846">
        <f>SUM(FG182:FG187)</f>
        <v>0</v>
      </c>
      <c r="FH188" s="847">
        <f t="shared" ref="FH188:FQ188" si="3269">SUM(FH182:FH187)</f>
        <v>0</v>
      </c>
      <c r="FI188" s="847">
        <f t="shared" si="3269"/>
        <v>0</v>
      </c>
      <c r="FJ188" s="848">
        <f t="shared" si="3269"/>
        <v>0</v>
      </c>
      <c r="FK188" s="846">
        <f t="shared" si="3269"/>
        <v>0</v>
      </c>
      <c r="FL188" s="847">
        <f t="shared" si="3269"/>
        <v>0</v>
      </c>
      <c r="FM188" s="847">
        <f t="shared" si="3269"/>
        <v>0</v>
      </c>
      <c r="FN188" s="848">
        <f t="shared" si="3269"/>
        <v>0</v>
      </c>
      <c r="FO188" s="846">
        <f t="shared" si="3269"/>
        <v>0</v>
      </c>
      <c r="FP188" s="847">
        <f t="shared" si="3269"/>
        <v>0</v>
      </c>
      <c r="FQ188" s="848">
        <f t="shared" si="3269"/>
        <v>0</v>
      </c>
      <c r="FR188" s="849">
        <f t="shared" si="3131"/>
        <v>0</v>
      </c>
      <c r="FS188" s="846">
        <f t="shared" ref="FS188" si="3270">SUM(FS182:FS187)</f>
        <v>0</v>
      </c>
      <c r="FT188" s="847">
        <f>SUM(FT182:FT187)</f>
        <v>0</v>
      </c>
      <c r="FU188" s="848">
        <f t="shared" ref="FU188:FY188" si="3271">SUM(FU182:FU187)</f>
        <v>0</v>
      </c>
      <c r="FV188" s="846">
        <f t="shared" si="3271"/>
        <v>0</v>
      </c>
      <c r="FW188" s="847">
        <f t="shared" si="3271"/>
        <v>0</v>
      </c>
      <c r="FX188" s="847">
        <f t="shared" si="3271"/>
        <v>0</v>
      </c>
      <c r="FY188" s="848">
        <f t="shared" si="3271"/>
        <v>0</v>
      </c>
      <c r="FZ188" s="850">
        <f t="shared" si="3136"/>
        <v>0</v>
      </c>
      <c r="GA188" s="851">
        <f t="shared" si="3137"/>
        <v>0</v>
      </c>
      <c r="GB188" s="851">
        <f t="shared" si="3138"/>
        <v>0</v>
      </c>
      <c r="GC188" s="849">
        <f t="shared" si="3139"/>
        <v>0</v>
      </c>
      <c r="GQ188" s="1784" t="s">
        <v>181</v>
      </c>
      <c r="GR188" s="2250">
        <f>SUM(GR183:GR187)</f>
        <v>0</v>
      </c>
      <c r="GS188" s="2251">
        <f t="shared" ref="GS188:HJ188" si="3272">SUM(GS183:GS187)</f>
        <v>0</v>
      </c>
      <c r="GT188" s="2251">
        <f t="shared" si="3272"/>
        <v>0</v>
      </c>
      <c r="GU188" s="2251">
        <f t="shared" si="3272"/>
        <v>0</v>
      </c>
      <c r="GV188" s="2251">
        <f t="shared" si="3272"/>
        <v>0</v>
      </c>
      <c r="GW188" s="2251">
        <f t="shared" si="3272"/>
        <v>0</v>
      </c>
      <c r="GX188" s="2251">
        <f t="shared" si="3272"/>
        <v>0</v>
      </c>
      <c r="GY188" s="2252">
        <f t="shared" si="3272"/>
        <v>0</v>
      </c>
      <c r="GZ188" s="2252">
        <f t="shared" si="3272"/>
        <v>0</v>
      </c>
      <c r="HA188" s="2252">
        <f t="shared" si="3272"/>
        <v>0</v>
      </c>
      <c r="HB188" s="2252">
        <f t="shared" si="3272"/>
        <v>0</v>
      </c>
      <c r="HC188" s="2252">
        <f t="shared" si="3272"/>
        <v>0</v>
      </c>
      <c r="HD188" s="2252">
        <f t="shared" si="3272"/>
        <v>0</v>
      </c>
      <c r="HE188" s="2252">
        <f t="shared" si="3272"/>
        <v>0</v>
      </c>
      <c r="HF188" s="2252">
        <f t="shared" si="3272"/>
        <v>0</v>
      </c>
      <c r="HG188" s="2252">
        <f t="shared" si="3272"/>
        <v>0</v>
      </c>
      <c r="HH188" s="2252">
        <f t="shared" si="3272"/>
        <v>0</v>
      </c>
      <c r="HI188" s="2252">
        <f t="shared" si="3272"/>
        <v>0</v>
      </c>
      <c r="HJ188" s="2253">
        <f t="shared" si="3272"/>
        <v>0</v>
      </c>
      <c r="HK188" s="1795">
        <f t="shared" si="3117"/>
        <v>0</v>
      </c>
      <c r="HL188" s="2254">
        <f t="shared" ref="HL188:HV188" si="3273">SUM(HL183:HL187)</f>
        <v>0</v>
      </c>
      <c r="HM188" s="2255">
        <f t="shared" si="3273"/>
        <v>0</v>
      </c>
      <c r="HN188" s="2256">
        <f t="shared" si="3273"/>
        <v>0</v>
      </c>
      <c r="HO188" s="2257">
        <f t="shared" si="3273"/>
        <v>0</v>
      </c>
      <c r="HP188" s="2258">
        <f t="shared" si="3273"/>
        <v>0</v>
      </c>
      <c r="HQ188" s="2259">
        <f t="shared" si="3273"/>
        <v>0</v>
      </c>
      <c r="HR188" s="2260">
        <f t="shared" si="3273"/>
        <v>0</v>
      </c>
      <c r="HS188" s="2261">
        <f t="shared" si="3273"/>
        <v>0</v>
      </c>
      <c r="HT188" s="2262">
        <f t="shared" si="3273"/>
        <v>0</v>
      </c>
      <c r="HU188" s="2263">
        <f t="shared" si="3273"/>
        <v>0</v>
      </c>
      <c r="HV188" s="2254">
        <f t="shared" si="3273"/>
        <v>0</v>
      </c>
      <c r="HW188" s="1807">
        <f t="shared" si="3140"/>
        <v>0</v>
      </c>
      <c r="HX188" s="2254">
        <f>SUM(HX183:HX187)</f>
        <v>0</v>
      </c>
      <c r="HY188" s="2254">
        <f>SUM(HY183:HY187)</f>
        <v>0</v>
      </c>
      <c r="HZ188" s="2264">
        <f>SUM(HZ183:HZ187)</f>
        <v>0</v>
      </c>
      <c r="IA188" s="2250">
        <f>SUM(IA183:IA187)</f>
        <v>0</v>
      </c>
      <c r="IB188" s="2251">
        <f t="shared" ref="IB188:IS188" si="3274">SUM(IB183:IB187)</f>
        <v>0</v>
      </c>
      <c r="IC188" s="2251">
        <f t="shared" si="3274"/>
        <v>0</v>
      </c>
      <c r="ID188" s="2251">
        <f t="shared" si="3274"/>
        <v>0</v>
      </c>
      <c r="IE188" s="2251">
        <f t="shared" si="3274"/>
        <v>0</v>
      </c>
      <c r="IF188" s="2251">
        <f t="shared" si="3274"/>
        <v>0</v>
      </c>
      <c r="IG188" s="2251">
        <f t="shared" si="3274"/>
        <v>0</v>
      </c>
      <c r="IH188" s="2252">
        <f t="shared" si="3274"/>
        <v>0</v>
      </c>
      <c r="II188" s="2252">
        <f t="shared" si="3274"/>
        <v>0</v>
      </c>
      <c r="IJ188" s="2252">
        <f t="shared" si="3274"/>
        <v>0</v>
      </c>
      <c r="IK188" s="2252">
        <f t="shared" si="3274"/>
        <v>0</v>
      </c>
      <c r="IL188" s="2252">
        <f t="shared" si="3274"/>
        <v>0</v>
      </c>
      <c r="IM188" s="2252">
        <f t="shared" si="3274"/>
        <v>0</v>
      </c>
      <c r="IN188" s="2252">
        <f t="shared" si="3274"/>
        <v>0</v>
      </c>
      <c r="IO188" s="2252">
        <f t="shared" si="3274"/>
        <v>0</v>
      </c>
      <c r="IP188" s="2252">
        <f t="shared" si="3274"/>
        <v>0</v>
      </c>
      <c r="IQ188" s="2252">
        <f t="shared" si="3274"/>
        <v>0</v>
      </c>
      <c r="IR188" s="2252">
        <f t="shared" si="3274"/>
        <v>0</v>
      </c>
      <c r="IS188" s="2253">
        <f t="shared" si="3274"/>
        <v>0</v>
      </c>
      <c r="IT188" s="1795">
        <f t="shared" si="3118"/>
        <v>0</v>
      </c>
      <c r="IU188" s="2254">
        <f t="shared" ref="IU188:JE188" si="3275">SUM(IU183:IU187)</f>
        <v>0</v>
      </c>
      <c r="IV188" s="2255">
        <f t="shared" si="3275"/>
        <v>0</v>
      </c>
      <c r="IW188" s="2256">
        <f t="shared" si="3275"/>
        <v>0</v>
      </c>
      <c r="IX188" s="2257">
        <f t="shared" si="3275"/>
        <v>0</v>
      </c>
      <c r="IY188" s="2258">
        <f t="shared" si="3275"/>
        <v>0</v>
      </c>
      <c r="IZ188" s="2259">
        <f t="shared" si="3275"/>
        <v>0</v>
      </c>
      <c r="JA188" s="2260">
        <f t="shared" si="3275"/>
        <v>0</v>
      </c>
      <c r="JB188" s="2254">
        <f t="shared" si="3275"/>
        <v>0</v>
      </c>
      <c r="JC188" s="2257">
        <f t="shared" si="3275"/>
        <v>0</v>
      </c>
      <c r="JD188" s="2263">
        <f t="shared" si="3275"/>
        <v>0</v>
      </c>
      <c r="JE188" s="2254">
        <f t="shared" si="3275"/>
        <v>0</v>
      </c>
      <c r="JF188" s="1807">
        <f t="shared" si="3119"/>
        <v>0</v>
      </c>
      <c r="JG188" s="2254">
        <f>SUM(JG183:JG187)</f>
        <v>0</v>
      </c>
      <c r="JH188" s="2254">
        <f>SUM(JH183:JH187)</f>
        <v>0</v>
      </c>
      <c r="JI188" s="2264">
        <f>SUM(JI183:JI187)</f>
        <v>0</v>
      </c>
    </row>
    <row r="189" spans="1:269" ht="36.75" customHeight="1" thickBot="1">
      <c r="A189" s="6528" t="str">
        <f>IF(AND(GD182="ok",GD183="ok",GD184="ok",GD185="ok",GD186="ok",GD187="ok", H189 &lt;&gt;"فارغ"),"ok","wrong")</f>
        <v>wrong</v>
      </c>
      <c r="B189" s="6529"/>
      <c r="C189" s="6529"/>
      <c r="D189" s="6529"/>
      <c r="E189" s="6529"/>
      <c r="F189" s="6529"/>
      <c r="G189" s="6530"/>
      <c r="H189" s="6208" t="str">
        <f>IF(Z188=0,"فارغ","")</f>
        <v/>
      </c>
      <c r="I189" s="6209"/>
      <c r="J189" s="6209"/>
      <c r="K189" s="6209"/>
      <c r="L189" s="147"/>
      <c r="M189" s="148"/>
      <c r="N189" s="148"/>
      <c r="O189" s="149"/>
      <c r="P189" s="149"/>
      <c r="Q189" s="149"/>
      <c r="R189" s="148"/>
      <c r="S189" s="148"/>
      <c r="T189" s="148"/>
      <c r="U189" s="148"/>
      <c r="V189" s="148"/>
      <c r="W189" s="148"/>
      <c r="X189" s="148"/>
      <c r="Y189" s="148"/>
      <c r="Z189" s="149"/>
      <c r="AA189" s="149"/>
      <c r="AB189" s="149"/>
      <c r="AC189" s="148"/>
      <c r="AD189" s="148"/>
      <c r="AE189" s="148"/>
      <c r="AF189" s="150"/>
      <c r="AG189" s="148"/>
      <c r="AH189" s="148"/>
      <c r="AI189" s="151"/>
      <c r="AJ189" s="148"/>
      <c r="AK189" s="148"/>
      <c r="AL189" s="148"/>
      <c r="AM189" s="148"/>
      <c r="AN189" s="150"/>
      <c r="AO189" s="151"/>
      <c r="AP189" s="151"/>
      <c r="AQ189" s="151"/>
      <c r="AR189" s="152"/>
      <c r="AS189" s="151"/>
      <c r="AT189" s="153"/>
      <c r="AU189" s="148"/>
      <c r="AV189" s="148"/>
      <c r="AW189" s="148"/>
      <c r="AX189" s="148"/>
      <c r="AY189" s="148"/>
      <c r="AZ189" s="153"/>
      <c r="BA189" s="148"/>
      <c r="BB189" s="154"/>
      <c r="BC189" s="155"/>
      <c r="BD189" s="6531">
        <f>_xlfn.XLOOKUP(B184,التشكيل_القديم!$M$54:$M$92,التشكيل_القديم!$L$54:$L$92,0,0)</f>
        <v>13</v>
      </c>
      <c r="BE189" s="6505" t="str">
        <f>"(3)             "&amp; "عضو يسار الدائرة  /  "  &amp;B184</f>
        <v>(3)             عضو يسار الدائرة  /  سامية سيد عبدالغفار محمود</v>
      </c>
      <c r="BF189" s="6506"/>
      <c r="BG189" s="6506"/>
      <c r="BH189" s="6506"/>
      <c r="BI189" s="6506"/>
      <c r="BJ189" s="6506"/>
      <c r="BK189" s="6506"/>
      <c r="BL189" s="6506"/>
      <c r="BM189" s="6506"/>
      <c r="BN189" s="6506"/>
      <c r="BO189" s="6506"/>
      <c r="BP189" s="6506"/>
      <c r="BQ189" s="6506"/>
      <c r="BR189" s="6506"/>
      <c r="BS189" s="6506"/>
      <c r="BT189" s="6506"/>
      <c r="BU189" s="6506"/>
      <c r="BV189" s="6506"/>
      <c r="BW189" s="6506"/>
      <c r="BX189" s="6506"/>
      <c r="BY189" s="6506"/>
      <c r="BZ189" s="6506"/>
      <c r="CA189" s="6506"/>
      <c r="CB189" s="6506"/>
      <c r="CC189" s="6506"/>
      <c r="CD189" s="6506"/>
      <c r="CE189" s="6506"/>
      <c r="CF189" s="6506"/>
      <c r="CG189" s="6506"/>
      <c r="CH189" s="6506"/>
      <c r="CI189" s="6506"/>
      <c r="CJ189" s="6506"/>
      <c r="CK189" s="6506"/>
      <c r="CL189" s="6506"/>
      <c r="CM189" s="859"/>
      <c r="CN189" s="6520">
        <f>IF(ISTEXT(B185),_xlfn.XLOOKUP(B185,التشكيل_القديم!$M$54:$M$92,التشكيل_القديم!$L$54:$L$92,0,0),0)</f>
        <v>0</v>
      </c>
      <c r="CO189" s="6505" t="str">
        <f>IF(B185&lt;&gt;"","(4)             "&amp;"عضو يسار  اليسار الدائرة /  "&amp;B185,"لا يوجد عضو رابع " )</f>
        <v xml:space="preserve">لا يوجد عضو رابع </v>
      </c>
      <c r="CP189" s="6506"/>
      <c r="CQ189" s="6506"/>
      <c r="CR189" s="6506"/>
      <c r="CS189" s="6506"/>
      <c r="CT189" s="6506"/>
      <c r="CU189" s="6506"/>
      <c r="CV189" s="6506"/>
      <c r="CW189" s="6506"/>
      <c r="CX189" s="6506"/>
      <c r="CY189" s="6506"/>
      <c r="CZ189" s="6506"/>
      <c r="DA189" s="6506"/>
      <c r="DB189" s="6506"/>
      <c r="DC189" s="6506"/>
      <c r="DD189" s="6506"/>
      <c r="DE189" s="6506"/>
      <c r="DF189" s="6506"/>
      <c r="DG189" s="6506"/>
      <c r="DH189" s="6506"/>
      <c r="DI189" s="6506"/>
      <c r="DJ189" s="6506"/>
      <c r="DK189" s="6506"/>
      <c r="DL189" s="6506"/>
      <c r="DM189" s="6506"/>
      <c r="DN189" s="6506"/>
      <c r="DO189" s="6506"/>
      <c r="DP189" s="6506"/>
      <c r="DQ189" s="6506"/>
      <c r="DR189" s="6506"/>
      <c r="DS189" s="6506"/>
      <c r="DT189" s="6506"/>
      <c r="DU189" s="6506"/>
      <c r="DV189" s="859"/>
      <c r="DW189" s="6520">
        <f>IF(ISTEXT(B187),_xlfn.XLOOKUP(B187,التشكيل_القديم!$M$54:$M$92,التشكيل_القديم!$L$54:$L$92,0,0),0)</f>
        <v>0</v>
      </c>
      <c r="DX189" s="6505" t="str">
        <f>IF(B187&lt;&gt;"","(5)             "&amp;"عضو يسار يسار اليسار الدائرة /  "&amp;B187,"لا يوجد عضو سادس " )</f>
        <v xml:space="preserve">لا يوجد عضو سادس </v>
      </c>
      <c r="DY189" s="6506"/>
      <c r="DZ189" s="6506"/>
      <c r="EA189" s="6506"/>
      <c r="EB189" s="6506"/>
      <c r="EC189" s="6506"/>
      <c r="ED189" s="6506"/>
      <c r="EE189" s="6506"/>
      <c r="EF189" s="6506"/>
      <c r="EG189" s="6506"/>
      <c r="EH189" s="6506"/>
      <c r="EI189" s="6506"/>
      <c r="EJ189" s="6506"/>
      <c r="EK189" s="6506"/>
      <c r="EL189" s="6506"/>
      <c r="EM189" s="6506"/>
      <c r="EN189" s="6506"/>
      <c r="EO189" s="6506"/>
      <c r="EP189" s="6506"/>
      <c r="EQ189" s="6506"/>
      <c r="ER189" s="6506"/>
      <c r="ES189" s="6506"/>
      <c r="ET189" s="6506"/>
      <c r="EU189" s="6506"/>
      <c r="EV189" s="6506"/>
      <c r="EW189" s="6506"/>
      <c r="EX189" s="6506"/>
      <c r="EY189" s="6506"/>
      <c r="EZ189" s="6506"/>
      <c r="FA189" s="6506"/>
      <c r="FB189" s="6506"/>
      <c r="FC189" s="6506"/>
      <c r="FD189" s="6506"/>
      <c r="FE189" s="859"/>
      <c r="FF189" s="6522" t="s">
        <v>1239</v>
      </c>
      <c r="FG189" s="6523"/>
      <c r="FH189" s="6523"/>
      <c r="FI189" s="6523"/>
      <c r="FJ189" s="6523"/>
      <c r="FK189" s="6523"/>
      <c r="FL189" s="6523"/>
      <c r="FM189" s="6523"/>
      <c r="FN189" s="6523"/>
      <c r="FO189" s="6523"/>
      <c r="FP189" s="6523"/>
      <c r="FQ189" s="6523"/>
      <c r="FR189" s="6523"/>
      <c r="FS189" s="6523"/>
      <c r="FT189" s="6523"/>
      <c r="FU189" s="6523"/>
      <c r="FV189" s="6523"/>
      <c r="FW189" s="6523"/>
      <c r="FX189" s="6523"/>
      <c r="FY189" s="6523"/>
      <c r="FZ189" s="6523"/>
      <c r="GA189" s="6523"/>
      <c r="GB189" s="6523"/>
      <c r="GC189" s="6523"/>
      <c r="GD189" s="6523"/>
      <c r="GE189" s="6523"/>
      <c r="GF189" s="6523"/>
      <c r="GG189" s="6523"/>
      <c r="GH189" s="6523"/>
      <c r="GI189" s="6524"/>
      <c r="GQ189" s="1"/>
      <c r="GR189" s="1929" t="s">
        <v>665</v>
      </c>
      <c r="GS189" s="1929"/>
      <c r="GT189" s="1929"/>
      <c r="GU189" s="1929"/>
      <c r="GV189" s="1929"/>
      <c r="GW189" s="1929"/>
      <c r="GX189" s="1929"/>
      <c r="GY189" s="1929"/>
      <c r="GZ189" s="1929"/>
      <c r="IX189" s="1929" t="s">
        <v>933</v>
      </c>
      <c r="IY189" s="1929"/>
      <c r="IZ189" s="1929"/>
      <c r="JA189" s="1929"/>
      <c r="JB189" s="1929"/>
      <c r="JC189" s="1929"/>
      <c r="JD189" s="1929"/>
      <c r="JE189" s="1929"/>
      <c r="JF189" s="1929"/>
      <c r="JG189" s="1929"/>
      <c r="JH189" s="1929"/>
      <c r="JI189" s="1929"/>
    </row>
    <row r="190" spans="1:269" ht="36.75" customHeight="1" thickTop="1" thickBot="1">
      <c r="A190" s="6205"/>
      <c r="B190" s="6206"/>
      <c r="C190" s="6206"/>
      <c r="D190" s="6206"/>
      <c r="E190" s="6206"/>
      <c r="F190" s="6206"/>
      <c r="G190" s="6207"/>
      <c r="H190" s="6208"/>
      <c r="I190" s="6209"/>
      <c r="J190" s="6209"/>
      <c r="K190" s="6209"/>
      <c r="L190" s="147"/>
      <c r="M190" s="148"/>
      <c r="N190" s="148"/>
      <c r="O190" s="148"/>
      <c r="P190" s="148"/>
      <c r="Q190" s="148"/>
      <c r="R190" s="148"/>
      <c r="S190" s="148"/>
      <c r="T190" s="148"/>
      <c r="U190" s="148"/>
      <c r="V190" s="148"/>
      <c r="W190" s="148"/>
      <c r="X190" s="148"/>
      <c r="Y190" s="148"/>
      <c r="Z190" s="160"/>
      <c r="AA190" s="148"/>
      <c r="AB190" s="148"/>
      <c r="AC190" s="148"/>
      <c r="AD190" s="148"/>
      <c r="AE190" s="148"/>
      <c r="AF190" s="150"/>
      <c r="AG190" s="148"/>
      <c r="AH190" s="148"/>
      <c r="AI190" s="151"/>
      <c r="AJ190" s="148"/>
      <c r="AK190" s="148"/>
      <c r="AL190" s="148"/>
      <c r="AM190" s="148"/>
      <c r="AN190" s="150"/>
      <c r="AO190" s="151"/>
      <c r="AP190" s="151"/>
      <c r="AQ190" s="151"/>
      <c r="AR190" s="152"/>
      <c r="AS190" s="151"/>
      <c r="AT190" s="153"/>
      <c r="AU190" s="148"/>
      <c r="AV190" s="148"/>
      <c r="AW190" s="148"/>
      <c r="AX190" s="148"/>
      <c r="AY190" s="148"/>
      <c r="AZ190" s="153"/>
      <c r="BA190" s="148"/>
      <c r="BB190" s="154"/>
      <c r="BC190" s="155"/>
      <c r="BD190" s="6532"/>
      <c r="BE190" s="6507"/>
      <c r="BF190" s="6508"/>
      <c r="BG190" s="6508"/>
      <c r="BH190" s="6508"/>
      <c r="BI190" s="6508"/>
      <c r="BJ190" s="6508"/>
      <c r="BK190" s="6508"/>
      <c r="BL190" s="6508"/>
      <c r="BM190" s="6508"/>
      <c r="BN190" s="6508"/>
      <c r="BO190" s="6508"/>
      <c r="BP190" s="6508"/>
      <c r="BQ190" s="6508"/>
      <c r="BR190" s="6508"/>
      <c r="BS190" s="6508"/>
      <c r="BT190" s="6508"/>
      <c r="BU190" s="6508"/>
      <c r="BV190" s="6508"/>
      <c r="BW190" s="6508"/>
      <c r="BX190" s="6508"/>
      <c r="BY190" s="6508"/>
      <c r="BZ190" s="6508"/>
      <c r="CA190" s="6508"/>
      <c r="CB190" s="6508"/>
      <c r="CC190" s="6508"/>
      <c r="CD190" s="6508"/>
      <c r="CE190" s="6508"/>
      <c r="CF190" s="6508"/>
      <c r="CG190" s="6508"/>
      <c r="CH190" s="6508"/>
      <c r="CI190" s="6508"/>
      <c r="CJ190" s="6508"/>
      <c r="CK190" s="6508"/>
      <c r="CL190" s="6508"/>
      <c r="CM190" s="860"/>
      <c r="CN190" s="6521"/>
      <c r="CO190" s="6507"/>
      <c r="CP190" s="6508"/>
      <c r="CQ190" s="6508"/>
      <c r="CR190" s="6508"/>
      <c r="CS190" s="6508"/>
      <c r="CT190" s="6508"/>
      <c r="CU190" s="6508"/>
      <c r="CV190" s="6508"/>
      <c r="CW190" s="6508"/>
      <c r="CX190" s="6508"/>
      <c r="CY190" s="6508"/>
      <c r="CZ190" s="6508"/>
      <c r="DA190" s="6508"/>
      <c r="DB190" s="6508"/>
      <c r="DC190" s="6508"/>
      <c r="DD190" s="6508"/>
      <c r="DE190" s="6508"/>
      <c r="DF190" s="6508"/>
      <c r="DG190" s="6508"/>
      <c r="DH190" s="6508"/>
      <c r="DI190" s="6508"/>
      <c r="DJ190" s="6508"/>
      <c r="DK190" s="6508"/>
      <c r="DL190" s="6508"/>
      <c r="DM190" s="6508"/>
      <c r="DN190" s="6508"/>
      <c r="DO190" s="6508"/>
      <c r="DP190" s="6508"/>
      <c r="DQ190" s="6508"/>
      <c r="DR190" s="6508"/>
      <c r="DS190" s="6508"/>
      <c r="DT190" s="6508"/>
      <c r="DU190" s="6508"/>
      <c r="DV190" s="866"/>
      <c r="DW190" s="6521"/>
      <c r="DX190" s="6507"/>
      <c r="DY190" s="6508"/>
      <c r="DZ190" s="6508"/>
      <c r="EA190" s="6508"/>
      <c r="EB190" s="6508"/>
      <c r="EC190" s="6508"/>
      <c r="ED190" s="6508"/>
      <c r="EE190" s="6508"/>
      <c r="EF190" s="6508"/>
      <c r="EG190" s="6508"/>
      <c r="EH190" s="6508"/>
      <c r="EI190" s="6508"/>
      <c r="EJ190" s="6508"/>
      <c r="EK190" s="6508"/>
      <c r="EL190" s="6508"/>
      <c r="EM190" s="6508"/>
      <c r="EN190" s="6508"/>
      <c r="EO190" s="6508"/>
      <c r="EP190" s="6508"/>
      <c r="EQ190" s="6508"/>
      <c r="ER190" s="6508"/>
      <c r="ES190" s="6508"/>
      <c r="ET190" s="6508"/>
      <c r="EU190" s="6508"/>
      <c r="EV190" s="6508"/>
      <c r="EW190" s="6508"/>
      <c r="EX190" s="6508"/>
      <c r="EY190" s="6508"/>
      <c r="EZ190" s="6508"/>
      <c r="FA190" s="6508"/>
      <c r="FB190" s="6508"/>
      <c r="FC190" s="6508"/>
      <c r="FD190" s="6508"/>
      <c r="FE190" s="866"/>
      <c r="FF190" s="2114"/>
      <c r="FG190" s="6348" t="s">
        <v>23</v>
      </c>
      <c r="FH190" s="6349"/>
      <c r="FI190" s="6349"/>
      <c r="FJ190" s="6350"/>
      <c r="FK190" s="6370" t="s">
        <v>33</v>
      </c>
      <c r="FL190" s="6370"/>
      <c r="FM190" s="6370"/>
      <c r="FN190" s="6371"/>
      <c r="FO190" s="6351" t="s">
        <v>184</v>
      </c>
      <c r="FP190" s="6352"/>
      <c r="FQ190" s="6352"/>
      <c r="FR190" s="6353"/>
      <c r="FS190" s="6366" t="s">
        <v>185</v>
      </c>
      <c r="FT190" s="6367"/>
      <c r="FU190" s="6367"/>
      <c r="FV190" s="6368"/>
      <c r="FW190" s="6354" t="s">
        <v>200</v>
      </c>
      <c r="FX190" s="6355"/>
      <c r="FY190" s="6355"/>
      <c r="FZ190" s="6356"/>
      <c r="GA190" s="6338" t="s">
        <v>597</v>
      </c>
      <c r="GB190" s="6339"/>
      <c r="GC190" s="6339"/>
      <c r="GD190" s="6340"/>
      <c r="GE190" s="6525" t="s">
        <v>598</v>
      </c>
      <c r="GF190" s="6526"/>
      <c r="GG190" s="6526"/>
      <c r="GH190" s="6526"/>
      <c r="GI190" s="6527"/>
    </row>
    <row r="191" spans="1:269" ht="36.75" customHeight="1" thickTop="1" thickBot="1">
      <c r="A191" s="143"/>
      <c r="B191" s="157"/>
      <c r="C191" s="157"/>
      <c r="D191" s="157"/>
      <c r="E191" s="158"/>
      <c r="F191" s="158"/>
      <c r="G191" s="159"/>
      <c r="H191" s="144"/>
      <c r="I191" s="144"/>
      <c r="J191" s="145"/>
      <c r="K191" s="146"/>
      <c r="L191" s="2186" t="str">
        <f>الاعدادات!$D$14</f>
        <v>2023 وما قبلها</v>
      </c>
      <c r="M191" s="148"/>
      <c r="N191" s="148"/>
      <c r="O191" s="148"/>
      <c r="P191" s="148"/>
      <c r="Q191" s="148"/>
      <c r="R191" s="148"/>
      <c r="S191" s="148"/>
      <c r="T191" s="148"/>
      <c r="U191" s="148"/>
      <c r="V191" s="148"/>
      <c r="W191" s="148"/>
      <c r="X191" s="148"/>
      <c r="Y191" s="148"/>
      <c r="Z191" s="160"/>
      <c r="AA191" s="148"/>
      <c r="AB191" s="148"/>
      <c r="AC191" s="148"/>
      <c r="AD191" s="148"/>
      <c r="AE191" s="148"/>
      <c r="AF191" s="150"/>
      <c r="AG191" s="148"/>
      <c r="AH191" s="148"/>
      <c r="AI191" s="151"/>
      <c r="AJ191" s="148"/>
      <c r="AK191" s="148"/>
      <c r="AL191" s="148"/>
      <c r="AM191" s="148"/>
      <c r="AN191" s="150"/>
      <c r="AO191" s="151"/>
      <c r="AP191" s="151"/>
      <c r="AQ191" s="151"/>
      <c r="AR191" s="152"/>
      <c r="AS191" s="151"/>
      <c r="AT191" s="153"/>
      <c r="AU191" s="148"/>
      <c r="AV191" s="148"/>
      <c r="AW191" s="148"/>
      <c r="AX191" s="148"/>
      <c r="AY191" s="148"/>
      <c r="AZ191" s="153"/>
      <c r="BA191" s="148"/>
      <c r="BB191" s="154"/>
      <c r="BC191" s="155"/>
      <c r="BD191" s="2186" t="str">
        <f>الاعدادات!$D$14</f>
        <v>2023 وما قبلها</v>
      </c>
      <c r="BE191" s="82"/>
      <c r="BF191" s="83"/>
      <c r="BG191" s="83"/>
      <c r="BH191" s="84"/>
      <c r="BI191" s="84"/>
      <c r="BJ191" s="84"/>
      <c r="BK191" s="85"/>
      <c r="BL191" s="86"/>
      <c r="BM191" s="87"/>
      <c r="BN191" s="87"/>
      <c r="BO191" s="88"/>
      <c r="BP191" s="88"/>
      <c r="BQ191" s="88"/>
      <c r="BR191" s="88"/>
      <c r="BS191" s="88"/>
      <c r="BT191" s="88"/>
      <c r="BU191" s="88"/>
      <c r="BV191" s="88"/>
      <c r="BW191" s="89"/>
      <c r="BX191" s="77">
        <f t="shared" ref="BX191:BX193" si="3276">SUM(BE191:BW191)</f>
        <v>0</v>
      </c>
      <c r="BY191" s="90"/>
      <c r="BZ191" s="855"/>
      <c r="CA191" s="91"/>
      <c r="CB191" s="92"/>
      <c r="CC191" s="93"/>
      <c r="CD191" s="94"/>
      <c r="CE191" s="95"/>
      <c r="CF191" s="96"/>
      <c r="CG191" s="97"/>
      <c r="CH191" s="98"/>
      <c r="CI191" s="99"/>
      <c r="CJ191" s="79">
        <f t="shared" ref="CJ191:CJ192" si="3277">SUM(BX191:CI191)</f>
        <v>0</v>
      </c>
      <c r="CK191" s="104"/>
      <c r="CL191" s="92"/>
      <c r="CM191" s="861"/>
      <c r="CN191" s="82"/>
      <c r="CO191" s="83"/>
      <c r="CP191" s="83"/>
      <c r="CQ191" s="84"/>
      <c r="CR191" s="84"/>
      <c r="CS191" s="84"/>
      <c r="CT191" s="85"/>
      <c r="CU191" s="86"/>
      <c r="CV191" s="87"/>
      <c r="CW191" s="87"/>
      <c r="CX191" s="88"/>
      <c r="CY191" s="88"/>
      <c r="CZ191" s="88"/>
      <c r="DA191" s="88"/>
      <c r="DB191" s="88"/>
      <c r="DC191" s="88"/>
      <c r="DD191" s="88"/>
      <c r="DE191" s="88"/>
      <c r="DF191" s="89"/>
      <c r="DG191" s="161">
        <f t="shared" ref="DG191:DG193" si="3278">SUM(CN191:DF191)</f>
        <v>0</v>
      </c>
      <c r="DH191" s="90"/>
      <c r="DI191" s="855"/>
      <c r="DJ191" s="168"/>
      <c r="DK191" s="92"/>
      <c r="DL191" s="93"/>
      <c r="DM191" s="94"/>
      <c r="DN191" s="95"/>
      <c r="DO191" s="96"/>
      <c r="DP191" s="97"/>
      <c r="DQ191" s="98"/>
      <c r="DR191" s="99"/>
      <c r="DS191" s="79">
        <f t="shared" ref="DS191:DS193" si="3279">SUM(DG191:DR191)</f>
        <v>0</v>
      </c>
      <c r="DT191" s="104"/>
      <c r="DU191" s="92"/>
      <c r="DV191" s="864"/>
      <c r="DW191" s="82"/>
      <c r="DX191" s="83"/>
      <c r="DY191" s="83"/>
      <c r="DZ191" s="84"/>
      <c r="EA191" s="84"/>
      <c r="EB191" s="84"/>
      <c r="EC191" s="85"/>
      <c r="ED191" s="86"/>
      <c r="EE191" s="87"/>
      <c r="EF191" s="87"/>
      <c r="EG191" s="88"/>
      <c r="EH191" s="88"/>
      <c r="EI191" s="88"/>
      <c r="EJ191" s="88"/>
      <c r="EK191" s="88"/>
      <c r="EL191" s="88"/>
      <c r="EM191" s="88"/>
      <c r="EN191" s="88"/>
      <c r="EO191" s="89"/>
      <c r="EP191" s="161">
        <f t="shared" ref="EP191:EP193" si="3280">SUM(DW191:EO191)</f>
        <v>0</v>
      </c>
      <c r="EQ191" s="90"/>
      <c r="ER191" s="855"/>
      <c r="ES191" s="168"/>
      <c r="ET191" s="92"/>
      <c r="EU191" s="93"/>
      <c r="EV191" s="94"/>
      <c r="EW191" s="95"/>
      <c r="EX191" s="96"/>
      <c r="EY191" s="97"/>
      <c r="EZ191" s="98"/>
      <c r="FA191" s="99"/>
      <c r="FB191" s="79">
        <f t="shared" ref="FB191:FB194" si="3281">SUM(EP191:FA191)</f>
        <v>0</v>
      </c>
      <c r="FC191" s="104"/>
      <c r="FD191" s="92"/>
      <c r="FE191" s="864"/>
      <c r="FF191" s="162" t="s">
        <v>163</v>
      </c>
      <c r="FG191" s="838" t="s">
        <v>190</v>
      </c>
      <c r="FH191" s="838" t="s">
        <v>203</v>
      </c>
      <c r="FI191" s="838" t="s">
        <v>204</v>
      </c>
      <c r="FJ191" s="839" t="s">
        <v>116</v>
      </c>
      <c r="FK191" s="838" t="s">
        <v>190</v>
      </c>
      <c r="FL191" s="838" t="s">
        <v>203</v>
      </c>
      <c r="FM191" s="838" t="s">
        <v>204</v>
      </c>
      <c r="FN191" s="839" t="s">
        <v>116</v>
      </c>
      <c r="FO191" s="838" t="s">
        <v>190</v>
      </c>
      <c r="FP191" s="838" t="s">
        <v>203</v>
      </c>
      <c r="FQ191" s="838" t="s">
        <v>204</v>
      </c>
      <c r="FR191" s="839" t="s">
        <v>116</v>
      </c>
      <c r="FS191" s="838" t="s">
        <v>190</v>
      </c>
      <c r="FT191" s="838" t="s">
        <v>203</v>
      </c>
      <c r="FU191" s="838" t="s">
        <v>204</v>
      </c>
      <c r="FV191" s="839" t="s">
        <v>116</v>
      </c>
      <c r="FW191" s="838" t="s">
        <v>190</v>
      </c>
      <c r="FX191" s="838" t="s">
        <v>203</v>
      </c>
      <c r="FY191" s="838" t="s">
        <v>204</v>
      </c>
      <c r="FZ191" s="839" t="s">
        <v>116</v>
      </c>
      <c r="GA191" s="838" t="s">
        <v>190</v>
      </c>
      <c r="GB191" s="838" t="s">
        <v>203</v>
      </c>
      <c r="GC191" s="838" t="s">
        <v>204</v>
      </c>
      <c r="GD191" s="839" t="s">
        <v>116</v>
      </c>
      <c r="GE191" s="852" t="s">
        <v>205</v>
      </c>
      <c r="GF191" s="838" t="s">
        <v>190</v>
      </c>
      <c r="GG191" s="838" t="s">
        <v>203</v>
      </c>
      <c r="GH191" s="838" t="s">
        <v>204</v>
      </c>
      <c r="GI191" s="839" t="s">
        <v>116</v>
      </c>
      <c r="GY191" s="2212" t="str">
        <f xml:space="preserve"> "    كشف الانتاج  (" &amp;  $HJ$56 &amp; " ) اسرة "  &amp;$HJ$57</f>
        <v xml:space="preserve">    كشف الانتاج  (الدائرة السادسة مدني اسرة ) اسرة </v>
      </c>
      <c r="GZ191" s="2"/>
      <c r="HA191" s="2"/>
      <c r="HB191" s="2"/>
      <c r="HC191" s="2"/>
      <c r="HD191" s="2"/>
      <c r="HE191" s="2"/>
      <c r="HF191" s="2"/>
      <c r="HG191" s="2"/>
      <c r="HH191" s="2"/>
      <c r="HI191" s="2"/>
      <c r="HJ191" s="2"/>
      <c r="HK191" s="2"/>
      <c r="HL191" s="2"/>
      <c r="HM191" s="2"/>
      <c r="HN191" s="2"/>
      <c r="HO191" s="2"/>
      <c r="HP191" s="2"/>
      <c r="HQ191" s="2"/>
      <c r="HR191" s="2"/>
      <c r="HS191" s="2"/>
      <c r="HT191" s="2"/>
      <c r="HU191" s="2"/>
      <c r="HV191" s="2"/>
      <c r="HW191" s="2"/>
      <c r="HX191" s="2"/>
      <c r="HY191" s="2"/>
      <c r="HZ191" s="2"/>
      <c r="IA191" s="2"/>
      <c r="IB191" s="2"/>
      <c r="IC191" s="2"/>
      <c r="ID191" s="2"/>
      <c r="IE191" s="2"/>
      <c r="IF191" s="2"/>
      <c r="IG191" s="2"/>
      <c r="IH191" s="2"/>
      <c r="II191" s="2"/>
      <c r="IJ191" s="2"/>
      <c r="IK191" s="2"/>
      <c r="IL191" s="2"/>
      <c r="IM191" s="2"/>
      <c r="IN191" s="2"/>
      <c r="IO191" s="2"/>
      <c r="IP191" s="2"/>
      <c r="IQ191" s="2"/>
      <c r="IR191" s="2"/>
      <c r="IS191" s="2"/>
      <c r="IT191" s="2"/>
      <c r="IU191" s="2"/>
      <c r="IV191" s="2"/>
      <c r="IW191" s="2"/>
      <c r="IX191" s="2"/>
      <c r="IY191" s="2"/>
    </row>
    <row r="192" spans="1:269" ht="36.75" customHeight="1" thickTop="1" thickBot="1">
      <c r="A192" s="143"/>
      <c r="B192" s="157"/>
      <c r="C192" s="157"/>
      <c r="D192" s="157"/>
      <c r="E192" s="158"/>
      <c r="F192" s="158"/>
      <c r="G192" s="159"/>
      <c r="H192" s="144"/>
      <c r="I192" s="144"/>
      <c r="J192" s="145"/>
      <c r="K192" s="146"/>
      <c r="L192" s="2187">
        <f>الاعدادات!$D$15</f>
        <v>2024</v>
      </c>
      <c r="M192" s="148"/>
      <c r="N192" s="148"/>
      <c r="O192" s="148"/>
      <c r="P192" s="148"/>
      <c r="Q192" s="148"/>
      <c r="R192" s="148"/>
      <c r="S192" s="148"/>
      <c r="T192" s="148"/>
      <c r="U192" s="148"/>
      <c r="V192" s="148"/>
      <c r="W192" s="148"/>
      <c r="X192" s="148"/>
      <c r="Y192" s="148"/>
      <c r="Z192" s="160"/>
      <c r="AA192" s="148"/>
      <c r="AB192" s="148"/>
      <c r="AC192" s="148"/>
      <c r="AD192" s="148"/>
      <c r="AE192" s="148"/>
      <c r="AF192" s="150"/>
      <c r="AG192" s="148"/>
      <c r="AH192" s="148"/>
      <c r="AI192" s="151"/>
      <c r="AJ192" s="148"/>
      <c r="AK192" s="148"/>
      <c r="AL192" s="148"/>
      <c r="AM192" s="148"/>
      <c r="AN192" s="150"/>
      <c r="AO192" s="151"/>
      <c r="AP192" s="151"/>
      <c r="AQ192" s="151"/>
      <c r="AR192" s="152"/>
      <c r="AS192" s="151"/>
      <c r="AT192" s="153"/>
      <c r="AU192" s="148"/>
      <c r="AV192" s="148"/>
      <c r="AW192" s="148"/>
      <c r="AX192" s="148"/>
      <c r="AY192" s="148"/>
      <c r="AZ192" s="153"/>
      <c r="BA192" s="148"/>
      <c r="BB192" s="154"/>
      <c r="BC192" s="155"/>
      <c r="BD192" s="2187">
        <f>الاعدادات!$D$15</f>
        <v>2024</v>
      </c>
      <c r="BE192" s="82"/>
      <c r="BF192" s="83"/>
      <c r="BG192" s="83"/>
      <c r="BH192" s="84"/>
      <c r="BI192" s="84"/>
      <c r="BJ192" s="84"/>
      <c r="BK192" s="85"/>
      <c r="BL192" s="86"/>
      <c r="BM192" s="87"/>
      <c r="BN192" s="87"/>
      <c r="BO192" s="88"/>
      <c r="BP192" s="88"/>
      <c r="BQ192" s="88"/>
      <c r="BR192" s="88"/>
      <c r="BS192" s="88"/>
      <c r="BT192" s="88"/>
      <c r="BU192" s="88"/>
      <c r="BV192" s="88"/>
      <c r="BW192" s="89"/>
      <c r="BX192" s="77">
        <f t="shared" si="3276"/>
        <v>0</v>
      </c>
      <c r="BY192" s="90"/>
      <c r="BZ192" s="855"/>
      <c r="CA192" s="91"/>
      <c r="CB192" s="92"/>
      <c r="CC192" s="93"/>
      <c r="CD192" s="94"/>
      <c r="CE192" s="95"/>
      <c r="CF192" s="96"/>
      <c r="CG192" s="97"/>
      <c r="CH192" s="98"/>
      <c r="CI192" s="99"/>
      <c r="CJ192" s="79">
        <f t="shared" si="3277"/>
        <v>0</v>
      </c>
      <c r="CK192" s="104"/>
      <c r="CL192" s="92"/>
      <c r="CM192" s="861"/>
      <c r="CN192" s="82"/>
      <c r="CO192" s="83"/>
      <c r="CP192" s="83"/>
      <c r="CQ192" s="84"/>
      <c r="CR192" s="84"/>
      <c r="CS192" s="84"/>
      <c r="CT192" s="85"/>
      <c r="CU192" s="86"/>
      <c r="CV192" s="87"/>
      <c r="CW192" s="87"/>
      <c r="CX192" s="88"/>
      <c r="CY192" s="88"/>
      <c r="CZ192" s="88"/>
      <c r="DA192" s="88"/>
      <c r="DB192" s="88"/>
      <c r="DC192" s="88"/>
      <c r="DD192" s="88"/>
      <c r="DE192" s="88"/>
      <c r="DF192" s="89"/>
      <c r="DG192" s="161">
        <f t="shared" si="3278"/>
        <v>0</v>
      </c>
      <c r="DH192" s="90"/>
      <c r="DI192" s="855"/>
      <c r="DJ192" s="168"/>
      <c r="DK192" s="92"/>
      <c r="DL192" s="93"/>
      <c r="DM192" s="94"/>
      <c r="DN192" s="95"/>
      <c r="DO192" s="96"/>
      <c r="DP192" s="97"/>
      <c r="DQ192" s="98"/>
      <c r="DR192" s="99"/>
      <c r="DS192" s="79">
        <f t="shared" si="3279"/>
        <v>0</v>
      </c>
      <c r="DT192" s="104"/>
      <c r="DU192" s="92"/>
      <c r="DV192" s="864"/>
      <c r="DW192" s="82"/>
      <c r="DX192" s="83"/>
      <c r="DY192" s="83"/>
      <c r="DZ192" s="84"/>
      <c r="EA192" s="84"/>
      <c r="EB192" s="84"/>
      <c r="EC192" s="85"/>
      <c r="ED192" s="86"/>
      <c r="EE192" s="87"/>
      <c r="EF192" s="87"/>
      <c r="EG192" s="88"/>
      <c r="EH192" s="88"/>
      <c r="EI192" s="88"/>
      <c r="EJ192" s="88"/>
      <c r="EK192" s="88"/>
      <c r="EL192" s="88"/>
      <c r="EM192" s="88"/>
      <c r="EN192" s="88"/>
      <c r="EO192" s="89"/>
      <c r="EP192" s="161">
        <f t="shared" si="3280"/>
        <v>0</v>
      </c>
      <c r="EQ192" s="90"/>
      <c r="ER192" s="855"/>
      <c r="ES192" s="168"/>
      <c r="ET192" s="92"/>
      <c r="EU192" s="93"/>
      <c r="EV192" s="94"/>
      <c r="EW192" s="95"/>
      <c r="EX192" s="96"/>
      <c r="EY192" s="97"/>
      <c r="EZ192" s="98"/>
      <c r="FA192" s="99"/>
      <c r="FB192" s="79">
        <f t="shared" si="3281"/>
        <v>0</v>
      </c>
      <c r="FC192" s="104"/>
      <c r="FD192" s="92"/>
      <c r="FE192" s="864"/>
      <c r="FF192" s="2207">
        <f>الاعدادات!$D$7</f>
        <v>2023</v>
      </c>
      <c r="FG192" s="163">
        <f t="shared" ref="FG192:FG195" si="3282">BX184</f>
        <v>0</v>
      </c>
      <c r="FH192" s="164">
        <f t="shared" ref="FH192:FH195" si="3283">BY184</f>
        <v>0</v>
      </c>
      <c r="FI192" s="164">
        <f>CA184+CB184+CC184+CD184+CE184+BZ184</f>
        <v>0</v>
      </c>
      <c r="FJ192" s="165">
        <f>CF184+CG184+CH184+CI184</f>
        <v>0</v>
      </c>
      <c r="FK192" s="166">
        <f t="shared" ref="FK192:FK195" si="3284">DG184</f>
        <v>0</v>
      </c>
      <c r="FL192" s="164">
        <f t="shared" ref="FL192:FL195" si="3285">DH184</f>
        <v>0</v>
      </c>
      <c r="FM192" s="164">
        <f>DJ184+DK184+DL184+DM184+DN184+DI184</f>
        <v>0</v>
      </c>
      <c r="FN192" s="165">
        <f>DO184+DP184+DQ184+DR184</f>
        <v>0</v>
      </c>
      <c r="FO192" s="166">
        <f t="shared" ref="FO192:FO195" si="3286">BX191</f>
        <v>0</v>
      </c>
      <c r="FP192" s="164">
        <f t="shared" ref="FP192:FP195" si="3287">BY191</f>
        <v>0</v>
      </c>
      <c r="FQ192" s="164">
        <f>CA191+CB191+CC191+CD191+CE191+BZ191</f>
        <v>0</v>
      </c>
      <c r="FR192" s="165">
        <f>CF191+CG191+CH191+CI191</f>
        <v>0</v>
      </c>
      <c r="FS192" s="166">
        <f t="shared" ref="FS192:FS195" si="3288">DG191</f>
        <v>0</v>
      </c>
      <c r="FT192" s="164">
        <f t="shared" ref="FT192:FT195" si="3289">DH191</f>
        <v>0</v>
      </c>
      <c r="FU192" s="164">
        <f>DI191+DJ191+DK191+DL191+DM191+DN191</f>
        <v>0</v>
      </c>
      <c r="FV192" s="167">
        <f>DO191+DP191+DQ191+DR191</f>
        <v>0</v>
      </c>
      <c r="FW192" s="166">
        <f t="shared" ref="FW192:FW195" si="3290">EP184</f>
        <v>0</v>
      </c>
      <c r="FX192" s="164">
        <f t="shared" ref="FX192:FX195" si="3291">EQ184</f>
        <v>0</v>
      </c>
      <c r="FY192" s="164">
        <f>ES184+ET184+EU184+EV184+EW184+ER184</f>
        <v>0</v>
      </c>
      <c r="FZ192" s="167">
        <f>EX184+EY184+EZ184+FA184</f>
        <v>0</v>
      </c>
      <c r="GA192" s="166">
        <f t="shared" ref="GA192:GA195" si="3292">EP191</f>
        <v>0</v>
      </c>
      <c r="GB192" s="164">
        <f t="shared" ref="GB192:GB195" si="3293">EQ191</f>
        <v>0</v>
      </c>
      <c r="GC192" s="164">
        <f>ES191+ET191+EU191+EV191+EW191+ER191</f>
        <v>0</v>
      </c>
      <c r="GD192" s="167">
        <f>EX191+EY191+EZ191+FA191</f>
        <v>0</v>
      </c>
      <c r="GE192" s="837" t="s">
        <v>23</v>
      </c>
      <c r="GF192" s="169">
        <f>FG196</f>
        <v>0</v>
      </c>
      <c r="GG192" s="170">
        <f>FH196</f>
        <v>0</v>
      </c>
      <c r="GH192" s="170">
        <f>FI196</f>
        <v>0</v>
      </c>
      <c r="GI192" s="171">
        <f>FJ196</f>
        <v>0</v>
      </c>
      <c r="GQ192" s="1728"/>
      <c r="GR192" s="1728"/>
      <c r="GS192" s="1728"/>
      <c r="GT192" s="1728"/>
      <c r="GU192" s="1728"/>
      <c r="GV192" s="1728"/>
      <c r="GW192" s="1728"/>
      <c r="GX192" s="1728"/>
      <c r="GY192" s="1729"/>
      <c r="GZ192" s="1730"/>
      <c r="HA192" s="1730"/>
      <c r="HB192" s="1730"/>
      <c r="HC192" s="1730"/>
      <c r="HD192" s="1730"/>
      <c r="HE192" s="1730"/>
      <c r="HF192" s="1730"/>
      <c r="HG192" s="1730"/>
      <c r="HH192" s="1730"/>
      <c r="HI192" s="1730"/>
      <c r="HJ192" s="6621" t="s">
        <v>92</v>
      </c>
      <c r="HK192" s="6624" t="s">
        <v>93</v>
      </c>
      <c r="HL192" s="6625"/>
      <c r="HM192" s="6625"/>
      <c r="HN192" s="6625"/>
      <c r="HO192" s="6625"/>
      <c r="HP192" s="6625"/>
      <c r="HQ192" s="6625"/>
      <c r="HR192" s="6625"/>
      <c r="HS192" s="6625"/>
      <c r="HT192" s="6625"/>
      <c r="HU192" s="6625"/>
      <c r="HV192" s="6625"/>
      <c r="HW192" s="6625"/>
      <c r="HX192" s="6626"/>
      <c r="HY192" s="6627" t="s">
        <v>94</v>
      </c>
      <c r="HZ192" s="6627" t="s">
        <v>95</v>
      </c>
      <c r="IA192" s="6624" t="s">
        <v>96</v>
      </c>
      <c r="IB192" s="6625"/>
      <c r="IC192" s="6625"/>
      <c r="ID192" s="6625"/>
      <c r="IE192" s="6625"/>
      <c r="IF192" s="6625"/>
      <c r="IG192" s="6625"/>
      <c r="IH192" s="6625"/>
      <c r="II192" s="6625"/>
      <c r="IJ192" s="6625"/>
      <c r="IK192" s="6625"/>
      <c r="IL192" s="6625"/>
      <c r="IM192" s="6625"/>
      <c r="IN192" s="6625"/>
      <c r="IO192" s="6625"/>
      <c r="IP192" s="6625"/>
      <c r="IQ192" s="6626"/>
      <c r="IR192" s="6627" t="s">
        <v>97</v>
      </c>
      <c r="IS192" s="6628" t="s">
        <v>98</v>
      </c>
      <c r="IT192" s="6629"/>
      <c r="IU192" s="6629"/>
      <c r="IV192" s="6629"/>
      <c r="IW192" s="6629"/>
      <c r="IX192" s="6629"/>
      <c r="IY192" s="6630" t="s">
        <v>99</v>
      </c>
      <c r="IZ192" s="1728"/>
      <c r="JA192" s="1728"/>
      <c r="JB192" s="1728"/>
      <c r="JC192" s="1728"/>
      <c r="JD192" s="1728"/>
      <c r="JE192" s="1728"/>
      <c r="JF192" s="1728"/>
      <c r="JG192" s="1728"/>
      <c r="JH192" s="1728"/>
      <c r="JI192" s="1728"/>
    </row>
    <row r="193" spans="1:269" ht="36.75" customHeight="1" thickTop="1" thickBot="1">
      <c r="A193" s="143"/>
      <c r="B193" s="172"/>
      <c r="C193" s="172"/>
      <c r="D193" s="172"/>
      <c r="E193" s="172"/>
      <c r="F193" s="172"/>
      <c r="G193" s="172"/>
      <c r="H193" s="172"/>
      <c r="I193" s="172"/>
      <c r="J193" s="145"/>
      <c r="K193" s="146"/>
      <c r="L193" s="2187">
        <f>الاعدادات!$D$16</f>
        <v>2025</v>
      </c>
      <c r="M193" s="172"/>
      <c r="N193" s="172"/>
      <c r="O193" s="172"/>
      <c r="P193" s="172"/>
      <c r="Q193" s="172"/>
      <c r="R193" s="172"/>
      <c r="S193" s="172"/>
      <c r="T193" s="172"/>
      <c r="U193" s="172"/>
      <c r="V193" s="172"/>
      <c r="W193" s="172"/>
      <c r="X193" s="172"/>
      <c r="Y193" s="172"/>
      <c r="Z193" s="174"/>
      <c r="AA193" s="172"/>
      <c r="AB193" s="172"/>
      <c r="AC193" s="172"/>
      <c r="AD193" s="172"/>
      <c r="AE193" s="172"/>
      <c r="AF193" s="172"/>
      <c r="AG193" s="172"/>
      <c r="AH193" s="172"/>
      <c r="AI193" s="172"/>
      <c r="AJ193" s="172"/>
      <c r="AK193" s="172"/>
      <c r="AL193" s="172"/>
      <c r="AM193" s="172"/>
      <c r="AN193" s="172"/>
      <c r="AO193" s="172"/>
      <c r="AP193" s="172"/>
      <c r="AQ193" s="172"/>
      <c r="AR193" s="172"/>
      <c r="AS193" s="172"/>
      <c r="AT193" s="175"/>
      <c r="AU193" s="172"/>
      <c r="AV193" s="172"/>
      <c r="AW193" s="172"/>
      <c r="AX193" s="172"/>
      <c r="AY193" s="172"/>
      <c r="AZ193" s="175"/>
      <c r="BA193" s="172"/>
      <c r="BB193" s="172"/>
      <c r="BC193" s="155"/>
      <c r="BD193" s="2187">
        <f>الاعدادات!$D$16</f>
        <v>2025</v>
      </c>
      <c r="BE193" s="82"/>
      <c r="BF193" s="83"/>
      <c r="BG193" s="83"/>
      <c r="BH193" s="84"/>
      <c r="BI193" s="84"/>
      <c r="BJ193" s="84"/>
      <c r="BK193" s="85"/>
      <c r="BL193" s="86"/>
      <c r="BM193" s="87"/>
      <c r="BN193" s="87"/>
      <c r="BO193" s="88"/>
      <c r="BP193" s="88"/>
      <c r="BQ193" s="88"/>
      <c r="BR193" s="88"/>
      <c r="BS193" s="88"/>
      <c r="BT193" s="88"/>
      <c r="BU193" s="88"/>
      <c r="BV193" s="88"/>
      <c r="BW193" s="89"/>
      <c r="BX193" s="77">
        <f t="shared" si="3276"/>
        <v>0</v>
      </c>
      <c r="BY193" s="90"/>
      <c r="BZ193" s="855"/>
      <c r="CA193" s="91"/>
      <c r="CB193" s="92"/>
      <c r="CC193" s="93"/>
      <c r="CD193" s="94"/>
      <c r="CE193" s="95"/>
      <c r="CF193" s="96"/>
      <c r="CG193" s="97"/>
      <c r="CH193" s="98"/>
      <c r="CI193" s="99"/>
      <c r="CJ193" s="79">
        <f>SUM(BX193:CI193)</f>
        <v>0</v>
      </c>
      <c r="CK193" s="104"/>
      <c r="CL193" s="92"/>
      <c r="CM193" s="861"/>
      <c r="CN193" s="82"/>
      <c r="CO193" s="83"/>
      <c r="CP193" s="83"/>
      <c r="CQ193" s="84"/>
      <c r="CR193" s="84"/>
      <c r="CS193" s="84"/>
      <c r="CT193" s="85"/>
      <c r="CU193" s="86"/>
      <c r="CV193" s="87"/>
      <c r="CW193" s="87"/>
      <c r="CX193" s="88"/>
      <c r="CY193" s="88"/>
      <c r="CZ193" s="88"/>
      <c r="DA193" s="88"/>
      <c r="DB193" s="88"/>
      <c r="DC193" s="88"/>
      <c r="DD193" s="88"/>
      <c r="DE193" s="88"/>
      <c r="DF193" s="89"/>
      <c r="DG193" s="161">
        <f t="shared" si="3278"/>
        <v>0</v>
      </c>
      <c r="DH193" s="90"/>
      <c r="DI193" s="855"/>
      <c r="DJ193" s="168"/>
      <c r="DK193" s="92"/>
      <c r="DL193" s="93"/>
      <c r="DM193" s="94"/>
      <c r="DN193" s="95"/>
      <c r="DO193" s="96"/>
      <c r="DP193" s="97"/>
      <c r="DQ193" s="98"/>
      <c r="DR193" s="99"/>
      <c r="DS193" s="79">
        <f t="shared" si="3279"/>
        <v>0</v>
      </c>
      <c r="DT193" s="104"/>
      <c r="DU193" s="92"/>
      <c r="DV193" s="864"/>
      <c r="DW193" s="82"/>
      <c r="DX193" s="83"/>
      <c r="DY193" s="83"/>
      <c r="DZ193" s="84"/>
      <c r="EA193" s="84"/>
      <c r="EB193" s="84"/>
      <c r="EC193" s="85"/>
      <c r="ED193" s="86"/>
      <c r="EE193" s="87"/>
      <c r="EF193" s="87"/>
      <c r="EG193" s="88"/>
      <c r="EH193" s="88"/>
      <c r="EI193" s="88"/>
      <c r="EJ193" s="88"/>
      <c r="EK193" s="88"/>
      <c r="EL193" s="88"/>
      <c r="EM193" s="88"/>
      <c r="EN193" s="88"/>
      <c r="EO193" s="89"/>
      <c r="EP193" s="161">
        <f t="shared" si="3280"/>
        <v>0</v>
      </c>
      <c r="EQ193" s="90"/>
      <c r="ER193" s="855"/>
      <c r="ES193" s="168"/>
      <c r="ET193" s="92"/>
      <c r="EU193" s="93"/>
      <c r="EV193" s="94"/>
      <c r="EW193" s="95"/>
      <c r="EX193" s="96"/>
      <c r="EY193" s="97"/>
      <c r="EZ193" s="98"/>
      <c r="FA193" s="99"/>
      <c r="FB193" s="79">
        <f t="shared" si="3281"/>
        <v>0</v>
      </c>
      <c r="FC193" s="104"/>
      <c r="FD193" s="92"/>
      <c r="FE193" s="864"/>
      <c r="FF193" s="2207">
        <f>الاعدادات!$D$8</f>
        <v>2024</v>
      </c>
      <c r="FG193" s="163">
        <f t="shared" si="3282"/>
        <v>0</v>
      </c>
      <c r="FH193" s="164">
        <f t="shared" si="3283"/>
        <v>0</v>
      </c>
      <c r="FI193" s="164">
        <f>CA185+CB185+CC185+CD185+CE185+BZ185</f>
        <v>0</v>
      </c>
      <c r="FJ193" s="165">
        <f>CF185+CG185+CH185+CI185</f>
        <v>0</v>
      </c>
      <c r="FK193" s="166">
        <f t="shared" si="3284"/>
        <v>0</v>
      </c>
      <c r="FL193" s="164">
        <f t="shared" si="3285"/>
        <v>0</v>
      </c>
      <c r="FM193" s="164">
        <f>DJ185+DK185+DL185+DM185+DN185+DI185</f>
        <v>0</v>
      </c>
      <c r="FN193" s="165">
        <f>DO185+DP185+DQ185+DR185</f>
        <v>0</v>
      </c>
      <c r="FO193" s="166">
        <f t="shared" si="3286"/>
        <v>0</v>
      </c>
      <c r="FP193" s="164">
        <f t="shared" si="3287"/>
        <v>0</v>
      </c>
      <c r="FQ193" s="164">
        <f>CA192+CB192+CC192+CD192+CE192+BZ192</f>
        <v>0</v>
      </c>
      <c r="FR193" s="165">
        <f>CF192+CG192+CH192+CI192</f>
        <v>0</v>
      </c>
      <c r="FS193" s="166">
        <f t="shared" si="3288"/>
        <v>0</v>
      </c>
      <c r="FT193" s="164">
        <f t="shared" si="3289"/>
        <v>0</v>
      </c>
      <c r="FU193" s="164">
        <f>DI192+DJ192+DK192+DL192+DM192+DN192</f>
        <v>0</v>
      </c>
      <c r="FV193" s="167">
        <f>DO192+DP192+DQ192+DR192</f>
        <v>0</v>
      </c>
      <c r="FW193" s="166">
        <f t="shared" si="3290"/>
        <v>0</v>
      </c>
      <c r="FX193" s="164">
        <f t="shared" si="3291"/>
        <v>0</v>
      </c>
      <c r="FY193" s="164">
        <f>ES185+ET185+EU185+EV185+EW185+ER185</f>
        <v>0</v>
      </c>
      <c r="FZ193" s="167">
        <f>EX185+EY185+EZ185+FA185</f>
        <v>0</v>
      </c>
      <c r="GA193" s="166">
        <f t="shared" si="3292"/>
        <v>0</v>
      </c>
      <c r="GB193" s="164">
        <f t="shared" si="3293"/>
        <v>0</v>
      </c>
      <c r="GC193" s="164">
        <f>ES192+ET192+EU192+EV192+EW192+ER192</f>
        <v>0</v>
      </c>
      <c r="GD193" s="167">
        <f>EX192+EY192+EZ192+FA192</f>
        <v>0</v>
      </c>
      <c r="GE193" s="837" t="s">
        <v>33</v>
      </c>
      <c r="GF193" s="169">
        <f>FK196</f>
        <v>0</v>
      </c>
      <c r="GG193" s="169">
        <f>FL196</f>
        <v>0</v>
      </c>
      <c r="GH193" s="169">
        <f>FM196</f>
        <v>0</v>
      </c>
      <c r="GI193" s="169">
        <f>FN196</f>
        <v>0</v>
      </c>
      <c r="GQ193" s="1728"/>
      <c r="GR193" s="1728"/>
      <c r="GS193" s="1728"/>
      <c r="GT193" s="1728"/>
      <c r="GU193" s="1728"/>
      <c r="GV193" s="1728"/>
      <c r="GW193" s="1728"/>
      <c r="GX193" s="1728"/>
      <c r="GY193" s="6632" t="s">
        <v>208</v>
      </c>
      <c r="GZ193" s="6635" t="s">
        <v>88</v>
      </c>
      <c r="HA193" s="6636"/>
      <c r="HB193" s="6636"/>
      <c r="HC193" s="6636"/>
      <c r="HD193" s="6636"/>
      <c r="HE193" s="6637"/>
      <c r="HF193" s="6644" t="s">
        <v>89</v>
      </c>
      <c r="HG193" s="6647" t="s">
        <v>15</v>
      </c>
      <c r="HH193" s="6647" t="s">
        <v>90</v>
      </c>
      <c r="HI193" s="6650" t="s">
        <v>91</v>
      </c>
      <c r="HJ193" s="6622"/>
      <c r="HK193" s="6585" t="s">
        <v>107</v>
      </c>
      <c r="HL193" s="6586"/>
      <c r="HM193" s="6586"/>
      <c r="HN193" s="6586"/>
      <c r="HO193" s="6586"/>
      <c r="HP193" s="6586"/>
      <c r="HQ193" s="6586"/>
      <c r="HR193" s="6586"/>
      <c r="HS193" s="6586"/>
      <c r="HT193" s="6586"/>
      <c r="HU193" s="6586"/>
      <c r="HV193" s="6587"/>
      <c r="HW193" s="6571" t="s">
        <v>108</v>
      </c>
      <c r="HX193" s="6571" t="s">
        <v>109</v>
      </c>
      <c r="HY193" s="6572"/>
      <c r="HZ193" s="6572"/>
      <c r="IA193" s="6585" t="s">
        <v>100</v>
      </c>
      <c r="IB193" s="6586"/>
      <c r="IC193" s="6586"/>
      <c r="ID193" s="6587"/>
      <c r="IE193" s="6571" t="s">
        <v>102</v>
      </c>
      <c r="IF193" s="6585" t="s">
        <v>110</v>
      </c>
      <c r="IG193" s="6586"/>
      <c r="IH193" s="6586"/>
      <c r="II193" s="6586"/>
      <c r="IJ193" s="6586"/>
      <c r="IK193" s="6586"/>
      <c r="IL193" s="6587"/>
      <c r="IM193" s="6585" t="s">
        <v>111</v>
      </c>
      <c r="IN193" s="6586"/>
      <c r="IO193" s="6586"/>
      <c r="IP193" s="6587"/>
      <c r="IQ193" s="6571" t="s">
        <v>105</v>
      </c>
      <c r="IR193" s="6572"/>
      <c r="IS193" s="6571" t="s">
        <v>209</v>
      </c>
      <c r="IT193" s="6571" t="s">
        <v>210</v>
      </c>
      <c r="IU193" s="6571" t="s">
        <v>211</v>
      </c>
      <c r="IV193" s="6571" t="s">
        <v>115</v>
      </c>
      <c r="IW193" s="6571" t="s">
        <v>116</v>
      </c>
      <c r="IX193" s="6655" t="s">
        <v>117</v>
      </c>
      <c r="IY193" s="6631"/>
      <c r="IZ193" s="1728"/>
      <c r="JA193" s="1728"/>
      <c r="JB193" s="1728"/>
      <c r="JC193" s="1728"/>
      <c r="JD193" s="1728"/>
      <c r="JE193" s="1728"/>
      <c r="JF193" s="1728"/>
      <c r="JG193" s="1728"/>
      <c r="JH193" s="1728"/>
      <c r="JI193" s="1728"/>
    </row>
    <row r="194" spans="1:269" ht="36.75" customHeight="1" thickTop="1" thickBot="1">
      <c r="A194" s="143"/>
      <c r="B194" s="172"/>
      <c r="C194" s="172"/>
      <c r="D194" s="172"/>
      <c r="E194" s="172"/>
      <c r="F194" s="172"/>
      <c r="G194" s="172"/>
      <c r="H194" s="172"/>
      <c r="I194" s="172"/>
      <c r="J194" s="145"/>
      <c r="K194" s="146"/>
      <c r="L194" s="2187">
        <f>الاعدادات!$D$17</f>
        <v>2026</v>
      </c>
      <c r="M194" s="172"/>
      <c r="N194" s="172"/>
      <c r="O194" s="172"/>
      <c r="P194" s="172"/>
      <c r="Q194" s="172"/>
      <c r="R194" s="172"/>
      <c r="S194" s="172"/>
      <c r="T194" s="172"/>
      <c r="U194" s="172"/>
      <c r="V194" s="172"/>
      <c r="W194" s="172"/>
      <c r="X194" s="172"/>
      <c r="Y194" s="172"/>
      <c r="Z194" s="174"/>
      <c r="AA194" s="172"/>
      <c r="AB194" s="172"/>
      <c r="AC194" s="172"/>
      <c r="AD194" s="172"/>
      <c r="AE194" s="172"/>
      <c r="AF194" s="172"/>
      <c r="AG194" s="172"/>
      <c r="AH194" s="172"/>
      <c r="AI194" s="172"/>
      <c r="AJ194" s="172"/>
      <c r="AK194" s="172"/>
      <c r="AL194" s="172"/>
      <c r="AM194" s="172"/>
      <c r="AN194" s="172"/>
      <c r="AO194" s="172"/>
      <c r="AP194" s="172"/>
      <c r="AQ194" s="172"/>
      <c r="AR194" s="172"/>
      <c r="AS194" s="172"/>
      <c r="AT194" s="175"/>
      <c r="AU194" s="172"/>
      <c r="AV194" s="172"/>
      <c r="AW194" s="172"/>
      <c r="AX194" s="172"/>
      <c r="AY194" s="172"/>
      <c r="AZ194" s="175"/>
      <c r="BA194" s="172"/>
      <c r="BB194" s="172"/>
      <c r="BC194" s="155"/>
      <c r="BD194" s="2187">
        <f>الاعدادات!$D$17</f>
        <v>2026</v>
      </c>
      <c r="BE194" s="117"/>
      <c r="BF194" s="118"/>
      <c r="BG194" s="118"/>
      <c r="BH194" s="119"/>
      <c r="BI194" s="119"/>
      <c r="BJ194" s="119"/>
      <c r="BK194" s="120"/>
      <c r="BL194" s="121"/>
      <c r="BM194" s="122"/>
      <c r="BN194" s="122"/>
      <c r="BO194" s="123"/>
      <c r="BP194" s="123"/>
      <c r="BQ194" s="123"/>
      <c r="BR194" s="123"/>
      <c r="BS194" s="123"/>
      <c r="BT194" s="123"/>
      <c r="BU194" s="123"/>
      <c r="BV194" s="123"/>
      <c r="BW194" s="124"/>
      <c r="BX194" s="77">
        <f>SUM(BE194:BW194)</f>
        <v>0</v>
      </c>
      <c r="BY194" s="126"/>
      <c r="BZ194" s="856"/>
      <c r="CA194" s="127"/>
      <c r="CB194" s="128"/>
      <c r="CC194" s="129"/>
      <c r="CD194" s="130"/>
      <c r="CE194" s="131"/>
      <c r="CF194" s="132"/>
      <c r="CG194" s="133"/>
      <c r="CH194" s="134"/>
      <c r="CI194" s="135"/>
      <c r="CJ194" s="79">
        <f>SUM(BX194:CI194)</f>
        <v>0</v>
      </c>
      <c r="CK194" s="137"/>
      <c r="CL194" s="128"/>
      <c r="CM194" s="862"/>
      <c r="CN194" s="117"/>
      <c r="CO194" s="118"/>
      <c r="CP194" s="118"/>
      <c r="CQ194" s="119"/>
      <c r="CR194" s="119"/>
      <c r="CS194" s="119"/>
      <c r="CT194" s="120"/>
      <c r="CU194" s="121"/>
      <c r="CV194" s="122"/>
      <c r="CW194" s="122"/>
      <c r="CX194" s="123"/>
      <c r="CY194" s="123"/>
      <c r="CZ194" s="123"/>
      <c r="DA194" s="123"/>
      <c r="DB194" s="123"/>
      <c r="DC194" s="123"/>
      <c r="DD194" s="123"/>
      <c r="DE194" s="123"/>
      <c r="DF194" s="124"/>
      <c r="DG194" s="161">
        <f>SUM(CN194:DF194)</f>
        <v>0</v>
      </c>
      <c r="DH194" s="126"/>
      <c r="DI194" s="4285"/>
      <c r="DJ194" s="176"/>
      <c r="DK194" s="128"/>
      <c r="DL194" s="129"/>
      <c r="DM194" s="130"/>
      <c r="DN194" s="131"/>
      <c r="DO194" s="132"/>
      <c r="DP194" s="133"/>
      <c r="DQ194" s="134"/>
      <c r="DR194" s="135"/>
      <c r="DS194" s="136">
        <f>SUM(DG194:DR194)</f>
        <v>0</v>
      </c>
      <c r="DT194" s="137"/>
      <c r="DU194" s="128"/>
      <c r="DV194" s="865"/>
      <c r="DW194" s="117"/>
      <c r="DX194" s="118"/>
      <c r="DY194" s="118"/>
      <c r="DZ194" s="119"/>
      <c r="EA194" s="119"/>
      <c r="EB194" s="119"/>
      <c r="EC194" s="120"/>
      <c r="ED194" s="121"/>
      <c r="EE194" s="122"/>
      <c r="EF194" s="122"/>
      <c r="EG194" s="123"/>
      <c r="EH194" s="123"/>
      <c r="EI194" s="123"/>
      <c r="EJ194" s="123"/>
      <c r="EK194" s="123"/>
      <c r="EL194" s="123"/>
      <c r="EM194" s="123"/>
      <c r="EN194" s="123"/>
      <c r="EO194" s="124"/>
      <c r="EP194" s="161">
        <f>SUM(DW194:EO194)</f>
        <v>0</v>
      </c>
      <c r="EQ194" s="126"/>
      <c r="ER194" s="856"/>
      <c r="ES194" s="176"/>
      <c r="ET194" s="128"/>
      <c r="EU194" s="129"/>
      <c r="EV194" s="130"/>
      <c r="EW194" s="131"/>
      <c r="EX194" s="132"/>
      <c r="EY194" s="133"/>
      <c r="EZ194" s="134"/>
      <c r="FA194" s="135"/>
      <c r="FB194" s="136">
        <f t="shared" si="3281"/>
        <v>0</v>
      </c>
      <c r="FC194" s="137"/>
      <c r="FD194" s="128"/>
      <c r="FE194" s="865"/>
      <c r="FF194" s="2207">
        <f>الاعدادات!$D$9</f>
        <v>2025</v>
      </c>
      <c r="FG194" s="163">
        <f t="shared" si="3282"/>
        <v>0</v>
      </c>
      <c r="FH194" s="164">
        <f t="shared" si="3283"/>
        <v>0</v>
      </c>
      <c r="FI194" s="164">
        <f>CA186+CB186+CC186+CD186+CE186+BZ186</f>
        <v>0</v>
      </c>
      <c r="FJ194" s="165">
        <f>CF186+CG186+CH186+CI186</f>
        <v>0</v>
      </c>
      <c r="FK194" s="166">
        <f t="shared" si="3284"/>
        <v>0</v>
      </c>
      <c r="FL194" s="164">
        <f t="shared" si="3285"/>
        <v>0</v>
      </c>
      <c r="FM194" s="164">
        <f>DJ186+DK186+DL186+DM186+DN186+DI186</f>
        <v>0</v>
      </c>
      <c r="FN194" s="165">
        <f>DO186+DP186+DQ186+DR186</f>
        <v>0</v>
      </c>
      <c r="FO194" s="166">
        <f t="shared" si="3286"/>
        <v>0</v>
      </c>
      <c r="FP194" s="164">
        <f t="shared" si="3287"/>
        <v>0</v>
      </c>
      <c r="FQ194" s="164">
        <f>CA193+CB193+CC193+CD193+CE193+BZ193</f>
        <v>0</v>
      </c>
      <c r="FR194" s="165">
        <f>CF193+CG193+CH193+CI193</f>
        <v>0</v>
      </c>
      <c r="FS194" s="166">
        <f t="shared" si="3288"/>
        <v>0</v>
      </c>
      <c r="FT194" s="164">
        <f t="shared" si="3289"/>
        <v>0</v>
      </c>
      <c r="FU194" s="164">
        <f>DI193+DJ193+DK193+DL193+DM193+DN193</f>
        <v>0</v>
      </c>
      <c r="FV194" s="167">
        <f>DO193+DP193+DQ193+DR193</f>
        <v>0</v>
      </c>
      <c r="FW194" s="166">
        <f t="shared" si="3290"/>
        <v>0</v>
      </c>
      <c r="FX194" s="164">
        <f t="shared" si="3291"/>
        <v>0</v>
      </c>
      <c r="FY194" s="164">
        <f>ES186+ET186+EU186+EV186+EW186+ER186</f>
        <v>0</v>
      </c>
      <c r="FZ194" s="167">
        <f>EX186+EY186+EZ186+FA186</f>
        <v>0</v>
      </c>
      <c r="GA194" s="166">
        <f t="shared" si="3292"/>
        <v>0</v>
      </c>
      <c r="GB194" s="164">
        <f t="shared" si="3293"/>
        <v>0</v>
      </c>
      <c r="GC194" s="164">
        <f>ES193+ET193+EU193+EV193+EW193+ER193</f>
        <v>0</v>
      </c>
      <c r="GD194" s="167">
        <f>EX193+EY193+EZ193+FA193</f>
        <v>0</v>
      </c>
      <c r="GE194" s="837" t="s">
        <v>184</v>
      </c>
      <c r="GF194" s="169">
        <f>FO196</f>
        <v>0</v>
      </c>
      <c r="GG194" s="170">
        <f>FP196</f>
        <v>0</v>
      </c>
      <c r="GH194" s="170">
        <f>FQ196</f>
        <v>0</v>
      </c>
      <c r="GI194" s="171">
        <f>FR196</f>
        <v>0</v>
      </c>
      <c r="GQ194" s="1728"/>
      <c r="GR194" s="1728"/>
      <c r="GS194" s="1728"/>
      <c r="GT194" s="1728"/>
      <c r="GU194" s="1728"/>
      <c r="GV194" s="1728"/>
      <c r="GW194" s="1728"/>
      <c r="GX194" s="1728"/>
      <c r="GY194" s="6633"/>
      <c r="GZ194" s="6638"/>
      <c r="HA194" s="6639"/>
      <c r="HB194" s="6639"/>
      <c r="HC194" s="6639"/>
      <c r="HD194" s="6639"/>
      <c r="HE194" s="6640"/>
      <c r="HF194" s="6645"/>
      <c r="HG194" s="6648"/>
      <c r="HH194" s="6648"/>
      <c r="HI194" s="6651"/>
      <c r="HJ194" s="6622"/>
      <c r="HK194" s="6591"/>
      <c r="HL194" s="6592"/>
      <c r="HM194" s="6592"/>
      <c r="HN194" s="6592"/>
      <c r="HO194" s="6592"/>
      <c r="HP194" s="6592"/>
      <c r="HQ194" s="6592"/>
      <c r="HR194" s="6592"/>
      <c r="HS194" s="6592"/>
      <c r="HT194" s="6592"/>
      <c r="HU194" s="6592"/>
      <c r="HV194" s="6593"/>
      <c r="HW194" s="6572"/>
      <c r="HX194" s="6572"/>
      <c r="HY194" s="6572"/>
      <c r="HZ194" s="6572"/>
      <c r="IA194" s="6588"/>
      <c r="IB194" s="6589"/>
      <c r="IC194" s="6589"/>
      <c r="ID194" s="6590"/>
      <c r="IE194" s="6572"/>
      <c r="IF194" s="6588"/>
      <c r="IG194" s="6589"/>
      <c r="IH194" s="6589"/>
      <c r="II194" s="6589"/>
      <c r="IJ194" s="6589"/>
      <c r="IK194" s="6589"/>
      <c r="IL194" s="6590"/>
      <c r="IM194" s="6588"/>
      <c r="IN194" s="6589"/>
      <c r="IO194" s="6589"/>
      <c r="IP194" s="6590"/>
      <c r="IQ194" s="6572"/>
      <c r="IR194" s="6572"/>
      <c r="IS194" s="6572"/>
      <c r="IT194" s="6572"/>
      <c r="IU194" s="6572"/>
      <c r="IV194" s="6572"/>
      <c r="IW194" s="6572"/>
      <c r="IX194" s="6656"/>
      <c r="IY194" s="6631"/>
      <c r="IZ194" s="1728"/>
      <c r="JA194" s="1728"/>
      <c r="JB194" s="1728"/>
      <c r="JC194" s="1728"/>
      <c r="JD194" s="1728"/>
      <c r="JE194" s="1728"/>
      <c r="JF194" s="1728"/>
      <c r="JG194" s="1728"/>
      <c r="JH194" s="1728"/>
      <c r="JI194" s="1728"/>
    </row>
    <row r="195" spans="1:269" ht="36.75" customHeight="1" thickBot="1">
      <c r="A195" s="172"/>
      <c r="B195" s="172"/>
      <c r="C195" s="172"/>
      <c r="D195" s="172"/>
      <c r="E195" s="172"/>
      <c r="F195" s="172"/>
      <c r="G195" s="172"/>
      <c r="H195" s="172"/>
      <c r="I195" s="172"/>
      <c r="J195" s="172"/>
      <c r="K195" s="172"/>
      <c r="L195" s="172"/>
      <c r="M195" s="172"/>
      <c r="N195" s="172"/>
      <c r="O195" s="172"/>
      <c r="P195" s="172"/>
      <c r="Q195" s="172"/>
      <c r="R195" s="172"/>
      <c r="S195" s="172"/>
      <c r="T195" s="172"/>
      <c r="U195" s="172"/>
      <c r="V195" s="172"/>
      <c r="W195" s="172"/>
      <c r="X195" s="172"/>
      <c r="Y195" s="172"/>
      <c r="Z195" s="172"/>
      <c r="AA195" s="172"/>
      <c r="AB195" s="172"/>
      <c r="AC195" s="172"/>
      <c r="AD195" s="172"/>
      <c r="AE195" s="172"/>
      <c r="AF195" s="172"/>
      <c r="AG195" s="172"/>
      <c r="AH195" s="172"/>
      <c r="AI195" s="172"/>
      <c r="AJ195" s="172"/>
      <c r="AK195" s="172"/>
      <c r="AL195" s="172"/>
      <c r="AM195" s="172"/>
      <c r="AN195" s="172"/>
      <c r="AO195" s="172"/>
      <c r="AP195" s="172"/>
      <c r="AQ195" s="172"/>
      <c r="AR195" s="172"/>
      <c r="AS195" s="172"/>
      <c r="AT195" s="172"/>
      <c r="AU195" s="172"/>
      <c r="AV195" s="172"/>
      <c r="AW195" s="172"/>
      <c r="AX195" s="172"/>
      <c r="AY195" s="172"/>
      <c r="AZ195" s="172"/>
      <c r="BA195" s="172"/>
      <c r="BB195" s="172"/>
      <c r="BC195" s="172"/>
      <c r="BD195" s="177" t="s">
        <v>181</v>
      </c>
      <c r="BE195" s="843">
        <f t="shared" ref="BE195" si="3294">SUM(BE190:BE194)</f>
        <v>0</v>
      </c>
      <c r="BF195" s="844">
        <f t="shared" ref="BF195" si="3295">SUM(BF190:BF194)</f>
        <v>0</v>
      </c>
      <c r="BG195" s="844">
        <f t="shared" ref="BG195" si="3296">SUM(BG190:BG194)</f>
        <v>0</v>
      </c>
      <c r="BH195" s="844">
        <f t="shared" ref="BH195" si="3297">SUM(BH190:BH194)</f>
        <v>0</v>
      </c>
      <c r="BI195" s="844">
        <f t="shared" ref="BI195" si="3298">SUM(BI190:BI194)</f>
        <v>0</v>
      </c>
      <c r="BJ195" s="844">
        <f t="shared" ref="BJ195" si="3299">SUM(BJ190:BJ194)</f>
        <v>0</v>
      </c>
      <c r="BK195" s="844">
        <f t="shared" ref="BK195" si="3300">SUM(BK190:BK194)</f>
        <v>0</v>
      </c>
      <c r="BL195" s="844">
        <f t="shared" ref="BL195" si="3301">SUM(BL190:BL194)</f>
        <v>0</v>
      </c>
      <c r="BM195" s="844">
        <f t="shared" ref="BM195" si="3302">SUM(BM190:BM194)</f>
        <v>0</v>
      </c>
      <c r="BN195" s="844">
        <f t="shared" ref="BN195" si="3303">SUM(BN190:BN194)</f>
        <v>0</v>
      </c>
      <c r="BO195" s="844">
        <f t="shared" ref="BO195" si="3304">SUM(BO190:BO194)</f>
        <v>0</v>
      </c>
      <c r="BP195" s="844">
        <f t="shared" ref="BP195" si="3305">SUM(BP190:BP194)</f>
        <v>0</v>
      </c>
      <c r="BQ195" s="844">
        <f t="shared" ref="BQ195" si="3306">SUM(BQ190:BQ194)</f>
        <v>0</v>
      </c>
      <c r="BR195" s="844">
        <f t="shared" ref="BR195" si="3307">SUM(BR190:BR194)</f>
        <v>0</v>
      </c>
      <c r="BS195" s="844">
        <f t="shared" ref="BS195" si="3308">SUM(BS190:BS194)</f>
        <v>0</v>
      </c>
      <c r="BT195" s="844">
        <f t="shared" ref="BT195" si="3309">SUM(BT190:BT194)</f>
        <v>0</v>
      </c>
      <c r="BU195" s="844">
        <f t="shared" ref="BU195" si="3310">SUM(BU190:BU194)</f>
        <v>0</v>
      </c>
      <c r="BV195" s="844">
        <f t="shared" ref="BV195" si="3311">SUM(BV190:BV194)</f>
        <v>0</v>
      </c>
      <c r="BW195" s="844">
        <f t="shared" ref="BW195" si="3312">SUM(BW190:BW194)</f>
        <v>0</v>
      </c>
      <c r="BX195" s="845">
        <f t="shared" ref="BX195" si="3313">BW195+BV195+BO195+BN195+BM195+BL195+BK195+BJ195+BI195+BH195+BG195+BF195+BE195</f>
        <v>0</v>
      </c>
      <c r="BY195" s="844">
        <f t="shared" ref="BY195" si="3314">SUM(BY190:BY194)</f>
        <v>0</v>
      </c>
      <c r="BZ195" s="844">
        <f t="shared" ref="BZ195" si="3315">SUM(BZ190:BZ194)</f>
        <v>0</v>
      </c>
      <c r="CA195" s="844">
        <f t="shared" ref="CA195" si="3316">SUM(CA190:CA194)</f>
        <v>0</v>
      </c>
      <c r="CB195" s="844">
        <f t="shared" ref="CB195" si="3317">SUM(CB190:CB194)</f>
        <v>0</v>
      </c>
      <c r="CC195" s="844">
        <f t="shared" ref="CC195" si="3318">SUM(CC190:CC194)</f>
        <v>0</v>
      </c>
      <c r="CD195" s="844">
        <f t="shared" ref="CD195" si="3319">SUM(CD190:CD194)</f>
        <v>0</v>
      </c>
      <c r="CE195" s="844">
        <f t="shared" ref="CE195" si="3320">SUM(CE190:CE194)</f>
        <v>0</v>
      </c>
      <c r="CF195" s="844">
        <f t="shared" ref="CF195" si="3321">SUM(CF190:CF194)</f>
        <v>0</v>
      </c>
      <c r="CG195" s="844">
        <f t="shared" ref="CG195" si="3322">SUM(CG190:CG194)</f>
        <v>0</v>
      </c>
      <c r="CH195" s="2208">
        <f t="shared" ref="CH195" si="3323">SUM(CH190:CH194)</f>
        <v>0</v>
      </c>
      <c r="CI195" s="844">
        <f t="shared" ref="CI195" si="3324">SUM(CI190:CI194)</f>
        <v>0</v>
      </c>
      <c r="CJ195" s="844">
        <f t="shared" ref="CJ195" si="3325">SUM(CJ190:CJ194)</f>
        <v>0</v>
      </c>
      <c r="CK195" s="844">
        <f t="shared" ref="CK195" si="3326">SUM(CK190:CK194)</f>
        <v>0</v>
      </c>
      <c r="CL195" s="844">
        <f t="shared" ref="CL195" si="3327">SUM(CL190:CL194)</f>
        <v>0</v>
      </c>
      <c r="CM195" s="2209">
        <f t="shared" ref="CM195" si="3328">SUM(CM190:CM194)</f>
        <v>0</v>
      </c>
      <c r="CN195" s="843">
        <f t="shared" ref="CN195" si="3329">SUM(CN190:CN194)</f>
        <v>0</v>
      </c>
      <c r="CO195" s="844">
        <f t="shared" ref="CO195" si="3330">SUM(CO190:CO194)</f>
        <v>0</v>
      </c>
      <c r="CP195" s="844">
        <f t="shared" ref="CP195" si="3331">SUM(CP190:CP194)</f>
        <v>0</v>
      </c>
      <c r="CQ195" s="844">
        <f t="shared" ref="CQ195" si="3332">SUM(CQ190:CQ194)</f>
        <v>0</v>
      </c>
      <c r="CR195" s="844">
        <f t="shared" ref="CR195" si="3333">SUM(CR190:CR194)</f>
        <v>0</v>
      </c>
      <c r="CS195" s="844">
        <f t="shared" ref="CS195" si="3334">SUM(CS190:CS194)</f>
        <v>0</v>
      </c>
      <c r="CT195" s="844">
        <f t="shared" ref="CT195" si="3335">SUM(CT190:CT194)</f>
        <v>0</v>
      </c>
      <c r="CU195" s="844">
        <f t="shared" ref="CU195" si="3336">SUM(CU190:CU194)</f>
        <v>0</v>
      </c>
      <c r="CV195" s="844">
        <f t="shared" ref="CV195" si="3337">SUM(CV190:CV194)</f>
        <v>0</v>
      </c>
      <c r="CW195" s="844">
        <f t="shared" ref="CW195" si="3338">SUM(CW190:CW194)</f>
        <v>0</v>
      </c>
      <c r="CX195" s="844">
        <f t="shared" ref="CX195" si="3339">SUM(CX190:CX194)</f>
        <v>0</v>
      </c>
      <c r="CY195" s="844">
        <f t="shared" ref="CY195" si="3340">SUM(CY190:CY194)</f>
        <v>0</v>
      </c>
      <c r="CZ195" s="844">
        <f t="shared" ref="CZ195" si="3341">SUM(CZ190:CZ194)</f>
        <v>0</v>
      </c>
      <c r="DA195" s="844">
        <f t="shared" ref="DA195" si="3342">SUM(DA190:DA194)</f>
        <v>0</v>
      </c>
      <c r="DB195" s="844">
        <f t="shared" ref="DB195" si="3343">SUM(DB190:DB194)</f>
        <v>0</v>
      </c>
      <c r="DC195" s="844">
        <f t="shared" ref="DC195" si="3344">SUM(DC190:DC194)</f>
        <v>0</v>
      </c>
      <c r="DD195" s="844">
        <f t="shared" ref="DD195" si="3345">SUM(DD190:DD194)</f>
        <v>0</v>
      </c>
      <c r="DE195" s="844">
        <f t="shared" ref="DE195" si="3346">SUM(DE190:DE194)</f>
        <v>0</v>
      </c>
      <c r="DF195" s="844">
        <f t="shared" ref="DF195" si="3347">SUM(DF190:DF194)</f>
        <v>0</v>
      </c>
      <c r="DG195" s="845">
        <f t="shared" ref="DG195" si="3348">DF195+DE195+CX195+CW195+CV195+CU195+CT195+CS195+CR195+CQ195+CP195+CO195+CN195</f>
        <v>0</v>
      </c>
      <c r="DH195" s="844">
        <f t="shared" ref="DH195" si="3349">SUM(DH190:DH194)</f>
        <v>0</v>
      </c>
      <c r="DI195" s="844">
        <f t="shared" ref="DI195" si="3350">SUM(DI190:DI194)</f>
        <v>0</v>
      </c>
      <c r="DJ195" s="844">
        <f t="shared" ref="DJ195" si="3351">SUM(DJ190:DJ194)</f>
        <v>0</v>
      </c>
      <c r="DK195" s="844">
        <f t="shared" ref="DK195" si="3352">SUM(DK190:DK194)</f>
        <v>0</v>
      </c>
      <c r="DL195" s="844">
        <f t="shared" ref="DL195" si="3353">SUM(DL190:DL194)</f>
        <v>0</v>
      </c>
      <c r="DM195" s="844">
        <f t="shared" ref="DM195" si="3354">SUM(DM190:DM194)</f>
        <v>0</v>
      </c>
      <c r="DN195" s="844">
        <f t="shared" ref="DN195" si="3355">SUM(DN190:DN194)</f>
        <v>0</v>
      </c>
      <c r="DO195" s="844">
        <f t="shared" ref="DO195" si="3356">SUM(DO190:DO194)</f>
        <v>0</v>
      </c>
      <c r="DP195" s="844">
        <f t="shared" ref="DP195" si="3357">SUM(DP190:DP194)</f>
        <v>0</v>
      </c>
      <c r="DQ195" s="2208">
        <f t="shared" ref="DQ195" si="3358">SUM(DQ190:DQ194)</f>
        <v>0</v>
      </c>
      <c r="DR195" s="844">
        <f t="shared" ref="DR195" si="3359">SUM(DR190:DR194)</f>
        <v>0</v>
      </c>
      <c r="DS195" s="844">
        <f t="shared" ref="DS195" si="3360">SUM(DS190:DS194)</f>
        <v>0</v>
      </c>
      <c r="DT195" s="844">
        <f t="shared" ref="DT195" si="3361">SUM(DT190:DT194)</f>
        <v>0</v>
      </c>
      <c r="DU195" s="844">
        <f t="shared" ref="DU195" si="3362">SUM(DU190:DU194)</f>
        <v>0</v>
      </c>
      <c r="DV195" s="2210">
        <f t="shared" ref="DV195" si="3363">SUM(DV190:DV194)</f>
        <v>0</v>
      </c>
      <c r="DW195" s="843">
        <f t="shared" ref="DW195" si="3364">SUM(DW190:DW194)</f>
        <v>0</v>
      </c>
      <c r="DX195" s="844">
        <f t="shared" ref="DX195" si="3365">SUM(DX190:DX194)</f>
        <v>0</v>
      </c>
      <c r="DY195" s="844">
        <f t="shared" ref="DY195" si="3366">SUM(DY190:DY194)</f>
        <v>0</v>
      </c>
      <c r="DZ195" s="844">
        <f t="shared" ref="DZ195" si="3367">SUM(DZ190:DZ194)</f>
        <v>0</v>
      </c>
      <c r="EA195" s="844">
        <f t="shared" ref="EA195" si="3368">SUM(EA190:EA194)</f>
        <v>0</v>
      </c>
      <c r="EB195" s="844">
        <f t="shared" ref="EB195" si="3369">SUM(EB190:EB194)</f>
        <v>0</v>
      </c>
      <c r="EC195" s="844">
        <f t="shared" ref="EC195" si="3370">SUM(EC190:EC194)</f>
        <v>0</v>
      </c>
      <c r="ED195" s="844">
        <f t="shared" ref="ED195" si="3371">SUM(ED190:ED194)</f>
        <v>0</v>
      </c>
      <c r="EE195" s="844">
        <f t="shared" ref="EE195" si="3372">SUM(EE190:EE194)</f>
        <v>0</v>
      </c>
      <c r="EF195" s="844">
        <f t="shared" ref="EF195" si="3373">SUM(EF190:EF194)</f>
        <v>0</v>
      </c>
      <c r="EG195" s="844">
        <f t="shared" ref="EG195" si="3374">SUM(EG190:EG194)</f>
        <v>0</v>
      </c>
      <c r="EH195" s="844">
        <f t="shared" ref="EH195" si="3375">SUM(EH190:EH194)</f>
        <v>0</v>
      </c>
      <c r="EI195" s="844">
        <f t="shared" ref="EI195" si="3376">SUM(EI190:EI194)</f>
        <v>0</v>
      </c>
      <c r="EJ195" s="844">
        <f t="shared" ref="EJ195" si="3377">SUM(EJ190:EJ194)</f>
        <v>0</v>
      </c>
      <c r="EK195" s="844">
        <f t="shared" ref="EK195" si="3378">SUM(EK190:EK194)</f>
        <v>0</v>
      </c>
      <c r="EL195" s="844">
        <f t="shared" ref="EL195" si="3379">SUM(EL190:EL194)</f>
        <v>0</v>
      </c>
      <c r="EM195" s="844">
        <f t="shared" ref="EM195" si="3380">SUM(EM190:EM194)</f>
        <v>0</v>
      </c>
      <c r="EN195" s="844">
        <f t="shared" ref="EN195" si="3381">SUM(EN190:EN194)</f>
        <v>0</v>
      </c>
      <c r="EO195" s="844">
        <f t="shared" ref="EO195" si="3382">SUM(EO190:EO194)</f>
        <v>0</v>
      </c>
      <c r="EP195" s="845">
        <f t="shared" ref="EP195" si="3383">EO195+EN195+EG195+EF195+EE195+ED195+EC195+EB195+EA195+DZ195+DY195+DX195+DW195</f>
        <v>0</v>
      </c>
      <c r="EQ195" s="844">
        <f>SUM(EQ190:EQ194)</f>
        <v>0</v>
      </c>
      <c r="ER195" s="844"/>
      <c r="ES195" s="844">
        <f t="shared" ref="ES195" si="3384">SUM(ES190:ES194)</f>
        <v>0</v>
      </c>
      <c r="ET195" s="844">
        <f t="shared" ref="ET195" si="3385">SUM(ET190:ET194)</f>
        <v>0</v>
      </c>
      <c r="EU195" s="844">
        <f t="shared" ref="EU195" si="3386">SUM(EU190:EU194)</f>
        <v>0</v>
      </c>
      <c r="EV195" s="844">
        <f t="shared" ref="EV195" si="3387">SUM(EV190:EV194)</f>
        <v>0</v>
      </c>
      <c r="EW195" s="844">
        <f t="shared" ref="EW195" si="3388">SUM(EW190:EW194)</f>
        <v>0</v>
      </c>
      <c r="EX195" s="844">
        <f t="shared" ref="EX195" si="3389">SUM(EX190:EX194)</f>
        <v>0</v>
      </c>
      <c r="EY195" s="844">
        <f t="shared" ref="EY195" si="3390">SUM(EY190:EY194)</f>
        <v>0</v>
      </c>
      <c r="EZ195" s="2208">
        <f t="shared" ref="EZ195" si="3391">SUM(EZ190:EZ194)</f>
        <v>0</v>
      </c>
      <c r="FA195" s="844">
        <f t="shared" ref="FA195" si="3392">SUM(FA190:FA194)</f>
        <v>0</v>
      </c>
      <c r="FB195" s="844">
        <f t="shared" ref="FB195" si="3393">SUM(FB190:FB194)</f>
        <v>0</v>
      </c>
      <c r="FC195" s="844">
        <f t="shared" ref="FC195" si="3394">SUM(FC190:FC194)</f>
        <v>0</v>
      </c>
      <c r="FD195" s="844">
        <f t="shared" ref="FD195" si="3395">SUM(FD190:FD194)</f>
        <v>0</v>
      </c>
      <c r="FE195" s="2210">
        <f t="shared" ref="FE195" si="3396">SUM(FE190:FE194)</f>
        <v>0</v>
      </c>
      <c r="FF195" s="2211">
        <f>الاعدادات!$D$10</f>
        <v>2026</v>
      </c>
      <c r="FG195" s="2194">
        <f t="shared" si="3282"/>
        <v>0</v>
      </c>
      <c r="FH195" s="2195">
        <f t="shared" si="3283"/>
        <v>0</v>
      </c>
      <c r="FI195" s="2195">
        <f>CA187+CB187+CC187+CD187+CE187+BZ187</f>
        <v>0</v>
      </c>
      <c r="FJ195" s="2196">
        <f>CF187+CG187+CH187+CI187</f>
        <v>0</v>
      </c>
      <c r="FK195" s="2197">
        <f t="shared" si="3284"/>
        <v>0</v>
      </c>
      <c r="FL195" s="2195">
        <f t="shared" si="3285"/>
        <v>0</v>
      </c>
      <c r="FM195" s="2195">
        <f>DJ187+DK187+DL187+DM187+DN187+DI187</f>
        <v>0</v>
      </c>
      <c r="FN195" s="2196">
        <f>DO187+DP187+DQ187+DR187</f>
        <v>0</v>
      </c>
      <c r="FO195" s="2197">
        <f t="shared" si="3286"/>
        <v>0</v>
      </c>
      <c r="FP195" s="2195">
        <f t="shared" si="3287"/>
        <v>0</v>
      </c>
      <c r="FQ195" s="2195">
        <f>CA194+CB194+CC194+CD194+CE194+BZ194</f>
        <v>0</v>
      </c>
      <c r="FR195" s="2196">
        <f>CF194+CG194+CH194+CI194</f>
        <v>0</v>
      </c>
      <c r="FS195" s="2197">
        <f t="shared" si="3288"/>
        <v>0</v>
      </c>
      <c r="FT195" s="2195">
        <f t="shared" si="3289"/>
        <v>0</v>
      </c>
      <c r="FU195" s="2195">
        <f>DI194+DJ194+DK194+DL194+DM194+DN194</f>
        <v>0</v>
      </c>
      <c r="FV195" s="2198">
        <f>DO194+DP194+DQ194+DR194</f>
        <v>0</v>
      </c>
      <c r="FW195" s="2197">
        <f t="shared" si="3290"/>
        <v>0</v>
      </c>
      <c r="FX195" s="2195">
        <f t="shared" si="3291"/>
        <v>0</v>
      </c>
      <c r="FY195" s="2195">
        <f>ES187+ET187+EU187+EV187+EW187+ER187</f>
        <v>0</v>
      </c>
      <c r="FZ195" s="2198">
        <f>EX187+EY187+EZ187+FA187</f>
        <v>0</v>
      </c>
      <c r="GA195" s="2197">
        <f t="shared" si="3292"/>
        <v>0</v>
      </c>
      <c r="GB195" s="2195">
        <f t="shared" si="3293"/>
        <v>0</v>
      </c>
      <c r="GC195" s="2195">
        <f>ES194+ET194+EU194+EV194+EW194+ER194</f>
        <v>0</v>
      </c>
      <c r="GD195" s="2198">
        <f>EX194+EY194+EZ194+FA194</f>
        <v>0</v>
      </c>
      <c r="GE195" s="2123" t="s">
        <v>185</v>
      </c>
      <c r="GF195" s="2204">
        <f>FS196</f>
        <v>0</v>
      </c>
      <c r="GG195" s="2205">
        <f>FT196</f>
        <v>0</v>
      </c>
      <c r="GH195" s="2205">
        <f>FU196</f>
        <v>0</v>
      </c>
      <c r="GI195" s="2206">
        <f>FV196</f>
        <v>0</v>
      </c>
      <c r="GQ195" s="1728"/>
      <c r="GR195" s="1728"/>
      <c r="GS195" s="1728"/>
      <c r="GT195" s="1728"/>
      <c r="GU195" s="1728"/>
      <c r="GV195" s="1728"/>
      <c r="GW195" s="1728"/>
      <c r="GX195" s="1728"/>
      <c r="GY195" s="6633"/>
      <c r="GZ195" s="6638"/>
      <c r="HA195" s="6639"/>
      <c r="HB195" s="6639"/>
      <c r="HC195" s="6639"/>
      <c r="HD195" s="6639"/>
      <c r="HE195" s="6640"/>
      <c r="HF195" s="6645"/>
      <c r="HG195" s="6648"/>
      <c r="HH195" s="6648"/>
      <c r="HI195" s="6651"/>
      <c r="HJ195" s="6622"/>
      <c r="HK195" s="6571" t="s">
        <v>135</v>
      </c>
      <c r="HL195" s="6571" t="s">
        <v>136</v>
      </c>
      <c r="HM195" s="6573" t="s">
        <v>137</v>
      </c>
      <c r="HN195" s="6657"/>
      <c r="HO195" s="6657"/>
      <c r="HP195" s="6574"/>
      <c r="HQ195" s="6571" t="s">
        <v>138</v>
      </c>
      <c r="HR195" s="6571" t="s">
        <v>139</v>
      </c>
      <c r="HS195" s="6573" t="s">
        <v>140</v>
      </c>
      <c r="HT195" s="6574"/>
      <c r="HU195" s="6571" t="s">
        <v>141</v>
      </c>
      <c r="HV195" s="6571" t="s">
        <v>142</v>
      </c>
      <c r="HW195" s="6572"/>
      <c r="HX195" s="6572"/>
      <c r="HY195" s="6572"/>
      <c r="HZ195" s="6572"/>
      <c r="IA195" s="6591"/>
      <c r="IB195" s="6592"/>
      <c r="IC195" s="6592"/>
      <c r="ID195" s="6593"/>
      <c r="IE195" s="6572"/>
      <c r="IF195" s="6591"/>
      <c r="IG195" s="6592"/>
      <c r="IH195" s="6592"/>
      <c r="II195" s="6592"/>
      <c r="IJ195" s="6592"/>
      <c r="IK195" s="6592"/>
      <c r="IL195" s="6590"/>
      <c r="IM195" s="6591"/>
      <c r="IN195" s="6592"/>
      <c r="IO195" s="6592"/>
      <c r="IP195" s="6593"/>
      <c r="IQ195" s="6572"/>
      <c r="IR195" s="6572"/>
      <c r="IS195" s="6572"/>
      <c r="IT195" s="6572"/>
      <c r="IU195" s="6572"/>
      <c r="IV195" s="6572"/>
      <c r="IW195" s="6572"/>
      <c r="IX195" s="6656"/>
      <c r="IY195" s="6653" t="s">
        <v>118</v>
      </c>
      <c r="IZ195" s="1728"/>
      <c r="JA195" s="1728"/>
      <c r="JB195" s="1728"/>
      <c r="JC195" s="1728"/>
      <c r="JD195" s="1728"/>
      <c r="JE195" s="1728"/>
      <c r="JF195" s="1728"/>
      <c r="JG195" s="1728"/>
      <c r="JH195" s="1728"/>
      <c r="JI195" s="1728"/>
    </row>
    <row r="196" spans="1:269" ht="36.75" customHeight="1" thickBot="1">
      <c r="A196" s="2121"/>
      <c r="B196" s="2121"/>
      <c r="C196" s="2121"/>
      <c r="D196" s="2121"/>
      <c r="E196" s="2121"/>
      <c r="F196" s="2121"/>
      <c r="G196" s="2121"/>
      <c r="H196" s="2121"/>
      <c r="I196" s="2121"/>
      <c r="J196" s="2121"/>
      <c r="K196" s="2121"/>
      <c r="L196" s="2121"/>
      <c r="M196" s="2121"/>
      <c r="N196" s="2121"/>
      <c r="O196" s="2121"/>
      <c r="P196" s="2121"/>
      <c r="Q196" s="2121"/>
      <c r="R196" s="2121"/>
      <c r="S196" s="2121"/>
      <c r="T196" s="2121"/>
      <c r="U196" s="2121"/>
      <c r="V196" s="2121"/>
      <c r="W196" s="2121"/>
      <c r="X196" s="2121"/>
      <c r="Y196" s="2121"/>
      <c r="Z196" s="2121"/>
      <c r="AA196" s="2121"/>
      <c r="AB196" s="2121"/>
      <c r="AC196" s="2121"/>
      <c r="AD196" s="2121"/>
      <c r="AE196" s="2121"/>
      <c r="AF196" s="2121"/>
      <c r="AG196" s="2121"/>
      <c r="AH196" s="2121"/>
      <c r="AI196" s="2121"/>
      <c r="AJ196" s="2121"/>
      <c r="AK196" s="2121"/>
      <c r="AL196" s="2121"/>
      <c r="AM196" s="2121"/>
      <c r="AN196" s="2121"/>
      <c r="AO196" s="2121"/>
      <c r="AP196" s="2121"/>
      <c r="AQ196" s="2121"/>
      <c r="AR196" s="2121"/>
      <c r="AS196" s="2121"/>
      <c r="AT196" s="2121"/>
      <c r="AU196" s="2121"/>
      <c r="AV196" s="2121"/>
      <c r="AW196" s="2121"/>
      <c r="AX196" s="2121"/>
      <c r="AY196" s="2121"/>
      <c r="AZ196" s="2121"/>
      <c r="BA196" s="2121"/>
      <c r="BB196" s="2121"/>
      <c r="BC196" s="2121"/>
      <c r="BD196" s="2122"/>
      <c r="BE196" s="2122"/>
      <c r="BF196" s="2122"/>
      <c r="BG196" s="2122"/>
      <c r="BH196" s="2122"/>
      <c r="BI196" s="2122"/>
      <c r="BJ196" s="2122"/>
      <c r="BK196" s="2122"/>
      <c r="BL196" s="2122"/>
      <c r="BM196" s="2122"/>
      <c r="BN196" s="2122"/>
      <c r="BO196" s="2122"/>
      <c r="BP196" s="2122"/>
      <c r="BQ196" s="2122"/>
      <c r="BR196" s="2122"/>
      <c r="BS196" s="2122"/>
      <c r="BT196" s="2122"/>
      <c r="BU196" s="2122"/>
      <c r="BV196" s="2122"/>
      <c r="BW196" s="2122"/>
      <c r="BX196" s="2122"/>
      <c r="BY196" s="2122"/>
      <c r="BZ196" s="2122"/>
      <c r="CA196" s="2122"/>
      <c r="CB196" s="2122"/>
      <c r="CC196" s="2122"/>
      <c r="CD196" s="2122"/>
      <c r="CE196" s="2122"/>
      <c r="CF196" s="2122"/>
      <c r="CG196" s="2122"/>
      <c r="CH196" s="2122"/>
      <c r="CI196" s="2122"/>
      <c r="CJ196" s="2122"/>
      <c r="CK196" s="2122"/>
      <c r="CL196" s="2122"/>
      <c r="CM196" s="2122"/>
      <c r="CN196" s="2122"/>
      <c r="CO196" s="2122"/>
      <c r="CP196" s="2122"/>
      <c r="CQ196" s="2122"/>
      <c r="CR196" s="2122"/>
      <c r="CS196" s="2122"/>
      <c r="CT196" s="2122"/>
      <c r="CU196" s="2122"/>
      <c r="CV196" s="2122"/>
      <c r="CW196" s="2122"/>
      <c r="CX196" s="2122"/>
      <c r="CY196" s="2122"/>
      <c r="CZ196" s="2122"/>
      <c r="DA196" s="2122"/>
      <c r="DB196" s="2122"/>
      <c r="DC196" s="2122"/>
      <c r="DD196" s="2122"/>
      <c r="DE196" s="2122"/>
      <c r="DF196" s="2122"/>
      <c r="DG196" s="2122"/>
      <c r="DH196" s="2122"/>
      <c r="DI196" s="2122"/>
      <c r="DJ196" s="2122"/>
      <c r="DK196" s="2122"/>
      <c r="DL196" s="2122"/>
      <c r="DM196" s="2122"/>
      <c r="DN196" s="2122"/>
      <c r="DO196" s="2122"/>
      <c r="DP196" s="2122"/>
      <c r="DQ196" s="2122"/>
      <c r="DR196" s="2122"/>
      <c r="DS196" s="2122"/>
      <c r="DT196" s="2122"/>
      <c r="DU196" s="2122"/>
      <c r="DV196" s="2122"/>
      <c r="DW196" s="2122"/>
      <c r="DX196" s="2122"/>
      <c r="DY196" s="2122"/>
      <c r="DZ196" s="2122"/>
      <c r="EA196" s="2122"/>
      <c r="EB196" s="2122"/>
      <c r="EC196" s="2122"/>
      <c r="ED196" s="2122"/>
      <c r="EE196" s="2122"/>
      <c r="EF196" s="2122"/>
      <c r="EG196" s="2122"/>
      <c r="EH196" s="2122"/>
      <c r="EI196" s="2122"/>
      <c r="EJ196" s="2122"/>
      <c r="EK196" s="2122"/>
      <c r="EL196" s="2122"/>
      <c r="EM196" s="2122"/>
      <c r="EN196" s="2122"/>
      <c r="EO196" s="2122"/>
      <c r="EP196" s="2122"/>
      <c r="EQ196" s="2122"/>
      <c r="ER196" s="2122"/>
      <c r="ES196" s="2122"/>
      <c r="ET196" s="2122"/>
      <c r="EU196" s="2122"/>
      <c r="EV196" s="2122"/>
      <c r="EW196" s="2122"/>
      <c r="EX196" s="2122"/>
      <c r="EY196" s="2122"/>
      <c r="EZ196" s="2122"/>
      <c r="FA196" s="2122"/>
      <c r="FB196" s="2122"/>
      <c r="FC196" s="2122"/>
      <c r="FD196" s="2122"/>
      <c r="FE196" s="2122"/>
      <c r="FF196" s="2142" t="s">
        <v>106</v>
      </c>
      <c r="FG196" s="2199">
        <f t="shared" ref="FG196" si="3397">SUM(FG191:FG195)</f>
        <v>0</v>
      </c>
      <c r="FH196" s="2200">
        <f t="shared" ref="FH196" si="3398">SUM(FH191:FH195)</f>
        <v>0</v>
      </c>
      <c r="FI196" s="2200">
        <f t="shared" ref="FI196" si="3399">SUM(FI191:FI195)</f>
        <v>0</v>
      </c>
      <c r="FJ196" s="2201">
        <f t="shared" ref="FJ196" si="3400">SUM(FJ191:FJ195)</f>
        <v>0</v>
      </c>
      <c r="FK196" s="2199">
        <f t="shared" ref="FK196" si="3401">SUM(FK191:FK195)</f>
        <v>0</v>
      </c>
      <c r="FL196" s="2200">
        <f t="shared" ref="FL196" si="3402">SUM(FL191:FL195)</f>
        <v>0</v>
      </c>
      <c r="FM196" s="2200">
        <f t="shared" ref="FM196" si="3403">SUM(FM191:FM195)</f>
        <v>0</v>
      </c>
      <c r="FN196" s="2202">
        <f t="shared" ref="FN196" si="3404">SUM(FN191:FN195)</f>
        <v>0</v>
      </c>
      <c r="FO196" s="2199">
        <f t="shared" ref="FO196" si="3405">SUM(FO191:FO195)</f>
        <v>0</v>
      </c>
      <c r="FP196" s="2200">
        <f t="shared" ref="FP196" si="3406">SUM(FP191:FP195)</f>
        <v>0</v>
      </c>
      <c r="FQ196" s="2200">
        <f t="shared" ref="FQ196" si="3407">SUM(FQ191:FQ195)</f>
        <v>0</v>
      </c>
      <c r="FR196" s="2202">
        <f t="shared" ref="FR196" si="3408">SUM(FR191:FR195)</f>
        <v>0</v>
      </c>
      <c r="FS196" s="2199">
        <f t="shared" ref="FS196" si="3409">SUM(FS191:FS195)</f>
        <v>0</v>
      </c>
      <c r="FT196" s="2200">
        <f t="shared" ref="FT196" si="3410">SUM(FT191:FT195)</f>
        <v>0</v>
      </c>
      <c r="FU196" s="2203">
        <f t="shared" ref="FU196" si="3411">SUM(FU191:FU195)</f>
        <v>0</v>
      </c>
      <c r="FV196" s="2202">
        <f t="shared" ref="FV196" si="3412">SUM(FV191:FV195)</f>
        <v>0</v>
      </c>
      <c r="FW196" s="2199">
        <f t="shared" ref="FW196" si="3413">SUM(FW191:FW195)</f>
        <v>0</v>
      </c>
      <c r="FX196" s="2200">
        <f t="shared" ref="FX196" si="3414">SUM(FX191:FX195)</f>
        <v>0</v>
      </c>
      <c r="FY196" s="2200">
        <f t="shared" ref="FY196" si="3415">SUM(FY191:FY195)</f>
        <v>0</v>
      </c>
      <c r="FZ196" s="2202">
        <f t="shared" ref="FZ196" si="3416">SUM(FZ191:FZ195)</f>
        <v>0</v>
      </c>
      <c r="GA196" s="2199">
        <f t="shared" ref="GA196" si="3417">SUM(GA191:GA195)</f>
        <v>0</v>
      </c>
      <c r="GB196" s="2200">
        <f t="shared" ref="GB196" si="3418">SUM(GB191:GB195)</f>
        <v>0</v>
      </c>
      <c r="GC196" s="2200">
        <f t="shared" ref="GC196" si="3419">SUM(GC191:GC195)</f>
        <v>0</v>
      </c>
      <c r="GD196" s="2202">
        <f t="shared" ref="GD196" si="3420">SUM(GD191:GD195)</f>
        <v>0</v>
      </c>
      <c r="GE196" s="2143"/>
      <c r="GF196" s="2199">
        <f>SUM(GF191:GF195)</f>
        <v>0</v>
      </c>
      <c r="GG196" s="2200">
        <f>SUM(GG191:GG195)</f>
        <v>0</v>
      </c>
      <c r="GH196" s="2200">
        <f>SUM(GH191:GH195)</f>
        <v>0</v>
      </c>
      <c r="GI196" s="2202">
        <f>SUM(GI191:GI195)</f>
        <v>0</v>
      </c>
      <c r="GQ196" s="1728"/>
      <c r="GR196" s="1728"/>
      <c r="GS196" s="1728"/>
      <c r="GT196" s="1728"/>
      <c r="GU196" s="1728"/>
      <c r="GV196" s="1728"/>
      <c r="GW196" s="1728"/>
      <c r="GX196" s="1728"/>
      <c r="GY196" s="6634"/>
      <c r="GZ196" s="6641"/>
      <c r="HA196" s="6642"/>
      <c r="HB196" s="6642"/>
      <c r="HC196" s="6642"/>
      <c r="HD196" s="6642"/>
      <c r="HE196" s="6643"/>
      <c r="HF196" s="6646"/>
      <c r="HG196" s="6649"/>
      <c r="HH196" s="6649"/>
      <c r="HI196" s="6652"/>
      <c r="HJ196" s="6623"/>
      <c r="HK196" s="6572"/>
      <c r="HL196" s="6572"/>
      <c r="HM196" s="1731" t="s">
        <v>170</v>
      </c>
      <c r="HN196" s="1731" t="s">
        <v>171</v>
      </c>
      <c r="HO196" s="1731" t="s">
        <v>172</v>
      </c>
      <c r="HP196" s="1731" t="s">
        <v>173</v>
      </c>
      <c r="HQ196" s="6572"/>
      <c r="HR196" s="6572"/>
      <c r="HS196" s="1731" t="s">
        <v>174</v>
      </c>
      <c r="HT196" s="1733" t="s">
        <v>175</v>
      </c>
      <c r="HU196" s="6575"/>
      <c r="HV196" s="6572"/>
      <c r="HW196" s="6572"/>
      <c r="HX196" s="6572"/>
      <c r="HY196" s="6572"/>
      <c r="HZ196" s="6572"/>
      <c r="IA196" s="1734" t="s">
        <v>120</v>
      </c>
      <c r="IB196" s="1735" t="s">
        <v>121</v>
      </c>
      <c r="IC196" s="1736" t="s">
        <v>122</v>
      </c>
      <c r="ID196" s="1733" t="s">
        <v>143</v>
      </c>
      <c r="IE196" s="6575"/>
      <c r="IF196" s="1737" t="s">
        <v>640</v>
      </c>
      <c r="IG196" s="1738" t="s">
        <v>123</v>
      </c>
      <c r="IH196" s="1739" t="s">
        <v>124</v>
      </c>
      <c r="II196" s="1740" t="s">
        <v>144</v>
      </c>
      <c r="IJ196" s="1741" t="s">
        <v>126</v>
      </c>
      <c r="IK196" s="1742" t="s">
        <v>127</v>
      </c>
      <c r="IL196" s="1743" t="s">
        <v>145</v>
      </c>
      <c r="IM196" s="1744" t="s">
        <v>146</v>
      </c>
      <c r="IN196" s="1745" t="s">
        <v>147</v>
      </c>
      <c r="IO196" s="1746" t="s">
        <v>148</v>
      </c>
      <c r="IP196" s="1733" t="s">
        <v>149</v>
      </c>
      <c r="IQ196" s="6575"/>
      <c r="IR196" s="6575"/>
      <c r="IS196" s="6572"/>
      <c r="IT196" s="6572"/>
      <c r="IU196" s="6572"/>
      <c r="IV196" s="6572"/>
      <c r="IW196" s="6572"/>
      <c r="IX196" s="6656"/>
      <c r="IY196" s="6654"/>
      <c r="IZ196" s="1728"/>
      <c r="JA196" s="1728"/>
      <c r="JB196" s="1728"/>
      <c r="JC196" s="1728"/>
      <c r="JD196" s="1728"/>
      <c r="JE196" s="1728"/>
      <c r="JF196" s="1728"/>
      <c r="JG196" s="1728"/>
      <c r="JH196" s="1728"/>
      <c r="JI196" s="1728"/>
    </row>
    <row r="197" spans="1:269" ht="36.75" customHeight="1" thickBot="1">
      <c r="A197" s="2096"/>
      <c r="B197" s="2095"/>
      <c r="C197" s="2095"/>
      <c r="D197" s="2095"/>
      <c r="E197" s="2095"/>
      <c r="F197" s="2095"/>
      <c r="G197" s="2095"/>
      <c r="H197" s="2072"/>
      <c r="I197" s="2073"/>
      <c r="J197" s="2097"/>
      <c r="K197" s="2091"/>
      <c r="L197" s="2074"/>
      <c r="M197" s="2075"/>
      <c r="N197" s="2075"/>
      <c r="O197" s="2075"/>
      <c r="P197" s="2075"/>
      <c r="Q197" s="2075"/>
      <c r="R197" s="2075"/>
      <c r="S197" s="2075"/>
      <c r="T197" s="2075"/>
      <c r="U197" s="2075"/>
      <c r="V197" s="2075"/>
      <c r="W197" s="2075"/>
      <c r="X197" s="2075"/>
      <c r="Y197" s="2075"/>
      <c r="Z197" s="2076"/>
      <c r="AA197" s="2077"/>
      <c r="AB197" s="2077"/>
      <c r="AC197" s="2077"/>
      <c r="AD197" s="2077"/>
      <c r="AE197" s="2077"/>
      <c r="AF197" s="2078"/>
      <c r="AG197" s="2077"/>
      <c r="AH197" s="2077"/>
      <c r="AI197" s="2079"/>
      <c r="AJ197" s="2077"/>
      <c r="AK197" s="2077"/>
      <c r="AL197" s="2077"/>
      <c r="AM197" s="2077"/>
      <c r="AN197" s="2080"/>
      <c r="AO197" s="2081"/>
      <c r="AP197" s="2081"/>
      <c r="AQ197" s="2081"/>
      <c r="AR197" s="2078"/>
      <c r="AS197" s="2081"/>
      <c r="AT197" s="2082"/>
      <c r="AU197" s="2077"/>
      <c r="AV197" s="2077"/>
      <c r="AW197" s="2077"/>
      <c r="AX197" s="2077"/>
      <c r="AY197" s="2077"/>
      <c r="AZ197" s="2082"/>
      <c r="BA197" s="2077"/>
      <c r="BB197" s="2083"/>
      <c r="BC197" s="67"/>
      <c r="BD197" s="2084"/>
      <c r="BE197" s="2085"/>
      <c r="BF197" s="2085"/>
      <c r="BG197" s="2085"/>
      <c r="BH197" s="2085"/>
      <c r="BI197" s="2085"/>
      <c r="BJ197" s="2085"/>
      <c r="BK197" s="2085"/>
      <c r="BL197" s="2085"/>
      <c r="BM197" s="2085"/>
      <c r="BN197" s="2085"/>
      <c r="BO197" s="2085"/>
      <c r="BP197" s="2085"/>
      <c r="BQ197" s="2085"/>
      <c r="BR197" s="2085"/>
      <c r="BS197" s="2085"/>
      <c r="BT197" s="2085"/>
      <c r="BU197" s="2085"/>
      <c r="BV197" s="2085"/>
      <c r="BW197" s="2085"/>
      <c r="BX197" s="2086"/>
      <c r="BY197" s="2085"/>
      <c r="BZ197" s="2085"/>
      <c r="CA197" s="2085"/>
      <c r="CB197" s="2085"/>
      <c r="CC197" s="2085"/>
      <c r="CD197" s="2085"/>
      <c r="CE197" s="2085"/>
      <c r="CF197" s="2085"/>
      <c r="CG197" s="2085"/>
      <c r="CH197" s="2085"/>
      <c r="CI197" s="2085"/>
      <c r="CJ197" s="2087"/>
      <c r="CK197" s="2085"/>
      <c r="CL197" s="2085"/>
      <c r="CM197" s="2088"/>
      <c r="CN197" s="2085"/>
      <c r="CO197" s="2085"/>
      <c r="CP197" s="2085"/>
      <c r="CQ197" s="2085"/>
      <c r="CR197" s="2085"/>
      <c r="CS197" s="2085"/>
      <c r="CT197" s="2085"/>
      <c r="CU197" s="2085"/>
      <c r="CV197" s="2085"/>
      <c r="CW197" s="2085"/>
      <c r="CX197" s="2085"/>
      <c r="CY197" s="2085"/>
      <c r="CZ197" s="2085"/>
      <c r="DA197" s="2085"/>
      <c r="DB197" s="2085"/>
      <c r="DC197" s="2085"/>
      <c r="DD197" s="2085"/>
      <c r="DE197" s="2085"/>
      <c r="DF197" s="2085"/>
      <c r="DG197" s="2086"/>
      <c r="DH197" s="2085"/>
      <c r="DI197" s="2085"/>
      <c r="DJ197" s="2085"/>
      <c r="DK197" s="2085"/>
      <c r="DL197" s="2085"/>
      <c r="DM197" s="2085"/>
      <c r="DN197" s="2085"/>
      <c r="DO197" s="2085"/>
      <c r="DP197" s="2085"/>
      <c r="DQ197" s="2085"/>
      <c r="DR197" s="2085"/>
      <c r="DS197" s="2089"/>
      <c r="DT197" s="2085"/>
      <c r="DU197" s="2085"/>
      <c r="DV197" s="2090"/>
      <c r="DW197" s="2085"/>
      <c r="DX197" s="2085"/>
      <c r="DY197" s="2085"/>
      <c r="DZ197" s="2085"/>
      <c r="EA197" s="2085"/>
      <c r="EB197" s="2085"/>
      <c r="EC197" s="2085"/>
      <c r="ED197" s="2085"/>
      <c r="EE197" s="2085"/>
      <c r="EF197" s="2085"/>
      <c r="EG197" s="2085"/>
      <c r="EH197" s="2085"/>
      <c r="EI197" s="2085"/>
      <c r="EJ197" s="2085"/>
      <c r="EK197" s="2085"/>
      <c r="EL197" s="2085"/>
      <c r="EM197" s="2085"/>
      <c r="EN197" s="2085"/>
      <c r="EO197" s="2085"/>
      <c r="EP197" s="2086"/>
      <c r="EQ197" s="2085"/>
      <c r="ER197" s="2085"/>
      <c r="ES197" s="2085"/>
      <c r="ET197" s="2085"/>
      <c r="EU197" s="2085"/>
      <c r="EV197" s="2085"/>
      <c r="EW197" s="2085"/>
      <c r="EX197" s="2085"/>
      <c r="EY197" s="2085"/>
      <c r="EZ197" s="2085"/>
      <c r="FA197" s="2085"/>
      <c r="FB197" s="2089"/>
      <c r="FC197" s="2085"/>
      <c r="FD197" s="2085"/>
      <c r="FE197" s="2090"/>
      <c r="FF197" s="2092"/>
      <c r="FG197" s="2093"/>
      <c r="FH197" s="2093"/>
      <c r="FI197" s="2093"/>
      <c r="FJ197" s="2093"/>
      <c r="FK197" s="2093"/>
      <c r="FL197" s="2093"/>
      <c r="FM197" s="2093"/>
      <c r="FN197" s="2093"/>
      <c r="FO197" s="2093"/>
      <c r="FP197" s="2093"/>
      <c r="FQ197" s="2093"/>
      <c r="FR197" s="2093"/>
      <c r="FS197" s="2093"/>
      <c r="FT197" s="2093"/>
      <c r="FU197" s="2093"/>
      <c r="FV197" s="2093"/>
      <c r="FW197" s="2093"/>
      <c r="FX197" s="2093"/>
      <c r="FY197" s="2093"/>
      <c r="FZ197" s="2093"/>
      <c r="GA197" s="2093"/>
      <c r="GB197" s="2093"/>
      <c r="GC197" s="2093"/>
      <c r="GD197" s="2093"/>
      <c r="GE197" s="2094"/>
      <c r="GF197" s="2093"/>
      <c r="GG197" s="2093"/>
      <c r="GH197" s="2093"/>
      <c r="GI197" s="2093"/>
      <c r="GQ197" s="1728"/>
      <c r="GR197" s="1728"/>
      <c r="GS197" s="1728"/>
      <c r="GT197" s="1728"/>
      <c r="GU197" s="1728"/>
      <c r="GV197" s="1728"/>
      <c r="GW197" s="1728"/>
      <c r="GX197" s="1728"/>
      <c r="GY197" s="6576" t="s">
        <v>929</v>
      </c>
      <c r="GZ197" s="6579" t="s">
        <v>629</v>
      </c>
      <c r="HA197" s="6580"/>
      <c r="HB197" s="6580"/>
      <c r="HC197" s="6580"/>
      <c r="HD197" s="6580"/>
      <c r="HE197" s="6581"/>
      <c r="HF197" s="1924"/>
      <c r="HG197" s="1925"/>
      <c r="HH197" s="6544" t="s">
        <v>21</v>
      </c>
      <c r="HI197" s="6547"/>
      <c r="HJ197" s="1856"/>
      <c r="HK197" s="1857"/>
      <c r="HL197" s="1857"/>
      <c r="HM197" s="1858"/>
      <c r="HN197" s="1859"/>
      <c r="HO197" s="1859"/>
      <c r="HP197" s="1860"/>
      <c r="HQ197" s="1858"/>
      <c r="HR197" s="1860"/>
      <c r="HS197" s="1857"/>
      <c r="HT197" s="1861"/>
      <c r="HU197" s="1862"/>
      <c r="HV197" s="1857"/>
      <c r="HW197" s="1857"/>
      <c r="HX197" s="1863">
        <f>HW197+HV197+HS197+HR197+HQ197+HP197+HO197+HN197+HM197+HL197+HK197</f>
        <v>0</v>
      </c>
      <c r="HY197" s="1858"/>
      <c r="HZ197" s="1860"/>
      <c r="IA197" s="1864"/>
      <c r="IB197" s="1865"/>
      <c r="IC197" s="1866"/>
      <c r="ID197" s="1867">
        <f>SUM(IA197:IC197)</f>
        <v>0</v>
      </c>
      <c r="IE197" s="1862"/>
      <c r="IF197" s="1868"/>
      <c r="IG197" s="1869"/>
      <c r="IH197" s="1870"/>
      <c r="II197" s="1871"/>
      <c r="IJ197" s="1872"/>
      <c r="IK197" s="1873"/>
      <c r="IL197" s="1874">
        <f>IK197+IJ197+II197+IH197+IG197+IF197</f>
        <v>0</v>
      </c>
      <c r="IM197" s="1875"/>
      <c r="IN197" s="1876"/>
      <c r="IO197" s="1877"/>
      <c r="IP197" s="1878">
        <f>IO197+IN197+IM197</f>
        <v>0</v>
      </c>
      <c r="IQ197" s="1879"/>
      <c r="IR197" s="1880">
        <f>IQ197+IP197+IL197+IE197+ID197</f>
        <v>0</v>
      </c>
      <c r="IS197" s="1858"/>
      <c r="IT197" s="1859"/>
      <c r="IU197" s="1859"/>
      <c r="IV197" s="1859"/>
      <c r="IW197" s="1881"/>
      <c r="IX197" s="1863">
        <f>IW197+IV197+IU197+IT197+IS197</f>
        <v>0</v>
      </c>
      <c r="IY197" s="1857"/>
      <c r="IZ197" s="1728"/>
      <c r="JA197" s="1728"/>
      <c r="JB197" s="1728"/>
      <c r="JC197" s="1728"/>
      <c r="JD197" s="1728"/>
      <c r="JE197" s="1728"/>
      <c r="JF197" s="1728"/>
      <c r="JG197" s="1728"/>
      <c r="JH197" s="1728"/>
      <c r="JI197" s="1728"/>
    </row>
    <row r="198" spans="1:269" ht="36.75" customHeight="1" thickTop="1" thickBot="1">
      <c r="A198" s="6491" t="s">
        <v>1244</v>
      </c>
      <c r="B198" s="6493" t="str" cm="1">
        <f t="array" ref="B198">_xlfn.XLOOKUP(1, (INDEX(التشكيل_القديم!$L$54:$S$92, ,6)=$A198) * (INDEX(التشكيل_القديم!$L$54:$S$92, ,7)="رئيس الدائرة"), INDEX(التشكيل_القديم!$L$54:$S$92, ,2))</f>
        <v>ابراهيم مجدي زين العابدين محمد</v>
      </c>
      <c r="C198" s="6493"/>
      <c r="D198" s="6493"/>
      <c r="E198" s="6493"/>
      <c r="F198" s="6493"/>
      <c r="G198" s="6493"/>
      <c r="H198" s="2170" cm="1">
        <f t="array" ref="H198">_xlfn.XLOOKUP(1, (INDEX(التشكيل_القديم!$L$54:$S$92, ,6)=$A198) * (INDEX(التشكيل_القديم!$L$54:$S$92, ,7)="رئيس الدائرة"), INDEX(التشكيل_القديم!$L$54:$S$92, ,3))</f>
        <v>0</v>
      </c>
      <c r="I198" s="2171" t="str" cm="1">
        <f t="array" ref="I198">_xlfn.XLOOKUP(1, (INDEX(التشكيل_القديم!$L$54:$S$92, ,6)=$A198) * (INDEX(التشكيل_القديم!$L$54:$S$92, ,7)="رئيس الدائرة"), INDEX(التشكيل_القديم!$L$54:$S$92, ,4))</f>
        <v>أ</v>
      </c>
      <c r="J198" s="6494" t="s">
        <v>50</v>
      </c>
      <c r="K198" s="6496" t="s">
        <v>608</v>
      </c>
      <c r="L198" s="6497" t="s">
        <v>1355</v>
      </c>
      <c r="M198" s="6498"/>
      <c r="N198" s="6498"/>
      <c r="O198" s="6498"/>
      <c r="P198" s="6498"/>
      <c r="Q198" s="6498"/>
      <c r="R198" s="6498"/>
      <c r="S198" s="6498"/>
      <c r="T198" s="6498"/>
      <c r="U198" s="6498"/>
      <c r="V198" s="6498"/>
      <c r="W198" s="6498"/>
      <c r="X198" s="6498"/>
      <c r="Y198" s="6498"/>
      <c r="Z198" s="6498"/>
      <c r="AA198" s="6498"/>
      <c r="AB198" s="6498"/>
      <c r="AC198" s="6498"/>
      <c r="AD198" s="6498"/>
      <c r="AE198" s="6498"/>
      <c r="AF198" s="6498"/>
      <c r="AG198" s="6498"/>
      <c r="AH198" s="6498"/>
      <c r="AI198" s="6498"/>
      <c r="AJ198" s="6498"/>
      <c r="AK198" s="6498"/>
      <c r="AL198" s="6498"/>
      <c r="AM198" s="6498"/>
      <c r="AN198" s="6498"/>
      <c r="AO198" s="6498"/>
      <c r="AP198" s="6498"/>
      <c r="AQ198" s="6498"/>
      <c r="AR198" s="6498"/>
      <c r="AS198" s="6498"/>
      <c r="AT198" s="6498"/>
      <c r="AU198" s="6498"/>
      <c r="AV198" s="6498"/>
      <c r="AW198" s="6498"/>
      <c r="AX198" s="6498"/>
      <c r="AY198" s="6498"/>
      <c r="AZ198" s="6498"/>
      <c r="BA198" s="6498"/>
      <c r="BB198" s="6499"/>
      <c r="BC198" s="67" t="s">
        <v>177</v>
      </c>
      <c r="BD198" s="6503">
        <f>_xlfn.XLOOKUP(B198,التشكيل_القديم!$M$54:$M$92,التشكيل_القديم!$L$54:$L$92,0,0)</f>
        <v>14</v>
      </c>
      <c r="BE198" s="6505" t="str">
        <f xml:space="preserve">  "(1)             "&amp;"رئيس الدائرة  /  "  &amp;B198</f>
        <v>(1)             رئيس الدائرة  /  ابراهيم مجدي زين العابدين محمد</v>
      </c>
      <c r="BF198" s="6506"/>
      <c r="BG198" s="6506"/>
      <c r="BH198" s="6506"/>
      <c r="BI198" s="6506"/>
      <c r="BJ198" s="6506"/>
      <c r="BK198" s="6506"/>
      <c r="BL198" s="6506"/>
      <c r="BM198" s="6506"/>
      <c r="BN198" s="6506"/>
      <c r="BO198" s="6506"/>
      <c r="BP198" s="6506"/>
      <c r="BQ198" s="6506"/>
      <c r="BR198" s="6506"/>
      <c r="BS198" s="6506"/>
      <c r="BT198" s="6506"/>
      <c r="BU198" s="6506"/>
      <c r="BV198" s="6506"/>
      <c r="BW198" s="6506"/>
      <c r="BX198" s="6506"/>
      <c r="BY198" s="6506"/>
      <c r="BZ198" s="6506"/>
      <c r="CA198" s="6506"/>
      <c r="CB198" s="6506"/>
      <c r="CC198" s="6506"/>
      <c r="CD198" s="6506"/>
      <c r="CE198" s="6506"/>
      <c r="CF198" s="6506"/>
      <c r="CG198" s="6506"/>
      <c r="CH198" s="6506"/>
      <c r="CI198" s="6506"/>
      <c r="CJ198" s="6506"/>
      <c r="CK198" s="6506"/>
      <c r="CL198" s="6506"/>
      <c r="CM198" s="857"/>
      <c r="CN198" s="6503">
        <f>_xlfn.XLOOKUP(B199,التشكيل_القديم!$M$54:$M$92,التشكيل_القديم!$L$54:$L$92,0,0)</f>
        <v>15</v>
      </c>
      <c r="CO198" s="6505" t="str">
        <f>"(2)             "&amp; "عضو يمين الدائرة  /  "  &amp;B199</f>
        <v>(2)             عضو يمين الدائرة  /  الحسينى جمال عبد العزيز عبد الغفار</v>
      </c>
      <c r="CP198" s="6506"/>
      <c r="CQ198" s="6506"/>
      <c r="CR198" s="6506"/>
      <c r="CS198" s="6506"/>
      <c r="CT198" s="6506"/>
      <c r="CU198" s="6506"/>
      <c r="CV198" s="6506"/>
      <c r="CW198" s="6506"/>
      <c r="CX198" s="6506"/>
      <c r="CY198" s="6506"/>
      <c r="CZ198" s="6506"/>
      <c r="DA198" s="6506"/>
      <c r="DB198" s="6506"/>
      <c r="DC198" s="6506"/>
      <c r="DD198" s="6506"/>
      <c r="DE198" s="6506"/>
      <c r="DF198" s="6506"/>
      <c r="DG198" s="6506"/>
      <c r="DH198" s="6506"/>
      <c r="DI198" s="6506"/>
      <c r="DJ198" s="6506"/>
      <c r="DK198" s="6506"/>
      <c r="DL198" s="6506"/>
      <c r="DM198" s="6506"/>
      <c r="DN198" s="6506"/>
      <c r="DO198" s="6506"/>
      <c r="DP198" s="6506"/>
      <c r="DQ198" s="6506"/>
      <c r="DR198" s="6506"/>
      <c r="DS198" s="6506"/>
      <c r="DT198" s="6506"/>
      <c r="DU198" s="6506"/>
      <c r="DV198" s="863"/>
      <c r="DW198" s="6533">
        <f>IF(ISTEXT(B202),_xlfn.XLOOKUP(B202,التشكيل_القديم!$M$54:$M$92,التشكيل_القديم!$L$54:$L$92,0,0),0)</f>
        <v>0</v>
      </c>
      <c r="DX198" s="6505" t="str">
        <f>IF(B202&lt;&gt;"","(5)             "&amp;"عضو يسار يسار اليسار الدائرة /  "&amp;B202,"لا يوجد عضو خامس " )</f>
        <v xml:space="preserve">لا يوجد عضو خامس </v>
      </c>
      <c r="DY198" s="6506"/>
      <c r="DZ198" s="6506"/>
      <c r="EA198" s="6506"/>
      <c r="EB198" s="6506"/>
      <c r="EC198" s="6506"/>
      <c r="ED198" s="6506"/>
      <c r="EE198" s="6506"/>
      <c r="EF198" s="6506"/>
      <c r="EG198" s="6506"/>
      <c r="EH198" s="6506"/>
      <c r="EI198" s="6506"/>
      <c r="EJ198" s="6506"/>
      <c r="EK198" s="6506"/>
      <c r="EL198" s="6506"/>
      <c r="EM198" s="6506"/>
      <c r="EN198" s="6506"/>
      <c r="EO198" s="6506"/>
      <c r="EP198" s="6506"/>
      <c r="EQ198" s="6506"/>
      <c r="ER198" s="6506"/>
      <c r="ES198" s="6506"/>
      <c r="ET198" s="6506"/>
      <c r="EU198" s="6506"/>
      <c r="EV198" s="6506"/>
      <c r="EW198" s="6506"/>
      <c r="EX198" s="6506"/>
      <c r="EY198" s="6506"/>
      <c r="EZ198" s="6506"/>
      <c r="FA198" s="6506"/>
      <c r="FB198" s="6506"/>
      <c r="FC198" s="6506"/>
      <c r="FD198" s="6506"/>
      <c r="FE198" s="2101"/>
      <c r="FF198" s="2106"/>
      <c r="FG198" s="2107"/>
      <c r="FH198" s="2108"/>
      <c r="FI198" s="2108"/>
      <c r="FJ198" s="2107"/>
      <c r="FK198" s="2107"/>
      <c r="FL198" s="2108"/>
      <c r="FM198" s="2108"/>
      <c r="FN198" s="2107"/>
      <c r="FO198" s="2107"/>
      <c r="FP198" s="2108"/>
      <c r="FQ198" s="2108"/>
      <c r="FR198" s="2107"/>
      <c r="FS198" s="2107"/>
      <c r="FT198" s="2108"/>
      <c r="FU198" s="2107"/>
      <c r="FV198" s="2107"/>
      <c r="FW198" s="2108"/>
      <c r="FX198" s="2108"/>
      <c r="FY198" s="2107"/>
      <c r="FZ198" s="2107"/>
      <c r="GA198" s="2107"/>
      <c r="GB198" s="2107"/>
      <c r="GC198" s="2109"/>
      <c r="GD198" t="str">
        <f>IF(OR(FV198&lt;0,FS198&lt;0,FO198&lt;0,FK198&lt;0,FG198&lt;0,Z198 &lt;&gt; AZ198+AT198+AA198+AB198), "wrong", "ok")</f>
        <v>ok</v>
      </c>
      <c r="GQ198" s="1728"/>
      <c r="GR198" s="1728"/>
      <c r="GS198" s="1728"/>
      <c r="GT198" s="1728"/>
      <c r="GU198" s="1728"/>
      <c r="GV198" s="1728"/>
      <c r="GW198" s="1728"/>
      <c r="GX198" s="1728"/>
      <c r="GY198" s="6577"/>
      <c r="GZ198" s="6550" t="s">
        <v>630</v>
      </c>
      <c r="HA198" s="6551"/>
      <c r="HB198" s="6551"/>
      <c r="HC198" s="6551"/>
      <c r="HD198" s="6551"/>
      <c r="HE198" s="6552"/>
      <c r="HF198" s="1926"/>
      <c r="HG198" s="1927"/>
      <c r="HH198" s="6545"/>
      <c r="HI198" s="6548"/>
      <c r="HJ198" s="2213" t="str">
        <f>الاعدادات!$D$14</f>
        <v>2023 وما قبلها</v>
      </c>
      <c r="HK198" s="1882"/>
      <c r="HL198" s="1882"/>
      <c r="HM198" s="1883"/>
      <c r="HN198" s="1884"/>
      <c r="HO198" s="1884"/>
      <c r="HP198" s="1885"/>
      <c r="HQ198" s="1883"/>
      <c r="HR198" s="1885"/>
      <c r="HS198" s="1882"/>
      <c r="HT198" s="1886"/>
      <c r="HU198" s="1887"/>
      <c r="HV198" s="1882"/>
      <c r="HW198" s="1882"/>
      <c r="HX198" s="1888">
        <f>HW198+HV198+HS198+HR198+HQ198+HP198+HO198+HN198+HM198+HL198+HK198</f>
        <v>0</v>
      </c>
      <c r="HY198" s="1883"/>
      <c r="HZ198" s="1885"/>
      <c r="IA198" s="1889"/>
      <c r="IB198" s="1890"/>
      <c r="IC198" s="1891"/>
      <c r="ID198" s="1892">
        <f t="shared" ref="ID198:ID199" si="3421">SUM(IA198:IC198)</f>
        <v>0</v>
      </c>
      <c r="IE198" s="1887"/>
      <c r="IF198" s="1893"/>
      <c r="IG198" s="1894"/>
      <c r="IH198" s="1895"/>
      <c r="II198" s="1896"/>
      <c r="IJ198" s="1897"/>
      <c r="IK198" s="1898"/>
      <c r="IL198" s="1899">
        <f t="shared" ref="IL198:IL199" si="3422">IK198+IJ198+II198+IH198+IG198+IF198</f>
        <v>0</v>
      </c>
      <c r="IM198" s="1900"/>
      <c r="IN198" s="1901"/>
      <c r="IO198" s="1902"/>
      <c r="IP198" s="1878">
        <f t="shared" ref="IP198:IP201" si="3423">IO198+IN198+IM198</f>
        <v>0</v>
      </c>
      <c r="IQ198" s="1903"/>
      <c r="IR198" s="1904">
        <f>IQ198+IP198+IL198+IE198+ID198</f>
        <v>0</v>
      </c>
      <c r="IS198" s="1883"/>
      <c r="IT198" s="1884"/>
      <c r="IU198" s="1884"/>
      <c r="IV198" s="1884"/>
      <c r="IW198" s="1885"/>
      <c r="IX198" s="1888">
        <f t="shared" ref="IX198:IX201" si="3424">SUM(IS198:IW198)</f>
        <v>0</v>
      </c>
      <c r="IY198" s="1882"/>
      <c r="IZ198" s="1728"/>
      <c r="JA198" s="1728"/>
      <c r="JB198" s="1728"/>
      <c r="JC198" s="1728"/>
      <c r="JD198" s="1728"/>
      <c r="JE198" s="1728"/>
      <c r="JF198" s="1728"/>
      <c r="JG198" s="1728"/>
      <c r="JH198" s="1728"/>
      <c r="JI198" s="1728"/>
    </row>
    <row r="199" spans="1:269" ht="36.75" customHeight="1" thickBot="1">
      <c r="A199" s="6492"/>
      <c r="B199" s="6493" t="str" cm="1">
        <f t="array" ref="B199">_xlfn.XLOOKUP(1, (INDEX(التشكيل_القديم!$L$54:$S$92, ,6)=$A198) * (INDEX(التشكيل_القديم!$L$54:$S$92, ,7)="عضو يمين"), INDEX(التشكيل_القديم!$L$54:$S$92, ,2))</f>
        <v>الحسينى جمال عبد العزيز عبد الغفار</v>
      </c>
      <c r="C199" s="6493"/>
      <c r="D199" s="6493"/>
      <c r="E199" s="6493"/>
      <c r="F199" s="6493"/>
      <c r="G199" s="6493"/>
      <c r="H199" s="2170" cm="1">
        <f t="array" ref="H199">_xlfn.XLOOKUP(1, (INDEX(التشكيل_القديم!$L$54:$S$92, ,6)=$A198) * (INDEX(التشكيل_القديم!$L$54:$S$92, ,7)="عضو يمين"), INDEX(التشكيل_القديم!$L$54:$S$92, ,3))</f>
        <v>0</v>
      </c>
      <c r="I199" s="2171" t="str" cm="1">
        <f t="array" ref="I199">_xlfn.XLOOKUP(1, (INDEX(التشكيل_القديم!$L$54:$S$92, ,6)=$A198) * (INDEX(التشكيل_القديم!$L$54:$S$92, ,7)="عضو يمين"), INDEX(التشكيل_القديم!$L$54:$S$92, ,4))</f>
        <v>أ</v>
      </c>
      <c r="J199" s="6495"/>
      <c r="K199" s="6235"/>
      <c r="L199" s="6500"/>
      <c r="M199" s="6501"/>
      <c r="N199" s="6501"/>
      <c r="O199" s="6501"/>
      <c r="P199" s="6501"/>
      <c r="Q199" s="6501"/>
      <c r="R199" s="6501"/>
      <c r="S199" s="6501"/>
      <c r="T199" s="6501"/>
      <c r="U199" s="6501"/>
      <c r="V199" s="6501"/>
      <c r="W199" s="6501"/>
      <c r="X199" s="6501"/>
      <c r="Y199" s="6501"/>
      <c r="Z199" s="6501"/>
      <c r="AA199" s="6501"/>
      <c r="AB199" s="6501"/>
      <c r="AC199" s="6501"/>
      <c r="AD199" s="6501"/>
      <c r="AE199" s="6501"/>
      <c r="AF199" s="6501"/>
      <c r="AG199" s="6501"/>
      <c r="AH199" s="6501"/>
      <c r="AI199" s="6501"/>
      <c r="AJ199" s="6501"/>
      <c r="AK199" s="6501"/>
      <c r="AL199" s="6501"/>
      <c r="AM199" s="6501"/>
      <c r="AN199" s="6501"/>
      <c r="AO199" s="6501"/>
      <c r="AP199" s="6501"/>
      <c r="AQ199" s="6501"/>
      <c r="AR199" s="6501"/>
      <c r="AS199" s="6501"/>
      <c r="AT199" s="6501"/>
      <c r="AU199" s="6501"/>
      <c r="AV199" s="6501"/>
      <c r="AW199" s="6501"/>
      <c r="AX199" s="6501"/>
      <c r="AY199" s="6501"/>
      <c r="AZ199" s="6501"/>
      <c r="BA199" s="6501"/>
      <c r="BB199" s="6502"/>
      <c r="BC199" s="67"/>
      <c r="BD199" s="6504"/>
      <c r="BE199" s="6507"/>
      <c r="BF199" s="6508"/>
      <c r="BG199" s="6508"/>
      <c r="BH199" s="6508"/>
      <c r="BI199" s="6508"/>
      <c r="BJ199" s="6508"/>
      <c r="BK199" s="6508"/>
      <c r="BL199" s="6508"/>
      <c r="BM199" s="6508"/>
      <c r="BN199" s="6508"/>
      <c r="BO199" s="6508"/>
      <c r="BP199" s="6508"/>
      <c r="BQ199" s="6508"/>
      <c r="BR199" s="6508"/>
      <c r="BS199" s="6508"/>
      <c r="BT199" s="6508"/>
      <c r="BU199" s="6508"/>
      <c r="BV199" s="6508"/>
      <c r="BW199" s="6508"/>
      <c r="BX199" s="6508"/>
      <c r="BY199" s="6508"/>
      <c r="BZ199" s="6508"/>
      <c r="CA199" s="6508"/>
      <c r="CB199" s="6508"/>
      <c r="CC199" s="6508"/>
      <c r="CD199" s="6508"/>
      <c r="CE199" s="6508"/>
      <c r="CF199" s="6508"/>
      <c r="CG199" s="6508"/>
      <c r="CH199" s="6508"/>
      <c r="CI199" s="6508"/>
      <c r="CJ199" s="6508"/>
      <c r="CK199" s="6508"/>
      <c r="CL199" s="6508"/>
      <c r="CM199" s="857"/>
      <c r="CN199" s="6504"/>
      <c r="CO199" s="6507"/>
      <c r="CP199" s="6508"/>
      <c r="CQ199" s="6508"/>
      <c r="CR199" s="6508"/>
      <c r="CS199" s="6508"/>
      <c r="CT199" s="6508"/>
      <c r="CU199" s="6508"/>
      <c r="CV199" s="6508"/>
      <c r="CW199" s="6508"/>
      <c r="CX199" s="6508"/>
      <c r="CY199" s="6508"/>
      <c r="CZ199" s="6508"/>
      <c r="DA199" s="6508"/>
      <c r="DB199" s="6508"/>
      <c r="DC199" s="6508"/>
      <c r="DD199" s="6508"/>
      <c r="DE199" s="6508"/>
      <c r="DF199" s="6508"/>
      <c r="DG199" s="6508"/>
      <c r="DH199" s="6508"/>
      <c r="DI199" s="6508"/>
      <c r="DJ199" s="6508"/>
      <c r="DK199" s="6508"/>
      <c r="DL199" s="6508"/>
      <c r="DM199" s="6508"/>
      <c r="DN199" s="6508"/>
      <c r="DO199" s="6508"/>
      <c r="DP199" s="6508"/>
      <c r="DQ199" s="6508"/>
      <c r="DR199" s="6508"/>
      <c r="DS199" s="6508"/>
      <c r="DT199" s="6508"/>
      <c r="DU199" s="6508"/>
      <c r="DV199" s="864"/>
      <c r="DW199" s="6521"/>
      <c r="DX199" s="6507"/>
      <c r="DY199" s="6508"/>
      <c r="DZ199" s="6508"/>
      <c r="EA199" s="6508"/>
      <c r="EB199" s="6508"/>
      <c r="EC199" s="6508"/>
      <c r="ED199" s="6508"/>
      <c r="EE199" s="6508"/>
      <c r="EF199" s="6508"/>
      <c r="EG199" s="6508"/>
      <c r="EH199" s="6508"/>
      <c r="EI199" s="6508"/>
      <c r="EJ199" s="6508"/>
      <c r="EK199" s="6508"/>
      <c r="EL199" s="6508"/>
      <c r="EM199" s="6508"/>
      <c r="EN199" s="6508"/>
      <c r="EO199" s="6508"/>
      <c r="EP199" s="6508"/>
      <c r="EQ199" s="6508"/>
      <c r="ER199" s="6508"/>
      <c r="ES199" s="6508"/>
      <c r="ET199" s="6508"/>
      <c r="EU199" s="6508"/>
      <c r="EV199" s="6508"/>
      <c r="EW199" s="6508"/>
      <c r="EX199" s="6508"/>
      <c r="EY199" s="6508"/>
      <c r="EZ199" s="6508"/>
      <c r="FA199" s="6508"/>
      <c r="FB199" s="6508"/>
      <c r="FC199" s="6508"/>
      <c r="FD199" s="6508"/>
      <c r="FE199" s="2102"/>
      <c r="FF199" s="2110"/>
      <c r="FG199" s="2111"/>
      <c r="FH199" s="2112"/>
      <c r="FI199" s="2112"/>
      <c r="FJ199" s="2111"/>
      <c r="FK199" s="2111"/>
      <c r="FL199" s="2112"/>
      <c r="FM199" s="2112"/>
      <c r="FN199" s="2111"/>
      <c r="FO199" s="2111"/>
      <c r="FP199" s="2112"/>
      <c r="FQ199" s="2112"/>
      <c r="FR199" s="2111"/>
      <c r="FS199" s="2111"/>
      <c r="FT199" s="2112"/>
      <c r="FU199" s="2111"/>
      <c r="FV199" s="2111"/>
      <c r="FW199" s="2112"/>
      <c r="FX199" s="2112"/>
      <c r="FY199" s="2111"/>
      <c r="FZ199" s="2111"/>
      <c r="GA199" s="2111"/>
      <c r="GB199" s="2111"/>
      <c r="GC199" s="2113"/>
      <c r="GD199" t="str">
        <f t="shared" ref="GD199:GD203" si="3425">IF(OR(FV199&lt;0,FS199&lt;0,FO199&lt;0,FK199&lt;0,FG199&lt;0,Z199 &lt;&gt; AZ199+AT199+AA199+AB199), "wrong", "ok")</f>
        <v>ok</v>
      </c>
      <c r="GQ199" s="1728"/>
      <c r="GR199" s="1728"/>
      <c r="GS199" s="1728"/>
      <c r="GT199" s="1728"/>
      <c r="GU199" s="1728"/>
      <c r="GV199" s="1728"/>
      <c r="GW199" s="1728"/>
      <c r="GX199" s="1728"/>
      <c r="GY199" s="6577"/>
      <c r="GZ199" s="6550" t="s">
        <v>631</v>
      </c>
      <c r="HA199" s="6551"/>
      <c r="HB199" s="6551"/>
      <c r="HC199" s="6551"/>
      <c r="HD199" s="6551"/>
      <c r="HE199" s="6552"/>
      <c r="HF199" s="1926"/>
      <c r="HG199" s="1928" t="s">
        <v>33</v>
      </c>
      <c r="HH199" s="6545"/>
      <c r="HI199" s="6548"/>
      <c r="HJ199" s="2213">
        <f>الاعدادات!$D$15</f>
        <v>2024</v>
      </c>
      <c r="HK199" s="1882"/>
      <c r="HL199" s="1882"/>
      <c r="HM199" s="1883"/>
      <c r="HN199" s="1884"/>
      <c r="HO199" s="1884"/>
      <c r="HP199" s="1885"/>
      <c r="HQ199" s="1883"/>
      <c r="HR199" s="1885"/>
      <c r="HS199" s="1882"/>
      <c r="HT199" s="1886"/>
      <c r="HU199" s="1887"/>
      <c r="HV199" s="1882"/>
      <c r="HW199" s="1882"/>
      <c r="HX199" s="1888">
        <f>HW199+HV199+HS199+HR199+HQ199+HP199+HO199+HN199+HM199+HL199+HK199</f>
        <v>0</v>
      </c>
      <c r="HY199" s="1883"/>
      <c r="HZ199" s="1885"/>
      <c r="IA199" s="1889"/>
      <c r="IB199" s="1890"/>
      <c r="IC199" s="1891"/>
      <c r="ID199" s="1892">
        <f t="shared" si="3421"/>
        <v>0</v>
      </c>
      <c r="IE199" s="1887"/>
      <c r="IF199" s="1893"/>
      <c r="IG199" s="1894"/>
      <c r="IH199" s="1895"/>
      <c r="II199" s="1896"/>
      <c r="IJ199" s="1897"/>
      <c r="IK199" s="1898"/>
      <c r="IL199" s="1899">
        <f t="shared" si="3422"/>
        <v>0</v>
      </c>
      <c r="IM199" s="1900"/>
      <c r="IN199" s="1901"/>
      <c r="IO199" s="1902"/>
      <c r="IP199" s="1878">
        <f t="shared" si="3423"/>
        <v>0</v>
      </c>
      <c r="IQ199" s="1903"/>
      <c r="IR199" s="1904">
        <f>IQ199+IP199+IL199+IE199+ID199</f>
        <v>0</v>
      </c>
      <c r="IS199" s="1883"/>
      <c r="IT199" s="1884"/>
      <c r="IU199" s="1884"/>
      <c r="IV199" s="1884"/>
      <c r="IW199" s="1885"/>
      <c r="IX199" s="1888">
        <f t="shared" si="3424"/>
        <v>0</v>
      </c>
      <c r="IY199" s="1882"/>
      <c r="IZ199" s="1728"/>
      <c r="JA199" s="1728"/>
      <c r="JB199" s="1728"/>
      <c r="JC199" s="1728"/>
      <c r="JD199" s="1728"/>
      <c r="JE199" s="1728"/>
      <c r="JF199" s="1728"/>
      <c r="JG199" s="1728"/>
      <c r="JH199" s="1728"/>
      <c r="JI199" s="1728"/>
    </row>
    <row r="200" spans="1:269" ht="36.75" customHeight="1" thickBot="1">
      <c r="A200" s="6492"/>
      <c r="B200" s="6493" t="str" cm="1">
        <f t="array" ref="B200">_xlfn.XLOOKUP(1, (INDEX(التشكيل_القديم!$L$54:$S$92, ,6)=$A198) * (INDEX(التشكيل_القديم!$L$54:$S$92, ,7)="عضو يسار"), INDEX(التشكيل_القديم!$L$54:$S$92, ,2))</f>
        <v>احمد حسن احمد إبراهيم القاضي</v>
      </c>
      <c r="C200" s="6493"/>
      <c r="D200" s="6493"/>
      <c r="E200" s="6493"/>
      <c r="F200" s="6493"/>
      <c r="G200" s="6493"/>
      <c r="H200" s="2170" cm="1">
        <f t="array" ref="H200">_xlfn.XLOOKUP(1, (INDEX(التشكيل_القديم!$L$54:$S$92, ,6)=$A198) * (INDEX(التشكيل_القديم!$L$54:$S$92, ,7)="عضو يسار"), INDEX(التشكيل_القديم!$L$54:$S$92, ,3))</f>
        <v>0</v>
      </c>
      <c r="I200" s="2171" t="str" cm="1">
        <f t="array" ref="I200">_xlfn.XLOOKUP(1, (INDEX(التشكيل_القديم!$L$54:$S$92, ,6)=$A198) * (INDEX(التشكيل_القديم!$L$54:$S$92, ,7)="عضو يسار"), INDEX(التشكيل_القديم!$L$54:$S$92, ,4))</f>
        <v>ب</v>
      </c>
      <c r="J200" s="6495"/>
      <c r="K200" s="6235"/>
      <c r="L200" s="2186" t="str">
        <f>الاعدادات!$D$14</f>
        <v>2023 وما قبلها</v>
      </c>
      <c r="M200" s="2098">
        <v>0</v>
      </c>
      <c r="N200" s="1997"/>
      <c r="O200" s="1997"/>
      <c r="P200" s="1997"/>
      <c r="Q200" s="1997"/>
      <c r="R200" s="1997"/>
      <c r="S200" s="1997"/>
      <c r="T200" s="1997"/>
      <c r="U200" s="1997"/>
      <c r="V200" s="2099"/>
      <c r="W200" s="1997"/>
      <c r="X200" s="1997"/>
      <c r="Y200" s="2133"/>
      <c r="Z200" s="2188">
        <f t="shared" ref="Z200:Z203" si="3426">Y200+X200+U200+T200+S200+R200+Q200+P200+O200+N200+M200-W200</f>
        <v>0</v>
      </c>
      <c r="AA200" s="2098"/>
      <c r="AB200" s="1999"/>
      <c r="AC200" s="2031">
        <f>SUM(BE200:BK200,BE207:BK207,CN200:CT200,CN207:CT207,DW200:EC200,DW207:EC207)</f>
        <v>0</v>
      </c>
      <c r="AD200" s="2025">
        <f>SUM(BL200:BV200,BL207:BV207,CU200:DE200,CU207:DE207,ED200:EN200,ED207:EN207)</f>
        <v>0</v>
      </c>
      <c r="AE200" s="2002">
        <f>BW200+DF200+BW207+DF207+EO200+EO207</f>
        <v>0</v>
      </c>
      <c r="AF200" s="2172">
        <f>SUM(AC200:AE200)</f>
        <v>0</v>
      </c>
      <c r="AG200" s="2002">
        <f>BY200+DH200+BY207+DH207+EQ200+EQ207</f>
        <v>0</v>
      </c>
      <c r="AH200" s="2173">
        <f>BZ200+BZ207+DI200+DI207+ER200+ER207</f>
        <v>0</v>
      </c>
      <c r="AI200" s="2174">
        <f>CA200+DJ200+CA207+DJ207+ES200+ES207</f>
        <v>0</v>
      </c>
      <c r="AJ200" s="2002">
        <f>CB200+DK200+CB207+DK207+ET200+ET207</f>
        <v>0</v>
      </c>
      <c r="AK200" s="2026">
        <f>CC200+DL200+CC207+DL207+EU200+EU207</f>
        <v>0</v>
      </c>
      <c r="AL200" s="2027">
        <f>CD200+DM200+CD207+DM207+EV200+EV207</f>
        <v>0</v>
      </c>
      <c r="AM200" s="2175">
        <f>CE200+DN200+CE207+DN207+EW200+EW207</f>
        <v>0</v>
      </c>
      <c r="AN200" s="2176">
        <f>SUM(AH200:AM200)</f>
        <v>0</v>
      </c>
      <c r="AO200" s="2028">
        <f>CF200+DO200+CF207+DO207+EX200+EX207</f>
        <v>0</v>
      </c>
      <c r="AP200" s="2177">
        <f>CG200+DP200+CG207+DP207+EY200+EY207</f>
        <v>0</v>
      </c>
      <c r="AQ200" s="2029">
        <f>CH200+DQ200+DQ207+CH207+EZ200+EZ207</f>
        <v>0</v>
      </c>
      <c r="AR200" s="2178">
        <f>SUM(AO200:AQ200)</f>
        <v>0</v>
      </c>
      <c r="AS200" s="2177">
        <f>CI200+DR200+CI207+DR207+FA200+FA207</f>
        <v>0</v>
      </c>
      <c r="AT200" s="2179">
        <f>AS200+AR200+AN200+AG200+AF200</f>
        <v>0</v>
      </c>
      <c r="AU200" s="2124"/>
      <c r="AV200" s="2002">
        <f>CK200+DT200+CK207+DT207+FC200+FC207</f>
        <v>0</v>
      </c>
      <c r="AW200" s="2002">
        <f>CL200+DU200+CL207+DU207+FD200+FD207</f>
        <v>0</v>
      </c>
      <c r="AX200" s="2127"/>
      <c r="AY200" s="2130"/>
      <c r="AZ200" s="2000">
        <f>AY200+AX200+AW200+AV200+AU200</f>
        <v>0</v>
      </c>
      <c r="BA200" s="2001"/>
      <c r="BB200" s="2189">
        <f>AZ200+AT200+AA200-Z200+AB200</f>
        <v>0</v>
      </c>
      <c r="BC200" s="67"/>
      <c r="BD200" s="2186" t="str">
        <f>الاعدادات!$D$14</f>
        <v>2023 وما قبلها</v>
      </c>
      <c r="BE200" s="82"/>
      <c r="BF200" s="83"/>
      <c r="BG200" s="83"/>
      <c r="BH200" s="103"/>
      <c r="BI200" s="84"/>
      <c r="BJ200" s="84"/>
      <c r="BK200" s="85"/>
      <c r="BL200" s="86"/>
      <c r="BM200" s="87"/>
      <c r="BN200" s="87"/>
      <c r="BO200" s="88"/>
      <c r="BP200" s="88"/>
      <c r="BQ200" s="88"/>
      <c r="BR200" s="88"/>
      <c r="BS200" s="88"/>
      <c r="BT200" s="88"/>
      <c r="BU200" s="88"/>
      <c r="BV200" s="88"/>
      <c r="BW200" s="89"/>
      <c r="BX200" s="77">
        <f t="shared" ref="BX200:BX202" si="3427">SUM(BE200:BW200)</f>
        <v>0</v>
      </c>
      <c r="BY200" s="90"/>
      <c r="BZ200" s="855"/>
      <c r="CA200" s="91"/>
      <c r="CB200" s="92"/>
      <c r="CC200" s="93"/>
      <c r="CD200" s="94"/>
      <c r="CE200" s="95"/>
      <c r="CF200" s="96"/>
      <c r="CG200" s="97"/>
      <c r="CH200" s="98"/>
      <c r="CI200" s="99"/>
      <c r="CJ200" s="79">
        <f t="shared" ref="CJ200:CJ201" si="3428">SUM(BX200:CI200)</f>
        <v>0</v>
      </c>
      <c r="CK200" s="104"/>
      <c r="CL200" s="92"/>
      <c r="CM200" s="857"/>
      <c r="CN200" s="101"/>
      <c r="CO200" s="83"/>
      <c r="CP200" s="83"/>
      <c r="CQ200" s="84"/>
      <c r="CR200" s="84"/>
      <c r="CS200" s="84"/>
      <c r="CT200" s="85"/>
      <c r="CU200" s="86"/>
      <c r="CV200" s="87"/>
      <c r="CW200" s="87"/>
      <c r="CX200" s="88"/>
      <c r="CY200" s="88"/>
      <c r="CZ200" s="88"/>
      <c r="DA200" s="88"/>
      <c r="DB200" s="88"/>
      <c r="DC200" s="88"/>
      <c r="DD200" s="88"/>
      <c r="DE200" s="88"/>
      <c r="DF200" s="89"/>
      <c r="DG200" s="77">
        <f>DF200+DE200+CX200+CW200+CV200+CU200+CT200+CS200+CR200+CQ200+CP200+CO200+CN200+DD200+DC200+DB200+DA200+CZ200+CY200</f>
        <v>0</v>
      </c>
      <c r="DH200" s="90"/>
      <c r="DI200" s="855"/>
      <c r="DJ200" s="91"/>
      <c r="DK200" s="92"/>
      <c r="DL200" s="93"/>
      <c r="DM200" s="94"/>
      <c r="DN200" s="95"/>
      <c r="DO200" s="96"/>
      <c r="DP200" s="97"/>
      <c r="DQ200" s="98"/>
      <c r="DR200" s="99"/>
      <c r="DS200" s="81">
        <f t="shared" ref="DS200" si="3429">SUM(DG200:DR200)</f>
        <v>0</v>
      </c>
      <c r="DT200" s="104"/>
      <c r="DU200" s="92"/>
      <c r="DV200" s="864"/>
      <c r="DW200" s="101"/>
      <c r="DX200" s="83"/>
      <c r="DY200" s="83"/>
      <c r="DZ200" s="84"/>
      <c r="EA200" s="84"/>
      <c r="EB200" s="84"/>
      <c r="EC200" s="85"/>
      <c r="ED200" s="86"/>
      <c r="EE200" s="87"/>
      <c r="EF200" s="87"/>
      <c r="EG200" s="88"/>
      <c r="EH200" s="88"/>
      <c r="EI200" s="88"/>
      <c r="EJ200" s="88"/>
      <c r="EK200" s="88"/>
      <c r="EL200" s="88"/>
      <c r="EM200" s="88"/>
      <c r="EN200" s="88"/>
      <c r="EO200" s="89"/>
      <c r="EP200" s="77">
        <f t="shared" ref="EP200:EP202" si="3430">EO200+EN200+EG200+EF200+EE200+ED200+EC200+EB200+EA200+DZ200+DY200+DX200+DW200+EM200+EL200+EK200+EJ200+EI200+EH200</f>
        <v>0</v>
      </c>
      <c r="EQ200" s="90"/>
      <c r="ER200" s="855"/>
      <c r="ES200" s="91"/>
      <c r="ET200" s="92"/>
      <c r="EU200" s="93"/>
      <c r="EV200" s="94"/>
      <c r="EW200" s="95"/>
      <c r="EX200" s="96"/>
      <c r="EY200" s="97"/>
      <c r="EZ200" s="98"/>
      <c r="FA200" s="99"/>
      <c r="FB200" s="81">
        <f t="shared" ref="FB200" si="3431">SUM(EP200:FA200)</f>
        <v>0</v>
      </c>
      <c r="FC200" s="104"/>
      <c r="FD200" s="92"/>
      <c r="FE200" s="864"/>
      <c r="FF200" s="2181" t="str">
        <f>الاعدادات!$D$14</f>
        <v>2023 وما قبلها</v>
      </c>
      <c r="FG200" s="2182">
        <f t="shared" ref="FG200:FG203" si="3432">AN200+AG200-FH200-FI200</f>
        <v>0</v>
      </c>
      <c r="FH200" s="2104"/>
      <c r="FI200" s="2104"/>
      <c r="FJ200" s="2184">
        <f t="shared" ref="FJ200:FJ203" si="3433">SUM(FG200:FI200)</f>
        <v>0</v>
      </c>
      <c r="FK200" s="2182">
        <f t="shared" ref="FK200:FK203" si="3434">AU200-FM200-FL200</f>
        <v>0</v>
      </c>
      <c r="FL200" s="2104"/>
      <c r="FM200" s="2104"/>
      <c r="FN200" s="2184">
        <f t="shared" ref="FN200:FN203" si="3435">SUM(FK200:FM200)</f>
        <v>0</v>
      </c>
      <c r="FO200" s="2182">
        <f t="shared" ref="FO200:FO203" si="3436">AV200-FQ200-FP200</f>
        <v>0</v>
      </c>
      <c r="FP200" s="2104"/>
      <c r="FQ200" s="2105"/>
      <c r="FR200" s="2184">
        <f t="shared" ref="FR200:FR204" si="3437">FQ200+FP200+FO200</f>
        <v>0</v>
      </c>
      <c r="FS200" s="2182">
        <f t="shared" ref="FS200:FS203" si="3438">AW200-FT200</f>
        <v>0</v>
      </c>
      <c r="FT200" s="2104"/>
      <c r="FU200" s="2184">
        <f t="shared" ref="FU200:FU203" si="3439">SUM(FS200:FT200)</f>
        <v>0</v>
      </c>
      <c r="FV200" s="2182">
        <f t="shared" ref="FV200:FV203" si="3440">AY200+AX200-FX200-FW200</f>
        <v>0</v>
      </c>
      <c r="FW200" s="2104"/>
      <c r="FX200" s="2104"/>
      <c r="FY200" s="2184">
        <f t="shared" ref="FY200:FY203" si="3441">SUM(FV200:FX200)</f>
        <v>0</v>
      </c>
      <c r="FZ200" s="2182">
        <f t="shared" ref="FZ200:FZ204" si="3442">FG200+FK200+FO200+FS200+FV200</f>
        <v>0</v>
      </c>
      <c r="GA200" s="2185">
        <f t="shared" ref="GA200:GA204" si="3443">FH200+FL200+FP200+FW200+FT200</f>
        <v>0</v>
      </c>
      <c r="GB200" s="2185">
        <f t="shared" ref="GB200:GB204" si="3444">FX200+FQ200+FM200+FI200</f>
        <v>0</v>
      </c>
      <c r="GC200" s="2184">
        <f t="shared" ref="GC200:GC204" si="3445">SUM(FZ200:GB200)</f>
        <v>0</v>
      </c>
      <c r="GD200" t="str">
        <f t="shared" si="3425"/>
        <v>ok</v>
      </c>
      <c r="GQ200" s="1728"/>
      <c r="GR200" s="1728"/>
      <c r="GS200" s="1728"/>
      <c r="GT200" s="1728"/>
      <c r="GU200" s="1728"/>
      <c r="GV200" s="1728"/>
      <c r="GW200" s="1728"/>
      <c r="GX200" s="1728"/>
      <c r="GY200" s="6577"/>
      <c r="GZ200" s="6550" t="s">
        <v>632</v>
      </c>
      <c r="HA200" s="6551"/>
      <c r="HB200" s="6551"/>
      <c r="HC200" s="6551"/>
      <c r="HD200" s="6551"/>
      <c r="HE200" s="6552"/>
      <c r="HF200" s="1926"/>
      <c r="HG200" s="1927" t="s">
        <v>33</v>
      </c>
      <c r="HH200" s="6545"/>
      <c r="HI200" s="6548"/>
      <c r="HJ200" s="2213">
        <f>الاعدادات!$D$16</f>
        <v>2025</v>
      </c>
      <c r="HK200" s="1882"/>
      <c r="HL200" s="1882"/>
      <c r="HM200" s="1883"/>
      <c r="HN200" s="1884"/>
      <c r="HO200" s="1884"/>
      <c r="HP200" s="1885"/>
      <c r="HQ200" s="1883"/>
      <c r="HR200" s="1885"/>
      <c r="HS200" s="1882"/>
      <c r="HT200" s="1886"/>
      <c r="HU200" s="1887"/>
      <c r="HV200" s="1882"/>
      <c r="HW200" s="1882"/>
      <c r="HX200" s="1888">
        <f>HW200+HV200+HT200+HS200+HR200+HQ200+HP200+HO200+HN200+HM200+HL200+HK200</f>
        <v>0</v>
      </c>
      <c r="HY200" s="1883"/>
      <c r="HZ200" s="1885"/>
      <c r="IA200" s="1905"/>
      <c r="IB200" s="1890"/>
      <c r="IC200" s="1891"/>
      <c r="ID200" s="1892">
        <f>SUM(IA200:IC200)</f>
        <v>0</v>
      </c>
      <c r="IE200" s="1887"/>
      <c r="IF200" s="1893"/>
      <c r="IG200" s="1894"/>
      <c r="IH200" s="1895"/>
      <c r="II200" s="1896"/>
      <c r="IJ200" s="1897"/>
      <c r="IK200" s="1898"/>
      <c r="IL200" s="1899">
        <f>IK200+IJ200+II200+IH200+IG200+IF200</f>
        <v>0</v>
      </c>
      <c r="IM200" s="1900"/>
      <c r="IN200" s="1901"/>
      <c r="IO200" s="1902"/>
      <c r="IP200" s="1878">
        <f t="shared" si="3423"/>
        <v>0</v>
      </c>
      <c r="IQ200" s="1903"/>
      <c r="IR200" s="1904">
        <f>IQ200+IP200+IL200+IE200+ID200</f>
        <v>0</v>
      </c>
      <c r="IS200" s="1883"/>
      <c r="IT200" s="1884"/>
      <c r="IU200" s="1884"/>
      <c r="IV200" s="1884"/>
      <c r="IW200" s="1885"/>
      <c r="IX200" s="1888">
        <f t="shared" si="3424"/>
        <v>0</v>
      </c>
      <c r="IY200" s="1882"/>
      <c r="IZ200" s="1728"/>
      <c r="JA200" s="1728"/>
      <c r="JB200" s="1728"/>
      <c r="JC200" s="1728"/>
      <c r="JD200" s="1728"/>
      <c r="JE200" s="1728"/>
      <c r="JF200" s="1728"/>
      <c r="JG200" s="1728"/>
      <c r="JH200" s="1728"/>
      <c r="JI200" s="1728"/>
    </row>
    <row r="201" spans="1:269" ht="36.75" customHeight="1" thickBot="1">
      <c r="A201" s="6492"/>
      <c r="B201" s="6493" t="str" cm="1">
        <f t="array" ref="B201">IFERROR(_xlfn.XLOOKUP(1, (INDEX(التشكيل_القديم!$L$54:$S$92, ,6)=$A198) * (INDEX(التشكيل_القديم!$L$54:$S$92, ,7)="عضو يسار اليسار"), INDEX(التشكيل_القديم!$L$54:$S$92, ,2)),"")</f>
        <v/>
      </c>
      <c r="C201" s="6493"/>
      <c r="D201" s="6493"/>
      <c r="E201" s="6493"/>
      <c r="F201" s="6493"/>
      <c r="G201" s="6493"/>
      <c r="H201" s="2170" t="str" cm="1">
        <f t="array" ref="H201">IF(B201&lt;&gt;"",_xlfn.XLOOKUP(1, (INDEX(التشكيل_القديم!$L$54:$S$92, ,6)=$A198) * (INDEX(التشكيل_القديم!$L$54:$S$92, ,7)="عضو يسار اليسار"), INDEX(التشكيل_القديم!$L$54:$S$92, ,3)),"")</f>
        <v/>
      </c>
      <c r="I201" s="2171" t="str" cm="1">
        <f t="array" ref="I201">IF(B201&lt;&gt;"",_xlfn.XLOOKUP(1, (INDEX(التشكيل_القديم!$L$54:$S$92, ,6)=$A198) * (INDEX(التشكيل_القديم!$L$54:$S$92, ,7)="عضو يسار اليسار"), INDEX(التشكيل_القديم!$L$54:$S$92, ,4)),"")</f>
        <v/>
      </c>
      <c r="J201" s="6495"/>
      <c r="K201" s="6235"/>
      <c r="L201" s="2187">
        <f>الاعدادات!$D$15</f>
        <v>2024</v>
      </c>
      <c r="M201" s="73">
        <v>0</v>
      </c>
      <c r="N201" s="64"/>
      <c r="O201" s="64"/>
      <c r="P201" s="64"/>
      <c r="Q201" s="64"/>
      <c r="R201" s="64"/>
      <c r="S201" s="64"/>
      <c r="T201" s="64"/>
      <c r="U201" s="64"/>
      <c r="V201" s="74"/>
      <c r="W201" s="64"/>
      <c r="X201" s="64"/>
      <c r="Y201" s="2134"/>
      <c r="Z201" s="62">
        <f t="shared" si="3426"/>
        <v>0</v>
      </c>
      <c r="AA201" s="73"/>
      <c r="AB201" s="63"/>
      <c r="AC201" s="2031">
        <f t="shared" ref="AC201" si="3446">SUM(BE201:BK201,BE208:BK208,CN201:CT201,CN208:CT208,DW201:EC201,DW208:EC208)</f>
        <v>0</v>
      </c>
      <c r="AD201" s="2025">
        <f t="shared" ref="AD201:AD203" si="3447">SUM(BL201:BV201,BL208:BV208,CU201:DE201,CU208:DE208,ED201:EN201,ED208:EN208)</f>
        <v>0</v>
      </c>
      <c r="AE201" s="2002">
        <f t="shared" ref="AE201:AE203" si="3448">BW201+DF201+BW208+DF208+EO201+EO208</f>
        <v>0</v>
      </c>
      <c r="AF201" s="2172">
        <f t="shared" ref="AF201:AF203" si="3449">SUM(AC201:AE201)</f>
        <v>0</v>
      </c>
      <c r="AG201" s="2002">
        <f t="shared" ref="AG201:AG203" si="3450">BY201+DH201+BY208+DH208+EQ201+EQ208</f>
        <v>0</v>
      </c>
      <c r="AH201" s="2173">
        <f t="shared" ref="AH201:AH203" si="3451">BZ201+BZ208+DI201+DI208+ER201+ER208</f>
        <v>0</v>
      </c>
      <c r="AI201" s="2174">
        <f t="shared" ref="AI201:AI203" si="3452">CA201+DJ201+CA208+DJ208+ES201+ES208</f>
        <v>0</v>
      </c>
      <c r="AJ201" s="2002">
        <f t="shared" ref="AJ201:AJ203" si="3453">CB201+DK201+CB208+DK208+ET201+ET208</f>
        <v>0</v>
      </c>
      <c r="AK201" s="2026">
        <f t="shared" ref="AK201:AK203" si="3454">CC201+DL201+CC208+DL208+EU201+EU208</f>
        <v>0</v>
      </c>
      <c r="AL201" s="2027">
        <f t="shared" ref="AL201:AL203" si="3455">CD201+DM201+CD208+DM208+EV201+EV208</f>
        <v>0</v>
      </c>
      <c r="AM201" s="2175">
        <f t="shared" ref="AM201:AM203" si="3456">CE201+DN201+CE208+DN208+EW201+EW208</f>
        <v>0</v>
      </c>
      <c r="AN201" s="2176">
        <f t="shared" ref="AN201:AN202" si="3457">SUM(AH201:AM201)</f>
        <v>0</v>
      </c>
      <c r="AO201" s="2028">
        <f t="shared" ref="AO201:AO203" si="3458">CF201+DO201+CF208+DO208+EX201+EX208</f>
        <v>0</v>
      </c>
      <c r="AP201" s="2177">
        <f t="shared" ref="AP201:AP203" si="3459">CG201+DP201+CG208+DP208+EY201+EY208</f>
        <v>0</v>
      </c>
      <c r="AQ201" s="2029">
        <f t="shared" ref="AQ201:AQ203" si="3460">CH201+DQ201+DQ208+CH208+EZ201+EZ208</f>
        <v>0</v>
      </c>
      <c r="AR201" s="2178">
        <f t="shared" ref="AR201:AR203" si="3461">SUM(AO201:AQ201)</f>
        <v>0</v>
      </c>
      <c r="AS201" s="2177">
        <f t="shared" ref="AS201:AS203" si="3462">CI201+DR201+CI208+DR208+FA201+FA208</f>
        <v>0</v>
      </c>
      <c r="AT201" s="2180">
        <f>AS201+AR201+AN201+AG201+AF201</f>
        <v>0</v>
      </c>
      <c r="AU201" s="2125"/>
      <c r="AV201" s="2002">
        <f t="shared" ref="AV201:AV203" si="3463">CK201+DT201+CK208+DT208+FC201+FC208</f>
        <v>0</v>
      </c>
      <c r="AW201" s="2002">
        <f t="shared" ref="AW201:AW203" si="3464">CL201+DU201+CL208+DU208+FD201+FD208</f>
        <v>0</v>
      </c>
      <c r="AX201" s="2128"/>
      <c r="AY201" s="2131"/>
      <c r="AZ201" s="65">
        <f t="shared" ref="AZ201:AZ203" si="3465">AY201+AX201+AW201+AV201+AU201</f>
        <v>0</v>
      </c>
      <c r="BA201" s="66"/>
      <c r="BB201" s="2189">
        <f t="shared" ref="BB201:BB203" si="3466">AZ201+AT201+AA201-Z201+AB201</f>
        <v>0</v>
      </c>
      <c r="BC201" s="67"/>
      <c r="BD201" s="2187">
        <f>الاعدادات!$D$15</f>
        <v>2024</v>
      </c>
      <c r="BE201" s="82"/>
      <c r="BF201" s="83"/>
      <c r="BG201" s="83"/>
      <c r="BH201" s="84"/>
      <c r="BI201" s="84"/>
      <c r="BJ201" s="84"/>
      <c r="BK201" s="85"/>
      <c r="BL201" s="86"/>
      <c r="BM201" s="87"/>
      <c r="BN201" s="87"/>
      <c r="BO201" s="88"/>
      <c r="BP201" s="88"/>
      <c r="BQ201" s="88"/>
      <c r="BR201" s="88"/>
      <c r="BS201" s="88"/>
      <c r="BT201" s="88"/>
      <c r="BU201" s="88"/>
      <c r="BV201" s="88"/>
      <c r="BW201" s="89"/>
      <c r="BX201" s="77">
        <f t="shared" si="3427"/>
        <v>0</v>
      </c>
      <c r="BY201" s="90"/>
      <c r="BZ201" s="855"/>
      <c r="CA201" s="91"/>
      <c r="CB201" s="92"/>
      <c r="CC201" s="93"/>
      <c r="CD201" s="94"/>
      <c r="CE201" s="95"/>
      <c r="CF201" s="96"/>
      <c r="CG201" s="97"/>
      <c r="CH201" s="98"/>
      <c r="CI201" s="99"/>
      <c r="CJ201" s="79">
        <f t="shared" si="3428"/>
        <v>0</v>
      </c>
      <c r="CK201" s="104"/>
      <c r="CL201" s="92"/>
      <c r="CM201" s="857"/>
      <c r="CN201" s="101"/>
      <c r="CO201" s="83"/>
      <c r="CP201" s="83"/>
      <c r="CQ201" s="84"/>
      <c r="CR201" s="84"/>
      <c r="CS201" s="84"/>
      <c r="CT201" s="85"/>
      <c r="CU201" s="86"/>
      <c r="CV201" s="87"/>
      <c r="CW201" s="87"/>
      <c r="CX201" s="88"/>
      <c r="CY201" s="88"/>
      <c r="CZ201" s="88"/>
      <c r="DA201" s="88"/>
      <c r="DB201" s="88"/>
      <c r="DC201" s="88"/>
      <c r="DD201" s="88"/>
      <c r="DE201" s="88"/>
      <c r="DF201" s="89"/>
      <c r="DG201" s="77">
        <f t="shared" ref="DG201" si="3467">DF201+DE201+CX201+CW201+CV201+CU201+CT201+CS201+CR201+CQ201+CP201+CO201+CN201+DD201+DC201+DB201+DA201+CZ201+CY201</f>
        <v>0</v>
      </c>
      <c r="DH201" s="90"/>
      <c r="DI201" s="855"/>
      <c r="DJ201" s="91"/>
      <c r="DK201" s="92"/>
      <c r="DL201" s="93"/>
      <c r="DM201" s="94"/>
      <c r="DN201" s="95"/>
      <c r="DO201" s="96"/>
      <c r="DP201" s="97"/>
      <c r="DQ201" s="98"/>
      <c r="DR201" s="99"/>
      <c r="DS201" s="81">
        <f>SUM(DG201:DR201)</f>
        <v>0</v>
      </c>
      <c r="DT201" s="104"/>
      <c r="DU201" s="92"/>
      <c r="DV201" s="864"/>
      <c r="DW201" s="101"/>
      <c r="DX201" s="83"/>
      <c r="DY201" s="83"/>
      <c r="DZ201" s="84"/>
      <c r="EA201" s="84"/>
      <c r="EB201" s="84"/>
      <c r="EC201" s="85"/>
      <c r="ED201" s="86"/>
      <c r="EE201" s="87"/>
      <c r="EF201" s="87"/>
      <c r="EG201" s="88"/>
      <c r="EH201" s="88"/>
      <c r="EI201" s="88"/>
      <c r="EJ201" s="88"/>
      <c r="EK201" s="88"/>
      <c r="EL201" s="88"/>
      <c r="EM201" s="88"/>
      <c r="EN201" s="88"/>
      <c r="EO201" s="89"/>
      <c r="EP201" s="77">
        <f t="shared" si="3430"/>
        <v>0</v>
      </c>
      <c r="EQ201" s="90"/>
      <c r="ER201" s="855"/>
      <c r="ES201" s="91"/>
      <c r="ET201" s="92"/>
      <c r="EU201" s="93"/>
      <c r="EV201" s="94"/>
      <c r="EW201" s="95"/>
      <c r="EX201" s="96"/>
      <c r="EY201" s="97"/>
      <c r="EZ201" s="98"/>
      <c r="FA201" s="99"/>
      <c r="FB201" s="81">
        <f>SUM(EP201:FA201)</f>
        <v>0</v>
      </c>
      <c r="FC201" s="104"/>
      <c r="FD201" s="92"/>
      <c r="FE201" s="864"/>
      <c r="FF201" s="2183">
        <f>الاعدادات!$D$15</f>
        <v>2024</v>
      </c>
      <c r="FG201" s="68">
        <f t="shared" si="3432"/>
        <v>0</v>
      </c>
      <c r="FH201" s="69"/>
      <c r="FI201" s="69"/>
      <c r="FJ201" s="70">
        <f t="shared" si="3433"/>
        <v>0</v>
      </c>
      <c r="FK201" s="68">
        <f t="shared" si="3434"/>
        <v>0</v>
      </c>
      <c r="FL201" s="69"/>
      <c r="FM201" s="69"/>
      <c r="FN201" s="70">
        <f t="shared" si="3435"/>
        <v>0</v>
      </c>
      <c r="FO201" s="68">
        <f t="shared" si="3436"/>
        <v>0</v>
      </c>
      <c r="FP201" s="69"/>
      <c r="FQ201" s="71"/>
      <c r="FR201" s="70">
        <f t="shared" si="3437"/>
        <v>0</v>
      </c>
      <c r="FS201" s="68">
        <f t="shared" si="3438"/>
        <v>0</v>
      </c>
      <c r="FT201" s="69"/>
      <c r="FU201" s="70">
        <f t="shared" si="3439"/>
        <v>0</v>
      </c>
      <c r="FV201" s="68">
        <f t="shared" si="3440"/>
        <v>0</v>
      </c>
      <c r="FW201" s="69"/>
      <c r="FX201" s="69"/>
      <c r="FY201" s="70">
        <f t="shared" si="3441"/>
        <v>0</v>
      </c>
      <c r="FZ201" s="68">
        <f t="shared" si="3442"/>
        <v>0</v>
      </c>
      <c r="GA201" s="72">
        <f t="shared" si="3443"/>
        <v>0</v>
      </c>
      <c r="GB201" s="72">
        <f t="shared" si="3444"/>
        <v>0</v>
      </c>
      <c r="GC201" s="70">
        <f t="shared" si="3445"/>
        <v>0</v>
      </c>
      <c r="GD201" t="str">
        <f t="shared" si="3425"/>
        <v>ok</v>
      </c>
      <c r="GQ201" s="1728"/>
      <c r="GR201" s="1728"/>
      <c r="GS201" s="1728"/>
      <c r="GT201" s="1728"/>
      <c r="GU201" s="1728"/>
      <c r="GV201" s="1728"/>
      <c r="GW201" s="1728"/>
      <c r="GX201" s="1728"/>
      <c r="GY201" s="6578"/>
      <c r="GZ201" s="6582"/>
      <c r="HA201" s="6583"/>
      <c r="HB201" s="6583"/>
      <c r="HC201" s="6583"/>
      <c r="HD201" s="6583"/>
      <c r="HE201" s="6584"/>
      <c r="HF201" s="1732"/>
      <c r="HG201" s="1732"/>
      <c r="HH201" s="6546"/>
      <c r="HI201" s="6549"/>
      <c r="HJ201" s="2213">
        <f>الاعدادات!$D$17</f>
        <v>2026</v>
      </c>
      <c r="HK201" s="1906"/>
      <c r="HL201" s="1906"/>
      <c r="HM201" s="1907"/>
      <c r="HN201" s="1908"/>
      <c r="HO201" s="1908"/>
      <c r="HP201" s="1909"/>
      <c r="HQ201" s="1907"/>
      <c r="HR201" s="1909"/>
      <c r="HS201" s="1906"/>
      <c r="HT201" s="1886"/>
      <c r="HU201" s="1887"/>
      <c r="HV201" s="1906"/>
      <c r="HW201" s="1906"/>
      <c r="HX201" s="1910">
        <f>HW201+HV201+HS201+HR201+HQ201+HP201+HO201+HN201+HM201+HL201+HK201</f>
        <v>0</v>
      </c>
      <c r="HY201" s="1907"/>
      <c r="HZ201" s="1909"/>
      <c r="IA201" s="1911"/>
      <c r="IB201" s="1912"/>
      <c r="IC201" s="1913"/>
      <c r="ID201" s="1892">
        <f>SUM(IA201:IC201)</f>
        <v>0</v>
      </c>
      <c r="IE201" s="1887"/>
      <c r="IF201" s="1914"/>
      <c r="IG201" s="1915"/>
      <c r="IH201" s="1916"/>
      <c r="II201" s="1917"/>
      <c r="IJ201" s="1918"/>
      <c r="IK201" s="1898"/>
      <c r="IL201" s="1899">
        <f>IK201+IJ201+II201+IH201+IG201+IF201</f>
        <v>0</v>
      </c>
      <c r="IM201" s="1919"/>
      <c r="IN201" s="1920"/>
      <c r="IO201" s="1921"/>
      <c r="IP201" s="1878">
        <f t="shared" si="3423"/>
        <v>0</v>
      </c>
      <c r="IQ201" s="1903"/>
      <c r="IR201" s="1904">
        <f>IQ201+IP201+IL201+IE201+ID201</f>
        <v>0</v>
      </c>
      <c r="IS201" s="1907"/>
      <c r="IT201" s="1908"/>
      <c r="IU201" s="1908"/>
      <c r="IV201" s="1908"/>
      <c r="IW201" s="1909"/>
      <c r="IX201" s="1910">
        <f t="shared" si="3424"/>
        <v>0</v>
      </c>
      <c r="IY201" s="1906"/>
      <c r="IZ201" s="1728"/>
      <c r="JA201" s="1728"/>
      <c r="JB201" s="1728"/>
      <c r="JC201" s="1728"/>
      <c r="JD201" s="1728"/>
      <c r="JE201" s="1728"/>
      <c r="JF201" s="1728"/>
      <c r="JG201" s="1728"/>
      <c r="JH201" s="1728"/>
      <c r="JI201" s="1728"/>
    </row>
    <row r="202" spans="1:269" ht="36.75" customHeight="1" thickBot="1">
      <c r="A202" s="6492"/>
      <c r="B202" s="6487" t="str" cm="1">
        <f t="array" ref="B202">IFERROR(_xlfn.XLOOKUP(1, (INDEX(التشكيل_القديم!$L$54:$S$92, ,6)=$A198) * (INDEX(التشكيل_القديم!$L$54:$S$92, ,7)="عضو يسار يسار اليسار"), INDEX(التشكيل_القديم!$L$54:$S$92, ,2)),"")</f>
        <v/>
      </c>
      <c r="C202" s="6487"/>
      <c r="D202" s="6487"/>
      <c r="E202" s="6487"/>
      <c r="F202" s="6487"/>
      <c r="G202" s="6487"/>
      <c r="H202" s="6485"/>
      <c r="I202" s="105"/>
      <c r="J202" s="6495"/>
      <c r="K202" s="6235"/>
      <c r="L202" s="2187">
        <f>الاعدادات!$D$16</f>
        <v>2025</v>
      </c>
      <c r="M202" s="73">
        <v>1</v>
      </c>
      <c r="N202" s="64"/>
      <c r="O202" s="64"/>
      <c r="P202" s="64"/>
      <c r="Q202" s="64"/>
      <c r="R202" s="64"/>
      <c r="S202" s="64"/>
      <c r="T202" s="64"/>
      <c r="U202" s="64"/>
      <c r="V202" s="74"/>
      <c r="W202" s="64"/>
      <c r="X202" s="64"/>
      <c r="Y202" s="2134"/>
      <c r="Z202" s="62">
        <f t="shared" si="3426"/>
        <v>1</v>
      </c>
      <c r="AA202" s="73"/>
      <c r="AB202" s="63"/>
      <c r="AC202" s="2031">
        <f>SUM(BE202:BK202,BE209:BK209,CN202:CT202,CN209:CT209,DW202:EC202,DW209:EC209)</f>
        <v>0</v>
      </c>
      <c r="AD202" s="2025">
        <f t="shared" si="3447"/>
        <v>0</v>
      </c>
      <c r="AE202" s="2002">
        <f t="shared" si="3448"/>
        <v>0</v>
      </c>
      <c r="AF202" s="2172">
        <f t="shared" si="3449"/>
        <v>0</v>
      </c>
      <c r="AG202" s="2002">
        <f t="shared" si="3450"/>
        <v>0</v>
      </c>
      <c r="AH202" s="2173">
        <f t="shared" si="3451"/>
        <v>0</v>
      </c>
      <c r="AI202" s="2174">
        <f t="shared" si="3452"/>
        <v>0</v>
      </c>
      <c r="AJ202" s="2002">
        <f t="shared" si="3453"/>
        <v>0</v>
      </c>
      <c r="AK202" s="2026">
        <f t="shared" si="3454"/>
        <v>0</v>
      </c>
      <c r="AL202" s="2027">
        <f t="shared" si="3455"/>
        <v>0</v>
      </c>
      <c r="AM202" s="2175">
        <f t="shared" si="3456"/>
        <v>0</v>
      </c>
      <c r="AN202" s="2176">
        <f t="shared" si="3457"/>
        <v>0</v>
      </c>
      <c r="AO202" s="2028">
        <f t="shared" si="3458"/>
        <v>0</v>
      </c>
      <c r="AP202" s="2177">
        <f t="shared" si="3459"/>
        <v>0</v>
      </c>
      <c r="AQ202" s="2029">
        <f t="shared" si="3460"/>
        <v>0</v>
      </c>
      <c r="AR202" s="2178">
        <f t="shared" si="3461"/>
        <v>0</v>
      </c>
      <c r="AS202" s="2177">
        <f t="shared" si="3462"/>
        <v>0</v>
      </c>
      <c r="AT202" s="65">
        <f t="shared" ref="AT202:AT203" si="3468">AS202+AR202+AN202+AG202+AF202</f>
        <v>0</v>
      </c>
      <c r="AU202" s="2125"/>
      <c r="AV202" s="2002">
        <f t="shared" si="3463"/>
        <v>0</v>
      </c>
      <c r="AW202" s="2002">
        <f t="shared" si="3464"/>
        <v>0</v>
      </c>
      <c r="AX202" s="2128"/>
      <c r="AY202" s="2131"/>
      <c r="AZ202" s="65">
        <f t="shared" si="3465"/>
        <v>0</v>
      </c>
      <c r="BA202" s="66"/>
      <c r="BB202" s="2189">
        <f t="shared" si="3466"/>
        <v>-1</v>
      </c>
      <c r="BC202" s="67"/>
      <c r="BD202" s="2187">
        <f>الاعدادات!$D$16</f>
        <v>2025</v>
      </c>
      <c r="BE202" s="82"/>
      <c r="BF202" s="83"/>
      <c r="BG202" s="83"/>
      <c r="BH202" s="84"/>
      <c r="BI202" s="84"/>
      <c r="BJ202" s="84"/>
      <c r="BK202" s="85"/>
      <c r="BL202" s="86"/>
      <c r="BM202" s="87"/>
      <c r="BN202" s="87"/>
      <c r="BO202" s="88"/>
      <c r="BP202" s="88"/>
      <c r="BQ202" s="88"/>
      <c r="BR202" s="88"/>
      <c r="BS202" s="88"/>
      <c r="BT202" s="88"/>
      <c r="BU202" s="88"/>
      <c r="BV202" s="88"/>
      <c r="BW202" s="89"/>
      <c r="BX202" s="77">
        <f t="shared" si="3427"/>
        <v>0</v>
      </c>
      <c r="BY202" s="90"/>
      <c r="BZ202" s="855"/>
      <c r="CA202" s="91"/>
      <c r="CB202" s="92"/>
      <c r="CC202" s="93"/>
      <c r="CD202" s="94"/>
      <c r="CE202" s="95"/>
      <c r="CF202" s="96"/>
      <c r="CG202" s="97"/>
      <c r="CH202" s="98"/>
      <c r="CI202" s="99"/>
      <c r="CJ202" s="79">
        <f>SUM(BX202:CI202)</f>
        <v>0</v>
      </c>
      <c r="CK202" s="104"/>
      <c r="CL202" s="92"/>
      <c r="CM202" s="857"/>
      <c r="CN202" s="101"/>
      <c r="CO202" s="83"/>
      <c r="CP202" s="83"/>
      <c r="CQ202" s="84"/>
      <c r="CR202" s="84"/>
      <c r="CS202" s="84"/>
      <c r="CT202" s="85"/>
      <c r="CU202" s="86"/>
      <c r="CV202" s="87"/>
      <c r="CW202" s="87"/>
      <c r="CX202" s="88"/>
      <c r="CY202" s="88"/>
      <c r="CZ202" s="88"/>
      <c r="DA202" s="88"/>
      <c r="DB202" s="88"/>
      <c r="DC202" s="88"/>
      <c r="DD202" s="88"/>
      <c r="DE202" s="88"/>
      <c r="DF202" s="89"/>
      <c r="DG202" s="77">
        <f>DF202+DE202+CX202+CW202+CV202+CU202+CT202+CS202+CR202+CQ202+CP202+CO202+CN202+DD202+DC202+DB202+DA202+CZ202+CY202</f>
        <v>0</v>
      </c>
      <c r="DH202" s="90"/>
      <c r="DI202" s="855"/>
      <c r="DJ202" s="91"/>
      <c r="DK202" s="92"/>
      <c r="DL202" s="93"/>
      <c r="DM202" s="94"/>
      <c r="DN202" s="95"/>
      <c r="DO202" s="96"/>
      <c r="DP202" s="97"/>
      <c r="DQ202" s="98"/>
      <c r="DR202" s="99"/>
      <c r="DS202" s="81">
        <f>SUM(DG202:DR202)</f>
        <v>0</v>
      </c>
      <c r="DT202" s="104"/>
      <c r="DU202" s="92"/>
      <c r="DV202" s="864"/>
      <c r="DW202" s="101"/>
      <c r="DX202" s="83"/>
      <c r="DY202" s="83"/>
      <c r="DZ202" s="84"/>
      <c r="EA202" s="84"/>
      <c r="EB202" s="84"/>
      <c r="EC202" s="85"/>
      <c r="ED202" s="86"/>
      <c r="EE202" s="87"/>
      <c r="EF202" s="87"/>
      <c r="EG202" s="88"/>
      <c r="EH202" s="88"/>
      <c r="EI202" s="88"/>
      <c r="EJ202" s="88"/>
      <c r="EK202" s="88"/>
      <c r="EL202" s="88"/>
      <c r="EM202" s="88"/>
      <c r="EN202" s="88"/>
      <c r="EO202" s="89"/>
      <c r="EP202" s="77">
        <f t="shared" si="3430"/>
        <v>0</v>
      </c>
      <c r="EQ202" s="90"/>
      <c r="ER202" s="855"/>
      <c r="ES202" s="91"/>
      <c r="ET202" s="92"/>
      <c r="EU202" s="93"/>
      <c r="EV202" s="94"/>
      <c r="EW202" s="95"/>
      <c r="EX202" s="96"/>
      <c r="EY202" s="97"/>
      <c r="EZ202" s="98"/>
      <c r="FA202" s="99"/>
      <c r="FB202" s="81">
        <f>SUM(EP202:FA202)</f>
        <v>0</v>
      </c>
      <c r="FC202" s="104"/>
      <c r="FD202" s="92"/>
      <c r="FE202" s="864"/>
      <c r="FF202" s="2183">
        <f>الاعدادات!$D$16</f>
        <v>2025</v>
      </c>
      <c r="FG202" s="68">
        <f t="shared" si="3432"/>
        <v>0</v>
      </c>
      <c r="FH202" s="69"/>
      <c r="FI202" s="69"/>
      <c r="FJ202" s="70">
        <f t="shared" si="3433"/>
        <v>0</v>
      </c>
      <c r="FK202" s="68">
        <f t="shared" si="3434"/>
        <v>0</v>
      </c>
      <c r="FL202" s="69"/>
      <c r="FM202" s="69"/>
      <c r="FN202" s="70">
        <f t="shared" si="3435"/>
        <v>0</v>
      </c>
      <c r="FO202" s="68">
        <f t="shared" si="3436"/>
        <v>0</v>
      </c>
      <c r="FP202" s="69"/>
      <c r="FQ202" s="71"/>
      <c r="FR202" s="70">
        <f t="shared" si="3437"/>
        <v>0</v>
      </c>
      <c r="FS202" s="68">
        <f t="shared" si="3438"/>
        <v>0</v>
      </c>
      <c r="FT202" s="69"/>
      <c r="FU202" s="70">
        <f t="shared" si="3439"/>
        <v>0</v>
      </c>
      <c r="FV202" s="68">
        <f t="shared" si="3440"/>
        <v>0</v>
      </c>
      <c r="FW202" s="69"/>
      <c r="FX202" s="69"/>
      <c r="FY202" s="70">
        <f t="shared" si="3441"/>
        <v>0</v>
      </c>
      <c r="FZ202" s="68">
        <f t="shared" si="3442"/>
        <v>0</v>
      </c>
      <c r="GA202" s="72">
        <f t="shared" si="3443"/>
        <v>0</v>
      </c>
      <c r="GB202" s="72">
        <f t="shared" si="3444"/>
        <v>0</v>
      </c>
      <c r="GC202" s="70">
        <f t="shared" si="3445"/>
        <v>0</v>
      </c>
      <c r="GD202" t="str">
        <f t="shared" si="3425"/>
        <v>wrong</v>
      </c>
      <c r="GQ202" s="1728"/>
      <c r="GR202" s="1728"/>
      <c r="GS202" s="1728"/>
      <c r="GT202" s="1728"/>
      <c r="GU202" s="1728"/>
      <c r="GV202" s="1728"/>
      <c r="GW202" s="1728"/>
      <c r="GX202" s="1728"/>
      <c r="GY202" s="1748" t="s">
        <v>181</v>
      </c>
      <c r="GZ202" s="1749"/>
      <c r="HA202" s="1749"/>
      <c r="HB202" s="1749"/>
      <c r="HC202" s="1749"/>
      <c r="HD202" s="1749"/>
      <c r="HE202" s="1749"/>
      <c r="HF202" s="1749"/>
      <c r="HG202" s="1749"/>
      <c r="HH202" s="1749"/>
      <c r="HI202" s="1749"/>
      <c r="HJ202" s="1922"/>
      <c r="HK202" s="2214">
        <f t="shared" ref="HK202:IC202" si="3469">SUM(HK197:HK201)</f>
        <v>0</v>
      </c>
      <c r="HL202" s="2214">
        <f t="shared" si="3469"/>
        <v>0</v>
      </c>
      <c r="HM202" s="2215">
        <f t="shared" si="3469"/>
        <v>0</v>
      </c>
      <c r="HN202" s="2216">
        <f t="shared" si="3469"/>
        <v>0</v>
      </c>
      <c r="HO202" s="2216">
        <f t="shared" si="3469"/>
        <v>0</v>
      </c>
      <c r="HP202" s="2216">
        <f t="shared" si="3469"/>
        <v>0</v>
      </c>
      <c r="HQ202" s="2217">
        <f t="shared" si="3469"/>
        <v>0</v>
      </c>
      <c r="HR202" s="2217">
        <f t="shared" si="3469"/>
        <v>0</v>
      </c>
      <c r="HS202" s="2217">
        <f t="shared" si="3469"/>
        <v>0</v>
      </c>
      <c r="HT202" s="2217">
        <f t="shared" si="3469"/>
        <v>0</v>
      </c>
      <c r="HU202" s="2217">
        <f t="shared" si="3469"/>
        <v>0</v>
      </c>
      <c r="HV202" s="2217">
        <f t="shared" si="3469"/>
        <v>0</v>
      </c>
      <c r="HW202" s="2217">
        <f t="shared" si="3469"/>
        <v>0</v>
      </c>
      <c r="HX202" s="2217">
        <f t="shared" si="3469"/>
        <v>0</v>
      </c>
      <c r="HY202" s="2217">
        <f t="shared" si="3469"/>
        <v>0</v>
      </c>
      <c r="HZ202" s="2218">
        <f t="shared" si="3469"/>
        <v>0</v>
      </c>
      <c r="IA202" s="2219">
        <f t="shared" si="3469"/>
        <v>0</v>
      </c>
      <c r="IB202" s="2220">
        <f t="shared" si="3469"/>
        <v>0</v>
      </c>
      <c r="IC202" s="2221">
        <f t="shared" si="3469"/>
        <v>0</v>
      </c>
      <c r="ID202" s="2222">
        <f>SUM(ID197:ID201)</f>
        <v>0</v>
      </c>
      <c r="IE202" s="2218">
        <f t="shared" ref="IE202:IK202" si="3470">SUM(IE197:IE201)</f>
        <v>0</v>
      </c>
      <c r="IF202" s="2223">
        <f t="shared" si="3470"/>
        <v>0</v>
      </c>
      <c r="IG202" s="2224">
        <f t="shared" si="3470"/>
        <v>0</v>
      </c>
      <c r="IH202" s="2225">
        <f t="shared" si="3470"/>
        <v>0</v>
      </c>
      <c r="II202" s="2226">
        <f t="shared" si="3470"/>
        <v>0</v>
      </c>
      <c r="IJ202" s="2227">
        <f t="shared" si="3470"/>
        <v>0</v>
      </c>
      <c r="IK202" s="2228">
        <f t="shared" si="3470"/>
        <v>0</v>
      </c>
      <c r="IL202" s="2229">
        <f t="shared" ref="IL202:IQ202" si="3471">SUM(IL197:IL201)</f>
        <v>0</v>
      </c>
      <c r="IM202" s="2230">
        <f t="shared" si="3471"/>
        <v>0</v>
      </c>
      <c r="IN202" s="2231">
        <f t="shared" si="3471"/>
        <v>0</v>
      </c>
      <c r="IO202" s="2232">
        <f t="shared" si="3471"/>
        <v>0</v>
      </c>
      <c r="IP202" s="2233">
        <f t="shared" si="3471"/>
        <v>0</v>
      </c>
      <c r="IQ202" s="2217">
        <f t="shared" si="3471"/>
        <v>0</v>
      </c>
      <c r="IR202" s="2217">
        <f>SUM(IR197:IR201)</f>
        <v>0</v>
      </c>
      <c r="IS202" s="2217">
        <f t="shared" ref="IS202:IW202" si="3472">SUM(IS197:IS201)</f>
        <v>0</v>
      </c>
      <c r="IT202" s="2217">
        <f t="shared" si="3472"/>
        <v>0</v>
      </c>
      <c r="IU202" s="2217">
        <f t="shared" si="3472"/>
        <v>0</v>
      </c>
      <c r="IV202" s="2217">
        <f t="shared" si="3472"/>
        <v>0</v>
      </c>
      <c r="IW202" s="2217">
        <f t="shared" si="3472"/>
        <v>0</v>
      </c>
      <c r="IX202" s="2217">
        <f>SUM(IX197:IX201)</f>
        <v>0</v>
      </c>
      <c r="IY202" s="1923"/>
      <c r="IZ202" s="1728"/>
      <c r="JA202" s="1728"/>
      <c r="JB202" s="1728"/>
      <c r="JC202" s="1728"/>
      <c r="JD202" s="1728"/>
      <c r="JE202" s="1728"/>
      <c r="JF202" s="1728"/>
      <c r="JG202" s="1728"/>
      <c r="JH202" s="1728"/>
      <c r="JI202" s="1728"/>
    </row>
    <row r="203" spans="1:269" ht="36.75" customHeight="1" thickBot="1">
      <c r="A203" s="6492"/>
      <c r="B203" s="6487" t="str" cm="1">
        <f t="array" ref="B203">IFERROR(_xlfn.XLOOKUP(1, (INDEX(التشكيل_القديم!$L$54:$S$92, ,6)=$A198) * (INDEX(التشكيل_القديم!$L$54:$S$92, ,7)="عضو يسار يسار يسار اليسار"), INDEX(التشكيل_القديم!$L$54:$S$92, ,2)),"")</f>
        <v/>
      </c>
      <c r="C203" s="6487"/>
      <c r="D203" s="6487"/>
      <c r="E203" s="6487"/>
      <c r="F203" s="6487"/>
      <c r="G203" s="6487"/>
      <c r="H203" s="6486"/>
      <c r="I203" s="105"/>
      <c r="J203" s="6495"/>
      <c r="K203" s="6235"/>
      <c r="L203" s="2187">
        <f>الاعدادات!$D$17</f>
        <v>2026</v>
      </c>
      <c r="M203" s="106">
        <v>231</v>
      </c>
      <c r="N203" s="107"/>
      <c r="O203" s="107"/>
      <c r="P203" s="107"/>
      <c r="Q203" s="107"/>
      <c r="R203" s="107"/>
      <c r="S203" s="107"/>
      <c r="T203" s="107"/>
      <c r="U203" s="107"/>
      <c r="V203" s="108"/>
      <c r="W203" s="107"/>
      <c r="X203" s="107"/>
      <c r="Y203" s="2135"/>
      <c r="Z203" s="62">
        <f t="shared" si="3426"/>
        <v>231</v>
      </c>
      <c r="AA203" s="109"/>
      <c r="AB203" s="110"/>
      <c r="AC203" s="2031">
        <f t="shared" ref="AC203" si="3473">SUM(BE203:BK203,BE210:BK210,CN203:CT203,CN210:CT210,DW203:EC203,DW210:EC210)</f>
        <v>0</v>
      </c>
      <c r="AD203" s="2025">
        <f t="shared" si="3447"/>
        <v>0</v>
      </c>
      <c r="AE203" s="2002">
        <f t="shared" si="3448"/>
        <v>0</v>
      </c>
      <c r="AF203" s="2172">
        <f t="shared" si="3449"/>
        <v>0</v>
      </c>
      <c r="AG203" s="2002">
        <f t="shared" si="3450"/>
        <v>0</v>
      </c>
      <c r="AH203" s="2173">
        <f t="shared" si="3451"/>
        <v>0</v>
      </c>
      <c r="AI203" s="2174">
        <f t="shared" si="3452"/>
        <v>0</v>
      </c>
      <c r="AJ203" s="2002">
        <f t="shared" si="3453"/>
        <v>0</v>
      </c>
      <c r="AK203" s="2026">
        <f t="shared" si="3454"/>
        <v>0</v>
      </c>
      <c r="AL203" s="2027">
        <f t="shared" si="3455"/>
        <v>0</v>
      </c>
      <c r="AM203" s="2175">
        <f t="shared" si="3456"/>
        <v>0</v>
      </c>
      <c r="AN203" s="2176">
        <f>SUM(AH203:AM203)</f>
        <v>0</v>
      </c>
      <c r="AO203" s="2028">
        <f t="shared" si="3458"/>
        <v>0</v>
      </c>
      <c r="AP203" s="2177">
        <f t="shared" si="3459"/>
        <v>0</v>
      </c>
      <c r="AQ203" s="2029">
        <f t="shared" si="3460"/>
        <v>0</v>
      </c>
      <c r="AR203" s="2178">
        <f t="shared" si="3461"/>
        <v>0</v>
      </c>
      <c r="AS203" s="2177">
        <f t="shared" si="3462"/>
        <v>0</v>
      </c>
      <c r="AT203" s="65">
        <f t="shared" si="3468"/>
        <v>0</v>
      </c>
      <c r="AU203" s="2126"/>
      <c r="AV203" s="2002">
        <f t="shared" si="3463"/>
        <v>0</v>
      </c>
      <c r="AW203" s="2002">
        <f t="shared" si="3464"/>
        <v>0</v>
      </c>
      <c r="AX203" s="2129"/>
      <c r="AY203" s="2132"/>
      <c r="AZ203" s="65">
        <f t="shared" si="3465"/>
        <v>0</v>
      </c>
      <c r="BA203" s="113"/>
      <c r="BB203" s="2189">
        <f t="shared" si="3466"/>
        <v>-231</v>
      </c>
      <c r="BC203" s="67"/>
      <c r="BD203" s="2187">
        <f>الاعدادات!$D$17</f>
        <v>2026</v>
      </c>
      <c r="BE203" s="117"/>
      <c r="BF203" s="118"/>
      <c r="BG203" s="118"/>
      <c r="BH203" s="119"/>
      <c r="BI203" s="119"/>
      <c r="BJ203" s="119"/>
      <c r="BK203" s="120"/>
      <c r="BL203" s="121"/>
      <c r="BM203" s="122"/>
      <c r="BN203" s="122"/>
      <c r="BO203" s="123"/>
      <c r="BP203" s="123"/>
      <c r="BQ203" s="123"/>
      <c r="BR203" s="123"/>
      <c r="BS203" s="123"/>
      <c r="BT203" s="123"/>
      <c r="BU203" s="123"/>
      <c r="BV203" s="123"/>
      <c r="BW203" s="124"/>
      <c r="BX203" s="77">
        <f>SUM(BE203:BW203)</f>
        <v>0</v>
      </c>
      <c r="BY203" s="126"/>
      <c r="BZ203" s="856"/>
      <c r="CA203" s="127"/>
      <c r="CB203" s="128"/>
      <c r="CC203" s="129"/>
      <c r="CD203" s="130"/>
      <c r="CE203" s="131"/>
      <c r="CF203" s="132"/>
      <c r="CG203" s="133"/>
      <c r="CH203" s="134"/>
      <c r="CI203" s="135"/>
      <c r="CJ203" s="79">
        <f>SUM(BX203:CI203)</f>
        <v>0</v>
      </c>
      <c r="CK203" s="137"/>
      <c r="CL203" s="128"/>
      <c r="CM203" s="858"/>
      <c r="CN203" s="139"/>
      <c r="CO203" s="118"/>
      <c r="CP203" s="118"/>
      <c r="CQ203" s="119"/>
      <c r="CR203" s="119"/>
      <c r="CS203" s="119"/>
      <c r="CT203" s="120"/>
      <c r="CU203" s="121"/>
      <c r="CV203" s="122"/>
      <c r="CW203" s="122"/>
      <c r="CX203" s="123"/>
      <c r="CY203" s="123"/>
      <c r="CZ203" s="123"/>
      <c r="DA203" s="123"/>
      <c r="DB203" s="123"/>
      <c r="DC203" s="123"/>
      <c r="DD203" s="123"/>
      <c r="DE203" s="123"/>
      <c r="DF203" s="124"/>
      <c r="DG203" s="125">
        <f t="shared" ref="DG203:DG204" si="3474">DF203+DE203+CX203+CW203+CV203+CU203+CT203+CS203+CR203+CQ203+CP203+CO203+CN203</f>
        <v>0</v>
      </c>
      <c r="DH203" s="126"/>
      <c r="DI203" s="856"/>
      <c r="DJ203" s="127"/>
      <c r="DK203" s="128"/>
      <c r="DL203" s="129"/>
      <c r="DM203" s="130"/>
      <c r="DN203" s="131"/>
      <c r="DO203" s="132"/>
      <c r="DP203" s="133"/>
      <c r="DQ203" s="134"/>
      <c r="DR203" s="135"/>
      <c r="DS203" s="140">
        <f>SUM(DG203:DR203)</f>
        <v>0</v>
      </c>
      <c r="DT203" s="137"/>
      <c r="DU203" s="128"/>
      <c r="DV203" s="865"/>
      <c r="DW203" s="139"/>
      <c r="DX203" s="118"/>
      <c r="DY203" s="118"/>
      <c r="DZ203" s="119"/>
      <c r="EA203" s="119"/>
      <c r="EB203" s="119"/>
      <c r="EC203" s="120"/>
      <c r="ED203" s="121"/>
      <c r="EE203" s="122"/>
      <c r="EF203" s="122"/>
      <c r="EG203" s="123"/>
      <c r="EH203" s="123"/>
      <c r="EI203" s="123"/>
      <c r="EJ203" s="123"/>
      <c r="EK203" s="123"/>
      <c r="EL203" s="123"/>
      <c r="EM203" s="123"/>
      <c r="EN203" s="123"/>
      <c r="EO203" s="124"/>
      <c r="EP203" s="77">
        <f>EO203+EN203+EG203+EF203+EE203+ED203+EC203+EB203+EA203+DZ203+DY203+DX203+DW203+EM203+EL203+EK203+EJ203+EI203+EH203</f>
        <v>0</v>
      </c>
      <c r="EQ203" s="126"/>
      <c r="ER203" s="856"/>
      <c r="ES203" s="127"/>
      <c r="ET203" s="128"/>
      <c r="EU203" s="129"/>
      <c r="EV203" s="130"/>
      <c r="EW203" s="131"/>
      <c r="EX203" s="132"/>
      <c r="EY203" s="133"/>
      <c r="EZ203" s="134"/>
      <c r="FA203" s="135"/>
      <c r="FB203" s="140">
        <f>SUM(EP203:FA203)</f>
        <v>0</v>
      </c>
      <c r="FC203" s="137"/>
      <c r="FD203" s="128"/>
      <c r="FE203" s="865"/>
      <c r="FF203" s="2183">
        <f>الاعدادات!$D$17</f>
        <v>2026</v>
      </c>
      <c r="FG203" s="68">
        <f t="shared" si="3432"/>
        <v>0</v>
      </c>
      <c r="FH203" s="69"/>
      <c r="FI203" s="69"/>
      <c r="FJ203" s="70">
        <f t="shared" si="3433"/>
        <v>0</v>
      </c>
      <c r="FK203" s="68">
        <f t="shared" si="3434"/>
        <v>0</v>
      </c>
      <c r="FL203" s="69"/>
      <c r="FM203" s="69"/>
      <c r="FN203" s="70">
        <f t="shared" si="3435"/>
        <v>0</v>
      </c>
      <c r="FO203" s="68">
        <f t="shared" si="3436"/>
        <v>0</v>
      </c>
      <c r="FP203" s="69"/>
      <c r="FQ203" s="71"/>
      <c r="FR203" s="70">
        <f t="shared" si="3437"/>
        <v>0</v>
      </c>
      <c r="FS203" s="68">
        <f t="shared" si="3438"/>
        <v>0</v>
      </c>
      <c r="FT203" s="69"/>
      <c r="FU203" s="70">
        <f t="shared" si="3439"/>
        <v>0</v>
      </c>
      <c r="FV203" s="68">
        <f t="shared" si="3440"/>
        <v>0</v>
      </c>
      <c r="FW203" s="69"/>
      <c r="FX203" s="69"/>
      <c r="FY203" s="70">
        <f t="shared" si="3441"/>
        <v>0</v>
      </c>
      <c r="FZ203" s="68">
        <f t="shared" si="3442"/>
        <v>0</v>
      </c>
      <c r="GA203" s="72">
        <f t="shared" si="3443"/>
        <v>0</v>
      </c>
      <c r="GB203" s="72">
        <f t="shared" si="3444"/>
        <v>0</v>
      </c>
      <c r="GC203" s="70">
        <f t="shared" si="3445"/>
        <v>0</v>
      </c>
      <c r="GD203" t="str">
        <f t="shared" si="3425"/>
        <v>wrong</v>
      </c>
      <c r="GQ203" s="178" t="s">
        <v>604</v>
      </c>
      <c r="GR203" s="178"/>
      <c r="GS203" s="178"/>
      <c r="GT203" s="178"/>
      <c r="GU203" s="178"/>
      <c r="GV203" s="178"/>
      <c r="GW203" s="178"/>
      <c r="GX203" s="178"/>
      <c r="GY203" s="178"/>
      <c r="GZ203" s="178"/>
      <c r="HA203" s="178"/>
      <c r="HB203" s="178"/>
      <c r="HC203" s="178"/>
      <c r="HD203" s="178"/>
      <c r="HE203" s="178"/>
      <c r="HF203" s="178"/>
      <c r="HG203" s="178"/>
      <c r="HH203" s="178"/>
      <c r="HI203" s="178"/>
      <c r="HJ203" s="178"/>
      <c r="HK203" s="178"/>
      <c r="HL203" s="178"/>
      <c r="HM203" s="178"/>
      <c r="HN203" s="178"/>
      <c r="HO203" s="178"/>
      <c r="HP203" s="178"/>
      <c r="HQ203" s="178"/>
      <c r="HR203" s="178"/>
      <c r="HS203" s="178"/>
      <c r="HT203" s="178"/>
      <c r="HU203" s="178"/>
      <c r="HV203" s="178"/>
      <c r="HW203" s="178"/>
      <c r="HX203" s="178"/>
      <c r="HY203" s="178"/>
      <c r="HZ203" s="178"/>
      <c r="IA203" s="178"/>
      <c r="IB203" s="178"/>
      <c r="IC203" s="178"/>
      <c r="ID203" s="178"/>
      <c r="IE203" s="178"/>
      <c r="IF203" s="178"/>
      <c r="IG203" s="178"/>
      <c r="IH203" s="178"/>
      <c r="II203" s="178"/>
      <c r="IJ203" s="178"/>
      <c r="IK203" s="178"/>
      <c r="IL203" s="178"/>
      <c r="IM203" s="178"/>
      <c r="IN203" s="178"/>
      <c r="IO203" s="178"/>
      <c r="IP203" s="178"/>
      <c r="IQ203" s="178"/>
      <c r="IR203" s="178"/>
      <c r="IS203" s="178"/>
      <c r="IT203" s="178"/>
      <c r="IU203" s="178"/>
      <c r="IV203" s="178"/>
      <c r="IW203" s="178"/>
      <c r="IX203" s="178"/>
      <c r="IY203" s="178"/>
      <c r="IZ203" s="178"/>
      <c r="JA203" s="178"/>
      <c r="JB203" s="178"/>
      <c r="JC203" s="1728"/>
      <c r="JD203" s="1728"/>
      <c r="JE203" s="1728"/>
      <c r="JF203" s="1728"/>
      <c r="JG203" s="1728"/>
      <c r="JH203" s="1728"/>
      <c r="JI203" s="1728"/>
    </row>
    <row r="204" spans="1:269" ht="36.75" customHeight="1" thickBot="1">
      <c r="A204" s="6488"/>
      <c r="B204" s="6489"/>
      <c r="C204" s="6489"/>
      <c r="D204" s="6489"/>
      <c r="E204" s="6489"/>
      <c r="F204" s="6489"/>
      <c r="G204" s="6490"/>
      <c r="H204" s="2115"/>
      <c r="I204" s="2116"/>
      <c r="J204" s="2117"/>
      <c r="K204" s="2118"/>
      <c r="L204" s="2119" t="s">
        <v>181</v>
      </c>
      <c r="M204" s="2190">
        <f>SUM(M198:M203)</f>
        <v>232</v>
      </c>
      <c r="N204" s="2190">
        <f t="shared" ref="N204:U204" si="3475">SUM(N198:N203)</f>
        <v>0</v>
      </c>
      <c r="O204" s="2190">
        <f t="shared" si="3475"/>
        <v>0</v>
      </c>
      <c r="P204" s="2190">
        <f t="shared" si="3475"/>
        <v>0</v>
      </c>
      <c r="Q204" s="2190">
        <f t="shared" si="3475"/>
        <v>0</v>
      </c>
      <c r="R204" s="2190">
        <f t="shared" si="3475"/>
        <v>0</v>
      </c>
      <c r="S204" s="2190">
        <f t="shared" si="3475"/>
        <v>0</v>
      </c>
      <c r="T204" s="2190">
        <f t="shared" si="3475"/>
        <v>0</v>
      </c>
      <c r="U204" s="2190">
        <f t="shared" si="3475"/>
        <v>0</v>
      </c>
      <c r="V204" s="2120"/>
      <c r="W204" s="2190">
        <f t="shared" ref="W204:AG204" si="3476">SUM(W198:W203)</f>
        <v>0</v>
      </c>
      <c r="X204" s="2190">
        <f t="shared" si="3476"/>
        <v>0</v>
      </c>
      <c r="Y204" s="2190">
        <f t="shared" si="3476"/>
        <v>0</v>
      </c>
      <c r="Z204" s="2190">
        <f t="shared" si="3476"/>
        <v>232</v>
      </c>
      <c r="AA204" s="2190">
        <f t="shared" si="3476"/>
        <v>0</v>
      </c>
      <c r="AB204" s="2190">
        <f t="shared" si="3476"/>
        <v>0</v>
      </c>
      <c r="AC204" s="2190">
        <f t="shared" si="3476"/>
        <v>0</v>
      </c>
      <c r="AD204" s="2190">
        <f t="shared" si="3476"/>
        <v>0</v>
      </c>
      <c r="AE204" s="2190">
        <f t="shared" si="3476"/>
        <v>0</v>
      </c>
      <c r="AF204" s="2190">
        <f t="shared" si="3476"/>
        <v>0</v>
      </c>
      <c r="AG204" s="2190">
        <f t="shared" si="3476"/>
        <v>0</v>
      </c>
      <c r="AH204" s="2120"/>
      <c r="AI204" s="2190">
        <f t="shared" ref="AI204:BB204" si="3477">SUM(AI198:AI203)</f>
        <v>0</v>
      </c>
      <c r="AJ204" s="2190">
        <f t="shared" si="3477"/>
        <v>0</v>
      </c>
      <c r="AK204" s="2190">
        <f t="shared" si="3477"/>
        <v>0</v>
      </c>
      <c r="AL204" s="2190">
        <f t="shared" si="3477"/>
        <v>0</v>
      </c>
      <c r="AM204" s="2190">
        <f t="shared" si="3477"/>
        <v>0</v>
      </c>
      <c r="AN204" s="2190">
        <f t="shared" si="3477"/>
        <v>0</v>
      </c>
      <c r="AO204" s="2190">
        <f t="shared" si="3477"/>
        <v>0</v>
      </c>
      <c r="AP204" s="2190">
        <f t="shared" si="3477"/>
        <v>0</v>
      </c>
      <c r="AQ204" s="2190">
        <f t="shared" si="3477"/>
        <v>0</v>
      </c>
      <c r="AR204" s="2190">
        <f t="shared" si="3477"/>
        <v>0</v>
      </c>
      <c r="AS204" s="2190">
        <f t="shared" si="3477"/>
        <v>0</v>
      </c>
      <c r="AT204" s="2190">
        <f t="shared" si="3477"/>
        <v>0</v>
      </c>
      <c r="AU204" s="2190">
        <f t="shared" si="3477"/>
        <v>0</v>
      </c>
      <c r="AV204" s="2190">
        <f t="shared" si="3477"/>
        <v>0</v>
      </c>
      <c r="AW204" s="2190">
        <f t="shared" si="3477"/>
        <v>0</v>
      </c>
      <c r="AX204" s="2190">
        <f t="shared" si="3477"/>
        <v>0</v>
      </c>
      <c r="AY204" s="2190">
        <f t="shared" si="3477"/>
        <v>0</v>
      </c>
      <c r="AZ204" s="2190">
        <f t="shared" si="3477"/>
        <v>0</v>
      </c>
      <c r="BA204" s="2190">
        <f t="shared" si="3477"/>
        <v>0</v>
      </c>
      <c r="BB204" s="2191">
        <f t="shared" si="3477"/>
        <v>-232</v>
      </c>
      <c r="BC204" s="67"/>
      <c r="BD204" s="2009" t="s">
        <v>181</v>
      </c>
      <c r="BE204" s="840">
        <f t="shared" ref="BE204" si="3478">SUM(BE199:BE203)</f>
        <v>0</v>
      </c>
      <c r="BF204" s="841">
        <f t="shared" ref="BF204" si="3479">SUM(BF199:BF203)</f>
        <v>0</v>
      </c>
      <c r="BG204" s="841">
        <f t="shared" ref="BG204" si="3480">SUM(BG199:BG203)</f>
        <v>0</v>
      </c>
      <c r="BH204" s="841">
        <f t="shared" ref="BH204" si="3481">SUM(BH199:BH203)</f>
        <v>0</v>
      </c>
      <c r="BI204" s="841">
        <f t="shared" ref="BI204" si="3482">SUM(BI199:BI203)</f>
        <v>0</v>
      </c>
      <c r="BJ204" s="841">
        <f t="shared" ref="BJ204" si="3483">SUM(BJ199:BJ203)</f>
        <v>0</v>
      </c>
      <c r="BK204" s="841">
        <f t="shared" ref="BK204" si="3484">SUM(BK199:BK203)</f>
        <v>0</v>
      </c>
      <c r="BL204" s="841">
        <f t="shared" ref="BL204" si="3485">SUM(BL199:BL203)</f>
        <v>0</v>
      </c>
      <c r="BM204" s="841">
        <f t="shared" ref="BM204" si="3486">SUM(BM199:BM203)</f>
        <v>0</v>
      </c>
      <c r="BN204" s="841">
        <f t="shared" ref="BN204" si="3487">SUM(BN199:BN203)</f>
        <v>0</v>
      </c>
      <c r="BO204" s="841">
        <f t="shared" ref="BO204" si="3488">SUM(BO199:BO203)</f>
        <v>0</v>
      </c>
      <c r="BP204" s="841">
        <f t="shared" ref="BP204" si="3489">SUM(BP199:BP203)</f>
        <v>0</v>
      </c>
      <c r="BQ204" s="841">
        <f t="shared" ref="BQ204" si="3490">SUM(BQ199:BQ203)</f>
        <v>0</v>
      </c>
      <c r="BR204" s="841">
        <f t="shared" ref="BR204" si="3491">SUM(BR199:BR203)</f>
        <v>0</v>
      </c>
      <c r="BS204" s="841">
        <f t="shared" ref="BS204" si="3492">SUM(BS199:BS203)</f>
        <v>0</v>
      </c>
      <c r="BT204" s="841">
        <f t="shared" ref="BT204" si="3493">SUM(BT199:BT203)</f>
        <v>0</v>
      </c>
      <c r="BU204" s="841">
        <f t="shared" ref="BU204" si="3494">SUM(BU199:BU203)</f>
        <v>0</v>
      </c>
      <c r="BV204" s="841">
        <f t="shared" ref="BV204" si="3495">SUM(BV199:BV203)</f>
        <v>0</v>
      </c>
      <c r="BW204" s="841">
        <f t="shared" ref="BW204" si="3496">SUM(BW199:BW203)</f>
        <v>0</v>
      </c>
      <c r="BX204" s="77">
        <f t="shared" ref="BX204" si="3497">SUM(BE204:BW204)</f>
        <v>0</v>
      </c>
      <c r="BY204" s="841">
        <f t="shared" ref="BY204" si="3498">SUM(BY199:BY203)</f>
        <v>0</v>
      </c>
      <c r="BZ204" s="841">
        <f t="shared" ref="BZ204" si="3499">SUM(BZ199:BZ203)</f>
        <v>0</v>
      </c>
      <c r="CA204" s="841">
        <f t="shared" ref="CA204" si="3500">SUM(CA199:CA203)</f>
        <v>0</v>
      </c>
      <c r="CB204" s="841">
        <f t="shared" ref="CB204" si="3501">SUM(CB199:CB203)</f>
        <v>0</v>
      </c>
      <c r="CC204" s="841">
        <f t="shared" ref="CC204" si="3502">SUM(CC199:CC203)</f>
        <v>0</v>
      </c>
      <c r="CD204" s="841">
        <f t="shared" ref="CD204" si="3503">SUM(CD199:CD203)</f>
        <v>0</v>
      </c>
      <c r="CE204" s="841">
        <f t="shared" ref="CE204" si="3504">SUM(CE199:CE203)</f>
        <v>0</v>
      </c>
      <c r="CF204" s="841">
        <f t="shared" ref="CF204" si="3505">SUM(CF199:CF203)</f>
        <v>0</v>
      </c>
      <c r="CG204" s="841">
        <f t="shared" ref="CG204" si="3506">SUM(CG199:CG203)</f>
        <v>0</v>
      </c>
      <c r="CH204" s="2030">
        <f t="shared" ref="CH204" si="3507">SUM(CH199:CH203)</f>
        <v>0</v>
      </c>
      <c r="CI204" s="841">
        <f t="shared" ref="CI204" si="3508">SUM(CI199:CI203)</f>
        <v>0</v>
      </c>
      <c r="CJ204" s="841">
        <f t="shared" ref="CJ204" si="3509">SUM(CJ199:CJ203)</f>
        <v>0</v>
      </c>
      <c r="CK204" s="841">
        <f t="shared" ref="CK204" si="3510">SUM(CK199:CK203)</f>
        <v>0</v>
      </c>
      <c r="CL204" s="841">
        <f t="shared" ref="CL204" si="3511">SUM(CL199:CL203)</f>
        <v>0</v>
      </c>
      <c r="CM204" s="2192">
        <f t="shared" ref="CM204" si="3512">SUM(CM199:CM203)</f>
        <v>0</v>
      </c>
      <c r="CN204" s="840">
        <f t="shared" ref="CN204" si="3513">SUM(CN199:CN203)</f>
        <v>0</v>
      </c>
      <c r="CO204" s="841">
        <f t="shared" ref="CO204" si="3514">SUM(CO199:CO203)</f>
        <v>0</v>
      </c>
      <c r="CP204" s="841">
        <f t="shared" ref="CP204" si="3515">SUM(CP199:CP203)</f>
        <v>0</v>
      </c>
      <c r="CQ204" s="841">
        <f t="shared" ref="CQ204" si="3516">SUM(CQ199:CQ203)</f>
        <v>0</v>
      </c>
      <c r="CR204" s="841">
        <f t="shared" ref="CR204" si="3517">SUM(CR199:CR203)</f>
        <v>0</v>
      </c>
      <c r="CS204" s="841">
        <f t="shared" ref="CS204" si="3518">SUM(CS199:CS203)</f>
        <v>0</v>
      </c>
      <c r="CT204" s="841">
        <f t="shared" ref="CT204" si="3519">SUM(CT199:CT203)</f>
        <v>0</v>
      </c>
      <c r="CU204" s="841">
        <f t="shared" ref="CU204" si="3520">SUM(CU199:CU203)</f>
        <v>0</v>
      </c>
      <c r="CV204" s="841">
        <f t="shared" ref="CV204" si="3521">SUM(CV199:CV203)</f>
        <v>0</v>
      </c>
      <c r="CW204" s="841">
        <f t="shared" ref="CW204" si="3522">SUM(CW199:CW203)</f>
        <v>0</v>
      </c>
      <c r="CX204" s="841">
        <f t="shared" ref="CX204" si="3523">SUM(CX199:CX203)</f>
        <v>0</v>
      </c>
      <c r="CY204" s="841">
        <f t="shared" ref="CY204" si="3524">SUM(CY199:CY203)</f>
        <v>0</v>
      </c>
      <c r="CZ204" s="841">
        <f t="shared" ref="CZ204" si="3525">SUM(CZ199:CZ203)</f>
        <v>0</v>
      </c>
      <c r="DA204" s="841">
        <f t="shared" ref="DA204" si="3526">SUM(DA199:DA203)</f>
        <v>0</v>
      </c>
      <c r="DB204" s="841">
        <f t="shared" ref="DB204" si="3527">SUM(DB199:DB203)</f>
        <v>0</v>
      </c>
      <c r="DC204" s="841">
        <f t="shared" ref="DC204" si="3528">SUM(DC199:DC203)</f>
        <v>0</v>
      </c>
      <c r="DD204" s="841">
        <f t="shared" ref="DD204" si="3529">SUM(DD199:DD203)</f>
        <v>0</v>
      </c>
      <c r="DE204" s="841">
        <f t="shared" ref="DE204" si="3530">SUM(DE199:DE203)</f>
        <v>0</v>
      </c>
      <c r="DF204" s="841">
        <f t="shared" ref="DF204" si="3531">SUM(DF199:DF203)</f>
        <v>0</v>
      </c>
      <c r="DG204" s="842">
        <f t="shared" si="3474"/>
        <v>0</v>
      </c>
      <c r="DH204" s="841">
        <f>SUM(DH199:DH203)</f>
        <v>0</v>
      </c>
      <c r="DI204" s="841"/>
      <c r="DJ204" s="841">
        <f t="shared" ref="DJ204" si="3532">SUM(DJ199:DJ203)</f>
        <v>0</v>
      </c>
      <c r="DK204" s="841">
        <f t="shared" ref="DK204" si="3533">SUM(DK199:DK203)</f>
        <v>0</v>
      </c>
      <c r="DL204" s="841">
        <f t="shared" ref="DL204" si="3534">SUM(DL199:DL203)</f>
        <v>0</v>
      </c>
      <c r="DM204" s="841">
        <f t="shared" ref="DM204" si="3535">SUM(DM199:DM203)</f>
        <v>0</v>
      </c>
      <c r="DN204" s="841">
        <f t="shared" ref="DN204" si="3536">SUM(DN199:DN203)</f>
        <v>0</v>
      </c>
      <c r="DO204" s="841">
        <f t="shared" ref="DO204" si="3537">SUM(DO199:DO203)</f>
        <v>0</v>
      </c>
      <c r="DP204" s="841">
        <f t="shared" ref="DP204" si="3538">SUM(DP199:DP203)</f>
        <v>0</v>
      </c>
      <c r="DQ204" s="2030">
        <f t="shared" ref="DQ204" si="3539">SUM(DQ199:DQ203)</f>
        <v>0</v>
      </c>
      <c r="DR204" s="841">
        <f t="shared" ref="DR204" si="3540">SUM(DR199:DR203)</f>
        <v>0</v>
      </c>
      <c r="DS204" s="841">
        <f t="shared" ref="DS204" si="3541">SUM(DS199:DS203)</f>
        <v>0</v>
      </c>
      <c r="DT204" s="841">
        <f t="shared" ref="DT204" si="3542">SUM(DT199:DT203)</f>
        <v>0</v>
      </c>
      <c r="DU204" s="841">
        <f t="shared" ref="DU204" si="3543">SUM(DU199:DU203)</f>
        <v>0</v>
      </c>
      <c r="DV204" s="2193">
        <f t="shared" ref="DV204" si="3544">SUM(DV199:DV203)</f>
        <v>0</v>
      </c>
      <c r="DW204" s="840">
        <f t="shared" ref="DW204" si="3545">SUM(DW199:DW203)</f>
        <v>0</v>
      </c>
      <c r="DX204" s="841">
        <f t="shared" ref="DX204" si="3546">SUM(DX199:DX203)</f>
        <v>0</v>
      </c>
      <c r="DY204" s="841">
        <f t="shared" ref="DY204" si="3547">SUM(DY199:DY203)</f>
        <v>0</v>
      </c>
      <c r="DZ204" s="841">
        <f t="shared" ref="DZ204" si="3548">SUM(DZ199:DZ203)</f>
        <v>0</v>
      </c>
      <c r="EA204" s="841">
        <f t="shared" ref="EA204" si="3549">SUM(EA199:EA203)</f>
        <v>0</v>
      </c>
      <c r="EB204" s="841">
        <f t="shared" ref="EB204" si="3550">SUM(EB199:EB203)</f>
        <v>0</v>
      </c>
      <c r="EC204" s="841">
        <f t="shared" ref="EC204" si="3551">SUM(EC199:EC203)</f>
        <v>0</v>
      </c>
      <c r="ED204" s="841">
        <f t="shared" ref="ED204" si="3552">SUM(ED199:ED203)</f>
        <v>0</v>
      </c>
      <c r="EE204" s="841">
        <f t="shared" ref="EE204" si="3553">SUM(EE199:EE203)</f>
        <v>0</v>
      </c>
      <c r="EF204" s="841">
        <f t="shared" ref="EF204" si="3554">SUM(EF199:EF203)</f>
        <v>0</v>
      </c>
      <c r="EG204" s="841">
        <f t="shared" ref="EG204" si="3555">SUM(EG199:EG203)</f>
        <v>0</v>
      </c>
      <c r="EH204" s="841">
        <f t="shared" ref="EH204" si="3556">SUM(EH199:EH203)</f>
        <v>0</v>
      </c>
      <c r="EI204" s="841">
        <f t="shared" ref="EI204" si="3557">SUM(EI199:EI203)</f>
        <v>0</v>
      </c>
      <c r="EJ204" s="841">
        <f t="shared" ref="EJ204" si="3558">SUM(EJ199:EJ203)</f>
        <v>0</v>
      </c>
      <c r="EK204" s="841">
        <f t="shared" ref="EK204" si="3559">SUM(EK199:EK203)</f>
        <v>0</v>
      </c>
      <c r="EL204" s="841">
        <f t="shared" ref="EL204" si="3560">SUM(EL199:EL203)</f>
        <v>0</v>
      </c>
      <c r="EM204" s="841">
        <f t="shared" ref="EM204" si="3561">SUM(EM199:EM203)</f>
        <v>0</v>
      </c>
      <c r="EN204" s="841">
        <f t="shared" ref="EN204" si="3562">SUM(EN199:EN203)</f>
        <v>0</v>
      </c>
      <c r="EO204" s="841">
        <f t="shared" ref="EO204" si="3563">SUM(EO199:EO203)</f>
        <v>0</v>
      </c>
      <c r="EP204" s="842">
        <f t="shared" ref="EP204" si="3564">EO204+EN204+EG204+EF204+EE204+ED204+EC204+EB204+EA204+DZ204+DY204+DX204+DW204</f>
        <v>0</v>
      </c>
      <c r="EQ204" s="841">
        <f>SUM(EQ199:EQ203)</f>
        <v>0</v>
      </c>
      <c r="ER204" s="841"/>
      <c r="ES204" s="841">
        <f t="shared" ref="ES204" si="3565">SUM(ES199:ES203)</f>
        <v>0</v>
      </c>
      <c r="ET204" s="841">
        <f t="shared" ref="ET204" si="3566">SUM(ET199:ET203)</f>
        <v>0</v>
      </c>
      <c r="EU204" s="841">
        <f t="shared" ref="EU204" si="3567">SUM(EU199:EU203)</f>
        <v>0</v>
      </c>
      <c r="EV204" s="841">
        <f t="shared" ref="EV204" si="3568">SUM(EV199:EV203)</f>
        <v>0</v>
      </c>
      <c r="EW204" s="841">
        <f t="shared" ref="EW204" si="3569">SUM(EW199:EW203)</f>
        <v>0</v>
      </c>
      <c r="EX204" s="841">
        <f t="shared" ref="EX204" si="3570">SUM(EX199:EX203)</f>
        <v>0</v>
      </c>
      <c r="EY204" s="841">
        <f t="shared" ref="EY204" si="3571">SUM(EY199:EY203)</f>
        <v>0</v>
      </c>
      <c r="EZ204" s="2030">
        <f t="shared" ref="EZ204" si="3572">SUM(EZ199:EZ203)</f>
        <v>0</v>
      </c>
      <c r="FA204" s="841">
        <f t="shared" ref="FA204" si="3573">SUM(FA199:FA203)</f>
        <v>0</v>
      </c>
      <c r="FB204" s="841">
        <f t="shared" ref="FB204" si="3574">SUM(FB199:FB203)</f>
        <v>0</v>
      </c>
      <c r="FC204" s="841">
        <f t="shared" ref="FC204" si="3575">SUM(FC199:FC203)</f>
        <v>0</v>
      </c>
      <c r="FD204" s="841">
        <f t="shared" ref="FD204" si="3576">SUM(FD199:FD203)</f>
        <v>0</v>
      </c>
      <c r="FE204" s="2193">
        <f t="shared" ref="FE204" si="3577">SUM(FE199:FE203)</f>
        <v>0</v>
      </c>
      <c r="FF204" s="142" t="s">
        <v>106</v>
      </c>
      <c r="FG204" s="846">
        <f>SUM(FG198:FG203)</f>
        <v>0</v>
      </c>
      <c r="FH204" s="847">
        <f t="shared" ref="FH204:FQ204" si="3578">SUM(FH198:FH203)</f>
        <v>0</v>
      </c>
      <c r="FI204" s="847">
        <f t="shared" si="3578"/>
        <v>0</v>
      </c>
      <c r="FJ204" s="848">
        <f t="shared" si="3578"/>
        <v>0</v>
      </c>
      <c r="FK204" s="846">
        <f t="shared" si="3578"/>
        <v>0</v>
      </c>
      <c r="FL204" s="847">
        <f t="shared" si="3578"/>
        <v>0</v>
      </c>
      <c r="FM204" s="847">
        <f t="shared" si="3578"/>
        <v>0</v>
      </c>
      <c r="FN204" s="848">
        <f t="shared" si="3578"/>
        <v>0</v>
      </c>
      <c r="FO204" s="846">
        <f t="shared" si="3578"/>
        <v>0</v>
      </c>
      <c r="FP204" s="847">
        <f t="shared" si="3578"/>
        <v>0</v>
      </c>
      <c r="FQ204" s="848">
        <f t="shared" si="3578"/>
        <v>0</v>
      </c>
      <c r="FR204" s="849">
        <f t="shared" si="3437"/>
        <v>0</v>
      </c>
      <c r="FS204" s="846">
        <f t="shared" ref="FS204" si="3579">SUM(FS198:FS203)</f>
        <v>0</v>
      </c>
      <c r="FT204" s="847">
        <f>SUM(FT198:FT203)</f>
        <v>0</v>
      </c>
      <c r="FU204" s="848">
        <f t="shared" ref="FU204:FY204" si="3580">SUM(FU198:FU203)</f>
        <v>0</v>
      </c>
      <c r="FV204" s="846">
        <f t="shared" si="3580"/>
        <v>0</v>
      </c>
      <c r="FW204" s="847">
        <f t="shared" si="3580"/>
        <v>0</v>
      </c>
      <c r="FX204" s="847">
        <f t="shared" si="3580"/>
        <v>0</v>
      </c>
      <c r="FY204" s="848">
        <f t="shared" si="3580"/>
        <v>0</v>
      </c>
      <c r="FZ204" s="850">
        <f t="shared" si="3442"/>
        <v>0</v>
      </c>
      <c r="GA204" s="851">
        <f t="shared" si="3443"/>
        <v>0</v>
      </c>
      <c r="GB204" s="851">
        <f t="shared" si="3444"/>
        <v>0</v>
      </c>
      <c r="GC204" s="849">
        <f t="shared" si="3445"/>
        <v>0</v>
      </c>
      <c r="GQ204" s="1750" t="s">
        <v>92</v>
      </c>
      <c r="GR204" s="6536" t="s">
        <v>24</v>
      </c>
      <c r="GS204" s="6537"/>
      <c r="GT204" s="6537"/>
      <c r="GU204" s="6537"/>
      <c r="GV204" s="6537"/>
      <c r="GW204" s="6537"/>
      <c r="GX204" s="6537"/>
      <c r="GY204" s="6537"/>
      <c r="GZ204" s="6537"/>
      <c r="HA204" s="6537"/>
      <c r="HB204" s="6537"/>
      <c r="HC204" s="6537"/>
      <c r="HD204" s="6537"/>
      <c r="HE204" s="6537"/>
      <c r="HF204" s="6537"/>
      <c r="HG204" s="6537"/>
      <c r="HH204" s="6537"/>
      <c r="HI204" s="6537"/>
      <c r="HJ204" s="6537"/>
      <c r="HK204" s="6537"/>
      <c r="HL204" s="6537"/>
      <c r="HM204" s="6537"/>
      <c r="HN204" s="6537"/>
      <c r="HO204" s="6537"/>
      <c r="HP204" s="6537"/>
      <c r="HQ204" s="6537"/>
      <c r="HR204" s="6537"/>
      <c r="HS204" s="6537"/>
      <c r="HT204" s="6537"/>
      <c r="HU204" s="6537"/>
      <c r="HV204" s="6537"/>
      <c r="HW204" s="6537"/>
      <c r="HX204" s="6537"/>
      <c r="HY204" s="6537"/>
      <c r="HZ204" s="6538"/>
      <c r="IA204" s="6536" t="s">
        <v>29</v>
      </c>
      <c r="IB204" s="6537"/>
      <c r="IC204" s="6537"/>
      <c r="ID204" s="6537"/>
      <c r="IE204" s="6537"/>
      <c r="IF204" s="6537"/>
      <c r="IG204" s="6537"/>
      <c r="IH204" s="6537"/>
      <c r="II204" s="6537"/>
      <c r="IJ204" s="6537"/>
      <c r="IK204" s="6537"/>
      <c r="IL204" s="6537"/>
      <c r="IM204" s="6537"/>
      <c r="IN204" s="6537"/>
      <c r="IO204" s="6537"/>
      <c r="IP204" s="6537"/>
      <c r="IQ204" s="6537"/>
      <c r="IR204" s="6537"/>
      <c r="IS204" s="6537"/>
      <c r="IT204" s="6537"/>
      <c r="IU204" s="6537"/>
      <c r="IV204" s="6537"/>
      <c r="IW204" s="6537"/>
      <c r="IX204" s="6537"/>
      <c r="IY204" s="6537"/>
      <c r="IZ204" s="6537"/>
      <c r="JA204" s="6537"/>
      <c r="JB204" s="6537"/>
      <c r="JC204" s="6537"/>
      <c r="JD204" s="6537"/>
      <c r="JE204" s="6537"/>
      <c r="JF204" s="6537"/>
      <c r="JG204" s="6537"/>
      <c r="JH204" s="6537"/>
      <c r="JI204" s="6538"/>
    </row>
    <row r="205" spans="1:269" ht="36.75" customHeight="1" thickBot="1">
      <c r="A205" s="6528" t="str">
        <f>IF(AND(GD198="ok",GD199="ok",GD200="ok",GD201="ok",GD202="ok",GD203="ok", H205 &lt;&gt;"فارغ"),"ok","wrong")</f>
        <v>wrong</v>
      </c>
      <c r="B205" s="6529"/>
      <c r="C205" s="6529"/>
      <c r="D205" s="6529"/>
      <c r="E205" s="6529"/>
      <c r="F205" s="6529"/>
      <c r="G205" s="6530"/>
      <c r="H205" s="6208" t="str">
        <f>IF(Z204=0,"فارغ","")</f>
        <v/>
      </c>
      <c r="I205" s="6209"/>
      <c r="J205" s="6209"/>
      <c r="K205" s="6209"/>
      <c r="L205" s="147"/>
      <c r="M205" s="148"/>
      <c r="N205" s="148"/>
      <c r="O205" s="149"/>
      <c r="P205" s="149"/>
      <c r="Q205" s="149"/>
      <c r="R205" s="148"/>
      <c r="S205" s="148"/>
      <c r="T205" s="148"/>
      <c r="U205" s="148"/>
      <c r="V205" s="148"/>
      <c r="W205" s="148"/>
      <c r="X205" s="148"/>
      <c r="Y205" s="148"/>
      <c r="Z205" s="149"/>
      <c r="AA205" s="149"/>
      <c r="AB205" s="149"/>
      <c r="AC205" s="148"/>
      <c r="AD205" s="148"/>
      <c r="AE205" s="148"/>
      <c r="AF205" s="150"/>
      <c r="AG205" s="148"/>
      <c r="AH205" s="148"/>
      <c r="AI205" s="151"/>
      <c r="AJ205" s="148"/>
      <c r="AK205" s="148"/>
      <c r="AL205" s="148"/>
      <c r="AM205" s="148"/>
      <c r="AN205" s="150"/>
      <c r="AO205" s="151"/>
      <c r="AP205" s="151"/>
      <c r="AQ205" s="151"/>
      <c r="AR205" s="152"/>
      <c r="AS205" s="151"/>
      <c r="AT205" s="153"/>
      <c r="AU205" s="148"/>
      <c r="AV205" s="148"/>
      <c r="AW205" s="148"/>
      <c r="AX205" s="148"/>
      <c r="AY205" s="148"/>
      <c r="AZ205" s="153"/>
      <c r="BA205" s="148"/>
      <c r="BB205" s="154"/>
      <c r="BC205" s="155"/>
      <c r="BD205" s="6531">
        <f>_xlfn.XLOOKUP(B200,التشكيل_القديم!$M$54:$M$92,التشكيل_القديم!$L$54:$L$92,0,0)</f>
        <v>16</v>
      </c>
      <c r="BE205" s="6505" t="str">
        <f>"(3)             "&amp; "عضو يسار الدائرة  /  "  &amp;B200</f>
        <v>(3)             عضو يسار الدائرة  /  احمد حسن احمد إبراهيم القاضي</v>
      </c>
      <c r="BF205" s="6506"/>
      <c r="BG205" s="6506"/>
      <c r="BH205" s="6506"/>
      <c r="BI205" s="6506"/>
      <c r="BJ205" s="6506"/>
      <c r="BK205" s="6506"/>
      <c r="BL205" s="6506"/>
      <c r="BM205" s="6506"/>
      <c r="BN205" s="6506"/>
      <c r="BO205" s="6506"/>
      <c r="BP205" s="6506"/>
      <c r="BQ205" s="6506"/>
      <c r="BR205" s="6506"/>
      <c r="BS205" s="6506"/>
      <c r="BT205" s="6506"/>
      <c r="BU205" s="6506"/>
      <c r="BV205" s="6506"/>
      <c r="BW205" s="6506"/>
      <c r="BX205" s="6506"/>
      <c r="BY205" s="6506"/>
      <c r="BZ205" s="6506"/>
      <c r="CA205" s="6506"/>
      <c r="CB205" s="6506"/>
      <c r="CC205" s="6506"/>
      <c r="CD205" s="6506"/>
      <c r="CE205" s="6506"/>
      <c r="CF205" s="6506"/>
      <c r="CG205" s="6506"/>
      <c r="CH205" s="6506"/>
      <c r="CI205" s="6506"/>
      <c r="CJ205" s="6506"/>
      <c r="CK205" s="6506"/>
      <c r="CL205" s="6506"/>
      <c r="CM205" s="859"/>
      <c r="CN205" s="6520">
        <f>IF(ISTEXT(B201),_xlfn.XLOOKUP(B201,التشكيل_القديم!$M$54:$M$92,التشكيل_القديم!$L$54:$L$92,0,0),0)</f>
        <v>0</v>
      </c>
      <c r="CO205" s="6505" t="str">
        <f>IF(B201&lt;&gt;"","(4)             "&amp;"عضو يسار  اليسار الدائرة /  "&amp;B201,"لا يوجد عضو رابع " )</f>
        <v xml:space="preserve">لا يوجد عضو رابع </v>
      </c>
      <c r="CP205" s="6506"/>
      <c r="CQ205" s="6506"/>
      <c r="CR205" s="6506"/>
      <c r="CS205" s="6506"/>
      <c r="CT205" s="6506"/>
      <c r="CU205" s="6506"/>
      <c r="CV205" s="6506"/>
      <c r="CW205" s="6506"/>
      <c r="CX205" s="6506"/>
      <c r="CY205" s="6506"/>
      <c r="CZ205" s="6506"/>
      <c r="DA205" s="6506"/>
      <c r="DB205" s="6506"/>
      <c r="DC205" s="6506"/>
      <c r="DD205" s="6506"/>
      <c r="DE205" s="6506"/>
      <c r="DF205" s="6506"/>
      <c r="DG205" s="6506"/>
      <c r="DH205" s="6506"/>
      <c r="DI205" s="6506"/>
      <c r="DJ205" s="6506"/>
      <c r="DK205" s="6506"/>
      <c r="DL205" s="6506"/>
      <c r="DM205" s="6506"/>
      <c r="DN205" s="6506"/>
      <c r="DO205" s="6506"/>
      <c r="DP205" s="6506"/>
      <c r="DQ205" s="6506"/>
      <c r="DR205" s="6506"/>
      <c r="DS205" s="6506"/>
      <c r="DT205" s="6506"/>
      <c r="DU205" s="6506"/>
      <c r="DV205" s="859"/>
      <c r="DW205" s="6520">
        <f>IF(ISTEXT(B203),_xlfn.XLOOKUP(B203,التشكيل_القديم!$M$54:$M$92,التشكيل_القديم!$L$54:$L$92,0,0),0)</f>
        <v>0</v>
      </c>
      <c r="DX205" s="6505" t="str">
        <f>IF(B203&lt;&gt;"","(5)             "&amp;"عضو يسار يسار اليسار الدائرة /  "&amp;B203,"لا يوجد عضو سادس " )</f>
        <v xml:space="preserve">لا يوجد عضو سادس </v>
      </c>
      <c r="DY205" s="6506"/>
      <c r="DZ205" s="6506"/>
      <c r="EA205" s="6506"/>
      <c r="EB205" s="6506"/>
      <c r="EC205" s="6506"/>
      <c r="ED205" s="6506"/>
      <c r="EE205" s="6506"/>
      <c r="EF205" s="6506"/>
      <c r="EG205" s="6506"/>
      <c r="EH205" s="6506"/>
      <c r="EI205" s="6506"/>
      <c r="EJ205" s="6506"/>
      <c r="EK205" s="6506"/>
      <c r="EL205" s="6506"/>
      <c r="EM205" s="6506"/>
      <c r="EN205" s="6506"/>
      <c r="EO205" s="6506"/>
      <c r="EP205" s="6506"/>
      <c r="EQ205" s="6506"/>
      <c r="ER205" s="6506"/>
      <c r="ES205" s="6506"/>
      <c r="ET205" s="6506"/>
      <c r="EU205" s="6506"/>
      <c r="EV205" s="6506"/>
      <c r="EW205" s="6506"/>
      <c r="EX205" s="6506"/>
      <c r="EY205" s="6506"/>
      <c r="EZ205" s="6506"/>
      <c r="FA205" s="6506"/>
      <c r="FB205" s="6506"/>
      <c r="FC205" s="6506"/>
      <c r="FD205" s="6506"/>
      <c r="FE205" s="859"/>
      <c r="FF205" s="6522" t="s">
        <v>1239</v>
      </c>
      <c r="FG205" s="6523"/>
      <c r="FH205" s="6523"/>
      <c r="FI205" s="6523"/>
      <c r="FJ205" s="6523"/>
      <c r="FK205" s="6523"/>
      <c r="FL205" s="6523"/>
      <c r="FM205" s="6523"/>
      <c r="FN205" s="6523"/>
      <c r="FO205" s="6523"/>
      <c r="FP205" s="6523"/>
      <c r="FQ205" s="6523"/>
      <c r="FR205" s="6523"/>
      <c r="FS205" s="6523"/>
      <c r="FT205" s="6523"/>
      <c r="FU205" s="6523"/>
      <c r="FV205" s="6523"/>
      <c r="FW205" s="6523"/>
      <c r="FX205" s="6523"/>
      <c r="FY205" s="6523"/>
      <c r="FZ205" s="6523"/>
      <c r="GA205" s="6523"/>
      <c r="GB205" s="6523"/>
      <c r="GC205" s="6523"/>
      <c r="GD205" s="6523"/>
      <c r="GE205" s="6523"/>
      <c r="GF205" s="6523"/>
      <c r="GG205" s="6523"/>
      <c r="GH205" s="6523"/>
      <c r="GI205" s="6524"/>
      <c r="GQ205" s="6594" t="s">
        <v>163</v>
      </c>
      <c r="GR205" s="6596" t="s">
        <v>100</v>
      </c>
      <c r="GS205" s="6597"/>
      <c r="GT205" s="6597"/>
      <c r="GU205" s="6597"/>
      <c r="GV205" s="6597"/>
      <c r="GW205" s="6597"/>
      <c r="GX205" s="6597"/>
      <c r="GY205" s="6597"/>
      <c r="GZ205" s="6597"/>
      <c r="HA205" s="6597"/>
      <c r="HB205" s="6597"/>
      <c r="HC205" s="6597"/>
      <c r="HD205" s="6597"/>
      <c r="HE205" s="6597"/>
      <c r="HF205" s="6597"/>
      <c r="HG205" s="6597"/>
      <c r="HH205" s="6597"/>
      <c r="HI205" s="6597"/>
      <c r="HJ205" s="6598"/>
      <c r="HK205" s="6599" t="s">
        <v>930</v>
      </c>
      <c r="HL205" s="6602" t="s">
        <v>102</v>
      </c>
      <c r="HM205" s="6605" t="s">
        <v>103</v>
      </c>
      <c r="HN205" s="6606"/>
      <c r="HO205" s="6606"/>
      <c r="HP205" s="6606"/>
      <c r="HQ205" s="6606"/>
      <c r="HR205" s="6607"/>
      <c r="HS205" s="6605" t="s">
        <v>104</v>
      </c>
      <c r="HT205" s="6606"/>
      <c r="HU205" s="6607"/>
      <c r="HV205" s="6614" t="s">
        <v>105</v>
      </c>
      <c r="HW205" s="6617" t="s">
        <v>106</v>
      </c>
      <c r="HX205" s="6618" t="s">
        <v>99</v>
      </c>
      <c r="HY205" s="6619"/>
      <c r="HZ205" s="6620"/>
      <c r="IA205" s="6596" t="s">
        <v>100</v>
      </c>
      <c r="IB205" s="6597"/>
      <c r="IC205" s="6597"/>
      <c r="ID205" s="6597"/>
      <c r="IE205" s="6597"/>
      <c r="IF205" s="6597"/>
      <c r="IG205" s="6597"/>
      <c r="IH205" s="6597"/>
      <c r="II205" s="6597"/>
      <c r="IJ205" s="6597"/>
      <c r="IK205" s="6597"/>
      <c r="IL205" s="6597"/>
      <c r="IM205" s="6597"/>
      <c r="IN205" s="6597"/>
      <c r="IO205" s="6597"/>
      <c r="IP205" s="6597"/>
      <c r="IQ205" s="6597"/>
      <c r="IR205" s="6597"/>
      <c r="IS205" s="6598"/>
      <c r="IT205" s="6599" t="s">
        <v>930</v>
      </c>
      <c r="IU205" s="6602" t="s">
        <v>102</v>
      </c>
      <c r="IV205" s="6605" t="s">
        <v>103</v>
      </c>
      <c r="IW205" s="6606"/>
      <c r="IX205" s="6606"/>
      <c r="IY205" s="6606"/>
      <c r="IZ205" s="6606"/>
      <c r="JA205" s="6607"/>
      <c r="JB205" s="6605" t="s">
        <v>104</v>
      </c>
      <c r="JC205" s="6606"/>
      <c r="JD205" s="6607"/>
      <c r="JE205" s="6614" t="s">
        <v>105</v>
      </c>
      <c r="JF205" s="6617" t="s">
        <v>106</v>
      </c>
      <c r="JG205" s="6618" t="s">
        <v>99</v>
      </c>
      <c r="JH205" s="6619"/>
      <c r="JI205" s="6620"/>
    </row>
    <row r="206" spans="1:269" ht="36.75" customHeight="1" thickTop="1" thickBot="1">
      <c r="A206" s="6205"/>
      <c r="B206" s="6206"/>
      <c r="C206" s="6206"/>
      <c r="D206" s="6206"/>
      <c r="E206" s="6206"/>
      <c r="F206" s="6206"/>
      <c r="G206" s="6207"/>
      <c r="H206" s="6208"/>
      <c r="I206" s="6209"/>
      <c r="J206" s="6209"/>
      <c r="K206" s="6209"/>
      <c r="L206" s="147"/>
      <c r="M206" s="148"/>
      <c r="N206" s="148"/>
      <c r="O206" s="148"/>
      <c r="P206" s="148"/>
      <c r="Q206" s="148"/>
      <c r="R206" s="148"/>
      <c r="S206" s="148"/>
      <c r="T206" s="148"/>
      <c r="U206" s="148"/>
      <c r="V206" s="148"/>
      <c r="W206" s="148"/>
      <c r="X206" s="148"/>
      <c r="Y206" s="148"/>
      <c r="Z206" s="160"/>
      <c r="AA206" s="148"/>
      <c r="AB206" s="148"/>
      <c r="AC206" s="148"/>
      <c r="AD206" s="148"/>
      <c r="AE206" s="148"/>
      <c r="AF206" s="150"/>
      <c r="AG206" s="148"/>
      <c r="AH206" s="148"/>
      <c r="AI206" s="151"/>
      <c r="AJ206" s="148"/>
      <c r="AK206" s="148"/>
      <c r="AL206" s="148"/>
      <c r="AM206" s="148"/>
      <c r="AN206" s="150"/>
      <c r="AO206" s="151"/>
      <c r="AP206" s="151"/>
      <c r="AQ206" s="151"/>
      <c r="AR206" s="152"/>
      <c r="AS206" s="151"/>
      <c r="AT206" s="153"/>
      <c r="AU206" s="148"/>
      <c r="AV206" s="148"/>
      <c r="AW206" s="148"/>
      <c r="AX206" s="148"/>
      <c r="AY206" s="148"/>
      <c r="AZ206" s="153"/>
      <c r="BA206" s="148"/>
      <c r="BB206" s="154"/>
      <c r="BC206" s="155"/>
      <c r="BD206" s="6532"/>
      <c r="BE206" s="6507"/>
      <c r="BF206" s="6508"/>
      <c r="BG206" s="6508"/>
      <c r="BH206" s="6508"/>
      <c r="BI206" s="6508"/>
      <c r="BJ206" s="6508"/>
      <c r="BK206" s="6508"/>
      <c r="BL206" s="6508"/>
      <c r="BM206" s="6508"/>
      <c r="BN206" s="6508"/>
      <c r="BO206" s="6508"/>
      <c r="BP206" s="6508"/>
      <c r="BQ206" s="6508"/>
      <c r="BR206" s="6508"/>
      <c r="BS206" s="6508"/>
      <c r="BT206" s="6508"/>
      <c r="BU206" s="6508"/>
      <c r="BV206" s="6508"/>
      <c r="BW206" s="6508"/>
      <c r="BX206" s="6508"/>
      <c r="BY206" s="6508"/>
      <c r="BZ206" s="6508"/>
      <c r="CA206" s="6508"/>
      <c r="CB206" s="6508"/>
      <c r="CC206" s="6508"/>
      <c r="CD206" s="6508"/>
      <c r="CE206" s="6508"/>
      <c r="CF206" s="6508"/>
      <c r="CG206" s="6508"/>
      <c r="CH206" s="6508"/>
      <c r="CI206" s="6508"/>
      <c r="CJ206" s="6508"/>
      <c r="CK206" s="6508"/>
      <c r="CL206" s="6508"/>
      <c r="CM206" s="860"/>
      <c r="CN206" s="6521"/>
      <c r="CO206" s="6507"/>
      <c r="CP206" s="6508"/>
      <c r="CQ206" s="6508"/>
      <c r="CR206" s="6508"/>
      <c r="CS206" s="6508"/>
      <c r="CT206" s="6508"/>
      <c r="CU206" s="6508"/>
      <c r="CV206" s="6508"/>
      <c r="CW206" s="6508"/>
      <c r="CX206" s="6508"/>
      <c r="CY206" s="6508"/>
      <c r="CZ206" s="6508"/>
      <c r="DA206" s="6508"/>
      <c r="DB206" s="6508"/>
      <c r="DC206" s="6508"/>
      <c r="DD206" s="6508"/>
      <c r="DE206" s="6508"/>
      <c r="DF206" s="6508"/>
      <c r="DG206" s="6508"/>
      <c r="DH206" s="6508"/>
      <c r="DI206" s="6508"/>
      <c r="DJ206" s="6508"/>
      <c r="DK206" s="6508"/>
      <c r="DL206" s="6508"/>
      <c r="DM206" s="6508"/>
      <c r="DN206" s="6508"/>
      <c r="DO206" s="6508"/>
      <c r="DP206" s="6508"/>
      <c r="DQ206" s="6508"/>
      <c r="DR206" s="6508"/>
      <c r="DS206" s="6508"/>
      <c r="DT206" s="6508"/>
      <c r="DU206" s="6508"/>
      <c r="DV206" s="866"/>
      <c r="DW206" s="6521"/>
      <c r="DX206" s="6507"/>
      <c r="DY206" s="6508"/>
      <c r="DZ206" s="6508"/>
      <c r="EA206" s="6508"/>
      <c r="EB206" s="6508"/>
      <c r="EC206" s="6508"/>
      <c r="ED206" s="6508"/>
      <c r="EE206" s="6508"/>
      <c r="EF206" s="6508"/>
      <c r="EG206" s="6508"/>
      <c r="EH206" s="6508"/>
      <c r="EI206" s="6508"/>
      <c r="EJ206" s="6508"/>
      <c r="EK206" s="6508"/>
      <c r="EL206" s="6508"/>
      <c r="EM206" s="6508"/>
      <c r="EN206" s="6508"/>
      <c r="EO206" s="6508"/>
      <c r="EP206" s="6508"/>
      <c r="EQ206" s="6508"/>
      <c r="ER206" s="6508"/>
      <c r="ES206" s="6508"/>
      <c r="ET206" s="6508"/>
      <c r="EU206" s="6508"/>
      <c r="EV206" s="6508"/>
      <c r="EW206" s="6508"/>
      <c r="EX206" s="6508"/>
      <c r="EY206" s="6508"/>
      <c r="EZ206" s="6508"/>
      <c r="FA206" s="6508"/>
      <c r="FB206" s="6508"/>
      <c r="FC206" s="6508"/>
      <c r="FD206" s="6508"/>
      <c r="FE206" s="866"/>
      <c r="FF206" s="2114"/>
      <c r="FG206" s="6348" t="s">
        <v>23</v>
      </c>
      <c r="FH206" s="6349"/>
      <c r="FI206" s="6349"/>
      <c r="FJ206" s="6350"/>
      <c r="FK206" s="6370" t="s">
        <v>33</v>
      </c>
      <c r="FL206" s="6370"/>
      <c r="FM206" s="6370"/>
      <c r="FN206" s="6371"/>
      <c r="FO206" s="6351" t="s">
        <v>184</v>
      </c>
      <c r="FP206" s="6352"/>
      <c r="FQ206" s="6352"/>
      <c r="FR206" s="6353"/>
      <c r="FS206" s="6366" t="s">
        <v>185</v>
      </c>
      <c r="FT206" s="6367"/>
      <c r="FU206" s="6367"/>
      <c r="FV206" s="6368"/>
      <c r="FW206" s="6354" t="s">
        <v>200</v>
      </c>
      <c r="FX206" s="6355"/>
      <c r="FY206" s="6355"/>
      <c r="FZ206" s="6356"/>
      <c r="GA206" s="6338" t="s">
        <v>597</v>
      </c>
      <c r="GB206" s="6339"/>
      <c r="GC206" s="6339"/>
      <c r="GD206" s="6340"/>
      <c r="GE206" s="6525" t="s">
        <v>598</v>
      </c>
      <c r="GF206" s="6526"/>
      <c r="GG206" s="6526"/>
      <c r="GH206" s="6526"/>
      <c r="GI206" s="6527"/>
      <c r="GQ206" s="6595"/>
      <c r="GR206" s="6558" t="s">
        <v>120</v>
      </c>
      <c r="GS206" s="6559"/>
      <c r="GT206" s="6559"/>
      <c r="GU206" s="6559"/>
      <c r="GV206" s="6559"/>
      <c r="GW206" s="6559"/>
      <c r="GX206" s="6560"/>
      <c r="GY206" s="6561" t="s">
        <v>121</v>
      </c>
      <c r="GZ206" s="6542"/>
      <c r="HA206" s="6542"/>
      <c r="HB206" s="6542"/>
      <c r="HC206" s="6542"/>
      <c r="HD206" s="6542"/>
      <c r="HE206" s="6542"/>
      <c r="HF206" s="6542"/>
      <c r="HG206" s="6542"/>
      <c r="HH206" s="6542"/>
      <c r="HI206" s="6542"/>
      <c r="HJ206" s="6562" t="s">
        <v>122</v>
      </c>
      <c r="HK206" s="6600"/>
      <c r="HL206" s="6603"/>
      <c r="HM206" s="6608"/>
      <c r="HN206" s="6609"/>
      <c r="HO206" s="6609"/>
      <c r="HP206" s="6609"/>
      <c r="HQ206" s="6609"/>
      <c r="HR206" s="6610"/>
      <c r="HS206" s="6608"/>
      <c r="HT206" s="6609"/>
      <c r="HU206" s="6610"/>
      <c r="HV206" s="6615"/>
      <c r="HW206" s="6565"/>
      <c r="HX206" s="6565" t="s">
        <v>131</v>
      </c>
      <c r="HY206" s="6565" t="s">
        <v>114</v>
      </c>
      <c r="HZ206" s="6567" t="s">
        <v>212</v>
      </c>
      <c r="IA206" s="6558" t="s">
        <v>120</v>
      </c>
      <c r="IB206" s="6559"/>
      <c r="IC206" s="6559"/>
      <c r="ID206" s="6559"/>
      <c r="IE206" s="6559"/>
      <c r="IF206" s="6559"/>
      <c r="IG206" s="6560"/>
      <c r="IH206" s="6561" t="s">
        <v>121</v>
      </c>
      <c r="II206" s="6542"/>
      <c r="IJ206" s="6542"/>
      <c r="IK206" s="6542"/>
      <c r="IL206" s="6542"/>
      <c r="IM206" s="6542"/>
      <c r="IN206" s="6542"/>
      <c r="IO206" s="6542"/>
      <c r="IP206" s="6542"/>
      <c r="IQ206" s="6542"/>
      <c r="IR206" s="6542"/>
      <c r="IS206" s="6562" t="s">
        <v>122</v>
      </c>
      <c r="IT206" s="6600"/>
      <c r="IU206" s="6603"/>
      <c r="IV206" s="6608"/>
      <c r="IW206" s="6609"/>
      <c r="IX206" s="6609"/>
      <c r="IY206" s="6609"/>
      <c r="IZ206" s="6609"/>
      <c r="JA206" s="6610"/>
      <c r="JB206" s="6608"/>
      <c r="JC206" s="6609"/>
      <c r="JD206" s="6610"/>
      <c r="JE206" s="6615"/>
      <c r="JF206" s="6565"/>
      <c r="JG206" s="6565" t="s">
        <v>131</v>
      </c>
      <c r="JH206" s="6565" t="s">
        <v>114</v>
      </c>
      <c r="JI206" s="6567" t="s">
        <v>212</v>
      </c>
    </row>
    <row r="207" spans="1:269" ht="36.75" customHeight="1" thickTop="1" thickBot="1">
      <c r="A207" s="143"/>
      <c r="B207" s="157"/>
      <c r="C207" s="157"/>
      <c r="D207" s="157"/>
      <c r="E207" s="158"/>
      <c r="F207" s="158"/>
      <c r="G207" s="159"/>
      <c r="H207" s="144"/>
      <c r="I207" s="144"/>
      <c r="J207" s="145"/>
      <c r="K207" s="146"/>
      <c r="L207" s="2186" t="str">
        <f>الاعدادات!$D$14</f>
        <v>2023 وما قبلها</v>
      </c>
      <c r="M207" s="148"/>
      <c r="N207" s="148"/>
      <c r="O207" s="148"/>
      <c r="P207" s="148"/>
      <c r="Q207" s="148"/>
      <c r="R207" s="148"/>
      <c r="S207" s="148"/>
      <c r="T207" s="148"/>
      <c r="U207" s="148"/>
      <c r="V207" s="148"/>
      <c r="W207" s="148"/>
      <c r="X207" s="148"/>
      <c r="Y207" s="148"/>
      <c r="Z207" s="160"/>
      <c r="AA207" s="148"/>
      <c r="AB207" s="148"/>
      <c r="AC207" s="148"/>
      <c r="AD207" s="148"/>
      <c r="AE207" s="148"/>
      <c r="AF207" s="150"/>
      <c r="AG207" s="148"/>
      <c r="AH207" s="148"/>
      <c r="AI207" s="151"/>
      <c r="AJ207" s="148"/>
      <c r="AK207" s="148"/>
      <c r="AL207" s="148"/>
      <c r="AM207" s="148"/>
      <c r="AN207" s="150"/>
      <c r="AO207" s="151"/>
      <c r="AP207" s="151"/>
      <c r="AQ207" s="151"/>
      <c r="AR207" s="152"/>
      <c r="AS207" s="151"/>
      <c r="AT207" s="153"/>
      <c r="AU207" s="148"/>
      <c r="AV207" s="148"/>
      <c r="AW207" s="148"/>
      <c r="AX207" s="148"/>
      <c r="AY207" s="148"/>
      <c r="AZ207" s="153"/>
      <c r="BA207" s="148"/>
      <c r="BB207" s="154"/>
      <c r="BC207" s="155"/>
      <c r="BD207" s="2186" t="str">
        <f>الاعدادات!$D$14</f>
        <v>2023 وما قبلها</v>
      </c>
      <c r="BE207" s="82"/>
      <c r="BF207" s="83"/>
      <c r="BG207" s="83"/>
      <c r="BH207" s="84"/>
      <c r="BI207" s="84"/>
      <c r="BJ207" s="84"/>
      <c r="BK207" s="85"/>
      <c r="BL207" s="86"/>
      <c r="BM207" s="87"/>
      <c r="BN207" s="87"/>
      <c r="BO207" s="88"/>
      <c r="BP207" s="88"/>
      <c r="BQ207" s="88"/>
      <c r="BR207" s="88"/>
      <c r="BS207" s="88"/>
      <c r="BT207" s="88"/>
      <c r="BU207" s="88"/>
      <c r="BV207" s="88"/>
      <c r="BW207" s="89"/>
      <c r="BX207" s="77">
        <f t="shared" ref="BX207:BX209" si="3581">SUM(BE207:BW207)</f>
        <v>0</v>
      </c>
      <c r="BY207" s="90"/>
      <c r="BZ207" s="855"/>
      <c r="CA207" s="91"/>
      <c r="CB207" s="92"/>
      <c r="CC207" s="93"/>
      <c r="CD207" s="94"/>
      <c r="CE207" s="95"/>
      <c r="CF207" s="96"/>
      <c r="CG207" s="97"/>
      <c r="CH207" s="98"/>
      <c r="CI207" s="99"/>
      <c r="CJ207" s="79">
        <f t="shared" ref="CJ207:CJ208" si="3582">SUM(BX207:CI207)</f>
        <v>0</v>
      </c>
      <c r="CK207" s="104"/>
      <c r="CL207" s="92"/>
      <c r="CM207" s="861"/>
      <c r="CN207" s="82"/>
      <c r="CO207" s="83"/>
      <c r="CP207" s="83"/>
      <c r="CQ207" s="84"/>
      <c r="CR207" s="84"/>
      <c r="CS207" s="84"/>
      <c r="CT207" s="85"/>
      <c r="CU207" s="86"/>
      <c r="CV207" s="87"/>
      <c r="CW207" s="87"/>
      <c r="CX207" s="88"/>
      <c r="CY207" s="88"/>
      <c r="CZ207" s="88"/>
      <c r="DA207" s="88"/>
      <c r="DB207" s="88"/>
      <c r="DC207" s="88"/>
      <c r="DD207" s="88"/>
      <c r="DE207" s="88"/>
      <c r="DF207" s="89"/>
      <c r="DG207" s="161">
        <f t="shared" ref="DG207:DG209" si="3583">SUM(CN207:DF207)</f>
        <v>0</v>
      </c>
      <c r="DH207" s="90"/>
      <c r="DI207" s="855"/>
      <c r="DJ207" s="168"/>
      <c r="DK207" s="92"/>
      <c r="DL207" s="93"/>
      <c r="DM207" s="94"/>
      <c r="DN207" s="95"/>
      <c r="DO207" s="96"/>
      <c r="DP207" s="97"/>
      <c r="DQ207" s="98"/>
      <c r="DR207" s="99"/>
      <c r="DS207" s="79">
        <f t="shared" ref="DS207:DS209" si="3584">SUM(DG207:DR207)</f>
        <v>0</v>
      </c>
      <c r="DT207" s="104"/>
      <c r="DU207" s="92"/>
      <c r="DV207" s="864"/>
      <c r="DW207" s="82"/>
      <c r="DX207" s="83"/>
      <c r="DY207" s="83"/>
      <c r="DZ207" s="84"/>
      <c r="EA207" s="84"/>
      <c r="EB207" s="84"/>
      <c r="EC207" s="85"/>
      <c r="ED207" s="86"/>
      <c r="EE207" s="87"/>
      <c r="EF207" s="87"/>
      <c r="EG207" s="88"/>
      <c r="EH207" s="88"/>
      <c r="EI207" s="88"/>
      <c r="EJ207" s="88"/>
      <c r="EK207" s="88"/>
      <c r="EL207" s="88"/>
      <c r="EM207" s="88"/>
      <c r="EN207" s="88"/>
      <c r="EO207" s="89"/>
      <c r="EP207" s="161">
        <f t="shared" ref="EP207:EP209" si="3585">SUM(DW207:EO207)</f>
        <v>0</v>
      </c>
      <c r="EQ207" s="90"/>
      <c r="ER207" s="855"/>
      <c r="ES207" s="168"/>
      <c r="ET207" s="92"/>
      <c r="EU207" s="93"/>
      <c r="EV207" s="94"/>
      <c r="EW207" s="95"/>
      <c r="EX207" s="96"/>
      <c r="EY207" s="97"/>
      <c r="EZ207" s="98"/>
      <c r="FA207" s="99"/>
      <c r="FB207" s="79">
        <f t="shared" ref="FB207:FB210" si="3586">SUM(EP207:FA207)</f>
        <v>0</v>
      </c>
      <c r="FC207" s="104"/>
      <c r="FD207" s="92"/>
      <c r="FE207" s="864"/>
      <c r="FF207" s="162" t="s">
        <v>163</v>
      </c>
      <c r="FG207" s="838" t="s">
        <v>190</v>
      </c>
      <c r="FH207" s="838" t="s">
        <v>203</v>
      </c>
      <c r="FI207" s="838" t="s">
        <v>204</v>
      </c>
      <c r="FJ207" s="839" t="s">
        <v>116</v>
      </c>
      <c r="FK207" s="838" t="s">
        <v>190</v>
      </c>
      <c r="FL207" s="838" t="s">
        <v>203</v>
      </c>
      <c r="FM207" s="838" t="s">
        <v>204</v>
      </c>
      <c r="FN207" s="839" t="s">
        <v>116</v>
      </c>
      <c r="FO207" s="838" t="s">
        <v>190</v>
      </c>
      <c r="FP207" s="838" t="s">
        <v>203</v>
      </c>
      <c r="FQ207" s="838" t="s">
        <v>204</v>
      </c>
      <c r="FR207" s="839" t="s">
        <v>116</v>
      </c>
      <c r="FS207" s="838" t="s">
        <v>190</v>
      </c>
      <c r="FT207" s="838" t="s">
        <v>203</v>
      </c>
      <c r="FU207" s="838" t="s">
        <v>204</v>
      </c>
      <c r="FV207" s="839" t="s">
        <v>116</v>
      </c>
      <c r="FW207" s="838" t="s">
        <v>190</v>
      </c>
      <c r="FX207" s="838" t="s">
        <v>203</v>
      </c>
      <c r="FY207" s="838" t="s">
        <v>204</v>
      </c>
      <c r="FZ207" s="839" t="s">
        <v>116</v>
      </c>
      <c r="GA207" s="838" t="s">
        <v>190</v>
      </c>
      <c r="GB207" s="838" t="s">
        <v>203</v>
      </c>
      <c r="GC207" s="838" t="s">
        <v>204</v>
      </c>
      <c r="GD207" s="839" t="s">
        <v>116</v>
      </c>
      <c r="GE207" s="852" t="s">
        <v>205</v>
      </c>
      <c r="GF207" s="838" t="s">
        <v>190</v>
      </c>
      <c r="GG207" s="838" t="s">
        <v>203</v>
      </c>
      <c r="GH207" s="838" t="s">
        <v>204</v>
      </c>
      <c r="GI207" s="839" t="s">
        <v>116</v>
      </c>
      <c r="GQ207" s="6595"/>
      <c r="GR207" s="6570" t="s">
        <v>151</v>
      </c>
      <c r="GS207" s="6553" t="s">
        <v>152</v>
      </c>
      <c r="GT207" s="6553" t="s">
        <v>153</v>
      </c>
      <c r="GU207" s="6553" t="s">
        <v>154</v>
      </c>
      <c r="GV207" s="6553" t="s">
        <v>155</v>
      </c>
      <c r="GW207" s="6553" t="s">
        <v>156</v>
      </c>
      <c r="GX207" s="6553" t="s">
        <v>157</v>
      </c>
      <c r="GY207" s="6554" t="s">
        <v>158</v>
      </c>
      <c r="GZ207" s="6556" t="s">
        <v>159</v>
      </c>
      <c r="HA207" s="6539" t="s">
        <v>160</v>
      </c>
      <c r="HB207" s="6539" t="s">
        <v>161</v>
      </c>
      <c r="HC207" s="6539" t="s">
        <v>162</v>
      </c>
      <c r="HD207" s="6541" t="s">
        <v>641</v>
      </c>
      <c r="HE207" s="6542"/>
      <c r="HF207" s="6543"/>
      <c r="HG207" s="6541" t="s">
        <v>642</v>
      </c>
      <c r="HH207" s="6542"/>
      <c r="HI207" s="6543"/>
      <c r="HJ207" s="6563"/>
      <c r="HK207" s="6600"/>
      <c r="HL207" s="6603"/>
      <c r="HM207" s="6608"/>
      <c r="HN207" s="6609"/>
      <c r="HO207" s="6609"/>
      <c r="HP207" s="6609"/>
      <c r="HQ207" s="6609"/>
      <c r="HR207" s="6610"/>
      <c r="HS207" s="6611"/>
      <c r="HT207" s="6612"/>
      <c r="HU207" s="6613"/>
      <c r="HV207" s="6615"/>
      <c r="HW207" s="6565"/>
      <c r="HX207" s="6565"/>
      <c r="HY207" s="6565"/>
      <c r="HZ207" s="6568"/>
      <c r="IA207" s="6570" t="s">
        <v>151</v>
      </c>
      <c r="IB207" s="6553" t="s">
        <v>152</v>
      </c>
      <c r="IC207" s="6553" t="s">
        <v>153</v>
      </c>
      <c r="ID207" s="6553" t="s">
        <v>154</v>
      </c>
      <c r="IE207" s="6553" t="s">
        <v>155</v>
      </c>
      <c r="IF207" s="6553" t="s">
        <v>156</v>
      </c>
      <c r="IG207" s="6553" t="s">
        <v>157</v>
      </c>
      <c r="IH207" s="6554" t="s">
        <v>158</v>
      </c>
      <c r="II207" s="6556" t="s">
        <v>159</v>
      </c>
      <c r="IJ207" s="6539" t="s">
        <v>160</v>
      </c>
      <c r="IK207" s="6539" t="s">
        <v>161</v>
      </c>
      <c r="IL207" s="6539" t="s">
        <v>162</v>
      </c>
      <c r="IM207" s="6541" t="s">
        <v>641</v>
      </c>
      <c r="IN207" s="6542"/>
      <c r="IO207" s="6543"/>
      <c r="IP207" s="6541" t="s">
        <v>642</v>
      </c>
      <c r="IQ207" s="6542"/>
      <c r="IR207" s="6543"/>
      <c r="IS207" s="6563"/>
      <c r="IT207" s="6600"/>
      <c r="IU207" s="6603"/>
      <c r="IV207" s="6608"/>
      <c r="IW207" s="6609"/>
      <c r="IX207" s="6609"/>
      <c r="IY207" s="6609"/>
      <c r="IZ207" s="6609"/>
      <c r="JA207" s="6610"/>
      <c r="JB207" s="6611"/>
      <c r="JC207" s="6612"/>
      <c r="JD207" s="6613"/>
      <c r="JE207" s="6615"/>
      <c r="JF207" s="6565"/>
      <c r="JG207" s="6565"/>
      <c r="JH207" s="6565"/>
      <c r="JI207" s="6568"/>
    </row>
    <row r="208" spans="1:269" ht="36.75" customHeight="1" thickTop="1" thickBot="1">
      <c r="A208" s="143"/>
      <c r="B208" s="157"/>
      <c r="C208" s="157"/>
      <c r="D208" s="157"/>
      <c r="E208" s="158"/>
      <c r="F208" s="158"/>
      <c r="G208" s="159"/>
      <c r="H208" s="144"/>
      <c r="I208" s="144"/>
      <c r="J208" s="145"/>
      <c r="K208" s="146"/>
      <c r="L208" s="2187">
        <f>الاعدادات!$D$15</f>
        <v>2024</v>
      </c>
      <c r="M208" s="148"/>
      <c r="N208" s="148"/>
      <c r="O208" s="148"/>
      <c r="P208" s="148"/>
      <c r="Q208" s="148"/>
      <c r="R208" s="148"/>
      <c r="S208" s="148"/>
      <c r="T208" s="148"/>
      <c r="U208" s="148"/>
      <c r="V208" s="148"/>
      <c r="W208" s="148"/>
      <c r="X208" s="148"/>
      <c r="Y208" s="148"/>
      <c r="Z208" s="160"/>
      <c r="AA208" s="148"/>
      <c r="AB208" s="148"/>
      <c r="AC208" s="148"/>
      <c r="AD208" s="148"/>
      <c r="AE208" s="148"/>
      <c r="AF208" s="150"/>
      <c r="AG208" s="148"/>
      <c r="AH208" s="148"/>
      <c r="AI208" s="151"/>
      <c r="AJ208" s="148"/>
      <c r="AK208" s="148"/>
      <c r="AL208" s="148"/>
      <c r="AM208" s="148"/>
      <c r="AN208" s="150"/>
      <c r="AO208" s="151"/>
      <c r="AP208" s="151"/>
      <c r="AQ208" s="151"/>
      <c r="AR208" s="152"/>
      <c r="AS208" s="151"/>
      <c r="AT208" s="153"/>
      <c r="AU208" s="148"/>
      <c r="AV208" s="148"/>
      <c r="AW208" s="148"/>
      <c r="AX208" s="148"/>
      <c r="AY208" s="148"/>
      <c r="AZ208" s="153"/>
      <c r="BA208" s="148"/>
      <c r="BB208" s="154"/>
      <c r="BC208" s="155"/>
      <c r="BD208" s="2187">
        <f>الاعدادات!$D$15</f>
        <v>2024</v>
      </c>
      <c r="BE208" s="82"/>
      <c r="BF208" s="83"/>
      <c r="BG208" s="83"/>
      <c r="BH208" s="84"/>
      <c r="BI208" s="84"/>
      <c r="BJ208" s="84"/>
      <c r="BK208" s="85"/>
      <c r="BL208" s="86"/>
      <c r="BM208" s="87"/>
      <c r="BN208" s="87"/>
      <c r="BO208" s="88"/>
      <c r="BP208" s="88"/>
      <c r="BQ208" s="88"/>
      <c r="BR208" s="88"/>
      <c r="BS208" s="88"/>
      <c r="BT208" s="88"/>
      <c r="BU208" s="88"/>
      <c r="BV208" s="88"/>
      <c r="BW208" s="89"/>
      <c r="BX208" s="77">
        <f t="shared" si="3581"/>
        <v>0</v>
      </c>
      <c r="BY208" s="90"/>
      <c r="BZ208" s="855"/>
      <c r="CA208" s="91"/>
      <c r="CB208" s="92"/>
      <c r="CC208" s="93"/>
      <c r="CD208" s="94"/>
      <c r="CE208" s="95"/>
      <c r="CF208" s="96"/>
      <c r="CG208" s="97"/>
      <c r="CH208" s="98"/>
      <c r="CI208" s="99"/>
      <c r="CJ208" s="79">
        <f t="shared" si="3582"/>
        <v>0</v>
      </c>
      <c r="CK208" s="104"/>
      <c r="CL208" s="92"/>
      <c r="CM208" s="861"/>
      <c r="CN208" s="82"/>
      <c r="CO208" s="83"/>
      <c r="CP208" s="83"/>
      <c r="CQ208" s="84"/>
      <c r="CR208" s="84"/>
      <c r="CS208" s="84"/>
      <c r="CT208" s="85"/>
      <c r="CU208" s="86"/>
      <c r="CV208" s="87"/>
      <c r="CW208" s="87"/>
      <c r="CX208" s="88"/>
      <c r="CY208" s="88"/>
      <c r="CZ208" s="88"/>
      <c r="DA208" s="88"/>
      <c r="DB208" s="88"/>
      <c r="DC208" s="88"/>
      <c r="DD208" s="88"/>
      <c r="DE208" s="88"/>
      <c r="DF208" s="89"/>
      <c r="DG208" s="161">
        <f t="shared" si="3583"/>
        <v>0</v>
      </c>
      <c r="DH208" s="90"/>
      <c r="DI208" s="855"/>
      <c r="DJ208" s="168"/>
      <c r="DK208" s="92"/>
      <c r="DL208" s="93"/>
      <c r="DM208" s="94"/>
      <c r="DN208" s="95"/>
      <c r="DO208" s="96"/>
      <c r="DP208" s="97"/>
      <c r="DQ208" s="98"/>
      <c r="DR208" s="99"/>
      <c r="DS208" s="79">
        <f t="shared" si="3584"/>
        <v>0</v>
      </c>
      <c r="DT208" s="104"/>
      <c r="DU208" s="92"/>
      <c r="DV208" s="864"/>
      <c r="DW208" s="82"/>
      <c r="DX208" s="83"/>
      <c r="DY208" s="83"/>
      <c r="DZ208" s="84"/>
      <c r="EA208" s="84"/>
      <c r="EB208" s="84"/>
      <c r="EC208" s="85"/>
      <c r="ED208" s="86"/>
      <c r="EE208" s="87"/>
      <c r="EF208" s="87"/>
      <c r="EG208" s="88"/>
      <c r="EH208" s="88"/>
      <c r="EI208" s="88"/>
      <c r="EJ208" s="88"/>
      <c r="EK208" s="88"/>
      <c r="EL208" s="88"/>
      <c r="EM208" s="88"/>
      <c r="EN208" s="88"/>
      <c r="EO208" s="89"/>
      <c r="EP208" s="161">
        <f t="shared" si="3585"/>
        <v>0</v>
      </c>
      <c r="EQ208" s="90"/>
      <c r="ER208" s="855"/>
      <c r="ES208" s="168"/>
      <c r="ET208" s="92"/>
      <c r="EU208" s="93"/>
      <c r="EV208" s="94"/>
      <c r="EW208" s="95"/>
      <c r="EX208" s="96"/>
      <c r="EY208" s="97"/>
      <c r="EZ208" s="98"/>
      <c r="FA208" s="99"/>
      <c r="FB208" s="79">
        <f t="shared" si="3586"/>
        <v>0</v>
      </c>
      <c r="FC208" s="104"/>
      <c r="FD208" s="92"/>
      <c r="FE208" s="864"/>
      <c r="FF208" s="2207">
        <f>الاعدادات!$D$7</f>
        <v>2023</v>
      </c>
      <c r="FG208" s="163">
        <f t="shared" ref="FG208:FG211" si="3587">BX200</f>
        <v>0</v>
      </c>
      <c r="FH208" s="164">
        <f t="shared" ref="FH208:FH211" si="3588">BY200</f>
        <v>0</v>
      </c>
      <c r="FI208" s="164">
        <f>CA200+CB200+CC200+CD200+CE200+BZ200</f>
        <v>0</v>
      </c>
      <c r="FJ208" s="165">
        <f>CF200+CG200+CH200+CI200</f>
        <v>0</v>
      </c>
      <c r="FK208" s="166">
        <f t="shared" ref="FK208:FK211" si="3589">DG200</f>
        <v>0</v>
      </c>
      <c r="FL208" s="164">
        <f t="shared" ref="FL208:FL211" si="3590">DH200</f>
        <v>0</v>
      </c>
      <c r="FM208" s="164">
        <f>DJ200+DK200+DL200+DM200+DN200+DI200</f>
        <v>0</v>
      </c>
      <c r="FN208" s="165">
        <f>DO200+DP200+DQ200+DR200</f>
        <v>0</v>
      </c>
      <c r="FO208" s="166">
        <f t="shared" ref="FO208:FO211" si="3591">BX207</f>
        <v>0</v>
      </c>
      <c r="FP208" s="164">
        <f t="shared" ref="FP208:FP211" si="3592">BY207</f>
        <v>0</v>
      </c>
      <c r="FQ208" s="164">
        <f>CA207+CB207+CC207+CD207+CE207+BZ207</f>
        <v>0</v>
      </c>
      <c r="FR208" s="165">
        <f>CF207+CG207+CH207+CI207</f>
        <v>0</v>
      </c>
      <c r="FS208" s="166">
        <f t="shared" ref="FS208:FS211" si="3593">DG207</f>
        <v>0</v>
      </c>
      <c r="FT208" s="164">
        <f t="shared" ref="FT208:FT211" si="3594">DH207</f>
        <v>0</v>
      </c>
      <c r="FU208" s="164">
        <f>DI207+DJ207+DK207+DL207+DM207+DN207</f>
        <v>0</v>
      </c>
      <c r="FV208" s="167">
        <f>DO207+DP207+DQ207+DR207</f>
        <v>0</v>
      </c>
      <c r="FW208" s="166">
        <f t="shared" ref="FW208:FW211" si="3595">EP200</f>
        <v>0</v>
      </c>
      <c r="FX208" s="164">
        <f t="shared" ref="FX208:FX211" si="3596">EQ200</f>
        <v>0</v>
      </c>
      <c r="FY208" s="164">
        <f>ES200+ET200+EU200+EV200+EW200+ER200</f>
        <v>0</v>
      </c>
      <c r="FZ208" s="167">
        <f>EX200+EY200+EZ200+FA200</f>
        <v>0</v>
      </c>
      <c r="GA208" s="166">
        <f t="shared" ref="GA208:GA211" si="3597">EP207</f>
        <v>0</v>
      </c>
      <c r="GB208" s="164">
        <f t="shared" ref="GB208:GB211" si="3598">EQ207</f>
        <v>0</v>
      </c>
      <c r="GC208" s="164">
        <f>ES207+ET207+EU207+EV207+EW207+ER207</f>
        <v>0</v>
      </c>
      <c r="GD208" s="167">
        <f>EX207+EY207+EZ207+FA207</f>
        <v>0</v>
      </c>
      <c r="GE208" s="837" t="s">
        <v>23</v>
      </c>
      <c r="GF208" s="169">
        <f>FG212</f>
        <v>0</v>
      </c>
      <c r="GG208" s="170">
        <f>FH212</f>
        <v>0</v>
      </c>
      <c r="GH208" s="170">
        <f>FI212</f>
        <v>0</v>
      </c>
      <c r="GI208" s="171">
        <f>FJ212</f>
        <v>0</v>
      </c>
      <c r="GQ208" s="6595"/>
      <c r="GR208" s="6570"/>
      <c r="GS208" s="6553"/>
      <c r="GT208" s="6553"/>
      <c r="GU208" s="6553"/>
      <c r="GV208" s="6553"/>
      <c r="GW208" s="6553"/>
      <c r="GX208" s="6553"/>
      <c r="GY208" s="6555"/>
      <c r="GZ208" s="6557"/>
      <c r="HA208" s="6540"/>
      <c r="HB208" s="6540"/>
      <c r="HC208" s="6540"/>
      <c r="HD208" s="1751" t="s">
        <v>643</v>
      </c>
      <c r="HE208" s="1751" t="s">
        <v>231</v>
      </c>
      <c r="HF208" s="1751" t="s">
        <v>232</v>
      </c>
      <c r="HG208" s="1751" t="s">
        <v>644</v>
      </c>
      <c r="HH208" s="1751" t="s">
        <v>645</v>
      </c>
      <c r="HI208" s="1751" t="s">
        <v>646</v>
      </c>
      <c r="HJ208" s="6564"/>
      <c r="HK208" s="6601"/>
      <c r="HL208" s="6604"/>
      <c r="HM208" s="1752" t="s">
        <v>640</v>
      </c>
      <c r="HN208" s="1753" t="s">
        <v>123</v>
      </c>
      <c r="HO208" s="1754" t="s">
        <v>124</v>
      </c>
      <c r="HP208" s="1755" t="s">
        <v>125</v>
      </c>
      <c r="HQ208" s="1756" t="s">
        <v>126</v>
      </c>
      <c r="HR208" s="1757" t="s">
        <v>127</v>
      </c>
      <c r="HS208" s="1758" t="s">
        <v>128</v>
      </c>
      <c r="HT208" s="1759" t="s">
        <v>129</v>
      </c>
      <c r="HU208" s="1760" t="s">
        <v>130</v>
      </c>
      <c r="HV208" s="6616"/>
      <c r="HW208" s="6566"/>
      <c r="HX208" s="6566"/>
      <c r="HY208" s="6566"/>
      <c r="HZ208" s="6569"/>
      <c r="IA208" s="6570"/>
      <c r="IB208" s="6553"/>
      <c r="IC208" s="6553"/>
      <c r="ID208" s="6553"/>
      <c r="IE208" s="6553"/>
      <c r="IF208" s="6553"/>
      <c r="IG208" s="6553"/>
      <c r="IH208" s="6555"/>
      <c r="II208" s="6557"/>
      <c r="IJ208" s="6540"/>
      <c r="IK208" s="6540"/>
      <c r="IL208" s="6540"/>
      <c r="IM208" s="1751" t="s">
        <v>643</v>
      </c>
      <c r="IN208" s="1751" t="s">
        <v>231</v>
      </c>
      <c r="IO208" s="1751" t="s">
        <v>232</v>
      </c>
      <c r="IP208" s="1751" t="s">
        <v>644</v>
      </c>
      <c r="IQ208" s="1751" t="s">
        <v>645</v>
      </c>
      <c r="IR208" s="1751" t="s">
        <v>646</v>
      </c>
      <c r="IS208" s="6564"/>
      <c r="IT208" s="6601"/>
      <c r="IU208" s="6604"/>
      <c r="IV208" s="1752" t="s">
        <v>640</v>
      </c>
      <c r="IW208" s="1753" t="s">
        <v>123</v>
      </c>
      <c r="IX208" s="1754" t="s">
        <v>124</v>
      </c>
      <c r="IY208" s="1755" t="s">
        <v>125</v>
      </c>
      <c r="IZ208" s="1756" t="s">
        <v>126</v>
      </c>
      <c r="JA208" s="1757" t="s">
        <v>127</v>
      </c>
      <c r="JB208" s="1758" t="s">
        <v>128</v>
      </c>
      <c r="JC208" s="1759" t="s">
        <v>129</v>
      </c>
      <c r="JD208" s="1760" t="s">
        <v>130</v>
      </c>
      <c r="JE208" s="6616"/>
      <c r="JF208" s="6566"/>
      <c r="JG208" s="6566"/>
      <c r="JH208" s="6566"/>
      <c r="JI208" s="6569"/>
    </row>
    <row r="209" spans="1:269" ht="36.75" customHeight="1" thickTop="1" thickBot="1">
      <c r="A209" s="143"/>
      <c r="B209" s="172"/>
      <c r="C209" s="172"/>
      <c r="D209" s="172"/>
      <c r="E209" s="172"/>
      <c r="F209" s="172"/>
      <c r="G209" s="172"/>
      <c r="H209" s="172"/>
      <c r="I209" s="172"/>
      <c r="J209" s="145"/>
      <c r="K209" s="146"/>
      <c r="L209" s="2187">
        <f>الاعدادات!$D$16</f>
        <v>2025</v>
      </c>
      <c r="M209" s="172"/>
      <c r="N209" s="172"/>
      <c r="O209" s="172"/>
      <c r="P209" s="172"/>
      <c r="Q209" s="172"/>
      <c r="R209" s="172"/>
      <c r="S209" s="172"/>
      <c r="T209" s="172"/>
      <c r="U209" s="172"/>
      <c r="V209" s="172"/>
      <c r="W209" s="172"/>
      <c r="X209" s="172"/>
      <c r="Y209" s="172"/>
      <c r="Z209" s="174"/>
      <c r="AA209" s="172"/>
      <c r="AB209" s="172"/>
      <c r="AC209" s="172"/>
      <c r="AD209" s="172"/>
      <c r="AE209" s="172"/>
      <c r="AF209" s="172"/>
      <c r="AG209" s="172"/>
      <c r="AH209" s="172"/>
      <c r="AI209" s="172"/>
      <c r="AJ209" s="172"/>
      <c r="AK209" s="172"/>
      <c r="AL209" s="172"/>
      <c r="AM209" s="172"/>
      <c r="AN209" s="172"/>
      <c r="AO209" s="172"/>
      <c r="AP209" s="172"/>
      <c r="AQ209" s="172"/>
      <c r="AR209" s="172"/>
      <c r="AS209" s="172"/>
      <c r="AT209" s="175"/>
      <c r="AU209" s="172"/>
      <c r="AV209" s="172"/>
      <c r="AW209" s="172"/>
      <c r="AX209" s="172"/>
      <c r="AY209" s="172"/>
      <c r="AZ209" s="175"/>
      <c r="BA209" s="172"/>
      <c r="BB209" s="172"/>
      <c r="BC209" s="155"/>
      <c r="BD209" s="2187">
        <f>الاعدادات!$D$16</f>
        <v>2025</v>
      </c>
      <c r="BE209" s="82"/>
      <c r="BF209" s="83"/>
      <c r="BG209" s="83"/>
      <c r="BH209" s="84"/>
      <c r="BI209" s="84"/>
      <c r="BJ209" s="84"/>
      <c r="BK209" s="85"/>
      <c r="BL209" s="86"/>
      <c r="BM209" s="87"/>
      <c r="BN209" s="87"/>
      <c r="BO209" s="88"/>
      <c r="BP209" s="88"/>
      <c r="BQ209" s="88"/>
      <c r="BR209" s="88"/>
      <c r="BS209" s="88"/>
      <c r="BT209" s="88"/>
      <c r="BU209" s="88"/>
      <c r="BV209" s="88"/>
      <c r="BW209" s="89"/>
      <c r="BX209" s="77">
        <f t="shared" si="3581"/>
        <v>0</v>
      </c>
      <c r="BY209" s="90"/>
      <c r="BZ209" s="855"/>
      <c r="CA209" s="91"/>
      <c r="CB209" s="92"/>
      <c r="CC209" s="93"/>
      <c r="CD209" s="94"/>
      <c r="CE209" s="95"/>
      <c r="CF209" s="96"/>
      <c r="CG209" s="97"/>
      <c r="CH209" s="98"/>
      <c r="CI209" s="99"/>
      <c r="CJ209" s="79">
        <f>SUM(BX209:CI209)</f>
        <v>0</v>
      </c>
      <c r="CK209" s="104"/>
      <c r="CL209" s="92"/>
      <c r="CM209" s="861"/>
      <c r="CN209" s="82"/>
      <c r="CO209" s="83"/>
      <c r="CP209" s="83"/>
      <c r="CQ209" s="84"/>
      <c r="CR209" s="84"/>
      <c r="CS209" s="84"/>
      <c r="CT209" s="85"/>
      <c r="CU209" s="86"/>
      <c r="CV209" s="87"/>
      <c r="CW209" s="87"/>
      <c r="CX209" s="88"/>
      <c r="CY209" s="88"/>
      <c r="CZ209" s="88"/>
      <c r="DA209" s="88"/>
      <c r="DB209" s="88"/>
      <c r="DC209" s="88"/>
      <c r="DD209" s="88"/>
      <c r="DE209" s="88"/>
      <c r="DF209" s="89"/>
      <c r="DG209" s="161">
        <f t="shared" si="3583"/>
        <v>0</v>
      </c>
      <c r="DH209" s="90"/>
      <c r="DI209" s="855"/>
      <c r="DJ209" s="168"/>
      <c r="DK209" s="92"/>
      <c r="DL209" s="93"/>
      <c r="DM209" s="94"/>
      <c r="DN209" s="95"/>
      <c r="DO209" s="96"/>
      <c r="DP209" s="97"/>
      <c r="DQ209" s="98"/>
      <c r="DR209" s="99"/>
      <c r="DS209" s="79">
        <f t="shared" si="3584"/>
        <v>0</v>
      </c>
      <c r="DT209" s="104"/>
      <c r="DU209" s="92"/>
      <c r="DV209" s="864"/>
      <c r="DW209" s="82"/>
      <c r="DX209" s="83"/>
      <c r="DY209" s="83"/>
      <c r="DZ209" s="84"/>
      <c r="EA209" s="84"/>
      <c r="EB209" s="84"/>
      <c r="EC209" s="85"/>
      <c r="ED209" s="86"/>
      <c r="EE209" s="87"/>
      <c r="EF209" s="87"/>
      <c r="EG209" s="88"/>
      <c r="EH209" s="88"/>
      <c r="EI209" s="88"/>
      <c r="EJ209" s="88"/>
      <c r="EK209" s="88"/>
      <c r="EL209" s="88"/>
      <c r="EM209" s="88"/>
      <c r="EN209" s="88"/>
      <c r="EO209" s="89"/>
      <c r="EP209" s="161">
        <f t="shared" si="3585"/>
        <v>0</v>
      </c>
      <c r="EQ209" s="90"/>
      <c r="ER209" s="855"/>
      <c r="ES209" s="168"/>
      <c r="ET209" s="92"/>
      <c r="EU209" s="93"/>
      <c r="EV209" s="94"/>
      <c r="EW209" s="95"/>
      <c r="EX209" s="96"/>
      <c r="EY209" s="97"/>
      <c r="EZ209" s="98"/>
      <c r="FA209" s="99"/>
      <c r="FB209" s="79">
        <f t="shared" si="3586"/>
        <v>0</v>
      </c>
      <c r="FC209" s="104"/>
      <c r="FD209" s="92"/>
      <c r="FE209" s="864"/>
      <c r="FF209" s="2207">
        <f>الاعدادات!$D$8</f>
        <v>2024</v>
      </c>
      <c r="FG209" s="163">
        <f t="shared" si="3587"/>
        <v>0</v>
      </c>
      <c r="FH209" s="164">
        <f t="shared" si="3588"/>
        <v>0</v>
      </c>
      <c r="FI209" s="164">
        <f>CA201+CB201+CC201+CD201+CE201+BZ201</f>
        <v>0</v>
      </c>
      <c r="FJ209" s="165">
        <f>CF201+CG201+CH201+CI201</f>
        <v>0</v>
      </c>
      <c r="FK209" s="166">
        <f t="shared" si="3589"/>
        <v>0</v>
      </c>
      <c r="FL209" s="164">
        <f t="shared" si="3590"/>
        <v>0</v>
      </c>
      <c r="FM209" s="164">
        <f>DJ201+DK201+DL201+DM201+DN201+DI201</f>
        <v>0</v>
      </c>
      <c r="FN209" s="165">
        <f>DO201+DP201+DQ201+DR201</f>
        <v>0</v>
      </c>
      <c r="FO209" s="166">
        <f t="shared" si="3591"/>
        <v>0</v>
      </c>
      <c r="FP209" s="164">
        <f t="shared" si="3592"/>
        <v>0</v>
      </c>
      <c r="FQ209" s="164">
        <f>CA208+CB208+CC208+CD208+CE208+BZ208</f>
        <v>0</v>
      </c>
      <c r="FR209" s="165">
        <f>CF208+CG208+CH208+CI208</f>
        <v>0</v>
      </c>
      <c r="FS209" s="166">
        <f t="shared" si="3593"/>
        <v>0</v>
      </c>
      <c r="FT209" s="164">
        <f t="shared" si="3594"/>
        <v>0</v>
      </c>
      <c r="FU209" s="164">
        <f>DI208+DJ208+DK208+DL208+DM208+DN208</f>
        <v>0</v>
      </c>
      <c r="FV209" s="167">
        <f>DO208+DP208+DQ208+DR208</f>
        <v>0</v>
      </c>
      <c r="FW209" s="166">
        <f t="shared" si="3595"/>
        <v>0</v>
      </c>
      <c r="FX209" s="164">
        <f t="shared" si="3596"/>
        <v>0</v>
      </c>
      <c r="FY209" s="164">
        <f>ES201+ET201+EU201+EV201+EW201+ER201</f>
        <v>0</v>
      </c>
      <c r="FZ209" s="167">
        <f>EX201+EY201+EZ201+FA201</f>
        <v>0</v>
      </c>
      <c r="GA209" s="166">
        <f t="shared" si="3597"/>
        <v>0</v>
      </c>
      <c r="GB209" s="164">
        <f t="shared" si="3598"/>
        <v>0</v>
      </c>
      <c r="GC209" s="164">
        <f>ES208+ET208+EU208+EV208+EW208+ER208</f>
        <v>0</v>
      </c>
      <c r="GD209" s="167">
        <f>EX208+EY208+EZ208+FA208</f>
        <v>0</v>
      </c>
      <c r="GE209" s="837" t="s">
        <v>33</v>
      </c>
      <c r="GF209" s="169">
        <f>FK212</f>
        <v>0</v>
      </c>
      <c r="GG209" s="169">
        <f>FL212</f>
        <v>0</v>
      </c>
      <c r="GH209" s="169">
        <f>FM212</f>
        <v>0</v>
      </c>
      <c r="GI209" s="169">
        <f>FN212</f>
        <v>0</v>
      </c>
      <c r="GQ209" s="1747"/>
      <c r="GR209" s="1761"/>
      <c r="GS209" s="1762"/>
      <c r="GT209" s="1762"/>
      <c r="GU209" s="1763"/>
      <c r="GV209" s="1763"/>
      <c r="GW209" s="1763"/>
      <c r="GX209" s="1764"/>
      <c r="GY209" s="1765"/>
      <c r="GZ209" s="1766"/>
      <c r="HA209" s="1766"/>
      <c r="HB209" s="1767"/>
      <c r="HC209" s="1767"/>
      <c r="HD209" s="1767"/>
      <c r="HE209" s="1767"/>
      <c r="HF209" s="1767"/>
      <c r="HG209" s="1767"/>
      <c r="HH209" s="1767"/>
      <c r="HI209" s="1767"/>
      <c r="HJ209" s="1768"/>
      <c r="HK209" s="1769">
        <f>SUM(GR209:HJ209)</f>
        <v>0</v>
      </c>
      <c r="HL209" s="1770"/>
      <c r="HM209" s="1771"/>
      <c r="HN209" s="1772"/>
      <c r="HO209" s="1773"/>
      <c r="HP209" s="1774"/>
      <c r="HQ209" s="1775"/>
      <c r="HR209" s="1776"/>
      <c r="HS209" s="1777"/>
      <c r="HT209" s="1778"/>
      <c r="HU209" s="1779"/>
      <c r="HV209" s="1780"/>
      <c r="HW209" s="1781">
        <f>SUM(HK209:HV209)</f>
        <v>0</v>
      </c>
      <c r="HX209" s="1782"/>
      <c r="HY209" s="1782"/>
      <c r="HZ209" s="1783"/>
      <c r="IA209" s="1761"/>
      <c r="IB209" s="1762"/>
      <c r="IC209" s="1762"/>
      <c r="ID209" s="1763"/>
      <c r="IE209" s="1763"/>
      <c r="IF209" s="1763"/>
      <c r="IG209" s="1764"/>
      <c r="IH209" s="1765"/>
      <c r="II209" s="1766"/>
      <c r="IJ209" s="1766"/>
      <c r="IK209" s="1767"/>
      <c r="IL209" s="1767"/>
      <c r="IM209" s="1767"/>
      <c r="IN209" s="1767"/>
      <c r="IO209" s="1767"/>
      <c r="IP209" s="1767"/>
      <c r="IQ209" s="1767"/>
      <c r="IR209" s="1767"/>
      <c r="IS209" s="1768"/>
      <c r="IT209" s="1769">
        <f t="shared" ref="IT209:IT214" si="3599">SUM(IA209:IS209)</f>
        <v>0</v>
      </c>
      <c r="IU209" s="1770"/>
      <c r="IV209" s="1771"/>
      <c r="IW209" s="1772"/>
      <c r="IX209" s="1773"/>
      <c r="IY209" s="1774"/>
      <c r="IZ209" s="1775"/>
      <c r="JA209" s="1776"/>
      <c r="JB209" s="1777"/>
      <c r="JC209" s="1778"/>
      <c r="JD209" s="1779"/>
      <c r="JE209" s="1780"/>
      <c r="JF209" s="1781">
        <f>SUM(IT209:JE209)</f>
        <v>0</v>
      </c>
      <c r="JG209" s="1782"/>
      <c r="JH209" s="1782"/>
      <c r="JI209" s="1783"/>
    </row>
    <row r="210" spans="1:269" ht="36.75" customHeight="1" thickTop="1" thickBot="1">
      <c r="A210" s="143"/>
      <c r="B210" s="172"/>
      <c r="C210" s="172"/>
      <c r="D210" s="172"/>
      <c r="E210" s="172"/>
      <c r="F210" s="172"/>
      <c r="G210" s="172"/>
      <c r="H210" s="172"/>
      <c r="I210" s="172"/>
      <c r="J210" s="145"/>
      <c r="K210" s="146"/>
      <c r="L210" s="2187">
        <f>الاعدادات!$D$17</f>
        <v>2026</v>
      </c>
      <c r="M210" s="172"/>
      <c r="N210" s="172"/>
      <c r="O210" s="172"/>
      <c r="P210" s="172"/>
      <c r="Q210" s="172"/>
      <c r="R210" s="172"/>
      <c r="S210" s="172"/>
      <c r="T210" s="172"/>
      <c r="U210" s="172"/>
      <c r="V210" s="172"/>
      <c r="W210" s="172"/>
      <c r="X210" s="172"/>
      <c r="Y210" s="172"/>
      <c r="Z210" s="174"/>
      <c r="AA210" s="172"/>
      <c r="AB210" s="172"/>
      <c r="AC210" s="172"/>
      <c r="AD210" s="172"/>
      <c r="AE210" s="172"/>
      <c r="AF210" s="172"/>
      <c r="AG210" s="172"/>
      <c r="AH210" s="172"/>
      <c r="AI210" s="172"/>
      <c r="AJ210" s="172"/>
      <c r="AK210" s="172"/>
      <c r="AL210" s="172"/>
      <c r="AM210" s="172"/>
      <c r="AN210" s="172"/>
      <c r="AO210" s="172"/>
      <c r="AP210" s="172"/>
      <c r="AQ210" s="172"/>
      <c r="AR210" s="172"/>
      <c r="AS210" s="172"/>
      <c r="AT210" s="175"/>
      <c r="AU210" s="172"/>
      <c r="AV210" s="172"/>
      <c r="AW210" s="172"/>
      <c r="AX210" s="172"/>
      <c r="AY210" s="172"/>
      <c r="AZ210" s="175"/>
      <c r="BA210" s="172"/>
      <c r="BB210" s="172"/>
      <c r="BC210" s="155"/>
      <c r="BD210" s="2187">
        <f>الاعدادات!$D$17</f>
        <v>2026</v>
      </c>
      <c r="BE210" s="117"/>
      <c r="BF210" s="118"/>
      <c r="BG210" s="118"/>
      <c r="BH210" s="119"/>
      <c r="BI210" s="119"/>
      <c r="BJ210" s="119"/>
      <c r="BK210" s="120"/>
      <c r="BL210" s="121"/>
      <c r="BM210" s="122"/>
      <c r="BN210" s="122"/>
      <c r="BO210" s="123"/>
      <c r="BP210" s="123"/>
      <c r="BQ210" s="123"/>
      <c r="BR210" s="123"/>
      <c r="BS210" s="123"/>
      <c r="BT210" s="123"/>
      <c r="BU210" s="123"/>
      <c r="BV210" s="123"/>
      <c r="BW210" s="124"/>
      <c r="BX210" s="77">
        <f>SUM(BE210:BW210)</f>
        <v>0</v>
      </c>
      <c r="BY210" s="126"/>
      <c r="BZ210" s="856"/>
      <c r="CA210" s="127"/>
      <c r="CB210" s="128"/>
      <c r="CC210" s="129"/>
      <c r="CD210" s="130"/>
      <c r="CE210" s="131"/>
      <c r="CF210" s="132"/>
      <c r="CG210" s="133"/>
      <c r="CH210" s="134"/>
      <c r="CI210" s="135"/>
      <c r="CJ210" s="79">
        <f>SUM(BX210:CI210)</f>
        <v>0</v>
      </c>
      <c r="CK210" s="137"/>
      <c r="CL210" s="128"/>
      <c r="CM210" s="862"/>
      <c r="CN210" s="117"/>
      <c r="CO210" s="118"/>
      <c r="CP210" s="118"/>
      <c r="CQ210" s="119"/>
      <c r="CR210" s="119"/>
      <c r="CS210" s="119"/>
      <c r="CT210" s="120"/>
      <c r="CU210" s="121"/>
      <c r="CV210" s="122"/>
      <c r="CW210" s="122"/>
      <c r="CX210" s="123"/>
      <c r="CY210" s="123"/>
      <c r="CZ210" s="123"/>
      <c r="DA210" s="123"/>
      <c r="DB210" s="123"/>
      <c r="DC210" s="123"/>
      <c r="DD210" s="123"/>
      <c r="DE210" s="123"/>
      <c r="DF210" s="124"/>
      <c r="DG210" s="161">
        <f>SUM(CN210:DF210)</f>
        <v>0</v>
      </c>
      <c r="DH210" s="126"/>
      <c r="DI210" s="4285"/>
      <c r="DJ210" s="176"/>
      <c r="DK210" s="128"/>
      <c r="DL210" s="129"/>
      <c r="DM210" s="130"/>
      <c r="DN210" s="131"/>
      <c r="DO210" s="132"/>
      <c r="DP210" s="133"/>
      <c r="DQ210" s="134"/>
      <c r="DR210" s="135"/>
      <c r="DS210" s="136">
        <f>SUM(DG210:DR210)</f>
        <v>0</v>
      </c>
      <c r="DT210" s="137"/>
      <c r="DU210" s="128"/>
      <c r="DV210" s="865"/>
      <c r="DW210" s="117"/>
      <c r="DX210" s="118"/>
      <c r="DY210" s="118"/>
      <c r="DZ210" s="119"/>
      <c r="EA210" s="119"/>
      <c r="EB210" s="119"/>
      <c r="EC210" s="120"/>
      <c r="ED210" s="121"/>
      <c r="EE210" s="122"/>
      <c r="EF210" s="122"/>
      <c r="EG210" s="123"/>
      <c r="EH210" s="123"/>
      <c r="EI210" s="123"/>
      <c r="EJ210" s="123"/>
      <c r="EK210" s="123"/>
      <c r="EL210" s="123"/>
      <c r="EM210" s="123"/>
      <c r="EN210" s="123"/>
      <c r="EO210" s="124"/>
      <c r="EP210" s="161">
        <f>SUM(DW210:EO210)</f>
        <v>0</v>
      </c>
      <c r="EQ210" s="126"/>
      <c r="ER210" s="856"/>
      <c r="ES210" s="176"/>
      <c r="ET210" s="128"/>
      <c r="EU210" s="129"/>
      <c r="EV210" s="130"/>
      <c r="EW210" s="131"/>
      <c r="EX210" s="132"/>
      <c r="EY210" s="133"/>
      <c r="EZ210" s="134"/>
      <c r="FA210" s="135"/>
      <c r="FB210" s="136">
        <f t="shared" si="3586"/>
        <v>0</v>
      </c>
      <c r="FC210" s="137"/>
      <c r="FD210" s="128"/>
      <c r="FE210" s="865"/>
      <c r="FF210" s="2207">
        <f>الاعدادات!$D$9</f>
        <v>2025</v>
      </c>
      <c r="FG210" s="163">
        <f t="shared" si="3587"/>
        <v>0</v>
      </c>
      <c r="FH210" s="164">
        <f t="shared" si="3588"/>
        <v>0</v>
      </c>
      <c r="FI210" s="164">
        <f>CA202+CB202+CC202+CD202+CE202+BZ202</f>
        <v>0</v>
      </c>
      <c r="FJ210" s="165">
        <f>CF202+CG202+CH202+CI202</f>
        <v>0</v>
      </c>
      <c r="FK210" s="166">
        <f t="shared" si="3589"/>
        <v>0</v>
      </c>
      <c r="FL210" s="164">
        <f t="shared" si="3590"/>
        <v>0</v>
      </c>
      <c r="FM210" s="164">
        <f>DJ202+DK202+DL202+DM202+DN202+DI202</f>
        <v>0</v>
      </c>
      <c r="FN210" s="165">
        <f>DO202+DP202+DQ202+DR202</f>
        <v>0</v>
      </c>
      <c r="FO210" s="166">
        <f t="shared" si="3591"/>
        <v>0</v>
      </c>
      <c r="FP210" s="164">
        <f t="shared" si="3592"/>
        <v>0</v>
      </c>
      <c r="FQ210" s="164">
        <f>CA209+CB209+CC209+CD209+CE209+BZ209</f>
        <v>0</v>
      </c>
      <c r="FR210" s="165">
        <f>CF209+CG209+CH209+CI209</f>
        <v>0</v>
      </c>
      <c r="FS210" s="166">
        <f t="shared" si="3593"/>
        <v>0</v>
      </c>
      <c r="FT210" s="164">
        <f t="shared" si="3594"/>
        <v>0</v>
      </c>
      <c r="FU210" s="164">
        <f>DI209+DJ209+DK209+DL209+DM209+DN209</f>
        <v>0</v>
      </c>
      <c r="FV210" s="167">
        <f>DO209+DP209+DQ209+DR209</f>
        <v>0</v>
      </c>
      <c r="FW210" s="166">
        <f t="shared" si="3595"/>
        <v>0</v>
      </c>
      <c r="FX210" s="164">
        <f t="shared" si="3596"/>
        <v>0</v>
      </c>
      <c r="FY210" s="164">
        <f>ES202+ET202+EU202+EV202+EW202+ER202</f>
        <v>0</v>
      </c>
      <c r="FZ210" s="167">
        <f>EX202+EY202+EZ202+FA202</f>
        <v>0</v>
      </c>
      <c r="GA210" s="166">
        <f t="shared" si="3597"/>
        <v>0</v>
      </c>
      <c r="GB210" s="164">
        <f t="shared" si="3598"/>
        <v>0</v>
      </c>
      <c r="GC210" s="164">
        <f>ES209+ET209+EU209+EV209+EW209+ER209</f>
        <v>0</v>
      </c>
      <c r="GD210" s="167">
        <f>EX209+EY209+EZ209+FA209</f>
        <v>0</v>
      </c>
      <c r="GE210" s="837" t="s">
        <v>184</v>
      </c>
      <c r="GF210" s="169">
        <f>FO212</f>
        <v>0</v>
      </c>
      <c r="GG210" s="170">
        <f>FP212</f>
        <v>0</v>
      </c>
      <c r="GH210" s="170">
        <f>FQ212</f>
        <v>0</v>
      </c>
      <c r="GI210" s="171">
        <f>FR212</f>
        <v>0</v>
      </c>
      <c r="GQ210" s="2234" t="str">
        <f>الاعدادات!$D$14</f>
        <v>2023 وما قبلها</v>
      </c>
      <c r="GR210" s="1761"/>
      <c r="GS210" s="1762"/>
      <c r="GT210" s="1762"/>
      <c r="GU210" s="1763"/>
      <c r="GV210" s="1763"/>
      <c r="GW210" s="1763"/>
      <c r="GX210" s="1764"/>
      <c r="GY210" s="1765"/>
      <c r="GZ210" s="1766"/>
      <c r="HA210" s="1766"/>
      <c r="HB210" s="1767"/>
      <c r="HC210" s="1767"/>
      <c r="HD210" s="1767"/>
      <c r="HE210" s="1767"/>
      <c r="HF210" s="1767"/>
      <c r="HG210" s="1767"/>
      <c r="HH210" s="1767"/>
      <c r="HI210" s="1767"/>
      <c r="HJ210" s="1768"/>
      <c r="HK210" s="1769">
        <f t="shared" ref="HK210:HK211" si="3600">SUM(GR210:HJ210)</f>
        <v>0</v>
      </c>
      <c r="HL210" s="1770"/>
      <c r="HM210" s="1771"/>
      <c r="HN210" s="1772"/>
      <c r="HO210" s="1773"/>
      <c r="HP210" s="1774"/>
      <c r="HQ210" s="1775"/>
      <c r="HR210" s="1776"/>
      <c r="HS210" s="1777"/>
      <c r="HT210" s="1778"/>
      <c r="HU210" s="1779"/>
      <c r="HV210" s="1780"/>
      <c r="HW210" s="1781">
        <f t="shared" ref="HW210:HW214" si="3601">SUM(HK210:HV210)</f>
        <v>0</v>
      </c>
      <c r="HX210" s="1782"/>
      <c r="HY210" s="1782"/>
      <c r="HZ210" s="1783"/>
      <c r="IA210" s="1761"/>
      <c r="IB210" s="1762"/>
      <c r="IC210" s="1762"/>
      <c r="ID210" s="1763"/>
      <c r="IE210" s="1763"/>
      <c r="IF210" s="1763"/>
      <c r="IG210" s="1764"/>
      <c r="IH210" s="1765"/>
      <c r="II210" s="1766"/>
      <c r="IJ210" s="1766"/>
      <c r="IK210" s="1767"/>
      <c r="IL210" s="1767"/>
      <c r="IM210" s="1767"/>
      <c r="IN210" s="1767"/>
      <c r="IO210" s="1767"/>
      <c r="IP210" s="1767"/>
      <c r="IQ210" s="1767"/>
      <c r="IR210" s="1767"/>
      <c r="IS210" s="1768"/>
      <c r="IT210" s="1769">
        <f t="shared" si="3599"/>
        <v>0</v>
      </c>
      <c r="IU210" s="1770"/>
      <c r="IV210" s="1771"/>
      <c r="IW210" s="1772"/>
      <c r="IX210" s="1773"/>
      <c r="IY210" s="1774"/>
      <c r="IZ210" s="1775"/>
      <c r="JA210" s="1776"/>
      <c r="JB210" s="1777"/>
      <c r="JC210" s="1778"/>
      <c r="JD210" s="1779"/>
      <c r="JE210" s="1780"/>
      <c r="JF210" s="1781">
        <f t="shared" ref="JF210:JF214" si="3602">SUM(IT210:JE210)</f>
        <v>0</v>
      </c>
      <c r="JG210" s="1782"/>
      <c r="JH210" s="1782"/>
      <c r="JI210" s="1783"/>
    </row>
    <row r="211" spans="1:269" ht="36.75" customHeight="1" thickBot="1">
      <c r="A211" s="172"/>
      <c r="B211" s="172"/>
      <c r="C211" s="172"/>
      <c r="D211" s="172"/>
      <c r="E211" s="172"/>
      <c r="F211" s="172"/>
      <c r="G211" s="172"/>
      <c r="H211" s="172"/>
      <c r="I211" s="172"/>
      <c r="J211" s="172"/>
      <c r="K211" s="172"/>
      <c r="L211" s="172"/>
      <c r="M211" s="172"/>
      <c r="N211" s="172"/>
      <c r="O211" s="172"/>
      <c r="P211" s="172"/>
      <c r="Q211" s="172"/>
      <c r="R211" s="172"/>
      <c r="S211" s="172"/>
      <c r="T211" s="172"/>
      <c r="U211" s="172"/>
      <c r="V211" s="172"/>
      <c r="W211" s="172"/>
      <c r="X211" s="172"/>
      <c r="Y211" s="172"/>
      <c r="Z211" s="172"/>
      <c r="AA211" s="172"/>
      <c r="AB211" s="172"/>
      <c r="AC211" s="172"/>
      <c r="AD211" s="172"/>
      <c r="AE211" s="172"/>
      <c r="AF211" s="172"/>
      <c r="AG211" s="172"/>
      <c r="AH211" s="172"/>
      <c r="AI211" s="172"/>
      <c r="AJ211" s="172"/>
      <c r="AK211" s="172"/>
      <c r="AL211" s="172"/>
      <c r="AM211" s="172"/>
      <c r="AN211" s="172"/>
      <c r="AO211" s="172"/>
      <c r="AP211" s="172"/>
      <c r="AQ211" s="172"/>
      <c r="AR211" s="172"/>
      <c r="AS211" s="172"/>
      <c r="AT211" s="172"/>
      <c r="AU211" s="172"/>
      <c r="AV211" s="172"/>
      <c r="AW211" s="172"/>
      <c r="AX211" s="172"/>
      <c r="AY211" s="172"/>
      <c r="AZ211" s="172"/>
      <c r="BA211" s="172"/>
      <c r="BB211" s="172"/>
      <c r="BC211" s="172"/>
      <c r="BD211" s="177" t="s">
        <v>181</v>
      </c>
      <c r="BE211" s="843">
        <f t="shared" ref="BE211" si="3603">SUM(BE206:BE210)</f>
        <v>0</v>
      </c>
      <c r="BF211" s="844">
        <f t="shared" ref="BF211" si="3604">SUM(BF206:BF210)</f>
        <v>0</v>
      </c>
      <c r="BG211" s="844">
        <f t="shared" ref="BG211" si="3605">SUM(BG206:BG210)</f>
        <v>0</v>
      </c>
      <c r="BH211" s="844">
        <f t="shared" ref="BH211" si="3606">SUM(BH206:BH210)</f>
        <v>0</v>
      </c>
      <c r="BI211" s="844">
        <f t="shared" ref="BI211" si="3607">SUM(BI206:BI210)</f>
        <v>0</v>
      </c>
      <c r="BJ211" s="844">
        <f t="shared" ref="BJ211" si="3608">SUM(BJ206:BJ210)</f>
        <v>0</v>
      </c>
      <c r="BK211" s="844">
        <f t="shared" ref="BK211" si="3609">SUM(BK206:BK210)</f>
        <v>0</v>
      </c>
      <c r="BL211" s="844">
        <f t="shared" ref="BL211" si="3610">SUM(BL206:BL210)</f>
        <v>0</v>
      </c>
      <c r="BM211" s="844">
        <f t="shared" ref="BM211" si="3611">SUM(BM206:BM210)</f>
        <v>0</v>
      </c>
      <c r="BN211" s="844">
        <f t="shared" ref="BN211" si="3612">SUM(BN206:BN210)</f>
        <v>0</v>
      </c>
      <c r="BO211" s="844">
        <f t="shared" ref="BO211" si="3613">SUM(BO206:BO210)</f>
        <v>0</v>
      </c>
      <c r="BP211" s="844">
        <f t="shared" ref="BP211" si="3614">SUM(BP206:BP210)</f>
        <v>0</v>
      </c>
      <c r="BQ211" s="844">
        <f t="shared" ref="BQ211" si="3615">SUM(BQ206:BQ210)</f>
        <v>0</v>
      </c>
      <c r="BR211" s="844">
        <f t="shared" ref="BR211" si="3616">SUM(BR206:BR210)</f>
        <v>0</v>
      </c>
      <c r="BS211" s="844">
        <f t="shared" ref="BS211" si="3617">SUM(BS206:BS210)</f>
        <v>0</v>
      </c>
      <c r="BT211" s="844">
        <f t="shared" ref="BT211" si="3618">SUM(BT206:BT210)</f>
        <v>0</v>
      </c>
      <c r="BU211" s="844">
        <f t="shared" ref="BU211" si="3619">SUM(BU206:BU210)</f>
        <v>0</v>
      </c>
      <c r="BV211" s="844">
        <f t="shared" ref="BV211" si="3620">SUM(BV206:BV210)</f>
        <v>0</v>
      </c>
      <c r="BW211" s="844">
        <f t="shared" ref="BW211" si="3621">SUM(BW206:BW210)</f>
        <v>0</v>
      </c>
      <c r="BX211" s="845">
        <f t="shared" ref="BX211" si="3622">BW211+BV211+BO211+BN211+BM211+BL211+BK211+BJ211+BI211+BH211+BG211+BF211+BE211</f>
        <v>0</v>
      </c>
      <c r="BY211" s="844">
        <f t="shared" ref="BY211" si="3623">SUM(BY206:BY210)</f>
        <v>0</v>
      </c>
      <c r="BZ211" s="844">
        <f t="shared" ref="BZ211" si="3624">SUM(BZ206:BZ210)</f>
        <v>0</v>
      </c>
      <c r="CA211" s="844">
        <f t="shared" ref="CA211" si="3625">SUM(CA206:CA210)</f>
        <v>0</v>
      </c>
      <c r="CB211" s="844">
        <f t="shared" ref="CB211" si="3626">SUM(CB206:CB210)</f>
        <v>0</v>
      </c>
      <c r="CC211" s="844">
        <f t="shared" ref="CC211" si="3627">SUM(CC206:CC210)</f>
        <v>0</v>
      </c>
      <c r="CD211" s="844">
        <f t="shared" ref="CD211" si="3628">SUM(CD206:CD210)</f>
        <v>0</v>
      </c>
      <c r="CE211" s="844">
        <f t="shared" ref="CE211" si="3629">SUM(CE206:CE210)</f>
        <v>0</v>
      </c>
      <c r="CF211" s="844">
        <f t="shared" ref="CF211" si="3630">SUM(CF206:CF210)</f>
        <v>0</v>
      </c>
      <c r="CG211" s="844">
        <f t="shared" ref="CG211" si="3631">SUM(CG206:CG210)</f>
        <v>0</v>
      </c>
      <c r="CH211" s="2208">
        <f t="shared" ref="CH211" si="3632">SUM(CH206:CH210)</f>
        <v>0</v>
      </c>
      <c r="CI211" s="844">
        <f t="shared" ref="CI211" si="3633">SUM(CI206:CI210)</f>
        <v>0</v>
      </c>
      <c r="CJ211" s="844">
        <f t="shared" ref="CJ211" si="3634">SUM(CJ206:CJ210)</f>
        <v>0</v>
      </c>
      <c r="CK211" s="844">
        <f t="shared" ref="CK211" si="3635">SUM(CK206:CK210)</f>
        <v>0</v>
      </c>
      <c r="CL211" s="844">
        <f t="shared" ref="CL211" si="3636">SUM(CL206:CL210)</f>
        <v>0</v>
      </c>
      <c r="CM211" s="2209">
        <f t="shared" ref="CM211" si="3637">SUM(CM206:CM210)</f>
        <v>0</v>
      </c>
      <c r="CN211" s="843">
        <f t="shared" ref="CN211" si="3638">SUM(CN206:CN210)</f>
        <v>0</v>
      </c>
      <c r="CO211" s="844">
        <f t="shared" ref="CO211" si="3639">SUM(CO206:CO210)</f>
        <v>0</v>
      </c>
      <c r="CP211" s="844">
        <f t="shared" ref="CP211" si="3640">SUM(CP206:CP210)</f>
        <v>0</v>
      </c>
      <c r="CQ211" s="844">
        <f t="shared" ref="CQ211" si="3641">SUM(CQ206:CQ210)</f>
        <v>0</v>
      </c>
      <c r="CR211" s="844">
        <f t="shared" ref="CR211" si="3642">SUM(CR206:CR210)</f>
        <v>0</v>
      </c>
      <c r="CS211" s="844">
        <f t="shared" ref="CS211" si="3643">SUM(CS206:CS210)</f>
        <v>0</v>
      </c>
      <c r="CT211" s="844">
        <f t="shared" ref="CT211" si="3644">SUM(CT206:CT210)</f>
        <v>0</v>
      </c>
      <c r="CU211" s="844">
        <f t="shared" ref="CU211" si="3645">SUM(CU206:CU210)</f>
        <v>0</v>
      </c>
      <c r="CV211" s="844">
        <f t="shared" ref="CV211" si="3646">SUM(CV206:CV210)</f>
        <v>0</v>
      </c>
      <c r="CW211" s="844">
        <f t="shared" ref="CW211" si="3647">SUM(CW206:CW210)</f>
        <v>0</v>
      </c>
      <c r="CX211" s="844">
        <f t="shared" ref="CX211" si="3648">SUM(CX206:CX210)</f>
        <v>0</v>
      </c>
      <c r="CY211" s="844">
        <f t="shared" ref="CY211" si="3649">SUM(CY206:CY210)</f>
        <v>0</v>
      </c>
      <c r="CZ211" s="844">
        <f t="shared" ref="CZ211" si="3650">SUM(CZ206:CZ210)</f>
        <v>0</v>
      </c>
      <c r="DA211" s="844">
        <f t="shared" ref="DA211" si="3651">SUM(DA206:DA210)</f>
        <v>0</v>
      </c>
      <c r="DB211" s="844">
        <f t="shared" ref="DB211" si="3652">SUM(DB206:DB210)</f>
        <v>0</v>
      </c>
      <c r="DC211" s="844">
        <f t="shared" ref="DC211" si="3653">SUM(DC206:DC210)</f>
        <v>0</v>
      </c>
      <c r="DD211" s="844">
        <f t="shared" ref="DD211" si="3654">SUM(DD206:DD210)</f>
        <v>0</v>
      </c>
      <c r="DE211" s="844">
        <f t="shared" ref="DE211" si="3655">SUM(DE206:DE210)</f>
        <v>0</v>
      </c>
      <c r="DF211" s="844">
        <f t="shared" ref="DF211" si="3656">SUM(DF206:DF210)</f>
        <v>0</v>
      </c>
      <c r="DG211" s="845">
        <f t="shared" ref="DG211" si="3657">DF211+DE211+CX211+CW211+CV211+CU211+CT211+CS211+CR211+CQ211+CP211+CO211+CN211</f>
        <v>0</v>
      </c>
      <c r="DH211" s="844">
        <f t="shared" ref="DH211" si="3658">SUM(DH206:DH210)</f>
        <v>0</v>
      </c>
      <c r="DI211" s="844">
        <f t="shared" ref="DI211" si="3659">SUM(DI206:DI210)</f>
        <v>0</v>
      </c>
      <c r="DJ211" s="844">
        <f t="shared" ref="DJ211" si="3660">SUM(DJ206:DJ210)</f>
        <v>0</v>
      </c>
      <c r="DK211" s="844">
        <f t="shared" ref="DK211" si="3661">SUM(DK206:DK210)</f>
        <v>0</v>
      </c>
      <c r="DL211" s="844">
        <f t="shared" ref="DL211" si="3662">SUM(DL206:DL210)</f>
        <v>0</v>
      </c>
      <c r="DM211" s="844">
        <f t="shared" ref="DM211" si="3663">SUM(DM206:DM210)</f>
        <v>0</v>
      </c>
      <c r="DN211" s="844">
        <f t="shared" ref="DN211" si="3664">SUM(DN206:DN210)</f>
        <v>0</v>
      </c>
      <c r="DO211" s="844">
        <f t="shared" ref="DO211" si="3665">SUM(DO206:DO210)</f>
        <v>0</v>
      </c>
      <c r="DP211" s="844">
        <f t="shared" ref="DP211" si="3666">SUM(DP206:DP210)</f>
        <v>0</v>
      </c>
      <c r="DQ211" s="2208">
        <f t="shared" ref="DQ211" si="3667">SUM(DQ206:DQ210)</f>
        <v>0</v>
      </c>
      <c r="DR211" s="844">
        <f t="shared" ref="DR211" si="3668">SUM(DR206:DR210)</f>
        <v>0</v>
      </c>
      <c r="DS211" s="844">
        <f t="shared" ref="DS211" si="3669">SUM(DS206:DS210)</f>
        <v>0</v>
      </c>
      <c r="DT211" s="844">
        <f t="shared" ref="DT211" si="3670">SUM(DT206:DT210)</f>
        <v>0</v>
      </c>
      <c r="DU211" s="844">
        <f t="shared" ref="DU211" si="3671">SUM(DU206:DU210)</f>
        <v>0</v>
      </c>
      <c r="DV211" s="2210">
        <f t="shared" ref="DV211" si="3672">SUM(DV206:DV210)</f>
        <v>0</v>
      </c>
      <c r="DW211" s="843">
        <f t="shared" ref="DW211" si="3673">SUM(DW206:DW210)</f>
        <v>0</v>
      </c>
      <c r="DX211" s="844">
        <f t="shared" ref="DX211" si="3674">SUM(DX206:DX210)</f>
        <v>0</v>
      </c>
      <c r="DY211" s="844">
        <f t="shared" ref="DY211" si="3675">SUM(DY206:DY210)</f>
        <v>0</v>
      </c>
      <c r="DZ211" s="844">
        <f t="shared" ref="DZ211" si="3676">SUM(DZ206:DZ210)</f>
        <v>0</v>
      </c>
      <c r="EA211" s="844">
        <f t="shared" ref="EA211" si="3677">SUM(EA206:EA210)</f>
        <v>0</v>
      </c>
      <c r="EB211" s="844">
        <f t="shared" ref="EB211" si="3678">SUM(EB206:EB210)</f>
        <v>0</v>
      </c>
      <c r="EC211" s="844">
        <f t="shared" ref="EC211" si="3679">SUM(EC206:EC210)</f>
        <v>0</v>
      </c>
      <c r="ED211" s="844">
        <f t="shared" ref="ED211" si="3680">SUM(ED206:ED210)</f>
        <v>0</v>
      </c>
      <c r="EE211" s="844">
        <f t="shared" ref="EE211" si="3681">SUM(EE206:EE210)</f>
        <v>0</v>
      </c>
      <c r="EF211" s="844">
        <f t="shared" ref="EF211" si="3682">SUM(EF206:EF210)</f>
        <v>0</v>
      </c>
      <c r="EG211" s="844">
        <f t="shared" ref="EG211" si="3683">SUM(EG206:EG210)</f>
        <v>0</v>
      </c>
      <c r="EH211" s="844">
        <f t="shared" ref="EH211" si="3684">SUM(EH206:EH210)</f>
        <v>0</v>
      </c>
      <c r="EI211" s="844">
        <f t="shared" ref="EI211" si="3685">SUM(EI206:EI210)</f>
        <v>0</v>
      </c>
      <c r="EJ211" s="844">
        <f t="shared" ref="EJ211" si="3686">SUM(EJ206:EJ210)</f>
        <v>0</v>
      </c>
      <c r="EK211" s="844">
        <f t="shared" ref="EK211" si="3687">SUM(EK206:EK210)</f>
        <v>0</v>
      </c>
      <c r="EL211" s="844">
        <f t="shared" ref="EL211" si="3688">SUM(EL206:EL210)</f>
        <v>0</v>
      </c>
      <c r="EM211" s="844">
        <f t="shared" ref="EM211" si="3689">SUM(EM206:EM210)</f>
        <v>0</v>
      </c>
      <c r="EN211" s="844">
        <f t="shared" ref="EN211" si="3690">SUM(EN206:EN210)</f>
        <v>0</v>
      </c>
      <c r="EO211" s="844">
        <f t="shared" ref="EO211" si="3691">SUM(EO206:EO210)</f>
        <v>0</v>
      </c>
      <c r="EP211" s="845">
        <f t="shared" ref="EP211" si="3692">EO211+EN211+EG211+EF211+EE211+ED211+EC211+EB211+EA211+DZ211+DY211+DX211+DW211</f>
        <v>0</v>
      </c>
      <c r="EQ211" s="844">
        <f>SUM(EQ206:EQ210)</f>
        <v>0</v>
      </c>
      <c r="ER211" s="844"/>
      <c r="ES211" s="844">
        <f t="shared" ref="ES211" si="3693">SUM(ES206:ES210)</f>
        <v>0</v>
      </c>
      <c r="ET211" s="844">
        <f t="shared" ref="ET211" si="3694">SUM(ET206:ET210)</f>
        <v>0</v>
      </c>
      <c r="EU211" s="844">
        <f t="shared" ref="EU211" si="3695">SUM(EU206:EU210)</f>
        <v>0</v>
      </c>
      <c r="EV211" s="844">
        <f t="shared" ref="EV211" si="3696">SUM(EV206:EV210)</f>
        <v>0</v>
      </c>
      <c r="EW211" s="844">
        <f t="shared" ref="EW211" si="3697">SUM(EW206:EW210)</f>
        <v>0</v>
      </c>
      <c r="EX211" s="844">
        <f t="shared" ref="EX211" si="3698">SUM(EX206:EX210)</f>
        <v>0</v>
      </c>
      <c r="EY211" s="844">
        <f t="shared" ref="EY211" si="3699">SUM(EY206:EY210)</f>
        <v>0</v>
      </c>
      <c r="EZ211" s="2208">
        <f t="shared" ref="EZ211" si="3700">SUM(EZ206:EZ210)</f>
        <v>0</v>
      </c>
      <c r="FA211" s="844">
        <f t="shared" ref="FA211" si="3701">SUM(FA206:FA210)</f>
        <v>0</v>
      </c>
      <c r="FB211" s="844">
        <f t="shared" ref="FB211" si="3702">SUM(FB206:FB210)</f>
        <v>0</v>
      </c>
      <c r="FC211" s="844">
        <f t="shared" ref="FC211" si="3703">SUM(FC206:FC210)</f>
        <v>0</v>
      </c>
      <c r="FD211" s="844">
        <f t="shared" ref="FD211" si="3704">SUM(FD206:FD210)</f>
        <v>0</v>
      </c>
      <c r="FE211" s="2210">
        <f t="shared" ref="FE211" si="3705">SUM(FE206:FE210)</f>
        <v>0</v>
      </c>
      <c r="FF211" s="2211">
        <f>الاعدادات!$D$10</f>
        <v>2026</v>
      </c>
      <c r="FG211" s="2194">
        <f t="shared" si="3587"/>
        <v>0</v>
      </c>
      <c r="FH211" s="2195">
        <f t="shared" si="3588"/>
        <v>0</v>
      </c>
      <c r="FI211" s="2195">
        <f>CA203+CB203+CC203+CD203+CE203+BZ203</f>
        <v>0</v>
      </c>
      <c r="FJ211" s="2196">
        <f>CF203+CG203+CH203+CI203</f>
        <v>0</v>
      </c>
      <c r="FK211" s="2197">
        <f t="shared" si="3589"/>
        <v>0</v>
      </c>
      <c r="FL211" s="2195">
        <f t="shared" si="3590"/>
        <v>0</v>
      </c>
      <c r="FM211" s="2195">
        <f>DJ203+DK203+DL203+DM203+DN203+DI203</f>
        <v>0</v>
      </c>
      <c r="FN211" s="2196">
        <f>DO203+DP203+DQ203+DR203</f>
        <v>0</v>
      </c>
      <c r="FO211" s="2197">
        <f t="shared" si="3591"/>
        <v>0</v>
      </c>
      <c r="FP211" s="2195">
        <f t="shared" si="3592"/>
        <v>0</v>
      </c>
      <c r="FQ211" s="2195">
        <f>CA210+CB210+CC210+CD210+CE210+BZ210</f>
        <v>0</v>
      </c>
      <c r="FR211" s="2196">
        <f>CF210+CG210+CH210+CI210</f>
        <v>0</v>
      </c>
      <c r="FS211" s="2197">
        <f t="shared" si="3593"/>
        <v>0</v>
      </c>
      <c r="FT211" s="2195">
        <f t="shared" si="3594"/>
        <v>0</v>
      </c>
      <c r="FU211" s="2195">
        <f>DI210+DJ210+DK210+DL210+DM210+DN210</f>
        <v>0</v>
      </c>
      <c r="FV211" s="2198">
        <f>DO210+DP210+DQ210+DR210</f>
        <v>0</v>
      </c>
      <c r="FW211" s="2197">
        <f t="shared" si="3595"/>
        <v>0</v>
      </c>
      <c r="FX211" s="2195">
        <f t="shared" si="3596"/>
        <v>0</v>
      </c>
      <c r="FY211" s="2195">
        <f>ES203+ET203+EU203+EV203+EW203+ER203</f>
        <v>0</v>
      </c>
      <c r="FZ211" s="2198">
        <f>EX203+EY203+EZ203+FA203</f>
        <v>0</v>
      </c>
      <c r="GA211" s="2197">
        <f t="shared" si="3597"/>
        <v>0</v>
      </c>
      <c r="GB211" s="2195">
        <f t="shared" si="3598"/>
        <v>0</v>
      </c>
      <c r="GC211" s="2195">
        <f>ES210+ET210+EU210+EV210+EW210+ER210</f>
        <v>0</v>
      </c>
      <c r="GD211" s="2198">
        <f>EX210+EY210+EZ210+FA210</f>
        <v>0</v>
      </c>
      <c r="GE211" s="2123" t="s">
        <v>185</v>
      </c>
      <c r="GF211" s="2204">
        <f>FS212</f>
        <v>0</v>
      </c>
      <c r="GG211" s="2205">
        <f>FT212</f>
        <v>0</v>
      </c>
      <c r="GH211" s="2205">
        <f>FU212</f>
        <v>0</v>
      </c>
      <c r="GI211" s="2206">
        <f>FV212</f>
        <v>0</v>
      </c>
      <c r="GQ211" s="2234">
        <f>الاعدادات!$D$15</f>
        <v>2024</v>
      </c>
      <c r="GR211" s="1761"/>
      <c r="GS211" s="1762"/>
      <c r="GT211" s="1762"/>
      <c r="GU211" s="1763"/>
      <c r="GV211" s="1763"/>
      <c r="GW211" s="1763"/>
      <c r="GX211" s="1764"/>
      <c r="GY211" s="1765"/>
      <c r="GZ211" s="1766"/>
      <c r="HA211" s="1766"/>
      <c r="HB211" s="1767"/>
      <c r="HC211" s="1767"/>
      <c r="HD211" s="1767"/>
      <c r="HE211" s="1767"/>
      <c r="HF211" s="1767"/>
      <c r="HG211" s="1767"/>
      <c r="HH211" s="1767"/>
      <c r="HI211" s="1767"/>
      <c r="HJ211" s="1768"/>
      <c r="HK211" s="1769">
        <f t="shared" si="3600"/>
        <v>0</v>
      </c>
      <c r="HL211" s="1770"/>
      <c r="HM211" s="1771"/>
      <c r="HN211" s="1772"/>
      <c r="HO211" s="1773"/>
      <c r="HP211" s="1774"/>
      <c r="HQ211" s="1775"/>
      <c r="HR211" s="1776"/>
      <c r="HS211" s="1777"/>
      <c r="HT211" s="1778"/>
      <c r="HU211" s="1779"/>
      <c r="HV211" s="1780"/>
      <c r="HW211" s="1781">
        <f t="shared" si="3601"/>
        <v>0</v>
      </c>
      <c r="HX211" s="1782"/>
      <c r="HY211" s="1782"/>
      <c r="HZ211" s="1783"/>
      <c r="IA211" s="1761"/>
      <c r="IB211" s="1762"/>
      <c r="IC211" s="1762"/>
      <c r="ID211" s="1763"/>
      <c r="IE211" s="1763"/>
      <c r="IF211" s="1763"/>
      <c r="IG211" s="1764"/>
      <c r="IH211" s="1765"/>
      <c r="II211" s="1766"/>
      <c r="IJ211" s="1766"/>
      <c r="IK211" s="1767"/>
      <c r="IL211" s="1767"/>
      <c r="IM211" s="1767"/>
      <c r="IN211" s="1767"/>
      <c r="IO211" s="1767"/>
      <c r="IP211" s="1767"/>
      <c r="IQ211" s="1767"/>
      <c r="IR211" s="1767"/>
      <c r="IS211" s="1768"/>
      <c r="IT211" s="1769">
        <f t="shared" si="3599"/>
        <v>0</v>
      </c>
      <c r="IU211" s="1770"/>
      <c r="IV211" s="1771"/>
      <c r="IW211" s="1772"/>
      <c r="IX211" s="1773"/>
      <c r="IY211" s="1774"/>
      <c r="IZ211" s="1775"/>
      <c r="JA211" s="1776"/>
      <c r="JB211" s="1777"/>
      <c r="JC211" s="1778"/>
      <c r="JD211" s="1779"/>
      <c r="JE211" s="1780"/>
      <c r="JF211" s="1781">
        <f t="shared" si="3602"/>
        <v>0</v>
      </c>
      <c r="JG211" s="1782"/>
      <c r="JH211" s="1782"/>
      <c r="JI211" s="1783"/>
    </row>
    <row r="212" spans="1:269" ht="36.75" customHeight="1">
      <c r="A212" s="2121"/>
      <c r="B212" s="2121"/>
      <c r="C212" s="2121"/>
      <c r="D212" s="2121"/>
      <c r="E212" s="2121"/>
      <c r="F212" s="2121"/>
      <c r="G212" s="2121"/>
      <c r="H212" s="2121"/>
      <c r="I212" s="2121"/>
      <c r="J212" s="2121"/>
      <c r="K212" s="2121"/>
      <c r="L212" s="2121"/>
      <c r="M212" s="2121"/>
      <c r="N212" s="2121"/>
      <c r="O212" s="2121"/>
      <c r="P212" s="2121"/>
      <c r="Q212" s="2121"/>
      <c r="R212" s="2121"/>
      <c r="S212" s="2121"/>
      <c r="T212" s="2121"/>
      <c r="U212" s="2121"/>
      <c r="V212" s="2121"/>
      <c r="W212" s="2121"/>
      <c r="X212" s="2121"/>
      <c r="Y212" s="2121"/>
      <c r="Z212" s="2121"/>
      <c r="AA212" s="2121"/>
      <c r="AB212" s="2121"/>
      <c r="AC212" s="2121"/>
      <c r="AD212" s="2121"/>
      <c r="AE212" s="2121"/>
      <c r="AF212" s="2121"/>
      <c r="AG212" s="2121"/>
      <c r="AH212" s="2121"/>
      <c r="AI212" s="2121"/>
      <c r="AJ212" s="2121"/>
      <c r="AK212" s="2121"/>
      <c r="AL212" s="2121"/>
      <c r="AM212" s="2121"/>
      <c r="AN212" s="2121"/>
      <c r="AO212" s="2121"/>
      <c r="AP212" s="2121"/>
      <c r="AQ212" s="2121"/>
      <c r="AR212" s="2121"/>
      <c r="AS212" s="2121"/>
      <c r="AT212" s="2121"/>
      <c r="AU212" s="2121"/>
      <c r="AV212" s="2121"/>
      <c r="AW212" s="2121"/>
      <c r="AX212" s="2121"/>
      <c r="AY212" s="2121"/>
      <c r="AZ212" s="2121"/>
      <c r="BA212" s="2121"/>
      <c r="BB212" s="2121"/>
      <c r="BC212" s="2121"/>
      <c r="BD212" s="2122"/>
      <c r="BE212" s="2122"/>
      <c r="BF212" s="2122"/>
      <c r="BG212" s="2122"/>
      <c r="BH212" s="2122"/>
      <c r="BI212" s="2122"/>
      <c r="BJ212" s="2122"/>
      <c r="BK212" s="2122"/>
      <c r="BL212" s="2122"/>
      <c r="BM212" s="2122"/>
      <c r="BN212" s="2122"/>
      <c r="BO212" s="2122"/>
      <c r="BP212" s="2122"/>
      <c r="BQ212" s="2122"/>
      <c r="BR212" s="2122"/>
      <c r="BS212" s="2122"/>
      <c r="BT212" s="2122"/>
      <c r="BU212" s="2122"/>
      <c r="BV212" s="2122"/>
      <c r="BW212" s="2122"/>
      <c r="BX212" s="2122"/>
      <c r="BY212" s="2122"/>
      <c r="BZ212" s="2122"/>
      <c r="CA212" s="2122"/>
      <c r="CB212" s="2122"/>
      <c r="CC212" s="2122"/>
      <c r="CD212" s="2122"/>
      <c r="CE212" s="2122"/>
      <c r="CF212" s="2122"/>
      <c r="CG212" s="2122"/>
      <c r="CH212" s="2122"/>
      <c r="CI212" s="2122"/>
      <c r="CJ212" s="2122"/>
      <c r="CK212" s="2122"/>
      <c r="CL212" s="2122"/>
      <c r="CM212" s="2122"/>
      <c r="CN212" s="2122"/>
      <c r="CO212" s="2122"/>
      <c r="CP212" s="2122"/>
      <c r="CQ212" s="2122"/>
      <c r="CR212" s="2122"/>
      <c r="CS212" s="2122"/>
      <c r="CT212" s="2122"/>
      <c r="CU212" s="2122"/>
      <c r="CV212" s="2122"/>
      <c r="CW212" s="2122"/>
      <c r="CX212" s="2122"/>
      <c r="CY212" s="2122"/>
      <c r="CZ212" s="2122"/>
      <c r="DA212" s="2122"/>
      <c r="DB212" s="2122"/>
      <c r="DC212" s="2122"/>
      <c r="DD212" s="2122"/>
      <c r="DE212" s="2122"/>
      <c r="DF212" s="2122"/>
      <c r="DG212" s="2122"/>
      <c r="DH212" s="2122"/>
      <c r="DI212" s="2122"/>
      <c r="DJ212" s="2122"/>
      <c r="DK212" s="2122"/>
      <c r="DL212" s="2122"/>
      <c r="DM212" s="2122"/>
      <c r="DN212" s="2122"/>
      <c r="DO212" s="2122"/>
      <c r="DP212" s="2122"/>
      <c r="DQ212" s="2122"/>
      <c r="DR212" s="2122"/>
      <c r="DS212" s="2122"/>
      <c r="DT212" s="2122"/>
      <c r="DU212" s="2122"/>
      <c r="DV212" s="2122"/>
      <c r="DW212" s="2122"/>
      <c r="DX212" s="2122"/>
      <c r="DY212" s="2122"/>
      <c r="DZ212" s="2122"/>
      <c r="EA212" s="2122"/>
      <c r="EB212" s="2122"/>
      <c r="EC212" s="2122"/>
      <c r="ED212" s="2122"/>
      <c r="EE212" s="2122"/>
      <c r="EF212" s="2122"/>
      <c r="EG212" s="2122"/>
      <c r="EH212" s="2122"/>
      <c r="EI212" s="2122"/>
      <c r="EJ212" s="2122"/>
      <c r="EK212" s="2122"/>
      <c r="EL212" s="2122"/>
      <c r="EM212" s="2122"/>
      <c r="EN212" s="2122"/>
      <c r="EO212" s="2122"/>
      <c r="EP212" s="2122"/>
      <c r="EQ212" s="2122"/>
      <c r="ER212" s="2122"/>
      <c r="ES212" s="2122"/>
      <c r="ET212" s="2122"/>
      <c r="EU212" s="2122"/>
      <c r="EV212" s="2122"/>
      <c r="EW212" s="2122"/>
      <c r="EX212" s="2122"/>
      <c r="EY212" s="2122"/>
      <c r="EZ212" s="2122"/>
      <c r="FA212" s="2122"/>
      <c r="FB212" s="2122"/>
      <c r="FC212" s="2122"/>
      <c r="FD212" s="2122"/>
      <c r="FE212" s="2122"/>
      <c r="FF212" s="2142" t="s">
        <v>106</v>
      </c>
      <c r="FG212" s="2199">
        <f t="shared" ref="FG212" si="3706">SUM(FG207:FG211)</f>
        <v>0</v>
      </c>
      <c r="FH212" s="2200">
        <f t="shared" ref="FH212" si="3707">SUM(FH207:FH211)</f>
        <v>0</v>
      </c>
      <c r="FI212" s="2200">
        <f t="shared" ref="FI212" si="3708">SUM(FI207:FI211)</f>
        <v>0</v>
      </c>
      <c r="FJ212" s="2201">
        <f t="shared" ref="FJ212" si="3709">SUM(FJ207:FJ211)</f>
        <v>0</v>
      </c>
      <c r="FK212" s="2199">
        <f t="shared" ref="FK212" si="3710">SUM(FK207:FK211)</f>
        <v>0</v>
      </c>
      <c r="FL212" s="2200">
        <f t="shared" ref="FL212" si="3711">SUM(FL207:FL211)</f>
        <v>0</v>
      </c>
      <c r="FM212" s="2200">
        <f t="shared" ref="FM212" si="3712">SUM(FM207:FM211)</f>
        <v>0</v>
      </c>
      <c r="FN212" s="2202">
        <f t="shared" ref="FN212" si="3713">SUM(FN207:FN211)</f>
        <v>0</v>
      </c>
      <c r="FO212" s="2199">
        <f t="shared" ref="FO212" si="3714">SUM(FO207:FO211)</f>
        <v>0</v>
      </c>
      <c r="FP212" s="2200">
        <f t="shared" ref="FP212" si="3715">SUM(FP207:FP211)</f>
        <v>0</v>
      </c>
      <c r="FQ212" s="2200">
        <f t="shared" ref="FQ212" si="3716">SUM(FQ207:FQ211)</f>
        <v>0</v>
      </c>
      <c r="FR212" s="2202">
        <f t="shared" ref="FR212" si="3717">SUM(FR207:FR211)</f>
        <v>0</v>
      </c>
      <c r="FS212" s="2199">
        <f t="shared" ref="FS212" si="3718">SUM(FS207:FS211)</f>
        <v>0</v>
      </c>
      <c r="FT212" s="2200">
        <f t="shared" ref="FT212" si="3719">SUM(FT207:FT211)</f>
        <v>0</v>
      </c>
      <c r="FU212" s="2203">
        <f t="shared" ref="FU212" si="3720">SUM(FU207:FU211)</f>
        <v>0</v>
      </c>
      <c r="FV212" s="2202">
        <f t="shared" ref="FV212" si="3721">SUM(FV207:FV211)</f>
        <v>0</v>
      </c>
      <c r="FW212" s="2199">
        <f t="shared" ref="FW212" si="3722">SUM(FW207:FW211)</f>
        <v>0</v>
      </c>
      <c r="FX212" s="2200">
        <f t="shared" ref="FX212" si="3723">SUM(FX207:FX211)</f>
        <v>0</v>
      </c>
      <c r="FY212" s="2200">
        <f t="shared" ref="FY212" si="3724">SUM(FY207:FY211)</f>
        <v>0</v>
      </c>
      <c r="FZ212" s="2202">
        <f t="shared" ref="FZ212" si="3725">SUM(FZ207:FZ211)</f>
        <v>0</v>
      </c>
      <c r="GA212" s="2199">
        <f t="shared" ref="GA212" si="3726">SUM(GA207:GA211)</f>
        <v>0</v>
      </c>
      <c r="GB212" s="2200">
        <f t="shared" ref="GB212" si="3727">SUM(GB207:GB211)</f>
        <v>0</v>
      </c>
      <c r="GC212" s="2200">
        <f t="shared" ref="GC212" si="3728">SUM(GC207:GC211)</f>
        <v>0</v>
      </c>
      <c r="GD212" s="2202">
        <f t="shared" ref="GD212" si="3729">SUM(GD207:GD211)</f>
        <v>0</v>
      </c>
      <c r="GE212" s="2143"/>
      <c r="GF212" s="2199">
        <f>SUM(GF207:GF211)</f>
        <v>0</v>
      </c>
      <c r="GG212" s="2200">
        <f>SUM(GG207:GG211)</f>
        <v>0</v>
      </c>
      <c r="GH212" s="2200">
        <f>SUM(GH207:GH211)</f>
        <v>0</v>
      </c>
      <c r="GI212" s="2202">
        <f>SUM(GI207:GI211)</f>
        <v>0</v>
      </c>
      <c r="GQ212" s="2234">
        <f>الاعدادات!$D$16</f>
        <v>2025</v>
      </c>
      <c r="GR212" s="1761"/>
      <c r="GS212" s="1762"/>
      <c r="GT212" s="1762"/>
      <c r="GU212" s="1763"/>
      <c r="GV212" s="1763"/>
      <c r="GW212" s="1763"/>
      <c r="GX212" s="1764"/>
      <c r="GY212" s="1765"/>
      <c r="GZ212" s="1766"/>
      <c r="HA212" s="1766"/>
      <c r="HB212" s="1767"/>
      <c r="HC212" s="1767"/>
      <c r="HD212" s="1767"/>
      <c r="HE212" s="1767"/>
      <c r="HF212" s="1767"/>
      <c r="HG212" s="1767"/>
      <c r="HH212" s="1767"/>
      <c r="HI212" s="1767"/>
      <c r="HJ212" s="1768"/>
      <c r="HK212" s="1769">
        <f>SUM(GR212:HJ212)</f>
        <v>0</v>
      </c>
      <c r="HL212" s="1770"/>
      <c r="HM212" s="1771"/>
      <c r="HN212" s="1772"/>
      <c r="HO212" s="1773"/>
      <c r="HP212" s="1774"/>
      <c r="HQ212" s="1775"/>
      <c r="HR212" s="1776"/>
      <c r="HS212" s="1777"/>
      <c r="HT212" s="1778"/>
      <c r="HU212" s="1779"/>
      <c r="HV212" s="1780"/>
      <c r="HW212" s="1781">
        <f t="shared" si="3601"/>
        <v>0</v>
      </c>
      <c r="HX212" s="1782"/>
      <c r="HY212" s="1782"/>
      <c r="HZ212" s="1783"/>
      <c r="IA212" s="1761"/>
      <c r="IB212" s="1762"/>
      <c r="IC212" s="1762"/>
      <c r="ID212" s="1763"/>
      <c r="IE212" s="1763"/>
      <c r="IF212" s="1763"/>
      <c r="IG212" s="1764"/>
      <c r="IH212" s="1765"/>
      <c r="II212" s="1766"/>
      <c r="IJ212" s="1766"/>
      <c r="IK212" s="1767"/>
      <c r="IL212" s="1767"/>
      <c r="IM212" s="1767"/>
      <c r="IN212" s="1767"/>
      <c r="IO212" s="1767"/>
      <c r="IP212" s="1767"/>
      <c r="IQ212" s="1767"/>
      <c r="IR212" s="1767"/>
      <c r="IS212" s="1768"/>
      <c r="IT212" s="1769">
        <f t="shared" si="3599"/>
        <v>0</v>
      </c>
      <c r="IU212" s="1770"/>
      <c r="IV212" s="1771"/>
      <c r="IW212" s="1772"/>
      <c r="IX212" s="1773"/>
      <c r="IY212" s="1774"/>
      <c r="IZ212" s="1775"/>
      <c r="JA212" s="1776"/>
      <c r="JB212" s="1777"/>
      <c r="JC212" s="1778"/>
      <c r="JD212" s="1779"/>
      <c r="JE212" s="1780"/>
      <c r="JF212" s="1781">
        <f t="shared" si="3602"/>
        <v>0</v>
      </c>
      <c r="JG212" s="1782"/>
      <c r="JH212" s="1782"/>
      <c r="JI212" s="1783"/>
    </row>
    <row r="213" spans="1:269" ht="36.75" customHeight="1" thickBot="1">
      <c r="A213" s="2096"/>
      <c r="B213" s="2095"/>
      <c r="C213" s="2095"/>
      <c r="D213" s="2095"/>
      <c r="E213" s="2095"/>
      <c r="F213" s="2095"/>
      <c r="G213" s="2095"/>
      <c r="H213" s="2072"/>
      <c r="I213" s="2073"/>
      <c r="J213" s="2097"/>
      <c r="K213" s="2091"/>
      <c r="L213" s="2074"/>
      <c r="M213" s="2075"/>
      <c r="N213" s="2075"/>
      <c r="O213" s="2075"/>
      <c r="P213" s="2075"/>
      <c r="Q213" s="2075"/>
      <c r="R213" s="2075"/>
      <c r="S213" s="2075"/>
      <c r="T213" s="2075"/>
      <c r="U213" s="2075"/>
      <c r="V213" s="2075"/>
      <c r="W213" s="2075"/>
      <c r="X213" s="2075"/>
      <c r="Y213" s="2075"/>
      <c r="Z213" s="2076"/>
      <c r="AA213" s="2077"/>
      <c r="AB213" s="2077"/>
      <c r="AC213" s="2077"/>
      <c r="AD213" s="2077"/>
      <c r="AE213" s="2077"/>
      <c r="AF213" s="2078"/>
      <c r="AG213" s="2077"/>
      <c r="AH213" s="2077"/>
      <c r="AI213" s="2079"/>
      <c r="AJ213" s="2077"/>
      <c r="AK213" s="2077"/>
      <c r="AL213" s="2077"/>
      <c r="AM213" s="2077"/>
      <c r="AN213" s="2080"/>
      <c r="AO213" s="2081"/>
      <c r="AP213" s="2081"/>
      <c r="AQ213" s="2081"/>
      <c r="AR213" s="2078"/>
      <c r="AS213" s="2081"/>
      <c r="AT213" s="2082"/>
      <c r="AU213" s="2077"/>
      <c r="AV213" s="2077"/>
      <c r="AW213" s="2077"/>
      <c r="AX213" s="2077"/>
      <c r="AY213" s="2077"/>
      <c r="AZ213" s="2082"/>
      <c r="BA213" s="2077"/>
      <c r="BB213" s="2083"/>
      <c r="BC213" s="67"/>
      <c r="BD213" s="2084"/>
      <c r="BE213" s="2085"/>
      <c r="BF213" s="2085"/>
      <c r="BG213" s="2085"/>
      <c r="BH213" s="2085"/>
      <c r="BI213" s="2085"/>
      <c r="BJ213" s="2085"/>
      <c r="BK213" s="2085"/>
      <c r="BL213" s="2085"/>
      <c r="BM213" s="2085"/>
      <c r="BN213" s="2085"/>
      <c r="BO213" s="2085"/>
      <c r="BP213" s="2085"/>
      <c r="BQ213" s="2085"/>
      <c r="BR213" s="2085"/>
      <c r="BS213" s="2085"/>
      <c r="BT213" s="2085"/>
      <c r="BU213" s="2085"/>
      <c r="BV213" s="2085"/>
      <c r="BW213" s="2085"/>
      <c r="BX213" s="2086"/>
      <c r="BY213" s="2085"/>
      <c r="BZ213" s="2085"/>
      <c r="CA213" s="2085"/>
      <c r="CB213" s="2085"/>
      <c r="CC213" s="2085"/>
      <c r="CD213" s="2085"/>
      <c r="CE213" s="2085"/>
      <c r="CF213" s="2085"/>
      <c r="CG213" s="2085"/>
      <c r="CH213" s="2085"/>
      <c r="CI213" s="2085"/>
      <c r="CJ213" s="2087"/>
      <c r="CK213" s="2085"/>
      <c r="CL213" s="2085"/>
      <c r="CM213" s="2088"/>
      <c r="CN213" s="2085"/>
      <c r="CO213" s="2085"/>
      <c r="CP213" s="2085"/>
      <c r="CQ213" s="2085"/>
      <c r="CR213" s="2085"/>
      <c r="CS213" s="2085"/>
      <c r="CT213" s="2085"/>
      <c r="CU213" s="2085"/>
      <c r="CV213" s="2085"/>
      <c r="CW213" s="2085"/>
      <c r="CX213" s="2085"/>
      <c r="CY213" s="2085"/>
      <c r="CZ213" s="2085"/>
      <c r="DA213" s="2085"/>
      <c r="DB213" s="2085"/>
      <c r="DC213" s="2085"/>
      <c r="DD213" s="2085"/>
      <c r="DE213" s="2085"/>
      <c r="DF213" s="2085"/>
      <c r="DG213" s="2086"/>
      <c r="DH213" s="2085"/>
      <c r="DI213" s="2085"/>
      <c r="DJ213" s="2085"/>
      <c r="DK213" s="2085"/>
      <c r="DL213" s="2085"/>
      <c r="DM213" s="2085"/>
      <c r="DN213" s="2085"/>
      <c r="DO213" s="2085"/>
      <c r="DP213" s="2085"/>
      <c r="DQ213" s="2085"/>
      <c r="DR213" s="2085"/>
      <c r="DS213" s="2089"/>
      <c r="DT213" s="2085"/>
      <c r="DU213" s="2085"/>
      <c r="DV213" s="2090"/>
      <c r="DW213" s="2085"/>
      <c r="DX213" s="2085"/>
      <c r="DY213" s="2085"/>
      <c r="DZ213" s="2085"/>
      <c r="EA213" s="2085"/>
      <c r="EB213" s="2085"/>
      <c r="EC213" s="2085"/>
      <c r="ED213" s="2085"/>
      <c r="EE213" s="2085"/>
      <c r="EF213" s="2085"/>
      <c r="EG213" s="2085"/>
      <c r="EH213" s="2085"/>
      <c r="EI213" s="2085"/>
      <c r="EJ213" s="2085"/>
      <c r="EK213" s="2085"/>
      <c r="EL213" s="2085"/>
      <c r="EM213" s="2085"/>
      <c r="EN213" s="2085"/>
      <c r="EO213" s="2085"/>
      <c r="EP213" s="2086"/>
      <c r="EQ213" s="2085"/>
      <c r="ER213" s="2085"/>
      <c r="ES213" s="2085"/>
      <c r="ET213" s="2085"/>
      <c r="EU213" s="2085"/>
      <c r="EV213" s="2085"/>
      <c r="EW213" s="2085"/>
      <c r="EX213" s="2085"/>
      <c r="EY213" s="2085"/>
      <c r="EZ213" s="2085"/>
      <c r="FA213" s="2085"/>
      <c r="FB213" s="2089"/>
      <c r="FC213" s="2085"/>
      <c r="FD213" s="2085"/>
      <c r="FE213" s="2090"/>
      <c r="FF213" s="2092"/>
      <c r="FG213" s="2093"/>
      <c r="FH213" s="2093"/>
      <c r="FI213" s="2093"/>
      <c r="FJ213" s="2093"/>
      <c r="FK213" s="2093"/>
      <c r="FL213" s="2093"/>
      <c r="FM213" s="2093"/>
      <c r="FN213" s="2093"/>
      <c r="FO213" s="2093"/>
      <c r="FP213" s="2093"/>
      <c r="FQ213" s="2093"/>
      <c r="FR213" s="2093"/>
      <c r="FS213" s="2093"/>
      <c r="FT213" s="2093"/>
      <c r="FU213" s="2093"/>
      <c r="FV213" s="2093"/>
      <c r="FW213" s="2093"/>
      <c r="FX213" s="2093"/>
      <c r="FY213" s="2093"/>
      <c r="FZ213" s="2093"/>
      <c r="GA213" s="2093"/>
      <c r="GB213" s="2093"/>
      <c r="GC213" s="2093"/>
      <c r="GD213" s="2093"/>
      <c r="GE213" s="2094"/>
      <c r="GF213" s="2093"/>
      <c r="GG213" s="2093"/>
      <c r="GH213" s="2093"/>
      <c r="GI213" s="2093"/>
      <c r="GQ213" s="2234">
        <f>الاعدادات!$D$17</f>
        <v>2026</v>
      </c>
      <c r="GR213" s="1761"/>
      <c r="GS213" s="1762"/>
      <c r="GT213" s="1762"/>
      <c r="GU213" s="1763"/>
      <c r="GV213" s="1763"/>
      <c r="GW213" s="1763"/>
      <c r="GX213" s="1764"/>
      <c r="GY213" s="1765"/>
      <c r="GZ213" s="1766"/>
      <c r="HA213" s="1766"/>
      <c r="HB213" s="1767"/>
      <c r="HC213" s="1767"/>
      <c r="HD213" s="1767"/>
      <c r="HE213" s="1767"/>
      <c r="HF213" s="1767"/>
      <c r="HG213" s="1767"/>
      <c r="HH213" s="1767"/>
      <c r="HI213" s="1767"/>
      <c r="HJ213" s="1768"/>
      <c r="HK213" s="1769">
        <f t="shared" ref="HK213:HK214" si="3730">SUM(GR213:HJ213)</f>
        <v>0</v>
      </c>
      <c r="HL213" s="1770"/>
      <c r="HM213" s="1771"/>
      <c r="HN213" s="1772"/>
      <c r="HO213" s="1773"/>
      <c r="HP213" s="1774"/>
      <c r="HQ213" s="1775"/>
      <c r="HR213" s="1776"/>
      <c r="HS213" s="1777"/>
      <c r="HT213" s="1778"/>
      <c r="HU213" s="1779"/>
      <c r="HV213" s="1780"/>
      <c r="HW213" s="1781">
        <f t="shared" si="3601"/>
        <v>0</v>
      </c>
      <c r="HX213" s="1782"/>
      <c r="HY213" s="1782"/>
      <c r="HZ213" s="1783"/>
      <c r="IA213" s="1761"/>
      <c r="IB213" s="1762"/>
      <c r="IC213" s="1762"/>
      <c r="ID213" s="1763"/>
      <c r="IE213" s="1763"/>
      <c r="IF213" s="1763"/>
      <c r="IG213" s="1764"/>
      <c r="IH213" s="1765"/>
      <c r="II213" s="1766"/>
      <c r="IJ213" s="1766"/>
      <c r="IK213" s="1767"/>
      <c r="IL213" s="1767"/>
      <c r="IM213" s="1767"/>
      <c r="IN213" s="1767"/>
      <c r="IO213" s="1767"/>
      <c r="IP213" s="1767"/>
      <c r="IQ213" s="1767"/>
      <c r="IR213" s="1767"/>
      <c r="IS213" s="1768"/>
      <c r="IT213" s="1769">
        <f t="shared" si="3599"/>
        <v>0</v>
      </c>
      <c r="IU213" s="1770"/>
      <c r="IV213" s="1771"/>
      <c r="IW213" s="1772"/>
      <c r="IX213" s="1773"/>
      <c r="IY213" s="1774"/>
      <c r="IZ213" s="1775"/>
      <c r="JA213" s="1776"/>
      <c r="JB213" s="1777"/>
      <c r="JC213" s="1778"/>
      <c r="JD213" s="1779"/>
      <c r="JE213" s="1780"/>
      <c r="JF213" s="1781">
        <f t="shared" si="3602"/>
        <v>0</v>
      </c>
      <c r="JG213" s="1782"/>
      <c r="JH213" s="1782"/>
      <c r="JI213" s="1783"/>
    </row>
    <row r="214" spans="1:269" ht="36.75" customHeight="1" thickTop="1" thickBot="1">
      <c r="A214" s="6491" t="s">
        <v>1244</v>
      </c>
      <c r="B214" s="6493" t="str" cm="1">
        <f t="array" ref="B214">_xlfn.XLOOKUP(1, (INDEX(التشكيل_القديم!$L$54:$S$92, ,6)=$A214) * (INDEX(التشكيل_القديم!$L$54:$S$92, ,7)="رئيس الدائرة"), INDEX(التشكيل_القديم!$L$54:$S$92, ,2))</f>
        <v>ابراهيم مجدي زين العابدين محمد</v>
      </c>
      <c r="C214" s="6493"/>
      <c r="D214" s="6493"/>
      <c r="E214" s="6493"/>
      <c r="F214" s="6493"/>
      <c r="G214" s="6493"/>
      <c r="H214" s="2170" cm="1">
        <f t="array" ref="H214">_xlfn.XLOOKUP(1, (INDEX(التشكيل_القديم!$L$54:$S$92, ,6)=$A214) * (INDEX(التشكيل_القديم!$L$54:$S$92, ,7)="رئيس الدائرة"), INDEX(التشكيل_القديم!$L$54:$S$92, ,3))</f>
        <v>0</v>
      </c>
      <c r="I214" s="2171" t="str" cm="1">
        <f t="array" ref="I214">_xlfn.XLOOKUP(1, (INDEX(التشكيل_القديم!$L$54:$S$92, ,6)=$A214) * (INDEX(التشكيل_القديم!$L$54:$S$92, ,7)="رئيس الدائرة"), INDEX(التشكيل_القديم!$L$54:$S$92, ,4))</f>
        <v>أ</v>
      </c>
      <c r="J214" s="6494" t="s">
        <v>52</v>
      </c>
      <c r="K214" s="6496" t="s">
        <v>608</v>
      </c>
      <c r="L214" s="6497" t="s">
        <v>1356</v>
      </c>
      <c r="M214" s="6498"/>
      <c r="N214" s="6498"/>
      <c r="O214" s="6498"/>
      <c r="P214" s="6498"/>
      <c r="Q214" s="6498"/>
      <c r="R214" s="6498"/>
      <c r="S214" s="6498"/>
      <c r="T214" s="6498"/>
      <c r="U214" s="6498"/>
      <c r="V214" s="6498"/>
      <c r="W214" s="6498"/>
      <c r="X214" s="6498"/>
      <c r="Y214" s="6498"/>
      <c r="Z214" s="6498"/>
      <c r="AA214" s="6498"/>
      <c r="AB214" s="6498"/>
      <c r="AC214" s="6498"/>
      <c r="AD214" s="6498"/>
      <c r="AE214" s="6498"/>
      <c r="AF214" s="6498"/>
      <c r="AG214" s="6498"/>
      <c r="AH214" s="6498"/>
      <c r="AI214" s="6498"/>
      <c r="AJ214" s="6498"/>
      <c r="AK214" s="6498"/>
      <c r="AL214" s="6498"/>
      <c r="AM214" s="6498"/>
      <c r="AN214" s="6498"/>
      <c r="AO214" s="6498"/>
      <c r="AP214" s="6498"/>
      <c r="AQ214" s="6498"/>
      <c r="AR214" s="6498"/>
      <c r="AS214" s="6498"/>
      <c r="AT214" s="6498"/>
      <c r="AU214" s="6498"/>
      <c r="AV214" s="6498"/>
      <c r="AW214" s="6498"/>
      <c r="AX214" s="6498"/>
      <c r="AY214" s="6498"/>
      <c r="AZ214" s="6498"/>
      <c r="BA214" s="6498"/>
      <c r="BB214" s="6499"/>
      <c r="BC214" s="67" t="s">
        <v>177</v>
      </c>
      <c r="BD214" s="6503">
        <f>_xlfn.XLOOKUP(B214,التشكيل_القديم!$M$54:$M$92,التشكيل_القديم!$L$54:$L$92,0,0)</f>
        <v>14</v>
      </c>
      <c r="BE214" s="6505" t="str">
        <f xml:space="preserve">  "(1)             "&amp;"رئيس الدائرة  /  "  &amp;B214</f>
        <v>(1)             رئيس الدائرة  /  ابراهيم مجدي زين العابدين محمد</v>
      </c>
      <c r="BF214" s="6506"/>
      <c r="BG214" s="6506"/>
      <c r="BH214" s="6506"/>
      <c r="BI214" s="6506"/>
      <c r="BJ214" s="6506"/>
      <c r="BK214" s="6506"/>
      <c r="BL214" s="6506"/>
      <c r="BM214" s="6506"/>
      <c r="BN214" s="6506"/>
      <c r="BO214" s="6506"/>
      <c r="BP214" s="6506"/>
      <c r="BQ214" s="6506"/>
      <c r="BR214" s="6506"/>
      <c r="BS214" s="6506"/>
      <c r="BT214" s="6506"/>
      <c r="BU214" s="6506"/>
      <c r="BV214" s="6506"/>
      <c r="BW214" s="6506"/>
      <c r="BX214" s="6506"/>
      <c r="BY214" s="6506"/>
      <c r="BZ214" s="6506"/>
      <c r="CA214" s="6506"/>
      <c r="CB214" s="6506"/>
      <c r="CC214" s="6506"/>
      <c r="CD214" s="6506"/>
      <c r="CE214" s="6506"/>
      <c r="CF214" s="6506"/>
      <c r="CG214" s="6506"/>
      <c r="CH214" s="6506"/>
      <c r="CI214" s="6506"/>
      <c r="CJ214" s="6506"/>
      <c r="CK214" s="6506"/>
      <c r="CL214" s="6506"/>
      <c r="CM214" s="857"/>
      <c r="CN214" s="6503">
        <f>_xlfn.XLOOKUP(B215,التشكيل_القديم!$M$54:$M$92,التشكيل_القديم!$L$54:$L$92,0,0)</f>
        <v>15</v>
      </c>
      <c r="CO214" s="6505" t="str">
        <f>"(2)             "&amp; "عضو يمين الدائرة  /  "  &amp;B215</f>
        <v>(2)             عضو يمين الدائرة  /  الحسينى جمال عبد العزيز عبد الغفار</v>
      </c>
      <c r="CP214" s="6506"/>
      <c r="CQ214" s="6506"/>
      <c r="CR214" s="6506"/>
      <c r="CS214" s="6506"/>
      <c r="CT214" s="6506"/>
      <c r="CU214" s="6506"/>
      <c r="CV214" s="6506"/>
      <c r="CW214" s="6506"/>
      <c r="CX214" s="6506"/>
      <c r="CY214" s="6506"/>
      <c r="CZ214" s="6506"/>
      <c r="DA214" s="6506"/>
      <c r="DB214" s="6506"/>
      <c r="DC214" s="6506"/>
      <c r="DD214" s="6506"/>
      <c r="DE214" s="6506"/>
      <c r="DF214" s="6506"/>
      <c r="DG214" s="6506"/>
      <c r="DH214" s="6506"/>
      <c r="DI214" s="6506"/>
      <c r="DJ214" s="6506"/>
      <c r="DK214" s="6506"/>
      <c r="DL214" s="6506"/>
      <c r="DM214" s="6506"/>
      <c r="DN214" s="6506"/>
      <c r="DO214" s="6506"/>
      <c r="DP214" s="6506"/>
      <c r="DQ214" s="6506"/>
      <c r="DR214" s="6506"/>
      <c r="DS214" s="6506"/>
      <c r="DT214" s="6506"/>
      <c r="DU214" s="6506"/>
      <c r="DV214" s="863"/>
      <c r="DW214" s="6533">
        <f>IF(ISTEXT(B218),_xlfn.XLOOKUP(B218,التشكيل_القديم!$M$54:$M$92,التشكيل_القديم!$L$54:$L$92,0,0),0)</f>
        <v>0</v>
      </c>
      <c r="DX214" s="6505" t="str">
        <f>IF(B218&lt;&gt;"","(5)             "&amp;"عضو يسار يسار اليسار الدائرة /  "&amp;B218,"لا يوجد عضو خامس " )</f>
        <v xml:space="preserve">لا يوجد عضو خامس </v>
      </c>
      <c r="DY214" s="6506"/>
      <c r="DZ214" s="6506"/>
      <c r="EA214" s="6506"/>
      <c r="EB214" s="6506"/>
      <c r="EC214" s="6506"/>
      <c r="ED214" s="6506"/>
      <c r="EE214" s="6506"/>
      <c r="EF214" s="6506"/>
      <c r="EG214" s="6506"/>
      <c r="EH214" s="6506"/>
      <c r="EI214" s="6506"/>
      <c r="EJ214" s="6506"/>
      <c r="EK214" s="6506"/>
      <c r="EL214" s="6506"/>
      <c r="EM214" s="6506"/>
      <c r="EN214" s="6506"/>
      <c r="EO214" s="6506"/>
      <c r="EP214" s="6506"/>
      <c r="EQ214" s="6506"/>
      <c r="ER214" s="6506"/>
      <c r="ES214" s="6506"/>
      <c r="ET214" s="6506"/>
      <c r="EU214" s="6506"/>
      <c r="EV214" s="6506"/>
      <c r="EW214" s="6506"/>
      <c r="EX214" s="6506"/>
      <c r="EY214" s="6506"/>
      <c r="EZ214" s="6506"/>
      <c r="FA214" s="6506"/>
      <c r="FB214" s="6506"/>
      <c r="FC214" s="6506"/>
      <c r="FD214" s="6506"/>
      <c r="FE214" s="2101"/>
      <c r="FF214" s="2106"/>
      <c r="FG214" s="2107"/>
      <c r="FH214" s="2108"/>
      <c r="FI214" s="2108"/>
      <c r="FJ214" s="2107"/>
      <c r="FK214" s="2107"/>
      <c r="FL214" s="2108"/>
      <c r="FM214" s="2108"/>
      <c r="FN214" s="2107"/>
      <c r="FO214" s="2107"/>
      <c r="FP214" s="2108"/>
      <c r="FQ214" s="2108"/>
      <c r="FR214" s="2107"/>
      <c r="FS214" s="2107"/>
      <c r="FT214" s="2108"/>
      <c r="FU214" s="2107"/>
      <c r="FV214" s="2107"/>
      <c r="FW214" s="2108"/>
      <c r="FX214" s="2108"/>
      <c r="FY214" s="2107"/>
      <c r="FZ214" s="2107"/>
      <c r="GA214" s="2107"/>
      <c r="GB214" s="2107"/>
      <c r="GC214" s="2109"/>
      <c r="GD214" t="str">
        <f>IF(OR(FV214&lt;0,FS214&lt;0,FO214&lt;0,FK214&lt;0,FG214&lt;0,Z214 &lt;&gt; AZ214+AT214+AA214+AB214), "wrong", "ok")</f>
        <v>ok</v>
      </c>
      <c r="GQ214" s="1784" t="s">
        <v>181</v>
      </c>
      <c r="GR214" s="2235">
        <f>SUM(GR209:GR213)</f>
        <v>0</v>
      </c>
      <c r="GS214" s="2236">
        <f t="shared" ref="GS214:HJ214" si="3731">SUM(GS209:GS213)</f>
        <v>0</v>
      </c>
      <c r="GT214" s="2236">
        <f t="shared" si="3731"/>
        <v>0</v>
      </c>
      <c r="GU214" s="2236">
        <f t="shared" si="3731"/>
        <v>0</v>
      </c>
      <c r="GV214" s="2236">
        <f t="shared" si="3731"/>
        <v>0</v>
      </c>
      <c r="GW214" s="2236">
        <f t="shared" si="3731"/>
        <v>0</v>
      </c>
      <c r="GX214" s="2236">
        <f t="shared" si="3731"/>
        <v>0</v>
      </c>
      <c r="GY214" s="2237">
        <f t="shared" si="3731"/>
        <v>0</v>
      </c>
      <c r="GZ214" s="2237">
        <f t="shared" si="3731"/>
        <v>0</v>
      </c>
      <c r="HA214" s="2237">
        <f t="shared" si="3731"/>
        <v>0</v>
      </c>
      <c r="HB214" s="2237">
        <f t="shared" si="3731"/>
        <v>0</v>
      </c>
      <c r="HC214" s="2237">
        <f t="shared" si="3731"/>
        <v>0</v>
      </c>
      <c r="HD214" s="2237">
        <f t="shared" si="3731"/>
        <v>0</v>
      </c>
      <c r="HE214" s="2237">
        <f t="shared" si="3731"/>
        <v>0</v>
      </c>
      <c r="HF214" s="2237">
        <f t="shared" si="3731"/>
        <v>0</v>
      </c>
      <c r="HG214" s="2237">
        <f t="shared" si="3731"/>
        <v>0</v>
      </c>
      <c r="HH214" s="2237">
        <f t="shared" si="3731"/>
        <v>0</v>
      </c>
      <c r="HI214" s="2237">
        <f t="shared" si="3731"/>
        <v>0</v>
      </c>
      <c r="HJ214" s="2238">
        <f t="shared" si="3731"/>
        <v>0</v>
      </c>
      <c r="HK214" s="1769">
        <f t="shared" si="3730"/>
        <v>0</v>
      </c>
      <c r="HL214" s="2239">
        <f t="shared" ref="HL214:HV214" si="3732">SUM(HL209:HL213)</f>
        <v>0</v>
      </c>
      <c r="HM214" s="2240">
        <f t="shared" si="3732"/>
        <v>0</v>
      </c>
      <c r="HN214" s="2241">
        <f t="shared" si="3732"/>
        <v>0</v>
      </c>
      <c r="HO214" s="2242">
        <f t="shared" si="3732"/>
        <v>0</v>
      </c>
      <c r="HP214" s="2243">
        <f t="shared" si="3732"/>
        <v>0</v>
      </c>
      <c r="HQ214" s="2244">
        <f t="shared" si="3732"/>
        <v>0</v>
      </c>
      <c r="HR214" s="2245">
        <f t="shared" si="3732"/>
        <v>0</v>
      </c>
      <c r="HS214" s="2246">
        <f t="shared" si="3732"/>
        <v>0</v>
      </c>
      <c r="HT214" s="2247">
        <f t="shared" si="3732"/>
        <v>0</v>
      </c>
      <c r="HU214" s="2248">
        <f t="shared" si="3732"/>
        <v>0</v>
      </c>
      <c r="HV214" s="2239">
        <f t="shared" si="3732"/>
        <v>0</v>
      </c>
      <c r="HW214" s="1781">
        <f t="shared" si="3601"/>
        <v>0</v>
      </c>
      <c r="HX214" s="2239">
        <f>SUM(HX209:HX213)</f>
        <v>0</v>
      </c>
      <c r="HY214" s="2239">
        <f>SUM(HY209:HY213)</f>
        <v>0</v>
      </c>
      <c r="HZ214" s="2249">
        <f>SUM(HZ209:HZ213)</f>
        <v>0</v>
      </c>
      <c r="IA214" s="2235">
        <f>SUM(IA209:IA213)</f>
        <v>0</v>
      </c>
      <c r="IB214" s="2236">
        <f t="shared" ref="IB214:IS214" si="3733">SUM(IB209:IB213)</f>
        <v>0</v>
      </c>
      <c r="IC214" s="2236">
        <f t="shared" si="3733"/>
        <v>0</v>
      </c>
      <c r="ID214" s="2236">
        <f t="shared" si="3733"/>
        <v>0</v>
      </c>
      <c r="IE214" s="2236">
        <f t="shared" si="3733"/>
        <v>0</v>
      </c>
      <c r="IF214" s="2236">
        <f t="shared" si="3733"/>
        <v>0</v>
      </c>
      <c r="IG214" s="2236">
        <f t="shared" si="3733"/>
        <v>0</v>
      </c>
      <c r="IH214" s="2237">
        <f t="shared" si="3733"/>
        <v>0</v>
      </c>
      <c r="II214" s="2237">
        <f t="shared" si="3733"/>
        <v>0</v>
      </c>
      <c r="IJ214" s="2237">
        <f t="shared" si="3733"/>
        <v>0</v>
      </c>
      <c r="IK214" s="2237">
        <f t="shared" si="3733"/>
        <v>0</v>
      </c>
      <c r="IL214" s="2237">
        <f t="shared" si="3733"/>
        <v>0</v>
      </c>
      <c r="IM214" s="2237">
        <f t="shared" si="3733"/>
        <v>0</v>
      </c>
      <c r="IN214" s="2237">
        <f t="shared" si="3733"/>
        <v>0</v>
      </c>
      <c r="IO214" s="2237">
        <f t="shared" si="3733"/>
        <v>0</v>
      </c>
      <c r="IP214" s="2237">
        <f t="shared" si="3733"/>
        <v>0</v>
      </c>
      <c r="IQ214" s="2237">
        <f t="shared" si="3733"/>
        <v>0</v>
      </c>
      <c r="IR214" s="2237">
        <f t="shared" si="3733"/>
        <v>0</v>
      </c>
      <c r="IS214" s="2238">
        <f t="shared" si="3733"/>
        <v>0</v>
      </c>
      <c r="IT214" s="1769">
        <f t="shared" si="3599"/>
        <v>0</v>
      </c>
      <c r="IU214" s="2239">
        <f t="shared" ref="IU214:JE214" si="3734">SUM(IU209:IU213)</f>
        <v>0</v>
      </c>
      <c r="IV214" s="2240">
        <f t="shared" si="3734"/>
        <v>0</v>
      </c>
      <c r="IW214" s="2241">
        <f t="shared" si="3734"/>
        <v>0</v>
      </c>
      <c r="IX214" s="2242">
        <f t="shared" si="3734"/>
        <v>0</v>
      </c>
      <c r="IY214" s="2243">
        <f t="shared" si="3734"/>
        <v>0</v>
      </c>
      <c r="IZ214" s="2244">
        <f t="shared" si="3734"/>
        <v>0</v>
      </c>
      <c r="JA214" s="2245">
        <f t="shared" si="3734"/>
        <v>0</v>
      </c>
      <c r="JB214" s="2246">
        <f t="shared" si="3734"/>
        <v>0</v>
      </c>
      <c r="JC214" s="2247">
        <f t="shared" si="3734"/>
        <v>0</v>
      </c>
      <c r="JD214" s="2248">
        <f t="shared" si="3734"/>
        <v>0</v>
      </c>
      <c r="JE214" s="2239">
        <f t="shared" si="3734"/>
        <v>0</v>
      </c>
      <c r="JF214" s="1781">
        <f t="shared" si="3602"/>
        <v>0</v>
      </c>
      <c r="JG214" s="2239">
        <f>SUM(JG209:JG213)</f>
        <v>0</v>
      </c>
      <c r="JH214" s="2239">
        <f>SUM(JH209:JH213)</f>
        <v>0</v>
      </c>
      <c r="JI214" s="2249">
        <f>SUM(JI209:JI213)</f>
        <v>0</v>
      </c>
    </row>
    <row r="215" spans="1:269" ht="36.75" customHeight="1" thickBot="1">
      <c r="A215" s="6492"/>
      <c r="B215" s="6493" t="str" cm="1">
        <f t="array" ref="B215">_xlfn.XLOOKUP(1, (INDEX(التشكيل_القديم!$L$54:$S$92, ,6)=$A214) * (INDEX(التشكيل_القديم!$L$54:$S$92, ,7)="عضو يمين"), INDEX(التشكيل_القديم!$L$54:$S$92, ,2))</f>
        <v>الحسينى جمال عبد العزيز عبد الغفار</v>
      </c>
      <c r="C215" s="6493"/>
      <c r="D215" s="6493"/>
      <c r="E215" s="6493"/>
      <c r="F215" s="6493"/>
      <c r="G215" s="6493"/>
      <c r="H215" s="2170" cm="1">
        <f t="array" ref="H215">_xlfn.XLOOKUP(1, (INDEX(التشكيل_القديم!$L$54:$S$92, ,6)=$A214) * (INDEX(التشكيل_القديم!$L$54:$S$92, ,7)="عضو يمين"), INDEX(التشكيل_القديم!$L$54:$S$92, ,3))</f>
        <v>0</v>
      </c>
      <c r="I215" s="2171" t="str" cm="1">
        <f t="array" ref="I215">_xlfn.XLOOKUP(1, (INDEX(التشكيل_القديم!$L$54:$S$92, ,6)=$A214) * (INDEX(التشكيل_القديم!$L$54:$S$92, ,7)="عضو يمين"), INDEX(التشكيل_القديم!$L$54:$S$92, ,4))</f>
        <v>أ</v>
      </c>
      <c r="J215" s="6495"/>
      <c r="K215" s="6235"/>
      <c r="L215" s="6500"/>
      <c r="M215" s="6501"/>
      <c r="N215" s="6501"/>
      <c r="O215" s="6501"/>
      <c r="P215" s="6501"/>
      <c r="Q215" s="6501"/>
      <c r="R215" s="6501"/>
      <c r="S215" s="6501"/>
      <c r="T215" s="6501"/>
      <c r="U215" s="6501"/>
      <c r="V215" s="6501"/>
      <c r="W215" s="6501"/>
      <c r="X215" s="6501"/>
      <c r="Y215" s="6501"/>
      <c r="Z215" s="6501"/>
      <c r="AA215" s="6501"/>
      <c r="AB215" s="6501"/>
      <c r="AC215" s="6501"/>
      <c r="AD215" s="6501"/>
      <c r="AE215" s="6501"/>
      <c r="AF215" s="6501"/>
      <c r="AG215" s="6501"/>
      <c r="AH215" s="6501"/>
      <c r="AI215" s="6501"/>
      <c r="AJ215" s="6501"/>
      <c r="AK215" s="6501"/>
      <c r="AL215" s="6501"/>
      <c r="AM215" s="6501"/>
      <c r="AN215" s="6501"/>
      <c r="AO215" s="6501"/>
      <c r="AP215" s="6501"/>
      <c r="AQ215" s="6501"/>
      <c r="AR215" s="6501"/>
      <c r="AS215" s="6501"/>
      <c r="AT215" s="6501"/>
      <c r="AU215" s="6501"/>
      <c r="AV215" s="6501"/>
      <c r="AW215" s="6501"/>
      <c r="AX215" s="6501"/>
      <c r="AY215" s="6501"/>
      <c r="AZ215" s="6501"/>
      <c r="BA215" s="6501"/>
      <c r="BB215" s="6502"/>
      <c r="BC215" s="67"/>
      <c r="BD215" s="6504"/>
      <c r="BE215" s="6507"/>
      <c r="BF215" s="6508"/>
      <c r="BG215" s="6508"/>
      <c r="BH215" s="6508"/>
      <c r="BI215" s="6508"/>
      <c r="BJ215" s="6508"/>
      <c r="BK215" s="6508"/>
      <c r="BL215" s="6508"/>
      <c r="BM215" s="6508"/>
      <c r="BN215" s="6508"/>
      <c r="BO215" s="6508"/>
      <c r="BP215" s="6508"/>
      <c r="BQ215" s="6508"/>
      <c r="BR215" s="6508"/>
      <c r="BS215" s="6508"/>
      <c r="BT215" s="6508"/>
      <c r="BU215" s="6508"/>
      <c r="BV215" s="6508"/>
      <c r="BW215" s="6508"/>
      <c r="BX215" s="6508"/>
      <c r="BY215" s="6508"/>
      <c r="BZ215" s="6508"/>
      <c r="CA215" s="6508"/>
      <c r="CB215" s="6508"/>
      <c r="CC215" s="6508"/>
      <c r="CD215" s="6508"/>
      <c r="CE215" s="6508"/>
      <c r="CF215" s="6508"/>
      <c r="CG215" s="6508"/>
      <c r="CH215" s="6508"/>
      <c r="CI215" s="6508"/>
      <c r="CJ215" s="6508"/>
      <c r="CK215" s="6508"/>
      <c r="CL215" s="6508"/>
      <c r="CM215" s="857"/>
      <c r="CN215" s="6504"/>
      <c r="CO215" s="6507"/>
      <c r="CP215" s="6508"/>
      <c r="CQ215" s="6508"/>
      <c r="CR215" s="6508"/>
      <c r="CS215" s="6508"/>
      <c r="CT215" s="6508"/>
      <c r="CU215" s="6508"/>
      <c r="CV215" s="6508"/>
      <c r="CW215" s="6508"/>
      <c r="CX215" s="6508"/>
      <c r="CY215" s="6508"/>
      <c r="CZ215" s="6508"/>
      <c r="DA215" s="6508"/>
      <c r="DB215" s="6508"/>
      <c r="DC215" s="6508"/>
      <c r="DD215" s="6508"/>
      <c r="DE215" s="6508"/>
      <c r="DF215" s="6508"/>
      <c r="DG215" s="6508"/>
      <c r="DH215" s="6508"/>
      <c r="DI215" s="6508"/>
      <c r="DJ215" s="6508"/>
      <c r="DK215" s="6508"/>
      <c r="DL215" s="6508"/>
      <c r="DM215" s="6508"/>
      <c r="DN215" s="6508"/>
      <c r="DO215" s="6508"/>
      <c r="DP215" s="6508"/>
      <c r="DQ215" s="6508"/>
      <c r="DR215" s="6508"/>
      <c r="DS215" s="6508"/>
      <c r="DT215" s="6508"/>
      <c r="DU215" s="6508"/>
      <c r="DV215" s="864"/>
      <c r="DW215" s="6521"/>
      <c r="DX215" s="6507"/>
      <c r="DY215" s="6508"/>
      <c r="DZ215" s="6508"/>
      <c r="EA215" s="6508"/>
      <c r="EB215" s="6508"/>
      <c r="EC215" s="6508"/>
      <c r="ED215" s="6508"/>
      <c r="EE215" s="6508"/>
      <c r="EF215" s="6508"/>
      <c r="EG215" s="6508"/>
      <c r="EH215" s="6508"/>
      <c r="EI215" s="6508"/>
      <c r="EJ215" s="6508"/>
      <c r="EK215" s="6508"/>
      <c r="EL215" s="6508"/>
      <c r="EM215" s="6508"/>
      <c r="EN215" s="6508"/>
      <c r="EO215" s="6508"/>
      <c r="EP215" s="6508"/>
      <c r="EQ215" s="6508"/>
      <c r="ER215" s="6508"/>
      <c r="ES215" s="6508"/>
      <c r="ET215" s="6508"/>
      <c r="EU215" s="6508"/>
      <c r="EV215" s="6508"/>
      <c r="EW215" s="6508"/>
      <c r="EX215" s="6508"/>
      <c r="EY215" s="6508"/>
      <c r="EZ215" s="6508"/>
      <c r="FA215" s="6508"/>
      <c r="FB215" s="6508"/>
      <c r="FC215" s="6508"/>
      <c r="FD215" s="6508"/>
      <c r="FE215" s="2102"/>
      <c r="FF215" s="2110"/>
      <c r="FG215" s="2111"/>
      <c r="FH215" s="2112"/>
      <c r="FI215" s="2112"/>
      <c r="FJ215" s="2111"/>
      <c r="FK215" s="2111"/>
      <c r="FL215" s="2112"/>
      <c r="FM215" s="2112"/>
      <c r="FN215" s="2111"/>
      <c r="FO215" s="2111"/>
      <c r="FP215" s="2112"/>
      <c r="FQ215" s="2112"/>
      <c r="FR215" s="2111"/>
      <c r="FS215" s="2111"/>
      <c r="FT215" s="2112"/>
      <c r="FU215" s="2111"/>
      <c r="FV215" s="2111"/>
      <c r="FW215" s="2112"/>
      <c r="FX215" s="2112"/>
      <c r="FY215" s="2111"/>
      <c r="FZ215" s="2111"/>
      <c r="GA215" s="2111"/>
      <c r="GB215" s="2111"/>
      <c r="GC215" s="2113"/>
      <c r="GD215" t="str">
        <f t="shared" ref="GD215:GD219" si="3735">IF(OR(FV215&lt;0,FS215&lt;0,FO215&lt;0,FK215&lt;0,FG215&lt;0,Z215 &lt;&gt; AZ215+AT215+AA215+AB215), "wrong", "ok")</f>
        <v>ok</v>
      </c>
      <c r="GQ215" s="1785"/>
      <c r="GR215" s="6536" t="s">
        <v>34</v>
      </c>
      <c r="GS215" s="6537"/>
      <c r="GT215" s="6537"/>
      <c r="GU215" s="6537"/>
      <c r="GV215" s="6537"/>
      <c r="GW215" s="6537"/>
      <c r="GX215" s="6537"/>
      <c r="GY215" s="6537"/>
      <c r="GZ215" s="6537"/>
      <c r="HA215" s="6537"/>
      <c r="HB215" s="6537"/>
      <c r="HC215" s="6537"/>
      <c r="HD215" s="6537"/>
      <c r="HE215" s="6537"/>
      <c r="HF215" s="6537"/>
      <c r="HG215" s="6537"/>
      <c r="HH215" s="6537"/>
      <c r="HI215" s="6537"/>
      <c r="HJ215" s="6537"/>
      <c r="HK215" s="6537"/>
      <c r="HL215" s="6537"/>
      <c r="HM215" s="6537"/>
      <c r="HN215" s="6537"/>
      <c r="HO215" s="6537"/>
      <c r="HP215" s="6537"/>
      <c r="HQ215" s="6537"/>
      <c r="HR215" s="6537"/>
      <c r="HS215" s="6537"/>
      <c r="HT215" s="6537"/>
      <c r="HU215" s="6537"/>
      <c r="HV215" s="6537"/>
      <c r="HW215" s="6537"/>
      <c r="HX215" s="6537"/>
      <c r="HY215" s="6537"/>
      <c r="HZ215" s="1786"/>
      <c r="IA215" s="6536" t="s">
        <v>38</v>
      </c>
      <c r="IB215" s="6537"/>
      <c r="IC215" s="6537"/>
      <c r="ID215" s="6537"/>
      <c r="IE215" s="6537"/>
      <c r="IF215" s="6537"/>
      <c r="IG215" s="6537"/>
      <c r="IH215" s="6537"/>
      <c r="II215" s="6537"/>
      <c r="IJ215" s="6537"/>
      <c r="IK215" s="6537"/>
      <c r="IL215" s="6537"/>
      <c r="IM215" s="6537"/>
      <c r="IN215" s="6537"/>
      <c r="IO215" s="6537"/>
      <c r="IP215" s="6537"/>
      <c r="IQ215" s="6537"/>
      <c r="IR215" s="6537"/>
      <c r="IS215" s="6537"/>
      <c r="IT215" s="6537"/>
      <c r="IU215" s="6537"/>
      <c r="IV215" s="6537"/>
      <c r="IW215" s="6537"/>
      <c r="IX215" s="6537"/>
      <c r="IY215" s="6537"/>
      <c r="IZ215" s="6537"/>
      <c r="JA215" s="6537"/>
      <c r="JB215" s="6537"/>
      <c r="JC215" s="6537"/>
      <c r="JD215" s="6537"/>
      <c r="JE215" s="6537"/>
      <c r="JF215" s="6537"/>
      <c r="JG215" s="6537"/>
      <c r="JH215" s="6537"/>
      <c r="JI215" s="6537"/>
    </row>
    <row r="216" spans="1:269" ht="36.75" customHeight="1" thickBot="1">
      <c r="A216" s="6492"/>
      <c r="B216" s="6493" t="str" cm="1">
        <f t="array" ref="B216">_xlfn.XLOOKUP(1, (INDEX(التشكيل_القديم!$L$54:$S$92, ,6)=$A214) * (INDEX(التشكيل_القديم!$L$54:$S$92, ,7)="عضو يسار"), INDEX(التشكيل_القديم!$L$54:$S$92, ,2))</f>
        <v>احمد حسن احمد إبراهيم القاضي</v>
      </c>
      <c r="C216" s="6493"/>
      <c r="D216" s="6493"/>
      <c r="E216" s="6493"/>
      <c r="F216" s="6493"/>
      <c r="G216" s="6493"/>
      <c r="H216" s="2170" cm="1">
        <f t="array" ref="H216">_xlfn.XLOOKUP(1, (INDEX(التشكيل_القديم!$L$54:$S$92, ,6)=$A214) * (INDEX(التشكيل_القديم!$L$54:$S$92, ,7)="عضو يسار"), INDEX(التشكيل_القديم!$L$54:$S$92, ,3))</f>
        <v>0</v>
      </c>
      <c r="I216" s="2171" t="str" cm="1">
        <f t="array" ref="I216">_xlfn.XLOOKUP(1, (INDEX(التشكيل_القديم!$L$54:$S$92, ,6)=$A214) * (INDEX(التشكيل_القديم!$L$54:$S$92, ,7)="عضو يسار"), INDEX(التشكيل_القديم!$L$54:$S$92, ,4))</f>
        <v>ب</v>
      </c>
      <c r="J216" s="6495"/>
      <c r="K216" s="6235"/>
      <c r="L216" s="2186" t="str">
        <f>الاعدادات!$D$14</f>
        <v>2023 وما قبلها</v>
      </c>
      <c r="M216" s="2098">
        <v>0</v>
      </c>
      <c r="N216" s="1997"/>
      <c r="O216" s="1997"/>
      <c r="P216" s="1997"/>
      <c r="Q216" s="1997"/>
      <c r="R216" s="1997"/>
      <c r="S216" s="1997"/>
      <c r="T216" s="1997"/>
      <c r="U216" s="1997"/>
      <c r="V216" s="2099"/>
      <c r="W216" s="1997"/>
      <c r="X216" s="1997"/>
      <c r="Y216" s="2133"/>
      <c r="Z216" s="2188">
        <f t="shared" ref="Z216:Z219" si="3736">Y216+X216+U216+T216+S216+R216+Q216+P216+O216+N216+M216-W216</f>
        <v>0</v>
      </c>
      <c r="AA216" s="2098"/>
      <c r="AB216" s="1999"/>
      <c r="AC216" s="2031">
        <f>SUM(BE216:BK216,BE223:BK223,CN216:CT216,CN223:CT223,DW216:EC216,DW223:EC223)</f>
        <v>0</v>
      </c>
      <c r="AD216" s="2025">
        <f>SUM(BL216:BV216,BL223:BV223,CU216:DE216,CU223:DE223,ED216:EN216,ED223:EN223)</f>
        <v>0</v>
      </c>
      <c r="AE216" s="2002">
        <f>BW216+DF216+BW223+DF223+EO216+EO223</f>
        <v>0</v>
      </c>
      <c r="AF216" s="2172">
        <f>SUM(AC216:AE216)</f>
        <v>0</v>
      </c>
      <c r="AG216" s="2002">
        <f>BY216+DH216+BY223+DH223+EQ216+EQ223</f>
        <v>0</v>
      </c>
      <c r="AH216" s="2173">
        <f>BZ216+BZ223+DI216+DI223+ER216+ER223</f>
        <v>0</v>
      </c>
      <c r="AI216" s="2174">
        <f>CA216+DJ216+CA223+DJ223+ES216+ES223</f>
        <v>0</v>
      </c>
      <c r="AJ216" s="2002">
        <f>CB216+DK216+CB223+DK223+ET216+ET223</f>
        <v>0</v>
      </c>
      <c r="AK216" s="2026">
        <f>CC216+DL216+CC223+DL223+EU216+EU223</f>
        <v>0</v>
      </c>
      <c r="AL216" s="2027">
        <f>CD216+DM216+CD223+DM223+EV216+EV223</f>
        <v>0</v>
      </c>
      <c r="AM216" s="2175">
        <f>CE216+DN216+CE223+DN223+EW216+EW223</f>
        <v>0</v>
      </c>
      <c r="AN216" s="2176">
        <f>SUM(AH216:AM216)</f>
        <v>0</v>
      </c>
      <c r="AO216" s="2028">
        <f>CF216+DO216+CF223+DO223+EX216+EX223</f>
        <v>0</v>
      </c>
      <c r="AP216" s="2177">
        <f>CG216+DP216+CG223+DP223+EY216+EY223</f>
        <v>0</v>
      </c>
      <c r="AQ216" s="2029">
        <f>CH216+DQ216+DQ223+CH223+EZ216+EZ223</f>
        <v>0</v>
      </c>
      <c r="AR216" s="2178">
        <f>SUM(AO216:AQ216)</f>
        <v>0</v>
      </c>
      <c r="AS216" s="2177">
        <f>CI216+DR216+CI223+DR223+FA216+FA223</f>
        <v>0</v>
      </c>
      <c r="AT216" s="2179">
        <f>AS216+AR216+AN216+AG216+AF216</f>
        <v>0</v>
      </c>
      <c r="AU216" s="2124"/>
      <c r="AV216" s="2002">
        <f>CK216+DT216+CK223+DT223+FC216+FC223</f>
        <v>0</v>
      </c>
      <c r="AW216" s="2002">
        <f>CL216+DU216+CL223+DU223+FD216+FD223</f>
        <v>0</v>
      </c>
      <c r="AX216" s="2127"/>
      <c r="AY216" s="2130"/>
      <c r="AZ216" s="2000">
        <f>AY216+AX216+AW216+AV216+AU216</f>
        <v>0</v>
      </c>
      <c r="BA216" s="2001"/>
      <c r="BB216" s="2189">
        <f>AZ216+AT216+AA216-Z216+AB216</f>
        <v>0</v>
      </c>
      <c r="BC216" s="67"/>
      <c r="BD216" s="2186" t="str">
        <f>الاعدادات!$D$14</f>
        <v>2023 وما قبلها</v>
      </c>
      <c r="BE216" s="82"/>
      <c r="BF216" s="83"/>
      <c r="BG216" s="83"/>
      <c r="BH216" s="103"/>
      <c r="BI216" s="84"/>
      <c r="BJ216" s="84"/>
      <c r="BK216" s="85"/>
      <c r="BL216" s="86"/>
      <c r="BM216" s="87"/>
      <c r="BN216" s="87"/>
      <c r="BO216" s="88"/>
      <c r="BP216" s="88"/>
      <c r="BQ216" s="88"/>
      <c r="BR216" s="88"/>
      <c r="BS216" s="88"/>
      <c r="BT216" s="88"/>
      <c r="BU216" s="88"/>
      <c r="BV216" s="88"/>
      <c r="BW216" s="89"/>
      <c r="BX216" s="77">
        <f t="shared" ref="BX216:BX218" si="3737">SUM(BE216:BW216)</f>
        <v>0</v>
      </c>
      <c r="BY216" s="90"/>
      <c r="BZ216" s="855"/>
      <c r="CA216" s="91"/>
      <c r="CB216" s="92"/>
      <c r="CC216" s="93"/>
      <c r="CD216" s="94"/>
      <c r="CE216" s="95"/>
      <c r="CF216" s="96"/>
      <c r="CG216" s="97"/>
      <c r="CH216" s="98"/>
      <c r="CI216" s="99"/>
      <c r="CJ216" s="79">
        <f t="shared" ref="CJ216:CJ217" si="3738">SUM(BX216:CI216)</f>
        <v>0</v>
      </c>
      <c r="CK216" s="104"/>
      <c r="CL216" s="92"/>
      <c r="CM216" s="857"/>
      <c r="CN216" s="101"/>
      <c r="CO216" s="83"/>
      <c r="CP216" s="83"/>
      <c r="CQ216" s="84"/>
      <c r="CR216" s="84"/>
      <c r="CS216" s="84"/>
      <c r="CT216" s="85"/>
      <c r="CU216" s="86"/>
      <c r="CV216" s="87"/>
      <c r="CW216" s="87"/>
      <c r="CX216" s="88"/>
      <c r="CY216" s="88"/>
      <c r="CZ216" s="88"/>
      <c r="DA216" s="88"/>
      <c r="DB216" s="88"/>
      <c r="DC216" s="88"/>
      <c r="DD216" s="88"/>
      <c r="DE216" s="88"/>
      <c r="DF216" s="89"/>
      <c r="DG216" s="77">
        <f>DF216+DE216+CX216+CW216+CV216+CU216+CT216+CS216+CR216+CQ216+CP216+CO216+CN216+DD216+DC216+DB216+DA216+CZ216+CY216</f>
        <v>0</v>
      </c>
      <c r="DH216" s="90"/>
      <c r="DI216" s="855"/>
      <c r="DJ216" s="91"/>
      <c r="DK216" s="92"/>
      <c r="DL216" s="93"/>
      <c r="DM216" s="94"/>
      <c r="DN216" s="95"/>
      <c r="DO216" s="96"/>
      <c r="DP216" s="97"/>
      <c r="DQ216" s="98"/>
      <c r="DR216" s="99"/>
      <c r="DS216" s="81">
        <f t="shared" ref="DS216" si="3739">SUM(DG216:DR216)</f>
        <v>0</v>
      </c>
      <c r="DT216" s="104"/>
      <c r="DU216" s="92"/>
      <c r="DV216" s="864"/>
      <c r="DW216" s="101"/>
      <c r="DX216" s="83"/>
      <c r="DY216" s="83"/>
      <c r="DZ216" s="84"/>
      <c r="EA216" s="84"/>
      <c r="EB216" s="84"/>
      <c r="EC216" s="85"/>
      <c r="ED216" s="86"/>
      <c r="EE216" s="87"/>
      <c r="EF216" s="87"/>
      <c r="EG216" s="88"/>
      <c r="EH216" s="88"/>
      <c r="EI216" s="88"/>
      <c r="EJ216" s="88"/>
      <c r="EK216" s="88"/>
      <c r="EL216" s="88"/>
      <c r="EM216" s="88"/>
      <c r="EN216" s="88"/>
      <c r="EO216" s="89"/>
      <c r="EP216" s="77">
        <f t="shared" ref="EP216:EP218" si="3740">EO216+EN216+EG216+EF216+EE216+ED216+EC216+EB216+EA216+DZ216+DY216+DX216+DW216+EM216+EL216+EK216+EJ216+EI216+EH216</f>
        <v>0</v>
      </c>
      <c r="EQ216" s="90"/>
      <c r="ER216" s="855"/>
      <c r="ES216" s="91"/>
      <c r="ET216" s="92"/>
      <c r="EU216" s="93"/>
      <c r="EV216" s="94"/>
      <c r="EW216" s="95"/>
      <c r="EX216" s="96"/>
      <c r="EY216" s="97"/>
      <c r="EZ216" s="98"/>
      <c r="FA216" s="99"/>
      <c r="FB216" s="81">
        <f t="shared" ref="FB216" si="3741">SUM(EP216:FA216)</f>
        <v>0</v>
      </c>
      <c r="FC216" s="104"/>
      <c r="FD216" s="92"/>
      <c r="FE216" s="864"/>
      <c r="FF216" s="2181" t="str">
        <f>الاعدادات!$D$14</f>
        <v>2023 وما قبلها</v>
      </c>
      <c r="FG216" s="2182">
        <f t="shared" ref="FG216:FG219" si="3742">AN216+AG216-FH216-FI216</f>
        <v>0</v>
      </c>
      <c r="FH216" s="2104"/>
      <c r="FI216" s="2104"/>
      <c r="FJ216" s="2184">
        <f t="shared" ref="FJ216:FJ219" si="3743">SUM(FG216:FI216)</f>
        <v>0</v>
      </c>
      <c r="FK216" s="2182">
        <f t="shared" ref="FK216:FK219" si="3744">AU216-FM216-FL216</f>
        <v>0</v>
      </c>
      <c r="FL216" s="2104"/>
      <c r="FM216" s="2104"/>
      <c r="FN216" s="2184">
        <f t="shared" ref="FN216:FN219" si="3745">SUM(FK216:FM216)</f>
        <v>0</v>
      </c>
      <c r="FO216" s="2182">
        <f t="shared" ref="FO216:FO219" si="3746">AV216-FQ216-FP216</f>
        <v>0</v>
      </c>
      <c r="FP216" s="2104"/>
      <c r="FQ216" s="2105"/>
      <c r="FR216" s="2184">
        <f t="shared" ref="FR216:FR220" si="3747">FQ216+FP216+FO216</f>
        <v>0</v>
      </c>
      <c r="FS216" s="2182">
        <f t="shared" ref="FS216:FS219" si="3748">AW216-FT216</f>
        <v>0</v>
      </c>
      <c r="FT216" s="2104"/>
      <c r="FU216" s="2184">
        <f t="shared" ref="FU216:FU219" si="3749">SUM(FS216:FT216)</f>
        <v>0</v>
      </c>
      <c r="FV216" s="2182">
        <f t="shared" ref="FV216:FV219" si="3750">AY216+AX216-FX216-FW216</f>
        <v>0</v>
      </c>
      <c r="FW216" s="2104"/>
      <c r="FX216" s="2104"/>
      <c r="FY216" s="2184">
        <f t="shared" ref="FY216:FY219" si="3751">SUM(FV216:FX216)</f>
        <v>0</v>
      </c>
      <c r="FZ216" s="2182">
        <f t="shared" ref="FZ216:FZ220" si="3752">FG216+FK216+FO216+FS216+FV216</f>
        <v>0</v>
      </c>
      <c r="GA216" s="2185">
        <f t="shared" ref="GA216:GA220" si="3753">FH216+FL216+FP216+FW216+FT216</f>
        <v>0</v>
      </c>
      <c r="GB216" s="2185">
        <f t="shared" ref="GB216:GB220" si="3754">FX216+FQ216+FM216+FI216</f>
        <v>0</v>
      </c>
      <c r="GC216" s="2184">
        <f t="shared" ref="GC216:GC220" si="3755">SUM(FZ216:GB216)</f>
        <v>0</v>
      </c>
      <c r="GD216" t="str">
        <f t="shared" si="3735"/>
        <v>ok</v>
      </c>
      <c r="GQ216" s="2234">
        <f>الاعدادات!$D$13</f>
        <v>0</v>
      </c>
      <c r="GR216" s="1787"/>
      <c r="GS216" s="1788"/>
      <c r="GT216" s="1788"/>
      <c r="GU216" s="1789"/>
      <c r="GV216" s="1789"/>
      <c r="GW216" s="1789"/>
      <c r="GX216" s="1790"/>
      <c r="GY216" s="1791"/>
      <c r="GZ216" s="1792"/>
      <c r="HA216" s="1792"/>
      <c r="HB216" s="1793"/>
      <c r="HC216" s="1793"/>
      <c r="HD216" s="1793"/>
      <c r="HE216" s="1793"/>
      <c r="HF216" s="1793"/>
      <c r="HG216" s="1793"/>
      <c r="HH216" s="1793"/>
      <c r="HI216" s="1793"/>
      <c r="HJ216" s="1794"/>
      <c r="HK216" s="1795">
        <f t="shared" ref="HK216:HK221" si="3756">SUM(GR216:HJ216)</f>
        <v>0</v>
      </c>
      <c r="HL216" s="1796"/>
      <c r="HM216" s="1797"/>
      <c r="HN216" s="1798"/>
      <c r="HO216" s="1799"/>
      <c r="HP216" s="1800"/>
      <c r="HQ216" s="1801"/>
      <c r="HR216" s="1802"/>
      <c r="HS216" s="1803"/>
      <c r="HT216" s="1804"/>
      <c r="HU216" s="1805"/>
      <c r="HV216" s="1806"/>
      <c r="HW216" s="1807">
        <f>SUM(HK216:HV216)</f>
        <v>0</v>
      </c>
      <c r="HX216" s="1808"/>
      <c r="HY216" s="1808"/>
      <c r="HZ216" s="1809"/>
      <c r="IA216" s="1787"/>
      <c r="IB216" s="1788"/>
      <c r="IC216" s="1788"/>
      <c r="ID216" s="1789"/>
      <c r="IE216" s="1789"/>
      <c r="IF216" s="1789"/>
      <c r="IG216" s="1790"/>
      <c r="IH216" s="1791"/>
      <c r="II216" s="1792"/>
      <c r="IJ216" s="1792"/>
      <c r="IK216" s="1793"/>
      <c r="IL216" s="1793"/>
      <c r="IM216" s="1793"/>
      <c r="IN216" s="1793"/>
      <c r="IO216" s="1793"/>
      <c r="IP216" s="1793"/>
      <c r="IQ216" s="1793"/>
      <c r="IR216" s="1793"/>
      <c r="IS216" s="1794"/>
      <c r="IT216" s="1795">
        <f t="shared" ref="IT216:IT221" si="3757">SUM(IA216:IS216)</f>
        <v>0</v>
      </c>
      <c r="IU216" s="1796"/>
      <c r="IV216" s="1797"/>
      <c r="IW216" s="1798"/>
      <c r="IX216" s="1799"/>
      <c r="IY216" s="1800"/>
      <c r="IZ216" s="1801"/>
      <c r="JA216" s="1802"/>
      <c r="JB216" s="1803"/>
      <c r="JC216" s="1799"/>
      <c r="JD216" s="1805"/>
      <c r="JE216" s="1806"/>
      <c r="JF216" s="1807">
        <f t="shared" ref="JF216:JF221" si="3758">SUM(IT216:JE216)</f>
        <v>0</v>
      </c>
      <c r="JG216" s="1808"/>
      <c r="JH216" s="1808"/>
      <c r="JI216" s="1809"/>
    </row>
    <row r="217" spans="1:269" ht="36.75" customHeight="1" thickBot="1">
      <c r="A217" s="6492"/>
      <c r="B217" s="6493" t="str" cm="1">
        <f t="array" ref="B217">IFERROR(_xlfn.XLOOKUP(1, (INDEX(التشكيل_القديم!$L$54:$S$92, ,6)=$A214) * (INDEX(التشكيل_القديم!$L$54:$S$92, ,7)="عضو يسار اليسار"), INDEX(التشكيل_القديم!$L$54:$S$92, ,2)),"")</f>
        <v/>
      </c>
      <c r="C217" s="6493"/>
      <c r="D217" s="6493"/>
      <c r="E217" s="6493"/>
      <c r="F217" s="6493"/>
      <c r="G217" s="6493"/>
      <c r="H217" s="2170" t="str" cm="1">
        <f t="array" ref="H217">IF(B217&lt;&gt;"",_xlfn.XLOOKUP(1, (INDEX(التشكيل_القديم!$L$54:$S$92, ,6)=$A214) * (INDEX(التشكيل_القديم!$L$54:$S$92, ,7)="عضو يسار اليسار"), INDEX(التشكيل_القديم!$L$54:$S$92, ,3)),"")</f>
        <v/>
      </c>
      <c r="I217" s="2171" t="str" cm="1">
        <f t="array" ref="I217">IF(B217&lt;&gt;"",_xlfn.XLOOKUP(1, (INDEX(التشكيل_القديم!$L$54:$S$92, ,6)=$A214) * (INDEX(التشكيل_القديم!$L$54:$S$92, ,7)="عضو يسار اليسار"), INDEX(التشكيل_القديم!$L$54:$S$92, ,4)),"")</f>
        <v/>
      </c>
      <c r="J217" s="6495"/>
      <c r="K217" s="6235"/>
      <c r="L217" s="2187">
        <f>الاعدادات!$D$15</f>
        <v>2024</v>
      </c>
      <c r="M217" s="73">
        <v>0</v>
      </c>
      <c r="N217" s="64"/>
      <c r="O217" s="64"/>
      <c r="P217" s="64"/>
      <c r="Q217" s="64"/>
      <c r="R217" s="64"/>
      <c r="S217" s="64"/>
      <c r="T217" s="64"/>
      <c r="U217" s="64"/>
      <c r="V217" s="74"/>
      <c r="W217" s="64"/>
      <c r="X217" s="64"/>
      <c r="Y217" s="2134"/>
      <c r="Z217" s="62">
        <f t="shared" si="3736"/>
        <v>0</v>
      </c>
      <c r="AA217" s="73"/>
      <c r="AB217" s="63"/>
      <c r="AC217" s="2031">
        <f t="shared" ref="AC217" si="3759">SUM(BE217:BK217,BE224:BK224,CN217:CT217,CN224:CT224,DW217:EC217,DW224:EC224)</f>
        <v>0</v>
      </c>
      <c r="AD217" s="2025">
        <f t="shared" ref="AD217:AD219" si="3760">SUM(BL217:BV217,BL224:BV224,CU217:DE217,CU224:DE224,ED217:EN217,ED224:EN224)</f>
        <v>0</v>
      </c>
      <c r="AE217" s="2002">
        <f t="shared" ref="AE217:AE219" si="3761">BW217+DF217+BW224+DF224+EO217+EO224</f>
        <v>0</v>
      </c>
      <c r="AF217" s="2172">
        <f t="shared" ref="AF217:AF219" si="3762">SUM(AC217:AE217)</f>
        <v>0</v>
      </c>
      <c r="AG217" s="2002">
        <f t="shared" ref="AG217:AG219" si="3763">BY217+DH217+BY224+DH224+EQ217+EQ224</f>
        <v>0</v>
      </c>
      <c r="AH217" s="2173">
        <f t="shared" ref="AH217:AH219" si="3764">BZ217+BZ224+DI217+DI224+ER217+ER224</f>
        <v>0</v>
      </c>
      <c r="AI217" s="2174">
        <f t="shared" ref="AI217:AI219" si="3765">CA217+DJ217+CA224+DJ224+ES217+ES224</f>
        <v>0</v>
      </c>
      <c r="AJ217" s="2002">
        <f t="shared" ref="AJ217:AJ219" si="3766">CB217+DK217+CB224+DK224+ET217+ET224</f>
        <v>0</v>
      </c>
      <c r="AK217" s="2026">
        <f t="shared" ref="AK217:AK219" si="3767">CC217+DL217+CC224+DL224+EU217+EU224</f>
        <v>0</v>
      </c>
      <c r="AL217" s="2027">
        <f t="shared" ref="AL217:AL219" si="3768">CD217+DM217+CD224+DM224+EV217+EV224</f>
        <v>0</v>
      </c>
      <c r="AM217" s="2175">
        <f t="shared" ref="AM217:AM219" si="3769">CE217+DN217+CE224+DN224+EW217+EW224</f>
        <v>0</v>
      </c>
      <c r="AN217" s="2176">
        <f t="shared" ref="AN217:AN218" si="3770">SUM(AH217:AM217)</f>
        <v>0</v>
      </c>
      <c r="AO217" s="2028">
        <f t="shared" ref="AO217:AO219" si="3771">CF217+DO217+CF224+DO224+EX217+EX224</f>
        <v>0</v>
      </c>
      <c r="AP217" s="2177">
        <f t="shared" ref="AP217:AP219" si="3772">CG217+DP217+CG224+DP224+EY217+EY224</f>
        <v>0</v>
      </c>
      <c r="AQ217" s="2029">
        <f t="shared" ref="AQ217:AQ219" si="3773">CH217+DQ217+DQ224+CH224+EZ217+EZ224</f>
        <v>0</v>
      </c>
      <c r="AR217" s="2178">
        <f t="shared" ref="AR217:AR219" si="3774">SUM(AO217:AQ217)</f>
        <v>0</v>
      </c>
      <c r="AS217" s="2177">
        <f t="shared" ref="AS217:AS219" si="3775">CI217+DR217+CI224+DR224+FA217+FA224</f>
        <v>0</v>
      </c>
      <c r="AT217" s="2180">
        <f>AS217+AR217+AN217+AG217+AF217</f>
        <v>0</v>
      </c>
      <c r="AU217" s="2125"/>
      <c r="AV217" s="2002">
        <f t="shared" ref="AV217:AV219" si="3776">CK217+DT217+CK224+DT224+FC217+FC224</f>
        <v>0</v>
      </c>
      <c r="AW217" s="2002">
        <f t="shared" ref="AW217:AW219" si="3777">CL217+DU217+CL224+DU224+FD217+FD224</f>
        <v>0</v>
      </c>
      <c r="AX217" s="2128"/>
      <c r="AY217" s="2131"/>
      <c r="AZ217" s="65">
        <f t="shared" ref="AZ217:AZ219" si="3778">AY217+AX217+AW217+AV217+AU217</f>
        <v>0</v>
      </c>
      <c r="BA217" s="66"/>
      <c r="BB217" s="2189">
        <f t="shared" ref="BB217:BB219" si="3779">AZ217+AT217+AA217-Z217+AB217</f>
        <v>0</v>
      </c>
      <c r="BC217" s="67"/>
      <c r="BD217" s="2187">
        <f>الاعدادات!$D$15</f>
        <v>2024</v>
      </c>
      <c r="BE217" s="82"/>
      <c r="BF217" s="83"/>
      <c r="BG217" s="83"/>
      <c r="BH217" s="84"/>
      <c r="BI217" s="84"/>
      <c r="BJ217" s="84"/>
      <c r="BK217" s="85"/>
      <c r="BL217" s="86"/>
      <c r="BM217" s="87"/>
      <c r="BN217" s="87"/>
      <c r="BO217" s="88"/>
      <c r="BP217" s="88"/>
      <c r="BQ217" s="88"/>
      <c r="BR217" s="88"/>
      <c r="BS217" s="88"/>
      <c r="BT217" s="88"/>
      <c r="BU217" s="88"/>
      <c r="BV217" s="88"/>
      <c r="BW217" s="89"/>
      <c r="BX217" s="77">
        <f t="shared" si="3737"/>
        <v>0</v>
      </c>
      <c r="BY217" s="90"/>
      <c r="BZ217" s="855"/>
      <c r="CA217" s="91"/>
      <c r="CB217" s="92"/>
      <c r="CC217" s="93"/>
      <c r="CD217" s="94"/>
      <c r="CE217" s="95"/>
      <c r="CF217" s="96"/>
      <c r="CG217" s="97"/>
      <c r="CH217" s="98"/>
      <c r="CI217" s="99"/>
      <c r="CJ217" s="79">
        <f t="shared" si="3738"/>
        <v>0</v>
      </c>
      <c r="CK217" s="104"/>
      <c r="CL217" s="92"/>
      <c r="CM217" s="857"/>
      <c r="CN217" s="101"/>
      <c r="CO217" s="83"/>
      <c r="CP217" s="83"/>
      <c r="CQ217" s="84"/>
      <c r="CR217" s="84"/>
      <c r="CS217" s="84"/>
      <c r="CT217" s="85"/>
      <c r="CU217" s="86"/>
      <c r="CV217" s="87"/>
      <c r="CW217" s="87"/>
      <c r="CX217" s="88"/>
      <c r="CY217" s="88"/>
      <c r="CZ217" s="88"/>
      <c r="DA217" s="88"/>
      <c r="DB217" s="88"/>
      <c r="DC217" s="88"/>
      <c r="DD217" s="88"/>
      <c r="DE217" s="88"/>
      <c r="DF217" s="89"/>
      <c r="DG217" s="77">
        <f t="shared" ref="DG217" si="3780">DF217+DE217+CX217+CW217+CV217+CU217+CT217+CS217+CR217+CQ217+CP217+CO217+CN217+DD217+DC217+DB217+DA217+CZ217+CY217</f>
        <v>0</v>
      </c>
      <c r="DH217" s="90"/>
      <c r="DI217" s="855"/>
      <c r="DJ217" s="91"/>
      <c r="DK217" s="92"/>
      <c r="DL217" s="93"/>
      <c r="DM217" s="94"/>
      <c r="DN217" s="95"/>
      <c r="DO217" s="96"/>
      <c r="DP217" s="97"/>
      <c r="DQ217" s="98"/>
      <c r="DR217" s="99"/>
      <c r="DS217" s="81">
        <f>SUM(DG217:DR217)</f>
        <v>0</v>
      </c>
      <c r="DT217" s="104"/>
      <c r="DU217" s="92"/>
      <c r="DV217" s="864"/>
      <c r="DW217" s="101"/>
      <c r="DX217" s="83"/>
      <c r="DY217" s="83"/>
      <c r="DZ217" s="84"/>
      <c r="EA217" s="84"/>
      <c r="EB217" s="84"/>
      <c r="EC217" s="85"/>
      <c r="ED217" s="86"/>
      <c r="EE217" s="87"/>
      <c r="EF217" s="87"/>
      <c r="EG217" s="88"/>
      <c r="EH217" s="88"/>
      <c r="EI217" s="88"/>
      <c r="EJ217" s="88"/>
      <c r="EK217" s="88"/>
      <c r="EL217" s="88"/>
      <c r="EM217" s="88"/>
      <c r="EN217" s="88"/>
      <c r="EO217" s="89"/>
      <c r="EP217" s="77">
        <f t="shared" si="3740"/>
        <v>0</v>
      </c>
      <c r="EQ217" s="90"/>
      <c r="ER217" s="855"/>
      <c r="ES217" s="91"/>
      <c r="ET217" s="92"/>
      <c r="EU217" s="93"/>
      <c r="EV217" s="94"/>
      <c r="EW217" s="95"/>
      <c r="EX217" s="96"/>
      <c r="EY217" s="97"/>
      <c r="EZ217" s="98"/>
      <c r="FA217" s="99"/>
      <c r="FB217" s="81">
        <f>SUM(EP217:FA217)</f>
        <v>0</v>
      </c>
      <c r="FC217" s="104"/>
      <c r="FD217" s="92"/>
      <c r="FE217" s="864"/>
      <c r="FF217" s="2183">
        <f>الاعدادات!$D$15</f>
        <v>2024</v>
      </c>
      <c r="FG217" s="68">
        <f t="shared" si="3742"/>
        <v>0</v>
      </c>
      <c r="FH217" s="69"/>
      <c r="FI217" s="69"/>
      <c r="FJ217" s="70">
        <f t="shared" si="3743"/>
        <v>0</v>
      </c>
      <c r="FK217" s="68">
        <f t="shared" si="3744"/>
        <v>0</v>
      </c>
      <c r="FL217" s="69"/>
      <c r="FM217" s="69"/>
      <c r="FN217" s="70">
        <f t="shared" si="3745"/>
        <v>0</v>
      </c>
      <c r="FO217" s="68">
        <f t="shared" si="3746"/>
        <v>0</v>
      </c>
      <c r="FP217" s="69"/>
      <c r="FQ217" s="71"/>
      <c r="FR217" s="70">
        <f t="shared" si="3747"/>
        <v>0</v>
      </c>
      <c r="FS217" s="68">
        <f t="shared" si="3748"/>
        <v>0</v>
      </c>
      <c r="FT217" s="69"/>
      <c r="FU217" s="70">
        <f t="shared" si="3749"/>
        <v>0</v>
      </c>
      <c r="FV217" s="68">
        <f t="shared" si="3750"/>
        <v>0</v>
      </c>
      <c r="FW217" s="69"/>
      <c r="FX217" s="69"/>
      <c r="FY217" s="70">
        <f t="shared" si="3751"/>
        <v>0</v>
      </c>
      <c r="FZ217" s="68">
        <f t="shared" si="3752"/>
        <v>0</v>
      </c>
      <c r="GA217" s="72">
        <f t="shared" si="3753"/>
        <v>0</v>
      </c>
      <c r="GB217" s="72">
        <f t="shared" si="3754"/>
        <v>0</v>
      </c>
      <c r="GC217" s="70">
        <f t="shared" si="3755"/>
        <v>0</v>
      </c>
      <c r="GD217" t="str">
        <f t="shared" si="3735"/>
        <v>ok</v>
      </c>
      <c r="GQ217" s="2234" t="str">
        <f>الاعدادات!$D$14</f>
        <v>2023 وما قبلها</v>
      </c>
      <c r="GR217" s="1810"/>
      <c r="GS217" s="1811"/>
      <c r="GT217" s="1811"/>
      <c r="GU217" s="1812"/>
      <c r="GV217" s="1812"/>
      <c r="GW217" s="1812"/>
      <c r="GX217" s="1813"/>
      <c r="GY217" s="1814"/>
      <c r="GZ217" s="1815"/>
      <c r="HA217" s="1815"/>
      <c r="HB217" s="1816"/>
      <c r="HC217" s="1816"/>
      <c r="HD217" s="1816"/>
      <c r="HE217" s="1816"/>
      <c r="HF217" s="1816"/>
      <c r="HG217" s="1816"/>
      <c r="HH217" s="1816"/>
      <c r="HI217" s="1816"/>
      <c r="HJ217" s="1817"/>
      <c r="HK217" s="1795">
        <f t="shared" si="3756"/>
        <v>0</v>
      </c>
      <c r="HL217" s="1818"/>
      <c r="HM217" s="1819"/>
      <c r="HN217" s="1820"/>
      <c r="HO217" s="1821"/>
      <c r="HP217" s="1822"/>
      <c r="HQ217" s="1823"/>
      <c r="HR217" s="1824"/>
      <c r="HS217" s="1825"/>
      <c r="HT217" s="1826"/>
      <c r="HU217" s="1827"/>
      <c r="HV217" s="1828"/>
      <c r="HW217" s="1807">
        <f t="shared" ref="HW217:HW221" si="3781">SUM(HK217:HV217)</f>
        <v>0</v>
      </c>
      <c r="HX217" s="1829"/>
      <c r="HY217" s="1829"/>
      <c r="HZ217" s="1830"/>
      <c r="IA217" s="1810"/>
      <c r="IB217" s="1811"/>
      <c r="IC217" s="1811"/>
      <c r="ID217" s="1812"/>
      <c r="IE217" s="1812"/>
      <c r="IF217" s="1812"/>
      <c r="IG217" s="1813"/>
      <c r="IH217" s="1814"/>
      <c r="II217" s="1815"/>
      <c r="IJ217" s="1815"/>
      <c r="IK217" s="1816"/>
      <c r="IL217" s="1816"/>
      <c r="IM217" s="1816"/>
      <c r="IN217" s="1816"/>
      <c r="IO217" s="1816"/>
      <c r="IP217" s="1816"/>
      <c r="IQ217" s="1816"/>
      <c r="IR217" s="1816"/>
      <c r="IS217" s="1817"/>
      <c r="IT217" s="1795">
        <f t="shared" si="3757"/>
        <v>0</v>
      </c>
      <c r="IU217" s="1818"/>
      <c r="IV217" s="1819"/>
      <c r="IW217" s="1820"/>
      <c r="IX217" s="1821"/>
      <c r="IY217" s="1822"/>
      <c r="IZ217" s="1823"/>
      <c r="JA217" s="1824"/>
      <c r="JB217" s="1825"/>
      <c r="JC217" s="1821"/>
      <c r="JD217" s="1827"/>
      <c r="JE217" s="1828"/>
      <c r="JF217" s="1807">
        <f t="shared" si="3758"/>
        <v>0</v>
      </c>
      <c r="JG217" s="1829"/>
      <c r="JH217" s="1829"/>
      <c r="JI217" s="1830"/>
    </row>
    <row r="218" spans="1:269" ht="36.75" customHeight="1" thickBot="1">
      <c r="A218" s="6492"/>
      <c r="B218" s="6487" t="str" cm="1">
        <f t="array" ref="B218">IFERROR(_xlfn.XLOOKUP(1, (INDEX(التشكيل_القديم!$L$54:$S$92, ,6)=$A214) * (INDEX(التشكيل_القديم!$L$54:$S$92, ,7)="عضو يسار يسار اليسار"), INDEX(التشكيل_القديم!$L$54:$S$92, ,2)),"")</f>
        <v/>
      </c>
      <c r="C218" s="6487"/>
      <c r="D218" s="6487"/>
      <c r="E218" s="6487"/>
      <c r="F218" s="6487"/>
      <c r="G218" s="6487"/>
      <c r="H218" s="6485"/>
      <c r="I218" s="105"/>
      <c r="J218" s="6495"/>
      <c r="K218" s="6235"/>
      <c r="L218" s="2187">
        <f>الاعدادات!$D$16</f>
        <v>2025</v>
      </c>
      <c r="M218" s="73">
        <v>0</v>
      </c>
      <c r="N218" s="64"/>
      <c r="O218" s="64"/>
      <c r="P218" s="64"/>
      <c r="Q218" s="64"/>
      <c r="R218" s="64"/>
      <c r="S218" s="64"/>
      <c r="T218" s="64"/>
      <c r="U218" s="64"/>
      <c r="V218" s="74"/>
      <c r="W218" s="64"/>
      <c r="X218" s="64"/>
      <c r="Y218" s="2134"/>
      <c r="Z218" s="62">
        <f t="shared" si="3736"/>
        <v>0</v>
      </c>
      <c r="AA218" s="73"/>
      <c r="AB218" s="63"/>
      <c r="AC218" s="2031">
        <f>SUM(BE218:BK218,BE225:BK225,CN218:CT218,CN225:CT225,DW218:EC218,DW225:EC225)</f>
        <v>0</v>
      </c>
      <c r="AD218" s="2025">
        <f t="shared" si="3760"/>
        <v>0</v>
      </c>
      <c r="AE218" s="2002">
        <f t="shared" si="3761"/>
        <v>0</v>
      </c>
      <c r="AF218" s="2172">
        <f t="shared" si="3762"/>
        <v>0</v>
      </c>
      <c r="AG218" s="2002">
        <f t="shared" si="3763"/>
        <v>0</v>
      </c>
      <c r="AH218" s="2173">
        <f t="shared" si="3764"/>
        <v>0</v>
      </c>
      <c r="AI218" s="2174">
        <f t="shared" si="3765"/>
        <v>0</v>
      </c>
      <c r="AJ218" s="2002">
        <f t="shared" si="3766"/>
        <v>0</v>
      </c>
      <c r="AK218" s="2026">
        <f t="shared" si="3767"/>
        <v>0</v>
      </c>
      <c r="AL218" s="2027">
        <f t="shared" si="3768"/>
        <v>0</v>
      </c>
      <c r="AM218" s="2175">
        <f t="shared" si="3769"/>
        <v>0</v>
      </c>
      <c r="AN218" s="2176">
        <f t="shared" si="3770"/>
        <v>0</v>
      </c>
      <c r="AO218" s="2028">
        <f t="shared" si="3771"/>
        <v>0</v>
      </c>
      <c r="AP218" s="2177">
        <f t="shared" si="3772"/>
        <v>0</v>
      </c>
      <c r="AQ218" s="2029">
        <f t="shared" si="3773"/>
        <v>0</v>
      </c>
      <c r="AR218" s="2178">
        <f t="shared" si="3774"/>
        <v>0</v>
      </c>
      <c r="AS218" s="2177">
        <f t="shared" si="3775"/>
        <v>0</v>
      </c>
      <c r="AT218" s="65">
        <f t="shared" ref="AT218:AT219" si="3782">AS218+AR218+AN218+AG218+AF218</f>
        <v>0</v>
      </c>
      <c r="AU218" s="2125"/>
      <c r="AV218" s="2002">
        <f t="shared" si="3776"/>
        <v>0</v>
      </c>
      <c r="AW218" s="2002">
        <f t="shared" si="3777"/>
        <v>0</v>
      </c>
      <c r="AX218" s="2128"/>
      <c r="AY218" s="2131"/>
      <c r="AZ218" s="65">
        <f t="shared" si="3778"/>
        <v>0</v>
      </c>
      <c r="BA218" s="66"/>
      <c r="BB218" s="2189">
        <f t="shared" si="3779"/>
        <v>0</v>
      </c>
      <c r="BC218" s="67"/>
      <c r="BD218" s="2187">
        <f>الاعدادات!$D$16</f>
        <v>2025</v>
      </c>
      <c r="BE218" s="82"/>
      <c r="BF218" s="83"/>
      <c r="BG218" s="83"/>
      <c r="BH218" s="84"/>
      <c r="BI218" s="84"/>
      <c r="BJ218" s="84"/>
      <c r="BK218" s="85"/>
      <c r="BL218" s="86"/>
      <c r="BM218" s="87"/>
      <c r="BN218" s="87"/>
      <c r="BO218" s="88"/>
      <c r="BP218" s="88"/>
      <c r="BQ218" s="88"/>
      <c r="BR218" s="88"/>
      <c r="BS218" s="88"/>
      <c r="BT218" s="88"/>
      <c r="BU218" s="88"/>
      <c r="BV218" s="88"/>
      <c r="BW218" s="89"/>
      <c r="BX218" s="77">
        <f t="shared" si="3737"/>
        <v>0</v>
      </c>
      <c r="BY218" s="90"/>
      <c r="BZ218" s="855"/>
      <c r="CA218" s="91"/>
      <c r="CB218" s="92"/>
      <c r="CC218" s="93"/>
      <c r="CD218" s="94"/>
      <c r="CE218" s="95"/>
      <c r="CF218" s="96"/>
      <c r="CG218" s="97"/>
      <c r="CH218" s="98"/>
      <c r="CI218" s="99"/>
      <c r="CJ218" s="79">
        <f>SUM(BX218:CI218)</f>
        <v>0</v>
      </c>
      <c r="CK218" s="104"/>
      <c r="CL218" s="92"/>
      <c r="CM218" s="857"/>
      <c r="CN218" s="101"/>
      <c r="CO218" s="83"/>
      <c r="CP218" s="83"/>
      <c r="CQ218" s="84"/>
      <c r="CR218" s="84"/>
      <c r="CS218" s="84"/>
      <c r="CT218" s="85"/>
      <c r="CU218" s="86"/>
      <c r="CV218" s="87"/>
      <c r="CW218" s="87"/>
      <c r="CX218" s="88"/>
      <c r="CY218" s="88"/>
      <c r="CZ218" s="88"/>
      <c r="DA218" s="88"/>
      <c r="DB218" s="88"/>
      <c r="DC218" s="88"/>
      <c r="DD218" s="88"/>
      <c r="DE218" s="88"/>
      <c r="DF218" s="89"/>
      <c r="DG218" s="77">
        <f>DF218+DE218+CX218+CW218+CV218+CU218+CT218+CS218+CR218+CQ218+CP218+CO218+CN218+DD218+DC218+DB218+DA218+CZ218+CY218</f>
        <v>0</v>
      </c>
      <c r="DH218" s="90"/>
      <c r="DI218" s="855"/>
      <c r="DJ218" s="91"/>
      <c r="DK218" s="92"/>
      <c r="DL218" s="93"/>
      <c r="DM218" s="94"/>
      <c r="DN218" s="95"/>
      <c r="DO218" s="96"/>
      <c r="DP218" s="97"/>
      <c r="DQ218" s="98"/>
      <c r="DR218" s="99"/>
      <c r="DS218" s="81">
        <f>SUM(DG218:DR218)</f>
        <v>0</v>
      </c>
      <c r="DT218" s="104"/>
      <c r="DU218" s="92"/>
      <c r="DV218" s="864"/>
      <c r="DW218" s="101"/>
      <c r="DX218" s="83"/>
      <c r="DY218" s="83"/>
      <c r="DZ218" s="84"/>
      <c r="EA218" s="84"/>
      <c r="EB218" s="84"/>
      <c r="EC218" s="85"/>
      <c r="ED218" s="86"/>
      <c r="EE218" s="87"/>
      <c r="EF218" s="87"/>
      <c r="EG218" s="88"/>
      <c r="EH218" s="88"/>
      <c r="EI218" s="88"/>
      <c r="EJ218" s="88"/>
      <c r="EK218" s="88"/>
      <c r="EL218" s="88"/>
      <c r="EM218" s="88"/>
      <c r="EN218" s="88"/>
      <c r="EO218" s="89"/>
      <c r="EP218" s="77">
        <f t="shared" si="3740"/>
        <v>0</v>
      </c>
      <c r="EQ218" s="90"/>
      <c r="ER218" s="855"/>
      <c r="ES218" s="91"/>
      <c r="ET218" s="92"/>
      <c r="EU218" s="93"/>
      <c r="EV218" s="94"/>
      <c r="EW218" s="95"/>
      <c r="EX218" s="96"/>
      <c r="EY218" s="97"/>
      <c r="EZ218" s="98"/>
      <c r="FA218" s="99"/>
      <c r="FB218" s="81">
        <f>SUM(EP218:FA218)</f>
        <v>0</v>
      </c>
      <c r="FC218" s="104"/>
      <c r="FD218" s="92"/>
      <c r="FE218" s="864"/>
      <c r="FF218" s="2183">
        <f>الاعدادات!$D$16</f>
        <v>2025</v>
      </c>
      <c r="FG218" s="68">
        <f t="shared" si="3742"/>
        <v>0</v>
      </c>
      <c r="FH218" s="69"/>
      <c r="FI218" s="69"/>
      <c r="FJ218" s="70">
        <f t="shared" si="3743"/>
        <v>0</v>
      </c>
      <c r="FK218" s="68">
        <f t="shared" si="3744"/>
        <v>0</v>
      </c>
      <c r="FL218" s="69"/>
      <c r="FM218" s="69"/>
      <c r="FN218" s="70">
        <f t="shared" si="3745"/>
        <v>0</v>
      </c>
      <c r="FO218" s="68">
        <f t="shared" si="3746"/>
        <v>0</v>
      </c>
      <c r="FP218" s="69"/>
      <c r="FQ218" s="71"/>
      <c r="FR218" s="70">
        <f t="shared" si="3747"/>
        <v>0</v>
      </c>
      <c r="FS218" s="68">
        <f t="shared" si="3748"/>
        <v>0</v>
      </c>
      <c r="FT218" s="69"/>
      <c r="FU218" s="70">
        <f t="shared" si="3749"/>
        <v>0</v>
      </c>
      <c r="FV218" s="68">
        <f t="shared" si="3750"/>
        <v>0</v>
      </c>
      <c r="FW218" s="69"/>
      <c r="FX218" s="69"/>
      <c r="FY218" s="70">
        <f t="shared" si="3751"/>
        <v>0</v>
      </c>
      <c r="FZ218" s="68">
        <f t="shared" si="3752"/>
        <v>0</v>
      </c>
      <c r="GA218" s="72">
        <f t="shared" si="3753"/>
        <v>0</v>
      </c>
      <c r="GB218" s="72">
        <f t="shared" si="3754"/>
        <v>0</v>
      </c>
      <c r="GC218" s="70">
        <f t="shared" si="3755"/>
        <v>0</v>
      </c>
      <c r="GD218" t="str">
        <f t="shared" si="3735"/>
        <v>ok</v>
      </c>
      <c r="GQ218" s="2234">
        <f>الاعدادات!$D$15</f>
        <v>2024</v>
      </c>
      <c r="GR218" s="1810"/>
      <c r="GS218" s="1811"/>
      <c r="GT218" s="1811"/>
      <c r="GU218" s="1812"/>
      <c r="GV218" s="1812"/>
      <c r="GW218" s="1812"/>
      <c r="GX218" s="1813"/>
      <c r="GY218" s="1814"/>
      <c r="GZ218" s="1815"/>
      <c r="HA218" s="1815"/>
      <c r="HB218" s="1816"/>
      <c r="HC218" s="1816"/>
      <c r="HD218" s="1816"/>
      <c r="HE218" s="1816"/>
      <c r="HF218" s="1816"/>
      <c r="HG218" s="1816"/>
      <c r="HH218" s="1816"/>
      <c r="HI218" s="1816"/>
      <c r="HJ218" s="1817"/>
      <c r="HK218" s="1795">
        <f t="shared" si="3756"/>
        <v>0</v>
      </c>
      <c r="HL218" s="1818"/>
      <c r="HM218" s="1819"/>
      <c r="HN218" s="1820"/>
      <c r="HO218" s="1821"/>
      <c r="HP218" s="1822"/>
      <c r="HQ218" s="1823"/>
      <c r="HR218" s="1824"/>
      <c r="HS218" s="1825"/>
      <c r="HT218" s="1826"/>
      <c r="HU218" s="1827"/>
      <c r="HV218" s="1828"/>
      <c r="HW218" s="1807">
        <f t="shared" si="3781"/>
        <v>0</v>
      </c>
      <c r="HX218" s="1829"/>
      <c r="HY218" s="1829"/>
      <c r="HZ218" s="1830"/>
      <c r="IA218" s="1810"/>
      <c r="IB218" s="1811"/>
      <c r="IC218" s="1811"/>
      <c r="ID218" s="1812"/>
      <c r="IE218" s="1812"/>
      <c r="IF218" s="1812"/>
      <c r="IG218" s="1813"/>
      <c r="IH218" s="1814"/>
      <c r="II218" s="1815"/>
      <c r="IJ218" s="1815"/>
      <c r="IK218" s="1816"/>
      <c r="IL218" s="1816"/>
      <c r="IM218" s="1816"/>
      <c r="IN218" s="1816"/>
      <c r="IO218" s="1816"/>
      <c r="IP218" s="1816"/>
      <c r="IQ218" s="1816"/>
      <c r="IR218" s="1816"/>
      <c r="IS218" s="1817"/>
      <c r="IT218" s="1795">
        <f t="shared" si="3757"/>
        <v>0</v>
      </c>
      <c r="IU218" s="1818"/>
      <c r="IV218" s="1819"/>
      <c r="IW218" s="1820"/>
      <c r="IX218" s="1821"/>
      <c r="IY218" s="1822"/>
      <c r="IZ218" s="1823"/>
      <c r="JA218" s="1824"/>
      <c r="JB218" s="1825"/>
      <c r="JC218" s="1821"/>
      <c r="JD218" s="1827"/>
      <c r="JE218" s="1828"/>
      <c r="JF218" s="1807">
        <f t="shared" si="3758"/>
        <v>0</v>
      </c>
      <c r="JG218" s="1829"/>
      <c r="JH218" s="1829"/>
      <c r="JI218" s="1830"/>
    </row>
    <row r="219" spans="1:269" ht="36.75" customHeight="1" thickBot="1">
      <c r="A219" s="6492"/>
      <c r="B219" s="6487" t="str" cm="1">
        <f t="array" ref="B219">IFERROR(_xlfn.XLOOKUP(1, (INDEX(التشكيل_القديم!$L$54:$S$92, ,6)=$A214) * (INDEX(التشكيل_القديم!$L$54:$S$92, ,7)="عضو يسار يسار يسار اليسار"), INDEX(التشكيل_القديم!$L$54:$S$92, ,2)),"")</f>
        <v/>
      </c>
      <c r="C219" s="6487"/>
      <c r="D219" s="6487"/>
      <c r="E219" s="6487"/>
      <c r="F219" s="6487"/>
      <c r="G219" s="6487"/>
      <c r="H219" s="6486"/>
      <c r="I219" s="105"/>
      <c r="J219" s="6495"/>
      <c r="K219" s="6235"/>
      <c r="L219" s="2187">
        <f>الاعدادات!$D$17</f>
        <v>2026</v>
      </c>
      <c r="M219" s="106">
        <v>187</v>
      </c>
      <c r="N219" s="107"/>
      <c r="O219" s="107"/>
      <c r="P219" s="107"/>
      <c r="Q219" s="107"/>
      <c r="R219" s="107"/>
      <c r="S219" s="107"/>
      <c r="T219" s="107"/>
      <c r="U219" s="107"/>
      <c r="V219" s="108"/>
      <c r="W219" s="107"/>
      <c r="X219" s="107"/>
      <c r="Y219" s="2135"/>
      <c r="Z219" s="62">
        <f t="shared" si="3736"/>
        <v>187</v>
      </c>
      <c r="AA219" s="109"/>
      <c r="AB219" s="110"/>
      <c r="AC219" s="2031">
        <f t="shared" ref="AC219" si="3783">SUM(BE219:BK219,BE226:BK226,CN219:CT219,CN226:CT226,DW219:EC219,DW226:EC226)</f>
        <v>0</v>
      </c>
      <c r="AD219" s="2025">
        <f t="shared" si="3760"/>
        <v>0</v>
      </c>
      <c r="AE219" s="2002">
        <f t="shared" si="3761"/>
        <v>0</v>
      </c>
      <c r="AF219" s="2172">
        <f t="shared" si="3762"/>
        <v>0</v>
      </c>
      <c r="AG219" s="2002">
        <f t="shared" si="3763"/>
        <v>0</v>
      </c>
      <c r="AH219" s="2173">
        <f t="shared" si="3764"/>
        <v>0</v>
      </c>
      <c r="AI219" s="2174">
        <f t="shared" si="3765"/>
        <v>0</v>
      </c>
      <c r="AJ219" s="2002">
        <f t="shared" si="3766"/>
        <v>0</v>
      </c>
      <c r="AK219" s="2026">
        <f t="shared" si="3767"/>
        <v>0</v>
      </c>
      <c r="AL219" s="2027">
        <f t="shared" si="3768"/>
        <v>0</v>
      </c>
      <c r="AM219" s="2175">
        <f t="shared" si="3769"/>
        <v>0</v>
      </c>
      <c r="AN219" s="2176">
        <f>SUM(AH219:AM219)</f>
        <v>0</v>
      </c>
      <c r="AO219" s="2028">
        <f t="shared" si="3771"/>
        <v>0</v>
      </c>
      <c r="AP219" s="2177">
        <f t="shared" si="3772"/>
        <v>0</v>
      </c>
      <c r="AQ219" s="2029">
        <f t="shared" si="3773"/>
        <v>0</v>
      </c>
      <c r="AR219" s="2178">
        <f t="shared" si="3774"/>
        <v>0</v>
      </c>
      <c r="AS219" s="2177">
        <f t="shared" si="3775"/>
        <v>0</v>
      </c>
      <c r="AT219" s="65">
        <f t="shared" si="3782"/>
        <v>0</v>
      </c>
      <c r="AU219" s="2126"/>
      <c r="AV219" s="2002">
        <f t="shared" si="3776"/>
        <v>0</v>
      </c>
      <c r="AW219" s="2002">
        <f t="shared" si="3777"/>
        <v>0</v>
      </c>
      <c r="AX219" s="2129"/>
      <c r="AY219" s="2132"/>
      <c r="AZ219" s="65">
        <f t="shared" si="3778"/>
        <v>0</v>
      </c>
      <c r="BA219" s="113"/>
      <c r="BB219" s="2189">
        <f t="shared" si="3779"/>
        <v>-187</v>
      </c>
      <c r="BC219" s="67"/>
      <c r="BD219" s="2187">
        <f>الاعدادات!$D$17</f>
        <v>2026</v>
      </c>
      <c r="BE219" s="117"/>
      <c r="BF219" s="118"/>
      <c r="BG219" s="118"/>
      <c r="BH219" s="119"/>
      <c r="BI219" s="119"/>
      <c r="BJ219" s="119"/>
      <c r="BK219" s="120"/>
      <c r="BL219" s="121"/>
      <c r="BM219" s="122"/>
      <c r="BN219" s="122"/>
      <c r="BO219" s="123"/>
      <c r="BP219" s="123"/>
      <c r="BQ219" s="123"/>
      <c r="BR219" s="123"/>
      <c r="BS219" s="123"/>
      <c r="BT219" s="123"/>
      <c r="BU219" s="123"/>
      <c r="BV219" s="123"/>
      <c r="BW219" s="124"/>
      <c r="BX219" s="77">
        <f>SUM(BE219:BW219)</f>
        <v>0</v>
      </c>
      <c r="BY219" s="126"/>
      <c r="BZ219" s="856"/>
      <c r="CA219" s="127"/>
      <c r="CB219" s="128"/>
      <c r="CC219" s="129"/>
      <c r="CD219" s="130"/>
      <c r="CE219" s="131"/>
      <c r="CF219" s="132"/>
      <c r="CG219" s="133"/>
      <c r="CH219" s="134"/>
      <c r="CI219" s="135"/>
      <c r="CJ219" s="79">
        <f>SUM(BX219:CI219)</f>
        <v>0</v>
      </c>
      <c r="CK219" s="137"/>
      <c r="CL219" s="128"/>
      <c r="CM219" s="858"/>
      <c r="CN219" s="139"/>
      <c r="CO219" s="118"/>
      <c r="CP219" s="118"/>
      <c r="CQ219" s="119"/>
      <c r="CR219" s="119"/>
      <c r="CS219" s="119"/>
      <c r="CT219" s="120"/>
      <c r="CU219" s="121"/>
      <c r="CV219" s="122"/>
      <c r="CW219" s="122"/>
      <c r="CX219" s="123"/>
      <c r="CY219" s="123"/>
      <c r="CZ219" s="123"/>
      <c r="DA219" s="123"/>
      <c r="DB219" s="123"/>
      <c r="DC219" s="123"/>
      <c r="DD219" s="123"/>
      <c r="DE219" s="123"/>
      <c r="DF219" s="124"/>
      <c r="DG219" s="125">
        <f t="shared" ref="DG219:DG220" si="3784">DF219+DE219+CX219+CW219+CV219+CU219+CT219+CS219+CR219+CQ219+CP219+CO219+CN219</f>
        <v>0</v>
      </c>
      <c r="DH219" s="126"/>
      <c r="DI219" s="856"/>
      <c r="DJ219" s="127"/>
      <c r="DK219" s="128"/>
      <c r="DL219" s="129"/>
      <c r="DM219" s="130"/>
      <c r="DN219" s="131"/>
      <c r="DO219" s="132"/>
      <c r="DP219" s="133"/>
      <c r="DQ219" s="134"/>
      <c r="DR219" s="135"/>
      <c r="DS219" s="140">
        <f>SUM(DG219:DR219)</f>
        <v>0</v>
      </c>
      <c r="DT219" s="137"/>
      <c r="DU219" s="128"/>
      <c r="DV219" s="865"/>
      <c r="DW219" s="139"/>
      <c r="DX219" s="118"/>
      <c r="DY219" s="118"/>
      <c r="DZ219" s="119"/>
      <c r="EA219" s="119"/>
      <c r="EB219" s="119"/>
      <c r="EC219" s="120"/>
      <c r="ED219" s="121"/>
      <c r="EE219" s="122"/>
      <c r="EF219" s="122"/>
      <c r="EG219" s="123"/>
      <c r="EH219" s="123"/>
      <c r="EI219" s="123"/>
      <c r="EJ219" s="123"/>
      <c r="EK219" s="123"/>
      <c r="EL219" s="123"/>
      <c r="EM219" s="123"/>
      <c r="EN219" s="123"/>
      <c r="EO219" s="124"/>
      <c r="EP219" s="77">
        <f>EO219+EN219+EG219+EF219+EE219+ED219+EC219+EB219+EA219+DZ219+DY219+DX219+DW219+EM219+EL219+EK219+EJ219+EI219+EH219</f>
        <v>0</v>
      </c>
      <c r="EQ219" s="126"/>
      <c r="ER219" s="856"/>
      <c r="ES219" s="127"/>
      <c r="ET219" s="128"/>
      <c r="EU219" s="129"/>
      <c r="EV219" s="130"/>
      <c r="EW219" s="131"/>
      <c r="EX219" s="132"/>
      <c r="EY219" s="133"/>
      <c r="EZ219" s="134"/>
      <c r="FA219" s="135"/>
      <c r="FB219" s="140">
        <f>SUM(EP219:FA219)</f>
        <v>0</v>
      </c>
      <c r="FC219" s="137"/>
      <c r="FD219" s="128"/>
      <c r="FE219" s="865"/>
      <c r="FF219" s="2183">
        <f>الاعدادات!$D$17</f>
        <v>2026</v>
      </c>
      <c r="FG219" s="68">
        <f t="shared" si="3742"/>
        <v>0</v>
      </c>
      <c r="FH219" s="69"/>
      <c r="FI219" s="69"/>
      <c r="FJ219" s="70">
        <f t="shared" si="3743"/>
        <v>0</v>
      </c>
      <c r="FK219" s="68">
        <f t="shared" si="3744"/>
        <v>0</v>
      </c>
      <c r="FL219" s="69"/>
      <c r="FM219" s="69"/>
      <c r="FN219" s="70">
        <f t="shared" si="3745"/>
        <v>0</v>
      </c>
      <c r="FO219" s="68">
        <f t="shared" si="3746"/>
        <v>0</v>
      </c>
      <c r="FP219" s="69"/>
      <c r="FQ219" s="71"/>
      <c r="FR219" s="70">
        <f t="shared" si="3747"/>
        <v>0</v>
      </c>
      <c r="FS219" s="68">
        <f t="shared" si="3748"/>
        <v>0</v>
      </c>
      <c r="FT219" s="69"/>
      <c r="FU219" s="70">
        <f t="shared" si="3749"/>
        <v>0</v>
      </c>
      <c r="FV219" s="68">
        <f t="shared" si="3750"/>
        <v>0</v>
      </c>
      <c r="FW219" s="69"/>
      <c r="FX219" s="69"/>
      <c r="FY219" s="70">
        <f t="shared" si="3751"/>
        <v>0</v>
      </c>
      <c r="FZ219" s="68">
        <f t="shared" si="3752"/>
        <v>0</v>
      </c>
      <c r="GA219" s="72">
        <f t="shared" si="3753"/>
        <v>0</v>
      </c>
      <c r="GB219" s="72">
        <f t="shared" si="3754"/>
        <v>0</v>
      </c>
      <c r="GC219" s="70">
        <f t="shared" si="3755"/>
        <v>0</v>
      </c>
      <c r="GD219" t="str">
        <f t="shared" si="3735"/>
        <v>wrong</v>
      </c>
      <c r="GQ219" s="2234">
        <f>الاعدادات!$D$16</f>
        <v>2025</v>
      </c>
      <c r="GR219" s="1831"/>
      <c r="GS219" s="1832"/>
      <c r="GT219" s="1832"/>
      <c r="GU219" s="1833"/>
      <c r="GV219" s="1833"/>
      <c r="GW219" s="1833"/>
      <c r="GX219" s="1834"/>
      <c r="GY219" s="1835"/>
      <c r="GZ219" s="1836"/>
      <c r="HA219" s="1836"/>
      <c r="HB219" s="1837"/>
      <c r="HC219" s="1837"/>
      <c r="HD219" s="1837"/>
      <c r="HE219" s="1837"/>
      <c r="HF219" s="1837"/>
      <c r="HG219" s="1837"/>
      <c r="HH219" s="1837"/>
      <c r="HI219" s="1837"/>
      <c r="HJ219" s="1838"/>
      <c r="HK219" s="1839">
        <f t="shared" si="3756"/>
        <v>0</v>
      </c>
      <c r="HL219" s="1840"/>
      <c r="HM219" s="1841"/>
      <c r="HN219" s="1842"/>
      <c r="HO219" s="1843"/>
      <c r="HP219" s="1844"/>
      <c r="HQ219" s="1845"/>
      <c r="HR219" s="1846"/>
      <c r="HS219" s="1847"/>
      <c r="HT219" s="1848"/>
      <c r="HU219" s="1849"/>
      <c r="HV219" s="1850"/>
      <c r="HW219" s="1851">
        <f t="shared" si="3781"/>
        <v>0</v>
      </c>
      <c r="HX219" s="1852"/>
      <c r="HY219" s="1852"/>
      <c r="HZ219" s="1853"/>
      <c r="IA219" s="1831"/>
      <c r="IB219" s="1832"/>
      <c r="IC219" s="1832"/>
      <c r="ID219" s="1833"/>
      <c r="IE219" s="1833"/>
      <c r="IF219" s="1833"/>
      <c r="IG219" s="1834"/>
      <c r="IH219" s="1835"/>
      <c r="II219" s="1836"/>
      <c r="IJ219" s="1836"/>
      <c r="IK219" s="1837"/>
      <c r="IL219" s="1837"/>
      <c r="IM219" s="1837"/>
      <c r="IN219" s="1837"/>
      <c r="IO219" s="1837"/>
      <c r="IP219" s="1837"/>
      <c r="IQ219" s="1837"/>
      <c r="IR219" s="1837"/>
      <c r="IS219" s="1838"/>
      <c r="IT219" s="1839">
        <f t="shared" si="3757"/>
        <v>0</v>
      </c>
      <c r="IU219" s="1840"/>
      <c r="IV219" s="1841"/>
      <c r="IW219" s="1842"/>
      <c r="IX219" s="1843"/>
      <c r="IY219" s="1844"/>
      <c r="IZ219" s="1845"/>
      <c r="JA219" s="1846"/>
      <c r="JB219" s="1847"/>
      <c r="JC219" s="1843"/>
      <c r="JD219" s="1849"/>
      <c r="JE219" s="1850"/>
      <c r="JF219" s="1851">
        <f t="shared" si="3758"/>
        <v>0</v>
      </c>
      <c r="JG219" s="1852"/>
      <c r="JH219" s="1852"/>
      <c r="JI219" s="1853"/>
    </row>
    <row r="220" spans="1:269" ht="36.75" customHeight="1" thickBot="1">
      <c r="A220" s="6488"/>
      <c r="B220" s="6489"/>
      <c r="C220" s="6489"/>
      <c r="D220" s="6489"/>
      <c r="E220" s="6489"/>
      <c r="F220" s="6489"/>
      <c r="G220" s="6490"/>
      <c r="H220" s="2115"/>
      <c r="I220" s="2116"/>
      <c r="J220" s="2117"/>
      <c r="K220" s="2118"/>
      <c r="L220" s="2119" t="s">
        <v>181</v>
      </c>
      <c r="M220" s="2190">
        <f>SUM(M214:M219)</f>
        <v>187</v>
      </c>
      <c r="N220" s="2190">
        <f t="shared" ref="N220:U220" si="3785">SUM(N214:N219)</f>
        <v>0</v>
      </c>
      <c r="O220" s="2190">
        <f t="shared" si="3785"/>
        <v>0</v>
      </c>
      <c r="P220" s="2190">
        <f t="shared" si="3785"/>
        <v>0</v>
      </c>
      <c r="Q220" s="2190">
        <f t="shared" si="3785"/>
        <v>0</v>
      </c>
      <c r="R220" s="2190">
        <f t="shared" si="3785"/>
        <v>0</v>
      </c>
      <c r="S220" s="2190">
        <f t="shared" si="3785"/>
        <v>0</v>
      </c>
      <c r="T220" s="2190">
        <f t="shared" si="3785"/>
        <v>0</v>
      </c>
      <c r="U220" s="2190">
        <f t="shared" si="3785"/>
        <v>0</v>
      </c>
      <c r="V220" s="2120"/>
      <c r="W220" s="2190">
        <f t="shared" ref="W220:AG220" si="3786">SUM(W214:W219)</f>
        <v>0</v>
      </c>
      <c r="X220" s="2190">
        <f t="shared" si="3786"/>
        <v>0</v>
      </c>
      <c r="Y220" s="2190">
        <f t="shared" si="3786"/>
        <v>0</v>
      </c>
      <c r="Z220" s="2190">
        <f t="shared" si="3786"/>
        <v>187</v>
      </c>
      <c r="AA220" s="2190">
        <f t="shared" si="3786"/>
        <v>0</v>
      </c>
      <c r="AB220" s="2190">
        <f t="shared" si="3786"/>
        <v>0</v>
      </c>
      <c r="AC220" s="2190">
        <f t="shared" si="3786"/>
        <v>0</v>
      </c>
      <c r="AD220" s="2190">
        <f t="shared" si="3786"/>
        <v>0</v>
      </c>
      <c r="AE220" s="2190">
        <f t="shared" si="3786"/>
        <v>0</v>
      </c>
      <c r="AF220" s="2190">
        <f t="shared" si="3786"/>
        <v>0</v>
      </c>
      <c r="AG220" s="2190">
        <f t="shared" si="3786"/>
        <v>0</v>
      </c>
      <c r="AH220" s="2120"/>
      <c r="AI220" s="2190">
        <f t="shared" ref="AI220:BB220" si="3787">SUM(AI214:AI219)</f>
        <v>0</v>
      </c>
      <c r="AJ220" s="2190">
        <f t="shared" si="3787"/>
        <v>0</v>
      </c>
      <c r="AK220" s="2190">
        <f t="shared" si="3787"/>
        <v>0</v>
      </c>
      <c r="AL220" s="2190">
        <f t="shared" si="3787"/>
        <v>0</v>
      </c>
      <c r="AM220" s="2190">
        <f t="shared" si="3787"/>
        <v>0</v>
      </c>
      <c r="AN220" s="2190">
        <f t="shared" si="3787"/>
        <v>0</v>
      </c>
      <c r="AO220" s="2190">
        <f t="shared" si="3787"/>
        <v>0</v>
      </c>
      <c r="AP220" s="2190">
        <f t="shared" si="3787"/>
        <v>0</v>
      </c>
      <c r="AQ220" s="2190">
        <f t="shared" si="3787"/>
        <v>0</v>
      </c>
      <c r="AR220" s="2190">
        <f t="shared" si="3787"/>
        <v>0</v>
      </c>
      <c r="AS220" s="2190">
        <f t="shared" si="3787"/>
        <v>0</v>
      </c>
      <c r="AT220" s="2190">
        <f t="shared" si="3787"/>
        <v>0</v>
      </c>
      <c r="AU220" s="2190">
        <f t="shared" si="3787"/>
        <v>0</v>
      </c>
      <c r="AV220" s="2190">
        <f t="shared" si="3787"/>
        <v>0</v>
      </c>
      <c r="AW220" s="2190">
        <f t="shared" si="3787"/>
        <v>0</v>
      </c>
      <c r="AX220" s="2190">
        <f t="shared" si="3787"/>
        <v>0</v>
      </c>
      <c r="AY220" s="2190">
        <f t="shared" si="3787"/>
        <v>0</v>
      </c>
      <c r="AZ220" s="2190">
        <f t="shared" si="3787"/>
        <v>0</v>
      </c>
      <c r="BA220" s="2190">
        <f t="shared" si="3787"/>
        <v>0</v>
      </c>
      <c r="BB220" s="2191">
        <f t="shared" si="3787"/>
        <v>-187</v>
      </c>
      <c r="BC220" s="67"/>
      <c r="BD220" s="2009" t="s">
        <v>181</v>
      </c>
      <c r="BE220" s="840">
        <f t="shared" ref="BE220" si="3788">SUM(BE215:BE219)</f>
        <v>0</v>
      </c>
      <c r="BF220" s="841">
        <f t="shared" ref="BF220" si="3789">SUM(BF215:BF219)</f>
        <v>0</v>
      </c>
      <c r="BG220" s="841">
        <f t="shared" ref="BG220" si="3790">SUM(BG215:BG219)</f>
        <v>0</v>
      </c>
      <c r="BH220" s="841">
        <f t="shared" ref="BH220" si="3791">SUM(BH215:BH219)</f>
        <v>0</v>
      </c>
      <c r="BI220" s="841">
        <f t="shared" ref="BI220" si="3792">SUM(BI215:BI219)</f>
        <v>0</v>
      </c>
      <c r="BJ220" s="841">
        <f t="shared" ref="BJ220" si="3793">SUM(BJ215:BJ219)</f>
        <v>0</v>
      </c>
      <c r="BK220" s="841">
        <f t="shared" ref="BK220" si="3794">SUM(BK215:BK219)</f>
        <v>0</v>
      </c>
      <c r="BL220" s="841">
        <f t="shared" ref="BL220" si="3795">SUM(BL215:BL219)</f>
        <v>0</v>
      </c>
      <c r="BM220" s="841">
        <f t="shared" ref="BM220" si="3796">SUM(BM215:BM219)</f>
        <v>0</v>
      </c>
      <c r="BN220" s="841">
        <f t="shared" ref="BN220" si="3797">SUM(BN215:BN219)</f>
        <v>0</v>
      </c>
      <c r="BO220" s="841">
        <f t="shared" ref="BO220" si="3798">SUM(BO215:BO219)</f>
        <v>0</v>
      </c>
      <c r="BP220" s="841">
        <f t="shared" ref="BP220" si="3799">SUM(BP215:BP219)</f>
        <v>0</v>
      </c>
      <c r="BQ220" s="841">
        <f t="shared" ref="BQ220" si="3800">SUM(BQ215:BQ219)</f>
        <v>0</v>
      </c>
      <c r="BR220" s="841">
        <f t="shared" ref="BR220" si="3801">SUM(BR215:BR219)</f>
        <v>0</v>
      </c>
      <c r="BS220" s="841">
        <f t="shared" ref="BS220" si="3802">SUM(BS215:BS219)</f>
        <v>0</v>
      </c>
      <c r="BT220" s="841">
        <f t="shared" ref="BT220" si="3803">SUM(BT215:BT219)</f>
        <v>0</v>
      </c>
      <c r="BU220" s="841">
        <f t="shared" ref="BU220" si="3804">SUM(BU215:BU219)</f>
        <v>0</v>
      </c>
      <c r="BV220" s="841">
        <f t="shared" ref="BV220" si="3805">SUM(BV215:BV219)</f>
        <v>0</v>
      </c>
      <c r="BW220" s="841">
        <f t="shared" ref="BW220" si="3806">SUM(BW215:BW219)</f>
        <v>0</v>
      </c>
      <c r="BX220" s="77">
        <f t="shared" ref="BX220" si="3807">SUM(BE220:BW220)</f>
        <v>0</v>
      </c>
      <c r="BY220" s="841">
        <f t="shared" ref="BY220" si="3808">SUM(BY215:BY219)</f>
        <v>0</v>
      </c>
      <c r="BZ220" s="841">
        <f t="shared" ref="BZ220" si="3809">SUM(BZ215:BZ219)</f>
        <v>0</v>
      </c>
      <c r="CA220" s="841">
        <f t="shared" ref="CA220" si="3810">SUM(CA215:CA219)</f>
        <v>0</v>
      </c>
      <c r="CB220" s="841">
        <f t="shared" ref="CB220" si="3811">SUM(CB215:CB219)</f>
        <v>0</v>
      </c>
      <c r="CC220" s="841">
        <f t="shared" ref="CC220" si="3812">SUM(CC215:CC219)</f>
        <v>0</v>
      </c>
      <c r="CD220" s="841">
        <f t="shared" ref="CD220" si="3813">SUM(CD215:CD219)</f>
        <v>0</v>
      </c>
      <c r="CE220" s="841">
        <f t="shared" ref="CE220" si="3814">SUM(CE215:CE219)</f>
        <v>0</v>
      </c>
      <c r="CF220" s="841">
        <f t="shared" ref="CF220" si="3815">SUM(CF215:CF219)</f>
        <v>0</v>
      </c>
      <c r="CG220" s="841">
        <f t="shared" ref="CG220" si="3816">SUM(CG215:CG219)</f>
        <v>0</v>
      </c>
      <c r="CH220" s="2030">
        <f t="shared" ref="CH220" si="3817">SUM(CH215:CH219)</f>
        <v>0</v>
      </c>
      <c r="CI220" s="841">
        <f t="shared" ref="CI220" si="3818">SUM(CI215:CI219)</f>
        <v>0</v>
      </c>
      <c r="CJ220" s="841">
        <f t="shared" ref="CJ220" si="3819">SUM(CJ215:CJ219)</f>
        <v>0</v>
      </c>
      <c r="CK220" s="841">
        <f t="shared" ref="CK220" si="3820">SUM(CK215:CK219)</f>
        <v>0</v>
      </c>
      <c r="CL220" s="841">
        <f t="shared" ref="CL220" si="3821">SUM(CL215:CL219)</f>
        <v>0</v>
      </c>
      <c r="CM220" s="2192">
        <f t="shared" ref="CM220" si="3822">SUM(CM215:CM219)</f>
        <v>0</v>
      </c>
      <c r="CN220" s="840">
        <f t="shared" ref="CN220" si="3823">SUM(CN215:CN219)</f>
        <v>0</v>
      </c>
      <c r="CO220" s="841">
        <f t="shared" ref="CO220" si="3824">SUM(CO215:CO219)</f>
        <v>0</v>
      </c>
      <c r="CP220" s="841">
        <f t="shared" ref="CP220" si="3825">SUM(CP215:CP219)</f>
        <v>0</v>
      </c>
      <c r="CQ220" s="841">
        <f t="shared" ref="CQ220" si="3826">SUM(CQ215:CQ219)</f>
        <v>0</v>
      </c>
      <c r="CR220" s="841">
        <f t="shared" ref="CR220" si="3827">SUM(CR215:CR219)</f>
        <v>0</v>
      </c>
      <c r="CS220" s="841">
        <f t="shared" ref="CS220" si="3828">SUM(CS215:CS219)</f>
        <v>0</v>
      </c>
      <c r="CT220" s="841">
        <f t="shared" ref="CT220" si="3829">SUM(CT215:CT219)</f>
        <v>0</v>
      </c>
      <c r="CU220" s="841">
        <f t="shared" ref="CU220" si="3830">SUM(CU215:CU219)</f>
        <v>0</v>
      </c>
      <c r="CV220" s="841">
        <f t="shared" ref="CV220" si="3831">SUM(CV215:CV219)</f>
        <v>0</v>
      </c>
      <c r="CW220" s="841">
        <f t="shared" ref="CW220" si="3832">SUM(CW215:CW219)</f>
        <v>0</v>
      </c>
      <c r="CX220" s="841">
        <f t="shared" ref="CX220" si="3833">SUM(CX215:CX219)</f>
        <v>0</v>
      </c>
      <c r="CY220" s="841">
        <f t="shared" ref="CY220" si="3834">SUM(CY215:CY219)</f>
        <v>0</v>
      </c>
      <c r="CZ220" s="841">
        <f t="shared" ref="CZ220" si="3835">SUM(CZ215:CZ219)</f>
        <v>0</v>
      </c>
      <c r="DA220" s="841">
        <f t="shared" ref="DA220" si="3836">SUM(DA215:DA219)</f>
        <v>0</v>
      </c>
      <c r="DB220" s="841">
        <f t="shared" ref="DB220" si="3837">SUM(DB215:DB219)</f>
        <v>0</v>
      </c>
      <c r="DC220" s="841">
        <f t="shared" ref="DC220" si="3838">SUM(DC215:DC219)</f>
        <v>0</v>
      </c>
      <c r="DD220" s="841">
        <f t="shared" ref="DD220" si="3839">SUM(DD215:DD219)</f>
        <v>0</v>
      </c>
      <c r="DE220" s="841">
        <f t="shared" ref="DE220" si="3840">SUM(DE215:DE219)</f>
        <v>0</v>
      </c>
      <c r="DF220" s="841">
        <f t="shared" ref="DF220" si="3841">SUM(DF215:DF219)</f>
        <v>0</v>
      </c>
      <c r="DG220" s="842">
        <f t="shared" si="3784"/>
        <v>0</v>
      </c>
      <c r="DH220" s="841">
        <f>SUM(DH215:DH219)</f>
        <v>0</v>
      </c>
      <c r="DI220" s="841"/>
      <c r="DJ220" s="841">
        <f t="shared" ref="DJ220" si="3842">SUM(DJ215:DJ219)</f>
        <v>0</v>
      </c>
      <c r="DK220" s="841">
        <f t="shared" ref="DK220" si="3843">SUM(DK215:DK219)</f>
        <v>0</v>
      </c>
      <c r="DL220" s="841">
        <f t="shared" ref="DL220" si="3844">SUM(DL215:DL219)</f>
        <v>0</v>
      </c>
      <c r="DM220" s="841">
        <f t="shared" ref="DM220" si="3845">SUM(DM215:DM219)</f>
        <v>0</v>
      </c>
      <c r="DN220" s="841">
        <f t="shared" ref="DN220" si="3846">SUM(DN215:DN219)</f>
        <v>0</v>
      </c>
      <c r="DO220" s="841">
        <f t="shared" ref="DO220" si="3847">SUM(DO215:DO219)</f>
        <v>0</v>
      </c>
      <c r="DP220" s="841">
        <f t="shared" ref="DP220" si="3848">SUM(DP215:DP219)</f>
        <v>0</v>
      </c>
      <c r="DQ220" s="2030">
        <f t="shared" ref="DQ220" si="3849">SUM(DQ215:DQ219)</f>
        <v>0</v>
      </c>
      <c r="DR220" s="841">
        <f t="shared" ref="DR220" si="3850">SUM(DR215:DR219)</f>
        <v>0</v>
      </c>
      <c r="DS220" s="841">
        <f t="shared" ref="DS220" si="3851">SUM(DS215:DS219)</f>
        <v>0</v>
      </c>
      <c r="DT220" s="841">
        <f t="shared" ref="DT220" si="3852">SUM(DT215:DT219)</f>
        <v>0</v>
      </c>
      <c r="DU220" s="841">
        <f t="shared" ref="DU220" si="3853">SUM(DU215:DU219)</f>
        <v>0</v>
      </c>
      <c r="DV220" s="2193">
        <f t="shared" ref="DV220" si="3854">SUM(DV215:DV219)</f>
        <v>0</v>
      </c>
      <c r="DW220" s="840">
        <f t="shared" ref="DW220" si="3855">SUM(DW215:DW219)</f>
        <v>0</v>
      </c>
      <c r="DX220" s="841">
        <f t="shared" ref="DX220" si="3856">SUM(DX215:DX219)</f>
        <v>0</v>
      </c>
      <c r="DY220" s="841">
        <f t="shared" ref="DY220" si="3857">SUM(DY215:DY219)</f>
        <v>0</v>
      </c>
      <c r="DZ220" s="841">
        <f t="shared" ref="DZ220" si="3858">SUM(DZ215:DZ219)</f>
        <v>0</v>
      </c>
      <c r="EA220" s="841">
        <f t="shared" ref="EA220" si="3859">SUM(EA215:EA219)</f>
        <v>0</v>
      </c>
      <c r="EB220" s="841">
        <f t="shared" ref="EB220" si="3860">SUM(EB215:EB219)</f>
        <v>0</v>
      </c>
      <c r="EC220" s="841">
        <f t="shared" ref="EC220" si="3861">SUM(EC215:EC219)</f>
        <v>0</v>
      </c>
      <c r="ED220" s="841">
        <f t="shared" ref="ED220" si="3862">SUM(ED215:ED219)</f>
        <v>0</v>
      </c>
      <c r="EE220" s="841">
        <f t="shared" ref="EE220" si="3863">SUM(EE215:EE219)</f>
        <v>0</v>
      </c>
      <c r="EF220" s="841">
        <f t="shared" ref="EF220" si="3864">SUM(EF215:EF219)</f>
        <v>0</v>
      </c>
      <c r="EG220" s="841">
        <f t="shared" ref="EG220" si="3865">SUM(EG215:EG219)</f>
        <v>0</v>
      </c>
      <c r="EH220" s="841">
        <f t="shared" ref="EH220" si="3866">SUM(EH215:EH219)</f>
        <v>0</v>
      </c>
      <c r="EI220" s="841">
        <f t="shared" ref="EI220" si="3867">SUM(EI215:EI219)</f>
        <v>0</v>
      </c>
      <c r="EJ220" s="841">
        <f t="shared" ref="EJ220" si="3868">SUM(EJ215:EJ219)</f>
        <v>0</v>
      </c>
      <c r="EK220" s="841">
        <f t="shared" ref="EK220" si="3869">SUM(EK215:EK219)</f>
        <v>0</v>
      </c>
      <c r="EL220" s="841">
        <f t="shared" ref="EL220" si="3870">SUM(EL215:EL219)</f>
        <v>0</v>
      </c>
      <c r="EM220" s="841">
        <f t="shared" ref="EM220" si="3871">SUM(EM215:EM219)</f>
        <v>0</v>
      </c>
      <c r="EN220" s="841">
        <f t="shared" ref="EN220" si="3872">SUM(EN215:EN219)</f>
        <v>0</v>
      </c>
      <c r="EO220" s="841">
        <f t="shared" ref="EO220" si="3873">SUM(EO215:EO219)</f>
        <v>0</v>
      </c>
      <c r="EP220" s="842">
        <f t="shared" ref="EP220" si="3874">EO220+EN220+EG220+EF220+EE220+ED220+EC220+EB220+EA220+DZ220+DY220+DX220+DW220</f>
        <v>0</v>
      </c>
      <c r="EQ220" s="841">
        <f>SUM(EQ215:EQ219)</f>
        <v>0</v>
      </c>
      <c r="ER220" s="841"/>
      <c r="ES220" s="841">
        <f t="shared" ref="ES220" si="3875">SUM(ES215:ES219)</f>
        <v>0</v>
      </c>
      <c r="ET220" s="841">
        <f t="shared" ref="ET220" si="3876">SUM(ET215:ET219)</f>
        <v>0</v>
      </c>
      <c r="EU220" s="841">
        <f t="shared" ref="EU220" si="3877">SUM(EU215:EU219)</f>
        <v>0</v>
      </c>
      <c r="EV220" s="841">
        <f t="shared" ref="EV220" si="3878">SUM(EV215:EV219)</f>
        <v>0</v>
      </c>
      <c r="EW220" s="841">
        <f t="shared" ref="EW220" si="3879">SUM(EW215:EW219)</f>
        <v>0</v>
      </c>
      <c r="EX220" s="841">
        <f t="shared" ref="EX220" si="3880">SUM(EX215:EX219)</f>
        <v>0</v>
      </c>
      <c r="EY220" s="841">
        <f t="shared" ref="EY220" si="3881">SUM(EY215:EY219)</f>
        <v>0</v>
      </c>
      <c r="EZ220" s="2030">
        <f t="shared" ref="EZ220" si="3882">SUM(EZ215:EZ219)</f>
        <v>0</v>
      </c>
      <c r="FA220" s="841">
        <f t="shared" ref="FA220" si="3883">SUM(FA215:FA219)</f>
        <v>0</v>
      </c>
      <c r="FB220" s="841">
        <f t="shared" ref="FB220" si="3884">SUM(FB215:FB219)</f>
        <v>0</v>
      </c>
      <c r="FC220" s="841">
        <f t="shared" ref="FC220" si="3885">SUM(FC215:FC219)</f>
        <v>0</v>
      </c>
      <c r="FD220" s="841">
        <f t="shared" ref="FD220" si="3886">SUM(FD215:FD219)</f>
        <v>0</v>
      </c>
      <c r="FE220" s="2193">
        <f t="shared" ref="FE220" si="3887">SUM(FE215:FE219)</f>
        <v>0</v>
      </c>
      <c r="FF220" s="142" t="s">
        <v>106</v>
      </c>
      <c r="FG220" s="846">
        <f>SUM(FG214:FG219)</f>
        <v>0</v>
      </c>
      <c r="FH220" s="847">
        <f t="shared" ref="FH220:FQ220" si="3888">SUM(FH214:FH219)</f>
        <v>0</v>
      </c>
      <c r="FI220" s="847">
        <f t="shared" si="3888"/>
        <v>0</v>
      </c>
      <c r="FJ220" s="848">
        <f t="shared" si="3888"/>
        <v>0</v>
      </c>
      <c r="FK220" s="846">
        <f t="shared" si="3888"/>
        <v>0</v>
      </c>
      <c r="FL220" s="847">
        <f t="shared" si="3888"/>
        <v>0</v>
      </c>
      <c r="FM220" s="847">
        <f t="shared" si="3888"/>
        <v>0</v>
      </c>
      <c r="FN220" s="848">
        <f t="shared" si="3888"/>
        <v>0</v>
      </c>
      <c r="FO220" s="846">
        <f t="shared" si="3888"/>
        <v>0</v>
      </c>
      <c r="FP220" s="847">
        <f t="shared" si="3888"/>
        <v>0</v>
      </c>
      <c r="FQ220" s="848">
        <f t="shared" si="3888"/>
        <v>0</v>
      </c>
      <c r="FR220" s="849">
        <f t="shared" si="3747"/>
        <v>0</v>
      </c>
      <c r="FS220" s="846">
        <f t="shared" ref="FS220" si="3889">SUM(FS214:FS219)</f>
        <v>0</v>
      </c>
      <c r="FT220" s="847">
        <f>SUM(FT214:FT219)</f>
        <v>0</v>
      </c>
      <c r="FU220" s="848">
        <f t="shared" ref="FU220:FY220" si="3890">SUM(FU214:FU219)</f>
        <v>0</v>
      </c>
      <c r="FV220" s="846">
        <f t="shared" si="3890"/>
        <v>0</v>
      </c>
      <c r="FW220" s="847">
        <f t="shared" si="3890"/>
        <v>0</v>
      </c>
      <c r="FX220" s="847">
        <f t="shared" si="3890"/>
        <v>0</v>
      </c>
      <c r="FY220" s="848">
        <f t="shared" si="3890"/>
        <v>0</v>
      </c>
      <c r="FZ220" s="850">
        <f t="shared" si="3752"/>
        <v>0</v>
      </c>
      <c r="GA220" s="851">
        <f t="shared" si="3753"/>
        <v>0</v>
      </c>
      <c r="GB220" s="851">
        <f t="shared" si="3754"/>
        <v>0</v>
      </c>
      <c r="GC220" s="849">
        <f t="shared" si="3755"/>
        <v>0</v>
      </c>
      <c r="GQ220" s="2234">
        <f>الاعدادات!$D$17</f>
        <v>2026</v>
      </c>
      <c r="GR220" s="1810"/>
      <c r="GS220" s="1811"/>
      <c r="GT220" s="1811"/>
      <c r="GU220" s="1812"/>
      <c r="GV220" s="1812"/>
      <c r="GW220" s="1812"/>
      <c r="GX220" s="1854"/>
      <c r="GY220" s="1814"/>
      <c r="GZ220" s="1815"/>
      <c r="HA220" s="1815"/>
      <c r="HB220" s="1816"/>
      <c r="HC220" s="1816"/>
      <c r="HD220" s="1816"/>
      <c r="HE220" s="1816"/>
      <c r="HF220" s="1816"/>
      <c r="HG220" s="1816"/>
      <c r="HH220" s="1816"/>
      <c r="HI220" s="1816"/>
      <c r="HJ220" s="1817"/>
      <c r="HK220" s="1795">
        <f t="shared" si="3756"/>
        <v>0</v>
      </c>
      <c r="HL220" s="1818"/>
      <c r="HM220" s="1819"/>
      <c r="HN220" s="1820"/>
      <c r="HO220" s="1821"/>
      <c r="HP220" s="1822"/>
      <c r="HQ220" s="1823"/>
      <c r="HR220" s="1824"/>
      <c r="HS220" s="1825"/>
      <c r="HT220" s="1826"/>
      <c r="HU220" s="1827"/>
      <c r="HV220" s="1828"/>
      <c r="HW220" s="1807">
        <f t="shared" si="3781"/>
        <v>0</v>
      </c>
      <c r="HX220" s="1829"/>
      <c r="HY220" s="1829"/>
      <c r="HZ220" s="1830"/>
      <c r="IA220" s="1810"/>
      <c r="IB220" s="1811"/>
      <c r="IC220" s="1811"/>
      <c r="ID220" s="1812"/>
      <c r="IE220" s="1812"/>
      <c r="IF220" s="1812"/>
      <c r="IG220" s="1854"/>
      <c r="IH220" s="1814"/>
      <c r="II220" s="1815"/>
      <c r="IJ220" s="1815"/>
      <c r="IK220" s="1816"/>
      <c r="IL220" s="1816"/>
      <c r="IM220" s="1816"/>
      <c r="IN220" s="1816"/>
      <c r="IO220" s="1816"/>
      <c r="IP220" s="1816"/>
      <c r="IQ220" s="1816"/>
      <c r="IR220" s="1816"/>
      <c r="IS220" s="1817"/>
      <c r="IT220" s="1795">
        <f t="shared" si="3757"/>
        <v>0</v>
      </c>
      <c r="IU220" s="1818"/>
      <c r="IV220" s="1819"/>
      <c r="IW220" s="1820"/>
      <c r="IX220" s="1821"/>
      <c r="IY220" s="1822"/>
      <c r="IZ220" s="1823"/>
      <c r="JA220" s="1824"/>
      <c r="JB220" s="1825"/>
      <c r="JC220" s="1821"/>
      <c r="JD220" s="1827"/>
      <c r="JE220" s="1828"/>
      <c r="JF220" s="1807">
        <f t="shared" si="3758"/>
        <v>0</v>
      </c>
      <c r="JG220" s="1829"/>
      <c r="JH220" s="1829"/>
      <c r="JI220" s="1830"/>
    </row>
    <row r="221" spans="1:269" ht="36.75" customHeight="1" thickBot="1">
      <c r="A221" s="6528" t="str">
        <f>IF(AND(GD214="ok",GD215="ok",GD216="ok",GD217="ok",GD218="ok",GD219="ok", H221 &lt;&gt;"فارغ"),"ok","wrong")</f>
        <v>wrong</v>
      </c>
      <c r="B221" s="6529"/>
      <c r="C221" s="6529"/>
      <c r="D221" s="6529"/>
      <c r="E221" s="6529"/>
      <c r="F221" s="6529"/>
      <c r="G221" s="6530"/>
      <c r="H221" s="6208" t="str">
        <f>IF(Z220=0,"فارغ","")</f>
        <v/>
      </c>
      <c r="I221" s="6209"/>
      <c r="J221" s="6209"/>
      <c r="K221" s="6209"/>
      <c r="L221" s="147"/>
      <c r="M221" s="148"/>
      <c r="N221" s="148"/>
      <c r="O221" s="149"/>
      <c r="P221" s="149"/>
      <c r="Q221" s="149"/>
      <c r="R221" s="148"/>
      <c r="S221" s="148"/>
      <c r="T221" s="148"/>
      <c r="U221" s="148"/>
      <c r="V221" s="148"/>
      <c r="W221" s="148"/>
      <c r="X221" s="148"/>
      <c r="Y221" s="148"/>
      <c r="Z221" s="149"/>
      <c r="AA221" s="149"/>
      <c r="AB221" s="149"/>
      <c r="AC221" s="148"/>
      <c r="AD221" s="148"/>
      <c r="AE221" s="148"/>
      <c r="AF221" s="150"/>
      <c r="AG221" s="148"/>
      <c r="AH221" s="148"/>
      <c r="AI221" s="151"/>
      <c r="AJ221" s="148"/>
      <c r="AK221" s="148"/>
      <c r="AL221" s="148"/>
      <c r="AM221" s="148"/>
      <c r="AN221" s="150"/>
      <c r="AO221" s="151"/>
      <c r="AP221" s="151"/>
      <c r="AQ221" s="151"/>
      <c r="AR221" s="152"/>
      <c r="AS221" s="151"/>
      <c r="AT221" s="153"/>
      <c r="AU221" s="148"/>
      <c r="AV221" s="148"/>
      <c r="AW221" s="148"/>
      <c r="AX221" s="148"/>
      <c r="AY221" s="148"/>
      <c r="AZ221" s="153"/>
      <c r="BA221" s="148"/>
      <c r="BB221" s="154"/>
      <c r="BC221" s="155"/>
      <c r="BD221" s="6531">
        <f>_xlfn.XLOOKUP(B216,التشكيل_القديم!$M$54:$M$92,التشكيل_القديم!$L$54:$L$92,0,0)</f>
        <v>16</v>
      </c>
      <c r="BE221" s="6505" t="str">
        <f>"(3)             "&amp; "عضو يسار الدائرة  /  "  &amp;B216</f>
        <v>(3)             عضو يسار الدائرة  /  احمد حسن احمد إبراهيم القاضي</v>
      </c>
      <c r="BF221" s="6506"/>
      <c r="BG221" s="6506"/>
      <c r="BH221" s="6506"/>
      <c r="BI221" s="6506"/>
      <c r="BJ221" s="6506"/>
      <c r="BK221" s="6506"/>
      <c r="BL221" s="6506"/>
      <c r="BM221" s="6506"/>
      <c r="BN221" s="6506"/>
      <c r="BO221" s="6506"/>
      <c r="BP221" s="6506"/>
      <c r="BQ221" s="6506"/>
      <c r="BR221" s="6506"/>
      <c r="BS221" s="6506"/>
      <c r="BT221" s="6506"/>
      <c r="BU221" s="6506"/>
      <c r="BV221" s="6506"/>
      <c r="BW221" s="6506"/>
      <c r="BX221" s="6506"/>
      <c r="BY221" s="6506"/>
      <c r="BZ221" s="6506"/>
      <c r="CA221" s="6506"/>
      <c r="CB221" s="6506"/>
      <c r="CC221" s="6506"/>
      <c r="CD221" s="6506"/>
      <c r="CE221" s="6506"/>
      <c r="CF221" s="6506"/>
      <c r="CG221" s="6506"/>
      <c r="CH221" s="6506"/>
      <c r="CI221" s="6506"/>
      <c r="CJ221" s="6506"/>
      <c r="CK221" s="6506"/>
      <c r="CL221" s="6506"/>
      <c r="CM221" s="859"/>
      <c r="CN221" s="6520">
        <f>IF(ISTEXT(B217),_xlfn.XLOOKUP(B217,التشكيل_القديم!$M$54:$M$92,التشكيل_القديم!$L$54:$L$92,0,0),0)</f>
        <v>0</v>
      </c>
      <c r="CO221" s="6505" t="str">
        <f>IF(B217&lt;&gt;"","(4)             "&amp;"عضو يسار  اليسار الدائرة /  "&amp;B217,"لا يوجد عضو رابع " )</f>
        <v xml:space="preserve">لا يوجد عضو رابع </v>
      </c>
      <c r="CP221" s="6506"/>
      <c r="CQ221" s="6506"/>
      <c r="CR221" s="6506"/>
      <c r="CS221" s="6506"/>
      <c r="CT221" s="6506"/>
      <c r="CU221" s="6506"/>
      <c r="CV221" s="6506"/>
      <c r="CW221" s="6506"/>
      <c r="CX221" s="6506"/>
      <c r="CY221" s="6506"/>
      <c r="CZ221" s="6506"/>
      <c r="DA221" s="6506"/>
      <c r="DB221" s="6506"/>
      <c r="DC221" s="6506"/>
      <c r="DD221" s="6506"/>
      <c r="DE221" s="6506"/>
      <c r="DF221" s="6506"/>
      <c r="DG221" s="6506"/>
      <c r="DH221" s="6506"/>
      <c r="DI221" s="6506"/>
      <c r="DJ221" s="6506"/>
      <c r="DK221" s="6506"/>
      <c r="DL221" s="6506"/>
      <c r="DM221" s="6506"/>
      <c r="DN221" s="6506"/>
      <c r="DO221" s="6506"/>
      <c r="DP221" s="6506"/>
      <c r="DQ221" s="6506"/>
      <c r="DR221" s="6506"/>
      <c r="DS221" s="6506"/>
      <c r="DT221" s="6506"/>
      <c r="DU221" s="6506"/>
      <c r="DV221" s="859"/>
      <c r="DW221" s="6520">
        <f>IF(ISTEXT(B219),_xlfn.XLOOKUP(B219,التشكيل_القديم!$M$54:$M$92,التشكيل_القديم!$L$54:$L$92,0,0),0)</f>
        <v>0</v>
      </c>
      <c r="DX221" s="6505" t="str">
        <f>IF(B219&lt;&gt;"","(5)             "&amp;"عضو يسار يسار اليسار الدائرة /  "&amp;B219,"لا يوجد عضو سادس " )</f>
        <v xml:space="preserve">لا يوجد عضو سادس </v>
      </c>
      <c r="DY221" s="6506"/>
      <c r="DZ221" s="6506"/>
      <c r="EA221" s="6506"/>
      <c r="EB221" s="6506"/>
      <c r="EC221" s="6506"/>
      <c r="ED221" s="6506"/>
      <c r="EE221" s="6506"/>
      <c r="EF221" s="6506"/>
      <c r="EG221" s="6506"/>
      <c r="EH221" s="6506"/>
      <c r="EI221" s="6506"/>
      <c r="EJ221" s="6506"/>
      <c r="EK221" s="6506"/>
      <c r="EL221" s="6506"/>
      <c r="EM221" s="6506"/>
      <c r="EN221" s="6506"/>
      <c r="EO221" s="6506"/>
      <c r="EP221" s="6506"/>
      <c r="EQ221" s="6506"/>
      <c r="ER221" s="6506"/>
      <c r="ES221" s="6506"/>
      <c r="ET221" s="6506"/>
      <c r="EU221" s="6506"/>
      <c r="EV221" s="6506"/>
      <c r="EW221" s="6506"/>
      <c r="EX221" s="6506"/>
      <c r="EY221" s="6506"/>
      <c r="EZ221" s="6506"/>
      <c r="FA221" s="6506"/>
      <c r="FB221" s="6506"/>
      <c r="FC221" s="6506"/>
      <c r="FD221" s="6506"/>
      <c r="FE221" s="859"/>
      <c r="FF221" s="6522" t="s">
        <v>1239</v>
      </c>
      <c r="FG221" s="6523"/>
      <c r="FH221" s="6523"/>
      <c r="FI221" s="6523"/>
      <c r="FJ221" s="6523"/>
      <c r="FK221" s="6523"/>
      <c r="FL221" s="6523"/>
      <c r="FM221" s="6523"/>
      <c r="FN221" s="6523"/>
      <c r="FO221" s="6523"/>
      <c r="FP221" s="6523"/>
      <c r="FQ221" s="6523"/>
      <c r="FR221" s="6523"/>
      <c r="FS221" s="6523"/>
      <c r="FT221" s="6523"/>
      <c r="FU221" s="6523"/>
      <c r="FV221" s="6523"/>
      <c r="FW221" s="6523"/>
      <c r="FX221" s="6523"/>
      <c r="FY221" s="6523"/>
      <c r="FZ221" s="6523"/>
      <c r="GA221" s="6523"/>
      <c r="GB221" s="6523"/>
      <c r="GC221" s="6523"/>
      <c r="GD221" s="6523"/>
      <c r="GE221" s="6523"/>
      <c r="GF221" s="6523"/>
      <c r="GG221" s="6523"/>
      <c r="GH221" s="6523"/>
      <c r="GI221" s="6524"/>
      <c r="GQ221" s="1784" t="s">
        <v>181</v>
      </c>
      <c r="GR221" s="2250">
        <f>SUM(GR216:GR220)</f>
        <v>0</v>
      </c>
      <c r="GS221" s="2251">
        <f t="shared" ref="GS221:HJ221" si="3891">SUM(GS216:GS220)</f>
        <v>0</v>
      </c>
      <c r="GT221" s="2251">
        <f t="shared" si="3891"/>
        <v>0</v>
      </c>
      <c r="GU221" s="2251">
        <f t="shared" si="3891"/>
        <v>0</v>
      </c>
      <c r="GV221" s="2251">
        <f t="shared" si="3891"/>
        <v>0</v>
      </c>
      <c r="GW221" s="2251">
        <f t="shared" si="3891"/>
        <v>0</v>
      </c>
      <c r="GX221" s="2251">
        <f t="shared" si="3891"/>
        <v>0</v>
      </c>
      <c r="GY221" s="2252">
        <f t="shared" si="3891"/>
        <v>0</v>
      </c>
      <c r="GZ221" s="2252">
        <f t="shared" si="3891"/>
        <v>0</v>
      </c>
      <c r="HA221" s="2252">
        <f t="shared" si="3891"/>
        <v>0</v>
      </c>
      <c r="HB221" s="2252">
        <f t="shared" si="3891"/>
        <v>0</v>
      </c>
      <c r="HC221" s="2252">
        <f t="shared" si="3891"/>
        <v>0</v>
      </c>
      <c r="HD221" s="2252">
        <f t="shared" si="3891"/>
        <v>0</v>
      </c>
      <c r="HE221" s="2252">
        <f t="shared" si="3891"/>
        <v>0</v>
      </c>
      <c r="HF221" s="2252">
        <f t="shared" si="3891"/>
        <v>0</v>
      </c>
      <c r="HG221" s="2252">
        <f t="shared" si="3891"/>
        <v>0</v>
      </c>
      <c r="HH221" s="2252">
        <f t="shared" si="3891"/>
        <v>0</v>
      </c>
      <c r="HI221" s="2252">
        <f t="shared" si="3891"/>
        <v>0</v>
      </c>
      <c r="HJ221" s="2253">
        <f t="shared" si="3891"/>
        <v>0</v>
      </c>
      <c r="HK221" s="1795">
        <f t="shared" si="3756"/>
        <v>0</v>
      </c>
      <c r="HL221" s="2254">
        <f t="shared" ref="HL221:HV221" si="3892">SUM(HL216:HL220)</f>
        <v>0</v>
      </c>
      <c r="HM221" s="2255">
        <f t="shared" si="3892"/>
        <v>0</v>
      </c>
      <c r="HN221" s="2256">
        <f t="shared" si="3892"/>
        <v>0</v>
      </c>
      <c r="HO221" s="2257">
        <f t="shared" si="3892"/>
        <v>0</v>
      </c>
      <c r="HP221" s="2258">
        <f t="shared" si="3892"/>
        <v>0</v>
      </c>
      <c r="HQ221" s="2259">
        <f t="shared" si="3892"/>
        <v>0</v>
      </c>
      <c r="HR221" s="2260">
        <f t="shared" si="3892"/>
        <v>0</v>
      </c>
      <c r="HS221" s="2261">
        <f t="shared" si="3892"/>
        <v>0</v>
      </c>
      <c r="HT221" s="2262">
        <f t="shared" si="3892"/>
        <v>0</v>
      </c>
      <c r="HU221" s="2263">
        <f t="shared" si="3892"/>
        <v>0</v>
      </c>
      <c r="HV221" s="2254">
        <f t="shared" si="3892"/>
        <v>0</v>
      </c>
      <c r="HW221" s="1807">
        <f t="shared" si="3781"/>
        <v>0</v>
      </c>
      <c r="HX221" s="2254">
        <f>SUM(HX216:HX220)</f>
        <v>0</v>
      </c>
      <c r="HY221" s="2254">
        <f>SUM(HY216:HY220)</f>
        <v>0</v>
      </c>
      <c r="HZ221" s="2264">
        <f>SUM(HZ216:HZ220)</f>
        <v>0</v>
      </c>
      <c r="IA221" s="2250">
        <f>SUM(IA216:IA220)</f>
        <v>0</v>
      </c>
      <c r="IB221" s="2251">
        <f t="shared" ref="IB221:IS221" si="3893">SUM(IB216:IB220)</f>
        <v>0</v>
      </c>
      <c r="IC221" s="2251">
        <f t="shared" si="3893"/>
        <v>0</v>
      </c>
      <c r="ID221" s="2251">
        <f t="shared" si="3893"/>
        <v>0</v>
      </c>
      <c r="IE221" s="2251">
        <f t="shared" si="3893"/>
        <v>0</v>
      </c>
      <c r="IF221" s="2251">
        <f t="shared" si="3893"/>
        <v>0</v>
      </c>
      <c r="IG221" s="2251">
        <f t="shared" si="3893"/>
        <v>0</v>
      </c>
      <c r="IH221" s="2252">
        <f t="shared" si="3893"/>
        <v>0</v>
      </c>
      <c r="II221" s="2252">
        <f t="shared" si="3893"/>
        <v>0</v>
      </c>
      <c r="IJ221" s="2252">
        <f t="shared" si="3893"/>
        <v>0</v>
      </c>
      <c r="IK221" s="2252">
        <f t="shared" si="3893"/>
        <v>0</v>
      </c>
      <c r="IL221" s="2252">
        <f t="shared" si="3893"/>
        <v>0</v>
      </c>
      <c r="IM221" s="2252">
        <f t="shared" si="3893"/>
        <v>0</v>
      </c>
      <c r="IN221" s="2252">
        <f t="shared" si="3893"/>
        <v>0</v>
      </c>
      <c r="IO221" s="2252">
        <f t="shared" si="3893"/>
        <v>0</v>
      </c>
      <c r="IP221" s="2252">
        <f t="shared" si="3893"/>
        <v>0</v>
      </c>
      <c r="IQ221" s="2252">
        <f t="shared" si="3893"/>
        <v>0</v>
      </c>
      <c r="IR221" s="2252">
        <f t="shared" si="3893"/>
        <v>0</v>
      </c>
      <c r="IS221" s="2253">
        <f t="shared" si="3893"/>
        <v>0</v>
      </c>
      <c r="IT221" s="1795">
        <f t="shared" si="3757"/>
        <v>0</v>
      </c>
      <c r="IU221" s="2254">
        <f t="shared" ref="IU221:JE221" si="3894">SUM(IU216:IU220)</f>
        <v>0</v>
      </c>
      <c r="IV221" s="2255">
        <f t="shared" si="3894"/>
        <v>0</v>
      </c>
      <c r="IW221" s="2256">
        <f t="shared" si="3894"/>
        <v>0</v>
      </c>
      <c r="IX221" s="2257">
        <f t="shared" si="3894"/>
        <v>0</v>
      </c>
      <c r="IY221" s="2258">
        <f t="shared" si="3894"/>
        <v>0</v>
      </c>
      <c r="IZ221" s="2259">
        <f t="shared" si="3894"/>
        <v>0</v>
      </c>
      <c r="JA221" s="2260">
        <f t="shared" si="3894"/>
        <v>0</v>
      </c>
      <c r="JB221" s="2254">
        <f t="shared" si="3894"/>
        <v>0</v>
      </c>
      <c r="JC221" s="2257">
        <f t="shared" si="3894"/>
        <v>0</v>
      </c>
      <c r="JD221" s="2263">
        <f t="shared" si="3894"/>
        <v>0</v>
      </c>
      <c r="JE221" s="2254">
        <f t="shared" si="3894"/>
        <v>0</v>
      </c>
      <c r="JF221" s="1807">
        <f t="shared" si="3758"/>
        <v>0</v>
      </c>
      <c r="JG221" s="2254">
        <f>SUM(JG216:JG220)</f>
        <v>0</v>
      </c>
      <c r="JH221" s="2254">
        <f>SUM(JH216:JH220)</f>
        <v>0</v>
      </c>
      <c r="JI221" s="2264">
        <f>SUM(JI216:JI220)</f>
        <v>0</v>
      </c>
    </row>
    <row r="222" spans="1:269" ht="36.75" customHeight="1" thickTop="1" thickBot="1">
      <c r="A222" s="6205"/>
      <c r="B222" s="6206"/>
      <c r="C222" s="6206"/>
      <c r="D222" s="6206"/>
      <c r="E222" s="6206"/>
      <c r="F222" s="6206"/>
      <c r="G222" s="6207"/>
      <c r="H222" s="6208"/>
      <c r="I222" s="6209"/>
      <c r="J222" s="6209"/>
      <c r="K222" s="6209"/>
      <c r="L222" s="147"/>
      <c r="M222" s="148"/>
      <c r="N222" s="148"/>
      <c r="O222" s="148"/>
      <c r="P222" s="148"/>
      <c r="Q222" s="148"/>
      <c r="R222" s="148"/>
      <c r="S222" s="148"/>
      <c r="T222" s="148"/>
      <c r="U222" s="148"/>
      <c r="V222" s="148"/>
      <c r="W222" s="148"/>
      <c r="X222" s="148"/>
      <c r="Y222" s="148"/>
      <c r="Z222" s="160"/>
      <c r="AA222" s="148"/>
      <c r="AB222" s="148"/>
      <c r="AC222" s="148"/>
      <c r="AD222" s="148"/>
      <c r="AE222" s="148"/>
      <c r="AF222" s="150"/>
      <c r="AG222" s="148"/>
      <c r="AH222" s="148"/>
      <c r="AI222" s="151"/>
      <c r="AJ222" s="148"/>
      <c r="AK222" s="148"/>
      <c r="AL222" s="148"/>
      <c r="AM222" s="148"/>
      <c r="AN222" s="150"/>
      <c r="AO222" s="151"/>
      <c r="AP222" s="151"/>
      <c r="AQ222" s="151"/>
      <c r="AR222" s="152"/>
      <c r="AS222" s="151"/>
      <c r="AT222" s="153"/>
      <c r="AU222" s="148"/>
      <c r="AV222" s="148"/>
      <c r="AW222" s="148"/>
      <c r="AX222" s="148"/>
      <c r="AY222" s="148"/>
      <c r="AZ222" s="153"/>
      <c r="BA222" s="148"/>
      <c r="BB222" s="154"/>
      <c r="BC222" s="155"/>
      <c r="BD222" s="6532"/>
      <c r="BE222" s="6507"/>
      <c r="BF222" s="6508"/>
      <c r="BG222" s="6508"/>
      <c r="BH222" s="6508"/>
      <c r="BI222" s="6508"/>
      <c r="BJ222" s="6508"/>
      <c r="BK222" s="6508"/>
      <c r="BL222" s="6508"/>
      <c r="BM222" s="6508"/>
      <c r="BN222" s="6508"/>
      <c r="BO222" s="6508"/>
      <c r="BP222" s="6508"/>
      <c r="BQ222" s="6508"/>
      <c r="BR222" s="6508"/>
      <c r="BS222" s="6508"/>
      <c r="BT222" s="6508"/>
      <c r="BU222" s="6508"/>
      <c r="BV222" s="6508"/>
      <c r="BW222" s="6508"/>
      <c r="BX222" s="6508"/>
      <c r="BY222" s="6508"/>
      <c r="BZ222" s="6508"/>
      <c r="CA222" s="6508"/>
      <c r="CB222" s="6508"/>
      <c r="CC222" s="6508"/>
      <c r="CD222" s="6508"/>
      <c r="CE222" s="6508"/>
      <c r="CF222" s="6508"/>
      <c r="CG222" s="6508"/>
      <c r="CH222" s="6508"/>
      <c r="CI222" s="6508"/>
      <c r="CJ222" s="6508"/>
      <c r="CK222" s="6508"/>
      <c r="CL222" s="6508"/>
      <c r="CM222" s="860"/>
      <c r="CN222" s="6521"/>
      <c r="CO222" s="6507"/>
      <c r="CP222" s="6508"/>
      <c r="CQ222" s="6508"/>
      <c r="CR222" s="6508"/>
      <c r="CS222" s="6508"/>
      <c r="CT222" s="6508"/>
      <c r="CU222" s="6508"/>
      <c r="CV222" s="6508"/>
      <c r="CW222" s="6508"/>
      <c r="CX222" s="6508"/>
      <c r="CY222" s="6508"/>
      <c r="CZ222" s="6508"/>
      <c r="DA222" s="6508"/>
      <c r="DB222" s="6508"/>
      <c r="DC222" s="6508"/>
      <c r="DD222" s="6508"/>
      <c r="DE222" s="6508"/>
      <c r="DF222" s="6508"/>
      <c r="DG222" s="6508"/>
      <c r="DH222" s="6508"/>
      <c r="DI222" s="6508"/>
      <c r="DJ222" s="6508"/>
      <c r="DK222" s="6508"/>
      <c r="DL222" s="6508"/>
      <c r="DM222" s="6508"/>
      <c r="DN222" s="6508"/>
      <c r="DO222" s="6508"/>
      <c r="DP222" s="6508"/>
      <c r="DQ222" s="6508"/>
      <c r="DR222" s="6508"/>
      <c r="DS222" s="6508"/>
      <c r="DT222" s="6508"/>
      <c r="DU222" s="6508"/>
      <c r="DV222" s="866"/>
      <c r="DW222" s="6521"/>
      <c r="DX222" s="6507"/>
      <c r="DY222" s="6508"/>
      <c r="DZ222" s="6508"/>
      <c r="EA222" s="6508"/>
      <c r="EB222" s="6508"/>
      <c r="EC222" s="6508"/>
      <c r="ED222" s="6508"/>
      <c r="EE222" s="6508"/>
      <c r="EF222" s="6508"/>
      <c r="EG222" s="6508"/>
      <c r="EH222" s="6508"/>
      <c r="EI222" s="6508"/>
      <c r="EJ222" s="6508"/>
      <c r="EK222" s="6508"/>
      <c r="EL222" s="6508"/>
      <c r="EM222" s="6508"/>
      <c r="EN222" s="6508"/>
      <c r="EO222" s="6508"/>
      <c r="EP222" s="6508"/>
      <c r="EQ222" s="6508"/>
      <c r="ER222" s="6508"/>
      <c r="ES222" s="6508"/>
      <c r="ET222" s="6508"/>
      <c r="EU222" s="6508"/>
      <c r="EV222" s="6508"/>
      <c r="EW222" s="6508"/>
      <c r="EX222" s="6508"/>
      <c r="EY222" s="6508"/>
      <c r="EZ222" s="6508"/>
      <c r="FA222" s="6508"/>
      <c r="FB222" s="6508"/>
      <c r="FC222" s="6508"/>
      <c r="FD222" s="6508"/>
      <c r="FE222" s="866"/>
      <c r="FF222" s="2114"/>
      <c r="FG222" s="6348" t="s">
        <v>23</v>
      </c>
      <c r="FH222" s="6349"/>
      <c r="FI222" s="6349"/>
      <c r="FJ222" s="6350"/>
      <c r="FK222" s="6370" t="s">
        <v>33</v>
      </c>
      <c r="FL222" s="6370"/>
      <c r="FM222" s="6370"/>
      <c r="FN222" s="6371"/>
      <c r="FO222" s="6351" t="s">
        <v>184</v>
      </c>
      <c r="FP222" s="6352"/>
      <c r="FQ222" s="6352"/>
      <c r="FR222" s="6353"/>
      <c r="FS222" s="6366" t="s">
        <v>185</v>
      </c>
      <c r="FT222" s="6367"/>
      <c r="FU222" s="6367"/>
      <c r="FV222" s="6368"/>
      <c r="FW222" s="6354" t="s">
        <v>200</v>
      </c>
      <c r="FX222" s="6355"/>
      <c r="FY222" s="6355"/>
      <c r="FZ222" s="6356"/>
      <c r="GA222" s="6338" t="s">
        <v>597</v>
      </c>
      <c r="GB222" s="6339"/>
      <c r="GC222" s="6339"/>
      <c r="GD222" s="6340"/>
      <c r="GE222" s="6525" t="s">
        <v>598</v>
      </c>
      <c r="GF222" s="6526"/>
      <c r="GG222" s="6526"/>
      <c r="GH222" s="6526"/>
      <c r="GI222" s="6527"/>
      <c r="GQ222" s="1"/>
      <c r="GR222" s="1929" t="s">
        <v>665</v>
      </c>
      <c r="GS222" s="1929"/>
      <c r="GT222" s="1929"/>
      <c r="GU222" s="1929"/>
      <c r="GV222" s="1929"/>
      <c r="GW222" s="1929"/>
      <c r="GX222" s="1929"/>
      <c r="GY222" s="1929"/>
      <c r="GZ222" s="1929"/>
      <c r="IX222" s="1929" t="s">
        <v>933</v>
      </c>
      <c r="IY222" s="1929"/>
      <c r="IZ222" s="1929"/>
      <c r="JA222" s="1929"/>
      <c r="JB222" s="1929"/>
      <c r="JC222" s="1929"/>
      <c r="JD222" s="1929"/>
      <c r="JE222" s="1929"/>
      <c r="JF222" s="1929"/>
      <c r="JG222" s="1929"/>
      <c r="JH222" s="1929"/>
      <c r="JI222" s="1929"/>
    </row>
    <row r="223" spans="1:269" ht="36.75" customHeight="1" thickTop="1" thickBot="1">
      <c r="A223" s="143"/>
      <c r="B223" s="157"/>
      <c r="C223" s="157"/>
      <c r="D223" s="157"/>
      <c r="E223" s="158"/>
      <c r="F223" s="158"/>
      <c r="G223" s="159"/>
      <c r="H223" s="144"/>
      <c r="I223" s="144"/>
      <c r="J223" s="145"/>
      <c r="K223" s="146"/>
      <c r="L223" s="2186" t="str">
        <f>الاعدادات!$D$14</f>
        <v>2023 وما قبلها</v>
      </c>
      <c r="M223" s="148"/>
      <c r="N223" s="148"/>
      <c r="O223" s="148"/>
      <c r="P223" s="148"/>
      <c r="Q223" s="148"/>
      <c r="R223" s="148"/>
      <c r="S223" s="148"/>
      <c r="T223" s="148"/>
      <c r="U223" s="148"/>
      <c r="V223" s="148"/>
      <c r="W223" s="148"/>
      <c r="X223" s="148"/>
      <c r="Y223" s="148"/>
      <c r="Z223" s="160"/>
      <c r="AA223" s="148"/>
      <c r="AB223" s="148"/>
      <c r="AC223" s="148"/>
      <c r="AD223" s="148"/>
      <c r="AE223" s="148"/>
      <c r="AF223" s="150"/>
      <c r="AG223" s="148"/>
      <c r="AH223" s="148"/>
      <c r="AI223" s="151"/>
      <c r="AJ223" s="148"/>
      <c r="AK223" s="148"/>
      <c r="AL223" s="148"/>
      <c r="AM223" s="148"/>
      <c r="AN223" s="150"/>
      <c r="AO223" s="151"/>
      <c r="AP223" s="151"/>
      <c r="AQ223" s="151"/>
      <c r="AR223" s="152"/>
      <c r="AS223" s="151"/>
      <c r="AT223" s="153"/>
      <c r="AU223" s="148"/>
      <c r="AV223" s="148"/>
      <c r="AW223" s="148"/>
      <c r="AX223" s="148"/>
      <c r="AY223" s="148"/>
      <c r="AZ223" s="153"/>
      <c r="BA223" s="148"/>
      <c r="BB223" s="154"/>
      <c r="BC223" s="155"/>
      <c r="BD223" s="2186" t="str">
        <f>الاعدادات!$D$14</f>
        <v>2023 وما قبلها</v>
      </c>
      <c r="BE223" s="82"/>
      <c r="BF223" s="83"/>
      <c r="BG223" s="83"/>
      <c r="BH223" s="84"/>
      <c r="BI223" s="84"/>
      <c r="BJ223" s="84"/>
      <c r="BK223" s="85"/>
      <c r="BL223" s="86"/>
      <c r="BM223" s="87"/>
      <c r="BN223" s="87"/>
      <c r="BO223" s="88"/>
      <c r="BP223" s="88"/>
      <c r="BQ223" s="88"/>
      <c r="BR223" s="88"/>
      <c r="BS223" s="88"/>
      <c r="BT223" s="88"/>
      <c r="BU223" s="88"/>
      <c r="BV223" s="88"/>
      <c r="BW223" s="89"/>
      <c r="BX223" s="77">
        <f t="shared" ref="BX223:BX225" si="3895">SUM(BE223:BW223)</f>
        <v>0</v>
      </c>
      <c r="BY223" s="90"/>
      <c r="BZ223" s="855"/>
      <c r="CA223" s="91"/>
      <c r="CB223" s="92"/>
      <c r="CC223" s="93"/>
      <c r="CD223" s="94"/>
      <c r="CE223" s="95"/>
      <c r="CF223" s="96"/>
      <c r="CG223" s="97"/>
      <c r="CH223" s="98"/>
      <c r="CI223" s="99"/>
      <c r="CJ223" s="79">
        <f t="shared" ref="CJ223:CJ224" si="3896">SUM(BX223:CI223)</f>
        <v>0</v>
      </c>
      <c r="CK223" s="104"/>
      <c r="CL223" s="92"/>
      <c r="CM223" s="861"/>
      <c r="CN223" s="82"/>
      <c r="CO223" s="83"/>
      <c r="CP223" s="83"/>
      <c r="CQ223" s="84"/>
      <c r="CR223" s="84"/>
      <c r="CS223" s="84"/>
      <c r="CT223" s="85"/>
      <c r="CU223" s="86"/>
      <c r="CV223" s="87"/>
      <c r="CW223" s="87"/>
      <c r="CX223" s="88"/>
      <c r="CY223" s="88"/>
      <c r="CZ223" s="88"/>
      <c r="DA223" s="88"/>
      <c r="DB223" s="88"/>
      <c r="DC223" s="88"/>
      <c r="DD223" s="88"/>
      <c r="DE223" s="88"/>
      <c r="DF223" s="89"/>
      <c r="DG223" s="161">
        <f t="shared" ref="DG223:DG225" si="3897">SUM(CN223:DF223)</f>
        <v>0</v>
      </c>
      <c r="DH223" s="90"/>
      <c r="DI223" s="855"/>
      <c r="DJ223" s="168"/>
      <c r="DK223" s="92"/>
      <c r="DL223" s="93"/>
      <c r="DM223" s="94"/>
      <c r="DN223" s="95"/>
      <c r="DO223" s="96"/>
      <c r="DP223" s="97"/>
      <c r="DQ223" s="98"/>
      <c r="DR223" s="99"/>
      <c r="DS223" s="79">
        <f t="shared" ref="DS223:DS225" si="3898">SUM(DG223:DR223)</f>
        <v>0</v>
      </c>
      <c r="DT223" s="104"/>
      <c r="DU223" s="92"/>
      <c r="DV223" s="864"/>
      <c r="DW223" s="82"/>
      <c r="DX223" s="83"/>
      <c r="DY223" s="83"/>
      <c r="DZ223" s="84"/>
      <c r="EA223" s="84"/>
      <c r="EB223" s="84"/>
      <c r="EC223" s="85"/>
      <c r="ED223" s="86"/>
      <c r="EE223" s="87"/>
      <c r="EF223" s="87"/>
      <c r="EG223" s="88"/>
      <c r="EH223" s="88"/>
      <c r="EI223" s="88"/>
      <c r="EJ223" s="88"/>
      <c r="EK223" s="88"/>
      <c r="EL223" s="88"/>
      <c r="EM223" s="88"/>
      <c r="EN223" s="88"/>
      <c r="EO223" s="89"/>
      <c r="EP223" s="161">
        <f t="shared" ref="EP223:EP225" si="3899">SUM(DW223:EO223)</f>
        <v>0</v>
      </c>
      <c r="EQ223" s="90"/>
      <c r="ER223" s="855"/>
      <c r="ES223" s="168"/>
      <c r="ET223" s="92"/>
      <c r="EU223" s="93"/>
      <c r="EV223" s="94"/>
      <c r="EW223" s="95"/>
      <c r="EX223" s="96"/>
      <c r="EY223" s="97"/>
      <c r="EZ223" s="98"/>
      <c r="FA223" s="99"/>
      <c r="FB223" s="79">
        <f t="shared" ref="FB223:FB226" si="3900">SUM(EP223:FA223)</f>
        <v>0</v>
      </c>
      <c r="FC223" s="104"/>
      <c r="FD223" s="92"/>
      <c r="FE223" s="864"/>
      <c r="FF223" s="162" t="s">
        <v>163</v>
      </c>
      <c r="FG223" s="838" t="s">
        <v>190</v>
      </c>
      <c r="FH223" s="838" t="s">
        <v>203</v>
      </c>
      <c r="FI223" s="838" t="s">
        <v>204</v>
      </c>
      <c r="FJ223" s="839" t="s">
        <v>116</v>
      </c>
      <c r="FK223" s="838" t="s">
        <v>190</v>
      </c>
      <c r="FL223" s="838" t="s">
        <v>203</v>
      </c>
      <c r="FM223" s="838" t="s">
        <v>204</v>
      </c>
      <c r="FN223" s="839" t="s">
        <v>116</v>
      </c>
      <c r="FO223" s="838" t="s">
        <v>190</v>
      </c>
      <c r="FP223" s="838" t="s">
        <v>203</v>
      </c>
      <c r="FQ223" s="838" t="s">
        <v>204</v>
      </c>
      <c r="FR223" s="839" t="s">
        <v>116</v>
      </c>
      <c r="FS223" s="838" t="s">
        <v>190</v>
      </c>
      <c r="FT223" s="838" t="s">
        <v>203</v>
      </c>
      <c r="FU223" s="838" t="s">
        <v>204</v>
      </c>
      <c r="FV223" s="839" t="s">
        <v>116</v>
      </c>
      <c r="FW223" s="838" t="s">
        <v>190</v>
      </c>
      <c r="FX223" s="838" t="s">
        <v>203</v>
      </c>
      <c r="FY223" s="838" t="s">
        <v>204</v>
      </c>
      <c r="FZ223" s="839" t="s">
        <v>116</v>
      </c>
      <c r="GA223" s="838" t="s">
        <v>190</v>
      </c>
      <c r="GB223" s="838" t="s">
        <v>203</v>
      </c>
      <c r="GC223" s="838" t="s">
        <v>204</v>
      </c>
      <c r="GD223" s="839" t="s">
        <v>116</v>
      </c>
      <c r="GE223" s="852" t="s">
        <v>205</v>
      </c>
      <c r="GF223" s="838" t="s">
        <v>190</v>
      </c>
      <c r="GG223" s="838" t="s">
        <v>203</v>
      </c>
      <c r="GH223" s="838" t="s">
        <v>204</v>
      </c>
      <c r="GI223" s="839" t="s">
        <v>116</v>
      </c>
    </row>
    <row r="224" spans="1:269" ht="36.75" customHeight="1" thickTop="1" thickBot="1">
      <c r="A224" s="143"/>
      <c r="B224" s="157"/>
      <c r="C224" s="157"/>
      <c r="D224" s="157"/>
      <c r="E224" s="158"/>
      <c r="F224" s="158"/>
      <c r="G224" s="159"/>
      <c r="H224" s="144"/>
      <c r="I224" s="144"/>
      <c r="J224" s="145"/>
      <c r="K224" s="146"/>
      <c r="L224" s="2187">
        <f>الاعدادات!$D$15</f>
        <v>2024</v>
      </c>
      <c r="M224" s="148"/>
      <c r="N224" s="148"/>
      <c r="O224" s="148"/>
      <c r="P224" s="148"/>
      <c r="Q224" s="148"/>
      <c r="R224" s="148"/>
      <c r="S224" s="148"/>
      <c r="T224" s="148"/>
      <c r="U224" s="148"/>
      <c r="V224" s="148"/>
      <c r="W224" s="148"/>
      <c r="X224" s="148"/>
      <c r="Y224" s="148"/>
      <c r="Z224" s="160"/>
      <c r="AA224" s="148"/>
      <c r="AB224" s="148"/>
      <c r="AC224" s="148"/>
      <c r="AD224" s="148"/>
      <c r="AE224" s="148"/>
      <c r="AF224" s="150"/>
      <c r="AG224" s="148"/>
      <c r="AH224" s="148"/>
      <c r="AI224" s="151"/>
      <c r="AJ224" s="148"/>
      <c r="AK224" s="148"/>
      <c r="AL224" s="148"/>
      <c r="AM224" s="148"/>
      <c r="AN224" s="150"/>
      <c r="AO224" s="151"/>
      <c r="AP224" s="151"/>
      <c r="AQ224" s="151"/>
      <c r="AR224" s="152"/>
      <c r="AS224" s="151"/>
      <c r="AT224" s="153"/>
      <c r="AU224" s="148"/>
      <c r="AV224" s="148"/>
      <c r="AW224" s="148"/>
      <c r="AX224" s="148"/>
      <c r="AY224" s="148"/>
      <c r="AZ224" s="153"/>
      <c r="BA224" s="148"/>
      <c r="BB224" s="154"/>
      <c r="BC224" s="155"/>
      <c r="BD224" s="2187">
        <f>الاعدادات!$D$15</f>
        <v>2024</v>
      </c>
      <c r="BE224" s="82"/>
      <c r="BF224" s="83"/>
      <c r="BG224" s="83"/>
      <c r="BH224" s="84"/>
      <c r="BI224" s="84"/>
      <c r="BJ224" s="84"/>
      <c r="BK224" s="85"/>
      <c r="BL224" s="86"/>
      <c r="BM224" s="87"/>
      <c r="BN224" s="87"/>
      <c r="BO224" s="88"/>
      <c r="BP224" s="88"/>
      <c r="BQ224" s="88"/>
      <c r="BR224" s="88"/>
      <c r="BS224" s="88"/>
      <c r="BT224" s="88"/>
      <c r="BU224" s="88"/>
      <c r="BV224" s="88"/>
      <c r="BW224" s="89"/>
      <c r="BX224" s="77">
        <f t="shared" si="3895"/>
        <v>0</v>
      </c>
      <c r="BY224" s="90"/>
      <c r="BZ224" s="855"/>
      <c r="CA224" s="91"/>
      <c r="CB224" s="92"/>
      <c r="CC224" s="93"/>
      <c r="CD224" s="94"/>
      <c r="CE224" s="95"/>
      <c r="CF224" s="96"/>
      <c r="CG224" s="97"/>
      <c r="CH224" s="98"/>
      <c r="CI224" s="99"/>
      <c r="CJ224" s="79">
        <f t="shared" si="3896"/>
        <v>0</v>
      </c>
      <c r="CK224" s="104"/>
      <c r="CL224" s="92"/>
      <c r="CM224" s="861"/>
      <c r="CN224" s="82"/>
      <c r="CO224" s="83"/>
      <c r="CP224" s="83"/>
      <c r="CQ224" s="84"/>
      <c r="CR224" s="84"/>
      <c r="CS224" s="84"/>
      <c r="CT224" s="85"/>
      <c r="CU224" s="86"/>
      <c r="CV224" s="87"/>
      <c r="CW224" s="87"/>
      <c r="CX224" s="88"/>
      <c r="CY224" s="88"/>
      <c r="CZ224" s="88"/>
      <c r="DA224" s="88"/>
      <c r="DB224" s="88"/>
      <c r="DC224" s="88"/>
      <c r="DD224" s="88"/>
      <c r="DE224" s="88"/>
      <c r="DF224" s="89"/>
      <c r="DG224" s="161">
        <f t="shared" si="3897"/>
        <v>0</v>
      </c>
      <c r="DH224" s="90"/>
      <c r="DI224" s="855"/>
      <c r="DJ224" s="168"/>
      <c r="DK224" s="92"/>
      <c r="DL224" s="93"/>
      <c r="DM224" s="94"/>
      <c r="DN224" s="95"/>
      <c r="DO224" s="96"/>
      <c r="DP224" s="97"/>
      <c r="DQ224" s="98"/>
      <c r="DR224" s="99"/>
      <c r="DS224" s="79">
        <f t="shared" si="3898"/>
        <v>0</v>
      </c>
      <c r="DT224" s="104"/>
      <c r="DU224" s="92"/>
      <c r="DV224" s="864"/>
      <c r="DW224" s="82"/>
      <c r="DX224" s="83"/>
      <c r="DY224" s="83"/>
      <c r="DZ224" s="84"/>
      <c r="EA224" s="84"/>
      <c r="EB224" s="84"/>
      <c r="EC224" s="85"/>
      <c r="ED224" s="86"/>
      <c r="EE224" s="87"/>
      <c r="EF224" s="87"/>
      <c r="EG224" s="88"/>
      <c r="EH224" s="88"/>
      <c r="EI224" s="88"/>
      <c r="EJ224" s="88"/>
      <c r="EK224" s="88"/>
      <c r="EL224" s="88"/>
      <c r="EM224" s="88"/>
      <c r="EN224" s="88"/>
      <c r="EO224" s="89"/>
      <c r="EP224" s="161">
        <f t="shared" si="3899"/>
        <v>0</v>
      </c>
      <c r="EQ224" s="90"/>
      <c r="ER224" s="855"/>
      <c r="ES224" s="168"/>
      <c r="ET224" s="92"/>
      <c r="EU224" s="93"/>
      <c r="EV224" s="94"/>
      <c r="EW224" s="95"/>
      <c r="EX224" s="96"/>
      <c r="EY224" s="97"/>
      <c r="EZ224" s="98"/>
      <c r="FA224" s="99"/>
      <c r="FB224" s="79">
        <f t="shared" si="3900"/>
        <v>0</v>
      </c>
      <c r="FC224" s="104"/>
      <c r="FD224" s="92"/>
      <c r="FE224" s="864"/>
      <c r="FF224" s="2207">
        <f>الاعدادات!$D$7</f>
        <v>2023</v>
      </c>
      <c r="FG224" s="163">
        <f t="shared" ref="FG224:FG227" si="3901">BX216</f>
        <v>0</v>
      </c>
      <c r="FH224" s="164">
        <f t="shared" ref="FH224:FH227" si="3902">BY216</f>
        <v>0</v>
      </c>
      <c r="FI224" s="164">
        <f>CA216+CB216+CC216+CD216+CE216+BZ216</f>
        <v>0</v>
      </c>
      <c r="FJ224" s="165">
        <f>CF216+CG216+CH216+CI216</f>
        <v>0</v>
      </c>
      <c r="FK224" s="166">
        <f t="shared" ref="FK224:FK227" si="3903">DG216</f>
        <v>0</v>
      </c>
      <c r="FL224" s="164">
        <f t="shared" ref="FL224:FL227" si="3904">DH216</f>
        <v>0</v>
      </c>
      <c r="FM224" s="164">
        <f>DJ216+DK216+DL216+DM216+DN216+DI216</f>
        <v>0</v>
      </c>
      <c r="FN224" s="165">
        <f>DO216+DP216+DQ216+DR216</f>
        <v>0</v>
      </c>
      <c r="FO224" s="166">
        <f t="shared" ref="FO224:FO227" si="3905">BX223</f>
        <v>0</v>
      </c>
      <c r="FP224" s="164">
        <f t="shared" ref="FP224:FP227" si="3906">BY223</f>
        <v>0</v>
      </c>
      <c r="FQ224" s="164">
        <f>CA223+CB223+CC223+CD223+CE223+BZ223</f>
        <v>0</v>
      </c>
      <c r="FR224" s="165">
        <f>CF223+CG223+CH223+CI223</f>
        <v>0</v>
      </c>
      <c r="FS224" s="166">
        <f t="shared" ref="FS224:FS227" si="3907">DG223</f>
        <v>0</v>
      </c>
      <c r="FT224" s="164">
        <f t="shared" ref="FT224:FT227" si="3908">DH223</f>
        <v>0</v>
      </c>
      <c r="FU224" s="164">
        <f>DI223+DJ223+DK223+DL223+DM223+DN223</f>
        <v>0</v>
      </c>
      <c r="FV224" s="167">
        <f>DO223+DP223+DQ223+DR223</f>
        <v>0</v>
      </c>
      <c r="FW224" s="166">
        <f t="shared" ref="FW224:FW227" si="3909">EP216</f>
        <v>0</v>
      </c>
      <c r="FX224" s="164">
        <f t="shared" ref="FX224:FX227" si="3910">EQ216</f>
        <v>0</v>
      </c>
      <c r="FY224" s="164">
        <f>ES216+ET216+EU216+EV216+EW216+ER216</f>
        <v>0</v>
      </c>
      <c r="FZ224" s="167">
        <f>EX216+EY216+EZ216+FA216</f>
        <v>0</v>
      </c>
      <c r="GA224" s="166">
        <f t="shared" ref="GA224:GA227" si="3911">EP223</f>
        <v>0</v>
      </c>
      <c r="GB224" s="164">
        <f t="shared" ref="GB224:GB227" si="3912">EQ223</f>
        <v>0</v>
      </c>
      <c r="GC224" s="164">
        <f>ES223+ET223+EU223+EV223+EW223+ER223</f>
        <v>0</v>
      </c>
      <c r="GD224" s="167">
        <f>EX223+EY223+EZ223+FA223</f>
        <v>0</v>
      </c>
      <c r="GE224" s="837" t="s">
        <v>23</v>
      </c>
      <c r="GF224" s="169">
        <f>FG228</f>
        <v>0</v>
      </c>
      <c r="GG224" s="170">
        <f>FH228</f>
        <v>0</v>
      </c>
      <c r="GH224" s="170">
        <f>FI228</f>
        <v>0</v>
      </c>
      <c r="GI224" s="171">
        <f>FJ228</f>
        <v>0</v>
      </c>
      <c r="GY224" s="2212" t="str">
        <f xml:space="preserve"> "    كشف الانتاج  (" &amp;  $HJ$56 &amp; " ) اسرة "  &amp;$HJ$57</f>
        <v xml:space="preserve">    كشف الانتاج  (الدائرة السادسة مدني اسرة ) اسرة </v>
      </c>
      <c r="GZ224" s="2"/>
      <c r="HA224" s="2"/>
      <c r="HB224" s="2"/>
      <c r="HC224" s="2"/>
      <c r="HD224" s="2"/>
      <c r="HE224" s="2"/>
      <c r="HF224" s="2"/>
      <c r="HG224" s="2"/>
      <c r="HH224" s="2"/>
      <c r="HI224" s="2"/>
      <c r="HJ224" s="2"/>
      <c r="HK224" s="2"/>
      <c r="HL224" s="2"/>
      <c r="HM224" s="2"/>
      <c r="HN224" s="2"/>
      <c r="HO224" s="2"/>
      <c r="HP224" s="2"/>
      <c r="HQ224" s="2"/>
      <c r="HR224" s="2"/>
      <c r="HS224" s="2"/>
      <c r="HT224" s="2"/>
      <c r="HU224" s="2"/>
      <c r="HV224" s="2"/>
      <c r="HW224" s="2"/>
      <c r="HX224" s="2"/>
      <c r="HY224" s="2"/>
      <c r="HZ224" s="2"/>
      <c r="IA224" s="2"/>
      <c r="IB224" s="2"/>
      <c r="IC224" s="2"/>
      <c r="ID224" s="2"/>
      <c r="IE224" s="2"/>
      <c r="IF224" s="2"/>
      <c r="IG224" s="2"/>
      <c r="IH224" s="2"/>
      <c r="II224" s="2"/>
      <c r="IJ224" s="2"/>
      <c r="IK224" s="2"/>
      <c r="IL224" s="2"/>
      <c r="IM224" s="2"/>
      <c r="IN224" s="2"/>
      <c r="IO224" s="2"/>
      <c r="IP224" s="2"/>
      <c r="IQ224" s="2"/>
      <c r="IR224" s="2"/>
      <c r="IS224" s="2"/>
      <c r="IT224" s="2"/>
      <c r="IU224" s="2"/>
      <c r="IV224" s="2"/>
      <c r="IW224" s="2"/>
      <c r="IX224" s="2"/>
      <c r="IY224" s="2"/>
    </row>
    <row r="225" spans="1:269" ht="36.75" customHeight="1" thickTop="1" thickBot="1">
      <c r="A225" s="143"/>
      <c r="B225" s="172"/>
      <c r="C225" s="172"/>
      <c r="D225" s="172"/>
      <c r="E225" s="172"/>
      <c r="F225" s="172"/>
      <c r="G225" s="172"/>
      <c r="H225" s="172"/>
      <c r="I225" s="172"/>
      <c r="J225" s="145"/>
      <c r="K225" s="146"/>
      <c r="L225" s="2187">
        <f>الاعدادات!$D$16</f>
        <v>2025</v>
      </c>
      <c r="M225" s="172"/>
      <c r="N225" s="172"/>
      <c r="O225" s="172"/>
      <c r="P225" s="172"/>
      <c r="Q225" s="172"/>
      <c r="R225" s="172"/>
      <c r="S225" s="172"/>
      <c r="T225" s="172"/>
      <c r="U225" s="172"/>
      <c r="V225" s="172"/>
      <c r="W225" s="172"/>
      <c r="X225" s="172"/>
      <c r="Y225" s="172"/>
      <c r="Z225" s="174"/>
      <c r="AA225" s="172"/>
      <c r="AB225" s="172"/>
      <c r="AC225" s="172"/>
      <c r="AD225" s="172"/>
      <c r="AE225" s="172"/>
      <c r="AF225" s="172"/>
      <c r="AG225" s="172"/>
      <c r="AH225" s="172"/>
      <c r="AI225" s="172"/>
      <c r="AJ225" s="172"/>
      <c r="AK225" s="172"/>
      <c r="AL225" s="172"/>
      <c r="AM225" s="172"/>
      <c r="AN225" s="172"/>
      <c r="AO225" s="172"/>
      <c r="AP225" s="172"/>
      <c r="AQ225" s="172"/>
      <c r="AR225" s="172"/>
      <c r="AS225" s="172"/>
      <c r="AT225" s="175"/>
      <c r="AU225" s="172"/>
      <c r="AV225" s="172"/>
      <c r="AW225" s="172"/>
      <c r="AX225" s="172"/>
      <c r="AY225" s="172"/>
      <c r="AZ225" s="175"/>
      <c r="BA225" s="172"/>
      <c r="BB225" s="172"/>
      <c r="BC225" s="155"/>
      <c r="BD225" s="2187">
        <f>الاعدادات!$D$16</f>
        <v>2025</v>
      </c>
      <c r="BE225" s="82"/>
      <c r="BF225" s="83"/>
      <c r="BG225" s="83"/>
      <c r="BH225" s="84"/>
      <c r="BI225" s="84"/>
      <c r="BJ225" s="84"/>
      <c r="BK225" s="85"/>
      <c r="BL225" s="86"/>
      <c r="BM225" s="87"/>
      <c r="BN225" s="87"/>
      <c r="BO225" s="88"/>
      <c r="BP225" s="88"/>
      <c r="BQ225" s="88"/>
      <c r="BR225" s="88"/>
      <c r="BS225" s="88"/>
      <c r="BT225" s="88"/>
      <c r="BU225" s="88"/>
      <c r="BV225" s="88"/>
      <c r="BW225" s="89"/>
      <c r="BX225" s="77">
        <f t="shared" si="3895"/>
        <v>0</v>
      </c>
      <c r="BY225" s="90"/>
      <c r="BZ225" s="855"/>
      <c r="CA225" s="91"/>
      <c r="CB225" s="92"/>
      <c r="CC225" s="93"/>
      <c r="CD225" s="94"/>
      <c r="CE225" s="95"/>
      <c r="CF225" s="96"/>
      <c r="CG225" s="97"/>
      <c r="CH225" s="98"/>
      <c r="CI225" s="99"/>
      <c r="CJ225" s="79">
        <f>SUM(BX225:CI225)</f>
        <v>0</v>
      </c>
      <c r="CK225" s="104"/>
      <c r="CL225" s="92"/>
      <c r="CM225" s="861"/>
      <c r="CN225" s="82"/>
      <c r="CO225" s="83"/>
      <c r="CP225" s="83"/>
      <c r="CQ225" s="84"/>
      <c r="CR225" s="84"/>
      <c r="CS225" s="84"/>
      <c r="CT225" s="85"/>
      <c r="CU225" s="86"/>
      <c r="CV225" s="87"/>
      <c r="CW225" s="87"/>
      <c r="CX225" s="88"/>
      <c r="CY225" s="88"/>
      <c r="CZ225" s="88"/>
      <c r="DA225" s="88"/>
      <c r="DB225" s="88"/>
      <c r="DC225" s="88"/>
      <c r="DD225" s="88"/>
      <c r="DE225" s="88"/>
      <c r="DF225" s="89"/>
      <c r="DG225" s="161">
        <f t="shared" si="3897"/>
        <v>0</v>
      </c>
      <c r="DH225" s="90"/>
      <c r="DI225" s="855"/>
      <c r="DJ225" s="168"/>
      <c r="DK225" s="92"/>
      <c r="DL225" s="93"/>
      <c r="DM225" s="94"/>
      <c r="DN225" s="95"/>
      <c r="DO225" s="96"/>
      <c r="DP225" s="97"/>
      <c r="DQ225" s="98"/>
      <c r="DR225" s="99"/>
      <c r="DS225" s="79">
        <f t="shared" si="3898"/>
        <v>0</v>
      </c>
      <c r="DT225" s="104"/>
      <c r="DU225" s="92"/>
      <c r="DV225" s="864"/>
      <c r="DW225" s="82"/>
      <c r="DX225" s="83"/>
      <c r="DY225" s="83"/>
      <c r="DZ225" s="84"/>
      <c r="EA225" s="84"/>
      <c r="EB225" s="84"/>
      <c r="EC225" s="85"/>
      <c r="ED225" s="86"/>
      <c r="EE225" s="87"/>
      <c r="EF225" s="87"/>
      <c r="EG225" s="88"/>
      <c r="EH225" s="88"/>
      <c r="EI225" s="88"/>
      <c r="EJ225" s="88"/>
      <c r="EK225" s="88"/>
      <c r="EL225" s="88"/>
      <c r="EM225" s="88"/>
      <c r="EN225" s="88"/>
      <c r="EO225" s="89"/>
      <c r="EP225" s="161">
        <f t="shared" si="3899"/>
        <v>0</v>
      </c>
      <c r="EQ225" s="90"/>
      <c r="ER225" s="855"/>
      <c r="ES225" s="168"/>
      <c r="ET225" s="92"/>
      <c r="EU225" s="93"/>
      <c r="EV225" s="94"/>
      <c r="EW225" s="95"/>
      <c r="EX225" s="96"/>
      <c r="EY225" s="97"/>
      <c r="EZ225" s="98"/>
      <c r="FA225" s="99"/>
      <c r="FB225" s="79">
        <f t="shared" si="3900"/>
        <v>0</v>
      </c>
      <c r="FC225" s="104"/>
      <c r="FD225" s="92"/>
      <c r="FE225" s="864"/>
      <c r="FF225" s="2207">
        <f>الاعدادات!$D$8</f>
        <v>2024</v>
      </c>
      <c r="FG225" s="163">
        <f t="shared" si="3901"/>
        <v>0</v>
      </c>
      <c r="FH225" s="164">
        <f t="shared" si="3902"/>
        <v>0</v>
      </c>
      <c r="FI225" s="164">
        <f>CA217+CB217+CC217+CD217+CE217+BZ217</f>
        <v>0</v>
      </c>
      <c r="FJ225" s="165">
        <f>CF217+CG217+CH217+CI217</f>
        <v>0</v>
      </c>
      <c r="FK225" s="166">
        <f t="shared" si="3903"/>
        <v>0</v>
      </c>
      <c r="FL225" s="164">
        <f t="shared" si="3904"/>
        <v>0</v>
      </c>
      <c r="FM225" s="164">
        <f>DJ217+DK217+DL217+DM217+DN217+DI217</f>
        <v>0</v>
      </c>
      <c r="FN225" s="165">
        <f>DO217+DP217+DQ217+DR217</f>
        <v>0</v>
      </c>
      <c r="FO225" s="166">
        <f t="shared" si="3905"/>
        <v>0</v>
      </c>
      <c r="FP225" s="164">
        <f t="shared" si="3906"/>
        <v>0</v>
      </c>
      <c r="FQ225" s="164">
        <f>CA224+CB224+CC224+CD224+CE224+BZ224</f>
        <v>0</v>
      </c>
      <c r="FR225" s="165">
        <f>CF224+CG224+CH224+CI224</f>
        <v>0</v>
      </c>
      <c r="FS225" s="166">
        <f t="shared" si="3907"/>
        <v>0</v>
      </c>
      <c r="FT225" s="164">
        <f t="shared" si="3908"/>
        <v>0</v>
      </c>
      <c r="FU225" s="164">
        <f>DI224+DJ224+DK224+DL224+DM224+DN224</f>
        <v>0</v>
      </c>
      <c r="FV225" s="167">
        <f>DO224+DP224+DQ224+DR224</f>
        <v>0</v>
      </c>
      <c r="FW225" s="166">
        <f t="shared" si="3909"/>
        <v>0</v>
      </c>
      <c r="FX225" s="164">
        <f t="shared" si="3910"/>
        <v>0</v>
      </c>
      <c r="FY225" s="164">
        <f>ES217+ET217+EU217+EV217+EW217+ER217</f>
        <v>0</v>
      </c>
      <c r="FZ225" s="167">
        <f>EX217+EY217+EZ217+FA217</f>
        <v>0</v>
      </c>
      <c r="GA225" s="166">
        <f t="shared" si="3911"/>
        <v>0</v>
      </c>
      <c r="GB225" s="164">
        <f t="shared" si="3912"/>
        <v>0</v>
      </c>
      <c r="GC225" s="164">
        <f>ES224+ET224+EU224+EV224+EW224+ER224</f>
        <v>0</v>
      </c>
      <c r="GD225" s="167">
        <f>EX224+EY224+EZ224+FA224</f>
        <v>0</v>
      </c>
      <c r="GE225" s="837" t="s">
        <v>33</v>
      </c>
      <c r="GF225" s="169">
        <f>FK228</f>
        <v>0</v>
      </c>
      <c r="GG225" s="169">
        <f>FL228</f>
        <v>0</v>
      </c>
      <c r="GH225" s="169">
        <f>FM228</f>
        <v>0</v>
      </c>
      <c r="GI225" s="169">
        <f>FN228</f>
        <v>0</v>
      </c>
      <c r="GQ225" s="1728"/>
      <c r="GR225" s="1728"/>
      <c r="GS225" s="1728"/>
      <c r="GT225" s="1728"/>
      <c r="GU225" s="1728"/>
      <c r="GV225" s="1728"/>
      <c r="GW225" s="1728"/>
      <c r="GX225" s="1728"/>
      <c r="GY225" s="1729"/>
      <c r="GZ225" s="1730"/>
      <c r="HA225" s="1730"/>
      <c r="HB225" s="1730"/>
      <c r="HC225" s="1730"/>
      <c r="HD225" s="1730"/>
      <c r="HE225" s="1730"/>
      <c r="HF225" s="1730"/>
      <c r="HG225" s="1730"/>
      <c r="HH225" s="1730"/>
      <c r="HI225" s="1730"/>
      <c r="HJ225" s="6621" t="s">
        <v>92</v>
      </c>
      <c r="HK225" s="6624" t="s">
        <v>93</v>
      </c>
      <c r="HL225" s="6625"/>
      <c r="HM225" s="6625"/>
      <c r="HN225" s="6625"/>
      <c r="HO225" s="6625"/>
      <c r="HP225" s="6625"/>
      <c r="HQ225" s="6625"/>
      <c r="HR225" s="6625"/>
      <c r="HS225" s="6625"/>
      <c r="HT225" s="6625"/>
      <c r="HU225" s="6625"/>
      <c r="HV225" s="6625"/>
      <c r="HW225" s="6625"/>
      <c r="HX225" s="6626"/>
      <c r="HY225" s="6627" t="s">
        <v>94</v>
      </c>
      <c r="HZ225" s="6627" t="s">
        <v>95</v>
      </c>
      <c r="IA225" s="6624" t="s">
        <v>96</v>
      </c>
      <c r="IB225" s="6625"/>
      <c r="IC225" s="6625"/>
      <c r="ID225" s="6625"/>
      <c r="IE225" s="6625"/>
      <c r="IF225" s="6625"/>
      <c r="IG225" s="6625"/>
      <c r="IH225" s="6625"/>
      <c r="II225" s="6625"/>
      <c r="IJ225" s="6625"/>
      <c r="IK225" s="6625"/>
      <c r="IL225" s="6625"/>
      <c r="IM225" s="6625"/>
      <c r="IN225" s="6625"/>
      <c r="IO225" s="6625"/>
      <c r="IP225" s="6625"/>
      <c r="IQ225" s="6626"/>
      <c r="IR225" s="6627" t="s">
        <v>97</v>
      </c>
      <c r="IS225" s="6628" t="s">
        <v>98</v>
      </c>
      <c r="IT225" s="6629"/>
      <c r="IU225" s="6629"/>
      <c r="IV225" s="6629"/>
      <c r="IW225" s="6629"/>
      <c r="IX225" s="6629"/>
      <c r="IY225" s="6630" t="s">
        <v>99</v>
      </c>
      <c r="IZ225" s="1728"/>
      <c r="JA225" s="1728"/>
      <c r="JB225" s="1728"/>
      <c r="JC225" s="1728"/>
      <c r="JD225" s="1728"/>
      <c r="JE225" s="1728"/>
      <c r="JF225" s="1728"/>
      <c r="JG225" s="1728"/>
      <c r="JH225" s="1728"/>
      <c r="JI225" s="1728"/>
    </row>
    <row r="226" spans="1:269" ht="36.75" customHeight="1" thickTop="1" thickBot="1">
      <c r="A226" s="143"/>
      <c r="B226" s="172"/>
      <c r="C226" s="172"/>
      <c r="D226" s="172"/>
      <c r="E226" s="172"/>
      <c r="F226" s="172"/>
      <c r="G226" s="172"/>
      <c r="H226" s="172"/>
      <c r="I226" s="172"/>
      <c r="J226" s="145"/>
      <c r="K226" s="146"/>
      <c r="L226" s="2187">
        <f>الاعدادات!$D$17</f>
        <v>2026</v>
      </c>
      <c r="M226" s="172"/>
      <c r="N226" s="172"/>
      <c r="O226" s="172"/>
      <c r="P226" s="172"/>
      <c r="Q226" s="172"/>
      <c r="R226" s="172"/>
      <c r="S226" s="172"/>
      <c r="T226" s="172"/>
      <c r="U226" s="172"/>
      <c r="V226" s="172"/>
      <c r="W226" s="172"/>
      <c r="X226" s="172"/>
      <c r="Y226" s="172"/>
      <c r="Z226" s="174"/>
      <c r="AA226" s="172"/>
      <c r="AB226" s="172"/>
      <c r="AC226" s="172"/>
      <c r="AD226" s="172"/>
      <c r="AE226" s="172"/>
      <c r="AF226" s="172"/>
      <c r="AG226" s="172"/>
      <c r="AH226" s="172"/>
      <c r="AI226" s="172"/>
      <c r="AJ226" s="172"/>
      <c r="AK226" s="172"/>
      <c r="AL226" s="172"/>
      <c r="AM226" s="172"/>
      <c r="AN226" s="172"/>
      <c r="AO226" s="172"/>
      <c r="AP226" s="172"/>
      <c r="AQ226" s="172"/>
      <c r="AR226" s="172"/>
      <c r="AS226" s="172"/>
      <c r="AT226" s="175"/>
      <c r="AU226" s="172"/>
      <c r="AV226" s="172"/>
      <c r="AW226" s="172"/>
      <c r="AX226" s="172"/>
      <c r="AY226" s="172"/>
      <c r="AZ226" s="175"/>
      <c r="BA226" s="172"/>
      <c r="BB226" s="172"/>
      <c r="BC226" s="155"/>
      <c r="BD226" s="2187">
        <f>الاعدادات!$D$17</f>
        <v>2026</v>
      </c>
      <c r="BE226" s="117"/>
      <c r="BF226" s="118"/>
      <c r="BG226" s="118"/>
      <c r="BH226" s="119"/>
      <c r="BI226" s="119"/>
      <c r="BJ226" s="119"/>
      <c r="BK226" s="120"/>
      <c r="BL226" s="121"/>
      <c r="BM226" s="122"/>
      <c r="BN226" s="122"/>
      <c r="BO226" s="123"/>
      <c r="BP226" s="123"/>
      <c r="BQ226" s="123"/>
      <c r="BR226" s="123"/>
      <c r="BS226" s="123"/>
      <c r="BT226" s="123"/>
      <c r="BU226" s="123"/>
      <c r="BV226" s="123"/>
      <c r="BW226" s="124"/>
      <c r="BX226" s="77">
        <f>SUM(BE226:BW226)</f>
        <v>0</v>
      </c>
      <c r="BY226" s="126"/>
      <c r="BZ226" s="856"/>
      <c r="CA226" s="127"/>
      <c r="CB226" s="128"/>
      <c r="CC226" s="129"/>
      <c r="CD226" s="130"/>
      <c r="CE226" s="131"/>
      <c r="CF226" s="132"/>
      <c r="CG226" s="133"/>
      <c r="CH226" s="134"/>
      <c r="CI226" s="135"/>
      <c r="CJ226" s="79">
        <f>SUM(BX226:CI226)</f>
        <v>0</v>
      </c>
      <c r="CK226" s="137"/>
      <c r="CL226" s="128"/>
      <c r="CM226" s="862"/>
      <c r="CN226" s="117"/>
      <c r="CO226" s="118"/>
      <c r="CP226" s="118"/>
      <c r="CQ226" s="119"/>
      <c r="CR226" s="119"/>
      <c r="CS226" s="119"/>
      <c r="CT226" s="120"/>
      <c r="CU226" s="121"/>
      <c r="CV226" s="122"/>
      <c r="CW226" s="122"/>
      <c r="CX226" s="123"/>
      <c r="CY226" s="123"/>
      <c r="CZ226" s="123"/>
      <c r="DA226" s="123"/>
      <c r="DB226" s="123"/>
      <c r="DC226" s="123"/>
      <c r="DD226" s="123"/>
      <c r="DE226" s="123"/>
      <c r="DF226" s="124"/>
      <c r="DG226" s="161">
        <f>SUM(CN226:DF226)</f>
        <v>0</v>
      </c>
      <c r="DH226" s="126"/>
      <c r="DI226" s="4285"/>
      <c r="DJ226" s="176"/>
      <c r="DK226" s="128"/>
      <c r="DL226" s="129"/>
      <c r="DM226" s="130"/>
      <c r="DN226" s="131"/>
      <c r="DO226" s="132"/>
      <c r="DP226" s="133"/>
      <c r="DQ226" s="134"/>
      <c r="DR226" s="135"/>
      <c r="DS226" s="136">
        <f>SUM(DG226:DR226)</f>
        <v>0</v>
      </c>
      <c r="DT226" s="137"/>
      <c r="DU226" s="128"/>
      <c r="DV226" s="865"/>
      <c r="DW226" s="117"/>
      <c r="DX226" s="118"/>
      <c r="DY226" s="118"/>
      <c r="DZ226" s="119"/>
      <c r="EA226" s="119"/>
      <c r="EB226" s="119"/>
      <c r="EC226" s="120"/>
      <c r="ED226" s="121"/>
      <c r="EE226" s="122"/>
      <c r="EF226" s="122"/>
      <c r="EG226" s="123"/>
      <c r="EH226" s="123"/>
      <c r="EI226" s="123"/>
      <c r="EJ226" s="123"/>
      <c r="EK226" s="123"/>
      <c r="EL226" s="123"/>
      <c r="EM226" s="123"/>
      <c r="EN226" s="123"/>
      <c r="EO226" s="124"/>
      <c r="EP226" s="161">
        <f>SUM(DW226:EO226)</f>
        <v>0</v>
      </c>
      <c r="EQ226" s="126"/>
      <c r="ER226" s="856"/>
      <c r="ES226" s="176"/>
      <c r="ET226" s="128"/>
      <c r="EU226" s="129"/>
      <c r="EV226" s="130"/>
      <c r="EW226" s="131"/>
      <c r="EX226" s="132"/>
      <c r="EY226" s="133"/>
      <c r="EZ226" s="134"/>
      <c r="FA226" s="135"/>
      <c r="FB226" s="136">
        <f t="shared" si="3900"/>
        <v>0</v>
      </c>
      <c r="FC226" s="137"/>
      <c r="FD226" s="128"/>
      <c r="FE226" s="865"/>
      <c r="FF226" s="2207">
        <f>الاعدادات!$D$9</f>
        <v>2025</v>
      </c>
      <c r="FG226" s="163">
        <f t="shared" si="3901"/>
        <v>0</v>
      </c>
      <c r="FH226" s="164">
        <f t="shared" si="3902"/>
        <v>0</v>
      </c>
      <c r="FI226" s="164">
        <f>CA218+CB218+CC218+CD218+CE218+BZ218</f>
        <v>0</v>
      </c>
      <c r="FJ226" s="165">
        <f>CF218+CG218+CH218+CI218</f>
        <v>0</v>
      </c>
      <c r="FK226" s="166">
        <f t="shared" si="3903"/>
        <v>0</v>
      </c>
      <c r="FL226" s="164">
        <f t="shared" si="3904"/>
        <v>0</v>
      </c>
      <c r="FM226" s="164">
        <f>DJ218+DK218+DL218+DM218+DN218+DI218</f>
        <v>0</v>
      </c>
      <c r="FN226" s="165">
        <f>DO218+DP218+DQ218+DR218</f>
        <v>0</v>
      </c>
      <c r="FO226" s="166">
        <f t="shared" si="3905"/>
        <v>0</v>
      </c>
      <c r="FP226" s="164">
        <f t="shared" si="3906"/>
        <v>0</v>
      </c>
      <c r="FQ226" s="164">
        <f>CA225+CB225+CC225+CD225+CE225+BZ225</f>
        <v>0</v>
      </c>
      <c r="FR226" s="165">
        <f>CF225+CG225+CH225+CI225</f>
        <v>0</v>
      </c>
      <c r="FS226" s="166">
        <f t="shared" si="3907"/>
        <v>0</v>
      </c>
      <c r="FT226" s="164">
        <f t="shared" si="3908"/>
        <v>0</v>
      </c>
      <c r="FU226" s="164">
        <f>DI225+DJ225+DK225+DL225+DM225+DN225</f>
        <v>0</v>
      </c>
      <c r="FV226" s="167">
        <f>DO225+DP225+DQ225+DR225</f>
        <v>0</v>
      </c>
      <c r="FW226" s="166">
        <f t="shared" si="3909"/>
        <v>0</v>
      </c>
      <c r="FX226" s="164">
        <f t="shared" si="3910"/>
        <v>0</v>
      </c>
      <c r="FY226" s="164">
        <f>ES218+ET218+EU218+EV218+EW218+ER218</f>
        <v>0</v>
      </c>
      <c r="FZ226" s="167">
        <f>EX218+EY218+EZ218+FA218</f>
        <v>0</v>
      </c>
      <c r="GA226" s="166">
        <f t="shared" si="3911"/>
        <v>0</v>
      </c>
      <c r="GB226" s="164">
        <f t="shared" si="3912"/>
        <v>0</v>
      </c>
      <c r="GC226" s="164">
        <f>ES225+ET225+EU225+EV225+EW225+ER225</f>
        <v>0</v>
      </c>
      <c r="GD226" s="167">
        <f>EX225+EY225+EZ225+FA225</f>
        <v>0</v>
      </c>
      <c r="GE226" s="837" t="s">
        <v>184</v>
      </c>
      <c r="GF226" s="169">
        <f>FO228</f>
        <v>0</v>
      </c>
      <c r="GG226" s="170">
        <f>FP228</f>
        <v>0</v>
      </c>
      <c r="GH226" s="170">
        <f>FQ228</f>
        <v>0</v>
      </c>
      <c r="GI226" s="171">
        <f>FR228</f>
        <v>0</v>
      </c>
      <c r="GQ226" s="1728"/>
      <c r="GR226" s="1728"/>
      <c r="GS226" s="1728"/>
      <c r="GT226" s="1728"/>
      <c r="GU226" s="1728"/>
      <c r="GV226" s="1728"/>
      <c r="GW226" s="1728"/>
      <c r="GX226" s="1728"/>
      <c r="GY226" s="6632" t="s">
        <v>208</v>
      </c>
      <c r="GZ226" s="6635" t="s">
        <v>88</v>
      </c>
      <c r="HA226" s="6636"/>
      <c r="HB226" s="6636"/>
      <c r="HC226" s="6636"/>
      <c r="HD226" s="6636"/>
      <c r="HE226" s="6637"/>
      <c r="HF226" s="6644" t="s">
        <v>89</v>
      </c>
      <c r="HG226" s="6647" t="s">
        <v>15</v>
      </c>
      <c r="HH226" s="6647" t="s">
        <v>90</v>
      </c>
      <c r="HI226" s="6650" t="s">
        <v>91</v>
      </c>
      <c r="HJ226" s="6622"/>
      <c r="HK226" s="6585" t="s">
        <v>107</v>
      </c>
      <c r="HL226" s="6586"/>
      <c r="HM226" s="6586"/>
      <c r="HN226" s="6586"/>
      <c r="HO226" s="6586"/>
      <c r="HP226" s="6586"/>
      <c r="HQ226" s="6586"/>
      <c r="HR226" s="6586"/>
      <c r="HS226" s="6586"/>
      <c r="HT226" s="6586"/>
      <c r="HU226" s="6586"/>
      <c r="HV226" s="6587"/>
      <c r="HW226" s="6571" t="s">
        <v>108</v>
      </c>
      <c r="HX226" s="6571" t="s">
        <v>109</v>
      </c>
      <c r="HY226" s="6572"/>
      <c r="HZ226" s="6572"/>
      <c r="IA226" s="6585" t="s">
        <v>100</v>
      </c>
      <c r="IB226" s="6586"/>
      <c r="IC226" s="6586"/>
      <c r="ID226" s="6587"/>
      <c r="IE226" s="6571" t="s">
        <v>102</v>
      </c>
      <c r="IF226" s="6585" t="s">
        <v>110</v>
      </c>
      <c r="IG226" s="6586"/>
      <c r="IH226" s="6586"/>
      <c r="II226" s="6586"/>
      <c r="IJ226" s="6586"/>
      <c r="IK226" s="6586"/>
      <c r="IL226" s="6587"/>
      <c r="IM226" s="6585" t="s">
        <v>111</v>
      </c>
      <c r="IN226" s="6586"/>
      <c r="IO226" s="6586"/>
      <c r="IP226" s="6587"/>
      <c r="IQ226" s="6571" t="s">
        <v>105</v>
      </c>
      <c r="IR226" s="6572"/>
      <c r="IS226" s="6571" t="s">
        <v>209</v>
      </c>
      <c r="IT226" s="6571" t="s">
        <v>210</v>
      </c>
      <c r="IU226" s="6571" t="s">
        <v>211</v>
      </c>
      <c r="IV226" s="6571" t="s">
        <v>115</v>
      </c>
      <c r="IW226" s="6571" t="s">
        <v>116</v>
      </c>
      <c r="IX226" s="6655" t="s">
        <v>117</v>
      </c>
      <c r="IY226" s="6631"/>
      <c r="IZ226" s="1728"/>
      <c r="JA226" s="1728"/>
      <c r="JB226" s="1728"/>
      <c r="JC226" s="1728"/>
      <c r="JD226" s="1728"/>
      <c r="JE226" s="1728"/>
      <c r="JF226" s="1728"/>
      <c r="JG226" s="1728"/>
      <c r="JH226" s="1728"/>
      <c r="JI226" s="1728"/>
    </row>
    <row r="227" spans="1:269" ht="36.75" customHeight="1" thickBot="1">
      <c r="A227" s="172"/>
      <c r="B227" s="172"/>
      <c r="C227" s="172"/>
      <c r="D227" s="172"/>
      <c r="E227" s="172"/>
      <c r="F227" s="172"/>
      <c r="G227" s="172"/>
      <c r="H227" s="172"/>
      <c r="I227" s="172"/>
      <c r="J227" s="172"/>
      <c r="K227" s="172"/>
      <c r="L227" s="172"/>
      <c r="M227" s="172"/>
      <c r="N227" s="172"/>
      <c r="O227" s="172"/>
      <c r="P227" s="172"/>
      <c r="Q227" s="172"/>
      <c r="R227" s="172"/>
      <c r="S227" s="172"/>
      <c r="T227" s="172"/>
      <c r="U227" s="172"/>
      <c r="V227" s="172"/>
      <c r="W227" s="172"/>
      <c r="X227" s="172"/>
      <c r="Y227" s="172"/>
      <c r="Z227" s="172"/>
      <c r="AA227" s="172"/>
      <c r="AB227" s="172"/>
      <c r="AC227" s="172"/>
      <c r="AD227" s="172"/>
      <c r="AE227" s="172"/>
      <c r="AF227" s="172"/>
      <c r="AG227" s="172"/>
      <c r="AH227" s="172"/>
      <c r="AI227" s="172"/>
      <c r="AJ227" s="172"/>
      <c r="AK227" s="172"/>
      <c r="AL227" s="172"/>
      <c r="AM227" s="172"/>
      <c r="AN227" s="172"/>
      <c r="AO227" s="172"/>
      <c r="AP227" s="172"/>
      <c r="AQ227" s="172"/>
      <c r="AR227" s="172"/>
      <c r="AS227" s="172"/>
      <c r="AT227" s="172"/>
      <c r="AU227" s="172"/>
      <c r="AV227" s="172"/>
      <c r="AW227" s="172"/>
      <c r="AX227" s="172"/>
      <c r="AY227" s="172"/>
      <c r="AZ227" s="172"/>
      <c r="BA227" s="172"/>
      <c r="BB227" s="172"/>
      <c r="BC227" s="172"/>
      <c r="BD227" s="177" t="s">
        <v>181</v>
      </c>
      <c r="BE227" s="843">
        <f t="shared" ref="BE227" si="3913">SUM(BE222:BE226)</f>
        <v>0</v>
      </c>
      <c r="BF227" s="844">
        <f t="shared" ref="BF227" si="3914">SUM(BF222:BF226)</f>
        <v>0</v>
      </c>
      <c r="BG227" s="844">
        <f t="shared" ref="BG227" si="3915">SUM(BG222:BG226)</f>
        <v>0</v>
      </c>
      <c r="BH227" s="844">
        <f t="shared" ref="BH227" si="3916">SUM(BH222:BH226)</f>
        <v>0</v>
      </c>
      <c r="BI227" s="844">
        <f t="shared" ref="BI227" si="3917">SUM(BI222:BI226)</f>
        <v>0</v>
      </c>
      <c r="BJ227" s="844">
        <f t="shared" ref="BJ227" si="3918">SUM(BJ222:BJ226)</f>
        <v>0</v>
      </c>
      <c r="BK227" s="844">
        <f t="shared" ref="BK227" si="3919">SUM(BK222:BK226)</f>
        <v>0</v>
      </c>
      <c r="BL227" s="844">
        <f t="shared" ref="BL227" si="3920">SUM(BL222:BL226)</f>
        <v>0</v>
      </c>
      <c r="BM227" s="844">
        <f t="shared" ref="BM227" si="3921">SUM(BM222:BM226)</f>
        <v>0</v>
      </c>
      <c r="BN227" s="844">
        <f t="shared" ref="BN227" si="3922">SUM(BN222:BN226)</f>
        <v>0</v>
      </c>
      <c r="BO227" s="844">
        <f t="shared" ref="BO227" si="3923">SUM(BO222:BO226)</f>
        <v>0</v>
      </c>
      <c r="BP227" s="844">
        <f t="shared" ref="BP227" si="3924">SUM(BP222:BP226)</f>
        <v>0</v>
      </c>
      <c r="BQ227" s="844">
        <f t="shared" ref="BQ227" si="3925">SUM(BQ222:BQ226)</f>
        <v>0</v>
      </c>
      <c r="BR227" s="844">
        <f t="shared" ref="BR227" si="3926">SUM(BR222:BR226)</f>
        <v>0</v>
      </c>
      <c r="BS227" s="844">
        <f t="shared" ref="BS227" si="3927">SUM(BS222:BS226)</f>
        <v>0</v>
      </c>
      <c r="BT227" s="844">
        <f t="shared" ref="BT227" si="3928">SUM(BT222:BT226)</f>
        <v>0</v>
      </c>
      <c r="BU227" s="844">
        <f t="shared" ref="BU227" si="3929">SUM(BU222:BU226)</f>
        <v>0</v>
      </c>
      <c r="BV227" s="844">
        <f t="shared" ref="BV227" si="3930">SUM(BV222:BV226)</f>
        <v>0</v>
      </c>
      <c r="BW227" s="844">
        <f t="shared" ref="BW227" si="3931">SUM(BW222:BW226)</f>
        <v>0</v>
      </c>
      <c r="BX227" s="845">
        <f t="shared" ref="BX227" si="3932">BW227+BV227+BO227+BN227+BM227+BL227+BK227+BJ227+BI227+BH227+BG227+BF227+BE227</f>
        <v>0</v>
      </c>
      <c r="BY227" s="844">
        <f t="shared" ref="BY227" si="3933">SUM(BY222:BY226)</f>
        <v>0</v>
      </c>
      <c r="BZ227" s="844">
        <f t="shared" ref="BZ227" si="3934">SUM(BZ222:BZ226)</f>
        <v>0</v>
      </c>
      <c r="CA227" s="844">
        <f t="shared" ref="CA227" si="3935">SUM(CA222:CA226)</f>
        <v>0</v>
      </c>
      <c r="CB227" s="844">
        <f t="shared" ref="CB227" si="3936">SUM(CB222:CB226)</f>
        <v>0</v>
      </c>
      <c r="CC227" s="844">
        <f t="shared" ref="CC227" si="3937">SUM(CC222:CC226)</f>
        <v>0</v>
      </c>
      <c r="CD227" s="844">
        <f t="shared" ref="CD227" si="3938">SUM(CD222:CD226)</f>
        <v>0</v>
      </c>
      <c r="CE227" s="844">
        <f t="shared" ref="CE227" si="3939">SUM(CE222:CE226)</f>
        <v>0</v>
      </c>
      <c r="CF227" s="844">
        <f t="shared" ref="CF227" si="3940">SUM(CF222:CF226)</f>
        <v>0</v>
      </c>
      <c r="CG227" s="844">
        <f t="shared" ref="CG227" si="3941">SUM(CG222:CG226)</f>
        <v>0</v>
      </c>
      <c r="CH227" s="2208">
        <f t="shared" ref="CH227" si="3942">SUM(CH222:CH226)</f>
        <v>0</v>
      </c>
      <c r="CI227" s="844">
        <f t="shared" ref="CI227" si="3943">SUM(CI222:CI226)</f>
        <v>0</v>
      </c>
      <c r="CJ227" s="844">
        <f t="shared" ref="CJ227" si="3944">SUM(CJ222:CJ226)</f>
        <v>0</v>
      </c>
      <c r="CK227" s="844">
        <f t="shared" ref="CK227" si="3945">SUM(CK222:CK226)</f>
        <v>0</v>
      </c>
      <c r="CL227" s="844">
        <f t="shared" ref="CL227" si="3946">SUM(CL222:CL226)</f>
        <v>0</v>
      </c>
      <c r="CM227" s="2209">
        <f t="shared" ref="CM227" si="3947">SUM(CM222:CM226)</f>
        <v>0</v>
      </c>
      <c r="CN227" s="843">
        <f t="shared" ref="CN227" si="3948">SUM(CN222:CN226)</f>
        <v>0</v>
      </c>
      <c r="CO227" s="844">
        <f t="shared" ref="CO227" si="3949">SUM(CO222:CO226)</f>
        <v>0</v>
      </c>
      <c r="CP227" s="844">
        <f t="shared" ref="CP227" si="3950">SUM(CP222:CP226)</f>
        <v>0</v>
      </c>
      <c r="CQ227" s="844">
        <f t="shared" ref="CQ227" si="3951">SUM(CQ222:CQ226)</f>
        <v>0</v>
      </c>
      <c r="CR227" s="844">
        <f t="shared" ref="CR227" si="3952">SUM(CR222:CR226)</f>
        <v>0</v>
      </c>
      <c r="CS227" s="844">
        <f t="shared" ref="CS227" si="3953">SUM(CS222:CS226)</f>
        <v>0</v>
      </c>
      <c r="CT227" s="844">
        <f t="shared" ref="CT227" si="3954">SUM(CT222:CT226)</f>
        <v>0</v>
      </c>
      <c r="CU227" s="844">
        <f t="shared" ref="CU227" si="3955">SUM(CU222:CU226)</f>
        <v>0</v>
      </c>
      <c r="CV227" s="844">
        <f t="shared" ref="CV227" si="3956">SUM(CV222:CV226)</f>
        <v>0</v>
      </c>
      <c r="CW227" s="844">
        <f t="shared" ref="CW227" si="3957">SUM(CW222:CW226)</f>
        <v>0</v>
      </c>
      <c r="CX227" s="844">
        <f t="shared" ref="CX227" si="3958">SUM(CX222:CX226)</f>
        <v>0</v>
      </c>
      <c r="CY227" s="844">
        <f t="shared" ref="CY227" si="3959">SUM(CY222:CY226)</f>
        <v>0</v>
      </c>
      <c r="CZ227" s="844">
        <f t="shared" ref="CZ227" si="3960">SUM(CZ222:CZ226)</f>
        <v>0</v>
      </c>
      <c r="DA227" s="844">
        <f t="shared" ref="DA227" si="3961">SUM(DA222:DA226)</f>
        <v>0</v>
      </c>
      <c r="DB227" s="844">
        <f t="shared" ref="DB227" si="3962">SUM(DB222:DB226)</f>
        <v>0</v>
      </c>
      <c r="DC227" s="844">
        <f t="shared" ref="DC227" si="3963">SUM(DC222:DC226)</f>
        <v>0</v>
      </c>
      <c r="DD227" s="844">
        <f t="shared" ref="DD227" si="3964">SUM(DD222:DD226)</f>
        <v>0</v>
      </c>
      <c r="DE227" s="844">
        <f t="shared" ref="DE227" si="3965">SUM(DE222:DE226)</f>
        <v>0</v>
      </c>
      <c r="DF227" s="844">
        <f t="shared" ref="DF227" si="3966">SUM(DF222:DF226)</f>
        <v>0</v>
      </c>
      <c r="DG227" s="845">
        <f t="shared" ref="DG227" si="3967">DF227+DE227+CX227+CW227+CV227+CU227+CT227+CS227+CR227+CQ227+CP227+CO227+CN227</f>
        <v>0</v>
      </c>
      <c r="DH227" s="844">
        <f t="shared" ref="DH227" si="3968">SUM(DH222:DH226)</f>
        <v>0</v>
      </c>
      <c r="DI227" s="844">
        <f t="shared" ref="DI227" si="3969">SUM(DI222:DI226)</f>
        <v>0</v>
      </c>
      <c r="DJ227" s="844">
        <f t="shared" ref="DJ227" si="3970">SUM(DJ222:DJ226)</f>
        <v>0</v>
      </c>
      <c r="DK227" s="844">
        <f t="shared" ref="DK227" si="3971">SUM(DK222:DK226)</f>
        <v>0</v>
      </c>
      <c r="DL227" s="844">
        <f t="shared" ref="DL227" si="3972">SUM(DL222:DL226)</f>
        <v>0</v>
      </c>
      <c r="DM227" s="844">
        <f t="shared" ref="DM227" si="3973">SUM(DM222:DM226)</f>
        <v>0</v>
      </c>
      <c r="DN227" s="844">
        <f t="shared" ref="DN227" si="3974">SUM(DN222:DN226)</f>
        <v>0</v>
      </c>
      <c r="DO227" s="844">
        <f t="shared" ref="DO227" si="3975">SUM(DO222:DO226)</f>
        <v>0</v>
      </c>
      <c r="DP227" s="844">
        <f t="shared" ref="DP227" si="3976">SUM(DP222:DP226)</f>
        <v>0</v>
      </c>
      <c r="DQ227" s="2208">
        <f t="shared" ref="DQ227" si="3977">SUM(DQ222:DQ226)</f>
        <v>0</v>
      </c>
      <c r="DR227" s="844">
        <f t="shared" ref="DR227" si="3978">SUM(DR222:DR226)</f>
        <v>0</v>
      </c>
      <c r="DS227" s="844">
        <f t="shared" ref="DS227" si="3979">SUM(DS222:DS226)</f>
        <v>0</v>
      </c>
      <c r="DT227" s="844">
        <f t="shared" ref="DT227" si="3980">SUM(DT222:DT226)</f>
        <v>0</v>
      </c>
      <c r="DU227" s="844">
        <f t="shared" ref="DU227" si="3981">SUM(DU222:DU226)</f>
        <v>0</v>
      </c>
      <c r="DV227" s="2210">
        <f t="shared" ref="DV227" si="3982">SUM(DV222:DV226)</f>
        <v>0</v>
      </c>
      <c r="DW227" s="843">
        <f t="shared" ref="DW227" si="3983">SUM(DW222:DW226)</f>
        <v>0</v>
      </c>
      <c r="DX227" s="844">
        <f t="shared" ref="DX227" si="3984">SUM(DX222:DX226)</f>
        <v>0</v>
      </c>
      <c r="DY227" s="844">
        <f t="shared" ref="DY227" si="3985">SUM(DY222:DY226)</f>
        <v>0</v>
      </c>
      <c r="DZ227" s="844">
        <f t="shared" ref="DZ227" si="3986">SUM(DZ222:DZ226)</f>
        <v>0</v>
      </c>
      <c r="EA227" s="844">
        <f t="shared" ref="EA227" si="3987">SUM(EA222:EA226)</f>
        <v>0</v>
      </c>
      <c r="EB227" s="844">
        <f t="shared" ref="EB227" si="3988">SUM(EB222:EB226)</f>
        <v>0</v>
      </c>
      <c r="EC227" s="844">
        <f t="shared" ref="EC227" si="3989">SUM(EC222:EC226)</f>
        <v>0</v>
      </c>
      <c r="ED227" s="844">
        <f t="shared" ref="ED227" si="3990">SUM(ED222:ED226)</f>
        <v>0</v>
      </c>
      <c r="EE227" s="844">
        <f t="shared" ref="EE227" si="3991">SUM(EE222:EE226)</f>
        <v>0</v>
      </c>
      <c r="EF227" s="844">
        <f t="shared" ref="EF227" si="3992">SUM(EF222:EF226)</f>
        <v>0</v>
      </c>
      <c r="EG227" s="844">
        <f t="shared" ref="EG227" si="3993">SUM(EG222:EG226)</f>
        <v>0</v>
      </c>
      <c r="EH227" s="844">
        <f t="shared" ref="EH227" si="3994">SUM(EH222:EH226)</f>
        <v>0</v>
      </c>
      <c r="EI227" s="844">
        <f t="shared" ref="EI227" si="3995">SUM(EI222:EI226)</f>
        <v>0</v>
      </c>
      <c r="EJ227" s="844">
        <f t="shared" ref="EJ227" si="3996">SUM(EJ222:EJ226)</f>
        <v>0</v>
      </c>
      <c r="EK227" s="844">
        <f t="shared" ref="EK227" si="3997">SUM(EK222:EK226)</f>
        <v>0</v>
      </c>
      <c r="EL227" s="844">
        <f t="shared" ref="EL227" si="3998">SUM(EL222:EL226)</f>
        <v>0</v>
      </c>
      <c r="EM227" s="844">
        <f t="shared" ref="EM227" si="3999">SUM(EM222:EM226)</f>
        <v>0</v>
      </c>
      <c r="EN227" s="844">
        <f t="shared" ref="EN227" si="4000">SUM(EN222:EN226)</f>
        <v>0</v>
      </c>
      <c r="EO227" s="844">
        <f t="shared" ref="EO227" si="4001">SUM(EO222:EO226)</f>
        <v>0</v>
      </c>
      <c r="EP227" s="845">
        <f t="shared" ref="EP227" si="4002">EO227+EN227+EG227+EF227+EE227+ED227+EC227+EB227+EA227+DZ227+DY227+DX227+DW227</f>
        <v>0</v>
      </c>
      <c r="EQ227" s="844">
        <f>SUM(EQ222:EQ226)</f>
        <v>0</v>
      </c>
      <c r="ER227" s="844"/>
      <c r="ES227" s="844">
        <f t="shared" ref="ES227" si="4003">SUM(ES222:ES226)</f>
        <v>0</v>
      </c>
      <c r="ET227" s="844">
        <f t="shared" ref="ET227" si="4004">SUM(ET222:ET226)</f>
        <v>0</v>
      </c>
      <c r="EU227" s="844">
        <f t="shared" ref="EU227" si="4005">SUM(EU222:EU226)</f>
        <v>0</v>
      </c>
      <c r="EV227" s="844">
        <f t="shared" ref="EV227" si="4006">SUM(EV222:EV226)</f>
        <v>0</v>
      </c>
      <c r="EW227" s="844">
        <f t="shared" ref="EW227" si="4007">SUM(EW222:EW226)</f>
        <v>0</v>
      </c>
      <c r="EX227" s="844">
        <f t="shared" ref="EX227" si="4008">SUM(EX222:EX226)</f>
        <v>0</v>
      </c>
      <c r="EY227" s="844">
        <f t="shared" ref="EY227" si="4009">SUM(EY222:EY226)</f>
        <v>0</v>
      </c>
      <c r="EZ227" s="2208">
        <f t="shared" ref="EZ227" si="4010">SUM(EZ222:EZ226)</f>
        <v>0</v>
      </c>
      <c r="FA227" s="844">
        <f t="shared" ref="FA227" si="4011">SUM(FA222:FA226)</f>
        <v>0</v>
      </c>
      <c r="FB227" s="844">
        <f t="shared" ref="FB227" si="4012">SUM(FB222:FB226)</f>
        <v>0</v>
      </c>
      <c r="FC227" s="844">
        <f t="shared" ref="FC227" si="4013">SUM(FC222:FC226)</f>
        <v>0</v>
      </c>
      <c r="FD227" s="844">
        <f t="shared" ref="FD227" si="4014">SUM(FD222:FD226)</f>
        <v>0</v>
      </c>
      <c r="FE227" s="2210">
        <f t="shared" ref="FE227" si="4015">SUM(FE222:FE226)</f>
        <v>0</v>
      </c>
      <c r="FF227" s="2211">
        <f>الاعدادات!$D$10</f>
        <v>2026</v>
      </c>
      <c r="FG227" s="2194">
        <f t="shared" si="3901"/>
        <v>0</v>
      </c>
      <c r="FH227" s="2195">
        <f t="shared" si="3902"/>
        <v>0</v>
      </c>
      <c r="FI227" s="2195">
        <f>CA219+CB219+CC219+CD219+CE219+BZ219</f>
        <v>0</v>
      </c>
      <c r="FJ227" s="2196">
        <f>CF219+CG219+CH219+CI219</f>
        <v>0</v>
      </c>
      <c r="FK227" s="2197">
        <f t="shared" si="3903"/>
        <v>0</v>
      </c>
      <c r="FL227" s="2195">
        <f t="shared" si="3904"/>
        <v>0</v>
      </c>
      <c r="FM227" s="2195">
        <f>DJ219+DK219+DL219+DM219+DN219+DI219</f>
        <v>0</v>
      </c>
      <c r="FN227" s="2196">
        <f>DO219+DP219+DQ219+DR219</f>
        <v>0</v>
      </c>
      <c r="FO227" s="2197">
        <f t="shared" si="3905"/>
        <v>0</v>
      </c>
      <c r="FP227" s="2195">
        <f t="shared" si="3906"/>
        <v>0</v>
      </c>
      <c r="FQ227" s="2195">
        <f>CA226+CB226+CC226+CD226+CE226+BZ226</f>
        <v>0</v>
      </c>
      <c r="FR227" s="2196">
        <f>CF226+CG226+CH226+CI226</f>
        <v>0</v>
      </c>
      <c r="FS227" s="2197">
        <f t="shared" si="3907"/>
        <v>0</v>
      </c>
      <c r="FT227" s="2195">
        <f t="shared" si="3908"/>
        <v>0</v>
      </c>
      <c r="FU227" s="2195">
        <f>DI226+DJ226+DK226+DL226+DM226+DN226</f>
        <v>0</v>
      </c>
      <c r="FV227" s="2198">
        <f>DO226+DP226+DQ226+DR226</f>
        <v>0</v>
      </c>
      <c r="FW227" s="2197">
        <f t="shared" si="3909"/>
        <v>0</v>
      </c>
      <c r="FX227" s="2195">
        <f t="shared" si="3910"/>
        <v>0</v>
      </c>
      <c r="FY227" s="2195">
        <f>ES219+ET219+EU219+EV219+EW219+ER219</f>
        <v>0</v>
      </c>
      <c r="FZ227" s="2198">
        <f>EX219+EY219+EZ219+FA219</f>
        <v>0</v>
      </c>
      <c r="GA227" s="2197">
        <f t="shared" si="3911"/>
        <v>0</v>
      </c>
      <c r="GB227" s="2195">
        <f t="shared" si="3912"/>
        <v>0</v>
      </c>
      <c r="GC227" s="2195">
        <f>ES226+ET226+EU226+EV226+EW226+ER226</f>
        <v>0</v>
      </c>
      <c r="GD227" s="2198">
        <f>EX226+EY226+EZ226+FA226</f>
        <v>0</v>
      </c>
      <c r="GE227" s="2123" t="s">
        <v>185</v>
      </c>
      <c r="GF227" s="2204">
        <f>FS228</f>
        <v>0</v>
      </c>
      <c r="GG227" s="2205">
        <f>FT228</f>
        <v>0</v>
      </c>
      <c r="GH227" s="2205">
        <f>FU228</f>
        <v>0</v>
      </c>
      <c r="GI227" s="2206">
        <f>FV228</f>
        <v>0</v>
      </c>
      <c r="GQ227" s="1728"/>
      <c r="GR227" s="1728"/>
      <c r="GS227" s="1728"/>
      <c r="GT227" s="1728"/>
      <c r="GU227" s="1728"/>
      <c r="GV227" s="1728"/>
      <c r="GW227" s="1728"/>
      <c r="GX227" s="1728"/>
      <c r="GY227" s="6633"/>
      <c r="GZ227" s="6638"/>
      <c r="HA227" s="6639"/>
      <c r="HB227" s="6639"/>
      <c r="HC227" s="6639"/>
      <c r="HD227" s="6639"/>
      <c r="HE227" s="6640"/>
      <c r="HF227" s="6645"/>
      <c r="HG227" s="6648"/>
      <c r="HH227" s="6648"/>
      <c r="HI227" s="6651"/>
      <c r="HJ227" s="6622"/>
      <c r="HK227" s="6591"/>
      <c r="HL227" s="6592"/>
      <c r="HM227" s="6592"/>
      <c r="HN227" s="6592"/>
      <c r="HO227" s="6592"/>
      <c r="HP227" s="6592"/>
      <c r="HQ227" s="6592"/>
      <c r="HR227" s="6592"/>
      <c r="HS227" s="6592"/>
      <c r="HT227" s="6592"/>
      <c r="HU227" s="6592"/>
      <c r="HV227" s="6593"/>
      <c r="HW227" s="6572"/>
      <c r="HX227" s="6572"/>
      <c r="HY227" s="6572"/>
      <c r="HZ227" s="6572"/>
      <c r="IA227" s="6588"/>
      <c r="IB227" s="6589"/>
      <c r="IC227" s="6589"/>
      <c r="ID227" s="6590"/>
      <c r="IE227" s="6572"/>
      <c r="IF227" s="6588"/>
      <c r="IG227" s="6589"/>
      <c r="IH227" s="6589"/>
      <c r="II227" s="6589"/>
      <c r="IJ227" s="6589"/>
      <c r="IK227" s="6589"/>
      <c r="IL227" s="6590"/>
      <c r="IM227" s="6588"/>
      <c r="IN227" s="6589"/>
      <c r="IO227" s="6589"/>
      <c r="IP227" s="6590"/>
      <c r="IQ227" s="6572"/>
      <c r="IR227" s="6572"/>
      <c r="IS227" s="6572"/>
      <c r="IT227" s="6572"/>
      <c r="IU227" s="6572"/>
      <c r="IV227" s="6572"/>
      <c r="IW227" s="6572"/>
      <c r="IX227" s="6656"/>
      <c r="IY227" s="6631"/>
      <c r="IZ227" s="1728"/>
      <c r="JA227" s="1728"/>
      <c r="JB227" s="1728"/>
      <c r="JC227" s="1728"/>
      <c r="JD227" s="1728"/>
      <c r="JE227" s="1728"/>
      <c r="JF227" s="1728"/>
      <c r="JG227" s="1728"/>
      <c r="JH227" s="1728"/>
      <c r="JI227" s="1728"/>
    </row>
    <row r="228" spans="1:269" ht="36.75" customHeight="1" thickBot="1">
      <c r="A228" s="2121"/>
      <c r="B228" s="2121"/>
      <c r="C228" s="2121"/>
      <c r="D228" s="2121"/>
      <c r="E228" s="2121"/>
      <c r="F228" s="2121"/>
      <c r="G228" s="2121"/>
      <c r="H228" s="2121"/>
      <c r="I228" s="2121"/>
      <c r="J228" s="2121"/>
      <c r="K228" s="2121"/>
      <c r="L228" s="2121"/>
      <c r="M228" s="2121"/>
      <c r="N228" s="2121"/>
      <c r="O228" s="2121"/>
      <c r="P228" s="2121"/>
      <c r="Q228" s="2121"/>
      <c r="R228" s="2121"/>
      <c r="S228" s="2121"/>
      <c r="T228" s="2121"/>
      <c r="U228" s="2121"/>
      <c r="V228" s="2121"/>
      <c r="W228" s="2121"/>
      <c r="X228" s="2121"/>
      <c r="Y228" s="2121"/>
      <c r="Z228" s="2121"/>
      <c r="AA228" s="2121"/>
      <c r="AB228" s="2121"/>
      <c r="AC228" s="2121"/>
      <c r="AD228" s="2121"/>
      <c r="AE228" s="2121"/>
      <c r="AF228" s="2121"/>
      <c r="AG228" s="2121"/>
      <c r="AH228" s="2121"/>
      <c r="AI228" s="2121"/>
      <c r="AJ228" s="2121"/>
      <c r="AK228" s="2121"/>
      <c r="AL228" s="2121"/>
      <c r="AM228" s="2121"/>
      <c r="AN228" s="2121"/>
      <c r="AO228" s="2121"/>
      <c r="AP228" s="2121"/>
      <c r="AQ228" s="2121"/>
      <c r="AR228" s="2121"/>
      <c r="AS228" s="2121"/>
      <c r="AT228" s="2121"/>
      <c r="AU228" s="2121"/>
      <c r="AV228" s="2121"/>
      <c r="AW228" s="2121"/>
      <c r="AX228" s="2121"/>
      <c r="AY228" s="2121"/>
      <c r="AZ228" s="2121"/>
      <c r="BA228" s="2121"/>
      <c r="BB228" s="2121"/>
      <c r="BC228" s="2121"/>
      <c r="BD228" s="2122"/>
      <c r="BE228" s="2122"/>
      <c r="BF228" s="2122"/>
      <c r="BG228" s="2122"/>
      <c r="BH228" s="2122"/>
      <c r="BI228" s="2122"/>
      <c r="BJ228" s="2122"/>
      <c r="BK228" s="2122"/>
      <c r="BL228" s="2122"/>
      <c r="BM228" s="2122"/>
      <c r="BN228" s="2122"/>
      <c r="BO228" s="2122"/>
      <c r="BP228" s="2122"/>
      <c r="BQ228" s="2122"/>
      <c r="BR228" s="2122"/>
      <c r="BS228" s="2122"/>
      <c r="BT228" s="2122"/>
      <c r="BU228" s="2122"/>
      <c r="BV228" s="2122"/>
      <c r="BW228" s="2122"/>
      <c r="BX228" s="2122"/>
      <c r="BY228" s="2122"/>
      <c r="BZ228" s="2122"/>
      <c r="CA228" s="2122"/>
      <c r="CB228" s="2122"/>
      <c r="CC228" s="2122"/>
      <c r="CD228" s="2122"/>
      <c r="CE228" s="2122"/>
      <c r="CF228" s="2122"/>
      <c r="CG228" s="2122"/>
      <c r="CH228" s="2122"/>
      <c r="CI228" s="2122"/>
      <c r="CJ228" s="2122"/>
      <c r="CK228" s="2122"/>
      <c r="CL228" s="2122"/>
      <c r="CM228" s="2122"/>
      <c r="CN228" s="2122"/>
      <c r="CO228" s="2122"/>
      <c r="CP228" s="2122"/>
      <c r="CQ228" s="2122"/>
      <c r="CR228" s="2122"/>
      <c r="CS228" s="2122"/>
      <c r="CT228" s="2122"/>
      <c r="CU228" s="2122"/>
      <c r="CV228" s="2122"/>
      <c r="CW228" s="2122"/>
      <c r="CX228" s="2122"/>
      <c r="CY228" s="2122"/>
      <c r="CZ228" s="2122"/>
      <c r="DA228" s="2122"/>
      <c r="DB228" s="2122"/>
      <c r="DC228" s="2122"/>
      <c r="DD228" s="2122"/>
      <c r="DE228" s="2122"/>
      <c r="DF228" s="2122"/>
      <c r="DG228" s="2122"/>
      <c r="DH228" s="2122"/>
      <c r="DI228" s="2122"/>
      <c r="DJ228" s="2122"/>
      <c r="DK228" s="2122"/>
      <c r="DL228" s="2122"/>
      <c r="DM228" s="2122"/>
      <c r="DN228" s="2122"/>
      <c r="DO228" s="2122"/>
      <c r="DP228" s="2122"/>
      <c r="DQ228" s="2122"/>
      <c r="DR228" s="2122"/>
      <c r="DS228" s="2122"/>
      <c r="DT228" s="2122"/>
      <c r="DU228" s="2122"/>
      <c r="DV228" s="2122"/>
      <c r="DW228" s="2122"/>
      <c r="DX228" s="2122"/>
      <c r="DY228" s="2122"/>
      <c r="DZ228" s="2122"/>
      <c r="EA228" s="2122"/>
      <c r="EB228" s="2122"/>
      <c r="EC228" s="2122"/>
      <c r="ED228" s="2122"/>
      <c r="EE228" s="2122"/>
      <c r="EF228" s="2122"/>
      <c r="EG228" s="2122"/>
      <c r="EH228" s="2122"/>
      <c r="EI228" s="2122"/>
      <c r="EJ228" s="2122"/>
      <c r="EK228" s="2122"/>
      <c r="EL228" s="2122"/>
      <c r="EM228" s="2122"/>
      <c r="EN228" s="2122"/>
      <c r="EO228" s="2122"/>
      <c r="EP228" s="2122"/>
      <c r="EQ228" s="2122"/>
      <c r="ER228" s="2122"/>
      <c r="ES228" s="2122"/>
      <c r="ET228" s="2122"/>
      <c r="EU228" s="2122"/>
      <c r="EV228" s="2122"/>
      <c r="EW228" s="2122"/>
      <c r="EX228" s="2122"/>
      <c r="EY228" s="2122"/>
      <c r="EZ228" s="2122"/>
      <c r="FA228" s="2122"/>
      <c r="FB228" s="2122"/>
      <c r="FC228" s="2122"/>
      <c r="FD228" s="2122"/>
      <c r="FE228" s="2122"/>
      <c r="FF228" s="2142" t="s">
        <v>106</v>
      </c>
      <c r="FG228" s="2199">
        <f t="shared" ref="FG228" si="4016">SUM(FG223:FG227)</f>
        <v>0</v>
      </c>
      <c r="FH228" s="2200">
        <f t="shared" ref="FH228" si="4017">SUM(FH223:FH227)</f>
        <v>0</v>
      </c>
      <c r="FI228" s="2200">
        <f t="shared" ref="FI228" si="4018">SUM(FI223:FI227)</f>
        <v>0</v>
      </c>
      <c r="FJ228" s="2201">
        <f t="shared" ref="FJ228" si="4019">SUM(FJ223:FJ227)</f>
        <v>0</v>
      </c>
      <c r="FK228" s="2199">
        <f t="shared" ref="FK228" si="4020">SUM(FK223:FK227)</f>
        <v>0</v>
      </c>
      <c r="FL228" s="2200">
        <f t="shared" ref="FL228" si="4021">SUM(FL223:FL227)</f>
        <v>0</v>
      </c>
      <c r="FM228" s="2200">
        <f t="shared" ref="FM228" si="4022">SUM(FM223:FM227)</f>
        <v>0</v>
      </c>
      <c r="FN228" s="2202">
        <f t="shared" ref="FN228" si="4023">SUM(FN223:FN227)</f>
        <v>0</v>
      </c>
      <c r="FO228" s="2199">
        <f t="shared" ref="FO228" si="4024">SUM(FO223:FO227)</f>
        <v>0</v>
      </c>
      <c r="FP228" s="2200">
        <f t="shared" ref="FP228" si="4025">SUM(FP223:FP227)</f>
        <v>0</v>
      </c>
      <c r="FQ228" s="2200">
        <f t="shared" ref="FQ228" si="4026">SUM(FQ223:FQ227)</f>
        <v>0</v>
      </c>
      <c r="FR228" s="2202">
        <f t="shared" ref="FR228" si="4027">SUM(FR223:FR227)</f>
        <v>0</v>
      </c>
      <c r="FS228" s="2199">
        <f t="shared" ref="FS228" si="4028">SUM(FS223:FS227)</f>
        <v>0</v>
      </c>
      <c r="FT228" s="2200">
        <f t="shared" ref="FT228" si="4029">SUM(FT223:FT227)</f>
        <v>0</v>
      </c>
      <c r="FU228" s="2203">
        <f t="shared" ref="FU228" si="4030">SUM(FU223:FU227)</f>
        <v>0</v>
      </c>
      <c r="FV228" s="2202">
        <f t="shared" ref="FV228" si="4031">SUM(FV223:FV227)</f>
        <v>0</v>
      </c>
      <c r="FW228" s="2199">
        <f t="shared" ref="FW228" si="4032">SUM(FW223:FW227)</f>
        <v>0</v>
      </c>
      <c r="FX228" s="2200">
        <f t="shared" ref="FX228" si="4033">SUM(FX223:FX227)</f>
        <v>0</v>
      </c>
      <c r="FY228" s="2200">
        <f t="shared" ref="FY228" si="4034">SUM(FY223:FY227)</f>
        <v>0</v>
      </c>
      <c r="FZ228" s="2202">
        <f t="shared" ref="FZ228" si="4035">SUM(FZ223:FZ227)</f>
        <v>0</v>
      </c>
      <c r="GA228" s="2199">
        <f t="shared" ref="GA228" si="4036">SUM(GA223:GA227)</f>
        <v>0</v>
      </c>
      <c r="GB228" s="2200">
        <f t="shared" ref="GB228" si="4037">SUM(GB223:GB227)</f>
        <v>0</v>
      </c>
      <c r="GC228" s="2200">
        <f t="shared" ref="GC228" si="4038">SUM(GC223:GC227)</f>
        <v>0</v>
      </c>
      <c r="GD228" s="2202">
        <f t="shared" ref="GD228" si="4039">SUM(GD223:GD227)</f>
        <v>0</v>
      </c>
      <c r="GE228" s="2143"/>
      <c r="GF228" s="2199">
        <f>SUM(GF223:GF227)</f>
        <v>0</v>
      </c>
      <c r="GG228" s="2200">
        <f>SUM(GG223:GG227)</f>
        <v>0</v>
      </c>
      <c r="GH228" s="2200">
        <f>SUM(GH223:GH227)</f>
        <v>0</v>
      </c>
      <c r="GI228" s="2202">
        <f>SUM(GI223:GI227)</f>
        <v>0</v>
      </c>
      <c r="GQ228" s="1728"/>
      <c r="GR228" s="1728"/>
      <c r="GS228" s="1728"/>
      <c r="GT228" s="1728"/>
      <c r="GU228" s="1728"/>
      <c r="GV228" s="1728"/>
      <c r="GW228" s="1728"/>
      <c r="GX228" s="1728"/>
      <c r="GY228" s="6633"/>
      <c r="GZ228" s="6638"/>
      <c r="HA228" s="6639"/>
      <c r="HB228" s="6639"/>
      <c r="HC228" s="6639"/>
      <c r="HD228" s="6639"/>
      <c r="HE228" s="6640"/>
      <c r="HF228" s="6645"/>
      <c r="HG228" s="6648"/>
      <c r="HH228" s="6648"/>
      <c r="HI228" s="6651"/>
      <c r="HJ228" s="6622"/>
      <c r="HK228" s="6571" t="s">
        <v>135</v>
      </c>
      <c r="HL228" s="6571" t="s">
        <v>136</v>
      </c>
      <c r="HM228" s="6573" t="s">
        <v>137</v>
      </c>
      <c r="HN228" s="6657"/>
      <c r="HO228" s="6657"/>
      <c r="HP228" s="6574"/>
      <c r="HQ228" s="6571" t="s">
        <v>138</v>
      </c>
      <c r="HR228" s="6571" t="s">
        <v>139</v>
      </c>
      <c r="HS228" s="6573" t="s">
        <v>140</v>
      </c>
      <c r="HT228" s="6574"/>
      <c r="HU228" s="6571" t="s">
        <v>141</v>
      </c>
      <c r="HV228" s="6571" t="s">
        <v>142</v>
      </c>
      <c r="HW228" s="6572"/>
      <c r="HX228" s="6572"/>
      <c r="HY228" s="6572"/>
      <c r="HZ228" s="6572"/>
      <c r="IA228" s="6591"/>
      <c r="IB228" s="6592"/>
      <c r="IC228" s="6592"/>
      <c r="ID228" s="6593"/>
      <c r="IE228" s="6572"/>
      <c r="IF228" s="6591"/>
      <c r="IG228" s="6592"/>
      <c r="IH228" s="6592"/>
      <c r="II228" s="6592"/>
      <c r="IJ228" s="6592"/>
      <c r="IK228" s="6592"/>
      <c r="IL228" s="6590"/>
      <c r="IM228" s="6591"/>
      <c r="IN228" s="6592"/>
      <c r="IO228" s="6592"/>
      <c r="IP228" s="6593"/>
      <c r="IQ228" s="6572"/>
      <c r="IR228" s="6572"/>
      <c r="IS228" s="6572"/>
      <c r="IT228" s="6572"/>
      <c r="IU228" s="6572"/>
      <c r="IV228" s="6572"/>
      <c r="IW228" s="6572"/>
      <c r="IX228" s="6656"/>
      <c r="IY228" s="6653" t="s">
        <v>118</v>
      </c>
      <c r="IZ228" s="1728"/>
      <c r="JA228" s="1728"/>
      <c r="JB228" s="1728"/>
      <c r="JC228" s="1728"/>
      <c r="JD228" s="1728"/>
      <c r="JE228" s="1728"/>
      <c r="JF228" s="1728"/>
      <c r="JG228" s="1728"/>
      <c r="JH228" s="1728"/>
      <c r="JI228" s="1728"/>
    </row>
    <row r="229" spans="1:269" ht="36.75" customHeight="1" thickBot="1">
      <c r="A229" s="2096"/>
      <c r="B229" s="2095"/>
      <c r="C229" s="2095"/>
      <c r="D229" s="2095"/>
      <c r="E229" s="2095"/>
      <c r="F229" s="2095"/>
      <c r="G229" s="2095"/>
      <c r="H229" s="2072"/>
      <c r="I229" s="2073"/>
      <c r="J229" s="2097"/>
      <c r="K229" s="2091"/>
      <c r="L229" s="2074"/>
      <c r="M229" s="2075"/>
      <c r="N229" s="2075"/>
      <c r="O229" s="2075"/>
      <c r="P229" s="2075"/>
      <c r="Q229" s="2075"/>
      <c r="R229" s="2075"/>
      <c r="S229" s="2075"/>
      <c r="T229" s="2075"/>
      <c r="U229" s="2075"/>
      <c r="V229" s="2075"/>
      <c r="W229" s="2075"/>
      <c r="X229" s="2075"/>
      <c r="Y229" s="2075"/>
      <c r="Z229" s="2076"/>
      <c r="AA229" s="2077"/>
      <c r="AB229" s="2077"/>
      <c r="AC229" s="2077"/>
      <c r="AD229" s="2077"/>
      <c r="AE229" s="2077"/>
      <c r="AF229" s="2078"/>
      <c r="AG229" s="2077"/>
      <c r="AH229" s="2077"/>
      <c r="AI229" s="2079"/>
      <c r="AJ229" s="2077"/>
      <c r="AK229" s="2077"/>
      <c r="AL229" s="2077"/>
      <c r="AM229" s="2077"/>
      <c r="AN229" s="2080"/>
      <c r="AO229" s="2081"/>
      <c r="AP229" s="2081"/>
      <c r="AQ229" s="2081"/>
      <c r="AR229" s="2078"/>
      <c r="AS229" s="2081"/>
      <c r="AT229" s="2082"/>
      <c r="AU229" s="2077"/>
      <c r="AV229" s="2077"/>
      <c r="AW229" s="2077"/>
      <c r="AX229" s="2077"/>
      <c r="AY229" s="2077"/>
      <c r="AZ229" s="2082"/>
      <c r="BA229" s="2077"/>
      <c r="BB229" s="2083"/>
      <c r="BC229" s="67"/>
      <c r="BD229" s="2084"/>
      <c r="BE229" s="2085"/>
      <c r="BF229" s="2085"/>
      <c r="BG229" s="2085"/>
      <c r="BH229" s="2085"/>
      <c r="BI229" s="2085"/>
      <c r="BJ229" s="2085"/>
      <c r="BK229" s="2085"/>
      <c r="BL229" s="2085"/>
      <c r="BM229" s="2085"/>
      <c r="BN229" s="2085"/>
      <c r="BO229" s="2085"/>
      <c r="BP229" s="2085"/>
      <c r="BQ229" s="2085"/>
      <c r="BR229" s="2085"/>
      <c r="BS229" s="2085"/>
      <c r="BT229" s="2085"/>
      <c r="BU229" s="2085"/>
      <c r="BV229" s="2085"/>
      <c r="BW229" s="2085"/>
      <c r="BX229" s="2086"/>
      <c r="BY229" s="2085"/>
      <c r="BZ229" s="2085"/>
      <c r="CA229" s="2085"/>
      <c r="CB229" s="2085"/>
      <c r="CC229" s="2085"/>
      <c r="CD229" s="2085"/>
      <c r="CE229" s="2085"/>
      <c r="CF229" s="2085"/>
      <c r="CG229" s="2085"/>
      <c r="CH229" s="2085"/>
      <c r="CI229" s="2085"/>
      <c r="CJ229" s="2087"/>
      <c r="CK229" s="2085"/>
      <c r="CL229" s="2085"/>
      <c r="CM229" s="2088"/>
      <c r="CN229" s="2085"/>
      <c r="CO229" s="2085"/>
      <c r="CP229" s="2085"/>
      <c r="CQ229" s="2085"/>
      <c r="CR229" s="2085"/>
      <c r="CS229" s="2085"/>
      <c r="CT229" s="2085"/>
      <c r="CU229" s="2085"/>
      <c r="CV229" s="2085"/>
      <c r="CW229" s="2085"/>
      <c r="CX229" s="2085"/>
      <c r="CY229" s="2085"/>
      <c r="CZ229" s="2085"/>
      <c r="DA229" s="2085"/>
      <c r="DB229" s="2085"/>
      <c r="DC229" s="2085"/>
      <c r="DD229" s="2085"/>
      <c r="DE229" s="2085"/>
      <c r="DF229" s="2085"/>
      <c r="DG229" s="2086"/>
      <c r="DH229" s="2085"/>
      <c r="DI229" s="2085"/>
      <c r="DJ229" s="2085"/>
      <c r="DK229" s="2085"/>
      <c r="DL229" s="2085"/>
      <c r="DM229" s="2085"/>
      <c r="DN229" s="2085"/>
      <c r="DO229" s="2085"/>
      <c r="DP229" s="2085"/>
      <c r="DQ229" s="2085"/>
      <c r="DR229" s="2085"/>
      <c r="DS229" s="2089"/>
      <c r="DT229" s="2085"/>
      <c r="DU229" s="2085"/>
      <c r="DV229" s="2090"/>
      <c r="DW229" s="2085"/>
      <c r="DX229" s="2085"/>
      <c r="DY229" s="2085"/>
      <c r="DZ229" s="2085"/>
      <c r="EA229" s="2085"/>
      <c r="EB229" s="2085"/>
      <c r="EC229" s="2085"/>
      <c r="ED229" s="2085"/>
      <c r="EE229" s="2085"/>
      <c r="EF229" s="2085"/>
      <c r="EG229" s="2085"/>
      <c r="EH229" s="2085"/>
      <c r="EI229" s="2085"/>
      <c r="EJ229" s="2085"/>
      <c r="EK229" s="2085"/>
      <c r="EL229" s="2085"/>
      <c r="EM229" s="2085"/>
      <c r="EN229" s="2085"/>
      <c r="EO229" s="2085"/>
      <c r="EP229" s="2086"/>
      <c r="EQ229" s="2085"/>
      <c r="ER229" s="2085"/>
      <c r="ES229" s="2085"/>
      <c r="ET229" s="2085"/>
      <c r="EU229" s="2085"/>
      <c r="EV229" s="2085"/>
      <c r="EW229" s="2085"/>
      <c r="EX229" s="2085"/>
      <c r="EY229" s="2085"/>
      <c r="EZ229" s="2085"/>
      <c r="FA229" s="2085"/>
      <c r="FB229" s="2089"/>
      <c r="FC229" s="2085"/>
      <c r="FD229" s="2085"/>
      <c r="FE229" s="2090"/>
      <c r="FF229" s="2092"/>
      <c r="FG229" s="2093"/>
      <c r="FH229" s="2093"/>
      <c r="FI229" s="2093"/>
      <c r="FJ229" s="2093"/>
      <c r="FK229" s="2093"/>
      <c r="FL229" s="2093"/>
      <c r="FM229" s="2093"/>
      <c r="FN229" s="2093"/>
      <c r="FO229" s="2093"/>
      <c r="FP229" s="2093"/>
      <c r="FQ229" s="2093"/>
      <c r="FR229" s="2093"/>
      <c r="FS229" s="2093"/>
      <c r="FT229" s="2093"/>
      <c r="FU229" s="2093"/>
      <c r="FV229" s="2093"/>
      <c r="FW229" s="2093"/>
      <c r="FX229" s="2093"/>
      <c r="FY229" s="2093"/>
      <c r="FZ229" s="2093"/>
      <c r="GA229" s="2093"/>
      <c r="GB229" s="2093"/>
      <c r="GC229" s="2093"/>
      <c r="GD229" s="2093"/>
      <c r="GE229" s="2094"/>
      <c r="GF229" s="2093"/>
      <c r="GG229" s="2093"/>
      <c r="GH229" s="2093"/>
      <c r="GI229" s="2093"/>
      <c r="GQ229" s="1728"/>
      <c r="GR229" s="1728"/>
      <c r="GS229" s="1728"/>
      <c r="GT229" s="1728"/>
      <c r="GU229" s="1728"/>
      <c r="GV229" s="1728"/>
      <c r="GW229" s="1728"/>
      <c r="GX229" s="1728"/>
      <c r="GY229" s="6634"/>
      <c r="GZ229" s="6641"/>
      <c r="HA229" s="6642"/>
      <c r="HB229" s="6642"/>
      <c r="HC229" s="6642"/>
      <c r="HD229" s="6642"/>
      <c r="HE229" s="6643"/>
      <c r="HF229" s="6646"/>
      <c r="HG229" s="6649"/>
      <c r="HH229" s="6649"/>
      <c r="HI229" s="6652"/>
      <c r="HJ229" s="6623"/>
      <c r="HK229" s="6572"/>
      <c r="HL229" s="6572"/>
      <c r="HM229" s="1731" t="s">
        <v>170</v>
      </c>
      <c r="HN229" s="1731" t="s">
        <v>171</v>
      </c>
      <c r="HO229" s="1731" t="s">
        <v>172</v>
      </c>
      <c r="HP229" s="1731" t="s">
        <v>173</v>
      </c>
      <c r="HQ229" s="6572"/>
      <c r="HR229" s="6572"/>
      <c r="HS229" s="1731" t="s">
        <v>174</v>
      </c>
      <c r="HT229" s="1733" t="s">
        <v>175</v>
      </c>
      <c r="HU229" s="6575"/>
      <c r="HV229" s="6572"/>
      <c r="HW229" s="6572"/>
      <c r="HX229" s="6572"/>
      <c r="HY229" s="6572"/>
      <c r="HZ229" s="6572"/>
      <c r="IA229" s="1734" t="s">
        <v>120</v>
      </c>
      <c r="IB229" s="1735" t="s">
        <v>121</v>
      </c>
      <c r="IC229" s="1736" t="s">
        <v>122</v>
      </c>
      <c r="ID229" s="1733" t="s">
        <v>143</v>
      </c>
      <c r="IE229" s="6575"/>
      <c r="IF229" s="1737" t="s">
        <v>640</v>
      </c>
      <c r="IG229" s="1738" t="s">
        <v>123</v>
      </c>
      <c r="IH229" s="1739" t="s">
        <v>124</v>
      </c>
      <c r="II229" s="1740" t="s">
        <v>144</v>
      </c>
      <c r="IJ229" s="1741" t="s">
        <v>126</v>
      </c>
      <c r="IK229" s="1742" t="s">
        <v>127</v>
      </c>
      <c r="IL229" s="1743" t="s">
        <v>145</v>
      </c>
      <c r="IM229" s="1744" t="s">
        <v>146</v>
      </c>
      <c r="IN229" s="1745" t="s">
        <v>147</v>
      </c>
      <c r="IO229" s="1746" t="s">
        <v>148</v>
      </c>
      <c r="IP229" s="1733" t="s">
        <v>149</v>
      </c>
      <c r="IQ229" s="6575"/>
      <c r="IR229" s="6575"/>
      <c r="IS229" s="6572"/>
      <c r="IT229" s="6572"/>
      <c r="IU229" s="6572"/>
      <c r="IV229" s="6572"/>
      <c r="IW229" s="6572"/>
      <c r="IX229" s="6656"/>
      <c r="IY229" s="6654"/>
      <c r="IZ229" s="1728"/>
      <c r="JA229" s="1728"/>
      <c r="JB229" s="1728"/>
      <c r="JC229" s="1728"/>
      <c r="JD229" s="1728"/>
      <c r="JE229" s="1728"/>
      <c r="JF229" s="1728"/>
      <c r="JG229" s="1728"/>
      <c r="JH229" s="1728"/>
      <c r="JI229" s="1728"/>
    </row>
    <row r="230" spans="1:269" ht="36.75" customHeight="1" thickTop="1" thickBot="1">
      <c r="A230" s="6491" t="s">
        <v>1244</v>
      </c>
      <c r="B230" s="6493" t="str" cm="1">
        <f t="array" ref="B230">_xlfn.XLOOKUP(1, (INDEX(التشكيل_القديم!$L$54:$S$92, ,6)=$A230) * (INDEX(التشكيل_القديم!$L$54:$S$92, ,7)="رئيس الدائرة"), INDEX(التشكيل_القديم!$L$54:$S$92, ,2))</f>
        <v>ابراهيم مجدي زين العابدين محمد</v>
      </c>
      <c r="C230" s="6493"/>
      <c r="D230" s="6493"/>
      <c r="E230" s="6493"/>
      <c r="F230" s="6493"/>
      <c r="G230" s="6493"/>
      <c r="H230" s="2170" cm="1">
        <f t="array" ref="H230">_xlfn.XLOOKUP(1, (INDEX(التشكيل_القديم!$L$54:$S$92, ,6)=$A230) * (INDEX(التشكيل_القديم!$L$54:$S$92, ,7)="رئيس الدائرة"), INDEX(التشكيل_القديم!$L$54:$S$92, ,3))</f>
        <v>0</v>
      </c>
      <c r="I230" s="2171" t="str" cm="1">
        <f t="array" ref="I230">_xlfn.XLOOKUP(1, (INDEX(التشكيل_القديم!$L$54:$S$92, ,6)=$A230) * (INDEX(التشكيل_القديم!$L$54:$S$92, ,7)="رئيس الدائرة"), INDEX(التشكيل_القديم!$L$54:$S$92, ,4))</f>
        <v>أ</v>
      </c>
      <c r="J230" s="6494" t="s">
        <v>53</v>
      </c>
      <c r="K230" s="6496" t="s">
        <v>608</v>
      </c>
      <c r="L230" s="6497" t="s">
        <v>1357</v>
      </c>
      <c r="M230" s="6498"/>
      <c r="N230" s="6498"/>
      <c r="O230" s="6498"/>
      <c r="P230" s="6498"/>
      <c r="Q230" s="6498"/>
      <c r="R230" s="6498"/>
      <c r="S230" s="6498"/>
      <c r="T230" s="6498"/>
      <c r="U230" s="6498"/>
      <c r="V230" s="6498"/>
      <c r="W230" s="6498"/>
      <c r="X230" s="6498"/>
      <c r="Y230" s="6498"/>
      <c r="Z230" s="6498"/>
      <c r="AA230" s="6498"/>
      <c r="AB230" s="6498"/>
      <c r="AC230" s="6498"/>
      <c r="AD230" s="6498"/>
      <c r="AE230" s="6498"/>
      <c r="AF230" s="6498"/>
      <c r="AG230" s="6498"/>
      <c r="AH230" s="6498"/>
      <c r="AI230" s="6498"/>
      <c r="AJ230" s="6498"/>
      <c r="AK230" s="6498"/>
      <c r="AL230" s="6498"/>
      <c r="AM230" s="6498"/>
      <c r="AN230" s="6498"/>
      <c r="AO230" s="6498"/>
      <c r="AP230" s="6498"/>
      <c r="AQ230" s="6498"/>
      <c r="AR230" s="6498"/>
      <c r="AS230" s="6498"/>
      <c r="AT230" s="6498"/>
      <c r="AU230" s="6498"/>
      <c r="AV230" s="6498"/>
      <c r="AW230" s="6498"/>
      <c r="AX230" s="6498"/>
      <c r="AY230" s="6498"/>
      <c r="AZ230" s="6498"/>
      <c r="BA230" s="6498"/>
      <c r="BB230" s="6499"/>
      <c r="BC230" s="67" t="s">
        <v>177</v>
      </c>
      <c r="BD230" s="6503">
        <f>_xlfn.XLOOKUP(B230,التشكيل_القديم!$M$54:$M$92,التشكيل_القديم!$L$54:$L$92,0,0)</f>
        <v>14</v>
      </c>
      <c r="BE230" s="6505" t="str">
        <f xml:space="preserve">  "(1)             "&amp;"رئيس الدائرة  /  "  &amp;B230</f>
        <v>(1)             رئيس الدائرة  /  ابراهيم مجدي زين العابدين محمد</v>
      </c>
      <c r="BF230" s="6506"/>
      <c r="BG230" s="6506"/>
      <c r="BH230" s="6506"/>
      <c r="BI230" s="6506"/>
      <c r="BJ230" s="6506"/>
      <c r="BK230" s="6506"/>
      <c r="BL230" s="6506"/>
      <c r="BM230" s="6506"/>
      <c r="BN230" s="6506"/>
      <c r="BO230" s="6506"/>
      <c r="BP230" s="6506"/>
      <c r="BQ230" s="6506"/>
      <c r="BR230" s="6506"/>
      <c r="BS230" s="6506"/>
      <c r="BT230" s="6506"/>
      <c r="BU230" s="6506"/>
      <c r="BV230" s="6506"/>
      <c r="BW230" s="6506"/>
      <c r="BX230" s="6506"/>
      <c r="BY230" s="6506"/>
      <c r="BZ230" s="6506"/>
      <c r="CA230" s="6506"/>
      <c r="CB230" s="6506"/>
      <c r="CC230" s="6506"/>
      <c r="CD230" s="6506"/>
      <c r="CE230" s="6506"/>
      <c r="CF230" s="6506"/>
      <c r="CG230" s="6506"/>
      <c r="CH230" s="6506"/>
      <c r="CI230" s="6506"/>
      <c r="CJ230" s="6506"/>
      <c r="CK230" s="6506"/>
      <c r="CL230" s="6506"/>
      <c r="CM230" s="857"/>
      <c r="CN230" s="6503">
        <f>_xlfn.XLOOKUP(B231,التشكيل_القديم!$M$54:$M$92,التشكيل_القديم!$L$54:$L$92,0,0)</f>
        <v>15</v>
      </c>
      <c r="CO230" s="6505" t="str">
        <f>"(2)             "&amp; "عضو يمين الدائرة  /  "  &amp;B231</f>
        <v>(2)             عضو يمين الدائرة  /  الحسينى جمال عبد العزيز عبد الغفار</v>
      </c>
      <c r="CP230" s="6506"/>
      <c r="CQ230" s="6506"/>
      <c r="CR230" s="6506"/>
      <c r="CS230" s="6506"/>
      <c r="CT230" s="6506"/>
      <c r="CU230" s="6506"/>
      <c r="CV230" s="6506"/>
      <c r="CW230" s="6506"/>
      <c r="CX230" s="6506"/>
      <c r="CY230" s="6506"/>
      <c r="CZ230" s="6506"/>
      <c r="DA230" s="6506"/>
      <c r="DB230" s="6506"/>
      <c r="DC230" s="6506"/>
      <c r="DD230" s="6506"/>
      <c r="DE230" s="6506"/>
      <c r="DF230" s="6506"/>
      <c r="DG230" s="6506"/>
      <c r="DH230" s="6506"/>
      <c r="DI230" s="6506"/>
      <c r="DJ230" s="6506"/>
      <c r="DK230" s="6506"/>
      <c r="DL230" s="6506"/>
      <c r="DM230" s="6506"/>
      <c r="DN230" s="6506"/>
      <c r="DO230" s="6506"/>
      <c r="DP230" s="6506"/>
      <c r="DQ230" s="6506"/>
      <c r="DR230" s="6506"/>
      <c r="DS230" s="6506"/>
      <c r="DT230" s="6506"/>
      <c r="DU230" s="6506"/>
      <c r="DV230" s="863"/>
      <c r="DW230" s="6533">
        <f>IF(ISTEXT(B234),_xlfn.XLOOKUP(B234,التشكيل_القديم!$M$54:$M$92,التشكيل_القديم!$L$54:$L$92,0,0),0)</f>
        <v>0</v>
      </c>
      <c r="DX230" s="6505" t="str">
        <f>IF(B234&lt;&gt;"","(5)             "&amp;"عضو يسار يسار اليسار الدائرة /  "&amp;B234,"لا يوجد عضو خامس " )</f>
        <v xml:space="preserve">لا يوجد عضو خامس </v>
      </c>
      <c r="DY230" s="6506"/>
      <c r="DZ230" s="6506"/>
      <c r="EA230" s="6506"/>
      <c r="EB230" s="6506"/>
      <c r="EC230" s="6506"/>
      <c r="ED230" s="6506"/>
      <c r="EE230" s="6506"/>
      <c r="EF230" s="6506"/>
      <c r="EG230" s="6506"/>
      <c r="EH230" s="6506"/>
      <c r="EI230" s="6506"/>
      <c r="EJ230" s="6506"/>
      <c r="EK230" s="6506"/>
      <c r="EL230" s="6506"/>
      <c r="EM230" s="6506"/>
      <c r="EN230" s="6506"/>
      <c r="EO230" s="6506"/>
      <c r="EP230" s="6506"/>
      <c r="EQ230" s="6506"/>
      <c r="ER230" s="6506"/>
      <c r="ES230" s="6506"/>
      <c r="ET230" s="6506"/>
      <c r="EU230" s="6506"/>
      <c r="EV230" s="6506"/>
      <c r="EW230" s="6506"/>
      <c r="EX230" s="6506"/>
      <c r="EY230" s="6506"/>
      <c r="EZ230" s="6506"/>
      <c r="FA230" s="6506"/>
      <c r="FB230" s="6506"/>
      <c r="FC230" s="6506"/>
      <c r="FD230" s="6506"/>
      <c r="FE230" s="2101"/>
      <c r="FF230" s="2106"/>
      <c r="FG230" s="2107"/>
      <c r="FH230" s="2108"/>
      <c r="FI230" s="2108"/>
      <c r="FJ230" s="2107"/>
      <c r="FK230" s="2107"/>
      <c r="FL230" s="2108"/>
      <c r="FM230" s="2108"/>
      <c r="FN230" s="2107"/>
      <c r="FO230" s="2107"/>
      <c r="FP230" s="2108"/>
      <c r="FQ230" s="2108"/>
      <c r="FR230" s="2107"/>
      <c r="FS230" s="2107"/>
      <c r="FT230" s="2108"/>
      <c r="FU230" s="2107"/>
      <c r="FV230" s="2107"/>
      <c r="FW230" s="2108"/>
      <c r="FX230" s="2108"/>
      <c r="FY230" s="2107"/>
      <c r="FZ230" s="2107"/>
      <c r="GA230" s="2107"/>
      <c r="GB230" s="2107"/>
      <c r="GC230" s="2109"/>
      <c r="GD230" t="str">
        <f>IF(OR(FV230&lt;0,FS230&lt;0,FO230&lt;0,FK230&lt;0,FG230&lt;0,Z230 &lt;&gt; AZ230+AT230+AA230+AB230), "wrong", "ok")</f>
        <v>ok</v>
      </c>
      <c r="GQ230" s="1728"/>
      <c r="GR230" s="1728"/>
      <c r="GS230" s="1728"/>
      <c r="GT230" s="1728"/>
      <c r="GU230" s="1728"/>
      <c r="GV230" s="1728"/>
      <c r="GW230" s="1728"/>
      <c r="GX230" s="1728"/>
      <c r="GY230" s="6576" t="s">
        <v>929</v>
      </c>
      <c r="GZ230" s="6579" t="s">
        <v>629</v>
      </c>
      <c r="HA230" s="6580"/>
      <c r="HB230" s="6580"/>
      <c r="HC230" s="6580"/>
      <c r="HD230" s="6580"/>
      <c r="HE230" s="6581"/>
      <c r="HF230" s="1924"/>
      <c r="HG230" s="1925"/>
      <c r="HH230" s="6544" t="s">
        <v>21</v>
      </c>
      <c r="HI230" s="6547"/>
      <c r="HJ230" s="1856"/>
      <c r="HK230" s="1857"/>
      <c r="HL230" s="1857"/>
      <c r="HM230" s="1858"/>
      <c r="HN230" s="1859"/>
      <c r="HO230" s="1859"/>
      <c r="HP230" s="1860"/>
      <c r="HQ230" s="1858"/>
      <c r="HR230" s="1860"/>
      <c r="HS230" s="1857"/>
      <c r="HT230" s="1861"/>
      <c r="HU230" s="1862"/>
      <c r="HV230" s="1857"/>
      <c r="HW230" s="1857"/>
      <c r="HX230" s="1863">
        <f>HW230+HV230+HS230+HR230+HQ230+HP230+HO230+HN230+HM230+HL230+HK230</f>
        <v>0</v>
      </c>
      <c r="HY230" s="1858"/>
      <c r="HZ230" s="1860"/>
      <c r="IA230" s="1864"/>
      <c r="IB230" s="1865"/>
      <c r="IC230" s="1866"/>
      <c r="ID230" s="1867">
        <f>SUM(IA230:IC230)</f>
        <v>0</v>
      </c>
      <c r="IE230" s="1862"/>
      <c r="IF230" s="1868"/>
      <c r="IG230" s="1869"/>
      <c r="IH230" s="1870"/>
      <c r="II230" s="1871"/>
      <c r="IJ230" s="1872"/>
      <c r="IK230" s="1873"/>
      <c r="IL230" s="1874">
        <f>IK230+IJ230+II230+IH230+IG230+IF230</f>
        <v>0</v>
      </c>
      <c r="IM230" s="1875"/>
      <c r="IN230" s="1876"/>
      <c r="IO230" s="1877"/>
      <c r="IP230" s="1878">
        <f>IO230+IN230+IM230</f>
        <v>0</v>
      </c>
      <c r="IQ230" s="1879"/>
      <c r="IR230" s="1880">
        <f>IQ230+IP230+IL230+IE230+ID230</f>
        <v>0</v>
      </c>
      <c r="IS230" s="1858"/>
      <c r="IT230" s="1859"/>
      <c r="IU230" s="1859"/>
      <c r="IV230" s="1859"/>
      <c r="IW230" s="1881"/>
      <c r="IX230" s="1863">
        <f>IW230+IV230+IU230+IT230+IS230</f>
        <v>0</v>
      </c>
      <c r="IY230" s="1857"/>
      <c r="IZ230" s="1728"/>
      <c r="JA230" s="1728"/>
      <c r="JB230" s="1728"/>
      <c r="JC230" s="1728"/>
      <c r="JD230" s="1728"/>
      <c r="JE230" s="1728"/>
      <c r="JF230" s="1728"/>
      <c r="JG230" s="1728"/>
      <c r="JH230" s="1728"/>
      <c r="JI230" s="1728"/>
    </row>
    <row r="231" spans="1:269" ht="36.75" customHeight="1" thickBot="1">
      <c r="A231" s="6492"/>
      <c r="B231" s="6493" t="str" cm="1">
        <f t="array" ref="B231">_xlfn.XLOOKUP(1, (INDEX(التشكيل_القديم!$L$54:$S$92, ,6)=$A230) * (INDEX(التشكيل_القديم!$L$54:$S$92, ,7)="عضو يمين"), INDEX(التشكيل_القديم!$L$54:$S$92, ,2))</f>
        <v>الحسينى جمال عبد العزيز عبد الغفار</v>
      </c>
      <c r="C231" s="6493"/>
      <c r="D231" s="6493"/>
      <c r="E231" s="6493"/>
      <c r="F231" s="6493"/>
      <c r="G231" s="6493"/>
      <c r="H231" s="2170" cm="1">
        <f t="array" ref="H231">_xlfn.XLOOKUP(1, (INDEX(التشكيل_القديم!$L$54:$S$92, ,6)=$A230) * (INDEX(التشكيل_القديم!$L$54:$S$92, ,7)="عضو يمين"), INDEX(التشكيل_القديم!$L$54:$S$92, ,3))</f>
        <v>0</v>
      </c>
      <c r="I231" s="2171" t="str" cm="1">
        <f t="array" ref="I231">_xlfn.XLOOKUP(1, (INDEX(التشكيل_القديم!$L$54:$S$92, ,6)=$A230) * (INDEX(التشكيل_القديم!$L$54:$S$92, ,7)="عضو يمين"), INDEX(التشكيل_القديم!$L$54:$S$92, ,4))</f>
        <v>أ</v>
      </c>
      <c r="J231" s="6495"/>
      <c r="K231" s="6235"/>
      <c r="L231" s="6500"/>
      <c r="M231" s="6501"/>
      <c r="N231" s="6501"/>
      <c r="O231" s="6501"/>
      <c r="P231" s="6501"/>
      <c r="Q231" s="6501"/>
      <c r="R231" s="6501"/>
      <c r="S231" s="6501"/>
      <c r="T231" s="6501"/>
      <c r="U231" s="6501"/>
      <c r="V231" s="6501"/>
      <c r="W231" s="6501"/>
      <c r="X231" s="6501"/>
      <c r="Y231" s="6501"/>
      <c r="Z231" s="6501"/>
      <c r="AA231" s="6501"/>
      <c r="AB231" s="6501"/>
      <c r="AC231" s="6501"/>
      <c r="AD231" s="6501"/>
      <c r="AE231" s="6501"/>
      <c r="AF231" s="6501"/>
      <c r="AG231" s="6501"/>
      <c r="AH231" s="6501"/>
      <c r="AI231" s="6501"/>
      <c r="AJ231" s="6501"/>
      <c r="AK231" s="6501"/>
      <c r="AL231" s="6501"/>
      <c r="AM231" s="6501"/>
      <c r="AN231" s="6501"/>
      <c r="AO231" s="6501"/>
      <c r="AP231" s="6501"/>
      <c r="AQ231" s="6501"/>
      <c r="AR231" s="6501"/>
      <c r="AS231" s="6501"/>
      <c r="AT231" s="6501"/>
      <c r="AU231" s="6501"/>
      <c r="AV231" s="6501"/>
      <c r="AW231" s="6501"/>
      <c r="AX231" s="6501"/>
      <c r="AY231" s="6501"/>
      <c r="AZ231" s="6501"/>
      <c r="BA231" s="6501"/>
      <c r="BB231" s="6502"/>
      <c r="BC231" s="67"/>
      <c r="BD231" s="6504"/>
      <c r="BE231" s="6507"/>
      <c r="BF231" s="6508"/>
      <c r="BG231" s="6508"/>
      <c r="BH231" s="6508"/>
      <c r="BI231" s="6508"/>
      <c r="BJ231" s="6508"/>
      <c r="BK231" s="6508"/>
      <c r="BL231" s="6508"/>
      <c r="BM231" s="6508"/>
      <c r="BN231" s="6508"/>
      <c r="BO231" s="6508"/>
      <c r="BP231" s="6508"/>
      <c r="BQ231" s="6508"/>
      <c r="BR231" s="6508"/>
      <c r="BS231" s="6508"/>
      <c r="BT231" s="6508"/>
      <c r="BU231" s="6508"/>
      <c r="BV231" s="6508"/>
      <c r="BW231" s="6508"/>
      <c r="BX231" s="6508"/>
      <c r="BY231" s="6508"/>
      <c r="BZ231" s="6508"/>
      <c r="CA231" s="6508"/>
      <c r="CB231" s="6508"/>
      <c r="CC231" s="6508"/>
      <c r="CD231" s="6508"/>
      <c r="CE231" s="6508"/>
      <c r="CF231" s="6508"/>
      <c r="CG231" s="6508"/>
      <c r="CH231" s="6508"/>
      <c r="CI231" s="6508"/>
      <c r="CJ231" s="6508"/>
      <c r="CK231" s="6508"/>
      <c r="CL231" s="6508"/>
      <c r="CM231" s="857"/>
      <c r="CN231" s="6504"/>
      <c r="CO231" s="6507"/>
      <c r="CP231" s="6508"/>
      <c r="CQ231" s="6508"/>
      <c r="CR231" s="6508"/>
      <c r="CS231" s="6508"/>
      <c r="CT231" s="6508"/>
      <c r="CU231" s="6508"/>
      <c r="CV231" s="6508"/>
      <c r="CW231" s="6508"/>
      <c r="CX231" s="6508"/>
      <c r="CY231" s="6508"/>
      <c r="CZ231" s="6508"/>
      <c r="DA231" s="6508"/>
      <c r="DB231" s="6508"/>
      <c r="DC231" s="6508"/>
      <c r="DD231" s="6508"/>
      <c r="DE231" s="6508"/>
      <c r="DF231" s="6508"/>
      <c r="DG231" s="6508"/>
      <c r="DH231" s="6508"/>
      <c r="DI231" s="6508"/>
      <c r="DJ231" s="6508"/>
      <c r="DK231" s="6508"/>
      <c r="DL231" s="6508"/>
      <c r="DM231" s="6508"/>
      <c r="DN231" s="6508"/>
      <c r="DO231" s="6508"/>
      <c r="DP231" s="6508"/>
      <c r="DQ231" s="6508"/>
      <c r="DR231" s="6508"/>
      <c r="DS231" s="6508"/>
      <c r="DT231" s="6508"/>
      <c r="DU231" s="6508"/>
      <c r="DV231" s="864"/>
      <c r="DW231" s="6521"/>
      <c r="DX231" s="6507"/>
      <c r="DY231" s="6508"/>
      <c r="DZ231" s="6508"/>
      <c r="EA231" s="6508"/>
      <c r="EB231" s="6508"/>
      <c r="EC231" s="6508"/>
      <c r="ED231" s="6508"/>
      <c r="EE231" s="6508"/>
      <c r="EF231" s="6508"/>
      <c r="EG231" s="6508"/>
      <c r="EH231" s="6508"/>
      <c r="EI231" s="6508"/>
      <c r="EJ231" s="6508"/>
      <c r="EK231" s="6508"/>
      <c r="EL231" s="6508"/>
      <c r="EM231" s="6508"/>
      <c r="EN231" s="6508"/>
      <c r="EO231" s="6508"/>
      <c r="EP231" s="6508"/>
      <c r="EQ231" s="6508"/>
      <c r="ER231" s="6508"/>
      <c r="ES231" s="6508"/>
      <c r="ET231" s="6508"/>
      <c r="EU231" s="6508"/>
      <c r="EV231" s="6508"/>
      <c r="EW231" s="6508"/>
      <c r="EX231" s="6508"/>
      <c r="EY231" s="6508"/>
      <c r="EZ231" s="6508"/>
      <c r="FA231" s="6508"/>
      <c r="FB231" s="6508"/>
      <c r="FC231" s="6508"/>
      <c r="FD231" s="6508"/>
      <c r="FE231" s="2102"/>
      <c r="FF231" s="2110"/>
      <c r="FG231" s="2111"/>
      <c r="FH231" s="2112"/>
      <c r="FI231" s="2112"/>
      <c r="FJ231" s="2111"/>
      <c r="FK231" s="2111"/>
      <c r="FL231" s="2112"/>
      <c r="FM231" s="2112"/>
      <c r="FN231" s="2111"/>
      <c r="FO231" s="2111"/>
      <c r="FP231" s="2112"/>
      <c r="FQ231" s="2112"/>
      <c r="FR231" s="2111"/>
      <c r="FS231" s="2111"/>
      <c r="FT231" s="2112"/>
      <c r="FU231" s="2111"/>
      <c r="FV231" s="2111"/>
      <c r="FW231" s="2112"/>
      <c r="FX231" s="2112"/>
      <c r="FY231" s="2111"/>
      <c r="FZ231" s="2111"/>
      <c r="GA231" s="2111"/>
      <c r="GB231" s="2111"/>
      <c r="GC231" s="2113"/>
      <c r="GD231" t="str">
        <f t="shared" ref="GD231:GD235" si="4040">IF(OR(FV231&lt;0,FS231&lt;0,FO231&lt;0,FK231&lt;0,FG231&lt;0,Z231 &lt;&gt; AZ231+AT231+AA231+AB231), "wrong", "ok")</f>
        <v>ok</v>
      </c>
      <c r="GQ231" s="1728"/>
      <c r="GR231" s="1728"/>
      <c r="GS231" s="1728"/>
      <c r="GT231" s="1728"/>
      <c r="GU231" s="1728"/>
      <c r="GV231" s="1728"/>
      <c r="GW231" s="1728"/>
      <c r="GX231" s="1728"/>
      <c r="GY231" s="6577"/>
      <c r="GZ231" s="6550" t="s">
        <v>630</v>
      </c>
      <c r="HA231" s="6551"/>
      <c r="HB231" s="6551"/>
      <c r="HC231" s="6551"/>
      <c r="HD231" s="6551"/>
      <c r="HE231" s="6552"/>
      <c r="HF231" s="1926"/>
      <c r="HG231" s="1927"/>
      <c r="HH231" s="6545"/>
      <c r="HI231" s="6548"/>
      <c r="HJ231" s="2213" t="str">
        <f>الاعدادات!$D$14</f>
        <v>2023 وما قبلها</v>
      </c>
      <c r="HK231" s="1882"/>
      <c r="HL231" s="1882"/>
      <c r="HM231" s="1883"/>
      <c r="HN231" s="1884"/>
      <c r="HO231" s="1884"/>
      <c r="HP231" s="1885"/>
      <c r="HQ231" s="1883"/>
      <c r="HR231" s="1885"/>
      <c r="HS231" s="1882"/>
      <c r="HT231" s="1886"/>
      <c r="HU231" s="1887"/>
      <c r="HV231" s="1882"/>
      <c r="HW231" s="1882"/>
      <c r="HX231" s="1888">
        <f>HW231+HV231+HS231+HR231+HQ231+HP231+HO231+HN231+HM231+HL231+HK231</f>
        <v>0</v>
      </c>
      <c r="HY231" s="1883"/>
      <c r="HZ231" s="1885"/>
      <c r="IA231" s="1889"/>
      <c r="IB231" s="1890"/>
      <c r="IC231" s="1891"/>
      <c r="ID231" s="1892">
        <f t="shared" ref="ID231:ID232" si="4041">SUM(IA231:IC231)</f>
        <v>0</v>
      </c>
      <c r="IE231" s="1887"/>
      <c r="IF231" s="1893"/>
      <c r="IG231" s="1894"/>
      <c r="IH231" s="1895"/>
      <c r="II231" s="1896"/>
      <c r="IJ231" s="1897"/>
      <c r="IK231" s="1898"/>
      <c r="IL231" s="1899">
        <f t="shared" ref="IL231:IL232" si="4042">IK231+IJ231+II231+IH231+IG231+IF231</f>
        <v>0</v>
      </c>
      <c r="IM231" s="1900"/>
      <c r="IN231" s="1901"/>
      <c r="IO231" s="1902"/>
      <c r="IP231" s="1878">
        <f t="shared" ref="IP231:IP234" si="4043">IO231+IN231+IM231</f>
        <v>0</v>
      </c>
      <c r="IQ231" s="1903"/>
      <c r="IR231" s="1904">
        <f>IQ231+IP231+IL231+IE231+ID231</f>
        <v>0</v>
      </c>
      <c r="IS231" s="1883"/>
      <c r="IT231" s="1884"/>
      <c r="IU231" s="1884"/>
      <c r="IV231" s="1884"/>
      <c r="IW231" s="1885"/>
      <c r="IX231" s="1888">
        <f t="shared" ref="IX231:IX234" si="4044">SUM(IS231:IW231)</f>
        <v>0</v>
      </c>
      <c r="IY231" s="1882"/>
      <c r="IZ231" s="1728"/>
      <c r="JA231" s="1728"/>
      <c r="JB231" s="1728"/>
      <c r="JC231" s="1728"/>
      <c r="JD231" s="1728"/>
      <c r="JE231" s="1728"/>
      <c r="JF231" s="1728"/>
      <c r="JG231" s="1728"/>
      <c r="JH231" s="1728"/>
      <c r="JI231" s="1728"/>
    </row>
    <row r="232" spans="1:269" ht="36.75" customHeight="1" thickBot="1">
      <c r="A232" s="6492"/>
      <c r="B232" s="6493" t="str" cm="1">
        <f t="array" ref="B232">_xlfn.XLOOKUP(1, (INDEX(التشكيل_القديم!$L$54:$S$92, ,6)=$A230) * (INDEX(التشكيل_القديم!$L$54:$S$92, ,7)="عضو يسار"), INDEX(التشكيل_القديم!$L$54:$S$92, ,2))</f>
        <v>احمد حسن احمد إبراهيم القاضي</v>
      </c>
      <c r="C232" s="6493"/>
      <c r="D232" s="6493"/>
      <c r="E232" s="6493"/>
      <c r="F232" s="6493"/>
      <c r="G232" s="6493"/>
      <c r="H232" s="2170" cm="1">
        <f t="array" ref="H232">_xlfn.XLOOKUP(1, (INDEX(التشكيل_القديم!$L$54:$S$92, ,6)=$A230) * (INDEX(التشكيل_القديم!$L$54:$S$92, ,7)="عضو يسار"), INDEX(التشكيل_القديم!$L$54:$S$92, ,3))</f>
        <v>0</v>
      </c>
      <c r="I232" s="2171" t="str" cm="1">
        <f t="array" ref="I232">_xlfn.XLOOKUP(1, (INDEX(التشكيل_القديم!$L$54:$S$92, ,6)=$A230) * (INDEX(التشكيل_القديم!$L$54:$S$92, ,7)="عضو يسار"), INDEX(التشكيل_القديم!$L$54:$S$92, ,4))</f>
        <v>ب</v>
      </c>
      <c r="J232" s="6495"/>
      <c r="K232" s="6235"/>
      <c r="L232" s="2186" t="str">
        <f>الاعدادات!$D$14</f>
        <v>2023 وما قبلها</v>
      </c>
      <c r="M232" s="2098">
        <v>0</v>
      </c>
      <c r="N232" s="1997"/>
      <c r="O232" s="1997"/>
      <c r="P232" s="1997"/>
      <c r="Q232" s="1997"/>
      <c r="R232" s="1997"/>
      <c r="S232" s="1997"/>
      <c r="T232" s="1997"/>
      <c r="U232" s="1997"/>
      <c r="V232" s="2099"/>
      <c r="W232" s="1997"/>
      <c r="X232" s="1997"/>
      <c r="Y232" s="2133"/>
      <c r="Z232" s="2188">
        <f t="shared" ref="Z232:Z235" si="4045">Y232+X232+U232+T232+S232+R232+Q232+P232+O232+N232+M232-W232</f>
        <v>0</v>
      </c>
      <c r="AA232" s="2098"/>
      <c r="AB232" s="1999"/>
      <c r="AC232" s="2031">
        <f>SUM(BE232:BK232,BE239:BK239,CN232:CT232,CN239:CT239,DW232:EC232,DW239:EC239)</f>
        <v>0</v>
      </c>
      <c r="AD232" s="2025">
        <f>SUM(BL232:BV232,BL239:BV239,CU232:DE232,CU239:DE239,ED232:EN232,ED239:EN239)</f>
        <v>0</v>
      </c>
      <c r="AE232" s="2002">
        <f>BW232+DF232+BW239+DF239+EO232+EO239</f>
        <v>0</v>
      </c>
      <c r="AF232" s="2172">
        <f>SUM(AC232:AE232)</f>
        <v>0</v>
      </c>
      <c r="AG232" s="2002">
        <f>BY232+DH232+BY239+DH239+EQ232+EQ239</f>
        <v>0</v>
      </c>
      <c r="AH232" s="2173">
        <f>BZ232+BZ239+DI232+DI239+ER232+ER239</f>
        <v>0</v>
      </c>
      <c r="AI232" s="2174">
        <f>CA232+DJ232+CA239+DJ239+ES232+ES239</f>
        <v>0</v>
      </c>
      <c r="AJ232" s="2002">
        <f>CB232+DK232+CB239+DK239+ET232+ET239</f>
        <v>0</v>
      </c>
      <c r="AK232" s="2026">
        <f>CC232+DL232+CC239+DL239+EU232+EU239</f>
        <v>0</v>
      </c>
      <c r="AL232" s="2027">
        <f>CD232+DM232+CD239+DM239+EV232+EV239</f>
        <v>0</v>
      </c>
      <c r="AM232" s="2175">
        <f>CE232+DN232+CE239+DN239+EW232+EW239</f>
        <v>0</v>
      </c>
      <c r="AN232" s="2176">
        <f>SUM(AH232:AM232)</f>
        <v>0</v>
      </c>
      <c r="AO232" s="2028">
        <f>CF232+DO232+CF239+DO239+EX232+EX239</f>
        <v>0</v>
      </c>
      <c r="AP232" s="2177">
        <f>CG232+DP232+CG239+DP239+EY232+EY239</f>
        <v>0</v>
      </c>
      <c r="AQ232" s="2029">
        <f>CH232+DQ232+DQ239+CH239+EZ232+EZ239</f>
        <v>0</v>
      </c>
      <c r="AR232" s="2178">
        <f>SUM(AO232:AQ232)</f>
        <v>0</v>
      </c>
      <c r="AS232" s="2177">
        <f>CI232+DR232+CI239+DR239+FA232+FA239</f>
        <v>0</v>
      </c>
      <c r="AT232" s="2179">
        <f>AS232+AR232+AN232+AG232+AF232</f>
        <v>0</v>
      </c>
      <c r="AU232" s="2124"/>
      <c r="AV232" s="2002">
        <f>CK232+DT232+CK239+DT239+FC232+FC239</f>
        <v>0</v>
      </c>
      <c r="AW232" s="2002">
        <f>CL232+DU232+CL239+DU239+FD232+FD239</f>
        <v>0</v>
      </c>
      <c r="AX232" s="2127"/>
      <c r="AY232" s="2130"/>
      <c r="AZ232" s="2000">
        <f>AY232+AX232+AW232+AV232+AU232</f>
        <v>0</v>
      </c>
      <c r="BA232" s="2001"/>
      <c r="BB232" s="2189">
        <f>AZ232+AT232+AA232-Z232+AB232</f>
        <v>0</v>
      </c>
      <c r="BC232" s="67"/>
      <c r="BD232" s="2186" t="str">
        <f>الاعدادات!$D$14</f>
        <v>2023 وما قبلها</v>
      </c>
      <c r="BE232" s="82"/>
      <c r="BF232" s="83"/>
      <c r="BG232" s="83"/>
      <c r="BH232" s="103"/>
      <c r="BI232" s="84"/>
      <c r="BJ232" s="84"/>
      <c r="BK232" s="85"/>
      <c r="BL232" s="86"/>
      <c r="BM232" s="87"/>
      <c r="BN232" s="87"/>
      <c r="BO232" s="88"/>
      <c r="BP232" s="88"/>
      <c r="BQ232" s="88"/>
      <c r="BR232" s="88"/>
      <c r="BS232" s="88"/>
      <c r="BT232" s="88"/>
      <c r="BU232" s="88"/>
      <c r="BV232" s="88"/>
      <c r="BW232" s="89"/>
      <c r="BX232" s="77">
        <f t="shared" ref="BX232:BX234" si="4046">SUM(BE232:BW232)</f>
        <v>0</v>
      </c>
      <c r="BY232" s="90"/>
      <c r="BZ232" s="855"/>
      <c r="CA232" s="91"/>
      <c r="CB232" s="92"/>
      <c r="CC232" s="93"/>
      <c r="CD232" s="94"/>
      <c r="CE232" s="95"/>
      <c r="CF232" s="96"/>
      <c r="CG232" s="97"/>
      <c r="CH232" s="98"/>
      <c r="CI232" s="99"/>
      <c r="CJ232" s="79">
        <f t="shared" ref="CJ232:CJ233" si="4047">SUM(BX232:CI232)</f>
        <v>0</v>
      </c>
      <c r="CK232" s="104"/>
      <c r="CL232" s="92"/>
      <c r="CM232" s="857"/>
      <c r="CN232" s="101"/>
      <c r="CO232" s="83"/>
      <c r="CP232" s="83"/>
      <c r="CQ232" s="84"/>
      <c r="CR232" s="84"/>
      <c r="CS232" s="84"/>
      <c r="CT232" s="85"/>
      <c r="CU232" s="86"/>
      <c r="CV232" s="87"/>
      <c r="CW232" s="87"/>
      <c r="CX232" s="88"/>
      <c r="CY232" s="88"/>
      <c r="CZ232" s="88"/>
      <c r="DA232" s="88"/>
      <c r="DB232" s="88"/>
      <c r="DC232" s="88"/>
      <c r="DD232" s="88"/>
      <c r="DE232" s="88"/>
      <c r="DF232" s="89"/>
      <c r="DG232" s="77">
        <f>DF232+DE232+CX232+CW232+CV232+CU232+CT232+CS232+CR232+CQ232+CP232+CO232+CN232+DD232+DC232+DB232+DA232+CZ232+CY232</f>
        <v>0</v>
      </c>
      <c r="DH232" s="90"/>
      <c r="DI232" s="855"/>
      <c r="DJ232" s="91"/>
      <c r="DK232" s="92"/>
      <c r="DL232" s="93"/>
      <c r="DM232" s="94"/>
      <c r="DN232" s="95"/>
      <c r="DO232" s="96"/>
      <c r="DP232" s="97"/>
      <c r="DQ232" s="98"/>
      <c r="DR232" s="99"/>
      <c r="DS232" s="81">
        <f t="shared" ref="DS232" si="4048">SUM(DG232:DR232)</f>
        <v>0</v>
      </c>
      <c r="DT232" s="104"/>
      <c r="DU232" s="92"/>
      <c r="DV232" s="864"/>
      <c r="DW232" s="101"/>
      <c r="DX232" s="83"/>
      <c r="DY232" s="83"/>
      <c r="DZ232" s="84"/>
      <c r="EA232" s="84"/>
      <c r="EB232" s="84"/>
      <c r="EC232" s="85"/>
      <c r="ED232" s="86"/>
      <c r="EE232" s="87"/>
      <c r="EF232" s="87"/>
      <c r="EG232" s="88"/>
      <c r="EH232" s="88"/>
      <c r="EI232" s="88"/>
      <c r="EJ232" s="88"/>
      <c r="EK232" s="88"/>
      <c r="EL232" s="88"/>
      <c r="EM232" s="88"/>
      <c r="EN232" s="88"/>
      <c r="EO232" s="89"/>
      <c r="EP232" s="77">
        <f t="shared" ref="EP232:EP234" si="4049">EO232+EN232+EG232+EF232+EE232+ED232+EC232+EB232+EA232+DZ232+DY232+DX232+DW232+EM232+EL232+EK232+EJ232+EI232+EH232</f>
        <v>0</v>
      </c>
      <c r="EQ232" s="90"/>
      <c r="ER232" s="855"/>
      <c r="ES232" s="91"/>
      <c r="ET232" s="92"/>
      <c r="EU232" s="93"/>
      <c r="EV232" s="94"/>
      <c r="EW232" s="95"/>
      <c r="EX232" s="96"/>
      <c r="EY232" s="97"/>
      <c r="EZ232" s="98"/>
      <c r="FA232" s="99"/>
      <c r="FB232" s="81">
        <f t="shared" ref="FB232" si="4050">SUM(EP232:FA232)</f>
        <v>0</v>
      </c>
      <c r="FC232" s="104"/>
      <c r="FD232" s="92"/>
      <c r="FE232" s="864"/>
      <c r="FF232" s="2181" t="str">
        <f>الاعدادات!$D$14</f>
        <v>2023 وما قبلها</v>
      </c>
      <c r="FG232" s="2182">
        <f t="shared" ref="FG232:FG235" si="4051">AN232+AG232-FH232-FI232</f>
        <v>0</v>
      </c>
      <c r="FH232" s="2104"/>
      <c r="FI232" s="2104"/>
      <c r="FJ232" s="2184">
        <f t="shared" ref="FJ232:FJ235" si="4052">SUM(FG232:FI232)</f>
        <v>0</v>
      </c>
      <c r="FK232" s="2182">
        <f t="shared" ref="FK232:FK235" si="4053">AU232-FM232-FL232</f>
        <v>0</v>
      </c>
      <c r="FL232" s="2104"/>
      <c r="FM232" s="2104"/>
      <c r="FN232" s="2184">
        <f t="shared" ref="FN232:FN235" si="4054">SUM(FK232:FM232)</f>
        <v>0</v>
      </c>
      <c r="FO232" s="2182">
        <f t="shared" ref="FO232:FO235" si="4055">AV232-FQ232-FP232</f>
        <v>0</v>
      </c>
      <c r="FP232" s="2104"/>
      <c r="FQ232" s="2105"/>
      <c r="FR232" s="2184">
        <f t="shared" ref="FR232:FR236" si="4056">FQ232+FP232+FO232</f>
        <v>0</v>
      </c>
      <c r="FS232" s="2182">
        <f t="shared" ref="FS232:FS235" si="4057">AW232-FT232</f>
        <v>0</v>
      </c>
      <c r="FT232" s="2104"/>
      <c r="FU232" s="2184">
        <f t="shared" ref="FU232:FU235" si="4058">SUM(FS232:FT232)</f>
        <v>0</v>
      </c>
      <c r="FV232" s="2182">
        <f t="shared" ref="FV232:FV235" si="4059">AY232+AX232-FX232-FW232</f>
        <v>0</v>
      </c>
      <c r="FW232" s="2104"/>
      <c r="FX232" s="2104"/>
      <c r="FY232" s="2184">
        <f t="shared" ref="FY232:FY235" si="4060">SUM(FV232:FX232)</f>
        <v>0</v>
      </c>
      <c r="FZ232" s="2182">
        <f t="shared" ref="FZ232:FZ236" si="4061">FG232+FK232+FO232+FS232+FV232</f>
        <v>0</v>
      </c>
      <c r="GA232" s="2185">
        <f t="shared" ref="GA232:GA236" si="4062">FH232+FL232+FP232+FW232+FT232</f>
        <v>0</v>
      </c>
      <c r="GB232" s="2185">
        <f t="shared" ref="GB232:GB236" si="4063">FX232+FQ232+FM232+FI232</f>
        <v>0</v>
      </c>
      <c r="GC232" s="2184">
        <f t="shared" ref="GC232:GC236" si="4064">SUM(FZ232:GB232)</f>
        <v>0</v>
      </c>
      <c r="GD232" t="str">
        <f t="shared" si="4040"/>
        <v>ok</v>
      </c>
      <c r="GQ232" s="1728"/>
      <c r="GR232" s="1728"/>
      <c r="GS232" s="1728"/>
      <c r="GT232" s="1728"/>
      <c r="GU232" s="1728"/>
      <c r="GV232" s="1728"/>
      <c r="GW232" s="1728"/>
      <c r="GX232" s="1728"/>
      <c r="GY232" s="6577"/>
      <c r="GZ232" s="6550" t="s">
        <v>631</v>
      </c>
      <c r="HA232" s="6551"/>
      <c r="HB232" s="6551"/>
      <c r="HC232" s="6551"/>
      <c r="HD232" s="6551"/>
      <c r="HE232" s="6552"/>
      <c r="HF232" s="1926"/>
      <c r="HG232" s="1928" t="s">
        <v>33</v>
      </c>
      <c r="HH232" s="6545"/>
      <c r="HI232" s="6548"/>
      <c r="HJ232" s="2213">
        <f>الاعدادات!$D$15</f>
        <v>2024</v>
      </c>
      <c r="HK232" s="1882"/>
      <c r="HL232" s="1882"/>
      <c r="HM232" s="1883"/>
      <c r="HN232" s="1884"/>
      <c r="HO232" s="1884"/>
      <c r="HP232" s="1885"/>
      <c r="HQ232" s="1883"/>
      <c r="HR232" s="1885"/>
      <c r="HS232" s="1882"/>
      <c r="HT232" s="1886"/>
      <c r="HU232" s="1887"/>
      <c r="HV232" s="1882"/>
      <c r="HW232" s="1882"/>
      <c r="HX232" s="1888">
        <f>HW232+HV232+HS232+HR232+HQ232+HP232+HO232+HN232+HM232+HL232+HK232</f>
        <v>0</v>
      </c>
      <c r="HY232" s="1883"/>
      <c r="HZ232" s="1885"/>
      <c r="IA232" s="1889"/>
      <c r="IB232" s="1890"/>
      <c r="IC232" s="1891"/>
      <c r="ID232" s="1892">
        <f t="shared" si="4041"/>
        <v>0</v>
      </c>
      <c r="IE232" s="1887"/>
      <c r="IF232" s="1893"/>
      <c r="IG232" s="1894"/>
      <c r="IH232" s="1895"/>
      <c r="II232" s="1896"/>
      <c r="IJ232" s="1897"/>
      <c r="IK232" s="1898"/>
      <c r="IL232" s="1899">
        <f t="shared" si="4042"/>
        <v>0</v>
      </c>
      <c r="IM232" s="1900"/>
      <c r="IN232" s="1901"/>
      <c r="IO232" s="1902"/>
      <c r="IP232" s="1878">
        <f t="shared" si="4043"/>
        <v>0</v>
      </c>
      <c r="IQ232" s="1903"/>
      <c r="IR232" s="1904">
        <f>IQ232+IP232+IL232+IE232+ID232</f>
        <v>0</v>
      </c>
      <c r="IS232" s="1883"/>
      <c r="IT232" s="1884"/>
      <c r="IU232" s="1884"/>
      <c r="IV232" s="1884"/>
      <c r="IW232" s="1885"/>
      <c r="IX232" s="1888">
        <f t="shared" si="4044"/>
        <v>0</v>
      </c>
      <c r="IY232" s="1882"/>
      <c r="IZ232" s="1728"/>
      <c r="JA232" s="1728"/>
      <c r="JB232" s="1728"/>
      <c r="JC232" s="1728"/>
      <c r="JD232" s="1728"/>
      <c r="JE232" s="1728"/>
      <c r="JF232" s="1728"/>
      <c r="JG232" s="1728"/>
      <c r="JH232" s="1728"/>
      <c r="JI232" s="1728"/>
    </row>
    <row r="233" spans="1:269" ht="36.75" customHeight="1" thickBot="1">
      <c r="A233" s="6492"/>
      <c r="B233" s="6493" t="str" cm="1">
        <f t="array" ref="B233">IFERROR(_xlfn.XLOOKUP(1, (INDEX(التشكيل_القديم!$L$54:$S$92, ,6)=$A230) * (INDEX(التشكيل_القديم!$L$54:$S$92, ,7)="عضو يسار اليسار"), INDEX(التشكيل_القديم!$L$54:$S$92, ,2)),"")</f>
        <v/>
      </c>
      <c r="C233" s="6493"/>
      <c r="D233" s="6493"/>
      <c r="E233" s="6493"/>
      <c r="F233" s="6493"/>
      <c r="G233" s="6493"/>
      <c r="H233" s="2170" t="str" cm="1">
        <f t="array" ref="H233">IF(B233&lt;&gt;"",_xlfn.XLOOKUP(1, (INDEX(التشكيل_القديم!$L$54:$S$92, ,6)=$A230) * (INDEX(التشكيل_القديم!$L$54:$S$92, ,7)="عضو يسار اليسار"), INDEX(التشكيل_القديم!$L$54:$S$92, ,3)),"")</f>
        <v/>
      </c>
      <c r="I233" s="2171" t="str" cm="1">
        <f t="array" ref="I233">IF(B233&lt;&gt;"",_xlfn.XLOOKUP(1, (INDEX(التشكيل_القديم!$L$54:$S$92, ,6)=$A230) * (INDEX(التشكيل_القديم!$L$54:$S$92, ,7)="عضو يسار اليسار"), INDEX(التشكيل_القديم!$L$54:$S$92, ,4)),"")</f>
        <v/>
      </c>
      <c r="J233" s="6495"/>
      <c r="K233" s="6235"/>
      <c r="L233" s="2187">
        <f>الاعدادات!$D$15</f>
        <v>2024</v>
      </c>
      <c r="M233" s="73">
        <v>0</v>
      </c>
      <c r="N233" s="64"/>
      <c r="O233" s="64"/>
      <c r="P233" s="64"/>
      <c r="Q233" s="64"/>
      <c r="R233" s="64"/>
      <c r="S233" s="64"/>
      <c r="T233" s="64"/>
      <c r="U233" s="64"/>
      <c r="V233" s="74"/>
      <c r="W233" s="64"/>
      <c r="X233" s="64"/>
      <c r="Y233" s="2134"/>
      <c r="Z233" s="62">
        <f t="shared" si="4045"/>
        <v>0</v>
      </c>
      <c r="AA233" s="73"/>
      <c r="AB233" s="63"/>
      <c r="AC233" s="2031">
        <f t="shared" ref="AC233" si="4065">SUM(BE233:BK233,BE240:BK240,CN233:CT233,CN240:CT240,DW233:EC233,DW240:EC240)</f>
        <v>0</v>
      </c>
      <c r="AD233" s="2025">
        <f t="shared" ref="AD233:AD235" si="4066">SUM(BL233:BV233,BL240:BV240,CU233:DE233,CU240:DE240,ED233:EN233,ED240:EN240)</f>
        <v>0</v>
      </c>
      <c r="AE233" s="2002">
        <f t="shared" ref="AE233:AE235" si="4067">BW233+DF233+BW240+DF240+EO233+EO240</f>
        <v>0</v>
      </c>
      <c r="AF233" s="2172">
        <f t="shared" ref="AF233:AF235" si="4068">SUM(AC233:AE233)</f>
        <v>0</v>
      </c>
      <c r="AG233" s="2002">
        <f t="shared" ref="AG233:AG235" si="4069">BY233+DH233+BY240+DH240+EQ233+EQ240</f>
        <v>0</v>
      </c>
      <c r="AH233" s="2173">
        <f t="shared" ref="AH233:AH235" si="4070">BZ233+BZ240+DI233+DI240+ER233+ER240</f>
        <v>0</v>
      </c>
      <c r="AI233" s="2174">
        <f t="shared" ref="AI233:AI235" si="4071">CA233+DJ233+CA240+DJ240+ES233+ES240</f>
        <v>0</v>
      </c>
      <c r="AJ233" s="2002">
        <f t="shared" ref="AJ233:AJ235" si="4072">CB233+DK233+CB240+DK240+ET233+ET240</f>
        <v>0</v>
      </c>
      <c r="AK233" s="2026">
        <f t="shared" ref="AK233:AK235" si="4073">CC233+DL233+CC240+DL240+EU233+EU240</f>
        <v>0</v>
      </c>
      <c r="AL233" s="2027">
        <f t="shared" ref="AL233:AL235" si="4074">CD233+DM233+CD240+DM240+EV233+EV240</f>
        <v>0</v>
      </c>
      <c r="AM233" s="2175">
        <f t="shared" ref="AM233:AM235" si="4075">CE233+DN233+CE240+DN240+EW233+EW240</f>
        <v>0</v>
      </c>
      <c r="AN233" s="2176">
        <f t="shared" ref="AN233:AN234" si="4076">SUM(AH233:AM233)</f>
        <v>0</v>
      </c>
      <c r="AO233" s="2028">
        <f t="shared" ref="AO233:AO235" si="4077">CF233+DO233+CF240+DO240+EX233+EX240</f>
        <v>0</v>
      </c>
      <c r="AP233" s="2177">
        <f t="shared" ref="AP233:AP235" si="4078">CG233+DP233+CG240+DP240+EY233+EY240</f>
        <v>0</v>
      </c>
      <c r="AQ233" s="2029">
        <f t="shared" ref="AQ233:AQ235" si="4079">CH233+DQ233+DQ240+CH240+EZ233+EZ240</f>
        <v>0</v>
      </c>
      <c r="AR233" s="2178">
        <f t="shared" ref="AR233:AR235" si="4080">SUM(AO233:AQ233)</f>
        <v>0</v>
      </c>
      <c r="AS233" s="2177">
        <f t="shared" ref="AS233:AS235" si="4081">CI233+DR233+CI240+DR240+FA233+FA240</f>
        <v>0</v>
      </c>
      <c r="AT233" s="2180">
        <f>AS233+AR233+AN233+AG233+AF233</f>
        <v>0</v>
      </c>
      <c r="AU233" s="2125"/>
      <c r="AV233" s="2002">
        <f t="shared" ref="AV233:AV235" si="4082">CK233+DT233+CK240+DT240+FC233+FC240</f>
        <v>0</v>
      </c>
      <c r="AW233" s="2002">
        <f t="shared" ref="AW233:AW235" si="4083">CL233+DU233+CL240+DU240+FD233+FD240</f>
        <v>0</v>
      </c>
      <c r="AX233" s="2128"/>
      <c r="AY233" s="2131"/>
      <c r="AZ233" s="65">
        <f t="shared" ref="AZ233:AZ235" si="4084">AY233+AX233+AW233+AV233+AU233</f>
        <v>0</v>
      </c>
      <c r="BA233" s="66"/>
      <c r="BB233" s="2189">
        <f t="shared" ref="BB233:BB235" si="4085">AZ233+AT233+AA233-Z233+AB233</f>
        <v>0</v>
      </c>
      <c r="BC233" s="67"/>
      <c r="BD233" s="2187">
        <f>الاعدادات!$D$15</f>
        <v>2024</v>
      </c>
      <c r="BE233" s="82"/>
      <c r="BF233" s="83"/>
      <c r="BG233" s="83"/>
      <c r="BH233" s="84"/>
      <c r="BI233" s="84"/>
      <c r="BJ233" s="84"/>
      <c r="BK233" s="85"/>
      <c r="BL233" s="86"/>
      <c r="BM233" s="87"/>
      <c r="BN233" s="87"/>
      <c r="BO233" s="88"/>
      <c r="BP233" s="88"/>
      <c r="BQ233" s="88"/>
      <c r="BR233" s="88"/>
      <c r="BS233" s="88"/>
      <c r="BT233" s="88"/>
      <c r="BU233" s="88"/>
      <c r="BV233" s="88"/>
      <c r="BW233" s="89"/>
      <c r="BX233" s="77">
        <f t="shared" si="4046"/>
        <v>0</v>
      </c>
      <c r="BY233" s="90"/>
      <c r="BZ233" s="855"/>
      <c r="CA233" s="91"/>
      <c r="CB233" s="92"/>
      <c r="CC233" s="93"/>
      <c r="CD233" s="94"/>
      <c r="CE233" s="95"/>
      <c r="CF233" s="96"/>
      <c r="CG233" s="97"/>
      <c r="CH233" s="98"/>
      <c r="CI233" s="99"/>
      <c r="CJ233" s="79">
        <f t="shared" si="4047"/>
        <v>0</v>
      </c>
      <c r="CK233" s="104"/>
      <c r="CL233" s="92"/>
      <c r="CM233" s="857"/>
      <c r="CN233" s="101"/>
      <c r="CO233" s="83"/>
      <c r="CP233" s="83"/>
      <c r="CQ233" s="84"/>
      <c r="CR233" s="84"/>
      <c r="CS233" s="84"/>
      <c r="CT233" s="85"/>
      <c r="CU233" s="86"/>
      <c r="CV233" s="87"/>
      <c r="CW233" s="87"/>
      <c r="CX233" s="88"/>
      <c r="CY233" s="88"/>
      <c r="CZ233" s="88"/>
      <c r="DA233" s="88"/>
      <c r="DB233" s="88"/>
      <c r="DC233" s="88"/>
      <c r="DD233" s="88"/>
      <c r="DE233" s="88"/>
      <c r="DF233" s="89"/>
      <c r="DG233" s="77">
        <f t="shared" ref="DG233" si="4086">DF233+DE233+CX233+CW233+CV233+CU233+CT233+CS233+CR233+CQ233+CP233+CO233+CN233+DD233+DC233+DB233+DA233+CZ233+CY233</f>
        <v>0</v>
      </c>
      <c r="DH233" s="90"/>
      <c r="DI233" s="855"/>
      <c r="DJ233" s="91"/>
      <c r="DK233" s="92"/>
      <c r="DL233" s="93"/>
      <c r="DM233" s="94"/>
      <c r="DN233" s="95"/>
      <c r="DO233" s="96"/>
      <c r="DP233" s="97"/>
      <c r="DQ233" s="98"/>
      <c r="DR233" s="99"/>
      <c r="DS233" s="81">
        <f>SUM(DG233:DR233)</f>
        <v>0</v>
      </c>
      <c r="DT233" s="104"/>
      <c r="DU233" s="92"/>
      <c r="DV233" s="864"/>
      <c r="DW233" s="101"/>
      <c r="DX233" s="83"/>
      <c r="DY233" s="83"/>
      <c r="DZ233" s="84"/>
      <c r="EA233" s="84"/>
      <c r="EB233" s="84"/>
      <c r="EC233" s="85"/>
      <c r="ED233" s="86"/>
      <c r="EE233" s="87"/>
      <c r="EF233" s="87"/>
      <c r="EG233" s="88"/>
      <c r="EH233" s="88"/>
      <c r="EI233" s="88"/>
      <c r="EJ233" s="88"/>
      <c r="EK233" s="88"/>
      <c r="EL233" s="88"/>
      <c r="EM233" s="88"/>
      <c r="EN233" s="88"/>
      <c r="EO233" s="89"/>
      <c r="EP233" s="77">
        <f t="shared" si="4049"/>
        <v>0</v>
      </c>
      <c r="EQ233" s="90"/>
      <c r="ER233" s="855"/>
      <c r="ES233" s="91"/>
      <c r="ET233" s="92"/>
      <c r="EU233" s="93"/>
      <c r="EV233" s="94"/>
      <c r="EW233" s="95"/>
      <c r="EX233" s="96"/>
      <c r="EY233" s="97"/>
      <c r="EZ233" s="98"/>
      <c r="FA233" s="99"/>
      <c r="FB233" s="81">
        <f>SUM(EP233:FA233)</f>
        <v>0</v>
      </c>
      <c r="FC233" s="104"/>
      <c r="FD233" s="92"/>
      <c r="FE233" s="864"/>
      <c r="FF233" s="2183">
        <f>الاعدادات!$D$15</f>
        <v>2024</v>
      </c>
      <c r="FG233" s="68">
        <f t="shared" si="4051"/>
        <v>0</v>
      </c>
      <c r="FH233" s="69"/>
      <c r="FI233" s="69"/>
      <c r="FJ233" s="70">
        <f t="shared" si="4052"/>
        <v>0</v>
      </c>
      <c r="FK233" s="68">
        <f t="shared" si="4053"/>
        <v>0</v>
      </c>
      <c r="FL233" s="69"/>
      <c r="FM233" s="69"/>
      <c r="FN233" s="70">
        <f t="shared" si="4054"/>
        <v>0</v>
      </c>
      <c r="FO233" s="68">
        <f t="shared" si="4055"/>
        <v>0</v>
      </c>
      <c r="FP233" s="69"/>
      <c r="FQ233" s="71"/>
      <c r="FR233" s="70">
        <f t="shared" si="4056"/>
        <v>0</v>
      </c>
      <c r="FS233" s="68">
        <f t="shared" si="4057"/>
        <v>0</v>
      </c>
      <c r="FT233" s="69"/>
      <c r="FU233" s="70">
        <f t="shared" si="4058"/>
        <v>0</v>
      </c>
      <c r="FV233" s="68">
        <f t="shared" si="4059"/>
        <v>0</v>
      </c>
      <c r="FW233" s="69"/>
      <c r="FX233" s="69"/>
      <c r="FY233" s="70">
        <f t="shared" si="4060"/>
        <v>0</v>
      </c>
      <c r="FZ233" s="68">
        <f t="shared" si="4061"/>
        <v>0</v>
      </c>
      <c r="GA233" s="72">
        <f t="shared" si="4062"/>
        <v>0</v>
      </c>
      <c r="GB233" s="72">
        <f t="shared" si="4063"/>
        <v>0</v>
      </c>
      <c r="GC233" s="70">
        <f t="shared" si="4064"/>
        <v>0</v>
      </c>
      <c r="GD233" t="str">
        <f t="shared" si="4040"/>
        <v>ok</v>
      </c>
      <c r="GQ233" s="1728"/>
      <c r="GR233" s="1728"/>
      <c r="GS233" s="1728"/>
      <c r="GT233" s="1728"/>
      <c r="GU233" s="1728"/>
      <c r="GV233" s="1728"/>
      <c r="GW233" s="1728"/>
      <c r="GX233" s="1728"/>
      <c r="GY233" s="6577"/>
      <c r="GZ233" s="6550" t="s">
        <v>632</v>
      </c>
      <c r="HA233" s="6551"/>
      <c r="HB233" s="6551"/>
      <c r="HC233" s="6551"/>
      <c r="HD233" s="6551"/>
      <c r="HE233" s="6552"/>
      <c r="HF233" s="1926"/>
      <c r="HG233" s="1927" t="s">
        <v>33</v>
      </c>
      <c r="HH233" s="6545"/>
      <c r="HI233" s="6548"/>
      <c r="HJ233" s="2213">
        <f>الاعدادات!$D$16</f>
        <v>2025</v>
      </c>
      <c r="HK233" s="1882"/>
      <c r="HL233" s="1882"/>
      <c r="HM233" s="1883"/>
      <c r="HN233" s="1884"/>
      <c r="HO233" s="1884"/>
      <c r="HP233" s="1885"/>
      <c r="HQ233" s="1883"/>
      <c r="HR233" s="1885"/>
      <c r="HS233" s="1882"/>
      <c r="HT233" s="1886"/>
      <c r="HU233" s="1887"/>
      <c r="HV233" s="1882"/>
      <c r="HW233" s="1882"/>
      <c r="HX233" s="1888">
        <f>HW233+HV233+HT233+HS233+HR233+HQ233+HP233+HO233+HN233+HM233+HL233+HK233</f>
        <v>0</v>
      </c>
      <c r="HY233" s="1883"/>
      <c r="HZ233" s="1885"/>
      <c r="IA233" s="1905"/>
      <c r="IB233" s="1890"/>
      <c r="IC233" s="1891"/>
      <c r="ID233" s="1892">
        <f>SUM(IA233:IC233)</f>
        <v>0</v>
      </c>
      <c r="IE233" s="1887"/>
      <c r="IF233" s="1893"/>
      <c r="IG233" s="1894"/>
      <c r="IH233" s="1895"/>
      <c r="II233" s="1896"/>
      <c r="IJ233" s="1897"/>
      <c r="IK233" s="1898"/>
      <c r="IL233" s="1899">
        <f>IK233+IJ233+II233+IH233+IG233+IF233</f>
        <v>0</v>
      </c>
      <c r="IM233" s="1900"/>
      <c r="IN233" s="1901"/>
      <c r="IO233" s="1902"/>
      <c r="IP233" s="1878">
        <f t="shared" si="4043"/>
        <v>0</v>
      </c>
      <c r="IQ233" s="1903"/>
      <c r="IR233" s="1904">
        <f>IQ233+IP233+IL233+IE233+ID233</f>
        <v>0</v>
      </c>
      <c r="IS233" s="1883"/>
      <c r="IT233" s="1884"/>
      <c r="IU233" s="1884"/>
      <c r="IV233" s="1884"/>
      <c r="IW233" s="1885"/>
      <c r="IX233" s="1888">
        <f t="shared" si="4044"/>
        <v>0</v>
      </c>
      <c r="IY233" s="1882"/>
      <c r="IZ233" s="1728"/>
      <c r="JA233" s="1728"/>
      <c r="JB233" s="1728"/>
      <c r="JC233" s="1728"/>
      <c r="JD233" s="1728"/>
      <c r="JE233" s="1728"/>
      <c r="JF233" s="1728"/>
      <c r="JG233" s="1728"/>
      <c r="JH233" s="1728"/>
      <c r="JI233" s="1728"/>
    </row>
    <row r="234" spans="1:269" ht="36.75" customHeight="1" thickBot="1">
      <c r="A234" s="6492"/>
      <c r="B234" s="6487" t="str" cm="1">
        <f t="array" ref="B234">IFERROR(_xlfn.XLOOKUP(1, (INDEX(التشكيل_القديم!$L$54:$S$92, ,6)=$A230) * (INDEX(التشكيل_القديم!$L$54:$S$92, ,7)="عضو يسار يسار اليسار"), INDEX(التشكيل_القديم!$L$54:$S$92, ,2)),"")</f>
        <v/>
      </c>
      <c r="C234" s="6487"/>
      <c r="D234" s="6487"/>
      <c r="E234" s="6487"/>
      <c r="F234" s="6487"/>
      <c r="G234" s="6487"/>
      <c r="H234" s="6485"/>
      <c r="I234" s="105"/>
      <c r="J234" s="6495"/>
      <c r="K234" s="6235"/>
      <c r="L234" s="2187">
        <f>الاعدادات!$D$16</f>
        <v>2025</v>
      </c>
      <c r="M234" s="73">
        <v>1</v>
      </c>
      <c r="N234" s="64"/>
      <c r="O234" s="64"/>
      <c r="P234" s="64"/>
      <c r="Q234" s="64"/>
      <c r="R234" s="64"/>
      <c r="S234" s="64"/>
      <c r="T234" s="64"/>
      <c r="U234" s="64"/>
      <c r="V234" s="74"/>
      <c r="W234" s="64"/>
      <c r="X234" s="64"/>
      <c r="Y234" s="2134"/>
      <c r="Z234" s="62">
        <f t="shared" si="4045"/>
        <v>1</v>
      </c>
      <c r="AA234" s="73"/>
      <c r="AB234" s="63"/>
      <c r="AC234" s="2031">
        <f>SUM(BE234:BK234,BE241:BK241,CN234:CT234,CN241:CT241,DW234:EC234,DW241:EC241)</f>
        <v>0</v>
      </c>
      <c r="AD234" s="2025">
        <f t="shared" si="4066"/>
        <v>0</v>
      </c>
      <c r="AE234" s="2002">
        <f t="shared" si="4067"/>
        <v>0</v>
      </c>
      <c r="AF234" s="2172">
        <f t="shared" si="4068"/>
        <v>0</v>
      </c>
      <c r="AG234" s="2002">
        <f t="shared" si="4069"/>
        <v>0</v>
      </c>
      <c r="AH234" s="2173">
        <f t="shared" si="4070"/>
        <v>0</v>
      </c>
      <c r="AI234" s="2174">
        <f t="shared" si="4071"/>
        <v>0</v>
      </c>
      <c r="AJ234" s="2002">
        <f t="shared" si="4072"/>
        <v>0</v>
      </c>
      <c r="AK234" s="2026">
        <f t="shared" si="4073"/>
        <v>0</v>
      </c>
      <c r="AL234" s="2027">
        <f t="shared" si="4074"/>
        <v>0</v>
      </c>
      <c r="AM234" s="2175">
        <f t="shared" si="4075"/>
        <v>0</v>
      </c>
      <c r="AN234" s="2176">
        <f t="shared" si="4076"/>
        <v>0</v>
      </c>
      <c r="AO234" s="2028">
        <f t="shared" si="4077"/>
        <v>0</v>
      </c>
      <c r="AP234" s="2177">
        <f t="shared" si="4078"/>
        <v>0</v>
      </c>
      <c r="AQ234" s="2029">
        <f t="shared" si="4079"/>
        <v>0</v>
      </c>
      <c r="AR234" s="2178">
        <f t="shared" si="4080"/>
        <v>0</v>
      </c>
      <c r="AS234" s="2177">
        <f t="shared" si="4081"/>
        <v>0</v>
      </c>
      <c r="AT234" s="65">
        <f t="shared" ref="AT234:AT235" si="4087">AS234+AR234+AN234+AG234+AF234</f>
        <v>0</v>
      </c>
      <c r="AU234" s="2125"/>
      <c r="AV234" s="2002">
        <f t="shared" si="4082"/>
        <v>0</v>
      </c>
      <c r="AW234" s="2002">
        <f t="shared" si="4083"/>
        <v>0</v>
      </c>
      <c r="AX234" s="2128"/>
      <c r="AY234" s="2131"/>
      <c r="AZ234" s="65">
        <f t="shared" si="4084"/>
        <v>0</v>
      </c>
      <c r="BA234" s="66"/>
      <c r="BB234" s="2189">
        <f t="shared" si="4085"/>
        <v>-1</v>
      </c>
      <c r="BC234" s="67"/>
      <c r="BD234" s="2187">
        <f>الاعدادات!$D$16</f>
        <v>2025</v>
      </c>
      <c r="BE234" s="82"/>
      <c r="BF234" s="83"/>
      <c r="BG234" s="83"/>
      <c r="BH234" s="84"/>
      <c r="BI234" s="84"/>
      <c r="BJ234" s="84"/>
      <c r="BK234" s="85"/>
      <c r="BL234" s="86"/>
      <c r="BM234" s="87"/>
      <c r="BN234" s="87"/>
      <c r="BO234" s="88"/>
      <c r="BP234" s="88"/>
      <c r="BQ234" s="88"/>
      <c r="BR234" s="88"/>
      <c r="BS234" s="88"/>
      <c r="BT234" s="88"/>
      <c r="BU234" s="88"/>
      <c r="BV234" s="88"/>
      <c r="BW234" s="89"/>
      <c r="BX234" s="77">
        <f t="shared" si="4046"/>
        <v>0</v>
      </c>
      <c r="BY234" s="90"/>
      <c r="BZ234" s="855"/>
      <c r="CA234" s="91"/>
      <c r="CB234" s="92"/>
      <c r="CC234" s="93"/>
      <c r="CD234" s="94"/>
      <c r="CE234" s="95"/>
      <c r="CF234" s="96"/>
      <c r="CG234" s="97"/>
      <c r="CH234" s="98"/>
      <c r="CI234" s="99"/>
      <c r="CJ234" s="79">
        <f>SUM(BX234:CI234)</f>
        <v>0</v>
      </c>
      <c r="CK234" s="104"/>
      <c r="CL234" s="92"/>
      <c r="CM234" s="857"/>
      <c r="CN234" s="101"/>
      <c r="CO234" s="83"/>
      <c r="CP234" s="83"/>
      <c r="CQ234" s="84"/>
      <c r="CR234" s="84"/>
      <c r="CS234" s="84"/>
      <c r="CT234" s="85"/>
      <c r="CU234" s="86"/>
      <c r="CV234" s="87"/>
      <c r="CW234" s="87"/>
      <c r="CX234" s="88"/>
      <c r="CY234" s="88"/>
      <c r="CZ234" s="88"/>
      <c r="DA234" s="88"/>
      <c r="DB234" s="88"/>
      <c r="DC234" s="88"/>
      <c r="DD234" s="88"/>
      <c r="DE234" s="88"/>
      <c r="DF234" s="89"/>
      <c r="DG234" s="77">
        <f>DF234+DE234+CX234+CW234+CV234+CU234+CT234+CS234+CR234+CQ234+CP234+CO234+CN234+DD234+DC234+DB234+DA234+CZ234+CY234</f>
        <v>0</v>
      </c>
      <c r="DH234" s="90"/>
      <c r="DI234" s="855"/>
      <c r="DJ234" s="91"/>
      <c r="DK234" s="92"/>
      <c r="DL234" s="93"/>
      <c r="DM234" s="94"/>
      <c r="DN234" s="95"/>
      <c r="DO234" s="96"/>
      <c r="DP234" s="97"/>
      <c r="DQ234" s="98"/>
      <c r="DR234" s="99"/>
      <c r="DS234" s="81">
        <f>SUM(DG234:DR234)</f>
        <v>0</v>
      </c>
      <c r="DT234" s="104"/>
      <c r="DU234" s="92"/>
      <c r="DV234" s="864"/>
      <c r="DW234" s="101"/>
      <c r="DX234" s="83"/>
      <c r="DY234" s="83"/>
      <c r="DZ234" s="84"/>
      <c r="EA234" s="84"/>
      <c r="EB234" s="84"/>
      <c r="EC234" s="85"/>
      <c r="ED234" s="86"/>
      <c r="EE234" s="87"/>
      <c r="EF234" s="87"/>
      <c r="EG234" s="88"/>
      <c r="EH234" s="88"/>
      <c r="EI234" s="88"/>
      <c r="EJ234" s="88"/>
      <c r="EK234" s="88"/>
      <c r="EL234" s="88"/>
      <c r="EM234" s="88"/>
      <c r="EN234" s="88"/>
      <c r="EO234" s="89"/>
      <c r="EP234" s="77">
        <f t="shared" si="4049"/>
        <v>0</v>
      </c>
      <c r="EQ234" s="90"/>
      <c r="ER234" s="855"/>
      <c r="ES234" s="91"/>
      <c r="ET234" s="92"/>
      <c r="EU234" s="93"/>
      <c r="EV234" s="94"/>
      <c r="EW234" s="95"/>
      <c r="EX234" s="96"/>
      <c r="EY234" s="97"/>
      <c r="EZ234" s="98"/>
      <c r="FA234" s="99"/>
      <c r="FB234" s="81">
        <f>SUM(EP234:FA234)</f>
        <v>0</v>
      </c>
      <c r="FC234" s="104"/>
      <c r="FD234" s="92"/>
      <c r="FE234" s="864"/>
      <c r="FF234" s="2183">
        <f>الاعدادات!$D$16</f>
        <v>2025</v>
      </c>
      <c r="FG234" s="68">
        <f t="shared" si="4051"/>
        <v>0</v>
      </c>
      <c r="FH234" s="69"/>
      <c r="FI234" s="69"/>
      <c r="FJ234" s="70">
        <f t="shared" si="4052"/>
        <v>0</v>
      </c>
      <c r="FK234" s="68">
        <f t="shared" si="4053"/>
        <v>0</v>
      </c>
      <c r="FL234" s="69"/>
      <c r="FM234" s="69"/>
      <c r="FN234" s="70">
        <f t="shared" si="4054"/>
        <v>0</v>
      </c>
      <c r="FO234" s="68">
        <f t="shared" si="4055"/>
        <v>0</v>
      </c>
      <c r="FP234" s="69"/>
      <c r="FQ234" s="71"/>
      <c r="FR234" s="70">
        <f t="shared" si="4056"/>
        <v>0</v>
      </c>
      <c r="FS234" s="68">
        <f t="shared" si="4057"/>
        <v>0</v>
      </c>
      <c r="FT234" s="69"/>
      <c r="FU234" s="70">
        <f t="shared" si="4058"/>
        <v>0</v>
      </c>
      <c r="FV234" s="68">
        <f t="shared" si="4059"/>
        <v>0</v>
      </c>
      <c r="FW234" s="69"/>
      <c r="FX234" s="69"/>
      <c r="FY234" s="70">
        <f t="shared" si="4060"/>
        <v>0</v>
      </c>
      <c r="FZ234" s="68">
        <f t="shared" si="4061"/>
        <v>0</v>
      </c>
      <c r="GA234" s="72">
        <f t="shared" si="4062"/>
        <v>0</v>
      </c>
      <c r="GB234" s="72">
        <f t="shared" si="4063"/>
        <v>0</v>
      </c>
      <c r="GC234" s="70">
        <f t="shared" si="4064"/>
        <v>0</v>
      </c>
      <c r="GD234" t="str">
        <f t="shared" si="4040"/>
        <v>wrong</v>
      </c>
      <c r="GQ234" s="1728"/>
      <c r="GR234" s="1728"/>
      <c r="GS234" s="1728"/>
      <c r="GT234" s="1728"/>
      <c r="GU234" s="1728"/>
      <c r="GV234" s="1728"/>
      <c r="GW234" s="1728"/>
      <c r="GX234" s="1728"/>
      <c r="GY234" s="6578"/>
      <c r="GZ234" s="6582"/>
      <c r="HA234" s="6583"/>
      <c r="HB234" s="6583"/>
      <c r="HC234" s="6583"/>
      <c r="HD234" s="6583"/>
      <c r="HE234" s="6584"/>
      <c r="HF234" s="1732"/>
      <c r="HG234" s="1732"/>
      <c r="HH234" s="6546"/>
      <c r="HI234" s="6549"/>
      <c r="HJ234" s="2213">
        <f>الاعدادات!$D$17</f>
        <v>2026</v>
      </c>
      <c r="HK234" s="1906"/>
      <c r="HL234" s="1906"/>
      <c r="HM234" s="1907"/>
      <c r="HN234" s="1908"/>
      <c r="HO234" s="1908"/>
      <c r="HP234" s="1909"/>
      <c r="HQ234" s="1907"/>
      <c r="HR234" s="1909"/>
      <c r="HS234" s="1906"/>
      <c r="HT234" s="1886"/>
      <c r="HU234" s="1887"/>
      <c r="HV234" s="1906"/>
      <c r="HW234" s="1906"/>
      <c r="HX234" s="1910">
        <f>HW234+HV234+HS234+HR234+HQ234+HP234+HO234+HN234+HM234+HL234+HK234</f>
        <v>0</v>
      </c>
      <c r="HY234" s="1907"/>
      <c r="HZ234" s="1909"/>
      <c r="IA234" s="1911"/>
      <c r="IB234" s="1912"/>
      <c r="IC234" s="1913"/>
      <c r="ID234" s="1892">
        <f>SUM(IA234:IC234)</f>
        <v>0</v>
      </c>
      <c r="IE234" s="1887"/>
      <c r="IF234" s="1914"/>
      <c r="IG234" s="1915"/>
      <c r="IH234" s="1916"/>
      <c r="II234" s="1917"/>
      <c r="IJ234" s="1918"/>
      <c r="IK234" s="1898"/>
      <c r="IL234" s="1899">
        <f>IK234+IJ234+II234+IH234+IG234+IF234</f>
        <v>0</v>
      </c>
      <c r="IM234" s="1919"/>
      <c r="IN234" s="1920"/>
      <c r="IO234" s="1921"/>
      <c r="IP234" s="1878">
        <f t="shared" si="4043"/>
        <v>0</v>
      </c>
      <c r="IQ234" s="1903"/>
      <c r="IR234" s="1904">
        <f>IQ234+IP234+IL234+IE234+ID234</f>
        <v>0</v>
      </c>
      <c r="IS234" s="1907"/>
      <c r="IT234" s="1908"/>
      <c r="IU234" s="1908"/>
      <c r="IV234" s="1908"/>
      <c r="IW234" s="1909"/>
      <c r="IX234" s="1910">
        <f t="shared" si="4044"/>
        <v>0</v>
      </c>
      <c r="IY234" s="1906"/>
      <c r="IZ234" s="1728"/>
      <c r="JA234" s="1728"/>
      <c r="JB234" s="1728"/>
      <c r="JC234" s="1728"/>
      <c r="JD234" s="1728"/>
      <c r="JE234" s="1728"/>
      <c r="JF234" s="1728"/>
      <c r="JG234" s="1728"/>
      <c r="JH234" s="1728"/>
      <c r="JI234" s="1728"/>
    </row>
    <row r="235" spans="1:269" ht="36.75" customHeight="1" thickBot="1">
      <c r="A235" s="6492"/>
      <c r="B235" s="6487" t="str" cm="1">
        <f t="array" ref="B235">IFERROR(_xlfn.XLOOKUP(1, (INDEX(التشكيل_القديم!$L$54:$S$92, ,6)=$A230) * (INDEX(التشكيل_القديم!$L$54:$S$92, ,7)="عضو يسار يسار يسار اليسار"), INDEX(التشكيل_القديم!$L$54:$S$92, ,2)),"")</f>
        <v/>
      </c>
      <c r="C235" s="6487"/>
      <c r="D235" s="6487"/>
      <c r="E235" s="6487"/>
      <c r="F235" s="6487"/>
      <c r="G235" s="6487"/>
      <c r="H235" s="6486"/>
      <c r="I235" s="105"/>
      <c r="J235" s="6495"/>
      <c r="K235" s="6235"/>
      <c r="L235" s="2187">
        <f>الاعدادات!$D$17</f>
        <v>2026</v>
      </c>
      <c r="M235" s="106">
        <v>242</v>
      </c>
      <c r="N235" s="107"/>
      <c r="O235" s="107"/>
      <c r="P235" s="107"/>
      <c r="Q235" s="107"/>
      <c r="R235" s="107"/>
      <c r="S235" s="107"/>
      <c r="T235" s="107"/>
      <c r="U235" s="107"/>
      <c r="V235" s="108"/>
      <c r="W235" s="107"/>
      <c r="X235" s="107"/>
      <c r="Y235" s="2135"/>
      <c r="Z235" s="62">
        <f t="shared" si="4045"/>
        <v>242</v>
      </c>
      <c r="AA235" s="109"/>
      <c r="AB235" s="110"/>
      <c r="AC235" s="2031">
        <f t="shared" ref="AC235" si="4088">SUM(BE235:BK235,BE242:BK242,CN235:CT235,CN242:CT242,DW235:EC235,DW242:EC242)</f>
        <v>0</v>
      </c>
      <c r="AD235" s="2025">
        <f t="shared" si="4066"/>
        <v>0</v>
      </c>
      <c r="AE235" s="2002">
        <f t="shared" si="4067"/>
        <v>0</v>
      </c>
      <c r="AF235" s="2172">
        <f t="shared" si="4068"/>
        <v>0</v>
      </c>
      <c r="AG235" s="2002">
        <f t="shared" si="4069"/>
        <v>0</v>
      </c>
      <c r="AH235" s="2173">
        <f t="shared" si="4070"/>
        <v>0</v>
      </c>
      <c r="AI235" s="2174">
        <f t="shared" si="4071"/>
        <v>0</v>
      </c>
      <c r="AJ235" s="2002">
        <f t="shared" si="4072"/>
        <v>0</v>
      </c>
      <c r="AK235" s="2026">
        <f t="shared" si="4073"/>
        <v>0</v>
      </c>
      <c r="AL235" s="2027">
        <f t="shared" si="4074"/>
        <v>0</v>
      </c>
      <c r="AM235" s="2175">
        <f t="shared" si="4075"/>
        <v>0</v>
      </c>
      <c r="AN235" s="2176">
        <f>SUM(AH235:AM235)</f>
        <v>0</v>
      </c>
      <c r="AO235" s="2028">
        <f t="shared" si="4077"/>
        <v>0</v>
      </c>
      <c r="AP235" s="2177">
        <f t="shared" si="4078"/>
        <v>0</v>
      </c>
      <c r="AQ235" s="2029">
        <f t="shared" si="4079"/>
        <v>0</v>
      </c>
      <c r="AR235" s="2178">
        <f t="shared" si="4080"/>
        <v>0</v>
      </c>
      <c r="AS235" s="2177">
        <f t="shared" si="4081"/>
        <v>0</v>
      </c>
      <c r="AT235" s="65">
        <f t="shared" si="4087"/>
        <v>0</v>
      </c>
      <c r="AU235" s="2126"/>
      <c r="AV235" s="2002">
        <f t="shared" si="4082"/>
        <v>0</v>
      </c>
      <c r="AW235" s="2002">
        <f t="shared" si="4083"/>
        <v>0</v>
      </c>
      <c r="AX235" s="2129"/>
      <c r="AY235" s="2132"/>
      <c r="AZ235" s="65">
        <f t="shared" si="4084"/>
        <v>0</v>
      </c>
      <c r="BA235" s="113"/>
      <c r="BB235" s="2189">
        <f t="shared" si="4085"/>
        <v>-242</v>
      </c>
      <c r="BC235" s="67"/>
      <c r="BD235" s="2187">
        <f>الاعدادات!$D$17</f>
        <v>2026</v>
      </c>
      <c r="BE235" s="117"/>
      <c r="BF235" s="118"/>
      <c r="BG235" s="118"/>
      <c r="BH235" s="119"/>
      <c r="BI235" s="119"/>
      <c r="BJ235" s="119"/>
      <c r="BK235" s="120"/>
      <c r="BL235" s="121"/>
      <c r="BM235" s="122"/>
      <c r="BN235" s="122"/>
      <c r="BO235" s="123"/>
      <c r="BP235" s="123"/>
      <c r="BQ235" s="123"/>
      <c r="BR235" s="123"/>
      <c r="BS235" s="123"/>
      <c r="BT235" s="123"/>
      <c r="BU235" s="123"/>
      <c r="BV235" s="123"/>
      <c r="BW235" s="124"/>
      <c r="BX235" s="77">
        <f>SUM(BE235:BW235)</f>
        <v>0</v>
      </c>
      <c r="BY235" s="126"/>
      <c r="BZ235" s="856"/>
      <c r="CA235" s="127"/>
      <c r="CB235" s="128"/>
      <c r="CC235" s="129"/>
      <c r="CD235" s="130"/>
      <c r="CE235" s="131"/>
      <c r="CF235" s="132"/>
      <c r="CG235" s="133"/>
      <c r="CH235" s="134"/>
      <c r="CI235" s="135"/>
      <c r="CJ235" s="79">
        <f>SUM(BX235:CI235)</f>
        <v>0</v>
      </c>
      <c r="CK235" s="137"/>
      <c r="CL235" s="128"/>
      <c r="CM235" s="858"/>
      <c r="CN235" s="139"/>
      <c r="CO235" s="118"/>
      <c r="CP235" s="118"/>
      <c r="CQ235" s="119"/>
      <c r="CR235" s="119"/>
      <c r="CS235" s="119"/>
      <c r="CT235" s="120"/>
      <c r="CU235" s="121"/>
      <c r="CV235" s="122"/>
      <c r="CW235" s="122"/>
      <c r="CX235" s="123"/>
      <c r="CY235" s="123"/>
      <c r="CZ235" s="123"/>
      <c r="DA235" s="123"/>
      <c r="DB235" s="123"/>
      <c r="DC235" s="123"/>
      <c r="DD235" s="123"/>
      <c r="DE235" s="123"/>
      <c r="DF235" s="124"/>
      <c r="DG235" s="125">
        <f t="shared" ref="DG235:DG236" si="4089">DF235+DE235+CX235+CW235+CV235+CU235+CT235+CS235+CR235+CQ235+CP235+CO235+CN235</f>
        <v>0</v>
      </c>
      <c r="DH235" s="126"/>
      <c r="DI235" s="856"/>
      <c r="DJ235" s="127"/>
      <c r="DK235" s="128"/>
      <c r="DL235" s="129"/>
      <c r="DM235" s="130"/>
      <c r="DN235" s="131"/>
      <c r="DO235" s="132"/>
      <c r="DP235" s="133"/>
      <c r="DQ235" s="134"/>
      <c r="DR235" s="135"/>
      <c r="DS235" s="140">
        <f>SUM(DG235:DR235)</f>
        <v>0</v>
      </c>
      <c r="DT235" s="137"/>
      <c r="DU235" s="128"/>
      <c r="DV235" s="865"/>
      <c r="DW235" s="139"/>
      <c r="DX235" s="118"/>
      <c r="DY235" s="118"/>
      <c r="DZ235" s="119"/>
      <c r="EA235" s="119"/>
      <c r="EB235" s="119"/>
      <c r="EC235" s="120"/>
      <c r="ED235" s="121"/>
      <c r="EE235" s="122"/>
      <c r="EF235" s="122"/>
      <c r="EG235" s="123"/>
      <c r="EH235" s="123"/>
      <c r="EI235" s="123"/>
      <c r="EJ235" s="123"/>
      <c r="EK235" s="123"/>
      <c r="EL235" s="123"/>
      <c r="EM235" s="123"/>
      <c r="EN235" s="123"/>
      <c r="EO235" s="124"/>
      <c r="EP235" s="77">
        <f>EO235+EN235+EG235+EF235+EE235+ED235+EC235+EB235+EA235+DZ235+DY235+DX235+DW235+EM235+EL235+EK235+EJ235+EI235+EH235</f>
        <v>0</v>
      </c>
      <c r="EQ235" s="126"/>
      <c r="ER235" s="856"/>
      <c r="ES235" s="127"/>
      <c r="ET235" s="128"/>
      <c r="EU235" s="129"/>
      <c r="EV235" s="130"/>
      <c r="EW235" s="131"/>
      <c r="EX235" s="132"/>
      <c r="EY235" s="133"/>
      <c r="EZ235" s="134"/>
      <c r="FA235" s="135"/>
      <c r="FB235" s="140">
        <f>SUM(EP235:FA235)</f>
        <v>0</v>
      </c>
      <c r="FC235" s="137"/>
      <c r="FD235" s="128"/>
      <c r="FE235" s="865"/>
      <c r="FF235" s="2183">
        <f>الاعدادات!$D$17</f>
        <v>2026</v>
      </c>
      <c r="FG235" s="68">
        <f t="shared" si="4051"/>
        <v>0</v>
      </c>
      <c r="FH235" s="69"/>
      <c r="FI235" s="69"/>
      <c r="FJ235" s="70">
        <f t="shared" si="4052"/>
        <v>0</v>
      </c>
      <c r="FK235" s="68">
        <f t="shared" si="4053"/>
        <v>0</v>
      </c>
      <c r="FL235" s="69"/>
      <c r="FM235" s="69"/>
      <c r="FN235" s="70">
        <f t="shared" si="4054"/>
        <v>0</v>
      </c>
      <c r="FO235" s="68">
        <f t="shared" si="4055"/>
        <v>0</v>
      </c>
      <c r="FP235" s="69"/>
      <c r="FQ235" s="71"/>
      <c r="FR235" s="70">
        <f t="shared" si="4056"/>
        <v>0</v>
      </c>
      <c r="FS235" s="68">
        <f t="shared" si="4057"/>
        <v>0</v>
      </c>
      <c r="FT235" s="69"/>
      <c r="FU235" s="70">
        <f t="shared" si="4058"/>
        <v>0</v>
      </c>
      <c r="FV235" s="68">
        <f t="shared" si="4059"/>
        <v>0</v>
      </c>
      <c r="FW235" s="69"/>
      <c r="FX235" s="69"/>
      <c r="FY235" s="70">
        <f t="shared" si="4060"/>
        <v>0</v>
      </c>
      <c r="FZ235" s="68">
        <f t="shared" si="4061"/>
        <v>0</v>
      </c>
      <c r="GA235" s="72">
        <f t="shared" si="4062"/>
        <v>0</v>
      </c>
      <c r="GB235" s="72">
        <f t="shared" si="4063"/>
        <v>0</v>
      </c>
      <c r="GC235" s="70">
        <f t="shared" si="4064"/>
        <v>0</v>
      </c>
      <c r="GD235" t="str">
        <f t="shared" si="4040"/>
        <v>wrong</v>
      </c>
      <c r="GQ235" s="1728"/>
      <c r="GR235" s="1728"/>
      <c r="GS235" s="1728"/>
      <c r="GT235" s="1728"/>
      <c r="GU235" s="1728"/>
      <c r="GV235" s="1728"/>
      <c r="GW235" s="1728"/>
      <c r="GX235" s="1728"/>
      <c r="GY235" s="1748" t="s">
        <v>181</v>
      </c>
      <c r="GZ235" s="1749"/>
      <c r="HA235" s="1749"/>
      <c r="HB235" s="1749"/>
      <c r="HC235" s="1749"/>
      <c r="HD235" s="1749"/>
      <c r="HE235" s="1749"/>
      <c r="HF235" s="1749"/>
      <c r="HG235" s="1749"/>
      <c r="HH235" s="1749"/>
      <c r="HI235" s="1749"/>
      <c r="HJ235" s="1922"/>
      <c r="HK235" s="2214">
        <f t="shared" ref="HK235:IC235" si="4090">SUM(HK230:HK234)</f>
        <v>0</v>
      </c>
      <c r="HL235" s="2214">
        <f t="shared" si="4090"/>
        <v>0</v>
      </c>
      <c r="HM235" s="2215">
        <f t="shared" si="4090"/>
        <v>0</v>
      </c>
      <c r="HN235" s="2216">
        <f t="shared" si="4090"/>
        <v>0</v>
      </c>
      <c r="HO235" s="2216">
        <f t="shared" si="4090"/>
        <v>0</v>
      </c>
      <c r="HP235" s="2216">
        <f t="shared" si="4090"/>
        <v>0</v>
      </c>
      <c r="HQ235" s="2217">
        <f t="shared" si="4090"/>
        <v>0</v>
      </c>
      <c r="HR235" s="2217">
        <f t="shared" si="4090"/>
        <v>0</v>
      </c>
      <c r="HS235" s="2217">
        <f t="shared" si="4090"/>
        <v>0</v>
      </c>
      <c r="HT235" s="2217">
        <f t="shared" si="4090"/>
        <v>0</v>
      </c>
      <c r="HU235" s="2217">
        <f t="shared" si="4090"/>
        <v>0</v>
      </c>
      <c r="HV235" s="2217">
        <f t="shared" si="4090"/>
        <v>0</v>
      </c>
      <c r="HW235" s="2217">
        <f t="shared" si="4090"/>
        <v>0</v>
      </c>
      <c r="HX235" s="2217">
        <f t="shared" si="4090"/>
        <v>0</v>
      </c>
      <c r="HY235" s="2217">
        <f t="shared" si="4090"/>
        <v>0</v>
      </c>
      <c r="HZ235" s="2218">
        <f t="shared" si="4090"/>
        <v>0</v>
      </c>
      <c r="IA235" s="2219">
        <f t="shared" si="4090"/>
        <v>0</v>
      </c>
      <c r="IB235" s="2220">
        <f t="shared" si="4090"/>
        <v>0</v>
      </c>
      <c r="IC235" s="2221">
        <f t="shared" si="4090"/>
        <v>0</v>
      </c>
      <c r="ID235" s="2222">
        <f>SUM(ID230:ID234)</f>
        <v>0</v>
      </c>
      <c r="IE235" s="2218">
        <f t="shared" ref="IE235:IK235" si="4091">SUM(IE230:IE234)</f>
        <v>0</v>
      </c>
      <c r="IF235" s="2223">
        <f t="shared" si="4091"/>
        <v>0</v>
      </c>
      <c r="IG235" s="2224">
        <f t="shared" si="4091"/>
        <v>0</v>
      </c>
      <c r="IH235" s="2225">
        <f t="shared" si="4091"/>
        <v>0</v>
      </c>
      <c r="II235" s="2226">
        <f t="shared" si="4091"/>
        <v>0</v>
      </c>
      <c r="IJ235" s="2227">
        <f t="shared" si="4091"/>
        <v>0</v>
      </c>
      <c r="IK235" s="2228">
        <f t="shared" si="4091"/>
        <v>0</v>
      </c>
      <c r="IL235" s="2229">
        <f t="shared" ref="IL235:IQ235" si="4092">SUM(IL230:IL234)</f>
        <v>0</v>
      </c>
      <c r="IM235" s="2230">
        <f t="shared" si="4092"/>
        <v>0</v>
      </c>
      <c r="IN235" s="2231">
        <f t="shared" si="4092"/>
        <v>0</v>
      </c>
      <c r="IO235" s="2232">
        <f t="shared" si="4092"/>
        <v>0</v>
      </c>
      <c r="IP235" s="2233">
        <f t="shared" si="4092"/>
        <v>0</v>
      </c>
      <c r="IQ235" s="2217">
        <f t="shared" si="4092"/>
        <v>0</v>
      </c>
      <c r="IR235" s="2217">
        <f>SUM(IR230:IR234)</f>
        <v>0</v>
      </c>
      <c r="IS235" s="2217">
        <f t="shared" ref="IS235:IW235" si="4093">SUM(IS230:IS234)</f>
        <v>0</v>
      </c>
      <c r="IT235" s="2217">
        <f t="shared" si="4093"/>
        <v>0</v>
      </c>
      <c r="IU235" s="2217">
        <f t="shared" si="4093"/>
        <v>0</v>
      </c>
      <c r="IV235" s="2217">
        <f t="shared" si="4093"/>
        <v>0</v>
      </c>
      <c r="IW235" s="2217">
        <f t="shared" si="4093"/>
        <v>0</v>
      </c>
      <c r="IX235" s="2217">
        <f>SUM(IX230:IX234)</f>
        <v>0</v>
      </c>
      <c r="IY235" s="1923"/>
      <c r="IZ235" s="1728"/>
      <c r="JA235" s="1728"/>
      <c r="JB235" s="1728"/>
      <c r="JC235" s="1728"/>
      <c r="JD235" s="1728"/>
      <c r="JE235" s="1728"/>
      <c r="JF235" s="1728"/>
      <c r="JG235" s="1728"/>
      <c r="JH235" s="1728"/>
      <c r="JI235" s="1728"/>
    </row>
    <row r="236" spans="1:269" ht="36.75" customHeight="1" thickBot="1">
      <c r="A236" s="6488"/>
      <c r="B236" s="6489"/>
      <c r="C236" s="6489"/>
      <c r="D236" s="6489"/>
      <c r="E236" s="6489"/>
      <c r="F236" s="6489"/>
      <c r="G236" s="6490"/>
      <c r="H236" s="2115"/>
      <c r="I236" s="2116"/>
      <c r="J236" s="2117"/>
      <c r="K236" s="2118"/>
      <c r="L236" s="2119" t="s">
        <v>181</v>
      </c>
      <c r="M236" s="2190">
        <f>SUM(M230:M235)</f>
        <v>243</v>
      </c>
      <c r="N236" s="2190">
        <f t="shared" ref="N236:U236" si="4094">SUM(N230:N235)</f>
        <v>0</v>
      </c>
      <c r="O236" s="2190">
        <f t="shared" si="4094"/>
        <v>0</v>
      </c>
      <c r="P236" s="2190">
        <f t="shared" si="4094"/>
        <v>0</v>
      </c>
      <c r="Q236" s="2190">
        <f t="shared" si="4094"/>
        <v>0</v>
      </c>
      <c r="R236" s="2190">
        <f t="shared" si="4094"/>
        <v>0</v>
      </c>
      <c r="S236" s="2190">
        <f t="shared" si="4094"/>
        <v>0</v>
      </c>
      <c r="T236" s="2190">
        <f t="shared" si="4094"/>
        <v>0</v>
      </c>
      <c r="U236" s="2190">
        <f t="shared" si="4094"/>
        <v>0</v>
      </c>
      <c r="V236" s="2120"/>
      <c r="W236" s="2190">
        <f t="shared" ref="W236:AG236" si="4095">SUM(W230:W235)</f>
        <v>0</v>
      </c>
      <c r="X236" s="2190">
        <f t="shared" si="4095"/>
        <v>0</v>
      </c>
      <c r="Y236" s="2190">
        <f t="shared" si="4095"/>
        <v>0</v>
      </c>
      <c r="Z236" s="2190">
        <f t="shared" si="4095"/>
        <v>243</v>
      </c>
      <c r="AA236" s="2190">
        <f t="shared" si="4095"/>
        <v>0</v>
      </c>
      <c r="AB236" s="2190">
        <f t="shared" si="4095"/>
        <v>0</v>
      </c>
      <c r="AC236" s="2190">
        <f t="shared" si="4095"/>
        <v>0</v>
      </c>
      <c r="AD236" s="2190">
        <f t="shared" si="4095"/>
        <v>0</v>
      </c>
      <c r="AE236" s="2190">
        <f t="shared" si="4095"/>
        <v>0</v>
      </c>
      <c r="AF236" s="2190">
        <f t="shared" si="4095"/>
        <v>0</v>
      </c>
      <c r="AG236" s="2190">
        <f t="shared" si="4095"/>
        <v>0</v>
      </c>
      <c r="AH236" s="2120"/>
      <c r="AI236" s="2190">
        <f t="shared" ref="AI236:BB236" si="4096">SUM(AI230:AI235)</f>
        <v>0</v>
      </c>
      <c r="AJ236" s="2190">
        <f t="shared" si="4096"/>
        <v>0</v>
      </c>
      <c r="AK236" s="2190">
        <f t="shared" si="4096"/>
        <v>0</v>
      </c>
      <c r="AL236" s="2190">
        <f t="shared" si="4096"/>
        <v>0</v>
      </c>
      <c r="AM236" s="2190">
        <f t="shared" si="4096"/>
        <v>0</v>
      </c>
      <c r="AN236" s="2190">
        <f t="shared" si="4096"/>
        <v>0</v>
      </c>
      <c r="AO236" s="2190">
        <f t="shared" si="4096"/>
        <v>0</v>
      </c>
      <c r="AP236" s="2190">
        <f t="shared" si="4096"/>
        <v>0</v>
      </c>
      <c r="AQ236" s="2190">
        <f t="shared" si="4096"/>
        <v>0</v>
      </c>
      <c r="AR236" s="2190">
        <f t="shared" si="4096"/>
        <v>0</v>
      </c>
      <c r="AS236" s="2190">
        <f t="shared" si="4096"/>
        <v>0</v>
      </c>
      <c r="AT236" s="2190">
        <f t="shared" si="4096"/>
        <v>0</v>
      </c>
      <c r="AU236" s="2190">
        <f t="shared" si="4096"/>
        <v>0</v>
      </c>
      <c r="AV236" s="2190">
        <f t="shared" si="4096"/>
        <v>0</v>
      </c>
      <c r="AW236" s="2190">
        <f t="shared" si="4096"/>
        <v>0</v>
      </c>
      <c r="AX236" s="2190">
        <f t="shared" si="4096"/>
        <v>0</v>
      </c>
      <c r="AY236" s="2190">
        <f t="shared" si="4096"/>
        <v>0</v>
      </c>
      <c r="AZ236" s="2190">
        <f t="shared" si="4096"/>
        <v>0</v>
      </c>
      <c r="BA236" s="2190">
        <f t="shared" si="4096"/>
        <v>0</v>
      </c>
      <c r="BB236" s="2191">
        <f t="shared" si="4096"/>
        <v>-243</v>
      </c>
      <c r="BC236" s="67"/>
      <c r="BD236" s="2009" t="s">
        <v>181</v>
      </c>
      <c r="BE236" s="840">
        <f t="shared" ref="BE236" si="4097">SUM(BE231:BE235)</f>
        <v>0</v>
      </c>
      <c r="BF236" s="841">
        <f t="shared" ref="BF236" si="4098">SUM(BF231:BF235)</f>
        <v>0</v>
      </c>
      <c r="BG236" s="841">
        <f t="shared" ref="BG236" si="4099">SUM(BG231:BG235)</f>
        <v>0</v>
      </c>
      <c r="BH236" s="841">
        <f t="shared" ref="BH236" si="4100">SUM(BH231:BH235)</f>
        <v>0</v>
      </c>
      <c r="BI236" s="841">
        <f t="shared" ref="BI236" si="4101">SUM(BI231:BI235)</f>
        <v>0</v>
      </c>
      <c r="BJ236" s="841">
        <f t="shared" ref="BJ236" si="4102">SUM(BJ231:BJ235)</f>
        <v>0</v>
      </c>
      <c r="BK236" s="841">
        <f t="shared" ref="BK236" si="4103">SUM(BK231:BK235)</f>
        <v>0</v>
      </c>
      <c r="BL236" s="841">
        <f t="shared" ref="BL236" si="4104">SUM(BL231:BL235)</f>
        <v>0</v>
      </c>
      <c r="BM236" s="841">
        <f t="shared" ref="BM236" si="4105">SUM(BM231:BM235)</f>
        <v>0</v>
      </c>
      <c r="BN236" s="841">
        <f t="shared" ref="BN236" si="4106">SUM(BN231:BN235)</f>
        <v>0</v>
      </c>
      <c r="BO236" s="841">
        <f t="shared" ref="BO236" si="4107">SUM(BO231:BO235)</f>
        <v>0</v>
      </c>
      <c r="BP236" s="841">
        <f t="shared" ref="BP236" si="4108">SUM(BP231:BP235)</f>
        <v>0</v>
      </c>
      <c r="BQ236" s="841">
        <f t="shared" ref="BQ236" si="4109">SUM(BQ231:BQ235)</f>
        <v>0</v>
      </c>
      <c r="BR236" s="841">
        <f t="shared" ref="BR236" si="4110">SUM(BR231:BR235)</f>
        <v>0</v>
      </c>
      <c r="BS236" s="841">
        <f t="shared" ref="BS236" si="4111">SUM(BS231:BS235)</f>
        <v>0</v>
      </c>
      <c r="BT236" s="841">
        <f t="shared" ref="BT236" si="4112">SUM(BT231:BT235)</f>
        <v>0</v>
      </c>
      <c r="BU236" s="841">
        <f t="shared" ref="BU236" si="4113">SUM(BU231:BU235)</f>
        <v>0</v>
      </c>
      <c r="BV236" s="841">
        <f t="shared" ref="BV236" si="4114">SUM(BV231:BV235)</f>
        <v>0</v>
      </c>
      <c r="BW236" s="841">
        <f t="shared" ref="BW236" si="4115">SUM(BW231:BW235)</f>
        <v>0</v>
      </c>
      <c r="BX236" s="77">
        <f t="shared" ref="BX236" si="4116">SUM(BE236:BW236)</f>
        <v>0</v>
      </c>
      <c r="BY236" s="841">
        <f t="shared" ref="BY236" si="4117">SUM(BY231:BY235)</f>
        <v>0</v>
      </c>
      <c r="BZ236" s="841">
        <f t="shared" ref="BZ236" si="4118">SUM(BZ231:BZ235)</f>
        <v>0</v>
      </c>
      <c r="CA236" s="841">
        <f t="shared" ref="CA236" si="4119">SUM(CA231:CA235)</f>
        <v>0</v>
      </c>
      <c r="CB236" s="841">
        <f t="shared" ref="CB236" si="4120">SUM(CB231:CB235)</f>
        <v>0</v>
      </c>
      <c r="CC236" s="841">
        <f t="shared" ref="CC236" si="4121">SUM(CC231:CC235)</f>
        <v>0</v>
      </c>
      <c r="CD236" s="841">
        <f t="shared" ref="CD236" si="4122">SUM(CD231:CD235)</f>
        <v>0</v>
      </c>
      <c r="CE236" s="841">
        <f t="shared" ref="CE236" si="4123">SUM(CE231:CE235)</f>
        <v>0</v>
      </c>
      <c r="CF236" s="841">
        <f t="shared" ref="CF236" si="4124">SUM(CF231:CF235)</f>
        <v>0</v>
      </c>
      <c r="CG236" s="841">
        <f t="shared" ref="CG236" si="4125">SUM(CG231:CG235)</f>
        <v>0</v>
      </c>
      <c r="CH236" s="2030">
        <f t="shared" ref="CH236" si="4126">SUM(CH231:CH235)</f>
        <v>0</v>
      </c>
      <c r="CI236" s="841">
        <f t="shared" ref="CI236" si="4127">SUM(CI231:CI235)</f>
        <v>0</v>
      </c>
      <c r="CJ236" s="841">
        <f t="shared" ref="CJ236" si="4128">SUM(CJ231:CJ235)</f>
        <v>0</v>
      </c>
      <c r="CK236" s="841">
        <f t="shared" ref="CK236" si="4129">SUM(CK231:CK235)</f>
        <v>0</v>
      </c>
      <c r="CL236" s="841">
        <f t="shared" ref="CL236" si="4130">SUM(CL231:CL235)</f>
        <v>0</v>
      </c>
      <c r="CM236" s="2192">
        <f t="shared" ref="CM236" si="4131">SUM(CM231:CM235)</f>
        <v>0</v>
      </c>
      <c r="CN236" s="840">
        <f t="shared" ref="CN236" si="4132">SUM(CN231:CN235)</f>
        <v>0</v>
      </c>
      <c r="CO236" s="841">
        <f t="shared" ref="CO236" si="4133">SUM(CO231:CO235)</f>
        <v>0</v>
      </c>
      <c r="CP236" s="841">
        <f t="shared" ref="CP236" si="4134">SUM(CP231:CP235)</f>
        <v>0</v>
      </c>
      <c r="CQ236" s="841">
        <f t="shared" ref="CQ236" si="4135">SUM(CQ231:CQ235)</f>
        <v>0</v>
      </c>
      <c r="CR236" s="841">
        <f t="shared" ref="CR236" si="4136">SUM(CR231:CR235)</f>
        <v>0</v>
      </c>
      <c r="CS236" s="841">
        <f t="shared" ref="CS236" si="4137">SUM(CS231:CS235)</f>
        <v>0</v>
      </c>
      <c r="CT236" s="841">
        <f t="shared" ref="CT236" si="4138">SUM(CT231:CT235)</f>
        <v>0</v>
      </c>
      <c r="CU236" s="841">
        <f t="shared" ref="CU236" si="4139">SUM(CU231:CU235)</f>
        <v>0</v>
      </c>
      <c r="CV236" s="841">
        <f t="shared" ref="CV236" si="4140">SUM(CV231:CV235)</f>
        <v>0</v>
      </c>
      <c r="CW236" s="841">
        <f t="shared" ref="CW236" si="4141">SUM(CW231:CW235)</f>
        <v>0</v>
      </c>
      <c r="CX236" s="841">
        <f t="shared" ref="CX236" si="4142">SUM(CX231:CX235)</f>
        <v>0</v>
      </c>
      <c r="CY236" s="841">
        <f t="shared" ref="CY236" si="4143">SUM(CY231:CY235)</f>
        <v>0</v>
      </c>
      <c r="CZ236" s="841">
        <f t="shared" ref="CZ236" si="4144">SUM(CZ231:CZ235)</f>
        <v>0</v>
      </c>
      <c r="DA236" s="841">
        <f t="shared" ref="DA236" si="4145">SUM(DA231:DA235)</f>
        <v>0</v>
      </c>
      <c r="DB236" s="841">
        <f t="shared" ref="DB236" si="4146">SUM(DB231:DB235)</f>
        <v>0</v>
      </c>
      <c r="DC236" s="841">
        <f t="shared" ref="DC236" si="4147">SUM(DC231:DC235)</f>
        <v>0</v>
      </c>
      <c r="DD236" s="841">
        <f t="shared" ref="DD236" si="4148">SUM(DD231:DD235)</f>
        <v>0</v>
      </c>
      <c r="DE236" s="841">
        <f t="shared" ref="DE236" si="4149">SUM(DE231:DE235)</f>
        <v>0</v>
      </c>
      <c r="DF236" s="841">
        <f t="shared" ref="DF236" si="4150">SUM(DF231:DF235)</f>
        <v>0</v>
      </c>
      <c r="DG236" s="842">
        <f t="shared" si="4089"/>
        <v>0</v>
      </c>
      <c r="DH236" s="841">
        <f>SUM(DH231:DH235)</f>
        <v>0</v>
      </c>
      <c r="DI236" s="841"/>
      <c r="DJ236" s="841">
        <f t="shared" ref="DJ236" si="4151">SUM(DJ231:DJ235)</f>
        <v>0</v>
      </c>
      <c r="DK236" s="841">
        <f t="shared" ref="DK236" si="4152">SUM(DK231:DK235)</f>
        <v>0</v>
      </c>
      <c r="DL236" s="841">
        <f t="shared" ref="DL236" si="4153">SUM(DL231:DL235)</f>
        <v>0</v>
      </c>
      <c r="DM236" s="841">
        <f t="shared" ref="DM236" si="4154">SUM(DM231:DM235)</f>
        <v>0</v>
      </c>
      <c r="DN236" s="841">
        <f t="shared" ref="DN236" si="4155">SUM(DN231:DN235)</f>
        <v>0</v>
      </c>
      <c r="DO236" s="841">
        <f t="shared" ref="DO236" si="4156">SUM(DO231:DO235)</f>
        <v>0</v>
      </c>
      <c r="DP236" s="841">
        <f t="shared" ref="DP236" si="4157">SUM(DP231:DP235)</f>
        <v>0</v>
      </c>
      <c r="DQ236" s="2030">
        <f t="shared" ref="DQ236" si="4158">SUM(DQ231:DQ235)</f>
        <v>0</v>
      </c>
      <c r="DR236" s="841">
        <f t="shared" ref="DR236" si="4159">SUM(DR231:DR235)</f>
        <v>0</v>
      </c>
      <c r="DS236" s="841">
        <f t="shared" ref="DS236" si="4160">SUM(DS231:DS235)</f>
        <v>0</v>
      </c>
      <c r="DT236" s="841">
        <f t="shared" ref="DT236" si="4161">SUM(DT231:DT235)</f>
        <v>0</v>
      </c>
      <c r="DU236" s="841">
        <f t="shared" ref="DU236" si="4162">SUM(DU231:DU235)</f>
        <v>0</v>
      </c>
      <c r="DV236" s="2193">
        <f t="shared" ref="DV236" si="4163">SUM(DV231:DV235)</f>
        <v>0</v>
      </c>
      <c r="DW236" s="840">
        <f t="shared" ref="DW236" si="4164">SUM(DW231:DW235)</f>
        <v>0</v>
      </c>
      <c r="DX236" s="841">
        <f t="shared" ref="DX236" si="4165">SUM(DX231:DX235)</f>
        <v>0</v>
      </c>
      <c r="DY236" s="841">
        <f t="shared" ref="DY236" si="4166">SUM(DY231:DY235)</f>
        <v>0</v>
      </c>
      <c r="DZ236" s="841">
        <f t="shared" ref="DZ236" si="4167">SUM(DZ231:DZ235)</f>
        <v>0</v>
      </c>
      <c r="EA236" s="841">
        <f t="shared" ref="EA236" si="4168">SUM(EA231:EA235)</f>
        <v>0</v>
      </c>
      <c r="EB236" s="841">
        <f t="shared" ref="EB236" si="4169">SUM(EB231:EB235)</f>
        <v>0</v>
      </c>
      <c r="EC236" s="841">
        <f t="shared" ref="EC236" si="4170">SUM(EC231:EC235)</f>
        <v>0</v>
      </c>
      <c r="ED236" s="841">
        <f t="shared" ref="ED236" si="4171">SUM(ED231:ED235)</f>
        <v>0</v>
      </c>
      <c r="EE236" s="841">
        <f t="shared" ref="EE236" si="4172">SUM(EE231:EE235)</f>
        <v>0</v>
      </c>
      <c r="EF236" s="841">
        <f t="shared" ref="EF236" si="4173">SUM(EF231:EF235)</f>
        <v>0</v>
      </c>
      <c r="EG236" s="841">
        <f t="shared" ref="EG236" si="4174">SUM(EG231:EG235)</f>
        <v>0</v>
      </c>
      <c r="EH236" s="841">
        <f t="shared" ref="EH236" si="4175">SUM(EH231:EH235)</f>
        <v>0</v>
      </c>
      <c r="EI236" s="841">
        <f t="shared" ref="EI236" si="4176">SUM(EI231:EI235)</f>
        <v>0</v>
      </c>
      <c r="EJ236" s="841">
        <f t="shared" ref="EJ236" si="4177">SUM(EJ231:EJ235)</f>
        <v>0</v>
      </c>
      <c r="EK236" s="841">
        <f t="shared" ref="EK236" si="4178">SUM(EK231:EK235)</f>
        <v>0</v>
      </c>
      <c r="EL236" s="841">
        <f t="shared" ref="EL236" si="4179">SUM(EL231:EL235)</f>
        <v>0</v>
      </c>
      <c r="EM236" s="841">
        <f t="shared" ref="EM236" si="4180">SUM(EM231:EM235)</f>
        <v>0</v>
      </c>
      <c r="EN236" s="841">
        <f t="shared" ref="EN236" si="4181">SUM(EN231:EN235)</f>
        <v>0</v>
      </c>
      <c r="EO236" s="841">
        <f t="shared" ref="EO236" si="4182">SUM(EO231:EO235)</f>
        <v>0</v>
      </c>
      <c r="EP236" s="842">
        <f t="shared" ref="EP236" si="4183">EO236+EN236+EG236+EF236+EE236+ED236+EC236+EB236+EA236+DZ236+DY236+DX236+DW236</f>
        <v>0</v>
      </c>
      <c r="EQ236" s="841">
        <f>SUM(EQ231:EQ235)</f>
        <v>0</v>
      </c>
      <c r="ER236" s="841"/>
      <c r="ES236" s="841">
        <f t="shared" ref="ES236" si="4184">SUM(ES231:ES235)</f>
        <v>0</v>
      </c>
      <c r="ET236" s="841">
        <f t="shared" ref="ET236" si="4185">SUM(ET231:ET235)</f>
        <v>0</v>
      </c>
      <c r="EU236" s="841">
        <f t="shared" ref="EU236" si="4186">SUM(EU231:EU235)</f>
        <v>0</v>
      </c>
      <c r="EV236" s="841">
        <f t="shared" ref="EV236" si="4187">SUM(EV231:EV235)</f>
        <v>0</v>
      </c>
      <c r="EW236" s="841">
        <f t="shared" ref="EW236" si="4188">SUM(EW231:EW235)</f>
        <v>0</v>
      </c>
      <c r="EX236" s="841">
        <f t="shared" ref="EX236" si="4189">SUM(EX231:EX235)</f>
        <v>0</v>
      </c>
      <c r="EY236" s="841">
        <f t="shared" ref="EY236" si="4190">SUM(EY231:EY235)</f>
        <v>0</v>
      </c>
      <c r="EZ236" s="2030">
        <f t="shared" ref="EZ236" si="4191">SUM(EZ231:EZ235)</f>
        <v>0</v>
      </c>
      <c r="FA236" s="841">
        <f t="shared" ref="FA236" si="4192">SUM(FA231:FA235)</f>
        <v>0</v>
      </c>
      <c r="FB236" s="841">
        <f t="shared" ref="FB236" si="4193">SUM(FB231:FB235)</f>
        <v>0</v>
      </c>
      <c r="FC236" s="841">
        <f t="shared" ref="FC236" si="4194">SUM(FC231:FC235)</f>
        <v>0</v>
      </c>
      <c r="FD236" s="841">
        <f t="shared" ref="FD236" si="4195">SUM(FD231:FD235)</f>
        <v>0</v>
      </c>
      <c r="FE236" s="2193">
        <f t="shared" ref="FE236" si="4196">SUM(FE231:FE235)</f>
        <v>0</v>
      </c>
      <c r="FF236" s="142" t="s">
        <v>106</v>
      </c>
      <c r="FG236" s="846">
        <f>SUM(FG230:FG235)</f>
        <v>0</v>
      </c>
      <c r="FH236" s="847">
        <f t="shared" ref="FH236:FQ236" si="4197">SUM(FH230:FH235)</f>
        <v>0</v>
      </c>
      <c r="FI236" s="847">
        <f t="shared" si="4197"/>
        <v>0</v>
      </c>
      <c r="FJ236" s="848">
        <f t="shared" si="4197"/>
        <v>0</v>
      </c>
      <c r="FK236" s="846">
        <f t="shared" si="4197"/>
        <v>0</v>
      </c>
      <c r="FL236" s="847">
        <f t="shared" si="4197"/>
        <v>0</v>
      </c>
      <c r="FM236" s="847">
        <f t="shared" si="4197"/>
        <v>0</v>
      </c>
      <c r="FN236" s="848">
        <f t="shared" si="4197"/>
        <v>0</v>
      </c>
      <c r="FO236" s="846">
        <f t="shared" si="4197"/>
        <v>0</v>
      </c>
      <c r="FP236" s="847">
        <f t="shared" si="4197"/>
        <v>0</v>
      </c>
      <c r="FQ236" s="848">
        <f t="shared" si="4197"/>
        <v>0</v>
      </c>
      <c r="FR236" s="849">
        <f t="shared" si="4056"/>
        <v>0</v>
      </c>
      <c r="FS236" s="846">
        <f t="shared" ref="FS236" si="4198">SUM(FS230:FS235)</f>
        <v>0</v>
      </c>
      <c r="FT236" s="847">
        <f>SUM(FT230:FT235)</f>
        <v>0</v>
      </c>
      <c r="FU236" s="848">
        <f t="shared" ref="FU236:FY236" si="4199">SUM(FU230:FU235)</f>
        <v>0</v>
      </c>
      <c r="FV236" s="846">
        <f t="shared" si="4199"/>
        <v>0</v>
      </c>
      <c r="FW236" s="847">
        <f t="shared" si="4199"/>
        <v>0</v>
      </c>
      <c r="FX236" s="847">
        <f t="shared" si="4199"/>
        <v>0</v>
      </c>
      <c r="FY236" s="848">
        <f t="shared" si="4199"/>
        <v>0</v>
      </c>
      <c r="FZ236" s="850">
        <f t="shared" si="4061"/>
        <v>0</v>
      </c>
      <c r="GA236" s="851">
        <f t="shared" si="4062"/>
        <v>0</v>
      </c>
      <c r="GB236" s="851">
        <f t="shared" si="4063"/>
        <v>0</v>
      </c>
      <c r="GC236" s="849">
        <f t="shared" si="4064"/>
        <v>0</v>
      </c>
      <c r="GQ236" s="178" t="s">
        <v>604</v>
      </c>
      <c r="GR236" s="178"/>
      <c r="GS236" s="178"/>
      <c r="GT236" s="178"/>
      <c r="GU236" s="178"/>
      <c r="GV236" s="178"/>
      <c r="GW236" s="178"/>
      <c r="GX236" s="178"/>
      <c r="GY236" s="178"/>
      <c r="GZ236" s="178"/>
      <c r="HA236" s="178"/>
      <c r="HB236" s="178"/>
      <c r="HC236" s="178"/>
      <c r="HD236" s="178"/>
      <c r="HE236" s="178"/>
      <c r="HF236" s="178"/>
      <c r="HG236" s="178"/>
      <c r="HH236" s="178"/>
      <c r="HI236" s="178"/>
      <c r="HJ236" s="178"/>
      <c r="HK236" s="178"/>
      <c r="HL236" s="178"/>
      <c r="HM236" s="178"/>
      <c r="HN236" s="178"/>
      <c r="HO236" s="178"/>
      <c r="HP236" s="178"/>
      <c r="HQ236" s="178"/>
      <c r="HR236" s="178"/>
      <c r="HS236" s="178"/>
      <c r="HT236" s="178"/>
      <c r="HU236" s="178"/>
      <c r="HV236" s="178"/>
      <c r="HW236" s="178"/>
      <c r="HX236" s="178"/>
      <c r="HY236" s="178"/>
      <c r="HZ236" s="178"/>
      <c r="IA236" s="178"/>
      <c r="IB236" s="178"/>
      <c r="IC236" s="178"/>
      <c r="ID236" s="178"/>
      <c r="IE236" s="178"/>
      <c r="IF236" s="178"/>
      <c r="IG236" s="178"/>
      <c r="IH236" s="178"/>
      <c r="II236" s="178"/>
      <c r="IJ236" s="178"/>
      <c r="IK236" s="178"/>
      <c r="IL236" s="178"/>
      <c r="IM236" s="178"/>
      <c r="IN236" s="178"/>
      <c r="IO236" s="178"/>
      <c r="IP236" s="178"/>
      <c r="IQ236" s="178"/>
      <c r="IR236" s="178"/>
      <c r="IS236" s="178"/>
      <c r="IT236" s="178"/>
      <c r="IU236" s="178"/>
      <c r="IV236" s="178"/>
      <c r="IW236" s="178"/>
      <c r="IX236" s="178"/>
      <c r="IY236" s="178"/>
      <c r="IZ236" s="178"/>
      <c r="JA236" s="178"/>
      <c r="JB236" s="178"/>
      <c r="JC236" s="1728"/>
      <c r="JD236" s="1728"/>
      <c r="JE236" s="1728"/>
      <c r="JF236" s="1728"/>
      <c r="JG236" s="1728"/>
      <c r="JH236" s="1728"/>
      <c r="JI236" s="1728"/>
    </row>
    <row r="237" spans="1:269" ht="36.75" customHeight="1" thickBot="1">
      <c r="A237" s="6528" t="str">
        <f>IF(AND(GD230="ok",GD231="ok",GD232="ok",GD233="ok",GD234="ok",GD235="ok", H237 &lt;&gt;"فارغ"),"ok","wrong")</f>
        <v>wrong</v>
      </c>
      <c r="B237" s="6529"/>
      <c r="C237" s="6529"/>
      <c r="D237" s="6529"/>
      <c r="E237" s="6529"/>
      <c r="F237" s="6529"/>
      <c r="G237" s="6530"/>
      <c r="H237" s="6208" t="str">
        <f>IF(Z236=0,"فارغ","")</f>
        <v/>
      </c>
      <c r="I237" s="6209"/>
      <c r="J237" s="6209"/>
      <c r="K237" s="6209"/>
      <c r="L237" s="147"/>
      <c r="M237" s="148"/>
      <c r="N237" s="148"/>
      <c r="O237" s="149"/>
      <c r="P237" s="149"/>
      <c r="Q237" s="149"/>
      <c r="R237" s="148"/>
      <c r="S237" s="148"/>
      <c r="T237" s="148"/>
      <c r="U237" s="148"/>
      <c r="V237" s="148"/>
      <c r="W237" s="148"/>
      <c r="X237" s="148"/>
      <c r="Y237" s="148"/>
      <c r="Z237" s="149"/>
      <c r="AA237" s="149"/>
      <c r="AB237" s="149"/>
      <c r="AC237" s="148"/>
      <c r="AD237" s="148"/>
      <c r="AE237" s="148"/>
      <c r="AF237" s="150"/>
      <c r="AG237" s="148"/>
      <c r="AH237" s="148"/>
      <c r="AI237" s="151"/>
      <c r="AJ237" s="148"/>
      <c r="AK237" s="148"/>
      <c r="AL237" s="148"/>
      <c r="AM237" s="148"/>
      <c r="AN237" s="150"/>
      <c r="AO237" s="151"/>
      <c r="AP237" s="151"/>
      <c r="AQ237" s="151"/>
      <c r="AR237" s="152"/>
      <c r="AS237" s="151"/>
      <c r="AT237" s="153"/>
      <c r="AU237" s="148"/>
      <c r="AV237" s="148"/>
      <c r="AW237" s="148"/>
      <c r="AX237" s="148"/>
      <c r="AY237" s="148"/>
      <c r="AZ237" s="153"/>
      <c r="BA237" s="148"/>
      <c r="BB237" s="154"/>
      <c r="BC237" s="155"/>
      <c r="BD237" s="6531">
        <f>_xlfn.XLOOKUP(B232,التشكيل_القديم!$M$54:$M$92,التشكيل_القديم!$L$54:$L$92,0,0)</f>
        <v>16</v>
      </c>
      <c r="BE237" s="6505" t="str">
        <f>"(3)             "&amp; "عضو يسار الدائرة  /  "  &amp;B232</f>
        <v>(3)             عضو يسار الدائرة  /  احمد حسن احمد إبراهيم القاضي</v>
      </c>
      <c r="BF237" s="6506"/>
      <c r="BG237" s="6506"/>
      <c r="BH237" s="6506"/>
      <c r="BI237" s="6506"/>
      <c r="BJ237" s="6506"/>
      <c r="BK237" s="6506"/>
      <c r="BL237" s="6506"/>
      <c r="BM237" s="6506"/>
      <c r="BN237" s="6506"/>
      <c r="BO237" s="6506"/>
      <c r="BP237" s="6506"/>
      <c r="BQ237" s="6506"/>
      <c r="BR237" s="6506"/>
      <c r="BS237" s="6506"/>
      <c r="BT237" s="6506"/>
      <c r="BU237" s="6506"/>
      <c r="BV237" s="6506"/>
      <c r="BW237" s="6506"/>
      <c r="BX237" s="6506"/>
      <c r="BY237" s="6506"/>
      <c r="BZ237" s="6506"/>
      <c r="CA237" s="6506"/>
      <c r="CB237" s="6506"/>
      <c r="CC237" s="6506"/>
      <c r="CD237" s="6506"/>
      <c r="CE237" s="6506"/>
      <c r="CF237" s="6506"/>
      <c r="CG237" s="6506"/>
      <c r="CH237" s="6506"/>
      <c r="CI237" s="6506"/>
      <c r="CJ237" s="6506"/>
      <c r="CK237" s="6506"/>
      <c r="CL237" s="6506"/>
      <c r="CM237" s="859"/>
      <c r="CN237" s="6520">
        <f>IF(ISTEXT(B233),_xlfn.XLOOKUP(B233,التشكيل_القديم!$M$54:$M$92,التشكيل_القديم!$L$54:$L$92,0,0),0)</f>
        <v>0</v>
      </c>
      <c r="CO237" s="6505" t="str">
        <f>IF(B233&lt;&gt;"","(4)             "&amp;"عضو يسار  اليسار الدائرة /  "&amp;B233,"لا يوجد عضو رابع " )</f>
        <v xml:space="preserve">لا يوجد عضو رابع </v>
      </c>
      <c r="CP237" s="6506"/>
      <c r="CQ237" s="6506"/>
      <c r="CR237" s="6506"/>
      <c r="CS237" s="6506"/>
      <c r="CT237" s="6506"/>
      <c r="CU237" s="6506"/>
      <c r="CV237" s="6506"/>
      <c r="CW237" s="6506"/>
      <c r="CX237" s="6506"/>
      <c r="CY237" s="6506"/>
      <c r="CZ237" s="6506"/>
      <c r="DA237" s="6506"/>
      <c r="DB237" s="6506"/>
      <c r="DC237" s="6506"/>
      <c r="DD237" s="6506"/>
      <c r="DE237" s="6506"/>
      <c r="DF237" s="6506"/>
      <c r="DG237" s="6506"/>
      <c r="DH237" s="6506"/>
      <c r="DI237" s="6506"/>
      <c r="DJ237" s="6506"/>
      <c r="DK237" s="6506"/>
      <c r="DL237" s="6506"/>
      <c r="DM237" s="6506"/>
      <c r="DN237" s="6506"/>
      <c r="DO237" s="6506"/>
      <c r="DP237" s="6506"/>
      <c r="DQ237" s="6506"/>
      <c r="DR237" s="6506"/>
      <c r="DS237" s="6506"/>
      <c r="DT237" s="6506"/>
      <c r="DU237" s="6506"/>
      <c r="DV237" s="859"/>
      <c r="DW237" s="6520">
        <f>IF(ISTEXT(B235),_xlfn.XLOOKUP(B235,التشكيل_القديم!$M$54:$M$92,التشكيل_القديم!$L$54:$L$92,0,0),0)</f>
        <v>0</v>
      </c>
      <c r="DX237" s="6505" t="str">
        <f>IF(B235&lt;&gt;"","(5)             "&amp;"عضو يسار يسار اليسار الدائرة /  "&amp;B235,"لا يوجد عضو سادس " )</f>
        <v xml:space="preserve">لا يوجد عضو سادس </v>
      </c>
      <c r="DY237" s="6506"/>
      <c r="DZ237" s="6506"/>
      <c r="EA237" s="6506"/>
      <c r="EB237" s="6506"/>
      <c r="EC237" s="6506"/>
      <c r="ED237" s="6506"/>
      <c r="EE237" s="6506"/>
      <c r="EF237" s="6506"/>
      <c r="EG237" s="6506"/>
      <c r="EH237" s="6506"/>
      <c r="EI237" s="6506"/>
      <c r="EJ237" s="6506"/>
      <c r="EK237" s="6506"/>
      <c r="EL237" s="6506"/>
      <c r="EM237" s="6506"/>
      <c r="EN237" s="6506"/>
      <c r="EO237" s="6506"/>
      <c r="EP237" s="6506"/>
      <c r="EQ237" s="6506"/>
      <c r="ER237" s="6506"/>
      <c r="ES237" s="6506"/>
      <c r="ET237" s="6506"/>
      <c r="EU237" s="6506"/>
      <c r="EV237" s="6506"/>
      <c r="EW237" s="6506"/>
      <c r="EX237" s="6506"/>
      <c r="EY237" s="6506"/>
      <c r="EZ237" s="6506"/>
      <c r="FA237" s="6506"/>
      <c r="FB237" s="6506"/>
      <c r="FC237" s="6506"/>
      <c r="FD237" s="6506"/>
      <c r="FE237" s="859"/>
      <c r="FF237" s="6522" t="s">
        <v>1239</v>
      </c>
      <c r="FG237" s="6523"/>
      <c r="FH237" s="6523"/>
      <c r="FI237" s="6523"/>
      <c r="FJ237" s="6523"/>
      <c r="FK237" s="6523"/>
      <c r="FL237" s="6523"/>
      <c r="FM237" s="6523"/>
      <c r="FN237" s="6523"/>
      <c r="FO237" s="6523"/>
      <c r="FP237" s="6523"/>
      <c r="FQ237" s="6523"/>
      <c r="FR237" s="6523"/>
      <c r="FS237" s="6523"/>
      <c r="FT237" s="6523"/>
      <c r="FU237" s="6523"/>
      <c r="FV237" s="6523"/>
      <c r="FW237" s="6523"/>
      <c r="FX237" s="6523"/>
      <c r="FY237" s="6523"/>
      <c r="FZ237" s="6523"/>
      <c r="GA237" s="6523"/>
      <c r="GB237" s="6523"/>
      <c r="GC237" s="6523"/>
      <c r="GD237" s="6523"/>
      <c r="GE237" s="6523"/>
      <c r="GF237" s="6523"/>
      <c r="GG237" s="6523"/>
      <c r="GH237" s="6523"/>
      <c r="GI237" s="6524"/>
      <c r="GQ237" s="1750" t="s">
        <v>92</v>
      </c>
      <c r="GR237" s="6536" t="s">
        <v>24</v>
      </c>
      <c r="GS237" s="6537"/>
      <c r="GT237" s="6537"/>
      <c r="GU237" s="6537"/>
      <c r="GV237" s="6537"/>
      <c r="GW237" s="6537"/>
      <c r="GX237" s="6537"/>
      <c r="GY237" s="6537"/>
      <c r="GZ237" s="6537"/>
      <c r="HA237" s="6537"/>
      <c r="HB237" s="6537"/>
      <c r="HC237" s="6537"/>
      <c r="HD237" s="6537"/>
      <c r="HE237" s="6537"/>
      <c r="HF237" s="6537"/>
      <c r="HG237" s="6537"/>
      <c r="HH237" s="6537"/>
      <c r="HI237" s="6537"/>
      <c r="HJ237" s="6537"/>
      <c r="HK237" s="6537"/>
      <c r="HL237" s="6537"/>
      <c r="HM237" s="6537"/>
      <c r="HN237" s="6537"/>
      <c r="HO237" s="6537"/>
      <c r="HP237" s="6537"/>
      <c r="HQ237" s="6537"/>
      <c r="HR237" s="6537"/>
      <c r="HS237" s="6537"/>
      <c r="HT237" s="6537"/>
      <c r="HU237" s="6537"/>
      <c r="HV237" s="6537"/>
      <c r="HW237" s="6537"/>
      <c r="HX237" s="6537"/>
      <c r="HY237" s="6537"/>
      <c r="HZ237" s="6538"/>
      <c r="IA237" s="6536" t="s">
        <v>29</v>
      </c>
      <c r="IB237" s="6537"/>
      <c r="IC237" s="6537"/>
      <c r="ID237" s="6537"/>
      <c r="IE237" s="6537"/>
      <c r="IF237" s="6537"/>
      <c r="IG237" s="6537"/>
      <c r="IH237" s="6537"/>
      <c r="II237" s="6537"/>
      <c r="IJ237" s="6537"/>
      <c r="IK237" s="6537"/>
      <c r="IL237" s="6537"/>
      <c r="IM237" s="6537"/>
      <c r="IN237" s="6537"/>
      <c r="IO237" s="6537"/>
      <c r="IP237" s="6537"/>
      <c r="IQ237" s="6537"/>
      <c r="IR237" s="6537"/>
      <c r="IS237" s="6537"/>
      <c r="IT237" s="6537"/>
      <c r="IU237" s="6537"/>
      <c r="IV237" s="6537"/>
      <c r="IW237" s="6537"/>
      <c r="IX237" s="6537"/>
      <c r="IY237" s="6537"/>
      <c r="IZ237" s="6537"/>
      <c r="JA237" s="6537"/>
      <c r="JB237" s="6537"/>
      <c r="JC237" s="6537"/>
      <c r="JD237" s="6537"/>
      <c r="JE237" s="6537"/>
      <c r="JF237" s="6537"/>
      <c r="JG237" s="6537"/>
      <c r="JH237" s="6537"/>
      <c r="JI237" s="6538"/>
    </row>
    <row r="238" spans="1:269" ht="36.75" customHeight="1" thickTop="1" thickBot="1">
      <c r="A238" s="6205"/>
      <c r="B238" s="6206"/>
      <c r="C238" s="6206"/>
      <c r="D238" s="6206"/>
      <c r="E238" s="6206"/>
      <c r="F238" s="6206"/>
      <c r="G238" s="6207"/>
      <c r="H238" s="6208"/>
      <c r="I238" s="6209"/>
      <c r="J238" s="6209"/>
      <c r="K238" s="6209"/>
      <c r="L238" s="147"/>
      <c r="M238" s="148"/>
      <c r="N238" s="148"/>
      <c r="O238" s="148"/>
      <c r="P238" s="148"/>
      <c r="Q238" s="148"/>
      <c r="R238" s="148"/>
      <c r="S238" s="148"/>
      <c r="T238" s="148"/>
      <c r="U238" s="148"/>
      <c r="V238" s="148"/>
      <c r="W238" s="148"/>
      <c r="X238" s="148"/>
      <c r="Y238" s="148"/>
      <c r="Z238" s="160"/>
      <c r="AA238" s="148"/>
      <c r="AB238" s="148"/>
      <c r="AC238" s="148"/>
      <c r="AD238" s="148"/>
      <c r="AE238" s="148"/>
      <c r="AF238" s="150"/>
      <c r="AG238" s="148"/>
      <c r="AH238" s="148"/>
      <c r="AI238" s="151"/>
      <c r="AJ238" s="148"/>
      <c r="AK238" s="148"/>
      <c r="AL238" s="148"/>
      <c r="AM238" s="148"/>
      <c r="AN238" s="150"/>
      <c r="AO238" s="151"/>
      <c r="AP238" s="151"/>
      <c r="AQ238" s="151"/>
      <c r="AR238" s="152"/>
      <c r="AS238" s="151"/>
      <c r="AT238" s="153"/>
      <c r="AU238" s="148"/>
      <c r="AV238" s="148"/>
      <c r="AW238" s="148"/>
      <c r="AX238" s="148"/>
      <c r="AY238" s="148"/>
      <c r="AZ238" s="153"/>
      <c r="BA238" s="148"/>
      <c r="BB238" s="154"/>
      <c r="BC238" s="155"/>
      <c r="BD238" s="6532"/>
      <c r="BE238" s="6507"/>
      <c r="BF238" s="6508"/>
      <c r="BG238" s="6508"/>
      <c r="BH238" s="6508"/>
      <c r="BI238" s="6508"/>
      <c r="BJ238" s="6508"/>
      <c r="BK238" s="6508"/>
      <c r="BL238" s="6508"/>
      <c r="BM238" s="6508"/>
      <c r="BN238" s="6508"/>
      <c r="BO238" s="6508"/>
      <c r="BP238" s="6508"/>
      <c r="BQ238" s="6508"/>
      <c r="BR238" s="6508"/>
      <c r="BS238" s="6508"/>
      <c r="BT238" s="6508"/>
      <c r="BU238" s="6508"/>
      <c r="BV238" s="6508"/>
      <c r="BW238" s="6508"/>
      <c r="BX238" s="6508"/>
      <c r="BY238" s="6508"/>
      <c r="BZ238" s="6508"/>
      <c r="CA238" s="6508"/>
      <c r="CB238" s="6508"/>
      <c r="CC238" s="6508"/>
      <c r="CD238" s="6508"/>
      <c r="CE238" s="6508"/>
      <c r="CF238" s="6508"/>
      <c r="CG238" s="6508"/>
      <c r="CH238" s="6508"/>
      <c r="CI238" s="6508"/>
      <c r="CJ238" s="6508"/>
      <c r="CK238" s="6508"/>
      <c r="CL238" s="6508"/>
      <c r="CM238" s="860"/>
      <c r="CN238" s="6521"/>
      <c r="CO238" s="6507"/>
      <c r="CP238" s="6508"/>
      <c r="CQ238" s="6508"/>
      <c r="CR238" s="6508"/>
      <c r="CS238" s="6508"/>
      <c r="CT238" s="6508"/>
      <c r="CU238" s="6508"/>
      <c r="CV238" s="6508"/>
      <c r="CW238" s="6508"/>
      <c r="CX238" s="6508"/>
      <c r="CY238" s="6508"/>
      <c r="CZ238" s="6508"/>
      <c r="DA238" s="6508"/>
      <c r="DB238" s="6508"/>
      <c r="DC238" s="6508"/>
      <c r="DD238" s="6508"/>
      <c r="DE238" s="6508"/>
      <c r="DF238" s="6508"/>
      <c r="DG238" s="6508"/>
      <c r="DH238" s="6508"/>
      <c r="DI238" s="6508"/>
      <c r="DJ238" s="6508"/>
      <c r="DK238" s="6508"/>
      <c r="DL238" s="6508"/>
      <c r="DM238" s="6508"/>
      <c r="DN238" s="6508"/>
      <c r="DO238" s="6508"/>
      <c r="DP238" s="6508"/>
      <c r="DQ238" s="6508"/>
      <c r="DR238" s="6508"/>
      <c r="DS238" s="6508"/>
      <c r="DT238" s="6508"/>
      <c r="DU238" s="6508"/>
      <c r="DV238" s="866"/>
      <c r="DW238" s="6521"/>
      <c r="DX238" s="6507"/>
      <c r="DY238" s="6508"/>
      <c r="DZ238" s="6508"/>
      <c r="EA238" s="6508"/>
      <c r="EB238" s="6508"/>
      <c r="EC238" s="6508"/>
      <c r="ED238" s="6508"/>
      <c r="EE238" s="6508"/>
      <c r="EF238" s="6508"/>
      <c r="EG238" s="6508"/>
      <c r="EH238" s="6508"/>
      <c r="EI238" s="6508"/>
      <c r="EJ238" s="6508"/>
      <c r="EK238" s="6508"/>
      <c r="EL238" s="6508"/>
      <c r="EM238" s="6508"/>
      <c r="EN238" s="6508"/>
      <c r="EO238" s="6508"/>
      <c r="EP238" s="6508"/>
      <c r="EQ238" s="6508"/>
      <c r="ER238" s="6508"/>
      <c r="ES238" s="6508"/>
      <c r="ET238" s="6508"/>
      <c r="EU238" s="6508"/>
      <c r="EV238" s="6508"/>
      <c r="EW238" s="6508"/>
      <c r="EX238" s="6508"/>
      <c r="EY238" s="6508"/>
      <c r="EZ238" s="6508"/>
      <c r="FA238" s="6508"/>
      <c r="FB238" s="6508"/>
      <c r="FC238" s="6508"/>
      <c r="FD238" s="6508"/>
      <c r="FE238" s="866"/>
      <c r="FF238" s="2114"/>
      <c r="FG238" s="6348" t="s">
        <v>23</v>
      </c>
      <c r="FH238" s="6349"/>
      <c r="FI238" s="6349"/>
      <c r="FJ238" s="6350"/>
      <c r="FK238" s="6370" t="s">
        <v>33</v>
      </c>
      <c r="FL238" s="6370"/>
      <c r="FM238" s="6370"/>
      <c r="FN238" s="6371"/>
      <c r="FO238" s="6351" t="s">
        <v>184</v>
      </c>
      <c r="FP238" s="6352"/>
      <c r="FQ238" s="6352"/>
      <c r="FR238" s="6353"/>
      <c r="FS238" s="6366" t="s">
        <v>185</v>
      </c>
      <c r="FT238" s="6367"/>
      <c r="FU238" s="6367"/>
      <c r="FV238" s="6368"/>
      <c r="FW238" s="6354" t="s">
        <v>200</v>
      </c>
      <c r="FX238" s="6355"/>
      <c r="FY238" s="6355"/>
      <c r="FZ238" s="6356"/>
      <c r="GA238" s="6338" t="s">
        <v>597</v>
      </c>
      <c r="GB238" s="6339"/>
      <c r="GC238" s="6339"/>
      <c r="GD238" s="6340"/>
      <c r="GE238" s="6525" t="s">
        <v>598</v>
      </c>
      <c r="GF238" s="6526"/>
      <c r="GG238" s="6526"/>
      <c r="GH238" s="6526"/>
      <c r="GI238" s="6527"/>
      <c r="GQ238" s="6594" t="s">
        <v>163</v>
      </c>
      <c r="GR238" s="6596" t="s">
        <v>100</v>
      </c>
      <c r="GS238" s="6597"/>
      <c r="GT238" s="6597"/>
      <c r="GU238" s="6597"/>
      <c r="GV238" s="6597"/>
      <c r="GW238" s="6597"/>
      <c r="GX238" s="6597"/>
      <c r="GY238" s="6597"/>
      <c r="GZ238" s="6597"/>
      <c r="HA238" s="6597"/>
      <c r="HB238" s="6597"/>
      <c r="HC238" s="6597"/>
      <c r="HD238" s="6597"/>
      <c r="HE238" s="6597"/>
      <c r="HF238" s="6597"/>
      <c r="HG238" s="6597"/>
      <c r="HH238" s="6597"/>
      <c r="HI238" s="6597"/>
      <c r="HJ238" s="6598"/>
      <c r="HK238" s="6599" t="s">
        <v>930</v>
      </c>
      <c r="HL238" s="6602" t="s">
        <v>102</v>
      </c>
      <c r="HM238" s="6605" t="s">
        <v>103</v>
      </c>
      <c r="HN238" s="6606"/>
      <c r="HO238" s="6606"/>
      <c r="HP238" s="6606"/>
      <c r="HQ238" s="6606"/>
      <c r="HR238" s="6607"/>
      <c r="HS238" s="6605" t="s">
        <v>104</v>
      </c>
      <c r="HT238" s="6606"/>
      <c r="HU238" s="6607"/>
      <c r="HV238" s="6614" t="s">
        <v>105</v>
      </c>
      <c r="HW238" s="6617" t="s">
        <v>106</v>
      </c>
      <c r="HX238" s="6618" t="s">
        <v>99</v>
      </c>
      <c r="HY238" s="6619"/>
      <c r="HZ238" s="6620"/>
      <c r="IA238" s="6596" t="s">
        <v>100</v>
      </c>
      <c r="IB238" s="6597"/>
      <c r="IC238" s="6597"/>
      <c r="ID238" s="6597"/>
      <c r="IE238" s="6597"/>
      <c r="IF238" s="6597"/>
      <c r="IG238" s="6597"/>
      <c r="IH238" s="6597"/>
      <c r="II238" s="6597"/>
      <c r="IJ238" s="6597"/>
      <c r="IK238" s="6597"/>
      <c r="IL238" s="6597"/>
      <c r="IM238" s="6597"/>
      <c r="IN238" s="6597"/>
      <c r="IO238" s="6597"/>
      <c r="IP238" s="6597"/>
      <c r="IQ238" s="6597"/>
      <c r="IR238" s="6597"/>
      <c r="IS238" s="6598"/>
      <c r="IT238" s="6599" t="s">
        <v>930</v>
      </c>
      <c r="IU238" s="6602" t="s">
        <v>102</v>
      </c>
      <c r="IV238" s="6605" t="s">
        <v>103</v>
      </c>
      <c r="IW238" s="6606"/>
      <c r="IX238" s="6606"/>
      <c r="IY238" s="6606"/>
      <c r="IZ238" s="6606"/>
      <c r="JA238" s="6607"/>
      <c r="JB238" s="6605" t="s">
        <v>104</v>
      </c>
      <c r="JC238" s="6606"/>
      <c r="JD238" s="6607"/>
      <c r="JE238" s="6614" t="s">
        <v>105</v>
      </c>
      <c r="JF238" s="6617" t="s">
        <v>106</v>
      </c>
      <c r="JG238" s="6618" t="s">
        <v>99</v>
      </c>
      <c r="JH238" s="6619"/>
      <c r="JI238" s="6620"/>
    </row>
    <row r="239" spans="1:269" ht="36.75" customHeight="1" thickTop="1" thickBot="1">
      <c r="A239" s="143"/>
      <c r="B239" s="157"/>
      <c r="C239" s="157"/>
      <c r="D239" s="157"/>
      <c r="E239" s="158"/>
      <c r="F239" s="158"/>
      <c r="G239" s="159"/>
      <c r="H239" s="144"/>
      <c r="I239" s="144"/>
      <c r="J239" s="145"/>
      <c r="K239" s="146"/>
      <c r="L239" s="2186" t="str">
        <f>الاعدادات!$D$14</f>
        <v>2023 وما قبلها</v>
      </c>
      <c r="M239" s="148"/>
      <c r="N239" s="148"/>
      <c r="O239" s="148"/>
      <c r="P239" s="148"/>
      <c r="Q239" s="148"/>
      <c r="R239" s="148"/>
      <c r="S239" s="148"/>
      <c r="T239" s="148"/>
      <c r="U239" s="148"/>
      <c r="V239" s="148"/>
      <c r="W239" s="148"/>
      <c r="X239" s="148"/>
      <c r="Y239" s="148"/>
      <c r="Z239" s="160"/>
      <c r="AA239" s="148"/>
      <c r="AB239" s="148"/>
      <c r="AC239" s="148"/>
      <c r="AD239" s="148"/>
      <c r="AE239" s="148"/>
      <c r="AF239" s="150"/>
      <c r="AG239" s="148"/>
      <c r="AH239" s="148"/>
      <c r="AI239" s="151"/>
      <c r="AJ239" s="148"/>
      <c r="AK239" s="148"/>
      <c r="AL239" s="148"/>
      <c r="AM239" s="148"/>
      <c r="AN239" s="150"/>
      <c r="AO239" s="151"/>
      <c r="AP239" s="151"/>
      <c r="AQ239" s="151"/>
      <c r="AR239" s="152"/>
      <c r="AS239" s="151"/>
      <c r="AT239" s="153"/>
      <c r="AU239" s="148"/>
      <c r="AV239" s="148"/>
      <c r="AW239" s="148"/>
      <c r="AX239" s="148"/>
      <c r="AY239" s="148"/>
      <c r="AZ239" s="153"/>
      <c r="BA239" s="148"/>
      <c r="BB239" s="154"/>
      <c r="BC239" s="155"/>
      <c r="BD239" s="2186" t="str">
        <f>الاعدادات!$D$14</f>
        <v>2023 وما قبلها</v>
      </c>
      <c r="BE239" s="82"/>
      <c r="BF239" s="83"/>
      <c r="BG239" s="83"/>
      <c r="BH239" s="84"/>
      <c r="BI239" s="84"/>
      <c r="BJ239" s="84"/>
      <c r="BK239" s="85"/>
      <c r="BL239" s="86"/>
      <c r="BM239" s="87"/>
      <c r="BN239" s="87"/>
      <c r="BO239" s="88"/>
      <c r="BP239" s="88"/>
      <c r="BQ239" s="88"/>
      <c r="BR239" s="88"/>
      <c r="BS239" s="88"/>
      <c r="BT239" s="88"/>
      <c r="BU239" s="88"/>
      <c r="BV239" s="88"/>
      <c r="BW239" s="89"/>
      <c r="BX239" s="77">
        <f t="shared" ref="BX239:BX241" si="4200">SUM(BE239:BW239)</f>
        <v>0</v>
      </c>
      <c r="BY239" s="90"/>
      <c r="BZ239" s="855"/>
      <c r="CA239" s="91"/>
      <c r="CB239" s="92"/>
      <c r="CC239" s="93"/>
      <c r="CD239" s="94"/>
      <c r="CE239" s="95"/>
      <c r="CF239" s="96"/>
      <c r="CG239" s="97"/>
      <c r="CH239" s="98"/>
      <c r="CI239" s="99"/>
      <c r="CJ239" s="79">
        <f t="shared" ref="CJ239:CJ240" si="4201">SUM(BX239:CI239)</f>
        <v>0</v>
      </c>
      <c r="CK239" s="104"/>
      <c r="CL239" s="92"/>
      <c r="CM239" s="861"/>
      <c r="CN239" s="82"/>
      <c r="CO239" s="83"/>
      <c r="CP239" s="83"/>
      <c r="CQ239" s="84"/>
      <c r="CR239" s="84"/>
      <c r="CS239" s="84"/>
      <c r="CT239" s="85"/>
      <c r="CU239" s="86"/>
      <c r="CV239" s="87"/>
      <c r="CW239" s="87"/>
      <c r="CX239" s="88"/>
      <c r="CY239" s="88"/>
      <c r="CZ239" s="88"/>
      <c r="DA239" s="88"/>
      <c r="DB239" s="88"/>
      <c r="DC239" s="88"/>
      <c r="DD239" s="88"/>
      <c r="DE239" s="88"/>
      <c r="DF239" s="89"/>
      <c r="DG239" s="161">
        <f t="shared" ref="DG239:DG241" si="4202">SUM(CN239:DF239)</f>
        <v>0</v>
      </c>
      <c r="DH239" s="90"/>
      <c r="DI239" s="855"/>
      <c r="DJ239" s="168"/>
      <c r="DK239" s="92"/>
      <c r="DL239" s="93"/>
      <c r="DM239" s="94"/>
      <c r="DN239" s="95"/>
      <c r="DO239" s="96"/>
      <c r="DP239" s="97"/>
      <c r="DQ239" s="98"/>
      <c r="DR239" s="99"/>
      <c r="DS239" s="79">
        <f t="shared" ref="DS239:DS241" si="4203">SUM(DG239:DR239)</f>
        <v>0</v>
      </c>
      <c r="DT239" s="104"/>
      <c r="DU239" s="92"/>
      <c r="DV239" s="864"/>
      <c r="DW239" s="82"/>
      <c r="DX239" s="83"/>
      <c r="DY239" s="83"/>
      <c r="DZ239" s="84"/>
      <c r="EA239" s="84"/>
      <c r="EB239" s="84"/>
      <c r="EC239" s="85"/>
      <c r="ED239" s="86"/>
      <c r="EE239" s="87"/>
      <c r="EF239" s="87"/>
      <c r="EG239" s="88"/>
      <c r="EH239" s="88"/>
      <c r="EI239" s="88"/>
      <c r="EJ239" s="88"/>
      <c r="EK239" s="88"/>
      <c r="EL239" s="88"/>
      <c r="EM239" s="88"/>
      <c r="EN239" s="88"/>
      <c r="EO239" s="89"/>
      <c r="EP239" s="161">
        <f t="shared" ref="EP239:EP241" si="4204">SUM(DW239:EO239)</f>
        <v>0</v>
      </c>
      <c r="EQ239" s="90"/>
      <c r="ER239" s="855"/>
      <c r="ES239" s="168"/>
      <c r="ET239" s="92"/>
      <c r="EU239" s="93"/>
      <c r="EV239" s="94"/>
      <c r="EW239" s="95"/>
      <c r="EX239" s="96"/>
      <c r="EY239" s="97"/>
      <c r="EZ239" s="98"/>
      <c r="FA239" s="99"/>
      <c r="FB239" s="79">
        <f t="shared" ref="FB239:FB242" si="4205">SUM(EP239:FA239)</f>
        <v>0</v>
      </c>
      <c r="FC239" s="104"/>
      <c r="FD239" s="92"/>
      <c r="FE239" s="864"/>
      <c r="FF239" s="162" t="s">
        <v>163</v>
      </c>
      <c r="FG239" s="838" t="s">
        <v>190</v>
      </c>
      <c r="FH239" s="838" t="s">
        <v>203</v>
      </c>
      <c r="FI239" s="838" t="s">
        <v>204</v>
      </c>
      <c r="FJ239" s="839" t="s">
        <v>116</v>
      </c>
      <c r="FK239" s="838" t="s">
        <v>190</v>
      </c>
      <c r="FL239" s="838" t="s">
        <v>203</v>
      </c>
      <c r="FM239" s="838" t="s">
        <v>204</v>
      </c>
      <c r="FN239" s="839" t="s">
        <v>116</v>
      </c>
      <c r="FO239" s="838" t="s">
        <v>190</v>
      </c>
      <c r="FP239" s="838" t="s">
        <v>203</v>
      </c>
      <c r="FQ239" s="838" t="s">
        <v>204</v>
      </c>
      <c r="FR239" s="839" t="s">
        <v>116</v>
      </c>
      <c r="FS239" s="838" t="s">
        <v>190</v>
      </c>
      <c r="FT239" s="838" t="s">
        <v>203</v>
      </c>
      <c r="FU239" s="838" t="s">
        <v>204</v>
      </c>
      <c r="FV239" s="839" t="s">
        <v>116</v>
      </c>
      <c r="FW239" s="838" t="s">
        <v>190</v>
      </c>
      <c r="FX239" s="838" t="s">
        <v>203</v>
      </c>
      <c r="FY239" s="838" t="s">
        <v>204</v>
      </c>
      <c r="FZ239" s="839" t="s">
        <v>116</v>
      </c>
      <c r="GA239" s="838" t="s">
        <v>190</v>
      </c>
      <c r="GB239" s="838" t="s">
        <v>203</v>
      </c>
      <c r="GC239" s="838" t="s">
        <v>204</v>
      </c>
      <c r="GD239" s="839" t="s">
        <v>116</v>
      </c>
      <c r="GE239" s="852" t="s">
        <v>205</v>
      </c>
      <c r="GF239" s="838" t="s">
        <v>190</v>
      </c>
      <c r="GG239" s="838" t="s">
        <v>203</v>
      </c>
      <c r="GH239" s="838" t="s">
        <v>204</v>
      </c>
      <c r="GI239" s="839" t="s">
        <v>116</v>
      </c>
      <c r="GQ239" s="6595"/>
      <c r="GR239" s="6558" t="s">
        <v>120</v>
      </c>
      <c r="GS239" s="6559"/>
      <c r="GT239" s="6559"/>
      <c r="GU239" s="6559"/>
      <c r="GV239" s="6559"/>
      <c r="GW239" s="6559"/>
      <c r="GX239" s="6560"/>
      <c r="GY239" s="6561" t="s">
        <v>121</v>
      </c>
      <c r="GZ239" s="6542"/>
      <c r="HA239" s="6542"/>
      <c r="HB239" s="6542"/>
      <c r="HC239" s="6542"/>
      <c r="HD239" s="6542"/>
      <c r="HE239" s="6542"/>
      <c r="HF239" s="6542"/>
      <c r="HG239" s="6542"/>
      <c r="HH239" s="6542"/>
      <c r="HI239" s="6542"/>
      <c r="HJ239" s="6562" t="s">
        <v>122</v>
      </c>
      <c r="HK239" s="6600"/>
      <c r="HL239" s="6603"/>
      <c r="HM239" s="6608"/>
      <c r="HN239" s="6609"/>
      <c r="HO239" s="6609"/>
      <c r="HP239" s="6609"/>
      <c r="HQ239" s="6609"/>
      <c r="HR239" s="6610"/>
      <c r="HS239" s="6608"/>
      <c r="HT239" s="6609"/>
      <c r="HU239" s="6610"/>
      <c r="HV239" s="6615"/>
      <c r="HW239" s="6565"/>
      <c r="HX239" s="6565" t="s">
        <v>131</v>
      </c>
      <c r="HY239" s="6565" t="s">
        <v>114</v>
      </c>
      <c r="HZ239" s="6567" t="s">
        <v>212</v>
      </c>
      <c r="IA239" s="6558" t="s">
        <v>120</v>
      </c>
      <c r="IB239" s="6559"/>
      <c r="IC239" s="6559"/>
      <c r="ID239" s="6559"/>
      <c r="IE239" s="6559"/>
      <c r="IF239" s="6559"/>
      <c r="IG239" s="6560"/>
      <c r="IH239" s="6561" t="s">
        <v>121</v>
      </c>
      <c r="II239" s="6542"/>
      <c r="IJ239" s="6542"/>
      <c r="IK239" s="6542"/>
      <c r="IL239" s="6542"/>
      <c r="IM239" s="6542"/>
      <c r="IN239" s="6542"/>
      <c r="IO239" s="6542"/>
      <c r="IP239" s="6542"/>
      <c r="IQ239" s="6542"/>
      <c r="IR239" s="6542"/>
      <c r="IS239" s="6562" t="s">
        <v>122</v>
      </c>
      <c r="IT239" s="6600"/>
      <c r="IU239" s="6603"/>
      <c r="IV239" s="6608"/>
      <c r="IW239" s="6609"/>
      <c r="IX239" s="6609"/>
      <c r="IY239" s="6609"/>
      <c r="IZ239" s="6609"/>
      <c r="JA239" s="6610"/>
      <c r="JB239" s="6608"/>
      <c r="JC239" s="6609"/>
      <c r="JD239" s="6610"/>
      <c r="JE239" s="6615"/>
      <c r="JF239" s="6565"/>
      <c r="JG239" s="6565" t="s">
        <v>131</v>
      </c>
      <c r="JH239" s="6565" t="s">
        <v>114</v>
      </c>
      <c r="JI239" s="6567" t="s">
        <v>212</v>
      </c>
    </row>
    <row r="240" spans="1:269" ht="36.75" customHeight="1" thickTop="1" thickBot="1">
      <c r="A240" s="143"/>
      <c r="B240" s="157"/>
      <c r="C240" s="157"/>
      <c r="D240" s="157"/>
      <c r="E240" s="158"/>
      <c r="F240" s="158"/>
      <c r="G240" s="159"/>
      <c r="H240" s="144"/>
      <c r="I240" s="144"/>
      <c r="J240" s="145"/>
      <c r="K240" s="146"/>
      <c r="L240" s="2187">
        <f>الاعدادات!$D$15</f>
        <v>2024</v>
      </c>
      <c r="M240" s="148"/>
      <c r="N240" s="148"/>
      <c r="O240" s="148"/>
      <c r="P240" s="148"/>
      <c r="Q240" s="148"/>
      <c r="R240" s="148"/>
      <c r="S240" s="148"/>
      <c r="T240" s="148"/>
      <c r="U240" s="148"/>
      <c r="V240" s="148"/>
      <c r="W240" s="148"/>
      <c r="X240" s="148"/>
      <c r="Y240" s="148"/>
      <c r="Z240" s="160"/>
      <c r="AA240" s="148"/>
      <c r="AB240" s="148"/>
      <c r="AC240" s="148"/>
      <c r="AD240" s="148"/>
      <c r="AE240" s="148"/>
      <c r="AF240" s="150"/>
      <c r="AG240" s="148"/>
      <c r="AH240" s="148"/>
      <c r="AI240" s="151"/>
      <c r="AJ240" s="148"/>
      <c r="AK240" s="148"/>
      <c r="AL240" s="148"/>
      <c r="AM240" s="148"/>
      <c r="AN240" s="150"/>
      <c r="AO240" s="151"/>
      <c r="AP240" s="151"/>
      <c r="AQ240" s="151"/>
      <c r="AR240" s="152"/>
      <c r="AS240" s="151"/>
      <c r="AT240" s="153"/>
      <c r="AU240" s="148"/>
      <c r="AV240" s="148"/>
      <c r="AW240" s="148"/>
      <c r="AX240" s="148"/>
      <c r="AY240" s="148"/>
      <c r="AZ240" s="153"/>
      <c r="BA240" s="148"/>
      <c r="BB240" s="154"/>
      <c r="BC240" s="155"/>
      <c r="BD240" s="2187">
        <f>الاعدادات!$D$15</f>
        <v>2024</v>
      </c>
      <c r="BE240" s="82"/>
      <c r="BF240" s="83"/>
      <c r="BG240" s="83"/>
      <c r="BH240" s="84"/>
      <c r="BI240" s="84"/>
      <c r="BJ240" s="84"/>
      <c r="BK240" s="85"/>
      <c r="BL240" s="86"/>
      <c r="BM240" s="87"/>
      <c r="BN240" s="87"/>
      <c r="BO240" s="88"/>
      <c r="BP240" s="88"/>
      <c r="BQ240" s="88"/>
      <c r="BR240" s="88"/>
      <c r="BS240" s="88"/>
      <c r="BT240" s="88"/>
      <c r="BU240" s="88"/>
      <c r="BV240" s="88"/>
      <c r="BW240" s="89"/>
      <c r="BX240" s="77">
        <f t="shared" si="4200"/>
        <v>0</v>
      </c>
      <c r="BY240" s="90"/>
      <c r="BZ240" s="855"/>
      <c r="CA240" s="91"/>
      <c r="CB240" s="92"/>
      <c r="CC240" s="93"/>
      <c r="CD240" s="94"/>
      <c r="CE240" s="95"/>
      <c r="CF240" s="96"/>
      <c r="CG240" s="97"/>
      <c r="CH240" s="98"/>
      <c r="CI240" s="99"/>
      <c r="CJ240" s="79">
        <f t="shared" si="4201"/>
        <v>0</v>
      </c>
      <c r="CK240" s="104"/>
      <c r="CL240" s="92"/>
      <c r="CM240" s="861"/>
      <c r="CN240" s="82"/>
      <c r="CO240" s="83"/>
      <c r="CP240" s="83"/>
      <c r="CQ240" s="84"/>
      <c r="CR240" s="84"/>
      <c r="CS240" s="84"/>
      <c r="CT240" s="85"/>
      <c r="CU240" s="86"/>
      <c r="CV240" s="87"/>
      <c r="CW240" s="87"/>
      <c r="CX240" s="88"/>
      <c r="CY240" s="88"/>
      <c r="CZ240" s="88"/>
      <c r="DA240" s="88"/>
      <c r="DB240" s="88"/>
      <c r="DC240" s="88"/>
      <c r="DD240" s="88"/>
      <c r="DE240" s="88"/>
      <c r="DF240" s="89"/>
      <c r="DG240" s="161">
        <f t="shared" si="4202"/>
        <v>0</v>
      </c>
      <c r="DH240" s="90"/>
      <c r="DI240" s="855"/>
      <c r="DJ240" s="168"/>
      <c r="DK240" s="92"/>
      <c r="DL240" s="93"/>
      <c r="DM240" s="94"/>
      <c r="DN240" s="95"/>
      <c r="DO240" s="96"/>
      <c r="DP240" s="97"/>
      <c r="DQ240" s="98"/>
      <c r="DR240" s="99"/>
      <c r="DS240" s="79">
        <f t="shared" si="4203"/>
        <v>0</v>
      </c>
      <c r="DT240" s="104"/>
      <c r="DU240" s="92"/>
      <c r="DV240" s="864"/>
      <c r="DW240" s="82"/>
      <c r="DX240" s="83"/>
      <c r="DY240" s="83"/>
      <c r="DZ240" s="84"/>
      <c r="EA240" s="84"/>
      <c r="EB240" s="84"/>
      <c r="EC240" s="85"/>
      <c r="ED240" s="86"/>
      <c r="EE240" s="87"/>
      <c r="EF240" s="87"/>
      <c r="EG240" s="88"/>
      <c r="EH240" s="88"/>
      <c r="EI240" s="88"/>
      <c r="EJ240" s="88"/>
      <c r="EK240" s="88"/>
      <c r="EL240" s="88"/>
      <c r="EM240" s="88"/>
      <c r="EN240" s="88"/>
      <c r="EO240" s="89"/>
      <c r="EP240" s="161">
        <f t="shared" si="4204"/>
        <v>0</v>
      </c>
      <c r="EQ240" s="90"/>
      <c r="ER240" s="855"/>
      <c r="ES240" s="168"/>
      <c r="ET240" s="92"/>
      <c r="EU240" s="93"/>
      <c r="EV240" s="94"/>
      <c r="EW240" s="95"/>
      <c r="EX240" s="96"/>
      <c r="EY240" s="97"/>
      <c r="EZ240" s="98"/>
      <c r="FA240" s="99"/>
      <c r="FB240" s="79">
        <f t="shared" si="4205"/>
        <v>0</v>
      </c>
      <c r="FC240" s="104"/>
      <c r="FD240" s="92"/>
      <c r="FE240" s="864"/>
      <c r="FF240" s="2207">
        <f>الاعدادات!$D$7</f>
        <v>2023</v>
      </c>
      <c r="FG240" s="163">
        <f t="shared" ref="FG240:FG243" si="4206">BX232</f>
        <v>0</v>
      </c>
      <c r="FH240" s="164">
        <f t="shared" ref="FH240:FH243" si="4207">BY232</f>
        <v>0</v>
      </c>
      <c r="FI240" s="164">
        <f>CA232+CB232+CC232+CD232+CE232+BZ232</f>
        <v>0</v>
      </c>
      <c r="FJ240" s="165">
        <f>CF232+CG232+CH232+CI232</f>
        <v>0</v>
      </c>
      <c r="FK240" s="166">
        <f t="shared" ref="FK240:FK243" si="4208">DG232</f>
        <v>0</v>
      </c>
      <c r="FL240" s="164">
        <f t="shared" ref="FL240:FL243" si="4209">DH232</f>
        <v>0</v>
      </c>
      <c r="FM240" s="164">
        <f>DJ232+DK232+DL232+DM232+DN232+DI232</f>
        <v>0</v>
      </c>
      <c r="FN240" s="165">
        <f>DO232+DP232+DQ232+DR232</f>
        <v>0</v>
      </c>
      <c r="FO240" s="166">
        <f t="shared" ref="FO240:FO243" si="4210">BX239</f>
        <v>0</v>
      </c>
      <c r="FP240" s="164">
        <f t="shared" ref="FP240:FP243" si="4211">BY239</f>
        <v>0</v>
      </c>
      <c r="FQ240" s="164">
        <f>CA239+CB239+CC239+CD239+CE239+BZ239</f>
        <v>0</v>
      </c>
      <c r="FR240" s="165">
        <f>CF239+CG239+CH239+CI239</f>
        <v>0</v>
      </c>
      <c r="FS240" s="166">
        <f t="shared" ref="FS240:FS243" si="4212">DG239</f>
        <v>0</v>
      </c>
      <c r="FT240" s="164">
        <f t="shared" ref="FT240:FT243" si="4213">DH239</f>
        <v>0</v>
      </c>
      <c r="FU240" s="164">
        <f>DI239+DJ239+DK239+DL239+DM239+DN239</f>
        <v>0</v>
      </c>
      <c r="FV240" s="167">
        <f>DO239+DP239+DQ239+DR239</f>
        <v>0</v>
      </c>
      <c r="FW240" s="166">
        <f t="shared" ref="FW240:FW243" si="4214">EP232</f>
        <v>0</v>
      </c>
      <c r="FX240" s="164">
        <f t="shared" ref="FX240:FX243" si="4215">EQ232</f>
        <v>0</v>
      </c>
      <c r="FY240" s="164">
        <f>ES232+ET232+EU232+EV232+EW232+ER232</f>
        <v>0</v>
      </c>
      <c r="FZ240" s="167">
        <f>EX232+EY232+EZ232+FA232</f>
        <v>0</v>
      </c>
      <c r="GA240" s="166">
        <f t="shared" ref="GA240:GA243" si="4216">EP239</f>
        <v>0</v>
      </c>
      <c r="GB240" s="164">
        <f t="shared" ref="GB240:GB243" si="4217">EQ239</f>
        <v>0</v>
      </c>
      <c r="GC240" s="164">
        <f>ES239+ET239+EU239+EV239+EW239+ER239</f>
        <v>0</v>
      </c>
      <c r="GD240" s="167">
        <f>EX239+EY239+EZ239+FA239</f>
        <v>0</v>
      </c>
      <c r="GE240" s="837" t="s">
        <v>23</v>
      </c>
      <c r="GF240" s="169">
        <f>FG244</f>
        <v>0</v>
      </c>
      <c r="GG240" s="170">
        <f>FH244</f>
        <v>0</v>
      </c>
      <c r="GH240" s="170">
        <f>FI244</f>
        <v>0</v>
      </c>
      <c r="GI240" s="171">
        <f>FJ244</f>
        <v>0</v>
      </c>
      <c r="GQ240" s="6595"/>
      <c r="GR240" s="6570" t="s">
        <v>151</v>
      </c>
      <c r="GS240" s="6553" t="s">
        <v>152</v>
      </c>
      <c r="GT240" s="6553" t="s">
        <v>153</v>
      </c>
      <c r="GU240" s="6553" t="s">
        <v>154</v>
      </c>
      <c r="GV240" s="6553" t="s">
        <v>155</v>
      </c>
      <c r="GW240" s="6553" t="s">
        <v>156</v>
      </c>
      <c r="GX240" s="6553" t="s">
        <v>157</v>
      </c>
      <c r="GY240" s="6554" t="s">
        <v>158</v>
      </c>
      <c r="GZ240" s="6556" t="s">
        <v>159</v>
      </c>
      <c r="HA240" s="6539" t="s">
        <v>160</v>
      </c>
      <c r="HB240" s="6539" t="s">
        <v>161</v>
      </c>
      <c r="HC240" s="6539" t="s">
        <v>162</v>
      </c>
      <c r="HD240" s="6541" t="s">
        <v>641</v>
      </c>
      <c r="HE240" s="6542"/>
      <c r="HF240" s="6543"/>
      <c r="HG240" s="6541" t="s">
        <v>642</v>
      </c>
      <c r="HH240" s="6542"/>
      <c r="HI240" s="6543"/>
      <c r="HJ240" s="6563"/>
      <c r="HK240" s="6600"/>
      <c r="HL240" s="6603"/>
      <c r="HM240" s="6608"/>
      <c r="HN240" s="6609"/>
      <c r="HO240" s="6609"/>
      <c r="HP240" s="6609"/>
      <c r="HQ240" s="6609"/>
      <c r="HR240" s="6610"/>
      <c r="HS240" s="6611"/>
      <c r="HT240" s="6612"/>
      <c r="HU240" s="6613"/>
      <c r="HV240" s="6615"/>
      <c r="HW240" s="6565"/>
      <c r="HX240" s="6565"/>
      <c r="HY240" s="6565"/>
      <c r="HZ240" s="6568"/>
      <c r="IA240" s="6570" t="s">
        <v>151</v>
      </c>
      <c r="IB240" s="6553" t="s">
        <v>152</v>
      </c>
      <c r="IC240" s="6553" t="s">
        <v>153</v>
      </c>
      <c r="ID240" s="6553" t="s">
        <v>154</v>
      </c>
      <c r="IE240" s="6553" t="s">
        <v>155</v>
      </c>
      <c r="IF240" s="6553" t="s">
        <v>156</v>
      </c>
      <c r="IG240" s="6553" t="s">
        <v>157</v>
      </c>
      <c r="IH240" s="6554" t="s">
        <v>158</v>
      </c>
      <c r="II240" s="6556" t="s">
        <v>159</v>
      </c>
      <c r="IJ240" s="6539" t="s">
        <v>160</v>
      </c>
      <c r="IK240" s="6539" t="s">
        <v>161</v>
      </c>
      <c r="IL240" s="6539" t="s">
        <v>162</v>
      </c>
      <c r="IM240" s="6541" t="s">
        <v>641</v>
      </c>
      <c r="IN240" s="6542"/>
      <c r="IO240" s="6543"/>
      <c r="IP240" s="6541" t="s">
        <v>642</v>
      </c>
      <c r="IQ240" s="6542"/>
      <c r="IR240" s="6543"/>
      <c r="IS240" s="6563"/>
      <c r="IT240" s="6600"/>
      <c r="IU240" s="6603"/>
      <c r="IV240" s="6608"/>
      <c r="IW240" s="6609"/>
      <c r="IX240" s="6609"/>
      <c r="IY240" s="6609"/>
      <c r="IZ240" s="6609"/>
      <c r="JA240" s="6610"/>
      <c r="JB240" s="6611"/>
      <c r="JC240" s="6612"/>
      <c r="JD240" s="6613"/>
      <c r="JE240" s="6615"/>
      <c r="JF240" s="6565"/>
      <c r="JG240" s="6565"/>
      <c r="JH240" s="6565"/>
      <c r="JI240" s="6568"/>
    </row>
    <row r="241" spans="1:269" ht="36.75" customHeight="1" thickTop="1" thickBot="1">
      <c r="A241" s="143"/>
      <c r="B241" s="172"/>
      <c r="C241" s="172"/>
      <c r="D241" s="172"/>
      <c r="E241" s="172"/>
      <c r="F241" s="172"/>
      <c r="G241" s="172"/>
      <c r="H241" s="172"/>
      <c r="I241" s="172"/>
      <c r="J241" s="145"/>
      <c r="K241" s="146"/>
      <c r="L241" s="2187">
        <f>الاعدادات!$D$16</f>
        <v>2025</v>
      </c>
      <c r="M241" s="172"/>
      <c r="N241" s="172"/>
      <c r="O241" s="172"/>
      <c r="P241" s="172"/>
      <c r="Q241" s="172"/>
      <c r="R241" s="172"/>
      <c r="S241" s="172"/>
      <c r="T241" s="172"/>
      <c r="U241" s="172"/>
      <c r="V241" s="172"/>
      <c r="W241" s="172"/>
      <c r="X241" s="172"/>
      <c r="Y241" s="172"/>
      <c r="Z241" s="174"/>
      <c r="AA241" s="172"/>
      <c r="AB241" s="172"/>
      <c r="AC241" s="172"/>
      <c r="AD241" s="172"/>
      <c r="AE241" s="172"/>
      <c r="AF241" s="172"/>
      <c r="AG241" s="172"/>
      <c r="AH241" s="172"/>
      <c r="AI241" s="172"/>
      <c r="AJ241" s="172"/>
      <c r="AK241" s="172"/>
      <c r="AL241" s="172"/>
      <c r="AM241" s="172"/>
      <c r="AN241" s="172"/>
      <c r="AO241" s="172"/>
      <c r="AP241" s="172"/>
      <c r="AQ241" s="172"/>
      <c r="AR241" s="172"/>
      <c r="AS241" s="172"/>
      <c r="AT241" s="175"/>
      <c r="AU241" s="172"/>
      <c r="AV241" s="172"/>
      <c r="AW241" s="172"/>
      <c r="AX241" s="172"/>
      <c r="AY241" s="172"/>
      <c r="AZ241" s="175"/>
      <c r="BA241" s="172"/>
      <c r="BB241" s="172"/>
      <c r="BC241" s="155"/>
      <c r="BD241" s="2187">
        <f>الاعدادات!$D$16</f>
        <v>2025</v>
      </c>
      <c r="BE241" s="82"/>
      <c r="BF241" s="83"/>
      <c r="BG241" s="83"/>
      <c r="BH241" s="84"/>
      <c r="BI241" s="84"/>
      <c r="BJ241" s="84"/>
      <c r="BK241" s="85"/>
      <c r="BL241" s="86"/>
      <c r="BM241" s="87"/>
      <c r="BN241" s="87"/>
      <c r="BO241" s="88"/>
      <c r="BP241" s="88"/>
      <c r="BQ241" s="88"/>
      <c r="BR241" s="88"/>
      <c r="BS241" s="88"/>
      <c r="BT241" s="88"/>
      <c r="BU241" s="88"/>
      <c r="BV241" s="88"/>
      <c r="BW241" s="89"/>
      <c r="BX241" s="77">
        <f t="shared" si="4200"/>
        <v>0</v>
      </c>
      <c r="BY241" s="90"/>
      <c r="BZ241" s="855"/>
      <c r="CA241" s="91"/>
      <c r="CB241" s="92"/>
      <c r="CC241" s="93"/>
      <c r="CD241" s="94"/>
      <c r="CE241" s="95"/>
      <c r="CF241" s="96"/>
      <c r="CG241" s="97"/>
      <c r="CH241" s="98"/>
      <c r="CI241" s="99"/>
      <c r="CJ241" s="79">
        <f>SUM(BX241:CI241)</f>
        <v>0</v>
      </c>
      <c r="CK241" s="104"/>
      <c r="CL241" s="92"/>
      <c r="CM241" s="861"/>
      <c r="CN241" s="82"/>
      <c r="CO241" s="83"/>
      <c r="CP241" s="83"/>
      <c r="CQ241" s="84"/>
      <c r="CR241" s="84"/>
      <c r="CS241" s="84"/>
      <c r="CT241" s="85"/>
      <c r="CU241" s="86"/>
      <c r="CV241" s="87"/>
      <c r="CW241" s="87"/>
      <c r="CX241" s="88"/>
      <c r="CY241" s="88"/>
      <c r="CZ241" s="88"/>
      <c r="DA241" s="88"/>
      <c r="DB241" s="88"/>
      <c r="DC241" s="88"/>
      <c r="DD241" s="88"/>
      <c r="DE241" s="88"/>
      <c r="DF241" s="89"/>
      <c r="DG241" s="161">
        <f t="shared" si="4202"/>
        <v>0</v>
      </c>
      <c r="DH241" s="90"/>
      <c r="DI241" s="855"/>
      <c r="DJ241" s="168"/>
      <c r="DK241" s="92"/>
      <c r="DL241" s="93"/>
      <c r="DM241" s="94"/>
      <c r="DN241" s="95"/>
      <c r="DO241" s="96"/>
      <c r="DP241" s="97"/>
      <c r="DQ241" s="98"/>
      <c r="DR241" s="99"/>
      <c r="DS241" s="79">
        <f t="shared" si="4203"/>
        <v>0</v>
      </c>
      <c r="DT241" s="104"/>
      <c r="DU241" s="92"/>
      <c r="DV241" s="864"/>
      <c r="DW241" s="82"/>
      <c r="DX241" s="83"/>
      <c r="DY241" s="83"/>
      <c r="DZ241" s="84"/>
      <c r="EA241" s="84"/>
      <c r="EB241" s="84"/>
      <c r="EC241" s="85"/>
      <c r="ED241" s="86"/>
      <c r="EE241" s="87"/>
      <c r="EF241" s="87"/>
      <c r="EG241" s="88"/>
      <c r="EH241" s="88"/>
      <c r="EI241" s="88"/>
      <c r="EJ241" s="88"/>
      <c r="EK241" s="88"/>
      <c r="EL241" s="88"/>
      <c r="EM241" s="88"/>
      <c r="EN241" s="88"/>
      <c r="EO241" s="89"/>
      <c r="EP241" s="161">
        <f t="shared" si="4204"/>
        <v>0</v>
      </c>
      <c r="EQ241" s="90"/>
      <c r="ER241" s="855"/>
      <c r="ES241" s="168"/>
      <c r="ET241" s="92"/>
      <c r="EU241" s="93"/>
      <c r="EV241" s="94"/>
      <c r="EW241" s="95"/>
      <c r="EX241" s="96"/>
      <c r="EY241" s="97"/>
      <c r="EZ241" s="98"/>
      <c r="FA241" s="99"/>
      <c r="FB241" s="79">
        <f t="shared" si="4205"/>
        <v>0</v>
      </c>
      <c r="FC241" s="104"/>
      <c r="FD241" s="92"/>
      <c r="FE241" s="864"/>
      <c r="FF241" s="2207">
        <f>الاعدادات!$D$8</f>
        <v>2024</v>
      </c>
      <c r="FG241" s="163">
        <f t="shared" si="4206"/>
        <v>0</v>
      </c>
      <c r="FH241" s="164">
        <f t="shared" si="4207"/>
        <v>0</v>
      </c>
      <c r="FI241" s="164">
        <f>CA233+CB233+CC233+CD233+CE233+BZ233</f>
        <v>0</v>
      </c>
      <c r="FJ241" s="165">
        <f>CF233+CG233+CH233+CI233</f>
        <v>0</v>
      </c>
      <c r="FK241" s="166">
        <f t="shared" si="4208"/>
        <v>0</v>
      </c>
      <c r="FL241" s="164">
        <f t="shared" si="4209"/>
        <v>0</v>
      </c>
      <c r="FM241" s="164">
        <f>DJ233+DK233+DL233+DM233+DN233+DI233</f>
        <v>0</v>
      </c>
      <c r="FN241" s="165">
        <f>DO233+DP233+DQ233+DR233</f>
        <v>0</v>
      </c>
      <c r="FO241" s="166">
        <f t="shared" si="4210"/>
        <v>0</v>
      </c>
      <c r="FP241" s="164">
        <f t="shared" si="4211"/>
        <v>0</v>
      </c>
      <c r="FQ241" s="164">
        <f>CA240+CB240+CC240+CD240+CE240+BZ240</f>
        <v>0</v>
      </c>
      <c r="FR241" s="165">
        <f>CF240+CG240+CH240+CI240</f>
        <v>0</v>
      </c>
      <c r="FS241" s="166">
        <f t="shared" si="4212"/>
        <v>0</v>
      </c>
      <c r="FT241" s="164">
        <f t="shared" si="4213"/>
        <v>0</v>
      </c>
      <c r="FU241" s="164">
        <f>DI240+DJ240+DK240+DL240+DM240+DN240</f>
        <v>0</v>
      </c>
      <c r="FV241" s="167">
        <f>DO240+DP240+DQ240+DR240</f>
        <v>0</v>
      </c>
      <c r="FW241" s="166">
        <f t="shared" si="4214"/>
        <v>0</v>
      </c>
      <c r="FX241" s="164">
        <f t="shared" si="4215"/>
        <v>0</v>
      </c>
      <c r="FY241" s="164">
        <f>ES233+ET233+EU233+EV233+EW233+ER233</f>
        <v>0</v>
      </c>
      <c r="FZ241" s="167">
        <f>EX233+EY233+EZ233+FA233</f>
        <v>0</v>
      </c>
      <c r="GA241" s="166">
        <f t="shared" si="4216"/>
        <v>0</v>
      </c>
      <c r="GB241" s="164">
        <f t="shared" si="4217"/>
        <v>0</v>
      </c>
      <c r="GC241" s="164">
        <f>ES240+ET240+EU240+EV240+EW240+ER240</f>
        <v>0</v>
      </c>
      <c r="GD241" s="167">
        <f>EX240+EY240+EZ240+FA240</f>
        <v>0</v>
      </c>
      <c r="GE241" s="837" t="s">
        <v>33</v>
      </c>
      <c r="GF241" s="169">
        <f>FK244</f>
        <v>0</v>
      </c>
      <c r="GG241" s="169">
        <f>FL244</f>
        <v>0</v>
      </c>
      <c r="GH241" s="169">
        <f>FM244</f>
        <v>0</v>
      </c>
      <c r="GI241" s="169">
        <f>FN244</f>
        <v>0</v>
      </c>
      <c r="GQ241" s="6595"/>
      <c r="GR241" s="6570"/>
      <c r="GS241" s="6553"/>
      <c r="GT241" s="6553"/>
      <c r="GU241" s="6553"/>
      <c r="GV241" s="6553"/>
      <c r="GW241" s="6553"/>
      <c r="GX241" s="6553"/>
      <c r="GY241" s="6555"/>
      <c r="GZ241" s="6557"/>
      <c r="HA241" s="6540"/>
      <c r="HB241" s="6540"/>
      <c r="HC241" s="6540"/>
      <c r="HD241" s="1751" t="s">
        <v>643</v>
      </c>
      <c r="HE241" s="1751" t="s">
        <v>231</v>
      </c>
      <c r="HF241" s="1751" t="s">
        <v>232</v>
      </c>
      <c r="HG241" s="1751" t="s">
        <v>644</v>
      </c>
      <c r="HH241" s="1751" t="s">
        <v>645</v>
      </c>
      <c r="HI241" s="1751" t="s">
        <v>646</v>
      </c>
      <c r="HJ241" s="6564"/>
      <c r="HK241" s="6601"/>
      <c r="HL241" s="6604"/>
      <c r="HM241" s="1752" t="s">
        <v>640</v>
      </c>
      <c r="HN241" s="1753" t="s">
        <v>123</v>
      </c>
      <c r="HO241" s="1754" t="s">
        <v>124</v>
      </c>
      <c r="HP241" s="1755" t="s">
        <v>125</v>
      </c>
      <c r="HQ241" s="1756" t="s">
        <v>126</v>
      </c>
      <c r="HR241" s="1757" t="s">
        <v>127</v>
      </c>
      <c r="HS241" s="1758" t="s">
        <v>128</v>
      </c>
      <c r="HT241" s="1759" t="s">
        <v>129</v>
      </c>
      <c r="HU241" s="1760" t="s">
        <v>130</v>
      </c>
      <c r="HV241" s="6616"/>
      <c r="HW241" s="6566"/>
      <c r="HX241" s="6566"/>
      <c r="HY241" s="6566"/>
      <c r="HZ241" s="6569"/>
      <c r="IA241" s="6570"/>
      <c r="IB241" s="6553"/>
      <c r="IC241" s="6553"/>
      <c r="ID241" s="6553"/>
      <c r="IE241" s="6553"/>
      <c r="IF241" s="6553"/>
      <c r="IG241" s="6553"/>
      <c r="IH241" s="6555"/>
      <c r="II241" s="6557"/>
      <c r="IJ241" s="6540"/>
      <c r="IK241" s="6540"/>
      <c r="IL241" s="6540"/>
      <c r="IM241" s="1751" t="s">
        <v>643</v>
      </c>
      <c r="IN241" s="1751" t="s">
        <v>231</v>
      </c>
      <c r="IO241" s="1751" t="s">
        <v>232</v>
      </c>
      <c r="IP241" s="1751" t="s">
        <v>644</v>
      </c>
      <c r="IQ241" s="1751" t="s">
        <v>645</v>
      </c>
      <c r="IR241" s="1751" t="s">
        <v>646</v>
      </c>
      <c r="IS241" s="6564"/>
      <c r="IT241" s="6601"/>
      <c r="IU241" s="6604"/>
      <c r="IV241" s="1752" t="s">
        <v>640</v>
      </c>
      <c r="IW241" s="1753" t="s">
        <v>123</v>
      </c>
      <c r="IX241" s="1754" t="s">
        <v>124</v>
      </c>
      <c r="IY241" s="1755" t="s">
        <v>125</v>
      </c>
      <c r="IZ241" s="1756" t="s">
        <v>126</v>
      </c>
      <c r="JA241" s="1757" t="s">
        <v>127</v>
      </c>
      <c r="JB241" s="1758" t="s">
        <v>128</v>
      </c>
      <c r="JC241" s="1759" t="s">
        <v>129</v>
      </c>
      <c r="JD241" s="1760" t="s">
        <v>130</v>
      </c>
      <c r="JE241" s="6616"/>
      <c r="JF241" s="6566"/>
      <c r="JG241" s="6566"/>
      <c r="JH241" s="6566"/>
      <c r="JI241" s="6569"/>
    </row>
    <row r="242" spans="1:269" ht="36.75" customHeight="1" thickTop="1" thickBot="1">
      <c r="A242" s="143"/>
      <c r="B242" s="172"/>
      <c r="C242" s="172"/>
      <c r="D242" s="172"/>
      <c r="E242" s="172"/>
      <c r="F242" s="172"/>
      <c r="G242" s="172"/>
      <c r="H242" s="172"/>
      <c r="I242" s="172"/>
      <c r="J242" s="145"/>
      <c r="K242" s="146"/>
      <c r="L242" s="2187">
        <f>الاعدادات!$D$17</f>
        <v>2026</v>
      </c>
      <c r="M242" s="172"/>
      <c r="N242" s="172"/>
      <c r="O242" s="172"/>
      <c r="P242" s="172"/>
      <c r="Q242" s="172"/>
      <c r="R242" s="172"/>
      <c r="S242" s="172"/>
      <c r="T242" s="172"/>
      <c r="U242" s="172"/>
      <c r="V242" s="172"/>
      <c r="W242" s="172"/>
      <c r="X242" s="172"/>
      <c r="Y242" s="172"/>
      <c r="Z242" s="174"/>
      <c r="AA242" s="172"/>
      <c r="AB242" s="172"/>
      <c r="AC242" s="172"/>
      <c r="AD242" s="172"/>
      <c r="AE242" s="172"/>
      <c r="AF242" s="172"/>
      <c r="AG242" s="172"/>
      <c r="AH242" s="172"/>
      <c r="AI242" s="172"/>
      <c r="AJ242" s="172"/>
      <c r="AK242" s="172"/>
      <c r="AL242" s="172"/>
      <c r="AM242" s="172"/>
      <c r="AN242" s="172"/>
      <c r="AO242" s="172"/>
      <c r="AP242" s="172"/>
      <c r="AQ242" s="172"/>
      <c r="AR242" s="172"/>
      <c r="AS242" s="172"/>
      <c r="AT242" s="175"/>
      <c r="AU242" s="172"/>
      <c r="AV242" s="172"/>
      <c r="AW242" s="172"/>
      <c r="AX242" s="172"/>
      <c r="AY242" s="172"/>
      <c r="AZ242" s="175"/>
      <c r="BA242" s="172"/>
      <c r="BB242" s="172"/>
      <c r="BC242" s="155"/>
      <c r="BD242" s="2187">
        <f>الاعدادات!$D$17</f>
        <v>2026</v>
      </c>
      <c r="BE242" s="117"/>
      <c r="BF242" s="118"/>
      <c r="BG242" s="118"/>
      <c r="BH242" s="119"/>
      <c r="BI242" s="119"/>
      <c r="BJ242" s="119"/>
      <c r="BK242" s="120"/>
      <c r="BL242" s="121"/>
      <c r="BM242" s="122"/>
      <c r="BN242" s="122"/>
      <c r="BO242" s="123"/>
      <c r="BP242" s="123"/>
      <c r="BQ242" s="123"/>
      <c r="BR242" s="123"/>
      <c r="BS242" s="123"/>
      <c r="BT242" s="123"/>
      <c r="BU242" s="123"/>
      <c r="BV242" s="123"/>
      <c r="BW242" s="124"/>
      <c r="BX242" s="77">
        <f>SUM(BE242:BW242)</f>
        <v>0</v>
      </c>
      <c r="BY242" s="126"/>
      <c r="BZ242" s="856"/>
      <c r="CA242" s="127"/>
      <c r="CB242" s="128"/>
      <c r="CC242" s="129"/>
      <c r="CD242" s="130"/>
      <c r="CE242" s="131"/>
      <c r="CF242" s="132"/>
      <c r="CG242" s="133"/>
      <c r="CH242" s="134"/>
      <c r="CI242" s="135"/>
      <c r="CJ242" s="79">
        <f>SUM(BX242:CI242)</f>
        <v>0</v>
      </c>
      <c r="CK242" s="137"/>
      <c r="CL242" s="128"/>
      <c r="CM242" s="862"/>
      <c r="CN242" s="117"/>
      <c r="CO242" s="118"/>
      <c r="CP242" s="118"/>
      <c r="CQ242" s="119"/>
      <c r="CR242" s="119"/>
      <c r="CS242" s="119"/>
      <c r="CT242" s="120"/>
      <c r="CU242" s="121"/>
      <c r="CV242" s="122"/>
      <c r="CW242" s="122"/>
      <c r="CX242" s="123"/>
      <c r="CY242" s="123"/>
      <c r="CZ242" s="123"/>
      <c r="DA242" s="123"/>
      <c r="DB242" s="123"/>
      <c r="DC242" s="123"/>
      <c r="DD242" s="123"/>
      <c r="DE242" s="123"/>
      <c r="DF242" s="124"/>
      <c r="DG242" s="161">
        <f>SUM(CN242:DF242)</f>
        <v>0</v>
      </c>
      <c r="DH242" s="126"/>
      <c r="DI242" s="4285"/>
      <c r="DJ242" s="176"/>
      <c r="DK242" s="128"/>
      <c r="DL242" s="129"/>
      <c r="DM242" s="130"/>
      <c r="DN242" s="131"/>
      <c r="DO242" s="132"/>
      <c r="DP242" s="133"/>
      <c r="DQ242" s="134"/>
      <c r="DR242" s="135"/>
      <c r="DS242" s="136">
        <f>SUM(DG242:DR242)</f>
        <v>0</v>
      </c>
      <c r="DT242" s="137"/>
      <c r="DU242" s="128"/>
      <c r="DV242" s="865"/>
      <c r="DW242" s="117"/>
      <c r="DX242" s="118"/>
      <c r="DY242" s="118"/>
      <c r="DZ242" s="119"/>
      <c r="EA242" s="119"/>
      <c r="EB242" s="119"/>
      <c r="EC242" s="120"/>
      <c r="ED242" s="121"/>
      <c r="EE242" s="122"/>
      <c r="EF242" s="122"/>
      <c r="EG242" s="123"/>
      <c r="EH242" s="123"/>
      <c r="EI242" s="123"/>
      <c r="EJ242" s="123"/>
      <c r="EK242" s="123"/>
      <c r="EL242" s="123"/>
      <c r="EM242" s="123"/>
      <c r="EN242" s="123"/>
      <c r="EO242" s="124"/>
      <c r="EP242" s="161">
        <f>SUM(DW242:EO242)</f>
        <v>0</v>
      </c>
      <c r="EQ242" s="126"/>
      <c r="ER242" s="856"/>
      <c r="ES242" s="176"/>
      <c r="ET242" s="128"/>
      <c r="EU242" s="129"/>
      <c r="EV242" s="130"/>
      <c r="EW242" s="131"/>
      <c r="EX242" s="132"/>
      <c r="EY242" s="133"/>
      <c r="EZ242" s="134"/>
      <c r="FA242" s="135"/>
      <c r="FB242" s="136">
        <f t="shared" si="4205"/>
        <v>0</v>
      </c>
      <c r="FC242" s="137"/>
      <c r="FD242" s="128"/>
      <c r="FE242" s="865"/>
      <c r="FF242" s="2207">
        <f>الاعدادات!$D$9</f>
        <v>2025</v>
      </c>
      <c r="FG242" s="163">
        <f t="shared" si="4206"/>
        <v>0</v>
      </c>
      <c r="FH242" s="164">
        <f t="shared" si="4207"/>
        <v>0</v>
      </c>
      <c r="FI242" s="164">
        <f>CA234+CB234+CC234+CD234+CE234+BZ234</f>
        <v>0</v>
      </c>
      <c r="FJ242" s="165">
        <f>CF234+CG234+CH234+CI234</f>
        <v>0</v>
      </c>
      <c r="FK242" s="166">
        <f t="shared" si="4208"/>
        <v>0</v>
      </c>
      <c r="FL242" s="164">
        <f t="shared" si="4209"/>
        <v>0</v>
      </c>
      <c r="FM242" s="164">
        <f>DJ234+DK234+DL234+DM234+DN234+DI234</f>
        <v>0</v>
      </c>
      <c r="FN242" s="165">
        <f>DO234+DP234+DQ234+DR234</f>
        <v>0</v>
      </c>
      <c r="FO242" s="166">
        <f t="shared" si="4210"/>
        <v>0</v>
      </c>
      <c r="FP242" s="164">
        <f t="shared" si="4211"/>
        <v>0</v>
      </c>
      <c r="FQ242" s="164">
        <f>CA241+CB241+CC241+CD241+CE241+BZ241</f>
        <v>0</v>
      </c>
      <c r="FR242" s="165">
        <f>CF241+CG241+CH241+CI241</f>
        <v>0</v>
      </c>
      <c r="FS242" s="166">
        <f t="shared" si="4212"/>
        <v>0</v>
      </c>
      <c r="FT242" s="164">
        <f t="shared" si="4213"/>
        <v>0</v>
      </c>
      <c r="FU242" s="164">
        <f>DI241+DJ241+DK241+DL241+DM241+DN241</f>
        <v>0</v>
      </c>
      <c r="FV242" s="167">
        <f>DO241+DP241+DQ241+DR241</f>
        <v>0</v>
      </c>
      <c r="FW242" s="166">
        <f t="shared" si="4214"/>
        <v>0</v>
      </c>
      <c r="FX242" s="164">
        <f t="shared" si="4215"/>
        <v>0</v>
      </c>
      <c r="FY242" s="164">
        <f>ES234+ET234+EU234+EV234+EW234+ER234</f>
        <v>0</v>
      </c>
      <c r="FZ242" s="167">
        <f>EX234+EY234+EZ234+FA234</f>
        <v>0</v>
      </c>
      <c r="GA242" s="166">
        <f t="shared" si="4216"/>
        <v>0</v>
      </c>
      <c r="GB242" s="164">
        <f t="shared" si="4217"/>
        <v>0</v>
      </c>
      <c r="GC242" s="164">
        <f>ES241+ET241+EU241+EV241+EW241+ER241</f>
        <v>0</v>
      </c>
      <c r="GD242" s="167">
        <f>EX241+EY241+EZ241+FA241</f>
        <v>0</v>
      </c>
      <c r="GE242" s="837" t="s">
        <v>184</v>
      </c>
      <c r="GF242" s="169">
        <f>FO244</f>
        <v>0</v>
      </c>
      <c r="GG242" s="170">
        <f>FP244</f>
        <v>0</v>
      </c>
      <c r="GH242" s="170">
        <f>FQ244</f>
        <v>0</v>
      </c>
      <c r="GI242" s="171">
        <f>FR244</f>
        <v>0</v>
      </c>
      <c r="GQ242" s="1747"/>
      <c r="GR242" s="1761"/>
      <c r="GS242" s="1762"/>
      <c r="GT242" s="1762"/>
      <c r="GU242" s="1763"/>
      <c r="GV242" s="1763"/>
      <c r="GW242" s="1763"/>
      <c r="GX242" s="1764"/>
      <c r="GY242" s="1765"/>
      <c r="GZ242" s="1766"/>
      <c r="HA242" s="1766"/>
      <c r="HB242" s="1767"/>
      <c r="HC242" s="1767"/>
      <c r="HD242" s="1767"/>
      <c r="HE242" s="1767"/>
      <c r="HF242" s="1767"/>
      <c r="HG242" s="1767"/>
      <c r="HH242" s="1767"/>
      <c r="HI242" s="1767"/>
      <c r="HJ242" s="1768"/>
      <c r="HK242" s="1769">
        <f>SUM(GR242:HJ242)</f>
        <v>0</v>
      </c>
      <c r="HL242" s="1770"/>
      <c r="HM242" s="1771"/>
      <c r="HN242" s="1772"/>
      <c r="HO242" s="1773"/>
      <c r="HP242" s="1774"/>
      <c r="HQ242" s="1775"/>
      <c r="HR242" s="1776"/>
      <c r="HS242" s="1777"/>
      <c r="HT242" s="1778"/>
      <c r="HU242" s="1779"/>
      <c r="HV242" s="1780"/>
      <c r="HW242" s="1781">
        <f>SUM(HK242:HV242)</f>
        <v>0</v>
      </c>
      <c r="HX242" s="1782"/>
      <c r="HY242" s="1782"/>
      <c r="HZ242" s="1783"/>
      <c r="IA242" s="1761"/>
      <c r="IB242" s="1762"/>
      <c r="IC242" s="1762"/>
      <c r="ID242" s="1763"/>
      <c r="IE242" s="1763"/>
      <c r="IF242" s="1763"/>
      <c r="IG242" s="1764"/>
      <c r="IH242" s="1765"/>
      <c r="II242" s="1766"/>
      <c r="IJ242" s="1766"/>
      <c r="IK242" s="1767"/>
      <c r="IL242" s="1767"/>
      <c r="IM242" s="1767"/>
      <c r="IN242" s="1767"/>
      <c r="IO242" s="1767"/>
      <c r="IP242" s="1767"/>
      <c r="IQ242" s="1767"/>
      <c r="IR242" s="1767"/>
      <c r="IS242" s="1768"/>
      <c r="IT242" s="1769">
        <f t="shared" ref="IT242:IT247" si="4218">SUM(IA242:IS242)</f>
        <v>0</v>
      </c>
      <c r="IU242" s="1770"/>
      <c r="IV242" s="1771"/>
      <c r="IW242" s="1772"/>
      <c r="IX242" s="1773"/>
      <c r="IY242" s="1774"/>
      <c r="IZ242" s="1775"/>
      <c r="JA242" s="1776"/>
      <c r="JB242" s="1777"/>
      <c r="JC242" s="1778"/>
      <c r="JD242" s="1779"/>
      <c r="JE242" s="1780"/>
      <c r="JF242" s="1781">
        <f>SUM(IT242:JE242)</f>
        <v>0</v>
      </c>
      <c r="JG242" s="1782"/>
      <c r="JH242" s="1782"/>
      <c r="JI242" s="1783"/>
    </row>
    <row r="243" spans="1:269" ht="36.75" customHeight="1" thickBot="1">
      <c r="A243" s="172"/>
      <c r="B243" s="172"/>
      <c r="C243" s="172"/>
      <c r="D243" s="172"/>
      <c r="E243" s="172"/>
      <c r="F243" s="172"/>
      <c r="G243" s="172"/>
      <c r="H243" s="172"/>
      <c r="I243" s="172"/>
      <c r="J243" s="172"/>
      <c r="K243" s="172"/>
      <c r="L243" s="172"/>
      <c r="M243" s="172"/>
      <c r="N243" s="172"/>
      <c r="O243" s="172"/>
      <c r="P243" s="172"/>
      <c r="Q243" s="172"/>
      <c r="R243" s="172"/>
      <c r="S243" s="172"/>
      <c r="T243" s="172"/>
      <c r="U243" s="172"/>
      <c r="V243" s="172"/>
      <c r="W243" s="172"/>
      <c r="X243" s="172"/>
      <c r="Y243" s="172"/>
      <c r="Z243" s="172"/>
      <c r="AA243" s="172"/>
      <c r="AB243" s="172"/>
      <c r="AC243" s="172"/>
      <c r="AD243" s="172"/>
      <c r="AE243" s="172"/>
      <c r="AF243" s="172"/>
      <c r="AG243" s="172"/>
      <c r="AH243" s="172"/>
      <c r="AI243" s="172"/>
      <c r="AJ243" s="172"/>
      <c r="AK243" s="172"/>
      <c r="AL243" s="172"/>
      <c r="AM243" s="172"/>
      <c r="AN243" s="172"/>
      <c r="AO243" s="172"/>
      <c r="AP243" s="172"/>
      <c r="AQ243" s="172"/>
      <c r="AR243" s="172"/>
      <c r="AS243" s="172"/>
      <c r="AT243" s="172"/>
      <c r="AU243" s="172"/>
      <c r="AV243" s="172"/>
      <c r="AW243" s="172"/>
      <c r="AX243" s="172"/>
      <c r="AY243" s="172"/>
      <c r="AZ243" s="172"/>
      <c r="BA243" s="172"/>
      <c r="BB243" s="172"/>
      <c r="BC243" s="172"/>
      <c r="BD243" s="177" t="s">
        <v>181</v>
      </c>
      <c r="BE243" s="843">
        <f t="shared" ref="BE243" si="4219">SUM(BE238:BE242)</f>
        <v>0</v>
      </c>
      <c r="BF243" s="844">
        <f t="shared" ref="BF243" si="4220">SUM(BF238:BF242)</f>
        <v>0</v>
      </c>
      <c r="BG243" s="844">
        <f t="shared" ref="BG243" si="4221">SUM(BG238:BG242)</f>
        <v>0</v>
      </c>
      <c r="BH243" s="844">
        <f t="shared" ref="BH243" si="4222">SUM(BH238:BH242)</f>
        <v>0</v>
      </c>
      <c r="BI243" s="844">
        <f t="shared" ref="BI243" si="4223">SUM(BI238:BI242)</f>
        <v>0</v>
      </c>
      <c r="BJ243" s="844">
        <f t="shared" ref="BJ243" si="4224">SUM(BJ238:BJ242)</f>
        <v>0</v>
      </c>
      <c r="BK243" s="844">
        <f t="shared" ref="BK243" si="4225">SUM(BK238:BK242)</f>
        <v>0</v>
      </c>
      <c r="BL243" s="844">
        <f t="shared" ref="BL243" si="4226">SUM(BL238:BL242)</f>
        <v>0</v>
      </c>
      <c r="BM243" s="844">
        <f t="shared" ref="BM243" si="4227">SUM(BM238:BM242)</f>
        <v>0</v>
      </c>
      <c r="BN243" s="844">
        <f t="shared" ref="BN243" si="4228">SUM(BN238:BN242)</f>
        <v>0</v>
      </c>
      <c r="BO243" s="844">
        <f t="shared" ref="BO243" si="4229">SUM(BO238:BO242)</f>
        <v>0</v>
      </c>
      <c r="BP243" s="844">
        <f t="shared" ref="BP243" si="4230">SUM(BP238:BP242)</f>
        <v>0</v>
      </c>
      <c r="BQ243" s="844">
        <f t="shared" ref="BQ243" si="4231">SUM(BQ238:BQ242)</f>
        <v>0</v>
      </c>
      <c r="BR243" s="844">
        <f t="shared" ref="BR243" si="4232">SUM(BR238:BR242)</f>
        <v>0</v>
      </c>
      <c r="BS243" s="844">
        <f t="shared" ref="BS243" si="4233">SUM(BS238:BS242)</f>
        <v>0</v>
      </c>
      <c r="BT243" s="844">
        <f t="shared" ref="BT243" si="4234">SUM(BT238:BT242)</f>
        <v>0</v>
      </c>
      <c r="BU243" s="844">
        <f t="shared" ref="BU243" si="4235">SUM(BU238:BU242)</f>
        <v>0</v>
      </c>
      <c r="BV243" s="844">
        <f t="shared" ref="BV243" si="4236">SUM(BV238:BV242)</f>
        <v>0</v>
      </c>
      <c r="BW243" s="844">
        <f t="shared" ref="BW243" si="4237">SUM(BW238:BW242)</f>
        <v>0</v>
      </c>
      <c r="BX243" s="845">
        <f t="shared" ref="BX243" si="4238">BW243+BV243+BO243+BN243+BM243+BL243+BK243+BJ243+BI243+BH243+BG243+BF243+BE243</f>
        <v>0</v>
      </c>
      <c r="BY243" s="844">
        <f t="shared" ref="BY243" si="4239">SUM(BY238:BY242)</f>
        <v>0</v>
      </c>
      <c r="BZ243" s="844">
        <f t="shared" ref="BZ243" si="4240">SUM(BZ238:BZ242)</f>
        <v>0</v>
      </c>
      <c r="CA243" s="844">
        <f t="shared" ref="CA243" si="4241">SUM(CA238:CA242)</f>
        <v>0</v>
      </c>
      <c r="CB243" s="844">
        <f t="shared" ref="CB243" si="4242">SUM(CB238:CB242)</f>
        <v>0</v>
      </c>
      <c r="CC243" s="844">
        <f t="shared" ref="CC243" si="4243">SUM(CC238:CC242)</f>
        <v>0</v>
      </c>
      <c r="CD243" s="844">
        <f t="shared" ref="CD243" si="4244">SUM(CD238:CD242)</f>
        <v>0</v>
      </c>
      <c r="CE243" s="844">
        <f t="shared" ref="CE243" si="4245">SUM(CE238:CE242)</f>
        <v>0</v>
      </c>
      <c r="CF243" s="844">
        <f t="shared" ref="CF243" si="4246">SUM(CF238:CF242)</f>
        <v>0</v>
      </c>
      <c r="CG243" s="844">
        <f t="shared" ref="CG243" si="4247">SUM(CG238:CG242)</f>
        <v>0</v>
      </c>
      <c r="CH243" s="2208">
        <f t="shared" ref="CH243" si="4248">SUM(CH238:CH242)</f>
        <v>0</v>
      </c>
      <c r="CI243" s="844">
        <f t="shared" ref="CI243" si="4249">SUM(CI238:CI242)</f>
        <v>0</v>
      </c>
      <c r="CJ243" s="844">
        <f t="shared" ref="CJ243" si="4250">SUM(CJ238:CJ242)</f>
        <v>0</v>
      </c>
      <c r="CK243" s="844">
        <f t="shared" ref="CK243" si="4251">SUM(CK238:CK242)</f>
        <v>0</v>
      </c>
      <c r="CL243" s="844">
        <f t="shared" ref="CL243" si="4252">SUM(CL238:CL242)</f>
        <v>0</v>
      </c>
      <c r="CM243" s="2209">
        <f t="shared" ref="CM243" si="4253">SUM(CM238:CM242)</f>
        <v>0</v>
      </c>
      <c r="CN243" s="843">
        <f t="shared" ref="CN243" si="4254">SUM(CN238:CN242)</f>
        <v>0</v>
      </c>
      <c r="CO243" s="844">
        <f t="shared" ref="CO243" si="4255">SUM(CO238:CO242)</f>
        <v>0</v>
      </c>
      <c r="CP243" s="844">
        <f t="shared" ref="CP243" si="4256">SUM(CP238:CP242)</f>
        <v>0</v>
      </c>
      <c r="CQ243" s="844">
        <f t="shared" ref="CQ243" si="4257">SUM(CQ238:CQ242)</f>
        <v>0</v>
      </c>
      <c r="CR243" s="844">
        <f t="shared" ref="CR243" si="4258">SUM(CR238:CR242)</f>
        <v>0</v>
      </c>
      <c r="CS243" s="844">
        <f t="shared" ref="CS243" si="4259">SUM(CS238:CS242)</f>
        <v>0</v>
      </c>
      <c r="CT243" s="844">
        <f t="shared" ref="CT243" si="4260">SUM(CT238:CT242)</f>
        <v>0</v>
      </c>
      <c r="CU243" s="844">
        <f t="shared" ref="CU243" si="4261">SUM(CU238:CU242)</f>
        <v>0</v>
      </c>
      <c r="CV243" s="844">
        <f t="shared" ref="CV243" si="4262">SUM(CV238:CV242)</f>
        <v>0</v>
      </c>
      <c r="CW243" s="844">
        <f t="shared" ref="CW243" si="4263">SUM(CW238:CW242)</f>
        <v>0</v>
      </c>
      <c r="CX243" s="844">
        <f t="shared" ref="CX243" si="4264">SUM(CX238:CX242)</f>
        <v>0</v>
      </c>
      <c r="CY243" s="844">
        <f t="shared" ref="CY243" si="4265">SUM(CY238:CY242)</f>
        <v>0</v>
      </c>
      <c r="CZ243" s="844">
        <f t="shared" ref="CZ243" si="4266">SUM(CZ238:CZ242)</f>
        <v>0</v>
      </c>
      <c r="DA243" s="844">
        <f t="shared" ref="DA243" si="4267">SUM(DA238:DA242)</f>
        <v>0</v>
      </c>
      <c r="DB243" s="844">
        <f t="shared" ref="DB243" si="4268">SUM(DB238:DB242)</f>
        <v>0</v>
      </c>
      <c r="DC243" s="844">
        <f t="shared" ref="DC243" si="4269">SUM(DC238:DC242)</f>
        <v>0</v>
      </c>
      <c r="DD243" s="844">
        <f t="shared" ref="DD243" si="4270">SUM(DD238:DD242)</f>
        <v>0</v>
      </c>
      <c r="DE243" s="844">
        <f t="shared" ref="DE243" si="4271">SUM(DE238:DE242)</f>
        <v>0</v>
      </c>
      <c r="DF243" s="844">
        <f t="shared" ref="DF243" si="4272">SUM(DF238:DF242)</f>
        <v>0</v>
      </c>
      <c r="DG243" s="845">
        <f t="shared" ref="DG243" si="4273">DF243+DE243+CX243+CW243+CV243+CU243+CT243+CS243+CR243+CQ243+CP243+CO243+CN243</f>
        <v>0</v>
      </c>
      <c r="DH243" s="844">
        <f t="shared" ref="DH243" si="4274">SUM(DH238:DH242)</f>
        <v>0</v>
      </c>
      <c r="DI243" s="844">
        <f t="shared" ref="DI243" si="4275">SUM(DI238:DI242)</f>
        <v>0</v>
      </c>
      <c r="DJ243" s="844">
        <f t="shared" ref="DJ243" si="4276">SUM(DJ238:DJ242)</f>
        <v>0</v>
      </c>
      <c r="DK243" s="844">
        <f t="shared" ref="DK243" si="4277">SUM(DK238:DK242)</f>
        <v>0</v>
      </c>
      <c r="DL243" s="844">
        <f t="shared" ref="DL243" si="4278">SUM(DL238:DL242)</f>
        <v>0</v>
      </c>
      <c r="DM243" s="844">
        <f t="shared" ref="DM243" si="4279">SUM(DM238:DM242)</f>
        <v>0</v>
      </c>
      <c r="DN243" s="844">
        <f t="shared" ref="DN243" si="4280">SUM(DN238:DN242)</f>
        <v>0</v>
      </c>
      <c r="DO243" s="844">
        <f t="shared" ref="DO243" si="4281">SUM(DO238:DO242)</f>
        <v>0</v>
      </c>
      <c r="DP243" s="844">
        <f t="shared" ref="DP243" si="4282">SUM(DP238:DP242)</f>
        <v>0</v>
      </c>
      <c r="DQ243" s="2208">
        <f t="shared" ref="DQ243" si="4283">SUM(DQ238:DQ242)</f>
        <v>0</v>
      </c>
      <c r="DR243" s="844">
        <f t="shared" ref="DR243" si="4284">SUM(DR238:DR242)</f>
        <v>0</v>
      </c>
      <c r="DS243" s="844">
        <f t="shared" ref="DS243" si="4285">SUM(DS238:DS242)</f>
        <v>0</v>
      </c>
      <c r="DT243" s="844">
        <f t="shared" ref="DT243" si="4286">SUM(DT238:DT242)</f>
        <v>0</v>
      </c>
      <c r="DU243" s="844">
        <f t="shared" ref="DU243" si="4287">SUM(DU238:DU242)</f>
        <v>0</v>
      </c>
      <c r="DV243" s="2210">
        <f t="shared" ref="DV243" si="4288">SUM(DV238:DV242)</f>
        <v>0</v>
      </c>
      <c r="DW243" s="843">
        <f t="shared" ref="DW243" si="4289">SUM(DW238:DW242)</f>
        <v>0</v>
      </c>
      <c r="DX243" s="844">
        <f t="shared" ref="DX243" si="4290">SUM(DX238:DX242)</f>
        <v>0</v>
      </c>
      <c r="DY243" s="844">
        <f t="shared" ref="DY243" si="4291">SUM(DY238:DY242)</f>
        <v>0</v>
      </c>
      <c r="DZ243" s="844">
        <f t="shared" ref="DZ243" si="4292">SUM(DZ238:DZ242)</f>
        <v>0</v>
      </c>
      <c r="EA243" s="844">
        <f t="shared" ref="EA243" si="4293">SUM(EA238:EA242)</f>
        <v>0</v>
      </c>
      <c r="EB243" s="844">
        <f t="shared" ref="EB243" si="4294">SUM(EB238:EB242)</f>
        <v>0</v>
      </c>
      <c r="EC243" s="844">
        <f t="shared" ref="EC243" si="4295">SUM(EC238:EC242)</f>
        <v>0</v>
      </c>
      <c r="ED243" s="844">
        <f t="shared" ref="ED243" si="4296">SUM(ED238:ED242)</f>
        <v>0</v>
      </c>
      <c r="EE243" s="844">
        <f t="shared" ref="EE243" si="4297">SUM(EE238:EE242)</f>
        <v>0</v>
      </c>
      <c r="EF243" s="844">
        <f t="shared" ref="EF243" si="4298">SUM(EF238:EF242)</f>
        <v>0</v>
      </c>
      <c r="EG243" s="844">
        <f t="shared" ref="EG243" si="4299">SUM(EG238:EG242)</f>
        <v>0</v>
      </c>
      <c r="EH243" s="844">
        <f t="shared" ref="EH243" si="4300">SUM(EH238:EH242)</f>
        <v>0</v>
      </c>
      <c r="EI243" s="844">
        <f t="shared" ref="EI243" si="4301">SUM(EI238:EI242)</f>
        <v>0</v>
      </c>
      <c r="EJ243" s="844">
        <f t="shared" ref="EJ243" si="4302">SUM(EJ238:EJ242)</f>
        <v>0</v>
      </c>
      <c r="EK243" s="844">
        <f t="shared" ref="EK243" si="4303">SUM(EK238:EK242)</f>
        <v>0</v>
      </c>
      <c r="EL243" s="844">
        <f t="shared" ref="EL243" si="4304">SUM(EL238:EL242)</f>
        <v>0</v>
      </c>
      <c r="EM243" s="844">
        <f t="shared" ref="EM243" si="4305">SUM(EM238:EM242)</f>
        <v>0</v>
      </c>
      <c r="EN243" s="844">
        <f t="shared" ref="EN243" si="4306">SUM(EN238:EN242)</f>
        <v>0</v>
      </c>
      <c r="EO243" s="844">
        <f t="shared" ref="EO243" si="4307">SUM(EO238:EO242)</f>
        <v>0</v>
      </c>
      <c r="EP243" s="845">
        <f t="shared" ref="EP243" si="4308">EO243+EN243+EG243+EF243+EE243+ED243+EC243+EB243+EA243+DZ243+DY243+DX243+DW243</f>
        <v>0</v>
      </c>
      <c r="EQ243" s="844">
        <f>SUM(EQ238:EQ242)</f>
        <v>0</v>
      </c>
      <c r="ER243" s="844"/>
      <c r="ES243" s="844">
        <f t="shared" ref="ES243" si="4309">SUM(ES238:ES242)</f>
        <v>0</v>
      </c>
      <c r="ET243" s="844">
        <f t="shared" ref="ET243" si="4310">SUM(ET238:ET242)</f>
        <v>0</v>
      </c>
      <c r="EU243" s="844">
        <f t="shared" ref="EU243" si="4311">SUM(EU238:EU242)</f>
        <v>0</v>
      </c>
      <c r="EV243" s="844">
        <f t="shared" ref="EV243" si="4312">SUM(EV238:EV242)</f>
        <v>0</v>
      </c>
      <c r="EW243" s="844">
        <f t="shared" ref="EW243" si="4313">SUM(EW238:EW242)</f>
        <v>0</v>
      </c>
      <c r="EX243" s="844">
        <f t="shared" ref="EX243" si="4314">SUM(EX238:EX242)</f>
        <v>0</v>
      </c>
      <c r="EY243" s="844">
        <f t="shared" ref="EY243" si="4315">SUM(EY238:EY242)</f>
        <v>0</v>
      </c>
      <c r="EZ243" s="2208">
        <f t="shared" ref="EZ243" si="4316">SUM(EZ238:EZ242)</f>
        <v>0</v>
      </c>
      <c r="FA243" s="844">
        <f t="shared" ref="FA243" si="4317">SUM(FA238:FA242)</f>
        <v>0</v>
      </c>
      <c r="FB243" s="844">
        <f t="shared" ref="FB243" si="4318">SUM(FB238:FB242)</f>
        <v>0</v>
      </c>
      <c r="FC243" s="844">
        <f t="shared" ref="FC243" si="4319">SUM(FC238:FC242)</f>
        <v>0</v>
      </c>
      <c r="FD243" s="844">
        <f t="shared" ref="FD243" si="4320">SUM(FD238:FD242)</f>
        <v>0</v>
      </c>
      <c r="FE243" s="2210">
        <f t="shared" ref="FE243" si="4321">SUM(FE238:FE242)</f>
        <v>0</v>
      </c>
      <c r="FF243" s="2211">
        <f>الاعدادات!$D$10</f>
        <v>2026</v>
      </c>
      <c r="FG243" s="2194">
        <f t="shared" si="4206"/>
        <v>0</v>
      </c>
      <c r="FH243" s="2195">
        <f t="shared" si="4207"/>
        <v>0</v>
      </c>
      <c r="FI243" s="2195">
        <f>CA235+CB235+CC235+CD235+CE235+BZ235</f>
        <v>0</v>
      </c>
      <c r="FJ243" s="2196">
        <f>CF235+CG235+CH235+CI235</f>
        <v>0</v>
      </c>
      <c r="FK243" s="2197">
        <f t="shared" si="4208"/>
        <v>0</v>
      </c>
      <c r="FL243" s="2195">
        <f t="shared" si="4209"/>
        <v>0</v>
      </c>
      <c r="FM243" s="2195">
        <f>DJ235+DK235+DL235+DM235+DN235+DI235</f>
        <v>0</v>
      </c>
      <c r="FN243" s="2196">
        <f>DO235+DP235+DQ235+DR235</f>
        <v>0</v>
      </c>
      <c r="FO243" s="2197">
        <f t="shared" si="4210"/>
        <v>0</v>
      </c>
      <c r="FP243" s="2195">
        <f t="shared" si="4211"/>
        <v>0</v>
      </c>
      <c r="FQ243" s="2195">
        <f>CA242+CB242+CC242+CD242+CE242+BZ242</f>
        <v>0</v>
      </c>
      <c r="FR243" s="2196">
        <f>CF242+CG242+CH242+CI242</f>
        <v>0</v>
      </c>
      <c r="FS243" s="2197">
        <f t="shared" si="4212"/>
        <v>0</v>
      </c>
      <c r="FT243" s="2195">
        <f t="shared" si="4213"/>
        <v>0</v>
      </c>
      <c r="FU243" s="2195">
        <f>DI242+DJ242+DK242+DL242+DM242+DN242</f>
        <v>0</v>
      </c>
      <c r="FV243" s="2198">
        <f>DO242+DP242+DQ242+DR242</f>
        <v>0</v>
      </c>
      <c r="FW243" s="2197">
        <f t="shared" si="4214"/>
        <v>0</v>
      </c>
      <c r="FX243" s="2195">
        <f t="shared" si="4215"/>
        <v>0</v>
      </c>
      <c r="FY243" s="2195">
        <f>ES235+ET235+EU235+EV235+EW235+ER235</f>
        <v>0</v>
      </c>
      <c r="FZ243" s="2198">
        <f>EX235+EY235+EZ235+FA235</f>
        <v>0</v>
      </c>
      <c r="GA243" s="2197">
        <f t="shared" si="4216"/>
        <v>0</v>
      </c>
      <c r="GB243" s="2195">
        <f t="shared" si="4217"/>
        <v>0</v>
      </c>
      <c r="GC243" s="2195">
        <f>ES242+ET242+EU242+EV242+EW242+ER242</f>
        <v>0</v>
      </c>
      <c r="GD243" s="2198">
        <f>EX242+EY242+EZ242+FA242</f>
        <v>0</v>
      </c>
      <c r="GE243" s="2123" t="s">
        <v>185</v>
      </c>
      <c r="GF243" s="2204">
        <f>FS244</f>
        <v>0</v>
      </c>
      <c r="GG243" s="2205">
        <f>FT244</f>
        <v>0</v>
      </c>
      <c r="GH243" s="2205">
        <f>FU244</f>
        <v>0</v>
      </c>
      <c r="GI243" s="2206">
        <f>FV244</f>
        <v>0</v>
      </c>
      <c r="GQ243" s="2234" t="str">
        <f>الاعدادات!$D$14</f>
        <v>2023 وما قبلها</v>
      </c>
      <c r="GR243" s="1761"/>
      <c r="GS243" s="1762"/>
      <c r="GT243" s="1762"/>
      <c r="GU243" s="1763"/>
      <c r="GV243" s="1763"/>
      <c r="GW243" s="1763"/>
      <c r="GX243" s="1764"/>
      <c r="GY243" s="1765"/>
      <c r="GZ243" s="1766"/>
      <c r="HA243" s="1766"/>
      <c r="HB243" s="1767"/>
      <c r="HC243" s="1767"/>
      <c r="HD243" s="1767"/>
      <c r="HE243" s="1767"/>
      <c r="HF243" s="1767"/>
      <c r="HG243" s="1767"/>
      <c r="HH243" s="1767"/>
      <c r="HI243" s="1767"/>
      <c r="HJ243" s="1768"/>
      <c r="HK243" s="1769">
        <f t="shared" ref="HK243:HK244" si="4322">SUM(GR243:HJ243)</f>
        <v>0</v>
      </c>
      <c r="HL243" s="1770"/>
      <c r="HM243" s="1771"/>
      <c r="HN243" s="1772"/>
      <c r="HO243" s="1773"/>
      <c r="HP243" s="1774"/>
      <c r="HQ243" s="1775"/>
      <c r="HR243" s="1776"/>
      <c r="HS243" s="1777"/>
      <c r="HT243" s="1778"/>
      <c r="HU243" s="1779"/>
      <c r="HV243" s="1780"/>
      <c r="HW243" s="1781">
        <f t="shared" ref="HW243:HW247" si="4323">SUM(HK243:HV243)</f>
        <v>0</v>
      </c>
      <c r="HX243" s="1782"/>
      <c r="HY243" s="1782"/>
      <c r="HZ243" s="1783"/>
      <c r="IA243" s="1761"/>
      <c r="IB243" s="1762"/>
      <c r="IC243" s="1762"/>
      <c r="ID243" s="1763"/>
      <c r="IE243" s="1763"/>
      <c r="IF243" s="1763"/>
      <c r="IG243" s="1764"/>
      <c r="IH243" s="1765"/>
      <c r="II243" s="1766"/>
      <c r="IJ243" s="1766"/>
      <c r="IK243" s="1767"/>
      <c r="IL243" s="1767"/>
      <c r="IM243" s="1767"/>
      <c r="IN243" s="1767"/>
      <c r="IO243" s="1767"/>
      <c r="IP243" s="1767"/>
      <c r="IQ243" s="1767"/>
      <c r="IR243" s="1767"/>
      <c r="IS243" s="1768"/>
      <c r="IT243" s="1769">
        <f t="shared" si="4218"/>
        <v>0</v>
      </c>
      <c r="IU243" s="1770"/>
      <c r="IV243" s="1771"/>
      <c r="IW243" s="1772"/>
      <c r="IX243" s="1773"/>
      <c r="IY243" s="1774"/>
      <c r="IZ243" s="1775"/>
      <c r="JA243" s="1776"/>
      <c r="JB243" s="1777"/>
      <c r="JC243" s="1778"/>
      <c r="JD243" s="1779"/>
      <c r="JE243" s="1780"/>
      <c r="JF243" s="1781">
        <f t="shared" ref="JF243:JF247" si="4324">SUM(IT243:JE243)</f>
        <v>0</v>
      </c>
      <c r="JG243" s="1782"/>
      <c r="JH243" s="1782"/>
      <c r="JI243" s="1783"/>
    </row>
    <row r="244" spans="1:269" ht="36.75" customHeight="1">
      <c r="A244" s="2121"/>
      <c r="B244" s="2121"/>
      <c r="C244" s="2121"/>
      <c r="D244" s="2121"/>
      <c r="E244" s="2121"/>
      <c r="F244" s="2121"/>
      <c r="G244" s="2121"/>
      <c r="H244" s="2121"/>
      <c r="I244" s="2121"/>
      <c r="J244" s="2121"/>
      <c r="K244" s="2121"/>
      <c r="L244" s="2121"/>
      <c r="M244" s="2121"/>
      <c r="N244" s="2121"/>
      <c r="O244" s="2121"/>
      <c r="P244" s="2121"/>
      <c r="Q244" s="2121"/>
      <c r="R244" s="2121"/>
      <c r="S244" s="2121"/>
      <c r="T244" s="2121"/>
      <c r="U244" s="2121"/>
      <c r="V244" s="2121"/>
      <c r="W244" s="2121"/>
      <c r="X244" s="2121"/>
      <c r="Y244" s="2121"/>
      <c r="Z244" s="2121"/>
      <c r="AA244" s="2121"/>
      <c r="AB244" s="2121"/>
      <c r="AC244" s="2121"/>
      <c r="AD244" s="2121"/>
      <c r="AE244" s="2121"/>
      <c r="AF244" s="2121"/>
      <c r="AG244" s="2121"/>
      <c r="AH244" s="2121"/>
      <c r="AI244" s="2121"/>
      <c r="AJ244" s="2121"/>
      <c r="AK244" s="2121"/>
      <c r="AL244" s="2121"/>
      <c r="AM244" s="2121"/>
      <c r="AN244" s="2121"/>
      <c r="AO244" s="2121"/>
      <c r="AP244" s="2121"/>
      <c r="AQ244" s="2121"/>
      <c r="AR244" s="2121"/>
      <c r="AS244" s="2121"/>
      <c r="AT244" s="2121"/>
      <c r="AU244" s="2121"/>
      <c r="AV244" s="2121"/>
      <c r="AW244" s="2121"/>
      <c r="AX244" s="2121"/>
      <c r="AY244" s="2121"/>
      <c r="AZ244" s="2121"/>
      <c r="BA244" s="2121"/>
      <c r="BB244" s="2121"/>
      <c r="BC244" s="2121"/>
      <c r="BD244" s="2122"/>
      <c r="BE244" s="2122"/>
      <c r="BF244" s="2122"/>
      <c r="BG244" s="2122"/>
      <c r="BH244" s="2122"/>
      <c r="BI244" s="2122"/>
      <c r="BJ244" s="2122"/>
      <c r="BK244" s="2122"/>
      <c r="BL244" s="2122"/>
      <c r="BM244" s="2122"/>
      <c r="BN244" s="2122"/>
      <c r="BO244" s="2122"/>
      <c r="BP244" s="2122"/>
      <c r="BQ244" s="2122"/>
      <c r="BR244" s="2122"/>
      <c r="BS244" s="2122"/>
      <c r="BT244" s="2122"/>
      <c r="BU244" s="2122"/>
      <c r="BV244" s="2122"/>
      <c r="BW244" s="2122"/>
      <c r="BX244" s="2122"/>
      <c r="BY244" s="2122"/>
      <c r="BZ244" s="2122"/>
      <c r="CA244" s="2122"/>
      <c r="CB244" s="2122"/>
      <c r="CC244" s="2122"/>
      <c r="CD244" s="2122"/>
      <c r="CE244" s="2122"/>
      <c r="CF244" s="2122"/>
      <c r="CG244" s="2122"/>
      <c r="CH244" s="2122"/>
      <c r="CI244" s="2122"/>
      <c r="CJ244" s="2122"/>
      <c r="CK244" s="2122"/>
      <c r="CL244" s="2122"/>
      <c r="CM244" s="2122"/>
      <c r="CN244" s="2122"/>
      <c r="CO244" s="2122"/>
      <c r="CP244" s="2122"/>
      <c r="CQ244" s="2122"/>
      <c r="CR244" s="2122"/>
      <c r="CS244" s="2122"/>
      <c r="CT244" s="2122"/>
      <c r="CU244" s="2122"/>
      <c r="CV244" s="2122"/>
      <c r="CW244" s="2122"/>
      <c r="CX244" s="2122"/>
      <c r="CY244" s="2122"/>
      <c r="CZ244" s="2122"/>
      <c r="DA244" s="2122"/>
      <c r="DB244" s="2122"/>
      <c r="DC244" s="2122"/>
      <c r="DD244" s="2122"/>
      <c r="DE244" s="2122"/>
      <c r="DF244" s="2122"/>
      <c r="DG244" s="2122"/>
      <c r="DH244" s="2122"/>
      <c r="DI244" s="2122"/>
      <c r="DJ244" s="2122"/>
      <c r="DK244" s="2122"/>
      <c r="DL244" s="2122"/>
      <c r="DM244" s="2122"/>
      <c r="DN244" s="2122"/>
      <c r="DO244" s="2122"/>
      <c r="DP244" s="2122"/>
      <c r="DQ244" s="2122"/>
      <c r="DR244" s="2122"/>
      <c r="DS244" s="2122"/>
      <c r="DT244" s="2122"/>
      <c r="DU244" s="2122"/>
      <c r="DV244" s="2122"/>
      <c r="DW244" s="2122"/>
      <c r="DX244" s="2122"/>
      <c r="DY244" s="2122"/>
      <c r="DZ244" s="2122"/>
      <c r="EA244" s="2122"/>
      <c r="EB244" s="2122"/>
      <c r="EC244" s="2122"/>
      <c r="ED244" s="2122"/>
      <c r="EE244" s="2122"/>
      <c r="EF244" s="2122"/>
      <c r="EG244" s="2122"/>
      <c r="EH244" s="2122"/>
      <c r="EI244" s="2122"/>
      <c r="EJ244" s="2122"/>
      <c r="EK244" s="2122"/>
      <c r="EL244" s="2122"/>
      <c r="EM244" s="2122"/>
      <c r="EN244" s="2122"/>
      <c r="EO244" s="2122"/>
      <c r="EP244" s="2122"/>
      <c r="EQ244" s="2122"/>
      <c r="ER244" s="2122"/>
      <c r="ES244" s="2122"/>
      <c r="ET244" s="2122"/>
      <c r="EU244" s="2122"/>
      <c r="EV244" s="2122"/>
      <c r="EW244" s="2122"/>
      <c r="EX244" s="2122"/>
      <c r="EY244" s="2122"/>
      <c r="EZ244" s="2122"/>
      <c r="FA244" s="2122"/>
      <c r="FB244" s="2122"/>
      <c r="FC244" s="2122"/>
      <c r="FD244" s="2122"/>
      <c r="FE244" s="2122"/>
      <c r="FF244" s="2142" t="s">
        <v>106</v>
      </c>
      <c r="FG244" s="2199">
        <f t="shared" ref="FG244" si="4325">SUM(FG239:FG243)</f>
        <v>0</v>
      </c>
      <c r="FH244" s="2200">
        <f t="shared" ref="FH244" si="4326">SUM(FH239:FH243)</f>
        <v>0</v>
      </c>
      <c r="FI244" s="2200">
        <f t="shared" ref="FI244" si="4327">SUM(FI239:FI243)</f>
        <v>0</v>
      </c>
      <c r="FJ244" s="2201">
        <f t="shared" ref="FJ244" si="4328">SUM(FJ239:FJ243)</f>
        <v>0</v>
      </c>
      <c r="FK244" s="2199">
        <f t="shared" ref="FK244" si="4329">SUM(FK239:FK243)</f>
        <v>0</v>
      </c>
      <c r="FL244" s="2200">
        <f t="shared" ref="FL244" si="4330">SUM(FL239:FL243)</f>
        <v>0</v>
      </c>
      <c r="FM244" s="2200">
        <f t="shared" ref="FM244" si="4331">SUM(FM239:FM243)</f>
        <v>0</v>
      </c>
      <c r="FN244" s="2202">
        <f t="shared" ref="FN244" si="4332">SUM(FN239:FN243)</f>
        <v>0</v>
      </c>
      <c r="FO244" s="2199">
        <f t="shared" ref="FO244" si="4333">SUM(FO239:FO243)</f>
        <v>0</v>
      </c>
      <c r="FP244" s="2200">
        <f t="shared" ref="FP244" si="4334">SUM(FP239:FP243)</f>
        <v>0</v>
      </c>
      <c r="FQ244" s="2200">
        <f t="shared" ref="FQ244" si="4335">SUM(FQ239:FQ243)</f>
        <v>0</v>
      </c>
      <c r="FR244" s="2202">
        <f t="shared" ref="FR244" si="4336">SUM(FR239:FR243)</f>
        <v>0</v>
      </c>
      <c r="FS244" s="2199">
        <f t="shared" ref="FS244" si="4337">SUM(FS239:FS243)</f>
        <v>0</v>
      </c>
      <c r="FT244" s="2200">
        <f t="shared" ref="FT244" si="4338">SUM(FT239:FT243)</f>
        <v>0</v>
      </c>
      <c r="FU244" s="2203">
        <f t="shared" ref="FU244" si="4339">SUM(FU239:FU243)</f>
        <v>0</v>
      </c>
      <c r="FV244" s="2202">
        <f t="shared" ref="FV244" si="4340">SUM(FV239:FV243)</f>
        <v>0</v>
      </c>
      <c r="FW244" s="2199">
        <f t="shared" ref="FW244" si="4341">SUM(FW239:FW243)</f>
        <v>0</v>
      </c>
      <c r="FX244" s="2200">
        <f t="shared" ref="FX244" si="4342">SUM(FX239:FX243)</f>
        <v>0</v>
      </c>
      <c r="FY244" s="2200">
        <f t="shared" ref="FY244" si="4343">SUM(FY239:FY243)</f>
        <v>0</v>
      </c>
      <c r="FZ244" s="2202">
        <f t="shared" ref="FZ244" si="4344">SUM(FZ239:FZ243)</f>
        <v>0</v>
      </c>
      <c r="GA244" s="2199">
        <f t="shared" ref="GA244" si="4345">SUM(GA239:GA243)</f>
        <v>0</v>
      </c>
      <c r="GB244" s="2200">
        <f t="shared" ref="GB244" si="4346">SUM(GB239:GB243)</f>
        <v>0</v>
      </c>
      <c r="GC244" s="2200">
        <f t="shared" ref="GC244" si="4347">SUM(GC239:GC243)</f>
        <v>0</v>
      </c>
      <c r="GD244" s="2202">
        <f t="shared" ref="GD244" si="4348">SUM(GD239:GD243)</f>
        <v>0</v>
      </c>
      <c r="GE244" s="2143"/>
      <c r="GF244" s="2199">
        <f>SUM(GF239:GF243)</f>
        <v>0</v>
      </c>
      <c r="GG244" s="2200">
        <f>SUM(GG239:GG243)</f>
        <v>0</v>
      </c>
      <c r="GH244" s="2200">
        <f>SUM(GH239:GH243)</f>
        <v>0</v>
      </c>
      <c r="GI244" s="2202">
        <f>SUM(GI239:GI243)</f>
        <v>0</v>
      </c>
      <c r="GQ244" s="2234">
        <f>الاعدادات!$D$15</f>
        <v>2024</v>
      </c>
      <c r="GR244" s="1761"/>
      <c r="GS244" s="1762"/>
      <c r="GT244" s="1762"/>
      <c r="GU244" s="1763"/>
      <c r="GV244" s="1763"/>
      <c r="GW244" s="1763"/>
      <c r="GX244" s="1764"/>
      <c r="GY244" s="1765"/>
      <c r="GZ244" s="1766"/>
      <c r="HA244" s="1766"/>
      <c r="HB244" s="1767"/>
      <c r="HC244" s="1767"/>
      <c r="HD244" s="1767"/>
      <c r="HE244" s="1767"/>
      <c r="HF244" s="1767"/>
      <c r="HG244" s="1767"/>
      <c r="HH244" s="1767"/>
      <c r="HI244" s="1767"/>
      <c r="HJ244" s="1768"/>
      <c r="HK244" s="1769">
        <f t="shared" si="4322"/>
        <v>0</v>
      </c>
      <c r="HL244" s="1770"/>
      <c r="HM244" s="1771"/>
      <c r="HN244" s="1772"/>
      <c r="HO244" s="1773"/>
      <c r="HP244" s="1774"/>
      <c r="HQ244" s="1775"/>
      <c r="HR244" s="1776"/>
      <c r="HS244" s="1777"/>
      <c r="HT244" s="1778"/>
      <c r="HU244" s="1779"/>
      <c r="HV244" s="1780"/>
      <c r="HW244" s="1781">
        <f t="shared" si="4323"/>
        <v>0</v>
      </c>
      <c r="HX244" s="1782"/>
      <c r="HY244" s="1782"/>
      <c r="HZ244" s="1783"/>
      <c r="IA244" s="1761"/>
      <c r="IB244" s="1762"/>
      <c r="IC244" s="1762"/>
      <c r="ID244" s="1763"/>
      <c r="IE244" s="1763"/>
      <c r="IF244" s="1763"/>
      <c r="IG244" s="1764"/>
      <c r="IH244" s="1765"/>
      <c r="II244" s="1766"/>
      <c r="IJ244" s="1766"/>
      <c r="IK244" s="1767"/>
      <c r="IL244" s="1767"/>
      <c r="IM244" s="1767"/>
      <c r="IN244" s="1767"/>
      <c r="IO244" s="1767"/>
      <c r="IP244" s="1767"/>
      <c r="IQ244" s="1767"/>
      <c r="IR244" s="1767"/>
      <c r="IS244" s="1768"/>
      <c r="IT244" s="1769">
        <f t="shared" si="4218"/>
        <v>0</v>
      </c>
      <c r="IU244" s="1770"/>
      <c r="IV244" s="1771"/>
      <c r="IW244" s="1772"/>
      <c r="IX244" s="1773"/>
      <c r="IY244" s="1774"/>
      <c r="IZ244" s="1775"/>
      <c r="JA244" s="1776"/>
      <c r="JB244" s="1777"/>
      <c r="JC244" s="1778"/>
      <c r="JD244" s="1779"/>
      <c r="JE244" s="1780"/>
      <c r="JF244" s="1781">
        <f t="shared" si="4324"/>
        <v>0</v>
      </c>
      <c r="JG244" s="1782"/>
      <c r="JH244" s="1782"/>
      <c r="JI244" s="1783"/>
    </row>
    <row r="245" spans="1:269" ht="36.75" customHeight="1" thickBot="1">
      <c r="A245" s="2096"/>
      <c r="B245" s="2095"/>
      <c r="C245" s="2095"/>
      <c r="D245" s="2095"/>
      <c r="E245" s="2095"/>
      <c r="F245" s="2095"/>
      <c r="G245" s="2095"/>
      <c r="H245" s="2072"/>
      <c r="I245" s="2073"/>
      <c r="J245" s="2097"/>
      <c r="K245" s="2091"/>
      <c r="L245" s="2074"/>
      <c r="M245" s="2075"/>
      <c r="N245" s="2075"/>
      <c r="O245" s="2075"/>
      <c r="P245" s="2075"/>
      <c r="Q245" s="2075"/>
      <c r="R245" s="2075"/>
      <c r="S245" s="2075"/>
      <c r="T245" s="2075"/>
      <c r="U245" s="2075"/>
      <c r="V245" s="2075"/>
      <c r="W245" s="2075"/>
      <c r="X245" s="2075"/>
      <c r="Y245" s="2075"/>
      <c r="Z245" s="2076"/>
      <c r="AA245" s="2077"/>
      <c r="AB245" s="2077"/>
      <c r="AC245" s="2077"/>
      <c r="AD245" s="2077"/>
      <c r="AE245" s="2077"/>
      <c r="AF245" s="2078"/>
      <c r="AG245" s="2077"/>
      <c r="AH245" s="2077"/>
      <c r="AI245" s="2079"/>
      <c r="AJ245" s="2077"/>
      <c r="AK245" s="2077"/>
      <c r="AL245" s="2077"/>
      <c r="AM245" s="2077"/>
      <c r="AN245" s="2080"/>
      <c r="AO245" s="2081"/>
      <c r="AP245" s="2081"/>
      <c r="AQ245" s="2081"/>
      <c r="AR245" s="2078"/>
      <c r="AS245" s="2081"/>
      <c r="AT245" s="2082"/>
      <c r="AU245" s="2077"/>
      <c r="AV245" s="2077"/>
      <c r="AW245" s="2077"/>
      <c r="AX245" s="2077"/>
      <c r="AY245" s="2077"/>
      <c r="AZ245" s="2082"/>
      <c r="BA245" s="2077"/>
      <c r="BB245" s="2083"/>
      <c r="BC245" s="67"/>
      <c r="BD245" s="2084"/>
      <c r="BE245" s="2085"/>
      <c r="BF245" s="2085"/>
      <c r="BG245" s="2085"/>
      <c r="BH245" s="2085"/>
      <c r="BI245" s="2085"/>
      <c r="BJ245" s="2085"/>
      <c r="BK245" s="2085"/>
      <c r="BL245" s="2085"/>
      <c r="BM245" s="2085"/>
      <c r="BN245" s="2085"/>
      <c r="BO245" s="2085"/>
      <c r="BP245" s="2085"/>
      <c r="BQ245" s="2085"/>
      <c r="BR245" s="2085"/>
      <c r="BS245" s="2085"/>
      <c r="BT245" s="2085"/>
      <c r="BU245" s="2085"/>
      <c r="BV245" s="2085"/>
      <c r="BW245" s="2085"/>
      <c r="BX245" s="2086"/>
      <c r="BY245" s="2085"/>
      <c r="BZ245" s="2085"/>
      <c r="CA245" s="2085"/>
      <c r="CB245" s="2085"/>
      <c r="CC245" s="2085"/>
      <c r="CD245" s="2085"/>
      <c r="CE245" s="2085"/>
      <c r="CF245" s="2085"/>
      <c r="CG245" s="2085"/>
      <c r="CH245" s="2085"/>
      <c r="CI245" s="2085"/>
      <c r="CJ245" s="2087"/>
      <c r="CK245" s="2085"/>
      <c r="CL245" s="2085"/>
      <c r="CM245" s="2088"/>
      <c r="CN245" s="2085"/>
      <c r="CO245" s="2085"/>
      <c r="CP245" s="2085"/>
      <c r="CQ245" s="2085"/>
      <c r="CR245" s="2085"/>
      <c r="CS245" s="2085"/>
      <c r="CT245" s="2085"/>
      <c r="CU245" s="2085"/>
      <c r="CV245" s="2085"/>
      <c r="CW245" s="2085"/>
      <c r="CX245" s="2085"/>
      <c r="CY245" s="2085"/>
      <c r="CZ245" s="2085"/>
      <c r="DA245" s="2085"/>
      <c r="DB245" s="2085"/>
      <c r="DC245" s="2085"/>
      <c r="DD245" s="2085"/>
      <c r="DE245" s="2085"/>
      <c r="DF245" s="2085"/>
      <c r="DG245" s="2086"/>
      <c r="DH245" s="2085"/>
      <c r="DI245" s="2085"/>
      <c r="DJ245" s="2085"/>
      <c r="DK245" s="2085"/>
      <c r="DL245" s="2085"/>
      <c r="DM245" s="2085"/>
      <c r="DN245" s="2085"/>
      <c r="DO245" s="2085"/>
      <c r="DP245" s="2085"/>
      <c r="DQ245" s="2085"/>
      <c r="DR245" s="2085"/>
      <c r="DS245" s="2089"/>
      <c r="DT245" s="2085"/>
      <c r="DU245" s="2085"/>
      <c r="DV245" s="2090"/>
      <c r="DW245" s="2085"/>
      <c r="DX245" s="2085"/>
      <c r="DY245" s="2085"/>
      <c r="DZ245" s="2085"/>
      <c r="EA245" s="2085"/>
      <c r="EB245" s="2085"/>
      <c r="EC245" s="2085"/>
      <c r="ED245" s="2085"/>
      <c r="EE245" s="2085"/>
      <c r="EF245" s="2085"/>
      <c r="EG245" s="2085"/>
      <c r="EH245" s="2085"/>
      <c r="EI245" s="2085"/>
      <c r="EJ245" s="2085"/>
      <c r="EK245" s="2085"/>
      <c r="EL245" s="2085"/>
      <c r="EM245" s="2085"/>
      <c r="EN245" s="2085"/>
      <c r="EO245" s="2085"/>
      <c r="EP245" s="2086"/>
      <c r="EQ245" s="2085"/>
      <c r="ER245" s="2085"/>
      <c r="ES245" s="2085"/>
      <c r="ET245" s="2085"/>
      <c r="EU245" s="2085"/>
      <c r="EV245" s="2085"/>
      <c r="EW245" s="2085"/>
      <c r="EX245" s="2085"/>
      <c r="EY245" s="2085"/>
      <c r="EZ245" s="2085"/>
      <c r="FA245" s="2085"/>
      <c r="FB245" s="2089"/>
      <c r="FC245" s="2085"/>
      <c r="FD245" s="2085"/>
      <c r="FE245" s="2090"/>
      <c r="FF245" s="2092"/>
      <c r="FG245" s="2093"/>
      <c r="FH245" s="2093"/>
      <c r="FI245" s="2093"/>
      <c r="FJ245" s="2093"/>
      <c r="FK245" s="2093"/>
      <c r="FL245" s="2093"/>
      <c r="FM245" s="2093"/>
      <c r="FN245" s="2093"/>
      <c r="FO245" s="2093"/>
      <c r="FP245" s="2093"/>
      <c r="FQ245" s="2093"/>
      <c r="FR245" s="2093"/>
      <c r="FS245" s="2093"/>
      <c r="FT245" s="2093"/>
      <c r="FU245" s="2093"/>
      <c r="FV245" s="2093"/>
      <c r="FW245" s="2093"/>
      <c r="FX245" s="2093"/>
      <c r="FY245" s="2093"/>
      <c r="FZ245" s="2093"/>
      <c r="GA245" s="2093"/>
      <c r="GB245" s="2093"/>
      <c r="GC245" s="2093"/>
      <c r="GD245" s="2093"/>
      <c r="GE245" s="2094"/>
      <c r="GF245" s="2093"/>
      <c r="GG245" s="2093"/>
      <c r="GH245" s="2093"/>
      <c r="GI245" s="2093"/>
      <c r="GQ245" s="2234">
        <f>الاعدادات!$D$16</f>
        <v>2025</v>
      </c>
      <c r="GR245" s="1761"/>
      <c r="GS245" s="1762"/>
      <c r="GT245" s="1762"/>
      <c r="GU245" s="1763"/>
      <c r="GV245" s="1763"/>
      <c r="GW245" s="1763"/>
      <c r="GX245" s="1764"/>
      <c r="GY245" s="1765"/>
      <c r="GZ245" s="1766"/>
      <c r="HA245" s="1766"/>
      <c r="HB245" s="1767"/>
      <c r="HC245" s="1767"/>
      <c r="HD245" s="1767"/>
      <c r="HE245" s="1767"/>
      <c r="HF245" s="1767"/>
      <c r="HG245" s="1767"/>
      <c r="HH245" s="1767"/>
      <c r="HI245" s="1767"/>
      <c r="HJ245" s="1768"/>
      <c r="HK245" s="1769">
        <f>SUM(GR245:HJ245)</f>
        <v>0</v>
      </c>
      <c r="HL245" s="1770"/>
      <c r="HM245" s="1771"/>
      <c r="HN245" s="1772"/>
      <c r="HO245" s="1773"/>
      <c r="HP245" s="1774"/>
      <c r="HQ245" s="1775"/>
      <c r="HR245" s="1776"/>
      <c r="HS245" s="1777"/>
      <c r="HT245" s="1778"/>
      <c r="HU245" s="1779"/>
      <c r="HV245" s="1780"/>
      <c r="HW245" s="1781">
        <f t="shared" si="4323"/>
        <v>0</v>
      </c>
      <c r="HX245" s="1782"/>
      <c r="HY245" s="1782"/>
      <c r="HZ245" s="1783"/>
      <c r="IA245" s="1761"/>
      <c r="IB245" s="1762"/>
      <c r="IC245" s="1762"/>
      <c r="ID245" s="1763"/>
      <c r="IE245" s="1763"/>
      <c r="IF245" s="1763"/>
      <c r="IG245" s="1764"/>
      <c r="IH245" s="1765"/>
      <c r="II245" s="1766"/>
      <c r="IJ245" s="1766"/>
      <c r="IK245" s="1767"/>
      <c r="IL245" s="1767"/>
      <c r="IM245" s="1767"/>
      <c r="IN245" s="1767"/>
      <c r="IO245" s="1767"/>
      <c r="IP245" s="1767"/>
      <c r="IQ245" s="1767"/>
      <c r="IR245" s="1767"/>
      <c r="IS245" s="1768"/>
      <c r="IT245" s="1769">
        <f t="shared" si="4218"/>
        <v>0</v>
      </c>
      <c r="IU245" s="1770"/>
      <c r="IV245" s="1771"/>
      <c r="IW245" s="1772"/>
      <c r="IX245" s="1773"/>
      <c r="IY245" s="1774"/>
      <c r="IZ245" s="1775"/>
      <c r="JA245" s="1776"/>
      <c r="JB245" s="1777"/>
      <c r="JC245" s="1778"/>
      <c r="JD245" s="1779"/>
      <c r="JE245" s="1780"/>
      <c r="JF245" s="1781">
        <f t="shared" si="4324"/>
        <v>0</v>
      </c>
      <c r="JG245" s="1782"/>
      <c r="JH245" s="1782"/>
      <c r="JI245" s="1783"/>
    </row>
    <row r="246" spans="1:269" ht="36.75" customHeight="1" thickTop="1" thickBot="1">
      <c r="A246" s="6491" t="s">
        <v>1261</v>
      </c>
      <c r="B246" s="6493" t="str" cm="1">
        <f t="array" ref="B246">_xlfn.XLOOKUP(1, (INDEX(التشكيل_القديم!$L$54:$S$92, ,6)=$A246) * (INDEX(التشكيل_القديم!$L$54:$S$92, ,7)="رئيس الدائرة"), INDEX(التشكيل_القديم!$L$54:$S$92, ,2))</f>
        <v>عمر صلاح محمد زكى</v>
      </c>
      <c r="C246" s="6493"/>
      <c r="D246" s="6493"/>
      <c r="E246" s="6493"/>
      <c r="F246" s="6493"/>
      <c r="G246" s="6493"/>
      <c r="H246" s="2170" cm="1">
        <f t="array" ref="H246">_xlfn.XLOOKUP(1, (INDEX(التشكيل_القديم!$L$54:$S$92, ,6)=$A246) * (INDEX(التشكيل_القديم!$L$54:$S$92, ,7)="رئيس الدائرة"), INDEX(التشكيل_القديم!$L$54:$S$92, ,3))</f>
        <v>0</v>
      </c>
      <c r="I246" s="2171" t="str" cm="1">
        <f t="array" ref="I246">_xlfn.XLOOKUP(1, (INDEX(التشكيل_القديم!$L$54:$S$92, ,6)=$A246) * (INDEX(التشكيل_القديم!$L$54:$S$92, ,7)="رئيس الدائرة"), INDEX(التشكيل_القديم!$L$54:$S$92, ,4))</f>
        <v>أ</v>
      </c>
      <c r="J246" s="6494" t="s">
        <v>21</v>
      </c>
      <c r="K246" s="6496" t="s">
        <v>608</v>
      </c>
      <c r="L246" s="6497" t="s">
        <v>1358</v>
      </c>
      <c r="M246" s="6498"/>
      <c r="N246" s="6498"/>
      <c r="O246" s="6498"/>
      <c r="P246" s="6498"/>
      <c r="Q246" s="6498"/>
      <c r="R246" s="6498"/>
      <c r="S246" s="6498"/>
      <c r="T246" s="6498"/>
      <c r="U246" s="6498"/>
      <c r="V246" s="6498"/>
      <c r="W246" s="6498"/>
      <c r="X246" s="6498"/>
      <c r="Y246" s="6498"/>
      <c r="Z246" s="6498"/>
      <c r="AA246" s="6498"/>
      <c r="AB246" s="6498"/>
      <c r="AC246" s="6498"/>
      <c r="AD246" s="6498"/>
      <c r="AE246" s="6498"/>
      <c r="AF246" s="6498"/>
      <c r="AG246" s="6498"/>
      <c r="AH246" s="6498"/>
      <c r="AI246" s="6498"/>
      <c r="AJ246" s="6498"/>
      <c r="AK246" s="6498"/>
      <c r="AL246" s="6498"/>
      <c r="AM246" s="6498"/>
      <c r="AN246" s="6498"/>
      <c r="AO246" s="6498"/>
      <c r="AP246" s="6498"/>
      <c r="AQ246" s="6498"/>
      <c r="AR246" s="6498"/>
      <c r="AS246" s="6498"/>
      <c r="AT246" s="6498"/>
      <c r="AU246" s="6498"/>
      <c r="AV246" s="6498"/>
      <c r="AW246" s="6498"/>
      <c r="AX246" s="6498"/>
      <c r="AY246" s="6498"/>
      <c r="AZ246" s="6498"/>
      <c r="BA246" s="6498"/>
      <c r="BB246" s="6499"/>
      <c r="BC246" s="67" t="s">
        <v>177</v>
      </c>
      <c r="BD246" s="6503">
        <f>_xlfn.XLOOKUP(B246,التشكيل_القديم!$M$54:$M$92,التشكيل_القديم!$L$54:$L$92,0,0)</f>
        <v>17</v>
      </c>
      <c r="BE246" s="6505" t="str">
        <f xml:space="preserve">  "(1)             "&amp;"رئيس الدائرة  /  "  &amp;B246</f>
        <v>(1)             رئيس الدائرة  /  عمر صلاح محمد زكى</v>
      </c>
      <c r="BF246" s="6506"/>
      <c r="BG246" s="6506"/>
      <c r="BH246" s="6506"/>
      <c r="BI246" s="6506"/>
      <c r="BJ246" s="6506"/>
      <c r="BK246" s="6506"/>
      <c r="BL246" s="6506"/>
      <c r="BM246" s="6506"/>
      <c r="BN246" s="6506"/>
      <c r="BO246" s="6506"/>
      <c r="BP246" s="6506"/>
      <c r="BQ246" s="6506"/>
      <c r="BR246" s="6506"/>
      <c r="BS246" s="6506"/>
      <c r="BT246" s="6506"/>
      <c r="BU246" s="6506"/>
      <c r="BV246" s="6506"/>
      <c r="BW246" s="6506"/>
      <c r="BX246" s="6506"/>
      <c r="BY246" s="6506"/>
      <c r="BZ246" s="6506"/>
      <c r="CA246" s="6506"/>
      <c r="CB246" s="6506"/>
      <c r="CC246" s="6506"/>
      <c r="CD246" s="6506"/>
      <c r="CE246" s="6506"/>
      <c r="CF246" s="6506"/>
      <c r="CG246" s="6506"/>
      <c r="CH246" s="6506"/>
      <c r="CI246" s="6506"/>
      <c r="CJ246" s="6506"/>
      <c r="CK246" s="6506"/>
      <c r="CL246" s="6506"/>
      <c r="CM246" s="857"/>
      <c r="CN246" s="6503">
        <f>_xlfn.XLOOKUP(B247,التشكيل_القديم!$M$54:$M$92,التشكيل_القديم!$L$54:$L$92,0,0)</f>
        <v>18</v>
      </c>
      <c r="CO246" s="6505" t="str">
        <f>"(2)             "&amp; "عضو يمين الدائرة  /  "  &amp;B247</f>
        <v>(2)             عضو يمين الدائرة  /  حسن عاطف حسن عبدالجيد</v>
      </c>
      <c r="CP246" s="6506"/>
      <c r="CQ246" s="6506"/>
      <c r="CR246" s="6506"/>
      <c r="CS246" s="6506"/>
      <c r="CT246" s="6506"/>
      <c r="CU246" s="6506"/>
      <c r="CV246" s="6506"/>
      <c r="CW246" s="6506"/>
      <c r="CX246" s="6506"/>
      <c r="CY246" s="6506"/>
      <c r="CZ246" s="6506"/>
      <c r="DA246" s="6506"/>
      <c r="DB246" s="6506"/>
      <c r="DC246" s="6506"/>
      <c r="DD246" s="6506"/>
      <c r="DE246" s="6506"/>
      <c r="DF246" s="6506"/>
      <c r="DG246" s="6506"/>
      <c r="DH246" s="6506"/>
      <c r="DI246" s="6506"/>
      <c r="DJ246" s="6506"/>
      <c r="DK246" s="6506"/>
      <c r="DL246" s="6506"/>
      <c r="DM246" s="6506"/>
      <c r="DN246" s="6506"/>
      <c r="DO246" s="6506"/>
      <c r="DP246" s="6506"/>
      <c r="DQ246" s="6506"/>
      <c r="DR246" s="6506"/>
      <c r="DS246" s="6506"/>
      <c r="DT246" s="6506"/>
      <c r="DU246" s="6506"/>
      <c r="DV246" s="863"/>
      <c r="DW246" s="6533">
        <f>IF(ISTEXT(B250),_xlfn.XLOOKUP(B250,التشكيل_القديم!$M$54:$M$92,التشكيل_القديم!$L$54:$L$92,0,0),0)</f>
        <v>0</v>
      </c>
      <c r="DX246" s="6505" t="str">
        <f>IF(B250&lt;&gt;"","(5)             "&amp;"عضو يسار يسار اليسار الدائرة /  "&amp;B250,"لا يوجد عضو خامس " )</f>
        <v xml:space="preserve">لا يوجد عضو خامس </v>
      </c>
      <c r="DY246" s="6506"/>
      <c r="DZ246" s="6506"/>
      <c r="EA246" s="6506"/>
      <c r="EB246" s="6506"/>
      <c r="EC246" s="6506"/>
      <c r="ED246" s="6506"/>
      <c r="EE246" s="6506"/>
      <c r="EF246" s="6506"/>
      <c r="EG246" s="6506"/>
      <c r="EH246" s="6506"/>
      <c r="EI246" s="6506"/>
      <c r="EJ246" s="6506"/>
      <c r="EK246" s="6506"/>
      <c r="EL246" s="6506"/>
      <c r="EM246" s="6506"/>
      <c r="EN246" s="6506"/>
      <c r="EO246" s="6506"/>
      <c r="EP246" s="6506"/>
      <c r="EQ246" s="6506"/>
      <c r="ER246" s="6506"/>
      <c r="ES246" s="6506"/>
      <c r="ET246" s="6506"/>
      <c r="EU246" s="6506"/>
      <c r="EV246" s="6506"/>
      <c r="EW246" s="6506"/>
      <c r="EX246" s="6506"/>
      <c r="EY246" s="6506"/>
      <c r="EZ246" s="6506"/>
      <c r="FA246" s="6506"/>
      <c r="FB246" s="6506"/>
      <c r="FC246" s="6506"/>
      <c r="FD246" s="6506"/>
      <c r="FE246" s="2101"/>
      <c r="FF246" s="2106"/>
      <c r="FG246" s="2107"/>
      <c r="FH246" s="2108"/>
      <c r="FI246" s="2108"/>
      <c r="FJ246" s="2107"/>
      <c r="FK246" s="2107"/>
      <c r="FL246" s="2108"/>
      <c r="FM246" s="2108"/>
      <c r="FN246" s="2107"/>
      <c r="FO246" s="2107"/>
      <c r="FP246" s="2108"/>
      <c r="FQ246" s="2108"/>
      <c r="FR246" s="2107"/>
      <c r="FS246" s="2107"/>
      <c r="FT246" s="2108"/>
      <c r="FU246" s="2107"/>
      <c r="FV246" s="2107"/>
      <c r="FW246" s="2108"/>
      <c r="FX246" s="2108"/>
      <c r="FY246" s="2107"/>
      <c r="FZ246" s="2107"/>
      <c r="GA246" s="2107"/>
      <c r="GB246" s="2107"/>
      <c r="GC246" s="2109"/>
      <c r="GD246" t="str">
        <f>IF(OR(FV246&lt;0,FS246&lt;0,FO246&lt;0,FK246&lt;0,FG246&lt;0,Z246 &lt;&gt; AZ246+AT246+AA246+AB246), "wrong", "ok")</f>
        <v>ok</v>
      </c>
      <c r="GQ246" s="2234">
        <f>الاعدادات!$D$17</f>
        <v>2026</v>
      </c>
      <c r="GR246" s="1761"/>
      <c r="GS246" s="1762"/>
      <c r="GT246" s="1762"/>
      <c r="GU246" s="1763"/>
      <c r="GV246" s="1763"/>
      <c r="GW246" s="1763"/>
      <c r="GX246" s="1764"/>
      <c r="GY246" s="1765"/>
      <c r="GZ246" s="1766"/>
      <c r="HA246" s="1766"/>
      <c r="HB246" s="1767"/>
      <c r="HC246" s="1767"/>
      <c r="HD246" s="1767"/>
      <c r="HE246" s="1767"/>
      <c r="HF246" s="1767"/>
      <c r="HG246" s="1767"/>
      <c r="HH246" s="1767"/>
      <c r="HI246" s="1767"/>
      <c r="HJ246" s="1768"/>
      <c r="HK246" s="1769">
        <f t="shared" ref="HK246:HK247" si="4349">SUM(GR246:HJ246)</f>
        <v>0</v>
      </c>
      <c r="HL246" s="1770"/>
      <c r="HM246" s="1771"/>
      <c r="HN246" s="1772"/>
      <c r="HO246" s="1773"/>
      <c r="HP246" s="1774"/>
      <c r="HQ246" s="1775"/>
      <c r="HR246" s="1776"/>
      <c r="HS246" s="1777"/>
      <c r="HT246" s="1778"/>
      <c r="HU246" s="1779"/>
      <c r="HV246" s="1780"/>
      <c r="HW246" s="1781">
        <f t="shared" si="4323"/>
        <v>0</v>
      </c>
      <c r="HX246" s="1782"/>
      <c r="HY246" s="1782"/>
      <c r="HZ246" s="1783"/>
      <c r="IA246" s="1761"/>
      <c r="IB246" s="1762"/>
      <c r="IC246" s="1762"/>
      <c r="ID246" s="1763"/>
      <c r="IE246" s="1763"/>
      <c r="IF246" s="1763"/>
      <c r="IG246" s="1764"/>
      <c r="IH246" s="1765"/>
      <c r="II246" s="1766"/>
      <c r="IJ246" s="1766"/>
      <c r="IK246" s="1767"/>
      <c r="IL246" s="1767"/>
      <c r="IM246" s="1767"/>
      <c r="IN246" s="1767"/>
      <c r="IO246" s="1767"/>
      <c r="IP246" s="1767"/>
      <c r="IQ246" s="1767"/>
      <c r="IR246" s="1767"/>
      <c r="IS246" s="1768"/>
      <c r="IT246" s="1769">
        <f t="shared" si="4218"/>
        <v>0</v>
      </c>
      <c r="IU246" s="1770"/>
      <c r="IV246" s="1771"/>
      <c r="IW246" s="1772"/>
      <c r="IX246" s="1773"/>
      <c r="IY246" s="1774"/>
      <c r="IZ246" s="1775"/>
      <c r="JA246" s="1776"/>
      <c r="JB246" s="1777"/>
      <c r="JC246" s="1778"/>
      <c r="JD246" s="1779"/>
      <c r="JE246" s="1780"/>
      <c r="JF246" s="1781">
        <f t="shared" si="4324"/>
        <v>0</v>
      </c>
      <c r="JG246" s="1782"/>
      <c r="JH246" s="1782"/>
      <c r="JI246" s="1783"/>
    </row>
    <row r="247" spans="1:269" ht="36.75" customHeight="1" thickBot="1">
      <c r="A247" s="6492"/>
      <c r="B247" s="6493" t="str" cm="1">
        <f t="array" ref="B247">_xlfn.XLOOKUP(1, (INDEX(التشكيل_القديم!$L$54:$S$92, ,6)=$A246) * (INDEX(التشكيل_القديم!$L$54:$S$92, ,7)="عضو يمين"), INDEX(التشكيل_القديم!$L$54:$S$92, ,2))</f>
        <v>حسن عاطف حسن عبدالجيد</v>
      </c>
      <c r="C247" s="6493"/>
      <c r="D247" s="6493"/>
      <c r="E247" s="6493"/>
      <c r="F247" s="6493"/>
      <c r="G247" s="6493"/>
      <c r="H247" s="2170" cm="1">
        <f t="array" ref="H247">_xlfn.XLOOKUP(1, (INDEX(التشكيل_القديم!$L$54:$S$92, ,6)=$A246) * (INDEX(التشكيل_القديم!$L$54:$S$92, ,7)="عضو يمين"), INDEX(التشكيل_القديم!$L$54:$S$92, ,3))</f>
        <v>0</v>
      </c>
      <c r="I247" s="2171" t="str" cm="1">
        <f t="array" ref="I247">_xlfn.XLOOKUP(1, (INDEX(التشكيل_القديم!$L$54:$S$92, ,6)=$A246) * (INDEX(التشكيل_القديم!$L$54:$S$92, ,7)="عضو يمين"), INDEX(التشكيل_القديم!$L$54:$S$92, ,4))</f>
        <v>ب</v>
      </c>
      <c r="J247" s="6495"/>
      <c r="K247" s="6235"/>
      <c r="L247" s="6500"/>
      <c r="M247" s="6501"/>
      <c r="N247" s="6501"/>
      <c r="O247" s="6501"/>
      <c r="P247" s="6501"/>
      <c r="Q247" s="6501"/>
      <c r="R247" s="6501"/>
      <c r="S247" s="6501"/>
      <c r="T247" s="6501"/>
      <c r="U247" s="6501"/>
      <c r="V247" s="6501"/>
      <c r="W247" s="6501"/>
      <c r="X247" s="6501"/>
      <c r="Y247" s="6501"/>
      <c r="Z247" s="6501"/>
      <c r="AA247" s="6501"/>
      <c r="AB247" s="6501"/>
      <c r="AC247" s="6501"/>
      <c r="AD247" s="6501"/>
      <c r="AE247" s="6501"/>
      <c r="AF247" s="6501"/>
      <c r="AG247" s="6501"/>
      <c r="AH247" s="6501"/>
      <c r="AI247" s="6501"/>
      <c r="AJ247" s="6501"/>
      <c r="AK247" s="6501"/>
      <c r="AL247" s="6501"/>
      <c r="AM247" s="6501"/>
      <c r="AN247" s="6501"/>
      <c r="AO247" s="6501"/>
      <c r="AP247" s="6501"/>
      <c r="AQ247" s="6501"/>
      <c r="AR247" s="6501"/>
      <c r="AS247" s="6501"/>
      <c r="AT247" s="6501"/>
      <c r="AU247" s="6501"/>
      <c r="AV247" s="6501"/>
      <c r="AW247" s="6501"/>
      <c r="AX247" s="6501"/>
      <c r="AY247" s="6501"/>
      <c r="AZ247" s="6501"/>
      <c r="BA247" s="6501"/>
      <c r="BB247" s="6502"/>
      <c r="BC247" s="67"/>
      <c r="BD247" s="6504"/>
      <c r="BE247" s="6507"/>
      <c r="BF247" s="6508"/>
      <c r="BG247" s="6508"/>
      <c r="BH247" s="6508"/>
      <c r="BI247" s="6508"/>
      <c r="BJ247" s="6508"/>
      <c r="BK247" s="6508"/>
      <c r="BL247" s="6508"/>
      <c r="BM247" s="6508"/>
      <c r="BN247" s="6508"/>
      <c r="BO247" s="6508"/>
      <c r="BP247" s="6508"/>
      <c r="BQ247" s="6508"/>
      <c r="BR247" s="6508"/>
      <c r="BS247" s="6508"/>
      <c r="BT247" s="6508"/>
      <c r="BU247" s="6508"/>
      <c r="BV247" s="6508"/>
      <c r="BW247" s="6508"/>
      <c r="BX247" s="6508"/>
      <c r="BY247" s="6508"/>
      <c r="BZ247" s="6508"/>
      <c r="CA247" s="6508"/>
      <c r="CB247" s="6508"/>
      <c r="CC247" s="6508"/>
      <c r="CD247" s="6508"/>
      <c r="CE247" s="6508"/>
      <c r="CF247" s="6508"/>
      <c r="CG247" s="6508"/>
      <c r="CH247" s="6508"/>
      <c r="CI247" s="6508"/>
      <c r="CJ247" s="6508"/>
      <c r="CK247" s="6508"/>
      <c r="CL247" s="6508"/>
      <c r="CM247" s="857"/>
      <c r="CN247" s="6504"/>
      <c r="CO247" s="6507"/>
      <c r="CP247" s="6508"/>
      <c r="CQ247" s="6508"/>
      <c r="CR247" s="6508"/>
      <c r="CS247" s="6508"/>
      <c r="CT247" s="6508"/>
      <c r="CU247" s="6508"/>
      <c r="CV247" s="6508"/>
      <c r="CW247" s="6508"/>
      <c r="CX247" s="6508"/>
      <c r="CY247" s="6508"/>
      <c r="CZ247" s="6508"/>
      <c r="DA247" s="6508"/>
      <c r="DB247" s="6508"/>
      <c r="DC247" s="6508"/>
      <c r="DD247" s="6508"/>
      <c r="DE247" s="6508"/>
      <c r="DF247" s="6508"/>
      <c r="DG247" s="6508"/>
      <c r="DH247" s="6508"/>
      <c r="DI247" s="6508"/>
      <c r="DJ247" s="6508"/>
      <c r="DK247" s="6508"/>
      <c r="DL247" s="6508"/>
      <c r="DM247" s="6508"/>
      <c r="DN247" s="6508"/>
      <c r="DO247" s="6508"/>
      <c r="DP247" s="6508"/>
      <c r="DQ247" s="6508"/>
      <c r="DR247" s="6508"/>
      <c r="DS247" s="6508"/>
      <c r="DT247" s="6508"/>
      <c r="DU247" s="6508"/>
      <c r="DV247" s="864"/>
      <c r="DW247" s="6521"/>
      <c r="DX247" s="6507"/>
      <c r="DY247" s="6508"/>
      <c r="DZ247" s="6508"/>
      <c r="EA247" s="6508"/>
      <c r="EB247" s="6508"/>
      <c r="EC247" s="6508"/>
      <c r="ED247" s="6508"/>
      <c r="EE247" s="6508"/>
      <c r="EF247" s="6508"/>
      <c r="EG247" s="6508"/>
      <c r="EH247" s="6508"/>
      <c r="EI247" s="6508"/>
      <c r="EJ247" s="6508"/>
      <c r="EK247" s="6508"/>
      <c r="EL247" s="6508"/>
      <c r="EM247" s="6508"/>
      <c r="EN247" s="6508"/>
      <c r="EO247" s="6508"/>
      <c r="EP247" s="6508"/>
      <c r="EQ247" s="6508"/>
      <c r="ER247" s="6508"/>
      <c r="ES247" s="6508"/>
      <c r="ET247" s="6508"/>
      <c r="EU247" s="6508"/>
      <c r="EV247" s="6508"/>
      <c r="EW247" s="6508"/>
      <c r="EX247" s="6508"/>
      <c r="EY247" s="6508"/>
      <c r="EZ247" s="6508"/>
      <c r="FA247" s="6508"/>
      <c r="FB247" s="6508"/>
      <c r="FC247" s="6508"/>
      <c r="FD247" s="6508"/>
      <c r="FE247" s="2102"/>
      <c r="FF247" s="2110"/>
      <c r="FG247" s="2111"/>
      <c r="FH247" s="2112"/>
      <c r="FI247" s="2112"/>
      <c r="FJ247" s="2111"/>
      <c r="FK247" s="2111"/>
      <c r="FL247" s="2112"/>
      <c r="FM247" s="2112"/>
      <c r="FN247" s="2111"/>
      <c r="FO247" s="2111"/>
      <c r="FP247" s="2112"/>
      <c r="FQ247" s="2112"/>
      <c r="FR247" s="2111"/>
      <c r="FS247" s="2111"/>
      <c r="FT247" s="2112"/>
      <c r="FU247" s="2111"/>
      <c r="FV247" s="2111"/>
      <c r="FW247" s="2112"/>
      <c r="FX247" s="2112"/>
      <c r="FY247" s="2111"/>
      <c r="FZ247" s="2111"/>
      <c r="GA247" s="2111"/>
      <c r="GB247" s="2111"/>
      <c r="GC247" s="2113"/>
      <c r="GD247" t="str">
        <f t="shared" ref="GD247:GD251" si="4350">IF(OR(FV247&lt;0,FS247&lt;0,FO247&lt;0,FK247&lt;0,FG247&lt;0,Z247 &lt;&gt; AZ247+AT247+AA247+AB247), "wrong", "ok")</f>
        <v>ok</v>
      </c>
      <c r="GQ247" s="1784" t="s">
        <v>181</v>
      </c>
      <c r="GR247" s="2235">
        <f>SUM(GR242:GR246)</f>
        <v>0</v>
      </c>
      <c r="GS247" s="2236">
        <f t="shared" ref="GS247:HJ247" si="4351">SUM(GS242:GS246)</f>
        <v>0</v>
      </c>
      <c r="GT247" s="2236">
        <f t="shared" si="4351"/>
        <v>0</v>
      </c>
      <c r="GU247" s="2236">
        <f t="shared" si="4351"/>
        <v>0</v>
      </c>
      <c r="GV247" s="2236">
        <f t="shared" si="4351"/>
        <v>0</v>
      </c>
      <c r="GW247" s="2236">
        <f t="shared" si="4351"/>
        <v>0</v>
      </c>
      <c r="GX247" s="2236">
        <f t="shared" si="4351"/>
        <v>0</v>
      </c>
      <c r="GY247" s="2237">
        <f t="shared" si="4351"/>
        <v>0</v>
      </c>
      <c r="GZ247" s="2237">
        <f t="shared" si="4351"/>
        <v>0</v>
      </c>
      <c r="HA247" s="2237">
        <f t="shared" si="4351"/>
        <v>0</v>
      </c>
      <c r="HB247" s="2237">
        <f t="shared" si="4351"/>
        <v>0</v>
      </c>
      <c r="HC247" s="2237">
        <f t="shared" si="4351"/>
        <v>0</v>
      </c>
      <c r="HD247" s="2237">
        <f t="shared" si="4351"/>
        <v>0</v>
      </c>
      <c r="HE247" s="2237">
        <f t="shared" si="4351"/>
        <v>0</v>
      </c>
      <c r="HF247" s="2237">
        <f t="shared" si="4351"/>
        <v>0</v>
      </c>
      <c r="HG247" s="2237">
        <f t="shared" si="4351"/>
        <v>0</v>
      </c>
      <c r="HH247" s="2237">
        <f t="shared" si="4351"/>
        <v>0</v>
      </c>
      <c r="HI247" s="2237">
        <f t="shared" si="4351"/>
        <v>0</v>
      </c>
      <c r="HJ247" s="2238">
        <f t="shared" si="4351"/>
        <v>0</v>
      </c>
      <c r="HK247" s="1769">
        <f t="shared" si="4349"/>
        <v>0</v>
      </c>
      <c r="HL247" s="2239">
        <f t="shared" ref="HL247:HV247" si="4352">SUM(HL242:HL246)</f>
        <v>0</v>
      </c>
      <c r="HM247" s="2240">
        <f t="shared" si="4352"/>
        <v>0</v>
      </c>
      <c r="HN247" s="2241">
        <f t="shared" si="4352"/>
        <v>0</v>
      </c>
      <c r="HO247" s="2242">
        <f t="shared" si="4352"/>
        <v>0</v>
      </c>
      <c r="HP247" s="2243">
        <f t="shared" si="4352"/>
        <v>0</v>
      </c>
      <c r="HQ247" s="2244">
        <f t="shared" si="4352"/>
        <v>0</v>
      </c>
      <c r="HR247" s="2245">
        <f t="shared" si="4352"/>
        <v>0</v>
      </c>
      <c r="HS247" s="2246">
        <f t="shared" si="4352"/>
        <v>0</v>
      </c>
      <c r="HT247" s="2247">
        <f t="shared" si="4352"/>
        <v>0</v>
      </c>
      <c r="HU247" s="2248">
        <f t="shared" si="4352"/>
        <v>0</v>
      </c>
      <c r="HV247" s="2239">
        <f t="shared" si="4352"/>
        <v>0</v>
      </c>
      <c r="HW247" s="1781">
        <f t="shared" si="4323"/>
        <v>0</v>
      </c>
      <c r="HX247" s="2239">
        <f>SUM(HX242:HX246)</f>
        <v>0</v>
      </c>
      <c r="HY247" s="2239">
        <f>SUM(HY242:HY246)</f>
        <v>0</v>
      </c>
      <c r="HZ247" s="2249">
        <f>SUM(HZ242:HZ246)</f>
        <v>0</v>
      </c>
      <c r="IA247" s="2235">
        <f>SUM(IA242:IA246)</f>
        <v>0</v>
      </c>
      <c r="IB247" s="2236">
        <f t="shared" ref="IB247:IS247" si="4353">SUM(IB242:IB246)</f>
        <v>0</v>
      </c>
      <c r="IC247" s="2236">
        <f t="shared" si="4353"/>
        <v>0</v>
      </c>
      <c r="ID247" s="2236">
        <f t="shared" si="4353"/>
        <v>0</v>
      </c>
      <c r="IE247" s="2236">
        <f t="shared" si="4353"/>
        <v>0</v>
      </c>
      <c r="IF247" s="2236">
        <f t="shared" si="4353"/>
        <v>0</v>
      </c>
      <c r="IG247" s="2236">
        <f t="shared" si="4353"/>
        <v>0</v>
      </c>
      <c r="IH247" s="2237">
        <f t="shared" si="4353"/>
        <v>0</v>
      </c>
      <c r="II247" s="2237">
        <f t="shared" si="4353"/>
        <v>0</v>
      </c>
      <c r="IJ247" s="2237">
        <f t="shared" si="4353"/>
        <v>0</v>
      </c>
      <c r="IK247" s="2237">
        <f t="shared" si="4353"/>
        <v>0</v>
      </c>
      <c r="IL247" s="2237">
        <f t="shared" si="4353"/>
        <v>0</v>
      </c>
      <c r="IM247" s="2237">
        <f t="shared" si="4353"/>
        <v>0</v>
      </c>
      <c r="IN247" s="2237">
        <f t="shared" si="4353"/>
        <v>0</v>
      </c>
      <c r="IO247" s="2237">
        <f t="shared" si="4353"/>
        <v>0</v>
      </c>
      <c r="IP247" s="2237">
        <f t="shared" si="4353"/>
        <v>0</v>
      </c>
      <c r="IQ247" s="2237">
        <f t="shared" si="4353"/>
        <v>0</v>
      </c>
      <c r="IR247" s="2237">
        <f t="shared" si="4353"/>
        <v>0</v>
      </c>
      <c r="IS247" s="2238">
        <f t="shared" si="4353"/>
        <v>0</v>
      </c>
      <c r="IT247" s="1769">
        <f t="shared" si="4218"/>
        <v>0</v>
      </c>
      <c r="IU247" s="2239">
        <f t="shared" ref="IU247:JE247" si="4354">SUM(IU242:IU246)</f>
        <v>0</v>
      </c>
      <c r="IV247" s="2240">
        <f t="shared" si="4354"/>
        <v>0</v>
      </c>
      <c r="IW247" s="2241">
        <f t="shared" si="4354"/>
        <v>0</v>
      </c>
      <c r="IX247" s="2242">
        <f t="shared" si="4354"/>
        <v>0</v>
      </c>
      <c r="IY247" s="2243">
        <f t="shared" si="4354"/>
        <v>0</v>
      </c>
      <c r="IZ247" s="2244">
        <f t="shared" si="4354"/>
        <v>0</v>
      </c>
      <c r="JA247" s="2245">
        <f t="shared" si="4354"/>
        <v>0</v>
      </c>
      <c r="JB247" s="2246">
        <f t="shared" si="4354"/>
        <v>0</v>
      </c>
      <c r="JC247" s="2247">
        <f t="shared" si="4354"/>
        <v>0</v>
      </c>
      <c r="JD247" s="2248">
        <f t="shared" si="4354"/>
        <v>0</v>
      </c>
      <c r="JE247" s="2239">
        <f t="shared" si="4354"/>
        <v>0</v>
      </c>
      <c r="JF247" s="1781">
        <f t="shared" si="4324"/>
        <v>0</v>
      </c>
      <c r="JG247" s="2239">
        <f>SUM(JG242:JG246)</f>
        <v>0</v>
      </c>
      <c r="JH247" s="2239">
        <f>SUM(JH242:JH246)</f>
        <v>0</v>
      </c>
      <c r="JI247" s="2249">
        <f>SUM(JI242:JI246)</f>
        <v>0</v>
      </c>
    </row>
    <row r="248" spans="1:269" ht="36.75" customHeight="1" thickBot="1">
      <c r="A248" s="6492"/>
      <c r="B248" s="6493" t="str" cm="1">
        <f t="array" ref="B248">_xlfn.XLOOKUP(1, (INDEX(التشكيل_القديم!$L$54:$S$92, ,6)=$A246) * (INDEX(التشكيل_القديم!$L$54:$S$92, ,7)="عضو يسار"), INDEX(التشكيل_القديم!$L$54:$S$92, ,2))</f>
        <v>محمد بكري عبدالله محمد</v>
      </c>
      <c r="C248" s="6493"/>
      <c r="D248" s="6493"/>
      <c r="E248" s="6493"/>
      <c r="F248" s="6493"/>
      <c r="G248" s="6493"/>
      <c r="H248" s="2170" cm="1">
        <f t="array" ref="H248">_xlfn.XLOOKUP(1, (INDEX(التشكيل_القديم!$L$54:$S$92, ,6)=$A246) * (INDEX(التشكيل_القديم!$L$54:$S$92, ,7)="عضو يسار"), INDEX(التشكيل_القديم!$L$54:$S$92, ,3))</f>
        <v>0</v>
      </c>
      <c r="I248" s="2171" t="str" cm="1">
        <f t="array" ref="I248">_xlfn.XLOOKUP(1, (INDEX(التشكيل_القديم!$L$54:$S$92, ,6)=$A246) * (INDEX(التشكيل_القديم!$L$54:$S$92, ,7)="عضو يسار"), INDEX(التشكيل_القديم!$L$54:$S$92, ,4))</f>
        <v>ب</v>
      </c>
      <c r="J248" s="6495"/>
      <c r="K248" s="6235"/>
      <c r="L248" s="2186" t="str">
        <f>الاعدادات!$D$14</f>
        <v>2023 وما قبلها</v>
      </c>
      <c r="M248" s="2098">
        <v>0</v>
      </c>
      <c r="N248" s="1997"/>
      <c r="O248" s="1997"/>
      <c r="P248" s="1997"/>
      <c r="Q248" s="1997"/>
      <c r="R248" s="1997"/>
      <c r="S248" s="1997"/>
      <c r="T248" s="1997"/>
      <c r="U248" s="1997"/>
      <c r="V248" s="2099"/>
      <c r="W248" s="1997"/>
      <c r="X248" s="1997"/>
      <c r="Y248" s="2133"/>
      <c r="Z248" s="2188">
        <f t="shared" ref="Z248:Z251" si="4355">Y248+X248+U248+T248+S248+R248+Q248+P248+O248+N248+M248-W248</f>
        <v>0</v>
      </c>
      <c r="AA248" s="2098"/>
      <c r="AB248" s="1999"/>
      <c r="AC248" s="2031">
        <f>SUM(BE248:BK248,BE255:BK255,CN248:CT248,CN255:CT255,DW248:EC248,DW255:EC255)</f>
        <v>0</v>
      </c>
      <c r="AD248" s="2025">
        <f>SUM(BL248:BV248,BL255:BV255,CU248:DE248,CU255:DE255,ED248:EN248,ED255:EN255)</f>
        <v>0</v>
      </c>
      <c r="AE248" s="2002">
        <f>BW248+DF248+BW255+DF255+EO248+EO255</f>
        <v>0</v>
      </c>
      <c r="AF248" s="2172">
        <f>SUM(AC248:AE248)</f>
        <v>0</v>
      </c>
      <c r="AG248" s="2002">
        <f>BY248+DH248+BY255+DH255+EQ248+EQ255</f>
        <v>0</v>
      </c>
      <c r="AH248" s="2173">
        <f>BZ248+BZ255+DI248+DI255+ER248+ER255</f>
        <v>0</v>
      </c>
      <c r="AI248" s="2174">
        <f>CA248+DJ248+CA255+DJ255+ES248+ES255</f>
        <v>0</v>
      </c>
      <c r="AJ248" s="2002">
        <f>CB248+DK248+CB255+DK255+ET248+ET255</f>
        <v>0</v>
      </c>
      <c r="AK248" s="2026">
        <f>CC248+DL248+CC255+DL255+EU248+EU255</f>
        <v>0</v>
      </c>
      <c r="AL248" s="2027">
        <f>CD248+DM248+CD255+DM255+EV248+EV255</f>
        <v>0</v>
      </c>
      <c r="AM248" s="2175">
        <f>CE248+DN248+CE255+DN255+EW248+EW255</f>
        <v>0</v>
      </c>
      <c r="AN248" s="2176">
        <f>SUM(AH248:AM248)</f>
        <v>0</v>
      </c>
      <c r="AO248" s="2028">
        <f>CF248+DO248+CF255+DO255+EX248+EX255</f>
        <v>0</v>
      </c>
      <c r="AP248" s="2177">
        <f>CG248+DP248+CG255+DP255+EY248+EY255</f>
        <v>0</v>
      </c>
      <c r="AQ248" s="2029">
        <f>CH248+DQ248+DQ255+CH255+EZ248+EZ255</f>
        <v>0</v>
      </c>
      <c r="AR248" s="2178">
        <f>SUM(AO248:AQ248)</f>
        <v>0</v>
      </c>
      <c r="AS248" s="2177">
        <f>CI248+DR248+CI255+DR255+FA248+FA255</f>
        <v>0</v>
      </c>
      <c r="AT248" s="2179">
        <f>AS248+AR248+AN248+AG248+AF248</f>
        <v>0</v>
      </c>
      <c r="AU248" s="2124"/>
      <c r="AV248" s="2002">
        <f>CK248+DT248+CK255+DT255+FC248+FC255</f>
        <v>0</v>
      </c>
      <c r="AW248" s="2002">
        <f>CL248+DU248+CL255+DU255+FD248+FD255</f>
        <v>0</v>
      </c>
      <c r="AX248" s="2127"/>
      <c r="AY248" s="2130"/>
      <c r="AZ248" s="2000">
        <f>AY248+AX248+AW248+AV248+AU248</f>
        <v>0</v>
      </c>
      <c r="BA248" s="2001"/>
      <c r="BB248" s="2189">
        <f>AZ248+AT248+AA248-Z248+AB248</f>
        <v>0</v>
      </c>
      <c r="BC248" s="67"/>
      <c r="BD248" s="2186" t="str">
        <f>الاعدادات!$D$14</f>
        <v>2023 وما قبلها</v>
      </c>
      <c r="BE248" s="82"/>
      <c r="BF248" s="83"/>
      <c r="BG248" s="83"/>
      <c r="BH248" s="103"/>
      <c r="BI248" s="84"/>
      <c r="BJ248" s="84"/>
      <c r="BK248" s="85"/>
      <c r="BL248" s="86"/>
      <c r="BM248" s="87"/>
      <c r="BN248" s="87"/>
      <c r="BO248" s="88"/>
      <c r="BP248" s="88"/>
      <c r="BQ248" s="88"/>
      <c r="BR248" s="88"/>
      <c r="BS248" s="88"/>
      <c r="BT248" s="88"/>
      <c r="BU248" s="88"/>
      <c r="BV248" s="88"/>
      <c r="BW248" s="89"/>
      <c r="BX248" s="77">
        <f t="shared" ref="BX248:BX250" si="4356">SUM(BE248:BW248)</f>
        <v>0</v>
      </c>
      <c r="BY248" s="90"/>
      <c r="BZ248" s="855"/>
      <c r="CA248" s="91"/>
      <c r="CB248" s="92"/>
      <c r="CC248" s="93"/>
      <c r="CD248" s="94"/>
      <c r="CE248" s="95"/>
      <c r="CF248" s="96"/>
      <c r="CG248" s="97"/>
      <c r="CH248" s="98"/>
      <c r="CI248" s="99"/>
      <c r="CJ248" s="79">
        <f t="shared" ref="CJ248:CJ249" si="4357">SUM(BX248:CI248)</f>
        <v>0</v>
      </c>
      <c r="CK248" s="104"/>
      <c r="CL248" s="92"/>
      <c r="CM248" s="857"/>
      <c r="CN248" s="101"/>
      <c r="CO248" s="83"/>
      <c r="CP248" s="83"/>
      <c r="CQ248" s="84"/>
      <c r="CR248" s="84"/>
      <c r="CS248" s="84"/>
      <c r="CT248" s="85"/>
      <c r="CU248" s="86"/>
      <c r="CV248" s="87"/>
      <c r="CW248" s="87"/>
      <c r="CX248" s="88"/>
      <c r="CY248" s="88"/>
      <c r="CZ248" s="88"/>
      <c r="DA248" s="88"/>
      <c r="DB248" s="88"/>
      <c r="DC248" s="88"/>
      <c r="DD248" s="88"/>
      <c r="DE248" s="88"/>
      <c r="DF248" s="89"/>
      <c r="DG248" s="77">
        <f>DF248+DE248+CX248+CW248+CV248+CU248+CT248+CS248+CR248+CQ248+CP248+CO248+CN248+DD248+DC248+DB248+DA248+CZ248+CY248</f>
        <v>0</v>
      </c>
      <c r="DH248" s="90"/>
      <c r="DI248" s="855"/>
      <c r="DJ248" s="91"/>
      <c r="DK248" s="92"/>
      <c r="DL248" s="93"/>
      <c r="DM248" s="94"/>
      <c r="DN248" s="95"/>
      <c r="DO248" s="96"/>
      <c r="DP248" s="97"/>
      <c r="DQ248" s="98"/>
      <c r="DR248" s="99"/>
      <c r="DS248" s="81">
        <f t="shared" ref="DS248" si="4358">SUM(DG248:DR248)</f>
        <v>0</v>
      </c>
      <c r="DT248" s="104"/>
      <c r="DU248" s="92"/>
      <c r="DV248" s="864"/>
      <c r="DW248" s="101"/>
      <c r="DX248" s="83"/>
      <c r="DY248" s="83"/>
      <c r="DZ248" s="84"/>
      <c r="EA248" s="84"/>
      <c r="EB248" s="84"/>
      <c r="EC248" s="85"/>
      <c r="ED248" s="86"/>
      <c r="EE248" s="87"/>
      <c r="EF248" s="87"/>
      <c r="EG248" s="88"/>
      <c r="EH248" s="88"/>
      <c r="EI248" s="88"/>
      <c r="EJ248" s="88"/>
      <c r="EK248" s="88"/>
      <c r="EL248" s="88"/>
      <c r="EM248" s="88"/>
      <c r="EN248" s="88"/>
      <c r="EO248" s="89"/>
      <c r="EP248" s="77">
        <f t="shared" ref="EP248:EP250" si="4359">EO248+EN248+EG248+EF248+EE248+ED248+EC248+EB248+EA248+DZ248+DY248+DX248+DW248+EM248+EL248+EK248+EJ248+EI248+EH248</f>
        <v>0</v>
      </c>
      <c r="EQ248" s="90"/>
      <c r="ER248" s="855"/>
      <c r="ES248" s="91"/>
      <c r="ET248" s="92"/>
      <c r="EU248" s="93"/>
      <c r="EV248" s="94"/>
      <c r="EW248" s="95"/>
      <c r="EX248" s="96"/>
      <c r="EY248" s="97"/>
      <c r="EZ248" s="98"/>
      <c r="FA248" s="99"/>
      <c r="FB248" s="81">
        <f t="shared" ref="FB248" si="4360">SUM(EP248:FA248)</f>
        <v>0</v>
      </c>
      <c r="FC248" s="104"/>
      <c r="FD248" s="92"/>
      <c r="FE248" s="864"/>
      <c r="FF248" s="2181" t="str">
        <f>الاعدادات!$D$14</f>
        <v>2023 وما قبلها</v>
      </c>
      <c r="FG248" s="2182">
        <f t="shared" ref="FG248:FG251" si="4361">AN248+AG248-FH248-FI248</f>
        <v>0</v>
      </c>
      <c r="FH248" s="2104"/>
      <c r="FI248" s="2104"/>
      <c r="FJ248" s="2184">
        <f t="shared" ref="FJ248:FJ251" si="4362">SUM(FG248:FI248)</f>
        <v>0</v>
      </c>
      <c r="FK248" s="2182">
        <f t="shared" ref="FK248:FK251" si="4363">AU248-FM248-FL248</f>
        <v>0</v>
      </c>
      <c r="FL248" s="2104"/>
      <c r="FM248" s="2104"/>
      <c r="FN248" s="2184">
        <f t="shared" ref="FN248:FN251" si="4364">SUM(FK248:FM248)</f>
        <v>0</v>
      </c>
      <c r="FO248" s="2182">
        <f t="shared" ref="FO248:FO251" si="4365">AV248-FQ248-FP248</f>
        <v>0</v>
      </c>
      <c r="FP248" s="2104"/>
      <c r="FQ248" s="2105"/>
      <c r="FR248" s="2184">
        <f t="shared" ref="FR248:FR252" si="4366">FQ248+FP248+FO248</f>
        <v>0</v>
      </c>
      <c r="FS248" s="2182">
        <f t="shared" ref="FS248:FS251" si="4367">AW248-FT248</f>
        <v>0</v>
      </c>
      <c r="FT248" s="2104"/>
      <c r="FU248" s="2184">
        <f t="shared" ref="FU248:FU251" si="4368">SUM(FS248:FT248)</f>
        <v>0</v>
      </c>
      <c r="FV248" s="2182">
        <f t="shared" ref="FV248:FV251" si="4369">AY248+AX248-FX248-FW248</f>
        <v>0</v>
      </c>
      <c r="FW248" s="2104"/>
      <c r="FX248" s="2104"/>
      <c r="FY248" s="2184">
        <f t="shared" ref="FY248:FY251" si="4370">SUM(FV248:FX248)</f>
        <v>0</v>
      </c>
      <c r="FZ248" s="2182">
        <f t="shared" ref="FZ248:FZ252" si="4371">FG248+FK248+FO248+FS248+FV248</f>
        <v>0</v>
      </c>
      <c r="GA248" s="2185">
        <f t="shared" ref="GA248:GA252" si="4372">FH248+FL248+FP248+FW248+FT248</f>
        <v>0</v>
      </c>
      <c r="GB248" s="2185">
        <f t="shared" ref="GB248:GB252" si="4373">FX248+FQ248+FM248+FI248</f>
        <v>0</v>
      </c>
      <c r="GC248" s="2184">
        <f t="shared" ref="GC248:GC252" si="4374">SUM(FZ248:GB248)</f>
        <v>0</v>
      </c>
      <c r="GD248" t="str">
        <f t="shared" si="4350"/>
        <v>ok</v>
      </c>
      <c r="GQ248" s="1785"/>
      <c r="GR248" s="6536" t="s">
        <v>34</v>
      </c>
      <c r="GS248" s="6537"/>
      <c r="GT248" s="6537"/>
      <c r="GU248" s="6537"/>
      <c r="GV248" s="6537"/>
      <c r="GW248" s="6537"/>
      <c r="GX248" s="6537"/>
      <c r="GY248" s="6537"/>
      <c r="GZ248" s="6537"/>
      <c r="HA248" s="6537"/>
      <c r="HB248" s="6537"/>
      <c r="HC248" s="6537"/>
      <c r="HD248" s="6537"/>
      <c r="HE248" s="6537"/>
      <c r="HF248" s="6537"/>
      <c r="HG248" s="6537"/>
      <c r="HH248" s="6537"/>
      <c r="HI248" s="6537"/>
      <c r="HJ248" s="6537"/>
      <c r="HK248" s="6537"/>
      <c r="HL248" s="6537"/>
      <c r="HM248" s="6537"/>
      <c r="HN248" s="6537"/>
      <c r="HO248" s="6537"/>
      <c r="HP248" s="6537"/>
      <c r="HQ248" s="6537"/>
      <c r="HR248" s="6537"/>
      <c r="HS248" s="6537"/>
      <c r="HT248" s="6537"/>
      <c r="HU248" s="6537"/>
      <c r="HV248" s="6537"/>
      <c r="HW248" s="6537"/>
      <c r="HX248" s="6537"/>
      <c r="HY248" s="6537"/>
      <c r="HZ248" s="1786"/>
      <c r="IA248" s="6536" t="s">
        <v>38</v>
      </c>
      <c r="IB248" s="6537"/>
      <c r="IC248" s="6537"/>
      <c r="ID248" s="6537"/>
      <c r="IE248" s="6537"/>
      <c r="IF248" s="6537"/>
      <c r="IG248" s="6537"/>
      <c r="IH248" s="6537"/>
      <c r="II248" s="6537"/>
      <c r="IJ248" s="6537"/>
      <c r="IK248" s="6537"/>
      <c r="IL248" s="6537"/>
      <c r="IM248" s="6537"/>
      <c r="IN248" s="6537"/>
      <c r="IO248" s="6537"/>
      <c r="IP248" s="6537"/>
      <c r="IQ248" s="6537"/>
      <c r="IR248" s="6537"/>
      <c r="IS248" s="6537"/>
      <c r="IT248" s="6537"/>
      <c r="IU248" s="6537"/>
      <c r="IV248" s="6537"/>
      <c r="IW248" s="6537"/>
      <c r="IX248" s="6537"/>
      <c r="IY248" s="6537"/>
      <c r="IZ248" s="6537"/>
      <c r="JA248" s="6537"/>
      <c r="JB248" s="6537"/>
      <c r="JC248" s="6537"/>
      <c r="JD248" s="6537"/>
      <c r="JE248" s="6537"/>
      <c r="JF248" s="6537"/>
      <c r="JG248" s="6537"/>
      <c r="JH248" s="6537"/>
      <c r="JI248" s="6537"/>
    </row>
    <row r="249" spans="1:269" ht="36.75" customHeight="1" thickBot="1">
      <c r="A249" s="6492"/>
      <c r="B249" s="6493" t="str" cm="1">
        <f t="array" ref="B249">IFERROR(_xlfn.XLOOKUP(1, (INDEX(التشكيل_القديم!$L$54:$S$92, ,6)=$A246) * (INDEX(التشكيل_القديم!$L$54:$S$92, ,7)="عضو يسار اليسار"), INDEX(التشكيل_القديم!$L$54:$S$92, ,2)),"")</f>
        <v/>
      </c>
      <c r="C249" s="6493"/>
      <c r="D249" s="6493"/>
      <c r="E249" s="6493"/>
      <c r="F249" s="6493"/>
      <c r="G249" s="6493"/>
      <c r="H249" s="2170" t="str" cm="1">
        <f t="array" ref="H249">IF(B249&lt;&gt;"",_xlfn.XLOOKUP(1, (INDEX(التشكيل_القديم!$L$54:$S$92, ,6)=$A246) * (INDEX(التشكيل_القديم!$L$54:$S$92, ,7)="عضو يسار اليسار"), INDEX(التشكيل_القديم!$L$54:$S$92, ,3)),"")</f>
        <v/>
      </c>
      <c r="I249" s="2171" t="str" cm="1">
        <f t="array" ref="I249">IF(B249&lt;&gt;"",_xlfn.XLOOKUP(1, (INDEX(التشكيل_القديم!$L$54:$S$92, ,6)=$A246) * (INDEX(التشكيل_القديم!$L$54:$S$92, ,7)="عضو يسار اليسار"), INDEX(التشكيل_القديم!$L$54:$S$92, ,4)),"")</f>
        <v/>
      </c>
      <c r="J249" s="6495"/>
      <c r="K249" s="6235"/>
      <c r="L249" s="2187">
        <f>الاعدادات!$D$15</f>
        <v>2024</v>
      </c>
      <c r="M249" s="73">
        <v>0</v>
      </c>
      <c r="N249" s="64"/>
      <c r="O249" s="64"/>
      <c r="P249" s="64"/>
      <c r="Q249" s="64"/>
      <c r="R249" s="64"/>
      <c r="S249" s="64"/>
      <c r="T249" s="64"/>
      <c r="U249" s="64"/>
      <c r="V249" s="74"/>
      <c r="W249" s="64"/>
      <c r="X249" s="64"/>
      <c r="Y249" s="2134"/>
      <c r="Z249" s="62">
        <f t="shared" si="4355"/>
        <v>0</v>
      </c>
      <c r="AA249" s="73"/>
      <c r="AB249" s="63"/>
      <c r="AC249" s="2031">
        <f t="shared" ref="AC249" si="4375">SUM(BE249:BK249,BE256:BK256,CN249:CT249,CN256:CT256,DW249:EC249,DW256:EC256)</f>
        <v>0</v>
      </c>
      <c r="AD249" s="2025">
        <f t="shared" ref="AD249:AD251" si="4376">SUM(BL249:BV249,BL256:BV256,CU249:DE249,CU256:DE256,ED249:EN249,ED256:EN256)</f>
        <v>0</v>
      </c>
      <c r="AE249" s="2002">
        <f t="shared" ref="AE249:AE251" si="4377">BW249+DF249+BW256+DF256+EO249+EO256</f>
        <v>0</v>
      </c>
      <c r="AF249" s="2172">
        <f t="shared" ref="AF249:AF251" si="4378">SUM(AC249:AE249)</f>
        <v>0</v>
      </c>
      <c r="AG249" s="2002">
        <f t="shared" ref="AG249:AG251" si="4379">BY249+DH249+BY256+DH256+EQ249+EQ256</f>
        <v>0</v>
      </c>
      <c r="AH249" s="2173">
        <f t="shared" ref="AH249:AH251" si="4380">BZ249+BZ256+DI249+DI256+ER249+ER256</f>
        <v>0</v>
      </c>
      <c r="AI249" s="2174">
        <f t="shared" ref="AI249:AI251" si="4381">CA249+DJ249+CA256+DJ256+ES249+ES256</f>
        <v>0</v>
      </c>
      <c r="AJ249" s="2002">
        <f t="shared" ref="AJ249:AJ251" si="4382">CB249+DK249+CB256+DK256+ET249+ET256</f>
        <v>0</v>
      </c>
      <c r="AK249" s="2026">
        <f t="shared" ref="AK249:AK251" si="4383">CC249+DL249+CC256+DL256+EU249+EU256</f>
        <v>0</v>
      </c>
      <c r="AL249" s="2027">
        <f t="shared" ref="AL249:AL251" si="4384">CD249+DM249+CD256+DM256+EV249+EV256</f>
        <v>0</v>
      </c>
      <c r="AM249" s="2175">
        <f t="shared" ref="AM249:AM251" si="4385">CE249+DN249+CE256+DN256+EW249+EW256</f>
        <v>0</v>
      </c>
      <c r="AN249" s="2176">
        <f t="shared" ref="AN249:AN250" si="4386">SUM(AH249:AM249)</f>
        <v>0</v>
      </c>
      <c r="AO249" s="2028">
        <f t="shared" ref="AO249:AO251" si="4387">CF249+DO249+CF256+DO256+EX249+EX256</f>
        <v>0</v>
      </c>
      <c r="AP249" s="2177">
        <f t="shared" ref="AP249:AP251" si="4388">CG249+DP249+CG256+DP256+EY249+EY256</f>
        <v>0</v>
      </c>
      <c r="AQ249" s="2029">
        <f t="shared" ref="AQ249:AQ251" si="4389">CH249+DQ249+DQ256+CH256+EZ249+EZ256</f>
        <v>0</v>
      </c>
      <c r="AR249" s="2178">
        <f t="shared" ref="AR249:AR251" si="4390">SUM(AO249:AQ249)</f>
        <v>0</v>
      </c>
      <c r="AS249" s="2177">
        <f t="shared" ref="AS249:AS251" si="4391">CI249+DR249+CI256+DR256+FA249+FA256</f>
        <v>0</v>
      </c>
      <c r="AT249" s="2180">
        <f>AS249+AR249+AN249+AG249+AF249</f>
        <v>0</v>
      </c>
      <c r="AU249" s="2125"/>
      <c r="AV249" s="2002">
        <f t="shared" ref="AV249:AV251" si="4392">CK249+DT249+CK256+DT256+FC249+FC256</f>
        <v>0</v>
      </c>
      <c r="AW249" s="2002">
        <f t="shared" ref="AW249:AW251" si="4393">CL249+DU249+CL256+DU256+FD249+FD256</f>
        <v>0</v>
      </c>
      <c r="AX249" s="2128"/>
      <c r="AY249" s="2131"/>
      <c r="AZ249" s="65">
        <f t="shared" ref="AZ249:AZ251" si="4394">AY249+AX249+AW249+AV249+AU249</f>
        <v>0</v>
      </c>
      <c r="BA249" s="66"/>
      <c r="BB249" s="2189">
        <f t="shared" ref="BB249:BB251" si="4395">AZ249+AT249+AA249-Z249+AB249</f>
        <v>0</v>
      </c>
      <c r="BC249" s="67"/>
      <c r="BD249" s="2187">
        <f>الاعدادات!$D$15</f>
        <v>2024</v>
      </c>
      <c r="BE249" s="82"/>
      <c r="BF249" s="83"/>
      <c r="BG249" s="83"/>
      <c r="BH249" s="84"/>
      <c r="BI249" s="84"/>
      <c r="BJ249" s="84"/>
      <c r="BK249" s="85"/>
      <c r="BL249" s="86"/>
      <c r="BM249" s="87"/>
      <c r="BN249" s="87"/>
      <c r="BO249" s="88"/>
      <c r="BP249" s="88"/>
      <c r="BQ249" s="88"/>
      <c r="BR249" s="88"/>
      <c r="BS249" s="88"/>
      <c r="BT249" s="88"/>
      <c r="BU249" s="88"/>
      <c r="BV249" s="88"/>
      <c r="BW249" s="89"/>
      <c r="BX249" s="77">
        <f t="shared" si="4356"/>
        <v>0</v>
      </c>
      <c r="BY249" s="90"/>
      <c r="BZ249" s="855"/>
      <c r="CA249" s="91"/>
      <c r="CB249" s="92"/>
      <c r="CC249" s="93"/>
      <c r="CD249" s="94"/>
      <c r="CE249" s="95"/>
      <c r="CF249" s="96"/>
      <c r="CG249" s="97"/>
      <c r="CH249" s="98"/>
      <c r="CI249" s="99"/>
      <c r="CJ249" s="79">
        <f t="shared" si="4357"/>
        <v>0</v>
      </c>
      <c r="CK249" s="104"/>
      <c r="CL249" s="92"/>
      <c r="CM249" s="857"/>
      <c r="CN249" s="101"/>
      <c r="CO249" s="83"/>
      <c r="CP249" s="83"/>
      <c r="CQ249" s="84"/>
      <c r="CR249" s="84"/>
      <c r="CS249" s="84"/>
      <c r="CT249" s="85"/>
      <c r="CU249" s="86"/>
      <c r="CV249" s="87"/>
      <c r="CW249" s="87"/>
      <c r="CX249" s="88"/>
      <c r="CY249" s="88"/>
      <c r="CZ249" s="88"/>
      <c r="DA249" s="88"/>
      <c r="DB249" s="88"/>
      <c r="DC249" s="88"/>
      <c r="DD249" s="88"/>
      <c r="DE249" s="88"/>
      <c r="DF249" s="89"/>
      <c r="DG249" s="77">
        <f t="shared" ref="DG249" si="4396">DF249+DE249+CX249+CW249+CV249+CU249+CT249+CS249+CR249+CQ249+CP249+CO249+CN249+DD249+DC249+DB249+DA249+CZ249+CY249</f>
        <v>0</v>
      </c>
      <c r="DH249" s="90"/>
      <c r="DI249" s="855"/>
      <c r="DJ249" s="91"/>
      <c r="DK249" s="92"/>
      <c r="DL249" s="93"/>
      <c r="DM249" s="94"/>
      <c r="DN249" s="95"/>
      <c r="DO249" s="96"/>
      <c r="DP249" s="97"/>
      <c r="DQ249" s="98"/>
      <c r="DR249" s="99"/>
      <c r="DS249" s="81">
        <f>SUM(DG249:DR249)</f>
        <v>0</v>
      </c>
      <c r="DT249" s="104"/>
      <c r="DU249" s="92"/>
      <c r="DV249" s="864"/>
      <c r="DW249" s="101"/>
      <c r="DX249" s="83"/>
      <c r="DY249" s="83"/>
      <c r="DZ249" s="84"/>
      <c r="EA249" s="84"/>
      <c r="EB249" s="84"/>
      <c r="EC249" s="85"/>
      <c r="ED249" s="86"/>
      <c r="EE249" s="87"/>
      <c r="EF249" s="87"/>
      <c r="EG249" s="88"/>
      <c r="EH249" s="88"/>
      <c r="EI249" s="88"/>
      <c r="EJ249" s="88"/>
      <c r="EK249" s="88"/>
      <c r="EL249" s="88"/>
      <c r="EM249" s="88"/>
      <c r="EN249" s="88"/>
      <c r="EO249" s="89"/>
      <c r="EP249" s="77">
        <f t="shared" si="4359"/>
        <v>0</v>
      </c>
      <c r="EQ249" s="90"/>
      <c r="ER249" s="855"/>
      <c r="ES249" s="91"/>
      <c r="ET249" s="92"/>
      <c r="EU249" s="93"/>
      <c r="EV249" s="94"/>
      <c r="EW249" s="95"/>
      <c r="EX249" s="96"/>
      <c r="EY249" s="97"/>
      <c r="EZ249" s="98"/>
      <c r="FA249" s="99"/>
      <c r="FB249" s="81">
        <f>SUM(EP249:FA249)</f>
        <v>0</v>
      </c>
      <c r="FC249" s="104"/>
      <c r="FD249" s="92"/>
      <c r="FE249" s="864"/>
      <c r="FF249" s="2183">
        <f>الاعدادات!$D$15</f>
        <v>2024</v>
      </c>
      <c r="FG249" s="68">
        <f t="shared" si="4361"/>
        <v>0</v>
      </c>
      <c r="FH249" s="69"/>
      <c r="FI249" s="69"/>
      <c r="FJ249" s="70">
        <f t="shared" si="4362"/>
        <v>0</v>
      </c>
      <c r="FK249" s="68">
        <f t="shared" si="4363"/>
        <v>0</v>
      </c>
      <c r="FL249" s="69"/>
      <c r="FM249" s="69"/>
      <c r="FN249" s="70">
        <f t="shared" si="4364"/>
        <v>0</v>
      </c>
      <c r="FO249" s="68">
        <f t="shared" si="4365"/>
        <v>0</v>
      </c>
      <c r="FP249" s="69"/>
      <c r="FQ249" s="71"/>
      <c r="FR249" s="70">
        <f t="shared" si="4366"/>
        <v>0</v>
      </c>
      <c r="FS249" s="68">
        <f t="shared" si="4367"/>
        <v>0</v>
      </c>
      <c r="FT249" s="69"/>
      <c r="FU249" s="70">
        <f t="shared" si="4368"/>
        <v>0</v>
      </c>
      <c r="FV249" s="68">
        <f t="shared" si="4369"/>
        <v>0</v>
      </c>
      <c r="FW249" s="69"/>
      <c r="FX249" s="69"/>
      <c r="FY249" s="70">
        <f t="shared" si="4370"/>
        <v>0</v>
      </c>
      <c r="FZ249" s="68">
        <f t="shared" si="4371"/>
        <v>0</v>
      </c>
      <c r="GA249" s="72">
        <f t="shared" si="4372"/>
        <v>0</v>
      </c>
      <c r="GB249" s="72">
        <f t="shared" si="4373"/>
        <v>0</v>
      </c>
      <c r="GC249" s="70">
        <f t="shared" si="4374"/>
        <v>0</v>
      </c>
      <c r="GD249" t="str">
        <f t="shared" si="4350"/>
        <v>ok</v>
      </c>
      <c r="GQ249" s="2234">
        <f>الاعدادات!$D$13</f>
        <v>0</v>
      </c>
      <c r="GR249" s="1787"/>
      <c r="GS249" s="1788"/>
      <c r="GT249" s="1788"/>
      <c r="GU249" s="1789"/>
      <c r="GV249" s="1789"/>
      <c r="GW249" s="1789"/>
      <c r="GX249" s="1790"/>
      <c r="GY249" s="1791"/>
      <c r="GZ249" s="1792"/>
      <c r="HA249" s="1792"/>
      <c r="HB249" s="1793"/>
      <c r="HC249" s="1793"/>
      <c r="HD249" s="1793"/>
      <c r="HE249" s="1793"/>
      <c r="HF249" s="1793"/>
      <c r="HG249" s="1793"/>
      <c r="HH249" s="1793"/>
      <c r="HI249" s="1793"/>
      <c r="HJ249" s="1794"/>
      <c r="HK249" s="1795">
        <f t="shared" ref="HK249:HK254" si="4397">SUM(GR249:HJ249)</f>
        <v>0</v>
      </c>
      <c r="HL249" s="1796"/>
      <c r="HM249" s="1797"/>
      <c r="HN249" s="1798"/>
      <c r="HO249" s="1799"/>
      <c r="HP249" s="1800"/>
      <c r="HQ249" s="1801"/>
      <c r="HR249" s="1802"/>
      <c r="HS249" s="1803"/>
      <c r="HT249" s="1804"/>
      <c r="HU249" s="1805"/>
      <c r="HV249" s="1806"/>
      <c r="HW249" s="1807">
        <f>SUM(HK249:HV249)</f>
        <v>0</v>
      </c>
      <c r="HX249" s="1808"/>
      <c r="HY249" s="1808"/>
      <c r="HZ249" s="1809"/>
      <c r="IA249" s="1787"/>
      <c r="IB249" s="1788"/>
      <c r="IC249" s="1788"/>
      <c r="ID249" s="1789"/>
      <c r="IE249" s="1789"/>
      <c r="IF249" s="1789"/>
      <c r="IG249" s="1790"/>
      <c r="IH249" s="1791"/>
      <c r="II249" s="1792"/>
      <c r="IJ249" s="1792"/>
      <c r="IK249" s="1793"/>
      <c r="IL249" s="1793"/>
      <c r="IM249" s="1793"/>
      <c r="IN249" s="1793"/>
      <c r="IO249" s="1793"/>
      <c r="IP249" s="1793"/>
      <c r="IQ249" s="1793"/>
      <c r="IR249" s="1793"/>
      <c r="IS249" s="1794"/>
      <c r="IT249" s="1795">
        <f t="shared" ref="IT249:IT254" si="4398">SUM(IA249:IS249)</f>
        <v>0</v>
      </c>
      <c r="IU249" s="1796"/>
      <c r="IV249" s="1797"/>
      <c r="IW249" s="1798"/>
      <c r="IX249" s="1799"/>
      <c r="IY249" s="1800"/>
      <c r="IZ249" s="1801"/>
      <c r="JA249" s="1802"/>
      <c r="JB249" s="1803"/>
      <c r="JC249" s="1799"/>
      <c r="JD249" s="1805"/>
      <c r="JE249" s="1806"/>
      <c r="JF249" s="1807">
        <f t="shared" ref="JF249:JF254" si="4399">SUM(IT249:JE249)</f>
        <v>0</v>
      </c>
      <c r="JG249" s="1808"/>
      <c r="JH249" s="1808"/>
      <c r="JI249" s="1809"/>
    </row>
    <row r="250" spans="1:269" ht="36.75" customHeight="1" thickBot="1">
      <c r="A250" s="6492"/>
      <c r="B250" s="6487" t="str" cm="1">
        <f t="array" ref="B250">IFERROR(_xlfn.XLOOKUP(1, (INDEX(التشكيل_القديم!$L$54:$S$92, ,6)=$A246) * (INDEX(التشكيل_القديم!$L$54:$S$92, ,7)="عضو يسار يسار اليسار"), INDEX(التشكيل_القديم!$L$54:$S$92, ,2)),"")</f>
        <v/>
      </c>
      <c r="C250" s="6487"/>
      <c r="D250" s="6487"/>
      <c r="E250" s="6487"/>
      <c r="F250" s="6487"/>
      <c r="G250" s="6487"/>
      <c r="H250" s="6485"/>
      <c r="I250" s="105"/>
      <c r="J250" s="6495"/>
      <c r="K250" s="6235"/>
      <c r="L250" s="2187">
        <f>الاعدادات!$D$16</f>
        <v>2025</v>
      </c>
      <c r="M250" s="73">
        <v>0</v>
      </c>
      <c r="N250" s="64"/>
      <c r="O250" s="64"/>
      <c r="P250" s="64"/>
      <c r="Q250" s="64"/>
      <c r="R250" s="64"/>
      <c r="S250" s="64"/>
      <c r="T250" s="64"/>
      <c r="U250" s="64"/>
      <c r="V250" s="74"/>
      <c r="W250" s="64"/>
      <c r="X250" s="64"/>
      <c r="Y250" s="2134"/>
      <c r="Z250" s="62">
        <f t="shared" si="4355"/>
        <v>0</v>
      </c>
      <c r="AA250" s="73"/>
      <c r="AB250" s="63"/>
      <c r="AC250" s="2031">
        <f>SUM(BE250:BK250,BE257:BK257,CN250:CT250,CN257:CT257,DW250:EC250,DW257:EC257)</f>
        <v>0</v>
      </c>
      <c r="AD250" s="2025">
        <f t="shared" si="4376"/>
        <v>0</v>
      </c>
      <c r="AE250" s="2002">
        <f t="shared" si="4377"/>
        <v>0</v>
      </c>
      <c r="AF250" s="2172">
        <f t="shared" si="4378"/>
        <v>0</v>
      </c>
      <c r="AG250" s="2002">
        <f t="shared" si="4379"/>
        <v>0</v>
      </c>
      <c r="AH250" s="2173">
        <f t="shared" si="4380"/>
        <v>0</v>
      </c>
      <c r="AI250" s="2174">
        <f t="shared" si="4381"/>
        <v>0</v>
      </c>
      <c r="AJ250" s="2002">
        <f t="shared" si="4382"/>
        <v>0</v>
      </c>
      <c r="AK250" s="2026">
        <f t="shared" si="4383"/>
        <v>0</v>
      </c>
      <c r="AL250" s="2027">
        <f t="shared" si="4384"/>
        <v>0</v>
      </c>
      <c r="AM250" s="2175">
        <f t="shared" si="4385"/>
        <v>0</v>
      </c>
      <c r="AN250" s="2176">
        <f t="shared" si="4386"/>
        <v>0</v>
      </c>
      <c r="AO250" s="2028">
        <f t="shared" si="4387"/>
        <v>0</v>
      </c>
      <c r="AP250" s="2177">
        <f t="shared" si="4388"/>
        <v>0</v>
      </c>
      <c r="AQ250" s="2029">
        <f t="shared" si="4389"/>
        <v>0</v>
      </c>
      <c r="AR250" s="2178">
        <f t="shared" si="4390"/>
        <v>0</v>
      </c>
      <c r="AS250" s="2177">
        <f t="shared" si="4391"/>
        <v>0</v>
      </c>
      <c r="AT250" s="65">
        <f t="shared" ref="AT250:AT251" si="4400">AS250+AR250+AN250+AG250+AF250</f>
        <v>0</v>
      </c>
      <c r="AU250" s="2125"/>
      <c r="AV250" s="2002">
        <f t="shared" si="4392"/>
        <v>0</v>
      </c>
      <c r="AW250" s="2002">
        <f t="shared" si="4393"/>
        <v>0</v>
      </c>
      <c r="AX250" s="2128"/>
      <c r="AY250" s="2131"/>
      <c r="AZ250" s="65">
        <f t="shared" si="4394"/>
        <v>0</v>
      </c>
      <c r="BA250" s="66"/>
      <c r="BB250" s="2189">
        <f t="shared" si="4395"/>
        <v>0</v>
      </c>
      <c r="BC250" s="67"/>
      <c r="BD250" s="2187">
        <f>الاعدادات!$D$16</f>
        <v>2025</v>
      </c>
      <c r="BE250" s="82"/>
      <c r="BF250" s="83"/>
      <c r="BG250" s="83"/>
      <c r="BH250" s="84"/>
      <c r="BI250" s="84"/>
      <c r="BJ250" s="84"/>
      <c r="BK250" s="85"/>
      <c r="BL250" s="86"/>
      <c r="BM250" s="87"/>
      <c r="BN250" s="87"/>
      <c r="BO250" s="88"/>
      <c r="BP250" s="88"/>
      <c r="BQ250" s="88"/>
      <c r="BR250" s="88"/>
      <c r="BS250" s="88"/>
      <c r="BT250" s="88"/>
      <c r="BU250" s="88"/>
      <c r="BV250" s="88"/>
      <c r="BW250" s="89"/>
      <c r="BX250" s="77">
        <f t="shared" si="4356"/>
        <v>0</v>
      </c>
      <c r="BY250" s="90"/>
      <c r="BZ250" s="855"/>
      <c r="CA250" s="91"/>
      <c r="CB250" s="92"/>
      <c r="CC250" s="93"/>
      <c r="CD250" s="94"/>
      <c r="CE250" s="95"/>
      <c r="CF250" s="96"/>
      <c r="CG250" s="97"/>
      <c r="CH250" s="98"/>
      <c r="CI250" s="99"/>
      <c r="CJ250" s="79">
        <f>SUM(BX250:CI250)</f>
        <v>0</v>
      </c>
      <c r="CK250" s="104"/>
      <c r="CL250" s="92"/>
      <c r="CM250" s="857"/>
      <c r="CN250" s="101"/>
      <c r="CO250" s="83"/>
      <c r="CP250" s="83"/>
      <c r="CQ250" s="84"/>
      <c r="CR250" s="84"/>
      <c r="CS250" s="84"/>
      <c r="CT250" s="85"/>
      <c r="CU250" s="86"/>
      <c r="CV250" s="87"/>
      <c r="CW250" s="87"/>
      <c r="CX250" s="88"/>
      <c r="CY250" s="88"/>
      <c r="CZ250" s="88"/>
      <c r="DA250" s="88"/>
      <c r="DB250" s="88"/>
      <c r="DC250" s="88"/>
      <c r="DD250" s="88"/>
      <c r="DE250" s="88"/>
      <c r="DF250" s="89"/>
      <c r="DG250" s="77">
        <f>DF250+DE250+CX250+CW250+CV250+CU250+CT250+CS250+CR250+CQ250+CP250+CO250+CN250+DD250+DC250+DB250+DA250+CZ250+CY250</f>
        <v>0</v>
      </c>
      <c r="DH250" s="90"/>
      <c r="DI250" s="855"/>
      <c r="DJ250" s="91"/>
      <c r="DK250" s="92"/>
      <c r="DL250" s="93"/>
      <c r="DM250" s="94"/>
      <c r="DN250" s="95"/>
      <c r="DO250" s="96"/>
      <c r="DP250" s="97"/>
      <c r="DQ250" s="98"/>
      <c r="DR250" s="99"/>
      <c r="DS250" s="81">
        <f>SUM(DG250:DR250)</f>
        <v>0</v>
      </c>
      <c r="DT250" s="104"/>
      <c r="DU250" s="92"/>
      <c r="DV250" s="864"/>
      <c r="DW250" s="101"/>
      <c r="DX250" s="83"/>
      <c r="DY250" s="83"/>
      <c r="DZ250" s="84"/>
      <c r="EA250" s="84"/>
      <c r="EB250" s="84"/>
      <c r="EC250" s="85"/>
      <c r="ED250" s="86"/>
      <c r="EE250" s="87"/>
      <c r="EF250" s="87"/>
      <c r="EG250" s="88"/>
      <c r="EH250" s="88"/>
      <c r="EI250" s="88"/>
      <c r="EJ250" s="88"/>
      <c r="EK250" s="88"/>
      <c r="EL250" s="88"/>
      <c r="EM250" s="88"/>
      <c r="EN250" s="88"/>
      <c r="EO250" s="89"/>
      <c r="EP250" s="77">
        <f t="shared" si="4359"/>
        <v>0</v>
      </c>
      <c r="EQ250" s="90"/>
      <c r="ER250" s="855"/>
      <c r="ES250" s="91"/>
      <c r="ET250" s="92"/>
      <c r="EU250" s="93"/>
      <c r="EV250" s="94"/>
      <c r="EW250" s="95"/>
      <c r="EX250" s="96"/>
      <c r="EY250" s="97"/>
      <c r="EZ250" s="98"/>
      <c r="FA250" s="99"/>
      <c r="FB250" s="81">
        <f>SUM(EP250:FA250)</f>
        <v>0</v>
      </c>
      <c r="FC250" s="104"/>
      <c r="FD250" s="92"/>
      <c r="FE250" s="864"/>
      <c r="FF250" s="2183">
        <f>الاعدادات!$D$16</f>
        <v>2025</v>
      </c>
      <c r="FG250" s="68">
        <f t="shared" si="4361"/>
        <v>0</v>
      </c>
      <c r="FH250" s="69"/>
      <c r="FI250" s="69"/>
      <c r="FJ250" s="70">
        <f t="shared" si="4362"/>
        <v>0</v>
      </c>
      <c r="FK250" s="68">
        <f t="shared" si="4363"/>
        <v>0</v>
      </c>
      <c r="FL250" s="69"/>
      <c r="FM250" s="69"/>
      <c r="FN250" s="70">
        <f t="shared" si="4364"/>
        <v>0</v>
      </c>
      <c r="FO250" s="68">
        <f t="shared" si="4365"/>
        <v>0</v>
      </c>
      <c r="FP250" s="69"/>
      <c r="FQ250" s="71"/>
      <c r="FR250" s="70">
        <f t="shared" si="4366"/>
        <v>0</v>
      </c>
      <c r="FS250" s="68">
        <f t="shared" si="4367"/>
        <v>0</v>
      </c>
      <c r="FT250" s="69"/>
      <c r="FU250" s="70">
        <f t="shared" si="4368"/>
        <v>0</v>
      </c>
      <c r="FV250" s="68">
        <f t="shared" si="4369"/>
        <v>0</v>
      </c>
      <c r="FW250" s="69"/>
      <c r="FX250" s="69"/>
      <c r="FY250" s="70">
        <f t="shared" si="4370"/>
        <v>0</v>
      </c>
      <c r="FZ250" s="68">
        <f t="shared" si="4371"/>
        <v>0</v>
      </c>
      <c r="GA250" s="72">
        <f t="shared" si="4372"/>
        <v>0</v>
      </c>
      <c r="GB250" s="72">
        <f t="shared" si="4373"/>
        <v>0</v>
      </c>
      <c r="GC250" s="70">
        <f t="shared" si="4374"/>
        <v>0</v>
      </c>
      <c r="GD250" t="str">
        <f t="shared" si="4350"/>
        <v>ok</v>
      </c>
      <c r="GQ250" s="2234" t="str">
        <f>الاعدادات!$D$14</f>
        <v>2023 وما قبلها</v>
      </c>
      <c r="GR250" s="1810"/>
      <c r="GS250" s="1811"/>
      <c r="GT250" s="1811"/>
      <c r="GU250" s="1812"/>
      <c r="GV250" s="1812"/>
      <c r="GW250" s="1812"/>
      <c r="GX250" s="1813"/>
      <c r="GY250" s="1814"/>
      <c r="GZ250" s="1815"/>
      <c r="HA250" s="1815"/>
      <c r="HB250" s="1816"/>
      <c r="HC250" s="1816"/>
      <c r="HD250" s="1816"/>
      <c r="HE250" s="1816"/>
      <c r="HF250" s="1816"/>
      <c r="HG250" s="1816"/>
      <c r="HH250" s="1816"/>
      <c r="HI250" s="1816"/>
      <c r="HJ250" s="1817"/>
      <c r="HK250" s="1795">
        <f t="shared" si="4397"/>
        <v>0</v>
      </c>
      <c r="HL250" s="1818"/>
      <c r="HM250" s="1819"/>
      <c r="HN250" s="1820"/>
      <c r="HO250" s="1821"/>
      <c r="HP250" s="1822"/>
      <c r="HQ250" s="1823"/>
      <c r="HR250" s="1824"/>
      <c r="HS250" s="1825"/>
      <c r="HT250" s="1826"/>
      <c r="HU250" s="1827"/>
      <c r="HV250" s="1828"/>
      <c r="HW250" s="1807">
        <f t="shared" ref="HW250:HW254" si="4401">SUM(HK250:HV250)</f>
        <v>0</v>
      </c>
      <c r="HX250" s="1829"/>
      <c r="HY250" s="1829"/>
      <c r="HZ250" s="1830"/>
      <c r="IA250" s="1810"/>
      <c r="IB250" s="1811"/>
      <c r="IC250" s="1811"/>
      <c r="ID250" s="1812"/>
      <c r="IE250" s="1812"/>
      <c r="IF250" s="1812"/>
      <c r="IG250" s="1813"/>
      <c r="IH250" s="1814"/>
      <c r="II250" s="1815"/>
      <c r="IJ250" s="1815"/>
      <c r="IK250" s="1816"/>
      <c r="IL250" s="1816"/>
      <c r="IM250" s="1816"/>
      <c r="IN250" s="1816"/>
      <c r="IO250" s="1816"/>
      <c r="IP250" s="1816"/>
      <c r="IQ250" s="1816"/>
      <c r="IR250" s="1816"/>
      <c r="IS250" s="1817"/>
      <c r="IT250" s="1795">
        <f t="shared" si="4398"/>
        <v>0</v>
      </c>
      <c r="IU250" s="1818"/>
      <c r="IV250" s="1819"/>
      <c r="IW250" s="1820"/>
      <c r="IX250" s="1821"/>
      <c r="IY250" s="1822"/>
      <c r="IZ250" s="1823"/>
      <c r="JA250" s="1824"/>
      <c r="JB250" s="1825"/>
      <c r="JC250" s="1821"/>
      <c r="JD250" s="1827"/>
      <c r="JE250" s="1828"/>
      <c r="JF250" s="1807">
        <f t="shared" si="4399"/>
        <v>0</v>
      </c>
      <c r="JG250" s="1829"/>
      <c r="JH250" s="1829"/>
      <c r="JI250" s="1830"/>
    </row>
    <row r="251" spans="1:269" ht="36.75" customHeight="1" thickBot="1">
      <c r="A251" s="6492"/>
      <c r="B251" s="6487" t="str" cm="1">
        <f t="array" ref="B251">IFERROR(_xlfn.XLOOKUP(1, (INDEX(التشكيل_القديم!$L$54:$S$92, ,6)=$A246) * (INDEX(التشكيل_القديم!$L$54:$S$92, ,7)="عضو يسار يسار يسار اليسار"), INDEX(التشكيل_القديم!$L$54:$S$92, ,2)),"")</f>
        <v/>
      </c>
      <c r="C251" s="6487"/>
      <c r="D251" s="6487"/>
      <c r="E251" s="6487"/>
      <c r="F251" s="6487"/>
      <c r="G251" s="6487"/>
      <c r="H251" s="6486"/>
      <c r="I251" s="105"/>
      <c r="J251" s="6495"/>
      <c r="K251" s="6235"/>
      <c r="L251" s="2187">
        <f>الاعدادات!$D$17</f>
        <v>2026</v>
      </c>
      <c r="M251" s="106">
        <v>251</v>
      </c>
      <c r="N251" s="107"/>
      <c r="O251" s="107"/>
      <c r="P251" s="107"/>
      <c r="Q251" s="107"/>
      <c r="R251" s="107"/>
      <c r="S251" s="107"/>
      <c r="T251" s="107"/>
      <c r="U251" s="107"/>
      <c r="V251" s="108"/>
      <c r="W251" s="107"/>
      <c r="X251" s="107"/>
      <c r="Y251" s="2135"/>
      <c r="Z251" s="62">
        <f t="shared" si="4355"/>
        <v>251</v>
      </c>
      <c r="AA251" s="109"/>
      <c r="AB251" s="110"/>
      <c r="AC251" s="2031">
        <f t="shared" ref="AC251" si="4402">SUM(BE251:BK251,BE258:BK258,CN251:CT251,CN258:CT258,DW251:EC251,DW258:EC258)</f>
        <v>0</v>
      </c>
      <c r="AD251" s="2025">
        <f t="shared" si="4376"/>
        <v>0</v>
      </c>
      <c r="AE251" s="2002">
        <f t="shared" si="4377"/>
        <v>0</v>
      </c>
      <c r="AF251" s="2172">
        <f t="shared" si="4378"/>
        <v>0</v>
      </c>
      <c r="AG251" s="2002">
        <f t="shared" si="4379"/>
        <v>0</v>
      </c>
      <c r="AH251" s="2173">
        <f t="shared" si="4380"/>
        <v>0</v>
      </c>
      <c r="AI251" s="2174">
        <f t="shared" si="4381"/>
        <v>0</v>
      </c>
      <c r="AJ251" s="2002">
        <f t="shared" si="4382"/>
        <v>0</v>
      </c>
      <c r="AK251" s="2026">
        <f t="shared" si="4383"/>
        <v>0</v>
      </c>
      <c r="AL251" s="2027">
        <f t="shared" si="4384"/>
        <v>0</v>
      </c>
      <c r="AM251" s="2175">
        <f t="shared" si="4385"/>
        <v>0</v>
      </c>
      <c r="AN251" s="2176">
        <f>SUM(AH251:AM251)</f>
        <v>0</v>
      </c>
      <c r="AO251" s="2028">
        <f t="shared" si="4387"/>
        <v>0</v>
      </c>
      <c r="AP251" s="2177">
        <f t="shared" si="4388"/>
        <v>0</v>
      </c>
      <c r="AQ251" s="2029">
        <f t="shared" si="4389"/>
        <v>0</v>
      </c>
      <c r="AR251" s="2178">
        <f t="shared" si="4390"/>
        <v>0</v>
      </c>
      <c r="AS251" s="2177">
        <f t="shared" si="4391"/>
        <v>0</v>
      </c>
      <c r="AT251" s="65">
        <f t="shared" si="4400"/>
        <v>0</v>
      </c>
      <c r="AU251" s="2126"/>
      <c r="AV251" s="2002">
        <f t="shared" si="4392"/>
        <v>0</v>
      </c>
      <c r="AW251" s="2002">
        <f t="shared" si="4393"/>
        <v>0</v>
      </c>
      <c r="AX251" s="2129"/>
      <c r="AY251" s="2132"/>
      <c r="AZ251" s="65">
        <f t="shared" si="4394"/>
        <v>0</v>
      </c>
      <c r="BA251" s="113"/>
      <c r="BB251" s="2189">
        <f t="shared" si="4395"/>
        <v>-251</v>
      </c>
      <c r="BC251" s="67"/>
      <c r="BD251" s="2187">
        <f>الاعدادات!$D$17</f>
        <v>2026</v>
      </c>
      <c r="BE251" s="117"/>
      <c r="BF251" s="118"/>
      <c r="BG251" s="118"/>
      <c r="BH251" s="119"/>
      <c r="BI251" s="119"/>
      <c r="BJ251" s="119"/>
      <c r="BK251" s="120"/>
      <c r="BL251" s="121"/>
      <c r="BM251" s="122"/>
      <c r="BN251" s="122"/>
      <c r="BO251" s="123"/>
      <c r="BP251" s="123"/>
      <c r="BQ251" s="123"/>
      <c r="BR251" s="123"/>
      <c r="BS251" s="123"/>
      <c r="BT251" s="123"/>
      <c r="BU251" s="123"/>
      <c r="BV251" s="123"/>
      <c r="BW251" s="124"/>
      <c r="BX251" s="77">
        <f>SUM(BE251:BW251)</f>
        <v>0</v>
      </c>
      <c r="BY251" s="126"/>
      <c r="BZ251" s="856"/>
      <c r="CA251" s="127"/>
      <c r="CB251" s="128"/>
      <c r="CC251" s="129"/>
      <c r="CD251" s="130"/>
      <c r="CE251" s="131"/>
      <c r="CF251" s="132"/>
      <c r="CG251" s="133"/>
      <c r="CH251" s="134"/>
      <c r="CI251" s="135"/>
      <c r="CJ251" s="79">
        <f>SUM(BX251:CI251)</f>
        <v>0</v>
      </c>
      <c r="CK251" s="137"/>
      <c r="CL251" s="128"/>
      <c r="CM251" s="858"/>
      <c r="CN251" s="139"/>
      <c r="CO251" s="118"/>
      <c r="CP251" s="118"/>
      <c r="CQ251" s="119"/>
      <c r="CR251" s="119"/>
      <c r="CS251" s="119"/>
      <c r="CT251" s="120"/>
      <c r="CU251" s="121"/>
      <c r="CV251" s="122"/>
      <c r="CW251" s="122"/>
      <c r="CX251" s="123"/>
      <c r="CY251" s="123"/>
      <c r="CZ251" s="123"/>
      <c r="DA251" s="123"/>
      <c r="DB251" s="123"/>
      <c r="DC251" s="123"/>
      <c r="DD251" s="123"/>
      <c r="DE251" s="123"/>
      <c r="DF251" s="124"/>
      <c r="DG251" s="125">
        <f t="shared" ref="DG251:DG252" si="4403">DF251+DE251+CX251+CW251+CV251+CU251+CT251+CS251+CR251+CQ251+CP251+CO251+CN251</f>
        <v>0</v>
      </c>
      <c r="DH251" s="126"/>
      <c r="DI251" s="856"/>
      <c r="DJ251" s="127"/>
      <c r="DK251" s="128"/>
      <c r="DL251" s="129"/>
      <c r="DM251" s="130"/>
      <c r="DN251" s="131"/>
      <c r="DO251" s="132"/>
      <c r="DP251" s="133"/>
      <c r="DQ251" s="134"/>
      <c r="DR251" s="135"/>
      <c r="DS251" s="140">
        <f>SUM(DG251:DR251)</f>
        <v>0</v>
      </c>
      <c r="DT251" s="137"/>
      <c r="DU251" s="128"/>
      <c r="DV251" s="865"/>
      <c r="DW251" s="139"/>
      <c r="DX251" s="118"/>
      <c r="DY251" s="118"/>
      <c r="DZ251" s="119"/>
      <c r="EA251" s="119"/>
      <c r="EB251" s="119"/>
      <c r="EC251" s="120"/>
      <c r="ED251" s="121"/>
      <c r="EE251" s="122"/>
      <c r="EF251" s="122"/>
      <c r="EG251" s="123"/>
      <c r="EH251" s="123"/>
      <c r="EI251" s="123"/>
      <c r="EJ251" s="123"/>
      <c r="EK251" s="123"/>
      <c r="EL251" s="123"/>
      <c r="EM251" s="123"/>
      <c r="EN251" s="123"/>
      <c r="EO251" s="124"/>
      <c r="EP251" s="77">
        <f>EO251+EN251+EG251+EF251+EE251+ED251+EC251+EB251+EA251+DZ251+DY251+DX251+DW251+EM251+EL251+EK251+EJ251+EI251+EH251</f>
        <v>0</v>
      </c>
      <c r="EQ251" s="126"/>
      <c r="ER251" s="856"/>
      <c r="ES251" s="127"/>
      <c r="ET251" s="128"/>
      <c r="EU251" s="129"/>
      <c r="EV251" s="130"/>
      <c r="EW251" s="131"/>
      <c r="EX251" s="132"/>
      <c r="EY251" s="133"/>
      <c r="EZ251" s="134"/>
      <c r="FA251" s="135"/>
      <c r="FB251" s="140">
        <f>SUM(EP251:FA251)</f>
        <v>0</v>
      </c>
      <c r="FC251" s="137"/>
      <c r="FD251" s="128"/>
      <c r="FE251" s="865"/>
      <c r="FF251" s="2183">
        <f>الاعدادات!$D$17</f>
        <v>2026</v>
      </c>
      <c r="FG251" s="68">
        <f t="shared" si="4361"/>
        <v>0</v>
      </c>
      <c r="FH251" s="69"/>
      <c r="FI251" s="69"/>
      <c r="FJ251" s="70">
        <f t="shared" si="4362"/>
        <v>0</v>
      </c>
      <c r="FK251" s="68">
        <f t="shared" si="4363"/>
        <v>0</v>
      </c>
      <c r="FL251" s="69"/>
      <c r="FM251" s="69"/>
      <c r="FN251" s="70">
        <f t="shared" si="4364"/>
        <v>0</v>
      </c>
      <c r="FO251" s="68">
        <f t="shared" si="4365"/>
        <v>0</v>
      </c>
      <c r="FP251" s="69"/>
      <c r="FQ251" s="71"/>
      <c r="FR251" s="70">
        <f t="shared" si="4366"/>
        <v>0</v>
      </c>
      <c r="FS251" s="68">
        <f t="shared" si="4367"/>
        <v>0</v>
      </c>
      <c r="FT251" s="69"/>
      <c r="FU251" s="70">
        <f t="shared" si="4368"/>
        <v>0</v>
      </c>
      <c r="FV251" s="68">
        <f t="shared" si="4369"/>
        <v>0</v>
      </c>
      <c r="FW251" s="69"/>
      <c r="FX251" s="69"/>
      <c r="FY251" s="70">
        <f t="shared" si="4370"/>
        <v>0</v>
      </c>
      <c r="FZ251" s="68">
        <f t="shared" si="4371"/>
        <v>0</v>
      </c>
      <c r="GA251" s="72">
        <f t="shared" si="4372"/>
        <v>0</v>
      </c>
      <c r="GB251" s="72">
        <f t="shared" si="4373"/>
        <v>0</v>
      </c>
      <c r="GC251" s="70">
        <f t="shared" si="4374"/>
        <v>0</v>
      </c>
      <c r="GD251" t="str">
        <f t="shared" si="4350"/>
        <v>wrong</v>
      </c>
      <c r="GQ251" s="2234">
        <f>الاعدادات!$D$15</f>
        <v>2024</v>
      </c>
      <c r="GR251" s="1810"/>
      <c r="GS251" s="1811"/>
      <c r="GT251" s="1811"/>
      <c r="GU251" s="1812"/>
      <c r="GV251" s="1812"/>
      <c r="GW251" s="1812"/>
      <c r="GX251" s="1813"/>
      <c r="GY251" s="1814"/>
      <c r="GZ251" s="1815"/>
      <c r="HA251" s="1815"/>
      <c r="HB251" s="1816"/>
      <c r="HC251" s="1816"/>
      <c r="HD251" s="1816"/>
      <c r="HE251" s="1816"/>
      <c r="HF251" s="1816"/>
      <c r="HG251" s="1816"/>
      <c r="HH251" s="1816"/>
      <c r="HI251" s="1816"/>
      <c r="HJ251" s="1817"/>
      <c r="HK251" s="1795">
        <f t="shared" si="4397"/>
        <v>0</v>
      </c>
      <c r="HL251" s="1818"/>
      <c r="HM251" s="1819"/>
      <c r="HN251" s="1820"/>
      <c r="HO251" s="1821"/>
      <c r="HP251" s="1822"/>
      <c r="HQ251" s="1823"/>
      <c r="HR251" s="1824"/>
      <c r="HS251" s="1825"/>
      <c r="HT251" s="1826"/>
      <c r="HU251" s="1827"/>
      <c r="HV251" s="1828"/>
      <c r="HW251" s="1807">
        <f t="shared" si="4401"/>
        <v>0</v>
      </c>
      <c r="HX251" s="1829"/>
      <c r="HY251" s="1829"/>
      <c r="HZ251" s="1830"/>
      <c r="IA251" s="1810"/>
      <c r="IB251" s="1811"/>
      <c r="IC251" s="1811"/>
      <c r="ID251" s="1812"/>
      <c r="IE251" s="1812"/>
      <c r="IF251" s="1812"/>
      <c r="IG251" s="1813"/>
      <c r="IH251" s="1814"/>
      <c r="II251" s="1815"/>
      <c r="IJ251" s="1815"/>
      <c r="IK251" s="1816"/>
      <c r="IL251" s="1816"/>
      <c r="IM251" s="1816"/>
      <c r="IN251" s="1816"/>
      <c r="IO251" s="1816"/>
      <c r="IP251" s="1816"/>
      <c r="IQ251" s="1816"/>
      <c r="IR251" s="1816"/>
      <c r="IS251" s="1817"/>
      <c r="IT251" s="1795">
        <f t="shared" si="4398"/>
        <v>0</v>
      </c>
      <c r="IU251" s="1818"/>
      <c r="IV251" s="1819"/>
      <c r="IW251" s="1820"/>
      <c r="IX251" s="1821"/>
      <c r="IY251" s="1822"/>
      <c r="IZ251" s="1823"/>
      <c r="JA251" s="1824"/>
      <c r="JB251" s="1825"/>
      <c r="JC251" s="1821"/>
      <c r="JD251" s="1827"/>
      <c r="JE251" s="1828"/>
      <c r="JF251" s="1807">
        <f t="shared" si="4399"/>
        <v>0</v>
      </c>
      <c r="JG251" s="1829"/>
      <c r="JH251" s="1829"/>
      <c r="JI251" s="1830"/>
    </row>
    <row r="252" spans="1:269" ht="36.75" customHeight="1" thickBot="1">
      <c r="A252" s="6488"/>
      <c r="B252" s="6489"/>
      <c r="C252" s="6489"/>
      <c r="D252" s="6489"/>
      <c r="E252" s="6489"/>
      <c r="F252" s="6489"/>
      <c r="G252" s="6490"/>
      <c r="H252" s="2115"/>
      <c r="I252" s="2116"/>
      <c r="J252" s="2117"/>
      <c r="K252" s="2118"/>
      <c r="L252" s="2119" t="s">
        <v>181</v>
      </c>
      <c r="M252" s="2190">
        <f>SUM(M246:M251)</f>
        <v>251</v>
      </c>
      <c r="N252" s="2190">
        <f t="shared" ref="N252:U252" si="4404">SUM(N246:N251)</f>
        <v>0</v>
      </c>
      <c r="O252" s="2190">
        <f t="shared" si="4404"/>
        <v>0</v>
      </c>
      <c r="P252" s="2190">
        <f t="shared" si="4404"/>
        <v>0</v>
      </c>
      <c r="Q252" s="2190">
        <f t="shared" si="4404"/>
        <v>0</v>
      </c>
      <c r="R252" s="2190">
        <f t="shared" si="4404"/>
        <v>0</v>
      </c>
      <c r="S252" s="2190">
        <f t="shared" si="4404"/>
        <v>0</v>
      </c>
      <c r="T252" s="2190">
        <f t="shared" si="4404"/>
        <v>0</v>
      </c>
      <c r="U252" s="2190">
        <f t="shared" si="4404"/>
        <v>0</v>
      </c>
      <c r="V252" s="2120"/>
      <c r="W252" s="2190">
        <f t="shared" ref="W252:AG252" si="4405">SUM(W246:W251)</f>
        <v>0</v>
      </c>
      <c r="X252" s="2190">
        <f t="shared" si="4405"/>
        <v>0</v>
      </c>
      <c r="Y252" s="2190">
        <f t="shared" si="4405"/>
        <v>0</v>
      </c>
      <c r="Z252" s="2190">
        <f t="shared" si="4405"/>
        <v>251</v>
      </c>
      <c r="AA252" s="2190">
        <f t="shared" si="4405"/>
        <v>0</v>
      </c>
      <c r="AB252" s="2190">
        <f t="shared" si="4405"/>
        <v>0</v>
      </c>
      <c r="AC252" s="2190">
        <f t="shared" si="4405"/>
        <v>0</v>
      </c>
      <c r="AD252" s="2190">
        <f t="shared" si="4405"/>
        <v>0</v>
      </c>
      <c r="AE252" s="2190">
        <f t="shared" si="4405"/>
        <v>0</v>
      </c>
      <c r="AF252" s="2190">
        <f t="shared" si="4405"/>
        <v>0</v>
      </c>
      <c r="AG252" s="2190">
        <f t="shared" si="4405"/>
        <v>0</v>
      </c>
      <c r="AH252" s="2120"/>
      <c r="AI252" s="2190">
        <f t="shared" ref="AI252:BB252" si="4406">SUM(AI246:AI251)</f>
        <v>0</v>
      </c>
      <c r="AJ252" s="2190">
        <f t="shared" si="4406"/>
        <v>0</v>
      </c>
      <c r="AK252" s="2190">
        <f t="shared" si="4406"/>
        <v>0</v>
      </c>
      <c r="AL252" s="2190">
        <f t="shared" si="4406"/>
        <v>0</v>
      </c>
      <c r="AM252" s="2190">
        <f t="shared" si="4406"/>
        <v>0</v>
      </c>
      <c r="AN252" s="2190">
        <f t="shared" si="4406"/>
        <v>0</v>
      </c>
      <c r="AO252" s="2190">
        <f t="shared" si="4406"/>
        <v>0</v>
      </c>
      <c r="AP252" s="2190">
        <f t="shared" si="4406"/>
        <v>0</v>
      </c>
      <c r="AQ252" s="2190">
        <f t="shared" si="4406"/>
        <v>0</v>
      </c>
      <c r="AR252" s="2190">
        <f t="shared" si="4406"/>
        <v>0</v>
      </c>
      <c r="AS252" s="2190">
        <f t="shared" si="4406"/>
        <v>0</v>
      </c>
      <c r="AT252" s="2190">
        <f t="shared" si="4406"/>
        <v>0</v>
      </c>
      <c r="AU252" s="2190">
        <f t="shared" si="4406"/>
        <v>0</v>
      </c>
      <c r="AV252" s="2190">
        <f t="shared" si="4406"/>
        <v>0</v>
      </c>
      <c r="AW252" s="2190">
        <f t="shared" si="4406"/>
        <v>0</v>
      </c>
      <c r="AX252" s="2190">
        <f t="shared" si="4406"/>
        <v>0</v>
      </c>
      <c r="AY252" s="2190">
        <f t="shared" si="4406"/>
        <v>0</v>
      </c>
      <c r="AZ252" s="2190">
        <f t="shared" si="4406"/>
        <v>0</v>
      </c>
      <c r="BA252" s="2190">
        <f t="shared" si="4406"/>
        <v>0</v>
      </c>
      <c r="BB252" s="2191">
        <f t="shared" si="4406"/>
        <v>-251</v>
      </c>
      <c r="BC252" s="67"/>
      <c r="BD252" s="2009" t="s">
        <v>181</v>
      </c>
      <c r="BE252" s="840">
        <f t="shared" ref="BE252" si="4407">SUM(BE247:BE251)</f>
        <v>0</v>
      </c>
      <c r="BF252" s="841">
        <f t="shared" ref="BF252" si="4408">SUM(BF247:BF251)</f>
        <v>0</v>
      </c>
      <c r="BG252" s="841">
        <f t="shared" ref="BG252" si="4409">SUM(BG247:BG251)</f>
        <v>0</v>
      </c>
      <c r="BH252" s="841">
        <f t="shared" ref="BH252" si="4410">SUM(BH247:BH251)</f>
        <v>0</v>
      </c>
      <c r="BI252" s="841">
        <f t="shared" ref="BI252" si="4411">SUM(BI247:BI251)</f>
        <v>0</v>
      </c>
      <c r="BJ252" s="841">
        <f t="shared" ref="BJ252" si="4412">SUM(BJ247:BJ251)</f>
        <v>0</v>
      </c>
      <c r="BK252" s="841">
        <f t="shared" ref="BK252" si="4413">SUM(BK247:BK251)</f>
        <v>0</v>
      </c>
      <c r="BL252" s="841">
        <f t="shared" ref="BL252" si="4414">SUM(BL247:BL251)</f>
        <v>0</v>
      </c>
      <c r="BM252" s="841">
        <f t="shared" ref="BM252" si="4415">SUM(BM247:BM251)</f>
        <v>0</v>
      </c>
      <c r="BN252" s="841">
        <f t="shared" ref="BN252" si="4416">SUM(BN247:BN251)</f>
        <v>0</v>
      </c>
      <c r="BO252" s="841">
        <f t="shared" ref="BO252" si="4417">SUM(BO247:BO251)</f>
        <v>0</v>
      </c>
      <c r="BP252" s="841">
        <f t="shared" ref="BP252" si="4418">SUM(BP247:BP251)</f>
        <v>0</v>
      </c>
      <c r="BQ252" s="841">
        <f t="shared" ref="BQ252" si="4419">SUM(BQ247:BQ251)</f>
        <v>0</v>
      </c>
      <c r="BR252" s="841">
        <f t="shared" ref="BR252" si="4420">SUM(BR247:BR251)</f>
        <v>0</v>
      </c>
      <c r="BS252" s="841">
        <f t="shared" ref="BS252" si="4421">SUM(BS247:BS251)</f>
        <v>0</v>
      </c>
      <c r="BT252" s="841">
        <f t="shared" ref="BT252" si="4422">SUM(BT247:BT251)</f>
        <v>0</v>
      </c>
      <c r="BU252" s="841">
        <f t="shared" ref="BU252" si="4423">SUM(BU247:BU251)</f>
        <v>0</v>
      </c>
      <c r="BV252" s="841">
        <f t="shared" ref="BV252" si="4424">SUM(BV247:BV251)</f>
        <v>0</v>
      </c>
      <c r="BW252" s="841">
        <f t="shared" ref="BW252" si="4425">SUM(BW247:BW251)</f>
        <v>0</v>
      </c>
      <c r="BX252" s="77">
        <f t="shared" ref="BX252" si="4426">SUM(BE252:BW252)</f>
        <v>0</v>
      </c>
      <c r="BY252" s="841">
        <f t="shared" ref="BY252" si="4427">SUM(BY247:BY251)</f>
        <v>0</v>
      </c>
      <c r="BZ252" s="841">
        <f t="shared" ref="BZ252" si="4428">SUM(BZ247:BZ251)</f>
        <v>0</v>
      </c>
      <c r="CA252" s="841">
        <f t="shared" ref="CA252" si="4429">SUM(CA247:CA251)</f>
        <v>0</v>
      </c>
      <c r="CB252" s="841">
        <f t="shared" ref="CB252" si="4430">SUM(CB247:CB251)</f>
        <v>0</v>
      </c>
      <c r="CC252" s="841">
        <f t="shared" ref="CC252" si="4431">SUM(CC247:CC251)</f>
        <v>0</v>
      </c>
      <c r="CD252" s="841">
        <f t="shared" ref="CD252" si="4432">SUM(CD247:CD251)</f>
        <v>0</v>
      </c>
      <c r="CE252" s="841">
        <f t="shared" ref="CE252" si="4433">SUM(CE247:CE251)</f>
        <v>0</v>
      </c>
      <c r="CF252" s="841">
        <f t="shared" ref="CF252" si="4434">SUM(CF247:CF251)</f>
        <v>0</v>
      </c>
      <c r="CG252" s="841">
        <f t="shared" ref="CG252" si="4435">SUM(CG247:CG251)</f>
        <v>0</v>
      </c>
      <c r="CH252" s="2030">
        <f t="shared" ref="CH252" si="4436">SUM(CH247:CH251)</f>
        <v>0</v>
      </c>
      <c r="CI252" s="841">
        <f t="shared" ref="CI252" si="4437">SUM(CI247:CI251)</f>
        <v>0</v>
      </c>
      <c r="CJ252" s="841">
        <f t="shared" ref="CJ252" si="4438">SUM(CJ247:CJ251)</f>
        <v>0</v>
      </c>
      <c r="CK252" s="841">
        <f t="shared" ref="CK252" si="4439">SUM(CK247:CK251)</f>
        <v>0</v>
      </c>
      <c r="CL252" s="841">
        <f t="shared" ref="CL252" si="4440">SUM(CL247:CL251)</f>
        <v>0</v>
      </c>
      <c r="CM252" s="2192">
        <f t="shared" ref="CM252" si="4441">SUM(CM247:CM251)</f>
        <v>0</v>
      </c>
      <c r="CN252" s="840">
        <f t="shared" ref="CN252" si="4442">SUM(CN247:CN251)</f>
        <v>0</v>
      </c>
      <c r="CO252" s="841">
        <f t="shared" ref="CO252" si="4443">SUM(CO247:CO251)</f>
        <v>0</v>
      </c>
      <c r="CP252" s="841">
        <f t="shared" ref="CP252" si="4444">SUM(CP247:CP251)</f>
        <v>0</v>
      </c>
      <c r="CQ252" s="841">
        <f t="shared" ref="CQ252" si="4445">SUM(CQ247:CQ251)</f>
        <v>0</v>
      </c>
      <c r="CR252" s="841">
        <f t="shared" ref="CR252" si="4446">SUM(CR247:CR251)</f>
        <v>0</v>
      </c>
      <c r="CS252" s="841">
        <f t="shared" ref="CS252" si="4447">SUM(CS247:CS251)</f>
        <v>0</v>
      </c>
      <c r="CT252" s="841">
        <f t="shared" ref="CT252" si="4448">SUM(CT247:CT251)</f>
        <v>0</v>
      </c>
      <c r="CU252" s="841">
        <f t="shared" ref="CU252" si="4449">SUM(CU247:CU251)</f>
        <v>0</v>
      </c>
      <c r="CV252" s="841">
        <f t="shared" ref="CV252" si="4450">SUM(CV247:CV251)</f>
        <v>0</v>
      </c>
      <c r="CW252" s="841">
        <f t="shared" ref="CW252" si="4451">SUM(CW247:CW251)</f>
        <v>0</v>
      </c>
      <c r="CX252" s="841">
        <f t="shared" ref="CX252" si="4452">SUM(CX247:CX251)</f>
        <v>0</v>
      </c>
      <c r="CY252" s="841">
        <f t="shared" ref="CY252" si="4453">SUM(CY247:CY251)</f>
        <v>0</v>
      </c>
      <c r="CZ252" s="841">
        <f t="shared" ref="CZ252" si="4454">SUM(CZ247:CZ251)</f>
        <v>0</v>
      </c>
      <c r="DA252" s="841">
        <f t="shared" ref="DA252" si="4455">SUM(DA247:DA251)</f>
        <v>0</v>
      </c>
      <c r="DB252" s="841">
        <f t="shared" ref="DB252" si="4456">SUM(DB247:DB251)</f>
        <v>0</v>
      </c>
      <c r="DC252" s="841">
        <f t="shared" ref="DC252" si="4457">SUM(DC247:DC251)</f>
        <v>0</v>
      </c>
      <c r="DD252" s="841">
        <f t="shared" ref="DD252" si="4458">SUM(DD247:DD251)</f>
        <v>0</v>
      </c>
      <c r="DE252" s="841">
        <f t="shared" ref="DE252" si="4459">SUM(DE247:DE251)</f>
        <v>0</v>
      </c>
      <c r="DF252" s="841">
        <f t="shared" ref="DF252" si="4460">SUM(DF247:DF251)</f>
        <v>0</v>
      </c>
      <c r="DG252" s="842">
        <f t="shared" si="4403"/>
        <v>0</v>
      </c>
      <c r="DH252" s="841">
        <f>SUM(DH247:DH251)</f>
        <v>0</v>
      </c>
      <c r="DI252" s="841"/>
      <c r="DJ252" s="841">
        <f t="shared" ref="DJ252" si="4461">SUM(DJ247:DJ251)</f>
        <v>0</v>
      </c>
      <c r="DK252" s="841">
        <f t="shared" ref="DK252" si="4462">SUM(DK247:DK251)</f>
        <v>0</v>
      </c>
      <c r="DL252" s="841">
        <f t="shared" ref="DL252" si="4463">SUM(DL247:DL251)</f>
        <v>0</v>
      </c>
      <c r="DM252" s="841">
        <f t="shared" ref="DM252" si="4464">SUM(DM247:DM251)</f>
        <v>0</v>
      </c>
      <c r="DN252" s="841">
        <f t="shared" ref="DN252" si="4465">SUM(DN247:DN251)</f>
        <v>0</v>
      </c>
      <c r="DO252" s="841">
        <f t="shared" ref="DO252" si="4466">SUM(DO247:DO251)</f>
        <v>0</v>
      </c>
      <c r="DP252" s="841">
        <f t="shared" ref="DP252" si="4467">SUM(DP247:DP251)</f>
        <v>0</v>
      </c>
      <c r="DQ252" s="2030">
        <f t="shared" ref="DQ252" si="4468">SUM(DQ247:DQ251)</f>
        <v>0</v>
      </c>
      <c r="DR252" s="841">
        <f t="shared" ref="DR252" si="4469">SUM(DR247:DR251)</f>
        <v>0</v>
      </c>
      <c r="DS252" s="841">
        <f t="shared" ref="DS252" si="4470">SUM(DS247:DS251)</f>
        <v>0</v>
      </c>
      <c r="DT252" s="841">
        <f t="shared" ref="DT252" si="4471">SUM(DT247:DT251)</f>
        <v>0</v>
      </c>
      <c r="DU252" s="841">
        <f t="shared" ref="DU252" si="4472">SUM(DU247:DU251)</f>
        <v>0</v>
      </c>
      <c r="DV252" s="2193">
        <f t="shared" ref="DV252" si="4473">SUM(DV247:DV251)</f>
        <v>0</v>
      </c>
      <c r="DW252" s="840">
        <f t="shared" ref="DW252" si="4474">SUM(DW247:DW251)</f>
        <v>0</v>
      </c>
      <c r="DX252" s="841">
        <f t="shared" ref="DX252" si="4475">SUM(DX247:DX251)</f>
        <v>0</v>
      </c>
      <c r="DY252" s="841">
        <f t="shared" ref="DY252" si="4476">SUM(DY247:DY251)</f>
        <v>0</v>
      </c>
      <c r="DZ252" s="841">
        <f t="shared" ref="DZ252" si="4477">SUM(DZ247:DZ251)</f>
        <v>0</v>
      </c>
      <c r="EA252" s="841">
        <f t="shared" ref="EA252" si="4478">SUM(EA247:EA251)</f>
        <v>0</v>
      </c>
      <c r="EB252" s="841">
        <f t="shared" ref="EB252" si="4479">SUM(EB247:EB251)</f>
        <v>0</v>
      </c>
      <c r="EC252" s="841">
        <f t="shared" ref="EC252" si="4480">SUM(EC247:EC251)</f>
        <v>0</v>
      </c>
      <c r="ED252" s="841">
        <f t="shared" ref="ED252" si="4481">SUM(ED247:ED251)</f>
        <v>0</v>
      </c>
      <c r="EE252" s="841">
        <f t="shared" ref="EE252" si="4482">SUM(EE247:EE251)</f>
        <v>0</v>
      </c>
      <c r="EF252" s="841">
        <f t="shared" ref="EF252" si="4483">SUM(EF247:EF251)</f>
        <v>0</v>
      </c>
      <c r="EG252" s="841">
        <f t="shared" ref="EG252" si="4484">SUM(EG247:EG251)</f>
        <v>0</v>
      </c>
      <c r="EH252" s="841">
        <f t="shared" ref="EH252" si="4485">SUM(EH247:EH251)</f>
        <v>0</v>
      </c>
      <c r="EI252" s="841">
        <f t="shared" ref="EI252" si="4486">SUM(EI247:EI251)</f>
        <v>0</v>
      </c>
      <c r="EJ252" s="841">
        <f t="shared" ref="EJ252" si="4487">SUM(EJ247:EJ251)</f>
        <v>0</v>
      </c>
      <c r="EK252" s="841">
        <f t="shared" ref="EK252" si="4488">SUM(EK247:EK251)</f>
        <v>0</v>
      </c>
      <c r="EL252" s="841">
        <f t="shared" ref="EL252" si="4489">SUM(EL247:EL251)</f>
        <v>0</v>
      </c>
      <c r="EM252" s="841">
        <f t="shared" ref="EM252" si="4490">SUM(EM247:EM251)</f>
        <v>0</v>
      </c>
      <c r="EN252" s="841">
        <f t="shared" ref="EN252" si="4491">SUM(EN247:EN251)</f>
        <v>0</v>
      </c>
      <c r="EO252" s="841">
        <f t="shared" ref="EO252" si="4492">SUM(EO247:EO251)</f>
        <v>0</v>
      </c>
      <c r="EP252" s="842">
        <f t="shared" ref="EP252" si="4493">EO252+EN252+EG252+EF252+EE252+ED252+EC252+EB252+EA252+DZ252+DY252+DX252+DW252</f>
        <v>0</v>
      </c>
      <c r="EQ252" s="841">
        <f>SUM(EQ247:EQ251)</f>
        <v>0</v>
      </c>
      <c r="ER252" s="841"/>
      <c r="ES252" s="841">
        <f t="shared" ref="ES252" si="4494">SUM(ES247:ES251)</f>
        <v>0</v>
      </c>
      <c r="ET252" s="841">
        <f t="shared" ref="ET252" si="4495">SUM(ET247:ET251)</f>
        <v>0</v>
      </c>
      <c r="EU252" s="841">
        <f t="shared" ref="EU252" si="4496">SUM(EU247:EU251)</f>
        <v>0</v>
      </c>
      <c r="EV252" s="841">
        <f t="shared" ref="EV252" si="4497">SUM(EV247:EV251)</f>
        <v>0</v>
      </c>
      <c r="EW252" s="841">
        <f t="shared" ref="EW252" si="4498">SUM(EW247:EW251)</f>
        <v>0</v>
      </c>
      <c r="EX252" s="841">
        <f t="shared" ref="EX252" si="4499">SUM(EX247:EX251)</f>
        <v>0</v>
      </c>
      <c r="EY252" s="841">
        <f t="shared" ref="EY252" si="4500">SUM(EY247:EY251)</f>
        <v>0</v>
      </c>
      <c r="EZ252" s="2030">
        <f t="shared" ref="EZ252" si="4501">SUM(EZ247:EZ251)</f>
        <v>0</v>
      </c>
      <c r="FA252" s="841">
        <f t="shared" ref="FA252" si="4502">SUM(FA247:FA251)</f>
        <v>0</v>
      </c>
      <c r="FB252" s="841">
        <f t="shared" ref="FB252" si="4503">SUM(FB247:FB251)</f>
        <v>0</v>
      </c>
      <c r="FC252" s="841">
        <f t="shared" ref="FC252" si="4504">SUM(FC247:FC251)</f>
        <v>0</v>
      </c>
      <c r="FD252" s="841">
        <f t="shared" ref="FD252" si="4505">SUM(FD247:FD251)</f>
        <v>0</v>
      </c>
      <c r="FE252" s="2193">
        <f t="shared" ref="FE252" si="4506">SUM(FE247:FE251)</f>
        <v>0</v>
      </c>
      <c r="FF252" s="142" t="s">
        <v>106</v>
      </c>
      <c r="FG252" s="846">
        <f>SUM(FG246:FG251)</f>
        <v>0</v>
      </c>
      <c r="FH252" s="847">
        <f t="shared" ref="FH252:FQ252" si="4507">SUM(FH246:FH251)</f>
        <v>0</v>
      </c>
      <c r="FI252" s="847">
        <f t="shared" si="4507"/>
        <v>0</v>
      </c>
      <c r="FJ252" s="848">
        <f t="shared" si="4507"/>
        <v>0</v>
      </c>
      <c r="FK252" s="846">
        <f t="shared" si="4507"/>
        <v>0</v>
      </c>
      <c r="FL252" s="847">
        <f t="shared" si="4507"/>
        <v>0</v>
      </c>
      <c r="FM252" s="847">
        <f t="shared" si="4507"/>
        <v>0</v>
      </c>
      <c r="FN252" s="848">
        <f t="shared" si="4507"/>
        <v>0</v>
      </c>
      <c r="FO252" s="846">
        <f t="shared" si="4507"/>
        <v>0</v>
      </c>
      <c r="FP252" s="847">
        <f t="shared" si="4507"/>
        <v>0</v>
      </c>
      <c r="FQ252" s="848">
        <f t="shared" si="4507"/>
        <v>0</v>
      </c>
      <c r="FR252" s="849">
        <f t="shared" si="4366"/>
        <v>0</v>
      </c>
      <c r="FS252" s="846">
        <f t="shared" ref="FS252" si="4508">SUM(FS246:FS251)</f>
        <v>0</v>
      </c>
      <c r="FT252" s="847">
        <f>SUM(FT246:FT251)</f>
        <v>0</v>
      </c>
      <c r="FU252" s="848">
        <f t="shared" ref="FU252:FY252" si="4509">SUM(FU246:FU251)</f>
        <v>0</v>
      </c>
      <c r="FV252" s="846">
        <f t="shared" si="4509"/>
        <v>0</v>
      </c>
      <c r="FW252" s="847">
        <f t="shared" si="4509"/>
        <v>0</v>
      </c>
      <c r="FX252" s="847">
        <f t="shared" si="4509"/>
        <v>0</v>
      </c>
      <c r="FY252" s="848">
        <f t="shared" si="4509"/>
        <v>0</v>
      </c>
      <c r="FZ252" s="850">
        <f t="shared" si="4371"/>
        <v>0</v>
      </c>
      <c r="GA252" s="851">
        <f t="shared" si="4372"/>
        <v>0</v>
      </c>
      <c r="GB252" s="851">
        <f t="shared" si="4373"/>
        <v>0</v>
      </c>
      <c r="GC252" s="849">
        <f t="shared" si="4374"/>
        <v>0</v>
      </c>
      <c r="GQ252" s="2234">
        <f>الاعدادات!$D$16</f>
        <v>2025</v>
      </c>
      <c r="GR252" s="1831"/>
      <c r="GS252" s="1832"/>
      <c r="GT252" s="1832"/>
      <c r="GU252" s="1833"/>
      <c r="GV252" s="1833"/>
      <c r="GW252" s="1833"/>
      <c r="GX252" s="1834"/>
      <c r="GY252" s="1835"/>
      <c r="GZ252" s="1836"/>
      <c r="HA252" s="1836"/>
      <c r="HB252" s="1837"/>
      <c r="HC252" s="1837"/>
      <c r="HD252" s="1837"/>
      <c r="HE252" s="1837"/>
      <c r="HF252" s="1837"/>
      <c r="HG252" s="1837"/>
      <c r="HH252" s="1837"/>
      <c r="HI252" s="1837"/>
      <c r="HJ252" s="1838"/>
      <c r="HK252" s="1839">
        <f t="shared" si="4397"/>
        <v>0</v>
      </c>
      <c r="HL252" s="1840"/>
      <c r="HM252" s="1841"/>
      <c r="HN252" s="1842"/>
      <c r="HO252" s="1843"/>
      <c r="HP252" s="1844"/>
      <c r="HQ252" s="1845"/>
      <c r="HR252" s="1846"/>
      <c r="HS252" s="1847"/>
      <c r="HT252" s="1848"/>
      <c r="HU252" s="1849"/>
      <c r="HV252" s="1850"/>
      <c r="HW252" s="1851">
        <f t="shared" si="4401"/>
        <v>0</v>
      </c>
      <c r="HX252" s="1852"/>
      <c r="HY252" s="1852"/>
      <c r="HZ252" s="1853"/>
      <c r="IA252" s="1831"/>
      <c r="IB252" s="1832"/>
      <c r="IC252" s="1832"/>
      <c r="ID252" s="1833"/>
      <c r="IE252" s="1833"/>
      <c r="IF252" s="1833"/>
      <c r="IG252" s="1834"/>
      <c r="IH252" s="1835"/>
      <c r="II252" s="1836"/>
      <c r="IJ252" s="1836"/>
      <c r="IK252" s="1837"/>
      <c r="IL252" s="1837"/>
      <c r="IM252" s="1837"/>
      <c r="IN252" s="1837"/>
      <c r="IO252" s="1837"/>
      <c r="IP252" s="1837"/>
      <c r="IQ252" s="1837"/>
      <c r="IR252" s="1837"/>
      <c r="IS252" s="1838"/>
      <c r="IT252" s="1839">
        <f t="shared" si="4398"/>
        <v>0</v>
      </c>
      <c r="IU252" s="1840"/>
      <c r="IV252" s="1841"/>
      <c r="IW252" s="1842"/>
      <c r="IX252" s="1843"/>
      <c r="IY252" s="1844"/>
      <c r="IZ252" s="1845"/>
      <c r="JA252" s="1846"/>
      <c r="JB252" s="1847"/>
      <c r="JC252" s="1843"/>
      <c r="JD252" s="1849"/>
      <c r="JE252" s="1850"/>
      <c r="JF252" s="1851">
        <f t="shared" si="4399"/>
        <v>0</v>
      </c>
      <c r="JG252" s="1852"/>
      <c r="JH252" s="1852"/>
      <c r="JI252" s="1853"/>
    </row>
    <row r="253" spans="1:269" ht="36.75" customHeight="1" thickBot="1">
      <c r="A253" s="6528" t="str">
        <f>IF(AND(GD246="ok",GD247="ok",GD248="ok",GD249="ok",GD250="ok",GD251="ok", H253 &lt;&gt;"فارغ"),"ok","wrong")</f>
        <v>wrong</v>
      </c>
      <c r="B253" s="6529"/>
      <c r="C253" s="6529"/>
      <c r="D253" s="6529"/>
      <c r="E253" s="6529"/>
      <c r="F253" s="6529"/>
      <c r="G253" s="6530"/>
      <c r="H253" s="6208" t="str">
        <f>IF(Z252=0,"فارغ","")</f>
        <v/>
      </c>
      <c r="I253" s="6209"/>
      <c r="J253" s="6209"/>
      <c r="K253" s="6209"/>
      <c r="L253" s="147"/>
      <c r="M253" s="148"/>
      <c r="N253" s="148"/>
      <c r="O253" s="149"/>
      <c r="P253" s="149"/>
      <c r="Q253" s="149"/>
      <c r="R253" s="148"/>
      <c r="S253" s="148"/>
      <c r="T253" s="148"/>
      <c r="U253" s="148"/>
      <c r="V253" s="148"/>
      <c r="W253" s="148"/>
      <c r="X253" s="148"/>
      <c r="Y253" s="148"/>
      <c r="Z253" s="149"/>
      <c r="AA253" s="149"/>
      <c r="AB253" s="149"/>
      <c r="AC253" s="148"/>
      <c r="AD253" s="148"/>
      <c r="AE253" s="148"/>
      <c r="AF253" s="150"/>
      <c r="AG253" s="148"/>
      <c r="AH253" s="148"/>
      <c r="AI253" s="151"/>
      <c r="AJ253" s="148"/>
      <c r="AK253" s="148"/>
      <c r="AL253" s="148"/>
      <c r="AM253" s="148"/>
      <c r="AN253" s="150"/>
      <c r="AO253" s="151"/>
      <c r="AP253" s="151"/>
      <c r="AQ253" s="151"/>
      <c r="AR253" s="152"/>
      <c r="AS253" s="151"/>
      <c r="AT253" s="153"/>
      <c r="AU253" s="148"/>
      <c r="AV253" s="148"/>
      <c r="AW253" s="148"/>
      <c r="AX253" s="148"/>
      <c r="AY253" s="148"/>
      <c r="AZ253" s="153"/>
      <c r="BA253" s="148"/>
      <c r="BB253" s="154"/>
      <c r="BC253" s="155"/>
      <c r="BD253" s="6531">
        <f>_xlfn.XLOOKUP(B248,التشكيل_القديم!$M$54:$M$92,التشكيل_القديم!$L$54:$L$92,0,0)</f>
        <v>19</v>
      </c>
      <c r="BE253" s="6505" t="str">
        <f>"(3)             "&amp; "عضو يسار الدائرة  /  "  &amp;B248</f>
        <v>(3)             عضو يسار الدائرة  /  محمد بكري عبدالله محمد</v>
      </c>
      <c r="BF253" s="6506"/>
      <c r="BG253" s="6506"/>
      <c r="BH253" s="6506"/>
      <c r="BI253" s="6506"/>
      <c r="BJ253" s="6506"/>
      <c r="BK253" s="6506"/>
      <c r="BL253" s="6506"/>
      <c r="BM253" s="6506"/>
      <c r="BN253" s="6506"/>
      <c r="BO253" s="6506"/>
      <c r="BP253" s="6506"/>
      <c r="BQ253" s="6506"/>
      <c r="BR253" s="6506"/>
      <c r="BS253" s="6506"/>
      <c r="BT253" s="6506"/>
      <c r="BU253" s="6506"/>
      <c r="BV253" s="6506"/>
      <c r="BW253" s="6506"/>
      <c r="BX253" s="6506"/>
      <c r="BY253" s="6506"/>
      <c r="BZ253" s="6506"/>
      <c r="CA253" s="6506"/>
      <c r="CB253" s="6506"/>
      <c r="CC253" s="6506"/>
      <c r="CD253" s="6506"/>
      <c r="CE253" s="6506"/>
      <c r="CF253" s="6506"/>
      <c r="CG253" s="6506"/>
      <c r="CH253" s="6506"/>
      <c r="CI253" s="6506"/>
      <c r="CJ253" s="6506"/>
      <c r="CK253" s="6506"/>
      <c r="CL253" s="6506"/>
      <c r="CM253" s="859"/>
      <c r="CN253" s="6520">
        <f>IF(ISTEXT(B249),_xlfn.XLOOKUP(B249,التشكيل_القديم!$M$54:$M$92,التشكيل_القديم!$L$54:$L$92,0,0),0)</f>
        <v>0</v>
      </c>
      <c r="CO253" s="6505" t="str">
        <f>IF(B249&lt;&gt;"","(4)             "&amp;"عضو يسار  اليسار الدائرة /  "&amp;B249,"لا يوجد عضو رابع " )</f>
        <v xml:space="preserve">لا يوجد عضو رابع </v>
      </c>
      <c r="CP253" s="6506"/>
      <c r="CQ253" s="6506"/>
      <c r="CR253" s="6506"/>
      <c r="CS253" s="6506"/>
      <c r="CT253" s="6506"/>
      <c r="CU253" s="6506"/>
      <c r="CV253" s="6506"/>
      <c r="CW253" s="6506"/>
      <c r="CX253" s="6506"/>
      <c r="CY253" s="6506"/>
      <c r="CZ253" s="6506"/>
      <c r="DA253" s="6506"/>
      <c r="DB253" s="6506"/>
      <c r="DC253" s="6506"/>
      <c r="DD253" s="6506"/>
      <c r="DE253" s="6506"/>
      <c r="DF253" s="6506"/>
      <c r="DG253" s="6506"/>
      <c r="DH253" s="6506"/>
      <c r="DI253" s="6506"/>
      <c r="DJ253" s="6506"/>
      <c r="DK253" s="6506"/>
      <c r="DL253" s="6506"/>
      <c r="DM253" s="6506"/>
      <c r="DN253" s="6506"/>
      <c r="DO253" s="6506"/>
      <c r="DP253" s="6506"/>
      <c r="DQ253" s="6506"/>
      <c r="DR253" s="6506"/>
      <c r="DS253" s="6506"/>
      <c r="DT253" s="6506"/>
      <c r="DU253" s="6506"/>
      <c r="DV253" s="859"/>
      <c r="DW253" s="6520">
        <f>IF(ISTEXT(B251),_xlfn.XLOOKUP(B251,التشكيل_القديم!$M$54:$M$92,التشكيل_القديم!$L$54:$L$92,0,0),0)</f>
        <v>0</v>
      </c>
      <c r="DX253" s="6505" t="str">
        <f>IF(B251&lt;&gt;"","(5)             "&amp;"عضو يسار يسار اليسار الدائرة /  "&amp;B251,"لا يوجد عضو سادس " )</f>
        <v xml:space="preserve">لا يوجد عضو سادس </v>
      </c>
      <c r="DY253" s="6506"/>
      <c r="DZ253" s="6506"/>
      <c r="EA253" s="6506"/>
      <c r="EB253" s="6506"/>
      <c r="EC253" s="6506"/>
      <c r="ED253" s="6506"/>
      <c r="EE253" s="6506"/>
      <c r="EF253" s="6506"/>
      <c r="EG253" s="6506"/>
      <c r="EH253" s="6506"/>
      <c r="EI253" s="6506"/>
      <c r="EJ253" s="6506"/>
      <c r="EK253" s="6506"/>
      <c r="EL253" s="6506"/>
      <c r="EM253" s="6506"/>
      <c r="EN253" s="6506"/>
      <c r="EO253" s="6506"/>
      <c r="EP253" s="6506"/>
      <c r="EQ253" s="6506"/>
      <c r="ER253" s="6506"/>
      <c r="ES253" s="6506"/>
      <c r="ET253" s="6506"/>
      <c r="EU253" s="6506"/>
      <c r="EV253" s="6506"/>
      <c r="EW253" s="6506"/>
      <c r="EX253" s="6506"/>
      <c r="EY253" s="6506"/>
      <c r="EZ253" s="6506"/>
      <c r="FA253" s="6506"/>
      <c r="FB253" s="6506"/>
      <c r="FC253" s="6506"/>
      <c r="FD253" s="6506"/>
      <c r="FE253" s="859"/>
      <c r="FF253" s="6522" t="s">
        <v>1239</v>
      </c>
      <c r="FG253" s="6523"/>
      <c r="FH253" s="6523"/>
      <c r="FI253" s="6523"/>
      <c r="FJ253" s="6523"/>
      <c r="FK253" s="6523"/>
      <c r="FL253" s="6523"/>
      <c r="FM253" s="6523"/>
      <c r="FN253" s="6523"/>
      <c r="FO253" s="6523"/>
      <c r="FP253" s="6523"/>
      <c r="FQ253" s="6523"/>
      <c r="FR253" s="6523"/>
      <c r="FS253" s="6523"/>
      <c r="FT253" s="6523"/>
      <c r="FU253" s="6523"/>
      <c r="FV253" s="6523"/>
      <c r="FW253" s="6523"/>
      <c r="FX253" s="6523"/>
      <c r="FY253" s="6523"/>
      <c r="FZ253" s="6523"/>
      <c r="GA253" s="6523"/>
      <c r="GB253" s="6523"/>
      <c r="GC253" s="6523"/>
      <c r="GD253" s="6523"/>
      <c r="GE253" s="6523"/>
      <c r="GF253" s="6523"/>
      <c r="GG253" s="6523"/>
      <c r="GH253" s="6523"/>
      <c r="GI253" s="6524"/>
      <c r="GQ253" s="2234">
        <f>الاعدادات!$D$17</f>
        <v>2026</v>
      </c>
      <c r="GR253" s="1810"/>
      <c r="GS253" s="1811"/>
      <c r="GT253" s="1811"/>
      <c r="GU253" s="1812"/>
      <c r="GV253" s="1812"/>
      <c r="GW253" s="1812"/>
      <c r="GX253" s="1854"/>
      <c r="GY253" s="1814"/>
      <c r="GZ253" s="1815"/>
      <c r="HA253" s="1815"/>
      <c r="HB253" s="1816"/>
      <c r="HC253" s="1816"/>
      <c r="HD253" s="1816"/>
      <c r="HE253" s="1816"/>
      <c r="HF253" s="1816"/>
      <c r="HG253" s="1816"/>
      <c r="HH253" s="1816"/>
      <c r="HI253" s="1816"/>
      <c r="HJ253" s="1817"/>
      <c r="HK253" s="1795">
        <f t="shared" si="4397"/>
        <v>0</v>
      </c>
      <c r="HL253" s="1818"/>
      <c r="HM253" s="1819"/>
      <c r="HN253" s="1820"/>
      <c r="HO253" s="1821"/>
      <c r="HP253" s="1822"/>
      <c r="HQ253" s="1823"/>
      <c r="HR253" s="1824"/>
      <c r="HS253" s="1825"/>
      <c r="HT253" s="1826"/>
      <c r="HU253" s="1827"/>
      <c r="HV253" s="1828"/>
      <c r="HW253" s="1807">
        <f t="shared" si="4401"/>
        <v>0</v>
      </c>
      <c r="HX253" s="1829"/>
      <c r="HY253" s="1829"/>
      <c r="HZ253" s="1830"/>
      <c r="IA253" s="1810"/>
      <c r="IB253" s="1811"/>
      <c r="IC253" s="1811"/>
      <c r="ID253" s="1812"/>
      <c r="IE253" s="1812"/>
      <c r="IF253" s="1812"/>
      <c r="IG253" s="1854"/>
      <c r="IH253" s="1814"/>
      <c r="II253" s="1815"/>
      <c r="IJ253" s="1815"/>
      <c r="IK253" s="1816"/>
      <c r="IL253" s="1816"/>
      <c r="IM253" s="1816"/>
      <c r="IN253" s="1816"/>
      <c r="IO253" s="1816"/>
      <c r="IP253" s="1816"/>
      <c r="IQ253" s="1816"/>
      <c r="IR253" s="1816"/>
      <c r="IS253" s="1817"/>
      <c r="IT253" s="1795">
        <f t="shared" si="4398"/>
        <v>0</v>
      </c>
      <c r="IU253" s="1818"/>
      <c r="IV253" s="1819"/>
      <c r="IW253" s="1820"/>
      <c r="IX253" s="1821"/>
      <c r="IY253" s="1822"/>
      <c r="IZ253" s="1823"/>
      <c r="JA253" s="1824"/>
      <c r="JB253" s="1825"/>
      <c r="JC253" s="1821"/>
      <c r="JD253" s="1827"/>
      <c r="JE253" s="1828"/>
      <c r="JF253" s="1807">
        <f t="shared" si="4399"/>
        <v>0</v>
      </c>
      <c r="JG253" s="1829"/>
      <c r="JH253" s="1829"/>
      <c r="JI253" s="1830"/>
    </row>
    <row r="254" spans="1:269" ht="36.75" customHeight="1" thickTop="1" thickBot="1">
      <c r="A254" s="6205"/>
      <c r="B254" s="6206"/>
      <c r="C254" s="6206"/>
      <c r="D254" s="6206"/>
      <c r="E254" s="6206"/>
      <c r="F254" s="6206"/>
      <c r="G254" s="6207"/>
      <c r="H254" s="6208"/>
      <c r="I254" s="6209"/>
      <c r="J254" s="6209"/>
      <c r="K254" s="6209"/>
      <c r="L254" s="147"/>
      <c r="M254" s="148"/>
      <c r="N254" s="148"/>
      <c r="O254" s="148"/>
      <c r="P254" s="148"/>
      <c r="Q254" s="148"/>
      <c r="R254" s="148"/>
      <c r="S254" s="148"/>
      <c r="T254" s="148"/>
      <c r="U254" s="148"/>
      <c r="V254" s="148"/>
      <c r="W254" s="148"/>
      <c r="X254" s="148"/>
      <c r="Y254" s="148"/>
      <c r="Z254" s="160"/>
      <c r="AA254" s="148"/>
      <c r="AB254" s="148"/>
      <c r="AC254" s="148"/>
      <c r="AD254" s="148"/>
      <c r="AE254" s="148"/>
      <c r="AF254" s="150"/>
      <c r="AG254" s="148"/>
      <c r="AH254" s="148"/>
      <c r="AI254" s="151"/>
      <c r="AJ254" s="148"/>
      <c r="AK254" s="148"/>
      <c r="AL254" s="148"/>
      <c r="AM254" s="148"/>
      <c r="AN254" s="150"/>
      <c r="AO254" s="151"/>
      <c r="AP254" s="151"/>
      <c r="AQ254" s="151"/>
      <c r="AR254" s="152"/>
      <c r="AS254" s="151"/>
      <c r="AT254" s="153"/>
      <c r="AU254" s="148"/>
      <c r="AV254" s="148"/>
      <c r="AW254" s="148"/>
      <c r="AX254" s="148"/>
      <c r="AY254" s="148"/>
      <c r="AZ254" s="153"/>
      <c r="BA254" s="148"/>
      <c r="BB254" s="154"/>
      <c r="BC254" s="155"/>
      <c r="BD254" s="6532"/>
      <c r="BE254" s="6507"/>
      <c r="BF254" s="6508"/>
      <c r="BG254" s="6508"/>
      <c r="BH254" s="6508"/>
      <c r="BI254" s="6508"/>
      <c r="BJ254" s="6508"/>
      <c r="BK254" s="6508"/>
      <c r="BL254" s="6508"/>
      <c r="BM254" s="6508"/>
      <c r="BN254" s="6508"/>
      <c r="BO254" s="6508"/>
      <c r="BP254" s="6508"/>
      <c r="BQ254" s="6508"/>
      <c r="BR254" s="6508"/>
      <c r="BS254" s="6508"/>
      <c r="BT254" s="6508"/>
      <c r="BU254" s="6508"/>
      <c r="BV254" s="6508"/>
      <c r="BW254" s="6508"/>
      <c r="BX254" s="6508"/>
      <c r="BY254" s="6508"/>
      <c r="BZ254" s="6508"/>
      <c r="CA254" s="6508"/>
      <c r="CB254" s="6508"/>
      <c r="CC254" s="6508"/>
      <c r="CD254" s="6508"/>
      <c r="CE254" s="6508"/>
      <c r="CF254" s="6508"/>
      <c r="CG254" s="6508"/>
      <c r="CH254" s="6508"/>
      <c r="CI254" s="6508"/>
      <c r="CJ254" s="6508"/>
      <c r="CK254" s="6508"/>
      <c r="CL254" s="6508"/>
      <c r="CM254" s="860"/>
      <c r="CN254" s="6521"/>
      <c r="CO254" s="6507"/>
      <c r="CP254" s="6508"/>
      <c r="CQ254" s="6508"/>
      <c r="CR254" s="6508"/>
      <c r="CS254" s="6508"/>
      <c r="CT254" s="6508"/>
      <c r="CU254" s="6508"/>
      <c r="CV254" s="6508"/>
      <c r="CW254" s="6508"/>
      <c r="CX254" s="6508"/>
      <c r="CY254" s="6508"/>
      <c r="CZ254" s="6508"/>
      <c r="DA254" s="6508"/>
      <c r="DB254" s="6508"/>
      <c r="DC254" s="6508"/>
      <c r="DD254" s="6508"/>
      <c r="DE254" s="6508"/>
      <c r="DF254" s="6508"/>
      <c r="DG254" s="6508"/>
      <c r="DH254" s="6508"/>
      <c r="DI254" s="6508"/>
      <c r="DJ254" s="6508"/>
      <c r="DK254" s="6508"/>
      <c r="DL254" s="6508"/>
      <c r="DM254" s="6508"/>
      <c r="DN254" s="6508"/>
      <c r="DO254" s="6508"/>
      <c r="DP254" s="6508"/>
      <c r="DQ254" s="6508"/>
      <c r="DR254" s="6508"/>
      <c r="DS254" s="6508"/>
      <c r="DT254" s="6508"/>
      <c r="DU254" s="6508"/>
      <c r="DV254" s="866"/>
      <c r="DW254" s="6521"/>
      <c r="DX254" s="6507"/>
      <c r="DY254" s="6508"/>
      <c r="DZ254" s="6508"/>
      <c r="EA254" s="6508"/>
      <c r="EB254" s="6508"/>
      <c r="EC254" s="6508"/>
      <c r="ED254" s="6508"/>
      <c r="EE254" s="6508"/>
      <c r="EF254" s="6508"/>
      <c r="EG254" s="6508"/>
      <c r="EH254" s="6508"/>
      <c r="EI254" s="6508"/>
      <c r="EJ254" s="6508"/>
      <c r="EK254" s="6508"/>
      <c r="EL254" s="6508"/>
      <c r="EM254" s="6508"/>
      <c r="EN254" s="6508"/>
      <c r="EO254" s="6508"/>
      <c r="EP254" s="6508"/>
      <c r="EQ254" s="6508"/>
      <c r="ER254" s="6508"/>
      <c r="ES254" s="6508"/>
      <c r="ET254" s="6508"/>
      <c r="EU254" s="6508"/>
      <c r="EV254" s="6508"/>
      <c r="EW254" s="6508"/>
      <c r="EX254" s="6508"/>
      <c r="EY254" s="6508"/>
      <c r="EZ254" s="6508"/>
      <c r="FA254" s="6508"/>
      <c r="FB254" s="6508"/>
      <c r="FC254" s="6508"/>
      <c r="FD254" s="6508"/>
      <c r="FE254" s="866"/>
      <c r="FF254" s="2114"/>
      <c r="FG254" s="6348" t="s">
        <v>23</v>
      </c>
      <c r="FH254" s="6349"/>
      <c r="FI254" s="6349"/>
      <c r="FJ254" s="6350"/>
      <c r="FK254" s="6370" t="s">
        <v>33</v>
      </c>
      <c r="FL254" s="6370"/>
      <c r="FM254" s="6370"/>
      <c r="FN254" s="6371"/>
      <c r="FO254" s="6351" t="s">
        <v>184</v>
      </c>
      <c r="FP254" s="6352"/>
      <c r="FQ254" s="6352"/>
      <c r="FR254" s="6353"/>
      <c r="FS254" s="6366" t="s">
        <v>185</v>
      </c>
      <c r="FT254" s="6367"/>
      <c r="FU254" s="6367"/>
      <c r="FV254" s="6368"/>
      <c r="FW254" s="6354" t="s">
        <v>200</v>
      </c>
      <c r="FX254" s="6355"/>
      <c r="FY254" s="6355"/>
      <c r="FZ254" s="6356"/>
      <c r="GA254" s="6338" t="s">
        <v>597</v>
      </c>
      <c r="GB254" s="6339"/>
      <c r="GC254" s="6339"/>
      <c r="GD254" s="6340"/>
      <c r="GE254" s="6525" t="s">
        <v>598</v>
      </c>
      <c r="GF254" s="6526"/>
      <c r="GG254" s="6526"/>
      <c r="GH254" s="6526"/>
      <c r="GI254" s="6527"/>
      <c r="GQ254" s="1784" t="s">
        <v>181</v>
      </c>
      <c r="GR254" s="2250">
        <f>SUM(GR249:GR253)</f>
        <v>0</v>
      </c>
      <c r="GS254" s="2251">
        <f t="shared" ref="GS254:HJ254" si="4510">SUM(GS249:GS253)</f>
        <v>0</v>
      </c>
      <c r="GT254" s="2251">
        <f t="shared" si="4510"/>
        <v>0</v>
      </c>
      <c r="GU254" s="2251">
        <f t="shared" si="4510"/>
        <v>0</v>
      </c>
      <c r="GV254" s="2251">
        <f t="shared" si="4510"/>
        <v>0</v>
      </c>
      <c r="GW254" s="2251">
        <f t="shared" si="4510"/>
        <v>0</v>
      </c>
      <c r="GX254" s="2251">
        <f t="shared" si="4510"/>
        <v>0</v>
      </c>
      <c r="GY254" s="2252">
        <f t="shared" si="4510"/>
        <v>0</v>
      </c>
      <c r="GZ254" s="2252">
        <f t="shared" si="4510"/>
        <v>0</v>
      </c>
      <c r="HA254" s="2252">
        <f t="shared" si="4510"/>
        <v>0</v>
      </c>
      <c r="HB254" s="2252">
        <f t="shared" si="4510"/>
        <v>0</v>
      </c>
      <c r="HC254" s="2252">
        <f t="shared" si="4510"/>
        <v>0</v>
      </c>
      <c r="HD254" s="2252">
        <f t="shared" si="4510"/>
        <v>0</v>
      </c>
      <c r="HE254" s="2252">
        <f t="shared" si="4510"/>
        <v>0</v>
      </c>
      <c r="HF254" s="2252">
        <f t="shared" si="4510"/>
        <v>0</v>
      </c>
      <c r="HG254" s="2252">
        <f t="shared" si="4510"/>
        <v>0</v>
      </c>
      <c r="HH254" s="2252">
        <f t="shared" si="4510"/>
        <v>0</v>
      </c>
      <c r="HI254" s="2252">
        <f t="shared" si="4510"/>
        <v>0</v>
      </c>
      <c r="HJ254" s="2253">
        <f t="shared" si="4510"/>
        <v>0</v>
      </c>
      <c r="HK254" s="1795">
        <f t="shared" si="4397"/>
        <v>0</v>
      </c>
      <c r="HL254" s="2254">
        <f t="shared" ref="HL254:HV254" si="4511">SUM(HL249:HL253)</f>
        <v>0</v>
      </c>
      <c r="HM254" s="2255">
        <f t="shared" si="4511"/>
        <v>0</v>
      </c>
      <c r="HN254" s="2256">
        <f t="shared" si="4511"/>
        <v>0</v>
      </c>
      <c r="HO254" s="2257">
        <f t="shared" si="4511"/>
        <v>0</v>
      </c>
      <c r="HP254" s="2258">
        <f t="shared" si="4511"/>
        <v>0</v>
      </c>
      <c r="HQ254" s="2259">
        <f t="shared" si="4511"/>
        <v>0</v>
      </c>
      <c r="HR254" s="2260">
        <f t="shared" si="4511"/>
        <v>0</v>
      </c>
      <c r="HS254" s="2261">
        <f t="shared" si="4511"/>
        <v>0</v>
      </c>
      <c r="HT254" s="2262">
        <f t="shared" si="4511"/>
        <v>0</v>
      </c>
      <c r="HU254" s="2263">
        <f t="shared" si="4511"/>
        <v>0</v>
      </c>
      <c r="HV254" s="2254">
        <f t="shared" si="4511"/>
        <v>0</v>
      </c>
      <c r="HW254" s="1807">
        <f t="shared" si="4401"/>
        <v>0</v>
      </c>
      <c r="HX254" s="2254">
        <f>SUM(HX249:HX253)</f>
        <v>0</v>
      </c>
      <c r="HY254" s="2254">
        <f>SUM(HY249:HY253)</f>
        <v>0</v>
      </c>
      <c r="HZ254" s="2264">
        <f>SUM(HZ249:HZ253)</f>
        <v>0</v>
      </c>
      <c r="IA254" s="2250">
        <f>SUM(IA249:IA253)</f>
        <v>0</v>
      </c>
      <c r="IB254" s="2251">
        <f t="shared" ref="IB254:IS254" si="4512">SUM(IB249:IB253)</f>
        <v>0</v>
      </c>
      <c r="IC254" s="2251">
        <f t="shared" si="4512"/>
        <v>0</v>
      </c>
      <c r="ID254" s="2251">
        <f t="shared" si="4512"/>
        <v>0</v>
      </c>
      <c r="IE254" s="2251">
        <f t="shared" si="4512"/>
        <v>0</v>
      </c>
      <c r="IF254" s="2251">
        <f t="shared" si="4512"/>
        <v>0</v>
      </c>
      <c r="IG254" s="2251">
        <f t="shared" si="4512"/>
        <v>0</v>
      </c>
      <c r="IH254" s="2252">
        <f t="shared" si="4512"/>
        <v>0</v>
      </c>
      <c r="II254" s="2252">
        <f t="shared" si="4512"/>
        <v>0</v>
      </c>
      <c r="IJ254" s="2252">
        <f t="shared" si="4512"/>
        <v>0</v>
      </c>
      <c r="IK254" s="2252">
        <f t="shared" si="4512"/>
        <v>0</v>
      </c>
      <c r="IL254" s="2252">
        <f t="shared" si="4512"/>
        <v>0</v>
      </c>
      <c r="IM254" s="2252">
        <f t="shared" si="4512"/>
        <v>0</v>
      </c>
      <c r="IN254" s="2252">
        <f t="shared" si="4512"/>
        <v>0</v>
      </c>
      <c r="IO254" s="2252">
        <f t="shared" si="4512"/>
        <v>0</v>
      </c>
      <c r="IP254" s="2252">
        <f t="shared" si="4512"/>
        <v>0</v>
      </c>
      <c r="IQ254" s="2252">
        <f t="shared" si="4512"/>
        <v>0</v>
      </c>
      <c r="IR254" s="2252">
        <f t="shared" si="4512"/>
        <v>0</v>
      </c>
      <c r="IS254" s="2253">
        <f t="shared" si="4512"/>
        <v>0</v>
      </c>
      <c r="IT254" s="1795">
        <f t="shared" si="4398"/>
        <v>0</v>
      </c>
      <c r="IU254" s="2254">
        <f t="shared" ref="IU254:JE254" si="4513">SUM(IU249:IU253)</f>
        <v>0</v>
      </c>
      <c r="IV254" s="2255">
        <f t="shared" si="4513"/>
        <v>0</v>
      </c>
      <c r="IW254" s="2256">
        <f t="shared" si="4513"/>
        <v>0</v>
      </c>
      <c r="IX254" s="2257">
        <f t="shared" si="4513"/>
        <v>0</v>
      </c>
      <c r="IY254" s="2258">
        <f t="shared" si="4513"/>
        <v>0</v>
      </c>
      <c r="IZ254" s="2259">
        <f t="shared" si="4513"/>
        <v>0</v>
      </c>
      <c r="JA254" s="2260">
        <f t="shared" si="4513"/>
        <v>0</v>
      </c>
      <c r="JB254" s="2254">
        <f t="shared" si="4513"/>
        <v>0</v>
      </c>
      <c r="JC254" s="2257">
        <f t="shared" si="4513"/>
        <v>0</v>
      </c>
      <c r="JD254" s="2263">
        <f t="shared" si="4513"/>
        <v>0</v>
      </c>
      <c r="JE254" s="2254">
        <f t="shared" si="4513"/>
        <v>0</v>
      </c>
      <c r="JF254" s="1807">
        <f t="shared" si="4399"/>
        <v>0</v>
      </c>
      <c r="JG254" s="2254">
        <f>SUM(JG249:JG253)</f>
        <v>0</v>
      </c>
      <c r="JH254" s="2254">
        <f>SUM(JH249:JH253)</f>
        <v>0</v>
      </c>
      <c r="JI254" s="2264">
        <f>SUM(JI249:JI253)</f>
        <v>0</v>
      </c>
    </row>
    <row r="255" spans="1:269" ht="36.75" customHeight="1" thickTop="1" thickBot="1">
      <c r="A255" s="143"/>
      <c r="B255" s="157"/>
      <c r="C255" s="157"/>
      <c r="D255" s="157"/>
      <c r="E255" s="158"/>
      <c r="F255" s="158"/>
      <c r="G255" s="159"/>
      <c r="H255" s="144"/>
      <c r="I255" s="144"/>
      <c r="J255" s="145"/>
      <c r="K255" s="146"/>
      <c r="L255" s="2186" t="str">
        <f>الاعدادات!$D$14</f>
        <v>2023 وما قبلها</v>
      </c>
      <c r="M255" s="148"/>
      <c r="N255" s="148"/>
      <c r="O255" s="148"/>
      <c r="P255" s="148"/>
      <c r="Q255" s="148"/>
      <c r="R255" s="148"/>
      <c r="S255" s="148"/>
      <c r="T255" s="148"/>
      <c r="U255" s="148"/>
      <c r="V255" s="148"/>
      <c r="W255" s="148"/>
      <c r="X255" s="148"/>
      <c r="Y255" s="148"/>
      <c r="Z255" s="160"/>
      <c r="AA255" s="148"/>
      <c r="AB255" s="148"/>
      <c r="AC255" s="148"/>
      <c r="AD255" s="148"/>
      <c r="AE255" s="148"/>
      <c r="AF255" s="150"/>
      <c r="AG255" s="148"/>
      <c r="AH255" s="148"/>
      <c r="AI255" s="151"/>
      <c r="AJ255" s="148"/>
      <c r="AK255" s="148"/>
      <c r="AL255" s="148"/>
      <c r="AM255" s="148"/>
      <c r="AN255" s="150"/>
      <c r="AO255" s="151"/>
      <c r="AP255" s="151"/>
      <c r="AQ255" s="151"/>
      <c r="AR255" s="152"/>
      <c r="AS255" s="151"/>
      <c r="AT255" s="153"/>
      <c r="AU255" s="148"/>
      <c r="AV255" s="148"/>
      <c r="AW255" s="148"/>
      <c r="AX255" s="148"/>
      <c r="AY255" s="148"/>
      <c r="AZ255" s="153"/>
      <c r="BA255" s="148"/>
      <c r="BB255" s="154"/>
      <c r="BC255" s="155"/>
      <c r="BD255" s="2186" t="str">
        <f>الاعدادات!$D$14</f>
        <v>2023 وما قبلها</v>
      </c>
      <c r="BE255" s="82"/>
      <c r="BF255" s="83"/>
      <c r="BG255" s="83"/>
      <c r="BH255" s="84"/>
      <c r="BI255" s="84"/>
      <c r="BJ255" s="84"/>
      <c r="BK255" s="85"/>
      <c r="BL255" s="86"/>
      <c r="BM255" s="87"/>
      <c r="BN255" s="87"/>
      <c r="BO255" s="88"/>
      <c r="BP255" s="88"/>
      <c r="BQ255" s="88"/>
      <c r="BR255" s="88"/>
      <c r="BS255" s="88"/>
      <c r="BT255" s="88"/>
      <c r="BU255" s="88"/>
      <c r="BV255" s="88"/>
      <c r="BW255" s="89"/>
      <c r="BX255" s="77">
        <f t="shared" ref="BX255:BX257" si="4514">SUM(BE255:BW255)</f>
        <v>0</v>
      </c>
      <c r="BY255" s="90"/>
      <c r="BZ255" s="855"/>
      <c r="CA255" s="91"/>
      <c r="CB255" s="92"/>
      <c r="CC255" s="93"/>
      <c r="CD255" s="94"/>
      <c r="CE255" s="95"/>
      <c r="CF255" s="96"/>
      <c r="CG255" s="97"/>
      <c r="CH255" s="98"/>
      <c r="CI255" s="99"/>
      <c r="CJ255" s="79">
        <f t="shared" ref="CJ255:CJ256" si="4515">SUM(BX255:CI255)</f>
        <v>0</v>
      </c>
      <c r="CK255" s="104"/>
      <c r="CL255" s="92"/>
      <c r="CM255" s="861"/>
      <c r="CN255" s="82"/>
      <c r="CO255" s="83"/>
      <c r="CP255" s="83"/>
      <c r="CQ255" s="84"/>
      <c r="CR255" s="84"/>
      <c r="CS255" s="84"/>
      <c r="CT255" s="85"/>
      <c r="CU255" s="86"/>
      <c r="CV255" s="87"/>
      <c r="CW255" s="87"/>
      <c r="CX255" s="88"/>
      <c r="CY255" s="88"/>
      <c r="CZ255" s="88"/>
      <c r="DA255" s="88"/>
      <c r="DB255" s="88"/>
      <c r="DC255" s="88"/>
      <c r="DD255" s="88"/>
      <c r="DE255" s="88"/>
      <c r="DF255" s="89"/>
      <c r="DG255" s="161">
        <f t="shared" ref="DG255:DG257" si="4516">SUM(CN255:DF255)</f>
        <v>0</v>
      </c>
      <c r="DH255" s="90"/>
      <c r="DI255" s="855"/>
      <c r="DJ255" s="168"/>
      <c r="DK255" s="92"/>
      <c r="DL255" s="93"/>
      <c r="DM255" s="94"/>
      <c r="DN255" s="95"/>
      <c r="DO255" s="96"/>
      <c r="DP255" s="97"/>
      <c r="DQ255" s="98"/>
      <c r="DR255" s="99"/>
      <c r="DS255" s="79">
        <f t="shared" ref="DS255:DS257" si="4517">SUM(DG255:DR255)</f>
        <v>0</v>
      </c>
      <c r="DT255" s="104"/>
      <c r="DU255" s="92"/>
      <c r="DV255" s="864"/>
      <c r="DW255" s="82"/>
      <c r="DX255" s="83"/>
      <c r="DY255" s="83"/>
      <c r="DZ255" s="84"/>
      <c r="EA255" s="84"/>
      <c r="EB255" s="84"/>
      <c r="EC255" s="85"/>
      <c r="ED255" s="86"/>
      <c r="EE255" s="87"/>
      <c r="EF255" s="87"/>
      <c r="EG255" s="88"/>
      <c r="EH255" s="88"/>
      <c r="EI255" s="88"/>
      <c r="EJ255" s="88"/>
      <c r="EK255" s="88"/>
      <c r="EL255" s="88"/>
      <c r="EM255" s="88"/>
      <c r="EN255" s="88"/>
      <c r="EO255" s="89"/>
      <c r="EP255" s="161">
        <f t="shared" ref="EP255:EP257" si="4518">SUM(DW255:EO255)</f>
        <v>0</v>
      </c>
      <c r="EQ255" s="90"/>
      <c r="ER255" s="855"/>
      <c r="ES255" s="168"/>
      <c r="ET255" s="92"/>
      <c r="EU255" s="93"/>
      <c r="EV255" s="94"/>
      <c r="EW255" s="95"/>
      <c r="EX255" s="96"/>
      <c r="EY255" s="97"/>
      <c r="EZ255" s="98"/>
      <c r="FA255" s="99"/>
      <c r="FB255" s="79">
        <f t="shared" ref="FB255:FB258" si="4519">SUM(EP255:FA255)</f>
        <v>0</v>
      </c>
      <c r="FC255" s="104"/>
      <c r="FD255" s="92"/>
      <c r="FE255" s="864"/>
      <c r="FF255" s="162" t="s">
        <v>163</v>
      </c>
      <c r="FG255" s="838" t="s">
        <v>190</v>
      </c>
      <c r="FH255" s="838" t="s">
        <v>203</v>
      </c>
      <c r="FI255" s="838" t="s">
        <v>204</v>
      </c>
      <c r="FJ255" s="839" t="s">
        <v>116</v>
      </c>
      <c r="FK255" s="838" t="s">
        <v>190</v>
      </c>
      <c r="FL255" s="838" t="s">
        <v>203</v>
      </c>
      <c r="FM255" s="838" t="s">
        <v>204</v>
      </c>
      <c r="FN255" s="839" t="s">
        <v>116</v>
      </c>
      <c r="FO255" s="838" t="s">
        <v>190</v>
      </c>
      <c r="FP255" s="838" t="s">
        <v>203</v>
      </c>
      <c r="FQ255" s="838" t="s">
        <v>204</v>
      </c>
      <c r="FR255" s="839" t="s">
        <v>116</v>
      </c>
      <c r="FS255" s="838" t="s">
        <v>190</v>
      </c>
      <c r="FT255" s="838" t="s">
        <v>203</v>
      </c>
      <c r="FU255" s="838" t="s">
        <v>204</v>
      </c>
      <c r="FV255" s="839" t="s">
        <v>116</v>
      </c>
      <c r="FW255" s="838" t="s">
        <v>190</v>
      </c>
      <c r="FX255" s="838" t="s">
        <v>203</v>
      </c>
      <c r="FY255" s="838" t="s">
        <v>204</v>
      </c>
      <c r="FZ255" s="839" t="s">
        <v>116</v>
      </c>
      <c r="GA255" s="838" t="s">
        <v>190</v>
      </c>
      <c r="GB255" s="838" t="s">
        <v>203</v>
      </c>
      <c r="GC255" s="838" t="s">
        <v>204</v>
      </c>
      <c r="GD255" s="839" t="s">
        <v>116</v>
      </c>
      <c r="GE255" s="852" t="s">
        <v>205</v>
      </c>
      <c r="GF255" s="838" t="s">
        <v>190</v>
      </c>
      <c r="GG255" s="838" t="s">
        <v>203</v>
      </c>
      <c r="GH255" s="838" t="s">
        <v>204</v>
      </c>
      <c r="GI255" s="839" t="s">
        <v>116</v>
      </c>
      <c r="GQ255" s="1"/>
      <c r="GR255" s="1929" t="s">
        <v>665</v>
      </c>
      <c r="GS255" s="1929"/>
      <c r="GT255" s="1929"/>
      <c r="GU255" s="1929"/>
      <c r="GV255" s="1929"/>
      <c r="GW255" s="1929"/>
      <c r="GX255" s="1929"/>
      <c r="GY255" s="1929"/>
      <c r="GZ255" s="1929"/>
      <c r="IX255" s="1929" t="s">
        <v>933</v>
      </c>
      <c r="IY255" s="1929"/>
      <c r="IZ255" s="1929"/>
      <c r="JA255" s="1929"/>
      <c r="JB255" s="1929"/>
      <c r="JC255" s="1929"/>
      <c r="JD255" s="1929"/>
      <c r="JE255" s="1929"/>
      <c r="JF255" s="1929"/>
      <c r="JG255" s="1929"/>
      <c r="JH255" s="1929"/>
      <c r="JI255" s="1929"/>
    </row>
    <row r="256" spans="1:269" ht="36.75" customHeight="1" thickTop="1" thickBot="1">
      <c r="A256" s="143"/>
      <c r="B256" s="157"/>
      <c r="C256" s="157"/>
      <c r="D256" s="157"/>
      <c r="E256" s="158"/>
      <c r="F256" s="158"/>
      <c r="G256" s="159"/>
      <c r="H256" s="144"/>
      <c r="I256" s="144"/>
      <c r="J256" s="145"/>
      <c r="K256" s="146"/>
      <c r="L256" s="2187">
        <f>الاعدادات!$D$15</f>
        <v>2024</v>
      </c>
      <c r="M256" s="148"/>
      <c r="N256" s="148"/>
      <c r="O256" s="148"/>
      <c r="P256" s="148"/>
      <c r="Q256" s="148"/>
      <c r="R256" s="148"/>
      <c r="S256" s="148"/>
      <c r="T256" s="148"/>
      <c r="U256" s="148"/>
      <c r="V256" s="148"/>
      <c r="W256" s="148"/>
      <c r="X256" s="148"/>
      <c r="Y256" s="148"/>
      <c r="Z256" s="160"/>
      <c r="AA256" s="148"/>
      <c r="AB256" s="148"/>
      <c r="AC256" s="148"/>
      <c r="AD256" s="148"/>
      <c r="AE256" s="148"/>
      <c r="AF256" s="150"/>
      <c r="AG256" s="148"/>
      <c r="AH256" s="148"/>
      <c r="AI256" s="151"/>
      <c r="AJ256" s="148"/>
      <c r="AK256" s="148"/>
      <c r="AL256" s="148"/>
      <c r="AM256" s="148"/>
      <c r="AN256" s="150"/>
      <c r="AO256" s="151"/>
      <c r="AP256" s="151"/>
      <c r="AQ256" s="151"/>
      <c r="AR256" s="152"/>
      <c r="AS256" s="151"/>
      <c r="AT256" s="153"/>
      <c r="AU256" s="148"/>
      <c r="AV256" s="148"/>
      <c r="AW256" s="148"/>
      <c r="AX256" s="148"/>
      <c r="AY256" s="148"/>
      <c r="AZ256" s="153"/>
      <c r="BA256" s="148"/>
      <c r="BB256" s="154"/>
      <c r="BC256" s="155"/>
      <c r="BD256" s="2187">
        <f>الاعدادات!$D$15</f>
        <v>2024</v>
      </c>
      <c r="BE256" s="82"/>
      <c r="BF256" s="83"/>
      <c r="BG256" s="83"/>
      <c r="BH256" s="84"/>
      <c r="BI256" s="84"/>
      <c r="BJ256" s="84"/>
      <c r="BK256" s="85"/>
      <c r="BL256" s="86"/>
      <c r="BM256" s="87"/>
      <c r="BN256" s="87"/>
      <c r="BO256" s="88"/>
      <c r="BP256" s="88"/>
      <c r="BQ256" s="88"/>
      <c r="BR256" s="88"/>
      <c r="BS256" s="88"/>
      <c r="BT256" s="88"/>
      <c r="BU256" s="88"/>
      <c r="BV256" s="88"/>
      <c r="BW256" s="89"/>
      <c r="BX256" s="77">
        <f t="shared" si="4514"/>
        <v>0</v>
      </c>
      <c r="BY256" s="90"/>
      <c r="BZ256" s="855"/>
      <c r="CA256" s="91"/>
      <c r="CB256" s="92"/>
      <c r="CC256" s="93"/>
      <c r="CD256" s="94"/>
      <c r="CE256" s="95"/>
      <c r="CF256" s="96"/>
      <c r="CG256" s="97"/>
      <c r="CH256" s="98"/>
      <c r="CI256" s="99"/>
      <c r="CJ256" s="79">
        <f t="shared" si="4515"/>
        <v>0</v>
      </c>
      <c r="CK256" s="104"/>
      <c r="CL256" s="92"/>
      <c r="CM256" s="861"/>
      <c r="CN256" s="82"/>
      <c r="CO256" s="83"/>
      <c r="CP256" s="83"/>
      <c r="CQ256" s="84"/>
      <c r="CR256" s="84"/>
      <c r="CS256" s="84"/>
      <c r="CT256" s="85"/>
      <c r="CU256" s="86"/>
      <c r="CV256" s="87"/>
      <c r="CW256" s="87"/>
      <c r="CX256" s="88"/>
      <c r="CY256" s="88"/>
      <c r="CZ256" s="88"/>
      <c r="DA256" s="88"/>
      <c r="DB256" s="88"/>
      <c r="DC256" s="88"/>
      <c r="DD256" s="88"/>
      <c r="DE256" s="88"/>
      <c r="DF256" s="89"/>
      <c r="DG256" s="161">
        <f t="shared" si="4516"/>
        <v>0</v>
      </c>
      <c r="DH256" s="90"/>
      <c r="DI256" s="855"/>
      <c r="DJ256" s="168"/>
      <c r="DK256" s="92"/>
      <c r="DL256" s="93"/>
      <c r="DM256" s="94"/>
      <c r="DN256" s="95"/>
      <c r="DO256" s="96"/>
      <c r="DP256" s="97"/>
      <c r="DQ256" s="98"/>
      <c r="DR256" s="99"/>
      <c r="DS256" s="79">
        <f t="shared" si="4517"/>
        <v>0</v>
      </c>
      <c r="DT256" s="104"/>
      <c r="DU256" s="92"/>
      <c r="DV256" s="864"/>
      <c r="DW256" s="82"/>
      <c r="DX256" s="83"/>
      <c r="DY256" s="83"/>
      <c r="DZ256" s="84"/>
      <c r="EA256" s="84"/>
      <c r="EB256" s="84"/>
      <c r="EC256" s="85"/>
      <c r="ED256" s="86"/>
      <c r="EE256" s="87"/>
      <c r="EF256" s="87"/>
      <c r="EG256" s="88"/>
      <c r="EH256" s="88"/>
      <c r="EI256" s="88"/>
      <c r="EJ256" s="88"/>
      <c r="EK256" s="88"/>
      <c r="EL256" s="88"/>
      <c r="EM256" s="88"/>
      <c r="EN256" s="88"/>
      <c r="EO256" s="89"/>
      <c r="EP256" s="161">
        <f t="shared" si="4518"/>
        <v>0</v>
      </c>
      <c r="EQ256" s="90"/>
      <c r="ER256" s="855"/>
      <c r="ES256" s="168"/>
      <c r="ET256" s="92"/>
      <c r="EU256" s="93"/>
      <c r="EV256" s="94"/>
      <c r="EW256" s="95"/>
      <c r="EX256" s="96"/>
      <c r="EY256" s="97"/>
      <c r="EZ256" s="98"/>
      <c r="FA256" s="99"/>
      <c r="FB256" s="79">
        <f t="shared" si="4519"/>
        <v>0</v>
      </c>
      <c r="FC256" s="104"/>
      <c r="FD256" s="92"/>
      <c r="FE256" s="864"/>
      <c r="FF256" s="2207">
        <f>الاعدادات!$D$7</f>
        <v>2023</v>
      </c>
      <c r="FG256" s="163">
        <f t="shared" ref="FG256:FG259" si="4520">BX248</f>
        <v>0</v>
      </c>
      <c r="FH256" s="164">
        <f t="shared" ref="FH256:FH259" si="4521">BY248</f>
        <v>0</v>
      </c>
      <c r="FI256" s="164">
        <f>CA248+CB248+CC248+CD248+CE248+BZ248</f>
        <v>0</v>
      </c>
      <c r="FJ256" s="165">
        <f>CF248+CG248+CH248+CI248</f>
        <v>0</v>
      </c>
      <c r="FK256" s="166">
        <f t="shared" ref="FK256:FK259" si="4522">DG248</f>
        <v>0</v>
      </c>
      <c r="FL256" s="164">
        <f t="shared" ref="FL256:FL259" si="4523">DH248</f>
        <v>0</v>
      </c>
      <c r="FM256" s="164">
        <f>DJ248+DK248+DL248+DM248+DN248+DI248</f>
        <v>0</v>
      </c>
      <c r="FN256" s="165">
        <f>DO248+DP248+DQ248+DR248</f>
        <v>0</v>
      </c>
      <c r="FO256" s="166">
        <f t="shared" ref="FO256:FO259" si="4524">BX255</f>
        <v>0</v>
      </c>
      <c r="FP256" s="164">
        <f t="shared" ref="FP256:FP259" si="4525">BY255</f>
        <v>0</v>
      </c>
      <c r="FQ256" s="164">
        <f>CA255+CB255+CC255+CD255+CE255+BZ255</f>
        <v>0</v>
      </c>
      <c r="FR256" s="165">
        <f>CF255+CG255+CH255+CI255</f>
        <v>0</v>
      </c>
      <c r="FS256" s="166">
        <f t="shared" ref="FS256:FS259" si="4526">DG255</f>
        <v>0</v>
      </c>
      <c r="FT256" s="164">
        <f t="shared" ref="FT256:FT259" si="4527">DH255</f>
        <v>0</v>
      </c>
      <c r="FU256" s="164">
        <f>DI255+DJ255+DK255+DL255+DM255+DN255</f>
        <v>0</v>
      </c>
      <c r="FV256" s="167">
        <f>DO255+DP255+DQ255+DR255</f>
        <v>0</v>
      </c>
      <c r="FW256" s="166">
        <f t="shared" ref="FW256:FW259" si="4528">EP248</f>
        <v>0</v>
      </c>
      <c r="FX256" s="164">
        <f t="shared" ref="FX256:FX259" si="4529">EQ248</f>
        <v>0</v>
      </c>
      <c r="FY256" s="164">
        <f>ES248+ET248+EU248+EV248+EW248+ER248</f>
        <v>0</v>
      </c>
      <c r="FZ256" s="167">
        <f>EX248+EY248+EZ248+FA248</f>
        <v>0</v>
      </c>
      <c r="GA256" s="166">
        <f t="shared" ref="GA256:GA259" si="4530">EP255</f>
        <v>0</v>
      </c>
      <c r="GB256" s="164">
        <f t="shared" ref="GB256:GB259" si="4531">EQ255</f>
        <v>0</v>
      </c>
      <c r="GC256" s="164">
        <f>ES255+ET255+EU255+EV255+EW255+ER255</f>
        <v>0</v>
      </c>
      <c r="GD256" s="167">
        <f>EX255+EY255+EZ255+FA255</f>
        <v>0</v>
      </c>
      <c r="GE256" s="837" t="s">
        <v>23</v>
      </c>
      <c r="GF256" s="169">
        <f>FG260</f>
        <v>0</v>
      </c>
      <c r="GG256" s="170">
        <f>FH260</f>
        <v>0</v>
      </c>
      <c r="GH256" s="170">
        <f>FI260</f>
        <v>0</v>
      </c>
      <c r="GI256" s="171">
        <f>FJ260</f>
        <v>0</v>
      </c>
    </row>
    <row r="257" spans="1:191" ht="36.75" customHeight="1" thickTop="1" thickBot="1">
      <c r="A257" s="143"/>
      <c r="B257" s="172"/>
      <c r="C257" s="172"/>
      <c r="D257" s="172"/>
      <c r="E257" s="172"/>
      <c r="F257" s="172"/>
      <c r="G257" s="172"/>
      <c r="H257" s="172"/>
      <c r="I257" s="172"/>
      <c r="J257" s="145"/>
      <c r="K257" s="146"/>
      <c r="L257" s="2187">
        <f>الاعدادات!$D$16</f>
        <v>2025</v>
      </c>
      <c r="M257" s="172"/>
      <c r="N257" s="172"/>
      <c r="O257" s="172"/>
      <c r="P257" s="172"/>
      <c r="Q257" s="172"/>
      <c r="R257" s="172"/>
      <c r="S257" s="172"/>
      <c r="T257" s="172"/>
      <c r="U257" s="172"/>
      <c r="V257" s="172"/>
      <c r="W257" s="172"/>
      <c r="X257" s="172"/>
      <c r="Y257" s="172"/>
      <c r="Z257" s="174"/>
      <c r="AA257" s="172"/>
      <c r="AB257" s="172"/>
      <c r="AC257" s="172"/>
      <c r="AD257" s="172"/>
      <c r="AE257" s="172"/>
      <c r="AF257" s="172"/>
      <c r="AG257" s="172"/>
      <c r="AH257" s="172"/>
      <c r="AI257" s="172"/>
      <c r="AJ257" s="172"/>
      <c r="AK257" s="172"/>
      <c r="AL257" s="172"/>
      <c r="AM257" s="172"/>
      <c r="AN257" s="172"/>
      <c r="AO257" s="172"/>
      <c r="AP257" s="172"/>
      <c r="AQ257" s="172"/>
      <c r="AR257" s="172"/>
      <c r="AS257" s="172"/>
      <c r="AT257" s="175"/>
      <c r="AU257" s="172"/>
      <c r="AV257" s="172"/>
      <c r="AW257" s="172"/>
      <c r="AX257" s="172"/>
      <c r="AY257" s="172"/>
      <c r="AZ257" s="175"/>
      <c r="BA257" s="172"/>
      <c r="BB257" s="172"/>
      <c r="BC257" s="155"/>
      <c r="BD257" s="2187">
        <f>الاعدادات!$D$16</f>
        <v>2025</v>
      </c>
      <c r="BE257" s="82"/>
      <c r="BF257" s="83"/>
      <c r="BG257" s="83"/>
      <c r="BH257" s="84"/>
      <c r="BI257" s="84"/>
      <c r="BJ257" s="84"/>
      <c r="BK257" s="85"/>
      <c r="BL257" s="86"/>
      <c r="BM257" s="87"/>
      <c r="BN257" s="87"/>
      <c r="BO257" s="88"/>
      <c r="BP257" s="88"/>
      <c r="BQ257" s="88"/>
      <c r="BR257" s="88"/>
      <c r="BS257" s="88"/>
      <c r="BT257" s="88"/>
      <c r="BU257" s="88"/>
      <c r="BV257" s="88"/>
      <c r="BW257" s="89"/>
      <c r="BX257" s="77">
        <f t="shared" si="4514"/>
        <v>0</v>
      </c>
      <c r="BY257" s="90"/>
      <c r="BZ257" s="855"/>
      <c r="CA257" s="91"/>
      <c r="CB257" s="92"/>
      <c r="CC257" s="93"/>
      <c r="CD257" s="94"/>
      <c r="CE257" s="95"/>
      <c r="CF257" s="96"/>
      <c r="CG257" s="97"/>
      <c r="CH257" s="98"/>
      <c r="CI257" s="99"/>
      <c r="CJ257" s="79">
        <f>SUM(BX257:CI257)</f>
        <v>0</v>
      </c>
      <c r="CK257" s="104"/>
      <c r="CL257" s="92"/>
      <c r="CM257" s="861"/>
      <c r="CN257" s="82"/>
      <c r="CO257" s="83"/>
      <c r="CP257" s="83"/>
      <c r="CQ257" s="84"/>
      <c r="CR257" s="84"/>
      <c r="CS257" s="84"/>
      <c r="CT257" s="85"/>
      <c r="CU257" s="86"/>
      <c r="CV257" s="87"/>
      <c r="CW257" s="87"/>
      <c r="CX257" s="88"/>
      <c r="CY257" s="88"/>
      <c r="CZ257" s="88"/>
      <c r="DA257" s="88"/>
      <c r="DB257" s="88"/>
      <c r="DC257" s="88"/>
      <c r="DD257" s="88"/>
      <c r="DE257" s="88"/>
      <c r="DF257" s="89"/>
      <c r="DG257" s="161">
        <f t="shared" si="4516"/>
        <v>0</v>
      </c>
      <c r="DH257" s="90"/>
      <c r="DI257" s="855"/>
      <c r="DJ257" s="168"/>
      <c r="DK257" s="92"/>
      <c r="DL257" s="93"/>
      <c r="DM257" s="94"/>
      <c r="DN257" s="95"/>
      <c r="DO257" s="96"/>
      <c r="DP257" s="97"/>
      <c r="DQ257" s="98"/>
      <c r="DR257" s="99"/>
      <c r="DS257" s="79">
        <f t="shared" si="4517"/>
        <v>0</v>
      </c>
      <c r="DT257" s="104"/>
      <c r="DU257" s="92"/>
      <c r="DV257" s="864"/>
      <c r="DW257" s="82"/>
      <c r="DX257" s="83"/>
      <c r="DY257" s="83"/>
      <c r="DZ257" s="84"/>
      <c r="EA257" s="84"/>
      <c r="EB257" s="84"/>
      <c r="EC257" s="85"/>
      <c r="ED257" s="86"/>
      <c r="EE257" s="87"/>
      <c r="EF257" s="87"/>
      <c r="EG257" s="88"/>
      <c r="EH257" s="88"/>
      <c r="EI257" s="88"/>
      <c r="EJ257" s="88"/>
      <c r="EK257" s="88"/>
      <c r="EL257" s="88"/>
      <c r="EM257" s="88"/>
      <c r="EN257" s="88"/>
      <c r="EO257" s="89"/>
      <c r="EP257" s="161">
        <f t="shared" si="4518"/>
        <v>0</v>
      </c>
      <c r="EQ257" s="90"/>
      <c r="ER257" s="855"/>
      <c r="ES257" s="168"/>
      <c r="ET257" s="92"/>
      <c r="EU257" s="93"/>
      <c r="EV257" s="94"/>
      <c r="EW257" s="95"/>
      <c r="EX257" s="96"/>
      <c r="EY257" s="97"/>
      <c r="EZ257" s="98"/>
      <c r="FA257" s="99"/>
      <c r="FB257" s="79">
        <f t="shared" si="4519"/>
        <v>0</v>
      </c>
      <c r="FC257" s="104"/>
      <c r="FD257" s="92"/>
      <c r="FE257" s="864"/>
      <c r="FF257" s="2207">
        <f>الاعدادات!$D$8</f>
        <v>2024</v>
      </c>
      <c r="FG257" s="163">
        <f t="shared" si="4520"/>
        <v>0</v>
      </c>
      <c r="FH257" s="164">
        <f t="shared" si="4521"/>
        <v>0</v>
      </c>
      <c r="FI257" s="164">
        <f>CA249+CB249+CC249+CD249+CE249+BZ249</f>
        <v>0</v>
      </c>
      <c r="FJ257" s="165">
        <f>CF249+CG249+CH249+CI249</f>
        <v>0</v>
      </c>
      <c r="FK257" s="166">
        <f t="shared" si="4522"/>
        <v>0</v>
      </c>
      <c r="FL257" s="164">
        <f t="shared" si="4523"/>
        <v>0</v>
      </c>
      <c r="FM257" s="164">
        <f>DJ249+DK249+DL249+DM249+DN249+DI249</f>
        <v>0</v>
      </c>
      <c r="FN257" s="165">
        <f>DO249+DP249+DQ249+DR249</f>
        <v>0</v>
      </c>
      <c r="FO257" s="166">
        <f t="shared" si="4524"/>
        <v>0</v>
      </c>
      <c r="FP257" s="164">
        <f t="shared" si="4525"/>
        <v>0</v>
      </c>
      <c r="FQ257" s="164">
        <f>CA256+CB256+CC256+CD256+CE256+BZ256</f>
        <v>0</v>
      </c>
      <c r="FR257" s="165">
        <f>CF256+CG256+CH256+CI256</f>
        <v>0</v>
      </c>
      <c r="FS257" s="166">
        <f t="shared" si="4526"/>
        <v>0</v>
      </c>
      <c r="FT257" s="164">
        <f t="shared" si="4527"/>
        <v>0</v>
      </c>
      <c r="FU257" s="164">
        <f>DI256+DJ256+DK256+DL256+DM256+DN256</f>
        <v>0</v>
      </c>
      <c r="FV257" s="167">
        <f>DO256+DP256+DQ256+DR256</f>
        <v>0</v>
      </c>
      <c r="FW257" s="166">
        <f t="shared" si="4528"/>
        <v>0</v>
      </c>
      <c r="FX257" s="164">
        <f t="shared" si="4529"/>
        <v>0</v>
      </c>
      <c r="FY257" s="164">
        <f>ES249+ET249+EU249+EV249+EW249+ER249</f>
        <v>0</v>
      </c>
      <c r="FZ257" s="167">
        <f>EX249+EY249+EZ249+FA249</f>
        <v>0</v>
      </c>
      <c r="GA257" s="166">
        <f t="shared" si="4530"/>
        <v>0</v>
      </c>
      <c r="GB257" s="164">
        <f t="shared" si="4531"/>
        <v>0</v>
      </c>
      <c r="GC257" s="164">
        <f>ES256+ET256+EU256+EV256+EW256+ER256</f>
        <v>0</v>
      </c>
      <c r="GD257" s="167">
        <f>EX256+EY256+EZ256+FA256</f>
        <v>0</v>
      </c>
      <c r="GE257" s="837" t="s">
        <v>33</v>
      </c>
      <c r="GF257" s="169">
        <f>FK260</f>
        <v>0</v>
      </c>
      <c r="GG257" s="169">
        <f>FL260</f>
        <v>0</v>
      </c>
      <c r="GH257" s="169">
        <f>FM260</f>
        <v>0</v>
      </c>
      <c r="GI257" s="169">
        <f>FN260</f>
        <v>0</v>
      </c>
    </row>
    <row r="258" spans="1:191" ht="36.75" customHeight="1" thickTop="1" thickBot="1">
      <c r="A258" s="143"/>
      <c r="B258" s="172"/>
      <c r="C258" s="172"/>
      <c r="D258" s="172"/>
      <c r="E258" s="172"/>
      <c r="F258" s="172"/>
      <c r="G258" s="172"/>
      <c r="H258" s="172"/>
      <c r="I258" s="172"/>
      <c r="J258" s="145"/>
      <c r="K258" s="146"/>
      <c r="L258" s="2187">
        <f>الاعدادات!$D$17</f>
        <v>2026</v>
      </c>
      <c r="M258" s="172"/>
      <c r="N258" s="172"/>
      <c r="O258" s="172"/>
      <c r="P258" s="172"/>
      <c r="Q258" s="172"/>
      <c r="R258" s="172"/>
      <c r="S258" s="172"/>
      <c r="T258" s="172"/>
      <c r="U258" s="172"/>
      <c r="V258" s="172"/>
      <c r="W258" s="172"/>
      <c r="X258" s="172"/>
      <c r="Y258" s="172"/>
      <c r="Z258" s="174"/>
      <c r="AA258" s="172"/>
      <c r="AB258" s="172"/>
      <c r="AC258" s="172"/>
      <c r="AD258" s="172"/>
      <c r="AE258" s="172"/>
      <c r="AF258" s="172"/>
      <c r="AG258" s="172"/>
      <c r="AH258" s="172"/>
      <c r="AI258" s="172"/>
      <c r="AJ258" s="172"/>
      <c r="AK258" s="172"/>
      <c r="AL258" s="172"/>
      <c r="AM258" s="172"/>
      <c r="AN258" s="172"/>
      <c r="AO258" s="172"/>
      <c r="AP258" s="172"/>
      <c r="AQ258" s="172"/>
      <c r="AR258" s="172"/>
      <c r="AS258" s="172"/>
      <c r="AT258" s="175"/>
      <c r="AU258" s="172"/>
      <c r="AV258" s="172"/>
      <c r="AW258" s="172"/>
      <c r="AX258" s="172"/>
      <c r="AY258" s="172"/>
      <c r="AZ258" s="175"/>
      <c r="BA258" s="172"/>
      <c r="BB258" s="172"/>
      <c r="BC258" s="155"/>
      <c r="BD258" s="2187">
        <f>الاعدادات!$D$17</f>
        <v>2026</v>
      </c>
      <c r="BE258" s="117"/>
      <c r="BF258" s="118"/>
      <c r="BG258" s="118"/>
      <c r="BH258" s="119"/>
      <c r="BI258" s="119"/>
      <c r="BJ258" s="119"/>
      <c r="BK258" s="120"/>
      <c r="BL258" s="121"/>
      <c r="BM258" s="122"/>
      <c r="BN258" s="122"/>
      <c r="BO258" s="123"/>
      <c r="BP258" s="123"/>
      <c r="BQ258" s="123"/>
      <c r="BR258" s="123"/>
      <c r="BS258" s="123"/>
      <c r="BT258" s="123"/>
      <c r="BU258" s="123"/>
      <c r="BV258" s="123"/>
      <c r="BW258" s="124"/>
      <c r="BX258" s="77">
        <f>SUM(BE258:BW258)</f>
        <v>0</v>
      </c>
      <c r="BY258" s="126"/>
      <c r="BZ258" s="856"/>
      <c r="CA258" s="127"/>
      <c r="CB258" s="128"/>
      <c r="CC258" s="129"/>
      <c r="CD258" s="130"/>
      <c r="CE258" s="131"/>
      <c r="CF258" s="132"/>
      <c r="CG258" s="133"/>
      <c r="CH258" s="134"/>
      <c r="CI258" s="135"/>
      <c r="CJ258" s="79">
        <f>SUM(BX258:CI258)</f>
        <v>0</v>
      </c>
      <c r="CK258" s="137"/>
      <c r="CL258" s="128"/>
      <c r="CM258" s="862"/>
      <c r="CN258" s="117"/>
      <c r="CO258" s="118"/>
      <c r="CP258" s="118"/>
      <c r="CQ258" s="119"/>
      <c r="CR258" s="119"/>
      <c r="CS258" s="119"/>
      <c r="CT258" s="120"/>
      <c r="CU258" s="121"/>
      <c r="CV258" s="122"/>
      <c r="CW258" s="122"/>
      <c r="CX258" s="123"/>
      <c r="CY258" s="123"/>
      <c r="CZ258" s="123"/>
      <c r="DA258" s="123"/>
      <c r="DB258" s="123"/>
      <c r="DC258" s="123"/>
      <c r="DD258" s="123"/>
      <c r="DE258" s="123"/>
      <c r="DF258" s="124"/>
      <c r="DG258" s="161">
        <f>SUM(CN258:DF258)</f>
        <v>0</v>
      </c>
      <c r="DH258" s="126"/>
      <c r="DI258" s="4285"/>
      <c r="DJ258" s="176"/>
      <c r="DK258" s="128"/>
      <c r="DL258" s="129"/>
      <c r="DM258" s="130"/>
      <c r="DN258" s="131"/>
      <c r="DO258" s="132"/>
      <c r="DP258" s="133"/>
      <c r="DQ258" s="134"/>
      <c r="DR258" s="135"/>
      <c r="DS258" s="136">
        <f>SUM(DG258:DR258)</f>
        <v>0</v>
      </c>
      <c r="DT258" s="137"/>
      <c r="DU258" s="128"/>
      <c r="DV258" s="865"/>
      <c r="DW258" s="117"/>
      <c r="DX258" s="118"/>
      <c r="DY258" s="118"/>
      <c r="DZ258" s="119"/>
      <c r="EA258" s="119"/>
      <c r="EB258" s="119"/>
      <c r="EC258" s="120"/>
      <c r="ED258" s="121"/>
      <c r="EE258" s="122"/>
      <c r="EF258" s="122"/>
      <c r="EG258" s="123"/>
      <c r="EH258" s="123"/>
      <c r="EI258" s="123"/>
      <c r="EJ258" s="123"/>
      <c r="EK258" s="123"/>
      <c r="EL258" s="123"/>
      <c r="EM258" s="123"/>
      <c r="EN258" s="123"/>
      <c r="EO258" s="124"/>
      <c r="EP258" s="161">
        <f>SUM(DW258:EO258)</f>
        <v>0</v>
      </c>
      <c r="EQ258" s="126"/>
      <c r="ER258" s="856"/>
      <c r="ES258" s="176"/>
      <c r="ET258" s="128"/>
      <c r="EU258" s="129"/>
      <c r="EV258" s="130"/>
      <c r="EW258" s="131"/>
      <c r="EX258" s="132"/>
      <c r="EY258" s="133"/>
      <c r="EZ258" s="134"/>
      <c r="FA258" s="135"/>
      <c r="FB258" s="136">
        <f t="shared" si="4519"/>
        <v>0</v>
      </c>
      <c r="FC258" s="137"/>
      <c r="FD258" s="128"/>
      <c r="FE258" s="865"/>
      <c r="FF258" s="2207">
        <f>الاعدادات!$D$9</f>
        <v>2025</v>
      </c>
      <c r="FG258" s="163">
        <f t="shared" si="4520"/>
        <v>0</v>
      </c>
      <c r="FH258" s="164">
        <f t="shared" si="4521"/>
        <v>0</v>
      </c>
      <c r="FI258" s="164">
        <f>CA250+CB250+CC250+CD250+CE250+BZ250</f>
        <v>0</v>
      </c>
      <c r="FJ258" s="165">
        <f>CF250+CG250+CH250+CI250</f>
        <v>0</v>
      </c>
      <c r="FK258" s="166">
        <f t="shared" si="4522"/>
        <v>0</v>
      </c>
      <c r="FL258" s="164">
        <f t="shared" si="4523"/>
        <v>0</v>
      </c>
      <c r="FM258" s="164">
        <f>DJ250+DK250+DL250+DM250+DN250+DI250</f>
        <v>0</v>
      </c>
      <c r="FN258" s="165">
        <f>DO250+DP250+DQ250+DR250</f>
        <v>0</v>
      </c>
      <c r="FO258" s="166">
        <f t="shared" si="4524"/>
        <v>0</v>
      </c>
      <c r="FP258" s="164">
        <f t="shared" si="4525"/>
        <v>0</v>
      </c>
      <c r="FQ258" s="164">
        <f>CA257+CB257+CC257+CD257+CE257+BZ257</f>
        <v>0</v>
      </c>
      <c r="FR258" s="165">
        <f>CF257+CG257+CH257+CI257</f>
        <v>0</v>
      </c>
      <c r="FS258" s="166">
        <f t="shared" si="4526"/>
        <v>0</v>
      </c>
      <c r="FT258" s="164">
        <f t="shared" si="4527"/>
        <v>0</v>
      </c>
      <c r="FU258" s="164">
        <f>DI257+DJ257+DK257+DL257+DM257+DN257</f>
        <v>0</v>
      </c>
      <c r="FV258" s="167">
        <f>DO257+DP257+DQ257+DR257</f>
        <v>0</v>
      </c>
      <c r="FW258" s="166">
        <f t="shared" si="4528"/>
        <v>0</v>
      </c>
      <c r="FX258" s="164">
        <f t="shared" si="4529"/>
        <v>0</v>
      </c>
      <c r="FY258" s="164">
        <f>ES250+ET250+EU250+EV250+EW250+ER250</f>
        <v>0</v>
      </c>
      <c r="FZ258" s="167">
        <f>EX250+EY250+EZ250+FA250</f>
        <v>0</v>
      </c>
      <c r="GA258" s="166">
        <f t="shared" si="4530"/>
        <v>0</v>
      </c>
      <c r="GB258" s="164">
        <f t="shared" si="4531"/>
        <v>0</v>
      </c>
      <c r="GC258" s="164">
        <f>ES257+ET257+EU257+EV257+EW257+ER257</f>
        <v>0</v>
      </c>
      <c r="GD258" s="167">
        <f>EX257+EY257+EZ257+FA257</f>
        <v>0</v>
      </c>
      <c r="GE258" s="837" t="s">
        <v>184</v>
      </c>
      <c r="GF258" s="169">
        <f>FO260</f>
        <v>0</v>
      </c>
      <c r="GG258" s="170">
        <f>FP260</f>
        <v>0</v>
      </c>
      <c r="GH258" s="170">
        <f>FQ260</f>
        <v>0</v>
      </c>
      <c r="GI258" s="171">
        <f>FR260</f>
        <v>0</v>
      </c>
    </row>
    <row r="259" spans="1:191" ht="36.75" customHeight="1" thickBot="1">
      <c r="A259" s="172"/>
      <c r="B259" s="172"/>
      <c r="C259" s="172"/>
      <c r="D259" s="172"/>
      <c r="E259" s="172"/>
      <c r="F259" s="172"/>
      <c r="G259" s="172"/>
      <c r="H259" s="172"/>
      <c r="I259" s="172"/>
      <c r="J259" s="172"/>
      <c r="K259" s="172"/>
      <c r="L259" s="172"/>
      <c r="M259" s="172"/>
      <c r="N259" s="172"/>
      <c r="O259" s="172"/>
      <c r="P259" s="172"/>
      <c r="Q259" s="172"/>
      <c r="R259" s="172"/>
      <c r="S259" s="172"/>
      <c r="T259" s="172"/>
      <c r="U259" s="172"/>
      <c r="V259" s="172"/>
      <c r="W259" s="172"/>
      <c r="X259" s="172"/>
      <c r="Y259" s="172"/>
      <c r="Z259" s="172"/>
      <c r="AA259" s="172"/>
      <c r="AB259" s="172"/>
      <c r="AC259" s="172"/>
      <c r="AD259" s="172"/>
      <c r="AE259" s="172"/>
      <c r="AF259" s="172"/>
      <c r="AG259" s="172"/>
      <c r="AH259" s="172"/>
      <c r="AI259" s="172"/>
      <c r="AJ259" s="172"/>
      <c r="AK259" s="172"/>
      <c r="AL259" s="172"/>
      <c r="AM259" s="172"/>
      <c r="AN259" s="172"/>
      <c r="AO259" s="172"/>
      <c r="AP259" s="172"/>
      <c r="AQ259" s="172"/>
      <c r="AR259" s="172"/>
      <c r="AS259" s="172"/>
      <c r="AT259" s="172"/>
      <c r="AU259" s="172"/>
      <c r="AV259" s="172"/>
      <c r="AW259" s="172"/>
      <c r="AX259" s="172"/>
      <c r="AY259" s="172"/>
      <c r="AZ259" s="172"/>
      <c r="BA259" s="172"/>
      <c r="BB259" s="172"/>
      <c r="BC259" s="172"/>
      <c r="BD259" s="177" t="s">
        <v>181</v>
      </c>
      <c r="BE259" s="843">
        <f t="shared" ref="BE259" si="4532">SUM(BE254:BE258)</f>
        <v>0</v>
      </c>
      <c r="BF259" s="844">
        <f t="shared" ref="BF259" si="4533">SUM(BF254:BF258)</f>
        <v>0</v>
      </c>
      <c r="BG259" s="844">
        <f t="shared" ref="BG259" si="4534">SUM(BG254:BG258)</f>
        <v>0</v>
      </c>
      <c r="BH259" s="844">
        <f t="shared" ref="BH259" si="4535">SUM(BH254:BH258)</f>
        <v>0</v>
      </c>
      <c r="BI259" s="844">
        <f t="shared" ref="BI259" si="4536">SUM(BI254:BI258)</f>
        <v>0</v>
      </c>
      <c r="BJ259" s="844">
        <f t="shared" ref="BJ259" si="4537">SUM(BJ254:BJ258)</f>
        <v>0</v>
      </c>
      <c r="BK259" s="844">
        <f t="shared" ref="BK259" si="4538">SUM(BK254:BK258)</f>
        <v>0</v>
      </c>
      <c r="BL259" s="844">
        <f t="shared" ref="BL259" si="4539">SUM(BL254:BL258)</f>
        <v>0</v>
      </c>
      <c r="BM259" s="844">
        <f t="shared" ref="BM259" si="4540">SUM(BM254:BM258)</f>
        <v>0</v>
      </c>
      <c r="BN259" s="844">
        <f t="shared" ref="BN259" si="4541">SUM(BN254:BN258)</f>
        <v>0</v>
      </c>
      <c r="BO259" s="844">
        <f t="shared" ref="BO259" si="4542">SUM(BO254:BO258)</f>
        <v>0</v>
      </c>
      <c r="BP259" s="844">
        <f t="shared" ref="BP259" si="4543">SUM(BP254:BP258)</f>
        <v>0</v>
      </c>
      <c r="BQ259" s="844">
        <f t="shared" ref="BQ259" si="4544">SUM(BQ254:BQ258)</f>
        <v>0</v>
      </c>
      <c r="BR259" s="844">
        <f t="shared" ref="BR259" si="4545">SUM(BR254:BR258)</f>
        <v>0</v>
      </c>
      <c r="BS259" s="844">
        <f t="shared" ref="BS259" si="4546">SUM(BS254:BS258)</f>
        <v>0</v>
      </c>
      <c r="BT259" s="844">
        <f t="shared" ref="BT259" si="4547">SUM(BT254:BT258)</f>
        <v>0</v>
      </c>
      <c r="BU259" s="844">
        <f t="shared" ref="BU259" si="4548">SUM(BU254:BU258)</f>
        <v>0</v>
      </c>
      <c r="BV259" s="844">
        <f t="shared" ref="BV259" si="4549">SUM(BV254:BV258)</f>
        <v>0</v>
      </c>
      <c r="BW259" s="844">
        <f t="shared" ref="BW259" si="4550">SUM(BW254:BW258)</f>
        <v>0</v>
      </c>
      <c r="BX259" s="845">
        <f t="shared" ref="BX259" si="4551">BW259+BV259+BO259+BN259+BM259+BL259+BK259+BJ259+BI259+BH259+BG259+BF259+BE259</f>
        <v>0</v>
      </c>
      <c r="BY259" s="844">
        <f t="shared" ref="BY259" si="4552">SUM(BY254:BY258)</f>
        <v>0</v>
      </c>
      <c r="BZ259" s="844">
        <f t="shared" ref="BZ259" si="4553">SUM(BZ254:BZ258)</f>
        <v>0</v>
      </c>
      <c r="CA259" s="844">
        <f t="shared" ref="CA259" si="4554">SUM(CA254:CA258)</f>
        <v>0</v>
      </c>
      <c r="CB259" s="844">
        <f t="shared" ref="CB259" si="4555">SUM(CB254:CB258)</f>
        <v>0</v>
      </c>
      <c r="CC259" s="844">
        <f t="shared" ref="CC259" si="4556">SUM(CC254:CC258)</f>
        <v>0</v>
      </c>
      <c r="CD259" s="844">
        <f t="shared" ref="CD259" si="4557">SUM(CD254:CD258)</f>
        <v>0</v>
      </c>
      <c r="CE259" s="844">
        <f t="shared" ref="CE259" si="4558">SUM(CE254:CE258)</f>
        <v>0</v>
      </c>
      <c r="CF259" s="844">
        <f t="shared" ref="CF259" si="4559">SUM(CF254:CF258)</f>
        <v>0</v>
      </c>
      <c r="CG259" s="844">
        <f t="shared" ref="CG259" si="4560">SUM(CG254:CG258)</f>
        <v>0</v>
      </c>
      <c r="CH259" s="2208">
        <f t="shared" ref="CH259" si="4561">SUM(CH254:CH258)</f>
        <v>0</v>
      </c>
      <c r="CI259" s="844">
        <f t="shared" ref="CI259" si="4562">SUM(CI254:CI258)</f>
        <v>0</v>
      </c>
      <c r="CJ259" s="844">
        <f t="shared" ref="CJ259" si="4563">SUM(CJ254:CJ258)</f>
        <v>0</v>
      </c>
      <c r="CK259" s="844">
        <f t="shared" ref="CK259" si="4564">SUM(CK254:CK258)</f>
        <v>0</v>
      </c>
      <c r="CL259" s="844">
        <f t="shared" ref="CL259" si="4565">SUM(CL254:CL258)</f>
        <v>0</v>
      </c>
      <c r="CM259" s="2209">
        <f t="shared" ref="CM259" si="4566">SUM(CM254:CM258)</f>
        <v>0</v>
      </c>
      <c r="CN259" s="843">
        <f t="shared" ref="CN259" si="4567">SUM(CN254:CN258)</f>
        <v>0</v>
      </c>
      <c r="CO259" s="844">
        <f t="shared" ref="CO259" si="4568">SUM(CO254:CO258)</f>
        <v>0</v>
      </c>
      <c r="CP259" s="844">
        <f t="shared" ref="CP259" si="4569">SUM(CP254:CP258)</f>
        <v>0</v>
      </c>
      <c r="CQ259" s="844">
        <f t="shared" ref="CQ259" si="4570">SUM(CQ254:CQ258)</f>
        <v>0</v>
      </c>
      <c r="CR259" s="844">
        <f t="shared" ref="CR259" si="4571">SUM(CR254:CR258)</f>
        <v>0</v>
      </c>
      <c r="CS259" s="844">
        <f t="shared" ref="CS259" si="4572">SUM(CS254:CS258)</f>
        <v>0</v>
      </c>
      <c r="CT259" s="844">
        <f t="shared" ref="CT259" si="4573">SUM(CT254:CT258)</f>
        <v>0</v>
      </c>
      <c r="CU259" s="844">
        <f t="shared" ref="CU259" si="4574">SUM(CU254:CU258)</f>
        <v>0</v>
      </c>
      <c r="CV259" s="844">
        <f t="shared" ref="CV259" si="4575">SUM(CV254:CV258)</f>
        <v>0</v>
      </c>
      <c r="CW259" s="844">
        <f t="shared" ref="CW259" si="4576">SUM(CW254:CW258)</f>
        <v>0</v>
      </c>
      <c r="CX259" s="844">
        <f t="shared" ref="CX259" si="4577">SUM(CX254:CX258)</f>
        <v>0</v>
      </c>
      <c r="CY259" s="844">
        <f t="shared" ref="CY259" si="4578">SUM(CY254:CY258)</f>
        <v>0</v>
      </c>
      <c r="CZ259" s="844">
        <f t="shared" ref="CZ259" si="4579">SUM(CZ254:CZ258)</f>
        <v>0</v>
      </c>
      <c r="DA259" s="844">
        <f t="shared" ref="DA259" si="4580">SUM(DA254:DA258)</f>
        <v>0</v>
      </c>
      <c r="DB259" s="844">
        <f t="shared" ref="DB259" si="4581">SUM(DB254:DB258)</f>
        <v>0</v>
      </c>
      <c r="DC259" s="844">
        <f t="shared" ref="DC259" si="4582">SUM(DC254:DC258)</f>
        <v>0</v>
      </c>
      <c r="DD259" s="844">
        <f t="shared" ref="DD259" si="4583">SUM(DD254:DD258)</f>
        <v>0</v>
      </c>
      <c r="DE259" s="844">
        <f t="shared" ref="DE259" si="4584">SUM(DE254:DE258)</f>
        <v>0</v>
      </c>
      <c r="DF259" s="844">
        <f t="shared" ref="DF259" si="4585">SUM(DF254:DF258)</f>
        <v>0</v>
      </c>
      <c r="DG259" s="845">
        <f t="shared" ref="DG259" si="4586">DF259+DE259+CX259+CW259+CV259+CU259+CT259+CS259+CR259+CQ259+CP259+CO259+CN259</f>
        <v>0</v>
      </c>
      <c r="DH259" s="844">
        <f t="shared" ref="DH259" si="4587">SUM(DH254:DH258)</f>
        <v>0</v>
      </c>
      <c r="DI259" s="844">
        <f t="shared" ref="DI259" si="4588">SUM(DI254:DI258)</f>
        <v>0</v>
      </c>
      <c r="DJ259" s="844">
        <f t="shared" ref="DJ259" si="4589">SUM(DJ254:DJ258)</f>
        <v>0</v>
      </c>
      <c r="DK259" s="844">
        <f t="shared" ref="DK259" si="4590">SUM(DK254:DK258)</f>
        <v>0</v>
      </c>
      <c r="DL259" s="844">
        <f t="shared" ref="DL259" si="4591">SUM(DL254:DL258)</f>
        <v>0</v>
      </c>
      <c r="DM259" s="844">
        <f t="shared" ref="DM259" si="4592">SUM(DM254:DM258)</f>
        <v>0</v>
      </c>
      <c r="DN259" s="844">
        <f t="shared" ref="DN259" si="4593">SUM(DN254:DN258)</f>
        <v>0</v>
      </c>
      <c r="DO259" s="844">
        <f t="shared" ref="DO259" si="4594">SUM(DO254:DO258)</f>
        <v>0</v>
      </c>
      <c r="DP259" s="844">
        <f t="shared" ref="DP259" si="4595">SUM(DP254:DP258)</f>
        <v>0</v>
      </c>
      <c r="DQ259" s="2208">
        <f t="shared" ref="DQ259" si="4596">SUM(DQ254:DQ258)</f>
        <v>0</v>
      </c>
      <c r="DR259" s="844">
        <f t="shared" ref="DR259" si="4597">SUM(DR254:DR258)</f>
        <v>0</v>
      </c>
      <c r="DS259" s="844">
        <f t="shared" ref="DS259" si="4598">SUM(DS254:DS258)</f>
        <v>0</v>
      </c>
      <c r="DT259" s="844">
        <f t="shared" ref="DT259" si="4599">SUM(DT254:DT258)</f>
        <v>0</v>
      </c>
      <c r="DU259" s="844">
        <f t="shared" ref="DU259" si="4600">SUM(DU254:DU258)</f>
        <v>0</v>
      </c>
      <c r="DV259" s="2210">
        <f t="shared" ref="DV259" si="4601">SUM(DV254:DV258)</f>
        <v>0</v>
      </c>
      <c r="DW259" s="843">
        <f t="shared" ref="DW259" si="4602">SUM(DW254:DW258)</f>
        <v>0</v>
      </c>
      <c r="DX259" s="844">
        <f t="shared" ref="DX259" si="4603">SUM(DX254:DX258)</f>
        <v>0</v>
      </c>
      <c r="DY259" s="844">
        <f t="shared" ref="DY259" si="4604">SUM(DY254:DY258)</f>
        <v>0</v>
      </c>
      <c r="DZ259" s="844">
        <f t="shared" ref="DZ259" si="4605">SUM(DZ254:DZ258)</f>
        <v>0</v>
      </c>
      <c r="EA259" s="844">
        <f t="shared" ref="EA259" si="4606">SUM(EA254:EA258)</f>
        <v>0</v>
      </c>
      <c r="EB259" s="844">
        <f t="shared" ref="EB259" si="4607">SUM(EB254:EB258)</f>
        <v>0</v>
      </c>
      <c r="EC259" s="844">
        <f t="shared" ref="EC259" si="4608">SUM(EC254:EC258)</f>
        <v>0</v>
      </c>
      <c r="ED259" s="844">
        <f t="shared" ref="ED259" si="4609">SUM(ED254:ED258)</f>
        <v>0</v>
      </c>
      <c r="EE259" s="844">
        <f t="shared" ref="EE259" si="4610">SUM(EE254:EE258)</f>
        <v>0</v>
      </c>
      <c r="EF259" s="844">
        <f t="shared" ref="EF259" si="4611">SUM(EF254:EF258)</f>
        <v>0</v>
      </c>
      <c r="EG259" s="844">
        <f t="shared" ref="EG259" si="4612">SUM(EG254:EG258)</f>
        <v>0</v>
      </c>
      <c r="EH259" s="844">
        <f t="shared" ref="EH259" si="4613">SUM(EH254:EH258)</f>
        <v>0</v>
      </c>
      <c r="EI259" s="844">
        <f t="shared" ref="EI259" si="4614">SUM(EI254:EI258)</f>
        <v>0</v>
      </c>
      <c r="EJ259" s="844">
        <f t="shared" ref="EJ259" si="4615">SUM(EJ254:EJ258)</f>
        <v>0</v>
      </c>
      <c r="EK259" s="844">
        <f t="shared" ref="EK259" si="4616">SUM(EK254:EK258)</f>
        <v>0</v>
      </c>
      <c r="EL259" s="844">
        <f t="shared" ref="EL259" si="4617">SUM(EL254:EL258)</f>
        <v>0</v>
      </c>
      <c r="EM259" s="844">
        <f t="shared" ref="EM259" si="4618">SUM(EM254:EM258)</f>
        <v>0</v>
      </c>
      <c r="EN259" s="844">
        <f t="shared" ref="EN259" si="4619">SUM(EN254:EN258)</f>
        <v>0</v>
      </c>
      <c r="EO259" s="844">
        <f t="shared" ref="EO259" si="4620">SUM(EO254:EO258)</f>
        <v>0</v>
      </c>
      <c r="EP259" s="845">
        <f t="shared" ref="EP259" si="4621">EO259+EN259+EG259+EF259+EE259+ED259+EC259+EB259+EA259+DZ259+DY259+DX259+DW259</f>
        <v>0</v>
      </c>
      <c r="EQ259" s="844">
        <f>SUM(EQ254:EQ258)</f>
        <v>0</v>
      </c>
      <c r="ER259" s="844"/>
      <c r="ES259" s="844">
        <f t="shared" ref="ES259" si="4622">SUM(ES254:ES258)</f>
        <v>0</v>
      </c>
      <c r="ET259" s="844">
        <f t="shared" ref="ET259" si="4623">SUM(ET254:ET258)</f>
        <v>0</v>
      </c>
      <c r="EU259" s="844">
        <f t="shared" ref="EU259" si="4624">SUM(EU254:EU258)</f>
        <v>0</v>
      </c>
      <c r="EV259" s="844">
        <f t="shared" ref="EV259" si="4625">SUM(EV254:EV258)</f>
        <v>0</v>
      </c>
      <c r="EW259" s="844">
        <f t="shared" ref="EW259" si="4626">SUM(EW254:EW258)</f>
        <v>0</v>
      </c>
      <c r="EX259" s="844">
        <f t="shared" ref="EX259" si="4627">SUM(EX254:EX258)</f>
        <v>0</v>
      </c>
      <c r="EY259" s="844">
        <f t="shared" ref="EY259" si="4628">SUM(EY254:EY258)</f>
        <v>0</v>
      </c>
      <c r="EZ259" s="2208">
        <f t="shared" ref="EZ259" si="4629">SUM(EZ254:EZ258)</f>
        <v>0</v>
      </c>
      <c r="FA259" s="844">
        <f t="shared" ref="FA259" si="4630">SUM(FA254:FA258)</f>
        <v>0</v>
      </c>
      <c r="FB259" s="844">
        <f t="shared" ref="FB259" si="4631">SUM(FB254:FB258)</f>
        <v>0</v>
      </c>
      <c r="FC259" s="844">
        <f t="shared" ref="FC259" si="4632">SUM(FC254:FC258)</f>
        <v>0</v>
      </c>
      <c r="FD259" s="844">
        <f t="shared" ref="FD259" si="4633">SUM(FD254:FD258)</f>
        <v>0</v>
      </c>
      <c r="FE259" s="2210">
        <f t="shared" ref="FE259" si="4634">SUM(FE254:FE258)</f>
        <v>0</v>
      </c>
      <c r="FF259" s="2211">
        <f>الاعدادات!$D$10</f>
        <v>2026</v>
      </c>
      <c r="FG259" s="2194">
        <f t="shared" si="4520"/>
        <v>0</v>
      </c>
      <c r="FH259" s="2195">
        <f t="shared" si="4521"/>
        <v>0</v>
      </c>
      <c r="FI259" s="2195">
        <f>CA251+CB251+CC251+CD251+CE251+BZ251</f>
        <v>0</v>
      </c>
      <c r="FJ259" s="2196">
        <f>CF251+CG251+CH251+CI251</f>
        <v>0</v>
      </c>
      <c r="FK259" s="2197">
        <f t="shared" si="4522"/>
        <v>0</v>
      </c>
      <c r="FL259" s="2195">
        <f t="shared" si="4523"/>
        <v>0</v>
      </c>
      <c r="FM259" s="2195">
        <f>DJ251+DK251+DL251+DM251+DN251+DI251</f>
        <v>0</v>
      </c>
      <c r="FN259" s="2196">
        <f>DO251+DP251+DQ251+DR251</f>
        <v>0</v>
      </c>
      <c r="FO259" s="2197">
        <f t="shared" si="4524"/>
        <v>0</v>
      </c>
      <c r="FP259" s="2195">
        <f t="shared" si="4525"/>
        <v>0</v>
      </c>
      <c r="FQ259" s="2195">
        <f>CA258+CB258+CC258+CD258+CE258+BZ258</f>
        <v>0</v>
      </c>
      <c r="FR259" s="2196">
        <f>CF258+CG258+CH258+CI258</f>
        <v>0</v>
      </c>
      <c r="FS259" s="2197">
        <f t="shared" si="4526"/>
        <v>0</v>
      </c>
      <c r="FT259" s="2195">
        <f t="shared" si="4527"/>
        <v>0</v>
      </c>
      <c r="FU259" s="2195">
        <f>DI258+DJ258+DK258+DL258+DM258+DN258</f>
        <v>0</v>
      </c>
      <c r="FV259" s="2198">
        <f>DO258+DP258+DQ258+DR258</f>
        <v>0</v>
      </c>
      <c r="FW259" s="2197">
        <f t="shared" si="4528"/>
        <v>0</v>
      </c>
      <c r="FX259" s="2195">
        <f t="shared" si="4529"/>
        <v>0</v>
      </c>
      <c r="FY259" s="2195">
        <f>ES251+ET251+EU251+EV251+EW251+ER251</f>
        <v>0</v>
      </c>
      <c r="FZ259" s="2198">
        <f>EX251+EY251+EZ251+FA251</f>
        <v>0</v>
      </c>
      <c r="GA259" s="2197">
        <f t="shared" si="4530"/>
        <v>0</v>
      </c>
      <c r="GB259" s="2195">
        <f t="shared" si="4531"/>
        <v>0</v>
      </c>
      <c r="GC259" s="2195">
        <f>ES258+ET258+EU258+EV258+EW258+ER258</f>
        <v>0</v>
      </c>
      <c r="GD259" s="2198">
        <f>EX258+EY258+EZ258+FA258</f>
        <v>0</v>
      </c>
      <c r="GE259" s="2123" t="s">
        <v>185</v>
      </c>
      <c r="GF259" s="2204">
        <f>FS260</f>
        <v>0</v>
      </c>
      <c r="GG259" s="2205">
        <f>FT260</f>
        <v>0</v>
      </c>
      <c r="GH259" s="2205">
        <f>FU260</f>
        <v>0</v>
      </c>
      <c r="GI259" s="2206">
        <f>FV260</f>
        <v>0</v>
      </c>
    </row>
    <row r="260" spans="1:191" ht="36.75" customHeight="1">
      <c r="A260" s="2121"/>
      <c r="B260" s="2121"/>
      <c r="C260" s="2121"/>
      <c r="D260" s="2121"/>
      <c r="E260" s="2121"/>
      <c r="F260" s="2121"/>
      <c r="G260" s="2121"/>
      <c r="H260" s="2121"/>
      <c r="I260" s="2121"/>
      <c r="J260" s="2121"/>
      <c r="K260" s="2121"/>
      <c r="L260" s="2121"/>
      <c r="M260" s="2121"/>
      <c r="N260" s="2121"/>
      <c r="O260" s="2121"/>
      <c r="P260" s="2121"/>
      <c r="Q260" s="2121"/>
      <c r="R260" s="2121"/>
      <c r="S260" s="2121"/>
      <c r="T260" s="2121"/>
      <c r="U260" s="2121"/>
      <c r="V260" s="2121"/>
      <c r="W260" s="2121"/>
      <c r="X260" s="2121"/>
      <c r="Y260" s="2121"/>
      <c r="Z260" s="2121"/>
      <c r="AA260" s="2121"/>
      <c r="AB260" s="2121"/>
      <c r="AC260" s="2121"/>
      <c r="AD260" s="2121"/>
      <c r="AE260" s="2121"/>
      <c r="AF260" s="2121"/>
      <c r="AG260" s="2121"/>
      <c r="AH260" s="2121"/>
      <c r="AI260" s="2121"/>
      <c r="AJ260" s="2121"/>
      <c r="AK260" s="2121"/>
      <c r="AL260" s="2121"/>
      <c r="AM260" s="2121"/>
      <c r="AN260" s="2121"/>
      <c r="AO260" s="2121"/>
      <c r="AP260" s="2121"/>
      <c r="AQ260" s="2121"/>
      <c r="AR260" s="2121"/>
      <c r="AS260" s="2121"/>
      <c r="AT260" s="2121"/>
      <c r="AU260" s="2121"/>
      <c r="AV260" s="2121"/>
      <c r="AW260" s="2121"/>
      <c r="AX260" s="2121"/>
      <c r="AY260" s="2121"/>
      <c r="AZ260" s="2121"/>
      <c r="BA260" s="2121"/>
      <c r="BB260" s="2121"/>
      <c r="BC260" s="2121"/>
      <c r="BD260" s="2122"/>
      <c r="BE260" s="2122"/>
      <c r="BF260" s="2122"/>
      <c r="BG260" s="2122"/>
      <c r="BH260" s="2122"/>
      <c r="BI260" s="2122"/>
      <c r="BJ260" s="2122"/>
      <c r="BK260" s="2122"/>
      <c r="BL260" s="2122"/>
      <c r="BM260" s="2122"/>
      <c r="BN260" s="2122"/>
      <c r="BO260" s="2122"/>
      <c r="BP260" s="2122"/>
      <c r="BQ260" s="2122"/>
      <c r="BR260" s="2122"/>
      <c r="BS260" s="2122"/>
      <c r="BT260" s="2122"/>
      <c r="BU260" s="2122"/>
      <c r="BV260" s="2122"/>
      <c r="BW260" s="2122"/>
      <c r="BX260" s="2122"/>
      <c r="BY260" s="2122"/>
      <c r="BZ260" s="2122"/>
      <c r="CA260" s="2122"/>
      <c r="CB260" s="2122"/>
      <c r="CC260" s="2122"/>
      <c r="CD260" s="2122"/>
      <c r="CE260" s="2122"/>
      <c r="CF260" s="2122"/>
      <c r="CG260" s="2122"/>
      <c r="CH260" s="2122"/>
      <c r="CI260" s="2122"/>
      <c r="CJ260" s="2122"/>
      <c r="CK260" s="2122"/>
      <c r="CL260" s="2122"/>
      <c r="CM260" s="2122"/>
      <c r="CN260" s="2122"/>
      <c r="CO260" s="2122"/>
      <c r="CP260" s="2122"/>
      <c r="CQ260" s="2122"/>
      <c r="CR260" s="2122"/>
      <c r="CS260" s="2122"/>
      <c r="CT260" s="2122"/>
      <c r="CU260" s="2122"/>
      <c r="CV260" s="2122"/>
      <c r="CW260" s="2122"/>
      <c r="CX260" s="2122"/>
      <c r="CY260" s="2122"/>
      <c r="CZ260" s="2122"/>
      <c r="DA260" s="2122"/>
      <c r="DB260" s="2122"/>
      <c r="DC260" s="2122"/>
      <c r="DD260" s="2122"/>
      <c r="DE260" s="2122"/>
      <c r="DF260" s="2122"/>
      <c r="DG260" s="2122"/>
      <c r="DH260" s="2122"/>
      <c r="DI260" s="2122"/>
      <c r="DJ260" s="2122"/>
      <c r="DK260" s="2122"/>
      <c r="DL260" s="2122"/>
      <c r="DM260" s="2122"/>
      <c r="DN260" s="2122"/>
      <c r="DO260" s="2122"/>
      <c r="DP260" s="2122"/>
      <c r="DQ260" s="2122"/>
      <c r="DR260" s="2122"/>
      <c r="DS260" s="2122"/>
      <c r="DT260" s="2122"/>
      <c r="DU260" s="2122"/>
      <c r="DV260" s="2122"/>
      <c r="DW260" s="2122"/>
      <c r="DX260" s="2122"/>
      <c r="DY260" s="2122"/>
      <c r="DZ260" s="2122"/>
      <c r="EA260" s="2122"/>
      <c r="EB260" s="2122"/>
      <c r="EC260" s="2122"/>
      <c r="ED260" s="2122"/>
      <c r="EE260" s="2122"/>
      <c r="EF260" s="2122"/>
      <c r="EG260" s="2122"/>
      <c r="EH260" s="2122"/>
      <c r="EI260" s="2122"/>
      <c r="EJ260" s="2122"/>
      <c r="EK260" s="2122"/>
      <c r="EL260" s="2122"/>
      <c r="EM260" s="2122"/>
      <c r="EN260" s="2122"/>
      <c r="EO260" s="2122"/>
      <c r="EP260" s="2122"/>
      <c r="EQ260" s="2122"/>
      <c r="ER260" s="2122"/>
      <c r="ES260" s="2122"/>
      <c r="ET260" s="2122"/>
      <c r="EU260" s="2122"/>
      <c r="EV260" s="2122"/>
      <c r="EW260" s="2122"/>
      <c r="EX260" s="2122"/>
      <c r="EY260" s="2122"/>
      <c r="EZ260" s="2122"/>
      <c r="FA260" s="2122"/>
      <c r="FB260" s="2122"/>
      <c r="FC260" s="2122"/>
      <c r="FD260" s="2122"/>
      <c r="FE260" s="2122"/>
      <c r="FF260" s="2142" t="s">
        <v>106</v>
      </c>
      <c r="FG260" s="2199">
        <f t="shared" ref="FG260" si="4635">SUM(FG255:FG259)</f>
        <v>0</v>
      </c>
      <c r="FH260" s="2200">
        <f t="shared" ref="FH260" si="4636">SUM(FH255:FH259)</f>
        <v>0</v>
      </c>
      <c r="FI260" s="2200">
        <f t="shared" ref="FI260" si="4637">SUM(FI255:FI259)</f>
        <v>0</v>
      </c>
      <c r="FJ260" s="2201">
        <f t="shared" ref="FJ260" si="4638">SUM(FJ255:FJ259)</f>
        <v>0</v>
      </c>
      <c r="FK260" s="2199">
        <f t="shared" ref="FK260" si="4639">SUM(FK255:FK259)</f>
        <v>0</v>
      </c>
      <c r="FL260" s="2200">
        <f t="shared" ref="FL260" si="4640">SUM(FL255:FL259)</f>
        <v>0</v>
      </c>
      <c r="FM260" s="2200">
        <f t="shared" ref="FM260" si="4641">SUM(FM255:FM259)</f>
        <v>0</v>
      </c>
      <c r="FN260" s="2202">
        <f t="shared" ref="FN260" si="4642">SUM(FN255:FN259)</f>
        <v>0</v>
      </c>
      <c r="FO260" s="2199">
        <f t="shared" ref="FO260" si="4643">SUM(FO255:FO259)</f>
        <v>0</v>
      </c>
      <c r="FP260" s="2200">
        <f t="shared" ref="FP260" si="4644">SUM(FP255:FP259)</f>
        <v>0</v>
      </c>
      <c r="FQ260" s="2200">
        <f t="shared" ref="FQ260" si="4645">SUM(FQ255:FQ259)</f>
        <v>0</v>
      </c>
      <c r="FR260" s="2202">
        <f t="shared" ref="FR260" si="4646">SUM(FR255:FR259)</f>
        <v>0</v>
      </c>
      <c r="FS260" s="2199">
        <f t="shared" ref="FS260" si="4647">SUM(FS255:FS259)</f>
        <v>0</v>
      </c>
      <c r="FT260" s="2200">
        <f t="shared" ref="FT260" si="4648">SUM(FT255:FT259)</f>
        <v>0</v>
      </c>
      <c r="FU260" s="2203">
        <f t="shared" ref="FU260" si="4649">SUM(FU255:FU259)</f>
        <v>0</v>
      </c>
      <c r="FV260" s="2202">
        <f t="shared" ref="FV260" si="4650">SUM(FV255:FV259)</f>
        <v>0</v>
      </c>
      <c r="FW260" s="2199">
        <f t="shared" ref="FW260" si="4651">SUM(FW255:FW259)</f>
        <v>0</v>
      </c>
      <c r="FX260" s="2200">
        <f t="shared" ref="FX260" si="4652">SUM(FX255:FX259)</f>
        <v>0</v>
      </c>
      <c r="FY260" s="2200">
        <f t="shared" ref="FY260" si="4653">SUM(FY255:FY259)</f>
        <v>0</v>
      </c>
      <c r="FZ260" s="2202">
        <f t="shared" ref="FZ260" si="4654">SUM(FZ255:FZ259)</f>
        <v>0</v>
      </c>
      <c r="GA260" s="2199">
        <f t="shared" ref="GA260" si="4655">SUM(GA255:GA259)</f>
        <v>0</v>
      </c>
      <c r="GB260" s="2200">
        <f t="shared" ref="GB260" si="4656">SUM(GB255:GB259)</f>
        <v>0</v>
      </c>
      <c r="GC260" s="2200">
        <f t="shared" ref="GC260" si="4657">SUM(GC255:GC259)</f>
        <v>0</v>
      </c>
      <c r="GD260" s="2202">
        <f t="shared" ref="GD260" si="4658">SUM(GD255:GD259)</f>
        <v>0</v>
      </c>
      <c r="GE260" s="2143"/>
      <c r="GF260" s="2199">
        <f>SUM(GF255:GF259)</f>
        <v>0</v>
      </c>
      <c r="GG260" s="2200">
        <f>SUM(GG255:GG259)</f>
        <v>0</v>
      </c>
      <c r="GH260" s="2200">
        <f>SUM(GH255:GH259)</f>
        <v>0</v>
      </c>
      <c r="GI260" s="2202">
        <f>SUM(GI255:GI259)</f>
        <v>0</v>
      </c>
    </row>
    <row r="261" spans="1:191" ht="36.75" customHeight="1" thickBot="1">
      <c r="A261" s="2096"/>
      <c r="B261" s="2095"/>
      <c r="C261" s="2095"/>
      <c r="D261" s="2095"/>
      <c r="E261" s="2095"/>
      <c r="F261" s="2095"/>
      <c r="G261" s="2095"/>
      <c r="H261" s="2072"/>
      <c r="I261" s="2073"/>
      <c r="J261" s="2097"/>
      <c r="K261" s="2091"/>
      <c r="L261" s="2074"/>
      <c r="M261" s="2075"/>
      <c r="N261" s="2075"/>
      <c r="O261" s="2075"/>
      <c r="P261" s="2075"/>
      <c r="Q261" s="2075"/>
      <c r="R261" s="2075"/>
      <c r="S261" s="2075"/>
      <c r="T261" s="2075"/>
      <c r="U261" s="2075"/>
      <c r="V261" s="2075"/>
      <c r="W261" s="2075"/>
      <c r="X261" s="2075"/>
      <c r="Y261" s="2075"/>
      <c r="Z261" s="2076"/>
      <c r="AA261" s="2077"/>
      <c r="AB261" s="2077"/>
      <c r="AC261" s="2077"/>
      <c r="AD261" s="2077"/>
      <c r="AE261" s="2077"/>
      <c r="AF261" s="2078"/>
      <c r="AG261" s="2077"/>
      <c r="AH261" s="2077"/>
      <c r="AI261" s="2079"/>
      <c r="AJ261" s="2077"/>
      <c r="AK261" s="2077"/>
      <c r="AL261" s="2077"/>
      <c r="AM261" s="2077"/>
      <c r="AN261" s="2080"/>
      <c r="AO261" s="2081"/>
      <c r="AP261" s="2081"/>
      <c r="AQ261" s="2081"/>
      <c r="AR261" s="2078"/>
      <c r="AS261" s="2081"/>
      <c r="AT261" s="2082"/>
      <c r="AU261" s="2077"/>
      <c r="AV261" s="2077"/>
      <c r="AW261" s="2077"/>
      <c r="AX261" s="2077"/>
      <c r="AY261" s="2077"/>
      <c r="AZ261" s="2082"/>
      <c r="BA261" s="2077"/>
      <c r="BB261" s="2083"/>
      <c r="BC261" s="67"/>
      <c r="BD261" s="2084"/>
      <c r="BE261" s="2085"/>
      <c r="BF261" s="2085"/>
      <c r="BG261" s="2085"/>
      <c r="BH261" s="2085"/>
      <c r="BI261" s="2085"/>
      <c r="BJ261" s="2085"/>
      <c r="BK261" s="2085"/>
      <c r="BL261" s="2085"/>
      <c r="BM261" s="2085"/>
      <c r="BN261" s="2085"/>
      <c r="BO261" s="2085"/>
      <c r="BP261" s="2085"/>
      <c r="BQ261" s="2085"/>
      <c r="BR261" s="2085"/>
      <c r="BS261" s="2085"/>
      <c r="BT261" s="2085"/>
      <c r="BU261" s="2085"/>
      <c r="BV261" s="2085"/>
      <c r="BW261" s="2085"/>
      <c r="BX261" s="2086"/>
      <c r="BY261" s="2085"/>
      <c r="BZ261" s="2085"/>
      <c r="CA261" s="2085"/>
      <c r="CB261" s="2085"/>
      <c r="CC261" s="2085"/>
      <c r="CD261" s="2085"/>
      <c r="CE261" s="2085"/>
      <c r="CF261" s="2085"/>
      <c r="CG261" s="2085"/>
      <c r="CH261" s="2085"/>
      <c r="CI261" s="2085"/>
      <c r="CJ261" s="2087"/>
      <c r="CK261" s="2085"/>
      <c r="CL261" s="2085"/>
      <c r="CM261" s="2088"/>
      <c r="CN261" s="2085"/>
      <c r="CO261" s="2085"/>
      <c r="CP261" s="2085"/>
      <c r="CQ261" s="2085"/>
      <c r="CR261" s="2085"/>
      <c r="CS261" s="2085"/>
      <c r="CT261" s="2085"/>
      <c r="CU261" s="2085"/>
      <c r="CV261" s="2085"/>
      <c r="CW261" s="2085"/>
      <c r="CX261" s="2085"/>
      <c r="CY261" s="2085"/>
      <c r="CZ261" s="2085"/>
      <c r="DA261" s="2085"/>
      <c r="DB261" s="2085"/>
      <c r="DC261" s="2085"/>
      <c r="DD261" s="2085"/>
      <c r="DE261" s="2085"/>
      <c r="DF261" s="2085"/>
      <c r="DG261" s="2086"/>
      <c r="DH261" s="2085"/>
      <c r="DI261" s="2085"/>
      <c r="DJ261" s="2085"/>
      <c r="DK261" s="2085"/>
      <c r="DL261" s="2085"/>
      <c r="DM261" s="2085"/>
      <c r="DN261" s="2085"/>
      <c r="DO261" s="2085"/>
      <c r="DP261" s="2085"/>
      <c r="DQ261" s="2085"/>
      <c r="DR261" s="2085"/>
      <c r="DS261" s="2089"/>
      <c r="DT261" s="2085"/>
      <c r="DU261" s="2085"/>
      <c r="DV261" s="2090"/>
      <c r="DW261" s="2085"/>
      <c r="DX261" s="2085"/>
      <c r="DY261" s="2085"/>
      <c r="DZ261" s="2085"/>
      <c r="EA261" s="2085"/>
      <c r="EB261" s="2085"/>
      <c r="EC261" s="2085"/>
      <c r="ED261" s="2085"/>
      <c r="EE261" s="2085"/>
      <c r="EF261" s="2085"/>
      <c r="EG261" s="2085"/>
      <c r="EH261" s="2085"/>
      <c r="EI261" s="2085"/>
      <c r="EJ261" s="2085"/>
      <c r="EK261" s="2085"/>
      <c r="EL261" s="2085"/>
      <c r="EM261" s="2085"/>
      <c r="EN261" s="2085"/>
      <c r="EO261" s="2085"/>
      <c r="EP261" s="2086"/>
      <c r="EQ261" s="2085"/>
      <c r="ER261" s="2085"/>
      <c r="ES261" s="2085"/>
      <c r="ET261" s="2085"/>
      <c r="EU261" s="2085"/>
      <c r="EV261" s="2085"/>
      <c r="EW261" s="2085"/>
      <c r="EX261" s="2085"/>
      <c r="EY261" s="2085"/>
      <c r="EZ261" s="2085"/>
      <c r="FA261" s="2085"/>
      <c r="FB261" s="2089"/>
      <c r="FC261" s="2085"/>
      <c r="FD261" s="2085"/>
      <c r="FE261" s="2090"/>
      <c r="FF261" s="2092"/>
      <c r="FG261" s="2093"/>
      <c r="FH261" s="2093"/>
      <c r="FI261" s="2093"/>
      <c r="FJ261" s="2093"/>
      <c r="FK261" s="2093"/>
      <c r="FL261" s="2093"/>
      <c r="FM261" s="2093"/>
      <c r="FN261" s="2093"/>
      <c r="FO261" s="2093"/>
      <c r="FP261" s="2093"/>
      <c r="FQ261" s="2093"/>
      <c r="FR261" s="2093"/>
      <c r="FS261" s="2093"/>
      <c r="FT261" s="2093"/>
      <c r="FU261" s="2093"/>
      <c r="FV261" s="2093"/>
      <c r="FW261" s="2093"/>
      <c r="FX261" s="2093"/>
      <c r="FY261" s="2093"/>
      <c r="FZ261" s="2093"/>
      <c r="GA261" s="2093"/>
      <c r="GB261" s="2093"/>
      <c r="GC261" s="2093"/>
      <c r="GD261" s="2093"/>
      <c r="GE261" s="2094"/>
      <c r="GF261" s="2093"/>
      <c r="GG261" s="2093"/>
      <c r="GH261" s="2093"/>
      <c r="GI261" s="2093"/>
    </row>
    <row r="262" spans="1:191" ht="36.75" customHeight="1" thickTop="1" thickBot="1">
      <c r="A262" s="6534" t="s">
        <v>1261</v>
      </c>
      <c r="B262" s="6493" t="str" cm="1">
        <f t="array" ref="B262">_xlfn.XLOOKUP(1, (INDEX(التشكيل_القديم!$L$54:$S$92, ,6)=$A262) * (INDEX(التشكيل_القديم!$L$54:$S$92, ,7)="رئيس الدائرة"), INDEX(التشكيل_القديم!$L$54:$S$92, ,2))</f>
        <v>عمر صلاح محمد زكى</v>
      </c>
      <c r="C262" s="6493"/>
      <c r="D262" s="6493"/>
      <c r="E262" s="6493"/>
      <c r="F262" s="6493"/>
      <c r="G262" s="6493"/>
      <c r="H262" s="2170" cm="1">
        <f t="array" ref="H262">_xlfn.XLOOKUP(1, (INDEX(التشكيل_القديم!$L$54:$S$92, ,6)=$A262) * (INDEX(التشكيل_القديم!$L$54:$S$92, ,7)="رئيس الدائرة"), INDEX(التشكيل_القديم!$L$54:$S$92, ,3))</f>
        <v>0</v>
      </c>
      <c r="I262" s="2171" t="str" cm="1">
        <f t="array" ref="I262">_xlfn.XLOOKUP(1, (INDEX(التشكيل_القديم!$L$54:$S$92, ,6)=$A262) * (INDEX(التشكيل_القديم!$L$54:$S$92, ,7)="رئيس الدائرة"), INDEX(التشكيل_القديم!$L$54:$S$92, ,4))</f>
        <v>أ</v>
      </c>
      <c r="J262" s="6494" t="s">
        <v>32</v>
      </c>
      <c r="K262" s="6496" t="s">
        <v>608</v>
      </c>
      <c r="L262" s="6497" t="s">
        <v>1359</v>
      </c>
      <c r="M262" s="6498"/>
      <c r="N262" s="6498"/>
      <c r="O262" s="6498"/>
      <c r="P262" s="6498"/>
      <c r="Q262" s="6498"/>
      <c r="R262" s="6498"/>
      <c r="S262" s="6498"/>
      <c r="T262" s="6498"/>
      <c r="U262" s="6498"/>
      <c r="V262" s="6498"/>
      <c r="W262" s="6498"/>
      <c r="X262" s="6498"/>
      <c r="Y262" s="6498"/>
      <c r="Z262" s="6498"/>
      <c r="AA262" s="6498"/>
      <c r="AB262" s="6498"/>
      <c r="AC262" s="6498"/>
      <c r="AD262" s="6498"/>
      <c r="AE262" s="6498"/>
      <c r="AF262" s="6498"/>
      <c r="AG262" s="6498"/>
      <c r="AH262" s="6498"/>
      <c r="AI262" s="6498"/>
      <c r="AJ262" s="6498"/>
      <c r="AK262" s="6498"/>
      <c r="AL262" s="6498"/>
      <c r="AM262" s="6498"/>
      <c r="AN262" s="6498"/>
      <c r="AO262" s="6498"/>
      <c r="AP262" s="6498"/>
      <c r="AQ262" s="6498"/>
      <c r="AR262" s="6498"/>
      <c r="AS262" s="6498"/>
      <c r="AT262" s="6498"/>
      <c r="AU262" s="6498"/>
      <c r="AV262" s="6498"/>
      <c r="AW262" s="6498"/>
      <c r="AX262" s="6498"/>
      <c r="AY262" s="6498"/>
      <c r="AZ262" s="6498"/>
      <c r="BA262" s="6498"/>
      <c r="BB262" s="6499"/>
      <c r="BC262" s="67" t="s">
        <v>177</v>
      </c>
      <c r="BD262" s="6503">
        <f>_xlfn.XLOOKUP(B262,التشكيل_القديم!$M$54:$M$92,التشكيل_القديم!$L$54:$L$92,0,0)</f>
        <v>17</v>
      </c>
      <c r="BE262" s="6505" t="str">
        <f xml:space="preserve">  "(1)             "&amp;"رئيس الدائرة  /  "  &amp;B262</f>
        <v>(1)             رئيس الدائرة  /  عمر صلاح محمد زكى</v>
      </c>
      <c r="BF262" s="6506"/>
      <c r="BG262" s="6506"/>
      <c r="BH262" s="6506"/>
      <c r="BI262" s="6506"/>
      <c r="BJ262" s="6506"/>
      <c r="BK262" s="6506"/>
      <c r="BL262" s="6506"/>
      <c r="BM262" s="6506"/>
      <c r="BN262" s="6506"/>
      <c r="BO262" s="6506"/>
      <c r="BP262" s="6506"/>
      <c r="BQ262" s="6506"/>
      <c r="BR262" s="6506"/>
      <c r="BS262" s="6506"/>
      <c r="BT262" s="6506"/>
      <c r="BU262" s="6506"/>
      <c r="BV262" s="6506"/>
      <c r="BW262" s="6506"/>
      <c r="BX262" s="6506"/>
      <c r="BY262" s="6506"/>
      <c r="BZ262" s="6506"/>
      <c r="CA262" s="6506"/>
      <c r="CB262" s="6506"/>
      <c r="CC262" s="6506"/>
      <c r="CD262" s="6506"/>
      <c r="CE262" s="6506"/>
      <c r="CF262" s="6506"/>
      <c r="CG262" s="6506"/>
      <c r="CH262" s="6506"/>
      <c r="CI262" s="6506"/>
      <c r="CJ262" s="6506"/>
      <c r="CK262" s="6506"/>
      <c r="CL262" s="6506"/>
      <c r="CM262" s="857"/>
      <c r="CN262" s="6503">
        <f>_xlfn.XLOOKUP(B263,التشكيل_القديم!$M$54:$M$92,التشكيل_القديم!$L$54:$L$92,0,0)</f>
        <v>18</v>
      </c>
      <c r="CO262" s="6505" t="str">
        <f>"(2)             "&amp; "عضو يمين الدائرة  /  "  &amp;B263</f>
        <v>(2)             عضو يمين الدائرة  /  حسن عاطف حسن عبدالجيد</v>
      </c>
      <c r="CP262" s="6506"/>
      <c r="CQ262" s="6506"/>
      <c r="CR262" s="6506"/>
      <c r="CS262" s="6506"/>
      <c r="CT262" s="6506"/>
      <c r="CU262" s="6506"/>
      <c r="CV262" s="6506"/>
      <c r="CW262" s="6506"/>
      <c r="CX262" s="6506"/>
      <c r="CY262" s="6506"/>
      <c r="CZ262" s="6506"/>
      <c r="DA262" s="6506"/>
      <c r="DB262" s="6506"/>
      <c r="DC262" s="6506"/>
      <c r="DD262" s="6506"/>
      <c r="DE262" s="6506"/>
      <c r="DF262" s="6506"/>
      <c r="DG262" s="6506"/>
      <c r="DH262" s="6506"/>
      <c r="DI262" s="6506"/>
      <c r="DJ262" s="6506"/>
      <c r="DK262" s="6506"/>
      <c r="DL262" s="6506"/>
      <c r="DM262" s="6506"/>
      <c r="DN262" s="6506"/>
      <c r="DO262" s="6506"/>
      <c r="DP262" s="6506"/>
      <c r="DQ262" s="6506"/>
      <c r="DR262" s="6506"/>
      <c r="DS262" s="6506"/>
      <c r="DT262" s="6506"/>
      <c r="DU262" s="6506"/>
      <c r="DV262" s="863"/>
      <c r="DW262" s="6533">
        <f>IF(ISTEXT(B266),_xlfn.XLOOKUP(B266,التشكيل_القديم!$M$54:$M$92,التشكيل_القديم!$L$54:$L$92,0,0),0)</f>
        <v>0</v>
      </c>
      <c r="DX262" s="6505" t="str">
        <f>IF(B266&lt;&gt;"","(5)             "&amp;"عضو يسار يسار اليسار الدائرة /  "&amp;B266,"لا يوجد عضو خامس " )</f>
        <v xml:space="preserve">لا يوجد عضو خامس </v>
      </c>
      <c r="DY262" s="6506"/>
      <c r="DZ262" s="6506"/>
      <c r="EA262" s="6506"/>
      <c r="EB262" s="6506"/>
      <c r="EC262" s="6506"/>
      <c r="ED262" s="6506"/>
      <c r="EE262" s="6506"/>
      <c r="EF262" s="6506"/>
      <c r="EG262" s="6506"/>
      <c r="EH262" s="6506"/>
      <c r="EI262" s="6506"/>
      <c r="EJ262" s="6506"/>
      <c r="EK262" s="6506"/>
      <c r="EL262" s="6506"/>
      <c r="EM262" s="6506"/>
      <c r="EN262" s="6506"/>
      <c r="EO262" s="6506"/>
      <c r="EP262" s="6506"/>
      <c r="EQ262" s="6506"/>
      <c r="ER262" s="6506"/>
      <c r="ES262" s="6506"/>
      <c r="ET262" s="6506"/>
      <c r="EU262" s="6506"/>
      <c r="EV262" s="6506"/>
      <c r="EW262" s="6506"/>
      <c r="EX262" s="6506"/>
      <c r="EY262" s="6506"/>
      <c r="EZ262" s="6506"/>
      <c r="FA262" s="6506"/>
      <c r="FB262" s="6506"/>
      <c r="FC262" s="6506"/>
      <c r="FD262" s="6506"/>
      <c r="FE262" s="2101"/>
      <c r="FF262" s="2106"/>
      <c r="FG262" s="2107"/>
      <c r="FH262" s="2108"/>
      <c r="FI262" s="2108"/>
      <c r="FJ262" s="2107"/>
      <c r="FK262" s="2107"/>
      <c r="FL262" s="2108"/>
      <c r="FM262" s="2108"/>
      <c r="FN262" s="2107"/>
      <c r="FO262" s="2107"/>
      <c r="FP262" s="2108"/>
      <c r="FQ262" s="2108"/>
      <c r="FR262" s="2107"/>
      <c r="FS262" s="2107"/>
      <c r="FT262" s="2108"/>
      <c r="FU262" s="2107"/>
      <c r="FV262" s="2107"/>
      <c r="FW262" s="2108"/>
      <c r="FX262" s="2108"/>
      <c r="FY262" s="2107"/>
      <c r="FZ262" s="2107"/>
      <c r="GA262" s="2107"/>
      <c r="GB262" s="2107"/>
      <c r="GC262" s="2109"/>
      <c r="GD262" t="str">
        <f>IF(OR(FV262&lt;0,FS262&lt;0,FO262&lt;0,FK262&lt;0,FG262&lt;0,Z262 &lt;&gt; AZ262+AT262+AA262+AB262), "wrong", "ok")</f>
        <v>ok</v>
      </c>
    </row>
    <row r="263" spans="1:191" ht="36.75" customHeight="1" thickBot="1">
      <c r="A263" s="6535"/>
      <c r="B263" s="6493" t="str" cm="1">
        <f t="array" ref="B263">_xlfn.XLOOKUP(1, (INDEX(التشكيل_القديم!$L$54:$S$92, ,6)=$A262) * (INDEX(التشكيل_القديم!$L$54:$S$92, ,7)="عضو يمين"), INDEX(التشكيل_القديم!$L$54:$S$92, ,2))</f>
        <v>حسن عاطف حسن عبدالجيد</v>
      </c>
      <c r="C263" s="6493"/>
      <c r="D263" s="6493"/>
      <c r="E263" s="6493"/>
      <c r="F263" s="6493"/>
      <c r="G263" s="6493"/>
      <c r="H263" s="2170" cm="1">
        <f t="array" ref="H263">_xlfn.XLOOKUP(1, (INDEX(التشكيل_القديم!$L$54:$S$92, ,6)=$A262) * (INDEX(التشكيل_القديم!$L$54:$S$92, ,7)="عضو يمين"), INDEX(التشكيل_القديم!$L$54:$S$92, ,3))</f>
        <v>0</v>
      </c>
      <c r="I263" s="2171" t="str" cm="1">
        <f t="array" ref="I263">_xlfn.XLOOKUP(1, (INDEX(التشكيل_القديم!$L$54:$S$92, ,6)=$A262) * (INDEX(التشكيل_القديم!$L$54:$S$92, ,7)="عضو يمين"), INDEX(التشكيل_القديم!$L$54:$S$92, ,4))</f>
        <v>ب</v>
      </c>
      <c r="J263" s="6495"/>
      <c r="K263" s="6235"/>
      <c r="L263" s="6500"/>
      <c r="M263" s="6501"/>
      <c r="N263" s="6501"/>
      <c r="O263" s="6501"/>
      <c r="P263" s="6501"/>
      <c r="Q263" s="6501"/>
      <c r="R263" s="6501"/>
      <c r="S263" s="6501"/>
      <c r="T263" s="6501"/>
      <c r="U263" s="6501"/>
      <c r="V263" s="6501"/>
      <c r="W263" s="6501"/>
      <c r="X263" s="6501"/>
      <c r="Y263" s="6501"/>
      <c r="Z263" s="6501"/>
      <c r="AA263" s="6501"/>
      <c r="AB263" s="6501"/>
      <c r="AC263" s="6501"/>
      <c r="AD263" s="6501"/>
      <c r="AE263" s="6501"/>
      <c r="AF263" s="6501"/>
      <c r="AG263" s="6501"/>
      <c r="AH263" s="6501"/>
      <c r="AI263" s="6501"/>
      <c r="AJ263" s="6501"/>
      <c r="AK263" s="6501"/>
      <c r="AL263" s="6501"/>
      <c r="AM263" s="6501"/>
      <c r="AN263" s="6501"/>
      <c r="AO263" s="6501"/>
      <c r="AP263" s="6501"/>
      <c r="AQ263" s="6501"/>
      <c r="AR263" s="6501"/>
      <c r="AS263" s="6501"/>
      <c r="AT263" s="6501"/>
      <c r="AU263" s="6501"/>
      <c r="AV263" s="6501"/>
      <c r="AW263" s="6501"/>
      <c r="AX263" s="6501"/>
      <c r="AY263" s="6501"/>
      <c r="AZ263" s="6501"/>
      <c r="BA263" s="6501"/>
      <c r="BB263" s="6502"/>
      <c r="BC263" s="67"/>
      <c r="BD263" s="6504"/>
      <c r="BE263" s="6507"/>
      <c r="BF263" s="6508"/>
      <c r="BG263" s="6508"/>
      <c r="BH263" s="6508"/>
      <c r="BI263" s="6508"/>
      <c r="BJ263" s="6508"/>
      <c r="BK263" s="6508"/>
      <c r="BL263" s="6508"/>
      <c r="BM263" s="6508"/>
      <c r="BN263" s="6508"/>
      <c r="BO263" s="6508"/>
      <c r="BP263" s="6508"/>
      <c r="BQ263" s="6508"/>
      <c r="BR263" s="6508"/>
      <c r="BS263" s="6508"/>
      <c r="BT263" s="6508"/>
      <c r="BU263" s="6508"/>
      <c r="BV263" s="6508"/>
      <c r="BW263" s="6508"/>
      <c r="BX263" s="6508"/>
      <c r="BY263" s="6508"/>
      <c r="BZ263" s="6508"/>
      <c r="CA263" s="6508"/>
      <c r="CB263" s="6508"/>
      <c r="CC263" s="6508"/>
      <c r="CD263" s="6508"/>
      <c r="CE263" s="6508"/>
      <c r="CF263" s="6508"/>
      <c r="CG263" s="6508"/>
      <c r="CH263" s="6508"/>
      <c r="CI263" s="6508"/>
      <c r="CJ263" s="6508"/>
      <c r="CK263" s="6508"/>
      <c r="CL263" s="6508"/>
      <c r="CM263" s="857"/>
      <c r="CN263" s="6504"/>
      <c r="CO263" s="6507"/>
      <c r="CP263" s="6508"/>
      <c r="CQ263" s="6508"/>
      <c r="CR263" s="6508"/>
      <c r="CS263" s="6508"/>
      <c r="CT263" s="6508"/>
      <c r="CU263" s="6508"/>
      <c r="CV263" s="6508"/>
      <c r="CW263" s="6508"/>
      <c r="CX263" s="6508"/>
      <c r="CY263" s="6508"/>
      <c r="CZ263" s="6508"/>
      <c r="DA263" s="6508"/>
      <c r="DB263" s="6508"/>
      <c r="DC263" s="6508"/>
      <c r="DD263" s="6508"/>
      <c r="DE263" s="6508"/>
      <c r="DF263" s="6508"/>
      <c r="DG263" s="6508"/>
      <c r="DH263" s="6508"/>
      <c r="DI263" s="6508"/>
      <c r="DJ263" s="6508"/>
      <c r="DK263" s="6508"/>
      <c r="DL263" s="6508"/>
      <c r="DM263" s="6508"/>
      <c r="DN263" s="6508"/>
      <c r="DO263" s="6508"/>
      <c r="DP263" s="6508"/>
      <c r="DQ263" s="6508"/>
      <c r="DR263" s="6508"/>
      <c r="DS263" s="6508"/>
      <c r="DT263" s="6508"/>
      <c r="DU263" s="6508"/>
      <c r="DV263" s="864"/>
      <c r="DW263" s="6521"/>
      <c r="DX263" s="6507"/>
      <c r="DY263" s="6508"/>
      <c r="DZ263" s="6508"/>
      <c r="EA263" s="6508"/>
      <c r="EB263" s="6508"/>
      <c r="EC263" s="6508"/>
      <c r="ED263" s="6508"/>
      <c r="EE263" s="6508"/>
      <c r="EF263" s="6508"/>
      <c r="EG263" s="6508"/>
      <c r="EH263" s="6508"/>
      <c r="EI263" s="6508"/>
      <c r="EJ263" s="6508"/>
      <c r="EK263" s="6508"/>
      <c r="EL263" s="6508"/>
      <c r="EM263" s="6508"/>
      <c r="EN263" s="6508"/>
      <c r="EO263" s="6508"/>
      <c r="EP263" s="6508"/>
      <c r="EQ263" s="6508"/>
      <c r="ER263" s="6508"/>
      <c r="ES263" s="6508"/>
      <c r="ET263" s="6508"/>
      <c r="EU263" s="6508"/>
      <c r="EV263" s="6508"/>
      <c r="EW263" s="6508"/>
      <c r="EX263" s="6508"/>
      <c r="EY263" s="6508"/>
      <c r="EZ263" s="6508"/>
      <c r="FA263" s="6508"/>
      <c r="FB263" s="6508"/>
      <c r="FC263" s="6508"/>
      <c r="FD263" s="6508"/>
      <c r="FE263" s="2102"/>
      <c r="FF263" s="2110"/>
      <c r="FG263" s="2111"/>
      <c r="FH263" s="2112"/>
      <c r="FI263" s="2112"/>
      <c r="FJ263" s="2111"/>
      <c r="FK263" s="2111"/>
      <c r="FL263" s="2112"/>
      <c r="FM263" s="2112"/>
      <c r="FN263" s="2111"/>
      <c r="FO263" s="2111"/>
      <c r="FP263" s="2112"/>
      <c r="FQ263" s="2112"/>
      <c r="FR263" s="2111"/>
      <c r="FS263" s="2111"/>
      <c r="FT263" s="2112"/>
      <c r="FU263" s="2111"/>
      <c r="FV263" s="2111"/>
      <c r="FW263" s="2112"/>
      <c r="FX263" s="2112"/>
      <c r="FY263" s="2111"/>
      <c r="FZ263" s="2111"/>
      <c r="GA263" s="2111"/>
      <c r="GB263" s="2111"/>
      <c r="GC263" s="2113"/>
      <c r="GD263" t="str">
        <f t="shared" ref="GD263:GD267" si="4659">IF(OR(FV263&lt;0,FS263&lt;0,FO263&lt;0,FK263&lt;0,FG263&lt;0,Z263 &lt;&gt; AZ263+AT263+AA263+AB263), "wrong", "ok")</f>
        <v>ok</v>
      </c>
    </row>
    <row r="264" spans="1:191" ht="36.75" customHeight="1" thickBot="1">
      <c r="A264" s="6535"/>
      <c r="B264" s="6493" t="str" cm="1">
        <f t="array" ref="B264">_xlfn.XLOOKUP(1, (INDEX(التشكيل_القديم!$L$54:$S$92, ,6)=$A262) * (INDEX(التشكيل_القديم!$L$54:$S$92, ,7)="عضو يسار"), INDEX(التشكيل_القديم!$L$54:$S$92, ,2))</f>
        <v>محمد بكري عبدالله محمد</v>
      </c>
      <c r="C264" s="6493"/>
      <c r="D264" s="6493"/>
      <c r="E264" s="6493"/>
      <c r="F264" s="6493"/>
      <c r="G264" s="6493"/>
      <c r="H264" s="2170" cm="1">
        <f t="array" ref="H264">_xlfn.XLOOKUP(1, (INDEX(التشكيل_القديم!$L$54:$S$92, ,6)=$A262) * (INDEX(التشكيل_القديم!$L$54:$S$92, ,7)="عضو يسار"), INDEX(التشكيل_القديم!$L$54:$S$92, ,3))</f>
        <v>0</v>
      </c>
      <c r="I264" s="2171" t="str" cm="1">
        <f t="array" ref="I264">_xlfn.XLOOKUP(1, (INDEX(التشكيل_القديم!$L$54:$S$92, ,6)=$A262) * (INDEX(التشكيل_القديم!$L$54:$S$92, ,7)="عضو يسار"), INDEX(التشكيل_القديم!$L$54:$S$92, ,4))</f>
        <v>ب</v>
      </c>
      <c r="J264" s="6495"/>
      <c r="K264" s="6235"/>
      <c r="L264" s="2186" t="str">
        <f>الاعدادات!$D$14</f>
        <v>2023 وما قبلها</v>
      </c>
      <c r="M264" s="2098">
        <v>0</v>
      </c>
      <c r="N264" s="1997"/>
      <c r="O264" s="1997"/>
      <c r="P264" s="1997"/>
      <c r="Q264" s="1997"/>
      <c r="R264" s="1997"/>
      <c r="S264" s="1997"/>
      <c r="T264" s="1997"/>
      <c r="U264" s="1997"/>
      <c r="V264" s="2099"/>
      <c r="W264" s="1997"/>
      <c r="X264" s="1997"/>
      <c r="Y264" s="2133"/>
      <c r="Z264" s="2188">
        <f t="shared" ref="Z264:Z267" si="4660">Y264+X264+U264+T264+S264+R264+Q264+P264+O264+N264+M264-W264</f>
        <v>0</v>
      </c>
      <c r="AA264" s="2098"/>
      <c r="AB264" s="1999"/>
      <c r="AC264" s="2031">
        <f>SUM(BE264:BK264,BE271:BK271,CN264:CT264,CN271:CT271,DW264:EC264,DW271:EC271)</f>
        <v>0</v>
      </c>
      <c r="AD264" s="2025">
        <f>SUM(BL264:BV264,BL271:BV271,CU264:DE264,CU271:DE271,ED264:EN264,ED271:EN271)</f>
        <v>0</v>
      </c>
      <c r="AE264" s="2002">
        <f>BW264+DF264+BW271+DF271+EO264+EO271</f>
        <v>0</v>
      </c>
      <c r="AF264" s="2172">
        <f>SUM(AC264:AE264)</f>
        <v>0</v>
      </c>
      <c r="AG264" s="2002">
        <f>BY264+DH264+BY271+DH271+EQ264+EQ271</f>
        <v>0</v>
      </c>
      <c r="AH264" s="2173">
        <f>BZ264+BZ271+DI264+DI271+ER264+ER271</f>
        <v>0</v>
      </c>
      <c r="AI264" s="2174">
        <f>CA264+DJ264+CA271+DJ271+ES264+ES271</f>
        <v>0</v>
      </c>
      <c r="AJ264" s="2002">
        <f>CB264+DK264+CB271+DK271+ET264+ET271</f>
        <v>0</v>
      </c>
      <c r="AK264" s="2026">
        <f>CC264+DL264+CC271+DL271+EU264+EU271</f>
        <v>0</v>
      </c>
      <c r="AL264" s="2027">
        <f>CD264+DM264+CD271+DM271+EV264+EV271</f>
        <v>0</v>
      </c>
      <c r="AM264" s="2175">
        <f>CE264+DN264+CE271+DN271+EW264+EW271</f>
        <v>0</v>
      </c>
      <c r="AN264" s="2176">
        <f>SUM(AH264:AM264)</f>
        <v>0</v>
      </c>
      <c r="AO264" s="2028">
        <f>CF264+DO264+CF271+DO271+EX264+EX271</f>
        <v>0</v>
      </c>
      <c r="AP264" s="2177">
        <f>CG264+DP264+CG271+DP271+EY264+EY271</f>
        <v>0</v>
      </c>
      <c r="AQ264" s="2029">
        <f>CH264+DQ264+DQ271+CH271+EZ264+EZ271</f>
        <v>0</v>
      </c>
      <c r="AR264" s="2178">
        <f>SUM(AO264:AQ264)</f>
        <v>0</v>
      </c>
      <c r="AS264" s="2177">
        <f>CI264+DR264+CI271+DR271+FA264+FA271</f>
        <v>0</v>
      </c>
      <c r="AT264" s="2179">
        <f>AS264+AR264+AN264+AG264+AF264</f>
        <v>0</v>
      </c>
      <c r="AU264" s="2124"/>
      <c r="AV264" s="2002">
        <f>CK264+DT264+CK271+DT271+FC264+FC271</f>
        <v>0</v>
      </c>
      <c r="AW264" s="2002">
        <f>CL264+DU264+CL271+DU271+FD264+FD271</f>
        <v>0</v>
      </c>
      <c r="AX264" s="2127"/>
      <c r="AY264" s="2130"/>
      <c r="AZ264" s="2000">
        <f>AY264+AX264+AW264+AV264+AU264</f>
        <v>0</v>
      </c>
      <c r="BA264" s="2001"/>
      <c r="BB264" s="2189">
        <f>AZ264+AT264+AA264-Z264+AB264</f>
        <v>0</v>
      </c>
      <c r="BC264" s="67"/>
      <c r="BD264" s="2186" t="str">
        <f>الاعدادات!$D$14</f>
        <v>2023 وما قبلها</v>
      </c>
      <c r="BE264" s="82"/>
      <c r="BF264" s="83"/>
      <c r="BG264" s="83"/>
      <c r="BH264" s="103"/>
      <c r="BI264" s="84"/>
      <c r="BJ264" s="84"/>
      <c r="BK264" s="85"/>
      <c r="BL264" s="86"/>
      <c r="BM264" s="87"/>
      <c r="BN264" s="87"/>
      <c r="BO264" s="88"/>
      <c r="BP264" s="88"/>
      <c r="BQ264" s="88"/>
      <c r="BR264" s="88"/>
      <c r="BS264" s="88"/>
      <c r="BT264" s="88"/>
      <c r="BU264" s="88"/>
      <c r="BV264" s="88"/>
      <c r="BW264" s="89"/>
      <c r="BX264" s="77">
        <f t="shared" ref="BX264:BX266" si="4661">SUM(BE264:BW264)</f>
        <v>0</v>
      </c>
      <c r="BY264" s="90"/>
      <c r="BZ264" s="855"/>
      <c r="CA264" s="91"/>
      <c r="CB264" s="92"/>
      <c r="CC264" s="93"/>
      <c r="CD264" s="94"/>
      <c r="CE264" s="95"/>
      <c r="CF264" s="96"/>
      <c r="CG264" s="97"/>
      <c r="CH264" s="98"/>
      <c r="CI264" s="99"/>
      <c r="CJ264" s="79">
        <f t="shared" ref="CJ264:CJ265" si="4662">SUM(BX264:CI264)</f>
        <v>0</v>
      </c>
      <c r="CK264" s="104"/>
      <c r="CL264" s="92"/>
      <c r="CM264" s="857"/>
      <c r="CN264" s="101"/>
      <c r="CO264" s="83"/>
      <c r="CP264" s="83"/>
      <c r="CQ264" s="84"/>
      <c r="CR264" s="84"/>
      <c r="CS264" s="84"/>
      <c r="CT264" s="85"/>
      <c r="CU264" s="86"/>
      <c r="CV264" s="87"/>
      <c r="CW264" s="87"/>
      <c r="CX264" s="88"/>
      <c r="CY264" s="88"/>
      <c r="CZ264" s="88"/>
      <c r="DA264" s="88"/>
      <c r="DB264" s="88"/>
      <c r="DC264" s="88"/>
      <c r="DD264" s="88"/>
      <c r="DE264" s="88"/>
      <c r="DF264" s="89"/>
      <c r="DG264" s="77">
        <f>DF264+DE264+CX264+CW264+CV264+CU264+CT264+CS264+CR264+CQ264+CP264+CO264+CN264+DD264+DC264+DB264+DA264+CZ264+CY264</f>
        <v>0</v>
      </c>
      <c r="DH264" s="90"/>
      <c r="DI264" s="855"/>
      <c r="DJ264" s="91"/>
      <c r="DK264" s="92"/>
      <c r="DL264" s="93"/>
      <c r="DM264" s="94"/>
      <c r="DN264" s="95"/>
      <c r="DO264" s="96"/>
      <c r="DP264" s="97"/>
      <c r="DQ264" s="98"/>
      <c r="DR264" s="99"/>
      <c r="DS264" s="81">
        <f t="shared" ref="DS264" si="4663">SUM(DG264:DR264)</f>
        <v>0</v>
      </c>
      <c r="DT264" s="104"/>
      <c r="DU264" s="92"/>
      <c r="DV264" s="864"/>
      <c r="DW264" s="101"/>
      <c r="DX264" s="83"/>
      <c r="DY264" s="83"/>
      <c r="DZ264" s="84"/>
      <c r="EA264" s="84"/>
      <c r="EB264" s="84"/>
      <c r="EC264" s="85"/>
      <c r="ED264" s="86"/>
      <c r="EE264" s="87"/>
      <c r="EF264" s="87"/>
      <c r="EG264" s="88"/>
      <c r="EH264" s="88"/>
      <c r="EI264" s="88"/>
      <c r="EJ264" s="88"/>
      <c r="EK264" s="88"/>
      <c r="EL264" s="88"/>
      <c r="EM264" s="88"/>
      <c r="EN264" s="88"/>
      <c r="EO264" s="89"/>
      <c r="EP264" s="77">
        <f t="shared" ref="EP264:EP266" si="4664">EO264+EN264+EG264+EF264+EE264+ED264+EC264+EB264+EA264+DZ264+DY264+DX264+DW264+EM264+EL264+EK264+EJ264+EI264+EH264</f>
        <v>0</v>
      </c>
      <c r="EQ264" s="90"/>
      <c r="ER264" s="855"/>
      <c r="ES264" s="91"/>
      <c r="ET264" s="92"/>
      <c r="EU264" s="93"/>
      <c r="EV264" s="94"/>
      <c r="EW264" s="95"/>
      <c r="EX264" s="96"/>
      <c r="EY264" s="97"/>
      <c r="EZ264" s="98"/>
      <c r="FA264" s="99"/>
      <c r="FB264" s="81">
        <f t="shared" ref="FB264" si="4665">SUM(EP264:FA264)</f>
        <v>0</v>
      </c>
      <c r="FC264" s="104"/>
      <c r="FD264" s="92"/>
      <c r="FE264" s="864"/>
      <c r="FF264" s="2181" t="str">
        <f>الاعدادات!$D$14</f>
        <v>2023 وما قبلها</v>
      </c>
      <c r="FG264" s="2182">
        <f t="shared" ref="FG264:FG267" si="4666">AN264+AG264-FH264-FI264</f>
        <v>0</v>
      </c>
      <c r="FH264" s="2104"/>
      <c r="FI264" s="2104"/>
      <c r="FJ264" s="2184">
        <f t="shared" ref="FJ264:FJ267" si="4667">SUM(FG264:FI264)</f>
        <v>0</v>
      </c>
      <c r="FK264" s="2182">
        <f t="shared" ref="FK264:FK267" si="4668">AU264-FM264-FL264</f>
        <v>0</v>
      </c>
      <c r="FL264" s="2104"/>
      <c r="FM264" s="2104"/>
      <c r="FN264" s="2184">
        <f t="shared" ref="FN264:FN267" si="4669">SUM(FK264:FM264)</f>
        <v>0</v>
      </c>
      <c r="FO264" s="2182">
        <f t="shared" ref="FO264:FO267" si="4670">AV264-FQ264-FP264</f>
        <v>0</v>
      </c>
      <c r="FP264" s="2104"/>
      <c r="FQ264" s="2105"/>
      <c r="FR264" s="2184">
        <f t="shared" ref="FR264:FR268" si="4671">FQ264+FP264+FO264</f>
        <v>0</v>
      </c>
      <c r="FS264" s="2182">
        <f t="shared" ref="FS264:FS267" si="4672">AW264-FT264</f>
        <v>0</v>
      </c>
      <c r="FT264" s="2104"/>
      <c r="FU264" s="2184">
        <f t="shared" ref="FU264:FU267" si="4673">SUM(FS264:FT264)</f>
        <v>0</v>
      </c>
      <c r="FV264" s="2182">
        <f t="shared" ref="FV264:FV267" si="4674">AY264+AX264-FX264-FW264</f>
        <v>0</v>
      </c>
      <c r="FW264" s="2104"/>
      <c r="FX264" s="2104"/>
      <c r="FY264" s="2184">
        <f t="shared" ref="FY264:FY267" si="4675">SUM(FV264:FX264)</f>
        <v>0</v>
      </c>
      <c r="FZ264" s="2182">
        <f t="shared" ref="FZ264:FZ268" si="4676">FG264+FK264+FO264+FS264+FV264</f>
        <v>0</v>
      </c>
      <c r="GA264" s="2185">
        <f t="shared" ref="GA264:GA268" si="4677">FH264+FL264+FP264+FW264+FT264</f>
        <v>0</v>
      </c>
      <c r="GB264" s="2185">
        <f t="shared" ref="GB264:GB268" si="4678">FX264+FQ264+FM264+FI264</f>
        <v>0</v>
      </c>
      <c r="GC264" s="2184">
        <f t="shared" ref="GC264:GC268" si="4679">SUM(FZ264:GB264)</f>
        <v>0</v>
      </c>
      <c r="GD264" t="str">
        <f t="shared" si="4659"/>
        <v>ok</v>
      </c>
    </row>
    <row r="265" spans="1:191" ht="36.75" customHeight="1" thickBot="1">
      <c r="A265" s="6535"/>
      <c r="B265" s="6493" t="str" cm="1">
        <f t="array" ref="B265">IFERROR(_xlfn.XLOOKUP(1, (INDEX(التشكيل_القديم!$L$54:$S$92, ,6)=$A262) * (INDEX(التشكيل_القديم!$L$54:$S$92, ,7)="عضو يسار اليسار"), INDEX(التشكيل_القديم!$L$54:$S$92, ,2)),"")</f>
        <v/>
      </c>
      <c r="C265" s="6493"/>
      <c r="D265" s="6493"/>
      <c r="E265" s="6493"/>
      <c r="F265" s="6493"/>
      <c r="G265" s="6493"/>
      <c r="H265" s="2170" t="str" cm="1">
        <f t="array" ref="H265">IF(B265&lt;&gt;"",_xlfn.XLOOKUP(1, (INDEX(التشكيل_القديم!$L$54:$S$92, ,6)=$A262) * (INDEX(التشكيل_القديم!$L$54:$S$92, ,7)="عضو يسار اليسار"), INDEX(التشكيل_القديم!$L$54:$S$92, ,3)),"")</f>
        <v/>
      </c>
      <c r="I265" s="2171" t="str" cm="1">
        <f t="array" ref="I265">IF(B265&lt;&gt;"",_xlfn.XLOOKUP(1, (INDEX(التشكيل_القديم!$L$54:$S$92, ,6)=$A262) * (INDEX(التشكيل_القديم!$L$54:$S$92, ,7)="عضو يسار اليسار"), INDEX(التشكيل_القديم!$L$54:$S$92, ,4)),"")</f>
        <v/>
      </c>
      <c r="J265" s="6495"/>
      <c r="K265" s="6235"/>
      <c r="L265" s="2187">
        <f>الاعدادات!$D$15</f>
        <v>2024</v>
      </c>
      <c r="M265" s="73">
        <v>0</v>
      </c>
      <c r="N265" s="64"/>
      <c r="O265" s="64"/>
      <c r="P265" s="64"/>
      <c r="Q265" s="64"/>
      <c r="R265" s="64"/>
      <c r="S265" s="64"/>
      <c r="T265" s="64"/>
      <c r="U265" s="64"/>
      <c r="V265" s="74"/>
      <c r="W265" s="64"/>
      <c r="X265" s="64"/>
      <c r="Y265" s="2134"/>
      <c r="Z265" s="62">
        <f t="shared" si="4660"/>
        <v>0</v>
      </c>
      <c r="AA265" s="73"/>
      <c r="AB265" s="63"/>
      <c r="AC265" s="2031">
        <f t="shared" ref="AC265" si="4680">SUM(BE265:BK265,BE272:BK272,CN265:CT265,CN272:CT272,DW265:EC265,DW272:EC272)</f>
        <v>0</v>
      </c>
      <c r="AD265" s="2025">
        <f t="shared" ref="AD265:AD267" si="4681">SUM(BL265:BV265,BL272:BV272,CU265:DE265,CU272:DE272,ED265:EN265,ED272:EN272)</f>
        <v>0</v>
      </c>
      <c r="AE265" s="2002">
        <f t="shared" ref="AE265:AE267" si="4682">BW265+DF265+BW272+DF272+EO265+EO272</f>
        <v>0</v>
      </c>
      <c r="AF265" s="2172">
        <f t="shared" ref="AF265:AF267" si="4683">SUM(AC265:AE265)</f>
        <v>0</v>
      </c>
      <c r="AG265" s="2002">
        <f t="shared" ref="AG265:AG267" si="4684">BY265+DH265+BY272+DH272+EQ265+EQ272</f>
        <v>0</v>
      </c>
      <c r="AH265" s="2173">
        <f t="shared" ref="AH265:AH267" si="4685">BZ265+BZ272+DI265+DI272+ER265+ER272</f>
        <v>0</v>
      </c>
      <c r="AI265" s="2174">
        <f t="shared" ref="AI265:AI267" si="4686">CA265+DJ265+CA272+DJ272+ES265+ES272</f>
        <v>0</v>
      </c>
      <c r="AJ265" s="2002">
        <f t="shared" ref="AJ265:AJ267" si="4687">CB265+DK265+CB272+DK272+ET265+ET272</f>
        <v>0</v>
      </c>
      <c r="AK265" s="2026">
        <f t="shared" ref="AK265:AK267" si="4688">CC265+DL265+CC272+DL272+EU265+EU272</f>
        <v>0</v>
      </c>
      <c r="AL265" s="2027">
        <f t="shared" ref="AL265:AL267" si="4689">CD265+DM265+CD272+DM272+EV265+EV272</f>
        <v>0</v>
      </c>
      <c r="AM265" s="2175">
        <f t="shared" ref="AM265:AM267" si="4690">CE265+DN265+CE272+DN272+EW265+EW272</f>
        <v>0</v>
      </c>
      <c r="AN265" s="2176">
        <f t="shared" ref="AN265:AN266" si="4691">SUM(AH265:AM265)</f>
        <v>0</v>
      </c>
      <c r="AO265" s="2028">
        <f t="shared" ref="AO265:AO267" si="4692">CF265+DO265+CF272+DO272+EX265+EX272</f>
        <v>0</v>
      </c>
      <c r="AP265" s="2177">
        <f t="shared" ref="AP265:AP267" si="4693">CG265+DP265+CG272+DP272+EY265+EY272</f>
        <v>0</v>
      </c>
      <c r="AQ265" s="2029">
        <f t="shared" ref="AQ265:AQ267" si="4694">CH265+DQ265+DQ272+CH272+EZ265+EZ272</f>
        <v>0</v>
      </c>
      <c r="AR265" s="2178">
        <f t="shared" ref="AR265:AR267" si="4695">SUM(AO265:AQ265)</f>
        <v>0</v>
      </c>
      <c r="AS265" s="2177">
        <f t="shared" ref="AS265:AS267" si="4696">CI265+DR265+CI272+DR272+FA265+FA272</f>
        <v>0</v>
      </c>
      <c r="AT265" s="2180">
        <f>AS265+AR265+AN265+AG265+AF265</f>
        <v>0</v>
      </c>
      <c r="AU265" s="2125"/>
      <c r="AV265" s="2002">
        <f t="shared" ref="AV265:AV267" si="4697">CK265+DT265+CK272+DT272+FC265+FC272</f>
        <v>0</v>
      </c>
      <c r="AW265" s="2002">
        <f t="shared" ref="AW265:AW267" si="4698">CL265+DU265+CL272+DU272+FD265+FD272</f>
        <v>0</v>
      </c>
      <c r="AX265" s="2128"/>
      <c r="AY265" s="2131"/>
      <c r="AZ265" s="65">
        <f t="shared" ref="AZ265:AZ267" si="4699">AY265+AX265+AW265+AV265+AU265</f>
        <v>0</v>
      </c>
      <c r="BA265" s="66"/>
      <c r="BB265" s="2189">
        <f t="shared" ref="BB265:BB267" si="4700">AZ265+AT265+AA265-Z265+AB265</f>
        <v>0</v>
      </c>
      <c r="BC265" s="67"/>
      <c r="BD265" s="2187">
        <f>الاعدادات!$D$15</f>
        <v>2024</v>
      </c>
      <c r="BE265" s="82"/>
      <c r="BF265" s="83"/>
      <c r="BG265" s="83"/>
      <c r="BH265" s="84"/>
      <c r="BI265" s="84"/>
      <c r="BJ265" s="84"/>
      <c r="BK265" s="85"/>
      <c r="BL265" s="86"/>
      <c r="BM265" s="87"/>
      <c r="BN265" s="87"/>
      <c r="BO265" s="88"/>
      <c r="BP265" s="88"/>
      <c r="BQ265" s="88"/>
      <c r="BR265" s="88"/>
      <c r="BS265" s="88"/>
      <c r="BT265" s="88"/>
      <c r="BU265" s="88"/>
      <c r="BV265" s="88"/>
      <c r="BW265" s="89"/>
      <c r="BX265" s="77">
        <f t="shared" si="4661"/>
        <v>0</v>
      </c>
      <c r="BY265" s="90"/>
      <c r="BZ265" s="855"/>
      <c r="CA265" s="91"/>
      <c r="CB265" s="92"/>
      <c r="CC265" s="93"/>
      <c r="CD265" s="94"/>
      <c r="CE265" s="95"/>
      <c r="CF265" s="96"/>
      <c r="CG265" s="97"/>
      <c r="CH265" s="98"/>
      <c r="CI265" s="99"/>
      <c r="CJ265" s="79">
        <f t="shared" si="4662"/>
        <v>0</v>
      </c>
      <c r="CK265" s="104"/>
      <c r="CL265" s="92"/>
      <c r="CM265" s="857"/>
      <c r="CN265" s="101"/>
      <c r="CO265" s="83"/>
      <c r="CP265" s="83"/>
      <c r="CQ265" s="84"/>
      <c r="CR265" s="84"/>
      <c r="CS265" s="84"/>
      <c r="CT265" s="85"/>
      <c r="CU265" s="86"/>
      <c r="CV265" s="87"/>
      <c r="CW265" s="87"/>
      <c r="CX265" s="88"/>
      <c r="CY265" s="88"/>
      <c r="CZ265" s="88"/>
      <c r="DA265" s="88"/>
      <c r="DB265" s="88"/>
      <c r="DC265" s="88"/>
      <c r="DD265" s="88"/>
      <c r="DE265" s="88"/>
      <c r="DF265" s="89"/>
      <c r="DG265" s="77">
        <f t="shared" ref="DG265" si="4701">DF265+DE265+CX265+CW265+CV265+CU265+CT265+CS265+CR265+CQ265+CP265+CO265+CN265+DD265+DC265+DB265+DA265+CZ265+CY265</f>
        <v>0</v>
      </c>
      <c r="DH265" s="90"/>
      <c r="DI265" s="855"/>
      <c r="DJ265" s="91"/>
      <c r="DK265" s="92"/>
      <c r="DL265" s="93"/>
      <c r="DM265" s="94"/>
      <c r="DN265" s="95"/>
      <c r="DO265" s="96"/>
      <c r="DP265" s="97"/>
      <c r="DQ265" s="98"/>
      <c r="DR265" s="99"/>
      <c r="DS265" s="81">
        <f>SUM(DG265:DR265)</f>
        <v>0</v>
      </c>
      <c r="DT265" s="104"/>
      <c r="DU265" s="92"/>
      <c r="DV265" s="864"/>
      <c r="DW265" s="101"/>
      <c r="DX265" s="83"/>
      <c r="DY265" s="83"/>
      <c r="DZ265" s="84"/>
      <c r="EA265" s="84"/>
      <c r="EB265" s="84"/>
      <c r="EC265" s="85"/>
      <c r="ED265" s="86"/>
      <c r="EE265" s="87"/>
      <c r="EF265" s="87"/>
      <c r="EG265" s="88"/>
      <c r="EH265" s="88"/>
      <c r="EI265" s="88"/>
      <c r="EJ265" s="88"/>
      <c r="EK265" s="88"/>
      <c r="EL265" s="88"/>
      <c r="EM265" s="88"/>
      <c r="EN265" s="88"/>
      <c r="EO265" s="89"/>
      <c r="EP265" s="77">
        <f t="shared" si="4664"/>
        <v>0</v>
      </c>
      <c r="EQ265" s="90"/>
      <c r="ER265" s="855"/>
      <c r="ES265" s="91"/>
      <c r="ET265" s="92"/>
      <c r="EU265" s="93"/>
      <c r="EV265" s="94"/>
      <c r="EW265" s="95"/>
      <c r="EX265" s="96"/>
      <c r="EY265" s="97"/>
      <c r="EZ265" s="98"/>
      <c r="FA265" s="99"/>
      <c r="FB265" s="81">
        <f>SUM(EP265:FA265)</f>
        <v>0</v>
      </c>
      <c r="FC265" s="104"/>
      <c r="FD265" s="92"/>
      <c r="FE265" s="864"/>
      <c r="FF265" s="2183">
        <f>الاعدادات!$D$15</f>
        <v>2024</v>
      </c>
      <c r="FG265" s="68">
        <f t="shared" si="4666"/>
        <v>0</v>
      </c>
      <c r="FH265" s="69"/>
      <c r="FI265" s="69"/>
      <c r="FJ265" s="70">
        <f t="shared" si="4667"/>
        <v>0</v>
      </c>
      <c r="FK265" s="68">
        <f t="shared" si="4668"/>
        <v>0</v>
      </c>
      <c r="FL265" s="69"/>
      <c r="FM265" s="69"/>
      <c r="FN265" s="70">
        <f t="shared" si="4669"/>
        <v>0</v>
      </c>
      <c r="FO265" s="68">
        <f t="shared" si="4670"/>
        <v>0</v>
      </c>
      <c r="FP265" s="69"/>
      <c r="FQ265" s="71"/>
      <c r="FR265" s="70">
        <f t="shared" si="4671"/>
        <v>0</v>
      </c>
      <c r="FS265" s="68">
        <f t="shared" si="4672"/>
        <v>0</v>
      </c>
      <c r="FT265" s="69"/>
      <c r="FU265" s="70">
        <f t="shared" si="4673"/>
        <v>0</v>
      </c>
      <c r="FV265" s="68">
        <f t="shared" si="4674"/>
        <v>0</v>
      </c>
      <c r="FW265" s="69"/>
      <c r="FX265" s="69"/>
      <c r="FY265" s="70">
        <f t="shared" si="4675"/>
        <v>0</v>
      </c>
      <c r="FZ265" s="68">
        <f t="shared" si="4676"/>
        <v>0</v>
      </c>
      <c r="GA265" s="72">
        <f t="shared" si="4677"/>
        <v>0</v>
      </c>
      <c r="GB265" s="72">
        <f t="shared" si="4678"/>
        <v>0</v>
      </c>
      <c r="GC265" s="70">
        <f t="shared" si="4679"/>
        <v>0</v>
      </c>
      <c r="GD265" t="str">
        <f t="shared" si="4659"/>
        <v>ok</v>
      </c>
    </row>
    <row r="266" spans="1:191" ht="36.75" customHeight="1" thickBot="1">
      <c r="A266" s="6535"/>
      <c r="B266" s="6487" t="str" cm="1">
        <f t="array" ref="B266">IFERROR(_xlfn.XLOOKUP(1, (INDEX(التشكيل_القديم!$L$54:$S$92, ,6)=$A262) * (INDEX(التشكيل_القديم!$L$54:$S$92, ,7)="عضو يسار يسار اليسار"), INDEX(التشكيل_القديم!$L$54:$S$92, ,2)),"")</f>
        <v/>
      </c>
      <c r="C266" s="6487"/>
      <c r="D266" s="6487"/>
      <c r="E266" s="6487"/>
      <c r="F266" s="6487"/>
      <c r="G266" s="6487"/>
      <c r="H266" s="6485"/>
      <c r="I266" s="105"/>
      <c r="J266" s="6495"/>
      <c r="K266" s="6235"/>
      <c r="L266" s="2187">
        <f>الاعدادات!$D$16</f>
        <v>2025</v>
      </c>
      <c r="M266" s="73">
        <v>0</v>
      </c>
      <c r="N266" s="64"/>
      <c r="O266" s="64"/>
      <c r="P266" s="64"/>
      <c r="Q266" s="64"/>
      <c r="R266" s="64"/>
      <c r="S266" s="64"/>
      <c r="T266" s="64"/>
      <c r="U266" s="64"/>
      <c r="V266" s="74"/>
      <c r="W266" s="64"/>
      <c r="X266" s="64"/>
      <c r="Y266" s="2134"/>
      <c r="Z266" s="62">
        <f t="shared" si="4660"/>
        <v>0</v>
      </c>
      <c r="AA266" s="73"/>
      <c r="AB266" s="63"/>
      <c r="AC266" s="2031">
        <f>SUM(BE266:BK266,BE273:BK273,CN266:CT266,CN273:CT273,DW266:EC266,DW273:EC273)</f>
        <v>0</v>
      </c>
      <c r="AD266" s="2025">
        <f t="shared" si="4681"/>
        <v>0</v>
      </c>
      <c r="AE266" s="2002">
        <f t="shared" si="4682"/>
        <v>0</v>
      </c>
      <c r="AF266" s="2172">
        <f t="shared" si="4683"/>
        <v>0</v>
      </c>
      <c r="AG266" s="2002">
        <f t="shared" si="4684"/>
        <v>0</v>
      </c>
      <c r="AH266" s="2173">
        <f t="shared" si="4685"/>
        <v>0</v>
      </c>
      <c r="AI266" s="2174">
        <f t="shared" si="4686"/>
        <v>0</v>
      </c>
      <c r="AJ266" s="2002">
        <f t="shared" si="4687"/>
        <v>0</v>
      </c>
      <c r="AK266" s="2026">
        <f t="shared" si="4688"/>
        <v>0</v>
      </c>
      <c r="AL266" s="2027">
        <f t="shared" si="4689"/>
        <v>0</v>
      </c>
      <c r="AM266" s="2175">
        <f t="shared" si="4690"/>
        <v>0</v>
      </c>
      <c r="AN266" s="2176">
        <f t="shared" si="4691"/>
        <v>0</v>
      </c>
      <c r="AO266" s="2028">
        <f t="shared" si="4692"/>
        <v>0</v>
      </c>
      <c r="AP266" s="2177">
        <f t="shared" si="4693"/>
        <v>0</v>
      </c>
      <c r="AQ266" s="2029">
        <f t="shared" si="4694"/>
        <v>0</v>
      </c>
      <c r="AR266" s="2178">
        <f t="shared" si="4695"/>
        <v>0</v>
      </c>
      <c r="AS266" s="2177">
        <f t="shared" si="4696"/>
        <v>0</v>
      </c>
      <c r="AT266" s="65">
        <f t="shared" ref="AT266:AT267" si="4702">AS266+AR266+AN266+AG266+AF266</f>
        <v>0</v>
      </c>
      <c r="AU266" s="2125"/>
      <c r="AV266" s="2002">
        <f t="shared" si="4697"/>
        <v>0</v>
      </c>
      <c r="AW266" s="2002">
        <f t="shared" si="4698"/>
        <v>0</v>
      </c>
      <c r="AX266" s="2128"/>
      <c r="AY266" s="2131"/>
      <c r="AZ266" s="65">
        <f t="shared" si="4699"/>
        <v>0</v>
      </c>
      <c r="BA266" s="66"/>
      <c r="BB266" s="2189">
        <f t="shared" si="4700"/>
        <v>0</v>
      </c>
      <c r="BC266" s="67"/>
      <c r="BD266" s="2187">
        <f>الاعدادات!$D$16</f>
        <v>2025</v>
      </c>
      <c r="BE266" s="82"/>
      <c r="BF266" s="83"/>
      <c r="BG266" s="83"/>
      <c r="BH266" s="84"/>
      <c r="BI266" s="84"/>
      <c r="BJ266" s="84"/>
      <c r="BK266" s="85"/>
      <c r="BL266" s="86"/>
      <c r="BM266" s="87"/>
      <c r="BN266" s="87"/>
      <c r="BO266" s="88"/>
      <c r="BP266" s="88"/>
      <c r="BQ266" s="88"/>
      <c r="BR266" s="88"/>
      <c r="BS266" s="88"/>
      <c r="BT266" s="88"/>
      <c r="BU266" s="88"/>
      <c r="BV266" s="88"/>
      <c r="BW266" s="89"/>
      <c r="BX266" s="77">
        <f t="shared" si="4661"/>
        <v>0</v>
      </c>
      <c r="BY266" s="90"/>
      <c r="BZ266" s="855"/>
      <c r="CA266" s="91"/>
      <c r="CB266" s="92"/>
      <c r="CC266" s="93"/>
      <c r="CD266" s="94"/>
      <c r="CE266" s="95"/>
      <c r="CF266" s="96"/>
      <c r="CG266" s="97"/>
      <c r="CH266" s="98"/>
      <c r="CI266" s="99"/>
      <c r="CJ266" s="79">
        <f>SUM(BX266:CI266)</f>
        <v>0</v>
      </c>
      <c r="CK266" s="104"/>
      <c r="CL266" s="92"/>
      <c r="CM266" s="857"/>
      <c r="CN266" s="101"/>
      <c r="CO266" s="83"/>
      <c r="CP266" s="83"/>
      <c r="CQ266" s="84"/>
      <c r="CR266" s="84"/>
      <c r="CS266" s="84"/>
      <c r="CT266" s="85"/>
      <c r="CU266" s="86"/>
      <c r="CV266" s="87"/>
      <c r="CW266" s="87"/>
      <c r="CX266" s="88"/>
      <c r="CY266" s="88"/>
      <c r="CZ266" s="88"/>
      <c r="DA266" s="88"/>
      <c r="DB266" s="88"/>
      <c r="DC266" s="88"/>
      <c r="DD266" s="88"/>
      <c r="DE266" s="88"/>
      <c r="DF266" s="89"/>
      <c r="DG266" s="77">
        <f>DF266+DE266+CX266+CW266+CV266+CU266+CT266+CS266+CR266+CQ266+CP266+CO266+CN266+DD266+DC266+DB266+DA266+CZ266+CY266</f>
        <v>0</v>
      </c>
      <c r="DH266" s="90"/>
      <c r="DI266" s="855"/>
      <c r="DJ266" s="91"/>
      <c r="DK266" s="92"/>
      <c r="DL266" s="93"/>
      <c r="DM266" s="94"/>
      <c r="DN266" s="95"/>
      <c r="DO266" s="96"/>
      <c r="DP266" s="97"/>
      <c r="DQ266" s="98"/>
      <c r="DR266" s="99"/>
      <c r="DS266" s="81">
        <f>SUM(DG266:DR266)</f>
        <v>0</v>
      </c>
      <c r="DT266" s="104"/>
      <c r="DU266" s="92"/>
      <c r="DV266" s="864"/>
      <c r="DW266" s="101"/>
      <c r="DX266" s="83"/>
      <c r="DY266" s="83"/>
      <c r="DZ266" s="84"/>
      <c r="EA266" s="84"/>
      <c r="EB266" s="84"/>
      <c r="EC266" s="85"/>
      <c r="ED266" s="86"/>
      <c r="EE266" s="87"/>
      <c r="EF266" s="87"/>
      <c r="EG266" s="88"/>
      <c r="EH266" s="88"/>
      <c r="EI266" s="88"/>
      <c r="EJ266" s="88"/>
      <c r="EK266" s="88"/>
      <c r="EL266" s="88"/>
      <c r="EM266" s="88"/>
      <c r="EN266" s="88"/>
      <c r="EO266" s="89"/>
      <c r="EP266" s="77">
        <f t="shared" si="4664"/>
        <v>0</v>
      </c>
      <c r="EQ266" s="90"/>
      <c r="ER266" s="855"/>
      <c r="ES266" s="91"/>
      <c r="ET266" s="92"/>
      <c r="EU266" s="93"/>
      <c r="EV266" s="94"/>
      <c r="EW266" s="95"/>
      <c r="EX266" s="96"/>
      <c r="EY266" s="97"/>
      <c r="EZ266" s="98"/>
      <c r="FA266" s="99"/>
      <c r="FB266" s="81">
        <f>SUM(EP266:FA266)</f>
        <v>0</v>
      </c>
      <c r="FC266" s="104"/>
      <c r="FD266" s="92"/>
      <c r="FE266" s="864"/>
      <c r="FF266" s="2183">
        <f>الاعدادات!$D$16</f>
        <v>2025</v>
      </c>
      <c r="FG266" s="68">
        <f t="shared" si="4666"/>
        <v>0</v>
      </c>
      <c r="FH266" s="69"/>
      <c r="FI266" s="69"/>
      <c r="FJ266" s="70">
        <f t="shared" si="4667"/>
        <v>0</v>
      </c>
      <c r="FK266" s="68">
        <f t="shared" si="4668"/>
        <v>0</v>
      </c>
      <c r="FL266" s="69"/>
      <c r="FM266" s="69"/>
      <c r="FN266" s="70">
        <f t="shared" si="4669"/>
        <v>0</v>
      </c>
      <c r="FO266" s="68">
        <f t="shared" si="4670"/>
        <v>0</v>
      </c>
      <c r="FP266" s="69"/>
      <c r="FQ266" s="71"/>
      <c r="FR266" s="70">
        <f t="shared" si="4671"/>
        <v>0</v>
      </c>
      <c r="FS266" s="68">
        <f t="shared" si="4672"/>
        <v>0</v>
      </c>
      <c r="FT266" s="69"/>
      <c r="FU266" s="70">
        <f t="shared" si="4673"/>
        <v>0</v>
      </c>
      <c r="FV266" s="68">
        <f t="shared" si="4674"/>
        <v>0</v>
      </c>
      <c r="FW266" s="69"/>
      <c r="FX266" s="69"/>
      <c r="FY266" s="70">
        <f t="shared" si="4675"/>
        <v>0</v>
      </c>
      <c r="FZ266" s="68">
        <f t="shared" si="4676"/>
        <v>0</v>
      </c>
      <c r="GA266" s="72">
        <f t="shared" si="4677"/>
        <v>0</v>
      </c>
      <c r="GB266" s="72">
        <f t="shared" si="4678"/>
        <v>0</v>
      </c>
      <c r="GC266" s="70">
        <f t="shared" si="4679"/>
        <v>0</v>
      </c>
      <c r="GD266" t="str">
        <f t="shared" si="4659"/>
        <v>ok</v>
      </c>
    </row>
    <row r="267" spans="1:191" ht="36.75" customHeight="1" thickBot="1">
      <c r="A267" s="6535"/>
      <c r="B267" s="6487" t="str" cm="1">
        <f t="array" ref="B267">IFERROR(_xlfn.XLOOKUP(1, (INDEX(التشكيل_القديم!$L$54:$S$92, ,6)=$A262) * (INDEX(التشكيل_القديم!$L$54:$S$92, ,7)="عضو يسار يسار يسار اليسار"), INDEX(التشكيل_القديم!$L$54:$S$92, ,2)),"")</f>
        <v/>
      </c>
      <c r="C267" s="6487"/>
      <c r="D267" s="6487"/>
      <c r="E267" s="6487"/>
      <c r="F267" s="6487"/>
      <c r="G267" s="6487"/>
      <c r="H267" s="6486"/>
      <c r="I267" s="105"/>
      <c r="J267" s="6495"/>
      <c r="K267" s="6235"/>
      <c r="L267" s="2187">
        <f>الاعدادات!$D$17</f>
        <v>2026</v>
      </c>
      <c r="M267" s="106">
        <v>241</v>
      </c>
      <c r="N267" s="107"/>
      <c r="O267" s="107"/>
      <c r="P267" s="107"/>
      <c r="Q267" s="107"/>
      <c r="R267" s="107"/>
      <c r="S267" s="107"/>
      <c r="T267" s="107"/>
      <c r="U267" s="107"/>
      <c r="V267" s="108"/>
      <c r="W267" s="107"/>
      <c r="X267" s="107"/>
      <c r="Y267" s="2135"/>
      <c r="Z267" s="62">
        <f t="shared" si="4660"/>
        <v>241</v>
      </c>
      <c r="AA267" s="109"/>
      <c r="AB267" s="110"/>
      <c r="AC267" s="2031">
        <f t="shared" ref="AC267" si="4703">SUM(BE267:BK267,BE274:BK274,CN267:CT267,CN274:CT274,DW267:EC267,DW274:EC274)</f>
        <v>0</v>
      </c>
      <c r="AD267" s="2025">
        <f t="shared" si="4681"/>
        <v>0</v>
      </c>
      <c r="AE267" s="2002">
        <f t="shared" si="4682"/>
        <v>0</v>
      </c>
      <c r="AF267" s="2172">
        <f t="shared" si="4683"/>
        <v>0</v>
      </c>
      <c r="AG267" s="2002">
        <f t="shared" si="4684"/>
        <v>0</v>
      </c>
      <c r="AH267" s="2173">
        <f t="shared" si="4685"/>
        <v>0</v>
      </c>
      <c r="AI267" s="2174">
        <f t="shared" si="4686"/>
        <v>0</v>
      </c>
      <c r="AJ267" s="2002">
        <f t="shared" si="4687"/>
        <v>0</v>
      </c>
      <c r="AK267" s="2026">
        <f t="shared" si="4688"/>
        <v>0</v>
      </c>
      <c r="AL267" s="2027">
        <f t="shared" si="4689"/>
        <v>0</v>
      </c>
      <c r="AM267" s="2175">
        <f t="shared" si="4690"/>
        <v>0</v>
      </c>
      <c r="AN267" s="2176">
        <f>SUM(AH267:AM267)</f>
        <v>0</v>
      </c>
      <c r="AO267" s="2028">
        <f t="shared" si="4692"/>
        <v>0</v>
      </c>
      <c r="AP267" s="2177">
        <f t="shared" si="4693"/>
        <v>0</v>
      </c>
      <c r="AQ267" s="2029">
        <f t="shared" si="4694"/>
        <v>0</v>
      </c>
      <c r="AR267" s="2178">
        <f t="shared" si="4695"/>
        <v>0</v>
      </c>
      <c r="AS267" s="2177">
        <f t="shared" si="4696"/>
        <v>0</v>
      </c>
      <c r="AT267" s="65">
        <f t="shared" si="4702"/>
        <v>0</v>
      </c>
      <c r="AU267" s="2126"/>
      <c r="AV267" s="2002">
        <f t="shared" si="4697"/>
        <v>0</v>
      </c>
      <c r="AW267" s="2002">
        <f t="shared" si="4698"/>
        <v>0</v>
      </c>
      <c r="AX267" s="2129"/>
      <c r="AY267" s="2132"/>
      <c r="AZ267" s="65">
        <f t="shared" si="4699"/>
        <v>0</v>
      </c>
      <c r="BA267" s="113"/>
      <c r="BB267" s="2189">
        <f t="shared" si="4700"/>
        <v>-241</v>
      </c>
      <c r="BC267" s="67"/>
      <c r="BD267" s="2187">
        <f>الاعدادات!$D$17</f>
        <v>2026</v>
      </c>
      <c r="BE267" s="117"/>
      <c r="BF267" s="118"/>
      <c r="BG267" s="118"/>
      <c r="BH267" s="119"/>
      <c r="BI267" s="119"/>
      <c r="BJ267" s="119"/>
      <c r="BK267" s="120"/>
      <c r="BL267" s="121"/>
      <c r="BM267" s="122"/>
      <c r="BN267" s="122"/>
      <c r="BO267" s="123"/>
      <c r="BP267" s="123"/>
      <c r="BQ267" s="123"/>
      <c r="BR267" s="123"/>
      <c r="BS267" s="123"/>
      <c r="BT267" s="123"/>
      <c r="BU267" s="123"/>
      <c r="BV267" s="123"/>
      <c r="BW267" s="124"/>
      <c r="BX267" s="77">
        <f>SUM(BE267:BW267)</f>
        <v>0</v>
      </c>
      <c r="BY267" s="126"/>
      <c r="BZ267" s="856"/>
      <c r="CA267" s="127"/>
      <c r="CB267" s="128"/>
      <c r="CC267" s="129"/>
      <c r="CD267" s="130"/>
      <c r="CE267" s="131"/>
      <c r="CF267" s="132"/>
      <c r="CG267" s="133"/>
      <c r="CH267" s="134"/>
      <c r="CI267" s="135"/>
      <c r="CJ267" s="79">
        <f>SUM(BX267:CI267)</f>
        <v>0</v>
      </c>
      <c r="CK267" s="137"/>
      <c r="CL267" s="128"/>
      <c r="CM267" s="858"/>
      <c r="CN267" s="139"/>
      <c r="CO267" s="118"/>
      <c r="CP267" s="118"/>
      <c r="CQ267" s="119"/>
      <c r="CR267" s="119"/>
      <c r="CS267" s="119"/>
      <c r="CT267" s="120"/>
      <c r="CU267" s="121"/>
      <c r="CV267" s="122"/>
      <c r="CW267" s="122"/>
      <c r="CX267" s="123"/>
      <c r="CY267" s="123"/>
      <c r="CZ267" s="123"/>
      <c r="DA267" s="123"/>
      <c r="DB267" s="123"/>
      <c r="DC267" s="123"/>
      <c r="DD267" s="123"/>
      <c r="DE267" s="123"/>
      <c r="DF267" s="124"/>
      <c r="DG267" s="125">
        <f t="shared" ref="DG267:DG268" si="4704">DF267+DE267+CX267+CW267+CV267+CU267+CT267+CS267+CR267+CQ267+CP267+CO267+CN267</f>
        <v>0</v>
      </c>
      <c r="DH267" s="126"/>
      <c r="DI267" s="856"/>
      <c r="DJ267" s="127"/>
      <c r="DK267" s="128"/>
      <c r="DL267" s="129"/>
      <c r="DM267" s="130"/>
      <c r="DN267" s="131"/>
      <c r="DO267" s="132"/>
      <c r="DP267" s="133"/>
      <c r="DQ267" s="134"/>
      <c r="DR267" s="135"/>
      <c r="DS267" s="140">
        <f>SUM(DG267:DR267)</f>
        <v>0</v>
      </c>
      <c r="DT267" s="137"/>
      <c r="DU267" s="128"/>
      <c r="DV267" s="865"/>
      <c r="DW267" s="139"/>
      <c r="DX267" s="118"/>
      <c r="DY267" s="118"/>
      <c r="DZ267" s="119"/>
      <c r="EA267" s="119"/>
      <c r="EB267" s="119"/>
      <c r="EC267" s="120"/>
      <c r="ED267" s="121"/>
      <c r="EE267" s="122"/>
      <c r="EF267" s="122"/>
      <c r="EG267" s="123"/>
      <c r="EH267" s="123"/>
      <c r="EI267" s="123"/>
      <c r="EJ267" s="123"/>
      <c r="EK267" s="123"/>
      <c r="EL267" s="123"/>
      <c r="EM267" s="123"/>
      <c r="EN267" s="123"/>
      <c r="EO267" s="124"/>
      <c r="EP267" s="77">
        <f>EO267+EN267+EG267+EF267+EE267+ED267+EC267+EB267+EA267+DZ267+DY267+DX267+DW267+EM267+EL267+EK267+EJ267+EI267+EH267</f>
        <v>0</v>
      </c>
      <c r="EQ267" s="126"/>
      <c r="ER267" s="856"/>
      <c r="ES267" s="127"/>
      <c r="ET267" s="128"/>
      <c r="EU267" s="129"/>
      <c r="EV267" s="130"/>
      <c r="EW267" s="131"/>
      <c r="EX267" s="132"/>
      <c r="EY267" s="133"/>
      <c r="EZ267" s="134"/>
      <c r="FA267" s="135"/>
      <c r="FB267" s="140">
        <f>SUM(EP267:FA267)</f>
        <v>0</v>
      </c>
      <c r="FC267" s="137"/>
      <c r="FD267" s="128"/>
      <c r="FE267" s="865"/>
      <c r="FF267" s="2183">
        <f>الاعدادات!$D$17</f>
        <v>2026</v>
      </c>
      <c r="FG267" s="68">
        <f t="shared" si="4666"/>
        <v>0</v>
      </c>
      <c r="FH267" s="69"/>
      <c r="FI267" s="69"/>
      <c r="FJ267" s="70">
        <f t="shared" si="4667"/>
        <v>0</v>
      </c>
      <c r="FK267" s="68">
        <f t="shared" si="4668"/>
        <v>0</v>
      </c>
      <c r="FL267" s="69"/>
      <c r="FM267" s="69"/>
      <c r="FN267" s="70">
        <f t="shared" si="4669"/>
        <v>0</v>
      </c>
      <c r="FO267" s="68">
        <f t="shared" si="4670"/>
        <v>0</v>
      </c>
      <c r="FP267" s="69"/>
      <c r="FQ267" s="71"/>
      <c r="FR267" s="70">
        <f t="shared" si="4671"/>
        <v>0</v>
      </c>
      <c r="FS267" s="68">
        <f t="shared" si="4672"/>
        <v>0</v>
      </c>
      <c r="FT267" s="69"/>
      <c r="FU267" s="70">
        <f t="shared" si="4673"/>
        <v>0</v>
      </c>
      <c r="FV267" s="68">
        <f t="shared" si="4674"/>
        <v>0</v>
      </c>
      <c r="FW267" s="69"/>
      <c r="FX267" s="69"/>
      <c r="FY267" s="70">
        <f t="shared" si="4675"/>
        <v>0</v>
      </c>
      <c r="FZ267" s="68">
        <f t="shared" si="4676"/>
        <v>0</v>
      </c>
      <c r="GA267" s="72">
        <f t="shared" si="4677"/>
        <v>0</v>
      </c>
      <c r="GB267" s="72">
        <f t="shared" si="4678"/>
        <v>0</v>
      </c>
      <c r="GC267" s="70">
        <f t="shared" si="4679"/>
        <v>0</v>
      </c>
      <c r="GD267" t="str">
        <f t="shared" si="4659"/>
        <v>wrong</v>
      </c>
    </row>
    <row r="268" spans="1:191" ht="36.75" customHeight="1" thickBot="1">
      <c r="A268" s="6488"/>
      <c r="B268" s="6489"/>
      <c r="C268" s="6489"/>
      <c r="D268" s="6489"/>
      <c r="E268" s="6489"/>
      <c r="F268" s="6489"/>
      <c r="G268" s="6490"/>
      <c r="H268" s="2115"/>
      <c r="I268" s="2116"/>
      <c r="J268" s="2117"/>
      <c r="K268" s="2118"/>
      <c r="L268" s="2119" t="s">
        <v>181</v>
      </c>
      <c r="M268" s="2190">
        <f>SUM(M262:M267)</f>
        <v>241</v>
      </c>
      <c r="N268" s="2190">
        <f t="shared" ref="N268:U268" si="4705">SUM(N262:N267)</f>
        <v>0</v>
      </c>
      <c r="O268" s="2190">
        <f t="shared" si="4705"/>
        <v>0</v>
      </c>
      <c r="P268" s="2190">
        <f t="shared" si="4705"/>
        <v>0</v>
      </c>
      <c r="Q268" s="2190">
        <f t="shared" si="4705"/>
        <v>0</v>
      </c>
      <c r="R268" s="2190">
        <f t="shared" si="4705"/>
        <v>0</v>
      </c>
      <c r="S268" s="2190">
        <f t="shared" si="4705"/>
        <v>0</v>
      </c>
      <c r="T268" s="2190">
        <f t="shared" si="4705"/>
        <v>0</v>
      </c>
      <c r="U268" s="2190">
        <f t="shared" si="4705"/>
        <v>0</v>
      </c>
      <c r="V268" s="2120"/>
      <c r="W268" s="2190">
        <f t="shared" ref="W268:AG268" si="4706">SUM(W262:W267)</f>
        <v>0</v>
      </c>
      <c r="X268" s="2190">
        <f t="shared" si="4706"/>
        <v>0</v>
      </c>
      <c r="Y268" s="2190">
        <f t="shared" si="4706"/>
        <v>0</v>
      </c>
      <c r="Z268" s="2190">
        <f t="shared" si="4706"/>
        <v>241</v>
      </c>
      <c r="AA268" s="2190">
        <f t="shared" si="4706"/>
        <v>0</v>
      </c>
      <c r="AB268" s="2190">
        <f t="shared" si="4706"/>
        <v>0</v>
      </c>
      <c r="AC268" s="2190">
        <f t="shared" si="4706"/>
        <v>0</v>
      </c>
      <c r="AD268" s="2190">
        <f t="shared" si="4706"/>
        <v>0</v>
      </c>
      <c r="AE268" s="2190">
        <f t="shared" si="4706"/>
        <v>0</v>
      </c>
      <c r="AF268" s="2190">
        <f t="shared" si="4706"/>
        <v>0</v>
      </c>
      <c r="AG268" s="2190">
        <f t="shared" si="4706"/>
        <v>0</v>
      </c>
      <c r="AH268" s="2120"/>
      <c r="AI268" s="2190">
        <f t="shared" ref="AI268:BB268" si="4707">SUM(AI262:AI267)</f>
        <v>0</v>
      </c>
      <c r="AJ268" s="2190">
        <f t="shared" si="4707"/>
        <v>0</v>
      </c>
      <c r="AK268" s="2190">
        <f t="shared" si="4707"/>
        <v>0</v>
      </c>
      <c r="AL268" s="2190">
        <f t="shared" si="4707"/>
        <v>0</v>
      </c>
      <c r="AM268" s="2190">
        <f t="shared" si="4707"/>
        <v>0</v>
      </c>
      <c r="AN268" s="2190">
        <f t="shared" si="4707"/>
        <v>0</v>
      </c>
      <c r="AO268" s="2190">
        <f t="shared" si="4707"/>
        <v>0</v>
      </c>
      <c r="AP268" s="2190">
        <f t="shared" si="4707"/>
        <v>0</v>
      </c>
      <c r="AQ268" s="2190">
        <f t="shared" si="4707"/>
        <v>0</v>
      </c>
      <c r="AR268" s="2190">
        <f t="shared" si="4707"/>
        <v>0</v>
      </c>
      <c r="AS268" s="2190">
        <f t="shared" si="4707"/>
        <v>0</v>
      </c>
      <c r="AT268" s="2190">
        <f t="shared" si="4707"/>
        <v>0</v>
      </c>
      <c r="AU268" s="2190">
        <f t="shared" si="4707"/>
        <v>0</v>
      </c>
      <c r="AV268" s="2190">
        <f t="shared" si="4707"/>
        <v>0</v>
      </c>
      <c r="AW268" s="2190">
        <f t="shared" si="4707"/>
        <v>0</v>
      </c>
      <c r="AX268" s="2190">
        <f t="shared" si="4707"/>
        <v>0</v>
      </c>
      <c r="AY268" s="2190">
        <f t="shared" si="4707"/>
        <v>0</v>
      </c>
      <c r="AZ268" s="2190">
        <f t="shared" si="4707"/>
        <v>0</v>
      </c>
      <c r="BA268" s="2190">
        <f t="shared" si="4707"/>
        <v>0</v>
      </c>
      <c r="BB268" s="2191">
        <f t="shared" si="4707"/>
        <v>-241</v>
      </c>
      <c r="BC268" s="67"/>
      <c r="BD268" s="2009" t="s">
        <v>181</v>
      </c>
      <c r="BE268" s="840">
        <f t="shared" ref="BE268" si="4708">SUM(BE263:BE267)</f>
        <v>0</v>
      </c>
      <c r="BF268" s="841">
        <f t="shared" ref="BF268" si="4709">SUM(BF263:BF267)</f>
        <v>0</v>
      </c>
      <c r="BG268" s="841">
        <f t="shared" ref="BG268" si="4710">SUM(BG263:BG267)</f>
        <v>0</v>
      </c>
      <c r="BH268" s="841">
        <f t="shared" ref="BH268" si="4711">SUM(BH263:BH267)</f>
        <v>0</v>
      </c>
      <c r="BI268" s="841">
        <f t="shared" ref="BI268" si="4712">SUM(BI263:BI267)</f>
        <v>0</v>
      </c>
      <c r="BJ268" s="841">
        <f t="shared" ref="BJ268" si="4713">SUM(BJ263:BJ267)</f>
        <v>0</v>
      </c>
      <c r="BK268" s="841">
        <f t="shared" ref="BK268" si="4714">SUM(BK263:BK267)</f>
        <v>0</v>
      </c>
      <c r="BL268" s="841">
        <f t="shared" ref="BL268" si="4715">SUM(BL263:BL267)</f>
        <v>0</v>
      </c>
      <c r="BM268" s="841">
        <f t="shared" ref="BM268" si="4716">SUM(BM263:BM267)</f>
        <v>0</v>
      </c>
      <c r="BN268" s="841">
        <f t="shared" ref="BN268" si="4717">SUM(BN263:BN267)</f>
        <v>0</v>
      </c>
      <c r="BO268" s="841">
        <f t="shared" ref="BO268" si="4718">SUM(BO263:BO267)</f>
        <v>0</v>
      </c>
      <c r="BP268" s="841">
        <f t="shared" ref="BP268" si="4719">SUM(BP263:BP267)</f>
        <v>0</v>
      </c>
      <c r="BQ268" s="841">
        <f t="shared" ref="BQ268" si="4720">SUM(BQ263:BQ267)</f>
        <v>0</v>
      </c>
      <c r="BR268" s="841">
        <f t="shared" ref="BR268" si="4721">SUM(BR263:BR267)</f>
        <v>0</v>
      </c>
      <c r="BS268" s="841">
        <f t="shared" ref="BS268" si="4722">SUM(BS263:BS267)</f>
        <v>0</v>
      </c>
      <c r="BT268" s="841">
        <f t="shared" ref="BT268" si="4723">SUM(BT263:BT267)</f>
        <v>0</v>
      </c>
      <c r="BU268" s="841">
        <f t="shared" ref="BU268" si="4724">SUM(BU263:BU267)</f>
        <v>0</v>
      </c>
      <c r="BV268" s="841">
        <f t="shared" ref="BV268" si="4725">SUM(BV263:BV267)</f>
        <v>0</v>
      </c>
      <c r="BW268" s="841">
        <f t="shared" ref="BW268" si="4726">SUM(BW263:BW267)</f>
        <v>0</v>
      </c>
      <c r="BX268" s="77">
        <f t="shared" ref="BX268" si="4727">SUM(BE268:BW268)</f>
        <v>0</v>
      </c>
      <c r="BY268" s="841">
        <f t="shared" ref="BY268" si="4728">SUM(BY263:BY267)</f>
        <v>0</v>
      </c>
      <c r="BZ268" s="841">
        <f t="shared" ref="BZ268" si="4729">SUM(BZ263:BZ267)</f>
        <v>0</v>
      </c>
      <c r="CA268" s="841">
        <f t="shared" ref="CA268" si="4730">SUM(CA263:CA267)</f>
        <v>0</v>
      </c>
      <c r="CB268" s="841">
        <f t="shared" ref="CB268" si="4731">SUM(CB263:CB267)</f>
        <v>0</v>
      </c>
      <c r="CC268" s="841">
        <f t="shared" ref="CC268" si="4732">SUM(CC263:CC267)</f>
        <v>0</v>
      </c>
      <c r="CD268" s="841">
        <f t="shared" ref="CD268" si="4733">SUM(CD263:CD267)</f>
        <v>0</v>
      </c>
      <c r="CE268" s="841">
        <f t="shared" ref="CE268" si="4734">SUM(CE263:CE267)</f>
        <v>0</v>
      </c>
      <c r="CF268" s="841">
        <f t="shared" ref="CF268" si="4735">SUM(CF263:CF267)</f>
        <v>0</v>
      </c>
      <c r="CG268" s="841">
        <f t="shared" ref="CG268" si="4736">SUM(CG263:CG267)</f>
        <v>0</v>
      </c>
      <c r="CH268" s="2030">
        <f t="shared" ref="CH268" si="4737">SUM(CH263:CH267)</f>
        <v>0</v>
      </c>
      <c r="CI268" s="841">
        <f t="shared" ref="CI268" si="4738">SUM(CI263:CI267)</f>
        <v>0</v>
      </c>
      <c r="CJ268" s="841">
        <f t="shared" ref="CJ268" si="4739">SUM(CJ263:CJ267)</f>
        <v>0</v>
      </c>
      <c r="CK268" s="841">
        <f t="shared" ref="CK268" si="4740">SUM(CK263:CK267)</f>
        <v>0</v>
      </c>
      <c r="CL268" s="841">
        <f t="shared" ref="CL268" si="4741">SUM(CL263:CL267)</f>
        <v>0</v>
      </c>
      <c r="CM268" s="2192">
        <f t="shared" ref="CM268" si="4742">SUM(CM263:CM267)</f>
        <v>0</v>
      </c>
      <c r="CN268" s="840">
        <f t="shared" ref="CN268" si="4743">SUM(CN263:CN267)</f>
        <v>0</v>
      </c>
      <c r="CO268" s="841">
        <f t="shared" ref="CO268" si="4744">SUM(CO263:CO267)</f>
        <v>0</v>
      </c>
      <c r="CP268" s="841">
        <f t="shared" ref="CP268" si="4745">SUM(CP263:CP267)</f>
        <v>0</v>
      </c>
      <c r="CQ268" s="841">
        <f t="shared" ref="CQ268" si="4746">SUM(CQ263:CQ267)</f>
        <v>0</v>
      </c>
      <c r="CR268" s="841">
        <f t="shared" ref="CR268" si="4747">SUM(CR263:CR267)</f>
        <v>0</v>
      </c>
      <c r="CS268" s="841">
        <f t="shared" ref="CS268" si="4748">SUM(CS263:CS267)</f>
        <v>0</v>
      </c>
      <c r="CT268" s="841">
        <f t="shared" ref="CT268" si="4749">SUM(CT263:CT267)</f>
        <v>0</v>
      </c>
      <c r="CU268" s="841">
        <f t="shared" ref="CU268" si="4750">SUM(CU263:CU267)</f>
        <v>0</v>
      </c>
      <c r="CV268" s="841">
        <f t="shared" ref="CV268" si="4751">SUM(CV263:CV267)</f>
        <v>0</v>
      </c>
      <c r="CW268" s="841">
        <f t="shared" ref="CW268" si="4752">SUM(CW263:CW267)</f>
        <v>0</v>
      </c>
      <c r="CX268" s="841">
        <f t="shared" ref="CX268" si="4753">SUM(CX263:CX267)</f>
        <v>0</v>
      </c>
      <c r="CY268" s="841">
        <f t="shared" ref="CY268" si="4754">SUM(CY263:CY267)</f>
        <v>0</v>
      </c>
      <c r="CZ268" s="841">
        <f t="shared" ref="CZ268" si="4755">SUM(CZ263:CZ267)</f>
        <v>0</v>
      </c>
      <c r="DA268" s="841">
        <f t="shared" ref="DA268" si="4756">SUM(DA263:DA267)</f>
        <v>0</v>
      </c>
      <c r="DB268" s="841">
        <f t="shared" ref="DB268" si="4757">SUM(DB263:DB267)</f>
        <v>0</v>
      </c>
      <c r="DC268" s="841">
        <f t="shared" ref="DC268" si="4758">SUM(DC263:DC267)</f>
        <v>0</v>
      </c>
      <c r="DD268" s="841">
        <f t="shared" ref="DD268" si="4759">SUM(DD263:DD267)</f>
        <v>0</v>
      </c>
      <c r="DE268" s="841">
        <f t="shared" ref="DE268" si="4760">SUM(DE263:DE267)</f>
        <v>0</v>
      </c>
      <c r="DF268" s="841">
        <f t="shared" ref="DF268" si="4761">SUM(DF263:DF267)</f>
        <v>0</v>
      </c>
      <c r="DG268" s="842">
        <f t="shared" si="4704"/>
        <v>0</v>
      </c>
      <c r="DH268" s="841">
        <f>SUM(DH263:DH267)</f>
        <v>0</v>
      </c>
      <c r="DI268" s="841"/>
      <c r="DJ268" s="841">
        <f t="shared" ref="DJ268" si="4762">SUM(DJ263:DJ267)</f>
        <v>0</v>
      </c>
      <c r="DK268" s="841">
        <f t="shared" ref="DK268" si="4763">SUM(DK263:DK267)</f>
        <v>0</v>
      </c>
      <c r="DL268" s="841">
        <f t="shared" ref="DL268" si="4764">SUM(DL263:DL267)</f>
        <v>0</v>
      </c>
      <c r="DM268" s="841">
        <f t="shared" ref="DM268" si="4765">SUM(DM263:DM267)</f>
        <v>0</v>
      </c>
      <c r="DN268" s="841">
        <f t="shared" ref="DN268" si="4766">SUM(DN263:DN267)</f>
        <v>0</v>
      </c>
      <c r="DO268" s="841">
        <f t="shared" ref="DO268" si="4767">SUM(DO263:DO267)</f>
        <v>0</v>
      </c>
      <c r="DP268" s="841">
        <f t="shared" ref="DP268" si="4768">SUM(DP263:DP267)</f>
        <v>0</v>
      </c>
      <c r="DQ268" s="2030">
        <f t="shared" ref="DQ268" si="4769">SUM(DQ263:DQ267)</f>
        <v>0</v>
      </c>
      <c r="DR268" s="841">
        <f t="shared" ref="DR268" si="4770">SUM(DR263:DR267)</f>
        <v>0</v>
      </c>
      <c r="DS268" s="841">
        <f t="shared" ref="DS268" si="4771">SUM(DS263:DS267)</f>
        <v>0</v>
      </c>
      <c r="DT268" s="841">
        <f t="shared" ref="DT268" si="4772">SUM(DT263:DT267)</f>
        <v>0</v>
      </c>
      <c r="DU268" s="841">
        <f t="shared" ref="DU268" si="4773">SUM(DU263:DU267)</f>
        <v>0</v>
      </c>
      <c r="DV268" s="2193">
        <f t="shared" ref="DV268" si="4774">SUM(DV263:DV267)</f>
        <v>0</v>
      </c>
      <c r="DW268" s="840">
        <f t="shared" ref="DW268" si="4775">SUM(DW263:DW267)</f>
        <v>0</v>
      </c>
      <c r="DX268" s="841">
        <f t="shared" ref="DX268" si="4776">SUM(DX263:DX267)</f>
        <v>0</v>
      </c>
      <c r="DY268" s="841">
        <f t="shared" ref="DY268" si="4777">SUM(DY263:DY267)</f>
        <v>0</v>
      </c>
      <c r="DZ268" s="841">
        <f t="shared" ref="DZ268" si="4778">SUM(DZ263:DZ267)</f>
        <v>0</v>
      </c>
      <c r="EA268" s="841">
        <f t="shared" ref="EA268" si="4779">SUM(EA263:EA267)</f>
        <v>0</v>
      </c>
      <c r="EB268" s="841">
        <f t="shared" ref="EB268" si="4780">SUM(EB263:EB267)</f>
        <v>0</v>
      </c>
      <c r="EC268" s="841">
        <f t="shared" ref="EC268" si="4781">SUM(EC263:EC267)</f>
        <v>0</v>
      </c>
      <c r="ED268" s="841">
        <f t="shared" ref="ED268" si="4782">SUM(ED263:ED267)</f>
        <v>0</v>
      </c>
      <c r="EE268" s="841">
        <f t="shared" ref="EE268" si="4783">SUM(EE263:EE267)</f>
        <v>0</v>
      </c>
      <c r="EF268" s="841">
        <f t="shared" ref="EF268" si="4784">SUM(EF263:EF267)</f>
        <v>0</v>
      </c>
      <c r="EG268" s="841">
        <f t="shared" ref="EG268" si="4785">SUM(EG263:EG267)</f>
        <v>0</v>
      </c>
      <c r="EH268" s="841">
        <f t="shared" ref="EH268" si="4786">SUM(EH263:EH267)</f>
        <v>0</v>
      </c>
      <c r="EI268" s="841">
        <f t="shared" ref="EI268" si="4787">SUM(EI263:EI267)</f>
        <v>0</v>
      </c>
      <c r="EJ268" s="841">
        <f t="shared" ref="EJ268" si="4788">SUM(EJ263:EJ267)</f>
        <v>0</v>
      </c>
      <c r="EK268" s="841">
        <f t="shared" ref="EK268" si="4789">SUM(EK263:EK267)</f>
        <v>0</v>
      </c>
      <c r="EL268" s="841">
        <f t="shared" ref="EL268" si="4790">SUM(EL263:EL267)</f>
        <v>0</v>
      </c>
      <c r="EM268" s="841">
        <f t="shared" ref="EM268" si="4791">SUM(EM263:EM267)</f>
        <v>0</v>
      </c>
      <c r="EN268" s="841">
        <f t="shared" ref="EN268" si="4792">SUM(EN263:EN267)</f>
        <v>0</v>
      </c>
      <c r="EO268" s="841">
        <f t="shared" ref="EO268" si="4793">SUM(EO263:EO267)</f>
        <v>0</v>
      </c>
      <c r="EP268" s="842">
        <f t="shared" ref="EP268" si="4794">EO268+EN268+EG268+EF268+EE268+ED268+EC268+EB268+EA268+DZ268+DY268+DX268+DW268</f>
        <v>0</v>
      </c>
      <c r="EQ268" s="841">
        <f>SUM(EQ263:EQ267)</f>
        <v>0</v>
      </c>
      <c r="ER268" s="841"/>
      <c r="ES268" s="841">
        <f t="shared" ref="ES268" si="4795">SUM(ES263:ES267)</f>
        <v>0</v>
      </c>
      <c r="ET268" s="841">
        <f t="shared" ref="ET268" si="4796">SUM(ET263:ET267)</f>
        <v>0</v>
      </c>
      <c r="EU268" s="841">
        <f t="shared" ref="EU268" si="4797">SUM(EU263:EU267)</f>
        <v>0</v>
      </c>
      <c r="EV268" s="841">
        <f t="shared" ref="EV268" si="4798">SUM(EV263:EV267)</f>
        <v>0</v>
      </c>
      <c r="EW268" s="841">
        <f t="shared" ref="EW268" si="4799">SUM(EW263:EW267)</f>
        <v>0</v>
      </c>
      <c r="EX268" s="841">
        <f t="shared" ref="EX268" si="4800">SUM(EX263:EX267)</f>
        <v>0</v>
      </c>
      <c r="EY268" s="841">
        <f t="shared" ref="EY268" si="4801">SUM(EY263:EY267)</f>
        <v>0</v>
      </c>
      <c r="EZ268" s="2030">
        <f t="shared" ref="EZ268" si="4802">SUM(EZ263:EZ267)</f>
        <v>0</v>
      </c>
      <c r="FA268" s="841">
        <f t="shared" ref="FA268" si="4803">SUM(FA263:FA267)</f>
        <v>0</v>
      </c>
      <c r="FB268" s="841">
        <f t="shared" ref="FB268" si="4804">SUM(FB263:FB267)</f>
        <v>0</v>
      </c>
      <c r="FC268" s="841">
        <f t="shared" ref="FC268" si="4805">SUM(FC263:FC267)</f>
        <v>0</v>
      </c>
      <c r="FD268" s="841">
        <f t="shared" ref="FD268" si="4806">SUM(FD263:FD267)</f>
        <v>0</v>
      </c>
      <c r="FE268" s="2193">
        <f t="shared" ref="FE268" si="4807">SUM(FE263:FE267)</f>
        <v>0</v>
      </c>
      <c r="FF268" s="142" t="s">
        <v>106</v>
      </c>
      <c r="FG268" s="846">
        <f>SUM(FG262:FG267)</f>
        <v>0</v>
      </c>
      <c r="FH268" s="847">
        <f t="shared" ref="FH268:FQ268" si="4808">SUM(FH262:FH267)</f>
        <v>0</v>
      </c>
      <c r="FI268" s="847">
        <f t="shared" si="4808"/>
        <v>0</v>
      </c>
      <c r="FJ268" s="848">
        <f t="shared" si="4808"/>
        <v>0</v>
      </c>
      <c r="FK268" s="846">
        <f t="shared" si="4808"/>
        <v>0</v>
      </c>
      <c r="FL268" s="847">
        <f t="shared" si="4808"/>
        <v>0</v>
      </c>
      <c r="FM268" s="847">
        <f t="shared" si="4808"/>
        <v>0</v>
      </c>
      <c r="FN268" s="848">
        <f t="shared" si="4808"/>
        <v>0</v>
      </c>
      <c r="FO268" s="846">
        <f t="shared" si="4808"/>
        <v>0</v>
      </c>
      <c r="FP268" s="847">
        <f t="shared" si="4808"/>
        <v>0</v>
      </c>
      <c r="FQ268" s="848">
        <f t="shared" si="4808"/>
        <v>0</v>
      </c>
      <c r="FR268" s="849">
        <f t="shared" si="4671"/>
        <v>0</v>
      </c>
      <c r="FS268" s="846">
        <f t="shared" ref="FS268" si="4809">SUM(FS262:FS267)</f>
        <v>0</v>
      </c>
      <c r="FT268" s="847">
        <f>SUM(FT262:FT267)</f>
        <v>0</v>
      </c>
      <c r="FU268" s="848">
        <f t="shared" ref="FU268:FY268" si="4810">SUM(FU262:FU267)</f>
        <v>0</v>
      </c>
      <c r="FV268" s="846">
        <f t="shared" si="4810"/>
        <v>0</v>
      </c>
      <c r="FW268" s="847">
        <f t="shared" si="4810"/>
        <v>0</v>
      </c>
      <c r="FX268" s="847">
        <f t="shared" si="4810"/>
        <v>0</v>
      </c>
      <c r="FY268" s="848">
        <f t="shared" si="4810"/>
        <v>0</v>
      </c>
      <c r="FZ268" s="850">
        <f t="shared" si="4676"/>
        <v>0</v>
      </c>
      <c r="GA268" s="851">
        <f t="shared" si="4677"/>
        <v>0</v>
      </c>
      <c r="GB268" s="851">
        <f t="shared" si="4678"/>
        <v>0</v>
      </c>
      <c r="GC268" s="849">
        <f t="shared" si="4679"/>
        <v>0</v>
      </c>
    </row>
    <row r="269" spans="1:191" ht="36.75" customHeight="1" thickBot="1">
      <c r="A269" s="6528" t="str">
        <f>IF(AND(GD262="ok",GD263="ok",GD264="ok",GD265="ok",GD266="ok",GD267="ok", H269 &lt;&gt;"فارغ"),"ok","wrong")</f>
        <v>wrong</v>
      </c>
      <c r="B269" s="6529"/>
      <c r="C269" s="6529"/>
      <c r="D269" s="6529"/>
      <c r="E269" s="6529"/>
      <c r="F269" s="6529"/>
      <c r="G269" s="6530"/>
      <c r="H269" s="6208" t="str">
        <f>IF(Z268=0,"فارغ","")</f>
        <v/>
      </c>
      <c r="I269" s="6209"/>
      <c r="J269" s="6209"/>
      <c r="K269" s="6209"/>
      <c r="L269" s="147"/>
      <c r="M269" s="148"/>
      <c r="N269" s="148"/>
      <c r="O269" s="149"/>
      <c r="P269" s="149"/>
      <c r="Q269" s="149"/>
      <c r="R269" s="148"/>
      <c r="S269" s="148"/>
      <c r="T269" s="148"/>
      <c r="U269" s="148"/>
      <c r="V269" s="148"/>
      <c r="W269" s="148"/>
      <c r="X269" s="148"/>
      <c r="Y269" s="148"/>
      <c r="Z269" s="149"/>
      <c r="AA269" s="149"/>
      <c r="AB269" s="149"/>
      <c r="AC269" s="148"/>
      <c r="AD269" s="148"/>
      <c r="AE269" s="148"/>
      <c r="AF269" s="150"/>
      <c r="AG269" s="148"/>
      <c r="AH269" s="148"/>
      <c r="AI269" s="151"/>
      <c r="AJ269" s="148"/>
      <c r="AK269" s="148"/>
      <c r="AL269" s="148"/>
      <c r="AM269" s="148"/>
      <c r="AN269" s="150"/>
      <c r="AO269" s="151"/>
      <c r="AP269" s="151"/>
      <c r="AQ269" s="151"/>
      <c r="AR269" s="152"/>
      <c r="AS269" s="151"/>
      <c r="AT269" s="153"/>
      <c r="AU269" s="148"/>
      <c r="AV269" s="148"/>
      <c r="AW269" s="148"/>
      <c r="AX269" s="148"/>
      <c r="AY269" s="148"/>
      <c r="AZ269" s="153"/>
      <c r="BA269" s="148"/>
      <c r="BB269" s="154"/>
      <c r="BC269" s="155"/>
      <c r="BD269" s="6531">
        <f>_xlfn.XLOOKUP(B264,التشكيل_القديم!$M$54:$M$92,التشكيل_القديم!$L$54:$L$92,0,0)</f>
        <v>19</v>
      </c>
      <c r="BE269" s="6505" t="str">
        <f>"(3)             "&amp; "عضو يسار الدائرة  /  "  &amp;B264</f>
        <v>(3)             عضو يسار الدائرة  /  محمد بكري عبدالله محمد</v>
      </c>
      <c r="BF269" s="6506"/>
      <c r="BG269" s="6506"/>
      <c r="BH269" s="6506"/>
      <c r="BI269" s="6506"/>
      <c r="BJ269" s="6506"/>
      <c r="BK269" s="6506"/>
      <c r="BL269" s="6506"/>
      <c r="BM269" s="6506"/>
      <c r="BN269" s="6506"/>
      <c r="BO269" s="6506"/>
      <c r="BP269" s="6506"/>
      <c r="BQ269" s="6506"/>
      <c r="BR269" s="6506"/>
      <c r="BS269" s="6506"/>
      <c r="BT269" s="6506"/>
      <c r="BU269" s="6506"/>
      <c r="BV269" s="6506"/>
      <c r="BW269" s="6506"/>
      <c r="BX269" s="6506"/>
      <c r="BY269" s="6506"/>
      <c r="BZ269" s="6506"/>
      <c r="CA269" s="6506"/>
      <c r="CB269" s="6506"/>
      <c r="CC269" s="6506"/>
      <c r="CD269" s="6506"/>
      <c r="CE269" s="6506"/>
      <c r="CF269" s="6506"/>
      <c r="CG269" s="6506"/>
      <c r="CH269" s="6506"/>
      <c r="CI269" s="6506"/>
      <c r="CJ269" s="6506"/>
      <c r="CK269" s="6506"/>
      <c r="CL269" s="6506"/>
      <c r="CM269" s="859"/>
      <c r="CN269" s="6520">
        <f>IF(ISTEXT(B265),_xlfn.XLOOKUP(B265,التشكيل_القديم!$M$54:$M$92,التشكيل_القديم!$L$54:$L$92,0,0),0)</f>
        <v>0</v>
      </c>
      <c r="CO269" s="6505" t="str">
        <f>IF(B265&lt;&gt;"","(4)             "&amp;"عضو يسار  اليسار الدائرة /  "&amp;B265,"لا يوجد عضو رابع " )</f>
        <v xml:space="preserve">لا يوجد عضو رابع </v>
      </c>
      <c r="CP269" s="6506"/>
      <c r="CQ269" s="6506"/>
      <c r="CR269" s="6506"/>
      <c r="CS269" s="6506"/>
      <c r="CT269" s="6506"/>
      <c r="CU269" s="6506"/>
      <c r="CV269" s="6506"/>
      <c r="CW269" s="6506"/>
      <c r="CX269" s="6506"/>
      <c r="CY269" s="6506"/>
      <c r="CZ269" s="6506"/>
      <c r="DA269" s="6506"/>
      <c r="DB269" s="6506"/>
      <c r="DC269" s="6506"/>
      <c r="DD269" s="6506"/>
      <c r="DE269" s="6506"/>
      <c r="DF269" s="6506"/>
      <c r="DG269" s="6506"/>
      <c r="DH269" s="6506"/>
      <c r="DI269" s="6506"/>
      <c r="DJ269" s="6506"/>
      <c r="DK269" s="6506"/>
      <c r="DL269" s="6506"/>
      <c r="DM269" s="6506"/>
      <c r="DN269" s="6506"/>
      <c r="DO269" s="6506"/>
      <c r="DP269" s="6506"/>
      <c r="DQ269" s="6506"/>
      <c r="DR269" s="6506"/>
      <c r="DS269" s="6506"/>
      <c r="DT269" s="6506"/>
      <c r="DU269" s="6506"/>
      <c r="DV269" s="859"/>
      <c r="DW269" s="6520">
        <f>IF(ISTEXT(B267),_xlfn.XLOOKUP(B267,التشكيل_القديم!$M$54:$M$92,التشكيل_القديم!$L$54:$L$92,0,0),0)</f>
        <v>0</v>
      </c>
      <c r="DX269" s="6505" t="str">
        <f>IF(B267&lt;&gt;"","(5)             "&amp;"عضو يسار يسار اليسار الدائرة /  "&amp;B267,"لا يوجد عضو سادس " )</f>
        <v xml:space="preserve">لا يوجد عضو سادس </v>
      </c>
      <c r="DY269" s="6506"/>
      <c r="DZ269" s="6506"/>
      <c r="EA269" s="6506"/>
      <c r="EB269" s="6506"/>
      <c r="EC269" s="6506"/>
      <c r="ED269" s="6506"/>
      <c r="EE269" s="6506"/>
      <c r="EF269" s="6506"/>
      <c r="EG269" s="6506"/>
      <c r="EH269" s="6506"/>
      <c r="EI269" s="6506"/>
      <c r="EJ269" s="6506"/>
      <c r="EK269" s="6506"/>
      <c r="EL269" s="6506"/>
      <c r="EM269" s="6506"/>
      <c r="EN269" s="6506"/>
      <c r="EO269" s="6506"/>
      <c r="EP269" s="6506"/>
      <c r="EQ269" s="6506"/>
      <c r="ER269" s="6506"/>
      <c r="ES269" s="6506"/>
      <c r="ET269" s="6506"/>
      <c r="EU269" s="6506"/>
      <c r="EV269" s="6506"/>
      <c r="EW269" s="6506"/>
      <c r="EX269" s="6506"/>
      <c r="EY269" s="6506"/>
      <c r="EZ269" s="6506"/>
      <c r="FA269" s="6506"/>
      <c r="FB269" s="6506"/>
      <c r="FC269" s="6506"/>
      <c r="FD269" s="6506"/>
      <c r="FE269" s="859"/>
      <c r="FF269" s="6522" t="s">
        <v>1239</v>
      </c>
      <c r="FG269" s="6523"/>
      <c r="FH269" s="6523"/>
      <c r="FI269" s="6523"/>
      <c r="FJ269" s="6523"/>
      <c r="FK269" s="6523"/>
      <c r="FL269" s="6523"/>
      <c r="FM269" s="6523"/>
      <c r="FN269" s="6523"/>
      <c r="FO269" s="6523"/>
      <c r="FP269" s="6523"/>
      <c r="FQ269" s="6523"/>
      <c r="FR269" s="6523"/>
      <c r="FS269" s="6523"/>
      <c r="FT269" s="6523"/>
      <c r="FU269" s="6523"/>
      <c r="FV269" s="6523"/>
      <c r="FW269" s="6523"/>
      <c r="FX269" s="6523"/>
      <c r="FY269" s="6523"/>
      <c r="FZ269" s="6523"/>
      <c r="GA269" s="6523"/>
      <c r="GB269" s="6523"/>
      <c r="GC269" s="6523"/>
      <c r="GD269" s="6523"/>
      <c r="GE269" s="6523"/>
      <c r="GF269" s="6523"/>
      <c r="GG269" s="6523"/>
      <c r="GH269" s="6523"/>
      <c r="GI269" s="6524"/>
    </row>
    <row r="270" spans="1:191" ht="36.75" customHeight="1" thickTop="1" thickBot="1">
      <c r="A270" s="6205"/>
      <c r="B270" s="6206"/>
      <c r="C270" s="6206"/>
      <c r="D270" s="6206"/>
      <c r="E270" s="6206"/>
      <c r="F270" s="6206"/>
      <c r="G270" s="6207"/>
      <c r="H270" s="6208"/>
      <c r="I270" s="6209"/>
      <c r="J270" s="6209"/>
      <c r="K270" s="6209"/>
      <c r="L270" s="147"/>
      <c r="M270" s="148"/>
      <c r="N270" s="148"/>
      <c r="O270" s="148"/>
      <c r="P270" s="148"/>
      <c r="Q270" s="148"/>
      <c r="R270" s="148"/>
      <c r="S270" s="148"/>
      <c r="T270" s="148"/>
      <c r="U270" s="148"/>
      <c r="V270" s="148"/>
      <c r="W270" s="148"/>
      <c r="X270" s="148"/>
      <c r="Y270" s="148"/>
      <c r="Z270" s="160"/>
      <c r="AA270" s="148"/>
      <c r="AB270" s="148"/>
      <c r="AC270" s="148"/>
      <c r="AD270" s="148"/>
      <c r="AE270" s="148"/>
      <c r="AF270" s="150"/>
      <c r="AG270" s="148"/>
      <c r="AH270" s="148"/>
      <c r="AI270" s="151"/>
      <c r="AJ270" s="148"/>
      <c r="AK270" s="148"/>
      <c r="AL270" s="148"/>
      <c r="AM270" s="148"/>
      <c r="AN270" s="150"/>
      <c r="AO270" s="151"/>
      <c r="AP270" s="151"/>
      <c r="AQ270" s="151"/>
      <c r="AR270" s="152"/>
      <c r="AS270" s="151"/>
      <c r="AT270" s="153"/>
      <c r="AU270" s="148"/>
      <c r="AV270" s="148"/>
      <c r="AW270" s="148"/>
      <c r="AX270" s="148"/>
      <c r="AY270" s="148"/>
      <c r="AZ270" s="153"/>
      <c r="BA270" s="148"/>
      <c r="BB270" s="154"/>
      <c r="BC270" s="155"/>
      <c r="BD270" s="6532"/>
      <c r="BE270" s="6507"/>
      <c r="BF270" s="6508"/>
      <c r="BG270" s="6508"/>
      <c r="BH270" s="6508"/>
      <c r="BI270" s="6508"/>
      <c r="BJ270" s="6508"/>
      <c r="BK270" s="6508"/>
      <c r="BL270" s="6508"/>
      <c r="BM270" s="6508"/>
      <c r="BN270" s="6508"/>
      <c r="BO270" s="6508"/>
      <c r="BP270" s="6508"/>
      <c r="BQ270" s="6508"/>
      <c r="BR270" s="6508"/>
      <c r="BS270" s="6508"/>
      <c r="BT270" s="6508"/>
      <c r="BU270" s="6508"/>
      <c r="BV270" s="6508"/>
      <c r="BW270" s="6508"/>
      <c r="BX270" s="6508"/>
      <c r="BY270" s="6508"/>
      <c r="BZ270" s="6508"/>
      <c r="CA270" s="6508"/>
      <c r="CB270" s="6508"/>
      <c r="CC270" s="6508"/>
      <c r="CD270" s="6508"/>
      <c r="CE270" s="6508"/>
      <c r="CF270" s="6508"/>
      <c r="CG270" s="6508"/>
      <c r="CH270" s="6508"/>
      <c r="CI270" s="6508"/>
      <c r="CJ270" s="6508"/>
      <c r="CK270" s="6508"/>
      <c r="CL270" s="6508"/>
      <c r="CM270" s="860"/>
      <c r="CN270" s="6521"/>
      <c r="CO270" s="6507"/>
      <c r="CP270" s="6508"/>
      <c r="CQ270" s="6508"/>
      <c r="CR270" s="6508"/>
      <c r="CS270" s="6508"/>
      <c r="CT270" s="6508"/>
      <c r="CU270" s="6508"/>
      <c r="CV270" s="6508"/>
      <c r="CW270" s="6508"/>
      <c r="CX270" s="6508"/>
      <c r="CY270" s="6508"/>
      <c r="CZ270" s="6508"/>
      <c r="DA270" s="6508"/>
      <c r="DB270" s="6508"/>
      <c r="DC270" s="6508"/>
      <c r="DD270" s="6508"/>
      <c r="DE270" s="6508"/>
      <c r="DF270" s="6508"/>
      <c r="DG270" s="6508"/>
      <c r="DH270" s="6508"/>
      <c r="DI270" s="6508"/>
      <c r="DJ270" s="6508"/>
      <c r="DK270" s="6508"/>
      <c r="DL270" s="6508"/>
      <c r="DM270" s="6508"/>
      <c r="DN270" s="6508"/>
      <c r="DO270" s="6508"/>
      <c r="DP270" s="6508"/>
      <c r="DQ270" s="6508"/>
      <c r="DR270" s="6508"/>
      <c r="DS270" s="6508"/>
      <c r="DT270" s="6508"/>
      <c r="DU270" s="6508"/>
      <c r="DV270" s="866"/>
      <c r="DW270" s="6521"/>
      <c r="DX270" s="6507"/>
      <c r="DY270" s="6508"/>
      <c r="DZ270" s="6508"/>
      <c r="EA270" s="6508"/>
      <c r="EB270" s="6508"/>
      <c r="EC270" s="6508"/>
      <c r="ED270" s="6508"/>
      <c r="EE270" s="6508"/>
      <c r="EF270" s="6508"/>
      <c r="EG270" s="6508"/>
      <c r="EH270" s="6508"/>
      <c r="EI270" s="6508"/>
      <c r="EJ270" s="6508"/>
      <c r="EK270" s="6508"/>
      <c r="EL270" s="6508"/>
      <c r="EM270" s="6508"/>
      <c r="EN270" s="6508"/>
      <c r="EO270" s="6508"/>
      <c r="EP270" s="6508"/>
      <c r="EQ270" s="6508"/>
      <c r="ER270" s="6508"/>
      <c r="ES270" s="6508"/>
      <c r="ET270" s="6508"/>
      <c r="EU270" s="6508"/>
      <c r="EV270" s="6508"/>
      <c r="EW270" s="6508"/>
      <c r="EX270" s="6508"/>
      <c r="EY270" s="6508"/>
      <c r="EZ270" s="6508"/>
      <c r="FA270" s="6508"/>
      <c r="FB270" s="6508"/>
      <c r="FC270" s="6508"/>
      <c r="FD270" s="6508"/>
      <c r="FE270" s="866"/>
      <c r="FF270" s="2114"/>
      <c r="FG270" s="6348" t="s">
        <v>23</v>
      </c>
      <c r="FH270" s="6349"/>
      <c r="FI270" s="6349"/>
      <c r="FJ270" s="6350"/>
      <c r="FK270" s="6370" t="s">
        <v>33</v>
      </c>
      <c r="FL270" s="6370"/>
      <c r="FM270" s="6370"/>
      <c r="FN270" s="6371"/>
      <c r="FO270" s="6351" t="s">
        <v>184</v>
      </c>
      <c r="FP270" s="6352"/>
      <c r="FQ270" s="6352"/>
      <c r="FR270" s="6353"/>
      <c r="FS270" s="6366" t="s">
        <v>185</v>
      </c>
      <c r="FT270" s="6367"/>
      <c r="FU270" s="6367"/>
      <c r="FV270" s="6368"/>
      <c r="FW270" s="6354" t="s">
        <v>200</v>
      </c>
      <c r="FX270" s="6355"/>
      <c r="FY270" s="6355"/>
      <c r="FZ270" s="6356"/>
      <c r="GA270" s="6338" t="s">
        <v>597</v>
      </c>
      <c r="GB270" s="6339"/>
      <c r="GC270" s="6339"/>
      <c r="GD270" s="6340"/>
      <c r="GE270" s="6525" t="s">
        <v>598</v>
      </c>
      <c r="GF270" s="6526"/>
      <c r="GG270" s="6526"/>
      <c r="GH270" s="6526"/>
      <c r="GI270" s="6527"/>
    </row>
    <row r="271" spans="1:191" ht="36.75" customHeight="1" thickTop="1" thickBot="1">
      <c r="A271" s="143"/>
      <c r="B271" s="157"/>
      <c r="C271" s="157"/>
      <c r="D271" s="157"/>
      <c r="E271" s="158"/>
      <c r="F271" s="158"/>
      <c r="G271" s="159"/>
      <c r="H271" s="144"/>
      <c r="I271" s="144"/>
      <c r="J271" s="145"/>
      <c r="K271" s="146"/>
      <c r="L271" s="2186" t="str">
        <f>الاعدادات!$D$14</f>
        <v>2023 وما قبلها</v>
      </c>
      <c r="M271" s="148"/>
      <c r="N271" s="148"/>
      <c r="O271" s="148"/>
      <c r="P271" s="148"/>
      <c r="Q271" s="148"/>
      <c r="R271" s="148"/>
      <c r="S271" s="148"/>
      <c r="T271" s="148"/>
      <c r="U271" s="148"/>
      <c r="V271" s="148"/>
      <c r="W271" s="148"/>
      <c r="X271" s="148"/>
      <c r="Y271" s="148"/>
      <c r="Z271" s="160"/>
      <c r="AA271" s="148"/>
      <c r="AB271" s="148"/>
      <c r="AC271" s="148"/>
      <c r="AD271" s="148"/>
      <c r="AE271" s="148"/>
      <c r="AF271" s="150"/>
      <c r="AG271" s="148"/>
      <c r="AH271" s="148"/>
      <c r="AI271" s="151"/>
      <c r="AJ271" s="148"/>
      <c r="AK271" s="148"/>
      <c r="AL271" s="148"/>
      <c r="AM271" s="148"/>
      <c r="AN271" s="150"/>
      <c r="AO271" s="151"/>
      <c r="AP271" s="151"/>
      <c r="AQ271" s="151"/>
      <c r="AR271" s="152"/>
      <c r="AS271" s="151"/>
      <c r="AT271" s="153"/>
      <c r="AU271" s="148"/>
      <c r="AV271" s="148"/>
      <c r="AW271" s="148"/>
      <c r="AX271" s="148"/>
      <c r="AY271" s="148"/>
      <c r="AZ271" s="153"/>
      <c r="BA271" s="148"/>
      <c r="BB271" s="154"/>
      <c r="BC271" s="155"/>
      <c r="BD271" s="2186" t="str">
        <f>الاعدادات!$D$14</f>
        <v>2023 وما قبلها</v>
      </c>
      <c r="BE271" s="82"/>
      <c r="BF271" s="83"/>
      <c r="BG271" s="83"/>
      <c r="BH271" s="84"/>
      <c r="BI271" s="84"/>
      <c r="BJ271" s="84"/>
      <c r="BK271" s="85"/>
      <c r="BL271" s="86"/>
      <c r="BM271" s="87"/>
      <c r="BN271" s="87"/>
      <c r="BO271" s="88"/>
      <c r="BP271" s="88"/>
      <c r="BQ271" s="88"/>
      <c r="BR271" s="88"/>
      <c r="BS271" s="88"/>
      <c r="BT271" s="88"/>
      <c r="BU271" s="88"/>
      <c r="BV271" s="88"/>
      <c r="BW271" s="89"/>
      <c r="BX271" s="77">
        <f t="shared" ref="BX271:BX273" si="4811">SUM(BE271:BW271)</f>
        <v>0</v>
      </c>
      <c r="BY271" s="90"/>
      <c r="BZ271" s="855"/>
      <c r="CA271" s="91"/>
      <c r="CB271" s="92"/>
      <c r="CC271" s="93"/>
      <c r="CD271" s="94"/>
      <c r="CE271" s="95"/>
      <c r="CF271" s="96"/>
      <c r="CG271" s="97"/>
      <c r="CH271" s="98"/>
      <c r="CI271" s="99"/>
      <c r="CJ271" s="79">
        <f t="shared" ref="CJ271:CJ272" si="4812">SUM(BX271:CI271)</f>
        <v>0</v>
      </c>
      <c r="CK271" s="104"/>
      <c r="CL271" s="92"/>
      <c r="CM271" s="861"/>
      <c r="CN271" s="82"/>
      <c r="CO271" s="83"/>
      <c r="CP271" s="83"/>
      <c r="CQ271" s="84"/>
      <c r="CR271" s="84"/>
      <c r="CS271" s="84"/>
      <c r="CT271" s="85"/>
      <c r="CU271" s="86"/>
      <c r="CV271" s="87"/>
      <c r="CW271" s="87"/>
      <c r="CX271" s="88"/>
      <c r="CY271" s="88"/>
      <c r="CZ271" s="88"/>
      <c r="DA271" s="88"/>
      <c r="DB271" s="88"/>
      <c r="DC271" s="88"/>
      <c r="DD271" s="88"/>
      <c r="DE271" s="88"/>
      <c r="DF271" s="89"/>
      <c r="DG271" s="161">
        <f t="shared" ref="DG271:DG273" si="4813">SUM(CN271:DF271)</f>
        <v>0</v>
      </c>
      <c r="DH271" s="90"/>
      <c r="DI271" s="855"/>
      <c r="DJ271" s="168"/>
      <c r="DK271" s="92"/>
      <c r="DL271" s="93"/>
      <c r="DM271" s="94"/>
      <c r="DN271" s="95"/>
      <c r="DO271" s="96"/>
      <c r="DP271" s="97"/>
      <c r="DQ271" s="98"/>
      <c r="DR271" s="99"/>
      <c r="DS271" s="79">
        <f t="shared" ref="DS271:DS273" si="4814">SUM(DG271:DR271)</f>
        <v>0</v>
      </c>
      <c r="DT271" s="104"/>
      <c r="DU271" s="92"/>
      <c r="DV271" s="864"/>
      <c r="DW271" s="82"/>
      <c r="DX271" s="83"/>
      <c r="DY271" s="83"/>
      <c r="DZ271" s="84"/>
      <c r="EA271" s="84"/>
      <c r="EB271" s="84"/>
      <c r="EC271" s="85"/>
      <c r="ED271" s="86"/>
      <c r="EE271" s="87"/>
      <c r="EF271" s="87"/>
      <c r="EG271" s="88"/>
      <c r="EH271" s="88"/>
      <c r="EI271" s="88"/>
      <c r="EJ271" s="88"/>
      <c r="EK271" s="88"/>
      <c r="EL271" s="88"/>
      <c r="EM271" s="88"/>
      <c r="EN271" s="88"/>
      <c r="EO271" s="89"/>
      <c r="EP271" s="161">
        <f t="shared" ref="EP271:EP273" si="4815">SUM(DW271:EO271)</f>
        <v>0</v>
      </c>
      <c r="EQ271" s="90"/>
      <c r="ER271" s="855"/>
      <c r="ES271" s="168"/>
      <c r="ET271" s="92"/>
      <c r="EU271" s="93"/>
      <c r="EV271" s="94"/>
      <c r="EW271" s="95"/>
      <c r="EX271" s="96"/>
      <c r="EY271" s="97"/>
      <c r="EZ271" s="98"/>
      <c r="FA271" s="99"/>
      <c r="FB271" s="79">
        <f t="shared" ref="FB271:FB274" si="4816">SUM(EP271:FA271)</f>
        <v>0</v>
      </c>
      <c r="FC271" s="104"/>
      <c r="FD271" s="92"/>
      <c r="FE271" s="864"/>
      <c r="FF271" s="162" t="s">
        <v>163</v>
      </c>
      <c r="FG271" s="838" t="s">
        <v>190</v>
      </c>
      <c r="FH271" s="838" t="s">
        <v>203</v>
      </c>
      <c r="FI271" s="838" t="s">
        <v>204</v>
      </c>
      <c r="FJ271" s="839" t="s">
        <v>116</v>
      </c>
      <c r="FK271" s="838" t="s">
        <v>190</v>
      </c>
      <c r="FL271" s="838" t="s">
        <v>203</v>
      </c>
      <c r="FM271" s="838" t="s">
        <v>204</v>
      </c>
      <c r="FN271" s="839" t="s">
        <v>116</v>
      </c>
      <c r="FO271" s="838" t="s">
        <v>190</v>
      </c>
      <c r="FP271" s="838" t="s">
        <v>203</v>
      </c>
      <c r="FQ271" s="838" t="s">
        <v>204</v>
      </c>
      <c r="FR271" s="839" t="s">
        <v>116</v>
      </c>
      <c r="FS271" s="838" t="s">
        <v>190</v>
      </c>
      <c r="FT271" s="838" t="s">
        <v>203</v>
      </c>
      <c r="FU271" s="838" t="s">
        <v>204</v>
      </c>
      <c r="FV271" s="839" t="s">
        <v>116</v>
      </c>
      <c r="FW271" s="838" t="s">
        <v>190</v>
      </c>
      <c r="FX271" s="838" t="s">
        <v>203</v>
      </c>
      <c r="FY271" s="838" t="s">
        <v>204</v>
      </c>
      <c r="FZ271" s="839" t="s">
        <v>116</v>
      </c>
      <c r="GA271" s="838" t="s">
        <v>190</v>
      </c>
      <c r="GB271" s="838" t="s">
        <v>203</v>
      </c>
      <c r="GC271" s="838" t="s">
        <v>204</v>
      </c>
      <c r="GD271" s="839" t="s">
        <v>116</v>
      </c>
      <c r="GE271" s="852" t="s">
        <v>205</v>
      </c>
      <c r="GF271" s="838" t="s">
        <v>190</v>
      </c>
      <c r="GG271" s="838" t="s">
        <v>203</v>
      </c>
      <c r="GH271" s="838" t="s">
        <v>204</v>
      </c>
      <c r="GI271" s="839" t="s">
        <v>116</v>
      </c>
    </row>
    <row r="272" spans="1:191" ht="36.75" customHeight="1" thickTop="1" thickBot="1">
      <c r="A272" s="143"/>
      <c r="B272" s="157"/>
      <c r="C272" s="157"/>
      <c r="D272" s="157"/>
      <c r="E272" s="158"/>
      <c r="F272" s="158"/>
      <c r="G272" s="159"/>
      <c r="H272" s="144"/>
      <c r="I272" s="144"/>
      <c r="J272" s="145"/>
      <c r="K272" s="146"/>
      <c r="L272" s="2187">
        <f>الاعدادات!$D$15</f>
        <v>2024</v>
      </c>
      <c r="M272" s="148"/>
      <c r="N272" s="148"/>
      <c r="O272" s="148"/>
      <c r="P272" s="148"/>
      <c r="Q272" s="148"/>
      <c r="R272" s="148"/>
      <c r="S272" s="148"/>
      <c r="T272" s="148"/>
      <c r="U272" s="148"/>
      <c r="V272" s="148"/>
      <c r="W272" s="148"/>
      <c r="X272" s="148"/>
      <c r="Y272" s="148"/>
      <c r="Z272" s="160"/>
      <c r="AA272" s="148"/>
      <c r="AB272" s="148"/>
      <c r="AC272" s="148"/>
      <c r="AD272" s="148"/>
      <c r="AE272" s="148"/>
      <c r="AF272" s="150"/>
      <c r="AG272" s="148"/>
      <c r="AH272" s="148"/>
      <c r="AI272" s="151"/>
      <c r="AJ272" s="148"/>
      <c r="AK272" s="148"/>
      <c r="AL272" s="148"/>
      <c r="AM272" s="148"/>
      <c r="AN272" s="150"/>
      <c r="AO272" s="151"/>
      <c r="AP272" s="151"/>
      <c r="AQ272" s="151"/>
      <c r="AR272" s="152"/>
      <c r="AS272" s="151"/>
      <c r="AT272" s="153"/>
      <c r="AU272" s="148"/>
      <c r="AV272" s="148"/>
      <c r="AW272" s="148"/>
      <c r="AX272" s="148"/>
      <c r="AY272" s="148"/>
      <c r="AZ272" s="153"/>
      <c r="BA272" s="148"/>
      <c r="BB272" s="154"/>
      <c r="BC272" s="155"/>
      <c r="BD272" s="2187">
        <f>الاعدادات!$D$15</f>
        <v>2024</v>
      </c>
      <c r="BE272" s="82"/>
      <c r="BF272" s="83"/>
      <c r="BG272" s="83"/>
      <c r="BH272" s="84"/>
      <c r="BI272" s="84"/>
      <c r="BJ272" s="84"/>
      <c r="BK272" s="85"/>
      <c r="BL272" s="86"/>
      <c r="BM272" s="87"/>
      <c r="BN272" s="87"/>
      <c r="BO272" s="88"/>
      <c r="BP272" s="88"/>
      <c r="BQ272" s="88"/>
      <c r="BR272" s="88"/>
      <c r="BS272" s="88"/>
      <c r="BT272" s="88"/>
      <c r="BU272" s="88"/>
      <c r="BV272" s="88"/>
      <c r="BW272" s="89"/>
      <c r="BX272" s="77">
        <f t="shared" si="4811"/>
        <v>0</v>
      </c>
      <c r="BY272" s="90"/>
      <c r="BZ272" s="855"/>
      <c r="CA272" s="91"/>
      <c r="CB272" s="92"/>
      <c r="CC272" s="93"/>
      <c r="CD272" s="94"/>
      <c r="CE272" s="95"/>
      <c r="CF272" s="96"/>
      <c r="CG272" s="97"/>
      <c r="CH272" s="98"/>
      <c r="CI272" s="99"/>
      <c r="CJ272" s="79">
        <f t="shared" si="4812"/>
        <v>0</v>
      </c>
      <c r="CK272" s="104"/>
      <c r="CL272" s="92"/>
      <c r="CM272" s="861"/>
      <c r="CN272" s="82"/>
      <c r="CO272" s="83"/>
      <c r="CP272" s="83"/>
      <c r="CQ272" s="84"/>
      <c r="CR272" s="84"/>
      <c r="CS272" s="84"/>
      <c r="CT272" s="85"/>
      <c r="CU272" s="86"/>
      <c r="CV272" s="87"/>
      <c r="CW272" s="87"/>
      <c r="CX272" s="88"/>
      <c r="CY272" s="88"/>
      <c r="CZ272" s="88"/>
      <c r="DA272" s="88"/>
      <c r="DB272" s="88"/>
      <c r="DC272" s="88"/>
      <c r="DD272" s="88"/>
      <c r="DE272" s="88"/>
      <c r="DF272" s="89"/>
      <c r="DG272" s="161">
        <f t="shared" si="4813"/>
        <v>0</v>
      </c>
      <c r="DH272" s="90"/>
      <c r="DI272" s="855"/>
      <c r="DJ272" s="168"/>
      <c r="DK272" s="92"/>
      <c r="DL272" s="93"/>
      <c r="DM272" s="94"/>
      <c r="DN272" s="95"/>
      <c r="DO272" s="96"/>
      <c r="DP272" s="97"/>
      <c r="DQ272" s="98"/>
      <c r="DR272" s="99"/>
      <c r="DS272" s="79">
        <f t="shared" si="4814"/>
        <v>0</v>
      </c>
      <c r="DT272" s="104"/>
      <c r="DU272" s="92"/>
      <c r="DV272" s="864"/>
      <c r="DW272" s="82"/>
      <c r="DX272" s="83"/>
      <c r="DY272" s="83"/>
      <c r="DZ272" s="84"/>
      <c r="EA272" s="84"/>
      <c r="EB272" s="84"/>
      <c r="EC272" s="85"/>
      <c r="ED272" s="86"/>
      <c r="EE272" s="87"/>
      <c r="EF272" s="87"/>
      <c r="EG272" s="88"/>
      <c r="EH272" s="88"/>
      <c r="EI272" s="88"/>
      <c r="EJ272" s="88"/>
      <c r="EK272" s="88"/>
      <c r="EL272" s="88"/>
      <c r="EM272" s="88"/>
      <c r="EN272" s="88"/>
      <c r="EO272" s="89"/>
      <c r="EP272" s="161">
        <f t="shared" si="4815"/>
        <v>0</v>
      </c>
      <c r="EQ272" s="90"/>
      <c r="ER272" s="855"/>
      <c r="ES272" s="168"/>
      <c r="ET272" s="92"/>
      <c r="EU272" s="93"/>
      <c r="EV272" s="94"/>
      <c r="EW272" s="95"/>
      <c r="EX272" s="96"/>
      <c r="EY272" s="97"/>
      <c r="EZ272" s="98"/>
      <c r="FA272" s="99"/>
      <c r="FB272" s="79">
        <f t="shared" si="4816"/>
        <v>0</v>
      </c>
      <c r="FC272" s="104"/>
      <c r="FD272" s="92"/>
      <c r="FE272" s="864"/>
      <c r="FF272" s="2207">
        <f>الاعدادات!$D$7</f>
        <v>2023</v>
      </c>
      <c r="FG272" s="163">
        <f t="shared" ref="FG272:FG275" si="4817">BX264</f>
        <v>0</v>
      </c>
      <c r="FH272" s="164">
        <f t="shared" ref="FH272:FH275" si="4818">BY264</f>
        <v>0</v>
      </c>
      <c r="FI272" s="164">
        <f>CA264+CB264+CC264+CD264+CE264+BZ264</f>
        <v>0</v>
      </c>
      <c r="FJ272" s="165">
        <f>CF264+CG264+CH264+CI264</f>
        <v>0</v>
      </c>
      <c r="FK272" s="166">
        <f t="shared" ref="FK272:FK275" si="4819">DG264</f>
        <v>0</v>
      </c>
      <c r="FL272" s="164">
        <f t="shared" ref="FL272:FL275" si="4820">DH264</f>
        <v>0</v>
      </c>
      <c r="FM272" s="164">
        <f>DJ264+DK264+DL264+DM264+DN264+DI264</f>
        <v>0</v>
      </c>
      <c r="FN272" s="165">
        <f>DO264+DP264+DQ264+DR264</f>
        <v>0</v>
      </c>
      <c r="FO272" s="166">
        <f t="shared" ref="FO272:FO275" si="4821">BX271</f>
        <v>0</v>
      </c>
      <c r="FP272" s="164">
        <f t="shared" ref="FP272:FP275" si="4822">BY271</f>
        <v>0</v>
      </c>
      <c r="FQ272" s="164">
        <f>CA271+CB271+CC271+CD271+CE271+BZ271</f>
        <v>0</v>
      </c>
      <c r="FR272" s="165">
        <f>CF271+CG271+CH271+CI271</f>
        <v>0</v>
      </c>
      <c r="FS272" s="166">
        <f t="shared" ref="FS272:FS275" si="4823">DG271</f>
        <v>0</v>
      </c>
      <c r="FT272" s="164">
        <f t="shared" ref="FT272:FT275" si="4824">DH271</f>
        <v>0</v>
      </c>
      <c r="FU272" s="164">
        <f>DI271+DJ271+DK271+DL271+DM271+DN271</f>
        <v>0</v>
      </c>
      <c r="FV272" s="167">
        <f>DO271+DP271+DQ271+DR271</f>
        <v>0</v>
      </c>
      <c r="FW272" s="166">
        <f t="shared" ref="FW272:FW275" si="4825">EP264</f>
        <v>0</v>
      </c>
      <c r="FX272" s="164">
        <f t="shared" ref="FX272:FX275" si="4826">EQ264</f>
        <v>0</v>
      </c>
      <c r="FY272" s="164">
        <f>ES264+ET264+EU264+EV264+EW264+ER264</f>
        <v>0</v>
      </c>
      <c r="FZ272" s="167">
        <f>EX264+EY264+EZ264+FA264</f>
        <v>0</v>
      </c>
      <c r="GA272" s="166">
        <f t="shared" ref="GA272:GA275" si="4827">EP271</f>
        <v>0</v>
      </c>
      <c r="GB272" s="164">
        <f t="shared" ref="GB272:GB275" si="4828">EQ271</f>
        <v>0</v>
      </c>
      <c r="GC272" s="164">
        <f>ES271+ET271+EU271+EV271+EW271+ER271</f>
        <v>0</v>
      </c>
      <c r="GD272" s="167">
        <f>EX271+EY271+EZ271+FA271</f>
        <v>0</v>
      </c>
      <c r="GE272" s="837" t="s">
        <v>23</v>
      </c>
      <c r="GF272" s="169">
        <f>FG276</f>
        <v>0</v>
      </c>
      <c r="GG272" s="170">
        <f>FH276</f>
        <v>0</v>
      </c>
      <c r="GH272" s="170">
        <f>FI276</f>
        <v>0</v>
      </c>
      <c r="GI272" s="171">
        <f>FJ276</f>
        <v>0</v>
      </c>
    </row>
    <row r="273" spans="1:191" ht="36.75" customHeight="1" thickTop="1" thickBot="1">
      <c r="A273" s="143"/>
      <c r="B273" s="172"/>
      <c r="C273" s="172"/>
      <c r="D273" s="172"/>
      <c r="E273" s="172"/>
      <c r="F273" s="172"/>
      <c r="G273" s="172"/>
      <c r="H273" s="172"/>
      <c r="I273" s="172"/>
      <c r="J273" s="145"/>
      <c r="K273" s="146"/>
      <c r="L273" s="2187">
        <f>الاعدادات!$D$16</f>
        <v>2025</v>
      </c>
      <c r="M273" s="172"/>
      <c r="N273" s="172"/>
      <c r="O273" s="172"/>
      <c r="P273" s="172"/>
      <c r="Q273" s="172"/>
      <c r="R273" s="172"/>
      <c r="S273" s="172"/>
      <c r="T273" s="172"/>
      <c r="U273" s="172"/>
      <c r="V273" s="172"/>
      <c r="W273" s="172"/>
      <c r="X273" s="172"/>
      <c r="Y273" s="172"/>
      <c r="Z273" s="174"/>
      <c r="AA273" s="172"/>
      <c r="AB273" s="172"/>
      <c r="AC273" s="172"/>
      <c r="AD273" s="172"/>
      <c r="AE273" s="172"/>
      <c r="AF273" s="172"/>
      <c r="AG273" s="172"/>
      <c r="AH273" s="172"/>
      <c r="AI273" s="172"/>
      <c r="AJ273" s="172"/>
      <c r="AK273" s="172"/>
      <c r="AL273" s="172"/>
      <c r="AM273" s="172"/>
      <c r="AN273" s="172"/>
      <c r="AO273" s="172"/>
      <c r="AP273" s="172"/>
      <c r="AQ273" s="172"/>
      <c r="AR273" s="172"/>
      <c r="AS273" s="172"/>
      <c r="AT273" s="175"/>
      <c r="AU273" s="172"/>
      <c r="AV273" s="172"/>
      <c r="AW273" s="172"/>
      <c r="AX273" s="172"/>
      <c r="AY273" s="172"/>
      <c r="AZ273" s="175"/>
      <c r="BA273" s="172"/>
      <c r="BB273" s="172"/>
      <c r="BC273" s="155"/>
      <c r="BD273" s="2187">
        <f>الاعدادات!$D$16</f>
        <v>2025</v>
      </c>
      <c r="BE273" s="82"/>
      <c r="BF273" s="83"/>
      <c r="BG273" s="83"/>
      <c r="BH273" s="84"/>
      <c r="BI273" s="84"/>
      <c r="BJ273" s="84"/>
      <c r="BK273" s="85"/>
      <c r="BL273" s="86"/>
      <c r="BM273" s="87"/>
      <c r="BN273" s="87"/>
      <c r="BO273" s="88"/>
      <c r="BP273" s="88"/>
      <c r="BQ273" s="88"/>
      <c r="BR273" s="88"/>
      <c r="BS273" s="88"/>
      <c r="BT273" s="88"/>
      <c r="BU273" s="88"/>
      <c r="BV273" s="88"/>
      <c r="BW273" s="89"/>
      <c r="BX273" s="77">
        <f t="shared" si="4811"/>
        <v>0</v>
      </c>
      <c r="BY273" s="90"/>
      <c r="BZ273" s="855"/>
      <c r="CA273" s="91"/>
      <c r="CB273" s="92"/>
      <c r="CC273" s="93"/>
      <c r="CD273" s="94"/>
      <c r="CE273" s="95"/>
      <c r="CF273" s="96"/>
      <c r="CG273" s="97"/>
      <c r="CH273" s="98"/>
      <c r="CI273" s="99"/>
      <c r="CJ273" s="79">
        <f>SUM(BX273:CI273)</f>
        <v>0</v>
      </c>
      <c r="CK273" s="104"/>
      <c r="CL273" s="92"/>
      <c r="CM273" s="861"/>
      <c r="CN273" s="82"/>
      <c r="CO273" s="83"/>
      <c r="CP273" s="83"/>
      <c r="CQ273" s="84"/>
      <c r="CR273" s="84"/>
      <c r="CS273" s="84"/>
      <c r="CT273" s="85"/>
      <c r="CU273" s="86"/>
      <c r="CV273" s="87"/>
      <c r="CW273" s="87"/>
      <c r="CX273" s="88"/>
      <c r="CY273" s="88"/>
      <c r="CZ273" s="88"/>
      <c r="DA273" s="88"/>
      <c r="DB273" s="88"/>
      <c r="DC273" s="88"/>
      <c r="DD273" s="88"/>
      <c r="DE273" s="88"/>
      <c r="DF273" s="89"/>
      <c r="DG273" s="161">
        <f t="shared" si="4813"/>
        <v>0</v>
      </c>
      <c r="DH273" s="90"/>
      <c r="DI273" s="855"/>
      <c r="DJ273" s="168"/>
      <c r="DK273" s="92"/>
      <c r="DL273" s="93"/>
      <c r="DM273" s="94"/>
      <c r="DN273" s="95"/>
      <c r="DO273" s="96"/>
      <c r="DP273" s="97"/>
      <c r="DQ273" s="98"/>
      <c r="DR273" s="99"/>
      <c r="DS273" s="79">
        <f t="shared" si="4814"/>
        <v>0</v>
      </c>
      <c r="DT273" s="104"/>
      <c r="DU273" s="92"/>
      <c r="DV273" s="864"/>
      <c r="DW273" s="82"/>
      <c r="DX273" s="83"/>
      <c r="DY273" s="83"/>
      <c r="DZ273" s="84"/>
      <c r="EA273" s="84"/>
      <c r="EB273" s="84"/>
      <c r="EC273" s="85"/>
      <c r="ED273" s="86"/>
      <c r="EE273" s="87"/>
      <c r="EF273" s="87"/>
      <c r="EG273" s="88"/>
      <c r="EH273" s="88"/>
      <c r="EI273" s="88"/>
      <c r="EJ273" s="88"/>
      <c r="EK273" s="88"/>
      <c r="EL273" s="88"/>
      <c r="EM273" s="88"/>
      <c r="EN273" s="88"/>
      <c r="EO273" s="89"/>
      <c r="EP273" s="161">
        <f t="shared" si="4815"/>
        <v>0</v>
      </c>
      <c r="EQ273" s="90"/>
      <c r="ER273" s="855"/>
      <c r="ES273" s="168"/>
      <c r="ET273" s="92"/>
      <c r="EU273" s="93"/>
      <c r="EV273" s="94"/>
      <c r="EW273" s="95"/>
      <c r="EX273" s="96"/>
      <c r="EY273" s="97"/>
      <c r="EZ273" s="98"/>
      <c r="FA273" s="99"/>
      <c r="FB273" s="79">
        <f t="shared" si="4816"/>
        <v>0</v>
      </c>
      <c r="FC273" s="104"/>
      <c r="FD273" s="92"/>
      <c r="FE273" s="864"/>
      <c r="FF273" s="2207">
        <f>الاعدادات!$D$8</f>
        <v>2024</v>
      </c>
      <c r="FG273" s="163">
        <f t="shared" si="4817"/>
        <v>0</v>
      </c>
      <c r="FH273" s="164">
        <f t="shared" si="4818"/>
        <v>0</v>
      </c>
      <c r="FI273" s="164">
        <f>CA265+CB265+CC265+CD265+CE265+BZ265</f>
        <v>0</v>
      </c>
      <c r="FJ273" s="165">
        <f>CF265+CG265+CH265+CI265</f>
        <v>0</v>
      </c>
      <c r="FK273" s="166">
        <f t="shared" si="4819"/>
        <v>0</v>
      </c>
      <c r="FL273" s="164">
        <f t="shared" si="4820"/>
        <v>0</v>
      </c>
      <c r="FM273" s="164">
        <f>DJ265+DK265+DL265+DM265+DN265+DI265</f>
        <v>0</v>
      </c>
      <c r="FN273" s="165">
        <f>DO265+DP265+DQ265+DR265</f>
        <v>0</v>
      </c>
      <c r="FO273" s="166">
        <f t="shared" si="4821"/>
        <v>0</v>
      </c>
      <c r="FP273" s="164">
        <f t="shared" si="4822"/>
        <v>0</v>
      </c>
      <c r="FQ273" s="164">
        <f>CA272+CB272+CC272+CD272+CE272+BZ272</f>
        <v>0</v>
      </c>
      <c r="FR273" s="165">
        <f>CF272+CG272+CH272+CI272</f>
        <v>0</v>
      </c>
      <c r="FS273" s="166">
        <f t="shared" si="4823"/>
        <v>0</v>
      </c>
      <c r="FT273" s="164">
        <f t="shared" si="4824"/>
        <v>0</v>
      </c>
      <c r="FU273" s="164">
        <f>DI272+DJ272+DK272+DL272+DM272+DN272</f>
        <v>0</v>
      </c>
      <c r="FV273" s="167">
        <f>DO272+DP272+DQ272+DR272</f>
        <v>0</v>
      </c>
      <c r="FW273" s="166">
        <f t="shared" si="4825"/>
        <v>0</v>
      </c>
      <c r="FX273" s="164">
        <f t="shared" si="4826"/>
        <v>0</v>
      </c>
      <c r="FY273" s="164">
        <f>ES265+ET265+EU265+EV265+EW265+ER265</f>
        <v>0</v>
      </c>
      <c r="FZ273" s="167">
        <f>EX265+EY265+EZ265+FA265</f>
        <v>0</v>
      </c>
      <c r="GA273" s="166">
        <f t="shared" si="4827"/>
        <v>0</v>
      </c>
      <c r="GB273" s="164">
        <f t="shared" si="4828"/>
        <v>0</v>
      </c>
      <c r="GC273" s="164">
        <f>ES272+ET272+EU272+EV272+EW272+ER272</f>
        <v>0</v>
      </c>
      <c r="GD273" s="167">
        <f>EX272+EY272+EZ272+FA272</f>
        <v>0</v>
      </c>
      <c r="GE273" s="837" t="s">
        <v>33</v>
      </c>
      <c r="GF273" s="169">
        <f>FK276</f>
        <v>0</v>
      </c>
      <c r="GG273" s="169">
        <f>FL276</f>
        <v>0</v>
      </c>
      <c r="GH273" s="169">
        <f>FM276</f>
        <v>0</v>
      </c>
      <c r="GI273" s="169">
        <f>FN276</f>
        <v>0</v>
      </c>
    </row>
    <row r="274" spans="1:191" ht="36.75" customHeight="1" thickTop="1" thickBot="1">
      <c r="A274" s="143"/>
      <c r="B274" s="172"/>
      <c r="C274" s="172"/>
      <c r="D274" s="172"/>
      <c r="E274" s="172"/>
      <c r="F274" s="172"/>
      <c r="G274" s="172"/>
      <c r="H274" s="172"/>
      <c r="I274" s="172"/>
      <c r="J274" s="145"/>
      <c r="K274" s="146"/>
      <c r="L274" s="2187">
        <f>الاعدادات!$D$17</f>
        <v>2026</v>
      </c>
      <c r="M274" s="172"/>
      <c r="N274" s="172"/>
      <c r="O274" s="172"/>
      <c r="P274" s="172"/>
      <c r="Q274" s="172"/>
      <c r="R274" s="172"/>
      <c r="S274" s="172"/>
      <c r="T274" s="172"/>
      <c r="U274" s="172"/>
      <c r="V274" s="172"/>
      <c r="W274" s="172"/>
      <c r="X274" s="172"/>
      <c r="Y274" s="172"/>
      <c r="Z274" s="174"/>
      <c r="AA274" s="172"/>
      <c r="AB274" s="172"/>
      <c r="AC274" s="172"/>
      <c r="AD274" s="172"/>
      <c r="AE274" s="172"/>
      <c r="AF274" s="172"/>
      <c r="AG274" s="172"/>
      <c r="AH274" s="172"/>
      <c r="AI274" s="172"/>
      <c r="AJ274" s="172"/>
      <c r="AK274" s="172"/>
      <c r="AL274" s="172"/>
      <c r="AM274" s="172"/>
      <c r="AN274" s="172"/>
      <c r="AO274" s="172"/>
      <c r="AP274" s="172"/>
      <c r="AQ274" s="172"/>
      <c r="AR274" s="172"/>
      <c r="AS274" s="172"/>
      <c r="AT274" s="175"/>
      <c r="AU274" s="172"/>
      <c r="AV274" s="172"/>
      <c r="AW274" s="172"/>
      <c r="AX274" s="172"/>
      <c r="AY274" s="172"/>
      <c r="AZ274" s="175"/>
      <c r="BA274" s="172"/>
      <c r="BB274" s="172"/>
      <c r="BC274" s="155"/>
      <c r="BD274" s="2187">
        <f>الاعدادات!$D$17</f>
        <v>2026</v>
      </c>
      <c r="BE274" s="117"/>
      <c r="BF274" s="118"/>
      <c r="BG274" s="118"/>
      <c r="BH274" s="119"/>
      <c r="BI274" s="119"/>
      <c r="BJ274" s="119"/>
      <c r="BK274" s="120"/>
      <c r="BL274" s="121"/>
      <c r="BM274" s="122"/>
      <c r="BN274" s="122"/>
      <c r="BO274" s="123"/>
      <c r="BP274" s="123"/>
      <c r="BQ274" s="123"/>
      <c r="BR274" s="123"/>
      <c r="BS274" s="123"/>
      <c r="BT274" s="123"/>
      <c r="BU274" s="123"/>
      <c r="BV274" s="123"/>
      <c r="BW274" s="124"/>
      <c r="BX274" s="77">
        <f>SUM(BE274:BW274)</f>
        <v>0</v>
      </c>
      <c r="BY274" s="126"/>
      <c r="BZ274" s="856"/>
      <c r="CA274" s="127"/>
      <c r="CB274" s="128"/>
      <c r="CC274" s="129"/>
      <c r="CD274" s="130"/>
      <c r="CE274" s="131"/>
      <c r="CF274" s="132"/>
      <c r="CG274" s="133"/>
      <c r="CH274" s="134"/>
      <c r="CI274" s="135"/>
      <c r="CJ274" s="79">
        <f>SUM(BX274:CI274)</f>
        <v>0</v>
      </c>
      <c r="CK274" s="137"/>
      <c r="CL274" s="128"/>
      <c r="CM274" s="862"/>
      <c r="CN274" s="117"/>
      <c r="CO274" s="118"/>
      <c r="CP274" s="118"/>
      <c r="CQ274" s="119"/>
      <c r="CR274" s="119"/>
      <c r="CS274" s="119"/>
      <c r="CT274" s="120"/>
      <c r="CU274" s="121"/>
      <c r="CV274" s="122"/>
      <c r="CW274" s="122"/>
      <c r="CX274" s="123"/>
      <c r="CY274" s="123"/>
      <c r="CZ274" s="123"/>
      <c r="DA274" s="123"/>
      <c r="DB274" s="123"/>
      <c r="DC274" s="123"/>
      <c r="DD274" s="123"/>
      <c r="DE274" s="123"/>
      <c r="DF274" s="124"/>
      <c r="DG274" s="161">
        <f>SUM(CN274:DF274)</f>
        <v>0</v>
      </c>
      <c r="DH274" s="126"/>
      <c r="DI274" s="4285"/>
      <c r="DJ274" s="176"/>
      <c r="DK274" s="128"/>
      <c r="DL274" s="129"/>
      <c r="DM274" s="130"/>
      <c r="DN274" s="131"/>
      <c r="DO274" s="132"/>
      <c r="DP274" s="133"/>
      <c r="DQ274" s="134"/>
      <c r="DR274" s="135"/>
      <c r="DS274" s="136">
        <f>SUM(DG274:DR274)</f>
        <v>0</v>
      </c>
      <c r="DT274" s="137"/>
      <c r="DU274" s="128"/>
      <c r="DV274" s="865"/>
      <c r="DW274" s="117"/>
      <c r="DX274" s="118"/>
      <c r="DY274" s="118"/>
      <c r="DZ274" s="119"/>
      <c r="EA274" s="119"/>
      <c r="EB274" s="119"/>
      <c r="EC274" s="120"/>
      <c r="ED274" s="121"/>
      <c r="EE274" s="122"/>
      <c r="EF274" s="122"/>
      <c r="EG274" s="123"/>
      <c r="EH274" s="123"/>
      <c r="EI274" s="123"/>
      <c r="EJ274" s="123"/>
      <c r="EK274" s="123"/>
      <c r="EL274" s="123"/>
      <c r="EM274" s="123"/>
      <c r="EN274" s="123"/>
      <c r="EO274" s="124"/>
      <c r="EP274" s="161">
        <f>SUM(DW274:EO274)</f>
        <v>0</v>
      </c>
      <c r="EQ274" s="126"/>
      <c r="ER274" s="856"/>
      <c r="ES274" s="176"/>
      <c r="ET274" s="128"/>
      <c r="EU274" s="129"/>
      <c r="EV274" s="130"/>
      <c r="EW274" s="131"/>
      <c r="EX274" s="132"/>
      <c r="EY274" s="133"/>
      <c r="EZ274" s="134"/>
      <c r="FA274" s="135"/>
      <c r="FB274" s="136">
        <f t="shared" si="4816"/>
        <v>0</v>
      </c>
      <c r="FC274" s="137"/>
      <c r="FD274" s="128"/>
      <c r="FE274" s="865"/>
      <c r="FF274" s="2207">
        <f>الاعدادات!$D$9</f>
        <v>2025</v>
      </c>
      <c r="FG274" s="163">
        <f t="shared" si="4817"/>
        <v>0</v>
      </c>
      <c r="FH274" s="164">
        <f t="shared" si="4818"/>
        <v>0</v>
      </c>
      <c r="FI274" s="164">
        <f>CA266+CB266+CC266+CD266+CE266+BZ266</f>
        <v>0</v>
      </c>
      <c r="FJ274" s="165">
        <f>CF266+CG266+CH266+CI266</f>
        <v>0</v>
      </c>
      <c r="FK274" s="166">
        <f t="shared" si="4819"/>
        <v>0</v>
      </c>
      <c r="FL274" s="164">
        <f t="shared" si="4820"/>
        <v>0</v>
      </c>
      <c r="FM274" s="164">
        <f>DJ266+DK266+DL266+DM266+DN266+DI266</f>
        <v>0</v>
      </c>
      <c r="FN274" s="165">
        <f>DO266+DP266+DQ266+DR266</f>
        <v>0</v>
      </c>
      <c r="FO274" s="166">
        <f t="shared" si="4821"/>
        <v>0</v>
      </c>
      <c r="FP274" s="164">
        <f t="shared" si="4822"/>
        <v>0</v>
      </c>
      <c r="FQ274" s="164">
        <f>CA273+CB273+CC273+CD273+CE273+BZ273</f>
        <v>0</v>
      </c>
      <c r="FR274" s="165">
        <f>CF273+CG273+CH273+CI273</f>
        <v>0</v>
      </c>
      <c r="FS274" s="166">
        <f t="shared" si="4823"/>
        <v>0</v>
      </c>
      <c r="FT274" s="164">
        <f t="shared" si="4824"/>
        <v>0</v>
      </c>
      <c r="FU274" s="164">
        <f>DI273+DJ273+DK273+DL273+DM273+DN273</f>
        <v>0</v>
      </c>
      <c r="FV274" s="167">
        <f>DO273+DP273+DQ273+DR273</f>
        <v>0</v>
      </c>
      <c r="FW274" s="166">
        <f t="shared" si="4825"/>
        <v>0</v>
      </c>
      <c r="FX274" s="164">
        <f t="shared" si="4826"/>
        <v>0</v>
      </c>
      <c r="FY274" s="164">
        <f>ES266+ET266+EU266+EV266+EW266+ER266</f>
        <v>0</v>
      </c>
      <c r="FZ274" s="167">
        <f>EX266+EY266+EZ266+FA266</f>
        <v>0</v>
      </c>
      <c r="GA274" s="166">
        <f t="shared" si="4827"/>
        <v>0</v>
      </c>
      <c r="GB274" s="164">
        <f t="shared" si="4828"/>
        <v>0</v>
      </c>
      <c r="GC274" s="164">
        <f>ES273+ET273+EU273+EV273+EW273+ER273</f>
        <v>0</v>
      </c>
      <c r="GD274" s="167">
        <f>EX273+EY273+EZ273+FA273</f>
        <v>0</v>
      </c>
      <c r="GE274" s="837" t="s">
        <v>184</v>
      </c>
      <c r="GF274" s="169">
        <f>FO276</f>
        <v>0</v>
      </c>
      <c r="GG274" s="170">
        <f>FP276</f>
        <v>0</v>
      </c>
      <c r="GH274" s="170">
        <f>FQ276</f>
        <v>0</v>
      </c>
      <c r="GI274" s="171">
        <f>FR276</f>
        <v>0</v>
      </c>
    </row>
    <row r="275" spans="1:191" ht="36.75" customHeight="1" thickBot="1">
      <c r="A275" s="172"/>
      <c r="B275" s="172"/>
      <c r="C275" s="172"/>
      <c r="D275" s="172"/>
      <c r="E275" s="172"/>
      <c r="F275" s="172"/>
      <c r="G275" s="172"/>
      <c r="H275" s="172"/>
      <c r="I275" s="172"/>
      <c r="J275" s="172"/>
      <c r="K275" s="172"/>
      <c r="L275" s="172"/>
      <c r="M275" s="172"/>
      <c r="N275" s="172"/>
      <c r="O275" s="172"/>
      <c r="P275" s="172"/>
      <c r="Q275" s="172"/>
      <c r="R275" s="172"/>
      <c r="S275" s="172"/>
      <c r="T275" s="172"/>
      <c r="U275" s="172"/>
      <c r="V275" s="172"/>
      <c r="W275" s="172"/>
      <c r="X275" s="172"/>
      <c r="Y275" s="172"/>
      <c r="Z275" s="172"/>
      <c r="AA275" s="172"/>
      <c r="AB275" s="172"/>
      <c r="AC275" s="172"/>
      <c r="AD275" s="172"/>
      <c r="AE275" s="172"/>
      <c r="AF275" s="172"/>
      <c r="AG275" s="172"/>
      <c r="AH275" s="172"/>
      <c r="AI275" s="172"/>
      <c r="AJ275" s="172"/>
      <c r="AK275" s="172"/>
      <c r="AL275" s="172"/>
      <c r="AM275" s="172"/>
      <c r="AN275" s="172"/>
      <c r="AO275" s="172"/>
      <c r="AP275" s="172"/>
      <c r="AQ275" s="172"/>
      <c r="AR275" s="172"/>
      <c r="AS275" s="172"/>
      <c r="AT275" s="172"/>
      <c r="AU275" s="172"/>
      <c r="AV275" s="172"/>
      <c r="AW275" s="172"/>
      <c r="AX275" s="172"/>
      <c r="AY275" s="172"/>
      <c r="AZ275" s="172"/>
      <c r="BA275" s="172"/>
      <c r="BB275" s="172"/>
      <c r="BC275" s="172"/>
      <c r="BD275" s="177" t="s">
        <v>181</v>
      </c>
      <c r="BE275" s="843">
        <f t="shared" ref="BE275" si="4829">SUM(BE270:BE274)</f>
        <v>0</v>
      </c>
      <c r="BF275" s="844">
        <f t="shared" ref="BF275" si="4830">SUM(BF270:BF274)</f>
        <v>0</v>
      </c>
      <c r="BG275" s="844">
        <f t="shared" ref="BG275" si="4831">SUM(BG270:BG274)</f>
        <v>0</v>
      </c>
      <c r="BH275" s="844">
        <f t="shared" ref="BH275" si="4832">SUM(BH270:BH274)</f>
        <v>0</v>
      </c>
      <c r="BI275" s="844">
        <f t="shared" ref="BI275" si="4833">SUM(BI270:BI274)</f>
        <v>0</v>
      </c>
      <c r="BJ275" s="844">
        <f t="shared" ref="BJ275" si="4834">SUM(BJ270:BJ274)</f>
        <v>0</v>
      </c>
      <c r="BK275" s="844">
        <f t="shared" ref="BK275" si="4835">SUM(BK270:BK274)</f>
        <v>0</v>
      </c>
      <c r="BL275" s="844">
        <f t="shared" ref="BL275" si="4836">SUM(BL270:BL274)</f>
        <v>0</v>
      </c>
      <c r="BM275" s="844">
        <f t="shared" ref="BM275" si="4837">SUM(BM270:BM274)</f>
        <v>0</v>
      </c>
      <c r="BN275" s="844">
        <f t="shared" ref="BN275" si="4838">SUM(BN270:BN274)</f>
        <v>0</v>
      </c>
      <c r="BO275" s="844">
        <f t="shared" ref="BO275" si="4839">SUM(BO270:BO274)</f>
        <v>0</v>
      </c>
      <c r="BP275" s="844">
        <f t="shared" ref="BP275" si="4840">SUM(BP270:BP274)</f>
        <v>0</v>
      </c>
      <c r="BQ275" s="844">
        <f t="shared" ref="BQ275" si="4841">SUM(BQ270:BQ274)</f>
        <v>0</v>
      </c>
      <c r="BR275" s="844">
        <f t="shared" ref="BR275" si="4842">SUM(BR270:BR274)</f>
        <v>0</v>
      </c>
      <c r="BS275" s="844">
        <f t="shared" ref="BS275" si="4843">SUM(BS270:BS274)</f>
        <v>0</v>
      </c>
      <c r="BT275" s="844">
        <f t="shared" ref="BT275" si="4844">SUM(BT270:BT274)</f>
        <v>0</v>
      </c>
      <c r="BU275" s="844">
        <f t="shared" ref="BU275" si="4845">SUM(BU270:BU274)</f>
        <v>0</v>
      </c>
      <c r="BV275" s="844">
        <f t="shared" ref="BV275" si="4846">SUM(BV270:BV274)</f>
        <v>0</v>
      </c>
      <c r="BW275" s="844">
        <f t="shared" ref="BW275" si="4847">SUM(BW270:BW274)</f>
        <v>0</v>
      </c>
      <c r="BX275" s="845">
        <f t="shared" ref="BX275" si="4848">BW275+BV275+BO275+BN275+BM275+BL275+BK275+BJ275+BI275+BH275+BG275+BF275+BE275</f>
        <v>0</v>
      </c>
      <c r="BY275" s="844">
        <f t="shared" ref="BY275" si="4849">SUM(BY270:BY274)</f>
        <v>0</v>
      </c>
      <c r="BZ275" s="844">
        <f t="shared" ref="BZ275" si="4850">SUM(BZ270:BZ274)</f>
        <v>0</v>
      </c>
      <c r="CA275" s="844">
        <f t="shared" ref="CA275" si="4851">SUM(CA270:CA274)</f>
        <v>0</v>
      </c>
      <c r="CB275" s="844">
        <f t="shared" ref="CB275" si="4852">SUM(CB270:CB274)</f>
        <v>0</v>
      </c>
      <c r="CC275" s="844">
        <f t="shared" ref="CC275" si="4853">SUM(CC270:CC274)</f>
        <v>0</v>
      </c>
      <c r="CD275" s="844">
        <f t="shared" ref="CD275" si="4854">SUM(CD270:CD274)</f>
        <v>0</v>
      </c>
      <c r="CE275" s="844">
        <f t="shared" ref="CE275" si="4855">SUM(CE270:CE274)</f>
        <v>0</v>
      </c>
      <c r="CF275" s="844">
        <f t="shared" ref="CF275" si="4856">SUM(CF270:CF274)</f>
        <v>0</v>
      </c>
      <c r="CG275" s="844">
        <f t="shared" ref="CG275" si="4857">SUM(CG270:CG274)</f>
        <v>0</v>
      </c>
      <c r="CH275" s="2208">
        <f t="shared" ref="CH275" si="4858">SUM(CH270:CH274)</f>
        <v>0</v>
      </c>
      <c r="CI275" s="844">
        <f t="shared" ref="CI275" si="4859">SUM(CI270:CI274)</f>
        <v>0</v>
      </c>
      <c r="CJ275" s="844">
        <f t="shared" ref="CJ275" si="4860">SUM(CJ270:CJ274)</f>
        <v>0</v>
      </c>
      <c r="CK275" s="844">
        <f t="shared" ref="CK275" si="4861">SUM(CK270:CK274)</f>
        <v>0</v>
      </c>
      <c r="CL275" s="844">
        <f t="shared" ref="CL275" si="4862">SUM(CL270:CL274)</f>
        <v>0</v>
      </c>
      <c r="CM275" s="2209">
        <f t="shared" ref="CM275" si="4863">SUM(CM270:CM274)</f>
        <v>0</v>
      </c>
      <c r="CN275" s="843">
        <f t="shared" ref="CN275" si="4864">SUM(CN270:CN274)</f>
        <v>0</v>
      </c>
      <c r="CO275" s="844">
        <f t="shared" ref="CO275" si="4865">SUM(CO270:CO274)</f>
        <v>0</v>
      </c>
      <c r="CP275" s="844">
        <f t="shared" ref="CP275" si="4866">SUM(CP270:CP274)</f>
        <v>0</v>
      </c>
      <c r="CQ275" s="844">
        <f t="shared" ref="CQ275" si="4867">SUM(CQ270:CQ274)</f>
        <v>0</v>
      </c>
      <c r="CR275" s="844">
        <f t="shared" ref="CR275" si="4868">SUM(CR270:CR274)</f>
        <v>0</v>
      </c>
      <c r="CS275" s="844">
        <f t="shared" ref="CS275" si="4869">SUM(CS270:CS274)</f>
        <v>0</v>
      </c>
      <c r="CT275" s="844">
        <f t="shared" ref="CT275" si="4870">SUM(CT270:CT274)</f>
        <v>0</v>
      </c>
      <c r="CU275" s="844">
        <f t="shared" ref="CU275" si="4871">SUM(CU270:CU274)</f>
        <v>0</v>
      </c>
      <c r="CV275" s="844">
        <f t="shared" ref="CV275" si="4872">SUM(CV270:CV274)</f>
        <v>0</v>
      </c>
      <c r="CW275" s="844">
        <f t="shared" ref="CW275" si="4873">SUM(CW270:CW274)</f>
        <v>0</v>
      </c>
      <c r="CX275" s="844">
        <f t="shared" ref="CX275" si="4874">SUM(CX270:CX274)</f>
        <v>0</v>
      </c>
      <c r="CY275" s="844">
        <f t="shared" ref="CY275" si="4875">SUM(CY270:CY274)</f>
        <v>0</v>
      </c>
      <c r="CZ275" s="844">
        <f t="shared" ref="CZ275" si="4876">SUM(CZ270:CZ274)</f>
        <v>0</v>
      </c>
      <c r="DA275" s="844">
        <f t="shared" ref="DA275" si="4877">SUM(DA270:DA274)</f>
        <v>0</v>
      </c>
      <c r="DB275" s="844">
        <f t="shared" ref="DB275" si="4878">SUM(DB270:DB274)</f>
        <v>0</v>
      </c>
      <c r="DC275" s="844">
        <f t="shared" ref="DC275" si="4879">SUM(DC270:DC274)</f>
        <v>0</v>
      </c>
      <c r="DD275" s="844">
        <f t="shared" ref="DD275" si="4880">SUM(DD270:DD274)</f>
        <v>0</v>
      </c>
      <c r="DE275" s="844">
        <f t="shared" ref="DE275" si="4881">SUM(DE270:DE274)</f>
        <v>0</v>
      </c>
      <c r="DF275" s="844">
        <f t="shared" ref="DF275" si="4882">SUM(DF270:DF274)</f>
        <v>0</v>
      </c>
      <c r="DG275" s="845">
        <f t="shared" ref="DG275" si="4883">DF275+DE275+CX275+CW275+CV275+CU275+CT275+CS275+CR275+CQ275+CP275+CO275+CN275</f>
        <v>0</v>
      </c>
      <c r="DH275" s="844">
        <f t="shared" ref="DH275" si="4884">SUM(DH270:DH274)</f>
        <v>0</v>
      </c>
      <c r="DI275" s="844">
        <f t="shared" ref="DI275" si="4885">SUM(DI270:DI274)</f>
        <v>0</v>
      </c>
      <c r="DJ275" s="844">
        <f t="shared" ref="DJ275" si="4886">SUM(DJ270:DJ274)</f>
        <v>0</v>
      </c>
      <c r="DK275" s="844">
        <f t="shared" ref="DK275" si="4887">SUM(DK270:DK274)</f>
        <v>0</v>
      </c>
      <c r="DL275" s="844">
        <f t="shared" ref="DL275" si="4888">SUM(DL270:DL274)</f>
        <v>0</v>
      </c>
      <c r="DM275" s="844">
        <f t="shared" ref="DM275" si="4889">SUM(DM270:DM274)</f>
        <v>0</v>
      </c>
      <c r="DN275" s="844">
        <f t="shared" ref="DN275" si="4890">SUM(DN270:DN274)</f>
        <v>0</v>
      </c>
      <c r="DO275" s="844">
        <f t="shared" ref="DO275" si="4891">SUM(DO270:DO274)</f>
        <v>0</v>
      </c>
      <c r="DP275" s="844">
        <f t="shared" ref="DP275" si="4892">SUM(DP270:DP274)</f>
        <v>0</v>
      </c>
      <c r="DQ275" s="2208">
        <f t="shared" ref="DQ275" si="4893">SUM(DQ270:DQ274)</f>
        <v>0</v>
      </c>
      <c r="DR275" s="844">
        <f t="shared" ref="DR275" si="4894">SUM(DR270:DR274)</f>
        <v>0</v>
      </c>
      <c r="DS275" s="844">
        <f t="shared" ref="DS275" si="4895">SUM(DS270:DS274)</f>
        <v>0</v>
      </c>
      <c r="DT275" s="844">
        <f t="shared" ref="DT275" si="4896">SUM(DT270:DT274)</f>
        <v>0</v>
      </c>
      <c r="DU275" s="844">
        <f t="shared" ref="DU275" si="4897">SUM(DU270:DU274)</f>
        <v>0</v>
      </c>
      <c r="DV275" s="2210">
        <f t="shared" ref="DV275" si="4898">SUM(DV270:DV274)</f>
        <v>0</v>
      </c>
      <c r="DW275" s="843">
        <f t="shared" ref="DW275" si="4899">SUM(DW270:DW274)</f>
        <v>0</v>
      </c>
      <c r="DX275" s="844">
        <f t="shared" ref="DX275" si="4900">SUM(DX270:DX274)</f>
        <v>0</v>
      </c>
      <c r="DY275" s="844">
        <f t="shared" ref="DY275" si="4901">SUM(DY270:DY274)</f>
        <v>0</v>
      </c>
      <c r="DZ275" s="844">
        <f t="shared" ref="DZ275" si="4902">SUM(DZ270:DZ274)</f>
        <v>0</v>
      </c>
      <c r="EA275" s="844">
        <f t="shared" ref="EA275" si="4903">SUM(EA270:EA274)</f>
        <v>0</v>
      </c>
      <c r="EB275" s="844">
        <f t="shared" ref="EB275" si="4904">SUM(EB270:EB274)</f>
        <v>0</v>
      </c>
      <c r="EC275" s="844">
        <f t="shared" ref="EC275" si="4905">SUM(EC270:EC274)</f>
        <v>0</v>
      </c>
      <c r="ED275" s="844">
        <f t="shared" ref="ED275" si="4906">SUM(ED270:ED274)</f>
        <v>0</v>
      </c>
      <c r="EE275" s="844">
        <f t="shared" ref="EE275" si="4907">SUM(EE270:EE274)</f>
        <v>0</v>
      </c>
      <c r="EF275" s="844">
        <f t="shared" ref="EF275" si="4908">SUM(EF270:EF274)</f>
        <v>0</v>
      </c>
      <c r="EG275" s="844">
        <f t="shared" ref="EG275" si="4909">SUM(EG270:EG274)</f>
        <v>0</v>
      </c>
      <c r="EH275" s="844">
        <f t="shared" ref="EH275" si="4910">SUM(EH270:EH274)</f>
        <v>0</v>
      </c>
      <c r="EI275" s="844">
        <f t="shared" ref="EI275" si="4911">SUM(EI270:EI274)</f>
        <v>0</v>
      </c>
      <c r="EJ275" s="844">
        <f t="shared" ref="EJ275" si="4912">SUM(EJ270:EJ274)</f>
        <v>0</v>
      </c>
      <c r="EK275" s="844">
        <f t="shared" ref="EK275" si="4913">SUM(EK270:EK274)</f>
        <v>0</v>
      </c>
      <c r="EL275" s="844">
        <f t="shared" ref="EL275" si="4914">SUM(EL270:EL274)</f>
        <v>0</v>
      </c>
      <c r="EM275" s="844">
        <f t="shared" ref="EM275" si="4915">SUM(EM270:EM274)</f>
        <v>0</v>
      </c>
      <c r="EN275" s="844">
        <f t="shared" ref="EN275" si="4916">SUM(EN270:EN274)</f>
        <v>0</v>
      </c>
      <c r="EO275" s="844">
        <f t="shared" ref="EO275" si="4917">SUM(EO270:EO274)</f>
        <v>0</v>
      </c>
      <c r="EP275" s="845">
        <f t="shared" ref="EP275" si="4918">EO275+EN275+EG275+EF275+EE275+ED275+EC275+EB275+EA275+DZ275+DY275+DX275+DW275</f>
        <v>0</v>
      </c>
      <c r="EQ275" s="844">
        <f>SUM(EQ270:EQ274)</f>
        <v>0</v>
      </c>
      <c r="ER275" s="844"/>
      <c r="ES275" s="844">
        <f t="shared" ref="ES275" si="4919">SUM(ES270:ES274)</f>
        <v>0</v>
      </c>
      <c r="ET275" s="844">
        <f t="shared" ref="ET275" si="4920">SUM(ET270:ET274)</f>
        <v>0</v>
      </c>
      <c r="EU275" s="844">
        <f t="shared" ref="EU275" si="4921">SUM(EU270:EU274)</f>
        <v>0</v>
      </c>
      <c r="EV275" s="844">
        <f t="shared" ref="EV275" si="4922">SUM(EV270:EV274)</f>
        <v>0</v>
      </c>
      <c r="EW275" s="844">
        <f t="shared" ref="EW275" si="4923">SUM(EW270:EW274)</f>
        <v>0</v>
      </c>
      <c r="EX275" s="844">
        <f t="shared" ref="EX275" si="4924">SUM(EX270:EX274)</f>
        <v>0</v>
      </c>
      <c r="EY275" s="844">
        <f t="shared" ref="EY275" si="4925">SUM(EY270:EY274)</f>
        <v>0</v>
      </c>
      <c r="EZ275" s="2208">
        <f t="shared" ref="EZ275" si="4926">SUM(EZ270:EZ274)</f>
        <v>0</v>
      </c>
      <c r="FA275" s="844">
        <f t="shared" ref="FA275" si="4927">SUM(FA270:FA274)</f>
        <v>0</v>
      </c>
      <c r="FB275" s="844">
        <f t="shared" ref="FB275" si="4928">SUM(FB270:FB274)</f>
        <v>0</v>
      </c>
      <c r="FC275" s="844">
        <f t="shared" ref="FC275" si="4929">SUM(FC270:FC274)</f>
        <v>0</v>
      </c>
      <c r="FD275" s="844">
        <f t="shared" ref="FD275" si="4930">SUM(FD270:FD274)</f>
        <v>0</v>
      </c>
      <c r="FE275" s="2210">
        <f t="shared" ref="FE275" si="4931">SUM(FE270:FE274)</f>
        <v>0</v>
      </c>
      <c r="FF275" s="2211">
        <f>الاعدادات!$D$10</f>
        <v>2026</v>
      </c>
      <c r="FG275" s="2194">
        <f t="shared" si="4817"/>
        <v>0</v>
      </c>
      <c r="FH275" s="2195">
        <f t="shared" si="4818"/>
        <v>0</v>
      </c>
      <c r="FI275" s="2195">
        <f>CA267+CB267+CC267+CD267+CE267+BZ267</f>
        <v>0</v>
      </c>
      <c r="FJ275" s="2196">
        <f>CF267+CG267+CH267+CI267</f>
        <v>0</v>
      </c>
      <c r="FK275" s="2197">
        <f t="shared" si="4819"/>
        <v>0</v>
      </c>
      <c r="FL275" s="2195">
        <f t="shared" si="4820"/>
        <v>0</v>
      </c>
      <c r="FM275" s="2195">
        <f>DJ267+DK267+DL267+DM267+DN267+DI267</f>
        <v>0</v>
      </c>
      <c r="FN275" s="2196">
        <f>DO267+DP267+DQ267+DR267</f>
        <v>0</v>
      </c>
      <c r="FO275" s="2197">
        <f t="shared" si="4821"/>
        <v>0</v>
      </c>
      <c r="FP275" s="2195">
        <f t="shared" si="4822"/>
        <v>0</v>
      </c>
      <c r="FQ275" s="2195">
        <f>CA274+CB274+CC274+CD274+CE274+BZ274</f>
        <v>0</v>
      </c>
      <c r="FR275" s="2196">
        <f>CF274+CG274+CH274+CI274</f>
        <v>0</v>
      </c>
      <c r="FS275" s="2197">
        <f t="shared" si="4823"/>
        <v>0</v>
      </c>
      <c r="FT275" s="2195">
        <f t="shared" si="4824"/>
        <v>0</v>
      </c>
      <c r="FU275" s="2195">
        <f>DI274+DJ274+DK274+DL274+DM274+DN274</f>
        <v>0</v>
      </c>
      <c r="FV275" s="2198">
        <f>DO274+DP274+DQ274+DR274</f>
        <v>0</v>
      </c>
      <c r="FW275" s="2197">
        <f t="shared" si="4825"/>
        <v>0</v>
      </c>
      <c r="FX275" s="2195">
        <f t="shared" si="4826"/>
        <v>0</v>
      </c>
      <c r="FY275" s="2195">
        <f>ES267+ET267+EU267+EV267+EW267+ER267</f>
        <v>0</v>
      </c>
      <c r="FZ275" s="2198">
        <f>EX267+EY267+EZ267+FA267</f>
        <v>0</v>
      </c>
      <c r="GA275" s="2197">
        <f t="shared" si="4827"/>
        <v>0</v>
      </c>
      <c r="GB275" s="2195">
        <f t="shared" si="4828"/>
        <v>0</v>
      </c>
      <c r="GC275" s="2195">
        <f>ES274+ET274+EU274+EV274+EW274+ER274</f>
        <v>0</v>
      </c>
      <c r="GD275" s="2198">
        <f>EX274+EY274+EZ274+FA274</f>
        <v>0</v>
      </c>
      <c r="GE275" s="2123" t="s">
        <v>185</v>
      </c>
      <c r="GF275" s="2204">
        <f>FS276</f>
        <v>0</v>
      </c>
      <c r="GG275" s="2205">
        <f>FT276</f>
        <v>0</v>
      </c>
      <c r="GH275" s="2205">
        <f>FU276</f>
        <v>0</v>
      </c>
      <c r="GI275" s="2206">
        <f>FV276</f>
        <v>0</v>
      </c>
    </row>
    <row r="276" spans="1:191" ht="36.75" customHeight="1">
      <c r="A276" s="2121"/>
      <c r="B276" s="2121"/>
      <c r="C276" s="2121"/>
      <c r="D276" s="2121"/>
      <c r="E276" s="2121"/>
      <c r="F276" s="2121"/>
      <c r="G276" s="2121"/>
      <c r="H276" s="2121"/>
      <c r="I276" s="2121"/>
      <c r="J276" s="2121"/>
      <c r="K276" s="2121"/>
      <c r="L276" s="2121"/>
      <c r="M276" s="2121"/>
      <c r="N276" s="2121"/>
      <c r="O276" s="2121"/>
      <c r="P276" s="2121"/>
      <c r="Q276" s="2121"/>
      <c r="R276" s="2121"/>
      <c r="S276" s="2121"/>
      <c r="T276" s="2121"/>
      <c r="U276" s="2121"/>
      <c r="V276" s="2121"/>
      <c r="W276" s="2121"/>
      <c r="X276" s="2121"/>
      <c r="Y276" s="2121"/>
      <c r="Z276" s="2121"/>
      <c r="AA276" s="2121"/>
      <c r="AB276" s="2121"/>
      <c r="AC276" s="2121"/>
      <c r="AD276" s="2121"/>
      <c r="AE276" s="2121"/>
      <c r="AF276" s="2121"/>
      <c r="AG276" s="2121"/>
      <c r="AH276" s="2121"/>
      <c r="AI276" s="2121"/>
      <c r="AJ276" s="2121"/>
      <c r="AK276" s="2121"/>
      <c r="AL276" s="2121"/>
      <c r="AM276" s="2121"/>
      <c r="AN276" s="2121"/>
      <c r="AO276" s="2121"/>
      <c r="AP276" s="2121"/>
      <c r="AQ276" s="2121"/>
      <c r="AR276" s="2121"/>
      <c r="AS276" s="2121"/>
      <c r="AT276" s="2121"/>
      <c r="AU276" s="2121"/>
      <c r="AV276" s="2121"/>
      <c r="AW276" s="2121"/>
      <c r="AX276" s="2121"/>
      <c r="AY276" s="2121"/>
      <c r="AZ276" s="2121"/>
      <c r="BA276" s="2121"/>
      <c r="BB276" s="2121"/>
      <c r="BC276" s="2121"/>
      <c r="BD276" s="2122"/>
      <c r="BE276" s="2122"/>
      <c r="BF276" s="2122"/>
      <c r="BG276" s="2122"/>
      <c r="BH276" s="2122"/>
      <c r="BI276" s="2122"/>
      <c r="BJ276" s="2122"/>
      <c r="BK276" s="2122"/>
      <c r="BL276" s="2122"/>
      <c r="BM276" s="2122"/>
      <c r="BN276" s="2122"/>
      <c r="BO276" s="2122"/>
      <c r="BP276" s="2122"/>
      <c r="BQ276" s="2122"/>
      <c r="BR276" s="2122"/>
      <c r="BS276" s="2122"/>
      <c r="BT276" s="2122"/>
      <c r="BU276" s="2122"/>
      <c r="BV276" s="2122"/>
      <c r="BW276" s="2122"/>
      <c r="BX276" s="2122"/>
      <c r="BY276" s="2122"/>
      <c r="BZ276" s="2122"/>
      <c r="CA276" s="2122"/>
      <c r="CB276" s="2122"/>
      <c r="CC276" s="2122"/>
      <c r="CD276" s="2122"/>
      <c r="CE276" s="2122"/>
      <c r="CF276" s="2122"/>
      <c r="CG276" s="2122"/>
      <c r="CH276" s="2122"/>
      <c r="CI276" s="2122"/>
      <c r="CJ276" s="2122"/>
      <c r="CK276" s="2122"/>
      <c r="CL276" s="2122"/>
      <c r="CM276" s="2122"/>
      <c r="CN276" s="2122"/>
      <c r="CO276" s="2122"/>
      <c r="CP276" s="2122"/>
      <c r="CQ276" s="2122"/>
      <c r="CR276" s="2122"/>
      <c r="CS276" s="2122"/>
      <c r="CT276" s="2122"/>
      <c r="CU276" s="2122"/>
      <c r="CV276" s="2122"/>
      <c r="CW276" s="2122"/>
      <c r="CX276" s="2122"/>
      <c r="CY276" s="2122"/>
      <c r="CZ276" s="2122"/>
      <c r="DA276" s="2122"/>
      <c r="DB276" s="2122"/>
      <c r="DC276" s="2122"/>
      <c r="DD276" s="2122"/>
      <c r="DE276" s="2122"/>
      <c r="DF276" s="2122"/>
      <c r="DG276" s="2122"/>
      <c r="DH276" s="2122"/>
      <c r="DI276" s="2122"/>
      <c r="DJ276" s="2122"/>
      <c r="DK276" s="2122"/>
      <c r="DL276" s="2122"/>
      <c r="DM276" s="2122"/>
      <c r="DN276" s="2122"/>
      <c r="DO276" s="2122"/>
      <c r="DP276" s="2122"/>
      <c r="DQ276" s="2122"/>
      <c r="DR276" s="2122"/>
      <c r="DS276" s="2122"/>
      <c r="DT276" s="2122"/>
      <c r="DU276" s="2122"/>
      <c r="DV276" s="2122"/>
      <c r="DW276" s="2122"/>
      <c r="DX276" s="2122"/>
      <c r="DY276" s="2122"/>
      <c r="DZ276" s="2122"/>
      <c r="EA276" s="2122"/>
      <c r="EB276" s="2122"/>
      <c r="EC276" s="2122"/>
      <c r="ED276" s="2122"/>
      <c r="EE276" s="2122"/>
      <c r="EF276" s="2122"/>
      <c r="EG276" s="2122"/>
      <c r="EH276" s="2122"/>
      <c r="EI276" s="2122"/>
      <c r="EJ276" s="2122"/>
      <c r="EK276" s="2122"/>
      <c r="EL276" s="2122"/>
      <c r="EM276" s="2122"/>
      <c r="EN276" s="2122"/>
      <c r="EO276" s="2122"/>
      <c r="EP276" s="2122"/>
      <c r="EQ276" s="2122"/>
      <c r="ER276" s="2122"/>
      <c r="ES276" s="2122"/>
      <c r="ET276" s="2122"/>
      <c r="EU276" s="2122"/>
      <c r="EV276" s="2122"/>
      <c r="EW276" s="2122"/>
      <c r="EX276" s="2122"/>
      <c r="EY276" s="2122"/>
      <c r="EZ276" s="2122"/>
      <c r="FA276" s="2122"/>
      <c r="FB276" s="2122"/>
      <c r="FC276" s="2122"/>
      <c r="FD276" s="2122"/>
      <c r="FE276" s="2122"/>
      <c r="FF276" s="2142" t="s">
        <v>106</v>
      </c>
      <c r="FG276" s="2199">
        <f t="shared" ref="FG276" si="4932">SUM(FG271:FG275)</f>
        <v>0</v>
      </c>
      <c r="FH276" s="2200">
        <f t="shared" ref="FH276" si="4933">SUM(FH271:FH275)</f>
        <v>0</v>
      </c>
      <c r="FI276" s="2200">
        <f t="shared" ref="FI276" si="4934">SUM(FI271:FI275)</f>
        <v>0</v>
      </c>
      <c r="FJ276" s="2201">
        <f t="shared" ref="FJ276" si="4935">SUM(FJ271:FJ275)</f>
        <v>0</v>
      </c>
      <c r="FK276" s="2199">
        <f t="shared" ref="FK276" si="4936">SUM(FK271:FK275)</f>
        <v>0</v>
      </c>
      <c r="FL276" s="2200">
        <f t="shared" ref="FL276" si="4937">SUM(FL271:FL275)</f>
        <v>0</v>
      </c>
      <c r="FM276" s="2200">
        <f t="shared" ref="FM276" si="4938">SUM(FM271:FM275)</f>
        <v>0</v>
      </c>
      <c r="FN276" s="2202">
        <f t="shared" ref="FN276" si="4939">SUM(FN271:FN275)</f>
        <v>0</v>
      </c>
      <c r="FO276" s="2199">
        <f t="shared" ref="FO276" si="4940">SUM(FO271:FO275)</f>
        <v>0</v>
      </c>
      <c r="FP276" s="2200">
        <f t="shared" ref="FP276" si="4941">SUM(FP271:FP275)</f>
        <v>0</v>
      </c>
      <c r="FQ276" s="2200">
        <f t="shared" ref="FQ276" si="4942">SUM(FQ271:FQ275)</f>
        <v>0</v>
      </c>
      <c r="FR276" s="2202">
        <f t="shared" ref="FR276" si="4943">SUM(FR271:FR275)</f>
        <v>0</v>
      </c>
      <c r="FS276" s="2199">
        <f t="shared" ref="FS276" si="4944">SUM(FS271:FS275)</f>
        <v>0</v>
      </c>
      <c r="FT276" s="2200">
        <f t="shared" ref="FT276" si="4945">SUM(FT271:FT275)</f>
        <v>0</v>
      </c>
      <c r="FU276" s="2203">
        <f t="shared" ref="FU276" si="4946">SUM(FU271:FU275)</f>
        <v>0</v>
      </c>
      <c r="FV276" s="2202">
        <f t="shared" ref="FV276" si="4947">SUM(FV271:FV275)</f>
        <v>0</v>
      </c>
      <c r="FW276" s="2199">
        <f t="shared" ref="FW276" si="4948">SUM(FW271:FW275)</f>
        <v>0</v>
      </c>
      <c r="FX276" s="2200">
        <f t="shared" ref="FX276" si="4949">SUM(FX271:FX275)</f>
        <v>0</v>
      </c>
      <c r="FY276" s="2200">
        <f t="shared" ref="FY276" si="4950">SUM(FY271:FY275)</f>
        <v>0</v>
      </c>
      <c r="FZ276" s="2202">
        <f t="shared" ref="FZ276" si="4951">SUM(FZ271:FZ275)</f>
        <v>0</v>
      </c>
      <c r="GA276" s="2199">
        <f t="shared" ref="GA276" si="4952">SUM(GA271:GA275)</f>
        <v>0</v>
      </c>
      <c r="GB276" s="2200">
        <f t="shared" ref="GB276" si="4953">SUM(GB271:GB275)</f>
        <v>0</v>
      </c>
      <c r="GC276" s="2200">
        <f t="shared" ref="GC276" si="4954">SUM(GC271:GC275)</f>
        <v>0</v>
      </c>
      <c r="GD276" s="2202">
        <f t="shared" ref="GD276" si="4955">SUM(GD271:GD275)</f>
        <v>0</v>
      </c>
      <c r="GE276" s="2143"/>
      <c r="GF276" s="2199">
        <f>SUM(GF271:GF275)</f>
        <v>0</v>
      </c>
      <c r="GG276" s="2200">
        <f>SUM(GG271:GG275)</f>
        <v>0</v>
      </c>
      <c r="GH276" s="2200">
        <f>SUM(GH271:GH275)</f>
        <v>0</v>
      </c>
      <c r="GI276" s="2202">
        <f>SUM(GI271:GI275)</f>
        <v>0</v>
      </c>
    </row>
    <row r="277" spans="1:191" ht="36.75" customHeight="1" thickBot="1">
      <c r="A277" s="2096"/>
      <c r="B277" s="2095"/>
      <c r="C277" s="2095"/>
      <c r="D277" s="2095"/>
      <c r="E277" s="2095"/>
      <c r="F277" s="2095"/>
      <c r="G277" s="2095"/>
      <c r="H277" s="2072"/>
      <c r="I277" s="2073"/>
      <c r="J277" s="2097"/>
      <c r="K277" s="2091"/>
      <c r="L277" s="2074"/>
      <c r="M277" s="2075"/>
      <c r="N277" s="2075"/>
      <c r="O277" s="2075"/>
      <c r="P277" s="2075"/>
      <c r="Q277" s="2075"/>
      <c r="R277" s="2075"/>
      <c r="S277" s="2075"/>
      <c r="T277" s="2075"/>
      <c r="U277" s="2075"/>
      <c r="V277" s="2075"/>
      <c r="W277" s="2075"/>
      <c r="X277" s="2075"/>
      <c r="Y277" s="2075"/>
      <c r="Z277" s="2076"/>
      <c r="AA277" s="2077"/>
      <c r="AB277" s="2077"/>
      <c r="AC277" s="2077"/>
      <c r="AD277" s="2077"/>
      <c r="AE277" s="2077"/>
      <c r="AF277" s="2078"/>
      <c r="AG277" s="2077"/>
      <c r="AH277" s="2077"/>
      <c r="AI277" s="2079"/>
      <c r="AJ277" s="2077"/>
      <c r="AK277" s="2077"/>
      <c r="AL277" s="2077"/>
      <c r="AM277" s="2077"/>
      <c r="AN277" s="2080"/>
      <c r="AO277" s="2081"/>
      <c r="AP277" s="2081"/>
      <c r="AQ277" s="2081"/>
      <c r="AR277" s="2078"/>
      <c r="AS277" s="2081"/>
      <c r="AT277" s="2082"/>
      <c r="AU277" s="2077"/>
      <c r="AV277" s="2077"/>
      <c r="AW277" s="2077"/>
      <c r="AX277" s="2077"/>
      <c r="AY277" s="2077"/>
      <c r="AZ277" s="2082"/>
      <c r="BA277" s="2077"/>
      <c r="BB277" s="2083"/>
      <c r="BC277" s="67"/>
      <c r="BD277" s="2084"/>
      <c r="BE277" s="2085"/>
      <c r="BF277" s="2085"/>
      <c r="BG277" s="2085"/>
      <c r="BH277" s="2085"/>
      <c r="BI277" s="2085"/>
      <c r="BJ277" s="2085"/>
      <c r="BK277" s="2085"/>
      <c r="BL277" s="2085"/>
      <c r="BM277" s="2085"/>
      <c r="BN277" s="2085"/>
      <c r="BO277" s="2085"/>
      <c r="BP277" s="2085"/>
      <c r="BQ277" s="2085"/>
      <c r="BR277" s="2085"/>
      <c r="BS277" s="2085"/>
      <c r="BT277" s="2085"/>
      <c r="BU277" s="2085"/>
      <c r="BV277" s="2085"/>
      <c r="BW277" s="2085"/>
      <c r="BX277" s="2086"/>
      <c r="BY277" s="2085"/>
      <c r="BZ277" s="2085"/>
      <c r="CA277" s="2085"/>
      <c r="CB277" s="2085"/>
      <c r="CC277" s="2085"/>
      <c r="CD277" s="2085"/>
      <c r="CE277" s="2085"/>
      <c r="CF277" s="2085"/>
      <c r="CG277" s="2085"/>
      <c r="CH277" s="2085"/>
      <c r="CI277" s="2085"/>
      <c r="CJ277" s="2087"/>
      <c r="CK277" s="2085"/>
      <c r="CL277" s="2085"/>
      <c r="CM277" s="2088"/>
      <c r="CN277" s="2085"/>
      <c r="CO277" s="2085"/>
      <c r="CP277" s="2085"/>
      <c r="CQ277" s="2085"/>
      <c r="CR277" s="2085"/>
      <c r="CS277" s="2085"/>
      <c r="CT277" s="2085"/>
      <c r="CU277" s="2085"/>
      <c r="CV277" s="2085"/>
      <c r="CW277" s="2085"/>
      <c r="CX277" s="2085"/>
      <c r="CY277" s="2085"/>
      <c r="CZ277" s="2085"/>
      <c r="DA277" s="2085"/>
      <c r="DB277" s="2085"/>
      <c r="DC277" s="2085"/>
      <c r="DD277" s="2085"/>
      <c r="DE277" s="2085"/>
      <c r="DF277" s="2085"/>
      <c r="DG277" s="2086"/>
      <c r="DH277" s="2085"/>
      <c r="DI277" s="2085"/>
      <c r="DJ277" s="2085"/>
      <c r="DK277" s="2085"/>
      <c r="DL277" s="2085"/>
      <c r="DM277" s="2085"/>
      <c r="DN277" s="2085"/>
      <c r="DO277" s="2085"/>
      <c r="DP277" s="2085"/>
      <c r="DQ277" s="2085"/>
      <c r="DR277" s="2085"/>
      <c r="DS277" s="2089"/>
      <c r="DT277" s="2085"/>
      <c r="DU277" s="2085"/>
      <c r="DV277" s="2090"/>
      <c r="DW277" s="2085"/>
      <c r="DX277" s="2085"/>
      <c r="DY277" s="2085"/>
      <c r="DZ277" s="2085"/>
      <c r="EA277" s="2085"/>
      <c r="EB277" s="2085"/>
      <c r="EC277" s="2085"/>
      <c r="ED277" s="2085"/>
      <c r="EE277" s="2085"/>
      <c r="EF277" s="2085"/>
      <c r="EG277" s="2085"/>
      <c r="EH277" s="2085"/>
      <c r="EI277" s="2085"/>
      <c r="EJ277" s="2085"/>
      <c r="EK277" s="2085"/>
      <c r="EL277" s="2085"/>
      <c r="EM277" s="2085"/>
      <c r="EN277" s="2085"/>
      <c r="EO277" s="2085"/>
      <c r="EP277" s="2086"/>
      <c r="EQ277" s="2085"/>
      <c r="ER277" s="2085"/>
      <c r="ES277" s="2085"/>
      <c r="ET277" s="2085"/>
      <c r="EU277" s="2085"/>
      <c r="EV277" s="2085"/>
      <c r="EW277" s="2085"/>
      <c r="EX277" s="2085"/>
      <c r="EY277" s="2085"/>
      <c r="EZ277" s="2085"/>
      <c r="FA277" s="2085"/>
      <c r="FB277" s="2089"/>
      <c r="FC277" s="2085"/>
      <c r="FD277" s="2085"/>
      <c r="FE277" s="2090"/>
      <c r="FF277" s="2092"/>
      <c r="FG277" s="2093"/>
      <c r="FH277" s="2093"/>
      <c r="FI277" s="2093"/>
      <c r="FJ277" s="2093"/>
      <c r="FK277" s="2093"/>
      <c r="FL277" s="2093"/>
      <c r="FM277" s="2093"/>
      <c r="FN277" s="2093"/>
      <c r="FO277" s="2093"/>
      <c r="FP277" s="2093"/>
      <c r="FQ277" s="2093"/>
      <c r="FR277" s="2093"/>
      <c r="FS277" s="2093"/>
      <c r="FT277" s="2093"/>
      <c r="FU277" s="2093"/>
      <c r="FV277" s="2093"/>
      <c r="FW277" s="2093"/>
      <c r="FX277" s="2093"/>
      <c r="FY277" s="2093"/>
      <c r="FZ277" s="2093"/>
      <c r="GA277" s="2093"/>
      <c r="GB277" s="2093"/>
      <c r="GC277" s="2093"/>
      <c r="GD277" s="2093"/>
      <c r="GE277" s="2094"/>
      <c r="GF277" s="2093"/>
      <c r="GG277" s="2093"/>
      <c r="GH277" s="2093"/>
      <c r="GI277" s="2093"/>
    </row>
    <row r="278" spans="1:191" ht="36.75" customHeight="1" thickTop="1" thickBot="1">
      <c r="A278" s="6491" t="s">
        <v>1261</v>
      </c>
      <c r="B278" s="6493" t="str" cm="1">
        <f t="array" ref="B278">_xlfn.XLOOKUP(1, (INDEX(التشكيل_القديم!$L$54:$S$92, ,6)=$A278) * (INDEX(التشكيل_القديم!$L$54:$S$92, ,7)="رئيس الدائرة"), INDEX(التشكيل_القديم!$L$54:$S$92, ,2))</f>
        <v>عمر صلاح محمد زكى</v>
      </c>
      <c r="C278" s="6493"/>
      <c r="D278" s="6493"/>
      <c r="E278" s="6493"/>
      <c r="F278" s="6493"/>
      <c r="G278" s="6493"/>
      <c r="H278" s="2170" cm="1">
        <f t="array" ref="H278">_xlfn.XLOOKUP(1, (INDEX(التشكيل_القديم!$L$54:$S$92, ,6)=$A278) * (INDEX(التشكيل_القديم!$L$54:$S$92, ,7)="رئيس الدائرة"), INDEX(التشكيل_القديم!$L$54:$S$92, ,3))</f>
        <v>0</v>
      </c>
      <c r="I278" s="2171" t="str" cm="1">
        <f t="array" ref="I278">_xlfn.XLOOKUP(1, (INDEX(التشكيل_القديم!$L$54:$S$92, ,6)=$A278) * (INDEX(التشكيل_القديم!$L$54:$S$92, ,7)="رئيس الدائرة"), INDEX(التشكيل_القديم!$L$54:$S$92, ,4))</f>
        <v>أ</v>
      </c>
      <c r="J278" s="6494" t="s">
        <v>37</v>
      </c>
      <c r="K278" s="6496" t="s">
        <v>608</v>
      </c>
      <c r="L278" s="6497" t="s">
        <v>1360</v>
      </c>
      <c r="M278" s="6498"/>
      <c r="N278" s="6498"/>
      <c r="O278" s="6498"/>
      <c r="P278" s="6498"/>
      <c r="Q278" s="6498"/>
      <c r="R278" s="6498"/>
      <c r="S278" s="6498"/>
      <c r="T278" s="6498"/>
      <c r="U278" s="6498"/>
      <c r="V278" s="6498"/>
      <c r="W278" s="6498"/>
      <c r="X278" s="6498"/>
      <c r="Y278" s="6498"/>
      <c r="Z278" s="6498"/>
      <c r="AA278" s="6498"/>
      <c r="AB278" s="6498"/>
      <c r="AC278" s="6498"/>
      <c r="AD278" s="6498"/>
      <c r="AE278" s="6498"/>
      <c r="AF278" s="6498"/>
      <c r="AG278" s="6498"/>
      <c r="AH278" s="6498"/>
      <c r="AI278" s="6498"/>
      <c r="AJ278" s="6498"/>
      <c r="AK278" s="6498"/>
      <c r="AL278" s="6498"/>
      <c r="AM278" s="6498"/>
      <c r="AN278" s="6498"/>
      <c r="AO278" s="6498"/>
      <c r="AP278" s="6498"/>
      <c r="AQ278" s="6498"/>
      <c r="AR278" s="6498"/>
      <c r="AS278" s="6498"/>
      <c r="AT278" s="6498"/>
      <c r="AU278" s="6498"/>
      <c r="AV278" s="6498"/>
      <c r="AW278" s="6498"/>
      <c r="AX278" s="6498"/>
      <c r="AY278" s="6498"/>
      <c r="AZ278" s="6498"/>
      <c r="BA278" s="6498"/>
      <c r="BB278" s="6499"/>
      <c r="BC278" s="67" t="s">
        <v>177</v>
      </c>
      <c r="BD278" s="6503">
        <f>_xlfn.XLOOKUP(B278,التشكيل_القديم!$M$54:$M$92,التشكيل_القديم!$L$54:$L$92,0,0)</f>
        <v>17</v>
      </c>
      <c r="BE278" s="6505" t="str">
        <f xml:space="preserve">  "(1)             "&amp;"رئيس الدائرة  /  "  &amp;B278</f>
        <v>(1)             رئيس الدائرة  /  عمر صلاح محمد زكى</v>
      </c>
      <c r="BF278" s="6506"/>
      <c r="BG278" s="6506"/>
      <c r="BH278" s="6506"/>
      <c r="BI278" s="6506"/>
      <c r="BJ278" s="6506"/>
      <c r="BK278" s="6506"/>
      <c r="BL278" s="6506"/>
      <c r="BM278" s="6506"/>
      <c r="BN278" s="6506"/>
      <c r="BO278" s="6506"/>
      <c r="BP278" s="6506"/>
      <c r="BQ278" s="6506"/>
      <c r="BR278" s="6506"/>
      <c r="BS278" s="6506"/>
      <c r="BT278" s="6506"/>
      <c r="BU278" s="6506"/>
      <c r="BV278" s="6506"/>
      <c r="BW278" s="6506"/>
      <c r="BX278" s="6506"/>
      <c r="BY278" s="6506"/>
      <c r="BZ278" s="6506"/>
      <c r="CA278" s="6506"/>
      <c r="CB278" s="6506"/>
      <c r="CC278" s="6506"/>
      <c r="CD278" s="6506"/>
      <c r="CE278" s="6506"/>
      <c r="CF278" s="6506"/>
      <c r="CG278" s="6506"/>
      <c r="CH278" s="6506"/>
      <c r="CI278" s="6506"/>
      <c r="CJ278" s="6506"/>
      <c r="CK278" s="6506"/>
      <c r="CL278" s="6506"/>
      <c r="CM278" s="857"/>
      <c r="CN278" s="6503">
        <f>_xlfn.XLOOKUP(B279,التشكيل_القديم!$M$54:$M$92,التشكيل_القديم!$L$54:$L$92,0,0)</f>
        <v>18</v>
      </c>
      <c r="CO278" s="6505" t="str">
        <f>"(2)             "&amp; "عضو يمين الدائرة  /  "  &amp;B279</f>
        <v>(2)             عضو يمين الدائرة  /  حسن عاطف حسن عبدالجيد</v>
      </c>
      <c r="CP278" s="6506"/>
      <c r="CQ278" s="6506"/>
      <c r="CR278" s="6506"/>
      <c r="CS278" s="6506"/>
      <c r="CT278" s="6506"/>
      <c r="CU278" s="6506"/>
      <c r="CV278" s="6506"/>
      <c r="CW278" s="6506"/>
      <c r="CX278" s="6506"/>
      <c r="CY278" s="6506"/>
      <c r="CZ278" s="6506"/>
      <c r="DA278" s="6506"/>
      <c r="DB278" s="6506"/>
      <c r="DC278" s="6506"/>
      <c r="DD278" s="6506"/>
      <c r="DE278" s="6506"/>
      <c r="DF278" s="6506"/>
      <c r="DG278" s="6506"/>
      <c r="DH278" s="6506"/>
      <c r="DI278" s="6506"/>
      <c r="DJ278" s="6506"/>
      <c r="DK278" s="6506"/>
      <c r="DL278" s="6506"/>
      <c r="DM278" s="6506"/>
      <c r="DN278" s="6506"/>
      <c r="DO278" s="6506"/>
      <c r="DP278" s="6506"/>
      <c r="DQ278" s="6506"/>
      <c r="DR278" s="6506"/>
      <c r="DS278" s="6506"/>
      <c r="DT278" s="6506"/>
      <c r="DU278" s="6506"/>
      <c r="DV278" s="863"/>
      <c r="DW278" s="6533">
        <f>IF(ISTEXT(B282),_xlfn.XLOOKUP(B282,التشكيل_القديم!$M$54:$M$92,التشكيل_القديم!$L$54:$L$92,0,0),0)</f>
        <v>0</v>
      </c>
      <c r="DX278" s="6505" t="str">
        <f>IF(B282&lt;&gt;"","(5)             "&amp;"عضو يسار يسار اليسار الدائرة /  "&amp;B282,"لا يوجد عضو خامس " )</f>
        <v xml:space="preserve">لا يوجد عضو خامس </v>
      </c>
      <c r="DY278" s="6506"/>
      <c r="DZ278" s="6506"/>
      <c r="EA278" s="6506"/>
      <c r="EB278" s="6506"/>
      <c r="EC278" s="6506"/>
      <c r="ED278" s="6506"/>
      <c r="EE278" s="6506"/>
      <c r="EF278" s="6506"/>
      <c r="EG278" s="6506"/>
      <c r="EH278" s="6506"/>
      <c r="EI278" s="6506"/>
      <c r="EJ278" s="6506"/>
      <c r="EK278" s="6506"/>
      <c r="EL278" s="6506"/>
      <c r="EM278" s="6506"/>
      <c r="EN278" s="6506"/>
      <c r="EO278" s="6506"/>
      <c r="EP278" s="6506"/>
      <c r="EQ278" s="6506"/>
      <c r="ER278" s="6506"/>
      <c r="ES278" s="6506"/>
      <c r="ET278" s="6506"/>
      <c r="EU278" s="6506"/>
      <c r="EV278" s="6506"/>
      <c r="EW278" s="6506"/>
      <c r="EX278" s="6506"/>
      <c r="EY278" s="6506"/>
      <c r="EZ278" s="6506"/>
      <c r="FA278" s="6506"/>
      <c r="FB278" s="6506"/>
      <c r="FC278" s="6506"/>
      <c r="FD278" s="6506"/>
      <c r="FE278" s="2101"/>
      <c r="FF278" s="2106"/>
      <c r="FG278" s="2107"/>
      <c r="FH278" s="2108"/>
      <c r="FI278" s="2108"/>
      <c r="FJ278" s="2107"/>
      <c r="FK278" s="2107"/>
      <c r="FL278" s="2108"/>
      <c r="FM278" s="2108"/>
      <c r="FN278" s="2107"/>
      <c r="FO278" s="2107"/>
      <c r="FP278" s="2108"/>
      <c r="FQ278" s="2108"/>
      <c r="FR278" s="2107"/>
      <c r="FS278" s="2107"/>
      <c r="FT278" s="2108"/>
      <c r="FU278" s="2107"/>
      <c r="FV278" s="2107"/>
      <c r="FW278" s="2108"/>
      <c r="FX278" s="2108"/>
      <c r="FY278" s="2107"/>
      <c r="FZ278" s="2107"/>
      <c r="GA278" s="2107"/>
      <c r="GB278" s="2107"/>
      <c r="GC278" s="2109"/>
      <c r="GD278" t="str">
        <f>IF(OR(FV278&lt;0,FS278&lt;0,FO278&lt;0,FK278&lt;0,FG278&lt;0,Z278 &lt;&gt; AZ278+AT278+AA278+AB278), "wrong", "ok")</f>
        <v>ok</v>
      </c>
    </row>
    <row r="279" spans="1:191" ht="36.75" customHeight="1" thickBot="1">
      <c r="A279" s="6492"/>
      <c r="B279" s="6493" t="str" cm="1">
        <f t="array" ref="B279">_xlfn.XLOOKUP(1, (INDEX(التشكيل_القديم!$L$54:$S$92, ,6)=$A278) * (INDEX(التشكيل_القديم!$L$54:$S$92, ,7)="عضو يمين"), INDEX(التشكيل_القديم!$L$54:$S$92, ,2))</f>
        <v>حسن عاطف حسن عبدالجيد</v>
      </c>
      <c r="C279" s="6493"/>
      <c r="D279" s="6493"/>
      <c r="E279" s="6493"/>
      <c r="F279" s="6493"/>
      <c r="G279" s="6493"/>
      <c r="H279" s="2170" cm="1">
        <f t="array" ref="H279">_xlfn.XLOOKUP(1, (INDEX(التشكيل_القديم!$L$54:$S$92, ,6)=$A278) * (INDEX(التشكيل_القديم!$L$54:$S$92, ,7)="عضو يمين"), INDEX(التشكيل_القديم!$L$54:$S$92, ,3))</f>
        <v>0</v>
      </c>
      <c r="I279" s="2171" t="str" cm="1">
        <f t="array" ref="I279">_xlfn.XLOOKUP(1, (INDEX(التشكيل_القديم!$L$54:$S$92, ,6)=$A278) * (INDEX(التشكيل_القديم!$L$54:$S$92, ,7)="عضو يمين"), INDEX(التشكيل_القديم!$L$54:$S$92, ,4))</f>
        <v>ب</v>
      </c>
      <c r="J279" s="6495"/>
      <c r="K279" s="6235"/>
      <c r="L279" s="6500"/>
      <c r="M279" s="6501"/>
      <c r="N279" s="6501"/>
      <c r="O279" s="6501"/>
      <c r="P279" s="6501"/>
      <c r="Q279" s="6501"/>
      <c r="R279" s="6501"/>
      <c r="S279" s="6501"/>
      <c r="T279" s="6501"/>
      <c r="U279" s="6501"/>
      <c r="V279" s="6501"/>
      <c r="W279" s="6501"/>
      <c r="X279" s="6501"/>
      <c r="Y279" s="6501"/>
      <c r="Z279" s="6501"/>
      <c r="AA279" s="6501"/>
      <c r="AB279" s="6501"/>
      <c r="AC279" s="6501"/>
      <c r="AD279" s="6501"/>
      <c r="AE279" s="6501"/>
      <c r="AF279" s="6501"/>
      <c r="AG279" s="6501"/>
      <c r="AH279" s="6501"/>
      <c r="AI279" s="6501"/>
      <c r="AJ279" s="6501"/>
      <c r="AK279" s="6501"/>
      <c r="AL279" s="6501"/>
      <c r="AM279" s="6501"/>
      <c r="AN279" s="6501"/>
      <c r="AO279" s="6501"/>
      <c r="AP279" s="6501"/>
      <c r="AQ279" s="6501"/>
      <c r="AR279" s="6501"/>
      <c r="AS279" s="6501"/>
      <c r="AT279" s="6501"/>
      <c r="AU279" s="6501"/>
      <c r="AV279" s="6501"/>
      <c r="AW279" s="6501"/>
      <c r="AX279" s="6501"/>
      <c r="AY279" s="6501"/>
      <c r="AZ279" s="6501"/>
      <c r="BA279" s="6501"/>
      <c r="BB279" s="6502"/>
      <c r="BC279" s="67"/>
      <c r="BD279" s="6504"/>
      <c r="BE279" s="6507"/>
      <c r="BF279" s="6508"/>
      <c r="BG279" s="6508"/>
      <c r="BH279" s="6508"/>
      <c r="BI279" s="6508"/>
      <c r="BJ279" s="6508"/>
      <c r="BK279" s="6508"/>
      <c r="BL279" s="6508"/>
      <c r="BM279" s="6508"/>
      <c r="BN279" s="6508"/>
      <c r="BO279" s="6508"/>
      <c r="BP279" s="6508"/>
      <c r="BQ279" s="6508"/>
      <c r="BR279" s="6508"/>
      <c r="BS279" s="6508"/>
      <c r="BT279" s="6508"/>
      <c r="BU279" s="6508"/>
      <c r="BV279" s="6508"/>
      <c r="BW279" s="6508"/>
      <c r="BX279" s="6508"/>
      <c r="BY279" s="6508"/>
      <c r="BZ279" s="6508"/>
      <c r="CA279" s="6508"/>
      <c r="CB279" s="6508"/>
      <c r="CC279" s="6508"/>
      <c r="CD279" s="6508"/>
      <c r="CE279" s="6508"/>
      <c r="CF279" s="6508"/>
      <c r="CG279" s="6508"/>
      <c r="CH279" s="6508"/>
      <c r="CI279" s="6508"/>
      <c r="CJ279" s="6508"/>
      <c r="CK279" s="6508"/>
      <c r="CL279" s="6508"/>
      <c r="CM279" s="857"/>
      <c r="CN279" s="6504"/>
      <c r="CO279" s="6507"/>
      <c r="CP279" s="6508"/>
      <c r="CQ279" s="6508"/>
      <c r="CR279" s="6508"/>
      <c r="CS279" s="6508"/>
      <c r="CT279" s="6508"/>
      <c r="CU279" s="6508"/>
      <c r="CV279" s="6508"/>
      <c r="CW279" s="6508"/>
      <c r="CX279" s="6508"/>
      <c r="CY279" s="6508"/>
      <c r="CZ279" s="6508"/>
      <c r="DA279" s="6508"/>
      <c r="DB279" s="6508"/>
      <c r="DC279" s="6508"/>
      <c r="DD279" s="6508"/>
      <c r="DE279" s="6508"/>
      <c r="DF279" s="6508"/>
      <c r="DG279" s="6508"/>
      <c r="DH279" s="6508"/>
      <c r="DI279" s="6508"/>
      <c r="DJ279" s="6508"/>
      <c r="DK279" s="6508"/>
      <c r="DL279" s="6508"/>
      <c r="DM279" s="6508"/>
      <c r="DN279" s="6508"/>
      <c r="DO279" s="6508"/>
      <c r="DP279" s="6508"/>
      <c r="DQ279" s="6508"/>
      <c r="DR279" s="6508"/>
      <c r="DS279" s="6508"/>
      <c r="DT279" s="6508"/>
      <c r="DU279" s="6508"/>
      <c r="DV279" s="864"/>
      <c r="DW279" s="6521"/>
      <c r="DX279" s="6507"/>
      <c r="DY279" s="6508"/>
      <c r="DZ279" s="6508"/>
      <c r="EA279" s="6508"/>
      <c r="EB279" s="6508"/>
      <c r="EC279" s="6508"/>
      <c r="ED279" s="6508"/>
      <c r="EE279" s="6508"/>
      <c r="EF279" s="6508"/>
      <c r="EG279" s="6508"/>
      <c r="EH279" s="6508"/>
      <c r="EI279" s="6508"/>
      <c r="EJ279" s="6508"/>
      <c r="EK279" s="6508"/>
      <c r="EL279" s="6508"/>
      <c r="EM279" s="6508"/>
      <c r="EN279" s="6508"/>
      <c r="EO279" s="6508"/>
      <c r="EP279" s="6508"/>
      <c r="EQ279" s="6508"/>
      <c r="ER279" s="6508"/>
      <c r="ES279" s="6508"/>
      <c r="ET279" s="6508"/>
      <c r="EU279" s="6508"/>
      <c r="EV279" s="6508"/>
      <c r="EW279" s="6508"/>
      <c r="EX279" s="6508"/>
      <c r="EY279" s="6508"/>
      <c r="EZ279" s="6508"/>
      <c r="FA279" s="6508"/>
      <c r="FB279" s="6508"/>
      <c r="FC279" s="6508"/>
      <c r="FD279" s="6508"/>
      <c r="FE279" s="2102"/>
      <c r="FF279" s="2110"/>
      <c r="FG279" s="2111"/>
      <c r="FH279" s="2112"/>
      <c r="FI279" s="2112"/>
      <c r="FJ279" s="2111"/>
      <c r="FK279" s="2111"/>
      <c r="FL279" s="2112"/>
      <c r="FM279" s="2112"/>
      <c r="FN279" s="2111"/>
      <c r="FO279" s="2111"/>
      <c r="FP279" s="2112"/>
      <c r="FQ279" s="2112"/>
      <c r="FR279" s="2111"/>
      <c r="FS279" s="2111"/>
      <c r="FT279" s="2112"/>
      <c r="FU279" s="2111"/>
      <c r="FV279" s="2111"/>
      <c r="FW279" s="2112"/>
      <c r="FX279" s="2112"/>
      <c r="FY279" s="2111"/>
      <c r="FZ279" s="2111"/>
      <c r="GA279" s="2111"/>
      <c r="GB279" s="2111"/>
      <c r="GC279" s="2113"/>
      <c r="GD279" t="str">
        <f t="shared" ref="GD279:GD283" si="4956">IF(OR(FV279&lt;0,FS279&lt;0,FO279&lt;0,FK279&lt;0,FG279&lt;0,Z279 &lt;&gt; AZ279+AT279+AA279+AB279), "wrong", "ok")</f>
        <v>ok</v>
      </c>
    </row>
    <row r="280" spans="1:191" ht="36.75" customHeight="1" thickBot="1">
      <c r="A280" s="6492"/>
      <c r="B280" s="6493" t="str" cm="1">
        <f t="array" ref="B280">_xlfn.XLOOKUP(1, (INDEX(التشكيل_القديم!$L$54:$S$92, ,6)=$A278) * (INDEX(التشكيل_القديم!$L$54:$S$92, ,7)="عضو يسار"), INDEX(التشكيل_القديم!$L$54:$S$92, ,2))</f>
        <v>محمد بكري عبدالله محمد</v>
      </c>
      <c r="C280" s="6493"/>
      <c r="D280" s="6493"/>
      <c r="E280" s="6493"/>
      <c r="F280" s="6493"/>
      <c r="G280" s="6493"/>
      <c r="H280" s="2170" cm="1">
        <f t="array" ref="H280">_xlfn.XLOOKUP(1, (INDEX(التشكيل_القديم!$L$54:$S$92, ,6)=$A278) * (INDEX(التشكيل_القديم!$L$54:$S$92, ,7)="عضو يسار"), INDEX(التشكيل_القديم!$L$54:$S$92, ,3))</f>
        <v>0</v>
      </c>
      <c r="I280" s="2171" t="str" cm="1">
        <f t="array" ref="I280">_xlfn.XLOOKUP(1, (INDEX(التشكيل_القديم!$L$54:$S$92, ,6)=$A278) * (INDEX(التشكيل_القديم!$L$54:$S$92, ,7)="عضو يسار"), INDEX(التشكيل_القديم!$L$54:$S$92, ,4))</f>
        <v>ب</v>
      </c>
      <c r="J280" s="6495"/>
      <c r="K280" s="6235"/>
      <c r="L280" s="2186" t="str">
        <f>الاعدادات!$D$14</f>
        <v>2023 وما قبلها</v>
      </c>
      <c r="M280" s="2098">
        <v>0</v>
      </c>
      <c r="N280" s="1997"/>
      <c r="O280" s="1997"/>
      <c r="P280" s="1997"/>
      <c r="Q280" s="1997"/>
      <c r="R280" s="1997"/>
      <c r="S280" s="1997"/>
      <c r="T280" s="1997"/>
      <c r="U280" s="1997"/>
      <c r="V280" s="2099"/>
      <c r="W280" s="1997"/>
      <c r="X280" s="1997"/>
      <c r="Y280" s="2133"/>
      <c r="Z280" s="2188">
        <f t="shared" ref="Z280:Z283" si="4957">Y280+X280+U280+T280+S280+R280+Q280+P280+O280+N280+M280-W280</f>
        <v>0</v>
      </c>
      <c r="AA280" s="2098"/>
      <c r="AB280" s="1999"/>
      <c r="AC280" s="2031">
        <f>SUM(BE280:BK280,BE287:BK287,CN280:CT280,CN287:CT287,DW280:EC280,DW287:EC287)</f>
        <v>0</v>
      </c>
      <c r="AD280" s="2025">
        <f>SUM(BL280:BV280,BL287:BV287,CU280:DE280,CU287:DE287,ED280:EN280,ED287:EN287)</f>
        <v>0</v>
      </c>
      <c r="AE280" s="2002">
        <f>BW280+DF280+BW287+DF287+EO280+EO287</f>
        <v>0</v>
      </c>
      <c r="AF280" s="2172">
        <f>SUM(AC280:AE280)</f>
        <v>0</v>
      </c>
      <c r="AG280" s="2002">
        <f>BY280+DH280+BY287+DH287+EQ280+EQ287</f>
        <v>0</v>
      </c>
      <c r="AH280" s="2173">
        <f>BZ280+BZ287+DI280+DI287+ER280+ER287</f>
        <v>0</v>
      </c>
      <c r="AI280" s="2174">
        <f>CA280+DJ280+CA287+DJ287+ES280+ES287</f>
        <v>0</v>
      </c>
      <c r="AJ280" s="2002">
        <f>CB280+DK280+CB287+DK287+ET280+ET287</f>
        <v>0</v>
      </c>
      <c r="AK280" s="2026">
        <f>CC280+DL280+CC287+DL287+EU280+EU287</f>
        <v>0</v>
      </c>
      <c r="AL280" s="2027">
        <f>CD280+DM280+CD287+DM287+EV280+EV287</f>
        <v>0</v>
      </c>
      <c r="AM280" s="2175">
        <f>CE280+DN280+CE287+DN287+EW280+EW287</f>
        <v>0</v>
      </c>
      <c r="AN280" s="2176">
        <f>SUM(AH280:AM280)</f>
        <v>0</v>
      </c>
      <c r="AO280" s="2028">
        <f>CF280+DO280+CF287+DO287+EX280+EX287</f>
        <v>0</v>
      </c>
      <c r="AP280" s="2177">
        <f>CG280+DP280+CG287+DP287+EY280+EY287</f>
        <v>0</v>
      </c>
      <c r="AQ280" s="2029">
        <f>CH280+DQ280+DQ287+CH287+EZ280+EZ287</f>
        <v>0</v>
      </c>
      <c r="AR280" s="2178">
        <f>SUM(AO280:AQ280)</f>
        <v>0</v>
      </c>
      <c r="AS280" s="2177">
        <f>CI280+DR280+CI287+DR287+FA280+FA287</f>
        <v>0</v>
      </c>
      <c r="AT280" s="2179">
        <f>AS280+AR280+AN280+AG280+AF280</f>
        <v>0</v>
      </c>
      <c r="AU280" s="2124"/>
      <c r="AV280" s="2002">
        <f>CK280+DT280+CK287+DT287+FC280+FC287</f>
        <v>0</v>
      </c>
      <c r="AW280" s="2002">
        <f>CL280+DU280+CL287+DU287+FD280+FD287</f>
        <v>0</v>
      </c>
      <c r="AX280" s="2127"/>
      <c r="AY280" s="2130"/>
      <c r="AZ280" s="2000">
        <f>AY280+AX280+AW280+AV280+AU280</f>
        <v>0</v>
      </c>
      <c r="BA280" s="2001"/>
      <c r="BB280" s="2189">
        <f>AZ280+AT280+AA280-Z280+AB280</f>
        <v>0</v>
      </c>
      <c r="BC280" s="67"/>
      <c r="BD280" s="2186" t="str">
        <f>الاعدادات!$D$14</f>
        <v>2023 وما قبلها</v>
      </c>
      <c r="BE280" s="82"/>
      <c r="BF280" s="83"/>
      <c r="BG280" s="83"/>
      <c r="BH280" s="103"/>
      <c r="BI280" s="84"/>
      <c r="BJ280" s="84"/>
      <c r="BK280" s="85"/>
      <c r="BL280" s="86"/>
      <c r="BM280" s="87"/>
      <c r="BN280" s="87"/>
      <c r="BO280" s="88"/>
      <c r="BP280" s="88"/>
      <c r="BQ280" s="88"/>
      <c r="BR280" s="88"/>
      <c r="BS280" s="88"/>
      <c r="BT280" s="88"/>
      <c r="BU280" s="88"/>
      <c r="BV280" s="88"/>
      <c r="BW280" s="89"/>
      <c r="BX280" s="77">
        <f t="shared" ref="BX280:BX282" si="4958">SUM(BE280:BW280)</f>
        <v>0</v>
      </c>
      <c r="BY280" s="90"/>
      <c r="BZ280" s="855"/>
      <c r="CA280" s="91"/>
      <c r="CB280" s="92"/>
      <c r="CC280" s="93"/>
      <c r="CD280" s="94"/>
      <c r="CE280" s="95"/>
      <c r="CF280" s="96"/>
      <c r="CG280" s="97"/>
      <c r="CH280" s="98"/>
      <c r="CI280" s="99"/>
      <c r="CJ280" s="79">
        <f t="shared" ref="CJ280:CJ281" si="4959">SUM(BX280:CI280)</f>
        <v>0</v>
      </c>
      <c r="CK280" s="104"/>
      <c r="CL280" s="92"/>
      <c r="CM280" s="857"/>
      <c r="CN280" s="101"/>
      <c r="CO280" s="83"/>
      <c r="CP280" s="83"/>
      <c r="CQ280" s="84"/>
      <c r="CR280" s="84"/>
      <c r="CS280" s="84"/>
      <c r="CT280" s="85"/>
      <c r="CU280" s="86"/>
      <c r="CV280" s="87"/>
      <c r="CW280" s="87"/>
      <c r="CX280" s="88"/>
      <c r="CY280" s="88"/>
      <c r="CZ280" s="88"/>
      <c r="DA280" s="88"/>
      <c r="DB280" s="88"/>
      <c r="DC280" s="88"/>
      <c r="DD280" s="88"/>
      <c r="DE280" s="88"/>
      <c r="DF280" s="89"/>
      <c r="DG280" s="77">
        <f>DF280+DE280+CX280+CW280+CV280+CU280+CT280+CS280+CR280+CQ280+CP280+CO280+CN280+DD280+DC280+DB280+DA280+CZ280+CY280</f>
        <v>0</v>
      </c>
      <c r="DH280" s="90"/>
      <c r="DI280" s="855"/>
      <c r="DJ280" s="91"/>
      <c r="DK280" s="92"/>
      <c r="DL280" s="93"/>
      <c r="DM280" s="94"/>
      <c r="DN280" s="95"/>
      <c r="DO280" s="96"/>
      <c r="DP280" s="97"/>
      <c r="DQ280" s="98"/>
      <c r="DR280" s="99"/>
      <c r="DS280" s="81">
        <f t="shared" ref="DS280" si="4960">SUM(DG280:DR280)</f>
        <v>0</v>
      </c>
      <c r="DT280" s="104"/>
      <c r="DU280" s="92"/>
      <c r="DV280" s="864"/>
      <c r="DW280" s="101"/>
      <c r="DX280" s="83"/>
      <c r="DY280" s="83"/>
      <c r="DZ280" s="84"/>
      <c r="EA280" s="84"/>
      <c r="EB280" s="84"/>
      <c r="EC280" s="85"/>
      <c r="ED280" s="86"/>
      <c r="EE280" s="87"/>
      <c r="EF280" s="87"/>
      <c r="EG280" s="88"/>
      <c r="EH280" s="88"/>
      <c r="EI280" s="88"/>
      <c r="EJ280" s="88"/>
      <c r="EK280" s="88"/>
      <c r="EL280" s="88"/>
      <c r="EM280" s="88"/>
      <c r="EN280" s="88"/>
      <c r="EO280" s="89"/>
      <c r="EP280" s="77">
        <f t="shared" ref="EP280:EP282" si="4961">EO280+EN280+EG280+EF280+EE280+ED280+EC280+EB280+EA280+DZ280+DY280+DX280+DW280+EM280+EL280+EK280+EJ280+EI280+EH280</f>
        <v>0</v>
      </c>
      <c r="EQ280" s="90"/>
      <c r="ER280" s="855"/>
      <c r="ES280" s="91"/>
      <c r="ET280" s="92"/>
      <c r="EU280" s="93"/>
      <c r="EV280" s="94"/>
      <c r="EW280" s="95"/>
      <c r="EX280" s="96"/>
      <c r="EY280" s="97"/>
      <c r="EZ280" s="98"/>
      <c r="FA280" s="99"/>
      <c r="FB280" s="81">
        <f t="shared" ref="FB280" si="4962">SUM(EP280:FA280)</f>
        <v>0</v>
      </c>
      <c r="FC280" s="104"/>
      <c r="FD280" s="92"/>
      <c r="FE280" s="864"/>
      <c r="FF280" s="2181" t="str">
        <f>الاعدادات!$D$14</f>
        <v>2023 وما قبلها</v>
      </c>
      <c r="FG280" s="2182">
        <f t="shared" ref="FG280:FG283" si="4963">AN280+AG280-FH280-FI280</f>
        <v>0</v>
      </c>
      <c r="FH280" s="2104"/>
      <c r="FI280" s="2104"/>
      <c r="FJ280" s="2184">
        <f t="shared" ref="FJ280:FJ283" si="4964">SUM(FG280:FI280)</f>
        <v>0</v>
      </c>
      <c r="FK280" s="2182">
        <f t="shared" ref="FK280:FK283" si="4965">AU280-FM280-FL280</f>
        <v>0</v>
      </c>
      <c r="FL280" s="2104"/>
      <c r="FM280" s="2104"/>
      <c r="FN280" s="2184">
        <f t="shared" ref="FN280:FN283" si="4966">SUM(FK280:FM280)</f>
        <v>0</v>
      </c>
      <c r="FO280" s="2182">
        <f t="shared" ref="FO280:FO283" si="4967">AV280-FQ280-FP280</f>
        <v>0</v>
      </c>
      <c r="FP280" s="2104"/>
      <c r="FQ280" s="2105"/>
      <c r="FR280" s="2184">
        <f t="shared" ref="FR280:FR284" si="4968">FQ280+FP280+FO280</f>
        <v>0</v>
      </c>
      <c r="FS280" s="2182">
        <f t="shared" ref="FS280:FS283" si="4969">AW280-FT280</f>
        <v>0</v>
      </c>
      <c r="FT280" s="2104"/>
      <c r="FU280" s="2184">
        <f t="shared" ref="FU280:FU283" si="4970">SUM(FS280:FT280)</f>
        <v>0</v>
      </c>
      <c r="FV280" s="2182">
        <f t="shared" ref="FV280:FV283" si="4971">AY280+AX280-FX280-FW280</f>
        <v>0</v>
      </c>
      <c r="FW280" s="2104"/>
      <c r="FX280" s="2104"/>
      <c r="FY280" s="2184">
        <f t="shared" ref="FY280:FY283" si="4972">SUM(FV280:FX280)</f>
        <v>0</v>
      </c>
      <c r="FZ280" s="2182">
        <f t="shared" ref="FZ280:FZ284" si="4973">FG280+FK280+FO280+FS280+FV280</f>
        <v>0</v>
      </c>
      <c r="GA280" s="2185">
        <f t="shared" ref="GA280:GA284" si="4974">FH280+FL280+FP280+FW280+FT280</f>
        <v>0</v>
      </c>
      <c r="GB280" s="2185">
        <f t="shared" ref="GB280:GB284" si="4975">FX280+FQ280+FM280+FI280</f>
        <v>0</v>
      </c>
      <c r="GC280" s="2184">
        <f t="shared" ref="GC280:GC284" si="4976">SUM(FZ280:GB280)</f>
        <v>0</v>
      </c>
      <c r="GD280" t="str">
        <f t="shared" si="4956"/>
        <v>ok</v>
      </c>
    </row>
    <row r="281" spans="1:191" ht="36.75" customHeight="1" thickBot="1">
      <c r="A281" s="6492"/>
      <c r="B281" s="6493" t="str" cm="1">
        <f t="array" ref="B281">IFERROR(_xlfn.XLOOKUP(1, (INDEX(التشكيل_القديم!$L$54:$S$92, ,6)=$A278) * (INDEX(التشكيل_القديم!$L$54:$S$92, ,7)="عضو يسار اليسار"), INDEX(التشكيل_القديم!$L$54:$S$92, ,2)),"")</f>
        <v/>
      </c>
      <c r="C281" s="6493"/>
      <c r="D281" s="6493"/>
      <c r="E281" s="6493"/>
      <c r="F281" s="6493"/>
      <c r="G281" s="6493"/>
      <c r="H281" s="2170" t="str" cm="1">
        <f t="array" ref="H281">IF(B281&lt;&gt;"",_xlfn.XLOOKUP(1, (INDEX(التشكيل_القديم!$L$54:$S$92, ,6)=$A278) * (INDEX(التشكيل_القديم!$L$54:$S$92, ,7)="عضو يسار اليسار"), INDEX(التشكيل_القديم!$L$54:$S$92, ,3)),"")</f>
        <v/>
      </c>
      <c r="I281" s="2171" t="str" cm="1">
        <f t="array" ref="I281">IF(B281&lt;&gt;"",_xlfn.XLOOKUP(1, (INDEX(التشكيل_القديم!$L$54:$S$92, ,6)=$A278) * (INDEX(التشكيل_القديم!$L$54:$S$92, ,7)="عضو يسار اليسار"), INDEX(التشكيل_القديم!$L$54:$S$92, ,4)),"")</f>
        <v/>
      </c>
      <c r="J281" s="6495"/>
      <c r="K281" s="6235"/>
      <c r="L281" s="2187">
        <f>الاعدادات!$D$15</f>
        <v>2024</v>
      </c>
      <c r="M281" s="73">
        <v>0</v>
      </c>
      <c r="N281" s="64"/>
      <c r="O281" s="64"/>
      <c r="P281" s="64"/>
      <c r="Q281" s="64"/>
      <c r="R281" s="64"/>
      <c r="S281" s="64"/>
      <c r="T281" s="64"/>
      <c r="U281" s="64"/>
      <c r="V281" s="74"/>
      <c r="W281" s="64"/>
      <c r="X281" s="64"/>
      <c r="Y281" s="2134"/>
      <c r="Z281" s="62">
        <f t="shared" si="4957"/>
        <v>0</v>
      </c>
      <c r="AA281" s="73"/>
      <c r="AB281" s="63"/>
      <c r="AC281" s="2031">
        <f t="shared" ref="AC281" si="4977">SUM(BE281:BK281,BE288:BK288,CN281:CT281,CN288:CT288,DW281:EC281,DW288:EC288)</f>
        <v>0</v>
      </c>
      <c r="AD281" s="2025">
        <f t="shared" ref="AD281:AD283" si="4978">SUM(BL281:BV281,BL288:BV288,CU281:DE281,CU288:DE288,ED281:EN281,ED288:EN288)</f>
        <v>0</v>
      </c>
      <c r="AE281" s="2002">
        <f t="shared" ref="AE281:AE283" si="4979">BW281+DF281+BW288+DF288+EO281+EO288</f>
        <v>0</v>
      </c>
      <c r="AF281" s="2172">
        <f t="shared" ref="AF281:AF283" si="4980">SUM(AC281:AE281)</f>
        <v>0</v>
      </c>
      <c r="AG281" s="2002">
        <f t="shared" ref="AG281:AG283" si="4981">BY281+DH281+BY288+DH288+EQ281+EQ288</f>
        <v>0</v>
      </c>
      <c r="AH281" s="2173">
        <f t="shared" ref="AH281:AH283" si="4982">BZ281+BZ288+DI281+DI288+ER281+ER288</f>
        <v>0</v>
      </c>
      <c r="AI281" s="2174">
        <f t="shared" ref="AI281:AI283" si="4983">CA281+DJ281+CA288+DJ288+ES281+ES288</f>
        <v>0</v>
      </c>
      <c r="AJ281" s="2002">
        <f t="shared" ref="AJ281:AJ283" si="4984">CB281+DK281+CB288+DK288+ET281+ET288</f>
        <v>0</v>
      </c>
      <c r="AK281" s="2026">
        <f t="shared" ref="AK281:AK283" si="4985">CC281+DL281+CC288+DL288+EU281+EU288</f>
        <v>0</v>
      </c>
      <c r="AL281" s="2027">
        <f t="shared" ref="AL281:AL283" si="4986">CD281+DM281+CD288+DM288+EV281+EV288</f>
        <v>0</v>
      </c>
      <c r="AM281" s="2175">
        <f t="shared" ref="AM281:AM283" si="4987">CE281+DN281+CE288+DN288+EW281+EW288</f>
        <v>0</v>
      </c>
      <c r="AN281" s="2176">
        <f t="shared" ref="AN281:AN282" si="4988">SUM(AH281:AM281)</f>
        <v>0</v>
      </c>
      <c r="AO281" s="2028">
        <f t="shared" ref="AO281:AO283" si="4989">CF281+DO281+CF288+DO288+EX281+EX288</f>
        <v>0</v>
      </c>
      <c r="AP281" s="2177">
        <f t="shared" ref="AP281:AP283" si="4990">CG281+DP281+CG288+DP288+EY281+EY288</f>
        <v>0</v>
      </c>
      <c r="AQ281" s="2029">
        <f t="shared" ref="AQ281:AQ283" si="4991">CH281+DQ281+DQ288+CH288+EZ281+EZ288</f>
        <v>0</v>
      </c>
      <c r="AR281" s="2178">
        <f t="shared" ref="AR281:AR283" si="4992">SUM(AO281:AQ281)</f>
        <v>0</v>
      </c>
      <c r="AS281" s="2177">
        <f t="shared" ref="AS281:AS283" si="4993">CI281+DR281+CI288+DR288+FA281+FA288</f>
        <v>0</v>
      </c>
      <c r="AT281" s="2180">
        <f>AS281+AR281+AN281+AG281+AF281</f>
        <v>0</v>
      </c>
      <c r="AU281" s="2125"/>
      <c r="AV281" s="2002">
        <f t="shared" ref="AV281:AV283" si="4994">CK281+DT281+CK288+DT288+FC281+FC288</f>
        <v>0</v>
      </c>
      <c r="AW281" s="2002">
        <f t="shared" ref="AW281:AW283" si="4995">CL281+DU281+CL288+DU288+FD281+FD288</f>
        <v>0</v>
      </c>
      <c r="AX281" s="2128"/>
      <c r="AY281" s="2131"/>
      <c r="AZ281" s="65">
        <f t="shared" ref="AZ281:AZ283" si="4996">AY281+AX281+AW281+AV281+AU281</f>
        <v>0</v>
      </c>
      <c r="BA281" s="66"/>
      <c r="BB281" s="2189">
        <f t="shared" ref="BB281:BB283" si="4997">AZ281+AT281+AA281-Z281+AB281</f>
        <v>0</v>
      </c>
      <c r="BC281" s="67"/>
      <c r="BD281" s="2187">
        <f>الاعدادات!$D$15</f>
        <v>2024</v>
      </c>
      <c r="BE281" s="82"/>
      <c r="BF281" s="83"/>
      <c r="BG281" s="83"/>
      <c r="BH281" s="84"/>
      <c r="BI281" s="84"/>
      <c r="BJ281" s="84"/>
      <c r="BK281" s="85"/>
      <c r="BL281" s="86"/>
      <c r="BM281" s="87"/>
      <c r="BN281" s="87"/>
      <c r="BO281" s="88"/>
      <c r="BP281" s="88"/>
      <c r="BQ281" s="88"/>
      <c r="BR281" s="88"/>
      <c r="BS281" s="88"/>
      <c r="BT281" s="88"/>
      <c r="BU281" s="88"/>
      <c r="BV281" s="88"/>
      <c r="BW281" s="89"/>
      <c r="BX281" s="77">
        <f t="shared" si="4958"/>
        <v>0</v>
      </c>
      <c r="BY281" s="90"/>
      <c r="BZ281" s="855"/>
      <c r="CA281" s="91"/>
      <c r="CB281" s="92"/>
      <c r="CC281" s="93"/>
      <c r="CD281" s="94"/>
      <c r="CE281" s="95"/>
      <c r="CF281" s="96"/>
      <c r="CG281" s="97"/>
      <c r="CH281" s="98"/>
      <c r="CI281" s="99"/>
      <c r="CJ281" s="79">
        <f t="shared" si="4959"/>
        <v>0</v>
      </c>
      <c r="CK281" s="104"/>
      <c r="CL281" s="92"/>
      <c r="CM281" s="857"/>
      <c r="CN281" s="101"/>
      <c r="CO281" s="83"/>
      <c r="CP281" s="83"/>
      <c r="CQ281" s="84"/>
      <c r="CR281" s="84"/>
      <c r="CS281" s="84"/>
      <c r="CT281" s="85"/>
      <c r="CU281" s="86"/>
      <c r="CV281" s="87"/>
      <c r="CW281" s="87"/>
      <c r="CX281" s="88"/>
      <c r="CY281" s="88"/>
      <c r="CZ281" s="88"/>
      <c r="DA281" s="88"/>
      <c r="DB281" s="88"/>
      <c r="DC281" s="88"/>
      <c r="DD281" s="88"/>
      <c r="DE281" s="88"/>
      <c r="DF281" s="89"/>
      <c r="DG281" s="77">
        <f t="shared" ref="DG281" si="4998">DF281+DE281+CX281+CW281+CV281+CU281+CT281+CS281+CR281+CQ281+CP281+CO281+CN281+DD281+DC281+DB281+DA281+CZ281+CY281</f>
        <v>0</v>
      </c>
      <c r="DH281" s="90"/>
      <c r="DI281" s="855"/>
      <c r="DJ281" s="91"/>
      <c r="DK281" s="92"/>
      <c r="DL281" s="93"/>
      <c r="DM281" s="94"/>
      <c r="DN281" s="95"/>
      <c r="DO281" s="96"/>
      <c r="DP281" s="97"/>
      <c r="DQ281" s="98"/>
      <c r="DR281" s="99"/>
      <c r="DS281" s="81">
        <f>SUM(DG281:DR281)</f>
        <v>0</v>
      </c>
      <c r="DT281" s="104"/>
      <c r="DU281" s="92"/>
      <c r="DV281" s="864"/>
      <c r="DW281" s="101"/>
      <c r="DX281" s="83"/>
      <c r="DY281" s="83"/>
      <c r="DZ281" s="84"/>
      <c r="EA281" s="84"/>
      <c r="EB281" s="84"/>
      <c r="EC281" s="85"/>
      <c r="ED281" s="86"/>
      <c r="EE281" s="87"/>
      <c r="EF281" s="87"/>
      <c r="EG281" s="88"/>
      <c r="EH281" s="88"/>
      <c r="EI281" s="88"/>
      <c r="EJ281" s="88"/>
      <c r="EK281" s="88"/>
      <c r="EL281" s="88"/>
      <c r="EM281" s="88"/>
      <c r="EN281" s="88"/>
      <c r="EO281" s="89"/>
      <c r="EP281" s="77">
        <f t="shared" si="4961"/>
        <v>0</v>
      </c>
      <c r="EQ281" s="90"/>
      <c r="ER281" s="855"/>
      <c r="ES281" s="91"/>
      <c r="ET281" s="92"/>
      <c r="EU281" s="93"/>
      <c r="EV281" s="94"/>
      <c r="EW281" s="95"/>
      <c r="EX281" s="96"/>
      <c r="EY281" s="97"/>
      <c r="EZ281" s="98"/>
      <c r="FA281" s="99"/>
      <c r="FB281" s="81">
        <f>SUM(EP281:FA281)</f>
        <v>0</v>
      </c>
      <c r="FC281" s="104"/>
      <c r="FD281" s="92"/>
      <c r="FE281" s="864"/>
      <c r="FF281" s="2183">
        <f>الاعدادات!$D$15</f>
        <v>2024</v>
      </c>
      <c r="FG281" s="68">
        <f t="shared" si="4963"/>
        <v>0</v>
      </c>
      <c r="FH281" s="69"/>
      <c r="FI281" s="69"/>
      <c r="FJ281" s="70">
        <f t="shared" si="4964"/>
        <v>0</v>
      </c>
      <c r="FK281" s="68">
        <f t="shared" si="4965"/>
        <v>0</v>
      </c>
      <c r="FL281" s="69"/>
      <c r="FM281" s="69"/>
      <c r="FN281" s="70">
        <f t="shared" si="4966"/>
        <v>0</v>
      </c>
      <c r="FO281" s="68">
        <f t="shared" si="4967"/>
        <v>0</v>
      </c>
      <c r="FP281" s="69"/>
      <c r="FQ281" s="71"/>
      <c r="FR281" s="70">
        <f t="shared" si="4968"/>
        <v>0</v>
      </c>
      <c r="FS281" s="68">
        <f t="shared" si="4969"/>
        <v>0</v>
      </c>
      <c r="FT281" s="69"/>
      <c r="FU281" s="70">
        <f t="shared" si="4970"/>
        <v>0</v>
      </c>
      <c r="FV281" s="68">
        <f t="shared" si="4971"/>
        <v>0</v>
      </c>
      <c r="FW281" s="69"/>
      <c r="FX281" s="69"/>
      <c r="FY281" s="70">
        <f t="shared" si="4972"/>
        <v>0</v>
      </c>
      <c r="FZ281" s="68">
        <f t="shared" si="4973"/>
        <v>0</v>
      </c>
      <c r="GA281" s="72">
        <f t="shared" si="4974"/>
        <v>0</v>
      </c>
      <c r="GB281" s="72">
        <f t="shared" si="4975"/>
        <v>0</v>
      </c>
      <c r="GC281" s="70">
        <f t="shared" si="4976"/>
        <v>0</v>
      </c>
      <c r="GD281" t="str">
        <f t="shared" si="4956"/>
        <v>ok</v>
      </c>
    </row>
    <row r="282" spans="1:191" ht="36.75" customHeight="1" thickBot="1">
      <c r="A282" s="6492"/>
      <c r="B282" s="6487" t="str" cm="1">
        <f t="array" ref="B282">IFERROR(_xlfn.XLOOKUP(1, (INDEX(التشكيل_القديم!$L$54:$S$92, ,6)=$A278) * (INDEX(التشكيل_القديم!$L$54:$S$92, ,7)="عضو يسار يسار اليسار"), INDEX(التشكيل_القديم!$L$54:$S$92, ,2)),"")</f>
        <v/>
      </c>
      <c r="C282" s="6487"/>
      <c r="D282" s="6487"/>
      <c r="E282" s="6487"/>
      <c r="F282" s="6487"/>
      <c r="G282" s="6487"/>
      <c r="H282" s="6485"/>
      <c r="I282" s="105"/>
      <c r="J282" s="6495"/>
      <c r="K282" s="6235"/>
      <c r="L282" s="2187">
        <f>الاعدادات!$D$16</f>
        <v>2025</v>
      </c>
      <c r="M282" s="73">
        <v>0</v>
      </c>
      <c r="N282" s="64"/>
      <c r="O282" s="64"/>
      <c r="P282" s="64"/>
      <c r="Q282" s="64"/>
      <c r="R282" s="64"/>
      <c r="S282" s="64"/>
      <c r="T282" s="64"/>
      <c r="U282" s="64"/>
      <c r="V282" s="74"/>
      <c r="W282" s="64"/>
      <c r="X282" s="64"/>
      <c r="Y282" s="2134"/>
      <c r="Z282" s="62">
        <f t="shared" si="4957"/>
        <v>0</v>
      </c>
      <c r="AA282" s="73"/>
      <c r="AB282" s="63"/>
      <c r="AC282" s="2031">
        <f>SUM(BE282:BK282,BE289:BK289,CN282:CT282,CN289:CT289,DW282:EC282,DW289:EC289)</f>
        <v>0</v>
      </c>
      <c r="AD282" s="2025">
        <f t="shared" si="4978"/>
        <v>0</v>
      </c>
      <c r="AE282" s="2002">
        <f t="shared" si="4979"/>
        <v>0</v>
      </c>
      <c r="AF282" s="2172">
        <f t="shared" si="4980"/>
        <v>0</v>
      </c>
      <c r="AG282" s="2002">
        <f t="shared" si="4981"/>
        <v>0</v>
      </c>
      <c r="AH282" s="2173">
        <f t="shared" si="4982"/>
        <v>0</v>
      </c>
      <c r="AI282" s="2174">
        <f t="shared" si="4983"/>
        <v>0</v>
      </c>
      <c r="AJ282" s="2002">
        <f t="shared" si="4984"/>
        <v>0</v>
      </c>
      <c r="AK282" s="2026">
        <f t="shared" si="4985"/>
        <v>0</v>
      </c>
      <c r="AL282" s="2027">
        <f t="shared" si="4986"/>
        <v>0</v>
      </c>
      <c r="AM282" s="2175">
        <f t="shared" si="4987"/>
        <v>0</v>
      </c>
      <c r="AN282" s="2176">
        <f t="shared" si="4988"/>
        <v>0</v>
      </c>
      <c r="AO282" s="2028">
        <f t="shared" si="4989"/>
        <v>0</v>
      </c>
      <c r="AP282" s="2177">
        <f t="shared" si="4990"/>
        <v>0</v>
      </c>
      <c r="AQ282" s="2029">
        <f t="shared" si="4991"/>
        <v>0</v>
      </c>
      <c r="AR282" s="2178">
        <f t="shared" si="4992"/>
        <v>0</v>
      </c>
      <c r="AS282" s="2177">
        <f t="shared" si="4993"/>
        <v>0</v>
      </c>
      <c r="AT282" s="65">
        <f t="shared" ref="AT282:AT283" si="4999">AS282+AR282+AN282+AG282+AF282</f>
        <v>0</v>
      </c>
      <c r="AU282" s="2125"/>
      <c r="AV282" s="2002">
        <f t="shared" si="4994"/>
        <v>0</v>
      </c>
      <c r="AW282" s="2002">
        <f t="shared" si="4995"/>
        <v>0</v>
      </c>
      <c r="AX282" s="2128"/>
      <c r="AY282" s="2131"/>
      <c r="AZ282" s="65">
        <f t="shared" si="4996"/>
        <v>0</v>
      </c>
      <c r="BA282" s="66"/>
      <c r="BB282" s="2189">
        <f t="shared" si="4997"/>
        <v>0</v>
      </c>
      <c r="BC282" s="67"/>
      <c r="BD282" s="2187">
        <f>الاعدادات!$D$16</f>
        <v>2025</v>
      </c>
      <c r="BE282" s="82"/>
      <c r="BF282" s="83"/>
      <c r="BG282" s="83"/>
      <c r="BH282" s="84"/>
      <c r="BI282" s="84"/>
      <c r="BJ282" s="84"/>
      <c r="BK282" s="85"/>
      <c r="BL282" s="86"/>
      <c r="BM282" s="87"/>
      <c r="BN282" s="87"/>
      <c r="BO282" s="88"/>
      <c r="BP282" s="88"/>
      <c r="BQ282" s="88"/>
      <c r="BR282" s="88"/>
      <c r="BS282" s="88"/>
      <c r="BT282" s="88"/>
      <c r="BU282" s="88"/>
      <c r="BV282" s="88"/>
      <c r="BW282" s="89"/>
      <c r="BX282" s="77">
        <f t="shared" si="4958"/>
        <v>0</v>
      </c>
      <c r="BY282" s="90"/>
      <c r="BZ282" s="855"/>
      <c r="CA282" s="91"/>
      <c r="CB282" s="92"/>
      <c r="CC282" s="93"/>
      <c r="CD282" s="94"/>
      <c r="CE282" s="95"/>
      <c r="CF282" s="96"/>
      <c r="CG282" s="97"/>
      <c r="CH282" s="98"/>
      <c r="CI282" s="99"/>
      <c r="CJ282" s="79">
        <f>SUM(BX282:CI282)</f>
        <v>0</v>
      </c>
      <c r="CK282" s="104"/>
      <c r="CL282" s="92"/>
      <c r="CM282" s="857"/>
      <c r="CN282" s="101"/>
      <c r="CO282" s="83"/>
      <c r="CP282" s="83"/>
      <c r="CQ282" s="84"/>
      <c r="CR282" s="84"/>
      <c r="CS282" s="84"/>
      <c r="CT282" s="85"/>
      <c r="CU282" s="86"/>
      <c r="CV282" s="87"/>
      <c r="CW282" s="87"/>
      <c r="CX282" s="88"/>
      <c r="CY282" s="88"/>
      <c r="CZ282" s="88"/>
      <c r="DA282" s="88"/>
      <c r="DB282" s="88"/>
      <c r="DC282" s="88"/>
      <c r="DD282" s="88"/>
      <c r="DE282" s="88"/>
      <c r="DF282" s="89"/>
      <c r="DG282" s="77">
        <f>DF282+DE282+CX282+CW282+CV282+CU282+CT282+CS282+CR282+CQ282+CP282+CO282+CN282+DD282+DC282+DB282+DA282+CZ282+CY282</f>
        <v>0</v>
      </c>
      <c r="DH282" s="90"/>
      <c r="DI282" s="855"/>
      <c r="DJ282" s="91"/>
      <c r="DK282" s="92"/>
      <c r="DL282" s="93"/>
      <c r="DM282" s="94"/>
      <c r="DN282" s="95"/>
      <c r="DO282" s="96"/>
      <c r="DP282" s="97"/>
      <c r="DQ282" s="98"/>
      <c r="DR282" s="99"/>
      <c r="DS282" s="81">
        <f>SUM(DG282:DR282)</f>
        <v>0</v>
      </c>
      <c r="DT282" s="104"/>
      <c r="DU282" s="92"/>
      <c r="DV282" s="864"/>
      <c r="DW282" s="101"/>
      <c r="DX282" s="83"/>
      <c r="DY282" s="83"/>
      <c r="DZ282" s="84"/>
      <c r="EA282" s="84"/>
      <c r="EB282" s="84"/>
      <c r="EC282" s="85"/>
      <c r="ED282" s="86"/>
      <c r="EE282" s="87"/>
      <c r="EF282" s="87"/>
      <c r="EG282" s="88"/>
      <c r="EH282" s="88"/>
      <c r="EI282" s="88"/>
      <c r="EJ282" s="88"/>
      <c r="EK282" s="88"/>
      <c r="EL282" s="88"/>
      <c r="EM282" s="88"/>
      <c r="EN282" s="88"/>
      <c r="EO282" s="89"/>
      <c r="EP282" s="77">
        <f t="shared" si="4961"/>
        <v>0</v>
      </c>
      <c r="EQ282" s="90"/>
      <c r="ER282" s="855"/>
      <c r="ES282" s="91"/>
      <c r="ET282" s="92"/>
      <c r="EU282" s="93"/>
      <c r="EV282" s="94"/>
      <c r="EW282" s="95"/>
      <c r="EX282" s="96"/>
      <c r="EY282" s="97"/>
      <c r="EZ282" s="98"/>
      <c r="FA282" s="99"/>
      <c r="FB282" s="81">
        <f>SUM(EP282:FA282)</f>
        <v>0</v>
      </c>
      <c r="FC282" s="104"/>
      <c r="FD282" s="92"/>
      <c r="FE282" s="864"/>
      <c r="FF282" s="2183">
        <f>الاعدادات!$D$16</f>
        <v>2025</v>
      </c>
      <c r="FG282" s="68">
        <f t="shared" si="4963"/>
        <v>0</v>
      </c>
      <c r="FH282" s="69"/>
      <c r="FI282" s="69"/>
      <c r="FJ282" s="70">
        <f t="shared" si="4964"/>
        <v>0</v>
      </c>
      <c r="FK282" s="68">
        <f t="shared" si="4965"/>
        <v>0</v>
      </c>
      <c r="FL282" s="69"/>
      <c r="FM282" s="69"/>
      <c r="FN282" s="70">
        <f t="shared" si="4966"/>
        <v>0</v>
      </c>
      <c r="FO282" s="68">
        <f t="shared" si="4967"/>
        <v>0</v>
      </c>
      <c r="FP282" s="69"/>
      <c r="FQ282" s="71"/>
      <c r="FR282" s="70">
        <f t="shared" si="4968"/>
        <v>0</v>
      </c>
      <c r="FS282" s="68">
        <f t="shared" si="4969"/>
        <v>0</v>
      </c>
      <c r="FT282" s="69"/>
      <c r="FU282" s="70">
        <f t="shared" si="4970"/>
        <v>0</v>
      </c>
      <c r="FV282" s="68">
        <f t="shared" si="4971"/>
        <v>0</v>
      </c>
      <c r="FW282" s="69"/>
      <c r="FX282" s="69"/>
      <c r="FY282" s="70">
        <f t="shared" si="4972"/>
        <v>0</v>
      </c>
      <c r="FZ282" s="68">
        <f t="shared" si="4973"/>
        <v>0</v>
      </c>
      <c r="GA282" s="72">
        <f t="shared" si="4974"/>
        <v>0</v>
      </c>
      <c r="GB282" s="72">
        <f t="shared" si="4975"/>
        <v>0</v>
      </c>
      <c r="GC282" s="70">
        <f t="shared" si="4976"/>
        <v>0</v>
      </c>
      <c r="GD282" t="str">
        <f t="shared" si="4956"/>
        <v>ok</v>
      </c>
    </row>
    <row r="283" spans="1:191" ht="36.75" customHeight="1" thickBot="1">
      <c r="A283" s="6492"/>
      <c r="B283" s="6487" t="str" cm="1">
        <f t="array" ref="B283">IFERROR(_xlfn.XLOOKUP(1, (INDEX(التشكيل_القديم!$L$54:$S$92, ,6)=$A278) * (INDEX(التشكيل_القديم!$L$54:$S$92, ,7)="عضو يسار يسار يسار اليسار"), INDEX(التشكيل_القديم!$L$54:$S$92, ,2)),"")</f>
        <v/>
      </c>
      <c r="C283" s="6487"/>
      <c r="D283" s="6487"/>
      <c r="E283" s="6487"/>
      <c r="F283" s="6487"/>
      <c r="G283" s="6487"/>
      <c r="H283" s="6486"/>
      <c r="I283" s="105"/>
      <c r="J283" s="6495"/>
      <c r="K283" s="6235"/>
      <c r="L283" s="2187">
        <f>الاعدادات!$D$17</f>
        <v>2026</v>
      </c>
      <c r="M283" s="106">
        <v>234</v>
      </c>
      <c r="N283" s="107"/>
      <c r="O283" s="107"/>
      <c r="P283" s="107"/>
      <c r="Q283" s="107"/>
      <c r="R283" s="107"/>
      <c r="S283" s="107"/>
      <c r="T283" s="107"/>
      <c r="U283" s="107"/>
      <c r="V283" s="108"/>
      <c r="W283" s="107"/>
      <c r="X283" s="107"/>
      <c r="Y283" s="2135"/>
      <c r="Z283" s="62">
        <f t="shared" si="4957"/>
        <v>234</v>
      </c>
      <c r="AA283" s="109"/>
      <c r="AB283" s="110"/>
      <c r="AC283" s="2031">
        <f t="shared" ref="AC283" si="5000">SUM(BE283:BK283,BE290:BK290,CN283:CT283,CN290:CT290,DW283:EC283,DW290:EC290)</f>
        <v>0</v>
      </c>
      <c r="AD283" s="2025">
        <f t="shared" si="4978"/>
        <v>0</v>
      </c>
      <c r="AE283" s="2002">
        <f t="shared" si="4979"/>
        <v>0</v>
      </c>
      <c r="AF283" s="2172">
        <f t="shared" si="4980"/>
        <v>0</v>
      </c>
      <c r="AG283" s="2002">
        <f t="shared" si="4981"/>
        <v>0</v>
      </c>
      <c r="AH283" s="2173">
        <f t="shared" si="4982"/>
        <v>0</v>
      </c>
      <c r="AI283" s="2174">
        <f t="shared" si="4983"/>
        <v>0</v>
      </c>
      <c r="AJ283" s="2002">
        <f t="shared" si="4984"/>
        <v>0</v>
      </c>
      <c r="AK283" s="2026">
        <f t="shared" si="4985"/>
        <v>0</v>
      </c>
      <c r="AL283" s="2027">
        <f t="shared" si="4986"/>
        <v>0</v>
      </c>
      <c r="AM283" s="2175">
        <f t="shared" si="4987"/>
        <v>0</v>
      </c>
      <c r="AN283" s="2176">
        <f>SUM(AH283:AM283)</f>
        <v>0</v>
      </c>
      <c r="AO283" s="2028">
        <f t="shared" si="4989"/>
        <v>0</v>
      </c>
      <c r="AP283" s="2177">
        <f t="shared" si="4990"/>
        <v>0</v>
      </c>
      <c r="AQ283" s="2029">
        <f t="shared" si="4991"/>
        <v>0</v>
      </c>
      <c r="AR283" s="2178">
        <f t="shared" si="4992"/>
        <v>0</v>
      </c>
      <c r="AS283" s="2177">
        <f t="shared" si="4993"/>
        <v>0</v>
      </c>
      <c r="AT283" s="65">
        <f t="shared" si="4999"/>
        <v>0</v>
      </c>
      <c r="AU283" s="2126"/>
      <c r="AV283" s="2002">
        <f t="shared" si="4994"/>
        <v>0</v>
      </c>
      <c r="AW283" s="2002">
        <f t="shared" si="4995"/>
        <v>0</v>
      </c>
      <c r="AX283" s="2129"/>
      <c r="AY283" s="2132"/>
      <c r="AZ283" s="65">
        <f t="shared" si="4996"/>
        <v>0</v>
      </c>
      <c r="BA283" s="113"/>
      <c r="BB283" s="2189">
        <f t="shared" si="4997"/>
        <v>-234</v>
      </c>
      <c r="BC283" s="67"/>
      <c r="BD283" s="2187">
        <f>الاعدادات!$D$17</f>
        <v>2026</v>
      </c>
      <c r="BE283" s="117"/>
      <c r="BF283" s="118"/>
      <c r="BG283" s="118"/>
      <c r="BH283" s="119"/>
      <c r="BI283" s="119"/>
      <c r="BJ283" s="119"/>
      <c r="BK283" s="120"/>
      <c r="BL283" s="121"/>
      <c r="BM283" s="122"/>
      <c r="BN283" s="122"/>
      <c r="BO283" s="123"/>
      <c r="BP283" s="123"/>
      <c r="BQ283" s="123"/>
      <c r="BR283" s="123"/>
      <c r="BS283" s="123"/>
      <c r="BT283" s="123"/>
      <c r="BU283" s="123"/>
      <c r="BV283" s="123"/>
      <c r="BW283" s="124"/>
      <c r="BX283" s="77">
        <f>SUM(BE283:BW283)</f>
        <v>0</v>
      </c>
      <c r="BY283" s="126"/>
      <c r="BZ283" s="856"/>
      <c r="CA283" s="127"/>
      <c r="CB283" s="128"/>
      <c r="CC283" s="129"/>
      <c r="CD283" s="130"/>
      <c r="CE283" s="131"/>
      <c r="CF283" s="132"/>
      <c r="CG283" s="133"/>
      <c r="CH283" s="134"/>
      <c r="CI283" s="135"/>
      <c r="CJ283" s="79">
        <f>SUM(BX283:CI283)</f>
        <v>0</v>
      </c>
      <c r="CK283" s="137"/>
      <c r="CL283" s="128"/>
      <c r="CM283" s="858"/>
      <c r="CN283" s="139"/>
      <c r="CO283" s="118"/>
      <c r="CP283" s="118"/>
      <c r="CQ283" s="119"/>
      <c r="CR283" s="119"/>
      <c r="CS283" s="119"/>
      <c r="CT283" s="120"/>
      <c r="CU283" s="121"/>
      <c r="CV283" s="122"/>
      <c r="CW283" s="122"/>
      <c r="CX283" s="123"/>
      <c r="CY283" s="123"/>
      <c r="CZ283" s="123"/>
      <c r="DA283" s="123"/>
      <c r="DB283" s="123"/>
      <c r="DC283" s="123"/>
      <c r="DD283" s="123"/>
      <c r="DE283" s="123"/>
      <c r="DF283" s="124"/>
      <c r="DG283" s="125">
        <f t="shared" ref="DG283:DG284" si="5001">DF283+DE283+CX283+CW283+CV283+CU283+CT283+CS283+CR283+CQ283+CP283+CO283+CN283</f>
        <v>0</v>
      </c>
      <c r="DH283" s="126"/>
      <c r="DI283" s="856"/>
      <c r="DJ283" s="127"/>
      <c r="DK283" s="128"/>
      <c r="DL283" s="129"/>
      <c r="DM283" s="130"/>
      <c r="DN283" s="131"/>
      <c r="DO283" s="132"/>
      <c r="DP283" s="133"/>
      <c r="DQ283" s="134"/>
      <c r="DR283" s="135"/>
      <c r="DS283" s="140">
        <f>SUM(DG283:DR283)</f>
        <v>0</v>
      </c>
      <c r="DT283" s="137"/>
      <c r="DU283" s="128"/>
      <c r="DV283" s="865"/>
      <c r="DW283" s="139"/>
      <c r="DX283" s="118"/>
      <c r="DY283" s="118"/>
      <c r="DZ283" s="119"/>
      <c r="EA283" s="119"/>
      <c r="EB283" s="119"/>
      <c r="EC283" s="120"/>
      <c r="ED283" s="121"/>
      <c r="EE283" s="122"/>
      <c r="EF283" s="122"/>
      <c r="EG283" s="123"/>
      <c r="EH283" s="123"/>
      <c r="EI283" s="123"/>
      <c r="EJ283" s="123"/>
      <c r="EK283" s="123"/>
      <c r="EL283" s="123"/>
      <c r="EM283" s="123"/>
      <c r="EN283" s="123"/>
      <c r="EO283" s="124"/>
      <c r="EP283" s="77">
        <f>EO283+EN283+EG283+EF283+EE283+ED283+EC283+EB283+EA283+DZ283+DY283+DX283+DW283+EM283+EL283+EK283+EJ283+EI283+EH283</f>
        <v>0</v>
      </c>
      <c r="EQ283" s="126"/>
      <c r="ER283" s="856"/>
      <c r="ES283" s="127"/>
      <c r="ET283" s="128"/>
      <c r="EU283" s="129"/>
      <c r="EV283" s="130"/>
      <c r="EW283" s="131"/>
      <c r="EX283" s="132"/>
      <c r="EY283" s="133"/>
      <c r="EZ283" s="134"/>
      <c r="FA283" s="135"/>
      <c r="FB283" s="140">
        <f>SUM(EP283:FA283)</f>
        <v>0</v>
      </c>
      <c r="FC283" s="137"/>
      <c r="FD283" s="128"/>
      <c r="FE283" s="865"/>
      <c r="FF283" s="2183">
        <f>الاعدادات!$D$17</f>
        <v>2026</v>
      </c>
      <c r="FG283" s="68">
        <f t="shared" si="4963"/>
        <v>0</v>
      </c>
      <c r="FH283" s="69"/>
      <c r="FI283" s="69"/>
      <c r="FJ283" s="70">
        <f t="shared" si="4964"/>
        <v>0</v>
      </c>
      <c r="FK283" s="68">
        <f t="shared" si="4965"/>
        <v>0</v>
      </c>
      <c r="FL283" s="69"/>
      <c r="FM283" s="69"/>
      <c r="FN283" s="70">
        <f t="shared" si="4966"/>
        <v>0</v>
      </c>
      <c r="FO283" s="68">
        <f t="shared" si="4967"/>
        <v>0</v>
      </c>
      <c r="FP283" s="69"/>
      <c r="FQ283" s="71"/>
      <c r="FR283" s="70">
        <f t="shared" si="4968"/>
        <v>0</v>
      </c>
      <c r="FS283" s="68">
        <f t="shared" si="4969"/>
        <v>0</v>
      </c>
      <c r="FT283" s="69"/>
      <c r="FU283" s="70">
        <f t="shared" si="4970"/>
        <v>0</v>
      </c>
      <c r="FV283" s="68">
        <f t="shared" si="4971"/>
        <v>0</v>
      </c>
      <c r="FW283" s="69"/>
      <c r="FX283" s="69"/>
      <c r="FY283" s="70">
        <f t="shared" si="4972"/>
        <v>0</v>
      </c>
      <c r="FZ283" s="68">
        <f t="shared" si="4973"/>
        <v>0</v>
      </c>
      <c r="GA283" s="72">
        <f t="shared" si="4974"/>
        <v>0</v>
      </c>
      <c r="GB283" s="72">
        <f t="shared" si="4975"/>
        <v>0</v>
      </c>
      <c r="GC283" s="70">
        <f t="shared" si="4976"/>
        <v>0</v>
      </c>
      <c r="GD283" t="str">
        <f t="shared" si="4956"/>
        <v>wrong</v>
      </c>
    </row>
    <row r="284" spans="1:191" ht="36.75" customHeight="1" thickBot="1">
      <c r="A284" s="6488"/>
      <c r="B284" s="6489"/>
      <c r="C284" s="6489"/>
      <c r="D284" s="6489"/>
      <c r="E284" s="6489"/>
      <c r="F284" s="6489"/>
      <c r="G284" s="6490"/>
      <c r="H284" s="2115"/>
      <c r="I284" s="2116"/>
      <c r="J284" s="2117"/>
      <c r="K284" s="2118"/>
      <c r="L284" s="2119" t="s">
        <v>181</v>
      </c>
      <c r="M284" s="2190">
        <f>SUM(M278:M283)</f>
        <v>234</v>
      </c>
      <c r="N284" s="2190">
        <f t="shared" ref="N284:U284" si="5002">SUM(N278:N283)</f>
        <v>0</v>
      </c>
      <c r="O284" s="2190">
        <f t="shared" si="5002"/>
        <v>0</v>
      </c>
      <c r="P284" s="2190">
        <f t="shared" si="5002"/>
        <v>0</v>
      </c>
      <c r="Q284" s="2190">
        <f t="shared" si="5002"/>
        <v>0</v>
      </c>
      <c r="R284" s="2190">
        <f t="shared" si="5002"/>
        <v>0</v>
      </c>
      <c r="S284" s="2190">
        <f t="shared" si="5002"/>
        <v>0</v>
      </c>
      <c r="T284" s="2190">
        <f t="shared" si="5002"/>
        <v>0</v>
      </c>
      <c r="U284" s="2190">
        <f t="shared" si="5002"/>
        <v>0</v>
      </c>
      <c r="V284" s="2120"/>
      <c r="W284" s="2190">
        <f t="shared" ref="W284:AG284" si="5003">SUM(W278:W283)</f>
        <v>0</v>
      </c>
      <c r="X284" s="2190">
        <f t="shared" si="5003"/>
        <v>0</v>
      </c>
      <c r="Y284" s="2190">
        <f t="shared" si="5003"/>
        <v>0</v>
      </c>
      <c r="Z284" s="2190">
        <f t="shared" si="5003"/>
        <v>234</v>
      </c>
      <c r="AA284" s="2190">
        <f t="shared" si="5003"/>
        <v>0</v>
      </c>
      <c r="AB284" s="2190">
        <f t="shared" si="5003"/>
        <v>0</v>
      </c>
      <c r="AC284" s="2190">
        <f t="shared" si="5003"/>
        <v>0</v>
      </c>
      <c r="AD284" s="2190">
        <f t="shared" si="5003"/>
        <v>0</v>
      </c>
      <c r="AE284" s="2190">
        <f t="shared" si="5003"/>
        <v>0</v>
      </c>
      <c r="AF284" s="2190">
        <f t="shared" si="5003"/>
        <v>0</v>
      </c>
      <c r="AG284" s="2190">
        <f t="shared" si="5003"/>
        <v>0</v>
      </c>
      <c r="AH284" s="2120"/>
      <c r="AI284" s="2190">
        <f t="shared" ref="AI284:BB284" si="5004">SUM(AI278:AI283)</f>
        <v>0</v>
      </c>
      <c r="AJ284" s="2190">
        <f t="shared" si="5004"/>
        <v>0</v>
      </c>
      <c r="AK284" s="2190">
        <f t="shared" si="5004"/>
        <v>0</v>
      </c>
      <c r="AL284" s="2190">
        <f t="shared" si="5004"/>
        <v>0</v>
      </c>
      <c r="AM284" s="2190">
        <f t="shared" si="5004"/>
        <v>0</v>
      </c>
      <c r="AN284" s="2190">
        <f t="shared" si="5004"/>
        <v>0</v>
      </c>
      <c r="AO284" s="2190">
        <f t="shared" si="5004"/>
        <v>0</v>
      </c>
      <c r="AP284" s="2190">
        <f t="shared" si="5004"/>
        <v>0</v>
      </c>
      <c r="AQ284" s="2190">
        <f t="shared" si="5004"/>
        <v>0</v>
      </c>
      <c r="AR284" s="2190">
        <f t="shared" si="5004"/>
        <v>0</v>
      </c>
      <c r="AS284" s="2190">
        <f t="shared" si="5004"/>
        <v>0</v>
      </c>
      <c r="AT284" s="2190">
        <f t="shared" si="5004"/>
        <v>0</v>
      </c>
      <c r="AU284" s="2190">
        <f t="shared" si="5004"/>
        <v>0</v>
      </c>
      <c r="AV284" s="2190">
        <f t="shared" si="5004"/>
        <v>0</v>
      </c>
      <c r="AW284" s="2190">
        <f t="shared" si="5004"/>
        <v>0</v>
      </c>
      <c r="AX284" s="2190">
        <f t="shared" si="5004"/>
        <v>0</v>
      </c>
      <c r="AY284" s="2190">
        <f t="shared" si="5004"/>
        <v>0</v>
      </c>
      <c r="AZ284" s="2190">
        <f t="shared" si="5004"/>
        <v>0</v>
      </c>
      <c r="BA284" s="2190">
        <f t="shared" si="5004"/>
        <v>0</v>
      </c>
      <c r="BB284" s="2191">
        <f t="shared" si="5004"/>
        <v>-234</v>
      </c>
      <c r="BC284" s="67"/>
      <c r="BD284" s="2009" t="s">
        <v>181</v>
      </c>
      <c r="BE284" s="840">
        <f t="shared" ref="BE284" si="5005">SUM(BE279:BE283)</f>
        <v>0</v>
      </c>
      <c r="BF284" s="841">
        <f t="shared" ref="BF284" si="5006">SUM(BF279:BF283)</f>
        <v>0</v>
      </c>
      <c r="BG284" s="841">
        <f t="shared" ref="BG284" si="5007">SUM(BG279:BG283)</f>
        <v>0</v>
      </c>
      <c r="BH284" s="841">
        <f t="shared" ref="BH284" si="5008">SUM(BH279:BH283)</f>
        <v>0</v>
      </c>
      <c r="BI284" s="841">
        <f t="shared" ref="BI284" si="5009">SUM(BI279:BI283)</f>
        <v>0</v>
      </c>
      <c r="BJ284" s="841">
        <f t="shared" ref="BJ284" si="5010">SUM(BJ279:BJ283)</f>
        <v>0</v>
      </c>
      <c r="BK284" s="841">
        <f t="shared" ref="BK284" si="5011">SUM(BK279:BK283)</f>
        <v>0</v>
      </c>
      <c r="BL284" s="841">
        <f t="shared" ref="BL284" si="5012">SUM(BL279:BL283)</f>
        <v>0</v>
      </c>
      <c r="BM284" s="841">
        <f t="shared" ref="BM284" si="5013">SUM(BM279:BM283)</f>
        <v>0</v>
      </c>
      <c r="BN284" s="841">
        <f t="shared" ref="BN284" si="5014">SUM(BN279:BN283)</f>
        <v>0</v>
      </c>
      <c r="BO284" s="841">
        <f t="shared" ref="BO284" si="5015">SUM(BO279:BO283)</f>
        <v>0</v>
      </c>
      <c r="BP284" s="841">
        <f t="shared" ref="BP284" si="5016">SUM(BP279:BP283)</f>
        <v>0</v>
      </c>
      <c r="BQ284" s="841">
        <f t="shared" ref="BQ284" si="5017">SUM(BQ279:BQ283)</f>
        <v>0</v>
      </c>
      <c r="BR284" s="841">
        <f t="shared" ref="BR284" si="5018">SUM(BR279:BR283)</f>
        <v>0</v>
      </c>
      <c r="BS284" s="841">
        <f t="shared" ref="BS284" si="5019">SUM(BS279:BS283)</f>
        <v>0</v>
      </c>
      <c r="BT284" s="841">
        <f t="shared" ref="BT284" si="5020">SUM(BT279:BT283)</f>
        <v>0</v>
      </c>
      <c r="BU284" s="841">
        <f t="shared" ref="BU284" si="5021">SUM(BU279:BU283)</f>
        <v>0</v>
      </c>
      <c r="BV284" s="841">
        <f t="shared" ref="BV284" si="5022">SUM(BV279:BV283)</f>
        <v>0</v>
      </c>
      <c r="BW284" s="841">
        <f t="shared" ref="BW284" si="5023">SUM(BW279:BW283)</f>
        <v>0</v>
      </c>
      <c r="BX284" s="77">
        <f t="shared" ref="BX284" si="5024">SUM(BE284:BW284)</f>
        <v>0</v>
      </c>
      <c r="BY284" s="841">
        <f t="shared" ref="BY284" si="5025">SUM(BY279:BY283)</f>
        <v>0</v>
      </c>
      <c r="BZ284" s="841">
        <f t="shared" ref="BZ284" si="5026">SUM(BZ279:BZ283)</f>
        <v>0</v>
      </c>
      <c r="CA284" s="841">
        <f t="shared" ref="CA284" si="5027">SUM(CA279:CA283)</f>
        <v>0</v>
      </c>
      <c r="CB284" s="841">
        <f t="shared" ref="CB284" si="5028">SUM(CB279:CB283)</f>
        <v>0</v>
      </c>
      <c r="CC284" s="841">
        <f t="shared" ref="CC284" si="5029">SUM(CC279:CC283)</f>
        <v>0</v>
      </c>
      <c r="CD284" s="841">
        <f t="shared" ref="CD284" si="5030">SUM(CD279:CD283)</f>
        <v>0</v>
      </c>
      <c r="CE284" s="841">
        <f t="shared" ref="CE284" si="5031">SUM(CE279:CE283)</f>
        <v>0</v>
      </c>
      <c r="CF284" s="841">
        <f t="shared" ref="CF284" si="5032">SUM(CF279:CF283)</f>
        <v>0</v>
      </c>
      <c r="CG284" s="841">
        <f t="shared" ref="CG284" si="5033">SUM(CG279:CG283)</f>
        <v>0</v>
      </c>
      <c r="CH284" s="2030">
        <f t="shared" ref="CH284" si="5034">SUM(CH279:CH283)</f>
        <v>0</v>
      </c>
      <c r="CI284" s="841">
        <f t="shared" ref="CI284" si="5035">SUM(CI279:CI283)</f>
        <v>0</v>
      </c>
      <c r="CJ284" s="841">
        <f t="shared" ref="CJ284" si="5036">SUM(CJ279:CJ283)</f>
        <v>0</v>
      </c>
      <c r="CK284" s="841">
        <f t="shared" ref="CK284" si="5037">SUM(CK279:CK283)</f>
        <v>0</v>
      </c>
      <c r="CL284" s="841">
        <f t="shared" ref="CL284" si="5038">SUM(CL279:CL283)</f>
        <v>0</v>
      </c>
      <c r="CM284" s="2192">
        <f t="shared" ref="CM284" si="5039">SUM(CM279:CM283)</f>
        <v>0</v>
      </c>
      <c r="CN284" s="840">
        <f t="shared" ref="CN284" si="5040">SUM(CN279:CN283)</f>
        <v>0</v>
      </c>
      <c r="CO284" s="841">
        <f t="shared" ref="CO284" si="5041">SUM(CO279:CO283)</f>
        <v>0</v>
      </c>
      <c r="CP284" s="841">
        <f t="shared" ref="CP284" si="5042">SUM(CP279:CP283)</f>
        <v>0</v>
      </c>
      <c r="CQ284" s="841">
        <f t="shared" ref="CQ284" si="5043">SUM(CQ279:CQ283)</f>
        <v>0</v>
      </c>
      <c r="CR284" s="841">
        <f t="shared" ref="CR284" si="5044">SUM(CR279:CR283)</f>
        <v>0</v>
      </c>
      <c r="CS284" s="841">
        <f t="shared" ref="CS284" si="5045">SUM(CS279:CS283)</f>
        <v>0</v>
      </c>
      <c r="CT284" s="841">
        <f t="shared" ref="CT284" si="5046">SUM(CT279:CT283)</f>
        <v>0</v>
      </c>
      <c r="CU284" s="841">
        <f t="shared" ref="CU284" si="5047">SUM(CU279:CU283)</f>
        <v>0</v>
      </c>
      <c r="CV284" s="841">
        <f t="shared" ref="CV284" si="5048">SUM(CV279:CV283)</f>
        <v>0</v>
      </c>
      <c r="CW284" s="841">
        <f t="shared" ref="CW284" si="5049">SUM(CW279:CW283)</f>
        <v>0</v>
      </c>
      <c r="CX284" s="841">
        <f t="shared" ref="CX284" si="5050">SUM(CX279:CX283)</f>
        <v>0</v>
      </c>
      <c r="CY284" s="841">
        <f t="shared" ref="CY284" si="5051">SUM(CY279:CY283)</f>
        <v>0</v>
      </c>
      <c r="CZ284" s="841">
        <f t="shared" ref="CZ284" si="5052">SUM(CZ279:CZ283)</f>
        <v>0</v>
      </c>
      <c r="DA284" s="841">
        <f t="shared" ref="DA284" si="5053">SUM(DA279:DA283)</f>
        <v>0</v>
      </c>
      <c r="DB284" s="841">
        <f t="shared" ref="DB284" si="5054">SUM(DB279:DB283)</f>
        <v>0</v>
      </c>
      <c r="DC284" s="841">
        <f t="shared" ref="DC284" si="5055">SUM(DC279:DC283)</f>
        <v>0</v>
      </c>
      <c r="DD284" s="841">
        <f t="shared" ref="DD284" si="5056">SUM(DD279:DD283)</f>
        <v>0</v>
      </c>
      <c r="DE284" s="841">
        <f t="shared" ref="DE284" si="5057">SUM(DE279:DE283)</f>
        <v>0</v>
      </c>
      <c r="DF284" s="841">
        <f t="shared" ref="DF284" si="5058">SUM(DF279:DF283)</f>
        <v>0</v>
      </c>
      <c r="DG284" s="842">
        <f t="shared" si="5001"/>
        <v>0</v>
      </c>
      <c r="DH284" s="841">
        <f>SUM(DH279:DH283)</f>
        <v>0</v>
      </c>
      <c r="DI284" s="841"/>
      <c r="DJ284" s="841">
        <f t="shared" ref="DJ284" si="5059">SUM(DJ279:DJ283)</f>
        <v>0</v>
      </c>
      <c r="DK284" s="841">
        <f t="shared" ref="DK284" si="5060">SUM(DK279:DK283)</f>
        <v>0</v>
      </c>
      <c r="DL284" s="841">
        <f t="shared" ref="DL284" si="5061">SUM(DL279:DL283)</f>
        <v>0</v>
      </c>
      <c r="DM284" s="841">
        <f t="shared" ref="DM284" si="5062">SUM(DM279:DM283)</f>
        <v>0</v>
      </c>
      <c r="DN284" s="841">
        <f t="shared" ref="DN284" si="5063">SUM(DN279:DN283)</f>
        <v>0</v>
      </c>
      <c r="DO284" s="841">
        <f t="shared" ref="DO284" si="5064">SUM(DO279:DO283)</f>
        <v>0</v>
      </c>
      <c r="DP284" s="841">
        <f t="shared" ref="DP284" si="5065">SUM(DP279:DP283)</f>
        <v>0</v>
      </c>
      <c r="DQ284" s="2030">
        <f t="shared" ref="DQ284" si="5066">SUM(DQ279:DQ283)</f>
        <v>0</v>
      </c>
      <c r="DR284" s="841">
        <f t="shared" ref="DR284" si="5067">SUM(DR279:DR283)</f>
        <v>0</v>
      </c>
      <c r="DS284" s="841">
        <f t="shared" ref="DS284" si="5068">SUM(DS279:DS283)</f>
        <v>0</v>
      </c>
      <c r="DT284" s="841">
        <f t="shared" ref="DT284" si="5069">SUM(DT279:DT283)</f>
        <v>0</v>
      </c>
      <c r="DU284" s="841">
        <f t="shared" ref="DU284" si="5070">SUM(DU279:DU283)</f>
        <v>0</v>
      </c>
      <c r="DV284" s="2193">
        <f t="shared" ref="DV284" si="5071">SUM(DV279:DV283)</f>
        <v>0</v>
      </c>
      <c r="DW284" s="840">
        <f t="shared" ref="DW284" si="5072">SUM(DW279:DW283)</f>
        <v>0</v>
      </c>
      <c r="DX284" s="841">
        <f t="shared" ref="DX284" si="5073">SUM(DX279:DX283)</f>
        <v>0</v>
      </c>
      <c r="DY284" s="841">
        <f t="shared" ref="DY284" si="5074">SUM(DY279:DY283)</f>
        <v>0</v>
      </c>
      <c r="DZ284" s="841">
        <f t="shared" ref="DZ284" si="5075">SUM(DZ279:DZ283)</f>
        <v>0</v>
      </c>
      <c r="EA284" s="841">
        <f t="shared" ref="EA284" si="5076">SUM(EA279:EA283)</f>
        <v>0</v>
      </c>
      <c r="EB284" s="841">
        <f t="shared" ref="EB284" si="5077">SUM(EB279:EB283)</f>
        <v>0</v>
      </c>
      <c r="EC284" s="841">
        <f t="shared" ref="EC284" si="5078">SUM(EC279:EC283)</f>
        <v>0</v>
      </c>
      <c r="ED284" s="841">
        <f t="shared" ref="ED284" si="5079">SUM(ED279:ED283)</f>
        <v>0</v>
      </c>
      <c r="EE284" s="841">
        <f t="shared" ref="EE284" si="5080">SUM(EE279:EE283)</f>
        <v>0</v>
      </c>
      <c r="EF284" s="841">
        <f t="shared" ref="EF284" si="5081">SUM(EF279:EF283)</f>
        <v>0</v>
      </c>
      <c r="EG284" s="841">
        <f t="shared" ref="EG284" si="5082">SUM(EG279:EG283)</f>
        <v>0</v>
      </c>
      <c r="EH284" s="841">
        <f t="shared" ref="EH284" si="5083">SUM(EH279:EH283)</f>
        <v>0</v>
      </c>
      <c r="EI284" s="841">
        <f t="shared" ref="EI284" si="5084">SUM(EI279:EI283)</f>
        <v>0</v>
      </c>
      <c r="EJ284" s="841">
        <f t="shared" ref="EJ284" si="5085">SUM(EJ279:EJ283)</f>
        <v>0</v>
      </c>
      <c r="EK284" s="841">
        <f t="shared" ref="EK284" si="5086">SUM(EK279:EK283)</f>
        <v>0</v>
      </c>
      <c r="EL284" s="841">
        <f t="shared" ref="EL284" si="5087">SUM(EL279:EL283)</f>
        <v>0</v>
      </c>
      <c r="EM284" s="841">
        <f t="shared" ref="EM284" si="5088">SUM(EM279:EM283)</f>
        <v>0</v>
      </c>
      <c r="EN284" s="841">
        <f t="shared" ref="EN284" si="5089">SUM(EN279:EN283)</f>
        <v>0</v>
      </c>
      <c r="EO284" s="841">
        <f t="shared" ref="EO284" si="5090">SUM(EO279:EO283)</f>
        <v>0</v>
      </c>
      <c r="EP284" s="842">
        <f t="shared" ref="EP284" si="5091">EO284+EN284+EG284+EF284+EE284+ED284+EC284+EB284+EA284+DZ284+DY284+DX284+DW284</f>
        <v>0</v>
      </c>
      <c r="EQ284" s="841">
        <f>SUM(EQ279:EQ283)</f>
        <v>0</v>
      </c>
      <c r="ER284" s="841"/>
      <c r="ES284" s="841">
        <f t="shared" ref="ES284" si="5092">SUM(ES279:ES283)</f>
        <v>0</v>
      </c>
      <c r="ET284" s="841">
        <f t="shared" ref="ET284" si="5093">SUM(ET279:ET283)</f>
        <v>0</v>
      </c>
      <c r="EU284" s="841">
        <f t="shared" ref="EU284" si="5094">SUM(EU279:EU283)</f>
        <v>0</v>
      </c>
      <c r="EV284" s="841">
        <f t="shared" ref="EV284" si="5095">SUM(EV279:EV283)</f>
        <v>0</v>
      </c>
      <c r="EW284" s="841">
        <f t="shared" ref="EW284" si="5096">SUM(EW279:EW283)</f>
        <v>0</v>
      </c>
      <c r="EX284" s="841">
        <f t="shared" ref="EX284" si="5097">SUM(EX279:EX283)</f>
        <v>0</v>
      </c>
      <c r="EY284" s="841">
        <f t="shared" ref="EY284" si="5098">SUM(EY279:EY283)</f>
        <v>0</v>
      </c>
      <c r="EZ284" s="2030">
        <f t="shared" ref="EZ284" si="5099">SUM(EZ279:EZ283)</f>
        <v>0</v>
      </c>
      <c r="FA284" s="841">
        <f t="shared" ref="FA284" si="5100">SUM(FA279:FA283)</f>
        <v>0</v>
      </c>
      <c r="FB284" s="841">
        <f t="shared" ref="FB284" si="5101">SUM(FB279:FB283)</f>
        <v>0</v>
      </c>
      <c r="FC284" s="841">
        <f t="shared" ref="FC284" si="5102">SUM(FC279:FC283)</f>
        <v>0</v>
      </c>
      <c r="FD284" s="841">
        <f t="shared" ref="FD284" si="5103">SUM(FD279:FD283)</f>
        <v>0</v>
      </c>
      <c r="FE284" s="2193">
        <f t="shared" ref="FE284" si="5104">SUM(FE279:FE283)</f>
        <v>0</v>
      </c>
      <c r="FF284" s="142" t="s">
        <v>106</v>
      </c>
      <c r="FG284" s="846">
        <f>SUM(FG278:FG283)</f>
        <v>0</v>
      </c>
      <c r="FH284" s="847">
        <f t="shared" ref="FH284:FQ284" si="5105">SUM(FH278:FH283)</f>
        <v>0</v>
      </c>
      <c r="FI284" s="847">
        <f t="shared" si="5105"/>
        <v>0</v>
      </c>
      <c r="FJ284" s="848">
        <f t="shared" si="5105"/>
        <v>0</v>
      </c>
      <c r="FK284" s="846">
        <f t="shared" si="5105"/>
        <v>0</v>
      </c>
      <c r="FL284" s="847">
        <f t="shared" si="5105"/>
        <v>0</v>
      </c>
      <c r="FM284" s="847">
        <f t="shared" si="5105"/>
        <v>0</v>
      </c>
      <c r="FN284" s="848">
        <f t="shared" si="5105"/>
        <v>0</v>
      </c>
      <c r="FO284" s="846">
        <f t="shared" si="5105"/>
        <v>0</v>
      </c>
      <c r="FP284" s="847">
        <f t="shared" si="5105"/>
        <v>0</v>
      </c>
      <c r="FQ284" s="848">
        <f t="shared" si="5105"/>
        <v>0</v>
      </c>
      <c r="FR284" s="849">
        <f t="shared" si="4968"/>
        <v>0</v>
      </c>
      <c r="FS284" s="846">
        <f t="shared" ref="FS284" si="5106">SUM(FS278:FS283)</f>
        <v>0</v>
      </c>
      <c r="FT284" s="847">
        <f>SUM(FT278:FT283)</f>
        <v>0</v>
      </c>
      <c r="FU284" s="848">
        <f t="shared" ref="FU284:FY284" si="5107">SUM(FU278:FU283)</f>
        <v>0</v>
      </c>
      <c r="FV284" s="846">
        <f t="shared" si="5107"/>
        <v>0</v>
      </c>
      <c r="FW284" s="847">
        <f t="shared" si="5107"/>
        <v>0</v>
      </c>
      <c r="FX284" s="847">
        <f t="shared" si="5107"/>
        <v>0</v>
      </c>
      <c r="FY284" s="848">
        <f t="shared" si="5107"/>
        <v>0</v>
      </c>
      <c r="FZ284" s="850">
        <f t="shared" si="4973"/>
        <v>0</v>
      </c>
      <c r="GA284" s="851">
        <f t="shared" si="4974"/>
        <v>0</v>
      </c>
      <c r="GB284" s="851">
        <f t="shared" si="4975"/>
        <v>0</v>
      </c>
      <c r="GC284" s="849">
        <f t="shared" si="4976"/>
        <v>0</v>
      </c>
    </row>
    <row r="285" spans="1:191" ht="36.75" customHeight="1" thickBot="1">
      <c r="A285" s="6528" t="str">
        <f>IF(AND(GD278="ok",GD279="ok",GD280="ok",GD281="ok",GD282="ok",GD283="ok", H285 &lt;&gt;"فارغ"),"ok","wrong")</f>
        <v>wrong</v>
      </c>
      <c r="B285" s="6529"/>
      <c r="C285" s="6529"/>
      <c r="D285" s="6529"/>
      <c r="E285" s="6529"/>
      <c r="F285" s="6529"/>
      <c r="G285" s="6530"/>
      <c r="H285" s="6208" t="str">
        <f>IF(Z284=0,"فارغ","")</f>
        <v/>
      </c>
      <c r="I285" s="6209"/>
      <c r="J285" s="6209"/>
      <c r="K285" s="6209"/>
      <c r="L285" s="147"/>
      <c r="M285" s="148"/>
      <c r="N285" s="148"/>
      <c r="O285" s="149"/>
      <c r="P285" s="149"/>
      <c r="Q285" s="149"/>
      <c r="R285" s="148"/>
      <c r="S285" s="148"/>
      <c r="T285" s="148"/>
      <c r="U285" s="148"/>
      <c r="V285" s="148"/>
      <c r="W285" s="148"/>
      <c r="X285" s="148"/>
      <c r="Y285" s="148"/>
      <c r="Z285" s="149"/>
      <c r="AA285" s="149"/>
      <c r="AB285" s="149"/>
      <c r="AC285" s="148"/>
      <c r="AD285" s="148"/>
      <c r="AE285" s="148"/>
      <c r="AF285" s="150"/>
      <c r="AG285" s="148"/>
      <c r="AH285" s="148"/>
      <c r="AI285" s="151"/>
      <c r="AJ285" s="148"/>
      <c r="AK285" s="148"/>
      <c r="AL285" s="148"/>
      <c r="AM285" s="148"/>
      <c r="AN285" s="150"/>
      <c r="AO285" s="151"/>
      <c r="AP285" s="151"/>
      <c r="AQ285" s="151"/>
      <c r="AR285" s="152"/>
      <c r="AS285" s="151"/>
      <c r="AT285" s="153"/>
      <c r="AU285" s="148"/>
      <c r="AV285" s="148"/>
      <c r="AW285" s="148"/>
      <c r="AX285" s="148"/>
      <c r="AY285" s="148"/>
      <c r="AZ285" s="153"/>
      <c r="BA285" s="148"/>
      <c r="BB285" s="154"/>
      <c r="BC285" s="155"/>
      <c r="BD285" s="6531">
        <f>_xlfn.XLOOKUP(B280,التشكيل_القديم!$M$54:$M$92,التشكيل_القديم!$L$54:$L$92,0,0)</f>
        <v>19</v>
      </c>
      <c r="BE285" s="6505" t="str">
        <f>"(3)             "&amp; "عضو يسار الدائرة  /  "  &amp;B280</f>
        <v>(3)             عضو يسار الدائرة  /  محمد بكري عبدالله محمد</v>
      </c>
      <c r="BF285" s="6506"/>
      <c r="BG285" s="6506"/>
      <c r="BH285" s="6506"/>
      <c r="BI285" s="6506"/>
      <c r="BJ285" s="6506"/>
      <c r="BK285" s="6506"/>
      <c r="BL285" s="6506"/>
      <c r="BM285" s="6506"/>
      <c r="BN285" s="6506"/>
      <c r="BO285" s="6506"/>
      <c r="BP285" s="6506"/>
      <c r="BQ285" s="6506"/>
      <c r="BR285" s="6506"/>
      <c r="BS285" s="6506"/>
      <c r="BT285" s="6506"/>
      <c r="BU285" s="6506"/>
      <c r="BV285" s="6506"/>
      <c r="BW285" s="6506"/>
      <c r="BX285" s="6506"/>
      <c r="BY285" s="6506"/>
      <c r="BZ285" s="6506"/>
      <c r="CA285" s="6506"/>
      <c r="CB285" s="6506"/>
      <c r="CC285" s="6506"/>
      <c r="CD285" s="6506"/>
      <c r="CE285" s="6506"/>
      <c r="CF285" s="6506"/>
      <c r="CG285" s="6506"/>
      <c r="CH285" s="6506"/>
      <c r="CI285" s="6506"/>
      <c r="CJ285" s="6506"/>
      <c r="CK285" s="6506"/>
      <c r="CL285" s="6506"/>
      <c r="CM285" s="859"/>
      <c r="CN285" s="6520">
        <f>IF(ISTEXT(B281),_xlfn.XLOOKUP(B281,التشكيل_القديم!$M$54:$M$92,التشكيل_القديم!$L$54:$L$92,0,0),0)</f>
        <v>0</v>
      </c>
      <c r="CO285" s="6505" t="str">
        <f>IF(B281&lt;&gt;"","(4)             "&amp;"عضو يسار  اليسار الدائرة /  "&amp;B281,"لا يوجد عضو رابع " )</f>
        <v xml:space="preserve">لا يوجد عضو رابع </v>
      </c>
      <c r="CP285" s="6506"/>
      <c r="CQ285" s="6506"/>
      <c r="CR285" s="6506"/>
      <c r="CS285" s="6506"/>
      <c r="CT285" s="6506"/>
      <c r="CU285" s="6506"/>
      <c r="CV285" s="6506"/>
      <c r="CW285" s="6506"/>
      <c r="CX285" s="6506"/>
      <c r="CY285" s="6506"/>
      <c r="CZ285" s="6506"/>
      <c r="DA285" s="6506"/>
      <c r="DB285" s="6506"/>
      <c r="DC285" s="6506"/>
      <c r="DD285" s="6506"/>
      <c r="DE285" s="6506"/>
      <c r="DF285" s="6506"/>
      <c r="DG285" s="6506"/>
      <c r="DH285" s="6506"/>
      <c r="DI285" s="6506"/>
      <c r="DJ285" s="6506"/>
      <c r="DK285" s="6506"/>
      <c r="DL285" s="6506"/>
      <c r="DM285" s="6506"/>
      <c r="DN285" s="6506"/>
      <c r="DO285" s="6506"/>
      <c r="DP285" s="6506"/>
      <c r="DQ285" s="6506"/>
      <c r="DR285" s="6506"/>
      <c r="DS285" s="6506"/>
      <c r="DT285" s="6506"/>
      <c r="DU285" s="6506"/>
      <c r="DV285" s="859"/>
      <c r="DW285" s="6520">
        <f>IF(ISTEXT(B283),_xlfn.XLOOKUP(B283,التشكيل_القديم!$M$54:$M$92,التشكيل_القديم!$L$54:$L$92,0,0),0)</f>
        <v>0</v>
      </c>
      <c r="DX285" s="6505" t="str">
        <f>IF(B283&lt;&gt;"","(5)             "&amp;"عضو يسار يسار اليسار الدائرة /  "&amp;B283,"لا يوجد عضو سادس " )</f>
        <v xml:space="preserve">لا يوجد عضو سادس </v>
      </c>
      <c r="DY285" s="6506"/>
      <c r="DZ285" s="6506"/>
      <c r="EA285" s="6506"/>
      <c r="EB285" s="6506"/>
      <c r="EC285" s="6506"/>
      <c r="ED285" s="6506"/>
      <c r="EE285" s="6506"/>
      <c r="EF285" s="6506"/>
      <c r="EG285" s="6506"/>
      <c r="EH285" s="6506"/>
      <c r="EI285" s="6506"/>
      <c r="EJ285" s="6506"/>
      <c r="EK285" s="6506"/>
      <c r="EL285" s="6506"/>
      <c r="EM285" s="6506"/>
      <c r="EN285" s="6506"/>
      <c r="EO285" s="6506"/>
      <c r="EP285" s="6506"/>
      <c r="EQ285" s="6506"/>
      <c r="ER285" s="6506"/>
      <c r="ES285" s="6506"/>
      <c r="ET285" s="6506"/>
      <c r="EU285" s="6506"/>
      <c r="EV285" s="6506"/>
      <c r="EW285" s="6506"/>
      <c r="EX285" s="6506"/>
      <c r="EY285" s="6506"/>
      <c r="EZ285" s="6506"/>
      <c r="FA285" s="6506"/>
      <c r="FB285" s="6506"/>
      <c r="FC285" s="6506"/>
      <c r="FD285" s="6506"/>
      <c r="FE285" s="859"/>
      <c r="FF285" s="6522" t="s">
        <v>1239</v>
      </c>
      <c r="FG285" s="6523"/>
      <c r="FH285" s="6523"/>
      <c r="FI285" s="6523"/>
      <c r="FJ285" s="6523"/>
      <c r="FK285" s="6523"/>
      <c r="FL285" s="6523"/>
      <c r="FM285" s="6523"/>
      <c r="FN285" s="6523"/>
      <c r="FO285" s="6523"/>
      <c r="FP285" s="6523"/>
      <c r="FQ285" s="6523"/>
      <c r="FR285" s="6523"/>
      <c r="FS285" s="6523"/>
      <c r="FT285" s="6523"/>
      <c r="FU285" s="6523"/>
      <c r="FV285" s="6523"/>
      <c r="FW285" s="6523"/>
      <c r="FX285" s="6523"/>
      <c r="FY285" s="6523"/>
      <c r="FZ285" s="6523"/>
      <c r="GA285" s="6523"/>
      <c r="GB285" s="6523"/>
      <c r="GC285" s="6523"/>
      <c r="GD285" s="6523"/>
      <c r="GE285" s="6523"/>
      <c r="GF285" s="6523"/>
      <c r="GG285" s="6523"/>
      <c r="GH285" s="6523"/>
      <c r="GI285" s="6524"/>
    </row>
    <row r="286" spans="1:191" ht="36.75" customHeight="1" thickTop="1" thickBot="1">
      <c r="A286" s="6205"/>
      <c r="B286" s="6206"/>
      <c r="C286" s="6206"/>
      <c r="D286" s="6206"/>
      <c r="E286" s="6206"/>
      <c r="F286" s="6206"/>
      <c r="G286" s="6207"/>
      <c r="H286" s="6208"/>
      <c r="I286" s="6209"/>
      <c r="J286" s="6209"/>
      <c r="K286" s="6209"/>
      <c r="L286" s="147"/>
      <c r="M286" s="148"/>
      <c r="N286" s="148"/>
      <c r="O286" s="148"/>
      <c r="P286" s="148"/>
      <c r="Q286" s="148"/>
      <c r="R286" s="148"/>
      <c r="S286" s="148"/>
      <c r="T286" s="148"/>
      <c r="U286" s="148"/>
      <c r="V286" s="148"/>
      <c r="W286" s="148"/>
      <c r="X286" s="148"/>
      <c r="Y286" s="148"/>
      <c r="Z286" s="160"/>
      <c r="AA286" s="148"/>
      <c r="AB286" s="148"/>
      <c r="AC286" s="148"/>
      <c r="AD286" s="148"/>
      <c r="AE286" s="148"/>
      <c r="AF286" s="150"/>
      <c r="AG286" s="148"/>
      <c r="AH286" s="148"/>
      <c r="AI286" s="151"/>
      <c r="AJ286" s="148"/>
      <c r="AK286" s="148"/>
      <c r="AL286" s="148"/>
      <c r="AM286" s="148"/>
      <c r="AN286" s="150"/>
      <c r="AO286" s="151"/>
      <c r="AP286" s="151"/>
      <c r="AQ286" s="151"/>
      <c r="AR286" s="152"/>
      <c r="AS286" s="151"/>
      <c r="AT286" s="153"/>
      <c r="AU286" s="148"/>
      <c r="AV286" s="148"/>
      <c r="AW286" s="148"/>
      <c r="AX286" s="148"/>
      <c r="AY286" s="148"/>
      <c r="AZ286" s="153"/>
      <c r="BA286" s="148"/>
      <c r="BB286" s="154"/>
      <c r="BC286" s="155"/>
      <c r="BD286" s="6532"/>
      <c r="BE286" s="6507"/>
      <c r="BF286" s="6508"/>
      <c r="BG286" s="6508"/>
      <c r="BH286" s="6508"/>
      <c r="BI286" s="6508"/>
      <c r="BJ286" s="6508"/>
      <c r="BK286" s="6508"/>
      <c r="BL286" s="6508"/>
      <c r="BM286" s="6508"/>
      <c r="BN286" s="6508"/>
      <c r="BO286" s="6508"/>
      <c r="BP286" s="6508"/>
      <c r="BQ286" s="6508"/>
      <c r="BR286" s="6508"/>
      <c r="BS286" s="6508"/>
      <c r="BT286" s="6508"/>
      <c r="BU286" s="6508"/>
      <c r="BV286" s="6508"/>
      <c r="BW286" s="6508"/>
      <c r="BX286" s="6508"/>
      <c r="BY286" s="6508"/>
      <c r="BZ286" s="6508"/>
      <c r="CA286" s="6508"/>
      <c r="CB286" s="6508"/>
      <c r="CC286" s="6508"/>
      <c r="CD286" s="6508"/>
      <c r="CE286" s="6508"/>
      <c r="CF286" s="6508"/>
      <c r="CG286" s="6508"/>
      <c r="CH286" s="6508"/>
      <c r="CI286" s="6508"/>
      <c r="CJ286" s="6508"/>
      <c r="CK286" s="6508"/>
      <c r="CL286" s="6508"/>
      <c r="CM286" s="860"/>
      <c r="CN286" s="6521"/>
      <c r="CO286" s="6507"/>
      <c r="CP286" s="6508"/>
      <c r="CQ286" s="6508"/>
      <c r="CR286" s="6508"/>
      <c r="CS286" s="6508"/>
      <c r="CT286" s="6508"/>
      <c r="CU286" s="6508"/>
      <c r="CV286" s="6508"/>
      <c r="CW286" s="6508"/>
      <c r="CX286" s="6508"/>
      <c r="CY286" s="6508"/>
      <c r="CZ286" s="6508"/>
      <c r="DA286" s="6508"/>
      <c r="DB286" s="6508"/>
      <c r="DC286" s="6508"/>
      <c r="DD286" s="6508"/>
      <c r="DE286" s="6508"/>
      <c r="DF286" s="6508"/>
      <c r="DG286" s="6508"/>
      <c r="DH286" s="6508"/>
      <c r="DI286" s="6508"/>
      <c r="DJ286" s="6508"/>
      <c r="DK286" s="6508"/>
      <c r="DL286" s="6508"/>
      <c r="DM286" s="6508"/>
      <c r="DN286" s="6508"/>
      <c r="DO286" s="6508"/>
      <c r="DP286" s="6508"/>
      <c r="DQ286" s="6508"/>
      <c r="DR286" s="6508"/>
      <c r="DS286" s="6508"/>
      <c r="DT286" s="6508"/>
      <c r="DU286" s="6508"/>
      <c r="DV286" s="866"/>
      <c r="DW286" s="6521"/>
      <c r="DX286" s="6507"/>
      <c r="DY286" s="6508"/>
      <c r="DZ286" s="6508"/>
      <c r="EA286" s="6508"/>
      <c r="EB286" s="6508"/>
      <c r="EC286" s="6508"/>
      <c r="ED286" s="6508"/>
      <c r="EE286" s="6508"/>
      <c r="EF286" s="6508"/>
      <c r="EG286" s="6508"/>
      <c r="EH286" s="6508"/>
      <c r="EI286" s="6508"/>
      <c r="EJ286" s="6508"/>
      <c r="EK286" s="6508"/>
      <c r="EL286" s="6508"/>
      <c r="EM286" s="6508"/>
      <c r="EN286" s="6508"/>
      <c r="EO286" s="6508"/>
      <c r="EP286" s="6508"/>
      <c r="EQ286" s="6508"/>
      <c r="ER286" s="6508"/>
      <c r="ES286" s="6508"/>
      <c r="ET286" s="6508"/>
      <c r="EU286" s="6508"/>
      <c r="EV286" s="6508"/>
      <c r="EW286" s="6508"/>
      <c r="EX286" s="6508"/>
      <c r="EY286" s="6508"/>
      <c r="EZ286" s="6508"/>
      <c r="FA286" s="6508"/>
      <c r="FB286" s="6508"/>
      <c r="FC286" s="6508"/>
      <c r="FD286" s="6508"/>
      <c r="FE286" s="866"/>
      <c r="FF286" s="2114"/>
      <c r="FG286" s="6348" t="s">
        <v>23</v>
      </c>
      <c r="FH286" s="6349"/>
      <c r="FI286" s="6349"/>
      <c r="FJ286" s="6350"/>
      <c r="FK286" s="6370" t="s">
        <v>33</v>
      </c>
      <c r="FL286" s="6370"/>
      <c r="FM286" s="6370"/>
      <c r="FN286" s="6371"/>
      <c r="FO286" s="6351" t="s">
        <v>184</v>
      </c>
      <c r="FP286" s="6352"/>
      <c r="FQ286" s="6352"/>
      <c r="FR286" s="6353"/>
      <c r="FS286" s="6366" t="s">
        <v>185</v>
      </c>
      <c r="FT286" s="6367"/>
      <c r="FU286" s="6367"/>
      <c r="FV286" s="6368"/>
      <c r="FW286" s="6354" t="s">
        <v>200</v>
      </c>
      <c r="FX286" s="6355"/>
      <c r="FY286" s="6355"/>
      <c r="FZ286" s="6356"/>
      <c r="GA286" s="6338" t="s">
        <v>597</v>
      </c>
      <c r="GB286" s="6339"/>
      <c r="GC286" s="6339"/>
      <c r="GD286" s="6340"/>
      <c r="GE286" s="6525" t="s">
        <v>598</v>
      </c>
      <c r="GF286" s="6526"/>
      <c r="GG286" s="6526"/>
      <c r="GH286" s="6526"/>
      <c r="GI286" s="6527"/>
    </row>
    <row r="287" spans="1:191" ht="36.75" customHeight="1" thickTop="1" thickBot="1">
      <c r="A287" s="143"/>
      <c r="B287" s="157"/>
      <c r="C287" s="157"/>
      <c r="D287" s="157"/>
      <c r="E287" s="158"/>
      <c r="F287" s="158"/>
      <c r="G287" s="159"/>
      <c r="H287" s="144"/>
      <c r="I287" s="144"/>
      <c r="J287" s="145"/>
      <c r="K287" s="146"/>
      <c r="L287" s="2186" t="str">
        <f>الاعدادات!$D$14</f>
        <v>2023 وما قبلها</v>
      </c>
      <c r="M287" s="148"/>
      <c r="N287" s="148"/>
      <c r="O287" s="148"/>
      <c r="P287" s="148"/>
      <c r="Q287" s="148"/>
      <c r="R287" s="148"/>
      <c r="S287" s="148"/>
      <c r="T287" s="148"/>
      <c r="U287" s="148"/>
      <c r="V287" s="148"/>
      <c r="W287" s="148"/>
      <c r="X287" s="148"/>
      <c r="Y287" s="148"/>
      <c r="Z287" s="160"/>
      <c r="AA287" s="148"/>
      <c r="AB287" s="148"/>
      <c r="AC287" s="148"/>
      <c r="AD287" s="148"/>
      <c r="AE287" s="148"/>
      <c r="AF287" s="150"/>
      <c r="AG287" s="148"/>
      <c r="AH287" s="148"/>
      <c r="AI287" s="151"/>
      <c r="AJ287" s="148"/>
      <c r="AK287" s="148"/>
      <c r="AL287" s="148"/>
      <c r="AM287" s="148"/>
      <c r="AN287" s="150"/>
      <c r="AO287" s="151"/>
      <c r="AP287" s="151"/>
      <c r="AQ287" s="151"/>
      <c r="AR287" s="152"/>
      <c r="AS287" s="151"/>
      <c r="AT287" s="153"/>
      <c r="AU287" s="148"/>
      <c r="AV287" s="148"/>
      <c r="AW287" s="148"/>
      <c r="AX287" s="148"/>
      <c r="AY287" s="148"/>
      <c r="AZ287" s="153"/>
      <c r="BA287" s="148"/>
      <c r="BB287" s="154"/>
      <c r="BC287" s="155"/>
      <c r="BD287" s="2186" t="str">
        <f>الاعدادات!$D$14</f>
        <v>2023 وما قبلها</v>
      </c>
      <c r="BE287" s="82"/>
      <c r="BF287" s="83"/>
      <c r="BG287" s="83"/>
      <c r="BH287" s="84"/>
      <c r="BI287" s="84"/>
      <c r="BJ287" s="84"/>
      <c r="BK287" s="85"/>
      <c r="BL287" s="86"/>
      <c r="BM287" s="87"/>
      <c r="BN287" s="87"/>
      <c r="BO287" s="88"/>
      <c r="BP287" s="88"/>
      <c r="BQ287" s="88"/>
      <c r="BR287" s="88"/>
      <c r="BS287" s="88"/>
      <c r="BT287" s="88"/>
      <c r="BU287" s="88"/>
      <c r="BV287" s="88"/>
      <c r="BW287" s="89"/>
      <c r="BX287" s="77">
        <f t="shared" ref="BX287:BX289" si="5108">SUM(BE287:BW287)</f>
        <v>0</v>
      </c>
      <c r="BY287" s="90"/>
      <c r="BZ287" s="855"/>
      <c r="CA287" s="91"/>
      <c r="CB287" s="92"/>
      <c r="CC287" s="93"/>
      <c r="CD287" s="94"/>
      <c r="CE287" s="95"/>
      <c r="CF287" s="96"/>
      <c r="CG287" s="97"/>
      <c r="CH287" s="98"/>
      <c r="CI287" s="99"/>
      <c r="CJ287" s="79">
        <f t="shared" ref="CJ287:CJ288" si="5109">SUM(BX287:CI287)</f>
        <v>0</v>
      </c>
      <c r="CK287" s="104"/>
      <c r="CL287" s="92"/>
      <c r="CM287" s="861"/>
      <c r="CN287" s="82"/>
      <c r="CO287" s="83"/>
      <c r="CP287" s="83"/>
      <c r="CQ287" s="84"/>
      <c r="CR287" s="84"/>
      <c r="CS287" s="84"/>
      <c r="CT287" s="85"/>
      <c r="CU287" s="86"/>
      <c r="CV287" s="87"/>
      <c r="CW287" s="87"/>
      <c r="CX287" s="88"/>
      <c r="CY287" s="88"/>
      <c r="CZ287" s="88"/>
      <c r="DA287" s="88"/>
      <c r="DB287" s="88"/>
      <c r="DC287" s="88"/>
      <c r="DD287" s="88"/>
      <c r="DE287" s="88"/>
      <c r="DF287" s="89"/>
      <c r="DG287" s="161">
        <f t="shared" ref="DG287:DG289" si="5110">SUM(CN287:DF287)</f>
        <v>0</v>
      </c>
      <c r="DH287" s="90"/>
      <c r="DI287" s="855"/>
      <c r="DJ287" s="168"/>
      <c r="DK287" s="92"/>
      <c r="DL287" s="93"/>
      <c r="DM287" s="94"/>
      <c r="DN287" s="95"/>
      <c r="DO287" s="96"/>
      <c r="DP287" s="97"/>
      <c r="DQ287" s="98"/>
      <c r="DR287" s="99"/>
      <c r="DS287" s="79">
        <f t="shared" ref="DS287:DS289" si="5111">SUM(DG287:DR287)</f>
        <v>0</v>
      </c>
      <c r="DT287" s="104"/>
      <c r="DU287" s="92"/>
      <c r="DV287" s="864"/>
      <c r="DW287" s="82"/>
      <c r="DX287" s="83"/>
      <c r="DY287" s="83"/>
      <c r="DZ287" s="84"/>
      <c r="EA287" s="84"/>
      <c r="EB287" s="84"/>
      <c r="EC287" s="85"/>
      <c r="ED287" s="86"/>
      <c r="EE287" s="87"/>
      <c r="EF287" s="87"/>
      <c r="EG287" s="88"/>
      <c r="EH287" s="88"/>
      <c r="EI287" s="88"/>
      <c r="EJ287" s="88"/>
      <c r="EK287" s="88"/>
      <c r="EL287" s="88"/>
      <c r="EM287" s="88"/>
      <c r="EN287" s="88"/>
      <c r="EO287" s="89"/>
      <c r="EP287" s="161">
        <f t="shared" ref="EP287:EP289" si="5112">SUM(DW287:EO287)</f>
        <v>0</v>
      </c>
      <c r="EQ287" s="90"/>
      <c r="ER287" s="855"/>
      <c r="ES287" s="168"/>
      <c r="ET287" s="92"/>
      <c r="EU287" s="93"/>
      <c r="EV287" s="94"/>
      <c r="EW287" s="95"/>
      <c r="EX287" s="96"/>
      <c r="EY287" s="97"/>
      <c r="EZ287" s="98"/>
      <c r="FA287" s="99"/>
      <c r="FB287" s="79">
        <f t="shared" ref="FB287:FB290" si="5113">SUM(EP287:FA287)</f>
        <v>0</v>
      </c>
      <c r="FC287" s="104"/>
      <c r="FD287" s="92"/>
      <c r="FE287" s="864"/>
      <c r="FF287" s="162" t="s">
        <v>163</v>
      </c>
      <c r="FG287" s="838" t="s">
        <v>190</v>
      </c>
      <c r="FH287" s="838" t="s">
        <v>203</v>
      </c>
      <c r="FI287" s="838" t="s">
        <v>204</v>
      </c>
      <c r="FJ287" s="839" t="s">
        <v>116</v>
      </c>
      <c r="FK287" s="838" t="s">
        <v>190</v>
      </c>
      <c r="FL287" s="838" t="s">
        <v>203</v>
      </c>
      <c r="FM287" s="838" t="s">
        <v>204</v>
      </c>
      <c r="FN287" s="839" t="s">
        <v>116</v>
      </c>
      <c r="FO287" s="838" t="s">
        <v>190</v>
      </c>
      <c r="FP287" s="838" t="s">
        <v>203</v>
      </c>
      <c r="FQ287" s="838" t="s">
        <v>204</v>
      </c>
      <c r="FR287" s="839" t="s">
        <v>116</v>
      </c>
      <c r="FS287" s="838" t="s">
        <v>190</v>
      </c>
      <c r="FT287" s="838" t="s">
        <v>203</v>
      </c>
      <c r="FU287" s="838" t="s">
        <v>204</v>
      </c>
      <c r="FV287" s="839" t="s">
        <v>116</v>
      </c>
      <c r="FW287" s="838" t="s">
        <v>190</v>
      </c>
      <c r="FX287" s="838" t="s">
        <v>203</v>
      </c>
      <c r="FY287" s="838" t="s">
        <v>204</v>
      </c>
      <c r="FZ287" s="839" t="s">
        <v>116</v>
      </c>
      <c r="GA287" s="838" t="s">
        <v>190</v>
      </c>
      <c r="GB287" s="838" t="s">
        <v>203</v>
      </c>
      <c r="GC287" s="838" t="s">
        <v>204</v>
      </c>
      <c r="GD287" s="839" t="s">
        <v>116</v>
      </c>
      <c r="GE287" s="852" t="s">
        <v>205</v>
      </c>
      <c r="GF287" s="838" t="s">
        <v>190</v>
      </c>
      <c r="GG287" s="838" t="s">
        <v>203</v>
      </c>
      <c r="GH287" s="838" t="s">
        <v>204</v>
      </c>
      <c r="GI287" s="839" t="s">
        <v>116</v>
      </c>
    </row>
    <row r="288" spans="1:191" ht="36.75" customHeight="1" thickTop="1" thickBot="1">
      <c r="A288" s="143"/>
      <c r="B288" s="157"/>
      <c r="C288" s="157"/>
      <c r="D288" s="157"/>
      <c r="E288" s="158"/>
      <c r="F288" s="158"/>
      <c r="G288" s="159"/>
      <c r="H288" s="144"/>
      <c r="I288" s="144"/>
      <c r="J288" s="145"/>
      <c r="K288" s="146"/>
      <c r="L288" s="2187">
        <f>الاعدادات!$D$15</f>
        <v>2024</v>
      </c>
      <c r="M288" s="148"/>
      <c r="N288" s="148"/>
      <c r="O288" s="148"/>
      <c r="P288" s="148"/>
      <c r="Q288" s="148"/>
      <c r="R288" s="148"/>
      <c r="S288" s="148"/>
      <c r="T288" s="148"/>
      <c r="U288" s="148"/>
      <c r="V288" s="148"/>
      <c r="W288" s="148"/>
      <c r="X288" s="148"/>
      <c r="Y288" s="148"/>
      <c r="Z288" s="160"/>
      <c r="AA288" s="148"/>
      <c r="AB288" s="148"/>
      <c r="AC288" s="148"/>
      <c r="AD288" s="148"/>
      <c r="AE288" s="148"/>
      <c r="AF288" s="150"/>
      <c r="AG288" s="148"/>
      <c r="AH288" s="148"/>
      <c r="AI288" s="151"/>
      <c r="AJ288" s="148"/>
      <c r="AK288" s="148"/>
      <c r="AL288" s="148"/>
      <c r="AM288" s="148"/>
      <c r="AN288" s="150"/>
      <c r="AO288" s="151"/>
      <c r="AP288" s="151"/>
      <c r="AQ288" s="151"/>
      <c r="AR288" s="152"/>
      <c r="AS288" s="151"/>
      <c r="AT288" s="153"/>
      <c r="AU288" s="148"/>
      <c r="AV288" s="148"/>
      <c r="AW288" s="148"/>
      <c r="AX288" s="148"/>
      <c r="AY288" s="148"/>
      <c r="AZ288" s="153"/>
      <c r="BA288" s="148"/>
      <c r="BB288" s="154"/>
      <c r="BC288" s="155"/>
      <c r="BD288" s="2187">
        <f>الاعدادات!$D$15</f>
        <v>2024</v>
      </c>
      <c r="BE288" s="82"/>
      <c r="BF288" s="83"/>
      <c r="BG288" s="83"/>
      <c r="BH288" s="84"/>
      <c r="BI288" s="84"/>
      <c r="BJ288" s="84"/>
      <c r="BK288" s="85"/>
      <c r="BL288" s="86"/>
      <c r="BM288" s="87"/>
      <c r="BN288" s="87"/>
      <c r="BO288" s="88"/>
      <c r="BP288" s="88"/>
      <c r="BQ288" s="88"/>
      <c r="BR288" s="88"/>
      <c r="BS288" s="88"/>
      <c r="BT288" s="88"/>
      <c r="BU288" s="88"/>
      <c r="BV288" s="88"/>
      <c r="BW288" s="89"/>
      <c r="BX288" s="77">
        <f t="shared" si="5108"/>
        <v>0</v>
      </c>
      <c r="BY288" s="90"/>
      <c r="BZ288" s="855"/>
      <c r="CA288" s="91"/>
      <c r="CB288" s="92"/>
      <c r="CC288" s="93"/>
      <c r="CD288" s="94"/>
      <c r="CE288" s="95"/>
      <c r="CF288" s="96"/>
      <c r="CG288" s="97"/>
      <c r="CH288" s="98"/>
      <c r="CI288" s="99"/>
      <c r="CJ288" s="79">
        <f t="shared" si="5109"/>
        <v>0</v>
      </c>
      <c r="CK288" s="104"/>
      <c r="CL288" s="92"/>
      <c r="CM288" s="861"/>
      <c r="CN288" s="82"/>
      <c r="CO288" s="83"/>
      <c r="CP288" s="83"/>
      <c r="CQ288" s="84"/>
      <c r="CR288" s="84"/>
      <c r="CS288" s="84"/>
      <c r="CT288" s="85"/>
      <c r="CU288" s="86"/>
      <c r="CV288" s="87"/>
      <c r="CW288" s="87"/>
      <c r="CX288" s="88"/>
      <c r="CY288" s="88"/>
      <c r="CZ288" s="88"/>
      <c r="DA288" s="88"/>
      <c r="DB288" s="88"/>
      <c r="DC288" s="88"/>
      <c r="DD288" s="88"/>
      <c r="DE288" s="88"/>
      <c r="DF288" s="89"/>
      <c r="DG288" s="161">
        <f t="shared" si="5110"/>
        <v>0</v>
      </c>
      <c r="DH288" s="90"/>
      <c r="DI288" s="855"/>
      <c r="DJ288" s="168"/>
      <c r="DK288" s="92"/>
      <c r="DL288" s="93"/>
      <c r="DM288" s="94"/>
      <c r="DN288" s="95"/>
      <c r="DO288" s="96"/>
      <c r="DP288" s="97"/>
      <c r="DQ288" s="98"/>
      <c r="DR288" s="99"/>
      <c r="DS288" s="79">
        <f t="shared" si="5111"/>
        <v>0</v>
      </c>
      <c r="DT288" s="104"/>
      <c r="DU288" s="92"/>
      <c r="DV288" s="864"/>
      <c r="DW288" s="82"/>
      <c r="DX288" s="83"/>
      <c r="DY288" s="83"/>
      <c r="DZ288" s="84"/>
      <c r="EA288" s="84"/>
      <c r="EB288" s="84"/>
      <c r="EC288" s="85"/>
      <c r="ED288" s="86"/>
      <c r="EE288" s="87"/>
      <c r="EF288" s="87"/>
      <c r="EG288" s="88"/>
      <c r="EH288" s="88"/>
      <c r="EI288" s="88"/>
      <c r="EJ288" s="88"/>
      <c r="EK288" s="88"/>
      <c r="EL288" s="88"/>
      <c r="EM288" s="88"/>
      <c r="EN288" s="88"/>
      <c r="EO288" s="89"/>
      <c r="EP288" s="161">
        <f t="shared" si="5112"/>
        <v>0</v>
      </c>
      <c r="EQ288" s="90"/>
      <c r="ER288" s="855"/>
      <c r="ES288" s="168"/>
      <c r="ET288" s="92"/>
      <c r="EU288" s="93"/>
      <c r="EV288" s="94"/>
      <c r="EW288" s="95"/>
      <c r="EX288" s="96"/>
      <c r="EY288" s="97"/>
      <c r="EZ288" s="98"/>
      <c r="FA288" s="99"/>
      <c r="FB288" s="79">
        <f t="shared" si="5113"/>
        <v>0</v>
      </c>
      <c r="FC288" s="104"/>
      <c r="FD288" s="92"/>
      <c r="FE288" s="864"/>
      <c r="FF288" s="2207">
        <f>الاعدادات!$D$7</f>
        <v>2023</v>
      </c>
      <c r="FG288" s="163">
        <f t="shared" ref="FG288:FG291" si="5114">BX280</f>
        <v>0</v>
      </c>
      <c r="FH288" s="164">
        <f t="shared" ref="FH288:FH291" si="5115">BY280</f>
        <v>0</v>
      </c>
      <c r="FI288" s="164">
        <f>CA280+CB280+CC280+CD280+CE280+BZ280</f>
        <v>0</v>
      </c>
      <c r="FJ288" s="165">
        <f>CF280+CG280+CH280+CI280</f>
        <v>0</v>
      </c>
      <c r="FK288" s="166">
        <f t="shared" ref="FK288:FK291" si="5116">DG280</f>
        <v>0</v>
      </c>
      <c r="FL288" s="164">
        <f t="shared" ref="FL288:FL291" si="5117">DH280</f>
        <v>0</v>
      </c>
      <c r="FM288" s="164">
        <f>DJ280+DK280+DL280+DM280+DN280+DI280</f>
        <v>0</v>
      </c>
      <c r="FN288" s="165">
        <f>DO280+DP280+DQ280+DR280</f>
        <v>0</v>
      </c>
      <c r="FO288" s="166">
        <f t="shared" ref="FO288:FO291" si="5118">BX287</f>
        <v>0</v>
      </c>
      <c r="FP288" s="164">
        <f t="shared" ref="FP288:FP291" si="5119">BY287</f>
        <v>0</v>
      </c>
      <c r="FQ288" s="164">
        <f>CA287+CB287+CC287+CD287+CE287+BZ287</f>
        <v>0</v>
      </c>
      <c r="FR288" s="165">
        <f>CF287+CG287+CH287+CI287</f>
        <v>0</v>
      </c>
      <c r="FS288" s="166">
        <f t="shared" ref="FS288:FS291" si="5120">DG287</f>
        <v>0</v>
      </c>
      <c r="FT288" s="164">
        <f t="shared" ref="FT288:FT291" si="5121">DH287</f>
        <v>0</v>
      </c>
      <c r="FU288" s="164">
        <f>DI287+DJ287+DK287+DL287+DM287+DN287</f>
        <v>0</v>
      </c>
      <c r="FV288" s="167">
        <f>DO287+DP287+DQ287+DR287</f>
        <v>0</v>
      </c>
      <c r="FW288" s="166">
        <f t="shared" ref="FW288:FW291" si="5122">EP280</f>
        <v>0</v>
      </c>
      <c r="FX288" s="164">
        <f t="shared" ref="FX288:FX291" si="5123">EQ280</f>
        <v>0</v>
      </c>
      <c r="FY288" s="164">
        <f>ES280+ET280+EU280+EV280+EW280+ER280</f>
        <v>0</v>
      </c>
      <c r="FZ288" s="167">
        <f>EX280+EY280+EZ280+FA280</f>
        <v>0</v>
      </c>
      <c r="GA288" s="166">
        <f t="shared" ref="GA288:GA291" si="5124">EP287</f>
        <v>0</v>
      </c>
      <c r="GB288" s="164">
        <f t="shared" ref="GB288:GB291" si="5125">EQ287</f>
        <v>0</v>
      </c>
      <c r="GC288" s="164">
        <f>ES287+ET287+EU287+EV287+EW287+ER287</f>
        <v>0</v>
      </c>
      <c r="GD288" s="167">
        <f>EX287+EY287+EZ287+FA287</f>
        <v>0</v>
      </c>
      <c r="GE288" s="837" t="s">
        <v>23</v>
      </c>
      <c r="GF288" s="169">
        <f>FG292</f>
        <v>0</v>
      </c>
      <c r="GG288" s="170">
        <f>FH292</f>
        <v>0</v>
      </c>
      <c r="GH288" s="170">
        <f>FI292</f>
        <v>0</v>
      </c>
      <c r="GI288" s="171">
        <f>FJ292</f>
        <v>0</v>
      </c>
    </row>
    <row r="289" spans="1:191" ht="36.75" customHeight="1" thickTop="1" thickBot="1">
      <c r="A289" s="143"/>
      <c r="B289" s="172"/>
      <c r="C289" s="172"/>
      <c r="D289" s="172"/>
      <c r="E289" s="172"/>
      <c r="F289" s="172"/>
      <c r="G289" s="172"/>
      <c r="H289" s="172"/>
      <c r="I289" s="172"/>
      <c r="J289" s="145"/>
      <c r="K289" s="146"/>
      <c r="L289" s="2187">
        <f>الاعدادات!$D$16</f>
        <v>2025</v>
      </c>
      <c r="M289" s="172"/>
      <c r="N289" s="172"/>
      <c r="O289" s="172"/>
      <c r="P289" s="172"/>
      <c r="Q289" s="172"/>
      <c r="R289" s="172"/>
      <c r="S289" s="172"/>
      <c r="T289" s="172"/>
      <c r="U289" s="172"/>
      <c r="V289" s="172"/>
      <c r="W289" s="172"/>
      <c r="X289" s="172"/>
      <c r="Y289" s="172"/>
      <c r="Z289" s="174"/>
      <c r="AA289" s="172"/>
      <c r="AB289" s="172"/>
      <c r="AC289" s="172"/>
      <c r="AD289" s="172"/>
      <c r="AE289" s="172"/>
      <c r="AF289" s="172"/>
      <c r="AG289" s="172"/>
      <c r="AH289" s="172"/>
      <c r="AI289" s="172"/>
      <c r="AJ289" s="172"/>
      <c r="AK289" s="172"/>
      <c r="AL289" s="172"/>
      <c r="AM289" s="172"/>
      <c r="AN289" s="172"/>
      <c r="AO289" s="172"/>
      <c r="AP289" s="172"/>
      <c r="AQ289" s="172"/>
      <c r="AR289" s="172"/>
      <c r="AS289" s="172"/>
      <c r="AT289" s="175"/>
      <c r="AU289" s="172"/>
      <c r="AV289" s="172"/>
      <c r="AW289" s="172"/>
      <c r="AX289" s="172"/>
      <c r="AY289" s="172"/>
      <c r="AZ289" s="175"/>
      <c r="BA289" s="172"/>
      <c r="BB289" s="172"/>
      <c r="BC289" s="155"/>
      <c r="BD289" s="2187">
        <f>الاعدادات!$D$16</f>
        <v>2025</v>
      </c>
      <c r="BE289" s="82"/>
      <c r="BF289" s="83"/>
      <c r="BG289" s="83"/>
      <c r="BH289" s="84"/>
      <c r="BI289" s="84"/>
      <c r="BJ289" s="84"/>
      <c r="BK289" s="85"/>
      <c r="BL289" s="86"/>
      <c r="BM289" s="87"/>
      <c r="BN289" s="87"/>
      <c r="BO289" s="88"/>
      <c r="BP289" s="88"/>
      <c r="BQ289" s="88"/>
      <c r="BR289" s="88"/>
      <c r="BS289" s="88"/>
      <c r="BT289" s="88"/>
      <c r="BU289" s="88"/>
      <c r="BV289" s="88"/>
      <c r="BW289" s="89"/>
      <c r="BX289" s="77">
        <f t="shared" si="5108"/>
        <v>0</v>
      </c>
      <c r="BY289" s="90"/>
      <c r="BZ289" s="855"/>
      <c r="CA289" s="91"/>
      <c r="CB289" s="92"/>
      <c r="CC289" s="93"/>
      <c r="CD289" s="94"/>
      <c r="CE289" s="95"/>
      <c r="CF289" s="96"/>
      <c r="CG289" s="97"/>
      <c r="CH289" s="98"/>
      <c r="CI289" s="99"/>
      <c r="CJ289" s="79">
        <f>SUM(BX289:CI289)</f>
        <v>0</v>
      </c>
      <c r="CK289" s="104"/>
      <c r="CL289" s="92"/>
      <c r="CM289" s="861"/>
      <c r="CN289" s="82"/>
      <c r="CO289" s="83"/>
      <c r="CP289" s="83"/>
      <c r="CQ289" s="84"/>
      <c r="CR289" s="84"/>
      <c r="CS289" s="84"/>
      <c r="CT289" s="85"/>
      <c r="CU289" s="86"/>
      <c r="CV289" s="87"/>
      <c r="CW289" s="87"/>
      <c r="CX289" s="88"/>
      <c r="CY289" s="88"/>
      <c r="CZ289" s="88"/>
      <c r="DA289" s="88"/>
      <c r="DB289" s="88"/>
      <c r="DC289" s="88"/>
      <c r="DD289" s="88"/>
      <c r="DE289" s="88"/>
      <c r="DF289" s="89"/>
      <c r="DG289" s="161">
        <f t="shared" si="5110"/>
        <v>0</v>
      </c>
      <c r="DH289" s="90"/>
      <c r="DI289" s="855"/>
      <c r="DJ289" s="168"/>
      <c r="DK289" s="92"/>
      <c r="DL289" s="93"/>
      <c r="DM289" s="94"/>
      <c r="DN289" s="95"/>
      <c r="DO289" s="96"/>
      <c r="DP289" s="97"/>
      <c r="DQ289" s="98"/>
      <c r="DR289" s="99"/>
      <c r="DS289" s="79">
        <f t="shared" si="5111"/>
        <v>0</v>
      </c>
      <c r="DT289" s="104"/>
      <c r="DU289" s="92"/>
      <c r="DV289" s="864"/>
      <c r="DW289" s="82"/>
      <c r="DX289" s="83"/>
      <c r="DY289" s="83"/>
      <c r="DZ289" s="84"/>
      <c r="EA289" s="84"/>
      <c r="EB289" s="84"/>
      <c r="EC289" s="85"/>
      <c r="ED289" s="86"/>
      <c r="EE289" s="87"/>
      <c r="EF289" s="87"/>
      <c r="EG289" s="88"/>
      <c r="EH289" s="88"/>
      <c r="EI289" s="88"/>
      <c r="EJ289" s="88"/>
      <c r="EK289" s="88"/>
      <c r="EL289" s="88"/>
      <c r="EM289" s="88"/>
      <c r="EN289" s="88"/>
      <c r="EO289" s="89"/>
      <c r="EP289" s="161">
        <f t="shared" si="5112"/>
        <v>0</v>
      </c>
      <c r="EQ289" s="90"/>
      <c r="ER289" s="855"/>
      <c r="ES289" s="168"/>
      <c r="ET289" s="92"/>
      <c r="EU289" s="93"/>
      <c r="EV289" s="94"/>
      <c r="EW289" s="95"/>
      <c r="EX289" s="96"/>
      <c r="EY289" s="97"/>
      <c r="EZ289" s="98"/>
      <c r="FA289" s="99"/>
      <c r="FB289" s="79">
        <f t="shared" si="5113"/>
        <v>0</v>
      </c>
      <c r="FC289" s="104"/>
      <c r="FD289" s="92"/>
      <c r="FE289" s="864"/>
      <c r="FF289" s="2207">
        <f>الاعدادات!$D$8</f>
        <v>2024</v>
      </c>
      <c r="FG289" s="163">
        <f t="shared" si="5114"/>
        <v>0</v>
      </c>
      <c r="FH289" s="164">
        <f t="shared" si="5115"/>
        <v>0</v>
      </c>
      <c r="FI289" s="164">
        <f>CA281+CB281+CC281+CD281+CE281+BZ281</f>
        <v>0</v>
      </c>
      <c r="FJ289" s="165">
        <f>CF281+CG281+CH281+CI281</f>
        <v>0</v>
      </c>
      <c r="FK289" s="166">
        <f t="shared" si="5116"/>
        <v>0</v>
      </c>
      <c r="FL289" s="164">
        <f t="shared" si="5117"/>
        <v>0</v>
      </c>
      <c r="FM289" s="164">
        <f>DJ281+DK281+DL281+DM281+DN281+DI281</f>
        <v>0</v>
      </c>
      <c r="FN289" s="165">
        <f>DO281+DP281+DQ281+DR281</f>
        <v>0</v>
      </c>
      <c r="FO289" s="166">
        <f t="shared" si="5118"/>
        <v>0</v>
      </c>
      <c r="FP289" s="164">
        <f t="shared" si="5119"/>
        <v>0</v>
      </c>
      <c r="FQ289" s="164">
        <f>CA288+CB288+CC288+CD288+CE288+BZ288</f>
        <v>0</v>
      </c>
      <c r="FR289" s="165">
        <f>CF288+CG288+CH288+CI288</f>
        <v>0</v>
      </c>
      <c r="FS289" s="166">
        <f t="shared" si="5120"/>
        <v>0</v>
      </c>
      <c r="FT289" s="164">
        <f t="shared" si="5121"/>
        <v>0</v>
      </c>
      <c r="FU289" s="164">
        <f>DI288+DJ288+DK288+DL288+DM288+DN288</f>
        <v>0</v>
      </c>
      <c r="FV289" s="167">
        <f>DO288+DP288+DQ288+DR288</f>
        <v>0</v>
      </c>
      <c r="FW289" s="166">
        <f t="shared" si="5122"/>
        <v>0</v>
      </c>
      <c r="FX289" s="164">
        <f t="shared" si="5123"/>
        <v>0</v>
      </c>
      <c r="FY289" s="164">
        <f>ES281+ET281+EU281+EV281+EW281+ER281</f>
        <v>0</v>
      </c>
      <c r="FZ289" s="167">
        <f>EX281+EY281+EZ281+FA281</f>
        <v>0</v>
      </c>
      <c r="GA289" s="166">
        <f t="shared" si="5124"/>
        <v>0</v>
      </c>
      <c r="GB289" s="164">
        <f t="shared" si="5125"/>
        <v>0</v>
      </c>
      <c r="GC289" s="164">
        <f>ES288+ET288+EU288+EV288+EW288+ER288</f>
        <v>0</v>
      </c>
      <c r="GD289" s="167">
        <f>EX288+EY288+EZ288+FA288</f>
        <v>0</v>
      </c>
      <c r="GE289" s="837" t="s">
        <v>33</v>
      </c>
      <c r="GF289" s="169">
        <f>FK292</f>
        <v>0</v>
      </c>
      <c r="GG289" s="169">
        <f>FL292</f>
        <v>0</v>
      </c>
      <c r="GH289" s="169">
        <f>FM292</f>
        <v>0</v>
      </c>
      <c r="GI289" s="169">
        <f>FN292</f>
        <v>0</v>
      </c>
    </row>
    <row r="290" spans="1:191" ht="36.75" customHeight="1" thickTop="1" thickBot="1">
      <c r="A290" s="143"/>
      <c r="B290" s="172"/>
      <c r="C290" s="172"/>
      <c r="D290" s="172"/>
      <c r="E290" s="172"/>
      <c r="F290" s="172"/>
      <c r="G290" s="172"/>
      <c r="H290" s="172"/>
      <c r="I290" s="172"/>
      <c r="J290" s="145"/>
      <c r="K290" s="146"/>
      <c r="L290" s="2187">
        <f>الاعدادات!$D$17</f>
        <v>2026</v>
      </c>
      <c r="M290" s="172"/>
      <c r="N290" s="172"/>
      <c r="O290" s="172"/>
      <c r="P290" s="172"/>
      <c r="Q290" s="172"/>
      <c r="R290" s="172"/>
      <c r="S290" s="172"/>
      <c r="T290" s="172"/>
      <c r="U290" s="172"/>
      <c r="V290" s="172"/>
      <c r="W290" s="172"/>
      <c r="X290" s="172"/>
      <c r="Y290" s="172"/>
      <c r="Z290" s="174"/>
      <c r="AA290" s="172"/>
      <c r="AB290" s="172"/>
      <c r="AC290" s="172"/>
      <c r="AD290" s="172"/>
      <c r="AE290" s="172"/>
      <c r="AF290" s="172"/>
      <c r="AG290" s="172"/>
      <c r="AH290" s="172"/>
      <c r="AI290" s="172"/>
      <c r="AJ290" s="172"/>
      <c r="AK290" s="172"/>
      <c r="AL290" s="172"/>
      <c r="AM290" s="172"/>
      <c r="AN290" s="172"/>
      <c r="AO290" s="172"/>
      <c r="AP290" s="172"/>
      <c r="AQ290" s="172"/>
      <c r="AR290" s="172"/>
      <c r="AS290" s="172"/>
      <c r="AT290" s="175"/>
      <c r="AU290" s="172"/>
      <c r="AV290" s="172"/>
      <c r="AW290" s="172"/>
      <c r="AX290" s="172"/>
      <c r="AY290" s="172"/>
      <c r="AZ290" s="175"/>
      <c r="BA290" s="172"/>
      <c r="BB290" s="172"/>
      <c r="BC290" s="155"/>
      <c r="BD290" s="2187">
        <f>الاعدادات!$D$17</f>
        <v>2026</v>
      </c>
      <c r="BE290" s="117"/>
      <c r="BF290" s="118"/>
      <c r="BG290" s="118"/>
      <c r="BH290" s="119"/>
      <c r="BI290" s="119"/>
      <c r="BJ290" s="119"/>
      <c r="BK290" s="120"/>
      <c r="BL290" s="121"/>
      <c r="BM290" s="122"/>
      <c r="BN290" s="122"/>
      <c r="BO290" s="123"/>
      <c r="BP290" s="123"/>
      <c r="BQ290" s="123"/>
      <c r="BR290" s="123"/>
      <c r="BS290" s="123"/>
      <c r="BT290" s="123"/>
      <c r="BU290" s="123"/>
      <c r="BV290" s="123"/>
      <c r="BW290" s="124"/>
      <c r="BX290" s="77">
        <f>SUM(BE290:BW290)</f>
        <v>0</v>
      </c>
      <c r="BY290" s="126"/>
      <c r="BZ290" s="856"/>
      <c r="CA290" s="127"/>
      <c r="CB290" s="128"/>
      <c r="CC290" s="129"/>
      <c r="CD290" s="130"/>
      <c r="CE290" s="131"/>
      <c r="CF290" s="132"/>
      <c r="CG290" s="133"/>
      <c r="CH290" s="134"/>
      <c r="CI290" s="135"/>
      <c r="CJ290" s="79">
        <f>SUM(BX290:CI290)</f>
        <v>0</v>
      </c>
      <c r="CK290" s="137"/>
      <c r="CL290" s="128"/>
      <c r="CM290" s="862"/>
      <c r="CN290" s="117"/>
      <c r="CO290" s="118"/>
      <c r="CP290" s="118"/>
      <c r="CQ290" s="119"/>
      <c r="CR290" s="119"/>
      <c r="CS290" s="119"/>
      <c r="CT290" s="120"/>
      <c r="CU290" s="121"/>
      <c r="CV290" s="122"/>
      <c r="CW290" s="122"/>
      <c r="CX290" s="123"/>
      <c r="CY290" s="123"/>
      <c r="CZ290" s="123"/>
      <c r="DA290" s="123"/>
      <c r="DB290" s="123"/>
      <c r="DC290" s="123"/>
      <c r="DD290" s="123"/>
      <c r="DE290" s="123"/>
      <c r="DF290" s="124"/>
      <c r="DG290" s="161">
        <f>SUM(CN290:DF290)</f>
        <v>0</v>
      </c>
      <c r="DH290" s="126"/>
      <c r="DI290" s="4285"/>
      <c r="DJ290" s="176"/>
      <c r="DK290" s="128"/>
      <c r="DL290" s="129"/>
      <c r="DM290" s="130"/>
      <c r="DN290" s="131"/>
      <c r="DO290" s="132"/>
      <c r="DP290" s="133"/>
      <c r="DQ290" s="134"/>
      <c r="DR290" s="135"/>
      <c r="DS290" s="136">
        <f>SUM(DG290:DR290)</f>
        <v>0</v>
      </c>
      <c r="DT290" s="137"/>
      <c r="DU290" s="128"/>
      <c r="DV290" s="865"/>
      <c r="DW290" s="117"/>
      <c r="DX290" s="118"/>
      <c r="DY290" s="118"/>
      <c r="DZ290" s="119"/>
      <c r="EA290" s="119"/>
      <c r="EB290" s="119"/>
      <c r="EC290" s="120"/>
      <c r="ED290" s="121"/>
      <c r="EE290" s="122"/>
      <c r="EF290" s="122"/>
      <c r="EG290" s="123"/>
      <c r="EH290" s="123"/>
      <c r="EI290" s="123"/>
      <c r="EJ290" s="123"/>
      <c r="EK290" s="123"/>
      <c r="EL290" s="123"/>
      <c r="EM290" s="123"/>
      <c r="EN290" s="123"/>
      <c r="EO290" s="124"/>
      <c r="EP290" s="161">
        <f>SUM(DW290:EO290)</f>
        <v>0</v>
      </c>
      <c r="EQ290" s="126"/>
      <c r="ER290" s="856"/>
      <c r="ES290" s="176"/>
      <c r="ET290" s="128"/>
      <c r="EU290" s="129"/>
      <c r="EV290" s="130"/>
      <c r="EW290" s="131"/>
      <c r="EX290" s="132"/>
      <c r="EY290" s="133"/>
      <c r="EZ290" s="134"/>
      <c r="FA290" s="135"/>
      <c r="FB290" s="136">
        <f t="shared" si="5113"/>
        <v>0</v>
      </c>
      <c r="FC290" s="137"/>
      <c r="FD290" s="128"/>
      <c r="FE290" s="865"/>
      <c r="FF290" s="2207">
        <f>الاعدادات!$D$9</f>
        <v>2025</v>
      </c>
      <c r="FG290" s="163">
        <f t="shared" si="5114"/>
        <v>0</v>
      </c>
      <c r="FH290" s="164">
        <f t="shared" si="5115"/>
        <v>0</v>
      </c>
      <c r="FI290" s="164">
        <f>CA282+CB282+CC282+CD282+CE282+BZ282</f>
        <v>0</v>
      </c>
      <c r="FJ290" s="165">
        <f>CF282+CG282+CH282+CI282</f>
        <v>0</v>
      </c>
      <c r="FK290" s="166">
        <f t="shared" si="5116"/>
        <v>0</v>
      </c>
      <c r="FL290" s="164">
        <f t="shared" si="5117"/>
        <v>0</v>
      </c>
      <c r="FM290" s="164">
        <f>DJ282+DK282+DL282+DM282+DN282+DI282</f>
        <v>0</v>
      </c>
      <c r="FN290" s="165">
        <f>DO282+DP282+DQ282+DR282</f>
        <v>0</v>
      </c>
      <c r="FO290" s="166">
        <f t="shared" si="5118"/>
        <v>0</v>
      </c>
      <c r="FP290" s="164">
        <f t="shared" si="5119"/>
        <v>0</v>
      </c>
      <c r="FQ290" s="164">
        <f>CA289+CB289+CC289+CD289+CE289+BZ289</f>
        <v>0</v>
      </c>
      <c r="FR290" s="165">
        <f>CF289+CG289+CH289+CI289</f>
        <v>0</v>
      </c>
      <c r="FS290" s="166">
        <f t="shared" si="5120"/>
        <v>0</v>
      </c>
      <c r="FT290" s="164">
        <f t="shared" si="5121"/>
        <v>0</v>
      </c>
      <c r="FU290" s="164">
        <f>DI289+DJ289+DK289+DL289+DM289+DN289</f>
        <v>0</v>
      </c>
      <c r="FV290" s="167">
        <f>DO289+DP289+DQ289+DR289</f>
        <v>0</v>
      </c>
      <c r="FW290" s="166">
        <f t="shared" si="5122"/>
        <v>0</v>
      </c>
      <c r="FX290" s="164">
        <f t="shared" si="5123"/>
        <v>0</v>
      </c>
      <c r="FY290" s="164">
        <f>ES282+ET282+EU282+EV282+EW282+ER282</f>
        <v>0</v>
      </c>
      <c r="FZ290" s="167">
        <f>EX282+EY282+EZ282+FA282</f>
        <v>0</v>
      </c>
      <c r="GA290" s="166">
        <f t="shared" si="5124"/>
        <v>0</v>
      </c>
      <c r="GB290" s="164">
        <f t="shared" si="5125"/>
        <v>0</v>
      </c>
      <c r="GC290" s="164">
        <f>ES289+ET289+EU289+EV289+EW289+ER289</f>
        <v>0</v>
      </c>
      <c r="GD290" s="167">
        <f>EX289+EY289+EZ289+FA289</f>
        <v>0</v>
      </c>
      <c r="GE290" s="837" t="s">
        <v>184</v>
      </c>
      <c r="GF290" s="169">
        <f>FO292</f>
        <v>0</v>
      </c>
      <c r="GG290" s="170">
        <f>FP292</f>
        <v>0</v>
      </c>
      <c r="GH290" s="170">
        <f>FQ292</f>
        <v>0</v>
      </c>
      <c r="GI290" s="171">
        <f>FR292</f>
        <v>0</v>
      </c>
    </row>
    <row r="291" spans="1:191" ht="36.75" customHeight="1" thickBot="1">
      <c r="A291" s="172"/>
      <c r="B291" s="172"/>
      <c r="C291" s="172"/>
      <c r="D291" s="172"/>
      <c r="E291" s="172"/>
      <c r="F291" s="172"/>
      <c r="G291" s="172"/>
      <c r="H291" s="172"/>
      <c r="I291" s="172"/>
      <c r="J291" s="172"/>
      <c r="K291" s="172"/>
      <c r="L291" s="172"/>
      <c r="M291" s="172"/>
      <c r="N291" s="172"/>
      <c r="O291" s="172"/>
      <c r="P291" s="172"/>
      <c r="Q291" s="172"/>
      <c r="R291" s="172"/>
      <c r="S291" s="172"/>
      <c r="T291" s="172"/>
      <c r="U291" s="172"/>
      <c r="V291" s="172"/>
      <c r="W291" s="172"/>
      <c r="X291" s="172"/>
      <c r="Y291" s="172"/>
      <c r="Z291" s="172"/>
      <c r="AA291" s="172"/>
      <c r="AB291" s="172"/>
      <c r="AC291" s="172"/>
      <c r="AD291" s="172"/>
      <c r="AE291" s="172"/>
      <c r="AF291" s="172"/>
      <c r="AG291" s="172"/>
      <c r="AH291" s="172"/>
      <c r="AI291" s="172"/>
      <c r="AJ291" s="172"/>
      <c r="AK291" s="172"/>
      <c r="AL291" s="172"/>
      <c r="AM291" s="172"/>
      <c r="AN291" s="172"/>
      <c r="AO291" s="172"/>
      <c r="AP291" s="172"/>
      <c r="AQ291" s="172"/>
      <c r="AR291" s="172"/>
      <c r="AS291" s="172"/>
      <c r="AT291" s="172"/>
      <c r="AU291" s="172"/>
      <c r="AV291" s="172"/>
      <c r="AW291" s="172"/>
      <c r="AX291" s="172"/>
      <c r="AY291" s="172"/>
      <c r="AZ291" s="172"/>
      <c r="BA291" s="172"/>
      <c r="BB291" s="172"/>
      <c r="BC291" s="172"/>
      <c r="BD291" s="177" t="s">
        <v>181</v>
      </c>
      <c r="BE291" s="843">
        <f t="shared" ref="BE291" si="5126">SUM(BE286:BE290)</f>
        <v>0</v>
      </c>
      <c r="BF291" s="844">
        <f t="shared" ref="BF291" si="5127">SUM(BF286:BF290)</f>
        <v>0</v>
      </c>
      <c r="BG291" s="844">
        <f t="shared" ref="BG291" si="5128">SUM(BG286:BG290)</f>
        <v>0</v>
      </c>
      <c r="BH291" s="844">
        <f t="shared" ref="BH291" si="5129">SUM(BH286:BH290)</f>
        <v>0</v>
      </c>
      <c r="BI291" s="844">
        <f t="shared" ref="BI291" si="5130">SUM(BI286:BI290)</f>
        <v>0</v>
      </c>
      <c r="BJ291" s="844">
        <f t="shared" ref="BJ291" si="5131">SUM(BJ286:BJ290)</f>
        <v>0</v>
      </c>
      <c r="BK291" s="844">
        <f t="shared" ref="BK291" si="5132">SUM(BK286:BK290)</f>
        <v>0</v>
      </c>
      <c r="BL291" s="844">
        <f t="shared" ref="BL291" si="5133">SUM(BL286:BL290)</f>
        <v>0</v>
      </c>
      <c r="BM291" s="844">
        <f t="shared" ref="BM291" si="5134">SUM(BM286:BM290)</f>
        <v>0</v>
      </c>
      <c r="BN291" s="844">
        <f t="shared" ref="BN291" si="5135">SUM(BN286:BN290)</f>
        <v>0</v>
      </c>
      <c r="BO291" s="844">
        <f t="shared" ref="BO291" si="5136">SUM(BO286:BO290)</f>
        <v>0</v>
      </c>
      <c r="BP291" s="844">
        <f t="shared" ref="BP291" si="5137">SUM(BP286:BP290)</f>
        <v>0</v>
      </c>
      <c r="BQ291" s="844">
        <f t="shared" ref="BQ291" si="5138">SUM(BQ286:BQ290)</f>
        <v>0</v>
      </c>
      <c r="BR291" s="844">
        <f t="shared" ref="BR291" si="5139">SUM(BR286:BR290)</f>
        <v>0</v>
      </c>
      <c r="BS291" s="844">
        <f t="shared" ref="BS291" si="5140">SUM(BS286:BS290)</f>
        <v>0</v>
      </c>
      <c r="BT291" s="844">
        <f t="shared" ref="BT291" si="5141">SUM(BT286:BT290)</f>
        <v>0</v>
      </c>
      <c r="BU291" s="844">
        <f t="shared" ref="BU291" si="5142">SUM(BU286:BU290)</f>
        <v>0</v>
      </c>
      <c r="BV291" s="844">
        <f t="shared" ref="BV291" si="5143">SUM(BV286:BV290)</f>
        <v>0</v>
      </c>
      <c r="BW291" s="844">
        <f t="shared" ref="BW291" si="5144">SUM(BW286:BW290)</f>
        <v>0</v>
      </c>
      <c r="BX291" s="845">
        <f t="shared" ref="BX291" si="5145">BW291+BV291+BO291+BN291+BM291+BL291+BK291+BJ291+BI291+BH291+BG291+BF291+BE291</f>
        <v>0</v>
      </c>
      <c r="BY291" s="844">
        <f t="shared" ref="BY291" si="5146">SUM(BY286:BY290)</f>
        <v>0</v>
      </c>
      <c r="BZ291" s="844">
        <f t="shared" ref="BZ291" si="5147">SUM(BZ286:BZ290)</f>
        <v>0</v>
      </c>
      <c r="CA291" s="844">
        <f t="shared" ref="CA291" si="5148">SUM(CA286:CA290)</f>
        <v>0</v>
      </c>
      <c r="CB291" s="844">
        <f t="shared" ref="CB291" si="5149">SUM(CB286:CB290)</f>
        <v>0</v>
      </c>
      <c r="CC291" s="844">
        <f t="shared" ref="CC291" si="5150">SUM(CC286:CC290)</f>
        <v>0</v>
      </c>
      <c r="CD291" s="844">
        <f t="shared" ref="CD291" si="5151">SUM(CD286:CD290)</f>
        <v>0</v>
      </c>
      <c r="CE291" s="844">
        <f t="shared" ref="CE291" si="5152">SUM(CE286:CE290)</f>
        <v>0</v>
      </c>
      <c r="CF291" s="844">
        <f t="shared" ref="CF291" si="5153">SUM(CF286:CF290)</f>
        <v>0</v>
      </c>
      <c r="CG291" s="844">
        <f t="shared" ref="CG291" si="5154">SUM(CG286:CG290)</f>
        <v>0</v>
      </c>
      <c r="CH291" s="2208">
        <f t="shared" ref="CH291" si="5155">SUM(CH286:CH290)</f>
        <v>0</v>
      </c>
      <c r="CI291" s="844">
        <f t="shared" ref="CI291" si="5156">SUM(CI286:CI290)</f>
        <v>0</v>
      </c>
      <c r="CJ291" s="844">
        <f t="shared" ref="CJ291" si="5157">SUM(CJ286:CJ290)</f>
        <v>0</v>
      </c>
      <c r="CK291" s="844">
        <f t="shared" ref="CK291" si="5158">SUM(CK286:CK290)</f>
        <v>0</v>
      </c>
      <c r="CL291" s="844">
        <f t="shared" ref="CL291" si="5159">SUM(CL286:CL290)</f>
        <v>0</v>
      </c>
      <c r="CM291" s="2209">
        <f t="shared" ref="CM291" si="5160">SUM(CM286:CM290)</f>
        <v>0</v>
      </c>
      <c r="CN291" s="843">
        <f t="shared" ref="CN291" si="5161">SUM(CN286:CN290)</f>
        <v>0</v>
      </c>
      <c r="CO291" s="844">
        <f t="shared" ref="CO291" si="5162">SUM(CO286:CO290)</f>
        <v>0</v>
      </c>
      <c r="CP291" s="844">
        <f t="shared" ref="CP291" si="5163">SUM(CP286:CP290)</f>
        <v>0</v>
      </c>
      <c r="CQ291" s="844">
        <f t="shared" ref="CQ291" si="5164">SUM(CQ286:CQ290)</f>
        <v>0</v>
      </c>
      <c r="CR291" s="844">
        <f t="shared" ref="CR291" si="5165">SUM(CR286:CR290)</f>
        <v>0</v>
      </c>
      <c r="CS291" s="844">
        <f t="shared" ref="CS291" si="5166">SUM(CS286:CS290)</f>
        <v>0</v>
      </c>
      <c r="CT291" s="844">
        <f t="shared" ref="CT291" si="5167">SUM(CT286:CT290)</f>
        <v>0</v>
      </c>
      <c r="CU291" s="844">
        <f t="shared" ref="CU291" si="5168">SUM(CU286:CU290)</f>
        <v>0</v>
      </c>
      <c r="CV291" s="844">
        <f t="shared" ref="CV291" si="5169">SUM(CV286:CV290)</f>
        <v>0</v>
      </c>
      <c r="CW291" s="844">
        <f t="shared" ref="CW291" si="5170">SUM(CW286:CW290)</f>
        <v>0</v>
      </c>
      <c r="CX291" s="844">
        <f t="shared" ref="CX291" si="5171">SUM(CX286:CX290)</f>
        <v>0</v>
      </c>
      <c r="CY291" s="844">
        <f t="shared" ref="CY291" si="5172">SUM(CY286:CY290)</f>
        <v>0</v>
      </c>
      <c r="CZ291" s="844">
        <f t="shared" ref="CZ291" si="5173">SUM(CZ286:CZ290)</f>
        <v>0</v>
      </c>
      <c r="DA291" s="844">
        <f t="shared" ref="DA291" si="5174">SUM(DA286:DA290)</f>
        <v>0</v>
      </c>
      <c r="DB291" s="844">
        <f t="shared" ref="DB291" si="5175">SUM(DB286:DB290)</f>
        <v>0</v>
      </c>
      <c r="DC291" s="844">
        <f t="shared" ref="DC291" si="5176">SUM(DC286:DC290)</f>
        <v>0</v>
      </c>
      <c r="DD291" s="844">
        <f t="shared" ref="DD291" si="5177">SUM(DD286:DD290)</f>
        <v>0</v>
      </c>
      <c r="DE291" s="844">
        <f t="shared" ref="DE291" si="5178">SUM(DE286:DE290)</f>
        <v>0</v>
      </c>
      <c r="DF291" s="844">
        <f t="shared" ref="DF291" si="5179">SUM(DF286:DF290)</f>
        <v>0</v>
      </c>
      <c r="DG291" s="845">
        <f t="shared" ref="DG291" si="5180">DF291+DE291+CX291+CW291+CV291+CU291+CT291+CS291+CR291+CQ291+CP291+CO291+CN291</f>
        <v>0</v>
      </c>
      <c r="DH291" s="844">
        <f t="shared" ref="DH291" si="5181">SUM(DH286:DH290)</f>
        <v>0</v>
      </c>
      <c r="DI291" s="844">
        <f t="shared" ref="DI291" si="5182">SUM(DI286:DI290)</f>
        <v>0</v>
      </c>
      <c r="DJ291" s="844">
        <f t="shared" ref="DJ291" si="5183">SUM(DJ286:DJ290)</f>
        <v>0</v>
      </c>
      <c r="DK291" s="844">
        <f t="shared" ref="DK291" si="5184">SUM(DK286:DK290)</f>
        <v>0</v>
      </c>
      <c r="DL291" s="844">
        <f t="shared" ref="DL291" si="5185">SUM(DL286:DL290)</f>
        <v>0</v>
      </c>
      <c r="DM291" s="844">
        <f t="shared" ref="DM291" si="5186">SUM(DM286:DM290)</f>
        <v>0</v>
      </c>
      <c r="DN291" s="844">
        <f t="shared" ref="DN291" si="5187">SUM(DN286:DN290)</f>
        <v>0</v>
      </c>
      <c r="DO291" s="844">
        <f t="shared" ref="DO291" si="5188">SUM(DO286:DO290)</f>
        <v>0</v>
      </c>
      <c r="DP291" s="844">
        <f t="shared" ref="DP291" si="5189">SUM(DP286:DP290)</f>
        <v>0</v>
      </c>
      <c r="DQ291" s="2208">
        <f t="shared" ref="DQ291" si="5190">SUM(DQ286:DQ290)</f>
        <v>0</v>
      </c>
      <c r="DR291" s="844">
        <f t="shared" ref="DR291" si="5191">SUM(DR286:DR290)</f>
        <v>0</v>
      </c>
      <c r="DS291" s="844">
        <f t="shared" ref="DS291" si="5192">SUM(DS286:DS290)</f>
        <v>0</v>
      </c>
      <c r="DT291" s="844">
        <f t="shared" ref="DT291" si="5193">SUM(DT286:DT290)</f>
        <v>0</v>
      </c>
      <c r="DU291" s="844">
        <f t="shared" ref="DU291" si="5194">SUM(DU286:DU290)</f>
        <v>0</v>
      </c>
      <c r="DV291" s="2210">
        <f t="shared" ref="DV291" si="5195">SUM(DV286:DV290)</f>
        <v>0</v>
      </c>
      <c r="DW291" s="843">
        <f t="shared" ref="DW291" si="5196">SUM(DW286:DW290)</f>
        <v>0</v>
      </c>
      <c r="DX291" s="844">
        <f t="shared" ref="DX291" si="5197">SUM(DX286:DX290)</f>
        <v>0</v>
      </c>
      <c r="DY291" s="844">
        <f t="shared" ref="DY291" si="5198">SUM(DY286:DY290)</f>
        <v>0</v>
      </c>
      <c r="DZ291" s="844">
        <f t="shared" ref="DZ291" si="5199">SUM(DZ286:DZ290)</f>
        <v>0</v>
      </c>
      <c r="EA291" s="844">
        <f t="shared" ref="EA291" si="5200">SUM(EA286:EA290)</f>
        <v>0</v>
      </c>
      <c r="EB291" s="844">
        <f t="shared" ref="EB291" si="5201">SUM(EB286:EB290)</f>
        <v>0</v>
      </c>
      <c r="EC291" s="844">
        <f t="shared" ref="EC291" si="5202">SUM(EC286:EC290)</f>
        <v>0</v>
      </c>
      <c r="ED291" s="844">
        <f t="shared" ref="ED291" si="5203">SUM(ED286:ED290)</f>
        <v>0</v>
      </c>
      <c r="EE291" s="844">
        <f t="shared" ref="EE291" si="5204">SUM(EE286:EE290)</f>
        <v>0</v>
      </c>
      <c r="EF291" s="844">
        <f t="shared" ref="EF291" si="5205">SUM(EF286:EF290)</f>
        <v>0</v>
      </c>
      <c r="EG291" s="844">
        <f t="shared" ref="EG291" si="5206">SUM(EG286:EG290)</f>
        <v>0</v>
      </c>
      <c r="EH291" s="844">
        <f t="shared" ref="EH291" si="5207">SUM(EH286:EH290)</f>
        <v>0</v>
      </c>
      <c r="EI291" s="844">
        <f t="shared" ref="EI291" si="5208">SUM(EI286:EI290)</f>
        <v>0</v>
      </c>
      <c r="EJ291" s="844">
        <f t="shared" ref="EJ291" si="5209">SUM(EJ286:EJ290)</f>
        <v>0</v>
      </c>
      <c r="EK291" s="844">
        <f t="shared" ref="EK291" si="5210">SUM(EK286:EK290)</f>
        <v>0</v>
      </c>
      <c r="EL291" s="844">
        <f t="shared" ref="EL291" si="5211">SUM(EL286:EL290)</f>
        <v>0</v>
      </c>
      <c r="EM291" s="844">
        <f t="shared" ref="EM291" si="5212">SUM(EM286:EM290)</f>
        <v>0</v>
      </c>
      <c r="EN291" s="844">
        <f t="shared" ref="EN291" si="5213">SUM(EN286:EN290)</f>
        <v>0</v>
      </c>
      <c r="EO291" s="844">
        <f t="shared" ref="EO291" si="5214">SUM(EO286:EO290)</f>
        <v>0</v>
      </c>
      <c r="EP291" s="845">
        <f t="shared" ref="EP291" si="5215">EO291+EN291+EG291+EF291+EE291+ED291+EC291+EB291+EA291+DZ291+DY291+DX291+DW291</f>
        <v>0</v>
      </c>
      <c r="EQ291" s="844">
        <f>SUM(EQ286:EQ290)</f>
        <v>0</v>
      </c>
      <c r="ER291" s="844"/>
      <c r="ES291" s="844">
        <f t="shared" ref="ES291" si="5216">SUM(ES286:ES290)</f>
        <v>0</v>
      </c>
      <c r="ET291" s="844">
        <f t="shared" ref="ET291" si="5217">SUM(ET286:ET290)</f>
        <v>0</v>
      </c>
      <c r="EU291" s="844">
        <f t="shared" ref="EU291" si="5218">SUM(EU286:EU290)</f>
        <v>0</v>
      </c>
      <c r="EV291" s="844">
        <f t="shared" ref="EV291" si="5219">SUM(EV286:EV290)</f>
        <v>0</v>
      </c>
      <c r="EW291" s="844">
        <f t="shared" ref="EW291" si="5220">SUM(EW286:EW290)</f>
        <v>0</v>
      </c>
      <c r="EX291" s="844">
        <f t="shared" ref="EX291" si="5221">SUM(EX286:EX290)</f>
        <v>0</v>
      </c>
      <c r="EY291" s="844">
        <f t="shared" ref="EY291" si="5222">SUM(EY286:EY290)</f>
        <v>0</v>
      </c>
      <c r="EZ291" s="2208">
        <f t="shared" ref="EZ291" si="5223">SUM(EZ286:EZ290)</f>
        <v>0</v>
      </c>
      <c r="FA291" s="844">
        <f t="shared" ref="FA291" si="5224">SUM(FA286:FA290)</f>
        <v>0</v>
      </c>
      <c r="FB291" s="844">
        <f t="shared" ref="FB291" si="5225">SUM(FB286:FB290)</f>
        <v>0</v>
      </c>
      <c r="FC291" s="844">
        <f t="shared" ref="FC291" si="5226">SUM(FC286:FC290)</f>
        <v>0</v>
      </c>
      <c r="FD291" s="844">
        <f t="shared" ref="FD291" si="5227">SUM(FD286:FD290)</f>
        <v>0</v>
      </c>
      <c r="FE291" s="2210">
        <f t="shared" ref="FE291" si="5228">SUM(FE286:FE290)</f>
        <v>0</v>
      </c>
      <c r="FF291" s="2211">
        <f>الاعدادات!$D$10</f>
        <v>2026</v>
      </c>
      <c r="FG291" s="2194">
        <f t="shared" si="5114"/>
        <v>0</v>
      </c>
      <c r="FH291" s="2195">
        <f t="shared" si="5115"/>
        <v>0</v>
      </c>
      <c r="FI291" s="2195">
        <f>CA283+CB283+CC283+CD283+CE283+BZ283</f>
        <v>0</v>
      </c>
      <c r="FJ291" s="2196">
        <f>CF283+CG283+CH283+CI283</f>
        <v>0</v>
      </c>
      <c r="FK291" s="2197">
        <f t="shared" si="5116"/>
        <v>0</v>
      </c>
      <c r="FL291" s="2195">
        <f t="shared" si="5117"/>
        <v>0</v>
      </c>
      <c r="FM291" s="2195">
        <f>DJ283+DK283+DL283+DM283+DN283+DI283</f>
        <v>0</v>
      </c>
      <c r="FN291" s="2196">
        <f>DO283+DP283+DQ283+DR283</f>
        <v>0</v>
      </c>
      <c r="FO291" s="2197">
        <f t="shared" si="5118"/>
        <v>0</v>
      </c>
      <c r="FP291" s="2195">
        <f t="shared" si="5119"/>
        <v>0</v>
      </c>
      <c r="FQ291" s="2195">
        <f>CA290+CB290+CC290+CD290+CE290+BZ290</f>
        <v>0</v>
      </c>
      <c r="FR291" s="2196">
        <f>CF290+CG290+CH290+CI290</f>
        <v>0</v>
      </c>
      <c r="FS291" s="2197">
        <f t="shared" si="5120"/>
        <v>0</v>
      </c>
      <c r="FT291" s="2195">
        <f t="shared" si="5121"/>
        <v>0</v>
      </c>
      <c r="FU291" s="2195">
        <f>DI290+DJ290+DK290+DL290+DM290+DN290</f>
        <v>0</v>
      </c>
      <c r="FV291" s="2198">
        <f>DO290+DP290+DQ290+DR290</f>
        <v>0</v>
      </c>
      <c r="FW291" s="2197">
        <f t="shared" si="5122"/>
        <v>0</v>
      </c>
      <c r="FX291" s="2195">
        <f t="shared" si="5123"/>
        <v>0</v>
      </c>
      <c r="FY291" s="2195">
        <f>ES283+ET283+EU283+EV283+EW283+ER283</f>
        <v>0</v>
      </c>
      <c r="FZ291" s="2198">
        <f>EX283+EY283+EZ283+FA283</f>
        <v>0</v>
      </c>
      <c r="GA291" s="2197">
        <f t="shared" si="5124"/>
        <v>0</v>
      </c>
      <c r="GB291" s="2195">
        <f t="shared" si="5125"/>
        <v>0</v>
      </c>
      <c r="GC291" s="2195">
        <f>ES290+ET290+EU290+EV290+EW290+ER290</f>
        <v>0</v>
      </c>
      <c r="GD291" s="2198">
        <f>EX290+EY290+EZ290+FA290</f>
        <v>0</v>
      </c>
      <c r="GE291" s="2123" t="s">
        <v>185</v>
      </c>
      <c r="GF291" s="2204">
        <f>FS292</f>
        <v>0</v>
      </c>
      <c r="GG291" s="2205">
        <f>FT292</f>
        <v>0</v>
      </c>
      <c r="GH291" s="2205">
        <f>FU292</f>
        <v>0</v>
      </c>
      <c r="GI291" s="2206">
        <f>FV292</f>
        <v>0</v>
      </c>
    </row>
    <row r="292" spans="1:191" ht="36.75" customHeight="1">
      <c r="A292" s="2121"/>
      <c r="B292" s="2121"/>
      <c r="C292" s="2121"/>
      <c r="D292" s="2121"/>
      <c r="E292" s="2121"/>
      <c r="F292" s="2121"/>
      <c r="G292" s="2121"/>
      <c r="H292" s="2121"/>
      <c r="I292" s="2121"/>
      <c r="J292" s="2121"/>
      <c r="K292" s="2121"/>
      <c r="L292" s="2121"/>
      <c r="M292" s="2121"/>
      <c r="N292" s="2121"/>
      <c r="O292" s="2121"/>
      <c r="P292" s="2121"/>
      <c r="Q292" s="2121"/>
      <c r="R292" s="2121"/>
      <c r="S292" s="2121"/>
      <c r="T292" s="2121"/>
      <c r="U292" s="2121"/>
      <c r="V292" s="2121"/>
      <c r="W292" s="2121"/>
      <c r="X292" s="2121"/>
      <c r="Y292" s="2121"/>
      <c r="Z292" s="2121"/>
      <c r="AA292" s="2121"/>
      <c r="AB292" s="2121"/>
      <c r="AC292" s="2121"/>
      <c r="AD292" s="2121"/>
      <c r="AE292" s="2121"/>
      <c r="AF292" s="2121"/>
      <c r="AG292" s="2121"/>
      <c r="AH292" s="2121"/>
      <c r="AI292" s="2121"/>
      <c r="AJ292" s="2121"/>
      <c r="AK292" s="2121"/>
      <c r="AL292" s="2121"/>
      <c r="AM292" s="2121"/>
      <c r="AN292" s="2121"/>
      <c r="AO292" s="2121"/>
      <c r="AP292" s="2121"/>
      <c r="AQ292" s="2121"/>
      <c r="AR292" s="2121"/>
      <c r="AS292" s="2121"/>
      <c r="AT292" s="2121"/>
      <c r="AU292" s="2121"/>
      <c r="AV292" s="2121"/>
      <c r="AW292" s="2121"/>
      <c r="AX292" s="2121"/>
      <c r="AY292" s="2121"/>
      <c r="AZ292" s="2121"/>
      <c r="BA292" s="2121"/>
      <c r="BB292" s="2121"/>
      <c r="BC292" s="2121"/>
      <c r="BD292" s="2122"/>
      <c r="BE292" s="2122"/>
      <c r="BF292" s="2122"/>
      <c r="BG292" s="2122"/>
      <c r="BH292" s="2122"/>
      <c r="BI292" s="2122"/>
      <c r="BJ292" s="2122"/>
      <c r="BK292" s="2122"/>
      <c r="BL292" s="2122"/>
      <c r="BM292" s="2122"/>
      <c r="BN292" s="2122"/>
      <c r="BO292" s="2122"/>
      <c r="BP292" s="2122"/>
      <c r="BQ292" s="2122"/>
      <c r="BR292" s="2122"/>
      <c r="BS292" s="2122"/>
      <c r="BT292" s="2122"/>
      <c r="BU292" s="2122"/>
      <c r="BV292" s="2122"/>
      <c r="BW292" s="2122"/>
      <c r="BX292" s="2122"/>
      <c r="BY292" s="2122"/>
      <c r="BZ292" s="2122"/>
      <c r="CA292" s="2122"/>
      <c r="CB292" s="2122"/>
      <c r="CC292" s="2122"/>
      <c r="CD292" s="2122"/>
      <c r="CE292" s="2122"/>
      <c r="CF292" s="2122"/>
      <c r="CG292" s="2122"/>
      <c r="CH292" s="2122"/>
      <c r="CI292" s="2122"/>
      <c r="CJ292" s="2122"/>
      <c r="CK292" s="2122"/>
      <c r="CL292" s="2122"/>
      <c r="CM292" s="2122"/>
      <c r="CN292" s="2122"/>
      <c r="CO292" s="2122"/>
      <c r="CP292" s="2122"/>
      <c r="CQ292" s="2122"/>
      <c r="CR292" s="2122"/>
      <c r="CS292" s="2122"/>
      <c r="CT292" s="2122"/>
      <c r="CU292" s="2122"/>
      <c r="CV292" s="2122"/>
      <c r="CW292" s="2122"/>
      <c r="CX292" s="2122"/>
      <c r="CY292" s="2122"/>
      <c r="CZ292" s="2122"/>
      <c r="DA292" s="2122"/>
      <c r="DB292" s="2122"/>
      <c r="DC292" s="2122"/>
      <c r="DD292" s="2122"/>
      <c r="DE292" s="2122"/>
      <c r="DF292" s="2122"/>
      <c r="DG292" s="2122"/>
      <c r="DH292" s="2122"/>
      <c r="DI292" s="2122"/>
      <c r="DJ292" s="2122"/>
      <c r="DK292" s="2122"/>
      <c r="DL292" s="2122"/>
      <c r="DM292" s="2122"/>
      <c r="DN292" s="2122"/>
      <c r="DO292" s="2122"/>
      <c r="DP292" s="2122"/>
      <c r="DQ292" s="2122"/>
      <c r="DR292" s="2122"/>
      <c r="DS292" s="2122"/>
      <c r="DT292" s="2122"/>
      <c r="DU292" s="2122"/>
      <c r="DV292" s="2122"/>
      <c r="DW292" s="2122"/>
      <c r="DX292" s="2122"/>
      <c r="DY292" s="2122"/>
      <c r="DZ292" s="2122"/>
      <c r="EA292" s="2122"/>
      <c r="EB292" s="2122"/>
      <c r="EC292" s="2122"/>
      <c r="ED292" s="2122"/>
      <c r="EE292" s="2122"/>
      <c r="EF292" s="2122"/>
      <c r="EG292" s="2122"/>
      <c r="EH292" s="2122"/>
      <c r="EI292" s="2122"/>
      <c r="EJ292" s="2122"/>
      <c r="EK292" s="2122"/>
      <c r="EL292" s="2122"/>
      <c r="EM292" s="2122"/>
      <c r="EN292" s="2122"/>
      <c r="EO292" s="2122"/>
      <c r="EP292" s="2122"/>
      <c r="EQ292" s="2122"/>
      <c r="ER292" s="2122"/>
      <c r="ES292" s="2122"/>
      <c r="ET292" s="2122"/>
      <c r="EU292" s="2122"/>
      <c r="EV292" s="2122"/>
      <c r="EW292" s="2122"/>
      <c r="EX292" s="2122"/>
      <c r="EY292" s="2122"/>
      <c r="EZ292" s="2122"/>
      <c r="FA292" s="2122"/>
      <c r="FB292" s="2122"/>
      <c r="FC292" s="2122"/>
      <c r="FD292" s="2122"/>
      <c r="FE292" s="2122"/>
      <c r="FF292" s="2142" t="s">
        <v>106</v>
      </c>
      <c r="FG292" s="2199">
        <f t="shared" ref="FG292" si="5229">SUM(FG287:FG291)</f>
        <v>0</v>
      </c>
      <c r="FH292" s="2200">
        <f t="shared" ref="FH292" si="5230">SUM(FH287:FH291)</f>
        <v>0</v>
      </c>
      <c r="FI292" s="2200">
        <f t="shared" ref="FI292" si="5231">SUM(FI287:FI291)</f>
        <v>0</v>
      </c>
      <c r="FJ292" s="2201">
        <f t="shared" ref="FJ292" si="5232">SUM(FJ287:FJ291)</f>
        <v>0</v>
      </c>
      <c r="FK292" s="2199">
        <f t="shared" ref="FK292" si="5233">SUM(FK287:FK291)</f>
        <v>0</v>
      </c>
      <c r="FL292" s="2200">
        <f t="shared" ref="FL292" si="5234">SUM(FL287:FL291)</f>
        <v>0</v>
      </c>
      <c r="FM292" s="2200">
        <f t="shared" ref="FM292" si="5235">SUM(FM287:FM291)</f>
        <v>0</v>
      </c>
      <c r="FN292" s="2202">
        <f t="shared" ref="FN292" si="5236">SUM(FN287:FN291)</f>
        <v>0</v>
      </c>
      <c r="FO292" s="2199">
        <f t="shared" ref="FO292" si="5237">SUM(FO287:FO291)</f>
        <v>0</v>
      </c>
      <c r="FP292" s="2200">
        <f t="shared" ref="FP292" si="5238">SUM(FP287:FP291)</f>
        <v>0</v>
      </c>
      <c r="FQ292" s="2200">
        <f t="shared" ref="FQ292" si="5239">SUM(FQ287:FQ291)</f>
        <v>0</v>
      </c>
      <c r="FR292" s="2202">
        <f t="shared" ref="FR292" si="5240">SUM(FR287:FR291)</f>
        <v>0</v>
      </c>
      <c r="FS292" s="2199">
        <f t="shared" ref="FS292" si="5241">SUM(FS287:FS291)</f>
        <v>0</v>
      </c>
      <c r="FT292" s="2200">
        <f t="shared" ref="FT292" si="5242">SUM(FT287:FT291)</f>
        <v>0</v>
      </c>
      <c r="FU292" s="2203">
        <f t="shared" ref="FU292" si="5243">SUM(FU287:FU291)</f>
        <v>0</v>
      </c>
      <c r="FV292" s="2202">
        <f t="shared" ref="FV292" si="5244">SUM(FV287:FV291)</f>
        <v>0</v>
      </c>
      <c r="FW292" s="2199">
        <f t="shared" ref="FW292" si="5245">SUM(FW287:FW291)</f>
        <v>0</v>
      </c>
      <c r="FX292" s="2200">
        <f t="shared" ref="FX292" si="5246">SUM(FX287:FX291)</f>
        <v>0</v>
      </c>
      <c r="FY292" s="2200">
        <f t="shared" ref="FY292" si="5247">SUM(FY287:FY291)</f>
        <v>0</v>
      </c>
      <c r="FZ292" s="2202">
        <f t="shared" ref="FZ292" si="5248">SUM(FZ287:FZ291)</f>
        <v>0</v>
      </c>
      <c r="GA292" s="2199">
        <f t="shared" ref="GA292" si="5249">SUM(GA287:GA291)</f>
        <v>0</v>
      </c>
      <c r="GB292" s="2200">
        <f t="shared" ref="GB292" si="5250">SUM(GB287:GB291)</f>
        <v>0</v>
      </c>
      <c r="GC292" s="2200">
        <f t="shared" ref="GC292" si="5251">SUM(GC287:GC291)</f>
        <v>0</v>
      </c>
      <c r="GD292" s="2202">
        <f t="shared" ref="GD292" si="5252">SUM(GD287:GD291)</f>
        <v>0</v>
      </c>
      <c r="GE292" s="2143"/>
      <c r="GF292" s="2199">
        <f>SUM(GF287:GF291)</f>
        <v>0</v>
      </c>
      <c r="GG292" s="2200">
        <f>SUM(GG287:GG291)</f>
        <v>0</v>
      </c>
      <c r="GH292" s="2200">
        <f>SUM(GH287:GH291)</f>
        <v>0</v>
      </c>
      <c r="GI292" s="2202">
        <f>SUM(GI287:GI291)</f>
        <v>0</v>
      </c>
    </row>
    <row r="293" spans="1:191" ht="36.75" customHeight="1" thickBot="1">
      <c r="A293" s="2096"/>
      <c r="B293" s="2095"/>
      <c r="C293" s="2095"/>
      <c r="D293" s="2095"/>
      <c r="E293" s="2095"/>
      <c r="F293" s="2095"/>
      <c r="G293" s="2095"/>
      <c r="H293" s="2072"/>
      <c r="I293" s="2073"/>
      <c r="J293" s="2097"/>
      <c r="K293" s="2091"/>
      <c r="L293" s="2074"/>
      <c r="M293" s="2075"/>
      <c r="N293" s="2075"/>
      <c r="O293" s="2075"/>
      <c r="P293" s="2075"/>
      <c r="Q293" s="2075"/>
      <c r="R293" s="2075"/>
      <c r="S293" s="2075"/>
      <c r="T293" s="2075"/>
      <c r="U293" s="2075"/>
      <c r="V293" s="2075"/>
      <c r="W293" s="2075"/>
      <c r="X293" s="2075"/>
      <c r="Y293" s="2075"/>
      <c r="Z293" s="2076"/>
      <c r="AA293" s="2077"/>
      <c r="AB293" s="2077"/>
      <c r="AC293" s="2077"/>
      <c r="AD293" s="2077"/>
      <c r="AE293" s="2077"/>
      <c r="AF293" s="2078"/>
      <c r="AG293" s="2077"/>
      <c r="AH293" s="2077"/>
      <c r="AI293" s="2079"/>
      <c r="AJ293" s="2077"/>
      <c r="AK293" s="2077"/>
      <c r="AL293" s="2077"/>
      <c r="AM293" s="2077"/>
      <c r="AN293" s="2080"/>
      <c r="AO293" s="2081"/>
      <c r="AP293" s="2081"/>
      <c r="AQ293" s="2081"/>
      <c r="AR293" s="2078"/>
      <c r="AS293" s="2081"/>
      <c r="AT293" s="2082"/>
      <c r="AU293" s="2077"/>
      <c r="AV293" s="2077"/>
      <c r="AW293" s="2077"/>
      <c r="AX293" s="2077"/>
      <c r="AY293" s="2077"/>
      <c r="AZ293" s="2082"/>
      <c r="BA293" s="2077"/>
      <c r="BB293" s="2083"/>
      <c r="BC293" s="67"/>
      <c r="BD293" s="2084"/>
      <c r="BE293" s="2085"/>
      <c r="BF293" s="2085"/>
      <c r="BG293" s="2085"/>
      <c r="BH293" s="2085"/>
      <c r="BI293" s="2085"/>
      <c r="BJ293" s="2085"/>
      <c r="BK293" s="2085"/>
      <c r="BL293" s="2085"/>
      <c r="BM293" s="2085"/>
      <c r="BN293" s="2085"/>
      <c r="BO293" s="2085"/>
      <c r="BP293" s="2085"/>
      <c r="BQ293" s="2085"/>
      <c r="BR293" s="2085"/>
      <c r="BS293" s="2085"/>
      <c r="BT293" s="2085"/>
      <c r="BU293" s="2085"/>
      <c r="BV293" s="2085"/>
      <c r="BW293" s="2085"/>
      <c r="BX293" s="2086"/>
      <c r="BY293" s="2085"/>
      <c r="BZ293" s="2085"/>
      <c r="CA293" s="2085"/>
      <c r="CB293" s="2085"/>
      <c r="CC293" s="2085"/>
      <c r="CD293" s="2085"/>
      <c r="CE293" s="2085"/>
      <c r="CF293" s="2085"/>
      <c r="CG293" s="2085"/>
      <c r="CH293" s="2085"/>
      <c r="CI293" s="2085"/>
      <c r="CJ293" s="2087"/>
      <c r="CK293" s="2085"/>
      <c r="CL293" s="2085"/>
      <c r="CM293" s="2088"/>
      <c r="CN293" s="2085"/>
      <c r="CO293" s="2085"/>
      <c r="CP293" s="2085"/>
      <c r="CQ293" s="2085"/>
      <c r="CR293" s="2085"/>
      <c r="CS293" s="2085"/>
      <c r="CT293" s="2085"/>
      <c r="CU293" s="2085"/>
      <c r="CV293" s="2085"/>
      <c r="CW293" s="2085"/>
      <c r="CX293" s="2085"/>
      <c r="CY293" s="2085"/>
      <c r="CZ293" s="2085"/>
      <c r="DA293" s="2085"/>
      <c r="DB293" s="2085"/>
      <c r="DC293" s="2085"/>
      <c r="DD293" s="2085"/>
      <c r="DE293" s="2085"/>
      <c r="DF293" s="2085"/>
      <c r="DG293" s="2086"/>
      <c r="DH293" s="2085"/>
      <c r="DI293" s="2085"/>
      <c r="DJ293" s="2085"/>
      <c r="DK293" s="2085"/>
      <c r="DL293" s="2085"/>
      <c r="DM293" s="2085"/>
      <c r="DN293" s="2085"/>
      <c r="DO293" s="2085"/>
      <c r="DP293" s="2085"/>
      <c r="DQ293" s="2085"/>
      <c r="DR293" s="2085"/>
      <c r="DS293" s="2089"/>
      <c r="DT293" s="2085"/>
      <c r="DU293" s="2085"/>
      <c r="DV293" s="2090"/>
      <c r="DW293" s="2085"/>
      <c r="DX293" s="2085"/>
      <c r="DY293" s="2085"/>
      <c r="DZ293" s="2085"/>
      <c r="EA293" s="2085"/>
      <c r="EB293" s="2085"/>
      <c r="EC293" s="2085"/>
      <c r="ED293" s="2085"/>
      <c r="EE293" s="2085"/>
      <c r="EF293" s="2085"/>
      <c r="EG293" s="2085"/>
      <c r="EH293" s="2085"/>
      <c r="EI293" s="2085"/>
      <c r="EJ293" s="2085"/>
      <c r="EK293" s="2085"/>
      <c r="EL293" s="2085"/>
      <c r="EM293" s="2085"/>
      <c r="EN293" s="2085"/>
      <c r="EO293" s="2085"/>
      <c r="EP293" s="2086"/>
      <c r="EQ293" s="2085"/>
      <c r="ER293" s="2085"/>
      <c r="ES293" s="2085"/>
      <c r="ET293" s="2085"/>
      <c r="EU293" s="2085"/>
      <c r="EV293" s="2085"/>
      <c r="EW293" s="2085"/>
      <c r="EX293" s="2085"/>
      <c r="EY293" s="2085"/>
      <c r="EZ293" s="2085"/>
      <c r="FA293" s="2085"/>
      <c r="FB293" s="2089"/>
      <c r="FC293" s="2085"/>
      <c r="FD293" s="2085"/>
      <c r="FE293" s="2090"/>
      <c r="FF293" s="2092"/>
      <c r="FG293" s="2093"/>
      <c r="FH293" s="2093"/>
      <c r="FI293" s="2093"/>
      <c r="FJ293" s="2093"/>
      <c r="FK293" s="2093"/>
      <c r="FL293" s="2093"/>
      <c r="FM293" s="2093"/>
      <c r="FN293" s="2093"/>
      <c r="FO293" s="2093"/>
      <c r="FP293" s="2093"/>
      <c r="FQ293" s="2093"/>
      <c r="FR293" s="2093"/>
      <c r="FS293" s="2093"/>
      <c r="FT293" s="2093"/>
      <c r="FU293" s="2093"/>
      <c r="FV293" s="2093"/>
      <c r="FW293" s="2093"/>
      <c r="FX293" s="2093"/>
      <c r="FY293" s="2093"/>
      <c r="FZ293" s="2093"/>
      <c r="GA293" s="2093"/>
      <c r="GB293" s="2093"/>
      <c r="GC293" s="2093"/>
      <c r="GD293" s="2093"/>
      <c r="GE293" s="2094"/>
      <c r="GF293" s="2093"/>
      <c r="GG293" s="2093"/>
      <c r="GH293" s="2093"/>
      <c r="GI293" s="2093"/>
    </row>
    <row r="294" spans="1:191" ht="36.75" customHeight="1" thickTop="1" thickBot="1">
      <c r="A294" s="6491" t="s">
        <v>1245</v>
      </c>
      <c r="B294" s="6493" t="str" cm="1">
        <f t="array" ref="B294">_xlfn.XLOOKUP(1, (INDEX(التشكيل_القديم!$L$54:$S$92, ,6)=$A294) * (INDEX(التشكيل_القديم!$L$54:$S$92, ,7)="رئيس الدائرة"), INDEX(التشكيل_القديم!$L$54:$S$92, ,2))</f>
        <v>محمد مكرم صلاح الدين حسن</v>
      </c>
      <c r="C294" s="6493"/>
      <c r="D294" s="6493"/>
      <c r="E294" s="6493"/>
      <c r="F294" s="6493"/>
      <c r="G294" s="6493"/>
      <c r="H294" s="2170" cm="1">
        <f t="array" ref="H294">_xlfn.XLOOKUP(1, (INDEX(التشكيل_القديم!$L$54:$S$92, ,6)=$A294) * (INDEX(التشكيل_القديم!$L$54:$S$92, ,7)="رئيس الدائرة"), INDEX(التشكيل_القديم!$L$54:$S$92, ,3))</f>
        <v>0</v>
      </c>
      <c r="I294" s="2171" t="str" cm="1">
        <f t="array" ref="I294">_xlfn.XLOOKUP(1, (INDEX(التشكيل_القديم!$L$54:$S$92, ,6)=$A294) * (INDEX(التشكيل_القديم!$L$54:$S$92, ,7)="رئيس الدائرة"), INDEX(التشكيل_القديم!$L$54:$S$92, ,4))</f>
        <v>أ</v>
      </c>
      <c r="J294" s="6494" t="s">
        <v>50</v>
      </c>
      <c r="K294" s="6496" t="s">
        <v>608</v>
      </c>
      <c r="L294" s="6497" t="s">
        <v>1361</v>
      </c>
      <c r="M294" s="6498"/>
      <c r="N294" s="6498"/>
      <c r="O294" s="6498"/>
      <c r="P294" s="6498"/>
      <c r="Q294" s="6498"/>
      <c r="R294" s="6498"/>
      <c r="S294" s="6498"/>
      <c r="T294" s="6498"/>
      <c r="U294" s="6498"/>
      <c r="V294" s="6498"/>
      <c r="W294" s="6498"/>
      <c r="X294" s="6498"/>
      <c r="Y294" s="6498"/>
      <c r="Z294" s="6498"/>
      <c r="AA294" s="6498"/>
      <c r="AB294" s="6498"/>
      <c r="AC294" s="6498"/>
      <c r="AD294" s="6498"/>
      <c r="AE294" s="6498"/>
      <c r="AF294" s="6498"/>
      <c r="AG294" s="6498"/>
      <c r="AH294" s="6498"/>
      <c r="AI294" s="6498"/>
      <c r="AJ294" s="6498"/>
      <c r="AK294" s="6498"/>
      <c r="AL294" s="6498"/>
      <c r="AM294" s="6498"/>
      <c r="AN294" s="6498"/>
      <c r="AO294" s="6498"/>
      <c r="AP294" s="6498"/>
      <c r="AQ294" s="6498"/>
      <c r="AR294" s="6498"/>
      <c r="AS294" s="6498"/>
      <c r="AT294" s="6498"/>
      <c r="AU294" s="6498"/>
      <c r="AV294" s="6498"/>
      <c r="AW294" s="6498"/>
      <c r="AX294" s="6498"/>
      <c r="AY294" s="6498"/>
      <c r="AZ294" s="6498"/>
      <c r="BA294" s="6498"/>
      <c r="BB294" s="6499"/>
      <c r="BC294" s="67" t="s">
        <v>177</v>
      </c>
      <c r="BD294" s="6503">
        <f>_xlfn.XLOOKUP(B294,التشكيل_القديم!$M$54:$M$92,التشكيل_القديم!$L$54:$L$92,0,0)</f>
        <v>20</v>
      </c>
      <c r="BE294" s="6505" t="str">
        <f xml:space="preserve">  "(1)             "&amp;"رئيس الدائرة  /  "  &amp;B294</f>
        <v>(1)             رئيس الدائرة  /  محمد مكرم صلاح الدين حسن</v>
      </c>
      <c r="BF294" s="6506"/>
      <c r="BG294" s="6506"/>
      <c r="BH294" s="6506"/>
      <c r="BI294" s="6506"/>
      <c r="BJ294" s="6506"/>
      <c r="BK294" s="6506"/>
      <c r="BL294" s="6506"/>
      <c r="BM294" s="6506"/>
      <c r="BN294" s="6506"/>
      <c r="BO294" s="6506"/>
      <c r="BP294" s="6506"/>
      <c r="BQ294" s="6506"/>
      <c r="BR294" s="6506"/>
      <c r="BS294" s="6506"/>
      <c r="BT294" s="6506"/>
      <c r="BU294" s="6506"/>
      <c r="BV294" s="6506"/>
      <c r="BW294" s="6506"/>
      <c r="BX294" s="6506"/>
      <c r="BY294" s="6506"/>
      <c r="BZ294" s="6506"/>
      <c r="CA294" s="6506"/>
      <c r="CB294" s="6506"/>
      <c r="CC294" s="6506"/>
      <c r="CD294" s="6506"/>
      <c r="CE294" s="6506"/>
      <c r="CF294" s="6506"/>
      <c r="CG294" s="6506"/>
      <c r="CH294" s="6506"/>
      <c r="CI294" s="6506"/>
      <c r="CJ294" s="6506"/>
      <c r="CK294" s="6506"/>
      <c r="CL294" s="6506"/>
      <c r="CM294" s="857"/>
      <c r="CN294" s="6503">
        <f>_xlfn.XLOOKUP(B295,التشكيل_القديم!$M$54:$M$92,التشكيل_القديم!$L$54:$L$92,0,0)</f>
        <v>26</v>
      </c>
      <c r="CO294" s="6505" t="str">
        <f>"(2)             "&amp; "عضو يمين الدائرة  /  "  &amp;B295</f>
        <v>(2)             عضو يمين الدائرة  /  احمد محمد محسن محمد كامل</v>
      </c>
      <c r="CP294" s="6506"/>
      <c r="CQ294" s="6506"/>
      <c r="CR294" s="6506"/>
      <c r="CS294" s="6506"/>
      <c r="CT294" s="6506"/>
      <c r="CU294" s="6506"/>
      <c r="CV294" s="6506"/>
      <c r="CW294" s="6506"/>
      <c r="CX294" s="6506"/>
      <c r="CY294" s="6506"/>
      <c r="CZ294" s="6506"/>
      <c r="DA294" s="6506"/>
      <c r="DB294" s="6506"/>
      <c r="DC294" s="6506"/>
      <c r="DD294" s="6506"/>
      <c r="DE294" s="6506"/>
      <c r="DF294" s="6506"/>
      <c r="DG294" s="6506"/>
      <c r="DH294" s="6506"/>
      <c r="DI294" s="6506"/>
      <c r="DJ294" s="6506"/>
      <c r="DK294" s="6506"/>
      <c r="DL294" s="6506"/>
      <c r="DM294" s="6506"/>
      <c r="DN294" s="6506"/>
      <c r="DO294" s="6506"/>
      <c r="DP294" s="6506"/>
      <c r="DQ294" s="6506"/>
      <c r="DR294" s="6506"/>
      <c r="DS294" s="6506"/>
      <c r="DT294" s="6506"/>
      <c r="DU294" s="6506"/>
      <c r="DV294" s="863"/>
      <c r="DW294" s="6533">
        <f>IF(ISTEXT(B298),_xlfn.XLOOKUP(B298,التشكيل_القديم!$M$54:$M$92,التشكيل_القديم!$L$54:$L$92,0,0),0)</f>
        <v>0</v>
      </c>
      <c r="DX294" s="6505" t="str">
        <f>IF(B298&lt;&gt;"","(5)             "&amp;"عضو يسار يسار اليسار الدائرة /  "&amp;B298,"لا يوجد عضو خامس " )</f>
        <v xml:space="preserve">لا يوجد عضو خامس </v>
      </c>
      <c r="DY294" s="6506"/>
      <c r="DZ294" s="6506"/>
      <c r="EA294" s="6506"/>
      <c r="EB294" s="6506"/>
      <c r="EC294" s="6506"/>
      <c r="ED294" s="6506"/>
      <c r="EE294" s="6506"/>
      <c r="EF294" s="6506"/>
      <c r="EG294" s="6506"/>
      <c r="EH294" s="6506"/>
      <c r="EI294" s="6506"/>
      <c r="EJ294" s="6506"/>
      <c r="EK294" s="6506"/>
      <c r="EL294" s="6506"/>
      <c r="EM294" s="6506"/>
      <c r="EN294" s="6506"/>
      <c r="EO294" s="6506"/>
      <c r="EP294" s="6506"/>
      <c r="EQ294" s="6506"/>
      <c r="ER294" s="6506"/>
      <c r="ES294" s="6506"/>
      <c r="ET294" s="6506"/>
      <c r="EU294" s="6506"/>
      <c r="EV294" s="6506"/>
      <c r="EW294" s="6506"/>
      <c r="EX294" s="6506"/>
      <c r="EY294" s="6506"/>
      <c r="EZ294" s="6506"/>
      <c r="FA294" s="6506"/>
      <c r="FB294" s="6506"/>
      <c r="FC294" s="6506"/>
      <c r="FD294" s="6506"/>
      <c r="FE294" s="2101"/>
      <c r="FF294" s="2106"/>
      <c r="FG294" s="2107"/>
      <c r="FH294" s="2108"/>
      <c r="FI294" s="2108"/>
      <c r="FJ294" s="2107"/>
      <c r="FK294" s="2107"/>
      <c r="FL294" s="2108"/>
      <c r="FM294" s="2108"/>
      <c r="FN294" s="2107"/>
      <c r="FO294" s="2107"/>
      <c r="FP294" s="2108"/>
      <c r="FQ294" s="2108"/>
      <c r="FR294" s="2107"/>
      <c r="FS294" s="2107"/>
      <c r="FT294" s="2108"/>
      <c r="FU294" s="2107"/>
      <c r="FV294" s="2107"/>
      <c r="FW294" s="2108"/>
      <c r="FX294" s="2108"/>
      <c r="FY294" s="2107"/>
      <c r="FZ294" s="2107"/>
      <c r="GA294" s="2107"/>
      <c r="GB294" s="2107"/>
      <c r="GC294" s="2109"/>
      <c r="GD294" t="str">
        <f>IF(OR(FV294&lt;0,FS294&lt;0,FO294&lt;0,FK294&lt;0,FG294&lt;0,Z294 &lt;&gt; AZ294+AT294+AA294+AB294), "wrong", "ok")</f>
        <v>ok</v>
      </c>
    </row>
    <row r="295" spans="1:191" ht="36.75" customHeight="1" thickBot="1">
      <c r="A295" s="6492"/>
      <c r="B295" s="6493" t="str" cm="1">
        <f t="array" ref="B295">_xlfn.XLOOKUP(1, (INDEX(التشكيل_القديم!$L$54:$S$92, ,6)=$A294) * (INDEX(التشكيل_القديم!$L$54:$S$92, ,7)="عضو يمين"), INDEX(التشكيل_القديم!$L$54:$S$92, ,2))</f>
        <v>احمد محمد محسن محمد كامل</v>
      </c>
      <c r="C295" s="6493"/>
      <c r="D295" s="6493"/>
      <c r="E295" s="6493"/>
      <c r="F295" s="6493"/>
      <c r="G295" s="6493"/>
      <c r="H295" s="2170" cm="1">
        <f t="array" ref="H295">_xlfn.XLOOKUP(1, (INDEX(التشكيل_القديم!$L$54:$S$92, ,6)=$A294) * (INDEX(التشكيل_القديم!$L$54:$S$92, ,7)="عضو يمين"), INDEX(التشكيل_القديم!$L$54:$S$92, ,3))</f>
        <v>0</v>
      </c>
      <c r="I295" s="2171" t="str" cm="1">
        <f t="array" ref="I295">_xlfn.XLOOKUP(1, (INDEX(التشكيل_القديم!$L$54:$S$92, ,6)=$A294) * (INDEX(التشكيل_القديم!$L$54:$S$92, ,7)="عضو يمين"), INDEX(التشكيل_القديم!$L$54:$S$92, ,4))</f>
        <v>ب</v>
      </c>
      <c r="J295" s="6495"/>
      <c r="K295" s="6235"/>
      <c r="L295" s="6500"/>
      <c r="M295" s="6501"/>
      <c r="N295" s="6501"/>
      <c r="O295" s="6501"/>
      <c r="P295" s="6501"/>
      <c r="Q295" s="6501"/>
      <c r="R295" s="6501"/>
      <c r="S295" s="6501"/>
      <c r="T295" s="6501"/>
      <c r="U295" s="6501"/>
      <c r="V295" s="6501"/>
      <c r="W295" s="6501"/>
      <c r="X295" s="6501"/>
      <c r="Y295" s="6501"/>
      <c r="Z295" s="6501"/>
      <c r="AA295" s="6501"/>
      <c r="AB295" s="6501"/>
      <c r="AC295" s="6501"/>
      <c r="AD295" s="6501"/>
      <c r="AE295" s="6501"/>
      <c r="AF295" s="6501"/>
      <c r="AG295" s="6501"/>
      <c r="AH295" s="6501"/>
      <c r="AI295" s="6501"/>
      <c r="AJ295" s="6501"/>
      <c r="AK295" s="6501"/>
      <c r="AL295" s="6501"/>
      <c r="AM295" s="6501"/>
      <c r="AN295" s="6501"/>
      <c r="AO295" s="6501"/>
      <c r="AP295" s="6501"/>
      <c r="AQ295" s="6501"/>
      <c r="AR295" s="6501"/>
      <c r="AS295" s="6501"/>
      <c r="AT295" s="6501"/>
      <c r="AU295" s="6501"/>
      <c r="AV295" s="6501"/>
      <c r="AW295" s="6501"/>
      <c r="AX295" s="6501"/>
      <c r="AY295" s="6501"/>
      <c r="AZ295" s="6501"/>
      <c r="BA295" s="6501"/>
      <c r="BB295" s="6502"/>
      <c r="BC295" s="67"/>
      <c r="BD295" s="6504"/>
      <c r="BE295" s="6507"/>
      <c r="BF295" s="6508"/>
      <c r="BG295" s="6508"/>
      <c r="BH295" s="6508"/>
      <c r="BI295" s="6508"/>
      <c r="BJ295" s="6508"/>
      <c r="BK295" s="6508"/>
      <c r="BL295" s="6508"/>
      <c r="BM295" s="6508"/>
      <c r="BN295" s="6508"/>
      <c r="BO295" s="6508"/>
      <c r="BP295" s="6508"/>
      <c r="BQ295" s="6508"/>
      <c r="BR295" s="6508"/>
      <c r="BS295" s="6508"/>
      <c r="BT295" s="6508"/>
      <c r="BU295" s="6508"/>
      <c r="BV295" s="6508"/>
      <c r="BW295" s="6508"/>
      <c r="BX295" s="6508"/>
      <c r="BY295" s="6508"/>
      <c r="BZ295" s="6508"/>
      <c r="CA295" s="6508"/>
      <c r="CB295" s="6508"/>
      <c r="CC295" s="6508"/>
      <c r="CD295" s="6508"/>
      <c r="CE295" s="6508"/>
      <c r="CF295" s="6508"/>
      <c r="CG295" s="6508"/>
      <c r="CH295" s="6508"/>
      <c r="CI295" s="6508"/>
      <c r="CJ295" s="6508"/>
      <c r="CK295" s="6508"/>
      <c r="CL295" s="6508"/>
      <c r="CM295" s="857"/>
      <c r="CN295" s="6504"/>
      <c r="CO295" s="6507"/>
      <c r="CP295" s="6508"/>
      <c r="CQ295" s="6508"/>
      <c r="CR295" s="6508"/>
      <c r="CS295" s="6508"/>
      <c r="CT295" s="6508"/>
      <c r="CU295" s="6508"/>
      <c r="CV295" s="6508"/>
      <c r="CW295" s="6508"/>
      <c r="CX295" s="6508"/>
      <c r="CY295" s="6508"/>
      <c r="CZ295" s="6508"/>
      <c r="DA295" s="6508"/>
      <c r="DB295" s="6508"/>
      <c r="DC295" s="6508"/>
      <c r="DD295" s="6508"/>
      <c r="DE295" s="6508"/>
      <c r="DF295" s="6508"/>
      <c r="DG295" s="6508"/>
      <c r="DH295" s="6508"/>
      <c r="DI295" s="6508"/>
      <c r="DJ295" s="6508"/>
      <c r="DK295" s="6508"/>
      <c r="DL295" s="6508"/>
      <c r="DM295" s="6508"/>
      <c r="DN295" s="6508"/>
      <c r="DO295" s="6508"/>
      <c r="DP295" s="6508"/>
      <c r="DQ295" s="6508"/>
      <c r="DR295" s="6508"/>
      <c r="DS295" s="6508"/>
      <c r="DT295" s="6508"/>
      <c r="DU295" s="6508"/>
      <c r="DV295" s="864"/>
      <c r="DW295" s="6521"/>
      <c r="DX295" s="6507"/>
      <c r="DY295" s="6508"/>
      <c r="DZ295" s="6508"/>
      <c r="EA295" s="6508"/>
      <c r="EB295" s="6508"/>
      <c r="EC295" s="6508"/>
      <c r="ED295" s="6508"/>
      <c r="EE295" s="6508"/>
      <c r="EF295" s="6508"/>
      <c r="EG295" s="6508"/>
      <c r="EH295" s="6508"/>
      <c r="EI295" s="6508"/>
      <c r="EJ295" s="6508"/>
      <c r="EK295" s="6508"/>
      <c r="EL295" s="6508"/>
      <c r="EM295" s="6508"/>
      <c r="EN295" s="6508"/>
      <c r="EO295" s="6508"/>
      <c r="EP295" s="6508"/>
      <c r="EQ295" s="6508"/>
      <c r="ER295" s="6508"/>
      <c r="ES295" s="6508"/>
      <c r="ET295" s="6508"/>
      <c r="EU295" s="6508"/>
      <c r="EV295" s="6508"/>
      <c r="EW295" s="6508"/>
      <c r="EX295" s="6508"/>
      <c r="EY295" s="6508"/>
      <c r="EZ295" s="6508"/>
      <c r="FA295" s="6508"/>
      <c r="FB295" s="6508"/>
      <c r="FC295" s="6508"/>
      <c r="FD295" s="6508"/>
      <c r="FE295" s="2102"/>
      <c r="FF295" s="2110"/>
      <c r="FG295" s="2111"/>
      <c r="FH295" s="2112"/>
      <c r="FI295" s="2112"/>
      <c r="FJ295" s="2111"/>
      <c r="FK295" s="2111"/>
      <c r="FL295" s="2112"/>
      <c r="FM295" s="2112"/>
      <c r="FN295" s="2111"/>
      <c r="FO295" s="2111"/>
      <c r="FP295" s="2112"/>
      <c r="FQ295" s="2112"/>
      <c r="FR295" s="2111"/>
      <c r="FS295" s="2111"/>
      <c r="FT295" s="2112"/>
      <c r="FU295" s="2111"/>
      <c r="FV295" s="2111"/>
      <c r="FW295" s="2112"/>
      <c r="FX295" s="2112"/>
      <c r="FY295" s="2111"/>
      <c r="FZ295" s="2111"/>
      <c r="GA295" s="2111"/>
      <c r="GB295" s="2111"/>
      <c r="GC295" s="2113"/>
      <c r="GD295" t="str">
        <f t="shared" ref="GD295:GD299" si="5253">IF(OR(FV295&lt;0,FS295&lt;0,FO295&lt;0,FK295&lt;0,FG295&lt;0,Z295 &lt;&gt; AZ295+AT295+AA295+AB295), "wrong", "ok")</f>
        <v>ok</v>
      </c>
    </row>
    <row r="296" spans="1:191" ht="36.75" customHeight="1" thickBot="1">
      <c r="A296" s="6492"/>
      <c r="B296" s="6493" t="str" cm="1">
        <f t="array" ref="B296">_xlfn.XLOOKUP(1, (INDEX(التشكيل_القديم!$L$54:$S$92, ,6)=$A294) * (INDEX(التشكيل_القديم!$L$54:$S$92, ,7)="عضو يسار"), INDEX(التشكيل_القديم!$L$54:$S$92, ,2))</f>
        <v>احمد عمرو عبدالفتاح حسن</v>
      </c>
      <c r="C296" s="6493"/>
      <c r="D296" s="6493"/>
      <c r="E296" s="6493"/>
      <c r="F296" s="6493"/>
      <c r="G296" s="6493"/>
      <c r="H296" s="2170" cm="1">
        <f t="array" ref="H296">_xlfn.XLOOKUP(1, (INDEX(التشكيل_القديم!$L$54:$S$92, ,6)=$A294) * (INDEX(التشكيل_القديم!$L$54:$S$92, ,7)="عضو يسار"), INDEX(التشكيل_القديم!$L$54:$S$92, ,3))</f>
        <v>0</v>
      </c>
      <c r="I296" s="2171" t="str" cm="1">
        <f t="array" ref="I296">_xlfn.XLOOKUP(1, (INDEX(التشكيل_القديم!$L$54:$S$92, ,6)=$A294) * (INDEX(التشكيل_القديم!$L$54:$S$92, ,7)="عضو يسار"), INDEX(التشكيل_القديم!$L$54:$S$92, ,4))</f>
        <v>أ</v>
      </c>
      <c r="J296" s="6495"/>
      <c r="K296" s="6235"/>
      <c r="L296" s="2186" t="str">
        <f>الاعدادات!$D$14</f>
        <v>2023 وما قبلها</v>
      </c>
      <c r="M296" s="2098">
        <v>0</v>
      </c>
      <c r="N296" s="1997"/>
      <c r="O296" s="1997"/>
      <c r="P296" s="1997"/>
      <c r="Q296" s="1997"/>
      <c r="R296" s="1997"/>
      <c r="S296" s="1997"/>
      <c r="T296" s="1997"/>
      <c r="U296" s="1997"/>
      <c r="V296" s="2099"/>
      <c r="W296" s="1997"/>
      <c r="X296" s="1997"/>
      <c r="Y296" s="2133"/>
      <c r="Z296" s="2188">
        <f t="shared" ref="Z296:Z299" si="5254">Y296+X296+U296+T296+S296+R296+Q296+P296+O296+N296+M296-W296</f>
        <v>0</v>
      </c>
      <c r="AA296" s="2098"/>
      <c r="AB296" s="1999"/>
      <c r="AC296" s="2031">
        <f>SUM(BE296:BK296,BE303:BK303,CN296:CT296,CN303:CT303,DW296:EC296,DW303:EC303)</f>
        <v>0</v>
      </c>
      <c r="AD296" s="2025">
        <f>SUM(BL296:BV296,BL303:BV303,CU296:DE296,CU303:DE303,ED296:EN296,ED303:EN303)</f>
        <v>0</v>
      </c>
      <c r="AE296" s="2002">
        <f>BW296+DF296+BW303+DF303+EO296+EO303</f>
        <v>0</v>
      </c>
      <c r="AF296" s="2172">
        <f>SUM(AC296:AE296)</f>
        <v>0</v>
      </c>
      <c r="AG296" s="2002">
        <f>BY296+DH296+BY303+DH303+EQ296+EQ303</f>
        <v>0</v>
      </c>
      <c r="AH296" s="2173">
        <f>BZ296+BZ303+DI296+DI303+ER296+ER303</f>
        <v>0</v>
      </c>
      <c r="AI296" s="2174">
        <f>CA296+DJ296+CA303+DJ303+ES296+ES303</f>
        <v>0</v>
      </c>
      <c r="AJ296" s="2002">
        <f>CB296+DK296+CB303+DK303+ET296+ET303</f>
        <v>0</v>
      </c>
      <c r="AK296" s="2026">
        <f>CC296+DL296+CC303+DL303+EU296+EU303</f>
        <v>0</v>
      </c>
      <c r="AL296" s="2027">
        <f>CD296+DM296+CD303+DM303+EV296+EV303</f>
        <v>0</v>
      </c>
      <c r="AM296" s="2175">
        <f>CE296+DN296+CE303+DN303+EW296+EW303</f>
        <v>0</v>
      </c>
      <c r="AN296" s="2176">
        <f>SUM(AH296:AM296)</f>
        <v>0</v>
      </c>
      <c r="AO296" s="2028">
        <f>CF296+DO296+CF303+DO303+EX296+EX303</f>
        <v>0</v>
      </c>
      <c r="AP296" s="2177">
        <f>CG296+DP296+CG303+DP303+EY296+EY303</f>
        <v>0</v>
      </c>
      <c r="AQ296" s="2029">
        <f>CH296+DQ296+DQ303+CH303+EZ296+EZ303</f>
        <v>0</v>
      </c>
      <c r="AR296" s="2178">
        <f>SUM(AO296:AQ296)</f>
        <v>0</v>
      </c>
      <c r="AS296" s="2177">
        <f>CI296+DR296+CI303+DR303+FA296+FA303</f>
        <v>0</v>
      </c>
      <c r="AT296" s="2179">
        <f>AS296+AR296+AN296+AG296+AF296</f>
        <v>0</v>
      </c>
      <c r="AU296" s="2124"/>
      <c r="AV296" s="2002">
        <f>CK296+DT296+CK303+DT303+FC296+FC303</f>
        <v>0</v>
      </c>
      <c r="AW296" s="2002">
        <f>CL296+DU296+CL303+DU303+FD296+FD303</f>
        <v>0</v>
      </c>
      <c r="AX296" s="2127"/>
      <c r="AY296" s="2130"/>
      <c r="AZ296" s="2000">
        <f>AY296+AX296+AW296+AV296+AU296</f>
        <v>0</v>
      </c>
      <c r="BA296" s="2001"/>
      <c r="BB296" s="2189">
        <f>AZ296+AT296+AA296-Z296+AB296</f>
        <v>0</v>
      </c>
      <c r="BC296" s="67"/>
      <c r="BD296" s="2186" t="str">
        <f>الاعدادات!$D$14</f>
        <v>2023 وما قبلها</v>
      </c>
      <c r="BE296" s="82"/>
      <c r="BF296" s="83"/>
      <c r="BG296" s="83"/>
      <c r="BH296" s="103"/>
      <c r="BI296" s="84"/>
      <c r="BJ296" s="84"/>
      <c r="BK296" s="85"/>
      <c r="BL296" s="86"/>
      <c r="BM296" s="87"/>
      <c r="BN296" s="87"/>
      <c r="BO296" s="88"/>
      <c r="BP296" s="88"/>
      <c r="BQ296" s="88"/>
      <c r="BR296" s="88"/>
      <c r="BS296" s="88"/>
      <c r="BT296" s="88"/>
      <c r="BU296" s="88"/>
      <c r="BV296" s="88"/>
      <c r="BW296" s="89"/>
      <c r="BX296" s="77">
        <f t="shared" ref="BX296:BX298" si="5255">SUM(BE296:BW296)</f>
        <v>0</v>
      </c>
      <c r="BY296" s="90"/>
      <c r="BZ296" s="855"/>
      <c r="CA296" s="91"/>
      <c r="CB296" s="92"/>
      <c r="CC296" s="93"/>
      <c r="CD296" s="94"/>
      <c r="CE296" s="95"/>
      <c r="CF296" s="96"/>
      <c r="CG296" s="97"/>
      <c r="CH296" s="98"/>
      <c r="CI296" s="99"/>
      <c r="CJ296" s="79">
        <f t="shared" ref="CJ296:CJ297" si="5256">SUM(BX296:CI296)</f>
        <v>0</v>
      </c>
      <c r="CK296" s="104"/>
      <c r="CL296" s="92"/>
      <c r="CM296" s="857"/>
      <c r="CN296" s="101"/>
      <c r="CO296" s="83"/>
      <c r="CP296" s="83"/>
      <c r="CQ296" s="84"/>
      <c r="CR296" s="84"/>
      <c r="CS296" s="84"/>
      <c r="CT296" s="85"/>
      <c r="CU296" s="86"/>
      <c r="CV296" s="87"/>
      <c r="CW296" s="87"/>
      <c r="CX296" s="88"/>
      <c r="CY296" s="88"/>
      <c r="CZ296" s="88"/>
      <c r="DA296" s="88"/>
      <c r="DB296" s="88"/>
      <c r="DC296" s="88"/>
      <c r="DD296" s="88"/>
      <c r="DE296" s="88"/>
      <c r="DF296" s="89"/>
      <c r="DG296" s="77">
        <f>DF296+DE296+CX296+CW296+CV296+CU296+CT296+CS296+CR296+CQ296+CP296+CO296+CN296+DD296+DC296+DB296+DA296+CZ296+CY296</f>
        <v>0</v>
      </c>
      <c r="DH296" s="90"/>
      <c r="DI296" s="855"/>
      <c r="DJ296" s="91"/>
      <c r="DK296" s="92"/>
      <c r="DL296" s="93"/>
      <c r="DM296" s="94"/>
      <c r="DN296" s="95"/>
      <c r="DO296" s="96"/>
      <c r="DP296" s="97"/>
      <c r="DQ296" s="98"/>
      <c r="DR296" s="99"/>
      <c r="DS296" s="81">
        <f t="shared" ref="DS296" si="5257">SUM(DG296:DR296)</f>
        <v>0</v>
      </c>
      <c r="DT296" s="104"/>
      <c r="DU296" s="92"/>
      <c r="DV296" s="864"/>
      <c r="DW296" s="101"/>
      <c r="DX296" s="83"/>
      <c r="DY296" s="83"/>
      <c r="DZ296" s="84"/>
      <c r="EA296" s="84"/>
      <c r="EB296" s="84"/>
      <c r="EC296" s="85"/>
      <c r="ED296" s="86"/>
      <c r="EE296" s="87"/>
      <c r="EF296" s="87"/>
      <c r="EG296" s="88"/>
      <c r="EH296" s="88"/>
      <c r="EI296" s="88"/>
      <c r="EJ296" s="88"/>
      <c r="EK296" s="88"/>
      <c r="EL296" s="88"/>
      <c r="EM296" s="88"/>
      <c r="EN296" s="88"/>
      <c r="EO296" s="89"/>
      <c r="EP296" s="77">
        <f t="shared" ref="EP296:EP298" si="5258">EO296+EN296+EG296+EF296+EE296+ED296+EC296+EB296+EA296+DZ296+DY296+DX296+DW296+EM296+EL296+EK296+EJ296+EI296+EH296</f>
        <v>0</v>
      </c>
      <c r="EQ296" s="90"/>
      <c r="ER296" s="855"/>
      <c r="ES296" s="91"/>
      <c r="ET296" s="92"/>
      <c r="EU296" s="93"/>
      <c r="EV296" s="94"/>
      <c r="EW296" s="95"/>
      <c r="EX296" s="96"/>
      <c r="EY296" s="97"/>
      <c r="EZ296" s="98"/>
      <c r="FA296" s="99"/>
      <c r="FB296" s="81">
        <f t="shared" ref="FB296" si="5259">SUM(EP296:FA296)</f>
        <v>0</v>
      </c>
      <c r="FC296" s="104"/>
      <c r="FD296" s="92"/>
      <c r="FE296" s="864"/>
      <c r="FF296" s="2181" t="str">
        <f>الاعدادات!$D$14</f>
        <v>2023 وما قبلها</v>
      </c>
      <c r="FG296" s="2182">
        <f t="shared" ref="FG296:FG299" si="5260">AN296+AG296-FH296-FI296</f>
        <v>0</v>
      </c>
      <c r="FH296" s="2104"/>
      <c r="FI296" s="2104"/>
      <c r="FJ296" s="2184">
        <f t="shared" ref="FJ296:FJ299" si="5261">SUM(FG296:FI296)</f>
        <v>0</v>
      </c>
      <c r="FK296" s="2182">
        <f t="shared" ref="FK296:FK299" si="5262">AU296-FM296-FL296</f>
        <v>0</v>
      </c>
      <c r="FL296" s="2104"/>
      <c r="FM296" s="2104"/>
      <c r="FN296" s="2184">
        <f t="shared" ref="FN296:FN299" si="5263">SUM(FK296:FM296)</f>
        <v>0</v>
      </c>
      <c r="FO296" s="2182">
        <f t="shared" ref="FO296:FO299" si="5264">AV296-FQ296-FP296</f>
        <v>0</v>
      </c>
      <c r="FP296" s="2104"/>
      <c r="FQ296" s="2105"/>
      <c r="FR296" s="2184">
        <f t="shared" ref="FR296:FR300" si="5265">FQ296+FP296+FO296</f>
        <v>0</v>
      </c>
      <c r="FS296" s="2182">
        <f t="shared" ref="FS296:FS299" si="5266">AW296-FT296</f>
        <v>0</v>
      </c>
      <c r="FT296" s="2104"/>
      <c r="FU296" s="2184">
        <f t="shared" ref="FU296:FU299" si="5267">SUM(FS296:FT296)</f>
        <v>0</v>
      </c>
      <c r="FV296" s="2182">
        <f t="shared" ref="FV296:FV299" si="5268">AY296+AX296-FX296-FW296</f>
        <v>0</v>
      </c>
      <c r="FW296" s="2104"/>
      <c r="FX296" s="2104"/>
      <c r="FY296" s="2184">
        <f t="shared" ref="FY296:FY299" si="5269">SUM(FV296:FX296)</f>
        <v>0</v>
      </c>
      <c r="FZ296" s="2182">
        <f t="shared" ref="FZ296:FZ300" si="5270">FG296+FK296+FO296+FS296+FV296</f>
        <v>0</v>
      </c>
      <c r="GA296" s="2185">
        <f t="shared" ref="GA296:GA300" si="5271">FH296+FL296+FP296+FW296+FT296</f>
        <v>0</v>
      </c>
      <c r="GB296" s="2185">
        <f t="shared" ref="GB296:GB300" si="5272">FX296+FQ296+FM296+FI296</f>
        <v>0</v>
      </c>
      <c r="GC296" s="2184">
        <f t="shared" ref="GC296:GC300" si="5273">SUM(FZ296:GB296)</f>
        <v>0</v>
      </c>
      <c r="GD296" t="str">
        <f t="shared" si="5253"/>
        <v>ok</v>
      </c>
    </row>
    <row r="297" spans="1:191" ht="36.75" customHeight="1" thickBot="1">
      <c r="A297" s="6492"/>
      <c r="B297" s="6493" t="str" cm="1">
        <f t="array" ref="B297">IFERROR(_xlfn.XLOOKUP(1, (INDEX(التشكيل_القديم!$L$54:$S$92, ,6)=$A294) * (INDEX(التشكيل_القديم!$L$54:$S$92, ,7)="عضو يسار اليسار"), INDEX(التشكيل_القديم!$L$54:$S$92, ,2)),"")</f>
        <v/>
      </c>
      <c r="C297" s="6493"/>
      <c r="D297" s="6493"/>
      <c r="E297" s="6493"/>
      <c r="F297" s="6493"/>
      <c r="G297" s="6493"/>
      <c r="H297" s="2170" t="str" cm="1">
        <f t="array" ref="H297">IF(B297&lt;&gt;"",_xlfn.XLOOKUP(1, (INDEX(التشكيل_القديم!$L$54:$S$92, ,6)=$A294) * (INDEX(التشكيل_القديم!$L$54:$S$92, ,7)="عضو يسار اليسار"), INDEX(التشكيل_القديم!$L$54:$S$92, ,3)),"")</f>
        <v/>
      </c>
      <c r="I297" s="2171" t="str" cm="1">
        <f t="array" ref="I297">IF(B297&lt;&gt;"",_xlfn.XLOOKUP(1, (INDEX(التشكيل_القديم!$L$54:$S$92, ,6)=$A294) * (INDEX(التشكيل_القديم!$L$54:$S$92, ,7)="عضو يسار اليسار"), INDEX(التشكيل_القديم!$L$54:$S$92, ,4)),"")</f>
        <v/>
      </c>
      <c r="J297" s="6495"/>
      <c r="K297" s="6235"/>
      <c r="L297" s="2187">
        <f>الاعدادات!$D$15</f>
        <v>2024</v>
      </c>
      <c r="M297" s="73">
        <v>0</v>
      </c>
      <c r="N297" s="64"/>
      <c r="O297" s="64"/>
      <c r="P297" s="64"/>
      <c r="Q297" s="64"/>
      <c r="R297" s="64"/>
      <c r="S297" s="64"/>
      <c r="T297" s="64"/>
      <c r="U297" s="64"/>
      <c r="V297" s="74"/>
      <c r="W297" s="64"/>
      <c r="X297" s="64"/>
      <c r="Y297" s="2134"/>
      <c r="Z297" s="62">
        <f t="shared" si="5254"/>
        <v>0</v>
      </c>
      <c r="AA297" s="73"/>
      <c r="AB297" s="63"/>
      <c r="AC297" s="2031">
        <f t="shared" ref="AC297" si="5274">SUM(BE297:BK297,BE304:BK304,CN297:CT297,CN304:CT304,DW297:EC297,DW304:EC304)</f>
        <v>0</v>
      </c>
      <c r="AD297" s="2025">
        <f t="shared" ref="AD297:AD299" si="5275">SUM(BL297:BV297,BL304:BV304,CU297:DE297,CU304:DE304,ED297:EN297,ED304:EN304)</f>
        <v>0</v>
      </c>
      <c r="AE297" s="2002">
        <f t="shared" ref="AE297:AE299" si="5276">BW297+DF297+BW304+DF304+EO297+EO304</f>
        <v>0</v>
      </c>
      <c r="AF297" s="2172">
        <f t="shared" ref="AF297:AF299" si="5277">SUM(AC297:AE297)</f>
        <v>0</v>
      </c>
      <c r="AG297" s="2002">
        <f t="shared" ref="AG297:AG299" si="5278">BY297+DH297+BY304+DH304+EQ297+EQ304</f>
        <v>0</v>
      </c>
      <c r="AH297" s="2173">
        <f t="shared" ref="AH297:AH299" si="5279">BZ297+BZ304+DI297+DI304+ER297+ER304</f>
        <v>0</v>
      </c>
      <c r="AI297" s="2174">
        <f t="shared" ref="AI297:AI299" si="5280">CA297+DJ297+CA304+DJ304+ES297+ES304</f>
        <v>0</v>
      </c>
      <c r="AJ297" s="2002">
        <f t="shared" ref="AJ297:AJ299" si="5281">CB297+DK297+CB304+DK304+ET297+ET304</f>
        <v>0</v>
      </c>
      <c r="AK297" s="2026">
        <f t="shared" ref="AK297:AK299" si="5282">CC297+DL297+CC304+DL304+EU297+EU304</f>
        <v>0</v>
      </c>
      <c r="AL297" s="2027">
        <f t="shared" ref="AL297:AL299" si="5283">CD297+DM297+CD304+DM304+EV297+EV304</f>
        <v>0</v>
      </c>
      <c r="AM297" s="2175">
        <f t="shared" ref="AM297:AM299" si="5284">CE297+DN297+CE304+DN304+EW297+EW304</f>
        <v>0</v>
      </c>
      <c r="AN297" s="2176">
        <f t="shared" ref="AN297:AN298" si="5285">SUM(AH297:AM297)</f>
        <v>0</v>
      </c>
      <c r="AO297" s="2028">
        <f t="shared" ref="AO297:AO299" si="5286">CF297+DO297+CF304+DO304+EX297+EX304</f>
        <v>0</v>
      </c>
      <c r="AP297" s="2177">
        <f t="shared" ref="AP297:AP299" si="5287">CG297+DP297+CG304+DP304+EY297+EY304</f>
        <v>0</v>
      </c>
      <c r="AQ297" s="2029">
        <f t="shared" ref="AQ297:AQ299" si="5288">CH297+DQ297+DQ304+CH304+EZ297+EZ304</f>
        <v>0</v>
      </c>
      <c r="AR297" s="2178">
        <f t="shared" ref="AR297:AR299" si="5289">SUM(AO297:AQ297)</f>
        <v>0</v>
      </c>
      <c r="AS297" s="2177">
        <f t="shared" ref="AS297:AS299" si="5290">CI297+DR297+CI304+DR304+FA297+FA304</f>
        <v>0</v>
      </c>
      <c r="AT297" s="2180">
        <f>AS297+AR297+AN297+AG297+AF297</f>
        <v>0</v>
      </c>
      <c r="AU297" s="2125"/>
      <c r="AV297" s="2002">
        <f t="shared" ref="AV297:AV299" si="5291">CK297+DT297+CK304+DT304+FC297+FC304</f>
        <v>0</v>
      </c>
      <c r="AW297" s="2002">
        <f t="shared" ref="AW297:AW299" si="5292">CL297+DU297+CL304+DU304+FD297+FD304</f>
        <v>0</v>
      </c>
      <c r="AX297" s="2128"/>
      <c r="AY297" s="2131"/>
      <c r="AZ297" s="65">
        <f t="shared" ref="AZ297:AZ299" si="5293">AY297+AX297+AW297+AV297+AU297</f>
        <v>0</v>
      </c>
      <c r="BA297" s="66"/>
      <c r="BB297" s="2189">
        <f t="shared" ref="BB297:BB299" si="5294">AZ297+AT297+AA297-Z297+AB297</f>
        <v>0</v>
      </c>
      <c r="BC297" s="67"/>
      <c r="BD297" s="2187">
        <f>الاعدادات!$D$15</f>
        <v>2024</v>
      </c>
      <c r="BE297" s="82"/>
      <c r="BF297" s="83"/>
      <c r="BG297" s="83"/>
      <c r="BH297" s="84"/>
      <c r="BI297" s="84"/>
      <c r="BJ297" s="84"/>
      <c r="BK297" s="85"/>
      <c r="BL297" s="86"/>
      <c r="BM297" s="87"/>
      <c r="BN297" s="87"/>
      <c r="BO297" s="88"/>
      <c r="BP297" s="88"/>
      <c r="BQ297" s="88"/>
      <c r="BR297" s="88"/>
      <c r="BS297" s="88"/>
      <c r="BT297" s="88"/>
      <c r="BU297" s="88"/>
      <c r="BV297" s="88"/>
      <c r="BW297" s="89"/>
      <c r="BX297" s="77">
        <f t="shared" si="5255"/>
        <v>0</v>
      </c>
      <c r="BY297" s="90"/>
      <c r="BZ297" s="855"/>
      <c r="CA297" s="91"/>
      <c r="CB297" s="92"/>
      <c r="CC297" s="93"/>
      <c r="CD297" s="94"/>
      <c r="CE297" s="95"/>
      <c r="CF297" s="96"/>
      <c r="CG297" s="97"/>
      <c r="CH297" s="98"/>
      <c r="CI297" s="99"/>
      <c r="CJ297" s="79">
        <f t="shared" si="5256"/>
        <v>0</v>
      </c>
      <c r="CK297" s="104"/>
      <c r="CL297" s="92"/>
      <c r="CM297" s="857"/>
      <c r="CN297" s="101"/>
      <c r="CO297" s="83"/>
      <c r="CP297" s="83"/>
      <c r="CQ297" s="84"/>
      <c r="CR297" s="84"/>
      <c r="CS297" s="84"/>
      <c r="CT297" s="85"/>
      <c r="CU297" s="86"/>
      <c r="CV297" s="87"/>
      <c r="CW297" s="87"/>
      <c r="CX297" s="88"/>
      <c r="CY297" s="88"/>
      <c r="CZ297" s="88"/>
      <c r="DA297" s="88"/>
      <c r="DB297" s="88"/>
      <c r="DC297" s="88"/>
      <c r="DD297" s="88"/>
      <c r="DE297" s="88"/>
      <c r="DF297" s="89"/>
      <c r="DG297" s="77">
        <f t="shared" ref="DG297" si="5295">DF297+DE297+CX297+CW297+CV297+CU297+CT297+CS297+CR297+CQ297+CP297+CO297+CN297+DD297+DC297+DB297+DA297+CZ297+CY297</f>
        <v>0</v>
      </c>
      <c r="DH297" s="90"/>
      <c r="DI297" s="855"/>
      <c r="DJ297" s="91"/>
      <c r="DK297" s="92"/>
      <c r="DL297" s="93"/>
      <c r="DM297" s="94"/>
      <c r="DN297" s="95"/>
      <c r="DO297" s="96"/>
      <c r="DP297" s="97"/>
      <c r="DQ297" s="98"/>
      <c r="DR297" s="99"/>
      <c r="DS297" s="81">
        <f>SUM(DG297:DR297)</f>
        <v>0</v>
      </c>
      <c r="DT297" s="104"/>
      <c r="DU297" s="92"/>
      <c r="DV297" s="864"/>
      <c r="DW297" s="101"/>
      <c r="DX297" s="83"/>
      <c r="DY297" s="83"/>
      <c r="DZ297" s="84"/>
      <c r="EA297" s="84"/>
      <c r="EB297" s="84"/>
      <c r="EC297" s="85"/>
      <c r="ED297" s="86"/>
      <c r="EE297" s="87"/>
      <c r="EF297" s="87"/>
      <c r="EG297" s="88"/>
      <c r="EH297" s="88"/>
      <c r="EI297" s="88"/>
      <c r="EJ297" s="88"/>
      <c r="EK297" s="88"/>
      <c r="EL297" s="88"/>
      <c r="EM297" s="88"/>
      <c r="EN297" s="88"/>
      <c r="EO297" s="89"/>
      <c r="EP297" s="77">
        <f t="shared" si="5258"/>
        <v>0</v>
      </c>
      <c r="EQ297" s="90"/>
      <c r="ER297" s="855"/>
      <c r="ES297" s="91"/>
      <c r="ET297" s="92"/>
      <c r="EU297" s="93"/>
      <c r="EV297" s="94"/>
      <c r="EW297" s="95"/>
      <c r="EX297" s="96"/>
      <c r="EY297" s="97"/>
      <c r="EZ297" s="98"/>
      <c r="FA297" s="99"/>
      <c r="FB297" s="81">
        <f>SUM(EP297:FA297)</f>
        <v>0</v>
      </c>
      <c r="FC297" s="104"/>
      <c r="FD297" s="92"/>
      <c r="FE297" s="864"/>
      <c r="FF297" s="2183">
        <f>الاعدادات!$D$15</f>
        <v>2024</v>
      </c>
      <c r="FG297" s="68">
        <f t="shared" si="5260"/>
        <v>0</v>
      </c>
      <c r="FH297" s="69"/>
      <c r="FI297" s="69"/>
      <c r="FJ297" s="70">
        <f t="shared" si="5261"/>
        <v>0</v>
      </c>
      <c r="FK297" s="68">
        <f t="shared" si="5262"/>
        <v>0</v>
      </c>
      <c r="FL297" s="69"/>
      <c r="FM297" s="69"/>
      <c r="FN297" s="70">
        <f t="shared" si="5263"/>
        <v>0</v>
      </c>
      <c r="FO297" s="68">
        <f t="shared" si="5264"/>
        <v>0</v>
      </c>
      <c r="FP297" s="69"/>
      <c r="FQ297" s="71"/>
      <c r="FR297" s="70">
        <f t="shared" si="5265"/>
        <v>0</v>
      </c>
      <c r="FS297" s="68">
        <f t="shared" si="5266"/>
        <v>0</v>
      </c>
      <c r="FT297" s="69"/>
      <c r="FU297" s="70">
        <f t="shared" si="5267"/>
        <v>0</v>
      </c>
      <c r="FV297" s="68">
        <f t="shared" si="5268"/>
        <v>0</v>
      </c>
      <c r="FW297" s="69"/>
      <c r="FX297" s="69"/>
      <c r="FY297" s="70">
        <f t="shared" si="5269"/>
        <v>0</v>
      </c>
      <c r="FZ297" s="68">
        <f t="shared" si="5270"/>
        <v>0</v>
      </c>
      <c r="GA297" s="72">
        <f t="shared" si="5271"/>
        <v>0</v>
      </c>
      <c r="GB297" s="72">
        <f t="shared" si="5272"/>
        <v>0</v>
      </c>
      <c r="GC297" s="70">
        <f t="shared" si="5273"/>
        <v>0</v>
      </c>
      <c r="GD297" t="str">
        <f t="shared" si="5253"/>
        <v>ok</v>
      </c>
    </row>
    <row r="298" spans="1:191" ht="36.75" customHeight="1" thickBot="1">
      <c r="A298" s="6492"/>
      <c r="B298" s="6487" t="str" cm="1">
        <f t="array" ref="B298">IFERROR(_xlfn.XLOOKUP(1, (INDEX(التشكيل_القديم!$L$54:$S$92, ,6)=$A294) * (INDEX(التشكيل_القديم!$L$54:$S$92, ,7)="عضو يسار يسار اليسار"), INDEX(التشكيل_القديم!$L$54:$S$92, ,2)),"")</f>
        <v/>
      </c>
      <c r="C298" s="6487"/>
      <c r="D298" s="6487"/>
      <c r="E298" s="6487"/>
      <c r="F298" s="6487"/>
      <c r="G298" s="6487"/>
      <c r="H298" s="6485"/>
      <c r="I298" s="105"/>
      <c r="J298" s="6495"/>
      <c r="K298" s="6235"/>
      <c r="L298" s="2187">
        <f>الاعدادات!$D$16</f>
        <v>2025</v>
      </c>
      <c r="M298" s="73">
        <v>2</v>
      </c>
      <c r="N298" s="64"/>
      <c r="O298" s="64"/>
      <c r="P298" s="64"/>
      <c r="Q298" s="64"/>
      <c r="R298" s="64"/>
      <c r="S298" s="64"/>
      <c r="T298" s="64"/>
      <c r="U298" s="64"/>
      <c r="V298" s="74"/>
      <c r="W298" s="64"/>
      <c r="X298" s="64"/>
      <c r="Y298" s="2134"/>
      <c r="Z298" s="62">
        <f t="shared" si="5254"/>
        <v>2</v>
      </c>
      <c r="AA298" s="73"/>
      <c r="AB298" s="63"/>
      <c r="AC298" s="2031">
        <f>SUM(BE298:BK298,BE305:BK305,CN298:CT298,CN305:CT305,DW298:EC298,DW305:EC305)</f>
        <v>0</v>
      </c>
      <c r="AD298" s="2025">
        <f t="shared" si="5275"/>
        <v>0</v>
      </c>
      <c r="AE298" s="2002">
        <f t="shared" si="5276"/>
        <v>0</v>
      </c>
      <c r="AF298" s="2172">
        <f t="shared" si="5277"/>
        <v>0</v>
      </c>
      <c r="AG298" s="2002">
        <f t="shared" si="5278"/>
        <v>0</v>
      </c>
      <c r="AH298" s="2173">
        <f t="shared" si="5279"/>
        <v>0</v>
      </c>
      <c r="AI298" s="2174">
        <f t="shared" si="5280"/>
        <v>0</v>
      </c>
      <c r="AJ298" s="2002">
        <f t="shared" si="5281"/>
        <v>0</v>
      </c>
      <c r="AK298" s="2026">
        <f t="shared" si="5282"/>
        <v>0</v>
      </c>
      <c r="AL298" s="2027">
        <f t="shared" si="5283"/>
        <v>0</v>
      </c>
      <c r="AM298" s="2175">
        <f t="shared" si="5284"/>
        <v>0</v>
      </c>
      <c r="AN298" s="2176">
        <f t="shared" si="5285"/>
        <v>0</v>
      </c>
      <c r="AO298" s="2028">
        <f t="shared" si="5286"/>
        <v>0</v>
      </c>
      <c r="AP298" s="2177">
        <f t="shared" si="5287"/>
        <v>0</v>
      </c>
      <c r="AQ298" s="2029">
        <f t="shared" si="5288"/>
        <v>0</v>
      </c>
      <c r="AR298" s="2178">
        <f t="shared" si="5289"/>
        <v>0</v>
      </c>
      <c r="AS298" s="2177">
        <f t="shared" si="5290"/>
        <v>0</v>
      </c>
      <c r="AT298" s="65">
        <f t="shared" ref="AT298:AT299" si="5296">AS298+AR298+AN298+AG298+AF298</f>
        <v>0</v>
      </c>
      <c r="AU298" s="2125"/>
      <c r="AV298" s="2002">
        <f t="shared" si="5291"/>
        <v>0</v>
      </c>
      <c r="AW298" s="2002">
        <f t="shared" si="5292"/>
        <v>0</v>
      </c>
      <c r="AX298" s="2128"/>
      <c r="AY298" s="2131"/>
      <c r="AZ298" s="65">
        <f t="shared" si="5293"/>
        <v>0</v>
      </c>
      <c r="BA298" s="66"/>
      <c r="BB298" s="2189">
        <f t="shared" si="5294"/>
        <v>-2</v>
      </c>
      <c r="BC298" s="67"/>
      <c r="BD298" s="2187">
        <f>الاعدادات!$D$16</f>
        <v>2025</v>
      </c>
      <c r="BE298" s="82"/>
      <c r="BF298" s="83"/>
      <c r="BG298" s="83"/>
      <c r="BH298" s="84"/>
      <c r="BI298" s="84"/>
      <c r="BJ298" s="84"/>
      <c r="BK298" s="85"/>
      <c r="BL298" s="86"/>
      <c r="BM298" s="87"/>
      <c r="BN298" s="87"/>
      <c r="BO298" s="88"/>
      <c r="BP298" s="88"/>
      <c r="BQ298" s="88"/>
      <c r="BR298" s="88"/>
      <c r="BS298" s="88"/>
      <c r="BT298" s="88"/>
      <c r="BU298" s="88"/>
      <c r="BV298" s="88"/>
      <c r="BW298" s="89"/>
      <c r="BX298" s="77">
        <f t="shared" si="5255"/>
        <v>0</v>
      </c>
      <c r="BY298" s="90"/>
      <c r="BZ298" s="855"/>
      <c r="CA298" s="91"/>
      <c r="CB298" s="92"/>
      <c r="CC298" s="93"/>
      <c r="CD298" s="94"/>
      <c r="CE298" s="95"/>
      <c r="CF298" s="96"/>
      <c r="CG298" s="97"/>
      <c r="CH298" s="98"/>
      <c r="CI298" s="99"/>
      <c r="CJ298" s="79">
        <f>SUM(BX298:CI298)</f>
        <v>0</v>
      </c>
      <c r="CK298" s="104"/>
      <c r="CL298" s="92"/>
      <c r="CM298" s="857"/>
      <c r="CN298" s="101"/>
      <c r="CO298" s="83"/>
      <c r="CP298" s="83"/>
      <c r="CQ298" s="84"/>
      <c r="CR298" s="84"/>
      <c r="CS298" s="84"/>
      <c r="CT298" s="85"/>
      <c r="CU298" s="86"/>
      <c r="CV298" s="87"/>
      <c r="CW298" s="87"/>
      <c r="CX298" s="88"/>
      <c r="CY298" s="88"/>
      <c r="CZ298" s="88"/>
      <c r="DA298" s="88"/>
      <c r="DB298" s="88"/>
      <c r="DC298" s="88"/>
      <c r="DD298" s="88"/>
      <c r="DE298" s="88"/>
      <c r="DF298" s="89"/>
      <c r="DG298" s="77">
        <f>DF298+DE298+CX298+CW298+CV298+CU298+CT298+CS298+CR298+CQ298+CP298+CO298+CN298+DD298+DC298+DB298+DA298+CZ298+CY298</f>
        <v>0</v>
      </c>
      <c r="DH298" s="90"/>
      <c r="DI298" s="855"/>
      <c r="DJ298" s="91"/>
      <c r="DK298" s="92"/>
      <c r="DL298" s="93"/>
      <c r="DM298" s="94"/>
      <c r="DN298" s="95"/>
      <c r="DO298" s="96"/>
      <c r="DP298" s="97"/>
      <c r="DQ298" s="98"/>
      <c r="DR298" s="99"/>
      <c r="DS298" s="81">
        <f>SUM(DG298:DR298)</f>
        <v>0</v>
      </c>
      <c r="DT298" s="104"/>
      <c r="DU298" s="92"/>
      <c r="DV298" s="864"/>
      <c r="DW298" s="101"/>
      <c r="DX298" s="83"/>
      <c r="DY298" s="83"/>
      <c r="DZ298" s="84"/>
      <c r="EA298" s="84"/>
      <c r="EB298" s="84"/>
      <c r="EC298" s="85"/>
      <c r="ED298" s="86"/>
      <c r="EE298" s="87"/>
      <c r="EF298" s="87"/>
      <c r="EG298" s="88"/>
      <c r="EH298" s="88"/>
      <c r="EI298" s="88"/>
      <c r="EJ298" s="88"/>
      <c r="EK298" s="88"/>
      <c r="EL298" s="88"/>
      <c r="EM298" s="88"/>
      <c r="EN298" s="88"/>
      <c r="EO298" s="89"/>
      <c r="EP298" s="77">
        <f t="shared" si="5258"/>
        <v>0</v>
      </c>
      <c r="EQ298" s="90"/>
      <c r="ER298" s="855"/>
      <c r="ES298" s="91"/>
      <c r="ET298" s="92"/>
      <c r="EU298" s="93"/>
      <c r="EV298" s="94"/>
      <c r="EW298" s="95"/>
      <c r="EX298" s="96"/>
      <c r="EY298" s="97"/>
      <c r="EZ298" s="98"/>
      <c r="FA298" s="99"/>
      <c r="FB298" s="81">
        <f>SUM(EP298:FA298)</f>
        <v>0</v>
      </c>
      <c r="FC298" s="104"/>
      <c r="FD298" s="92"/>
      <c r="FE298" s="864"/>
      <c r="FF298" s="2183">
        <f>الاعدادات!$D$16</f>
        <v>2025</v>
      </c>
      <c r="FG298" s="68">
        <f t="shared" si="5260"/>
        <v>0</v>
      </c>
      <c r="FH298" s="69"/>
      <c r="FI298" s="69"/>
      <c r="FJ298" s="70">
        <f t="shared" si="5261"/>
        <v>0</v>
      </c>
      <c r="FK298" s="68">
        <f t="shared" si="5262"/>
        <v>0</v>
      </c>
      <c r="FL298" s="69"/>
      <c r="FM298" s="69"/>
      <c r="FN298" s="70">
        <f t="shared" si="5263"/>
        <v>0</v>
      </c>
      <c r="FO298" s="68">
        <f t="shared" si="5264"/>
        <v>0</v>
      </c>
      <c r="FP298" s="69"/>
      <c r="FQ298" s="71"/>
      <c r="FR298" s="70">
        <f t="shared" si="5265"/>
        <v>0</v>
      </c>
      <c r="FS298" s="68">
        <f t="shared" si="5266"/>
        <v>0</v>
      </c>
      <c r="FT298" s="69"/>
      <c r="FU298" s="70">
        <f t="shared" si="5267"/>
        <v>0</v>
      </c>
      <c r="FV298" s="68">
        <f t="shared" si="5268"/>
        <v>0</v>
      </c>
      <c r="FW298" s="69"/>
      <c r="FX298" s="69"/>
      <c r="FY298" s="70">
        <f t="shared" si="5269"/>
        <v>0</v>
      </c>
      <c r="FZ298" s="68">
        <f t="shared" si="5270"/>
        <v>0</v>
      </c>
      <c r="GA298" s="72">
        <f t="shared" si="5271"/>
        <v>0</v>
      </c>
      <c r="GB298" s="72">
        <f t="shared" si="5272"/>
        <v>0</v>
      </c>
      <c r="GC298" s="70">
        <f t="shared" si="5273"/>
        <v>0</v>
      </c>
      <c r="GD298" t="str">
        <f t="shared" si="5253"/>
        <v>wrong</v>
      </c>
    </row>
    <row r="299" spans="1:191" ht="36.75" customHeight="1" thickBot="1">
      <c r="A299" s="6492"/>
      <c r="B299" s="6487" t="str" cm="1">
        <f t="array" ref="B299">IFERROR(_xlfn.XLOOKUP(1, (INDEX(التشكيل_القديم!$L$54:$S$92, ,6)=$A294) * (INDEX(التشكيل_القديم!$L$54:$S$92, ,7)="عضو يسار يسار يسار اليسار"), INDEX(التشكيل_القديم!$L$54:$S$92, ,2)),"")</f>
        <v/>
      </c>
      <c r="C299" s="6487"/>
      <c r="D299" s="6487"/>
      <c r="E299" s="6487"/>
      <c r="F299" s="6487"/>
      <c r="G299" s="6487"/>
      <c r="H299" s="6486"/>
      <c r="I299" s="105"/>
      <c r="J299" s="6495"/>
      <c r="K299" s="6235"/>
      <c r="L299" s="2187">
        <f>الاعدادات!$D$17</f>
        <v>2026</v>
      </c>
      <c r="M299" s="106">
        <v>125</v>
      </c>
      <c r="N299" s="107"/>
      <c r="O299" s="107"/>
      <c r="P299" s="107"/>
      <c r="Q299" s="107"/>
      <c r="R299" s="107"/>
      <c r="S299" s="107"/>
      <c r="T299" s="107"/>
      <c r="U299" s="107"/>
      <c r="V299" s="108"/>
      <c r="W299" s="107"/>
      <c r="X299" s="107"/>
      <c r="Y299" s="2135"/>
      <c r="Z299" s="62">
        <f t="shared" si="5254"/>
        <v>125</v>
      </c>
      <c r="AA299" s="109"/>
      <c r="AB299" s="110"/>
      <c r="AC299" s="2031">
        <f t="shared" ref="AC299" si="5297">SUM(BE299:BK299,BE306:BK306,CN299:CT299,CN306:CT306,DW299:EC299,DW306:EC306)</f>
        <v>0</v>
      </c>
      <c r="AD299" s="2025">
        <f t="shared" si="5275"/>
        <v>0</v>
      </c>
      <c r="AE299" s="2002">
        <f t="shared" si="5276"/>
        <v>0</v>
      </c>
      <c r="AF299" s="2172">
        <f t="shared" si="5277"/>
        <v>0</v>
      </c>
      <c r="AG299" s="2002">
        <f t="shared" si="5278"/>
        <v>0</v>
      </c>
      <c r="AH299" s="2173">
        <f t="shared" si="5279"/>
        <v>0</v>
      </c>
      <c r="AI299" s="2174">
        <f t="shared" si="5280"/>
        <v>0</v>
      </c>
      <c r="AJ299" s="2002">
        <f t="shared" si="5281"/>
        <v>0</v>
      </c>
      <c r="AK299" s="2026">
        <f t="shared" si="5282"/>
        <v>0</v>
      </c>
      <c r="AL299" s="2027">
        <f t="shared" si="5283"/>
        <v>0</v>
      </c>
      <c r="AM299" s="2175">
        <f t="shared" si="5284"/>
        <v>0</v>
      </c>
      <c r="AN299" s="2176">
        <f>SUM(AH299:AM299)</f>
        <v>0</v>
      </c>
      <c r="AO299" s="2028">
        <f t="shared" si="5286"/>
        <v>0</v>
      </c>
      <c r="AP299" s="2177">
        <f t="shared" si="5287"/>
        <v>0</v>
      </c>
      <c r="AQ299" s="2029">
        <f t="shared" si="5288"/>
        <v>0</v>
      </c>
      <c r="AR299" s="2178">
        <f t="shared" si="5289"/>
        <v>0</v>
      </c>
      <c r="AS299" s="2177">
        <f t="shared" si="5290"/>
        <v>0</v>
      </c>
      <c r="AT299" s="65">
        <f t="shared" si="5296"/>
        <v>0</v>
      </c>
      <c r="AU299" s="2126"/>
      <c r="AV299" s="2002">
        <f t="shared" si="5291"/>
        <v>0</v>
      </c>
      <c r="AW299" s="2002">
        <f t="shared" si="5292"/>
        <v>0</v>
      </c>
      <c r="AX299" s="2129"/>
      <c r="AY299" s="2132"/>
      <c r="AZ299" s="65">
        <f t="shared" si="5293"/>
        <v>0</v>
      </c>
      <c r="BA299" s="113"/>
      <c r="BB299" s="2189">
        <f t="shared" si="5294"/>
        <v>-125</v>
      </c>
      <c r="BC299" s="67"/>
      <c r="BD299" s="2187">
        <f>الاعدادات!$D$17</f>
        <v>2026</v>
      </c>
      <c r="BE299" s="117"/>
      <c r="BF299" s="118"/>
      <c r="BG299" s="118"/>
      <c r="BH299" s="119"/>
      <c r="BI299" s="119"/>
      <c r="BJ299" s="119"/>
      <c r="BK299" s="120"/>
      <c r="BL299" s="121"/>
      <c r="BM299" s="122"/>
      <c r="BN299" s="122"/>
      <c r="BO299" s="123"/>
      <c r="BP299" s="123"/>
      <c r="BQ299" s="123"/>
      <c r="BR299" s="123"/>
      <c r="BS299" s="123"/>
      <c r="BT299" s="123"/>
      <c r="BU299" s="123"/>
      <c r="BV299" s="123"/>
      <c r="BW299" s="124"/>
      <c r="BX299" s="77">
        <f>SUM(BE299:BW299)</f>
        <v>0</v>
      </c>
      <c r="BY299" s="126"/>
      <c r="BZ299" s="856"/>
      <c r="CA299" s="127"/>
      <c r="CB299" s="128"/>
      <c r="CC299" s="129"/>
      <c r="CD299" s="130"/>
      <c r="CE299" s="131"/>
      <c r="CF299" s="132"/>
      <c r="CG299" s="133"/>
      <c r="CH299" s="134"/>
      <c r="CI299" s="135"/>
      <c r="CJ299" s="79">
        <f>SUM(BX299:CI299)</f>
        <v>0</v>
      </c>
      <c r="CK299" s="137"/>
      <c r="CL299" s="128"/>
      <c r="CM299" s="858"/>
      <c r="CN299" s="139"/>
      <c r="CO299" s="118"/>
      <c r="CP299" s="118"/>
      <c r="CQ299" s="119"/>
      <c r="CR299" s="119"/>
      <c r="CS299" s="119"/>
      <c r="CT299" s="120"/>
      <c r="CU299" s="121"/>
      <c r="CV299" s="122"/>
      <c r="CW299" s="122"/>
      <c r="CX299" s="123"/>
      <c r="CY299" s="123"/>
      <c r="CZ299" s="123"/>
      <c r="DA299" s="123"/>
      <c r="DB299" s="123"/>
      <c r="DC299" s="123"/>
      <c r="DD299" s="123"/>
      <c r="DE299" s="123"/>
      <c r="DF299" s="124"/>
      <c r="DG299" s="125">
        <f t="shared" ref="DG299:DG300" si="5298">DF299+DE299+CX299+CW299+CV299+CU299+CT299+CS299+CR299+CQ299+CP299+CO299+CN299</f>
        <v>0</v>
      </c>
      <c r="DH299" s="126"/>
      <c r="DI299" s="856"/>
      <c r="DJ299" s="127"/>
      <c r="DK299" s="128"/>
      <c r="DL299" s="129"/>
      <c r="DM299" s="130"/>
      <c r="DN299" s="131"/>
      <c r="DO299" s="132"/>
      <c r="DP299" s="133"/>
      <c r="DQ299" s="134"/>
      <c r="DR299" s="135"/>
      <c r="DS299" s="140">
        <f>SUM(DG299:DR299)</f>
        <v>0</v>
      </c>
      <c r="DT299" s="137"/>
      <c r="DU299" s="128"/>
      <c r="DV299" s="865"/>
      <c r="DW299" s="139"/>
      <c r="DX299" s="118"/>
      <c r="DY299" s="118"/>
      <c r="DZ299" s="119"/>
      <c r="EA299" s="119"/>
      <c r="EB299" s="119"/>
      <c r="EC299" s="120"/>
      <c r="ED299" s="121"/>
      <c r="EE299" s="122"/>
      <c r="EF299" s="122"/>
      <c r="EG299" s="123"/>
      <c r="EH299" s="123"/>
      <c r="EI299" s="123"/>
      <c r="EJ299" s="123"/>
      <c r="EK299" s="123"/>
      <c r="EL299" s="123"/>
      <c r="EM299" s="123"/>
      <c r="EN299" s="123"/>
      <c r="EO299" s="124"/>
      <c r="EP299" s="77">
        <f>EO299+EN299+EG299+EF299+EE299+ED299+EC299+EB299+EA299+DZ299+DY299+DX299+DW299+EM299+EL299+EK299+EJ299+EI299+EH299</f>
        <v>0</v>
      </c>
      <c r="EQ299" s="126"/>
      <c r="ER299" s="856"/>
      <c r="ES299" s="127"/>
      <c r="ET299" s="128"/>
      <c r="EU299" s="129"/>
      <c r="EV299" s="130"/>
      <c r="EW299" s="131"/>
      <c r="EX299" s="132"/>
      <c r="EY299" s="133"/>
      <c r="EZ299" s="134"/>
      <c r="FA299" s="135"/>
      <c r="FB299" s="140">
        <f>SUM(EP299:FA299)</f>
        <v>0</v>
      </c>
      <c r="FC299" s="137"/>
      <c r="FD299" s="128"/>
      <c r="FE299" s="865"/>
      <c r="FF299" s="2183">
        <f>الاعدادات!$D$17</f>
        <v>2026</v>
      </c>
      <c r="FG299" s="68">
        <f t="shared" si="5260"/>
        <v>0</v>
      </c>
      <c r="FH299" s="69"/>
      <c r="FI299" s="69"/>
      <c r="FJ299" s="70">
        <f t="shared" si="5261"/>
        <v>0</v>
      </c>
      <c r="FK299" s="68">
        <f t="shared" si="5262"/>
        <v>0</v>
      </c>
      <c r="FL299" s="69"/>
      <c r="FM299" s="69"/>
      <c r="FN299" s="70">
        <f t="shared" si="5263"/>
        <v>0</v>
      </c>
      <c r="FO299" s="68">
        <f t="shared" si="5264"/>
        <v>0</v>
      </c>
      <c r="FP299" s="69"/>
      <c r="FQ299" s="71"/>
      <c r="FR299" s="70">
        <f t="shared" si="5265"/>
        <v>0</v>
      </c>
      <c r="FS299" s="68">
        <f t="shared" si="5266"/>
        <v>0</v>
      </c>
      <c r="FT299" s="69"/>
      <c r="FU299" s="70">
        <f t="shared" si="5267"/>
        <v>0</v>
      </c>
      <c r="FV299" s="68">
        <f t="shared" si="5268"/>
        <v>0</v>
      </c>
      <c r="FW299" s="69"/>
      <c r="FX299" s="69"/>
      <c r="FY299" s="70">
        <f t="shared" si="5269"/>
        <v>0</v>
      </c>
      <c r="FZ299" s="68">
        <f t="shared" si="5270"/>
        <v>0</v>
      </c>
      <c r="GA299" s="72">
        <f t="shared" si="5271"/>
        <v>0</v>
      </c>
      <c r="GB299" s="72">
        <f t="shared" si="5272"/>
        <v>0</v>
      </c>
      <c r="GC299" s="70">
        <f t="shared" si="5273"/>
        <v>0</v>
      </c>
      <c r="GD299" t="str">
        <f t="shared" si="5253"/>
        <v>wrong</v>
      </c>
    </row>
    <row r="300" spans="1:191" ht="36.75" customHeight="1" thickBot="1">
      <c r="A300" s="6488"/>
      <c r="B300" s="6489"/>
      <c r="C300" s="6489"/>
      <c r="D300" s="6489"/>
      <c r="E300" s="6489"/>
      <c r="F300" s="6489"/>
      <c r="G300" s="6490"/>
      <c r="H300" s="2115"/>
      <c r="I300" s="2116"/>
      <c r="J300" s="2117"/>
      <c r="K300" s="2118"/>
      <c r="L300" s="2119" t="s">
        <v>181</v>
      </c>
      <c r="M300" s="2190">
        <f>SUM(M294:M299)</f>
        <v>127</v>
      </c>
      <c r="N300" s="2190">
        <f t="shared" ref="N300:U300" si="5299">SUM(N294:N299)</f>
        <v>0</v>
      </c>
      <c r="O300" s="2190">
        <f t="shared" si="5299"/>
        <v>0</v>
      </c>
      <c r="P300" s="2190">
        <f t="shared" si="5299"/>
        <v>0</v>
      </c>
      <c r="Q300" s="2190">
        <f t="shared" si="5299"/>
        <v>0</v>
      </c>
      <c r="R300" s="2190">
        <f t="shared" si="5299"/>
        <v>0</v>
      </c>
      <c r="S300" s="2190">
        <f t="shared" si="5299"/>
        <v>0</v>
      </c>
      <c r="T300" s="2190">
        <f t="shared" si="5299"/>
        <v>0</v>
      </c>
      <c r="U300" s="2190">
        <f t="shared" si="5299"/>
        <v>0</v>
      </c>
      <c r="V300" s="2120"/>
      <c r="W300" s="2190">
        <f t="shared" ref="W300:AG300" si="5300">SUM(W294:W299)</f>
        <v>0</v>
      </c>
      <c r="X300" s="2190">
        <f t="shared" si="5300"/>
        <v>0</v>
      </c>
      <c r="Y300" s="2190">
        <f t="shared" si="5300"/>
        <v>0</v>
      </c>
      <c r="Z300" s="2190">
        <f t="shared" si="5300"/>
        <v>127</v>
      </c>
      <c r="AA300" s="2190">
        <f t="shared" si="5300"/>
        <v>0</v>
      </c>
      <c r="AB300" s="2190">
        <f t="shared" si="5300"/>
        <v>0</v>
      </c>
      <c r="AC300" s="2190">
        <f t="shared" si="5300"/>
        <v>0</v>
      </c>
      <c r="AD300" s="2190">
        <f t="shared" si="5300"/>
        <v>0</v>
      </c>
      <c r="AE300" s="2190">
        <f t="shared" si="5300"/>
        <v>0</v>
      </c>
      <c r="AF300" s="2190">
        <f t="shared" si="5300"/>
        <v>0</v>
      </c>
      <c r="AG300" s="2190">
        <f t="shared" si="5300"/>
        <v>0</v>
      </c>
      <c r="AH300" s="2120"/>
      <c r="AI300" s="2190">
        <f t="shared" ref="AI300:BB300" si="5301">SUM(AI294:AI299)</f>
        <v>0</v>
      </c>
      <c r="AJ300" s="2190">
        <f t="shared" si="5301"/>
        <v>0</v>
      </c>
      <c r="AK300" s="2190">
        <f t="shared" si="5301"/>
        <v>0</v>
      </c>
      <c r="AL300" s="2190">
        <f t="shared" si="5301"/>
        <v>0</v>
      </c>
      <c r="AM300" s="2190">
        <f t="shared" si="5301"/>
        <v>0</v>
      </c>
      <c r="AN300" s="2190">
        <f t="shared" si="5301"/>
        <v>0</v>
      </c>
      <c r="AO300" s="2190">
        <f t="shared" si="5301"/>
        <v>0</v>
      </c>
      <c r="AP300" s="2190">
        <f t="shared" si="5301"/>
        <v>0</v>
      </c>
      <c r="AQ300" s="2190">
        <f t="shared" si="5301"/>
        <v>0</v>
      </c>
      <c r="AR300" s="2190">
        <f t="shared" si="5301"/>
        <v>0</v>
      </c>
      <c r="AS300" s="2190">
        <f t="shared" si="5301"/>
        <v>0</v>
      </c>
      <c r="AT300" s="2190">
        <f t="shared" si="5301"/>
        <v>0</v>
      </c>
      <c r="AU300" s="2190">
        <f t="shared" si="5301"/>
        <v>0</v>
      </c>
      <c r="AV300" s="2190">
        <f t="shared" si="5301"/>
        <v>0</v>
      </c>
      <c r="AW300" s="2190">
        <f t="shared" si="5301"/>
        <v>0</v>
      </c>
      <c r="AX300" s="2190">
        <f t="shared" si="5301"/>
        <v>0</v>
      </c>
      <c r="AY300" s="2190">
        <f t="shared" si="5301"/>
        <v>0</v>
      </c>
      <c r="AZ300" s="2190">
        <f t="shared" si="5301"/>
        <v>0</v>
      </c>
      <c r="BA300" s="2190">
        <f t="shared" si="5301"/>
        <v>0</v>
      </c>
      <c r="BB300" s="2191">
        <f t="shared" si="5301"/>
        <v>-127</v>
      </c>
      <c r="BC300" s="67"/>
      <c r="BD300" s="2009" t="s">
        <v>181</v>
      </c>
      <c r="BE300" s="840">
        <f t="shared" ref="BE300" si="5302">SUM(BE295:BE299)</f>
        <v>0</v>
      </c>
      <c r="BF300" s="841">
        <f t="shared" ref="BF300" si="5303">SUM(BF295:BF299)</f>
        <v>0</v>
      </c>
      <c r="BG300" s="841">
        <f t="shared" ref="BG300" si="5304">SUM(BG295:BG299)</f>
        <v>0</v>
      </c>
      <c r="BH300" s="841">
        <f t="shared" ref="BH300" si="5305">SUM(BH295:BH299)</f>
        <v>0</v>
      </c>
      <c r="BI300" s="841">
        <f t="shared" ref="BI300" si="5306">SUM(BI295:BI299)</f>
        <v>0</v>
      </c>
      <c r="BJ300" s="841">
        <f t="shared" ref="BJ300" si="5307">SUM(BJ295:BJ299)</f>
        <v>0</v>
      </c>
      <c r="BK300" s="841">
        <f t="shared" ref="BK300" si="5308">SUM(BK295:BK299)</f>
        <v>0</v>
      </c>
      <c r="BL300" s="841">
        <f t="shared" ref="BL300" si="5309">SUM(BL295:BL299)</f>
        <v>0</v>
      </c>
      <c r="BM300" s="841">
        <f t="shared" ref="BM300" si="5310">SUM(BM295:BM299)</f>
        <v>0</v>
      </c>
      <c r="BN300" s="841">
        <f t="shared" ref="BN300" si="5311">SUM(BN295:BN299)</f>
        <v>0</v>
      </c>
      <c r="BO300" s="841">
        <f t="shared" ref="BO300" si="5312">SUM(BO295:BO299)</f>
        <v>0</v>
      </c>
      <c r="BP300" s="841">
        <f t="shared" ref="BP300" si="5313">SUM(BP295:BP299)</f>
        <v>0</v>
      </c>
      <c r="BQ300" s="841">
        <f t="shared" ref="BQ300" si="5314">SUM(BQ295:BQ299)</f>
        <v>0</v>
      </c>
      <c r="BR300" s="841">
        <f t="shared" ref="BR300" si="5315">SUM(BR295:BR299)</f>
        <v>0</v>
      </c>
      <c r="BS300" s="841">
        <f t="shared" ref="BS300" si="5316">SUM(BS295:BS299)</f>
        <v>0</v>
      </c>
      <c r="BT300" s="841">
        <f t="shared" ref="BT300" si="5317">SUM(BT295:BT299)</f>
        <v>0</v>
      </c>
      <c r="BU300" s="841">
        <f t="shared" ref="BU300" si="5318">SUM(BU295:BU299)</f>
        <v>0</v>
      </c>
      <c r="BV300" s="841">
        <f t="shared" ref="BV300" si="5319">SUM(BV295:BV299)</f>
        <v>0</v>
      </c>
      <c r="BW300" s="841">
        <f t="shared" ref="BW300" si="5320">SUM(BW295:BW299)</f>
        <v>0</v>
      </c>
      <c r="BX300" s="77">
        <f t="shared" ref="BX300" si="5321">SUM(BE300:BW300)</f>
        <v>0</v>
      </c>
      <c r="BY300" s="841">
        <f t="shared" ref="BY300" si="5322">SUM(BY295:BY299)</f>
        <v>0</v>
      </c>
      <c r="BZ300" s="841">
        <f t="shared" ref="BZ300" si="5323">SUM(BZ295:BZ299)</f>
        <v>0</v>
      </c>
      <c r="CA300" s="841">
        <f t="shared" ref="CA300" si="5324">SUM(CA295:CA299)</f>
        <v>0</v>
      </c>
      <c r="CB300" s="841">
        <f t="shared" ref="CB300" si="5325">SUM(CB295:CB299)</f>
        <v>0</v>
      </c>
      <c r="CC300" s="841">
        <f t="shared" ref="CC300" si="5326">SUM(CC295:CC299)</f>
        <v>0</v>
      </c>
      <c r="CD300" s="841">
        <f t="shared" ref="CD300" si="5327">SUM(CD295:CD299)</f>
        <v>0</v>
      </c>
      <c r="CE300" s="841">
        <f t="shared" ref="CE300" si="5328">SUM(CE295:CE299)</f>
        <v>0</v>
      </c>
      <c r="CF300" s="841">
        <f t="shared" ref="CF300" si="5329">SUM(CF295:CF299)</f>
        <v>0</v>
      </c>
      <c r="CG300" s="841">
        <f t="shared" ref="CG300" si="5330">SUM(CG295:CG299)</f>
        <v>0</v>
      </c>
      <c r="CH300" s="2030">
        <f t="shared" ref="CH300" si="5331">SUM(CH295:CH299)</f>
        <v>0</v>
      </c>
      <c r="CI300" s="841">
        <f t="shared" ref="CI300" si="5332">SUM(CI295:CI299)</f>
        <v>0</v>
      </c>
      <c r="CJ300" s="841">
        <f t="shared" ref="CJ300" si="5333">SUM(CJ295:CJ299)</f>
        <v>0</v>
      </c>
      <c r="CK300" s="841">
        <f t="shared" ref="CK300" si="5334">SUM(CK295:CK299)</f>
        <v>0</v>
      </c>
      <c r="CL300" s="841">
        <f t="shared" ref="CL300" si="5335">SUM(CL295:CL299)</f>
        <v>0</v>
      </c>
      <c r="CM300" s="2192">
        <f t="shared" ref="CM300" si="5336">SUM(CM295:CM299)</f>
        <v>0</v>
      </c>
      <c r="CN300" s="840">
        <f t="shared" ref="CN300" si="5337">SUM(CN295:CN299)</f>
        <v>0</v>
      </c>
      <c r="CO300" s="841">
        <f t="shared" ref="CO300" si="5338">SUM(CO295:CO299)</f>
        <v>0</v>
      </c>
      <c r="CP300" s="841">
        <f t="shared" ref="CP300" si="5339">SUM(CP295:CP299)</f>
        <v>0</v>
      </c>
      <c r="CQ300" s="841">
        <f t="shared" ref="CQ300" si="5340">SUM(CQ295:CQ299)</f>
        <v>0</v>
      </c>
      <c r="CR300" s="841">
        <f t="shared" ref="CR300" si="5341">SUM(CR295:CR299)</f>
        <v>0</v>
      </c>
      <c r="CS300" s="841">
        <f t="shared" ref="CS300" si="5342">SUM(CS295:CS299)</f>
        <v>0</v>
      </c>
      <c r="CT300" s="841">
        <f t="shared" ref="CT300" si="5343">SUM(CT295:CT299)</f>
        <v>0</v>
      </c>
      <c r="CU300" s="841">
        <f t="shared" ref="CU300" si="5344">SUM(CU295:CU299)</f>
        <v>0</v>
      </c>
      <c r="CV300" s="841">
        <f t="shared" ref="CV300" si="5345">SUM(CV295:CV299)</f>
        <v>0</v>
      </c>
      <c r="CW300" s="841">
        <f t="shared" ref="CW300" si="5346">SUM(CW295:CW299)</f>
        <v>0</v>
      </c>
      <c r="CX300" s="841">
        <f t="shared" ref="CX300" si="5347">SUM(CX295:CX299)</f>
        <v>0</v>
      </c>
      <c r="CY300" s="841">
        <f t="shared" ref="CY300" si="5348">SUM(CY295:CY299)</f>
        <v>0</v>
      </c>
      <c r="CZ300" s="841">
        <f t="shared" ref="CZ300" si="5349">SUM(CZ295:CZ299)</f>
        <v>0</v>
      </c>
      <c r="DA300" s="841">
        <f t="shared" ref="DA300" si="5350">SUM(DA295:DA299)</f>
        <v>0</v>
      </c>
      <c r="DB300" s="841">
        <f t="shared" ref="DB300" si="5351">SUM(DB295:DB299)</f>
        <v>0</v>
      </c>
      <c r="DC300" s="841">
        <f t="shared" ref="DC300" si="5352">SUM(DC295:DC299)</f>
        <v>0</v>
      </c>
      <c r="DD300" s="841">
        <f t="shared" ref="DD300" si="5353">SUM(DD295:DD299)</f>
        <v>0</v>
      </c>
      <c r="DE300" s="841">
        <f t="shared" ref="DE300" si="5354">SUM(DE295:DE299)</f>
        <v>0</v>
      </c>
      <c r="DF300" s="841">
        <f t="shared" ref="DF300" si="5355">SUM(DF295:DF299)</f>
        <v>0</v>
      </c>
      <c r="DG300" s="842">
        <f t="shared" si="5298"/>
        <v>0</v>
      </c>
      <c r="DH300" s="841">
        <f>SUM(DH295:DH299)</f>
        <v>0</v>
      </c>
      <c r="DI300" s="841"/>
      <c r="DJ300" s="841">
        <f t="shared" ref="DJ300" si="5356">SUM(DJ295:DJ299)</f>
        <v>0</v>
      </c>
      <c r="DK300" s="841">
        <f t="shared" ref="DK300" si="5357">SUM(DK295:DK299)</f>
        <v>0</v>
      </c>
      <c r="DL300" s="841">
        <f t="shared" ref="DL300" si="5358">SUM(DL295:DL299)</f>
        <v>0</v>
      </c>
      <c r="DM300" s="841">
        <f t="shared" ref="DM300" si="5359">SUM(DM295:DM299)</f>
        <v>0</v>
      </c>
      <c r="DN300" s="841">
        <f t="shared" ref="DN300" si="5360">SUM(DN295:DN299)</f>
        <v>0</v>
      </c>
      <c r="DO300" s="841">
        <f t="shared" ref="DO300" si="5361">SUM(DO295:DO299)</f>
        <v>0</v>
      </c>
      <c r="DP300" s="841">
        <f t="shared" ref="DP300" si="5362">SUM(DP295:DP299)</f>
        <v>0</v>
      </c>
      <c r="DQ300" s="2030">
        <f t="shared" ref="DQ300" si="5363">SUM(DQ295:DQ299)</f>
        <v>0</v>
      </c>
      <c r="DR300" s="841">
        <f t="shared" ref="DR300" si="5364">SUM(DR295:DR299)</f>
        <v>0</v>
      </c>
      <c r="DS300" s="841">
        <f t="shared" ref="DS300" si="5365">SUM(DS295:DS299)</f>
        <v>0</v>
      </c>
      <c r="DT300" s="841">
        <f t="shared" ref="DT300" si="5366">SUM(DT295:DT299)</f>
        <v>0</v>
      </c>
      <c r="DU300" s="841">
        <f t="shared" ref="DU300" si="5367">SUM(DU295:DU299)</f>
        <v>0</v>
      </c>
      <c r="DV300" s="2193">
        <f t="shared" ref="DV300" si="5368">SUM(DV295:DV299)</f>
        <v>0</v>
      </c>
      <c r="DW300" s="840">
        <f t="shared" ref="DW300" si="5369">SUM(DW295:DW299)</f>
        <v>0</v>
      </c>
      <c r="DX300" s="841">
        <f t="shared" ref="DX300" si="5370">SUM(DX295:DX299)</f>
        <v>0</v>
      </c>
      <c r="DY300" s="841">
        <f t="shared" ref="DY300" si="5371">SUM(DY295:DY299)</f>
        <v>0</v>
      </c>
      <c r="DZ300" s="841">
        <f t="shared" ref="DZ300" si="5372">SUM(DZ295:DZ299)</f>
        <v>0</v>
      </c>
      <c r="EA300" s="841">
        <f t="shared" ref="EA300" si="5373">SUM(EA295:EA299)</f>
        <v>0</v>
      </c>
      <c r="EB300" s="841">
        <f t="shared" ref="EB300" si="5374">SUM(EB295:EB299)</f>
        <v>0</v>
      </c>
      <c r="EC300" s="841">
        <f t="shared" ref="EC300" si="5375">SUM(EC295:EC299)</f>
        <v>0</v>
      </c>
      <c r="ED300" s="841">
        <f t="shared" ref="ED300" si="5376">SUM(ED295:ED299)</f>
        <v>0</v>
      </c>
      <c r="EE300" s="841">
        <f t="shared" ref="EE300" si="5377">SUM(EE295:EE299)</f>
        <v>0</v>
      </c>
      <c r="EF300" s="841">
        <f t="shared" ref="EF300" si="5378">SUM(EF295:EF299)</f>
        <v>0</v>
      </c>
      <c r="EG300" s="841">
        <f t="shared" ref="EG300" si="5379">SUM(EG295:EG299)</f>
        <v>0</v>
      </c>
      <c r="EH300" s="841">
        <f t="shared" ref="EH300" si="5380">SUM(EH295:EH299)</f>
        <v>0</v>
      </c>
      <c r="EI300" s="841">
        <f t="shared" ref="EI300" si="5381">SUM(EI295:EI299)</f>
        <v>0</v>
      </c>
      <c r="EJ300" s="841">
        <f t="shared" ref="EJ300" si="5382">SUM(EJ295:EJ299)</f>
        <v>0</v>
      </c>
      <c r="EK300" s="841">
        <f t="shared" ref="EK300" si="5383">SUM(EK295:EK299)</f>
        <v>0</v>
      </c>
      <c r="EL300" s="841">
        <f t="shared" ref="EL300" si="5384">SUM(EL295:EL299)</f>
        <v>0</v>
      </c>
      <c r="EM300" s="841">
        <f t="shared" ref="EM300" si="5385">SUM(EM295:EM299)</f>
        <v>0</v>
      </c>
      <c r="EN300" s="841">
        <f t="shared" ref="EN300" si="5386">SUM(EN295:EN299)</f>
        <v>0</v>
      </c>
      <c r="EO300" s="841">
        <f t="shared" ref="EO300" si="5387">SUM(EO295:EO299)</f>
        <v>0</v>
      </c>
      <c r="EP300" s="842">
        <f t="shared" ref="EP300" si="5388">EO300+EN300+EG300+EF300+EE300+ED300+EC300+EB300+EA300+DZ300+DY300+DX300+DW300</f>
        <v>0</v>
      </c>
      <c r="EQ300" s="841">
        <f>SUM(EQ295:EQ299)</f>
        <v>0</v>
      </c>
      <c r="ER300" s="841"/>
      <c r="ES300" s="841">
        <f t="shared" ref="ES300" si="5389">SUM(ES295:ES299)</f>
        <v>0</v>
      </c>
      <c r="ET300" s="841">
        <f t="shared" ref="ET300" si="5390">SUM(ET295:ET299)</f>
        <v>0</v>
      </c>
      <c r="EU300" s="841">
        <f t="shared" ref="EU300" si="5391">SUM(EU295:EU299)</f>
        <v>0</v>
      </c>
      <c r="EV300" s="841">
        <f t="shared" ref="EV300" si="5392">SUM(EV295:EV299)</f>
        <v>0</v>
      </c>
      <c r="EW300" s="841">
        <f t="shared" ref="EW300" si="5393">SUM(EW295:EW299)</f>
        <v>0</v>
      </c>
      <c r="EX300" s="841">
        <f t="shared" ref="EX300" si="5394">SUM(EX295:EX299)</f>
        <v>0</v>
      </c>
      <c r="EY300" s="841">
        <f t="shared" ref="EY300" si="5395">SUM(EY295:EY299)</f>
        <v>0</v>
      </c>
      <c r="EZ300" s="2030">
        <f t="shared" ref="EZ300" si="5396">SUM(EZ295:EZ299)</f>
        <v>0</v>
      </c>
      <c r="FA300" s="841">
        <f t="shared" ref="FA300" si="5397">SUM(FA295:FA299)</f>
        <v>0</v>
      </c>
      <c r="FB300" s="841">
        <f t="shared" ref="FB300" si="5398">SUM(FB295:FB299)</f>
        <v>0</v>
      </c>
      <c r="FC300" s="841">
        <f t="shared" ref="FC300" si="5399">SUM(FC295:FC299)</f>
        <v>0</v>
      </c>
      <c r="FD300" s="841">
        <f t="shared" ref="FD300" si="5400">SUM(FD295:FD299)</f>
        <v>0</v>
      </c>
      <c r="FE300" s="2193">
        <f t="shared" ref="FE300" si="5401">SUM(FE295:FE299)</f>
        <v>0</v>
      </c>
      <c r="FF300" s="142" t="s">
        <v>106</v>
      </c>
      <c r="FG300" s="846">
        <f>SUM(FG294:FG299)</f>
        <v>0</v>
      </c>
      <c r="FH300" s="847">
        <f t="shared" ref="FH300:FQ300" si="5402">SUM(FH294:FH299)</f>
        <v>0</v>
      </c>
      <c r="FI300" s="847">
        <f t="shared" si="5402"/>
        <v>0</v>
      </c>
      <c r="FJ300" s="848">
        <f t="shared" si="5402"/>
        <v>0</v>
      </c>
      <c r="FK300" s="846">
        <f t="shared" si="5402"/>
        <v>0</v>
      </c>
      <c r="FL300" s="847">
        <f t="shared" si="5402"/>
        <v>0</v>
      </c>
      <c r="FM300" s="847">
        <f t="shared" si="5402"/>
        <v>0</v>
      </c>
      <c r="FN300" s="848">
        <f t="shared" si="5402"/>
        <v>0</v>
      </c>
      <c r="FO300" s="846">
        <f t="shared" si="5402"/>
        <v>0</v>
      </c>
      <c r="FP300" s="847">
        <f t="shared" si="5402"/>
        <v>0</v>
      </c>
      <c r="FQ300" s="848">
        <f t="shared" si="5402"/>
        <v>0</v>
      </c>
      <c r="FR300" s="849">
        <f t="shared" si="5265"/>
        <v>0</v>
      </c>
      <c r="FS300" s="846">
        <f t="shared" ref="FS300" si="5403">SUM(FS294:FS299)</f>
        <v>0</v>
      </c>
      <c r="FT300" s="847">
        <f>SUM(FT294:FT299)</f>
        <v>0</v>
      </c>
      <c r="FU300" s="848">
        <f t="shared" ref="FU300:FY300" si="5404">SUM(FU294:FU299)</f>
        <v>0</v>
      </c>
      <c r="FV300" s="846">
        <f t="shared" si="5404"/>
        <v>0</v>
      </c>
      <c r="FW300" s="847">
        <f t="shared" si="5404"/>
        <v>0</v>
      </c>
      <c r="FX300" s="847">
        <f t="shared" si="5404"/>
        <v>0</v>
      </c>
      <c r="FY300" s="848">
        <f t="shared" si="5404"/>
        <v>0</v>
      </c>
      <c r="FZ300" s="850">
        <f t="shared" si="5270"/>
        <v>0</v>
      </c>
      <c r="GA300" s="851">
        <f t="shared" si="5271"/>
        <v>0</v>
      </c>
      <c r="GB300" s="851">
        <f t="shared" si="5272"/>
        <v>0</v>
      </c>
      <c r="GC300" s="849">
        <f t="shared" si="5273"/>
        <v>0</v>
      </c>
    </row>
    <row r="301" spans="1:191" ht="36.75" customHeight="1" thickBot="1">
      <c r="A301" s="6528" t="str">
        <f>IF(AND(GD294="ok",GD295="ok",GD296="ok",GD297="ok",GD298="ok",GD299="ok", H301 &lt;&gt;"فارغ"),"ok","wrong")</f>
        <v>wrong</v>
      </c>
      <c r="B301" s="6529"/>
      <c r="C301" s="6529"/>
      <c r="D301" s="6529"/>
      <c r="E301" s="6529"/>
      <c r="F301" s="6529"/>
      <c r="G301" s="6530"/>
      <c r="H301" s="6208" t="str">
        <f>IF(Z300=0,"فارغ","")</f>
        <v/>
      </c>
      <c r="I301" s="6209"/>
      <c r="J301" s="6209"/>
      <c r="K301" s="6209"/>
      <c r="L301" s="147"/>
      <c r="M301" s="148"/>
      <c r="N301" s="148"/>
      <c r="O301" s="149"/>
      <c r="P301" s="149"/>
      <c r="Q301" s="149"/>
      <c r="R301" s="148"/>
      <c r="S301" s="148"/>
      <c r="T301" s="148"/>
      <c r="U301" s="148"/>
      <c r="V301" s="148"/>
      <c r="W301" s="148"/>
      <c r="X301" s="148"/>
      <c r="Y301" s="148"/>
      <c r="Z301" s="149"/>
      <c r="AA301" s="149"/>
      <c r="AB301" s="149"/>
      <c r="AC301" s="148"/>
      <c r="AD301" s="148"/>
      <c r="AE301" s="148"/>
      <c r="AF301" s="150"/>
      <c r="AG301" s="148"/>
      <c r="AH301" s="148"/>
      <c r="AI301" s="151"/>
      <c r="AJ301" s="148"/>
      <c r="AK301" s="148"/>
      <c r="AL301" s="148"/>
      <c r="AM301" s="148"/>
      <c r="AN301" s="150"/>
      <c r="AO301" s="151"/>
      <c r="AP301" s="151"/>
      <c r="AQ301" s="151"/>
      <c r="AR301" s="152"/>
      <c r="AS301" s="151"/>
      <c r="AT301" s="153"/>
      <c r="AU301" s="148"/>
      <c r="AV301" s="148"/>
      <c r="AW301" s="148"/>
      <c r="AX301" s="148"/>
      <c r="AY301" s="148"/>
      <c r="AZ301" s="153"/>
      <c r="BA301" s="148"/>
      <c r="BB301" s="154"/>
      <c r="BC301" s="155"/>
      <c r="BD301" s="6531">
        <f>_xlfn.XLOOKUP(B296,التشكيل_القديم!$M$54:$M$92,التشكيل_القديم!$L$54:$L$92,0,0)</f>
        <v>21</v>
      </c>
      <c r="BE301" s="6505" t="str">
        <f>"(3)             "&amp; "عضو يسار الدائرة  /  "  &amp;B296</f>
        <v>(3)             عضو يسار الدائرة  /  احمد عمرو عبدالفتاح حسن</v>
      </c>
      <c r="BF301" s="6506"/>
      <c r="BG301" s="6506"/>
      <c r="BH301" s="6506"/>
      <c r="BI301" s="6506"/>
      <c r="BJ301" s="6506"/>
      <c r="BK301" s="6506"/>
      <c r="BL301" s="6506"/>
      <c r="BM301" s="6506"/>
      <c r="BN301" s="6506"/>
      <c r="BO301" s="6506"/>
      <c r="BP301" s="6506"/>
      <c r="BQ301" s="6506"/>
      <c r="BR301" s="6506"/>
      <c r="BS301" s="6506"/>
      <c r="BT301" s="6506"/>
      <c r="BU301" s="6506"/>
      <c r="BV301" s="6506"/>
      <c r="BW301" s="6506"/>
      <c r="BX301" s="6506"/>
      <c r="BY301" s="6506"/>
      <c r="BZ301" s="6506"/>
      <c r="CA301" s="6506"/>
      <c r="CB301" s="6506"/>
      <c r="CC301" s="6506"/>
      <c r="CD301" s="6506"/>
      <c r="CE301" s="6506"/>
      <c r="CF301" s="6506"/>
      <c r="CG301" s="6506"/>
      <c r="CH301" s="6506"/>
      <c r="CI301" s="6506"/>
      <c r="CJ301" s="6506"/>
      <c r="CK301" s="6506"/>
      <c r="CL301" s="6506"/>
      <c r="CM301" s="859"/>
      <c r="CN301" s="6520">
        <f>IF(ISTEXT(B297),_xlfn.XLOOKUP(B297,التشكيل_القديم!$M$54:$M$92,التشكيل_القديم!$L$54:$L$92,0,0),0)</f>
        <v>0</v>
      </c>
      <c r="CO301" s="6505" t="str">
        <f>IF(B297&lt;&gt;"","(4)             "&amp;"عضو يسار  اليسار الدائرة /  "&amp;B297,"لا يوجد عضو رابع " )</f>
        <v xml:space="preserve">لا يوجد عضو رابع </v>
      </c>
      <c r="CP301" s="6506"/>
      <c r="CQ301" s="6506"/>
      <c r="CR301" s="6506"/>
      <c r="CS301" s="6506"/>
      <c r="CT301" s="6506"/>
      <c r="CU301" s="6506"/>
      <c r="CV301" s="6506"/>
      <c r="CW301" s="6506"/>
      <c r="CX301" s="6506"/>
      <c r="CY301" s="6506"/>
      <c r="CZ301" s="6506"/>
      <c r="DA301" s="6506"/>
      <c r="DB301" s="6506"/>
      <c r="DC301" s="6506"/>
      <c r="DD301" s="6506"/>
      <c r="DE301" s="6506"/>
      <c r="DF301" s="6506"/>
      <c r="DG301" s="6506"/>
      <c r="DH301" s="6506"/>
      <c r="DI301" s="6506"/>
      <c r="DJ301" s="6506"/>
      <c r="DK301" s="6506"/>
      <c r="DL301" s="6506"/>
      <c r="DM301" s="6506"/>
      <c r="DN301" s="6506"/>
      <c r="DO301" s="6506"/>
      <c r="DP301" s="6506"/>
      <c r="DQ301" s="6506"/>
      <c r="DR301" s="6506"/>
      <c r="DS301" s="6506"/>
      <c r="DT301" s="6506"/>
      <c r="DU301" s="6506"/>
      <c r="DV301" s="859"/>
      <c r="DW301" s="6520">
        <f>IF(ISTEXT(B299),_xlfn.XLOOKUP(B299,التشكيل_القديم!$M$54:$M$92,التشكيل_القديم!$L$54:$L$92,0,0),0)</f>
        <v>0</v>
      </c>
      <c r="DX301" s="6505" t="str">
        <f>IF(B299&lt;&gt;"","(5)             "&amp;"عضو يسار يسار اليسار الدائرة /  "&amp;B299,"لا يوجد عضو سادس " )</f>
        <v xml:space="preserve">لا يوجد عضو سادس </v>
      </c>
      <c r="DY301" s="6506"/>
      <c r="DZ301" s="6506"/>
      <c r="EA301" s="6506"/>
      <c r="EB301" s="6506"/>
      <c r="EC301" s="6506"/>
      <c r="ED301" s="6506"/>
      <c r="EE301" s="6506"/>
      <c r="EF301" s="6506"/>
      <c r="EG301" s="6506"/>
      <c r="EH301" s="6506"/>
      <c r="EI301" s="6506"/>
      <c r="EJ301" s="6506"/>
      <c r="EK301" s="6506"/>
      <c r="EL301" s="6506"/>
      <c r="EM301" s="6506"/>
      <c r="EN301" s="6506"/>
      <c r="EO301" s="6506"/>
      <c r="EP301" s="6506"/>
      <c r="EQ301" s="6506"/>
      <c r="ER301" s="6506"/>
      <c r="ES301" s="6506"/>
      <c r="ET301" s="6506"/>
      <c r="EU301" s="6506"/>
      <c r="EV301" s="6506"/>
      <c r="EW301" s="6506"/>
      <c r="EX301" s="6506"/>
      <c r="EY301" s="6506"/>
      <c r="EZ301" s="6506"/>
      <c r="FA301" s="6506"/>
      <c r="FB301" s="6506"/>
      <c r="FC301" s="6506"/>
      <c r="FD301" s="6506"/>
      <c r="FE301" s="859"/>
      <c r="FF301" s="6522" t="s">
        <v>1239</v>
      </c>
      <c r="FG301" s="6523"/>
      <c r="FH301" s="6523"/>
      <c r="FI301" s="6523"/>
      <c r="FJ301" s="6523"/>
      <c r="FK301" s="6523"/>
      <c r="FL301" s="6523"/>
      <c r="FM301" s="6523"/>
      <c r="FN301" s="6523"/>
      <c r="FO301" s="6523"/>
      <c r="FP301" s="6523"/>
      <c r="FQ301" s="6523"/>
      <c r="FR301" s="6523"/>
      <c r="FS301" s="6523"/>
      <c r="FT301" s="6523"/>
      <c r="FU301" s="6523"/>
      <c r="FV301" s="6523"/>
      <c r="FW301" s="6523"/>
      <c r="FX301" s="6523"/>
      <c r="FY301" s="6523"/>
      <c r="FZ301" s="6523"/>
      <c r="GA301" s="6523"/>
      <c r="GB301" s="6523"/>
      <c r="GC301" s="6523"/>
      <c r="GD301" s="6523"/>
      <c r="GE301" s="6523"/>
      <c r="GF301" s="6523"/>
      <c r="GG301" s="6523"/>
      <c r="GH301" s="6523"/>
      <c r="GI301" s="6524"/>
    </row>
    <row r="302" spans="1:191" ht="36.75" customHeight="1" thickTop="1" thickBot="1">
      <c r="A302" s="6205"/>
      <c r="B302" s="6206"/>
      <c r="C302" s="6206"/>
      <c r="D302" s="6206"/>
      <c r="E302" s="6206"/>
      <c r="F302" s="6206"/>
      <c r="G302" s="6207"/>
      <c r="H302" s="6208"/>
      <c r="I302" s="6209"/>
      <c r="J302" s="6209"/>
      <c r="K302" s="6209"/>
      <c r="L302" s="147"/>
      <c r="M302" s="148"/>
      <c r="N302" s="148"/>
      <c r="O302" s="148"/>
      <c r="P302" s="148"/>
      <c r="Q302" s="148"/>
      <c r="R302" s="148"/>
      <c r="S302" s="148"/>
      <c r="T302" s="148"/>
      <c r="U302" s="148"/>
      <c r="V302" s="148"/>
      <c r="W302" s="148"/>
      <c r="X302" s="148"/>
      <c r="Y302" s="148"/>
      <c r="Z302" s="160"/>
      <c r="AA302" s="148"/>
      <c r="AB302" s="148"/>
      <c r="AC302" s="148"/>
      <c r="AD302" s="148"/>
      <c r="AE302" s="148"/>
      <c r="AF302" s="150"/>
      <c r="AG302" s="148"/>
      <c r="AH302" s="148"/>
      <c r="AI302" s="151"/>
      <c r="AJ302" s="148"/>
      <c r="AK302" s="148"/>
      <c r="AL302" s="148"/>
      <c r="AM302" s="148"/>
      <c r="AN302" s="150"/>
      <c r="AO302" s="151"/>
      <c r="AP302" s="151"/>
      <c r="AQ302" s="151"/>
      <c r="AR302" s="152"/>
      <c r="AS302" s="151"/>
      <c r="AT302" s="153"/>
      <c r="AU302" s="148"/>
      <c r="AV302" s="148"/>
      <c r="AW302" s="148"/>
      <c r="AX302" s="148"/>
      <c r="AY302" s="148"/>
      <c r="AZ302" s="153"/>
      <c r="BA302" s="148"/>
      <c r="BB302" s="154"/>
      <c r="BC302" s="155"/>
      <c r="BD302" s="6532"/>
      <c r="BE302" s="6507"/>
      <c r="BF302" s="6508"/>
      <c r="BG302" s="6508"/>
      <c r="BH302" s="6508"/>
      <c r="BI302" s="6508"/>
      <c r="BJ302" s="6508"/>
      <c r="BK302" s="6508"/>
      <c r="BL302" s="6508"/>
      <c r="BM302" s="6508"/>
      <c r="BN302" s="6508"/>
      <c r="BO302" s="6508"/>
      <c r="BP302" s="6508"/>
      <c r="BQ302" s="6508"/>
      <c r="BR302" s="6508"/>
      <c r="BS302" s="6508"/>
      <c r="BT302" s="6508"/>
      <c r="BU302" s="6508"/>
      <c r="BV302" s="6508"/>
      <c r="BW302" s="6508"/>
      <c r="BX302" s="6508"/>
      <c r="BY302" s="6508"/>
      <c r="BZ302" s="6508"/>
      <c r="CA302" s="6508"/>
      <c r="CB302" s="6508"/>
      <c r="CC302" s="6508"/>
      <c r="CD302" s="6508"/>
      <c r="CE302" s="6508"/>
      <c r="CF302" s="6508"/>
      <c r="CG302" s="6508"/>
      <c r="CH302" s="6508"/>
      <c r="CI302" s="6508"/>
      <c r="CJ302" s="6508"/>
      <c r="CK302" s="6508"/>
      <c r="CL302" s="6508"/>
      <c r="CM302" s="860"/>
      <c r="CN302" s="6521"/>
      <c r="CO302" s="6507"/>
      <c r="CP302" s="6508"/>
      <c r="CQ302" s="6508"/>
      <c r="CR302" s="6508"/>
      <c r="CS302" s="6508"/>
      <c r="CT302" s="6508"/>
      <c r="CU302" s="6508"/>
      <c r="CV302" s="6508"/>
      <c r="CW302" s="6508"/>
      <c r="CX302" s="6508"/>
      <c r="CY302" s="6508"/>
      <c r="CZ302" s="6508"/>
      <c r="DA302" s="6508"/>
      <c r="DB302" s="6508"/>
      <c r="DC302" s="6508"/>
      <c r="DD302" s="6508"/>
      <c r="DE302" s="6508"/>
      <c r="DF302" s="6508"/>
      <c r="DG302" s="6508"/>
      <c r="DH302" s="6508"/>
      <c r="DI302" s="6508"/>
      <c r="DJ302" s="6508"/>
      <c r="DK302" s="6508"/>
      <c r="DL302" s="6508"/>
      <c r="DM302" s="6508"/>
      <c r="DN302" s="6508"/>
      <c r="DO302" s="6508"/>
      <c r="DP302" s="6508"/>
      <c r="DQ302" s="6508"/>
      <c r="DR302" s="6508"/>
      <c r="DS302" s="6508"/>
      <c r="DT302" s="6508"/>
      <c r="DU302" s="6508"/>
      <c r="DV302" s="866"/>
      <c r="DW302" s="6521"/>
      <c r="DX302" s="6507"/>
      <c r="DY302" s="6508"/>
      <c r="DZ302" s="6508"/>
      <c r="EA302" s="6508"/>
      <c r="EB302" s="6508"/>
      <c r="EC302" s="6508"/>
      <c r="ED302" s="6508"/>
      <c r="EE302" s="6508"/>
      <c r="EF302" s="6508"/>
      <c r="EG302" s="6508"/>
      <c r="EH302" s="6508"/>
      <c r="EI302" s="6508"/>
      <c r="EJ302" s="6508"/>
      <c r="EK302" s="6508"/>
      <c r="EL302" s="6508"/>
      <c r="EM302" s="6508"/>
      <c r="EN302" s="6508"/>
      <c r="EO302" s="6508"/>
      <c r="EP302" s="6508"/>
      <c r="EQ302" s="6508"/>
      <c r="ER302" s="6508"/>
      <c r="ES302" s="6508"/>
      <c r="ET302" s="6508"/>
      <c r="EU302" s="6508"/>
      <c r="EV302" s="6508"/>
      <c r="EW302" s="6508"/>
      <c r="EX302" s="6508"/>
      <c r="EY302" s="6508"/>
      <c r="EZ302" s="6508"/>
      <c r="FA302" s="6508"/>
      <c r="FB302" s="6508"/>
      <c r="FC302" s="6508"/>
      <c r="FD302" s="6508"/>
      <c r="FE302" s="866"/>
      <c r="FF302" s="2114"/>
      <c r="FG302" s="6348" t="s">
        <v>23</v>
      </c>
      <c r="FH302" s="6349"/>
      <c r="FI302" s="6349"/>
      <c r="FJ302" s="6350"/>
      <c r="FK302" s="6370" t="s">
        <v>33</v>
      </c>
      <c r="FL302" s="6370"/>
      <c r="FM302" s="6370"/>
      <c r="FN302" s="6371"/>
      <c r="FO302" s="6351" t="s">
        <v>184</v>
      </c>
      <c r="FP302" s="6352"/>
      <c r="FQ302" s="6352"/>
      <c r="FR302" s="6353"/>
      <c r="FS302" s="6366" t="s">
        <v>185</v>
      </c>
      <c r="FT302" s="6367"/>
      <c r="FU302" s="6367"/>
      <c r="FV302" s="6368"/>
      <c r="FW302" s="6354" t="s">
        <v>200</v>
      </c>
      <c r="FX302" s="6355"/>
      <c r="FY302" s="6355"/>
      <c r="FZ302" s="6356"/>
      <c r="GA302" s="6338" t="s">
        <v>597</v>
      </c>
      <c r="GB302" s="6339"/>
      <c r="GC302" s="6339"/>
      <c r="GD302" s="6340"/>
      <c r="GE302" s="6525" t="s">
        <v>598</v>
      </c>
      <c r="GF302" s="6526"/>
      <c r="GG302" s="6526"/>
      <c r="GH302" s="6526"/>
      <c r="GI302" s="6527"/>
    </row>
    <row r="303" spans="1:191" ht="36.75" customHeight="1" thickTop="1" thickBot="1">
      <c r="A303" s="143"/>
      <c r="B303" s="157"/>
      <c r="C303" s="157"/>
      <c r="D303" s="157"/>
      <c r="E303" s="158"/>
      <c r="F303" s="158"/>
      <c r="G303" s="159"/>
      <c r="H303" s="144"/>
      <c r="I303" s="144"/>
      <c r="J303" s="145"/>
      <c r="K303" s="146"/>
      <c r="L303" s="2186" t="str">
        <f>الاعدادات!$D$14</f>
        <v>2023 وما قبلها</v>
      </c>
      <c r="M303" s="148"/>
      <c r="N303" s="148"/>
      <c r="O303" s="148"/>
      <c r="P303" s="148"/>
      <c r="Q303" s="148"/>
      <c r="R303" s="148"/>
      <c r="S303" s="148"/>
      <c r="T303" s="148"/>
      <c r="U303" s="148"/>
      <c r="V303" s="148"/>
      <c r="W303" s="148"/>
      <c r="X303" s="148"/>
      <c r="Y303" s="148"/>
      <c r="Z303" s="160"/>
      <c r="AA303" s="148"/>
      <c r="AB303" s="148"/>
      <c r="AC303" s="148"/>
      <c r="AD303" s="148"/>
      <c r="AE303" s="148"/>
      <c r="AF303" s="150"/>
      <c r="AG303" s="148"/>
      <c r="AH303" s="148"/>
      <c r="AI303" s="151"/>
      <c r="AJ303" s="148"/>
      <c r="AK303" s="148"/>
      <c r="AL303" s="148"/>
      <c r="AM303" s="148"/>
      <c r="AN303" s="150"/>
      <c r="AO303" s="151"/>
      <c r="AP303" s="151"/>
      <c r="AQ303" s="151"/>
      <c r="AR303" s="152"/>
      <c r="AS303" s="151"/>
      <c r="AT303" s="153"/>
      <c r="AU303" s="148"/>
      <c r="AV303" s="148"/>
      <c r="AW303" s="148"/>
      <c r="AX303" s="148"/>
      <c r="AY303" s="148"/>
      <c r="AZ303" s="153"/>
      <c r="BA303" s="148"/>
      <c r="BB303" s="154"/>
      <c r="BC303" s="155"/>
      <c r="BD303" s="2186" t="str">
        <f>الاعدادات!$D$14</f>
        <v>2023 وما قبلها</v>
      </c>
      <c r="BE303" s="82"/>
      <c r="BF303" s="83"/>
      <c r="BG303" s="83"/>
      <c r="BH303" s="84"/>
      <c r="BI303" s="84"/>
      <c r="BJ303" s="84"/>
      <c r="BK303" s="85"/>
      <c r="BL303" s="86"/>
      <c r="BM303" s="87"/>
      <c r="BN303" s="87"/>
      <c r="BO303" s="88"/>
      <c r="BP303" s="88"/>
      <c r="BQ303" s="88"/>
      <c r="BR303" s="88"/>
      <c r="BS303" s="88"/>
      <c r="BT303" s="88"/>
      <c r="BU303" s="88"/>
      <c r="BV303" s="88"/>
      <c r="BW303" s="89"/>
      <c r="BX303" s="77">
        <f t="shared" ref="BX303:BX305" si="5405">SUM(BE303:BW303)</f>
        <v>0</v>
      </c>
      <c r="BY303" s="90"/>
      <c r="BZ303" s="855"/>
      <c r="CA303" s="91"/>
      <c r="CB303" s="92"/>
      <c r="CC303" s="93"/>
      <c r="CD303" s="94"/>
      <c r="CE303" s="95"/>
      <c r="CF303" s="96"/>
      <c r="CG303" s="97"/>
      <c r="CH303" s="98"/>
      <c r="CI303" s="99"/>
      <c r="CJ303" s="79">
        <f t="shared" ref="CJ303:CJ304" si="5406">SUM(BX303:CI303)</f>
        <v>0</v>
      </c>
      <c r="CK303" s="104"/>
      <c r="CL303" s="92"/>
      <c r="CM303" s="861"/>
      <c r="CN303" s="82"/>
      <c r="CO303" s="83"/>
      <c r="CP303" s="83"/>
      <c r="CQ303" s="84"/>
      <c r="CR303" s="84"/>
      <c r="CS303" s="84"/>
      <c r="CT303" s="85"/>
      <c r="CU303" s="86"/>
      <c r="CV303" s="87"/>
      <c r="CW303" s="87"/>
      <c r="CX303" s="88"/>
      <c r="CY303" s="88"/>
      <c r="CZ303" s="88"/>
      <c r="DA303" s="88"/>
      <c r="DB303" s="88"/>
      <c r="DC303" s="88"/>
      <c r="DD303" s="88"/>
      <c r="DE303" s="88"/>
      <c r="DF303" s="89"/>
      <c r="DG303" s="161">
        <f t="shared" ref="DG303:DG305" si="5407">SUM(CN303:DF303)</f>
        <v>0</v>
      </c>
      <c r="DH303" s="90"/>
      <c r="DI303" s="855"/>
      <c r="DJ303" s="168"/>
      <c r="DK303" s="92"/>
      <c r="DL303" s="93"/>
      <c r="DM303" s="94"/>
      <c r="DN303" s="95"/>
      <c r="DO303" s="96"/>
      <c r="DP303" s="97"/>
      <c r="DQ303" s="98"/>
      <c r="DR303" s="99"/>
      <c r="DS303" s="79">
        <f t="shared" ref="DS303:DS305" si="5408">SUM(DG303:DR303)</f>
        <v>0</v>
      </c>
      <c r="DT303" s="104"/>
      <c r="DU303" s="92"/>
      <c r="DV303" s="864"/>
      <c r="DW303" s="82"/>
      <c r="DX303" s="83"/>
      <c r="DY303" s="83"/>
      <c r="DZ303" s="84"/>
      <c r="EA303" s="84"/>
      <c r="EB303" s="84"/>
      <c r="EC303" s="85"/>
      <c r="ED303" s="86"/>
      <c r="EE303" s="87"/>
      <c r="EF303" s="87"/>
      <c r="EG303" s="88"/>
      <c r="EH303" s="88"/>
      <c r="EI303" s="88"/>
      <c r="EJ303" s="88"/>
      <c r="EK303" s="88"/>
      <c r="EL303" s="88"/>
      <c r="EM303" s="88"/>
      <c r="EN303" s="88"/>
      <c r="EO303" s="89"/>
      <c r="EP303" s="161">
        <f t="shared" ref="EP303:EP305" si="5409">SUM(DW303:EO303)</f>
        <v>0</v>
      </c>
      <c r="EQ303" s="90"/>
      <c r="ER303" s="855"/>
      <c r="ES303" s="168"/>
      <c r="ET303" s="92"/>
      <c r="EU303" s="93"/>
      <c r="EV303" s="94"/>
      <c r="EW303" s="95"/>
      <c r="EX303" s="96"/>
      <c r="EY303" s="97"/>
      <c r="EZ303" s="98"/>
      <c r="FA303" s="99"/>
      <c r="FB303" s="79">
        <f t="shared" ref="FB303:FB306" si="5410">SUM(EP303:FA303)</f>
        <v>0</v>
      </c>
      <c r="FC303" s="104"/>
      <c r="FD303" s="92"/>
      <c r="FE303" s="864"/>
      <c r="FF303" s="162" t="s">
        <v>163</v>
      </c>
      <c r="FG303" s="838" t="s">
        <v>190</v>
      </c>
      <c r="FH303" s="838" t="s">
        <v>203</v>
      </c>
      <c r="FI303" s="838" t="s">
        <v>204</v>
      </c>
      <c r="FJ303" s="839" t="s">
        <v>116</v>
      </c>
      <c r="FK303" s="838" t="s">
        <v>190</v>
      </c>
      <c r="FL303" s="838" t="s">
        <v>203</v>
      </c>
      <c r="FM303" s="838" t="s">
        <v>204</v>
      </c>
      <c r="FN303" s="839" t="s">
        <v>116</v>
      </c>
      <c r="FO303" s="838" t="s">
        <v>190</v>
      </c>
      <c r="FP303" s="838" t="s">
        <v>203</v>
      </c>
      <c r="FQ303" s="838" t="s">
        <v>204</v>
      </c>
      <c r="FR303" s="839" t="s">
        <v>116</v>
      </c>
      <c r="FS303" s="838" t="s">
        <v>190</v>
      </c>
      <c r="FT303" s="838" t="s">
        <v>203</v>
      </c>
      <c r="FU303" s="838" t="s">
        <v>204</v>
      </c>
      <c r="FV303" s="839" t="s">
        <v>116</v>
      </c>
      <c r="FW303" s="838" t="s">
        <v>190</v>
      </c>
      <c r="FX303" s="838" t="s">
        <v>203</v>
      </c>
      <c r="FY303" s="838" t="s">
        <v>204</v>
      </c>
      <c r="FZ303" s="839" t="s">
        <v>116</v>
      </c>
      <c r="GA303" s="838" t="s">
        <v>190</v>
      </c>
      <c r="GB303" s="838" t="s">
        <v>203</v>
      </c>
      <c r="GC303" s="838" t="s">
        <v>204</v>
      </c>
      <c r="GD303" s="839" t="s">
        <v>116</v>
      </c>
      <c r="GE303" s="852" t="s">
        <v>205</v>
      </c>
      <c r="GF303" s="838" t="s">
        <v>190</v>
      </c>
      <c r="GG303" s="838" t="s">
        <v>203</v>
      </c>
      <c r="GH303" s="838" t="s">
        <v>204</v>
      </c>
      <c r="GI303" s="839" t="s">
        <v>116</v>
      </c>
    </row>
    <row r="304" spans="1:191" ht="36.75" customHeight="1" thickTop="1" thickBot="1">
      <c r="A304" s="143"/>
      <c r="B304" s="157"/>
      <c r="C304" s="157"/>
      <c r="D304" s="157"/>
      <c r="E304" s="158"/>
      <c r="F304" s="158"/>
      <c r="G304" s="159"/>
      <c r="H304" s="144"/>
      <c r="I304" s="144"/>
      <c r="J304" s="145"/>
      <c r="K304" s="146"/>
      <c r="L304" s="2187">
        <f>الاعدادات!$D$15</f>
        <v>2024</v>
      </c>
      <c r="M304" s="148"/>
      <c r="N304" s="148"/>
      <c r="O304" s="148"/>
      <c r="P304" s="148"/>
      <c r="Q304" s="148"/>
      <c r="R304" s="148"/>
      <c r="S304" s="148"/>
      <c r="T304" s="148"/>
      <c r="U304" s="148"/>
      <c r="V304" s="148"/>
      <c r="W304" s="148"/>
      <c r="X304" s="148"/>
      <c r="Y304" s="148"/>
      <c r="Z304" s="160"/>
      <c r="AA304" s="148"/>
      <c r="AB304" s="148"/>
      <c r="AC304" s="148"/>
      <c r="AD304" s="148"/>
      <c r="AE304" s="148"/>
      <c r="AF304" s="150"/>
      <c r="AG304" s="148"/>
      <c r="AH304" s="148"/>
      <c r="AI304" s="151"/>
      <c r="AJ304" s="148"/>
      <c r="AK304" s="148"/>
      <c r="AL304" s="148"/>
      <c r="AM304" s="148"/>
      <c r="AN304" s="150"/>
      <c r="AO304" s="151"/>
      <c r="AP304" s="151"/>
      <c r="AQ304" s="151"/>
      <c r="AR304" s="152"/>
      <c r="AS304" s="151"/>
      <c r="AT304" s="153"/>
      <c r="AU304" s="148"/>
      <c r="AV304" s="148"/>
      <c r="AW304" s="148"/>
      <c r="AX304" s="148"/>
      <c r="AY304" s="148"/>
      <c r="AZ304" s="153"/>
      <c r="BA304" s="148"/>
      <c r="BB304" s="154"/>
      <c r="BC304" s="155"/>
      <c r="BD304" s="2187">
        <f>الاعدادات!$D$15</f>
        <v>2024</v>
      </c>
      <c r="BE304" s="82"/>
      <c r="BF304" s="83"/>
      <c r="BG304" s="83"/>
      <c r="BH304" s="84"/>
      <c r="BI304" s="84"/>
      <c r="BJ304" s="84"/>
      <c r="BK304" s="85"/>
      <c r="BL304" s="86"/>
      <c r="BM304" s="87"/>
      <c r="BN304" s="87"/>
      <c r="BO304" s="88"/>
      <c r="BP304" s="88"/>
      <c r="BQ304" s="88"/>
      <c r="BR304" s="88"/>
      <c r="BS304" s="88"/>
      <c r="BT304" s="88"/>
      <c r="BU304" s="88"/>
      <c r="BV304" s="88"/>
      <c r="BW304" s="89"/>
      <c r="BX304" s="77">
        <f t="shared" si="5405"/>
        <v>0</v>
      </c>
      <c r="BY304" s="90"/>
      <c r="BZ304" s="855"/>
      <c r="CA304" s="91"/>
      <c r="CB304" s="92"/>
      <c r="CC304" s="93"/>
      <c r="CD304" s="94"/>
      <c r="CE304" s="95"/>
      <c r="CF304" s="96"/>
      <c r="CG304" s="97"/>
      <c r="CH304" s="98"/>
      <c r="CI304" s="99"/>
      <c r="CJ304" s="79">
        <f t="shared" si="5406"/>
        <v>0</v>
      </c>
      <c r="CK304" s="104"/>
      <c r="CL304" s="92"/>
      <c r="CM304" s="861"/>
      <c r="CN304" s="82"/>
      <c r="CO304" s="83"/>
      <c r="CP304" s="83"/>
      <c r="CQ304" s="84"/>
      <c r="CR304" s="84"/>
      <c r="CS304" s="84"/>
      <c r="CT304" s="85"/>
      <c r="CU304" s="86"/>
      <c r="CV304" s="87"/>
      <c r="CW304" s="87"/>
      <c r="CX304" s="88"/>
      <c r="CY304" s="88"/>
      <c r="CZ304" s="88"/>
      <c r="DA304" s="88"/>
      <c r="DB304" s="88"/>
      <c r="DC304" s="88"/>
      <c r="DD304" s="88"/>
      <c r="DE304" s="88"/>
      <c r="DF304" s="89"/>
      <c r="DG304" s="161">
        <f t="shared" si="5407"/>
        <v>0</v>
      </c>
      <c r="DH304" s="90"/>
      <c r="DI304" s="855"/>
      <c r="DJ304" s="168"/>
      <c r="DK304" s="92"/>
      <c r="DL304" s="93"/>
      <c r="DM304" s="94"/>
      <c r="DN304" s="95"/>
      <c r="DO304" s="96"/>
      <c r="DP304" s="97"/>
      <c r="DQ304" s="98"/>
      <c r="DR304" s="99"/>
      <c r="DS304" s="79">
        <f t="shared" si="5408"/>
        <v>0</v>
      </c>
      <c r="DT304" s="104"/>
      <c r="DU304" s="92"/>
      <c r="DV304" s="864"/>
      <c r="DW304" s="82"/>
      <c r="DX304" s="83"/>
      <c r="DY304" s="83"/>
      <c r="DZ304" s="84"/>
      <c r="EA304" s="84"/>
      <c r="EB304" s="84"/>
      <c r="EC304" s="85"/>
      <c r="ED304" s="86"/>
      <c r="EE304" s="87"/>
      <c r="EF304" s="87"/>
      <c r="EG304" s="88"/>
      <c r="EH304" s="88"/>
      <c r="EI304" s="88"/>
      <c r="EJ304" s="88"/>
      <c r="EK304" s="88"/>
      <c r="EL304" s="88"/>
      <c r="EM304" s="88"/>
      <c r="EN304" s="88"/>
      <c r="EO304" s="89"/>
      <c r="EP304" s="161">
        <f t="shared" si="5409"/>
        <v>0</v>
      </c>
      <c r="EQ304" s="90"/>
      <c r="ER304" s="855"/>
      <c r="ES304" s="168"/>
      <c r="ET304" s="92"/>
      <c r="EU304" s="93"/>
      <c r="EV304" s="94"/>
      <c r="EW304" s="95"/>
      <c r="EX304" s="96"/>
      <c r="EY304" s="97"/>
      <c r="EZ304" s="98"/>
      <c r="FA304" s="99"/>
      <c r="FB304" s="79">
        <f t="shared" si="5410"/>
        <v>0</v>
      </c>
      <c r="FC304" s="104"/>
      <c r="FD304" s="92"/>
      <c r="FE304" s="864"/>
      <c r="FF304" s="2207">
        <f>الاعدادات!$D$7</f>
        <v>2023</v>
      </c>
      <c r="FG304" s="163">
        <f t="shared" ref="FG304:FG307" si="5411">BX296</f>
        <v>0</v>
      </c>
      <c r="FH304" s="164">
        <f t="shared" ref="FH304:FH307" si="5412">BY296</f>
        <v>0</v>
      </c>
      <c r="FI304" s="164">
        <f>CA296+CB296+CC296+CD296+CE296+BZ296</f>
        <v>0</v>
      </c>
      <c r="FJ304" s="165">
        <f>CF296+CG296+CH296+CI296</f>
        <v>0</v>
      </c>
      <c r="FK304" s="166">
        <f t="shared" ref="FK304:FK307" si="5413">DG296</f>
        <v>0</v>
      </c>
      <c r="FL304" s="164">
        <f t="shared" ref="FL304:FL307" si="5414">DH296</f>
        <v>0</v>
      </c>
      <c r="FM304" s="164">
        <f>DJ296+DK296+DL296+DM296+DN296+DI296</f>
        <v>0</v>
      </c>
      <c r="FN304" s="165">
        <f>DO296+DP296+DQ296+DR296</f>
        <v>0</v>
      </c>
      <c r="FO304" s="166">
        <f t="shared" ref="FO304:FO307" si="5415">BX303</f>
        <v>0</v>
      </c>
      <c r="FP304" s="164">
        <f t="shared" ref="FP304:FP307" si="5416">BY303</f>
        <v>0</v>
      </c>
      <c r="FQ304" s="164">
        <f>CA303+CB303+CC303+CD303+CE303+BZ303</f>
        <v>0</v>
      </c>
      <c r="FR304" s="165">
        <f>CF303+CG303+CH303+CI303</f>
        <v>0</v>
      </c>
      <c r="FS304" s="166">
        <f t="shared" ref="FS304:FS307" si="5417">DG303</f>
        <v>0</v>
      </c>
      <c r="FT304" s="164">
        <f t="shared" ref="FT304:FT307" si="5418">DH303</f>
        <v>0</v>
      </c>
      <c r="FU304" s="164">
        <f>DI303+DJ303+DK303+DL303+DM303+DN303</f>
        <v>0</v>
      </c>
      <c r="FV304" s="167">
        <f>DO303+DP303+DQ303+DR303</f>
        <v>0</v>
      </c>
      <c r="FW304" s="166">
        <f t="shared" ref="FW304:FW307" si="5419">EP296</f>
        <v>0</v>
      </c>
      <c r="FX304" s="164">
        <f t="shared" ref="FX304:FX307" si="5420">EQ296</f>
        <v>0</v>
      </c>
      <c r="FY304" s="164">
        <f>ES296+ET296+EU296+EV296+EW296+ER296</f>
        <v>0</v>
      </c>
      <c r="FZ304" s="167">
        <f>EX296+EY296+EZ296+FA296</f>
        <v>0</v>
      </c>
      <c r="GA304" s="166">
        <f t="shared" ref="GA304:GA307" si="5421">EP303</f>
        <v>0</v>
      </c>
      <c r="GB304" s="164">
        <f t="shared" ref="GB304:GB307" si="5422">EQ303</f>
        <v>0</v>
      </c>
      <c r="GC304" s="164">
        <f>ES303+ET303+EU303+EV303+EW303+ER303</f>
        <v>0</v>
      </c>
      <c r="GD304" s="167">
        <f>EX303+EY303+EZ303+FA303</f>
        <v>0</v>
      </c>
      <c r="GE304" s="837" t="s">
        <v>23</v>
      </c>
      <c r="GF304" s="169">
        <f>FG308</f>
        <v>0</v>
      </c>
      <c r="GG304" s="170">
        <f>FH308</f>
        <v>0</v>
      </c>
      <c r="GH304" s="170">
        <f>FI308</f>
        <v>0</v>
      </c>
      <c r="GI304" s="171">
        <f>FJ308</f>
        <v>0</v>
      </c>
    </row>
    <row r="305" spans="1:191" ht="36.75" customHeight="1" thickTop="1" thickBot="1">
      <c r="A305" s="143"/>
      <c r="B305" s="172"/>
      <c r="C305" s="172"/>
      <c r="D305" s="172"/>
      <c r="E305" s="172"/>
      <c r="F305" s="172"/>
      <c r="G305" s="172"/>
      <c r="H305" s="172"/>
      <c r="I305" s="172"/>
      <c r="J305" s="145"/>
      <c r="K305" s="146"/>
      <c r="L305" s="2187">
        <f>الاعدادات!$D$16</f>
        <v>2025</v>
      </c>
      <c r="M305" s="172"/>
      <c r="N305" s="172"/>
      <c r="O305" s="172"/>
      <c r="P305" s="172"/>
      <c r="Q305" s="172"/>
      <c r="R305" s="172"/>
      <c r="S305" s="172"/>
      <c r="T305" s="172"/>
      <c r="U305" s="172"/>
      <c r="V305" s="172"/>
      <c r="W305" s="172"/>
      <c r="X305" s="172"/>
      <c r="Y305" s="172"/>
      <c r="Z305" s="174"/>
      <c r="AA305" s="172"/>
      <c r="AB305" s="172"/>
      <c r="AC305" s="172"/>
      <c r="AD305" s="172"/>
      <c r="AE305" s="172"/>
      <c r="AF305" s="172"/>
      <c r="AG305" s="172"/>
      <c r="AH305" s="172"/>
      <c r="AI305" s="172"/>
      <c r="AJ305" s="172"/>
      <c r="AK305" s="172"/>
      <c r="AL305" s="172"/>
      <c r="AM305" s="172"/>
      <c r="AN305" s="172"/>
      <c r="AO305" s="172"/>
      <c r="AP305" s="172"/>
      <c r="AQ305" s="172"/>
      <c r="AR305" s="172"/>
      <c r="AS305" s="172"/>
      <c r="AT305" s="175"/>
      <c r="AU305" s="172"/>
      <c r="AV305" s="172"/>
      <c r="AW305" s="172"/>
      <c r="AX305" s="172"/>
      <c r="AY305" s="172"/>
      <c r="AZ305" s="175"/>
      <c r="BA305" s="172"/>
      <c r="BB305" s="172"/>
      <c r="BC305" s="155"/>
      <c r="BD305" s="2187">
        <f>الاعدادات!$D$16</f>
        <v>2025</v>
      </c>
      <c r="BE305" s="82"/>
      <c r="BF305" s="83"/>
      <c r="BG305" s="83"/>
      <c r="BH305" s="84"/>
      <c r="BI305" s="84"/>
      <c r="BJ305" s="84"/>
      <c r="BK305" s="85"/>
      <c r="BL305" s="86"/>
      <c r="BM305" s="87"/>
      <c r="BN305" s="87"/>
      <c r="BO305" s="88"/>
      <c r="BP305" s="88"/>
      <c r="BQ305" s="88"/>
      <c r="BR305" s="88"/>
      <c r="BS305" s="88"/>
      <c r="BT305" s="88"/>
      <c r="BU305" s="88"/>
      <c r="BV305" s="88"/>
      <c r="BW305" s="89"/>
      <c r="BX305" s="77">
        <f t="shared" si="5405"/>
        <v>0</v>
      </c>
      <c r="BY305" s="90"/>
      <c r="BZ305" s="855"/>
      <c r="CA305" s="91"/>
      <c r="CB305" s="92"/>
      <c r="CC305" s="93"/>
      <c r="CD305" s="94"/>
      <c r="CE305" s="95"/>
      <c r="CF305" s="96"/>
      <c r="CG305" s="97"/>
      <c r="CH305" s="98"/>
      <c r="CI305" s="99"/>
      <c r="CJ305" s="79">
        <f>SUM(BX305:CI305)</f>
        <v>0</v>
      </c>
      <c r="CK305" s="104"/>
      <c r="CL305" s="92"/>
      <c r="CM305" s="861"/>
      <c r="CN305" s="82"/>
      <c r="CO305" s="83"/>
      <c r="CP305" s="83"/>
      <c r="CQ305" s="84"/>
      <c r="CR305" s="84"/>
      <c r="CS305" s="84"/>
      <c r="CT305" s="85"/>
      <c r="CU305" s="86"/>
      <c r="CV305" s="87"/>
      <c r="CW305" s="87"/>
      <c r="CX305" s="88"/>
      <c r="CY305" s="88"/>
      <c r="CZ305" s="88"/>
      <c r="DA305" s="88"/>
      <c r="DB305" s="88"/>
      <c r="DC305" s="88"/>
      <c r="DD305" s="88"/>
      <c r="DE305" s="88"/>
      <c r="DF305" s="89"/>
      <c r="DG305" s="161">
        <f t="shared" si="5407"/>
        <v>0</v>
      </c>
      <c r="DH305" s="90"/>
      <c r="DI305" s="855"/>
      <c r="DJ305" s="168"/>
      <c r="DK305" s="92"/>
      <c r="DL305" s="93"/>
      <c r="DM305" s="94"/>
      <c r="DN305" s="95"/>
      <c r="DO305" s="96"/>
      <c r="DP305" s="97"/>
      <c r="DQ305" s="98"/>
      <c r="DR305" s="99"/>
      <c r="DS305" s="79">
        <f t="shared" si="5408"/>
        <v>0</v>
      </c>
      <c r="DT305" s="104"/>
      <c r="DU305" s="92"/>
      <c r="DV305" s="864"/>
      <c r="DW305" s="82"/>
      <c r="DX305" s="83"/>
      <c r="DY305" s="83"/>
      <c r="DZ305" s="84"/>
      <c r="EA305" s="84"/>
      <c r="EB305" s="84"/>
      <c r="EC305" s="85"/>
      <c r="ED305" s="86"/>
      <c r="EE305" s="87"/>
      <c r="EF305" s="87"/>
      <c r="EG305" s="88"/>
      <c r="EH305" s="88"/>
      <c r="EI305" s="88"/>
      <c r="EJ305" s="88"/>
      <c r="EK305" s="88"/>
      <c r="EL305" s="88"/>
      <c r="EM305" s="88"/>
      <c r="EN305" s="88"/>
      <c r="EO305" s="89"/>
      <c r="EP305" s="161">
        <f t="shared" si="5409"/>
        <v>0</v>
      </c>
      <c r="EQ305" s="90"/>
      <c r="ER305" s="855"/>
      <c r="ES305" s="168"/>
      <c r="ET305" s="92"/>
      <c r="EU305" s="93"/>
      <c r="EV305" s="94"/>
      <c r="EW305" s="95"/>
      <c r="EX305" s="96"/>
      <c r="EY305" s="97"/>
      <c r="EZ305" s="98"/>
      <c r="FA305" s="99"/>
      <c r="FB305" s="79">
        <f t="shared" si="5410"/>
        <v>0</v>
      </c>
      <c r="FC305" s="104"/>
      <c r="FD305" s="92"/>
      <c r="FE305" s="864"/>
      <c r="FF305" s="2207">
        <f>الاعدادات!$D$8</f>
        <v>2024</v>
      </c>
      <c r="FG305" s="163">
        <f t="shared" si="5411"/>
        <v>0</v>
      </c>
      <c r="FH305" s="164">
        <f t="shared" si="5412"/>
        <v>0</v>
      </c>
      <c r="FI305" s="164">
        <f>CA297+CB297+CC297+CD297+CE297+BZ297</f>
        <v>0</v>
      </c>
      <c r="FJ305" s="165">
        <f>CF297+CG297+CH297+CI297</f>
        <v>0</v>
      </c>
      <c r="FK305" s="166">
        <f t="shared" si="5413"/>
        <v>0</v>
      </c>
      <c r="FL305" s="164">
        <f t="shared" si="5414"/>
        <v>0</v>
      </c>
      <c r="FM305" s="164">
        <f>DJ297+DK297+DL297+DM297+DN297+DI297</f>
        <v>0</v>
      </c>
      <c r="FN305" s="165">
        <f>DO297+DP297+DQ297+DR297</f>
        <v>0</v>
      </c>
      <c r="FO305" s="166">
        <f t="shared" si="5415"/>
        <v>0</v>
      </c>
      <c r="FP305" s="164">
        <f t="shared" si="5416"/>
        <v>0</v>
      </c>
      <c r="FQ305" s="164">
        <f>CA304+CB304+CC304+CD304+CE304+BZ304</f>
        <v>0</v>
      </c>
      <c r="FR305" s="165">
        <f>CF304+CG304+CH304+CI304</f>
        <v>0</v>
      </c>
      <c r="FS305" s="166">
        <f t="shared" si="5417"/>
        <v>0</v>
      </c>
      <c r="FT305" s="164">
        <f t="shared" si="5418"/>
        <v>0</v>
      </c>
      <c r="FU305" s="164">
        <f>DI304+DJ304+DK304+DL304+DM304+DN304</f>
        <v>0</v>
      </c>
      <c r="FV305" s="167">
        <f>DO304+DP304+DQ304+DR304</f>
        <v>0</v>
      </c>
      <c r="FW305" s="166">
        <f t="shared" si="5419"/>
        <v>0</v>
      </c>
      <c r="FX305" s="164">
        <f t="shared" si="5420"/>
        <v>0</v>
      </c>
      <c r="FY305" s="164">
        <f>ES297+ET297+EU297+EV297+EW297+ER297</f>
        <v>0</v>
      </c>
      <c r="FZ305" s="167">
        <f>EX297+EY297+EZ297+FA297</f>
        <v>0</v>
      </c>
      <c r="GA305" s="166">
        <f t="shared" si="5421"/>
        <v>0</v>
      </c>
      <c r="GB305" s="164">
        <f t="shared" si="5422"/>
        <v>0</v>
      </c>
      <c r="GC305" s="164">
        <f>ES304+ET304+EU304+EV304+EW304+ER304</f>
        <v>0</v>
      </c>
      <c r="GD305" s="167">
        <f>EX304+EY304+EZ304+FA304</f>
        <v>0</v>
      </c>
      <c r="GE305" s="837" t="s">
        <v>33</v>
      </c>
      <c r="GF305" s="169">
        <f>FK308</f>
        <v>0</v>
      </c>
      <c r="GG305" s="169">
        <f>FL308</f>
        <v>0</v>
      </c>
      <c r="GH305" s="169">
        <f>FM308</f>
        <v>0</v>
      </c>
      <c r="GI305" s="169">
        <f>FN308</f>
        <v>0</v>
      </c>
    </row>
    <row r="306" spans="1:191" ht="36.75" customHeight="1" thickTop="1" thickBot="1">
      <c r="A306" s="143"/>
      <c r="B306" s="172"/>
      <c r="C306" s="172"/>
      <c r="D306" s="172"/>
      <c r="E306" s="172"/>
      <c r="F306" s="172"/>
      <c r="G306" s="172"/>
      <c r="H306" s="172"/>
      <c r="I306" s="172"/>
      <c r="J306" s="145"/>
      <c r="K306" s="146"/>
      <c r="L306" s="2187">
        <f>الاعدادات!$D$17</f>
        <v>2026</v>
      </c>
      <c r="M306" s="172"/>
      <c r="N306" s="172"/>
      <c r="O306" s="172"/>
      <c r="P306" s="172"/>
      <c r="Q306" s="172"/>
      <c r="R306" s="172"/>
      <c r="S306" s="172"/>
      <c r="T306" s="172"/>
      <c r="U306" s="172"/>
      <c r="V306" s="172"/>
      <c r="W306" s="172"/>
      <c r="X306" s="172"/>
      <c r="Y306" s="172"/>
      <c r="Z306" s="174"/>
      <c r="AA306" s="172"/>
      <c r="AB306" s="172"/>
      <c r="AC306" s="172"/>
      <c r="AD306" s="172"/>
      <c r="AE306" s="172"/>
      <c r="AF306" s="172"/>
      <c r="AG306" s="172"/>
      <c r="AH306" s="172"/>
      <c r="AI306" s="172"/>
      <c r="AJ306" s="172"/>
      <c r="AK306" s="172"/>
      <c r="AL306" s="172"/>
      <c r="AM306" s="172"/>
      <c r="AN306" s="172"/>
      <c r="AO306" s="172"/>
      <c r="AP306" s="172"/>
      <c r="AQ306" s="172"/>
      <c r="AR306" s="172"/>
      <c r="AS306" s="172"/>
      <c r="AT306" s="175"/>
      <c r="AU306" s="172"/>
      <c r="AV306" s="172"/>
      <c r="AW306" s="172"/>
      <c r="AX306" s="172"/>
      <c r="AY306" s="172"/>
      <c r="AZ306" s="175"/>
      <c r="BA306" s="172"/>
      <c r="BB306" s="172"/>
      <c r="BC306" s="155"/>
      <c r="BD306" s="2187">
        <f>الاعدادات!$D$17</f>
        <v>2026</v>
      </c>
      <c r="BE306" s="117"/>
      <c r="BF306" s="118"/>
      <c r="BG306" s="118"/>
      <c r="BH306" s="119"/>
      <c r="BI306" s="119"/>
      <c r="BJ306" s="119"/>
      <c r="BK306" s="120"/>
      <c r="BL306" s="121"/>
      <c r="BM306" s="122"/>
      <c r="BN306" s="122"/>
      <c r="BO306" s="123"/>
      <c r="BP306" s="123"/>
      <c r="BQ306" s="123"/>
      <c r="BR306" s="123"/>
      <c r="BS306" s="123"/>
      <c r="BT306" s="123"/>
      <c r="BU306" s="123"/>
      <c r="BV306" s="123"/>
      <c r="BW306" s="124"/>
      <c r="BX306" s="77">
        <f>SUM(BE306:BW306)</f>
        <v>0</v>
      </c>
      <c r="BY306" s="126"/>
      <c r="BZ306" s="856"/>
      <c r="CA306" s="127"/>
      <c r="CB306" s="128"/>
      <c r="CC306" s="129"/>
      <c r="CD306" s="130"/>
      <c r="CE306" s="131"/>
      <c r="CF306" s="132"/>
      <c r="CG306" s="133"/>
      <c r="CH306" s="134"/>
      <c r="CI306" s="135"/>
      <c r="CJ306" s="79">
        <f>SUM(BX306:CI306)</f>
        <v>0</v>
      </c>
      <c r="CK306" s="137"/>
      <c r="CL306" s="128"/>
      <c r="CM306" s="862"/>
      <c r="CN306" s="117"/>
      <c r="CO306" s="118"/>
      <c r="CP306" s="118"/>
      <c r="CQ306" s="119"/>
      <c r="CR306" s="119"/>
      <c r="CS306" s="119"/>
      <c r="CT306" s="120"/>
      <c r="CU306" s="121"/>
      <c r="CV306" s="122"/>
      <c r="CW306" s="122"/>
      <c r="CX306" s="123"/>
      <c r="CY306" s="123"/>
      <c r="CZ306" s="123"/>
      <c r="DA306" s="123"/>
      <c r="DB306" s="123"/>
      <c r="DC306" s="123"/>
      <c r="DD306" s="123"/>
      <c r="DE306" s="123"/>
      <c r="DF306" s="124"/>
      <c r="DG306" s="161">
        <f>SUM(CN306:DF306)</f>
        <v>0</v>
      </c>
      <c r="DH306" s="126"/>
      <c r="DI306" s="4285"/>
      <c r="DJ306" s="176"/>
      <c r="DK306" s="128"/>
      <c r="DL306" s="129"/>
      <c r="DM306" s="130"/>
      <c r="DN306" s="131"/>
      <c r="DO306" s="132"/>
      <c r="DP306" s="133"/>
      <c r="DQ306" s="134"/>
      <c r="DR306" s="135"/>
      <c r="DS306" s="136">
        <f>SUM(DG306:DR306)</f>
        <v>0</v>
      </c>
      <c r="DT306" s="137"/>
      <c r="DU306" s="128"/>
      <c r="DV306" s="865"/>
      <c r="DW306" s="117"/>
      <c r="DX306" s="118"/>
      <c r="DY306" s="118"/>
      <c r="DZ306" s="119"/>
      <c r="EA306" s="119"/>
      <c r="EB306" s="119"/>
      <c r="EC306" s="120"/>
      <c r="ED306" s="121"/>
      <c r="EE306" s="122"/>
      <c r="EF306" s="122"/>
      <c r="EG306" s="123"/>
      <c r="EH306" s="123"/>
      <c r="EI306" s="123"/>
      <c r="EJ306" s="123"/>
      <c r="EK306" s="123"/>
      <c r="EL306" s="123"/>
      <c r="EM306" s="123"/>
      <c r="EN306" s="123"/>
      <c r="EO306" s="124"/>
      <c r="EP306" s="161">
        <f>SUM(DW306:EO306)</f>
        <v>0</v>
      </c>
      <c r="EQ306" s="126"/>
      <c r="ER306" s="856"/>
      <c r="ES306" s="176"/>
      <c r="ET306" s="128"/>
      <c r="EU306" s="129"/>
      <c r="EV306" s="130"/>
      <c r="EW306" s="131"/>
      <c r="EX306" s="132"/>
      <c r="EY306" s="133"/>
      <c r="EZ306" s="134"/>
      <c r="FA306" s="135"/>
      <c r="FB306" s="136">
        <f t="shared" si="5410"/>
        <v>0</v>
      </c>
      <c r="FC306" s="137"/>
      <c r="FD306" s="128"/>
      <c r="FE306" s="865"/>
      <c r="FF306" s="2207">
        <f>الاعدادات!$D$9</f>
        <v>2025</v>
      </c>
      <c r="FG306" s="163">
        <f t="shared" si="5411"/>
        <v>0</v>
      </c>
      <c r="FH306" s="164">
        <f t="shared" si="5412"/>
        <v>0</v>
      </c>
      <c r="FI306" s="164">
        <f>CA298+CB298+CC298+CD298+CE298+BZ298</f>
        <v>0</v>
      </c>
      <c r="FJ306" s="165">
        <f>CF298+CG298+CH298+CI298</f>
        <v>0</v>
      </c>
      <c r="FK306" s="166">
        <f t="shared" si="5413"/>
        <v>0</v>
      </c>
      <c r="FL306" s="164">
        <f t="shared" si="5414"/>
        <v>0</v>
      </c>
      <c r="FM306" s="164">
        <f>DJ298+DK298+DL298+DM298+DN298+DI298</f>
        <v>0</v>
      </c>
      <c r="FN306" s="165">
        <f>DO298+DP298+DQ298+DR298</f>
        <v>0</v>
      </c>
      <c r="FO306" s="166">
        <f t="shared" si="5415"/>
        <v>0</v>
      </c>
      <c r="FP306" s="164">
        <f t="shared" si="5416"/>
        <v>0</v>
      </c>
      <c r="FQ306" s="164">
        <f>CA305+CB305+CC305+CD305+CE305+BZ305</f>
        <v>0</v>
      </c>
      <c r="FR306" s="165">
        <f>CF305+CG305+CH305+CI305</f>
        <v>0</v>
      </c>
      <c r="FS306" s="166">
        <f t="shared" si="5417"/>
        <v>0</v>
      </c>
      <c r="FT306" s="164">
        <f t="shared" si="5418"/>
        <v>0</v>
      </c>
      <c r="FU306" s="164">
        <f>DI305+DJ305+DK305+DL305+DM305+DN305</f>
        <v>0</v>
      </c>
      <c r="FV306" s="167">
        <f>DO305+DP305+DQ305+DR305</f>
        <v>0</v>
      </c>
      <c r="FW306" s="166">
        <f t="shared" si="5419"/>
        <v>0</v>
      </c>
      <c r="FX306" s="164">
        <f t="shared" si="5420"/>
        <v>0</v>
      </c>
      <c r="FY306" s="164">
        <f>ES298+ET298+EU298+EV298+EW298+ER298</f>
        <v>0</v>
      </c>
      <c r="FZ306" s="167">
        <f>EX298+EY298+EZ298+FA298</f>
        <v>0</v>
      </c>
      <c r="GA306" s="166">
        <f t="shared" si="5421"/>
        <v>0</v>
      </c>
      <c r="GB306" s="164">
        <f t="shared" si="5422"/>
        <v>0</v>
      </c>
      <c r="GC306" s="164">
        <f>ES305+ET305+EU305+EV305+EW305+ER305</f>
        <v>0</v>
      </c>
      <c r="GD306" s="167">
        <f>EX305+EY305+EZ305+FA305</f>
        <v>0</v>
      </c>
      <c r="GE306" s="837" t="s">
        <v>184</v>
      </c>
      <c r="GF306" s="169">
        <f>FO308</f>
        <v>0</v>
      </c>
      <c r="GG306" s="170">
        <f>FP308</f>
        <v>0</v>
      </c>
      <c r="GH306" s="170">
        <f>FQ308</f>
        <v>0</v>
      </c>
      <c r="GI306" s="171">
        <f>FR308</f>
        <v>0</v>
      </c>
    </row>
    <row r="307" spans="1:191" ht="36.75" customHeight="1" thickBot="1">
      <c r="A307" s="172"/>
      <c r="B307" s="172"/>
      <c r="C307" s="172"/>
      <c r="D307" s="172"/>
      <c r="E307" s="172"/>
      <c r="F307" s="172"/>
      <c r="G307" s="172"/>
      <c r="H307" s="172"/>
      <c r="I307" s="172"/>
      <c r="J307" s="172"/>
      <c r="K307" s="172"/>
      <c r="L307" s="172"/>
      <c r="M307" s="172"/>
      <c r="N307" s="172"/>
      <c r="O307" s="172"/>
      <c r="P307" s="172"/>
      <c r="Q307" s="172"/>
      <c r="R307" s="172"/>
      <c r="S307" s="172"/>
      <c r="T307" s="172"/>
      <c r="U307" s="172"/>
      <c r="V307" s="172"/>
      <c r="W307" s="172"/>
      <c r="X307" s="172"/>
      <c r="Y307" s="172"/>
      <c r="Z307" s="172"/>
      <c r="AA307" s="172"/>
      <c r="AB307" s="172"/>
      <c r="AC307" s="172"/>
      <c r="AD307" s="172"/>
      <c r="AE307" s="172"/>
      <c r="AF307" s="172"/>
      <c r="AG307" s="172"/>
      <c r="AH307" s="172"/>
      <c r="AI307" s="172"/>
      <c r="AJ307" s="172"/>
      <c r="AK307" s="172"/>
      <c r="AL307" s="172"/>
      <c r="AM307" s="172"/>
      <c r="AN307" s="172"/>
      <c r="AO307" s="172"/>
      <c r="AP307" s="172"/>
      <c r="AQ307" s="172"/>
      <c r="AR307" s="172"/>
      <c r="AS307" s="172"/>
      <c r="AT307" s="172"/>
      <c r="AU307" s="172"/>
      <c r="AV307" s="172"/>
      <c r="AW307" s="172"/>
      <c r="AX307" s="172"/>
      <c r="AY307" s="172"/>
      <c r="AZ307" s="172"/>
      <c r="BA307" s="172"/>
      <c r="BB307" s="172"/>
      <c r="BC307" s="172"/>
      <c r="BD307" s="177" t="s">
        <v>181</v>
      </c>
      <c r="BE307" s="843">
        <f t="shared" ref="BE307" si="5423">SUM(BE302:BE306)</f>
        <v>0</v>
      </c>
      <c r="BF307" s="844">
        <f t="shared" ref="BF307" si="5424">SUM(BF302:BF306)</f>
        <v>0</v>
      </c>
      <c r="BG307" s="844">
        <f t="shared" ref="BG307" si="5425">SUM(BG302:BG306)</f>
        <v>0</v>
      </c>
      <c r="BH307" s="844">
        <f t="shared" ref="BH307" si="5426">SUM(BH302:BH306)</f>
        <v>0</v>
      </c>
      <c r="BI307" s="844">
        <f t="shared" ref="BI307" si="5427">SUM(BI302:BI306)</f>
        <v>0</v>
      </c>
      <c r="BJ307" s="844">
        <f t="shared" ref="BJ307" si="5428">SUM(BJ302:BJ306)</f>
        <v>0</v>
      </c>
      <c r="BK307" s="844">
        <f t="shared" ref="BK307" si="5429">SUM(BK302:BK306)</f>
        <v>0</v>
      </c>
      <c r="BL307" s="844">
        <f t="shared" ref="BL307" si="5430">SUM(BL302:BL306)</f>
        <v>0</v>
      </c>
      <c r="BM307" s="844">
        <f t="shared" ref="BM307" si="5431">SUM(BM302:BM306)</f>
        <v>0</v>
      </c>
      <c r="BN307" s="844">
        <f t="shared" ref="BN307" si="5432">SUM(BN302:BN306)</f>
        <v>0</v>
      </c>
      <c r="BO307" s="844">
        <f t="shared" ref="BO307" si="5433">SUM(BO302:BO306)</f>
        <v>0</v>
      </c>
      <c r="BP307" s="844">
        <f t="shared" ref="BP307" si="5434">SUM(BP302:BP306)</f>
        <v>0</v>
      </c>
      <c r="BQ307" s="844">
        <f t="shared" ref="BQ307" si="5435">SUM(BQ302:BQ306)</f>
        <v>0</v>
      </c>
      <c r="BR307" s="844">
        <f t="shared" ref="BR307" si="5436">SUM(BR302:BR306)</f>
        <v>0</v>
      </c>
      <c r="BS307" s="844">
        <f t="shared" ref="BS307" si="5437">SUM(BS302:BS306)</f>
        <v>0</v>
      </c>
      <c r="BT307" s="844">
        <f t="shared" ref="BT307" si="5438">SUM(BT302:BT306)</f>
        <v>0</v>
      </c>
      <c r="BU307" s="844">
        <f t="shared" ref="BU307" si="5439">SUM(BU302:BU306)</f>
        <v>0</v>
      </c>
      <c r="BV307" s="844">
        <f t="shared" ref="BV307" si="5440">SUM(BV302:BV306)</f>
        <v>0</v>
      </c>
      <c r="BW307" s="844">
        <f t="shared" ref="BW307" si="5441">SUM(BW302:BW306)</f>
        <v>0</v>
      </c>
      <c r="BX307" s="845">
        <f t="shared" ref="BX307" si="5442">BW307+BV307+BO307+BN307+BM307+BL307+BK307+BJ307+BI307+BH307+BG307+BF307+BE307</f>
        <v>0</v>
      </c>
      <c r="BY307" s="844">
        <f t="shared" ref="BY307" si="5443">SUM(BY302:BY306)</f>
        <v>0</v>
      </c>
      <c r="BZ307" s="844">
        <f t="shared" ref="BZ307" si="5444">SUM(BZ302:BZ306)</f>
        <v>0</v>
      </c>
      <c r="CA307" s="844">
        <f t="shared" ref="CA307" si="5445">SUM(CA302:CA306)</f>
        <v>0</v>
      </c>
      <c r="CB307" s="844">
        <f t="shared" ref="CB307" si="5446">SUM(CB302:CB306)</f>
        <v>0</v>
      </c>
      <c r="CC307" s="844">
        <f t="shared" ref="CC307" si="5447">SUM(CC302:CC306)</f>
        <v>0</v>
      </c>
      <c r="CD307" s="844">
        <f t="shared" ref="CD307" si="5448">SUM(CD302:CD306)</f>
        <v>0</v>
      </c>
      <c r="CE307" s="844">
        <f t="shared" ref="CE307" si="5449">SUM(CE302:CE306)</f>
        <v>0</v>
      </c>
      <c r="CF307" s="844">
        <f t="shared" ref="CF307" si="5450">SUM(CF302:CF306)</f>
        <v>0</v>
      </c>
      <c r="CG307" s="844">
        <f t="shared" ref="CG307" si="5451">SUM(CG302:CG306)</f>
        <v>0</v>
      </c>
      <c r="CH307" s="2208">
        <f t="shared" ref="CH307" si="5452">SUM(CH302:CH306)</f>
        <v>0</v>
      </c>
      <c r="CI307" s="844">
        <f t="shared" ref="CI307" si="5453">SUM(CI302:CI306)</f>
        <v>0</v>
      </c>
      <c r="CJ307" s="844">
        <f t="shared" ref="CJ307" si="5454">SUM(CJ302:CJ306)</f>
        <v>0</v>
      </c>
      <c r="CK307" s="844">
        <f t="shared" ref="CK307" si="5455">SUM(CK302:CK306)</f>
        <v>0</v>
      </c>
      <c r="CL307" s="844">
        <f t="shared" ref="CL307" si="5456">SUM(CL302:CL306)</f>
        <v>0</v>
      </c>
      <c r="CM307" s="2209">
        <f t="shared" ref="CM307" si="5457">SUM(CM302:CM306)</f>
        <v>0</v>
      </c>
      <c r="CN307" s="843">
        <f t="shared" ref="CN307" si="5458">SUM(CN302:CN306)</f>
        <v>0</v>
      </c>
      <c r="CO307" s="844">
        <f t="shared" ref="CO307" si="5459">SUM(CO302:CO306)</f>
        <v>0</v>
      </c>
      <c r="CP307" s="844">
        <f t="shared" ref="CP307" si="5460">SUM(CP302:CP306)</f>
        <v>0</v>
      </c>
      <c r="CQ307" s="844">
        <f t="shared" ref="CQ307" si="5461">SUM(CQ302:CQ306)</f>
        <v>0</v>
      </c>
      <c r="CR307" s="844">
        <f t="shared" ref="CR307" si="5462">SUM(CR302:CR306)</f>
        <v>0</v>
      </c>
      <c r="CS307" s="844">
        <f t="shared" ref="CS307" si="5463">SUM(CS302:CS306)</f>
        <v>0</v>
      </c>
      <c r="CT307" s="844">
        <f t="shared" ref="CT307" si="5464">SUM(CT302:CT306)</f>
        <v>0</v>
      </c>
      <c r="CU307" s="844">
        <f t="shared" ref="CU307" si="5465">SUM(CU302:CU306)</f>
        <v>0</v>
      </c>
      <c r="CV307" s="844">
        <f t="shared" ref="CV307" si="5466">SUM(CV302:CV306)</f>
        <v>0</v>
      </c>
      <c r="CW307" s="844">
        <f t="shared" ref="CW307" si="5467">SUM(CW302:CW306)</f>
        <v>0</v>
      </c>
      <c r="CX307" s="844">
        <f t="shared" ref="CX307" si="5468">SUM(CX302:CX306)</f>
        <v>0</v>
      </c>
      <c r="CY307" s="844">
        <f t="shared" ref="CY307" si="5469">SUM(CY302:CY306)</f>
        <v>0</v>
      </c>
      <c r="CZ307" s="844">
        <f t="shared" ref="CZ307" si="5470">SUM(CZ302:CZ306)</f>
        <v>0</v>
      </c>
      <c r="DA307" s="844">
        <f t="shared" ref="DA307" si="5471">SUM(DA302:DA306)</f>
        <v>0</v>
      </c>
      <c r="DB307" s="844">
        <f t="shared" ref="DB307" si="5472">SUM(DB302:DB306)</f>
        <v>0</v>
      </c>
      <c r="DC307" s="844">
        <f t="shared" ref="DC307" si="5473">SUM(DC302:DC306)</f>
        <v>0</v>
      </c>
      <c r="DD307" s="844">
        <f t="shared" ref="DD307" si="5474">SUM(DD302:DD306)</f>
        <v>0</v>
      </c>
      <c r="DE307" s="844">
        <f t="shared" ref="DE307" si="5475">SUM(DE302:DE306)</f>
        <v>0</v>
      </c>
      <c r="DF307" s="844">
        <f t="shared" ref="DF307" si="5476">SUM(DF302:DF306)</f>
        <v>0</v>
      </c>
      <c r="DG307" s="845">
        <f t="shared" ref="DG307" si="5477">DF307+DE307+CX307+CW307+CV307+CU307+CT307+CS307+CR307+CQ307+CP307+CO307+CN307</f>
        <v>0</v>
      </c>
      <c r="DH307" s="844">
        <f t="shared" ref="DH307" si="5478">SUM(DH302:DH306)</f>
        <v>0</v>
      </c>
      <c r="DI307" s="844">
        <f t="shared" ref="DI307" si="5479">SUM(DI302:DI306)</f>
        <v>0</v>
      </c>
      <c r="DJ307" s="844">
        <f t="shared" ref="DJ307" si="5480">SUM(DJ302:DJ306)</f>
        <v>0</v>
      </c>
      <c r="DK307" s="844">
        <f t="shared" ref="DK307" si="5481">SUM(DK302:DK306)</f>
        <v>0</v>
      </c>
      <c r="DL307" s="844">
        <f t="shared" ref="DL307" si="5482">SUM(DL302:DL306)</f>
        <v>0</v>
      </c>
      <c r="DM307" s="844">
        <f t="shared" ref="DM307" si="5483">SUM(DM302:DM306)</f>
        <v>0</v>
      </c>
      <c r="DN307" s="844">
        <f t="shared" ref="DN307" si="5484">SUM(DN302:DN306)</f>
        <v>0</v>
      </c>
      <c r="DO307" s="844">
        <f t="shared" ref="DO307" si="5485">SUM(DO302:DO306)</f>
        <v>0</v>
      </c>
      <c r="DP307" s="844">
        <f t="shared" ref="DP307" si="5486">SUM(DP302:DP306)</f>
        <v>0</v>
      </c>
      <c r="DQ307" s="2208">
        <f t="shared" ref="DQ307" si="5487">SUM(DQ302:DQ306)</f>
        <v>0</v>
      </c>
      <c r="DR307" s="844">
        <f t="shared" ref="DR307" si="5488">SUM(DR302:DR306)</f>
        <v>0</v>
      </c>
      <c r="DS307" s="844">
        <f t="shared" ref="DS307" si="5489">SUM(DS302:DS306)</f>
        <v>0</v>
      </c>
      <c r="DT307" s="844">
        <f t="shared" ref="DT307" si="5490">SUM(DT302:DT306)</f>
        <v>0</v>
      </c>
      <c r="DU307" s="844">
        <f t="shared" ref="DU307" si="5491">SUM(DU302:DU306)</f>
        <v>0</v>
      </c>
      <c r="DV307" s="2210">
        <f t="shared" ref="DV307" si="5492">SUM(DV302:DV306)</f>
        <v>0</v>
      </c>
      <c r="DW307" s="843">
        <f t="shared" ref="DW307" si="5493">SUM(DW302:DW306)</f>
        <v>0</v>
      </c>
      <c r="DX307" s="844">
        <f t="shared" ref="DX307" si="5494">SUM(DX302:DX306)</f>
        <v>0</v>
      </c>
      <c r="DY307" s="844">
        <f t="shared" ref="DY307" si="5495">SUM(DY302:DY306)</f>
        <v>0</v>
      </c>
      <c r="DZ307" s="844">
        <f t="shared" ref="DZ307" si="5496">SUM(DZ302:DZ306)</f>
        <v>0</v>
      </c>
      <c r="EA307" s="844">
        <f t="shared" ref="EA307" si="5497">SUM(EA302:EA306)</f>
        <v>0</v>
      </c>
      <c r="EB307" s="844">
        <f t="shared" ref="EB307" si="5498">SUM(EB302:EB306)</f>
        <v>0</v>
      </c>
      <c r="EC307" s="844">
        <f t="shared" ref="EC307" si="5499">SUM(EC302:EC306)</f>
        <v>0</v>
      </c>
      <c r="ED307" s="844">
        <f t="shared" ref="ED307" si="5500">SUM(ED302:ED306)</f>
        <v>0</v>
      </c>
      <c r="EE307" s="844">
        <f t="shared" ref="EE307" si="5501">SUM(EE302:EE306)</f>
        <v>0</v>
      </c>
      <c r="EF307" s="844">
        <f t="shared" ref="EF307" si="5502">SUM(EF302:EF306)</f>
        <v>0</v>
      </c>
      <c r="EG307" s="844">
        <f t="shared" ref="EG307" si="5503">SUM(EG302:EG306)</f>
        <v>0</v>
      </c>
      <c r="EH307" s="844">
        <f t="shared" ref="EH307" si="5504">SUM(EH302:EH306)</f>
        <v>0</v>
      </c>
      <c r="EI307" s="844">
        <f t="shared" ref="EI307" si="5505">SUM(EI302:EI306)</f>
        <v>0</v>
      </c>
      <c r="EJ307" s="844">
        <f t="shared" ref="EJ307" si="5506">SUM(EJ302:EJ306)</f>
        <v>0</v>
      </c>
      <c r="EK307" s="844">
        <f t="shared" ref="EK307" si="5507">SUM(EK302:EK306)</f>
        <v>0</v>
      </c>
      <c r="EL307" s="844">
        <f t="shared" ref="EL307" si="5508">SUM(EL302:EL306)</f>
        <v>0</v>
      </c>
      <c r="EM307" s="844">
        <f t="shared" ref="EM307" si="5509">SUM(EM302:EM306)</f>
        <v>0</v>
      </c>
      <c r="EN307" s="844">
        <f t="shared" ref="EN307" si="5510">SUM(EN302:EN306)</f>
        <v>0</v>
      </c>
      <c r="EO307" s="844">
        <f t="shared" ref="EO307" si="5511">SUM(EO302:EO306)</f>
        <v>0</v>
      </c>
      <c r="EP307" s="845">
        <f t="shared" ref="EP307" si="5512">EO307+EN307+EG307+EF307+EE307+ED307+EC307+EB307+EA307+DZ307+DY307+DX307+DW307</f>
        <v>0</v>
      </c>
      <c r="EQ307" s="844">
        <f>SUM(EQ302:EQ306)</f>
        <v>0</v>
      </c>
      <c r="ER307" s="844"/>
      <c r="ES307" s="844">
        <f t="shared" ref="ES307" si="5513">SUM(ES302:ES306)</f>
        <v>0</v>
      </c>
      <c r="ET307" s="844">
        <f t="shared" ref="ET307" si="5514">SUM(ET302:ET306)</f>
        <v>0</v>
      </c>
      <c r="EU307" s="844">
        <f t="shared" ref="EU307" si="5515">SUM(EU302:EU306)</f>
        <v>0</v>
      </c>
      <c r="EV307" s="844">
        <f t="shared" ref="EV307" si="5516">SUM(EV302:EV306)</f>
        <v>0</v>
      </c>
      <c r="EW307" s="844">
        <f t="shared" ref="EW307" si="5517">SUM(EW302:EW306)</f>
        <v>0</v>
      </c>
      <c r="EX307" s="844">
        <f t="shared" ref="EX307" si="5518">SUM(EX302:EX306)</f>
        <v>0</v>
      </c>
      <c r="EY307" s="844">
        <f t="shared" ref="EY307" si="5519">SUM(EY302:EY306)</f>
        <v>0</v>
      </c>
      <c r="EZ307" s="2208">
        <f t="shared" ref="EZ307" si="5520">SUM(EZ302:EZ306)</f>
        <v>0</v>
      </c>
      <c r="FA307" s="844">
        <f t="shared" ref="FA307" si="5521">SUM(FA302:FA306)</f>
        <v>0</v>
      </c>
      <c r="FB307" s="844">
        <f t="shared" ref="FB307" si="5522">SUM(FB302:FB306)</f>
        <v>0</v>
      </c>
      <c r="FC307" s="844">
        <f t="shared" ref="FC307" si="5523">SUM(FC302:FC306)</f>
        <v>0</v>
      </c>
      <c r="FD307" s="844">
        <f t="shared" ref="FD307" si="5524">SUM(FD302:FD306)</f>
        <v>0</v>
      </c>
      <c r="FE307" s="2210">
        <f t="shared" ref="FE307" si="5525">SUM(FE302:FE306)</f>
        <v>0</v>
      </c>
      <c r="FF307" s="2211">
        <f>الاعدادات!$D$10</f>
        <v>2026</v>
      </c>
      <c r="FG307" s="2194">
        <f t="shared" si="5411"/>
        <v>0</v>
      </c>
      <c r="FH307" s="2195">
        <f t="shared" si="5412"/>
        <v>0</v>
      </c>
      <c r="FI307" s="2195">
        <f>CA299+CB299+CC299+CD299+CE299+BZ299</f>
        <v>0</v>
      </c>
      <c r="FJ307" s="2196">
        <f>CF299+CG299+CH299+CI299</f>
        <v>0</v>
      </c>
      <c r="FK307" s="2197">
        <f t="shared" si="5413"/>
        <v>0</v>
      </c>
      <c r="FL307" s="2195">
        <f t="shared" si="5414"/>
        <v>0</v>
      </c>
      <c r="FM307" s="2195">
        <f>DJ299+DK299+DL299+DM299+DN299+DI299</f>
        <v>0</v>
      </c>
      <c r="FN307" s="2196">
        <f>DO299+DP299+DQ299+DR299</f>
        <v>0</v>
      </c>
      <c r="FO307" s="2197">
        <f t="shared" si="5415"/>
        <v>0</v>
      </c>
      <c r="FP307" s="2195">
        <f t="shared" si="5416"/>
        <v>0</v>
      </c>
      <c r="FQ307" s="2195">
        <f>CA306+CB306+CC306+CD306+CE306+BZ306</f>
        <v>0</v>
      </c>
      <c r="FR307" s="2196">
        <f>CF306+CG306+CH306+CI306</f>
        <v>0</v>
      </c>
      <c r="FS307" s="2197">
        <f t="shared" si="5417"/>
        <v>0</v>
      </c>
      <c r="FT307" s="2195">
        <f t="shared" si="5418"/>
        <v>0</v>
      </c>
      <c r="FU307" s="2195">
        <f>DI306+DJ306+DK306+DL306+DM306+DN306</f>
        <v>0</v>
      </c>
      <c r="FV307" s="2198">
        <f>DO306+DP306+DQ306+DR306</f>
        <v>0</v>
      </c>
      <c r="FW307" s="2197">
        <f t="shared" si="5419"/>
        <v>0</v>
      </c>
      <c r="FX307" s="2195">
        <f t="shared" si="5420"/>
        <v>0</v>
      </c>
      <c r="FY307" s="2195">
        <f>ES299+ET299+EU299+EV299+EW299+ER299</f>
        <v>0</v>
      </c>
      <c r="FZ307" s="2198">
        <f>EX299+EY299+EZ299+FA299</f>
        <v>0</v>
      </c>
      <c r="GA307" s="2197">
        <f t="shared" si="5421"/>
        <v>0</v>
      </c>
      <c r="GB307" s="2195">
        <f t="shared" si="5422"/>
        <v>0</v>
      </c>
      <c r="GC307" s="2195">
        <f>ES306+ET306+EU306+EV306+EW306+ER306</f>
        <v>0</v>
      </c>
      <c r="GD307" s="2198">
        <f>EX306+EY306+EZ306+FA306</f>
        <v>0</v>
      </c>
      <c r="GE307" s="2123" t="s">
        <v>185</v>
      </c>
      <c r="GF307" s="2204">
        <f>FS308</f>
        <v>0</v>
      </c>
      <c r="GG307" s="2205">
        <f>FT308</f>
        <v>0</v>
      </c>
      <c r="GH307" s="2205">
        <f>FU308</f>
        <v>0</v>
      </c>
      <c r="GI307" s="2206">
        <f>FV308</f>
        <v>0</v>
      </c>
    </row>
    <row r="308" spans="1:191" ht="36.75" customHeight="1">
      <c r="A308" s="2121"/>
      <c r="B308" s="2121"/>
      <c r="C308" s="2121"/>
      <c r="D308" s="2121"/>
      <c r="E308" s="2121"/>
      <c r="F308" s="2121"/>
      <c r="G308" s="2121"/>
      <c r="H308" s="2121"/>
      <c r="I308" s="2121"/>
      <c r="J308" s="2121"/>
      <c r="K308" s="2121"/>
      <c r="L308" s="2121"/>
      <c r="M308" s="2121"/>
      <c r="N308" s="2121"/>
      <c r="O308" s="2121"/>
      <c r="P308" s="2121"/>
      <c r="Q308" s="2121"/>
      <c r="R308" s="2121"/>
      <c r="S308" s="2121"/>
      <c r="T308" s="2121"/>
      <c r="U308" s="2121"/>
      <c r="V308" s="2121"/>
      <c r="W308" s="2121"/>
      <c r="X308" s="2121"/>
      <c r="Y308" s="2121"/>
      <c r="Z308" s="2121"/>
      <c r="AA308" s="2121"/>
      <c r="AB308" s="2121"/>
      <c r="AC308" s="2121"/>
      <c r="AD308" s="2121"/>
      <c r="AE308" s="2121"/>
      <c r="AF308" s="2121"/>
      <c r="AG308" s="2121"/>
      <c r="AH308" s="2121"/>
      <c r="AI308" s="2121"/>
      <c r="AJ308" s="2121"/>
      <c r="AK308" s="2121"/>
      <c r="AL308" s="2121"/>
      <c r="AM308" s="2121"/>
      <c r="AN308" s="2121"/>
      <c r="AO308" s="2121"/>
      <c r="AP308" s="2121"/>
      <c r="AQ308" s="2121"/>
      <c r="AR308" s="2121"/>
      <c r="AS308" s="2121"/>
      <c r="AT308" s="2121"/>
      <c r="AU308" s="2121"/>
      <c r="AV308" s="2121"/>
      <c r="AW308" s="2121"/>
      <c r="AX308" s="2121"/>
      <c r="AY308" s="2121"/>
      <c r="AZ308" s="2121"/>
      <c r="BA308" s="2121"/>
      <c r="BB308" s="2121"/>
      <c r="BC308" s="2121"/>
      <c r="BD308" s="2122"/>
      <c r="BE308" s="2122"/>
      <c r="BF308" s="2122"/>
      <c r="BG308" s="2122"/>
      <c r="BH308" s="2122"/>
      <c r="BI308" s="2122"/>
      <c r="BJ308" s="2122"/>
      <c r="BK308" s="2122"/>
      <c r="BL308" s="2122"/>
      <c r="BM308" s="2122"/>
      <c r="BN308" s="2122"/>
      <c r="BO308" s="2122"/>
      <c r="BP308" s="2122"/>
      <c r="BQ308" s="2122"/>
      <c r="BR308" s="2122"/>
      <c r="BS308" s="2122"/>
      <c r="BT308" s="2122"/>
      <c r="BU308" s="2122"/>
      <c r="BV308" s="2122"/>
      <c r="BW308" s="2122"/>
      <c r="BX308" s="2122"/>
      <c r="BY308" s="2122"/>
      <c r="BZ308" s="2122"/>
      <c r="CA308" s="2122"/>
      <c r="CB308" s="2122"/>
      <c r="CC308" s="2122"/>
      <c r="CD308" s="2122"/>
      <c r="CE308" s="2122"/>
      <c r="CF308" s="2122"/>
      <c r="CG308" s="2122"/>
      <c r="CH308" s="2122"/>
      <c r="CI308" s="2122"/>
      <c r="CJ308" s="2122"/>
      <c r="CK308" s="2122"/>
      <c r="CL308" s="2122"/>
      <c r="CM308" s="2122"/>
      <c r="CN308" s="2122"/>
      <c r="CO308" s="2122"/>
      <c r="CP308" s="2122"/>
      <c r="CQ308" s="2122"/>
      <c r="CR308" s="2122"/>
      <c r="CS308" s="2122"/>
      <c r="CT308" s="2122"/>
      <c r="CU308" s="2122"/>
      <c r="CV308" s="2122"/>
      <c r="CW308" s="2122"/>
      <c r="CX308" s="2122"/>
      <c r="CY308" s="2122"/>
      <c r="CZ308" s="2122"/>
      <c r="DA308" s="2122"/>
      <c r="DB308" s="2122"/>
      <c r="DC308" s="2122"/>
      <c r="DD308" s="2122"/>
      <c r="DE308" s="2122"/>
      <c r="DF308" s="2122"/>
      <c r="DG308" s="2122"/>
      <c r="DH308" s="2122"/>
      <c r="DI308" s="2122"/>
      <c r="DJ308" s="2122"/>
      <c r="DK308" s="2122"/>
      <c r="DL308" s="2122"/>
      <c r="DM308" s="2122"/>
      <c r="DN308" s="2122"/>
      <c r="DO308" s="2122"/>
      <c r="DP308" s="2122"/>
      <c r="DQ308" s="2122"/>
      <c r="DR308" s="2122"/>
      <c r="DS308" s="2122"/>
      <c r="DT308" s="2122"/>
      <c r="DU308" s="2122"/>
      <c r="DV308" s="2122"/>
      <c r="DW308" s="2122"/>
      <c r="DX308" s="2122"/>
      <c r="DY308" s="2122"/>
      <c r="DZ308" s="2122"/>
      <c r="EA308" s="2122"/>
      <c r="EB308" s="2122"/>
      <c r="EC308" s="2122"/>
      <c r="ED308" s="2122"/>
      <c r="EE308" s="2122"/>
      <c r="EF308" s="2122"/>
      <c r="EG308" s="2122"/>
      <c r="EH308" s="2122"/>
      <c r="EI308" s="2122"/>
      <c r="EJ308" s="2122"/>
      <c r="EK308" s="2122"/>
      <c r="EL308" s="2122"/>
      <c r="EM308" s="2122"/>
      <c r="EN308" s="2122"/>
      <c r="EO308" s="2122"/>
      <c r="EP308" s="2122"/>
      <c r="EQ308" s="2122"/>
      <c r="ER308" s="2122"/>
      <c r="ES308" s="2122"/>
      <c r="ET308" s="2122"/>
      <c r="EU308" s="2122"/>
      <c r="EV308" s="2122"/>
      <c r="EW308" s="2122"/>
      <c r="EX308" s="2122"/>
      <c r="EY308" s="2122"/>
      <c r="EZ308" s="2122"/>
      <c r="FA308" s="2122"/>
      <c r="FB308" s="2122"/>
      <c r="FC308" s="2122"/>
      <c r="FD308" s="2122"/>
      <c r="FE308" s="2122"/>
      <c r="FF308" s="2142" t="s">
        <v>106</v>
      </c>
      <c r="FG308" s="2199">
        <f t="shared" ref="FG308" si="5526">SUM(FG303:FG307)</f>
        <v>0</v>
      </c>
      <c r="FH308" s="2200">
        <f t="shared" ref="FH308" si="5527">SUM(FH303:FH307)</f>
        <v>0</v>
      </c>
      <c r="FI308" s="2200">
        <f t="shared" ref="FI308" si="5528">SUM(FI303:FI307)</f>
        <v>0</v>
      </c>
      <c r="FJ308" s="2201">
        <f t="shared" ref="FJ308" si="5529">SUM(FJ303:FJ307)</f>
        <v>0</v>
      </c>
      <c r="FK308" s="2199">
        <f t="shared" ref="FK308" si="5530">SUM(FK303:FK307)</f>
        <v>0</v>
      </c>
      <c r="FL308" s="2200">
        <f t="shared" ref="FL308" si="5531">SUM(FL303:FL307)</f>
        <v>0</v>
      </c>
      <c r="FM308" s="2200">
        <f t="shared" ref="FM308" si="5532">SUM(FM303:FM307)</f>
        <v>0</v>
      </c>
      <c r="FN308" s="2202">
        <f t="shared" ref="FN308" si="5533">SUM(FN303:FN307)</f>
        <v>0</v>
      </c>
      <c r="FO308" s="2199">
        <f t="shared" ref="FO308" si="5534">SUM(FO303:FO307)</f>
        <v>0</v>
      </c>
      <c r="FP308" s="2200">
        <f t="shared" ref="FP308" si="5535">SUM(FP303:FP307)</f>
        <v>0</v>
      </c>
      <c r="FQ308" s="2200">
        <f t="shared" ref="FQ308" si="5536">SUM(FQ303:FQ307)</f>
        <v>0</v>
      </c>
      <c r="FR308" s="2202">
        <f t="shared" ref="FR308" si="5537">SUM(FR303:FR307)</f>
        <v>0</v>
      </c>
      <c r="FS308" s="2199">
        <f t="shared" ref="FS308" si="5538">SUM(FS303:FS307)</f>
        <v>0</v>
      </c>
      <c r="FT308" s="2200">
        <f t="shared" ref="FT308" si="5539">SUM(FT303:FT307)</f>
        <v>0</v>
      </c>
      <c r="FU308" s="2203">
        <f t="shared" ref="FU308" si="5540">SUM(FU303:FU307)</f>
        <v>0</v>
      </c>
      <c r="FV308" s="2202">
        <f t="shared" ref="FV308" si="5541">SUM(FV303:FV307)</f>
        <v>0</v>
      </c>
      <c r="FW308" s="2199">
        <f t="shared" ref="FW308" si="5542">SUM(FW303:FW307)</f>
        <v>0</v>
      </c>
      <c r="FX308" s="2200">
        <f t="shared" ref="FX308" si="5543">SUM(FX303:FX307)</f>
        <v>0</v>
      </c>
      <c r="FY308" s="2200">
        <f t="shared" ref="FY308" si="5544">SUM(FY303:FY307)</f>
        <v>0</v>
      </c>
      <c r="FZ308" s="2202">
        <f t="shared" ref="FZ308" si="5545">SUM(FZ303:FZ307)</f>
        <v>0</v>
      </c>
      <c r="GA308" s="2199">
        <f t="shared" ref="GA308" si="5546">SUM(GA303:GA307)</f>
        <v>0</v>
      </c>
      <c r="GB308" s="2200">
        <f t="shared" ref="GB308" si="5547">SUM(GB303:GB307)</f>
        <v>0</v>
      </c>
      <c r="GC308" s="2200">
        <f t="shared" ref="GC308" si="5548">SUM(GC303:GC307)</f>
        <v>0</v>
      </c>
      <c r="GD308" s="2202">
        <f t="shared" ref="GD308" si="5549">SUM(GD303:GD307)</f>
        <v>0</v>
      </c>
      <c r="GE308" s="2143"/>
      <c r="GF308" s="2199">
        <f>SUM(GF303:GF307)</f>
        <v>0</v>
      </c>
      <c r="GG308" s="2200">
        <f>SUM(GG303:GG307)</f>
        <v>0</v>
      </c>
      <c r="GH308" s="2200">
        <f>SUM(GH303:GH307)</f>
        <v>0</v>
      </c>
      <c r="GI308" s="2202">
        <f>SUM(GI303:GI307)</f>
        <v>0</v>
      </c>
    </row>
    <row r="309" spans="1:191" ht="36.75" customHeight="1" thickBot="1">
      <c r="A309" s="2096"/>
      <c r="B309" s="2095"/>
      <c r="C309" s="2095"/>
      <c r="D309" s="2095"/>
      <c r="E309" s="2095"/>
      <c r="F309" s="2095"/>
      <c r="G309" s="2095"/>
      <c r="H309" s="2072"/>
      <c r="I309" s="2073"/>
      <c r="J309" s="2097"/>
      <c r="K309" s="2091"/>
      <c r="L309" s="2074"/>
      <c r="M309" s="2075"/>
      <c r="N309" s="2075"/>
      <c r="O309" s="2075"/>
      <c r="P309" s="2075"/>
      <c r="Q309" s="2075"/>
      <c r="R309" s="2075"/>
      <c r="S309" s="2075"/>
      <c r="T309" s="2075"/>
      <c r="U309" s="2075"/>
      <c r="V309" s="2075"/>
      <c r="W309" s="2075"/>
      <c r="X309" s="2075"/>
      <c r="Y309" s="2075"/>
      <c r="Z309" s="2076"/>
      <c r="AA309" s="2077"/>
      <c r="AB309" s="2077"/>
      <c r="AC309" s="2077"/>
      <c r="AD309" s="2077"/>
      <c r="AE309" s="2077"/>
      <c r="AF309" s="2078"/>
      <c r="AG309" s="2077"/>
      <c r="AH309" s="2077"/>
      <c r="AI309" s="2079"/>
      <c r="AJ309" s="2077"/>
      <c r="AK309" s="2077"/>
      <c r="AL309" s="2077"/>
      <c r="AM309" s="2077"/>
      <c r="AN309" s="2080"/>
      <c r="AO309" s="2081"/>
      <c r="AP309" s="2081"/>
      <c r="AQ309" s="2081"/>
      <c r="AR309" s="2078"/>
      <c r="AS309" s="2081"/>
      <c r="AT309" s="2082"/>
      <c r="AU309" s="2077"/>
      <c r="AV309" s="2077"/>
      <c r="AW309" s="2077"/>
      <c r="AX309" s="2077"/>
      <c r="AY309" s="2077"/>
      <c r="AZ309" s="2082"/>
      <c r="BA309" s="2077"/>
      <c r="BB309" s="2083"/>
      <c r="BC309" s="67"/>
      <c r="BD309" s="2084"/>
      <c r="BE309" s="2085"/>
      <c r="BF309" s="2085"/>
      <c r="BG309" s="2085"/>
      <c r="BH309" s="2085"/>
      <c r="BI309" s="2085"/>
      <c r="BJ309" s="2085"/>
      <c r="BK309" s="2085"/>
      <c r="BL309" s="2085"/>
      <c r="BM309" s="2085"/>
      <c r="BN309" s="2085"/>
      <c r="BO309" s="2085"/>
      <c r="BP309" s="2085"/>
      <c r="BQ309" s="2085"/>
      <c r="BR309" s="2085"/>
      <c r="BS309" s="2085"/>
      <c r="BT309" s="2085"/>
      <c r="BU309" s="2085"/>
      <c r="BV309" s="2085"/>
      <c r="BW309" s="2085"/>
      <c r="BX309" s="2086"/>
      <c r="BY309" s="2085"/>
      <c r="BZ309" s="2085"/>
      <c r="CA309" s="2085"/>
      <c r="CB309" s="2085"/>
      <c r="CC309" s="2085"/>
      <c r="CD309" s="2085"/>
      <c r="CE309" s="2085"/>
      <c r="CF309" s="2085"/>
      <c r="CG309" s="2085"/>
      <c r="CH309" s="2085"/>
      <c r="CI309" s="2085"/>
      <c r="CJ309" s="2087"/>
      <c r="CK309" s="2085"/>
      <c r="CL309" s="2085"/>
      <c r="CM309" s="2088"/>
      <c r="CN309" s="2085"/>
      <c r="CO309" s="2085"/>
      <c r="CP309" s="2085"/>
      <c r="CQ309" s="2085"/>
      <c r="CR309" s="2085"/>
      <c r="CS309" s="2085"/>
      <c r="CT309" s="2085"/>
      <c r="CU309" s="2085"/>
      <c r="CV309" s="2085"/>
      <c r="CW309" s="2085"/>
      <c r="CX309" s="2085"/>
      <c r="CY309" s="2085"/>
      <c r="CZ309" s="2085"/>
      <c r="DA309" s="2085"/>
      <c r="DB309" s="2085"/>
      <c r="DC309" s="2085"/>
      <c r="DD309" s="2085"/>
      <c r="DE309" s="2085"/>
      <c r="DF309" s="2085"/>
      <c r="DG309" s="2086"/>
      <c r="DH309" s="2085"/>
      <c r="DI309" s="2085"/>
      <c r="DJ309" s="2085"/>
      <c r="DK309" s="2085"/>
      <c r="DL309" s="2085"/>
      <c r="DM309" s="2085"/>
      <c r="DN309" s="2085"/>
      <c r="DO309" s="2085"/>
      <c r="DP309" s="2085"/>
      <c r="DQ309" s="2085"/>
      <c r="DR309" s="2085"/>
      <c r="DS309" s="2089"/>
      <c r="DT309" s="2085"/>
      <c r="DU309" s="2085"/>
      <c r="DV309" s="2090"/>
      <c r="DW309" s="2085"/>
      <c r="DX309" s="2085"/>
      <c r="DY309" s="2085"/>
      <c r="DZ309" s="2085"/>
      <c r="EA309" s="2085"/>
      <c r="EB309" s="2085"/>
      <c r="EC309" s="2085"/>
      <c r="ED309" s="2085"/>
      <c r="EE309" s="2085"/>
      <c r="EF309" s="2085"/>
      <c r="EG309" s="2085"/>
      <c r="EH309" s="2085"/>
      <c r="EI309" s="2085"/>
      <c r="EJ309" s="2085"/>
      <c r="EK309" s="2085"/>
      <c r="EL309" s="2085"/>
      <c r="EM309" s="2085"/>
      <c r="EN309" s="2085"/>
      <c r="EO309" s="2085"/>
      <c r="EP309" s="2086"/>
      <c r="EQ309" s="2085"/>
      <c r="ER309" s="2085"/>
      <c r="ES309" s="2085"/>
      <c r="ET309" s="2085"/>
      <c r="EU309" s="2085"/>
      <c r="EV309" s="2085"/>
      <c r="EW309" s="2085"/>
      <c r="EX309" s="2085"/>
      <c r="EY309" s="2085"/>
      <c r="EZ309" s="2085"/>
      <c r="FA309" s="2085"/>
      <c r="FB309" s="2089"/>
      <c r="FC309" s="2085"/>
      <c r="FD309" s="2085"/>
      <c r="FE309" s="2090"/>
      <c r="FF309" s="2092"/>
      <c r="FG309" s="2093"/>
      <c r="FH309" s="2093"/>
      <c r="FI309" s="2093"/>
      <c r="FJ309" s="2093"/>
      <c r="FK309" s="2093"/>
      <c r="FL309" s="2093"/>
      <c r="FM309" s="2093"/>
      <c r="FN309" s="2093"/>
      <c r="FO309" s="2093"/>
      <c r="FP309" s="2093"/>
      <c r="FQ309" s="2093"/>
      <c r="FR309" s="2093"/>
      <c r="FS309" s="2093"/>
      <c r="FT309" s="2093"/>
      <c r="FU309" s="2093"/>
      <c r="FV309" s="2093"/>
      <c r="FW309" s="2093"/>
      <c r="FX309" s="2093"/>
      <c r="FY309" s="2093"/>
      <c r="FZ309" s="2093"/>
      <c r="GA309" s="2093"/>
      <c r="GB309" s="2093"/>
      <c r="GC309" s="2093"/>
      <c r="GD309" s="2093"/>
      <c r="GE309" s="2094"/>
      <c r="GF309" s="2093"/>
      <c r="GG309" s="2093"/>
      <c r="GH309" s="2093"/>
      <c r="GI309" s="2093"/>
    </row>
    <row r="310" spans="1:191" ht="36.75" customHeight="1" thickTop="1" thickBot="1">
      <c r="A310" s="6491" t="s">
        <v>1245</v>
      </c>
      <c r="B310" s="6493" t="str" cm="1">
        <f t="array" ref="B310">_xlfn.XLOOKUP(1, (INDEX(التشكيل_القديم!$L$54:$S$92, ,6)=$A310) * (INDEX(التشكيل_القديم!$L$54:$S$92, ,7)="رئيس الدائرة"), INDEX(التشكيل_القديم!$L$54:$S$92, ,2))</f>
        <v>محمد مكرم صلاح الدين حسن</v>
      </c>
      <c r="C310" s="6493"/>
      <c r="D310" s="6493"/>
      <c r="E310" s="6493"/>
      <c r="F310" s="6493"/>
      <c r="G310" s="6493"/>
      <c r="H310" s="2170" cm="1">
        <f t="array" ref="H310">_xlfn.XLOOKUP(1, (INDEX(التشكيل_القديم!$L$54:$S$92, ,6)=$A310) * (INDEX(التشكيل_القديم!$L$54:$S$92, ,7)="رئيس الدائرة"), INDEX(التشكيل_القديم!$L$54:$S$92, ,3))</f>
        <v>0</v>
      </c>
      <c r="I310" s="2171" t="str" cm="1">
        <f t="array" ref="I310">_xlfn.XLOOKUP(1, (INDEX(التشكيل_القديم!$L$54:$S$92, ,6)=$A310) * (INDEX(التشكيل_القديم!$L$54:$S$92, ,7)="رئيس الدائرة"), INDEX(التشكيل_القديم!$L$54:$S$92, ,4))</f>
        <v>أ</v>
      </c>
      <c r="J310" s="6494" t="s">
        <v>52</v>
      </c>
      <c r="K310" s="6496" t="s">
        <v>608</v>
      </c>
      <c r="L310" s="6497" t="s">
        <v>1362</v>
      </c>
      <c r="M310" s="6498"/>
      <c r="N310" s="6498"/>
      <c r="O310" s="6498"/>
      <c r="P310" s="6498"/>
      <c r="Q310" s="6498"/>
      <c r="R310" s="6498"/>
      <c r="S310" s="6498"/>
      <c r="T310" s="6498"/>
      <c r="U310" s="6498"/>
      <c r="V310" s="6498"/>
      <c r="W310" s="6498"/>
      <c r="X310" s="6498"/>
      <c r="Y310" s="6498"/>
      <c r="Z310" s="6498"/>
      <c r="AA310" s="6498"/>
      <c r="AB310" s="6498"/>
      <c r="AC310" s="6498"/>
      <c r="AD310" s="6498"/>
      <c r="AE310" s="6498"/>
      <c r="AF310" s="6498"/>
      <c r="AG310" s="6498"/>
      <c r="AH310" s="6498"/>
      <c r="AI310" s="6498"/>
      <c r="AJ310" s="6498"/>
      <c r="AK310" s="6498"/>
      <c r="AL310" s="6498"/>
      <c r="AM310" s="6498"/>
      <c r="AN310" s="6498"/>
      <c r="AO310" s="6498"/>
      <c r="AP310" s="6498"/>
      <c r="AQ310" s="6498"/>
      <c r="AR310" s="6498"/>
      <c r="AS310" s="6498"/>
      <c r="AT310" s="6498"/>
      <c r="AU310" s="6498"/>
      <c r="AV310" s="6498"/>
      <c r="AW310" s="6498"/>
      <c r="AX310" s="6498"/>
      <c r="AY310" s="6498"/>
      <c r="AZ310" s="6498"/>
      <c r="BA310" s="6498"/>
      <c r="BB310" s="6499"/>
      <c r="BC310" s="67" t="s">
        <v>177</v>
      </c>
      <c r="BD310" s="6503">
        <f>_xlfn.XLOOKUP(B310,التشكيل_القديم!$M$54:$M$92,التشكيل_القديم!$L$54:$L$92,0,0)</f>
        <v>20</v>
      </c>
      <c r="BE310" s="6505" t="str">
        <f xml:space="preserve">  "(1)             "&amp;"رئيس الدائرة  /  "  &amp;B310</f>
        <v>(1)             رئيس الدائرة  /  محمد مكرم صلاح الدين حسن</v>
      </c>
      <c r="BF310" s="6506"/>
      <c r="BG310" s="6506"/>
      <c r="BH310" s="6506"/>
      <c r="BI310" s="6506"/>
      <c r="BJ310" s="6506"/>
      <c r="BK310" s="6506"/>
      <c r="BL310" s="6506"/>
      <c r="BM310" s="6506"/>
      <c r="BN310" s="6506"/>
      <c r="BO310" s="6506"/>
      <c r="BP310" s="6506"/>
      <c r="BQ310" s="6506"/>
      <c r="BR310" s="6506"/>
      <c r="BS310" s="6506"/>
      <c r="BT310" s="6506"/>
      <c r="BU310" s="6506"/>
      <c r="BV310" s="6506"/>
      <c r="BW310" s="6506"/>
      <c r="BX310" s="6506"/>
      <c r="BY310" s="6506"/>
      <c r="BZ310" s="6506"/>
      <c r="CA310" s="6506"/>
      <c r="CB310" s="6506"/>
      <c r="CC310" s="6506"/>
      <c r="CD310" s="6506"/>
      <c r="CE310" s="6506"/>
      <c r="CF310" s="6506"/>
      <c r="CG310" s="6506"/>
      <c r="CH310" s="6506"/>
      <c r="CI310" s="6506"/>
      <c r="CJ310" s="6506"/>
      <c r="CK310" s="6506"/>
      <c r="CL310" s="6506"/>
      <c r="CM310" s="857"/>
      <c r="CN310" s="6503">
        <f>_xlfn.XLOOKUP(B311,التشكيل_القديم!$M$54:$M$92,التشكيل_القديم!$L$54:$L$92,0,0)</f>
        <v>26</v>
      </c>
      <c r="CO310" s="6505" t="str">
        <f>"(2)             "&amp; "عضو يمين الدائرة  /  "  &amp;B311</f>
        <v>(2)             عضو يمين الدائرة  /  احمد محمد محسن محمد كامل</v>
      </c>
      <c r="CP310" s="6506"/>
      <c r="CQ310" s="6506"/>
      <c r="CR310" s="6506"/>
      <c r="CS310" s="6506"/>
      <c r="CT310" s="6506"/>
      <c r="CU310" s="6506"/>
      <c r="CV310" s="6506"/>
      <c r="CW310" s="6506"/>
      <c r="CX310" s="6506"/>
      <c r="CY310" s="6506"/>
      <c r="CZ310" s="6506"/>
      <c r="DA310" s="6506"/>
      <c r="DB310" s="6506"/>
      <c r="DC310" s="6506"/>
      <c r="DD310" s="6506"/>
      <c r="DE310" s="6506"/>
      <c r="DF310" s="6506"/>
      <c r="DG310" s="6506"/>
      <c r="DH310" s="6506"/>
      <c r="DI310" s="6506"/>
      <c r="DJ310" s="6506"/>
      <c r="DK310" s="6506"/>
      <c r="DL310" s="6506"/>
      <c r="DM310" s="6506"/>
      <c r="DN310" s="6506"/>
      <c r="DO310" s="6506"/>
      <c r="DP310" s="6506"/>
      <c r="DQ310" s="6506"/>
      <c r="DR310" s="6506"/>
      <c r="DS310" s="6506"/>
      <c r="DT310" s="6506"/>
      <c r="DU310" s="6506"/>
      <c r="DV310" s="863"/>
      <c r="DW310" s="6533">
        <f>IF(ISTEXT(B314),_xlfn.XLOOKUP(B314,التشكيل_القديم!$M$54:$M$92,التشكيل_القديم!$L$54:$L$92,0,0),0)</f>
        <v>0</v>
      </c>
      <c r="DX310" s="6505" t="str">
        <f>IF(B314&lt;&gt;"","(5)             "&amp;"عضو يسار يسار اليسار الدائرة /  "&amp;B314,"لا يوجد عضو خامس " )</f>
        <v xml:space="preserve">لا يوجد عضو خامس </v>
      </c>
      <c r="DY310" s="6506"/>
      <c r="DZ310" s="6506"/>
      <c r="EA310" s="6506"/>
      <c r="EB310" s="6506"/>
      <c r="EC310" s="6506"/>
      <c r="ED310" s="6506"/>
      <c r="EE310" s="6506"/>
      <c r="EF310" s="6506"/>
      <c r="EG310" s="6506"/>
      <c r="EH310" s="6506"/>
      <c r="EI310" s="6506"/>
      <c r="EJ310" s="6506"/>
      <c r="EK310" s="6506"/>
      <c r="EL310" s="6506"/>
      <c r="EM310" s="6506"/>
      <c r="EN310" s="6506"/>
      <c r="EO310" s="6506"/>
      <c r="EP310" s="6506"/>
      <c r="EQ310" s="6506"/>
      <c r="ER310" s="6506"/>
      <c r="ES310" s="6506"/>
      <c r="ET310" s="6506"/>
      <c r="EU310" s="6506"/>
      <c r="EV310" s="6506"/>
      <c r="EW310" s="6506"/>
      <c r="EX310" s="6506"/>
      <c r="EY310" s="6506"/>
      <c r="EZ310" s="6506"/>
      <c r="FA310" s="6506"/>
      <c r="FB310" s="6506"/>
      <c r="FC310" s="6506"/>
      <c r="FD310" s="6506"/>
      <c r="FE310" s="2101"/>
      <c r="FF310" s="2106"/>
      <c r="FG310" s="2107"/>
      <c r="FH310" s="2108"/>
      <c r="FI310" s="2108"/>
      <c r="FJ310" s="2107"/>
      <c r="FK310" s="2107"/>
      <c r="FL310" s="2108"/>
      <c r="FM310" s="2108"/>
      <c r="FN310" s="2107"/>
      <c r="FO310" s="2107"/>
      <c r="FP310" s="2108"/>
      <c r="FQ310" s="2108"/>
      <c r="FR310" s="2107"/>
      <c r="FS310" s="2107"/>
      <c r="FT310" s="2108"/>
      <c r="FU310" s="2107"/>
      <c r="FV310" s="2107"/>
      <c r="FW310" s="2108"/>
      <c r="FX310" s="2108"/>
      <c r="FY310" s="2107"/>
      <c r="FZ310" s="2107"/>
      <c r="GA310" s="2107"/>
      <c r="GB310" s="2107"/>
      <c r="GC310" s="2109"/>
      <c r="GD310" t="str">
        <f>IF(OR(FV310&lt;0,FS310&lt;0,FO310&lt;0,FK310&lt;0,FG310&lt;0,Z310 &lt;&gt; AZ310+AT310+AA310+AB310), "wrong", "ok")</f>
        <v>ok</v>
      </c>
    </row>
    <row r="311" spans="1:191" ht="36.75" customHeight="1" thickBot="1">
      <c r="A311" s="6492"/>
      <c r="B311" s="6493" t="str" cm="1">
        <f t="array" ref="B311">_xlfn.XLOOKUP(1, (INDEX(التشكيل_القديم!$L$54:$S$92, ,6)=$A310) * (INDEX(التشكيل_القديم!$L$54:$S$92, ,7)="عضو يمين"), INDEX(التشكيل_القديم!$L$54:$S$92, ,2))</f>
        <v>احمد محمد محسن محمد كامل</v>
      </c>
      <c r="C311" s="6493"/>
      <c r="D311" s="6493"/>
      <c r="E311" s="6493"/>
      <c r="F311" s="6493"/>
      <c r="G311" s="6493"/>
      <c r="H311" s="2170" cm="1">
        <f t="array" ref="H311">_xlfn.XLOOKUP(1, (INDEX(التشكيل_القديم!$L$54:$S$92, ,6)=$A310) * (INDEX(التشكيل_القديم!$L$54:$S$92, ,7)="عضو يمين"), INDEX(التشكيل_القديم!$L$54:$S$92, ,3))</f>
        <v>0</v>
      </c>
      <c r="I311" s="2171" t="str" cm="1">
        <f t="array" ref="I311">_xlfn.XLOOKUP(1, (INDEX(التشكيل_القديم!$L$54:$S$92, ,6)=$A310) * (INDEX(التشكيل_القديم!$L$54:$S$92, ,7)="عضو يمين"), INDEX(التشكيل_القديم!$L$54:$S$92, ,4))</f>
        <v>ب</v>
      </c>
      <c r="J311" s="6495"/>
      <c r="K311" s="6235"/>
      <c r="L311" s="6500"/>
      <c r="M311" s="6501"/>
      <c r="N311" s="6501"/>
      <c r="O311" s="6501"/>
      <c r="P311" s="6501"/>
      <c r="Q311" s="6501"/>
      <c r="R311" s="6501"/>
      <c r="S311" s="6501"/>
      <c r="T311" s="6501"/>
      <c r="U311" s="6501"/>
      <c r="V311" s="6501"/>
      <c r="W311" s="6501"/>
      <c r="X311" s="6501"/>
      <c r="Y311" s="6501"/>
      <c r="Z311" s="6501"/>
      <c r="AA311" s="6501"/>
      <c r="AB311" s="6501"/>
      <c r="AC311" s="6501"/>
      <c r="AD311" s="6501"/>
      <c r="AE311" s="6501"/>
      <c r="AF311" s="6501"/>
      <c r="AG311" s="6501"/>
      <c r="AH311" s="6501"/>
      <c r="AI311" s="6501"/>
      <c r="AJ311" s="6501"/>
      <c r="AK311" s="6501"/>
      <c r="AL311" s="6501"/>
      <c r="AM311" s="6501"/>
      <c r="AN311" s="6501"/>
      <c r="AO311" s="6501"/>
      <c r="AP311" s="6501"/>
      <c r="AQ311" s="6501"/>
      <c r="AR311" s="6501"/>
      <c r="AS311" s="6501"/>
      <c r="AT311" s="6501"/>
      <c r="AU311" s="6501"/>
      <c r="AV311" s="6501"/>
      <c r="AW311" s="6501"/>
      <c r="AX311" s="6501"/>
      <c r="AY311" s="6501"/>
      <c r="AZ311" s="6501"/>
      <c r="BA311" s="6501"/>
      <c r="BB311" s="6502"/>
      <c r="BC311" s="67"/>
      <c r="BD311" s="6504"/>
      <c r="BE311" s="6507"/>
      <c r="BF311" s="6508"/>
      <c r="BG311" s="6508"/>
      <c r="BH311" s="6508"/>
      <c r="BI311" s="6508"/>
      <c r="BJ311" s="6508"/>
      <c r="BK311" s="6508"/>
      <c r="BL311" s="6508"/>
      <c r="BM311" s="6508"/>
      <c r="BN311" s="6508"/>
      <c r="BO311" s="6508"/>
      <c r="BP311" s="6508"/>
      <c r="BQ311" s="6508"/>
      <c r="BR311" s="6508"/>
      <c r="BS311" s="6508"/>
      <c r="BT311" s="6508"/>
      <c r="BU311" s="6508"/>
      <c r="BV311" s="6508"/>
      <c r="BW311" s="6508"/>
      <c r="BX311" s="6508"/>
      <c r="BY311" s="6508"/>
      <c r="BZ311" s="6508"/>
      <c r="CA311" s="6508"/>
      <c r="CB311" s="6508"/>
      <c r="CC311" s="6508"/>
      <c r="CD311" s="6508"/>
      <c r="CE311" s="6508"/>
      <c r="CF311" s="6508"/>
      <c r="CG311" s="6508"/>
      <c r="CH311" s="6508"/>
      <c r="CI311" s="6508"/>
      <c r="CJ311" s="6508"/>
      <c r="CK311" s="6508"/>
      <c r="CL311" s="6508"/>
      <c r="CM311" s="857"/>
      <c r="CN311" s="6504"/>
      <c r="CO311" s="6507"/>
      <c r="CP311" s="6508"/>
      <c r="CQ311" s="6508"/>
      <c r="CR311" s="6508"/>
      <c r="CS311" s="6508"/>
      <c r="CT311" s="6508"/>
      <c r="CU311" s="6508"/>
      <c r="CV311" s="6508"/>
      <c r="CW311" s="6508"/>
      <c r="CX311" s="6508"/>
      <c r="CY311" s="6508"/>
      <c r="CZ311" s="6508"/>
      <c r="DA311" s="6508"/>
      <c r="DB311" s="6508"/>
      <c r="DC311" s="6508"/>
      <c r="DD311" s="6508"/>
      <c r="DE311" s="6508"/>
      <c r="DF311" s="6508"/>
      <c r="DG311" s="6508"/>
      <c r="DH311" s="6508"/>
      <c r="DI311" s="6508"/>
      <c r="DJ311" s="6508"/>
      <c r="DK311" s="6508"/>
      <c r="DL311" s="6508"/>
      <c r="DM311" s="6508"/>
      <c r="DN311" s="6508"/>
      <c r="DO311" s="6508"/>
      <c r="DP311" s="6508"/>
      <c r="DQ311" s="6508"/>
      <c r="DR311" s="6508"/>
      <c r="DS311" s="6508"/>
      <c r="DT311" s="6508"/>
      <c r="DU311" s="6508"/>
      <c r="DV311" s="864"/>
      <c r="DW311" s="6521"/>
      <c r="DX311" s="6507"/>
      <c r="DY311" s="6508"/>
      <c r="DZ311" s="6508"/>
      <c r="EA311" s="6508"/>
      <c r="EB311" s="6508"/>
      <c r="EC311" s="6508"/>
      <c r="ED311" s="6508"/>
      <c r="EE311" s="6508"/>
      <c r="EF311" s="6508"/>
      <c r="EG311" s="6508"/>
      <c r="EH311" s="6508"/>
      <c r="EI311" s="6508"/>
      <c r="EJ311" s="6508"/>
      <c r="EK311" s="6508"/>
      <c r="EL311" s="6508"/>
      <c r="EM311" s="6508"/>
      <c r="EN311" s="6508"/>
      <c r="EO311" s="6508"/>
      <c r="EP311" s="6508"/>
      <c r="EQ311" s="6508"/>
      <c r="ER311" s="6508"/>
      <c r="ES311" s="6508"/>
      <c r="ET311" s="6508"/>
      <c r="EU311" s="6508"/>
      <c r="EV311" s="6508"/>
      <c r="EW311" s="6508"/>
      <c r="EX311" s="6508"/>
      <c r="EY311" s="6508"/>
      <c r="EZ311" s="6508"/>
      <c r="FA311" s="6508"/>
      <c r="FB311" s="6508"/>
      <c r="FC311" s="6508"/>
      <c r="FD311" s="6508"/>
      <c r="FE311" s="2102"/>
      <c r="FF311" s="2110"/>
      <c r="FG311" s="2111"/>
      <c r="FH311" s="2112"/>
      <c r="FI311" s="2112"/>
      <c r="FJ311" s="2111"/>
      <c r="FK311" s="2111"/>
      <c r="FL311" s="2112"/>
      <c r="FM311" s="2112"/>
      <c r="FN311" s="2111"/>
      <c r="FO311" s="2111"/>
      <c r="FP311" s="2112"/>
      <c r="FQ311" s="2112"/>
      <c r="FR311" s="2111"/>
      <c r="FS311" s="2111"/>
      <c r="FT311" s="2112"/>
      <c r="FU311" s="2111"/>
      <c r="FV311" s="2111"/>
      <c r="FW311" s="2112"/>
      <c r="FX311" s="2112"/>
      <c r="FY311" s="2111"/>
      <c r="FZ311" s="2111"/>
      <c r="GA311" s="2111"/>
      <c r="GB311" s="2111"/>
      <c r="GC311" s="2113"/>
      <c r="GD311" t="str">
        <f t="shared" ref="GD311:GD315" si="5550">IF(OR(FV311&lt;0,FS311&lt;0,FO311&lt;0,FK311&lt;0,FG311&lt;0,Z311 &lt;&gt; AZ311+AT311+AA311+AB311), "wrong", "ok")</f>
        <v>ok</v>
      </c>
    </row>
    <row r="312" spans="1:191" ht="36.75" customHeight="1" thickBot="1">
      <c r="A312" s="6492"/>
      <c r="B312" s="6493" t="str" cm="1">
        <f t="array" ref="B312">_xlfn.XLOOKUP(1, (INDEX(التشكيل_القديم!$L$54:$S$92, ,6)=$A310) * (INDEX(التشكيل_القديم!$L$54:$S$92, ,7)="عضو يسار"), INDEX(التشكيل_القديم!$L$54:$S$92, ,2))</f>
        <v>احمد عمرو عبدالفتاح حسن</v>
      </c>
      <c r="C312" s="6493"/>
      <c r="D312" s="6493"/>
      <c r="E312" s="6493"/>
      <c r="F312" s="6493"/>
      <c r="G312" s="6493"/>
      <c r="H312" s="2170" cm="1">
        <f t="array" ref="H312">_xlfn.XLOOKUP(1, (INDEX(التشكيل_القديم!$L$54:$S$92, ,6)=$A310) * (INDEX(التشكيل_القديم!$L$54:$S$92, ,7)="عضو يسار"), INDEX(التشكيل_القديم!$L$54:$S$92, ,3))</f>
        <v>0</v>
      </c>
      <c r="I312" s="2171" t="str" cm="1">
        <f t="array" ref="I312">_xlfn.XLOOKUP(1, (INDEX(التشكيل_القديم!$L$54:$S$92, ,6)=$A310) * (INDEX(التشكيل_القديم!$L$54:$S$92, ,7)="عضو يسار"), INDEX(التشكيل_القديم!$L$54:$S$92, ,4))</f>
        <v>أ</v>
      </c>
      <c r="J312" s="6495"/>
      <c r="K312" s="6235"/>
      <c r="L312" s="2186" t="str">
        <f>الاعدادات!$D$14</f>
        <v>2023 وما قبلها</v>
      </c>
      <c r="M312" s="2098">
        <v>0</v>
      </c>
      <c r="N312" s="1997"/>
      <c r="O312" s="1997"/>
      <c r="P312" s="1997"/>
      <c r="Q312" s="1997"/>
      <c r="R312" s="1997"/>
      <c r="S312" s="1997"/>
      <c r="T312" s="1997"/>
      <c r="U312" s="1997"/>
      <c r="V312" s="2099"/>
      <c r="W312" s="1997"/>
      <c r="X312" s="1997"/>
      <c r="Y312" s="2133"/>
      <c r="Z312" s="2188">
        <f t="shared" ref="Z312:Z315" si="5551">Y312+X312+U312+T312+S312+R312+Q312+P312+O312+N312+M312-W312</f>
        <v>0</v>
      </c>
      <c r="AA312" s="2098"/>
      <c r="AB312" s="1999"/>
      <c r="AC312" s="2031">
        <f>SUM(BE312:BK312,BE319:BK319,CN312:CT312,CN319:CT319,DW312:EC312,DW319:EC319)</f>
        <v>0</v>
      </c>
      <c r="AD312" s="2025">
        <f>SUM(BL312:BV312,BL319:BV319,CU312:DE312,CU319:DE319,ED312:EN312,ED319:EN319)</f>
        <v>0</v>
      </c>
      <c r="AE312" s="2002">
        <f>BW312+DF312+BW319+DF319+EO312+EO319</f>
        <v>0</v>
      </c>
      <c r="AF312" s="2172">
        <f>SUM(AC312:AE312)</f>
        <v>0</v>
      </c>
      <c r="AG312" s="2002">
        <f>BY312+DH312+BY319+DH319+EQ312+EQ319</f>
        <v>0</v>
      </c>
      <c r="AH312" s="2173">
        <f>BZ312+BZ319+DI312+DI319+ER312+ER319</f>
        <v>0</v>
      </c>
      <c r="AI312" s="2174">
        <f>CA312+DJ312+CA319+DJ319+ES312+ES319</f>
        <v>0</v>
      </c>
      <c r="AJ312" s="2002">
        <f>CB312+DK312+CB319+DK319+ET312+ET319</f>
        <v>0</v>
      </c>
      <c r="AK312" s="2026">
        <f>CC312+DL312+CC319+DL319+EU312+EU319</f>
        <v>0</v>
      </c>
      <c r="AL312" s="2027">
        <f>CD312+DM312+CD319+DM319+EV312+EV319</f>
        <v>0</v>
      </c>
      <c r="AM312" s="2175">
        <f>CE312+DN312+CE319+DN319+EW312+EW319</f>
        <v>0</v>
      </c>
      <c r="AN312" s="2176">
        <f>SUM(AH312:AM312)</f>
        <v>0</v>
      </c>
      <c r="AO312" s="2028">
        <f>CF312+DO312+CF319+DO319+EX312+EX319</f>
        <v>0</v>
      </c>
      <c r="AP312" s="2177">
        <f>CG312+DP312+CG319+DP319+EY312+EY319</f>
        <v>0</v>
      </c>
      <c r="AQ312" s="2029">
        <f>CH312+DQ312+DQ319+CH319+EZ312+EZ319</f>
        <v>0</v>
      </c>
      <c r="AR312" s="2178">
        <f>SUM(AO312:AQ312)</f>
        <v>0</v>
      </c>
      <c r="AS312" s="2177">
        <f>CI312+DR312+CI319+DR319+FA312+FA319</f>
        <v>0</v>
      </c>
      <c r="AT312" s="2179">
        <f>AS312+AR312+AN312+AG312+AF312</f>
        <v>0</v>
      </c>
      <c r="AU312" s="2124"/>
      <c r="AV312" s="2002">
        <f>CK312+DT312+CK319+DT319+FC312+FC319</f>
        <v>0</v>
      </c>
      <c r="AW312" s="2002">
        <f>CL312+DU312+CL319+DU319+FD312+FD319</f>
        <v>0</v>
      </c>
      <c r="AX312" s="2127"/>
      <c r="AY312" s="2130"/>
      <c r="AZ312" s="2000">
        <f>AY312+AX312+AW312+AV312+AU312</f>
        <v>0</v>
      </c>
      <c r="BA312" s="2001"/>
      <c r="BB312" s="2189">
        <f>AZ312+AT312+AA312-Z312+AB312</f>
        <v>0</v>
      </c>
      <c r="BC312" s="67"/>
      <c r="BD312" s="2186" t="str">
        <f>الاعدادات!$D$14</f>
        <v>2023 وما قبلها</v>
      </c>
      <c r="BE312" s="82"/>
      <c r="BF312" s="83"/>
      <c r="BG312" s="83"/>
      <c r="BH312" s="103"/>
      <c r="BI312" s="84"/>
      <c r="BJ312" s="84"/>
      <c r="BK312" s="85"/>
      <c r="BL312" s="86"/>
      <c r="BM312" s="87"/>
      <c r="BN312" s="87"/>
      <c r="BO312" s="88"/>
      <c r="BP312" s="88"/>
      <c r="BQ312" s="88"/>
      <c r="BR312" s="88"/>
      <c r="BS312" s="88"/>
      <c r="BT312" s="88"/>
      <c r="BU312" s="88"/>
      <c r="BV312" s="88"/>
      <c r="BW312" s="89"/>
      <c r="BX312" s="77">
        <f t="shared" ref="BX312:BX314" si="5552">SUM(BE312:BW312)</f>
        <v>0</v>
      </c>
      <c r="BY312" s="90"/>
      <c r="BZ312" s="855"/>
      <c r="CA312" s="91"/>
      <c r="CB312" s="92"/>
      <c r="CC312" s="93"/>
      <c r="CD312" s="94"/>
      <c r="CE312" s="95"/>
      <c r="CF312" s="96"/>
      <c r="CG312" s="97"/>
      <c r="CH312" s="98"/>
      <c r="CI312" s="99"/>
      <c r="CJ312" s="79">
        <f t="shared" ref="CJ312:CJ313" si="5553">SUM(BX312:CI312)</f>
        <v>0</v>
      </c>
      <c r="CK312" s="104"/>
      <c r="CL312" s="92"/>
      <c r="CM312" s="857"/>
      <c r="CN312" s="101"/>
      <c r="CO312" s="83"/>
      <c r="CP312" s="83"/>
      <c r="CQ312" s="84"/>
      <c r="CR312" s="84"/>
      <c r="CS312" s="84"/>
      <c r="CT312" s="85"/>
      <c r="CU312" s="86"/>
      <c r="CV312" s="87"/>
      <c r="CW312" s="87"/>
      <c r="CX312" s="88"/>
      <c r="CY312" s="88"/>
      <c r="CZ312" s="88"/>
      <c r="DA312" s="88"/>
      <c r="DB312" s="88"/>
      <c r="DC312" s="88"/>
      <c r="DD312" s="88"/>
      <c r="DE312" s="88"/>
      <c r="DF312" s="89"/>
      <c r="DG312" s="77">
        <f>DF312+DE312+CX312+CW312+CV312+CU312+CT312+CS312+CR312+CQ312+CP312+CO312+CN312+DD312+DC312+DB312+DA312+CZ312+CY312</f>
        <v>0</v>
      </c>
      <c r="DH312" s="90"/>
      <c r="DI312" s="855"/>
      <c r="DJ312" s="91"/>
      <c r="DK312" s="92"/>
      <c r="DL312" s="93"/>
      <c r="DM312" s="94"/>
      <c r="DN312" s="95"/>
      <c r="DO312" s="96"/>
      <c r="DP312" s="97"/>
      <c r="DQ312" s="98"/>
      <c r="DR312" s="99"/>
      <c r="DS312" s="81">
        <f t="shared" ref="DS312" si="5554">SUM(DG312:DR312)</f>
        <v>0</v>
      </c>
      <c r="DT312" s="104"/>
      <c r="DU312" s="92"/>
      <c r="DV312" s="864"/>
      <c r="DW312" s="101"/>
      <c r="DX312" s="83"/>
      <c r="DY312" s="83"/>
      <c r="DZ312" s="84"/>
      <c r="EA312" s="84"/>
      <c r="EB312" s="84"/>
      <c r="EC312" s="85"/>
      <c r="ED312" s="86"/>
      <c r="EE312" s="87"/>
      <c r="EF312" s="87"/>
      <c r="EG312" s="88"/>
      <c r="EH312" s="88"/>
      <c r="EI312" s="88"/>
      <c r="EJ312" s="88"/>
      <c r="EK312" s="88"/>
      <c r="EL312" s="88"/>
      <c r="EM312" s="88"/>
      <c r="EN312" s="88"/>
      <c r="EO312" s="89"/>
      <c r="EP312" s="77">
        <f t="shared" ref="EP312:EP314" si="5555">EO312+EN312+EG312+EF312+EE312+ED312+EC312+EB312+EA312+DZ312+DY312+DX312+DW312+EM312+EL312+EK312+EJ312+EI312+EH312</f>
        <v>0</v>
      </c>
      <c r="EQ312" s="90"/>
      <c r="ER312" s="855"/>
      <c r="ES312" s="91"/>
      <c r="ET312" s="92"/>
      <c r="EU312" s="93"/>
      <c r="EV312" s="94"/>
      <c r="EW312" s="95"/>
      <c r="EX312" s="96"/>
      <c r="EY312" s="97"/>
      <c r="EZ312" s="98"/>
      <c r="FA312" s="99"/>
      <c r="FB312" s="81">
        <f t="shared" ref="FB312" si="5556">SUM(EP312:FA312)</f>
        <v>0</v>
      </c>
      <c r="FC312" s="104"/>
      <c r="FD312" s="92"/>
      <c r="FE312" s="864"/>
      <c r="FF312" s="2181" t="str">
        <f>الاعدادات!$D$14</f>
        <v>2023 وما قبلها</v>
      </c>
      <c r="FG312" s="2182">
        <f t="shared" ref="FG312:FG315" si="5557">AN312+AG312-FH312-FI312</f>
        <v>0</v>
      </c>
      <c r="FH312" s="2104"/>
      <c r="FI312" s="2104"/>
      <c r="FJ312" s="2184">
        <f t="shared" ref="FJ312:FJ315" si="5558">SUM(FG312:FI312)</f>
        <v>0</v>
      </c>
      <c r="FK312" s="2182">
        <f t="shared" ref="FK312:FK315" si="5559">AU312-FM312-FL312</f>
        <v>0</v>
      </c>
      <c r="FL312" s="2104"/>
      <c r="FM312" s="2104"/>
      <c r="FN312" s="2184">
        <f t="shared" ref="FN312:FN315" si="5560">SUM(FK312:FM312)</f>
        <v>0</v>
      </c>
      <c r="FO312" s="2182">
        <f t="shared" ref="FO312:FO315" si="5561">AV312-FQ312-FP312</f>
        <v>0</v>
      </c>
      <c r="FP312" s="2104"/>
      <c r="FQ312" s="2105"/>
      <c r="FR312" s="2184">
        <f t="shared" ref="FR312:FR316" si="5562">FQ312+FP312+FO312</f>
        <v>0</v>
      </c>
      <c r="FS312" s="2182">
        <f t="shared" ref="FS312:FS315" si="5563">AW312-FT312</f>
        <v>0</v>
      </c>
      <c r="FT312" s="2104"/>
      <c r="FU312" s="2184">
        <f t="shared" ref="FU312:FU315" si="5564">SUM(FS312:FT312)</f>
        <v>0</v>
      </c>
      <c r="FV312" s="2182">
        <f t="shared" ref="FV312:FV315" si="5565">AY312+AX312-FX312-FW312</f>
        <v>0</v>
      </c>
      <c r="FW312" s="2104"/>
      <c r="FX312" s="2104"/>
      <c r="FY312" s="2184">
        <f t="shared" ref="FY312:FY315" si="5566">SUM(FV312:FX312)</f>
        <v>0</v>
      </c>
      <c r="FZ312" s="2182">
        <f t="shared" ref="FZ312:FZ316" si="5567">FG312+FK312+FO312+FS312+FV312</f>
        <v>0</v>
      </c>
      <c r="GA312" s="2185">
        <f t="shared" ref="GA312:GA316" si="5568">FH312+FL312+FP312+FW312+FT312</f>
        <v>0</v>
      </c>
      <c r="GB312" s="2185">
        <f t="shared" ref="GB312:GB316" si="5569">FX312+FQ312+FM312+FI312</f>
        <v>0</v>
      </c>
      <c r="GC312" s="2184">
        <f t="shared" ref="GC312:GC316" si="5570">SUM(FZ312:GB312)</f>
        <v>0</v>
      </c>
      <c r="GD312" t="str">
        <f t="shared" si="5550"/>
        <v>ok</v>
      </c>
    </row>
    <row r="313" spans="1:191" ht="36.75" customHeight="1" thickBot="1">
      <c r="A313" s="6492"/>
      <c r="B313" s="6493" t="str" cm="1">
        <f t="array" ref="B313">IFERROR(_xlfn.XLOOKUP(1, (INDEX(التشكيل_القديم!$L$54:$S$92, ,6)=$A310) * (INDEX(التشكيل_القديم!$L$54:$S$92, ,7)="عضو يسار اليسار"), INDEX(التشكيل_القديم!$L$54:$S$92, ,2)),"")</f>
        <v/>
      </c>
      <c r="C313" s="6493"/>
      <c r="D313" s="6493"/>
      <c r="E313" s="6493"/>
      <c r="F313" s="6493"/>
      <c r="G313" s="6493"/>
      <c r="H313" s="2170" t="str" cm="1">
        <f t="array" ref="H313">IF(B313&lt;&gt;"",_xlfn.XLOOKUP(1, (INDEX(التشكيل_القديم!$L$54:$S$92, ,6)=$A310) * (INDEX(التشكيل_القديم!$L$54:$S$92, ,7)="عضو يسار اليسار"), INDEX(التشكيل_القديم!$L$54:$S$92, ,3)),"")</f>
        <v/>
      </c>
      <c r="I313" s="2171" t="str" cm="1">
        <f t="array" ref="I313">IF(B313&lt;&gt;"",_xlfn.XLOOKUP(1, (INDEX(التشكيل_القديم!$L$54:$S$92, ,6)=$A310) * (INDEX(التشكيل_القديم!$L$54:$S$92, ,7)="عضو يسار اليسار"), INDEX(التشكيل_القديم!$L$54:$S$92, ,4)),"")</f>
        <v/>
      </c>
      <c r="J313" s="6495"/>
      <c r="K313" s="6235"/>
      <c r="L313" s="2187">
        <f>الاعدادات!$D$15</f>
        <v>2024</v>
      </c>
      <c r="M313" s="73">
        <v>0</v>
      </c>
      <c r="N313" s="64"/>
      <c r="O313" s="64"/>
      <c r="P313" s="64"/>
      <c r="Q313" s="64"/>
      <c r="R313" s="64"/>
      <c r="S313" s="64"/>
      <c r="T313" s="64"/>
      <c r="U313" s="64"/>
      <c r="V313" s="74"/>
      <c r="W313" s="64"/>
      <c r="X313" s="64"/>
      <c r="Y313" s="2134"/>
      <c r="Z313" s="62">
        <f t="shared" si="5551"/>
        <v>0</v>
      </c>
      <c r="AA313" s="73"/>
      <c r="AB313" s="63"/>
      <c r="AC313" s="2031">
        <f t="shared" ref="AC313" si="5571">SUM(BE313:BK313,BE320:BK320,CN313:CT313,CN320:CT320,DW313:EC313,DW320:EC320)</f>
        <v>0</v>
      </c>
      <c r="AD313" s="2025">
        <f t="shared" ref="AD313:AD315" si="5572">SUM(BL313:BV313,BL320:BV320,CU313:DE313,CU320:DE320,ED313:EN313,ED320:EN320)</f>
        <v>0</v>
      </c>
      <c r="AE313" s="2002">
        <f t="shared" ref="AE313:AE315" si="5573">BW313+DF313+BW320+DF320+EO313+EO320</f>
        <v>0</v>
      </c>
      <c r="AF313" s="2172">
        <f t="shared" ref="AF313:AF315" si="5574">SUM(AC313:AE313)</f>
        <v>0</v>
      </c>
      <c r="AG313" s="2002">
        <f t="shared" ref="AG313:AG315" si="5575">BY313+DH313+BY320+DH320+EQ313+EQ320</f>
        <v>0</v>
      </c>
      <c r="AH313" s="2173">
        <f t="shared" ref="AH313:AH315" si="5576">BZ313+BZ320+DI313+DI320+ER313+ER320</f>
        <v>0</v>
      </c>
      <c r="AI313" s="2174">
        <f t="shared" ref="AI313:AI315" si="5577">CA313+DJ313+CA320+DJ320+ES313+ES320</f>
        <v>0</v>
      </c>
      <c r="AJ313" s="2002">
        <f t="shared" ref="AJ313:AJ315" si="5578">CB313+DK313+CB320+DK320+ET313+ET320</f>
        <v>0</v>
      </c>
      <c r="AK313" s="2026">
        <f t="shared" ref="AK313:AK315" si="5579">CC313+DL313+CC320+DL320+EU313+EU320</f>
        <v>0</v>
      </c>
      <c r="AL313" s="2027">
        <f t="shared" ref="AL313:AL315" si="5580">CD313+DM313+CD320+DM320+EV313+EV320</f>
        <v>0</v>
      </c>
      <c r="AM313" s="2175">
        <f t="shared" ref="AM313:AM315" si="5581">CE313+DN313+CE320+DN320+EW313+EW320</f>
        <v>0</v>
      </c>
      <c r="AN313" s="2176">
        <f t="shared" ref="AN313:AN314" si="5582">SUM(AH313:AM313)</f>
        <v>0</v>
      </c>
      <c r="AO313" s="2028">
        <f t="shared" ref="AO313:AO315" si="5583">CF313+DO313+CF320+DO320+EX313+EX320</f>
        <v>0</v>
      </c>
      <c r="AP313" s="2177">
        <f t="shared" ref="AP313:AP315" si="5584">CG313+DP313+CG320+DP320+EY313+EY320</f>
        <v>0</v>
      </c>
      <c r="AQ313" s="2029">
        <f t="shared" ref="AQ313:AQ315" si="5585">CH313+DQ313+DQ320+CH320+EZ313+EZ320</f>
        <v>0</v>
      </c>
      <c r="AR313" s="2178">
        <f t="shared" ref="AR313:AR315" si="5586">SUM(AO313:AQ313)</f>
        <v>0</v>
      </c>
      <c r="AS313" s="2177">
        <f t="shared" ref="AS313:AS315" si="5587">CI313+DR313+CI320+DR320+FA313+FA320</f>
        <v>0</v>
      </c>
      <c r="AT313" s="2180">
        <f>AS313+AR313+AN313+AG313+AF313</f>
        <v>0</v>
      </c>
      <c r="AU313" s="2125"/>
      <c r="AV313" s="2002">
        <f t="shared" ref="AV313:AV315" si="5588">CK313+DT313+CK320+DT320+FC313+FC320</f>
        <v>0</v>
      </c>
      <c r="AW313" s="2002">
        <f t="shared" ref="AW313:AW315" si="5589">CL313+DU313+CL320+DU320+FD313+FD320</f>
        <v>0</v>
      </c>
      <c r="AX313" s="2128"/>
      <c r="AY313" s="2131"/>
      <c r="AZ313" s="65">
        <f t="shared" ref="AZ313:AZ315" si="5590">AY313+AX313+AW313+AV313+AU313</f>
        <v>0</v>
      </c>
      <c r="BA313" s="66"/>
      <c r="BB313" s="2189">
        <f t="shared" ref="BB313:BB315" si="5591">AZ313+AT313+AA313-Z313+AB313</f>
        <v>0</v>
      </c>
      <c r="BC313" s="67"/>
      <c r="BD313" s="2187">
        <f>الاعدادات!$D$15</f>
        <v>2024</v>
      </c>
      <c r="BE313" s="82"/>
      <c r="BF313" s="83"/>
      <c r="BG313" s="83"/>
      <c r="BH313" s="84"/>
      <c r="BI313" s="84"/>
      <c r="BJ313" s="84"/>
      <c r="BK313" s="85"/>
      <c r="BL313" s="86"/>
      <c r="BM313" s="87"/>
      <c r="BN313" s="87"/>
      <c r="BO313" s="88"/>
      <c r="BP313" s="88"/>
      <c r="BQ313" s="88"/>
      <c r="BR313" s="88"/>
      <c r="BS313" s="88"/>
      <c r="BT313" s="88"/>
      <c r="BU313" s="88"/>
      <c r="BV313" s="88"/>
      <c r="BW313" s="89"/>
      <c r="BX313" s="77">
        <f t="shared" si="5552"/>
        <v>0</v>
      </c>
      <c r="BY313" s="90"/>
      <c r="BZ313" s="855"/>
      <c r="CA313" s="91"/>
      <c r="CB313" s="92"/>
      <c r="CC313" s="93"/>
      <c r="CD313" s="94"/>
      <c r="CE313" s="95"/>
      <c r="CF313" s="96"/>
      <c r="CG313" s="97"/>
      <c r="CH313" s="98"/>
      <c r="CI313" s="99"/>
      <c r="CJ313" s="79">
        <f t="shared" si="5553"/>
        <v>0</v>
      </c>
      <c r="CK313" s="104"/>
      <c r="CL313" s="92"/>
      <c r="CM313" s="857"/>
      <c r="CN313" s="101"/>
      <c r="CO313" s="83"/>
      <c r="CP313" s="83"/>
      <c r="CQ313" s="84"/>
      <c r="CR313" s="84"/>
      <c r="CS313" s="84"/>
      <c r="CT313" s="85"/>
      <c r="CU313" s="86"/>
      <c r="CV313" s="87"/>
      <c r="CW313" s="87"/>
      <c r="CX313" s="88"/>
      <c r="CY313" s="88"/>
      <c r="CZ313" s="88"/>
      <c r="DA313" s="88"/>
      <c r="DB313" s="88"/>
      <c r="DC313" s="88"/>
      <c r="DD313" s="88"/>
      <c r="DE313" s="88"/>
      <c r="DF313" s="89"/>
      <c r="DG313" s="77">
        <f t="shared" ref="DG313" si="5592">DF313+DE313+CX313+CW313+CV313+CU313+CT313+CS313+CR313+CQ313+CP313+CO313+CN313+DD313+DC313+DB313+DA313+CZ313+CY313</f>
        <v>0</v>
      </c>
      <c r="DH313" s="90"/>
      <c r="DI313" s="855"/>
      <c r="DJ313" s="91"/>
      <c r="DK313" s="92"/>
      <c r="DL313" s="93"/>
      <c r="DM313" s="94"/>
      <c r="DN313" s="95"/>
      <c r="DO313" s="96"/>
      <c r="DP313" s="97"/>
      <c r="DQ313" s="98"/>
      <c r="DR313" s="99"/>
      <c r="DS313" s="81">
        <f>SUM(DG313:DR313)</f>
        <v>0</v>
      </c>
      <c r="DT313" s="104"/>
      <c r="DU313" s="92"/>
      <c r="DV313" s="864"/>
      <c r="DW313" s="101"/>
      <c r="DX313" s="83"/>
      <c r="DY313" s="83"/>
      <c r="DZ313" s="84"/>
      <c r="EA313" s="84"/>
      <c r="EB313" s="84"/>
      <c r="EC313" s="85"/>
      <c r="ED313" s="86"/>
      <c r="EE313" s="87"/>
      <c r="EF313" s="87"/>
      <c r="EG313" s="88"/>
      <c r="EH313" s="88"/>
      <c r="EI313" s="88"/>
      <c r="EJ313" s="88"/>
      <c r="EK313" s="88"/>
      <c r="EL313" s="88"/>
      <c r="EM313" s="88"/>
      <c r="EN313" s="88"/>
      <c r="EO313" s="89"/>
      <c r="EP313" s="77">
        <f t="shared" si="5555"/>
        <v>0</v>
      </c>
      <c r="EQ313" s="90"/>
      <c r="ER313" s="855"/>
      <c r="ES313" s="91"/>
      <c r="ET313" s="92"/>
      <c r="EU313" s="93"/>
      <c r="EV313" s="94"/>
      <c r="EW313" s="95"/>
      <c r="EX313" s="96"/>
      <c r="EY313" s="97"/>
      <c r="EZ313" s="98"/>
      <c r="FA313" s="99"/>
      <c r="FB313" s="81">
        <f>SUM(EP313:FA313)</f>
        <v>0</v>
      </c>
      <c r="FC313" s="104"/>
      <c r="FD313" s="92"/>
      <c r="FE313" s="864"/>
      <c r="FF313" s="2183">
        <f>الاعدادات!$D$15</f>
        <v>2024</v>
      </c>
      <c r="FG313" s="68">
        <f t="shared" si="5557"/>
        <v>0</v>
      </c>
      <c r="FH313" s="69"/>
      <c r="FI313" s="69"/>
      <c r="FJ313" s="70">
        <f t="shared" si="5558"/>
        <v>0</v>
      </c>
      <c r="FK313" s="68">
        <f t="shared" si="5559"/>
        <v>0</v>
      </c>
      <c r="FL313" s="69"/>
      <c r="FM313" s="69"/>
      <c r="FN313" s="70">
        <f t="shared" si="5560"/>
        <v>0</v>
      </c>
      <c r="FO313" s="68">
        <f t="shared" si="5561"/>
        <v>0</v>
      </c>
      <c r="FP313" s="69"/>
      <c r="FQ313" s="71"/>
      <c r="FR313" s="70">
        <f t="shared" si="5562"/>
        <v>0</v>
      </c>
      <c r="FS313" s="68">
        <f t="shared" si="5563"/>
        <v>0</v>
      </c>
      <c r="FT313" s="69"/>
      <c r="FU313" s="70">
        <f t="shared" si="5564"/>
        <v>0</v>
      </c>
      <c r="FV313" s="68">
        <f t="shared" si="5565"/>
        <v>0</v>
      </c>
      <c r="FW313" s="69"/>
      <c r="FX313" s="69"/>
      <c r="FY313" s="70">
        <f t="shared" si="5566"/>
        <v>0</v>
      </c>
      <c r="FZ313" s="68">
        <f t="shared" si="5567"/>
        <v>0</v>
      </c>
      <c r="GA313" s="72">
        <f t="shared" si="5568"/>
        <v>0</v>
      </c>
      <c r="GB313" s="72">
        <f t="shared" si="5569"/>
        <v>0</v>
      </c>
      <c r="GC313" s="70">
        <f t="shared" si="5570"/>
        <v>0</v>
      </c>
      <c r="GD313" t="str">
        <f t="shared" si="5550"/>
        <v>ok</v>
      </c>
    </row>
    <row r="314" spans="1:191" ht="36.75" customHeight="1" thickBot="1">
      <c r="A314" s="6492"/>
      <c r="B314" s="6487" t="str" cm="1">
        <f t="array" ref="B314">IFERROR(_xlfn.XLOOKUP(1, (INDEX(التشكيل_القديم!$L$54:$S$92, ,6)=$A310) * (INDEX(التشكيل_القديم!$L$54:$S$92, ,7)="عضو يسار يسار اليسار"), INDEX(التشكيل_القديم!$L$54:$S$92, ,2)),"")</f>
        <v/>
      </c>
      <c r="C314" s="6487"/>
      <c r="D314" s="6487"/>
      <c r="E314" s="6487"/>
      <c r="F314" s="6487"/>
      <c r="G314" s="6487"/>
      <c r="H314" s="6485"/>
      <c r="I314" s="105"/>
      <c r="J314" s="6495"/>
      <c r="K314" s="6235"/>
      <c r="L314" s="2187">
        <f>الاعدادات!$D$16</f>
        <v>2025</v>
      </c>
      <c r="M314" s="73">
        <v>1</v>
      </c>
      <c r="N314" s="64"/>
      <c r="O314" s="64"/>
      <c r="P314" s="64"/>
      <c r="Q314" s="64"/>
      <c r="R314" s="64"/>
      <c r="S314" s="64"/>
      <c r="T314" s="64"/>
      <c r="U314" s="64"/>
      <c r="V314" s="74"/>
      <c r="W314" s="64"/>
      <c r="X314" s="64"/>
      <c r="Y314" s="2134"/>
      <c r="Z314" s="62">
        <f t="shared" si="5551"/>
        <v>1</v>
      </c>
      <c r="AA314" s="73"/>
      <c r="AB314" s="63"/>
      <c r="AC314" s="2031">
        <f>SUM(BE314:BK314,BE321:BK321,CN314:CT314,CN321:CT321,DW314:EC314,DW321:EC321)</f>
        <v>0</v>
      </c>
      <c r="AD314" s="2025">
        <f t="shared" si="5572"/>
        <v>0</v>
      </c>
      <c r="AE314" s="2002">
        <f t="shared" si="5573"/>
        <v>0</v>
      </c>
      <c r="AF314" s="2172">
        <f t="shared" si="5574"/>
        <v>0</v>
      </c>
      <c r="AG314" s="2002">
        <f t="shared" si="5575"/>
        <v>0</v>
      </c>
      <c r="AH314" s="2173">
        <f t="shared" si="5576"/>
        <v>0</v>
      </c>
      <c r="AI314" s="2174">
        <f t="shared" si="5577"/>
        <v>0</v>
      </c>
      <c r="AJ314" s="2002">
        <f t="shared" si="5578"/>
        <v>0</v>
      </c>
      <c r="AK314" s="2026">
        <f t="shared" si="5579"/>
        <v>0</v>
      </c>
      <c r="AL314" s="2027">
        <f t="shared" si="5580"/>
        <v>0</v>
      </c>
      <c r="AM314" s="2175">
        <f t="shared" si="5581"/>
        <v>0</v>
      </c>
      <c r="AN314" s="2176">
        <f t="shared" si="5582"/>
        <v>0</v>
      </c>
      <c r="AO314" s="2028">
        <f t="shared" si="5583"/>
        <v>0</v>
      </c>
      <c r="AP314" s="2177">
        <f t="shared" si="5584"/>
        <v>0</v>
      </c>
      <c r="AQ314" s="2029">
        <f t="shared" si="5585"/>
        <v>0</v>
      </c>
      <c r="AR314" s="2178">
        <f t="shared" si="5586"/>
        <v>0</v>
      </c>
      <c r="AS314" s="2177">
        <f t="shared" si="5587"/>
        <v>0</v>
      </c>
      <c r="AT314" s="65">
        <f t="shared" ref="AT314:AT315" si="5593">AS314+AR314+AN314+AG314+AF314</f>
        <v>0</v>
      </c>
      <c r="AU314" s="2125"/>
      <c r="AV314" s="2002">
        <f t="shared" si="5588"/>
        <v>0</v>
      </c>
      <c r="AW314" s="2002">
        <f t="shared" si="5589"/>
        <v>0</v>
      </c>
      <c r="AX314" s="2128"/>
      <c r="AY314" s="2131"/>
      <c r="AZ314" s="65">
        <f t="shared" si="5590"/>
        <v>0</v>
      </c>
      <c r="BA314" s="66"/>
      <c r="BB314" s="2189">
        <f t="shared" si="5591"/>
        <v>-1</v>
      </c>
      <c r="BC314" s="67"/>
      <c r="BD314" s="2187">
        <f>الاعدادات!$D$16</f>
        <v>2025</v>
      </c>
      <c r="BE314" s="82"/>
      <c r="BF314" s="83"/>
      <c r="BG314" s="83"/>
      <c r="BH314" s="84"/>
      <c r="BI314" s="84"/>
      <c r="BJ314" s="84"/>
      <c r="BK314" s="85"/>
      <c r="BL314" s="86"/>
      <c r="BM314" s="87"/>
      <c r="BN314" s="87"/>
      <c r="BO314" s="88"/>
      <c r="BP314" s="88"/>
      <c r="BQ314" s="88"/>
      <c r="BR314" s="88"/>
      <c r="BS314" s="88"/>
      <c r="BT314" s="88"/>
      <c r="BU314" s="88"/>
      <c r="BV314" s="88"/>
      <c r="BW314" s="89"/>
      <c r="BX314" s="77">
        <f t="shared" si="5552"/>
        <v>0</v>
      </c>
      <c r="BY314" s="90"/>
      <c r="BZ314" s="855"/>
      <c r="CA314" s="91"/>
      <c r="CB314" s="92"/>
      <c r="CC314" s="93"/>
      <c r="CD314" s="94"/>
      <c r="CE314" s="95"/>
      <c r="CF314" s="96"/>
      <c r="CG314" s="97"/>
      <c r="CH314" s="98"/>
      <c r="CI314" s="99"/>
      <c r="CJ314" s="79">
        <f>SUM(BX314:CI314)</f>
        <v>0</v>
      </c>
      <c r="CK314" s="104"/>
      <c r="CL314" s="92"/>
      <c r="CM314" s="857"/>
      <c r="CN314" s="101"/>
      <c r="CO314" s="83"/>
      <c r="CP314" s="83"/>
      <c r="CQ314" s="84"/>
      <c r="CR314" s="84"/>
      <c r="CS314" s="84"/>
      <c r="CT314" s="85"/>
      <c r="CU314" s="86"/>
      <c r="CV314" s="87"/>
      <c r="CW314" s="87"/>
      <c r="CX314" s="88"/>
      <c r="CY314" s="88"/>
      <c r="CZ314" s="88"/>
      <c r="DA314" s="88"/>
      <c r="DB314" s="88"/>
      <c r="DC314" s="88"/>
      <c r="DD314" s="88"/>
      <c r="DE314" s="88"/>
      <c r="DF314" s="89"/>
      <c r="DG314" s="77">
        <f>DF314+DE314+CX314+CW314+CV314+CU314+CT314+CS314+CR314+CQ314+CP314+CO314+CN314+DD314+DC314+DB314+DA314+CZ314+CY314</f>
        <v>0</v>
      </c>
      <c r="DH314" s="90"/>
      <c r="DI314" s="855"/>
      <c r="DJ314" s="91"/>
      <c r="DK314" s="92"/>
      <c r="DL314" s="93"/>
      <c r="DM314" s="94"/>
      <c r="DN314" s="95"/>
      <c r="DO314" s="96"/>
      <c r="DP314" s="97"/>
      <c r="DQ314" s="98"/>
      <c r="DR314" s="99"/>
      <c r="DS314" s="81">
        <f>SUM(DG314:DR314)</f>
        <v>0</v>
      </c>
      <c r="DT314" s="104"/>
      <c r="DU314" s="92"/>
      <c r="DV314" s="864"/>
      <c r="DW314" s="101"/>
      <c r="DX314" s="83"/>
      <c r="DY314" s="83"/>
      <c r="DZ314" s="84"/>
      <c r="EA314" s="84"/>
      <c r="EB314" s="84"/>
      <c r="EC314" s="85"/>
      <c r="ED314" s="86"/>
      <c r="EE314" s="87"/>
      <c r="EF314" s="87"/>
      <c r="EG314" s="88"/>
      <c r="EH314" s="88"/>
      <c r="EI314" s="88"/>
      <c r="EJ314" s="88"/>
      <c r="EK314" s="88"/>
      <c r="EL314" s="88"/>
      <c r="EM314" s="88"/>
      <c r="EN314" s="88"/>
      <c r="EO314" s="89"/>
      <c r="EP314" s="77">
        <f t="shared" si="5555"/>
        <v>0</v>
      </c>
      <c r="EQ314" s="90"/>
      <c r="ER314" s="855"/>
      <c r="ES314" s="91"/>
      <c r="ET314" s="92"/>
      <c r="EU314" s="93"/>
      <c r="EV314" s="94"/>
      <c r="EW314" s="95"/>
      <c r="EX314" s="96"/>
      <c r="EY314" s="97"/>
      <c r="EZ314" s="98"/>
      <c r="FA314" s="99"/>
      <c r="FB314" s="81">
        <f>SUM(EP314:FA314)</f>
        <v>0</v>
      </c>
      <c r="FC314" s="104"/>
      <c r="FD314" s="92"/>
      <c r="FE314" s="864"/>
      <c r="FF314" s="2183">
        <f>الاعدادات!$D$16</f>
        <v>2025</v>
      </c>
      <c r="FG314" s="68">
        <f t="shared" si="5557"/>
        <v>0</v>
      </c>
      <c r="FH314" s="69"/>
      <c r="FI314" s="69"/>
      <c r="FJ314" s="70">
        <f t="shared" si="5558"/>
        <v>0</v>
      </c>
      <c r="FK314" s="68">
        <f t="shared" si="5559"/>
        <v>0</v>
      </c>
      <c r="FL314" s="69"/>
      <c r="FM314" s="69"/>
      <c r="FN314" s="70">
        <f t="shared" si="5560"/>
        <v>0</v>
      </c>
      <c r="FO314" s="68">
        <f t="shared" si="5561"/>
        <v>0</v>
      </c>
      <c r="FP314" s="69"/>
      <c r="FQ314" s="71"/>
      <c r="FR314" s="70">
        <f t="shared" si="5562"/>
        <v>0</v>
      </c>
      <c r="FS314" s="68">
        <f t="shared" si="5563"/>
        <v>0</v>
      </c>
      <c r="FT314" s="69"/>
      <c r="FU314" s="70">
        <f t="shared" si="5564"/>
        <v>0</v>
      </c>
      <c r="FV314" s="68">
        <f t="shared" si="5565"/>
        <v>0</v>
      </c>
      <c r="FW314" s="69"/>
      <c r="FX314" s="69"/>
      <c r="FY314" s="70">
        <f t="shared" si="5566"/>
        <v>0</v>
      </c>
      <c r="FZ314" s="68">
        <f t="shared" si="5567"/>
        <v>0</v>
      </c>
      <c r="GA314" s="72">
        <f t="shared" si="5568"/>
        <v>0</v>
      </c>
      <c r="GB314" s="72">
        <f t="shared" si="5569"/>
        <v>0</v>
      </c>
      <c r="GC314" s="70">
        <f t="shared" si="5570"/>
        <v>0</v>
      </c>
      <c r="GD314" t="str">
        <f t="shared" si="5550"/>
        <v>wrong</v>
      </c>
    </row>
    <row r="315" spans="1:191" ht="36.75" customHeight="1" thickBot="1">
      <c r="A315" s="6492"/>
      <c r="B315" s="6487" t="str" cm="1">
        <f t="array" ref="B315">IFERROR(_xlfn.XLOOKUP(1, (INDEX(التشكيل_القديم!$L$54:$S$92, ,6)=$A310) * (INDEX(التشكيل_القديم!$L$54:$S$92, ,7)="عضو يسار يسار يسار اليسار"), INDEX(التشكيل_القديم!$L$54:$S$92, ,2)),"")</f>
        <v/>
      </c>
      <c r="C315" s="6487"/>
      <c r="D315" s="6487"/>
      <c r="E315" s="6487"/>
      <c r="F315" s="6487"/>
      <c r="G315" s="6487"/>
      <c r="H315" s="6486"/>
      <c r="I315" s="105"/>
      <c r="J315" s="6495"/>
      <c r="K315" s="6235"/>
      <c r="L315" s="2187">
        <f>الاعدادات!$D$17</f>
        <v>2026</v>
      </c>
      <c r="M315" s="106">
        <v>91</v>
      </c>
      <c r="N315" s="107"/>
      <c r="O315" s="107"/>
      <c r="P315" s="107"/>
      <c r="Q315" s="107"/>
      <c r="R315" s="107"/>
      <c r="S315" s="107"/>
      <c r="T315" s="107"/>
      <c r="U315" s="107"/>
      <c r="V315" s="108"/>
      <c r="W315" s="107"/>
      <c r="X315" s="107"/>
      <c r="Y315" s="2135"/>
      <c r="Z315" s="62">
        <f t="shared" si="5551"/>
        <v>91</v>
      </c>
      <c r="AA315" s="109"/>
      <c r="AB315" s="110"/>
      <c r="AC315" s="2031">
        <f t="shared" ref="AC315" si="5594">SUM(BE315:BK315,BE322:BK322,CN315:CT315,CN322:CT322,DW315:EC315,DW322:EC322)</f>
        <v>0</v>
      </c>
      <c r="AD315" s="2025">
        <f t="shared" si="5572"/>
        <v>0</v>
      </c>
      <c r="AE315" s="2002">
        <f t="shared" si="5573"/>
        <v>0</v>
      </c>
      <c r="AF315" s="2172">
        <f t="shared" si="5574"/>
        <v>0</v>
      </c>
      <c r="AG315" s="2002">
        <f t="shared" si="5575"/>
        <v>0</v>
      </c>
      <c r="AH315" s="2173">
        <f t="shared" si="5576"/>
        <v>0</v>
      </c>
      <c r="AI315" s="2174">
        <f t="shared" si="5577"/>
        <v>0</v>
      </c>
      <c r="AJ315" s="2002">
        <f t="shared" si="5578"/>
        <v>0</v>
      </c>
      <c r="AK315" s="2026">
        <f t="shared" si="5579"/>
        <v>0</v>
      </c>
      <c r="AL315" s="2027">
        <f t="shared" si="5580"/>
        <v>0</v>
      </c>
      <c r="AM315" s="2175">
        <f t="shared" si="5581"/>
        <v>0</v>
      </c>
      <c r="AN315" s="2176">
        <f>SUM(AH315:AM315)</f>
        <v>0</v>
      </c>
      <c r="AO315" s="2028">
        <f t="shared" si="5583"/>
        <v>0</v>
      </c>
      <c r="AP315" s="2177">
        <f t="shared" si="5584"/>
        <v>0</v>
      </c>
      <c r="AQ315" s="2029">
        <f t="shared" si="5585"/>
        <v>0</v>
      </c>
      <c r="AR315" s="2178">
        <f t="shared" si="5586"/>
        <v>0</v>
      </c>
      <c r="AS315" s="2177">
        <f t="shared" si="5587"/>
        <v>0</v>
      </c>
      <c r="AT315" s="65">
        <f t="shared" si="5593"/>
        <v>0</v>
      </c>
      <c r="AU315" s="2126"/>
      <c r="AV315" s="2002">
        <f t="shared" si="5588"/>
        <v>0</v>
      </c>
      <c r="AW315" s="2002">
        <f t="shared" si="5589"/>
        <v>0</v>
      </c>
      <c r="AX315" s="2129"/>
      <c r="AY315" s="2132"/>
      <c r="AZ315" s="65">
        <f t="shared" si="5590"/>
        <v>0</v>
      </c>
      <c r="BA315" s="113"/>
      <c r="BB315" s="2189">
        <f t="shared" si="5591"/>
        <v>-91</v>
      </c>
      <c r="BC315" s="67"/>
      <c r="BD315" s="2187">
        <f>الاعدادات!$D$17</f>
        <v>2026</v>
      </c>
      <c r="BE315" s="117"/>
      <c r="BF315" s="118"/>
      <c r="BG315" s="118"/>
      <c r="BH315" s="119"/>
      <c r="BI315" s="119"/>
      <c r="BJ315" s="119"/>
      <c r="BK315" s="120"/>
      <c r="BL315" s="121"/>
      <c r="BM315" s="122"/>
      <c r="BN315" s="122"/>
      <c r="BO315" s="123"/>
      <c r="BP315" s="123"/>
      <c r="BQ315" s="123"/>
      <c r="BR315" s="123"/>
      <c r="BS315" s="123"/>
      <c r="BT315" s="123"/>
      <c r="BU315" s="123"/>
      <c r="BV315" s="123"/>
      <c r="BW315" s="124"/>
      <c r="BX315" s="77">
        <f>SUM(BE315:BW315)</f>
        <v>0</v>
      </c>
      <c r="BY315" s="126"/>
      <c r="BZ315" s="856"/>
      <c r="CA315" s="127"/>
      <c r="CB315" s="128"/>
      <c r="CC315" s="129"/>
      <c r="CD315" s="130"/>
      <c r="CE315" s="131"/>
      <c r="CF315" s="132"/>
      <c r="CG315" s="133"/>
      <c r="CH315" s="134"/>
      <c r="CI315" s="135"/>
      <c r="CJ315" s="79">
        <f>SUM(BX315:CI315)</f>
        <v>0</v>
      </c>
      <c r="CK315" s="137"/>
      <c r="CL315" s="128"/>
      <c r="CM315" s="858"/>
      <c r="CN315" s="139"/>
      <c r="CO315" s="118"/>
      <c r="CP315" s="118"/>
      <c r="CQ315" s="119"/>
      <c r="CR315" s="119"/>
      <c r="CS315" s="119"/>
      <c r="CT315" s="120"/>
      <c r="CU315" s="121"/>
      <c r="CV315" s="122"/>
      <c r="CW315" s="122"/>
      <c r="CX315" s="123"/>
      <c r="CY315" s="123"/>
      <c r="CZ315" s="123"/>
      <c r="DA315" s="123"/>
      <c r="DB315" s="123"/>
      <c r="DC315" s="123"/>
      <c r="DD315" s="123"/>
      <c r="DE315" s="123"/>
      <c r="DF315" s="124"/>
      <c r="DG315" s="125">
        <f t="shared" ref="DG315:DG316" si="5595">DF315+DE315+CX315+CW315+CV315+CU315+CT315+CS315+CR315+CQ315+CP315+CO315+CN315</f>
        <v>0</v>
      </c>
      <c r="DH315" s="126"/>
      <c r="DI315" s="856"/>
      <c r="DJ315" s="127"/>
      <c r="DK315" s="128"/>
      <c r="DL315" s="129"/>
      <c r="DM315" s="130"/>
      <c r="DN315" s="131"/>
      <c r="DO315" s="132"/>
      <c r="DP315" s="133"/>
      <c r="DQ315" s="134"/>
      <c r="DR315" s="135"/>
      <c r="DS315" s="140">
        <f>SUM(DG315:DR315)</f>
        <v>0</v>
      </c>
      <c r="DT315" s="137"/>
      <c r="DU315" s="128"/>
      <c r="DV315" s="865"/>
      <c r="DW315" s="139"/>
      <c r="DX315" s="118"/>
      <c r="DY315" s="118"/>
      <c r="DZ315" s="119"/>
      <c r="EA315" s="119"/>
      <c r="EB315" s="119"/>
      <c r="EC315" s="120"/>
      <c r="ED315" s="121"/>
      <c r="EE315" s="122"/>
      <c r="EF315" s="122"/>
      <c r="EG315" s="123"/>
      <c r="EH315" s="123"/>
      <c r="EI315" s="123"/>
      <c r="EJ315" s="123"/>
      <c r="EK315" s="123"/>
      <c r="EL315" s="123"/>
      <c r="EM315" s="123"/>
      <c r="EN315" s="123"/>
      <c r="EO315" s="124"/>
      <c r="EP315" s="77">
        <f>EO315+EN315+EG315+EF315+EE315+ED315+EC315+EB315+EA315+DZ315+DY315+DX315+DW315+EM315+EL315+EK315+EJ315+EI315+EH315</f>
        <v>0</v>
      </c>
      <c r="EQ315" s="126"/>
      <c r="ER315" s="856"/>
      <c r="ES315" s="127"/>
      <c r="ET315" s="128"/>
      <c r="EU315" s="129"/>
      <c r="EV315" s="130"/>
      <c r="EW315" s="131"/>
      <c r="EX315" s="132"/>
      <c r="EY315" s="133"/>
      <c r="EZ315" s="134"/>
      <c r="FA315" s="135"/>
      <c r="FB315" s="140">
        <f>SUM(EP315:FA315)</f>
        <v>0</v>
      </c>
      <c r="FC315" s="137"/>
      <c r="FD315" s="128"/>
      <c r="FE315" s="865"/>
      <c r="FF315" s="2183">
        <f>الاعدادات!$D$17</f>
        <v>2026</v>
      </c>
      <c r="FG315" s="68">
        <f t="shared" si="5557"/>
        <v>0</v>
      </c>
      <c r="FH315" s="69"/>
      <c r="FI315" s="69"/>
      <c r="FJ315" s="70">
        <f t="shared" si="5558"/>
        <v>0</v>
      </c>
      <c r="FK315" s="68">
        <f t="shared" si="5559"/>
        <v>0</v>
      </c>
      <c r="FL315" s="69"/>
      <c r="FM315" s="69"/>
      <c r="FN315" s="70">
        <f t="shared" si="5560"/>
        <v>0</v>
      </c>
      <c r="FO315" s="68">
        <f t="shared" si="5561"/>
        <v>0</v>
      </c>
      <c r="FP315" s="69"/>
      <c r="FQ315" s="71"/>
      <c r="FR315" s="70">
        <f t="shared" si="5562"/>
        <v>0</v>
      </c>
      <c r="FS315" s="68">
        <f t="shared" si="5563"/>
        <v>0</v>
      </c>
      <c r="FT315" s="69"/>
      <c r="FU315" s="70">
        <f t="shared" si="5564"/>
        <v>0</v>
      </c>
      <c r="FV315" s="68">
        <f t="shared" si="5565"/>
        <v>0</v>
      </c>
      <c r="FW315" s="69"/>
      <c r="FX315" s="69"/>
      <c r="FY315" s="70">
        <f t="shared" si="5566"/>
        <v>0</v>
      </c>
      <c r="FZ315" s="68">
        <f t="shared" si="5567"/>
        <v>0</v>
      </c>
      <c r="GA315" s="72">
        <f t="shared" si="5568"/>
        <v>0</v>
      </c>
      <c r="GB315" s="72">
        <f t="shared" si="5569"/>
        <v>0</v>
      </c>
      <c r="GC315" s="70">
        <f t="shared" si="5570"/>
        <v>0</v>
      </c>
      <c r="GD315" t="str">
        <f t="shared" si="5550"/>
        <v>wrong</v>
      </c>
    </row>
    <row r="316" spans="1:191" ht="36.75" customHeight="1" thickBot="1">
      <c r="A316" s="6488"/>
      <c r="B316" s="6489"/>
      <c r="C316" s="6489"/>
      <c r="D316" s="6489"/>
      <c r="E316" s="6489"/>
      <c r="F316" s="6489"/>
      <c r="G316" s="6490"/>
      <c r="H316" s="2115"/>
      <c r="I316" s="2116"/>
      <c r="J316" s="2117"/>
      <c r="K316" s="2118"/>
      <c r="L316" s="2119" t="s">
        <v>181</v>
      </c>
      <c r="M316" s="2190">
        <f>SUM(M310:M315)</f>
        <v>92</v>
      </c>
      <c r="N316" s="2190">
        <f t="shared" ref="N316:U316" si="5596">SUM(N310:N315)</f>
        <v>0</v>
      </c>
      <c r="O316" s="2190">
        <f t="shared" si="5596"/>
        <v>0</v>
      </c>
      <c r="P316" s="2190">
        <f t="shared" si="5596"/>
        <v>0</v>
      </c>
      <c r="Q316" s="2190">
        <f t="shared" si="5596"/>
        <v>0</v>
      </c>
      <c r="R316" s="2190">
        <f t="shared" si="5596"/>
        <v>0</v>
      </c>
      <c r="S316" s="2190">
        <f t="shared" si="5596"/>
        <v>0</v>
      </c>
      <c r="T316" s="2190">
        <f t="shared" si="5596"/>
        <v>0</v>
      </c>
      <c r="U316" s="2190">
        <f t="shared" si="5596"/>
        <v>0</v>
      </c>
      <c r="V316" s="2120"/>
      <c r="W316" s="2190">
        <f t="shared" ref="W316:AG316" si="5597">SUM(W310:W315)</f>
        <v>0</v>
      </c>
      <c r="X316" s="2190">
        <f t="shared" si="5597"/>
        <v>0</v>
      </c>
      <c r="Y316" s="2190">
        <f t="shared" si="5597"/>
        <v>0</v>
      </c>
      <c r="Z316" s="2190">
        <f t="shared" si="5597"/>
        <v>92</v>
      </c>
      <c r="AA316" s="2190">
        <f t="shared" si="5597"/>
        <v>0</v>
      </c>
      <c r="AB316" s="2190">
        <f t="shared" si="5597"/>
        <v>0</v>
      </c>
      <c r="AC316" s="2190">
        <f t="shared" si="5597"/>
        <v>0</v>
      </c>
      <c r="AD316" s="2190">
        <f t="shared" si="5597"/>
        <v>0</v>
      </c>
      <c r="AE316" s="2190">
        <f t="shared" si="5597"/>
        <v>0</v>
      </c>
      <c r="AF316" s="2190">
        <f t="shared" si="5597"/>
        <v>0</v>
      </c>
      <c r="AG316" s="2190">
        <f t="shared" si="5597"/>
        <v>0</v>
      </c>
      <c r="AH316" s="2120"/>
      <c r="AI316" s="2190">
        <f t="shared" ref="AI316:BB316" si="5598">SUM(AI310:AI315)</f>
        <v>0</v>
      </c>
      <c r="AJ316" s="2190">
        <f t="shared" si="5598"/>
        <v>0</v>
      </c>
      <c r="AK316" s="2190">
        <f t="shared" si="5598"/>
        <v>0</v>
      </c>
      <c r="AL316" s="2190">
        <f t="shared" si="5598"/>
        <v>0</v>
      </c>
      <c r="AM316" s="2190">
        <f t="shared" si="5598"/>
        <v>0</v>
      </c>
      <c r="AN316" s="2190">
        <f t="shared" si="5598"/>
        <v>0</v>
      </c>
      <c r="AO316" s="2190">
        <f t="shared" si="5598"/>
        <v>0</v>
      </c>
      <c r="AP316" s="2190">
        <f t="shared" si="5598"/>
        <v>0</v>
      </c>
      <c r="AQ316" s="2190">
        <f t="shared" si="5598"/>
        <v>0</v>
      </c>
      <c r="AR316" s="2190">
        <f t="shared" si="5598"/>
        <v>0</v>
      </c>
      <c r="AS316" s="2190">
        <f t="shared" si="5598"/>
        <v>0</v>
      </c>
      <c r="AT316" s="2190">
        <f t="shared" si="5598"/>
        <v>0</v>
      </c>
      <c r="AU316" s="2190">
        <f t="shared" si="5598"/>
        <v>0</v>
      </c>
      <c r="AV316" s="2190">
        <f t="shared" si="5598"/>
        <v>0</v>
      </c>
      <c r="AW316" s="2190">
        <f t="shared" si="5598"/>
        <v>0</v>
      </c>
      <c r="AX316" s="2190">
        <f t="shared" si="5598"/>
        <v>0</v>
      </c>
      <c r="AY316" s="2190">
        <f t="shared" si="5598"/>
        <v>0</v>
      </c>
      <c r="AZ316" s="2190">
        <f t="shared" si="5598"/>
        <v>0</v>
      </c>
      <c r="BA316" s="2190">
        <f t="shared" si="5598"/>
        <v>0</v>
      </c>
      <c r="BB316" s="2191">
        <f t="shared" si="5598"/>
        <v>-92</v>
      </c>
      <c r="BC316" s="67"/>
      <c r="BD316" s="2009" t="s">
        <v>181</v>
      </c>
      <c r="BE316" s="840">
        <f t="shared" ref="BE316" si="5599">SUM(BE311:BE315)</f>
        <v>0</v>
      </c>
      <c r="BF316" s="841">
        <f t="shared" ref="BF316" si="5600">SUM(BF311:BF315)</f>
        <v>0</v>
      </c>
      <c r="BG316" s="841">
        <f t="shared" ref="BG316" si="5601">SUM(BG311:BG315)</f>
        <v>0</v>
      </c>
      <c r="BH316" s="841">
        <f t="shared" ref="BH316" si="5602">SUM(BH311:BH315)</f>
        <v>0</v>
      </c>
      <c r="BI316" s="841">
        <f t="shared" ref="BI316" si="5603">SUM(BI311:BI315)</f>
        <v>0</v>
      </c>
      <c r="BJ316" s="841">
        <f t="shared" ref="BJ316" si="5604">SUM(BJ311:BJ315)</f>
        <v>0</v>
      </c>
      <c r="BK316" s="841">
        <f t="shared" ref="BK316" si="5605">SUM(BK311:BK315)</f>
        <v>0</v>
      </c>
      <c r="BL316" s="841">
        <f t="shared" ref="BL316" si="5606">SUM(BL311:BL315)</f>
        <v>0</v>
      </c>
      <c r="BM316" s="841">
        <f t="shared" ref="BM316" si="5607">SUM(BM311:BM315)</f>
        <v>0</v>
      </c>
      <c r="BN316" s="841">
        <f t="shared" ref="BN316" si="5608">SUM(BN311:BN315)</f>
        <v>0</v>
      </c>
      <c r="BO316" s="841">
        <f t="shared" ref="BO316" si="5609">SUM(BO311:BO315)</f>
        <v>0</v>
      </c>
      <c r="BP316" s="841">
        <f t="shared" ref="BP316" si="5610">SUM(BP311:BP315)</f>
        <v>0</v>
      </c>
      <c r="BQ316" s="841">
        <f t="shared" ref="BQ316" si="5611">SUM(BQ311:BQ315)</f>
        <v>0</v>
      </c>
      <c r="BR316" s="841">
        <f t="shared" ref="BR316" si="5612">SUM(BR311:BR315)</f>
        <v>0</v>
      </c>
      <c r="BS316" s="841">
        <f t="shared" ref="BS316" si="5613">SUM(BS311:BS315)</f>
        <v>0</v>
      </c>
      <c r="BT316" s="841">
        <f t="shared" ref="BT316" si="5614">SUM(BT311:BT315)</f>
        <v>0</v>
      </c>
      <c r="BU316" s="841">
        <f t="shared" ref="BU316" si="5615">SUM(BU311:BU315)</f>
        <v>0</v>
      </c>
      <c r="BV316" s="841">
        <f t="shared" ref="BV316" si="5616">SUM(BV311:BV315)</f>
        <v>0</v>
      </c>
      <c r="BW316" s="841">
        <f t="shared" ref="BW316" si="5617">SUM(BW311:BW315)</f>
        <v>0</v>
      </c>
      <c r="BX316" s="77">
        <f t="shared" ref="BX316" si="5618">SUM(BE316:BW316)</f>
        <v>0</v>
      </c>
      <c r="BY316" s="841">
        <f t="shared" ref="BY316" si="5619">SUM(BY311:BY315)</f>
        <v>0</v>
      </c>
      <c r="BZ316" s="841">
        <f t="shared" ref="BZ316" si="5620">SUM(BZ311:BZ315)</f>
        <v>0</v>
      </c>
      <c r="CA316" s="841">
        <f t="shared" ref="CA316" si="5621">SUM(CA311:CA315)</f>
        <v>0</v>
      </c>
      <c r="CB316" s="841">
        <f t="shared" ref="CB316" si="5622">SUM(CB311:CB315)</f>
        <v>0</v>
      </c>
      <c r="CC316" s="841">
        <f t="shared" ref="CC316" si="5623">SUM(CC311:CC315)</f>
        <v>0</v>
      </c>
      <c r="CD316" s="841">
        <f t="shared" ref="CD316" si="5624">SUM(CD311:CD315)</f>
        <v>0</v>
      </c>
      <c r="CE316" s="841">
        <f t="shared" ref="CE316" si="5625">SUM(CE311:CE315)</f>
        <v>0</v>
      </c>
      <c r="CF316" s="841">
        <f t="shared" ref="CF316" si="5626">SUM(CF311:CF315)</f>
        <v>0</v>
      </c>
      <c r="CG316" s="841">
        <f t="shared" ref="CG316" si="5627">SUM(CG311:CG315)</f>
        <v>0</v>
      </c>
      <c r="CH316" s="2030">
        <f t="shared" ref="CH316" si="5628">SUM(CH311:CH315)</f>
        <v>0</v>
      </c>
      <c r="CI316" s="841">
        <f t="shared" ref="CI316" si="5629">SUM(CI311:CI315)</f>
        <v>0</v>
      </c>
      <c r="CJ316" s="841">
        <f t="shared" ref="CJ316" si="5630">SUM(CJ311:CJ315)</f>
        <v>0</v>
      </c>
      <c r="CK316" s="841">
        <f t="shared" ref="CK316" si="5631">SUM(CK311:CK315)</f>
        <v>0</v>
      </c>
      <c r="CL316" s="841">
        <f t="shared" ref="CL316" si="5632">SUM(CL311:CL315)</f>
        <v>0</v>
      </c>
      <c r="CM316" s="2192">
        <f t="shared" ref="CM316" si="5633">SUM(CM311:CM315)</f>
        <v>0</v>
      </c>
      <c r="CN316" s="840">
        <f t="shared" ref="CN316" si="5634">SUM(CN311:CN315)</f>
        <v>0</v>
      </c>
      <c r="CO316" s="841">
        <f t="shared" ref="CO316" si="5635">SUM(CO311:CO315)</f>
        <v>0</v>
      </c>
      <c r="CP316" s="841">
        <f t="shared" ref="CP316" si="5636">SUM(CP311:CP315)</f>
        <v>0</v>
      </c>
      <c r="CQ316" s="841">
        <f t="shared" ref="CQ316" si="5637">SUM(CQ311:CQ315)</f>
        <v>0</v>
      </c>
      <c r="CR316" s="841">
        <f t="shared" ref="CR316" si="5638">SUM(CR311:CR315)</f>
        <v>0</v>
      </c>
      <c r="CS316" s="841">
        <f t="shared" ref="CS316" si="5639">SUM(CS311:CS315)</f>
        <v>0</v>
      </c>
      <c r="CT316" s="841">
        <f t="shared" ref="CT316" si="5640">SUM(CT311:CT315)</f>
        <v>0</v>
      </c>
      <c r="CU316" s="841">
        <f t="shared" ref="CU316" si="5641">SUM(CU311:CU315)</f>
        <v>0</v>
      </c>
      <c r="CV316" s="841">
        <f t="shared" ref="CV316" si="5642">SUM(CV311:CV315)</f>
        <v>0</v>
      </c>
      <c r="CW316" s="841">
        <f t="shared" ref="CW316" si="5643">SUM(CW311:CW315)</f>
        <v>0</v>
      </c>
      <c r="CX316" s="841">
        <f t="shared" ref="CX316" si="5644">SUM(CX311:CX315)</f>
        <v>0</v>
      </c>
      <c r="CY316" s="841">
        <f t="shared" ref="CY316" si="5645">SUM(CY311:CY315)</f>
        <v>0</v>
      </c>
      <c r="CZ316" s="841">
        <f t="shared" ref="CZ316" si="5646">SUM(CZ311:CZ315)</f>
        <v>0</v>
      </c>
      <c r="DA316" s="841">
        <f t="shared" ref="DA316" si="5647">SUM(DA311:DA315)</f>
        <v>0</v>
      </c>
      <c r="DB316" s="841">
        <f t="shared" ref="DB316" si="5648">SUM(DB311:DB315)</f>
        <v>0</v>
      </c>
      <c r="DC316" s="841">
        <f t="shared" ref="DC316" si="5649">SUM(DC311:DC315)</f>
        <v>0</v>
      </c>
      <c r="DD316" s="841">
        <f t="shared" ref="DD316" si="5650">SUM(DD311:DD315)</f>
        <v>0</v>
      </c>
      <c r="DE316" s="841">
        <f t="shared" ref="DE316" si="5651">SUM(DE311:DE315)</f>
        <v>0</v>
      </c>
      <c r="DF316" s="841">
        <f t="shared" ref="DF316" si="5652">SUM(DF311:DF315)</f>
        <v>0</v>
      </c>
      <c r="DG316" s="842">
        <f t="shared" si="5595"/>
        <v>0</v>
      </c>
      <c r="DH316" s="841">
        <f>SUM(DH311:DH315)</f>
        <v>0</v>
      </c>
      <c r="DI316" s="841"/>
      <c r="DJ316" s="841">
        <f t="shared" ref="DJ316" si="5653">SUM(DJ311:DJ315)</f>
        <v>0</v>
      </c>
      <c r="DK316" s="841">
        <f t="shared" ref="DK316" si="5654">SUM(DK311:DK315)</f>
        <v>0</v>
      </c>
      <c r="DL316" s="841">
        <f t="shared" ref="DL316" si="5655">SUM(DL311:DL315)</f>
        <v>0</v>
      </c>
      <c r="DM316" s="841">
        <f t="shared" ref="DM316" si="5656">SUM(DM311:DM315)</f>
        <v>0</v>
      </c>
      <c r="DN316" s="841">
        <f t="shared" ref="DN316" si="5657">SUM(DN311:DN315)</f>
        <v>0</v>
      </c>
      <c r="DO316" s="841">
        <f t="shared" ref="DO316" si="5658">SUM(DO311:DO315)</f>
        <v>0</v>
      </c>
      <c r="DP316" s="841">
        <f t="shared" ref="DP316" si="5659">SUM(DP311:DP315)</f>
        <v>0</v>
      </c>
      <c r="DQ316" s="2030">
        <f t="shared" ref="DQ316" si="5660">SUM(DQ311:DQ315)</f>
        <v>0</v>
      </c>
      <c r="DR316" s="841">
        <f t="shared" ref="DR316" si="5661">SUM(DR311:DR315)</f>
        <v>0</v>
      </c>
      <c r="DS316" s="841">
        <f t="shared" ref="DS316" si="5662">SUM(DS311:DS315)</f>
        <v>0</v>
      </c>
      <c r="DT316" s="841">
        <f t="shared" ref="DT316" si="5663">SUM(DT311:DT315)</f>
        <v>0</v>
      </c>
      <c r="DU316" s="841">
        <f t="shared" ref="DU316" si="5664">SUM(DU311:DU315)</f>
        <v>0</v>
      </c>
      <c r="DV316" s="2193">
        <f t="shared" ref="DV316" si="5665">SUM(DV311:DV315)</f>
        <v>0</v>
      </c>
      <c r="DW316" s="840">
        <f t="shared" ref="DW316" si="5666">SUM(DW311:DW315)</f>
        <v>0</v>
      </c>
      <c r="DX316" s="841">
        <f t="shared" ref="DX316" si="5667">SUM(DX311:DX315)</f>
        <v>0</v>
      </c>
      <c r="DY316" s="841">
        <f t="shared" ref="DY316" si="5668">SUM(DY311:DY315)</f>
        <v>0</v>
      </c>
      <c r="DZ316" s="841">
        <f t="shared" ref="DZ316" si="5669">SUM(DZ311:DZ315)</f>
        <v>0</v>
      </c>
      <c r="EA316" s="841">
        <f t="shared" ref="EA316" si="5670">SUM(EA311:EA315)</f>
        <v>0</v>
      </c>
      <c r="EB316" s="841">
        <f t="shared" ref="EB316" si="5671">SUM(EB311:EB315)</f>
        <v>0</v>
      </c>
      <c r="EC316" s="841">
        <f t="shared" ref="EC316" si="5672">SUM(EC311:EC315)</f>
        <v>0</v>
      </c>
      <c r="ED316" s="841">
        <f t="shared" ref="ED316" si="5673">SUM(ED311:ED315)</f>
        <v>0</v>
      </c>
      <c r="EE316" s="841">
        <f t="shared" ref="EE316" si="5674">SUM(EE311:EE315)</f>
        <v>0</v>
      </c>
      <c r="EF316" s="841">
        <f t="shared" ref="EF316" si="5675">SUM(EF311:EF315)</f>
        <v>0</v>
      </c>
      <c r="EG316" s="841">
        <f t="shared" ref="EG316" si="5676">SUM(EG311:EG315)</f>
        <v>0</v>
      </c>
      <c r="EH316" s="841">
        <f t="shared" ref="EH316" si="5677">SUM(EH311:EH315)</f>
        <v>0</v>
      </c>
      <c r="EI316" s="841">
        <f t="shared" ref="EI316" si="5678">SUM(EI311:EI315)</f>
        <v>0</v>
      </c>
      <c r="EJ316" s="841">
        <f t="shared" ref="EJ316" si="5679">SUM(EJ311:EJ315)</f>
        <v>0</v>
      </c>
      <c r="EK316" s="841">
        <f t="shared" ref="EK316" si="5680">SUM(EK311:EK315)</f>
        <v>0</v>
      </c>
      <c r="EL316" s="841">
        <f t="shared" ref="EL316" si="5681">SUM(EL311:EL315)</f>
        <v>0</v>
      </c>
      <c r="EM316" s="841">
        <f t="shared" ref="EM316" si="5682">SUM(EM311:EM315)</f>
        <v>0</v>
      </c>
      <c r="EN316" s="841">
        <f t="shared" ref="EN316" si="5683">SUM(EN311:EN315)</f>
        <v>0</v>
      </c>
      <c r="EO316" s="841">
        <f t="shared" ref="EO316" si="5684">SUM(EO311:EO315)</f>
        <v>0</v>
      </c>
      <c r="EP316" s="842">
        <f t="shared" ref="EP316" si="5685">EO316+EN316+EG316+EF316+EE316+ED316+EC316+EB316+EA316+DZ316+DY316+DX316+DW316</f>
        <v>0</v>
      </c>
      <c r="EQ316" s="841">
        <f>SUM(EQ311:EQ315)</f>
        <v>0</v>
      </c>
      <c r="ER316" s="841"/>
      <c r="ES316" s="841">
        <f t="shared" ref="ES316" si="5686">SUM(ES311:ES315)</f>
        <v>0</v>
      </c>
      <c r="ET316" s="841">
        <f t="shared" ref="ET316" si="5687">SUM(ET311:ET315)</f>
        <v>0</v>
      </c>
      <c r="EU316" s="841">
        <f t="shared" ref="EU316" si="5688">SUM(EU311:EU315)</f>
        <v>0</v>
      </c>
      <c r="EV316" s="841">
        <f t="shared" ref="EV316" si="5689">SUM(EV311:EV315)</f>
        <v>0</v>
      </c>
      <c r="EW316" s="841">
        <f t="shared" ref="EW316" si="5690">SUM(EW311:EW315)</f>
        <v>0</v>
      </c>
      <c r="EX316" s="841">
        <f t="shared" ref="EX316" si="5691">SUM(EX311:EX315)</f>
        <v>0</v>
      </c>
      <c r="EY316" s="841">
        <f t="shared" ref="EY316" si="5692">SUM(EY311:EY315)</f>
        <v>0</v>
      </c>
      <c r="EZ316" s="2030">
        <f t="shared" ref="EZ316" si="5693">SUM(EZ311:EZ315)</f>
        <v>0</v>
      </c>
      <c r="FA316" s="841">
        <f t="shared" ref="FA316" si="5694">SUM(FA311:FA315)</f>
        <v>0</v>
      </c>
      <c r="FB316" s="841">
        <f t="shared" ref="FB316" si="5695">SUM(FB311:FB315)</f>
        <v>0</v>
      </c>
      <c r="FC316" s="841">
        <f t="shared" ref="FC316" si="5696">SUM(FC311:FC315)</f>
        <v>0</v>
      </c>
      <c r="FD316" s="841">
        <f t="shared" ref="FD316" si="5697">SUM(FD311:FD315)</f>
        <v>0</v>
      </c>
      <c r="FE316" s="2193">
        <f t="shared" ref="FE316" si="5698">SUM(FE311:FE315)</f>
        <v>0</v>
      </c>
      <c r="FF316" s="142" t="s">
        <v>106</v>
      </c>
      <c r="FG316" s="846">
        <f>SUM(FG310:FG315)</f>
        <v>0</v>
      </c>
      <c r="FH316" s="847">
        <f t="shared" ref="FH316:FQ316" si="5699">SUM(FH310:FH315)</f>
        <v>0</v>
      </c>
      <c r="FI316" s="847">
        <f t="shared" si="5699"/>
        <v>0</v>
      </c>
      <c r="FJ316" s="848">
        <f t="shared" si="5699"/>
        <v>0</v>
      </c>
      <c r="FK316" s="846">
        <f t="shared" si="5699"/>
        <v>0</v>
      </c>
      <c r="FL316" s="847">
        <f t="shared" si="5699"/>
        <v>0</v>
      </c>
      <c r="FM316" s="847">
        <f t="shared" si="5699"/>
        <v>0</v>
      </c>
      <c r="FN316" s="848">
        <f t="shared" si="5699"/>
        <v>0</v>
      </c>
      <c r="FO316" s="846">
        <f t="shared" si="5699"/>
        <v>0</v>
      </c>
      <c r="FP316" s="847">
        <f t="shared" si="5699"/>
        <v>0</v>
      </c>
      <c r="FQ316" s="848">
        <f t="shared" si="5699"/>
        <v>0</v>
      </c>
      <c r="FR316" s="849">
        <f t="shared" si="5562"/>
        <v>0</v>
      </c>
      <c r="FS316" s="846">
        <f t="shared" ref="FS316" si="5700">SUM(FS310:FS315)</f>
        <v>0</v>
      </c>
      <c r="FT316" s="847">
        <f>SUM(FT310:FT315)</f>
        <v>0</v>
      </c>
      <c r="FU316" s="848">
        <f t="shared" ref="FU316:FY316" si="5701">SUM(FU310:FU315)</f>
        <v>0</v>
      </c>
      <c r="FV316" s="846">
        <f t="shared" si="5701"/>
        <v>0</v>
      </c>
      <c r="FW316" s="847">
        <f t="shared" si="5701"/>
        <v>0</v>
      </c>
      <c r="FX316" s="847">
        <f t="shared" si="5701"/>
        <v>0</v>
      </c>
      <c r="FY316" s="848">
        <f t="shared" si="5701"/>
        <v>0</v>
      </c>
      <c r="FZ316" s="850">
        <f t="shared" si="5567"/>
        <v>0</v>
      </c>
      <c r="GA316" s="851">
        <f t="shared" si="5568"/>
        <v>0</v>
      </c>
      <c r="GB316" s="851">
        <f t="shared" si="5569"/>
        <v>0</v>
      </c>
      <c r="GC316" s="849">
        <f t="shared" si="5570"/>
        <v>0</v>
      </c>
    </row>
    <row r="317" spans="1:191" ht="36.75" customHeight="1" thickBot="1">
      <c r="A317" s="6528" t="str">
        <f>IF(AND(GD310="ok",GD311="ok",GD312="ok",GD313="ok",GD314="ok",GD315="ok", H317 &lt;&gt;"فارغ"),"ok","wrong")</f>
        <v>wrong</v>
      </c>
      <c r="B317" s="6529"/>
      <c r="C317" s="6529"/>
      <c r="D317" s="6529"/>
      <c r="E317" s="6529"/>
      <c r="F317" s="6529"/>
      <c r="G317" s="6530"/>
      <c r="H317" s="6208" t="str">
        <f>IF(Z316=0,"فارغ","")</f>
        <v/>
      </c>
      <c r="I317" s="6209"/>
      <c r="J317" s="6209"/>
      <c r="K317" s="6209"/>
      <c r="L317" s="147"/>
      <c r="M317" s="148"/>
      <c r="N317" s="148"/>
      <c r="O317" s="149"/>
      <c r="P317" s="149"/>
      <c r="Q317" s="149"/>
      <c r="R317" s="148"/>
      <c r="S317" s="148"/>
      <c r="T317" s="148"/>
      <c r="U317" s="148"/>
      <c r="V317" s="148"/>
      <c r="W317" s="148"/>
      <c r="X317" s="148"/>
      <c r="Y317" s="148"/>
      <c r="Z317" s="149"/>
      <c r="AA317" s="149"/>
      <c r="AB317" s="149"/>
      <c r="AC317" s="148"/>
      <c r="AD317" s="148"/>
      <c r="AE317" s="148"/>
      <c r="AF317" s="150"/>
      <c r="AG317" s="148"/>
      <c r="AH317" s="148"/>
      <c r="AI317" s="151"/>
      <c r="AJ317" s="148"/>
      <c r="AK317" s="148"/>
      <c r="AL317" s="148"/>
      <c r="AM317" s="148"/>
      <c r="AN317" s="150"/>
      <c r="AO317" s="151"/>
      <c r="AP317" s="151"/>
      <c r="AQ317" s="151"/>
      <c r="AR317" s="152"/>
      <c r="AS317" s="151"/>
      <c r="AT317" s="153"/>
      <c r="AU317" s="148"/>
      <c r="AV317" s="148"/>
      <c r="AW317" s="148"/>
      <c r="AX317" s="148"/>
      <c r="AY317" s="148"/>
      <c r="AZ317" s="153"/>
      <c r="BA317" s="148"/>
      <c r="BB317" s="154"/>
      <c r="BC317" s="155"/>
      <c r="BD317" s="6531">
        <f>_xlfn.XLOOKUP(B312,التشكيل_القديم!$M$54:$M$92,التشكيل_القديم!$L$54:$L$92,0,0)</f>
        <v>21</v>
      </c>
      <c r="BE317" s="6505" t="str">
        <f>"(3)             "&amp; "عضو يسار الدائرة  /  "  &amp;B312</f>
        <v>(3)             عضو يسار الدائرة  /  احمد عمرو عبدالفتاح حسن</v>
      </c>
      <c r="BF317" s="6506"/>
      <c r="BG317" s="6506"/>
      <c r="BH317" s="6506"/>
      <c r="BI317" s="6506"/>
      <c r="BJ317" s="6506"/>
      <c r="BK317" s="6506"/>
      <c r="BL317" s="6506"/>
      <c r="BM317" s="6506"/>
      <c r="BN317" s="6506"/>
      <c r="BO317" s="6506"/>
      <c r="BP317" s="6506"/>
      <c r="BQ317" s="6506"/>
      <c r="BR317" s="6506"/>
      <c r="BS317" s="6506"/>
      <c r="BT317" s="6506"/>
      <c r="BU317" s="6506"/>
      <c r="BV317" s="6506"/>
      <c r="BW317" s="6506"/>
      <c r="BX317" s="6506"/>
      <c r="BY317" s="6506"/>
      <c r="BZ317" s="6506"/>
      <c r="CA317" s="6506"/>
      <c r="CB317" s="6506"/>
      <c r="CC317" s="6506"/>
      <c r="CD317" s="6506"/>
      <c r="CE317" s="6506"/>
      <c r="CF317" s="6506"/>
      <c r="CG317" s="6506"/>
      <c r="CH317" s="6506"/>
      <c r="CI317" s="6506"/>
      <c r="CJ317" s="6506"/>
      <c r="CK317" s="6506"/>
      <c r="CL317" s="6506"/>
      <c r="CM317" s="859"/>
      <c r="CN317" s="6520">
        <f>IF(ISTEXT(B313),_xlfn.XLOOKUP(B313,التشكيل_القديم!$M$54:$M$92,التشكيل_القديم!$L$54:$L$92,0,0),0)</f>
        <v>0</v>
      </c>
      <c r="CO317" s="6505" t="str">
        <f>IF(B313&lt;&gt;"","(4)             "&amp;"عضو يسار  اليسار الدائرة /  "&amp;B313,"لا يوجد عضو رابع " )</f>
        <v xml:space="preserve">لا يوجد عضو رابع </v>
      </c>
      <c r="CP317" s="6506"/>
      <c r="CQ317" s="6506"/>
      <c r="CR317" s="6506"/>
      <c r="CS317" s="6506"/>
      <c r="CT317" s="6506"/>
      <c r="CU317" s="6506"/>
      <c r="CV317" s="6506"/>
      <c r="CW317" s="6506"/>
      <c r="CX317" s="6506"/>
      <c r="CY317" s="6506"/>
      <c r="CZ317" s="6506"/>
      <c r="DA317" s="6506"/>
      <c r="DB317" s="6506"/>
      <c r="DC317" s="6506"/>
      <c r="DD317" s="6506"/>
      <c r="DE317" s="6506"/>
      <c r="DF317" s="6506"/>
      <c r="DG317" s="6506"/>
      <c r="DH317" s="6506"/>
      <c r="DI317" s="6506"/>
      <c r="DJ317" s="6506"/>
      <c r="DK317" s="6506"/>
      <c r="DL317" s="6506"/>
      <c r="DM317" s="6506"/>
      <c r="DN317" s="6506"/>
      <c r="DO317" s="6506"/>
      <c r="DP317" s="6506"/>
      <c r="DQ317" s="6506"/>
      <c r="DR317" s="6506"/>
      <c r="DS317" s="6506"/>
      <c r="DT317" s="6506"/>
      <c r="DU317" s="6506"/>
      <c r="DV317" s="859"/>
      <c r="DW317" s="6520">
        <f>IF(ISTEXT(B315),_xlfn.XLOOKUP(B315,التشكيل_القديم!$M$54:$M$92,التشكيل_القديم!$L$54:$L$92,0,0),0)</f>
        <v>0</v>
      </c>
      <c r="DX317" s="6505" t="str">
        <f>IF(B315&lt;&gt;"","(5)             "&amp;"عضو يسار يسار اليسار الدائرة /  "&amp;B315,"لا يوجد عضو سادس " )</f>
        <v xml:space="preserve">لا يوجد عضو سادس </v>
      </c>
      <c r="DY317" s="6506"/>
      <c r="DZ317" s="6506"/>
      <c r="EA317" s="6506"/>
      <c r="EB317" s="6506"/>
      <c r="EC317" s="6506"/>
      <c r="ED317" s="6506"/>
      <c r="EE317" s="6506"/>
      <c r="EF317" s="6506"/>
      <c r="EG317" s="6506"/>
      <c r="EH317" s="6506"/>
      <c r="EI317" s="6506"/>
      <c r="EJ317" s="6506"/>
      <c r="EK317" s="6506"/>
      <c r="EL317" s="6506"/>
      <c r="EM317" s="6506"/>
      <c r="EN317" s="6506"/>
      <c r="EO317" s="6506"/>
      <c r="EP317" s="6506"/>
      <c r="EQ317" s="6506"/>
      <c r="ER317" s="6506"/>
      <c r="ES317" s="6506"/>
      <c r="ET317" s="6506"/>
      <c r="EU317" s="6506"/>
      <c r="EV317" s="6506"/>
      <c r="EW317" s="6506"/>
      <c r="EX317" s="6506"/>
      <c r="EY317" s="6506"/>
      <c r="EZ317" s="6506"/>
      <c r="FA317" s="6506"/>
      <c r="FB317" s="6506"/>
      <c r="FC317" s="6506"/>
      <c r="FD317" s="6506"/>
      <c r="FE317" s="859"/>
      <c r="FF317" s="6522" t="s">
        <v>1239</v>
      </c>
      <c r="FG317" s="6523"/>
      <c r="FH317" s="6523"/>
      <c r="FI317" s="6523"/>
      <c r="FJ317" s="6523"/>
      <c r="FK317" s="6523"/>
      <c r="FL317" s="6523"/>
      <c r="FM317" s="6523"/>
      <c r="FN317" s="6523"/>
      <c r="FO317" s="6523"/>
      <c r="FP317" s="6523"/>
      <c r="FQ317" s="6523"/>
      <c r="FR317" s="6523"/>
      <c r="FS317" s="6523"/>
      <c r="FT317" s="6523"/>
      <c r="FU317" s="6523"/>
      <c r="FV317" s="6523"/>
      <c r="FW317" s="6523"/>
      <c r="FX317" s="6523"/>
      <c r="FY317" s="6523"/>
      <c r="FZ317" s="6523"/>
      <c r="GA317" s="6523"/>
      <c r="GB317" s="6523"/>
      <c r="GC317" s="6523"/>
      <c r="GD317" s="6523"/>
      <c r="GE317" s="6523"/>
      <c r="GF317" s="6523"/>
      <c r="GG317" s="6523"/>
      <c r="GH317" s="6523"/>
      <c r="GI317" s="6524"/>
    </row>
    <row r="318" spans="1:191" ht="36.75" customHeight="1" thickTop="1" thickBot="1">
      <c r="A318" s="6205"/>
      <c r="B318" s="6206"/>
      <c r="C318" s="6206"/>
      <c r="D318" s="6206"/>
      <c r="E318" s="6206"/>
      <c r="F318" s="6206"/>
      <c r="G318" s="6207"/>
      <c r="H318" s="6208"/>
      <c r="I318" s="6209"/>
      <c r="J318" s="6209"/>
      <c r="K318" s="6209"/>
      <c r="L318" s="147"/>
      <c r="M318" s="148"/>
      <c r="N318" s="148"/>
      <c r="O318" s="148"/>
      <c r="P318" s="148"/>
      <c r="Q318" s="148"/>
      <c r="R318" s="148"/>
      <c r="S318" s="148"/>
      <c r="T318" s="148"/>
      <c r="U318" s="148"/>
      <c r="V318" s="148"/>
      <c r="W318" s="148"/>
      <c r="X318" s="148"/>
      <c r="Y318" s="148"/>
      <c r="Z318" s="160"/>
      <c r="AA318" s="148"/>
      <c r="AB318" s="148"/>
      <c r="AC318" s="148"/>
      <c r="AD318" s="148"/>
      <c r="AE318" s="148"/>
      <c r="AF318" s="150"/>
      <c r="AG318" s="148"/>
      <c r="AH318" s="148"/>
      <c r="AI318" s="151"/>
      <c r="AJ318" s="148"/>
      <c r="AK318" s="148"/>
      <c r="AL318" s="148"/>
      <c r="AM318" s="148"/>
      <c r="AN318" s="150"/>
      <c r="AO318" s="151"/>
      <c r="AP318" s="151"/>
      <c r="AQ318" s="151"/>
      <c r="AR318" s="152"/>
      <c r="AS318" s="151"/>
      <c r="AT318" s="153"/>
      <c r="AU318" s="148"/>
      <c r="AV318" s="148"/>
      <c r="AW318" s="148"/>
      <c r="AX318" s="148"/>
      <c r="AY318" s="148"/>
      <c r="AZ318" s="153"/>
      <c r="BA318" s="148"/>
      <c r="BB318" s="154"/>
      <c r="BC318" s="155"/>
      <c r="BD318" s="6532"/>
      <c r="BE318" s="6507"/>
      <c r="BF318" s="6508"/>
      <c r="BG318" s="6508"/>
      <c r="BH318" s="6508"/>
      <c r="BI318" s="6508"/>
      <c r="BJ318" s="6508"/>
      <c r="BK318" s="6508"/>
      <c r="BL318" s="6508"/>
      <c r="BM318" s="6508"/>
      <c r="BN318" s="6508"/>
      <c r="BO318" s="6508"/>
      <c r="BP318" s="6508"/>
      <c r="BQ318" s="6508"/>
      <c r="BR318" s="6508"/>
      <c r="BS318" s="6508"/>
      <c r="BT318" s="6508"/>
      <c r="BU318" s="6508"/>
      <c r="BV318" s="6508"/>
      <c r="BW318" s="6508"/>
      <c r="BX318" s="6508"/>
      <c r="BY318" s="6508"/>
      <c r="BZ318" s="6508"/>
      <c r="CA318" s="6508"/>
      <c r="CB318" s="6508"/>
      <c r="CC318" s="6508"/>
      <c r="CD318" s="6508"/>
      <c r="CE318" s="6508"/>
      <c r="CF318" s="6508"/>
      <c r="CG318" s="6508"/>
      <c r="CH318" s="6508"/>
      <c r="CI318" s="6508"/>
      <c r="CJ318" s="6508"/>
      <c r="CK318" s="6508"/>
      <c r="CL318" s="6508"/>
      <c r="CM318" s="860"/>
      <c r="CN318" s="6521"/>
      <c r="CO318" s="6507"/>
      <c r="CP318" s="6508"/>
      <c r="CQ318" s="6508"/>
      <c r="CR318" s="6508"/>
      <c r="CS318" s="6508"/>
      <c r="CT318" s="6508"/>
      <c r="CU318" s="6508"/>
      <c r="CV318" s="6508"/>
      <c r="CW318" s="6508"/>
      <c r="CX318" s="6508"/>
      <c r="CY318" s="6508"/>
      <c r="CZ318" s="6508"/>
      <c r="DA318" s="6508"/>
      <c r="DB318" s="6508"/>
      <c r="DC318" s="6508"/>
      <c r="DD318" s="6508"/>
      <c r="DE318" s="6508"/>
      <c r="DF318" s="6508"/>
      <c r="DG318" s="6508"/>
      <c r="DH318" s="6508"/>
      <c r="DI318" s="6508"/>
      <c r="DJ318" s="6508"/>
      <c r="DK318" s="6508"/>
      <c r="DL318" s="6508"/>
      <c r="DM318" s="6508"/>
      <c r="DN318" s="6508"/>
      <c r="DO318" s="6508"/>
      <c r="DP318" s="6508"/>
      <c r="DQ318" s="6508"/>
      <c r="DR318" s="6508"/>
      <c r="DS318" s="6508"/>
      <c r="DT318" s="6508"/>
      <c r="DU318" s="6508"/>
      <c r="DV318" s="866"/>
      <c r="DW318" s="6521"/>
      <c r="DX318" s="6507"/>
      <c r="DY318" s="6508"/>
      <c r="DZ318" s="6508"/>
      <c r="EA318" s="6508"/>
      <c r="EB318" s="6508"/>
      <c r="EC318" s="6508"/>
      <c r="ED318" s="6508"/>
      <c r="EE318" s="6508"/>
      <c r="EF318" s="6508"/>
      <c r="EG318" s="6508"/>
      <c r="EH318" s="6508"/>
      <c r="EI318" s="6508"/>
      <c r="EJ318" s="6508"/>
      <c r="EK318" s="6508"/>
      <c r="EL318" s="6508"/>
      <c r="EM318" s="6508"/>
      <c r="EN318" s="6508"/>
      <c r="EO318" s="6508"/>
      <c r="EP318" s="6508"/>
      <c r="EQ318" s="6508"/>
      <c r="ER318" s="6508"/>
      <c r="ES318" s="6508"/>
      <c r="ET318" s="6508"/>
      <c r="EU318" s="6508"/>
      <c r="EV318" s="6508"/>
      <c r="EW318" s="6508"/>
      <c r="EX318" s="6508"/>
      <c r="EY318" s="6508"/>
      <c r="EZ318" s="6508"/>
      <c r="FA318" s="6508"/>
      <c r="FB318" s="6508"/>
      <c r="FC318" s="6508"/>
      <c r="FD318" s="6508"/>
      <c r="FE318" s="866"/>
      <c r="FF318" s="2114"/>
      <c r="FG318" s="6348" t="s">
        <v>23</v>
      </c>
      <c r="FH318" s="6349"/>
      <c r="FI318" s="6349"/>
      <c r="FJ318" s="6350"/>
      <c r="FK318" s="6370" t="s">
        <v>33</v>
      </c>
      <c r="FL318" s="6370"/>
      <c r="FM318" s="6370"/>
      <c r="FN318" s="6371"/>
      <c r="FO318" s="6351" t="s">
        <v>184</v>
      </c>
      <c r="FP318" s="6352"/>
      <c r="FQ318" s="6352"/>
      <c r="FR318" s="6353"/>
      <c r="FS318" s="6366" t="s">
        <v>185</v>
      </c>
      <c r="FT318" s="6367"/>
      <c r="FU318" s="6367"/>
      <c r="FV318" s="6368"/>
      <c r="FW318" s="6354" t="s">
        <v>200</v>
      </c>
      <c r="FX318" s="6355"/>
      <c r="FY318" s="6355"/>
      <c r="FZ318" s="6356"/>
      <c r="GA318" s="6338" t="s">
        <v>597</v>
      </c>
      <c r="GB318" s="6339"/>
      <c r="GC318" s="6339"/>
      <c r="GD318" s="6340"/>
      <c r="GE318" s="6525" t="s">
        <v>598</v>
      </c>
      <c r="GF318" s="6526"/>
      <c r="GG318" s="6526"/>
      <c r="GH318" s="6526"/>
      <c r="GI318" s="6527"/>
    </row>
    <row r="319" spans="1:191" ht="36.75" customHeight="1" thickTop="1" thickBot="1">
      <c r="A319" s="143"/>
      <c r="B319" s="157"/>
      <c r="C319" s="157"/>
      <c r="D319" s="157"/>
      <c r="E319" s="158"/>
      <c r="F319" s="158"/>
      <c r="G319" s="159"/>
      <c r="H319" s="144"/>
      <c r="I319" s="144"/>
      <c r="J319" s="145"/>
      <c r="K319" s="146"/>
      <c r="L319" s="2186" t="str">
        <f>الاعدادات!$D$14</f>
        <v>2023 وما قبلها</v>
      </c>
      <c r="M319" s="148"/>
      <c r="N319" s="148"/>
      <c r="O319" s="148"/>
      <c r="P319" s="148"/>
      <c r="Q319" s="148"/>
      <c r="R319" s="148"/>
      <c r="S319" s="148"/>
      <c r="T319" s="148"/>
      <c r="U319" s="148"/>
      <c r="V319" s="148"/>
      <c r="W319" s="148"/>
      <c r="X319" s="148"/>
      <c r="Y319" s="148"/>
      <c r="Z319" s="160"/>
      <c r="AA319" s="148"/>
      <c r="AB319" s="148"/>
      <c r="AC319" s="148"/>
      <c r="AD319" s="148"/>
      <c r="AE319" s="148"/>
      <c r="AF319" s="150"/>
      <c r="AG319" s="148"/>
      <c r="AH319" s="148"/>
      <c r="AI319" s="151"/>
      <c r="AJ319" s="148"/>
      <c r="AK319" s="148"/>
      <c r="AL319" s="148"/>
      <c r="AM319" s="148"/>
      <c r="AN319" s="150"/>
      <c r="AO319" s="151"/>
      <c r="AP319" s="151"/>
      <c r="AQ319" s="151"/>
      <c r="AR319" s="152"/>
      <c r="AS319" s="151"/>
      <c r="AT319" s="153"/>
      <c r="AU319" s="148"/>
      <c r="AV319" s="148"/>
      <c r="AW319" s="148"/>
      <c r="AX319" s="148"/>
      <c r="AY319" s="148"/>
      <c r="AZ319" s="153"/>
      <c r="BA319" s="148"/>
      <c r="BB319" s="154"/>
      <c r="BC319" s="155"/>
      <c r="BD319" s="2186" t="str">
        <f>الاعدادات!$D$14</f>
        <v>2023 وما قبلها</v>
      </c>
      <c r="BE319" s="82"/>
      <c r="BF319" s="83"/>
      <c r="BG319" s="83"/>
      <c r="BH319" s="84"/>
      <c r="BI319" s="84"/>
      <c r="BJ319" s="84"/>
      <c r="BK319" s="85"/>
      <c r="BL319" s="86"/>
      <c r="BM319" s="87"/>
      <c r="BN319" s="87"/>
      <c r="BO319" s="88"/>
      <c r="BP319" s="88"/>
      <c r="BQ319" s="88"/>
      <c r="BR319" s="88"/>
      <c r="BS319" s="88"/>
      <c r="BT319" s="88"/>
      <c r="BU319" s="88"/>
      <c r="BV319" s="88"/>
      <c r="BW319" s="89"/>
      <c r="BX319" s="77">
        <f t="shared" ref="BX319:BX321" si="5702">SUM(BE319:BW319)</f>
        <v>0</v>
      </c>
      <c r="BY319" s="90"/>
      <c r="BZ319" s="855"/>
      <c r="CA319" s="91"/>
      <c r="CB319" s="92"/>
      <c r="CC319" s="93"/>
      <c r="CD319" s="94"/>
      <c r="CE319" s="95"/>
      <c r="CF319" s="96"/>
      <c r="CG319" s="97"/>
      <c r="CH319" s="98"/>
      <c r="CI319" s="99"/>
      <c r="CJ319" s="79">
        <f t="shared" ref="CJ319:CJ320" si="5703">SUM(BX319:CI319)</f>
        <v>0</v>
      </c>
      <c r="CK319" s="104"/>
      <c r="CL319" s="92"/>
      <c r="CM319" s="861"/>
      <c r="CN319" s="82"/>
      <c r="CO319" s="83"/>
      <c r="CP319" s="83"/>
      <c r="CQ319" s="84"/>
      <c r="CR319" s="84"/>
      <c r="CS319" s="84"/>
      <c r="CT319" s="85"/>
      <c r="CU319" s="86"/>
      <c r="CV319" s="87"/>
      <c r="CW319" s="87"/>
      <c r="CX319" s="88"/>
      <c r="CY319" s="88"/>
      <c r="CZ319" s="88"/>
      <c r="DA319" s="88"/>
      <c r="DB319" s="88"/>
      <c r="DC319" s="88"/>
      <c r="DD319" s="88"/>
      <c r="DE319" s="88"/>
      <c r="DF319" s="89"/>
      <c r="DG319" s="161">
        <f t="shared" ref="DG319:DG321" si="5704">SUM(CN319:DF319)</f>
        <v>0</v>
      </c>
      <c r="DH319" s="90"/>
      <c r="DI319" s="855"/>
      <c r="DJ319" s="168"/>
      <c r="DK319" s="92"/>
      <c r="DL319" s="93"/>
      <c r="DM319" s="94"/>
      <c r="DN319" s="95"/>
      <c r="DO319" s="96"/>
      <c r="DP319" s="97"/>
      <c r="DQ319" s="98"/>
      <c r="DR319" s="99"/>
      <c r="DS319" s="79">
        <f t="shared" ref="DS319:DS321" si="5705">SUM(DG319:DR319)</f>
        <v>0</v>
      </c>
      <c r="DT319" s="104"/>
      <c r="DU319" s="92"/>
      <c r="DV319" s="864"/>
      <c r="DW319" s="82"/>
      <c r="DX319" s="83"/>
      <c r="DY319" s="83"/>
      <c r="DZ319" s="84"/>
      <c r="EA319" s="84"/>
      <c r="EB319" s="84"/>
      <c r="EC319" s="85"/>
      <c r="ED319" s="86"/>
      <c r="EE319" s="87"/>
      <c r="EF319" s="87"/>
      <c r="EG319" s="88"/>
      <c r="EH319" s="88"/>
      <c r="EI319" s="88"/>
      <c r="EJ319" s="88"/>
      <c r="EK319" s="88"/>
      <c r="EL319" s="88"/>
      <c r="EM319" s="88"/>
      <c r="EN319" s="88"/>
      <c r="EO319" s="89"/>
      <c r="EP319" s="161">
        <f t="shared" ref="EP319:EP321" si="5706">SUM(DW319:EO319)</f>
        <v>0</v>
      </c>
      <c r="EQ319" s="90"/>
      <c r="ER319" s="855"/>
      <c r="ES319" s="168"/>
      <c r="ET319" s="92"/>
      <c r="EU319" s="93"/>
      <c r="EV319" s="94"/>
      <c r="EW319" s="95"/>
      <c r="EX319" s="96"/>
      <c r="EY319" s="97"/>
      <c r="EZ319" s="98"/>
      <c r="FA319" s="99"/>
      <c r="FB319" s="79">
        <f t="shared" ref="FB319:FB322" si="5707">SUM(EP319:FA319)</f>
        <v>0</v>
      </c>
      <c r="FC319" s="104"/>
      <c r="FD319" s="92"/>
      <c r="FE319" s="864"/>
      <c r="FF319" s="162" t="s">
        <v>163</v>
      </c>
      <c r="FG319" s="838" t="s">
        <v>190</v>
      </c>
      <c r="FH319" s="838" t="s">
        <v>203</v>
      </c>
      <c r="FI319" s="838" t="s">
        <v>204</v>
      </c>
      <c r="FJ319" s="839" t="s">
        <v>116</v>
      </c>
      <c r="FK319" s="838" t="s">
        <v>190</v>
      </c>
      <c r="FL319" s="838" t="s">
        <v>203</v>
      </c>
      <c r="FM319" s="838" t="s">
        <v>204</v>
      </c>
      <c r="FN319" s="839" t="s">
        <v>116</v>
      </c>
      <c r="FO319" s="838" t="s">
        <v>190</v>
      </c>
      <c r="FP319" s="838" t="s">
        <v>203</v>
      </c>
      <c r="FQ319" s="838" t="s">
        <v>204</v>
      </c>
      <c r="FR319" s="839" t="s">
        <v>116</v>
      </c>
      <c r="FS319" s="838" t="s">
        <v>190</v>
      </c>
      <c r="FT319" s="838" t="s">
        <v>203</v>
      </c>
      <c r="FU319" s="838" t="s">
        <v>204</v>
      </c>
      <c r="FV319" s="839" t="s">
        <v>116</v>
      </c>
      <c r="FW319" s="838" t="s">
        <v>190</v>
      </c>
      <c r="FX319" s="838" t="s">
        <v>203</v>
      </c>
      <c r="FY319" s="838" t="s">
        <v>204</v>
      </c>
      <c r="FZ319" s="839" t="s">
        <v>116</v>
      </c>
      <c r="GA319" s="838" t="s">
        <v>190</v>
      </c>
      <c r="GB319" s="838" t="s">
        <v>203</v>
      </c>
      <c r="GC319" s="838" t="s">
        <v>204</v>
      </c>
      <c r="GD319" s="839" t="s">
        <v>116</v>
      </c>
      <c r="GE319" s="852" t="s">
        <v>205</v>
      </c>
      <c r="GF319" s="838" t="s">
        <v>190</v>
      </c>
      <c r="GG319" s="838" t="s">
        <v>203</v>
      </c>
      <c r="GH319" s="838" t="s">
        <v>204</v>
      </c>
      <c r="GI319" s="839" t="s">
        <v>116</v>
      </c>
    </row>
    <row r="320" spans="1:191" ht="36.75" customHeight="1" thickTop="1" thickBot="1">
      <c r="A320" s="143"/>
      <c r="B320" s="157"/>
      <c r="C320" s="157"/>
      <c r="D320" s="157"/>
      <c r="E320" s="158"/>
      <c r="F320" s="158"/>
      <c r="G320" s="159"/>
      <c r="H320" s="144"/>
      <c r="I320" s="144"/>
      <c r="J320" s="145"/>
      <c r="K320" s="146"/>
      <c r="L320" s="2187">
        <f>الاعدادات!$D$15</f>
        <v>2024</v>
      </c>
      <c r="M320" s="148"/>
      <c r="N320" s="148"/>
      <c r="O320" s="148"/>
      <c r="P320" s="148"/>
      <c r="Q320" s="148"/>
      <c r="R320" s="148"/>
      <c r="S320" s="148"/>
      <c r="T320" s="148"/>
      <c r="U320" s="148"/>
      <c r="V320" s="148"/>
      <c r="W320" s="148"/>
      <c r="X320" s="148"/>
      <c r="Y320" s="148"/>
      <c r="Z320" s="160"/>
      <c r="AA320" s="148"/>
      <c r="AB320" s="148"/>
      <c r="AC320" s="148"/>
      <c r="AD320" s="148"/>
      <c r="AE320" s="148"/>
      <c r="AF320" s="150"/>
      <c r="AG320" s="148"/>
      <c r="AH320" s="148"/>
      <c r="AI320" s="151"/>
      <c r="AJ320" s="148"/>
      <c r="AK320" s="148"/>
      <c r="AL320" s="148"/>
      <c r="AM320" s="148"/>
      <c r="AN320" s="150"/>
      <c r="AO320" s="151"/>
      <c r="AP320" s="151"/>
      <c r="AQ320" s="151"/>
      <c r="AR320" s="152"/>
      <c r="AS320" s="151"/>
      <c r="AT320" s="153"/>
      <c r="AU320" s="148"/>
      <c r="AV320" s="148"/>
      <c r="AW320" s="148"/>
      <c r="AX320" s="148"/>
      <c r="AY320" s="148"/>
      <c r="AZ320" s="153"/>
      <c r="BA320" s="148"/>
      <c r="BB320" s="154"/>
      <c r="BC320" s="155"/>
      <c r="BD320" s="2187">
        <f>الاعدادات!$D$15</f>
        <v>2024</v>
      </c>
      <c r="BE320" s="82"/>
      <c r="BF320" s="83"/>
      <c r="BG320" s="83"/>
      <c r="BH320" s="84"/>
      <c r="BI320" s="84"/>
      <c r="BJ320" s="84"/>
      <c r="BK320" s="85"/>
      <c r="BL320" s="86"/>
      <c r="BM320" s="87"/>
      <c r="BN320" s="87"/>
      <c r="BO320" s="88"/>
      <c r="BP320" s="88"/>
      <c r="BQ320" s="88"/>
      <c r="BR320" s="88"/>
      <c r="BS320" s="88"/>
      <c r="BT320" s="88"/>
      <c r="BU320" s="88"/>
      <c r="BV320" s="88"/>
      <c r="BW320" s="89"/>
      <c r="BX320" s="77">
        <f t="shared" si="5702"/>
        <v>0</v>
      </c>
      <c r="BY320" s="90"/>
      <c r="BZ320" s="855"/>
      <c r="CA320" s="91"/>
      <c r="CB320" s="92"/>
      <c r="CC320" s="93"/>
      <c r="CD320" s="94"/>
      <c r="CE320" s="95"/>
      <c r="CF320" s="96"/>
      <c r="CG320" s="97"/>
      <c r="CH320" s="98"/>
      <c r="CI320" s="99"/>
      <c r="CJ320" s="79">
        <f t="shared" si="5703"/>
        <v>0</v>
      </c>
      <c r="CK320" s="104"/>
      <c r="CL320" s="92"/>
      <c r="CM320" s="861"/>
      <c r="CN320" s="82"/>
      <c r="CO320" s="83"/>
      <c r="CP320" s="83"/>
      <c r="CQ320" s="84"/>
      <c r="CR320" s="84"/>
      <c r="CS320" s="84"/>
      <c r="CT320" s="85"/>
      <c r="CU320" s="86"/>
      <c r="CV320" s="87"/>
      <c r="CW320" s="87"/>
      <c r="CX320" s="88"/>
      <c r="CY320" s="88"/>
      <c r="CZ320" s="88"/>
      <c r="DA320" s="88"/>
      <c r="DB320" s="88"/>
      <c r="DC320" s="88"/>
      <c r="DD320" s="88"/>
      <c r="DE320" s="88"/>
      <c r="DF320" s="89"/>
      <c r="DG320" s="161">
        <f t="shared" si="5704"/>
        <v>0</v>
      </c>
      <c r="DH320" s="90"/>
      <c r="DI320" s="855"/>
      <c r="DJ320" s="168"/>
      <c r="DK320" s="92"/>
      <c r="DL320" s="93"/>
      <c r="DM320" s="94"/>
      <c r="DN320" s="95"/>
      <c r="DO320" s="96"/>
      <c r="DP320" s="97"/>
      <c r="DQ320" s="98"/>
      <c r="DR320" s="99"/>
      <c r="DS320" s="79">
        <f t="shared" si="5705"/>
        <v>0</v>
      </c>
      <c r="DT320" s="104"/>
      <c r="DU320" s="92"/>
      <c r="DV320" s="864"/>
      <c r="DW320" s="82"/>
      <c r="DX320" s="83"/>
      <c r="DY320" s="83"/>
      <c r="DZ320" s="84"/>
      <c r="EA320" s="84"/>
      <c r="EB320" s="84"/>
      <c r="EC320" s="85"/>
      <c r="ED320" s="86"/>
      <c r="EE320" s="87"/>
      <c r="EF320" s="87"/>
      <c r="EG320" s="88"/>
      <c r="EH320" s="88"/>
      <c r="EI320" s="88"/>
      <c r="EJ320" s="88"/>
      <c r="EK320" s="88"/>
      <c r="EL320" s="88"/>
      <c r="EM320" s="88"/>
      <c r="EN320" s="88"/>
      <c r="EO320" s="89"/>
      <c r="EP320" s="161">
        <f t="shared" si="5706"/>
        <v>0</v>
      </c>
      <c r="EQ320" s="90"/>
      <c r="ER320" s="855"/>
      <c r="ES320" s="168"/>
      <c r="ET320" s="92"/>
      <c r="EU320" s="93"/>
      <c r="EV320" s="94"/>
      <c r="EW320" s="95"/>
      <c r="EX320" s="96"/>
      <c r="EY320" s="97"/>
      <c r="EZ320" s="98"/>
      <c r="FA320" s="99"/>
      <c r="FB320" s="79">
        <f t="shared" si="5707"/>
        <v>0</v>
      </c>
      <c r="FC320" s="104"/>
      <c r="FD320" s="92"/>
      <c r="FE320" s="864"/>
      <c r="FF320" s="2207">
        <f>الاعدادات!$D$7</f>
        <v>2023</v>
      </c>
      <c r="FG320" s="163">
        <f t="shared" ref="FG320:FG323" si="5708">BX312</f>
        <v>0</v>
      </c>
      <c r="FH320" s="164">
        <f t="shared" ref="FH320:FH323" si="5709">BY312</f>
        <v>0</v>
      </c>
      <c r="FI320" s="164">
        <f>CA312+CB312+CC312+CD312+CE312+BZ312</f>
        <v>0</v>
      </c>
      <c r="FJ320" s="165">
        <f>CF312+CG312+CH312+CI312</f>
        <v>0</v>
      </c>
      <c r="FK320" s="166">
        <f t="shared" ref="FK320:FK323" si="5710">DG312</f>
        <v>0</v>
      </c>
      <c r="FL320" s="164">
        <f t="shared" ref="FL320:FL323" si="5711">DH312</f>
        <v>0</v>
      </c>
      <c r="FM320" s="164">
        <f>DJ312+DK312+DL312+DM312+DN312+DI312</f>
        <v>0</v>
      </c>
      <c r="FN320" s="165">
        <f>DO312+DP312+DQ312+DR312</f>
        <v>0</v>
      </c>
      <c r="FO320" s="166">
        <f t="shared" ref="FO320:FO323" si="5712">BX319</f>
        <v>0</v>
      </c>
      <c r="FP320" s="164">
        <f t="shared" ref="FP320:FP323" si="5713">BY319</f>
        <v>0</v>
      </c>
      <c r="FQ320" s="164">
        <f>CA319+CB319+CC319+CD319+CE319+BZ319</f>
        <v>0</v>
      </c>
      <c r="FR320" s="165">
        <f>CF319+CG319+CH319+CI319</f>
        <v>0</v>
      </c>
      <c r="FS320" s="166">
        <f t="shared" ref="FS320:FS323" si="5714">DG319</f>
        <v>0</v>
      </c>
      <c r="FT320" s="164">
        <f t="shared" ref="FT320:FT323" si="5715">DH319</f>
        <v>0</v>
      </c>
      <c r="FU320" s="164">
        <f>DI319+DJ319+DK319+DL319+DM319+DN319</f>
        <v>0</v>
      </c>
      <c r="FV320" s="167">
        <f>DO319+DP319+DQ319+DR319</f>
        <v>0</v>
      </c>
      <c r="FW320" s="166">
        <f t="shared" ref="FW320:FW323" si="5716">EP312</f>
        <v>0</v>
      </c>
      <c r="FX320" s="164">
        <f t="shared" ref="FX320:FX323" si="5717">EQ312</f>
        <v>0</v>
      </c>
      <c r="FY320" s="164">
        <f>ES312+ET312+EU312+EV312+EW312+ER312</f>
        <v>0</v>
      </c>
      <c r="FZ320" s="167">
        <f>EX312+EY312+EZ312+FA312</f>
        <v>0</v>
      </c>
      <c r="GA320" s="166">
        <f t="shared" ref="GA320:GA323" si="5718">EP319</f>
        <v>0</v>
      </c>
      <c r="GB320" s="164">
        <f t="shared" ref="GB320:GB323" si="5719">EQ319</f>
        <v>0</v>
      </c>
      <c r="GC320" s="164">
        <f>ES319+ET319+EU319+EV319+EW319+ER319</f>
        <v>0</v>
      </c>
      <c r="GD320" s="167">
        <f>EX319+EY319+EZ319+FA319</f>
        <v>0</v>
      </c>
      <c r="GE320" s="837" t="s">
        <v>23</v>
      </c>
      <c r="GF320" s="169">
        <f>FG324</f>
        <v>0</v>
      </c>
      <c r="GG320" s="170">
        <f>FH324</f>
        <v>0</v>
      </c>
      <c r="GH320" s="170">
        <f>FI324</f>
        <v>0</v>
      </c>
      <c r="GI320" s="171">
        <f>FJ324</f>
        <v>0</v>
      </c>
    </row>
    <row r="321" spans="1:191" ht="36.75" customHeight="1" thickTop="1" thickBot="1">
      <c r="A321" s="143"/>
      <c r="B321" s="172"/>
      <c r="C321" s="172"/>
      <c r="D321" s="172"/>
      <c r="E321" s="172"/>
      <c r="F321" s="172"/>
      <c r="G321" s="172"/>
      <c r="H321" s="172"/>
      <c r="I321" s="172"/>
      <c r="J321" s="145"/>
      <c r="K321" s="146"/>
      <c r="L321" s="2187">
        <f>الاعدادات!$D$16</f>
        <v>2025</v>
      </c>
      <c r="M321" s="172"/>
      <c r="N321" s="172"/>
      <c r="O321" s="172"/>
      <c r="P321" s="172"/>
      <c r="Q321" s="172"/>
      <c r="R321" s="172"/>
      <c r="S321" s="172"/>
      <c r="T321" s="172"/>
      <c r="U321" s="172"/>
      <c r="V321" s="172"/>
      <c r="W321" s="172"/>
      <c r="X321" s="172"/>
      <c r="Y321" s="172"/>
      <c r="Z321" s="174"/>
      <c r="AA321" s="172"/>
      <c r="AB321" s="172"/>
      <c r="AC321" s="172"/>
      <c r="AD321" s="172"/>
      <c r="AE321" s="172"/>
      <c r="AF321" s="172"/>
      <c r="AG321" s="172"/>
      <c r="AH321" s="172"/>
      <c r="AI321" s="172"/>
      <c r="AJ321" s="172"/>
      <c r="AK321" s="172"/>
      <c r="AL321" s="172"/>
      <c r="AM321" s="172"/>
      <c r="AN321" s="172"/>
      <c r="AO321" s="172"/>
      <c r="AP321" s="172"/>
      <c r="AQ321" s="172"/>
      <c r="AR321" s="172"/>
      <c r="AS321" s="172"/>
      <c r="AT321" s="175"/>
      <c r="AU321" s="172"/>
      <c r="AV321" s="172"/>
      <c r="AW321" s="172"/>
      <c r="AX321" s="172"/>
      <c r="AY321" s="172"/>
      <c r="AZ321" s="175"/>
      <c r="BA321" s="172"/>
      <c r="BB321" s="172"/>
      <c r="BC321" s="155"/>
      <c r="BD321" s="2187">
        <f>الاعدادات!$D$16</f>
        <v>2025</v>
      </c>
      <c r="BE321" s="82"/>
      <c r="BF321" s="83"/>
      <c r="BG321" s="83"/>
      <c r="BH321" s="84"/>
      <c r="BI321" s="84"/>
      <c r="BJ321" s="84"/>
      <c r="BK321" s="85"/>
      <c r="BL321" s="86"/>
      <c r="BM321" s="87"/>
      <c r="BN321" s="87"/>
      <c r="BO321" s="88"/>
      <c r="BP321" s="88"/>
      <c r="BQ321" s="88"/>
      <c r="BR321" s="88"/>
      <c r="BS321" s="88"/>
      <c r="BT321" s="88"/>
      <c r="BU321" s="88"/>
      <c r="BV321" s="88"/>
      <c r="BW321" s="89"/>
      <c r="BX321" s="77">
        <f t="shared" si="5702"/>
        <v>0</v>
      </c>
      <c r="BY321" s="90"/>
      <c r="BZ321" s="855"/>
      <c r="CA321" s="91"/>
      <c r="CB321" s="92"/>
      <c r="CC321" s="93"/>
      <c r="CD321" s="94"/>
      <c r="CE321" s="95"/>
      <c r="CF321" s="96"/>
      <c r="CG321" s="97"/>
      <c r="CH321" s="98"/>
      <c r="CI321" s="99"/>
      <c r="CJ321" s="79">
        <f>SUM(BX321:CI321)</f>
        <v>0</v>
      </c>
      <c r="CK321" s="104"/>
      <c r="CL321" s="92"/>
      <c r="CM321" s="861"/>
      <c r="CN321" s="82"/>
      <c r="CO321" s="83"/>
      <c r="CP321" s="83"/>
      <c r="CQ321" s="84"/>
      <c r="CR321" s="84"/>
      <c r="CS321" s="84"/>
      <c r="CT321" s="85"/>
      <c r="CU321" s="86"/>
      <c r="CV321" s="87"/>
      <c r="CW321" s="87"/>
      <c r="CX321" s="88"/>
      <c r="CY321" s="88"/>
      <c r="CZ321" s="88"/>
      <c r="DA321" s="88"/>
      <c r="DB321" s="88"/>
      <c r="DC321" s="88"/>
      <c r="DD321" s="88"/>
      <c r="DE321" s="88"/>
      <c r="DF321" s="89"/>
      <c r="DG321" s="161">
        <f t="shared" si="5704"/>
        <v>0</v>
      </c>
      <c r="DH321" s="90"/>
      <c r="DI321" s="855"/>
      <c r="DJ321" s="168"/>
      <c r="DK321" s="92"/>
      <c r="DL321" s="93"/>
      <c r="DM321" s="94"/>
      <c r="DN321" s="95"/>
      <c r="DO321" s="96"/>
      <c r="DP321" s="97"/>
      <c r="DQ321" s="98"/>
      <c r="DR321" s="99"/>
      <c r="DS321" s="79">
        <f t="shared" si="5705"/>
        <v>0</v>
      </c>
      <c r="DT321" s="104"/>
      <c r="DU321" s="92"/>
      <c r="DV321" s="864"/>
      <c r="DW321" s="82"/>
      <c r="DX321" s="83"/>
      <c r="DY321" s="83"/>
      <c r="DZ321" s="84"/>
      <c r="EA321" s="84"/>
      <c r="EB321" s="84"/>
      <c r="EC321" s="85"/>
      <c r="ED321" s="86"/>
      <c r="EE321" s="87"/>
      <c r="EF321" s="87"/>
      <c r="EG321" s="88"/>
      <c r="EH321" s="88"/>
      <c r="EI321" s="88"/>
      <c r="EJ321" s="88"/>
      <c r="EK321" s="88"/>
      <c r="EL321" s="88"/>
      <c r="EM321" s="88"/>
      <c r="EN321" s="88"/>
      <c r="EO321" s="89"/>
      <c r="EP321" s="161">
        <f t="shared" si="5706"/>
        <v>0</v>
      </c>
      <c r="EQ321" s="90"/>
      <c r="ER321" s="855"/>
      <c r="ES321" s="168"/>
      <c r="ET321" s="92"/>
      <c r="EU321" s="93"/>
      <c r="EV321" s="94"/>
      <c r="EW321" s="95"/>
      <c r="EX321" s="96"/>
      <c r="EY321" s="97"/>
      <c r="EZ321" s="98"/>
      <c r="FA321" s="99"/>
      <c r="FB321" s="79">
        <f t="shared" si="5707"/>
        <v>0</v>
      </c>
      <c r="FC321" s="104"/>
      <c r="FD321" s="92"/>
      <c r="FE321" s="864"/>
      <c r="FF321" s="2207">
        <f>الاعدادات!$D$8</f>
        <v>2024</v>
      </c>
      <c r="FG321" s="163">
        <f t="shared" si="5708"/>
        <v>0</v>
      </c>
      <c r="FH321" s="164">
        <f t="shared" si="5709"/>
        <v>0</v>
      </c>
      <c r="FI321" s="164">
        <f>CA313+CB313+CC313+CD313+CE313+BZ313</f>
        <v>0</v>
      </c>
      <c r="FJ321" s="165">
        <f>CF313+CG313+CH313+CI313</f>
        <v>0</v>
      </c>
      <c r="FK321" s="166">
        <f t="shared" si="5710"/>
        <v>0</v>
      </c>
      <c r="FL321" s="164">
        <f t="shared" si="5711"/>
        <v>0</v>
      </c>
      <c r="FM321" s="164">
        <f>DJ313+DK313+DL313+DM313+DN313+DI313</f>
        <v>0</v>
      </c>
      <c r="FN321" s="165">
        <f>DO313+DP313+DQ313+DR313</f>
        <v>0</v>
      </c>
      <c r="FO321" s="166">
        <f t="shared" si="5712"/>
        <v>0</v>
      </c>
      <c r="FP321" s="164">
        <f t="shared" si="5713"/>
        <v>0</v>
      </c>
      <c r="FQ321" s="164">
        <f>CA320+CB320+CC320+CD320+CE320+BZ320</f>
        <v>0</v>
      </c>
      <c r="FR321" s="165">
        <f>CF320+CG320+CH320+CI320</f>
        <v>0</v>
      </c>
      <c r="FS321" s="166">
        <f t="shared" si="5714"/>
        <v>0</v>
      </c>
      <c r="FT321" s="164">
        <f t="shared" si="5715"/>
        <v>0</v>
      </c>
      <c r="FU321" s="164">
        <f>DI320+DJ320+DK320+DL320+DM320+DN320</f>
        <v>0</v>
      </c>
      <c r="FV321" s="167">
        <f>DO320+DP320+DQ320+DR320</f>
        <v>0</v>
      </c>
      <c r="FW321" s="166">
        <f t="shared" si="5716"/>
        <v>0</v>
      </c>
      <c r="FX321" s="164">
        <f t="shared" si="5717"/>
        <v>0</v>
      </c>
      <c r="FY321" s="164">
        <f>ES313+ET313+EU313+EV313+EW313+ER313</f>
        <v>0</v>
      </c>
      <c r="FZ321" s="167">
        <f>EX313+EY313+EZ313+FA313</f>
        <v>0</v>
      </c>
      <c r="GA321" s="166">
        <f t="shared" si="5718"/>
        <v>0</v>
      </c>
      <c r="GB321" s="164">
        <f t="shared" si="5719"/>
        <v>0</v>
      </c>
      <c r="GC321" s="164">
        <f>ES320+ET320+EU320+EV320+EW320+ER320</f>
        <v>0</v>
      </c>
      <c r="GD321" s="167">
        <f>EX320+EY320+EZ320+FA320</f>
        <v>0</v>
      </c>
      <c r="GE321" s="837" t="s">
        <v>33</v>
      </c>
      <c r="GF321" s="169">
        <f>FK324</f>
        <v>0</v>
      </c>
      <c r="GG321" s="169">
        <f>FL324</f>
        <v>0</v>
      </c>
      <c r="GH321" s="169">
        <f>FM324</f>
        <v>0</v>
      </c>
      <c r="GI321" s="169">
        <f>FN324</f>
        <v>0</v>
      </c>
    </row>
    <row r="322" spans="1:191" ht="36.75" customHeight="1" thickTop="1" thickBot="1">
      <c r="A322" s="143"/>
      <c r="B322" s="172"/>
      <c r="C322" s="172"/>
      <c r="D322" s="172"/>
      <c r="E322" s="172"/>
      <c r="F322" s="172"/>
      <c r="G322" s="172"/>
      <c r="H322" s="172"/>
      <c r="I322" s="172"/>
      <c r="J322" s="145"/>
      <c r="K322" s="146"/>
      <c r="L322" s="2187">
        <f>الاعدادات!$D$17</f>
        <v>2026</v>
      </c>
      <c r="M322" s="172"/>
      <c r="N322" s="172"/>
      <c r="O322" s="172"/>
      <c r="P322" s="172"/>
      <c r="Q322" s="172"/>
      <c r="R322" s="172"/>
      <c r="S322" s="172"/>
      <c r="T322" s="172"/>
      <c r="U322" s="172"/>
      <c r="V322" s="172"/>
      <c r="W322" s="172"/>
      <c r="X322" s="172"/>
      <c r="Y322" s="172"/>
      <c r="Z322" s="174"/>
      <c r="AA322" s="172"/>
      <c r="AB322" s="172"/>
      <c r="AC322" s="172"/>
      <c r="AD322" s="172"/>
      <c r="AE322" s="172"/>
      <c r="AF322" s="172"/>
      <c r="AG322" s="172"/>
      <c r="AH322" s="172"/>
      <c r="AI322" s="172"/>
      <c r="AJ322" s="172"/>
      <c r="AK322" s="172"/>
      <c r="AL322" s="172"/>
      <c r="AM322" s="172"/>
      <c r="AN322" s="172"/>
      <c r="AO322" s="172"/>
      <c r="AP322" s="172"/>
      <c r="AQ322" s="172"/>
      <c r="AR322" s="172"/>
      <c r="AS322" s="172"/>
      <c r="AT322" s="175"/>
      <c r="AU322" s="172"/>
      <c r="AV322" s="172"/>
      <c r="AW322" s="172"/>
      <c r="AX322" s="172"/>
      <c r="AY322" s="172"/>
      <c r="AZ322" s="175"/>
      <c r="BA322" s="172"/>
      <c r="BB322" s="172"/>
      <c r="BC322" s="155"/>
      <c r="BD322" s="2187">
        <f>الاعدادات!$D$17</f>
        <v>2026</v>
      </c>
      <c r="BE322" s="117"/>
      <c r="BF322" s="118"/>
      <c r="BG322" s="118"/>
      <c r="BH322" s="119"/>
      <c r="BI322" s="119"/>
      <c r="BJ322" s="119"/>
      <c r="BK322" s="120"/>
      <c r="BL322" s="121"/>
      <c r="BM322" s="122"/>
      <c r="BN322" s="122"/>
      <c r="BO322" s="123"/>
      <c r="BP322" s="123"/>
      <c r="BQ322" s="123"/>
      <c r="BR322" s="123"/>
      <c r="BS322" s="123"/>
      <c r="BT322" s="123"/>
      <c r="BU322" s="123"/>
      <c r="BV322" s="123"/>
      <c r="BW322" s="124"/>
      <c r="BX322" s="77">
        <f>SUM(BE322:BW322)</f>
        <v>0</v>
      </c>
      <c r="BY322" s="126"/>
      <c r="BZ322" s="856"/>
      <c r="CA322" s="127"/>
      <c r="CB322" s="128"/>
      <c r="CC322" s="129"/>
      <c r="CD322" s="130"/>
      <c r="CE322" s="131"/>
      <c r="CF322" s="132"/>
      <c r="CG322" s="133"/>
      <c r="CH322" s="134"/>
      <c r="CI322" s="135"/>
      <c r="CJ322" s="79">
        <f>SUM(BX322:CI322)</f>
        <v>0</v>
      </c>
      <c r="CK322" s="137"/>
      <c r="CL322" s="128"/>
      <c r="CM322" s="862"/>
      <c r="CN322" s="117"/>
      <c r="CO322" s="118"/>
      <c r="CP322" s="118"/>
      <c r="CQ322" s="119"/>
      <c r="CR322" s="119"/>
      <c r="CS322" s="119"/>
      <c r="CT322" s="120"/>
      <c r="CU322" s="121"/>
      <c r="CV322" s="122"/>
      <c r="CW322" s="122"/>
      <c r="CX322" s="123"/>
      <c r="CY322" s="123"/>
      <c r="CZ322" s="123"/>
      <c r="DA322" s="123"/>
      <c r="DB322" s="123"/>
      <c r="DC322" s="123"/>
      <c r="DD322" s="123"/>
      <c r="DE322" s="123"/>
      <c r="DF322" s="124"/>
      <c r="DG322" s="161">
        <f>SUM(CN322:DF322)</f>
        <v>0</v>
      </c>
      <c r="DH322" s="126"/>
      <c r="DI322" s="4285"/>
      <c r="DJ322" s="176"/>
      <c r="DK322" s="128"/>
      <c r="DL322" s="129"/>
      <c r="DM322" s="130"/>
      <c r="DN322" s="131"/>
      <c r="DO322" s="132"/>
      <c r="DP322" s="133"/>
      <c r="DQ322" s="134"/>
      <c r="DR322" s="135"/>
      <c r="DS322" s="136">
        <f>SUM(DG322:DR322)</f>
        <v>0</v>
      </c>
      <c r="DT322" s="137"/>
      <c r="DU322" s="128"/>
      <c r="DV322" s="865"/>
      <c r="DW322" s="117"/>
      <c r="DX322" s="118"/>
      <c r="DY322" s="118"/>
      <c r="DZ322" s="119"/>
      <c r="EA322" s="119"/>
      <c r="EB322" s="119"/>
      <c r="EC322" s="120"/>
      <c r="ED322" s="121"/>
      <c r="EE322" s="122"/>
      <c r="EF322" s="122"/>
      <c r="EG322" s="123"/>
      <c r="EH322" s="123"/>
      <c r="EI322" s="123"/>
      <c r="EJ322" s="123"/>
      <c r="EK322" s="123"/>
      <c r="EL322" s="123"/>
      <c r="EM322" s="123"/>
      <c r="EN322" s="123"/>
      <c r="EO322" s="124"/>
      <c r="EP322" s="161">
        <f>SUM(DW322:EO322)</f>
        <v>0</v>
      </c>
      <c r="EQ322" s="126"/>
      <c r="ER322" s="856"/>
      <c r="ES322" s="176"/>
      <c r="ET322" s="128"/>
      <c r="EU322" s="129"/>
      <c r="EV322" s="130"/>
      <c r="EW322" s="131"/>
      <c r="EX322" s="132"/>
      <c r="EY322" s="133"/>
      <c r="EZ322" s="134"/>
      <c r="FA322" s="135"/>
      <c r="FB322" s="136">
        <f t="shared" si="5707"/>
        <v>0</v>
      </c>
      <c r="FC322" s="137"/>
      <c r="FD322" s="128"/>
      <c r="FE322" s="865"/>
      <c r="FF322" s="2207">
        <f>الاعدادات!$D$9</f>
        <v>2025</v>
      </c>
      <c r="FG322" s="163">
        <f t="shared" si="5708"/>
        <v>0</v>
      </c>
      <c r="FH322" s="164">
        <f t="shared" si="5709"/>
        <v>0</v>
      </c>
      <c r="FI322" s="164">
        <f>CA314+CB314+CC314+CD314+CE314+BZ314</f>
        <v>0</v>
      </c>
      <c r="FJ322" s="165">
        <f>CF314+CG314+CH314+CI314</f>
        <v>0</v>
      </c>
      <c r="FK322" s="166">
        <f t="shared" si="5710"/>
        <v>0</v>
      </c>
      <c r="FL322" s="164">
        <f t="shared" si="5711"/>
        <v>0</v>
      </c>
      <c r="FM322" s="164">
        <f>DJ314+DK314+DL314+DM314+DN314+DI314</f>
        <v>0</v>
      </c>
      <c r="FN322" s="165">
        <f>DO314+DP314+DQ314+DR314</f>
        <v>0</v>
      </c>
      <c r="FO322" s="166">
        <f t="shared" si="5712"/>
        <v>0</v>
      </c>
      <c r="FP322" s="164">
        <f t="shared" si="5713"/>
        <v>0</v>
      </c>
      <c r="FQ322" s="164">
        <f>CA321+CB321+CC321+CD321+CE321+BZ321</f>
        <v>0</v>
      </c>
      <c r="FR322" s="165">
        <f>CF321+CG321+CH321+CI321</f>
        <v>0</v>
      </c>
      <c r="FS322" s="166">
        <f t="shared" si="5714"/>
        <v>0</v>
      </c>
      <c r="FT322" s="164">
        <f t="shared" si="5715"/>
        <v>0</v>
      </c>
      <c r="FU322" s="164">
        <f>DI321+DJ321+DK321+DL321+DM321+DN321</f>
        <v>0</v>
      </c>
      <c r="FV322" s="167">
        <f>DO321+DP321+DQ321+DR321</f>
        <v>0</v>
      </c>
      <c r="FW322" s="166">
        <f t="shared" si="5716"/>
        <v>0</v>
      </c>
      <c r="FX322" s="164">
        <f t="shared" si="5717"/>
        <v>0</v>
      </c>
      <c r="FY322" s="164">
        <f>ES314+ET314+EU314+EV314+EW314+ER314</f>
        <v>0</v>
      </c>
      <c r="FZ322" s="167">
        <f>EX314+EY314+EZ314+FA314</f>
        <v>0</v>
      </c>
      <c r="GA322" s="166">
        <f t="shared" si="5718"/>
        <v>0</v>
      </c>
      <c r="GB322" s="164">
        <f t="shared" si="5719"/>
        <v>0</v>
      </c>
      <c r="GC322" s="164">
        <f>ES321+ET321+EU321+EV321+EW321+ER321</f>
        <v>0</v>
      </c>
      <c r="GD322" s="167">
        <f>EX321+EY321+EZ321+FA321</f>
        <v>0</v>
      </c>
      <c r="GE322" s="837" t="s">
        <v>184</v>
      </c>
      <c r="GF322" s="169">
        <f>FO324</f>
        <v>0</v>
      </c>
      <c r="GG322" s="170">
        <f>FP324</f>
        <v>0</v>
      </c>
      <c r="GH322" s="170">
        <f>FQ324</f>
        <v>0</v>
      </c>
      <c r="GI322" s="171">
        <f>FR324</f>
        <v>0</v>
      </c>
    </row>
    <row r="323" spans="1:191" ht="36.75" customHeight="1" thickBot="1">
      <c r="A323" s="172"/>
      <c r="B323" s="172"/>
      <c r="C323" s="172"/>
      <c r="D323" s="172"/>
      <c r="E323" s="172"/>
      <c r="F323" s="172"/>
      <c r="G323" s="172"/>
      <c r="H323" s="172"/>
      <c r="I323" s="172"/>
      <c r="J323" s="172"/>
      <c r="K323" s="172"/>
      <c r="L323" s="172"/>
      <c r="M323" s="172"/>
      <c r="N323" s="172"/>
      <c r="O323" s="172"/>
      <c r="P323" s="172"/>
      <c r="Q323" s="172"/>
      <c r="R323" s="172"/>
      <c r="S323" s="172"/>
      <c r="T323" s="172"/>
      <c r="U323" s="172"/>
      <c r="V323" s="172"/>
      <c r="W323" s="172"/>
      <c r="X323" s="172"/>
      <c r="Y323" s="172"/>
      <c r="Z323" s="172"/>
      <c r="AA323" s="172"/>
      <c r="AB323" s="172"/>
      <c r="AC323" s="172"/>
      <c r="AD323" s="172"/>
      <c r="AE323" s="172"/>
      <c r="AF323" s="172"/>
      <c r="AG323" s="172"/>
      <c r="AH323" s="172"/>
      <c r="AI323" s="172"/>
      <c r="AJ323" s="172"/>
      <c r="AK323" s="172"/>
      <c r="AL323" s="172"/>
      <c r="AM323" s="172"/>
      <c r="AN323" s="172"/>
      <c r="AO323" s="172"/>
      <c r="AP323" s="172"/>
      <c r="AQ323" s="172"/>
      <c r="AR323" s="172"/>
      <c r="AS323" s="172"/>
      <c r="AT323" s="172"/>
      <c r="AU323" s="172"/>
      <c r="AV323" s="172"/>
      <c r="AW323" s="172"/>
      <c r="AX323" s="172"/>
      <c r="AY323" s="172"/>
      <c r="AZ323" s="172"/>
      <c r="BA323" s="172"/>
      <c r="BB323" s="172"/>
      <c r="BC323" s="172"/>
      <c r="BD323" s="177" t="s">
        <v>181</v>
      </c>
      <c r="BE323" s="843">
        <f t="shared" ref="BE323" si="5720">SUM(BE318:BE322)</f>
        <v>0</v>
      </c>
      <c r="BF323" s="844">
        <f t="shared" ref="BF323" si="5721">SUM(BF318:BF322)</f>
        <v>0</v>
      </c>
      <c r="BG323" s="844">
        <f t="shared" ref="BG323" si="5722">SUM(BG318:BG322)</f>
        <v>0</v>
      </c>
      <c r="BH323" s="844">
        <f t="shared" ref="BH323" si="5723">SUM(BH318:BH322)</f>
        <v>0</v>
      </c>
      <c r="BI323" s="844">
        <f t="shared" ref="BI323" si="5724">SUM(BI318:BI322)</f>
        <v>0</v>
      </c>
      <c r="BJ323" s="844">
        <f t="shared" ref="BJ323" si="5725">SUM(BJ318:BJ322)</f>
        <v>0</v>
      </c>
      <c r="BK323" s="844">
        <f t="shared" ref="BK323" si="5726">SUM(BK318:BK322)</f>
        <v>0</v>
      </c>
      <c r="BL323" s="844">
        <f t="shared" ref="BL323" si="5727">SUM(BL318:BL322)</f>
        <v>0</v>
      </c>
      <c r="BM323" s="844">
        <f t="shared" ref="BM323" si="5728">SUM(BM318:BM322)</f>
        <v>0</v>
      </c>
      <c r="BN323" s="844">
        <f t="shared" ref="BN323" si="5729">SUM(BN318:BN322)</f>
        <v>0</v>
      </c>
      <c r="BO323" s="844">
        <f t="shared" ref="BO323" si="5730">SUM(BO318:BO322)</f>
        <v>0</v>
      </c>
      <c r="BP323" s="844">
        <f t="shared" ref="BP323" si="5731">SUM(BP318:BP322)</f>
        <v>0</v>
      </c>
      <c r="BQ323" s="844">
        <f t="shared" ref="BQ323" si="5732">SUM(BQ318:BQ322)</f>
        <v>0</v>
      </c>
      <c r="BR323" s="844">
        <f t="shared" ref="BR323" si="5733">SUM(BR318:BR322)</f>
        <v>0</v>
      </c>
      <c r="BS323" s="844">
        <f t="shared" ref="BS323" si="5734">SUM(BS318:BS322)</f>
        <v>0</v>
      </c>
      <c r="BT323" s="844">
        <f t="shared" ref="BT323" si="5735">SUM(BT318:BT322)</f>
        <v>0</v>
      </c>
      <c r="BU323" s="844">
        <f t="shared" ref="BU323" si="5736">SUM(BU318:BU322)</f>
        <v>0</v>
      </c>
      <c r="BV323" s="844">
        <f t="shared" ref="BV323" si="5737">SUM(BV318:BV322)</f>
        <v>0</v>
      </c>
      <c r="BW323" s="844">
        <f t="shared" ref="BW323" si="5738">SUM(BW318:BW322)</f>
        <v>0</v>
      </c>
      <c r="BX323" s="845">
        <f t="shared" ref="BX323" si="5739">BW323+BV323+BO323+BN323+BM323+BL323+BK323+BJ323+BI323+BH323+BG323+BF323+BE323</f>
        <v>0</v>
      </c>
      <c r="BY323" s="844">
        <f t="shared" ref="BY323" si="5740">SUM(BY318:BY322)</f>
        <v>0</v>
      </c>
      <c r="BZ323" s="844">
        <f t="shared" ref="BZ323" si="5741">SUM(BZ318:BZ322)</f>
        <v>0</v>
      </c>
      <c r="CA323" s="844">
        <f t="shared" ref="CA323" si="5742">SUM(CA318:CA322)</f>
        <v>0</v>
      </c>
      <c r="CB323" s="844">
        <f t="shared" ref="CB323" si="5743">SUM(CB318:CB322)</f>
        <v>0</v>
      </c>
      <c r="CC323" s="844">
        <f t="shared" ref="CC323" si="5744">SUM(CC318:CC322)</f>
        <v>0</v>
      </c>
      <c r="CD323" s="844">
        <f t="shared" ref="CD323" si="5745">SUM(CD318:CD322)</f>
        <v>0</v>
      </c>
      <c r="CE323" s="844">
        <f t="shared" ref="CE323" si="5746">SUM(CE318:CE322)</f>
        <v>0</v>
      </c>
      <c r="CF323" s="844">
        <f t="shared" ref="CF323" si="5747">SUM(CF318:CF322)</f>
        <v>0</v>
      </c>
      <c r="CG323" s="844">
        <f t="shared" ref="CG323" si="5748">SUM(CG318:CG322)</f>
        <v>0</v>
      </c>
      <c r="CH323" s="2208">
        <f t="shared" ref="CH323" si="5749">SUM(CH318:CH322)</f>
        <v>0</v>
      </c>
      <c r="CI323" s="844">
        <f t="shared" ref="CI323" si="5750">SUM(CI318:CI322)</f>
        <v>0</v>
      </c>
      <c r="CJ323" s="844">
        <f t="shared" ref="CJ323" si="5751">SUM(CJ318:CJ322)</f>
        <v>0</v>
      </c>
      <c r="CK323" s="844">
        <f t="shared" ref="CK323" si="5752">SUM(CK318:CK322)</f>
        <v>0</v>
      </c>
      <c r="CL323" s="844">
        <f t="shared" ref="CL323" si="5753">SUM(CL318:CL322)</f>
        <v>0</v>
      </c>
      <c r="CM323" s="2209">
        <f t="shared" ref="CM323" si="5754">SUM(CM318:CM322)</f>
        <v>0</v>
      </c>
      <c r="CN323" s="843">
        <f t="shared" ref="CN323" si="5755">SUM(CN318:CN322)</f>
        <v>0</v>
      </c>
      <c r="CO323" s="844">
        <f t="shared" ref="CO323" si="5756">SUM(CO318:CO322)</f>
        <v>0</v>
      </c>
      <c r="CP323" s="844">
        <f t="shared" ref="CP323" si="5757">SUM(CP318:CP322)</f>
        <v>0</v>
      </c>
      <c r="CQ323" s="844">
        <f t="shared" ref="CQ323" si="5758">SUM(CQ318:CQ322)</f>
        <v>0</v>
      </c>
      <c r="CR323" s="844">
        <f t="shared" ref="CR323" si="5759">SUM(CR318:CR322)</f>
        <v>0</v>
      </c>
      <c r="CS323" s="844">
        <f t="shared" ref="CS323" si="5760">SUM(CS318:CS322)</f>
        <v>0</v>
      </c>
      <c r="CT323" s="844">
        <f t="shared" ref="CT323" si="5761">SUM(CT318:CT322)</f>
        <v>0</v>
      </c>
      <c r="CU323" s="844">
        <f t="shared" ref="CU323" si="5762">SUM(CU318:CU322)</f>
        <v>0</v>
      </c>
      <c r="CV323" s="844">
        <f t="shared" ref="CV323" si="5763">SUM(CV318:CV322)</f>
        <v>0</v>
      </c>
      <c r="CW323" s="844">
        <f t="shared" ref="CW323" si="5764">SUM(CW318:CW322)</f>
        <v>0</v>
      </c>
      <c r="CX323" s="844">
        <f t="shared" ref="CX323" si="5765">SUM(CX318:CX322)</f>
        <v>0</v>
      </c>
      <c r="CY323" s="844">
        <f t="shared" ref="CY323" si="5766">SUM(CY318:CY322)</f>
        <v>0</v>
      </c>
      <c r="CZ323" s="844">
        <f t="shared" ref="CZ323" si="5767">SUM(CZ318:CZ322)</f>
        <v>0</v>
      </c>
      <c r="DA323" s="844">
        <f t="shared" ref="DA323" si="5768">SUM(DA318:DA322)</f>
        <v>0</v>
      </c>
      <c r="DB323" s="844">
        <f t="shared" ref="DB323" si="5769">SUM(DB318:DB322)</f>
        <v>0</v>
      </c>
      <c r="DC323" s="844">
        <f t="shared" ref="DC323" si="5770">SUM(DC318:DC322)</f>
        <v>0</v>
      </c>
      <c r="DD323" s="844">
        <f t="shared" ref="DD323" si="5771">SUM(DD318:DD322)</f>
        <v>0</v>
      </c>
      <c r="DE323" s="844">
        <f t="shared" ref="DE323" si="5772">SUM(DE318:DE322)</f>
        <v>0</v>
      </c>
      <c r="DF323" s="844">
        <f t="shared" ref="DF323" si="5773">SUM(DF318:DF322)</f>
        <v>0</v>
      </c>
      <c r="DG323" s="845">
        <f t="shared" ref="DG323" si="5774">DF323+DE323+CX323+CW323+CV323+CU323+CT323+CS323+CR323+CQ323+CP323+CO323+CN323</f>
        <v>0</v>
      </c>
      <c r="DH323" s="844">
        <f t="shared" ref="DH323" si="5775">SUM(DH318:DH322)</f>
        <v>0</v>
      </c>
      <c r="DI323" s="844">
        <f t="shared" ref="DI323" si="5776">SUM(DI318:DI322)</f>
        <v>0</v>
      </c>
      <c r="DJ323" s="844">
        <f t="shared" ref="DJ323" si="5777">SUM(DJ318:DJ322)</f>
        <v>0</v>
      </c>
      <c r="DK323" s="844">
        <f t="shared" ref="DK323" si="5778">SUM(DK318:DK322)</f>
        <v>0</v>
      </c>
      <c r="DL323" s="844">
        <f t="shared" ref="DL323" si="5779">SUM(DL318:DL322)</f>
        <v>0</v>
      </c>
      <c r="DM323" s="844">
        <f t="shared" ref="DM323" si="5780">SUM(DM318:DM322)</f>
        <v>0</v>
      </c>
      <c r="DN323" s="844">
        <f t="shared" ref="DN323" si="5781">SUM(DN318:DN322)</f>
        <v>0</v>
      </c>
      <c r="DO323" s="844">
        <f t="shared" ref="DO323" si="5782">SUM(DO318:DO322)</f>
        <v>0</v>
      </c>
      <c r="DP323" s="844">
        <f t="shared" ref="DP323" si="5783">SUM(DP318:DP322)</f>
        <v>0</v>
      </c>
      <c r="DQ323" s="2208">
        <f t="shared" ref="DQ323" si="5784">SUM(DQ318:DQ322)</f>
        <v>0</v>
      </c>
      <c r="DR323" s="844">
        <f t="shared" ref="DR323" si="5785">SUM(DR318:DR322)</f>
        <v>0</v>
      </c>
      <c r="DS323" s="844">
        <f t="shared" ref="DS323" si="5786">SUM(DS318:DS322)</f>
        <v>0</v>
      </c>
      <c r="DT323" s="844">
        <f t="shared" ref="DT323" si="5787">SUM(DT318:DT322)</f>
        <v>0</v>
      </c>
      <c r="DU323" s="844">
        <f t="shared" ref="DU323" si="5788">SUM(DU318:DU322)</f>
        <v>0</v>
      </c>
      <c r="DV323" s="2210">
        <f t="shared" ref="DV323" si="5789">SUM(DV318:DV322)</f>
        <v>0</v>
      </c>
      <c r="DW323" s="843">
        <f t="shared" ref="DW323" si="5790">SUM(DW318:DW322)</f>
        <v>0</v>
      </c>
      <c r="DX323" s="844">
        <f t="shared" ref="DX323" si="5791">SUM(DX318:DX322)</f>
        <v>0</v>
      </c>
      <c r="DY323" s="844">
        <f t="shared" ref="DY323" si="5792">SUM(DY318:DY322)</f>
        <v>0</v>
      </c>
      <c r="DZ323" s="844">
        <f t="shared" ref="DZ323" si="5793">SUM(DZ318:DZ322)</f>
        <v>0</v>
      </c>
      <c r="EA323" s="844">
        <f t="shared" ref="EA323" si="5794">SUM(EA318:EA322)</f>
        <v>0</v>
      </c>
      <c r="EB323" s="844">
        <f t="shared" ref="EB323" si="5795">SUM(EB318:EB322)</f>
        <v>0</v>
      </c>
      <c r="EC323" s="844">
        <f t="shared" ref="EC323" si="5796">SUM(EC318:EC322)</f>
        <v>0</v>
      </c>
      <c r="ED323" s="844">
        <f t="shared" ref="ED323" si="5797">SUM(ED318:ED322)</f>
        <v>0</v>
      </c>
      <c r="EE323" s="844">
        <f t="shared" ref="EE323" si="5798">SUM(EE318:EE322)</f>
        <v>0</v>
      </c>
      <c r="EF323" s="844">
        <f t="shared" ref="EF323" si="5799">SUM(EF318:EF322)</f>
        <v>0</v>
      </c>
      <c r="EG323" s="844">
        <f t="shared" ref="EG323" si="5800">SUM(EG318:EG322)</f>
        <v>0</v>
      </c>
      <c r="EH323" s="844">
        <f t="shared" ref="EH323" si="5801">SUM(EH318:EH322)</f>
        <v>0</v>
      </c>
      <c r="EI323" s="844">
        <f t="shared" ref="EI323" si="5802">SUM(EI318:EI322)</f>
        <v>0</v>
      </c>
      <c r="EJ323" s="844">
        <f t="shared" ref="EJ323" si="5803">SUM(EJ318:EJ322)</f>
        <v>0</v>
      </c>
      <c r="EK323" s="844">
        <f t="shared" ref="EK323" si="5804">SUM(EK318:EK322)</f>
        <v>0</v>
      </c>
      <c r="EL323" s="844">
        <f t="shared" ref="EL323" si="5805">SUM(EL318:EL322)</f>
        <v>0</v>
      </c>
      <c r="EM323" s="844">
        <f t="shared" ref="EM323" si="5806">SUM(EM318:EM322)</f>
        <v>0</v>
      </c>
      <c r="EN323" s="844">
        <f t="shared" ref="EN323" si="5807">SUM(EN318:EN322)</f>
        <v>0</v>
      </c>
      <c r="EO323" s="844">
        <f t="shared" ref="EO323" si="5808">SUM(EO318:EO322)</f>
        <v>0</v>
      </c>
      <c r="EP323" s="845">
        <f t="shared" ref="EP323" si="5809">EO323+EN323+EG323+EF323+EE323+ED323+EC323+EB323+EA323+DZ323+DY323+DX323+DW323</f>
        <v>0</v>
      </c>
      <c r="EQ323" s="844">
        <f>SUM(EQ318:EQ322)</f>
        <v>0</v>
      </c>
      <c r="ER323" s="844"/>
      <c r="ES323" s="844">
        <f t="shared" ref="ES323" si="5810">SUM(ES318:ES322)</f>
        <v>0</v>
      </c>
      <c r="ET323" s="844">
        <f t="shared" ref="ET323" si="5811">SUM(ET318:ET322)</f>
        <v>0</v>
      </c>
      <c r="EU323" s="844">
        <f t="shared" ref="EU323" si="5812">SUM(EU318:EU322)</f>
        <v>0</v>
      </c>
      <c r="EV323" s="844">
        <f t="shared" ref="EV323" si="5813">SUM(EV318:EV322)</f>
        <v>0</v>
      </c>
      <c r="EW323" s="844">
        <f t="shared" ref="EW323" si="5814">SUM(EW318:EW322)</f>
        <v>0</v>
      </c>
      <c r="EX323" s="844">
        <f t="shared" ref="EX323" si="5815">SUM(EX318:EX322)</f>
        <v>0</v>
      </c>
      <c r="EY323" s="844">
        <f t="shared" ref="EY323" si="5816">SUM(EY318:EY322)</f>
        <v>0</v>
      </c>
      <c r="EZ323" s="2208">
        <f t="shared" ref="EZ323" si="5817">SUM(EZ318:EZ322)</f>
        <v>0</v>
      </c>
      <c r="FA323" s="844">
        <f t="shared" ref="FA323" si="5818">SUM(FA318:FA322)</f>
        <v>0</v>
      </c>
      <c r="FB323" s="844">
        <f t="shared" ref="FB323" si="5819">SUM(FB318:FB322)</f>
        <v>0</v>
      </c>
      <c r="FC323" s="844">
        <f t="shared" ref="FC323" si="5820">SUM(FC318:FC322)</f>
        <v>0</v>
      </c>
      <c r="FD323" s="844">
        <f t="shared" ref="FD323" si="5821">SUM(FD318:FD322)</f>
        <v>0</v>
      </c>
      <c r="FE323" s="2210">
        <f t="shared" ref="FE323" si="5822">SUM(FE318:FE322)</f>
        <v>0</v>
      </c>
      <c r="FF323" s="2211">
        <f>الاعدادات!$D$10</f>
        <v>2026</v>
      </c>
      <c r="FG323" s="2194">
        <f t="shared" si="5708"/>
        <v>0</v>
      </c>
      <c r="FH323" s="2195">
        <f t="shared" si="5709"/>
        <v>0</v>
      </c>
      <c r="FI323" s="2195">
        <f>CA315+CB315+CC315+CD315+CE315+BZ315</f>
        <v>0</v>
      </c>
      <c r="FJ323" s="2196">
        <f>CF315+CG315+CH315+CI315</f>
        <v>0</v>
      </c>
      <c r="FK323" s="2197">
        <f t="shared" si="5710"/>
        <v>0</v>
      </c>
      <c r="FL323" s="2195">
        <f t="shared" si="5711"/>
        <v>0</v>
      </c>
      <c r="FM323" s="2195">
        <f>DJ315+DK315+DL315+DM315+DN315+DI315</f>
        <v>0</v>
      </c>
      <c r="FN323" s="2196">
        <f>DO315+DP315+DQ315+DR315</f>
        <v>0</v>
      </c>
      <c r="FO323" s="2197">
        <f t="shared" si="5712"/>
        <v>0</v>
      </c>
      <c r="FP323" s="2195">
        <f t="shared" si="5713"/>
        <v>0</v>
      </c>
      <c r="FQ323" s="2195">
        <f>CA322+CB322+CC322+CD322+CE322+BZ322</f>
        <v>0</v>
      </c>
      <c r="FR323" s="2196">
        <f>CF322+CG322+CH322+CI322</f>
        <v>0</v>
      </c>
      <c r="FS323" s="2197">
        <f t="shared" si="5714"/>
        <v>0</v>
      </c>
      <c r="FT323" s="2195">
        <f t="shared" si="5715"/>
        <v>0</v>
      </c>
      <c r="FU323" s="2195">
        <f>DI322+DJ322+DK322+DL322+DM322+DN322</f>
        <v>0</v>
      </c>
      <c r="FV323" s="2198">
        <f>DO322+DP322+DQ322+DR322</f>
        <v>0</v>
      </c>
      <c r="FW323" s="2197">
        <f t="shared" si="5716"/>
        <v>0</v>
      </c>
      <c r="FX323" s="2195">
        <f t="shared" si="5717"/>
        <v>0</v>
      </c>
      <c r="FY323" s="2195">
        <f>ES315+ET315+EU315+EV315+EW315+ER315</f>
        <v>0</v>
      </c>
      <c r="FZ323" s="2198">
        <f>EX315+EY315+EZ315+FA315</f>
        <v>0</v>
      </c>
      <c r="GA323" s="2197">
        <f t="shared" si="5718"/>
        <v>0</v>
      </c>
      <c r="GB323" s="2195">
        <f t="shared" si="5719"/>
        <v>0</v>
      </c>
      <c r="GC323" s="2195">
        <f>ES322+ET322+EU322+EV322+EW322+ER322</f>
        <v>0</v>
      </c>
      <c r="GD323" s="2198">
        <f>EX322+EY322+EZ322+FA322</f>
        <v>0</v>
      </c>
      <c r="GE323" s="2123" t="s">
        <v>185</v>
      </c>
      <c r="GF323" s="2204">
        <f>FS324</f>
        <v>0</v>
      </c>
      <c r="GG323" s="2205">
        <f>FT324</f>
        <v>0</v>
      </c>
      <c r="GH323" s="2205">
        <f>FU324</f>
        <v>0</v>
      </c>
      <c r="GI323" s="2206">
        <f>FV324</f>
        <v>0</v>
      </c>
    </row>
    <row r="324" spans="1:191" ht="36.75" customHeight="1">
      <c r="A324" s="2121"/>
      <c r="B324" s="2121"/>
      <c r="C324" s="2121"/>
      <c r="D324" s="2121"/>
      <c r="E324" s="2121"/>
      <c r="F324" s="2121"/>
      <c r="G324" s="2121"/>
      <c r="H324" s="2121"/>
      <c r="I324" s="2121"/>
      <c r="J324" s="2121"/>
      <c r="K324" s="2121"/>
      <c r="L324" s="2121"/>
      <c r="M324" s="2121"/>
      <c r="N324" s="2121"/>
      <c r="O324" s="2121"/>
      <c r="P324" s="2121"/>
      <c r="Q324" s="2121"/>
      <c r="R324" s="2121"/>
      <c r="S324" s="2121"/>
      <c r="T324" s="2121"/>
      <c r="U324" s="2121"/>
      <c r="V324" s="2121"/>
      <c r="W324" s="2121"/>
      <c r="X324" s="2121"/>
      <c r="Y324" s="2121"/>
      <c r="Z324" s="2121"/>
      <c r="AA324" s="2121"/>
      <c r="AB324" s="2121"/>
      <c r="AC324" s="2121"/>
      <c r="AD324" s="2121"/>
      <c r="AE324" s="2121"/>
      <c r="AF324" s="2121"/>
      <c r="AG324" s="2121"/>
      <c r="AH324" s="2121"/>
      <c r="AI324" s="2121"/>
      <c r="AJ324" s="2121"/>
      <c r="AK324" s="2121"/>
      <c r="AL324" s="2121"/>
      <c r="AM324" s="2121"/>
      <c r="AN324" s="2121"/>
      <c r="AO324" s="2121"/>
      <c r="AP324" s="2121"/>
      <c r="AQ324" s="2121"/>
      <c r="AR324" s="2121"/>
      <c r="AS324" s="2121"/>
      <c r="AT324" s="2121"/>
      <c r="AU324" s="2121"/>
      <c r="AV324" s="2121"/>
      <c r="AW324" s="2121"/>
      <c r="AX324" s="2121"/>
      <c r="AY324" s="2121"/>
      <c r="AZ324" s="2121"/>
      <c r="BA324" s="2121"/>
      <c r="BB324" s="2121"/>
      <c r="BC324" s="2121"/>
      <c r="BD324" s="2122"/>
      <c r="BE324" s="2122"/>
      <c r="BF324" s="2122"/>
      <c r="BG324" s="2122"/>
      <c r="BH324" s="2122"/>
      <c r="BI324" s="2122"/>
      <c r="BJ324" s="2122"/>
      <c r="BK324" s="2122"/>
      <c r="BL324" s="2122"/>
      <c r="BM324" s="2122"/>
      <c r="BN324" s="2122"/>
      <c r="BO324" s="2122"/>
      <c r="BP324" s="2122"/>
      <c r="BQ324" s="2122"/>
      <c r="BR324" s="2122"/>
      <c r="BS324" s="2122"/>
      <c r="BT324" s="2122"/>
      <c r="BU324" s="2122"/>
      <c r="BV324" s="2122"/>
      <c r="BW324" s="2122"/>
      <c r="BX324" s="2122"/>
      <c r="BY324" s="2122"/>
      <c r="BZ324" s="2122"/>
      <c r="CA324" s="2122"/>
      <c r="CB324" s="2122"/>
      <c r="CC324" s="2122"/>
      <c r="CD324" s="2122"/>
      <c r="CE324" s="2122"/>
      <c r="CF324" s="2122"/>
      <c r="CG324" s="2122"/>
      <c r="CH324" s="2122"/>
      <c r="CI324" s="2122"/>
      <c r="CJ324" s="2122"/>
      <c r="CK324" s="2122"/>
      <c r="CL324" s="2122"/>
      <c r="CM324" s="2122"/>
      <c r="CN324" s="2122"/>
      <c r="CO324" s="2122"/>
      <c r="CP324" s="2122"/>
      <c r="CQ324" s="2122"/>
      <c r="CR324" s="2122"/>
      <c r="CS324" s="2122"/>
      <c r="CT324" s="2122"/>
      <c r="CU324" s="2122"/>
      <c r="CV324" s="2122"/>
      <c r="CW324" s="2122"/>
      <c r="CX324" s="2122"/>
      <c r="CY324" s="2122"/>
      <c r="CZ324" s="2122"/>
      <c r="DA324" s="2122"/>
      <c r="DB324" s="2122"/>
      <c r="DC324" s="2122"/>
      <c r="DD324" s="2122"/>
      <c r="DE324" s="2122"/>
      <c r="DF324" s="2122"/>
      <c r="DG324" s="2122"/>
      <c r="DH324" s="2122"/>
      <c r="DI324" s="2122"/>
      <c r="DJ324" s="2122"/>
      <c r="DK324" s="2122"/>
      <c r="DL324" s="2122"/>
      <c r="DM324" s="2122"/>
      <c r="DN324" s="2122"/>
      <c r="DO324" s="2122"/>
      <c r="DP324" s="2122"/>
      <c r="DQ324" s="2122"/>
      <c r="DR324" s="2122"/>
      <c r="DS324" s="2122"/>
      <c r="DT324" s="2122"/>
      <c r="DU324" s="2122"/>
      <c r="DV324" s="2122"/>
      <c r="DW324" s="2122"/>
      <c r="DX324" s="2122"/>
      <c r="DY324" s="2122"/>
      <c r="DZ324" s="2122"/>
      <c r="EA324" s="2122"/>
      <c r="EB324" s="2122"/>
      <c r="EC324" s="2122"/>
      <c r="ED324" s="2122"/>
      <c r="EE324" s="2122"/>
      <c r="EF324" s="2122"/>
      <c r="EG324" s="2122"/>
      <c r="EH324" s="2122"/>
      <c r="EI324" s="2122"/>
      <c r="EJ324" s="2122"/>
      <c r="EK324" s="2122"/>
      <c r="EL324" s="2122"/>
      <c r="EM324" s="2122"/>
      <c r="EN324" s="2122"/>
      <c r="EO324" s="2122"/>
      <c r="EP324" s="2122"/>
      <c r="EQ324" s="2122"/>
      <c r="ER324" s="2122"/>
      <c r="ES324" s="2122"/>
      <c r="ET324" s="2122"/>
      <c r="EU324" s="2122"/>
      <c r="EV324" s="2122"/>
      <c r="EW324" s="2122"/>
      <c r="EX324" s="2122"/>
      <c r="EY324" s="2122"/>
      <c r="EZ324" s="2122"/>
      <c r="FA324" s="2122"/>
      <c r="FB324" s="2122"/>
      <c r="FC324" s="2122"/>
      <c r="FD324" s="2122"/>
      <c r="FE324" s="2122"/>
      <c r="FF324" s="2142" t="s">
        <v>106</v>
      </c>
      <c r="FG324" s="2199">
        <f t="shared" ref="FG324" si="5823">SUM(FG319:FG323)</f>
        <v>0</v>
      </c>
      <c r="FH324" s="2200">
        <f t="shared" ref="FH324" si="5824">SUM(FH319:FH323)</f>
        <v>0</v>
      </c>
      <c r="FI324" s="2200">
        <f t="shared" ref="FI324" si="5825">SUM(FI319:FI323)</f>
        <v>0</v>
      </c>
      <c r="FJ324" s="2201">
        <f t="shared" ref="FJ324" si="5826">SUM(FJ319:FJ323)</f>
        <v>0</v>
      </c>
      <c r="FK324" s="2199">
        <f t="shared" ref="FK324" si="5827">SUM(FK319:FK323)</f>
        <v>0</v>
      </c>
      <c r="FL324" s="2200">
        <f t="shared" ref="FL324" si="5828">SUM(FL319:FL323)</f>
        <v>0</v>
      </c>
      <c r="FM324" s="2200">
        <f t="shared" ref="FM324" si="5829">SUM(FM319:FM323)</f>
        <v>0</v>
      </c>
      <c r="FN324" s="2202">
        <f t="shared" ref="FN324" si="5830">SUM(FN319:FN323)</f>
        <v>0</v>
      </c>
      <c r="FO324" s="2199">
        <f t="shared" ref="FO324" si="5831">SUM(FO319:FO323)</f>
        <v>0</v>
      </c>
      <c r="FP324" s="2200">
        <f t="shared" ref="FP324" si="5832">SUM(FP319:FP323)</f>
        <v>0</v>
      </c>
      <c r="FQ324" s="2200">
        <f t="shared" ref="FQ324" si="5833">SUM(FQ319:FQ323)</f>
        <v>0</v>
      </c>
      <c r="FR324" s="2202">
        <f t="shared" ref="FR324" si="5834">SUM(FR319:FR323)</f>
        <v>0</v>
      </c>
      <c r="FS324" s="2199">
        <f t="shared" ref="FS324" si="5835">SUM(FS319:FS323)</f>
        <v>0</v>
      </c>
      <c r="FT324" s="2200">
        <f t="shared" ref="FT324" si="5836">SUM(FT319:FT323)</f>
        <v>0</v>
      </c>
      <c r="FU324" s="2203">
        <f t="shared" ref="FU324" si="5837">SUM(FU319:FU323)</f>
        <v>0</v>
      </c>
      <c r="FV324" s="2202">
        <f t="shared" ref="FV324" si="5838">SUM(FV319:FV323)</f>
        <v>0</v>
      </c>
      <c r="FW324" s="2199">
        <f t="shared" ref="FW324" si="5839">SUM(FW319:FW323)</f>
        <v>0</v>
      </c>
      <c r="FX324" s="2200">
        <f t="shared" ref="FX324" si="5840">SUM(FX319:FX323)</f>
        <v>0</v>
      </c>
      <c r="FY324" s="2200">
        <f t="shared" ref="FY324" si="5841">SUM(FY319:FY323)</f>
        <v>0</v>
      </c>
      <c r="FZ324" s="2202">
        <f t="shared" ref="FZ324" si="5842">SUM(FZ319:FZ323)</f>
        <v>0</v>
      </c>
      <c r="GA324" s="2199">
        <f t="shared" ref="GA324" si="5843">SUM(GA319:GA323)</f>
        <v>0</v>
      </c>
      <c r="GB324" s="2200">
        <f t="shared" ref="GB324" si="5844">SUM(GB319:GB323)</f>
        <v>0</v>
      </c>
      <c r="GC324" s="2200">
        <f t="shared" ref="GC324" si="5845">SUM(GC319:GC323)</f>
        <v>0</v>
      </c>
      <c r="GD324" s="2202">
        <f t="shared" ref="GD324" si="5846">SUM(GD319:GD323)</f>
        <v>0</v>
      </c>
      <c r="GE324" s="2143"/>
      <c r="GF324" s="2199">
        <f>SUM(GF319:GF323)</f>
        <v>0</v>
      </c>
      <c r="GG324" s="2200">
        <f>SUM(GG319:GG323)</f>
        <v>0</v>
      </c>
      <c r="GH324" s="2200">
        <f>SUM(GH319:GH323)</f>
        <v>0</v>
      </c>
      <c r="GI324" s="2202">
        <f>SUM(GI319:GI323)</f>
        <v>0</v>
      </c>
    </row>
    <row r="325" spans="1:191" ht="36.75" customHeight="1" thickBot="1">
      <c r="A325" s="2096"/>
      <c r="B325" s="2095"/>
      <c r="C325" s="2095"/>
      <c r="D325" s="2095"/>
      <c r="E325" s="2095"/>
      <c r="F325" s="2095"/>
      <c r="G325" s="2095"/>
      <c r="H325" s="2072"/>
      <c r="I325" s="2073"/>
      <c r="J325" s="2097"/>
      <c r="K325" s="2091"/>
      <c r="L325" s="2074"/>
      <c r="M325" s="2075"/>
      <c r="N325" s="2075"/>
      <c r="O325" s="2075"/>
      <c r="P325" s="2075"/>
      <c r="Q325" s="2075"/>
      <c r="R325" s="2075"/>
      <c r="S325" s="2075"/>
      <c r="T325" s="2075"/>
      <c r="U325" s="2075"/>
      <c r="V325" s="2075"/>
      <c r="W325" s="2075"/>
      <c r="X325" s="2075"/>
      <c r="Y325" s="2075"/>
      <c r="Z325" s="2076"/>
      <c r="AA325" s="2077"/>
      <c r="AB325" s="2077"/>
      <c r="AC325" s="2077"/>
      <c r="AD325" s="2077"/>
      <c r="AE325" s="2077"/>
      <c r="AF325" s="2078"/>
      <c r="AG325" s="2077"/>
      <c r="AH325" s="2077"/>
      <c r="AI325" s="2079"/>
      <c r="AJ325" s="2077"/>
      <c r="AK325" s="2077"/>
      <c r="AL325" s="2077"/>
      <c r="AM325" s="2077"/>
      <c r="AN325" s="2080"/>
      <c r="AO325" s="2081"/>
      <c r="AP325" s="2081"/>
      <c r="AQ325" s="2081"/>
      <c r="AR325" s="2078"/>
      <c r="AS325" s="2081"/>
      <c r="AT325" s="2082"/>
      <c r="AU325" s="2077"/>
      <c r="AV325" s="2077"/>
      <c r="AW325" s="2077"/>
      <c r="AX325" s="2077"/>
      <c r="AY325" s="2077"/>
      <c r="AZ325" s="2082"/>
      <c r="BA325" s="2077"/>
      <c r="BB325" s="2083"/>
      <c r="BC325" s="67"/>
      <c r="BD325" s="2084"/>
      <c r="BE325" s="2085"/>
      <c r="BF325" s="2085"/>
      <c r="BG325" s="2085"/>
      <c r="BH325" s="2085"/>
      <c r="BI325" s="2085"/>
      <c r="BJ325" s="2085"/>
      <c r="BK325" s="2085"/>
      <c r="BL325" s="2085"/>
      <c r="BM325" s="2085"/>
      <c r="BN325" s="2085"/>
      <c r="BO325" s="2085"/>
      <c r="BP325" s="2085"/>
      <c r="BQ325" s="2085"/>
      <c r="BR325" s="2085"/>
      <c r="BS325" s="2085"/>
      <c r="BT325" s="2085"/>
      <c r="BU325" s="2085"/>
      <c r="BV325" s="2085"/>
      <c r="BW325" s="2085"/>
      <c r="BX325" s="2086"/>
      <c r="BY325" s="2085"/>
      <c r="BZ325" s="2085"/>
      <c r="CA325" s="2085"/>
      <c r="CB325" s="2085"/>
      <c r="CC325" s="2085"/>
      <c r="CD325" s="2085"/>
      <c r="CE325" s="2085"/>
      <c r="CF325" s="2085"/>
      <c r="CG325" s="2085"/>
      <c r="CH325" s="2085"/>
      <c r="CI325" s="2085"/>
      <c r="CJ325" s="2087"/>
      <c r="CK325" s="2085"/>
      <c r="CL325" s="2085"/>
      <c r="CM325" s="2088"/>
      <c r="CN325" s="2085"/>
      <c r="CO325" s="2085"/>
      <c r="CP325" s="2085"/>
      <c r="CQ325" s="2085"/>
      <c r="CR325" s="2085"/>
      <c r="CS325" s="2085"/>
      <c r="CT325" s="2085"/>
      <c r="CU325" s="2085"/>
      <c r="CV325" s="2085"/>
      <c r="CW325" s="2085"/>
      <c r="CX325" s="2085"/>
      <c r="CY325" s="2085"/>
      <c r="CZ325" s="2085"/>
      <c r="DA325" s="2085"/>
      <c r="DB325" s="2085"/>
      <c r="DC325" s="2085"/>
      <c r="DD325" s="2085"/>
      <c r="DE325" s="2085"/>
      <c r="DF325" s="2085"/>
      <c r="DG325" s="2086"/>
      <c r="DH325" s="2085"/>
      <c r="DI325" s="2085"/>
      <c r="DJ325" s="2085"/>
      <c r="DK325" s="2085"/>
      <c r="DL325" s="2085"/>
      <c r="DM325" s="2085"/>
      <c r="DN325" s="2085"/>
      <c r="DO325" s="2085"/>
      <c r="DP325" s="2085"/>
      <c r="DQ325" s="2085"/>
      <c r="DR325" s="2085"/>
      <c r="DS325" s="2089"/>
      <c r="DT325" s="2085"/>
      <c r="DU325" s="2085"/>
      <c r="DV325" s="2090"/>
      <c r="DW325" s="2085"/>
      <c r="DX325" s="2085"/>
      <c r="DY325" s="2085"/>
      <c r="DZ325" s="2085"/>
      <c r="EA325" s="2085"/>
      <c r="EB325" s="2085"/>
      <c r="EC325" s="2085"/>
      <c r="ED325" s="2085"/>
      <c r="EE325" s="2085"/>
      <c r="EF325" s="2085"/>
      <c r="EG325" s="2085"/>
      <c r="EH325" s="2085"/>
      <c r="EI325" s="2085"/>
      <c r="EJ325" s="2085"/>
      <c r="EK325" s="2085"/>
      <c r="EL325" s="2085"/>
      <c r="EM325" s="2085"/>
      <c r="EN325" s="2085"/>
      <c r="EO325" s="2085"/>
      <c r="EP325" s="2086"/>
      <c r="EQ325" s="2085"/>
      <c r="ER325" s="2085"/>
      <c r="ES325" s="2085"/>
      <c r="ET325" s="2085"/>
      <c r="EU325" s="2085"/>
      <c r="EV325" s="2085"/>
      <c r="EW325" s="2085"/>
      <c r="EX325" s="2085"/>
      <c r="EY325" s="2085"/>
      <c r="EZ325" s="2085"/>
      <c r="FA325" s="2085"/>
      <c r="FB325" s="2089"/>
      <c r="FC325" s="2085"/>
      <c r="FD325" s="2085"/>
      <c r="FE325" s="2090"/>
      <c r="FF325" s="2092"/>
      <c r="FG325" s="2093"/>
      <c r="FH325" s="2093"/>
      <c r="FI325" s="2093"/>
      <c r="FJ325" s="2093"/>
      <c r="FK325" s="2093"/>
      <c r="FL325" s="2093"/>
      <c r="FM325" s="2093"/>
      <c r="FN325" s="2093"/>
      <c r="FO325" s="2093"/>
      <c r="FP325" s="2093"/>
      <c r="FQ325" s="2093"/>
      <c r="FR325" s="2093"/>
      <c r="FS325" s="2093"/>
      <c r="FT325" s="2093"/>
      <c r="FU325" s="2093"/>
      <c r="FV325" s="2093"/>
      <c r="FW325" s="2093"/>
      <c r="FX325" s="2093"/>
      <c r="FY325" s="2093"/>
      <c r="FZ325" s="2093"/>
      <c r="GA325" s="2093"/>
      <c r="GB325" s="2093"/>
      <c r="GC325" s="2093"/>
      <c r="GD325" s="2093"/>
      <c r="GE325" s="2094"/>
      <c r="GF325" s="2093"/>
      <c r="GG325" s="2093"/>
      <c r="GH325" s="2093"/>
      <c r="GI325" s="2093"/>
    </row>
    <row r="326" spans="1:191" ht="36.75" customHeight="1" thickTop="1" thickBot="1">
      <c r="A326" s="6491" t="s">
        <v>1245</v>
      </c>
      <c r="B326" s="6493" t="str" cm="1">
        <f t="array" ref="B326">_xlfn.XLOOKUP(1, (INDEX(التشكيل_القديم!$L$54:$S$92, ,6)=$A326) * (INDEX(التشكيل_القديم!$L$54:$S$92, ,7)="رئيس الدائرة"), INDEX(التشكيل_القديم!$L$54:$S$92, ,2))</f>
        <v>محمد مكرم صلاح الدين حسن</v>
      </c>
      <c r="C326" s="6493"/>
      <c r="D326" s="6493"/>
      <c r="E326" s="6493"/>
      <c r="F326" s="6493"/>
      <c r="G326" s="6493"/>
      <c r="H326" s="2170" cm="1">
        <f t="array" ref="H326">_xlfn.XLOOKUP(1, (INDEX(التشكيل_القديم!$L$54:$S$92, ,6)=$A326) * (INDEX(التشكيل_القديم!$L$54:$S$92, ,7)="رئيس الدائرة"), INDEX(التشكيل_القديم!$L$54:$S$92, ,3))</f>
        <v>0</v>
      </c>
      <c r="I326" s="2171" t="str" cm="1">
        <f t="array" ref="I326">_xlfn.XLOOKUP(1, (INDEX(التشكيل_القديم!$L$54:$S$92, ,6)=$A326) * (INDEX(التشكيل_القديم!$L$54:$S$92, ,7)="رئيس الدائرة"), INDEX(التشكيل_القديم!$L$54:$S$92, ,4))</f>
        <v>أ</v>
      </c>
      <c r="J326" s="6494" t="s">
        <v>53</v>
      </c>
      <c r="K326" s="6496" t="s">
        <v>608</v>
      </c>
      <c r="L326" s="6497" t="s">
        <v>1363</v>
      </c>
      <c r="M326" s="6498"/>
      <c r="N326" s="6498"/>
      <c r="O326" s="6498"/>
      <c r="P326" s="6498"/>
      <c r="Q326" s="6498"/>
      <c r="R326" s="6498"/>
      <c r="S326" s="6498"/>
      <c r="T326" s="6498"/>
      <c r="U326" s="6498"/>
      <c r="V326" s="6498"/>
      <c r="W326" s="6498"/>
      <c r="X326" s="6498"/>
      <c r="Y326" s="6498"/>
      <c r="Z326" s="6498"/>
      <c r="AA326" s="6498"/>
      <c r="AB326" s="6498"/>
      <c r="AC326" s="6498"/>
      <c r="AD326" s="6498"/>
      <c r="AE326" s="6498"/>
      <c r="AF326" s="6498"/>
      <c r="AG326" s="6498"/>
      <c r="AH326" s="6498"/>
      <c r="AI326" s="6498"/>
      <c r="AJ326" s="6498"/>
      <c r="AK326" s="6498"/>
      <c r="AL326" s="6498"/>
      <c r="AM326" s="6498"/>
      <c r="AN326" s="6498"/>
      <c r="AO326" s="6498"/>
      <c r="AP326" s="6498"/>
      <c r="AQ326" s="6498"/>
      <c r="AR326" s="6498"/>
      <c r="AS326" s="6498"/>
      <c r="AT326" s="6498"/>
      <c r="AU326" s="6498"/>
      <c r="AV326" s="6498"/>
      <c r="AW326" s="6498"/>
      <c r="AX326" s="6498"/>
      <c r="AY326" s="6498"/>
      <c r="AZ326" s="6498"/>
      <c r="BA326" s="6498"/>
      <c r="BB326" s="6499"/>
      <c r="BC326" s="67" t="s">
        <v>177</v>
      </c>
      <c r="BD326" s="6503">
        <f>_xlfn.XLOOKUP(B326,التشكيل_القديم!$M$54:$M$92,التشكيل_القديم!$L$54:$L$92,0,0)</f>
        <v>20</v>
      </c>
      <c r="BE326" s="6505" t="str">
        <f xml:space="preserve">  "(1)             "&amp;"رئيس الدائرة  /  "  &amp;B326</f>
        <v>(1)             رئيس الدائرة  /  محمد مكرم صلاح الدين حسن</v>
      </c>
      <c r="BF326" s="6506"/>
      <c r="BG326" s="6506"/>
      <c r="BH326" s="6506"/>
      <c r="BI326" s="6506"/>
      <c r="BJ326" s="6506"/>
      <c r="BK326" s="6506"/>
      <c r="BL326" s="6506"/>
      <c r="BM326" s="6506"/>
      <c r="BN326" s="6506"/>
      <c r="BO326" s="6506"/>
      <c r="BP326" s="6506"/>
      <c r="BQ326" s="6506"/>
      <c r="BR326" s="6506"/>
      <c r="BS326" s="6506"/>
      <c r="BT326" s="6506"/>
      <c r="BU326" s="6506"/>
      <c r="BV326" s="6506"/>
      <c r="BW326" s="6506"/>
      <c r="BX326" s="6506"/>
      <c r="BY326" s="6506"/>
      <c r="BZ326" s="6506"/>
      <c r="CA326" s="6506"/>
      <c r="CB326" s="6506"/>
      <c r="CC326" s="6506"/>
      <c r="CD326" s="6506"/>
      <c r="CE326" s="6506"/>
      <c r="CF326" s="6506"/>
      <c r="CG326" s="6506"/>
      <c r="CH326" s="6506"/>
      <c r="CI326" s="6506"/>
      <c r="CJ326" s="6506"/>
      <c r="CK326" s="6506"/>
      <c r="CL326" s="6506"/>
      <c r="CM326" s="857"/>
      <c r="CN326" s="6503">
        <f>_xlfn.XLOOKUP(B327,التشكيل_القديم!$M$54:$M$92,التشكيل_القديم!$L$54:$L$92,0,0)</f>
        <v>26</v>
      </c>
      <c r="CO326" s="6505" t="str">
        <f>"(2)             "&amp; "عضو يمين الدائرة  /  "  &amp;B327</f>
        <v>(2)             عضو يمين الدائرة  /  احمد محمد محسن محمد كامل</v>
      </c>
      <c r="CP326" s="6506"/>
      <c r="CQ326" s="6506"/>
      <c r="CR326" s="6506"/>
      <c r="CS326" s="6506"/>
      <c r="CT326" s="6506"/>
      <c r="CU326" s="6506"/>
      <c r="CV326" s="6506"/>
      <c r="CW326" s="6506"/>
      <c r="CX326" s="6506"/>
      <c r="CY326" s="6506"/>
      <c r="CZ326" s="6506"/>
      <c r="DA326" s="6506"/>
      <c r="DB326" s="6506"/>
      <c r="DC326" s="6506"/>
      <c r="DD326" s="6506"/>
      <c r="DE326" s="6506"/>
      <c r="DF326" s="6506"/>
      <c r="DG326" s="6506"/>
      <c r="DH326" s="6506"/>
      <c r="DI326" s="6506"/>
      <c r="DJ326" s="6506"/>
      <c r="DK326" s="6506"/>
      <c r="DL326" s="6506"/>
      <c r="DM326" s="6506"/>
      <c r="DN326" s="6506"/>
      <c r="DO326" s="6506"/>
      <c r="DP326" s="6506"/>
      <c r="DQ326" s="6506"/>
      <c r="DR326" s="6506"/>
      <c r="DS326" s="6506"/>
      <c r="DT326" s="6506"/>
      <c r="DU326" s="6506"/>
      <c r="DV326" s="863"/>
      <c r="DW326" s="6533">
        <f>IF(ISTEXT(B330),_xlfn.XLOOKUP(B330,التشكيل_القديم!$M$54:$M$92,التشكيل_القديم!$L$54:$L$92,0,0),0)</f>
        <v>0</v>
      </c>
      <c r="DX326" s="6505" t="str">
        <f>IF(B330&lt;&gt;"","(5)             "&amp;"عضو يسار يسار اليسار الدائرة /  "&amp;B330,"لا يوجد عضو خامس " )</f>
        <v xml:space="preserve">لا يوجد عضو خامس </v>
      </c>
      <c r="DY326" s="6506"/>
      <c r="DZ326" s="6506"/>
      <c r="EA326" s="6506"/>
      <c r="EB326" s="6506"/>
      <c r="EC326" s="6506"/>
      <c r="ED326" s="6506"/>
      <c r="EE326" s="6506"/>
      <c r="EF326" s="6506"/>
      <c r="EG326" s="6506"/>
      <c r="EH326" s="6506"/>
      <c r="EI326" s="6506"/>
      <c r="EJ326" s="6506"/>
      <c r="EK326" s="6506"/>
      <c r="EL326" s="6506"/>
      <c r="EM326" s="6506"/>
      <c r="EN326" s="6506"/>
      <c r="EO326" s="6506"/>
      <c r="EP326" s="6506"/>
      <c r="EQ326" s="6506"/>
      <c r="ER326" s="6506"/>
      <c r="ES326" s="6506"/>
      <c r="ET326" s="6506"/>
      <c r="EU326" s="6506"/>
      <c r="EV326" s="6506"/>
      <c r="EW326" s="6506"/>
      <c r="EX326" s="6506"/>
      <c r="EY326" s="6506"/>
      <c r="EZ326" s="6506"/>
      <c r="FA326" s="6506"/>
      <c r="FB326" s="6506"/>
      <c r="FC326" s="6506"/>
      <c r="FD326" s="6506"/>
      <c r="FE326" s="2101"/>
      <c r="FF326" s="2106"/>
      <c r="FG326" s="2107"/>
      <c r="FH326" s="2108"/>
      <c r="FI326" s="2108"/>
      <c r="FJ326" s="2107"/>
      <c r="FK326" s="2107"/>
      <c r="FL326" s="2108"/>
      <c r="FM326" s="2108"/>
      <c r="FN326" s="2107"/>
      <c r="FO326" s="2107"/>
      <c r="FP326" s="2108"/>
      <c r="FQ326" s="2108"/>
      <c r="FR326" s="2107"/>
      <c r="FS326" s="2107"/>
      <c r="FT326" s="2108"/>
      <c r="FU326" s="2107"/>
      <c r="FV326" s="2107"/>
      <c r="FW326" s="2108"/>
      <c r="FX326" s="2108"/>
      <c r="FY326" s="2107"/>
      <c r="FZ326" s="2107"/>
      <c r="GA326" s="2107"/>
      <c r="GB326" s="2107"/>
      <c r="GC326" s="2109"/>
      <c r="GD326" t="str">
        <f>IF(OR(FV326&lt;0,FS326&lt;0,FO326&lt;0,FK326&lt;0,FG326&lt;0,Z326 &lt;&gt; AZ326+AT326+AA326+AB326), "wrong", "ok")</f>
        <v>ok</v>
      </c>
    </row>
    <row r="327" spans="1:191" ht="36.75" customHeight="1" thickBot="1">
      <c r="A327" s="6492"/>
      <c r="B327" s="6493" t="str" cm="1">
        <f t="array" ref="B327">_xlfn.XLOOKUP(1, (INDEX(التشكيل_القديم!$L$54:$S$92, ,6)=$A326) * (INDEX(التشكيل_القديم!$L$54:$S$92, ,7)="عضو يمين"), INDEX(التشكيل_القديم!$L$54:$S$92, ,2))</f>
        <v>احمد محمد محسن محمد كامل</v>
      </c>
      <c r="C327" s="6493"/>
      <c r="D327" s="6493"/>
      <c r="E327" s="6493"/>
      <c r="F327" s="6493"/>
      <c r="G327" s="6493"/>
      <c r="H327" s="2170" cm="1">
        <f t="array" ref="H327">_xlfn.XLOOKUP(1, (INDEX(التشكيل_القديم!$L$54:$S$92, ,6)=$A326) * (INDEX(التشكيل_القديم!$L$54:$S$92, ,7)="عضو يمين"), INDEX(التشكيل_القديم!$L$54:$S$92, ,3))</f>
        <v>0</v>
      </c>
      <c r="I327" s="2171" t="str" cm="1">
        <f t="array" ref="I327">_xlfn.XLOOKUP(1, (INDEX(التشكيل_القديم!$L$54:$S$92, ,6)=$A326) * (INDEX(التشكيل_القديم!$L$54:$S$92, ,7)="عضو يمين"), INDEX(التشكيل_القديم!$L$54:$S$92, ,4))</f>
        <v>ب</v>
      </c>
      <c r="J327" s="6495"/>
      <c r="K327" s="6235"/>
      <c r="L327" s="6500"/>
      <c r="M327" s="6501"/>
      <c r="N327" s="6501"/>
      <c r="O327" s="6501"/>
      <c r="P327" s="6501"/>
      <c r="Q327" s="6501"/>
      <c r="R327" s="6501"/>
      <c r="S327" s="6501"/>
      <c r="T327" s="6501"/>
      <c r="U327" s="6501"/>
      <c r="V327" s="6501"/>
      <c r="W327" s="6501"/>
      <c r="X327" s="6501"/>
      <c r="Y327" s="6501"/>
      <c r="Z327" s="6501"/>
      <c r="AA327" s="6501"/>
      <c r="AB327" s="6501"/>
      <c r="AC327" s="6501"/>
      <c r="AD327" s="6501"/>
      <c r="AE327" s="6501"/>
      <c r="AF327" s="6501"/>
      <c r="AG327" s="6501"/>
      <c r="AH327" s="6501"/>
      <c r="AI327" s="6501"/>
      <c r="AJ327" s="6501"/>
      <c r="AK327" s="6501"/>
      <c r="AL327" s="6501"/>
      <c r="AM327" s="6501"/>
      <c r="AN327" s="6501"/>
      <c r="AO327" s="6501"/>
      <c r="AP327" s="6501"/>
      <c r="AQ327" s="6501"/>
      <c r="AR327" s="6501"/>
      <c r="AS327" s="6501"/>
      <c r="AT327" s="6501"/>
      <c r="AU327" s="6501"/>
      <c r="AV327" s="6501"/>
      <c r="AW327" s="6501"/>
      <c r="AX327" s="6501"/>
      <c r="AY327" s="6501"/>
      <c r="AZ327" s="6501"/>
      <c r="BA327" s="6501"/>
      <c r="BB327" s="6502"/>
      <c r="BC327" s="67"/>
      <c r="BD327" s="6504"/>
      <c r="BE327" s="6507"/>
      <c r="BF327" s="6508"/>
      <c r="BG327" s="6508"/>
      <c r="BH327" s="6508"/>
      <c r="BI327" s="6508"/>
      <c r="BJ327" s="6508"/>
      <c r="BK327" s="6508"/>
      <c r="BL327" s="6508"/>
      <c r="BM327" s="6508"/>
      <c r="BN327" s="6508"/>
      <c r="BO327" s="6508"/>
      <c r="BP327" s="6508"/>
      <c r="BQ327" s="6508"/>
      <c r="BR327" s="6508"/>
      <c r="BS327" s="6508"/>
      <c r="BT327" s="6508"/>
      <c r="BU327" s="6508"/>
      <c r="BV327" s="6508"/>
      <c r="BW327" s="6508"/>
      <c r="BX327" s="6508"/>
      <c r="BY327" s="6508"/>
      <c r="BZ327" s="6508"/>
      <c r="CA327" s="6508"/>
      <c r="CB327" s="6508"/>
      <c r="CC327" s="6508"/>
      <c r="CD327" s="6508"/>
      <c r="CE327" s="6508"/>
      <c r="CF327" s="6508"/>
      <c r="CG327" s="6508"/>
      <c r="CH327" s="6508"/>
      <c r="CI327" s="6508"/>
      <c r="CJ327" s="6508"/>
      <c r="CK327" s="6508"/>
      <c r="CL327" s="6508"/>
      <c r="CM327" s="857"/>
      <c r="CN327" s="6504"/>
      <c r="CO327" s="6507"/>
      <c r="CP327" s="6508"/>
      <c r="CQ327" s="6508"/>
      <c r="CR327" s="6508"/>
      <c r="CS327" s="6508"/>
      <c r="CT327" s="6508"/>
      <c r="CU327" s="6508"/>
      <c r="CV327" s="6508"/>
      <c r="CW327" s="6508"/>
      <c r="CX327" s="6508"/>
      <c r="CY327" s="6508"/>
      <c r="CZ327" s="6508"/>
      <c r="DA327" s="6508"/>
      <c r="DB327" s="6508"/>
      <c r="DC327" s="6508"/>
      <c r="DD327" s="6508"/>
      <c r="DE327" s="6508"/>
      <c r="DF327" s="6508"/>
      <c r="DG327" s="6508"/>
      <c r="DH327" s="6508"/>
      <c r="DI327" s="6508"/>
      <c r="DJ327" s="6508"/>
      <c r="DK327" s="6508"/>
      <c r="DL327" s="6508"/>
      <c r="DM327" s="6508"/>
      <c r="DN327" s="6508"/>
      <c r="DO327" s="6508"/>
      <c r="DP327" s="6508"/>
      <c r="DQ327" s="6508"/>
      <c r="DR327" s="6508"/>
      <c r="DS327" s="6508"/>
      <c r="DT327" s="6508"/>
      <c r="DU327" s="6508"/>
      <c r="DV327" s="864"/>
      <c r="DW327" s="6521"/>
      <c r="DX327" s="6507"/>
      <c r="DY327" s="6508"/>
      <c r="DZ327" s="6508"/>
      <c r="EA327" s="6508"/>
      <c r="EB327" s="6508"/>
      <c r="EC327" s="6508"/>
      <c r="ED327" s="6508"/>
      <c r="EE327" s="6508"/>
      <c r="EF327" s="6508"/>
      <c r="EG327" s="6508"/>
      <c r="EH327" s="6508"/>
      <c r="EI327" s="6508"/>
      <c r="EJ327" s="6508"/>
      <c r="EK327" s="6508"/>
      <c r="EL327" s="6508"/>
      <c r="EM327" s="6508"/>
      <c r="EN327" s="6508"/>
      <c r="EO327" s="6508"/>
      <c r="EP327" s="6508"/>
      <c r="EQ327" s="6508"/>
      <c r="ER327" s="6508"/>
      <c r="ES327" s="6508"/>
      <c r="ET327" s="6508"/>
      <c r="EU327" s="6508"/>
      <c r="EV327" s="6508"/>
      <c r="EW327" s="6508"/>
      <c r="EX327" s="6508"/>
      <c r="EY327" s="6508"/>
      <c r="EZ327" s="6508"/>
      <c r="FA327" s="6508"/>
      <c r="FB327" s="6508"/>
      <c r="FC327" s="6508"/>
      <c r="FD327" s="6508"/>
      <c r="FE327" s="2102"/>
      <c r="FF327" s="2110"/>
      <c r="FG327" s="2111"/>
      <c r="FH327" s="2112"/>
      <c r="FI327" s="2112"/>
      <c r="FJ327" s="2111"/>
      <c r="FK327" s="2111"/>
      <c r="FL327" s="2112"/>
      <c r="FM327" s="2112"/>
      <c r="FN327" s="2111"/>
      <c r="FO327" s="2111"/>
      <c r="FP327" s="2112"/>
      <c r="FQ327" s="2112"/>
      <c r="FR327" s="2111"/>
      <c r="FS327" s="2111"/>
      <c r="FT327" s="2112"/>
      <c r="FU327" s="2111"/>
      <c r="FV327" s="2111"/>
      <c r="FW327" s="2112"/>
      <c r="FX327" s="2112"/>
      <c r="FY327" s="2111"/>
      <c r="FZ327" s="2111"/>
      <c r="GA327" s="2111"/>
      <c r="GB327" s="2111"/>
      <c r="GC327" s="2113"/>
      <c r="GD327" t="str">
        <f t="shared" ref="GD327:GD331" si="5847">IF(OR(FV327&lt;0,FS327&lt;0,FO327&lt;0,FK327&lt;0,FG327&lt;0,Z327 &lt;&gt; AZ327+AT327+AA327+AB327), "wrong", "ok")</f>
        <v>ok</v>
      </c>
    </row>
    <row r="328" spans="1:191" ht="36.75" customHeight="1" thickBot="1">
      <c r="A328" s="6492"/>
      <c r="B328" s="6493" t="str" cm="1">
        <f t="array" ref="B328">_xlfn.XLOOKUP(1, (INDEX(التشكيل_القديم!$L$54:$S$92, ,6)=$A326) * (INDEX(التشكيل_القديم!$L$54:$S$92, ,7)="عضو يسار"), INDEX(التشكيل_القديم!$L$54:$S$92, ,2))</f>
        <v>احمد عمرو عبدالفتاح حسن</v>
      </c>
      <c r="C328" s="6493"/>
      <c r="D328" s="6493"/>
      <c r="E328" s="6493"/>
      <c r="F328" s="6493"/>
      <c r="G328" s="6493"/>
      <c r="H328" s="2170" cm="1">
        <f t="array" ref="H328">_xlfn.XLOOKUP(1, (INDEX(التشكيل_القديم!$L$54:$S$92, ,6)=$A326) * (INDEX(التشكيل_القديم!$L$54:$S$92, ,7)="عضو يسار"), INDEX(التشكيل_القديم!$L$54:$S$92, ,3))</f>
        <v>0</v>
      </c>
      <c r="I328" s="2171" t="str" cm="1">
        <f t="array" ref="I328">_xlfn.XLOOKUP(1, (INDEX(التشكيل_القديم!$L$54:$S$92, ,6)=$A326) * (INDEX(التشكيل_القديم!$L$54:$S$92, ,7)="عضو يسار"), INDEX(التشكيل_القديم!$L$54:$S$92, ,4))</f>
        <v>أ</v>
      </c>
      <c r="J328" s="6495"/>
      <c r="K328" s="6235"/>
      <c r="L328" s="2186" t="str">
        <f>الاعدادات!$D$14</f>
        <v>2023 وما قبلها</v>
      </c>
      <c r="M328" s="2098">
        <v>0</v>
      </c>
      <c r="N328" s="1997"/>
      <c r="O328" s="1997"/>
      <c r="P328" s="1997"/>
      <c r="Q328" s="1997"/>
      <c r="R328" s="1997"/>
      <c r="S328" s="1997"/>
      <c r="T328" s="1997"/>
      <c r="U328" s="1997"/>
      <c r="V328" s="2099"/>
      <c r="W328" s="1997"/>
      <c r="X328" s="1997"/>
      <c r="Y328" s="2133"/>
      <c r="Z328" s="2188">
        <f t="shared" ref="Z328:Z331" si="5848">Y328+X328+U328+T328+S328+R328+Q328+P328+O328+N328+M328-W328</f>
        <v>0</v>
      </c>
      <c r="AA328" s="2098"/>
      <c r="AB328" s="1999"/>
      <c r="AC328" s="2031">
        <f>SUM(BE328:BK328,BE335:BK335,CN328:CT328,CN335:CT335,DW328:EC328,DW335:EC335)</f>
        <v>0</v>
      </c>
      <c r="AD328" s="2025">
        <f>SUM(BL328:BV328,BL335:BV335,CU328:DE328,CU335:DE335,ED328:EN328,ED335:EN335)</f>
        <v>0</v>
      </c>
      <c r="AE328" s="2002">
        <f>BW328+DF328+BW335+DF335+EO328+EO335</f>
        <v>0</v>
      </c>
      <c r="AF328" s="2172">
        <f>SUM(AC328:AE328)</f>
        <v>0</v>
      </c>
      <c r="AG328" s="2002">
        <f>BY328+DH328+BY335+DH335+EQ328+EQ335</f>
        <v>0</v>
      </c>
      <c r="AH328" s="2173">
        <f>BZ328+BZ335+DI328+DI335+ER328+ER335</f>
        <v>0</v>
      </c>
      <c r="AI328" s="2174">
        <f>CA328+DJ328+CA335+DJ335+ES328+ES335</f>
        <v>0</v>
      </c>
      <c r="AJ328" s="2002">
        <f>CB328+DK328+CB335+DK335+ET328+ET335</f>
        <v>0</v>
      </c>
      <c r="AK328" s="2026">
        <f>CC328+DL328+CC335+DL335+EU328+EU335</f>
        <v>0</v>
      </c>
      <c r="AL328" s="2027">
        <f>CD328+DM328+CD335+DM335+EV328+EV335</f>
        <v>0</v>
      </c>
      <c r="AM328" s="2175">
        <f>CE328+DN328+CE335+DN335+EW328+EW335</f>
        <v>0</v>
      </c>
      <c r="AN328" s="2176">
        <f>SUM(AH328:AM328)</f>
        <v>0</v>
      </c>
      <c r="AO328" s="2028">
        <f>CF328+DO328+CF335+DO335+EX328+EX335</f>
        <v>0</v>
      </c>
      <c r="AP328" s="2177">
        <f>CG328+DP328+CG335+DP335+EY328+EY335</f>
        <v>0</v>
      </c>
      <c r="AQ328" s="2029">
        <f>CH328+DQ328+DQ335+CH335+EZ328+EZ335</f>
        <v>0</v>
      </c>
      <c r="AR328" s="2178">
        <f>SUM(AO328:AQ328)</f>
        <v>0</v>
      </c>
      <c r="AS328" s="2177">
        <f>CI328+DR328+CI335+DR335+FA328+FA335</f>
        <v>0</v>
      </c>
      <c r="AT328" s="2179">
        <f>AS328+AR328+AN328+AG328+AF328</f>
        <v>0</v>
      </c>
      <c r="AU328" s="2124"/>
      <c r="AV328" s="2002">
        <f>CK328+DT328+CK335+DT335+FC328+FC335</f>
        <v>0</v>
      </c>
      <c r="AW328" s="2002">
        <f>CL328+DU328+CL335+DU335+FD328+FD335</f>
        <v>0</v>
      </c>
      <c r="AX328" s="2127"/>
      <c r="AY328" s="2130"/>
      <c r="AZ328" s="2000">
        <f>AY328+AX328+AW328+AV328+AU328</f>
        <v>0</v>
      </c>
      <c r="BA328" s="2001"/>
      <c r="BB328" s="2189">
        <f>AZ328+AT328+AA328-Z328+AB328</f>
        <v>0</v>
      </c>
      <c r="BC328" s="67"/>
      <c r="BD328" s="2186" t="str">
        <f>الاعدادات!$D$14</f>
        <v>2023 وما قبلها</v>
      </c>
      <c r="BE328" s="82"/>
      <c r="BF328" s="83"/>
      <c r="BG328" s="83"/>
      <c r="BH328" s="103"/>
      <c r="BI328" s="84"/>
      <c r="BJ328" s="84"/>
      <c r="BK328" s="85"/>
      <c r="BL328" s="86"/>
      <c r="BM328" s="87"/>
      <c r="BN328" s="87"/>
      <c r="BO328" s="88"/>
      <c r="BP328" s="88"/>
      <c r="BQ328" s="88"/>
      <c r="BR328" s="88"/>
      <c r="BS328" s="88"/>
      <c r="BT328" s="88"/>
      <c r="BU328" s="88"/>
      <c r="BV328" s="88"/>
      <c r="BW328" s="89"/>
      <c r="BX328" s="77">
        <f t="shared" ref="BX328:BX330" si="5849">SUM(BE328:BW328)</f>
        <v>0</v>
      </c>
      <c r="BY328" s="90"/>
      <c r="BZ328" s="855"/>
      <c r="CA328" s="91"/>
      <c r="CB328" s="92"/>
      <c r="CC328" s="93"/>
      <c r="CD328" s="94"/>
      <c r="CE328" s="95"/>
      <c r="CF328" s="96"/>
      <c r="CG328" s="97"/>
      <c r="CH328" s="98"/>
      <c r="CI328" s="99"/>
      <c r="CJ328" s="79">
        <f t="shared" ref="CJ328:CJ329" si="5850">SUM(BX328:CI328)</f>
        <v>0</v>
      </c>
      <c r="CK328" s="104"/>
      <c r="CL328" s="92"/>
      <c r="CM328" s="857"/>
      <c r="CN328" s="101"/>
      <c r="CO328" s="83"/>
      <c r="CP328" s="83"/>
      <c r="CQ328" s="84"/>
      <c r="CR328" s="84"/>
      <c r="CS328" s="84"/>
      <c r="CT328" s="85"/>
      <c r="CU328" s="86"/>
      <c r="CV328" s="87"/>
      <c r="CW328" s="87"/>
      <c r="CX328" s="88"/>
      <c r="CY328" s="88"/>
      <c r="CZ328" s="88"/>
      <c r="DA328" s="88"/>
      <c r="DB328" s="88"/>
      <c r="DC328" s="88"/>
      <c r="DD328" s="88"/>
      <c r="DE328" s="88"/>
      <c r="DF328" s="89"/>
      <c r="DG328" s="77">
        <f>DF328+DE328+CX328+CW328+CV328+CU328+CT328+CS328+CR328+CQ328+CP328+CO328+CN328+DD328+DC328+DB328+DA328+CZ328+CY328</f>
        <v>0</v>
      </c>
      <c r="DH328" s="90"/>
      <c r="DI328" s="855"/>
      <c r="DJ328" s="91"/>
      <c r="DK328" s="92"/>
      <c r="DL328" s="93"/>
      <c r="DM328" s="94"/>
      <c r="DN328" s="95"/>
      <c r="DO328" s="96"/>
      <c r="DP328" s="97"/>
      <c r="DQ328" s="98"/>
      <c r="DR328" s="99"/>
      <c r="DS328" s="81">
        <f t="shared" ref="DS328" si="5851">SUM(DG328:DR328)</f>
        <v>0</v>
      </c>
      <c r="DT328" s="104"/>
      <c r="DU328" s="92"/>
      <c r="DV328" s="864"/>
      <c r="DW328" s="101"/>
      <c r="DX328" s="83"/>
      <c r="DY328" s="83"/>
      <c r="DZ328" s="84"/>
      <c r="EA328" s="84"/>
      <c r="EB328" s="84"/>
      <c r="EC328" s="85"/>
      <c r="ED328" s="86"/>
      <c r="EE328" s="87"/>
      <c r="EF328" s="87"/>
      <c r="EG328" s="88"/>
      <c r="EH328" s="88"/>
      <c r="EI328" s="88"/>
      <c r="EJ328" s="88"/>
      <c r="EK328" s="88"/>
      <c r="EL328" s="88"/>
      <c r="EM328" s="88"/>
      <c r="EN328" s="88"/>
      <c r="EO328" s="89"/>
      <c r="EP328" s="77">
        <f t="shared" ref="EP328:EP330" si="5852">EO328+EN328+EG328+EF328+EE328+ED328+EC328+EB328+EA328+DZ328+DY328+DX328+DW328+EM328+EL328+EK328+EJ328+EI328+EH328</f>
        <v>0</v>
      </c>
      <c r="EQ328" s="90"/>
      <c r="ER328" s="855"/>
      <c r="ES328" s="91"/>
      <c r="ET328" s="92"/>
      <c r="EU328" s="93"/>
      <c r="EV328" s="94"/>
      <c r="EW328" s="95"/>
      <c r="EX328" s="96"/>
      <c r="EY328" s="97"/>
      <c r="EZ328" s="98"/>
      <c r="FA328" s="99"/>
      <c r="FB328" s="81">
        <f t="shared" ref="FB328" si="5853">SUM(EP328:FA328)</f>
        <v>0</v>
      </c>
      <c r="FC328" s="104"/>
      <c r="FD328" s="92"/>
      <c r="FE328" s="864"/>
      <c r="FF328" s="2181" t="str">
        <f>الاعدادات!$D$14</f>
        <v>2023 وما قبلها</v>
      </c>
      <c r="FG328" s="2182">
        <f t="shared" ref="FG328:FG331" si="5854">AN328+AG328-FH328-FI328</f>
        <v>0</v>
      </c>
      <c r="FH328" s="2104"/>
      <c r="FI328" s="2104"/>
      <c r="FJ328" s="2184">
        <f t="shared" ref="FJ328:FJ331" si="5855">SUM(FG328:FI328)</f>
        <v>0</v>
      </c>
      <c r="FK328" s="2182">
        <f t="shared" ref="FK328:FK331" si="5856">AU328-FM328-FL328</f>
        <v>0</v>
      </c>
      <c r="FL328" s="2104"/>
      <c r="FM328" s="2104"/>
      <c r="FN328" s="2184">
        <f t="shared" ref="FN328:FN331" si="5857">SUM(FK328:FM328)</f>
        <v>0</v>
      </c>
      <c r="FO328" s="2182">
        <f t="shared" ref="FO328:FO331" si="5858">AV328-FQ328-FP328</f>
        <v>0</v>
      </c>
      <c r="FP328" s="2104"/>
      <c r="FQ328" s="2105"/>
      <c r="FR328" s="2184">
        <f t="shared" ref="FR328:FR332" si="5859">FQ328+FP328+FO328</f>
        <v>0</v>
      </c>
      <c r="FS328" s="2182">
        <f t="shared" ref="FS328:FS331" si="5860">AW328-FT328</f>
        <v>0</v>
      </c>
      <c r="FT328" s="2104"/>
      <c r="FU328" s="2184">
        <f t="shared" ref="FU328:FU331" si="5861">SUM(FS328:FT328)</f>
        <v>0</v>
      </c>
      <c r="FV328" s="2182">
        <f t="shared" ref="FV328:FV331" si="5862">AY328+AX328-FX328-FW328</f>
        <v>0</v>
      </c>
      <c r="FW328" s="2104"/>
      <c r="FX328" s="2104"/>
      <c r="FY328" s="2184">
        <f t="shared" ref="FY328:FY331" si="5863">SUM(FV328:FX328)</f>
        <v>0</v>
      </c>
      <c r="FZ328" s="2182">
        <f t="shared" ref="FZ328:FZ332" si="5864">FG328+FK328+FO328+FS328+FV328</f>
        <v>0</v>
      </c>
      <c r="GA328" s="2185">
        <f t="shared" ref="GA328:GA332" si="5865">FH328+FL328+FP328+FW328+FT328</f>
        <v>0</v>
      </c>
      <c r="GB328" s="2185">
        <f t="shared" ref="GB328:GB332" si="5866">FX328+FQ328+FM328+FI328</f>
        <v>0</v>
      </c>
      <c r="GC328" s="2184">
        <f t="shared" ref="GC328:GC332" si="5867">SUM(FZ328:GB328)</f>
        <v>0</v>
      </c>
      <c r="GD328" t="str">
        <f t="shared" si="5847"/>
        <v>ok</v>
      </c>
    </row>
    <row r="329" spans="1:191" ht="36.75" customHeight="1" thickBot="1">
      <c r="A329" s="6492"/>
      <c r="B329" s="6493" t="str" cm="1">
        <f t="array" ref="B329">IFERROR(_xlfn.XLOOKUP(1, (INDEX(التشكيل_القديم!$L$54:$S$92, ,6)=$A326) * (INDEX(التشكيل_القديم!$L$54:$S$92, ,7)="عضو يسار اليسار"), INDEX(التشكيل_القديم!$L$54:$S$92, ,2)),"")</f>
        <v/>
      </c>
      <c r="C329" s="6493"/>
      <c r="D329" s="6493"/>
      <c r="E329" s="6493"/>
      <c r="F329" s="6493"/>
      <c r="G329" s="6493"/>
      <c r="H329" s="2170" t="str" cm="1">
        <f t="array" ref="H329">IF(B329&lt;&gt;"",_xlfn.XLOOKUP(1, (INDEX(التشكيل_القديم!$L$54:$S$92, ,6)=$A326) * (INDEX(التشكيل_القديم!$L$54:$S$92, ,7)="عضو يسار اليسار"), INDEX(التشكيل_القديم!$L$54:$S$92, ,3)),"")</f>
        <v/>
      </c>
      <c r="I329" s="2171" t="str" cm="1">
        <f t="array" ref="I329">IF(B329&lt;&gt;"",_xlfn.XLOOKUP(1, (INDEX(التشكيل_القديم!$L$54:$S$92, ,6)=$A326) * (INDEX(التشكيل_القديم!$L$54:$S$92, ,7)="عضو يسار اليسار"), INDEX(التشكيل_القديم!$L$54:$S$92, ,4)),"")</f>
        <v/>
      </c>
      <c r="J329" s="6495"/>
      <c r="K329" s="6235"/>
      <c r="L329" s="2187">
        <f>الاعدادات!$D$15</f>
        <v>2024</v>
      </c>
      <c r="M329" s="73">
        <v>0</v>
      </c>
      <c r="N329" s="64"/>
      <c r="O329" s="64"/>
      <c r="P329" s="64"/>
      <c r="Q329" s="64"/>
      <c r="R329" s="64"/>
      <c r="S329" s="64"/>
      <c r="T329" s="64"/>
      <c r="U329" s="64"/>
      <c r="V329" s="74"/>
      <c r="W329" s="64"/>
      <c r="X329" s="64"/>
      <c r="Y329" s="2134"/>
      <c r="Z329" s="62">
        <f t="shared" si="5848"/>
        <v>0</v>
      </c>
      <c r="AA329" s="73"/>
      <c r="AB329" s="63"/>
      <c r="AC329" s="2031">
        <f t="shared" ref="AC329" si="5868">SUM(BE329:BK329,BE336:BK336,CN329:CT329,CN336:CT336,DW329:EC329,DW336:EC336)</f>
        <v>0</v>
      </c>
      <c r="AD329" s="2025">
        <f t="shared" ref="AD329:AD331" si="5869">SUM(BL329:BV329,BL336:BV336,CU329:DE329,CU336:DE336,ED329:EN329,ED336:EN336)</f>
        <v>0</v>
      </c>
      <c r="AE329" s="2002">
        <f t="shared" ref="AE329:AE331" si="5870">BW329+DF329+BW336+DF336+EO329+EO336</f>
        <v>0</v>
      </c>
      <c r="AF329" s="2172">
        <f t="shared" ref="AF329:AF331" si="5871">SUM(AC329:AE329)</f>
        <v>0</v>
      </c>
      <c r="AG329" s="2002">
        <f t="shared" ref="AG329:AG331" si="5872">BY329+DH329+BY336+DH336+EQ329+EQ336</f>
        <v>0</v>
      </c>
      <c r="AH329" s="2173">
        <f t="shared" ref="AH329:AH331" si="5873">BZ329+BZ336+DI329+DI336+ER329+ER336</f>
        <v>0</v>
      </c>
      <c r="AI329" s="2174">
        <f t="shared" ref="AI329:AI331" si="5874">CA329+DJ329+CA336+DJ336+ES329+ES336</f>
        <v>0</v>
      </c>
      <c r="AJ329" s="2002">
        <f t="shared" ref="AJ329:AJ331" si="5875">CB329+DK329+CB336+DK336+ET329+ET336</f>
        <v>0</v>
      </c>
      <c r="AK329" s="2026">
        <f t="shared" ref="AK329:AK331" si="5876">CC329+DL329+CC336+DL336+EU329+EU336</f>
        <v>0</v>
      </c>
      <c r="AL329" s="2027">
        <f t="shared" ref="AL329:AL331" si="5877">CD329+DM329+CD336+DM336+EV329+EV336</f>
        <v>0</v>
      </c>
      <c r="AM329" s="2175">
        <f t="shared" ref="AM329:AM331" si="5878">CE329+DN329+CE336+DN336+EW329+EW336</f>
        <v>0</v>
      </c>
      <c r="AN329" s="2176">
        <f t="shared" ref="AN329:AN330" si="5879">SUM(AH329:AM329)</f>
        <v>0</v>
      </c>
      <c r="AO329" s="2028">
        <f t="shared" ref="AO329:AO331" si="5880">CF329+DO329+CF336+DO336+EX329+EX336</f>
        <v>0</v>
      </c>
      <c r="AP329" s="2177">
        <f t="shared" ref="AP329:AP331" si="5881">CG329+DP329+CG336+DP336+EY329+EY336</f>
        <v>0</v>
      </c>
      <c r="AQ329" s="2029">
        <f t="shared" ref="AQ329:AQ331" si="5882">CH329+DQ329+DQ336+CH336+EZ329+EZ336</f>
        <v>0</v>
      </c>
      <c r="AR329" s="2178">
        <f t="shared" ref="AR329:AR331" si="5883">SUM(AO329:AQ329)</f>
        <v>0</v>
      </c>
      <c r="AS329" s="2177">
        <f t="shared" ref="AS329:AS331" si="5884">CI329+DR329+CI336+DR336+FA329+FA336</f>
        <v>0</v>
      </c>
      <c r="AT329" s="2180">
        <f>AS329+AR329+AN329+AG329+AF329</f>
        <v>0</v>
      </c>
      <c r="AU329" s="2125"/>
      <c r="AV329" s="2002">
        <f t="shared" ref="AV329:AV331" si="5885">CK329+DT329+CK336+DT336+FC329+FC336</f>
        <v>0</v>
      </c>
      <c r="AW329" s="2002">
        <f t="shared" ref="AW329:AW331" si="5886">CL329+DU329+CL336+DU336+FD329+FD336</f>
        <v>0</v>
      </c>
      <c r="AX329" s="2128"/>
      <c r="AY329" s="2131"/>
      <c r="AZ329" s="65">
        <f t="shared" ref="AZ329:AZ331" si="5887">AY329+AX329+AW329+AV329+AU329</f>
        <v>0</v>
      </c>
      <c r="BA329" s="66"/>
      <c r="BB329" s="2189">
        <f t="shared" ref="BB329:BB331" si="5888">AZ329+AT329+AA329-Z329+AB329</f>
        <v>0</v>
      </c>
      <c r="BC329" s="67"/>
      <c r="BD329" s="2187">
        <f>الاعدادات!$D$15</f>
        <v>2024</v>
      </c>
      <c r="BE329" s="82"/>
      <c r="BF329" s="83"/>
      <c r="BG329" s="83"/>
      <c r="BH329" s="84"/>
      <c r="BI329" s="84"/>
      <c r="BJ329" s="84"/>
      <c r="BK329" s="85"/>
      <c r="BL329" s="86"/>
      <c r="BM329" s="87"/>
      <c r="BN329" s="87"/>
      <c r="BO329" s="88"/>
      <c r="BP329" s="88"/>
      <c r="BQ329" s="88"/>
      <c r="BR329" s="88"/>
      <c r="BS329" s="88"/>
      <c r="BT329" s="88"/>
      <c r="BU329" s="88"/>
      <c r="BV329" s="88"/>
      <c r="BW329" s="89"/>
      <c r="BX329" s="77">
        <f t="shared" si="5849"/>
        <v>0</v>
      </c>
      <c r="BY329" s="90"/>
      <c r="BZ329" s="855"/>
      <c r="CA329" s="91"/>
      <c r="CB329" s="92"/>
      <c r="CC329" s="93"/>
      <c r="CD329" s="94"/>
      <c r="CE329" s="95"/>
      <c r="CF329" s="96"/>
      <c r="CG329" s="97"/>
      <c r="CH329" s="98"/>
      <c r="CI329" s="99"/>
      <c r="CJ329" s="79">
        <f t="shared" si="5850"/>
        <v>0</v>
      </c>
      <c r="CK329" s="104"/>
      <c r="CL329" s="92"/>
      <c r="CM329" s="857"/>
      <c r="CN329" s="101"/>
      <c r="CO329" s="83"/>
      <c r="CP329" s="83"/>
      <c r="CQ329" s="84"/>
      <c r="CR329" s="84"/>
      <c r="CS329" s="84"/>
      <c r="CT329" s="85"/>
      <c r="CU329" s="86"/>
      <c r="CV329" s="87"/>
      <c r="CW329" s="87"/>
      <c r="CX329" s="88"/>
      <c r="CY329" s="88"/>
      <c r="CZ329" s="88"/>
      <c r="DA329" s="88"/>
      <c r="DB329" s="88"/>
      <c r="DC329" s="88"/>
      <c r="DD329" s="88"/>
      <c r="DE329" s="88"/>
      <c r="DF329" s="89"/>
      <c r="DG329" s="77">
        <f t="shared" ref="DG329" si="5889">DF329+DE329+CX329+CW329+CV329+CU329+CT329+CS329+CR329+CQ329+CP329+CO329+CN329+DD329+DC329+DB329+DA329+CZ329+CY329</f>
        <v>0</v>
      </c>
      <c r="DH329" s="90"/>
      <c r="DI329" s="855"/>
      <c r="DJ329" s="91"/>
      <c r="DK329" s="92"/>
      <c r="DL329" s="93"/>
      <c r="DM329" s="94"/>
      <c r="DN329" s="95"/>
      <c r="DO329" s="96"/>
      <c r="DP329" s="97"/>
      <c r="DQ329" s="98"/>
      <c r="DR329" s="99"/>
      <c r="DS329" s="81">
        <f>SUM(DG329:DR329)</f>
        <v>0</v>
      </c>
      <c r="DT329" s="104"/>
      <c r="DU329" s="92"/>
      <c r="DV329" s="864"/>
      <c r="DW329" s="101"/>
      <c r="DX329" s="83"/>
      <c r="DY329" s="83"/>
      <c r="DZ329" s="84"/>
      <c r="EA329" s="84"/>
      <c r="EB329" s="84"/>
      <c r="EC329" s="85"/>
      <c r="ED329" s="86"/>
      <c r="EE329" s="87"/>
      <c r="EF329" s="87"/>
      <c r="EG329" s="88"/>
      <c r="EH329" s="88"/>
      <c r="EI329" s="88"/>
      <c r="EJ329" s="88"/>
      <c r="EK329" s="88"/>
      <c r="EL329" s="88"/>
      <c r="EM329" s="88"/>
      <c r="EN329" s="88"/>
      <c r="EO329" s="89"/>
      <c r="EP329" s="77">
        <f t="shared" si="5852"/>
        <v>0</v>
      </c>
      <c r="EQ329" s="90"/>
      <c r="ER329" s="855"/>
      <c r="ES329" s="91"/>
      <c r="ET329" s="92"/>
      <c r="EU329" s="93"/>
      <c r="EV329" s="94"/>
      <c r="EW329" s="95"/>
      <c r="EX329" s="96"/>
      <c r="EY329" s="97"/>
      <c r="EZ329" s="98"/>
      <c r="FA329" s="99"/>
      <c r="FB329" s="81">
        <f>SUM(EP329:FA329)</f>
        <v>0</v>
      </c>
      <c r="FC329" s="104"/>
      <c r="FD329" s="92"/>
      <c r="FE329" s="864"/>
      <c r="FF329" s="2183">
        <f>الاعدادات!$D$15</f>
        <v>2024</v>
      </c>
      <c r="FG329" s="68">
        <f t="shared" si="5854"/>
        <v>0</v>
      </c>
      <c r="FH329" s="69"/>
      <c r="FI329" s="69"/>
      <c r="FJ329" s="70">
        <f t="shared" si="5855"/>
        <v>0</v>
      </c>
      <c r="FK329" s="68">
        <f t="shared" si="5856"/>
        <v>0</v>
      </c>
      <c r="FL329" s="69"/>
      <c r="FM329" s="69"/>
      <c r="FN329" s="70">
        <f t="shared" si="5857"/>
        <v>0</v>
      </c>
      <c r="FO329" s="68">
        <f t="shared" si="5858"/>
        <v>0</v>
      </c>
      <c r="FP329" s="69"/>
      <c r="FQ329" s="71"/>
      <c r="FR329" s="70">
        <f t="shared" si="5859"/>
        <v>0</v>
      </c>
      <c r="FS329" s="68">
        <f t="shared" si="5860"/>
        <v>0</v>
      </c>
      <c r="FT329" s="69"/>
      <c r="FU329" s="70">
        <f t="shared" si="5861"/>
        <v>0</v>
      </c>
      <c r="FV329" s="68">
        <f t="shared" si="5862"/>
        <v>0</v>
      </c>
      <c r="FW329" s="69"/>
      <c r="FX329" s="69"/>
      <c r="FY329" s="70">
        <f t="shared" si="5863"/>
        <v>0</v>
      </c>
      <c r="FZ329" s="68">
        <f t="shared" si="5864"/>
        <v>0</v>
      </c>
      <c r="GA329" s="72">
        <f t="shared" si="5865"/>
        <v>0</v>
      </c>
      <c r="GB329" s="72">
        <f t="shared" si="5866"/>
        <v>0</v>
      </c>
      <c r="GC329" s="70">
        <f t="shared" si="5867"/>
        <v>0</v>
      </c>
      <c r="GD329" t="str">
        <f t="shared" si="5847"/>
        <v>ok</v>
      </c>
    </row>
    <row r="330" spans="1:191" ht="36.75" customHeight="1" thickBot="1">
      <c r="A330" s="6492"/>
      <c r="B330" s="6487" t="str" cm="1">
        <f t="array" ref="B330">IFERROR(_xlfn.XLOOKUP(1, (INDEX(التشكيل_القديم!$L$54:$S$92, ,6)=$A326) * (INDEX(التشكيل_القديم!$L$54:$S$92, ,7)="عضو يسار يسار اليسار"), INDEX(التشكيل_القديم!$L$54:$S$92, ,2)),"")</f>
        <v/>
      </c>
      <c r="C330" s="6487"/>
      <c r="D330" s="6487"/>
      <c r="E330" s="6487"/>
      <c r="F330" s="6487"/>
      <c r="G330" s="6487"/>
      <c r="H330" s="6485"/>
      <c r="I330" s="105"/>
      <c r="J330" s="6495"/>
      <c r="K330" s="6235"/>
      <c r="L330" s="2187">
        <f>الاعدادات!$D$16</f>
        <v>2025</v>
      </c>
      <c r="M330" s="73">
        <v>2</v>
      </c>
      <c r="N330" s="64"/>
      <c r="O330" s="64"/>
      <c r="P330" s="64"/>
      <c r="Q330" s="64"/>
      <c r="R330" s="64"/>
      <c r="S330" s="64"/>
      <c r="T330" s="64"/>
      <c r="U330" s="64"/>
      <c r="V330" s="74"/>
      <c r="W330" s="64"/>
      <c r="X330" s="64"/>
      <c r="Y330" s="2134"/>
      <c r="Z330" s="62">
        <f t="shared" si="5848"/>
        <v>2</v>
      </c>
      <c r="AA330" s="73"/>
      <c r="AB330" s="63"/>
      <c r="AC330" s="2031">
        <f>SUM(BE330:BK330,BE337:BK337,CN330:CT330,CN337:CT337,DW330:EC330,DW337:EC337)</f>
        <v>0</v>
      </c>
      <c r="AD330" s="2025">
        <f t="shared" si="5869"/>
        <v>0</v>
      </c>
      <c r="AE330" s="2002">
        <f t="shared" si="5870"/>
        <v>0</v>
      </c>
      <c r="AF330" s="2172">
        <f t="shared" si="5871"/>
        <v>0</v>
      </c>
      <c r="AG330" s="2002">
        <f t="shared" si="5872"/>
        <v>0</v>
      </c>
      <c r="AH330" s="2173">
        <f t="shared" si="5873"/>
        <v>0</v>
      </c>
      <c r="AI330" s="2174">
        <f t="shared" si="5874"/>
        <v>0</v>
      </c>
      <c r="AJ330" s="2002">
        <f t="shared" si="5875"/>
        <v>0</v>
      </c>
      <c r="AK330" s="2026">
        <f t="shared" si="5876"/>
        <v>0</v>
      </c>
      <c r="AL330" s="2027">
        <f t="shared" si="5877"/>
        <v>0</v>
      </c>
      <c r="AM330" s="2175">
        <f t="shared" si="5878"/>
        <v>0</v>
      </c>
      <c r="AN330" s="2176">
        <f t="shared" si="5879"/>
        <v>0</v>
      </c>
      <c r="AO330" s="2028">
        <f t="shared" si="5880"/>
        <v>0</v>
      </c>
      <c r="AP330" s="2177">
        <f t="shared" si="5881"/>
        <v>0</v>
      </c>
      <c r="AQ330" s="2029">
        <f t="shared" si="5882"/>
        <v>0</v>
      </c>
      <c r="AR330" s="2178">
        <f t="shared" si="5883"/>
        <v>0</v>
      </c>
      <c r="AS330" s="2177">
        <f t="shared" si="5884"/>
        <v>0</v>
      </c>
      <c r="AT330" s="65">
        <f t="shared" ref="AT330:AT331" si="5890">AS330+AR330+AN330+AG330+AF330</f>
        <v>0</v>
      </c>
      <c r="AU330" s="2125"/>
      <c r="AV330" s="2002">
        <f t="shared" si="5885"/>
        <v>0</v>
      </c>
      <c r="AW330" s="2002">
        <f t="shared" si="5886"/>
        <v>0</v>
      </c>
      <c r="AX330" s="2128"/>
      <c r="AY330" s="2131"/>
      <c r="AZ330" s="65">
        <f t="shared" si="5887"/>
        <v>0</v>
      </c>
      <c r="BA330" s="66"/>
      <c r="BB330" s="2189">
        <f t="shared" si="5888"/>
        <v>-2</v>
      </c>
      <c r="BC330" s="67"/>
      <c r="BD330" s="2187">
        <f>الاعدادات!$D$16</f>
        <v>2025</v>
      </c>
      <c r="BE330" s="82"/>
      <c r="BF330" s="83"/>
      <c r="BG330" s="83"/>
      <c r="BH330" s="84"/>
      <c r="BI330" s="84"/>
      <c r="BJ330" s="84"/>
      <c r="BK330" s="85"/>
      <c r="BL330" s="86"/>
      <c r="BM330" s="87"/>
      <c r="BN330" s="87"/>
      <c r="BO330" s="88"/>
      <c r="BP330" s="88"/>
      <c r="BQ330" s="88"/>
      <c r="BR330" s="88"/>
      <c r="BS330" s="88"/>
      <c r="BT330" s="88"/>
      <c r="BU330" s="88"/>
      <c r="BV330" s="88"/>
      <c r="BW330" s="89"/>
      <c r="BX330" s="77">
        <f t="shared" si="5849"/>
        <v>0</v>
      </c>
      <c r="BY330" s="90"/>
      <c r="BZ330" s="855"/>
      <c r="CA330" s="91"/>
      <c r="CB330" s="92"/>
      <c r="CC330" s="93"/>
      <c r="CD330" s="94"/>
      <c r="CE330" s="95"/>
      <c r="CF330" s="96"/>
      <c r="CG330" s="97"/>
      <c r="CH330" s="98"/>
      <c r="CI330" s="99"/>
      <c r="CJ330" s="79">
        <f>SUM(BX330:CI330)</f>
        <v>0</v>
      </c>
      <c r="CK330" s="104"/>
      <c r="CL330" s="92"/>
      <c r="CM330" s="857"/>
      <c r="CN330" s="101"/>
      <c r="CO330" s="83"/>
      <c r="CP330" s="83"/>
      <c r="CQ330" s="84"/>
      <c r="CR330" s="84"/>
      <c r="CS330" s="84"/>
      <c r="CT330" s="85"/>
      <c r="CU330" s="86"/>
      <c r="CV330" s="87"/>
      <c r="CW330" s="87"/>
      <c r="CX330" s="88"/>
      <c r="CY330" s="88"/>
      <c r="CZ330" s="88"/>
      <c r="DA330" s="88"/>
      <c r="DB330" s="88"/>
      <c r="DC330" s="88"/>
      <c r="DD330" s="88"/>
      <c r="DE330" s="88"/>
      <c r="DF330" s="89"/>
      <c r="DG330" s="77">
        <f>DF330+DE330+CX330+CW330+CV330+CU330+CT330+CS330+CR330+CQ330+CP330+CO330+CN330+DD330+DC330+DB330+DA330+CZ330+CY330</f>
        <v>0</v>
      </c>
      <c r="DH330" s="90"/>
      <c r="DI330" s="855"/>
      <c r="DJ330" s="91"/>
      <c r="DK330" s="92"/>
      <c r="DL330" s="93"/>
      <c r="DM330" s="94"/>
      <c r="DN330" s="95"/>
      <c r="DO330" s="96"/>
      <c r="DP330" s="97"/>
      <c r="DQ330" s="98"/>
      <c r="DR330" s="99"/>
      <c r="DS330" s="81">
        <f>SUM(DG330:DR330)</f>
        <v>0</v>
      </c>
      <c r="DT330" s="104"/>
      <c r="DU330" s="92"/>
      <c r="DV330" s="864"/>
      <c r="DW330" s="101"/>
      <c r="DX330" s="83"/>
      <c r="DY330" s="83"/>
      <c r="DZ330" s="84"/>
      <c r="EA330" s="84"/>
      <c r="EB330" s="84"/>
      <c r="EC330" s="85"/>
      <c r="ED330" s="86"/>
      <c r="EE330" s="87"/>
      <c r="EF330" s="87"/>
      <c r="EG330" s="88"/>
      <c r="EH330" s="88"/>
      <c r="EI330" s="88"/>
      <c r="EJ330" s="88"/>
      <c r="EK330" s="88"/>
      <c r="EL330" s="88"/>
      <c r="EM330" s="88"/>
      <c r="EN330" s="88"/>
      <c r="EO330" s="89"/>
      <c r="EP330" s="77">
        <f t="shared" si="5852"/>
        <v>0</v>
      </c>
      <c r="EQ330" s="90"/>
      <c r="ER330" s="855"/>
      <c r="ES330" s="91"/>
      <c r="ET330" s="92"/>
      <c r="EU330" s="93"/>
      <c r="EV330" s="94"/>
      <c r="EW330" s="95"/>
      <c r="EX330" s="96"/>
      <c r="EY330" s="97"/>
      <c r="EZ330" s="98"/>
      <c r="FA330" s="99"/>
      <c r="FB330" s="81">
        <f>SUM(EP330:FA330)</f>
        <v>0</v>
      </c>
      <c r="FC330" s="104"/>
      <c r="FD330" s="92"/>
      <c r="FE330" s="864"/>
      <c r="FF330" s="2183">
        <f>الاعدادات!$D$16</f>
        <v>2025</v>
      </c>
      <c r="FG330" s="68">
        <f t="shared" si="5854"/>
        <v>0</v>
      </c>
      <c r="FH330" s="69"/>
      <c r="FI330" s="69"/>
      <c r="FJ330" s="70">
        <f t="shared" si="5855"/>
        <v>0</v>
      </c>
      <c r="FK330" s="68">
        <f t="shared" si="5856"/>
        <v>0</v>
      </c>
      <c r="FL330" s="69"/>
      <c r="FM330" s="69"/>
      <c r="FN330" s="70">
        <f t="shared" si="5857"/>
        <v>0</v>
      </c>
      <c r="FO330" s="68">
        <f t="shared" si="5858"/>
        <v>0</v>
      </c>
      <c r="FP330" s="69"/>
      <c r="FQ330" s="71"/>
      <c r="FR330" s="70">
        <f t="shared" si="5859"/>
        <v>0</v>
      </c>
      <c r="FS330" s="68">
        <f t="shared" si="5860"/>
        <v>0</v>
      </c>
      <c r="FT330" s="69"/>
      <c r="FU330" s="70">
        <f t="shared" si="5861"/>
        <v>0</v>
      </c>
      <c r="FV330" s="68">
        <f t="shared" si="5862"/>
        <v>0</v>
      </c>
      <c r="FW330" s="69"/>
      <c r="FX330" s="69"/>
      <c r="FY330" s="70">
        <f t="shared" si="5863"/>
        <v>0</v>
      </c>
      <c r="FZ330" s="68">
        <f t="shared" si="5864"/>
        <v>0</v>
      </c>
      <c r="GA330" s="72">
        <f t="shared" si="5865"/>
        <v>0</v>
      </c>
      <c r="GB330" s="72">
        <f t="shared" si="5866"/>
        <v>0</v>
      </c>
      <c r="GC330" s="70">
        <f t="shared" si="5867"/>
        <v>0</v>
      </c>
      <c r="GD330" t="str">
        <f t="shared" si="5847"/>
        <v>wrong</v>
      </c>
    </row>
    <row r="331" spans="1:191" ht="36.75" customHeight="1" thickBot="1">
      <c r="A331" s="6492"/>
      <c r="B331" s="6487" t="str" cm="1">
        <f t="array" ref="B331">IFERROR(_xlfn.XLOOKUP(1, (INDEX(التشكيل_القديم!$L$54:$S$92, ,6)=$A326) * (INDEX(التشكيل_القديم!$L$54:$S$92, ,7)="عضو يسار يسار يسار اليسار"), INDEX(التشكيل_القديم!$L$54:$S$92, ,2)),"")</f>
        <v/>
      </c>
      <c r="C331" s="6487"/>
      <c r="D331" s="6487"/>
      <c r="E331" s="6487"/>
      <c r="F331" s="6487"/>
      <c r="G331" s="6487"/>
      <c r="H331" s="6486"/>
      <c r="I331" s="105"/>
      <c r="J331" s="6495"/>
      <c r="K331" s="6235"/>
      <c r="L331" s="2187">
        <f>الاعدادات!$D$17</f>
        <v>2026</v>
      </c>
      <c r="M331" s="106">
        <v>170</v>
      </c>
      <c r="N331" s="107"/>
      <c r="O331" s="107"/>
      <c r="P331" s="107"/>
      <c r="Q331" s="107"/>
      <c r="R331" s="107"/>
      <c r="S331" s="107"/>
      <c r="T331" s="107"/>
      <c r="U331" s="107"/>
      <c r="V331" s="108"/>
      <c r="W331" s="107"/>
      <c r="X331" s="107"/>
      <c r="Y331" s="2135"/>
      <c r="Z331" s="62">
        <f t="shared" si="5848"/>
        <v>170</v>
      </c>
      <c r="AA331" s="109"/>
      <c r="AB331" s="110"/>
      <c r="AC331" s="2031">
        <f t="shared" ref="AC331" si="5891">SUM(BE331:BK331,BE338:BK338,CN331:CT331,CN338:CT338,DW331:EC331,DW338:EC338)</f>
        <v>0</v>
      </c>
      <c r="AD331" s="2025">
        <f t="shared" si="5869"/>
        <v>0</v>
      </c>
      <c r="AE331" s="2002">
        <f t="shared" si="5870"/>
        <v>0</v>
      </c>
      <c r="AF331" s="2172">
        <f t="shared" si="5871"/>
        <v>0</v>
      </c>
      <c r="AG331" s="2002">
        <f t="shared" si="5872"/>
        <v>0</v>
      </c>
      <c r="AH331" s="2173">
        <f t="shared" si="5873"/>
        <v>0</v>
      </c>
      <c r="AI331" s="2174">
        <f t="shared" si="5874"/>
        <v>0</v>
      </c>
      <c r="AJ331" s="2002">
        <f t="shared" si="5875"/>
        <v>0</v>
      </c>
      <c r="AK331" s="2026">
        <f t="shared" si="5876"/>
        <v>0</v>
      </c>
      <c r="AL331" s="2027">
        <f t="shared" si="5877"/>
        <v>0</v>
      </c>
      <c r="AM331" s="2175">
        <f t="shared" si="5878"/>
        <v>0</v>
      </c>
      <c r="AN331" s="2176">
        <f>SUM(AH331:AM331)</f>
        <v>0</v>
      </c>
      <c r="AO331" s="2028">
        <f t="shared" si="5880"/>
        <v>0</v>
      </c>
      <c r="AP331" s="2177">
        <f t="shared" si="5881"/>
        <v>0</v>
      </c>
      <c r="AQ331" s="2029">
        <f t="shared" si="5882"/>
        <v>0</v>
      </c>
      <c r="AR331" s="2178">
        <f t="shared" si="5883"/>
        <v>0</v>
      </c>
      <c r="AS331" s="2177">
        <f t="shared" si="5884"/>
        <v>0</v>
      </c>
      <c r="AT331" s="65">
        <f t="shared" si="5890"/>
        <v>0</v>
      </c>
      <c r="AU331" s="2126"/>
      <c r="AV331" s="2002">
        <f t="shared" si="5885"/>
        <v>0</v>
      </c>
      <c r="AW331" s="2002">
        <f t="shared" si="5886"/>
        <v>0</v>
      </c>
      <c r="AX331" s="2129"/>
      <c r="AY331" s="2132"/>
      <c r="AZ331" s="65">
        <f t="shared" si="5887"/>
        <v>0</v>
      </c>
      <c r="BA331" s="113"/>
      <c r="BB331" s="2189">
        <f t="shared" si="5888"/>
        <v>-170</v>
      </c>
      <c r="BC331" s="67"/>
      <c r="BD331" s="2187">
        <f>الاعدادات!$D$17</f>
        <v>2026</v>
      </c>
      <c r="BE331" s="117"/>
      <c r="BF331" s="118"/>
      <c r="BG331" s="118"/>
      <c r="BH331" s="119"/>
      <c r="BI331" s="119"/>
      <c r="BJ331" s="119"/>
      <c r="BK331" s="120"/>
      <c r="BL331" s="121"/>
      <c r="BM331" s="122"/>
      <c r="BN331" s="122"/>
      <c r="BO331" s="123"/>
      <c r="BP331" s="123"/>
      <c r="BQ331" s="123"/>
      <c r="BR331" s="123"/>
      <c r="BS331" s="123"/>
      <c r="BT331" s="123"/>
      <c r="BU331" s="123"/>
      <c r="BV331" s="123"/>
      <c r="BW331" s="124"/>
      <c r="BX331" s="77">
        <f>SUM(BE331:BW331)</f>
        <v>0</v>
      </c>
      <c r="BY331" s="126"/>
      <c r="BZ331" s="856"/>
      <c r="CA331" s="127"/>
      <c r="CB331" s="128"/>
      <c r="CC331" s="129"/>
      <c r="CD331" s="130"/>
      <c r="CE331" s="131"/>
      <c r="CF331" s="132"/>
      <c r="CG331" s="133"/>
      <c r="CH331" s="134"/>
      <c r="CI331" s="135"/>
      <c r="CJ331" s="79">
        <f>SUM(BX331:CI331)</f>
        <v>0</v>
      </c>
      <c r="CK331" s="137"/>
      <c r="CL331" s="128"/>
      <c r="CM331" s="858"/>
      <c r="CN331" s="139"/>
      <c r="CO331" s="118"/>
      <c r="CP331" s="118"/>
      <c r="CQ331" s="119"/>
      <c r="CR331" s="119"/>
      <c r="CS331" s="119"/>
      <c r="CT331" s="120"/>
      <c r="CU331" s="121"/>
      <c r="CV331" s="122"/>
      <c r="CW331" s="122"/>
      <c r="CX331" s="123"/>
      <c r="CY331" s="123"/>
      <c r="CZ331" s="123"/>
      <c r="DA331" s="123"/>
      <c r="DB331" s="123"/>
      <c r="DC331" s="123"/>
      <c r="DD331" s="123"/>
      <c r="DE331" s="123"/>
      <c r="DF331" s="124"/>
      <c r="DG331" s="125">
        <f t="shared" ref="DG331:DG332" si="5892">DF331+DE331+CX331+CW331+CV331+CU331+CT331+CS331+CR331+CQ331+CP331+CO331+CN331</f>
        <v>0</v>
      </c>
      <c r="DH331" s="126"/>
      <c r="DI331" s="856"/>
      <c r="DJ331" s="127"/>
      <c r="DK331" s="128"/>
      <c r="DL331" s="129"/>
      <c r="DM331" s="130"/>
      <c r="DN331" s="131"/>
      <c r="DO331" s="132"/>
      <c r="DP331" s="133"/>
      <c r="DQ331" s="134"/>
      <c r="DR331" s="135"/>
      <c r="DS331" s="140">
        <f>SUM(DG331:DR331)</f>
        <v>0</v>
      </c>
      <c r="DT331" s="137"/>
      <c r="DU331" s="128"/>
      <c r="DV331" s="865"/>
      <c r="DW331" s="139"/>
      <c r="DX331" s="118"/>
      <c r="DY331" s="118"/>
      <c r="DZ331" s="119"/>
      <c r="EA331" s="119"/>
      <c r="EB331" s="119"/>
      <c r="EC331" s="120"/>
      <c r="ED331" s="121"/>
      <c r="EE331" s="122"/>
      <c r="EF331" s="122"/>
      <c r="EG331" s="123"/>
      <c r="EH331" s="123"/>
      <c r="EI331" s="123"/>
      <c r="EJ331" s="123"/>
      <c r="EK331" s="123"/>
      <c r="EL331" s="123"/>
      <c r="EM331" s="123"/>
      <c r="EN331" s="123"/>
      <c r="EO331" s="124"/>
      <c r="EP331" s="77">
        <f>EO331+EN331+EG331+EF331+EE331+ED331+EC331+EB331+EA331+DZ331+DY331+DX331+DW331+EM331+EL331+EK331+EJ331+EI331+EH331</f>
        <v>0</v>
      </c>
      <c r="EQ331" s="126"/>
      <c r="ER331" s="856"/>
      <c r="ES331" s="127"/>
      <c r="ET331" s="128"/>
      <c r="EU331" s="129"/>
      <c r="EV331" s="130"/>
      <c r="EW331" s="131"/>
      <c r="EX331" s="132"/>
      <c r="EY331" s="133"/>
      <c r="EZ331" s="134"/>
      <c r="FA331" s="135"/>
      <c r="FB331" s="140">
        <f>SUM(EP331:FA331)</f>
        <v>0</v>
      </c>
      <c r="FC331" s="137"/>
      <c r="FD331" s="128"/>
      <c r="FE331" s="865"/>
      <c r="FF331" s="2183">
        <f>الاعدادات!$D$17</f>
        <v>2026</v>
      </c>
      <c r="FG331" s="68">
        <f t="shared" si="5854"/>
        <v>0</v>
      </c>
      <c r="FH331" s="69"/>
      <c r="FI331" s="69"/>
      <c r="FJ331" s="70">
        <f t="shared" si="5855"/>
        <v>0</v>
      </c>
      <c r="FK331" s="68">
        <f t="shared" si="5856"/>
        <v>0</v>
      </c>
      <c r="FL331" s="69"/>
      <c r="FM331" s="69"/>
      <c r="FN331" s="70">
        <f t="shared" si="5857"/>
        <v>0</v>
      </c>
      <c r="FO331" s="68">
        <f t="shared" si="5858"/>
        <v>0</v>
      </c>
      <c r="FP331" s="69"/>
      <c r="FQ331" s="71"/>
      <c r="FR331" s="70">
        <f t="shared" si="5859"/>
        <v>0</v>
      </c>
      <c r="FS331" s="68">
        <f t="shared" si="5860"/>
        <v>0</v>
      </c>
      <c r="FT331" s="69"/>
      <c r="FU331" s="70">
        <f t="shared" si="5861"/>
        <v>0</v>
      </c>
      <c r="FV331" s="68">
        <f t="shared" si="5862"/>
        <v>0</v>
      </c>
      <c r="FW331" s="69"/>
      <c r="FX331" s="69"/>
      <c r="FY331" s="70">
        <f t="shared" si="5863"/>
        <v>0</v>
      </c>
      <c r="FZ331" s="68">
        <f t="shared" si="5864"/>
        <v>0</v>
      </c>
      <c r="GA331" s="72">
        <f t="shared" si="5865"/>
        <v>0</v>
      </c>
      <c r="GB331" s="72">
        <f t="shared" si="5866"/>
        <v>0</v>
      </c>
      <c r="GC331" s="70">
        <f t="shared" si="5867"/>
        <v>0</v>
      </c>
      <c r="GD331" t="str">
        <f t="shared" si="5847"/>
        <v>wrong</v>
      </c>
    </row>
    <row r="332" spans="1:191" ht="36.75" customHeight="1" thickBot="1">
      <c r="A332" s="6488"/>
      <c r="B332" s="6489"/>
      <c r="C332" s="6489"/>
      <c r="D332" s="6489"/>
      <c r="E332" s="6489"/>
      <c r="F332" s="6489"/>
      <c r="G332" s="6490"/>
      <c r="H332" s="2115"/>
      <c r="I332" s="2116"/>
      <c r="J332" s="2117"/>
      <c r="K332" s="2118"/>
      <c r="L332" s="2119" t="s">
        <v>181</v>
      </c>
      <c r="M332" s="2190">
        <f>SUM(M326:M331)</f>
        <v>172</v>
      </c>
      <c r="N332" s="2190">
        <f t="shared" ref="N332:U332" si="5893">SUM(N326:N331)</f>
        <v>0</v>
      </c>
      <c r="O332" s="2190">
        <f t="shared" si="5893"/>
        <v>0</v>
      </c>
      <c r="P332" s="2190">
        <f t="shared" si="5893"/>
        <v>0</v>
      </c>
      <c r="Q332" s="2190">
        <f t="shared" si="5893"/>
        <v>0</v>
      </c>
      <c r="R332" s="2190">
        <f t="shared" si="5893"/>
        <v>0</v>
      </c>
      <c r="S332" s="2190">
        <f t="shared" si="5893"/>
        <v>0</v>
      </c>
      <c r="T332" s="2190">
        <f t="shared" si="5893"/>
        <v>0</v>
      </c>
      <c r="U332" s="2190">
        <f t="shared" si="5893"/>
        <v>0</v>
      </c>
      <c r="V332" s="2120"/>
      <c r="W332" s="2190">
        <f t="shared" ref="W332:AG332" si="5894">SUM(W326:W331)</f>
        <v>0</v>
      </c>
      <c r="X332" s="2190">
        <f t="shared" si="5894"/>
        <v>0</v>
      </c>
      <c r="Y332" s="2190">
        <f t="shared" si="5894"/>
        <v>0</v>
      </c>
      <c r="Z332" s="2190">
        <f t="shared" si="5894"/>
        <v>172</v>
      </c>
      <c r="AA332" s="2190">
        <f t="shared" si="5894"/>
        <v>0</v>
      </c>
      <c r="AB332" s="2190">
        <f t="shared" si="5894"/>
        <v>0</v>
      </c>
      <c r="AC332" s="2190">
        <f t="shared" si="5894"/>
        <v>0</v>
      </c>
      <c r="AD332" s="2190">
        <f t="shared" si="5894"/>
        <v>0</v>
      </c>
      <c r="AE332" s="2190">
        <f t="shared" si="5894"/>
        <v>0</v>
      </c>
      <c r="AF332" s="2190">
        <f t="shared" si="5894"/>
        <v>0</v>
      </c>
      <c r="AG332" s="2190">
        <f t="shared" si="5894"/>
        <v>0</v>
      </c>
      <c r="AH332" s="2120"/>
      <c r="AI332" s="2190">
        <f t="shared" ref="AI332:BB332" si="5895">SUM(AI326:AI331)</f>
        <v>0</v>
      </c>
      <c r="AJ332" s="2190">
        <f t="shared" si="5895"/>
        <v>0</v>
      </c>
      <c r="AK332" s="2190">
        <f t="shared" si="5895"/>
        <v>0</v>
      </c>
      <c r="AL332" s="2190">
        <f t="shared" si="5895"/>
        <v>0</v>
      </c>
      <c r="AM332" s="2190">
        <f t="shared" si="5895"/>
        <v>0</v>
      </c>
      <c r="AN332" s="2190">
        <f t="shared" si="5895"/>
        <v>0</v>
      </c>
      <c r="AO332" s="2190">
        <f t="shared" si="5895"/>
        <v>0</v>
      </c>
      <c r="AP332" s="2190">
        <f t="shared" si="5895"/>
        <v>0</v>
      </c>
      <c r="AQ332" s="2190">
        <f t="shared" si="5895"/>
        <v>0</v>
      </c>
      <c r="AR332" s="2190">
        <f t="shared" si="5895"/>
        <v>0</v>
      </c>
      <c r="AS332" s="2190">
        <f t="shared" si="5895"/>
        <v>0</v>
      </c>
      <c r="AT332" s="2190">
        <f t="shared" si="5895"/>
        <v>0</v>
      </c>
      <c r="AU332" s="2190">
        <f t="shared" si="5895"/>
        <v>0</v>
      </c>
      <c r="AV332" s="2190">
        <f t="shared" si="5895"/>
        <v>0</v>
      </c>
      <c r="AW332" s="2190">
        <f t="shared" si="5895"/>
        <v>0</v>
      </c>
      <c r="AX332" s="2190">
        <f t="shared" si="5895"/>
        <v>0</v>
      </c>
      <c r="AY332" s="2190">
        <f t="shared" si="5895"/>
        <v>0</v>
      </c>
      <c r="AZ332" s="2190">
        <f t="shared" si="5895"/>
        <v>0</v>
      </c>
      <c r="BA332" s="2190">
        <f t="shared" si="5895"/>
        <v>0</v>
      </c>
      <c r="BB332" s="2191">
        <f t="shared" si="5895"/>
        <v>-172</v>
      </c>
      <c r="BC332" s="67"/>
      <c r="BD332" s="2009" t="s">
        <v>181</v>
      </c>
      <c r="BE332" s="840">
        <f t="shared" ref="BE332" si="5896">SUM(BE327:BE331)</f>
        <v>0</v>
      </c>
      <c r="BF332" s="841">
        <f t="shared" ref="BF332" si="5897">SUM(BF327:BF331)</f>
        <v>0</v>
      </c>
      <c r="BG332" s="841">
        <f t="shared" ref="BG332" si="5898">SUM(BG327:BG331)</f>
        <v>0</v>
      </c>
      <c r="BH332" s="841">
        <f t="shared" ref="BH332" si="5899">SUM(BH327:BH331)</f>
        <v>0</v>
      </c>
      <c r="BI332" s="841">
        <f t="shared" ref="BI332" si="5900">SUM(BI327:BI331)</f>
        <v>0</v>
      </c>
      <c r="BJ332" s="841">
        <f t="shared" ref="BJ332" si="5901">SUM(BJ327:BJ331)</f>
        <v>0</v>
      </c>
      <c r="BK332" s="841">
        <f t="shared" ref="BK332" si="5902">SUM(BK327:BK331)</f>
        <v>0</v>
      </c>
      <c r="BL332" s="841">
        <f t="shared" ref="BL332" si="5903">SUM(BL327:BL331)</f>
        <v>0</v>
      </c>
      <c r="BM332" s="841">
        <f t="shared" ref="BM332" si="5904">SUM(BM327:BM331)</f>
        <v>0</v>
      </c>
      <c r="BN332" s="841">
        <f t="shared" ref="BN332" si="5905">SUM(BN327:BN331)</f>
        <v>0</v>
      </c>
      <c r="BO332" s="841">
        <f t="shared" ref="BO332" si="5906">SUM(BO327:BO331)</f>
        <v>0</v>
      </c>
      <c r="BP332" s="841">
        <f t="shared" ref="BP332" si="5907">SUM(BP327:BP331)</f>
        <v>0</v>
      </c>
      <c r="BQ332" s="841">
        <f t="shared" ref="BQ332" si="5908">SUM(BQ327:BQ331)</f>
        <v>0</v>
      </c>
      <c r="BR332" s="841">
        <f t="shared" ref="BR332" si="5909">SUM(BR327:BR331)</f>
        <v>0</v>
      </c>
      <c r="BS332" s="841">
        <f t="shared" ref="BS332" si="5910">SUM(BS327:BS331)</f>
        <v>0</v>
      </c>
      <c r="BT332" s="841">
        <f t="shared" ref="BT332" si="5911">SUM(BT327:BT331)</f>
        <v>0</v>
      </c>
      <c r="BU332" s="841">
        <f t="shared" ref="BU332" si="5912">SUM(BU327:BU331)</f>
        <v>0</v>
      </c>
      <c r="BV332" s="841">
        <f t="shared" ref="BV332" si="5913">SUM(BV327:BV331)</f>
        <v>0</v>
      </c>
      <c r="BW332" s="841">
        <f t="shared" ref="BW332" si="5914">SUM(BW327:BW331)</f>
        <v>0</v>
      </c>
      <c r="BX332" s="77">
        <f t="shared" ref="BX332" si="5915">SUM(BE332:BW332)</f>
        <v>0</v>
      </c>
      <c r="BY332" s="841">
        <f t="shared" ref="BY332" si="5916">SUM(BY327:BY331)</f>
        <v>0</v>
      </c>
      <c r="BZ332" s="841">
        <f t="shared" ref="BZ332" si="5917">SUM(BZ327:BZ331)</f>
        <v>0</v>
      </c>
      <c r="CA332" s="841">
        <f t="shared" ref="CA332" si="5918">SUM(CA327:CA331)</f>
        <v>0</v>
      </c>
      <c r="CB332" s="841">
        <f t="shared" ref="CB332" si="5919">SUM(CB327:CB331)</f>
        <v>0</v>
      </c>
      <c r="CC332" s="841">
        <f t="shared" ref="CC332" si="5920">SUM(CC327:CC331)</f>
        <v>0</v>
      </c>
      <c r="CD332" s="841">
        <f t="shared" ref="CD332" si="5921">SUM(CD327:CD331)</f>
        <v>0</v>
      </c>
      <c r="CE332" s="841">
        <f t="shared" ref="CE332" si="5922">SUM(CE327:CE331)</f>
        <v>0</v>
      </c>
      <c r="CF332" s="841">
        <f t="shared" ref="CF332" si="5923">SUM(CF327:CF331)</f>
        <v>0</v>
      </c>
      <c r="CG332" s="841">
        <f t="shared" ref="CG332" si="5924">SUM(CG327:CG331)</f>
        <v>0</v>
      </c>
      <c r="CH332" s="2030">
        <f t="shared" ref="CH332" si="5925">SUM(CH327:CH331)</f>
        <v>0</v>
      </c>
      <c r="CI332" s="841">
        <f t="shared" ref="CI332" si="5926">SUM(CI327:CI331)</f>
        <v>0</v>
      </c>
      <c r="CJ332" s="841">
        <f t="shared" ref="CJ332" si="5927">SUM(CJ327:CJ331)</f>
        <v>0</v>
      </c>
      <c r="CK332" s="841">
        <f t="shared" ref="CK332" si="5928">SUM(CK327:CK331)</f>
        <v>0</v>
      </c>
      <c r="CL332" s="841">
        <f t="shared" ref="CL332" si="5929">SUM(CL327:CL331)</f>
        <v>0</v>
      </c>
      <c r="CM332" s="2192">
        <f t="shared" ref="CM332" si="5930">SUM(CM327:CM331)</f>
        <v>0</v>
      </c>
      <c r="CN332" s="840">
        <f t="shared" ref="CN332" si="5931">SUM(CN327:CN331)</f>
        <v>0</v>
      </c>
      <c r="CO332" s="841">
        <f t="shared" ref="CO332" si="5932">SUM(CO327:CO331)</f>
        <v>0</v>
      </c>
      <c r="CP332" s="841">
        <f t="shared" ref="CP332" si="5933">SUM(CP327:CP331)</f>
        <v>0</v>
      </c>
      <c r="CQ332" s="841">
        <f t="shared" ref="CQ332" si="5934">SUM(CQ327:CQ331)</f>
        <v>0</v>
      </c>
      <c r="CR332" s="841">
        <f t="shared" ref="CR332" si="5935">SUM(CR327:CR331)</f>
        <v>0</v>
      </c>
      <c r="CS332" s="841">
        <f t="shared" ref="CS332" si="5936">SUM(CS327:CS331)</f>
        <v>0</v>
      </c>
      <c r="CT332" s="841">
        <f t="shared" ref="CT332" si="5937">SUM(CT327:CT331)</f>
        <v>0</v>
      </c>
      <c r="CU332" s="841">
        <f t="shared" ref="CU332" si="5938">SUM(CU327:CU331)</f>
        <v>0</v>
      </c>
      <c r="CV332" s="841">
        <f t="shared" ref="CV332" si="5939">SUM(CV327:CV331)</f>
        <v>0</v>
      </c>
      <c r="CW332" s="841">
        <f t="shared" ref="CW332" si="5940">SUM(CW327:CW331)</f>
        <v>0</v>
      </c>
      <c r="CX332" s="841">
        <f t="shared" ref="CX332" si="5941">SUM(CX327:CX331)</f>
        <v>0</v>
      </c>
      <c r="CY332" s="841">
        <f t="shared" ref="CY332" si="5942">SUM(CY327:CY331)</f>
        <v>0</v>
      </c>
      <c r="CZ332" s="841">
        <f t="shared" ref="CZ332" si="5943">SUM(CZ327:CZ331)</f>
        <v>0</v>
      </c>
      <c r="DA332" s="841">
        <f t="shared" ref="DA332" si="5944">SUM(DA327:DA331)</f>
        <v>0</v>
      </c>
      <c r="DB332" s="841">
        <f t="shared" ref="DB332" si="5945">SUM(DB327:DB331)</f>
        <v>0</v>
      </c>
      <c r="DC332" s="841">
        <f t="shared" ref="DC332" si="5946">SUM(DC327:DC331)</f>
        <v>0</v>
      </c>
      <c r="DD332" s="841">
        <f t="shared" ref="DD332" si="5947">SUM(DD327:DD331)</f>
        <v>0</v>
      </c>
      <c r="DE332" s="841">
        <f t="shared" ref="DE332" si="5948">SUM(DE327:DE331)</f>
        <v>0</v>
      </c>
      <c r="DF332" s="841">
        <f t="shared" ref="DF332" si="5949">SUM(DF327:DF331)</f>
        <v>0</v>
      </c>
      <c r="DG332" s="842">
        <f t="shared" si="5892"/>
        <v>0</v>
      </c>
      <c r="DH332" s="841">
        <f>SUM(DH327:DH331)</f>
        <v>0</v>
      </c>
      <c r="DI332" s="841"/>
      <c r="DJ332" s="841">
        <f t="shared" ref="DJ332" si="5950">SUM(DJ327:DJ331)</f>
        <v>0</v>
      </c>
      <c r="DK332" s="841">
        <f t="shared" ref="DK332" si="5951">SUM(DK327:DK331)</f>
        <v>0</v>
      </c>
      <c r="DL332" s="841">
        <f t="shared" ref="DL332" si="5952">SUM(DL327:DL331)</f>
        <v>0</v>
      </c>
      <c r="DM332" s="841">
        <f t="shared" ref="DM332" si="5953">SUM(DM327:DM331)</f>
        <v>0</v>
      </c>
      <c r="DN332" s="841">
        <f t="shared" ref="DN332" si="5954">SUM(DN327:DN331)</f>
        <v>0</v>
      </c>
      <c r="DO332" s="841">
        <f t="shared" ref="DO332" si="5955">SUM(DO327:DO331)</f>
        <v>0</v>
      </c>
      <c r="DP332" s="841">
        <f t="shared" ref="DP332" si="5956">SUM(DP327:DP331)</f>
        <v>0</v>
      </c>
      <c r="DQ332" s="2030">
        <f t="shared" ref="DQ332" si="5957">SUM(DQ327:DQ331)</f>
        <v>0</v>
      </c>
      <c r="DR332" s="841">
        <f t="shared" ref="DR332" si="5958">SUM(DR327:DR331)</f>
        <v>0</v>
      </c>
      <c r="DS332" s="841">
        <f t="shared" ref="DS332" si="5959">SUM(DS327:DS331)</f>
        <v>0</v>
      </c>
      <c r="DT332" s="841">
        <f t="shared" ref="DT332" si="5960">SUM(DT327:DT331)</f>
        <v>0</v>
      </c>
      <c r="DU332" s="841">
        <f t="shared" ref="DU332" si="5961">SUM(DU327:DU331)</f>
        <v>0</v>
      </c>
      <c r="DV332" s="2193">
        <f t="shared" ref="DV332" si="5962">SUM(DV327:DV331)</f>
        <v>0</v>
      </c>
      <c r="DW332" s="840">
        <f t="shared" ref="DW332" si="5963">SUM(DW327:DW331)</f>
        <v>0</v>
      </c>
      <c r="DX332" s="841">
        <f t="shared" ref="DX332" si="5964">SUM(DX327:DX331)</f>
        <v>0</v>
      </c>
      <c r="DY332" s="841">
        <f t="shared" ref="DY332" si="5965">SUM(DY327:DY331)</f>
        <v>0</v>
      </c>
      <c r="DZ332" s="841">
        <f t="shared" ref="DZ332" si="5966">SUM(DZ327:DZ331)</f>
        <v>0</v>
      </c>
      <c r="EA332" s="841">
        <f t="shared" ref="EA332" si="5967">SUM(EA327:EA331)</f>
        <v>0</v>
      </c>
      <c r="EB332" s="841">
        <f t="shared" ref="EB332" si="5968">SUM(EB327:EB331)</f>
        <v>0</v>
      </c>
      <c r="EC332" s="841">
        <f t="shared" ref="EC332" si="5969">SUM(EC327:EC331)</f>
        <v>0</v>
      </c>
      <c r="ED332" s="841">
        <f t="shared" ref="ED332" si="5970">SUM(ED327:ED331)</f>
        <v>0</v>
      </c>
      <c r="EE332" s="841">
        <f t="shared" ref="EE332" si="5971">SUM(EE327:EE331)</f>
        <v>0</v>
      </c>
      <c r="EF332" s="841">
        <f t="shared" ref="EF332" si="5972">SUM(EF327:EF331)</f>
        <v>0</v>
      </c>
      <c r="EG332" s="841">
        <f t="shared" ref="EG332" si="5973">SUM(EG327:EG331)</f>
        <v>0</v>
      </c>
      <c r="EH332" s="841">
        <f t="shared" ref="EH332" si="5974">SUM(EH327:EH331)</f>
        <v>0</v>
      </c>
      <c r="EI332" s="841">
        <f t="shared" ref="EI332" si="5975">SUM(EI327:EI331)</f>
        <v>0</v>
      </c>
      <c r="EJ332" s="841">
        <f t="shared" ref="EJ332" si="5976">SUM(EJ327:EJ331)</f>
        <v>0</v>
      </c>
      <c r="EK332" s="841">
        <f t="shared" ref="EK332" si="5977">SUM(EK327:EK331)</f>
        <v>0</v>
      </c>
      <c r="EL332" s="841">
        <f t="shared" ref="EL332" si="5978">SUM(EL327:EL331)</f>
        <v>0</v>
      </c>
      <c r="EM332" s="841">
        <f t="shared" ref="EM332" si="5979">SUM(EM327:EM331)</f>
        <v>0</v>
      </c>
      <c r="EN332" s="841">
        <f t="shared" ref="EN332" si="5980">SUM(EN327:EN331)</f>
        <v>0</v>
      </c>
      <c r="EO332" s="841">
        <f t="shared" ref="EO332" si="5981">SUM(EO327:EO331)</f>
        <v>0</v>
      </c>
      <c r="EP332" s="842">
        <f t="shared" ref="EP332" si="5982">EO332+EN332+EG332+EF332+EE332+ED332+EC332+EB332+EA332+DZ332+DY332+DX332+DW332</f>
        <v>0</v>
      </c>
      <c r="EQ332" s="841">
        <f>SUM(EQ327:EQ331)</f>
        <v>0</v>
      </c>
      <c r="ER332" s="841"/>
      <c r="ES332" s="841">
        <f t="shared" ref="ES332" si="5983">SUM(ES327:ES331)</f>
        <v>0</v>
      </c>
      <c r="ET332" s="841">
        <f t="shared" ref="ET332" si="5984">SUM(ET327:ET331)</f>
        <v>0</v>
      </c>
      <c r="EU332" s="841">
        <f t="shared" ref="EU332" si="5985">SUM(EU327:EU331)</f>
        <v>0</v>
      </c>
      <c r="EV332" s="841">
        <f t="shared" ref="EV332" si="5986">SUM(EV327:EV331)</f>
        <v>0</v>
      </c>
      <c r="EW332" s="841">
        <f t="shared" ref="EW332" si="5987">SUM(EW327:EW331)</f>
        <v>0</v>
      </c>
      <c r="EX332" s="841">
        <f t="shared" ref="EX332" si="5988">SUM(EX327:EX331)</f>
        <v>0</v>
      </c>
      <c r="EY332" s="841">
        <f t="shared" ref="EY332" si="5989">SUM(EY327:EY331)</f>
        <v>0</v>
      </c>
      <c r="EZ332" s="2030">
        <f t="shared" ref="EZ332" si="5990">SUM(EZ327:EZ331)</f>
        <v>0</v>
      </c>
      <c r="FA332" s="841">
        <f t="shared" ref="FA332" si="5991">SUM(FA327:FA331)</f>
        <v>0</v>
      </c>
      <c r="FB332" s="841">
        <f t="shared" ref="FB332" si="5992">SUM(FB327:FB331)</f>
        <v>0</v>
      </c>
      <c r="FC332" s="841">
        <f t="shared" ref="FC332" si="5993">SUM(FC327:FC331)</f>
        <v>0</v>
      </c>
      <c r="FD332" s="841">
        <f t="shared" ref="FD332" si="5994">SUM(FD327:FD331)</f>
        <v>0</v>
      </c>
      <c r="FE332" s="2193">
        <f t="shared" ref="FE332" si="5995">SUM(FE327:FE331)</f>
        <v>0</v>
      </c>
      <c r="FF332" s="142" t="s">
        <v>106</v>
      </c>
      <c r="FG332" s="846">
        <f>SUM(FG326:FG331)</f>
        <v>0</v>
      </c>
      <c r="FH332" s="847">
        <f t="shared" ref="FH332:FQ332" si="5996">SUM(FH326:FH331)</f>
        <v>0</v>
      </c>
      <c r="FI332" s="847">
        <f t="shared" si="5996"/>
        <v>0</v>
      </c>
      <c r="FJ332" s="848">
        <f t="shared" si="5996"/>
        <v>0</v>
      </c>
      <c r="FK332" s="846">
        <f t="shared" si="5996"/>
        <v>0</v>
      </c>
      <c r="FL332" s="847">
        <f t="shared" si="5996"/>
        <v>0</v>
      </c>
      <c r="FM332" s="847">
        <f t="shared" si="5996"/>
        <v>0</v>
      </c>
      <c r="FN332" s="848">
        <f t="shared" si="5996"/>
        <v>0</v>
      </c>
      <c r="FO332" s="846">
        <f t="shared" si="5996"/>
        <v>0</v>
      </c>
      <c r="FP332" s="847">
        <f t="shared" si="5996"/>
        <v>0</v>
      </c>
      <c r="FQ332" s="848">
        <f t="shared" si="5996"/>
        <v>0</v>
      </c>
      <c r="FR332" s="849">
        <f t="shared" si="5859"/>
        <v>0</v>
      </c>
      <c r="FS332" s="846">
        <f t="shared" ref="FS332" si="5997">SUM(FS326:FS331)</f>
        <v>0</v>
      </c>
      <c r="FT332" s="847">
        <f>SUM(FT326:FT331)</f>
        <v>0</v>
      </c>
      <c r="FU332" s="848">
        <f t="shared" ref="FU332:FY332" si="5998">SUM(FU326:FU331)</f>
        <v>0</v>
      </c>
      <c r="FV332" s="846">
        <f t="shared" si="5998"/>
        <v>0</v>
      </c>
      <c r="FW332" s="847">
        <f t="shared" si="5998"/>
        <v>0</v>
      </c>
      <c r="FX332" s="847">
        <f t="shared" si="5998"/>
        <v>0</v>
      </c>
      <c r="FY332" s="848">
        <f t="shared" si="5998"/>
        <v>0</v>
      </c>
      <c r="FZ332" s="850">
        <f t="shared" si="5864"/>
        <v>0</v>
      </c>
      <c r="GA332" s="851">
        <f t="shared" si="5865"/>
        <v>0</v>
      </c>
      <c r="GB332" s="851">
        <f t="shared" si="5866"/>
        <v>0</v>
      </c>
      <c r="GC332" s="849">
        <f t="shared" si="5867"/>
        <v>0</v>
      </c>
    </row>
    <row r="333" spans="1:191" ht="36.75" customHeight="1" thickBot="1">
      <c r="A333" s="6528" t="str">
        <f>IF(AND(GD326="ok",GD327="ok",GD328="ok",GD329="ok",GD330="ok",GD331="ok", H333 &lt;&gt;"فارغ"),"ok","wrong")</f>
        <v>wrong</v>
      </c>
      <c r="B333" s="6529"/>
      <c r="C333" s="6529"/>
      <c r="D333" s="6529"/>
      <c r="E333" s="6529"/>
      <c r="F333" s="6529"/>
      <c r="G333" s="6530"/>
      <c r="H333" s="6208" t="str">
        <f>IF(Z332=0,"فارغ","")</f>
        <v/>
      </c>
      <c r="I333" s="6209"/>
      <c r="J333" s="6209"/>
      <c r="K333" s="6209"/>
      <c r="L333" s="147"/>
      <c r="M333" s="148"/>
      <c r="N333" s="148"/>
      <c r="O333" s="149"/>
      <c r="P333" s="149"/>
      <c r="Q333" s="149"/>
      <c r="R333" s="148"/>
      <c r="S333" s="148"/>
      <c r="T333" s="148"/>
      <c r="U333" s="148"/>
      <c r="V333" s="148"/>
      <c r="W333" s="148"/>
      <c r="X333" s="148"/>
      <c r="Y333" s="148"/>
      <c r="Z333" s="149"/>
      <c r="AA333" s="149"/>
      <c r="AB333" s="149"/>
      <c r="AC333" s="148"/>
      <c r="AD333" s="148"/>
      <c r="AE333" s="148"/>
      <c r="AF333" s="150"/>
      <c r="AG333" s="148"/>
      <c r="AH333" s="148"/>
      <c r="AI333" s="151"/>
      <c r="AJ333" s="148"/>
      <c r="AK333" s="148"/>
      <c r="AL333" s="148"/>
      <c r="AM333" s="148"/>
      <c r="AN333" s="150"/>
      <c r="AO333" s="151"/>
      <c r="AP333" s="151"/>
      <c r="AQ333" s="151"/>
      <c r="AR333" s="152"/>
      <c r="AS333" s="151"/>
      <c r="AT333" s="153"/>
      <c r="AU333" s="148"/>
      <c r="AV333" s="148"/>
      <c r="AW333" s="148"/>
      <c r="AX333" s="148"/>
      <c r="AY333" s="148"/>
      <c r="AZ333" s="153"/>
      <c r="BA333" s="148"/>
      <c r="BB333" s="154"/>
      <c r="BC333" s="155"/>
      <c r="BD333" s="6531">
        <f>_xlfn.XLOOKUP(B328,التشكيل_القديم!$M$54:$M$92,التشكيل_القديم!$L$54:$L$92,0,0)</f>
        <v>21</v>
      </c>
      <c r="BE333" s="6505" t="str">
        <f>"(3)             "&amp; "عضو يسار الدائرة  /  "  &amp;B328</f>
        <v>(3)             عضو يسار الدائرة  /  احمد عمرو عبدالفتاح حسن</v>
      </c>
      <c r="BF333" s="6506"/>
      <c r="BG333" s="6506"/>
      <c r="BH333" s="6506"/>
      <c r="BI333" s="6506"/>
      <c r="BJ333" s="6506"/>
      <c r="BK333" s="6506"/>
      <c r="BL333" s="6506"/>
      <c r="BM333" s="6506"/>
      <c r="BN333" s="6506"/>
      <c r="BO333" s="6506"/>
      <c r="BP333" s="6506"/>
      <c r="BQ333" s="6506"/>
      <c r="BR333" s="6506"/>
      <c r="BS333" s="6506"/>
      <c r="BT333" s="6506"/>
      <c r="BU333" s="6506"/>
      <c r="BV333" s="6506"/>
      <c r="BW333" s="6506"/>
      <c r="BX333" s="6506"/>
      <c r="BY333" s="6506"/>
      <c r="BZ333" s="6506"/>
      <c r="CA333" s="6506"/>
      <c r="CB333" s="6506"/>
      <c r="CC333" s="6506"/>
      <c r="CD333" s="6506"/>
      <c r="CE333" s="6506"/>
      <c r="CF333" s="6506"/>
      <c r="CG333" s="6506"/>
      <c r="CH333" s="6506"/>
      <c r="CI333" s="6506"/>
      <c r="CJ333" s="6506"/>
      <c r="CK333" s="6506"/>
      <c r="CL333" s="6506"/>
      <c r="CM333" s="859"/>
      <c r="CN333" s="6520">
        <f>IF(ISTEXT(B329),_xlfn.XLOOKUP(B329,التشكيل_القديم!$M$54:$M$92,التشكيل_القديم!$L$54:$L$92,0,0),0)</f>
        <v>0</v>
      </c>
      <c r="CO333" s="6505" t="str">
        <f>IF(B329&lt;&gt;"","(4)             "&amp;"عضو يسار  اليسار الدائرة /  "&amp;B329,"لا يوجد عضو رابع " )</f>
        <v xml:space="preserve">لا يوجد عضو رابع </v>
      </c>
      <c r="CP333" s="6506"/>
      <c r="CQ333" s="6506"/>
      <c r="CR333" s="6506"/>
      <c r="CS333" s="6506"/>
      <c r="CT333" s="6506"/>
      <c r="CU333" s="6506"/>
      <c r="CV333" s="6506"/>
      <c r="CW333" s="6506"/>
      <c r="CX333" s="6506"/>
      <c r="CY333" s="6506"/>
      <c r="CZ333" s="6506"/>
      <c r="DA333" s="6506"/>
      <c r="DB333" s="6506"/>
      <c r="DC333" s="6506"/>
      <c r="DD333" s="6506"/>
      <c r="DE333" s="6506"/>
      <c r="DF333" s="6506"/>
      <c r="DG333" s="6506"/>
      <c r="DH333" s="6506"/>
      <c r="DI333" s="6506"/>
      <c r="DJ333" s="6506"/>
      <c r="DK333" s="6506"/>
      <c r="DL333" s="6506"/>
      <c r="DM333" s="6506"/>
      <c r="DN333" s="6506"/>
      <c r="DO333" s="6506"/>
      <c r="DP333" s="6506"/>
      <c r="DQ333" s="6506"/>
      <c r="DR333" s="6506"/>
      <c r="DS333" s="6506"/>
      <c r="DT333" s="6506"/>
      <c r="DU333" s="6506"/>
      <c r="DV333" s="859"/>
      <c r="DW333" s="6520">
        <f>IF(ISTEXT(B331),_xlfn.XLOOKUP(B331,التشكيل_القديم!$M$54:$M$92,التشكيل_القديم!$L$54:$L$92,0,0),0)</f>
        <v>0</v>
      </c>
      <c r="DX333" s="6505" t="str">
        <f>IF(B331&lt;&gt;"","(5)             "&amp;"عضو يسار يسار اليسار الدائرة /  "&amp;B331,"لا يوجد عضو سادس " )</f>
        <v xml:space="preserve">لا يوجد عضو سادس </v>
      </c>
      <c r="DY333" s="6506"/>
      <c r="DZ333" s="6506"/>
      <c r="EA333" s="6506"/>
      <c r="EB333" s="6506"/>
      <c r="EC333" s="6506"/>
      <c r="ED333" s="6506"/>
      <c r="EE333" s="6506"/>
      <c r="EF333" s="6506"/>
      <c r="EG333" s="6506"/>
      <c r="EH333" s="6506"/>
      <c r="EI333" s="6506"/>
      <c r="EJ333" s="6506"/>
      <c r="EK333" s="6506"/>
      <c r="EL333" s="6506"/>
      <c r="EM333" s="6506"/>
      <c r="EN333" s="6506"/>
      <c r="EO333" s="6506"/>
      <c r="EP333" s="6506"/>
      <c r="EQ333" s="6506"/>
      <c r="ER333" s="6506"/>
      <c r="ES333" s="6506"/>
      <c r="ET333" s="6506"/>
      <c r="EU333" s="6506"/>
      <c r="EV333" s="6506"/>
      <c r="EW333" s="6506"/>
      <c r="EX333" s="6506"/>
      <c r="EY333" s="6506"/>
      <c r="EZ333" s="6506"/>
      <c r="FA333" s="6506"/>
      <c r="FB333" s="6506"/>
      <c r="FC333" s="6506"/>
      <c r="FD333" s="6506"/>
      <c r="FE333" s="859"/>
      <c r="FF333" s="6522" t="s">
        <v>1239</v>
      </c>
      <c r="FG333" s="6523"/>
      <c r="FH333" s="6523"/>
      <c r="FI333" s="6523"/>
      <c r="FJ333" s="6523"/>
      <c r="FK333" s="6523"/>
      <c r="FL333" s="6523"/>
      <c r="FM333" s="6523"/>
      <c r="FN333" s="6523"/>
      <c r="FO333" s="6523"/>
      <c r="FP333" s="6523"/>
      <c r="FQ333" s="6523"/>
      <c r="FR333" s="6523"/>
      <c r="FS333" s="6523"/>
      <c r="FT333" s="6523"/>
      <c r="FU333" s="6523"/>
      <c r="FV333" s="6523"/>
      <c r="FW333" s="6523"/>
      <c r="FX333" s="6523"/>
      <c r="FY333" s="6523"/>
      <c r="FZ333" s="6523"/>
      <c r="GA333" s="6523"/>
      <c r="GB333" s="6523"/>
      <c r="GC333" s="6523"/>
      <c r="GD333" s="6523"/>
      <c r="GE333" s="6523"/>
      <c r="GF333" s="6523"/>
      <c r="GG333" s="6523"/>
      <c r="GH333" s="6523"/>
      <c r="GI333" s="6524"/>
    </row>
    <row r="334" spans="1:191" ht="36.75" customHeight="1" thickTop="1" thickBot="1">
      <c r="A334" s="6205"/>
      <c r="B334" s="6206"/>
      <c r="C334" s="6206"/>
      <c r="D334" s="6206"/>
      <c r="E334" s="6206"/>
      <c r="F334" s="6206"/>
      <c r="G334" s="6207"/>
      <c r="H334" s="6208"/>
      <c r="I334" s="6209"/>
      <c r="J334" s="6209"/>
      <c r="K334" s="6209"/>
      <c r="L334" s="147"/>
      <c r="M334" s="148"/>
      <c r="N334" s="148"/>
      <c r="O334" s="148"/>
      <c r="P334" s="148"/>
      <c r="Q334" s="148"/>
      <c r="R334" s="148"/>
      <c r="S334" s="148"/>
      <c r="T334" s="148"/>
      <c r="U334" s="148"/>
      <c r="V334" s="148"/>
      <c r="W334" s="148"/>
      <c r="X334" s="148"/>
      <c r="Y334" s="148"/>
      <c r="Z334" s="160"/>
      <c r="AA334" s="148"/>
      <c r="AB334" s="148"/>
      <c r="AC334" s="148"/>
      <c r="AD334" s="148"/>
      <c r="AE334" s="148"/>
      <c r="AF334" s="150"/>
      <c r="AG334" s="148"/>
      <c r="AH334" s="148"/>
      <c r="AI334" s="151"/>
      <c r="AJ334" s="148"/>
      <c r="AK334" s="148"/>
      <c r="AL334" s="148"/>
      <c r="AM334" s="148"/>
      <c r="AN334" s="150"/>
      <c r="AO334" s="151"/>
      <c r="AP334" s="151"/>
      <c r="AQ334" s="151"/>
      <c r="AR334" s="152"/>
      <c r="AS334" s="151"/>
      <c r="AT334" s="153"/>
      <c r="AU334" s="148"/>
      <c r="AV334" s="148"/>
      <c r="AW334" s="148"/>
      <c r="AX334" s="148"/>
      <c r="AY334" s="148"/>
      <c r="AZ334" s="153"/>
      <c r="BA334" s="148"/>
      <c r="BB334" s="154"/>
      <c r="BC334" s="155"/>
      <c r="BD334" s="6532"/>
      <c r="BE334" s="6507"/>
      <c r="BF334" s="6508"/>
      <c r="BG334" s="6508"/>
      <c r="BH334" s="6508"/>
      <c r="BI334" s="6508"/>
      <c r="BJ334" s="6508"/>
      <c r="BK334" s="6508"/>
      <c r="BL334" s="6508"/>
      <c r="BM334" s="6508"/>
      <c r="BN334" s="6508"/>
      <c r="BO334" s="6508"/>
      <c r="BP334" s="6508"/>
      <c r="BQ334" s="6508"/>
      <c r="BR334" s="6508"/>
      <c r="BS334" s="6508"/>
      <c r="BT334" s="6508"/>
      <c r="BU334" s="6508"/>
      <c r="BV334" s="6508"/>
      <c r="BW334" s="6508"/>
      <c r="BX334" s="6508"/>
      <c r="BY334" s="6508"/>
      <c r="BZ334" s="6508"/>
      <c r="CA334" s="6508"/>
      <c r="CB334" s="6508"/>
      <c r="CC334" s="6508"/>
      <c r="CD334" s="6508"/>
      <c r="CE334" s="6508"/>
      <c r="CF334" s="6508"/>
      <c r="CG334" s="6508"/>
      <c r="CH334" s="6508"/>
      <c r="CI334" s="6508"/>
      <c r="CJ334" s="6508"/>
      <c r="CK334" s="6508"/>
      <c r="CL334" s="6508"/>
      <c r="CM334" s="860"/>
      <c r="CN334" s="6521"/>
      <c r="CO334" s="6507"/>
      <c r="CP334" s="6508"/>
      <c r="CQ334" s="6508"/>
      <c r="CR334" s="6508"/>
      <c r="CS334" s="6508"/>
      <c r="CT334" s="6508"/>
      <c r="CU334" s="6508"/>
      <c r="CV334" s="6508"/>
      <c r="CW334" s="6508"/>
      <c r="CX334" s="6508"/>
      <c r="CY334" s="6508"/>
      <c r="CZ334" s="6508"/>
      <c r="DA334" s="6508"/>
      <c r="DB334" s="6508"/>
      <c r="DC334" s="6508"/>
      <c r="DD334" s="6508"/>
      <c r="DE334" s="6508"/>
      <c r="DF334" s="6508"/>
      <c r="DG334" s="6508"/>
      <c r="DH334" s="6508"/>
      <c r="DI334" s="6508"/>
      <c r="DJ334" s="6508"/>
      <c r="DK334" s="6508"/>
      <c r="DL334" s="6508"/>
      <c r="DM334" s="6508"/>
      <c r="DN334" s="6508"/>
      <c r="DO334" s="6508"/>
      <c r="DP334" s="6508"/>
      <c r="DQ334" s="6508"/>
      <c r="DR334" s="6508"/>
      <c r="DS334" s="6508"/>
      <c r="DT334" s="6508"/>
      <c r="DU334" s="6508"/>
      <c r="DV334" s="866"/>
      <c r="DW334" s="6521"/>
      <c r="DX334" s="6507"/>
      <c r="DY334" s="6508"/>
      <c r="DZ334" s="6508"/>
      <c r="EA334" s="6508"/>
      <c r="EB334" s="6508"/>
      <c r="EC334" s="6508"/>
      <c r="ED334" s="6508"/>
      <c r="EE334" s="6508"/>
      <c r="EF334" s="6508"/>
      <c r="EG334" s="6508"/>
      <c r="EH334" s="6508"/>
      <c r="EI334" s="6508"/>
      <c r="EJ334" s="6508"/>
      <c r="EK334" s="6508"/>
      <c r="EL334" s="6508"/>
      <c r="EM334" s="6508"/>
      <c r="EN334" s="6508"/>
      <c r="EO334" s="6508"/>
      <c r="EP334" s="6508"/>
      <c r="EQ334" s="6508"/>
      <c r="ER334" s="6508"/>
      <c r="ES334" s="6508"/>
      <c r="ET334" s="6508"/>
      <c r="EU334" s="6508"/>
      <c r="EV334" s="6508"/>
      <c r="EW334" s="6508"/>
      <c r="EX334" s="6508"/>
      <c r="EY334" s="6508"/>
      <c r="EZ334" s="6508"/>
      <c r="FA334" s="6508"/>
      <c r="FB334" s="6508"/>
      <c r="FC334" s="6508"/>
      <c r="FD334" s="6508"/>
      <c r="FE334" s="866"/>
      <c r="FF334" s="2114"/>
      <c r="FG334" s="6348" t="s">
        <v>23</v>
      </c>
      <c r="FH334" s="6349"/>
      <c r="FI334" s="6349"/>
      <c r="FJ334" s="6350"/>
      <c r="FK334" s="6370" t="s">
        <v>33</v>
      </c>
      <c r="FL334" s="6370"/>
      <c r="FM334" s="6370"/>
      <c r="FN334" s="6371"/>
      <c r="FO334" s="6351" t="s">
        <v>184</v>
      </c>
      <c r="FP334" s="6352"/>
      <c r="FQ334" s="6352"/>
      <c r="FR334" s="6353"/>
      <c r="FS334" s="6366" t="s">
        <v>185</v>
      </c>
      <c r="FT334" s="6367"/>
      <c r="FU334" s="6367"/>
      <c r="FV334" s="6368"/>
      <c r="FW334" s="6354" t="s">
        <v>200</v>
      </c>
      <c r="FX334" s="6355"/>
      <c r="FY334" s="6355"/>
      <c r="FZ334" s="6356"/>
      <c r="GA334" s="6338" t="s">
        <v>597</v>
      </c>
      <c r="GB334" s="6339"/>
      <c r="GC334" s="6339"/>
      <c r="GD334" s="6340"/>
      <c r="GE334" s="6525" t="s">
        <v>598</v>
      </c>
      <c r="GF334" s="6526"/>
      <c r="GG334" s="6526"/>
      <c r="GH334" s="6526"/>
      <c r="GI334" s="6527"/>
    </row>
    <row r="335" spans="1:191" ht="36.75" customHeight="1" thickTop="1" thickBot="1">
      <c r="A335" s="143"/>
      <c r="B335" s="157"/>
      <c r="C335" s="157"/>
      <c r="D335" s="157"/>
      <c r="E335" s="158"/>
      <c r="F335" s="158"/>
      <c r="G335" s="159"/>
      <c r="H335" s="144"/>
      <c r="I335" s="144"/>
      <c r="J335" s="145"/>
      <c r="K335" s="146"/>
      <c r="L335" s="2186" t="str">
        <f>الاعدادات!$D$14</f>
        <v>2023 وما قبلها</v>
      </c>
      <c r="M335" s="148"/>
      <c r="N335" s="148"/>
      <c r="O335" s="148"/>
      <c r="P335" s="148"/>
      <c r="Q335" s="148"/>
      <c r="R335" s="148"/>
      <c r="S335" s="148"/>
      <c r="T335" s="148"/>
      <c r="U335" s="148"/>
      <c r="V335" s="148"/>
      <c r="W335" s="148"/>
      <c r="X335" s="148"/>
      <c r="Y335" s="148"/>
      <c r="Z335" s="160"/>
      <c r="AA335" s="148"/>
      <c r="AB335" s="148"/>
      <c r="AC335" s="148"/>
      <c r="AD335" s="148"/>
      <c r="AE335" s="148"/>
      <c r="AF335" s="150"/>
      <c r="AG335" s="148"/>
      <c r="AH335" s="148"/>
      <c r="AI335" s="151"/>
      <c r="AJ335" s="148"/>
      <c r="AK335" s="148"/>
      <c r="AL335" s="148"/>
      <c r="AM335" s="148"/>
      <c r="AN335" s="150"/>
      <c r="AO335" s="151"/>
      <c r="AP335" s="151"/>
      <c r="AQ335" s="151"/>
      <c r="AR335" s="152"/>
      <c r="AS335" s="151"/>
      <c r="AT335" s="153"/>
      <c r="AU335" s="148"/>
      <c r="AV335" s="148"/>
      <c r="AW335" s="148"/>
      <c r="AX335" s="148"/>
      <c r="AY335" s="148"/>
      <c r="AZ335" s="153"/>
      <c r="BA335" s="148"/>
      <c r="BB335" s="154"/>
      <c r="BC335" s="155"/>
      <c r="BD335" s="2186" t="str">
        <f>الاعدادات!$D$14</f>
        <v>2023 وما قبلها</v>
      </c>
      <c r="BE335" s="82"/>
      <c r="BF335" s="83"/>
      <c r="BG335" s="83"/>
      <c r="BH335" s="84"/>
      <c r="BI335" s="84"/>
      <c r="BJ335" s="84"/>
      <c r="BK335" s="85"/>
      <c r="BL335" s="86"/>
      <c r="BM335" s="87"/>
      <c r="BN335" s="87"/>
      <c r="BO335" s="88"/>
      <c r="BP335" s="88"/>
      <c r="BQ335" s="88"/>
      <c r="BR335" s="88"/>
      <c r="BS335" s="88"/>
      <c r="BT335" s="88"/>
      <c r="BU335" s="88"/>
      <c r="BV335" s="88"/>
      <c r="BW335" s="89"/>
      <c r="BX335" s="77">
        <f t="shared" ref="BX335:BX337" si="5999">SUM(BE335:BW335)</f>
        <v>0</v>
      </c>
      <c r="BY335" s="90"/>
      <c r="BZ335" s="855"/>
      <c r="CA335" s="91"/>
      <c r="CB335" s="92"/>
      <c r="CC335" s="93"/>
      <c r="CD335" s="94"/>
      <c r="CE335" s="95"/>
      <c r="CF335" s="96"/>
      <c r="CG335" s="97"/>
      <c r="CH335" s="98"/>
      <c r="CI335" s="99"/>
      <c r="CJ335" s="79">
        <f t="shared" ref="CJ335:CJ336" si="6000">SUM(BX335:CI335)</f>
        <v>0</v>
      </c>
      <c r="CK335" s="104"/>
      <c r="CL335" s="92"/>
      <c r="CM335" s="861"/>
      <c r="CN335" s="82"/>
      <c r="CO335" s="83"/>
      <c r="CP335" s="83"/>
      <c r="CQ335" s="84"/>
      <c r="CR335" s="84"/>
      <c r="CS335" s="84"/>
      <c r="CT335" s="85"/>
      <c r="CU335" s="86"/>
      <c r="CV335" s="87"/>
      <c r="CW335" s="87"/>
      <c r="CX335" s="88"/>
      <c r="CY335" s="88"/>
      <c r="CZ335" s="88"/>
      <c r="DA335" s="88"/>
      <c r="DB335" s="88"/>
      <c r="DC335" s="88"/>
      <c r="DD335" s="88"/>
      <c r="DE335" s="88"/>
      <c r="DF335" s="89"/>
      <c r="DG335" s="161">
        <f t="shared" ref="DG335:DG337" si="6001">SUM(CN335:DF335)</f>
        <v>0</v>
      </c>
      <c r="DH335" s="90"/>
      <c r="DI335" s="855"/>
      <c r="DJ335" s="168"/>
      <c r="DK335" s="92"/>
      <c r="DL335" s="93"/>
      <c r="DM335" s="94"/>
      <c r="DN335" s="95"/>
      <c r="DO335" s="96"/>
      <c r="DP335" s="97"/>
      <c r="DQ335" s="98"/>
      <c r="DR335" s="99"/>
      <c r="DS335" s="79">
        <f t="shared" ref="DS335:DS337" si="6002">SUM(DG335:DR335)</f>
        <v>0</v>
      </c>
      <c r="DT335" s="104"/>
      <c r="DU335" s="92"/>
      <c r="DV335" s="864"/>
      <c r="DW335" s="82"/>
      <c r="DX335" s="83"/>
      <c r="DY335" s="83"/>
      <c r="DZ335" s="84"/>
      <c r="EA335" s="84"/>
      <c r="EB335" s="84"/>
      <c r="EC335" s="85"/>
      <c r="ED335" s="86"/>
      <c r="EE335" s="87"/>
      <c r="EF335" s="87"/>
      <c r="EG335" s="88"/>
      <c r="EH335" s="88"/>
      <c r="EI335" s="88"/>
      <c r="EJ335" s="88"/>
      <c r="EK335" s="88"/>
      <c r="EL335" s="88"/>
      <c r="EM335" s="88"/>
      <c r="EN335" s="88"/>
      <c r="EO335" s="89"/>
      <c r="EP335" s="161">
        <f t="shared" ref="EP335:EP337" si="6003">SUM(DW335:EO335)</f>
        <v>0</v>
      </c>
      <c r="EQ335" s="90"/>
      <c r="ER335" s="855"/>
      <c r="ES335" s="168"/>
      <c r="ET335" s="92"/>
      <c r="EU335" s="93"/>
      <c r="EV335" s="94"/>
      <c r="EW335" s="95"/>
      <c r="EX335" s="96"/>
      <c r="EY335" s="97"/>
      <c r="EZ335" s="98"/>
      <c r="FA335" s="99"/>
      <c r="FB335" s="79">
        <f t="shared" ref="FB335:FB338" si="6004">SUM(EP335:FA335)</f>
        <v>0</v>
      </c>
      <c r="FC335" s="104"/>
      <c r="FD335" s="92"/>
      <c r="FE335" s="864"/>
      <c r="FF335" s="162" t="s">
        <v>163</v>
      </c>
      <c r="FG335" s="838" t="s">
        <v>190</v>
      </c>
      <c r="FH335" s="838" t="s">
        <v>203</v>
      </c>
      <c r="FI335" s="838" t="s">
        <v>204</v>
      </c>
      <c r="FJ335" s="839" t="s">
        <v>116</v>
      </c>
      <c r="FK335" s="838" t="s">
        <v>190</v>
      </c>
      <c r="FL335" s="838" t="s">
        <v>203</v>
      </c>
      <c r="FM335" s="838" t="s">
        <v>204</v>
      </c>
      <c r="FN335" s="839" t="s">
        <v>116</v>
      </c>
      <c r="FO335" s="838" t="s">
        <v>190</v>
      </c>
      <c r="FP335" s="838" t="s">
        <v>203</v>
      </c>
      <c r="FQ335" s="838" t="s">
        <v>204</v>
      </c>
      <c r="FR335" s="839" t="s">
        <v>116</v>
      </c>
      <c r="FS335" s="838" t="s">
        <v>190</v>
      </c>
      <c r="FT335" s="838" t="s">
        <v>203</v>
      </c>
      <c r="FU335" s="838" t="s">
        <v>204</v>
      </c>
      <c r="FV335" s="839" t="s">
        <v>116</v>
      </c>
      <c r="FW335" s="838" t="s">
        <v>190</v>
      </c>
      <c r="FX335" s="838" t="s">
        <v>203</v>
      </c>
      <c r="FY335" s="838" t="s">
        <v>204</v>
      </c>
      <c r="FZ335" s="839" t="s">
        <v>116</v>
      </c>
      <c r="GA335" s="838" t="s">
        <v>190</v>
      </c>
      <c r="GB335" s="838" t="s">
        <v>203</v>
      </c>
      <c r="GC335" s="838" t="s">
        <v>204</v>
      </c>
      <c r="GD335" s="839" t="s">
        <v>116</v>
      </c>
      <c r="GE335" s="852" t="s">
        <v>205</v>
      </c>
      <c r="GF335" s="838" t="s">
        <v>190</v>
      </c>
      <c r="GG335" s="838" t="s">
        <v>203</v>
      </c>
      <c r="GH335" s="838" t="s">
        <v>204</v>
      </c>
      <c r="GI335" s="839" t="s">
        <v>116</v>
      </c>
    </row>
    <row r="336" spans="1:191" ht="36.75" customHeight="1" thickTop="1" thickBot="1">
      <c r="A336" s="143"/>
      <c r="B336" s="157"/>
      <c r="C336" s="157"/>
      <c r="D336" s="157"/>
      <c r="E336" s="158"/>
      <c r="F336" s="158"/>
      <c r="G336" s="159"/>
      <c r="H336" s="144"/>
      <c r="I336" s="144"/>
      <c r="J336" s="145"/>
      <c r="K336" s="146"/>
      <c r="L336" s="2187">
        <f>الاعدادات!$D$15</f>
        <v>2024</v>
      </c>
      <c r="M336" s="148"/>
      <c r="N336" s="148"/>
      <c r="O336" s="148"/>
      <c r="P336" s="148"/>
      <c r="Q336" s="148"/>
      <c r="R336" s="148"/>
      <c r="S336" s="148"/>
      <c r="T336" s="148"/>
      <c r="U336" s="148"/>
      <c r="V336" s="148"/>
      <c r="W336" s="148"/>
      <c r="X336" s="148"/>
      <c r="Y336" s="148"/>
      <c r="Z336" s="160"/>
      <c r="AA336" s="148"/>
      <c r="AB336" s="148"/>
      <c r="AC336" s="148"/>
      <c r="AD336" s="148"/>
      <c r="AE336" s="148"/>
      <c r="AF336" s="150"/>
      <c r="AG336" s="148"/>
      <c r="AH336" s="148"/>
      <c r="AI336" s="151"/>
      <c r="AJ336" s="148"/>
      <c r="AK336" s="148"/>
      <c r="AL336" s="148"/>
      <c r="AM336" s="148"/>
      <c r="AN336" s="150"/>
      <c r="AO336" s="151"/>
      <c r="AP336" s="151"/>
      <c r="AQ336" s="151"/>
      <c r="AR336" s="152"/>
      <c r="AS336" s="151"/>
      <c r="AT336" s="153"/>
      <c r="AU336" s="148"/>
      <c r="AV336" s="148"/>
      <c r="AW336" s="148"/>
      <c r="AX336" s="148"/>
      <c r="AY336" s="148"/>
      <c r="AZ336" s="153"/>
      <c r="BA336" s="148"/>
      <c r="BB336" s="154"/>
      <c r="BC336" s="155"/>
      <c r="BD336" s="2187">
        <f>الاعدادات!$D$15</f>
        <v>2024</v>
      </c>
      <c r="BE336" s="82"/>
      <c r="BF336" s="83"/>
      <c r="BG336" s="83"/>
      <c r="BH336" s="84"/>
      <c r="BI336" s="84"/>
      <c r="BJ336" s="84"/>
      <c r="BK336" s="85"/>
      <c r="BL336" s="86"/>
      <c r="BM336" s="87"/>
      <c r="BN336" s="87"/>
      <c r="BO336" s="88"/>
      <c r="BP336" s="88"/>
      <c r="BQ336" s="88"/>
      <c r="BR336" s="88"/>
      <c r="BS336" s="88"/>
      <c r="BT336" s="88"/>
      <c r="BU336" s="88"/>
      <c r="BV336" s="88"/>
      <c r="BW336" s="89"/>
      <c r="BX336" s="77">
        <f t="shared" si="5999"/>
        <v>0</v>
      </c>
      <c r="BY336" s="90"/>
      <c r="BZ336" s="855"/>
      <c r="CA336" s="91"/>
      <c r="CB336" s="92"/>
      <c r="CC336" s="93"/>
      <c r="CD336" s="94"/>
      <c r="CE336" s="95"/>
      <c r="CF336" s="96"/>
      <c r="CG336" s="97"/>
      <c r="CH336" s="98"/>
      <c r="CI336" s="99"/>
      <c r="CJ336" s="79">
        <f t="shared" si="6000"/>
        <v>0</v>
      </c>
      <c r="CK336" s="104"/>
      <c r="CL336" s="92"/>
      <c r="CM336" s="861"/>
      <c r="CN336" s="82"/>
      <c r="CO336" s="83"/>
      <c r="CP336" s="83"/>
      <c r="CQ336" s="84"/>
      <c r="CR336" s="84"/>
      <c r="CS336" s="84"/>
      <c r="CT336" s="85"/>
      <c r="CU336" s="86"/>
      <c r="CV336" s="87"/>
      <c r="CW336" s="87"/>
      <c r="CX336" s="88"/>
      <c r="CY336" s="88"/>
      <c r="CZ336" s="88"/>
      <c r="DA336" s="88"/>
      <c r="DB336" s="88"/>
      <c r="DC336" s="88"/>
      <c r="DD336" s="88"/>
      <c r="DE336" s="88"/>
      <c r="DF336" s="89"/>
      <c r="DG336" s="161">
        <f t="shared" si="6001"/>
        <v>0</v>
      </c>
      <c r="DH336" s="90"/>
      <c r="DI336" s="855"/>
      <c r="DJ336" s="168"/>
      <c r="DK336" s="92"/>
      <c r="DL336" s="93"/>
      <c r="DM336" s="94"/>
      <c r="DN336" s="95"/>
      <c r="DO336" s="96"/>
      <c r="DP336" s="97"/>
      <c r="DQ336" s="98"/>
      <c r="DR336" s="99"/>
      <c r="DS336" s="79">
        <f t="shared" si="6002"/>
        <v>0</v>
      </c>
      <c r="DT336" s="104"/>
      <c r="DU336" s="92"/>
      <c r="DV336" s="864"/>
      <c r="DW336" s="82"/>
      <c r="DX336" s="83"/>
      <c r="DY336" s="83"/>
      <c r="DZ336" s="84"/>
      <c r="EA336" s="84"/>
      <c r="EB336" s="84"/>
      <c r="EC336" s="85"/>
      <c r="ED336" s="86"/>
      <c r="EE336" s="87"/>
      <c r="EF336" s="87"/>
      <c r="EG336" s="88"/>
      <c r="EH336" s="88"/>
      <c r="EI336" s="88"/>
      <c r="EJ336" s="88"/>
      <c r="EK336" s="88"/>
      <c r="EL336" s="88"/>
      <c r="EM336" s="88"/>
      <c r="EN336" s="88"/>
      <c r="EO336" s="89"/>
      <c r="EP336" s="161">
        <f t="shared" si="6003"/>
        <v>0</v>
      </c>
      <c r="EQ336" s="90"/>
      <c r="ER336" s="855"/>
      <c r="ES336" s="168"/>
      <c r="ET336" s="92"/>
      <c r="EU336" s="93"/>
      <c r="EV336" s="94"/>
      <c r="EW336" s="95"/>
      <c r="EX336" s="96"/>
      <c r="EY336" s="97"/>
      <c r="EZ336" s="98"/>
      <c r="FA336" s="99"/>
      <c r="FB336" s="79">
        <f t="shared" si="6004"/>
        <v>0</v>
      </c>
      <c r="FC336" s="104"/>
      <c r="FD336" s="92"/>
      <c r="FE336" s="864"/>
      <c r="FF336" s="2207">
        <f>الاعدادات!$D$7</f>
        <v>2023</v>
      </c>
      <c r="FG336" s="163">
        <f t="shared" ref="FG336:FG339" si="6005">BX328</f>
        <v>0</v>
      </c>
      <c r="FH336" s="164">
        <f t="shared" ref="FH336:FH339" si="6006">BY328</f>
        <v>0</v>
      </c>
      <c r="FI336" s="164">
        <f>CA328+CB328+CC328+CD328+CE328+BZ328</f>
        <v>0</v>
      </c>
      <c r="FJ336" s="165">
        <f>CF328+CG328+CH328+CI328</f>
        <v>0</v>
      </c>
      <c r="FK336" s="166">
        <f t="shared" ref="FK336:FK339" si="6007">DG328</f>
        <v>0</v>
      </c>
      <c r="FL336" s="164">
        <f t="shared" ref="FL336:FL339" si="6008">DH328</f>
        <v>0</v>
      </c>
      <c r="FM336" s="164">
        <f>DJ328+DK328+DL328+DM328+DN328+DI328</f>
        <v>0</v>
      </c>
      <c r="FN336" s="165">
        <f>DO328+DP328+DQ328+DR328</f>
        <v>0</v>
      </c>
      <c r="FO336" s="166">
        <f t="shared" ref="FO336:FO339" si="6009">BX335</f>
        <v>0</v>
      </c>
      <c r="FP336" s="164">
        <f t="shared" ref="FP336:FP339" si="6010">BY335</f>
        <v>0</v>
      </c>
      <c r="FQ336" s="164">
        <f>CA335+CB335+CC335+CD335+CE335+BZ335</f>
        <v>0</v>
      </c>
      <c r="FR336" s="165">
        <f>CF335+CG335+CH335+CI335</f>
        <v>0</v>
      </c>
      <c r="FS336" s="166">
        <f t="shared" ref="FS336:FS339" si="6011">DG335</f>
        <v>0</v>
      </c>
      <c r="FT336" s="164">
        <f t="shared" ref="FT336:FT339" si="6012">DH335</f>
        <v>0</v>
      </c>
      <c r="FU336" s="164">
        <f>DI335+DJ335+DK335+DL335+DM335+DN335</f>
        <v>0</v>
      </c>
      <c r="FV336" s="167">
        <f>DO335+DP335+DQ335+DR335</f>
        <v>0</v>
      </c>
      <c r="FW336" s="166">
        <f t="shared" ref="FW336:FW339" si="6013">EP328</f>
        <v>0</v>
      </c>
      <c r="FX336" s="164">
        <f t="shared" ref="FX336:FX339" si="6014">EQ328</f>
        <v>0</v>
      </c>
      <c r="FY336" s="164">
        <f>ES328+ET328+EU328+EV328+EW328+ER328</f>
        <v>0</v>
      </c>
      <c r="FZ336" s="167">
        <f>EX328+EY328+EZ328+FA328</f>
        <v>0</v>
      </c>
      <c r="GA336" s="166">
        <f t="shared" ref="GA336:GA339" si="6015">EP335</f>
        <v>0</v>
      </c>
      <c r="GB336" s="164">
        <f t="shared" ref="GB336:GB339" si="6016">EQ335</f>
        <v>0</v>
      </c>
      <c r="GC336" s="164">
        <f>ES335+ET335+EU335+EV335+EW335+ER335</f>
        <v>0</v>
      </c>
      <c r="GD336" s="167">
        <f>EX335+EY335+EZ335+FA335</f>
        <v>0</v>
      </c>
      <c r="GE336" s="837" t="s">
        <v>23</v>
      </c>
      <c r="GF336" s="169">
        <f>FG340</f>
        <v>0</v>
      </c>
      <c r="GG336" s="170">
        <f>FH340</f>
        <v>0</v>
      </c>
      <c r="GH336" s="170">
        <f>FI340</f>
        <v>0</v>
      </c>
      <c r="GI336" s="171">
        <f>FJ340</f>
        <v>0</v>
      </c>
    </row>
    <row r="337" spans="1:191" ht="36.75" customHeight="1" thickTop="1" thickBot="1">
      <c r="A337" s="143"/>
      <c r="B337" s="172"/>
      <c r="C337" s="172"/>
      <c r="D337" s="172"/>
      <c r="E337" s="172"/>
      <c r="F337" s="172"/>
      <c r="G337" s="172"/>
      <c r="H337" s="172"/>
      <c r="I337" s="172"/>
      <c r="J337" s="145"/>
      <c r="K337" s="146"/>
      <c r="L337" s="2187">
        <f>الاعدادات!$D$16</f>
        <v>2025</v>
      </c>
      <c r="M337" s="172"/>
      <c r="N337" s="172"/>
      <c r="O337" s="172"/>
      <c r="P337" s="172"/>
      <c r="Q337" s="172"/>
      <c r="R337" s="172"/>
      <c r="S337" s="172"/>
      <c r="T337" s="172"/>
      <c r="U337" s="172"/>
      <c r="V337" s="172"/>
      <c r="W337" s="172"/>
      <c r="X337" s="172"/>
      <c r="Y337" s="172"/>
      <c r="Z337" s="174"/>
      <c r="AA337" s="172"/>
      <c r="AB337" s="172"/>
      <c r="AC337" s="172"/>
      <c r="AD337" s="172"/>
      <c r="AE337" s="172"/>
      <c r="AF337" s="172"/>
      <c r="AG337" s="172"/>
      <c r="AH337" s="172"/>
      <c r="AI337" s="172"/>
      <c r="AJ337" s="172"/>
      <c r="AK337" s="172"/>
      <c r="AL337" s="172"/>
      <c r="AM337" s="172"/>
      <c r="AN337" s="172"/>
      <c r="AO337" s="172"/>
      <c r="AP337" s="172"/>
      <c r="AQ337" s="172"/>
      <c r="AR337" s="172"/>
      <c r="AS337" s="172"/>
      <c r="AT337" s="175"/>
      <c r="AU337" s="172"/>
      <c r="AV337" s="172"/>
      <c r="AW337" s="172"/>
      <c r="AX337" s="172"/>
      <c r="AY337" s="172"/>
      <c r="AZ337" s="175"/>
      <c r="BA337" s="172"/>
      <c r="BB337" s="172"/>
      <c r="BC337" s="155"/>
      <c r="BD337" s="2187">
        <f>الاعدادات!$D$16</f>
        <v>2025</v>
      </c>
      <c r="BE337" s="82"/>
      <c r="BF337" s="83"/>
      <c r="BG337" s="83"/>
      <c r="BH337" s="84"/>
      <c r="BI337" s="84"/>
      <c r="BJ337" s="84"/>
      <c r="BK337" s="85"/>
      <c r="BL337" s="86"/>
      <c r="BM337" s="87"/>
      <c r="BN337" s="87"/>
      <c r="BO337" s="88"/>
      <c r="BP337" s="88"/>
      <c r="BQ337" s="88"/>
      <c r="BR337" s="88"/>
      <c r="BS337" s="88"/>
      <c r="BT337" s="88"/>
      <c r="BU337" s="88"/>
      <c r="BV337" s="88"/>
      <c r="BW337" s="89"/>
      <c r="BX337" s="77">
        <f t="shared" si="5999"/>
        <v>0</v>
      </c>
      <c r="BY337" s="90"/>
      <c r="BZ337" s="855"/>
      <c r="CA337" s="91"/>
      <c r="CB337" s="92"/>
      <c r="CC337" s="93"/>
      <c r="CD337" s="94"/>
      <c r="CE337" s="95"/>
      <c r="CF337" s="96"/>
      <c r="CG337" s="97"/>
      <c r="CH337" s="98"/>
      <c r="CI337" s="99"/>
      <c r="CJ337" s="79">
        <f>SUM(BX337:CI337)</f>
        <v>0</v>
      </c>
      <c r="CK337" s="104"/>
      <c r="CL337" s="92"/>
      <c r="CM337" s="861"/>
      <c r="CN337" s="82"/>
      <c r="CO337" s="83"/>
      <c r="CP337" s="83"/>
      <c r="CQ337" s="84"/>
      <c r="CR337" s="84"/>
      <c r="CS337" s="84"/>
      <c r="CT337" s="85"/>
      <c r="CU337" s="86"/>
      <c r="CV337" s="87"/>
      <c r="CW337" s="87"/>
      <c r="CX337" s="88"/>
      <c r="CY337" s="88"/>
      <c r="CZ337" s="88"/>
      <c r="DA337" s="88"/>
      <c r="DB337" s="88"/>
      <c r="DC337" s="88"/>
      <c r="DD337" s="88"/>
      <c r="DE337" s="88"/>
      <c r="DF337" s="89"/>
      <c r="DG337" s="161">
        <f t="shared" si="6001"/>
        <v>0</v>
      </c>
      <c r="DH337" s="90"/>
      <c r="DI337" s="855"/>
      <c r="DJ337" s="168"/>
      <c r="DK337" s="92"/>
      <c r="DL337" s="93"/>
      <c r="DM337" s="94"/>
      <c r="DN337" s="95"/>
      <c r="DO337" s="96"/>
      <c r="DP337" s="97"/>
      <c r="DQ337" s="98"/>
      <c r="DR337" s="99"/>
      <c r="DS337" s="79">
        <f t="shared" si="6002"/>
        <v>0</v>
      </c>
      <c r="DT337" s="104"/>
      <c r="DU337" s="92"/>
      <c r="DV337" s="864"/>
      <c r="DW337" s="82"/>
      <c r="DX337" s="83"/>
      <c r="DY337" s="83"/>
      <c r="DZ337" s="84"/>
      <c r="EA337" s="84"/>
      <c r="EB337" s="84"/>
      <c r="EC337" s="85"/>
      <c r="ED337" s="86"/>
      <c r="EE337" s="87"/>
      <c r="EF337" s="87"/>
      <c r="EG337" s="88"/>
      <c r="EH337" s="88"/>
      <c r="EI337" s="88"/>
      <c r="EJ337" s="88"/>
      <c r="EK337" s="88"/>
      <c r="EL337" s="88"/>
      <c r="EM337" s="88"/>
      <c r="EN337" s="88"/>
      <c r="EO337" s="89"/>
      <c r="EP337" s="161">
        <f t="shared" si="6003"/>
        <v>0</v>
      </c>
      <c r="EQ337" s="90"/>
      <c r="ER337" s="855"/>
      <c r="ES337" s="168"/>
      <c r="ET337" s="92"/>
      <c r="EU337" s="93"/>
      <c r="EV337" s="94"/>
      <c r="EW337" s="95"/>
      <c r="EX337" s="96"/>
      <c r="EY337" s="97"/>
      <c r="EZ337" s="98"/>
      <c r="FA337" s="99"/>
      <c r="FB337" s="79">
        <f t="shared" si="6004"/>
        <v>0</v>
      </c>
      <c r="FC337" s="104"/>
      <c r="FD337" s="92"/>
      <c r="FE337" s="864"/>
      <c r="FF337" s="2207">
        <f>الاعدادات!$D$8</f>
        <v>2024</v>
      </c>
      <c r="FG337" s="163">
        <f t="shared" si="6005"/>
        <v>0</v>
      </c>
      <c r="FH337" s="164">
        <f t="shared" si="6006"/>
        <v>0</v>
      </c>
      <c r="FI337" s="164">
        <f>CA329+CB329+CC329+CD329+CE329+BZ329</f>
        <v>0</v>
      </c>
      <c r="FJ337" s="165">
        <f>CF329+CG329+CH329+CI329</f>
        <v>0</v>
      </c>
      <c r="FK337" s="166">
        <f t="shared" si="6007"/>
        <v>0</v>
      </c>
      <c r="FL337" s="164">
        <f t="shared" si="6008"/>
        <v>0</v>
      </c>
      <c r="FM337" s="164">
        <f>DJ329+DK329+DL329+DM329+DN329+DI329</f>
        <v>0</v>
      </c>
      <c r="FN337" s="165">
        <f>DO329+DP329+DQ329+DR329</f>
        <v>0</v>
      </c>
      <c r="FO337" s="166">
        <f t="shared" si="6009"/>
        <v>0</v>
      </c>
      <c r="FP337" s="164">
        <f t="shared" si="6010"/>
        <v>0</v>
      </c>
      <c r="FQ337" s="164">
        <f>CA336+CB336+CC336+CD336+CE336+BZ336</f>
        <v>0</v>
      </c>
      <c r="FR337" s="165">
        <f>CF336+CG336+CH336+CI336</f>
        <v>0</v>
      </c>
      <c r="FS337" s="166">
        <f t="shared" si="6011"/>
        <v>0</v>
      </c>
      <c r="FT337" s="164">
        <f t="shared" si="6012"/>
        <v>0</v>
      </c>
      <c r="FU337" s="164">
        <f>DI336+DJ336+DK336+DL336+DM336+DN336</f>
        <v>0</v>
      </c>
      <c r="FV337" s="167">
        <f>DO336+DP336+DQ336+DR336</f>
        <v>0</v>
      </c>
      <c r="FW337" s="166">
        <f t="shared" si="6013"/>
        <v>0</v>
      </c>
      <c r="FX337" s="164">
        <f t="shared" si="6014"/>
        <v>0</v>
      </c>
      <c r="FY337" s="164">
        <f>ES329+ET329+EU329+EV329+EW329+ER329</f>
        <v>0</v>
      </c>
      <c r="FZ337" s="167">
        <f>EX329+EY329+EZ329+FA329</f>
        <v>0</v>
      </c>
      <c r="GA337" s="166">
        <f t="shared" si="6015"/>
        <v>0</v>
      </c>
      <c r="GB337" s="164">
        <f t="shared" si="6016"/>
        <v>0</v>
      </c>
      <c r="GC337" s="164">
        <f>ES336+ET336+EU336+EV336+EW336+ER336</f>
        <v>0</v>
      </c>
      <c r="GD337" s="167">
        <f>EX336+EY336+EZ336+FA336</f>
        <v>0</v>
      </c>
      <c r="GE337" s="837" t="s">
        <v>33</v>
      </c>
      <c r="GF337" s="169">
        <f>FK340</f>
        <v>0</v>
      </c>
      <c r="GG337" s="169">
        <f>FL340</f>
        <v>0</v>
      </c>
      <c r="GH337" s="169">
        <f>FM340</f>
        <v>0</v>
      </c>
      <c r="GI337" s="169">
        <f>FN340</f>
        <v>0</v>
      </c>
    </row>
    <row r="338" spans="1:191" ht="36.75" customHeight="1" thickTop="1" thickBot="1">
      <c r="A338" s="143"/>
      <c r="B338" s="172"/>
      <c r="C338" s="172"/>
      <c r="D338" s="172"/>
      <c r="E338" s="172"/>
      <c r="F338" s="172"/>
      <c r="G338" s="172"/>
      <c r="H338" s="172"/>
      <c r="I338" s="172"/>
      <c r="J338" s="145"/>
      <c r="K338" s="146"/>
      <c r="L338" s="2187">
        <f>الاعدادات!$D$17</f>
        <v>2026</v>
      </c>
      <c r="M338" s="172"/>
      <c r="N338" s="172"/>
      <c r="O338" s="172"/>
      <c r="P338" s="172"/>
      <c r="Q338" s="172"/>
      <c r="R338" s="172"/>
      <c r="S338" s="172"/>
      <c r="T338" s="172"/>
      <c r="U338" s="172"/>
      <c r="V338" s="172"/>
      <c r="W338" s="172"/>
      <c r="X338" s="172"/>
      <c r="Y338" s="172"/>
      <c r="Z338" s="174"/>
      <c r="AA338" s="172"/>
      <c r="AB338" s="172"/>
      <c r="AC338" s="172"/>
      <c r="AD338" s="172"/>
      <c r="AE338" s="172"/>
      <c r="AF338" s="172"/>
      <c r="AG338" s="172"/>
      <c r="AH338" s="172"/>
      <c r="AI338" s="172"/>
      <c r="AJ338" s="172"/>
      <c r="AK338" s="172"/>
      <c r="AL338" s="172"/>
      <c r="AM338" s="172"/>
      <c r="AN338" s="172"/>
      <c r="AO338" s="172"/>
      <c r="AP338" s="172"/>
      <c r="AQ338" s="172"/>
      <c r="AR338" s="172"/>
      <c r="AS338" s="172"/>
      <c r="AT338" s="175"/>
      <c r="AU338" s="172"/>
      <c r="AV338" s="172"/>
      <c r="AW338" s="172"/>
      <c r="AX338" s="172"/>
      <c r="AY338" s="172"/>
      <c r="AZ338" s="175"/>
      <c r="BA338" s="172"/>
      <c r="BB338" s="172"/>
      <c r="BC338" s="155"/>
      <c r="BD338" s="2187">
        <f>الاعدادات!$D$17</f>
        <v>2026</v>
      </c>
      <c r="BE338" s="117"/>
      <c r="BF338" s="118"/>
      <c r="BG338" s="118"/>
      <c r="BH338" s="119"/>
      <c r="BI338" s="119"/>
      <c r="BJ338" s="119"/>
      <c r="BK338" s="120"/>
      <c r="BL338" s="121"/>
      <c r="BM338" s="122"/>
      <c r="BN338" s="122"/>
      <c r="BO338" s="123"/>
      <c r="BP338" s="123"/>
      <c r="BQ338" s="123"/>
      <c r="BR338" s="123"/>
      <c r="BS338" s="123"/>
      <c r="BT338" s="123"/>
      <c r="BU338" s="123"/>
      <c r="BV338" s="123"/>
      <c r="BW338" s="124"/>
      <c r="BX338" s="77">
        <f>SUM(BE338:BW338)</f>
        <v>0</v>
      </c>
      <c r="BY338" s="126"/>
      <c r="BZ338" s="856"/>
      <c r="CA338" s="127"/>
      <c r="CB338" s="128"/>
      <c r="CC338" s="129"/>
      <c r="CD338" s="130"/>
      <c r="CE338" s="131"/>
      <c r="CF338" s="132"/>
      <c r="CG338" s="133"/>
      <c r="CH338" s="134"/>
      <c r="CI338" s="135"/>
      <c r="CJ338" s="79">
        <f>SUM(BX338:CI338)</f>
        <v>0</v>
      </c>
      <c r="CK338" s="137"/>
      <c r="CL338" s="128"/>
      <c r="CM338" s="862"/>
      <c r="CN338" s="117"/>
      <c r="CO338" s="118"/>
      <c r="CP338" s="118"/>
      <c r="CQ338" s="119"/>
      <c r="CR338" s="119"/>
      <c r="CS338" s="119"/>
      <c r="CT338" s="120"/>
      <c r="CU338" s="121"/>
      <c r="CV338" s="122"/>
      <c r="CW338" s="122"/>
      <c r="CX338" s="123"/>
      <c r="CY338" s="123"/>
      <c r="CZ338" s="123"/>
      <c r="DA338" s="123"/>
      <c r="DB338" s="123"/>
      <c r="DC338" s="123"/>
      <c r="DD338" s="123"/>
      <c r="DE338" s="123"/>
      <c r="DF338" s="124"/>
      <c r="DG338" s="161">
        <f>SUM(CN338:DF338)</f>
        <v>0</v>
      </c>
      <c r="DH338" s="126"/>
      <c r="DI338" s="4285"/>
      <c r="DJ338" s="176"/>
      <c r="DK338" s="128"/>
      <c r="DL338" s="129"/>
      <c r="DM338" s="130"/>
      <c r="DN338" s="131"/>
      <c r="DO338" s="132"/>
      <c r="DP338" s="133"/>
      <c r="DQ338" s="134"/>
      <c r="DR338" s="135"/>
      <c r="DS338" s="136">
        <f>SUM(DG338:DR338)</f>
        <v>0</v>
      </c>
      <c r="DT338" s="137"/>
      <c r="DU338" s="128"/>
      <c r="DV338" s="865"/>
      <c r="DW338" s="117"/>
      <c r="DX338" s="118"/>
      <c r="DY338" s="118"/>
      <c r="DZ338" s="119"/>
      <c r="EA338" s="119"/>
      <c r="EB338" s="119"/>
      <c r="EC338" s="120"/>
      <c r="ED338" s="121"/>
      <c r="EE338" s="122"/>
      <c r="EF338" s="122"/>
      <c r="EG338" s="123"/>
      <c r="EH338" s="123"/>
      <c r="EI338" s="123"/>
      <c r="EJ338" s="123"/>
      <c r="EK338" s="123"/>
      <c r="EL338" s="123"/>
      <c r="EM338" s="123"/>
      <c r="EN338" s="123"/>
      <c r="EO338" s="124"/>
      <c r="EP338" s="161">
        <f>SUM(DW338:EO338)</f>
        <v>0</v>
      </c>
      <c r="EQ338" s="126"/>
      <c r="ER338" s="856"/>
      <c r="ES338" s="176"/>
      <c r="ET338" s="128"/>
      <c r="EU338" s="129"/>
      <c r="EV338" s="130"/>
      <c r="EW338" s="131"/>
      <c r="EX338" s="132"/>
      <c r="EY338" s="133"/>
      <c r="EZ338" s="134"/>
      <c r="FA338" s="135"/>
      <c r="FB338" s="136">
        <f t="shared" si="6004"/>
        <v>0</v>
      </c>
      <c r="FC338" s="137"/>
      <c r="FD338" s="128"/>
      <c r="FE338" s="865"/>
      <c r="FF338" s="2207">
        <f>الاعدادات!$D$9</f>
        <v>2025</v>
      </c>
      <c r="FG338" s="163">
        <f t="shared" si="6005"/>
        <v>0</v>
      </c>
      <c r="FH338" s="164">
        <f t="shared" si="6006"/>
        <v>0</v>
      </c>
      <c r="FI338" s="164">
        <f>CA330+CB330+CC330+CD330+CE330+BZ330</f>
        <v>0</v>
      </c>
      <c r="FJ338" s="165">
        <f>CF330+CG330+CH330+CI330</f>
        <v>0</v>
      </c>
      <c r="FK338" s="166">
        <f t="shared" si="6007"/>
        <v>0</v>
      </c>
      <c r="FL338" s="164">
        <f t="shared" si="6008"/>
        <v>0</v>
      </c>
      <c r="FM338" s="164">
        <f>DJ330+DK330+DL330+DM330+DN330+DI330</f>
        <v>0</v>
      </c>
      <c r="FN338" s="165">
        <f>DO330+DP330+DQ330+DR330</f>
        <v>0</v>
      </c>
      <c r="FO338" s="166">
        <f t="shared" si="6009"/>
        <v>0</v>
      </c>
      <c r="FP338" s="164">
        <f t="shared" si="6010"/>
        <v>0</v>
      </c>
      <c r="FQ338" s="164">
        <f>CA337+CB337+CC337+CD337+CE337+BZ337</f>
        <v>0</v>
      </c>
      <c r="FR338" s="165">
        <f>CF337+CG337+CH337+CI337</f>
        <v>0</v>
      </c>
      <c r="FS338" s="166">
        <f t="shared" si="6011"/>
        <v>0</v>
      </c>
      <c r="FT338" s="164">
        <f t="shared" si="6012"/>
        <v>0</v>
      </c>
      <c r="FU338" s="164">
        <f>DI337+DJ337+DK337+DL337+DM337+DN337</f>
        <v>0</v>
      </c>
      <c r="FV338" s="167">
        <f>DO337+DP337+DQ337+DR337</f>
        <v>0</v>
      </c>
      <c r="FW338" s="166">
        <f t="shared" si="6013"/>
        <v>0</v>
      </c>
      <c r="FX338" s="164">
        <f t="shared" si="6014"/>
        <v>0</v>
      </c>
      <c r="FY338" s="164">
        <f>ES330+ET330+EU330+EV330+EW330+ER330</f>
        <v>0</v>
      </c>
      <c r="FZ338" s="167">
        <f>EX330+EY330+EZ330+FA330</f>
        <v>0</v>
      </c>
      <c r="GA338" s="166">
        <f t="shared" si="6015"/>
        <v>0</v>
      </c>
      <c r="GB338" s="164">
        <f t="shared" si="6016"/>
        <v>0</v>
      </c>
      <c r="GC338" s="164">
        <f>ES337+ET337+EU337+EV337+EW337+ER337</f>
        <v>0</v>
      </c>
      <c r="GD338" s="167">
        <f>EX337+EY337+EZ337+FA337</f>
        <v>0</v>
      </c>
      <c r="GE338" s="837" t="s">
        <v>184</v>
      </c>
      <c r="GF338" s="169">
        <f>FO340</f>
        <v>0</v>
      </c>
      <c r="GG338" s="170">
        <f>FP340</f>
        <v>0</v>
      </c>
      <c r="GH338" s="170">
        <f>FQ340</f>
        <v>0</v>
      </c>
      <c r="GI338" s="171">
        <f>FR340</f>
        <v>0</v>
      </c>
    </row>
    <row r="339" spans="1:191" ht="36.75" customHeight="1" thickBot="1">
      <c r="A339" s="172"/>
      <c r="B339" s="172"/>
      <c r="C339" s="172"/>
      <c r="D339" s="172"/>
      <c r="E339" s="172"/>
      <c r="F339" s="172"/>
      <c r="G339" s="172"/>
      <c r="H339" s="172"/>
      <c r="I339" s="172"/>
      <c r="J339" s="172"/>
      <c r="K339" s="172"/>
      <c r="L339" s="172"/>
      <c r="M339" s="172"/>
      <c r="N339" s="172"/>
      <c r="O339" s="172"/>
      <c r="P339" s="172"/>
      <c r="Q339" s="172"/>
      <c r="R339" s="172"/>
      <c r="S339" s="172"/>
      <c r="T339" s="172"/>
      <c r="U339" s="172"/>
      <c r="V339" s="172"/>
      <c r="W339" s="172"/>
      <c r="X339" s="172"/>
      <c r="Y339" s="172"/>
      <c r="Z339" s="172"/>
      <c r="AA339" s="172"/>
      <c r="AB339" s="172"/>
      <c r="AC339" s="172"/>
      <c r="AD339" s="172"/>
      <c r="AE339" s="172"/>
      <c r="AF339" s="172"/>
      <c r="AG339" s="172"/>
      <c r="AH339" s="172"/>
      <c r="AI339" s="172"/>
      <c r="AJ339" s="172"/>
      <c r="AK339" s="172"/>
      <c r="AL339" s="172"/>
      <c r="AM339" s="172"/>
      <c r="AN339" s="172"/>
      <c r="AO339" s="172"/>
      <c r="AP339" s="172"/>
      <c r="AQ339" s="172"/>
      <c r="AR339" s="172"/>
      <c r="AS339" s="172"/>
      <c r="AT339" s="172"/>
      <c r="AU339" s="172"/>
      <c r="AV339" s="172"/>
      <c r="AW339" s="172"/>
      <c r="AX339" s="172"/>
      <c r="AY339" s="172"/>
      <c r="AZ339" s="172"/>
      <c r="BA339" s="172"/>
      <c r="BB339" s="172"/>
      <c r="BC339" s="172"/>
      <c r="BD339" s="177" t="s">
        <v>181</v>
      </c>
      <c r="BE339" s="843">
        <f t="shared" ref="BE339" si="6017">SUM(BE334:BE338)</f>
        <v>0</v>
      </c>
      <c r="BF339" s="844">
        <f t="shared" ref="BF339" si="6018">SUM(BF334:BF338)</f>
        <v>0</v>
      </c>
      <c r="BG339" s="844">
        <f t="shared" ref="BG339" si="6019">SUM(BG334:BG338)</f>
        <v>0</v>
      </c>
      <c r="BH339" s="844">
        <f t="shared" ref="BH339" si="6020">SUM(BH334:BH338)</f>
        <v>0</v>
      </c>
      <c r="BI339" s="844">
        <f t="shared" ref="BI339" si="6021">SUM(BI334:BI338)</f>
        <v>0</v>
      </c>
      <c r="BJ339" s="844">
        <f t="shared" ref="BJ339" si="6022">SUM(BJ334:BJ338)</f>
        <v>0</v>
      </c>
      <c r="BK339" s="844">
        <f t="shared" ref="BK339" si="6023">SUM(BK334:BK338)</f>
        <v>0</v>
      </c>
      <c r="BL339" s="844">
        <f t="shared" ref="BL339" si="6024">SUM(BL334:BL338)</f>
        <v>0</v>
      </c>
      <c r="BM339" s="844">
        <f t="shared" ref="BM339" si="6025">SUM(BM334:BM338)</f>
        <v>0</v>
      </c>
      <c r="BN339" s="844">
        <f t="shared" ref="BN339" si="6026">SUM(BN334:BN338)</f>
        <v>0</v>
      </c>
      <c r="BO339" s="844">
        <f t="shared" ref="BO339" si="6027">SUM(BO334:BO338)</f>
        <v>0</v>
      </c>
      <c r="BP339" s="844">
        <f t="shared" ref="BP339" si="6028">SUM(BP334:BP338)</f>
        <v>0</v>
      </c>
      <c r="BQ339" s="844">
        <f t="shared" ref="BQ339" si="6029">SUM(BQ334:BQ338)</f>
        <v>0</v>
      </c>
      <c r="BR339" s="844">
        <f t="shared" ref="BR339" si="6030">SUM(BR334:BR338)</f>
        <v>0</v>
      </c>
      <c r="BS339" s="844">
        <f t="shared" ref="BS339" si="6031">SUM(BS334:BS338)</f>
        <v>0</v>
      </c>
      <c r="BT339" s="844">
        <f t="shared" ref="BT339" si="6032">SUM(BT334:BT338)</f>
        <v>0</v>
      </c>
      <c r="BU339" s="844">
        <f t="shared" ref="BU339" si="6033">SUM(BU334:BU338)</f>
        <v>0</v>
      </c>
      <c r="BV339" s="844">
        <f t="shared" ref="BV339" si="6034">SUM(BV334:BV338)</f>
        <v>0</v>
      </c>
      <c r="BW339" s="844">
        <f t="shared" ref="BW339" si="6035">SUM(BW334:BW338)</f>
        <v>0</v>
      </c>
      <c r="BX339" s="845">
        <f t="shared" ref="BX339" si="6036">BW339+BV339+BO339+BN339+BM339+BL339+BK339+BJ339+BI339+BH339+BG339+BF339+BE339</f>
        <v>0</v>
      </c>
      <c r="BY339" s="844">
        <f t="shared" ref="BY339" si="6037">SUM(BY334:BY338)</f>
        <v>0</v>
      </c>
      <c r="BZ339" s="844">
        <f t="shared" ref="BZ339" si="6038">SUM(BZ334:BZ338)</f>
        <v>0</v>
      </c>
      <c r="CA339" s="844">
        <f t="shared" ref="CA339" si="6039">SUM(CA334:CA338)</f>
        <v>0</v>
      </c>
      <c r="CB339" s="844">
        <f t="shared" ref="CB339" si="6040">SUM(CB334:CB338)</f>
        <v>0</v>
      </c>
      <c r="CC339" s="844">
        <f t="shared" ref="CC339" si="6041">SUM(CC334:CC338)</f>
        <v>0</v>
      </c>
      <c r="CD339" s="844">
        <f t="shared" ref="CD339" si="6042">SUM(CD334:CD338)</f>
        <v>0</v>
      </c>
      <c r="CE339" s="844">
        <f t="shared" ref="CE339" si="6043">SUM(CE334:CE338)</f>
        <v>0</v>
      </c>
      <c r="CF339" s="844">
        <f t="shared" ref="CF339" si="6044">SUM(CF334:CF338)</f>
        <v>0</v>
      </c>
      <c r="CG339" s="844">
        <f t="shared" ref="CG339" si="6045">SUM(CG334:CG338)</f>
        <v>0</v>
      </c>
      <c r="CH339" s="2208">
        <f t="shared" ref="CH339" si="6046">SUM(CH334:CH338)</f>
        <v>0</v>
      </c>
      <c r="CI339" s="844">
        <f t="shared" ref="CI339" si="6047">SUM(CI334:CI338)</f>
        <v>0</v>
      </c>
      <c r="CJ339" s="844">
        <f t="shared" ref="CJ339" si="6048">SUM(CJ334:CJ338)</f>
        <v>0</v>
      </c>
      <c r="CK339" s="844">
        <f t="shared" ref="CK339" si="6049">SUM(CK334:CK338)</f>
        <v>0</v>
      </c>
      <c r="CL339" s="844">
        <f t="shared" ref="CL339" si="6050">SUM(CL334:CL338)</f>
        <v>0</v>
      </c>
      <c r="CM339" s="2209">
        <f t="shared" ref="CM339" si="6051">SUM(CM334:CM338)</f>
        <v>0</v>
      </c>
      <c r="CN339" s="843">
        <f t="shared" ref="CN339" si="6052">SUM(CN334:CN338)</f>
        <v>0</v>
      </c>
      <c r="CO339" s="844">
        <f t="shared" ref="CO339" si="6053">SUM(CO334:CO338)</f>
        <v>0</v>
      </c>
      <c r="CP339" s="844">
        <f t="shared" ref="CP339" si="6054">SUM(CP334:CP338)</f>
        <v>0</v>
      </c>
      <c r="CQ339" s="844">
        <f t="shared" ref="CQ339" si="6055">SUM(CQ334:CQ338)</f>
        <v>0</v>
      </c>
      <c r="CR339" s="844">
        <f t="shared" ref="CR339" si="6056">SUM(CR334:CR338)</f>
        <v>0</v>
      </c>
      <c r="CS339" s="844">
        <f t="shared" ref="CS339" si="6057">SUM(CS334:CS338)</f>
        <v>0</v>
      </c>
      <c r="CT339" s="844">
        <f t="shared" ref="CT339" si="6058">SUM(CT334:CT338)</f>
        <v>0</v>
      </c>
      <c r="CU339" s="844">
        <f t="shared" ref="CU339" si="6059">SUM(CU334:CU338)</f>
        <v>0</v>
      </c>
      <c r="CV339" s="844">
        <f t="shared" ref="CV339" si="6060">SUM(CV334:CV338)</f>
        <v>0</v>
      </c>
      <c r="CW339" s="844">
        <f t="shared" ref="CW339" si="6061">SUM(CW334:CW338)</f>
        <v>0</v>
      </c>
      <c r="CX339" s="844">
        <f t="shared" ref="CX339" si="6062">SUM(CX334:CX338)</f>
        <v>0</v>
      </c>
      <c r="CY339" s="844">
        <f t="shared" ref="CY339" si="6063">SUM(CY334:CY338)</f>
        <v>0</v>
      </c>
      <c r="CZ339" s="844">
        <f t="shared" ref="CZ339" si="6064">SUM(CZ334:CZ338)</f>
        <v>0</v>
      </c>
      <c r="DA339" s="844">
        <f t="shared" ref="DA339" si="6065">SUM(DA334:DA338)</f>
        <v>0</v>
      </c>
      <c r="DB339" s="844">
        <f t="shared" ref="DB339" si="6066">SUM(DB334:DB338)</f>
        <v>0</v>
      </c>
      <c r="DC339" s="844">
        <f t="shared" ref="DC339" si="6067">SUM(DC334:DC338)</f>
        <v>0</v>
      </c>
      <c r="DD339" s="844">
        <f t="shared" ref="DD339" si="6068">SUM(DD334:DD338)</f>
        <v>0</v>
      </c>
      <c r="DE339" s="844">
        <f t="shared" ref="DE339" si="6069">SUM(DE334:DE338)</f>
        <v>0</v>
      </c>
      <c r="DF339" s="844">
        <f t="shared" ref="DF339" si="6070">SUM(DF334:DF338)</f>
        <v>0</v>
      </c>
      <c r="DG339" s="845">
        <f t="shared" ref="DG339" si="6071">DF339+DE339+CX339+CW339+CV339+CU339+CT339+CS339+CR339+CQ339+CP339+CO339+CN339</f>
        <v>0</v>
      </c>
      <c r="DH339" s="844">
        <f t="shared" ref="DH339" si="6072">SUM(DH334:DH338)</f>
        <v>0</v>
      </c>
      <c r="DI339" s="844">
        <f t="shared" ref="DI339" si="6073">SUM(DI334:DI338)</f>
        <v>0</v>
      </c>
      <c r="DJ339" s="844">
        <f t="shared" ref="DJ339" si="6074">SUM(DJ334:DJ338)</f>
        <v>0</v>
      </c>
      <c r="DK339" s="844">
        <f t="shared" ref="DK339" si="6075">SUM(DK334:DK338)</f>
        <v>0</v>
      </c>
      <c r="DL339" s="844">
        <f t="shared" ref="DL339" si="6076">SUM(DL334:DL338)</f>
        <v>0</v>
      </c>
      <c r="DM339" s="844">
        <f t="shared" ref="DM339" si="6077">SUM(DM334:DM338)</f>
        <v>0</v>
      </c>
      <c r="DN339" s="844">
        <f t="shared" ref="DN339" si="6078">SUM(DN334:DN338)</f>
        <v>0</v>
      </c>
      <c r="DO339" s="844">
        <f t="shared" ref="DO339" si="6079">SUM(DO334:DO338)</f>
        <v>0</v>
      </c>
      <c r="DP339" s="844">
        <f t="shared" ref="DP339" si="6080">SUM(DP334:DP338)</f>
        <v>0</v>
      </c>
      <c r="DQ339" s="2208">
        <f t="shared" ref="DQ339" si="6081">SUM(DQ334:DQ338)</f>
        <v>0</v>
      </c>
      <c r="DR339" s="844">
        <f t="shared" ref="DR339" si="6082">SUM(DR334:DR338)</f>
        <v>0</v>
      </c>
      <c r="DS339" s="844">
        <f t="shared" ref="DS339" si="6083">SUM(DS334:DS338)</f>
        <v>0</v>
      </c>
      <c r="DT339" s="844">
        <f t="shared" ref="DT339" si="6084">SUM(DT334:DT338)</f>
        <v>0</v>
      </c>
      <c r="DU339" s="844">
        <f t="shared" ref="DU339" si="6085">SUM(DU334:DU338)</f>
        <v>0</v>
      </c>
      <c r="DV339" s="2210">
        <f t="shared" ref="DV339" si="6086">SUM(DV334:DV338)</f>
        <v>0</v>
      </c>
      <c r="DW339" s="843">
        <f t="shared" ref="DW339" si="6087">SUM(DW334:DW338)</f>
        <v>0</v>
      </c>
      <c r="DX339" s="844">
        <f t="shared" ref="DX339" si="6088">SUM(DX334:DX338)</f>
        <v>0</v>
      </c>
      <c r="DY339" s="844">
        <f t="shared" ref="DY339" si="6089">SUM(DY334:DY338)</f>
        <v>0</v>
      </c>
      <c r="DZ339" s="844">
        <f t="shared" ref="DZ339" si="6090">SUM(DZ334:DZ338)</f>
        <v>0</v>
      </c>
      <c r="EA339" s="844">
        <f t="shared" ref="EA339" si="6091">SUM(EA334:EA338)</f>
        <v>0</v>
      </c>
      <c r="EB339" s="844">
        <f t="shared" ref="EB339" si="6092">SUM(EB334:EB338)</f>
        <v>0</v>
      </c>
      <c r="EC339" s="844">
        <f t="shared" ref="EC339" si="6093">SUM(EC334:EC338)</f>
        <v>0</v>
      </c>
      <c r="ED339" s="844">
        <f t="shared" ref="ED339" si="6094">SUM(ED334:ED338)</f>
        <v>0</v>
      </c>
      <c r="EE339" s="844">
        <f t="shared" ref="EE339" si="6095">SUM(EE334:EE338)</f>
        <v>0</v>
      </c>
      <c r="EF339" s="844">
        <f t="shared" ref="EF339" si="6096">SUM(EF334:EF338)</f>
        <v>0</v>
      </c>
      <c r="EG339" s="844">
        <f t="shared" ref="EG339" si="6097">SUM(EG334:EG338)</f>
        <v>0</v>
      </c>
      <c r="EH339" s="844">
        <f t="shared" ref="EH339" si="6098">SUM(EH334:EH338)</f>
        <v>0</v>
      </c>
      <c r="EI339" s="844">
        <f t="shared" ref="EI339" si="6099">SUM(EI334:EI338)</f>
        <v>0</v>
      </c>
      <c r="EJ339" s="844">
        <f t="shared" ref="EJ339" si="6100">SUM(EJ334:EJ338)</f>
        <v>0</v>
      </c>
      <c r="EK339" s="844">
        <f t="shared" ref="EK339" si="6101">SUM(EK334:EK338)</f>
        <v>0</v>
      </c>
      <c r="EL339" s="844">
        <f t="shared" ref="EL339" si="6102">SUM(EL334:EL338)</f>
        <v>0</v>
      </c>
      <c r="EM339" s="844">
        <f t="shared" ref="EM339" si="6103">SUM(EM334:EM338)</f>
        <v>0</v>
      </c>
      <c r="EN339" s="844">
        <f t="shared" ref="EN339" si="6104">SUM(EN334:EN338)</f>
        <v>0</v>
      </c>
      <c r="EO339" s="844">
        <f t="shared" ref="EO339" si="6105">SUM(EO334:EO338)</f>
        <v>0</v>
      </c>
      <c r="EP339" s="845">
        <f t="shared" ref="EP339" si="6106">EO339+EN339+EG339+EF339+EE339+ED339+EC339+EB339+EA339+DZ339+DY339+DX339+DW339</f>
        <v>0</v>
      </c>
      <c r="EQ339" s="844">
        <f>SUM(EQ334:EQ338)</f>
        <v>0</v>
      </c>
      <c r="ER339" s="844"/>
      <c r="ES339" s="844">
        <f t="shared" ref="ES339" si="6107">SUM(ES334:ES338)</f>
        <v>0</v>
      </c>
      <c r="ET339" s="844">
        <f t="shared" ref="ET339" si="6108">SUM(ET334:ET338)</f>
        <v>0</v>
      </c>
      <c r="EU339" s="844">
        <f t="shared" ref="EU339" si="6109">SUM(EU334:EU338)</f>
        <v>0</v>
      </c>
      <c r="EV339" s="844">
        <f t="shared" ref="EV339" si="6110">SUM(EV334:EV338)</f>
        <v>0</v>
      </c>
      <c r="EW339" s="844">
        <f t="shared" ref="EW339" si="6111">SUM(EW334:EW338)</f>
        <v>0</v>
      </c>
      <c r="EX339" s="844">
        <f t="shared" ref="EX339" si="6112">SUM(EX334:EX338)</f>
        <v>0</v>
      </c>
      <c r="EY339" s="844">
        <f t="shared" ref="EY339" si="6113">SUM(EY334:EY338)</f>
        <v>0</v>
      </c>
      <c r="EZ339" s="2208">
        <f t="shared" ref="EZ339" si="6114">SUM(EZ334:EZ338)</f>
        <v>0</v>
      </c>
      <c r="FA339" s="844">
        <f t="shared" ref="FA339" si="6115">SUM(FA334:FA338)</f>
        <v>0</v>
      </c>
      <c r="FB339" s="844">
        <f t="shared" ref="FB339" si="6116">SUM(FB334:FB338)</f>
        <v>0</v>
      </c>
      <c r="FC339" s="844">
        <f t="shared" ref="FC339" si="6117">SUM(FC334:FC338)</f>
        <v>0</v>
      </c>
      <c r="FD339" s="844">
        <f t="shared" ref="FD339" si="6118">SUM(FD334:FD338)</f>
        <v>0</v>
      </c>
      <c r="FE339" s="2210">
        <f t="shared" ref="FE339" si="6119">SUM(FE334:FE338)</f>
        <v>0</v>
      </c>
      <c r="FF339" s="2211">
        <f>الاعدادات!$D$10</f>
        <v>2026</v>
      </c>
      <c r="FG339" s="2194">
        <f t="shared" si="6005"/>
        <v>0</v>
      </c>
      <c r="FH339" s="2195">
        <f t="shared" si="6006"/>
        <v>0</v>
      </c>
      <c r="FI339" s="2195">
        <f>CA331+CB331+CC331+CD331+CE331+BZ331</f>
        <v>0</v>
      </c>
      <c r="FJ339" s="2196">
        <f>CF331+CG331+CH331+CI331</f>
        <v>0</v>
      </c>
      <c r="FK339" s="2197">
        <f t="shared" si="6007"/>
        <v>0</v>
      </c>
      <c r="FL339" s="2195">
        <f t="shared" si="6008"/>
        <v>0</v>
      </c>
      <c r="FM339" s="2195">
        <f>DJ331+DK331+DL331+DM331+DN331+DI331</f>
        <v>0</v>
      </c>
      <c r="FN339" s="2196">
        <f>DO331+DP331+DQ331+DR331</f>
        <v>0</v>
      </c>
      <c r="FO339" s="2197">
        <f t="shared" si="6009"/>
        <v>0</v>
      </c>
      <c r="FP339" s="2195">
        <f t="shared" si="6010"/>
        <v>0</v>
      </c>
      <c r="FQ339" s="2195">
        <f>CA338+CB338+CC338+CD338+CE338+BZ338</f>
        <v>0</v>
      </c>
      <c r="FR339" s="2196">
        <f>CF338+CG338+CH338+CI338</f>
        <v>0</v>
      </c>
      <c r="FS339" s="2197">
        <f t="shared" si="6011"/>
        <v>0</v>
      </c>
      <c r="FT339" s="2195">
        <f t="shared" si="6012"/>
        <v>0</v>
      </c>
      <c r="FU339" s="2195">
        <f>DI338+DJ338+DK338+DL338+DM338+DN338</f>
        <v>0</v>
      </c>
      <c r="FV339" s="2198">
        <f>DO338+DP338+DQ338+DR338</f>
        <v>0</v>
      </c>
      <c r="FW339" s="2197">
        <f t="shared" si="6013"/>
        <v>0</v>
      </c>
      <c r="FX339" s="2195">
        <f t="shared" si="6014"/>
        <v>0</v>
      </c>
      <c r="FY339" s="2195">
        <f>ES331+ET331+EU331+EV331+EW331+ER331</f>
        <v>0</v>
      </c>
      <c r="FZ339" s="2198">
        <f>EX331+EY331+EZ331+FA331</f>
        <v>0</v>
      </c>
      <c r="GA339" s="2197">
        <f t="shared" si="6015"/>
        <v>0</v>
      </c>
      <c r="GB339" s="2195">
        <f t="shared" si="6016"/>
        <v>0</v>
      </c>
      <c r="GC339" s="2195">
        <f>ES338+ET338+EU338+EV338+EW338+ER338</f>
        <v>0</v>
      </c>
      <c r="GD339" s="2198">
        <f>EX338+EY338+EZ338+FA338</f>
        <v>0</v>
      </c>
      <c r="GE339" s="2123" t="s">
        <v>185</v>
      </c>
      <c r="GF339" s="2204">
        <f>FS340</f>
        <v>0</v>
      </c>
      <c r="GG339" s="2205">
        <f>FT340</f>
        <v>0</v>
      </c>
      <c r="GH339" s="2205">
        <f>FU340</f>
        <v>0</v>
      </c>
      <c r="GI339" s="2206">
        <f>FV340</f>
        <v>0</v>
      </c>
    </row>
    <row r="340" spans="1:191" ht="36.75" customHeight="1">
      <c r="A340" s="2121"/>
      <c r="B340" s="2121"/>
      <c r="C340" s="2121"/>
      <c r="D340" s="2121"/>
      <c r="E340" s="2121"/>
      <c r="F340" s="2121"/>
      <c r="G340" s="2121"/>
      <c r="H340" s="2121"/>
      <c r="I340" s="2121"/>
      <c r="J340" s="2121"/>
      <c r="K340" s="2121"/>
      <c r="L340" s="2121"/>
      <c r="M340" s="2121"/>
      <c r="N340" s="2121"/>
      <c r="O340" s="2121"/>
      <c r="P340" s="2121"/>
      <c r="Q340" s="2121"/>
      <c r="R340" s="2121"/>
      <c r="S340" s="2121"/>
      <c r="T340" s="2121"/>
      <c r="U340" s="2121"/>
      <c r="V340" s="2121"/>
      <c r="W340" s="2121"/>
      <c r="X340" s="2121"/>
      <c r="Y340" s="2121"/>
      <c r="Z340" s="2121"/>
      <c r="AA340" s="2121"/>
      <c r="AB340" s="2121"/>
      <c r="AC340" s="2121"/>
      <c r="AD340" s="2121"/>
      <c r="AE340" s="2121"/>
      <c r="AF340" s="2121"/>
      <c r="AG340" s="2121"/>
      <c r="AH340" s="2121"/>
      <c r="AI340" s="2121"/>
      <c r="AJ340" s="2121"/>
      <c r="AK340" s="2121"/>
      <c r="AL340" s="2121"/>
      <c r="AM340" s="2121"/>
      <c r="AN340" s="2121"/>
      <c r="AO340" s="2121"/>
      <c r="AP340" s="2121"/>
      <c r="AQ340" s="2121"/>
      <c r="AR340" s="2121"/>
      <c r="AS340" s="2121"/>
      <c r="AT340" s="2121"/>
      <c r="AU340" s="2121"/>
      <c r="AV340" s="2121"/>
      <c r="AW340" s="2121"/>
      <c r="AX340" s="2121"/>
      <c r="AY340" s="2121"/>
      <c r="AZ340" s="2121"/>
      <c r="BA340" s="2121"/>
      <c r="BB340" s="2121"/>
      <c r="BC340" s="2121"/>
      <c r="BD340" s="2122"/>
      <c r="BE340" s="2122"/>
      <c r="BF340" s="2122"/>
      <c r="BG340" s="2122"/>
      <c r="BH340" s="2122"/>
      <c r="BI340" s="2122"/>
      <c r="BJ340" s="2122"/>
      <c r="BK340" s="2122"/>
      <c r="BL340" s="2122"/>
      <c r="BM340" s="2122"/>
      <c r="BN340" s="2122"/>
      <c r="BO340" s="2122"/>
      <c r="BP340" s="2122"/>
      <c r="BQ340" s="2122"/>
      <c r="BR340" s="2122"/>
      <c r="BS340" s="2122"/>
      <c r="BT340" s="2122"/>
      <c r="BU340" s="2122"/>
      <c r="BV340" s="2122"/>
      <c r="BW340" s="2122"/>
      <c r="BX340" s="2122"/>
      <c r="BY340" s="2122"/>
      <c r="BZ340" s="2122"/>
      <c r="CA340" s="2122"/>
      <c r="CB340" s="2122"/>
      <c r="CC340" s="2122"/>
      <c r="CD340" s="2122"/>
      <c r="CE340" s="2122"/>
      <c r="CF340" s="2122"/>
      <c r="CG340" s="2122"/>
      <c r="CH340" s="2122"/>
      <c r="CI340" s="2122"/>
      <c r="CJ340" s="2122"/>
      <c r="CK340" s="2122"/>
      <c r="CL340" s="2122"/>
      <c r="CM340" s="2122"/>
      <c r="CN340" s="2122"/>
      <c r="CO340" s="2122"/>
      <c r="CP340" s="2122"/>
      <c r="CQ340" s="2122"/>
      <c r="CR340" s="2122"/>
      <c r="CS340" s="2122"/>
      <c r="CT340" s="2122"/>
      <c r="CU340" s="2122"/>
      <c r="CV340" s="2122"/>
      <c r="CW340" s="2122"/>
      <c r="CX340" s="2122"/>
      <c r="CY340" s="2122"/>
      <c r="CZ340" s="2122"/>
      <c r="DA340" s="2122"/>
      <c r="DB340" s="2122"/>
      <c r="DC340" s="2122"/>
      <c r="DD340" s="2122"/>
      <c r="DE340" s="2122"/>
      <c r="DF340" s="2122"/>
      <c r="DG340" s="2122"/>
      <c r="DH340" s="2122"/>
      <c r="DI340" s="2122"/>
      <c r="DJ340" s="2122"/>
      <c r="DK340" s="2122"/>
      <c r="DL340" s="2122"/>
      <c r="DM340" s="2122"/>
      <c r="DN340" s="2122"/>
      <c r="DO340" s="2122"/>
      <c r="DP340" s="2122"/>
      <c r="DQ340" s="2122"/>
      <c r="DR340" s="2122"/>
      <c r="DS340" s="2122"/>
      <c r="DT340" s="2122"/>
      <c r="DU340" s="2122"/>
      <c r="DV340" s="2122"/>
      <c r="DW340" s="2122"/>
      <c r="DX340" s="2122"/>
      <c r="DY340" s="2122"/>
      <c r="DZ340" s="2122"/>
      <c r="EA340" s="2122"/>
      <c r="EB340" s="2122"/>
      <c r="EC340" s="2122"/>
      <c r="ED340" s="2122"/>
      <c r="EE340" s="2122"/>
      <c r="EF340" s="2122"/>
      <c r="EG340" s="2122"/>
      <c r="EH340" s="2122"/>
      <c r="EI340" s="2122"/>
      <c r="EJ340" s="2122"/>
      <c r="EK340" s="2122"/>
      <c r="EL340" s="2122"/>
      <c r="EM340" s="2122"/>
      <c r="EN340" s="2122"/>
      <c r="EO340" s="2122"/>
      <c r="EP340" s="2122"/>
      <c r="EQ340" s="2122"/>
      <c r="ER340" s="2122"/>
      <c r="ES340" s="2122"/>
      <c r="ET340" s="2122"/>
      <c r="EU340" s="2122"/>
      <c r="EV340" s="2122"/>
      <c r="EW340" s="2122"/>
      <c r="EX340" s="2122"/>
      <c r="EY340" s="2122"/>
      <c r="EZ340" s="2122"/>
      <c r="FA340" s="2122"/>
      <c r="FB340" s="2122"/>
      <c r="FC340" s="2122"/>
      <c r="FD340" s="2122"/>
      <c r="FE340" s="2122"/>
      <c r="FF340" s="2142" t="s">
        <v>106</v>
      </c>
      <c r="FG340" s="2199">
        <f t="shared" ref="FG340" si="6120">SUM(FG335:FG339)</f>
        <v>0</v>
      </c>
      <c r="FH340" s="2200">
        <f t="shared" ref="FH340" si="6121">SUM(FH335:FH339)</f>
        <v>0</v>
      </c>
      <c r="FI340" s="2200">
        <f t="shared" ref="FI340" si="6122">SUM(FI335:FI339)</f>
        <v>0</v>
      </c>
      <c r="FJ340" s="2201">
        <f t="shared" ref="FJ340" si="6123">SUM(FJ335:FJ339)</f>
        <v>0</v>
      </c>
      <c r="FK340" s="2199">
        <f t="shared" ref="FK340" si="6124">SUM(FK335:FK339)</f>
        <v>0</v>
      </c>
      <c r="FL340" s="2200">
        <f t="shared" ref="FL340" si="6125">SUM(FL335:FL339)</f>
        <v>0</v>
      </c>
      <c r="FM340" s="2200">
        <f t="shared" ref="FM340" si="6126">SUM(FM335:FM339)</f>
        <v>0</v>
      </c>
      <c r="FN340" s="2202">
        <f t="shared" ref="FN340" si="6127">SUM(FN335:FN339)</f>
        <v>0</v>
      </c>
      <c r="FO340" s="2199">
        <f t="shared" ref="FO340" si="6128">SUM(FO335:FO339)</f>
        <v>0</v>
      </c>
      <c r="FP340" s="2200">
        <f t="shared" ref="FP340" si="6129">SUM(FP335:FP339)</f>
        <v>0</v>
      </c>
      <c r="FQ340" s="2200">
        <f t="shared" ref="FQ340" si="6130">SUM(FQ335:FQ339)</f>
        <v>0</v>
      </c>
      <c r="FR340" s="2202">
        <f t="shared" ref="FR340" si="6131">SUM(FR335:FR339)</f>
        <v>0</v>
      </c>
      <c r="FS340" s="2199">
        <f t="shared" ref="FS340" si="6132">SUM(FS335:FS339)</f>
        <v>0</v>
      </c>
      <c r="FT340" s="2200">
        <f t="shared" ref="FT340" si="6133">SUM(FT335:FT339)</f>
        <v>0</v>
      </c>
      <c r="FU340" s="2203">
        <f t="shared" ref="FU340" si="6134">SUM(FU335:FU339)</f>
        <v>0</v>
      </c>
      <c r="FV340" s="2202">
        <f t="shared" ref="FV340" si="6135">SUM(FV335:FV339)</f>
        <v>0</v>
      </c>
      <c r="FW340" s="2199">
        <f t="shared" ref="FW340" si="6136">SUM(FW335:FW339)</f>
        <v>0</v>
      </c>
      <c r="FX340" s="2200">
        <f t="shared" ref="FX340" si="6137">SUM(FX335:FX339)</f>
        <v>0</v>
      </c>
      <c r="FY340" s="2200">
        <f t="shared" ref="FY340" si="6138">SUM(FY335:FY339)</f>
        <v>0</v>
      </c>
      <c r="FZ340" s="2202">
        <f t="shared" ref="FZ340" si="6139">SUM(FZ335:FZ339)</f>
        <v>0</v>
      </c>
      <c r="GA340" s="2199">
        <f t="shared" ref="GA340" si="6140">SUM(GA335:GA339)</f>
        <v>0</v>
      </c>
      <c r="GB340" s="2200">
        <f t="shared" ref="GB340" si="6141">SUM(GB335:GB339)</f>
        <v>0</v>
      </c>
      <c r="GC340" s="2200">
        <f t="shared" ref="GC340" si="6142">SUM(GC335:GC339)</f>
        <v>0</v>
      </c>
      <c r="GD340" s="2202">
        <f t="shared" ref="GD340" si="6143">SUM(GD335:GD339)</f>
        <v>0</v>
      </c>
      <c r="GE340" s="2143"/>
      <c r="GF340" s="2199">
        <f>SUM(GF335:GF339)</f>
        <v>0</v>
      </c>
      <c r="GG340" s="2200">
        <f>SUM(GG335:GG339)</f>
        <v>0</v>
      </c>
      <c r="GH340" s="2200">
        <f>SUM(GH335:GH339)</f>
        <v>0</v>
      </c>
      <c r="GI340" s="2202">
        <f>SUM(GI335:GI339)</f>
        <v>0</v>
      </c>
    </row>
    <row r="341" spans="1:191" ht="36.75" customHeight="1" thickBot="1">
      <c r="FF341" s="2092"/>
      <c r="FG341" s="2093"/>
      <c r="FH341" s="2093"/>
      <c r="FI341" s="2093"/>
      <c r="FJ341" s="2093"/>
      <c r="FK341" s="2093"/>
      <c r="FL341" s="2093"/>
      <c r="FM341" s="2093"/>
      <c r="FN341" s="2093"/>
      <c r="FO341" s="2093"/>
      <c r="FP341" s="2093"/>
      <c r="FQ341" s="2093"/>
      <c r="FR341" s="2093"/>
      <c r="FS341" s="2093"/>
      <c r="FT341" s="2093"/>
      <c r="FU341" s="2093"/>
      <c r="FV341" s="2093"/>
      <c r="FW341" s="2093"/>
      <c r="FX341" s="2093"/>
      <c r="FY341" s="2093"/>
      <c r="FZ341" s="2093"/>
      <c r="GA341" s="2093"/>
      <c r="GB341" s="2093"/>
      <c r="GC341" s="2093"/>
      <c r="GD341" s="2093"/>
      <c r="GE341" s="2094"/>
      <c r="GF341" s="2093"/>
      <c r="GG341" s="2093"/>
      <c r="GH341" s="2093"/>
      <c r="GI341" s="2093"/>
    </row>
    <row r="342" spans="1:191" ht="36.75" customHeight="1" thickTop="1" thickBot="1">
      <c r="A342" s="6491" t="s">
        <v>1246</v>
      </c>
      <c r="B342" s="6493" t="str" cm="1">
        <f t="array" ref="B342">_xlfn.XLOOKUP(1, (INDEX(التشكيل_القديم!$L$54:$S$92, ,6)=$A342) * (INDEX(التشكيل_القديم!$L$54:$S$92, ,7)="رئيس الدائرة"), INDEX(التشكيل_القديم!$L$54:$S$92, ,2))</f>
        <v>اسلام أسامة محمد احمد السيد</v>
      </c>
      <c r="C342" s="6493"/>
      <c r="D342" s="6493"/>
      <c r="E342" s="6493"/>
      <c r="F342" s="6493"/>
      <c r="G342" s="6493"/>
      <c r="H342" s="2170" cm="1">
        <f t="array" ref="H342">_xlfn.XLOOKUP(1, (INDEX(التشكيل_القديم!$L$54:$S$92, ,6)=$A342) * (INDEX(التشكيل_القديم!$L$54:$S$92, ,7)="رئيس الدائرة"), INDEX(التشكيل_القديم!$L$54:$S$92, ,3))</f>
        <v>0</v>
      </c>
      <c r="I342" s="2171" t="str" cm="1">
        <f t="array" ref="I342">_xlfn.XLOOKUP(1, (INDEX(التشكيل_القديم!$L$54:$S$92, ,6)=$A342) * (INDEX(التشكيل_القديم!$L$54:$S$92, ,7)="رئيس الدائرة"), INDEX(التشكيل_القديم!$L$54:$S$92, ,4))</f>
        <v>ب</v>
      </c>
      <c r="J342" s="6494" t="s">
        <v>21</v>
      </c>
      <c r="K342" s="6496" t="s">
        <v>608</v>
      </c>
      <c r="L342" s="6497" t="s">
        <v>1364</v>
      </c>
      <c r="M342" s="6498"/>
      <c r="N342" s="6498"/>
      <c r="O342" s="6498"/>
      <c r="P342" s="6498"/>
      <c r="Q342" s="6498"/>
      <c r="R342" s="6498"/>
      <c r="S342" s="6498"/>
      <c r="T342" s="6498"/>
      <c r="U342" s="6498"/>
      <c r="V342" s="6498"/>
      <c r="W342" s="6498"/>
      <c r="X342" s="6498"/>
      <c r="Y342" s="6498"/>
      <c r="Z342" s="6498"/>
      <c r="AA342" s="6498"/>
      <c r="AB342" s="6498"/>
      <c r="AC342" s="6498"/>
      <c r="AD342" s="6498"/>
      <c r="AE342" s="6498"/>
      <c r="AF342" s="6498"/>
      <c r="AG342" s="6498"/>
      <c r="AH342" s="6498"/>
      <c r="AI342" s="6498"/>
      <c r="AJ342" s="6498"/>
      <c r="AK342" s="6498"/>
      <c r="AL342" s="6498"/>
      <c r="AM342" s="6498"/>
      <c r="AN342" s="6498"/>
      <c r="AO342" s="6498"/>
      <c r="AP342" s="6498"/>
      <c r="AQ342" s="6498"/>
      <c r="AR342" s="6498"/>
      <c r="AS342" s="6498"/>
      <c r="AT342" s="6498"/>
      <c r="AU342" s="6498"/>
      <c r="AV342" s="6498"/>
      <c r="AW342" s="6498"/>
      <c r="AX342" s="6498"/>
      <c r="AY342" s="6498"/>
      <c r="AZ342" s="6498"/>
      <c r="BA342" s="6498"/>
      <c r="BB342" s="6499"/>
      <c r="BC342" s="67" t="s">
        <v>177</v>
      </c>
      <c r="BD342" s="6503">
        <f>_xlfn.XLOOKUP(B342,التشكيل_القديم!$M$54:$M$92,التشكيل_القديم!$L$54:$L$92,0,0)</f>
        <v>23</v>
      </c>
      <c r="BE342" s="6505" t="str">
        <f xml:space="preserve">  "(1)             "&amp;"رئيس الدائرة  /  "  &amp;B342</f>
        <v>(1)             رئيس الدائرة  /  اسلام أسامة محمد احمد السيد</v>
      </c>
      <c r="BF342" s="6506"/>
      <c r="BG342" s="6506"/>
      <c r="BH342" s="6506"/>
      <c r="BI342" s="6506"/>
      <c r="BJ342" s="6506"/>
      <c r="BK342" s="6506"/>
      <c r="BL342" s="6506"/>
      <c r="BM342" s="6506"/>
      <c r="BN342" s="6506"/>
      <c r="BO342" s="6506"/>
      <c r="BP342" s="6506"/>
      <c r="BQ342" s="6506"/>
      <c r="BR342" s="6506"/>
      <c r="BS342" s="6506"/>
      <c r="BT342" s="6506"/>
      <c r="BU342" s="6506"/>
      <c r="BV342" s="6506"/>
      <c r="BW342" s="6506"/>
      <c r="BX342" s="6506"/>
      <c r="BY342" s="6506"/>
      <c r="BZ342" s="6506"/>
      <c r="CA342" s="6506"/>
      <c r="CB342" s="6506"/>
      <c r="CC342" s="6506"/>
      <c r="CD342" s="6506"/>
      <c r="CE342" s="6506"/>
      <c r="CF342" s="6506"/>
      <c r="CG342" s="6506"/>
      <c r="CH342" s="6506"/>
      <c r="CI342" s="6506"/>
      <c r="CJ342" s="6506"/>
      <c r="CK342" s="6506"/>
      <c r="CL342" s="6506"/>
      <c r="CM342" s="857"/>
      <c r="CN342" s="6503">
        <f>_xlfn.XLOOKUP(B343,التشكيل_القديم!$M$54:$M$92,التشكيل_القديم!$L$54:$L$92,0,0)</f>
        <v>24</v>
      </c>
      <c r="CO342" s="6505" t="str">
        <f>"(2)             "&amp; "عضو يمين الدائرة  /  "  &amp;B343</f>
        <v>(2)             عضو يمين الدائرة  /  محمد حسن محمد دسوقي طلبة</v>
      </c>
      <c r="CP342" s="6506"/>
      <c r="CQ342" s="6506"/>
      <c r="CR342" s="6506"/>
      <c r="CS342" s="6506"/>
      <c r="CT342" s="6506"/>
      <c r="CU342" s="6506"/>
      <c r="CV342" s="6506"/>
      <c r="CW342" s="6506"/>
      <c r="CX342" s="6506"/>
      <c r="CY342" s="6506"/>
      <c r="CZ342" s="6506"/>
      <c r="DA342" s="6506"/>
      <c r="DB342" s="6506"/>
      <c r="DC342" s="6506"/>
      <c r="DD342" s="6506"/>
      <c r="DE342" s="6506"/>
      <c r="DF342" s="6506"/>
      <c r="DG342" s="6506"/>
      <c r="DH342" s="6506"/>
      <c r="DI342" s="6506"/>
      <c r="DJ342" s="6506"/>
      <c r="DK342" s="6506"/>
      <c r="DL342" s="6506"/>
      <c r="DM342" s="6506"/>
      <c r="DN342" s="6506"/>
      <c r="DO342" s="6506"/>
      <c r="DP342" s="6506"/>
      <c r="DQ342" s="6506"/>
      <c r="DR342" s="6506"/>
      <c r="DS342" s="6506"/>
      <c r="DT342" s="6506"/>
      <c r="DU342" s="6506"/>
      <c r="DV342" s="863"/>
      <c r="DW342" s="6533">
        <f>IF(ISTEXT(B346),_xlfn.XLOOKUP(B346,التشكيل_القديم!$M$54:$M$92,التشكيل_القديم!$L$54:$L$92,0,0),0)</f>
        <v>0</v>
      </c>
      <c r="DX342" s="6505" t="str">
        <f>IF(B346&lt;&gt;"","(5)             "&amp;"عضو يسار يسار اليسار الدائرة /  "&amp;B346,"لا يوجد عضو خامس " )</f>
        <v xml:space="preserve">لا يوجد عضو خامس </v>
      </c>
      <c r="DY342" s="6506"/>
      <c r="DZ342" s="6506"/>
      <c r="EA342" s="6506"/>
      <c r="EB342" s="6506"/>
      <c r="EC342" s="6506"/>
      <c r="ED342" s="6506"/>
      <c r="EE342" s="6506"/>
      <c r="EF342" s="6506"/>
      <c r="EG342" s="6506"/>
      <c r="EH342" s="6506"/>
      <c r="EI342" s="6506"/>
      <c r="EJ342" s="6506"/>
      <c r="EK342" s="6506"/>
      <c r="EL342" s="6506"/>
      <c r="EM342" s="6506"/>
      <c r="EN342" s="6506"/>
      <c r="EO342" s="6506"/>
      <c r="EP342" s="6506"/>
      <c r="EQ342" s="6506"/>
      <c r="ER342" s="6506"/>
      <c r="ES342" s="6506"/>
      <c r="ET342" s="6506"/>
      <c r="EU342" s="6506"/>
      <c r="EV342" s="6506"/>
      <c r="EW342" s="6506"/>
      <c r="EX342" s="6506"/>
      <c r="EY342" s="6506"/>
      <c r="EZ342" s="6506"/>
      <c r="FA342" s="6506"/>
      <c r="FB342" s="6506"/>
      <c r="FC342" s="6506"/>
      <c r="FD342" s="6506"/>
      <c r="FE342" s="2101"/>
      <c r="FF342" s="2106"/>
      <c r="FG342" s="2107"/>
      <c r="FH342" s="2108"/>
      <c r="FI342" s="2108"/>
      <c r="FJ342" s="2107"/>
      <c r="FK342" s="2107"/>
      <c r="FL342" s="2108"/>
      <c r="FM342" s="2108"/>
      <c r="FN342" s="2107"/>
      <c r="FO342" s="2107"/>
      <c r="FP342" s="2108"/>
      <c r="FQ342" s="2108"/>
      <c r="FR342" s="2107"/>
      <c r="FS342" s="2107"/>
      <c r="FT342" s="2108"/>
      <c r="FU342" s="2107"/>
      <c r="FV342" s="2107"/>
      <c r="FW342" s="2108"/>
      <c r="FX342" s="2108"/>
      <c r="FY342" s="2107"/>
      <c r="FZ342" s="2107"/>
      <c r="GA342" s="2107"/>
      <c r="GB342" s="2107"/>
      <c r="GC342" s="2109"/>
      <c r="GD342" t="str">
        <f>IF(OR(FV342&lt;0,FS342&lt;0,FO342&lt;0,FK342&lt;0,FG342&lt;0,Z342 &lt;&gt; AZ342+AT342+AA342+AB342), "wrong", "ok")</f>
        <v>ok</v>
      </c>
    </row>
    <row r="343" spans="1:191" ht="36.75" customHeight="1" thickBot="1">
      <c r="A343" s="6492"/>
      <c r="B343" s="6493" t="str" cm="1">
        <f t="array" ref="B343">_xlfn.XLOOKUP(1, (INDEX(التشكيل_القديم!$L$54:$S$92, ,6)=$A342) * (INDEX(التشكيل_القديم!$L$54:$S$92, ,7)="عضو يمين"), INDEX(التشكيل_القديم!$L$54:$S$92, ,2))</f>
        <v>محمد حسن محمد دسوقي طلبة</v>
      </c>
      <c r="C343" s="6493"/>
      <c r="D343" s="6493"/>
      <c r="E343" s="6493"/>
      <c r="F343" s="6493"/>
      <c r="G343" s="6493"/>
      <c r="H343" s="2170" cm="1">
        <f t="array" ref="H343">_xlfn.XLOOKUP(1, (INDEX(التشكيل_القديم!$L$54:$S$92, ,6)=$A342) * (INDEX(التشكيل_القديم!$L$54:$S$92, ,7)="عضو يمين"), INDEX(التشكيل_القديم!$L$54:$S$92, ,3))</f>
        <v>0</v>
      </c>
      <c r="I343" s="2171" t="str" cm="1">
        <f t="array" ref="I343">_xlfn.XLOOKUP(1, (INDEX(التشكيل_القديم!$L$54:$S$92, ,6)=$A342) * (INDEX(التشكيل_القديم!$L$54:$S$92, ,7)="عضو يمين"), INDEX(التشكيل_القديم!$L$54:$S$92, ,4))</f>
        <v>أ</v>
      </c>
      <c r="J343" s="6495"/>
      <c r="K343" s="6235"/>
      <c r="L343" s="6500"/>
      <c r="M343" s="6501"/>
      <c r="N343" s="6501"/>
      <c r="O343" s="6501"/>
      <c r="P343" s="6501"/>
      <c r="Q343" s="6501"/>
      <c r="R343" s="6501"/>
      <c r="S343" s="6501"/>
      <c r="T343" s="6501"/>
      <c r="U343" s="6501"/>
      <c r="V343" s="6501"/>
      <c r="W343" s="6501"/>
      <c r="X343" s="6501"/>
      <c r="Y343" s="6501"/>
      <c r="Z343" s="6501"/>
      <c r="AA343" s="6501"/>
      <c r="AB343" s="6501"/>
      <c r="AC343" s="6501"/>
      <c r="AD343" s="6501"/>
      <c r="AE343" s="6501"/>
      <c r="AF343" s="6501"/>
      <c r="AG343" s="6501"/>
      <c r="AH343" s="6501"/>
      <c r="AI343" s="6501"/>
      <c r="AJ343" s="6501"/>
      <c r="AK343" s="6501"/>
      <c r="AL343" s="6501"/>
      <c r="AM343" s="6501"/>
      <c r="AN343" s="6501"/>
      <c r="AO343" s="6501"/>
      <c r="AP343" s="6501"/>
      <c r="AQ343" s="6501"/>
      <c r="AR343" s="6501"/>
      <c r="AS343" s="6501"/>
      <c r="AT343" s="6501"/>
      <c r="AU343" s="6501"/>
      <c r="AV343" s="6501"/>
      <c r="AW343" s="6501"/>
      <c r="AX343" s="6501"/>
      <c r="AY343" s="6501"/>
      <c r="AZ343" s="6501"/>
      <c r="BA343" s="6501"/>
      <c r="BB343" s="6502"/>
      <c r="BC343" s="67"/>
      <c r="BD343" s="6504"/>
      <c r="BE343" s="6507"/>
      <c r="BF343" s="6508"/>
      <c r="BG343" s="6508"/>
      <c r="BH343" s="6508"/>
      <c r="BI343" s="6508"/>
      <c r="BJ343" s="6508"/>
      <c r="BK343" s="6508"/>
      <c r="BL343" s="6508"/>
      <c r="BM343" s="6508"/>
      <c r="BN343" s="6508"/>
      <c r="BO343" s="6508"/>
      <c r="BP343" s="6508"/>
      <c r="BQ343" s="6508"/>
      <c r="BR343" s="6508"/>
      <c r="BS343" s="6508"/>
      <c r="BT343" s="6508"/>
      <c r="BU343" s="6508"/>
      <c r="BV343" s="6508"/>
      <c r="BW343" s="6508"/>
      <c r="BX343" s="6508"/>
      <c r="BY343" s="6508"/>
      <c r="BZ343" s="6508"/>
      <c r="CA343" s="6508"/>
      <c r="CB343" s="6508"/>
      <c r="CC343" s="6508"/>
      <c r="CD343" s="6508"/>
      <c r="CE343" s="6508"/>
      <c r="CF343" s="6508"/>
      <c r="CG343" s="6508"/>
      <c r="CH343" s="6508"/>
      <c r="CI343" s="6508"/>
      <c r="CJ343" s="6508"/>
      <c r="CK343" s="6508"/>
      <c r="CL343" s="6508"/>
      <c r="CM343" s="857"/>
      <c r="CN343" s="6504"/>
      <c r="CO343" s="6507"/>
      <c r="CP343" s="6508"/>
      <c r="CQ343" s="6508"/>
      <c r="CR343" s="6508"/>
      <c r="CS343" s="6508"/>
      <c r="CT343" s="6508"/>
      <c r="CU343" s="6508"/>
      <c r="CV343" s="6508"/>
      <c r="CW343" s="6508"/>
      <c r="CX343" s="6508"/>
      <c r="CY343" s="6508"/>
      <c r="CZ343" s="6508"/>
      <c r="DA343" s="6508"/>
      <c r="DB343" s="6508"/>
      <c r="DC343" s="6508"/>
      <c r="DD343" s="6508"/>
      <c r="DE343" s="6508"/>
      <c r="DF343" s="6508"/>
      <c r="DG343" s="6508"/>
      <c r="DH343" s="6508"/>
      <c r="DI343" s="6508"/>
      <c r="DJ343" s="6508"/>
      <c r="DK343" s="6508"/>
      <c r="DL343" s="6508"/>
      <c r="DM343" s="6508"/>
      <c r="DN343" s="6508"/>
      <c r="DO343" s="6508"/>
      <c r="DP343" s="6508"/>
      <c r="DQ343" s="6508"/>
      <c r="DR343" s="6508"/>
      <c r="DS343" s="6508"/>
      <c r="DT343" s="6508"/>
      <c r="DU343" s="6508"/>
      <c r="DV343" s="864"/>
      <c r="DW343" s="6521"/>
      <c r="DX343" s="6507"/>
      <c r="DY343" s="6508"/>
      <c r="DZ343" s="6508"/>
      <c r="EA343" s="6508"/>
      <c r="EB343" s="6508"/>
      <c r="EC343" s="6508"/>
      <c r="ED343" s="6508"/>
      <c r="EE343" s="6508"/>
      <c r="EF343" s="6508"/>
      <c r="EG343" s="6508"/>
      <c r="EH343" s="6508"/>
      <c r="EI343" s="6508"/>
      <c r="EJ343" s="6508"/>
      <c r="EK343" s="6508"/>
      <c r="EL343" s="6508"/>
      <c r="EM343" s="6508"/>
      <c r="EN343" s="6508"/>
      <c r="EO343" s="6508"/>
      <c r="EP343" s="6508"/>
      <c r="EQ343" s="6508"/>
      <c r="ER343" s="6508"/>
      <c r="ES343" s="6508"/>
      <c r="ET343" s="6508"/>
      <c r="EU343" s="6508"/>
      <c r="EV343" s="6508"/>
      <c r="EW343" s="6508"/>
      <c r="EX343" s="6508"/>
      <c r="EY343" s="6508"/>
      <c r="EZ343" s="6508"/>
      <c r="FA343" s="6508"/>
      <c r="FB343" s="6508"/>
      <c r="FC343" s="6508"/>
      <c r="FD343" s="6508"/>
      <c r="FE343" s="2102"/>
      <c r="FF343" s="2110"/>
      <c r="FG343" s="2111"/>
      <c r="FH343" s="2112"/>
      <c r="FI343" s="2112"/>
      <c r="FJ343" s="2111"/>
      <c r="FK343" s="2111"/>
      <c r="FL343" s="2112"/>
      <c r="FM343" s="2112"/>
      <c r="FN343" s="2111"/>
      <c r="FO343" s="2111"/>
      <c r="FP343" s="2112"/>
      <c r="FQ343" s="2112"/>
      <c r="FR343" s="2111"/>
      <c r="FS343" s="2111"/>
      <c r="FT343" s="2112"/>
      <c r="FU343" s="2111"/>
      <c r="FV343" s="2111"/>
      <c r="FW343" s="2112"/>
      <c r="FX343" s="2112"/>
      <c r="FY343" s="2111"/>
      <c r="FZ343" s="2111"/>
      <c r="GA343" s="2111"/>
      <c r="GB343" s="2111"/>
      <c r="GC343" s="2113"/>
      <c r="GD343" t="str">
        <f t="shared" ref="GD343:GD347" si="6144">IF(OR(FV343&lt;0,FS343&lt;0,FO343&lt;0,FK343&lt;0,FG343&lt;0,Z343 &lt;&gt; AZ343+AT343+AA343+AB343), "wrong", "ok")</f>
        <v>ok</v>
      </c>
    </row>
    <row r="344" spans="1:191" ht="36.75" customHeight="1" thickBot="1">
      <c r="A344" s="6492"/>
      <c r="B344" s="6493" t="str" cm="1">
        <f t="array" ref="B344">_xlfn.XLOOKUP(1, (INDEX(التشكيل_القديم!$L$54:$S$92, ,6)=$A342) * (INDEX(التشكيل_القديم!$L$54:$S$92, ,7)="عضو يسار"), INDEX(التشكيل_القديم!$L$54:$S$92, ,2))</f>
        <v>عمرو البرنس عبدالفتاح حسين</v>
      </c>
      <c r="C344" s="6493"/>
      <c r="D344" s="6493"/>
      <c r="E344" s="6493"/>
      <c r="F344" s="6493"/>
      <c r="G344" s="6493"/>
      <c r="H344" s="2170" cm="1">
        <f t="array" ref="H344">_xlfn.XLOOKUP(1, (INDEX(التشكيل_القديم!$L$54:$S$92, ,6)=$A342) * (INDEX(التشكيل_القديم!$L$54:$S$92, ,7)="عضو يسار"), INDEX(التشكيل_القديم!$L$54:$S$92, ,3))</f>
        <v>0</v>
      </c>
      <c r="I344" s="2171" t="str" cm="1">
        <f t="array" ref="I344">_xlfn.XLOOKUP(1, (INDEX(التشكيل_القديم!$L$54:$S$92, ,6)=$A342) * (INDEX(التشكيل_القديم!$L$54:$S$92, ,7)="عضو يسار"), INDEX(التشكيل_القديم!$L$54:$S$92, ,4))</f>
        <v>أ</v>
      </c>
      <c r="J344" s="6495"/>
      <c r="K344" s="6235"/>
      <c r="L344" s="2186" t="str">
        <f>الاعدادات!$D$14</f>
        <v>2023 وما قبلها</v>
      </c>
      <c r="M344" s="2098">
        <v>0</v>
      </c>
      <c r="N344" s="1997"/>
      <c r="O344" s="1997"/>
      <c r="P344" s="1997"/>
      <c r="Q344" s="1997"/>
      <c r="R344" s="1997"/>
      <c r="S344" s="1997"/>
      <c r="T344" s="1997"/>
      <c r="U344" s="1997"/>
      <c r="V344" s="2099"/>
      <c r="W344" s="1997"/>
      <c r="X344" s="1997"/>
      <c r="Y344" s="2133"/>
      <c r="Z344" s="2188">
        <f t="shared" ref="Z344:Z347" si="6145">Y344+X344+U344+T344+S344+R344+Q344+P344+O344+N344+M344-W344</f>
        <v>0</v>
      </c>
      <c r="AA344" s="2098"/>
      <c r="AB344" s="1999"/>
      <c r="AC344" s="2031">
        <f>SUM(BE344:BK344,BE351:BK351,CN344:CT344,CN351:CT351,DW344:EC344,DW351:EC351)</f>
        <v>0</v>
      </c>
      <c r="AD344" s="2025">
        <f>SUM(BL344:BV344,BL351:BV351,CU344:DE344,CU351:DE351,ED344:EN344,ED351:EN351)</f>
        <v>0</v>
      </c>
      <c r="AE344" s="2002">
        <f>BW344+DF344+BW351+DF351+EO344+EO351</f>
        <v>0</v>
      </c>
      <c r="AF344" s="2172">
        <f>SUM(AC344:AE344)</f>
        <v>0</v>
      </c>
      <c r="AG344" s="2002">
        <f>BY344+DH344+BY351+DH351+EQ344+EQ351</f>
        <v>0</v>
      </c>
      <c r="AH344" s="2173">
        <f>BZ344+BZ351+DI344+DI351+ER344+ER351</f>
        <v>0</v>
      </c>
      <c r="AI344" s="2174">
        <f>CA344+DJ344+CA351+DJ351+ES344+ES351</f>
        <v>0</v>
      </c>
      <c r="AJ344" s="2002">
        <f>CB344+DK344+CB351+DK351+ET344+ET351</f>
        <v>0</v>
      </c>
      <c r="AK344" s="2026">
        <f>CC344+DL344+CC351+DL351+EU344+EU351</f>
        <v>0</v>
      </c>
      <c r="AL344" s="2027">
        <f>CD344+DM344+CD351+DM351+EV344+EV351</f>
        <v>0</v>
      </c>
      <c r="AM344" s="2175">
        <f>CE344+DN344+CE351+DN351+EW344+EW351</f>
        <v>0</v>
      </c>
      <c r="AN344" s="2176">
        <f>SUM(AH344:AM344)</f>
        <v>0</v>
      </c>
      <c r="AO344" s="2028">
        <f>CF344+DO344+CF351+DO351+EX344+EX351</f>
        <v>0</v>
      </c>
      <c r="AP344" s="2177">
        <f>CG344+DP344+CG351+DP351+EY344+EY351</f>
        <v>0</v>
      </c>
      <c r="AQ344" s="2029">
        <f>CH344+DQ344+DQ351+CH351+EZ344+EZ351</f>
        <v>0</v>
      </c>
      <c r="AR344" s="2178">
        <f>SUM(AO344:AQ344)</f>
        <v>0</v>
      </c>
      <c r="AS344" s="2177">
        <f>CI344+DR344+CI351+DR351+FA344+FA351</f>
        <v>0</v>
      </c>
      <c r="AT344" s="2179">
        <f>AS344+AR344+AN344+AG344+AF344</f>
        <v>0</v>
      </c>
      <c r="AU344" s="2124"/>
      <c r="AV344" s="2002">
        <f>CK344+DT344+CK351+DT351+FC344+FC351</f>
        <v>0</v>
      </c>
      <c r="AW344" s="2002">
        <f>CL344+DU344+CL351+DU351+FD344+FD351</f>
        <v>0</v>
      </c>
      <c r="AX344" s="2127"/>
      <c r="AY344" s="2130"/>
      <c r="AZ344" s="2000">
        <f>AY344+AX344+AW344+AV344+AU344</f>
        <v>0</v>
      </c>
      <c r="BA344" s="2001"/>
      <c r="BB344" s="2189">
        <f>AZ344+AT344+AA344-Z344+AB344</f>
        <v>0</v>
      </c>
      <c r="BC344" s="67"/>
      <c r="BD344" s="2186" t="str">
        <f>الاعدادات!$D$14</f>
        <v>2023 وما قبلها</v>
      </c>
      <c r="BE344" s="82"/>
      <c r="BF344" s="83"/>
      <c r="BG344" s="83"/>
      <c r="BH344" s="103"/>
      <c r="BI344" s="84"/>
      <c r="BJ344" s="84"/>
      <c r="BK344" s="85"/>
      <c r="BL344" s="86"/>
      <c r="BM344" s="87"/>
      <c r="BN344" s="87"/>
      <c r="BO344" s="88"/>
      <c r="BP344" s="88"/>
      <c r="BQ344" s="88"/>
      <c r="BR344" s="88"/>
      <c r="BS344" s="88"/>
      <c r="BT344" s="88"/>
      <c r="BU344" s="88"/>
      <c r="BV344" s="88"/>
      <c r="BW344" s="89"/>
      <c r="BX344" s="77">
        <f t="shared" ref="BX344:BX346" si="6146">SUM(BE344:BW344)</f>
        <v>0</v>
      </c>
      <c r="BY344" s="90"/>
      <c r="BZ344" s="855"/>
      <c r="CA344" s="91"/>
      <c r="CB344" s="92"/>
      <c r="CC344" s="93"/>
      <c r="CD344" s="94"/>
      <c r="CE344" s="95"/>
      <c r="CF344" s="96"/>
      <c r="CG344" s="97"/>
      <c r="CH344" s="98"/>
      <c r="CI344" s="99"/>
      <c r="CJ344" s="79">
        <f t="shared" ref="CJ344:CJ345" si="6147">SUM(BX344:CI344)</f>
        <v>0</v>
      </c>
      <c r="CK344" s="104"/>
      <c r="CL344" s="92"/>
      <c r="CM344" s="857"/>
      <c r="CN344" s="101"/>
      <c r="CO344" s="83"/>
      <c r="CP344" s="83"/>
      <c r="CQ344" s="84"/>
      <c r="CR344" s="84"/>
      <c r="CS344" s="84"/>
      <c r="CT344" s="85"/>
      <c r="CU344" s="86"/>
      <c r="CV344" s="87"/>
      <c r="CW344" s="87"/>
      <c r="CX344" s="88"/>
      <c r="CY344" s="88"/>
      <c r="CZ344" s="88"/>
      <c r="DA344" s="88"/>
      <c r="DB344" s="88"/>
      <c r="DC344" s="88"/>
      <c r="DD344" s="88"/>
      <c r="DE344" s="88"/>
      <c r="DF344" s="89"/>
      <c r="DG344" s="77">
        <f>DF344+DE344+CX344+CW344+CV344+CU344+CT344+CS344+CR344+CQ344+CP344+CO344+CN344+DD344+DC344+DB344+DA344+CZ344+CY344</f>
        <v>0</v>
      </c>
      <c r="DH344" s="90"/>
      <c r="DI344" s="855"/>
      <c r="DJ344" s="91"/>
      <c r="DK344" s="92"/>
      <c r="DL344" s="93"/>
      <c r="DM344" s="94"/>
      <c r="DN344" s="95"/>
      <c r="DO344" s="96"/>
      <c r="DP344" s="97"/>
      <c r="DQ344" s="98"/>
      <c r="DR344" s="99"/>
      <c r="DS344" s="81">
        <f t="shared" ref="DS344" si="6148">SUM(DG344:DR344)</f>
        <v>0</v>
      </c>
      <c r="DT344" s="104"/>
      <c r="DU344" s="92"/>
      <c r="DV344" s="864"/>
      <c r="DW344" s="101"/>
      <c r="DX344" s="83"/>
      <c r="DY344" s="83"/>
      <c r="DZ344" s="84"/>
      <c r="EA344" s="84"/>
      <c r="EB344" s="84"/>
      <c r="EC344" s="85"/>
      <c r="ED344" s="86"/>
      <c r="EE344" s="87"/>
      <c r="EF344" s="87"/>
      <c r="EG344" s="88"/>
      <c r="EH344" s="88"/>
      <c r="EI344" s="88"/>
      <c r="EJ344" s="88"/>
      <c r="EK344" s="88"/>
      <c r="EL344" s="88"/>
      <c r="EM344" s="88"/>
      <c r="EN344" s="88"/>
      <c r="EO344" s="89"/>
      <c r="EP344" s="77">
        <f t="shared" ref="EP344:EP346" si="6149">EO344+EN344+EG344+EF344+EE344+ED344+EC344+EB344+EA344+DZ344+DY344+DX344+DW344+EM344+EL344+EK344+EJ344+EI344+EH344</f>
        <v>0</v>
      </c>
      <c r="EQ344" s="90"/>
      <c r="ER344" s="855"/>
      <c r="ES344" s="91"/>
      <c r="ET344" s="92"/>
      <c r="EU344" s="93"/>
      <c r="EV344" s="94"/>
      <c r="EW344" s="95"/>
      <c r="EX344" s="96"/>
      <c r="EY344" s="97"/>
      <c r="EZ344" s="98"/>
      <c r="FA344" s="99"/>
      <c r="FB344" s="81">
        <f t="shared" ref="FB344" si="6150">SUM(EP344:FA344)</f>
        <v>0</v>
      </c>
      <c r="FC344" s="104"/>
      <c r="FD344" s="92"/>
      <c r="FE344" s="864"/>
      <c r="FF344" s="2181" t="str">
        <f>الاعدادات!$D$14</f>
        <v>2023 وما قبلها</v>
      </c>
      <c r="FG344" s="2182">
        <f t="shared" ref="FG344:FG347" si="6151">AN344+AG344-FH344-FI344</f>
        <v>0</v>
      </c>
      <c r="FH344" s="2104"/>
      <c r="FI344" s="2104"/>
      <c r="FJ344" s="2184">
        <f t="shared" ref="FJ344:FJ347" si="6152">SUM(FG344:FI344)</f>
        <v>0</v>
      </c>
      <c r="FK344" s="2182">
        <f t="shared" ref="FK344:FK347" si="6153">AU344-FM344-FL344</f>
        <v>0</v>
      </c>
      <c r="FL344" s="2104"/>
      <c r="FM344" s="2104"/>
      <c r="FN344" s="2184">
        <f t="shared" ref="FN344:FN347" si="6154">SUM(FK344:FM344)</f>
        <v>0</v>
      </c>
      <c r="FO344" s="2182">
        <f t="shared" ref="FO344:FO347" si="6155">AV344-FQ344-FP344</f>
        <v>0</v>
      </c>
      <c r="FP344" s="2104"/>
      <c r="FQ344" s="2105"/>
      <c r="FR344" s="2184">
        <f t="shared" ref="FR344:FR348" si="6156">FQ344+FP344+FO344</f>
        <v>0</v>
      </c>
      <c r="FS344" s="2182">
        <f t="shared" ref="FS344:FS347" si="6157">AW344-FT344</f>
        <v>0</v>
      </c>
      <c r="FT344" s="2104"/>
      <c r="FU344" s="2184">
        <f t="shared" ref="FU344:FU347" si="6158">SUM(FS344:FT344)</f>
        <v>0</v>
      </c>
      <c r="FV344" s="2182">
        <f t="shared" ref="FV344:FV347" si="6159">AY344+AX344-FX344-FW344</f>
        <v>0</v>
      </c>
      <c r="FW344" s="2104"/>
      <c r="FX344" s="2104"/>
      <c r="FY344" s="2184">
        <f t="shared" ref="FY344:FY347" si="6160">SUM(FV344:FX344)</f>
        <v>0</v>
      </c>
      <c r="FZ344" s="2182">
        <f t="shared" ref="FZ344:FZ348" si="6161">FG344+FK344+FO344+FS344+FV344</f>
        <v>0</v>
      </c>
      <c r="GA344" s="2185">
        <f t="shared" ref="GA344:GA348" si="6162">FH344+FL344+FP344+FW344+FT344</f>
        <v>0</v>
      </c>
      <c r="GB344" s="2185">
        <f t="shared" ref="GB344:GB348" si="6163">FX344+FQ344+FM344+FI344</f>
        <v>0</v>
      </c>
      <c r="GC344" s="2184">
        <f t="shared" ref="GC344:GC348" si="6164">SUM(FZ344:GB344)</f>
        <v>0</v>
      </c>
      <c r="GD344" t="str">
        <f t="shared" si="6144"/>
        <v>ok</v>
      </c>
    </row>
    <row r="345" spans="1:191" ht="36.75" customHeight="1" thickBot="1">
      <c r="A345" s="6492"/>
      <c r="B345" s="6493" t="str" cm="1">
        <f t="array" ref="B345">IFERROR(_xlfn.XLOOKUP(1, (INDEX(التشكيل_القديم!$L$54:$S$92, ,6)=$A342) * (INDEX(التشكيل_القديم!$L$54:$S$92, ,7)="عضو يسار اليسار"), INDEX(التشكيل_القديم!$L$54:$S$92, ,2)),"")</f>
        <v/>
      </c>
      <c r="C345" s="6493"/>
      <c r="D345" s="6493"/>
      <c r="E345" s="6493"/>
      <c r="F345" s="6493"/>
      <c r="G345" s="6493"/>
      <c r="H345" s="2170" t="str" cm="1">
        <f t="array" ref="H345">IF(B345&lt;&gt;"",_xlfn.XLOOKUP(1, (INDEX(التشكيل_القديم!$L$54:$S$92, ,6)=$A342) * (INDEX(التشكيل_القديم!$L$54:$S$92, ,7)="عضو يسار اليسار"), INDEX(التشكيل_القديم!$L$54:$S$92, ,3)),"")</f>
        <v/>
      </c>
      <c r="I345" s="2171" t="str" cm="1">
        <f t="array" ref="I345">IF(B345&lt;&gt;"",_xlfn.XLOOKUP(1, (INDEX(التشكيل_القديم!$L$54:$S$92, ,6)=$A342) * (INDEX(التشكيل_القديم!$L$54:$S$92, ,7)="عضو يسار اليسار"), INDEX(التشكيل_القديم!$L$54:$S$92, ,4)),"")</f>
        <v/>
      </c>
      <c r="J345" s="6495"/>
      <c r="K345" s="6235"/>
      <c r="L345" s="2187">
        <f>الاعدادات!$D$15</f>
        <v>2024</v>
      </c>
      <c r="M345" s="73">
        <v>0</v>
      </c>
      <c r="N345" s="64"/>
      <c r="O345" s="64"/>
      <c r="P345" s="64"/>
      <c r="Q345" s="64"/>
      <c r="R345" s="64"/>
      <c r="S345" s="64"/>
      <c r="T345" s="64"/>
      <c r="U345" s="64"/>
      <c r="V345" s="74"/>
      <c r="W345" s="64"/>
      <c r="X345" s="64"/>
      <c r="Y345" s="2134"/>
      <c r="Z345" s="62">
        <f t="shared" si="6145"/>
        <v>0</v>
      </c>
      <c r="AA345" s="73"/>
      <c r="AB345" s="63"/>
      <c r="AC345" s="2031">
        <f t="shared" ref="AC345" si="6165">SUM(BE345:BK345,BE352:BK352,CN345:CT345,CN352:CT352,DW345:EC345,DW352:EC352)</f>
        <v>0</v>
      </c>
      <c r="AD345" s="2025">
        <f t="shared" ref="AD345:AD347" si="6166">SUM(BL345:BV345,BL352:BV352,CU345:DE345,CU352:DE352,ED345:EN345,ED352:EN352)</f>
        <v>0</v>
      </c>
      <c r="AE345" s="2002">
        <f t="shared" ref="AE345:AE347" si="6167">BW345+DF345+BW352+DF352+EO345+EO352</f>
        <v>0</v>
      </c>
      <c r="AF345" s="2172">
        <f t="shared" ref="AF345:AF347" si="6168">SUM(AC345:AE345)</f>
        <v>0</v>
      </c>
      <c r="AG345" s="2002">
        <f t="shared" ref="AG345:AG347" si="6169">BY345+DH345+BY352+DH352+EQ345+EQ352</f>
        <v>0</v>
      </c>
      <c r="AH345" s="2173">
        <f t="shared" ref="AH345:AH347" si="6170">BZ345+BZ352+DI345+DI352+ER345+ER352</f>
        <v>0</v>
      </c>
      <c r="AI345" s="2174">
        <f t="shared" ref="AI345:AI347" si="6171">CA345+DJ345+CA352+DJ352+ES345+ES352</f>
        <v>0</v>
      </c>
      <c r="AJ345" s="2002">
        <f t="shared" ref="AJ345:AJ347" si="6172">CB345+DK345+CB352+DK352+ET345+ET352</f>
        <v>0</v>
      </c>
      <c r="AK345" s="2026">
        <f t="shared" ref="AK345:AK347" si="6173">CC345+DL345+CC352+DL352+EU345+EU352</f>
        <v>0</v>
      </c>
      <c r="AL345" s="2027">
        <f t="shared" ref="AL345:AL347" si="6174">CD345+DM345+CD352+DM352+EV345+EV352</f>
        <v>0</v>
      </c>
      <c r="AM345" s="2175">
        <f t="shared" ref="AM345:AM347" si="6175">CE345+DN345+CE352+DN352+EW345+EW352</f>
        <v>0</v>
      </c>
      <c r="AN345" s="2176">
        <f t="shared" ref="AN345:AN346" si="6176">SUM(AH345:AM345)</f>
        <v>0</v>
      </c>
      <c r="AO345" s="2028">
        <f t="shared" ref="AO345:AO347" si="6177">CF345+DO345+CF352+DO352+EX345+EX352</f>
        <v>0</v>
      </c>
      <c r="AP345" s="2177">
        <f t="shared" ref="AP345:AP347" si="6178">CG345+DP345+CG352+DP352+EY345+EY352</f>
        <v>0</v>
      </c>
      <c r="AQ345" s="2029">
        <f t="shared" ref="AQ345:AQ347" si="6179">CH345+DQ345+DQ352+CH352+EZ345+EZ352</f>
        <v>0</v>
      </c>
      <c r="AR345" s="2178">
        <f t="shared" ref="AR345:AR347" si="6180">SUM(AO345:AQ345)</f>
        <v>0</v>
      </c>
      <c r="AS345" s="2177">
        <f t="shared" ref="AS345:AS347" si="6181">CI345+DR345+CI352+DR352+FA345+FA352</f>
        <v>0</v>
      </c>
      <c r="AT345" s="2180">
        <f>AS345+AR345+AN345+AG345+AF345</f>
        <v>0</v>
      </c>
      <c r="AU345" s="2125"/>
      <c r="AV345" s="2002">
        <f t="shared" ref="AV345:AV347" si="6182">CK345+DT345+CK352+DT352+FC345+FC352</f>
        <v>0</v>
      </c>
      <c r="AW345" s="2002">
        <f t="shared" ref="AW345:AW347" si="6183">CL345+DU345+CL352+DU352+FD345+FD352</f>
        <v>0</v>
      </c>
      <c r="AX345" s="2128"/>
      <c r="AY345" s="2131"/>
      <c r="AZ345" s="65">
        <f t="shared" ref="AZ345:AZ347" si="6184">AY345+AX345+AW345+AV345+AU345</f>
        <v>0</v>
      </c>
      <c r="BA345" s="66"/>
      <c r="BB345" s="2189">
        <f t="shared" ref="BB345:BB347" si="6185">AZ345+AT345+AA345-Z345+AB345</f>
        <v>0</v>
      </c>
      <c r="BC345" s="67"/>
      <c r="BD345" s="2187">
        <f>الاعدادات!$D$15</f>
        <v>2024</v>
      </c>
      <c r="BE345" s="82"/>
      <c r="BF345" s="83"/>
      <c r="BG345" s="83"/>
      <c r="BH345" s="84"/>
      <c r="BI345" s="84"/>
      <c r="BJ345" s="84"/>
      <c r="BK345" s="85"/>
      <c r="BL345" s="86"/>
      <c r="BM345" s="87"/>
      <c r="BN345" s="87"/>
      <c r="BO345" s="88"/>
      <c r="BP345" s="88"/>
      <c r="BQ345" s="88"/>
      <c r="BR345" s="88"/>
      <c r="BS345" s="88"/>
      <c r="BT345" s="88"/>
      <c r="BU345" s="88"/>
      <c r="BV345" s="88"/>
      <c r="BW345" s="89"/>
      <c r="BX345" s="77">
        <f t="shared" si="6146"/>
        <v>0</v>
      </c>
      <c r="BY345" s="90"/>
      <c r="BZ345" s="855"/>
      <c r="CA345" s="91"/>
      <c r="CB345" s="92"/>
      <c r="CC345" s="93"/>
      <c r="CD345" s="94"/>
      <c r="CE345" s="95"/>
      <c r="CF345" s="96"/>
      <c r="CG345" s="97"/>
      <c r="CH345" s="98"/>
      <c r="CI345" s="99"/>
      <c r="CJ345" s="79">
        <f t="shared" si="6147"/>
        <v>0</v>
      </c>
      <c r="CK345" s="104"/>
      <c r="CL345" s="92"/>
      <c r="CM345" s="857"/>
      <c r="CN345" s="101"/>
      <c r="CO345" s="83"/>
      <c r="CP345" s="83"/>
      <c r="CQ345" s="84"/>
      <c r="CR345" s="84"/>
      <c r="CS345" s="84"/>
      <c r="CT345" s="85"/>
      <c r="CU345" s="86"/>
      <c r="CV345" s="87"/>
      <c r="CW345" s="87"/>
      <c r="CX345" s="88"/>
      <c r="CY345" s="88"/>
      <c r="CZ345" s="88"/>
      <c r="DA345" s="88"/>
      <c r="DB345" s="88"/>
      <c r="DC345" s="88"/>
      <c r="DD345" s="88"/>
      <c r="DE345" s="88"/>
      <c r="DF345" s="89"/>
      <c r="DG345" s="77">
        <f t="shared" ref="DG345" si="6186">DF345+DE345+CX345+CW345+CV345+CU345+CT345+CS345+CR345+CQ345+CP345+CO345+CN345+DD345+DC345+DB345+DA345+CZ345+CY345</f>
        <v>0</v>
      </c>
      <c r="DH345" s="90"/>
      <c r="DI345" s="855"/>
      <c r="DJ345" s="91"/>
      <c r="DK345" s="92"/>
      <c r="DL345" s="93"/>
      <c r="DM345" s="94"/>
      <c r="DN345" s="95"/>
      <c r="DO345" s="96"/>
      <c r="DP345" s="97"/>
      <c r="DQ345" s="98"/>
      <c r="DR345" s="99"/>
      <c r="DS345" s="81">
        <f>SUM(DG345:DR345)</f>
        <v>0</v>
      </c>
      <c r="DT345" s="104"/>
      <c r="DU345" s="92"/>
      <c r="DV345" s="864"/>
      <c r="DW345" s="101"/>
      <c r="DX345" s="83"/>
      <c r="DY345" s="83"/>
      <c r="DZ345" s="84"/>
      <c r="EA345" s="84"/>
      <c r="EB345" s="84"/>
      <c r="EC345" s="85"/>
      <c r="ED345" s="86"/>
      <c r="EE345" s="87"/>
      <c r="EF345" s="87"/>
      <c r="EG345" s="88"/>
      <c r="EH345" s="88"/>
      <c r="EI345" s="88"/>
      <c r="EJ345" s="88"/>
      <c r="EK345" s="88"/>
      <c r="EL345" s="88"/>
      <c r="EM345" s="88"/>
      <c r="EN345" s="88"/>
      <c r="EO345" s="89"/>
      <c r="EP345" s="77">
        <f t="shared" si="6149"/>
        <v>0</v>
      </c>
      <c r="EQ345" s="90"/>
      <c r="ER345" s="855"/>
      <c r="ES345" s="91"/>
      <c r="ET345" s="92"/>
      <c r="EU345" s="93"/>
      <c r="EV345" s="94"/>
      <c r="EW345" s="95"/>
      <c r="EX345" s="96"/>
      <c r="EY345" s="97"/>
      <c r="EZ345" s="98"/>
      <c r="FA345" s="99"/>
      <c r="FB345" s="81">
        <f>SUM(EP345:FA345)</f>
        <v>0</v>
      </c>
      <c r="FC345" s="104"/>
      <c r="FD345" s="92"/>
      <c r="FE345" s="864"/>
      <c r="FF345" s="2183">
        <f>الاعدادات!$D$15</f>
        <v>2024</v>
      </c>
      <c r="FG345" s="68">
        <f t="shared" si="6151"/>
        <v>0</v>
      </c>
      <c r="FH345" s="69"/>
      <c r="FI345" s="69"/>
      <c r="FJ345" s="70">
        <f t="shared" si="6152"/>
        <v>0</v>
      </c>
      <c r="FK345" s="68">
        <f t="shared" si="6153"/>
        <v>0</v>
      </c>
      <c r="FL345" s="69"/>
      <c r="FM345" s="69"/>
      <c r="FN345" s="70">
        <f t="shared" si="6154"/>
        <v>0</v>
      </c>
      <c r="FO345" s="68">
        <f t="shared" si="6155"/>
        <v>0</v>
      </c>
      <c r="FP345" s="69"/>
      <c r="FQ345" s="71"/>
      <c r="FR345" s="70">
        <f t="shared" si="6156"/>
        <v>0</v>
      </c>
      <c r="FS345" s="68">
        <f t="shared" si="6157"/>
        <v>0</v>
      </c>
      <c r="FT345" s="69"/>
      <c r="FU345" s="70">
        <f t="shared" si="6158"/>
        <v>0</v>
      </c>
      <c r="FV345" s="68">
        <f t="shared" si="6159"/>
        <v>0</v>
      </c>
      <c r="FW345" s="69"/>
      <c r="FX345" s="69"/>
      <c r="FY345" s="70">
        <f t="shared" si="6160"/>
        <v>0</v>
      </c>
      <c r="FZ345" s="68">
        <f t="shared" si="6161"/>
        <v>0</v>
      </c>
      <c r="GA345" s="72">
        <f t="shared" si="6162"/>
        <v>0</v>
      </c>
      <c r="GB345" s="72">
        <f t="shared" si="6163"/>
        <v>0</v>
      </c>
      <c r="GC345" s="70">
        <f t="shared" si="6164"/>
        <v>0</v>
      </c>
      <c r="GD345" t="str">
        <f t="shared" si="6144"/>
        <v>ok</v>
      </c>
    </row>
    <row r="346" spans="1:191" ht="36.75" customHeight="1" thickBot="1">
      <c r="A346" s="6492"/>
      <c r="B346" s="6487" t="str" cm="1">
        <f t="array" ref="B346">IFERROR(_xlfn.XLOOKUP(1, (INDEX(التشكيل_القديم!$L$54:$S$92, ,6)=$A342) * (INDEX(التشكيل_القديم!$L$54:$S$92, ,7)="عضو يسار يسار اليسار"), INDEX(التشكيل_القديم!$L$54:$S$92, ,2)),"")</f>
        <v/>
      </c>
      <c r="C346" s="6487"/>
      <c r="D346" s="6487"/>
      <c r="E346" s="6487"/>
      <c r="F346" s="6487"/>
      <c r="G346" s="6487"/>
      <c r="H346" s="6485"/>
      <c r="I346" s="105"/>
      <c r="J346" s="6495"/>
      <c r="K346" s="6235"/>
      <c r="L346" s="2187">
        <f>الاعدادات!$D$16</f>
        <v>2025</v>
      </c>
      <c r="M346" s="73">
        <v>0</v>
      </c>
      <c r="N346" s="64"/>
      <c r="O346" s="64"/>
      <c r="P346" s="64"/>
      <c r="Q346" s="64"/>
      <c r="R346" s="64"/>
      <c r="S346" s="64"/>
      <c r="T346" s="64"/>
      <c r="U346" s="64"/>
      <c r="V346" s="74"/>
      <c r="W346" s="64"/>
      <c r="X346" s="64"/>
      <c r="Y346" s="2134"/>
      <c r="Z346" s="62">
        <f t="shared" si="6145"/>
        <v>0</v>
      </c>
      <c r="AA346" s="73"/>
      <c r="AB346" s="63"/>
      <c r="AC346" s="2031">
        <f>SUM(BE346:BK346,BE353:BK353,CN346:CT346,CN353:CT353,DW346:EC346,DW353:EC353)</f>
        <v>0</v>
      </c>
      <c r="AD346" s="2025">
        <f t="shared" si="6166"/>
        <v>0</v>
      </c>
      <c r="AE346" s="2002">
        <f t="shared" si="6167"/>
        <v>0</v>
      </c>
      <c r="AF346" s="2172">
        <f t="shared" si="6168"/>
        <v>0</v>
      </c>
      <c r="AG346" s="2002">
        <f t="shared" si="6169"/>
        <v>0</v>
      </c>
      <c r="AH346" s="2173">
        <f t="shared" si="6170"/>
        <v>0</v>
      </c>
      <c r="AI346" s="2174">
        <f t="shared" si="6171"/>
        <v>0</v>
      </c>
      <c r="AJ346" s="2002">
        <f t="shared" si="6172"/>
        <v>0</v>
      </c>
      <c r="AK346" s="2026">
        <f t="shared" si="6173"/>
        <v>0</v>
      </c>
      <c r="AL346" s="2027">
        <f t="shared" si="6174"/>
        <v>0</v>
      </c>
      <c r="AM346" s="2175">
        <f t="shared" si="6175"/>
        <v>0</v>
      </c>
      <c r="AN346" s="2176">
        <f t="shared" si="6176"/>
        <v>0</v>
      </c>
      <c r="AO346" s="2028">
        <f t="shared" si="6177"/>
        <v>0</v>
      </c>
      <c r="AP346" s="2177">
        <f t="shared" si="6178"/>
        <v>0</v>
      </c>
      <c r="AQ346" s="2029">
        <f t="shared" si="6179"/>
        <v>0</v>
      </c>
      <c r="AR346" s="2178">
        <f t="shared" si="6180"/>
        <v>0</v>
      </c>
      <c r="AS346" s="2177">
        <f t="shared" si="6181"/>
        <v>0</v>
      </c>
      <c r="AT346" s="65">
        <f t="shared" ref="AT346:AT347" si="6187">AS346+AR346+AN346+AG346+AF346</f>
        <v>0</v>
      </c>
      <c r="AU346" s="2125"/>
      <c r="AV346" s="2002">
        <f t="shared" si="6182"/>
        <v>0</v>
      </c>
      <c r="AW346" s="2002">
        <f t="shared" si="6183"/>
        <v>0</v>
      </c>
      <c r="AX346" s="2128"/>
      <c r="AY346" s="2131"/>
      <c r="AZ346" s="65">
        <f t="shared" si="6184"/>
        <v>0</v>
      </c>
      <c r="BA346" s="66"/>
      <c r="BB346" s="2189">
        <f t="shared" si="6185"/>
        <v>0</v>
      </c>
      <c r="BC346" s="67"/>
      <c r="BD346" s="2187">
        <f>الاعدادات!$D$16</f>
        <v>2025</v>
      </c>
      <c r="BE346" s="82"/>
      <c r="BF346" s="83"/>
      <c r="BG346" s="83"/>
      <c r="BH346" s="84"/>
      <c r="BI346" s="84"/>
      <c r="BJ346" s="84"/>
      <c r="BK346" s="85"/>
      <c r="BL346" s="86"/>
      <c r="BM346" s="87"/>
      <c r="BN346" s="87"/>
      <c r="BO346" s="88"/>
      <c r="BP346" s="88"/>
      <c r="BQ346" s="88"/>
      <c r="BR346" s="88"/>
      <c r="BS346" s="88"/>
      <c r="BT346" s="88"/>
      <c r="BU346" s="88"/>
      <c r="BV346" s="88"/>
      <c r="BW346" s="89"/>
      <c r="BX346" s="77">
        <f t="shared" si="6146"/>
        <v>0</v>
      </c>
      <c r="BY346" s="90"/>
      <c r="BZ346" s="855"/>
      <c r="CA346" s="91"/>
      <c r="CB346" s="92"/>
      <c r="CC346" s="93"/>
      <c r="CD346" s="94"/>
      <c r="CE346" s="95"/>
      <c r="CF346" s="96"/>
      <c r="CG346" s="97"/>
      <c r="CH346" s="98"/>
      <c r="CI346" s="99"/>
      <c r="CJ346" s="79">
        <f>SUM(BX346:CI346)</f>
        <v>0</v>
      </c>
      <c r="CK346" s="104"/>
      <c r="CL346" s="92"/>
      <c r="CM346" s="857"/>
      <c r="CN346" s="101"/>
      <c r="CO346" s="83"/>
      <c r="CP346" s="83"/>
      <c r="CQ346" s="84"/>
      <c r="CR346" s="84"/>
      <c r="CS346" s="84"/>
      <c r="CT346" s="85"/>
      <c r="CU346" s="86"/>
      <c r="CV346" s="87"/>
      <c r="CW346" s="87"/>
      <c r="CX346" s="88"/>
      <c r="CY346" s="88"/>
      <c r="CZ346" s="88"/>
      <c r="DA346" s="88"/>
      <c r="DB346" s="88"/>
      <c r="DC346" s="88"/>
      <c r="DD346" s="88"/>
      <c r="DE346" s="88"/>
      <c r="DF346" s="89"/>
      <c r="DG346" s="77">
        <f>DF346+DE346+CX346+CW346+CV346+CU346+CT346+CS346+CR346+CQ346+CP346+CO346+CN346+DD346+DC346+DB346+DA346+CZ346+CY346</f>
        <v>0</v>
      </c>
      <c r="DH346" s="90"/>
      <c r="DI346" s="855"/>
      <c r="DJ346" s="91"/>
      <c r="DK346" s="92"/>
      <c r="DL346" s="93"/>
      <c r="DM346" s="94"/>
      <c r="DN346" s="95"/>
      <c r="DO346" s="96"/>
      <c r="DP346" s="97"/>
      <c r="DQ346" s="98"/>
      <c r="DR346" s="99"/>
      <c r="DS346" s="81">
        <f>SUM(DG346:DR346)</f>
        <v>0</v>
      </c>
      <c r="DT346" s="104"/>
      <c r="DU346" s="92"/>
      <c r="DV346" s="864"/>
      <c r="DW346" s="101"/>
      <c r="DX346" s="83"/>
      <c r="DY346" s="83"/>
      <c r="DZ346" s="84"/>
      <c r="EA346" s="84"/>
      <c r="EB346" s="84"/>
      <c r="EC346" s="85"/>
      <c r="ED346" s="86"/>
      <c r="EE346" s="87"/>
      <c r="EF346" s="87"/>
      <c r="EG346" s="88"/>
      <c r="EH346" s="88"/>
      <c r="EI346" s="88"/>
      <c r="EJ346" s="88"/>
      <c r="EK346" s="88"/>
      <c r="EL346" s="88"/>
      <c r="EM346" s="88"/>
      <c r="EN346" s="88"/>
      <c r="EO346" s="89"/>
      <c r="EP346" s="77">
        <f t="shared" si="6149"/>
        <v>0</v>
      </c>
      <c r="EQ346" s="90"/>
      <c r="ER346" s="855"/>
      <c r="ES346" s="91"/>
      <c r="ET346" s="92"/>
      <c r="EU346" s="93"/>
      <c r="EV346" s="94"/>
      <c r="EW346" s="95"/>
      <c r="EX346" s="96"/>
      <c r="EY346" s="97"/>
      <c r="EZ346" s="98"/>
      <c r="FA346" s="99"/>
      <c r="FB346" s="81">
        <f>SUM(EP346:FA346)</f>
        <v>0</v>
      </c>
      <c r="FC346" s="104"/>
      <c r="FD346" s="92"/>
      <c r="FE346" s="864"/>
      <c r="FF346" s="2183">
        <f>الاعدادات!$D$16</f>
        <v>2025</v>
      </c>
      <c r="FG346" s="68">
        <f t="shared" si="6151"/>
        <v>0</v>
      </c>
      <c r="FH346" s="69"/>
      <c r="FI346" s="69"/>
      <c r="FJ346" s="70">
        <f t="shared" si="6152"/>
        <v>0</v>
      </c>
      <c r="FK346" s="68">
        <f t="shared" si="6153"/>
        <v>0</v>
      </c>
      <c r="FL346" s="69"/>
      <c r="FM346" s="69"/>
      <c r="FN346" s="70">
        <f t="shared" si="6154"/>
        <v>0</v>
      </c>
      <c r="FO346" s="68">
        <f t="shared" si="6155"/>
        <v>0</v>
      </c>
      <c r="FP346" s="69"/>
      <c r="FQ346" s="71"/>
      <c r="FR346" s="70">
        <f t="shared" si="6156"/>
        <v>0</v>
      </c>
      <c r="FS346" s="68">
        <f t="shared" si="6157"/>
        <v>0</v>
      </c>
      <c r="FT346" s="69"/>
      <c r="FU346" s="70">
        <f t="shared" si="6158"/>
        <v>0</v>
      </c>
      <c r="FV346" s="68">
        <f t="shared" si="6159"/>
        <v>0</v>
      </c>
      <c r="FW346" s="69"/>
      <c r="FX346" s="69"/>
      <c r="FY346" s="70">
        <f t="shared" si="6160"/>
        <v>0</v>
      </c>
      <c r="FZ346" s="68">
        <f t="shared" si="6161"/>
        <v>0</v>
      </c>
      <c r="GA346" s="72">
        <f t="shared" si="6162"/>
        <v>0</v>
      </c>
      <c r="GB346" s="72">
        <f t="shared" si="6163"/>
        <v>0</v>
      </c>
      <c r="GC346" s="70">
        <f t="shared" si="6164"/>
        <v>0</v>
      </c>
      <c r="GD346" t="str">
        <f t="shared" si="6144"/>
        <v>ok</v>
      </c>
    </row>
    <row r="347" spans="1:191" ht="36.75" customHeight="1" thickBot="1">
      <c r="A347" s="6492"/>
      <c r="B347" s="6487" t="str" cm="1">
        <f t="array" ref="B347">IFERROR(_xlfn.XLOOKUP(1, (INDEX(التشكيل_القديم!$L$54:$S$92, ,6)=$A342) * (INDEX(التشكيل_القديم!$L$54:$S$92, ,7)="عضو يسار يسار يسار اليسار"), INDEX(التشكيل_القديم!$L$54:$S$92, ,2)),"")</f>
        <v/>
      </c>
      <c r="C347" s="6487"/>
      <c r="D347" s="6487"/>
      <c r="E347" s="6487"/>
      <c r="F347" s="6487"/>
      <c r="G347" s="6487"/>
      <c r="H347" s="6486"/>
      <c r="I347" s="105"/>
      <c r="J347" s="6495"/>
      <c r="K347" s="6235"/>
      <c r="L347" s="2187">
        <f>الاعدادات!$D$17</f>
        <v>2026</v>
      </c>
      <c r="M347" s="106">
        <v>140</v>
      </c>
      <c r="N347" s="107"/>
      <c r="O347" s="107"/>
      <c r="P347" s="107"/>
      <c r="Q347" s="107"/>
      <c r="R347" s="107"/>
      <c r="S347" s="107"/>
      <c r="T347" s="107"/>
      <c r="U347" s="107"/>
      <c r="V347" s="108"/>
      <c r="W347" s="107"/>
      <c r="X347" s="107"/>
      <c r="Y347" s="2135"/>
      <c r="Z347" s="62">
        <f t="shared" si="6145"/>
        <v>140</v>
      </c>
      <c r="AA347" s="109"/>
      <c r="AB347" s="110"/>
      <c r="AC347" s="2031">
        <f t="shared" ref="AC347" si="6188">SUM(BE347:BK347,BE354:BK354,CN347:CT347,CN354:CT354,DW347:EC347,DW354:EC354)</f>
        <v>0</v>
      </c>
      <c r="AD347" s="2025">
        <f t="shared" si="6166"/>
        <v>0</v>
      </c>
      <c r="AE347" s="2002">
        <f t="shared" si="6167"/>
        <v>0</v>
      </c>
      <c r="AF347" s="2172">
        <f t="shared" si="6168"/>
        <v>0</v>
      </c>
      <c r="AG347" s="2002">
        <f t="shared" si="6169"/>
        <v>0</v>
      </c>
      <c r="AH347" s="2173">
        <f t="shared" si="6170"/>
        <v>0</v>
      </c>
      <c r="AI347" s="2174">
        <f t="shared" si="6171"/>
        <v>0</v>
      </c>
      <c r="AJ347" s="2002">
        <f t="shared" si="6172"/>
        <v>0</v>
      </c>
      <c r="AK347" s="2026">
        <f t="shared" si="6173"/>
        <v>0</v>
      </c>
      <c r="AL347" s="2027">
        <f t="shared" si="6174"/>
        <v>0</v>
      </c>
      <c r="AM347" s="2175">
        <f t="shared" si="6175"/>
        <v>0</v>
      </c>
      <c r="AN347" s="2176">
        <f>SUM(AH347:AM347)</f>
        <v>0</v>
      </c>
      <c r="AO347" s="2028">
        <f t="shared" si="6177"/>
        <v>0</v>
      </c>
      <c r="AP347" s="2177">
        <f t="shared" si="6178"/>
        <v>0</v>
      </c>
      <c r="AQ347" s="2029">
        <f t="shared" si="6179"/>
        <v>0</v>
      </c>
      <c r="AR347" s="2178">
        <f t="shared" si="6180"/>
        <v>0</v>
      </c>
      <c r="AS347" s="2177">
        <f t="shared" si="6181"/>
        <v>0</v>
      </c>
      <c r="AT347" s="65">
        <f t="shared" si="6187"/>
        <v>0</v>
      </c>
      <c r="AU347" s="2126"/>
      <c r="AV347" s="2002">
        <f t="shared" si="6182"/>
        <v>0</v>
      </c>
      <c r="AW347" s="2002">
        <f t="shared" si="6183"/>
        <v>0</v>
      </c>
      <c r="AX347" s="2129"/>
      <c r="AY347" s="2132"/>
      <c r="AZ347" s="65">
        <f t="shared" si="6184"/>
        <v>0</v>
      </c>
      <c r="BA347" s="113"/>
      <c r="BB347" s="2189">
        <f t="shared" si="6185"/>
        <v>-140</v>
      </c>
      <c r="BC347" s="67"/>
      <c r="BD347" s="2187">
        <f>الاعدادات!$D$17</f>
        <v>2026</v>
      </c>
      <c r="BE347" s="117"/>
      <c r="BF347" s="118"/>
      <c r="BG347" s="118"/>
      <c r="BH347" s="119"/>
      <c r="BI347" s="119"/>
      <c r="BJ347" s="119"/>
      <c r="BK347" s="120"/>
      <c r="BL347" s="121"/>
      <c r="BM347" s="122"/>
      <c r="BN347" s="122"/>
      <c r="BO347" s="123"/>
      <c r="BP347" s="123"/>
      <c r="BQ347" s="123"/>
      <c r="BR347" s="123"/>
      <c r="BS347" s="123"/>
      <c r="BT347" s="123"/>
      <c r="BU347" s="123"/>
      <c r="BV347" s="123"/>
      <c r="BW347" s="124"/>
      <c r="BX347" s="77">
        <f>SUM(BE347:BW347)</f>
        <v>0</v>
      </c>
      <c r="BY347" s="126"/>
      <c r="BZ347" s="856"/>
      <c r="CA347" s="127"/>
      <c r="CB347" s="128"/>
      <c r="CC347" s="129"/>
      <c r="CD347" s="130"/>
      <c r="CE347" s="131"/>
      <c r="CF347" s="132"/>
      <c r="CG347" s="133"/>
      <c r="CH347" s="134"/>
      <c r="CI347" s="135"/>
      <c r="CJ347" s="79">
        <f>SUM(BX347:CI347)</f>
        <v>0</v>
      </c>
      <c r="CK347" s="137"/>
      <c r="CL347" s="128"/>
      <c r="CM347" s="858"/>
      <c r="CN347" s="139"/>
      <c r="CO347" s="118"/>
      <c r="CP347" s="118"/>
      <c r="CQ347" s="119"/>
      <c r="CR347" s="119"/>
      <c r="CS347" s="119"/>
      <c r="CT347" s="120"/>
      <c r="CU347" s="121"/>
      <c r="CV347" s="122"/>
      <c r="CW347" s="122"/>
      <c r="CX347" s="123"/>
      <c r="CY347" s="123"/>
      <c r="CZ347" s="123"/>
      <c r="DA347" s="123"/>
      <c r="DB347" s="123"/>
      <c r="DC347" s="123"/>
      <c r="DD347" s="123"/>
      <c r="DE347" s="123"/>
      <c r="DF347" s="124"/>
      <c r="DG347" s="125">
        <f t="shared" ref="DG347:DG348" si="6189">DF347+DE347+CX347+CW347+CV347+CU347+CT347+CS347+CR347+CQ347+CP347+CO347+CN347</f>
        <v>0</v>
      </c>
      <c r="DH347" s="126"/>
      <c r="DI347" s="856"/>
      <c r="DJ347" s="127"/>
      <c r="DK347" s="128"/>
      <c r="DL347" s="129"/>
      <c r="DM347" s="130"/>
      <c r="DN347" s="131"/>
      <c r="DO347" s="132"/>
      <c r="DP347" s="133"/>
      <c r="DQ347" s="134"/>
      <c r="DR347" s="135"/>
      <c r="DS347" s="140">
        <f>SUM(DG347:DR347)</f>
        <v>0</v>
      </c>
      <c r="DT347" s="137"/>
      <c r="DU347" s="128"/>
      <c r="DV347" s="865"/>
      <c r="DW347" s="139"/>
      <c r="DX347" s="118"/>
      <c r="DY347" s="118"/>
      <c r="DZ347" s="119"/>
      <c r="EA347" s="119"/>
      <c r="EB347" s="119"/>
      <c r="EC347" s="120"/>
      <c r="ED347" s="121"/>
      <c r="EE347" s="122"/>
      <c r="EF347" s="122"/>
      <c r="EG347" s="123"/>
      <c r="EH347" s="123"/>
      <c r="EI347" s="123"/>
      <c r="EJ347" s="123"/>
      <c r="EK347" s="123"/>
      <c r="EL347" s="123"/>
      <c r="EM347" s="123"/>
      <c r="EN347" s="123"/>
      <c r="EO347" s="124"/>
      <c r="EP347" s="77">
        <f>EO347+EN347+EG347+EF347+EE347+ED347+EC347+EB347+EA347+DZ347+DY347+DX347+DW347+EM347+EL347+EK347+EJ347+EI347+EH347</f>
        <v>0</v>
      </c>
      <c r="EQ347" s="126"/>
      <c r="ER347" s="856"/>
      <c r="ES347" s="127"/>
      <c r="ET347" s="128"/>
      <c r="EU347" s="129"/>
      <c r="EV347" s="130"/>
      <c r="EW347" s="131"/>
      <c r="EX347" s="132"/>
      <c r="EY347" s="133"/>
      <c r="EZ347" s="134"/>
      <c r="FA347" s="135"/>
      <c r="FB347" s="140">
        <f>SUM(EP347:FA347)</f>
        <v>0</v>
      </c>
      <c r="FC347" s="137"/>
      <c r="FD347" s="128"/>
      <c r="FE347" s="865"/>
      <c r="FF347" s="2183">
        <f>الاعدادات!$D$17</f>
        <v>2026</v>
      </c>
      <c r="FG347" s="68">
        <f t="shared" si="6151"/>
        <v>0</v>
      </c>
      <c r="FH347" s="69"/>
      <c r="FI347" s="69"/>
      <c r="FJ347" s="70">
        <f t="shared" si="6152"/>
        <v>0</v>
      </c>
      <c r="FK347" s="68">
        <f t="shared" si="6153"/>
        <v>0</v>
      </c>
      <c r="FL347" s="69"/>
      <c r="FM347" s="69"/>
      <c r="FN347" s="70">
        <f t="shared" si="6154"/>
        <v>0</v>
      </c>
      <c r="FO347" s="68">
        <f t="shared" si="6155"/>
        <v>0</v>
      </c>
      <c r="FP347" s="69"/>
      <c r="FQ347" s="71"/>
      <c r="FR347" s="70">
        <f t="shared" si="6156"/>
        <v>0</v>
      </c>
      <c r="FS347" s="68">
        <f t="shared" si="6157"/>
        <v>0</v>
      </c>
      <c r="FT347" s="69"/>
      <c r="FU347" s="70">
        <f t="shared" si="6158"/>
        <v>0</v>
      </c>
      <c r="FV347" s="68">
        <f t="shared" si="6159"/>
        <v>0</v>
      </c>
      <c r="FW347" s="69"/>
      <c r="FX347" s="69"/>
      <c r="FY347" s="70">
        <f t="shared" si="6160"/>
        <v>0</v>
      </c>
      <c r="FZ347" s="68">
        <f t="shared" si="6161"/>
        <v>0</v>
      </c>
      <c r="GA347" s="72">
        <f t="shared" si="6162"/>
        <v>0</v>
      </c>
      <c r="GB347" s="72">
        <f t="shared" si="6163"/>
        <v>0</v>
      </c>
      <c r="GC347" s="70">
        <f t="shared" si="6164"/>
        <v>0</v>
      </c>
      <c r="GD347" t="str">
        <f t="shared" si="6144"/>
        <v>wrong</v>
      </c>
    </row>
    <row r="348" spans="1:191" ht="36.75" customHeight="1" thickBot="1">
      <c r="A348" s="6488"/>
      <c r="B348" s="6489"/>
      <c r="C348" s="6489"/>
      <c r="D348" s="6489"/>
      <c r="E348" s="6489"/>
      <c r="F348" s="6489"/>
      <c r="G348" s="6490"/>
      <c r="H348" s="2115"/>
      <c r="I348" s="2116"/>
      <c r="J348" s="2117"/>
      <c r="K348" s="2118"/>
      <c r="L348" s="2119" t="s">
        <v>181</v>
      </c>
      <c r="M348" s="2190">
        <f>SUM(M342:M347)</f>
        <v>140</v>
      </c>
      <c r="N348" s="2190">
        <f t="shared" ref="N348:U348" si="6190">SUM(N342:N347)</f>
        <v>0</v>
      </c>
      <c r="O348" s="2190">
        <f t="shared" si="6190"/>
        <v>0</v>
      </c>
      <c r="P348" s="2190">
        <f t="shared" si="6190"/>
        <v>0</v>
      </c>
      <c r="Q348" s="2190">
        <f t="shared" si="6190"/>
        <v>0</v>
      </c>
      <c r="R348" s="2190">
        <f t="shared" si="6190"/>
        <v>0</v>
      </c>
      <c r="S348" s="2190">
        <f t="shared" si="6190"/>
        <v>0</v>
      </c>
      <c r="T348" s="2190">
        <f t="shared" si="6190"/>
        <v>0</v>
      </c>
      <c r="U348" s="2190">
        <f t="shared" si="6190"/>
        <v>0</v>
      </c>
      <c r="V348" s="2120"/>
      <c r="W348" s="2190">
        <f t="shared" ref="W348:AG348" si="6191">SUM(W342:W347)</f>
        <v>0</v>
      </c>
      <c r="X348" s="2190">
        <f t="shared" si="6191"/>
        <v>0</v>
      </c>
      <c r="Y348" s="2190">
        <f t="shared" si="6191"/>
        <v>0</v>
      </c>
      <c r="Z348" s="2190">
        <f t="shared" si="6191"/>
        <v>140</v>
      </c>
      <c r="AA348" s="2190">
        <f t="shared" si="6191"/>
        <v>0</v>
      </c>
      <c r="AB348" s="2190">
        <f t="shared" si="6191"/>
        <v>0</v>
      </c>
      <c r="AC348" s="2190">
        <f t="shared" si="6191"/>
        <v>0</v>
      </c>
      <c r="AD348" s="2190">
        <f t="shared" si="6191"/>
        <v>0</v>
      </c>
      <c r="AE348" s="2190">
        <f t="shared" si="6191"/>
        <v>0</v>
      </c>
      <c r="AF348" s="2190">
        <f t="shared" si="6191"/>
        <v>0</v>
      </c>
      <c r="AG348" s="2190">
        <f t="shared" si="6191"/>
        <v>0</v>
      </c>
      <c r="AH348" s="2120"/>
      <c r="AI348" s="2190">
        <f t="shared" ref="AI348:BA348" si="6192">SUM(AI342:AI347)</f>
        <v>0</v>
      </c>
      <c r="AJ348" s="2190">
        <f t="shared" si="6192"/>
        <v>0</v>
      </c>
      <c r="AK348" s="2190">
        <f t="shared" si="6192"/>
        <v>0</v>
      </c>
      <c r="AL348" s="2190">
        <f t="shared" si="6192"/>
        <v>0</v>
      </c>
      <c r="AM348" s="2190">
        <f t="shared" si="6192"/>
        <v>0</v>
      </c>
      <c r="AN348" s="2190">
        <f t="shared" si="6192"/>
        <v>0</v>
      </c>
      <c r="AO348" s="2190">
        <f t="shared" si="6192"/>
        <v>0</v>
      </c>
      <c r="AP348" s="2190">
        <f t="shared" si="6192"/>
        <v>0</v>
      </c>
      <c r="AQ348" s="2190">
        <f t="shared" si="6192"/>
        <v>0</v>
      </c>
      <c r="AR348" s="2190">
        <f t="shared" si="6192"/>
        <v>0</v>
      </c>
      <c r="AS348" s="2190">
        <f t="shared" si="6192"/>
        <v>0</v>
      </c>
      <c r="AT348" s="2190">
        <f t="shared" si="6192"/>
        <v>0</v>
      </c>
      <c r="AU348" s="2190">
        <f t="shared" si="6192"/>
        <v>0</v>
      </c>
      <c r="AV348" s="2190">
        <f t="shared" si="6192"/>
        <v>0</v>
      </c>
      <c r="AW348" s="2190">
        <f t="shared" si="6192"/>
        <v>0</v>
      </c>
      <c r="AX348" s="2190">
        <f t="shared" si="6192"/>
        <v>0</v>
      </c>
      <c r="AY348" s="2190">
        <f t="shared" si="6192"/>
        <v>0</v>
      </c>
      <c r="AZ348" s="2190">
        <f t="shared" si="6192"/>
        <v>0</v>
      </c>
      <c r="BA348" s="2190">
        <f t="shared" si="6192"/>
        <v>0</v>
      </c>
      <c r="BB348" s="2189">
        <f t="shared" ref="BB348" si="6193">AZ348+AT348+AA348-Z348+AB348</f>
        <v>-140</v>
      </c>
      <c r="BC348" s="67"/>
      <c r="BD348" s="2009" t="s">
        <v>181</v>
      </c>
      <c r="BE348" s="840">
        <f t="shared" ref="BE348" si="6194">SUM(BE343:BE347)</f>
        <v>0</v>
      </c>
      <c r="BF348" s="841">
        <f t="shared" ref="BF348" si="6195">SUM(BF343:BF347)</f>
        <v>0</v>
      </c>
      <c r="BG348" s="841">
        <f t="shared" ref="BG348" si="6196">SUM(BG343:BG347)</f>
        <v>0</v>
      </c>
      <c r="BH348" s="841">
        <f t="shared" ref="BH348" si="6197">SUM(BH343:BH347)</f>
        <v>0</v>
      </c>
      <c r="BI348" s="841">
        <f t="shared" ref="BI348" si="6198">SUM(BI343:BI347)</f>
        <v>0</v>
      </c>
      <c r="BJ348" s="841">
        <f t="shared" ref="BJ348" si="6199">SUM(BJ343:BJ347)</f>
        <v>0</v>
      </c>
      <c r="BK348" s="841">
        <f t="shared" ref="BK348" si="6200">SUM(BK343:BK347)</f>
        <v>0</v>
      </c>
      <c r="BL348" s="841">
        <f t="shared" ref="BL348" si="6201">SUM(BL343:BL347)</f>
        <v>0</v>
      </c>
      <c r="BM348" s="841">
        <f t="shared" ref="BM348" si="6202">SUM(BM343:BM347)</f>
        <v>0</v>
      </c>
      <c r="BN348" s="841">
        <f t="shared" ref="BN348" si="6203">SUM(BN343:BN347)</f>
        <v>0</v>
      </c>
      <c r="BO348" s="841">
        <f t="shared" ref="BO348" si="6204">SUM(BO343:BO347)</f>
        <v>0</v>
      </c>
      <c r="BP348" s="841">
        <f t="shared" ref="BP348" si="6205">SUM(BP343:BP347)</f>
        <v>0</v>
      </c>
      <c r="BQ348" s="841">
        <f t="shared" ref="BQ348" si="6206">SUM(BQ343:BQ347)</f>
        <v>0</v>
      </c>
      <c r="BR348" s="841">
        <f t="shared" ref="BR348" si="6207">SUM(BR343:BR347)</f>
        <v>0</v>
      </c>
      <c r="BS348" s="841">
        <f t="shared" ref="BS348" si="6208">SUM(BS343:BS347)</f>
        <v>0</v>
      </c>
      <c r="BT348" s="841">
        <f t="shared" ref="BT348" si="6209">SUM(BT343:BT347)</f>
        <v>0</v>
      </c>
      <c r="BU348" s="841">
        <f t="shared" ref="BU348" si="6210">SUM(BU343:BU347)</f>
        <v>0</v>
      </c>
      <c r="BV348" s="841">
        <f t="shared" ref="BV348" si="6211">SUM(BV343:BV347)</f>
        <v>0</v>
      </c>
      <c r="BW348" s="841">
        <f t="shared" ref="BW348" si="6212">SUM(BW343:BW347)</f>
        <v>0</v>
      </c>
      <c r="BX348" s="77">
        <f t="shared" ref="BX348" si="6213">SUM(BE348:BW348)</f>
        <v>0</v>
      </c>
      <c r="BY348" s="841">
        <f t="shared" ref="BY348" si="6214">SUM(BY343:BY347)</f>
        <v>0</v>
      </c>
      <c r="BZ348" s="841">
        <f t="shared" ref="BZ348" si="6215">SUM(BZ343:BZ347)</f>
        <v>0</v>
      </c>
      <c r="CA348" s="841">
        <f t="shared" ref="CA348" si="6216">SUM(CA343:CA347)</f>
        <v>0</v>
      </c>
      <c r="CB348" s="841">
        <f t="shared" ref="CB348" si="6217">SUM(CB343:CB347)</f>
        <v>0</v>
      </c>
      <c r="CC348" s="841">
        <f t="shared" ref="CC348" si="6218">SUM(CC343:CC347)</f>
        <v>0</v>
      </c>
      <c r="CD348" s="841">
        <f t="shared" ref="CD348" si="6219">SUM(CD343:CD347)</f>
        <v>0</v>
      </c>
      <c r="CE348" s="841">
        <f t="shared" ref="CE348" si="6220">SUM(CE343:CE347)</f>
        <v>0</v>
      </c>
      <c r="CF348" s="841">
        <f t="shared" ref="CF348" si="6221">SUM(CF343:CF347)</f>
        <v>0</v>
      </c>
      <c r="CG348" s="841">
        <f t="shared" ref="CG348" si="6222">SUM(CG343:CG347)</f>
        <v>0</v>
      </c>
      <c r="CH348" s="2030">
        <f t="shared" ref="CH348" si="6223">SUM(CH343:CH347)</f>
        <v>0</v>
      </c>
      <c r="CI348" s="841">
        <f t="shared" ref="CI348" si="6224">SUM(CI343:CI347)</f>
        <v>0</v>
      </c>
      <c r="CJ348" s="841">
        <f t="shared" ref="CJ348" si="6225">SUM(CJ343:CJ347)</f>
        <v>0</v>
      </c>
      <c r="CK348" s="841">
        <f t="shared" ref="CK348" si="6226">SUM(CK343:CK347)</f>
        <v>0</v>
      </c>
      <c r="CL348" s="841">
        <f t="shared" ref="CL348" si="6227">SUM(CL343:CL347)</f>
        <v>0</v>
      </c>
      <c r="CM348" s="2192">
        <f t="shared" ref="CM348" si="6228">SUM(CM343:CM347)</f>
        <v>0</v>
      </c>
      <c r="CN348" s="840">
        <f t="shared" ref="CN348" si="6229">SUM(CN343:CN347)</f>
        <v>0</v>
      </c>
      <c r="CO348" s="841">
        <f t="shared" ref="CO348" si="6230">SUM(CO343:CO347)</f>
        <v>0</v>
      </c>
      <c r="CP348" s="841">
        <f t="shared" ref="CP348" si="6231">SUM(CP343:CP347)</f>
        <v>0</v>
      </c>
      <c r="CQ348" s="841">
        <f t="shared" ref="CQ348" si="6232">SUM(CQ343:CQ347)</f>
        <v>0</v>
      </c>
      <c r="CR348" s="841">
        <f t="shared" ref="CR348" si="6233">SUM(CR343:CR347)</f>
        <v>0</v>
      </c>
      <c r="CS348" s="841">
        <f t="shared" ref="CS348" si="6234">SUM(CS343:CS347)</f>
        <v>0</v>
      </c>
      <c r="CT348" s="841">
        <f t="shared" ref="CT348" si="6235">SUM(CT343:CT347)</f>
        <v>0</v>
      </c>
      <c r="CU348" s="841">
        <f t="shared" ref="CU348" si="6236">SUM(CU343:CU347)</f>
        <v>0</v>
      </c>
      <c r="CV348" s="841">
        <f t="shared" ref="CV348" si="6237">SUM(CV343:CV347)</f>
        <v>0</v>
      </c>
      <c r="CW348" s="841">
        <f t="shared" ref="CW348" si="6238">SUM(CW343:CW347)</f>
        <v>0</v>
      </c>
      <c r="CX348" s="841">
        <f t="shared" ref="CX348" si="6239">SUM(CX343:CX347)</f>
        <v>0</v>
      </c>
      <c r="CY348" s="841">
        <f t="shared" ref="CY348" si="6240">SUM(CY343:CY347)</f>
        <v>0</v>
      </c>
      <c r="CZ348" s="841">
        <f t="shared" ref="CZ348" si="6241">SUM(CZ343:CZ347)</f>
        <v>0</v>
      </c>
      <c r="DA348" s="841">
        <f t="shared" ref="DA348" si="6242">SUM(DA343:DA347)</f>
        <v>0</v>
      </c>
      <c r="DB348" s="841">
        <f t="shared" ref="DB348" si="6243">SUM(DB343:DB347)</f>
        <v>0</v>
      </c>
      <c r="DC348" s="841">
        <f t="shared" ref="DC348" si="6244">SUM(DC343:DC347)</f>
        <v>0</v>
      </c>
      <c r="DD348" s="841">
        <f t="shared" ref="DD348" si="6245">SUM(DD343:DD347)</f>
        <v>0</v>
      </c>
      <c r="DE348" s="841">
        <f t="shared" ref="DE348" si="6246">SUM(DE343:DE347)</f>
        <v>0</v>
      </c>
      <c r="DF348" s="841">
        <f t="shared" ref="DF348" si="6247">SUM(DF343:DF347)</f>
        <v>0</v>
      </c>
      <c r="DG348" s="842">
        <f t="shared" si="6189"/>
        <v>0</v>
      </c>
      <c r="DH348" s="841">
        <f>SUM(DH343:DH347)</f>
        <v>0</v>
      </c>
      <c r="DI348" s="841"/>
      <c r="DJ348" s="841">
        <f t="shared" ref="DJ348" si="6248">SUM(DJ343:DJ347)</f>
        <v>0</v>
      </c>
      <c r="DK348" s="841">
        <f t="shared" ref="DK348" si="6249">SUM(DK343:DK347)</f>
        <v>0</v>
      </c>
      <c r="DL348" s="841">
        <f t="shared" ref="DL348" si="6250">SUM(DL343:DL347)</f>
        <v>0</v>
      </c>
      <c r="DM348" s="841">
        <f t="shared" ref="DM348" si="6251">SUM(DM343:DM347)</f>
        <v>0</v>
      </c>
      <c r="DN348" s="841">
        <f t="shared" ref="DN348" si="6252">SUM(DN343:DN347)</f>
        <v>0</v>
      </c>
      <c r="DO348" s="841">
        <f t="shared" ref="DO348" si="6253">SUM(DO343:DO347)</f>
        <v>0</v>
      </c>
      <c r="DP348" s="841">
        <f t="shared" ref="DP348" si="6254">SUM(DP343:DP347)</f>
        <v>0</v>
      </c>
      <c r="DQ348" s="2030">
        <f t="shared" ref="DQ348" si="6255">SUM(DQ343:DQ347)</f>
        <v>0</v>
      </c>
      <c r="DR348" s="841">
        <f t="shared" ref="DR348" si="6256">SUM(DR343:DR347)</f>
        <v>0</v>
      </c>
      <c r="DS348" s="841">
        <f t="shared" ref="DS348" si="6257">SUM(DS343:DS347)</f>
        <v>0</v>
      </c>
      <c r="DT348" s="841">
        <f t="shared" ref="DT348" si="6258">SUM(DT343:DT347)</f>
        <v>0</v>
      </c>
      <c r="DU348" s="841">
        <f t="shared" ref="DU348" si="6259">SUM(DU343:DU347)</f>
        <v>0</v>
      </c>
      <c r="DV348" s="2193">
        <f t="shared" ref="DV348" si="6260">SUM(DV343:DV347)</f>
        <v>0</v>
      </c>
      <c r="DW348" s="840">
        <f t="shared" ref="DW348" si="6261">SUM(DW343:DW347)</f>
        <v>0</v>
      </c>
      <c r="DX348" s="841">
        <f t="shared" ref="DX348" si="6262">SUM(DX343:DX347)</f>
        <v>0</v>
      </c>
      <c r="DY348" s="841">
        <f t="shared" ref="DY348" si="6263">SUM(DY343:DY347)</f>
        <v>0</v>
      </c>
      <c r="DZ348" s="841">
        <f t="shared" ref="DZ348" si="6264">SUM(DZ343:DZ347)</f>
        <v>0</v>
      </c>
      <c r="EA348" s="841">
        <f t="shared" ref="EA348" si="6265">SUM(EA343:EA347)</f>
        <v>0</v>
      </c>
      <c r="EB348" s="841">
        <f t="shared" ref="EB348" si="6266">SUM(EB343:EB347)</f>
        <v>0</v>
      </c>
      <c r="EC348" s="841">
        <f t="shared" ref="EC348" si="6267">SUM(EC343:EC347)</f>
        <v>0</v>
      </c>
      <c r="ED348" s="841">
        <f t="shared" ref="ED348" si="6268">SUM(ED343:ED347)</f>
        <v>0</v>
      </c>
      <c r="EE348" s="841">
        <f t="shared" ref="EE348" si="6269">SUM(EE343:EE347)</f>
        <v>0</v>
      </c>
      <c r="EF348" s="841">
        <f t="shared" ref="EF348" si="6270">SUM(EF343:EF347)</f>
        <v>0</v>
      </c>
      <c r="EG348" s="841">
        <f t="shared" ref="EG348" si="6271">SUM(EG343:EG347)</f>
        <v>0</v>
      </c>
      <c r="EH348" s="841">
        <f t="shared" ref="EH348" si="6272">SUM(EH343:EH347)</f>
        <v>0</v>
      </c>
      <c r="EI348" s="841">
        <f t="shared" ref="EI348" si="6273">SUM(EI343:EI347)</f>
        <v>0</v>
      </c>
      <c r="EJ348" s="841">
        <f t="shared" ref="EJ348" si="6274">SUM(EJ343:EJ347)</f>
        <v>0</v>
      </c>
      <c r="EK348" s="841">
        <f t="shared" ref="EK348" si="6275">SUM(EK343:EK347)</f>
        <v>0</v>
      </c>
      <c r="EL348" s="841">
        <f t="shared" ref="EL348" si="6276">SUM(EL343:EL347)</f>
        <v>0</v>
      </c>
      <c r="EM348" s="841">
        <f t="shared" ref="EM348" si="6277">SUM(EM343:EM347)</f>
        <v>0</v>
      </c>
      <c r="EN348" s="841">
        <f t="shared" ref="EN348" si="6278">SUM(EN343:EN347)</f>
        <v>0</v>
      </c>
      <c r="EO348" s="841">
        <f t="shared" ref="EO348" si="6279">SUM(EO343:EO347)</f>
        <v>0</v>
      </c>
      <c r="EP348" s="842">
        <f t="shared" ref="EP348" si="6280">EO348+EN348+EG348+EF348+EE348+ED348+EC348+EB348+EA348+DZ348+DY348+DX348+DW348</f>
        <v>0</v>
      </c>
      <c r="EQ348" s="841">
        <f>SUM(EQ343:EQ347)</f>
        <v>0</v>
      </c>
      <c r="ER348" s="841"/>
      <c r="ES348" s="841">
        <f t="shared" ref="ES348" si="6281">SUM(ES343:ES347)</f>
        <v>0</v>
      </c>
      <c r="ET348" s="841">
        <f t="shared" ref="ET348" si="6282">SUM(ET343:ET347)</f>
        <v>0</v>
      </c>
      <c r="EU348" s="841">
        <f t="shared" ref="EU348" si="6283">SUM(EU343:EU347)</f>
        <v>0</v>
      </c>
      <c r="EV348" s="841">
        <f t="shared" ref="EV348" si="6284">SUM(EV343:EV347)</f>
        <v>0</v>
      </c>
      <c r="EW348" s="841">
        <f t="shared" ref="EW348" si="6285">SUM(EW343:EW347)</f>
        <v>0</v>
      </c>
      <c r="EX348" s="841">
        <f t="shared" ref="EX348" si="6286">SUM(EX343:EX347)</f>
        <v>0</v>
      </c>
      <c r="EY348" s="841">
        <f t="shared" ref="EY348" si="6287">SUM(EY343:EY347)</f>
        <v>0</v>
      </c>
      <c r="EZ348" s="2030">
        <f t="shared" ref="EZ348" si="6288">SUM(EZ343:EZ347)</f>
        <v>0</v>
      </c>
      <c r="FA348" s="841">
        <f t="shared" ref="FA348" si="6289">SUM(FA343:FA347)</f>
        <v>0</v>
      </c>
      <c r="FB348" s="841">
        <f t="shared" ref="FB348" si="6290">SUM(FB343:FB347)</f>
        <v>0</v>
      </c>
      <c r="FC348" s="841">
        <f t="shared" ref="FC348" si="6291">SUM(FC343:FC347)</f>
        <v>0</v>
      </c>
      <c r="FD348" s="841">
        <f t="shared" ref="FD348" si="6292">SUM(FD343:FD347)</f>
        <v>0</v>
      </c>
      <c r="FE348" s="2193">
        <f t="shared" ref="FE348" si="6293">SUM(FE343:FE347)</f>
        <v>0</v>
      </c>
      <c r="FF348" s="142" t="s">
        <v>106</v>
      </c>
      <c r="FG348" s="846">
        <f>SUM(FG342:FG347)</f>
        <v>0</v>
      </c>
      <c r="FH348" s="847">
        <f t="shared" ref="FH348:FQ348" si="6294">SUM(FH342:FH347)</f>
        <v>0</v>
      </c>
      <c r="FI348" s="847">
        <f t="shared" si="6294"/>
        <v>0</v>
      </c>
      <c r="FJ348" s="848">
        <f t="shared" si="6294"/>
        <v>0</v>
      </c>
      <c r="FK348" s="846">
        <f t="shared" si="6294"/>
        <v>0</v>
      </c>
      <c r="FL348" s="847">
        <f t="shared" si="6294"/>
        <v>0</v>
      </c>
      <c r="FM348" s="847">
        <f t="shared" si="6294"/>
        <v>0</v>
      </c>
      <c r="FN348" s="848">
        <f t="shared" si="6294"/>
        <v>0</v>
      </c>
      <c r="FO348" s="846">
        <f t="shared" si="6294"/>
        <v>0</v>
      </c>
      <c r="FP348" s="847">
        <f t="shared" si="6294"/>
        <v>0</v>
      </c>
      <c r="FQ348" s="848">
        <f t="shared" si="6294"/>
        <v>0</v>
      </c>
      <c r="FR348" s="849">
        <f t="shared" si="6156"/>
        <v>0</v>
      </c>
      <c r="FS348" s="846">
        <f t="shared" ref="FS348" si="6295">SUM(FS342:FS347)</f>
        <v>0</v>
      </c>
      <c r="FT348" s="847">
        <f>SUM(FT342:FT347)</f>
        <v>0</v>
      </c>
      <c r="FU348" s="848">
        <f t="shared" ref="FU348:FY348" si="6296">SUM(FU342:FU347)</f>
        <v>0</v>
      </c>
      <c r="FV348" s="846">
        <f t="shared" si="6296"/>
        <v>0</v>
      </c>
      <c r="FW348" s="847">
        <f t="shared" si="6296"/>
        <v>0</v>
      </c>
      <c r="FX348" s="847">
        <f t="shared" si="6296"/>
        <v>0</v>
      </c>
      <c r="FY348" s="848">
        <f t="shared" si="6296"/>
        <v>0</v>
      </c>
      <c r="FZ348" s="850">
        <f t="shared" si="6161"/>
        <v>0</v>
      </c>
      <c r="GA348" s="851">
        <f t="shared" si="6162"/>
        <v>0</v>
      </c>
      <c r="GB348" s="851">
        <f t="shared" si="6163"/>
        <v>0</v>
      </c>
      <c r="GC348" s="849">
        <f t="shared" si="6164"/>
        <v>0</v>
      </c>
    </row>
    <row r="349" spans="1:191" ht="36.75" customHeight="1" thickBot="1">
      <c r="A349" s="6528" t="str">
        <f>IF(AND(GD342="ok",GD343="ok",GD344="ok",GD345="ok",GD346="ok",GD347="ok", H349 &lt;&gt;"فارغ"),"ok","wrong")</f>
        <v>wrong</v>
      </c>
      <c r="B349" s="6529"/>
      <c r="C349" s="6529"/>
      <c r="D349" s="6529"/>
      <c r="E349" s="6529"/>
      <c r="F349" s="6529"/>
      <c r="G349" s="6530"/>
      <c r="H349" s="6208" t="str">
        <f>IF(Z348=0,"فارغ","")</f>
        <v/>
      </c>
      <c r="I349" s="6209"/>
      <c r="J349" s="6209"/>
      <c r="K349" s="6209"/>
      <c r="L349" s="147"/>
      <c r="M349" s="148"/>
      <c r="N349" s="148"/>
      <c r="O349" s="149"/>
      <c r="P349" s="149"/>
      <c r="Q349" s="149"/>
      <c r="R349" s="148"/>
      <c r="S349" s="148"/>
      <c r="T349" s="148"/>
      <c r="U349" s="148"/>
      <c r="V349" s="148"/>
      <c r="W349" s="148"/>
      <c r="X349" s="148"/>
      <c r="Y349" s="148"/>
      <c r="Z349" s="149"/>
      <c r="AA349" s="149"/>
      <c r="AB349" s="149"/>
      <c r="AC349" s="148"/>
      <c r="AD349" s="148"/>
      <c r="AE349" s="148"/>
      <c r="AF349" s="150"/>
      <c r="AG349" s="148"/>
      <c r="AH349" s="148"/>
      <c r="AI349" s="151"/>
      <c r="AJ349" s="148"/>
      <c r="AK349" s="148"/>
      <c r="AL349" s="148"/>
      <c r="AM349" s="148"/>
      <c r="AN349" s="150"/>
      <c r="AO349" s="151"/>
      <c r="AP349" s="151"/>
      <c r="AQ349" s="151"/>
      <c r="AR349" s="152"/>
      <c r="AS349" s="151"/>
      <c r="AT349" s="153"/>
      <c r="AU349" s="148"/>
      <c r="AV349" s="148"/>
      <c r="AW349" s="148"/>
      <c r="AX349" s="148"/>
      <c r="AY349" s="148"/>
      <c r="AZ349" s="153"/>
      <c r="BA349" s="148"/>
      <c r="BB349" s="154"/>
      <c r="BC349" s="155"/>
      <c r="BD349" s="6531">
        <f>_xlfn.XLOOKUP(B344,التشكيل_القديم!$M$54:$M$92,التشكيل_القديم!$L$54:$L$92,0,0)</f>
        <v>25</v>
      </c>
      <c r="BE349" s="6505" t="str">
        <f>"(3)             "&amp; "عضو يسار الدائرة  /  "  &amp;B344</f>
        <v>(3)             عضو يسار الدائرة  /  عمرو البرنس عبدالفتاح حسين</v>
      </c>
      <c r="BF349" s="6506"/>
      <c r="BG349" s="6506"/>
      <c r="BH349" s="6506"/>
      <c r="BI349" s="6506"/>
      <c r="BJ349" s="6506"/>
      <c r="BK349" s="6506"/>
      <c r="BL349" s="6506"/>
      <c r="BM349" s="6506"/>
      <c r="BN349" s="6506"/>
      <c r="BO349" s="6506"/>
      <c r="BP349" s="6506"/>
      <c r="BQ349" s="6506"/>
      <c r="BR349" s="6506"/>
      <c r="BS349" s="6506"/>
      <c r="BT349" s="6506"/>
      <c r="BU349" s="6506"/>
      <c r="BV349" s="6506"/>
      <c r="BW349" s="6506"/>
      <c r="BX349" s="6506"/>
      <c r="BY349" s="6506"/>
      <c r="BZ349" s="6506"/>
      <c r="CA349" s="6506"/>
      <c r="CB349" s="6506"/>
      <c r="CC349" s="6506"/>
      <c r="CD349" s="6506"/>
      <c r="CE349" s="6506"/>
      <c r="CF349" s="6506"/>
      <c r="CG349" s="6506"/>
      <c r="CH349" s="6506"/>
      <c r="CI349" s="6506"/>
      <c r="CJ349" s="6506"/>
      <c r="CK349" s="6506"/>
      <c r="CL349" s="6506"/>
      <c r="CM349" s="859"/>
      <c r="CN349" s="6520">
        <f>IF(ISTEXT(B345),_xlfn.XLOOKUP(B345,التشكيل_القديم!$M$54:$M$92,التشكيل_القديم!$L$54:$L$92,0,0),0)</f>
        <v>0</v>
      </c>
      <c r="CO349" s="6505" t="str">
        <f>IF(B345&lt;&gt;"","(4)             "&amp;"عضو يسار  اليسار الدائرة /  "&amp;B345,"لا يوجد عضو رابع " )</f>
        <v xml:space="preserve">لا يوجد عضو رابع </v>
      </c>
      <c r="CP349" s="6506"/>
      <c r="CQ349" s="6506"/>
      <c r="CR349" s="6506"/>
      <c r="CS349" s="6506"/>
      <c r="CT349" s="6506"/>
      <c r="CU349" s="6506"/>
      <c r="CV349" s="6506"/>
      <c r="CW349" s="6506"/>
      <c r="CX349" s="6506"/>
      <c r="CY349" s="6506"/>
      <c r="CZ349" s="6506"/>
      <c r="DA349" s="6506"/>
      <c r="DB349" s="6506"/>
      <c r="DC349" s="6506"/>
      <c r="DD349" s="6506"/>
      <c r="DE349" s="6506"/>
      <c r="DF349" s="6506"/>
      <c r="DG349" s="6506"/>
      <c r="DH349" s="6506"/>
      <c r="DI349" s="6506"/>
      <c r="DJ349" s="6506"/>
      <c r="DK349" s="6506"/>
      <c r="DL349" s="6506"/>
      <c r="DM349" s="6506"/>
      <c r="DN349" s="6506"/>
      <c r="DO349" s="6506"/>
      <c r="DP349" s="6506"/>
      <c r="DQ349" s="6506"/>
      <c r="DR349" s="6506"/>
      <c r="DS349" s="6506"/>
      <c r="DT349" s="6506"/>
      <c r="DU349" s="6506"/>
      <c r="DV349" s="859"/>
      <c r="DW349" s="6520">
        <f>IF(ISTEXT(B347),_xlfn.XLOOKUP(B347,التشكيل_القديم!$M$54:$M$92,التشكيل_القديم!$L$54:$L$92,0,0),0)</f>
        <v>0</v>
      </c>
      <c r="DX349" s="6505" t="str">
        <f>IF(B347&lt;&gt;"","(5)             "&amp;"عضو يسار يسار اليسار الدائرة /  "&amp;B347,"لا يوجد عضو سادس " )</f>
        <v xml:space="preserve">لا يوجد عضو سادس </v>
      </c>
      <c r="DY349" s="6506"/>
      <c r="DZ349" s="6506"/>
      <c r="EA349" s="6506"/>
      <c r="EB349" s="6506"/>
      <c r="EC349" s="6506"/>
      <c r="ED349" s="6506"/>
      <c r="EE349" s="6506"/>
      <c r="EF349" s="6506"/>
      <c r="EG349" s="6506"/>
      <c r="EH349" s="6506"/>
      <c r="EI349" s="6506"/>
      <c r="EJ349" s="6506"/>
      <c r="EK349" s="6506"/>
      <c r="EL349" s="6506"/>
      <c r="EM349" s="6506"/>
      <c r="EN349" s="6506"/>
      <c r="EO349" s="6506"/>
      <c r="EP349" s="6506"/>
      <c r="EQ349" s="6506"/>
      <c r="ER349" s="6506"/>
      <c r="ES349" s="6506"/>
      <c r="ET349" s="6506"/>
      <c r="EU349" s="6506"/>
      <c r="EV349" s="6506"/>
      <c r="EW349" s="6506"/>
      <c r="EX349" s="6506"/>
      <c r="EY349" s="6506"/>
      <c r="EZ349" s="6506"/>
      <c r="FA349" s="6506"/>
      <c r="FB349" s="6506"/>
      <c r="FC349" s="6506"/>
      <c r="FD349" s="6506"/>
      <c r="FE349" s="859"/>
      <c r="FF349" s="6522" t="s">
        <v>1239</v>
      </c>
      <c r="FG349" s="6523"/>
      <c r="FH349" s="6523"/>
      <c r="FI349" s="6523"/>
      <c r="FJ349" s="6523"/>
      <c r="FK349" s="6523"/>
      <c r="FL349" s="6523"/>
      <c r="FM349" s="6523"/>
      <c r="FN349" s="6523"/>
      <c r="FO349" s="6523"/>
      <c r="FP349" s="6523"/>
      <c r="FQ349" s="6523"/>
      <c r="FR349" s="6523"/>
      <c r="FS349" s="6523"/>
      <c r="FT349" s="6523"/>
      <c r="FU349" s="6523"/>
      <c r="FV349" s="6523"/>
      <c r="FW349" s="6523"/>
      <c r="FX349" s="6523"/>
      <c r="FY349" s="6523"/>
      <c r="FZ349" s="6523"/>
      <c r="GA349" s="6523"/>
      <c r="GB349" s="6523"/>
      <c r="GC349" s="6523"/>
      <c r="GD349" s="6523"/>
      <c r="GE349" s="6523"/>
      <c r="GF349" s="6523"/>
      <c r="GG349" s="6523"/>
      <c r="GH349" s="6523"/>
      <c r="GI349" s="6524"/>
    </row>
    <row r="350" spans="1:191" ht="36.75" customHeight="1" thickTop="1" thickBot="1">
      <c r="A350" s="6205"/>
      <c r="B350" s="6206"/>
      <c r="C350" s="6206"/>
      <c r="D350" s="6206"/>
      <c r="E350" s="6206"/>
      <c r="F350" s="6206"/>
      <c r="G350" s="6207"/>
      <c r="H350" s="6208"/>
      <c r="I350" s="6209"/>
      <c r="J350" s="6209"/>
      <c r="K350" s="6209"/>
      <c r="L350" s="147"/>
      <c r="M350" s="148"/>
      <c r="N350" s="148"/>
      <c r="O350" s="148"/>
      <c r="P350" s="148"/>
      <c r="Q350" s="148"/>
      <c r="R350" s="148"/>
      <c r="S350" s="148"/>
      <c r="T350" s="148"/>
      <c r="U350" s="148"/>
      <c r="V350" s="148"/>
      <c r="W350" s="148"/>
      <c r="X350" s="148"/>
      <c r="Y350" s="148"/>
      <c r="Z350" s="160"/>
      <c r="AA350" s="148"/>
      <c r="AB350" s="148"/>
      <c r="AC350" s="148"/>
      <c r="AD350" s="148"/>
      <c r="AE350" s="148"/>
      <c r="AF350" s="150"/>
      <c r="AG350" s="148"/>
      <c r="AH350" s="148"/>
      <c r="AI350" s="151"/>
      <c r="AJ350" s="148"/>
      <c r="AK350" s="148"/>
      <c r="AL350" s="148"/>
      <c r="AM350" s="148"/>
      <c r="AN350" s="150"/>
      <c r="AO350" s="151"/>
      <c r="AP350" s="151"/>
      <c r="AQ350" s="151"/>
      <c r="AR350" s="152"/>
      <c r="AS350" s="151"/>
      <c r="AT350" s="153"/>
      <c r="AU350" s="148"/>
      <c r="AV350" s="148"/>
      <c r="AW350" s="148"/>
      <c r="AX350" s="148"/>
      <c r="AY350" s="148"/>
      <c r="AZ350" s="153"/>
      <c r="BA350" s="148"/>
      <c r="BB350" s="154"/>
      <c r="BC350" s="155"/>
      <c r="BD350" s="6532"/>
      <c r="BE350" s="6507"/>
      <c r="BF350" s="6508"/>
      <c r="BG350" s="6508"/>
      <c r="BH350" s="6508"/>
      <c r="BI350" s="6508"/>
      <c r="BJ350" s="6508"/>
      <c r="BK350" s="6508"/>
      <c r="BL350" s="6508"/>
      <c r="BM350" s="6508"/>
      <c r="BN350" s="6508"/>
      <c r="BO350" s="6508"/>
      <c r="BP350" s="6508"/>
      <c r="BQ350" s="6508"/>
      <c r="BR350" s="6508"/>
      <c r="BS350" s="6508"/>
      <c r="BT350" s="6508"/>
      <c r="BU350" s="6508"/>
      <c r="BV350" s="6508"/>
      <c r="BW350" s="6508"/>
      <c r="BX350" s="6508"/>
      <c r="BY350" s="6508"/>
      <c r="BZ350" s="6508"/>
      <c r="CA350" s="6508"/>
      <c r="CB350" s="6508"/>
      <c r="CC350" s="6508"/>
      <c r="CD350" s="6508"/>
      <c r="CE350" s="6508"/>
      <c r="CF350" s="6508"/>
      <c r="CG350" s="6508"/>
      <c r="CH350" s="6508"/>
      <c r="CI350" s="6508"/>
      <c r="CJ350" s="6508"/>
      <c r="CK350" s="6508"/>
      <c r="CL350" s="6508"/>
      <c r="CM350" s="860"/>
      <c r="CN350" s="6521"/>
      <c r="CO350" s="6507"/>
      <c r="CP350" s="6508"/>
      <c r="CQ350" s="6508"/>
      <c r="CR350" s="6508"/>
      <c r="CS350" s="6508"/>
      <c r="CT350" s="6508"/>
      <c r="CU350" s="6508"/>
      <c r="CV350" s="6508"/>
      <c r="CW350" s="6508"/>
      <c r="CX350" s="6508"/>
      <c r="CY350" s="6508"/>
      <c r="CZ350" s="6508"/>
      <c r="DA350" s="6508"/>
      <c r="DB350" s="6508"/>
      <c r="DC350" s="6508"/>
      <c r="DD350" s="6508"/>
      <c r="DE350" s="6508"/>
      <c r="DF350" s="6508"/>
      <c r="DG350" s="6508"/>
      <c r="DH350" s="6508"/>
      <c r="DI350" s="6508"/>
      <c r="DJ350" s="6508"/>
      <c r="DK350" s="6508"/>
      <c r="DL350" s="6508"/>
      <c r="DM350" s="6508"/>
      <c r="DN350" s="6508"/>
      <c r="DO350" s="6508"/>
      <c r="DP350" s="6508"/>
      <c r="DQ350" s="6508"/>
      <c r="DR350" s="6508"/>
      <c r="DS350" s="6508"/>
      <c r="DT350" s="6508"/>
      <c r="DU350" s="6508"/>
      <c r="DV350" s="866"/>
      <c r="DW350" s="6521"/>
      <c r="DX350" s="6507"/>
      <c r="DY350" s="6508"/>
      <c r="DZ350" s="6508"/>
      <c r="EA350" s="6508"/>
      <c r="EB350" s="6508"/>
      <c r="EC350" s="6508"/>
      <c r="ED350" s="6508"/>
      <c r="EE350" s="6508"/>
      <c r="EF350" s="6508"/>
      <c r="EG350" s="6508"/>
      <c r="EH350" s="6508"/>
      <c r="EI350" s="6508"/>
      <c r="EJ350" s="6508"/>
      <c r="EK350" s="6508"/>
      <c r="EL350" s="6508"/>
      <c r="EM350" s="6508"/>
      <c r="EN350" s="6508"/>
      <c r="EO350" s="6508"/>
      <c r="EP350" s="6508"/>
      <c r="EQ350" s="6508"/>
      <c r="ER350" s="6508"/>
      <c r="ES350" s="6508"/>
      <c r="ET350" s="6508"/>
      <c r="EU350" s="6508"/>
      <c r="EV350" s="6508"/>
      <c r="EW350" s="6508"/>
      <c r="EX350" s="6508"/>
      <c r="EY350" s="6508"/>
      <c r="EZ350" s="6508"/>
      <c r="FA350" s="6508"/>
      <c r="FB350" s="6508"/>
      <c r="FC350" s="6508"/>
      <c r="FD350" s="6508"/>
      <c r="FE350" s="866"/>
      <c r="FF350" s="2114"/>
      <c r="FG350" s="6348" t="s">
        <v>23</v>
      </c>
      <c r="FH350" s="6349"/>
      <c r="FI350" s="6349"/>
      <c r="FJ350" s="6350"/>
      <c r="FK350" s="6370" t="s">
        <v>33</v>
      </c>
      <c r="FL350" s="6370"/>
      <c r="FM350" s="6370"/>
      <c r="FN350" s="6371"/>
      <c r="FO350" s="6351" t="s">
        <v>184</v>
      </c>
      <c r="FP350" s="6352"/>
      <c r="FQ350" s="6352"/>
      <c r="FR350" s="6353"/>
      <c r="FS350" s="6366" t="s">
        <v>185</v>
      </c>
      <c r="FT350" s="6367"/>
      <c r="FU350" s="6367"/>
      <c r="FV350" s="6368"/>
      <c r="FW350" s="6354" t="s">
        <v>200</v>
      </c>
      <c r="FX350" s="6355"/>
      <c r="FY350" s="6355"/>
      <c r="FZ350" s="6356"/>
      <c r="GA350" s="6338" t="s">
        <v>597</v>
      </c>
      <c r="GB350" s="6339"/>
      <c r="GC350" s="6339"/>
      <c r="GD350" s="6340"/>
      <c r="GE350" s="6525" t="s">
        <v>598</v>
      </c>
      <c r="GF350" s="6526"/>
      <c r="GG350" s="6526"/>
      <c r="GH350" s="6526"/>
      <c r="GI350" s="6527"/>
    </row>
    <row r="351" spans="1:191" ht="36.75" customHeight="1" thickTop="1" thickBot="1">
      <c r="A351" s="143"/>
      <c r="B351" s="157"/>
      <c r="C351" s="157"/>
      <c r="D351" s="157"/>
      <c r="E351" s="158"/>
      <c r="F351" s="158"/>
      <c r="G351" s="159"/>
      <c r="H351" s="144"/>
      <c r="I351" s="144"/>
      <c r="J351" s="145"/>
      <c r="K351" s="146"/>
      <c r="L351" s="2186" t="str">
        <f>الاعدادات!$D$14</f>
        <v>2023 وما قبلها</v>
      </c>
      <c r="M351" s="148"/>
      <c r="N351" s="148"/>
      <c r="O351" s="148"/>
      <c r="P351" s="148"/>
      <c r="Q351" s="148"/>
      <c r="R351" s="148"/>
      <c r="S351" s="148"/>
      <c r="T351" s="148"/>
      <c r="U351" s="148"/>
      <c r="V351" s="148"/>
      <c r="W351" s="148"/>
      <c r="X351" s="148"/>
      <c r="Y351" s="148"/>
      <c r="Z351" s="160"/>
      <c r="AA351" s="148"/>
      <c r="AB351" s="148"/>
      <c r="AC351" s="148"/>
      <c r="AD351" s="148"/>
      <c r="AE351" s="148"/>
      <c r="AF351" s="150"/>
      <c r="AG351" s="148"/>
      <c r="AH351" s="148"/>
      <c r="AI351" s="151"/>
      <c r="AJ351" s="148"/>
      <c r="AK351" s="148"/>
      <c r="AL351" s="148"/>
      <c r="AM351" s="148"/>
      <c r="AN351" s="150"/>
      <c r="AO351" s="151"/>
      <c r="AP351" s="151"/>
      <c r="AQ351" s="151"/>
      <c r="AR351" s="152"/>
      <c r="AS351" s="151"/>
      <c r="AT351" s="153"/>
      <c r="AU351" s="148"/>
      <c r="AV351" s="148"/>
      <c r="AW351" s="148"/>
      <c r="AX351" s="148"/>
      <c r="AY351" s="148"/>
      <c r="AZ351" s="153"/>
      <c r="BA351" s="148"/>
      <c r="BB351" s="154"/>
      <c r="BC351" s="155"/>
      <c r="BD351" s="2186" t="str">
        <f>الاعدادات!$D$14</f>
        <v>2023 وما قبلها</v>
      </c>
      <c r="BE351" s="82"/>
      <c r="BF351" s="83"/>
      <c r="BG351" s="83"/>
      <c r="BH351" s="84"/>
      <c r="BI351" s="84"/>
      <c r="BJ351" s="84"/>
      <c r="BK351" s="85"/>
      <c r="BL351" s="86"/>
      <c r="BM351" s="87"/>
      <c r="BN351" s="87"/>
      <c r="BO351" s="88"/>
      <c r="BP351" s="88"/>
      <c r="BQ351" s="88"/>
      <c r="BR351" s="88"/>
      <c r="BS351" s="88"/>
      <c r="BT351" s="88"/>
      <c r="BU351" s="88"/>
      <c r="BV351" s="88"/>
      <c r="BW351" s="89"/>
      <c r="BX351" s="77">
        <f t="shared" ref="BX351:BX353" si="6297">SUM(BE351:BW351)</f>
        <v>0</v>
      </c>
      <c r="BY351" s="90"/>
      <c r="BZ351" s="855"/>
      <c r="CA351" s="91"/>
      <c r="CB351" s="92"/>
      <c r="CC351" s="93"/>
      <c r="CD351" s="94"/>
      <c r="CE351" s="95"/>
      <c r="CF351" s="96"/>
      <c r="CG351" s="97"/>
      <c r="CH351" s="98"/>
      <c r="CI351" s="99"/>
      <c r="CJ351" s="79">
        <f t="shared" ref="CJ351:CJ352" si="6298">SUM(BX351:CI351)</f>
        <v>0</v>
      </c>
      <c r="CK351" s="104"/>
      <c r="CL351" s="92"/>
      <c r="CM351" s="861"/>
      <c r="CN351" s="82"/>
      <c r="CO351" s="83"/>
      <c r="CP351" s="83"/>
      <c r="CQ351" s="84"/>
      <c r="CR351" s="84"/>
      <c r="CS351" s="84"/>
      <c r="CT351" s="85"/>
      <c r="CU351" s="86"/>
      <c r="CV351" s="87"/>
      <c r="CW351" s="87"/>
      <c r="CX351" s="88"/>
      <c r="CY351" s="88"/>
      <c r="CZ351" s="88"/>
      <c r="DA351" s="88"/>
      <c r="DB351" s="88"/>
      <c r="DC351" s="88"/>
      <c r="DD351" s="88"/>
      <c r="DE351" s="88"/>
      <c r="DF351" s="89"/>
      <c r="DG351" s="161">
        <f t="shared" ref="DG351:DG353" si="6299">SUM(CN351:DF351)</f>
        <v>0</v>
      </c>
      <c r="DH351" s="90"/>
      <c r="DI351" s="855"/>
      <c r="DJ351" s="168"/>
      <c r="DK351" s="92"/>
      <c r="DL351" s="93"/>
      <c r="DM351" s="94"/>
      <c r="DN351" s="95"/>
      <c r="DO351" s="96"/>
      <c r="DP351" s="97"/>
      <c r="DQ351" s="98"/>
      <c r="DR351" s="99"/>
      <c r="DS351" s="79">
        <f t="shared" ref="DS351:DS353" si="6300">SUM(DG351:DR351)</f>
        <v>0</v>
      </c>
      <c r="DT351" s="104"/>
      <c r="DU351" s="92"/>
      <c r="DV351" s="864"/>
      <c r="DW351" s="82"/>
      <c r="DX351" s="83"/>
      <c r="DY351" s="83"/>
      <c r="DZ351" s="84"/>
      <c r="EA351" s="84"/>
      <c r="EB351" s="84"/>
      <c r="EC351" s="85"/>
      <c r="ED351" s="86"/>
      <c r="EE351" s="87"/>
      <c r="EF351" s="87"/>
      <c r="EG351" s="88"/>
      <c r="EH351" s="88"/>
      <c r="EI351" s="88"/>
      <c r="EJ351" s="88"/>
      <c r="EK351" s="88"/>
      <c r="EL351" s="88"/>
      <c r="EM351" s="88"/>
      <c r="EN351" s="88"/>
      <c r="EO351" s="89"/>
      <c r="EP351" s="161">
        <f t="shared" ref="EP351:EP353" si="6301">SUM(DW351:EO351)</f>
        <v>0</v>
      </c>
      <c r="EQ351" s="90"/>
      <c r="ER351" s="855"/>
      <c r="ES351" s="168"/>
      <c r="ET351" s="92"/>
      <c r="EU351" s="93"/>
      <c r="EV351" s="94"/>
      <c r="EW351" s="95"/>
      <c r="EX351" s="96"/>
      <c r="EY351" s="97"/>
      <c r="EZ351" s="98"/>
      <c r="FA351" s="99"/>
      <c r="FB351" s="79">
        <f t="shared" ref="FB351:FB354" si="6302">SUM(EP351:FA351)</f>
        <v>0</v>
      </c>
      <c r="FC351" s="104"/>
      <c r="FD351" s="92"/>
      <c r="FE351" s="864"/>
      <c r="FF351" s="162" t="s">
        <v>163</v>
      </c>
      <c r="FG351" s="838" t="s">
        <v>190</v>
      </c>
      <c r="FH351" s="838" t="s">
        <v>203</v>
      </c>
      <c r="FI351" s="838" t="s">
        <v>204</v>
      </c>
      <c r="FJ351" s="839" t="s">
        <v>116</v>
      </c>
      <c r="FK351" s="838" t="s">
        <v>190</v>
      </c>
      <c r="FL351" s="838" t="s">
        <v>203</v>
      </c>
      <c r="FM351" s="838" t="s">
        <v>204</v>
      </c>
      <c r="FN351" s="839" t="s">
        <v>116</v>
      </c>
      <c r="FO351" s="838" t="s">
        <v>190</v>
      </c>
      <c r="FP351" s="838" t="s">
        <v>203</v>
      </c>
      <c r="FQ351" s="838" t="s">
        <v>204</v>
      </c>
      <c r="FR351" s="839" t="s">
        <v>116</v>
      </c>
      <c r="FS351" s="838" t="s">
        <v>190</v>
      </c>
      <c r="FT351" s="838" t="s">
        <v>203</v>
      </c>
      <c r="FU351" s="838" t="s">
        <v>204</v>
      </c>
      <c r="FV351" s="839" t="s">
        <v>116</v>
      </c>
      <c r="FW351" s="838" t="s">
        <v>190</v>
      </c>
      <c r="FX351" s="838" t="s">
        <v>203</v>
      </c>
      <c r="FY351" s="838" t="s">
        <v>204</v>
      </c>
      <c r="FZ351" s="839" t="s">
        <v>116</v>
      </c>
      <c r="GA351" s="838" t="s">
        <v>190</v>
      </c>
      <c r="GB351" s="838" t="s">
        <v>203</v>
      </c>
      <c r="GC351" s="838" t="s">
        <v>204</v>
      </c>
      <c r="GD351" s="839" t="s">
        <v>116</v>
      </c>
      <c r="GE351" s="852" t="s">
        <v>205</v>
      </c>
      <c r="GF351" s="838" t="s">
        <v>190</v>
      </c>
      <c r="GG351" s="838" t="s">
        <v>203</v>
      </c>
      <c r="GH351" s="838" t="s">
        <v>204</v>
      </c>
      <c r="GI351" s="839" t="s">
        <v>116</v>
      </c>
    </row>
    <row r="352" spans="1:191" ht="36.75" customHeight="1" thickTop="1" thickBot="1">
      <c r="A352" s="143"/>
      <c r="B352" s="157"/>
      <c r="C352" s="157"/>
      <c r="D352" s="157"/>
      <c r="E352" s="158"/>
      <c r="F352" s="158"/>
      <c r="G352" s="159"/>
      <c r="H352" s="144"/>
      <c r="I352" s="144"/>
      <c r="J352" s="145"/>
      <c r="K352" s="146"/>
      <c r="L352" s="2187">
        <f>الاعدادات!$D$15</f>
        <v>2024</v>
      </c>
      <c r="M352" s="148"/>
      <c r="N352" s="148"/>
      <c r="O352" s="148"/>
      <c r="P352" s="148"/>
      <c r="Q352" s="148"/>
      <c r="R352" s="148"/>
      <c r="S352" s="148"/>
      <c r="T352" s="148"/>
      <c r="U352" s="148"/>
      <c r="V352" s="148"/>
      <c r="W352" s="148"/>
      <c r="X352" s="148"/>
      <c r="Y352" s="148"/>
      <c r="Z352" s="160"/>
      <c r="AA352" s="148"/>
      <c r="AB352" s="148"/>
      <c r="AC352" s="148"/>
      <c r="AD352" s="148"/>
      <c r="AE352" s="148"/>
      <c r="AF352" s="150"/>
      <c r="AG352" s="148"/>
      <c r="AH352" s="148"/>
      <c r="AI352" s="151"/>
      <c r="AJ352" s="148"/>
      <c r="AK352" s="148"/>
      <c r="AL352" s="148"/>
      <c r="AM352" s="148"/>
      <c r="AN352" s="150"/>
      <c r="AO352" s="151"/>
      <c r="AP352" s="151"/>
      <c r="AQ352" s="151"/>
      <c r="AR352" s="152"/>
      <c r="AS352" s="151"/>
      <c r="AT352" s="153"/>
      <c r="AU352" s="148"/>
      <c r="AV352" s="148"/>
      <c r="AW352" s="148"/>
      <c r="AX352" s="148"/>
      <c r="AY352" s="148"/>
      <c r="AZ352" s="153"/>
      <c r="BA352" s="148"/>
      <c r="BB352" s="154"/>
      <c r="BC352" s="155"/>
      <c r="BD352" s="2187">
        <f>الاعدادات!$D$15</f>
        <v>2024</v>
      </c>
      <c r="BE352" s="82"/>
      <c r="BF352" s="83"/>
      <c r="BG352" s="83"/>
      <c r="BH352" s="84"/>
      <c r="BI352" s="84"/>
      <c r="BJ352" s="84"/>
      <c r="BK352" s="85"/>
      <c r="BL352" s="86"/>
      <c r="BM352" s="87"/>
      <c r="BN352" s="87"/>
      <c r="BO352" s="88"/>
      <c r="BP352" s="88"/>
      <c r="BQ352" s="88"/>
      <c r="BR352" s="88"/>
      <c r="BS352" s="88"/>
      <c r="BT352" s="88"/>
      <c r="BU352" s="88"/>
      <c r="BV352" s="88"/>
      <c r="BW352" s="89"/>
      <c r="BX352" s="77">
        <f t="shared" si="6297"/>
        <v>0</v>
      </c>
      <c r="BY352" s="90"/>
      <c r="BZ352" s="855"/>
      <c r="CA352" s="91"/>
      <c r="CB352" s="92"/>
      <c r="CC352" s="93"/>
      <c r="CD352" s="94"/>
      <c r="CE352" s="95"/>
      <c r="CF352" s="96"/>
      <c r="CG352" s="97"/>
      <c r="CH352" s="98"/>
      <c r="CI352" s="99"/>
      <c r="CJ352" s="79">
        <f t="shared" si="6298"/>
        <v>0</v>
      </c>
      <c r="CK352" s="104"/>
      <c r="CL352" s="92"/>
      <c r="CM352" s="861"/>
      <c r="CN352" s="82"/>
      <c r="CO352" s="83"/>
      <c r="CP352" s="83"/>
      <c r="CQ352" s="84"/>
      <c r="CR352" s="84"/>
      <c r="CS352" s="84"/>
      <c r="CT352" s="85"/>
      <c r="CU352" s="86"/>
      <c r="CV352" s="87"/>
      <c r="CW352" s="87"/>
      <c r="CX352" s="88"/>
      <c r="CY352" s="88"/>
      <c r="CZ352" s="88"/>
      <c r="DA352" s="88"/>
      <c r="DB352" s="88"/>
      <c r="DC352" s="88"/>
      <c r="DD352" s="88"/>
      <c r="DE352" s="88"/>
      <c r="DF352" s="89"/>
      <c r="DG352" s="161">
        <f t="shared" si="6299"/>
        <v>0</v>
      </c>
      <c r="DH352" s="90"/>
      <c r="DI352" s="855"/>
      <c r="DJ352" s="168"/>
      <c r="DK352" s="92"/>
      <c r="DL352" s="93"/>
      <c r="DM352" s="94"/>
      <c r="DN352" s="95"/>
      <c r="DO352" s="96"/>
      <c r="DP352" s="97"/>
      <c r="DQ352" s="98"/>
      <c r="DR352" s="99"/>
      <c r="DS352" s="79">
        <f t="shared" si="6300"/>
        <v>0</v>
      </c>
      <c r="DT352" s="104"/>
      <c r="DU352" s="92"/>
      <c r="DV352" s="864"/>
      <c r="DW352" s="82"/>
      <c r="DX352" s="83"/>
      <c r="DY352" s="83"/>
      <c r="DZ352" s="84"/>
      <c r="EA352" s="84"/>
      <c r="EB352" s="84"/>
      <c r="EC352" s="85"/>
      <c r="ED352" s="86"/>
      <c r="EE352" s="87"/>
      <c r="EF352" s="87"/>
      <c r="EG352" s="88"/>
      <c r="EH352" s="88"/>
      <c r="EI352" s="88"/>
      <c r="EJ352" s="88"/>
      <c r="EK352" s="88"/>
      <c r="EL352" s="88"/>
      <c r="EM352" s="88"/>
      <c r="EN352" s="88"/>
      <c r="EO352" s="89"/>
      <c r="EP352" s="161">
        <f t="shared" si="6301"/>
        <v>0</v>
      </c>
      <c r="EQ352" s="90"/>
      <c r="ER352" s="855"/>
      <c r="ES352" s="168"/>
      <c r="ET352" s="92"/>
      <c r="EU352" s="93"/>
      <c r="EV352" s="94"/>
      <c r="EW352" s="95"/>
      <c r="EX352" s="96"/>
      <c r="EY352" s="97"/>
      <c r="EZ352" s="98"/>
      <c r="FA352" s="99"/>
      <c r="FB352" s="79">
        <f t="shared" si="6302"/>
        <v>0</v>
      </c>
      <c r="FC352" s="104"/>
      <c r="FD352" s="92"/>
      <c r="FE352" s="864"/>
      <c r="FF352" s="2207">
        <f>الاعدادات!$D$7</f>
        <v>2023</v>
      </c>
      <c r="FG352" s="163">
        <f t="shared" ref="FG352:FG355" si="6303">BX344</f>
        <v>0</v>
      </c>
      <c r="FH352" s="164">
        <f t="shared" ref="FH352:FH355" si="6304">BY344</f>
        <v>0</v>
      </c>
      <c r="FI352" s="164">
        <f>CA344+CB344+CC344+CD344+CE344+BZ344</f>
        <v>0</v>
      </c>
      <c r="FJ352" s="165">
        <f>CF344+CG344+CH344+CI344</f>
        <v>0</v>
      </c>
      <c r="FK352" s="166">
        <f t="shared" ref="FK352:FK355" si="6305">DG344</f>
        <v>0</v>
      </c>
      <c r="FL352" s="164">
        <f t="shared" ref="FL352:FL355" si="6306">DH344</f>
        <v>0</v>
      </c>
      <c r="FM352" s="164">
        <f>DJ344+DK344+DL344+DM344+DN344+DI344</f>
        <v>0</v>
      </c>
      <c r="FN352" s="165">
        <f>DO344+DP344+DQ344+DR344</f>
        <v>0</v>
      </c>
      <c r="FO352" s="166">
        <f t="shared" ref="FO352:FO355" si="6307">BX351</f>
        <v>0</v>
      </c>
      <c r="FP352" s="164">
        <f t="shared" ref="FP352:FP355" si="6308">BY351</f>
        <v>0</v>
      </c>
      <c r="FQ352" s="164">
        <f>CA351+CB351+CC351+CD351+CE351+BZ351</f>
        <v>0</v>
      </c>
      <c r="FR352" s="165">
        <f>CF351+CG351+CH351+CI351</f>
        <v>0</v>
      </c>
      <c r="FS352" s="166">
        <f t="shared" ref="FS352:FS355" si="6309">DG351</f>
        <v>0</v>
      </c>
      <c r="FT352" s="164">
        <f t="shared" ref="FT352:FT355" si="6310">DH351</f>
        <v>0</v>
      </c>
      <c r="FU352" s="164">
        <f>DI351+DJ351+DK351+DL351+DM351+DN351</f>
        <v>0</v>
      </c>
      <c r="FV352" s="167">
        <f>DO351+DP351+DQ351+DR351</f>
        <v>0</v>
      </c>
      <c r="FW352" s="166">
        <f t="shared" ref="FW352:FW355" si="6311">EP344</f>
        <v>0</v>
      </c>
      <c r="FX352" s="164">
        <f t="shared" ref="FX352:FX355" si="6312">EQ344</f>
        <v>0</v>
      </c>
      <c r="FY352" s="164">
        <f>ES344+ET344+EU344+EV344+EW344+ER344</f>
        <v>0</v>
      </c>
      <c r="FZ352" s="167">
        <f>EX344+EY344+EZ344+FA344</f>
        <v>0</v>
      </c>
      <c r="GA352" s="166">
        <f t="shared" ref="GA352:GA355" si="6313">EP351</f>
        <v>0</v>
      </c>
      <c r="GB352" s="164">
        <f t="shared" ref="GB352:GB355" si="6314">EQ351</f>
        <v>0</v>
      </c>
      <c r="GC352" s="164">
        <f>ES351+ET351+EU351+EV351+EW351+ER351</f>
        <v>0</v>
      </c>
      <c r="GD352" s="167">
        <f>EX351+EY351+EZ351+FA351</f>
        <v>0</v>
      </c>
      <c r="GE352" s="837" t="s">
        <v>23</v>
      </c>
      <c r="GF352" s="169">
        <f>FG356</f>
        <v>0</v>
      </c>
      <c r="GG352" s="170">
        <f>FH356</f>
        <v>0</v>
      </c>
      <c r="GH352" s="170">
        <f>FI356</f>
        <v>0</v>
      </c>
      <c r="GI352" s="171">
        <f>FJ356</f>
        <v>0</v>
      </c>
    </row>
    <row r="353" spans="1:191" ht="36.75" customHeight="1" thickTop="1" thickBot="1">
      <c r="A353" s="143"/>
      <c r="B353" s="172"/>
      <c r="C353" s="172"/>
      <c r="D353" s="172"/>
      <c r="E353" s="172"/>
      <c r="F353" s="172"/>
      <c r="G353" s="172"/>
      <c r="H353" s="172"/>
      <c r="I353" s="172"/>
      <c r="J353" s="145"/>
      <c r="K353" s="146"/>
      <c r="L353" s="2187">
        <f>الاعدادات!$D$16</f>
        <v>2025</v>
      </c>
      <c r="M353" s="172"/>
      <c r="N353" s="172"/>
      <c r="O353" s="172"/>
      <c r="P353" s="172"/>
      <c r="Q353" s="172"/>
      <c r="R353" s="172"/>
      <c r="S353" s="172"/>
      <c r="T353" s="172"/>
      <c r="U353" s="172"/>
      <c r="V353" s="172"/>
      <c r="W353" s="172"/>
      <c r="X353" s="172"/>
      <c r="Y353" s="172"/>
      <c r="Z353" s="174"/>
      <c r="AA353" s="172"/>
      <c r="AB353" s="172"/>
      <c r="AC353" s="172"/>
      <c r="AD353" s="172"/>
      <c r="AE353" s="172"/>
      <c r="AF353" s="172"/>
      <c r="AG353" s="172"/>
      <c r="AH353" s="172"/>
      <c r="AI353" s="172"/>
      <c r="AJ353" s="172"/>
      <c r="AK353" s="172"/>
      <c r="AL353" s="172"/>
      <c r="AM353" s="172"/>
      <c r="AN353" s="172"/>
      <c r="AO353" s="172"/>
      <c r="AP353" s="172"/>
      <c r="AQ353" s="172"/>
      <c r="AR353" s="172"/>
      <c r="AS353" s="172"/>
      <c r="AT353" s="175"/>
      <c r="AU353" s="172"/>
      <c r="AV353" s="172"/>
      <c r="AW353" s="172"/>
      <c r="AX353" s="172"/>
      <c r="AY353" s="172"/>
      <c r="AZ353" s="175"/>
      <c r="BA353" s="172"/>
      <c r="BB353" s="172"/>
      <c r="BC353" s="155"/>
      <c r="BD353" s="2187">
        <f>الاعدادات!$D$16</f>
        <v>2025</v>
      </c>
      <c r="BE353" s="82"/>
      <c r="BF353" s="83"/>
      <c r="BG353" s="83"/>
      <c r="BH353" s="84"/>
      <c r="BI353" s="84"/>
      <c r="BJ353" s="84"/>
      <c r="BK353" s="85"/>
      <c r="BL353" s="86"/>
      <c r="BM353" s="87"/>
      <c r="BN353" s="87"/>
      <c r="BO353" s="88"/>
      <c r="BP353" s="88"/>
      <c r="BQ353" s="88"/>
      <c r="BR353" s="88"/>
      <c r="BS353" s="88"/>
      <c r="BT353" s="88"/>
      <c r="BU353" s="88"/>
      <c r="BV353" s="88"/>
      <c r="BW353" s="89"/>
      <c r="BX353" s="77">
        <f t="shared" si="6297"/>
        <v>0</v>
      </c>
      <c r="BY353" s="90"/>
      <c r="BZ353" s="855"/>
      <c r="CA353" s="91"/>
      <c r="CB353" s="92"/>
      <c r="CC353" s="93"/>
      <c r="CD353" s="94"/>
      <c r="CE353" s="95"/>
      <c r="CF353" s="96"/>
      <c r="CG353" s="97"/>
      <c r="CH353" s="98"/>
      <c r="CI353" s="99"/>
      <c r="CJ353" s="79">
        <f>SUM(BX353:CI353)</f>
        <v>0</v>
      </c>
      <c r="CK353" s="104"/>
      <c r="CL353" s="92"/>
      <c r="CM353" s="861"/>
      <c r="CN353" s="82"/>
      <c r="CO353" s="83"/>
      <c r="CP353" s="83"/>
      <c r="CQ353" s="84"/>
      <c r="CR353" s="84"/>
      <c r="CS353" s="84"/>
      <c r="CT353" s="85"/>
      <c r="CU353" s="86"/>
      <c r="CV353" s="87"/>
      <c r="CW353" s="87"/>
      <c r="CX353" s="88"/>
      <c r="CY353" s="88"/>
      <c r="CZ353" s="88"/>
      <c r="DA353" s="88"/>
      <c r="DB353" s="88"/>
      <c r="DC353" s="88"/>
      <c r="DD353" s="88"/>
      <c r="DE353" s="88"/>
      <c r="DF353" s="89"/>
      <c r="DG353" s="161">
        <f t="shared" si="6299"/>
        <v>0</v>
      </c>
      <c r="DH353" s="90"/>
      <c r="DI353" s="855"/>
      <c r="DJ353" s="168"/>
      <c r="DK353" s="92"/>
      <c r="DL353" s="93"/>
      <c r="DM353" s="94"/>
      <c r="DN353" s="95"/>
      <c r="DO353" s="96"/>
      <c r="DP353" s="97"/>
      <c r="DQ353" s="98"/>
      <c r="DR353" s="99"/>
      <c r="DS353" s="79">
        <f t="shared" si="6300"/>
        <v>0</v>
      </c>
      <c r="DT353" s="104"/>
      <c r="DU353" s="92"/>
      <c r="DV353" s="864"/>
      <c r="DW353" s="82"/>
      <c r="DX353" s="83"/>
      <c r="DY353" s="83"/>
      <c r="DZ353" s="84"/>
      <c r="EA353" s="84"/>
      <c r="EB353" s="84"/>
      <c r="EC353" s="85"/>
      <c r="ED353" s="86"/>
      <c r="EE353" s="87"/>
      <c r="EF353" s="87"/>
      <c r="EG353" s="88"/>
      <c r="EH353" s="88"/>
      <c r="EI353" s="88"/>
      <c r="EJ353" s="88"/>
      <c r="EK353" s="88"/>
      <c r="EL353" s="88"/>
      <c r="EM353" s="88"/>
      <c r="EN353" s="88"/>
      <c r="EO353" s="89"/>
      <c r="EP353" s="161">
        <f t="shared" si="6301"/>
        <v>0</v>
      </c>
      <c r="EQ353" s="90"/>
      <c r="ER353" s="855"/>
      <c r="ES353" s="168"/>
      <c r="ET353" s="92"/>
      <c r="EU353" s="93"/>
      <c r="EV353" s="94"/>
      <c r="EW353" s="95"/>
      <c r="EX353" s="96"/>
      <c r="EY353" s="97"/>
      <c r="EZ353" s="98"/>
      <c r="FA353" s="99"/>
      <c r="FB353" s="79">
        <f t="shared" si="6302"/>
        <v>0</v>
      </c>
      <c r="FC353" s="104"/>
      <c r="FD353" s="92"/>
      <c r="FE353" s="864"/>
      <c r="FF353" s="2207">
        <f>الاعدادات!$D$8</f>
        <v>2024</v>
      </c>
      <c r="FG353" s="163">
        <f t="shared" si="6303"/>
        <v>0</v>
      </c>
      <c r="FH353" s="164">
        <f t="shared" si="6304"/>
        <v>0</v>
      </c>
      <c r="FI353" s="164">
        <f>CA345+CB345+CC345+CD345+CE345+BZ345</f>
        <v>0</v>
      </c>
      <c r="FJ353" s="165">
        <f>CF345+CG345+CH345+CI345</f>
        <v>0</v>
      </c>
      <c r="FK353" s="166">
        <f t="shared" si="6305"/>
        <v>0</v>
      </c>
      <c r="FL353" s="164">
        <f t="shared" si="6306"/>
        <v>0</v>
      </c>
      <c r="FM353" s="164">
        <f>DJ345+DK345+DL345+DM345+DN345+DI345</f>
        <v>0</v>
      </c>
      <c r="FN353" s="165">
        <f>DO345+DP345+DQ345+DR345</f>
        <v>0</v>
      </c>
      <c r="FO353" s="166">
        <f t="shared" si="6307"/>
        <v>0</v>
      </c>
      <c r="FP353" s="164">
        <f t="shared" si="6308"/>
        <v>0</v>
      </c>
      <c r="FQ353" s="164">
        <f>CA352+CB352+CC352+CD352+CE352+BZ352</f>
        <v>0</v>
      </c>
      <c r="FR353" s="165">
        <f>CF352+CG352+CH352+CI352</f>
        <v>0</v>
      </c>
      <c r="FS353" s="166">
        <f t="shared" si="6309"/>
        <v>0</v>
      </c>
      <c r="FT353" s="164">
        <f t="shared" si="6310"/>
        <v>0</v>
      </c>
      <c r="FU353" s="164">
        <f>DI352+DJ352+DK352+DL352+DM352+DN352</f>
        <v>0</v>
      </c>
      <c r="FV353" s="167">
        <f>DO352+DP352+DQ352+DR352</f>
        <v>0</v>
      </c>
      <c r="FW353" s="166">
        <f t="shared" si="6311"/>
        <v>0</v>
      </c>
      <c r="FX353" s="164">
        <f t="shared" si="6312"/>
        <v>0</v>
      </c>
      <c r="FY353" s="164">
        <f>ES345+ET345+EU345+EV345+EW345+ER345</f>
        <v>0</v>
      </c>
      <c r="FZ353" s="167">
        <f>EX345+EY345+EZ345+FA345</f>
        <v>0</v>
      </c>
      <c r="GA353" s="166">
        <f t="shared" si="6313"/>
        <v>0</v>
      </c>
      <c r="GB353" s="164">
        <f t="shared" si="6314"/>
        <v>0</v>
      </c>
      <c r="GC353" s="164">
        <f>ES352+ET352+EU352+EV352+EW352+ER352</f>
        <v>0</v>
      </c>
      <c r="GD353" s="167">
        <f>EX352+EY352+EZ352+FA352</f>
        <v>0</v>
      </c>
      <c r="GE353" s="837" t="s">
        <v>33</v>
      </c>
      <c r="GF353" s="169">
        <f>FK356</f>
        <v>0</v>
      </c>
      <c r="GG353" s="169">
        <f>FL356</f>
        <v>0</v>
      </c>
      <c r="GH353" s="169">
        <f>FM356</f>
        <v>0</v>
      </c>
      <c r="GI353" s="169">
        <f>FN356</f>
        <v>0</v>
      </c>
    </row>
    <row r="354" spans="1:191" ht="36.75" customHeight="1" thickTop="1" thickBot="1">
      <c r="A354" s="143"/>
      <c r="B354" s="172"/>
      <c r="C354" s="172"/>
      <c r="D354" s="172"/>
      <c r="E354" s="172"/>
      <c r="F354" s="172"/>
      <c r="G354" s="172"/>
      <c r="H354" s="172"/>
      <c r="I354" s="172"/>
      <c r="J354" s="145"/>
      <c r="K354" s="146"/>
      <c r="L354" s="2187">
        <f>الاعدادات!$D$17</f>
        <v>2026</v>
      </c>
      <c r="M354" s="172"/>
      <c r="N354" s="172"/>
      <c r="O354" s="172"/>
      <c r="P354" s="172"/>
      <c r="Q354" s="172"/>
      <c r="R354" s="172"/>
      <c r="S354" s="172"/>
      <c r="T354" s="172"/>
      <c r="U354" s="172"/>
      <c r="V354" s="172"/>
      <c r="W354" s="172"/>
      <c r="X354" s="172"/>
      <c r="Y354" s="172"/>
      <c r="Z354" s="174"/>
      <c r="AA354" s="172"/>
      <c r="AB354" s="172"/>
      <c r="AC354" s="172"/>
      <c r="AD354" s="172"/>
      <c r="AE354" s="172"/>
      <c r="AF354" s="172"/>
      <c r="AG354" s="172"/>
      <c r="AH354" s="172"/>
      <c r="AI354" s="172"/>
      <c r="AJ354" s="172"/>
      <c r="AK354" s="172"/>
      <c r="AL354" s="172"/>
      <c r="AM354" s="172"/>
      <c r="AN354" s="172"/>
      <c r="AO354" s="172"/>
      <c r="AP354" s="172"/>
      <c r="AQ354" s="172"/>
      <c r="AR354" s="172"/>
      <c r="AS354" s="172"/>
      <c r="AT354" s="175"/>
      <c r="AU354" s="172"/>
      <c r="AV354" s="172"/>
      <c r="AW354" s="172"/>
      <c r="AX354" s="172"/>
      <c r="AY354" s="172"/>
      <c r="AZ354" s="175"/>
      <c r="BA354" s="172"/>
      <c r="BB354" s="172"/>
      <c r="BC354" s="155"/>
      <c r="BD354" s="2187">
        <f>الاعدادات!$D$17</f>
        <v>2026</v>
      </c>
      <c r="BE354" s="117"/>
      <c r="BF354" s="118"/>
      <c r="BG354" s="118"/>
      <c r="BH354" s="119"/>
      <c r="BI354" s="119"/>
      <c r="BJ354" s="119"/>
      <c r="BK354" s="120"/>
      <c r="BL354" s="121"/>
      <c r="BM354" s="122"/>
      <c r="BN354" s="122"/>
      <c r="BO354" s="123"/>
      <c r="BP354" s="123"/>
      <c r="BQ354" s="123"/>
      <c r="BR354" s="123"/>
      <c r="BS354" s="123"/>
      <c r="BT354" s="123"/>
      <c r="BU354" s="123"/>
      <c r="BV354" s="123"/>
      <c r="BW354" s="124"/>
      <c r="BX354" s="77">
        <f>SUM(BE354:BW354)</f>
        <v>0</v>
      </c>
      <c r="BY354" s="126"/>
      <c r="BZ354" s="856"/>
      <c r="CA354" s="127"/>
      <c r="CB354" s="128"/>
      <c r="CC354" s="129"/>
      <c r="CD354" s="130"/>
      <c r="CE354" s="131"/>
      <c r="CF354" s="132"/>
      <c r="CG354" s="133"/>
      <c r="CH354" s="134"/>
      <c r="CI354" s="135"/>
      <c r="CJ354" s="79">
        <f>SUM(BX354:CI354)</f>
        <v>0</v>
      </c>
      <c r="CK354" s="137"/>
      <c r="CL354" s="128"/>
      <c r="CM354" s="862"/>
      <c r="CN354" s="117"/>
      <c r="CO354" s="118"/>
      <c r="CP354" s="118"/>
      <c r="CQ354" s="119"/>
      <c r="CR354" s="119"/>
      <c r="CS354" s="119"/>
      <c r="CT354" s="120"/>
      <c r="CU354" s="121"/>
      <c r="CV354" s="122"/>
      <c r="CW354" s="122"/>
      <c r="CX354" s="123"/>
      <c r="CY354" s="123"/>
      <c r="CZ354" s="123"/>
      <c r="DA354" s="123"/>
      <c r="DB354" s="123"/>
      <c r="DC354" s="123"/>
      <c r="DD354" s="123"/>
      <c r="DE354" s="123"/>
      <c r="DF354" s="124"/>
      <c r="DG354" s="161">
        <f>SUM(CN354:DF354)</f>
        <v>0</v>
      </c>
      <c r="DH354" s="126"/>
      <c r="DI354" s="4285"/>
      <c r="DJ354" s="176"/>
      <c r="DK354" s="128"/>
      <c r="DL354" s="129"/>
      <c r="DM354" s="130"/>
      <c r="DN354" s="131"/>
      <c r="DO354" s="132"/>
      <c r="DP354" s="133"/>
      <c r="DQ354" s="134"/>
      <c r="DR354" s="135"/>
      <c r="DS354" s="136">
        <f>SUM(DG354:DR354)</f>
        <v>0</v>
      </c>
      <c r="DT354" s="137"/>
      <c r="DU354" s="128"/>
      <c r="DV354" s="865"/>
      <c r="DW354" s="117"/>
      <c r="DX354" s="118"/>
      <c r="DY354" s="118"/>
      <c r="DZ354" s="119"/>
      <c r="EA354" s="119"/>
      <c r="EB354" s="119"/>
      <c r="EC354" s="120"/>
      <c r="ED354" s="121"/>
      <c r="EE354" s="122"/>
      <c r="EF354" s="122"/>
      <c r="EG354" s="123"/>
      <c r="EH354" s="123"/>
      <c r="EI354" s="123"/>
      <c r="EJ354" s="123"/>
      <c r="EK354" s="123"/>
      <c r="EL354" s="123"/>
      <c r="EM354" s="123"/>
      <c r="EN354" s="123"/>
      <c r="EO354" s="124"/>
      <c r="EP354" s="161">
        <f>SUM(DW354:EO354)</f>
        <v>0</v>
      </c>
      <c r="EQ354" s="126"/>
      <c r="ER354" s="856"/>
      <c r="ES354" s="176"/>
      <c r="ET354" s="128"/>
      <c r="EU354" s="129"/>
      <c r="EV354" s="130"/>
      <c r="EW354" s="131"/>
      <c r="EX354" s="132"/>
      <c r="EY354" s="133"/>
      <c r="EZ354" s="134"/>
      <c r="FA354" s="135"/>
      <c r="FB354" s="136">
        <f t="shared" si="6302"/>
        <v>0</v>
      </c>
      <c r="FC354" s="137"/>
      <c r="FD354" s="128"/>
      <c r="FE354" s="865"/>
      <c r="FF354" s="2207">
        <f>الاعدادات!$D$9</f>
        <v>2025</v>
      </c>
      <c r="FG354" s="163">
        <f t="shared" si="6303"/>
        <v>0</v>
      </c>
      <c r="FH354" s="164">
        <f t="shared" si="6304"/>
        <v>0</v>
      </c>
      <c r="FI354" s="164">
        <f>CA346+CB346+CC346+CD346+CE346+BZ346</f>
        <v>0</v>
      </c>
      <c r="FJ354" s="165">
        <f>CF346+CG346+CH346+CI346</f>
        <v>0</v>
      </c>
      <c r="FK354" s="166">
        <f t="shared" si="6305"/>
        <v>0</v>
      </c>
      <c r="FL354" s="164">
        <f t="shared" si="6306"/>
        <v>0</v>
      </c>
      <c r="FM354" s="164">
        <f>DJ346+DK346+DL346+DM346+DN346+DI346</f>
        <v>0</v>
      </c>
      <c r="FN354" s="165">
        <f>DO346+DP346+DQ346+DR346</f>
        <v>0</v>
      </c>
      <c r="FO354" s="166">
        <f t="shared" si="6307"/>
        <v>0</v>
      </c>
      <c r="FP354" s="164">
        <f t="shared" si="6308"/>
        <v>0</v>
      </c>
      <c r="FQ354" s="164">
        <f>CA353+CB353+CC353+CD353+CE353+BZ353</f>
        <v>0</v>
      </c>
      <c r="FR354" s="165">
        <f>CF353+CG353+CH353+CI353</f>
        <v>0</v>
      </c>
      <c r="FS354" s="166">
        <f t="shared" si="6309"/>
        <v>0</v>
      </c>
      <c r="FT354" s="164">
        <f t="shared" si="6310"/>
        <v>0</v>
      </c>
      <c r="FU354" s="164">
        <f>DI353+DJ353+DK353+DL353+DM353+DN353</f>
        <v>0</v>
      </c>
      <c r="FV354" s="167">
        <f>DO353+DP353+DQ353+DR353</f>
        <v>0</v>
      </c>
      <c r="FW354" s="166">
        <f t="shared" si="6311"/>
        <v>0</v>
      </c>
      <c r="FX354" s="164">
        <f t="shared" si="6312"/>
        <v>0</v>
      </c>
      <c r="FY354" s="164">
        <f>ES346+ET346+EU346+EV346+EW346+ER346</f>
        <v>0</v>
      </c>
      <c r="FZ354" s="167">
        <f>EX346+EY346+EZ346+FA346</f>
        <v>0</v>
      </c>
      <c r="GA354" s="166">
        <f t="shared" si="6313"/>
        <v>0</v>
      </c>
      <c r="GB354" s="164">
        <f t="shared" si="6314"/>
        <v>0</v>
      </c>
      <c r="GC354" s="164">
        <f>ES353+ET353+EU353+EV353+EW353+ER353</f>
        <v>0</v>
      </c>
      <c r="GD354" s="167">
        <f>EX353+EY353+EZ353+FA353</f>
        <v>0</v>
      </c>
      <c r="GE354" s="837" t="s">
        <v>184</v>
      </c>
      <c r="GF354" s="169">
        <f>FO356</f>
        <v>0</v>
      </c>
      <c r="GG354" s="170">
        <f>FP356</f>
        <v>0</v>
      </c>
      <c r="GH354" s="170">
        <f>FQ356</f>
        <v>0</v>
      </c>
      <c r="GI354" s="171">
        <f>FR356</f>
        <v>0</v>
      </c>
    </row>
    <row r="355" spans="1:191" ht="36.75" customHeight="1" thickBot="1">
      <c r="A355" s="172"/>
      <c r="B355" s="172"/>
      <c r="C355" s="172"/>
      <c r="D355" s="172"/>
      <c r="E355" s="172"/>
      <c r="F355" s="172"/>
      <c r="G355" s="172"/>
      <c r="H355" s="172"/>
      <c r="I355" s="172"/>
      <c r="J355" s="172"/>
      <c r="K355" s="172"/>
      <c r="L355" s="172"/>
      <c r="M355" s="172"/>
      <c r="N355" s="172"/>
      <c r="O355" s="172"/>
      <c r="P355" s="172"/>
      <c r="Q355" s="172"/>
      <c r="R355" s="172"/>
      <c r="S355" s="172"/>
      <c r="T355" s="172"/>
      <c r="U355" s="172"/>
      <c r="V355" s="172"/>
      <c r="W355" s="172"/>
      <c r="X355" s="172"/>
      <c r="Y355" s="172"/>
      <c r="Z355" s="172"/>
      <c r="AA355" s="172"/>
      <c r="AB355" s="172"/>
      <c r="AC355" s="172"/>
      <c r="AD355" s="172"/>
      <c r="AE355" s="172"/>
      <c r="AF355" s="172"/>
      <c r="AG355" s="172"/>
      <c r="AH355" s="172"/>
      <c r="AI355" s="172"/>
      <c r="AJ355" s="172"/>
      <c r="AK355" s="172"/>
      <c r="AL355" s="172"/>
      <c r="AM355" s="172"/>
      <c r="AN355" s="172"/>
      <c r="AO355" s="172"/>
      <c r="AP355" s="172"/>
      <c r="AQ355" s="172"/>
      <c r="AR355" s="172"/>
      <c r="AS355" s="172"/>
      <c r="AT355" s="172"/>
      <c r="AU355" s="172"/>
      <c r="AV355" s="172"/>
      <c r="AW355" s="172"/>
      <c r="AX355" s="172"/>
      <c r="AY355" s="172"/>
      <c r="AZ355" s="172"/>
      <c r="BA355" s="172"/>
      <c r="BB355" s="172"/>
      <c r="BC355" s="172"/>
      <c r="BD355" s="177" t="s">
        <v>181</v>
      </c>
      <c r="BE355" s="843">
        <f t="shared" ref="BE355" si="6315">SUM(BE350:BE354)</f>
        <v>0</v>
      </c>
      <c r="BF355" s="844">
        <f t="shared" ref="BF355" si="6316">SUM(BF350:BF354)</f>
        <v>0</v>
      </c>
      <c r="BG355" s="844">
        <f t="shared" ref="BG355" si="6317">SUM(BG350:BG354)</f>
        <v>0</v>
      </c>
      <c r="BH355" s="844">
        <f t="shared" ref="BH355" si="6318">SUM(BH350:BH354)</f>
        <v>0</v>
      </c>
      <c r="BI355" s="844">
        <f t="shared" ref="BI355" si="6319">SUM(BI350:BI354)</f>
        <v>0</v>
      </c>
      <c r="BJ355" s="844">
        <f t="shared" ref="BJ355" si="6320">SUM(BJ350:BJ354)</f>
        <v>0</v>
      </c>
      <c r="BK355" s="844">
        <f t="shared" ref="BK355" si="6321">SUM(BK350:BK354)</f>
        <v>0</v>
      </c>
      <c r="BL355" s="844">
        <f t="shared" ref="BL355" si="6322">SUM(BL350:BL354)</f>
        <v>0</v>
      </c>
      <c r="BM355" s="844">
        <f t="shared" ref="BM355" si="6323">SUM(BM350:BM354)</f>
        <v>0</v>
      </c>
      <c r="BN355" s="844">
        <f t="shared" ref="BN355" si="6324">SUM(BN350:BN354)</f>
        <v>0</v>
      </c>
      <c r="BO355" s="844">
        <f t="shared" ref="BO355" si="6325">SUM(BO350:BO354)</f>
        <v>0</v>
      </c>
      <c r="BP355" s="844">
        <f t="shared" ref="BP355" si="6326">SUM(BP350:BP354)</f>
        <v>0</v>
      </c>
      <c r="BQ355" s="844">
        <f t="shared" ref="BQ355" si="6327">SUM(BQ350:BQ354)</f>
        <v>0</v>
      </c>
      <c r="BR355" s="844">
        <f t="shared" ref="BR355" si="6328">SUM(BR350:BR354)</f>
        <v>0</v>
      </c>
      <c r="BS355" s="844">
        <f t="shared" ref="BS355" si="6329">SUM(BS350:BS354)</f>
        <v>0</v>
      </c>
      <c r="BT355" s="844">
        <f t="shared" ref="BT355" si="6330">SUM(BT350:BT354)</f>
        <v>0</v>
      </c>
      <c r="BU355" s="844">
        <f t="shared" ref="BU355" si="6331">SUM(BU350:BU354)</f>
        <v>0</v>
      </c>
      <c r="BV355" s="844">
        <f t="shared" ref="BV355" si="6332">SUM(BV350:BV354)</f>
        <v>0</v>
      </c>
      <c r="BW355" s="844">
        <f t="shared" ref="BW355" si="6333">SUM(BW350:BW354)</f>
        <v>0</v>
      </c>
      <c r="BX355" s="845">
        <f t="shared" ref="BX355" si="6334">BW355+BV355+BO355+BN355+BM355+BL355+BK355+BJ355+BI355+BH355+BG355+BF355+BE355</f>
        <v>0</v>
      </c>
      <c r="BY355" s="844">
        <f t="shared" ref="BY355" si="6335">SUM(BY350:BY354)</f>
        <v>0</v>
      </c>
      <c r="BZ355" s="844">
        <f t="shared" ref="BZ355" si="6336">SUM(BZ350:BZ354)</f>
        <v>0</v>
      </c>
      <c r="CA355" s="844">
        <f t="shared" ref="CA355" si="6337">SUM(CA350:CA354)</f>
        <v>0</v>
      </c>
      <c r="CB355" s="844">
        <f t="shared" ref="CB355" si="6338">SUM(CB350:CB354)</f>
        <v>0</v>
      </c>
      <c r="CC355" s="844">
        <f t="shared" ref="CC355" si="6339">SUM(CC350:CC354)</f>
        <v>0</v>
      </c>
      <c r="CD355" s="844">
        <f t="shared" ref="CD355" si="6340">SUM(CD350:CD354)</f>
        <v>0</v>
      </c>
      <c r="CE355" s="844">
        <f t="shared" ref="CE355" si="6341">SUM(CE350:CE354)</f>
        <v>0</v>
      </c>
      <c r="CF355" s="844">
        <f t="shared" ref="CF355" si="6342">SUM(CF350:CF354)</f>
        <v>0</v>
      </c>
      <c r="CG355" s="844">
        <f t="shared" ref="CG355" si="6343">SUM(CG350:CG354)</f>
        <v>0</v>
      </c>
      <c r="CH355" s="2208">
        <f t="shared" ref="CH355" si="6344">SUM(CH350:CH354)</f>
        <v>0</v>
      </c>
      <c r="CI355" s="844">
        <f t="shared" ref="CI355" si="6345">SUM(CI350:CI354)</f>
        <v>0</v>
      </c>
      <c r="CJ355" s="844">
        <f t="shared" ref="CJ355" si="6346">SUM(CJ350:CJ354)</f>
        <v>0</v>
      </c>
      <c r="CK355" s="844">
        <f t="shared" ref="CK355" si="6347">SUM(CK350:CK354)</f>
        <v>0</v>
      </c>
      <c r="CL355" s="844">
        <f t="shared" ref="CL355" si="6348">SUM(CL350:CL354)</f>
        <v>0</v>
      </c>
      <c r="CM355" s="2209">
        <f t="shared" ref="CM355" si="6349">SUM(CM350:CM354)</f>
        <v>0</v>
      </c>
      <c r="CN355" s="843">
        <f t="shared" ref="CN355" si="6350">SUM(CN350:CN354)</f>
        <v>0</v>
      </c>
      <c r="CO355" s="844">
        <f t="shared" ref="CO355" si="6351">SUM(CO350:CO354)</f>
        <v>0</v>
      </c>
      <c r="CP355" s="844">
        <f t="shared" ref="CP355" si="6352">SUM(CP350:CP354)</f>
        <v>0</v>
      </c>
      <c r="CQ355" s="844">
        <f t="shared" ref="CQ355" si="6353">SUM(CQ350:CQ354)</f>
        <v>0</v>
      </c>
      <c r="CR355" s="844">
        <f t="shared" ref="CR355" si="6354">SUM(CR350:CR354)</f>
        <v>0</v>
      </c>
      <c r="CS355" s="844">
        <f t="shared" ref="CS355" si="6355">SUM(CS350:CS354)</f>
        <v>0</v>
      </c>
      <c r="CT355" s="844">
        <f t="shared" ref="CT355" si="6356">SUM(CT350:CT354)</f>
        <v>0</v>
      </c>
      <c r="CU355" s="844">
        <f t="shared" ref="CU355" si="6357">SUM(CU350:CU354)</f>
        <v>0</v>
      </c>
      <c r="CV355" s="844">
        <f t="shared" ref="CV355" si="6358">SUM(CV350:CV354)</f>
        <v>0</v>
      </c>
      <c r="CW355" s="844">
        <f t="shared" ref="CW355" si="6359">SUM(CW350:CW354)</f>
        <v>0</v>
      </c>
      <c r="CX355" s="844">
        <f t="shared" ref="CX355" si="6360">SUM(CX350:CX354)</f>
        <v>0</v>
      </c>
      <c r="CY355" s="844">
        <f t="shared" ref="CY355" si="6361">SUM(CY350:CY354)</f>
        <v>0</v>
      </c>
      <c r="CZ355" s="844">
        <f t="shared" ref="CZ355" si="6362">SUM(CZ350:CZ354)</f>
        <v>0</v>
      </c>
      <c r="DA355" s="844">
        <f t="shared" ref="DA355" si="6363">SUM(DA350:DA354)</f>
        <v>0</v>
      </c>
      <c r="DB355" s="844">
        <f t="shared" ref="DB355" si="6364">SUM(DB350:DB354)</f>
        <v>0</v>
      </c>
      <c r="DC355" s="844">
        <f t="shared" ref="DC355" si="6365">SUM(DC350:DC354)</f>
        <v>0</v>
      </c>
      <c r="DD355" s="844">
        <f t="shared" ref="DD355" si="6366">SUM(DD350:DD354)</f>
        <v>0</v>
      </c>
      <c r="DE355" s="844">
        <f t="shared" ref="DE355" si="6367">SUM(DE350:DE354)</f>
        <v>0</v>
      </c>
      <c r="DF355" s="844">
        <f t="shared" ref="DF355" si="6368">SUM(DF350:DF354)</f>
        <v>0</v>
      </c>
      <c r="DG355" s="845">
        <f t="shared" ref="DG355" si="6369">DF355+DE355+CX355+CW355+CV355+CU355+CT355+CS355+CR355+CQ355+CP355+CO355+CN355</f>
        <v>0</v>
      </c>
      <c r="DH355" s="844">
        <f t="shared" ref="DH355" si="6370">SUM(DH350:DH354)</f>
        <v>0</v>
      </c>
      <c r="DI355" s="844">
        <f t="shared" ref="DI355" si="6371">SUM(DI350:DI354)</f>
        <v>0</v>
      </c>
      <c r="DJ355" s="844">
        <f t="shared" ref="DJ355" si="6372">SUM(DJ350:DJ354)</f>
        <v>0</v>
      </c>
      <c r="DK355" s="844">
        <f t="shared" ref="DK355" si="6373">SUM(DK350:DK354)</f>
        <v>0</v>
      </c>
      <c r="DL355" s="844">
        <f t="shared" ref="DL355" si="6374">SUM(DL350:DL354)</f>
        <v>0</v>
      </c>
      <c r="DM355" s="844">
        <f t="shared" ref="DM355" si="6375">SUM(DM350:DM354)</f>
        <v>0</v>
      </c>
      <c r="DN355" s="844">
        <f t="shared" ref="DN355" si="6376">SUM(DN350:DN354)</f>
        <v>0</v>
      </c>
      <c r="DO355" s="844">
        <f t="shared" ref="DO355" si="6377">SUM(DO350:DO354)</f>
        <v>0</v>
      </c>
      <c r="DP355" s="844">
        <f t="shared" ref="DP355" si="6378">SUM(DP350:DP354)</f>
        <v>0</v>
      </c>
      <c r="DQ355" s="2208">
        <f t="shared" ref="DQ355" si="6379">SUM(DQ350:DQ354)</f>
        <v>0</v>
      </c>
      <c r="DR355" s="844">
        <f t="shared" ref="DR355" si="6380">SUM(DR350:DR354)</f>
        <v>0</v>
      </c>
      <c r="DS355" s="844">
        <f t="shared" ref="DS355" si="6381">SUM(DS350:DS354)</f>
        <v>0</v>
      </c>
      <c r="DT355" s="844">
        <f t="shared" ref="DT355" si="6382">SUM(DT350:DT354)</f>
        <v>0</v>
      </c>
      <c r="DU355" s="844">
        <f t="shared" ref="DU355" si="6383">SUM(DU350:DU354)</f>
        <v>0</v>
      </c>
      <c r="DV355" s="2210">
        <f t="shared" ref="DV355" si="6384">SUM(DV350:DV354)</f>
        <v>0</v>
      </c>
      <c r="DW355" s="843">
        <f t="shared" ref="DW355" si="6385">SUM(DW350:DW354)</f>
        <v>0</v>
      </c>
      <c r="DX355" s="844">
        <f t="shared" ref="DX355" si="6386">SUM(DX350:DX354)</f>
        <v>0</v>
      </c>
      <c r="DY355" s="844">
        <f t="shared" ref="DY355" si="6387">SUM(DY350:DY354)</f>
        <v>0</v>
      </c>
      <c r="DZ355" s="844">
        <f t="shared" ref="DZ355" si="6388">SUM(DZ350:DZ354)</f>
        <v>0</v>
      </c>
      <c r="EA355" s="844">
        <f t="shared" ref="EA355" si="6389">SUM(EA350:EA354)</f>
        <v>0</v>
      </c>
      <c r="EB355" s="844">
        <f t="shared" ref="EB355" si="6390">SUM(EB350:EB354)</f>
        <v>0</v>
      </c>
      <c r="EC355" s="844">
        <f t="shared" ref="EC355" si="6391">SUM(EC350:EC354)</f>
        <v>0</v>
      </c>
      <c r="ED355" s="844">
        <f t="shared" ref="ED355" si="6392">SUM(ED350:ED354)</f>
        <v>0</v>
      </c>
      <c r="EE355" s="844">
        <f t="shared" ref="EE355" si="6393">SUM(EE350:EE354)</f>
        <v>0</v>
      </c>
      <c r="EF355" s="844">
        <f t="shared" ref="EF355" si="6394">SUM(EF350:EF354)</f>
        <v>0</v>
      </c>
      <c r="EG355" s="844">
        <f t="shared" ref="EG355" si="6395">SUM(EG350:EG354)</f>
        <v>0</v>
      </c>
      <c r="EH355" s="844">
        <f t="shared" ref="EH355" si="6396">SUM(EH350:EH354)</f>
        <v>0</v>
      </c>
      <c r="EI355" s="844">
        <f t="shared" ref="EI355" si="6397">SUM(EI350:EI354)</f>
        <v>0</v>
      </c>
      <c r="EJ355" s="844">
        <f t="shared" ref="EJ355" si="6398">SUM(EJ350:EJ354)</f>
        <v>0</v>
      </c>
      <c r="EK355" s="844">
        <f t="shared" ref="EK355" si="6399">SUM(EK350:EK354)</f>
        <v>0</v>
      </c>
      <c r="EL355" s="844">
        <f t="shared" ref="EL355" si="6400">SUM(EL350:EL354)</f>
        <v>0</v>
      </c>
      <c r="EM355" s="844">
        <f t="shared" ref="EM355" si="6401">SUM(EM350:EM354)</f>
        <v>0</v>
      </c>
      <c r="EN355" s="844">
        <f t="shared" ref="EN355" si="6402">SUM(EN350:EN354)</f>
        <v>0</v>
      </c>
      <c r="EO355" s="844">
        <f t="shared" ref="EO355" si="6403">SUM(EO350:EO354)</f>
        <v>0</v>
      </c>
      <c r="EP355" s="845">
        <f t="shared" ref="EP355" si="6404">EO355+EN355+EG355+EF355+EE355+ED355+EC355+EB355+EA355+DZ355+DY355+DX355+DW355</f>
        <v>0</v>
      </c>
      <c r="EQ355" s="844">
        <f>SUM(EQ350:EQ354)</f>
        <v>0</v>
      </c>
      <c r="ER355" s="844"/>
      <c r="ES355" s="844">
        <f t="shared" ref="ES355" si="6405">SUM(ES350:ES354)</f>
        <v>0</v>
      </c>
      <c r="ET355" s="844">
        <f t="shared" ref="ET355" si="6406">SUM(ET350:ET354)</f>
        <v>0</v>
      </c>
      <c r="EU355" s="844">
        <f t="shared" ref="EU355" si="6407">SUM(EU350:EU354)</f>
        <v>0</v>
      </c>
      <c r="EV355" s="844">
        <f t="shared" ref="EV355" si="6408">SUM(EV350:EV354)</f>
        <v>0</v>
      </c>
      <c r="EW355" s="844">
        <f t="shared" ref="EW355" si="6409">SUM(EW350:EW354)</f>
        <v>0</v>
      </c>
      <c r="EX355" s="844">
        <f t="shared" ref="EX355" si="6410">SUM(EX350:EX354)</f>
        <v>0</v>
      </c>
      <c r="EY355" s="844">
        <f t="shared" ref="EY355" si="6411">SUM(EY350:EY354)</f>
        <v>0</v>
      </c>
      <c r="EZ355" s="2208">
        <f t="shared" ref="EZ355" si="6412">SUM(EZ350:EZ354)</f>
        <v>0</v>
      </c>
      <c r="FA355" s="844">
        <f t="shared" ref="FA355" si="6413">SUM(FA350:FA354)</f>
        <v>0</v>
      </c>
      <c r="FB355" s="844">
        <f t="shared" ref="FB355" si="6414">SUM(FB350:FB354)</f>
        <v>0</v>
      </c>
      <c r="FC355" s="844">
        <f t="shared" ref="FC355" si="6415">SUM(FC350:FC354)</f>
        <v>0</v>
      </c>
      <c r="FD355" s="844">
        <f t="shared" ref="FD355" si="6416">SUM(FD350:FD354)</f>
        <v>0</v>
      </c>
      <c r="FE355" s="2210">
        <f t="shared" ref="FE355" si="6417">SUM(FE350:FE354)</f>
        <v>0</v>
      </c>
      <c r="FF355" s="2211">
        <f>الاعدادات!$D$10</f>
        <v>2026</v>
      </c>
      <c r="FG355" s="2194">
        <f t="shared" si="6303"/>
        <v>0</v>
      </c>
      <c r="FH355" s="2195">
        <f t="shared" si="6304"/>
        <v>0</v>
      </c>
      <c r="FI355" s="2195">
        <f>CA347+CB347+CC347+CD347+CE347+BZ347</f>
        <v>0</v>
      </c>
      <c r="FJ355" s="2196">
        <f>CF347+CG347+CH347+CI347</f>
        <v>0</v>
      </c>
      <c r="FK355" s="2197">
        <f t="shared" si="6305"/>
        <v>0</v>
      </c>
      <c r="FL355" s="2195">
        <f t="shared" si="6306"/>
        <v>0</v>
      </c>
      <c r="FM355" s="2195">
        <f>DJ347+DK347+DL347+DM347+DN347+DI347</f>
        <v>0</v>
      </c>
      <c r="FN355" s="2196">
        <f>DO347+DP347+DQ347+DR347</f>
        <v>0</v>
      </c>
      <c r="FO355" s="2197">
        <f t="shared" si="6307"/>
        <v>0</v>
      </c>
      <c r="FP355" s="2195">
        <f t="shared" si="6308"/>
        <v>0</v>
      </c>
      <c r="FQ355" s="2195">
        <f>CA354+CB354+CC354+CD354+CE354+BZ354</f>
        <v>0</v>
      </c>
      <c r="FR355" s="2196">
        <f>CF354+CG354+CH354+CI354</f>
        <v>0</v>
      </c>
      <c r="FS355" s="2197">
        <f t="shared" si="6309"/>
        <v>0</v>
      </c>
      <c r="FT355" s="2195">
        <f t="shared" si="6310"/>
        <v>0</v>
      </c>
      <c r="FU355" s="2195">
        <f>DI354+DJ354+DK354+DL354+DM354+DN354</f>
        <v>0</v>
      </c>
      <c r="FV355" s="2198">
        <f>DO354+DP354+DQ354+DR354</f>
        <v>0</v>
      </c>
      <c r="FW355" s="2197">
        <f t="shared" si="6311"/>
        <v>0</v>
      </c>
      <c r="FX355" s="2195">
        <f t="shared" si="6312"/>
        <v>0</v>
      </c>
      <c r="FY355" s="2195">
        <f>ES347+ET347+EU347+EV347+EW347+ER347</f>
        <v>0</v>
      </c>
      <c r="FZ355" s="2198">
        <f>EX347+EY347+EZ347+FA347</f>
        <v>0</v>
      </c>
      <c r="GA355" s="2197">
        <f t="shared" si="6313"/>
        <v>0</v>
      </c>
      <c r="GB355" s="2195">
        <f t="shared" si="6314"/>
        <v>0</v>
      </c>
      <c r="GC355" s="2195">
        <f>ES354+ET354+EU354+EV354+EW354+ER354</f>
        <v>0</v>
      </c>
      <c r="GD355" s="2198">
        <f>EX354+EY354+EZ354+FA354</f>
        <v>0</v>
      </c>
      <c r="GE355" s="2123" t="s">
        <v>185</v>
      </c>
      <c r="GF355" s="2204">
        <f>FS356</f>
        <v>0</v>
      </c>
      <c r="GG355" s="2205">
        <f>FT356</f>
        <v>0</v>
      </c>
      <c r="GH355" s="2205">
        <f>FU356</f>
        <v>0</v>
      </c>
      <c r="GI355" s="2206">
        <f>FV356</f>
        <v>0</v>
      </c>
    </row>
    <row r="356" spans="1:191" ht="36.75" customHeight="1">
      <c r="A356" s="2121"/>
      <c r="B356" s="2121"/>
      <c r="C356" s="2121"/>
      <c r="D356" s="2121"/>
      <c r="E356" s="2121"/>
      <c r="F356" s="2121"/>
      <c r="G356" s="2121"/>
      <c r="H356" s="2121"/>
      <c r="I356" s="2121"/>
      <c r="J356" s="2121"/>
      <c r="K356" s="2121"/>
      <c r="L356" s="2121"/>
      <c r="M356" s="2121"/>
      <c r="N356" s="2121"/>
      <c r="O356" s="2121"/>
      <c r="P356" s="2121"/>
      <c r="Q356" s="2121"/>
      <c r="R356" s="2121"/>
      <c r="S356" s="2121"/>
      <c r="T356" s="2121"/>
      <c r="U356" s="2121"/>
      <c r="V356" s="2121"/>
      <c r="W356" s="2121"/>
      <c r="X356" s="2121"/>
      <c r="Y356" s="2121"/>
      <c r="Z356" s="2121"/>
      <c r="AA356" s="2121"/>
      <c r="AB356" s="2121"/>
      <c r="AC356" s="2121"/>
      <c r="AD356" s="2121"/>
      <c r="AE356" s="2121"/>
      <c r="AF356" s="2121"/>
      <c r="AG356" s="2121"/>
      <c r="AH356" s="2121"/>
      <c r="AI356" s="2121"/>
      <c r="AJ356" s="2121"/>
      <c r="AK356" s="2121"/>
      <c r="AL356" s="2121"/>
      <c r="AM356" s="2121"/>
      <c r="AN356" s="2121"/>
      <c r="AO356" s="2121"/>
      <c r="AP356" s="2121"/>
      <c r="AQ356" s="2121"/>
      <c r="AR356" s="2121"/>
      <c r="AS356" s="2121"/>
      <c r="AT356" s="2121"/>
      <c r="AU356" s="2121"/>
      <c r="AV356" s="2121"/>
      <c r="AW356" s="2121"/>
      <c r="AX356" s="2121"/>
      <c r="AY356" s="2121"/>
      <c r="AZ356" s="2121"/>
      <c r="BA356" s="2121"/>
      <c r="BB356" s="2121"/>
      <c r="BC356" s="2121"/>
      <c r="BD356" s="2122"/>
      <c r="BE356" s="2122"/>
      <c r="BF356" s="2122"/>
      <c r="BG356" s="2122"/>
      <c r="BH356" s="2122"/>
      <c r="BI356" s="2122"/>
      <c r="BJ356" s="2122"/>
      <c r="BK356" s="2122"/>
      <c r="BL356" s="2122"/>
      <c r="BM356" s="2122"/>
      <c r="BN356" s="2122"/>
      <c r="BO356" s="2122"/>
      <c r="BP356" s="2122"/>
      <c r="BQ356" s="2122"/>
      <c r="BR356" s="2122"/>
      <c r="BS356" s="2122"/>
      <c r="BT356" s="2122"/>
      <c r="BU356" s="2122"/>
      <c r="BV356" s="2122"/>
      <c r="BW356" s="2122"/>
      <c r="BX356" s="2122"/>
      <c r="BY356" s="2122"/>
      <c r="BZ356" s="2122"/>
      <c r="CA356" s="2122"/>
      <c r="CB356" s="2122"/>
      <c r="CC356" s="2122"/>
      <c r="CD356" s="2122"/>
      <c r="CE356" s="2122"/>
      <c r="CF356" s="2122"/>
      <c r="CG356" s="2122"/>
      <c r="CH356" s="2122"/>
      <c r="CI356" s="2122"/>
      <c r="CJ356" s="2122"/>
      <c r="CK356" s="2122"/>
      <c r="CL356" s="2122"/>
      <c r="CM356" s="2122"/>
      <c r="CN356" s="2122"/>
      <c r="CO356" s="2122"/>
      <c r="CP356" s="2122"/>
      <c r="CQ356" s="2122"/>
      <c r="CR356" s="2122"/>
      <c r="CS356" s="2122"/>
      <c r="CT356" s="2122"/>
      <c r="CU356" s="2122"/>
      <c r="CV356" s="2122"/>
      <c r="CW356" s="2122"/>
      <c r="CX356" s="2122"/>
      <c r="CY356" s="2122"/>
      <c r="CZ356" s="2122"/>
      <c r="DA356" s="2122"/>
      <c r="DB356" s="2122"/>
      <c r="DC356" s="2122"/>
      <c r="DD356" s="2122"/>
      <c r="DE356" s="2122"/>
      <c r="DF356" s="2122"/>
      <c r="DG356" s="2122"/>
      <c r="DH356" s="2122"/>
      <c r="DI356" s="2122"/>
      <c r="DJ356" s="2122"/>
      <c r="DK356" s="2122"/>
      <c r="DL356" s="2122"/>
      <c r="DM356" s="2122"/>
      <c r="DN356" s="2122"/>
      <c r="DO356" s="2122"/>
      <c r="DP356" s="2122"/>
      <c r="DQ356" s="2122"/>
      <c r="DR356" s="2122"/>
      <c r="DS356" s="2122"/>
      <c r="DT356" s="2122"/>
      <c r="DU356" s="2122"/>
      <c r="DV356" s="2122"/>
      <c r="DW356" s="2122"/>
      <c r="DX356" s="2122"/>
      <c r="DY356" s="2122"/>
      <c r="DZ356" s="2122"/>
      <c r="EA356" s="2122"/>
      <c r="EB356" s="2122"/>
      <c r="EC356" s="2122"/>
      <c r="ED356" s="2122"/>
      <c r="EE356" s="2122"/>
      <c r="EF356" s="2122"/>
      <c r="EG356" s="2122"/>
      <c r="EH356" s="2122"/>
      <c r="EI356" s="2122"/>
      <c r="EJ356" s="2122"/>
      <c r="EK356" s="2122"/>
      <c r="EL356" s="2122"/>
      <c r="EM356" s="2122"/>
      <c r="EN356" s="2122"/>
      <c r="EO356" s="2122"/>
      <c r="EP356" s="2122"/>
      <c r="EQ356" s="2122"/>
      <c r="ER356" s="2122"/>
      <c r="ES356" s="2122"/>
      <c r="ET356" s="2122"/>
      <c r="EU356" s="2122"/>
      <c r="EV356" s="2122"/>
      <c r="EW356" s="2122"/>
      <c r="EX356" s="2122"/>
      <c r="EY356" s="2122"/>
      <c r="EZ356" s="2122"/>
      <c r="FA356" s="2122"/>
      <c r="FB356" s="2122"/>
      <c r="FC356" s="2122"/>
      <c r="FD356" s="2122"/>
      <c r="FE356" s="2122"/>
      <c r="FF356" s="2142" t="s">
        <v>106</v>
      </c>
      <c r="FG356" s="2199">
        <f t="shared" ref="FG356" si="6418">SUM(FG351:FG355)</f>
        <v>0</v>
      </c>
      <c r="FH356" s="2200">
        <f t="shared" ref="FH356" si="6419">SUM(FH351:FH355)</f>
        <v>0</v>
      </c>
      <c r="FI356" s="2200">
        <f t="shared" ref="FI356" si="6420">SUM(FI351:FI355)</f>
        <v>0</v>
      </c>
      <c r="FJ356" s="2201">
        <f t="shared" ref="FJ356" si="6421">SUM(FJ351:FJ355)</f>
        <v>0</v>
      </c>
      <c r="FK356" s="2199">
        <f t="shared" ref="FK356" si="6422">SUM(FK351:FK355)</f>
        <v>0</v>
      </c>
      <c r="FL356" s="2200">
        <f t="shared" ref="FL356" si="6423">SUM(FL351:FL355)</f>
        <v>0</v>
      </c>
      <c r="FM356" s="2200">
        <f t="shared" ref="FM356" si="6424">SUM(FM351:FM355)</f>
        <v>0</v>
      </c>
      <c r="FN356" s="2202">
        <f t="shared" ref="FN356" si="6425">SUM(FN351:FN355)</f>
        <v>0</v>
      </c>
      <c r="FO356" s="2199">
        <f t="shared" ref="FO356" si="6426">SUM(FO351:FO355)</f>
        <v>0</v>
      </c>
      <c r="FP356" s="2200">
        <f t="shared" ref="FP356" si="6427">SUM(FP351:FP355)</f>
        <v>0</v>
      </c>
      <c r="FQ356" s="2200">
        <f t="shared" ref="FQ356" si="6428">SUM(FQ351:FQ355)</f>
        <v>0</v>
      </c>
      <c r="FR356" s="2202">
        <f t="shared" ref="FR356" si="6429">SUM(FR351:FR355)</f>
        <v>0</v>
      </c>
      <c r="FS356" s="2199">
        <f t="shared" ref="FS356" si="6430">SUM(FS351:FS355)</f>
        <v>0</v>
      </c>
      <c r="FT356" s="2200">
        <f t="shared" ref="FT356" si="6431">SUM(FT351:FT355)</f>
        <v>0</v>
      </c>
      <c r="FU356" s="2203">
        <f t="shared" ref="FU356" si="6432">SUM(FU351:FU355)</f>
        <v>0</v>
      </c>
      <c r="FV356" s="2202">
        <f t="shared" ref="FV356" si="6433">SUM(FV351:FV355)</f>
        <v>0</v>
      </c>
      <c r="FW356" s="2199">
        <f t="shared" ref="FW356" si="6434">SUM(FW351:FW355)</f>
        <v>0</v>
      </c>
      <c r="FX356" s="2200">
        <f t="shared" ref="FX356" si="6435">SUM(FX351:FX355)</f>
        <v>0</v>
      </c>
      <c r="FY356" s="2200">
        <f t="shared" ref="FY356" si="6436">SUM(FY351:FY355)</f>
        <v>0</v>
      </c>
      <c r="FZ356" s="2202">
        <f t="shared" ref="FZ356" si="6437">SUM(FZ351:FZ355)</f>
        <v>0</v>
      </c>
      <c r="GA356" s="2199">
        <f t="shared" ref="GA356" si="6438">SUM(GA351:GA355)</f>
        <v>0</v>
      </c>
      <c r="GB356" s="2200">
        <f t="shared" ref="GB356" si="6439">SUM(GB351:GB355)</f>
        <v>0</v>
      </c>
      <c r="GC356" s="2200">
        <f t="shared" ref="GC356" si="6440">SUM(GC351:GC355)</f>
        <v>0</v>
      </c>
      <c r="GD356" s="2202">
        <f t="shared" ref="GD356" si="6441">SUM(GD351:GD355)</f>
        <v>0</v>
      </c>
      <c r="GE356" s="2143"/>
      <c r="GF356" s="2199">
        <f>SUM(GF351:GF355)</f>
        <v>0</v>
      </c>
      <c r="GG356" s="2200">
        <f>SUM(GG351:GG355)</f>
        <v>0</v>
      </c>
      <c r="GH356" s="2200">
        <f>SUM(GH351:GH355)</f>
        <v>0</v>
      </c>
      <c r="GI356" s="2202">
        <f>SUM(GI351:GI355)</f>
        <v>0</v>
      </c>
    </row>
    <row r="357" spans="1:191" ht="36.75" customHeight="1" thickBot="1"/>
    <row r="358" spans="1:191" ht="36.75" customHeight="1" thickTop="1" thickBot="1">
      <c r="A358" s="6491" t="s">
        <v>1246</v>
      </c>
      <c r="B358" s="6493" t="str" cm="1">
        <f t="array" ref="B358">_xlfn.XLOOKUP(1, (INDEX(التشكيل_القديم!$L$54:$S$92, ,6)=$A358) * (INDEX(التشكيل_القديم!$L$54:$S$92, ,7)="رئيس الدائرة"), INDEX(التشكيل_القديم!$L$54:$S$92, ,2))</f>
        <v>اسلام أسامة محمد احمد السيد</v>
      </c>
      <c r="C358" s="6493"/>
      <c r="D358" s="6493"/>
      <c r="E358" s="6493"/>
      <c r="F358" s="6493"/>
      <c r="G358" s="6493"/>
      <c r="H358" s="2170" cm="1">
        <f t="array" ref="H358">_xlfn.XLOOKUP(1, (INDEX(التشكيل_القديم!$L$54:$S$92, ,6)=$A358) * (INDEX(التشكيل_القديم!$L$54:$S$92, ,7)="رئيس الدائرة"), INDEX(التشكيل_القديم!$L$54:$S$92, ,3))</f>
        <v>0</v>
      </c>
      <c r="I358" s="2171" t="str" cm="1">
        <f t="array" ref="I358">_xlfn.XLOOKUP(1, (INDEX(التشكيل_القديم!$L$54:$S$92, ,6)=$A358) * (INDEX(التشكيل_القديم!$L$54:$S$92, ,7)="رئيس الدائرة"), INDEX(التشكيل_القديم!$L$54:$S$92, ,4))</f>
        <v>ب</v>
      </c>
      <c r="J358" s="6494" t="s">
        <v>32</v>
      </c>
      <c r="K358" s="6496" t="s">
        <v>608</v>
      </c>
      <c r="L358" s="6497" t="s">
        <v>1365</v>
      </c>
      <c r="M358" s="6498"/>
      <c r="N358" s="6498"/>
      <c r="O358" s="6498"/>
      <c r="P358" s="6498"/>
      <c r="Q358" s="6498"/>
      <c r="R358" s="6498"/>
      <c r="S358" s="6498"/>
      <c r="T358" s="6498"/>
      <c r="U358" s="6498"/>
      <c r="V358" s="6498"/>
      <c r="W358" s="6498"/>
      <c r="X358" s="6498"/>
      <c r="Y358" s="6498"/>
      <c r="Z358" s="6498"/>
      <c r="AA358" s="6498"/>
      <c r="AB358" s="6498"/>
      <c r="AC358" s="6498"/>
      <c r="AD358" s="6498"/>
      <c r="AE358" s="6498"/>
      <c r="AF358" s="6498"/>
      <c r="AG358" s="6498"/>
      <c r="AH358" s="6498"/>
      <c r="AI358" s="6498"/>
      <c r="AJ358" s="6498"/>
      <c r="AK358" s="6498"/>
      <c r="AL358" s="6498"/>
      <c r="AM358" s="6498"/>
      <c r="AN358" s="6498"/>
      <c r="AO358" s="6498"/>
      <c r="AP358" s="6498"/>
      <c r="AQ358" s="6498"/>
      <c r="AR358" s="6498"/>
      <c r="AS358" s="6498"/>
      <c r="AT358" s="6498"/>
      <c r="AU358" s="6498"/>
      <c r="AV358" s="6498"/>
      <c r="AW358" s="6498"/>
      <c r="AX358" s="6498"/>
      <c r="AY358" s="6498"/>
      <c r="AZ358" s="6498"/>
      <c r="BA358" s="6498"/>
      <c r="BB358" s="6499"/>
      <c r="BC358" s="67" t="s">
        <v>177</v>
      </c>
      <c r="BD358" s="6503">
        <f>_xlfn.XLOOKUP(B358,التشكيل_القديم!$M$54:$M$92,التشكيل_القديم!$L$54:$L$92,0,0)</f>
        <v>23</v>
      </c>
      <c r="BE358" s="6505" t="str">
        <f xml:space="preserve">  "(1)             "&amp;"رئيس الدائرة  /  "  &amp;B358</f>
        <v>(1)             رئيس الدائرة  /  اسلام أسامة محمد احمد السيد</v>
      </c>
      <c r="BF358" s="6506"/>
      <c r="BG358" s="6506"/>
      <c r="BH358" s="6506"/>
      <c r="BI358" s="6506"/>
      <c r="BJ358" s="6506"/>
      <c r="BK358" s="6506"/>
      <c r="BL358" s="6506"/>
      <c r="BM358" s="6506"/>
      <c r="BN358" s="6506"/>
      <c r="BO358" s="6506"/>
      <c r="BP358" s="6506"/>
      <c r="BQ358" s="6506"/>
      <c r="BR358" s="6506"/>
      <c r="BS358" s="6506"/>
      <c r="BT358" s="6506"/>
      <c r="BU358" s="6506"/>
      <c r="BV358" s="6506"/>
      <c r="BW358" s="6506"/>
      <c r="BX358" s="6506"/>
      <c r="BY358" s="6506"/>
      <c r="BZ358" s="6506"/>
      <c r="CA358" s="6506"/>
      <c r="CB358" s="6506"/>
      <c r="CC358" s="6506"/>
      <c r="CD358" s="6506"/>
      <c r="CE358" s="6506"/>
      <c r="CF358" s="6506"/>
      <c r="CG358" s="6506"/>
      <c r="CH358" s="6506"/>
      <c r="CI358" s="6506"/>
      <c r="CJ358" s="6506"/>
      <c r="CK358" s="6506"/>
      <c r="CL358" s="6506"/>
      <c r="CM358" s="857"/>
      <c r="CN358" s="6503">
        <f>_xlfn.XLOOKUP(B359,التشكيل_القديم!$M$54:$M$92,التشكيل_القديم!$L$54:$L$92,0,0)</f>
        <v>24</v>
      </c>
      <c r="CO358" s="6505" t="str">
        <f>"(2)             "&amp; "عضو يمين الدائرة  /  "  &amp;B359</f>
        <v>(2)             عضو يمين الدائرة  /  محمد حسن محمد دسوقي طلبة</v>
      </c>
      <c r="CP358" s="6506"/>
      <c r="CQ358" s="6506"/>
      <c r="CR358" s="6506"/>
      <c r="CS358" s="6506"/>
      <c r="CT358" s="6506"/>
      <c r="CU358" s="6506"/>
      <c r="CV358" s="6506"/>
      <c r="CW358" s="6506"/>
      <c r="CX358" s="6506"/>
      <c r="CY358" s="6506"/>
      <c r="CZ358" s="6506"/>
      <c r="DA358" s="6506"/>
      <c r="DB358" s="6506"/>
      <c r="DC358" s="6506"/>
      <c r="DD358" s="6506"/>
      <c r="DE358" s="6506"/>
      <c r="DF358" s="6506"/>
      <c r="DG358" s="6506"/>
      <c r="DH358" s="6506"/>
      <c r="DI358" s="6506"/>
      <c r="DJ358" s="6506"/>
      <c r="DK358" s="6506"/>
      <c r="DL358" s="6506"/>
      <c r="DM358" s="6506"/>
      <c r="DN358" s="6506"/>
      <c r="DO358" s="6506"/>
      <c r="DP358" s="6506"/>
      <c r="DQ358" s="6506"/>
      <c r="DR358" s="6506"/>
      <c r="DS358" s="6506"/>
      <c r="DT358" s="6506"/>
      <c r="DU358" s="6506"/>
      <c r="DV358" s="863"/>
      <c r="DW358" s="6533">
        <f>IF(ISTEXT(B362),_xlfn.XLOOKUP(B362,التشكيل_القديم!$M$54:$M$92,التشكيل_القديم!$L$54:$L$92,0,0),0)</f>
        <v>0</v>
      </c>
      <c r="DX358" s="6505" t="str">
        <f>IF(B362&lt;&gt;"","(5)             "&amp;"عضو يسار يسار اليسار الدائرة /  "&amp;B362,"لا يوجد عضو خامس " )</f>
        <v xml:space="preserve">لا يوجد عضو خامس </v>
      </c>
      <c r="DY358" s="6506"/>
      <c r="DZ358" s="6506"/>
      <c r="EA358" s="6506"/>
      <c r="EB358" s="6506"/>
      <c r="EC358" s="6506"/>
      <c r="ED358" s="6506"/>
      <c r="EE358" s="6506"/>
      <c r="EF358" s="6506"/>
      <c r="EG358" s="6506"/>
      <c r="EH358" s="6506"/>
      <c r="EI358" s="6506"/>
      <c r="EJ358" s="6506"/>
      <c r="EK358" s="6506"/>
      <c r="EL358" s="6506"/>
      <c r="EM358" s="6506"/>
      <c r="EN358" s="6506"/>
      <c r="EO358" s="6506"/>
      <c r="EP358" s="6506"/>
      <c r="EQ358" s="6506"/>
      <c r="ER358" s="6506"/>
      <c r="ES358" s="6506"/>
      <c r="ET358" s="6506"/>
      <c r="EU358" s="6506"/>
      <c r="EV358" s="6506"/>
      <c r="EW358" s="6506"/>
      <c r="EX358" s="6506"/>
      <c r="EY358" s="6506"/>
      <c r="EZ358" s="6506"/>
      <c r="FA358" s="6506"/>
      <c r="FB358" s="6506"/>
      <c r="FC358" s="6506"/>
      <c r="FD358" s="6506"/>
      <c r="FE358" s="2101"/>
      <c r="FF358" s="2106"/>
      <c r="FG358" s="2107"/>
      <c r="FH358" s="2108"/>
      <c r="FI358" s="2108"/>
      <c r="FJ358" s="2107"/>
      <c r="FK358" s="2107"/>
      <c r="FL358" s="2108"/>
      <c r="FM358" s="2108"/>
      <c r="FN358" s="2107"/>
      <c r="FO358" s="2107"/>
      <c r="FP358" s="2108"/>
      <c r="FQ358" s="2108"/>
      <c r="FR358" s="2107"/>
      <c r="FS358" s="2107"/>
      <c r="FT358" s="2108"/>
      <c r="FU358" s="2107"/>
      <c r="FV358" s="2107"/>
      <c r="FW358" s="2108"/>
      <c r="FX358" s="2108"/>
      <c r="FY358" s="2107"/>
      <c r="FZ358" s="2107"/>
      <c r="GA358" s="2107"/>
      <c r="GB358" s="2107"/>
      <c r="GC358" s="2109"/>
      <c r="GD358" t="str">
        <f>IF(OR(FV358&lt;0,FS358&lt;0,FO358&lt;0,FK358&lt;0,FG358&lt;0,Z358 &lt;&gt; AZ358+AT358+AA358+AB358), "wrong", "ok")</f>
        <v>ok</v>
      </c>
    </row>
    <row r="359" spans="1:191" ht="36.75" customHeight="1" thickBot="1">
      <c r="A359" s="6492"/>
      <c r="B359" s="6493" t="str" cm="1">
        <f t="array" ref="B359">_xlfn.XLOOKUP(1, (INDEX(التشكيل_القديم!$L$54:$S$92, ,6)=$A358) * (INDEX(التشكيل_القديم!$L$54:$S$92, ,7)="عضو يمين"), INDEX(التشكيل_القديم!$L$54:$S$92, ,2))</f>
        <v>محمد حسن محمد دسوقي طلبة</v>
      </c>
      <c r="C359" s="6493"/>
      <c r="D359" s="6493"/>
      <c r="E359" s="6493"/>
      <c r="F359" s="6493"/>
      <c r="G359" s="6493"/>
      <c r="H359" s="2170" cm="1">
        <f t="array" ref="H359">_xlfn.XLOOKUP(1, (INDEX(التشكيل_القديم!$L$54:$S$92, ,6)=$A358) * (INDEX(التشكيل_القديم!$L$54:$S$92, ,7)="عضو يمين"), INDEX(التشكيل_القديم!$L$54:$S$92, ,3))</f>
        <v>0</v>
      </c>
      <c r="I359" s="2171" t="str" cm="1">
        <f t="array" ref="I359">_xlfn.XLOOKUP(1, (INDEX(التشكيل_القديم!$L$54:$S$92, ,6)=$A358) * (INDEX(التشكيل_القديم!$L$54:$S$92, ,7)="عضو يمين"), INDEX(التشكيل_القديم!$L$54:$S$92, ,4))</f>
        <v>أ</v>
      </c>
      <c r="J359" s="6495"/>
      <c r="K359" s="6235"/>
      <c r="L359" s="6500"/>
      <c r="M359" s="6501"/>
      <c r="N359" s="6501"/>
      <c r="O359" s="6501"/>
      <c r="P359" s="6501"/>
      <c r="Q359" s="6501"/>
      <c r="R359" s="6501"/>
      <c r="S359" s="6501"/>
      <c r="T359" s="6501"/>
      <c r="U359" s="6501"/>
      <c r="V359" s="6501"/>
      <c r="W359" s="6501"/>
      <c r="X359" s="6501"/>
      <c r="Y359" s="6501"/>
      <c r="Z359" s="6501"/>
      <c r="AA359" s="6501"/>
      <c r="AB359" s="6501"/>
      <c r="AC359" s="6501"/>
      <c r="AD359" s="6501"/>
      <c r="AE359" s="6501"/>
      <c r="AF359" s="6501"/>
      <c r="AG359" s="6501"/>
      <c r="AH359" s="6501"/>
      <c r="AI359" s="6501"/>
      <c r="AJ359" s="6501"/>
      <c r="AK359" s="6501"/>
      <c r="AL359" s="6501"/>
      <c r="AM359" s="6501"/>
      <c r="AN359" s="6501"/>
      <c r="AO359" s="6501"/>
      <c r="AP359" s="6501"/>
      <c r="AQ359" s="6501"/>
      <c r="AR359" s="6501"/>
      <c r="AS359" s="6501"/>
      <c r="AT359" s="6501"/>
      <c r="AU359" s="6501"/>
      <c r="AV359" s="6501"/>
      <c r="AW359" s="6501"/>
      <c r="AX359" s="6501"/>
      <c r="AY359" s="6501"/>
      <c r="AZ359" s="6501"/>
      <c r="BA359" s="6501"/>
      <c r="BB359" s="6502"/>
      <c r="BC359" s="67"/>
      <c r="BD359" s="6504"/>
      <c r="BE359" s="6507"/>
      <c r="BF359" s="6508"/>
      <c r="BG359" s="6508"/>
      <c r="BH359" s="6508"/>
      <c r="BI359" s="6508"/>
      <c r="BJ359" s="6508"/>
      <c r="BK359" s="6508"/>
      <c r="BL359" s="6508"/>
      <c r="BM359" s="6508"/>
      <c r="BN359" s="6508"/>
      <c r="BO359" s="6508"/>
      <c r="BP359" s="6508"/>
      <c r="BQ359" s="6508"/>
      <c r="BR359" s="6508"/>
      <c r="BS359" s="6508"/>
      <c r="BT359" s="6508"/>
      <c r="BU359" s="6508"/>
      <c r="BV359" s="6508"/>
      <c r="BW359" s="6508"/>
      <c r="BX359" s="6508"/>
      <c r="BY359" s="6508"/>
      <c r="BZ359" s="6508"/>
      <c r="CA359" s="6508"/>
      <c r="CB359" s="6508"/>
      <c r="CC359" s="6508"/>
      <c r="CD359" s="6508"/>
      <c r="CE359" s="6508"/>
      <c r="CF359" s="6508"/>
      <c r="CG359" s="6508"/>
      <c r="CH359" s="6508"/>
      <c r="CI359" s="6508"/>
      <c r="CJ359" s="6508"/>
      <c r="CK359" s="6508"/>
      <c r="CL359" s="6508"/>
      <c r="CM359" s="857"/>
      <c r="CN359" s="6504"/>
      <c r="CO359" s="6507"/>
      <c r="CP359" s="6508"/>
      <c r="CQ359" s="6508"/>
      <c r="CR359" s="6508"/>
      <c r="CS359" s="6508"/>
      <c r="CT359" s="6508"/>
      <c r="CU359" s="6508"/>
      <c r="CV359" s="6508"/>
      <c r="CW359" s="6508"/>
      <c r="CX359" s="6508"/>
      <c r="CY359" s="6508"/>
      <c r="CZ359" s="6508"/>
      <c r="DA359" s="6508"/>
      <c r="DB359" s="6508"/>
      <c r="DC359" s="6508"/>
      <c r="DD359" s="6508"/>
      <c r="DE359" s="6508"/>
      <c r="DF359" s="6508"/>
      <c r="DG359" s="6508"/>
      <c r="DH359" s="6508"/>
      <c r="DI359" s="6508"/>
      <c r="DJ359" s="6508"/>
      <c r="DK359" s="6508"/>
      <c r="DL359" s="6508"/>
      <c r="DM359" s="6508"/>
      <c r="DN359" s="6508"/>
      <c r="DO359" s="6508"/>
      <c r="DP359" s="6508"/>
      <c r="DQ359" s="6508"/>
      <c r="DR359" s="6508"/>
      <c r="DS359" s="6508"/>
      <c r="DT359" s="6508"/>
      <c r="DU359" s="6508"/>
      <c r="DV359" s="864"/>
      <c r="DW359" s="6521"/>
      <c r="DX359" s="6507"/>
      <c r="DY359" s="6508"/>
      <c r="DZ359" s="6508"/>
      <c r="EA359" s="6508"/>
      <c r="EB359" s="6508"/>
      <c r="EC359" s="6508"/>
      <c r="ED359" s="6508"/>
      <c r="EE359" s="6508"/>
      <c r="EF359" s="6508"/>
      <c r="EG359" s="6508"/>
      <c r="EH359" s="6508"/>
      <c r="EI359" s="6508"/>
      <c r="EJ359" s="6508"/>
      <c r="EK359" s="6508"/>
      <c r="EL359" s="6508"/>
      <c r="EM359" s="6508"/>
      <c r="EN359" s="6508"/>
      <c r="EO359" s="6508"/>
      <c r="EP359" s="6508"/>
      <c r="EQ359" s="6508"/>
      <c r="ER359" s="6508"/>
      <c r="ES359" s="6508"/>
      <c r="ET359" s="6508"/>
      <c r="EU359" s="6508"/>
      <c r="EV359" s="6508"/>
      <c r="EW359" s="6508"/>
      <c r="EX359" s="6508"/>
      <c r="EY359" s="6508"/>
      <c r="EZ359" s="6508"/>
      <c r="FA359" s="6508"/>
      <c r="FB359" s="6508"/>
      <c r="FC359" s="6508"/>
      <c r="FD359" s="6508"/>
      <c r="FE359" s="2102"/>
      <c r="FF359" s="2110"/>
      <c r="FG359" s="2111"/>
      <c r="FH359" s="2112"/>
      <c r="FI359" s="2112"/>
      <c r="FJ359" s="2111"/>
      <c r="FK359" s="2111"/>
      <c r="FL359" s="2112"/>
      <c r="FM359" s="2112"/>
      <c r="FN359" s="2111"/>
      <c r="FO359" s="2111"/>
      <c r="FP359" s="2112"/>
      <c r="FQ359" s="2112"/>
      <c r="FR359" s="2111"/>
      <c r="FS359" s="2111"/>
      <c r="FT359" s="2112"/>
      <c r="FU359" s="2111"/>
      <c r="FV359" s="2111"/>
      <c r="FW359" s="2112"/>
      <c r="FX359" s="2112"/>
      <c r="FY359" s="2111"/>
      <c r="FZ359" s="2111"/>
      <c r="GA359" s="2111"/>
      <c r="GB359" s="2111"/>
      <c r="GC359" s="2113"/>
      <c r="GD359" t="str">
        <f t="shared" ref="GD359:GD363" si="6442">IF(OR(FV359&lt;0,FS359&lt;0,FO359&lt;0,FK359&lt;0,FG359&lt;0,Z359 &lt;&gt; AZ359+AT359+AA359+AB359), "wrong", "ok")</f>
        <v>ok</v>
      </c>
    </row>
    <row r="360" spans="1:191" ht="36.75" customHeight="1" thickBot="1">
      <c r="A360" s="6492"/>
      <c r="B360" s="6493" t="str" cm="1">
        <f t="array" ref="B360">_xlfn.XLOOKUP(1, (INDEX(التشكيل_القديم!$L$54:$S$92, ,6)=$A358) * (INDEX(التشكيل_القديم!$L$54:$S$92, ,7)="عضو يسار"), INDEX(التشكيل_القديم!$L$54:$S$92, ,2))</f>
        <v>عمرو البرنس عبدالفتاح حسين</v>
      </c>
      <c r="C360" s="6493"/>
      <c r="D360" s="6493"/>
      <c r="E360" s="6493"/>
      <c r="F360" s="6493"/>
      <c r="G360" s="6493"/>
      <c r="H360" s="2170" cm="1">
        <f t="array" ref="H360">_xlfn.XLOOKUP(1, (INDEX(التشكيل_القديم!$L$54:$S$92, ,6)=$A358) * (INDEX(التشكيل_القديم!$L$54:$S$92, ,7)="عضو يسار"), INDEX(التشكيل_القديم!$L$54:$S$92, ,3))</f>
        <v>0</v>
      </c>
      <c r="I360" s="2171" t="str" cm="1">
        <f t="array" ref="I360">_xlfn.XLOOKUP(1, (INDEX(التشكيل_القديم!$L$54:$S$92, ,6)=$A358) * (INDEX(التشكيل_القديم!$L$54:$S$92, ,7)="عضو يسار"), INDEX(التشكيل_القديم!$L$54:$S$92, ,4))</f>
        <v>أ</v>
      </c>
      <c r="J360" s="6495"/>
      <c r="K360" s="6235"/>
      <c r="L360" s="2186" t="str">
        <f>الاعدادات!$D$14</f>
        <v>2023 وما قبلها</v>
      </c>
      <c r="M360" s="2098">
        <v>0</v>
      </c>
      <c r="N360" s="1997"/>
      <c r="O360" s="1997"/>
      <c r="P360" s="1997"/>
      <c r="Q360" s="1997"/>
      <c r="R360" s="1997"/>
      <c r="S360" s="1997"/>
      <c r="T360" s="1997"/>
      <c r="U360" s="1997"/>
      <c r="V360" s="2099"/>
      <c r="W360" s="1997"/>
      <c r="X360" s="1997"/>
      <c r="Y360" s="2133"/>
      <c r="Z360" s="2188">
        <f t="shared" ref="Z360:Z363" si="6443">Y360+X360+U360+T360+S360+R360+Q360+P360+O360+N360+M360-W360</f>
        <v>0</v>
      </c>
      <c r="AA360" s="2098"/>
      <c r="AB360" s="1999"/>
      <c r="AC360" s="2031">
        <f>SUM(BE360:BK360,BE367:BK367,CN360:CT360,CN367:CT367,DW360:EC360,DW367:EC367)</f>
        <v>0</v>
      </c>
      <c r="AD360" s="2025">
        <f>SUM(BL360:BV360,BL367:BV367,CU360:DE360,CU367:DE367,ED360:EN360,ED367:EN367)</f>
        <v>0</v>
      </c>
      <c r="AE360" s="2002">
        <f>BW360+DF360+BW367+DF367+EO360+EO367</f>
        <v>0</v>
      </c>
      <c r="AF360" s="2172">
        <f>SUM(AC360:AE360)</f>
        <v>0</v>
      </c>
      <c r="AG360" s="2002">
        <f>BY360+DH360+BY367+DH367+EQ360+EQ367</f>
        <v>0</v>
      </c>
      <c r="AH360" s="2173">
        <f>BZ360+BZ367+DI360+DI367+ER360+ER367</f>
        <v>0</v>
      </c>
      <c r="AI360" s="2174">
        <f>CA360+DJ360+CA367+DJ367+ES360+ES367</f>
        <v>0</v>
      </c>
      <c r="AJ360" s="2002">
        <f>CB360+DK360+CB367+DK367+ET360+ET367</f>
        <v>0</v>
      </c>
      <c r="AK360" s="2026">
        <f>CC360+DL360+CC367+DL367+EU360+EU367</f>
        <v>0</v>
      </c>
      <c r="AL360" s="2027">
        <f>CD360+DM360+CD367+DM367+EV360+EV367</f>
        <v>0</v>
      </c>
      <c r="AM360" s="2175">
        <f>CE360+DN360+CE367+DN367+EW360+EW367</f>
        <v>0</v>
      </c>
      <c r="AN360" s="2176">
        <f>SUM(AH360:AM360)</f>
        <v>0</v>
      </c>
      <c r="AO360" s="2028">
        <f>CF360+DO360+CF367+DO367+EX360+EX367</f>
        <v>0</v>
      </c>
      <c r="AP360" s="2177">
        <f>CG360+DP360+CG367+DP367+EY360+EY367</f>
        <v>0</v>
      </c>
      <c r="AQ360" s="2029">
        <f>CH360+DQ360+DQ367+CH367+EZ360+EZ367</f>
        <v>0</v>
      </c>
      <c r="AR360" s="2178">
        <f>SUM(AO360:AQ360)</f>
        <v>0</v>
      </c>
      <c r="AS360" s="2177">
        <f>CI360+DR360+CI367+DR367+FA360+FA367</f>
        <v>0</v>
      </c>
      <c r="AT360" s="2179">
        <f>AS360+AR360+AN360+AG360+AF360</f>
        <v>0</v>
      </c>
      <c r="AU360" s="2124"/>
      <c r="AV360" s="2002">
        <f>CK360+DT360+CK367+DT367+FC360+FC367</f>
        <v>0</v>
      </c>
      <c r="AW360" s="2002">
        <f>CL360+DU360+CL367+DU367+FD360+FD367</f>
        <v>0</v>
      </c>
      <c r="AX360" s="2127"/>
      <c r="AY360" s="2130"/>
      <c r="AZ360" s="2000">
        <f>AY360+AX360+AW360+AV360+AU360</f>
        <v>0</v>
      </c>
      <c r="BA360" s="2001"/>
      <c r="BB360" s="2189">
        <f>AZ360+AT360+AA360-Z360+AB360</f>
        <v>0</v>
      </c>
      <c r="BC360" s="67"/>
      <c r="BD360" s="2186" t="str">
        <f>الاعدادات!$D$14</f>
        <v>2023 وما قبلها</v>
      </c>
      <c r="BE360" s="82"/>
      <c r="BF360" s="83"/>
      <c r="BG360" s="83"/>
      <c r="BH360" s="103"/>
      <c r="BI360" s="84"/>
      <c r="BJ360" s="84"/>
      <c r="BK360" s="85"/>
      <c r="BL360" s="86"/>
      <c r="BM360" s="87"/>
      <c r="BN360" s="87"/>
      <c r="BO360" s="88"/>
      <c r="BP360" s="88"/>
      <c r="BQ360" s="88"/>
      <c r="BR360" s="88"/>
      <c r="BS360" s="88"/>
      <c r="BT360" s="88"/>
      <c r="BU360" s="88"/>
      <c r="BV360" s="88"/>
      <c r="BW360" s="89"/>
      <c r="BX360" s="77">
        <f t="shared" ref="BX360:BX362" si="6444">SUM(BE360:BW360)</f>
        <v>0</v>
      </c>
      <c r="BY360" s="90"/>
      <c r="BZ360" s="855"/>
      <c r="CA360" s="91"/>
      <c r="CB360" s="92"/>
      <c r="CC360" s="93"/>
      <c r="CD360" s="94"/>
      <c r="CE360" s="95"/>
      <c r="CF360" s="96"/>
      <c r="CG360" s="97"/>
      <c r="CH360" s="98"/>
      <c r="CI360" s="99"/>
      <c r="CJ360" s="79">
        <f t="shared" ref="CJ360:CJ361" si="6445">SUM(BX360:CI360)</f>
        <v>0</v>
      </c>
      <c r="CK360" s="104"/>
      <c r="CL360" s="92"/>
      <c r="CM360" s="857"/>
      <c r="CN360" s="101"/>
      <c r="CO360" s="83"/>
      <c r="CP360" s="83"/>
      <c r="CQ360" s="84"/>
      <c r="CR360" s="84"/>
      <c r="CS360" s="84"/>
      <c r="CT360" s="85"/>
      <c r="CU360" s="86"/>
      <c r="CV360" s="87"/>
      <c r="CW360" s="87"/>
      <c r="CX360" s="88"/>
      <c r="CY360" s="88"/>
      <c r="CZ360" s="88"/>
      <c r="DA360" s="88"/>
      <c r="DB360" s="88"/>
      <c r="DC360" s="88"/>
      <c r="DD360" s="88"/>
      <c r="DE360" s="88"/>
      <c r="DF360" s="89"/>
      <c r="DG360" s="77">
        <f>DF360+DE360+CX360+CW360+CV360+CU360+CT360+CS360+CR360+CQ360+CP360+CO360+CN360+DD360+DC360+DB360+DA360+CZ360+CY360</f>
        <v>0</v>
      </c>
      <c r="DH360" s="90"/>
      <c r="DI360" s="855"/>
      <c r="DJ360" s="91"/>
      <c r="DK360" s="92"/>
      <c r="DL360" s="93"/>
      <c r="DM360" s="94"/>
      <c r="DN360" s="95"/>
      <c r="DO360" s="96"/>
      <c r="DP360" s="97"/>
      <c r="DQ360" s="98"/>
      <c r="DR360" s="99"/>
      <c r="DS360" s="81">
        <f t="shared" ref="DS360" si="6446">SUM(DG360:DR360)</f>
        <v>0</v>
      </c>
      <c r="DT360" s="104"/>
      <c r="DU360" s="92"/>
      <c r="DV360" s="864"/>
      <c r="DW360" s="101"/>
      <c r="DX360" s="83"/>
      <c r="DY360" s="83"/>
      <c r="DZ360" s="84"/>
      <c r="EA360" s="84"/>
      <c r="EB360" s="84"/>
      <c r="EC360" s="85"/>
      <c r="ED360" s="86"/>
      <c r="EE360" s="87"/>
      <c r="EF360" s="87"/>
      <c r="EG360" s="88"/>
      <c r="EH360" s="88"/>
      <c r="EI360" s="88"/>
      <c r="EJ360" s="88"/>
      <c r="EK360" s="88"/>
      <c r="EL360" s="88"/>
      <c r="EM360" s="88"/>
      <c r="EN360" s="88"/>
      <c r="EO360" s="89"/>
      <c r="EP360" s="77">
        <f t="shared" ref="EP360:EP362" si="6447">EO360+EN360+EG360+EF360+EE360+ED360+EC360+EB360+EA360+DZ360+DY360+DX360+DW360+EM360+EL360+EK360+EJ360+EI360+EH360</f>
        <v>0</v>
      </c>
      <c r="EQ360" s="90"/>
      <c r="ER360" s="855"/>
      <c r="ES360" s="91"/>
      <c r="ET360" s="92"/>
      <c r="EU360" s="93"/>
      <c r="EV360" s="94"/>
      <c r="EW360" s="95"/>
      <c r="EX360" s="96"/>
      <c r="EY360" s="97"/>
      <c r="EZ360" s="98"/>
      <c r="FA360" s="99"/>
      <c r="FB360" s="81">
        <f t="shared" ref="FB360" si="6448">SUM(EP360:FA360)</f>
        <v>0</v>
      </c>
      <c r="FC360" s="104"/>
      <c r="FD360" s="92"/>
      <c r="FE360" s="864"/>
      <c r="FF360" s="2181" t="str">
        <f>الاعدادات!$D$14</f>
        <v>2023 وما قبلها</v>
      </c>
      <c r="FG360" s="2182">
        <f t="shared" ref="FG360:FG363" si="6449">AN360+AG360-FH360-FI360</f>
        <v>0</v>
      </c>
      <c r="FH360" s="2104"/>
      <c r="FI360" s="2104"/>
      <c r="FJ360" s="2184">
        <f t="shared" ref="FJ360:FJ363" si="6450">SUM(FG360:FI360)</f>
        <v>0</v>
      </c>
      <c r="FK360" s="2182">
        <f t="shared" ref="FK360:FK363" si="6451">AU360-FM360-FL360</f>
        <v>0</v>
      </c>
      <c r="FL360" s="2104"/>
      <c r="FM360" s="2104"/>
      <c r="FN360" s="2184">
        <f t="shared" ref="FN360:FN363" si="6452">SUM(FK360:FM360)</f>
        <v>0</v>
      </c>
      <c r="FO360" s="2182">
        <f t="shared" ref="FO360:FO363" si="6453">AV360-FQ360-FP360</f>
        <v>0</v>
      </c>
      <c r="FP360" s="2104"/>
      <c r="FQ360" s="2105"/>
      <c r="FR360" s="2184">
        <f t="shared" ref="FR360:FR364" si="6454">FQ360+FP360+FO360</f>
        <v>0</v>
      </c>
      <c r="FS360" s="2182">
        <f t="shared" ref="FS360:FS363" si="6455">AW360-FT360</f>
        <v>0</v>
      </c>
      <c r="FT360" s="2104"/>
      <c r="FU360" s="2184">
        <f t="shared" ref="FU360:FU363" si="6456">SUM(FS360:FT360)</f>
        <v>0</v>
      </c>
      <c r="FV360" s="2182">
        <f t="shared" ref="FV360:FV363" si="6457">AY360+AX360-FX360-FW360</f>
        <v>0</v>
      </c>
      <c r="FW360" s="2104"/>
      <c r="FX360" s="2104"/>
      <c r="FY360" s="2184">
        <f t="shared" ref="FY360:FY363" si="6458">SUM(FV360:FX360)</f>
        <v>0</v>
      </c>
      <c r="FZ360" s="2182">
        <f t="shared" ref="FZ360:FZ364" si="6459">FG360+FK360+FO360+FS360+FV360</f>
        <v>0</v>
      </c>
      <c r="GA360" s="2185">
        <f t="shared" ref="GA360:GA364" si="6460">FH360+FL360+FP360+FW360+FT360</f>
        <v>0</v>
      </c>
      <c r="GB360" s="2185">
        <f t="shared" ref="GB360:GB364" si="6461">FX360+FQ360+FM360+FI360</f>
        <v>0</v>
      </c>
      <c r="GC360" s="2184">
        <f t="shared" ref="GC360:GC364" si="6462">SUM(FZ360:GB360)</f>
        <v>0</v>
      </c>
      <c r="GD360" t="str">
        <f t="shared" si="6442"/>
        <v>ok</v>
      </c>
    </row>
    <row r="361" spans="1:191" ht="36.75" customHeight="1" thickBot="1">
      <c r="A361" s="6492"/>
      <c r="B361" s="6493" t="str" cm="1">
        <f t="array" ref="B361">IFERROR(_xlfn.XLOOKUP(1, (INDEX(التشكيل_القديم!$L$54:$S$92, ,6)=$A358) * (INDEX(التشكيل_القديم!$L$54:$S$92, ,7)="عضو يسار اليسار"), INDEX(التشكيل_القديم!$L$54:$S$92, ,2)),"")</f>
        <v/>
      </c>
      <c r="C361" s="6493"/>
      <c r="D361" s="6493"/>
      <c r="E361" s="6493"/>
      <c r="F361" s="6493"/>
      <c r="G361" s="6493"/>
      <c r="H361" s="2170" t="str" cm="1">
        <f t="array" ref="H361">IF(B361&lt;&gt;"",_xlfn.XLOOKUP(1, (INDEX(التشكيل_القديم!$L$54:$S$92, ,6)=$A358) * (INDEX(التشكيل_القديم!$L$54:$S$92, ,7)="عضو يسار اليسار"), INDEX(التشكيل_القديم!$L$54:$S$92, ,3)),"")</f>
        <v/>
      </c>
      <c r="I361" s="2171" t="str" cm="1">
        <f t="array" ref="I361">IF(B361&lt;&gt;"",_xlfn.XLOOKUP(1, (INDEX(التشكيل_القديم!$L$54:$S$92, ,6)=$A358) * (INDEX(التشكيل_القديم!$L$54:$S$92, ,7)="عضو يسار اليسار"), INDEX(التشكيل_القديم!$L$54:$S$92, ,4)),"")</f>
        <v/>
      </c>
      <c r="J361" s="6495"/>
      <c r="K361" s="6235"/>
      <c r="L361" s="2187">
        <f>الاعدادات!$D$15</f>
        <v>2024</v>
      </c>
      <c r="M361" s="73">
        <v>0</v>
      </c>
      <c r="N361" s="64"/>
      <c r="O361" s="64"/>
      <c r="P361" s="64"/>
      <c r="Q361" s="64"/>
      <c r="R361" s="64"/>
      <c r="S361" s="64"/>
      <c r="T361" s="64"/>
      <c r="U361" s="64"/>
      <c r="V361" s="74"/>
      <c r="W361" s="64"/>
      <c r="X361" s="64"/>
      <c r="Y361" s="2134"/>
      <c r="Z361" s="62">
        <f t="shared" si="6443"/>
        <v>0</v>
      </c>
      <c r="AA361" s="73"/>
      <c r="AB361" s="63"/>
      <c r="AC361" s="2031">
        <f t="shared" ref="AC361" si="6463">SUM(BE361:BK361,BE368:BK368,CN361:CT361,CN368:CT368,DW361:EC361,DW368:EC368)</f>
        <v>0</v>
      </c>
      <c r="AD361" s="2025">
        <f t="shared" ref="AD361:AD363" si="6464">SUM(BL361:BV361,BL368:BV368,CU361:DE361,CU368:DE368,ED361:EN361,ED368:EN368)</f>
        <v>0</v>
      </c>
      <c r="AE361" s="2002">
        <f t="shared" ref="AE361:AE363" si="6465">BW361+DF361+BW368+DF368+EO361+EO368</f>
        <v>0</v>
      </c>
      <c r="AF361" s="2172">
        <f t="shared" ref="AF361:AF363" si="6466">SUM(AC361:AE361)</f>
        <v>0</v>
      </c>
      <c r="AG361" s="2002">
        <f t="shared" ref="AG361:AG363" si="6467">BY361+DH361+BY368+DH368+EQ361+EQ368</f>
        <v>0</v>
      </c>
      <c r="AH361" s="2173">
        <f t="shared" ref="AH361:AH363" si="6468">BZ361+BZ368+DI361+DI368+ER361+ER368</f>
        <v>0</v>
      </c>
      <c r="AI361" s="2174">
        <f t="shared" ref="AI361:AI363" si="6469">CA361+DJ361+CA368+DJ368+ES361+ES368</f>
        <v>0</v>
      </c>
      <c r="AJ361" s="2002">
        <f t="shared" ref="AJ361:AJ363" si="6470">CB361+DK361+CB368+DK368+ET361+ET368</f>
        <v>0</v>
      </c>
      <c r="AK361" s="2026">
        <f t="shared" ref="AK361:AK363" si="6471">CC361+DL361+CC368+DL368+EU361+EU368</f>
        <v>0</v>
      </c>
      <c r="AL361" s="2027">
        <f t="shared" ref="AL361:AL363" si="6472">CD361+DM361+CD368+DM368+EV361+EV368</f>
        <v>0</v>
      </c>
      <c r="AM361" s="2175">
        <f t="shared" ref="AM361:AM363" si="6473">CE361+DN361+CE368+DN368+EW361+EW368</f>
        <v>0</v>
      </c>
      <c r="AN361" s="2176">
        <f t="shared" ref="AN361:AN362" si="6474">SUM(AH361:AM361)</f>
        <v>0</v>
      </c>
      <c r="AO361" s="2028">
        <f t="shared" ref="AO361:AO363" si="6475">CF361+DO361+CF368+DO368+EX361+EX368</f>
        <v>0</v>
      </c>
      <c r="AP361" s="2177">
        <f t="shared" ref="AP361:AP363" si="6476">CG361+DP361+CG368+DP368+EY361+EY368</f>
        <v>0</v>
      </c>
      <c r="AQ361" s="2029">
        <f t="shared" ref="AQ361:AQ363" si="6477">CH361+DQ361+DQ368+CH368+EZ361+EZ368</f>
        <v>0</v>
      </c>
      <c r="AR361" s="2178">
        <f t="shared" ref="AR361:AR363" si="6478">SUM(AO361:AQ361)</f>
        <v>0</v>
      </c>
      <c r="AS361" s="2177">
        <f t="shared" ref="AS361:AS363" si="6479">CI361+DR361+CI368+DR368+FA361+FA368</f>
        <v>0</v>
      </c>
      <c r="AT361" s="2180">
        <f>AS361+AR361+AN361+AG361+AF361</f>
        <v>0</v>
      </c>
      <c r="AU361" s="2125"/>
      <c r="AV361" s="2002">
        <f t="shared" ref="AV361:AV363" si="6480">CK361+DT361+CK368+DT368+FC361+FC368</f>
        <v>0</v>
      </c>
      <c r="AW361" s="2002">
        <f t="shared" ref="AW361:AW363" si="6481">CL361+DU361+CL368+DU368+FD361+FD368</f>
        <v>0</v>
      </c>
      <c r="AX361" s="2128"/>
      <c r="AY361" s="2131"/>
      <c r="AZ361" s="65">
        <f t="shared" ref="AZ361:AZ363" si="6482">AY361+AX361+AW361+AV361+AU361</f>
        <v>0</v>
      </c>
      <c r="BA361" s="66"/>
      <c r="BB361" s="2189">
        <f t="shared" ref="BB361:BB363" si="6483">AZ361+AT361+AA361-Z361+AB361</f>
        <v>0</v>
      </c>
      <c r="BC361" s="67"/>
      <c r="BD361" s="2187">
        <f>الاعدادات!$D$15</f>
        <v>2024</v>
      </c>
      <c r="BE361" s="82"/>
      <c r="BF361" s="83"/>
      <c r="BG361" s="83"/>
      <c r="BH361" s="84"/>
      <c r="BI361" s="84"/>
      <c r="BJ361" s="84"/>
      <c r="BK361" s="85"/>
      <c r="BL361" s="86"/>
      <c r="BM361" s="87"/>
      <c r="BN361" s="87"/>
      <c r="BO361" s="88"/>
      <c r="BP361" s="88"/>
      <c r="BQ361" s="88"/>
      <c r="BR361" s="88"/>
      <c r="BS361" s="88"/>
      <c r="BT361" s="88"/>
      <c r="BU361" s="88"/>
      <c r="BV361" s="88"/>
      <c r="BW361" s="89"/>
      <c r="BX361" s="77">
        <f t="shared" si="6444"/>
        <v>0</v>
      </c>
      <c r="BY361" s="90"/>
      <c r="BZ361" s="855"/>
      <c r="CA361" s="91"/>
      <c r="CB361" s="92"/>
      <c r="CC361" s="93"/>
      <c r="CD361" s="94"/>
      <c r="CE361" s="95"/>
      <c r="CF361" s="96"/>
      <c r="CG361" s="97"/>
      <c r="CH361" s="98"/>
      <c r="CI361" s="99"/>
      <c r="CJ361" s="79">
        <f t="shared" si="6445"/>
        <v>0</v>
      </c>
      <c r="CK361" s="104"/>
      <c r="CL361" s="92"/>
      <c r="CM361" s="857"/>
      <c r="CN361" s="101"/>
      <c r="CO361" s="83"/>
      <c r="CP361" s="83"/>
      <c r="CQ361" s="84"/>
      <c r="CR361" s="84"/>
      <c r="CS361" s="84"/>
      <c r="CT361" s="85"/>
      <c r="CU361" s="86"/>
      <c r="CV361" s="87"/>
      <c r="CW361" s="87"/>
      <c r="CX361" s="88"/>
      <c r="CY361" s="88"/>
      <c r="CZ361" s="88"/>
      <c r="DA361" s="88"/>
      <c r="DB361" s="88"/>
      <c r="DC361" s="88"/>
      <c r="DD361" s="88"/>
      <c r="DE361" s="88"/>
      <c r="DF361" s="89"/>
      <c r="DG361" s="77">
        <f t="shared" ref="DG361" si="6484">DF361+DE361+CX361+CW361+CV361+CU361+CT361+CS361+CR361+CQ361+CP361+CO361+CN361+DD361+DC361+DB361+DA361+CZ361+CY361</f>
        <v>0</v>
      </c>
      <c r="DH361" s="90"/>
      <c r="DI361" s="855"/>
      <c r="DJ361" s="91"/>
      <c r="DK361" s="92"/>
      <c r="DL361" s="93"/>
      <c r="DM361" s="94"/>
      <c r="DN361" s="95"/>
      <c r="DO361" s="96"/>
      <c r="DP361" s="97"/>
      <c r="DQ361" s="98"/>
      <c r="DR361" s="99"/>
      <c r="DS361" s="81">
        <f>SUM(DG361:DR361)</f>
        <v>0</v>
      </c>
      <c r="DT361" s="104"/>
      <c r="DU361" s="92"/>
      <c r="DV361" s="864"/>
      <c r="DW361" s="101"/>
      <c r="DX361" s="83"/>
      <c r="DY361" s="83"/>
      <c r="DZ361" s="84"/>
      <c r="EA361" s="84"/>
      <c r="EB361" s="84"/>
      <c r="EC361" s="85"/>
      <c r="ED361" s="86"/>
      <c r="EE361" s="87"/>
      <c r="EF361" s="87"/>
      <c r="EG361" s="88"/>
      <c r="EH361" s="88"/>
      <c r="EI361" s="88"/>
      <c r="EJ361" s="88"/>
      <c r="EK361" s="88"/>
      <c r="EL361" s="88"/>
      <c r="EM361" s="88"/>
      <c r="EN361" s="88"/>
      <c r="EO361" s="89"/>
      <c r="EP361" s="77">
        <f t="shared" si="6447"/>
        <v>0</v>
      </c>
      <c r="EQ361" s="90"/>
      <c r="ER361" s="855"/>
      <c r="ES361" s="91"/>
      <c r="ET361" s="92"/>
      <c r="EU361" s="93"/>
      <c r="EV361" s="94"/>
      <c r="EW361" s="95"/>
      <c r="EX361" s="96"/>
      <c r="EY361" s="97"/>
      <c r="EZ361" s="98"/>
      <c r="FA361" s="99"/>
      <c r="FB361" s="81">
        <f>SUM(EP361:FA361)</f>
        <v>0</v>
      </c>
      <c r="FC361" s="104"/>
      <c r="FD361" s="92"/>
      <c r="FE361" s="864"/>
      <c r="FF361" s="2183">
        <f>الاعدادات!$D$15</f>
        <v>2024</v>
      </c>
      <c r="FG361" s="68">
        <f t="shared" si="6449"/>
        <v>0</v>
      </c>
      <c r="FH361" s="69"/>
      <c r="FI361" s="69"/>
      <c r="FJ361" s="70">
        <f t="shared" si="6450"/>
        <v>0</v>
      </c>
      <c r="FK361" s="68">
        <f t="shared" si="6451"/>
        <v>0</v>
      </c>
      <c r="FL361" s="69"/>
      <c r="FM361" s="69"/>
      <c r="FN361" s="70">
        <f t="shared" si="6452"/>
        <v>0</v>
      </c>
      <c r="FO361" s="68">
        <f t="shared" si="6453"/>
        <v>0</v>
      </c>
      <c r="FP361" s="69"/>
      <c r="FQ361" s="71"/>
      <c r="FR361" s="70">
        <f t="shared" si="6454"/>
        <v>0</v>
      </c>
      <c r="FS361" s="68">
        <f t="shared" si="6455"/>
        <v>0</v>
      </c>
      <c r="FT361" s="69"/>
      <c r="FU361" s="70">
        <f t="shared" si="6456"/>
        <v>0</v>
      </c>
      <c r="FV361" s="68">
        <f t="shared" si="6457"/>
        <v>0</v>
      </c>
      <c r="FW361" s="69"/>
      <c r="FX361" s="69"/>
      <c r="FY361" s="70">
        <f t="shared" si="6458"/>
        <v>0</v>
      </c>
      <c r="FZ361" s="68">
        <f t="shared" si="6459"/>
        <v>0</v>
      </c>
      <c r="GA361" s="72">
        <f t="shared" si="6460"/>
        <v>0</v>
      </c>
      <c r="GB361" s="72">
        <f t="shared" si="6461"/>
        <v>0</v>
      </c>
      <c r="GC361" s="70">
        <f t="shared" si="6462"/>
        <v>0</v>
      </c>
      <c r="GD361" t="str">
        <f t="shared" si="6442"/>
        <v>ok</v>
      </c>
    </row>
    <row r="362" spans="1:191" ht="36.75" customHeight="1" thickBot="1">
      <c r="A362" s="6492"/>
      <c r="B362" s="6487" t="str" cm="1">
        <f t="array" ref="B362">IFERROR(_xlfn.XLOOKUP(1, (INDEX(التشكيل_القديم!$L$54:$S$92, ,6)=$A358) * (INDEX(التشكيل_القديم!$L$54:$S$92, ,7)="عضو يسار يسار اليسار"), INDEX(التشكيل_القديم!$L$54:$S$92, ,2)),"")</f>
        <v/>
      </c>
      <c r="C362" s="6487"/>
      <c r="D362" s="6487"/>
      <c r="E362" s="6487"/>
      <c r="F362" s="6487"/>
      <c r="G362" s="6487"/>
      <c r="H362" s="6485"/>
      <c r="I362" s="105"/>
      <c r="J362" s="6495"/>
      <c r="K362" s="6235"/>
      <c r="L362" s="2187">
        <f>الاعدادات!$D$16</f>
        <v>2025</v>
      </c>
      <c r="M362" s="73">
        <v>2</v>
      </c>
      <c r="N362" s="64"/>
      <c r="O362" s="64"/>
      <c r="P362" s="64"/>
      <c r="Q362" s="64"/>
      <c r="R362" s="64"/>
      <c r="S362" s="64"/>
      <c r="T362" s="64"/>
      <c r="U362" s="64"/>
      <c r="V362" s="74"/>
      <c r="W362" s="64"/>
      <c r="X362" s="64"/>
      <c r="Y362" s="2134"/>
      <c r="Z362" s="62">
        <f t="shared" si="6443"/>
        <v>2</v>
      </c>
      <c r="AA362" s="73"/>
      <c r="AB362" s="63"/>
      <c r="AC362" s="2031">
        <f>SUM(BE362:BK362,BE369:BK369,CN362:CT362,CN369:CT369,DW362:EC362,DW369:EC369)</f>
        <v>0</v>
      </c>
      <c r="AD362" s="2025">
        <f t="shared" si="6464"/>
        <v>0</v>
      </c>
      <c r="AE362" s="2002">
        <f t="shared" si="6465"/>
        <v>0</v>
      </c>
      <c r="AF362" s="2172">
        <f t="shared" si="6466"/>
        <v>0</v>
      </c>
      <c r="AG362" s="2002">
        <f t="shared" si="6467"/>
        <v>0</v>
      </c>
      <c r="AH362" s="2173">
        <f t="shared" si="6468"/>
        <v>0</v>
      </c>
      <c r="AI362" s="2174">
        <f t="shared" si="6469"/>
        <v>0</v>
      </c>
      <c r="AJ362" s="2002">
        <f t="shared" si="6470"/>
        <v>0</v>
      </c>
      <c r="AK362" s="2026">
        <f t="shared" si="6471"/>
        <v>0</v>
      </c>
      <c r="AL362" s="2027">
        <f t="shared" si="6472"/>
        <v>0</v>
      </c>
      <c r="AM362" s="2175">
        <f t="shared" si="6473"/>
        <v>0</v>
      </c>
      <c r="AN362" s="2176">
        <f t="shared" si="6474"/>
        <v>0</v>
      </c>
      <c r="AO362" s="2028">
        <f t="shared" si="6475"/>
        <v>0</v>
      </c>
      <c r="AP362" s="2177">
        <f t="shared" si="6476"/>
        <v>0</v>
      </c>
      <c r="AQ362" s="2029">
        <f t="shared" si="6477"/>
        <v>0</v>
      </c>
      <c r="AR362" s="2178">
        <f t="shared" si="6478"/>
        <v>0</v>
      </c>
      <c r="AS362" s="2177">
        <f t="shared" si="6479"/>
        <v>0</v>
      </c>
      <c r="AT362" s="65">
        <f t="shared" ref="AT362:AT363" si="6485">AS362+AR362+AN362+AG362+AF362</f>
        <v>0</v>
      </c>
      <c r="AU362" s="2125"/>
      <c r="AV362" s="2002">
        <f t="shared" si="6480"/>
        <v>0</v>
      </c>
      <c r="AW362" s="2002">
        <f t="shared" si="6481"/>
        <v>0</v>
      </c>
      <c r="AX362" s="2128"/>
      <c r="AY362" s="2131"/>
      <c r="AZ362" s="65">
        <f t="shared" si="6482"/>
        <v>0</v>
      </c>
      <c r="BA362" s="66"/>
      <c r="BB362" s="2189">
        <f t="shared" si="6483"/>
        <v>-2</v>
      </c>
      <c r="BC362" s="67"/>
      <c r="BD362" s="2187">
        <f>الاعدادات!$D$16</f>
        <v>2025</v>
      </c>
      <c r="BE362" s="82"/>
      <c r="BF362" s="83"/>
      <c r="BG362" s="83"/>
      <c r="BH362" s="84"/>
      <c r="BI362" s="84"/>
      <c r="BJ362" s="84"/>
      <c r="BK362" s="85"/>
      <c r="BL362" s="86"/>
      <c r="BM362" s="87"/>
      <c r="BN362" s="87"/>
      <c r="BO362" s="88"/>
      <c r="BP362" s="88"/>
      <c r="BQ362" s="88"/>
      <c r="BR362" s="88"/>
      <c r="BS362" s="88"/>
      <c r="BT362" s="88"/>
      <c r="BU362" s="88"/>
      <c r="BV362" s="88"/>
      <c r="BW362" s="89"/>
      <c r="BX362" s="77">
        <f t="shared" si="6444"/>
        <v>0</v>
      </c>
      <c r="BY362" s="90"/>
      <c r="BZ362" s="855"/>
      <c r="CA362" s="91"/>
      <c r="CB362" s="92"/>
      <c r="CC362" s="93"/>
      <c r="CD362" s="94"/>
      <c r="CE362" s="95"/>
      <c r="CF362" s="96"/>
      <c r="CG362" s="97"/>
      <c r="CH362" s="98"/>
      <c r="CI362" s="99"/>
      <c r="CJ362" s="79">
        <f>SUM(BX362:CI362)</f>
        <v>0</v>
      </c>
      <c r="CK362" s="104"/>
      <c r="CL362" s="92"/>
      <c r="CM362" s="857"/>
      <c r="CN362" s="101"/>
      <c r="CO362" s="83"/>
      <c r="CP362" s="83"/>
      <c r="CQ362" s="84"/>
      <c r="CR362" s="84"/>
      <c r="CS362" s="84"/>
      <c r="CT362" s="85"/>
      <c r="CU362" s="86"/>
      <c r="CV362" s="87"/>
      <c r="CW362" s="87"/>
      <c r="CX362" s="88"/>
      <c r="CY362" s="88"/>
      <c r="CZ362" s="88"/>
      <c r="DA362" s="88"/>
      <c r="DB362" s="88"/>
      <c r="DC362" s="88"/>
      <c r="DD362" s="88"/>
      <c r="DE362" s="88"/>
      <c r="DF362" s="89"/>
      <c r="DG362" s="77">
        <f>DF362+DE362+CX362+CW362+CV362+CU362+CT362+CS362+CR362+CQ362+CP362+CO362+CN362+DD362+DC362+DB362+DA362+CZ362+CY362</f>
        <v>0</v>
      </c>
      <c r="DH362" s="90"/>
      <c r="DI362" s="855"/>
      <c r="DJ362" s="91"/>
      <c r="DK362" s="92"/>
      <c r="DL362" s="93"/>
      <c r="DM362" s="94"/>
      <c r="DN362" s="95"/>
      <c r="DO362" s="96"/>
      <c r="DP362" s="97"/>
      <c r="DQ362" s="98"/>
      <c r="DR362" s="99"/>
      <c r="DS362" s="81">
        <f>SUM(DG362:DR362)</f>
        <v>0</v>
      </c>
      <c r="DT362" s="104"/>
      <c r="DU362" s="92"/>
      <c r="DV362" s="864"/>
      <c r="DW362" s="101"/>
      <c r="DX362" s="83"/>
      <c r="DY362" s="83"/>
      <c r="DZ362" s="84"/>
      <c r="EA362" s="84"/>
      <c r="EB362" s="84"/>
      <c r="EC362" s="85"/>
      <c r="ED362" s="86"/>
      <c r="EE362" s="87"/>
      <c r="EF362" s="87"/>
      <c r="EG362" s="88"/>
      <c r="EH362" s="88"/>
      <c r="EI362" s="88"/>
      <c r="EJ362" s="88"/>
      <c r="EK362" s="88"/>
      <c r="EL362" s="88"/>
      <c r="EM362" s="88"/>
      <c r="EN362" s="88"/>
      <c r="EO362" s="89"/>
      <c r="EP362" s="77">
        <f t="shared" si="6447"/>
        <v>0</v>
      </c>
      <c r="EQ362" s="90"/>
      <c r="ER362" s="855"/>
      <c r="ES362" s="91"/>
      <c r="ET362" s="92"/>
      <c r="EU362" s="93"/>
      <c r="EV362" s="94"/>
      <c r="EW362" s="95"/>
      <c r="EX362" s="96"/>
      <c r="EY362" s="97"/>
      <c r="EZ362" s="98"/>
      <c r="FA362" s="99"/>
      <c r="FB362" s="81">
        <f>SUM(EP362:FA362)</f>
        <v>0</v>
      </c>
      <c r="FC362" s="104"/>
      <c r="FD362" s="92"/>
      <c r="FE362" s="864"/>
      <c r="FF362" s="2183">
        <f>الاعدادات!$D$16</f>
        <v>2025</v>
      </c>
      <c r="FG362" s="68">
        <f t="shared" si="6449"/>
        <v>0</v>
      </c>
      <c r="FH362" s="69"/>
      <c r="FI362" s="69"/>
      <c r="FJ362" s="70">
        <f t="shared" si="6450"/>
        <v>0</v>
      </c>
      <c r="FK362" s="68">
        <f t="shared" si="6451"/>
        <v>0</v>
      </c>
      <c r="FL362" s="69"/>
      <c r="FM362" s="69"/>
      <c r="FN362" s="70">
        <f t="shared" si="6452"/>
        <v>0</v>
      </c>
      <c r="FO362" s="68">
        <f t="shared" si="6453"/>
        <v>0</v>
      </c>
      <c r="FP362" s="69"/>
      <c r="FQ362" s="71"/>
      <c r="FR362" s="70">
        <f t="shared" si="6454"/>
        <v>0</v>
      </c>
      <c r="FS362" s="68">
        <f t="shared" si="6455"/>
        <v>0</v>
      </c>
      <c r="FT362" s="69"/>
      <c r="FU362" s="70">
        <f t="shared" si="6456"/>
        <v>0</v>
      </c>
      <c r="FV362" s="68">
        <f t="shared" si="6457"/>
        <v>0</v>
      </c>
      <c r="FW362" s="69"/>
      <c r="FX362" s="69"/>
      <c r="FY362" s="70">
        <f t="shared" si="6458"/>
        <v>0</v>
      </c>
      <c r="FZ362" s="68">
        <f t="shared" si="6459"/>
        <v>0</v>
      </c>
      <c r="GA362" s="72">
        <f t="shared" si="6460"/>
        <v>0</v>
      </c>
      <c r="GB362" s="72">
        <f t="shared" si="6461"/>
        <v>0</v>
      </c>
      <c r="GC362" s="70">
        <f t="shared" si="6462"/>
        <v>0</v>
      </c>
      <c r="GD362" t="str">
        <f t="shared" si="6442"/>
        <v>wrong</v>
      </c>
    </row>
    <row r="363" spans="1:191" ht="36.75" customHeight="1" thickBot="1">
      <c r="A363" s="6492"/>
      <c r="B363" s="6487" t="str" cm="1">
        <f t="array" ref="B363">IFERROR(_xlfn.XLOOKUP(1, (INDEX(التشكيل_القديم!$L$54:$S$92, ,6)=$A358) * (INDEX(التشكيل_القديم!$L$54:$S$92, ,7)="عضو يسار يسار يسار اليسار"), INDEX(التشكيل_القديم!$L$54:$S$92, ,2)),"")</f>
        <v/>
      </c>
      <c r="C363" s="6487"/>
      <c r="D363" s="6487"/>
      <c r="E363" s="6487"/>
      <c r="F363" s="6487"/>
      <c r="G363" s="6487"/>
      <c r="H363" s="6486"/>
      <c r="I363" s="105"/>
      <c r="J363" s="6495"/>
      <c r="K363" s="6235"/>
      <c r="L363" s="2187">
        <f>الاعدادات!$D$17</f>
        <v>2026</v>
      </c>
      <c r="M363" s="106">
        <v>176</v>
      </c>
      <c r="N363" s="107"/>
      <c r="O363" s="107"/>
      <c r="P363" s="107"/>
      <c r="Q363" s="107"/>
      <c r="R363" s="107"/>
      <c r="S363" s="107"/>
      <c r="T363" s="107"/>
      <c r="U363" s="107"/>
      <c r="V363" s="108"/>
      <c r="W363" s="107"/>
      <c r="X363" s="107"/>
      <c r="Y363" s="2135"/>
      <c r="Z363" s="62">
        <f t="shared" si="6443"/>
        <v>176</v>
      </c>
      <c r="AA363" s="109"/>
      <c r="AB363" s="110"/>
      <c r="AC363" s="2031">
        <f t="shared" ref="AC363" si="6486">SUM(BE363:BK363,BE370:BK370,CN363:CT363,CN370:CT370,DW363:EC363,DW370:EC370)</f>
        <v>0</v>
      </c>
      <c r="AD363" s="2025">
        <f t="shared" si="6464"/>
        <v>0</v>
      </c>
      <c r="AE363" s="2002">
        <f t="shared" si="6465"/>
        <v>0</v>
      </c>
      <c r="AF363" s="2172">
        <f t="shared" si="6466"/>
        <v>0</v>
      </c>
      <c r="AG363" s="2002">
        <f t="shared" si="6467"/>
        <v>0</v>
      </c>
      <c r="AH363" s="2173">
        <f t="shared" si="6468"/>
        <v>0</v>
      </c>
      <c r="AI363" s="2174">
        <f t="shared" si="6469"/>
        <v>0</v>
      </c>
      <c r="AJ363" s="2002">
        <f t="shared" si="6470"/>
        <v>0</v>
      </c>
      <c r="AK363" s="2026">
        <f t="shared" si="6471"/>
        <v>0</v>
      </c>
      <c r="AL363" s="2027">
        <f t="shared" si="6472"/>
        <v>0</v>
      </c>
      <c r="AM363" s="2175">
        <f t="shared" si="6473"/>
        <v>0</v>
      </c>
      <c r="AN363" s="2176">
        <f>SUM(AH363:AM363)</f>
        <v>0</v>
      </c>
      <c r="AO363" s="2028">
        <f t="shared" si="6475"/>
        <v>0</v>
      </c>
      <c r="AP363" s="2177">
        <f t="shared" si="6476"/>
        <v>0</v>
      </c>
      <c r="AQ363" s="2029">
        <f t="shared" si="6477"/>
        <v>0</v>
      </c>
      <c r="AR363" s="2178">
        <f t="shared" si="6478"/>
        <v>0</v>
      </c>
      <c r="AS363" s="2177">
        <f t="shared" si="6479"/>
        <v>0</v>
      </c>
      <c r="AT363" s="65">
        <f t="shared" si="6485"/>
        <v>0</v>
      </c>
      <c r="AU363" s="2126"/>
      <c r="AV363" s="2002">
        <f t="shared" si="6480"/>
        <v>0</v>
      </c>
      <c r="AW363" s="2002">
        <f t="shared" si="6481"/>
        <v>0</v>
      </c>
      <c r="AX363" s="2129"/>
      <c r="AY363" s="2132"/>
      <c r="AZ363" s="65">
        <f t="shared" si="6482"/>
        <v>0</v>
      </c>
      <c r="BA363" s="113"/>
      <c r="BB363" s="2189">
        <f t="shared" si="6483"/>
        <v>-176</v>
      </c>
      <c r="BC363" s="67"/>
      <c r="BD363" s="2187">
        <f>الاعدادات!$D$17</f>
        <v>2026</v>
      </c>
      <c r="BE363" s="117"/>
      <c r="BF363" s="118"/>
      <c r="BG363" s="118"/>
      <c r="BH363" s="119"/>
      <c r="BI363" s="119"/>
      <c r="BJ363" s="119"/>
      <c r="BK363" s="120"/>
      <c r="BL363" s="121"/>
      <c r="BM363" s="122"/>
      <c r="BN363" s="122"/>
      <c r="BO363" s="123"/>
      <c r="BP363" s="123"/>
      <c r="BQ363" s="123"/>
      <c r="BR363" s="123"/>
      <c r="BS363" s="123"/>
      <c r="BT363" s="123"/>
      <c r="BU363" s="123"/>
      <c r="BV363" s="123"/>
      <c r="BW363" s="124"/>
      <c r="BX363" s="77">
        <f>SUM(BE363:BW363)</f>
        <v>0</v>
      </c>
      <c r="BY363" s="126"/>
      <c r="BZ363" s="856"/>
      <c r="CA363" s="127"/>
      <c r="CB363" s="128"/>
      <c r="CC363" s="129"/>
      <c r="CD363" s="130"/>
      <c r="CE363" s="131"/>
      <c r="CF363" s="132"/>
      <c r="CG363" s="133"/>
      <c r="CH363" s="134"/>
      <c r="CI363" s="135"/>
      <c r="CJ363" s="79">
        <f>SUM(BX363:CI363)</f>
        <v>0</v>
      </c>
      <c r="CK363" s="137"/>
      <c r="CL363" s="128"/>
      <c r="CM363" s="858"/>
      <c r="CN363" s="139"/>
      <c r="CO363" s="118"/>
      <c r="CP363" s="118"/>
      <c r="CQ363" s="119"/>
      <c r="CR363" s="119"/>
      <c r="CS363" s="119"/>
      <c r="CT363" s="120"/>
      <c r="CU363" s="121"/>
      <c r="CV363" s="122"/>
      <c r="CW363" s="122"/>
      <c r="CX363" s="123"/>
      <c r="CY363" s="123"/>
      <c r="CZ363" s="123"/>
      <c r="DA363" s="123"/>
      <c r="DB363" s="123"/>
      <c r="DC363" s="123"/>
      <c r="DD363" s="123"/>
      <c r="DE363" s="123"/>
      <c r="DF363" s="124"/>
      <c r="DG363" s="125">
        <f t="shared" ref="DG363:DG364" si="6487">DF363+DE363+CX363+CW363+CV363+CU363+CT363+CS363+CR363+CQ363+CP363+CO363+CN363</f>
        <v>0</v>
      </c>
      <c r="DH363" s="126"/>
      <c r="DI363" s="856"/>
      <c r="DJ363" s="127"/>
      <c r="DK363" s="128"/>
      <c r="DL363" s="129"/>
      <c r="DM363" s="130"/>
      <c r="DN363" s="131"/>
      <c r="DO363" s="132"/>
      <c r="DP363" s="133"/>
      <c r="DQ363" s="134"/>
      <c r="DR363" s="135"/>
      <c r="DS363" s="140">
        <f>SUM(DG363:DR363)</f>
        <v>0</v>
      </c>
      <c r="DT363" s="137"/>
      <c r="DU363" s="128"/>
      <c r="DV363" s="865"/>
      <c r="DW363" s="139"/>
      <c r="DX363" s="118"/>
      <c r="DY363" s="118"/>
      <c r="DZ363" s="119"/>
      <c r="EA363" s="119"/>
      <c r="EB363" s="119"/>
      <c r="EC363" s="120"/>
      <c r="ED363" s="121"/>
      <c r="EE363" s="122"/>
      <c r="EF363" s="122"/>
      <c r="EG363" s="123"/>
      <c r="EH363" s="123"/>
      <c r="EI363" s="123"/>
      <c r="EJ363" s="123"/>
      <c r="EK363" s="123"/>
      <c r="EL363" s="123"/>
      <c r="EM363" s="123"/>
      <c r="EN363" s="123"/>
      <c r="EO363" s="124"/>
      <c r="EP363" s="77">
        <f>EO363+EN363+EG363+EF363+EE363+ED363+EC363+EB363+EA363+DZ363+DY363+DX363+DW363+EM363+EL363+EK363+EJ363+EI363+EH363</f>
        <v>0</v>
      </c>
      <c r="EQ363" s="126"/>
      <c r="ER363" s="856"/>
      <c r="ES363" s="127"/>
      <c r="ET363" s="128"/>
      <c r="EU363" s="129"/>
      <c r="EV363" s="130"/>
      <c r="EW363" s="131"/>
      <c r="EX363" s="132"/>
      <c r="EY363" s="133"/>
      <c r="EZ363" s="134"/>
      <c r="FA363" s="135"/>
      <c r="FB363" s="140">
        <f>SUM(EP363:FA363)</f>
        <v>0</v>
      </c>
      <c r="FC363" s="137"/>
      <c r="FD363" s="128"/>
      <c r="FE363" s="865"/>
      <c r="FF363" s="2183">
        <f>الاعدادات!$D$17</f>
        <v>2026</v>
      </c>
      <c r="FG363" s="68">
        <f t="shared" si="6449"/>
        <v>0</v>
      </c>
      <c r="FH363" s="69"/>
      <c r="FI363" s="69"/>
      <c r="FJ363" s="70">
        <f t="shared" si="6450"/>
        <v>0</v>
      </c>
      <c r="FK363" s="68">
        <f t="shared" si="6451"/>
        <v>0</v>
      </c>
      <c r="FL363" s="69"/>
      <c r="FM363" s="69"/>
      <c r="FN363" s="70">
        <f t="shared" si="6452"/>
        <v>0</v>
      </c>
      <c r="FO363" s="68">
        <f t="shared" si="6453"/>
        <v>0</v>
      </c>
      <c r="FP363" s="69"/>
      <c r="FQ363" s="71"/>
      <c r="FR363" s="70">
        <f t="shared" si="6454"/>
        <v>0</v>
      </c>
      <c r="FS363" s="68">
        <f t="shared" si="6455"/>
        <v>0</v>
      </c>
      <c r="FT363" s="69"/>
      <c r="FU363" s="70">
        <f t="shared" si="6456"/>
        <v>0</v>
      </c>
      <c r="FV363" s="68">
        <f t="shared" si="6457"/>
        <v>0</v>
      </c>
      <c r="FW363" s="69"/>
      <c r="FX363" s="69"/>
      <c r="FY363" s="70">
        <f t="shared" si="6458"/>
        <v>0</v>
      </c>
      <c r="FZ363" s="68">
        <f t="shared" si="6459"/>
        <v>0</v>
      </c>
      <c r="GA363" s="72">
        <f t="shared" si="6460"/>
        <v>0</v>
      </c>
      <c r="GB363" s="72">
        <f t="shared" si="6461"/>
        <v>0</v>
      </c>
      <c r="GC363" s="70">
        <f t="shared" si="6462"/>
        <v>0</v>
      </c>
      <c r="GD363" t="str">
        <f t="shared" si="6442"/>
        <v>wrong</v>
      </c>
    </row>
    <row r="364" spans="1:191" ht="36.75" customHeight="1" thickBot="1">
      <c r="A364" s="6488"/>
      <c r="B364" s="6489"/>
      <c r="C364" s="6489"/>
      <c r="D364" s="6489"/>
      <c r="E364" s="6489"/>
      <c r="F364" s="6489"/>
      <c r="G364" s="6490"/>
      <c r="H364" s="2115"/>
      <c r="I364" s="2116"/>
      <c r="J364" s="2117"/>
      <c r="K364" s="2118"/>
      <c r="L364" s="2119" t="s">
        <v>181</v>
      </c>
      <c r="M364" s="2190">
        <f>SUM(M358:M363)</f>
        <v>178</v>
      </c>
      <c r="N364" s="2190">
        <f t="shared" ref="N364:U364" si="6488">SUM(N358:N363)</f>
        <v>0</v>
      </c>
      <c r="O364" s="2190">
        <f t="shared" si="6488"/>
        <v>0</v>
      </c>
      <c r="P364" s="2190">
        <f t="shared" si="6488"/>
        <v>0</v>
      </c>
      <c r="Q364" s="2190">
        <f t="shared" si="6488"/>
        <v>0</v>
      </c>
      <c r="R364" s="2190">
        <f t="shared" si="6488"/>
        <v>0</v>
      </c>
      <c r="S364" s="2190">
        <f t="shared" si="6488"/>
        <v>0</v>
      </c>
      <c r="T364" s="2190">
        <f t="shared" si="6488"/>
        <v>0</v>
      </c>
      <c r="U364" s="2190">
        <f t="shared" si="6488"/>
        <v>0</v>
      </c>
      <c r="V364" s="2120"/>
      <c r="W364" s="2190">
        <f t="shared" ref="W364:AG364" si="6489">SUM(W358:W363)</f>
        <v>0</v>
      </c>
      <c r="X364" s="2190">
        <f t="shared" si="6489"/>
        <v>0</v>
      </c>
      <c r="Y364" s="2190">
        <f t="shared" si="6489"/>
        <v>0</v>
      </c>
      <c r="Z364" s="2190">
        <f t="shared" si="6489"/>
        <v>178</v>
      </c>
      <c r="AA364" s="2190">
        <f t="shared" si="6489"/>
        <v>0</v>
      </c>
      <c r="AB364" s="2190">
        <f t="shared" si="6489"/>
        <v>0</v>
      </c>
      <c r="AC364" s="2190">
        <f t="shared" si="6489"/>
        <v>0</v>
      </c>
      <c r="AD364" s="2190">
        <f t="shared" si="6489"/>
        <v>0</v>
      </c>
      <c r="AE364" s="2190">
        <f t="shared" si="6489"/>
        <v>0</v>
      </c>
      <c r="AF364" s="2190">
        <f t="shared" si="6489"/>
        <v>0</v>
      </c>
      <c r="AG364" s="2190">
        <f t="shared" si="6489"/>
        <v>0</v>
      </c>
      <c r="AH364" s="2120"/>
      <c r="AI364" s="2190">
        <f t="shared" ref="AI364:BB364" si="6490">SUM(AI358:AI363)</f>
        <v>0</v>
      </c>
      <c r="AJ364" s="2190">
        <f t="shared" si="6490"/>
        <v>0</v>
      </c>
      <c r="AK364" s="2190">
        <f t="shared" si="6490"/>
        <v>0</v>
      </c>
      <c r="AL364" s="2190">
        <f t="shared" si="6490"/>
        <v>0</v>
      </c>
      <c r="AM364" s="2190">
        <f t="shared" si="6490"/>
        <v>0</v>
      </c>
      <c r="AN364" s="2190">
        <f t="shared" si="6490"/>
        <v>0</v>
      </c>
      <c r="AO364" s="2190">
        <f t="shared" si="6490"/>
        <v>0</v>
      </c>
      <c r="AP364" s="2190">
        <f t="shared" si="6490"/>
        <v>0</v>
      </c>
      <c r="AQ364" s="2190">
        <f t="shared" si="6490"/>
        <v>0</v>
      </c>
      <c r="AR364" s="2190">
        <f t="shared" si="6490"/>
        <v>0</v>
      </c>
      <c r="AS364" s="2190">
        <f t="shared" si="6490"/>
        <v>0</v>
      </c>
      <c r="AT364" s="2190">
        <f t="shared" si="6490"/>
        <v>0</v>
      </c>
      <c r="AU364" s="2190">
        <f t="shared" si="6490"/>
        <v>0</v>
      </c>
      <c r="AV364" s="2190">
        <f t="shared" si="6490"/>
        <v>0</v>
      </c>
      <c r="AW364" s="2190">
        <f t="shared" si="6490"/>
        <v>0</v>
      </c>
      <c r="AX364" s="2190">
        <f t="shared" si="6490"/>
        <v>0</v>
      </c>
      <c r="AY364" s="2190">
        <f t="shared" si="6490"/>
        <v>0</v>
      </c>
      <c r="AZ364" s="2190">
        <f t="shared" si="6490"/>
        <v>0</v>
      </c>
      <c r="BA364" s="2190">
        <f t="shared" si="6490"/>
        <v>0</v>
      </c>
      <c r="BB364" s="2191">
        <f t="shared" si="6490"/>
        <v>-178</v>
      </c>
      <c r="BC364" s="67"/>
      <c r="BD364" s="2009" t="s">
        <v>181</v>
      </c>
      <c r="BE364" s="840">
        <f t="shared" ref="BE364" si="6491">SUM(BE359:BE363)</f>
        <v>0</v>
      </c>
      <c r="BF364" s="841">
        <f t="shared" ref="BF364" si="6492">SUM(BF359:BF363)</f>
        <v>0</v>
      </c>
      <c r="BG364" s="841">
        <f t="shared" ref="BG364" si="6493">SUM(BG359:BG363)</f>
        <v>0</v>
      </c>
      <c r="BH364" s="841">
        <f t="shared" ref="BH364" si="6494">SUM(BH359:BH363)</f>
        <v>0</v>
      </c>
      <c r="BI364" s="841">
        <f t="shared" ref="BI364" si="6495">SUM(BI359:BI363)</f>
        <v>0</v>
      </c>
      <c r="BJ364" s="841">
        <f t="shared" ref="BJ364" si="6496">SUM(BJ359:BJ363)</f>
        <v>0</v>
      </c>
      <c r="BK364" s="841">
        <f t="shared" ref="BK364" si="6497">SUM(BK359:BK363)</f>
        <v>0</v>
      </c>
      <c r="BL364" s="841">
        <f t="shared" ref="BL364" si="6498">SUM(BL359:BL363)</f>
        <v>0</v>
      </c>
      <c r="BM364" s="841">
        <f t="shared" ref="BM364" si="6499">SUM(BM359:BM363)</f>
        <v>0</v>
      </c>
      <c r="BN364" s="841">
        <f t="shared" ref="BN364" si="6500">SUM(BN359:BN363)</f>
        <v>0</v>
      </c>
      <c r="BO364" s="841">
        <f t="shared" ref="BO364" si="6501">SUM(BO359:BO363)</f>
        <v>0</v>
      </c>
      <c r="BP364" s="841">
        <f t="shared" ref="BP364" si="6502">SUM(BP359:BP363)</f>
        <v>0</v>
      </c>
      <c r="BQ364" s="841">
        <f t="shared" ref="BQ364" si="6503">SUM(BQ359:BQ363)</f>
        <v>0</v>
      </c>
      <c r="BR364" s="841">
        <f t="shared" ref="BR364" si="6504">SUM(BR359:BR363)</f>
        <v>0</v>
      </c>
      <c r="BS364" s="841">
        <f t="shared" ref="BS364" si="6505">SUM(BS359:BS363)</f>
        <v>0</v>
      </c>
      <c r="BT364" s="841">
        <f t="shared" ref="BT364" si="6506">SUM(BT359:BT363)</f>
        <v>0</v>
      </c>
      <c r="BU364" s="841">
        <f t="shared" ref="BU364" si="6507">SUM(BU359:BU363)</f>
        <v>0</v>
      </c>
      <c r="BV364" s="841">
        <f t="shared" ref="BV364" si="6508">SUM(BV359:BV363)</f>
        <v>0</v>
      </c>
      <c r="BW364" s="841">
        <f t="shared" ref="BW364" si="6509">SUM(BW359:BW363)</f>
        <v>0</v>
      </c>
      <c r="BX364" s="77">
        <f t="shared" ref="BX364" si="6510">SUM(BE364:BW364)</f>
        <v>0</v>
      </c>
      <c r="BY364" s="841">
        <f t="shared" ref="BY364" si="6511">SUM(BY359:BY363)</f>
        <v>0</v>
      </c>
      <c r="BZ364" s="841">
        <f t="shared" ref="BZ364" si="6512">SUM(BZ359:BZ363)</f>
        <v>0</v>
      </c>
      <c r="CA364" s="841">
        <f t="shared" ref="CA364" si="6513">SUM(CA359:CA363)</f>
        <v>0</v>
      </c>
      <c r="CB364" s="841">
        <f t="shared" ref="CB364" si="6514">SUM(CB359:CB363)</f>
        <v>0</v>
      </c>
      <c r="CC364" s="841">
        <f t="shared" ref="CC364" si="6515">SUM(CC359:CC363)</f>
        <v>0</v>
      </c>
      <c r="CD364" s="841">
        <f t="shared" ref="CD364" si="6516">SUM(CD359:CD363)</f>
        <v>0</v>
      </c>
      <c r="CE364" s="841">
        <f t="shared" ref="CE364" si="6517">SUM(CE359:CE363)</f>
        <v>0</v>
      </c>
      <c r="CF364" s="841">
        <f t="shared" ref="CF364" si="6518">SUM(CF359:CF363)</f>
        <v>0</v>
      </c>
      <c r="CG364" s="841">
        <f t="shared" ref="CG364" si="6519">SUM(CG359:CG363)</f>
        <v>0</v>
      </c>
      <c r="CH364" s="2030">
        <f t="shared" ref="CH364" si="6520">SUM(CH359:CH363)</f>
        <v>0</v>
      </c>
      <c r="CI364" s="841">
        <f t="shared" ref="CI364" si="6521">SUM(CI359:CI363)</f>
        <v>0</v>
      </c>
      <c r="CJ364" s="841">
        <f t="shared" ref="CJ364" si="6522">SUM(CJ359:CJ363)</f>
        <v>0</v>
      </c>
      <c r="CK364" s="841">
        <f t="shared" ref="CK364" si="6523">SUM(CK359:CK363)</f>
        <v>0</v>
      </c>
      <c r="CL364" s="841">
        <f t="shared" ref="CL364" si="6524">SUM(CL359:CL363)</f>
        <v>0</v>
      </c>
      <c r="CM364" s="2192">
        <f t="shared" ref="CM364" si="6525">SUM(CM359:CM363)</f>
        <v>0</v>
      </c>
      <c r="CN364" s="840">
        <f t="shared" ref="CN364" si="6526">SUM(CN359:CN363)</f>
        <v>0</v>
      </c>
      <c r="CO364" s="841">
        <f t="shared" ref="CO364" si="6527">SUM(CO359:CO363)</f>
        <v>0</v>
      </c>
      <c r="CP364" s="841">
        <f t="shared" ref="CP364" si="6528">SUM(CP359:CP363)</f>
        <v>0</v>
      </c>
      <c r="CQ364" s="841">
        <f t="shared" ref="CQ364" si="6529">SUM(CQ359:CQ363)</f>
        <v>0</v>
      </c>
      <c r="CR364" s="841">
        <f t="shared" ref="CR364" si="6530">SUM(CR359:CR363)</f>
        <v>0</v>
      </c>
      <c r="CS364" s="841">
        <f t="shared" ref="CS364" si="6531">SUM(CS359:CS363)</f>
        <v>0</v>
      </c>
      <c r="CT364" s="841">
        <f t="shared" ref="CT364" si="6532">SUM(CT359:CT363)</f>
        <v>0</v>
      </c>
      <c r="CU364" s="841">
        <f t="shared" ref="CU364" si="6533">SUM(CU359:CU363)</f>
        <v>0</v>
      </c>
      <c r="CV364" s="841">
        <f t="shared" ref="CV364" si="6534">SUM(CV359:CV363)</f>
        <v>0</v>
      </c>
      <c r="CW364" s="841">
        <f t="shared" ref="CW364" si="6535">SUM(CW359:CW363)</f>
        <v>0</v>
      </c>
      <c r="CX364" s="841">
        <f t="shared" ref="CX364" si="6536">SUM(CX359:CX363)</f>
        <v>0</v>
      </c>
      <c r="CY364" s="841">
        <f t="shared" ref="CY364" si="6537">SUM(CY359:CY363)</f>
        <v>0</v>
      </c>
      <c r="CZ364" s="841">
        <f t="shared" ref="CZ364" si="6538">SUM(CZ359:CZ363)</f>
        <v>0</v>
      </c>
      <c r="DA364" s="841">
        <f t="shared" ref="DA364" si="6539">SUM(DA359:DA363)</f>
        <v>0</v>
      </c>
      <c r="DB364" s="841">
        <f t="shared" ref="DB364" si="6540">SUM(DB359:DB363)</f>
        <v>0</v>
      </c>
      <c r="DC364" s="841">
        <f t="shared" ref="DC364" si="6541">SUM(DC359:DC363)</f>
        <v>0</v>
      </c>
      <c r="DD364" s="841">
        <f t="shared" ref="DD364" si="6542">SUM(DD359:DD363)</f>
        <v>0</v>
      </c>
      <c r="DE364" s="841">
        <f t="shared" ref="DE364" si="6543">SUM(DE359:DE363)</f>
        <v>0</v>
      </c>
      <c r="DF364" s="841">
        <f t="shared" ref="DF364" si="6544">SUM(DF359:DF363)</f>
        <v>0</v>
      </c>
      <c r="DG364" s="842">
        <f t="shared" si="6487"/>
        <v>0</v>
      </c>
      <c r="DH364" s="841">
        <f>SUM(DH359:DH363)</f>
        <v>0</v>
      </c>
      <c r="DI364" s="841"/>
      <c r="DJ364" s="841">
        <f t="shared" ref="DJ364" si="6545">SUM(DJ359:DJ363)</f>
        <v>0</v>
      </c>
      <c r="DK364" s="841">
        <f t="shared" ref="DK364" si="6546">SUM(DK359:DK363)</f>
        <v>0</v>
      </c>
      <c r="DL364" s="841">
        <f t="shared" ref="DL364" si="6547">SUM(DL359:DL363)</f>
        <v>0</v>
      </c>
      <c r="DM364" s="841">
        <f t="shared" ref="DM364" si="6548">SUM(DM359:DM363)</f>
        <v>0</v>
      </c>
      <c r="DN364" s="841">
        <f t="shared" ref="DN364" si="6549">SUM(DN359:DN363)</f>
        <v>0</v>
      </c>
      <c r="DO364" s="841">
        <f t="shared" ref="DO364" si="6550">SUM(DO359:DO363)</f>
        <v>0</v>
      </c>
      <c r="DP364" s="841">
        <f t="shared" ref="DP364" si="6551">SUM(DP359:DP363)</f>
        <v>0</v>
      </c>
      <c r="DQ364" s="2030">
        <f t="shared" ref="DQ364" si="6552">SUM(DQ359:DQ363)</f>
        <v>0</v>
      </c>
      <c r="DR364" s="841">
        <f t="shared" ref="DR364" si="6553">SUM(DR359:DR363)</f>
        <v>0</v>
      </c>
      <c r="DS364" s="841">
        <f t="shared" ref="DS364" si="6554">SUM(DS359:DS363)</f>
        <v>0</v>
      </c>
      <c r="DT364" s="841">
        <f t="shared" ref="DT364" si="6555">SUM(DT359:DT363)</f>
        <v>0</v>
      </c>
      <c r="DU364" s="841">
        <f t="shared" ref="DU364" si="6556">SUM(DU359:DU363)</f>
        <v>0</v>
      </c>
      <c r="DV364" s="2193">
        <f t="shared" ref="DV364" si="6557">SUM(DV359:DV363)</f>
        <v>0</v>
      </c>
      <c r="DW364" s="840">
        <f t="shared" ref="DW364" si="6558">SUM(DW359:DW363)</f>
        <v>0</v>
      </c>
      <c r="DX364" s="841">
        <f t="shared" ref="DX364" si="6559">SUM(DX359:DX363)</f>
        <v>0</v>
      </c>
      <c r="DY364" s="841">
        <f t="shared" ref="DY364" si="6560">SUM(DY359:DY363)</f>
        <v>0</v>
      </c>
      <c r="DZ364" s="841">
        <f t="shared" ref="DZ364" si="6561">SUM(DZ359:DZ363)</f>
        <v>0</v>
      </c>
      <c r="EA364" s="841">
        <f t="shared" ref="EA364" si="6562">SUM(EA359:EA363)</f>
        <v>0</v>
      </c>
      <c r="EB364" s="841">
        <f t="shared" ref="EB364" si="6563">SUM(EB359:EB363)</f>
        <v>0</v>
      </c>
      <c r="EC364" s="841">
        <f t="shared" ref="EC364" si="6564">SUM(EC359:EC363)</f>
        <v>0</v>
      </c>
      <c r="ED364" s="841">
        <f t="shared" ref="ED364" si="6565">SUM(ED359:ED363)</f>
        <v>0</v>
      </c>
      <c r="EE364" s="841">
        <f t="shared" ref="EE364" si="6566">SUM(EE359:EE363)</f>
        <v>0</v>
      </c>
      <c r="EF364" s="841">
        <f t="shared" ref="EF364" si="6567">SUM(EF359:EF363)</f>
        <v>0</v>
      </c>
      <c r="EG364" s="841">
        <f t="shared" ref="EG364" si="6568">SUM(EG359:EG363)</f>
        <v>0</v>
      </c>
      <c r="EH364" s="841">
        <f t="shared" ref="EH364" si="6569">SUM(EH359:EH363)</f>
        <v>0</v>
      </c>
      <c r="EI364" s="841">
        <f t="shared" ref="EI364" si="6570">SUM(EI359:EI363)</f>
        <v>0</v>
      </c>
      <c r="EJ364" s="841">
        <f t="shared" ref="EJ364" si="6571">SUM(EJ359:EJ363)</f>
        <v>0</v>
      </c>
      <c r="EK364" s="841">
        <f t="shared" ref="EK364" si="6572">SUM(EK359:EK363)</f>
        <v>0</v>
      </c>
      <c r="EL364" s="841">
        <f t="shared" ref="EL364" si="6573">SUM(EL359:EL363)</f>
        <v>0</v>
      </c>
      <c r="EM364" s="841">
        <f t="shared" ref="EM364" si="6574">SUM(EM359:EM363)</f>
        <v>0</v>
      </c>
      <c r="EN364" s="841">
        <f t="shared" ref="EN364" si="6575">SUM(EN359:EN363)</f>
        <v>0</v>
      </c>
      <c r="EO364" s="841">
        <f t="shared" ref="EO364" si="6576">SUM(EO359:EO363)</f>
        <v>0</v>
      </c>
      <c r="EP364" s="842">
        <f t="shared" ref="EP364" si="6577">EO364+EN364+EG364+EF364+EE364+ED364+EC364+EB364+EA364+DZ364+DY364+DX364+DW364</f>
        <v>0</v>
      </c>
      <c r="EQ364" s="841">
        <f>SUM(EQ359:EQ363)</f>
        <v>0</v>
      </c>
      <c r="ER364" s="841"/>
      <c r="ES364" s="841">
        <f t="shared" ref="ES364" si="6578">SUM(ES359:ES363)</f>
        <v>0</v>
      </c>
      <c r="ET364" s="841">
        <f t="shared" ref="ET364" si="6579">SUM(ET359:ET363)</f>
        <v>0</v>
      </c>
      <c r="EU364" s="841">
        <f t="shared" ref="EU364" si="6580">SUM(EU359:EU363)</f>
        <v>0</v>
      </c>
      <c r="EV364" s="841">
        <f t="shared" ref="EV364" si="6581">SUM(EV359:EV363)</f>
        <v>0</v>
      </c>
      <c r="EW364" s="841">
        <f t="shared" ref="EW364" si="6582">SUM(EW359:EW363)</f>
        <v>0</v>
      </c>
      <c r="EX364" s="841">
        <f t="shared" ref="EX364" si="6583">SUM(EX359:EX363)</f>
        <v>0</v>
      </c>
      <c r="EY364" s="841">
        <f t="shared" ref="EY364" si="6584">SUM(EY359:EY363)</f>
        <v>0</v>
      </c>
      <c r="EZ364" s="2030">
        <f t="shared" ref="EZ364" si="6585">SUM(EZ359:EZ363)</f>
        <v>0</v>
      </c>
      <c r="FA364" s="841">
        <f t="shared" ref="FA364" si="6586">SUM(FA359:FA363)</f>
        <v>0</v>
      </c>
      <c r="FB364" s="841">
        <f t="shared" ref="FB364" si="6587">SUM(FB359:FB363)</f>
        <v>0</v>
      </c>
      <c r="FC364" s="841">
        <f t="shared" ref="FC364" si="6588">SUM(FC359:FC363)</f>
        <v>0</v>
      </c>
      <c r="FD364" s="841">
        <f t="shared" ref="FD364" si="6589">SUM(FD359:FD363)</f>
        <v>0</v>
      </c>
      <c r="FE364" s="2193">
        <f t="shared" ref="FE364" si="6590">SUM(FE359:FE363)</f>
        <v>0</v>
      </c>
      <c r="FF364" s="142" t="s">
        <v>106</v>
      </c>
      <c r="FG364" s="846">
        <f>SUM(FG358:FG363)</f>
        <v>0</v>
      </c>
      <c r="FH364" s="847">
        <f t="shared" ref="FH364:FQ364" si="6591">SUM(FH358:FH363)</f>
        <v>0</v>
      </c>
      <c r="FI364" s="847">
        <f t="shared" si="6591"/>
        <v>0</v>
      </c>
      <c r="FJ364" s="848">
        <f t="shared" si="6591"/>
        <v>0</v>
      </c>
      <c r="FK364" s="846">
        <f t="shared" si="6591"/>
        <v>0</v>
      </c>
      <c r="FL364" s="847">
        <f t="shared" si="6591"/>
        <v>0</v>
      </c>
      <c r="FM364" s="847">
        <f t="shared" si="6591"/>
        <v>0</v>
      </c>
      <c r="FN364" s="848">
        <f t="shared" si="6591"/>
        <v>0</v>
      </c>
      <c r="FO364" s="846">
        <f t="shared" si="6591"/>
        <v>0</v>
      </c>
      <c r="FP364" s="847">
        <f t="shared" si="6591"/>
        <v>0</v>
      </c>
      <c r="FQ364" s="848">
        <f t="shared" si="6591"/>
        <v>0</v>
      </c>
      <c r="FR364" s="849">
        <f t="shared" si="6454"/>
        <v>0</v>
      </c>
      <c r="FS364" s="846">
        <f t="shared" ref="FS364" si="6592">SUM(FS358:FS363)</f>
        <v>0</v>
      </c>
      <c r="FT364" s="847">
        <f>SUM(FT358:FT363)</f>
        <v>0</v>
      </c>
      <c r="FU364" s="848">
        <f t="shared" ref="FU364:FY364" si="6593">SUM(FU358:FU363)</f>
        <v>0</v>
      </c>
      <c r="FV364" s="846">
        <f t="shared" si="6593"/>
        <v>0</v>
      </c>
      <c r="FW364" s="847">
        <f t="shared" si="6593"/>
        <v>0</v>
      </c>
      <c r="FX364" s="847">
        <f t="shared" si="6593"/>
        <v>0</v>
      </c>
      <c r="FY364" s="848">
        <f t="shared" si="6593"/>
        <v>0</v>
      </c>
      <c r="FZ364" s="850">
        <f t="shared" si="6459"/>
        <v>0</v>
      </c>
      <c r="GA364" s="851">
        <f t="shared" si="6460"/>
        <v>0</v>
      </c>
      <c r="GB364" s="851">
        <f t="shared" si="6461"/>
        <v>0</v>
      </c>
      <c r="GC364" s="849">
        <f t="shared" si="6462"/>
        <v>0</v>
      </c>
    </row>
    <row r="365" spans="1:191" ht="45.6" thickBot="1">
      <c r="A365" s="6528" t="str">
        <f>IF(AND(GD358="ok",GD359="ok",GD360="ok",GD361="ok",GD362="ok",GD363="ok", H365 &lt;&gt;"فارغ"),"ok","wrong")</f>
        <v>wrong</v>
      </c>
      <c r="B365" s="6529"/>
      <c r="C365" s="6529"/>
      <c r="D365" s="6529"/>
      <c r="E365" s="6529"/>
      <c r="F365" s="6529"/>
      <c r="G365" s="6530"/>
      <c r="H365" s="6208" t="str">
        <f>IF(Z364=0,"فارغ","")</f>
        <v/>
      </c>
      <c r="I365" s="6209"/>
      <c r="J365" s="6209"/>
      <c r="K365" s="6209"/>
      <c r="L365" s="147"/>
      <c r="M365" s="148"/>
      <c r="N365" s="148"/>
      <c r="O365" s="149"/>
      <c r="P365" s="149"/>
      <c r="Q365" s="149"/>
      <c r="R365" s="148"/>
      <c r="S365" s="148"/>
      <c r="T365" s="148"/>
      <c r="U365" s="148"/>
      <c r="V365" s="148"/>
      <c r="W365" s="148"/>
      <c r="X365" s="148"/>
      <c r="Y365" s="148"/>
      <c r="Z365" s="149"/>
      <c r="AA365" s="149"/>
      <c r="AB365" s="149"/>
      <c r="AC365" s="148"/>
      <c r="AD365" s="148"/>
      <c r="AE365" s="148"/>
      <c r="AF365" s="150"/>
      <c r="AG365" s="148"/>
      <c r="AH365" s="148"/>
      <c r="AI365" s="151"/>
      <c r="AJ365" s="148"/>
      <c r="AK365" s="148"/>
      <c r="AL365" s="148"/>
      <c r="AM365" s="148"/>
      <c r="AN365" s="150"/>
      <c r="AO365" s="151"/>
      <c r="AP365" s="151"/>
      <c r="AQ365" s="151"/>
      <c r="AR365" s="152"/>
      <c r="AS365" s="151"/>
      <c r="AT365" s="153"/>
      <c r="AU365" s="148"/>
      <c r="AV365" s="148"/>
      <c r="AW365" s="148"/>
      <c r="AX365" s="148"/>
      <c r="AY365" s="148"/>
      <c r="AZ365" s="153"/>
      <c r="BA365" s="148"/>
      <c r="BB365" s="154"/>
      <c r="BC365" s="155"/>
      <c r="BD365" s="6531">
        <f>_xlfn.XLOOKUP(B360,التشكيل_القديم!$M$54:$M$92,التشكيل_القديم!$L$54:$L$92,0,0)</f>
        <v>25</v>
      </c>
      <c r="BE365" s="6505" t="str">
        <f>"(3)             "&amp; "عضو يسار الدائرة  /  "  &amp;B360</f>
        <v>(3)             عضو يسار الدائرة  /  عمرو البرنس عبدالفتاح حسين</v>
      </c>
      <c r="BF365" s="6506"/>
      <c r="BG365" s="6506"/>
      <c r="BH365" s="6506"/>
      <c r="BI365" s="6506"/>
      <c r="BJ365" s="6506"/>
      <c r="BK365" s="6506"/>
      <c r="BL365" s="6506"/>
      <c r="BM365" s="6506"/>
      <c r="BN365" s="6506"/>
      <c r="BO365" s="6506"/>
      <c r="BP365" s="6506"/>
      <c r="BQ365" s="6506"/>
      <c r="BR365" s="6506"/>
      <c r="BS365" s="6506"/>
      <c r="BT365" s="6506"/>
      <c r="BU365" s="6506"/>
      <c r="BV365" s="6506"/>
      <c r="BW365" s="6506"/>
      <c r="BX365" s="6506"/>
      <c r="BY365" s="6506"/>
      <c r="BZ365" s="6506"/>
      <c r="CA365" s="6506"/>
      <c r="CB365" s="6506"/>
      <c r="CC365" s="6506"/>
      <c r="CD365" s="6506"/>
      <c r="CE365" s="6506"/>
      <c r="CF365" s="6506"/>
      <c r="CG365" s="6506"/>
      <c r="CH365" s="6506"/>
      <c r="CI365" s="6506"/>
      <c r="CJ365" s="6506"/>
      <c r="CK365" s="6506"/>
      <c r="CL365" s="6506"/>
      <c r="CM365" s="859"/>
      <c r="CN365" s="6520">
        <f>IF(ISTEXT(B361),_xlfn.XLOOKUP(B361,التشكيل_القديم!$M$54:$M$92,التشكيل_القديم!$L$54:$L$92,0,0),0)</f>
        <v>0</v>
      </c>
      <c r="CO365" s="6505" t="str">
        <f>IF(B361&lt;&gt;"","(4)             "&amp;"عضو يسار  اليسار الدائرة /  "&amp;B361,"لا يوجد عضو رابع " )</f>
        <v xml:space="preserve">لا يوجد عضو رابع </v>
      </c>
      <c r="CP365" s="6506"/>
      <c r="CQ365" s="6506"/>
      <c r="CR365" s="6506"/>
      <c r="CS365" s="6506"/>
      <c r="CT365" s="6506"/>
      <c r="CU365" s="6506"/>
      <c r="CV365" s="6506"/>
      <c r="CW365" s="6506"/>
      <c r="CX365" s="6506"/>
      <c r="CY365" s="6506"/>
      <c r="CZ365" s="6506"/>
      <c r="DA365" s="6506"/>
      <c r="DB365" s="6506"/>
      <c r="DC365" s="6506"/>
      <c r="DD365" s="6506"/>
      <c r="DE365" s="6506"/>
      <c r="DF365" s="6506"/>
      <c r="DG365" s="6506"/>
      <c r="DH365" s="6506"/>
      <c r="DI365" s="6506"/>
      <c r="DJ365" s="6506"/>
      <c r="DK365" s="6506"/>
      <c r="DL365" s="6506"/>
      <c r="DM365" s="6506"/>
      <c r="DN365" s="6506"/>
      <c r="DO365" s="6506"/>
      <c r="DP365" s="6506"/>
      <c r="DQ365" s="6506"/>
      <c r="DR365" s="6506"/>
      <c r="DS365" s="6506"/>
      <c r="DT365" s="6506"/>
      <c r="DU365" s="6506"/>
      <c r="DV365" s="859"/>
      <c r="DW365" s="6520">
        <f>IF(ISTEXT(B363),_xlfn.XLOOKUP(B363,التشكيل_القديم!$M$54:$M$92,التشكيل_القديم!$L$54:$L$92,0,0),0)</f>
        <v>0</v>
      </c>
      <c r="DX365" s="6505" t="str">
        <f>IF(B363&lt;&gt;"","(5)             "&amp;"عضو يسار يسار اليسار الدائرة /  "&amp;B363,"لا يوجد عضو سادس " )</f>
        <v xml:space="preserve">لا يوجد عضو سادس </v>
      </c>
      <c r="DY365" s="6506"/>
      <c r="DZ365" s="6506"/>
      <c r="EA365" s="6506"/>
      <c r="EB365" s="6506"/>
      <c r="EC365" s="6506"/>
      <c r="ED365" s="6506"/>
      <c r="EE365" s="6506"/>
      <c r="EF365" s="6506"/>
      <c r="EG365" s="6506"/>
      <c r="EH365" s="6506"/>
      <c r="EI365" s="6506"/>
      <c r="EJ365" s="6506"/>
      <c r="EK365" s="6506"/>
      <c r="EL365" s="6506"/>
      <c r="EM365" s="6506"/>
      <c r="EN365" s="6506"/>
      <c r="EO365" s="6506"/>
      <c r="EP365" s="6506"/>
      <c r="EQ365" s="6506"/>
      <c r="ER365" s="6506"/>
      <c r="ES365" s="6506"/>
      <c r="ET365" s="6506"/>
      <c r="EU365" s="6506"/>
      <c r="EV365" s="6506"/>
      <c r="EW365" s="6506"/>
      <c r="EX365" s="6506"/>
      <c r="EY365" s="6506"/>
      <c r="EZ365" s="6506"/>
      <c r="FA365" s="6506"/>
      <c r="FB365" s="6506"/>
      <c r="FC365" s="6506"/>
      <c r="FD365" s="6506"/>
      <c r="FE365" s="859"/>
      <c r="FF365" s="6522" t="s">
        <v>1239</v>
      </c>
      <c r="FG365" s="6523"/>
      <c r="FH365" s="6523"/>
      <c r="FI365" s="6523"/>
      <c r="FJ365" s="6523"/>
      <c r="FK365" s="6523"/>
      <c r="FL365" s="6523"/>
      <c r="FM365" s="6523"/>
      <c r="FN365" s="6523"/>
      <c r="FO365" s="6523"/>
      <c r="FP365" s="6523"/>
      <c r="FQ365" s="6523"/>
      <c r="FR365" s="6523"/>
      <c r="FS365" s="6523"/>
      <c r="FT365" s="6523"/>
      <c r="FU365" s="6523"/>
      <c r="FV365" s="6523"/>
      <c r="FW365" s="6523"/>
      <c r="FX365" s="6523"/>
      <c r="FY365" s="6523"/>
      <c r="FZ365" s="6523"/>
      <c r="GA365" s="6523"/>
      <c r="GB365" s="6523"/>
      <c r="GC365" s="6523"/>
      <c r="GD365" s="6523"/>
      <c r="GE365" s="6523"/>
      <c r="GF365" s="6523"/>
      <c r="GG365" s="6523"/>
      <c r="GH365" s="6523"/>
      <c r="GI365" s="6524"/>
    </row>
    <row r="366" spans="1:191" ht="22.2" thickTop="1" thickBot="1">
      <c r="A366" s="6205"/>
      <c r="B366" s="6206"/>
      <c r="C366" s="6206"/>
      <c r="D366" s="6206"/>
      <c r="E366" s="6206"/>
      <c r="F366" s="6206"/>
      <c r="G366" s="6207"/>
      <c r="H366" s="6208"/>
      <c r="I366" s="6209"/>
      <c r="J366" s="6209"/>
      <c r="K366" s="6209"/>
      <c r="L366" s="147"/>
      <c r="M366" s="148"/>
      <c r="N366" s="148"/>
      <c r="O366" s="148"/>
      <c r="P366" s="148"/>
      <c r="Q366" s="148"/>
      <c r="R366" s="148"/>
      <c r="S366" s="148"/>
      <c r="T366" s="148"/>
      <c r="U366" s="148"/>
      <c r="V366" s="148"/>
      <c r="W366" s="148"/>
      <c r="X366" s="148"/>
      <c r="Y366" s="148"/>
      <c r="Z366" s="160"/>
      <c r="AA366" s="148"/>
      <c r="AB366" s="148"/>
      <c r="AC366" s="148"/>
      <c r="AD366" s="148"/>
      <c r="AE366" s="148"/>
      <c r="AF366" s="150"/>
      <c r="AG366" s="148"/>
      <c r="AH366" s="148"/>
      <c r="AI366" s="151"/>
      <c r="AJ366" s="148"/>
      <c r="AK366" s="148"/>
      <c r="AL366" s="148"/>
      <c r="AM366" s="148"/>
      <c r="AN366" s="150"/>
      <c r="AO366" s="151"/>
      <c r="AP366" s="151"/>
      <c r="AQ366" s="151"/>
      <c r="AR366" s="152"/>
      <c r="AS366" s="151"/>
      <c r="AT366" s="153"/>
      <c r="AU366" s="148"/>
      <c r="AV366" s="148"/>
      <c r="AW366" s="148"/>
      <c r="AX366" s="148"/>
      <c r="AY366" s="148"/>
      <c r="AZ366" s="153"/>
      <c r="BA366" s="148"/>
      <c r="BB366" s="154"/>
      <c r="BC366" s="155"/>
      <c r="BD366" s="6532"/>
      <c r="BE366" s="6507"/>
      <c r="BF366" s="6508"/>
      <c r="BG366" s="6508"/>
      <c r="BH366" s="6508"/>
      <c r="BI366" s="6508"/>
      <c r="BJ366" s="6508"/>
      <c r="BK366" s="6508"/>
      <c r="BL366" s="6508"/>
      <c r="BM366" s="6508"/>
      <c r="BN366" s="6508"/>
      <c r="BO366" s="6508"/>
      <c r="BP366" s="6508"/>
      <c r="BQ366" s="6508"/>
      <c r="BR366" s="6508"/>
      <c r="BS366" s="6508"/>
      <c r="BT366" s="6508"/>
      <c r="BU366" s="6508"/>
      <c r="BV366" s="6508"/>
      <c r="BW366" s="6508"/>
      <c r="BX366" s="6508"/>
      <c r="BY366" s="6508"/>
      <c r="BZ366" s="6508"/>
      <c r="CA366" s="6508"/>
      <c r="CB366" s="6508"/>
      <c r="CC366" s="6508"/>
      <c r="CD366" s="6508"/>
      <c r="CE366" s="6508"/>
      <c r="CF366" s="6508"/>
      <c r="CG366" s="6508"/>
      <c r="CH366" s="6508"/>
      <c r="CI366" s="6508"/>
      <c r="CJ366" s="6508"/>
      <c r="CK366" s="6508"/>
      <c r="CL366" s="6508"/>
      <c r="CM366" s="860"/>
      <c r="CN366" s="6521"/>
      <c r="CO366" s="6507"/>
      <c r="CP366" s="6508"/>
      <c r="CQ366" s="6508"/>
      <c r="CR366" s="6508"/>
      <c r="CS366" s="6508"/>
      <c r="CT366" s="6508"/>
      <c r="CU366" s="6508"/>
      <c r="CV366" s="6508"/>
      <c r="CW366" s="6508"/>
      <c r="CX366" s="6508"/>
      <c r="CY366" s="6508"/>
      <c r="CZ366" s="6508"/>
      <c r="DA366" s="6508"/>
      <c r="DB366" s="6508"/>
      <c r="DC366" s="6508"/>
      <c r="DD366" s="6508"/>
      <c r="DE366" s="6508"/>
      <c r="DF366" s="6508"/>
      <c r="DG366" s="6508"/>
      <c r="DH366" s="6508"/>
      <c r="DI366" s="6508"/>
      <c r="DJ366" s="6508"/>
      <c r="DK366" s="6508"/>
      <c r="DL366" s="6508"/>
      <c r="DM366" s="6508"/>
      <c r="DN366" s="6508"/>
      <c r="DO366" s="6508"/>
      <c r="DP366" s="6508"/>
      <c r="DQ366" s="6508"/>
      <c r="DR366" s="6508"/>
      <c r="DS366" s="6508"/>
      <c r="DT366" s="6508"/>
      <c r="DU366" s="6508"/>
      <c r="DV366" s="866"/>
      <c r="DW366" s="6521"/>
      <c r="DX366" s="6507"/>
      <c r="DY366" s="6508"/>
      <c r="DZ366" s="6508"/>
      <c r="EA366" s="6508"/>
      <c r="EB366" s="6508"/>
      <c r="EC366" s="6508"/>
      <c r="ED366" s="6508"/>
      <c r="EE366" s="6508"/>
      <c r="EF366" s="6508"/>
      <c r="EG366" s="6508"/>
      <c r="EH366" s="6508"/>
      <c r="EI366" s="6508"/>
      <c r="EJ366" s="6508"/>
      <c r="EK366" s="6508"/>
      <c r="EL366" s="6508"/>
      <c r="EM366" s="6508"/>
      <c r="EN366" s="6508"/>
      <c r="EO366" s="6508"/>
      <c r="EP366" s="6508"/>
      <c r="EQ366" s="6508"/>
      <c r="ER366" s="6508"/>
      <c r="ES366" s="6508"/>
      <c r="ET366" s="6508"/>
      <c r="EU366" s="6508"/>
      <c r="EV366" s="6508"/>
      <c r="EW366" s="6508"/>
      <c r="EX366" s="6508"/>
      <c r="EY366" s="6508"/>
      <c r="EZ366" s="6508"/>
      <c r="FA366" s="6508"/>
      <c r="FB366" s="6508"/>
      <c r="FC366" s="6508"/>
      <c r="FD366" s="6508"/>
      <c r="FE366" s="866"/>
      <c r="FF366" s="2114"/>
      <c r="FG366" s="6348" t="s">
        <v>23</v>
      </c>
      <c r="FH366" s="6349"/>
      <c r="FI366" s="6349"/>
      <c r="FJ366" s="6350"/>
      <c r="FK366" s="6370" t="s">
        <v>33</v>
      </c>
      <c r="FL366" s="6370"/>
      <c r="FM366" s="6370"/>
      <c r="FN366" s="6371"/>
      <c r="FO366" s="6351" t="s">
        <v>184</v>
      </c>
      <c r="FP366" s="6352"/>
      <c r="FQ366" s="6352"/>
      <c r="FR366" s="6353"/>
      <c r="FS366" s="6366" t="s">
        <v>185</v>
      </c>
      <c r="FT366" s="6367"/>
      <c r="FU366" s="6367"/>
      <c r="FV366" s="6368"/>
      <c r="FW366" s="6354" t="s">
        <v>200</v>
      </c>
      <c r="FX366" s="6355"/>
      <c r="FY366" s="6355"/>
      <c r="FZ366" s="6356"/>
      <c r="GA366" s="6338" t="s">
        <v>597</v>
      </c>
      <c r="GB366" s="6339"/>
      <c r="GC366" s="6339"/>
      <c r="GD366" s="6340"/>
      <c r="GE366" s="6525" t="s">
        <v>598</v>
      </c>
      <c r="GF366" s="6526"/>
      <c r="GG366" s="6526"/>
      <c r="GH366" s="6526"/>
      <c r="GI366" s="6527"/>
    </row>
    <row r="367" spans="1:191" ht="36.6" thickTop="1" thickBot="1">
      <c r="A367" s="143"/>
      <c r="B367" s="157"/>
      <c r="C367" s="157"/>
      <c r="D367" s="157"/>
      <c r="E367" s="158"/>
      <c r="F367" s="158"/>
      <c r="G367" s="159"/>
      <c r="H367" s="144"/>
      <c r="I367" s="144"/>
      <c r="J367" s="145"/>
      <c r="K367" s="146"/>
      <c r="L367" s="2186" t="str">
        <f>الاعدادات!$D$14</f>
        <v>2023 وما قبلها</v>
      </c>
      <c r="M367" s="148"/>
      <c r="N367" s="148"/>
      <c r="O367" s="148"/>
      <c r="P367" s="148"/>
      <c r="Q367" s="148"/>
      <c r="R367" s="148"/>
      <c r="S367" s="148"/>
      <c r="T367" s="148"/>
      <c r="U367" s="148"/>
      <c r="V367" s="148"/>
      <c r="W367" s="148"/>
      <c r="X367" s="148"/>
      <c r="Y367" s="148"/>
      <c r="Z367" s="160"/>
      <c r="AA367" s="148"/>
      <c r="AB367" s="148"/>
      <c r="AC367" s="148"/>
      <c r="AD367" s="148"/>
      <c r="AE367" s="148"/>
      <c r="AF367" s="150"/>
      <c r="AG367" s="148"/>
      <c r="AH367" s="148"/>
      <c r="AI367" s="151"/>
      <c r="AJ367" s="148"/>
      <c r="AK367" s="148"/>
      <c r="AL367" s="148"/>
      <c r="AM367" s="148"/>
      <c r="AN367" s="150"/>
      <c r="AO367" s="151"/>
      <c r="AP367" s="151"/>
      <c r="AQ367" s="151"/>
      <c r="AR367" s="152"/>
      <c r="AS367" s="151"/>
      <c r="AT367" s="153"/>
      <c r="AU367" s="148"/>
      <c r="AV367" s="148"/>
      <c r="AW367" s="148"/>
      <c r="AX367" s="148"/>
      <c r="AY367" s="148"/>
      <c r="AZ367" s="153"/>
      <c r="BA367" s="148"/>
      <c r="BB367" s="154"/>
      <c r="BC367" s="155"/>
      <c r="BD367" s="2186" t="str">
        <f>الاعدادات!$D$14</f>
        <v>2023 وما قبلها</v>
      </c>
      <c r="BE367" s="82"/>
      <c r="BF367" s="83"/>
      <c r="BG367" s="83"/>
      <c r="BH367" s="84"/>
      <c r="BI367" s="84"/>
      <c r="BJ367" s="84"/>
      <c r="BK367" s="85"/>
      <c r="BL367" s="86"/>
      <c r="BM367" s="87"/>
      <c r="BN367" s="87"/>
      <c r="BO367" s="88"/>
      <c r="BP367" s="88"/>
      <c r="BQ367" s="88"/>
      <c r="BR367" s="88"/>
      <c r="BS367" s="88"/>
      <c r="BT367" s="88"/>
      <c r="BU367" s="88"/>
      <c r="BV367" s="88"/>
      <c r="BW367" s="89"/>
      <c r="BX367" s="77">
        <f t="shared" ref="BX367:BX369" si="6594">SUM(BE367:BW367)</f>
        <v>0</v>
      </c>
      <c r="BY367" s="90"/>
      <c r="BZ367" s="855"/>
      <c r="CA367" s="91"/>
      <c r="CB367" s="92"/>
      <c r="CC367" s="93"/>
      <c r="CD367" s="94"/>
      <c r="CE367" s="95"/>
      <c r="CF367" s="96"/>
      <c r="CG367" s="97"/>
      <c r="CH367" s="98"/>
      <c r="CI367" s="99"/>
      <c r="CJ367" s="79">
        <f t="shared" ref="CJ367:CJ368" si="6595">SUM(BX367:CI367)</f>
        <v>0</v>
      </c>
      <c r="CK367" s="104"/>
      <c r="CL367" s="92"/>
      <c r="CM367" s="861"/>
      <c r="CN367" s="82"/>
      <c r="CO367" s="83"/>
      <c r="CP367" s="83"/>
      <c r="CQ367" s="84"/>
      <c r="CR367" s="84"/>
      <c r="CS367" s="84"/>
      <c r="CT367" s="85"/>
      <c r="CU367" s="86"/>
      <c r="CV367" s="87"/>
      <c r="CW367" s="87"/>
      <c r="CX367" s="88"/>
      <c r="CY367" s="88"/>
      <c r="CZ367" s="88"/>
      <c r="DA367" s="88"/>
      <c r="DB367" s="88"/>
      <c r="DC367" s="88"/>
      <c r="DD367" s="88"/>
      <c r="DE367" s="88"/>
      <c r="DF367" s="89"/>
      <c r="DG367" s="161">
        <f t="shared" ref="DG367:DG369" si="6596">SUM(CN367:DF367)</f>
        <v>0</v>
      </c>
      <c r="DH367" s="90"/>
      <c r="DI367" s="855"/>
      <c r="DJ367" s="168"/>
      <c r="DK367" s="92"/>
      <c r="DL367" s="93"/>
      <c r="DM367" s="94"/>
      <c r="DN367" s="95"/>
      <c r="DO367" s="96"/>
      <c r="DP367" s="97"/>
      <c r="DQ367" s="98"/>
      <c r="DR367" s="99"/>
      <c r="DS367" s="79">
        <f t="shared" ref="DS367:DS369" si="6597">SUM(DG367:DR367)</f>
        <v>0</v>
      </c>
      <c r="DT367" s="104"/>
      <c r="DU367" s="92"/>
      <c r="DV367" s="864"/>
      <c r="DW367" s="82"/>
      <c r="DX367" s="83"/>
      <c r="DY367" s="83"/>
      <c r="DZ367" s="84"/>
      <c r="EA367" s="84"/>
      <c r="EB367" s="84"/>
      <c r="EC367" s="85"/>
      <c r="ED367" s="86"/>
      <c r="EE367" s="87"/>
      <c r="EF367" s="87"/>
      <c r="EG367" s="88"/>
      <c r="EH367" s="88"/>
      <c r="EI367" s="88"/>
      <c r="EJ367" s="88"/>
      <c r="EK367" s="88"/>
      <c r="EL367" s="88"/>
      <c r="EM367" s="88"/>
      <c r="EN367" s="88"/>
      <c r="EO367" s="89"/>
      <c r="EP367" s="161">
        <f t="shared" ref="EP367:EP369" si="6598">SUM(DW367:EO367)</f>
        <v>0</v>
      </c>
      <c r="EQ367" s="90"/>
      <c r="ER367" s="855"/>
      <c r="ES367" s="168"/>
      <c r="ET367" s="92"/>
      <c r="EU367" s="93"/>
      <c r="EV367" s="94"/>
      <c r="EW367" s="95"/>
      <c r="EX367" s="96"/>
      <c r="EY367" s="97"/>
      <c r="EZ367" s="98"/>
      <c r="FA367" s="99"/>
      <c r="FB367" s="79">
        <f t="shared" ref="FB367:FB370" si="6599">SUM(EP367:FA367)</f>
        <v>0</v>
      </c>
      <c r="FC367" s="104"/>
      <c r="FD367" s="92"/>
      <c r="FE367" s="864"/>
      <c r="FF367" s="162" t="s">
        <v>163</v>
      </c>
      <c r="FG367" s="838" t="s">
        <v>190</v>
      </c>
      <c r="FH367" s="838" t="s">
        <v>203</v>
      </c>
      <c r="FI367" s="838" t="s">
        <v>204</v>
      </c>
      <c r="FJ367" s="839" t="s">
        <v>116</v>
      </c>
      <c r="FK367" s="838" t="s">
        <v>190</v>
      </c>
      <c r="FL367" s="838" t="s">
        <v>203</v>
      </c>
      <c r="FM367" s="838" t="s">
        <v>204</v>
      </c>
      <c r="FN367" s="839" t="s">
        <v>116</v>
      </c>
      <c r="FO367" s="838" t="s">
        <v>190</v>
      </c>
      <c r="FP367" s="838" t="s">
        <v>203</v>
      </c>
      <c r="FQ367" s="838" t="s">
        <v>204</v>
      </c>
      <c r="FR367" s="839" t="s">
        <v>116</v>
      </c>
      <c r="FS367" s="838" t="s">
        <v>190</v>
      </c>
      <c r="FT367" s="838" t="s">
        <v>203</v>
      </c>
      <c r="FU367" s="838" t="s">
        <v>204</v>
      </c>
      <c r="FV367" s="839" t="s">
        <v>116</v>
      </c>
      <c r="FW367" s="838" t="s">
        <v>190</v>
      </c>
      <c r="FX367" s="838" t="s">
        <v>203</v>
      </c>
      <c r="FY367" s="838" t="s">
        <v>204</v>
      </c>
      <c r="FZ367" s="839" t="s">
        <v>116</v>
      </c>
      <c r="GA367" s="838" t="s">
        <v>190</v>
      </c>
      <c r="GB367" s="838" t="s">
        <v>203</v>
      </c>
      <c r="GC367" s="838" t="s">
        <v>204</v>
      </c>
      <c r="GD367" s="839" t="s">
        <v>116</v>
      </c>
      <c r="GE367" s="852" t="s">
        <v>205</v>
      </c>
      <c r="GF367" s="838" t="s">
        <v>190</v>
      </c>
      <c r="GG367" s="838" t="s">
        <v>203</v>
      </c>
      <c r="GH367" s="838" t="s">
        <v>204</v>
      </c>
      <c r="GI367" s="839" t="s">
        <v>116</v>
      </c>
    </row>
    <row r="368" spans="1:191" ht="39" thickTop="1" thickBot="1">
      <c r="A368" s="143"/>
      <c r="B368" s="157"/>
      <c r="C368" s="157"/>
      <c r="D368" s="157"/>
      <c r="E368" s="158"/>
      <c r="F368" s="158"/>
      <c r="G368" s="159"/>
      <c r="H368" s="144"/>
      <c r="I368" s="144"/>
      <c r="J368" s="145"/>
      <c r="K368" s="146"/>
      <c r="L368" s="2187">
        <f>الاعدادات!$D$15</f>
        <v>2024</v>
      </c>
      <c r="M368" s="148"/>
      <c r="N368" s="148"/>
      <c r="O368" s="148"/>
      <c r="P368" s="148"/>
      <c r="Q368" s="148"/>
      <c r="R368" s="148"/>
      <c r="S368" s="148"/>
      <c r="T368" s="148"/>
      <c r="U368" s="148"/>
      <c r="V368" s="148"/>
      <c r="W368" s="148"/>
      <c r="X368" s="148"/>
      <c r="Y368" s="148"/>
      <c r="Z368" s="160"/>
      <c r="AA368" s="148"/>
      <c r="AB368" s="148"/>
      <c r="AC368" s="148"/>
      <c r="AD368" s="148"/>
      <c r="AE368" s="148"/>
      <c r="AF368" s="150"/>
      <c r="AG368" s="148"/>
      <c r="AH368" s="148"/>
      <c r="AI368" s="151"/>
      <c r="AJ368" s="148"/>
      <c r="AK368" s="148"/>
      <c r="AL368" s="148"/>
      <c r="AM368" s="148"/>
      <c r="AN368" s="150"/>
      <c r="AO368" s="151"/>
      <c r="AP368" s="151"/>
      <c r="AQ368" s="151"/>
      <c r="AR368" s="152"/>
      <c r="AS368" s="151"/>
      <c r="AT368" s="153"/>
      <c r="AU368" s="148"/>
      <c r="AV368" s="148"/>
      <c r="AW368" s="148"/>
      <c r="AX368" s="148"/>
      <c r="AY368" s="148"/>
      <c r="AZ368" s="153"/>
      <c r="BA368" s="148"/>
      <c r="BB368" s="154"/>
      <c r="BC368" s="155"/>
      <c r="BD368" s="2187">
        <f>الاعدادات!$D$15</f>
        <v>2024</v>
      </c>
      <c r="BE368" s="82"/>
      <c r="BF368" s="83"/>
      <c r="BG368" s="83"/>
      <c r="BH368" s="84"/>
      <c r="BI368" s="84"/>
      <c r="BJ368" s="84"/>
      <c r="BK368" s="85"/>
      <c r="BL368" s="86"/>
      <c r="BM368" s="87"/>
      <c r="BN368" s="87"/>
      <c r="BO368" s="88"/>
      <c r="BP368" s="88"/>
      <c r="BQ368" s="88"/>
      <c r="BR368" s="88"/>
      <c r="BS368" s="88"/>
      <c r="BT368" s="88"/>
      <c r="BU368" s="88"/>
      <c r="BV368" s="88"/>
      <c r="BW368" s="89"/>
      <c r="BX368" s="77">
        <f t="shared" si="6594"/>
        <v>0</v>
      </c>
      <c r="BY368" s="90"/>
      <c r="BZ368" s="855"/>
      <c r="CA368" s="91"/>
      <c r="CB368" s="92"/>
      <c r="CC368" s="93"/>
      <c r="CD368" s="94"/>
      <c r="CE368" s="95"/>
      <c r="CF368" s="96"/>
      <c r="CG368" s="97"/>
      <c r="CH368" s="98"/>
      <c r="CI368" s="99"/>
      <c r="CJ368" s="79">
        <f t="shared" si="6595"/>
        <v>0</v>
      </c>
      <c r="CK368" s="104"/>
      <c r="CL368" s="92"/>
      <c r="CM368" s="861"/>
      <c r="CN368" s="82"/>
      <c r="CO368" s="83"/>
      <c r="CP368" s="83"/>
      <c r="CQ368" s="84"/>
      <c r="CR368" s="84"/>
      <c r="CS368" s="84"/>
      <c r="CT368" s="85"/>
      <c r="CU368" s="86"/>
      <c r="CV368" s="87"/>
      <c r="CW368" s="87"/>
      <c r="CX368" s="88"/>
      <c r="CY368" s="88"/>
      <c r="CZ368" s="88"/>
      <c r="DA368" s="88"/>
      <c r="DB368" s="88"/>
      <c r="DC368" s="88"/>
      <c r="DD368" s="88"/>
      <c r="DE368" s="88"/>
      <c r="DF368" s="89"/>
      <c r="DG368" s="161">
        <f t="shared" si="6596"/>
        <v>0</v>
      </c>
      <c r="DH368" s="90"/>
      <c r="DI368" s="855"/>
      <c r="DJ368" s="168"/>
      <c r="DK368" s="92"/>
      <c r="DL368" s="93"/>
      <c r="DM368" s="94"/>
      <c r="DN368" s="95"/>
      <c r="DO368" s="96"/>
      <c r="DP368" s="97"/>
      <c r="DQ368" s="98"/>
      <c r="DR368" s="99"/>
      <c r="DS368" s="79">
        <f t="shared" si="6597"/>
        <v>0</v>
      </c>
      <c r="DT368" s="104"/>
      <c r="DU368" s="92"/>
      <c r="DV368" s="864"/>
      <c r="DW368" s="82"/>
      <c r="DX368" s="83"/>
      <c r="DY368" s="83"/>
      <c r="DZ368" s="84"/>
      <c r="EA368" s="84"/>
      <c r="EB368" s="84"/>
      <c r="EC368" s="85"/>
      <c r="ED368" s="86"/>
      <c r="EE368" s="87"/>
      <c r="EF368" s="87"/>
      <c r="EG368" s="88"/>
      <c r="EH368" s="88"/>
      <c r="EI368" s="88"/>
      <c r="EJ368" s="88"/>
      <c r="EK368" s="88"/>
      <c r="EL368" s="88"/>
      <c r="EM368" s="88"/>
      <c r="EN368" s="88"/>
      <c r="EO368" s="89"/>
      <c r="EP368" s="161">
        <f t="shared" si="6598"/>
        <v>0</v>
      </c>
      <c r="EQ368" s="90"/>
      <c r="ER368" s="855"/>
      <c r="ES368" s="168"/>
      <c r="ET368" s="92"/>
      <c r="EU368" s="93"/>
      <c r="EV368" s="94"/>
      <c r="EW368" s="95"/>
      <c r="EX368" s="96"/>
      <c r="EY368" s="97"/>
      <c r="EZ368" s="98"/>
      <c r="FA368" s="99"/>
      <c r="FB368" s="79">
        <f t="shared" si="6599"/>
        <v>0</v>
      </c>
      <c r="FC368" s="104"/>
      <c r="FD368" s="92"/>
      <c r="FE368" s="864"/>
      <c r="FF368" s="2207">
        <f>الاعدادات!$D$7</f>
        <v>2023</v>
      </c>
      <c r="FG368" s="163">
        <f t="shared" ref="FG368:FG371" si="6600">BX360</f>
        <v>0</v>
      </c>
      <c r="FH368" s="164">
        <f t="shared" ref="FH368:FH371" si="6601">BY360</f>
        <v>0</v>
      </c>
      <c r="FI368" s="164">
        <f>CA360+CB360+CC360+CD360+CE360+BZ360</f>
        <v>0</v>
      </c>
      <c r="FJ368" s="165">
        <f>CF360+CG360+CH360+CI360</f>
        <v>0</v>
      </c>
      <c r="FK368" s="166">
        <f t="shared" ref="FK368:FK371" si="6602">DG360</f>
        <v>0</v>
      </c>
      <c r="FL368" s="164">
        <f t="shared" ref="FL368:FL371" si="6603">DH360</f>
        <v>0</v>
      </c>
      <c r="FM368" s="164">
        <f>DJ360+DK360+DL360+DM360+DN360+DI360</f>
        <v>0</v>
      </c>
      <c r="FN368" s="165">
        <f>DO360+DP360+DQ360+DR360</f>
        <v>0</v>
      </c>
      <c r="FO368" s="166">
        <f t="shared" ref="FO368:FO371" si="6604">BX367</f>
        <v>0</v>
      </c>
      <c r="FP368" s="164">
        <f t="shared" ref="FP368:FP371" si="6605">BY367</f>
        <v>0</v>
      </c>
      <c r="FQ368" s="164">
        <f>CA367+CB367+CC367+CD367+CE367+BZ367</f>
        <v>0</v>
      </c>
      <c r="FR368" s="165">
        <f>CF367+CG367+CH367+CI367</f>
        <v>0</v>
      </c>
      <c r="FS368" s="166">
        <f t="shared" ref="FS368:FS371" si="6606">DG367</f>
        <v>0</v>
      </c>
      <c r="FT368" s="164">
        <f t="shared" ref="FT368:FT371" si="6607">DH367</f>
        <v>0</v>
      </c>
      <c r="FU368" s="164">
        <f>DI367+DJ367+DK367+DL367+DM367+DN367</f>
        <v>0</v>
      </c>
      <c r="FV368" s="167">
        <f>DO367+DP367+DQ367+DR367</f>
        <v>0</v>
      </c>
      <c r="FW368" s="166">
        <f t="shared" ref="FW368:FW371" si="6608">EP360</f>
        <v>0</v>
      </c>
      <c r="FX368" s="164">
        <f t="shared" ref="FX368:FX371" si="6609">EQ360</f>
        <v>0</v>
      </c>
      <c r="FY368" s="164">
        <f>ES360+ET360+EU360+EV360+EW360+ER360</f>
        <v>0</v>
      </c>
      <c r="FZ368" s="167">
        <f>EX360+EY360+EZ360+FA360</f>
        <v>0</v>
      </c>
      <c r="GA368" s="166">
        <f t="shared" ref="GA368:GA371" si="6610">EP367</f>
        <v>0</v>
      </c>
      <c r="GB368" s="164">
        <f t="shared" ref="GB368:GB371" si="6611">EQ367</f>
        <v>0</v>
      </c>
      <c r="GC368" s="164">
        <f>ES367+ET367+EU367+EV367+EW367+ER367</f>
        <v>0</v>
      </c>
      <c r="GD368" s="167">
        <f>EX367+EY367+EZ367+FA367</f>
        <v>0</v>
      </c>
      <c r="GE368" s="837" t="s">
        <v>23</v>
      </c>
      <c r="GF368" s="169">
        <f>FG372</f>
        <v>0</v>
      </c>
      <c r="GG368" s="170">
        <f>FH372</f>
        <v>0</v>
      </c>
      <c r="GH368" s="170">
        <f>FI372</f>
        <v>0</v>
      </c>
      <c r="GI368" s="171">
        <f>FJ372</f>
        <v>0</v>
      </c>
    </row>
    <row r="369" spans="1:191" ht="39" thickTop="1" thickBot="1">
      <c r="A369" s="143"/>
      <c r="B369" s="172"/>
      <c r="C369" s="172"/>
      <c r="D369" s="172"/>
      <c r="E369" s="172"/>
      <c r="F369" s="172"/>
      <c r="G369" s="172"/>
      <c r="H369" s="172"/>
      <c r="I369" s="172"/>
      <c r="J369" s="145"/>
      <c r="K369" s="146"/>
      <c r="L369" s="2187">
        <f>الاعدادات!$D$16</f>
        <v>2025</v>
      </c>
      <c r="M369" s="172"/>
      <c r="N369" s="172"/>
      <c r="O369" s="172"/>
      <c r="P369" s="172"/>
      <c r="Q369" s="172"/>
      <c r="R369" s="172"/>
      <c r="S369" s="172"/>
      <c r="T369" s="172"/>
      <c r="U369" s="172"/>
      <c r="V369" s="172"/>
      <c r="W369" s="172"/>
      <c r="X369" s="172"/>
      <c r="Y369" s="172"/>
      <c r="Z369" s="174"/>
      <c r="AA369" s="172"/>
      <c r="AB369" s="172"/>
      <c r="AC369" s="172"/>
      <c r="AD369" s="172"/>
      <c r="AE369" s="172"/>
      <c r="AF369" s="172"/>
      <c r="AG369" s="172"/>
      <c r="AH369" s="172"/>
      <c r="AI369" s="172"/>
      <c r="AJ369" s="172"/>
      <c r="AK369" s="172"/>
      <c r="AL369" s="172"/>
      <c r="AM369" s="172"/>
      <c r="AN369" s="172"/>
      <c r="AO369" s="172"/>
      <c r="AP369" s="172"/>
      <c r="AQ369" s="172"/>
      <c r="AR369" s="172"/>
      <c r="AS369" s="172"/>
      <c r="AT369" s="175"/>
      <c r="AU369" s="172"/>
      <c r="AV369" s="172"/>
      <c r="AW369" s="172"/>
      <c r="AX369" s="172"/>
      <c r="AY369" s="172"/>
      <c r="AZ369" s="175"/>
      <c r="BA369" s="172"/>
      <c r="BB369" s="172"/>
      <c r="BC369" s="155"/>
      <c r="BD369" s="2187">
        <f>الاعدادات!$D$16</f>
        <v>2025</v>
      </c>
      <c r="BE369" s="82"/>
      <c r="BF369" s="83"/>
      <c r="BG369" s="83"/>
      <c r="BH369" s="84"/>
      <c r="BI369" s="84"/>
      <c r="BJ369" s="84"/>
      <c r="BK369" s="85"/>
      <c r="BL369" s="86"/>
      <c r="BM369" s="87"/>
      <c r="BN369" s="87"/>
      <c r="BO369" s="88"/>
      <c r="BP369" s="88"/>
      <c r="BQ369" s="88"/>
      <c r="BR369" s="88"/>
      <c r="BS369" s="88"/>
      <c r="BT369" s="88"/>
      <c r="BU369" s="88"/>
      <c r="BV369" s="88"/>
      <c r="BW369" s="89"/>
      <c r="BX369" s="77">
        <f t="shared" si="6594"/>
        <v>0</v>
      </c>
      <c r="BY369" s="90"/>
      <c r="BZ369" s="855"/>
      <c r="CA369" s="91"/>
      <c r="CB369" s="92"/>
      <c r="CC369" s="93"/>
      <c r="CD369" s="94"/>
      <c r="CE369" s="95"/>
      <c r="CF369" s="96"/>
      <c r="CG369" s="97"/>
      <c r="CH369" s="98"/>
      <c r="CI369" s="99"/>
      <c r="CJ369" s="79">
        <f>SUM(BX369:CI369)</f>
        <v>0</v>
      </c>
      <c r="CK369" s="104"/>
      <c r="CL369" s="92"/>
      <c r="CM369" s="861"/>
      <c r="CN369" s="82"/>
      <c r="CO369" s="83"/>
      <c r="CP369" s="83"/>
      <c r="CQ369" s="84"/>
      <c r="CR369" s="84"/>
      <c r="CS369" s="84"/>
      <c r="CT369" s="85"/>
      <c r="CU369" s="86"/>
      <c r="CV369" s="87"/>
      <c r="CW369" s="87"/>
      <c r="CX369" s="88"/>
      <c r="CY369" s="88"/>
      <c r="CZ369" s="88"/>
      <c r="DA369" s="88"/>
      <c r="DB369" s="88"/>
      <c r="DC369" s="88"/>
      <c r="DD369" s="88"/>
      <c r="DE369" s="88"/>
      <c r="DF369" s="89"/>
      <c r="DG369" s="161">
        <f t="shared" si="6596"/>
        <v>0</v>
      </c>
      <c r="DH369" s="90"/>
      <c r="DI369" s="855"/>
      <c r="DJ369" s="168"/>
      <c r="DK369" s="92"/>
      <c r="DL369" s="93"/>
      <c r="DM369" s="94"/>
      <c r="DN369" s="95"/>
      <c r="DO369" s="96"/>
      <c r="DP369" s="97"/>
      <c r="DQ369" s="98"/>
      <c r="DR369" s="99"/>
      <c r="DS369" s="79">
        <f t="shared" si="6597"/>
        <v>0</v>
      </c>
      <c r="DT369" s="104"/>
      <c r="DU369" s="92"/>
      <c r="DV369" s="864"/>
      <c r="DW369" s="82"/>
      <c r="DX369" s="83"/>
      <c r="DY369" s="83"/>
      <c r="DZ369" s="84"/>
      <c r="EA369" s="84"/>
      <c r="EB369" s="84"/>
      <c r="EC369" s="85"/>
      <c r="ED369" s="86"/>
      <c r="EE369" s="87"/>
      <c r="EF369" s="87"/>
      <c r="EG369" s="88"/>
      <c r="EH369" s="88"/>
      <c r="EI369" s="88"/>
      <c r="EJ369" s="88"/>
      <c r="EK369" s="88"/>
      <c r="EL369" s="88"/>
      <c r="EM369" s="88"/>
      <c r="EN369" s="88"/>
      <c r="EO369" s="89"/>
      <c r="EP369" s="161">
        <f t="shared" si="6598"/>
        <v>0</v>
      </c>
      <c r="EQ369" s="90"/>
      <c r="ER369" s="855"/>
      <c r="ES369" s="168"/>
      <c r="ET369" s="92"/>
      <c r="EU369" s="93"/>
      <c r="EV369" s="94"/>
      <c r="EW369" s="95"/>
      <c r="EX369" s="96"/>
      <c r="EY369" s="97"/>
      <c r="EZ369" s="98"/>
      <c r="FA369" s="99"/>
      <c r="FB369" s="79">
        <f t="shared" si="6599"/>
        <v>0</v>
      </c>
      <c r="FC369" s="104"/>
      <c r="FD369" s="92"/>
      <c r="FE369" s="864"/>
      <c r="FF369" s="2207">
        <f>الاعدادات!$D$8</f>
        <v>2024</v>
      </c>
      <c r="FG369" s="163">
        <f t="shared" si="6600"/>
        <v>0</v>
      </c>
      <c r="FH369" s="164">
        <f t="shared" si="6601"/>
        <v>0</v>
      </c>
      <c r="FI369" s="164">
        <f>CA361+CB361+CC361+CD361+CE361+BZ361</f>
        <v>0</v>
      </c>
      <c r="FJ369" s="165">
        <f>CF361+CG361+CH361+CI361</f>
        <v>0</v>
      </c>
      <c r="FK369" s="166">
        <f t="shared" si="6602"/>
        <v>0</v>
      </c>
      <c r="FL369" s="164">
        <f t="shared" si="6603"/>
        <v>0</v>
      </c>
      <c r="FM369" s="164">
        <f>DJ361+DK361+DL361+DM361+DN361+DI361</f>
        <v>0</v>
      </c>
      <c r="FN369" s="165">
        <f>DO361+DP361+DQ361+DR361</f>
        <v>0</v>
      </c>
      <c r="FO369" s="166">
        <f t="shared" si="6604"/>
        <v>0</v>
      </c>
      <c r="FP369" s="164">
        <f t="shared" si="6605"/>
        <v>0</v>
      </c>
      <c r="FQ369" s="164">
        <f>CA368+CB368+CC368+CD368+CE368+BZ368</f>
        <v>0</v>
      </c>
      <c r="FR369" s="165">
        <f>CF368+CG368+CH368+CI368</f>
        <v>0</v>
      </c>
      <c r="FS369" s="166">
        <f t="shared" si="6606"/>
        <v>0</v>
      </c>
      <c r="FT369" s="164">
        <f t="shared" si="6607"/>
        <v>0</v>
      </c>
      <c r="FU369" s="164">
        <f>DI368+DJ368+DK368+DL368+DM368+DN368</f>
        <v>0</v>
      </c>
      <c r="FV369" s="167">
        <f>DO368+DP368+DQ368+DR368</f>
        <v>0</v>
      </c>
      <c r="FW369" s="166">
        <f t="shared" si="6608"/>
        <v>0</v>
      </c>
      <c r="FX369" s="164">
        <f t="shared" si="6609"/>
        <v>0</v>
      </c>
      <c r="FY369" s="164">
        <f>ES361+ET361+EU361+EV361+EW361+ER361</f>
        <v>0</v>
      </c>
      <c r="FZ369" s="167">
        <f>EX361+EY361+EZ361+FA361</f>
        <v>0</v>
      </c>
      <c r="GA369" s="166">
        <f t="shared" si="6610"/>
        <v>0</v>
      </c>
      <c r="GB369" s="164">
        <f t="shared" si="6611"/>
        <v>0</v>
      </c>
      <c r="GC369" s="164">
        <f>ES368+ET368+EU368+EV368+EW368+ER368</f>
        <v>0</v>
      </c>
      <c r="GD369" s="167">
        <f>EX368+EY368+EZ368+FA368</f>
        <v>0</v>
      </c>
      <c r="GE369" s="837" t="s">
        <v>33</v>
      </c>
      <c r="GF369" s="169">
        <f>FK372</f>
        <v>0</v>
      </c>
      <c r="GG369" s="169">
        <f>FL372</f>
        <v>0</v>
      </c>
      <c r="GH369" s="169">
        <f>FM372</f>
        <v>0</v>
      </c>
      <c r="GI369" s="169">
        <f>FN372</f>
        <v>0</v>
      </c>
    </row>
    <row r="370" spans="1:191" ht="39" thickTop="1" thickBot="1">
      <c r="A370" s="143"/>
      <c r="B370" s="172"/>
      <c r="C370" s="172"/>
      <c r="D370" s="172"/>
      <c r="E370" s="172"/>
      <c r="F370" s="172"/>
      <c r="G370" s="172"/>
      <c r="H370" s="172"/>
      <c r="I370" s="172"/>
      <c r="J370" s="145"/>
      <c r="K370" s="146"/>
      <c r="L370" s="2187">
        <f>الاعدادات!$D$17</f>
        <v>2026</v>
      </c>
      <c r="M370" s="172"/>
      <c r="N370" s="172"/>
      <c r="O370" s="172"/>
      <c r="P370" s="172"/>
      <c r="Q370" s="172"/>
      <c r="R370" s="172"/>
      <c r="S370" s="172"/>
      <c r="T370" s="172"/>
      <c r="U370" s="172"/>
      <c r="V370" s="172"/>
      <c r="W370" s="172"/>
      <c r="X370" s="172"/>
      <c r="Y370" s="172"/>
      <c r="Z370" s="174"/>
      <c r="AA370" s="172"/>
      <c r="AB370" s="172"/>
      <c r="AC370" s="172"/>
      <c r="AD370" s="172"/>
      <c r="AE370" s="172"/>
      <c r="AF370" s="172"/>
      <c r="AG370" s="172"/>
      <c r="AH370" s="172"/>
      <c r="AI370" s="172"/>
      <c r="AJ370" s="172"/>
      <c r="AK370" s="172"/>
      <c r="AL370" s="172"/>
      <c r="AM370" s="172"/>
      <c r="AN370" s="172"/>
      <c r="AO370" s="172"/>
      <c r="AP370" s="172"/>
      <c r="AQ370" s="172"/>
      <c r="AR370" s="172"/>
      <c r="AS370" s="172"/>
      <c r="AT370" s="175"/>
      <c r="AU370" s="172"/>
      <c r="AV370" s="172"/>
      <c r="AW370" s="172"/>
      <c r="AX370" s="172"/>
      <c r="AY370" s="172"/>
      <c r="AZ370" s="175"/>
      <c r="BA370" s="172"/>
      <c r="BB370" s="172"/>
      <c r="BC370" s="155"/>
      <c r="BD370" s="2187">
        <f>الاعدادات!$D$17</f>
        <v>2026</v>
      </c>
      <c r="BE370" s="117"/>
      <c r="BF370" s="118"/>
      <c r="BG370" s="118"/>
      <c r="BH370" s="119"/>
      <c r="BI370" s="119"/>
      <c r="BJ370" s="119"/>
      <c r="BK370" s="120"/>
      <c r="BL370" s="121"/>
      <c r="BM370" s="122"/>
      <c r="BN370" s="122"/>
      <c r="BO370" s="123"/>
      <c r="BP370" s="123"/>
      <c r="BQ370" s="123"/>
      <c r="BR370" s="123"/>
      <c r="BS370" s="123"/>
      <c r="BT370" s="123"/>
      <c r="BU370" s="123"/>
      <c r="BV370" s="123"/>
      <c r="BW370" s="124"/>
      <c r="BX370" s="77">
        <f>SUM(BE370:BW370)</f>
        <v>0</v>
      </c>
      <c r="BY370" s="126"/>
      <c r="BZ370" s="856"/>
      <c r="CA370" s="127"/>
      <c r="CB370" s="128"/>
      <c r="CC370" s="129"/>
      <c r="CD370" s="130"/>
      <c r="CE370" s="131"/>
      <c r="CF370" s="132"/>
      <c r="CG370" s="133"/>
      <c r="CH370" s="134"/>
      <c r="CI370" s="135"/>
      <c r="CJ370" s="79">
        <f>SUM(BX370:CI370)</f>
        <v>0</v>
      </c>
      <c r="CK370" s="137"/>
      <c r="CL370" s="128"/>
      <c r="CM370" s="862"/>
      <c r="CN370" s="117"/>
      <c r="CO370" s="118"/>
      <c r="CP370" s="118"/>
      <c r="CQ370" s="119"/>
      <c r="CR370" s="119"/>
      <c r="CS370" s="119"/>
      <c r="CT370" s="120"/>
      <c r="CU370" s="121"/>
      <c r="CV370" s="122"/>
      <c r="CW370" s="122"/>
      <c r="CX370" s="123"/>
      <c r="CY370" s="123"/>
      <c r="CZ370" s="123"/>
      <c r="DA370" s="123"/>
      <c r="DB370" s="123"/>
      <c r="DC370" s="123"/>
      <c r="DD370" s="123"/>
      <c r="DE370" s="123"/>
      <c r="DF370" s="124"/>
      <c r="DG370" s="161">
        <f>SUM(CN370:DF370)</f>
        <v>0</v>
      </c>
      <c r="DH370" s="126"/>
      <c r="DI370" s="4285"/>
      <c r="DJ370" s="176"/>
      <c r="DK370" s="128"/>
      <c r="DL370" s="129"/>
      <c r="DM370" s="130"/>
      <c r="DN370" s="131"/>
      <c r="DO370" s="132"/>
      <c r="DP370" s="133"/>
      <c r="DQ370" s="134"/>
      <c r="DR370" s="135"/>
      <c r="DS370" s="136">
        <f>SUM(DG370:DR370)</f>
        <v>0</v>
      </c>
      <c r="DT370" s="137"/>
      <c r="DU370" s="128"/>
      <c r="DV370" s="865"/>
      <c r="DW370" s="117"/>
      <c r="DX370" s="118"/>
      <c r="DY370" s="118"/>
      <c r="DZ370" s="119"/>
      <c r="EA370" s="119"/>
      <c r="EB370" s="119"/>
      <c r="EC370" s="120"/>
      <c r="ED370" s="121"/>
      <c r="EE370" s="122"/>
      <c r="EF370" s="122"/>
      <c r="EG370" s="123"/>
      <c r="EH370" s="123"/>
      <c r="EI370" s="123"/>
      <c r="EJ370" s="123"/>
      <c r="EK370" s="123"/>
      <c r="EL370" s="123"/>
      <c r="EM370" s="123"/>
      <c r="EN370" s="123"/>
      <c r="EO370" s="124"/>
      <c r="EP370" s="161">
        <f>SUM(DW370:EO370)</f>
        <v>0</v>
      </c>
      <c r="EQ370" s="126"/>
      <c r="ER370" s="856"/>
      <c r="ES370" s="176"/>
      <c r="ET370" s="128"/>
      <c r="EU370" s="129"/>
      <c r="EV370" s="130"/>
      <c r="EW370" s="131"/>
      <c r="EX370" s="132"/>
      <c r="EY370" s="133"/>
      <c r="EZ370" s="134"/>
      <c r="FA370" s="135"/>
      <c r="FB370" s="136">
        <f t="shared" si="6599"/>
        <v>0</v>
      </c>
      <c r="FC370" s="137"/>
      <c r="FD370" s="128"/>
      <c r="FE370" s="865"/>
      <c r="FF370" s="2207">
        <f>الاعدادات!$D$9</f>
        <v>2025</v>
      </c>
      <c r="FG370" s="163">
        <f t="shared" si="6600"/>
        <v>0</v>
      </c>
      <c r="FH370" s="164">
        <f t="shared" si="6601"/>
        <v>0</v>
      </c>
      <c r="FI370" s="164">
        <f>CA362+CB362+CC362+CD362+CE362+BZ362</f>
        <v>0</v>
      </c>
      <c r="FJ370" s="165">
        <f>CF362+CG362+CH362+CI362</f>
        <v>0</v>
      </c>
      <c r="FK370" s="166">
        <f t="shared" si="6602"/>
        <v>0</v>
      </c>
      <c r="FL370" s="164">
        <f t="shared" si="6603"/>
        <v>0</v>
      </c>
      <c r="FM370" s="164">
        <f>DJ362+DK362+DL362+DM362+DN362+DI362</f>
        <v>0</v>
      </c>
      <c r="FN370" s="165">
        <f>DO362+DP362+DQ362+DR362</f>
        <v>0</v>
      </c>
      <c r="FO370" s="166">
        <f t="shared" si="6604"/>
        <v>0</v>
      </c>
      <c r="FP370" s="164">
        <f t="shared" si="6605"/>
        <v>0</v>
      </c>
      <c r="FQ370" s="164">
        <f>CA369+CB369+CC369+CD369+CE369+BZ369</f>
        <v>0</v>
      </c>
      <c r="FR370" s="165">
        <f>CF369+CG369+CH369+CI369</f>
        <v>0</v>
      </c>
      <c r="FS370" s="166">
        <f t="shared" si="6606"/>
        <v>0</v>
      </c>
      <c r="FT370" s="164">
        <f t="shared" si="6607"/>
        <v>0</v>
      </c>
      <c r="FU370" s="164">
        <f>DI369+DJ369+DK369+DL369+DM369+DN369</f>
        <v>0</v>
      </c>
      <c r="FV370" s="167">
        <f>DO369+DP369+DQ369+DR369</f>
        <v>0</v>
      </c>
      <c r="FW370" s="166">
        <f t="shared" si="6608"/>
        <v>0</v>
      </c>
      <c r="FX370" s="164">
        <f t="shared" si="6609"/>
        <v>0</v>
      </c>
      <c r="FY370" s="164">
        <f>ES362+ET362+EU362+EV362+EW362+ER362</f>
        <v>0</v>
      </c>
      <c r="FZ370" s="167">
        <f>EX362+EY362+EZ362+FA362</f>
        <v>0</v>
      </c>
      <c r="GA370" s="166">
        <f t="shared" si="6610"/>
        <v>0</v>
      </c>
      <c r="GB370" s="164">
        <f t="shared" si="6611"/>
        <v>0</v>
      </c>
      <c r="GC370" s="164">
        <f>ES369+ET369+EU369+EV369+EW369+ER369</f>
        <v>0</v>
      </c>
      <c r="GD370" s="167">
        <f>EX369+EY369+EZ369+FA369</f>
        <v>0</v>
      </c>
      <c r="GE370" s="837" t="s">
        <v>184</v>
      </c>
      <c r="GF370" s="169">
        <f>FO372</f>
        <v>0</v>
      </c>
      <c r="GG370" s="170">
        <f>FP372</f>
        <v>0</v>
      </c>
      <c r="GH370" s="170">
        <f>FQ372</f>
        <v>0</v>
      </c>
      <c r="GI370" s="171">
        <f>FR372</f>
        <v>0</v>
      </c>
    </row>
    <row r="371" spans="1:191" ht="38.4" thickBot="1">
      <c r="A371" s="172"/>
      <c r="B371" s="172"/>
      <c r="C371" s="172"/>
      <c r="D371" s="172"/>
      <c r="E371" s="172"/>
      <c r="F371" s="172"/>
      <c r="G371" s="172"/>
      <c r="H371" s="172"/>
      <c r="I371" s="172"/>
      <c r="J371" s="172"/>
      <c r="K371" s="172"/>
      <c r="L371" s="172"/>
      <c r="M371" s="172"/>
      <c r="N371" s="172"/>
      <c r="O371" s="172"/>
      <c r="P371" s="172"/>
      <c r="Q371" s="172"/>
      <c r="R371" s="172"/>
      <c r="S371" s="172"/>
      <c r="T371" s="172"/>
      <c r="U371" s="172"/>
      <c r="V371" s="172"/>
      <c r="W371" s="172"/>
      <c r="X371" s="172"/>
      <c r="Y371" s="172"/>
      <c r="Z371" s="172"/>
      <c r="AA371" s="172"/>
      <c r="AB371" s="172"/>
      <c r="AC371" s="172"/>
      <c r="AD371" s="172"/>
      <c r="AE371" s="172"/>
      <c r="AF371" s="172"/>
      <c r="AG371" s="172"/>
      <c r="AH371" s="172"/>
      <c r="AI371" s="172"/>
      <c r="AJ371" s="172"/>
      <c r="AK371" s="172"/>
      <c r="AL371" s="172"/>
      <c r="AM371" s="172"/>
      <c r="AN371" s="172"/>
      <c r="AO371" s="172"/>
      <c r="AP371" s="172"/>
      <c r="AQ371" s="172"/>
      <c r="AR371" s="172"/>
      <c r="AS371" s="172"/>
      <c r="AT371" s="172"/>
      <c r="AU371" s="172"/>
      <c r="AV371" s="172"/>
      <c r="AW371" s="172"/>
      <c r="AX371" s="172"/>
      <c r="AY371" s="172"/>
      <c r="AZ371" s="172"/>
      <c r="BA371" s="172"/>
      <c r="BB371" s="172"/>
      <c r="BC371" s="172"/>
      <c r="BD371" s="177" t="s">
        <v>181</v>
      </c>
      <c r="BE371" s="843">
        <f t="shared" ref="BE371" si="6612">SUM(BE366:BE370)</f>
        <v>0</v>
      </c>
      <c r="BF371" s="844">
        <f t="shared" ref="BF371" si="6613">SUM(BF366:BF370)</f>
        <v>0</v>
      </c>
      <c r="BG371" s="844">
        <f t="shared" ref="BG371" si="6614">SUM(BG366:BG370)</f>
        <v>0</v>
      </c>
      <c r="BH371" s="844">
        <f t="shared" ref="BH371" si="6615">SUM(BH366:BH370)</f>
        <v>0</v>
      </c>
      <c r="BI371" s="844">
        <f t="shared" ref="BI371" si="6616">SUM(BI366:BI370)</f>
        <v>0</v>
      </c>
      <c r="BJ371" s="844">
        <f t="shared" ref="BJ371" si="6617">SUM(BJ366:BJ370)</f>
        <v>0</v>
      </c>
      <c r="BK371" s="844">
        <f t="shared" ref="BK371" si="6618">SUM(BK366:BK370)</f>
        <v>0</v>
      </c>
      <c r="BL371" s="844">
        <f t="shared" ref="BL371" si="6619">SUM(BL366:BL370)</f>
        <v>0</v>
      </c>
      <c r="BM371" s="844">
        <f t="shared" ref="BM371" si="6620">SUM(BM366:BM370)</f>
        <v>0</v>
      </c>
      <c r="BN371" s="844">
        <f t="shared" ref="BN371" si="6621">SUM(BN366:BN370)</f>
        <v>0</v>
      </c>
      <c r="BO371" s="844">
        <f t="shared" ref="BO371" si="6622">SUM(BO366:BO370)</f>
        <v>0</v>
      </c>
      <c r="BP371" s="844">
        <f t="shared" ref="BP371" si="6623">SUM(BP366:BP370)</f>
        <v>0</v>
      </c>
      <c r="BQ371" s="844">
        <f t="shared" ref="BQ371" si="6624">SUM(BQ366:BQ370)</f>
        <v>0</v>
      </c>
      <c r="BR371" s="844">
        <f t="shared" ref="BR371" si="6625">SUM(BR366:BR370)</f>
        <v>0</v>
      </c>
      <c r="BS371" s="844">
        <f t="shared" ref="BS371" si="6626">SUM(BS366:BS370)</f>
        <v>0</v>
      </c>
      <c r="BT371" s="844">
        <f t="shared" ref="BT371" si="6627">SUM(BT366:BT370)</f>
        <v>0</v>
      </c>
      <c r="BU371" s="844">
        <f t="shared" ref="BU371" si="6628">SUM(BU366:BU370)</f>
        <v>0</v>
      </c>
      <c r="BV371" s="844">
        <f t="shared" ref="BV371" si="6629">SUM(BV366:BV370)</f>
        <v>0</v>
      </c>
      <c r="BW371" s="844">
        <f t="shared" ref="BW371" si="6630">SUM(BW366:BW370)</f>
        <v>0</v>
      </c>
      <c r="BX371" s="845">
        <f t="shared" ref="BX371" si="6631">BW371+BV371+BO371+BN371+BM371+BL371+BK371+BJ371+BI371+BH371+BG371+BF371+BE371</f>
        <v>0</v>
      </c>
      <c r="BY371" s="844">
        <f t="shared" ref="BY371" si="6632">SUM(BY366:BY370)</f>
        <v>0</v>
      </c>
      <c r="BZ371" s="844">
        <f t="shared" ref="BZ371" si="6633">SUM(BZ366:BZ370)</f>
        <v>0</v>
      </c>
      <c r="CA371" s="844">
        <f t="shared" ref="CA371" si="6634">SUM(CA366:CA370)</f>
        <v>0</v>
      </c>
      <c r="CB371" s="844">
        <f t="shared" ref="CB371" si="6635">SUM(CB366:CB370)</f>
        <v>0</v>
      </c>
      <c r="CC371" s="844">
        <f t="shared" ref="CC371" si="6636">SUM(CC366:CC370)</f>
        <v>0</v>
      </c>
      <c r="CD371" s="844">
        <f t="shared" ref="CD371" si="6637">SUM(CD366:CD370)</f>
        <v>0</v>
      </c>
      <c r="CE371" s="844">
        <f t="shared" ref="CE371" si="6638">SUM(CE366:CE370)</f>
        <v>0</v>
      </c>
      <c r="CF371" s="844">
        <f t="shared" ref="CF371" si="6639">SUM(CF366:CF370)</f>
        <v>0</v>
      </c>
      <c r="CG371" s="844">
        <f t="shared" ref="CG371" si="6640">SUM(CG366:CG370)</f>
        <v>0</v>
      </c>
      <c r="CH371" s="2208">
        <f t="shared" ref="CH371" si="6641">SUM(CH366:CH370)</f>
        <v>0</v>
      </c>
      <c r="CI371" s="844">
        <f t="shared" ref="CI371" si="6642">SUM(CI366:CI370)</f>
        <v>0</v>
      </c>
      <c r="CJ371" s="844">
        <f t="shared" ref="CJ371" si="6643">SUM(CJ366:CJ370)</f>
        <v>0</v>
      </c>
      <c r="CK371" s="844">
        <f t="shared" ref="CK371" si="6644">SUM(CK366:CK370)</f>
        <v>0</v>
      </c>
      <c r="CL371" s="844">
        <f t="shared" ref="CL371" si="6645">SUM(CL366:CL370)</f>
        <v>0</v>
      </c>
      <c r="CM371" s="2209">
        <f t="shared" ref="CM371" si="6646">SUM(CM366:CM370)</f>
        <v>0</v>
      </c>
      <c r="CN371" s="843">
        <f t="shared" ref="CN371" si="6647">SUM(CN366:CN370)</f>
        <v>0</v>
      </c>
      <c r="CO371" s="844">
        <f t="shared" ref="CO371" si="6648">SUM(CO366:CO370)</f>
        <v>0</v>
      </c>
      <c r="CP371" s="844">
        <f t="shared" ref="CP371" si="6649">SUM(CP366:CP370)</f>
        <v>0</v>
      </c>
      <c r="CQ371" s="844">
        <f t="shared" ref="CQ371" si="6650">SUM(CQ366:CQ370)</f>
        <v>0</v>
      </c>
      <c r="CR371" s="844">
        <f t="shared" ref="CR371" si="6651">SUM(CR366:CR370)</f>
        <v>0</v>
      </c>
      <c r="CS371" s="844">
        <f t="shared" ref="CS371" si="6652">SUM(CS366:CS370)</f>
        <v>0</v>
      </c>
      <c r="CT371" s="844">
        <f t="shared" ref="CT371" si="6653">SUM(CT366:CT370)</f>
        <v>0</v>
      </c>
      <c r="CU371" s="844">
        <f t="shared" ref="CU371" si="6654">SUM(CU366:CU370)</f>
        <v>0</v>
      </c>
      <c r="CV371" s="844">
        <f t="shared" ref="CV371" si="6655">SUM(CV366:CV370)</f>
        <v>0</v>
      </c>
      <c r="CW371" s="844">
        <f t="shared" ref="CW371" si="6656">SUM(CW366:CW370)</f>
        <v>0</v>
      </c>
      <c r="CX371" s="844">
        <f t="shared" ref="CX371" si="6657">SUM(CX366:CX370)</f>
        <v>0</v>
      </c>
      <c r="CY371" s="844">
        <f t="shared" ref="CY371" si="6658">SUM(CY366:CY370)</f>
        <v>0</v>
      </c>
      <c r="CZ371" s="844">
        <f t="shared" ref="CZ371" si="6659">SUM(CZ366:CZ370)</f>
        <v>0</v>
      </c>
      <c r="DA371" s="844">
        <f t="shared" ref="DA371" si="6660">SUM(DA366:DA370)</f>
        <v>0</v>
      </c>
      <c r="DB371" s="844">
        <f t="shared" ref="DB371" si="6661">SUM(DB366:DB370)</f>
        <v>0</v>
      </c>
      <c r="DC371" s="844">
        <f t="shared" ref="DC371" si="6662">SUM(DC366:DC370)</f>
        <v>0</v>
      </c>
      <c r="DD371" s="844">
        <f t="shared" ref="DD371" si="6663">SUM(DD366:DD370)</f>
        <v>0</v>
      </c>
      <c r="DE371" s="844">
        <f t="shared" ref="DE371" si="6664">SUM(DE366:DE370)</f>
        <v>0</v>
      </c>
      <c r="DF371" s="844">
        <f t="shared" ref="DF371" si="6665">SUM(DF366:DF370)</f>
        <v>0</v>
      </c>
      <c r="DG371" s="845">
        <f t="shared" ref="DG371" si="6666">DF371+DE371+CX371+CW371+CV371+CU371+CT371+CS371+CR371+CQ371+CP371+CO371+CN371</f>
        <v>0</v>
      </c>
      <c r="DH371" s="844">
        <f t="shared" ref="DH371" si="6667">SUM(DH366:DH370)</f>
        <v>0</v>
      </c>
      <c r="DI371" s="844">
        <f t="shared" ref="DI371" si="6668">SUM(DI366:DI370)</f>
        <v>0</v>
      </c>
      <c r="DJ371" s="844">
        <f t="shared" ref="DJ371" si="6669">SUM(DJ366:DJ370)</f>
        <v>0</v>
      </c>
      <c r="DK371" s="844">
        <f t="shared" ref="DK371" si="6670">SUM(DK366:DK370)</f>
        <v>0</v>
      </c>
      <c r="DL371" s="844">
        <f t="shared" ref="DL371" si="6671">SUM(DL366:DL370)</f>
        <v>0</v>
      </c>
      <c r="DM371" s="844">
        <f t="shared" ref="DM371" si="6672">SUM(DM366:DM370)</f>
        <v>0</v>
      </c>
      <c r="DN371" s="844">
        <f t="shared" ref="DN371" si="6673">SUM(DN366:DN370)</f>
        <v>0</v>
      </c>
      <c r="DO371" s="844">
        <f t="shared" ref="DO371" si="6674">SUM(DO366:DO370)</f>
        <v>0</v>
      </c>
      <c r="DP371" s="844">
        <f t="shared" ref="DP371" si="6675">SUM(DP366:DP370)</f>
        <v>0</v>
      </c>
      <c r="DQ371" s="2208">
        <f t="shared" ref="DQ371" si="6676">SUM(DQ366:DQ370)</f>
        <v>0</v>
      </c>
      <c r="DR371" s="844">
        <f t="shared" ref="DR371" si="6677">SUM(DR366:DR370)</f>
        <v>0</v>
      </c>
      <c r="DS371" s="844">
        <f t="shared" ref="DS371" si="6678">SUM(DS366:DS370)</f>
        <v>0</v>
      </c>
      <c r="DT371" s="844">
        <f t="shared" ref="DT371" si="6679">SUM(DT366:DT370)</f>
        <v>0</v>
      </c>
      <c r="DU371" s="844">
        <f t="shared" ref="DU371" si="6680">SUM(DU366:DU370)</f>
        <v>0</v>
      </c>
      <c r="DV371" s="2210">
        <f t="shared" ref="DV371" si="6681">SUM(DV366:DV370)</f>
        <v>0</v>
      </c>
      <c r="DW371" s="843">
        <f t="shared" ref="DW371" si="6682">SUM(DW366:DW370)</f>
        <v>0</v>
      </c>
      <c r="DX371" s="844">
        <f t="shared" ref="DX371" si="6683">SUM(DX366:DX370)</f>
        <v>0</v>
      </c>
      <c r="DY371" s="844">
        <f t="shared" ref="DY371" si="6684">SUM(DY366:DY370)</f>
        <v>0</v>
      </c>
      <c r="DZ371" s="844">
        <f t="shared" ref="DZ371" si="6685">SUM(DZ366:DZ370)</f>
        <v>0</v>
      </c>
      <c r="EA371" s="844">
        <f t="shared" ref="EA371" si="6686">SUM(EA366:EA370)</f>
        <v>0</v>
      </c>
      <c r="EB371" s="844">
        <f t="shared" ref="EB371" si="6687">SUM(EB366:EB370)</f>
        <v>0</v>
      </c>
      <c r="EC371" s="844">
        <f t="shared" ref="EC371" si="6688">SUM(EC366:EC370)</f>
        <v>0</v>
      </c>
      <c r="ED371" s="844">
        <f t="shared" ref="ED371" si="6689">SUM(ED366:ED370)</f>
        <v>0</v>
      </c>
      <c r="EE371" s="844">
        <f t="shared" ref="EE371" si="6690">SUM(EE366:EE370)</f>
        <v>0</v>
      </c>
      <c r="EF371" s="844">
        <f t="shared" ref="EF371" si="6691">SUM(EF366:EF370)</f>
        <v>0</v>
      </c>
      <c r="EG371" s="844">
        <f t="shared" ref="EG371" si="6692">SUM(EG366:EG370)</f>
        <v>0</v>
      </c>
      <c r="EH371" s="844">
        <f t="shared" ref="EH371" si="6693">SUM(EH366:EH370)</f>
        <v>0</v>
      </c>
      <c r="EI371" s="844">
        <f t="shared" ref="EI371" si="6694">SUM(EI366:EI370)</f>
        <v>0</v>
      </c>
      <c r="EJ371" s="844">
        <f t="shared" ref="EJ371" si="6695">SUM(EJ366:EJ370)</f>
        <v>0</v>
      </c>
      <c r="EK371" s="844">
        <f t="shared" ref="EK371" si="6696">SUM(EK366:EK370)</f>
        <v>0</v>
      </c>
      <c r="EL371" s="844">
        <f t="shared" ref="EL371" si="6697">SUM(EL366:EL370)</f>
        <v>0</v>
      </c>
      <c r="EM371" s="844">
        <f t="shared" ref="EM371" si="6698">SUM(EM366:EM370)</f>
        <v>0</v>
      </c>
      <c r="EN371" s="844">
        <f t="shared" ref="EN371" si="6699">SUM(EN366:EN370)</f>
        <v>0</v>
      </c>
      <c r="EO371" s="844">
        <f t="shared" ref="EO371" si="6700">SUM(EO366:EO370)</f>
        <v>0</v>
      </c>
      <c r="EP371" s="845">
        <f t="shared" ref="EP371" si="6701">EO371+EN371+EG371+EF371+EE371+ED371+EC371+EB371+EA371+DZ371+DY371+DX371+DW371</f>
        <v>0</v>
      </c>
      <c r="EQ371" s="844">
        <f>SUM(EQ366:EQ370)</f>
        <v>0</v>
      </c>
      <c r="ER371" s="844"/>
      <c r="ES371" s="844">
        <f t="shared" ref="ES371" si="6702">SUM(ES366:ES370)</f>
        <v>0</v>
      </c>
      <c r="ET371" s="844">
        <f t="shared" ref="ET371" si="6703">SUM(ET366:ET370)</f>
        <v>0</v>
      </c>
      <c r="EU371" s="844">
        <f t="shared" ref="EU371" si="6704">SUM(EU366:EU370)</f>
        <v>0</v>
      </c>
      <c r="EV371" s="844">
        <f t="shared" ref="EV371" si="6705">SUM(EV366:EV370)</f>
        <v>0</v>
      </c>
      <c r="EW371" s="844">
        <f t="shared" ref="EW371" si="6706">SUM(EW366:EW370)</f>
        <v>0</v>
      </c>
      <c r="EX371" s="844">
        <f t="shared" ref="EX371" si="6707">SUM(EX366:EX370)</f>
        <v>0</v>
      </c>
      <c r="EY371" s="844">
        <f t="shared" ref="EY371" si="6708">SUM(EY366:EY370)</f>
        <v>0</v>
      </c>
      <c r="EZ371" s="2208">
        <f t="shared" ref="EZ371" si="6709">SUM(EZ366:EZ370)</f>
        <v>0</v>
      </c>
      <c r="FA371" s="844">
        <f t="shared" ref="FA371" si="6710">SUM(FA366:FA370)</f>
        <v>0</v>
      </c>
      <c r="FB371" s="844">
        <f t="shared" ref="FB371" si="6711">SUM(FB366:FB370)</f>
        <v>0</v>
      </c>
      <c r="FC371" s="844">
        <f t="shared" ref="FC371" si="6712">SUM(FC366:FC370)</f>
        <v>0</v>
      </c>
      <c r="FD371" s="844">
        <f t="shared" ref="FD371" si="6713">SUM(FD366:FD370)</f>
        <v>0</v>
      </c>
      <c r="FE371" s="2210">
        <f t="shared" ref="FE371" si="6714">SUM(FE366:FE370)</f>
        <v>0</v>
      </c>
      <c r="FF371" s="2211">
        <f>الاعدادات!$D$10</f>
        <v>2026</v>
      </c>
      <c r="FG371" s="2194">
        <f t="shared" si="6600"/>
        <v>0</v>
      </c>
      <c r="FH371" s="2195">
        <f t="shared" si="6601"/>
        <v>0</v>
      </c>
      <c r="FI371" s="2195">
        <f>CA363+CB363+CC363+CD363+CE363+BZ363</f>
        <v>0</v>
      </c>
      <c r="FJ371" s="2196">
        <f>CF363+CG363+CH363+CI363</f>
        <v>0</v>
      </c>
      <c r="FK371" s="2197">
        <f t="shared" si="6602"/>
        <v>0</v>
      </c>
      <c r="FL371" s="2195">
        <f t="shared" si="6603"/>
        <v>0</v>
      </c>
      <c r="FM371" s="2195">
        <f>DJ363+DK363+DL363+DM363+DN363+DI363</f>
        <v>0</v>
      </c>
      <c r="FN371" s="2196">
        <f>DO363+DP363+DQ363+DR363</f>
        <v>0</v>
      </c>
      <c r="FO371" s="2197">
        <f t="shared" si="6604"/>
        <v>0</v>
      </c>
      <c r="FP371" s="2195">
        <f t="shared" si="6605"/>
        <v>0</v>
      </c>
      <c r="FQ371" s="2195">
        <f>CA370+CB370+CC370+CD370+CE370+BZ370</f>
        <v>0</v>
      </c>
      <c r="FR371" s="2196">
        <f>CF370+CG370+CH370+CI370</f>
        <v>0</v>
      </c>
      <c r="FS371" s="2197">
        <f t="shared" si="6606"/>
        <v>0</v>
      </c>
      <c r="FT371" s="2195">
        <f t="shared" si="6607"/>
        <v>0</v>
      </c>
      <c r="FU371" s="2195">
        <f>DI370+DJ370+DK370+DL370+DM370+DN370</f>
        <v>0</v>
      </c>
      <c r="FV371" s="2198">
        <f>DO370+DP370+DQ370+DR370</f>
        <v>0</v>
      </c>
      <c r="FW371" s="2197">
        <f t="shared" si="6608"/>
        <v>0</v>
      </c>
      <c r="FX371" s="2195">
        <f t="shared" si="6609"/>
        <v>0</v>
      </c>
      <c r="FY371" s="2195">
        <f>ES363+ET363+EU363+EV363+EW363+ER363</f>
        <v>0</v>
      </c>
      <c r="FZ371" s="2198">
        <f>EX363+EY363+EZ363+FA363</f>
        <v>0</v>
      </c>
      <c r="GA371" s="2197">
        <f t="shared" si="6610"/>
        <v>0</v>
      </c>
      <c r="GB371" s="2195">
        <f t="shared" si="6611"/>
        <v>0</v>
      </c>
      <c r="GC371" s="2195">
        <f>ES370+ET370+EU370+EV370+EW370+ER370</f>
        <v>0</v>
      </c>
      <c r="GD371" s="2198">
        <f>EX370+EY370+EZ370+FA370</f>
        <v>0</v>
      </c>
      <c r="GE371" s="2123" t="s">
        <v>185</v>
      </c>
      <c r="GF371" s="2204">
        <f>FS372</f>
        <v>0</v>
      </c>
      <c r="GG371" s="2205">
        <f>FT372</f>
        <v>0</v>
      </c>
      <c r="GH371" s="2205">
        <f>FU372</f>
        <v>0</v>
      </c>
      <c r="GI371" s="2206">
        <f>FV372</f>
        <v>0</v>
      </c>
    </row>
    <row r="372" spans="1:191" ht="36.75" customHeight="1">
      <c r="A372" s="2121"/>
      <c r="B372" s="2121"/>
      <c r="C372" s="2121"/>
      <c r="D372" s="2121"/>
      <c r="E372" s="2121"/>
      <c r="F372" s="2121"/>
      <c r="G372" s="2121"/>
      <c r="H372" s="2121"/>
      <c r="I372" s="2121"/>
      <c r="J372" s="2121"/>
      <c r="K372" s="2121"/>
      <c r="L372" s="2121"/>
      <c r="M372" s="2121"/>
      <c r="N372" s="2121"/>
      <c r="O372" s="2121"/>
      <c r="P372" s="2121"/>
      <c r="Q372" s="2121"/>
      <c r="R372" s="2121"/>
      <c r="S372" s="2121"/>
      <c r="T372" s="2121"/>
      <c r="U372" s="2121"/>
      <c r="V372" s="2121"/>
      <c r="W372" s="2121"/>
      <c r="X372" s="2121"/>
      <c r="Y372" s="2121"/>
      <c r="Z372" s="2121"/>
      <c r="AA372" s="2121"/>
      <c r="AB372" s="2121"/>
      <c r="AC372" s="2121"/>
      <c r="AD372" s="2121"/>
      <c r="AE372" s="2121"/>
      <c r="AF372" s="2121"/>
      <c r="AG372" s="2121"/>
      <c r="AH372" s="2121"/>
      <c r="AI372" s="2121"/>
      <c r="AJ372" s="2121"/>
      <c r="AK372" s="2121"/>
      <c r="AL372" s="2121"/>
      <c r="AM372" s="2121"/>
      <c r="AN372" s="2121"/>
      <c r="AO372" s="2121"/>
      <c r="AP372" s="2121"/>
      <c r="AQ372" s="2121"/>
      <c r="AR372" s="2121"/>
      <c r="AS372" s="2121"/>
      <c r="AT372" s="2121"/>
      <c r="AU372" s="2121"/>
      <c r="AV372" s="2121"/>
      <c r="AW372" s="2121"/>
      <c r="AX372" s="2121"/>
      <c r="AY372" s="2121"/>
      <c r="AZ372" s="2121"/>
      <c r="BA372" s="2121"/>
      <c r="BB372" s="2121"/>
      <c r="BC372" s="2121"/>
      <c r="BD372" s="2122"/>
      <c r="BE372" s="2122"/>
      <c r="BF372" s="2122"/>
      <c r="BG372" s="2122"/>
      <c r="BH372" s="2122"/>
      <c r="BI372" s="2122"/>
      <c r="BJ372" s="2122"/>
      <c r="BK372" s="2122"/>
      <c r="BL372" s="2122"/>
      <c r="BM372" s="2122"/>
      <c r="BN372" s="2122"/>
      <c r="BO372" s="2122"/>
      <c r="BP372" s="2122"/>
      <c r="BQ372" s="2122"/>
      <c r="BR372" s="2122"/>
      <c r="BS372" s="2122"/>
      <c r="BT372" s="2122"/>
      <c r="BU372" s="2122"/>
      <c r="BV372" s="2122"/>
      <c r="BW372" s="2122"/>
      <c r="BX372" s="2122"/>
      <c r="BY372" s="2122"/>
      <c r="BZ372" s="2122"/>
      <c r="CA372" s="2122"/>
      <c r="CB372" s="2122"/>
      <c r="CC372" s="2122"/>
      <c r="CD372" s="2122"/>
      <c r="CE372" s="2122"/>
      <c r="CF372" s="2122"/>
      <c r="CG372" s="2122"/>
      <c r="CH372" s="2122"/>
      <c r="CI372" s="2122"/>
      <c r="CJ372" s="2122"/>
      <c r="CK372" s="2122"/>
      <c r="CL372" s="2122"/>
      <c r="CM372" s="2122"/>
      <c r="CN372" s="2122"/>
      <c r="CO372" s="2122"/>
      <c r="CP372" s="2122"/>
      <c r="CQ372" s="2122"/>
      <c r="CR372" s="2122"/>
      <c r="CS372" s="2122"/>
      <c r="CT372" s="2122"/>
      <c r="CU372" s="2122"/>
      <c r="CV372" s="2122"/>
      <c r="CW372" s="2122"/>
      <c r="CX372" s="2122"/>
      <c r="CY372" s="2122"/>
      <c r="CZ372" s="2122"/>
      <c r="DA372" s="2122"/>
      <c r="DB372" s="2122"/>
      <c r="DC372" s="2122"/>
      <c r="DD372" s="2122"/>
      <c r="DE372" s="2122"/>
      <c r="DF372" s="2122"/>
      <c r="DG372" s="2122"/>
      <c r="DH372" s="2122"/>
      <c r="DI372" s="2122"/>
      <c r="DJ372" s="2122"/>
      <c r="DK372" s="2122"/>
      <c r="DL372" s="2122"/>
      <c r="DM372" s="2122"/>
      <c r="DN372" s="2122"/>
      <c r="DO372" s="2122"/>
      <c r="DP372" s="2122"/>
      <c r="DQ372" s="2122"/>
      <c r="DR372" s="2122"/>
      <c r="DS372" s="2122"/>
      <c r="DT372" s="2122"/>
      <c r="DU372" s="2122"/>
      <c r="DV372" s="2122"/>
      <c r="DW372" s="2122"/>
      <c r="DX372" s="2122"/>
      <c r="DY372" s="2122"/>
      <c r="DZ372" s="2122"/>
      <c r="EA372" s="2122"/>
      <c r="EB372" s="2122"/>
      <c r="EC372" s="2122"/>
      <c r="ED372" s="2122"/>
      <c r="EE372" s="2122"/>
      <c r="EF372" s="2122"/>
      <c r="EG372" s="2122"/>
      <c r="EH372" s="2122"/>
      <c r="EI372" s="2122"/>
      <c r="EJ372" s="2122"/>
      <c r="EK372" s="2122"/>
      <c r="EL372" s="2122"/>
      <c r="EM372" s="2122"/>
      <c r="EN372" s="2122"/>
      <c r="EO372" s="2122"/>
      <c r="EP372" s="2122"/>
      <c r="EQ372" s="2122"/>
      <c r="ER372" s="2122"/>
      <c r="ES372" s="2122"/>
      <c r="ET372" s="2122"/>
      <c r="EU372" s="2122"/>
      <c r="EV372" s="2122"/>
      <c r="EW372" s="2122"/>
      <c r="EX372" s="2122"/>
      <c r="EY372" s="2122"/>
      <c r="EZ372" s="2122"/>
      <c r="FA372" s="2122"/>
      <c r="FB372" s="2122"/>
      <c r="FC372" s="2122"/>
      <c r="FD372" s="2122"/>
      <c r="FE372" s="2122"/>
      <c r="FF372" s="2142" t="s">
        <v>106</v>
      </c>
      <c r="FG372" s="2199">
        <f t="shared" ref="FG372" si="6715">SUM(FG367:FG371)</f>
        <v>0</v>
      </c>
      <c r="FH372" s="2200">
        <f t="shared" ref="FH372" si="6716">SUM(FH367:FH371)</f>
        <v>0</v>
      </c>
      <c r="FI372" s="2200">
        <f t="shared" ref="FI372" si="6717">SUM(FI367:FI371)</f>
        <v>0</v>
      </c>
      <c r="FJ372" s="2201">
        <f t="shared" ref="FJ372" si="6718">SUM(FJ367:FJ371)</f>
        <v>0</v>
      </c>
      <c r="FK372" s="2199">
        <f t="shared" ref="FK372" si="6719">SUM(FK367:FK371)</f>
        <v>0</v>
      </c>
      <c r="FL372" s="2200">
        <f t="shared" ref="FL372" si="6720">SUM(FL367:FL371)</f>
        <v>0</v>
      </c>
      <c r="FM372" s="2200">
        <f t="shared" ref="FM372" si="6721">SUM(FM367:FM371)</f>
        <v>0</v>
      </c>
      <c r="FN372" s="2202">
        <f t="shared" ref="FN372" si="6722">SUM(FN367:FN371)</f>
        <v>0</v>
      </c>
      <c r="FO372" s="2199">
        <f t="shared" ref="FO372" si="6723">SUM(FO367:FO371)</f>
        <v>0</v>
      </c>
      <c r="FP372" s="2200">
        <f t="shared" ref="FP372" si="6724">SUM(FP367:FP371)</f>
        <v>0</v>
      </c>
      <c r="FQ372" s="2200">
        <f t="shared" ref="FQ372" si="6725">SUM(FQ367:FQ371)</f>
        <v>0</v>
      </c>
      <c r="FR372" s="2202">
        <f t="shared" ref="FR372" si="6726">SUM(FR367:FR371)</f>
        <v>0</v>
      </c>
      <c r="FS372" s="2199">
        <f t="shared" ref="FS372" si="6727">SUM(FS367:FS371)</f>
        <v>0</v>
      </c>
      <c r="FT372" s="2200">
        <f t="shared" ref="FT372" si="6728">SUM(FT367:FT371)</f>
        <v>0</v>
      </c>
      <c r="FU372" s="2203">
        <f t="shared" ref="FU372" si="6729">SUM(FU367:FU371)</f>
        <v>0</v>
      </c>
      <c r="FV372" s="2202">
        <f t="shared" ref="FV372" si="6730">SUM(FV367:FV371)</f>
        <v>0</v>
      </c>
      <c r="FW372" s="2199">
        <f t="shared" ref="FW372" si="6731">SUM(FW367:FW371)</f>
        <v>0</v>
      </c>
      <c r="FX372" s="2200">
        <f t="shared" ref="FX372" si="6732">SUM(FX367:FX371)</f>
        <v>0</v>
      </c>
      <c r="FY372" s="2200">
        <f t="shared" ref="FY372" si="6733">SUM(FY367:FY371)</f>
        <v>0</v>
      </c>
      <c r="FZ372" s="2202">
        <f t="shared" ref="FZ372" si="6734">SUM(FZ367:FZ371)</f>
        <v>0</v>
      </c>
      <c r="GA372" s="2199">
        <f t="shared" ref="GA372" si="6735">SUM(GA367:GA371)</f>
        <v>0</v>
      </c>
      <c r="GB372" s="2200">
        <f t="shared" ref="GB372" si="6736">SUM(GB367:GB371)</f>
        <v>0</v>
      </c>
      <c r="GC372" s="2200">
        <f t="shared" ref="GC372" si="6737">SUM(GC367:GC371)</f>
        <v>0</v>
      </c>
      <c r="GD372" s="2202">
        <f t="shared" ref="GD372" si="6738">SUM(GD367:GD371)</f>
        <v>0</v>
      </c>
      <c r="GE372" s="2143"/>
      <c r="GF372" s="2199">
        <f>SUM(GF367:GF371)</f>
        <v>0</v>
      </c>
      <c r="GG372" s="2200">
        <f>SUM(GG367:GG371)</f>
        <v>0</v>
      </c>
      <c r="GH372" s="2200">
        <f>SUM(GH367:GH371)</f>
        <v>0</v>
      </c>
      <c r="GI372" s="2202">
        <f>SUM(GI367:GI371)</f>
        <v>0</v>
      </c>
    </row>
    <row r="373" spans="1:191" ht="36.75" customHeight="1" thickBot="1"/>
    <row r="374" spans="1:191" ht="36.75" customHeight="1" thickTop="1" thickBot="1">
      <c r="A374" s="6491" t="s">
        <v>1246</v>
      </c>
      <c r="B374" s="6493" t="str" cm="1">
        <f t="array" ref="B374">_xlfn.XLOOKUP(1, (INDEX(التشكيل_القديم!$L$54:$S$92, ,6)=$A374) * (INDEX(التشكيل_القديم!$L$54:$S$92, ,7)="رئيس الدائرة"), INDEX(التشكيل_القديم!$L$54:$S$92, ,2))</f>
        <v>اسلام أسامة محمد احمد السيد</v>
      </c>
      <c r="C374" s="6493"/>
      <c r="D374" s="6493"/>
      <c r="E374" s="6493"/>
      <c r="F374" s="6493"/>
      <c r="G374" s="6493"/>
      <c r="H374" s="2170" cm="1">
        <f t="array" ref="H374">_xlfn.XLOOKUP(1, (INDEX(التشكيل_القديم!$L$54:$S$92, ,6)=$A374) * (INDEX(التشكيل_القديم!$L$54:$S$92, ,7)="رئيس الدائرة"), INDEX(التشكيل_القديم!$L$54:$S$92, ,3))</f>
        <v>0</v>
      </c>
      <c r="I374" s="2171" t="str" cm="1">
        <f t="array" ref="I374">_xlfn.XLOOKUP(1, (INDEX(التشكيل_القديم!$L$54:$S$92, ,6)=$A374) * (INDEX(التشكيل_القديم!$L$54:$S$92, ,7)="رئيس الدائرة"), INDEX(التشكيل_القديم!$L$54:$S$92, ,4))</f>
        <v>ب</v>
      </c>
      <c r="J374" s="6494" t="s">
        <v>37</v>
      </c>
      <c r="K374" s="6496" t="s">
        <v>608</v>
      </c>
      <c r="L374" s="6497" t="s">
        <v>1366</v>
      </c>
      <c r="M374" s="6498"/>
      <c r="N374" s="6498"/>
      <c r="O374" s="6498"/>
      <c r="P374" s="6498"/>
      <c r="Q374" s="6498"/>
      <c r="R374" s="6498"/>
      <c r="S374" s="6498"/>
      <c r="T374" s="6498"/>
      <c r="U374" s="6498"/>
      <c r="V374" s="6498"/>
      <c r="W374" s="6498"/>
      <c r="X374" s="6498"/>
      <c r="Y374" s="6498"/>
      <c r="Z374" s="6498"/>
      <c r="AA374" s="6498"/>
      <c r="AB374" s="6498"/>
      <c r="AC374" s="6498"/>
      <c r="AD374" s="6498"/>
      <c r="AE374" s="6498"/>
      <c r="AF374" s="6498"/>
      <c r="AG374" s="6498"/>
      <c r="AH374" s="6498"/>
      <c r="AI374" s="6498"/>
      <c r="AJ374" s="6498"/>
      <c r="AK374" s="6498"/>
      <c r="AL374" s="6498"/>
      <c r="AM374" s="6498"/>
      <c r="AN374" s="6498"/>
      <c r="AO374" s="6498"/>
      <c r="AP374" s="6498"/>
      <c r="AQ374" s="6498"/>
      <c r="AR374" s="6498"/>
      <c r="AS374" s="6498"/>
      <c r="AT374" s="6498"/>
      <c r="AU374" s="6498"/>
      <c r="AV374" s="6498"/>
      <c r="AW374" s="6498"/>
      <c r="AX374" s="6498"/>
      <c r="AY374" s="6498"/>
      <c r="AZ374" s="6498"/>
      <c r="BA374" s="6498"/>
      <c r="BB374" s="6499"/>
      <c r="BC374" s="67" t="s">
        <v>177</v>
      </c>
      <c r="BD374" s="6503">
        <f>_xlfn.XLOOKUP(B374,التشكيل_القديم!$M$54:$M$92,التشكيل_القديم!$L$54:$L$92,0,0)</f>
        <v>23</v>
      </c>
      <c r="BE374" s="6505" t="str">
        <f xml:space="preserve">  "(1)             "&amp;"رئيس الدائرة  /  "  &amp;B374</f>
        <v>(1)             رئيس الدائرة  /  اسلام أسامة محمد احمد السيد</v>
      </c>
      <c r="BF374" s="6506"/>
      <c r="BG374" s="6506"/>
      <c r="BH374" s="6506"/>
      <c r="BI374" s="6506"/>
      <c r="BJ374" s="6506"/>
      <c r="BK374" s="6506"/>
      <c r="BL374" s="6506"/>
      <c r="BM374" s="6506"/>
      <c r="BN374" s="6506"/>
      <c r="BO374" s="6506"/>
      <c r="BP374" s="6506"/>
      <c r="BQ374" s="6506"/>
      <c r="BR374" s="6506"/>
      <c r="BS374" s="6506"/>
      <c r="BT374" s="6506"/>
      <c r="BU374" s="6506"/>
      <c r="BV374" s="6506"/>
      <c r="BW374" s="6506"/>
      <c r="BX374" s="6506"/>
      <c r="BY374" s="6506"/>
      <c r="BZ374" s="6506"/>
      <c r="CA374" s="6506"/>
      <c r="CB374" s="6506"/>
      <c r="CC374" s="6506"/>
      <c r="CD374" s="6506"/>
      <c r="CE374" s="6506"/>
      <c r="CF374" s="6506"/>
      <c r="CG374" s="6506"/>
      <c r="CH374" s="6506"/>
      <c r="CI374" s="6506"/>
      <c r="CJ374" s="6506"/>
      <c r="CK374" s="6506"/>
      <c r="CL374" s="6506"/>
      <c r="CM374" s="857"/>
      <c r="CN374" s="6503">
        <f>_xlfn.XLOOKUP(B375,التشكيل_القديم!$M$54:$M$92,التشكيل_القديم!$L$54:$L$92,0,0)</f>
        <v>24</v>
      </c>
      <c r="CO374" s="6505" t="str">
        <f>"(2)             "&amp; "عضو يمين الدائرة  /  "  &amp;B375</f>
        <v>(2)             عضو يمين الدائرة  /  محمد حسن محمد دسوقي طلبة</v>
      </c>
      <c r="CP374" s="6506"/>
      <c r="CQ374" s="6506"/>
      <c r="CR374" s="6506"/>
      <c r="CS374" s="6506"/>
      <c r="CT374" s="6506"/>
      <c r="CU374" s="6506"/>
      <c r="CV374" s="6506"/>
      <c r="CW374" s="6506"/>
      <c r="CX374" s="6506"/>
      <c r="CY374" s="6506"/>
      <c r="CZ374" s="6506"/>
      <c r="DA374" s="6506"/>
      <c r="DB374" s="6506"/>
      <c r="DC374" s="6506"/>
      <c r="DD374" s="6506"/>
      <c r="DE374" s="6506"/>
      <c r="DF374" s="6506"/>
      <c r="DG374" s="6506"/>
      <c r="DH374" s="6506"/>
      <c r="DI374" s="6506"/>
      <c r="DJ374" s="6506"/>
      <c r="DK374" s="6506"/>
      <c r="DL374" s="6506"/>
      <c r="DM374" s="6506"/>
      <c r="DN374" s="6506"/>
      <c r="DO374" s="6506"/>
      <c r="DP374" s="6506"/>
      <c r="DQ374" s="6506"/>
      <c r="DR374" s="6506"/>
      <c r="DS374" s="6506"/>
      <c r="DT374" s="6506"/>
      <c r="DU374" s="6506"/>
      <c r="DV374" s="863"/>
      <c r="DW374" s="6533">
        <f>IF(ISTEXT(B378),_xlfn.XLOOKUP(B378,التشكيل_القديم!$M$54:$M$92,التشكيل_القديم!$L$54:$L$92,0,0),0)</f>
        <v>0</v>
      </c>
      <c r="DX374" s="6505" t="str">
        <f>IF(B378&lt;&gt;"","(5)             "&amp;"عضو يسار يسار اليسار الدائرة /  "&amp;B378,"لا يوجد عضو خامس " )</f>
        <v xml:space="preserve">لا يوجد عضو خامس </v>
      </c>
      <c r="DY374" s="6506"/>
      <c r="DZ374" s="6506"/>
      <c r="EA374" s="6506"/>
      <c r="EB374" s="6506"/>
      <c r="EC374" s="6506"/>
      <c r="ED374" s="6506"/>
      <c r="EE374" s="6506"/>
      <c r="EF374" s="6506"/>
      <c r="EG374" s="6506"/>
      <c r="EH374" s="6506"/>
      <c r="EI374" s="6506"/>
      <c r="EJ374" s="6506"/>
      <c r="EK374" s="6506"/>
      <c r="EL374" s="6506"/>
      <c r="EM374" s="6506"/>
      <c r="EN374" s="6506"/>
      <c r="EO374" s="6506"/>
      <c r="EP374" s="6506"/>
      <c r="EQ374" s="6506"/>
      <c r="ER374" s="6506"/>
      <c r="ES374" s="6506"/>
      <c r="ET374" s="6506"/>
      <c r="EU374" s="6506"/>
      <c r="EV374" s="6506"/>
      <c r="EW374" s="6506"/>
      <c r="EX374" s="6506"/>
      <c r="EY374" s="6506"/>
      <c r="EZ374" s="6506"/>
      <c r="FA374" s="6506"/>
      <c r="FB374" s="6506"/>
      <c r="FC374" s="6506"/>
      <c r="FD374" s="6506"/>
      <c r="FE374" s="2101"/>
      <c r="FF374" s="2106"/>
      <c r="FG374" s="2107"/>
      <c r="FH374" s="2108"/>
      <c r="FI374" s="2108"/>
      <c r="FJ374" s="2107"/>
      <c r="FK374" s="2107"/>
      <c r="FL374" s="2108"/>
      <c r="FM374" s="2108"/>
      <c r="FN374" s="2107"/>
      <c r="FO374" s="2107"/>
      <c r="FP374" s="2108"/>
      <c r="FQ374" s="2108"/>
      <c r="FR374" s="2107"/>
      <c r="FS374" s="2107"/>
      <c r="FT374" s="2108"/>
      <c r="FU374" s="2107"/>
      <c r="FV374" s="2107"/>
      <c r="FW374" s="2108"/>
      <c r="FX374" s="2108"/>
      <c r="FY374" s="2107"/>
      <c r="FZ374" s="2107"/>
      <c r="GA374" s="2107"/>
      <c r="GB374" s="2107"/>
      <c r="GC374" s="2109"/>
      <c r="GD374" t="str">
        <f>IF(OR(FV374&lt;0,FS374&lt;0,FO374&lt;0,FK374&lt;0,FG374&lt;0,Z374 &lt;&gt; AZ374+AT374+AA374+AB374), "wrong", "ok")</f>
        <v>ok</v>
      </c>
    </row>
    <row r="375" spans="1:191" ht="36.75" customHeight="1" thickBot="1">
      <c r="A375" s="6492"/>
      <c r="B375" s="6493" t="str" cm="1">
        <f t="array" ref="B375">_xlfn.XLOOKUP(1, (INDEX(التشكيل_القديم!$L$54:$S$92, ,6)=$A374) * (INDEX(التشكيل_القديم!$L$54:$S$92, ,7)="عضو يمين"), INDEX(التشكيل_القديم!$L$54:$S$92, ,2))</f>
        <v>محمد حسن محمد دسوقي طلبة</v>
      </c>
      <c r="C375" s="6493"/>
      <c r="D375" s="6493"/>
      <c r="E375" s="6493"/>
      <c r="F375" s="6493"/>
      <c r="G375" s="6493"/>
      <c r="H375" s="2170" cm="1">
        <f t="array" ref="H375">_xlfn.XLOOKUP(1, (INDEX(التشكيل_القديم!$L$54:$S$92, ,6)=$A374) * (INDEX(التشكيل_القديم!$L$54:$S$92, ,7)="عضو يمين"), INDEX(التشكيل_القديم!$L$54:$S$92, ,3))</f>
        <v>0</v>
      </c>
      <c r="I375" s="2171" t="str" cm="1">
        <f t="array" ref="I375">_xlfn.XLOOKUP(1, (INDEX(التشكيل_القديم!$L$54:$S$92, ,6)=$A374) * (INDEX(التشكيل_القديم!$L$54:$S$92, ,7)="عضو يمين"), INDEX(التشكيل_القديم!$L$54:$S$92, ,4))</f>
        <v>أ</v>
      </c>
      <c r="J375" s="6495"/>
      <c r="K375" s="6235"/>
      <c r="L375" s="6500"/>
      <c r="M375" s="6501"/>
      <c r="N375" s="6501"/>
      <c r="O375" s="6501"/>
      <c r="P375" s="6501"/>
      <c r="Q375" s="6501"/>
      <c r="R375" s="6501"/>
      <c r="S375" s="6501"/>
      <c r="T375" s="6501"/>
      <c r="U375" s="6501"/>
      <c r="V375" s="6501"/>
      <c r="W375" s="6501"/>
      <c r="X375" s="6501"/>
      <c r="Y375" s="6501"/>
      <c r="Z375" s="6501"/>
      <c r="AA375" s="6501"/>
      <c r="AB375" s="6501"/>
      <c r="AC375" s="6501"/>
      <c r="AD375" s="6501"/>
      <c r="AE375" s="6501"/>
      <c r="AF375" s="6501"/>
      <c r="AG375" s="6501"/>
      <c r="AH375" s="6501"/>
      <c r="AI375" s="6501"/>
      <c r="AJ375" s="6501"/>
      <c r="AK375" s="6501"/>
      <c r="AL375" s="6501"/>
      <c r="AM375" s="6501"/>
      <c r="AN375" s="6501"/>
      <c r="AO375" s="6501"/>
      <c r="AP375" s="6501"/>
      <c r="AQ375" s="6501"/>
      <c r="AR375" s="6501"/>
      <c r="AS375" s="6501"/>
      <c r="AT375" s="6501"/>
      <c r="AU375" s="6501"/>
      <c r="AV375" s="6501"/>
      <c r="AW375" s="6501"/>
      <c r="AX375" s="6501"/>
      <c r="AY375" s="6501"/>
      <c r="AZ375" s="6501"/>
      <c r="BA375" s="6501"/>
      <c r="BB375" s="6502"/>
      <c r="BC375" s="67"/>
      <c r="BD375" s="6504"/>
      <c r="BE375" s="6507"/>
      <c r="BF375" s="6508"/>
      <c r="BG375" s="6508"/>
      <c r="BH375" s="6508"/>
      <c r="BI375" s="6508"/>
      <c r="BJ375" s="6508"/>
      <c r="BK375" s="6508"/>
      <c r="BL375" s="6508"/>
      <c r="BM375" s="6508"/>
      <c r="BN375" s="6508"/>
      <c r="BO375" s="6508"/>
      <c r="BP375" s="6508"/>
      <c r="BQ375" s="6508"/>
      <c r="BR375" s="6508"/>
      <c r="BS375" s="6508"/>
      <c r="BT375" s="6508"/>
      <c r="BU375" s="6508"/>
      <c r="BV375" s="6508"/>
      <c r="BW375" s="6508"/>
      <c r="BX375" s="6508"/>
      <c r="BY375" s="6508"/>
      <c r="BZ375" s="6508"/>
      <c r="CA375" s="6508"/>
      <c r="CB375" s="6508"/>
      <c r="CC375" s="6508"/>
      <c r="CD375" s="6508"/>
      <c r="CE375" s="6508"/>
      <c r="CF375" s="6508"/>
      <c r="CG375" s="6508"/>
      <c r="CH375" s="6508"/>
      <c r="CI375" s="6508"/>
      <c r="CJ375" s="6508"/>
      <c r="CK375" s="6508"/>
      <c r="CL375" s="6508"/>
      <c r="CM375" s="857"/>
      <c r="CN375" s="6504"/>
      <c r="CO375" s="6507"/>
      <c r="CP375" s="6508"/>
      <c r="CQ375" s="6508"/>
      <c r="CR375" s="6508"/>
      <c r="CS375" s="6508"/>
      <c r="CT375" s="6508"/>
      <c r="CU375" s="6508"/>
      <c r="CV375" s="6508"/>
      <c r="CW375" s="6508"/>
      <c r="CX375" s="6508"/>
      <c r="CY375" s="6508"/>
      <c r="CZ375" s="6508"/>
      <c r="DA375" s="6508"/>
      <c r="DB375" s="6508"/>
      <c r="DC375" s="6508"/>
      <c r="DD375" s="6508"/>
      <c r="DE375" s="6508"/>
      <c r="DF375" s="6508"/>
      <c r="DG375" s="6508"/>
      <c r="DH375" s="6508"/>
      <c r="DI375" s="6508"/>
      <c r="DJ375" s="6508"/>
      <c r="DK375" s="6508"/>
      <c r="DL375" s="6508"/>
      <c r="DM375" s="6508"/>
      <c r="DN375" s="6508"/>
      <c r="DO375" s="6508"/>
      <c r="DP375" s="6508"/>
      <c r="DQ375" s="6508"/>
      <c r="DR375" s="6508"/>
      <c r="DS375" s="6508"/>
      <c r="DT375" s="6508"/>
      <c r="DU375" s="6508"/>
      <c r="DV375" s="864"/>
      <c r="DW375" s="6521"/>
      <c r="DX375" s="6507"/>
      <c r="DY375" s="6508"/>
      <c r="DZ375" s="6508"/>
      <c r="EA375" s="6508"/>
      <c r="EB375" s="6508"/>
      <c r="EC375" s="6508"/>
      <c r="ED375" s="6508"/>
      <c r="EE375" s="6508"/>
      <c r="EF375" s="6508"/>
      <c r="EG375" s="6508"/>
      <c r="EH375" s="6508"/>
      <c r="EI375" s="6508"/>
      <c r="EJ375" s="6508"/>
      <c r="EK375" s="6508"/>
      <c r="EL375" s="6508"/>
      <c r="EM375" s="6508"/>
      <c r="EN375" s="6508"/>
      <c r="EO375" s="6508"/>
      <c r="EP375" s="6508"/>
      <c r="EQ375" s="6508"/>
      <c r="ER375" s="6508"/>
      <c r="ES375" s="6508"/>
      <c r="ET375" s="6508"/>
      <c r="EU375" s="6508"/>
      <c r="EV375" s="6508"/>
      <c r="EW375" s="6508"/>
      <c r="EX375" s="6508"/>
      <c r="EY375" s="6508"/>
      <c r="EZ375" s="6508"/>
      <c r="FA375" s="6508"/>
      <c r="FB375" s="6508"/>
      <c r="FC375" s="6508"/>
      <c r="FD375" s="6508"/>
      <c r="FE375" s="2102"/>
      <c r="FF375" s="2110"/>
      <c r="FG375" s="2111"/>
      <c r="FH375" s="2112"/>
      <c r="FI375" s="2112"/>
      <c r="FJ375" s="2111"/>
      <c r="FK375" s="2111"/>
      <c r="FL375" s="2112"/>
      <c r="FM375" s="2112"/>
      <c r="FN375" s="2111"/>
      <c r="FO375" s="2111"/>
      <c r="FP375" s="2112"/>
      <c r="FQ375" s="2112"/>
      <c r="FR375" s="2111"/>
      <c r="FS375" s="2111"/>
      <c r="FT375" s="2112"/>
      <c r="FU375" s="2111"/>
      <c r="FV375" s="2111"/>
      <c r="FW375" s="2112"/>
      <c r="FX375" s="2112"/>
      <c r="FY375" s="2111"/>
      <c r="FZ375" s="2111"/>
      <c r="GA375" s="2111"/>
      <c r="GB375" s="2111"/>
      <c r="GC375" s="2113"/>
      <c r="GD375" t="str">
        <f t="shared" ref="GD375:GD379" si="6739">IF(OR(FV375&lt;0,FS375&lt;0,FO375&lt;0,FK375&lt;0,FG375&lt;0,Z375 &lt;&gt; AZ375+AT375+AA375+AB375), "wrong", "ok")</f>
        <v>ok</v>
      </c>
    </row>
    <row r="376" spans="1:191" ht="36.75" customHeight="1" thickBot="1">
      <c r="A376" s="6492"/>
      <c r="B376" s="6493" t="str" cm="1">
        <f t="array" ref="B376">_xlfn.XLOOKUP(1, (INDEX(التشكيل_القديم!$L$54:$S$92, ,6)=$A374) * (INDEX(التشكيل_القديم!$L$54:$S$92, ,7)="عضو يسار"), INDEX(التشكيل_القديم!$L$54:$S$92, ,2))</f>
        <v>عمرو البرنس عبدالفتاح حسين</v>
      </c>
      <c r="C376" s="6493"/>
      <c r="D376" s="6493"/>
      <c r="E376" s="6493"/>
      <c r="F376" s="6493"/>
      <c r="G376" s="6493"/>
      <c r="H376" s="2170" cm="1">
        <f t="array" ref="H376">_xlfn.XLOOKUP(1, (INDEX(التشكيل_القديم!$L$54:$S$92, ,6)=$A374) * (INDEX(التشكيل_القديم!$L$54:$S$92, ,7)="عضو يسار"), INDEX(التشكيل_القديم!$L$54:$S$92, ,3))</f>
        <v>0</v>
      </c>
      <c r="I376" s="2171" t="str" cm="1">
        <f t="array" ref="I376">_xlfn.XLOOKUP(1, (INDEX(التشكيل_القديم!$L$54:$S$92, ,6)=$A374) * (INDEX(التشكيل_القديم!$L$54:$S$92, ,7)="عضو يسار"), INDEX(التشكيل_القديم!$L$54:$S$92, ,4))</f>
        <v>أ</v>
      </c>
      <c r="J376" s="6495"/>
      <c r="K376" s="6235"/>
      <c r="L376" s="2186" t="str">
        <f>الاعدادات!$D$14</f>
        <v>2023 وما قبلها</v>
      </c>
      <c r="M376" s="2098">
        <v>0</v>
      </c>
      <c r="N376" s="1997"/>
      <c r="O376" s="1997"/>
      <c r="P376" s="1997"/>
      <c r="Q376" s="1997"/>
      <c r="R376" s="1997"/>
      <c r="S376" s="1997"/>
      <c r="T376" s="1997"/>
      <c r="U376" s="1997"/>
      <c r="V376" s="2099"/>
      <c r="W376" s="1997"/>
      <c r="X376" s="1997"/>
      <c r="Y376" s="2133"/>
      <c r="Z376" s="2188">
        <f t="shared" ref="Z376:Z379" si="6740">Y376+X376+U376+T376+S376+R376+Q376+P376+O376+N376+M376-W376</f>
        <v>0</v>
      </c>
      <c r="AA376" s="2098"/>
      <c r="AB376" s="1999"/>
      <c r="AC376" s="2031">
        <f>SUM(BE376:BK376,BE383:BK383,CN376:CT376,CN383:CT383,DW376:EC376,DW383:EC383)</f>
        <v>0</v>
      </c>
      <c r="AD376" s="2025">
        <f>SUM(BL376:BV376,BL383:BV383,CU376:DE376,CU383:DE383,ED376:EN376,ED383:EN383)</f>
        <v>0</v>
      </c>
      <c r="AE376" s="2002">
        <f>BW376+DF376+BW383+DF383+EO376+EO383</f>
        <v>0</v>
      </c>
      <c r="AF376" s="2172">
        <f>SUM(AC376:AE376)</f>
        <v>0</v>
      </c>
      <c r="AG376" s="2002">
        <f>BY376+DH376+BY383+DH383+EQ376+EQ383</f>
        <v>0</v>
      </c>
      <c r="AH376" s="2173">
        <f>BZ376+BZ383+DI376+DI383+ER376+ER383</f>
        <v>0</v>
      </c>
      <c r="AI376" s="2174">
        <f>CA376+DJ376+CA383+DJ383+ES376+ES383</f>
        <v>0</v>
      </c>
      <c r="AJ376" s="2002">
        <f>CB376+DK376+CB383+DK383+ET376+ET383</f>
        <v>0</v>
      </c>
      <c r="AK376" s="2026">
        <f>CC376+DL376+CC383+DL383+EU376+EU383</f>
        <v>0</v>
      </c>
      <c r="AL376" s="2027">
        <f>CD376+DM376+CD383+DM383+EV376+EV383</f>
        <v>0</v>
      </c>
      <c r="AM376" s="2175">
        <f>CE376+DN376+CE383+DN383+EW376+EW383</f>
        <v>0</v>
      </c>
      <c r="AN376" s="2176">
        <f>SUM(AH376:AM376)</f>
        <v>0</v>
      </c>
      <c r="AO376" s="2028">
        <f>CF376+DO376+CF383+DO383+EX376+EX383</f>
        <v>0</v>
      </c>
      <c r="AP376" s="2177">
        <f>CG376+DP376+CG383+DP383+EY376+EY383</f>
        <v>0</v>
      </c>
      <c r="AQ376" s="2029">
        <f>CH376+DQ376+DQ383+CH383+EZ376+EZ383</f>
        <v>0</v>
      </c>
      <c r="AR376" s="2178">
        <f>SUM(AO376:AQ376)</f>
        <v>0</v>
      </c>
      <c r="AS376" s="2177">
        <f>CI376+DR376+CI383+DR383+FA376+FA383</f>
        <v>0</v>
      </c>
      <c r="AT376" s="2179">
        <f>AS376+AR376+AN376+AG376+AF376</f>
        <v>0</v>
      </c>
      <c r="AU376" s="2124"/>
      <c r="AV376" s="2002">
        <f>CK376+DT376+CK383+DT383+FC376+FC383</f>
        <v>0</v>
      </c>
      <c r="AW376" s="2002">
        <f>CL376+DU376+CL383+DU383+FD376+FD383</f>
        <v>0</v>
      </c>
      <c r="AX376" s="2127"/>
      <c r="AY376" s="2130"/>
      <c r="AZ376" s="2000">
        <f>AY376+AX376+AW376+AV376+AU376</f>
        <v>0</v>
      </c>
      <c r="BA376" s="2001"/>
      <c r="BB376" s="2189">
        <f>AZ376+AT376+AA376-Z376+AB376</f>
        <v>0</v>
      </c>
      <c r="BC376" s="67"/>
      <c r="BD376" s="2186" t="str">
        <f>الاعدادات!$D$14</f>
        <v>2023 وما قبلها</v>
      </c>
      <c r="BE376" s="82"/>
      <c r="BF376" s="83"/>
      <c r="BG376" s="83"/>
      <c r="BH376" s="103"/>
      <c r="BI376" s="84"/>
      <c r="BJ376" s="84"/>
      <c r="BK376" s="85"/>
      <c r="BL376" s="86"/>
      <c r="BM376" s="87"/>
      <c r="BN376" s="87"/>
      <c r="BO376" s="88"/>
      <c r="BP376" s="88"/>
      <c r="BQ376" s="88"/>
      <c r="BR376" s="88"/>
      <c r="BS376" s="88"/>
      <c r="BT376" s="88"/>
      <c r="BU376" s="88"/>
      <c r="BV376" s="88"/>
      <c r="BW376" s="89"/>
      <c r="BX376" s="77">
        <f t="shared" ref="BX376:BX378" si="6741">SUM(BE376:BW376)</f>
        <v>0</v>
      </c>
      <c r="BY376" s="90"/>
      <c r="BZ376" s="855"/>
      <c r="CA376" s="91"/>
      <c r="CB376" s="92"/>
      <c r="CC376" s="93"/>
      <c r="CD376" s="94"/>
      <c r="CE376" s="95"/>
      <c r="CF376" s="96"/>
      <c r="CG376" s="97"/>
      <c r="CH376" s="98"/>
      <c r="CI376" s="99"/>
      <c r="CJ376" s="79">
        <f t="shared" ref="CJ376:CJ377" si="6742">SUM(BX376:CI376)</f>
        <v>0</v>
      </c>
      <c r="CK376" s="104"/>
      <c r="CL376" s="92"/>
      <c r="CM376" s="857"/>
      <c r="CN376" s="101"/>
      <c r="CO376" s="83"/>
      <c r="CP376" s="83"/>
      <c r="CQ376" s="84"/>
      <c r="CR376" s="84"/>
      <c r="CS376" s="84"/>
      <c r="CT376" s="85"/>
      <c r="CU376" s="86"/>
      <c r="CV376" s="87"/>
      <c r="CW376" s="87"/>
      <c r="CX376" s="88"/>
      <c r="CY376" s="88"/>
      <c r="CZ376" s="88"/>
      <c r="DA376" s="88"/>
      <c r="DB376" s="88"/>
      <c r="DC376" s="88"/>
      <c r="DD376" s="88"/>
      <c r="DE376" s="88"/>
      <c r="DF376" s="89"/>
      <c r="DG376" s="77">
        <f>DF376+DE376+CX376+CW376+CV376+CU376+CT376+CS376+CR376+CQ376+CP376+CO376+CN376+DD376+DC376+DB376+DA376+CZ376+CY376</f>
        <v>0</v>
      </c>
      <c r="DH376" s="90"/>
      <c r="DI376" s="855"/>
      <c r="DJ376" s="91"/>
      <c r="DK376" s="92"/>
      <c r="DL376" s="93"/>
      <c r="DM376" s="94"/>
      <c r="DN376" s="95"/>
      <c r="DO376" s="96"/>
      <c r="DP376" s="97"/>
      <c r="DQ376" s="98"/>
      <c r="DR376" s="99"/>
      <c r="DS376" s="81">
        <f t="shared" ref="DS376" si="6743">SUM(DG376:DR376)</f>
        <v>0</v>
      </c>
      <c r="DT376" s="104"/>
      <c r="DU376" s="92"/>
      <c r="DV376" s="864"/>
      <c r="DW376" s="101"/>
      <c r="DX376" s="83"/>
      <c r="DY376" s="83"/>
      <c r="DZ376" s="84"/>
      <c r="EA376" s="84"/>
      <c r="EB376" s="84"/>
      <c r="EC376" s="85"/>
      <c r="ED376" s="86"/>
      <c r="EE376" s="87"/>
      <c r="EF376" s="87"/>
      <c r="EG376" s="88"/>
      <c r="EH376" s="88"/>
      <c r="EI376" s="88"/>
      <c r="EJ376" s="88"/>
      <c r="EK376" s="88"/>
      <c r="EL376" s="88"/>
      <c r="EM376" s="88"/>
      <c r="EN376" s="88"/>
      <c r="EO376" s="89"/>
      <c r="EP376" s="77">
        <f t="shared" ref="EP376:EP378" si="6744">EO376+EN376+EG376+EF376+EE376+ED376+EC376+EB376+EA376+DZ376+DY376+DX376+DW376+EM376+EL376+EK376+EJ376+EI376+EH376</f>
        <v>0</v>
      </c>
      <c r="EQ376" s="90"/>
      <c r="ER376" s="855"/>
      <c r="ES376" s="91"/>
      <c r="ET376" s="92"/>
      <c r="EU376" s="93"/>
      <c r="EV376" s="94"/>
      <c r="EW376" s="95"/>
      <c r="EX376" s="96"/>
      <c r="EY376" s="97"/>
      <c r="EZ376" s="98"/>
      <c r="FA376" s="99"/>
      <c r="FB376" s="81">
        <f t="shared" ref="FB376" si="6745">SUM(EP376:FA376)</f>
        <v>0</v>
      </c>
      <c r="FC376" s="104"/>
      <c r="FD376" s="92"/>
      <c r="FE376" s="864"/>
      <c r="FF376" s="2181" t="str">
        <f>الاعدادات!$D$14</f>
        <v>2023 وما قبلها</v>
      </c>
      <c r="FG376" s="2182">
        <f t="shared" ref="FG376:FG379" si="6746">AN376+AG376-FH376-FI376</f>
        <v>0</v>
      </c>
      <c r="FH376" s="2104"/>
      <c r="FI376" s="2104"/>
      <c r="FJ376" s="2184">
        <f t="shared" ref="FJ376:FJ379" si="6747">SUM(FG376:FI376)</f>
        <v>0</v>
      </c>
      <c r="FK376" s="2182">
        <f t="shared" ref="FK376:FK379" si="6748">AU376-FM376-FL376</f>
        <v>0</v>
      </c>
      <c r="FL376" s="2104"/>
      <c r="FM376" s="2104"/>
      <c r="FN376" s="2184">
        <f t="shared" ref="FN376:FN379" si="6749">SUM(FK376:FM376)</f>
        <v>0</v>
      </c>
      <c r="FO376" s="2182">
        <f t="shared" ref="FO376:FO379" si="6750">AV376-FQ376-FP376</f>
        <v>0</v>
      </c>
      <c r="FP376" s="2104"/>
      <c r="FQ376" s="2105"/>
      <c r="FR376" s="2184">
        <f t="shared" ref="FR376:FR380" si="6751">FQ376+FP376+FO376</f>
        <v>0</v>
      </c>
      <c r="FS376" s="2182">
        <f t="shared" ref="FS376:FS379" si="6752">AW376-FT376</f>
        <v>0</v>
      </c>
      <c r="FT376" s="2104"/>
      <c r="FU376" s="2184">
        <f t="shared" ref="FU376:FU379" si="6753">SUM(FS376:FT376)</f>
        <v>0</v>
      </c>
      <c r="FV376" s="2182">
        <f t="shared" ref="FV376:FV379" si="6754">AY376+AX376-FX376-FW376</f>
        <v>0</v>
      </c>
      <c r="FW376" s="2104"/>
      <c r="FX376" s="2104"/>
      <c r="FY376" s="2184">
        <f t="shared" ref="FY376:FY379" si="6755">SUM(FV376:FX376)</f>
        <v>0</v>
      </c>
      <c r="FZ376" s="2182">
        <f t="shared" ref="FZ376:FZ380" si="6756">FG376+FK376+FO376+FS376+FV376</f>
        <v>0</v>
      </c>
      <c r="GA376" s="2185">
        <f t="shared" ref="GA376:GA380" si="6757">FH376+FL376+FP376+FW376+FT376</f>
        <v>0</v>
      </c>
      <c r="GB376" s="2185">
        <f t="shared" ref="GB376:GB380" si="6758">FX376+FQ376+FM376+FI376</f>
        <v>0</v>
      </c>
      <c r="GC376" s="2184">
        <f t="shared" ref="GC376:GC380" si="6759">SUM(FZ376:GB376)</f>
        <v>0</v>
      </c>
      <c r="GD376" t="str">
        <f t="shared" si="6739"/>
        <v>ok</v>
      </c>
    </row>
    <row r="377" spans="1:191" ht="36.75" customHeight="1" thickBot="1">
      <c r="A377" s="6492"/>
      <c r="B377" s="6493" t="str" cm="1">
        <f t="array" ref="B377">IFERROR(_xlfn.XLOOKUP(1, (INDEX(التشكيل_القديم!$L$54:$S$92, ,6)=$A374) * (INDEX(التشكيل_القديم!$L$54:$S$92, ,7)="عضو يسار اليسار"), INDEX(التشكيل_القديم!$L$54:$S$92, ,2)),"")</f>
        <v/>
      </c>
      <c r="C377" s="6493"/>
      <c r="D377" s="6493"/>
      <c r="E377" s="6493"/>
      <c r="F377" s="6493"/>
      <c r="G377" s="6493"/>
      <c r="H377" s="2170" t="str" cm="1">
        <f t="array" ref="H377">IF(B377&lt;&gt;"",_xlfn.XLOOKUP(1, (INDEX(التشكيل_القديم!$L$54:$S$92, ,6)=$A374) * (INDEX(التشكيل_القديم!$L$54:$S$92, ,7)="عضو يسار اليسار"), INDEX(التشكيل_القديم!$L$54:$S$92, ,3)),"")</f>
        <v/>
      </c>
      <c r="I377" s="2171" t="str" cm="1">
        <f t="array" ref="I377">IF(B377&lt;&gt;"",_xlfn.XLOOKUP(1, (INDEX(التشكيل_القديم!$L$54:$S$92, ,6)=$A374) * (INDEX(التشكيل_القديم!$L$54:$S$92, ,7)="عضو يسار اليسار"), INDEX(التشكيل_القديم!$L$54:$S$92, ,4)),"")</f>
        <v/>
      </c>
      <c r="J377" s="6495"/>
      <c r="K377" s="6235"/>
      <c r="L377" s="2187">
        <f>الاعدادات!$D$15</f>
        <v>2024</v>
      </c>
      <c r="M377" s="73">
        <v>0</v>
      </c>
      <c r="N377" s="64"/>
      <c r="O377" s="64"/>
      <c r="P377" s="64"/>
      <c r="Q377" s="64"/>
      <c r="R377" s="64"/>
      <c r="S377" s="64"/>
      <c r="T377" s="64"/>
      <c r="U377" s="64"/>
      <c r="V377" s="74"/>
      <c r="W377" s="64"/>
      <c r="X377" s="64"/>
      <c r="Y377" s="2134"/>
      <c r="Z377" s="62">
        <f t="shared" si="6740"/>
        <v>0</v>
      </c>
      <c r="AA377" s="73"/>
      <c r="AB377" s="63"/>
      <c r="AC377" s="2031">
        <f t="shared" ref="AC377" si="6760">SUM(BE377:BK377,BE384:BK384,CN377:CT377,CN384:CT384,DW377:EC377,DW384:EC384)</f>
        <v>0</v>
      </c>
      <c r="AD377" s="2025">
        <f t="shared" ref="AD377:AD379" si="6761">SUM(BL377:BV377,BL384:BV384,CU377:DE377,CU384:DE384,ED377:EN377,ED384:EN384)</f>
        <v>0</v>
      </c>
      <c r="AE377" s="2002">
        <f t="shared" ref="AE377:AE379" si="6762">BW377+DF377+BW384+DF384+EO377+EO384</f>
        <v>0</v>
      </c>
      <c r="AF377" s="2172">
        <f t="shared" ref="AF377:AF379" si="6763">SUM(AC377:AE377)</f>
        <v>0</v>
      </c>
      <c r="AG377" s="2002">
        <f t="shared" ref="AG377:AG379" si="6764">BY377+DH377+BY384+DH384+EQ377+EQ384</f>
        <v>0</v>
      </c>
      <c r="AH377" s="2173">
        <f t="shared" ref="AH377:AH379" si="6765">BZ377+BZ384+DI377+DI384+ER377+ER384</f>
        <v>0</v>
      </c>
      <c r="AI377" s="2174">
        <f t="shared" ref="AI377:AI379" si="6766">CA377+DJ377+CA384+DJ384+ES377+ES384</f>
        <v>0</v>
      </c>
      <c r="AJ377" s="2002">
        <f t="shared" ref="AJ377:AJ379" si="6767">CB377+DK377+CB384+DK384+ET377+ET384</f>
        <v>0</v>
      </c>
      <c r="AK377" s="2026">
        <f t="shared" ref="AK377:AK379" si="6768">CC377+DL377+CC384+DL384+EU377+EU384</f>
        <v>0</v>
      </c>
      <c r="AL377" s="2027">
        <f t="shared" ref="AL377:AL379" si="6769">CD377+DM377+CD384+DM384+EV377+EV384</f>
        <v>0</v>
      </c>
      <c r="AM377" s="2175">
        <f t="shared" ref="AM377:AM379" si="6770">CE377+DN377+CE384+DN384+EW377+EW384</f>
        <v>0</v>
      </c>
      <c r="AN377" s="2176">
        <f t="shared" ref="AN377:AN378" si="6771">SUM(AH377:AM377)</f>
        <v>0</v>
      </c>
      <c r="AO377" s="2028">
        <f t="shared" ref="AO377:AO379" si="6772">CF377+DO377+CF384+DO384+EX377+EX384</f>
        <v>0</v>
      </c>
      <c r="AP377" s="2177">
        <f t="shared" ref="AP377:AP379" si="6773">CG377+DP377+CG384+DP384+EY377+EY384</f>
        <v>0</v>
      </c>
      <c r="AQ377" s="2029">
        <f t="shared" ref="AQ377:AQ379" si="6774">CH377+DQ377+DQ384+CH384+EZ377+EZ384</f>
        <v>0</v>
      </c>
      <c r="AR377" s="2178">
        <f t="shared" ref="AR377:AR379" si="6775">SUM(AO377:AQ377)</f>
        <v>0</v>
      </c>
      <c r="AS377" s="2177">
        <f t="shared" ref="AS377:AS379" si="6776">CI377+DR377+CI384+DR384+FA377+FA384</f>
        <v>0</v>
      </c>
      <c r="AT377" s="2180">
        <f>AS377+AR377+AN377+AG377+AF377</f>
        <v>0</v>
      </c>
      <c r="AU377" s="2125"/>
      <c r="AV377" s="2002">
        <f t="shared" ref="AV377:AV379" si="6777">CK377+DT377+CK384+DT384+FC377+FC384</f>
        <v>0</v>
      </c>
      <c r="AW377" s="2002">
        <f t="shared" ref="AW377:AW379" si="6778">CL377+DU377+CL384+DU384+FD377+FD384</f>
        <v>0</v>
      </c>
      <c r="AX377" s="2128"/>
      <c r="AY377" s="2131"/>
      <c r="AZ377" s="65">
        <f t="shared" ref="AZ377:AZ379" si="6779">AY377+AX377+AW377+AV377+AU377</f>
        <v>0</v>
      </c>
      <c r="BA377" s="66"/>
      <c r="BB377" s="2189">
        <f t="shared" ref="BB377:BB379" si="6780">AZ377+AT377+AA377-Z377+AB377</f>
        <v>0</v>
      </c>
      <c r="BC377" s="67"/>
      <c r="BD377" s="2187">
        <f>الاعدادات!$D$15</f>
        <v>2024</v>
      </c>
      <c r="BE377" s="82"/>
      <c r="BF377" s="83"/>
      <c r="BG377" s="83"/>
      <c r="BH377" s="84"/>
      <c r="BI377" s="84"/>
      <c r="BJ377" s="84"/>
      <c r="BK377" s="85"/>
      <c r="BL377" s="86"/>
      <c r="BM377" s="87"/>
      <c r="BN377" s="87"/>
      <c r="BO377" s="88"/>
      <c r="BP377" s="88"/>
      <c r="BQ377" s="88"/>
      <c r="BR377" s="88"/>
      <c r="BS377" s="88"/>
      <c r="BT377" s="88"/>
      <c r="BU377" s="88"/>
      <c r="BV377" s="88"/>
      <c r="BW377" s="89"/>
      <c r="BX377" s="77">
        <f t="shared" si="6741"/>
        <v>0</v>
      </c>
      <c r="BY377" s="90"/>
      <c r="BZ377" s="855"/>
      <c r="CA377" s="91"/>
      <c r="CB377" s="92"/>
      <c r="CC377" s="93"/>
      <c r="CD377" s="94"/>
      <c r="CE377" s="95"/>
      <c r="CF377" s="96"/>
      <c r="CG377" s="97"/>
      <c r="CH377" s="98"/>
      <c r="CI377" s="99"/>
      <c r="CJ377" s="79">
        <f t="shared" si="6742"/>
        <v>0</v>
      </c>
      <c r="CK377" s="104"/>
      <c r="CL377" s="92"/>
      <c r="CM377" s="857"/>
      <c r="CN377" s="101"/>
      <c r="CO377" s="83"/>
      <c r="CP377" s="83"/>
      <c r="CQ377" s="84"/>
      <c r="CR377" s="84"/>
      <c r="CS377" s="84"/>
      <c r="CT377" s="85"/>
      <c r="CU377" s="86"/>
      <c r="CV377" s="87"/>
      <c r="CW377" s="87"/>
      <c r="CX377" s="88"/>
      <c r="CY377" s="88"/>
      <c r="CZ377" s="88"/>
      <c r="DA377" s="88"/>
      <c r="DB377" s="88"/>
      <c r="DC377" s="88"/>
      <c r="DD377" s="88"/>
      <c r="DE377" s="88"/>
      <c r="DF377" s="89"/>
      <c r="DG377" s="77">
        <f t="shared" ref="DG377" si="6781">DF377+DE377+CX377+CW377+CV377+CU377+CT377+CS377+CR377+CQ377+CP377+CO377+CN377+DD377+DC377+DB377+DA377+CZ377+CY377</f>
        <v>0</v>
      </c>
      <c r="DH377" s="90"/>
      <c r="DI377" s="855"/>
      <c r="DJ377" s="91"/>
      <c r="DK377" s="92"/>
      <c r="DL377" s="93"/>
      <c r="DM377" s="94"/>
      <c r="DN377" s="95"/>
      <c r="DO377" s="96"/>
      <c r="DP377" s="97"/>
      <c r="DQ377" s="98"/>
      <c r="DR377" s="99"/>
      <c r="DS377" s="81">
        <f>SUM(DG377:DR377)</f>
        <v>0</v>
      </c>
      <c r="DT377" s="104"/>
      <c r="DU377" s="92"/>
      <c r="DV377" s="864"/>
      <c r="DW377" s="101"/>
      <c r="DX377" s="83"/>
      <c r="DY377" s="83"/>
      <c r="DZ377" s="84"/>
      <c r="EA377" s="84"/>
      <c r="EB377" s="84"/>
      <c r="EC377" s="85"/>
      <c r="ED377" s="86"/>
      <c r="EE377" s="87"/>
      <c r="EF377" s="87"/>
      <c r="EG377" s="88"/>
      <c r="EH377" s="88"/>
      <c r="EI377" s="88"/>
      <c r="EJ377" s="88"/>
      <c r="EK377" s="88"/>
      <c r="EL377" s="88"/>
      <c r="EM377" s="88"/>
      <c r="EN377" s="88"/>
      <c r="EO377" s="89"/>
      <c r="EP377" s="77">
        <f t="shared" si="6744"/>
        <v>0</v>
      </c>
      <c r="EQ377" s="90"/>
      <c r="ER377" s="855"/>
      <c r="ES377" s="91"/>
      <c r="ET377" s="92"/>
      <c r="EU377" s="93"/>
      <c r="EV377" s="94"/>
      <c r="EW377" s="95"/>
      <c r="EX377" s="96"/>
      <c r="EY377" s="97"/>
      <c r="EZ377" s="98"/>
      <c r="FA377" s="99"/>
      <c r="FB377" s="81">
        <f>SUM(EP377:FA377)</f>
        <v>0</v>
      </c>
      <c r="FC377" s="104"/>
      <c r="FD377" s="92"/>
      <c r="FE377" s="864"/>
      <c r="FF377" s="2183">
        <f>الاعدادات!$D$15</f>
        <v>2024</v>
      </c>
      <c r="FG377" s="68">
        <f t="shared" si="6746"/>
        <v>0</v>
      </c>
      <c r="FH377" s="69"/>
      <c r="FI377" s="69"/>
      <c r="FJ377" s="70">
        <f t="shared" si="6747"/>
        <v>0</v>
      </c>
      <c r="FK377" s="68">
        <f t="shared" si="6748"/>
        <v>0</v>
      </c>
      <c r="FL377" s="69"/>
      <c r="FM377" s="69"/>
      <c r="FN377" s="70">
        <f t="shared" si="6749"/>
        <v>0</v>
      </c>
      <c r="FO377" s="68">
        <f t="shared" si="6750"/>
        <v>0</v>
      </c>
      <c r="FP377" s="69"/>
      <c r="FQ377" s="71"/>
      <c r="FR377" s="70">
        <f t="shared" si="6751"/>
        <v>0</v>
      </c>
      <c r="FS377" s="68">
        <f t="shared" si="6752"/>
        <v>0</v>
      </c>
      <c r="FT377" s="69"/>
      <c r="FU377" s="70">
        <f t="shared" si="6753"/>
        <v>0</v>
      </c>
      <c r="FV377" s="68">
        <f t="shared" si="6754"/>
        <v>0</v>
      </c>
      <c r="FW377" s="69"/>
      <c r="FX377" s="69"/>
      <c r="FY377" s="70">
        <f t="shared" si="6755"/>
        <v>0</v>
      </c>
      <c r="FZ377" s="68">
        <f t="shared" si="6756"/>
        <v>0</v>
      </c>
      <c r="GA377" s="72">
        <f t="shared" si="6757"/>
        <v>0</v>
      </c>
      <c r="GB377" s="72">
        <f t="shared" si="6758"/>
        <v>0</v>
      </c>
      <c r="GC377" s="70">
        <f t="shared" si="6759"/>
        <v>0</v>
      </c>
      <c r="GD377" t="str">
        <f t="shared" si="6739"/>
        <v>ok</v>
      </c>
    </row>
    <row r="378" spans="1:191" ht="36.75" customHeight="1" thickBot="1">
      <c r="A378" s="6492"/>
      <c r="B378" s="6487" t="str" cm="1">
        <f t="array" ref="B378">IFERROR(_xlfn.XLOOKUP(1, (INDEX(التشكيل_القديم!$L$54:$S$92, ,6)=$A374) * (INDEX(التشكيل_القديم!$L$54:$S$92, ,7)="عضو يسار يسار اليسار"), INDEX(التشكيل_القديم!$L$54:$S$92, ,2)),"")</f>
        <v/>
      </c>
      <c r="C378" s="6487"/>
      <c r="D378" s="6487"/>
      <c r="E378" s="6487"/>
      <c r="F378" s="6487"/>
      <c r="G378" s="6487"/>
      <c r="H378" s="6485"/>
      <c r="I378" s="105"/>
      <c r="J378" s="6495"/>
      <c r="K378" s="6235"/>
      <c r="L378" s="2187">
        <f>الاعدادات!$D$16</f>
        <v>2025</v>
      </c>
      <c r="M378" s="73">
        <v>1</v>
      </c>
      <c r="N378" s="64"/>
      <c r="O378" s="64"/>
      <c r="P378" s="64"/>
      <c r="Q378" s="64"/>
      <c r="R378" s="64"/>
      <c r="S378" s="64"/>
      <c r="T378" s="64"/>
      <c r="U378" s="64"/>
      <c r="V378" s="74"/>
      <c r="W378" s="64"/>
      <c r="X378" s="64"/>
      <c r="Y378" s="2134"/>
      <c r="Z378" s="62">
        <f t="shared" si="6740"/>
        <v>1</v>
      </c>
      <c r="AA378" s="73"/>
      <c r="AB378" s="63"/>
      <c r="AC378" s="2031">
        <f>SUM(BE378:BK378,BE385:BK385,CN378:CT378,CN385:CT385,DW378:EC378,DW385:EC385)</f>
        <v>0</v>
      </c>
      <c r="AD378" s="2025">
        <f t="shared" si="6761"/>
        <v>0</v>
      </c>
      <c r="AE378" s="2002">
        <f t="shared" si="6762"/>
        <v>0</v>
      </c>
      <c r="AF378" s="2172">
        <f t="shared" si="6763"/>
        <v>0</v>
      </c>
      <c r="AG378" s="2002">
        <f t="shared" si="6764"/>
        <v>0</v>
      </c>
      <c r="AH378" s="2173">
        <f t="shared" si="6765"/>
        <v>0</v>
      </c>
      <c r="AI378" s="2174">
        <f t="shared" si="6766"/>
        <v>0</v>
      </c>
      <c r="AJ378" s="2002">
        <f t="shared" si="6767"/>
        <v>0</v>
      </c>
      <c r="AK378" s="2026">
        <f t="shared" si="6768"/>
        <v>0</v>
      </c>
      <c r="AL378" s="2027">
        <f t="shared" si="6769"/>
        <v>0</v>
      </c>
      <c r="AM378" s="2175">
        <f t="shared" si="6770"/>
        <v>0</v>
      </c>
      <c r="AN378" s="2176">
        <f t="shared" si="6771"/>
        <v>0</v>
      </c>
      <c r="AO378" s="2028">
        <f t="shared" si="6772"/>
        <v>0</v>
      </c>
      <c r="AP378" s="2177">
        <f t="shared" si="6773"/>
        <v>0</v>
      </c>
      <c r="AQ378" s="2029">
        <f t="shared" si="6774"/>
        <v>0</v>
      </c>
      <c r="AR378" s="2178">
        <f t="shared" si="6775"/>
        <v>0</v>
      </c>
      <c r="AS378" s="2177">
        <f t="shared" si="6776"/>
        <v>0</v>
      </c>
      <c r="AT378" s="65">
        <f t="shared" ref="AT378:AT379" si="6782">AS378+AR378+AN378+AG378+AF378</f>
        <v>0</v>
      </c>
      <c r="AU378" s="2125"/>
      <c r="AV378" s="2002">
        <f t="shared" si="6777"/>
        <v>0</v>
      </c>
      <c r="AW378" s="2002">
        <f t="shared" si="6778"/>
        <v>0</v>
      </c>
      <c r="AX378" s="2128"/>
      <c r="AY378" s="2131"/>
      <c r="AZ378" s="65">
        <f t="shared" si="6779"/>
        <v>0</v>
      </c>
      <c r="BA378" s="66"/>
      <c r="BB378" s="2189">
        <f t="shared" si="6780"/>
        <v>-1</v>
      </c>
      <c r="BC378" s="67"/>
      <c r="BD378" s="2187">
        <f>الاعدادات!$D$16</f>
        <v>2025</v>
      </c>
      <c r="BE378" s="82"/>
      <c r="BF378" s="83"/>
      <c r="BG378" s="83"/>
      <c r="BH378" s="84"/>
      <c r="BI378" s="84"/>
      <c r="BJ378" s="84"/>
      <c r="BK378" s="85"/>
      <c r="BL378" s="86"/>
      <c r="BM378" s="87"/>
      <c r="BN378" s="87"/>
      <c r="BO378" s="88"/>
      <c r="BP378" s="88"/>
      <c r="BQ378" s="88"/>
      <c r="BR378" s="88"/>
      <c r="BS378" s="88"/>
      <c r="BT378" s="88"/>
      <c r="BU378" s="88"/>
      <c r="BV378" s="88"/>
      <c r="BW378" s="89"/>
      <c r="BX378" s="77">
        <f t="shared" si="6741"/>
        <v>0</v>
      </c>
      <c r="BY378" s="90"/>
      <c r="BZ378" s="855"/>
      <c r="CA378" s="91"/>
      <c r="CB378" s="92"/>
      <c r="CC378" s="93"/>
      <c r="CD378" s="94"/>
      <c r="CE378" s="95"/>
      <c r="CF378" s="96"/>
      <c r="CG378" s="97"/>
      <c r="CH378" s="98"/>
      <c r="CI378" s="99"/>
      <c r="CJ378" s="79">
        <f>SUM(BX378:CI378)</f>
        <v>0</v>
      </c>
      <c r="CK378" s="104"/>
      <c r="CL378" s="92"/>
      <c r="CM378" s="857"/>
      <c r="CN378" s="101"/>
      <c r="CO378" s="83"/>
      <c r="CP378" s="83"/>
      <c r="CQ378" s="84"/>
      <c r="CR378" s="84"/>
      <c r="CS378" s="84"/>
      <c r="CT378" s="85"/>
      <c r="CU378" s="86"/>
      <c r="CV378" s="87"/>
      <c r="CW378" s="87"/>
      <c r="CX378" s="88"/>
      <c r="CY378" s="88"/>
      <c r="CZ378" s="88"/>
      <c r="DA378" s="88"/>
      <c r="DB378" s="88"/>
      <c r="DC378" s="88"/>
      <c r="DD378" s="88"/>
      <c r="DE378" s="88"/>
      <c r="DF378" s="89"/>
      <c r="DG378" s="77">
        <f>DF378+DE378+CX378+CW378+CV378+CU378+CT378+CS378+CR378+CQ378+CP378+CO378+CN378+DD378+DC378+DB378+DA378+CZ378+CY378</f>
        <v>0</v>
      </c>
      <c r="DH378" s="90"/>
      <c r="DI378" s="855"/>
      <c r="DJ378" s="91"/>
      <c r="DK378" s="92"/>
      <c r="DL378" s="93"/>
      <c r="DM378" s="94"/>
      <c r="DN378" s="95"/>
      <c r="DO378" s="96"/>
      <c r="DP378" s="97"/>
      <c r="DQ378" s="98"/>
      <c r="DR378" s="99"/>
      <c r="DS378" s="81">
        <f>SUM(DG378:DR378)</f>
        <v>0</v>
      </c>
      <c r="DT378" s="104"/>
      <c r="DU378" s="92"/>
      <c r="DV378" s="864"/>
      <c r="DW378" s="101"/>
      <c r="DX378" s="83"/>
      <c r="DY378" s="83"/>
      <c r="DZ378" s="84"/>
      <c r="EA378" s="84"/>
      <c r="EB378" s="84"/>
      <c r="EC378" s="85"/>
      <c r="ED378" s="86"/>
      <c r="EE378" s="87"/>
      <c r="EF378" s="87"/>
      <c r="EG378" s="88"/>
      <c r="EH378" s="88"/>
      <c r="EI378" s="88"/>
      <c r="EJ378" s="88"/>
      <c r="EK378" s="88"/>
      <c r="EL378" s="88"/>
      <c r="EM378" s="88"/>
      <c r="EN378" s="88"/>
      <c r="EO378" s="89"/>
      <c r="EP378" s="77">
        <f t="shared" si="6744"/>
        <v>0</v>
      </c>
      <c r="EQ378" s="90"/>
      <c r="ER378" s="855"/>
      <c r="ES378" s="91"/>
      <c r="ET378" s="92"/>
      <c r="EU378" s="93"/>
      <c r="EV378" s="94"/>
      <c r="EW378" s="95"/>
      <c r="EX378" s="96"/>
      <c r="EY378" s="97"/>
      <c r="EZ378" s="98"/>
      <c r="FA378" s="99"/>
      <c r="FB378" s="81">
        <f>SUM(EP378:FA378)</f>
        <v>0</v>
      </c>
      <c r="FC378" s="104"/>
      <c r="FD378" s="92"/>
      <c r="FE378" s="864"/>
      <c r="FF378" s="2183">
        <f>الاعدادات!$D$16</f>
        <v>2025</v>
      </c>
      <c r="FG378" s="68">
        <f t="shared" si="6746"/>
        <v>0</v>
      </c>
      <c r="FH378" s="69"/>
      <c r="FI378" s="69"/>
      <c r="FJ378" s="70">
        <f t="shared" si="6747"/>
        <v>0</v>
      </c>
      <c r="FK378" s="68">
        <f t="shared" si="6748"/>
        <v>0</v>
      </c>
      <c r="FL378" s="69"/>
      <c r="FM378" s="69"/>
      <c r="FN378" s="70">
        <f t="shared" si="6749"/>
        <v>0</v>
      </c>
      <c r="FO378" s="68">
        <f t="shared" si="6750"/>
        <v>0</v>
      </c>
      <c r="FP378" s="69"/>
      <c r="FQ378" s="71"/>
      <c r="FR378" s="70">
        <f t="shared" si="6751"/>
        <v>0</v>
      </c>
      <c r="FS378" s="68">
        <f t="shared" si="6752"/>
        <v>0</v>
      </c>
      <c r="FT378" s="69"/>
      <c r="FU378" s="70">
        <f t="shared" si="6753"/>
        <v>0</v>
      </c>
      <c r="FV378" s="68">
        <f t="shared" si="6754"/>
        <v>0</v>
      </c>
      <c r="FW378" s="69"/>
      <c r="FX378" s="69"/>
      <c r="FY378" s="70">
        <f t="shared" si="6755"/>
        <v>0</v>
      </c>
      <c r="FZ378" s="68">
        <f t="shared" si="6756"/>
        <v>0</v>
      </c>
      <c r="GA378" s="72">
        <f t="shared" si="6757"/>
        <v>0</v>
      </c>
      <c r="GB378" s="72">
        <f t="shared" si="6758"/>
        <v>0</v>
      </c>
      <c r="GC378" s="70">
        <f t="shared" si="6759"/>
        <v>0</v>
      </c>
      <c r="GD378" t="str">
        <f t="shared" si="6739"/>
        <v>wrong</v>
      </c>
    </row>
    <row r="379" spans="1:191" ht="36.75" customHeight="1" thickBot="1">
      <c r="A379" s="6492"/>
      <c r="B379" s="6487" t="str" cm="1">
        <f t="array" ref="B379">IFERROR(_xlfn.XLOOKUP(1, (INDEX(التشكيل_القديم!$L$54:$S$92, ,6)=$A374) * (INDEX(التشكيل_القديم!$L$54:$S$92, ,7)="عضو يسار يسار يسار اليسار"), INDEX(التشكيل_القديم!$L$54:$S$92, ,2)),"")</f>
        <v/>
      </c>
      <c r="C379" s="6487"/>
      <c r="D379" s="6487"/>
      <c r="E379" s="6487"/>
      <c r="F379" s="6487"/>
      <c r="G379" s="6487"/>
      <c r="H379" s="6486"/>
      <c r="I379" s="105"/>
      <c r="J379" s="6495"/>
      <c r="K379" s="6235"/>
      <c r="L379" s="2187">
        <f>الاعدادات!$D$17</f>
        <v>2026</v>
      </c>
      <c r="M379" s="106">
        <v>157</v>
      </c>
      <c r="N379" s="107"/>
      <c r="O379" s="107"/>
      <c r="P379" s="107"/>
      <c r="Q379" s="107"/>
      <c r="R379" s="107"/>
      <c r="S379" s="107"/>
      <c r="T379" s="107"/>
      <c r="U379" s="107"/>
      <c r="V379" s="108"/>
      <c r="W379" s="107"/>
      <c r="X379" s="107"/>
      <c r="Y379" s="2135"/>
      <c r="Z379" s="62">
        <f t="shared" si="6740"/>
        <v>157</v>
      </c>
      <c r="AA379" s="109"/>
      <c r="AB379" s="110"/>
      <c r="AC379" s="2031">
        <f t="shared" ref="AC379" si="6783">SUM(BE379:BK379,BE386:BK386,CN379:CT379,CN386:CT386,DW379:EC379,DW386:EC386)</f>
        <v>0</v>
      </c>
      <c r="AD379" s="2025">
        <f t="shared" si="6761"/>
        <v>0</v>
      </c>
      <c r="AE379" s="2002">
        <f t="shared" si="6762"/>
        <v>0</v>
      </c>
      <c r="AF379" s="2172">
        <f t="shared" si="6763"/>
        <v>0</v>
      </c>
      <c r="AG379" s="2002">
        <f t="shared" si="6764"/>
        <v>0</v>
      </c>
      <c r="AH379" s="2173">
        <f t="shared" si="6765"/>
        <v>0</v>
      </c>
      <c r="AI379" s="2174">
        <f t="shared" si="6766"/>
        <v>0</v>
      </c>
      <c r="AJ379" s="2002">
        <f t="shared" si="6767"/>
        <v>0</v>
      </c>
      <c r="AK379" s="2026">
        <f t="shared" si="6768"/>
        <v>0</v>
      </c>
      <c r="AL379" s="2027">
        <f t="shared" si="6769"/>
        <v>0</v>
      </c>
      <c r="AM379" s="2175">
        <f t="shared" si="6770"/>
        <v>0</v>
      </c>
      <c r="AN379" s="2176">
        <f>SUM(AH379:AM379)</f>
        <v>0</v>
      </c>
      <c r="AO379" s="2028">
        <f t="shared" si="6772"/>
        <v>0</v>
      </c>
      <c r="AP379" s="2177">
        <f t="shared" si="6773"/>
        <v>0</v>
      </c>
      <c r="AQ379" s="2029">
        <f t="shared" si="6774"/>
        <v>0</v>
      </c>
      <c r="AR379" s="2178">
        <f t="shared" si="6775"/>
        <v>0</v>
      </c>
      <c r="AS379" s="2177">
        <f t="shared" si="6776"/>
        <v>0</v>
      </c>
      <c r="AT379" s="65">
        <f t="shared" si="6782"/>
        <v>0</v>
      </c>
      <c r="AU379" s="2126"/>
      <c r="AV379" s="2002">
        <f t="shared" si="6777"/>
        <v>0</v>
      </c>
      <c r="AW379" s="2002">
        <f t="shared" si="6778"/>
        <v>0</v>
      </c>
      <c r="AX379" s="2129"/>
      <c r="AY379" s="2132"/>
      <c r="AZ379" s="65">
        <f t="shared" si="6779"/>
        <v>0</v>
      </c>
      <c r="BA379" s="113"/>
      <c r="BB379" s="2189">
        <f t="shared" si="6780"/>
        <v>-157</v>
      </c>
      <c r="BC379" s="67"/>
      <c r="BD379" s="2187">
        <f>الاعدادات!$D$17</f>
        <v>2026</v>
      </c>
      <c r="BE379" s="117"/>
      <c r="BF379" s="118"/>
      <c r="BG379" s="118"/>
      <c r="BH379" s="119"/>
      <c r="BI379" s="119"/>
      <c r="BJ379" s="119"/>
      <c r="BK379" s="120"/>
      <c r="BL379" s="121"/>
      <c r="BM379" s="122"/>
      <c r="BN379" s="122"/>
      <c r="BO379" s="123"/>
      <c r="BP379" s="123"/>
      <c r="BQ379" s="123"/>
      <c r="BR379" s="123"/>
      <c r="BS379" s="123"/>
      <c r="BT379" s="123"/>
      <c r="BU379" s="123"/>
      <c r="BV379" s="123"/>
      <c r="BW379" s="124"/>
      <c r="BX379" s="77">
        <f>SUM(BE379:BW379)</f>
        <v>0</v>
      </c>
      <c r="BY379" s="126"/>
      <c r="BZ379" s="856"/>
      <c r="CA379" s="127"/>
      <c r="CB379" s="128"/>
      <c r="CC379" s="129"/>
      <c r="CD379" s="130"/>
      <c r="CE379" s="131"/>
      <c r="CF379" s="132"/>
      <c r="CG379" s="133"/>
      <c r="CH379" s="134"/>
      <c r="CI379" s="135"/>
      <c r="CJ379" s="79">
        <f>SUM(BX379:CI379)</f>
        <v>0</v>
      </c>
      <c r="CK379" s="137"/>
      <c r="CL379" s="128"/>
      <c r="CM379" s="858"/>
      <c r="CN379" s="139"/>
      <c r="CO379" s="118"/>
      <c r="CP379" s="118"/>
      <c r="CQ379" s="119"/>
      <c r="CR379" s="119"/>
      <c r="CS379" s="119"/>
      <c r="CT379" s="120"/>
      <c r="CU379" s="121"/>
      <c r="CV379" s="122"/>
      <c r="CW379" s="122"/>
      <c r="CX379" s="123"/>
      <c r="CY379" s="123"/>
      <c r="CZ379" s="123"/>
      <c r="DA379" s="123"/>
      <c r="DB379" s="123"/>
      <c r="DC379" s="123"/>
      <c r="DD379" s="123"/>
      <c r="DE379" s="123"/>
      <c r="DF379" s="124"/>
      <c r="DG379" s="125">
        <f t="shared" ref="DG379:DG380" si="6784">DF379+DE379+CX379+CW379+CV379+CU379+CT379+CS379+CR379+CQ379+CP379+CO379+CN379</f>
        <v>0</v>
      </c>
      <c r="DH379" s="126"/>
      <c r="DI379" s="856"/>
      <c r="DJ379" s="127"/>
      <c r="DK379" s="128"/>
      <c r="DL379" s="129"/>
      <c r="DM379" s="130"/>
      <c r="DN379" s="131"/>
      <c r="DO379" s="132"/>
      <c r="DP379" s="133"/>
      <c r="DQ379" s="134"/>
      <c r="DR379" s="135"/>
      <c r="DS379" s="140">
        <f>SUM(DG379:DR379)</f>
        <v>0</v>
      </c>
      <c r="DT379" s="137"/>
      <c r="DU379" s="128"/>
      <c r="DV379" s="865"/>
      <c r="DW379" s="139"/>
      <c r="DX379" s="118"/>
      <c r="DY379" s="118"/>
      <c r="DZ379" s="119"/>
      <c r="EA379" s="119"/>
      <c r="EB379" s="119"/>
      <c r="EC379" s="120"/>
      <c r="ED379" s="121"/>
      <c r="EE379" s="122"/>
      <c r="EF379" s="122"/>
      <c r="EG379" s="123"/>
      <c r="EH379" s="123"/>
      <c r="EI379" s="123"/>
      <c r="EJ379" s="123"/>
      <c r="EK379" s="123"/>
      <c r="EL379" s="123"/>
      <c r="EM379" s="123"/>
      <c r="EN379" s="123"/>
      <c r="EO379" s="124"/>
      <c r="EP379" s="77">
        <f>EO379+EN379+EG379+EF379+EE379+ED379+EC379+EB379+EA379+DZ379+DY379+DX379+DW379+EM379+EL379+EK379+EJ379+EI379+EH379</f>
        <v>0</v>
      </c>
      <c r="EQ379" s="126"/>
      <c r="ER379" s="856"/>
      <c r="ES379" s="127"/>
      <c r="ET379" s="128"/>
      <c r="EU379" s="129"/>
      <c r="EV379" s="130"/>
      <c r="EW379" s="131"/>
      <c r="EX379" s="132"/>
      <c r="EY379" s="133"/>
      <c r="EZ379" s="134"/>
      <c r="FA379" s="135"/>
      <c r="FB379" s="140">
        <f>SUM(EP379:FA379)</f>
        <v>0</v>
      </c>
      <c r="FC379" s="137"/>
      <c r="FD379" s="128"/>
      <c r="FE379" s="865"/>
      <c r="FF379" s="2183">
        <f>الاعدادات!$D$17</f>
        <v>2026</v>
      </c>
      <c r="FG379" s="68">
        <f t="shared" si="6746"/>
        <v>0</v>
      </c>
      <c r="FH379" s="69"/>
      <c r="FI379" s="69"/>
      <c r="FJ379" s="70">
        <f t="shared" si="6747"/>
        <v>0</v>
      </c>
      <c r="FK379" s="68">
        <f t="shared" si="6748"/>
        <v>0</v>
      </c>
      <c r="FL379" s="69"/>
      <c r="FM379" s="69"/>
      <c r="FN379" s="70">
        <f t="shared" si="6749"/>
        <v>0</v>
      </c>
      <c r="FO379" s="68">
        <f t="shared" si="6750"/>
        <v>0</v>
      </c>
      <c r="FP379" s="69"/>
      <c r="FQ379" s="71"/>
      <c r="FR379" s="70">
        <f t="shared" si="6751"/>
        <v>0</v>
      </c>
      <c r="FS379" s="68">
        <f t="shared" si="6752"/>
        <v>0</v>
      </c>
      <c r="FT379" s="69"/>
      <c r="FU379" s="70">
        <f t="shared" si="6753"/>
        <v>0</v>
      </c>
      <c r="FV379" s="68">
        <f t="shared" si="6754"/>
        <v>0</v>
      </c>
      <c r="FW379" s="69"/>
      <c r="FX379" s="69"/>
      <c r="FY379" s="70">
        <f t="shared" si="6755"/>
        <v>0</v>
      </c>
      <c r="FZ379" s="68">
        <f t="shared" si="6756"/>
        <v>0</v>
      </c>
      <c r="GA379" s="72">
        <f t="shared" si="6757"/>
        <v>0</v>
      </c>
      <c r="GB379" s="72">
        <f t="shared" si="6758"/>
        <v>0</v>
      </c>
      <c r="GC379" s="70">
        <f t="shared" si="6759"/>
        <v>0</v>
      </c>
      <c r="GD379" t="str">
        <f t="shared" si="6739"/>
        <v>wrong</v>
      </c>
    </row>
    <row r="380" spans="1:191" ht="36.75" customHeight="1" thickBot="1">
      <c r="A380" s="6488"/>
      <c r="B380" s="6489"/>
      <c r="C380" s="6489"/>
      <c r="D380" s="6489"/>
      <c r="E380" s="6489"/>
      <c r="F380" s="6489"/>
      <c r="G380" s="6490"/>
      <c r="H380" s="2115"/>
      <c r="I380" s="2116"/>
      <c r="J380" s="2117"/>
      <c r="K380" s="2118"/>
      <c r="L380" s="2119" t="s">
        <v>181</v>
      </c>
      <c r="M380" s="2190">
        <f>SUM(M374:M379)</f>
        <v>158</v>
      </c>
      <c r="N380" s="2190">
        <f t="shared" ref="N380:U380" si="6785">SUM(N374:N379)</f>
        <v>0</v>
      </c>
      <c r="O380" s="2190">
        <f t="shared" si="6785"/>
        <v>0</v>
      </c>
      <c r="P380" s="2190">
        <f t="shared" si="6785"/>
        <v>0</v>
      </c>
      <c r="Q380" s="2190">
        <f t="shared" si="6785"/>
        <v>0</v>
      </c>
      <c r="R380" s="2190">
        <f t="shared" si="6785"/>
        <v>0</v>
      </c>
      <c r="S380" s="2190">
        <f t="shared" si="6785"/>
        <v>0</v>
      </c>
      <c r="T380" s="2190">
        <f t="shared" si="6785"/>
        <v>0</v>
      </c>
      <c r="U380" s="2190">
        <f t="shared" si="6785"/>
        <v>0</v>
      </c>
      <c r="V380" s="2120"/>
      <c r="W380" s="2190">
        <f t="shared" ref="W380:AG380" si="6786">SUM(W374:W379)</f>
        <v>0</v>
      </c>
      <c r="X380" s="2190">
        <f t="shared" si="6786"/>
        <v>0</v>
      </c>
      <c r="Y380" s="2190">
        <f t="shared" si="6786"/>
        <v>0</v>
      </c>
      <c r="Z380" s="2190">
        <f t="shared" si="6786"/>
        <v>158</v>
      </c>
      <c r="AA380" s="2190">
        <f t="shared" si="6786"/>
        <v>0</v>
      </c>
      <c r="AB380" s="2190">
        <f t="shared" si="6786"/>
        <v>0</v>
      </c>
      <c r="AC380" s="2190">
        <f t="shared" si="6786"/>
        <v>0</v>
      </c>
      <c r="AD380" s="2190">
        <f t="shared" si="6786"/>
        <v>0</v>
      </c>
      <c r="AE380" s="2190">
        <f t="shared" si="6786"/>
        <v>0</v>
      </c>
      <c r="AF380" s="2190">
        <f t="shared" si="6786"/>
        <v>0</v>
      </c>
      <c r="AG380" s="2190">
        <f t="shared" si="6786"/>
        <v>0</v>
      </c>
      <c r="AH380" s="2120"/>
      <c r="AI380" s="2190">
        <f t="shared" ref="AI380:BB380" si="6787">SUM(AI374:AI379)</f>
        <v>0</v>
      </c>
      <c r="AJ380" s="2190">
        <f t="shared" si="6787"/>
        <v>0</v>
      </c>
      <c r="AK380" s="2190">
        <f t="shared" si="6787"/>
        <v>0</v>
      </c>
      <c r="AL380" s="2190">
        <f t="shared" si="6787"/>
        <v>0</v>
      </c>
      <c r="AM380" s="2190">
        <f t="shared" si="6787"/>
        <v>0</v>
      </c>
      <c r="AN380" s="2190">
        <f t="shared" si="6787"/>
        <v>0</v>
      </c>
      <c r="AO380" s="2190">
        <f t="shared" si="6787"/>
        <v>0</v>
      </c>
      <c r="AP380" s="2190">
        <f t="shared" si="6787"/>
        <v>0</v>
      </c>
      <c r="AQ380" s="2190">
        <f t="shared" si="6787"/>
        <v>0</v>
      </c>
      <c r="AR380" s="2190">
        <f t="shared" si="6787"/>
        <v>0</v>
      </c>
      <c r="AS380" s="2190">
        <f t="shared" si="6787"/>
        <v>0</v>
      </c>
      <c r="AT380" s="2190">
        <f t="shared" si="6787"/>
        <v>0</v>
      </c>
      <c r="AU380" s="2190">
        <f t="shared" si="6787"/>
        <v>0</v>
      </c>
      <c r="AV380" s="2190">
        <f t="shared" si="6787"/>
        <v>0</v>
      </c>
      <c r="AW380" s="2190">
        <f t="shared" si="6787"/>
        <v>0</v>
      </c>
      <c r="AX380" s="2190">
        <f t="shared" si="6787"/>
        <v>0</v>
      </c>
      <c r="AY380" s="2190">
        <f t="shared" si="6787"/>
        <v>0</v>
      </c>
      <c r="AZ380" s="2190">
        <f t="shared" si="6787"/>
        <v>0</v>
      </c>
      <c r="BA380" s="2190">
        <f t="shared" si="6787"/>
        <v>0</v>
      </c>
      <c r="BB380" s="2191">
        <f t="shared" si="6787"/>
        <v>-158</v>
      </c>
      <c r="BC380" s="67"/>
      <c r="BD380" s="2009" t="s">
        <v>181</v>
      </c>
      <c r="BE380" s="840">
        <f t="shared" ref="BE380" si="6788">SUM(BE375:BE379)</f>
        <v>0</v>
      </c>
      <c r="BF380" s="841">
        <f t="shared" ref="BF380" si="6789">SUM(BF375:BF379)</f>
        <v>0</v>
      </c>
      <c r="BG380" s="841">
        <f t="shared" ref="BG380" si="6790">SUM(BG375:BG379)</f>
        <v>0</v>
      </c>
      <c r="BH380" s="841">
        <f t="shared" ref="BH380" si="6791">SUM(BH375:BH379)</f>
        <v>0</v>
      </c>
      <c r="BI380" s="841">
        <f t="shared" ref="BI380" si="6792">SUM(BI375:BI379)</f>
        <v>0</v>
      </c>
      <c r="BJ380" s="841">
        <f t="shared" ref="BJ380" si="6793">SUM(BJ375:BJ379)</f>
        <v>0</v>
      </c>
      <c r="BK380" s="841">
        <f t="shared" ref="BK380" si="6794">SUM(BK375:BK379)</f>
        <v>0</v>
      </c>
      <c r="BL380" s="841">
        <f t="shared" ref="BL380" si="6795">SUM(BL375:BL379)</f>
        <v>0</v>
      </c>
      <c r="BM380" s="841">
        <f t="shared" ref="BM380" si="6796">SUM(BM375:BM379)</f>
        <v>0</v>
      </c>
      <c r="BN380" s="841">
        <f t="shared" ref="BN380" si="6797">SUM(BN375:BN379)</f>
        <v>0</v>
      </c>
      <c r="BO380" s="841">
        <f t="shared" ref="BO380" si="6798">SUM(BO375:BO379)</f>
        <v>0</v>
      </c>
      <c r="BP380" s="841">
        <f t="shared" ref="BP380" si="6799">SUM(BP375:BP379)</f>
        <v>0</v>
      </c>
      <c r="BQ380" s="841">
        <f t="shared" ref="BQ380" si="6800">SUM(BQ375:BQ379)</f>
        <v>0</v>
      </c>
      <c r="BR380" s="841">
        <f t="shared" ref="BR380" si="6801">SUM(BR375:BR379)</f>
        <v>0</v>
      </c>
      <c r="BS380" s="841">
        <f t="shared" ref="BS380" si="6802">SUM(BS375:BS379)</f>
        <v>0</v>
      </c>
      <c r="BT380" s="841">
        <f t="shared" ref="BT380" si="6803">SUM(BT375:BT379)</f>
        <v>0</v>
      </c>
      <c r="BU380" s="841">
        <f t="shared" ref="BU380" si="6804">SUM(BU375:BU379)</f>
        <v>0</v>
      </c>
      <c r="BV380" s="841">
        <f t="shared" ref="BV380" si="6805">SUM(BV375:BV379)</f>
        <v>0</v>
      </c>
      <c r="BW380" s="841">
        <f t="shared" ref="BW380" si="6806">SUM(BW375:BW379)</f>
        <v>0</v>
      </c>
      <c r="BX380" s="77">
        <f t="shared" ref="BX380" si="6807">SUM(BE380:BW380)</f>
        <v>0</v>
      </c>
      <c r="BY380" s="841">
        <f t="shared" ref="BY380" si="6808">SUM(BY375:BY379)</f>
        <v>0</v>
      </c>
      <c r="BZ380" s="841">
        <f t="shared" ref="BZ380" si="6809">SUM(BZ375:BZ379)</f>
        <v>0</v>
      </c>
      <c r="CA380" s="841">
        <f t="shared" ref="CA380" si="6810">SUM(CA375:CA379)</f>
        <v>0</v>
      </c>
      <c r="CB380" s="841">
        <f t="shared" ref="CB380" si="6811">SUM(CB375:CB379)</f>
        <v>0</v>
      </c>
      <c r="CC380" s="841">
        <f t="shared" ref="CC380" si="6812">SUM(CC375:CC379)</f>
        <v>0</v>
      </c>
      <c r="CD380" s="841">
        <f t="shared" ref="CD380" si="6813">SUM(CD375:CD379)</f>
        <v>0</v>
      </c>
      <c r="CE380" s="841">
        <f t="shared" ref="CE380" si="6814">SUM(CE375:CE379)</f>
        <v>0</v>
      </c>
      <c r="CF380" s="841">
        <f t="shared" ref="CF380" si="6815">SUM(CF375:CF379)</f>
        <v>0</v>
      </c>
      <c r="CG380" s="841">
        <f t="shared" ref="CG380" si="6816">SUM(CG375:CG379)</f>
        <v>0</v>
      </c>
      <c r="CH380" s="2030">
        <f t="shared" ref="CH380" si="6817">SUM(CH375:CH379)</f>
        <v>0</v>
      </c>
      <c r="CI380" s="841">
        <f t="shared" ref="CI380" si="6818">SUM(CI375:CI379)</f>
        <v>0</v>
      </c>
      <c r="CJ380" s="841">
        <f t="shared" ref="CJ380" si="6819">SUM(CJ375:CJ379)</f>
        <v>0</v>
      </c>
      <c r="CK380" s="841">
        <f t="shared" ref="CK380" si="6820">SUM(CK375:CK379)</f>
        <v>0</v>
      </c>
      <c r="CL380" s="841">
        <f t="shared" ref="CL380" si="6821">SUM(CL375:CL379)</f>
        <v>0</v>
      </c>
      <c r="CM380" s="2192">
        <f t="shared" ref="CM380" si="6822">SUM(CM375:CM379)</f>
        <v>0</v>
      </c>
      <c r="CN380" s="840">
        <f t="shared" ref="CN380" si="6823">SUM(CN375:CN379)</f>
        <v>0</v>
      </c>
      <c r="CO380" s="841">
        <f t="shared" ref="CO380" si="6824">SUM(CO375:CO379)</f>
        <v>0</v>
      </c>
      <c r="CP380" s="841">
        <f t="shared" ref="CP380" si="6825">SUM(CP375:CP379)</f>
        <v>0</v>
      </c>
      <c r="CQ380" s="841">
        <f t="shared" ref="CQ380" si="6826">SUM(CQ375:CQ379)</f>
        <v>0</v>
      </c>
      <c r="CR380" s="841">
        <f t="shared" ref="CR380" si="6827">SUM(CR375:CR379)</f>
        <v>0</v>
      </c>
      <c r="CS380" s="841">
        <f t="shared" ref="CS380" si="6828">SUM(CS375:CS379)</f>
        <v>0</v>
      </c>
      <c r="CT380" s="841">
        <f t="shared" ref="CT380" si="6829">SUM(CT375:CT379)</f>
        <v>0</v>
      </c>
      <c r="CU380" s="841">
        <f t="shared" ref="CU380" si="6830">SUM(CU375:CU379)</f>
        <v>0</v>
      </c>
      <c r="CV380" s="841">
        <f t="shared" ref="CV380" si="6831">SUM(CV375:CV379)</f>
        <v>0</v>
      </c>
      <c r="CW380" s="841">
        <f t="shared" ref="CW380" si="6832">SUM(CW375:CW379)</f>
        <v>0</v>
      </c>
      <c r="CX380" s="841">
        <f t="shared" ref="CX380" si="6833">SUM(CX375:CX379)</f>
        <v>0</v>
      </c>
      <c r="CY380" s="841">
        <f t="shared" ref="CY380" si="6834">SUM(CY375:CY379)</f>
        <v>0</v>
      </c>
      <c r="CZ380" s="841">
        <f t="shared" ref="CZ380" si="6835">SUM(CZ375:CZ379)</f>
        <v>0</v>
      </c>
      <c r="DA380" s="841">
        <f t="shared" ref="DA380" si="6836">SUM(DA375:DA379)</f>
        <v>0</v>
      </c>
      <c r="DB380" s="841">
        <f t="shared" ref="DB380" si="6837">SUM(DB375:DB379)</f>
        <v>0</v>
      </c>
      <c r="DC380" s="841">
        <f t="shared" ref="DC380" si="6838">SUM(DC375:DC379)</f>
        <v>0</v>
      </c>
      <c r="DD380" s="841">
        <f t="shared" ref="DD380" si="6839">SUM(DD375:DD379)</f>
        <v>0</v>
      </c>
      <c r="DE380" s="841">
        <f t="shared" ref="DE380" si="6840">SUM(DE375:DE379)</f>
        <v>0</v>
      </c>
      <c r="DF380" s="841">
        <f t="shared" ref="DF380" si="6841">SUM(DF375:DF379)</f>
        <v>0</v>
      </c>
      <c r="DG380" s="842">
        <f t="shared" si="6784"/>
        <v>0</v>
      </c>
      <c r="DH380" s="841">
        <f>SUM(DH375:DH379)</f>
        <v>0</v>
      </c>
      <c r="DI380" s="841"/>
      <c r="DJ380" s="841">
        <f t="shared" ref="DJ380" si="6842">SUM(DJ375:DJ379)</f>
        <v>0</v>
      </c>
      <c r="DK380" s="841">
        <f t="shared" ref="DK380" si="6843">SUM(DK375:DK379)</f>
        <v>0</v>
      </c>
      <c r="DL380" s="841">
        <f t="shared" ref="DL380" si="6844">SUM(DL375:DL379)</f>
        <v>0</v>
      </c>
      <c r="DM380" s="841">
        <f t="shared" ref="DM380" si="6845">SUM(DM375:DM379)</f>
        <v>0</v>
      </c>
      <c r="DN380" s="841">
        <f t="shared" ref="DN380" si="6846">SUM(DN375:DN379)</f>
        <v>0</v>
      </c>
      <c r="DO380" s="841">
        <f t="shared" ref="DO380" si="6847">SUM(DO375:DO379)</f>
        <v>0</v>
      </c>
      <c r="DP380" s="841">
        <f t="shared" ref="DP380" si="6848">SUM(DP375:DP379)</f>
        <v>0</v>
      </c>
      <c r="DQ380" s="2030">
        <f t="shared" ref="DQ380" si="6849">SUM(DQ375:DQ379)</f>
        <v>0</v>
      </c>
      <c r="DR380" s="841">
        <f t="shared" ref="DR380" si="6850">SUM(DR375:DR379)</f>
        <v>0</v>
      </c>
      <c r="DS380" s="841">
        <f t="shared" ref="DS380" si="6851">SUM(DS375:DS379)</f>
        <v>0</v>
      </c>
      <c r="DT380" s="841">
        <f t="shared" ref="DT380" si="6852">SUM(DT375:DT379)</f>
        <v>0</v>
      </c>
      <c r="DU380" s="841">
        <f t="shared" ref="DU380" si="6853">SUM(DU375:DU379)</f>
        <v>0</v>
      </c>
      <c r="DV380" s="2193">
        <f t="shared" ref="DV380" si="6854">SUM(DV375:DV379)</f>
        <v>0</v>
      </c>
      <c r="DW380" s="840">
        <f t="shared" ref="DW380" si="6855">SUM(DW375:DW379)</f>
        <v>0</v>
      </c>
      <c r="DX380" s="841">
        <f t="shared" ref="DX380" si="6856">SUM(DX375:DX379)</f>
        <v>0</v>
      </c>
      <c r="DY380" s="841">
        <f t="shared" ref="DY380" si="6857">SUM(DY375:DY379)</f>
        <v>0</v>
      </c>
      <c r="DZ380" s="841">
        <f t="shared" ref="DZ380" si="6858">SUM(DZ375:DZ379)</f>
        <v>0</v>
      </c>
      <c r="EA380" s="841">
        <f t="shared" ref="EA380" si="6859">SUM(EA375:EA379)</f>
        <v>0</v>
      </c>
      <c r="EB380" s="841">
        <f t="shared" ref="EB380" si="6860">SUM(EB375:EB379)</f>
        <v>0</v>
      </c>
      <c r="EC380" s="841">
        <f t="shared" ref="EC380" si="6861">SUM(EC375:EC379)</f>
        <v>0</v>
      </c>
      <c r="ED380" s="841">
        <f t="shared" ref="ED380" si="6862">SUM(ED375:ED379)</f>
        <v>0</v>
      </c>
      <c r="EE380" s="841">
        <f t="shared" ref="EE380" si="6863">SUM(EE375:EE379)</f>
        <v>0</v>
      </c>
      <c r="EF380" s="841">
        <f t="shared" ref="EF380" si="6864">SUM(EF375:EF379)</f>
        <v>0</v>
      </c>
      <c r="EG380" s="841">
        <f t="shared" ref="EG380" si="6865">SUM(EG375:EG379)</f>
        <v>0</v>
      </c>
      <c r="EH380" s="841">
        <f t="shared" ref="EH380" si="6866">SUM(EH375:EH379)</f>
        <v>0</v>
      </c>
      <c r="EI380" s="841">
        <f t="shared" ref="EI380" si="6867">SUM(EI375:EI379)</f>
        <v>0</v>
      </c>
      <c r="EJ380" s="841">
        <f t="shared" ref="EJ380" si="6868">SUM(EJ375:EJ379)</f>
        <v>0</v>
      </c>
      <c r="EK380" s="841">
        <f t="shared" ref="EK380" si="6869">SUM(EK375:EK379)</f>
        <v>0</v>
      </c>
      <c r="EL380" s="841">
        <f t="shared" ref="EL380" si="6870">SUM(EL375:EL379)</f>
        <v>0</v>
      </c>
      <c r="EM380" s="841">
        <f t="shared" ref="EM380" si="6871">SUM(EM375:EM379)</f>
        <v>0</v>
      </c>
      <c r="EN380" s="841">
        <f t="shared" ref="EN380" si="6872">SUM(EN375:EN379)</f>
        <v>0</v>
      </c>
      <c r="EO380" s="841">
        <f t="shared" ref="EO380" si="6873">SUM(EO375:EO379)</f>
        <v>0</v>
      </c>
      <c r="EP380" s="842">
        <f t="shared" ref="EP380" si="6874">EO380+EN380+EG380+EF380+EE380+ED380+EC380+EB380+EA380+DZ380+DY380+DX380+DW380</f>
        <v>0</v>
      </c>
      <c r="EQ380" s="841">
        <f>SUM(EQ375:EQ379)</f>
        <v>0</v>
      </c>
      <c r="ER380" s="841"/>
      <c r="ES380" s="841">
        <f t="shared" ref="ES380" si="6875">SUM(ES375:ES379)</f>
        <v>0</v>
      </c>
      <c r="ET380" s="841">
        <f t="shared" ref="ET380" si="6876">SUM(ET375:ET379)</f>
        <v>0</v>
      </c>
      <c r="EU380" s="841">
        <f t="shared" ref="EU380" si="6877">SUM(EU375:EU379)</f>
        <v>0</v>
      </c>
      <c r="EV380" s="841">
        <f t="shared" ref="EV380" si="6878">SUM(EV375:EV379)</f>
        <v>0</v>
      </c>
      <c r="EW380" s="841">
        <f t="shared" ref="EW380" si="6879">SUM(EW375:EW379)</f>
        <v>0</v>
      </c>
      <c r="EX380" s="841">
        <f t="shared" ref="EX380" si="6880">SUM(EX375:EX379)</f>
        <v>0</v>
      </c>
      <c r="EY380" s="841">
        <f t="shared" ref="EY380" si="6881">SUM(EY375:EY379)</f>
        <v>0</v>
      </c>
      <c r="EZ380" s="2030">
        <f t="shared" ref="EZ380" si="6882">SUM(EZ375:EZ379)</f>
        <v>0</v>
      </c>
      <c r="FA380" s="841">
        <f t="shared" ref="FA380" si="6883">SUM(FA375:FA379)</f>
        <v>0</v>
      </c>
      <c r="FB380" s="841">
        <f t="shared" ref="FB380" si="6884">SUM(FB375:FB379)</f>
        <v>0</v>
      </c>
      <c r="FC380" s="841">
        <f t="shared" ref="FC380" si="6885">SUM(FC375:FC379)</f>
        <v>0</v>
      </c>
      <c r="FD380" s="841">
        <f t="shared" ref="FD380" si="6886">SUM(FD375:FD379)</f>
        <v>0</v>
      </c>
      <c r="FE380" s="2193">
        <f t="shared" ref="FE380" si="6887">SUM(FE375:FE379)</f>
        <v>0</v>
      </c>
      <c r="FF380" s="142" t="s">
        <v>106</v>
      </c>
      <c r="FG380" s="846">
        <f>SUM(FG374:FG379)</f>
        <v>0</v>
      </c>
      <c r="FH380" s="847">
        <f t="shared" ref="FH380:FQ380" si="6888">SUM(FH374:FH379)</f>
        <v>0</v>
      </c>
      <c r="FI380" s="847">
        <f t="shared" si="6888"/>
        <v>0</v>
      </c>
      <c r="FJ380" s="848">
        <f t="shared" si="6888"/>
        <v>0</v>
      </c>
      <c r="FK380" s="846">
        <f t="shared" si="6888"/>
        <v>0</v>
      </c>
      <c r="FL380" s="847">
        <f t="shared" si="6888"/>
        <v>0</v>
      </c>
      <c r="FM380" s="847">
        <f t="shared" si="6888"/>
        <v>0</v>
      </c>
      <c r="FN380" s="848">
        <f t="shared" si="6888"/>
        <v>0</v>
      </c>
      <c r="FO380" s="846">
        <f t="shared" si="6888"/>
        <v>0</v>
      </c>
      <c r="FP380" s="847">
        <f t="shared" si="6888"/>
        <v>0</v>
      </c>
      <c r="FQ380" s="848">
        <f t="shared" si="6888"/>
        <v>0</v>
      </c>
      <c r="FR380" s="849">
        <f t="shared" si="6751"/>
        <v>0</v>
      </c>
      <c r="FS380" s="846">
        <f t="shared" ref="FS380" si="6889">SUM(FS374:FS379)</f>
        <v>0</v>
      </c>
      <c r="FT380" s="847">
        <f>SUM(FT374:FT379)</f>
        <v>0</v>
      </c>
      <c r="FU380" s="848">
        <f t="shared" ref="FU380:FY380" si="6890">SUM(FU374:FU379)</f>
        <v>0</v>
      </c>
      <c r="FV380" s="846">
        <f t="shared" si="6890"/>
        <v>0</v>
      </c>
      <c r="FW380" s="847">
        <f t="shared" si="6890"/>
        <v>0</v>
      </c>
      <c r="FX380" s="847">
        <f t="shared" si="6890"/>
        <v>0</v>
      </c>
      <c r="FY380" s="848">
        <f t="shared" si="6890"/>
        <v>0</v>
      </c>
      <c r="FZ380" s="850">
        <f t="shared" si="6756"/>
        <v>0</v>
      </c>
      <c r="GA380" s="851">
        <f t="shared" si="6757"/>
        <v>0</v>
      </c>
      <c r="GB380" s="851">
        <f t="shared" si="6758"/>
        <v>0</v>
      </c>
      <c r="GC380" s="849">
        <f t="shared" si="6759"/>
        <v>0</v>
      </c>
    </row>
    <row r="381" spans="1:191" ht="36.75" customHeight="1" thickBot="1">
      <c r="A381" s="6528" t="str">
        <f>IF(AND(GD374="ok",GD375="ok",GD376="ok",GD377="ok",GD378="ok",GD379="ok", H381 &lt;&gt;"فارغ"),"ok","wrong")</f>
        <v>wrong</v>
      </c>
      <c r="B381" s="6529"/>
      <c r="C381" s="6529"/>
      <c r="D381" s="6529"/>
      <c r="E381" s="6529"/>
      <c r="F381" s="6529"/>
      <c r="G381" s="6530"/>
      <c r="H381" s="6208" t="str">
        <f>IF(Z380=0,"فارغ","")</f>
        <v/>
      </c>
      <c r="I381" s="6209"/>
      <c r="J381" s="6209"/>
      <c r="K381" s="6209"/>
      <c r="L381" s="147"/>
      <c r="M381" s="148"/>
      <c r="N381" s="148"/>
      <c r="O381" s="149"/>
      <c r="P381" s="149"/>
      <c r="Q381" s="149"/>
      <c r="R381" s="148"/>
      <c r="S381" s="148"/>
      <c r="T381" s="148"/>
      <c r="U381" s="148"/>
      <c r="V381" s="148"/>
      <c r="W381" s="148"/>
      <c r="X381" s="148"/>
      <c r="Y381" s="148"/>
      <c r="Z381" s="149"/>
      <c r="AA381" s="149"/>
      <c r="AB381" s="149"/>
      <c r="AC381" s="148"/>
      <c r="AD381" s="148"/>
      <c r="AE381" s="148"/>
      <c r="AF381" s="150"/>
      <c r="AG381" s="148"/>
      <c r="AH381" s="148"/>
      <c r="AI381" s="151"/>
      <c r="AJ381" s="148"/>
      <c r="AK381" s="148"/>
      <c r="AL381" s="148"/>
      <c r="AM381" s="148"/>
      <c r="AN381" s="150"/>
      <c r="AO381" s="151"/>
      <c r="AP381" s="151"/>
      <c r="AQ381" s="151"/>
      <c r="AR381" s="152"/>
      <c r="AS381" s="151"/>
      <c r="AT381" s="153"/>
      <c r="AU381" s="148"/>
      <c r="AV381" s="148"/>
      <c r="AW381" s="148"/>
      <c r="AX381" s="148"/>
      <c r="AY381" s="148"/>
      <c r="AZ381" s="153"/>
      <c r="BA381" s="148"/>
      <c r="BB381" s="154"/>
      <c r="BC381" s="155"/>
      <c r="BD381" s="6531">
        <f>_xlfn.XLOOKUP(B376,التشكيل_القديم!$M$54:$M$92,التشكيل_القديم!$L$54:$L$92,0,0)</f>
        <v>25</v>
      </c>
      <c r="BE381" s="6505" t="str">
        <f>"(3)             "&amp; "عضو يسار الدائرة  /  "  &amp;B376</f>
        <v>(3)             عضو يسار الدائرة  /  عمرو البرنس عبدالفتاح حسين</v>
      </c>
      <c r="BF381" s="6506"/>
      <c r="BG381" s="6506"/>
      <c r="BH381" s="6506"/>
      <c r="BI381" s="6506"/>
      <c r="BJ381" s="6506"/>
      <c r="BK381" s="6506"/>
      <c r="BL381" s="6506"/>
      <c r="BM381" s="6506"/>
      <c r="BN381" s="6506"/>
      <c r="BO381" s="6506"/>
      <c r="BP381" s="6506"/>
      <c r="BQ381" s="6506"/>
      <c r="BR381" s="6506"/>
      <c r="BS381" s="6506"/>
      <c r="BT381" s="6506"/>
      <c r="BU381" s="6506"/>
      <c r="BV381" s="6506"/>
      <c r="BW381" s="6506"/>
      <c r="BX381" s="6506"/>
      <c r="BY381" s="6506"/>
      <c r="BZ381" s="6506"/>
      <c r="CA381" s="6506"/>
      <c r="CB381" s="6506"/>
      <c r="CC381" s="6506"/>
      <c r="CD381" s="6506"/>
      <c r="CE381" s="6506"/>
      <c r="CF381" s="6506"/>
      <c r="CG381" s="6506"/>
      <c r="CH381" s="6506"/>
      <c r="CI381" s="6506"/>
      <c r="CJ381" s="6506"/>
      <c r="CK381" s="6506"/>
      <c r="CL381" s="6506"/>
      <c r="CM381" s="859"/>
      <c r="CN381" s="6520">
        <f>IF(ISTEXT(B377),_xlfn.XLOOKUP(B377,التشكيل_القديم!$M$54:$M$92,التشكيل_القديم!$L$54:$L$92,0,0),0)</f>
        <v>0</v>
      </c>
      <c r="CO381" s="6505" t="str">
        <f>IF(B377&lt;&gt;"","(4)             "&amp;"عضو يسار  اليسار الدائرة /  "&amp;B377,"لا يوجد عضو رابع " )</f>
        <v xml:space="preserve">لا يوجد عضو رابع </v>
      </c>
      <c r="CP381" s="6506"/>
      <c r="CQ381" s="6506"/>
      <c r="CR381" s="6506"/>
      <c r="CS381" s="6506"/>
      <c r="CT381" s="6506"/>
      <c r="CU381" s="6506"/>
      <c r="CV381" s="6506"/>
      <c r="CW381" s="6506"/>
      <c r="CX381" s="6506"/>
      <c r="CY381" s="6506"/>
      <c r="CZ381" s="6506"/>
      <c r="DA381" s="6506"/>
      <c r="DB381" s="6506"/>
      <c r="DC381" s="6506"/>
      <c r="DD381" s="6506"/>
      <c r="DE381" s="6506"/>
      <c r="DF381" s="6506"/>
      <c r="DG381" s="6506"/>
      <c r="DH381" s="6506"/>
      <c r="DI381" s="6506"/>
      <c r="DJ381" s="6506"/>
      <c r="DK381" s="6506"/>
      <c r="DL381" s="6506"/>
      <c r="DM381" s="6506"/>
      <c r="DN381" s="6506"/>
      <c r="DO381" s="6506"/>
      <c r="DP381" s="6506"/>
      <c r="DQ381" s="6506"/>
      <c r="DR381" s="6506"/>
      <c r="DS381" s="6506"/>
      <c r="DT381" s="6506"/>
      <c r="DU381" s="6506"/>
      <c r="DV381" s="859"/>
      <c r="DW381" s="6520">
        <f>IF(ISTEXT(B379),_xlfn.XLOOKUP(B379,التشكيل_القديم!$M$54:$M$92,التشكيل_القديم!$L$54:$L$92,0,0),0)</f>
        <v>0</v>
      </c>
      <c r="DX381" s="6505" t="str">
        <f>IF(B379&lt;&gt;"","(5)             "&amp;"عضو يسار يسار اليسار الدائرة /  "&amp;B379,"لا يوجد عضو سادس " )</f>
        <v xml:space="preserve">لا يوجد عضو سادس </v>
      </c>
      <c r="DY381" s="6506"/>
      <c r="DZ381" s="6506"/>
      <c r="EA381" s="6506"/>
      <c r="EB381" s="6506"/>
      <c r="EC381" s="6506"/>
      <c r="ED381" s="6506"/>
      <c r="EE381" s="6506"/>
      <c r="EF381" s="6506"/>
      <c r="EG381" s="6506"/>
      <c r="EH381" s="6506"/>
      <c r="EI381" s="6506"/>
      <c r="EJ381" s="6506"/>
      <c r="EK381" s="6506"/>
      <c r="EL381" s="6506"/>
      <c r="EM381" s="6506"/>
      <c r="EN381" s="6506"/>
      <c r="EO381" s="6506"/>
      <c r="EP381" s="6506"/>
      <c r="EQ381" s="6506"/>
      <c r="ER381" s="6506"/>
      <c r="ES381" s="6506"/>
      <c r="ET381" s="6506"/>
      <c r="EU381" s="6506"/>
      <c r="EV381" s="6506"/>
      <c r="EW381" s="6506"/>
      <c r="EX381" s="6506"/>
      <c r="EY381" s="6506"/>
      <c r="EZ381" s="6506"/>
      <c r="FA381" s="6506"/>
      <c r="FB381" s="6506"/>
      <c r="FC381" s="6506"/>
      <c r="FD381" s="6506"/>
      <c r="FE381" s="859"/>
      <c r="FF381" s="6522" t="s">
        <v>1239</v>
      </c>
      <c r="FG381" s="6523"/>
      <c r="FH381" s="6523"/>
      <c r="FI381" s="6523"/>
      <c r="FJ381" s="6523"/>
      <c r="FK381" s="6523"/>
      <c r="FL381" s="6523"/>
      <c r="FM381" s="6523"/>
      <c r="FN381" s="6523"/>
      <c r="FO381" s="6523"/>
      <c r="FP381" s="6523"/>
      <c r="FQ381" s="6523"/>
      <c r="FR381" s="6523"/>
      <c r="FS381" s="6523"/>
      <c r="FT381" s="6523"/>
      <c r="FU381" s="6523"/>
      <c r="FV381" s="6523"/>
      <c r="FW381" s="6523"/>
      <c r="FX381" s="6523"/>
      <c r="FY381" s="6523"/>
      <c r="FZ381" s="6523"/>
      <c r="GA381" s="6523"/>
      <c r="GB381" s="6523"/>
      <c r="GC381" s="6523"/>
      <c r="GD381" s="6523"/>
      <c r="GE381" s="6523"/>
      <c r="GF381" s="6523"/>
      <c r="GG381" s="6523"/>
      <c r="GH381" s="6523"/>
      <c r="GI381" s="6524"/>
    </row>
    <row r="382" spans="1:191" ht="36.75" customHeight="1" thickTop="1" thickBot="1">
      <c r="A382" s="6205"/>
      <c r="B382" s="6206"/>
      <c r="C382" s="6206"/>
      <c r="D382" s="6206"/>
      <c r="E382" s="6206"/>
      <c r="F382" s="6206"/>
      <c r="G382" s="6207"/>
      <c r="H382" s="6208"/>
      <c r="I382" s="6209"/>
      <c r="J382" s="6209"/>
      <c r="K382" s="6209"/>
      <c r="L382" s="147"/>
      <c r="M382" s="148"/>
      <c r="N382" s="148"/>
      <c r="O382" s="148"/>
      <c r="P382" s="148"/>
      <c r="Q382" s="148"/>
      <c r="R382" s="148"/>
      <c r="S382" s="148"/>
      <c r="T382" s="148"/>
      <c r="U382" s="148"/>
      <c r="V382" s="148"/>
      <c r="W382" s="148"/>
      <c r="X382" s="148"/>
      <c r="Y382" s="148"/>
      <c r="Z382" s="160"/>
      <c r="AA382" s="148"/>
      <c r="AB382" s="148"/>
      <c r="AC382" s="148"/>
      <c r="AD382" s="148"/>
      <c r="AE382" s="148"/>
      <c r="AF382" s="150"/>
      <c r="AG382" s="148"/>
      <c r="AH382" s="148"/>
      <c r="AI382" s="151"/>
      <c r="AJ382" s="148"/>
      <c r="AK382" s="148"/>
      <c r="AL382" s="148"/>
      <c r="AM382" s="148"/>
      <c r="AN382" s="150"/>
      <c r="AO382" s="151"/>
      <c r="AP382" s="151"/>
      <c r="AQ382" s="151"/>
      <c r="AR382" s="152"/>
      <c r="AS382" s="151"/>
      <c r="AT382" s="153"/>
      <c r="AU382" s="148"/>
      <c r="AV382" s="148"/>
      <c r="AW382" s="148"/>
      <c r="AX382" s="148"/>
      <c r="AY382" s="148"/>
      <c r="AZ382" s="153"/>
      <c r="BA382" s="148"/>
      <c r="BB382" s="154"/>
      <c r="BC382" s="155"/>
      <c r="BD382" s="6532"/>
      <c r="BE382" s="6507"/>
      <c r="BF382" s="6508"/>
      <c r="BG382" s="6508"/>
      <c r="BH382" s="6508"/>
      <c r="BI382" s="6508"/>
      <c r="BJ382" s="6508"/>
      <c r="BK382" s="6508"/>
      <c r="BL382" s="6508"/>
      <c r="BM382" s="6508"/>
      <c r="BN382" s="6508"/>
      <c r="BO382" s="6508"/>
      <c r="BP382" s="6508"/>
      <c r="BQ382" s="6508"/>
      <c r="BR382" s="6508"/>
      <c r="BS382" s="6508"/>
      <c r="BT382" s="6508"/>
      <c r="BU382" s="6508"/>
      <c r="BV382" s="6508"/>
      <c r="BW382" s="6508"/>
      <c r="BX382" s="6508"/>
      <c r="BY382" s="6508"/>
      <c r="BZ382" s="6508"/>
      <c r="CA382" s="6508"/>
      <c r="CB382" s="6508"/>
      <c r="CC382" s="6508"/>
      <c r="CD382" s="6508"/>
      <c r="CE382" s="6508"/>
      <c r="CF382" s="6508"/>
      <c r="CG382" s="6508"/>
      <c r="CH382" s="6508"/>
      <c r="CI382" s="6508"/>
      <c r="CJ382" s="6508"/>
      <c r="CK382" s="6508"/>
      <c r="CL382" s="6508"/>
      <c r="CM382" s="860"/>
      <c r="CN382" s="6521"/>
      <c r="CO382" s="6507"/>
      <c r="CP382" s="6508"/>
      <c r="CQ382" s="6508"/>
      <c r="CR382" s="6508"/>
      <c r="CS382" s="6508"/>
      <c r="CT382" s="6508"/>
      <c r="CU382" s="6508"/>
      <c r="CV382" s="6508"/>
      <c r="CW382" s="6508"/>
      <c r="CX382" s="6508"/>
      <c r="CY382" s="6508"/>
      <c r="CZ382" s="6508"/>
      <c r="DA382" s="6508"/>
      <c r="DB382" s="6508"/>
      <c r="DC382" s="6508"/>
      <c r="DD382" s="6508"/>
      <c r="DE382" s="6508"/>
      <c r="DF382" s="6508"/>
      <c r="DG382" s="6508"/>
      <c r="DH382" s="6508"/>
      <c r="DI382" s="6508"/>
      <c r="DJ382" s="6508"/>
      <c r="DK382" s="6508"/>
      <c r="DL382" s="6508"/>
      <c r="DM382" s="6508"/>
      <c r="DN382" s="6508"/>
      <c r="DO382" s="6508"/>
      <c r="DP382" s="6508"/>
      <c r="DQ382" s="6508"/>
      <c r="DR382" s="6508"/>
      <c r="DS382" s="6508"/>
      <c r="DT382" s="6508"/>
      <c r="DU382" s="6508"/>
      <c r="DV382" s="866"/>
      <c r="DW382" s="6521"/>
      <c r="DX382" s="6507"/>
      <c r="DY382" s="6508"/>
      <c r="DZ382" s="6508"/>
      <c r="EA382" s="6508"/>
      <c r="EB382" s="6508"/>
      <c r="EC382" s="6508"/>
      <c r="ED382" s="6508"/>
      <c r="EE382" s="6508"/>
      <c r="EF382" s="6508"/>
      <c r="EG382" s="6508"/>
      <c r="EH382" s="6508"/>
      <c r="EI382" s="6508"/>
      <c r="EJ382" s="6508"/>
      <c r="EK382" s="6508"/>
      <c r="EL382" s="6508"/>
      <c r="EM382" s="6508"/>
      <c r="EN382" s="6508"/>
      <c r="EO382" s="6508"/>
      <c r="EP382" s="6508"/>
      <c r="EQ382" s="6508"/>
      <c r="ER382" s="6508"/>
      <c r="ES382" s="6508"/>
      <c r="ET382" s="6508"/>
      <c r="EU382" s="6508"/>
      <c r="EV382" s="6508"/>
      <c r="EW382" s="6508"/>
      <c r="EX382" s="6508"/>
      <c r="EY382" s="6508"/>
      <c r="EZ382" s="6508"/>
      <c r="FA382" s="6508"/>
      <c r="FB382" s="6508"/>
      <c r="FC382" s="6508"/>
      <c r="FD382" s="6508"/>
      <c r="FE382" s="866"/>
      <c r="FF382" s="2114"/>
      <c r="FG382" s="6348" t="s">
        <v>23</v>
      </c>
      <c r="FH382" s="6349"/>
      <c r="FI382" s="6349"/>
      <c r="FJ382" s="6350"/>
      <c r="FK382" s="6370" t="s">
        <v>33</v>
      </c>
      <c r="FL382" s="6370"/>
      <c r="FM382" s="6370"/>
      <c r="FN382" s="6371"/>
      <c r="FO382" s="6351" t="s">
        <v>184</v>
      </c>
      <c r="FP382" s="6352"/>
      <c r="FQ382" s="6352"/>
      <c r="FR382" s="6353"/>
      <c r="FS382" s="6366" t="s">
        <v>185</v>
      </c>
      <c r="FT382" s="6367"/>
      <c r="FU382" s="6367"/>
      <c r="FV382" s="6368"/>
      <c r="FW382" s="6354" t="s">
        <v>200</v>
      </c>
      <c r="FX382" s="6355"/>
      <c r="FY382" s="6355"/>
      <c r="FZ382" s="6356"/>
      <c r="GA382" s="6338" t="s">
        <v>597</v>
      </c>
      <c r="GB382" s="6339"/>
      <c r="GC382" s="6339"/>
      <c r="GD382" s="6340"/>
      <c r="GE382" s="6525" t="s">
        <v>598</v>
      </c>
      <c r="GF382" s="6526"/>
      <c r="GG382" s="6526"/>
      <c r="GH382" s="6526"/>
      <c r="GI382" s="6527"/>
    </row>
    <row r="383" spans="1:191" ht="36.75" customHeight="1" thickTop="1" thickBot="1">
      <c r="A383" s="143"/>
      <c r="B383" s="157"/>
      <c r="C383" s="157"/>
      <c r="D383" s="157"/>
      <c r="E383" s="158"/>
      <c r="F383" s="158"/>
      <c r="G383" s="159"/>
      <c r="H383" s="144"/>
      <c r="I383" s="144"/>
      <c r="J383" s="145"/>
      <c r="K383" s="146"/>
      <c r="L383" s="2186" t="str">
        <f>الاعدادات!$D$14</f>
        <v>2023 وما قبلها</v>
      </c>
      <c r="M383" s="148"/>
      <c r="N383" s="148"/>
      <c r="O383" s="148"/>
      <c r="P383" s="148"/>
      <c r="Q383" s="148"/>
      <c r="R383" s="148"/>
      <c r="S383" s="148"/>
      <c r="T383" s="148"/>
      <c r="U383" s="148"/>
      <c r="V383" s="148"/>
      <c r="W383" s="148"/>
      <c r="X383" s="148"/>
      <c r="Y383" s="148"/>
      <c r="Z383" s="160"/>
      <c r="AA383" s="148"/>
      <c r="AB383" s="148"/>
      <c r="AC383" s="148"/>
      <c r="AD383" s="148"/>
      <c r="AE383" s="148"/>
      <c r="AF383" s="150"/>
      <c r="AG383" s="148"/>
      <c r="AH383" s="148"/>
      <c r="AI383" s="151"/>
      <c r="AJ383" s="148"/>
      <c r="AK383" s="148"/>
      <c r="AL383" s="148"/>
      <c r="AM383" s="148"/>
      <c r="AN383" s="150"/>
      <c r="AO383" s="151"/>
      <c r="AP383" s="151"/>
      <c r="AQ383" s="151"/>
      <c r="AR383" s="152"/>
      <c r="AS383" s="151"/>
      <c r="AT383" s="153"/>
      <c r="AU383" s="148"/>
      <c r="AV383" s="148"/>
      <c r="AW383" s="148"/>
      <c r="AX383" s="148"/>
      <c r="AY383" s="148"/>
      <c r="AZ383" s="153"/>
      <c r="BA383" s="148"/>
      <c r="BB383" s="154"/>
      <c r="BC383" s="155"/>
      <c r="BD383" s="2186" t="str">
        <f>الاعدادات!$D$14</f>
        <v>2023 وما قبلها</v>
      </c>
      <c r="BE383" s="82"/>
      <c r="BF383" s="83"/>
      <c r="BG383" s="83"/>
      <c r="BH383" s="84"/>
      <c r="BI383" s="84"/>
      <c r="BJ383" s="84"/>
      <c r="BK383" s="85"/>
      <c r="BL383" s="86"/>
      <c r="BM383" s="87"/>
      <c r="BN383" s="87"/>
      <c r="BO383" s="88"/>
      <c r="BP383" s="88"/>
      <c r="BQ383" s="88"/>
      <c r="BR383" s="88"/>
      <c r="BS383" s="88"/>
      <c r="BT383" s="88"/>
      <c r="BU383" s="88"/>
      <c r="BV383" s="88"/>
      <c r="BW383" s="89"/>
      <c r="BX383" s="77">
        <f t="shared" ref="BX383:BX385" si="6891">SUM(BE383:BW383)</f>
        <v>0</v>
      </c>
      <c r="BY383" s="90"/>
      <c r="BZ383" s="855"/>
      <c r="CA383" s="91"/>
      <c r="CB383" s="92"/>
      <c r="CC383" s="93"/>
      <c r="CD383" s="94"/>
      <c r="CE383" s="95"/>
      <c r="CF383" s="96"/>
      <c r="CG383" s="97"/>
      <c r="CH383" s="98"/>
      <c r="CI383" s="99"/>
      <c r="CJ383" s="79">
        <f t="shared" ref="CJ383:CJ384" si="6892">SUM(BX383:CI383)</f>
        <v>0</v>
      </c>
      <c r="CK383" s="104"/>
      <c r="CL383" s="92"/>
      <c r="CM383" s="861"/>
      <c r="CN383" s="82"/>
      <c r="CO383" s="83"/>
      <c r="CP383" s="83"/>
      <c r="CQ383" s="84"/>
      <c r="CR383" s="84"/>
      <c r="CS383" s="84"/>
      <c r="CT383" s="85"/>
      <c r="CU383" s="86"/>
      <c r="CV383" s="87"/>
      <c r="CW383" s="87"/>
      <c r="CX383" s="88"/>
      <c r="CY383" s="88"/>
      <c r="CZ383" s="88"/>
      <c r="DA383" s="88"/>
      <c r="DB383" s="88"/>
      <c r="DC383" s="88"/>
      <c r="DD383" s="88"/>
      <c r="DE383" s="88"/>
      <c r="DF383" s="89"/>
      <c r="DG383" s="161">
        <f t="shared" ref="DG383:DG385" si="6893">SUM(CN383:DF383)</f>
        <v>0</v>
      </c>
      <c r="DH383" s="90"/>
      <c r="DI383" s="855"/>
      <c r="DJ383" s="168"/>
      <c r="DK383" s="92"/>
      <c r="DL383" s="93"/>
      <c r="DM383" s="94"/>
      <c r="DN383" s="95"/>
      <c r="DO383" s="96"/>
      <c r="DP383" s="97"/>
      <c r="DQ383" s="98"/>
      <c r="DR383" s="99"/>
      <c r="DS383" s="79">
        <f t="shared" ref="DS383:DS385" si="6894">SUM(DG383:DR383)</f>
        <v>0</v>
      </c>
      <c r="DT383" s="104"/>
      <c r="DU383" s="92"/>
      <c r="DV383" s="864"/>
      <c r="DW383" s="82"/>
      <c r="DX383" s="83"/>
      <c r="DY383" s="83"/>
      <c r="DZ383" s="84"/>
      <c r="EA383" s="84"/>
      <c r="EB383" s="84"/>
      <c r="EC383" s="85"/>
      <c r="ED383" s="86"/>
      <c r="EE383" s="87"/>
      <c r="EF383" s="87"/>
      <c r="EG383" s="88"/>
      <c r="EH383" s="88"/>
      <c r="EI383" s="88"/>
      <c r="EJ383" s="88"/>
      <c r="EK383" s="88"/>
      <c r="EL383" s="88"/>
      <c r="EM383" s="88"/>
      <c r="EN383" s="88"/>
      <c r="EO383" s="89"/>
      <c r="EP383" s="161">
        <f t="shared" ref="EP383:EP385" si="6895">SUM(DW383:EO383)</f>
        <v>0</v>
      </c>
      <c r="EQ383" s="90"/>
      <c r="ER383" s="855"/>
      <c r="ES383" s="168"/>
      <c r="ET383" s="92"/>
      <c r="EU383" s="93"/>
      <c r="EV383" s="94"/>
      <c r="EW383" s="95"/>
      <c r="EX383" s="96"/>
      <c r="EY383" s="97"/>
      <c r="EZ383" s="98"/>
      <c r="FA383" s="99"/>
      <c r="FB383" s="79">
        <f t="shared" ref="FB383:FB386" si="6896">SUM(EP383:FA383)</f>
        <v>0</v>
      </c>
      <c r="FC383" s="104"/>
      <c r="FD383" s="92"/>
      <c r="FE383" s="864"/>
      <c r="FF383" s="162" t="s">
        <v>163</v>
      </c>
      <c r="FG383" s="838" t="s">
        <v>190</v>
      </c>
      <c r="FH383" s="838" t="s">
        <v>203</v>
      </c>
      <c r="FI383" s="838" t="s">
        <v>204</v>
      </c>
      <c r="FJ383" s="839" t="s">
        <v>116</v>
      </c>
      <c r="FK383" s="838" t="s">
        <v>190</v>
      </c>
      <c r="FL383" s="838" t="s">
        <v>203</v>
      </c>
      <c r="FM383" s="838" t="s">
        <v>204</v>
      </c>
      <c r="FN383" s="839" t="s">
        <v>116</v>
      </c>
      <c r="FO383" s="838" t="s">
        <v>190</v>
      </c>
      <c r="FP383" s="838" t="s">
        <v>203</v>
      </c>
      <c r="FQ383" s="838" t="s">
        <v>204</v>
      </c>
      <c r="FR383" s="839" t="s">
        <v>116</v>
      </c>
      <c r="FS383" s="838" t="s">
        <v>190</v>
      </c>
      <c r="FT383" s="838" t="s">
        <v>203</v>
      </c>
      <c r="FU383" s="838" t="s">
        <v>204</v>
      </c>
      <c r="FV383" s="839" t="s">
        <v>116</v>
      </c>
      <c r="FW383" s="838" t="s">
        <v>190</v>
      </c>
      <c r="FX383" s="838" t="s">
        <v>203</v>
      </c>
      <c r="FY383" s="838" t="s">
        <v>204</v>
      </c>
      <c r="FZ383" s="839" t="s">
        <v>116</v>
      </c>
      <c r="GA383" s="838" t="s">
        <v>190</v>
      </c>
      <c r="GB383" s="838" t="s">
        <v>203</v>
      </c>
      <c r="GC383" s="838" t="s">
        <v>204</v>
      </c>
      <c r="GD383" s="839" t="s">
        <v>116</v>
      </c>
      <c r="GE383" s="852" t="s">
        <v>205</v>
      </c>
      <c r="GF383" s="838" t="s">
        <v>190</v>
      </c>
      <c r="GG383" s="838" t="s">
        <v>203</v>
      </c>
      <c r="GH383" s="838" t="s">
        <v>204</v>
      </c>
      <c r="GI383" s="839" t="s">
        <v>116</v>
      </c>
    </row>
    <row r="384" spans="1:191" ht="36.75" customHeight="1" thickTop="1" thickBot="1">
      <c r="A384" s="143"/>
      <c r="B384" s="157"/>
      <c r="C384" s="157"/>
      <c r="D384" s="157"/>
      <c r="E384" s="158"/>
      <c r="F384" s="158"/>
      <c r="G384" s="159"/>
      <c r="H384" s="144"/>
      <c r="I384" s="144"/>
      <c r="J384" s="145"/>
      <c r="K384" s="146"/>
      <c r="L384" s="2187">
        <f>الاعدادات!$D$15</f>
        <v>2024</v>
      </c>
      <c r="M384" s="148"/>
      <c r="N384" s="148"/>
      <c r="O384" s="148"/>
      <c r="P384" s="148"/>
      <c r="Q384" s="148"/>
      <c r="R384" s="148"/>
      <c r="S384" s="148"/>
      <c r="T384" s="148"/>
      <c r="U384" s="148"/>
      <c r="V384" s="148"/>
      <c r="W384" s="148"/>
      <c r="X384" s="148"/>
      <c r="Y384" s="148"/>
      <c r="Z384" s="160"/>
      <c r="AA384" s="148"/>
      <c r="AB384" s="148"/>
      <c r="AC384" s="148"/>
      <c r="AD384" s="148"/>
      <c r="AE384" s="148"/>
      <c r="AF384" s="150"/>
      <c r="AG384" s="148"/>
      <c r="AH384" s="148"/>
      <c r="AI384" s="151"/>
      <c r="AJ384" s="148"/>
      <c r="AK384" s="148"/>
      <c r="AL384" s="148"/>
      <c r="AM384" s="148"/>
      <c r="AN384" s="150"/>
      <c r="AO384" s="151"/>
      <c r="AP384" s="151"/>
      <c r="AQ384" s="151"/>
      <c r="AR384" s="152"/>
      <c r="AS384" s="151"/>
      <c r="AT384" s="153"/>
      <c r="AU384" s="148"/>
      <c r="AV384" s="148"/>
      <c r="AW384" s="148"/>
      <c r="AX384" s="148"/>
      <c r="AY384" s="148"/>
      <c r="AZ384" s="153"/>
      <c r="BA384" s="148"/>
      <c r="BB384" s="154"/>
      <c r="BC384" s="155"/>
      <c r="BD384" s="2187">
        <f>الاعدادات!$D$15</f>
        <v>2024</v>
      </c>
      <c r="BE384" s="82"/>
      <c r="BF384" s="83"/>
      <c r="BG384" s="83"/>
      <c r="BH384" s="84"/>
      <c r="BI384" s="84"/>
      <c r="BJ384" s="84"/>
      <c r="BK384" s="85"/>
      <c r="BL384" s="86"/>
      <c r="BM384" s="87"/>
      <c r="BN384" s="87"/>
      <c r="BO384" s="88"/>
      <c r="BP384" s="88"/>
      <c r="BQ384" s="88"/>
      <c r="BR384" s="88"/>
      <c r="BS384" s="88"/>
      <c r="BT384" s="88"/>
      <c r="BU384" s="88"/>
      <c r="BV384" s="88"/>
      <c r="BW384" s="89"/>
      <c r="BX384" s="77">
        <f t="shared" si="6891"/>
        <v>0</v>
      </c>
      <c r="BY384" s="90"/>
      <c r="BZ384" s="855"/>
      <c r="CA384" s="91"/>
      <c r="CB384" s="92"/>
      <c r="CC384" s="93"/>
      <c r="CD384" s="94"/>
      <c r="CE384" s="95"/>
      <c r="CF384" s="96"/>
      <c r="CG384" s="97"/>
      <c r="CH384" s="98"/>
      <c r="CI384" s="99"/>
      <c r="CJ384" s="79">
        <f t="shared" si="6892"/>
        <v>0</v>
      </c>
      <c r="CK384" s="104"/>
      <c r="CL384" s="92"/>
      <c r="CM384" s="861"/>
      <c r="CN384" s="82"/>
      <c r="CO384" s="83"/>
      <c r="CP384" s="83"/>
      <c r="CQ384" s="84"/>
      <c r="CR384" s="84"/>
      <c r="CS384" s="84"/>
      <c r="CT384" s="85"/>
      <c r="CU384" s="86"/>
      <c r="CV384" s="87"/>
      <c r="CW384" s="87"/>
      <c r="CX384" s="88"/>
      <c r="CY384" s="88"/>
      <c r="CZ384" s="88"/>
      <c r="DA384" s="88"/>
      <c r="DB384" s="88"/>
      <c r="DC384" s="88"/>
      <c r="DD384" s="88"/>
      <c r="DE384" s="88"/>
      <c r="DF384" s="89"/>
      <c r="DG384" s="161">
        <f t="shared" si="6893"/>
        <v>0</v>
      </c>
      <c r="DH384" s="90"/>
      <c r="DI384" s="855"/>
      <c r="DJ384" s="168"/>
      <c r="DK384" s="92"/>
      <c r="DL384" s="93"/>
      <c r="DM384" s="94"/>
      <c r="DN384" s="95"/>
      <c r="DO384" s="96"/>
      <c r="DP384" s="97"/>
      <c r="DQ384" s="98"/>
      <c r="DR384" s="99"/>
      <c r="DS384" s="79">
        <f t="shared" si="6894"/>
        <v>0</v>
      </c>
      <c r="DT384" s="104"/>
      <c r="DU384" s="92"/>
      <c r="DV384" s="864"/>
      <c r="DW384" s="82"/>
      <c r="DX384" s="83"/>
      <c r="DY384" s="83"/>
      <c r="DZ384" s="84"/>
      <c r="EA384" s="84"/>
      <c r="EB384" s="84"/>
      <c r="EC384" s="85"/>
      <c r="ED384" s="86"/>
      <c r="EE384" s="87"/>
      <c r="EF384" s="87"/>
      <c r="EG384" s="88"/>
      <c r="EH384" s="88"/>
      <c r="EI384" s="88"/>
      <c r="EJ384" s="88"/>
      <c r="EK384" s="88"/>
      <c r="EL384" s="88"/>
      <c r="EM384" s="88"/>
      <c r="EN384" s="88"/>
      <c r="EO384" s="89"/>
      <c r="EP384" s="161">
        <f t="shared" si="6895"/>
        <v>0</v>
      </c>
      <c r="EQ384" s="90"/>
      <c r="ER384" s="855"/>
      <c r="ES384" s="168"/>
      <c r="ET384" s="92"/>
      <c r="EU384" s="93"/>
      <c r="EV384" s="94"/>
      <c r="EW384" s="95"/>
      <c r="EX384" s="96"/>
      <c r="EY384" s="97"/>
      <c r="EZ384" s="98"/>
      <c r="FA384" s="99"/>
      <c r="FB384" s="79">
        <f t="shared" si="6896"/>
        <v>0</v>
      </c>
      <c r="FC384" s="104"/>
      <c r="FD384" s="92"/>
      <c r="FE384" s="864"/>
      <c r="FF384" s="2207">
        <f>الاعدادات!$D$7</f>
        <v>2023</v>
      </c>
      <c r="FG384" s="163">
        <f t="shared" ref="FG384:FG387" si="6897">BX376</f>
        <v>0</v>
      </c>
      <c r="FH384" s="164">
        <f t="shared" ref="FH384:FH387" si="6898">BY376</f>
        <v>0</v>
      </c>
      <c r="FI384" s="164">
        <f>CA376+CB376+CC376+CD376+CE376+BZ376</f>
        <v>0</v>
      </c>
      <c r="FJ384" s="165">
        <f>CF376+CG376+CH376+CI376</f>
        <v>0</v>
      </c>
      <c r="FK384" s="166">
        <f t="shared" ref="FK384:FK387" si="6899">DG376</f>
        <v>0</v>
      </c>
      <c r="FL384" s="164">
        <f t="shared" ref="FL384:FL387" si="6900">DH376</f>
        <v>0</v>
      </c>
      <c r="FM384" s="164">
        <f>DJ376+DK376+DL376+DM376+DN376+DI376</f>
        <v>0</v>
      </c>
      <c r="FN384" s="165">
        <f>DO376+DP376+DQ376+DR376</f>
        <v>0</v>
      </c>
      <c r="FO384" s="166">
        <f t="shared" ref="FO384:FO387" si="6901">BX383</f>
        <v>0</v>
      </c>
      <c r="FP384" s="164">
        <f t="shared" ref="FP384:FP387" si="6902">BY383</f>
        <v>0</v>
      </c>
      <c r="FQ384" s="164">
        <f>CA383+CB383+CC383+CD383+CE383+BZ383</f>
        <v>0</v>
      </c>
      <c r="FR384" s="165">
        <f>CF383+CG383+CH383+CI383</f>
        <v>0</v>
      </c>
      <c r="FS384" s="166">
        <f t="shared" ref="FS384:FS387" si="6903">DG383</f>
        <v>0</v>
      </c>
      <c r="FT384" s="164">
        <f t="shared" ref="FT384:FT387" si="6904">DH383</f>
        <v>0</v>
      </c>
      <c r="FU384" s="164">
        <f>DI383+DJ383+DK383+DL383+DM383+DN383</f>
        <v>0</v>
      </c>
      <c r="FV384" s="167">
        <f>DO383+DP383+DQ383+DR383</f>
        <v>0</v>
      </c>
      <c r="FW384" s="166">
        <f t="shared" ref="FW384:FW387" si="6905">EP376</f>
        <v>0</v>
      </c>
      <c r="FX384" s="164">
        <f t="shared" ref="FX384:FX387" si="6906">EQ376</f>
        <v>0</v>
      </c>
      <c r="FY384" s="164">
        <f>ES376+ET376+EU376+EV376+EW376+ER376</f>
        <v>0</v>
      </c>
      <c r="FZ384" s="167">
        <f>EX376+EY376+EZ376+FA376</f>
        <v>0</v>
      </c>
      <c r="GA384" s="166">
        <f t="shared" ref="GA384:GA387" si="6907">EP383</f>
        <v>0</v>
      </c>
      <c r="GB384" s="164">
        <f t="shared" ref="GB384:GB387" si="6908">EQ383</f>
        <v>0</v>
      </c>
      <c r="GC384" s="164">
        <f>ES383+ET383+EU383+EV383+EW383+ER383</f>
        <v>0</v>
      </c>
      <c r="GD384" s="167">
        <f>EX383+EY383+EZ383+FA383</f>
        <v>0</v>
      </c>
      <c r="GE384" s="837" t="s">
        <v>23</v>
      </c>
      <c r="GF384" s="169">
        <f>FG388</f>
        <v>0</v>
      </c>
      <c r="GG384" s="170">
        <f>FH388</f>
        <v>0</v>
      </c>
      <c r="GH384" s="170">
        <f>FI388</f>
        <v>0</v>
      </c>
      <c r="GI384" s="171">
        <f>FJ388</f>
        <v>0</v>
      </c>
    </row>
    <row r="385" spans="1:191" ht="36.75" customHeight="1" thickTop="1" thickBot="1">
      <c r="A385" s="143"/>
      <c r="B385" s="172"/>
      <c r="C385" s="172"/>
      <c r="D385" s="172"/>
      <c r="E385" s="172"/>
      <c r="F385" s="172"/>
      <c r="G385" s="172"/>
      <c r="H385" s="172"/>
      <c r="I385" s="172"/>
      <c r="J385" s="145"/>
      <c r="K385" s="146"/>
      <c r="L385" s="2187">
        <f>الاعدادات!$D$16</f>
        <v>2025</v>
      </c>
      <c r="M385" s="172"/>
      <c r="N385" s="172"/>
      <c r="O385" s="172"/>
      <c r="P385" s="172"/>
      <c r="Q385" s="172"/>
      <c r="R385" s="172"/>
      <c r="S385" s="172"/>
      <c r="T385" s="172"/>
      <c r="U385" s="172"/>
      <c r="V385" s="172"/>
      <c r="W385" s="172"/>
      <c r="X385" s="172"/>
      <c r="Y385" s="172"/>
      <c r="Z385" s="174"/>
      <c r="AA385" s="172"/>
      <c r="AB385" s="172"/>
      <c r="AC385" s="172"/>
      <c r="AD385" s="172"/>
      <c r="AE385" s="172"/>
      <c r="AF385" s="172"/>
      <c r="AG385" s="172"/>
      <c r="AH385" s="172"/>
      <c r="AI385" s="172"/>
      <c r="AJ385" s="172"/>
      <c r="AK385" s="172"/>
      <c r="AL385" s="172"/>
      <c r="AM385" s="172"/>
      <c r="AN385" s="172"/>
      <c r="AO385" s="172"/>
      <c r="AP385" s="172"/>
      <c r="AQ385" s="172"/>
      <c r="AR385" s="172"/>
      <c r="AS385" s="172"/>
      <c r="AT385" s="175"/>
      <c r="AU385" s="172"/>
      <c r="AV385" s="172"/>
      <c r="AW385" s="172"/>
      <c r="AX385" s="172"/>
      <c r="AY385" s="172"/>
      <c r="AZ385" s="175"/>
      <c r="BA385" s="172"/>
      <c r="BB385" s="172"/>
      <c r="BC385" s="155"/>
      <c r="BD385" s="2187">
        <f>الاعدادات!$D$16</f>
        <v>2025</v>
      </c>
      <c r="BE385" s="82"/>
      <c r="BF385" s="83"/>
      <c r="BG385" s="83"/>
      <c r="BH385" s="84"/>
      <c r="BI385" s="84"/>
      <c r="BJ385" s="84"/>
      <c r="BK385" s="85"/>
      <c r="BL385" s="86"/>
      <c r="BM385" s="87"/>
      <c r="BN385" s="87"/>
      <c r="BO385" s="88"/>
      <c r="BP385" s="88"/>
      <c r="BQ385" s="88"/>
      <c r="BR385" s="88"/>
      <c r="BS385" s="88"/>
      <c r="BT385" s="88"/>
      <c r="BU385" s="88"/>
      <c r="BV385" s="88"/>
      <c r="BW385" s="89"/>
      <c r="BX385" s="77">
        <f t="shared" si="6891"/>
        <v>0</v>
      </c>
      <c r="BY385" s="90"/>
      <c r="BZ385" s="855"/>
      <c r="CA385" s="91"/>
      <c r="CB385" s="92"/>
      <c r="CC385" s="93"/>
      <c r="CD385" s="94"/>
      <c r="CE385" s="95"/>
      <c r="CF385" s="96"/>
      <c r="CG385" s="97"/>
      <c r="CH385" s="98"/>
      <c r="CI385" s="99"/>
      <c r="CJ385" s="79">
        <f>SUM(BX385:CI385)</f>
        <v>0</v>
      </c>
      <c r="CK385" s="104"/>
      <c r="CL385" s="92"/>
      <c r="CM385" s="861"/>
      <c r="CN385" s="82"/>
      <c r="CO385" s="83"/>
      <c r="CP385" s="83"/>
      <c r="CQ385" s="84"/>
      <c r="CR385" s="84"/>
      <c r="CS385" s="84"/>
      <c r="CT385" s="85"/>
      <c r="CU385" s="86"/>
      <c r="CV385" s="87"/>
      <c r="CW385" s="87"/>
      <c r="CX385" s="88"/>
      <c r="CY385" s="88"/>
      <c r="CZ385" s="88"/>
      <c r="DA385" s="88"/>
      <c r="DB385" s="88"/>
      <c r="DC385" s="88"/>
      <c r="DD385" s="88"/>
      <c r="DE385" s="88"/>
      <c r="DF385" s="89"/>
      <c r="DG385" s="161">
        <f t="shared" si="6893"/>
        <v>0</v>
      </c>
      <c r="DH385" s="90"/>
      <c r="DI385" s="855"/>
      <c r="DJ385" s="168"/>
      <c r="DK385" s="92"/>
      <c r="DL385" s="93"/>
      <c r="DM385" s="94"/>
      <c r="DN385" s="95"/>
      <c r="DO385" s="96"/>
      <c r="DP385" s="97"/>
      <c r="DQ385" s="98"/>
      <c r="DR385" s="99"/>
      <c r="DS385" s="79">
        <f t="shared" si="6894"/>
        <v>0</v>
      </c>
      <c r="DT385" s="104"/>
      <c r="DU385" s="92"/>
      <c r="DV385" s="864"/>
      <c r="DW385" s="82"/>
      <c r="DX385" s="83"/>
      <c r="DY385" s="83"/>
      <c r="DZ385" s="84"/>
      <c r="EA385" s="84"/>
      <c r="EB385" s="84"/>
      <c r="EC385" s="85"/>
      <c r="ED385" s="86"/>
      <c r="EE385" s="87"/>
      <c r="EF385" s="87"/>
      <c r="EG385" s="88"/>
      <c r="EH385" s="88"/>
      <c r="EI385" s="88"/>
      <c r="EJ385" s="88"/>
      <c r="EK385" s="88"/>
      <c r="EL385" s="88"/>
      <c r="EM385" s="88"/>
      <c r="EN385" s="88"/>
      <c r="EO385" s="89"/>
      <c r="EP385" s="161">
        <f t="shared" si="6895"/>
        <v>0</v>
      </c>
      <c r="EQ385" s="90"/>
      <c r="ER385" s="855"/>
      <c r="ES385" s="168"/>
      <c r="ET385" s="92"/>
      <c r="EU385" s="93"/>
      <c r="EV385" s="94"/>
      <c r="EW385" s="95"/>
      <c r="EX385" s="96"/>
      <c r="EY385" s="97"/>
      <c r="EZ385" s="98"/>
      <c r="FA385" s="99"/>
      <c r="FB385" s="79">
        <f t="shared" si="6896"/>
        <v>0</v>
      </c>
      <c r="FC385" s="104"/>
      <c r="FD385" s="92"/>
      <c r="FE385" s="864"/>
      <c r="FF385" s="2207">
        <f>الاعدادات!$D$8</f>
        <v>2024</v>
      </c>
      <c r="FG385" s="163">
        <f t="shared" si="6897"/>
        <v>0</v>
      </c>
      <c r="FH385" s="164">
        <f t="shared" si="6898"/>
        <v>0</v>
      </c>
      <c r="FI385" s="164">
        <f>CA377+CB377+CC377+CD377+CE377+BZ377</f>
        <v>0</v>
      </c>
      <c r="FJ385" s="165">
        <f>CF377+CG377+CH377+CI377</f>
        <v>0</v>
      </c>
      <c r="FK385" s="166">
        <f t="shared" si="6899"/>
        <v>0</v>
      </c>
      <c r="FL385" s="164">
        <f t="shared" si="6900"/>
        <v>0</v>
      </c>
      <c r="FM385" s="164">
        <f>DJ377+DK377+DL377+DM377+DN377+DI377</f>
        <v>0</v>
      </c>
      <c r="FN385" s="165">
        <f>DO377+DP377+DQ377+DR377</f>
        <v>0</v>
      </c>
      <c r="FO385" s="166">
        <f t="shared" si="6901"/>
        <v>0</v>
      </c>
      <c r="FP385" s="164">
        <f t="shared" si="6902"/>
        <v>0</v>
      </c>
      <c r="FQ385" s="164">
        <f>CA384+CB384+CC384+CD384+CE384+BZ384</f>
        <v>0</v>
      </c>
      <c r="FR385" s="165">
        <f>CF384+CG384+CH384+CI384</f>
        <v>0</v>
      </c>
      <c r="FS385" s="166">
        <f t="shared" si="6903"/>
        <v>0</v>
      </c>
      <c r="FT385" s="164">
        <f t="shared" si="6904"/>
        <v>0</v>
      </c>
      <c r="FU385" s="164">
        <f>DI384+DJ384+DK384+DL384+DM384+DN384</f>
        <v>0</v>
      </c>
      <c r="FV385" s="167">
        <f>DO384+DP384+DQ384+DR384</f>
        <v>0</v>
      </c>
      <c r="FW385" s="166">
        <f t="shared" si="6905"/>
        <v>0</v>
      </c>
      <c r="FX385" s="164">
        <f t="shared" si="6906"/>
        <v>0</v>
      </c>
      <c r="FY385" s="164">
        <f>ES377+ET377+EU377+EV377+EW377+ER377</f>
        <v>0</v>
      </c>
      <c r="FZ385" s="167">
        <f>EX377+EY377+EZ377+FA377</f>
        <v>0</v>
      </c>
      <c r="GA385" s="166">
        <f t="shared" si="6907"/>
        <v>0</v>
      </c>
      <c r="GB385" s="164">
        <f t="shared" si="6908"/>
        <v>0</v>
      </c>
      <c r="GC385" s="164">
        <f>ES384+ET384+EU384+EV384+EW384+ER384</f>
        <v>0</v>
      </c>
      <c r="GD385" s="167">
        <f>EX384+EY384+EZ384+FA384</f>
        <v>0</v>
      </c>
      <c r="GE385" s="837" t="s">
        <v>33</v>
      </c>
      <c r="GF385" s="169">
        <f>FK388</f>
        <v>0</v>
      </c>
      <c r="GG385" s="169">
        <f>FL388</f>
        <v>0</v>
      </c>
      <c r="GH385" s="169">
        <f>FM388</f>
        <v>0</v>
      </c>
      <c r="GI385" s="169">
        <f>FN388</f>
        <v>0</v>
      </c>
    </row>
    <row r="386" spans="1:191" ht="36.75" customHeight="1" thickTop="1" thickBot="1">
      <c r="A386" s="143"/>
      <c r="B386" s="172"/>
      <c r="C386" s="172"/>
      <c r="D386" s="172"/>
      <c r="E386" s="172"/>
      <c r="F386" s="172"/>
      <c r="G386" s="172"/>
      <c r="H386" s="172"/>
      <c r="I386" s="172"/>
      <c r="J386" s="145"/>
      <c r="K386" s="146"/>
      <c r="L386" s="2187">
        <f>الاعدادات!$D$17</f>
        <v>2026</v>
      </c>
      <c r="M386" s="172"/>
      <c r="N386" s="172"/>
      <c r="O386" s="172"/>
      <c r="P386" s="172"/>
      <c r="Q386" s="172"/>
      <c r="R386" s="172"/>
      <c r="S386" s="172"/>
      <c r="T386" s="172"/>
      <c r="U386" s="172"/>
      <c r="V386" s="172"/>
      <c r="W386" s="172"/>
      <c r="X386" s="172"/>
      <c r="Y386" s="172"/>
      <c r="Z386" s="174"/>
      <c r="AA386" s="172"/>
      <c r="AB386" s="172"/>
      <c r="AC386" s="172"/>
      <c r="AD386" s="172"/>
      <c r="AE386" s="172"/>
      <c r="AF386" s="172"/>
      <c r="AG386" s="172"/>
      <c r="AH386" s="172"/>
      <c r="AI386" s="172"/>
      <c r="AJ386" s="172"/>
      <c r="AK386" s="172"/>
      <c r="AL386" s="172"/>
      <c r="AM386" s="172"/>
      <c r="AN386" s="172"/>
      <c r="AO386" s="172"/>
      <c r="AP386" s="172"/>
      <c r="AQ386" s="172"/>
      <c r="AR386" s="172"/>
      <c r="AS386" s="172"/>
      <c r="AT386" s="175"/>
      <c r="AU386" s="172"/>
      <c r="AV386" s="172"/>
      <c r="AW386" s="172"/>
      <c r="AX386" s="172"/>
      <c r="AY386" s="172"/>
      <c r="AZ386" s="175"/>
      <c r="BA386" s="172"/>
      <c r="BB386" s="172"/>
      <c r="BC386" s="155"/>
      <c r="BD386" s="2187">
        <f>الاعدادات!$D$17</f>
        <v>2026</v>
      </c>
      <c r="BE386" s="117"/>
      <c r="BF386" s="118"/>
      <c r="BG386" s="118"/>
      <c r="BH386" s="119"/>
      <c r="BI386" s="119"/>
      <c r="BJ386" s="119"/>
      <c r="BK386" s="120"/>
      <c r="BL386" s="121"/>
      <c r="BM386" s="122"/>
      <c r="BN386" s="122"/>
      <c r="BO386" s="123"/>
      <c r="BP386" s="123"/>
      <c r="BQ386" s="123"/>
      <c r="BR386" s="123"/>
      <c r="BS386" s="123"/>
      <c r="BT386" s="123"/>
      <c r="BU386" s="123"/>
      <c r="BV386" s="123"/>
      <c r="BW386" s="124"/>
      <c r="BX386" s="77">
        <f>SUM(BE386:BW386)</f>
        <v>0</v>
      </c>
      <c r="BY386" s="126"/>
      <c r="BZ386" s="856"/>
      <c r="CA386" s="127"/>
      <c r="CB386" s="128"/>
      <c r="CC386" s="129"/>
      <c r="CD386" s="130"/>
      <c r="CE386" s="131"/>
      <c r="CF386" s="132"/>
      <c r="CG386" s="133"/>
      <c r="CH386" s="134"/>
      <c r="CI386" s="135"/>
      <c r="CJ386" s="79">
        <f>SUM(BX386:CI386)</f>
        <v>0</v>
      </c>
      <c r="CK386" s="137"/>
      <c r="CL386" s="128"/>
      <c r="CM386" s="862"/>
      <c r="CN386" s="117"/>
      <c r="CO386" s="118"/>
      <c r="CP386" s="118"/>
      <c r="CQ386" s="119"/>
      <c r="CR386" s="119"/>
      <c r="CS386" s="119"/>
      <c r="CT386" s="120"/>
      <c r="CU386" s="121"/>
      <c r="CV386" s="122"/>
      <c r="CW386" s="122"/>
      <c r="CX386" s="123"/>
      <c r="CY386" s="123"/>
      <c r="CZ386" s="123"/>
      <c r="DA386" s="123"/>
      <c r="DB386" s="123"/>
      <c r="DC386" s="123"/>
      <c r="DD386" s="123"/>
      <c r="DE386" s="123"/>
      <c r="DF386" s="124"/>
      <c r="DG386" s="161">
        <f>SUM(CN386:DF386)</f>
        <v>0</v>
      </c>
      <c r="DH386" s="126"/>
      <c r="DI386" s="4285"/>
      <c r="DJ386" s="176"/>
      <c r="DK386" s="128"/>
      <c r="DL386" s="129"/>
      <c r="DM386" s="130"/>
      <c r="DN386" s="131"/>
      <c r="DO386" s="132"/>
      <c r="DP386" s="133"/>
      <c r="DQ386" s="134"/>
      <c r="DR386" s="135"/>
      <c r="DS386" s="136">
        <f>SUM(DG386:DR386)</f>
        <v>0</v>
      </c>
      <c r="DT386" s="137"/>
      <c r="DU386" s="128"/>
      <c r="DV386" s="865"/>
      <c r="DW386" s="117"/>
      <c r="DX386" s="118"/>
      <c r="DY386" s="118"/>
      <c r="DZ386" s="119"/>
      <c r="EA386" s="119"/>
      <c r="EB386" s="119"/>
      <c r="EC386" s="120"/>
      <c r="ED386" s="121"/>
      <c r="EE386" s="122"/>
      <c r="EF386" s="122"/>
      <c r="EG386" s="123"/>
      <c r="EH386" s="123"/>
      <c r="EI386" s="123"/>
      <c r="EJ386" s="123"/>
      <c r="EK386" s="123"/>
      <c r="EL386" s="123"/>
      <c r="EM386" s="123"/>
      <c r="EN386" s="123"/>
      <c r="EO386" s="124"/>
      <c r="EP386" s="161">
        <f>SUM(DW386:EO386)</f>
        <v>0</v>
      </c>
      <c r="EQ386" s="126"/>
      <c r="ER386" s="856"/>
      <c r="ES386" s="176"/>
      <c r="ET386" s="128"/>
      <c r="EU386" s="129"/>
      <c r="EV386" s="130"/>
      <c r="EW386" s="131"/>
      <c r="EX386" s="132"/>
      <c r="EY386" s="133"/>
      <c r="EZ386" s="134"/>
      <c r="FA386" s="135"/>
      <c r="FB386" s="136">
        <f t="shared" si="6896"/>
        <v>0</v>
      </c>
      <c r="FC386" s="137"/>
      <c r="FD386" s="128"/>
      <c r="FE386" s="865"/>
      <c r="FF386" s="2207">
        <f>الاعدادات!$D$9</f>
        <v>2025</v>
      </c>
      <c r="FG386" s="163">
        <f t="shared" si="6897"/>
        <v>0</v>
      </c>
      <c r="FH386" s="164">
        <f t="shared" si="6898"/>
        <v>0</v>
      </c>
      <c r="FI386" s="164">
        <f>CA378+CB378+CC378+CD378+CE378+BZ378</f>
        <v>0</v>
      </c>
      <c r="FJ386" s="165">
        <f>CF378+CG378+CH378+CI378</f>
        <v>0</v>
      </c>
      <c r="FK386" s="166">
        <f t="shared" si="6899"/>
        <v>0</v>
      </c>
      <c r="FL386" s="164">
        <f t="shared" si="6900"/>
        <v>0</v>
      </c>
      <c r="FM386" s="164">
        <f>DJ378+DK378+DL378+DM378+DN378+DI378</f>
        <v>0</v>
      </c>
      <c r="FN386" s="165">
        <f>DO378+DP378+DQ378+DR378</f>
        <v>0</v>
      </c>
      <c r="FO386" s="166">
        <f t="shared" si="6901"/>
        <v>0</v>
      </c>
      <c r="FP386" s="164">
        <f t="shared" si="6902"/>
        <v>0</v>
      </c>
      <c r="FQ386" s="164">
        <f>CA385+CB385+CC385+CD385+CE385+BZ385</f>
        <v>0</v>
      </c>
      <c r="FR386" s="165">
        <f>CF385+CG385+CH385+CI385</f>
        <v>0</v>
      </c>
      <c r="FS386" s="166">
        <f t="shared" si="6903"/>
        <v>0</v>
      </c>
      <c r="FT386" s="164">
        <f t="shared" si="6904"/>
        <v>0</v>
      </c>
      <c r="FU386" s="164">
        <f>DI385+DJ385+DK385+DL385+DM385+DN385</f>
        <v>0</v>
      </c>
      <c r="FV386" s="167">
        <f>DO385+DP385+DQ385+DR385</f>
        <v>0</v>
      </c>
      <c r="FW386" s="166">
        <f t="shared" si="6905"/>
        <v>0</v>
      </c>
      <c r="FX386" s="164">
        <f t="shared" si="6906"/>
        <v>0</v>
      </c>
      <c r="FY386" s="164">
        <f>ES378+ET378+EU378+EV378+EW378+ER378</f>
        <v>0</v>
      </c>
      <c r="FZ386" s="167">
        <f>EX378+EY378+EZ378+FA378</f>
        <v>0</v>
      </c>
      <c r="GA386" s="166">
        <f t="shared" si="6907"/>
        <v>0</v>
      </c>
      <c r="GB386" s="164">
        <f t="shared" si="6908"/>
        <v>0</v>
      </c>
      <c r="GC386" s="164">
        <f>ES385+ET385+EU385+EV385+EW385+ER385</f>
        <v>0</v>
      </c>
      <c r="GD386" s="167">
        <f>EX385+EY385+EZ385+FA385</f>
        <v>0</v>
      </c>
      <c r="GE386" s="837" t="s">
        <v>184</v>
      </c>
      <c r="GF386" s="169">
        <f>FO388</f>
        <v>0</v>
      </c>
      <c r="GG386" s="170">
        <f>FP388</f>
        <v>0</v>
      </c>
      <c r="GH386" s="170">
        <f>FQ388</f>
        <v>0</v>
      </c>
      <c r="GI386" s="171">
        <f>FR388</f>
        <v>0</v>
      </c>
    </row>
    <row r="387" spans="1:191" ht="36.75" customHeight="1" thickBot="1">
      <c r="A387" s="172"/>
      <c r="B387" s="172"/>
      <c r="C387" s="172"/>
      <c r="D387" s="172"/>
      <c r="E387" s="172"/>
      <c r="F387" s="172"/>
      <c r="G387" s="172"/>
      <c r="H387" s="172"/>
      <c r="I387" s="172"/>
      <c r="J387" s="172"/>
      <c r="K387" s="172"/>
      <c r="L387" s="172"/>
      <c r="M387" s="172"/>
      <c r="N387" s="172"/>
      <c r="O387" s="172"/>
      <c r="P387" s="172"/>
      <c r="Q387" s="172"/>
      <c r="R387" s="172"/>
      <c r="S387" s="172"/>
      <c r="T387" s="172"/>
      <c r="U387" s="172"/>
      <c r="V387" s="172"/>
      <c r="W387" s="172"/>
      <c r="X387" s="172"/>
      <c r="Y387" s="172"/>
      <c r="Z387" s="172"/>
      <c r="AA387" s="172"/>
      <c r="AB387" s="172"/>
      <c r="AC387" s="172"/>
      <c r="AD387" s="172"/>
      <c r="AE387" s="172"/>
      <c r="AF387" s="172"/>
      <c r="AG387" s="172"/>
      <c r="AH387" s="172"/>
      <c r="AI387" s="172"/>
      <c r="AJ387" s="172"/>
      <c r="AK387" s="172"/>
      <c r="AL387" s="172"/>
      <c r="AM387" s="172"/>
      <c r="AN387" s="172"/>
      <c r="AO387" s="172"/>
      <c r="AP387" s="172"/>
      <c r="AQ387" s="172"/>
      <c r="AR387" s="172"/>
      <c r="AS387" s="172"/>
      <c r="AT387" s="172"/>
      <c r="AU387" s="172"/>
      <c r="AV387" s="172"/>
      <c r="AW387" s="172"/>
      <c r="AX387" s="172"/>
      <c r="AY387" s="172"/>
      <c r="AZ387" s="172"/>
      <c r="BA387" s="172"/>
      <c r="BB387" s="172"/>
      <c r="BC387" s="172"/>
      <c r="BD387" s="177" t="s">
        <v>181</v>
      </c>
      <c r="BE387" s="843">
        <f t="shared" ref="BE387" si="6909">SUM(BE382:BE386)</f>
        <v>0</v>
      </c>
      <c r="BF387" s="844">
        <f t="shared" ref="BF387" si="6910">SUM(BF382:BF386)</f>
        <v>0</v>
      </c>
      <c r="BG387" s="844">
        <f t="shared" ref="BG387" si="6911">SUM(BG382:BG386)</f>
        <v>0</v>
      </c>
      <c r="BH387" s="844">
        <f t="shared" ref="BH387" si="6912">SUM(BH382:BH386)</f>
        <v>0</v>
      </c>
      <c r="BI387" s="844">
        <f t="shared" ref="BI387" si="6913">SUM(BI382:BI386)</f>
        <v>0</v>
      </c>
      <c r="BJ387" s="844">
        <f t="shared" ref="BJ387" si="6914">SUM(BJ382:BJ386)</f>
        <v>0</v>
      </c>
      <c r="BK387" s="844">
        <f t="shared" ref="BK387" si="6915">SUM(BK382:BK386)</f>
        <v>0</v>
      </c>
      <c r="BL387" s="844">
        <f t="shared" ref="BL387" si="6916">SUM(BL382:BL386)</f>
        <v>0</v>
      </c>
      <c r="BM387" s="844">
        <f t="shared" ref="BM387" si="6917">SUM(BM382:BM386)</f>
        <v>0</v>
      </c>
      <c r="BN387" s="844">
        <f t="shared" ref="BN387" si="6918">SUM(BN382:BN386)</f>
        <v>0</v>
      </c>
      <c r="BO387" s="844">
        <f t="shared" ref="BO387" si="6919">SUM(BO382:BO386)</f>
        <v>0</v>
      </c>
      <c r="BP387" s="844">
        <f t="shared" ref="BP387" si="6920">SUM(BP382:BP386)</f>
        <v>0</v>
      </c>
      <c r="BQ387" s="844">
        <f t="shared" ref="BQ387" si="6921">SUM(BQ382:BQ386)</f>
        <v>0</v>
      </c>
      <c r="BR387" s="844">
        <f t="shared" ref="BR387" si="6922">SUM(BR382:BR386)</f>
        <v>0</v>
      </c>
      <c r="BS387" s="844">
        <f t="shared" ref="BS387" si="6923">SUM(BS382:BS386)</f>
        <v>0</v>
      </c>
      <c r="BT387" s="844">
        <f t="shared" ref="BT387" si="6924">SUM(BT382:BT386)</f>
        <v>0</v>
      </c>
      <c r="BU387" s="844">
        <f t="shared" ref="BU387" si="6925">SUM(BU382:BU386)</f>
        <v>0</v>
      </c>
      <c r="BV387" s="844">
        <f t="shared" ref="BV387" si="6926">SUM(BV382:BV386)</f>
        <v>0</v>
      </c>
      <c r="BW387" s="844">
        <f t="shared" ref="BW387" si="6927">SUM(BW382:BW386)</f>
        <v>0</v>
      </c>
      <c r="BX387" s="845">
        <f t="shared" ref="BX387" si="6928">BW387+BV387+BO387+BN387+BM387+BL387+BK387+BJ387+BI387+BH387+BG387+BF387+BE387</f>
        <v>0</v>
      </c>
      <c r="BY387" s="844">
        <f t="shared" ref="BY387" si="6929">SUM(BY382:BY386)</f>
        <v>0</v>
      </c>
      <c r="BZ387" s="844">
        <f t="shared" ref="BZ387" si="6930">SUM(BZ382:BZ386)</f>
        <v>0</v>
      </c>
      <c r="CA387" s="844">
        <f t="shared" ref="CA387" si="6931">SUM(CA382:CA386)</f>
        <v>0</v>
      </c>
      <c r="CB387" s="844">
        <f t="shared" ref="CB387" si="6932">SUM(CB382:CB386)</f>
        <v>0</v>
      </c>
      <c r="CC387" s="844">
        <f t="shared" ref="CC387" si="6933">SUM(CC382:CC386)</f>
        <v>0</v>
      </c>
      <c r="CD387" s="844">
        <f t="shared" ref="CD387" si="6934">SUM(CD382:CD386)</f>
        <v>0</v>
      </c>
      <c r="CE387" s="844">
        <f t="shared" ref="CE387" si="6935">SUM(CE382:CE386)</f>
        <v>0</v>
      </c>
      <c r="CF387" s="844">
        <f t="shared" ref="CF387" si="6936">SUM(CF382:CF386)</f>
        <v>0</v>
      </c>
      <c r="CG387" s="844">
        <f t="shared" ref="CG387" si="6937">SUM(CG382:CG386)</f>
        <v>0</v>
      </c>
      <c r="CH387" s="2208">
        <f t="shared" ref="CH387" si="6938">SUM(CH382:CH386)</f>
        <v>0</v>
      </c>
      <c r="CI387" s="844">
        <f t="shared" ref="CI387" si="6939">SUM(CI382:CI386)</f>
        <v>0</v>
      </c>
      <c r="CJ387" s="844">
        <f t="shared" ref="CJ387" si="6940">SUM(CJ382:CJ386)</f>
        <v>0</v>
      </c>
      <c r="CK387" s="844">
        <f t="shared" ref="CK387" si="6941">SUM(CK382:CK386)</f>
        <v>0</v>
      </c>
      <c r="CL387" s="844">
        <f t="shared" ref="CL387" si="6942">SUM(CL382:CL386)</f>
        <v>0</v>
      </c>
      <c r="CM387" s="2209">
        <f t="shared" ref="CM387" si="6943">SUM(CM382:CM386)</f>
        <v>0</v>
      </c>
      <c r="CN387" s="843">
        <f t="shared" ref="CN387" si="6944">SUM(CN382:CN386)</f>
        <v>0</v>
      </c>
      <c r="CO387" s="844">
        <f t="shared" ref="CO387" si="6945">SUM(CO382:CO386)</f>
        <v>0</v>
      </c>
      <c r="CP387" s="844">
        <f t="shared" ref="CP387" si="6946">SUM(CP382:CP386)</f>
        <v>0</v>
      </c>
      <c r="CQ387" s="844">
        <f t="shared" ref="CQ387" si="6947">SUM(CQ382:CQ386)</f>
        <v>0</v>
      </c>
      <c r="CR387" s="844">
        <f t="shared" ref="CR387" si="6948">SUM(CR382:CR386)</f>
        <v>0</v>
      </c>
      <c r="CS387" s="844">
        <f t="shared" ref="CS387" si="6949">SUM(CS382:CS386)</f>
        <v>0</v>
      </c>
      <c r="CT387" s="844">
        <f t="shared" ref="CT387" si="6950">SUM(CT382:CT386)</f>
        <v>0</v>
      </c>
      <c r="CU387" s="844">
        <f t="shared" ref="CU387" si="6951">SUM(CU382:CU386)</f>
        <v>0</v>
      </c>
      <c r="CV387" s="844">
        <f t="shared" ref="CV387" si="6952">SUM(CV382:CV386)</f>
        <v>0</v>
      </c>
      <c r="CW387" s="844">
        <f t="shared" ref="CW387" si="6953">SUM(CW382:CW386)</f>
        <v>0</v>
      </c>
      <c r="CX387" s="844">
        <f t="shared" ref="CX387" si="6954">SUM(CX382:CX386)</f>
        <v>0</v>
      </c>
      <c r="CY387" s="844">
        <f t="shared" ref="CY387" si="6955">SUM(CY382:CY386)</f>
        <v>0</v>
      </c>
      <c r="CZ387" s="844">
        <f t="shared" ref="CZ387" si="6956">SUM(CZ382:CZ386)</f>
        <v>0</v>
      </c>
      <c r="DA387" s="844">
        <f t="shared" ref="DA387" si="6957">SUM(DA382:DA386)</f>
        <v>0</v>
      </c>
      <c r="DB387" s="844">
        <f t="shared" ref="DB387" si="6958">SUM(DB382:DB386)</f>
        <v>0</v>
      </c>
      <c r="DC387" s="844">
        <f t="shared" ref="DC387" si="6959">SUM(DC382:DC386)</f>
        <v>0</v>
      </c>
      <c r="DD387" s="844">
        <f t="shared" ref="DD387" si="6960">SUM(DD382:DD386)</f>
        <v>0</v>
      </c>
      <c r="DE387" s="844">
        <f t="shared" ref="DE387" si="6961">SUM(DE382:DE386)</f>
        <v>0</v>
      </c>
      <c r="DF387" s="844">
        <f t="shared" ref="DF387" si="6962">SUM(DF382:DF386)</f>
        <v>0</v>
      </c>
      <c r="DG387" s="845">
        <f t="shared" ref="DG387" si="6963">DF387+DE387+CX387+CW387+CV387+CU387+CT387+CS387+CR387+CQ387+CP387+CO387+CN387</f>
        <v>0</v>
      </c>
      <c r="DH387" s="844">
        <f t="shared" ref="DH387" si="6964">SUM(DH382:DH386)</f>
        <v>0</v>
      </c>
      <c r="DI387" s="844">
        <f t="shared" ref="DI387" si="6965">SUM(DI382:DI386)</f>
        <v>0</v>
      </c>
      <c r="DJ387" s="844">
        <f t="shared" ref="DJ387" si="6966">SUM(DJ382:DJ386)</f>
        <v>0</v>
      </c>
      <c r="DK387" s="844">
        <f t="shared" ref="DK387" si="6967">SUM(DK382:DK386)</f>
        <v>0</v>
      </c>
      <c r="DL387" s="844">
        <f t="shared" ref="DL387" si="6968">SUM(DL382:DL386)</f>
        <v>0</v>
      </c>
      <c r="DM387" s="844">
        <f t="shared" ref="DM387" si="6969">SUM(DM382:DM386)</f>
        <v>0</v>
      </c>
      <c r="DN387" s="844">
        <f t="shared" ref="DN387" si="6970">SUM(DN382:DN386)</f>
        <v>0</v>
      </c>
      <c r="DO387" s="844">
        <f t="shared" ref="DO387" si="6971">SUM(DO382:DO386)</f>
        <v>0</v>
      </c>
      <c r="DP387" s="844">
        <f t="shared" ref="DP387" si="6972">SUM(DP382:DP386)</f>
        <v>0</v>
      </c>
      <c r="DQ387" s="2208">
        <f t="shared" ref="DQ387" si="6973">SUM(DQ382:DQ386)</f>
        <v>0</v>
      </c>
      <c r="DR387" s="844">
        <f t="shared" ref="DR387" si="6974">SUM(DR382:DR386)</f>
        <v>0</v>
      </c>
      <c r="DS387" s="844">
        <f t="shared" ref="DS387" si="6975">SUM(DS382:DS386)</f>
        <v>0</v>
      </c>
      <c r="DT387" s="844">
        <f t="shared" ref="DT387" si="6976">SUM(DT382:DT386)</f>
        <v>0</v>
      </c>
      <c r="DU387" s="844">
        <f t="shared" ref="DU387" si="6977">SUM(DU382:DU386)</f>
        <v>0</v>
      </c>
      <c r="DV387" s="2210">
        <f t="shared" ref="DV387" si="6978">SUM(DV382:DV386)</f>
        <v>0</v>
      </c>
      <c r="DW387" s="843">
        <f t="shared" ref="DW387" si="6979">SUM(DW382:DW386)</f>
        <v>0</v>
      </c>
      <c r="DX387" s="844">
        <f t="shared" ref="DX387" si="6980">SUM(DX382:DX386)</f>
        <v>0</v>
      </c>
      <c r="DY387" s="844">
        <f t="shared" ref="DY387" si="6981">SUM(DY382:DY386)</f>
        <v>0</v>
      </c>
      <c r="DZ387" s="844">
        <f t="shared" ref="DZ387" si="6982">SUM(DZ382:DZ386)</f>
        <v>0</v>
      </c>
      <c r="EA387" s="844">
        <f t="shared" ref="EA387" si="6983">SUM(EA382:EA386)</f>
        <v>0</v>
      </c>
      <c r="EB387" s="844">
        <f t="shared" ref="EB387" si="6984">SUM(EB382:EB386)</f>
        <v>0</v>
      </c>
      <c r="EC387" s="844">
        <f t="shared" ref="EC387" si="6985">SUM(EC382:EC386)</f>
        <v>0</v>
      </c>
      <c r="ED387" s="844">
        <f t="shared" ref="ED387" si="6986">SUM(ED382:ED386)</f>
        <v>0</v>
      </c>
      <c r="EE387" s="844">
        <f t="shared" ref="EE387" si="6987">SUM(EE382:EE386)</f>
        <v>0</v>
      </c>
      <c r="EF387" s="844">
        <f t="shared" ref="EF387" si="6988">SUM(EF382:EF386)</f>
        <v>0</v>
      </c>
      <c r="EG387" s="844">
        <f t="shared" ref="EG387" si="6989">SUM(EG382:EG386)</f>
        <v>0</v>
      </c>
      <c r="EH387" s="844">
        <f t="shared" ref="EH387" si="6990">SUM(EH382:EH386)</f>
        <v>0</v>
      </c>
      <c r="EI387" s="844">
        <f t="shared" ref="EI387" si="6991">SUM(EI382:EI386)</f>
        <v>0</v>
      </c>
      <c r="EJ387" s="844">
        <f t="shared" ref="EJ387" si="6992">SUM(EJ382:EJ386)</f>
        <v>0</v>
      </c>
      <c r="EK387" s="844">
        <f t="shared" ref="EK387" si="6993">SUM(EK382:EK386)</f>
        <v>0</v>
      </c>
      <c r="EL387" s="844">
        <f t="shared" ref="EL387" si="6994">SUM(EL382:EL386)</f>
        <v>0</v>
      </c>
      <c r="EM387" s="844">
        <f t="shared" ref="EM387" si="6995">SUM(EM382:EM386)</f>
        <v>0</v>
      </c>
      <c r="EN387" s="844">
        <f t="shared" ref="EN387" si="6996">SUM(EN382:EN386)</f>
        <v>0</v>
      </c>
      <c r="EO387" s="844">
        <f t="shared" ref="EO387" si="6997">SUM(EO382:EO386)</f>
        <v>0</v>
      </c>
      <c r="EP387" s="845">
        <f t="shared" ref="EP387" si="6998">EO387+EN387+EG387+EF387+EE387+ED387+EC387+EB387+EA387+DZ387+DY387+DX387+DW387</f>
        <v>0</v>
      </c>
      <c r="EQ387" s="844">
        <f>SUM(EQ382:EQ386)</f>
        <v>0</v>
      </c>
      <c r="ER387" s="844"/>
      <c r="ES387" s="844">
        <f t="shared" ref="ES387" si="6999">SUM(ES382:ES386)</f>
        <v>0</v>
      </c>
      <c r="ET387" s="844">
        <f t="shared" ref="ET387" si="7000">SUM(ET382:ET386)</f>
        <v>0</v>
      </c>
      <c r="EU387" s="844">
        <f t="shared" ref="EU387" si="7001">SUM(EU382:EU386)</f>
        <v>0</v>
      </c>
      <c r="EV387" s="844">
        <f t="shared" ref="EV387" si="7002">SUM(EV382:EV386)</f>
        <v>0</v>
      </c>
      <c r="EW387" s="844">
        <f t="shared" ref="EW387" si="7003">SUM(EW382:EW386)</f>
        <v>0</v>
      </c>
      <c r="EX387" s="844">
        <f t="shared" ref="EX387" si="7004">SUM(EX382:EX386)</f>
        <v>0</v>
      </c>
      <c r="EY387" s="844">
        <f t="shared" ref="EY387" si="7005">SUM(EY382:EY386)</f>
        <v>0</v>
      </c>
      <c r="EZ387" s="2208">
        <f t="shared" ref="EZ387" si="7006">SUM(EZ382:EZ386)</f>
        <v>0</v>
      </c>
      <c r="FA387" s="844">
        <f t="shared" ref="FA387" si="7007">SUM(FA382:FA386)</f>
        <v>0</v>
      </c>
      <c r="FB387" s="844">
        <f t="shared" ref="FB387" si="7008">SUM(FB382:FB386)</f>
        <v>0</v>
      </c>
      <c r="FC387" s="844">
        <f t="shared" ref="FC387" si="7009">SUM(FC382:FC386)</f>
        <v>0</v>
      </c>
      <c r="FD387" s="844">
        <f t="shared" ref="FD387" si="7010">SUM(FD382:FD386)</f>
        <v>0</v>
      </c>
      <c r="FE387" s="2210">
        <f t="shared" ref="FE387" si="7011">SUM(FE382:FE386)</f>
        <v>0</v>
      </c>
      <c r="FF387" s="2211">
        <f>الاعدادات!$D$10</f>
        <v>2026</v>
      </c>
      <c r="FG387" s="2194">
        <f t="shared" si="6897"/>
        <v>0</v>
      </c>
      <c r="FH387" s="2195">
        <f t="shared" si="6898"/>
        <v>0</v>
      </c>
      <c r="FI387" s="2195">
        <f>CA379+CB379+CC379+CD379+CE379+BZ379</f>
        <v>0</v>
      </c>
      <c r="FJ387" s="2196">
        <f>CF379+CG379+CH379+CI379</f>
        <v>0</v>
      </c>
      <c r="FK387" s="2197">
        <f t="shared" si="6899"/>
        <v>0</v>
      </c>
      <c r="FL387" s="2195">
        <f t="shared" si="6900"/>
        <v>0</v>
      </c>
      <c r="FM387" s="2195">
        <f>DJ379+DK379+DL379+DM379+DN379+DI379</f>
        <v>0</v>
      </c>
      <c r="FN387" s="2196">
        <f>DO379+DP379+DQ379+DR379</f>
        <v>0</v>
      </c>
      <c r="FO387" s="2197">
        <f t="shared" si="6901"/>
        <v>0</v>
      </c>
      <c r="FP387" s="2195">
        <f t="shared" si="6902"/>
        <v>0</v>
      </c>
      <c r="FQ387" s="2195">
        <f>CA386+CB386+CC386+CD386+CE386+BZ386</f>
        <v>0</v>
      </c>
      <c r="FR387" s="2196">
        <f>CF386+CG386+CH386+CI386</f>
        <v>0</v>
      </c>
      <c r="FS387" s="2197">
        <f t="shared" si="6903"/>
        <v>0</v>
      </c>
      <c r="FT387" s="2195">
        <f t="shared" si="6904"/>
        <v>0</v>
      </c>
      <c r="FU387" s="2195">
        <f>DI386+DJ386+DK386+DL386+DM386+DN386</f>
        <v>0</v>
      </c>
      <c r="FV387" s="2198">
        <f>DO386+DP386+DQ386+DR386</f>
        <v>0</v>
      </c>
      <c r="FW387" s="2197">
        <f t="shared" si="6905"/>
        <v>0</v>
      </c>
      <c r="FX387" s="2195">
        <f t="shared" si="6906"/>
        <v>0</v>
      </c>
      <c r="FY387" s="2195">
        <f>ES379+ET379+EU379+EV379+EW379+ER379</f>
        <v>0</v>
      </c>
      <c r="FZ387" s="2198">
        <f>EX379+EY379+EZ379+FA379</f>
        <v>0</v>
      </c>
      <c r="GA387" s="2197">
        <f t="shared" si="6907"/>
        <v>0</v>
      </c>
      <c r="GB387" s="2195">
        <f t="shared" si="6908"/>
        <v>0</v>
      </c>
      <c r="GC387" s="2195">
        <f>ES386+ET386+EU386+EV386+EW386+ER386</f>
        <v>0</v>
      </c>
      <c r="GD387" s="2198">
        <f>EX386+EY386+EZ386+FA386</f>
        <v>0</v>
      </c>
      <c r="GE387" s="2123" t="s">
        <v>185</v>
      </c>
      <c r="GF387" s="2204">
        <f>FS388</f>
        <v>0</v>
      </c>
      <c r="GG387" s="2205">
        <f>FT388</f>
        <v>0</v>
      </c>
      <c r="GH387" s="2205">
        <f>FU388</f>
        <v>0</v>
      </c>
      <c r="GI387" s="2206">
        <f>FV388</f>
        <v>0</v>
      </c>
    </row>
    <row r="388" spans="1:191" ht="36.75" customHeight="1">
      <c r="A388" s="2121"/>
      <c r="B388" s="2121"/>
      <c r="C388" s="2121"/>
      <c r="D388" s="2121"/>
      <c r="E388" s="2121"/>
      <c r="F388" s="2121"/>
      <c r="G388" s="2121"/>
      <c r="H388" s="2121"/>
      <c r="I388" s="2121"/>
      <c r="J388" s="2121"/>
      <c r="K388" s="2121"/>
      <c r="L388" s="2121"/>
      <c r="M388" s="2121"/>
      <c r="N388" s="2121"/>
      <c r="O388" s="2121"/>
      <c r="P388" s="2121"/>
      <c r="Q388" s="2121"/>
      <c r="R388" s="2121"/>
      <c r="S388" s="2121"/>
      <c r="T388" s="2121"/>
      <c r="U388" s="2121"/>
      <c r="V388" s="2121"/>
      <c r="W388" s="2121"/>
      <c r="X388" s="2121"/>
      <c r="Y388" s="2121"/>
      <c r="Z388" s="2121"/>
      <c r="AA388" s="2121"/>
      <c r="AB388" s="2121"/>
      <c r="AC388" s="2121"/>
      <c r="AD388" s="2121"/>
      <c r="AE388" s="2121"/>
      <c r="AF388" s="2121"/>
      <c r="AG388" s="2121"/>
      <c r="AH388" s="2121"/>
      <c r="AI388" s="2121"/>
      <c r="AJ388" s="2121"/>
      <c r="AK388" s="2121"/>
      <c r="AL388" s="2121"/>
      <c r="AM388" s="2121"/>
      <c r="AN388" s="2121"/>
      <c r="AO388" s="2121"/>
      <c r="AP388" s="2121"/>
      <c r="AQ388" s="2121"/>
      <c r="AR388" s="2121"/>
      <c r="AS388" s="2121"/>
      <c r="AT388" s="2121"/>
      <c r="AU388" s="2121"/>
      <c r="AV388" s="2121"/>
      <c r="AW388" s="2121"/>
      <c r="AX388" s="2121"/>
      <c r="AY388" s="2121"/>
      <c r="AZ388" s="2121"/>
      <c r="BA388" s="2121"/>
      <c r="BB388" s="2121"/>
      <c r="BC388" s="2121"/>
      <c r="BD388" s="2122"/>
      <c r="BE388" s="2122"/>
      <c r="BF388" s="2122"/>
      <c r="BG388" s="2122"/>
      <c r="BH388" s="2122"/>
      <c r="BI388" s="2122"/>
      <c r="BJ388" s="2122"/>
      <c r="BK388" s="2122"/>
      <c r="BL388" s="2122"/>
      <c r="BM388" s="2122"/>
      <c r="BN388" s="2122"/>
      <c r="BO388" s="2122"/>
      <c r="BP388" s="2122"/>
      <c r="BQ388" s="2122"/>
      <c r="BR388" s="2122"/>
      <c r="BS388" s="2122"/>
      <c r="BT388" s="2122"/>
      <c r="BU388" s="2122"/>
      <c r="BV388" s="2122"/>
      <c r="BW388" s="2122"/>
      <c r="BX388" s="2122"/>
      <c r="BY388" s="2122"/>
      <c r="BZ388" s="2122"/>
      <c r="CA388" s="2122"/>
      <c r="CB388" s="2122"/>
      <c r="CC388" s="2122"/>
      <c r="CD388" s="2122"/>
      <c r="CE388" s="2122"/>
      <c r="CF388" s="2122"/>
      <c r="CG388" s="2122"/>
      <c r="CH388" s="2122"/>
      <c r="CI388" s="2122"/>
      <c r="CJ388" s="2122"/>
      <c r="CK388" s="2122"/>
      <c r="CL388" s="2122"/>
      <c r="CM388" s="2122"/>
      <c r="CN388" s="2122"/>
      <c r="CO388" s="2122"/>
      <c r="CP388" s="2122"/>
      <c r="CQ388" s="2122"/>
      <c r="CR388" s="2122"/>
      <c r="CS388" s="2122"/>
      <c r="CT388" s="2122"/>
      <c r="CU388" s="2122"/>
      <c r="CV388" s="2122"/>
      <c r="CW388" s="2122"/>
      <c r="CX388" s="2122"/>
      <c r="CY388" s="2122"/>
      <c r="CZ388" s="2122"/>
      <c r="DA388" s="2122"/>
      <c r="DB388" s="2122"/>
      <c r="DC388" s="2122"/>
      <c r="DD388" s="2122"/>
      <c r="DE388" s="2122"/>
      <c r="DF388" s="2122"/>
      <c r="DG388" s="2122"/>
      <c r="DH388" s="2122"/>
      <c r="DI388" s="2122"/>
      <c r="DJ388" s="2122"/>
      <c r="DK388" s="2122"/>
      <c r="DL388" s="2122"/>
      <c r="DM388" s="2122"/>
      <c r="DN388" s="2122"/>
      <c r="DO388" s="2122"/>
      <c r="DP388" s="2122"/>
      <c r="DQ388" s="2122"/>
      <c r="DR388" s="2122"/>
      <c r="DS388" s="2122"/>
      <c r="DT388" s="2122"/>
      <c r="DU388" s="2122"/>
      <c r="DV388" s="2122"/>
      <c r="DW388" s="2122"/>
      <c r="DX388" s="2122"/>
      <c r="DY388" s="2122"/>
      <c r="DZ388" s="2122"/>
      <c r="EA388" s="2122"/>
      <c r="EB388" s="2122"/>
      <c r="EC388" s="2122"/>
      <c r="ED388" s="2122"/>
      <c r="EE388" s="2122"/>
      <c r="EF388" s="2122"/>
      <c r="EG388" s="2122"/>
      <c r="EH388" s="2122"/>
      <c r="EI388" s="2122"/>
      <c r="EJ388" s="2122"/>
      <c r="EK388" s="2122"/>
      <c r="EL388" s="2122"/>
      <c r="EM388" s="2122"/>
      <c r="EN388" s="2122"/>
      <c r="EO388" s="2122"/>
      <c r="EP388" s="2122"/>
      <c r="EQ388" s="2122"/>
      <c r="ER388" s="2122"/>
      <c r="ES388" s="2122"/>
      <c r="ET388" s="2122"/>
      <c r="EU388" s="2122"/>
      <c r="EV388" s="2122"/>
      <c r="EW388" s="2122"/>
      <c r="EX388" s="2122"/>
      <c r="EY388" s="2122"/>
      <c r="EZ388" s="2122"/>
      <c r="FA388" s="2122"/>
      <c r="FB388" s="2122"/>
      <c r="FC388" s="2122"/>
      <c r="FD388" s="2122"/>
      <c r="FE388" s="2122"/>
      <c r="FF388" s="2142" t="s">
        <v>106</v>
      </c>
      <c r="FG388" s="2199">
        <f t="shared" ref="FG388" si="7012">SUM(FG383:FG387)</f>
        <v>0</v>
      </c>
      <c r="FH388" s="2200">
        <f t="shared" ref="FH388" si="7013">SUM(FH383:FH387)</f>
        <v>0</v>
      </c>
      <c r="FI388" s="2200">
        <f t="shared" ref="FI388" si="7014">SUM(FI383:FI387)</f>
        <v>0</v>
      </c>
      <c r="FJ388" s="2201">
        <f t="shared" ref="FJ388" si="7015">SUM(FJ383:FJ387)</f>
        <v>0</v>
      </c>
      <c r="FK388" s="2199">
        <f t="shared" ref="FK388" si="7016">SUM(FK383:FK387)</f>
        <v>0</v>
      </c>
      <c r="FL388" s="2200">
        <f t="shared" ref="FL388" si="7017">SUM(FL383:FL387)</f>
        <v>0</v>
      </c>
      <c r="FM388" s="2200">
        <f t="shared" ref="FM388" si="7018">SUM(FM383:FM387)</f>
        <v>0</v>
      </c>
      <c r="FN388" s="2202">
        <f t="shared" ref="FN388" si="7019">SUM(FN383:FN387)</f>
        <v>0</v>
      </c>
      <c r="FO388" s="2199">
        <f t="shared" ref="FO388" si="7020">SUM(FO383:FO387)</f>
        <v>0</v>
      </c>
      <c r="FP388" s="2200">
        <f t="shared" ref="FP388" si="7021">SUM(FP383:FP387)</f>
        <v>0</v>
      </c>
      <c r="FQ388" s="2200">
        <f t="shared" ref="FQ388" si="7022">SUM(FQ383:FQ387)</f>
        <v>0</v>
      </c>
      <c r="FR388" s="2202">
        <f t="shared" ref="FR388" si="7023">SUM(FR383:FR387)</f>
        <v>0</v>
      </c>
      <c r="FS388" s="2199">
        <f t="shared" ref="FS388" si="7024">SUM(FS383:FS387)</f>
        <v>0</v>
      </c>
      <c r="FT388" s="2200">
        <f t="shared" ref="FT388" si="7025">SUM(FT383:FT387)</f>
        <v>0</v>
      </c>
      <c r="FU388" s="2203">
        <f t="shared" ref="FU388" si="7026">SUM(FU383:FU387)</f>
        <v>0</v>
      </c>
      <c r="FV388" s="2202">
        <f t="shared" ref="FV388" si="7027">SUM(FV383:FV387)</f>
        <v>0</v>
      </c>
      <c r="FW388" s="2199">
        <f t="shared" ref="FW388" si="7028">SUM(FW383:FW387)</f>
        <v>0</v>
      </c>
      <c r="FX388" s="2200">
        <f t="shared" ref="FX388" si="7029">SUM(FX383:FX387)</f>
        <v>0</v>
      </c>
      <c r="FY388" s="2200">
        <f t="shared" ref="FY388" si="7030">SUM(FY383:FY387)</f>
        <v>0</v>
      </c>
      <c r="FZ388" s="2202">
        <f t="shared" ref="FZ388" si="7031">SUM(FZ383:FZ387)</f>
        <v>0</v>
      </c>
      <c r="GA388" s="2199">
        <f t="shared" ref="GA388" si="7032">SUM(GA383:GA387)</f>
        <v>0</v>
      </c>
      <c r="GB388" s="2200">
        <f t="shared" ref="GB388" si="7033">SUM(GB383:GB387)</f>
        <v>0</v>
      </c>
      <c r="GC388" s="2200">
        <f t="shared" ref="GC388" si="7034">SUM(GC383:GC387)</f>
        <v>0</v>
      </c>
      <c r="GD388" s="2202">
        <f t="shared" ref="GD388" si="7035">SUM(GD383:GD387)</f>
        <v>0</v>
      </c>
      <c r="GE388" s="2143"/>
      <c r="GF388" s="2199">
        <f>SUM(GF383:GF387)</f>
        <v>0</v>
      </c>
      <c r="GG388" s="2200">
        <f>SUM(GG383:GG387)</f>
        <v>0</v>
      </c>
      <c r="GH388" s="2200">
        <f>SUM(GH383:GH387)</f>
        <v>0</v>
      </c>
      <c r="GI388" s="2202">
        <f>SUM(GI383:GI387)</f>
        <v>0</v>
      </c>
    </row>
    <row r="389" spans="1:191" ht="36.75" hidden="1" customHeight="1"/>
    <row r="390" spans="1:191" ht="36.75" hidden="1" customHeight="1"/>
    <row r="391" spans="1:191" ht="36.75" hidden="1" customHeight="1"/>
    <row r="392" spans="1:191" ht="36.75" hidden="1" customHeight="1"/>
    <row r="393" spans="1:191" ht="36.75" hidden="1" customHeight="1"/>
    <row r="394" spans="1:191" ht="36.75" hidden="1" customHeight="1"/>
    <row r="395" spans="1:191" ht="36.75" hidden="1" customHeight="1"/>
    <row r="396" spans="1:191" ht="36.75" hidden="1" customHeight="1"/>
    <row r="397" spans="1:191" ht="36.75" hidden="1" customHeight="1"/>
    <row r="398" spans="1:191" ht="36.75" hidden="1" customHeight="1"/>
    <row r="399" spans="1:191" ht="36.75" hidden="1" customHeight="1"/>
    <row r="400" spans="1:191" ht="36.75" hidden="1" customHeight="1"/>
    <row r="401" ht="36.75" hidden="1" customHeight="1"/>
    <row r="402" ht="36.75" hidden="1" customHeight="1"/>
    <row r="403" ht="36.75" hidden="1" customHeight="1"/>
    <row r="404" ht="36.75" hidden="1" customHeight="1"/>
    <row r="405" ht="36.75" hidden="1" customHeight="1"/>
    <row r="406" ht="36.75" hidden="1" customHeight="1"/>
    <row r="407" ht="36.75" hidden="1" customHeight="1"/>
    <row r="408" ht="36.75" hidden="1" customHeight="1"/>
    <row r="409" ht="36.75" hidden="1" customHeight="1"/>
    <row r="410" ht="36.75" hidden="1" customHeight="1"/>
    <row r="411" ht="36.75" hidden="1" customHeight="1"/>
    <row r="412" ht="36.75" hidden="1" customHeight="1"/>
    <row r="413" ht="36.75" hidden="1" customHeight="1"/>
    <row r="414" ht="36.75" hidden="1" customHeight="1"/>
    <row r="415" ht="36.75" hidden="1" customHeight="1"/>
    <row r="416" ht="36.75" hidden="1" customHeight="1"/>
    <row r="417" spans="1:75" ht="36.75" hidden="1" customHeight="1"/>
    <row r="418" spans="1:75" ht="36.75" customHeight="1" thickBot="1"/>
    <row r="419" spans="1:75" ht="36.75" customHeight="1" thickBot="1">
      <c r="BC419" s="6515" t="s">
        <v>23</v>
      </c>
      <c r="BD419" s="6516"/>
      <c r="BE419" s="6516"/>
      <c r="BF419" s="6517"/>
      <c r="BG419" s="6515" t="s">
        <v>33</v>
      </c>
      <c r="BH419" s="6516"/>
      <c r="BI419" s="6516"/>
      <c r="BJ419" s="6517"/>
      <c r="BK419" s="6515" t="s">
        <v>184</v>
      </c>
      <c r="BL419" s="6516"/>
      <c r="BM419" s="6516"/>
      <c r="BN419" s="6517"/>
      <c r="BO419" s="6515" t="s">
        <v>185</v>
      </c>
      <c r="BP419" s="6516"/>
      <c r="BQ419" s="6516"/>
      <c r="BR419" s="6517"/>
      <c r="BT419" s="6515" t="s">
        <v>537</v>
      </c>
      <c r="BU419" s="6516"/>
      <c r="BV419" s="6516"/>
      <c r="BW419" s="6517"/>
    </row>
    <row r="420" spans="1:75" ht="20.25" customHeight="1" thickBot="1">
      <c r="BC420" s="6509" t="s">
        <v>190</v>
      </c>
      <c r="BD420" s="6511" t="s">
        <v>203</v>
      </c>
      <c r="BE420" s="6511" t="s">
        <v>574</v>
      </c>
      <c r="BF420" s="6513" t="s">
        <v>116</v>
      </c>
      <c r="BG420" s="6509" t="s">
        <v>190</v>
      </c>
      <c r="BH420" s="6511" t="s">
        <v>203</v>
      </c>
      <c r="BI420" s="6511" t="s">
        <v>574</v>
      </c>
      <c r="BJ420" s="6513" t="s">
        <v>116</v>
      </c>
      <c r="BK420" s="6509" t="s">
        <v>190</v>
      </c>
      <c r="BL420" s="6511" t="s">
        <v>203</v>
      </c>
      <c r="BM420" s="6511" t="s">
        <v>574</v>
      </c>
      <c r="BN420" s="6513" t="s">
        <v>116</v>
      </c>
      <c r="BO420" s="6509" t="s">
        <v>190</v>
      </c>
      <c r="BP420" s="6511" t="s">
        <v>203</v>
      </c>
      <c r="BQ420" s="6511" t="s">
        <v>574</v>
      </c>
      <c r="BR420" s="6513" t="s">
        <v>116</v>
      </c>
      <c r="BT420" s="6518" t="s">
        <v>190</v>
      </c>
      <c r="BU420" s="6733" t="s">
        <v>203</v>
      </c>
      <c r="BV420" s="6735" t="s">
        <v>574</v>
      </c>
      <c r="BW420" s="6737" t="s">
        <v>116</v>
      </c>
    </row>
    <row r="421" spans="1:75" ht="75" customHeight="1" thickBot="1">
      <c r="A421" s="869" t="s">
        <v>647</v>
      </c>
      <c r="B421" s="870"/>
      <c r="C421" s="870"/>
      <c r="D421" s="870"/>
      <c r="E421" s="870"/>
      <c r="F421" s="870"/>
      <c r="G421" s="870"/>
      <c r="H421" s="870"/>
      <c r="I421" s="870"/>
      <c r="J421" s="870"/>
      <c r="K421" s="870"/>
      <c r="L421" s="870"/>
      <c r="M421" s="2144"/>
      <c r="N421" s="2144"/>
      <c r="O421" s="2144"/>
      <c r="P421" s="2144"/>
      <c r="Q421" s="2144"/>
      <c r="R421" s="2144"/>
      <c r="S421" s="2144"/>
      <c r="T421" s="2144"/>
      <c r="U421" s="2144"/>
      <c r="V421" s="2144"/>
      <c r="W421" s="2144"/>
      <c r="X421" s="2144"/>
      <c r="Y421" s="2144"/>
      <c r="Z421" s="2144"/>
      <c r="AA421" s="2144"/>
      <c r="AB421" s="2144"/>
      <c r="AC421" s="2144"/>
      <c r="AD421" s="2144"/>
      <c r="AE421" s="2144"/>
      <c r="AF421" s="2144"/>
      <c r="AG421" s="2144"/>
      <c r="AH421" s="2144"/>
      <c r="AI421" s="2144"/>
      <c r="AJ421" s="2144"/>
      <c r="AK421" s="2144"/>
      <c r="AL421" s="2144"/>
      <c r="AM421" s="2144"/>
      <c r="AN421" s="2144"/>
      <c r="AO421" s="2144"/>
      <c r="AP421" s="2144"/>
      <c r="AQ421" s="2144"/>
      <c r="AR421" s="2144"/>
      <c r="AS421" s="2144"/>
      <c r="AT421" s="2144"/>
      <c r="AU421" s="2144"/>
      <c r="AV421" s="2144"/>
      <c r="AW421" s="2144"/>
      <c r="AX421" s="2144"/>
      <c r="AY421" s="2144"/>
      <c r="AZ421" s="2145"/>
      <c r="BA421" s="2146"/>
      <c r="BB421" s="2146"/>
      <c r="BC421" s="6510"/>
      <c r="BD421" s="6512"/>
      <c r="BE421" s="6512" cm="1">
        <f t="array" ref="BE421">IF($A422=0,"",SUMPRODUCT(  (التشكيل_القديم!$D$58:$D$78=$A422)*  IFERROR(INDEX($GF$1:$GF$380,التشكيل_القديم!$J$58:$J$78+11),0)))</f>
        <v>0</v>
      </c>
      <c r="BF421" s="6514" cm="1">
        <f t="array" ref="BF421">IF($A422=0,"",SUMPRODUCT(  (التشكيل_القديم!$D$58:$D$78=$A422)*  IFERROR(INDEX($GF$1:$GF$380,التشكيل_القديم!$J$58:$J$78+12),0)))</f>
        <v>0</v>
      </c>
      <c r="BG421" s="6510"/>
      <c r="BH421" s="6512"/>
      <c r="BI421" s="6512" cm="1">
        <f t="array" ref="BI421">IF($A422=0,"",SUMPRODUCT(  (التشكيل_القديم!$D$58:$D$78=$A422)*  IFERROR(INDEX($GF$1:$GF$380,التشكيل_القديم!$J$58:$J$78+11),0)))</f>
        <v>0</v>
      </c>
      <c r="BJ421" s="6514" cm="1">
        <f t="array" ref="BJ421">IF($A422=0,"",SUMPRODUCT(  (التشكيل_القديم!$D$58:$D$78=$A422)*  IFERROR(INDEX($GF$1:$GF$380,التشكيل_القديم!$J$58:$J$78+12),0)))</f>
        <v>0</v>
      </c>
      <c r="BK421" s="6510"/>
      <c r="BL421" s="6512"/>
      <c r="BM421" s="6512" cm="1">
        <f t="array" ref="BM421">IF($A422=0,"",SUMPRODUCT(  (التشكيل_القديم!$D$58:$D$78=$A422)*  IFERROR(INDEX($GF$1:$GF$380,التشكيل_القديم!$J$58:$J$78+11),0)))</f>
        <v>0</v>
      </c>
      <c r="BN421" s="6514" cm="1">
        <f t="array" ref="BN421">IF($A422=0,"",SUMPRODUCT(  (التشكيل_القديم!$D$58:$D$78=$A422)*  IFERROR(INDEX($GF$1:$GF$380,التشكيل_القديم!$J$58:$J$78+12),0)))</f>
        <v>0</v>
      </c>
      <c r="BO421" s="6510"/>
      <c r="BP421" s="6512"/>
      <c r="BQ421" s="6512" cm="1">
        <f t="array" ref="BQ421">IF($A422=0,"",SUMPRODUCT(  (التشكيل_القديم!$D$58:$D$78=$A422)*  IFERROR(INDEX($GF$1:$GF$380,التشكيل_القديم!$J$58:$J$78+11),0)))</f>
        <v>0</v>
      </c>
      <c r="BR421" s="6514" cm="1">
        <f t="array" ref="BR421">IF($A422=0,"",SUMPRODUCT(  (التشكيل_القديم!$D$58:$D$78=$A422)*  IFERROR(INDEX($GF$1:$GF$380,التشكيل_القديم!$J$58:$J$78+12),0)))</f>
        <v>0</v>
      </c>
      <c r="BT421" s="6519"/>
      <c r="BU421" s="6734"/>
      <c r="BV421" s="6736"/>
      <c r="BW421" s="6738"/>
    </row>
    <row r="422" spans="1:75" ht="48" customHeight="1" thickBot="1">
      <c r="A422" s="872" t="str">
        <f>التشكيل_القديم!B58</f>
        <v>الدائررة الأولى اسرة بندر</v>
      </c>
      <c r="B422" s="872"/>
      <c r="C422" s="872"/>
      <c r="D422" s="872"/>
      <c r="E422" s="872"/>
      <c r="F422" s="872"/>
      <c r="G422" s="872"/>
      <c r="H422" s="872"/>
      <c r="I422" s="872"/>
      <c r="J422" s="872"/>
      <c r="K422" s="872"/>
      <c r="L422" s="872"/>
      <c r="M422" s="2265">
        <f>M12+M28+M44</f>
        <v>720</v>
      </c>
      <c r="N422" s="2266">
        <f t="shared" ref="N422:BB422" si="7036">N12+N28+N44</f>
        <v>0</v>
      </c>
      <c r="O422" s="2265">
        <f t="shared" si="7036"/>
        <v>0</v>
      </c>
      <c r="P422" s="2265">
        <f t="shared" si="7036"/>
        <v>0</v>
      </c>
      <c r="Q422" s="2265">
        <f t="shared" si="7036"/>
        <v>0</v>
      </c>
      <c r="R422" s="2265">
        <f t="shared" si="7036"/>
        <v>0</v>
      </c>
      <c r="S422" s="2265">
        <f t="shared" si="7036"/>
        <v>0</v>
      </c>
      <c r="T422" s="2265">
        <f t="shared" si="7036"/>
        <v>0</v>
      </c>
      <c r="U422" s="2265">
        <f t="shared" si="7036"/>
        <v>0</v>
      </c>
      <c r="V422" s="2265">
        <f t="shared" si="7036"/>
        <v>0</v>
      </c>
      <c r="W422" s="2265">
        <f t="shared" si="7036"/>
        <v>0</v>
      </c>
      <c r="X422" s="2265">
        <f t="shared" si="7036"/>
        <v>0</v>
      </c>
      <c r="Y422" s="2267">
        <f t="shared" si="7036"/>
        <v>0</v>
      </c>
      <c r="Z422" s="2268">
        <f t="shared" si="7036"/>
        <v>720</v>
      </c>
      <c r="AA422" s="2269">
        <f t="shared" si="7036"/>
        <v>0</v>
      </c>
      <c r="AB422" s="2265">
        <f t="shared" si="7036"/>
        <v>0</v>
      </c>
      <c r="AC422" s="2270">
        <f t="shared" si="7036"/>
        <v>0</v>
      </c>
      <c r="AD422" s="2271">
        <f t="shared" si="7036"/>
        <v>0</v>
      </c>
      <c r="AE422" s="2265">
        <f t="shared" si="7036"/>
        <v>0</v>
      </c>
      <c r="AF422" s="2272">
        <f t="shared" si="7036"/>
        <v>0</v>
      </c>
      <c r="AG422" s="2273">
        <f t="shared" si="7036"/>
        <v>0</v>
      </c>
      <c r="AH422" s="2274">
        <f t="shared" si="7036"/>
        <v>0</v>
      </c>
      <c r="AI422" s="2274">
        <f t="shared" si="7036"/>
        <v>0</v>
      </c>
      <c r="AJ422" s="2265">
        <f t="shared" si="7036"/>
        <v>0</v>
      </c>
      <c r="AK422" s="2275">
        <f t="shared" si="7036"/>
        <v>0</v>
      </c>
      <c r="AL422" s="2276">
        <f t="shared" si="7036"/>
        <v>0</v>
      </c>
      <c r="AM422" s="2277">
        <f t="shared" si="7036"/>
        <v>0</v>
      </c>
      <c r="AN422" s="2278">
        <f t="shared" si="7036"/>
        <v>0</v>
      </c>
      <c r="AO422" s="2279">
        <f t="shared" si="7036"/>
        <v>0</v>
      </c>
      <c r="AP422" s="2280">
        <f t="shared" si="7036"/>
        <v>0</v>
      </c>
      <c r="AQ422" s="2281">
        <f t="shared" si="7036"/>
        <v>0</v>
      </c>
      <c r="AR422" s="2282">
        <f t="shared" si="7036"/>
        <v>0</v>
      </c>
      <c r="AS422" s="2265">
        <f t="shared" si="7036"/>
        <v>0</v>
      </c>
      <c r="AT422" s="2283">
        <f t="shared" si="7036"/>
        <v>0</v>
      </c>
      <c r="AU422" s="2284">
        <f t="shared" si="7036"/>
        <v>0</v>
      </c>
      <c r="AV422" s="2277">
        <f t="shared" si="7036"/>
        <v>0</v>
      </c>
      <c r="AW422" s="2285">
        <f t="shared" si="7036"/>
        <v>0</v>
      </c>
      <c r="AX422" s="2286">
        <f t="shared" si="7036"/>
        <v>0</v>
      </c>
      <c r="AY422" s="2287">
        <f t="shared" si="7036"/>
        <v>0</v>
      </c>
      <c r="AZ422" s="2283">
        <f t="shared" si="7036"/>
        <v>0</v>
      </c>
      <c r="BA422" s="2265">
        <f t="shared" si="7036"/>
        <v>0</v>
      </c>
      <c r="BB422" s="2288">
        <f t="shared" si="7036"/>
        <v>-720</v>
      </c>
      <c r="BC422" s="2289">
        <f>FG20+FG36+FG52</f>
        <v>0</v>
      </c>
      <c r="BD422" s="2290">
        <f>FH20+FH36+FH52</f>
        <v>0</v>
      </c>
      <c r="BE422" s="2290">
        <f t="shared" ref="BE422:BF422" si="7037">FI20+FI36+FI52</f>
        <v>0</v>
      </c>
      <c r="BF422" s="2291">
        <f t="shared" si="7037"/>
        <v>0</v>
      </c>
      <c r="BG422" s="2289">
        <f t="shared" ref="BG422:BR422" si="7038">FK20+FK36+FK52</f>
        <v>0</v>
      </c>
      <c r="BH422" s="2290">
        <f t="shared" si="7038"/>
        <v>0</v>
      </c>
      <c r="BI422" s="2290">
        <f t="shared" si="7038"/>
        <v>0</v>
      </c>
      <c r="BJ422" s="2291">
        <f t="shared" si="7038"/>
        <v>0</v>
      </c>
      <c r="BK422" s="2289">
        <f t="shared" si="7038"/>
        <v>0</v>
      </c>
      <c r="BL422" s="2290">
        <f t="shared" si="7038"/>
        <v>0</v>
      </c>
      <c r="BM422" s="2290">
        <f t="shared" si="7038"/>
        <v>0</v>
      </c>
      <c r="BN422" s="2291">
        <f t="shared" si="7038"/>
        <v>0</v>
      </c>
      <c r="BO422" s="2289">
        <f t="shared" si="7038"/>
        <v>0</v>
      </c>
      <c r="BP422" s="2290">
        <f t="shared" si="7038"/>
        <v>0</v>
      </c>
      <c r="BQ422" s="2290">
        <f t="shared" si="7038"/>
        <v>0</v>
      </c>
      <c r="BR422" s="2291">
        <f t="shared" si="7038"/>
        <v>0</v>
      </c>
      <c r="BT422" s="2344">
        <f>BO422+BK422+BG422+BC422</f>
        <v>0</v>
      </c>
      <c r="BU422" s="2345">
        <f t="shared" ref="BU422:BW422" si="7039">BP422+BL422+BH422+BD422</f>
        <v>0</v>
      </c>
      <c r="BV422" s="2346">
        <f t="shared" si="7039"/>
        <v>0</v>
      </c>
      <c r="BW422" s="2347">
        <f t="shared" si="7039"/>
        <v>0</v>
      </c>
    </row>
    <row r="423" spans="1:75" ht="48" customHeight="1" thickBot="1">
      <c r="A423" s="2387" t="str">
        <f>التشكيل_القديم!B59</f>
        <v>الدائرة الثانية اسرة مركز</v>
      </c>
      <c r="B423" s="2156"/>
      <c r="C423" s="2156"/>
      <c r="D423" s="2156"/>
      <c r="E423" s="2156"/>
      <c r="F423" s="2156"/>
      <c r="G423" s="2156"/>
      <c r="H423" s="2156"/>
      <c r="I423" s="2156"/>
      <c r="J423" s="2156"/>
      <c r="K423" s="2156"/>
      <c r="L423" s="2156"/>
      <c r="M423" s="2292">
        <f>M60+M76+M92</f>
        <v>360</v>
      </c>
      <c r="N423" s="2293">
        <f t="shared" ref="N423:BB423" si="7040">N60+N76+N92</f>
        <v>0</v>
      </c>
      <c r="O423" s="2292">
        <f t="shared" si="7040"/>
        <v>0</v>
      </c>
      <c r="P423" s="2292">
        <f t="shared" si="7040"/>
        <v>0</v>
      </c>
      <c r="Q423" s="2292">
        <f t="shared" si="7040"/>
        <v>0</v>
      </c>
      <c r="R423" s="2292">
        <f t="shared" si="7040"/>
        <v>0</v>
      </c>
      <c r="S423" s="2292">
        <f t="shared" si="7040"/>
        <v>0</v>
      </c>
      <c r="T423" s="2292">
        <f t="shared" si="7040"/>
        <v>0</v>
      </c>
      <c r="U423" s="2292">
        <f t="shared" si="7040"/>
        <v>0</v>
      </c>
      <c r="V423" s="2292">
        <f t="shared" si="7040"/>
        <v>0</v>
      </c>
      <c r="W423" s="2292">
        <f t="shared" si="7040"/>
        <v>0</v>
      </c>
      <c r="X423" s="2292">
        <f t="shared" si="7040"/>
        <v>0</v>
      </c>
      <c r="Y423" s="2294">
        <f t="shared" si="7040"/>
        <v>0</v>
      </c>
      <c r="Z423" s="2295">
        <f t="shared" si="7040"/>
        <v>360</v>
      </c>
      <c r="AA423" s="2296">
        <f t="shared" si="7040"/>
        <v>0</v>
      </c>
      <c r="AB423" s="2292">
        <f t="shared" si="7040"/>
        <v>0</v>
      </c>
      <c r="AC423" s="2297">
        <f t="shared" si="7040"/>
        <v>0</v>
      </c>
      <c r="AD423" s="2298">
        <f t="shared" si="7040"/>
        <v>0</v>
      </c>
      <c r="AE423" s="2292">
        <f t="shared" si="7040"/>
        <v>0</v>
      </c>
      <c r="AF423" s="2299">
        <f t="shared" si="7040"/>
        <v>0</v>
      </c>
      <c r="AG423" s="2300">
        <f t="shared" si="7040"/>
        <v>0</v>
      </c>
      <c r="AH423" s="2301">
        <f t="shared" si="7040"/>
        <v>0</v>
      </c>
      <c r="AI423" s="2301">
        <f t="shared" si="7040"/>
        <v>0</v>
      </c>
      <c r="AJ423" s="2292">
        <f t="shared" si="7040"/>
        <v>0</v>
      </c>
      <c r="AK423" s="2302">
        <f t="shared" si="7040"/>
        <v>0</v>
      </c>
      <c r="AL423" s="2303">
        <f t="shared" si="7040"/>
        <v>0</v>
      </c>
      <c r="AM423" s="2304">
        <f t="shared" si="7040"/>
        <v>0</v>
      </c>
      <c r="AN423" s="2305">
        <f t="shared" si="7040"/>
        <v>0</v>
      </c>
      <c r="AO423" s="2306">
        <f t="shared" si="7040"/>
        <v>0</v>
      </c>
      <c r="AP423" s="2307">
        <f t="shared" si="7040"/>
        <v>0</v>
      </c>
      <c r="AQ423" s="2308">
        <f t="shared" si="7040"/>
        <v>0</v>
      </c>
      <c r="AR423" s="2309">
        <f t="shared" si="7040"/>
        <v>0</v>
      </c>
      <c r="AS423" s="2292">
        <f t="shared" si="7040"/>
        <v>0</v>
      </c>
      <c r="AT423" s="2310">
        <f t="shared" si="7040"/>
        <v>0</v>
      </c>
      <c r="AU423" s="2311">
        <f t="shared" si="7040"/>
        <v>0</v>
      </c>
      <c r="AV423" s="2304">
        <f t="shared" si="7040"/>
        <v>0</v>
      </c>
      <c r="AW423" s="2312">
        <f t="shared" si="7040"/>
        <v>0</v>
      </c>
      <c r="AX423" s="2313">
        <f t="shared" si="7040"/>
        <v>0</v>
      </c>
      <c r="AY423" s="2314">
        <f t="shared" si="7040"/>
        <v>0</v>
      </c>
      <c r="AZ423" s="2310">
        <f t="shared" si="7040"/>
        <v>0</v>
      </c>
      <c r="BA423" s="2292">
        <f t="shared" si="7040"/>
        <v>0</v>
      </c>
      <c r="BB423" s="2315">
        <f t="shared" si="7040"/>
        <v>-360</v>
      </c>
      <c r="BC423" s="2316">
        <f>FG68+FG84+FG100</f>
        <v>0</v>
      </c>
      <c r="BD423" s="2292">
        <f t="shared" ref="BD423:BR423" si="7041">FH68+FH84+FH100</f>
        <v>0</v>
      </c>
      <c r="BE423" s="2292">
        <f t="shared" si="7041"/>
        <v>0</v>
      </c>
      <c r="BF423" s="2317">
        <f t="shared" si="7041"/>
        <v>0</v>
      </c>
      <c r="BG423" s="2316">
        <f t="shared" si="7041"/>
        <v>0</v>
      </c>
      <c r="BH423" s="2292">
        <f t="shared" si="7041"/>
        <v>0</v>
      </c>
      <c r="BI423" s="2292">
        <f t="shared" si="7041"/>
        <v>0</v>
      </c>
      <c r="BJ423" s="2317">
        <f t="shared" si="7041"/>
        <v>0</v>
      </c>
      <c r="BK423" s="2316">
        <f t="shared" si="7041"/>
        <v>0</v>
      </c>
      <c r="BL423" s="2292">
        <f t="shared" si="7041"/>
        <v>0</v>
      </c>
      <c r="BM423" s="2292">
        <f t="shared" si="7041"/>
        <v>0</v>
      </c>
      <c r="BN423" s="2317">
        <f t="shared" si="7041"/>
        <v>0</v>
      </c>
      <c r="BO423" s="2316">
        <f t="shared" si="7041"/>
        <v>0</v>
      </c>
      <c r="BP423" s="2292">
        <f t="shared" si="7041"/>
        <v>0</v>
      </c>
      <c r="BQ423" s="2292">
        <f t="shared" si="7041"/>
        <v>0</v>
      </c>
      <c r="BR423" s="2317">
        <f t="shared" si="7041"/>
        <v>0</v>
      </c>
      <c r="BS423" s="2157"/>
      <c r="BT423" s="2348">
        <f t="shared" ref="BT423:BT430" si="7042">BO423+BK423+BG423+BC423</f>
        <v>0</v>
      </c>
      <c r="BU423" s="2349">
        <f t="shared" ref="BU423:BU431" si="7043">BP423+BL423+BH423+BD423</f>
        <v>0</v>
      </c>
      <c r="BV423" s="2350">
        <f t="shared" ref="BV423:BV431" si="7044">BQ423+BM423+BI423+BE423</f>
        <v>0</v>
      </c>
      <c r="BW423" s="2351">
        <f t="shared" ref="BW423:BW431" si="7045">BR423+BN423+BJ423+BF423</f>
        <v>0</v>
      </c>
    </row>
    <row r="424" spans="1:75" ht="48" customHeight="1" thickBot="1">
      <c r="A424" s="872" t="str">
        <f>التشكيل_القديم!B60</f>
        <v>الدائرة الثالثة اسرة الواسطى</v>
      </c>
      <c r="B424" s="872"/>
      <c r="C424" s="872"/>
      <c r="D424" s="872"/>
      <c r="E424" s="872"/>
      <c r="F424" s="872"/>
      <c r="G424" s="872"/>
      <c r="H424" s="872"/>
      <c r="I424" s="872"/>
      <c r="J424" s="872"/>
      <c r="K424" s="872"/>
      <c r="L424" s="872"/>
      <c r="M424" s="2318">
        <f>M108+M124+M140</f>
        <v>595</v>
      </c>
      <c r="N424" s="2319">
        <f t="shared" ref="N424:BB424" si="7046">N108+N124+N140</f>
        <v>0</v>
      </c>
      <c r="O424" s="2318">
        <f t="shared" si="7046"/>
        <v>0</v>
      </c>
      <c r="P424" s="2318">
        <f t="shared" si="7046"/>
        <v>0</v>
      </c>
      <c r="Q424" s="2318">
        <f t="shared" si="7046"/>
        <v>0</v>
      </c>
      <c r="R424" s="2318">
        <f t="shared" si="7046"/>
        <v>0</v>
      </c>
      <c r="S424" s="2318">
        <f t="shared" si="7046"/>
        <v>0</v>
      </c>
      <c r="T424" s="2318">
        <f t="shared" si="7046"/>
        <v>0</v>
      </c>
      <c r="U424" s="2318">
        <f t="shared" si="7046"/>
        <v>0</v>
      </c>
      <c r="V424" s="2318">
        <f t="shared" si="7046"/>
        <v>0</v>
      </c>
      <c r="W424" s="2318">
        <f t="shared" si="7046"/>
        <v>0</v>
      </c>
      <c r="X424" s="2318">
        <f t="shared" si="7046"/>
        <v>0</v>
      </c>
      <c r="Y424" s="2320">
        <f t="shared" si="7046"/>
        <v>0</v>
      </c>
      <c r="Z424" s="2321">
        <f t="shared" si="7046"/>
        <v>595</v>
      </c>
      <c r="AA424" s="2322">
        <f t="shared" si="7046"/>
        <v>0</v>
      </c>
      <c r="AB424" s="2318">
        <f t="shared" si="7046"/>
        <v>0</v>
      </c>
      <c r="AC424" s="2323">
        <f t="shared" si="7046"/>
        <v>0</v>
      </c>
      <c r="AD424" s="2324">
        <f t="shared" si="7046"/>
        <v>0</v>
      </c>
      <c r="AE424" s="2318">
        <f t="shared" si="7046"/>
        <v>0</v>
      </c>
      <c r="AF424" s="2325">
        <f t="shared" si="7046"/>
        <v>0</v>
      </c>
      <c r="AG424" s="2326">
        <f t="shared" si="7046"/>
        <v>0</v>
      </c>
      <c r="AH424" s="2327">
        <f t="shared" si="7046"/>
        <v>0</v>
      </c>
      <c r="AI424" s="2327">
        <f t="shared" si="7046"/>
        <v>0</v>
      </c>
      <c r="AJ424" s="2318">
        <f t="shared" si="7046"/>
        <v>0</v>
      </c>
      <c r="AK424" s="2328">
        <f t="shared" si="7046"/>
        <v>0</v>
      </c>
      <c r="AL424" s="2329">
        <f t="shared" si="7046"/>
        <v>0</v>
      </c>
      <c r="AM424" s="2330">
        <f t="shared" si="7046"/>
        <v>0</v>
      </c>
      <c r="AN424" s="2331">
        <f t="shared" si="7046"/>
        <v>0</v>
      </c>
      <c r="AO424" s="2332">
        <f t="shared" si="7046"/>
        <v>0</v>
      </c>
      <c r="AP424" s="2333">
        <f t="shared" si="7046"/>
        <v>0</v>
      </c>
      <c r="AQ424" s="2334">
        <f t="shared" si="7046"/>
        <v>0</v>
      </c>
      <c r="AR424" s="2335">
        <f t="shared" si="7046"/>
        <v>0</v>
      </c>
      <c r="AS424" s="2318">
        <f t="shared" si="7046"/>
        <v>0</v>
      </c>
      <c r="AT424" s="2336">
        <f t="shared" si="7046"/>
        <v>0</v>
      </c>
      <c r="AU424" s="2337">
        <f t="shared" si="7046"/>
        <v>0</v>
      </c>
      <c r="AV424" s="2330">
        <f t="shared" si="7046"/>
        <v>0</v>
      </c>
      <c r="AW424" s="2338">
        <f t="shared" si="7046"/>
        <v>0</v>
      </c>
      <c r="AX424" s="2339">
        <f t="shared" si="7046"/>
        <v>0</v>
      </c>
      <c r="AY424" s="2340">
        <f t="shared" si="7046"/>
        <v>0</v>
      </c>
      <c r="AZ424" s="2336">
        <f t="shared" si="7046"/>
        <v>0</v>
      </c>
      <c r="BA424" s="2318">
        <f t="shared" si="7046"/>
        <v>0</v>
      </c>
      <c r="BB424" s="2341">
        <f t="shared" si="7046"/>
        <v>-595</v>
      </c>
      <c r="BC424" s="2342">
        <f>FG116+FG132+FG148</f>
        <v>0</v>
      </c>
      <c r="BD424" s="2318">
        <f t="shared" ref="BD424:BR424" si="7047">FH116+FH132+FH148</f>
        <v>0</v>
      </c>
      <c r="BE424" s="2318">
        <f t="shared" si="7047"/>
        <v>0</v>
      </c>
      <c r="BF424" s="2343">
        <f t="shared" si="7047"/>
        <v>0</v>
      </c>
      <c r="BG424" s="2342">
        <f t="shared" si="7047"/>
        <v>0</v>
      </c>
      <c r="BH424" s="2318">
        <f t="shared" si="7047"/>
        <v>0</v>
      </c>
      <c r="BI424" s="2318">
        <f t="shared" si="7047"/>
        <v>0</v>
      </c>
      <c r="BJ424" s="2343">
        <f t="shared" si="7047"/>
        <v>0</v>
      </c>
      <c r="BK424" s="2342">
        <f t="shared" si="7047"/>
        <v>0</v>
      </c>
      <c r="BL424" s="2318">
        <f t="shared" si="7047"/>
        <v>0</v>
      </c>
      <c r="BM424" s="2318">
        <f t="shared" si="7047"/>
        <v>0</v>
      </c>
      <c r="BN424" s="2343">
        <f t="shared" si="7047"/>
        <v>0</v>
      </c>
      <c r="BO424" s="2342">
        <f t="shared" si="7047"/>
        <v>0</v>
      </c>
      <c r="BP424" s="2318">
        <f t="shared" si="7047"/>
        <v>0</v>
      </c>
      <c r="BQ424" s="2318">
        <f t="shared" si="7047"/>
        <v>0</v>
      </c>
      <c r="BR424" s="2343">
        <f t="shared" si="7047"/>
        <v>0</v>
      </c>
      <c r="BT424" s="2344">
        <f t="shared" si="7042"/>
        <v>0</v>
      </c>
      <c r="BU424" s="2345">
        <f t="shared" si="7043"/>
        <v>0</v>
      </c>
      <c r="BV424" s="2346">
        <f t="shared" si="7044"/>
        <v>0</v>
      </c>
      <c r="BW424" s="2347">
        <f t="shared" si="7045"/>
        <v>0</v>
      </c>
    </row>
    <row r="425" spans="1:75" ht="48" customHeight="1" thickBot="1">
      <c r="A425" s="2387" t="str">
        <f>التشكيل_القديم!B61</f>
        <v>الدائرة الرابعة اسرة ببا</v>
      </c>
      <c r="B425" s="2156"/>
      <c r="C425" s="2156"/>
      <c r="D425" s="2156"/>
      <c r="E425" s="2156"/>
      <c r="F425" s="2156"/>
      <c r="G425" s="2156"/>
      <c r="H425" s="2156"/>
      <c r="I425" s="2156"/>
      <c r="J425" s="2156"/>
      <c r="K425" s="2156"/>
      <c r="L425" s="2156"/>
      <c r="M425" s="2292">
        <f>M156+M172+M188</f>
        <v>648</v>
      </c>
      <c r="N425" s="2293">
        <f t="shared" ref="N425:BB425" si="7048">N156+N172+N188</f>
        <v>0</v>
      </c>
      <c r="O425" s="2292">
        <f t="shared" si="7048"/>
        <v>0</v>
      </c>
      <c r="P425" s="2292">
        <f t="shared" si="7048"/>
        <v>0</v>
      </c>
      <c r="Q425" s="2292">
        <f t="shared" si="7048"/>
        <v>0</v>
      </c>
      <c r="R425" s="2292">
        <f t="shared" si="7048"/>
        <v>0</v>
      </c>
      <c r="S425" s="2292">
        <f t="shared" si="7048"/>
        <v>0</v>
      </c>
      <c r="T425" s="2292">
        <f t="shared" si="7048"/>
        <v>0</v>
      </c>
      <c r="U425" s="2292">
        <f t="shared" si="7048"/>
        <v>0</v>
      </c>
      <c r="V425" s="2292">
        <f t="shared" si="7048"/>
        <v>0</v>
      </c>
      <c r="W425" s="2292">
        <f t="shared" si="7048"/>
        <v>0</v>
      </c>
      <c r="X425" s="2292">
        <f t="shared" si="7048"/>
        <v>0</v>
      </c>
      <c r="Y425" s="2294">
        <f t="shared" si="7048"/>
        <v>0</v>
      </c>
      <c r="Z425" s="2295">
        <f t="shared" si="7048"/>
        <v>648</v>
      </c>
      <c r="AA425" s="2296">
        <f t="shared" si="7048"/>
        <v>0</v>
      </c>
      <c r="AB425" s="2292">
        <f t="shared" si="7048"/>
        <v>0</v>
      </c>
      <c r="AC425" s="2297">
        <f t="shared" si="7048"/>
        <v>0</v>
      </c>
      <c r="AD425" s="2298">
        <f t="shared" si="7048"/>
        <v>0</v>
      </c>
      <c r="AE425" s="2292">
        <f t="shared" si="7048"/>
        <v>0</v>
      </c>
      <c r="AF425" s="2299">
        <f t="shared" si="7048"/>
        <v>0</v>
      </c>
      <c r="AG425" s="2300">
        <f t="shared" si="7048"/>
        <v>0</v>
      </c>
      <c r="AH425" s="2301">
        <f t="shared" si="7048"/>
        <v>0</v>
      </c>
      <c r="AI425" s="2301">
        <f t="shared" si="7048"/>
        <v>0</v>
      </c>
      <c r="AJ425" s="2292">
        <f t="shared" si="7048"/>
        <v>0</v>
      </c>
      <c r="AK425" s="2302">
        <f t="shared" si="7048"/>
        <v>0</v>
      </c>
      <c r="AL425" s="2303">
        <f t="shared" si="7048"/>
        <v>0</v>
      </c>
      <c r="AM425" s="2304">
        <f t="shared" si="7048"/>
        <v>0</v>
      </c>
      <c r="AN425" s="2305">
        <f t="shared" si="7048"/>
        <v>0</v>
      </c>
      <c r="AO425" s="2306">
        <f t="shared" si="7048"/>
        <v>0</v>
      </c>
      <c r="AP425" s="2307">
        <f t="shared" si="7048"/>
        <v>0</v>
      </c>
      <c r="AQ425" s="2308">
        <f t="shared" si="7048"/>
        <v>0</v>
      </c>
      <c r="AR425" s="2309">
        <f t="shared" si="7048"/>
        <v>0</v>
      </c>
      <c r="AS425" s="2292">
        <f t="shared" si="7048"/>
        <v>0</v>
      </c>
      <c r="AT425" s="2310">
        <f t="shared" si="7048"/>
        <v>0</v>
      </c>
      <c r="AU425" s="2311">
        <f t="shared" si="7048"/>
        <v>0</v>
      </c>
      <c r="AV425" s="2304">
        <f t="shared" si="7048"/>
        <v>0</v>
      </c>
      <c r="AW425" s="2312">
        <f t="shared" si="7048"/>
        <v>0</v>
      </c>
      <c r="AX425" s="2313">
        <f t="shared" si="7048"/>
        <v>0</v>
      </c>
      <c r="AY425" s="2314">
        <f t="shared" si="7048"/>
        <v>0</v>
      </c>
      <c r="AZ425" s="2310">
        <f t="shared" si="7048"/>
        <v>0</v>
      </c>
      <c r="BA425" s="2292">
        <f t="shared" si="7048"/>
        <v>0</v>
      </c>
      <c r="BB425" s="2315">
        <f t="shared" si="7048"/>
        <v>-648</v>
      </c>
      <c r="BC425" s="2316">
        <f>FG164+FG180+FG196</f>
        <v>0</v>
      </c>
      <c r="BD425" s="2292">
        <f t="shared" ref="BD425:BR425" si="7049">FH164+FH180+FH196</f>
        <v>0</v>
      </c>
      <c r="BE425" s="2292">
        <f t="shared" si="7049"/>
        <v>0</v>
      </c>
      <c r="BF425" s="2317">
        <f t="shared" si="7049"/>
        <v>0</v>
      </c>
      <c r="BG425" s="2316">
        <f t="shared" si="7049"/>
        <v>0</v>
      </c>
      <c r="BH425" s="2292">
        <f t="shared" si="7049"/>
        <v>0</v>
      </c>
      <c r="BI425" s="2292">
        <f t="shared" si="7049"/>
        <v>0</v>
      </c>
      <c r="BJ425" s="2317">
        <f t="shared" si="7049"/>
        <v>0</v>
      </c>
      <c r="BK425" s="2316">
        <f t="shared" si="7049"/>
        <v>0</v>
      </c>
      <c r="BL425" s="2292">
        <f t="shared" si="7049"/>
        <v>0</v>
      </c>
      <c r="BM425" s="2292">
        <f t="shared" si="7049"/>
        <v>0</v>
      </c>
      <c r="BN425" s="2317">
        <f t="shared" si="7049"/>
        <v>0</v>
      </c>
      <c r="BO425" s="2316">
        <f t="shared" si="7049"/>
        <v>0</v>
      </c>
      <c r="BP425" s="2292">
        <f t="shared" si="7049"/>
        <v>0</v>
      </c>
      <c r="BQ425" s="2292">
        <f t="shared" si="7049"/>
        <v>0</v>
      </c>
      <c r="BR425" s="2317">
        <f t="shared" si="7049"/>
        <v>0</v>
      </c>
      <c r="BS425" s="2157"/>
      <c r="BT425" s="2348">
        <f t="shared" si="7042"/>
        <v>0</v>
      </c>
      <c r="BU425" s="2349">
        <f t="shared" si="7043"/>
        <v>0</v>
      </c>
      <c r="BV425" s="2350">
        <f t="shared" si="7044"/>
        <v>0</v>
      </c>
      <c r="BW425" s="2351">
        <f t="shared" si="7045"/>
        <v>0</v>
      </c>
    </row>
    <row r="426" spans="1:75" ht="48" customHeight="1" thickBot="1">
      <c r="A426" s="872" t="str">
        <f>التشكيل_القديم!B62</f>
        <v>الدائرة الخامسة اسرة الفشن</v>
      </c>
      <c r="B426" s="872"/>
      <c r="C426" s="872"/>
      <c r="D426" s="872"/>
      <c r="E426" s="872"/>
      <c r="F426" s="872"/>
      <c r="G426" s="872"/>
      <c r="H426" s="872"/>
      <c r="I426" s="872"/>
      <c r="J426" s="872"/>
      <c r="K426" s="872"/>
      <c r="L426" s="872"/>
      <c r="M426" s="2318">
        <f>M204+M220+M236</f>
        <v>662</v>
      </c>
      <c r="N426" s="2319">
        <f t="shared" ref="N426:BB426" si="7050">N204+N220+N236</f>
        <v>0</v>
      </c>
      <c r="O426" s="2318">
        <f t="shared" si="7050"/>
        <v>0</v>
      </c>
      <c r="P426" s="2318">
        <f t="shared" si="7050"/>
        <v>0</v>
      </c>
      <c r="Q426" s="2318">
        <f t="shared" si="7050"/>
        <v>0</v>
      </c>
      <c r="R426" s="2318">
        <f t="shared" si="7050"/>
        <v>0</v>
      </c>
      <c r="S426" s="2318">
        <f t="shared" si="7050"/>
        <v>0</v>
      </c>
      <c r="T426" s="2318">
        <f t="shared" si="7050"/>
        <v>0</v>
      </c>
      <c r="U426" s="2318">
        <f t="shared" si="7050"/>
        <v>0</v>
      </c>
      <c r="V426" s="2318">
        <f t="shared" si="7050"/>
        <v>0</v>
      </c>
      <c r="W426" s="2318">
        <f t="shared" si="7050"/>
        <v>0</v>
      </c>
      <c r="X426" s="2318">
        <f t="shared" si="7050"/>
        <v>0</v>
      </c>
      <c r="Y426" s="2320">
        <f t="shared" si="7050"/>
        <v>0</v>
      </c>
      <c r="Z426" s="2321">
        <f t="shared" si="7050"/>
        <v>662</v>
      </c>
      <c r="AA426" s="2322">
        <f t="shared" si="7050"/>
        <v>0</v>
      </c>
      <c r="AB426" s="2318">
        <f t="shared" si="7050"/>
        <v>0</v>
      </c>
      <c r="AC426" s="2323">
        <f t="shared" si="7050"/>
        <v>0</v>
      </c>
      <c r="AD426" s="2324">
        <f t="shared" si="7050"/>
        <v>0</v>
      </c>
      <c r="AE426" s="2318">
        <f t="shared" si="7050"/>
        <v>0</v>
      </c>
      <c r="AF426" s="2325">
        <f t="shared" si="7050"/>
        <v>0</v>
      </c>
      <c r="AG426" s="2326">
        <f t="shared" si="7050"/>
        <v>0</v>
      </c>
      <c r="AH426" s="2327">
        <f t="shared" si="7050"/>
        <v>0</v>
      </c>
      <c r="AI426" s="2327">
        <f t="shared" si="7050"/>
        <v>0</v>
      </c>
      <c r="AJ426" s="2318">
        <f t="shared" si="7050"/>
        <v>0</v>
      </c>
      <c r="AK426" s="2328">
        <f t="shared" si="7050"/>
        <v>0</v>
      </c>
      <c r="AL426" s="2329">
        <f t="shared" si="7050"/>
        <v>0</v>
      </c>
      <c r="AM426" s="2330">
        <f t="shared" si="7050"/>
        <v>0</v>
      </c>
      <c r="AN426" s="2331">
        <f t="shared" si="7050"/>
        <v>0</v>
      </c>
      <c r="AO426" s="2332">
        <f t="shared" si="7050"/>
        <v>0</v>
      </c>
      <c r="AP426" s="2333">
        <f t="shared" si="7050"/>
        <v>0</v>
      </c>
      <c r="AQ426" s="2334">
        <f t="shared" si="7050"/>
        <v>0</v>
      </c>
      <c r="AR426" s="2335">
        <f t="shared" si="7050"/>
        <v>0</v>
      </c>
      <c r="AS426" s="2318">
        <f t="shared" si="7050"/>
        <v>0</v>
      </c>
      <c r="AT426" s="2336">
        <f t="shared" si="7050"/>
        <v>0</v>
      </c>
      <c r="AU426" s="2337">
        <f t="shared" si="7050"/>
        <v>0</v>
      </c>
      <c r="AV426" s="2330">
        <f t="shared" si="7050"/>
        <v>0</v>
      </c>
      <c r="AW426" s="2338">
        <f t="shared" si="7050"/>
        <v>0</v>
      </c>
      <c r="AX426" s="2339">
        <f t="shared" si="7050"/>
        <v>0</v>
      </c>
      <c r="AY426" s="2340">
        <f t="shared" si="7050"/>
        <v>0</v>
      </c>
      <c r="AZ426" s="2336">
        <f t="shared" si="7050"/>
        <v>0</v>
      </c>
      <c r="BA426" s="2318">
        <f t="shared" si="7050"/>
        <v>0</v>
      </c>
      <c r="BB426" s="2341">
        <f t="shared" si="7050"/>
        <v>-662</v>
      </c>
      <c r="BC426" s="2342">
        <f>FG212+FG228+FG244</f>
        <v>0</v>
      </c>
      <c r="BD426" s="2318">
        <f t="shared" ref="BD426:BR426" si="7051">FH212+FH228+FH244</f>
        <v>0</v>
      </c>
      <c r="BE426" s="2318">
        <f t="shared" si="7051"/>
        <v>0</v>
      </c>
      <c r="BF426" s="2343">
        <f t="shared" si="7051"/>
        <v>0</v>
      </c>
      <c r="BG426" s="2342">
        <f t="shared" si="7051"/>
        <v>0</v>
      </c>
      <c r="BH426" s="2318">
        <f t="shared" si="7051"/>
        <v>0</v>
      </c>
      <c r="BI426" s="2318">
        <f t="shared" si="7051"/>
        <v>0</v>
      </c>
      <c r="BJ426" s="2343">
        <f t="shared" si="7051"/>
        <v>0</v>
      </c>
      <c r="BK426" s="2342">
        <f t="shared" si="7051"/>
        <v>0</v>
      </c>
      <c r="BL426" s="2318">
        <f t="shared" si="7051"/>
        <v>0</v>
      </c>
      <c r="BM426" s="2318">
        <f t="shared" si="7051"/>
        <v>0</v>
      </c>
      <c r="BN426" s="2343">
        <f t="shared" si="7051"/>
        <v>0</v>
      </c>
      <c r="BO426" s="2342">
        <f t="shared" si="7051"/>
        <v>0</v>
      </c>
      <c r="BP426" s="2318">
        <f t="shared" si="7051"/>
        <v>0</v>
      </c>
      <c r="BQ426" s="2318">
        <f t="shared" si="7051"/>
        <v>0</v>
      </c>
      <c r="BR426" s="2343">
        <f t="shared" si="7051"/>
        <v>0</v>
      </c>
      <c r="BT426" s="2344">
        <f t="shared" si="7042"/>
        <v>0</v>
      </c>
      <c r="BU426" s="2345">
        <f t="shared" si="7043"/>
        <v>0</v>
      </c>
      <c r="BV426" s="2346">
        <f t="shared" si="7044"/>
        <v>0</v>
      </c>
      <c r="BW426" s="2347">
        <f t="shared" si="7045"/>
        <v>0</v>
      </c>
    </row>
    <row r="427" spans="1:75" ht="48" customHeight="1" thickBot="1">
      <c r="A427" s="2387" t="str">
        <f>التشكيل_القديم!B63</f>
        <v>الدائرة السادسة اسرة اهناسيا</v>
      </c>
      <c r="B427" s="2156"/>
      <c r="C427" s="2156"/>
      <c r="D427" s="2156"/>
      <c r="E427" s="2156"/>
      <c r="F427" s="2156"/>
      <c r="G427" s="2156"/>
      <c r="H427" s="2156"/>
      <c r="I427" s="2156"/>
      <c r="J427" s="2156"/>
      <c r="K427" s="2156"/>
      <c r="L427" s="2156"/>
      <c r="M427" s="2292">
        <f>M252+M268+M284</f>
        <v>726</v>
      </c>
      <c r="N427" s="2293">
        <f t="shared" ref="N427:BB427" si="7052">N252+N268+N284</f>
        <v>0</v>
      </c>
      <c r="O427" s="2292">
        <f t="shared" si="7052"/>
        <v>0</v>
      </c>
      <c r="P427" s="2292">
        <f t="shared" si="7052"/>
        <v>0</v>
      </c>
      <c r="Q427" s="2292">
        <f t="shared" si="7052"/>
        <v>0</v>
      </c>
      <c r="R427" s="2292">
        <f t="shared" si="7052"/>
        <v>0</v>
      </c>
      <c r="S427" s="2292">
        <f t="shared" si="7052"/>
        <v>0</v>
      </c>
      <c r="T427" s="2292">
        <f t="shared" si="7052"/>
        <v>0</v>
      </c>
      <c r="U427" s="2292">
        <f t="shared" si="7052"/>
        <v>0</v>
      </c>
      <c r="V427" s="2292">
        <f t="shared" si="7052"/>
        <v>0</v>
      </c>
      <c r="W427" s="2292">
        <f t="shared" si="7052"/>
        <v>0</v>
      </c>
      <c r="X427" s="2292">
        <f t="shared" si="7052"/>
        <v>0</v>
      </c>
      <c r="Y427" s="2294">
        <f t="shared" si="7052"/>
        <v>0</v>
      </c>
      <c r="Z427" s="2295">
        <f t="shared" si="7052"/>
        <v>726</v>
      </c>
      <c r="AA427" s="2296">
        <f t="shared" si="7052"/>
        <v>0</v>
      </c>
      <c r="AB427" s="2292">
        <f t="shared" si="7052"/>
        <v>0</v>
      </c>
      <c r="AC427" s="2297">
        <f t="shared" si="7052"/>
        <v>0</v>
      </c>
      <c r="AD427" s="2298">
        <f t="shared" si="7052"/>
        <v>0</v>
      </c>
      <c r="AE427" s="2292">
        <f t="shared" si="7052"/>
        <v>0</v>
      </c>
      <c r="AF427" s="2299">
        <f t="shared" si="7052"/>
        <v>0</v>
      </c>
      <c r="AG427" s="2300">
        <f t="shared" si="7052"/>
        <v>0</v>
      </c>
      <c r="AH427" s="2301">
        <f t="shared" si="7052"/>
        <v>0</v>
      </c>
      <c r="AI427" s="2301">
        <f t="shared" si="7052"/>
        <v>0</v>
      </c>
      <c r="AJ427" s="2292">
        <f t="shared" si="7052"/>
        <v>0</v>
      </c>
      <c r="AK427" s="2302">
        <f t="shared" si="7052"/>
        <v>0</v>
      </c>
      <c r="AL427" s="2303">
        <f t="shared" si="7052"/>
        <v>0</v>
      </c>
      <c r="AM427" s="2304">
        <f t="shared" si="7052"/>
        <v>0</v>
      </c>
      <c r="AN427" s="2305">
        <f t="shared" si="7052"/>
        <v>0</v>
      </c>
      <c r="AO427" s="2306">
        <f t="shared" si="7052"/>
        <v>0</v>
      </c>
      <c r="AP427" s="2307">
        <f t="shared" si="7052"/>
        <v>0</v>
      </c>
      <c r="AQ427" s="2308">
        <f t="shared" si="7052"/>
        <v>0</v>
      </c>
      <c r="AR427" s="2309">
        <f t="shared" si="7052"/>
        <v>0</v>
      </c>
      <c r="AS427" s="2292">
        <f t="shared" si="7052"/>
        <v>0</v>
      </c>
      <c r="AT427" s="2310">
        <f t="shared" si="7052"/>
        <v>0</v>
      </c>
      <c r="AU427" s="2311">
        <f t="shared" si="7052"/>
        <v>0</v>
      </c>
      <c r="AV427" s="2304">
        <f t="shared" si="7052"/>
        <v>0</v>
      </c>
      <c r="AW427" s="2312">
        <f t="shared" si="7052"/>
        <v>0</v>
      </c>
      <c r="AX427" s="2313">
        <f t="shared" si="7052"/>
        <v>0</v>
      </c>
      <c r="AY427" s="2314">
        <f t="shared" si="7052"/>
        <v>0</v>
      </c>
      <c r="AZ427" s="2310">
        <f t="shared" si="7052"/>
        <v>0</v>
      </c>
      <c r="BA427" s="2292">
        <f t="shared" si="7052"/>
        <v>0</v>
      </c>
      <c r="BB427" s="2315">
        <f t="shared" si="7052"/>
        <v>-726</v>
      </c>
      <c r="BC427" s="2316">
        <f>FG260+FG276+FG292</f>
        <v>0</v>
      </c>
      <c r="BD427" s="2292">
        <f t="shared" ref="BD427:BR427" si="7053">FH260+FH276+FH292</f>
        <v>0</v>
      </c>
      <c r="BE427" s="2292">
        <f t="shared" si="7053"/>
        <v>0</v>
      </c>
      <c r="BF427" s="2317">
        <f t="shared" si="7053"/>
        <v>0</v>
      </c>
      <c r="BG427" s="2316">
        <f t="shared" si="7053"/>
        <v>0</v>
      </c>
      <c r="BH427" s="2292">
        <f t="shared" si="7053"/>
        <v>0</v>
      </c>
      <c r="BI427" s="2292">
        <f t="shared" si="7053"/>
        <v>0</v>
      </c>
      <c r="BJ427" s="2317">
        <f t="shared" si="7053"/>
        <v>0</v>
      </c>
      <c r="BK427" s="2316">
        <f t="shared" si="7053"/>
        <v>0</v>
      </c>
      <c r="BL427" s="2292">
        <f t="shared" si="7053"/>
        <v>0</v>
      </c>
      <c r="BM427" s="2292">
        <f t="shared" si="7053"/>
        <v>0</v>
      </c>
      <c r="BN427" s="2317">
        <f t="shared" si="7053"/>
        <v>0</v>
      </c>
      <c r="BO427" s="2316">
        <f t="shared" si="7053"/>
        <v>0</v>
      </c>
      <c r="BP427" s="2292">
        <f t="shared" si="7053"/>
        <v>0</v>
      </c>
      <c r="BQ427" s="2292">
        <f t="shared" si="7053"/>
        <v>0</v>
      </c>
      <c r="BR427" s="2317">
        <f t="shared" si="7053"/>
        <v>0</v>
      </c>
      <c r="BS427" s="2157"/>
      <c r="BT427" s="2348">
        <f t="shared" si="7042"/>
        <v>0</v>
      </c>
      <c r="BU427" s="2349">
        <f t="shared" si="7043"/>
        <v>0</v>
      </c>
      <c r="BV427" s="2350">
        <f>BQ427+BM427+BI427+BE427</f>
        <v>0</v>
      </c>
      <c r="BW427" s="2351">
        <f t="shared" si="7045"/>
        <v>0</v>
      </c>
    </row>
    <row r="428" spans="1:75" ht="48" customHeight="1" thickBot="1">
      <c r="A428" s="872" t="str">
        <f>التشكيل_القديم!B64</f>
        <v>الدائرة السابعة اسرة سمسطا</v>
      </c>
      <c r="B428" s="872"/>
      <c r="C428" s="872"/>
      <c r="D428" s="872"/>
      <c r="E428" s="872"/>
      <c r="F428" s="872"/>
      <c r="G428" s="872"/>
      <c r="H428" s="872"/>
      <c r="I428" s="872"/>
      <c r="J428" s="872"/>
      <c r="K428" s="872"/>
      <c r="L428" s="872"/>
      <c r="M428" s="2318">
        <f>M300+M316+M332</f>
        <v>391</v>
      </c>
      <c r="N428" s="2319">
        <f t="shared" ref="N428:BB428" si="7054">N300+N316+N332</f>
        <v>0</v>
      </c>
      <c r="O428" s="2318">
        <f t="shared" si="7054"/>
        <v>0</v>
      </c>
      <c r="P428" s="2318">
        <f t="shared" si="7054"/>
        <v>0</v>
      </c>
      <c r="Q428" s="2318">
        <f t="shared" si="7054"/>
        <v>0</v>
      </c>
      <c r="R428" s="2318">
        <f t="shared" si="7054"/>
        <v>0</v>
      </c>
      <c r="S428" s="2318">
        <f t="shared" si="7054"/>
        <v>0</v>
      </c>
      <c r="T428" s="2318">
        <f t="shared" si="7054"/>
        <v>0</v>
      </c>
      <c r="U428" s="2318">
        <f t="shared" si="7054"/>
        <v>0</v>
      </c>
      <c r="V428" s="2318">
        <f t="shared" si="7054"/>
        <v>0</v>
      </c>
      <c r="W428" s="2318">
        <f t="shared" si="7054"/>
        <v>0</v>
      </c>
      <c r="X428" s="2318">
        <f t="shared" si="7054"/>
        <v>0</v>
      </c>
      <c r="Y428" s="2320">
        <f t="shared" si="7054"/>
        <v>0</v>
      </c>
      <c r="Z428" s="2321">
        <f t="shared" si="7054"/>
        <v>391</v>
      </c>
      <c r="AA428" s="2322">
        <f t="shared" si="7054"/>
        <v>0</v>
      </c>
      <c r="AB428" s="2318">
        <f t="shared" si="7054"/>
        <v>0</v>
      </c>
      <c r="AC428" s="2323">
        <f t="shared" si="7054"/>
        <v>0</v>
      </c>
      <c r="AD428" s="2324">
        <f t="shared" si="7054"/>
        <v>0</v>
      </c>
      <c r="AE428" s="2318">
        <f t="shared" si="7054"/>
        <v>0</v>
      </c>
      <c r="AF428" s="2325">
        <f t="shared" si="7054"/>
        <v>0</v>
      </c>
      <c r="AG428" s="2326">
        <f t="shared" si="7054"/>
        <v>0</v>
      </c>
      <c r="AH428" s="2327">
        <f t="shared" si="7054"/>
        <v>0</v>
      </c>
      <c r="AI428" s="2327">
        <f t="shared" si="7054"/>
        <v>0</v>
      </c>
      <c r="AJ428" s="2318">
        <f t="shared" si="7054"/>
        <v>0</v>
      </c>
      <c r="AK428" s="2328">
        <f t="shared" si="7054"/>
        <v>0</v>
      </c>
      <c r="AL428" s="2329">
        <f t="shared" si="7054"/>
        <v>0</v>
      </c>
      <c r="AM428" s="2330">
        <f t="shared" si="7054"/>
        <v>0</v>
      </c>
      <c r="AN428" s="2331">
        <f t="shared" si="7054"/>
        <v>0</v>
      </c>
      <c r="AO428" s="2332">
        <f t="shared" si="7054"/>
        <v>0</v>
      </c>
      <c r="AP428" s="2333">
        <f t="shared" si="7054"/>
        <v>0</v>
      </c>
      <c r="AQ428" s="2334">
        <f t="shared" si="7054"/>
        <v>0</v>
      </c>
      <c r="AR428" s="2335">
        <f t="shared" si="7054"/>
        <v>0</v>
      </c>
      <c r="AS428" s="2318">
        <f t="shared" si="7054"/>
        <v>0</v>
      </c>
      <c r="AT428" s="2336">
        <f t="shared" si="7054"/>
        <v>0</v>
      </c>
      <c r="AU428" s="2337">
        <f t="shared" si="7054"/>
        <v>0</v>
      </c>
      <c r="AV428" s="2330">
        <f t="shared" si="7054"/>
        <v>0</v>
      </c>
      <c r="AW428" s="2338">
        <f t="shared" si="7054"/>
        <v>0</v>
      </c>
      <c r="AX428" s="2339">
        <f t="shared" si="7054"/>
        <v>0</v>
      </c>
      <c r="AY428" s="2340">
        <f t="shared" si="7054"/>
        <v>0</v>
      </c>
      <c r="AZ428" s="2336">
        <f t="shared" si="7054"/>
        <v>0</v>
      </c>
      <c r="BA428" s="2318">
        <f t="shared" si="7054"/>
        <v>0</v>
      </c>
      <c r="BB428" s="2341">
        <f t="shared" si="7054"/>
        <v>-391</v>
      </c>
      <c r="BC428" s="2342">
        <f>FG308+FG324+FG340</f>
        <v>0</v>
      </c>
      <c r="BD428" s="2318">
        <f t="shared" ref="BD428:BR428" si="7055">FH308+FH324+FH340</f>
        <v>0</v>
      </c>
      <c r="BE428" s="2318">
        <f t="shared" si="7055"/>
        <v>0</v>
      </c>
      <c r="BF428" s="2343">
        <f t="shared" si="7055"/>
        <v>0</v>
      </c>
      <c r="BG428" s="2342">
        <f t="shared" si="7055"/>
        <v>0</v>
      </c>
      <c r="BH428" s="2318">
        <f t="shared" si="7055"/>
        <v>0</v>
      </c>
      <c r="BI428" s="2318">
        <f t="shared" si="7055"/>
        <v>0</v>
      </c>
      <c r="BJ428" s="2343">
        <f t="shared" si="7055"/>
        <v>0</v>
      </c>
      <c r="BK428" s="2342">
        <f t="shared" si="7055"/>
        <v>0</v>
      </c>
      <c r="BL428" s="2318">
        <f t="shared" si="7055"/>
        <v>0</v>
      </c>
      <c r="BM428" s="2318">
        <f t="shared" si="7055"/>
        <v>0</v>
      </c>
      <c r="BN428" s="2343">
        <f t="shared" si="7055"/>
        <v>0</v>
      </c>
      <c r="BO428" s="2342">
        <f t="shared" si="7055"/>
        <v>0</v>
      </c>
      <c r="BP428" s="2318">
        <f t="shared" si="7055"/>
        <v>0</v>
      </c>
      <c r="BQ428" s="2318">
        <f t="shared" si="7055"/>
        <v>0</v>
      </c>
      <c r="BR428" s="2343">
        <f t="shared" si="7055"/>
        <v>0</v>
      </c>
      <c r="BT428" s="2344">
        <f t="shared" si="7042"/>
        <v>0</v>
      </c>
      <c r="BU428" s="2345">
        <f t="shared" si="7043"/>
        <v>0</v>
      </c>
      <c r="BV428" s="2346">
        <f t="shared" si="7044"/>
        <v>0</v>
      </c>
      <c r="BW428" s="2347">
        <f t="shared" si="7045"/>
        <v>0</v>
      </c>
    </row>
    <row r="429" spans="1:75" ht="48" customHeight="1" thickBot="1">
      <c r="A429" s="2387" t="str">
        <f>التشكيل_القديم!B65</f>
        <v>الدائرة الثامنة اسرة ناصر</v>
      </c>
      <c r="B429" s="2156"/>
      <c r="C429" s="2156"/>
      <c r="D429" s="2156"/>
      <c r="E429" s="2156"/>
      <c r="F429" s="2156"/>
      <c r="G429" s="2156"/>
      <c r="H429" s="2156"/>
      <c r="I429" s="2156"/>
      <c r="J429" s="2156"/>
      <c r="K429" s="2156"/>
      <c r="L429" s="2156"/>
      <c r="M429" s="2292">
        <f>M348+M364+M380</f>
        <v>476</v>
      </c>
      <c r="N429" s="2293">
        <f t="shared" ref="N429:BB429" si="7056">N348+N364+N380</f>
        <v>0</v>
      </c>
      <c r="O429" s="2292">
        <f t="shared" si="7056"/>
        <v>0</v>
      </c>
      <c r="P429" s="2292">
        <f t="shared" si="7056"/>
        <v>0</v>
      </c>
      <c r="Q429" s="2292">
        <f t="shared" si="7056"/>
        <v>0</v>
      </c>
      <c r="R429" s="2292">
        <f t="shared" si="7056"/>
        <v>0</v>
      </c>
      <c r="S429" s="2292">
        <f t="shared" si="7056"/>
        <v>0</v>
      </c>
      <c r="T429" s="2292">
        <f t="shared" si="7056"/>
        <v>0</v>
      </c>
      <c r="U429" s="2292">
        <f t="shared" si="7056"/>
        <v>0</v>
      </c>
      <c r="V429" s="2292">
        <f t="shared" si="7056"/>
        <v>0</v>
      </c>
      <c r="W429" s="2292">
        <f t="shared" si="7056"/>
        <v>0</v>
      </c>
      <c r="X429" s="2292">
        <f t="shared" si="7056"/>
        <v>0</v>
      </c>
      <c r="Y429" s="2294">
        <f t="shared" si="7056"/>
        <v>0</v>
      </c>
      <c r="Z429" s="2295">
        <f t="shared" si="7056"/>
        <v>476</v>
      </c>
      <c r="AA429" s="2296">
        <f t="shared" si="7056"/>
        <v>0</v>
      </c>
      <c r="AB429" s="2292">
        <f t="shared" si="7056"/>
        <v>0</v>
      </c>
      <c r="AC429" s="2297">
        <f t="shared" si="7056"/>
        <v>0</v>
      </c>
      <c r="AD429" s="2298">
        <f t="shared" si="7056"/>
        <v>0</v>
      </c>
      <c r="AE429" s="2292">
        <f t="shared" si="7056"/>
        <v>0</v>
      </c>
      <c r="AF429" s="2299">
        <f t="shared" si="7056"/>
        <v>0</v>
      </c>
      <c r="AG429" s="2300">
        <f t="shared" si="7056"/>
        <v>0</v>
      </c>
      <c r="AH429" s="2301">
        <f t="shared" si="7056"/>
        <v>0</v>
      </c>
      <c r="AI429" s="2301">
        <f t="shared" si="7056"/>
        <v>0</v>
      </c>
      <c r="AJ429" s="2292">
        <f t="shared" si="7056"/>
        <v>0</v>
      </c>
      <c r="AK429" s="2302">
        <f t="shared" si="7056"/>
        <v>0</v>
      </c>
      <c r="AL429" s="2303">
        <f t="shared" si="7056"/>
        <v>0</v>
      </c>
      <c r="AM429" s="2304">
        <f t="shared" si="7056"/>
        <v>0</v>
      </c>
      <c r="AN429" s="2305">
        <f t="shared" si="7056"/>
        <v>0</v>
      </c>
      <c r="AO429" s="2306">
        <f t="shared" si="7056"/>
        <v>0</v>
      </c>
      <c r="AP429" s="2307">
        <f t="shared" si="7056"/>
        <v>0</v>
      </c>
      <c r="AQ429" s="2308">
        <f t="shared" si="7056"/>
        <v>0</v>
      </c>
      <c r="AR429" s="2309">
        <f t="shared" si="7056"/>
        <v>0</v>
      </c>
      <c r="AS429" s="2292">
        <f t="shared" si="7056"/>
        <v>0</v>
      </c>
      <c r="AT429" s="2310">
        <f t="shared" si="7056"/>
        <v>0</v>
      </c>
      <c r="AU429" s="2311">
        <f t="shared" si="7056"/>
        <v>0</v>
      </c>
      <c r="AV429" s="2304">
        <f t="shared" si="7056"/>
        <v>0</v>
      </c>
      <c r="AW429" s="2312">
        <f t="shared" si="7056"/>
        <v>0</v>
      </c>
      <c r="AX429" s="2313">
        <f t="shared" si="7056"/>
        <v>0</v>
      </c>
      <c r="AY429" s="2314">
        <f t="shared" si="7056"/>
        <v>0</v>
      </c>
      <c r="AZ429" s="2310">
        <f t="shared" si="7056"/>
        <v>0</v>
      </c>
      <c r="BA429" s="2292">
        <f t="shared" si="7056"/>
        <v>0</v>
      </c>
      <c r="BB429" s="2315">
        <f t="shared" si="7056"/>
        <v>-476</v>
      </c>
      <c r="BC429" s="2316">
        <f>FG356+FG372+FG388</f>
        <v>0</v>
      </c>
      <c r="BD429" s="2292">
        <f t="shared" ref="BD429:BR429" si="7057">FH356+FH372+FH388</f>
        <v>0</v>
      </c>
      <c r="BE429" s="2292">
        <f t="shared" si="7057"/>
        <v>0</v>
      </c>
      <c r="BF429" s="2317">
        <f t="shared" si="7057"/>
        <v>0</v>
      </c>
      <c r="BG429" s="2316">
        <f t="shared" si="7057"/>
        <v>0</v>
      </c>
      <c r="BH429" s="2292">
        <f t="shared" si="7057"/>
        <v>0</v>
      </c>
      <c r="BI429" s="2292">
        <f t="shared" si="7057"/>
        <v>0</v>
      </c>
      <c r="BJ429" s="2317">
        <f t="shared" si="7057"/>
        <v>0</v>
      </c>
      <c r="BK429" s="2316">
        <f t="shared" si="7057"/>
        <v>0</v>
      </c>
      <c r="BL429" s="2292">
        <f t="shared" si="7057"/>
        <v>0</v>
      </c>
      <c r="BM429" s="2292">
        <f t="shared" si="7057"/>
        <v>0</v>
      </c>
      <c r="BN429" s="2317">
        <f t="shared" si="7057"/>
        <v>0</v>
      </c>
      <c r="BO429" s="2316">
        <f t="shared" si="7057"/>
        <v>0</v>
      </c>
      <c r="BP429" s="2292">
        <f t="shared" si="7057"/>
        <v>0</v>
      </c>
      <c r="BQ429" s="2292">
        <f t="shared" si="7057"/>
        <v>0</v>
      </c>
      <c r="BR429" s="2317">
        <f t="shared" si="7057"/>
        <v>0</v>
      </c>
      <c r="BS429" s="2157"/>
      <c r="BT429" s="2348">
        <f t="shared" si="7042"/>
        <v>0</v>
      </c>
      <c r="BU429" s="2349">
        <f t="shared" si="7043"/>
        <v>0</v>
      </c>
      <c r="BV429" s="2350">
        <f t="shared" si="7044"/>
        <v>0</v>
      </c>
      <c r="BW429" s="2351">
        <f t="shared" si="7045"/>
        <v>0</v>
      </c>
    </row>
    <row r="430" spans="1:75" ht="48" customHeight="1" thickBot="1">
      <c r="A430" s="872">
        <f>التشكيل_القديم!B66</f>
        <v>0</v>
      </c>
      <c r="B430" s="872"/>
      <c r="C430" s="872"/>
      <c r="D430" s="872"/>
      <c r="E430" s="872"/>
      <c r="F430" s="872"/>
      <c r="G430" s="872"/>
      <c r="H430" s="872"/>
      <c r="I430" s="872"/>
      <c r="J430" s="872"/>
      <c r="K430" s="872"/>
      <c r="L430" s="872"/>
      <c r="M430" s="2153" t="str" cm="1">
        <f t="array" ref="M430">IF($A430=0,"",SUMPRODUCT(  (التشكيل_القديم!$D$58:$D$78=$A430)*  IFERROR(INDEX(M$1:M$379,التشكيل_القديم!$J$58:$J$78+6),0)))</f>
        <v/>
      </c>
      <c r="N430" s="2364" t="str" cm="1">
        <f t="array" ref="N430">IF($A430=0,"",SUMPRODUCT(  (التشكيل_القديم!$D$58:$D$78=$A430)*  IFERROR(INDEX(N$1:N$379,التشكيل_القديم!$J$58:$J$78+6),0)))</f>
        <v/>
      </c>
      <c r="O430" s="2153" t="str" cm="1">
        <f t="array" ref="O430">IF($A430=0,"",SUMPRODUCT(  (التشكيل_القديم!$D$58:$D$78=$A430)*  IFERROR(INDEX(O$1:O$379,التشكيل_القديم!$J$58:$J$78+6),0)))</f>
        <v/>
      </c>
      <c r="P430" s="2153" t="str" cm="1">
        <f t="array" ref="P430">IF($A430=0,"",SUMPRODUCT(  (التشكيل_القديم!$D$58:$D$78=$A430)*  IFERROR(INDEX(P$1:P$379,التشكيل_القديم!$J$58:$J$78+6),0)))</f>
        <v/>
      </c>
      <c r="Q430" s="2153" t="str" cm="1">
        <f t="array" ref="Q430">IF($A430=0,"",SUMPRODUCT(  (التشكيل_القديم!$D$58:$D$78=$A430)*  IFERROR(INDEX(Q$1:Q$379,التشكيل_القديم!$J$58:$J$78+6),0)))</f>
        <v/>
      </c>
      <c r="R430" s="2153" t="str" cm="1">
        <f t="array" ref="R430">IF($A430=0,"",SUMPRODUCT(  (التشكيل_القديم!$D$58:$D$78=$A430)*  IFERROR(INDEX(R$1:R$379,التشكيل_القديم!$J$58:$J$78+6),0)))</f>
        <v/>
      </c>
      <c r="S430" s="2153" t="str" cm="1">
        <f t="array" ref="S430">IF($A430=0,"",SUMPRODUCT(  (التشكيل_القديم!$D$58:$D$78=$A430)*  IFERROR(INDEX(S$1:S$379,التشكيل_القديم!$J$58:$J$78+6),0)))</f>
        <v/>
      </c>
      <c r="T430" s="2153" t="str" cm="1">
        <f t="array" ref="T430">IF($A430=0,"",SUMPRODUCT(  (التشكيل_القديم!$D$58:$D$78=$A430)*  IFERROR(INDEX(T$1:T$379,التشكيل_القديم!$J$58:$J$78+6),0)))</f>
        <v/>
      </c>
      <c r="U430" s="2153" t="str" cm="1">
        <f t="array" ref="U430">IF($A430=0,"",SUMPRODUCT(  (التشكيل_القديم!$D$58:$D$78=$A430)*  IFERROR(INDEX(U$1:U$379,التشكيل_القديم!$J$58:$J$78+6),0)))</f>
        <v/>
      </c>
      <c r="V430" s="2153" t="str" cm="1">
        <f t="array" ref="V430">IF($A430=0,"",SUMPRODUCT(  (التشكيل_القديم!$D$58:$D$78=$A430)*  IFERROR(INDEX(V$1:V$379,التشكيل_القديم!$J$58:$J$78+6),0)))</f>
        <v/>
      </c>
      <c r="W430" s="2153" t="str" cm="1">
        <f t="array" ref="W430">IF($A430=0,"",SUMPRODUCT(  (التشكيل_القديم!$D$58:$D$78=$A430)*  IFERROR(INDEX(W$1:W$379,التشكيل_القديم!$J$58:$J$78+6),0)))</f>
        <v/>
      </c>
      <c r="X430" s="2153" t="str" cm="1">
        <f t="array" ref="X430">IF($A430=0,"",SUMPRODUCT(  (التشكيل_القديم!$D$58:$D$78=$A430)*  IFERROR(INDEX(X$1:X$379,التشكيل_القديم!$J$58:$J$78+6),0)))</f>
        <v/>
      </c>
      <c r="Y430" s="2365" t="str" cm="1">
        <f t="array" ref="Y430">IF($A430=0,"",SUMPRODUCT(  (التشكيل_القديم!$D$58:$D$78=$A430)*  IFERROR(INDEX(Y$1:Y$379,التشكيل_القديم!$J$58:$J$78+6),0)))</f>
        <v/>
      </c>
      <c r="Z430" s="2366" t="str" cm="1">
        <f t="array" ref="Z430">IF($A430=0,"",SUMPRODUCT(  (التشكيل_القديم!$D$58:$D$78=$A430)*  IFERROR(INDEX(Z$1:Z$379,التشكيل_القديم!$J$58:$J$78+6),0)))</f>
        <v/>
      </c>
      <c r="AA430" s="2367" t="str" cm="1">
        <f t="array" ref="AA430">IF($A430=0,"",SUMPRODUCT(  (التشكيل_القديم!$D$58:$D$78=$A430)*  IFERROR(INDEX(AA$1:AA$379,التشكيل_القديم!$J$58:$J$78+6),0)))</f>
        <v/>
      </c>
      <c r="AB430" s="2153" t="str" cm="1">
        <f t="array" ref="AB430">IF($A430=0,"",SUMPRODUCT(  (التشكيل_القديم!$D$58:$D$78=$A430)*  IFERROR(INDEX(AB$1:AB$379,التشكيل_القديم!$J$58:$J$78+6),0)))</f>
        <v/>
      </c>
      <c r="AC430" s="2368" t="str" cm="1">
        <f t="array" ref="AC430">IF($A430=0,"",SUMPRODUCT(  (التشكيل_القديم!$D$58:$D$78=$A430)*  IFERROR(INDEX(AC$1:AC$379,التشكيل_القديم!$J$58:$J$78+6),0)))</f>
        <v/>
      </c>
      <c r="AD430" s="2369" t="str" cm="1">
        <f t="array" ref="AD430">IF($A430=0,"",SUMPRODUCT(  (التشكيل_القديم!$D$58:$D$78=$A430)*  IFERROR(INDEX(AD$1:AD$379,التشكيل_القديم!$J$58:$J$78+6),0)))</f>
        <v/>
      </c>
      <c r="AE430" s="2153" t="str" cm="1">
        <f t="array" ref="AE430">IF($A430=0,"",SUMPRODUCT(  (التشكيل_القديم!$D$58:$D$78=$A430)*  IFERROR(INDEX(AE$1:AE$379,التشكيل_القديم!$J$58:$J$78+6),0)))</f>
        <v/>
      </c>
      <c r="AF430" s="2370" t="str" cm="1">
        <f t="array" ref="AF430">IF($A430=0,"",SUMPRODUCT(  (التشكيل_القديم!$D$58:$D$78=$A430)*  IFERROR(INDEX(AF$1:AF$379,التشكيل_القديم!$J$58:$J$78+6),0)))</f>
        <v/>
      </c>
      <c r="AG430" s="2371" t="str" cm="1">
        <f t="array" ref="AG430">IF($A430=0,"",SUMPRODUCT(  (التشكيل_القديم!$D$58:$D$78=$A430)*  IFERROR(INDEX(AG$1:AG$379,التشكيل_القديم!$J$58:$J$78+6),0)))</f>
        <v/>
      </c>
      <c r="AH430" s="2372" t="str" cm="1">
        <f t="array" ref="AH430">IF($A430=0,"",SUMPRODUCT(  (التشكيل_القديم!$D$58:$D$78=$A430)*  IFERROR(INDEX(AH$1:AH$379,التشكيل_القديم!$J$58:$J$78+6),0)))</f>
        <v/>
      </c>
      <c r="AI430" s="2372" t="str" cm="1">
        <f t="array" ref="AI430">IF($A430=0,"",SUMPRODUCT(  (التشكيل_القديم!$D$58:$D$78=$A430)*  IFERROR(INDEX(AI$1:AI$379,التشكيل_القديم!$J$58:$J$78+6),0)))</f>
        <v/>
      </c>
      <c r="AJ430" s="2153" t="str" cm="1">
        <f t="array" ref="AJ430">IF($A430=0,"",SUMPRODUCT(  (التشكيل_القديم!$D$58:$D$78=$A430)*  IFERROR(INDEX(AJ$1:AJ$379,التشكيل_القديم!$J$58:$J$78+6),0)))</f>
        <v/>
      </c>
      <c r="AK430" s="2373" t="str" cm="1">
        <f t="array" ref="AK430">IF($A430=0,"",SUMPRODUCT(  (التشكيل_القديم!$D$58:$D$78=$A430)*  IFERROR(INDEX(AK$1:AK$379,التشكيل_القديم!$J$58:$J$78+6),0)))</f>
        <v/>
      </c>
      <c r="AL430" s="2374" t="str" cm="1">
        <f t="array" ref="AL430">IF($A430=0,"",SUMPRODUCT(  (التشكيل_القديم!$D$58:$D$78=$A430)*  IFERROR(INDEX(AL$1:AL$379,التشكيل_القديم!$J$58:$J$78+6),0)))</f>
        <v/>
      </c>
      <c r="AM430" s="2375" t="str" cm="1">
        <f t="array" ref="AM430">IF($A430=0,"",SUMPRODUCT(  (التشكيل_القديم!$D$58:$D$78=$A430)*  IFERROR(INDEX(AM$1:AM$379,التشكيل_القديم!$J$58:$J$78+6),0)))</f>
        <v/>
      </c>
      <c r="AN430" s="2376" t="str" cm="1">
        <f t="array" ref="AN430">IF($A430=0,"",SUMPRODUCT(  (التشكيل_القديم!$D$58:$D$78=$A430)*  IFERROR(INDEX(AN$1:AN$379,التشكيل_القديم!$J$58:$J$78+6),0)))</f>
        <v/>
      </c>
      <c r="AO430" s="2377" t="str" cm="1">
        <f t="array" ref="AO430">IF($A430=0,"",SUMPRODUCT(  (التشكيل_القديم!$D$58:$D$78=$A430)*  IFERROR(INDEX(AO$1:AO$379,التشكيل_القديم!$J$58:$J$78+6),0)))</f>
        <v/>
      </c>
      <c r="AP430" s="2378" t="str" cm="1">
        <f t="array" ref="AP430">IF($A430=0,"",SUMPRODUCT(  (التشكيل_القديم!$D$58:$D$78=$A430)*  IFERROR(INDEX(AP$1:AP$379,التشكيل_القديم!$J$58:$J$78+6),0)))</f>
        <v/>
      </c>
      <c r="AQ430" s="2379" t="str" cm="1">
        <f t="array" ref="AQ430">IF($A430=0,"",SUMPRODUCT(  (التشكيل_القديم!$D$58:$D$78=$A430)*  IFERROR(INDEX(AQ$1:AQ$379,التشكيل_القديم!$J$58:$J$78+6),0)))</f>
        <v/>
      </c>
      <c r="AR430" s="2380" t="str" cm="1">
        <f t="array" ref="AR430">IF($A430=0,"",SUMPRODUCT(  (التشكيل_القديم!$D$58:$D$78=$A430)*  IFERROR(INDEX(AR$1:AR$379,التشكيل_القديم!$J$58:$J$78+6),0)))</f>
        <v/>
      </c>
      <c r="AS430" s="2153" t="str" cm="1">
        <f t="array" ref="AS430">IF($A430=0,"",SUMPRODUCT(  (التشكيل_القديم!$D$58:$D$78=$A430)*  IFERROR(INDEX(AS$1:AS$379,التشكيل_القديم!$J$58:$J$78+6),0)))</f>
        <v/>
      </c>
      <c r="AT430" s="2381" t="str" cm="1">
        <f t="array" ref="AT430">IF($A430=0,"",SUMPRODUCT(  (التشكيل_القديم!$D$58:$D$78=$A430)*  IFERROR(INDEX(AT$1:AT$379,التشكيل_القديم!$J$58:$J$78+6),0)))</f>
        <v/>
      </c>
      <c r="AU430" s="2382" t="str" cm="1">
        <f t="array" ref="AU430">IF($A430=0,"",SUMPRODUCT(  (التشكيل_القديم!$D$58:$D$78=$A430)*  IFERROR(INDEX(AU$1:AU$379,التشكيل_القديم!$J$58:$J$78+6),0)))</f>
        <v/>
      </c>
      <c r="AV430" s="2375" t="str" cm="1">
        <f t="array" ref="AV430">IF($A430=0,"",SUMPRODUCT(  (التشكيل_القديم!$D$58:$D$78=$A430)*  IFERROR(INDEX(AV$1:AV$379,التشكيل_القديم!$J$58:$J$78+6),0)))</f>
        <v/>
      </c>
      <c r="AW430" s="2383" t="str" cm="1">
        <f t="array" ref="AW430">IF($A430=0,"",SUMPRODUCT(  (التشكيل_القديم!$D$58:$D$78=$A430)*  IFERROR(INDEX(AW$1:AW$379,التشكيل_القديم!$J$58:$J$78+6),0)))</f>
        <v/>
      </c>
      <c r="AX430" s="2384" t="str" cm="1">
        <f t="array" ref="AX430">IF($A430=0,"",SUMPRODUCT(  (التشكيل_القديم!$D$58:$D$78=$A430)*  IFERROR(INDEX(AX$1:AX$379,التشكيل_القديم!$J$58:$J$78+6),0)))</f>
        <v/>
      </c>
      <c r="AY430" s="2385" t="str" cm="1">
        <f t="array" ref="AY430">IF($A430=0,"",SUMPRODUCT(  (التشكيل_القديم!$D$58:$D$78=$A430)*  IFERROR(INDEX(AY$1:AY$379,التشكيل_القديم!$J$58:$J$78+6),0)))</f>
        <v/>
      </c>
      <c r="AZ430" s="2381" t="str" cm="1">
        <f t="array" ref="AZ430">IF($A430=0,"",SUMPRODUCT(  (التشكيل_القديم!$D$58:$D$78=$A430)*  IFERROR(INDEX(AZ$1:AZ$379,التشكيل_القديم!$J$58:$J$78+6),0)))</f>
        <v/>
      </c>
      <c r="BA430" s="2153" t="str" cm="1">
        <f t="array" ref="BA430">IF($A430=0,"",SUMPRODUCT(  (التشكيل_القديم!$D$58:$D$78=$A430)*  IFERROR(INDEX(BA$1:BA$379,التشكيل_القديم!$J$58:$J$78+6),0)))</f>
        <v/>
      </c>
      <c r="BB430" s="2386" t="str" cm="1">
        <f t="array" ref="BB430">IF($A430=0,"",SUMPRODUCT(  (التشكيل_القديم!$D$58:$D$78=$A430)*  IFERROR(INDEX(BB$1:BB$379,التشكيل_القديم!$J$58:$J$78+6),0)))</f>
        <v/>
      </c>
      <c r="BC430" s="2154"/>
      <c r="BD430" s="2153"/>
      <c r="BE430" s="2153"/>
      <c r="BF430" s="2155"/>
      <c r="BG430" s="2154"/>
      <c r="BH430" s="2153"/>
      <c r="BI430" s="2153"/>
      <c r="BJ430" s="2155"/>
      <c r="BK430" s="2154"/>
      <c r="BL430" s="2153"/>
      <c r="BM430" s="2153"/>
      <c r="BN430" s="2155"/>
      <c r="BO430" s="2154"/>
      <c r="BP430" s="2153"/>
      <c r="BQ430" s="2153"/>
      <c r="BR430" s="2155"/>
      <c r="BT430" s="2352">
        <f t="shared" si="7042"/>
        <v>0</v>
      </c>
      <c r="BU430" s="2353">
        <f t="shared" si="7043"/>
        <v>0</v>
      </c>
      <c r="BV430" s="2354">
        <f t="shared" si="7044"/>
        <v>0</v>
      </c>
      <c r="BW430" s="2355">
        <f t="shared" si="7045"/>
        <v>0</v>
      </c>
    </row>
    <row r="431" spans="1:75" ht="48" customHeight="1" thickBot="1">
      <c r="A431" s="872">
        <f>التشكيل_القديم!B67</f>
        <v>0</v>
      </c>
      <c r="B431" s="872"/>
      <c r="C431" s="872"/>
      <c r="D431" s="872"/>
      <c r="E431" s="872"/>
      <c r="F431" s="872"/>
      <c r="G431" s="872"/>
      <c r="H431" s="872"/>
      <c r="I431" s="872"/>
      <c r="J431" s="872"/>
      <c r="K431" s="872"/>
      <c r="L431" s="872"/>
      <c r="M431" s="2265" t="str" cm="1">
        <f t="array" ref="M431">IF($A431=0,"",SUMPRODUCT(  (التشكيل_القديم!$D$58:$D$78=$A431)*  IFERROR(INDEX(M$1:M$379,التشكيل_القديم!$J$58:$J$78+6),0)))</f>
        <v/>
      </c>
      <c r="N431" s="2266" t="str" cm="1">
        <f t="array" ref="N431">IF($A431=0,"",SUMPRODUCT(  (التشكيل_القديم!$D$58:$D$78=$A431)*  IFERROR(INDEX(N$1:N$379,التشكيل_القديم!$J$58:$J$78+6),0)))</f>
        <v/>
      </c>
      <c r="O431" s="2265" t="str" cm="1">
        <f t="array" ref="O431">IF($A431=0,"",SUMPRODUCT(  (التشكيل_القديم!$D$58:$D$78=$A431)*  IFERROR(INDEX(O$1:O$379,التشكيل_القديم!$J$58:$J$78+6),0)))</f>
        <v/>
      </c>
      <c r="P431" s="2265" t="str" cm="1">
        <f t="array" ref="P431">IF($A431=0,"",SUMPRODUCT(  (التشكيل_القديم!$D$58:$D$78=$A431)*  IFERROR(INDEX(P$1:P$379,التشكيل_القديم!$J$58:$J$78+6),0)))</f>
        <v/>
      </c>
      <c r="Q431" s="2265" t="str" cm="1">
        <f t="array" ref="Q431">IF($A431=0,"",SUMPRODUCT(  (التشكيل_القديم!$D$58:$D$78=$A431)*  IFERROR(INDEX(Q$1:Q$379,التشكيل_القديم!$J$58:$J$78+6),0)))</f>
        <v/>
      </c>
      <c r="R431" s="2265" t="str" cm="1">
        <f t="array" ref="R431">IF($A431=0,"",SUMPRODUCT(  (التشكيل_القديم!$D$58:$D$78=$A431)*  IFERROR(INDEX(R$1:R$379,التشكيل_القديم!$J$58:$J$78+6),0)))</f>
        <v/>
      </c>
      <c r="S431" s="2265" t="str" cm="1">
        <f t="array" ref="S431">IF($A431=0,"",SUMPRODUCT(  (التشكيل_القديم!$D$58:$D$78=$A431)*  IFERROR(INDEX(S$1:S$379,التشكيل_القديم!$J$58:$J$78+6),0)))</f>
        <v/>
      </c>
      <c r="T431" s="2265" t="str" cm="1">
        <f t="array" ref="T431">IF($A431=0,"",SUMPRODUCT(  (التشكيل_القديم!$D$58:$D$78=$A431)*  IFERROR(INDEX(T$1:T$379,التشكيل_القديم!$J$58:$J$78+6),0)))</f>
        <v/>
      </c>
      <c r="U431" s="2265" t="str" cm="1">
        <f t="array" ref="U431">IF($A431=0,"",SUMPRODUCT(  (التشكيل_القديم!$D$58:$D$78=$A431)*  IFERROR(INDEX(U$1:U$379,التشكيل_القديم!$J$58:$J$78+6),0)))</f>
        <v/>
      </c>
      <c r="V431" s="2265" t="str" cm="1">
        <f t="array" ref="V431">IF($A431=0,"",SUMPRODUCT(  (التشكيل_القديم!$D$58:$D$78=$A431)*  IFERROR(INDEX(V$1:V$379,التشكيل_القديم!$J$58:$J$78+6),0)))</f>
        <v/>
      </c>
      <c r="W431" s="2265" t="str" cm="1">
        <f t="array" ref="W431">IF($A431=0,"",SUMPRODUCT(  (التشكيل_القديم!$D$58:$D$78=$A431)*  IFERROR(INDEX(W$1:W$379,التشكيل_القديم!$J$58:$J$78+6),0)))</f>
        <v/>
      </c>
      <c r="X431" s="2265" t="str" cm="1">
        <f t="array" ref="X431">IF($A431=0,"",SUMPRODUCT(  (التشكيل_القديم!$D$58:$D$78=$A431)*  IFERROR(INDEX(X$1:X$379,التشكيل_القديم!$J$58:$J$78+6),0)))</f>
        <v/>
      </c>
      <c r="Y431" s="2267" t="str" cm="1">
        <f t="array" ref="Y431">IF($A431=0,"",SUMPRODUCT(  (التشكيل_القديم!$D$58:$D$78=$A431)*  IFERROR(INDEX(Y$1:Y$379,التشكيل_القديم!$J$58:$J$78+6),0)))</f>
        <v/>
      </c>
      <c r="Z431" s="2268" t="str" cm="1">
        <f t="array" ref="Z431">IF($A431=0,"",SUMPRODUCT(  (التشكيل_القديم!$D$58:$D$78=$A431)*  IFERROR(INDEX(Z$1:Z$379,التشكيل_القديم!$J$58:$J$78+6),0)))</f>
        <v/>
      </c>
      <c r="AA431" s="2269" t="str" cm="1">
        <f t="array" ref="AA431">IF($A431=0,"",SUMPRODUCT(  (التشكيل_القديم!$D$58:$D$78=$A431)*  IFERROR(INDEX(AA$1:AA$379,التشكيل_القديم!$J$58:$J$78+6),0)))</f>
        <v/>
      </c>
      <c r="AB431" s="2265" t="str" cm="1">
        <f t="array" ref="AB431">IF($A431=0,"",SUMPRODUCT(  (التشكيل_القديم!$D$58:$D$78=$A431)*  IFERROR(INDEX(AB$1:AB$379,التشكيل_القديم!$J$58:$J$78+6),0)))</f>
        <v/>
      </c>
      <c r="AC431" s="2270" t="str" cm="1">
        <f t="array" ref="AC431">IF($A431=0,"",SUMPRODUCT(  (التشكيل_القديم!$D$58:$D$78=$A431)*  IFERROR(INDEX(AC$1:AC$379,التشكيل_القديم!$J$58:$J$78+6),0)))</f>
        <v/>
      </c>
      <c r="AD431" s="2271" t="str" cm="1">
        <f t="array" ref="AD431">IF($A431=0,"",SUMPRODUCT(  (التشكيل_القديم!$D$58:$D$78=$A431)*  IFERROR(INDEX(AD$1:AD$379,التشكيل_القديم!$J$58:$J$78+6),0)))</f>
        <v/>
      </c>
      <c r="AE431" s="2265" t="str" cm="1">
        <f t="array" ref="AE431">IF($A431=0,"",SUMPRODUCT(  (التشكيل_القديم!$D$58:$D$78=$A431)*  IFERROR(INDEX(AE$1:AE$379,التشكيل_القديم!$J$58:$J$78+6),0)))</f>
        <v/>
      </c>
      <c r="AF431" s="2272" t="str" cm="1">
        <f t="array" ref="AF431">IF($A431=0,"",SUMPRODUCT(  (التشكيل_القديم!$D$58:$D$78=$A431)*  IFERROR(INDEX(AF$1:AF$379,التشكيل_القديم!$J$58:$J$78+6),0)))</f>
        <v/>
      </c>
      <c r="AG431" s="2273" t="str" cm="1">
        <f t="array" ref="AG431">IF($A431=0,"",SUMPRODUCT(  (التشكيل_القديم!$D$58:$D$78=$A431)*  IFERROR(INDEX(AG$1:AG$379,التشكيل_القديم!$J$58:$J$78+6),0)))</f>
        <v/>
      </c>
      <c r="AH431" s="2274" t="str" cm="1">
        <f t="array" ref="AH431">IF($A431=0,"",SUMPRODUCT(  (التشكيل_القديم!$D$58:$D$78=$A431)*  IFERROR(INDEX(AH$1:AH$379,التشكيل_القديم!$J$58:$J$78+6),0)))</f>
        <v/>
      </c>
      <c r="AI431" s="2274" t="str" cm="1">
        <f t="array" ref="AI431">IF($A431=0,"",SUMPRODUCT(  (التشكيل_القديم!$D$58:$D$78=$A431)*  IFERROR(INDEX(AI$1:AI$379,التشكيل_القديم!$J$58:$J$78+6),0)))</f>
        <v/>
      </c>
      <c r="AJ431" s="2265" t="str" cm="1">
        <f t="array" ref="AJ431">IF($A431=0,"",SUMPRODUCT(  (التشكيل_القديم!$D$58:$D$78=$A431)*  IFERROR(INDEX(AJ$1:AJ$379,التشكيل_القديم!$J$58:$J$78+6),0)))</f>
        <v/>
      </c>
      <c r="AK431" s="2275" t="str" cm="1">
        <f t="array" ref="AK431">IF($A431=0,"",SUMPRODUCT(  (التشكيل_القديم!$D$58:$D$78=$A431)*  IFERROR(INDEX(AK$1:AK$379,التشكيل_القديم!$J$58:$J$78+6),0)))</f>
        <v/>
      </c>
      <c r="AL431" s="2276" t="str" cm="1">
        <f t="array" ref="AL431">IF($A431=0,"",SUMPRODUCT(  (التشكيل_القديم!$D$58:$D$78=$A431)*  IFERROR(INDEX(AL$1:AL$379,التشكيل_القديم!$J$58:$J$78+6),0)))</f>
        <v/>
      </c>
      <c r="AM431" s="2277" t="str" cm="1">
        <f t="array" ref="AM431">IF($A431=0,"",SUMPRODUCT(  (التشكيل_القديم!$D$58:$D$78=$A431)*  IFERROR(INDEX(AM$1:AM$379,التشكيل_القديم!$J$58:$J$78+6),0)))</f>
        <v/>
      </c>
      <c r="AN431" s="2278" t="str" cm="1">
        <f t="array" ref="AN431">IF($A431=0,"",SUMPRODUCT(  (التشكيل_القديم!$D$58:$D$78=$A431)*  IFERROR(INDEX(AN$1:AN$379,التشكيل_القديم!$J$58:$J$78+6),0)))</f>
        <v/>
      </c>
      <c r="AO431" s="2279" t="str" cm="1">
        <f t="array" ref="AO431">IF($A431=0,"",SUMPRODUCT(  (التشكيل_القديم!$D$58:$D$78=$A431)*  IFERROR(INDEX(AO$1:AO$379,التشكيل_القديم!$J$58:$J$78+6),0)))</f>
        <v/>
      </c>
      <c r="AP431" s="2280" t="str" cm="1">
        <f t="array" ref="AP431">IF($A431=0,"",SUMPRODUCT(  (التشكيل_القديم!$D$58:$D$78=$A431)*  IFERROR(INDEX(AP$1:AP$379,التشكيل_القديم!$J$58:$J$78+6),0)))</f>
        <v/>
      </c>
      <c r="AQ431" s="2281" t="str" cm="1">
        <f t="array" ref="AQ431">IF($A431=0,"",SUMPRODUCT(  (التشكيل_القديم!$D$58:$D$78=$A431)*  IFERROR(INDEX(AQ$1:AQ$379,التشكيل_القديم!$J$58:$J$78+6),0)))</f>
        <v/>
      </c>
      <c r="AR431" s="2282" t="str" cm="1">
        <f t="array" ref="AR431">IF($A431=0,"",SUMPRODUCT(  (التشكيل_القديم!$D$58:$D$78=$A431)*  IFERROR(INDEX(AR$1:AR$379,التشكيل_القديم!$J$58:$J$78+6),0)))</f>
        <v/>
      </c>
      <c r="AS431" s="2265" t="str" cm="1">
        <f t="array" ref="AS431">IF($A431=0,"",SUMPRODUCT(  (التشكيل_القديم!$D$58:$D$78=$A431)*  IFERROR(INDEX(AS$1:AS$379,التشكيل_القديم!$J$58:$J$78+6),0)))</f>
        <v/>
      </c>
      <c r="AT431" s="2283" t="str" cm="1">
        <f t="array" ref="AT431">IF($A431=0,"",SUMPRODUCT(  (التشكيل_القديم!$D$58:$D$78=$A431)*  IFERROR(INDEX(AT$1:AT$379,التشكيل_القديم!$J$58:$J$78+6),0)))</f>
        <v/>
      </c>
      <c r="AU431" s="2284" t="str" cm="1">
        <f t="array" ref="AU431">IF($A431=0,"",SUMPRODUCT(  (التشكيل_القديم!$D$58:$D$78=$A431)*  IFERROR(INDEX(AU$1:AU$379,التشكيل_القديم!$J$58:$J$78+6),0)))</f>
        <v/>
      </c>
      <c r="AV431" s="2277" t="str" cm="1">
        <f t="array" ref="AV431">IF($A431=0,"",SUMPRODUCT(  (التشكيل_القديم!$D$58:$D$78=$A431)*  IFERROR(INDEX(AV$1:AV$379,التشكيل_القديم!$J$58:$J$78+6),0)))</f>
        <v/>
      </c>
      <c r="AW431" s="2285" t="str" cm="1">
        <f t="array" ref="AW431">IF($A431=0,"",SUMPRODUCT(  (التشكيل_القديم!$D$58:$D$78=$A431)*  IFERROR(INDEX(AW$1:AW$379,التشكيل_القديم!$J$58:$J$78+6),0)))</f>
        <v/>
      </c>
      <c r="AX431" s="2286" t="str" cm="1">
        <f t="array" ref="AX431">IF($A431=0,"",SUMPRODUCT(  (التشكيل_القديم!$D$58:$D$78=$A431)*  IFERROR(INDEX(AX$1:AX$379,التشكيل_القديم!$J$58:$J$78+6),0)))</f>
        <v/>
      </c>
      <c r="AY431" s="2287" t="str" cm="1">
        <f t="array" ref="AY431">IF($A431=0,"",SUMPRODUCT(  (التشكيل_القديم!$D$58:$D$78=$A431)*  IFERROR(INDEX(AY$1:AY$379,التشكيل_القديم!$J$58:$J$78+6),0)))</f>
        <v/>
      </c>
      <c r="AZ431" s="2283" t="str" cm="1">
        <f t="array" ref="AZ431">IF($A431=0,"",SUMPRODUCT(  (التشكيل_القديم!$D$58:$D$78=$A431)*  IFERROR(INDEX(AZ$1:AZ$379,التشكيل_القديم!$J$58:$J$78+6),0)))</f>
        <v/>
      </c>
      <c r="BA431" s="2265" t="str" cm="1">
        <f t="array" ref="BA431">IF($A431=0,"",SUMPRODUCT(  (التشكيل_القديم!$D$58:$D$78=$A431)*  IFERROR(INDEX(BA$1:BA$379,التشكيل_القديم!$J$58:$J$78+6),0)))</f>
        <v/>
      </c>
      <c r="BB431" s="2288" t="str" cm="1">
        <f t="array" ref="BB431">IF($A431=0,"",SUMPRODUCT(  (التشكيل_القديم!$D$58:$D$78=$A431)*  IFERROR(INDEX(BB$1:BB$379,التشكيل_القديم!$J$58:$J$78+6),0)))</f>
        <v/>
      </c>
      <c r="BC431" s="2149"/>
      <c r="BD431" s="2150"/>
      <c r="BE431" s="2150"/>
      <c r="BF431" s="2151"/>
      <c r="BG431" s="2149"/>
      <c r="BH431" s="2150"/>
      <c r="BI431" s="2150"/>
      <c r="BJ431" s="2151"/>
      <c r="BK431" s="2149"/>
      <c r="BL431" s="2150"/>
      <c r="BM431" s="2150"/>
      <c r="BN431" s="2151"/>
      <c r="BO431" s="2149"/>
      <c r="BP431" s="2150"/>
      <c r="BQ431" s="2150"/>
      <c r="BR431" s="2151"/>
      <c r="BT431" s="2356">
        <f>BO431+BK431+BG431+BC431</f>
        <v>0</v>
      </c>
      <c r="BU431" s="2357">
        <f t="shared" si="7043"/>
        <v>0</v>
      </c>
      <c r="BV431" s="2358">
        <f t="shared" si="7044"/>
        <v>0</v>
      </c>
      <c r="BW431" s="2359">
        <f t="shared" si="7045"/>
        <v>0</v>
      </c>
    </row>
    <row r="432" spans="1:75" ht="48" customHeight="1" thickBot="1">
      <c r="A432" s="875" t="s">
        <v>181</v>
      </c>
      <c r="B432" s="2147"/>
      <c r="C432" s="2148"/>
      <c r="D432" s="2148"/>
      <c r="E432" s="2148"/>
      <c r="F432" s="2148"/>
      <c r="G432" s="2148"/>
      <c r="H432" s="2148"/>
      <c r="I432" s="2148"/>
      <c r="J432" s="2148"/>
      <c r="K432" s="2148"/>
      <c r="L432" s="2148"/>
      <c r="M432" s="2388">
        <f t="shared" ref="M432:Q432" si="7058">SUM(M422:M431)</f>
        <v>4578</v>
      </c>
      <c r="N432" s="2388">
        <f t="shared" si="7058"/>
        <v>0</v>
      </c>
      <c r="O432" s="2388">
        <f t="shared" si="7058"/>
        <v>0</v>
      </c>
      <c r="P432" s="2388">
        <f t="shared" si="7058"/>
        <v>0</v>
      </c>
      <c r="Q432" s="2388">
        <f t="shared" si="7058"/>
        <v>0</v>
      </c>
      <c r="R432" s="2388">
        <f>SUM(R422:R431)</f>
        <v>0</v>
      </c>
      <c r="S432" s="2388">
        <f t="shared" ref="S432:BB432" si="7059">SUM(S422:S431)</f>
        <v>0</v>
      </c>
      <c r="T432" s="2388">
        <f t="shared" si="7059"/>
        <v>0</v>
      </c>
      <c r="U432" s="2388">
        <f t="shared" si="7059"/>
        <v>0</v>
      </c>
      <c r="V432" s="2388">
        <f t="shared" si="7059"/>
        <v>0</v>
      </c>
      <c r="W432" s="2388">
        <f t="shared" si="7059"/>
        <v>0</v>
      </c>
      <c r="X432" s="2388">
        <f t="shared" si="7059"/>
        <v>0</v>
      </c>
      <c r="Y432" s="2294">
        <f t="shared" si="7059"/>
        <v>0</v>
      </c>
      <c r="Z432" s="2295">
        <f t="shared" si="7059"/>
        <v>4578</v>
      </c>
      <c r="AA432" s="2296">
        <f t="shared" si="7059"/>
        <v>0</v>
      </c>
      <c r="AB432" s="2388">
        <f t="shared" si="7059"/>
        <v>0</v>
      </c>
      <c r="AC432" s="2297">
        <f t="shared" si="7059"/>
        <v>0</v>
      </c>
      <c r="AD432" s="2298">
        <f t="shared" si="7059"/>
        <v>0</v>
      </c>
      <c r="AE432" s="2388">
        <f t="shared" si="7059"/>
        <v>0</v>
      </c>
      <c r="AF432" s="2299">
        <f t="shared" si="7059"/>
        <v>0</v>
      </c>
      <c r="AG432" s="2300">
        <f t="shared" si="7059"/>
        <v>0</v>
      </c>
      <c r="AH432" s="2301">
        <f t="shared" si="7059"/>
        <v>0</v>
      </c>
      <c r="AI432" s="2301">
        <f t="shared" si="7059"/>
        <v>0</v>
      </c>
      <c r="AJ432" s="2388">
        <f t="shared" si="7059"/>
        <v>0</v>
      </c>
      <c r="AK432" s="2302">
        <f t="shared" si="7059"/>
        <v>0</v>
      </c>
      <c r="AL432" s="2303">
        <f t="shared" si="7059"/>
        <v>0</v>
      </c>
      <c r="AM432" s="2304">
        <f t="shared" si="7059"/>
        <v>0</v>
      </c>
      <c r="AN432" s="2305">
        <f t="shared" si="7059"/>
        <v>0</v>
      </c>
      <c r="AO432" s="2306">
        <f t="shared" si="7059"/>
        <v>0</v>
      </c>
      <c r="AP432" s="2307">
        <f t="shared" si="7059"/>
        <v>0</v>
      </c>
      <c r="AQ432" s="2308">
        <f t="shared" si="7059"/>
        <v>0</v>
      </c>
      <c r="AR432" s="2309">
        <f t="shared" si="7059"/>
        <v>0</v>
      </c>
      <c r="AS432" s="2388">
        <f t="shared" si="7059"/>
        <v>0</v>
      </c>
      <c r="AT432" s="2310">
        <f t="shared" si="7059"/>
        <v>0</v>
      </c>
      <c r="AU432" s="2311">
        <f t="shared" si="7059"/>
        <v>0</v>
      </c>
      <c r="AV432" s="2304">
        <f t="shared" si="7059"/>
        <v>0</v>
      </c>
      <c r="AW432" s="2312">
        <f t="shared" si="7059"/>
        <v>0</v>
      </c>
      <c r="AX432" s="2313">
        <f t="shared" si="7059"/>
        <v>0</v>
      </c>
      <c r="AY432" s="2314">
        <f t="shared" si="7059"/>
        <v>0</v>
      </c>
      <c r="AZ432" s="2310">
        <f t="shared" si="7059"/>
        <v>0</v>
      </c>
      <c r="BA432" s="2388">
        <f t="shared" si="7059"/>
        <v>0</v>
      </c>
      <c r="BB432" s="2389">
        <f t="shared" si="7059"/>
        <v>-4578</v>
      </c>
      <c r="BC432" s="2390">
        <f>SUM(BC422:BC431)</f>
        <v>0</v>
      </c>
      <c r="BD432" s="2361">
        <f t="shared" ref="BD432:BR432" si="7060">SUM(BD422:BD431)</f>
        <v>0</v>
      </c>
      <c r="BE432" s="2361">
        <f t="shared" si="7060"/>
        <v>0</v>
      </c>
      <c r="BF432" s="2391">
        <f t="shared" si="7060"/>
        <v>0</v>
      </c>
      <c r="BG432" s="2390">
        <f t="shared" si="7060"/>
        <v>0</v>
      </c>
      <c r="BH432" s="2361">
        <f t="shared" si="7060"/>
        <v>0</v>
      </c>
      <c r="BI432" s="2361">
        <f t="shared" si="7060"/>
        <v>0</v>
      </c>
      <c r="BJ432" s="2391">
        <f t="shared" si="7060"/>
        <v>0</v>
      </c>
      <c r="BK432" s="2390">
        <f t="shared" si="7060"/>
        <v>0</v>
      </c>
      <c r="BL432" s="2361">
        <f t="shared" si="7060"/>
        <v>0</v>
      </c>
      <c r="BM432" s="2361">
        <f t="shared" si="7060"/>
        <v>0</v>
      </c>
      <c r="BN432" s="2391">
        <f t="shared" si="7060"/>
        <v>0</v>
      </c>
      <c r="BO432" s="2390">
        <f t="shared" si="7060"/>
        <v>0</v>
      </c>
      <c r="BP432" s="2361">
        <f t="shared" si="7060"/>
        <v>0</v>
      </c>
      <c r="BQ432" s="2361">
        <f t="shared" si="7060"/>
        <v>0</v>
      </c>
      <c r="BR432" s="2391">
        <f t="shared" si="7060"/>
        <v>0</v>
      </c>
      <c r="BS432" s="2152"/>
      <c r="BT432" s="2360">
        <f t="shared" ref="BT432:BW432" si="7061">SUM(BT422:BT431)</f>
        <v>0</v>
      </c>
      <c r="BU432" s="2361">
        <f t="shared" si="7061"/>
        <v>0</v>
      </c>
      <c r="BV432" s="2362">
        <f t="shared" si="7061"/>
        <v>0</v>
      </c>
      <c r="BW432" s="2363">
        <f t="shared" si="7061"/>
        <v>0</v>
      </c>
    </row>
    <row r="433" spans="1:62" ht="48" customHeight="1">
      <c r="A433" s="872"/>
    </row>
    <row r="434" spans="1:62" ht="48" customHeight="1" thickBot="1"/>
    <row r="435" spans="1:62" ht="48" customHeight="1" thickBot="1">
      <c r="A435" s="869" t="s">
        <v>1368</v>
      </c>
      <c r="B435" s="870"/>
      <c r="C435" s="870"/>
      <c r="D435" s="870"/>
      <c r="E435" s="870"/>
      <c r="F435" s="870"/>
      <c r="G435" s="870"/>
      <c r="H435" s="870"/>
      <c r="I435" s="870"/>
      <c r="J435" s="870"/>
      <c r="K435" s="870"/>
      <c r="L435" s="870"/>
      <c r="M435" s="870"/>
      <c r="N435" s="870"/>
      <c r="O435" s="870"/>
      <c r="P435" s="870"/>
      <c r="Q435" s="870"/>
      <c r="R435" s="870"/>
      <c r="S435" s="870"/>
      <c r="T435" s="870"/>
      <c r="U435" s="870"/>
      <c r="V435" s="870"/>
      <c r="W435" s="870"/>
      <c r="X435" s="870"/>
      <c r="Y435" s="870"/>
      <c r="Z435" s="870"/>
      <c r="AA435" s="870"/>
      <c r="AB435" s="870"/>
      <c r="AC435" s="870"/>
      <c r="AD435" s="870"/>
      <c r="AE435" s="870"/>
      <c r="AF435" s="870"/>
      <c r="AG435" s="870"/>
      <c r="AH435" s="870"/>
      <c r="AI435" s="870"/>
      <c r="AJ435" s="870"/>
      <c r="AK435" s="870"/>
      <c r="AL435" s="870"/>
      <c r="AM435" s="870"/>
      <c r="AN435" s="870"/>
      <c r="AO435" s="870"/>
      <c r="AP435" s="870"/>
      <c r="AQ435" s="870"/>
      <c r="AR435" s="870"/>
      <c r="AS435" s="870"/>
      <c r="AT435" s="870"/>
      <c r="AU435" s="870"/>
      <c r="AV435" s="870"/>
      <c r="AW435" s="870"/>
      <c r="AX435" s="870"/>
      <c r="AY435" s="870"/>
      <c r="AZ435" s="871"/>
      <c r="BA435" s="867"/>
      <c r="BB435" s="868"/>
      <c r="BE435" t="s">
        <v>572</v>
      </c>
      <c r="BF435" t="s">
        <v>426</v>
      </c>
      <c r="BG435" t="s">
        <v>344</v>
      </c>
      <c r="BH435" t="s">
        <v>1690</v>
      </c>
      <c r="BI435" t="s">
        <v>1691</v>
      </c>
      <c r="BJ435" t="s">
        <v>218</v>
      </c>
    </row>
    <row r="436" spans="1:62" ht="48" customHeight="1" thickBot="1">
      <c r="A436" s="872"/>
      <c r="B436" s="872"/>
      <c r="C436" s="872"/>
      <c r="D436" s="872"/>
      <c r="E436" s="872"/>
      <c r="F436" s="872"/>
      <c r="G436" s="872"/>
      <c r="H436" s="872"/>
      <c r="I436" s="872"/>
      <c r="J436" s="872"/>
      <c r="K436" s="872"/>
      <c r="L436" s="2186" t="str">
        <f>الاعدادات!$D$14</f>
        <v>2023 وما قبلها</v>
      </c>
      <c r="M436" s="2546">
        <f>M8+M24+M40+M56+M72+M88+M104+M120+M136+M152+M168+M184+M200+M216+M232+M248+M264+M280+M296+M312+M328+M344+M360+M376</f>
        <v>1</v>
      </c>
      <c r="N436" s="2546">
        <f t="shared" ref="N436:BA436" si="7062">N8+N24+N40+N56+N72+N88+N104+N120+N136+N152+N168+N184+N200+N216+N232+N248+N264+N280+N296+N312+N328+N344+N360+N376</f>
        <v>0</v>
      </c>
      <c r="O436" s="2546">
        <f t="shared" si="7062"/>
        <v>0</v>
      </c>
      <c r="P436" s="2546">
        <f t="shared" si="7062"/>
        <v>0</v>
      </c>
      <c r="Q436" s="2546">
        <f t="shared" si="7062"/>
        <v>0</v>
      </c>
      <c r="R436" s="2546">
        <f t="shared" si="7062"/>
        <v>0</v>
      </c>
      <c r="S436" s="2546">
        <f t="shared" si="7062"/>
        <v>0</v>
      </c>
      <c r="T436" s="2546">
        <f t="shared" si="7062"/>
        <v>0</v>
      </c>
      <c r="U436" s="2546">
        <f t="shared" si="7062"/>
        <v>0</v>
      </c>
      <c r="V436" s="2546">
        <f t="shared" si="7062"/>
        <v>0</v>
      </c>
      <c r="W436" s="2546">
        <f t="shared" si="7062"/>
        <v>0</v>
      </c>
      <c r="X436" s="2546">
        <f t="shared" si="7062"/>
        <v>0</v>
      </c>
      <c r="Y436" s="2546">
        <f t="shared" si="7062"/>
        <v>0</v>
      </c>
      <c r="Z436" s="2546">
        <f t="shared" si="7062"/>
        <v>1</v>
      </c>
      <c r="AA436" s="2546">
        <f t="shared" si="7062"/>
        <v>0</v>
      </c>
      <c r="AB436" s="2546">
        <f t="shared" si="7062"/>
        <v>0</v>
      </c>
      <c r="AC436" s="2546">
        <f t="shared" si="7062"/>
        <v>0</v>
      </c>
      <c r="AD436" s="2546">
        <f t="shared" si="7062"/>
        <v>0</v>
      </c>
      <c r="AE436" s="2546">
        <f t="shared" si="7062"/>
        <v>0</v>
      </c>
      <c r="AF436" s="2546">
        <f t="shared" si="7062"/>
        <v>0</v>
      </c>
      <c r="AG436" s="2546">
        <f t="shared" si="7062"/>
        <v>0</v>
      </c>
      <c r="AH436" s="2546">
        <f t="shared" si="7062"/>
        <v>0</v>
      </c>
      <c r="AI436" s="2546">
        <f t="shared" si="7062"/>
        <v>0</v>
      </c>
      <c r="AJ436" s="2546">
        <f t="shared" si="7062"/>
        <v>0</v>
      </c>
      <c r="AK436" s="2546">
        <f t="shared" si="7062"/>
        <v>0</v>
      </c>
      <c r="AL436" s="2546">
        <f t="shared" si="7062"/>
        <v>0</v>
      </c>
      <c r="AM436" s="2546">
        <f t="shared" si="7062"/>
        <v>0</v>
      </c>
      <c r="AN436" s="2546">
        <f t="shared" si="7062"/>
        <v>0</v>
      </c>
      <c r="AO436" s="2546">
        <f t="shared" si="7062"/>
        <v>0</v>
      </c>
      <c r="AP436" s="2546">
        <f t="shared" si="7062"/>
        <v>0</v>
      </c>
      <c r="AQ436" s="2546">
        <f t="shared" si="7062"/>
        <v>0</v>
      </c>
      <c r="AR436" s="2546">
        <f t="shared" si="7062"/>
        <v>0</v>
      </c>
      <c r="AS436" s="2546">
        <f t="shared" si="7062"/>
        <v>0</v>
      </c>
      <c r="AT436" s="2546">
        <f t="shared" si="7062"/>
        <v>0</v>
      </c>
      <c r="AU436" s="2546">
        <f t="shared" si="7062"/>
        <v>0</v>
      </c>
      <c r="AV436" s="2546">
        <f t="shared" si="7062"/>
        <v>0</v>
      </c>
      <c r="AW436" s="2546">
        <f t="shared" si="7062"/>
        <v>0</v>
      </c>
      <c r="AX436" s="2546">
        <f t="shared" si="7062"/>
        <v>0</v>
      </c>
      <c r="AY436" s="2546">
        <f t="shared" si="7062"/>
        <v>0</v>
      </c>
      <c r="AZ436" s="2546">
        <f t="shared" si="7062"/>
        <v>0</v>
      </c>
      <c r="BA436" s="2546">
        <f t="shared" si="7062"/>
        <v>0</v>
      </c>
      <c r="BB436" s="874"/>
      <c r="BD436" s="5570" t="str">
        <f>الاعدادات!$D$14</f>
        <v>2023 وما قبلها</v>
      </c>
      <c r="BE436">
        <f>AG436+AH436+AI436+AX436</f>
        <v>0</v>
      </c>
      <c r="BF436">
        <f>AG436+AK436+AL436+AM436+AV436+AW436+AY436</f>
        <v>0</v>
      </c>
      <c r="BI436">
        <f>AU436</f>
        <v>0</v>
      </c>
      <c r="BJ436">
        <f>BI436+BH436+BG436+BF436+BE436</f>
        <v>0</v>
      </c>
    </row>
    <row r="437" spans="1:62" ht="48" customHeight="1" thickBot="1">
      <c r="A437" s="872"/>
      <c r="B437" s="872"/>
      <c r="C437" s="872"/>
      <c r="D437" s="872"/>
      <c r="E437" s="872"/>
      <c r="F437" s="872"/>
      <c r="G437" s="872"/>
      <c r="H437" s="872"/>
      <c r="I437" s="872"/>
      <c r="J437" s="872"/>
      <c r="K437" s="872"/>
      <c r="L437" s="2187">
        <f>الاعدادات!$D$15</f>
        <v>2024</v>
      </c>
      <c r="M437" s="2546">
        <f t="shared" ref="M437:BA437" si="7063">M9+M25+M41+M57+M73+M89+M105+M121+M137+M153+M169+M185+M201+M217+M233+M249+M265+M281+M297+M313+M329+M345+M361+M377</f>
        <v>0</v>
      </c>
      <c r="N437" s="2546">
        <f t="shared" si="7063"/>
        <v>0</v>
      </c>
      <c r="O437" s="2546">
        <f t="shared" si="7063"/>
        <v>0</v>
      </c>
      <c r="P437" s="2546">
        <f t="shared" si="7063"/>
        <v>0</v>
      </c>
      <c r="Q437" s="2546">
        <f t="shared" si="7063"/>
        <v>0</v>
      </c>
      <c r="R437" s="2546">
        <f t="shared" si="7063"/>
        <v>0</v>
      </c>
      <c r="S437" s="2546">
        <f t="shared" si="7063"/>
        <v>0</v>
      </c>
      <c r="T437" s="2546">
        <f t="shared" si="7063"/>
        <v>0</v>
      </c>
      <c r="U437" s="2546">
        <f t="shared" si="7063"/>
        <v>0</v>
      </c>
      <c r="V437" s="2546">
        <f t="shared" si="7063"/>
        <v>0</v>
      </c>
      <c r="W437" s="2546">
        <f t="shared" si="7063"/>
        <v>0</v>
      </c>
      <c r="X437" s="2546">
        <f t="shared" si="7063"/>
        <v>0</v>
      </c>
      <c r="Y437" s="2546">
        <f t="shared" si="7063"/>
        <v>0</v>
      </c>
      <c r="Z437" s="2546">
        <f t="shared" si="7063"/>
        <v>0</v>
      </c>
      <c r="AA437" s="2546">
        <f t="shared" si="7063"/>
        <v>0</v>
      </c>
      <c r="AB437" s="2546">
        <f t="shared" si="7063"/>
        <v>0</v>
      </c>
      <c r="AC437" s="2546">
        <f t="shared" si="7063"/>
        <v>0</v>
      </c>
      <c r="AD437" s="2546">
        <f t="shared" si="7063"/>
        <v>0</v>
      </c>
      <c r="AE437" s="2546">
        <f t="shared" si="7063"/>
        <v>0</v>
      </c>
      <c r="AF437" s="2546">
        <f t="shared" si="7063"/>
        <v>0</v>
      </c>
      <c r="AG437" s="2546">
        <f t="shared" si="7063"/>
        <v>0</v>
      </c>
      <c r="AH437" s="2546">
        <f t="shared" si="7063"/>
        <v>0</v>
      </c>
      <c r="AI437" s="2546">
        <f t="shared" si="7063"/>
        <v>0</v>
      </c>
      <c r="AJ437" s="2546">
        <f t="shared" si="7063"/>
        <v>0</v>
      </c>
      <c r="AK437" s="2546">
        <f t="shared" si="7063"/>
        <v>0</v>
      </c>
      <c r="AL437" s="2546">
        <f t="shared" si="7063"/>
        <v>0</v>
      </c>
      <c r="AM437" s="2546">
        <f t="shared" si="7063"/>
        <v>0</v>
      </c>
      <c r="AN437" s="2546">
        <f t="shared" si="7063"/>
        <v>0</v>
      </c>
      <c r="AO437" s="2546">
        <f t="shared" si="7063"/>
        <v>0</v>
      </c>
      <c r="AP437" s="2546">
        <f t="shared" si="7063"/>
        <v>0</v>
      </c>
      <c r="AQ437" s="2546">
        <f t="shared" si="7063"/>
        <v>0</v>
      </c>
      <c r="AR437" s="2546">
        <f t="shared" si="7063"/>
        <v>0</v>
      </c>
      <c r="AS437" s="2546">
        <f t="shared" si="7063"/>
        <v>0</v>
      </c>
      <c r="AT437" s="2546">
        <f t="shared" si="7063"/>
        <v>0</v>
      </c>
      <c r="AU437" s="2546">
        <f t="shared" si="7063"/>
        <v>0</v>
      </c>
      <c r="AV437" s="2546">
        <f t="shared" si="7063"/>
        <v>0</v>
      </c>
      <c r="AW437" s="2546">
        <f t="shared" si="7063"/>
        <v>0</v>
      </c>
      <c r="AX437" s="2546">
        <f t="shared" si="7063"/>
        <v>0</v>
      </c>
      <c r="AY437" s="2546">
        <f t="shared" si="7063"/>
        <v>0</v>
      </c>
      <c r="AZ437" s="2546">
        <f t="shared" si="7063"/>
        <v>0</v>
      </c>
      <c r="BA437" s="2546">
        <f t="shared" si="7063"/>
        <v>0</v>
      </c>
      <c r="BB437" s="874"/>
      <c r="BD437" s="5571">
        <f>الاعدادات!$D$15</f>
        <v>2024</v>
      </c>
      <c r="BE437">
        <f>AG437+AH437+AI437+AX437</f>
        <v>0</v>
      </c>
      <c r="BF437">
        <f>AG437+AK437+AL437+AM437+AV437+AW437+AY437</f>
        <v>0</v>
      </c>
      <c r="BI437">
        <f>AU437</f>
        <v>0</v>
      </c>
      <c r="BJ437">
        <f>BI437+BH437+BG437+BF437+BE437</f>
        <v>0</v>
      </c>
    </row>
    <row r="438" spans="1:62" ht="48" customHeight="1" thickBot="1">
      <c r="A438" s="872"/>
      <c r="B438" s="872"/>
      <c r="C438" s="872"/>
      <c r="D438" s="872"/>
      <c r="E438" s="872"/>
      <c r="F438" s="872"/>
      <c r="G438" s="872"/>
      <c r="H438" s="872"/>
      <c r="I438" s="872"/>
      <c r="J438" s="872"/>
      <c r="K438" s="872"/>
      <c r="L438" s="2187">
        <f>الاعدادات!$D$16</f>
        <v>2025</v>
      </c>
      <c r="M438" s="2546">
        <f t="shared" ref="M438:BA438" si="7064">M10+M26+M42+M58+M74+M90+M106+M122+M138+M154+M170+M186+M202+M218+M234+M250+M266+M282+M298+M314+M330+M346+M362+M378</f>
        <v>25</v>
      </c>
      <c r="N438" s="2546">
        <f t="shared" si="7064"/>
        <v>0</v>
      </c>
      <c r="O438" s="2546">
        <f t="shared" si="7064"/>
        <v>0</v>
      </c>
      <c r="P438" s="2546">
        <f t="shared" si="7064"/>
        <v>0</v>
      </c>
      <c r="Q438" s="2546">
        <f t="shared" si="7064"/>
        <v>0</v>
      </c>
      <c r="R438" s="2546">
        <f t="shared" si="7064"/>
        <v>0</v>
      </c>
      <c r="S438" s="2546">
        <f t="shared" si="7064"/>
        <v>0</v>
      </c>
      <c r="T438" s="2546">
        <f t="shared" si="7064"/>
        <v>0</v>
      </c>
      <c r="U438" s="2546">
        <f t="shared" si="7064"/>
        <v>0</v>
      </c>
      <c r="V438" s="2546">
        <f t="shared" si="7064"/>
        <v>0</v>
      </c>
      <c r="W438" s="2546">
        <f t="shared" si="7064"/>
        <v>0</v>
      </c>
      <c r="X438" s="2546">
        <f t="shared" si="7064"/>
        <v>0</v>
      </c>
      <c r="Y438" s="2546">
        <f t="shared" si="7064"/>
        <v>0</v>
      </c>
      <c r="Z438" s="2546">
        <f t="shared" si="7064"/>
        <v>25</v>
      </c>
      <c r="AA438" s="2546">
        <f t="shared" si="7064"/>
        <v>0</v>
      </c>
      <c r="AB438" s="2546">
        <f t="shared" si="7064"/>
        <v>0</v>
      </c>
      <c r="AC438" s="2546">
        <f t="shared" si="7064"/>
        <v>0</v>
      </c>
      <c r="AD438" s="2546">
        <f t="shared" si="7064"/>
        <v>0</v>
      </c>
      <c r="AE438" s="2546">
        <f t="shared" si="7064"/>
        <v>0</v>
      </c>
      <c r="AF438" s="2546">
        <f t="shared" si="7064"/>
        <v>0</v>
      </c>
      <c r="AG438" s="2546">
        <f t="shared" si="7064"/>
        <v>0</v>
      </c>
      <c r="AH438" s="2546">
        <f t="shared" si="7064"/>
        <v>0</v>
      </c>
      <c r="AI438" s="2546">
        <f t="shared" si="7064"/>
        <v>0</v>
      </c>
      <c r="AJ438" s="2546">
        <f t="shared" si="7064"/>
        <v>0</v>
      </c>
      <c r="AK438" s="2546">
        <f t="shared" si="7064"/>
        <v>0</v>
      </c>
      <c r="AL438" s="2546">
        <f t="shared" si="7064"/>
        <v>0</v>
      </c>
      <c r="AM438" s="2546">
        <f t="shared" si="7064"/>
        <v>0</v>
      </c>
      <c r="AN438" s="2546">
        <f t="shared" si="7064"/>
        <v>0</v>
      </c>
      <c r="AO438" s="2546">
        <f t="shared" si="7064"/>
        <v>0</v>
      </c>
      <c r="AP438" s="2546">
        <f t="shared" si="7064"/>
        <v>0</v>
      </c>
      <c r="AQ438" s="2546">
        <f t="shared" si="7064"/>
        <v>0</v>
      </c>
      <c r="AR438" s="2546">
        <f t="shared" si="7064"/>
        <v>0</v>
      </c>
      <c r="AS438" s="2546">
        <f t="shared" si="7064"/>
        <v>0</v>
      </c>
      <c r="AT438" s="2546">
        <f t="shared" si="7064"/>
        <v>0</v>
      </c>
      <c r="AU438" s="2546">
        <f t="shared" si="7064"/>
        <v>0</v>
      </c>
      <c r="AV438" s="2546">
        <f t="shared" si="7064"/>
        <v>0</v>
      </c>
      <c r="AW438" s="2546">
        <f t="shared" si="7064"/>
        <v>0</v>
      </c>
      <c r="AX438" s="2546">
        <f t="shared" si="7064"/>
        <v>0</v>
      </c>
      <c r="AY438" s="2546">
        <f t="shared" si="7064"/>
        <v>0</v>
      </c>
      <c r="AZ438" s="2546">
        <f t="shared" si="7064"/>
        <v>0</v>
      </c>
      <c r="BA438" s="2546">
        <f t="shared" si="7064"/>
        <v>0</v>
      </c>
      <c r="BB438" s="874"/>
      <c r="BD438" s="5571">
        <f>الاعدادات!$D$16</f>
        <v>2025</v>
      </c>
      <c r="BE438">
        <f>AG438+AH438+AI438+AX438</f>
        <v>0</v>
      </c>
      <c r="BF438">
        <f>AG438+AK438+AL438+AM438+AV438+AW438+AY438</f>
        <v>0</v>
      </c>
      <c r="BI438">
        <f>AU438</f>
        <v>0</v>
      </c>
      <c r="BJ438">
        <f>BI438+BH438+BG438+BF438+BE438</f>
        <v>0</v>
      </c>
    </row>
    <row r="439" spans="1:62" ht="48" customHeight="1" thickBot="1">
      <c r="A439" s="872"/>
      <c r="B439" s="872"/>
      <c r="C439" s="872"/>
      <c r="D439" s="872"/>
      <c r="E439" s="872"/>
      <c r="F439" s="872"/>
      <c r="G439" s="872"/>
      <c r="H439" s="872"/>
      <c r="I439" s="872"/>
      <c r="J439" s="872"/>
      <c r="K439" s="872"/>
      <c r="L439" s="2187">
        <f>الاعدادات!$D$17</f>
        <v>2026</v>
      </c>
      <c r="M439" s="2546">
        <f t="shared" ref="M439:BA439" si="7065">M11+M27+M43+M59+M75+M91+M107+M123+M139+M155+M171+M187+M203+M219+M235+M251+M267+M283+M299+M315+M331+M347+M363+M379</f>
        <v>4552</v>
      </c>
      <c r="N439" s="2546">
        <f t="shared" si="7065"/>
        <v>0</v>
      </c>
      <c r="O439" s="2546">
        <f t="shared" si="7065"/>
        <v>0</v>
      </c>
      <c r="P439" s="2546">
        <f t="shared" si="7065"/>
        <v>0</v>
      </c>
      <c r="Q439" s="2546">
        <f t="shared" si="7065"/>
        <v>0</v>
      </c>
      <c r="R439" s="2546">
        <f t="shared" si="7065"/>
        <v>0</v>
      </c>
      <c r="S439" s="2546">
        <f t="shared" si="7065"/>
        <v>0</v>
      </c>
      <c r="T439" s="2546">
        <f t="shared" si="7065"/>
        <v>0</v>
      </c>
      <c r="U439" s="2546">
        <f t="shared" si="7065"/>
        <v>0</v>
      </c>
      <c r="V439" s="2546">
        <f t="shared" si="7065"/>
        <v>0</v>
      </c>
      <c r="W439" s="2546">
        <f t="shared" si="7065"/>
        <v>0</v>
      </c>
      <c r="X439" s="2546">
        <f t="shared" si="7065"/>
        <v>0</v>
      </c>
      <c r="Y439" s="2546">
        <f t="shared" si="7065"/>
        <v>0</v>
      </c>
      <c r="Z439" s="2546">
        <f t="shared" si="7065"/>
        <v>4552</v>
      </c>
      <c r="AA439" s="2546">
        <f t="shared" si="7065"/>
        <v>0</v>
      </c>
      <c r="AB439" s="2546">
        <f t="shared" si="7065"/>
        <v>0</v>
      </c>
      <c r="AC439" s="2546">
        <f t="shared" si="7065"/>
        <v>0</v>
      </c>
      <c r="AD439" s="2546">
        <f t="shared" si="7065"/>
        <v>0</v>
      </c>
      <c r="AE439" s="2546">
        <f t="shared" si="7065"/>
        <v>0</v>
      </c>
      <c r="AF439" s="2546">
        <f t="shared" si="7065"/>
        <v>0</v>
      </c>
      <c r="AG439" s="2546">
        <f t="shared" si="7065"/>
        <v>0</v>
      </c>
      <c r="AH439" s="2546">
        <f t="shared" si="7065"/>
        <v>0</v>
      </c>
      <c r="AI439" s="2546">
        <f t="shared" si="7065"/>
        <v>0</v>
      </c>
      <c r="AJ439" s="2546">
        <f t="shared" si="7065"/>
        <v>0</v>
      </c>
      <c r="AK439" s="2546">
        <f t="shared" si="7065"/>
        <v>0</v>
      </c>
      <c r="AL439" s="2546">
        <f t="shared" si="7065"/>
        <v>0</v>
      </c>
      <c r="AM439" s="2546">
        <f t="shared" si="7065"/>
        <v>0</v>
      </c>
      <c r="AN439" s="2546">
        <f t="shared" si="7065"/>
        <v>0</v>
      </c>
      <c r="AO439" s="2546">
        <f t="shared" si="7065"/>
        <v>0</v>
      </c>
      <c r="AP439" s="2546">
        <f t="shared" si="7065"/>
        <v>0</v>
      </c>
      <c r="AQ439" s="2546">
        <f t="shared" si="7065"/>
        <v>0</v>
      </c>
      <c r="AR439" s="2546">
        <f t="shared" si="7065"/>
        <v>0</v>
      </c>
      <c r="AS439" s="2546">
        <f t="shared" si="7065"/>
        <v>0</v>
      </c>
      <c r="AT439" s="2546">
        <f t="shared" si="7065"/>
        <v>0</v>
      </c>
      <c r="AU439" s="2546">
        <f t="shared" si="7065"/>
        <v>0</v>
      </c>
      <c r="AV439" s="2546">
        <f t="shared" si="7065"/>
        <v>0</v>
      </c>
      <c r="AW439" s="2546">
        <f t="shared" si="7065"/>
        <v>0</v>
      </c>
      <c r="AX439" s="2546">
        <f t="shared" si="7065"/>
        <v>0</v>
      </c>
      <c r="AY439" s="2546">
        <f t="shared" si="7065"/>
        <v>0</v>
      </c>
      <c r="AZ439" s="2546">
        <f t="shared" si="7065"/>
        <v>0</v>
      </c>
      <c r="BA439" s="2546">
        <f t="shared" si="7065"/>
        <v>0</v>
      </c>
      <c r="BB439" s="874"/>
      <c r="BD439" s="5571">
        <f>الاعدادات!$D$17</f>
        <v>2026</v>
      </c>
      <c r="BE439">
        <f>AG439+AH439+AI439+AX439</f>
        <v>0</v>
      </c>
      <c r="BF439">
        <f>AG439+AK439+AL439+AM439+AV439+AW439+AY439</f>
        <v>0</v>
      </c>
      <c r="BI439">
        <f>AU439</f>
        <v>0</v>
      </c>
      <c r="BJ439">
        <f>BI439+BH439+BG439+BF439+BE439</f>
        <v>0</v>
      </c>
    </row>
    <row r="440" spans="1:62" ht="48" customHeight="1">
      <c r="A440" s="872"/>
      <c r="B440" s="872"/>
      <c r="C440" s="872"/>
      <c r="D440" s="872"/>
      <c r="E440" s="872"/>
      <c r="F440" s="872"/>
      <c r="G440" s="872"/>
      <c r="H440" s="872"/>
      <c r="I440" s="872"/>
      <c r="J440" s="872"/>
      <c r="K440" s="872"/>
      <c r="L440" s="872"/>
      <c r="M440" s="873"/>
      <c r="N440" s="873"/>
      <c r="O440" s="873"/>
      <c r="P440" s="873"/>
      <c r="Q440" s="873"/>
      <c r="R440" s="873"/>
      <c r="S440" s="873"/>
      <c r="T440" s="873"/>
      <c r="U440" s="873"/>
      <c r="V440" s="873"/>
      <c r="W440" s="873"/>
      <c r="X440" s="873"/>
      <c r="Y440" s="873"/>
      <c r="Z440" s="873"/>
      <c r="AA440" s="873"/>
      <c r="AB440" s="873"/>
      <c r="AC440" s="873"/>
      <c r="AD440" s="873"/>
      <c r="AE440" s="873"/>
      <c r="AF440" s="873"/>
      <c r="AG440" s="873"/>
      <c r="AH440" s="873"/>
      <c r="AI440" s="873"/>
      <c r="AJ440" s="873"/>
      <c r="AK440" s="873"/>
      <c r="AL440" s="873"/>
      <c r="AM440" s="873"/>
      <c r="AN440" s="873"/>
      <c r="AO440" s="873"/>
      <c r="AP440" s="873"/>
      <c r="AQ440" s="873"/>
      <c r="AR440" s="873"/>
      <c r="AS440" s="873"/>
      <c r="AT440" s="873"/>
      <c r="AU440" s="873"/>
      <c r="AV440" s="873"/>
      <c r="AW440" s="873"/>
      <c r="AX440" s="873"/>
      <c r="AY440" s="873"/>
      <c r="AZ440" s="873"/>
      <c r="BA440" s="873"/>
      <c r="BB440" s="874"/>
      <c r="BE440">
        <f t="shared" ref="BE440:BJ440" si="7066">SUM(BE436:BE439)</f>
        <v>0</v>
      </c>
      <c r="BF440">
        <f t="shared" si="7066"/>
        <v>0</v>
      </c>
      <c r="BG440">
        <f t="shared" si="7066"/>
        <v>0</v>
      </c>
      <c r="BH440">
        <f t="shared" si="7066"/>
        <v>0</v>
      </c>
      <c r="BI440">
        <f t="shared" si="7066"/>
        <v>0</v>
      </c>
      <c r="BJ440">
        <f t="shared" si="7066"/>
        <v>0</v>
      </c>
    </row>
    <row r="441" spans="1:62" ht="48" customHeight="1">
      <c r="A441" s="872"/>
      <c r="B441" s="872"/>
      <c r="C441" s="872"/>
      <c r="D441" s="872"/>
      <c r="E441" s="872"/>
      <c r="F441" s="872"/>
      <c r="G441" s="872"/>
      <c r="H441" s="872"/>
      <c r="I441" s="872"/>
      <c r="J441" s="872"/>
      <c r="K441" s="872"/>
      <c r="L441" s="872"/>
      <c r="M441" s="873"/>
      <c r="N441" s="873"/>
      <c r="O441" s="873"/>
      <c r="P441" s="873"/>
      <c r="Q441" s="873"/>
      <c r="R441" s="873"/>
      <c r="S441" s="873"/>
      <c r="T441" s="873"/>
      <c r="U441" s="873"/>
      <c r="V441" s="873"/>
      <c r="W441" s="873"/>
      <c r="X441" s="873"/>
      <c r="Y441" s="873"/>
      <c r="Z441" s="873"/>
      <c r="AA441" s="873"/>
      <c r="AB441" s="873"/>
      <c r="AC441" s="873"/>
      <c r="AD441" s="873"/>
      <c r="AE441" s="873"/>
      <c r="AF441" s="873"/>
      <c r="AG441" s="873"/>
      <c r="AH441" s="873"/>
      <c r="AI441" s="873"/>
      <c r="AJ441" s="873"/>
      <c r="AK441" s="873"/>
      <c r="AL441" s="873"/>
      <c r="AM441" s="873"/>
      <c r="AN441" s="873"/>
      <c r="AO441" s="873"/>
      <c r="AP441" s="873"/>
      <c r="AQ441" s="873"/>
      <c r="AR441" s="873"/>
      <c r="AS441" s="873"/>
      <c r="AT441" s="873"/>
      <c r="AU441" s="873"/>
      <c r="AV441" s="873"/>
      <c r="AW441" s="873"/>
      <c r="AX441" s="873"/>
      <c r="AY441" s="873"/>
      <c r="AZ441" s="873"/>
      <c r="BA441" s="873"/>
      <c r="BB441" s="874"/>
    </row>
    <row r="442" spans="1:62" ht="48" customHeight="1">
      <c r="A442" s="872"/>
      <c r="B442" s="872"/>
      <c r="C442" s="872"/>
      <c r="D442" s="872"/>
      <c r="E442" s="872"/>
      <c r="F442" s="872"/>
      <c r="G442" s="872"/>
      <c r="H442" s="872"/>
      <c r="I442" s="872"/>
      <c r="J442" s="872"/>
      <c r="K442" s="872"/>
      <c r="L442" s="872"/>
      <c r="M442" s="873"/>
      <c r="N442" s="873"/>
      <c r="O442" s="873"/>
      <c r="P442" s="873"/>
      <c r="Q442" s="873"/>
      <c r="R442" s="873"/>
      <c r="S442" s="873"/>
      <c r="T442" s="873"/>
      <c r="U442" s="873"/>
      <c r="V442" s="873"/>
      <c r="W442" s="873"/>
      <c r="X442" s="873"/>
      <c r="Y442" s="873"/>
      <c r="Z442" s="873"/>
      <c r="AA442" s="873"/>
      <c r="AB442" s="873"/>
      <c r="AC442" s="873"/>
      <c r="AD442" s="873"/>
      <c r="AE442" s="873"/>
      <c r="AF442" s="873"/>
      <c r="AG442" s="873"/>
      <c r="AH442" s="873"/>
      <c r="AI442" s="873"/>
      <c r="AJ442" s="873"/>
      <c r="AK442" s="873"/>
      <c r="AL442" s="873"/>
      <c r="AM442" s="873"/>
      <c r="AN442" s="873"/>
      <c r="AO442" s="873"/>
      <c r="AP442" s="873"/>
      <c r="AQ442" s="873"/>
      <c r="AR442" s="873"/>
      <c r="AS442" s="873"/>
      <c r="AT442" s="873"/>
      <c r="AU442" s="873"/>
      <c r="AV442" s="873"/>
      <c r="AW442" s="873"/>
      <c r="AX442" s="873"/>
      <c r="AY442" s="873"/>
      <c r="AZ442" s="873"/>
      <c r="BA442" s="873"/>
      <c r="BB442" s="874"/>
    </row>
    <row r="443" spans="1:62" ht="48" customHeight="1">
      <c r="A443" s="872"/>
      <c r="B443" s="872"/>
      <c r="C443" s="872"/>
      <c r="D443" s="872"/>
      <c r="E443" s="872"/>
      <c r="F443" s="872"/>
      <c r="G443" s="872"/>
      <c r="H443" s="872"/>
      <c r="I443" s="872"/>
      <c r="J443" s="872"/>
      <c r="K443" s="872"/>
      <c r="L443" s="872"/>
      <c r="M443" s="873"/>
      <c r="N443" s="873"/>
      <c r="O443" s="873"/>
      <c r="P443" s="873"/>
      <c r="Q443" s="873"/>
      <c r="R443" s="873"/>
      <c r="S443" s="873"/>
      <c r="T443" s="873"/>
      <c r="U443" s="873"/>
      <c r="V443" s="873"/>
      <c r="W443" s="873"/>
      <c r="X443" s="873"/>
      <c r="Y443" s="873"/>
      <c r="Z443" s="873"/>
      <c r="AA443" s="873"/>
      <c r="AB443" s="873"/>
      <c r="AC443" s="873"/>
      <c r="AD443" s="873"/>
      <c r="AE443" s="873"/>
      <c r="AF443" s="873"/>
      <c r="AG443" s="873"/>
      <c r="AH443" s="873"/>
      <c r="AI443" s="873"/>
      <c r="AJ443" s="873"/>
      <c r="AK443" s="873"/>
      <c r="AL443" s="873"/>
      <c r="AM443" s="873"/>
      <c r="AN443" s="873"/>
      <c r="AO443" s="873"/>
      <c r="AP443" s="873"/>
      <c r="AQ443" s="873"/>
      <c r="AR443" s="873"/>
      <c r="AS443" s="873"/>
      <c r="AT443" s="873"/>
      <c r="AU443" s="873"/>
      <c r="AV443" s="873"/>
      <c r="AW443" s="873"/>
      <c r="AX443" s="873"/>
      <c r="AY443" s="873"/>
      <c r="AZ443" s="873"/>
      <c r="BA443" s="873"/>
      <c r="BB443" s="874"/>
    </row>
    <row r="444" spans="1:62" ht="48" customHeight="1">
      <c r="A444" s="872"/>
      <c r="B444" s="872"/>
      <c r="C444" s="872"/>
      <c r="D444" s="872"/>
      <c r="E444" s="872"/>
      <c r="F444" s="872"/>
      <c r="G444" s="872"/>
      <c r="H444" s="872"/>
      <c r="I444" s="872"/>
      <c r="J444" s="872"/>
      <c r="K444" s="872"/>
      <c r="L444" s="872"/>
      <c r="M444" s="873"/>
      <c r="N444" s="873"/>
      <c r="O444" s="873"/>
      <c r="P444" s="873"/>
      <c r="Q444" s="873"/>
      <c r="R444" s="873"/>
      <c r="S444" s="873"/>
      <c r="T444" s="873"/>
      <c r="U444" s="873"/>
      <c r="V444" s="873"/>
      <c r="W444" s="873"/>
      <c r="X444" s="873"/>
      <c r="Y444" s="873"/>
      <c r="Z444" s="873"/>
      <c r="AA444" s="873"/>
      <c r="AB444" s="873"/>
      <c r="AC444" s="873"/>
      <c r="AD444" s="873"/>
      <c r="AE444" s="873"/>
      <c r="AF444" s="873"/>
      <c r="AG444" s="873"/>
      <c r="AH444" s="873"/>
      <c r="AI444" s="873"/>
      <c r="AJ444" s="873"/>
      <c r="AK444" s="873"/>
      <c r="AL444" s="873"/>
      <c r="AM444" s="873"/>
      <c r="AN444" s="873"/>
      <c r="AO444" s="873"/>
      <c r="AP444" s="873"/>
      <c r="AQ444" s="873"/>
      <c r="AR444" s="873"/>
      <c r="AS444" s="873"/>
      <c r="AT444" s="873"/>
      <c r="AU444" s="873"/>
      <c r="AV444" s="873"/>
      <c r="AW444" s="873"/>
      <c r="AX444" s="873"/>
      <c r="AY444" s="873"/>
      <c r="AZ444" s="873"/>
      <c r="BA444" s="873"/>
      <c r="BB444" s="874"/>
    </row>
    <row r="445" spans="1:62" ht="48" customHeight="1">
      <c r="A445" s="872"/>
      <c r="B445" s="872"/>
      <c r="C445" s="872"/>
      <c r="D445" s="872"/>
      <c r="E445" s="872"/>
      <c r="F445" s="872"/>
      <c r="G445" s="872"/>
      <c r="H445" s="872"/>
      <c r="I445" s="872"/>
      <c r="J445" s="872"/>
      <c r="K445" s="872"/>
      <c r="L445" s="872"/>
      <c r="M445" s="873"/>
      <c r="N445" s="873"/>
      <c r="O445" s="873"/>
      <c r="P445" s="873"/>
      <c r="Q445" s="873"/>
      <c r="R445" s="873"/>
      <c r="S445" s="873"/>
      <c r="T445" s="873"/>
      <c r="U445" s="873"/>
      <c r="V445" s="873"/>
      <c r="W445" s="873"/>
      <c r="X445" s="873"/>
      <c r="Y445" s="873"/>
      <c r="Z445" s="873"/>
      <c r="AA445" s="873"/>
      <c r="AB445" s="873"/>
      <c r="AC445" s="873"/>
      <c r="AD445" s="873"/>
      <c r="AE445" s="873"/>
      <c r="AF445" s="873"/>
      <c r="AG445" s="873"/>
      <c r="AH445" s="873"/>
      <c r="AI445" s="873"/>
      <c r="AJ445" s="873"/>
      <c r="AK445" s="873"/>
      <c r="AL445" s="873"/>
      <c r="AM445" s="873"/>
      <c r="AN445" s="873"/>
      <c r="AO445" s="873"/>
      <c r="AP445" s="873"/>
      <c r="AQ445" s="873"/>
      <c r="AR445" s="873"/>
      <c r="AS445" s="873"/>
      <c r="AT445" s="873"/>
      <c r="AU445" s="873"/>
      <c r="AV445" s="873"/>
      <c r="AW445" s="873"/>
      <c r="AX445" s="873"/>
      <c r="AY445" s="873"/>
      <c r="AZ445" s="873"/>
      <c r="BA445" s="873"/>
      <c r="BB445" s="874"/>
    </row>
    <row r="446" spans="1:62" ht="48" customHeight="1">
      <c r="A446" s="875" t="s">
        <v>181</v>
      </c>
      <c r="B446" s="875"/>
      <c r="C446" s="875"/>
      <c r="D446" s="875"/>
      <c r="E446" s="875"/>
      <c r="F446" s="875"/>
      <c r="G446" s="875"/>
      <c r="H446" s="875"/>
      <c r="I446" s="875"/>
      <c r="J446" s="875"/>
      <c r="K446" s="875"/>
      <c r="L446" s="875"/>
      <c r="M446" s="876"/>
      <c r="N446" s="876"/>
      <c r="O446" s="876"/>
      <c r="P446" s="876"/>
      <c r="Q446" s="876"/>
      <c r="R446" s="2392">
        <f>SUM(R436:R445)</f>
        <v>0</v>
      </c>
      <c r="S446" s="2392">
        <f t="shared" ref="S446:BB446" si="7067">SUM(S436:S445)</f>
        <v>0</v>
      </c>
      <c r="T446" s="2392">
        <f t="shared" si="7067"/>
        <v>0</v>
      </c>
      <c r="U446" s="2392">
        <f t="shared" si="7067"/>
        <v>0</v>
      </c>
      <c r="V446" s="2392">
        <f t="shared" si="7067"/>
        <v>0</v>
      </c>
      <c r="W446" s="2392">
        <f t="shared" si="7067"/>
        <v>0</v>
      </c>
      <c r="X446" s="2392">
        <f t="shared" si="7067"/>
        <v>0</v>
      </c>
      <c r="Y446" s="2392">
        <f t="shared" si="7067"/>
        <v>0</v>
      </c>
      <c r="Z446" s="2392">
        <f t="shared" si="7067"/>
        <v>4578</v>
      </c>
      <c r="AA446" s="2392">
        <f t="shared" si="7067"/>
        <v>0</v>
      </c>
      <c r="AB446" s="2392">
        <f t="shared" si="7067"/>
        <v>0</v>
      </c>
      <c r="AC446" s="2392">
        <f t="shared" si="7067"/>
        <v>0</v>
      </c>
      <c r="AD446" s="2392">
        <f t="shared" si="7067"/>
        <v>0</v>
      </c>
      <c r="AE446" s="2392">
        <f t="shared" si="7067"/>
        <v>0</v>
      </c>
      <c r="AF446" s="2392">
        <f t="shared" si="7067"/>
        <v>0</v>
      </c>
      <c r="AG446" s="2392">
        <f t="shared" si="7067"/>
        <v>0</v>
      </c>
      <c r="AH446" s="2392">
        <f t="shared" si="7067"/>
        <v>0</v>
      </c>
      <c r="AI446" s="2392">
        <f t="shared" si="7067"/>
        <v>0</v>
      </c>
      <c r="AJ446" s="2392">
        <f t="shared" si="7067"/>
        <v>0</v>
      </c>
      <c r="AK446" s="2392">
        <f t="shared" si="7067"/>
        <v>0</v>
      </c>
      <c r="AL446" s="2392">
        <f t="shared" si="7067"/>
        <v>0</v>
      </c>
      <c r="AM446" s="2392">
        <f t="shared" si="7067"/>
        <v>0</v>
      </c>
      <c r="AN446" s="2392">
        <f t="shared" si="7067"/>
        <v>0</v>
      </c>
      <c r="AO446" s="2392">
        <f t="shared" si="7067"/>
        <v>0</v>
      </c>
      <c r="AP446" s="2392">
        <f t="shared" si="7067"/>
        <v>0</v>
      </c>
      <c r="AQ446" s="2392">
        <f t="shared" si="7067"/>
        <v>0</v>
      </c>
      <c r="AR446" s="2392">
        <f t="shared" si="7067"/>
        <v>0</v>
      </c>
      <c r="AS446" s="2392">
        <f t="shared" si="7067"/>
        <v>0</v>
      </c>
      <c r="AT446" s="2392">
        <f t="shared" si="7067"/>
        <v>0</v>
      </c>
      <c r="AU446" s="2392">
        <f t="shared" si="7067"/>
        <v>0</v>
      </c>
      <c r="AV446" s="2392">
        <f t="shared" si="7067"/>
        <v>0</v>
      </c>
      <c r="AW446" s="2392">
        <f t="shared" si="7067"/>
        <v>0</v>
      </c>
      <c r="AX446" s="2392">
        <f t="shared" si="7067"/>
        <v>0</v>
      </c>
      <c r="AY446" s="2392">
        <f t="shared" si="7067"/>
        <v>0</v>
      </c>
      <c r="AZ446" s="2392">
        <f t="shared" si="7067"/>
        <v>0</v>
      </c>
      <c r="BA446" s="2392">
        <f t="shared" si="7067"/>
        <v>0</v>
      </c>
      <c r="BB446" s="2392">
        <f t="shared" si="7067"/>
        <v>0</v>
      </c>
    </row>
    <row r="447" spans="1:62" ht="48" customHeight="1"/>
    <row r="448" spans="1:62" ht="48" customHeight="1"/>
    <row r="449" ht="48" customHeight="1"/>
    <row r="450" ht="48" customHeight="1"/>
    <row r="451" ht="48" customHeight="1"/>
    <row r="452" ht="48" customHeight="1"/>
    <row r="453" ht="48" customHeight="1"/>
    <row r="454" ht="48" customHeight="1"/>
    <row r="455" ht="48" customHeight="1"/>
    <row r="456" ht="48" customHeight="1"/>
    <row r="457" ht="48" customHeight="1"/>
    <row r="458" ht="48" customHeight="1"/>
    <row r="459" ht="48" customHeight="1"/>
    <row r="460" ht="48" customHeight="1"/>
    <row r="461" ht="48" customHeight="1"/>
    <row r="462" ht="48" customHeight="1"/>
    <row r="463" ht="48" customHeight="1"/>
    <row r="464" ht="48" customHeight="1"/>
    <row r="465" ht="48" customHeight="1"/>
    <row r="466" ht="48" customHeight="1"/>
    <row r="467" ht="48" customHeight="1"/>
    <row r="468" ht="48" customHeight="1"/>
    <row r="469" ht="48" customHeight="1"/>
    <row r="470" ht="48" customHeight="1"/>
    <row r="471" ht="48" customHeight="1"/>
    <row r="472" ht="48" customHeight="1"/>
    <row r="473" ht="48" customHeight="1"/>
    <row r="474" ht="48" customHeight="1"/>
    <row r="475" ht="48" customHeight="1"/>
    <row r="476" ht="48" customHeight="1"/>
    <row r="477" ht="48" customHeight="1"/>
    <row r="478" ht="48" customHeight="1"/>
    <row r="479" ht="48" customHeight="1"/>
    <row r="480" ht="48" customHeight="1"/>
    <row r="481" ht="48" customHeight="1"/>
    <row r="482" ht="48" customHeight="1"/>
    <row r="483" ht="48" customHeight="1"/>
    <row r="484" ht="48" customHeight="1"/>
    <row r="485" ht="48" customHeight="1"/>
    <row r="486" ht="48" customHeight="1"/>
    <row r="487" ht="48" customHeight="1"/>
    <row r="488" ht="48" customHeight="1"/>
    <row r="489" ht="48" customHeight="1"/>
    <row r="490" ht="48" customHeight="1"/>
    <row r="491" ht="48" customHeight="1"/>
    <row r="492" ht="48" customHeight="1"/>
    <row r="493" ht="48" customHeight="1"/>
    <row r="494" ht="48" customHeight="1"/>
    <row r="495" ht="48" customHeight="1"/>
    <row r="496" ht="48" customHeight="1"/>
    <row r="497" ht="48" customHeight="1"/>
    <row r="498" ht="48" customHeight="1"/>
    <row r="499" ht="48" customHeight="1"/>
    <row r="500" ht="48" customHeight="1"/>
    <row r="501" ht="48" customHeight="1"/>
  </sheetData>
  <customSheetViews>
    <customSheetView guid="{12CA49F8-E6BA-489F-9DA0-6B8A5CD7EDCA}" scale="70" showPageBreaks="1" fitToPage="1" printArea="1" hiddenColumns="1">
      <pane xSplit="11" ySplit="4" topLeftCell="AI324" activePane="bottomRight" state="frozen"/>
      <selection pane="bottomRight" activeCell="V297" sqref="V297"/>
      <pageMargins left="0" right="0" top="0" bottom="0" header="0.31496062992125984" footer="0.31496062992125984"/>
      <printOptions horizontalCentered="1"/>
      <pageSetup scale="34" orientation="landscape" r:id="rId1"/>
    </customSheetView>
    <customSheetView guid="{37E56966-4F94-4240-A3E5-59881448F1B0}" scale="70" showPageBreaks="1" fitToPage="1" printArea="1" hiddenColumns="1">
      <pane xSplit="12" ySplit="5" topLeftCell="M119" activePane="bottomRight" state="frozen"/>
      <selection pane="bottomRight" activeCell="AM123" sqref="AM123"/>
      <pageMargins left="0" right="0" top="0" bottom="0" header="0.31496062992125984" footer="0.31496062992125984"/>
      <printOptions horizontalCentered="1"/>
      <pageSetup scale="34" orientation="landscape" r:id="rId2"/>
    </customSheetView>
    <customSheetView guid="{230182A1-F070-4DDB-9301-86882B42A49C}" scale="55" showPageBreaks="1" fitToPage="1" printArea="1" hiddenColumns="1">
      <pane xSplit="12" ySplit="5" topLeftCell="M278" activePane="bottomRight" state="frozen"/>
      <selection pane="bottomRight" activeCell="AY281" sqref="AY281"/>
      <pageMargins left="0" right="0" top="0" bottom="0" header="0.31496062992125984" footer="0.31496062992125984"/>
      <printOptions horizontalCentered="1"/>
      <pageSetup scale="34" orientation="landscape" r:id="rId3"/>
    </customSheetView>
    <customSheetView guid="{4B0F2128-2DDC-4AF0-BF60-90CCEE21FB66}" scale="60" fitToPage="1">
      <pane xSplit="12" ySplit="5" topLeftCell="M6" activePane="bottomRight" state="frozen"/>
      <selection pane="bottomRight" activeCell="P9" sqref="P9"/>
      <pageMargins left="0" right="0" top="0" bottom="0" header="0.31496062992125984" footer="0.31496062992125984"/>
      <printOptions horizontalCentered="1"/>
      <pageSetup scale="54" orientation="landscape" r:id="rId4"/>
    </customSheetView>
    <customSheetView guid="{7E615092-1A34-48E1-8A6E-7383EDD6AB18}" scale="70" fitToPage="1" hiddenColumns="1">
      <pane xSplit="12" ySplit="5" topLeftCell="M70" activePane="bottomRight" state="frozen"/>
      <selection pane="bottomRight" activeCell="W75" sqref="W75"/>
      <pageMargins left="0" right="0" top="0" bottom="0" header="0.31496062992125984" footer="0.31496062992125984"/>
      <printOptions horizontalCentered="1"/>
      <pageSetup scale="32" orientation="landscape" r:id="rId5"/>
    </customSheetView>
  </customSheetViews>
  <mergeCells count="1648">
    <mergeCell ref="BU420:BU421"/>
    <mergeCell ref="BV420:BV421"/>
    <mergeCell ref="BW420:BW421"/>
    <mergeCell ref="FF2:GC2"/>
    <mergeCell ref="FG3:FJ4"/>
    <mergeCell ref="FK3:FN4"/>
    <mergeCell ref="FO3:FR4"/>
    <mergeCell ref="FS3:FU4"/>
    <mergeCell ref="FV3:FY4"/>
    <mergeCell ref="FZ3:GC4"/>
    <mergeCell ref="GE14:GI14"/>
    <mergeCell ref="GA14:GD14"/>
    <mergeCell ref="FW14:FZ14"/>
    <mergeCell ref="FS14:FV14"/>
    <mergeCell ref="FO14:FR14"/>
    <mergeCell ref="FK14:FN14"/>
    <mergeCell ref="FG14:FJ14"/>
    <mergeCell ref="FF13:GI13"/>
    <mergeCell ref="ER2:EW2"/>
    <mergeCell ref="EX2:EZ2"/>
    <mergeCell ref="DZ4:DZ5"/>
    <mergeCell ref="DN3:DN5"/>
    <mergeCell ref="DO3:DO5"/>
    <mergeCell ref="DP3:DP5"/>
    <mergeCell ref="DQ3:DQ5"/>
    <mergeCell ref="DT3:DT5"/>
    <mergeCell ref="EX3:EX5"/>
    <mergeCell ref="EY3:EY5"/>
    <mergeCell ref="EZ3:EZ5"/>
    <mergeCell ref="EG4:EG5"/>
    <mergeCell ref="FC3:FC5"/>
    <mergeCell ref="FD3:FD5"/>
    <mergeCell ref="L6:BB7"/>
    <mergeCell ref="BD6:BD7"/>
    <mergeCell ref="BE6:CL7"/>
    <mergeCell ref="CO6:DU7"/>
    <mergeCell ref="CN6:CN7"/>
    <mergeCell ref="BE13:CL14"/>
    <mergeCell ref="CO13:DU14"/>
    <mergeCell ref="CN13:CN14"/>
    <mergeCell ref="BD13:BD14"/>
    <mergeCell ref="FF4:FF5"/>
    <mergeCell ref="EA4:EA5"/>
    <mergeCell ref="EB4:EB5"/>
    <mergeCell ref="EC4:EC5"/>
    <mergeCell ref="ED4:ED5"/>
    <mergeCell ref="EE4:EE5"/>
    <mergeCell ref="EF4:EF5"/>
    <mergeCell ref="DX6:FD7"/>
    <mergeCell ref="DW6:DW7"/>
    <mergeCell ref="DX13:FD14"/>
    <mergeCell ref="DW13:DW14"/>
    <mergeCell ref="DC4:DE4"/>
    <mergeCell ref="CN4:CN5"/>
    <mergeCell ref="FA2:FA5"/>
    <mergeCell ref="ET3:ET5"/>
    <mergeCell ref="EU3:EU5"/>
    <mergeCell ref="EV3:EV5"/>
    <mergeCell ref="EW3:EW5"/>
    <mergeCell ref="DH2:DH5"/>
    <mergeCell ref="DI2:DN2"/>
    <mergeCell ref="DO2:DQ2"/>
    <mergeCell ref="DR2:DR5"/>
    <mergeCell ref="DY4:DY5"/>
    <mergeCell ref="A12:G12"/>
    <mergeCell ref="A13:G14"/>
    <mergeCell ref="H13:K14"/>
    <mergeCell ref="A6:A11"/>
    <mergeCell ref="B6:G6"/>
    <mergeCell ref="J6:J11"/>
    <mergeCell ref="K6:K11"/>
    <mergeCell ref="CO4:CO5"/>
    <mergeCell ref="CP4:CP5"/>
    <mergeCell ref="CQ4:CQ5"/>
    <mergeCell ref="CV4:CV5"/>
    <mergeCell ref="CW4:CW5"/>
    <mergeCell ref="CX4:CX5"/>
    <mergeCell ref="B7:G7"/>
    <mergeCell ref="B8:G8"/>
    <mergeCell ref="B9:G9"/>
    <mergeCell ref="B10:G10"/>
    <mergeCell ref="H10:H11"/>
    <mergeCell ref="B11:G11"/>
    <mergeCell ref="BK4:BK5"/>
    <mergeCell ref="BL4:BL5"/>
    <mergeCell ref="BM4:BM5"/>
    <mergeCell ref="BN4:BN5"/>
    <mergeCell ref="BO4:BO5"/>
    <mergeCell ref="BP4:BP5"/>
    <mergeCell ref="CL3:CL5"/>
    <mergeCell ref="CM3:CM5"/>
    <mergeCell ref="CN3:CT3"/>
    <mergeCell ref="CU3:DE3"/>
    <mergeCell ref="M3:X3"/>
    <mergeCell ref="Y3:Y5"/>
    <mergeCell ref="Z3:Z5"/>
    <mergeCell ref="FE3:FE5"/>
    <mergeCell ref="DV3:DV5"/>
    <mergeCell ref="DW3:EC3"/>
    <mergeCell ref="ED3:EN3"/>
    <mergeCell ref="EO3:EO5"/>
    <mergeCell ref="ER3:ER5"/>
    <mergeCell ref="ES3:ES5"/>
    <mergeCell ref="DW4:DW5"/>
    <mergeCell ref="DX4:DX5"/>
    <mergeCell ref="FB2:FB5"/>
    <mergeCell ref="FC2:FE2"/>
    <mergeCell ref="DU3:DU5"/>
    <mergeCell ref="DF3:DF5"/>
    <mergeCell ref="DI3:DI5"/>
    <mergeCell ref="CR4:CR5"/>
    <mergeCell ref="CS4:CS5"/>
    <mergeCell ref="CT4:CT5"/>
    <mergeCell ref="CU4:CU5"/>
    <mergeCell ref="DS2:DS5"/>
    <mergeCell ref="DT2:DV2"/>
    <mergeCell ref="DJ3:DJ5"/>
    <mergeCell ref="DK3:DK5"/>
    <mergeCell ref="DL3:DL5"/>
    <mergeCell ref="CY4:CY5"/>
    <mergeCell ref="CZ4:DB4"/>
    <mergeCell ref="DM3:DM5"/>
    <mergeCell ref="CN2:DF2"/>
    <mergeCell ref="DG2:DG5"/>
    <mergeCell ref="DW2:EO2"/>
    <mergeCell ref="EP2:EP5"/>
    <mergeCell ref="EQ2:EQ5"/>
    <mergeCell ref="EL4:EN4"/>
    <mergeCell ref="CK2:CM2"/>
    <mergeCell ref="AK4:AK5"/>
    <mergeCell ref="AL4:AL5"/>
    <mergeCell ref="AM4:AM5"/>
    <mergeCell ref="AN4:AN5"/>
    <mergeCell ref="CI2:CI5"/>
    <mergeCell ref="CJ2:CJ5"/>
    <mergeCell ref="CF3:CF5"/>
    <mergeCell ref="CG3:CG5"/>
    <mergeCell ref="CH3:CH5"/>
    <mergeCell ref="CK3:CK5"/>
    <mergeCell ref="BE2:BW2"/>
    <mergeCell ref="BX2:BX5"/>
    <mergeCell ref="BQ4:BS4"/>
    <mergeCell ref="BT4:BV4"/>
    <mergeCell ref="EH4:EH5"/>
    <mergeCell ref="EI4:EK4"/>
    <mergeCell ref="CE3:CE5"/>
    <mergeCell ref="AY3:AY5"/>
    <mergeCell ref="AZ3:AZ5"/>
    <mergeCell ref="BA3:BA5"/>
    <mergeCell ref="BE3:BK3"/>
    <mergeCell ref="BL3:BV3"/>
    <mergeCell ref="BW3:BW5"/>
    <mergeCell ref="BG4:BG5"/>
    <mergeCell ref="BH4:BH5"/>
    <mergeCell ref="BI4:BI5"/>
    <mergeCell ref="BJ4:BJ5"/>
    <mergeCell ref="A2:A5"/>
    <mergeCell ref="B2:G5"/>
    <mergeCell ref="H2:H5"/>
    <mergeCell ref="I2:I5"/>
    <mergeCell ref="J2:J5"/>
    <mergeCell ref="K2:K5"/>
    <mergeCell ref="L2:L5"/>
    <mergeCell ref="M2:Z2"/>
    <mergeCell ref="AA2:AA5"/>
    <mergeCell ref="AB2:AB5"/>
    <mergeCell ref="AC2:AS2"/>
    <mergeCell ref="AT2:AT5"/>
    <mergeCell ref="AD4:AD5"/>
    <mergeCell ref="AE4:AE5"/>
    <mergeCell ref="AF4:AF5"/>
    <mergeCell ref="AH4:AH5"/>
    <mergeCell ref="AU2:AZ2"/>
    <mergeCell ref="M4:M5"/>
    <mergeCell ref="N4:N5"/>
    <mergeCell ref="O4:R4"/>
    <mergeCell ref="S4:S5"/>
    <mergeCell ref="T4:T5"/>
    <mergeCell ref="AU3:AU5"/>
    <mergeCell ref="AV3:AV5"/>
    <mergeCell ref="AW3:AW5"/>
    <mergeCell ref="AX3:AX5"/>
    <mergeCell ref="AH3:AN3"/>
    <mergeCell ref="AO3:AR3"/>
    <mergeCell ref="AS3:AS5"/>
    <mergeCell ref="AC3:AF3"/>
    <mergeCell ref="AG3:AG5"/>
    <mergeCell ref="IA60:IQ60"/>
    <mergeCell ref="IR60:IR64"/>
    <mergeCell ref="IS60:IX60"/>
    <mergeCell ref="IY60:IY62"/>
    <mergeCell ref="IA61:ID63"/>
    <mergeCell ref="IE61:IE64"/>
    <mergeCell ref="IF61:IL63"/>
    <mergeCell ref="IM61:IP63"/>
    <mergeCell ref="IQ61:IQ64"/>
    <mergeCell ref="IS61:IS64"/>
    <mergeCell ref="IT61:IT64"/>
    <mergeCell ref="U4:V4"/>
    <mergeCell ref="W4:W5"/>
    <mergeCell ref="X4:X5"/>
    <mergeCell ref="AC4:AC5"/>
    <mergeCell ref="AO4:AO5"/>
    <mergeCell ref="AP4:AP5"/>
    <mergeCell ref="AQ4:AQ5"/>
    <mergeCell ref="AR4:AR5"/>
    <mergeCell ref="AI4:AI5"/>
    <mergeCell ref="AJ4:AJ5"/>
    <mergeCell ref="BE4:BE5"/>
    <mergeCell ref="BF4:BF5"/>
    <mergeCell ref="BD2:BD5"/>
    <mergeCell ref="BY2:BY5"/>
    <mergeCell ref="BZ2:CE2"/>
    <mergeCell ref="CF2:CH2"/>
    <mergeCell ref="BZ3:BZ5"/>
    <mergeCell ref="CA3:CA5"/>
    <mergeCell ref="CB3:CB5"/>
    <mergeCell ref="CC3:CC5"/>
    <mergeCell ref="CD3:CD5"/>
    <mergeCell ref="IY63:IY64"/>
    <mergeCell ref="GY65:GY69"/>
    <mergeCell ref="GZ65:HE65"/>
    <mergeCell ref="GZ66:HE66"/>
    <mergeCell ref="GZ67:HE67"/>
    <mergeCell ref="GZ68:HE68"/>
    <mergeCell ref="GZ69:HE69"/>
    <mergeCell ref="IU61:IU64"/>
    <mergeCell ref="IV61:IV64"/>
    <mergeCell ref="IW61:IW64"/>
    <mergeCell ref="IX61:IX64"/>
    <mergeCell ref="HK63:HK64"/>
    <mergeCell ref="HL63:HL64"/>
    <mergeCell ref="HM63:HP63"/>
    <mergeCell ref="HQ63:HQ64"/>
    <mergeCell ref="HR63:HR64"/>
    <mergeCell ref="HS63:HT63"/>
    <mergeCell ref="HU63:HU64"/>
    <mergeCell ref="GY61:GY64"/>
    <mergeCell ref="GZ61:HE64"/>
    <mergeCell ref="HF61:HF64"/>
    <mergeCell ref="HG61:HG64"/>
    <mergeCell ref="HH61:HH64"/>
    <mergeCell ref="HI61:HI64"/>
    <mergeCell ref="HK61:HV62"/>
    <mergeCell ref="HW61:HW64"/>
    <mergeCell ref="HX61:HX64"/>
    <mergeCell ref="HV63:HV64"/>
    <mergeCell ref="HJ60:HJ64"/>
    <mergeCell ref="HK60:HX60"/>
    <mergeCell ref="HY60:HY64"/>
    <mergeCell ref="HZ60:HZ64"/>
    <mergeCell ref="GQ73:GQ76"/>
    <mergeCell ref="GR73:HJ73"/>
    <mergeCell ref="HK73:HK76"/>
    <mergeCell ref="HL73:HL76"/>
    <mergeCell ref="HM73:HR75"/>
    <mergeCell ref="HS73:HU75"/>
    <mergeCell ref="HV73:HV76"/>
    <mergeCell ref="HW73:HW76"/>
    <mergeCell ref="HX73:HZ73"/>
    <mergeCell ref="IA73:IS73"/>
    <mergeCell ref="IT73:IT76"/>
    <mergeCell ref="IU73:IU76"/>
    <mergeCell ref="IV73:JA75"/>
    <mergeCell ref="JB73:JD75"/>
    <mergeCell ref="JE73:JE76"/>
    <mergeCell ref="JF73:JF76"/>
    <mergeCell ref="IV94:IV97"/>
    <mergeCell ref="IW94:IW97"/>
    <mergeCell ref="IX94:IX97"/>
    <mergeCell ref="HK96:HK97"/>
    <mergeCell ref="HL96:HL97"/>
    <mergeCell ref="HA75:HA76"/>
    <mergeCell ref="HX94:HX97"/>
    <mergeCell ref="IA94:ID96"/>
    <mergeCell ref="IE94:IE97"/>
    <mergeCell ref="IF94:IL96"/>
    <mergeCell ref="IM94:IP96"/>
    <mergeCell ref="IQ94:IQ97"/>
    <mergeCell ref="IS94:IS97"/>
    <mergeCell ref="IT94:IT97"/>
    <mergeCell ref="IU94:IU97"/>
    <mergeCell ref="GV75:GV76"/>
    <mergeCell ref="JG73:JI73"/>
    <mergeCell ref="GR74:GX74"/>
    <mergeCell ref="GY74:HI74"/>
    <mergeCell ref="HJ74:HJ76"/>
    <mergeCell ref="HX74:HX76"/>
    <mergeCell ref="HH65:HH69"/>
    <mergeCell ref="HI65:HI69"/>
    <mergeCell ref="HJ93:HJ97"/>
    <mergeCell ref="HK93:HX93"/>
    <mergeCell ref="HY93:HY97"/>
    <mergeCell ref="HZ93:HZ97"/>
    <mergeCell ref="IA93:IQ93"/>
    <mergeCell ref="IR93:IR97"/>
    <mergeCell ref="IS93:IX93"/>
    <mergeCell ref="IY93:IY95"/>
    <mergeCell ref="GY94:GY97"/>
    <mergeCell ref="GZ94:HE97"/>
    <mergeCell ref="HF94:HF97"/>
    <mergeCell ref="HG94:HG97"/>
    <mergeCell ref="HH94:HH97"/>
    <mergeCell ref="HI94:HI97"/>
    <mergeCell ref="HK94:HV95"/>
    <mergeCell ref="HW94:HW97"/>
    <mergeCell ref="IC75:IC76"/>
    <mergeCell ref="HB75:HB76"/>
    <mergeCell ref="HC75:HC76"/>
    <mergeCell ref="HD75:HF75"/>
    <mergeCell ref="HG75:HI75"/>
    <mergeCell ref="IA75:IA76"/>
    <mergeCell ref="IB75:IB76"/>
    <mergeCell ref="GR72:HZ72"/>
    <mergeCell ref="IA72:JI72"/>
    <mergeCell ref="GY98:GY102"/>
    <mergeCell ref="GZ98:HE98"/>
    <mergeCell ref="HH98:HH102"/>
    <mergeCell ref="HI98:HI102"/>
    <mergeCell ref="GZ99:HE99"/>
    <mergeCell ref="GZ100:HE100"/>
    <mergeCell ref="GZ101:HE101"/>
    <mergeCell ref="GZ102:HE102"/>
    <mergeCell ref="IL75:IL76"/>
    <mergeCell ref="IM75:IO75"/>
    <mergeCell ref="IP75:IR75"/>
    <mergeCell ref="GR83:HY83"/>
    <mergeCell ref="IA83:JI83"/>
    <mergeCell ref="JG74:JG76"/>
    <mergeCell ref="JH74:JH76"/>
    <mergeCell ref="JI74:JI76"/>
    <mergeCell ref="ID75:ID76"/>
    <mergeCell ref="IE75:IE76"/>
    <mergeCell ref="IF75:IF76"/>
    <mergeCell ref="IG75:IG76"/>
    <mergeCell ref="IH75:IH76"/>
    <mergeCell ref="II75:II76"/>
    <mergeCell ref="IJ75:IJ76"/>
    <mergeCell ref="IK75:IK76"/>
    <mergeCell ref="HY74:HY76"/>
    <mergeCell ref="HZ74:HZ76"/>
    <mergeCell ref="IA74:IG74"/>
    <mergeCell ref="IH74:IR74"/>
    <mergeCell ref="GR75:GR76"/>
    <mergeCell ref="GS75:GS76"/>
    <mergeCell ref="GT75:GT76"/>
    <mergeCell ref="GU75:GU76"/>
    <mergeCell ref="GW75:GW76"/>
    <mergeCell ref="GX75:GX76"/>
    <mergeCell ref="GY75:GY76"/>
    <mergeCell ref="GZ75:GZ76"/>
    <mergeCell ref="IS74:IS76"/>
    <mergeCell ref="HM96:HP96"/>
    <mergeCell ref="HQ96:HQ97"/>
    <mergeCell ref="HR96:HR97"/>
    <mergeCell ref="HS96:HT96"/>
    <mergeCell ref="HU96:HU97"/>
    <mergeCell ref="HV96:HV97"/>
    <mergeCell ref="IY96:IY97"/>
    <mergeCell ref="GR105:HZ105"/>
    <mergeCell ref="IA105:JI105"/>
    <mergeCell ref="GQ106:GQ109"/>
    <mergeCell ref="GR106:HJ106"/>
    <mergeCell ref="HK106:HK109"/>
    <mergeCell ref="HL106:HL109"/>
    <mergeCell ref="HM106:HR108"/>
    <mergeCell ref="HS106:HU108"/>
    <mergeCell ref="HV106:HV109"/>
    <mergeCell ref="HW106:HW109"/>
    <mergeCell ref="HX106:HZ106"/>
    <mergeCell ref="IA106:IS106"/>
    <mergeCell ref="IT106:IT109"/>
    <mergeCell ref="IU106:IU109"/>
    <mergeCell ref="IV106:JA108"/>
    <mergeCell ref="JB106:JD108"/>
    <mergeCell ref="JE106:JE109"/>
    <mergeCell ref="JF106:JF109"/>
    <mergeCell ref="JG106:JI106"/>
    <mergeCell ref="GR107:GX107"/>
    <mergeCell ref="GY107:HI107"/>
    <mergeCell ref="HJ107:HJ109"/>
    <mergeCell ref="HX107:HX109"/>
    <mergeCell ref="HY107:HY109"/>
    <mergeCell ref="IL108:IL109"/>
    <mergeCell ref="HZ107:HZ109"/>
    <mergeCell ref="IA107:IG107"/>
    <mergeCell ref="IH107:IR107"/>
    <mergeCell ref="IS107:IS109"/>
    <mergeCell ref="JG107:JG109"/>
    <mergeCell ref="JH107:JH109"/>
    <mergeCell ref="JI107:JI109"/>
    <mergeCell ref="GR108:GR109"/>
    <mergeCell ref="GS108:GS109"/>
    <mergeCell ref="GT108:GT109"/>
    <mergeCell ref="GU108:GU109"/>
    <mergeCell ref="GV108:GV109"/>
    <mergeCell ref="GW108:GW109"/>
    <mergeCell ref="GX108:GX109"/>
    <mergeCell ref="GY108:GY109"/>
    <mergeCell ref="GZ108:GZ109"/>
    <mergeCell ref="HA108:HA109"/>
    <mergeCell ref="HB108:HB109"/>
    <mergeCell ref="HC108:HC109"/>
    <mergeCell ref="HD108:HF108"/>
    <mergeCell ref="HG108:HI108"/>
    <mergeCell ref="IA108:IA109"/>
    <mergeCell ref="IB108:IB109"/>
    <mergeCell ref="ID108:ID109"/>
    <mergeCell ref="IE108:IE109"/>
    <mergeCell ref="IF108:IF109"/>
    <mergeCell ref="IG108:IG109"/>
    <mergeCell ref="IH108:IH109"/>
    <mergeCell ref="II108:II109"/>
    <mergeCell ref="IJ108:IJ109"/>
    <mergeCell ref="IK108:IK109"/>
    <mergeCell ref="IC108:IC109"/>
    <mergeCell ref="IM108:IO108"/>
    <mergeCell ref="IP108:IR108"/>
    <mergeCell ref="GR116:HY116"/>
    <mergeCell ref="IA116:JI116"/>
    <mergeCell ref="HJ126:HJ130"/>
    <mergeCell ref="HK126:HX126"/>
    <mergeCell ref="HY126:HY130"/>
    <mergeCell ref="HZ126:HZ130"/>
    <mergeCell ref="IA126:IQ126"/>
    <mergeCell ref="IR126:IR130"/>
    <mergeCell ref="IS126:IX126"/>
    <mergeCell ref="IY126:IY128"/>
    <mergeCell ref="GY127:GY130"/>
    <mergeCell ref="GZ127:HE130"/>
    <mergeCell ref="HF127:HF130"/>
    <mergeCell ref="HG127:HG130"/>
    <mergeCell ref="HH127:HH130"/>
    <mergeCell ref="HI127:HI130"/>
    <mergeCell ref="HK127:HV128"/>
    <mergeCell ref="HW127:HW130"/>
    <mergeCell ref="HX127:HX130"/>
    <mergeCell ref="IA127:ID129"/>
    <mergeCell ref="IE127:IE130"/>
    <mergeCell ref="GZ134:HE134"/>
    <mergeCell ref="GZ135:HE135"/>
    <mergeCell ref="IM127:IP129"/>
    <mergeCell ref="IQ127:IQ130"/>
    <mergeCell ref="IS127:IS130"/>
    <mergeCell ref="IT127:IT130"/>
    <mergeCell ref="IU127:IU130"/>
    <mergeCell ref="IV127:IV130"/>
    <mergeCell ref="IW127:IW130"/>
    <mergeCell ref="IX127:IX130"/>
    <mergeCell ref="HK129:HK130"/>
    <mergeCell ref="HL129:HL130"/>
    <mergeCell ref="HM129:HP129"/>
    <mergeCell ref="HQ129:HQ130"/>
    <mergeCell ref="HR129:HR130"/>
    <mergeCell ref="HS129:HT129"/>
    <mergeCell ref="HU129:HU130"/>
    <mergeCell ref="IF127:IL129"/>
    <mergeCell ref="IS140:IS142"/>
    <mergeCell ref="JG140:JG142"/>
    <mergeCell ref="JH140:JH142"/>
    <mergeCell ref="JI140:JI142"/>
    <mergeCell ref="IP141:IR141"/>
    <mergeCell ref="HV129:HV130"/>
    <mergeCell ref="GR138:HZ138"/>
    <mergeCell ref="IA138:JI138"/>
    <mergeCell ref="GQ139:GQ142"/>
    <mergeCell ref="GR139:HJ139"/>
    <mergeCell ref="HK139:HK142"/>
    <mergeCell ref="HL139:HL142"/>
    <mergeCell ref="HM139:HR141"/>
    <mergeCell ref="HS139:HU141"/>
    <mergeCell ref="HV139:HV142"/>
    <mergeCell ref="HW139:HW142"/>
    <mergeCell ref="HX139:HZ139"/>
    <mergeCell ref="IA139:IS139"/>
    <mergeCell ref="IT139:IT142"/>
    <mergeCell ref="IU139:IU142"/>
    <mergeCell ref="IV139:JA141"/>
    <mergeCell ref="JB139:JD141"/>
    <mergeCell ref="JE139:JE142"/>
    <mergeCell ref="JF139:JF142"/>
    <mergeCell ref="JG139:JI139"/>
    <mergeCell ref="GR140:GX140"/>
    <mergeCell ref="GY140:HI140"/>
    <mergeCell ref="HJ140:HJ142"/>
    <mergeCell ref="HX140:HX142"/>
    <mergeCell ref="IY129:IY130"/>
    <mergeCell ref="GY131:GY135"/>
    <mergeCell ref="GZ131:HE131"/>
    <mergeCell ref="IA141:IA142"/>
    <mergeCell ref="IB141:IB142"/>
    <mergeCell ref="IC141:IC142"/>
    <mergeCell ref="IM141:IO141"/>
    <mergeCell ref="ID141:ID142"/>
    <mergeCell ref="IE141:IE142"/>
    <mergeCell ref="IF141:IF142"/>
    <mergeCell ref="IG141:IG142"/>
    <mergeCell ref="IH141:IH142"/>
    <mergeCell ref="II141:II142"/>
    <mergeCell ref="IJ141:IJ142"/>
    <mergeCell ref="IK141:IK142"/>
    <mergeCell ref="GR141:GR142"/>
    <mergeCell ref="GS141:GS142"/>
    <mergeCell ref="GT141:GT142"/>
    <mergeCell ref="GU141:GU142"/>
    <mergeCell ref="GV141:GV142"/>
    <mergeCell ref="GW141:GW142"/>
    <mergeCell ref="GX141:GX142"/>
    <mergeCell ref="GY141:GY142"/>
    <mergeCell ref="GZ141:GZ142"/>
    <mergeCell ref="HY140:HY142"/>
    <mergeCell ref="IL141:IL142"/>
    <mergeCell ref="HZ140:HZ142"/>
    <mergeCell ref="IA140:IG140"/>
    <mergeCell ref="IH140:IR140"/>
    <mergeCell ref="IA149:JI149"/>
    <mergeCell ref="HJ159:HJ163"/>
    <mergeCell ref="HK159:HX159"/>
    <mergeCell ref="HY159:HY163"/>
    <mergeCell ref="HZ159:HZ163"/>
    <mergeCell ref="IA159:IQ159"/>
    <mergeCell ref="IR159:IR163"/>
    <mergeCell ref="IS159:IX159"/>
    <mergeCell ref="IY159:IY161"/>
    <mergeCell ref="GY160:GY163"/>
    <mergeCell ref="GZ160:HE163"/>
    <mergeCell ref="HF160:HF163"/>
    <mergeCell ref="HG160:HG163"/>
    <mergeCell ref="HH160:HH163"/>
    <mergeCell ref="HI160:HI163"/>
    <mergeCell ref="HK160:HV161"/>
    <mergeCell ref="HW160:HW163"/>
    <mergeCell ref="HX160:HX163"/>
    <mergeCell ref="IA160:ID162"/>
    <mergeCell ref="IE160:IE163"/>
    <mergeCell ref="IF160:IL162"/>
    <mergeCell ref="IY162:IY163"/>
    <mergeCell ref="IQ160:IQ163"/>
    <mergeCell ref="IS160:IS163"/>
    <mergeCell ref="IT160:IT163"/>
    <mergeCell ref="IU160:IU163"/>
    <mergeCell ref="IV160:IV163"/>
    <mergeCell ref="IW160:IW163"/>
    <mergeCell ref="IX160:IX163"/>
    <mergeCell ref="HK162:HK163"/>
    <mergeCell ref="HL162:HL163"/>
    <mergeCell ref="HM162:HP162"/>
    <mergeCell ref="HQ162:HQ163"/>
    <mergeCell ref="HR162:HR163"/>
    <mergeCell ref="HS162:HT162"/>
    <mergeCell ref="HU162:HU163"/>
    <mergeCell ref="HV162:HV163"/>
    <mergeCell ref="GY164:GY168"/>
    <mergeCell ref="GZ164:HE164"/>
    <mergeCell ref="HH164:HH168"/>
    <mergeCell ref="HI164:HI168"/>
    <mergeCell ref="GZ165:HE165"/>
    <mergeCell ref="GZ166:HE166"/>
    <mergeCell ref="GZ167:HE167"/>
    <mergeCell ref="GZ168:HE168"/>
    <mergeCell ref="IM160:IP162"/>
    <mergeCell ref="IA171:JI171"/>
    <mergeCell ref="GQ172:GQ175"/>
    <mergeCell ref="GR172:HJ172"/>
    <mergeCell ref="HK172:HK175"/>
    <mergeCell ref="HL172:HL175"/>
    <mergeCell ref="HM172:HR174"/>
    <mergeCell ref="HS172:HU174"/>
    <mergeCell ref="HV172:HV175"/>
    <mergeCell ref="HW172:HW175"/>
    <mergeCell ref="HX172:HZ172"/>
    <mergeCell ref="IA172:IS172"/>
    <mergeCell ref="IT172:IT175"/>
    <mergeCell ref="IU172:IU175"/>
    <mergeCell ref="IV172:JA174"/>
    <mergeCell ref="JB172:JD174"/>
    <mergeCell ref="JE172:JE175"/>
    <mergeCell ref="JF172:JF175"/>
    <mergeCell ref="JG172:JI172"/>
    <mergeCell ref="GR173:GX173"/>
    <mergeCell ref="GY173:HI173"/>
    <mergeCell ref="HJ173:HJ175"/>
    <mergeCell ref="HX173:HX175"/>
    <mergeCell ref="HY173:HY175"/>
    <mergeCell ref="IL174:IL175"/>
    <mergeCell ref="HZ173:HZ175"/>
    <mergeCell ref="IA173:IG173"/>
    <mergeCell ref="IH173:IR173"/>
    <mergeCell ref="IS173:IS175"/>
    <mergeCell ref="JG173:JG175"/>
    <mergeCell ref="JH173:JH175"/>
    <mergeCell ref="JI173:JI175"/>
    <mergeCell ref="GR174:GR175"/>
    <mergeCell ref="GS174:GS175"/>
    <mergeCell ref="GT174:GT175"/>
    <mergeCell ref="GU174:GU175"/>
    <mergeCell ref="GV174:GV175"/>
    <mergeCell ref="GW174:GW175"/>
    <mergeCell ref="GX174:GX175"/>
    <mergeCell ref="GY174:GY175"/>
    <mergeCell ref="GZ174:GZ175"/>
    <mergeCell ref="HA174:HA175"/>
    <mergeCell ref="HB174:HB175"/>
    <mergeCell ref="HC174:HC175"/>
    <mergeCell ref="HD174:HF174"/>
    <mergeCell ref="HG174:HI174"/>
    <mergeCell ref="IA174:IA175"/>
    <mergeCell ref="IB174:IB175"/>
    <mergeCell ref="ID174:ID175"/>
    <mergeCell ref="IE174:IE175"/>
    <mergeCell ref="IF174:IF175"/>
    <mergeCell ref="IG174:IG175"/>
    <mergeCell ref="IH174:IH175"/>
    <mergeCell ref="II174:II175"/>
    <mergeCell ref="IJ174:IJ175"/>
    <mergeCell ref="IK174:IK175"/>
    <mergeCell ref="IC174:IC175"/>
    <mergeCell ref="IM174:IO174"/>
    <mergeCell ref="IP174:IR174"/>
    <mergeCell ref="GR182:HY182"/>
    <mergeCell ref="IA182:JI182"/>
    <mergeCell ref="HJ192:HJ196"/>
    <mergeCell ref="HK192:HX192"/>
    <mergeCell ref="HY192:HY196"/>
    <mergeCell ref="HZ192:HZ196"/>
    <mergeCell ref="IA192:IQ192"/>
    <mergeCell ref="IR192:IR196"/>
    <mergeCell ref="IS192:IX192"/>
    <mergeCell ref="IY192:IY194"/>
    <mergeCell ref="GY193:GY196"/>
    <mergeCell ref="GZ193:HE196"/>
    <mergeCell ref="HF193:HF196"/>
    <mergeCell ref="HG193:HG196"/>
    <mergeCell ref="HH193:HH196"/>
    <mergeCell ref="HI193:HI196"/>
    <mergeCell ref="HK193:HV194"/>
    <mergeCell ref="HW193:HW196"/>
    <mergeCell ref="HX193:HX196"/>
    <mergeCell ref="IA193:ID195"/>
    <mergeCell ref="IE193:IE196"/>
    <mergeCell ref="HH197:HH201"/>
    <mergeCell ref="HI197:HI201"/>
    <mergeCell ref="GZ198:HE198"/>
    <mergeCell ref="GZ199:HE199"/>
    <mergeCell ref="GZ200:HE200"/>
    <mergeCell ref="GZ201:HE201"/>
    <mergeCell ref="IM193:IP195"/>
    <mergeCell ref="IQ193:IQ196"/>
    <mergeCell ref="IS193:IS196"/>
    <mergeCell ref="IT193:IT196"/>
    <mergeCell ref="IU193:IU196"/>
    <mergeCell ref="IV193:IV196"/>
    <mergeCell ref="IW193:IW196"/>
    <mergeCell ref="IX193:IX196"/>
    <mergeCell ref="HK195:HK196"/>
    <mergeCell ref="HL195:HL196"/>
    <mergeCell ref="HM195:HP195"/>
    <mergeCell ref="HQ195:HQ196"/>
    <mergeCell ref="HR195:HR196"/>
    <mergeCell ref="HS195:HT195"/>
    <mergeCell ref="HU195:HU196"/>
    <mergeCell ref="IF193:IL195"/>
    <mergeCell ref="IS206:IS208"/>
    <mergeCell ref="JG206:JG208"/>
    <mergeCell ref="JH206:JH208"/>
    <mergeCell ref="JI206:JI208"/>
    <mergeCell ref="IP207:IR207"/>
    <mergeCell ref="HV195:HV196"/>
    <mergeCell ref="GR204:HZ204"/>
    <mergeCell ref="IA204:JI204"/>
    <mergeCell ref="GQ205:GQ208"/>
    <mergeCell ref="GR205:HJ205"/>
    <mergeCell ref="HK205:HK208"/>
    <mergeCell ref="HL205:HL208"/>
    <mergeCell ref="HM205:HR207"/>
    <mergeCell ref="HS205:HU207"/>
    <mergeCell ref="HV205:HV208"/>
    <mergeCell ref="HW205:HW208"/>
    <mergeCell ref="HX205:HZ205"/>
    <mergeCell ref="IA205:IS205"/>
    <mergeCell ref="IT205:IT208"/>
    <mergeCell ref="IU205:IU208"/>
    <mergeCell ref="IV205:JA207"/>
    <mergeCell ref="JB205:JD207"/>
    <mergeCell ref="JE205:JE208"/>
    <mergeCell ref="JF205:JF208"/>
    <mergeCell ref="JG205:JI205"/>
    <mergeCell ref="GR206:GX206"/>
    <mergeCell ref="GY206:HI206"/>
    <mergeCell ref="HJ206:HJ208"/>
    <mergeCell ref="HX206:HX208"/>
    <mergeCell ref="IY195:IY196"/>
    <mergeCell ref="GY197:GY201"/>
    <mergeCell ref="GZ197:HE197"/>
    <mergeCell ref="HG207:HI207"/>
    <mergeCell ref="IA207:IA208"/>
    <mergeCell ref="IB207:IB208"/>
    <mergeCell ref="IC207:IC208"/>
    <mergeCell ref="IM207:IO207"/>
    <mergeCell ref="ID207:ID208"/>
    <mergeCell ref="IE207:IE208"/>
    <mergeCell ref="IF207:IF208"/>
    <mergeCell ref="IG207:IG208"/>
    <mergeCell ref="IH207:IH208"/>
    <mergeCell ref="II207:II208"/>
    <mergeCell ref="IJ207:IJ208"/>
    <mergeCell ref="IK207:IK208"/>
    <mergeCell ref="GR207:GR208"/>
    <mergeCell ref="GS207:GS208"/>
    <mergeCell ref="GT207:GT208"/>
    <mergeCell ref="GU207:GU208"/>
    <mergeCell ref="GV207:GV208"/>
    <mergeCell ref="GW207:GW208"/>
    <mergeCell ref="GX207:GX208"/>
    <mergeCell ref="GY207:GY208"/>
    <mergeCell ref="GZ207:GZ208"/>
    <mergeCell ref="HY206:HY208"/>
    <mergeCell ref="IL207:IL208"/>
    <mergeCell ref="HZ206:HZ208"/>
    <mergeCell ref="IA206:IG206"/>
    <mergeCell ref="IH206:IR206"/>
    <mergeCell ref="HB207:HB208"/>
    <mergeCell ref="HC207:HC208"/>
    <mergeCell ref="HD207:HF207"/>
    <mergeCell ref="IA215:JI215"/>
    <mergeCell ref="HJ225:HJ229"/>
    <mergeCell ref="HK225:HX225"/>
    <mergeCell ref="HY225:HY229"/>
    <mergeCell ref="HZ225:HZ229"/>
    <mergeCell ref="IA225:IQ225"/>
    <mergeCell ref="IR225:IR229"/>
    <mergeCell ref="IS225:IX225"/>
    <mergeCell ref="IY225:IY227"/>
    <mergeCell ref="GY226:GY229"/>
    <mergeCell ref="GZ226:HE229"/>
    <mergeCell ref="HF226:HF229"/>
    <mergeCell ref="HG226:HG229"/>
    <mergeCell ref="HH226:HH229"/>
    <mergeCell ref="HI226:HI229"/>
    <mergeCell ref="HK226:HV227"/>
    <mergeCell ref="HW226:HW229"/>
    <mergeCell ref="HX226:HX229"/>
    <mergeCell ref="IA226:ID228"/>
    <mergeCell ref="IE226:IE229"/>
    <mergeCell ref="IF226:IL228"/>
    <mergeCell ref="IY228:IY229"/>
    <mergeCell ref="IQ226:IQ229"/>
    <mergeCell ref="IS226:IS229"/>
    <mergeCell ref="IT226:IT229"/>
    <mergeCell ref="IU226:IU229"/>
    <mergeCell ref="IV226:IV229"/>
    <mergeCell ref="IW226:IW229"/>
    <mergeCell ref="IX226:IX229"/>
    <mergeCell ref="HK228:HK229"/>
    <mergeCell ref="HL228:HL229"/>
    <mergeCell ref="HM228:HP228"/>
    <mergeCell ref="HQ228:HQ229"/>
    <mergeCell ref="HR228:HR229"/>
    <mergeCell ref="HS228:HT228"/>
    <mergeCell ref="HU228:HU229"/>
    <mergeCell ref="HV228:HV229"/>
    <mergeCell ref="GY230:GY234"/>
    <mergeCell ref="GZ230:HE230"/>
    <mergeCell ref="HH230:HH234"/>
    <mergeCell ref="HI230:HI234"/>
    <mergeCell ref="GZ231:HE231"/>
    <mergeCell ref="GZ232:HE232"/>
    <mergeCell ref="GZ233:HE233"/>
    <mergeCell ref="GZ234:HE234"/>
    <mergeCell ref="IM226:IP228"/>
    <mergeCell ref="IA237:JI237"/>
    <mergeCell ref="GQ238:GQ241"/>
    <mergeCell ref="GR238:HJ238"/>
    <mergeCell ref="HK238:HK241"/>
    <mergeCell ref="HL238:HL241"/>
    <mergeCell ref="HM238:HR240"/>
    <mergeCell ref="HS238:HU240"/>
    <mergeCell ref="HV238:HV241"/>
    <mergeCell ref="HW238:HW241"/>
    <mergeCell ref="HX238:HZ238"/>
    <mergeCell ref="IA238:IS238"/>
    <mergeCell ref="IT238:IT241"/>
    <mergeCell ref="IU238:IU241"/>
    <mergeCell ref="IV238:JA240"/>
    <mergeCell ref="JB238:JD240"/>
    <mergeCell ref="JE238:JE241"/>
    <mergeCell ref="JF238:JF241"/>
    <mergeCell ref="JG238:JI238"/>
    <mergeCell ref="GR239:GX239"/>
    <mergeCell ref="GY239:HI239"/>
    <mergeCell ref="HJ239:HJ241"/>
    <mergeCell ref="HX239:HX241"/>
    <mergeCell ref="HY239:HY241"/>
    <mergeCell ref="IM240:IO240"/>
    <mergeCell ref="IP240:IR240"/>
    <mergeCell ref="GR248:HY248"/>
    <mergeCell ref="IA248:JI248"/>
    <mergeCell ref="ID240:ID241"/>
    <mergeCell ref="IE240:IE241"/>
    <mergeCell ref="IF240:IF241"/>
    <mergeCell ref="IG240:IG241"/>
    <mergeCell ref="IH240:IH241"/>
    <mergeCell ref="II240:II241"/>
    <mergeCell ref="IJ240:IJ241"/>
    <mergeCell ref="IK240:IK241"/>
    <mergeCell ref="IL240:IL241"/>
    <mergeCell ref="HZ239:HZ241"/>
    <mergeCell ref="IA239:IG239"/>
    <mergeCell ref="IH239:IR239"/>
    <mergeCell ref="IS239:IS241"/>
    <mergeCell ref="JG239:JG241"/>
    <mergeCell ref="JH239:JH241"/>
    <mergeCell ref="JI239:JI241"/>
    <mergeCell ref="GR240:GR241"/>
    <mergeCell ref="IA240:IA241"/>
    <mergeCell ref="IB240:IB241"/>
    <mergeCell ref="IC240:IC241"/>
    <mergeCell ref="HG240:HI240"/>
    <mergeCell ref="A22:A27"/>
    <mergeCell ref="B22:G22"/>
    <mergeCell ref="J22:J27"/>
    <mergeCell ref="K22:K27"/>
    <mergeCell ref="L22:BB23"/>
    <mergeCell ref="BD22:BD23"/>
    <mergeCell ref="BE22:CL23"/>
    <mergeCell ref="CN22:CN23"/>
    <mergeCell ref="CO22:DU23"/>
    <mergeCell ref="DW22:DW23"/>
    <mergeCell ref="DX22:FD23"/>
    <mergeCell ref="B23:G23"/>
    <mergeCell ref="B24:G24"/>
    <mergeCell ref="B25:G25"/>
    <mergeCell ref="B26:G26"/>
    <mergeCell ref="H26:H27"/>
    <mergeCell ref="B27:G27"/>
    <mergeCell ref="A28:G28"/>
    <mergeCell ref="A29:G30"/>
    <mergeCell ref="H29:K30"/>
    <mergeCell ref="GS240:GS241"/>
    <mergeCell ref="GT240:GT241"/>
    <mergeCell ref="GU240:GU241"/>
    <mergeCell ref="GV240:GV241"/>
    <mergeCell ref="GW240:GW241"/>
    <mergeCell ref="GX240:GX241"/>
    <mergeCell ref="GY240:GY241"/>
    <mergeCell ref="GZ240:GZ241"/>
    <mergeCell ref="HA240:HA241"/>
    <mergeCell ref="GR237:HZ237"/>
    <mergeCell ref="GR215:HY215"/>
    <mergeCell ref="BD29:BD30"/>
    <mergeCell ref="BE29:CL30"/>
    <mergeCell ref="CN29:CN30"/>
    <mergeCell ref="CO29:DU30"/>
    <mergeCell ref="DW29:DW30"/>
    <mergeCell ref="DX29:FD30"/>
    <mergeCell ref="FF29:GI29"/>
    <mergeCell ref="FG30:FJ30"/>
    <mergeCell ref="FK30:FN30"/>
    <mergeCell ref="FO30:FR30"/>
    <mergeCell ref="FS30:FV30"/>
    <mergeCell ref="FW30:FZ30"/>
    <mergeCell ref="GA30:GD30"/>
    <mergeCell ref="GE30:GI30"/>
    <mergeCell ref="HB240:HB241"/>
    <mergeCell ref="HC240:HC241"/>
    <mergeCell ref="HD240:HF240"/>
    <mergeCell ref="HA207:HA208"/>
    <mergeCell ref="GR171:HZ171"/>
    <mergeCell ref="GR149:HY149"/>
    <mergeCell ref="HA141:HA142"/>
    <mergeCell ref="HB141:HB142"/>
    <mergeCell ref="HC141:HC142"/>
    <mergeCell ref="HD141:HF141"/>
    <mergeCell ref="HG141:HI141"/>
    <mergeCell ref="HH131:HH135"/>
    <mergeCell ref="HI131:HI135"/>
    <mergeCell ref="GZ132:HE132"/>
    <mergeCell ref="GZ133:HE133"/>
    <mergeCell ref="DW38:DW39"/>
    <mergeCell ref="DX38:FD39"/>
    <mergeCell ref="B39:G39"/>
    <mergeCell ref="B40:G40"/>
    <mergeCell ref="B41:G41"/>
    <mergeCell ref="B42:G42"/>
    <mergeCell ref="H42:H43"/>
    <mergeCell ref="B43:G43"/>
    <mergeCell ref="A44:G44"/>
    <mergeCell ref="A38:A43"/>
    <mergeCell ref="B38:G38"/>
    <mergeCell ref="J38:J43"/>
    <mergeCell ref="K38:K43"/>
    <mergeCell ref="L38:BB39"/>
    <mergeCell ref="BD38:BD39"/>
    <mergeCell ref="BE38:CL39"/>
    <mergeCell ref="CN38:CN39"/>
    <mergeCell ref="CO38:DU39"/>
    <mergeCell ref="CN54:CN55"/>
    <mergeCell ref="CO54:DU55"/>
    <mergeCell ref="A45:G46"/>
    <mergeCell ref="H45:K46"/>
    <mergeCell ref="BD45:BD46"/>
    <mergeCell ref="BE45:CL46"/>
    <mergeCell ref="CN45:CN46"/>
    <mergeCell ref="CO45:DU46"/>
    <mergeCell ref="DW45:DW46"/>
    <mergeCell ref="DX45:FD46"/>
    <mergeCell ref="FF45:GI45"/>
    <mergeCell ref="FG46:FJ46"/>
    <mergeCell ref="FK46:FN46"/>
    <mergeCell ref="FO46:FR46"/>
    <mergeCell ref="FS46:FV46"/>
    <mergeCell ref="FW46:FZ46"/>
    <mergeCell ref="GA46:GD46"/>
    <mergeCell ref="GE46:GI46"/>
    <mergeCell ref="A61:G62"/>
    <mergeCell ref="H61:K62"/>
    <mergeCell ref="BD61:BD62"/>
    <mergeCell ref="BE61:CL62"/>
    <mergeCell ref="CN61:CN62"/>
    <mergeCell ref="CO61:DU62"/>
    <mergeCell ref="DW61:DW62"/>
    <mergeCell ref="DX61:FD62"/>
    <mergeCell ref="FF61:GI61"/>
    <mergeCell ref="FG62:FJ62"/>
    <mergeCell ref="FK62:FN62"/>
    <mergeCell ref="FO62:FR62"/>
    <mergeCell ref="FS62:FV62"/>
    <mergeCell ref="FW62:FZ62"/>
    <mergeCell ref="GA62:GD62"/>
    <mergeCell ref="GE62:GI62"/>
    <mergeCell ref="DW54:DW55"/>
    <mergeCell ref="DX54:FD55"/>
    <mergeCell ref="B55:G55"/>
    <mergeCell ref="B56:G56"/>
    <mergeCell ref="B57:G57"/>
    <mergeCell ref="B58:G58"/>
    <mergeCell ref="H58:H59"/>
    <mergeCell ref="B59:G59"/>
    <mergeCell ref="A60:G60"/>
    <mergeCell ref="A54:A59"/>
    <mergeCell ref="B54:G54"/>
    <mergeCell ref="J54:J59"/>
    <mergeCell ref="K54:K59"/>
    <mergeCell ref="L54:BB55"/>
    <mergeCell ref="BD54:BD55"/>
    <mergeCell ref="BE54:CL55"/>
    <mergeCell ref="DW70:DW71"/>
    <mergeCell ref="DX70:FD71"/>
    <mergeCell ref="B71:G71"/>
    <mergeCell ref="B72:G72"/>
    <mergeCell ref="B73:G73"/>
    <mergeCell ref="B74:G74"/>
    <mergeCell ref="H74:H75"/>
    <mergeCell ref="B75:G75"/>
    <mergeCell ref="A76:G76"/>
    <mergeCell ref="A70:A75"/>
    <mergeCell ref="B70:G70"/>
    <mergeCell ref="J70:J75"/>
    <mergeCell ref="K70:K75"/>
    <mergeCell ref="L70:BB71"/>
    <mergeCell ref="BD70:BD71"/>
    <mergeCell ref="BE70:CL71"/>
    <mergeCell ref="CN70:CN71"/>
    <mergeCell ref="CO70:DU71"/>
    <mergeCell ref="CN86:CN87"/>
    <mergeCell ref="CO86:DU87"/>
    <mergeCell ref="A77:G78"/>
    <mergeCell ref="H77:K78"/>
    <mergeCell ref="BD77:BD78"/>
    <mergeCell ref="BE77:CL78"/>
    <mergeCell ref="CN77:CN78"/>
    <mergeCell ref="CO77:DU78"/>
    <mergeCell ref="DW77:DW78"/>
    <mergeCell ref="DX77:FD78"/>
    <mergeCell ref="FF77:GI77"/>
    <mergeCell ref="FG78:FJ78"/>
    <mergeCell ref="FK78:FN78"/>
    <mergeCell ref="FO78:FR78"/>
    <mergeCell ref="FS78:FV78"/>
    <mergeCell ref="FW78:FZ78"/>
    <mergeCell ref="GA78:GD78"/>
    <mergeCell ref="GE78:GI78"/>
    <mergeCell ref="A93:G94"/>
    <mergeCell ref="H93:K94"/>
    <mergeCell ref="BD93:BD94"/>
    <mergeCell ref="BE93:CL94"/>
    <mergeCell ref="CN93:CN94"/>
    <mergeCell ref="CO93:DU94"/>
    <mergeCell ref="DW93:DW94"/>
    <mergeCell ref="DX93:FD94"/>
    <mergeCell ref="FF93:GI93"/>
    <mergeCell ref="FG94:FJ94"/>
    <mergeCell ref="FK94:FN94"/>
    <mergeCell ref="FO94:FR94"/>
    <mergeCell ref="FS94:FV94"/>
    <mergeCell ref="FW94:FZ94"/>
    <mergeCell ref="GA94:GD94"/>
    <mergeCell ref="GE94:GI94"/>
    <mergeCell ref="DW86:DW87"/>
    <mergeCell ref="DX86:FD87"/>
    <mergeCell ref="B87:G87"/>
    <mergeCell ref="B88:G88"/>
    <mergeCell ref="B89:G89"/>
    <mergeCell ref="B90:G90"/>
    <mergeCell ref="H90:H91"/>
    <mergeCell ref="B91:G91"/>
    <mergeCell ref="A92:G92"/>
    <mergeCell ref="A86:A91"/>
    <mergeCell ref="B86:G86"/>
    <mergeCell ref="J86:J91"/>
    <mergeCell ref="K86:K91"/>
    <mergeCell ref="L86:BB87"/>
    <mergeCell ref="BD86:BD87"/>
    <mergeCell ref="BE86:CL87"/>
    <mergeCell ref="DW102:DW103"/>
    <mergeCell ref="DX102:FD103"/>
    <mergeCell ref="B103:G103"/>
    <mergeCell ref="B104:G104"/>
    <mergeCell ref="B105:G105"/>
    <mergeCell ref="B106:G106"/>
    <mergeCell ref="H106:H107"/>
    <mergeCell ref="B107:G107"/>
    <mergeCell ref="A108:G108"/>
    <mergeCell ref="A102:A107"/>
    <mergeCell ref="B102:G102"/>
    <mergeCell ref="J102:J107"/>
    <mergeCell ref="K102:K107"/>
    <mergeCell ref="L102:BB103"/>
    <mergeCell ref="BD102:BD103"/>
    <mergeCell ref="BE102:CL103"/>
    <mergeCell ref="CN102:CN103"/>
    <mergeCell ref="CO102:DU103"/>
    <mergeCell ref="CN118:CN119"/>
    <mergeCell ref="CO118:DU119"/>
    <mergeCell ref="A109:G110"/>
    <mergeCell ref="H109:K110"/>
    <mergeCell ref="BD109:BD110"/>
    <mergeCell ref="BE109:CL110"/>
    <mergeCell ref="CN109:CN110"/>
    <mergeCell ref="CO109:DU110"/>
    <mergeCell ref="DW109:DW110"/>
    <mergeCell ref="DX109:FD110"/>
    <mergeCell ref="FF109:GI109"/>
    <mergeCell ref="FG110:FJ110"/>
    <mergeCell ref="FK110:FN110"/>
    <mergeCell ref="FO110:FR110"/>
    <mergeCell ref="FS110:FV110"/>
    <mergeCell ref="FW110:FZ110"/>
    <mergeCell ref="GA110:GD110"/>
    <mergeCell ref="GE110:GI110"/>
    <mergeCell ref="A125:G126"/>
    <mergeCell ref="H125:K126"/>
    <mergeCell ref="BD125:BD126"/>
    <mergeCell ref="BE125:CL126"/>
    <mergeCell ref="CN125:CN126"/>
    <mergeCell ref="CO125:DU126"/>
    <mergeCell ref="DW125:DW126"/>
    <mergeCell ref="DX125:FD126"/>
    <mergeCell ref="FF125:GI125"/>
    <mergeCell ref="FG126:FJ126"/>
    <mergeCell ref="FK126:FN126"/>
    <mergeCell ref="FO126:FR126"/>
    <mergeCell ref="FS126:FV126"/>
    <mergeCell ref="FW126:FZ126"/>
    <mergeCell ref="GA126:GD126"/>
    <mergeCell ref="GE126:GI126"/>
    <mergeCell ref="DW118:DW119"/>
    <mergeCell ref="DX118:FD119"/>
    <mergeCell ref="B119:G119"/>
    <mergeCell ref="B120:G120"/>
    <mergeCell ref="B121:G121"/>
    <mergeCell ref="B122:G122"/>
    <mergeCell ref="H122:H123"/>
    <mergeCell ref="B123:G123"/>
    <mergeCell ref="A124:G124"/>
    <mergeCell ref="A118:A123"/>
    <mergeCell ref="B118:G118"/>
    <mergeCell ref="J118:J123"/>
    <mergeCell ref="K118:K123"/>
    <mergeCell ref="L118:BB119"/>
    <mergeCell ref="BD118:BD119"/>
    <mergeCell ref="BE118:CL119"/>
    <mergeCell ref="DW134:DW135"/>
    <mergeCell ref="DX134:FD135"/>
    <mergeCell ref="B135:G135"/>
    <mergeCell ref="B136:G136"/>
    <mergeCell ref="B137:G137"/>
    <mergeCell ref="B138:G138"/>
    <mergeCell ref="H138:H139"/>
    <mergeCell ref="B139:G139"/>
    <mergeCell ref="A140:G140"/>
    <mergeCell ref="A134:A139"/>
    <mergeCell ref="B134:G134"/>
    <mergeCell ref="J134:J139"/>
    <mergeCell ref="K134:K139"/>
    <mergeCell ref="L134:BB135"/>
    <mergeCell ref="BD134:BD135"/>
    <mergeCell ref="BE134:CL135"/>
    <mergeCell ref="CN134:CN135"/>
    <mergeCell ref="CO134:DU135"/>
    <mergeCell ref="CN150:CN151"/>
    <mergeCell ref="CO150:DU151"/>
    <mergeCell ref="A141:G142"/>
    <mergeCell ref="H141:K142"/>
    <mergeCell ref="BD141:BD142"/>
    <mergeCell ref="BE141:CL142"/>
    <mergeCell ref="CN141:CN142"/>
    <mergeCell ref="CO141:DU142"/>
    <mergeCell ref="DW141:DW142"/>
    <mergeCell ref="DX141:FD142"/>
    <mergeCell ref="FF141:GI141"/>
    <mergeCell ref="FG142:FJ142"/>
    <mergeCell ref="FK142:FN142"/>
    <mergeCell ref="FO142:FR142"/>
    <mergeCell ref="FS142:FV142"/>
    <mergeCell ref="FW142:FZ142"/>
    <mergeCell ref="GA142:GD142"/>
    <mergeCell ref="GE142:GI142"/>
    <mergeCell ref="A157:G158"/>
    <mergeCell ref="H157:K158"/>
    <mergeCell ref="BD157:BD158"/>
    <mergeCell ref="BE157:CL158"/>
    <mergeCell ref="CN157:CN158"/>
    <mergeCell ref="CO157:DU158"/>
    <mergeCell ref="DW157:DW158"/>
    <mergeCell ref="DX157:FD158"/>
    <mergeCell ref="FF157:GI157"/>
    <mergeCell ref="FG158:FJ158"/>
    <mergeCell ref="FK158:FN158"/>
    <mergeCell ref="FO158:FR158"/>
    <mergeCell ref="FS158:FV158"/>
    <mergeCell ref="FW158:FZ158"/>
    <mergeCell ref="GA158:GD158"/>
    <mergeCell ref="GE158:GI158"/>
    <mergeCell ref="DW150:DW151"/>
    <mergeCell ref="DX150:FD151"/>
    <mergeCell ref="B151:G151"/>
    <mergeCell ref="B152:G152"/>
    <mergeCell ref="B153:G153"/>
    <mergeCell ref="B154:G154"/>
    <mergeCell ref="H154:H155"/>
    <mergeCell ref="B155:G155"/>
    <mergeCell ref="A156:G156"/>
    <mergeCell ref="A150:A155"/>
    <mergeCell ref="B150:G150"/>
    <mergeCell ref="J150:J155"/>
    <mergeCell ref="K150:K155"/>
    <mergeCell ref="L150:BB151"/>
    <mergeCell ref="BD150:BD151"/>
    <mergeCell ref="BE150:CL151"/>
    <mergeCell ref="DW166:DW167"/>
    <mergeCell ref="DX166:FD167"/>
    <mergeCell ref="B167:G167"/>
    <mergeCell ref="B168:G168"/>
    <mergeCell ref="B169:G169"/>
    <mergeCell ref="B170:G170"/>
    <mergeCell ref="H170:H171"/>
    <mergeCell ref="B171:G171"/>
    <mergeCell ref="A172:G172"/>
    <mergeCell ref="A166:A171"/>
    <mergeCell ref="B166:G166"/>
    <mergeCell ref="J166:J171"/>
    <mergeCell ref="K166:K171"/>
    <mergeCell ref="L166:BB167"/>
    <mergeCell ref="BD166:BD167"/>
    <mergeCell ref="BE166:CL167"/>
    <mergeCell ref="CN166:CN167"/>
    <mergeCell ref="CO166:DU167"/>
    <mergeCell ref="CN182:CN183"/>
    <mergeCell ref="CO182:DU183"/>
    <mergeCell ref="A173:G174"/>
    <mergeCell ref="H173:K174"/>
    <mergeCell ref="BD173:BD174"/>
    <mergeCell ref="BE173:CL174"/>
    <mergeCell ref="CN173:CN174"/>
    <mergeCell ref="CO173:DU174"/>
    <mergeCell ref="DW173:DW174"/>
    <mergeCell ref="DX173:FD174"/>
    <mergeCell ref="FF173:GI173"/>
    <mergeCell ref="FG174:FJ174"/>
    <mergeCell ref="FK174:FN174"/>
    <mergeCell ref="FO174:FR174"/>
    <mergeCell ref="FS174:FV174"/>
    <mergeCell ref="FW174:FZ174"/>
    <mergeCell ref="GA174:GD174"/>
    <mergeCell ref="GE174:GI174"/>
    <mergeCell ref="A189:G190"/>
    <mergeCell ref="H189:K190"/>
    <mergeCell ref="BD189:BD190"/>
    <mergeCell ref="BE189:CL190"/>
    <mergeCell ref="CN189:CN190"/>
    <mergeCell ref="CO189:DU190"/>
    <mergeCell ref="DW189:DW190"/>
    <mergeCell ref="DX189:FD190"/>
    <mergeCell ref="FF189:GI189"/>
    <mergeCell ref="FG190:FJ190"/>
    <mergeCell ref="FK190:FN190"/>
    <mergeCell ref="FO190:FR190"/>
    <mergeCell ref="FS190:FV190"/>
    <mergeCell ref="FW190:FZ190"/>
    <mergeCell ref="GA190:GD190"/>
    <mergeCell ref="GE190:GI190"/>
    <mergeCell ref="DW182:DW183"/>
    <mergeCell ref="DX182:FD183"/>
    <mergeCell ref="B183:G183"/>
    <mergeCell ref="B184:G184"/>
    <mergeCell ref="B185:G185"/>
    <mergeCell ref="B186:G186"/>
    <mergeCell ref="H186:H187"/>
    <mergeCell ref="B187:G187"/>
    <mergeCell ref="A188:G188"/>
    <mergeCell ref="A182:A187"/>
    <mergeCell ref="B182:G182"/>
    <mergeCell ref="J182:J187"/>
    <mergeCell ref="K182:K187"/>
    <mergeCell ref="L182:BB183"/>
    <mergeCell ref="BD182:BD183"/>
    <mergeCell ref="BE182:CL183"/>
    <mergeCell ref="DW198:DW199"/>
    <mergeCell ref="DX198:FD199"/>
    <mergeCell ref="B199:G199"/>
    <mergeCell ref="B200:G200"/>
    <mergeCell ref="B201:G201"/>
    <mergeCell ref="B202:G202"/>
    <mergeCell ref="H202:H203"/>
    <mergeCell ref="B203:G203"/>
    <mergeCell ref="A204:G204"/>
    <mergeCell ref="A198:A203"/>
    <mergeCell ref="B198:G198"/>
    <mergeCell ref="J198:J203"/>
    <mergeCell ref="K198:K203"/>
    <mergeCell ref="L198:BB199"/>
    <mergeCell ref="BD198:BD199"/>
    <mergeCell ref="BE198:CL199"/>
    <mergeCell ref="CN198:CN199"/>
    <mergeCell ref="CO198:DU199"/>
    <mergeCell ref="CN214:CN215"/>
    <mergeCell ref="CO214:DU215"/>
    <mergeCell ref="A205:G206"/>
    <mergeCell ref="H205:K206"/>
    <mergeCell ref="BD205:BD206"/>
    <mergeCell ref="BE205:CL206"/>
    <mergeCell ref="CN205:CN206"/>
    <mergeCell ref="CO205:DU206"/>
    <mergeCell ref="DW205:DW206"/>
    <mergeCell ref="DX205:FD206"/>
    <mergeCell ref="FF205:GI205"/>
    <mergeCell ref="FG206:FJ206"/>
    <mergeCell ref="FK206:FN206"/>
    <mergeCell ref="FO206:FR206"/>
    <mergeCell ref="FS206:FV206"/>
    <mergeCell ref="FW206:FZ206"/>
    <mergeCell ref="GA206:GD206"/>
    <mergeCell ref="GE206:GI206"/>
    <mergeCell ref="A221:G222"/>
    <mergeCell ref="H221:K222"/>
    <mergeCell ref="BD221:BD222"/>
    <mergeCell ref="BE221:CL222"/>
    <mergeCell ref="CN221:CN222"/>
    <mergeCell ref="CO221:DU222"/>
    <mergeCell ref="DW221:DW222"/>
    <mergeCell ref="DX221:FD222"/>
    <mergeCell ref="FF221:GI221"/>
    <mergeCell ref="FG222:FJ222"/>
    <mergeCell ref="FK222:FN222"/>
    <mergeCell ref="FO222:FR222"/>
    <mergeCell ref="FS222:FV222"/>
    <mergeCell ref="FW222:FZ222"/>
    <mergeCell ref="GA222:GD222"/>
    <mergeCell ref="GE222:GI222"/>
    <mergeCell ref="DW214:DW215"/>
    <mergeCell ref="DX214:FD215"/>
    <mergeCell ref="B215:G215"/>
    <mergeCell ref="B216:G216"/>
    <mergeCell ref="B217:G217"/>
    <mergeCell ref="B218:G218"/>
    <mergeCell ref="H218:H219"/>
    <mergeCell ref="B219:G219"/>
    <mergeCell ref="A220:G220"/>
    <mergeCell ref="A214:A219"/>
    <mergeCell ref="B214:G214"/>
    <mergeCell ref="J214:J219"/>
    <mergeCell ref="K214:K219"/>
    <mergeCell ref="L214:BB215"/>
    <mergeCell ref="BD214:BD215"/>
    <mergeCell ref="BE214:CL215"/>
    <mergeCell ref="DW230:DW231"/>
    <mergeCell ref="DX230:FD231"/>
    <mergeCell ref="B231:G231"/>
    <mergeCell ref="B232:G232"/>
    <mergeCell ref="B233:G233"/>
    <mergeCell ref="B234:G234"/>
    <mergeCell ref="H234:H235"/>
    <mergeCell ref="B235:G235"/>
    <mergeCell ref="A236:G236"/>
    <mergeCell ref="A230:A235"/>
    <mergeCell ref="B230:G230"/>
    <mergeCell ref="J230:J235"/>
    <mergeCell ref="K230:K235"/>
    <mergeCell ref="L230:BB231"/>
    <mergeCell ref="BD230:BD231"/>
    <mergeCell ref="BE230:CL231"/>
    <mergeCell ref="CN230:CN231"/>
    <mergeCell ref="CO230:DU231"/>
    <mergeCell ref="CN246:CN247"/>
    <mergeCell ref="CO246:DU247"/>
    <mergeCell ref="A237:G238"/>
    <mergeCell ref="H237:K238"/>
    <mergeCell ref="BD237:BD238"/>
    <mergeCell ref="BE237:CL238"/>
    <mergeCell ref="CN237:CN238"/>
    <mergeCell ref="CO237:DU238"/>
    <mergeCell ref="DW237:DW238"/>
    <mergeCell ref="DX237:FD238"/>
    <mergeCell ref="FF237:GI237"/>
    <mergeCell ref="FG238:FJ238"/>
    <mergeCell ref="FK238:FN238"/>
    <mergeCell ref="FO238:FR238"/>
    <mergeCell ref="FS238:FV238"/>
    <mergeCell ref="FW238:FZ238"/>
    <mergeCell ref="GA238:GD238"/>
    <mergeCell ref="GE238:GI238"/>
    <mergeCell ref="A253:G254"/>
    <mergeCell ref="H253:K254"/>
    <mergeCell ref="BD253:BD254"/>
    <mergeCell ref="BE253:CL254"/>
    <mergeCell ref="CN253:CN254"/>
    <mergeCell ref="CO253:DU254"/>
    <mergeCell ref="DW253:DW254"/>
    <mergeCell ref="DX253:FD254"/>
    <mergeCell ref="FF253:GI253"/>
    <mergeCell ref="FG254:FJ254"/>
    <mergeCell ref="FK254:FN254"/>
    <mergeCell ref="FO254:FR254"/>
    <mergeCell ref="FS254:FV254"/>
    <mergeCell ref="FW254:FZ254"/>
    <mergeCell ref="GA254:GD254"/>
    <mergeCell ref="GE254:GI254"/>
    <mergeCell ref="DW246:DW247"/>
    <mergeCell ref="DX246:FD247"/>
    <mergeCell ref="B247:G247"/>
    <mergeCell ref="B248:G248"/>
    <mergeCell ref="B249:G249"/>
    <mergeCell ref="B250:G250"/>
    <mergeCell ref="H250:H251"/>
    <mergeCell ref="B251:G251"/>
    <mergeCell ref="A252:G252"/>
    <mergeCell ref="A246:A251"/>
    <mergeCell ref="B246:G246"/>
    <mergeCell ref="J246:J251"/>
    <mergeCell ref="K246:K251"/>
    <mergeCell ref="L246:BB247"/>
    <mergeCell ref="BD246:BD247"/>
    <mergeCell ref="BE246:CL247"/>
    <mergeCell ref="DW262:DW263"/>
    <mergeCell ref="DX262:FD263"/>
    <mergeCell ref="B263:G263"/>
    <mergeCell ref="B264:G264"/>
    <mergeCell ref="B265:G265"/>
    <mergeCell ref="B266:G266"/>
    <mergeCell ref="H266:H267"/>
    <mergeCell ref="B267:G267"/>
    <mergeCell ref="A268:G268"/>
    <mergeCell ref="A262:A267"/>
    <mergeCell ref="B262:G262"/>
    <mergeCell ref="J262:J267"/>
    <mergeCell ref="K262:K267"/>
    <mergeCell ref="L262:BB263"/>
    <mergeCell ref="BD262:BD263"/>
    <mergeCell ref="BE262:CL263"/>
    <mergeCell ref="CN262:CN263"/>
    <mergeCell ref="CO262:DU263"/>
    <mergeCell ref="CN278:CN279"/>
    <mergeCell ref="CO278:DU279"/>
    <mergeCell ref="A269:G270"/>
    <mergeCell ref="H269:K270"/>
    <mergeCell ref="BD269:BD270"/>
    <mergeCell ref="BE269:CL270"/>
    <mergeCell ref="CN269:CN270"/>
    <mergeCell ref="CO269:DU270"/>
    <mergeCell ref="DW269:DW270"/>
    <mergeCell ref="DX269:FD270"/>
    <mergeCell ref="FF269:GI269"/>
    <mergeCell ref="FG270:FJ270"/>
    <mergeCell ref="FK270:FN270"/>
    <mergeCell ref="FO270:FR270"/>
    <mergeCell ref="FS270:FV270"/>
    <mergeCell ref="FW270:FZ270"/>
    <mergeCell ref="GA270:GD270"/>
    <mergeCell ref="GE270:GI270"/>
    <mergeCell ref="A285:G286"/>
    <mergeCell ref="H285:K286"/>
    <mergeCell ref="BD285:BD286"/>
    <mergeCell ref="BE285:CL286"/>
    <mergeCell ref="CN285:CN286"/>
    <mergeCell ref="CO285:DU286"/>
    <mergeCell ref="DW285:DW286"/>
    <mergeCell ref="DX285:FD286"/>
    <mergeCell ref="FF285:GI285"/>
    <mergeCell ref="FG286:FJ286"/>
    <mergeCell ref="FK286:FN286"/>
    <mergeCell ref="FO286:FR286"/>
    <mergeCell ref="FS286:FV286"/>
    <mergeCell ref="FW286:FZ286"/>
    <mergeCell ref="GA286:GD286"/>
    <mergeCell ref="GE286:GI286"/>
    <mergeCell ref="DW278:DW279"/>
    <mergeCell ref="DX278:FD279"/>
    <mergeCell ref="B279:G279"/>
    <mergeCell ref="B280:G280"/>
    <mergeCell ref="B281:G281"/>
    <mergeCell ref="B282:G282"/>
    <mergeCell ref="H282:H283"/>
    <mergeCell ref="B283:G283"/>
    <mergeCell ref="A284:G284"/>
    <mergeCell ref="A278:A283"/>
    <mergeCell ref="B278:G278"/>
    <mergeCell ref="J278:J283"/>
    <mergeCell ref="K278:K283"/>
    <mergeCell ref="L278:BB279"/>
    <mergeCell ref="BD278:BD279"/>
    <mergeCell ref="BE278:CL279"/>
    <mergeCell ref="DW294:DW295"/>
    <mergeCell ref="DX294:FD295"/>
    <mergeCell ref="B295:G295"/>
    <mergeCell ref="B296:G296"/>
    <mergeCell ref="B297:G297"/>
    <mergeCell ref="B298:G298"/>
    <mergeCell ref="H298:H299"/>
    <mergeCell ref="B299:G299"/>
    <mergeCell ref="A300:G300"/>
    <mergeCell ref="A294:A299"/>
    <mergeCell ref="B294:G294"/>
    <mergeCell ref="J294:J299"/>
    <mergeCell ref="K294:K299"/>
    <mergeCell ref="L294:BB295"/>
    <mergeCell ref="BD294:BD295"/>
    <mergeCell ref="BE294:CL295"/>
    <mergeCell ref="CN294:CN295"/>
    <mergeCell ref="CO294:DU295"/>
    <mergeCell ref="CN310:CN311"/>
    <mergeCell ref="CO310:DU311"/>
    <mergeCell ref="A301:G302"/>
    <mergeCell ref="H301:K302"/>
    <mergeCell ref="BD301:BD302"/>
    <mergeCell ref="BE301:CL302"/>
    <mergeCell ref="CN301:CN302"/>
    <mergeCell ref="CO301:DU302"/>
    <mergeCell ref="DW301:DW302"/>
    <mergeCell ref="DX301:FD302"/>
    <mergeCell ref="FF301:GI301"/>
    <mergeCell ref="FG302:FJ302"/>
    <mergeCell ref="FK302:FN302"/>
    <mergeCell ref="FO302:FR302"/>
    <mergeCell ref="FS302:FV302"/>
    <mergeCell ref="FW302:FZ302"/>
    <mergeCell ref="GA302:GD302"/>
    <mergeCell ref="GE302:GI302"/>
    <mergeCell ref="A317:G318"/>
    <mergeCell ref="H317:K318"/>
    <mergeCell ref="BD317:BD318"/>
    <mergeCell ref="BE317:CL318"/>
    <mergeCell ref="CN317:CN318"/>
    <mergeCell ref="CO317:DU318"/>
    <mergeCell ref="DW317:DW318"/>
    <mergeCell ref="DX317:FD318"/>
    <mergeCell ref="FF317:GI317"/>
    <mergeCell ref="FG318:FJ318"/>
    <mergeCell ref="FK318:FN318"/>
    <mergeCell ref="FO318:FR318"/>
    <mergeCell ref="FS318:FV318"/>
    <mergeCell ref="FW318:FZ318"/>
    <mergeCell ref="GA318:GD318"/>
    <mergeCell ref="GE318:GI318"/>
    <mergeCell ref="DW310:DW311"/>
    <mergeCell ref="DX310:FD311"/>
    <mergeCell ref="B311:G311"/>
    <mergeCell ref="B312:G312"/>
    <mergeCell ref="B313:G313"/>
    <mergeCell ref="B314:G314"/>
    <mergeCell ref="H314:H315"/>
    <mergeCell ref="B315:G315"/>
    <mergeCell ref="A316:G316"/>
    <mergeCell ref="A310:A315"/>
    <mergeCell ref="B310:G310"/>
    <mergeCell ref="J310:J315"/>
    <mergeCell ref="K310:K315"/>
    <mergeCell ref="L310:BB311"/>
    <mergeCell ref="BD310:BD311"/>
    <mergeCell ref="BE310:CL311"/>
    <mergeCell ref="DW326:DW327"/>
    <mergeCell ref="DX326:FD327"/>
    <mergeCell ref="B327:G327"/>
    <mergeCell ref="B328:G328"/>
    <mergeCell ref="B329:G329"/>
    <mergeCell ref="B330:G330"/>
    <mergeCell ref="H330:H331"/>
    <mergeCell ref="B331:G331"/>
    <mergeCell ref="A332:G332"/>
    <mergeCell ref="A326:A331"/>
    <mergeCell ref="B326:G326"/>
    <mergeCell ref="J326:J331"/>
    <mergeCell ref="K326:K331"/>
    <mergeCell ref="L326:BB327"/>
    <mergeCell ref="BD326:BD327"/>
    <mergeCell ref="BE326:CL327"/>
    <mergeCell ref="CN326:CN327"/>
    <mergeCell ref="CO326:DU327"/>
    <mergeCell ref="CN342:CN343"/>
    <mergeCell ref="CO342:DU343"/>
    <mergeCell ref="A333:G334"/>
    <mergeCell ref="H333:K334"/>
    <mergeCell ref="BD333:BD334"/>
    <mergeCell ref="BE333:CL334"/>
    <mergeCell ref="CN333:CN334"/>
    <mergeCell ref="CO333:DU334"/>
    <mergeCell ref="DW333:DW334"/>
    <mergeCell ref="DX333:FD334"/>
    <mergeCell ref="FF333:GI333"/>
    <mergeCell ref="FG334:FJ334"/>
    <mergeCell ref="FK334:FN334"/>
    <mergeCell ref="FO334:FR334"/>
    <mergeCell ref="FS334:FV334"/>
    <mergeCell ref="FW334:FZ334"/>
    <mergeCell ref="GA334:GD334"/>
    <mergeCell ref="GE334:GI334"/>
    <mergeCell ref="A349:G350"/>
    <mergeCell ref="H349:K350"/>
    <mergeCell ref="BD349:BD350"/>
    <mergeCell ref="BE349:CL350"/>
    <mergeCell ref="CN349:CN350"/>
    <mergeCell ref="CO349:DU350"/>
    <mergeCell ref="DW349:DW350"/>
    <mergeCell ref="DX349:FD350"/>
    <mergeCell ref="FF349:GI349"/>
    <mergeCell ref="FG350:FJ350"/>
    <mergeCell ref="FK350:FN350"/>
    <mergeCell ref="FO350:FR350"/>
    <mergeCell ref="FS350:FV350"/>
    <mergeCell ref="FW350:FZ350"/>
    <mergeCell ref="GA350:GD350"/>
    <mergeCell ref="GE350:GI350"/>
    <mergeCell ref="DW342:DW343"/>
    <mergeCell ref="DX342:FD343"/>
    <mergeCell ref="B343:G343"/>
    <mergeCell ref="B344:G344"/>
    <mergeCell ref="B345:G345"/>
    <mergeCell ref="B346:G346"/>
    <mergeCell ref="H346:H347"/>
    <mergeCell ref="B347:G347"/>
    <mergeCell ref="A348:G348"/>
    <mergeCell ref="A342:A347"/>
    <mergeCell ref="B342:G342"/>
    <mergeCell ref="J342:J347"/>
    <mergeCell ref="K342:K347"/>
    <mergeCell ref="L342:BB343"/>
    <mergeCell ref="BD342:BD343"/>
    <mergeCell ref="BE342:CL343"/>
    <mergeCell ref="DW358:DW359"/>
    <mergeCell ref="DX358:FD359"/>
    <mergeCell ref="B359:G359"/>
    <mergeCell ref="B360:G360"/>
    <mergeCell ref="B361:G361"/>
    <mergeCell ref="B362:G362"/>
    <mergeCell ref="H362:H363"/>
    <mergeCell ref="B363:G363"/>
    <mergeCell ref="A364:G364"/>
    <mergeCell ref="A358:A363"/>
    <mergeCell ref="B358:G358"/>
    <mergeCell ref="J358:J363"/>
    <mergeCell ref="K358:K363"/>
    <mergeCell ref="L358:BB359"/>
    <mergeCell ref="BD358:BD359"/>
    <mergeCell ref="BE358:CL359"/>
    <mergeCell ref="CN358:CN359"/>
    <mergeCell ref="CO358:DU359"/>
    <mergeCell ref="CN374:CN375"/>
    <mergeCell ref="CO374:DU375"/>
    <mergeCell ref="A365:G366"/>
    <mergeCell ref="H365:K366"/>
    <mergeCell ref="BD365:BD366"/>
    <mergeCell ref="BE365:CL366"/>
    <mergeCell ref="CN365:CN366"/>
    <mergeCell ref="CO365:DU366"/>
    <mergeCell ref="DW365:DW366"/>
    <mergeCell ref="DX365:FD366"/>
    <mergeCell ref="FF365:GI365"/>
    <mergeCell ref="FG366:FJ366"/>
    <mergeCell ref="FK366:FN366"/>
    <mergeCell ref="FO366:FR366"/>
    <mergeCell ref="FS366:FV366"/>
    <mergeCell ref="FW366:FZ366"/>
    <mergeCell ref="GA366:GD366"/>
    <mergeCell ref="GE366:GI366"/>
    <mergeCell ref="A381:G382"/>
    <mergeCell ref="H381:K382"/>
    <mergeCell ref="BD381:BD382"/>
    <mergeCell ref="BE381:CL382"/>
    <mergeCell ref="CN381:CN382"/>
    <mergeCell ref="CO381:DU382"/>
    <mergeCell ref="DW381:DW382"/>
    <mergeCell ref="DX381:FD382"/>
    <mergeCell ref="FF381:GI381"/>
    <mergeCell ref="FG382:FJ382"/>
    <mergeCell ref="FK382:FN382"/>
    <mergeCell ref="FO382:FR382"/>
    <mergeCell ref="FS382:FV382"/>
    <mergeCell ref="FW382:FZ382"/>
    <mergeCell ref="GA382:GD382"/>
    <mergeCell ref="GE382:GI382"/>
    <mergeCell ref="DW374:DW375"/>
    <mergeCell ref="DX374:FD375"/>
    <mergeCell ref="B375:G375"/>
    <mergeCell ref="B376:G376"/>
    <mergeCell ref="B377:G377"/>
    <mergeCell ref="B378:G378"/>
    <mergeCell ref="H378:H379"/>
    <mergeCell ref="B379:G379"/>
    <mergeCell ref="A380:G380"/>
    <mergeCell ref="A374:A379"/>
    <mergeCell ref="B374:G374"/>
    <mergeCell ref="J374:J379"/>
    <mergeCell ref="K374:K379"/>
    <mergeCell ref="L374:BB375"/>
    <mergeCell ref="BD374:BD375"/>
    <mergeCell ref="BE374:CL375"/>
    <mergeCell ref="BO420:BO421"/>
    <mergeCell ref="BP420:BP421"/>
    <mergeCell ref="BQ420:BQ421"/>
    <mergeCell ref="BR420:BR421"/>
    <mergeCell ref="BC419:BF419"/>
    <mergeCell ref="BG419:BJ419"/>
    <mergeCell ref="BK419:BN419"/>
    <mergeCell ref="BO419:BR419"/>
    <mergeCell ref="BK420:BK421"/>
    <mergeCell ref="BL420:BL421"/>
    <mergeCell ref="BM420:BM421"/>
    <mergeCell ref="BN420:BN421"/>
    <mergeCell ref="BE420:BE421"/>
    <mergeCell ref="BF420:BF421"/>
    <mergeCell ref="BG420:BG421"/>
    <mergeCell ref="BH420:BH421"/>
    <mergeCell ref="BI420:BI421"/>
    <mergeCell ref="BJ420:BJ421"/>
    <mergeCell ref="BD420:BD421"/>
    <mergeCell ref="BC420:BC421"/>
    <mergeCell ref="BT419:BW419"/>
    <mergeCell ref="BT420:BT421"/>
  </mergeCells>
  <conditionalFormatting sqref="Z8:Z12">
    <cfRule type="expression" dxfId="789" priority="400">
      <formula>Z8 &lt;&gt; AZ8+AT8+AA8+AB8</formula>
    </cfRule>
  </conditionalFormatting>
  <conditionalFormatting sqref="FG6:FG11">
    <cfRule type="expression" dxfId="788" priority="399">
      <formula>FG6&lt;0</formula>
    </cfRule>
  </conditionalFormatting>
  <conditionalFormatting sqref="FK6:FK11">
    <cfRule type="expression" dxfId="787" priority="398">
      <formula>FK6&lt;0</formula>
    </cfRule>
  </conditionalFormatting>
  <conditionalFormatting sqref="FO6:FO11">
    <cfRule type="expression" dxfId="786" priority="397">
      <formula>FO6&lt;0</formula>
    </cfRule>
  </conditionalFormatting>
  <conditionalFormatting sqref="FS6:FS11">
    <cfRule type="expression" dxfId="785" priority="396">
      <formula>FS6&lt;0</formula>
    </cfRule>
  </conditionalFormatting>
  <conditionalFormatting sqref="FV6:FV11">
    <cfRule type="expression" dxfId="784" priority="395">
      <formula>FV6&lt;0</formula>
    </cfRule>
  </conditionalFormatting>
  <conditionalFormatting sqref="A13:G14">
    <cfRule type="expression" dxfId="783" priority="393">
      <formula>OR(G13="فارغ",A13="wrong")</formula>
    </cfRule>
    <cfRule type="expression" dxfId="782" priority="394">
      <formula>AND(G13&lt;&gt;"فارغ",A13&lt;&gt;"wrong")</formula>
    </cfRule>
  </conditionalFormatting>
  <conditionalFormatting sqref="Z21">
    <cfRule type="expression" dxfId="781" priority="392">
      <formula>Z21 &lt;&gt; AZ21+AT21+AA21+AB21</formula>
    </cfRule>
  </conditionalFormatting>
  <conditionalFormatting sqref="Z37">
    <cfRule type="expression" dxfId="780" priority="384">
      <formula>Z37 &lt;&gt; AZ37+AT37+AA37+AB37</formula>
    </cfRule>
  </conditionalFormatting>
  <conditionalFormatting sqref="Z53">
    <cfRule type="expression" dxfId="779" priority="376">
      <formula>Z53 &lt;&gt; AZ53+AT53+AA53+AB53</formula>
    </cfRule>
  </conditionalFormatting>
  <conditionalFormatting sqref="Z69">
    <cfRule type="expression" dxfId="778" priority="368">
      <formula>Z69 &lt;&gt; AZ69+AT69+AA69+AB69</formula>
    </cfRule>
  </conditionalFormatting>
  <conditionalFormatting sqref="Z85">
    <cfRule type="expression" dxfId="777" priority="360">
      <formula>Z85 &lt;&gt; AZ85+AT85+AA85+AB85</formula>
    </cfRule>
  </conditionalFormatting>
  <conditionalFormatting sqref="Z101">
    <cfRule type="expression" dxfId="776" priority="352">
      <formula>Z101 &lt;&gt; AZ101+AT101+AA101+AB101</formula>
    </cfRule>
  </conditionalFormatting>
  <conditionalFormatting sqref="Z117">
    <cfRule type="expression" dxfId="775" priority="344">
      <formula>Z117 &lt;&gt; AZ117+AT117+AA117+AB117</formula>
    </cfRule>
  </conditionalFormatting>
  <conditionalFormatting sqref="Z133">
    <cfRule type="expression" dxfId="774" priority="336">
      <formula>Z133 &lt;&gt; AZ133+AT133+AA133+AB133</formula>
    </cfRule>
  </conditionalFormatting>
  <conditionalFormatting sqref="Z149">
    <cfRule type="expression" dxfId="773" priority="328">
      <formula>Z149 &lt;&gt; AZ149+AT149+AA149+AB149</formula>
    </cfRule>
  </conditionalFormatting>
  <conditionalFormatting sqref="Z165">
    <cfRule type="expression" dxfId="772" priority="320">
      <formula>Z165 &lt;&gt; AZ165+AT165+AA165+AB165</formula>
    </cfRule>
  </conditionalFormatting>
  <conditionalFormatting sqref="Z181">
    <cfRule type="expression" dxfId="771" priority="312">
      <formula>Z181 &lt;&gt; AZ181+AT181+AA181+AB181</formula>
    </cfRule>
  </conditionalFormatting>
  <conditionalFormatting sqref="Z197">
    <cfRule type="expression" dxfId="770" priority="304">
      <formula>Z197 &lt;&gt; AZ197+AT197+AA197+AB197</formula>
    </cfRule>
  </conditionalFormatting>
  <conditionalFormatting sqref="Z213">
    <cfRule type="expression" dxfId="769" priority="296">
      <formula>Z213 &lt;&gt; AZ213+AT213+AA213+AB213</formula>
    </cfRule>
  </conditionalFormatting>
  <conditionalFormatting sqref="Z229">
    <cfRule type="expression" dxfId="768" priority="288">
      <formula>Z229 &lt;&gt; AZ229+AT229+AA229+AB229</formula>
    </cfRule>
  </conditionalFormatting>
  <conditionalFormatting sqref="Z245">
    <cfRule type="expression" dxfId="767" priority="280">
      <formula>Z245 &lt;&gt; AZ245+AT245+AA245+AB245</formula>
    </cfRule>
  </conditionalFormatting>
  <conditionalFormatting sqref="Z261">
    <cfRule type="expression" dxfId="766" priority="272">
      <formula>Z261 &lt;&gt; AZ261+AT261+AA261+AB261</formula>
    </cfRule>
  </conditionalFormatting>
  <conditionalFormatting sqref="Z277">
    <cfRule type="expression" dxfId="765" priority="264">
      <formula>Z277 &lt;&gt; AZ277+AT277+AA277+AB277</formula>
    </cfRule>
  </conditionalFormatting>
  <conditionalFormatting sqref="Z293">
    <cfRule type="expression" dxfId="764" priority="256">
      <formula>Z293 &lt;&gt; AZ293+AT293+AA293+AB293</formula>
    </cfRule>
  </conditionalFormatting>
  <conditionalFormatting sqref="Z309">
    <cfRule type="expression" dxfId="763" priority="248">
      <formula>Z309 &lt;&gt; AZ309+AT309+AA309+AB309</formula>
    </cfRule>
  </conditionalFormatting>
  <conditionalFormatting sqref="Z325">
    <cfRule type="expression" dxfId="762" priority="240">
      <formula>Z325 &lt;&gt; AZ325+AT325+AA325+AB325</formula>
    </cfRule>
  </conditionalFormatting>
  <conditionalFormatting sqref="BB432">
    <cfRule type="expression" dxfId="761" priority="232">
      <formula>BB432&lt;&gt;0</formula>
    </cfRule>
  </conditionalFormatting>
  <conditionalFormatting sqref="BB436:BB446">
    <cfRule type="expression" dxfId="760" priority="231">
      <formula>BB436&lt;&gt;0</formula>
    </cfRule>
  </conditionalFormatting>
  <conditionalFormatting sqref="Z24:Z28">
    <cfRule type="expression" dxfId="759" priority="184">
      <formula>Z24 &lt;&gt; AZ24+AT24+AA24+AB24</formula>
    </cfRule>
  </conditionalFormatting>
  <conditionalFormatting sqref="FG22:FG27">
    <cfRule type="expression" dxfId="758" priority="183">
      <formula>FG22&lt;0</formula>
    </cfRule>
  </conditionalFormatting>
  <conditionalFormatting sqref="FK22:FK27">
    <cfRule type="expression" dxfId="757" priority="182">
      <formula>FK22&lt;0</formula>
    </cfRule>
  </conditionalFormatting>
  <conditionalFormatting sqref="FO22:FO27">
    <cfRule type="expression" dxfId="756" priority="181">
      <formula>FO22&lt;0</formula>
    </cfRule>
  </conditionalFormatting>
  <conditionalFormatting sqref="FS22:FS27">
    <cfRule type="expression" dxfId="755" priority="180">
      <formula>FS22&lt;0</formula>
    </cfRule>
  </conditionalFormatting>
  <conditionalFormatting sqref="FV22:FV27">
    <cfRule type="expression" dxfId="754" priority="179">
      <formula>FV22&lt;0</formula>
    </cfRule>
  </conditionalFormatting>
  <conditionalFormatting sqref="A29:G30">
    <cfRule type="expression" dxfId="753" priority="177">
      <formula>OR(G29="فارغ",A29="wrong")</formula>
    </cfRule>
    <cfRule type="expression" dxfId="752" priority="178">
      <formula>AND(G29&lt;&gt;"فارغ",A29&lt;&gt;"wrong")</formula>
    </cfRule>
  </conditionalFormatting>
  <conditionalFormatting sqref="Z40:Z44">
    <cfRule type="expression" dxfId="751" priority="176">
      <formula>Z40 &lt;&gt; AZ40+AT40+AA40+AB40</formula>
    </cfRule>
  </conditionalFormatting>
  <conditionalFormatting sqref="FG38:FG43">
    <cfRule type="expression" dxfId="750" priority="175">
      <formula>FG38&lt;0</formula>
    </cfRule>
  </conditionalFormatting>
  <conditionalFormatting sqref="FK38:FK43">
    <cfRule type="expression" dxfId="749" priority="174">
      <formula>FK38&lt;0</formula>
    </cfRule>
  </conditionalFormatting>
  <conditionalFormatting sqref="FO38:FO43">
    <cfRule type="expression" dxfId="748" priority="173">
      <formula>FO38&lt;0</formula>
    </cfRule>
  </conditionalFormatting>
  <conditionalFormatting sqref="FS38:FS43">
    <cfRule type="expression" dxfId="747" priority="172">
      <formula>FS38&lt;0</formula>
    </cfRule>
  </conditionalFormatting>
  <conditionalFormatting sqref="FV38:FV43">
    <cfRule type="expression" dxfId="746" priority="171">
      <formula>FV38&lt;0</formula>
    </cfRule>
  </conditionalFormatting>
  <conditionalFormatting sqref="A45:G46">
    <cfRule type="expression" dxfId="745" priority="169">
      <formula>OR(G45="فارغ",A45="wrong")</formula>
    </cfRule>
    <cfRule type="expression" dxfId="744" priority="170">
      <formula>AND(G45&lt;&gt;"فارغ",A45&lt;&gt;"wrong")</formula>
    </cfRule>
  </conditionalFormatting>
  <conditionalFormatting sqref="Z56:Z60">
    <cfRule type="expression" dxfId="743" priority="168">
      <formula>Z56 &lt;&gt; AZ56+AT56+AA56+AB56</formula>
    </cfRule>
  </conditionalFormatting>
  <conditionalFormatting sqref="FG54:FG59">
    <cfRule type="expression" dxfId="742" priority="167">
      <formula>FG54&lt;0</formula>
    </cfRule>
  </conditionalFormatting>
  <conditionalFormatting sqref="FK54:FK59">
    <cfRule type="expression" dxfId="741" priority="166">
      <formula>FK54&lt;0</formula>
    </cfRule>
  </conditionalFormatting>
  <conditionalFormatting sqref="FO54:FO59">
    <cfRule type="expression" dxfId="740" priority="165">
      <formula>FO54&lt;0</formula>
    </cfRule>
  </conditionalFormatting>
  <conditionalFormatting sqref="FS54:FS59">
    <cfRule type="expression" dxfId="739" priority="164">
      <formula>FS54&lt;0</formula>
    </cfRule>
  </conditionalFormatting>
  <conditionalFormatting sqref="FV54:FV59">
    <cfRule type="expression" dxfId="738" priority="163">
      <formula>FV54&lt;0</formula>
    </cfRule>
  </conditionalFormatting>
  <conditionalFormatting sqref="A61:G62">
    <cfRule type="expression" dxfId="737" priority="161">
      <formula>OR(G61="فارغ",A61="wrong")</formula>
    </cfRule>
    <cfRule type="expression" dxfId="736" priority="162">
      <formula>AND(G61&lt;&gt;"فارغ",A61&lt;&gt;"wrong")</formula>
    </cfRule>
  </conditionalFormatting>
  <conditionalFormatting sqref="Z72:Z76">
    <cfRule type="expression" dxfId="735" priority="160">
      <formula>Z72 &lt;&gt; AZ72+AT72+AA72+AB72</formula>
    </cfRule>
  </conditionalFormatting>
  <conditionalFormatting sqref="FG70:FG75">
    <cfRule type="expression" dxfId="734" priority="159">
      <formula>FG70&lt;0</formula>
    </cfRule>
  </conditionalFormatting>
  <conditionalFormatting sqref="FK70:FK75">
    <cfRule type="expression" dxfId="733" priority="158">
      <formula>FK70&lt;0</formula>
    </cfRule>
  </conditionalFormatting>
  <conditionalFormatting sqref="FO70:FO75">
    <cfRule type="expression" dxfId="732" priority="157">
      <formula>FO70&lt;0</formula>
    </cfRule>
  </conditionalFormatting>
  <conditionalFormatting sqref="FS70:FS75">
    <cfRule type="expression" dxfId="731" priority="156">
      <formula>FS70&lt;0</formula>
    </cfRule>
  </conditionalFormatting>
  <conditionalFormatting sqref="FV70:FV75">
    <cfRule type="expression" dxfId="730" priority="155">
      <formula>FV70&lt;0</formula>
    </cfRule>
  </conditionalFormatting>
  <conditionalFormatting sqref="A77:G78">
    <cfRule type="expression" dxfId="729" priority="153">
      <formula>OR(G77="فارغ",A77="wrong")</formula>
    </cfRule>
    <cfRule type="expression" dxfId="728" priority="154">
      <formula>AND(G77&lt;&gt;"فارغ",A77&lt;&gt;"wrong")</formula>
    </cfRule>
  </conditionalFormatting>
  <conditionalFormatting sqref="Z88:Z92">
    <cfRule type="expression" dxfId="727" priority="152">
      <formula>Z88 &lt;&gt; AZ88+AT88+AA88+AB88</formula>
    </cfRule>
  </conditionalFormatting>
  <conditionalFormatting sqref="FG86:FG91">
    <cfRule type="expression" dxfId="726" priority="151">
      <formula>FG86&lt;0</formula>
    </cfRule>
  </conditionalFormatting>
  <conditionalFormatting sqref="FK86:FK91">
    <cfRule type="expression" dxfId="725" priority="150">
      <formula>FK86&lt;0</formula>
    </cfRule>
  </conditionalFormatting>
  <conditionalFormatting sqref="FO86:FO91">
    <cfRule type="expression" dxfId="724" priority="149">
      <formula>FO86&lt;0</formula>
    </cfRule>
  </conditionalFormatting>
  <conditionalFormatting sqref="FS86:FS91">
    <cfRule type="expression" dxfId="723" priority="148">
      <formula>FS86&lt;0</formula>
    </cfRule>
  </conditionalFormatting>
  <conditionalFormatting sqref="FV86:FV91">
    <cfRule type="expression" dxfId="722" priority="147">
      <formula>FV86&lt;0</formula>
    </cfRule>
  </conditionalFormatting>
  <conditionalFormatting sqref="A93:G94">
    <cfRule type="expression" dxfId="721" priority="145">
      <formula>OR(G93="فارغ",A93="wrong")</formula>
    </cfRule>
    <cfRule type="expression" dxfId="720" priority="146">
      <formula>AND(G93&lt;&gt;"فارغ",A93&lt;&gt;"wrong")</formula>
    </cfRule>
  </conditionalFormatting>
  <conditionalFormatting sqref="Z104:Z108">
    <cfRule type="expression" dxfId="719" priority="144">
      <formula>Z104 &lt;&gt; AZ104+AT104+AA104+AB104</formula>
    </cfRule>
  </conditionalFormatting>
  <conditionalFormatting sqref="FG102:FG107">
    <cfRule type="expression" dxfId="718" priority="143">
      <formula>FG102&lt;0</formula>
    </cfRule>
  </conditionalFormatting>
  <conditionalFormatting sqref="FK102:FK107">
    <cfRule type="expression" dxfId="717" priority="142">
      <formula>FK102&lt;0</formula>
    </cfRule>
  </conditionalFormatting>
  <conditionalFormatting sqref="FO102:FO107">
    <cfRule type="expression" dxfId="716" priority="141">
      <formula>FO102&lt;0</formula>
    </cfRule>
  </conditionalFormatting>
  <conditionalFormatting sqref="FS102:FS107">
    <cfRule type="expression" dxfId="715" priority="140">
      <formula>FS102&lt;0</formula>
    </cfRule>
  </conditionalFormatting>
  <conditionalFormatting sqref="FV102:FV107">
    <cfRule type="expression" dxfId="714" priority="139">
      <formula>FV102&lt;0</formula>
    </cfRule>
  </conditionalFormatting>
  <conditionalFormatting sqref="A109:G110">
    <cfRule type="expression" dxfId="713" priority="137">
      <formula>OR(G109="فارغ",A109="wrong")</formula>
    </cfRule>
    <cfRule type="expression" dxfId="712" priority="138">
      <formula>AND(G109&lt;&gt;"فارغ",A109&lt;&gt;"wrong")</formula>
    </cfRule>
  </conditionalFormatting>
  <conditionalFormatting sqref="Z120:Z124">
    <cfRule type="expression" dxfId="711" priority="136">
      <formula>Z120 &lt;&gt; AZ120+AT120+AA120+AB120</formula>
    </cfRule>
  </conditionalFormatting>
  <conditionalFormatting sqref="FG118:FG123">
    <cfRule type="expression" dxfId="710" priority="135">
      <formula>FG118&lt;0</formula>
    </cfRule>
  </conditionalFormatting>
  <conditionalFormatting sqref="FK118:FK123">
    <cfRule type="expression" dxfId="709" priority="134">
      <formula>FK118&lt;0</formula>
    </cfRule>
  </conditionalFormatting>
  <conditionalFormatting sqref="FO118:FO123">
    <cfRule type="expression" dxfId="708" priority="133">
      <formula>FO118&lt;0</formula>
    </cfRule>
  </conditionalFormatting>
  <conditionalFormatting sqref="FS118:FS123">
    <cfRule type="expression" dxfId="707" priority="132">
      <formula>FS118&lt;0</formula>
    </cfRule>
  </conditionalFormatting>
  <conditionalFormatting sqref="FV118:FV123">
    <cfRule type="expression" dxfId="706" priority="131">
      <formula>FV118&lt;0</formula>
    </cfRule>
  </conditionalFormatting>
  <conditionalFormatting sqref="A125:G126">
    <cfRule type="expression" dxfId="705" priority="129">
      <formula>OR(G125="فارغ",A125="wrong")</formula>
    </cfRule>
    <cfRule type="expression" dxfId="704" priority="130">
      <formula>AND(G125&lt;&gt;"فارغ",A125&lt;&gt;"wrong")</formula>
    </cfRule>
  </conditionalFormatting>
  <conditionalFormatting sqref="Z136:Z140">
    <cfRule type="expression" dxfId="703" priority="128">
      <formula>Z136 &lt;&gt; AZ136+AT136+AA136+AB136</formula>
    </cfRule>
  </conditionalFormatting>
  <conditionalFormatting sqref="FG134:FG139">
    <cfRule type="expression" dxfId="702" priority="127">
      <formula>FG134&lt;0</formula>
    </cfRule>
  </conditionalFormatting>
  <conditionalFormatting sqref="FK134:FK139">
    <cfRule type="expression" dxfId="701" priority="126">
      <formula>FK134&lt;0</formula>
    </cfRule>
  </conditionalFormatting>
  <conditionalFormatting sqref="FO134:FO139">
    <cfRule type="expression" dxfId="700" priority="125">
      <formula>FO134&lt;0</formula>
    </cfRule>
  </conditionalFormatting>
  <conditionalFormatting sqref="FS134:FS139">
    <cfRule type="expression" dxfId="699" priority="124">
      <formula>FS134&lt;0</formula>
    </cfRule>
  </conditionalFormatting>
  <conditionalFormatting sqref="FV134:FV139">
    <cfRule type="expression" dxfId="698" priority="123">
      <formula>FV134&lt;0</formula>
    </cfRule>
  </conditionalFormatting>
  <conditionalFormatting sqref="A141:G142">
    <cfRule type="expression" dxfId="697" priority="121">
      <formula>OR(G141="فارغ",A141="wrong")</formula>
    </cfRule>
    <cfRule type="expression" dxfId="696" priority="122">
      <formula>AND(G141&lt;&gt;"فارغ",A141&lt;&gt;"wrong")</formula>
    </cfRule>
  </conditionalFormatting>
  <conditionalFormatting sqref="Z152:Z156">
    <cfRule type="expression" dxfId="695" priority="120">
      <formula>Z152 &lt;&gt; AZ152+AT152+AA152+AB152</formula>
    </cfRule>
  </conditionalFormatting>
  <conditionalFormatting sqref="FG150:FG155">
    <cfRule type="expression" dxfId="694" priority="119">
      <formula>FG150&lt;0</formula>
    </cfRule>
  </conditionalFormatting>
  <conditionalFormatting sqref="FK150:FK155">
    <cfRule type="expression" dxfId="693" priority="118">
      <formula>FK150&lt;0</formula>
    </cfRule>
  </conditionalFormatting>
  <conditionalFormatting sqref="FO150:FO155">
    <cfRule type="expression" dxfId="692" priority="117">
      <formula>FO150&lt;0</formula>
    </cfRule>
  </conditionalFormatting>
  <conditionalFormatting sqref="FS150:FS155">
    <cfRule type="expression" dxfId="691" priority="116">
      <formula>FS150&lt;0</formula>
    </cfRule>
  </conditionalFormatting>
  <conditionalFormatting sqref="FV150:FV155">
    <cfRule type="expression" dxfId="690" priority="115">
      <formula>FV150&lt;0</formula>
    </cfRule>
  </conditionalFormatting>
  <conditionalFormatting sqref="A157:G158">
    <cfRule type="expression" dxfId="689" priority="113">
      <formula>OR(G157="فارغ",A157="wrong")</formula>
    </cfRule>
    <cfRule type="expression" dxfId="688" priority="114">
      <formula>AND(G157&lt;&gt;"فارغ",A157&lt;&gt;"wrong")</formula>
    </cfRule>
  </conditionalFormatting>
  <conditionalFormatting sqref="Z168:Z172">
    <cfRule type="expression" dxfId="687" priority="112">
      <formula>Z168 &lt;&gt; AZ168+AT168+AA168+AB168</formula>
    </cfRule>
  </conditionalFormatting>
  <conditionalFormatting sqref="FG166:FG171">
    <cfRule type="expression" dxfId="686" priority="111">
      <formula>FG166&lt;0</formula>
    </cfRule>
  </conditionalFormatting>
  <conditionalFormatting sqref="FK166:FK171">
    <cfRule type="expression" dxfId="685" priority="110">
      <formula>FK166&lt;0</formula>
    </cfRule>
  </conditionalFormatting>
  <conditionalFormatting sqref="FO166:FO171">
    <cfRule type="expression" dxfId="684" priority="109">
      <formula>FO166&lt;0</formula>
    </cfRule>
  </conditionalFormatting>
  <conditionalFormatting sqref="FS166:FS171">
    <cfRule type="expression" dxfId="683" priority="108">
      <formula>FS166&lt;0</formula>
    </cfRule>
  </conditionalFormatting>
  <conditionalFormatting sqref="FV166:FV171">
    <cfRule type="expression" dxfId="682" priority="107">
      <formula>FV166&lt;0</formula>
    </cfRule>
  </conditionalFormatting>
  <conditionalFormatting sqref="A173:G174">
    <cfRule type="expression" dxfId="681" priority="105">
      <formula>OR(G173="فارغ",A173="wrong")</formula>
    </cfRule>
    <cfRule type="expression" dxfId="680" priority="106">
      <formula>AND(G173&lt;&gt;"فارغ",A173&lt;&gt;"wrong")</formula>
    </cfRule>
  </conditionalFormatting>
  <conditionalFormatting sqref="Z184:Z188">
    <cfRule type="expression" dxfId="679" priority="104">
      <formula>Z184 &lt;&gt; AZ184+AT184+AA184+AB184</formula>
    </cfRule>
  </conditionalFormatting>
  <conditionalFormatting sqref="FG182:FG187">
    <cfRule type="expression" dxfId="678" priority="103">
      <formula>FG182&lt;0</formula>
    </cfRule>
  </conditionalFormatting>
  <conditionalFormatting sqref="FK182:FK187">
    <cfRule type="expression" dxfId="677" priority="102">
      <formula>FK182&lt;0</formula>
    </cfRule>
  </conditionalFormatting>
  <conditionalFormatting sqref="FO182:FO187">
    <cfRule type="expression" dxfId="676" priority="101">
      <formula>FO182&lt;0</formula>
    </cfRule>
  </conditionalFormatting>
  <conditionalFormatting sqref="FS182:FS187">
    <cfRule type="expression" dxfId="675" priority="100">
      <formula>FS182&lt;0</formula>
    </cfRule>
  </conditionalFormatting>
  <conditionalFormatting sqref="FV182:FV187">
    <cfRule type="expression" dxfId="674" priority="99">
      <formula>FV182&lt;0</formula>
    </cfRule>
  </conditionalFormatting>
  <conditionalFormatting sqref="A189:G190">
    <cfRule type="expression" dxfId="673" priority="97">
      <formula>OR(G189="فارغ",A189="wrong")</formula>
    </cfRule>
    <cfRule type="expression" dxfId="672" priority="98">
      <formula>AND(G189&lt;&gt;"فارغ",A189&lt;&gt;"wrong")</formula>
    </cfRule>
  </conditionalFormatting>
  <conditionalFormatting sqref="Z200:Z204">
    <cfRule type="expression" dxfId="671" priority="96">
      <formula>Z200 &lt;&gt; AZ200+AT200+AA200+AB200</formula>
    </cfRule>
  </conditionalFormatting>
  <conditionalFormatting sqref="FG198:FG203">
    <cfRule type="expression" dxfId="670" priority="95">
      <formula>FG198&lt;0</formula>
    </cfRule>
  </conditionalFormatting>
  <conditionalFormatting sqref="FK198:FK203">
    <cfRule type="expression" dxfId="669" priority="94">
      <formula>FK198&lt;0</formula>
    </cfRule>
  </conditionalFormatting>
  <conditionalFormatting sqref="FO198:FO203">
    <cfRule type="expression" dxfId="668" priority="93">
      <formula>FO198&lt;0</formula>
    </cfRule>
  </conditionalFormatting>
  <conditionalFormatting sqref="FS198:FS203">
    <cfRule type="expression" dxfId="667" priority="92">
      <formula>FS198&lt;0</formula>
    </cfRule>
  </conditionalFormatting>
  <conditionalFormatting sqref="FV198:FV203">
    <cfRule type="expression" dxfId="666" priority="91">
      <formula>FV198&lt;0</formula>
    </cfRule>
  </conditionalFormatting>
  <conditionalFormatting sqref="A205:G206">
    <cfRule type="expression" dxfId="665" priority="89">
      <formula>OR(G205="فارغ",A205="wrong")</formula>
    </cfRule>
    <cfRule type="expression" dxfId="664" priority="90">
      <formula>AND(G205&lt;&gt;"فارغ",A205&lt;&gt;"wrong")</formula>
    </cfRule>
  </conditionalFormatting>
  <conditionalFormatting sqref="Z216:Z220">
    <cfRule type="expression" dxfId="663" priority="88">
      <formula>Z216 &lt;&gt; AZ216+AT216+AA216+AB216</formula>
    </cfRule>
  </conditionalFormatting>
  <conditionalFormatting sqref="FG214:FG219">
    <cfRule type="expression" dxfId="662" priority="87">
      <formula>FG214&lt;0</formula>
    </cfRule>
  </conditionalFormatting>
  <conditionalFormatting sqref="FK214:FK219">
    <cfRule type="expression" dxfId="661" priority="86">
      <formula>FK214&lt;0</formula>
    </cfRule>
  </conditionalFormatting>
  <conditionalFormatting sqref="FO214:FO219">
    <cfRule type="expression" dxfId="660" priority="85">
      <formula>FO214&lt;0</formula>
    </cfRule>
  </conditionalFormatting>
  <conditionalFormatting sqref="FS214:FS219">
    <cfRule type="expression" dxfId="659" priority="84">
      <formula>FS214&lt;0</formula>
    </cfRule>
  </conditionalFormatting>
  <conditionalFormatting sqref="FV214:FV219">
    <cfRule type="expression" dxfId="658" priority="83">
      <formula>FV214&lt;0</formula>
    </cfRule>
  </conditionalFormatting>
  <conditionalFormatting sqref="A221:G222">
    <cfRule type="expression" dxfId="657" priority="81">
      <formula>OR(G221="فارغ",A221="wrong")</formula>
    </cfRule>
    <cfRule type="expression" dxfId="656" priority="82">
      <formula>AND(G221&lt;&gt;"فارغ",A221&lt;&gt;"wrong")</formula>
    </cfRule>
  </conditionalFormatting>
  <conditionalFormatting sqref="Z232:Z236">
    <cfRule type="expression" dxfId="655" priority="80">
      <formula>Z232 &lt;&gt; AZ232+AT232+AA232+AB232</formula>
    </cfRule>
  </conditionalFormatting>
  <conditionalFormatting sqref="FG230:FG235">
    <cfRule type="expression" dxfId="654" priority="79">
      <formula>FG230&lt;0</formula>
    </cfRule>
  </conditionalFormatting>
  <conditionalFormatting sqref="FK230:FK235">
    <cfRule type="expression" dxfId="653" priority="78">
      <formula>FK230&lt;0</formula>
    </cfRule>
  </conditionalFormatting>
  <conditionalFormatting sqref="FO230:FO235">
    <cfRule type="expression" dxfId="652" priority="77">
      <formula>FO230&lt;0</formula>
    </cfRule>
  </conditionalFormatting>
  <conditionalFormatting sqref="FS230:FS235">
    <cfRule type="expression" dxfId="651" priority="76">
      <formula>FS230&lt;0</formula>
    </cfRule>
  </conditionalFormatting>
  <conditionalFormatting sqref="FV230:FV235">
    <cfRule type="expression" dxfId="650" priority="75">
      <formula>FV230&lt;0</formula>
    </cfRule>
  </conditionalFormatting>
  <conditionalFormatting sqref="A237:G238">
    <cfRule type="expression" dxfId="649" priority="73">
      <formula>OR(G237="فارغ",A237="wrong")</formula>
    </cfRule>
    <cfRule type="expression" dxfId="648" priority="74">
      <formula>AND(G237&lt;&gt;"فارغ",A237&lt;&gt;"wrong")</formula>
    </cfRule>
  </conditionalFormatting>
  <conditionalFormatting sqref="Z248:Z252">
    <cfRule type="expression" dxfId="647" priority="72">
      <formula>Z248 &lt;&gt; AZ248+AT248+AA248+AB248</formula>
    </cfRule>
  </conditionalFormatting>
  <conditionalFormatting sqref="FG246:FG251">
    <cfRule type="expression" dxfId="646" priority="71">
      <formula>FG246&lt;0</formula>
    </cfRule>
  </conditionalFormatting>
  <conditionalFormatting sqref="FK246:FK251">
    <cfRule type="expression" dxfId="645" priority="70">
      <formula>FK246&lt;0</formula>
    </cfRule>
  </conditionalFormatting>
  <conditionalFormatting sqref="FO246:FO251">
    <cfRule type="expression" dxfId="644" priority="69">
      <formula>FO246&lt;0</formula>
    </cfRule>
  </conditionalFormatting>
  <conditionalFormatting sqref="FS246:FS251">
    <cfRule type="expression" dxfId="643" priority="68">
      <formula>FS246&lt;0</formula>
    </cfRule>
  </conditionalFormatting>
  <conditionalFormatting sqref="FV246:FV251">
    <cfRule type="expression" dxfId="642" priority="67">
      <formula>FV246&lt;0</formula>
    </cfRule>
  </conditionalFormatting>
  <conditionalFormatting sqref="A253:G254">
    <cfRule type="expression" dxfId="641" priority="65">
      <formula>OR(G253="فارغ",A253="wrong")</formula>
    </cfRule>
    <cfRule type="expression" dxfId="640" priority="66">
      <formula>AND(G253&lt;&gt;"فارغ",A253&lt;&gt;"wrong")</formula>
    </cfRule>
  </conditionalFormatting>
  <conditionalFormatting sqref="Z264:Z268">
    <cfRule type="expression" dxfId="639" priority="64">
      <formula>Z264 &lt;&gt; AZ264+AT264+AA264+AB264</formula>
    </cfRule>
  </conditionalFormatting>
  <conditionalFormatting sqref="FG262:FG267">
    <cfRule type="expression" dxfId="638" priority="63">
      <formula>FG262&lt;0</formula>
    </cfRule>
  </conditionalFormatting>
  <conditionalFormatting sqref="FK262:FK267">
    <cfRule type="expression" dxfId="637" priority="62">
      <formula>FK262&lt;0</formula>
    </cfRule>
  </conditionalFormatting>
  <conditionalFormatting sqref="FO262:FO267">
    <cfRule type="expression" dxfId="636" priority="61">
      <formula>FO262&lt;0</formula>
    </cfRule>
  </conditionalFormatting>
  <conditionalFormatting sqref="FS262:FS267">
    <cfRule type="expression" dxfId="635" priority="60">
      <formula>FS262&lt;0</formula>
    </cfRule>
  </conditionalFormatting>
  <conditionalFormatting sqref="FV262:FV267">
    <cfRule type="expression" dxfId="634" priority="59">
      <formula>FV262&lt;0</formula>
    </cfRule>
  </conditionalFormatting>
  <conditionalFormatting sqref="A269:G270">
    <cfRule type="expression" dxfId="633" priority="57">
      <formula>OR(G269="فارغ",A269="wrong")</formula>
    </cfRule>
    <cfRule type="expression" dxfId="632" priority="58">
      <formula>AND(G269&lt;&gt;"فارغ",A269&lt;&gt;"wrong")</formula>
    </cfRule>
  </conditionalFormatting>
  <conditionalFormatting sqref="Z280:Z284">
    <cfRule type="expression" dxfId="631" priority="56">
      <formula>Z280 &lt;&gt; AZ280+AT280+AA280+AB280</formula>
    </cfRule>
  </conditionalFormatting>
  <conditionalFormatting sqref="FG278:FG283">
    <cfRule type="expression" dxfId="630" priority="55">
      <formula>FG278&lt;0</formula>
    </cfRule>
  </conditionalFormatting>
  <conditionalFormatting sqref="FK278:FK283">
    <cfRule type="expression" dxfId="629" priority="54">
      <formula>FK278&lt;0</formula>
    </cfRule>
  </conditionalFormatting>
  <conditionalFormatting sqref="FO278:FO283">
    <cfRule type="expression" dxfId="628" priority="53">
      <formula>FO278&lt;0</formula>
    </cfRule>
  </conditionalFormatting>
  <conditionalFormatting sqref="FS278:FS283">
    <cfRule type="expression" dxfId="627" priority="52">
      <formula>FS278&lt;0</formula>
    </cfRule>
  </conditionalFormatting>
  <conditionalFormatting sqref="FV278:FV283">
    <cfRule type="expression" dxfId="626" priority="51">
      <formula>FV278&lt;0</formula>
    </cfRule>
  </conditionalFormatting>
  <conditionalFormatting sqref="A285:G286">
    <cfRule type="expression" dxfId="625" priority="49">
      <formula>OR(G285="فارغ",A285="wrong")</formula>
    </cfRule>
    <cfRule type="expression" dxfId="624" priority="50">
      <formula>AND(G285&lt;&gt;"فارغ",A285&lt;&gt;"wrong")</formula>
    </cfRule>
  </conditionalFormatting>
  <conditionalFormatting sqref="Z296:Z300">
    <cfRule type="expression" dxfId="623" priority="48">
      <formula>Z296 &lt;&gt; AZ296+AT296+AA296+AB296</formula>
    </cfRule>
  </conditionalFormatting>
  <conditionalFormatting sqref="FG294:FG299">
    <cfRule type="expression" dxfId="622" priority="47">
      <formula>FG294&lt;0</formula>
    </cfRule>
  </conditionalFormatting>
  <conditionalFormatting sqref="FK294:FK299">
    <cfRule type="expression" dxfId="621" priority="46">
      <formula>FK294&lt;0</formula>
    </cfRule>
  </conditionalFormatting>
  <conditionalFormatting sqref="FO294:FO299">
    <cfRule type="expression" dxfId="620" priority="45">
      <formula>FO294&lt;0</formula>
    </cfRule>
  </conditionalFormatting>
  <conditionalFormatting sqref="FS294:FS299">
    <cfRule type="expression" dxfId="619" priority="44">
      <formula>FS294&lt;0</formula>
    </cfRule>
  </conditionalFormatting>
  <conditionalFormatting sqref="FV294:FV299">
    <cfRule type="expression" dxfId="618" priority="43">
      <formula>FV294&lt;0</formula>
    </cfRule>
  </conditionalFormatting>
  <conditionalFormatting sqref="A301:G302">
    <cfRule type="expression" dxfId="617" priority="41">
      <formula>OR(G301="فارغ",A301="wrong")</formula>
    </cfRule>
    <cfRule type="expression" dxfId="616" priority="42">
      <formula>AND(G301&lt;&gt;"فارغ",A301&lt;&gt;"wrong")</formula>
    </cfRule>
  </conditionalFormatting>
  <conditionalFormatting sqref="Z312:Z316">
    <cfRule type="expression" dxfId="615" priority="40">
      <formula>Z312 &lt;&gt; AZ312+AT312+AA312+AB312</formula>
    </cfRule>
  </conditionalFormatting>
  <conditionalFormatting sqref="FG310:FG315">
    <cfRule type="expression" dxfId="614" priority="39">
      <formula>FG310&lt;0</formula>
    </cfRule>
  </conditionalFormatting>
  <conditionalFormatting sqref="FK310:FK315">
    <cfRule type="expression" dxfId="613" priority="38">
      <formula>FK310&lt;0</formula>
    </cfRule>
  </conditionalFormatting>
  <conditionalFormatting sqref="FO310:FO315">
    <cfRule type="expression" dxfId="612" priority="37">
      <formula>FO310&lt;0</formula>
    </cfRule>
  </conditionalFormatting>
  <conditionalFormatting sqref="FS310:FS315">
    <cfRule type="expression" dxfId="611" priority="36">
      <formula>FS310&lt;0</formula>
    </cfRule>
  </conditionalFormatting>
  <conditionalFormatting sqref="FV310:FV315">
    <cfRule type="expression" dxfId="610" priority="35">
      <formula>FV310&lt;0</formula>
    </cfRule>
  </conditionalFormatting>
  <conditionalFormatting sqref="A317:G318">
    <cfRule type="expression" dxfId="609" priority="33">
      <formula>OR(G317="فارغ",A317="wrong")</formula>
    </cfRule>
    <cfRule type="expression" dxfId="608" priority="34">
      <formula>AND(G317&lt;&gt;"فارغ",A317&lt;&gt;"wrong")</formula>
    </cfRule>
  </conditionalFormatting>
  <conditionalFormatting sqref="Z328:Z332">
    <cfRule type="expression" dxfId="607" priority="32">
      <formula>Z328 &lt;&gt; AZ328+AT328+AA328+AB328</formula>
    </cfRule>
  </conditionalFormatting>
  <conditionalFormatting sqref="FG326:FG331">
    <cfRule type="expression" dxfId="606" priority="31">
      <formula>FG326&lt;0</formula>
    </cfRule>
  </conditionalFormatting>
  <conditionalFormatting sqref="FK326:FK331">
    <cfRule type="expression" dxfId="605" priority="30">
      <formula>FK326&lt;0</formula>
    </cfRule>
  </conditionalFormatting>
  <conditionalFormatting sqref="FO326:FO331">
    <cfRule type="expression" dxfId="604" priority="29">
      <formula>FO326&lt;0</formula>
    </cfRule>
  </conditionalFormatting>
  <conditionalFormatting sqref="FS326:FS331">
    <cfRule type="expression" dxfId="603" priority="28">
      <formula>FS326&lt;0</formula>
    </cfRule>
  </conditionalFormatting>
  <conditionalFormatting sqref="FV326:FV331">
    <cfRule type="expression" dxfId="602" priority="27">
      <formula>FV326&lt;0</formula>
    </cfRule>
  </conditionalFormatting>
  <conditionalFormatting sqref="A333:G334">
    <cfRule type="expression" dxfId="601" priority="25">
      <formula>OR(G333="فارغ",A333="wrong")</formula>
    </cfRule>
    <cfRule type="expression" dxfId="600" priority="26">
      <formula>AND(G333&lt;&gt;"فارغ",A333&lt;&gt;"wrong")</formula>
    </cfRule>
  </conditionalFormatting>
  <conditionalFormatting sqref="Z344:Z348">
    <cfRule type="expression" dxfId="599" priority="24">
      <formula>Z344 &lt;&gt; AZ344+AT344+AA344+AB344</formula>
    </cfRule>
  </conditionalFormatting>
  <conditionalFormatting sqref="FG342:FG347">
    <cfRule type="expression" dxfId="598" priority="23">
      <formula>FG342&lt;0</formula>
    </cfRule>
  </conditionalFormatting>
  <conditionalFormatting sqref="FK342:FK347">
    <cfRule type="expression" dxfId="597" priority="22">
      <formula>FK342&lt;0</formula>
    </cfRule>
  </conditionalFormatting>
  <conditionalFormatting sqref="FO342:FO347">
    <cfRule type="expression" dxfId="596" priority="21">
      <formula>FO342&lt;0</formula>
    </cfRule>
  </conditionalFormatting>
  <conditionalFormatting sqref="FS342:FS347">
    <cfRule type="expression" dxfId="595" priority="20">
      <formula>FS342&lt;0</formula>
    </cfRule>
  </conditionalFormatting>
  <conditionalFormatting sqref="FV342:FV347">
    <cfRule type="expression" dxfId="594" priority="19">
      <formula>FV342&lt;0</formula>
    </cfRule>
  </conditionalFormatting>
  <conditionalFormatting sqref="A349:G350">
    <cfRule type="expression" dxfId="593" priority="17">
      <formula>OR(G349="فارغ",A349="wrong")</formula>
    </cfRule>
    <cfRule type="expression" dxfId="592" priority="18">
      <formula>AND(G349&lt;&gt;"فارغ",A349&lt;&gt;"wrong")</formula>
    </cfRule>
  </conditionalFormatting>
  <conditionalFormatting sqref="Z360:Z364">
    <cfRule type="expression" dxfId="591" priority="16">
      <formula>Z360 &lt;&gt; AZ360+AT360+AA360+AB360</formula>
    </cfRule>
  </conditionalFormatting>
  <conditionalFormatting sqref="FG358:FG363">
    <cfRule type="expression" dxfId="590" priority="15">
      <formula>FG358&lt;0</formula>
    </cfRule>
  </conditionalFormatting>
  <conditionalFormatting sqref="FK358:FK363">
    <cfRule type="expression" dxfId="589" priority="14">
      <formula>FK358&lt;0</formula>
    </cfRule>
  </conditionalFormatting>
  <conditionalFormatting sqref="FO358:FO363">
    <cfRule type="expression" dxfId="588" priority="13">
      <formula>FO358&lt;0</formula>
    </cfRule>
  </conditionalFormatting>
  <conditionalFormatting sqref="FS358:FS363">
    <cfRule type="expression" dxfId="587" priority="12">
      <formula>FS358&lt;0</formula>
    </cfRule>
  </conditionalFormatting>
  <conditionalFormatting sqref="FV358:FV363">
    <cfRule type="expression" dxfId="586" priority="11">
      <formula>FV358&lt;0</formula>
    </cfRule>
  </conditionalFormatting>
  <conditionalFormatting sqref="A365:G366">
    <cfRule type="expression" dxfId="585" priority="9">
      <formula>OR(G365="فارغ",A365="wrong")</formula>
    </cfRule>
    <cfRule type="expression" dxfId="584" priority="10">
      <formula>AND(G365&lt;&gt;"فارغ",A365&lt;&gt;"wrong")</formula>
    </cfRule>
  </conditionalFormatting>
  <conditionalFormatting sqref="Z376:Z380">
    <cfRule type="expression" dxfId="583" priority="8">
      <formula>Z376 &lt;&gt; AZ376+AT376+AA376+AB376</formula>
    </cfRule>
  </conditionalFormatting>
  <conditionalFormatting sqref="FG374:FG379">
    <cfRule type="expression" dxfId="582" priority="7">
      <formula>FG374&lt;0</formula>
    </cfRule>
  </conditionalFormatting>
  <conditionalFormatting sqref="FK374:FK379">
    <cfRule type="expression" dxfId="581" priority="6">
      <formula>FK374&lt;0</formula>
    </cfRule>
  </conditionalFormatting>
  <conditionalFormatting sqref="FO374:FO379">
    <cfRule type="expression" dxfId="580" priority="5">
      <formula>FO374&lt;0</formula>
    </cfRule>
  </conditionalFormatting>
  <conditionalFormatting sqref="FS374:FS379">
    <cfRule type="expression" dxfId="579" priority="4">
      <formula>FS374&lt;0</formula>
    </cfRule>
  </conditionalFormatting>
  <conditionalFormatting sqref="FV374:FV379">
    <cfRule type="expression" dxfId="578" priority="3">
      <formula>FV374&lt;0</formula>
    </cfRule>
  </conditionalFormatting>
  <conditionalFormatting sqref="A381:G382">
    <cfRule type="expression" dxfId="577" priority="1">
      <formula>OR(G381="فارغ",A381="wrong")</formula>
    </cfRule>
    <cfRule type="expression" dxfId="576" priority="2">
      <formula>AND(G381&lt;&gt;"فارغ",A381&lt;&gt;"wrong")</formula>
    </cfRule>
  </conditionalFormatting>
  <dataValidations count="1">
    <dataValidation type="list" allowBlank="1" showInputMessage="1" showErrorMessage="1" sqref="K12 K316 K28 K44 K60 K76 K92 K108 K124 K140 K156 K172 K188 K204 K220 K236 K252 K268 K284 K300 K332 K348 K364 K380" xr:uid="{00000000-0002-0000-0600-000000000000}">
      <formula1>أنواع_الجلسات_للدائرة</formula1>
    </dataValidation>
  </dataValidations>
  <hyperlinks>
    <hyperlink ref="B9:G9" location="اسرة!CO13" display="اسرة!CO13" xr:uid="{00000000-0004-0000-0600-000000000000}"/>
    <hyperlink ref="B7:G7" location="اسرة!CO6" display="اسرة!CO6" xr:uid="{00000000-0004-0000-0600-000001000000}"/>
    <hyperlink ref="B6:G6" location="اسرة!BE6" display="اسرة!BE6" xr:uid="{00000000-0004-0000-0600-000002000000}"/>
    <hyperlink ref="B8:G8" location="اسرة!BE13" display="اسرة!BE13" xr:uid="{00000000-0004-0000-0600-000003000000}"/>
    <hyperlink ref="B10:G10" location="اسرة!DX6" display="اسرة!DX6" xr:uid="{00000000-0004-0000-0600-000004000000}"/>
    <hyperlink ref="B11:G11" location="اسرة!DX13" display="اسرة!DX13" xr:uid="{00000000-0004-0000-0600-000005000000}"/>
    <hyperlink ref="B25:G25" location="اسرة!CO29" display="اسرة!CO13" xr:uid="{00000000-0004-0000-0600-000006000000}"/>
    <hyperlink ref="B23:G23" location="اسرة!CO22" display="اسرة!CO6" xr:uid="{00000000-0004-0000-0600-000007000000}"/>
    <hyperlink ref="B22:G22" location="اسرة!BE22" display="اسرة!BE6" xr:uid="{00000000-0004-0000-0600-000008000000}"/>
    <hyperlink ref="B24:G24" location="اسرة!BE29" display="اسرة!BE13" xr:uid="{00000000-0004-0000-0600-000009000000}"/>
    <hyperlink ref="B26:G26" location="اسرة!DX22" display="اسرة!DX6" xr:uid="{00000000-0004-0000-0600-00000A000000}"/>
    <hyperlink ref="B27:G27" location="اسرة!DX29" display="اسرة!DX13" xr:uid="{00000000-0004-0000-0600-00000B000000}"/>
    <hyperlink ref="B41:G41" location="اسرة!CO45" display="اسرة!CO13" xr:uid="{00000000-0004-0000-0600-00000C000000}"/>
    <hyperlink ref="B39:G39" location="اسرة!CO38" display="اسرة!CO6" xr:uid="{00000000-0004-0000-0600-00000D000000}"/>
    <hyperlink ref="B38:G38" location="اسرة!BE38" display="اسرة!BE6" xr:uid="{00000000-0004-0000-0600-00000E000000}"/>
    <hyperlink ref="B40:G40" location="اسرة!BE45" display="اسرة!BE13" xr:uid="{00000000-0004-0000-0600-00000F000000}"/>
    <hyperlink ref="B42:G42" location="اسرة!DX38" display="اسرة!DX6" xr:uid="{00000000-0004-0000-0600-000010000000}"/>
    <hyperlink ref="B43:G43" location="اسرة!DX45" display="اسرة!DX13" xr:uid="{00000000-0004-0000-0600-000011000000}"/>
    <hyperlink ref="B57:G57" location="اسرة!CO61" display="اسرة!CO13" xr:uid="{00000000-0004-0000-0600-000012000000}"/>
    <hyperlink ref="B55:G55" location="اسرة!CO54" display="اسرة!CO6" xr:uid="{00000000-0004-0000-0600-000013000000}"/>
    <hyperlink ref="B54:G54" location="اسرة!BE54" display="اسرة!BE6" xr:uid="{00000000-0004-0000-0600-000014000000}"/>
    <hyperlink ref="B56:G56" location="اسرة!BE61" display="اسرة!BE13" xr:uid="{00000000-0004-0000-0600-000015000000}"/>
    <hyperlink ref="B58:G58" location="اسرة!DX54" display="اسرة!DX6" xr:uid="{00000000-0004-0000-0600-000016000000}"/>
    <hyperlink ref="B59:G59" location="اسرة!DX61" display="اسرة!DX13" xr:uid="{00000000-0004-0000-0600-000017000000}"/>
    <hyperlink ref="B73:G73" location="اسرة!CO77" display="اسرة!CO13" xr:uid="{00000000-0004-0000-0600-000018000000}"/>
    <hyperlink ref="B71:G71" location="اسرة!CO70" display="اسرة!CO6" xr:uid="{00000000-0004-0000-0600-000019000000}"/>
    <hyperlink ref="B70:G70" location="اسرة!BE70" display="اسرة!BE6" xr:uid="{00000000-0004-0000-0600-00001A000000}"/>
    <hyperlink ref="B72:G72" location="اسرة!BE77" display="اسرة!BE13" xr:uid="{00000000-0004-0000-0600-00001B000000}"/>
    <hyperlink ref="B74:G74" location="اسرة!DX70" display="اسرة!DX6" xr:uid="{00000000-0004-0000-0600-00001C000000}"/>
    <hyperlink ref="B75:G75" location="اسرة!DX77" display="اسرة!DX13" xr:uid="{00000000-0004-0000-0600-00001D000000}"/>
    <hyperlink ref="B89:G89" location="اسرة!CO93" display="اسرة!CO13" xr:uid="{00000000-0004-0000-0600-00001E000000}"/>
    <hyperlink ref="B87:G87" location="اسرة!CO86" display="اسرة!CO6" xr:uid="{00000000-0004-0000-0600-00001F000000}"/>
    <hyperlink ref="B86:G86" location="اسرة!BE86" display="اسرة!BE6" xr:uid="{00000000-0004-0000-0600-000020000000}"/>
    <hyperlink ref="B88:G88" location="اسرة!BE93" display="اسرة!BE13" xr:uid="{00000000-0004-0000-0600-000021000000}"/>
    <hyperlink ref="B90:G90" location="اسرة!DX86" display="اسرة!DX6" xr:uid="{00000000-0004-0000-0600-000022000000}"/>
    <hyperlink ref="B91:G91" location="اسرة!DX93" display="اسرة!DX13" xr:uid="{00000000-0004-0000-0600-000023000000}"/>
    <hyperlink ref="B105:G105" location="اسرة!CO109" display="اسرة!CO13" xr:uid="{00000000-0004-0000-0600-000024000000}"/>
    <hyperlink ref="B103:G103" location="اسرة!CO102" display="اسرة!CO6" xr:uid="{00000000-0004-0000-0600-000025000000}"/>
    <hyperlink ref="B102:G102" location="اسرة!BE102" display="اسرة!BE6" xr:uid="{00000000-0004-0000-0600-000026000000}"/>
    <hyperlink ref="B104:G104" location="اسرة!BE109" display="اسرة!BE13" xr:uid="{00000000-0004-0000-0600-000027000000}"/>
    <hyperlink ref="B106:G106" location="اسرة!DX102" display="اسرة!DX6" xr:uid="{00000000-0004-0000-0600-000028000000}"/>
    <hyperlink ref="B107:G107" location="اسرة!DX109" display="اسرة!DX13" xr:uid="{00000000-0004-0000-0600-000029000000}"/>
    <hyperlink ref="B121:G121" location="اسرة!CO125" display="اسرة!CO13" xr:uid="{00000000-0004-0000-0600-00002A000000}"/>
    <hyperlink ref="B119:G119" location="اسرة!CO118" display="اسرة!CO6" xr:uid="{00000000-0004-0000-0600-00002B000000}"/>
    <hyperlink ref="B118:G118" location="اسرة!BE118" display="اسرة!BE6" xr:uid="{00000000-0004-0000-0600-00002C000000}"/>
    <hyperlink ref="B120:G120" location="اسرة!BE125" display="اسرة!BE13" xr:uid="{00000000-0004-0000-0600-00002D000000}"/>
    <hyperlink ref="B122:G122" location="اسرة!DX118" display="اسرة!DX6" xr:uid="{00000000-0004-0000-0600-00002E000000}"/>
    <hyperlink ref="B123:G123" location="اسرة!DX125" display="اسرة!DX13" xr:uid="{00000000-0004-0000-0600-00002F000000}"/>
    <hyperlink ref="B137:G137" location="اسرة!CO141" display="اسرة!CO13" xr:uid="{00000000-0004-0000-0600-000030000000}"/>
    <hyperlink ref="B135:G135" location="اسرة!CO134" display="اسرة!CO6" xr:uid="{00000000-0004-0000-0600-000031000000}"/>
    <hyperlink ref="B134:G134" location="اسرة!BE134" display="اسرة!BE6" xr:uid="{00000000-0004-0000-0600-000032000000}"/>
    <hyperlink ref="B136:G136" location="اسرة!BE141" display="اسرة!BE13" xr:uid="{00000000-0004-0000-0600-000033000000}"/>
    <hyperlink ref="B138:G138" location="اسرة!DX134" display="اسرة!DX6" xr:uid="{00000000-0004-0000-0600-000034000000}"/>
    <hyperlink ref="B139:G139" location="اسرة!DX141" display="اسرة!DX13" xr:uid="{00000000-0004-0000-0600-000035000000}"/>
    <hyperlink ref="B153:G153" location="اسرة!CO157" display="اسرة!CO13" xr:uid="{00000000-0004-0000-0600-000036000000}"/>
    <hyperlink ref="B151:G151" location="اسرة!CO150" display="اسرة!CO6" xr:uid="{00000000-0004-0000-0600-000037000000}"/>
    <hyperlink ref="B150:G150" location="اسرة!BE150" display="اسرة!BE6" xr:uid="{00000000-0004-0000-0600-000038000000}"/>
    <hyperlink ref="B152:G152" location="اسرة!BE157" display="اسرة!BE13" xr:uid="{00000000-0004-0000-0600-000039000000}"/>
    <hyperlink ref="B154:G154" location="اسرة!DX150" display="اسرة!DX6" xr:uid="{00000000-0004-0000-0600-00003A000000}"/>
    <hyperlink ref="B155:G155" location="اسرة!DX157" display="اسرة!DX13" xr:uid="{00000000-0004-0000-0600-00003B000000}"/>
    <hyperlink ref="B169:G169" location="اسرة!CO173" display="اسرة!CO13" xr:uid="{00000000-0004-0000-0600-00003C000000}"/>
    <hyperlink ref="B167:G167" location="اسرة!CO166" display="اسرة!CO6" xr:uid="{00000000-0004-0000-0600-00003D000000}"/>
    <hyperlink ref="B166:G166" location="اسرة!BE166" display="اسرة!BE6" xr:uid="{00000000-0004-0000-0600-00003E000000}"/>
    <hyperlink ref="B168:G168" location="اسرة!BE173" display="اسرة!BE13" xr:uid="{00000000-0004-0000-0600-00003F000000}"/>
    <hyperlink ref="B170:G170" location="اسرة!DX166" display="اسرة!DX6" xr:uid="{00000000-0004-0000-0600-000040000000}"/>
    <hyperlink ref="B171:G171" location="اسرة!DX173" display="اسرة!DX13" xr:uid="{00000000-0004-0000-0600-000041000000}"/>
    <hyperlink ref="B185:G185" location="اسرة!CO189" display="اسرة!CO13" xr:uid="{00000000-0004-0000-0600-000042000000}"/>
    <hyperlink ref="B183:G183" location="اسرة!CO182" display="اسرة!CO6" xr:uid="{00000000-0004-0000-0600-000043000000}"/>
    <hyperlink ref="B182:G182" location="اسرة!BE182" display="اسرة!BE6" xr:uid="{00000000-0004-0000-0600-000044000000}"/>
    <hyperlink ref="B184:G184" location="اسرة!BE189" display="اسرة!BE13" xr:uid="{00000000-0004-0000-0600-000045000000}"/>
    <hyperlink ref="B186:G186" location="اسرة!DX182" display="اسرة!DX6" xr:uid="{00000000-0004-0000-0600-000046000000}"/>
    <hyperlink ref="B187:G187" location="اسرة!DX189" display="اسرة!DX13" xr:uid="{00000000-0004-0000-0600-000047000000}"/>
    <hyperlink ref="B201:G201" location="اسرة!CO205" display="اسرة!CO13" xr:uid="{00000000-0004-0000-0600-000048000000}"/>
    <hyperlink ref="B199:G199" location="اسرة!CO198" display="اسرة!CO6" xr:uid="{00000000-0004-0000-0600-000049000000}"/>
    <hyperlink ref="B198:G198" location="اسرة!BE198" display="اسرة!BE6" xr:uid="{00000000-0004-0000-0600-00004A000000}"/>
    <hyperlink ref="B200:G200" location="اسرة!BE205" display="اسرة!BE13" xr:uid="{00000000-0004-0000-0600-00004B000000}"/>
    <hyperlink ref="B202:G202" location="اسرة!DX198" display="اسرة!DX6" xr:uid="{00000000-0004-0000-0600-00004C000000}"/>
    <hyperlink ref="B203:G203" location="اسرة!DX205" display="اسرة!DX13" xr:uid="{00000000-0004-0000-0600-00004D000000}"/>
    <hyperlink ref="B217:G217" location="اسرة!CO221" display="اسرة!CO13" xr:uid="{00000000-0004-0000-0600-00004E000000}"/>
    <hyperlink ref="B215:G215" location="اسرة!CO214" display="اسرة!CO6" xr:uid="{00000000-0004-0000-0600-00004F000000}"/>
    <hyperlink ref="B214:G214" location="اسرة!BE214" display="اسرة!BE6" xr:uid="{00000000-0004-0000-0600-000050000000}"/>
    <hyperlink ref="B216:G216" location="اسرة!BE221" display="اسرة!BE13" xr:uid="{00000000-0004-0000-0600-000051000000}"/>
    <hyperlink ref="B218:G218" location="اسرة!DX214" display="اسرة!DX6" xr:uid="{00000000-0004-0000-0600-000052000000}"/>
    <hyperlink ref="B219:G219" location="اسرة!DX221" display="اسرة!DX13" xr:uid="{00000000-0004-0000-0600-000053000000}"/>
    <hyperlink ref="B233:G233" location="اسرة!CO237" display="اسرة!CO13" xr:uid="{00000000-0004-0000-0600-000054000000}"/>
    <hyperlink ref="B231:G231" location="اسرة!CO230" display="اسرة!CO6" xr:uid="{00000000-0004-0000-0600-000055000000}"/>
    <hyperlink ref="B230:G230" location="اسرة!BE230" display="اسرة!BE6" xr:uid="{00000000-0004-0000-0600-000056000000}"/>
    <hyperlink ref="B232:G232" location="اسرة!BE237" display="اسرة!BE13" xr:uid="{00000000-0004-0000-0600-000057000000}"/>
    <hyperlink ref="B234:G234" location="اسرة!DX230" display="اسرة!DX6" xr:uid="{00000000-0004-0000-0600-000058000000}"/>
    <hyperlink ref="B235:G235" location="اسرة!DX237" display="اسرة!DX13" xr:uid="{00000000-0004-0000-0600-000059000000}"/>
    <hyperlink ref="B249:G249" location="اسرة!CO253" display="اسرة!CO13" xr:uid="{00000000-0004-0000-0600-00005A000000}"/>
    <hyperlink ref="B247:G247" location="اسرة!CO246" display="اسرة!CO6" xr:uid="{00000000-0004-0000-0600-00005B000000}"/>
    <hyperlink ref="B246:G246" location="اسرة!BE246" display="اسرة!BE6" xr:uid="{00000000-0004-0000-0600-00005C000000}"/>
    <hyperlink ref="B248:G248" location="اسرة!BE253" display="اسرة!BE13" xr:uid="{00000000-0004-0000-0600-00005D000000}"/>
    <hyperlink ref="B250:G250" location="اسرة!DX246" display="اسرة!DX6" xr:uid="{00000000-0004-0000-0600-00005E000000}"/>
    <hyperlink ref="B251:G251" location="اسرة!DX253" display="اسرة!DX13" xr:uid="{00000000-0004-0000-0600-00005F000000}"/>
    <hyperlink ref="B265:G265" location="اسرة!CO269" display="اسرة!CO13" xr:uid="{00000000-0004-0000-0600-000060000000}"/>
    <hyperlink ref="B263:G263" location="اسرة!CO262" display="اسرة!CO6" xr:uid="{00000000-0004-0000-0600-000061000000}"/>
    <hyperlink ref="B262:G262" location="اسرة!BE262" display="اسرة!BE6" xr:uid="{00000000-0004-0000-0600-000062000000}"/>
    <hyperlink ref="B264:G264" location="اسرة!BE269" display="اسرة!BE13" xr:uid="{00000000-0004-0000-0600-000063000000}"/>
    <hyperlink ref="B266:G266" location="اسرة!DX262" display="اسرة!DX6" xr:uid="{00000000-0004-0000-0600-000064000000}"/>
    <hyperlink ref="B267:G267" location="اسرة!DX269" display="اسرة!DX13" xr:uid="{00000000-0004-0000-0600-000065000000}"/>
    <hyperlink ref="B281:G281" location="اسرة!CO285" display="اسرة!CO13" xr:uid="{00000000-0004-0000-0600-000066000000}"/>
    <hyperlink ref="B279:G279" location="اسرة!CO278" display="اسرة!CO6" xr:uid="{00000000-0004-0000-0600-000067000000}"/>
    <hyperlink ref="B278:G278" location="اسرة!BE278" display="اسرة!BE6" xr:uid="{00000000-0004-0000-0600-000068000000}"/>
    <hyperlink ref="B280:G280" location="اسرة!BE285" display="اسرة!BE13" xr:uid="{00000000-0004-0000-0600-000069000000}"/>
    <hyperlink ref="B282:G282" location="اسرة!DX278" display="اسرة!DX6" xr:uid="{00000000-0004-0000-0600-00006A000000}"/>
    <hyperlink ref="B283:G283" location="اسرة!DX285" display="اسرة!DX13" xr:uid="{00000000-0004-0000-0600-00006B000000}"/>
    <hyperlink ref="B297:G297" location="اسرة!CO301" display="اسرة!CO13" xr:uid="{00000000-0004-0000-0600-00006C000000}"/>
    <hyperlink ref="B295:G295" location="اسرة!CO294" display="اسرة!CO6" xr:uid="{00000000-0004-0000-0600-00006D000000}"/>
    <hyperlink ref="B294:G294" location="اسرة!BE294" display="اسرة!BE6" xr:uid="{00000000-0004-0000-0600-00006E000000}"/>
    <hyperlink ref="B296:G296" location="اسرة!BE301" display="اسرة!BE13" xr:uid="{00000000-0004-0000-0600-00006F000000}"/>
    <hyperlink ref="B298:G298" location="اسرة!DX294" display="اسرة!DX6" xr:uid="{00000000-0004-0000-0600-000070000000}"/>
    <hyperlink ref="B299:G299" location="اسرة!DX301" display="اسرة!DX13" xr:uid="{00000000-0004-0000-0600-000071000000}"/>
    <hyperlink ref="B313:G313" location="اسرة!CO317" display="اسرة!CO13" xr:uid="{00000000-0004-0000-0600-000072000000}"/>
    <hyperlink ref="B311:G311" location="اسرة!CO310" display="اسرة!CO6" xr:uid="{00000000-0004-0000-0600-000073000000}"/>
    <hyperlink ref="B310:G310" location="اسرة!BE310" display="اسرة!BE6" xr:uid="{00000000-0004-0000-0600-000074000000}"/>
    <hyperlink ref="B312:G312" location="اسرة!BE317" display="اسرة!BE13" xr:uid="{00000000-0004-0000-0600-000075000000}"/>
    <hyperlink ref="B314:G314" location="اسرة!DX310" display="اسرة!DX6" xr:uid="{00000000-0004-0000-0600-000076000000}"/>
    <hyperlink ref="B315:G315" location="اسرة!DX317" display="اسرة!DX13" xr:uid="{00000000-0004-0000-0600-000077000000}"/>
    <hyperlink ref="B329:G329" location="اسرة!CO333" display="اسرة!CO13" xr:uid="{00000000-0004-0000-0600-000078000000}"/>
    <hyperlink ref="B327:G327" location="اسرة!CO326" display="اسرة!CO6" xr:uid="{00000000-0004-0000-0600-000079000000}"/>
    <hyperlink ref="B326:G326" location="اسرة!BE326" display="اسرة!BE6" xr:uid="{00000000-0004-0000-0600-00007A000000}"/>
    <hyperlink ref="B328:G328" location="اسرة!BE333" display="اسرة!BE13" xr:uid="{00000000-0004-0000-0600-00007B000000}"/>
    <hyperlink ref="B330:G330" location="اسرة!DX326" display="اسرة!DX6" xr:uid="{00000000-0004-0000-0600-00007C000000}"/>
    <hyperlink ref="B331:G331" location="اسرة!DX333" display="اسرة!DX13" xr:uid="{00000000-0004-0000-0600-00007D000000}"/>
    <hyperlink ref="B345:G345" location="اسرة!CO349" display="اسرة!CO13" xr:uid="{00000000-0004-0000-0600-00007E000000}"/>
    <hyperlink ref="B343:G343" location="اسرة!CO342" display="اسرة!CO6" xr:uid="{00000000-0004-0000-0600-00007F000000}"/>
    <hyperlink ref="B342:G342" location="اسرة!BE342" display="اسرة!BE6" xr:uid="{00000000-0004-0000-0600-000080000000}"/>
    <hyperlink ref="B344:G344" location="اسرة!BE349" display="اسرة!BE13" xr:uid="{00000000-0004-0000-0600-000081000000}"/>
    <hyperlink ref="B346:G346" location="اسرة!DX342" display="اسرة!DX6" xr:uid="{00000000-0004-0000-0600-000082000000}"/>
    <hyperlink ref="B347:G347" location="اسرة!DX349" display="اسرة!DX13" xr:uid="{00000000-0004-0000-0600-000083000000}"/>
    <hyperlink ref="B361:G361" location="اسرة!CO365" display="اسرة!CO13" xr:uid="{00000000-0004-0000-0600-000084000000}"/>
    <hyperlink ref="B359:G359" location="اسرة!CO358" display="اسرة!CO6" xr:uid="{00000000-0004-0000-0600-000085000000}"/>
    <hyperlink ref="B358:G358" location="اسرة!BE358" display="اسرة!BE6" xr:uid="{00000000-0004-0000-0600-000086000000}"/>
    <hyperlink ref="B360:G360" location="اسرة!BE365" display="اسرة!BE13" xr:uid="{00000000-0004-0000-0600-000087000000}"/>
    <hyperlink ref="B362:G362" location="اسرة!DX358" display="اسرة!DX6" xr:uid="{00000000-0004-0000-0600-000088000000}"/>
    <hyperlink ref="B363:G363" location="اسرة!DX365" display="اسرة!DX13" xr:uid="{00000000-0004-0000-0600-000089000000}"/>
    <hyperlink ref="B377:G377" location="اسرة!CO381" display="اسرة!CO13" xr:uid="{00000000-0004-0000-0600-00008A000000}"/>
    <hyperlink ref="B375:G375" location="اسرة!CO374" display="اسرة!CO6" xr:uid="{00000000-0004-0000-0600-00008B000000}"/>
    <hyperlink ref="B374:G374" location="اسرة!BE374" display="اسرة!BE6" xr:uid="{00000000-0004-0000-0600-00008C000000}"/>
    <hyperlink ref="B376:G376" location="اسرة!BE381" display="اسرة!BE13" xr:uid="{00000000-0004-0000-0600-00008D000000}"/>
    <hyperlink ref="B378:G378" location="اسرة!DX374" display="اسرة!DX6" xr:uid="{00000000-0004-0000-0600-00008E000000}"/>
    <hyperlink ref="B379:G379" location="اسرة!DX381" display="اسرة!DX13" xr:uid="{00000000-0004-0000-0600-00008F000000}"/>
  </hyperlinks>
  <printOptions horizontalCentered="1"/>
  <pageMargins left="0" right="0" top="0" bottom="0" header="0.31496062992125984" footer="0.31496062992125984"/>
  <pageSetup scale="34" orientation="landscape" r:id="rId6"/>
  <drawing r:id="rId7"/>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600-000001000000}">
          <x14:formula1>
            <xm:f>التشكيل_القديم!$X$3:$X$8</xm:f>
          </x14:formula1>
          <xm:sqref>J6:J11 J309:J315 J21:J27 J37:J43 J53:J59 J69:J75 J85:J91 J101:J107 J117:J123 J133:J139 J149:J155 J165:J171 J181:J187 J197:J203 J213:J219 J229:J235 J245:J251 J261:J267 J277:J283 J293:J299 J325:J331 J342:J347 J358:J363 J374:J379</xm:sqref>
        </x14:dataValidation>
        <x14:dataValidation type="list" allowBlank="1" showInputMessage="1" showErrorMessage="1" xr:uid="{00000000-0002-0000-0600-000002000000}">
          <x14:formula1>
            <xm:f>التشكيل_القديم!$B$58:$B$67</xm:f>
          </x14:formula1>
          <xm:sqref>A6:A11 A309:A315 A21:A27 A37:A43 A53:A59 A69:A75 A85:A91 A101:A107 A117:A123 A133:A139 A149:A155 A165:A171 A181:A187 A197:A203 A213:A219 A229:A235 A245:A251 A261:A267 A277:A283 A293:A299 A325:A331 A342:A347 A358:A363 A374:A379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ورقة5"/>
  <dimension ref="A1:W18"/>
  <sheetViews>
    <sheetView rightToLeft="1" view="pageBreakPreview" zoomScale="60" zoomScaleNormal="55" workbookViewId="0">
      <selection activeCell="D1" sqref="D1:E1"/>
    </sheetView>
  </sheetViews>
  <sheetFormatPr defaultRowHeight="13.8"/>
  <cols>
    <col min="1" max="2" width="9.3984375" customWidth="1"/>
    <col min="3" max="3" width="11.59765625" customWidth="1"/>
    <col min="4" max="4" width="49.3984375" customWidth="1"/>
    <col min="5" max="5" width="51.8984375" customWidth="1"/>
    <col min="6" max="6" width="12.09765625" customWidth="1"/>
    <col min="7" max="7" width="9" hidden="1" customWidth="1"/>
    <col min="8" max="8" width="15.296875" customWidth="1"/>
    <col min="9" max="9" width="16.59765625" customWidth="1"/>
    <col min="10" max="13" width="16.59765625" hidden="1" customWidth="1"/>
    <col min="14" max="14" width="16.59765625" customWidth="1"/>
    <col min="15" max="15" width="16.59765625" hidden="1" customWidth="1"/>
    <col min="16" max="16" width="9.8984375" bestFit="1" customWidth="1"/>
    <col min="17" max="21" width="13.296875" customWidth="1"/>
    <col min="22" max="22" width="5.296875" customWidth="1"/>
    <col min="23" max="23" width="8.8984375" customWidth="1"/>
  </cols>
  <sheetData>
    <row r="1" spans="1:23" ht="75.75" customHeight="1">
      <c r="A1" s="882"/>
      <c r="B1" s="938" t="s">
        <v>661</v>
      </c>
      <c r="D1" s="6745" t="s">
        <v>1075</v>
      </c>
      <c r="E1" s="6745"/>
      <c r="F1" s="938"/>
      <c r="G1" s="938"/>
      <c r="H1" s="938"/>
      <c r="I1" s="938"/>
      <c r="J1" s="883"/>
      <c r="K1" s="883"/>
      <c r="L1" s="883"/>
      <c r="M1" s="883"/>
      <c r="N1" s="883"/>
      <c r="O1" s="883"/>
      <c r="P1" s="883"/>
      <c r="Q1" s="884"/>
      <c r="R1" s="884"/>
      <c r="S1" s="884"/>
      <c r="T1" s="885"/>
      <c r="U1" s="882"/>
      <c r="V1" s="882"/>
      <c r="W1" s="882"/>
    </row>
    <row r="2" spans="1:23" ht="76.5" customHeight="1">
      <c r="A2" s="882"/>
      <c r="B2" s="886"/>
      <c r="D2" s="6746" t="s">
        <v>1502</v>
      </c>
      <c r="E2" s="6746"/>
      <c r="F2" s="938"/>
      <c r="G2" s="938"/>
      <c r="H2" s="938"/>
      <c r="I2" s="938"/>
      <c r="J2" s="938"/>
      <c r="K2" s="938"/>
      <c r="L2" s="938"/>
      <c r="M2" s="938"/>
      <c r="N2" s="938"/>
      <c r="O2" s="938"/>
      <c r="P2" s="938"/>
      <c r="Q2" s="938"/>
      <c r="R2" s="938"/>
      <c r="S2" s="938"/>
      <c r="T2" s="938"/>
      <c r="U2" s="882"/>
      <c r="V2" s="882"/>
      <c r="W2" s="882"/>
    </row>
    <row r="3" spans="1:23" ht="69.900000000000006" customHeight="1">
      <c r="A3" s="882"/>
      <c r="B3" s="886"/>
      <c r="C3" s="883"/>
      <c r="D3" s="6754" t="s">
        <v>1507</v>
      </c>
      <c r="E3" s="6754"/>
      <c r="F3" s="6754"/>
      <c r="G3" s="6754"/>
      <c r="H3" s="6754"/>
      <c r="I3" s="6754"/>
      <c r="J3" s="6754"/>
      <c r="K3" s="6754"/>
      <c r="L3" s="6754"/>
      <c r="M3" s="6754"/>
      <c r="N3" s="6754"/>
      <c r="O3" s="6754"/>
      <c r="P3" s="6754"/>
      <c r="Q3" s="6754"/>
      <c r="R3" s="938"/>
      <c r="S3" s="938"/>
      <c r="T3" s="938"/>
      <c r="U3" s="882"/>
      <c r="V3" s="882"/>
      <c r="W3" s="882"/>
    </row>
    <row r="4" spans="1:23" ht="70.5" customHeight="1" thickBot="1">
      <c r="A4" s="882"/>
      <c r="B4" s="886"/>
      <c r="C4" s="883"/>
      <c r="D4" s="6755" t="str">
        <f>الاعدادات!D2</f>
        <v xml:space="preserve">عن شهر  يوليو لسنة 2026م </v>
      </c>
      <c r="E4" s="6755"/>
      <c r="F4" s="6755"/>
      <c r="G4" s="6755"/>
      <c r="H4" s="6755"/>
      <c r="I4" s="6755"/>
      <c r="J4" s="6755"/>
      <c r="K4" s="6755"/>
      <c r="L4" s="6755"/>
      <c r="M4" s="6755"/>
      <c r="N4" s="6755"/>
      <c r="O4" s="6755"/>
      <c r="P4" s="6755"/>
      <c r="Q4" s="6755"/>
      <c r="R4" s="4061"/>
      <c r="S4" s="884"/>
      <c r="T4" s="885"/>
      <c r="U4" s="882"/>
      <c r="V4" s="882"/>
      <c r="W4" s="882"/>
    </row>
    <row r="5" spans="1:23" ht="46.5" customHeight="1" thickTop="1">
      <c r="A5" s="882"/>
      <c r="B5" s="887"/>
      <c r="C5" s="932"/>
      <c r="D5" s="888"/>
      <c r="E5" s="888"/>
      <c r="F5" s="933"/>
      <c r="G5" s="933"/>
      <c r="H5" s="933"/>
      <c r="I5" s="933"/>
      <c r="J5" s="933"/>
      <c r="K5" s="934"/>
      <c r="L5" s="933"/>
      <c r="M5" s="933"/>
      <c r="N5" s="933"/>
      <c r="O5" s="889"/>
      <c r="P5" s="6751" t="s">
        <v>183</v>
      </c>
      <c r="Q5" s="6752"/>
      <c r="R5" s="6752"/>
      <c r="S5" s="6752"/>
      <c r="T5" s="6753"/>
      <c r="U5" s="882"/>
      <c r="V5" s="882"/>
    </row>
    <row r="6" spans="1:23" ht="36.75" customHeight="1" thickBot="1">
      <c r="A6" s="882"/>
      <c r="B6" s="890"/>
      <c r="C6" s="935"/>
      <c r="D6" s="891"/>
      <c r="E6" s="899" t="s">
        <v>24</v>
      </c>
      <c r="F6" s="892"/>
      <c r="G6" s="936"/>
      <c r="H6" s="892"/>
      <c r="I6" s="892"/>
      <c r="J6" s="892"/>
      <c r="K6" s="893"/>
      <c r="L6" s="892"/>
      <c r="M6" s="892"/>
      <c r="N6" s="892"/>
      <c r="O6" s="892"/>
      <c r="P6" s="894" t="s">
        <v>23</v>
      </c>
      <c r="Q6" s="895" t="s">
        <v>33</v>
      </c>
      <c r="R6" s="895" t="s">
        <v>184</v>
      </c>
      <c r="S6" s="895" t="s">
        <v>185</v>
      </c>
      <c r="T6" s="896" t="s">
        <v>200</v>
      </c>
      <c r="U6" s="882"/>
      <c r="V6" s="882"/>
    </row>
    <row r="7" spans="1:23" ht="45" customHeight="1" thickBot="1">
      <c r="A7" s="882"/>
      <c r="B7" s="897" t="s">
        <v>436</v>
      </c>
      <c r="C7" s="898" t="s">
        <v>407</v>
      </c>
      <c r="D7" s="899" t="s">
        <v>87</v>
      </c>
      <c r="E7" s="899" t="s">
        <v>437</v>
      </c>
      <c r="F7" s="900" t="s">
        <v>15</v>
      </c>
      <c r="G7" s="901" t="s">
        <v>87</v>
      </c>
      <c r="H7" s="902" t="s">
        <v>93</v>
      </c>
      <c r="I7" s="902" t="s">
        <v>190</v>
      </c>
      <c r="J7" s="902" t="s">
        <v>192</v>
      </c>
      <c r="K7" s="903" t="s">
        <v>193</v>
      </c>
      <c r="L7" s="904" t="s">
        <v>218</v>
      </c>
      <c r="M7" s="905" t="s">
        <v>460</v>
      </c>
      <c r="N7" s="906" t="s">
        <v>540</v>
      </c>
      <c r="O7" s="907" t="s">
        <v>662</v>
      </c>
      <c r="P7" s="908" t="s">
        <v>63</v>
      </c>
      <c r="Q7" s="909" t="s">
        <v>63</v>
      </c>
      <c r="R7" s="909" t="s">
        <v>63</v>
      </c>
      <c r="S7" s="909" t="s">
        <v>63</v>
      </c>
      <c r="T7" s="910" t="s">
        <v>63</v>
      </c>
      <c r="U7" s="882"/>
      <c r="V7" s="911" t="s">
        <v>663</v>
      </c>
    </row>
    <row r="8" spans="1:23" ht="69.900000000000006" customHeight="1" thickTop="1" thickBot="1">
      <c r="A8" s="882"/>
      <c r="B8" s="912">
        <v>6</v>
      </c>
      <c r="C8" s="913">
        <f t="shared" ref="C8:C15" si="0">ROW()-7</f>
        <v>1</v>
      </c>
      <c r="D8" s="914" t="str">
        <f>اسرة!A427</f>
        <v>الدائرة السادسة اسرة اهناسيا</v>
      </c>
      <c r="E8" s="915" t="str" cm="1">
        <f t="array" ref="E8">INDEX(التشكيل_القديم!$M$54:$M$79, MATCH(1, (التشكيل_القديم!$Q$54:$Q$79=D8) * (التشكيل_القديم!$R$54:$R$79="رئيس الدائرة"),    0))</f>
        <v>عمر صلاح محمد زكى</v>
      </c>
      <c r="F8" s="915" t="str" cm="1">
        <f t="array" ref="F8">IFERROR(INDEX(التشكيل_القديم!$O$54:$O$79, MATCH(1, (التشكيل_القديم!$Q$54:$Q$79=D8) * (التشكيل_القديم!$R$54:$R$79="رئيس الدائرة"),    0)),0)</f>
        <v>أ</v>
      </c>
      <c r="G8" s="5434"/>
      <c r="H8" s="916">
        <f>IF(D8=0,0,اسرة!Z427)</f>
        <v>726</v>
      </c>
      <c r="I8" s="917">
        <f>IF(D8=0,0,اسرة!AF427)</f>
        <v>0</v>
      </c>
      <c r="J8" s="917">
        <f>IF(D8=0,0,اسرة!AN427)</f>
        <v>0</v>
      </c>
      <c r="K8" s="917">
        <f>IF(D8=0,0,اسرة!AR427+اسرة!AS427+اسرة!AA427)</f>
        <v>0</v>
      </c>
      <c r="L8" s="918">
        <f t="shared" ref="L8:L15" si="1">SUM(I8:K8)</f>
        <v>0</v>
      </c>
      <c r="M8" s="919">
        <f>IF(D8=0,0,اسرة!AZ427)</f>
        <v>0</v>
      </c>
      <c r="N8" s="920">
        <f t="shared" ref="N8:N15" si="2">IF(H8 = 0, 0,I8/H8)</f>
        <v>0</v>
      </c>
      <c r="O8" s="921">
        <f t="shared" ref="O8:O15" si="3">IF(H8=0,0,L8/H8)</f>
        <v>0</v>
      </c>
      <c r="P8" s="922">
        <f>IF(D8=0,0,اسرة!BC427)</f>
        <v>0</v>
      </c>
      <c r="Q8" s="922">
        <f>IF(D8=0,0,اسرة!BG427)</f>
        <v>0</v>
      </c>
      <c r="R8" s="922">
        <f>IF(D8=0,0,اسرة!BK427)</f>
        <v>0</v>
      </c>
      <c r="S8" s="922">
        <f>IF(D8=0,0,اسرة!BO427)</f>
        <v>0</v>
      </c>
      <c r="T8" s="923"/>
      <c r="U8" s="1989">
        <f t="shared" ref="U8:U15" si="4">T8+S8+R8+Q8+P8</f>
        <v>0</v>
      </c>
      <c r="V8" s="924">
        <f>T8+S8+R8+Q8+P8</f>
        <v>0</v>
      </c>
    </row>
    <row r="9" spans="1:23" ht="69.900000000000006" customHeight="1" thickTop="1" thickBot="1">
      <c r="A9" s="882"/>
      <c r="B9" s="912">
        <v>4</v>
      </c>
      <c r="C9" s="913">
        <f t="shared" si="0"/>
        <v>2</v>
      </c>
      <c r="D9" s="914" t="str">
        <f>اسرة!A425</f>
        <v>الدائرة الرابعة اسرة ببا</v>
      </c>
      <c r="E9" s="915" t="str" cm="1">
        <f t="array" ref="E9">INDEX(التشكيل_القديم!$M$54:$M$79, MATCH(1, (التشكيل_القديم!$Q$54:$Q$79=D9) * (التشكيل_القديم!$R$54:$R$79="رئيس الدائرة"),    0))</f>
        <v>احمد محمد ربيع احمد عبد الصالحين (مرضي)</v>
      </c>
      <c r="F9" s="915" t="str" cm="1">
        <f t="array" ref="F9">IFERROR(INDEX(التشكيل_القديم!$O$54:$O$79, MATCH(1, (التشكيل_القديم!$Q$54:$Q$79=D9) * (التشكيل_القديم!$R$54:$R$79="رئيس الدائرة"),    0)),0)</f>
        <v>أ</v>
      </c>
      <c r="G9" s="925"/>
      <c r="H9" s="916">
        <f>IF(D9=0,0,اسرة!Z425)</f>
        <v>648</v>
      </c>
      <c r="I9" s="917">
        <f>IF(D9=0,0,اسرة!AF425)</f>
        <v>0</v>
      </c>
      <c r="J9" s="917">
        <f>IF(D9=0,0,اسرة!AN425)</f>
        <v>0</v>
      </c>
      <c r="K9" s="917">
        <f>IF(D9=0,0,اسرة!AR425+اسرة!AS425+اسرة!AA425)</f>
        <v>0</v>
      </c>
      <c r="L9" s="918">
        <f t="shared" si="1"/>
        <v>0</v>
      </c>
      <c r="M9" s="919">
        <f>IF(D9=0,0,اسرة!AZ425)</f>
        <v>0</v>
      </c>
      <c r="N9" s="920">
        <f t="shared" si="2"/>
        <v>0</v>
      </c>
      <c r="O9" s="921">
        <f t="shared" si="3"/>
        <v>0</v>
      </c>
      <c r="P9" s="922">
        <f>IF(D9=0,0,اسرة!BC425)</f>
        <v>0</v>
      </c>
      <c r="Q9" s="922">
        <f>IF(D9=0,0,اسرة!BG425)</f>
        <v>0</v>
      </c>
      <c r="R9" s="922">
        <f>IF(D9=0,0,اسرة!BK425)</f>
        <v>0</v>
      </c>
      <c r="S9" s="922">
        <f>IF(D9=0,0,اسرة!BO425)</f>
        <v>0</v>
      </c>
      <c r="T9" s="923"/>
      <c r="U9" s="1989">
        <f t="shared" si="4"/>
        <v>0</v>
      </c>
      <c r="V9" s="926">
        <f>T9+S9+R9+Q9+P9</f>
        <v>0</v>
      </c>
    </row>
    <row r="10" spans="1:23" ht="69.900000000000006" customHeight="1" thickTop="1" thickBot="1">
      <c r="A10" s="882"/>
      <c r="B10" s="912">
        <v>2</v>
      </c>
      <c r="C10" s="913">
        <f t="shared" si="0"/>
        <v>3</v>
      </c>
      <c r="D10" s="914" t="str">
        <f>اسرة!A423</f>
        <v>الدائرة الثانية اسرة مركز</v>
      </c>
      <c r="E10" s="915" t="str" cm="1">
        <f t="array" ref="E10">INDEX(التشكيل_القديم!$M$54:$M$79, MATCH(1, (التشكيل_القديم!$Q$54:$Q$79=D10) * (التشكيل_القديم!$R$54:$R$79="رئيس الدائرة"),    0))</f>
        <v>احمد يسن حسن سليمان</v>
      </c>
      <c r="F10" s="915" t="str" cm="1">
        <f t="array" ref="F10">IFERROR(INDEX(التشكيل_القديم!$O$54:$O$79, MATCH(1, (التشكيل_القديم!$Q$54:$Q$79=D10) * (التشكيل_القديم!$R$54:$R$79="رئيس الدائرة"),    0)),0)</f>
        <v>أ</v>
      </c>
      <c r="G10" s="925"/>
      <c r="H10" s="916">
        <f>IF(D10=0,0,اسرة!Z423)</f>
        <v>360</v>
      </c>
      <c r="I10" s="917">
        <f>IF(D10=0,0,اسرة!AF423)</f>
        <v>0</v>
      </c>
      <c r="J10" s="917">
        <f>IF(D10=0,0,اسرة!AN423)</f>
        <v>0</v>
      </c>
      <c r="K10" s="917">
        <f>IF(D10=0,0,اسرة!AR423+اسرة!AS423+اسرة!AA423)</f>
        <v>0</v>
      </c>
      <c r="L10" s="918">
        <f t="shared" si="1"/>
        <v>0</v>
      </c>
      <c r="M10" s="919">
        <f>IF(D10=0,0,اسرة!AZ423)</f>
        <v>0</v>
      </c>
      <c r="N10" s="920">
        <f t="shared" si="2"/>
        <v>0</v>
      </c>
      <c r="O10" s="921">
        <f t="shared" si="3"/>
        <v>0</v>
      </c>
      <c r="P10" s="922">
        <f>IF(D10=0,0,اسرة!BC423)</f>
        <v>0</v>
      </c>
      <c r="Q10" s="922">
        <f>IF(D10=0,0,اسرة!BG423)</f>
        <v>0</v>
      </c>
      <c r="R10" s="922">
        <f>IF(D10=0,0,اسرة!BK423)</f>
        <v>0</v>
      </c>
      <c r="S10" s="922">
        <f>IF(D10=0,0,اسرة!BO423)</f>
        <v>0</v>
      </c>
      <c r="T10" s="923"/>
      <c r="U10" s="1989">
        <f t="shared" si="4"/>
        <v>0</v>
      </c>
      <c r="V10" s="926">
        <f>T10+S10+R10+Q10+P10</f>
        <v>0</v>
      </c>
    </row>
    <row r="11" spans="1:23" ht="69.900000000000006" customHeight="1" thickTop="1" thickBot="1">
      <c r="A11" s="882"/>
      <c r="B11" s="927">
        <v>3</v>
      </c>
      <c r="C11" s="913">
        <f t="shared" si="0"/>
        <v>4</v>
      </c>
      <c r="D11" s="914" t="str">
        <f>اسرة!A424</f>
        <v>الدائرة الثالثة اسرة الواسطى</v>
      </c>
      <c r="E11" s="915" t="str" cm="1">
        <f t="array" ref="E11">INDEX(التشكيل_القديم!$M$54:$M$79, MATCH(1, (التشكيل_القديم!$Q$54:$Q$79=D11) * (التشكيل_القديم!$R$54:$R$79="رئيس الدائرة"),    0))</f>
        <v>ادهم إبراهيم سيد سليمان</v>
      </c>
      <c r="F11" s="915" t="str" cm="1">
        <f t="array" ref="F11">IFERROR(INDEX(التشكيل_القديم!$O$54:$O$79, MATCH(1, (التشكيل_القديم!$Q$54:$Q$79=D11) * (التشكيل_القديم!$R$54:$R$79="رئيس الدائرة"),    0)),0)</f>
        <v>أ</v>
      </c>
      <c r="G11" s="925"/>
      <c r="H11" s="916">
        <f>IF(D11=0,0,اسرة!Z424)</f>
        <v>595</v>
      </c>
      <c r="I11" s="917">
        <f>IF(D11=0,0,اسرة!AF424)</f>
        <v>0</v>
      </c>
      <c r="J11" s="917">
        <f>IF(D11=0,0,اسرة!AN424)</f>
        <v>0</v>
      </c>
      <c r="K11" s="917">
        <f>IF(D11=0,0,اسرة!AR424+اسرة!AS424+اسرة!AA424)</f>
        <v>0</v>
      </c>
      <c r="L11" s="918">
        <f t="shared" si="1"/>
        <v>0</v>
      </c>
      <c r="M11" s="919">
        <f>IF(D11=0,0,اسرة!AZ424)</f>
        <v>0</v>
      </c>
      <c r="N11" s="920">
        <f t="shared" si="2"/>
        <v>0</v>
      </c>
      <c r="O11" s="921">
        <f t="shared" si="3"/>
        <v>0</v>
      </c>
      <c r="P11" s="922">
        <f>IF(D11=0,0,اسرة!BC424)</f>
        <v>0</v>
      </c>
      <c r="Q11" s="922">
        <f>IF(D11=0,0,اسرة!BG424)</f>
        <v>0</v>
      </c>
      <c r="R11" s="922">
        <f>IF(D11=0,0,اسرة!BK424)</f>
        <v>0</v>
      </c>
      <c r="S11" s="922">
        <f>IF(D11=0,0,اسرة!BO424)</f>
        <v>0</v>
      </c>
      <c r="T11" s="923"/>
      <c r="U11" s="1989">
        <f t="shared" si="4"/>
        <v>0</v>
      </c>
      <c r="V11" s="926" t="e">
        <f>T11+S11+R11+P11+#REF!</f>
        <v>#REF!</v>
      </c>
    </row>
    <row r="12" spans="1:23" ht="69.900000000000006" customHeight="1" thickTop="1" thickBot="1">
      <c r="A12" s="882"/>
      <c r="B12" s="927">
        <v>5</v>
      </c>
      <c r="C12" s="913">
        <f t="shared" si="0"/>
        <v>5</v>
      </c>
      <c r="D12" s="914" t="str">
        <f>اسرة!A426</f>
        <v>الدائرة الخامسة اسرة الفشن</v>
      </c>
      <c r="E12" s="915" t="str" cm="1">
        <f t="array" ref="E12">INDEX(التشكيل_القديم!$M$54:$M$79, MATCH(1, (التشكيل_القديم!$Q$54:$Q$79=D12) * (التشكيل_القديم!$R$54:$R$79="رئيس الدائرة"),    0))</f>
        <v>ابراهيم مجدي زين العابدين محمد</v>
      </c>
      <c r="F12" s="915" t="str" cm="1">
        <f t="array" ref="F12">IFERROR(INDEX(التشكيل_القديم!$O$54:$O$79, MATCH(1, (التشكيل_القديم!$Q$54:$Q$79=D12) * (التشكيل_القديم!$R$54:$R$79="رئيس الدائرة"),    0)),0)</f>
        <v>أ</v>
      </c>
      <c r="G12" s="4327"/>
      <c r="H12" s="916">
        <f>IF(D12=0,0,اسرة!Z426)</f>
        <v>662</v>
      </c>
      <c r="I12" s="917">
        <f>IF(D12=0,0,اسرة!AF426)</f>
        <v>0</v>
      </c>
      <c r="J12" s="917">
        <f>IF(D12=0,0,اسرة!AN426)</f>
        <v>0</v>
      </c>
      <c r="K12" s="917">
        <f>IF(D12=0,0,اسرة!AR426+اسرة!AS426+اسرة!AA426)</f>
        <v>0</v>
      </c>
      <c r="L12" s="918">
        <f t="shared" si="1"/>
        <v>0</v>
      </c>
      <c r="M12" s="919">
        <f>IF(D12=0,0,اسرة!AZ426)</f>
        <v>0</v>
      </c>
      <c r="N12" s="920">
        <f t="shared" si="2"/>
        <v>0</v>
      </c>
      <c r="O12" s="921">
        <f t="shared" si="3"/>
        <v>0</v>
      </c>
      <c r="P12" s="922">
        <f>IF(D12=0,0,اسرة!BC426)</f>
        <v>0</v>
      </c>
      <c r="Q12" s="922">
        <f>IF(D12=0,0,اسرة!BG426)</f>
        <v>0</v>
      </c>
      <c r="R12" s="922">
        <f>IF(D12=0,0,اسرة!BK426)</f>
        <v>0</v>
      </c>
      <c r="S12" s="922">
        <f>IF(D12=0,0,اسرة!BO426)</f>
        <v>0</v>
      </c>
      <c r="T12" s="923"/>
      <c r="U12" s="1989">
        <f t="shared" si="4"/>
        <v>0</v>
      </c>
      <c r="V12" s="926">
        <f>T12+S12+R12+Q12+P12</f>
        <v>0</v>
      </c>
    </row>
    <row r="13" spans="1:23" ht="69.900000000000006" customHeight="1" thickBot="1">
      <c r="A13" s="882"/>
      <c r="B13" s="928">
        <v>7</v>
      </c>
      <c r="C13" s="913">
        <f t="shared" si="0"/>
        <v>6</v>
      </c>
      <c r="D13" s="914" t="str">
        <f>اسرة!A428</f>
        <v>الدائرة السابعة اسرة سمسطا</v>
      </c>
      <c r="E13" s="915" t="str" cm="1">
        <f t="array" ref="E13">INDEX(التشكيل_القديم!$M$54:$M$79, MATCH(1, (التشكيل_القديم!$Q$54:$Q$79=D13) * (التشكيل_القديم!$R$54:$R$79="رئيس الدائرة"),    0))</f>
        <v>محمد مكرم صلاح الدين حسن</v>
      </c>
      <c r="F13" s="915" t="str" cm="1">
        <f t="array" ref="F13">IFERROR(INDEX(التشكيل_القديم!$O$54:$O$79, MATCH(1, (التشكيل_القديم!$Q$54:$Q$79=D13) * (التشكيل_القديم!$R$54:$R$79="رئيس الدائرة"),    0)),0)</f>
        <v>أ</v>
      </c>
      <c r="G13" s="5435"/>
      <c r="H13" s="916">
        <f>IF(D13=0,0,اسرة!Z428)</f>
        <v>391</v>
      </c>
      <c r="I13" s="917">
        <f>IF(D13=0,0,اسرة!AF428)</f>
        <v>0</v>
      </c>
      <c r="J13" s="917">
        <f>IF(D13=0,0,اسرة!AN428)</f>
        <v>0</v>
      </c>
      <c r="K13" s="917">
        <f>IF(D13=0,0,اسرة!AR428+اسرة!AS428+اسرة!AA428)</f>
        <v>0</v>
      </c>
      <c r="L13" s="918">
        <f t="shared" si="1"/>
        <v>0</v>
      </c>
      <c r="M13" s="919">
        <f>IF(D13=0,0,اسرة!AZ428)</f>
        <v>0</v>
      </c>
      <c r="N13" s="920">
        <f t="shared" si="2"/>
        <v>0</v>
      </c>
      <c r="O13" s="921">
        <f t="shared" si="3"/>
        <v>0</v>
      </c>
      <c r="P13" s="922">
        <f>IF(D13=0,0,اسرة!BC428)</f>
        <v>0</v>
      </c>
      <c r="Q13" s="922">
        <f>IF(D13=0,0,اسرة!BG428)</f>
        <v>0</v>
      </c>
      <c r="R13" s="922">
        <f>IF(D13=0,0,اسرة!BK428)</f>
        <v>0</v>
      </c>
      <c r="S13" s="922">
        <f>IF(D13=0,0,اسرة!BO428)</f>
        <v>0</v>
      </c>
      <c r="T13" s="923"/>
      <c r="U13" s="1989">
        <f t="shared" si="4"/>
        <v>0</v>
      </c>
      <c r="V13" s="926">
        <f>T13+S13+R13+Q13+P13</f>
        <v>0</v>
      </c>
    </row>
    <row r="14" spans="1:23" ht="69.900000000000006" customHeight="1" thickBot="1">
      <c r="A14" s="882"/>
      <c r="B14" s="928">
        <v>8</v>
      </c>
      <c r="C14" s="913">
        <f t="shared" si="0"/>
        <v>7</v>
      </c>
      <c r="D14" s="914" t="str">
        <f>اسرة!A429</f>
        <v>الدائرة الثامنة اسرة ناصر</v>
      </c>
      <c r="E14" s="915" t="str" cm="1">
        <f t="array" ref="E14">INDEX(التشكيل_القديم!$M$54:$M$79, MATCH(1, (التشكيل_القديم!$Q$54:$Q$79=D14) * (التشكيل_القديم!$R$54:$R$79="رئيس الدائرة"),    0))</f>
        <v>اسلام أسامة محمد احمد السيد</v>
      </c>
      <c r="F14" s="915" t="str" cm="1">
        <f t="array" ref="F14">IFERROR(INDEX(التشكيل_القديم!$O$54:$O$79, MATCH(1, (التشكيل_القديم!$Q$54:$Q$79=D14) * (التشكيل_القديم!$R$54:$R$79="رئيس الدائرة"),    0)),0)</f>
        <v>ب</v>
      </c>
      <c r="G14" s="4326"/>
      <c r="H14" s="916">
        <f>IF(D14=0,0,اسرة!Z429)</f>
        <v>476</v>
      </c>
      <c r="I14" s="917">
        <f>IF(D14=0,0,اسرة!AF429)</f>
        <v>0</v>
      </c>
      <c r="J14" s="917">
        <f>IF(D14=0,0,اسرة!AN429)</f>
        <v>0</v>
      </c>
      <c r="K14" s="917">
        <f>IF(D14=0,0,اسرة!AR429+اسرة!AS429+اسرة!AA429)</f>
        <v>0</v>
      </c>
      <c r="L14" s="918">
        <f t="shared" si="1"/>
        <v>0</v>
      </c>
      <c r="M14" s="919">
        <f>IF(D14=0,0,اسرة!AZ429)</f>
        <v>0</v>
      </c>
      <c r="N14" s="920">
        <f t="shared" si="2"/>
        <v>0</v>
      </c>
      <c r="O14" s="921">
        <f t="shared" si="3"/>
        <v>0</v>
      </c>
      <c r="P14" s="922">
        <f>IF(D14=0,0,اسرة!BC429)</f>
        <v>0</v>
      </c>
      <c r="Q14" s="922">
        <f>IF(D14=0,0,اسرة!BG429)</f>
        <v>0</v>
      </c>
      <c r="R14" s="922">
        <f>IF(D14=0,0,اسرة!BK429)</f>
        <v>0</v>
      </c>
      <c r="S14" s="922">
        <f>IF(D14=0,0,اسرة!BO429)</f>
        <v>0</v>
      </c>
      <c r="T14" s="923"/>
      <c r="U14" s="1989">
        <f t="shared" si="4"/>
        <v>0</v>
      </c>
      <c r="V14" s="926">
        <f>T14+S14+R14+Q14+P14</f>
        <v>0</v>
      </c>
    </row>
    <row r="15" spans="1:23" ht="69.900000000000006" customHeight="1" thickBot="1">
      <c r="A15" s="882"/>
      <c r="B15" s="928">
        <v>1</v>
      </c>
      <c r="C15" s="913">
        <f t="shared" si="0"/>
        <v>8</v>
      </c>
      <c r="D15" s="914" t="str">
        <f>اسرة!A422</f>
        <v>الدائررة الأولى اسرة بندر</v>
      </c>
      <c r="E15" s="915" t="str" cm="1">
        <f t="array" ref="E15">INDEX(التشكيل_القديم!$M$54:$M$79, MATCH(1, (التشكيل_القديم!$Q$54:$Q$79=D15) * (التشكيل_القديم!$R$54:$R$79="رئيس الدائرة"),    0))</f>
        <v>مصطفى محمود عبد الرحمن احمد</v>
      </c>
      <c r="F15" s="915" t="str" cm="1">
        <f t="array" ref="F15">IFERROR(INDEX(التشكيل_القديم!$O$54:$O$79, MATCH(1, (التشكيل_القديم!$Q$54:$Q$79=D15) * (التشكيل_القديم!$R$54:$R$79="رئيس الدائرة"),    0)),0)</f>
        <v>أ</v>
      </c>
      <c r="G15" s="4326"/>
      <c r="H15" s="916">
        <f>IF(D15=0,0,اسرة!Z422)</f>
        <v>720</v>
      </c>
      <c r="I15" s="917">
        <f>IF(D15=0,0,اسرة!AF422)</f>
        <v>0</v>
      </c>
      <c r="J15" s="917">
        <f>IF(D15=0,0,اسرة!AN422)</f>
        <v>0</v>
      </c>
      <c r="K15" s="917">
        <f>IF(D15=0,0,اسرة!AR422+اسرة!AS422+اسرة!AA422)</f>
        <v>0</v>
      </c>
      <c r="L15" s="918">
        <f t="shared" si="1"/>
        <v>0</v>
      </c>
      <c r="M15" s="919">
        <f>IF(D15=0,0,اسرة!AZ422)</f>
        <v>0</v>
      </c>
      <c r="N15" s="920">
        <f t="shared" si="2"/>
        <v>0</v>
      </c>
      <c r="O15" s="921">
        <f t="shared" si="3"/>
        <v>0</v>
      </c>
      <c r="P15" s="922">
        <f>IF(D15=0,0,اسرة!BC422)</f>
        <v>0</v>
      </c>
      <c r="Q15" s="922">
        <f>IF(D15=0,0,اسرة!BG422)</f>
        <v>0</v>
      </c>
      <c r="R15" s="922">
        <f>IF(D15=0,0,اسرة!BK422)</f>
        <v>0</v>
      </c>
      <c r="S15" s="922">
        <f>IF(D15=0,0,اسرة!BO422)</f>
        <v>0</v>
      </c>
      <c r="T15" s="943"/>
      <c r="U15" s="1989">
        <f t="shared" si="4"/>
        <v>0</v>
      </c>
      <c r="V15" s="926">
        <f>T15+S15+R15+Q15+P15</f>
        <v>0</v>
      </c>
    </row>
    <row r="16" spans="1:23" ht="69.900000000000006" customHeight="1" thickBot="1">
      <c r="A16" s="882"/>
      <c r="B16" s="6748" t="s">
        <v>447</v>
      </c>
      <c r="C16" s="6749"/>
      <c r="D16" s="6749"/>
      <c r="E16" s="6749"/>
      <c r="F16" s="6750"/>
      <c r="G16" s="937"/>
      <c r="H16" s="944">
        <f>SUM(H8:H15)</f>
        <v>4578</v>
      </c>
      <c r="I16" s="945">
        <f t="shared" ref="I16:T16" si="5">SUM(I8:I15)</f>
        <v>0</v>
      </c>
      <c r="J16" s="945">
        <f t="shared" si="5"/>
        <v>0</v>
      </c>
      <c r="K16" s="945">
        <f t="shared" si="5"/>
        <v>0</v>
      </c>
      <c r="L16" s="945">
        <f t="shared" si="5"/>
        <v>0</v>
      </c>
      <c r="M16" s="945">
        <f t="shared" si="5"/>
        <v>0</v>
      </c>
      <c r="N16" s="940">
        <f t="shared" ref="N16" si="6">IF(H16 = 0, 0,I16/H16)</f>
        <v>0</v>
      </c>
      <c r="O16" s="941">
        <f t="shared" ref="O16" si="7">IF(H16=0,0,L16/H16)</f>
        <v>0</v>
      </c>
      <c r="P16" s="945">
        <f t="shared" si="5"/>
        <v>0</v>
      </c>
      <c r="Q16" s="945">
        <f t="shared" si="5"/>
        <v>0</v>
      </c>
      <c r="R16" s="945">
        <f t="shared" si="5"/>
        <v>0</v>
      </c>
      <c r="S16" s="945">
        <f t="shared" si="5"/>
        <v>0</v>
      </c>
      <c r="T16" s="946">
        <f t="shared" si="5"/>
        <v>0</v>
      </c>
      <c r="U16" s="942">
        <f t="shared" ref="U16" si="8">T14+T13+T12+T11+T10+T9+T8</f>
        <v>0</v>
      </c>
      <c r="V16" s="882"/>
      <c r="W16" s="926">
        <f t="shared" ref="W16" si="9">U16+T16+S16+R16+Q16</f>
        <v>0</v>
      </c>
    </row>
    <row r="17" spans="1:23" ht="69.900000000000006" customHeight="1">
      <c r="A17" s="882"/>
      <c r="B17" s="930"/>
      <c r="C17" s="939"/>
      <c r="D17" s="3414" t="s">
        <v>1506</v>
      </c>
      <c r="E17" s="939"/>
      <c r="F17" s="939"/>
      <c r="G17" s="939"/>
      <c r="H17" s="939"/>
      <c r="I17" s="939"/>
      <c r="J17" s="930"/>
      <c r="K17" s="930"/>
      <c r="L17" s="930"/>
      <c r="M17" s="930"/>
      <c r="N17" s="5308" t="s">
        <v>664</v>
      </c>
      <c r="O17" s="5308"/>
      <c r="P17" s="5308"/>
      <c r="Q17" s="5308"/>
      <c r="R17" s="5308"/>
      <c r="S17" s="5308"/>
      <c r="T17" s="5309"/>
      <c r="U17" s="882"/>
      <c r="V17" s="882"/>
      <c r="W17" s="882"/>
    </row>
    <row r="18" spans="1:23" ht="69.900000000000006" customHeight="1">
      <c r="A18" s="882"/>
      <c r="B18" s="930"/>
      <c r="C18" s="930"/>
      <c r="D18" s="930"/>
      <c r="E18" s="929"/>
      <c r="F18" s="929"/>
      <c r="G18" s="930"/>
      <c r="H18" s="930"/>
      <c r="I18" s="930"/>
      <c r="J18" s="6747"/>
      <c r="K18" s="6747"/>
      <c r="L18" s="6747"/>
      <c r="M18" s="930"/>
      <c r="N18" s="930"/>
      <c r="O18" s="6747"/>
      <c r="P18" s="6747"/>
      <c r="Q18" s="6747"/>
      <c r="R18" s="6747"/>
      <c r="S18" s="6747"/>
      <c r="T18" s="931"/>
      <c r="U18" s="882"/>
      <c r="V18" s="882"/>
      <c r="W18" s="882"/>
    </row>
  </sheetData>
  <sortState xmlns:xlrd2="http://schemas.microsoft.com/office/spreadsheetml/2017/richdata2" ref="B8:W15">
    <sortCondition descending="1" ref="I8:I15"/>
  </sortState>
  <customSheetViews>
    <customSheetView guid="{12CA49F8-E6BA-489F-9DA0-6B8A5CD7EDCA}" scale="60" showPageBreaks="1" printArea="1" hiddenColumns="1" view="pageBreakPreview">
      <selection activeCell="D1" sqref="D1:E1"/>
      <pageMargins left="0.70866141732283472" right="0.70866141732283472" top="0.74803149606299213" bottom="0.74803149606299213" header="0.31496062992125984" footer="0.31496062992125984"/>
      <printOptions horizontalCentered="1" verticalCentered="1"/>
      <pageSetup scale="45" orientation="landscape" r:id="rId1"/>
    </customSheetView>
    <customSheetView guid="{37E56966-4F94-4240-A3E5-59881448F1B0}" scale="60" showPageBreaks="1" printArea="1" hiddenColumns="1" view="pageBreakPreview">
      <selection activeCell="D1" sqref="D1:E1"/>
      <pageMargins left="0.70866141732283472" right="0.70866141732283472" top="0.74803149606299213" bottom="0.74803149606299213" header="0.31496062992125984" footer="0.31496062992125984"/>
      <printOptions horizontalCentered="1" verticalCentered="1"/>
      <pageSetup scale="45" orientation="landscape" r:id="rId2"/>
    </customSheetView>
    <customSheetView guid="{230182A1-F070-4DDB-9301-86882B42A49C}" scale="60" showPageBreaks="1" printArea="1" hiddenColumns="1" view="pageBreakPreview">
      <selection activeCell="C7" sqref="C7:T15"/>
      <pageMargins left="0" right="0" top="0" bottom="0" header="0" footer="0"/>
      <printOptions horizontalCentered="1"/>
      <pageSetup scale="45" orientation="landscape" r:id="rId3"/>
    </customSheetView>
    <customSheetView guid="{4B0F2128-2DDC-4AF0-BF60-90CCEE21FB66}" scale="60" showPageBreaks="1" printArea="1" hiddenRows="1" hiddenColumns="1" view="pageBreakPreview">
      <selection activeCell="D3" sqref="D3:T3"/>
      <pageMargins left="0.70866141732283472" right="0.70866141732283472" top="0.74803149606299213" bottom="0.74803149606299213" header="0.31496062992125984" footer="0.31496062992125984"/>
      <pageSetup scale="36" orientation="landscape" r:id="rId4"/>
    </customSheetView>
    <customSheetView guid="{7E615092-1A34-48E1-8A6E-7383EDD6AB18}" scale="60" showPageBreaks="1" printArea="1" hiddenColumns="1" view="pageBreakPreview">
      <selection activeCell="D1" sqref="D1:E1"/>
      <pageMargins left="0.70866141732283472" right="0.70866141732283472" top="0.74803149606299213" bottom="0.74803149606299213" header="0.31496062992125984" footer="0.31496062992125984"/>
      <printOptions horizontalCentered="1" verticalCentered="1"/>
      <pageSetup scale="45" orientation="landscape" r:id="rId5"/>
    </customSheetView>
  </customSheetViews>
  <mergeCells count="8">
    <mergeCell ref="D1:E1"/>
    <mergeCell ref="D2:E2"/>
    <mergeCell ref="J18:L18"/>
    <mergeCell ref="O18:S18"/>
    <mergeCell ref="B16:F16"/>
    <mergeCell ref="P5:T5"/>
    <mergeCell ref="D3:Q3"/>
    <mergeCell ref="D4:Q4"/>
  </mergeCells>
  <printOptions horizontalCentered="1" verticalCentered="1"/>
  <pageMargins left="0.70866141732283472" right="0.70866141732283472" top="0.74803149606299213" bottom="0.74803149606299213" header="0.31496062992125984" footer="0.31496062992125984"/>
  <pageSetup scale="45" orientation="landscape" r:id="rId6"/>
  <drawing r:id="rId7"/>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ورقة12"/>
  <dimension ref="A1:BB185"/>
  <sheetViews>
    <sheetView showZeros="0" rightToLeft="1" view="pageBreakPreview" topLeftCell="A5" zoomScaleNormal="100" zoomScaleSheetLayoutView="100" workbookViewId="0">
      <pane xSplit="7" ySplit="7" topLeftCell="H87" activePane="bottomRight" state="frozen"/>
      <selection activeCell="A5" sqref="A5"/>
      <selection pane="topRight" activeCell="H5" sqref="H5"/>
      <selection pane="bottomLeft" activeCell="A12" sqref="A12"/>
      <selection pane="bottomRight" activeCell="G88" sqref="G88"/>
    </sheetView>
  </sheetViews>
  <sheetFormatPr defaultRowHeight="45.9" customHeight="1"/>
  <cols>
    <col min="1" max="1" width="5.8984375" customWidth="1"/>
    <col min="2" max="2" width="25" customWidth="1"/>
    <col min="3" max="3" width="4.69921875" customWidth="1"/>
    <col min="4" max="4" width="10.09765625" hidden="1" customWidth="1"/>
    <col min="5" max="5" width="4.69921875" customWidth="1"/>
    <col min="6" max="6" width="32.8984375" customWidth="1"/>
    <col min="7" max="7" width="13.3984375" customWidth="1"/>
    <col min="8" max="23" width="3.8984375" customWidth="1"/>
    <col min="24" max="24" width="6.3984375" customWidth="1"/>
    <col min="25" max="40" width="3.8984375" customWidth="1"/>
    <col min="41" max="42" width="5.59765625" customWidth="1"/>
    <col min="43" max="45" width="3.8984375" customWidth="1"/>
    <col min="46" max="54" width="4.69921875" customWidth="1"/>
  </cols>
  <sheetData>
    <row r="1" spans="1:54" ht="45.9" hidden="1" customHeight="1">
      <c r="L1" s="3395"/>
      <c r="M1" s="3395"/>
      <c r="N1" s="3395"/>
      <c r="O1" s="3395"/>
      <c r="W1" s="3395"/>
      <c r="AE1" s="3395"/>
      <c r="AN1" s="3395"/>
      <c r="AU1" s="3395"/>
      <c r="AV1" s="3395"/>
      <c r="AW1" s="3395"/>
      <c r="AX1" s="3395"/>
      <c r="AY1" s="3395"/>
      <c r="AZ1" s="3395"/>
      <c r="BA1" s="3395"/>
    </row>
    <row r="2" spans="1:54" ht="45.9" hidden="1" customHeight="1">
      <c r="L2" s="3395"/>
      <c r="M2" s="3395"/>
      <c r="N2" s="3395"/>
      <c r="O2" s="3395"/>
      <c r="S2" s="3358"/>
      <c r="W2" s="3395"/>
      <c r="AE2" s="3395"/>
      <c r="AN2" s="3395"/>
      <c r="AU2" s="3395"/>
      <c r="AV2" s="3395"/>
      <c r="AW2" s="3395"/>
      <c r="AX2" s="3395"/>
      <c r="AY2" s="3395"/>
      <c r="AZ2" s="3395"/>
      <c r="BA2" s="3395"/>
    </row>
    <row r="3" spans="1:54" ht="45.9" hidden="1" customHeight="1">
      <c r="J3" s="3359"/>
      <c r="K3" s="3359"/>
      <c r="L3" s="3396"/>
      <c r="M3" s="3396"/>
      <c r="N3" s="3396"/>
      <c r="O3" s="3396"/>
      <c r="P3" s="3359"/>
      <c r="Q3" s="3359"/>
      <c r="R3" s="3359"/>
      <c r="S3" s="3359"/>
      <c r="T3" s="3359"/>
      <c r="U3" s="3359"/>
      <c r="V3" s="3359"/>
      <c r="W3" s="3395"/>
      <c r="AE3" s="3395"/>
      <c r="AN3" s="3395"/>
      <c r="AU3" s="3395"/>
      <c r="AV3" s="3395"/>
      <c r="AW3" s="3395"/>
      <c r="AX3" s="3395"/>
      <c r="AY3" s="3395"/>
      <c r="AZ3" s="3395"/>
      <c r="BA3" s="3395"/>
    </row>
    <row r="4" spans="1:54" ht="45.9" hidden="1" customHeight="1" thickBot="1">
      <c r="L4" s="3395"/>
      <c r="M4" s="3395"/>
      <c r="N4" s="3395"/>
      <c r="O4" s="3395"/>
      <c r="S4" s="3358"/>
      <c r="T4" s="3360"/>
      <c r="W4" s="3395"/>
      <c r="AE4" s="3395"/>
      <c r="AN4" s="3395"/>
      <c r="AU4" s="3395"/>
      <c r="AV4" s="3395"/>
      <c r="AW4" s="3395"/>
      <c r="AX4" s="3395"/>
      <c r="AY4" s="3395"/>
      <c r="AZ4" s="3395"/>
      <c r="BA4" s="3395"/>
    </row>
    <row r="5" spans="1:54" ht="29.25" customHeight="1" thickBot="1">
      <c r="A5" s="6772" t="s">
        <v>340</v>
      </c>
      <c r="B5" s="6773"/>
      <c r="C5" s="6773"/>
      <c r="D5" s="6773"/>
      <c r="E5" s="6773"/>
      <c r="F5" s="6774"/>
      <c r="G5" s="1960"/>
      <c r="H5" s="1960"/>
      <c r="I5" s="1960"/>
      <c r="J5" s="1960"/>
      <c r="K5" s="1960"/>
      <c r="L5" s="2525"/>
      <c r="M5" s="2525"/>
      <c r="N5" s="2525"/>
      <c r="O5" s="2525"/>
      <c r="P5" s="1960"/>
      <c r="Q5" s="1960"/>
      <c r="R5" s="1960"/>
      <c r="S5" s="3358"/>
      <c r="T5" s="3360"/>
      <c r="U5" s="1960"/>
      <c r="V5" s="1960"/>
      <c r="W5" s="2525"/>
      <c r="X5" s="1960"/>
      <c r="Y5" s="1960"/>
      <c r="Z5" s="1960"/>
      <c r="AA5" s="1960"/>
      <c r="AB5" s="1960"/>
      <c r="AC5" s="1960"/>
      <c r="AD5" s="1960"/>
      <c r="AE5" s="2525"/>
      <c r="AF5" s="1960"/>
      <c r="AG5" s="1960"/>
      <c r="AH5" s="1960"/>
      <c r="AI5" s="1960"/>
      <c r="AJ5" s="1960"/>
      <c r="AK5" s="1960"/>
      <c r="AL5" s="1960"/>
      <c r="AM5" s="1960"/>
      <c r="AN5" s="2525"/>
      <c r="AO5" s="1960"/>
      <c r="AP5" s="1960"/>
      <c r="AQ5" s="1960"/>
      <c r="AR5" s="1960"/>
      <c r="AS5" s="1960"/>
      <c r="AT5" s="1960"/>
      <c r="AU5" s="2525"/>
      <c r="AV5" s="2525"/>
      <c r="AW5" s="2525"/>
      <c r="AX5" s="2525"/>
      <c r="AY5" s="2525"/>
      <c r="AZ5" s="2525"/>
      <c r="BA5" s="2525"/>
      <c r="BB5" s="1960"/>
    </row>
    <row r="6" spans="1:54" ht="30.75" customHeight="1">
      <c r="A6" s="6775" t="s">
        <v>341</v>
      </c>
      <c r="B6" s="6776"/>
      <c r="C6" s="6776"/>
      <c r="D6" s="6776"/>
      <c r="E6" s="6776"/>
      <c r="F6" s="6777"/>
      <c r="G6" s="1960"/>
      <c r="H6" s="1960"/>
      <c r="I6" s="1960"/>
      <c r="J6" s="1960"/>
      <c r="K6" s="1960"/>
      <c r="L6" s="2525"/>
      <c r="M6" s="2525"/>
      <c r="N6" s="2525"/>
      <c r="O6" s="2525"/>
      <c r="P6" s="1960"/>
      <c r="Q6" s="1960"/>
      <c r="R6" s="1960"/>
      <c r="S6" s="1960"/>
      <c r="T6" s="3360"/>
      <c r="U6" s="1960"/>
      <c r="V6" s="1960"/>
      <c r="W6" s="2525"/>
      <c r="X6" s="1960"/>
      <c r="Y6" s="1960"/>
      <c r="Z6" s="1960"/>
      <c r="AA6" s="1960"/>
      <c r="AB6" s="1960"/>
      <c r="AC6" s="1960"/>
      <c r="AD6" s="1960"/>
      <c r="AE6" s="2525"/>
      <c r="AF6" s="1960"/>
      <c r="AG6" s="1960"/>
      <c r="AH6" s="1960"/>
      <c r="AI6" s="1960"/>
      <c r="AJ6" s="1960"/>
      <c r="AK6" s="1960"/>
      <c r="AL6" s="1960"/>
      <c r="AM6" s="1960"/>
      <c r="AN6" s="2525"/>
      <c r="AO6" s="1960"/>
      <c r="AP6" s="1960"/>
      <c r="AQ6" s="1960"/>
      <c r="AR6" s="1960"/>
      <c r="AS6" s="1960"/>
      <c r="AT6" s="1960"/>
      <c r="AU6" s="2525"/>
      <c r="AV6" s="2525"/>
      <c r="AW6" s="2525"/>
      <c r="AX6" s="2525"/>
      <c r="AY6" s="2525"/>
      <c r="AZ6" s="2525"/>
      <c r="BA6" s="2525"/>
      <c r="BB6" s="1960"/>
    </row>
    <row r="7" spans="1:54" ht="27.75" customHeight="1" thickBot="1">
      <c r="A7" s="6832" t="str">
        <f>"انتاج الجنح الجزئية " &amp; الاعدادات!D2</f>
        <v xml:space="preserve">انتاج الجنح الجزئية عن شهر  يوليو لسنة 2026م </v>
      </c>
      <c r="B7" s="6832"/>
      <c r="C7" s="6832"/>
      <c r="D7" s="6832"/>
      <c r="E7" s="6832"/>
      <c r="F7" s="6832"/>
      <c r="G7" s="6832"/>
      <c r="H7" s="6832"/>
      <c r="I7" s="6832"/>
      <c r="J7" s="6832"/>
      <c r="K7" s="6832"/>
      <c r="L7" s="6832"/>
      <c r="M7" s="6832"/>
      <c r="N7" s="6832"/>
      <c r="O7" s="6832"/>
      <c r="P7" s="6832"/>
      <c r="Q7" s="6832"/>
      <c r="R7" s="6832"/>
      <c r="S7" s="6832"/>
      <c r="T7" s="6832"/>
      <c r="U7" s="6832"/>
      <c r="V7" s="6832"/>
      <c r="W7" s="6832"/>
      <c r="X7" s="6832"/>
      <c r="Y7" s="6832"/>
      <c r="Z7" s="6832"/>
      <c r="AA7" s="6832"/>
      <c r="AB7" s="6832"/>
      <c r="AC7" s="6832"/>
      <c r="AD7" s="6832"/>
      <c r="AE7" s="6832"/>
      <c r="AF7" s="6832"/>
      <c r="AG7" s="6832"/>
      <c r="AH7" s="6832"/>
      <c r="AI7" s="6832"/>
      <c r="AJ7" s="6832"/>
      <c r="AK7" s="6832"/>
      <c r="AL7" s="6832"/>
      <c r="AM7" s="6832"/>
      <c r="AN7" s="6832"/>
      <c r="AO7" s="6832"/>
      <c r="AP7" s="6832"/>
      <c r="AQ7" s="6832"/>
      <c r="AR7" s="6832"/>
      <c r="AS7" s="6832"/>
      <c r="AT7" s="6832"/>
      <c r="AU7" s="3405"/>
      <c r="AV7" s="3405"/>
      <c r="AW7" s="3405"/>
      <c r="AX7" s="3405"/>
      <c r="AY7" s="3405"/>
      <c r="AZ7" s="3405"/>
      <c r="BA7" s="3405"/>
      <c r="BB7" s="2595"/>
    </row>
    <row r="8" spans="1:54" ht="45.9" customHeight="1" thickBot="1">
      <c r="A8" s="6800" t="s">
        <v>208</v>
      </c>
      <c r="B8" s="6801"/>
      <c r="C8" s="6801"/>
      <c r="D8" s="6801"/>
      <c r="E8" s="6801"/>
      <c r="F8" s="6801"/>
      <c r="G8" s="6787" t="s">
        <v>1505</v>
      </c>
      <c r="H8" s="6833" t="s">
        <v>93</v>
      </c>
      <c r="I8" s="6834"/>
      <c r="J8" s="6834"/>
      <c r="K8" s="6834"/>
      <c r="L8" s="6834"/>
      <c r="M8" s="6834"/>
      <c r="N8" s="6835"/>
      <c r="O8" s="6836" t="s">
        <v>117</v>
      </c>
      <c r="P8" s="6838" t="s">
        <v>342</v>
      </c>
      <c r="Q8" s="6839"/>
      <c r="R8" s="6839"/>
      <c r="S8" s="6839"/>
      <c r="T8" s="6839"/>
      <c r="U8" s="6839"/>
      <c r="V8" s="6840"/>
      <c r="W8" s="6844" t="s">
        <v>97</v>
      </c>
      <c r="X8" s="6846" t="s">
        <v>343</v>
      </c>
      <c r="Y8" s="6846"/>
      <c r="Z8" s="6846"/>
      <c r="AA8" s="6846"/>
      <c r="AB8" s="6846"/>
      <c r="AC8" s="6846"/>
      <c r="AD8" s="6846"/>
      <c r="AE8" s="6846"/>
      <c r="AF8" s="6846"/>
      <c r="AG8" s="6846"/>
      <c r="AH8" s="6846"/>
      <c r="AI8" s="6846"/>
      <c r="AJ8" s="6846"/>
      <c r="AK8" s="6846"/>
      <c r="AL8" s="6846"/>
      <c r="AM8" s="6846"/>
      <c r="AN8" s="6846"/>
      <c r="AO8" s="6846"/>
      <c r="AP8" s="6846"/>
      <c r="AQ8" s="6846"/>
      <c r="AR8" s="6846"/>
      <c r="AS8" s="6847"/>
      <c r="AT8" s="6789" t="s">
        <v>116</v>
      </c>
      <c r="AU8" s="6778" t="s">
        <v>345</v>
      </c>
      <c r="AV8" s="6779"/>
      <c r="AW8" s="6779"/>
      <c r="AX8" s="6779"/>
      <c r="AY8" s="6779"/>
      <c r="AZ8" s="6779"/>
      <c r="BA8" s="6780"/>
      <c r="BB8" s="6784" t="s">
        <v>1409</v>
      </c>
    </row>
    <row r="9" spans="1:54" ht="45.9" customHeight="1" thickTop="1" thickBot="1">
      <c r="A9" s="6802"/>
      <c r="B9" s="6803"/>
      <c r="C9" s="6803"/>
      <c r="D9" s="6803"/>
      <c r="E9" s="6803"/>
      <c r="F9" s="6803"/>
      <c r="G9" s="6788"/>
      <c r="H9" s="6797" t="s">
        <v>135</v>
      </c>
      <c r="I9" s="6791" t="s">
        <v>1504</v>
      </c>
      <c r="J9" s="6792"/>
      <c r="K9" s="6793"/>
      <c r="L9" s="6851" t="s">
        <v>344</v>
      </c>
      <c r="M9" s="6852"/>
      <c r="N9" s="6855" t="s">
        <v>109</v>
      </c>
      <c r="O9" s="6837"/>
      <c r="P9" s="6838"/>
      <c r="Q9" s="6839"/>
      <c r="R9" s="6839"/>
      <c r="S9" s="6839"/>
      <c r="T9" s="6839"/>
      <c r="U9" s="6839"/>
      <c r="V9" s="6840"/>
      <c r="W9" s="6845"/>
      <c r="X9" s="6848"/>
      <c r="Y9" s="6848"/>
      <c r="Z9" s="6848"/>
      <c r="AA9" s="6848"/>
      <c r="AB9" s="6848"/>
      <c r="AC9" s="6848"/>
      <c r="AD9" s="6848"/>
      <c r="AE9" s="6848"/>
      <c r="AF9" s="6848"/>
      <c r="AG9" s="6848"/>
      <c r="AH9" s="6848"/>
      <c r="AI9" s="6848"/>
      <c r="AJ9" s="6848"/>
      <c r="AK9" s="6848"/>
      <c r="AL9" s="6848"/>
      <c r="AM9" s="6848"/>
      <c r="AN9" s="6848"/>
      <c r="AO9" s="6848"/>
      <c r="AP9" s="6848"/>
      <c r="AQ9" s="6849"/>
      <c r="AR9" s="6848"/>
      <c r="AS9" s="6850"/>
      <c r="AT9" s="6790"/>
      <c r="AU9" s="6781"/>
      <c r="AV9" s="6782"/>
      <c r="AW9" s="6782"/>
      <c r="AX9" s="6782"/>
      <c r="AY9" s="6782"/>
      <c r="AZ9" s="6782"/>
      <c r="BA9" s="6783"/>
      <c r="BB9" s="6785"/>
    </row>
    <row r="10" spans="1:54" ht="45.9" customHeight="1" thickTop="1" thickBot="1">
      <c r="A10" s="6804"/>
      <c r="B10" s="6805"/>
      <c r="C10" s="6805"/>
      <c r="D10" s="6805"/>
      <c r="E10" s="6805"/>
      <c r="F10" s="6805"/>
      <c r="G10" s="6788"/>
      <c r="H10" s="6798"/>
      <c r="I10" s="6794"/>
      <c r="J10" s="6795"/>
      <c r="K10" s="6796"/>
      <c r="L10" s="6853"/>
      <c r="M10" s="6854"/>
      <c r="N10" s="6855"/>
      <c r="O10" s="6837"/>
      <c r="P10" s="6841"/>
      <c r="Q10" s="6842"/>
      <c r="R10" s="6842"/>
      <c r="S10" s="6842"/>
      <c r="T10" s="6842"/>
      <c r="U10" s="6842"/>
      <c r="V10" s="6843"/>
      <c r="W10" s="6845"/>
      <c r="X10" s="6816" t="s">
        <v>346</v>
      </c>
      <c r="Y10" s="6818" t="s">
        <v>347</v>
      </c>
      <c r="Z10" s="6818"/>
      <c r="AA10" s="6818"/>
      <c r="AB10" s="6818"/>
      <c r="AC10" s="6819"/>
      <c r="AD10" s="6820" t="s">
        <v>348</v>
      </c>
      <c r="AE10" s="6822" t="s">
        <v>349</v>
      </c>
      <c r="AF10" s="6824" t="s">
        <v>350</v>
      </c>
      <c r="AG10" s="6824"/>
      <c r="AH10" s="6824"/>
      <c r="AI10" s="6824"/>
      <c r="AJ10" s="6824"/>
      <c r="AK10" s="6824"/>
      <c r="AL10" s="6824"/>
      <c r="AM10" s="6825"/>
      <c r="AN10" s="6826" t="s">
        <v>351</v>
      </c>
      <c r="AO10" s="6828" t="s">
        <v>352</v>
      </c>
      <c r="AP10" s="6829"/>
      <c r="AQ10" s="6830" t="s">
        <v>111</v>
      </c>
      <c r="AR10" s="6810" t="s">
        <v>111</v>
      </c>
      <c r="AS10" s="6811"/>
      <c r="AT10" s="6790"/>
      <c r="AU10" s="6812" t="s">
        <v>24</v>
      </c>
      <c r="AV10" s="6814" t="s">
        <v>121</v>
      </c>
      <c r="AW10" s="6814" t="s">
        <v>353</v>
      </c>
      <c r="AX10" s="6812" t="s">
        <v>354</v>
      </c>
      <c r="AY10" s="6814" t="s">
        <v>355</v>
      </c>
      <c r="AZ10" s="6806" t="s">
        <v>111</v>
      </c>
      <c r="BA10" s="6806" t="s">
        <v>193</v>
      </c>
      <c r="BB10" s="6785"/>
    </row>
    <row r="11" spans="1:54" ht="81" customHeight="1" thickTop="1" thickBot="1">
      <c r="A11" s="3343" t="s">
        <v>87</v>
      </c>
      <c r="B11" s="3349" t="s">
        <v>24</v>
      </c>
      <c r="C11" s="3344" t="s">
        <v>15</v>
      </c>
      <c r="D11" s="3343" t="s">
        <v>90</v>
      </c>
      <c r="E11" s="6808" t="s">
        <v>91</v>
      </c>
      <c r="F11" s="6809"/>
      <c r="G11" s="6788"/>
      <c r="H11" s="6799"/>
      <c r="I11" s="3378" t="s">
        <v>139</v>
      </c>
      <c r="J11" s="3348" t="s">
        <v>356</v>
      </c>
      <c r="K11" s="3348" t="s">
        <v>357</v>
      </c>
      <c r="L11" s="3406" t="s">
        <v>358</v>
      </c>
      <c r="M11" s="3407" t="s">
        <v>359</v>
      </c>
      <c r="N11" s="6856"/>
      <c r="O11" s="6837"/>
      <c r="P11" s="3380" t="s">
        <v>360</v>
      </c>
      <c r="Q11" s="3379" t="s">
        <v>361</v>
      </c>
      <c r="R11" s="3355" t="s">
        <v>362</v>
      </c>
      <c r="S11" s="3355" t="s">
        <v>363</v>
      </c>
      <c r="T11" s="3355" t="s">
        <v>209</v>
      </c>
      <c r="U11" s="3355" t="s">
        <v>210</v>
      </c>
      <c r="V11" s="3386" t="s">
        <v>114</v>
      </c>
      <c r="W11" s="6845"/>
      <c r="X11" s="6817"/>
      <c r="Y11" s="3389" t="s">
        <v>364</v>
      </c>
      <c r="Z11" s="3387" t="s">
        <v>365</v>
      </c>
      <c r="AA11" s="3387" t="s">
        <v>366</v>
      </c>
      <c r="AB11" s="3387" t="s">
        <v>367</v>
      </c>
      <c r="AC11" s="3388" t="s">
        <v>368</v>
      </c>
      <c r="AD11" s="6821"/>
      <c r="AE11" s="6823"/>
      <c r="AF11" s="3385" t="s">
        <v>369</v>
      </c>
      <c r="AG11" s="3384" t="s">
        <v>370</v>
      </c>
      <c r="AH11" s="3384" t="s">
        <v>371</v>
      </c>
      <c r="AI11" s="3384" t="s">
        <v>372</v>
      </c>
      <c r="AJ11" s="3384" t="s">
        <v>373</v>
      </c>
      <c r="AK11" s="3384" t="s">
        <v>374</v>
      </c>
      <c r="AL11" s="3384" t="s">
        <v>375</v>
      </c>
      <c r="AM11" s="3390" t="s">
        <v>152</v>
      </c>
      <c r="AN11" s="6827"/>
      <c r="AO11" s="3383" t="s">
        <v>123</v>
      </c>
      <c r="AP11" s="3356" t="s">
        <v>124</v>
      </c>
      <c r="AQ11" s="6831"/>
      <c r="AR11" s="3381" t="s">
        <v>376</v>
      </c>
      <c r="AS11" s="3382" t="s">
        <v>147</v>
      </c>
      <c r="AT11" s="6790"/>
      <c r="AU11" s="6813"/>
      <c r="AV11" s="6815"/>
      <c r="AW11" s="6815"/>
      <c r="AX11" s="6813"/>
      <c r="AY11" s="6815"/>
      <c r="AZ11" s="6807"/>
      <c r="BA11" s="6807"/>
      <c r="BB11" s="6786"/>
    </row>
    <row r="12" spans="1:54" ht="45.9" customHeight="1" thickBot="1">
      <c r="A12" s="6769" t="s">
        <v>1646</v>
      </c>
      <c r="B12" s="6763" t="str" cm="1">
        <f t="array" ref="B12">_xlfn.XLOOKUP(1, (INDEX(التشكيل_القديم!$M$219:$T$244, ,6)=$A12) * (INDEX(التشكيل_القديم!$M$219:$T$244, ,7)="رئيس الدائرة"), INDEX(التشكيل_القديم!$M$219:$T$244, ,2))</f>
        <v>احمد عبد العزيز فكرى عبد العزيز</v>
      </c>
      <c r="C12" s="6766" t="str">
        <f>_xlfn.XLOOKUP($B12,التشكيل_القديم!$N$219:$N$254,التشكيل_القديم!$P$219:$P$254,"")</f>
        <v>أ</v>
      </c>
      <c r="D12" s="5331" t="str">
        <f>_xlfn.XLOOKUP(F12,التشكيل_القديم!$H$219:$H$299,التشكيل_القديم!$J$219:$J$299,"")</f>
        <v>السبت</v>
      </c>
      <c r="E12" s="5336" t="str">
        <f>IF(F12&lt;&gt;"",_xlfn.XLOOKUP(F12,التشكيل_القديم!$H$219:$H$299,التشكيل_القديم!$I$219:$I$299,""),"")</f>
        <v>جنح ومخالفات</v>
      </c>
      <c r="F12" s="5332" t="str" cm="2">
        <f t="array" ref="F12:F14">_xlfn._xlws.FILTER(التشكيل_القديم!$H$219:$H$299,التشكيل_القديم!$E$219:$E$299=$A12,"")</f>
        <v>السبت -جنح ومخالفات - بندر - د1</v>
      </c>
      <c r="G12" s="5376" t="str">
        <f>IF(BB12 = "", "OK",IF(AND(N12&lt;&gt;0,(O12+W12)=N12),"OK","WRONG"))</f>
        <v>WRONG</v>
      </c>
      <c r="H12" s="3377"/>
      <c r="I12" s="3350"/>
      <c r="J12" s="3350"/>
      <c r="K12" s="3350"/>
      <c r="L12" s="3408"/>
      <c r="M12" s="3409"/>
      <c r="N12" s="5341">
        <f>SUM(H12:M12)</f>
        <v>0</v>
      </c>
      <c r="O12" s="5345">
        <f>SUM(P12:V12)</f>
        <v>0</v>
      </c>
      <c r="P12" s="3368"/>
      <c r="Q12" s="3369"/>
      <c r="R12" s="3369"/>
      <c r="S12" s="5022"/>
      <c r="T12" s="3369"/>
      <c r="U12" s="3369"/>
      <c r="V12" s="3370"/>
      <c r="W12" s="5349">
        <f>X12+AD12+AE12+AN12+AQ12+AT12</f>
        <v>0</v>
      </c>
      <c r="X12" s="3550">
        <f>SUM(Y12:AC12)</f>
        <v>0</v>
      </c>
      <c r="Y12" s="3357"/>
      <c r="Z12" s="3350"/>
      <c r="AA12" s="3350"/>
      <c r="AB12" s="3350"/>
      <c r="AC12" s="3361"/>
      <c r="AD12" s="5361"/>
      <c r="AE12" s="3397">
        <f>SUM(AF12:AM12)</f>
        <v>0</v>
      </c>
      <c r="AF12" s="3357"/>
      <c r="AG12" s="3350"/>
      <c r="AH12" s="3350"/>
      <c r="AI12" s="3350"/>
      <c r="AJ12" s="3350"/>
      <c r="AK12" s="3350"/>
      <c r="AL12" s="3350"/>
      <c r="AM12" s="3361"/>
      <c r="AN12" s="3401">
        <f>AO12+AP12</f>
        <v>0</v>
      </c>
      <c r="AO12" s="3368"/>
      <c r="AP12" s="3370"/>
      <c r="AQ12" s="5337">
        <f>AR12+AS12</f>
        <v>0</v>
      </c>
      <c r="AR12" s="3357"/>
      <c r="AS12" s="3350"/>
      <c r="AT12" s="5365"/>
      <c r="AU12" s="3391">
        <f>SUM(AV12:BA12)</f>
        <v>0</v>
      </c>
      <c r="AV12" s="3391">
        <f>X12</f>
        <v>0</v>
      </c>
      <c r="AW12" s="3391">
        <f>AE12</f>
        <v>0</v>
      </c>
      <c r="AX12" s="3391">
        <f>AD12</f>
        <v>0</v>
      </c>
      <c r="AY12" s="3391">
        <f>AN12</f>
        <v>0</v>
      </c>
      <c r="AZ12" s="3391">
        <f>AQ12</f>
        <v>0</v>
      </c>
      <c r="BA12" s="3391">
        <f>AT12</f>
        <v>0</v>
      </c>
      <c r="BB12" s="5375" t="str">
        <f>IF(OR(E12="جنح ومخالفات",E12="مباني واملاك الدولة"),"م","")</f>
        <v>م</v>
      </c>
    </row>
    <row r="13" spans="1:54" ht="45.9" customHeight="1" thickTop="1" thickBot="1">
      <c r="A13" s="6770"/>
      <c r="B13" s="6764"/>
      <c r="C13" s="6767"/>
      <c r="D13" s="5331" t="str">
        <f>_xlfn.XLOOKUP(F13,التشكيل_القديم!$H$219:$H$299,التشكيل_القديم!$J$219:$J$299,"")</f>
        <v>السبت</v>
      </c>
      <c r="E13" s="5336" t="str">
        <f>IF(F13&lt;&gt;"",_xlfn.XLOOKUP(F13,التشكيل_القديم!$H$219:$H$299,التشكيل_القديم!$I$219:$I$299,""),"")</f>
        <v>قضايا العنف ضد المرأة</v>
      </c>
      <c r="F13" s="5333" t="str">
        <v>السبت -قضايا العنف ضد المرأة - بندر - د1</v>
      </c>
      <c r="G13" s="5376" t="str">
        <f t="shared" ref="G13:G16" si="0">IF(BB13 = "", "OK",IF(AND(N13&lt;&gt;0,(O13+W13)=N13),"OK","WRONG"))</f>
        <v>OK</v>
      </c>
      <c r="H13" s="3351"/>
      <c r="I13" s="3363"/>
      <c r="J13" s="3363"/>
      <c r="K13" s="3363"/>
      <c r="L13" s="3410"/>
      <c r="M13" s="3411"/>
      <c r="N13" s="5342">
        <f t="shared" ref="N13:N17" si="1">SUM(H13:M13)</f>
        <v>0</v>
      </c>
      <c r="O13" s="5346">
        <f t="shared" ref="O13:O17" si="2">SUM(P13:V13)</f>
        <v>0</v>
      </c>
      <c r="P13" s="3371"/>
      <c r="Q13" s="3372"/>
      <c r="R13" s="3372"/>
      <c r="S13" s="5023"/>
      <c r="T13" s="3372"/>
      <c r="U13" s="3372"/>
      <c r="V13" s="3373"/>
      <c r="W13" s="5350">
        <f t="shared" ref="W13:W17" si="3">X13+AD13+AE13+AN13+AQ13</f>
        <v>0</v>
      </c>
      <c r="X13" s="3551">
        <f t="shared" ref="X13:X17" si="4">SUM(Y13:AC13)</f>
        <v>0</v>
      </c>
      <c r="Y13" s="3362"/>
      <c r="Z13" s="3363"/>
      <c r="AA13" s="3363"/>
      <c r="AB13" s="3363"/>
      <c r="AC13" s="3364"/>
      <c r="AD13" s="5362"/>
      <c r="AE13" s="3398">
        <f t="shared" ref="AE13:AE17" si="5">SUM(AF13:AM13)</f>
        <v>0</v>
      </c>
      <c r="AF13" s="3362"/>
      <c r="AG13" s="3363"/>
      <c r="AH13" s="3363"/>
      <c r="AI13" s="3363"/>
      <c r="AJ13" s="3363"/>
      <c r="AK13" s="3363"/>
      <c r="AL13" s="3363"/>
      <c r="AM13" s="3364"/>
      <c r="AN13" s="3402">
        <f t="shared" ref="AN13:AN17" si="6">AO13+AP13</f>
        <v>0</v>
      </c>
      <c r="AO13" s="3371"/>
      <c r="AP13" s="3373"/>
      <c r="AQ13" s="5338">
        <f t="shared" ref="AQ13:AQ17" si="7">AR13+AS13</f>
        <v>0</v>
      </c>
      <c r="AR13" s="3362"/>
      <c r="AS13" s="3363"/>
      <c r="AT13" s="5366"/>
      <c r="AU13" s="3392">
        <f t="shared" ref="AU13:AU17" si="8">SUM(AV13:BA13)</f>
        <v>0</v>
      </c>
      <c r="AV13" s="3392">
        <f t="shared" ref="AV13:AV17" si="9">X13</f>
        <v>0</v>
      </c>
      <c r="AW13" s="3392">
        <f t="shared" ref="AW13:AW17" si="10">AE13</f>
        <v>0</v>
      </c>
      <c r="AX13" s="3392">
        <f t="shared" ref="AX13:AX17" si="11">AD13</f>
        <v>0</v>
      </c>
      <c r="AY13" s="3392">
        <f t="shared" ref="AY13:AY17" si="12">AN13</f>
        <v>0</v>
      </c>
      <c r="AZ13" s="3392">
        <f t="shared" ref="AZ13:AZ17" si="13">AQ13</f>
        <v>0</v>
      </c>
      <c r="BA13" s="3392">
        <f t="shared" ref="BA13:BA17" si="14">AT13</f>
        <v>0</v>
      </c>
      <c r="BB13" s="5375" t="str">
        <f t="shared" ref="BB13:BB16" si="15">IF(OR(E13="جنح ومخالفات",E13="مباني واملاك الدولة"),"م","")</f>
        <v/>
      </c>
    </row>
    <row r="14" spans="1:54" ht="45.9" customHeight="1" thickTop="1" thickBot="1">
      <c r="A14" s="6770"/>
      <c r="B14" s="6764"/>
      <c r="C14" s="6767"/>
      <c r="D14" s="5331" t="str">
        <f>_xlfn.XLOOKUP(F14,التشكيل_القديم!$H$219:$H$299,التشكيل_القديم!$J$219:$J$299,"")</f>
        <v>السبت</v>
      </c>
      <c r="E14" s="5336" t="str">
        <f>IF(F14&lt;&gt;"",_xlfn.XLOOKUP(F14,التشكيل_القديم!$H$219:$H$299,التشكيل_القديم!$I$219:$I$299,""),"")</f>
        <v>مباني واملاك الدولة</v>
      </c>
      <c r="F14" s="5335" t="str">
        <v>السبت -مباني واملاك الدولة - بندر - د1</v>
      </c>
      <c r="G14" s="5376" t="str">
        <f t="shared" si="0"/>
        <v>WRONG</v>
      </c>
      <c r="H14" s="3354"/>
      <c r="I14" s="3366"/>
      <c r="J14" s="3366"/>
      <c r="K14" s="3366"/>
      <c r="L14" s="3412"/>
      <c r="M14" s="3413"/>
      <c r="N14" s="5343">
        <f t="shared" si="1"/>
        <v>0</v>
      </c>
      <c r="O14" s="5347">
        <f t="shared" si="2"/>
        <v>0</v>
      </c>
      <c r="P14" s="3374"/>
      <c r="Q14" s="3375"/>
      <c r="R14" s="3375"/>
      <c r="S14" s="5024"/>
      <c r="T14" s="3375"/>
      <c r="U14" s="3375"/>
      <c r="V14" s="3376"/>
      <c r="W14" s="5351">
        <f t="shared" si="3"/>
        <v>0</v>
      </c>
      <c r="X14" s="3552">
        <f t="shared" si="4"/>
        <v>0</v>
      </c>
      <c r="Y14" s="3365"/>
      <c r="Z14" s="3366"/>
      <c r="AA14" s="3366"/>
      <c r="AB14" s="3366"/>
      <c r="AC14" s="3367"/>
      <c r="AD14" s="5363"/>
      <c r="AE14" s="3399">
        <f t="shared" si="5"/>
        <v>0</v>
      </c>
      <c r="AF14" s="3365"/>
      <c r="AG14" s="3366"/>
      <c r="AH14" s="3366"/>
      <c r="AI14" s="3366"/>
      <c r="AJ14" s="3366"/>
      <c r="AK14" s="3366"/>
      <c r="AL14" s="3366"/>
      <c r="AM14" s="3367"/>
      <c r="AN14" s="3403">
        <f t="shared" si="6"/>
        <v>0</v>
      </c>
      <c r="AO14" s="3374"/>
      <c r="AP14" s="3376"/>
      <c r="AQ14" s="5339">
        <f t="shared" si="7"/>
        <v>0</v>
      </c>
      <c r="AR14" s="3365"/>
      <c r="AS14" s="3366"/>
      <c r="AT14" s="5367"/>
      <c r="AU14" s="3393">
        <f t="shared" si="8"/>
        <v>0</v>
      </c>
      <c r="AV14" s="3393">
        <f t="shared" si="9"/>
        <v>0</v>
      </c>
      <c r="AW14" s="3393">
        <f t="shared" si="10"/>
        <v>0</v>
      </c>
      <c r="AX14" s="3393">
        <f t="shared" si="11"/>
        <v>0</v>
      </c>
      <c r="AY14" s="3393">
        <f t="shared" si="12"/>
        <v>0</v>
      </c>
      <c r="AZ14" s="3393">
        <f t="shared" si="13"/>
        <v>0</v>
      </c>
      <c r="BA14" s="3393">
        <f t="shared" si="14"/>
        <v>0</v>
      </c>
      <c r="BB14" s="5375" t="str">
        <f t="shared" si="15"/>
        <v>م</v>
      </c>
    </row>
    <row r="15" spans="1:54" ht="45.9" hidden="1" customHeight="1" thickTop="1" thickBot="1">
      <c r="A15" s="6770"/>
      <c r="B15" s="6764"/>
      <c r="C15" s="6767"/>
      <c r="D15" s="5331">
        <f>_xlfn.XLOOKUP(F15,التشكيل_القديم!$H$219:$H$299,التشكيل_القديم!$J$219:$J$299,"")</f>
        <v>0</v>
      </c>
      <c r="E15" s="5336" t="str">
        <f>IF(F15&lt;&gt;"",_xlfn.XLOOKUP(F15,التشكيل_القديم!$H$219:$H$299,التشكيل_القديم!$I$219:$I$299,""),"")</f>
        <v/>
      </c>
      <c r="F15" s="5334"/>
      <c r="G15" s="5376" t="str">
        <f t="shared" si="0"/>
        <v>OK</v>
      </c>
      <c r="H15" s="3351"/>
      <c r="I15" s="3363"/>
      <c r="J15" s="3363"/>
      <c r="K15" s="3363"/>
      <c r="L15" s="3410"/>
      <c r="M15" s="3411"/>
      <c r="N15" s="5342">
        <f t="shared" si="1"/>
        <v>0</v>
      </c>
      <c r="O15" s="5346">
        <f t="shared" si="2"/>
        <v>0</v>
      </c>
      <c r="P15" s="3352"/>
      <c r="Q15" s="3353"/>
      <c r="R15" s="3353"/>
      <c r="S15" s="5023"/>
      <c r="T15" s="3372"/>
      <c r="U15" s="3372"/>
      <c r="V15" s="3373"/>
      <c r="W15" s="5350">
        <f t="shared" si="3"/>
        <v>0</v>
      </c>
      <c r="X15" s="3551">
        <f t="shared" si="4"/>
        <v>0</v>
      </c>
      <c r="Y15" s="3362"/>
      <c r="Z15" s="3363"/>
      <c r="AA15" s="3363"/>
      <c r="AB15" s="3363"/>
      <c r="AC15" s="3364"/>
      <c r="AD15" s="5362"/>
      <c r="AE15" s="3398">
        <f t="shared" si="5"/>
        <v>0</v>
      </c>
      <c r="AF15" s="3362"/>
      <c r="AG15" s="3363"/>
      <c r="AH15" s="3363"/>
      <c r="AI15" s="3363"/>
      <c r="AJ15" s="3363"/>
      <c r="AK15" s="3363"/>
      <c r="AL15" s="3363"/>
      <c r="AM15" s="3364"/>
      <c r="AN15" s="3402">
        <f t="shared" si="6"/>
        <v>0</v>
      </c>
      <c r="AO15" s="3371"/>
      <c r="AP15" s="3373"/>
      <c r="AQ15" s="5338">
        <f t="shared" si="7"/>
        <v>0</v>
      </c>
      <c r="AR15" s="3362"/>
      <c r="AS15" s="3363"/>
      <c r="AT15" s="5366"/>
      <c r="AU15" s="3392">
        <f t="shared" si="8"/>
        <v>0</v>
      </c>
      <c r="AV15" s="3392">
        <f t="shared" si="9"/>
        <v>0</v>
      </c>
      <c r="AW15" s="3392">
        <f t="shared" si="10"/>
        <v>0</v>
      </c>
      <c r="AX15" s="3392">
        <f t="shared" si="11"/>
        <v>0</v>
      </c>
      <c r="AY15" s="3392">
        <f t="shared" si="12"/>
        <v>0</v>
      </c>
      <c r="AZ15" s="3392">
        <f t="shared" si="13"/>
        <v>0</v>
      </c>
      <c r="BA15" s="3392">
        <f t="shared" si="14"/>
        <v>0</v>
      </c>
      <c r="BB15" s="5375" t="str">
        <f t="shared" si="15"/>
        <v/>
      </c>
    </row>
    <row r="16" spans="1:54" ht="45.9" hidden="1" customHeight="1" thickBot="1">
      <c r="A16" s="6771"/>
      <c r="B16" s="6765"/>
      <c r="C16" s="6768"/>
      <c r="D16" s="5331">
        <f>_xlfn.XLOOKUP(F16,التشكيل_القديم!$H$219:$H$299,التشكيل_القديم!$J$219:$J$299,"")</f>
        <v>0</v>
      </c>
      <c r="E16" s="5336" t="str">
        <f>IF(F16&lt;&gt;"",_xlfn.XLOOKUP(F16,التشكيل_القديم!$H$219:$H$299,التشكيل_القديم!$I$219:$I$299,""),"")</f>
        <v/>
      </c>
      <c r="F16" s="5332"/>
      <c r="G16" s="5376" t="str">
        <f t="shared" si="0"/>
        <v>OK</v>
      </c>
      <c r="H16" s="3345"/>
      <c r="I16" s="5354"/>
      <c r="J16" s="5354"/>
      <c r="K16" s="5354"/>
      <c r="L16" s="5359"/>
      <c r="M16" s="5360"/>
      <c r="N16" s="5344">
        <f t="shared" si="1"/>
        <v>0</v>
      </c>
      <c r="O16" s="5348">
        <f t="shared" si="2"/>
        <v>0</v>
      </c>
      <c r="P16" s="3347"/>
      <c r="Q16" s="3346"/>
      <c r="R16" s="3346"/>
      <c r="S16" s="5025"/>
      <c r="T16" s="5358"/>
      <c r="U16" s="5358"/>
      <c r="V16" s="5356"/>
      <c r="W16" s="5352">
        <f t="shared" si="3"/>
        <v>0</v>
      </c>
      <c r="X16" s="3553">
        <f t="shared" si="4"/>
        <v>0</v>
      </c>
      <c r="Y16" s="5353"/>
      <c r="Z16" s="5354"/>
      <c r="AA16" s="5354"/>
      <c r="AB16" s="5354"/>
      <c r="AC16" s="5357"/>
      <c r="AD16" s="5364"/>
      <c r="AE16" s="3400">
        <f t="shared" si="5"/>
        <v>0</v>
      </c>
      <c r="AF16" s="5353"/>
      <c r="AG16" s="5354"/>
      <c r="AH16" s="5354"/>
      <c r="AI16" s="5354"/>
      <c r="AJ16" s="5354"/>
      <c r="AK16" s="5354"/>
      <c r="AL16" s="5354"/>
      <c r="AM16" s="5357"/>
      <c r="AN16" s="3404">
        <f t="shared" si="6"/>
        <v>0</v>
      </c>
      <c r="AO16" s="5355"/>
      <c r="AP16" s="5356"/>
      <c r="AQ16" s="5340">
        <f t="shared" si="7"/>
        <v>0</v>
      </c>
      <c r="AR16" s="5353"/>
      <c r="AS16" s="5354"/>
      <c r="AT16" s="5368"/>
      <c r="AU16" s="3394">
        <f t="shared" si="8"/>
        <v>0</v>
      </c>
      <c r="AV16" s="3394">
        <f t="shared" si="9"/>
        <v>0</v>
      </c>
      <c r="AW16" s="3394">
        <f t="shared" si="10"/>
        <v>0</v>
      </c>
      <c r="AX16" s="3394">
        <f t="shared" si="11"/>
        <v>0</v>
      </c>
      <c r="AY16" s="3394">
        <f t="shared" si="12"/>
        <v>0</v>
      </c>
      <c r="AZ16" s="3394">
        <f t="shared" si="13"/>
        <v>0</v>
      </c>
      <c r="BA16" s="3394">
        <f t="shared" si="14"/>
        <v>0</v>
      </c>
      <c r="BB16" s="5375" t="str">
        <f t="shared" si="15"/>
        <v/>
      </c>
    </row>
    <row r="17" spans="1:54" ht="45.9" customHeight="1" thickBot="1">
      <c r="A17" s="6759" t="str">
        <f xml:space="preserve"> "اجمالي " &amp;A12</f>
        <v>اجمالي الدائرة الاولي جزئي بندر بني سويف</v>
      </c>
      <c r="B17" s="6760"/>
      <c r="C17" s="6760"/>
      <c r="D17" s="6757"/>
      <c r="E17" s="6760"/>
      <c r="F17" s="6761"/>
      <c r="G17" s="5369"/>
      <c r="H17" s="5370">
        <f>SUM(H12:H16)</f>
        <v>0</v>
      </c>
      <c r="I17" s="3415">
        <f>SUM(I12:I16)</f>
        <v>0</v>
      </c>
      <c r="J17" s="3415">
        <f t="shared" ref="J17:M17" si="16">SUM(J12:J16)</f>
        <v>0</v>
      </c>
      <c r="K17" s="3415">
        <f t="shared" si="16"/>
        <v>0</v>
      </c>
      <c r="L17" s="3415">
        <f t="shared" si="16"/>
        <v>0</v>
      </c>
      <c r="M17" s="3415">
        <f t="shared" si="16"/>
        <v>0</v>
      </c>
      <c r="N17" s="5371">
        <f t="shared" si="1"/>
        <v>0</v>
      </c>
      <c r="O17" s="5372">
        <f t="shared" si="2"/>
        <v>0</v>
      </c>
      <c r="P17" s="3415">
        <f t="shared" ref="P17:U17" si="17">SUM(P12:P16)</f>
        <v>0</v>
      </c>
      <c r="Q17" s="3415">
        <f t="shared" si="17"/>
        <v>0</v>
      </c>
      <c r="R17" s="3415">
        <f t="shared" si="17"/>
        <v>0</v>
      </c>
      <c r="S17" s="5026">
        <f t="shared" si="17"/>
        <v>0</v>
      </c>
      <c r="T17" s="3415">
        <f>SUM(T12:T16)</f>
        <v>0</v>
      </c>
      <c r="U17" s="3415">
        <f t="shared" si="17"/>
        <v>0</v>
      </c>
      <c r="V17" s="3415">
        <f>SUM(V12:V16)</f>
        <v>0</v>
      </c>
      <c r="W17" s="5373">
        <f t="shared" si="3"/>
        <v>0</v>
      </c>
      <c r="X17" s="3415">
        <f t="shared" si="4"/>
        <v>0</v>
      </c>
      <c r="Y17" s="3415">
        <f t="shared" ref="Y17:AD17" si="18">SUM(Y12:Y16)</f>
        <v>0</v>
      </c>
      <c r="Z17" s="3415">
        <f t="shared" si="18"/>
        <v>0</v>
      </c>
      <c r="AA17" s="3415">
        <f t="shared" si="18"/>
        <v>0</v>
      </c>
      <c r="AB17" s="3415">
        <f t="shared" si="18"/>
        <v>0</v>
      </c>
      <c r="AC17" s="3415">
        <f t="shared" si="18"/>
        <v>0</v>
      </c>
      <c r="AD17" s="3415">
        <f t="shared" si="18"/>
        <v>0</v>
      </c>
      <c r="AE17" s="3416">
        <f t="shared" si="5"/>
        <v>0</v>
      </c>
      <c r="AF17" s="3415">
        <f t="shared" ref="AF17:AM17" si="19">SUM(AF12:AF16)</f>
        <v>0</v>
      </c>
      <c r="AG17" s="3415">
        <f t="shared" si="19"/>
        <v>0</v>
      </c>
      <c r="AH17" s="3415">
        <f t="shared" si="19"/>
        <v>0</v>
      </c>
      <c r="AI17" s="3415">
        <f t="shared" si="19"/>
        <v>0</v>
      </c>
      <c r="AJ17" s="3415">
        <f t="shared" si="19"/>
        <v>0</v>
      </c>
      <c r="AK17" s="3415">
        <f t="shared" si="19"/>
        <v>0</v>
      </c>
      <c r="AL17" s="3415">
        <f t="shared" si="19"/>
        <v>0</v>
      </c>
      <c r="AM17" s="3415">
        <f t="shared" si="19"/>
        <v>0</v>
      </c>
      <c r="AN17" s="3417">
        <f t="shared" si="6"/>
        <v>0</v>
      </c>
      <c r="AO17" s="3415">
        <f t="shared" ref="AO17:AP17" si="20">SUM(AO12:AO16)</f>
        <v>0</v>
      </c>
      <c r="AP17" s="3415">
        <f t="shared" si="20"/>
        <v>0</v>
      </c>
      <c r="AQ17" s="3415">
        <f t="shared" si="7"/>
        <v>0</v>
      </c>
      <c r="AR17" s="3415">
        <f t="shared" ref="AR17:AT17" si="21">SUM(AR12:AR16)</f>
        <v>0</v>
      </c>
      <c r="AS17" s="3415">
        <f t="shared" si="21"/>
        <v>0</v>
      </c>
      <c r="AT17" s="5374">
        <f t="shared" si="21"/>
        <v>0</v>
      </c>
      <c r="AU17" s="3415">
        <f t="shared" si="8"/>
        <v>0</v>
      </c>
      <c r="AV17" s="3415">
        <f t="shared" si="9"/>
        <v>0</v>
      </c>
      <c r="AW17" s="3415">
        <f t="shared" si="10"/>
        <v>0</v>
      </c>
      <c r="AX17" s="3415">
        <f t="shared" si="11"/>
        <v>0</v>
      </c>
      <c r="AY17" s="3415">
        <f t="shared" si="12"/>
        <v>0</v>
      </c>
      <c r="AZ17" s="3415">
        <f t="shared" si="13"/>
        <v>0</v>
      </c>
      <c r="BA17" s="3415">
        <f t="shared" si="14"/>
        <v>0</v>
      </c>
      <c r="BB17" s="3418"/>
    </row>
    <row r="18" spans="1:54" ht="45.9" customHeight="1" thickBot="1">
      <c r="A18" s="6769" t="s">
        <v>1647</v>
      </c>
      <c r="B18" s="6763" t="str" cm="1">
        <f t="array" ref="B18">_xlfn.XLOOKUP(1, (INDEX(التشكيل_القديم!$M$219:$T$244, ,6)=$A18) * (INDEX(التشكيل_القديم!$M$219:$T$244, ,7)="رئيس الدائرة"), INDEX(التشكيل_القديم!$M$219:$T$244, ,2))</f>
        <v>احمد محمد عبد القوى حسين</v>
      </c>
      <c r="C18" s="6766" t="str">
        <f>_xlfn.XLOOKUP($B18,التشكيل_القديم!$N$219:$N$254,التشكيل_القديم!$P$219:$P$254,"")</f>
        <v>أ</v>
      </c>
      <c r="D18" s="5331" t="str">
        <f>_xlfn.XLOOKUP(F18,التشكيل_القديم!$H$219:$H$299,التشكيل_القديم!$J$219:$J$299,"")</f>
        <v>السبت</v>
      </c>
      <c r="E18" s="5336" t="str">
        <f>IF(F18&lt;&gt;"",_xlfn.XLOOKUP(F18,التشكيل_القديم!$H$219:$H$299,التشكيل_القديم!$I$219:$I$299,""),"")</f>
        <v>جنح ومخالفات</v>
      </c>
      <c r="F18" s="5332" t="str" cm="2">
        <f t="array" ref="F18:F22">_xlfn._xlws.FILTER(التشكيل_القديم!$H$219:$H$299,التشكيل_القديم!$E$219:$E$299=$A18,"")</f>
        <v>السبت -جنح ومخالفات - بندر - د2</v>
      </c>
      <c r="G18" s="5376" t="str">
        <f>IF(BB18 = "", "OK",IF(AND(N18&lt;&gt;0,(O18+W18)=N18),"OK","WRONG"))</f>
        <v>WRONG</v>
      </c>
      <c r="H18" s="3377"/>
      <c r="I18" s="3350"/>
      <c r="J18" s="3350"/>
      <c r="K18" s="3350"/>
      <c r="L18" s="3408"/>
      <c r="M18" s="3409"/>
      <c r="N18" s="5341">
        <f>SUM(H18:M18)</f>
        <v>0</v>
      </c>
      <c r="O18" s="5345">
        <f>SUM(P18:V18)</f>
        <v>0</v>
      </c>
      <c r="P18" s="3368"/>
      <c r="Q18" s="3369"/>
      <c r="R18" s="3369"/>
      <c r="S18" s="5022"/>
      <c r="T18" s="3369"/>
      <c r="U18" s="3369"/>
      <c r="V18" s="3370"/>
      <c r="W18" s="5349">
        <f>X18+AD18+AE18+AN18+AQ18+AT18</f>
        <v>0</v>
      </c>
      <c r="X18" s="3550">
        <f>SUM(Y18:AC18)</f>
        <v>0</v>
      </c>
      <c r="Y18" s="3357"/>
      <c r="Z18" s="3350"/>
      <c r="AA18" s="3350"/>
      <c r="AB18" s="3350"/>
      <c r="AC18" s="3361"/>
      <c r="AD18" s="5361"/>
      <c r="AE18" s="3397">
        <f>SUM(AF18:AM18)</f>
        <v>0</v>
      </c>
      <c r="AF18" s="3357"/>
      <c r="AG18" s="3350"/>
      <c r="AH18" s="3350"/>
      <c r="AI18" s="3350"/>
      <c r="AJ18" s="3350"/>
      <c r="AK18" s="3350"/>
      <c r="AL18" s="3350"/>
      <c r="AM18" s="3361"/>
      <c r="AN18" s="3401">
        <f>AO18+AP18</f>
        <v>0</v>
      </c>
      <c r="AO18" s="3368"/>
      <c r="AP18" s="3370"/>
      <c r="AQ18" s="5337">
        <f>AR18+AS18</f>
        <v>0</v>
      </c>
      <c r="AR18" s="3357"/>
      <c r="AS18" s="3350"/>
      <c r="AT18" s="5365"/>
      <c r="AU18" s="3391">
        <f>SUM(AV18:BA18)</f>
        <v>0</v>
      </c>
      <c r="AV18" s="3391">
        <f>X18</f>
        <v>0</v>
      </c>
      <c r="AW18" s="3391">
        <f>AE18</f>
        <v>0</v>
      </c>
      <c r="AX18" s="3391">
        <f>AD18</f>
        <v>0</v>
      </c>
      <c r="AY18" s="3391">
        <f>AN18</f>
        <v>0</v>
      </c>
      <c r="AZ18" s="3391">
        <f>AQ18</f>
        <v>0</v>
      </c>
      <c r="BA18" s="3391">
        <f>AT18</f>
        <v>0</v>
      </c>
      <c r="BB18" s="5375" t="str">
        <f>IF(OR(E18="جنح ومخالفات",E18="مباني واملاك الدولة"),"م","")</f>
        <v>م</v>
      </c>
    </row>
    <row r="19" spans="1:54" ht="45.9" customHeight="1" thickTop="1" thickBot="1">
      <c r="A19" s="6770"/>
      <c r="B19" s="6764"/>
      <c r="C19" s="6767"/>
      <c r="D19" s="5331" t="str">
        <f>_xlfn.XLOOKUP(F19,التشكيل_القديم!$H$219:$H$299,التشكيل_القديم!$J$219:$J$299,"")</f>
        <v>السبت</v>
      </c>
      <c r="E19" s="5336" t="str">
        <f>IF(F19&lt;&gt;"",_xlfn.XLOOKUP(F19,التشكيل_القديم!$H$219:$H$299,التشكيل_القديم!$I$219:$I$299,""),"")</f>
        <v>القضايا الماسة بامن البلاد</v>
      </c>
      <c r="F19" s="5333" t="str">
        <v>السبت -القضايا الماسة بامن البلاد - بندر - د2</v>
      </c>
      <c r="G19" s="5376" t="str">
        <f t="shared" ref="G19:G22" si="22">IF(BB19 = "", "OK",IF(AND(N19&lt;&gt;0,(O19+W19)=N19),"OK","WRONG"))</f>
        <v>OK</v>
      </c>
      <c r="H19" s="3351"/>
      <c r="I19" s="3363"/>
      <c r="J19" s="3363"/>
      <c r="K19" s="3363"/>
      <c r="L19" s="3410"/>
      <c r="M19" s="3411"/>
      <c r="N19" s="5342">
        <f t="shared" ref="N19:N23" si="23">SUM(H19:M19)</f>
        <v>0</v>
      </c>
      <c r="O19" s="5346">
        <f t="shared" ref="O19:O23" si="24">SUM(P19:V19)</f>
        <v>0</v>
      </c>
      <c r="P19" s="3371"/>
      <c r="Q19" s="3372"/>
      <c r="R19" s="3372"/>
      <c r="S19" s="5023"/>
      <c r="T19" s="3372"/>
      <c r="U19" s="3372"/>
      <c r="V19" s="3373"/>
      <c r="W19" s="5350">
        <f t="shared" ref="W19:W23" si="25">X19+AD19+AE19+AN19+AQ19</f>
        <v>0</v>
      </c>
      <c r="X19" s="3551">
        <f t="shared" ref="X19:X23" si="26">SUM(Y19:AC19)</f>
        <v>0</v>
      </c>
      <c r="Y19" s="3362"/>
      <c r="Z19" s="3363"/>
      <c r="AA19" s="3363"/>
      <c r="AB19" s="3363"/>
      <c r="AC19" s="3364"/>
      <c r="AD19" s="5362"/>
      <c r="AE19" s="3398">
        <f t="shared" ref="AE19:AE23" si="27">SUM(AF19:AM19)</f>
        <v>0</v>
      </c>
      <c r="AF19" s="3362"/>
      <c r="AG19" s="3363"/>
      <c r="AH19" s="3363"/>
      <c r="AI19" s="3363"/>
      <c r="AJ19" s="3363"/>
      <c r="AK19" s="3363"/>
      <c r="AL19" s="3363"/>
      <c r="AM19" s="3364"/>
      <c r="AN19" s="3402">
        <f t="shared" ref="AN19:AN23" si="28">AO19+AP19</f>
        <v>0</v>
      </c>
      <c r="AO19" s="3371"/>
      <c r="AP19" s="3373"/>
      <c r="AQ19" s="5338">
        <f t="shared" ref="AQ19:AQ23" si="29">AR19+AS19</f>
        <v>0</v>
      </c>
      <c r="AR19" s="3362"/>
      <c r="AS19" s="3363"/>
      <c r="AT19" s="5366"/>
      <c r="AU19" s="3392">
        <f t="shared" ref="AU19:AU23" si="30">SUM(AV19:BA19)</f>
        <v>0</v>
      </c>
      <c r="AV19" s="3392">
        <f t="shared" ref="AV19:AV23" si="31">X19</f>
        <v>0</v>
      </c>
      <c r="AW19" s="3392">
        <f t="shared" ref="AW19:AW23" si="32">AE19</f>
        <v>0</v>
      </c>
      <c r="AX19" s="3392">
        <f t="shared" ref="AX19:AX23" si="33">AD19</f>
        <v>0</v>
      </c>
      <c r="AY19" s="3392">
        <f t="shared" ref="AY19:AY23" si="34">AN19</f>
        <v>0</v>
      </c>
      <c r="AZ19" s="3392">
        <f t="shared" ref="AZ19:AZ23" si="35">AQ19</f>
        <v>0</v>
      </c>
      <c r="BA19" s="3392">
        <f t="shared" ref="BA19:BA23" si="36">AT19</f>
        <v>0</v>
      </c>
      <c r="BB19" s="5375" t="str">
        <f t="shared" ref="BB19:BB22" si="37">IF(OR(E19="جنح ومخالفات",E19="مباني واملاك الدولة"),"م","")</f>
        <v/>
      </c>
    </row>
    <row r="20" spans="1:54" ht="45.9" customHeight="1" thickTop="1" thickBot="1">
      <c r="A20" s="6770"/>
      <c r="B20" s="6764"/>
      <c r="C20" s="6767"/>
      <c r="D20" s="5331" t="str">
        <f>_xlfn.XLOOKUP(F20,التشكيل_القديم!$H$219:$H$299,التشكيل_القديم!$J$219:$J$299,"")</f>
        <v>الاثنين</v>
      </c>
      <c r="E20" s="5336" t="str">
        <f>IF(F20&lt;&gt;"",_xlfn.XLOOKUP(F20,التشكيل_القديم!$H$219:$H$299,التشكيل_القديم!$I$219:$I$299,""),"")</f>
        <v>جنح ومخالفات</v>
      </c>
      <c r="F20" s="5335" t="str">
        <v>الاثنين -جنح ومخالفات - مركز - د2</v>
      </c>
      <c r="G20" s="5376" t="str">
        <f t="shared" si="22"/>
        <v>WRONG</v>
      </c>
      <c r="H20" s="3354"/>
      <c r="I20" s="3366"/>
      <c r="J20" s="3366"/>
      <c r="K20" s="3366"/>
      <c r="L20" s="3412"/>
      <c r="M20" s="3413"/>
      <c r="N20" s="5343">
        <f t="shared" si="23"/>
        <v>0</v>
      </c>
      <c r="O20" s="5347">
        <f t="shared" si="24"/>
        <v>0</v>
      </c>
      <c r="P20" s="3374"/>
      <c r="Q20" s="3375"/>
      <c r="R20" s="3375"/>
      <c r="S20" s="5024"/>
      <c r="T20" s="3375"/>
      <c r="U20" s="3375"/>
      <c r="V20" s="3376"/>
      <c r="W20" s="5351">
        <f t="shared" si="25"/>
        <v>0</v>
      </c>
      <c r="X20" s="3552">
        <f t="shared" si="26"/>
        <v>0</v>
      </c>
      <c r="Y20" s="3365"/>
      <c r="Z20" s="3366"/>
      <c r="AA20" s="3366"/>
      <c r="AB20" s="3366"/>
      <c r="AC20" s="3367"/>
      <c r="AD20" s="5363"/>
      <c r="AE20" s="3399">
        <f t="shared" si="27"/>
        <v>0</v>
      </c>
      <c r="AF20" s="3365"/>
      <c r="AG20" s="3366"/>
      <c r="AH20" s="3366"/>
      <c r="AI20" s="3366"/>
      <c r="AJ20" s="3366"/>
      <c r="AK20" s="3366"/>
      <c r="AL20" s="3366"/>
      <c r="AM20" s="3367"/>
      <c r="AN20" s="3403">
        <f t="shared" si="28"/>
        <v>0</v>
      </c>
      <c r="AO20" s="3374"/>
      <c r="AP20" s="3376"/>
      <c r="AQ20" s="5339">
        <f t="shared" si="29"/>
        <v>0</v>
      </c>
      <c r="AR20" s="3365"/>
      <c r="AS20" s="3366"/>
      <c r="AT20" s="5367"/>
      <c r="AU20" s="3393">
        <f t="shared" si="30"/>
        <v>0</v>
      </c>
      <c r="AV20" s="3393">
        <f t="shared" si="31"/>
        <v>0</v>
      </c>
      <c r="AW20" s="3393">
        <f t="shared" si="32"/>
        <v>0</v>
      </c>
      <c r="AX20" s="3393">
        <f t="shared" si="33"/>
        <v>0</v>
      </c>
      <c r="AY20" s="3393">
        <f t="shared" si="34"/>
        <v>0</v>
      </c>
      <c r="AZ20" s="3393">
        <f t="shared" si="35"/>
        <v>0</v>
      </c>
      <c r="BA20" s="3393">
        <f t="shared" si="36"/>
        <v>0</v>
      </c>
      <c r="BB20" s="5375" t="str">
        <f t="shared" si="37"/>
        <v>م</v>
      </c>
    </row>
    <row r="21" spans="1:54" ht="45.9" customHeight="1" thickTop="1" thickBot="1">
      <c r="A21" s="6770"/>
      <c r="B21" s="6764"/>
      <c r="C21" s="6767"/>
      <c r="D21" s="5331" t="str">
        <f>_xlfn.XLOOKUP(F21,التشكيل_القديم!$H$219:$H$299,التشكيل_القديم!$J$219:$J$299,"")</f>
        <v>الاثنين</v>
      </c>
      <c r="E21" s="5336" t="str">
        <f>IF(F21&lt;&gt;"",_xlfn.XLOOKUP(F21,التشكيل_القديم!$H$219:$H$299,التشكيل_القديم!$I$219:$I$299,""),"")</f>
        <v>جنح البيئة</v>
      </c>
      <c r="F21" s="5334" t="str">
        <v>الاثنين -جنح البيئة - مركز - د2</v>
      </c>
      <c r="G21" s="5376" t="str">
        <f t="shared" si="22"/>
        <v>OK</v>
      </c>
      <c r="H21" s="3351"/>
      <c r="I21" s="3363"/>
      <c r="J21" s="3363"/>
      <c r="K21" s="3363"/>
      <c r="L21" s="3410"/>
      <c r="M21" s="3411"/>
      <c r="N21" s="5342">
        <f t="shared" si="23"/>
        <v>0</v>
      </c>
      <c r="O21" s="5346">
        <f t="shared" si="24"/>
        <v>0</v>
      </c>
      <c r="P21" s="3352"/>
      <c r="Q21" s="3353"/>
      <c r="R21" s="3353"/>
      <c r="S21" s="5023"/>
      <c r="T21" s="3372"/>
      <c r="U21" s="3372"/>
      <c r="V21" s="3373"/>
      <c r="W21" s="5350">
        <f t="shared" si="25"/>
        <v>0</v>
      </c>
      <c r="X21" s="3551">
        <f t="shared" si="26"/>
        <v>0</v>
      </c>
      <c r="Y21" s="3362"/>
      <c r="Z21" s="3363"/>
      <c r="AA21" s="3363"/>
      <c r="AB21" s="3363"/>
      <c r="AC21" s="3364"/>
      <c r="AD21" s="5362"/>
      <c r="AE21" s="3398">
        <f t="shared" si="27"/>
        <v>0</v>
      </c>
      <c r="AF21" s="3362"/>
      <c r="AG21" s="3363"/>
      <c r="AH21" s="3363"/>
      <c r="AI21" s="3363"/>
      <c r="AJ21" s="3363"/>
      <c r="AK21" s="3363"/>
      <c r="AL21" s="3363"/>
      <c r="AM21" s="3364"/>
      <c r="AN21" s="3402">
        <f t="shared" si="28"/>
        <v>0</v>
      </c>
      <c r="AO21" s="3371"/>
      <c r="AP21" s="3373"/>
      <c r="AQ21" s="5338">
        <f t="shared" si="29"/>
        <v>0</v>
      </c>
      <c r="AR21" s="3362"/>
      <c r="AS21" s="3363"/>
      <c r="AT21" s="5366"/>
      <c r="AU21" s="3392">
        <f t="shared" si="30"/>
        <v>0</v>
      </c>
      <c r="AV21" s="3392">
        <f t="shared" si="31"/>
        <v>0</v>
      </c>
      <c r="AW21" s="3392">
        <f t="shared" si="32"/>
        <v>0</v>
      </c>
      <c r="AX21" s="3392">
        <f t="shared" si="33"/>
        <v>0</v>
      </c>
      <c r="AY21" s="3392">
        <f t="shared" si="34"/>
        <v>0</v>
      </c>
      <c r="AZ21" s="3392">
        <f t="shared" si="35"/>
        <v>0</v>
      </c>
      <c r="BA21" s="3392">
        <f t="shared" si="36"/>
        <v>0</v>
      </c>
      <c r="BB21" s="5375" t="str">
        <f t="shared" si="37"/>
        <v/>
      </c>
    </row>
    <row r="22" spans="1:54" ht="45.9" customHeight="1" thickBot="1">
      <c r="A22" s="6771"/>
      <c r="B22" s="6765"/>
      <c r="C22" s="6768"/>
      <c r="D22" s="5331" t="str">
        <f>_xlfn.XLOOKUP(F22,التشكيل_القديم!$H$219:$H$299,التشكيل_القديم!$J$219:$J$299,"")</f>
        <v>الاثنين</v>
      </c>
      <c r="E22" s="5336" t="str">
        <f>IF(F22&lt;&gt;"",_xlfn.XLOOKUP(F22,التشكيل_القديم!$H$219:$H$299,التشكيل_القديم!$I$219:$I$299,""),"")</f>
        <v>قضايا العنف ضد المرأة</v>
      </c>
      <c r="F22" s="5332" t="str">
        <v>الاثنين -قضايا العنف ضد المرأة - مركز - د2</v>
      </c>
      <c r="G22" s="5376" t="str">
        <f t="shared" si="22"/>
        <v>OK</v>
      </c>
      <c r="H22" s="3345"/>
      <c r="I22" s="5354"/>
      <c r="J22" s="5354"/>
      <c r="K22" s="5354"/>
      <c r="L22" s="5359"/>
      <c r="M22" s="5360"/>
      <c r="N22" s="5344">
        <f t="shared" si="23"/>
        <v>0</v>
      </c>
      <c r="O22" s="5348">
        <f t="shared" si="24"/>
        <v>0</v>
      </c>
      <c r="P22" s="3347"/>
      <c r="Q22" s="3346"/>
      <c r="R22" s="3346"/>
      <c r="S22" s="5025"/>
      <c r="T22" s="5358"/>
      <c r="U22" s="5358"/>
      <c r="V22" s="5356"/>
      <c r="W22" s="5352">
        <f t="shared" si="25"/>
        <v>0</v>
      </c>
      <c r="X22" s="3553">
        <f t="shared" si="26"/>
        <v>0</v>
      </c>
      <c r="Y22" s="5353"/>
      <c r="Z22" s="5354"/>
      <c r="AA22" s="5354"/>
      <c r="AB22" s="5354"/>
      <c r="AC22" s="5357"/>
      <c r="AD22" s="5364"/>
      <c r="AE22" s="3400">
        <f t="shared" si="27"/>
        <v>0</v>
      </c>
      <c r="AF22" s="5353"/>
      <c r="AG22" s="5354"/>
      <c r="AH22" s="5354"/>
      <c r="AI22" s="5354"/>
      <c r="AJ22" s="5354"/>
      <c r="AK22" s="5354"/>
      <c r="AL22" s="5354"/>
      <c r="AM22" s="5357"/>
      <c r="AN22" s="3404">
        <f t="shared" si="28"/>
        <v>0</v>
      </c>
      <c r="AO22" s="5355"/>
      <c r="AP22" s="5356"/>
      <c r="AQ22" s="5340">
        <f t="shared" si="29"/>
        <v>0</v>
      </c>
      <c r="AR22" s="5353"/>
      <c r="AS22" s="5354"/>
      <c r="AT22" s="5368"/>
      <c r="AU22" s="3394">
        <f t="shared" si="30"/>
        <v>0</v>
      </c>
      <c r="AV22" s="3394">
        <f t="shared" si="31"/>
        <v>0</v>
      </c>
      <c r="AW22" s="3394">
        <f t="shared" si="32"/>
        <v>0</v>
      </c>
      <c r="AX22" s="3394">
        <f t="shared" si="33"/>
        <v>0</v>
      </c>
      <c r="AY22" s="3394">
        <f t="shared" si="34"/>
        <v>0</v>
      </c>
      <c r="AZ22" s="3394">
        <f t="shared" si="35"/>
        <v>0</v>
      </c>
      <c r="BA22" s="3394">
        <f t="shared" si="36"/>
        <v>0</v>
      </c>
      <c r="BB22" s="5375" t="str">
        <f t="shared" si="37"/>
        <v/>
      </c>
    </row>
    <row r="23" spans="1:54" ht="45.9" customHeight="1" thickBot="1">
      <c r="A23" s="6759" t="str">
        <f xml:space="preserve"> "اجمالي " &amp;A18</f>
        <v>اجمالي الدائرة الثانية جزئي بندر بني سويف</v>
      </c>
      <c r="B23" s="6760"/>
      <c r="C23" s="6760"/>
      <c r="D23" s="6757"/>
      <c r="E23" s="6760"/>
      <c r="F23" s="6761"/>
      <c r="G23" s="5369"/>
      <c r="H23" s="5370">
        <f>SUM(H18:H22)</f>
        <v>0</v>
      </c>
      <c r="I23" s="3415">
        <f>SUM(I18:I22)</f>
        <v>0</v>
      </c>
      <c r="J23" s="3415">
        <f t="shared" ref="J23:M23" si="38">SUM(J18:J22)</f>
        <v>0</v>
      </c>
      <c r="K23" s="3415">
        <f t="shared" si="38"/>
        <v>0</v>
      </c>
      <c r="L23" s="3415">
        <f t="shared" si="38"/>
        <v>0</v>
      </c>
      <c r="M23" s="3415">
        <f t="shared" si="38"/>
        <v>0</v>
      </c>
      <c r="N23" s="5371">
        <f t="shared" si="23"/>
        <v>0</v>
      </c>
      <c r="O23" s="5372">
        <f t="shared" si="24"/>
        <v>0</v>
      </c>
      <c r="P23" s="3415">
        <f t="shared" ref="P23:S23" si="39">SUM(P18:P22)</f>
        <v>0</v>
      </c>
      <c r="Q23" s="3415">
        <f t="shared" si="39"/>
        <v>0</v>
      </c>
      <c r="R23" s="3415">
        <f t="shared" si="39"/>
        <v>0</v>
      </c>
      <c r="S23" s="5026">
        <f t="shared" si="39"/>
        <v>0</v>
      </c>
      <c r="T23" s="3415">
        <f>SUM(T18:T22)</f>
        <v>0</v>
      </c>
      <c r="U23" s="3415">
        <f t="shared" ref="U23" si="40">SUM(U18:U22)</f>
        <v>0</v>
      </c>
      <c r="V23" s="3415">
        <f>SUM(V18:V22)</f>
        <v>0</v>
      </c>
      <c r="W23" s="5373">
        <f t="shared" si="25"/>
        <v>0</v>
      </c>
      <c r="X23" s="3415">
        <f t="shared" si="26"/>
        <v>0</v>
      </c>
      <c r="Y23" s="3415">
        <f t="shared" ref="Y23:AD23" si="41">SUM(Y18:Y22)</f>
        <v>0</v>
      </c>
      <c r="Z23" s="3415">
        <f t="shared" si="41"/>
        <v>0</v>
      </c>
      <c r="AA23" s="3415">
        <f t="shared" si="41"/>
        <v>0</v>
      </c>
      <c r="AB23" s="3415">
        <f t="shared" si="41"/>
        <v>0</v>
      </c>
      <c r="AC23" s="3415">
        <f t="shared" si="41"/>
        <v>0</v>
      </c>
      <c r="AD23" s="3415">
        <f t="shared" si="41"/>
        <v>0</v>
      </c>
      <c r="AE23" s="3416">
        <f t="shared" si="27"/>
        <v>0</v>
      </c>
      <c r="AF23" s="3415">
        <f t="shared" ref="AF23:AM23" si="42">SUM(AF18:AF22)</f>
        <v>0</v>
      </c>
      <c r="AG23" s="3415">
        <f t="shared" si="42"/>
        <v>0</v>
      </c>
      <c r="AH23" s="3415">
        <f t="shared" si="42"/>
        <v>0</v>
      </c>
      <c r="AI23" s="3415">
        <f t="shared" si="42"/>
        <v>0</v>
      </c>
      <c r="AJ23" s="3415">
        <f t="shared" si="42"/>
        <v>0</v>
      </c>
      <c r="AK23" s="3415">
        <f t="shared" si="42"/>
        <v>0</v>
      </c>
      <c r="AL23" s="3415">
        <f t="shared" si="42"/>
        <v>0</v>
      </c>
      <c r="AM23" s="3415">
        <f t="shared" si="42"/>
        <v>0</v>
      </c>
      <c r="AN23" s="3417">
        <f t="shared" si="28"/>
        <v>0</v>
      </c>
      <c r="AO23" s="3415">
        <f t="shared" ref="AO23:AP23" si="43">SUM(AO18:AO22)</f>
        <v>0</v>
      </c>
      <c r="AP23" s="3415">
        <f t="shared" si="43"/>
        <v>0</v>
      </c>
      <c r="AQ23" s="3415">
        <f t="shared" si="29"/>
        <v>0</v>
      </c>
      <c r="AR23" s="3415">
        <f t="shared" ref="AR23:AT23" si="44">SUM(AR18:AR22)</f>
        <v>0</v>
      </c>
      <c r="AS23" s="3415">
        <f t="shared" si="44"/>
        <v>0</v>
      </c>
      <c r="AT23" s="5374">
        <f t="shared" si="44"/>
        <v>0</v>
      </c>
      <c r="AU23" s="3415">
        <f t="shared" si="30"/>
        <v>0</v>
      </c>
      <c r="AV23" s="3415">
        <f t="shared" si="31"/>
        <v>0</v>
      </c>
      <c r="AW23" s="3415">
        <f t="shared" si="32"/>
        <v>0</v>
      </c>
      <c r="AX23" s="3415">
        <f t="shared" si="33"/>
        <v>0</v>
      </c>
      <c r="AY23" s="3415">
        <f t="shared" si="34"/>
        <v>0</v>
      </c>
      <c r="AZ23" s="3415">
        <f t="shared" si="35"/>
        <v>0</v>
      </c>
      <c r="BA23" s="3415">
        <f t="shared" si="36"/>
        <v>0</v>
      </c>
      <c r="BB23" s="3418"/>
    </row>
    <row r="24" spans="1:54" ht="45.9" customHeight="1" thickBot="1">
      <c r="A24" s="6769" t="s">
        <v>1648</v>
      </c>
      <c r="B24" s="6763" t="str" cm="1">
        <f t="array" ref="B24">_xlfn.XLOOKUP(1, (INDEX(التشكيل_القديم!$M$219:$T$244, ,6)=$A24) * (INDEX(التشكيل_القديم!$M$219:$T$244, ,7)="رئيس الدائرة"), INDEX(التشكيل_القديم!$M$219:$T$244, ,2))</f>
        <v>احمد عبد الرؤف ابو العطا عبد الرؤف</v>
      </c>
      <c r="C24" s="6766" t="str">
        <f>_xlfn.XLOOKUP($B24,التشكيل_القديم!$N$219:$N$254,التشكيل_القديم!$P$219:$P$254,"")</f>
        <v>أ</v>
      </c>
      <c r="D24" s="5331" t="str">
        <f>_xlfn.XLOOKUP(F24,التشكيل_القديم!$H$219:$H$299,التشكيل_القديم!$J$219:$J$299,"")</f>
        <v>الثلاثاء</v>
      </c>
      <c r="E24" s="5336" t="str">
        <f>IF(F24&lt;&gt;"",_xlfn.XLOOKUP(F24,التشكيل_القديم!$H$219:$H$299,التشكيل_القديم!$I$219:$I$299,""),"")</f>
        <v>جنح ومخالفات</v>
      </c>
      <c r="F24" s="5332" t="str" cm="2">
        <f t="array" ref="F24:F25">_xlfn._xlws.FILTER(التشكيل_القديم!$H$219:$H$299,التشكيل_القديم!$E$219:$E$299=$A24,"")</f>
        <v>الثلاثاء -جنح ومخالفات - بندر - د3</v>
      </c>
      <c r="G24" s="5376" t="str">
        <f>IF(BB24 = "", "OK",IF(AND(N24&lt;&gt;0,(O24+W24)=N24),"OK","WRONG"))</f>
        <v>WRONG</v>
      </c>
      <c r="H24" s="3377"/>
      <c r="I24" s="3350"/>
      <c r="J24" s="3350"/>
      <c r="K24" s="3350"/>
      <c r="L24" s="3408"/>
      <c r="M24" s="3409"/>
      <c r="N24" s="5341">
        <f>SUM(H24:M24)</f>
        <v>0</v>
      </c>
      <c r="O24" s="5345">
        <f>SUM(P24:V24)</f>
        <v>0</v>
      </c>
      <c r="P24" s="3368"/>
      <c r="Q24" s="3369"/>
      <c r="R24" s="3369"/>
      <c r="S24" s="5022"/>
      <c r="T24" s="3369"/>
      <c r="U24" s="3369"/>
      <c r="V24" s="3370"/>
      <c r="W24" s="5349">
        <f>X24+AD24+AE24+AN24+AQ24+AT24</f>
        <v>0</v>
      </c>
      <c r="X24" s="3550">
        <f>SUM(Y24:AC24)</f>
        <v>0</v>
      </c>
      <c r="Y24" s="3357"/>
      <c r="Z24" s="3350"/>
      <c r="AA24" s="3350"/>
      <c r="AB24" s="3350"/>
      <c r="AC24" s="3361"/>
      <c r="AD24" s="5361"/>
      <c r="AE24" s="3397">
        <f>SUM(AF24:AM24)</f>
        <v>0</v>
      </c>
      <c r="AF24" s="3357"/>
      <c r="AG24" s="3350"/>
      <c r="AH24" s="3350"/>
      <c r="AI24" s="3350"/>
      <c r="AJ24" s="3350"/>
      <c r="AK24" s="3350"/>
      <c r="AL24" s="3350"/>
      <c r="AM24" s="3361"/>
      <c r="AN24" s="3401">
        <f>AO24+AP24</f>
        <v>0</v>
      </c>
      <c r="AO24" s="3368"/>
      <c r="AP24" s="3370"/>
      <c r="AQ24" s="5337">
        <f>AR24+AS24</f>
        <v>0</v>
      </c>
      <c r="AR24" s="3357"/>
      <c r="AS24" s="3350"/>
      <c r="AT24" s="5365"/>
      <c r="AU24" s="3391">
        <f>SUM(AV24:BA24)</f>
        <v>0</v>
      </c>
      <c r="AV24" s="3391">
        <f>X24</f>
        <v>0</v>
      </c>
      <c r="AW24" s="3391">
        <f>AE24</f>
        <v>0</v>
      </c>
      <c r="AX24" s="3391">
        <f>AD24</f>
        <v>0</v>
      </c>
      <c r="AY24" s="3391">
        <f>AN24</f>
        <v>0</v>
      </c>
      <c r="AZ24" s="3391">
        <f>AQ24</f>
        <v>0</v>
      </c>
      <c r="BA24" s="3391">
        <f>AT24</f>
        <v>0</v>
      </c>
      <c r="BB24" s="5375" t="str">
        <f>IF(OR(E24="جنح ومخالفات",E24="مباني واملاك الدولة"),"م","")</f>
        <v>م</v>
      </c>
    </row>
    <row r="25" spans="1:54" ht="45.9" customHeight="1" thickTop="1" thickBot="1">
      <c r="A25" s="6770"/>
      <c r="B25" s="6764"/>
      <c r="C25" s="6767"/>
      <c r="D25" s="5331" t="str">
        <f>_xlfn.XLOOKUP(F25,التشكيل_القديم!$H$219:$H$299,التشكيل_القديم!$J$219:$J$299,"")</f>
        <v>الثلاثاء</v>
      </c>
      <c r="E25" s="5336" t="str">
        <f>IF(F25&lt;&gt;"",_xlfn.XLOOKUP(F25,التشكيل_القديم!$H$219:$H$299,التشكيل_القديم!$I$219:$I$299,""),"")</f>
        <v>جنح البيئة</v>
      </c>
      <c r="F25" s="5333" t="str">
        <v>الثلاثاء -جنح البيئة - بندر - د3</v>
      </c>
      <c r="G25" s="5376" t="str">
        <f t="shared" ref="G25:G28" si="45">IF(BB25 = "", "OK",IF(AND(N25&lt;&gt;0,(O25+W25)=N25),"OK","WRONG"))</f>
        <v>OK</v>
      </c>
      <c r="H25" s="3351"/>
      <c r="I25" s="3363"/>
      <c r="J25" s="3363"/>
      <c r="K25" s="3363"/>
      <c r="L25" s="3410"/>
      <c r="M25" s="3411"/>
      <c r="N25" s="5342">
        <f t="shared" ref="N25:N29" si="46">SUM(H25:M25)</f>
        <v>0</v>
      </c>
      <c r="O25" s="5346">
        <f t="shared" ref="O25:O29" si="47">SUM(P25:V25)</f>
        <v>0</v>
      </c>
      <c r="P25" s="3371"/>
      <c r="Q25" s="3372"/>
      <c r="R25" s="3372"/>
      <c r="S25" s="5023"/>
      <c r="T25" s="3372"/>
      <c r="U25" s="3372"/>
      <c r="V25" s="3373"/>
      <c r="W25" s="5350">
        <f t="shared" ref="W25:W29" si="48">X25+AD25+AE25+AN25+AQ25</f>
        <v>0</v>
      </c>
      <c r="X25" s="3551">
        <f t="shared" ref="X25:X29" si="49">SUM(Y25:AC25)</f>
        <v>0</v>
      </c>
      <c r="Y25" s="3362"/>
      <c r="Z25" s="3363"/>
      <c r="AA25" s="3363"/>
      <c r="AB25" s="3363"/>
      <c r="AC25" s="3364"/>
      <c r="AD25" s="5362"/>
      <c r="AE25" s="3398">
        <f t="shared" ref="AE25:AE29" si="50">SUM(AF25:AM25)</f>
        <v>0</v>
      </c>
      <c r="AF25" s="3362"/>
      <c r="AG25" s="3363"/>
      <c r="AH25" s="3363"/>
      <c r="AI25" s="3363"/>
      <c r="AJ25" s="3363"/>
      <c r="AK25" s="3363"/>
      <c r="AL25" s="3363"/>
      <c r="AM25" s="3364"/>
      <c r="AN25" s="3402">
        <f t="shared" ref="AN25:AN29" si="51">AO25+AP25</f>
        <v>0</v>
      </c>
      <c r="AO25" s="3371"/>
      <c r="AP25" s="3373"/>
      <c r="AQ25" s="5338">
        <f t="shared" ref="AQ25:AQ29" si="52">AR25+AS25</f>
        <v>0</v>
      </c>
      <c r="AR25" s="3362"/>
      <c r="AS25" s="3363"/>
      <c r="AT25" s="5366"/>
      <c r="AU25" s="3392">
        <f t="shared" ref="AU25:AU29" si="53">SUM(AV25:BA25)</f>
        <v>0</v>
      </c>
      <c r="AV25" s="3392">
        <f t="shared" ref="AV25:AV29" si="54">X25</f>
        <v>0</v>
      </c>
      <c r="AW25" s="3392">
        <f t="shared" ref="AW25:AW29" si="55">AE25</f>
        <v>0</v>
      </c>
      <c r="AX25" s="3392">
        <f t="shared" ref="AX25:AX29" si="56">AD25</f>
        <v>0</v>
      </c>
      <c r="AY25" s="3392">
        <f t="shared" ref="AY25:AY29" si="57">AN25</f>
        <v>0</v>
      </c>
      <c r="AZ25" s="3392">
        <f t="shared" ref="AZ25:AZ29" si="58">AQ25</f>
        <v>0</v>
      </c>
      <c r="BA25" s="3392">
        <f t="shared" ref="BA25:BA29" si="59">AT25</f>
        <v>0</v>
      </c>
      <c r="BB25" s="5375" t="str">
        <f t="shared" ref="BB25:BB28" si="60">IF(OR(E25="جنح ومخالفات",E25="مباني واملاك الدولة"),"م","")</f>
        <v/>
      </c>
    </row>
    <row r="26" spans="1:54" ht="45.9" hidden="1" customHeight="1" thickTop="1" thickBot="1">
      <c r="A26" s="6770"/>
      <c r="B26" s="6764"/>
      <c r="C26" s="6767"/>
      <c r="D26" s="5331">
        <f>_xlfn.XLOOKUP(F26,التشكيل_القديم!$H$219:$H$299,التشكيل_القديم!$J$219:$J$299,"")</f>
        <v>0</v>
      </c>
      <c r="E26" s="5336" t="str">
        <f>IF(F26&lt;&gt;"",_xlfn.XLOOKUP(F26,التشكيل_القديم!$H$219:$H$299,التشكيل_القديم!$I$219:$I$299,""),"")</f>
        <v/>
      </c>
      <c r="F26" s="5335"/>
      <c r="G26" s="5376" t="str">
        <f t="shared" si="45"/>
        <v>OK</v>
      </c>
      <c r="H26" s="3354"/>
      <c r="I26" s="3366"/>
      <c r="J26" s="3366"/>
      <c r="K26" s="3366"/>
      <c r="L26" s="3412"/>
      <c r="M26" s="3413"/>
      <c r="N26" s="5343">
        <f t="shared" si="46"/>
        <v>0</v>
      </c>
      <c r="O26" s="5347">
        <f t="shared" si="47"/>
        <v>0</v>
      </c>
      <c r="P26" s="3374"/>
      <c r="Q26" s="3375"/>
      <c r="R26" s="3375"/>
      <c r="S26" s="5024"/>
      <c r="T26" s="3375"/>
      <c r="U26" s="3375"/>
      <c r="V26" s="3376"/>
      <c r="W26" s="5351">
        <f t="shared" si="48"/>
        <v>0</v>
      </c>
      <c r="X26" s="3552">
        <f t="shared" si="49"/>
        <v>0</v>
      </c>
      <c r="Y26" s="3365"/>
      <c r="Z26" s="3366"/>
      <c r="AA26" s="3366"/>
      <c r="AB26" s="3366"/>
      <c r="AC26" s="3367"/>
      <c r="AD26" s="5363"/>
      <c r="AE26" s="3399">
        <f t="shared" si="50"/>
        <v>0</v>
      </c>
      <c r="AF26" s="3365"/>
      <c r="AG26" s="3366"/>
      <c r="AH26" s="3366"/>
      <c r="AI26" s="3366"/>
      <c r="AJ26" s="3366"/>
      <c r="AK26" s="3366"/>
      <c r="AL26" s="3366"/>
      <c r="AM26" s="3367"/>
      <c r="AN26" s="3403">
        <f t="shared" si="51"/>
        <v>0</v>
      </c>
      <c r="AO26" s="3374"/>
      <c r="AP26" s="3376"/>
      <c r="AQ26" s="5339">
        <f t="shared" si="52"/>
        <v>0</v>
      </c>
      <c r="AR26" s="3365"/>
      <c r="AS26" s="3366"/>
      <c r="AT26" s="5367"/>
      <c r="AU26" s="3393">
        <f t="shared" si="53"/>
        <v>0</v>
      </c>
      <c r="AV26" s="3393">
        <f t="shared" si="54"/>
        <v>0</v>
      </c>
      <c r="AW26" s="3393">
        <f t="shared" si="55"/>
        <v>0</v>
      </c>
      <c r="AX26" s="3393">
        <f t="shared" si="56"/>
        <v>0</v>
      </c>
      <c r="AY26" s="3393">
        <f t="shared" si="57"/>
        <v>0</v>
      </c>
      <c r="AZ26" s="3393">
        <f t="shared" si="58"/>
        <v>0</v>
      </c>
      <c r="BA26" s="3393">
        <f t="shared" si="59"/>
        <v>0</v>
      </c>
      <c r="BB26" s="5375" t="str">
        <f t="shared" si="60"/>
        <v/>
      </c>
    </row>
    <row r="27" spans="1:54" ht="45.9" hidden="1" customHeight="1" thickTop="1" thickBot="1">
      <c r="A27" s="6770"/>
      <c r="B27" s="6764"/>
      <c r="C27" s="6767"/>
      <c r="D27" s="5331">
        <f>_xlfn.XLOOKUP(F27,التشكيل_القديم!$H$219:$H$299,التشكيل_القديم!$J$219:$J$299,"")</f>
        <v>0</v>
      </c>
      <c r="E27" s="5336" t="str">
        <f>IF(F27&lt;&gt;"",_xlfn.XLOOKUP(F27,التشكيل_القديم!$H$219:$H$299,التشكيل_القديم!$I$219:$I$299,""),"")</f>
        <v/>
      </c>
      <c r="F27" s="5334"/>
      <c r="G27" s="5376" t="str">
        <f t="shared" si="45"/>
        <v>OK</v>
      </c>
      <c r="H27" s="3351"/>
      <c r="I27" s="3363"/>
      <c r="J27" s="3363"/>
      <c r="K27" s="3363"/>
      <c r="L27" s="3410"/>
      <c r="M27" s="3411"/>
      <c r="N27" s="5342">
        <f t="shared" si="46"/>
        <v>0</v>
      </c>
      <c r="O27" s="5346">
        <f t="shared" si="47"/>
        <v>0</v>
      </c>
      <c r="P27" s="3352"/>
      <c r="Q27" s="3353"/>
      <c r="R27" s="3353"/>
      <c r="S27" s="5023"/>
      <c r="T27" s="3372"/>
      <c r="U27" s="3372"/>
      <c r="V27" s="3373"/>
      <c r="W27" s="5350">
        <f t="shared" si="48"/>
        <v>0</v>
      </c>
      <c r="X27" s="3551">
        <f t="shared" si="49"/>
        <v>0</v>
      </c>
      <c r="Y27" s="3362"/>
      <c r="Z27" s="3363"/>
      <c r="AA27" s="3363"/>
      <c r="AB27" s="3363"/>
      <c r="AC27" s="3364"/>
      <c r="AD27" s="5362"/>
      <c r="AE27" s="3398">
        <f t="shared" si="50"/>
        <v>0</v>
      </c>
      <c r="AF27" s="3362"/>
      <c r="AG27" s="3363"/>
      <c r="AH27" s="3363"/>
      <c r="AI27" s="3363"/>
      <c r="AJ27" s="3363"/>
      <c r="AK27" s="3363"/>
      <c r="AL27" s="3363"/>
      <c r="AM27" s="3364"/>
      <c r="AN27" s="3402">
        <f t="shared" si="51"/>
        <v>0</v>
      </c>
      <c r="AO27" s="3371"/>
      <c r="AP27" s="3373"/>
      <c r="AQ27" s="5338">
        <f t="shared" si="52"/>
        <v>0</v>
      </c>
      <c r="AR27" s="3362"/>
      <c r="AS27" s="3363"/>
      <c r="AT27" s="5366"/>
      <c r="AU27" s="3392">
        <f t="shared" si="53"/>
        <v>0</v>
      </c>
      <c r="AV27" s="3392">
        <f t="shared" si="54"/>
        <v>0</v>
      </c>
      <c r="AW27" s="3392">
        <f t="shared" si="55"/>
        <v>0</v>
      </c>
      <c r="AX27" s="3392">
        <f t="shared" si="56"/>
        <v>0</v>
      </c>
      <c r="AY27" s="3392">
        <f t="shared" si="57"/>
        <v>0</v>
      </c>
      <c r="AZ27" s="3392">
        <f t="shared" si="58"/>
        <v>0</v>
      </c>
      <c r="BA27" s="3392">
        <f t="shared" si="59"/>
        <v>0</v>
      </c>
      <c r="BB27" s="5375" t="str">
        <f t="shared" si="60"/>
        <v/>
      </c>
    </row>
    <row r="28" spans="1:54" ht="45.9" hidden="1" customHeight="1" thickBot="1">
      <c r="A28" s="6771"/>
      <c r="B28" s="6765"/>
      <c r="C28" s="6768"/>
      <c r="D28" s="5331">
        <f>_xlfn.XLOOKUP(F28,التشكيل_القديم!$H$219:$H$299,التشكيل_القديم!$J$219:$J$299,"")</f>
        <v>0</v>
      </c>
      <c r="E28" s="5336" t="str">
        <f>IF(F28&lt;&gt;"",_xlfn.XLOOKUP(F28,التشكيل_القديم!$H$219:$H$299,التشكيل_القديم!$I$219:$I$299,""),"")</f>
        <v/>
      </c>
      <c r="F28" s="5332"/>
      <c r="G28" s="5376" t="str">
        <f t="shared" si="45"/>
        <v>OK</v>
      </c>
      <c r="H28" s="3345"/>
      <c r="I28" s="5354"/>
      <c r="J28" s="5354"/>
      <c r="K28" s="5354"/>
      <c r="L28" s="5359"/>
      <c r="M28" s="5360"/>
      <c r="N28" s="5344">
        <f t="shared" si="46"/>
        <v>0</v>
      </c>
      <c r="O28" s="5348">
        <f t="shared" si="47"/>
        <v>0</v>
      </c>
      <c r="P28" s="3347"/>
      <c r="Q28" s="3346"/>
      <c r="R28" s="3346"/>
      <c r="S28" s="5025"/>
      <c r="T28" s="5358"/>
      <c r="U28" s="5358"/>
      <c r="V28" s="5356"/>
      <c r="W28" s="5352">
        <f t="shared" si="48"/>
        <v>0</v>
      </c>
      <c r="X28" s="3553">
        <f t="shared" si="49"/>
        <v>0</v>
      </c>
      <c r="Y28" s="5353"/>
      <c r="Z28" s="5354"/>
      <c r="AA28" s="5354"/>
      <c r="AB28" s="5354"/>
      <c r="AC28" s="5357"/>
      <c r="AD28" s="5364"/>
      <c r="AE28" s="3400">
        <f t="shared" si="50"/>
        <v>0</v>
      </c>
      <c r="AF28" s="5353"/>
      <c r="AG28" s="5354"/>
      <c r="AH28" s="5354"/>
      <c r="AI28" s="5354"/>
      <c r="AJ28" s="5354"/>
      <c r="AK28" s="5354"/>
      <c r="AL28" s="5354"/>
      <c r="AM28" s="5357"/>
      <c r="AN28" s="3404">
        <f t="shared" si="51"/>
        <v>0</v>
      </c>
      <c r="AO28" s="5355"/>
      <c r="AP28" s="5356"/>
      <c r="AQ28" s="5340">
        <f t="shared" si="52"/>
        <v>0</v>
      </c>
      <c r="AR28" s="5353"/>
      <c r="AS28" s="5354"/>
      <c r="AT28" s="5368"/>
      <c r="AU28" s="3394">
        <f t="shared" si="53"/>
        <v>0</v>
      </c>
      <c r="AV28" s="3394">
        <f t="shared" si="54"/>
        <v>0</v>
      </c>
      <c r="AW28" s="3394">
        <f t="shared" si="55"/>
        <v>0</v>
      </c>
      <c r="AX28" s="3394">
        <f t="shared" si="56"/>
        <v>0</v>
      </c>
      <c r="AY28" s="3394">
        <f t="shared" si="57"/>
        <v>0</v>
      </c>
      <c r="AZ28" s="3394">
        <f t="shared" si="58"/>
        <v>0</v>
      </c>
      <c r="BA28" s="3394">
        <f t="shared" si="59"/>
        <v>0</v>
      </c>
      <c r="BB28" s="5375" t="str">
        <f t="shared" si="60"/>
        <v/>
      </c>
    </row>
    <row r="29" spans="1:54" ht="45.9" customHeight="1" thickBot="1">
      <c r="A29" s="6759" t="str">
        <f xml:space="preserve"> "اجمالي " &amp;A24</f>
        <v>اجمالي الدائرة الثالثة جزئي بندر بني سويف</v>
      </c>
      <c r="B29" s="6760"/>
      <c r="C29" s="6760"/>
      <c r="D29" s="6757"/>
      <c r="E29" s="6760"/>
      <c r="F29" s="6761"/>
      <c r="G29" s="5369"/>
      <c r="H29" s="5370">
        <f>SUM(H24:H28)</f>
        <v>0</v>
      </c>
      <c r="I29" s="3415">
        <f>SUM(I24:I28)</f>
        <v>0</v>
      </c>
      <c r="J29" s="3415">
        <f t="shared" ref="J29:M29" si="61">SUM(J24:J28)</f>
        <v>0</v>
      </c>
      <c r="K29" s="3415">
        <f t="shared" si="61"/>
        <v>0</v>
      </c>
      <c r="L29" s="3415">
        <f t="shared" si="61"/>
        <v>0</v>
      </c>
      <c r="M29" s="3415">
        <f t="shared" si="61"/>
        <v>0</v>
      </c>
      <c r="N29" s="5371">
        <f t="shared" si="46"/>
        <v>0</v>
      </c>
      <c r="O29" s="5372">
        <f t="shared" si="47"/>
        <v>0</v>
      </c>
      <c r="P29" s="3415">
        <f t="shared" ref="P29:S29" si="62">SUM(P24:P28)</f>
        <v>0</v>
      </c>
      <c r="Q29" s="3415">
        <f t="shared" si="62"/>
        <v>0</v>
      </c>
      <c r="R29" s="3415">
        <f t="shared" si="62"/>
        <v>0</v>
      </c>
      <c r="S29" s="5026">
        <f t="shared" si="62"/>
        <v>0</v>
      </c>
      <c r="T29" s="3415">
        <f>SUM(T24:T28)</f>
        <v>0</v>
      </c>
      <c r="U29" s="3415">
        <f t="shared" ref="U29" si="63">SUM(U24:U28)</f>
        <v>0</v>
      </c>
      <c r="V29" s="3415">
        <f>SUM(V24:V28)</f>
        <v>0</v>
      </c>
      <c r="W29" s="5373">
        <f t="shared" si="48"/>
        <v>0</v>
      </c>
      <c r="X29" s="3415">
        <f t="shared" si="49"/>
        <v>0</v>
      </c>
      <c r="Y29" s="3415">
        <f t="shared" ref="Y29:AD29" si="64">SUM(Y24:Y28)</f>
        <v>0</v>
      </c>
      <c r="Z29" s="3415">
        <f t="shared" si="64"/>
        <v>0</v>
      </c>
      <c r="AA29" s="3415">
        <f t="shared" si="64"/>
        <v>0</v>
      </c>
      <c r="AB29" s="3415">
        <f t="shared" si="64"/>
        <v>0</v>
      </c>
      <c r="AC29" s="3415">
        <f t="shared" si="64"/>
        <v>0</v>
      </c>
      <c r="AD29" s="3415">
        <f t="shared" si="64"/>
        <v>0</v>
      </c>
      <c r="AE29" s="3416">
        <f t="shared" si="50"/>
        <v>0</v>
      </c>
      <c r="AF29" s="3415">
        <f t="shared" ref="AF29:AM29" si="65">SUM(AF24:AF28)</f>
        <v>0</v>
      </c>
      <c r="AG29" s="3415">
        <f t="shared" si="65"/>
        <v>0</v>
      </c>
      <c r="AH29" s="3415">
        <f t="shared" si="65"/>
        <v>0</v>
      </c>
      <c r="AI29" s="3415">
        <f t="shared" si="65"/>
        <v>0</v>
      </c>
      <c r="AJ29" s="3415">
        <f t="shared" si="65"/>
        <v>0</v>
      </c>
      <c r="AK29" s="3415">
        <f t="shared" si="65"/>
        <v>0</v>
      </c>
      <c r="AL29" s="3415">
        <f t="shared" si="65"/>
        <v>0</v>
      </c>
      <c r="AM29" s="3415">
        <f t="shared" si="65"/>
        <v>0</v>
      </c>
      <c r="AN29" s="3417">
        <f t="shared" si="51"/>
        <v>0</v>
      </c>
      <c r="AO29" s="3415">
        <f t="shared" ref="AO29:AP29" si="66">SUM(AO24:AO28)</f>
        <v>0</v>
      </c>
      <c r="AP29" s="3415">
        <f t="shared" si="66"/>
        <v>0</v>
      </c>
      <c r="AQ29" s="3415">
        <f t="shared" si="52"/>
        <v>0</v>
      </c>
      <c r="AR29" s="3415">
        <f t="shared" ref="AR29:AT29" si="67">SUM(AR24:AR28)</f>
        <v>0</v>
      </c>
      <c r="AS29" s="3415">
        <f t="shared" si="67"/>
        <v>0</v>
      </c>
      <c r="AT29" s="5374">
        <f t="shared" si="67"/>
        <v>0</v>
      </c>
      <c r="AU29" s="3415">
        <f t="shared" si="53"/>
        <v>0</v>
      </c>
      <c r="AV29" s="3415">
        <f t="shared" si="54"/>
        <v>0</v>
      </c>
      <c r="AW29" s="3415">
        <f t="shared" si="55"/>
        <v>0</v>
      </c>
      <c r="AX29" s="3415">
        <f t="shared" si="56"/>
        <v>0</v>
      </c>
      <c r="AY29" s="3415">
        <f t="shared" si="57"/>
        <v>0</v>
      </c>
      <c r="AZ29" s="3415">
        <f t="shared" si="58"/>
        <v>0</v>
      </c>
      <c r="BA29" s="3415">
        <f t="shared" si="59"/>
        <v>0</v>
      </c>
      <c r="BB29" s="3418"/>
    </row>
    <row r="30" spans="1:54" ht="45.9" customHeight="1" thickBot="1">
      <c r="A30" s="6769" t="s">
        <v>1649</v>
      </c>
      <c r="B30" s="6763" t="str" cm="1">
        <f t="array" ref="B30">_xlfn.XLOOKUP(1, (INDEX(التشكيل_القديم!$M$219:$T$244, ,6)=$A30) * (INDEX(التشكيل_القديم!$M$219:$T$244, ,7)="رئيس الدائرة"), INDEX(التشكيل_القديم!$M$219:$T$244, ,2))</f>
        <v>محمود مسامح محمود عثمان</v>
      </c>
      <c r="C30" s="6766" t="str">
        <f>_xlfn.XLOOKUP($B30,التشكيل_القديم!$N$219:$N$254,التشكيل_القديم!$P$219:$P$254,"")</f>
        <v>أ</v>
      </c>
      <c r="D30" s="5331" t="str">
        <f>_xlfn.XLOOKUP(F30,التشكيل_القديم!$H$219:$H$299,التشكيل_القديم!$J$219:$J$299,"")</f>
        <v>الأربعاء</v>
      </c>
      <c r="E30" s="5336" t="str">
        <f>IF(F30&lt;&gt;"",_xlfn.XLOOKUP(F30,التشكيل_القديم!$H$219:$H$299,التشكيل_القديم!$I$219:$I$299,""),"")</f>
        <v>جنح ومخالفات</v>
      </c>
      <c r="F30" s="5332" t="str" cm="2">
        <f t="array" ref="F30">_xlfn._xlws.FILTER(التشكيل_القديم!$H$219:$H$299,التشكيل_القديم!$E$219:$E$299=$A30,"")</f>
        <v>الأربعاء -جنح ومخالفات - بندر - د4</v>
      </c>
      <c r="G30" s="5376" t="str">
        <f>IF(BB30 = "", "OK",IF(AND(N30&lt;&gt;0,(O30+W30)=N30),"OK","WRONG"))</f>
        <v>WRONG</v>
      </c>
      <c r="H30" s="3377"/>
      <c r="I30" s="3350"/>
      <c r="J30" s="3350"/>
      <c r="K30" s="3350"/>
      <c r="L30" s="3408"/>
      <c r="M30" s="3409"/>
      <c r="N30" s="5341">
        <f>SUM(H30:M30)</f>
        <v>0</v>
      </c>
      <c r="O30" s="5345">
        <f>SUM(P30:V30)</f>
        <v>0</v>
      </c>
      <c r="P30" s="3368"/>
      <c r="Q30" s="3369"/>
      <c r="R30" s="3369"/>
      <c r="S30" s="5022"/>
      <c r="T30" s="3369"/>
      <c r="U30" s="3369"/>
      <c r="V30" s="3370"/>
      <c r="W30" s="5349">
        <f>X30+AD30+AE30+AN30+AQ30+AT30</f>
        <v>0</v>
      </c>
      <c r="X30" s="3550">
        <f>SUM(Y30:AC30)</f>
        <v>0</v>
      </c>
      <c r="Y30" s="3357"/>
      <c r="Z30" s="3350"/>
      <c r="AA30" s="3350"/>
      <c r="AB30" s="3350"/>
      <c r="AC30" s="3361"/>
      <c r="AD30" s="5361"/>
      <c r="AE30" s="3397">
        <f>SUM(AF30:AM30)</f>
        <v>0</v>
      </c>
      <c r="AF30" s="3357"/>
      <c r="AG30" s="3350"/>
      <c r="AH30" s="3350"/>
      <c r="AI30" s="3350"/>
      <c r="AJ30" s="3350"/>
      <c r="AK30" s="3350"/>
      <c r="AL30" s="3350"/>
      <c r="AM30" s="3361"/>
      <c r="AN30" s="3401">
        <f>AO30+AP30</f>
        <v>0</v>
      </c>
      <c r="AO30" s="3368"/>
      <c r="AP30" s="3370"/>
      <c r="AQ30" s="5337">
        <f>AR30+AS30</f>
        <v>0</v>
      </c>
      <c r="AR30" s="3357"/>
      <c r="AS30" s="3350"/>
      <c r="AT30" s="5365"/>
      <c r="AU30" s="3391">
        <f>SUM(AV30:BA30)</f>
        <v>0</v>
      </c>
      <c r="AV30" s="3391">
        <f>X30</f>
        <v>0</v>
      </c>
      <c r="AW30" s="3391">
        <f>AE30</f>
        <v>0</v>
      </c>
      <c r="AX30" s="3391">
        <f>AD30</f>
        <v>0</v>
      </c>
      <c r="AY30" s="3391">
        <f>AN30</f>
        <v>0</v>
      </c>
      <c r="AZ30" s="3391">
        <f>AQ30</f>
        <v>0</v>
      </c>
      <c r="BA30" s="3391">
        <f>AT30</f>
        <v>0</v>
      </c>
      <c r="BB30" s="5375" t="str">
        <f>IF(OR(E30="جنح ومخالفات",E30="مباني واملاك الدولة"),"م","")</f>
        <v>م</v>
      </c>
    </row>
    <row r="31" spans="1:54" ht="45.9" hidden="1" customHeight="1" thickTop="1" thickBot="1">
      <c r="A31" s="6770"/>
      <c r="B31" s="6764"/>
      <c r="C31" s="6767"/>
      <c r="D31" s="5331">
        <f>_xlfn.XLOOKUP(F31,التشكيل_القديم!$H$219:$H$299,التشكيل_القديم!$J$219:$J$299,"")</f>
        <v>0</v>
      </c>
      <c r="E31" s="5336" t="str">
        <f>IF(F31&lt;&gt;"",_xlfn.XLOOKUP(F31,التشكيل_القديم!$H$219:$H$299,التشكيل_القديم!$I$219:$I$299,""),"")</f>
        <v/>
      </c>
      <c r="F31" s="5333"/>
      <c r="G31" s="5376" t="str">
        <f t="shared" ref="G31:G34" si="68">IF(BB31 = "", "OK",IF(AND(N31&lt;&gt;0,(O31+W31)=N31),"OK","WRONG"))</f>
        <v>OK</v>
      </c>
      <c r="H31" s="3351"/>
      <c r="I31" s="3363"/>
      <c r="J31" s="3363"/>
      <c r="K31" s="3363"/>
      <c r="L31" s="3410"/>
      <c r="M31" s="3411"/>
      <c r="N31" s="5342">
        <f t="shared" ref="N31:N35" si="69">SUM(H31:M31)</f>
        <v>0</v>
      </c>
      <c r="O31" s="5346">
        <f t="shared" ref="O31:O35" si="70">SUM(P31:V31)</f>
        <v>0</v>
      </c>
      <c r="P31" s="3371"/>
      <c r="Q31" s="3372"/>
      <c r="R31" s="3372"/>
      <c r="S31" s="5023"/>
      <c r="T31" s="3372"/>
      <c r="U31" s="3372"/>
      <c r="V31" s="3373"/>
      <c r="W31" s="5350">
        <f t="shared" ref="W31:W35" si="71">X31+AD31+AE31+AN31+AQ31</f>
        <v>0</v>
      </c>
      <c r="X31" s="3551">
        <f t="shared" ref="X31:X35" si="72">SUM(Y31:AC31)</f>
        <v>0</v>
      </c>
      <c r="Y31" s="3362"/>
      <c r="Z31" s="3363"/>
      <c r="AA31" s="3363"/>
      <c r="AB31" s="3363"/>
      <c r="AC31" s="3364"/>
      <c r="AD31" s="5362"/>
      <c r="AE31" s="3398">
        <f t="shared" ref="AE31:AE35" si="73">SUM(AF31:AM31)</f>
        <v>0</v>
      </c>
      <c r="AF31" s="3362"/>
      <c r="AG31" s="3363"/>
      <c r="AH31" s="3363"/>
      <c r="AI31" s="3363"/>
      <c r="AJ31" s="3363"/>
      <c r="AK31" s="3363"/>
      <c r="AL31" s="3363"/>
      <c r="AM31" s="3364"/>
      <c r="AN31" s="3402">
        <f t="shared" ref="AN31:AN35" si="74">AO31+AP31</f>
        <v>0</v>
      </c>
      <c r="AO31" s="3371"/>
      <c r="AP31" s="3373"/>
      <c r="AQ31" s="5338">
        <f t="shared" ref="AQ31:AQ35" si="75">AR31+AS31</f>
        <v>0</v>
      </c>
      <c r="AR31" s="3362"/>
      <c r="AS31" s="3363"/>
      <c r="AT31" s="5366"/>
      <c r="AU31" s="3392">
        <f t="shared" ref="AU31:AU35" si="76">SUM(AV31:BA31)</f>
        <v>0</v>
      </c>
      <c r="AV31" s="3392">
        <f t="shared" ref="AV31:AV35" si="77">X31</f>
        <v>0</v>
      </c>
      <c r="AW31" s="3392">
        <f t="shared" ref="AW31:AW35" si="78">AE31</f>
        <v>0</v>
      </c>
      <c r="AX31" s="3392">
        <f t="shared" ref="AX31:AX35" si="79">AD31</f>
        <v>0</v>
      </c>
      <c r="AY31" s="3392">
        <f t="shared" ref="AY31:AY35" si="80">AN31</f>
        <v>0</v>
      </c>
      <c r="AZ31" s="3392">
        <f t="shared" ref="AZ31:AZ35" si="81">AQ31</f>
        <v>0</v>
      </c>
      <c r="BA31" s="3392">
        <f t="shared" ref="BA31:BA35" si="82">AT31</f>
        <v>0</v>
      </c>
      <c r="BB31" s="5375" t="str">
        <f t="shared" ref="BB31:BB34" si="83">IF(OR(E31="جنح ومخالفات",E31="مباني واملاك الدولة"),"م","")</f>
        <v/>
      </c>
    </row>
    <row r="32" spans="1:54" ht="45.9" hidden="1" customHeight="1" thickTop="1" thickBot="1">
      <c r="A32" s="6770"/>
      <c r="B32" s="6764"/>
      <c r="C32" s="6767"/>
      <c r="D32" s="5331">
        <f>_xlfn.XLOOKUP(F32,التشكيل_القديم!$H$219:$H$299,التشكيل_القديم!$J$219:$J$299,"")</f>
        <v>0</v>
      </c>
      <c r="E32" s="5336" t="str">
        <f>IF(F32&lt;&gt;"",_xlfn.XLOOKUP(F32,التشكيل_القديم!$H$219:$H$299,التشكيل_القديم!$I$219:$I$299,""),"")</f>
        <v/>
      </c>
      <c r="F32" s="5335"/>
      <c r="G32" s="5376" t="str">
        <f t="shared" si="68"/>
        <v>OK</v>
      </c>
      <c r="H32" s="3354"/>
      <c r="I32" s="3366"/>
      <c r="J32" s="3366"/>
      <c r="K32" s="3366"/>
      <c r="L32" s="3412"/>
      <c r="M32" s="3413"/>
      <c r="N32" s="5343">
        <f t="shared" si="69"/>
        <v>0</v>
      </c>
      <c r="O32" s="5347">
        <f t="shared" si="70"/>
        <v>0</v>
      </c>
      <c r="P32" s="3374"/>
      <c r="Q32" s="3375"/>
      <c r="R32" s="3375"/>
      <c r="S32" s="5024"/>
      <c r="T32" s="3375"/>
      <c r="U32" s="3375"/>
      <c r="V32" s="3376"/>
      <c r="W32" s="5351">
        <f t="shared" si="71"/>
        <v>0</v>
      </c>
      <c r="X32" s="3552">
        <f t="shared" si="72"/>
        <v>0</v>
      </c>
      <c r="Y32" s="3365"/>
      <c r="Z32" s="3366"/>
      <c r="AA32" s="3366"/>
      <c r="AB32" s="3366"/>
      <c r="AC32" s="3367"/>
      <c r="AD32" s="5363"/>
      <c r="AE32" s="3399">
        <f t="shared" si="73"/>
        <v>0</v>
      </c>
      <c r="AF32" s="3365"/>
      <c r="AG32" s="3366"/>
      <c r="AH32" s="3366"/>
      <c r="AI32" s="3366"/>
      <c r="AJ32" s="3366"/>
      <c r="AK32" s="3366"/>
      <c r="AL32" s="3366"/>
      <c r="AM32" s="3367"/>
      <c r="AN32" s="3403">
        <f t="shared" si="74"/>
        <v>0</v>
      </c>
      <c r="AO32" s="3374"/>
      <c r="AP32" s="3376"/>
      <c r="AQ32" s="5339">
        <f t="shared" si="75"/>
        <v>0</v>
      </c>
      <c r="AR32" s="3365"/>
      <c r="AS32" s="3366"/>
      <c r="AT32" s="5367"/>
      <c r="AU32" s="3393">
        <f t="shared" si="76"/>
        <v>0</v>
      </c>
      <c r="AV32" s="3393">
        <f t="shared" si="77"/>
        <v>0</v>
      </c>
      <c r="AW32" s="3393">
        <f t="shared" si="78"/>
        <v>0</v>
      </c>
      <c r="AX32" s="3393">
        <f t="shared" si="79"/>
        <v>0</v>
      </c>
      <c r="AY32" s="3393">
        <f t="shared" si="80"/>
        <v>0</v>
      </c>
      <c r="AZ32" s="3393">
        <f t="shared" si="81"/>
        <v>0</v>
      </c>
      <c r="BA32" s="3393">
        <f t="shared" si="82"/>
        <v>0</v>
      </c>
      <c r="BB32" s="5375" t="str">
        <f t="shared" si="83"/>
        <v/>
      </c>
    </row>
    <row r="33" spans="1:54" ht="45.9" hidden="1" customHeight="1" thickTop="1" thickBot="1">
      <c r="A33" s="6770"/>
      <c r="B33" s="6764"/>
      <c r="C33" s="6767"/>
      <c r="D33" s="5331">
        <f>_xlfn.XLOOKUP(F33,التشكيل_القديم!$H$219:$H$299,التشكيل_القديم!$J$219:$J$299,"")</f>
        <v>0</v>
      </c>
      <c r="E33" s="5336" t="str">
        <f>IF(F33&lt;&gt;"",_xlfn.XLOOKUP(F33,التشكيل_القديم!$H$219:$H$299,التشكيل_القديم!$I$219:$I$299,""),"")</f>
        <v/>
      </c>
      <c r="F33" s="5334"/>
      <c r="G33" s="5376" t="str">
        <f t="shared" si="68"/>
        <v>OK</v>
      </c>
      <c r="H33" s="3351"/>
      <c r="I33" s="3363"/>
      <c r="J33" s="3363"/>
      <c r="K33" s="3363"/>
      <c r="L33" s="3410"/>
      <c r="M33" s="3411"/>
      <c r="N33" s="5342">
        <f t="shared" si="69"/>
        <v>0</v>
      </c>
      <c r="O33" s="5346">
        <f t="shared" si="70"/>
        <v>0</v>
      </c>
      <c r="P33" s="3352"/>
      <c r="Q33" s="3353"/>
      <c r="R33" s="3353"/>
      <c r="S33" s="5023"/>
      <c r="T33" s="3372"/>
      <c r="U33" s="3372"/>
      <c r="V33" s="3373"/>
      <c r="W33" s="5350">
        <f t="shared" si="71"/>
        <v>0</v>
      </c>
      <c r="X33" s="3551">
        <f t="shared" si="72"/>
        <v>0</v>
      </c>
      <c r="Y33" s="3362"/>
      <c r="Z33" s="3363"/>
      <c r="AA33" s="3363"/>
      <c r="AB33" s="3363"/>
      <c r="AC33" s="3364"/>
      <c r="AD33" s="5362"/>
      <c r="AE33" s="3398">
        <f t="shared" si="73"/>
        <v>0</v>
      </c>
      <c r="AF33" s="3362"/>
      <c r="AG33" s="3363"/>
      <c r="AH33" s="3363"/>
      <c r="AI33" s="3363"/>
      <c r="AJ33" s="3363"/>
      <c r="AK33" s="3363"/>
      <c r="AL33" s="3363"/>
      <c r="AM33" s="3364"/>
      <c r="AN33" s="3402">
        <f t="shared" si="74"/>
        <v>0</v>
      </c>
      <c r="AO33" s="3371"/>
      <c r="AP33" s="3373"/>
      <c r="AQ33" s="5338">
        <f t="shared" si="75"/>
        <v>0</v>
      </c>
      <c r="AR33" s="3362"/>
      <c r="AS33" s="3363"/>
      <c r="AT33" s="5366"/>
      <c r="AU33" s="3392">
        <f t="shared" si="76"/>
        <v>0</v>
      </c>
      <c r="AV33" s="3392">
        <f t="shared" si="77"/>
        <v>0</v>
      </c>
      <c r="AW33" s="3392">
        <f t="shared" si="78"/>
        <v>0</v>
      </c>
      <c r="AX33" s="3392">
        <f t="shared" si="79"/>
        <v>0</v>
      </c>
      <c r="AY33" s="3392">
        <f t="shared" si="80"/>
        <v>0</v>
      </c>
      <c r="AZ33" s="3392">
        <f t="shared" si="81"/>
        <v>0</v>
      </c>
      <c r="BA33" s="3392">
        <f t="shared" si="82"/>
        <v>0</v>
      </c>
      <c r="BB33" s="5375" t="str">
        <f t="shared" si="83"/>
        <v/>
      </c>
    </row>
    <row r="34" spans="1:54" ht="45.9" hidden="1" customHeight="1" thickBot="1">
      <c r="A34" s="6771"/>
      <c r="B34" s="6765"/>
      <c r="C34" s="6768"/>
      <c r="D34" s="5331">
        <f>_xlfn.XLOOKUP(F34,التشكيل_القديم!$H$219:$H$299,التشكيل_القديم!$J$219:$J$299,"")</f>
        <v>0</v>
      </c>
      <c r="E34" s="5336" t="str">
        <f>IF(F34&lt;&gt;"",_xlfn.XLOOKUP(F34,التشكيل_القديم!$H$219:$H$299,التشكيل_القديم!$I$219:$I$299,""),"")</f>
        <v/>
      </c>
      <c r="F34" s="5332"/>
      <c r="G34" s="5376" t="str">
        <f t="shared" si="68"/>
        <v>OK</v>
      </c>
      <c r="H34" s="3345"/>
      <c r="I34" s="5354"/>
      <c r="J34" s="5354"/>
      <c r="K34" s="5354"/>
      <c r="L34" s="5359"/>
      <c r="M34" s="5360"/>
      <c r="N34" s="5344">
        <f t="shared" si="69"/>
        <v>0</v>
      </c>
      <c r="O34" s="5348">
        <f t="shared" si="70"/>
        <v>0</v>
      </c>
      <c r="P34" s="3347"/>
      <c r="Q34" s="3346"/>
      <c r="R34" s="3346"/>
      <c r="S34" s="5025"/>
      <c r="T34" s="5358"/>
      <c r="U34" s="5358"/>
      <c r="V34" s="5356"/>
      <c r="W34" s="5352">
        <f t="shared" si="71"/>
        <v>0</v>
      </c>
      <c r="X34" s="3553">
        <f t="shared" si="72"/>
        <v>0</v>
      </c>
      <c r="Y34" s="5353"/>
      <c r="Z34" s="5354"/>
      <c r="AA34" s="5354"/>
      <c r="AB34" s="5354"/>
      <c r="AC34" s="5357"/>
      <c r="AD34" s="5364"/>
      <c r="AE34" s="3400">
        <f t="shared" si="73"/>
        <v>0</v>
      </c>
      <c r="AF34" s="5353"/>
      <c r="AG34" s="5354"/>
      <c r="AH34" s="5354"/>
      <c r="AI34" s="5354"/>
      <c r="AJ34" s="5354"/>
      <c r="AK34" s="5354"/>
      <c r="AL34" s="5354"/>
      <c r="AM34" s="5357"/>
      <c r="AN34" s="3404">
        <f t="shared" si="74"/>
        <v>0</v>
      </c>
      <c r="AO34" s="5355"/>
      <c r="AP34" s="5356"/>
      <c r="AQ34" s="5340">
        <f t="shared" si="75"/>
        <v>0</v>
      </c>
      <c r="AR34" s="5353"/>
      <c r="AS34" s="5354"/>
      <c r="AT34" s="5368"/>
      <c r="AU34" s="3394">
        <f t="shared" si="76"/>
        <v>0</v>
      </c>
      <c r="AV34" s="3394">
        <f t="shared" si="77"/>
        <v>0</v>
      </c>
      <c r="AW34" s="3394">
        <f t="shared" si="78"/>
        <v>0</v>
      </c>
      <c r="AX34" s="3394">
        <f t="shared" si="79"/>
        <v>0</v>
      </c>
      <c r="AY34" s="3394">
        <f t="shared" si="80"/>
        <v>0</v>
      </c>
      <c r="AZ34" s="3394">
        <f t="shared" si="81"/>
        <v>0</v>
      </c>
      <c r="BA34" s="3394">
        <f t="shared" si="82"/>
        <v>0</v>
      </c>
      <c r="BB34" s="5375" t="str">
        <f t="shared" si="83"/>
        <v/>
      </c>
    </row>
    <row r="35" spans="1:54" ht="45.9" customHeight="1" thickBot="1">
      <c r="A35" s="6759" t="str">
        <f xml:space="preserve"> "اجمالي " &amp;A30</f>
        <v>اجمالي الدائرة الرابعة جزئي بندر بني سويف</v>
      </c>
      <c r="B35" s="6760"/>
      <c r="C35" s="6760"/>
      <c r="D35" s="6757"/>
      <c r="E35" s="6760"/>
      <c r="F35" s="6761"/>
      <c r="G35" s="5369"/>
      <c r="H35" s="5370">
        <f>SUM(H30:H34)</f>
        <v>0</v>
      </c>
      <c r="I35" s="3415">
        <f>SUM(I30:I34)</f>
        <v>0</v>
      </c>
      <c r="J35" s="3415">
        <f t="shared" ref="J35:M35" si="84">SUM(J30:J34)</f>
        <v>0</v>
      </c>
      <c r="K35" s="3415">
        <f t="shared" si="84"/>
        <v>0</v>
      </c>
      <c r="L35" s="3415">
        <f t="shared" si="84"/>
        <v>0</v>
      </c>
      <c r="M35" s="3415">
        <f t="shared" si="84"/>
        <v>0</v>
      </c>
      <c r="N35" s="5371">
        <f t="shared" si="69"/>
        <v>0</v>
      </c>
      <c r="O35" s="5372">
        <f t="shared" si="70"/>
        <v>0</v>
      </c>
      <c r="P35" s="3415">
        <f t="shared" ref="P35:S35" si="85">SUM(P30:P34)</f>
        <v>0</v>
      </c>
      <c r="Q35" s="3415">
        <f t="shared" si="85"/>
        <v>0</v>
      </c>
      <c r="R35" s="3415">
        <f t="shared" si="85"/>
        <v>0</v>
      </c>
      <c r="S35" s="5026">
        <f t="shared" si="85"/>
        <v>0</v>
      </c>
      <c r="T35" s="3415">
        <f>SUM(T30:T34)</f>
        <v>0</v>
      </c>
      <c r="U35" s="3415">
        <f t="shared" ref="U35" si="86">SUM(U30:U34)</f>
        <v>0</v>
      </c>
      <c r="V35" s="3415">
        <f>SUM(V30:V34)</f>
        <v>0</v>
      </c>
      <c r="W35" s="5373">
        <f t="shared" si="71"/>
        <v>0</v>
      </c>
      <c r="X35" s="3415">
        <f t="shared" si="72"/>
        <v>0</v>
      </c>
      <c r="Y35" s="3415">
        <f t="shared" ref="Y35:AD35" si="87">SUM(Y30:Y34)</f>
        <v>0</v>
      </c>
      <c r="Z35" s="3415">
        <f t="shared" si="87"/>
        <v>0</v>
      </c>
      <c r="AA35" s="3415">
        <f t="shared" si="87"/>
        <v>0</v>
      </c>
      <c r="AB35" s="3415">
        <f t="shared" si="87"/>
        <v>0</v>
      </c>
      <c r="AC35" s="3415">
        <f t="shared" si="87"/>
        <v>0</v>
      </c>
      <c r="AD35" s="3415">
        <f t="shared" si="87"/>
        <v>0</v>
      </c>
      <c r="AE35" s="3416">
        <f t="shared" si="73"/>
        <v>0</v>
      </c>
      <c r="AF35" s="3415">
        <f t="shared" ref="AF35:AM35" si="88">SUM(AF30:AF34)</f>
        <v>0</v>
      </c>
      <c r="AG35" s="3415">
        <f t="shared" si="88"/>
        <v>0</v>
      </c>
      <c r="AH35" s="3415">
        <f t="shared" si="88"/>
        <v>0</v>
      </c>
      <c r="AI35" s="3415">
        <f t="shared" si="88"/>
        <v>0</v>
      </c>
      <c r="AJ35" s="3415">
        <f t="shared" si="88"/>
        <v>0</v>
      </c>
      <c r="AK35" s="3415">
        <f t="shared" si="88"/>
        <v>0</v>
      </c>
      <c r="AL35" s="3415">
        <f t="shared" si="88"/>
        <v>0</v>
      </c>
      <c r="AM35" s="3415">
        <f t="shared" si="88"/>
        <v>0</v>
      </c>
      <c r="AN35" s="3417">
        <f t="shared" si="74"/>
        <v>0</v>
      </c>
      <c r="AO35" s="3415">
        <f t="shared" ref="AO35:AP35" si="89">SUM(AO30:AO34)</f>
        <v>0</v>
      </c>
      <c r="AP35" s="3415">
        <f t="shared" si="89"/>
        <v>0</v>
      </c>
      <c r="AQ35" s="3415">
        <f t="shared" si="75"/>
        <v>0</v>
      </c>
      <c r="AR35" s="3415">
        <f t="shared" ref="AR35:AT35" si="90">SUM(AR30:AR34)</f>
        <v>0</v>
      </c>
      <c r="AS35" s="3415">
        <f t="shared" si="90"/>
        <v>0</v>
      </c>
      <c r="AT35" s="5374">
        <f t="shared" si="90"/>
        <v>0</v>
      </c>
      <c r="AU35" s="3415">
        <f t="shared" si="76"/>
        <v>0</v>
      </c>
      <c r="AV35" s="3415">
        <f t="shared" si="77"/>
        <v>0</v>
      </c>
      <c r="AW35" s="3415">
        <f t="shared" si="78"/>
        <v>0</v>
      </c>
      <c r="AX35" s="3415">
        <f t="shared" si="79"/>
        <v>0</v>
      </c>
      <c r="AY35" s="3415">
        <f t="shared" si="80"/>
        <v>0</v>
      </c>
      <c r="AZ35" s="3415">
        <f t="shared" si="81"/>
        <v>0</v>
      </c>
      <c r="BA35" s="3415">
        <f t="shared" si="82"/>
        <v>0</v>
      </c>
      <c r="BB35" s="3418"/>
    </row>
    <row r="36" spans="1:54" ht="45.9" customHeight="1" thickBot="1">
      <c r="A36" s="6759" t="s">
        <v>1636</v>
      </c>
      <c r="B36" s="6760"/>
      <c r="C36" s="6760"/>
      <c r="D36" s="6757"/>
      <c r="E36" s="6760"/>
      <c r="F36" s="6761"/>
      <c r="G36" s="5369"/>
      <c r="H36" s="5370">
        <f t="shared" ref="H36:BB36" si="91">SUM(H17,H23,H29,H35)</f>
        <v>0</v>
      </c>
      <c r="I36" s="3415">
        <f t="shared" si="91"/>
        <v>0</v>
      </c>
      <c r="J36" s="3415">
        <f t="shared" si="91"/>
        <v>0</v>
      </c>
      <c r="K36" s="3415">
        <f t="shared" si="91"/>
        <v>0</v>
      </c>
      <c r="L36" s="3415">
        <f t="shared" si="91"/>
        <v>0</v>
      </c>
      <c r="M36" s="3415">
        <f t="shared" si="91"/>
        <v>0</v>
      </c>
      <c r="N36" s="5371">
        <f t="shared" si="91"/>
        <v>0</v>
      </c>
      <c r="O36" s="5372">
        <f t="shared" si="91"/>
        <v>0</v>
      </c>
      <c r="P36" s="3415">
        <f t="shared" si="91"/>
        <v>0</v>
      </c>
      <c r="Q36" s="3415">
        <f t="shared" si="91"/>
        <v>0</v>
      </c>
      <c r="R36" s="3415">
        <f t="shared" si="91"/>
        <v>0</v>
      </c>
      <c r="S36" s="5026">
        <f t="shared" si="91"/>
        <v>0</v>
      </c>
      <c r="T36" s="3415">
        <f t="shared" si="91"/>
        <v>0</v>
      </c>
      <c r="U36" s="3415">
        <f t="shared" si="91"/>
        <v>0</v>
      </c>
      <c r="V36" s="3415">
        <f t="shared" si="91"/>
        <v>0</v>
      </c>
      <c r="W36" s="5373">
        <f t="shared" si="91"/>
        <v>0</v>
      </c>
      <c r="X36" s="3415">
        <f t="shared" si="91"/>
        <v>0</v>
      </c>
      <c r="Y36" s="3415">
        <f t="shared" si="91"/>
        <v>0</v>
      </c>
      <c r="Z36" s="3415">
        <f t="shared" si="91"/>
        <v>0</v>
      </c>
      <c r="AA36" s="3415">
        <f t="shared" si="91"/>
        <v>0</v>
      </c>
      <c r="AB36" s="3415">
        <f t="shared" si="91"/>
        <v>0</v>
      </c>
      <c r="AC36" s="3415">
        <f t="shared" si="91"/>
        <v>0</v>
      </c>
      <c r="AD36" s="3415">
        <f t="shared" si="91"/>
        <v>0</v>
      </c>
      <c r="AE36" s="3416">
        <f t="shared" si="91"/>
        <v>0</v>
      </c>
      <c r="AF36" s="3415">
        <f t="shared" si="91"/>
        <v>0</v>
      </c>
      <c r="AG36" s="3415">
        <f t="shared" si="91"/>
        <v>0</v>
      </c>
      <c r="AH36" s="3415">
        <f t="shared" si="91"/>
        <v>0</v>
      </c>
      <c r="AI36" s="3415">
        <f t="shared" si="91"/>
        <v>0</v>
      </c>
      <c r="AJ36" s="3415">
        <f t="shared" si="91"/>
        <v>0</v>
      </c>
      <c r="AK36" s="3415">
        <f t="shared" si="91"/>
        <v>0</v>
      </c>
      <c r="AL36" s="3415">
        <f t="shared" si="91"/>
        <v>0</v>
      </c>
      <c r="AM36" s="3415">
        <f t="shared" si="91"/>
        <v>0</v>
      </c>
      <c r="AN36" s="3417">
        <f t="shared" si="91"/>
        <v>0</v>
      </c>
      <c r="AO36" s="3415">
        <f t="shared" si="91"/>
        <v>0</v>
      </c>
      <c r="AP36" s="3415">
        <f t="shared" si="91"/>
        <v>0</v>
      </c>
      <c r="AQ36" s="3415">
        <f t="shared" si="91"/>
        <v>0</v>
      </c>
      <c r="AR36" s="3415">
        <f t="shared" si="91"/>
        <v>0</v>
      </c>
      <c r="AS36" s="3415">
        <f t="shared" si="91"/>
        <v>0</v>
      </c>
      <c r="AT36" s="5374">
        <f t="shared" si="91"/>
        <v>0</v>
      </c>
      <c r="AU36" s="3415">
        <f t="shared" si="91"/>
        <v>0</v>
      </c>
      <c r="AV36" s="3415">
        <f t="shared" si="91"/>
        <v>0</v>
      </c>
      <c r="AW36" s="3415">
        <f t="shared" si="91"/>
        <v>0</v>
      </c>
      <c r="AX36" s="3415">
        <f t="shared" si="91"/>
        <v>0</v>
      </c>
      <c r="AY36" s="3415">
        <f t="shared" si="91"/>
        <v>0</v>
      </c>
      <c r="AZ36" s="3415">
        <f t="shared" si="91"/>
        <v>0</v>
      </c>
      <c r="BA36" s="3415">
        <f t="shared" si="91"/>
        <v>0</v>
      </c>
      <c r="BB36" s="3418">
        <f t="shared" si="91"/>
        <v>0</v>
      </c>
    </row>
    <row r="37" spans="1:54" ht="45.9" customHeight="1" thickBot="1">
      <c r="A37" s="6769" t="s">
        <v>1650</v>
      </c>
      <c r="B37" s="6763" t="str" cm="1">
        <f t="array" ref="B37">_xlfn.XLOOKUP(1, (INDEX(التشكيل_القديم!$M$219:$T$244, ,6)=$A37) * (INDEX(التشكيل_القديم!$M$219:$T$244, ,7)="رئيس الدائرة"), INDEX(التشكيل_القديم!$M$219:$T$244, ,2))</f>
        <v>حازم حسن احمد ابراهيم</v>
      </c>
      <c r="C37" s="6766" t="str">
        <f>_xlfn.XLOOKUP($B37,التشكيل_القديم!$N$219:$N$254,التشكيل_القديم!$P$219:$P$254,"")</f>
        <v>أ</v>
      </c>
      <c r="D37" s="5331" t="str">
        <f>_xlfn.XLOOKUP(F37,التشكيل_القديم!$H$219:$H$299,التشكيل_القديم!$J$219:$J$299,"")</f>
        <v>السبت</v>
      </c>
      <c r="E37" s="5336" t="str">
        <f>IF(F37&lt;&gt;"",_xlfn.XLOOKUP(F37,التشكيل_القديم!$H$219:$H$299,التشكيل_القديم!$I$219:$I$299,""),"")</f>
        <v>جنح ومخالفات</v>
      </c>
      <c r="F37" s="5332" t="str" cm="2">
        <f t="array" ref="F37">_xlfn._xlws.FILTER(التشكيل_القديم!$H$219:$H$299,التشكيل_القديم!$E$219:$E$299=$A37,"")</f>
        <v>السبت -جنح ومخالفات - مركز - د1</v>
      </c>
      <c r="G37" s="5376" t="str">
        <f>IF(BB37 = "", "OK",IF(AND(N37&lt;&gt;0,(O37+W37)=N37),"OK","WRONG"))</f>
        <v>WRONG</v>
      </c>
      <c r="H37" s="3377"/>
      <c r="I37" s="3350"/>
      <c r="J37" s="3350"/>
      <c r="K37" s="3350"/>
      <c r="L37" s="3408"/>
      <c r="M37" s="3409"/>
      <c r="N37" s="5341">
        <f>SUM(H37:M37)</f>
        <v>0</v>
      </c>
      <c r="O37" s="5345">
        <f>SUM(P37:V37)</f>
        <v>0</v>
      </c>
      <c r="P37" s="3368"/>
      <c r="Q37" s="3369"/>
      <c r="R37" s="3369"/>
      <c r="S37" s="5022"/>
      <c r="T37" s="3369"/>
      <c r="U37" s="3369"/>
      <c r="V37" s="3370"/>
      <c r="W37" s="5349">
        <f>X37+AD37+AE37+AN37+AQ37+AT37</f>
        <v>0</v>
      </c>
      <c r="X37" s="3550">
        <f>SUM(Y37:AC37)</f>
        <v>0</v>
      </c>
      <c r="Y37" s="3357"/>
      <c r="Z37" s="3350"/>
      <c r="AA37" s="3350"/>
      <c r="AB37" s="3350"/>
      <c r="AC37" s="3361"/>
      <c r="AD37" s="5361"/>
      <c r="AE37" s="3397">
        <f>SUM(AF37:AM37)</f>
        <v>0</v>
      </c>
      <c r="AF37" s="3357"/>
      <c r="AG37" s="3350"/>
      <c r="AH37" s="3350"/>
      <c r="AI37" s="3350"/>
      <c r="AJ37" s="3350"/>
      <c r="AK37" s="3350"/>
      <c r="AL37" s="3350"/>
      <c r="AM37" s="3361"/>
      <c r="AN37" s="3401">
        <f>AO37+AP37</f>
        <v>0</v>
      </c>
      <c r="AO37" s="3368"/>
      <c r="AP37" s="3370"/>
      <c r="AQ37" s="5337">
        <f>AR37+AS37</f>
        <v>0</v>
      </c>
      <c r="AR37" s="3357"/>
      <c r="AS37" s="3350"/>
      <c r="AT37" s="5365"/>
      <c r="AU37" s="3391">
        <f>SUM(AV37:BA37)</f>
        <v>0</v>
      </c>
      <c r="AV37" s="3391">
        <f>X37</f>
        <v>0</v>
      </c>
      <c r="AW37" s="3391">
        <f>AE37</f>
        <v>0</v>
      </c>
      <c r="AX37" s="3391">
        <f>AD37</f>
        <v>0</v>
      </c>
      <c r="AY37" s="3391">
        <f>AN37</f>
        <v>0</v>
      </c>
      <c r="AZ37" s="3391">
        <f>AQ37</f>
        <v>0</v>
      </c>
      <c r="BA37" s="3391">
        <f>AT37</f>
        <v>0</v>
      </c>
      <c r="BB37" s="5375" t="str">
        <f>IF(OR(E37="جنح ومخالفات",E37="مباني واملاك الدولة"),"م","")</f>
        <v>م</v>
      </c>
    </row>
    <row r="38" spans="1:54" ht="45.9" hidden="1" customHeight="1" thickTop="1" thickBot="1">
      <c r="A38" s="6770"/>
      <c r="B38" s="6764"/>
      <c r="C38" s="6767"/>
      <c r="D38" s="5331">
        <f>_xlfn.XLOOKUP(F38,التشكيل_القديم!$H$219:$H$299,التشكيل_القديم!$J$219:$J$299,"")</f>
        <v>0</v>
      </c>
      <c r="E38" s="5336" t="str">
        <f>IF(F38&lt;&gt;"",_xlfn.XLOOKUP(F38,التشكيل_القديم!$H$219:$H$299,التشكيل_القديم!$I$219:$I$299,""),"")</f>
        <v/>
      </c>
      <c r="F38" s="5333"/>
      <c r="G38" s="5376" t="str">
        <f t="shared" ref="G38:G41" si="92">IF(BB38 = "", "OK",IF(AND(N38&lt;&gt;0,(O38+W38)=N38),"OK","WRONG"))</f>
        <v>OK</v>
      </c>
      <c r="H38" s="3351"/>
      <c r="I38" s="3363"/>
      <c r="J38" s="3363"/>
      <c r="K38" s="3363"/>
      <c r="L38" s="3410"/>
      <c r="M38" s="3411"/>
      <c r="N38" s="5342">
        <f t="shared" ref="N38:N42" si="93">SUM(H38:M38)</f>
        <v>0</v>
      </c>
      <c r="O38" s="5346">
        <f t="shared" ref="O38:O42" si="94">SUM(P38:V38)</f>
        <v>0</v>
      </c>
      <c r="P38" s="3371"/>
      <c r="Q38" s="3372"/>
      <c r="R38" s="3372"/>
      <c r="S38" s="5023"/>
      <c r="T38" s="3372"/>
      <c r="U38" s="3372"/>
      <c r="V38" s="3373"/>
      <c r="W38" s="5350">
        <f t="shared" ref="W38:W42" si="95">X38+AD38+AE38+AN38+AQ38</f>
        <v>0</v>
      </c>
      <c r="X38" s="3551">
        <f t="shared" ref="X38:X42" si="96">SUM(Y38:AC38)</f>
        <v>0</v>
      </c>
      <c r="Y38" s="3362"/>
      <c r="Z38" s="3363"/>
      <c r="AA38" s="3363"/>
      <c r="AB38" s="3363"/>
      <c r="AC38" s="3364"/>
      <c r="AD38" s="5362"/>
      <c r="AE38" s="3398">
        <f t="shared" ref="AE38:AE42" si="97">SUM(AF38:AM38)</f>
        <v>0</v>
      </c>
      <c r="AF38" s="3362"/>
      <c r="AG38" s="3363"/>
      <c r="AH38" s="3363"/>
      <c r="AI38" s="3363"/>
      <c r="AJ38" s="3363"/>
      <c r="AK38" s="3363"/>
      <c r="AL38" s="3363"/>
      <c r="AM38" s="3364"/>
      <c r="AN38" s="3402">
        <f t="shared" ref="AN38:AN42" si="98">AO38+AP38</f>
        <v>0</v>
      </c>
      <c r="AO38" s="3371"/>
      <c r="AP38" s="3373"/>
      <c r="AQ38" s="5338">
        <f t="shared" ref="AQ38:AQ42" si="99">AR38+AS38</f>
        <v>0</v>
      </c>
      <c r="AR38" s="3362"/>
      <c r="AS38" s="3363"/>
      <c r="AT38" s="5366"/>
      <c r="AU38" s="3392">
        <f t="shared" ref="AU38:AU42" si="100">SUM(AV38:BA38)</f>
        <v>0</v>
      </c>
      <c r="AV38" s="3392">
        <f t="shared" ref="AV38:AV42" si="101">X38</f>
        <v>0</v>
      </c>
      <c r="AW38" s="3392">
        <f t="shared" ref="AW38:AW42" si="102">AE38</f>
        <v>0</v>
      </c>
      <c r="AX38" s="3392">
        <f t="shared" ref="AX38:AX42" si="103">AD38</f>
        <v>0</v>
      </c>
      <c r="AY38" s="3392">
        <f t="shared" ref="AY38:AY42" si="104">AN38</f>
        <v>0</v>
      </c>
      <c r="AZ38" s="3392">
        <f t="shared" ref="AZ38:AZ42" si="105">AQ38</f>
        <v>0</v>
      </c>
      <c r="BA38" s="3392">
        <f t="shared" ref="BA38:BA42" si="106">AT38</f>
        <v>0</v>
      </c>
      <c r="BB38" s="5375" t="str">
        <f t="shared" ref="BB38:BB41" si="107">IF(OR(E38="جنح ومخالفات",E38="مباني واملاك الدولة"),"م","")</f>
        <v/>
      </c>
    </row>
    <row r="39" spans="1:54" ht="45.9" hidden="1" customHeight="1" thickTop="1" thickBot="1">
      <c r="A39" s="6770"/>
      <c r="B39" s="6764"/>
      <c r="C39" s="6767"/>
      <c r="D39" s="5331">
        <f>_xlfn.XLOOKUP(F39,التشكيل_القديم!$H$219:$H$299,التشكيل_القديم!$J$219:$J$299,"")</f>
        <v>0</v>
      </c>
      <c r="E39" s="5336" t="str">
        <f>IF(F39&lt;&gt;"",_xlfn.XLOOKUP(F39,التشكيل_القديم!$H$219:$H$299,التشكيل_القديم!$I$219:$I$299,""),"")</f>
        <v/>
      </c>
      <c r="F39" s="5335"/>
      <c r="G39" s="5376" t="str">
        <f t="shared" si="92"/>
        <v>OK</v>
      </c>
      <c r="H39" s="3354"/>
      <c r="I39" s="3366"/>
      <c r="J39" s="3366"/>
      <c r="K39" s="3366"/>
      <c r="L39" s="3412"/>
      <c r="M39" s="3413"/>
      <c r="N39" s="5343">
        <f t="shared" si="93"/>
        <v>0</v>
      </c>
      <c r="O39" s="5347">
        <f t="shared" si="94"/>
        <v>0</v>
      </c>
      <c r="P39" s="3374"/>
      <c r="Q39" s="3375"/>
      <c r="R39" s="3375"/>
      <c r="S39" s="5024"/>
      <c r="T39" s="3375"/>
      <c r="U39" s="3375"/>
      <c r="V39" s="3376"/>
      <c r="W39" s="5351">
        <f t="shared" si="95"/>
        <v>0</v>
      </c>
      <c r="X39" s="3552">
        <f t="shared" si="96"/>
        <v>0</v>
      </c>
      <c r="Y39" s="3365"/>
      <c r="Z39" s="3366"/>
      <c r="AA39" s="3366"/>
      <c r="AB39" s="3366"/>
      <c r="AC39" s="3367"/>
      <c r="AD39" s="5363"/>
      <c r="AE39" s="3399">
        <f t="shared" si="97"/>
        <v>0</v>
      </c>
      <c r="AF39" s="3365"/>
      <c r="AG39" s="3366"/>
      <c r="AH39" s="3366"/>
      <c r="AI39" s="3366"/>
      <c r="AJ39" s="3366"/>
      <c r="AK39" s="3366"/>
      <c r="AL39" s="3366"/>
      <c r="AM39" s="3367"/>
      <c r="AN39" s="3403">
        <f t="shared" si="98"/>
        <v>0</v>
      </c>
      <c r="AO39" s="3374"/>
      <c r="AP39" s="3376"/>
      <c r="AQ39" s="5339">
        <f t="shared" si="99"/>
        <v>0</v>
      </c>
      <c r="AR39" s="3365"/>
      <c r="AS39" s="3366"/>
      <c r="AT39" s="5367"/>
      <c r="AU39" s="3393">
        <f t="shared" si="100"/>
        <v>0</v>
      </c>
      <c r="AV39" s="3393">
        <f t="shared" si="101"/>
        <v>0</v>
      </c>
      <c r="AW39" s="3393">
        <f t="shared" si="102"/>
        <v>0</v>
      </c>
      <c r="AX39" s="3393">
        <f t="shared" si="103"/>
        <v>0</v>
      </c>
      <c r="AY39" s="3393">
        <f t="shared" si="104"/>
        <v>0</v>
      </c>
      <c r="AZ39" s="3393">
        <f t="shared" si="105"/>
        <v>0</v>
      </c>
      <c r="BA39" s="3393">
        <f t="shared" si="106"/>
        <v>0</v>
      </c>
      <c r="BB39" s="5375" t="str">
        <f t="shared" si="107"/>
        <v/>
      </c>
    </row>
    <row r="40" spans="1:54" ht="45.9" hidden="1" customHeight="1" thickTop="1" thickBot="1">
      <c r="A40" s="6770"/>
      <c r="B40" s="6764"/>
      <c r="C40" s="6767"/>
      <c r="D40" s="5331">
        <f>_xlfn.XLOOKUP(F40,التشكيل_القديم!$H$219:$H$299,التشكيل_القديم!$J$219:$J$299,"")</f>
        <v>0</v>
      </c>
      <c r="E40" s="5336" t="str">
        <f>IF(F40&lt;&gt;"",_xlfn.XLOOKUP(F40,التشكيل_القديم!$H$219:$H$299,التشكيل_القديم!$I$219:$I$299,""),"")</f>
        <v/>
      </c>
      <c r="F40" s="5334"/>
      <c r="G40" s="5376" t="str">
        <f t="shared" si="92"/>
        <v>OK</v>
      </c>
      <c r="H40" s="3351"/>
      <c r="I40" s="3363"/>
      <c r="J40" s="3363"/>
      <c r="K40" s="3363"/>
      <c r="L40" s="3410"/>
      <c r="M40" s="3411"/>
      <c r="N40" s="5342">
        <f t="shared" si="93"/>
        <v>0</v>
      </c>
      <c r="O40" s="5346">
        <f t="shared" si="94"/>
        <v>0</v>
      </c>
      <c r="P40" s="3352"/>
      <c r="Q40" s="3353"/>
      <c r="R40" s="3353"/>
      <c r="S40" s="5023"/>
      <c r="T40" s="3372"/>
      <c r="U40" s="3372"/>
      <c r="V40" s="3373"/>
      <c r="W40" s="5350">
        <f t="shared" si="95"/>
        <v>0</v>
      </c>
      <c r="X40" s="3551">
        <f t="shared" si="96"/>
        <v>0</v>
      </c>
      <c r="Y40" s="3362"/>
      <c r="Z40" s="3363"/>
      <c r="AA40" s="3363"/>
      <c r="AB40" s="3363"/>
      <c r="AC40" s="3364"/>
      <c r="AD40" s="5362"/>
      <c r="AE40" s="3398">
        <f t="shared" si="97"/>
        <v>0</v>
      </c>
      <c r="AF40" s="3362"/>
      <c r="AG40" s="3363"/>
      <c r="AH40" s="3363"/>
      <c r="AI40" s="3363"/>
      <c r="AJ40" s="3363"/>
      <c r="AK40" s="3363"/>
      <c r="AL40" s="3363"/>
      <c r="AM40" s="3364"/>
      <c r="AN40" s="3402">
        <f t="shared" si="98"/>
        <v>0</v>
      </c>
      <c r="AO40" s="3371"/>
      <c r="AP40" s="3373"/>
      <c r="AQ40" s="5338">
        <f t="shared" si="99"/>
        <v>0</v>
      </c>
      <c r="AR40" s="3362"/>
      <c r="AS40" s="3363"/>
      <c r="AT40" s="5366"/>
      <c r="AU40" s="3392">
        <f t="shared" si="100"/>
        <v>0</v>
      </c>
      <c r="AV40" s="3392">
        <f t="shared" si="101"/>
        <v>0</v>
      </c>
      <c r="AW40" s="3392">
        <f t="shared" si="102"/>
        <v>0</v>
      </c>
      <c r="AX40" s="3392">
        <f t="shared" si="103"/>
        <v>0</v>
      </c>
      <c r="AY40" s="3392">
        <f t="shared" si="104"/>
        <v>0</v>
      </c>
      <c r="AZ40" s="3392">
        <f t="shared" si="105"/>
        <v>0</v>
      </c>
      <c r="BA40" s="3392">
        <f t="shared" si="106"/>
        <v>0</v>
      </c>
      <c r="BB40" s="5375" t="str">
        <f t="shared" si="107"/>
        <v/>
      </c>
    </row>
    <row r="41" spans="1:54" ht="45.9" hidden="1" customHeight="1" thickBot="1">
      <c r="A41" s="6771"/>
      <c r="B41" s="6765"/>
      <c r="C41" s="6768"/>
      <c r="D41" s="5331">
        <f>_xlfn.XLOOKUP(F41,التشكيل_القديم!$H$219:$H$299,التشكيل_القديم!$J$219:$J$299,"")</f>
        <v>0</v>
      </c>
      <c r="E41" s="5336" t="str">
        <f>IF(F41&lt;&gt;"",_xlfn.XLOOKUP(F41,التشكيل_القديم!$H$219:$H$299,التشكيل_القديم!$I$219:$I$299,""),"")</f>
        <v/>
      </c>
      <c r="F41" s="5332"/>
      <c r="G41" s="5376" t="str">
        <f t="shared" si="92"/>
        <v>OK</v>
      </c>
      <c r="H41" s="3345"/>
      <c r="I41" s="5354"/>
      <c r="J41" s="5354"/>
      <c r="K41" s="5354"/>
      <c r="L41" s="5359"/>
      <c r="M41" s="5360"/>
      <c r="N41" s="5344">
        <f t="shared" si="93"/>
        <v>0</v>
      </c>
      <c r="O41" s="5348">
        <f t="shared" si="94"/>
        <v>0</v>
      </c>
      <c r="P41" s="3347"/>
      <c r="Q41" s="3346"/>
      <c r="R41" s="3346"/>
      <c r="S41" s="5025"/>
      <c r="T41" s="5358"/>
      <c r="U41" s="5358"/>
      <c r="V41" s="5356"/>
      <c r="W41" s="5352">
        <f t="shared" si="95"/>
        <v>0</v>
      </c>
      <c r="X41" s="3553">
        <f t="shared" si="96"/>
        <v>0</v>
      </c>
      <c r="Y41" s="5353"/>
      <c r="Z41" s="5354"/>
      <c r="AA41" s="5354"/>
      <c r="AB41" s="5354"/>
      <c r="AC41" s="5357"/>
      <c r="AD41" s="5364"/>
      <c r="AE41" s="3400">
        <f t="shared" si="97"/>
        <v>0</v>
      </c>
      <c r="AF41" s="5353"/>
      <c r="AG41" s="5354"/>
      <c r="AH41" s="5354"/>
      <c r="AI41" s="5354"/>
      <c r="AJ41" s="5354"/>
      <c r="AK41" s="5354"/>
      <c r="AL41" s="5354"/>
      <c r="AM41" s="5357"/>
      <c r="AN41" s="3404">
        <f t="shared" si="98"/>
        <v>0</v>
      </c>
      <c r="AO41" s="5355"/>
      <c r="AP41" s="5356"/>
      <c r="AQ41" s="5340">
        <f t="shared" si="99"/>
        <v>0</v>
      </c>
      <c r="AR41" s="5353"/>
      <c r="AS41" s="5354"/>
      <c r="AT41" s="5368"/>
      <c r="AU41" s="3394">
        <f t="shared" si="100"/>
        <v>0</v>
      </c>
      <c r="AV41" s="3394">
        <f t="shared" si="101"/>
        <v>0</v>
      </c>
      <c r="AW41" s="3394">
        <f t="shared" si="102"/>
        <v>0</v>
      </c>
      <c r="AX41" s="3394">
        <f t="shared" si="103"/>
        <v>0</v>
      </c>
      <c r="AY41" s="3394">
        <f t="shared" si="104"/>
        <v>0</v>
      </c>
      <c r="AZ41" s="3394">
        <f t="shared" si="105"/>
        <v>0</v>
      </c>
      <c r="BA41" s="3394">
        <f t="shared" si="106"/>
        <v>0</v>
      </c>
      <c r="BB41" s="5375" t="str">
        <f t="shared" si="107"/>
        <v/>
      </c>
    </row>
    <row r="42" spans="1:54" ht="45.9" customHeight="1" thickBot="1">
      <c r="A42" s="6759" t="str">
        <f xml:space="preserve"> "اجمالي " &amp;A37</f>
        <v>اجمالي الدائرة الأولي جزئي مركز بني سويف</v>
      </c>
      <c r="B42" s="6760"/>
      <c r="C42" s="6760"/>
      <c r="D42" s="6757"/>
      <c r="E42" s="6760"/>
      <c r="F42" s="6761"/>
      <c r="G42" s="5369"/>
      <c r="H42" s="5370">
        <f>SUM(H37:H41)</f>
        <v>0</v>
      </c>
      <c r="I42" s="3415">
        <f>SUM(I37:I41)</f>
        <v>0</v>
      </c>
      <c r="J42" s="3415">
        <f t="shared" ref="J42:M42" si="108">SUM(J37:J41)</f>
        <v>0</v>
      </c>
      <c r="K42" s="3415">
        <f t="shared" si="108"/>
        <v>0</v>
      </c>
      <c r="L42" s="3415">
        <f t="shared" si="108"/>
        <v>0</v>
      </c>
      <c r="M42" s="3415">
        <f t="shared" si="108"/>
        <v>0</v>
      </c>
      <c r="N42" s="5371">
        <f t="shared" si="93"/>
        <v>0</v>
      </c>
      <c r="O42" s="5372">
        <f t="shared" si="94"/>
        <v>0</v>
      </c>
      <c r="P42" s="3415">
        <f t="shared" ref="P42:S42" si="109">SUM(P37:P41)</f>
        <v>0</v>
      </c>
      <c r="Q42" s="3415">
        <f t="shared" si="109"/>
        <v>0</v>
      </c>
      <c r="R42" s="3415">
        <f t="shared" si="109"/>
        <v>0</v>
      </c>
      <c r="S42" s="5026">
        <f t="shared" si="109"/>
        <v>0</v>
      </c>
      <c r="T42" s="3415">
        <f>SUM(T37:T41)</f>
        <v>0</v>
      </c>
      <c r="U42" s="3415">
        <f t="shared" ref="U42" si="110">SUM(U37:U41)</f>
        <v>0</v>
      </c>
      <c r="V42" s="3415">
        <f>SUM(V37:V41)</f>
        <v>0</v>
      </c>
      <c r="W42" s="5373">
        <f t="shared" si="95"/>
        <v>0</v>
      </c>
      <c r="X42" s="3415">
        <f t="shared" si="96"/>
        <v>0</v>
      </c>
      <c r="Y42" s="3415">
        <f t="shared" ref="Y42:AD42" si="111">SUM(Y37:Y41)</f>
        <v>0</v>
      </c>
      <c r="Z42" s="3415">
        <f t="shared" si="111"/>
        <v>0</v>
      </c>
      <c r="AA42" s="3415">
        <f t="shared" si="111"/>
        <v>0</v>
      </c>
      <c r="AB42" s="3415">
        <f t="shared" si="111"/>
        <v>0</v>
      </c>
      <c r="AC42" s="3415">
        <f t="shared" si="111"/>
        <v>0</v>
      </c>
      <c r="AD42" s="3415">
        <f t="shared" si="111"/>
        <v>0</v>
      </c>
      <c r="AE42" s="3416">
        <f t="shared" si="97"/>
        <v>0</v>
      </c>
      <c r="AF42" s="3415">
        <f t="shared" ref="AF42:AM42" si="112">SUM(AF37:AF41)</f>
        <v>0</v>
      </c>
      <c r="AG42" s="3415">
        <f t="shared" si="112"/>
        <v>0</v>
      </c>
      <c r="AH42" s="3415">
        <f t="shared" si="112"/>
        <v>0</v>
      </c>
      <c r="AI42" s="3415">
        <f t="shared" si="112"/>
        <v>0</v>
      </c>
      <c r="AJ42" s="3415">
        <f t="shared" si="112"/>
        <v>0</v>
      </c>
      <c r="AK42" s="3415">
        <f t="shared" si="112"/>
        <v>0</v>
      </c>
      <c r="AL42" s="3415">
        <f t="shared" si="112"/>
        <v>0</v>
      </c>
      <c r="AM42" s="3415">
        <f t="shared" si="112"/>
        <v>0</v>
      </c>
      <c r="AN42" s="3417">
        <f t="shared" si="98"/>
        <v>0</v>
      </c>
      <c r="AO42" s="3415">
        <f t="shared" ref="AO42:AP42" si="113">SUM(AO37:AO41)</f>
        <v>0</v>
      </c>
      <c r="AP42" s="3415">
        <f t="shared" si="113"/>
        <v>0</v>
      </c>
      <c r="AQ42" s="3415">
        <f t="shared" si="99"/>
        <v>0</v>
      </c>
      <c r="AR42" s="3415">
        <f t="shared" ref="AR42:AT42" si="114">SUM(AR37:AR41)</f>
        <v>0</v>
      </c>
      <c r="AS42" s="3415">
        <f t="shared" si="114"/>
        <v>0</v>
      </c>
      <c r="AT42" s="5374">
        <f t="shared" si="114"/>
        <v>0</v>
      </c>
      <c r="AU42" s="3415">
        <f t="shared" si="100"/>
        <v>0</v>
      </c>
      <c r="AV42" s="3415">
        <f t="shared" si="101"/>
        <v>0</v>
      </c>
      <c r="AW42" s="3415">
        <f t="shared" si="102"/>
        <v>0</v>
      </c>
      <c r="AX42" s="3415">
        <f t="shared" si="103"/>
        <v>0</v>
      </c>
      <c r="AY42" s="3415">
        <f t="shared" si="104"/>
        <v>0</v>
      </c>
      <c r="AZ42" s="3415">
        <f t="shared" si="105"/>
        <v>0</v>
      </c>
      <c r="BA42" s="3415">
        <f t="shared" si="106"/>
        <v>0</v>
      </c>
      <c r="BB42" s="3418"/>
    </row>
    <row r="43" spans="1:54" ht="45.9" customHeight="1" thickBot="1">
      <c r="A43" s="6769" t="s">
        <v>1651</v>
      </c>
      <c r="B43" s="6763" t="str" cm="1">
        <f t="array" ref="B43">_xlfn.XLOOKUP(1, (INDEX(التشكيل_القديم!$M$219:$T$244, ,6)=$A43) * (INDEX(التشكيل_القديم!$M$219:$T$244, ,7)="رئيس الدائرة"), INDEX(التشكيل_القديم!$M$219:$T$244, ,2))</f>
        <v>عصام قرنى محمود عيسى</v>
      </c>
      <c r="C43" s="6766" t="str">
        <f>_xlfn.XLOOKUP($B43,التشكيل_القديم!$N$219:$N$254,التشكيل_القديم!$P$219:$P$254,"")</f>
        <v>أ</v>
      </c>
      <c r="D43" s="5331" t="str">
        <f>_xlfn.XLOOKUP(F43,التشكيل_القديم!$H$219:$H$299,التشكيل_القديم!$J$219:$J$299,"")</f>
        <v>الثلاثاء</v>
      </c>
      <c r="E43" s="5336" t="str">
        <f>IF(F43&lt;&gt;"",_xlfn.XLOOKUP(F43,التشكيل_القديم!$H$219:$H$299,التشكيل_القديم!$I$219:$I$299,""),"")</f>
        <v>جنح ومخالفات</v>
      </c>
      <c r="F43" s="5332" t="str" cm="2">
        <f t="array" ref="F43:F45">_xlfn._xlws.FILTER(التشكيل_القديم!$H$219:$H$299,التشكيل_القديم!$E$219:$E$299=$A43,"")</f>
        <v>الثلاثاء -جنح ومخالفات - مركز - د2</v>
      </c>
      <c r="G43" s="5376" t="str">
        <f>IF(BB43 = "", "OK",IF(AND(N43&lt;&gt;0,(O43+W43)=N43),"OK","WRONG"))</f>
        <v>WRONG</v>
      </c>
      <c r="H43" s="3377"/>
      <c r="I43" s="3350"/>
      <c r="J43" s="3350"/>
      <c r="K43" s="3350"/>
      <c r="L43" s="3408"/>
      <c r="M43" s="3409"/>
      <c r="N43" s="5341">
        <f>SUM(H43:M43)</f>
        <v>0</v>
      </c>
      <c r="O43" s="5345">
        <f>SUM(P43:V43)</f>
        <v>0</v>
      </c>
      <c r="P43" s="3368"/>
      <c r="Q43" s="3369"/>
      <c r="R43" s="3369"/>
      <c r="S43" s="5022"/>
      <c r="T43" s="3369"/>
      <c r="U43" s="3369"/>
      <c r="V43" s="3370"/>
      <c r="W43" s="5349">
        <f>X43+AD43+AE43+AN43+AQ43+AT43</f>
        <v>0</v>
      </c>
      <c r="X43" s="3550">
        <f>SUM(Y43:AC43)</f>
        <v>0</v>
      </c>
      <c r="Y43" s="3357"/>
      <c r="Z43" s="3350"/>
      <c r="AA43" s="3350"/>
      <c r="AB43" s="3350"/>
      <c r="AC43" s="3361"/>
      <c r="AD43" s="5361"/>
      <c r="AE43" s="3397">
        <f>SUM(AF43:AM43)</f>
        <v>0</v>
      </c>
      <c r="AF43" s="3357"/>
      <c r="AG43" s="3350"/>
      <c r="AH43" s="3350"/>
      <c r="AI43" s="3350"/>
      <c r="AJ43" s="3350"/>
      <c r="AK43" s="3350"/>
      <c r="AL43" s="3350"/>
      <c r="AM43" s="3361"/>
      <c r="AN43" s="3401">
        <f>AO43+AP43</f>
        <v>0</v>
      </c>
      <c r="AO43" s="3368"/>
      <c r="AP43" s="3370"/>
      <c r="AQ43" s="5337">
        <f>AR43+AS43</f>
        <v>0</v>
      </c>
      <c r="AR43" s="3357"/>
      <c r="AS43" s="3350"/>
      <c r="AT43" s="5365"/>
      <c r="AU43" s="3391">
        <f>SUM(AV43:BA43)</f>
        <v>0</v>
      </c>
      <c r="AV43" s="3391">
        <f>X43</f>
        <v>0</v>
      </c>
      <c r="AW43" s="3391">
        <f>AE43</f>
        <v>0</v>
      </c>
      <c r="AX43" s="3391">
        <f>AD43</f>
        <v>0</v>
      </c>
      <c r="AY43" s="3391">
        <f>AN43</f>
        <v>0</v>
      </c>
      <c r="AZ43" s="3391">
        <f>AQ43</f>
        <v>0</v>
      </c>
      <c r="BA43" s="3391">
        <f>AT43</f>
        <v>0</v>
      </c>
      <c r="BB43" s="5375" t="str">
        <f>IF(OR(E43="جنح ومخالفات",E43="مباني واملاك الدولة"),"م","")</f>
        <v>م</v>
      </c>
    </row>
    <row r="44" spans="1:54" ht="45.9" customHeight="1" thickTop="1" thickBot="1">
      <c r="A44" s="6770"/>
      <c r="B44" s="6764"/>
      <c r="C44" s="6767"/>
      <c r="D44" s="5331" t="str">
        <f>_xlfn.XLOOKUP(F44,التشكيل_القديم!$H$219:$H$299,التشكيل_القديم!$J$219:$J$299,"")</f>
        <v>الثلاثاء</v>
      </c>
      <c r="E44" s="5336" t="str">
        <f>IF(F44&lt;&gt;"",_xlfn.XLOOKUP(F44,التشكيل_القديم!$H$219:$H$299,التشكيل_القديم!$I$219:$I$299,""),"")</f>
        <v>مباني واملاك الدولة</v>
      </c>
      <c r="F44" s="5333" t="str">
        <v>الثلاثاء -مباني واملاك الدولة - مركز - د2</v>
      </c>
      <c r="G44" s="5376" t="str">
        <f t="shared" ref="G44:G47" si="115">IF(BB44 = "", "OK",IF(AND(N44&lt;&gt;0,(O44+W44)=N44),"OK","WRONG"))</f>
        <v>WRONG</v>
      </c>
      <c r="H44" s="3351"/>
      <c r="I44" s="3363"/>
      <c r="J44" s="3363"/>
      <c r="K44" s="3363"/>
      <c r="L44" s="3410"/>
      <c r="M44" s="3411"/>
      <c r="N44" s="5342">
        <f t="shared" ref="N44:N48" si="116">SUM(H44:M44)</f>
        <v>0</v>
      </c>
      <c r="O44" s="5346">
        <f t="shared" ref="O44:O48" si="117">SUM(P44:V44)</f>
        <v>0</v>
      </c>
      <c r="P44" s="3371"/>
      <c r="Q44" s="3372"/>
      <c r="R44" s="3372"/>
      <c r="S44" s="5023"/>
      <c r="T44" s="3372"/>
      <c r="U44" s="3372"/>
      <c r="V44" s="3373"/>
      <c r="W44" s="5350">
        <f t="shared" ref="W44:W48" si="118">X44+AD44+AE44+AN44+AQ44</f>
        <v>0</v>
      </c>
      <c r="X44" s="3551">
        <f t="shared" ref="X44:X48" si="119">SUM(Y44:AC44)</f>
        <v>0</v>
      </c>
      <c r="Y44" s="3362"/>
      <c r="Z44" s="3363"/>
      <c r="AA44" s="3363"/>
      <c r="AB44" s="3363"/>
      <c r="AC44" s="3364"/>
      <c r="AD44" s="5362"/>
      <c r="AE44" s="3398">
        <f t="shared" ref="AE44:AE48" si="120">SUM(AF44:AM44)</f>
        <v>0</v>
      </c>
      <c r="AF44" s="3362"/>
      <c r="AG44" s="3363"/>
      <c r="AH44" s="3363"/>
      <c r="AI44" s="3363"/>
      <c r="AJ44" s="3363"/>
      <c r="AK44" s="3363"/>
      <c r="AL44" s="3363"/>
      <c r="AM44" s="3364"/>
      <c r="AN44" s="3402">
        <f t="shared" ref="AN44:AN48" si="121">AO44+AP44</f>
        <v>0</v>
      </c>
      <c r="AO44" s="3371"/>
      <c r="AP44" s="3373"/>
      <c r="AQ44" s="5338">
        <f t="shared" ref="AQ44:AQ48" si="122">AR44+AS44</f>
        <v>0</v>
      </c>
      <c r="AR44" s="3362"/>
      <c r="AS44" s="3363"/>
      <c r="AT44" s="5366"/>
      <c r="AU44" s="3392">
        <f t="shared" ref="AU44:AU48" si="123">SUM(AV44:BA44)</f>
        <v>0</v>
      </c>
      <c r="AV44" s="3392">
        <f t="shared" ref="AV44:AV48" si="124">X44</f>
        <v>0</v>
      </c>
      <c r="AW44" s="3392">
        <f t="shared" ref="AW44:AW48" si="125">AE44</f>
        <v>0</v>
      </c>
      <c r="AX44" s="3392">
        <f t="shared" ref="AX44:AX48" si="126">AD44</f>
        <v>0</v>
      </c>
      <c r="AY44" s="3392">
        <f t="shared" ref="AY44:AY48" si="127">AN44</f>
        <v>0</v>
      </c>
      <c r="AZ44" s="3392">
        <f t="shared" ref="AZ44:AZ48" si="128">AQ44</f>
        <v>0</v>
      </c>
      <c r="BA44" s="3392">
        <f t="shared" ref="BA44:BA48" si="129">AT44</f>
        <v>0</v>
      </c>
      <c r="BB44" s="5375" t="str">
        <f t="shared" ref="BB44:BB47" si="130">IF(OR(E44="جنح ومخالفات",E44="مباني واملاك الدولة"),"م","")</f>
        <v>م</v>
      </c>
    </row>
    <row r="45" spans="1:54" ht="45.9" customHeight="1" thickTop="1" thickBot="1">
      <c r="A45" s="6770"/>
      <c r="B45" s="6764"/>
      <c r="C45" s="6767"/>
      <c r="D45" s="5331" t="str">
        <f>_xlfn.XLOOKUP(F45,التشكيل_القديم!$H$219:$H$299,التشكيل_القديم!$J$219:$J$299,"")</f>
        <v>الخميس</v>
      </c>
      <c r="E45" s="5336" t="str">
        <f>IF(F45&lt;&gt;"",_xlfn.XLOOKUP(F45,التشكيل_القديم!$H$219:$H$299,التشكيل_القديم!$I$219:$I$299,""),"")</f>
        <v>جنح ومخالفات</v>
      </c>
      <c r="F45" s="5335" t="str">
        <v>الخميس -جنح ومخالفات - مركز - د2</v>
      </c>
      <c r="G45" s="5376" t="str">
        <f t="shared" si="115"/>
        <v>WRONG</v>
      </c>
      <c r="H45" s="3354"/>
      <c r="I45" s="3366"/>
      <c r="J45" s="3366"/>
      <c r="K45" s="3366"/>
      <c r="L45" s="3412"/>
      <c r="M45" s="3413"/>
      <c r="N45" s="5343">
        <f t="shared" si="116"/>
        <v>0</v>
      </c>
      <c r="O45" s="5347">
        <f t="shared" si="117"/>
        <v>0</v>
      </c>
      <c r="P45" s="3374"/>
      <c r="Q45" s="3375"/>
      <c r="R45" s="3375"/>
      <c r="S45" s="5024"/>
      <c r="T45" s="3375"/>
      <c r="U45" s="3375"/>
      <c r="V45" s="3376"/>
      <c r="W45" s="5351">
        <f t="shared" si="118"/>
        <v>0</v>
      </c>
      <c r="X45" s="3552">
        <f t="shared" si="119"/>
        <v>0</v>
      </c>
      <c r="Y45" s="3365"/>
      <c r="Z45" s="3366"/>
      <c r="AA45" s="3366"/>
      <c r="AB45" s="3366"/>
      <c r="AC45" s="3367"/>
      <c r="AD45" s="5363"/>
      <c r="AE45" s="3399">
        <f t="shared" si="120"/>
        <v>0</v>
      </c>
      <c r="AF45" s="3365"/>
      <c r="AG45" s="3366"/>
      <c r="AH45" s="3366"/>
      <c r="AI45" s="3366"/>
      <c r="AJ45" s="3366"/>
      <c r="AK45" s="3366"/>
      <c r="AL45" s="3366"/>
      <c r="AM45" s="3367"/>
      <c r="AN45" s="3403">
        <f t="shared" si="121"/>
        <v>0</v>
      </c>
      <c r="AO45" s="3374"/>
      <c r="AP45" s="3376"/>
      <c r="AQ45" s="5339">
        <f t="shared" si="122"/>
        <v>0</v>
      </c>
      <c r="AR45" s="3365"/>
      <c r="AS45" s="3366"/>
      <c r="AT45" s="5367"/>
      <c r="AU45" s="3393">
        <f t="shared" si="123"/>
        <v>0</v>
      </c>
      <c r="AV45" s="3393">
        <f t="shared" si="124"/>
        <v>0</v>
      </c>
      <c r="AW45" s="3393">
        <f t="shared" si="125"/>
        <v>0</v>
      </c>
      <c r="AX45" s="3393">
        <f t="shared" si="126"/>
        <v>0</v>
      </c>
      <c r="AY45" s="3393">
        <f t="shared" si="127"/>
        <v>0</v>
      </c>
      <c r="AZ45" s="3393">
        <f t="shared" si="128"/>
        <v>0</v>
      </c>
      <c r="BA45" s="3393">
        <f t="shared" si="129"/>
        <v>0</v>
      </c>
      <c r="BB45" s="5375" t="str">
        <f t="shared" si="130"/>
        <v>م</v>
      </c>
    </row>
    <row r="46" spans="1:54" ht="45.9" hidden="1" customHeight="1" thickTop="1" thickBot="1">
      <c r="A46" s="6770"/>
      <c r="B46" s="6764"/>
      <c r="C46" s="6767"/>
      <c r="D46" s="5331">
        <f>_xlfn.XLOOKUP(F46,التشكيل_القديم!$H$219:$H$299,التشكيل_القديم!$J$219:$J$299,"")</f>
        <v>0</v>
      </c>
      <c r="E46" s="5336" t="str">
        <f>IF(F46&lt;&gt;"",_xlfn.XLOOKUP(F46,التشكيل_القديم!$H$219:$H$299,التشكيل_القديم!$I$219:$I$299,""),"")</f>
        <v/>
      </c>
      <c r="F46" s="5334"/>
      <c r="G46" s="5376" t="str">
        <f t="shared" si="115"/>
        <v>OK</v>
      </c>
      <c r="H46" s="3351"/>
      <c r="I46" s="3363"/>
      <c r="J46" s="3363"/>
      <c r="K46" s="3363"/>
      <c r="L46" s="3410"/>
      <c r="M46" s="3411"/>
      <c r="N46" s="5342">
        <f t="shared" si="116"/>
        <v>0</v>
      </c>
      <c r="O46" s="5346">
        <f t="shared" si="117"/>
        <v>0</v>
      </c>
      <c r="P46" s="3352"/>
      <c r="Q46" s="3353"/>
      <c r="R46" s="3353"/>
      <c r="S46" s="5023"/>
      <c r="T46" s="3372"/>
      <c r="U46" s="3372"/>
      <c r="V46" s="3373"/>
      <c r="W46" s="5350">
        <f t="shared" si="118"/>
        <v>0</v>
      </c>
      <c r="X46" s="3551">
        <f t="shared" si="119"/>
        <v>0</v>
      </c>
      <c r="Y46" s="3362"/>
      <c r="Z46" s="3363"/>
      <c r="AA46" s="3363"/>
      <c r="AB46" s="3363"/>
      <c r="AC46" s="3364"/>
      <c r="AD46" s="5362"/>
      <c r="AE46" s="3398">
        <f t="shared" si="120"/>
        <v>0</v>
      </c>
      <c r="AF46" s="3362"/>
      <c r="AG46" s="3363"/>
      <c r="AH46" s="3363"/>
      <c r="AI46" s="3363"/>
      <c r="AJ46" s="3363"/>
      <c r="AK46" s="3363"/>
      <c r="AL46" s="3363"/>
      <c r="AM46" s="3364"/>
      <c r="AN46" s="3402">
        <f t="shared" si="121"/>
        <v>0</v>
      </c>
      <c r="AO46" s="3371"/>
      <c r="AP46" s="3373"/>
      <c r="AQ46" s="5338">
        <f t="shared" si="122"/>
        <v>0</v>
      </c>
      <c r="AR46" s="3362"/>
      <c r="AS46" s="3363"/>
      <c r="AT46" s="5366"/>
      <c r="AU46" s="3392">
        <f t="shared" si="123"/>
        <v>0</v>
      </c>
      <c r="AV46" s="3392">
        <f t="shared" si="124"/>
        <v>0</v>
      </c>
      <c r="AW46" s="3392">
        <f t="shared" si="125"/>
        <v>0</v>
      </c>
      <c r="AX46" s="3392">
        <f t="shared" si="126"/>
        <v>0</v>
      </c>
      <c r="AY46" s="3392">
        <f t="shared" si="127"/>
        <v>0</v>
      </c>
      <c r="AZ46" s="3392">
        <f t="shared" si="128"/>
        <v>0</v>
      </c>
      <c r="BA46" s="3392">
        <f t="shared" si="129"/>
        <v>0</v>
      </c>
      <c r="BB46" s="5375" t="str">
        <f t="shared" si="130"/>
        <v/>
      </c>
    </row>
    <row r="47" spans="1:54" ht="45.9" hidden="1" customHeight="1" thickBot="1">
      <c r="A47" s="6771"/>
      <c r="B47" s="6765"/>
      <c r="C47" s="6768"/>
      <c r="D47" s="5331">
        <f>_xlfn.XLOOKUP(F47,التشكيل_القديم!$H$219:$H$299,التشكيل_القديم!$J$219:$J$299,"")</f>
        <v>0</v>
      </c>
      <c r="E47" s="5336" t="str">
        <f>IF(F47&lt;&gt;"",_xlfn.XLOOKUP(F47,التشكيل_القديم!$H$219:$H$299,التشكيل_القديم!$I$219:$I$299,""),"")</f>
        <v/>
      </c>
      <c r="F47" s="5332"/>
      <c r="G47" s="5376" t="str">
        <f t="shared" si="115"/>
        <v>OK</v>
      </c>
      <c r="H47" s="3345"/>
      <c r="I47" s="5354"/>
      <c r="J47" s="5354"/>
      <c r="K47" s="5354"/>
      <c r="L47" s="5359"/>
      <c r="M47" s="5360"/>
      <c r="N47" s="5344">
        <f t="shared" si="116"/>
        <v>0</v>
      </c>
      <c r="O47" s="5348">
        <f t="shared" si="117"/>
        <v>0</v>
      </c>
      <c r="P47" s="3347"/>
      <c r="Q47" s="3346"/>
      <c r="R47" s="3346"/>
      <c r="S47" s="5025"/>
      <c r="T47" s="5358"/>
      <c r="U47" s="5358"/>
      <c r="V47" s="5356"/>
      <c r="W47" s="5352">
        <f t="shared" si="118"/>
        <v>0</v>
      </c>
      <c r="X47" s="3553">
        <f t="shared" si="119"/>
        <v>0</v>
      </c>
      <c r="Y47" s="5353"/>
      <c r="Z47" s="5354"/>
      <c r="AA47" s="5354"/>
      <c r="AB47" s="5354"/>
      <c r="AC47" s="5357"/>
      <c r="AD47" s="5364"/>
      <c r="AE47" s="3400">
        <f t="shared" si="120"/>
        <v>0</v>
      </c>
      <c r="AF47" s="5353"/>
      <c r="AG47" s="5354"/>
      <c r="AH47" s="5354"/>
      <c r="AI47" s="5354"/>
      <c r="AJ47" s="5354"/>
      <c r="AK47" s="5354"/>
      <c r="AL47" s="5354"/>
      <c r="AM47" s="5357"/>
      <c r="AN47" s="3404">
        <f t="shared" si="121"/>
        <v>0</v>
      </c>
      <c r="AO47" s="5355"/>
      <c r="AP47" s="5356"/>
      <c r="AQ47" s="5340">
        <f t="shared" si="122"/>
        <v>0</v>
      </c>
      <c r="AR47" s="5353"/>
      <c r="AS47" s="5354"/>
      <c r="AT47" s="5368"/>
      <c r="AU47" s="3394">
        <f t="shared" si="123"/>
        <v>0</v>
      </c>
      <c r="AV47" s="3394">
        <f t="shared" si="124"/>
        <v>0</v>
      </c>
      <c r="AW47" s="3394">
        <f t="shared" si="125"/>
        <v>0</v>
      </c>
      <c r="AX47" s="3394">
        <f t="shared" si="126"/>
        <v>0</v>
      </c>
      <c r="AY47" s="3394">
        <f t="shared" si="127"/>
        <v>0</v>
      </c>
      <c r="AZ47" s="3394">
        <f t="shared" si="128"/>
        <v>0</v>
      </c>
      <c r="BA47" s="3394">
        <f t="shared" si="129"/>
        <v>0</v>
      </c>
      <c r="BB47" s="5375" t="str">
        <f t="shared" si="130"/>
        <v/>
      </c>
    </row>
    <row r="48" spans="1:54" ht="45.9" customHeight="1" thickBot="1">
      <c r="A48" s="6759" t="str">
        <f xml:space="preserve"> "اجمالي " &amp;A43</f>
        <v>اجمالي الدائرة الثانية جزئي مركز بني سويف</v>
      </c>
      <c r="B48" s="6760"/>
      <c r="C48" s="6760"/>
      <c r="D48" s="6757"/>
      <c r="E48" s="6760"/>
      <c r="F48" s="6761"/>
      <c r="G48" s="5369"/>
      <c r="H48" s="5370">
        <f>SUM(H43:H47)</f>
        <v>0</v>
      </c>
      <c r="I48" s="3415">
        <f>SUM(I43:I47)</f>
        <v>0</v>
      </c>
      <c r="J48" s="3415">
        <f t="shared" ref="J48:M48" si="131">SUM(J43:J47)</f>
        <v>0</v>
      </c>
      <c r="K48" s="3415">
        <f t="shared" si="131"/>
        <v>0</v>
      </c>
      <c r="L48" s="3415">
        <f t="shared" si="131"/>
        <v>0</v>
      </c>
      <c r="M48" s="3415">
        <f t="shared" si="131"/>
        <v>0</v>
      </c>
      <c r="N48" s="5371">
        <f t="shared" si="116"/>
        <v>0</v>
      </c>
      <c r="O48" s="5372">
        <f t="shared" si="117"/>
        <v>0</v>
      </c>
      <c r="P48" s="3415">
        <f t="shared" ref="P48:S48" si="132">SUM(P43:P47)</f>
        <v>0</v>
      </c>
      <c r="Q48" s="3415">
        <f t="shared" si="132"/>
        <v>0</v>
      </c>
      <c r="R48" s="3415">
        <f t="shared" si="132"/>
        <v>0</v>
      </c>
      <c r="S48" s="5026">
        <f t="shared" si="132"/>
        <v>0</v>
      </c>
      <c r="T48" s="3415">
        <f>SUM(T43:T47)</f>
        <v>0</v>
      </c>
      <c r="U48" s="3415">
        <f t="shared" ref="U48" si="133">SUM(U43:U47)</f>
        <v>0</v>
      </c>
      <c r="V48" s="3415">
        <f>SUM(V43:V47)</f>
        <v>0</v>
      </c>
      <c r="W48" s="5373">
        <f t="shared" si="118"/>
        <v>0</v>
      </c>
      <c r="X48" s="3415">
        <f t="shared" si="119"/>
        <v>0</v>
      </c>
      <c r="Y48" s="3415">
        <f t="shared" ref="Y48:AD48" si="134">SUM(Y43:Y47)</f>
        <v>0</v>
      </c>
      <c r="Z48" s="3415">
        <f t="shared" si="134"/>
        <v>0</v>
      </c>
      <c r="AA48" s="3415">
        <f t="shared" si="134"/>
        <v>0</v>
      </c>
      <c r="AB48" s="3415">
        <f t="shared" si="134"/>
        <v>0</v>
      </c>
      <c r="AC48" s="3415">
        <f t="shared" si="134"/>
        <v>0</v>
      </c>
      <c r="AD48" s="3415">
        <f t="shared" si="134"/>
        <v>0</v>
      </c>
      <c r="AE48" s="3416">
        <f t="shared" si="120"/>
        <v>0</v>
      </c>
      <c r="AF48" s="3415">
        <f t="shared" ref="AF48:AM48" si="135">SUM(AF43:AF47)</f>
        <v>0</v>
      </c>
      <c r="AG48" s="3415">
        <f t="shared" si="135"/>
        <v>0</v>
      </c>
      <c r="AH48" s="3415">
        <f t="shared" si="135"/>
        <v>0</v>
      </c>
      <c r="AI48" s="3415">
        <f t="shared" si="135"/>
        <v>0</v>
      </c>
      <c r="AJ48" s="3415">
        <f t="shared" si="135"/>
        <v>0</v>
      </c>
      <c r="AK48" s="3415">
        <f t="shared" si="135"/>
        <v>0</v>
      </c>
      <c r="AL48" s="3415">
        <f t="shared" si="135"/>
        <v>0</v>
      </c>
      <c r="AM48" s="3415">
        <f t="shared" si="135"/>
        <v>0</v>
      </c>
      <c r="AN48" s="3417">
        <f t="shared" si="121"/>
        <v>0</v>
      </c>
      <c r="AO48" s="3415">
        <f t="shared" ref="AO48:AP48" si="136">SUM(AO43:AO47)</f>
        <v>0</v>
      </c>
      <c r="AP48" s="3415">
        <f t="shared" si="136"/>
        <v>0</v>
      </c>
      <c r="AQ48" s="3415">
        <f t="shared" si="122"/>
        <v>0</v>
      </c>
      <c r="AR48" s="3415">
        <f t="shared" ref="AR48:AT48" si="137">SUM(AR43:AR47)</f>
        <v>0</v>
      </c>
      <c r="AS48" s="3415">
        <f t="shared" si="137"/>
        <v>0</v>
      </c>
      <c r="AT48" s="5374">
        <f t="shared" si="137"/>
        <v>0</v>
      </c>
      <c r="AU48" s="3415">
        <f t="shared" si="123"/>
        <v>0</v>
      </c>
      <c r="AV48" s="3415">
        <f t="shared" si="124"/>
        <v>0</v>
      </c>
      <c r="AW48" s="3415">
        <f t="shared" si="125"/>
        <v>0</v>
      </c>
      <c r="AX48" s="3415">
        <f t="shared" si="126"/>
        <v>0</v>
      </c>
      <c r="AY48" s="3415">
        <f t="shared" si="127"/>
        <v>0</v>
      </c>
      <c r="AZ48" s="3415">
        <f t="shared" si="128"/>
        <v>0</v>
      </c>
      <c r="BA48" s="3415">
        <f t="shared" si="129"/>
        <v>0</v>
      </c>
      <c r="BB48" s="3418"/>
    </row>
    <row r="49" spans="1:54" ht="45.9" customHeight="1" thickBot="1">
      <c r="A49" s="6769" t="s">
        <v>1652</v>
      </c>
      <c r="B49" s="6763" t="str" cm="1">
        <f t="array" ref="B49">_xlfn.XLOOKUP(1, (INDEX(التشكيل_القديم!$M$219:$T$244, ,6)=$A49) * (INDEX(التشكيل_القديم!$M$219:$T$244, ,7)="رئيس الدائرة"), INDEX(التشكيل_القديم!$M$219:$T$244, ,2))</f>
        <v>احمد سعيد محمد سعيد</v>
      </c>
      <c r="C49" s="6766" t="str">
        <f>_xlfn.XLOOKUP($B49,التشكيل_القديم!$N$219:$N$254,التشكيل_القديم!$P$219:$P$254,"")</f>
        <v>أ</v>
      </c>
      <c r="D49" s="5331" t="str">
        <f>_xlfn.XLOOKUP(F49,التشكيل_القديم!$H$219:$H$299,التشكيل_القديم!$J$219:$J$299,"")</f>
        <v>الثلاثاء</v>
      </c>
      <c r="E49" s="5336" t="str">
        <f>IF(F49&lt;&gt;"",_xlfn.XLOOKUP(F49,التشكيل_القديم!$H$219:$H$299,التشكيل_القديم!$I$219:$I$299,""),"")</f>
        <v>جنح ومخالفات</v>
      </c>
      <c r="F49" s="5332" t="str" cm="2">
        <f t="array" ref="F49:F51">_xlfn._xlws.FILTER(التشكيل_القديم!$H$219:$H$299,التشكيل_القديم!$E$219:$E$299=$A49,"")</f>
        <v>الثلاثاء -جنح ومخالفات - مركز - د3</v>
      </c>
      <c r="G49" s="5376" t="str">
        <f>IF(BB49 = "", "OK",IF(AND(N49&lt;&gt;0,(O49+W49)=N49),"OK","WRONG"))</f>
        <v>WRONG</v>
      </c>
      <c r="H49" s="3377"/>
      <c r="I49" s="3350"/>
      <c r="J49" s="3350"/>
      <c r="K49" s="3350"/>
      <c r="L49" s="3408"/>
      <c r="M49" s="3409"/>
      <c r="N49" s="5341">
        <f>SUM(H49:M49)</f>
        <v>0</v>
      </c>
      <c r="O49" s="5345">
        <f>SUM(P49:V49)</f>
        <v>0</v>
      </c>
      <c r="P49" s="3368"/>
      <c r="Q49" s="3369"/>
      <c r="R49" s="3369"/>
      <c r="S49" s="5022"/>
      <c r="T49" s="3369"/>
      <c r="U49" s="3369"/>
      <c r="V49" s="3370"/>
      <c r="W49" s="5349">
        <f>X49+AD49+AE49+AN49+AQ49+AT49</f>
        <v>0</v>
      </c>
      <c r="X49" s="3550">
        <f>SUM(Y49:AC49)</f>
        <v>0</v>
      </c>
      <c r="Y49" s="3357"/>
      <c r="Z49" s="3350"/>
      <c r="AA49" s="3350"/>
      <c r="AB49" s="3350"/>
      <c r="AC49" s="3361"/>
      <c r="AD49" s="5361"/>
      <c r="AE49" s="3397">
        <f>SUM(AF49:AM49)</f>
        <v>0</v>
      </c>
      <c r="AF49" s="3357"/>
      <c r="AG49" s="3350"/>
      <c r="AH49" s="3350"/>
      <c r="AI49" s="3350"/>
      <c r="AJ49" s="3350"/>
      <c r="AK49" s="3350"/>
      <c r="AL49" s="3350"/>
      <c r="AM49" s="3361"/>
      <c r="AN49" s="3401">
        <f>AO49+AP49</f>
        <v>0</v>
      </c>
      <c r="AO49" s="3368"/>
      <c r="AP49" s="3370"/>
      <c r="AQ49" s="5337">
        <f>AR49+AS49</f>
        <v>0</v>
      </c>
      <c r="AR49" s="3357"/>
      <c r="AS49" s="3350"/>
      <c r="AT49" s="5365"/>
      <c r="AU49" s="3391">
        <f>SUM(AV49:BA49)</f>
        <v>0</v>
      </c>
      <c r="AV49" s="3391">
        <f>X49</f>
        <v>0</v>
      </c>
      <c r="AW49" s="3391">
        <f>AE49</f>
        <v>0</v>
      </c>
      <c r="AX49" s="3391">
        <f>AD49</f>
        <v>0</v>
      </c>
      <c r="AY49" s="3391">
        <f>AN49</f>
        <v>0</v>
      </c>
      <c r="AZ49" s="3391">
        <f>AQ49</f>
        <v>0</v>
      </c>
      <c r="BA49" s="3391">
        <f>AT49</f>
        <v>0</v>
      </c>
      <c r="BB49" s="5375" t="str">
        <f>IF(OR(E49="جنح ومخالفات",E49="مباني واملاك الدولة"),"م","")</f>
        <v>م</v>
      </c>
    </row>
    <row r="50" spans="1:54" ht="45.9" customHeight="1" thickTop="1" thickBot="1">
      <c r="A50" s="6770"/>
      <c r="B50" s="6764"/>
      <c r="C50" s="6767"/>
      <c r="D50" s="5331" t="str">
        <f>_xlfn.XLOOKUP(F50,التشكيل_القديم!$H$219:$H$299,التشكيل_القديم!$J$219:$J$299,"")</f>
        <v>الخميس</v>
      </c>
      <c r="E50" s="5336" t="str">
        <f>IF(F50&lt;&gt;"",_xlfn.XLOOKUP(F50,التشكيل_القديم!$H$219:$H$299,التشكيل_القديم!$I$219:$I$299,""),"")</f>
        <v>جنح ومخالفات</v>
      </c>
      <c r="F50" s="5333" t="str">
        <v>الخميس -جنح ومخالفات - مركز - د3</v>
      </c>
      <c r="G50" s="5376" t="str">
        <f t="shared" ref="G50:G53" si="138">IF(BB50 = "", "OK",IF(AND(N50&lt;&gt;0,(O50+W50)=N50),"OK","WRONG"))</f>
        <v>WRONG</v>
      </c>
      <c r="H50" s="3351"/>
      <c r="I50" s="3363"/>
      <c r="J50" s="3363"/>
      <c r="K50" s="3363"/>
      <c r="L50" s="3410"/>
      <c r="M50" s="3411"/>
      <c r="N50" s="5342">
        <f t="shared" ref="N50:N54" si="139">SUM(H50:M50)</f>
        <v>0</v>
      </c>
      <c r="O50" s="5346">
        <f t="shared" ref="O50:O54" si="140">SUM(P50:V50)</f>
        <v>0</v>
      </c>
      <c r="P50" s="3371"/>
      <c r="Q50" s="3372"/>
      <c r="R50" s="3372"/>
      <c r="S50" s="5023"/>
      <c r="T50" s="3372"/>
      <c r="U50" s="3372"/>
      <c r="V50" s="3373"/>
      <c r="W50" s="5350">
        <f t="shared" ref="W50:W54" si="141">X50+AD50+AE50+AN50+AQ50</f>
        <v>0</v>
      </c>
      <c r="X50" s="3551">
        <f t="shared" ref="X50:X54" si="142">SUM(Y50:AC50)</f>
        <v>0</v>
      </c>
      <c r="Y50" s="3362"/>
      <c r="Z50" s="3363"/>
      <c r="AA50" s="3363"/>
      <c r="AB50" s="3363"/>
      <c r="AC50" s="3364"/>
      <c r="AD50" s="5362"/>
      <c r="AE50" s="3398">
        <f t="shared" ref="AE50:AE54" si="143">SUM(AF50:AM50)</f>
        <v>0</v>
      </c>
      <c r="AF50" s="3362"/>
      <c r="AG50" s="3363"/>
      <c r="AH50" s="3363"/>
      <c r="AI50" s="3363"/>
      <c r="AJ50" s="3363"/>
      <c r="AK50" s="3363"/>
      <c r="AL50" s="3363"/>
      <c r="AM50" s="3364"/>
      <c r="AN50" s="3402">
        <f t="shared" ref="AN50:AN54" si="144">AO50+AP50</f>
        <v>0</v>
      </c>
      <c r="AO50" s="3371"/>
      <c r="AP50" s="3373"/>
      <c r="AQ50" s="5338">
        <f t="shared" ref="AQ50:AQ54" si="145">AR50+AS50</f>
        <v>0</v>
      </c>
      <c r="AR50" s="3362"/>
      <c r="AS50" s="3363"/>
      <c r="AT50" s="5366"/>
      <c r="AU50" s="3392">
        <f t="shared" ref="AU50:AU54" si="146">SUM(AV50:BA50)</f>
        <v>0</v>
      </c>
      <c r="AV50" s="3392">
        <f t="shared" ref="AV50:AV54" si="147">X50</f>
        <v>0</v>
      </c>
      <c r="AW50" s="3392">
        <f t="shared" ref="AW50:AW54" si="148">AE50</f>
        <v>0</v>
      </c>
      <c r="AX50" s="3392">
        <f t="shared" ref="AX50:AX54" si="149">AD50</f>
        <v>0</v>
      </c>
      <c r="AY50" s="3392">
        <f t="shared" ref="AY50:AY54" si="150">AN50</f>
        <v>0</v>
      </c>
      <c r="AZ50" s="3392">
        <f t="shared" ref="AZ50:AZ54" si="151">AQ50</f>
        <v>0</v>
      </c>
      <c r="BA50" s="3392">
        <f t="shared" ref="BA50:BA54" si="152">AT50</f>
        <v>0</v>
      </c>
      <c r="BB50" s="5375" t="str">
        <f t="shared" ref="BB50:BB53" si="153">IF(OR(E50="جنح ومخالفات",E50="مباني واملاك الدولة"),"م","")</f>
        <v>م</v>
      </c>
    </row>
    <row r="51" spans="1:54" ht="45.9" customHeight="1" thickTop="1" thickBot="1">
      <c r="A51" s="6770"/>
      <c r="B51" s="6764"/>
      <c r="C51" s="6767"/>
      <c r="D51" s="5331" t="str">
        <f>_xlfn.XLOOKUP(F51,التشكيل_القديم!$H$219:$H$299,التشكيل_القديم!$J$219:$J$299,"")</f>
        <v>الخميس</v>
      </c>
      <c r="E51" s="5336" t="str">
        <f>IF(F51&lt;&gt;"",_xlfn.XLOOKUP(F51,التشكيل_القديم!$H$219:$H$299,التشكيل_القديم!$I$219:$I$299,""),"")</f>
        <v>جنح المرور</v>
      </c>
      <c r="F51" s="5335" t="str">
        <v>الخميس -جنح المرور - مركز - د3</v>
      </c>
      <c r="G51" s="5376" t="str">
        <f t="shared" si="138"/>
        <v>OK</v>
      </c>
      <c r="H51" s="3354"/>
      <c r="I51" s="3366"/>
      <c r="J51" s="3366"/>
      <c r="K51" s="3366"/>
      <c r="L51" s="3412"/>
      <c r="M51" s="3413"/>
      <c r="N51" s="5343">
        <f t="shared" si="139"/>
        <v>0</v>
      </c>
      <c r="O51" s="5347">
        <f t="shared" si="140"/>
        <v>0</v>
      </c>
      <c r="P51" s="3374"/>
      <c r="Q51" s="3375"/>
      <c r="R51" s="3375"/>
      <c r="S51" s="5024"/>
      <c r="T51" s="3375"/>
      <c r="U51" s="3375"/>
      <c r="V51" s="3376"/>
      <c r="W51" s="5351">
        <f t="shared" si="141"/>
        <v>0</v>
      </c>
      <c r="X51" s="3552">
        <f t="shared" si="142"/>
        <v>0</v>
      </c>
      <c r="Y51" s="3365"/>
      <c r="Z51" s="3366"/>
      <c r="AA51" s="3366"/>
      <c r="AB51" s="3366"/>
      <c r="AC51" s="3367"/>
      <c r="AD51" s="5363"/>
      <c r="AE51" s="3399">
        <f t="shared" si="143"/>
        <v>0</v>
      </c>
      <c r="AF51" s="3365"/>
      <c r="AG51" s="3366"/>
      <c r="AH51" s="3366"/>
      <c r="AI51" s="3366"/>
      <c r="AJ51" s="3366"/>
      <c r="AK51" s="3366"/>
      <c r="AL51" s="3366"/>
      <c r="AM51" s="3367"/>
      <c r="AN51" s="3403">
        <f t="shared" si="144"/>
        <v>0</v>
      </c>
      <c r="AO51" s="3374"/>
      <c r="AP51" s="3376"/>
      <c r="AQ51" s="5339">
        <f t="shared" si="145"/>
        <v>0</v>
      </c>
      <c r="AR51" s="3365"/>
      <c r="AS51" s="3366"/>
      <c r="AT51" s="5367"/>
      <c r="AU51" s="3393">
        <f t="shared" si="146"/>
        <v>0</v>
      </c>
      <c r="AV51" s="3393">
        <f t="shared" si="147"/>
        <v>0</v>
      </c>
      <c r="AW51" s="3393">
        <f t="shared" si="148"/>
        <v>0</v>
      </c>
      <c r="AX51" s="3393">
        <f t="shared" si="149"/>
        <v>0</v>
      </c>
      <c r="AY51" s="3393">
        <f t="shared" si="150"/>
        <v>0</v>
      </c>
      <c r="AZ51" s="3393">
        <f t="shared" si="151"/>
        <v>0</v>
      </c>
      <c r="BA51" s="3393">
        <f t="shared" si="152"/>
        <v>0</v>
      </c>
      <c r="BB51" s="5375" t="str">
        <f t="shared" si="153"/>
        <v/>
      </c>
    </row>
    <row r="52" spans="1:54" ht="45.9" hidden="1" customHeight="1" thickTop="1" thickBot="1">
      <c r="A52" s="6770"/>
      <c r="B52" s="6764"/>
      <c r="C52" s="6767"/>
      <c r="D52" s="5331">
        <f>_xlfn.XLOOKUP(F52,التشكيل_القديم!$H$219:$H$299,التشكيل_القديم!$J$219:$J$299,"")</f>
        <v>0</v>
      </c>
      <c r="E52" s="5336" t="str">
        <f>IF(F52&lt;&gt;"",_xlfn.XLOOKUP(F52,التشكيل_القديم!$H$219:$H$299,التشكيل_القديم!$I$219:$I$299,""),"")</f>
        <v/>
      </c>
      <c r="F52" s="5334"/>
      <c r="G52" s="5376" t="str">
        <f t="shared" si="138"/>
        <v>OK</v>
      </c>
      <c r="H52" s="3351"/>
      <c r="I52" s="3363"/>
      <c r="J52" s="3363"/>
      <c r="K52" s="3363"/>
      <c r="L52" s="3410"/>
      <c r="M52" s="3411"/>
      <c r="N52" s="5342">
        <f t="shared" si="139"/>
        <v>0</v>
      </c>
      <c r="O52" s="5346">
        <f t="shared" si="140"/>
        <v>0</v>
      </c>
      <c r="P52" s="3352"/>
      <c r="Q52" s="3353"/>
      <c r="R52" s="3353"/>
      <c r="S52" s="5023"/>
      <c r="T52" s="3372"/>
      <c r="U52" s="3372"/>
      <c r="V52" s="3373"/>
      <c r="W52" s="5350">
        <f t="shared" si="141"/>
        <v>0</v>
      </c>
      <c r="X52" s="3551">
        <f t="shared" si="142"/>
        <v>0</v>
      </c>
      <c r="Y52" s="3362"/>
      <c r="Z52" s="3363"/>
      <c r="AA52" s="3363"/>
      <c r="AB52" s="3363"/>
      <c r="AC52" s="3364"/>
      <c r="AD52" s="5362"/>
      <c r="AE52" s="3398">
        <f t="shared" si="143"/>
        <v>0</v>
      </c>
      <c r="AF52" s="3362"/>
      <c r="AG52" s="3363"/>
      <c r="AH52" s="3363"/>
      <c r="AI52" s="3363"/>
      <c r="AJ52" s="3363"/>
      <c r="AK52" s="3363"/>
      <c r="AL52" s="3363"/>
      <c r="AM52" s="3364"/>
      <c r="AN52" s="3402">
        <f t="shared" si="144"/>
        <v>0</v>
      </c>
      <c r="AO52" s="3371"/>
      <c r="AP52" s="3373"/>
      <c r="AQ52" s="5338">
        <f t="shared" si="145"/>
        <v>0</v>
      </c>
      <c r="AR52" s="3362"/>
      <c r="AS52" s="3363"/>
      <c r="AT52" s="5366"/>
      <c r="AU52" s="3392">
        <f t="shared" si="146"/>
        <v>0</v>
      </c>
      <c r="AV52" s="3392">
        <f t="shared" si="147"/>
        <v>0</v>
      </c>
      <c r="AW52" s="3392">
        <f t="shared" si="148"/>
        <v>0</v>
      </c>
      <c r="AX52" s="3392">
        <f t="shared" si="149"/>
        <v>0</v>
      </c>
      <c r="AY52" s="3392">
        <f t="shared" si="150"/>
        <v>0</v>
      </c>
      <c r="AZ52" s="3392">
        <f t="shared" si="151"/>
        <v>0</v>
      </c>
      <c r="BA52" s="3392">
        <f t="shared" si="152"/>
        <v>0</v>
      </c>
      <c r="BB52" s="5375" t="str">
        <f t="shared" si="153"/>
        <v/>
      </c>
    </row>
    <row r="53" spans="1:54" ht="45.9" hidden="1" customHeight="1" thickBot="1">
      <c r="A53" s="6771"/>
      <c r="B53" s="6765"/>
      <c r="C53" s="6768"/>
      <c r="D53" s="5331">
        <f>_xlfn.XLOOKUP(F53,التشكيل_القديم!$H$219:$H$299,التشكيل_القديم!$J$219:$J$299,"")</f>
        <v>0</v>
      </c>
      <c r="E53" s="5336" t="str">
        <f>IF(F53&lt;&gt;"",_xlfn.XLOOKUP(F53,التشكيل_القديم!$H$219:$H$299,التشكيل_القديم!$I$219:$I$299,""),"")</f>
        <v/>
      </c>
      <c r="F53" s="5332"/>
      <c r="G53" s="5376" t="str">
        <f t="shared" si="138"/>
        <v>OK</v>
      </c>
      <c r="H53" s="3345"/>
      <c r="I53" s="5354"/>
      <c r="J53" s="5354"/>
      <c r="K53" s="5354"/>
      <c r="L53" s="5359"/>
      <c r="M53" s="5360"/>
      <c r="N53" s="5344">
        <f t="shared" si="139"/>
        <v>0</v>
      </c>
      <c r="O53" s="5348">
        <f t="shared" si="140"/>
        <v>0</v>
      </c>
      <c r="P53" s="3347"/>
      <c r="Q53" s="3346"/>
      <c r="R53" s="3346"/>
      <c r="S53" s="5025"/>
      <c r="T53" s="5358"/>
      <c r="U53" s="5358"/>
      <c r="V53" s="5356"/>
      <c r="W53" s="5352">
        <f t="shared" si="141"/>
        <v>0</v>
      </c>
      <c r="X53" s="3553">
        <f t="shared" si="142"/>
        <v>0</v>
      </c>
      <c r="Y53" s="5353"/>
      <c r="Z53" s="5354"/>
      <c r="AA53" s="5354"/>
      <c r="AB53" s="5354"/>
      <c r="AC53" s="5357"/>
      <c r="AD53" s="5364"/>
      <c r="AE53" s="3400">
        <f t="shared" si="143"/>
        <v>0</v>
      </c>
      <c r="AF53" s="5353"/>
      <c r="AG53" s="5354"/>
      <c r="AH53" s="5354"/>
      <c r="AI53" s="5354"/>
      <c r="AJ53" s="5354"/>
      <c r="AK53" s="5354"/>
      <c r="AL53" s="5354"/>
      <c r="AM53" s="5357"/>
      <c r="AN53" s="3404">
        <f t="shared" si="144"/>
        <v>0</v>
      </c>
      <c r="AO53" s="5355"/>
      <c r="AP53" s="5356"/>
      <c r="AQ53" s="5340">
        <f t="shared" si="145"/>
        <v>0</v>
      </c>
      <c r="AR53" s="5353"/>
      <c r="AS53" s="5354"/>
      <c r="AT53" s="5368"/>
      <c r="AU53" s="3394">
        <f t="shared" si="146"/>
        <v>0</v>
      </c>
      <c r="AV53" s="3394">
        <f t="shared" si="147"/>
        <v>0</v>
      </c>
      <c r="AW53" s="3394">
        <f t="shared" si="148"/>
        <v>0</v>
      </c>
      <c r="AX53" s="3394">
        <f t="shared" si="149"/>
        <v>0</v>
      </c>
      <c r="AY53" s="3394">
        <f t="shared" si="150"/>
        <v>0</v>
      </c>
      <c r="AZ53" s="3394">
        <f t="shared" si="151"/>
        <v>0</v>
      </c>
      <c r="BA53" s="3394">
        <f t="shared" si="152"/>
        <v>0</v>
      </c>
      <c r="BB53" s="5375" t="str">
        <f t="shared" si="153"/>
        <v/>
      </c>
    </row>
    <row r="54" spans="1:54" ht="45.9" customHeight="1" thickBot="1">
      <c r="A54" s="6759" t="str">
        <f xml:space="preserve"> "اجمالي " &amp;A49</f>
        <v>اجمالي الدائرة الثالثة جزئي مركز بني سويف</v>
      </c>
      <c r="B54" s="6760"/>
      <c r="C54" s="6760"/>
      <c r="D54" s="6757"/>
      <c r="E54" s="6760"/>
      <c r="F54" s="6761"/>
      <c r="G54" s="5369"/>
      <c r="H54" s="5370">
        <f>SUM(H49:H53)</f>
        <v>0</v>
      </c>
      <c r="I54" s="3415">
        <f>SUM(I49:I53)</f>
        <v>0</v>
      </c>
      <c r="J54" s="3415">
        <f t="shared" ref="J54:M54" si="154">SUM(J49:J53)</f>
        <v>0</v>
      </c>
      <c r="K54" s="3415">
        <f t="shared" si="154"/>
        <v>0</v>
      </c>
      <c r="L54" s="3415">
        <f t="shared" si="154"/>
        <v>0</v>
      </c>
      <c r="M54" s="3415">
        <f t="shared" si="154"/>
        <v>0</v>
      </c>
      <c r="N54" s="5371">
        <f t="shared" si="139"/>
        <v>0</v>
      </c>
      <c r="O54" s="5372">
        <f t="shared" si="140"/>
        <v>0</v>
      </c>
      <c r="P54" s="3415">
        <f t="shared" ref="P54:S54" si="155">SUM(P49:P53)</f>
        <v>0</v>
      </c>
      <c r="Q54" s="3415">
        <f t="shared" si="155"/>
        <v>0</v>
      </c>
      <c r="R54" s="3415">
        <f t="shared" si="155"/>
        <v>0</v>
      </c>
      <c r="S54" s="5026">
        <f t="shared" si="155"/>
        <v>0</v>
      </c>
      <c r="T54" s="3415">
        <f>SUM(T49:T53)</f>
        <v>0</v>
      </c>
      <c r="U54" s="3415">
        <f t="shared" ref="U54" si="156">SUM(U49:U53)</f>
        <v>0</v>
      </c>
      <c r="V54" s="3415">
        <f>SUM(V49:V53)</f>
        <v>0</v>
      </c>
      <c r="W54" s="5373">
        <f t="shared" si="141"/>
        <v>0</v>
      </c>
      <c r="X54" s="3415">
        <f t="shared" si="142"/>
        <v>0</v>
      </c>
      <c r="Y54" s="3415">
        <f t="shared" ref="Y54:AD54" si="157">SUM(Y49:Y53)</f>
        <v>0</v>
      </c>
      <c r="Z54" s="3415">
        <f t="shared" si="157"/>
        <v>0</v>
      </c>
      <c r="AA54" s="3415">
        <f t="shared" si="157"/>
        <v>0</v>
      </c>
      <c r="AB54" s="3415">
        <f t="shared" si="157"/>
        <v>0</v>
      </c>
      <c r="AC54" s="3415">
        <f t="shared" si="157"/>
        <v>0</v>
      </c>
      <c r="AD54" s="3415">
        <f t="shared" si="157"/>
        <v>0</v>
      </c>
      <c r="AE54" s="3416">
        <f t="shared" si="143"/>
        <v>0</v>
      </c>
      <c r="AF54" s="3415">
        <f t="shared" ref="AF54:AM54" si="158">SUM(AF49:AF53)</f>
        <v>0</v>
      </c>
      <c r="AG54" s="3415">
        <f t="shared" si="158"/>
        <v>0</v>
      </c>
      <c r="AH54" s="3415">
        <f t="shared" si="158"/>
        <v>0</v>
      </c>
      <c r="AI54" s="3415">
        <f t="shared" si="158"/>
        <v>0</v>
      </c>
      <c r="AJ54" s="3415">
        <f t="shared" si="158"/>
        <v>0</v>
      </c>
      <c r="AK54" s="3415">
        <f t="shared" si="158"/>
        <v>0</v>
      </c>
      <c r="AL54" s="3415">
        <f t="shared" si="158"/>
        <v>0</v>
      </c>
      <c r="AM54" s="3415">
        <f t="shared" si="158"/>
        <v>0</v>
      </c>
      <c r="AN54" s="3417">
        <f t="shared" si="144"/>
        <v>0</v>
      </c>
      <c r="AO54" s="3415">
        <f t="shared" ref="AO54:AP54" si="159">SUM(AO49:AO53)</f>
        <v>0</v>
      </c>
      <c r="AP54" s="3415">
        <f t="shared" si="159"/>
        <v>0</v>
      </c>
      <c r="AQ54" s="3415">
        <f t="shared" si="145"/>
        <v>0</v>
      </c>
      <c r="AR54" s="3415">
        <f t="shared" ref="AR54:AT54" si="160">SUM(AR49:AR53)</f>
        <v>0</v>
      </c>
      <c r="AS54" s="3415">
        <f t="shared" si="160"/>
        <v>0</v>
      </c>
      <c r="AT54" s="5374">
        <f t="shared" si="160"/>
        <v>0</v>
      </c>
      <c r="AU54" s="3415">
        <f t="shared" si="146"/>
        <v>0</v>
      </c>
      <c r="AV54" s="3415">
        <f t="shared" si="147"/>
        <v>0</v>
      </c>
      <c r="AW54" s="3415">
        <f t="shared" si="148"/>
        <v>0</v>
      </c>
      <c r="AX54" s="3415">
        <f t="shared" si="149"/>
        <v>0</v>
      </c>
      <c r="AY54" s="3415">
        <f t="shared" si="150"/>
        <v>0</v>
      </c>
      <c r="AZ54" s="3415">
        <f t="shared" si="151"/>
        <v>0</v>
      </c>
      <c r="BA54" s="3415">
        <f t="shared" si="152"/>
        <v>0</v>
      </c>
      <c r="BB54" s="3418"/>
    </row>
    <row r="55" spans="1:54" ht="45.9" customHeight="1" thickBot="1">
      <c r="A55" s="6759" t="s">
        <v>1637</v>
      </c>
      <c r="B55" s="6760"/>
      <c r="C55" s="6760"/>
      <c r="D55" s="6757"/>
      <c r="E55" s="6760"/>
      <c r="F55" s="6761"/>
      <c r="G55" s="5369"/>
      <c r="H55" s="5370">
        <f t="shared" ref="H55:BB55" si="161">SUM(H42,H48,H54)</f>
        <v>0</v>
      </c>
      <c r="I55" s="3415">
        <f t="shared" si="161"/>
        <v>0</v>
      </c>
      <c r="J55" s="3415">
        <f t="shared" si="161"/>
        <v>0</v>
      </c>
      <c r="K55" s="3415">
        <f t="shared" si="161"/>
        <v>0</v>
      </c>
      <c r="L55" s="3415">
        <f t="shared" si="161"/>
        <v>0</v>
      </c>
      <c r="M55" s="3415">
        <f t="shared" si="161"/>
        <v>0</v>
      </c>
      <c r="N55" s="5371">
        <f t="shared" si="161"/>
        <v>0</v>
      </c>
      <c r="O55" s="5372">
        <f t="shared" si="161"/>
        <v>0</v>
      </c>
      <c r="P55" s="3415">
        <f t="shared" si="161"/>
        <v>0</v>
      </c>
      <c r="Q55" s="3415">
        <f t="shared" si="161"/>
        <v>0</v>
      </c>
      <c r="R55" s="3415">
        <f t="shared" si="161"/>
        <v>0</v>
      </c>
      <c r="S55" s="5026">
        <f t="shared" si="161"/>
        <v>0</v>
      </c>
      <c r="T55" s="3415">
        <f t="shared" si="161"/>
        <v>0</v>
      </c>
      <c r="U55" s="3415">
        <f t="shared" si="161"/>
        <v>0</v>
      </c>
      <c r="V55" s="3415">
        <f t="shared" si="161"/>
        <v>0</v>
      </c>
      <c r="W55" s="5373">
        <f t="shared" si="161"/>
        <v>0</v>
      </c>
      <c r="X55" s="3415">
        <f t="shared" si="161"/>
        <v>0</v>
      </c>
      <c r="Y55" s="3415">
        <f t="shared" si="161"/>
        <v>0</v>
      </c>
      <c r="Z55" s="3415">
        <f t="shared" si="161"/>
        <v>0</v>
      </c>
      <c r="AA55" s="3415">
        <f t="shared" si="161"/>
        <v>0</v>
      </c>
      <c r="AB55" s="3415">
        <f t="shared" si="161"/>
        <v>0</v>
      </c>
      <c r="AC55" s="3415">
        <f t="shared" si="161"/>
        <v>0</v>
      </c>
      <c r="AD55" s="3415">
        <f t="shared" si="161"/>
        <v>0</v>
      </c>
      <c r="AE55" s="3416">
        <f t="shared" si="161"/>
        <v>0</v>
      </c>
      <c r="AF55" s="3415">
        <f t="shared" si="161"/>
        <v>0</v>
      </c>
      <c r="AG55" s="3415">
        <f t="shared" si="161"/>
        <v>0</v>
      </c>
      <c r="AH55" s="3415">
        <f t="shared" si="161"/>
        <v>0</v>
      </c>
      <c r="AI55" s="3415">
        <f t="shared" si="161"/>
        <v>0</v>
      </c>
      <c r="AJ55" s="3415">
        <f t="shared" si="161"/>
        <v>0</v>
      </c>
      <c r="AK55" s="3415">
        <f t="shared" si="161"/>
        <v>0</v>
      </c>
      <c r="AL55" s="3415">
        <f t="shared" si="161"/>
        <v>0</v>
      </c>
      <c r="AM55" s="3415">
        <f t="shared" si="161"/>
        <v>0</v>
      </c>
      <c r="AN55" s="3417">
        <f t="shared" si="161"/>
        <v>0</v>
      </c>
      <c r="AO55" s="3415">
        <f t="shared" si="161"/>
        <v>0</v>
      </c>
      <c r="AP55" s="3415">
        <f t="shared" si="161"/>
        <v>0</v>
      </c>
      <c r="AQ55" s="3415">
        <f t="shared" si="161"/>
        <v>0</v>
      </c>
      <c r="AR55" s="3415">
        <f t="shared" si="161"/>
        <v>0</v>
      </c>
      <c r="AS55" s="3415">
        <f t="shared" si="161"/>
        <v>0</v>
      </c>
      <c r="AT55" s="5374">
        <f t="shared" si="161"/>
        <v>0</v>
      </c>
      <c r="AU55" s="3415">
        <f t="shared" si="161"/>
        <v>0</v>
      </c>
      <c r="AV55" s="3415">
        <f t="shared" si="161"/>
        <v>0</v>
      </c>
      <c r="AW55" s="3415">
        <f t="shared" si="161"/>
        <v>0</v>
      </c>
      <c r="AX55" s="3415">
        <f t="shared" si="161"/>
        <v>0</v>
      </c>
      <c r="AY55" s="3415">
        <f t="shared" si="161"/>
        <v>0</v>
      </c>
      <c r="AZ55" s="3415">
        <f t="shared" si="161"/>
        <v>0</v>
      </c>
      <c r="BA55" s="3415">
        <f t="shared" si="161"/>
        <v>0</v>
      </c>
      <c r="BB55" s="3418">
        <f t="shared" si="161"/>
        <v>0</v>
      </c>
    </row>
    <row r="56" spans="1:54" ht="45.9" customHeight="1" thickBot="1">
      <c r="A56" s="6769" t="s">
        <v>1653</v>
      </c>
      <c r="B56" s="6763" t="str" cm="1">
        <f t="array" ref="B56">_xlfn.XLOOKUP(1, (INDEX(التشكيل_القديم!$M$219:$T$244, ,6)=$A56) * (INDEX(التشكيل_القديم!$M$219:$T$244, ,7)="رئيس الدائرة"), INDEX(التشكيل_القديم!$M$219:$T$244, ,2))</f>
        <v>محمد جمال نصار عبد الباقى</v>
      </c>
      <c r="C56" s="6766" t="str">
        <f>_xlfn.XLOOKUP($B56,التشكيل_القديم!$N$219:$N$254,التشكيل_القديم!$P$219:$P$254,"")</f>
        <v>أ</v>
      </c>
      <c r="D56" s="5331" t="str">
        <f>_xlfn.XLOOKUP(F56,التشكيل_القديم!$H$219:$H$299,التشكيل_القديم!$J$219:$J$299,"")</f>
        <v>السبت</v>
      </c>
      <c r="E56" s="5336" t="str">
        <f>IF(F56&lt;&gt;"",_xlfn.XLOOKUP(F56,التشكيل_القديم!$H$219:$H$299,التشكيل_القديم!$I$219:$I$299,""),"")</f>
        <v>جنح ومخالفات</v>
      </c>
      <c r="F56" s="5332" t="str" cm="2">
        <f t="array" ref="F56:F57">_xlfn._xlws.FILTER(التشكيل_القديم!$H$219:$H$299,التشكيل_القديم!$E$219:$E$299=$A56,"")</f>
        <v>السبت -جنح ومخالفات - الواسطى - د1</v>
      </c>
      <c r="G56" s="5376" t="str">
        <f>IF(BB56 = "", "OK",IF(AND(N56&lt;&gt;0,(O56+W56)=N56),"OK","WRONG"))</f>
        <v>WRONG</v>
      </c>
      <c r="H56" s="3377"/>
      <c r="I56" s="3350"/>
      <c r="J56" s="3350"/>
      <c r="K56" s="3350"/>
      <c r="L56" s="3408"/>
      <c r="M56" s="3409"/>
      <c r="N56" s="5341">
        <f>SUM(H56:M56)</f>
        <v>0</v>
      </c>
      <c r="O56" s="5345">
        <f>SUM(P56:V56)</f>
        <v>0</v>
      </c>
      <c r="P56" s="3368"/>
      <c r="Q56" s="3369"/>
      <c r="R56" s="3369"/>
      <c r="S56" s="5022"/>
      <c r="T56" s="3369"/>
      <c r="U56" s="3369"/>
      <c r="V56" s="3370"/>
      <c r="W56" s="5349">
        <f>X56+AD56+AE56+AN56+AQ56+AT56</f>
        <v>0</v>
      </c>
      <c r="X56" s="3550">
        <f>SUM(Y56:AC56)</f>
        <v>0</v>
      </c>
      <c r="Y56" s="3357"/>
      <c r="Z56" s="3350"/>
      <c r="AA56" s="3350"/>
      <c r="AB56" s="3350"/>
      <c r="AC56" s="3361"/>
      <c r="AD56" s="5361"/>
      <c r="AE56" s="3397">
        <f>SUM(AF56:AM56)</f>
        <v>0</v>
      </c>
      <c r="AF56" s="3357"/>
      <c r="AG56" s="3350"/>
      <c r="AH56" s="3350"/>
      <c r="AI56" s="3350"/>
      <c r="AJ56" s="3350"/>
      <c r="AK56" s="3350"/>
      <c r="AL56" s="3350"/>
      <c r="AM56" s="3361"/>
      <c r="AN56" s="3401">
        <f>AO56+AP56</f>
        <v>0</v>
      </c>
      <c r="AO56" s="3368"/>
      <c r="AP56" s="3370"/>
      <c r="AQ56" s="5337">
        <f>AR56+AS56</f>
        <v>0</v>
      </c>
      <c r="AR56" s="3357"/>
      <c r="AS56" s="3350"/>
      <c r="AT56" s="5365"/>
      <c r="AU56" s="3391">
        <f>SUM(AV56:BA56)</f>
        <v>0</v>
      </c>
      <c r="AV56" s="3391">
        <f>X56</f>
        <v>0</v>
      </c>
      <c r="AW56" s="3391">
        <f>AE56</f>
        <v>0</v>
      </c>
      <c r="AX56" s="3391">
        <f>AD56</f>
        <v>0</v>
      </c>
      <c r="AY56" s="3391">
        <f>AN56</f>
        <v>0</v>
      </c>
      <c r="AZ56" s="3391">
        <f>AQ56</f>
        <v>0</v>
      </c>
      <c r="BA56" s="3391">
        <f>AT56</f>
        <v>0</v>
      </c>
      <c r="BB56" s="5375" t="str">
        <f>IF(OR(E56="جنح ومخالفات",E56="مباني واملاك الدولة"),"م","")</f>
        <v>م</v>
      </c>
    </row>
    <row r="57" spans="1:54" ht="45.9" customHeight="1" thickTop="1" thickBot="1">
      <c r="A57" s="6770"/>
      <c r="B57" s="6764"/>
      <c r="C57" s="6767"/>
      <c r="D57" s="5331" t="str">
        <f>_xlfn.XLOOKUP(F57,التشكيل_القديم!$H$219:$H$299,التشكيل_القديم!$J$219:$J$299,"")</f>
        <v>الاثنين</v>
      </c>
      <c r="E57" s="5336" t="str">
        <f>IF(F57&lt;&gt;"",_xlfn.XLOOKUP(F57,التشكيل_القديم!$H$219:$H$299,التشكيل_القديم!$I$219:$I$299,""),"")</f>
        <v>مباني واملاك الدولة</v>
      </c>
      <c r="F57" s="5333" t="str">
        <v>الاثنين -مباني واملاك الدولة - الواسطى - د1</v>
      </c>
      <c r="G57" s="5376" t="str">
        <f t="shared" ref="G57:G60" si="162">IF(BB57 = "", "OK",IF(AND(N57&lt;&gt;0,(O57+W57)=N57),"OK","WRONG"))</f>
        <v>WRONG</v>
      </c>
      <c r="H57" s="3351"/>
      <c r="I57" s="3363"/>
      <c r="J57" s="3363"/>
      <c r="K57" s="3363"/>
      <c r="L57" s="3410"/>
      <c r="M57" s="3411"/>
      <c r="N57" s="5342">
        <f t="shared" ref="N57:N61" si="163">SUM(H57:M57)</f>
        <v>0</v>
      </c>
      <c r="O57" s="5346">
        <f t="shared" ref="O57:O61" si="164">SUM(P57:V57)</f>
        <v>0</v>
      </c>
      <c r="P57" s="3371"/>
      <c r="Q57" s="3372"/>
      <c r="R57" s="3372"/>
      <c r="S57" s="5023"/>
      <c r="T57" s="3372"/>
      <c r="U57" s="3372"/>
      <c r="V57" s="3373"/>
      <c r="W57" s="5350">
        <f t="shared" ref="W57:W61" si="165">X57+AD57+AE57+AN57+AQ57</f>
        <v>0</v>
      </c>
      <c r="X57" s="3551">
        <f t="shared" ref="X57:X61" si="166">SUM(Y57:AC57)</f>
        <v>0</v>
      </c>
      <c r="Y57" s="3362"/>
      <c r="Z57" s="3363"/>
      <c r="AA57" s="3363"/>
      <c r="AB57" s="3363"/>
      <c r="AC57" s="3364"/>
      <c r="AD57" s="5362"/>
      <c r="AE57" s="3398">
        <f t="shared" ref="AE57:AE61" si="167">SUM(AF57:AM57)</f>
        <v>0</v>
      </c>
      <c r="AF57" s="3362"/>
      <c r="AG57" s="3363"/>
      <c r="AH57" s="3363"/>
      <c r="AI57" s="3363"/>
      <c r="AJ57" s="3363"/>
      <c r="AK57" s="3363"/>
      <c r="AL57" s="3363"/>
      <c r="AM57" s="3364"/>
      <c r="AN57" s="3402">
        <f t="shared" ref="AN57:AN61" si="168">AO57+AP57</f>
        <v>0</v>
      </c>
      <c r="AO57" s="3371"/>
      <c r="AP57" s="3373"/>
      <c r="AQ57" s="5338">
        <f t="shared" ref="AQ57:AQ61" si="169">AR57+AS57</f>
        <v>0</v>
      </c>
      <c r="AR57" s="3362"/>
      <c r="AS57" s="3363"/>
      <c r="AT57" s="5366"/>
      <c r="AU57" s="3392">
        <f t="shared" ref="AU57:AU61" si="170">SUM(AV57:BA57)</f>
        <v>0</v>
      </c>
      <c r="AV57" s="3392">
        <f t="shared" ref="AV57:AV61" si="171">X57</f>
        <v>0</v>
      </c>
      <c r="AW57" s="3392">
        <f t="shared" ref="AW57:AW61" si="172">AE57</f>
        <v>0</v>
      </c>
      <c r="AX57" s="3392">
        <f t="shared" ref="AX57:AX61" si="173">AD57</f>
        <v>0</v>
      </c>
      <c r="AY57" s="3392">
        <f t="shared" ref="AY57:AY61" si="174">AN57</f>
        <v>0</v>
      </c>
      <c r="AZ57" s="3392">
        <f t="shared" ref="AZ57:AZ61" si="175">AQ57</f>
        <v>0</v>
      </c>
      <c r="BA57" s="3392">
        <f t="shared" ref="BA57:BA61" si="176">AT57</f>
        <v>0</v>
      </c>
      <c r="BB57" s="5375" t="str">
        <f t="shared" ref="BB57:BB60" si="177">IF(OR(E57="جنح ومخالفات",E57="مباني واملاك الدولة"),"م","")</f>
        <v>م</v>
      </c>
    </row>
    <row r="58" spans="1:54" ht="45.9" hidden="1" customHeight="1" thickTop="1" thickBot="1">
      <c r="A58" s="6770"/>
      <c r="B58" s="6764"/>
      <c r="C58" s="6767"/>
      <c r="D58" s="5331">
        <f>_xlfn.XLOOKUP(F58,التشكيل_القديم!$H$219:$H$299,التشكيل_القديم!$J$219:$J$299,"")</f>
        <v>0</v>
      </c>
      <c r="E58" s="5336" t="str">
        <f>IF(F58&lt;&gt;"",_xlfn.XLOOKUP(F58,التشكيل_القديم!$H$219:$H$299,التشكيل_القديم!$I$219:$I$299,""),"")</f>
        <v/>
      </c>
      <c r="F58" s="5335"/>
      <c r="G58" s="5376" t="str">
        <f t="shared" si="162"/>
        <v>OK</v>
      </c>
      <c r="H58" s="3354"/>
      <c r="I58" s="3366"/>
      <c r="J58" s="3366"/>
      <c r="K58" s="3366"/>
      <c r="L58" s="3412"/>
      <c r="M58" s="3413"/>
      <c r="N58" s="5343">
        <f t="shared" si="163"/>
        <v>0</v>
      </c>
      <c r="O58" s="5347">
        <f t="shared" si="164"/>
        <v>0</v>
      </c>
      <c r="P58" s="3374"/>
      <c r="Q58" s="3375"/>
      <c r="R58" s="3375"/>
      <c r="S58" s="5024"/>
      <c r="T58" s="3375"/>
      <c r="U58" s="3375"/>
      <c r="V58" s="3376"/>
      <c r="W58" s="5351">
        <f t="shared" si="165"/>
        <v>0</v>
      </c>
      <c r="X58" s="3552">
        <f t="shared" si="166"/>
        <v>0</v>
      </c>
      <c r="Y58" s="3365"/>
      <c r="Z58" s="3366"/>
      <c r="AA58" s="3366"/>
      <c r="AB58" s="3366"/>
      <c r="AC58" s="3367"/>
      <c r="AD58" s="5363"/>
      <c r="AE58" s="3399">
        <f t="shared" si="167"/>
        <v>0</v>
      </c>
      <c r="AF58" s="3365"/>
      <c r="AG58" s="3366"/>
      <c r="AH58" s="3366"/>
      <c r="AI58" s="3366"/>
      <c r="AJ58" s="3366"/>
      <c r="AK58" s="3366"/>
      <c r="AL58" s="3366"/>
      <c r="AM58" s="3367"/>
      <c r="AN58" s="3403">
        <f t="shared" si="168"/>
        <v>0</v>
      </c>
      <c r="AO58" s="3374"/>
      <c r="AP58" s="3376"/>
      <c r="AQ58" s="5339">
        <f t="shared" si="169"/>
        <v>0</v>
      </c>
      <c r="AR58" s="3365"/>
      <c r="AS58" s="3366"/>
      <c r="AT58" s="5367"/>
      <c r="AU58" s="3393">
        <f t="shared" si="170"/>
        <v>0</v>
      </c>
      <c r="AV58" s="3393">
        <f t="shared" si="171"/>
        <v>0</v>
      </c>
      <c r="AW58" s="3393">
        <f t="shared" si="172"/>
        <v>0</v>
      </c>
      <c r="AX58" s="3393">
        <f t="shared" si="173"/>
        <v>0</v>
      </c>
      <c r="AY58" s="3393">
        <f t="shared" si="174"/>
        <v>0</v>
      </c>
      <c r="AZ58" s="3393">
        <f t="shared" si="175"/>
        <v>0</v>
      </c>
      <c r="BA58" s="3393">
        <f t="shared" si="176"/>
        <v>0</v>
      </c>
      <c r="BB58" s="5375" t="str">
        <f t="shared" si="177"/>
        <v/>
      </c>
    </row>
    <row r="59" spans="1:54" ht="45.9" hidden="1" customHeight="1" thickTop="1" thickBot="1">
      <c r="A59" s="6770"/>
      <c r="B59" s="6764"/>
      <c r="C59" s="6767"/>
      <c r="D59" s="5331">
        <f>_xlfn.XLOOKUP(F59,التشكيل_القديم!$H$219:$H$299,التشكيل_القديم!$J$219:$J$299,"")</f>
        <v>0</v>
      </c>
      <c r="E59" s="5336" t="str">
        <f>IF(F59&lt;&gt;"",_xlfn.XLOOKUP(F59,التشكيل_القديم!$H$219:$H$299,التشكيل_القديم!$I$219:$I$299,""),"")</f>
        <v/>
      </c>
      <c r="F59" s="5334"/>
      <c r="G59" s="5376" t="str">
        <f t="shared" si="162"/>
        <v>OK</v>
      </c>
      <c r="H59" s="3351"/>
      <c r="I59" s="3363"/>
      <c r="J59" s="3363"/>
      <c r="K59" s="3363"/>
      <c r="L59" s="3410"/>
      <c r="M59" s="3411"/>
      <c r="N59" s="5342">
        <f t="shared" si="163"/>
        <v>0</v>
      </c>
      <c r="O59" s="5346">
        <f t="shared" si="164"/>
        <v>0</v>
      </c>
      <c r="P59" s="3352"/>
      <c r="Q59" s="3353"/>
      <c r="R59" s="3353"/>
      <c r="S59" s="5023"/>
      <c r="T59" s="3372"/>
      <c r="U59" s="3372"/>
      <c r="V59" s="3373"/>
      <c r="W59" s="5350">
        <f t="shared" si="165"/>
        <v>0</v>
      </c>
      <c r="X59" s="3551">
        <f t="shared" si="166"/>
        <v>0</v>
      </c>
      <c r="Y59" s="3362"/>
      <c r="Z59" s="3363"/>
      <c r="AA59" s="3363"/>
      <c r="AB59" s="3363"/>
      <c r="AC59" s="3364"/>
      <c r="AD59" s="5362"/>
      <c r="AE59" s="3398">
        <f t="shared" si="167"/>
        <v>0</v>
      </c>
      <c r="AF59" s="3362"/>
      <c r="AG59" s="3363"/>
      <c r="AH59" s="3363"/>
      <c r="AI59" s="3363"/>
      <c r="AJ59" s="3363"/>
      <c r="AK59" s="3363"/>
      <c r="AL59" s="3363"/>
      <c r="AM59" s="3364"/>
      <c r="AN59" s="3402">
        <f t="shared" si="168"/>
        <v>0</v>
      </c>
      <c r="AO59" s="3371"/>
      <c r="AP59" s="3373"/>
      <c r="AQ59" s="5338">
        <f t="shared" si="169"/>
        <v>0</v>
      </c>
      <c r="AR59" s="3362"/>
      <c r="AS59" s="3363"/>
      <c r="AT59" s="5366"/>
      <c r="AU59" s="3392">
        <f t="shared" si="170"/>
        <v>0</v>
      </c>
      <c r="AV59" s="3392">
        <f t="shared" si="171"/>
        <v>0</v>
      </c>
      <c r="AW59" s="3392">
        <f t="shared" si="172"/>
        <v>0</v>
      </c>
      <c r="AX59" s="3392">
        <f t="shared" si="173"/>
        <v>0</v>
      </c>
      <c r="AY59" s="3392">
        <f t="shared" si="174"/>
        <v>0</v>
      </c>
      <c r="AZ59" s="3392">
        <f t="shared" si="175"/>
        <v>0</v>
      </c>
      <c r="BA59" s="3392">
        <f t="shared" si="176"/>
        <v>0</v>
      </c>
      <c r="BB59" s="5375" t="str">
        <f t="shared" si="177"/>
        <v/>
      </c>
    </row>
    <row r="60" spans="1:54" ht="45.9" hidden="1" customHeight="1" thickBot="1">
      <c r="A60" s="6771"/>
      <c r="B60" s="6765"/>
      <c r="C60" s="6768"/>
      <c r="D60" s="5331">
        <f>_xlfn.XLOOKUP(F60,التشكيل_القديم!$H$219:$H$299,التشكيل_القديم!$J$219:$J$299,"")</f>
        <v>0</v>
      </c>
      <c r="E60" s="5336" t="str">
        <f>IF(F60&lt;&gt;"",_xlfn.XLOOKUP(F60,التشكيل_القديم!$H$219:$H$299,التشكيل_القديم!$I$219:$I$299,""),"")</f>
        <v/>
      </c>
      <c r="F60" s="5332"/>
      <c r="G60" s="5376" t="str">
        <f t="shared" si="162"/>
        <v>OK</v>
      </c>
      <c r="H60" s="3345"/>
      <c r="I60" s="5354"/>
      <c r="J60" s="5354"/>
      <c r="K60" s="5354"/>
      <c r="L60" s="5359"/>
      <c r="M60" s="5360"/>
      <c r="N60" s="5344">
        <f t="shared" si="163"/>
        <v>0</v>
      </c>
      <c r="O60" s="5348">
        <f t="shared" si="164"/>
        <v>0</v>
      </c>
      <c r="P60" s="3347"/>
      <c r="Q60" s="3346"/>
      <c r="R60" s="3346"/>
      <c r="S60" s="5025"/>
      <c r="T60" s="5358"/>
      <c r="U60" s="5358"/>
      <c r="V60" s="5356"/>
      <c r="W60" s="5352">
        <f t="shared" si="165"/>
        <v>0</v>
      </c>
      <c r="X60" s="3553">
        <f t="shared" si="166"/>
        <v>0</v>
      </c>
      <c r="Y60" s="5353"/>
      <c r="Z60" s="5354"/>
      <c r="AA60" s="5354"/>
      <c r="AB60" s="5354"/>
      <c r="AC60" s="5357"/>
      <c r="AD60" s="5364"/>
      <c r="AE60" s="3400">
        <f t="shared" si="167"/>
        <v>0</v>
      </c>
      <c r="AF60" s="5353"/>
      <c r="AG60" s="5354"/>
      <c r="AH60" s="5354"/>
      <c r="AI60" s="5354"/>
      <c r="AJ60" s="5354"/>
      <c r="AK60" s="5354"/>
      <c r="AL60" s="5354"/>
      <c r="AM60" s="5357"/>
      <c r="AN60" s="3404">
        <f t="shared" si="168"/>
        <v>0</v>
      </c>
      <c r="AO60" s="5355"/>
      <c r="AP60" s="5356"/>
      <c r="AQ60" s="5340">
        <f t="shared" si="169"/>
        <v>0</v>
      </c>
      <c r="AR60" s="5353"/>
      <c r="AS60" s="5354"/>
      <c r="AT60" s="5368"/>
      <c r="AU60" s="3394">
        <f t="shared" si="170"/>
        <v>0</v>
      </c>
      <c r="AV60" s="3394">
        <f t="shared" si="171"/>
        <v>0</v>
      </c>
      <c r="AW60" s="3394">
        <f t="shared" si="172"/>
        <v>0</v>
      </c>
      <c r="AX60" s="3394">
        <f t="shared" si="173"/>
        <v>0</v>
      </c>
      <c r="AY60" s="3394">
        <f t="shared" si="174"/>
        <v>0</v>
      </c>
      <c r="AZ60" s="3394">
        <f t="shared" si="175"/>
        <v>0</v>
      </c>
      <c r="BA60" s="3394">
        <f t="shared" si="176"/>
        <v>0</v>
      </c>
      <c r="BB60" s="5375" t="str">
        <f t="shared" si="177"/>
        <v/>
      </c>
    </row>
    <row r="61" spans="1:54" ht="45.9" customHeight="1" thickBot="1">
      <c r="A61" s="6759" t="str">
        <f xml:space="preserve"> "اجمالي " &amp;A56</f>
        <v>اجمالي الدائرة الأولي جزئي مركز الواسطي</v>
      </c>
      <c r="B61" s="6760"/>
      <c r="C61" s="6760"/>
      <c r="D61" s="6757"/>
      <c r="E61" s="6760"/>
      <c r="F61" s="6761"/>
      <c r="G61" s="5369"/>
      <c r="H61" s="5370">
        <f>SUM(H56:H60)</f>
        <v>0</v>
      </c>
      <c r="I61" s="3415">
        <f>SUM(I56:I60)</f>
        <v>0</v>
      </c>
      <c r="J61" s="3415">
        <f t="shared" ref="J61:M61" si="178">SUM(J56:J60)</f>
        <v>0</v>
      </c>
      <c r="K61" s="3415">
        <f t="shared" si="178"/>
        <v>0</v>
      </c>
      <c r="L61" s="3415">
        <f t="shared" si="178"/>
        <v>0</v>
      </c>
      <c r="M61" s="3415">
        <f t="shared" si="178"/>
        <v>0</v>
      </c>
      <c r="N61" s="5371">
        <f t="shared" si="163"/>
        <v>0</v>
      </c>
      <c r="O61" s="5372">
        <f t="shared" si="164"/>
        <v>0</v>
      </c>
      <c r="P61" s="3415">
        <f t="shared" ref="P61:S61" si="179">SUM(P56:P60)</f>
        <v>0</v>
      </c>
      <c r="Q61" s="3415">
        <f t="shared" si="179"/>
        <v>0</v>
      </c>
      <c r="R61" s="3415">
        <f t="shared" si="179"/>
        <v>0</v>
      </c>
      <c r="S61" s="5026">
        <f t="shared" si="179"/>
        <v>0</v>
      </c>
      <c r="T61" s="3415">
        <f>SUM(T56:T60)</f>
        <v>0</v>
      </c>
      <c r="U61" s="3415">
        <f t="shared" ref="U61" si="180">SUM(U56:U60)</f>
        <v>0</v>
      </c>
      <c r="V61" s="3415">
        <f>SUM(V56:V60)</f>
        <v>0</v>
      </c>
      <c r="W61" s="5373">
        <f t="shared" si="165"/>
        <v>0</v>
      </c>
      <c r="X61" s="3415">
        <f t="shared" si="166"/>
        <v>0</v>
      </c>
      <c r="Y61" s="3415">
        <f t="shared" ref="Y61:AD61" si="181">SUM(Y56:Y60)</f>
        <v>0</v>
      </c>
      <c r="Z61" s="3415">
        <f t="shared" si="181"/>
        <v>0</v>
      </c>
      <c r="AA61" s="3415">
        <f t="shared" si="181"/>
        <v>0</v>
      </c>
      <c r="AB61" s="3415">
        <f t="shared" si="181"/>
        <v>0</v>
      </c>
      <c r="AC61" s="3415">
        <f t="shared" si="181"/>
        <v>0</v>
      </c>
      <c r="AD61" s="3415">
        <f t="shared" si="181"/>
        <v>0</v>
      </c>
      <c r="AE61" s="3416">
        <f t="shared" si="167"/>
        <v>0</v>
      </c>
      <c r="AF61" s="3415">
        <f t="shared" ref="AF61:AM61" si="182">SUM(AF56:AF60)</f>
        <v>0</v>
      </c>
      <c r="AG61" s="3415">
        <f t="shared" si="182"/>
        <v>0</v>
      </c>
      <c r="AH61" s="3415">
        <f t="shared" si="182"/>
        <v>0</v>
      </c>
      <c r="AI61" s="3415">
        <f t="shared" si="182"/>
        <v>0</v>
      </c>
      <c r="AJ61" s="3415">
        <f t="shared" si="182"/>
        <v>0</v>
      </c>
      <c r="AK61" s="3415">
        <f t="shared" si="182"/>
        <v>0</v>
      </c>
      <c r="AL61" s="3415">
        <f t="shared" si="182"/>
        <v>0</v>
      </c>
      <c r="AM61" s="3415">
        <f t="shared" si="182"/>
        <v>0</v>
      </c>
      <c r="AN61" s="3417">
        <f t="shared" si="168"/>
        <v>0</v>
      </c>
      <c r="AO61" s="3415">
        <f t="shared" ref="AO61:AP61" si="183">SUM(AO56:AO60)</f>
        <v>0</v>
      </c>
      <c r="AP61" s="3415">
        <f t="shared" si="183"/>
        <v>0</v>
      </c>
      <c r="AQ61" s="3415">
        <f t="shared" si="169"/>
        <v>0</v>
      </c>
      <c r="AR61" s="3415">
        <f t="shared" ref="AR61:AT61" si="184">SUM(AR56:AR60)</f>
        <v>0</v>
      </c>
      <c r="AS61" s="3415">
        <f t="shared" si="184"/>
        <v>0</v>
      </c>
      <c r="AT61" s="5374">
        <f t="shared" si="184"/>
        <v>0</v>
      </c>
      <c r="AU61" s="3415">
        <f t="shared" si="170"/>
        <v>0</v>
      </c>
      <c r="AV61" s="3415">
        <f t="shared" si="171"/>
        <v>0</v>
      </c>
      <c r="AW61" s="3415">
        <f t="shared" si="172"/>
        <v>0</v>
      </c>
      <c r="AX61" s="3415">
        <f t="shared" si="173"/>
        <v>0</v>
      </c>
      <c r="AY61" s="3415">
        <f t="shared" si="174"/>
        <v>0</v>
      </c>
      <c r="AZ61" s="3415">
        <f t="shared" si="175"/>
        <v>0</v>
      </c>
      <c r="BA61" s="3415">
        <f t="shared" si="176"/>
        <v>0</v>
      </c>
      <c r="BB61" s="3418"/>
    </row>
    <row r="62" spans="1:54" ht="45.9" customHeight="1" thickBot="1">
      <c r="A62" s="6769" t="s">
        <v>1654</v>
      </c>
      <c r="B62" s="6763" t="str" cm="1">
        <f t="array" ref="B62">_xlfn.XLOOKUP(1, (INDEX(التشكيل_القديم!$M$219:$T$244, ,6)=$A62) * (INDEX(التشكيل_القديم!$M$219:$T$244, ,7)="رئيس الدائرة"), INDEX(التشكيل_القديم!$M$219:$T$244, ,2))</f>
        <v>احمد رافت عبد التواب عبد العزيز جاد</v>
      </c>
      <c r="C62" s="6766" t="str">
        <f>_xlfn.XLOOKUP($B62,التشكيل_القديم!$N$219:$N$254,التشكيل_القديم!$P$219:$P$254,"")</f>
        <v>أ</v>
      </c>
      <c r="D62" s="5331" t="str">
        <f>_xlfn.XLOOKUP(F62,التشكيل_القديم!$H$219:$H$299,التشكيل_القديم!$J$219:$J$299,"")</f>
        <v>الثلاثاء</v>
      </c>
      <c r="E62" s="5336" t="str">
        <f>IF(F62&lt;&gt;"",_xlfn.XLOOKUP(F62,التشكيل_القديم!$H$219:$H$299,التشكيل_القديم!$I$219:$I$299,""),"")</f>
        <v>جنح ومخالفات</v>
      </c>
      <c r="F62" s="5332" t="str" cm="2">
        <f t="array" ref="F62:F65">_xlfn._xlws.FILTER(التشكيل_القديم!$H$219:$H$299,التشكيل_القديم!$E$219:$E$299=$A62,"")</f>
        <v>الثلاثاء -جنح ومخالفات - الواسطى - د2</v>
      </c>
      <c r="G62" s="5376" t="str">
        <f>IF(BB62 = "", "OK",IF(AND(N62&lt;&gt;0,(O62+W62)=N62),"OK","WRONG"))</f>
        <v>WRONG</v>
      </c>
      <c r="H62" s="3377"/>
      <c r="I62" s="3350"/>
      <c r="J62" s="3350"/>
      <c r="K62" s="3350"/>
      <c r="L62" s="3408"/>
      <c r="M62" s="3409"/>
      <c r="N62" s="5341">
        <f>SUM(H62:M62)</f>
        <v>0</v>
      </c>
      <c r="O62" s="5345">
        <f>SUM(P62:V62)</f>
        <v>0</v>
      </c>
      <c r="P62" s="3368"/>
      <c r="Q62" s="3369"/>
      <c r="R62" s="3369"/>
      <c r="S62" s="5022"/>
      <c r="T62" s="3369"/>
      <c r="U62" s="3369"/>
      <c r="V62" s="3370"/>
      <c r="W62" s="5349">
        <f>X62+AD62+AE62+AN62+AQ62+AT62</f>
        <v>0</v>
      </c>
      <c r="X62" s="3550">
        <f>SUM(Y62:AC62)</f>
        <v>0</v>
      </c>
      <c r="Y62" s="3357"/>
      <c r="Z62" s="3350"/>
      <c r="AA62" s="3350"/>
      <c r="AB62" s="3350"/>
      <c r="AC62" s="3361"/>
      <c r="AD62" s="5361"/>
      <c r="AE62" s="3397">
        <f>SUM(AF62:AM62)</f>
        <v>0</v>
      </c>
      <c r="AF62" s="3357"/>
      <c r="AG62" s="3350"/>
      <c r="AH62" s="3350"/>
      <c r="AI62" s="3350"/>
      <c r="AJ62" s="3350"/>
      <c r="AK62" s="3350"/>
      <c r="AL62" s="3350"/>
      <c r="AM62" s="3361"/>
      <c r="AN62" s="3401">
        <f>AO62+AP62</f>
        <v>0</v>
      </c>
      <c r="AO62" s="3368"/>
      <c r="AP62" s="3370"/>
      <c r="AQ62" s="5337">
        <f>AR62+AS62</f>
        <v>0</v>
      </c>
      <c r="AR62" s="3357"/>
      <c r="AS62" s="3350"/>
      <c r="AT62" s="5365"/>
      <c r="AU62" s="3391">
        <f>SUM(AV62:BA62)</f>
        <v>0</v>
      </c>
      <c r="AV62" s="3391">
        <f>X62</f>
        <v>0</v>
      </c>
      <c r="AW62" s="3391">
        <f>AE62</f>
        <v>0</v>
      </c>
      <c r="AX62" s="3391">
        <f>AD62</f>
        <v>0</v>
      </c>
      <c r="AY62" s="3391">
        <f>AN62</f>
        <v>0</v>
      </c>
      <c r="AZ62" s="3391">
        <f>AQ62</f>
        <v>0</v>
      </c>
      <c r="BA62" s="3391">
        <f>AT62</f>
        <v>0</v>
      </c>
      <c r="BB62" s="5375" t="str">
        <f>IF(OR(E62="جنح ومخالفات",E62="مباني واملاك الدولة"),"م","")</f>
        <v>م</v>
      </c>
    </row>
    <row r="63" spans="1:54" ht="45.9" customHeight="1" thickTop="1" thickBot="1">
      <c r="A63" s="6770"/>
      <c r="B63" s="6764"/>
      <c r="C63" s="6767"/>
      <c r="D63" s="5331" t="str">
        <f>_xlfn.XLOOKUP(F63,التشكيل_القديم!$H$219:$H$299,التشكيل_القديم!$J$219:$J$299,"")</f>
        <v>الثلاثاء</v>
      </c>
      <c r="E63" s="5336" t="str">
        <f>IF(F63&lt;&gt;"",_xlfn.XLOOKUP(F63,التشكيل_القديم!$H$219:$H$299,التشكيل_القديم!$I$219:$I$299,""),"")</f>
        <v>قضايا العنف ضد المرأة</v>
      </c>
      <c r="F63" s="5333" t="str">
        <v>الثلاثاء -قضايا العنف ضد المرأة - الواسطى - د2</v>
      </c>
      <c r="G63" s="5376" t="str">
        <f t="shared" ref="G63:G66" si="185">IF(BB63 = "", "OK",IF(AND(N63&lt;&gt;0,(O63+W63)=N63),"OK","WRONG"))</f>
        <v>OK</v>
      </c>
      <c r="H63" s="3351"/>
      <c r="I63" s="3363"/>
      <c r="J63" s="3363"/>
      <c r="K63" s="3363"/>
      <c r="L63" s="3410"/>
      <c r="M63" s="3411"/>
      <c r="N63" s="5342">
        <f t="shared" ref="N63:N67" si="186">SUM(H63:M63)</f>
        <v>0</v>
      </c>
      <c r="O63" s="5346">
        <f t="shared" ref="O63:O67" si="187">SUM(P63:V63)</f>
        <v>0</v>
      </c>
      <c r="P63" s="3371"/>
      <c r="Q63" s="3372"/>
      <c r="R63" s="3372"/>
      <c r="S63" s="5023"/>
      <c r="T63" s="3372"/>
      <c r="U63" s="3372"/>
      <c r="V63" s="3373"/>
      <c r="W63" s="5350">
        <f t="shared" ref="W63:W67" si="188">X63+AD63+AE63+AN63+AQ63</f>
        <v>0</v>
      </c>
      <c r="X63" s="3551">
        <f t="shared" ref="X63:X67" si="189">SUM(Y63:AC63)</f>
        <v>0</v>
      </c>
      <c r="Y63" s="3362"/>
      <c r="Z63" s="3363"/>
      <c r="AA63" s="3363"/>
      <c r="AB63" s="3363"/>
      <c r="AC63" s="3364"/>
      <c r="AD63" s="5362"/>
      <c r="AE63" s="3398">
        <f t="shared" ref="AE63:AE67" si="190">SUM(AF63:AM63)</f>
        <v>0</v>
      </c>
      <c r="AF63" s="3362"/>
      <c r="AG63" s="3363"/>
      <c r="AH63" s="3363"/>
      <c r="AI63" s="3363"/>
      <c r="AJ63" s="3363"/>
      <c r="AK63" s="3363"/>
      <c r="AL63" s="3363"/>
      <c r="AM63" s="3364"/>
      <c r="AN63" s="3402">
        <f t="shared" ref="AN63:AN67" si="191">AO63+AP63</f>
        <v>0</v>
      </c>
      <c r="AO63" s="3371"/>
      <c r="AP63" s="3373"/>
      <c r="AQ63" s="5338">
        <f t="shared" ref="AQ63:AQ67" si="192">AR63+AS63</f>
        <v>0</v>
      </c>
      <c r="AR63" s="3362"/>
      <c r="AS63" s="3363"/>
      <c r="AT63" s="5366"/>
      <c r="AU63" s="3392">
        <f t="shared" ref="AU63:AU67" si="193">SUM(AV63:BA63)</f>
        <v>0</v>
      </c>
      <c r="AV63" s="3392">
        <f t="shared" ref="AV63:AV67" si="194">X63</f>
        <v>0</v>
      </c>
      <c r="AW63" s="3392">
        <f t="shared" ref="AW63:AW67" si="195">AE63</f>
        <v>0</v>
      </c>
      <c r="AX63" s="3392">
        <f t="shared" ref="AX63:AX67" si="196">AD63</f>
        <v>0</v>
      </c>
      <c r="AY63" s="3392">
        <f t="shared" ref="AY63:AY67" si="197">AN63</f>
        <v>0</v>
      </c>
      <c r="AZ63" s="3392">
        <f t="shared" ref="AZ63:AZ67" si="198">AQ63</f>
        <v>0</v>
      </c>
      <c r="BA63" s="3392">
        <f t="shared" ref="BA63:BA67" si="199">AT63</f>
        <v>0</v>
      </c>
      <c r="BB63" s="5375" t="str">
        <f t="shared" ref="BB63:BB66" si="200">IF(OR(E63="جنح ومخالفات",E63="مباني واملاك الدولة"),"م","")</f>
        <v/>
      </c>
    </row>
    <row r="64" spans="1:54" ht="45.9" customHeight="1" thickTop="1" thickBot="1">
      <c r="A64" s="6770"/>
      <c r="B64" s="6764"/>
      <c r="C64" s="6767"/>
      <c r="D64" s="5331" t="str">
        <f>_xlfn.XLOOKUP(F64,التشكيل_القديم!$H$219:$H$299,التشكيل_القديم!$J$219:$J$299,"")</f>
        <v>الثلاثاء</v>
      </c>
      <c r="E64" s="5336" t="str">
        <f>IF(F64&lt;&gt;"",_xlfn.XLOOKUP(F64,التشكيل_القديم!$H$219:$H$299,التشكيل_القديم!$I$219:$I$299,""),"")</f>
        <v>جنح المرور</v>
      </c>
      <c r="F64" s="5335" t="str">
        <v>الثلاثاء -جنح المرور - الواسطى - د2</v>
      </c>
      <c r="G64" s="5376" t="str">
        <f t="shared" si="185"/>
        <v>OK</v>
      </c>
      <c r="H64" s="3354"/>
      <c r="I64" s="3366"/>
      <c r="J64" s="3366"/>
      <c r="K64" s="3366"/>
      <c r="L64" s="3412"/>
      <c r="M64" s="3413"/>
      <c r="N64" s="5343">
        <f t="shared" si="186"/>
        <v>0</v>
      </c>
      <c r="O64" s="5347">
        <f t="shared" si="187"/>
        <v>0</v>
      </c>
      <c r="P64" s="3374"/>
      <c r="Q64" s="3375"/>
      <c r="R64" s="3375"/>
      <c r="S64" s="5024"/>
      <c r="T64" s="3375"/>
      <c r="U64" s="3375"/>
      <c r="V64" s="3376"/>
      <c r="W64" s="5351">
        <f t="shared" si="188"/>
        <v>0</v>
      </c>
      <c r="X64" s="3552">
        <f t="shared" si="189"/>
        <v>0</v>
      </c>
      <c r="Y64" s="3365"/>
      <c r="Z64" s="3366"/>
      <c r="AA64" s="3366"/>
      <c r="AB64" s="3366"/>
      <c r="AC64" s="3367"/>
      <c r="AD64" s="5363"/>
      <c r="AE64" s="3399">
        <f t="shared" si="190"/>
        <v>0</v>
      </c>
      <c r="AF64" s="3365"/>
      <c r="AG64" s="3366"/>
      <c r="AH64" s="3366"/>
      <c r="AI64" s="3366"/>
      <c r="AJ64" s="3366"/>
      <c r="AK64" s="3366"/>
      <c r="AL64" s="3366"/>
      <c r="AM64" s="3367"/>
      <c r="AN64" s="3403">
        <f t="shared" si="191"/>
        <v>0</v>
      </c>
      <c r="AO64" s="3374"/>
      <c r="AP64" s="3376"/>
      <c r="AQ64" s="5339">
        <f t="shared" si="192"/>
        <v>0</v>
      </c>
      <c r="AR64" s="3365"/>
      <c r="AS64" s="3366"/>
      <c r="AT64" s="5367"/>
      <c r="AU64" s="3393">
        <f t="shared" si="193"/>
        <v>0</v>
      </c>
      <c r="AV64" s="3393">
        <f t="shared" si="194"/>
        <v>0</v>
      </c>
      <c r="AW64" s="3393">
        <f t="shared" si="195"/>
        <v>0</v>
      </c>
      <c r="AX64" s="3393">
        <f t="shared" si="196"/>
        <v>0</v>
      </c>
      <c r="AY64" s="3393">
        <f t="shared" si="197"/>
        <v>0</v>
      </c>
      <c r="AZ64" s="3393">
        <f t="shared" si="198"/>
        <v>0</v>
      </c>
      <c r="BA64" s="3393">
        <f t="shared" si="199"/>
        <v>0</v>
      </c>
      <c r="BB64" s="5375" t="str">
        <f t="shared" si="200"/>
        <v/>
      </c>
    </row>
    <row r="65" spans="1:54" ht="45.9" customHeight="1" thickTop="1" thickBot="1">
      <c r="A65" s="6770"/>
      <c r="B65" s="6764"/>
      <c r="C65" s="6767"/>
      <c r="D65" s="5331" t="str">
        <f>_xlfn.XLOOKUP(F65,التشكيل_القديم!$H$219:$H$299,التشكيل_القديم!$J$219:$J$299,"")</f>
        <v>الخميس</v>
      </c>
      <c r="E65" s="5336" t="str">
        <f>IF(F65&lt;&gt;"",_xlfn.XLOOKUP(F65,التشكيل_القديم!$H$219:$H$299,التشكيل_القديم!$I$219:$I$299,""),"")</f>
        <v>جنح ومخالفات</v>
      </c>
      <c r="F65" s="5334" t="str">
        <v>الخميس -جنح ومخالفات - الواسطى - د2</v>
      </c>
      <c r="G65" s="5376" t="str">
        <f t="shared" si="185"/>
        <v>WRONG</v>
      </c>
      <c r="H65" s="3351"/>
      <c r="I65" s="3363"/>
      <c r="J65" s="3363"/>
      <c r="K65" s="3363"/>
      <c r="L65" s="3410"/>
      <c r="M65" s="3411"/>
      <c r="N65" s="5342">
        <f t="shared" si="186"/>
        <v>0</v>
      </c>
      <c r="O65" s="5346">
        <f t="shared" si="187"/>
        <v>0</v>
      </c>
      <c r="P65" s="3352"/>
      <c r="Q65" s="3353"/>
      <c r="R65" s="3353"/>
      <c r="S65" s="5023"/>
      <c r="T65" s="3372"/>
      <c r="U65" s="3372"/>
      <c r="V65" s="3373"/>
      <c r="W65" s="5350">
        <f t="shared" si="188"/>
        <v>0</v>
      </c>
      <c r="X65" s="3551">
        <f t="shared" si="189"/>
        <v>0</v>
      </c>
      <c r="Y65" s="3362"/>
      <c r="Z65" s="3363"/>
      <c r="AA65" s="3363"/>
      <c r="AB65" s="3363"/>
      <c r="AC65" s="3364"/>
      <c r="AD65" s="5362"/>
      <c r="AE65" s="3398">
        <f t="shared" si="190"/>
        <v>0</v>
      </c>
      <c r="AF65" s="3362"/>
      <c r="AG65" s="3363"/>
      <c r="AH65" s="3363"/>
      <c r="AI65" s="3363"/>
      <c r="AJ65" s="3363"/>
      <c r="AK65" s="3363"/>
      <c r="AL65" s="3363"/>
      <c r="AM65" s="3364"/>
      <c r="AN65" s="3402">
        <f t="shared" si="191"/>
        <v>0</v>
      </c>
      <c r="AO65" s="3371"/>
      <c r="AP65" s="3373"/>
      <c r="AQ65" s="5338">
        <f t="shared" si="192"/>
        <v>0</v>
      </c>
      <c r="AR65" s="3362"/>
      <c r="AS65" s="3363"/>
      <c r="AT65" s="5366"/>
      <c r="AU65" s="3392">
        <f t="shared" si="193"/>
        <v>0</v>
      </c>
      <c r="AV65" s="3392">
        <f t="shared" si="194"/>
        <v>0</v>
      </c>
      <c r="AW65" s="3392">
        <f t="shared" si="195"/>
        <v>0</v>
      </c>
      <c r="AX65" s="3392">
        <f t="shared" si="196"/>
        <v>0</v>
      </c>
      <c r="AY65" s="3392">
        <f t="shared" si="197"/>
        <v>0</v>
      </c>
      <c r="AZ65" s="3392">
        <f t="shared" si="198"/>
        <v>0</v>
      </c>
      <c r="BA65" s="3392">
        <f t="shared" si="199"/>
        <v>0</v>
      </c>
      <c r="BB65" s="5375" t="str">
        <f t="shared" si="200"/>
        <v>م</v>
      </c>
    </row>
    <row r="66" spans="1:54" ht="45.9" hidden="1" customHeight="1" thickBot="1">
      <c r="A66" s="6771"/>
      <c r="B66" s="6765"/>
      <c r="C66" s="6768"/>
      <c r="D66" s="5331">
        <f>_xlfn.XLOOKUP(F66,التشكيل_القديم!$H$219:$H$299,التشكيل_القديم!$J$219:$J$299,"")</f>
        <v>0</v>
      </c>
      <c r="E66" s="5336" t="str">
        <f>IF(F66&lt;&gt;"",_xlfn.XLOOKUP(F66,التشكيل_القديم!$H$219:$H$299,التشكيل_القديم!$I$219:$I$299,""),"")</f>
        <v/>
      </c>
      <c r="F66" s="5332"/>
      <c r="G66" s="5376" t="str">
        <f t="shared" si="185"/>
        <v>OK</v>
      </c>
      <c r="H66" s="3345"/>
      <c r="I66" s="5354"/>
      <c r="J66" s="5354"/>
      <c r="K66" s="5354"/>
      <c r="L66" s="5359"/>
      <c r="M66" s="5360"/>
      <c r="N66" s="5344">
        <f t="shared" si="186"/>
        <v>0</v>
      </c>
      <c r="O66" s="5348">
        <f t="shared" si="187"/>
        <v>0</v>
      </c>
      <c r="P66" s="3347"/>
      <c r="Q66" s="3346"/>
      <c r="R66" s="3346"/>
      <c r="S66" s="5025"/>
      <c r="T66" s="5358"/>
      <c r="U66" s="5358"/>
      <c r="V66" s="5356"/>
      <c r="W66" s="5352">
        <f t="shared" si="188"/>
        <v>0</v>
      </c>
      <c r="X66" s="3553">
        <f t="shared" si="189"/>
        <v>0</v>
      </c>
      <c r="Y66" s="5353"/>
      <c r="Z66" s="5354"/>
      <c r="AA66" s="5354"/>
      <c r="AB66" s="5354"/>
      <c r="AC66" s="5357"/>
      <c r="AD66" s="5364"/>
      <c r="AE66" s="3400">
        <f t="shared" si="190"/>
        <v>0</v>
      </c>
      <c r="AF66" s="5353"/>
      <c r="AG66" s="5354"/>
      <c r="AH66" s="5354"/>
      <c r="AI66" s="5354"/>
      <c r="AJ66" s="5354"/>
      <c r="AK66" s="5354"/>
      <c r="AL66" s="5354"/>
      <c r="AM66" s="5357"/>
      <c r="AN66" s="3404">
        <f t="shared" si="191"/>
        <v>0</v>
      </c>
      <c r="AO66" s="5355"/>
      <c r="AP66" s="5356"/>
      <c r="AQ66" s="5340">
        <f t="shared" si="192"/>
        <v>0</v>
      </c>
      <c r="AR66" s="5353"/>
      <c r="AS66" s="5354"/>
      <c r="AT66" s="5368"/>
      <c r="AU66" s="3394">
        <f t="shared" si="193"/>
        <v>0</v>
      </c>
      <c r="AV66" s="3394">
        <f t="shared" si="194"/>
        <v>0</v>
      </c>
      <c r="AW66" s="3394">
        <f t="shared" si="195"/>
        <v>0</v>
      </c>
      <c r="AX66" s="3394">
        <f t="shared" si="196"/>
        <v>0</v>
      </c>
      <c r="AY66" s="3394">
        <f t="shared" si="197"/>
        <v>0</v>
      </c>
      <c r="AZ66" s="3394">
        <f t="shared" si="198"/>
        <v>0</v>
      </c>
      <c r="BA66" s="3394">
        <f t="shared" si="199"/>
        <v>0</v>
      </c>
      <c r="BB66" s="5375" t="str">
        <f t="shared" si="200"/>
        <v/>
      </c>
    </row>
    <row r="67" spans="1:54" ht="45.9" customHeight="1" thickBot="1">
      <c r="A67" s="6759" t="str">
        <f xml:space="preserve"> "اجمالي " &amp;A62</f>
        <v>اجمالي الدائرة الثانية جزئي مركز الواسطي</v>
      </c>
      <c r="B67" s="6760"/>
      <c r="C67" s="6760"/>
      <c r="D67" s="6757"/>
      <c r="E67" s="6760"/>
      <c r="F67" s="6761"/>
      <c r="G67" s="5369"/>
      <c r="H67" s="5370">
        <f>SUM(H62:H66)</f>
        <v>0</v>
      </c>
      <c r="I67" s="3415">
        <f>SUM(I62:I66)</f>
        <v>0</v>
      </c>
      <c r="J67" s="3415">
        <f t="shared" ref="J67:M67" si="201">SUM(J62:J66)</f>
        <v>0</v>
      </c>
      <c r="K67" s="3415">
        <f t="shared" si="201"/>
        <v>0</v>
      </c>
      <c r="L67" s="3415">
        <f t="shared" si="201"/>
        <v>0</v>
      </c>
      <c r="M67" s="3415">
        <f t="shared" si="201"/>
        <v>0</v>
      </c>
      <c r="N67" s="5371">
        <f t="shared" si="186"/>
        <v>0</v>
      </c>
      <c r="O67" s="5372">
        <f t="shared" si="187"/>
        <v>0</v>
      </c>
      <c r="P67" s="3415">
        <f t="shared" ref="P67:S67" si="202">SUM(P62:P66)</f>
        <v>0</v>
      </c>
      <c r="Q67" s="3415">
        <f t="shared" si="202"/>
        <v>0</v>
      </c>
      <c r="R67" s="3415">
        <f t="shared" si="202"/>
        <v>0</v>
      </c>
      <c r="S67" s="5026">
        <f t="shared" si="202"/>
        <v>0</v>
      </c>
      <c r="T67" s="3415">
        <f>SUM(T62:T66)</f>
        <v>0</v>
      </c>
      <c r="U67" s="3415">
        <f t="shared" ref="U67" si="203">SUM(U62:U66)</f>
        <v>0</v>
      </c>
      <c r="V67" s="3415">
        <f>SUM(V62:V66)</f>
        <v>0</v>
      </c>
      <c r="W67" s="5373">
        <f t="shared" si="188"/>
        <v>0</v>
      </c>
      <c r="X67" s="3415">
        <f t="shared" si="189"/>
        <v>0</v>
      </c>
      <c r="Y67" s="3415">
        <f t="shared" ref="Y67:AD67" si="204">SUM(Y62:Y66)</f>
        <v>0</v>
      </c>
      <c r="Z67" s="3415">
        <f t="shared" si="204"/>
        <v>0</v>
      </c>
      <c r="AA67" s="3415">
        <f t="shared" si="204"/>
        <v>0</v>
      </c>
      <c r="AB67" s="3415">
        <f t="shared" si="204"/>
        <v>0</v>
      </c>
      <c r="AC67" s="3415">
        <f t="shared" si="204"/>
        <v>0</v>
      </c>
      <c r="AD67" s="3415">
        <f t="shared" si="204"/>
        <v>0</v>
      </c>
      <c r="AE67" s="3416">
        <f t="shared" si="190"/>
        <v>0</v>
      </c>
      <c r="AF67" s="3415">
        <f t="shared" ref="AF67:AM67" si="205">SUM(AF62:AF66)</f>
        <v>0</v>
      </c>
      <c r="AG67" s="3415">
        <f t="shared" si="205"/>
        <v>0</v>
      </c>
      <c r="AH67" s="3415">
        <f t="shared" si="205"/>
        <v>0</v>
      </c>
      <c r="AI67" s="3415">
        <f t="shared" si="205"/>
        <v>0</v>
      </c>
      <c r="AJ67" s="3415">
        <f t="shared" si="205"/>
        <v>0</v>
      </c>
      <c r="AK67" s="3415">
        <f t="shared" si="205"/>
        <v>0</v>
      </c>
      <c r="AL67" s="3415">
        <f t="shared" si="205"/>
        <v>0</v>
      </c>
      <c r="AM67" s="3415">
        <f t="shared" si="205"/>
        <v>0</v>
      </c>
      <c r="AN67" s="3417">
        <f t="shared" si="191"/>
        <v>0</v>
      </c>
      <c r="AO67" s="3415">
        <f t="shared" ref="AO67:AP67" si="206">SUM(AO62:AO66)</f>
        <v>0</v>
      </c>
      <c r="AP67" s="3415">
        <f t="shared" si="206"/>
        <v>0</v>
      </c>
      <c r="AQ67" s="3415">
        <f t="shared" si="192"/>
        <v>0</v>
      </c>
      <c r="AR67" s="3415">
        <f t="shared" ref="AR67:AT67" si="207">SUM(AR62:AR66)</f>
        <v>0</v>
      </c>
      <c r="AS67" s="3415">
        <f t="shared" si="207"/>
        <v>0</v>
      </c>
      <c r="AT67" s="5374">
        <f t="shared" si="207"/>
        <v>0</v>
      </c>
      <c r="AU67" s="3415">
        <f t="shared" si="193"/>
        <v>0</v>
      </c>
      <c r="AV67" s="3415">
        <f t="shared" si="194"/>
        <v>0</v>
      </c>
      <c r="AW67" s="3415">
        <f t="shared" si="195"/>
        <v>0</v>
      </c>
      <c r="AX67" s="3415">
        <f t="shared" si="196"/>
        <v>0</v>
      </c>
      <c r="AY67" s="3415">
        <f t="shared" si="197"/>
        <v>0</v>
      </c>
      <c r="AZ67" s="3415">
        <f t="shared" si="198"/>
        <v>0</v>
      </c>
      <c r="BA67" s="3415">
        <f t="shared" si="199"/>
        <v>0</v>
      </c>
      <c r="BB67" s="3418"/>
    </row>
    <row r="68" spans="1:54" ht="45.9" customHeight="1" thickBot="1">
      <c r="A68" s="6769" t="s">
        <v>1655</v>
      </c>
      <c r="B68" s="6763" t="str" cm="1">
        <f t="array" ref="B68">_xlfn.XLOOKUP(1, (INDEX(التشكيل_القديم!$M$219:$T$244, ,6)=$A68) * (INDEX(التشكيل_القديم!$M$219:$T$244, ,7)="رئيس الدائرة"), INDEX(التشكيل_القديم!$M$219:$T$244, ,2))</f>
        <v>محمود سيد زكى سكر</v>
      </c>
      <c r="C68" s="6766" t="str">
        <f>_xlfn.XLOOKUP($B68,التشكيل_القديم!$N$219:$N$254,التشكيل_القديم!$P$219:$P$254,"")</f>
        <v>أ</v>
      </c>
      <c r="D68" s="5331" t="str">
        <f>_xlfn.XLOOKUP(F68,التشكيل_القديم!$H$219:$H$299,التشكيل_القديم!$J$219:$J$299,"")</f>
        <v>الأربعاء</v>
      </c>
      <c r="E68" s="5336" t="str">
        <f>IF(F68&lt;&gt;"",_xlfn.XLOOKUP(F68,التشكيل_القديم!$H$219:$H$299,التشكيل_القديم!$I$219:$I$299,""),"")</f>
        <v>جنح ومخالفات</v>
      </c>
      <c r="F68" s="5332" t="str" cm="2">
        <f t="array" ref="F68:F70">_xlfn._xlws.FILTER(التشكيل_القديم!$H$219:$H$299,التشكيل_القديم!$E$219:$E$299=$A68,"")</f>
        <v>الأربعاء -جنح ومخالفات - الواسطى - د3</v>
      </c>
      <c r="G68" s="5376" t="str">
        <f>IF(BB68 = "", "OK",IF(AND(N68&lt;&gt;0,(O68+W68)=N68),"OK","WRONG"))</f>
        <v>WRONG</v>
      </c>
      <c r="H68" s="3377"/>
      <c r="I68" s="3350"/>
      <c r="J68" s="3350"/>
      <c r="K68" s="3350"/>
      <c r="L68" s="3408"/>
      <c r="M68" s="3409"/>
      <c r="N68" s="5341">
        <f>SUM(H68:M68)</f>
        <v>0</v>
      </c>
      <c r="O68" s="5345">
        <f>SUM(P68:V68)</f>
        <v>0</v>
      </c>
      <c r="P68" s="3368"/>
      <c r="Q68" s="3369"/>
      <c r="R68" s="3369"/>
      <c r="S68" s="5022"/>
      <c r="T68" s="3369"/>
      <c r="U68" s="3369"/>
      <c r="V68" s="3370"/>
      <c r="W68" s="5349">
        <f>X68+AD68+AE68+AN68+AQ68+AT68</f>
        <v>0</v>
      </c>
      <c r="X68" s="3550">
        <f>SUM(Y68:AC68)</f>
        <v>0</v>
      </c>
      <c r="Y68" s="3357"/>
      <c r="Z68" s="3350"/>
      <c r="AA68" s="3350"/>
      <c r="AB68" s="3350"/>
      <c r="AC68" s="3361"/>
      <c r="AD68" s="5361"/>
      <c r="AE68" s="3397">
        <f>SUM(AF68:AM68)</f>
        <v>0</v>
      </c>
      <c r="AF68" s="3357"/>
      <c r="AG68" s="3350"/>
      <c r="AH68" s="3350"/>
      <c r="AI68" s="3350"/>
      <c r="AJ68" s="3350"/>
      <c r="AK68" s="3350"/>
      <c r="AL68" s="3350"/>
      <c r="AM68" s="3361"/>
      <c r="AN68" s="3401">
        <f>AO68+AP68</f>
        <v>0</v>
      </c>
      <c r="AO68" s="3368"/>
      <c r="AP68" s="3370"/>
      <c r="AQ68" s="5337">
        <f>AR68+AS68</f>
        <v>0</v>
      </c>
      <c r="AR68" s="3357"/>
      <c r="AS68" s="3350"/>
      <c r="AT68" s="5365"/>
      <c r="AU68" s="3391">
        <f>SUM(AV68:BA68)</f>
        <v>0</v>
      </c>
      <c r="AV68" s="3391">
        <f>X68</f>
        <v>0</v>
      </c>
      <c r="AW68" s="3391">
        <f>AE68</f>
        <v>0</v>
      </c>
      <c r="AX68" s="3391">
        <f>AD68</f>
        <v>0</v>
      </c>
      <c r="AY68" s="3391">
        <f>AN68</f>
        <v>0</v>
      </c>
      <c r="AZ68" s="3391">
        <f>AQ68</f>
        <v>0</v>
      </c>
      <c r="BA68" s="3391">
        <f>AT68</f>
        <v>0</v>
      </c>
      <c r="BB68" s="5375" t="str">
        <f>IF(OR(E68="جنح ومخالفات",E68="مباني واملاك الدولة"),"م","")</f>
        <v>م</v>
      </c>
    </row>
    <row r="69" spans="1:54" ht="45.9" customHeight="1" thickTop="1" thickBot="1">
      <c r="A69" s="6770"/>
      <c r="B69" s="6764"/>
      <c r="C69" s="6767"/>
      <c r="D69" s="5331" t="str">
        <f>_xlfn.XLOOKUP(F69,التشكيل_القديم!$H$219:$H$299,التشكيل_القديم!$J$219:$J$299,"")</f>
        <v>الأربعاء</v>
      </c>
      <c r="E69" s="5336" t="str">
        <f>IF(F69&lt;&gt;"",_xlfn.XLOOKUP(F69,التشكيل_القديم!$H$219:$H$299,التشكيل_القديم!$I$219:$I$299,""),"")</f>
        <v>جنح البيئة</v>
      </c>
      <c r="F69" s="5333" t="str">
        <v>الأربعاء -جنح البيئة - الواسطى - د3</v>
      </c>
      <c r="G69" s="5376" t="str">
        <f t="shared" ref="G69:G72" si="208">IF(BB69 = "", "OK",IF(AND(N69&lt;&gt;0,(O69+W69)=N69),"OK","WRONG"))</f>
        <v>OK</v>
      </c>
      <c r="H69" s="3351"/>
      <c r="I69" s="3363"/>
      <c r="J69" s="3363"/>
      <c r="K69" s="3363"/>
      <c r="L69" s="3410"/>
      <c r="M69" s="3411"/>
      <c r="N69" s="5342">
        <f t="shared" ref="N69:N73" si="209">SUM(H69:M69)</f>
        <v>0</v>
      </c>
      <c r="O69" s="5346">
        <f t="shared" ref="O69:O73" si="210">SUM(P69:V69)</f>
        <v>0</v>
      </c>
      <c r="P69" s="3371"/>
      <c r="Q69" s="3372"/>
      <c r="R69" s="3372"/>
      <c r="S69" s="5023"/>
      <c r="T69" s="3372"/>
      <c r="U69" s="3372"/>
      <c r="V69" s="3373"/>
      <c r="W69" s="5350">
        <f t="shared" ref="W69:W73" si="211">X69+AD69+AE69+AN69+AQ69</f>
        <v>0</v>
      </c>
      <c r="X69" s="3551">
        <f t="shared" ref="X69:X73" si="212">SUM(Y69:AC69)</f>
        <v>0</v>
      </c>
      <c r="Y69" s="3362"/>
      <c r="Z69" s="3363"/>
      <c r="AA69" s="3363"/>
      <c r="AB69" s="3363"/>
      <c r="AC69" s="3364"/>
      <c r="AD69" s="5362"/>
      <c r="AE69" s="3398">
        <f t="shared" ref="AE69:AE73" si="213">SUM(AF69:AM69)</f>
        <v>0</v>
      </c>
      <c r="AF69" s="3362"/>
      <c r="AG69" s="3363"/>
      <c r="AH69" s="3363"/>
      <c r="AI69" s="3363"/>
      <c r="AJ69" s="3363"/>
      <c r="AK69" s="3363"/>
      <c r="AL69" s="3363"/>
      <c r="AM69" s="3364"/>
      <c r="AN69" s="3402">
        <f t="shared" ref="AN69:AN73" si="214">AO69+AP69</f>
        <v>0</v>
      </c>
      <c r="AO69" s="3371"/>
      <c r="AP69" s="3373"/>
      <c r="AQ69" s="5338">
        <f t="shared" ref="AQ69:AQ73" si="215">AR69+AS69</f>
        <v>0</v>
      </c>
      <c r="AR69" s="3362"/>
      <c r="AS69" s="3363"/>
      <c r="AT69" s="5366"/>
      <c r="AU69" s="3392">
        <f t="shared" ref="AU69:AU73" si="216">SUM(AV69:BA69)</f>
        <v>0</v>
      </c>
      <c r="AV69" s="3392">
        <f t="shared" ref="AV69:AV73" si="217">X69</f>
        <v>0</v>
      </c>
      <c r="AW69" s="3392">
        <f t="shared" ref="AW69:AW73" si="218">AE69</f>
        <v>0</v>
      </c>
      <c r="AX69" s="3392">
        <f t="shared" ref="AX69:AX73" si="219">AD69</f>
        <v>0</v>
      </c>
      <c r="AY69" s="3392">
        <f t="shared" ref="AY69:AY73" si="220">AN69</f>
        <v>0</v>
      </c>
      <c r="AZ69" s="3392">
        <f t="shared" ref="AZ69:AZ73" si="221">AQ69</f>
        <v>0</v>
      </c>
      <c r="BA69" s="3392">
        <f t="shared" ref="BA69:BA73" si="222">AT69</f>
        <v>0</v>
      </c>
      <c r="BB69" s="5375" t="str">
        <f t="shared" ref="BB69:BB72" si="223">IF(OR(E69="جنح ومخالفات",E69="مباني واملاك الدولة"),"م","")</f>
        <v/>
      </c>
    </row>
    <row r="70" spans="1:54" ht="45.9" customHeight="1" thickTop="1" thickBot="1">
      <c r="A70" s="6770"/>
      <c r="B70" s="6764"/>
      <c r="C70" s="6767"/>
      <c r="D70" s="5331" t="str">
        <f>_xlfn.XLOOKUP(F70,التشكيل_القديم!$H$219:$H$299,التشكيل_القديم!$J$219:$J$299,"")</f>
        <v>الخميس</v>
      </c>
      <c r="E70" s="5336" t="str">
        <f>IF(F70&lt;&gt;"",_xlfn.XLOOKUP(F70,التشكيل_القديم!$H$219:$H$299,التشكيل_القديم!$I$219:$I$299,""),"")</f>
        <v>جنح ومخالفات</v>
      </c>
      <c r="F70" s="5335" t="str">
        <v>الخميس -جنح ومخالفات - الواسطى - د3</v>
      </c>
      <c r="G70" s="5376" t="str">
        <f t="shared" si="208"/>
        <v>WRONG</v>
      </c>
      <c r="H70" s="3354"/>
      <c r="I70" s="3366"/>
      <c r="J70" s="3366"/>
      <c r="K70" s="3366"/>
      <c r="L70" s="3412"/>
      <c r="M70" s="3413"/>
      <c r="N70" s="5343">
        <f t="shared" si="209"/>
        <v>0</v>
      </c>
      <c r="O70" s="5347">
        <f t="shared" si="210"/>
        <v>0</v>
      </c>
      <c r="P70" s="3374"/>
      <c r="Q70" s="3375"/>
      <c r="R70" s="3375"/>
      <c r="S70" s="5024"/>
      <c r="T70" s="3375"/>
      <c r="U70" s="3375"/>
      <c r="V70" s="3376"/>
      <c r="W70" s="5351">
        <f t="shared" si="211"/>
        <v>0</v>
      </c>
      <c r="X70" s="3552">
        <f t="shared" si="212"/>
        <v>0</v>
      </c>
      <c r="Y70" s="3365"/>
      <c r="Z70" s="3366"/>
      <c r="AA70" s="3366"/>
      <c r="AB70" s="3366"/>
      <c r="AC70" s="3367"/>
      <c r="AD70" s="5363"/>
      <c r="AE70" s="3399">
        <f t="shared" si="213"/>
        <v>0</v>
      </c>
      <c r="AF70" s="3365"/>
      <c r="AG70" s="3366"/>
      <c r="AH70" s="3366"/>
      <c r="AI70" s="3366"/>
      <c r="AJ70" s="3366"/>
      <c r="AK70" s="3366"/>
      <c r="AL70" s="3366"/>
      <c r="AM70" s="3367"/>
      <c r="AN70" s="3403">
        <f t="shared" si="214"/>
        <v>0</v>
      </c>
      <c r="AO70" s="3374"/>
      <c r="AP70" s="3376"/>
      <c r="AQ70" s="5339">
        <f t="shared" si="215"/>
        <v>0</v>
      </c>
      <c r="AR70" s="3365"/>
      <c r="AS70" s="3366"/>
      <c r="AT70" s="5367"/>
      <c r="AU70" s="3393">
        <f t="shared" si="216"/>
        <v>0</v>
      </c>
      <c r="AV70" s="3393">
        <f t="shared" si="217"/>
        <v>0</v>
      </c>
      <c r="AW70" s="3393">
        <f t="shared" si="218"/>
        <v>0</v>
      </c>
      <c r="AX70" s="3393">
        <f t="shared" si="219"/>
        <v>0</v>
      </c>
      <c r="AY70" s="3393">
        <f t="shared" si="220"/>
        <v>0</v>
      </c>
      <c r="AZ70" s="3393">
        <f t="shared" si="221"/>
        <v>0</v>
      </c>
      <c r="BA70" s="3393">
        <f t="shared" si="222"/>
        <v>0</v>
      </c>
      <c r="BB70" s="5375" t="str">
        <f t="shared" si="223"/>
        <v>م</v>
      </c>
    </row>
    <row r="71" spans="1:54" ht="45.9" hidden="1" customHeight="1" thickTop="1" thickBot="1">
      <c r="A71" s="6770"/>
      <c r="B71" s="6764"/>
      <c r="C71" s="6767"/>
      <c r="D71" s="5331">
        <f>_xlfn.XLOOKUP(F71,التشكيل_القديم!$H$219:$H$299,التشكيل_القديم!$J$219:$J$299,"")</f>
        <v>0</v>
      </c>
      <c r="E71" s="5336" t="str">
        <f>IF(F71&lt;&gt;"",_xlfn.XLOOKUP(F71,التشكيل_القديم!$H$219:$H$299,التشكيل_القديم!$I$219:$I$299,""),"")</f>
        <v/>
      </c>
      <c r="F71" s="5334"/>
      <c r="G71" s="5376" t="str">
        <f t="shared" si="208"/>
        <v>OK</v>
      </c>
      <c r="H71" s="3351"/>
      <c r="I71" s="3363"/>
      <c r="J71" s="3363"/>
      <c r="K71" s="3363"/>
      <c r="L71" s="3410"/>
      <c r="M71" s="3411"/>
      <c r="N71" s="5342">
        <f t="shared" si="209"/>
        <v>0</v>
      </c>
      <c r="O71" s="5346">
        <f t="shared" si="210"/>
        <v>0</v>
      </c>
      <c r="P71" s="3352"/>
      <c r="Q71" s="3353"/>
      <c r="R71" s="3353"/>
      <c r="S71" s="5023"/>
      <c r="T71" s="3372"/>
      <c r="U71" s="3372"/>
      <c r="V71" s="3373"/>
      <c r="W71" s="5350">
        <f t="shared" si="211"/>
        <v>0</v>
      </c>
      <c r="X71" s="3551">
        <f t="shared" si="212"/>
        <v>0</v>
      </c>
      <c r="Y71" s="3362"/>
      <c r="Z71" s="3363"/>
      <c r="AA71" s="3363"/>
      <c r="AB71" s="3363"/>
      <c r="AC71" s="3364"/>
      <c r="AD71" s="5362"/>
      <c r="AE71" s="3398">
        <f t="shared" si="213"/>
        <v>0</v>
      </c>
      <c r="AF71" s="3362"/>
      <c r="AG71" s="3363"/>
      <c r="AH71" s="3363"/>
      <c r="AI71" s="3363"/>
      <c r="AJ71" s="3363"/>
      <c r="AK71" s="3363"/>
      <c r="AL71" s="3363"/>
      <c r="AM71" s="3364"/>
      <c r="AN71" s="3402">
        <f t="shared" si="214"/>
        <v>0</v>
      </c>
      <c r="AO71" s="3371"/>
      <c r="AP71" s="3373"/>
      <c r="AQ71" s="5338">
        <f t="shared" si="215"/>
        <v>0</v>
      </c>
      <c r="AR71" s="3362"/>
      <c r="AS71" s="3363"/>
      <c r="AT71" s="5366"/>
      <c r="AU71" s="3392">
        <f t="shared" si="216"/>
        <v>0</v>
      </c>
      <c r="AV71" s="3392">
        <f t="shared" si="217"/>
        <v>0</v>
      </c>
      <c r="AW71" s="3392">
        <f t="shared" si="218"/>
        <v>0</v>
      </c>
      <c r="AX71" s="3392">
        <f t="shared" si="219"/>
        <v>0</v>
      </c>
      <c r="AY71" s="3392">
        <f t="shared" si="220"/>
        <v>0</v>
      </c>
      <c r="AZ71" s="3392">
        <f t="shared" si="221"/>
        <v>0</v>
      </c>
      <c r="BA71" s="3392">
        <f t="shared" si="222"/>
        <v>0</v>
      </c>
      <c r="BB71" s="5375" t="str">
        <f t="shared" si="223"/>
        <v/>
      </c>
    </row>
    <row r="72" spans="1:54" ht="45.9" hidden="1" customHeight="1" thickBot="1">
      <c r="A72" s="6771"/>
      <c r="B72" s="6765"/>
      <c r="C72" s="6768"/>
      <c r="D72" s="5331">
        <f>_xlfn.XLOOKUP(F72,التشكيل_القديم!$H$219:$H$299,التشكيل_القديم!$J$219:$J$299,"")</f>
        <v>0</v>
      </c>
      <c r="E72" s="5336" t="str">
        <f>IF(F72&lt;&gt;"",_xlfn.XLOOKUP(F72,التشكيل_القديم!$H$219:$H$299,التشكيل_القديم!$I$219:$I$299,""),"")</f>
        <v/>
      </c>
      <c r="F72" s="5332"/>
      <c r="G72" s="5376" t="str">
        <f t="shared" si="208"/>
        <v>OK</v>
      </c>
      <c r="H72" s="3345"/>
      <c r="I72" s="5354"/>
      <c r="J72" s="5354"/>
      <c r="K72" s="5354"/>
      <c r="L72" s="5359"/>
      <c r="M72" s="5360"/>
      <c r="N72" s="5344">
        <f t="shared" si="209"/>
        <v>0</v>
      </c>
      <c r="O72" s="5348">
        <f t="shared" si="210"/>
        <v>0</v>
      </c>
      <c r="P72" s="3347"/>
      <c r="Q72" s="3346"/>
      <c r="R72" s="3346"/>
      <c r="S72" s="5025"/>
      <c r="T72" s="5358"/>
      <c r="U72" s="5358"/>
      <c r="V72" s="5356"/>
      <c r="W72" s="5352">
        <f t="shared" si="211"/>
        <v>0</v>
      </c>
      <c r="X72" s="3553">
        <f t="shared" si="212"/>
        <v>0</v>
      </c>
      <c r="Y72" s="5353"/>
      <c r="Z72" s="5354"/>
      <c r="AA72" s="5354"/>
      <c r="AB72" s="5354"/>
      <c r="AC72" s="5357"/>
      <c r="AD72" s="5364"/>
      <c r="AE72" s="3400">
        <f t="shared" si="213"/>
        <v>0</v>
      </c>
      <c r="AF72" s="5353"/>
      <c r="AG72" s="5354"/>
      <c r="AH72" s="5354"/>
      <c r="AI72" s="5354"/>
      <c r="AJ72" s="5354"/>
      <c r="AK72" s="5354"/>
      <c r="AL72" s="5354"/>
      <c r="AM72" s="5357"/>
      <c r="AN72" s="3404">
        <f t="shared" si="214"/>
        <v>0</v>
      </c>
      <c r="AO72" s="5355"/>
      <c r="AP72" s="5356"/>
      <c r="AQ72" s="5340">
        <f t="shared" si="215"/>
        <v>0</v>
      </c>
      <c r="AR72" s="5353"/>
      <c r="AS72" s="5354"/>
      <c r="AT72" s="5368"/>
      <c r="AU72" s="3394">
        <f t="shared" si="216"/>
        <v>0</v>
      </c>
      <c r="AV72" s="3394">
        <f t="shared" si="217"/>
        <v>0</v>
      </c>
      <c r="AW72" s="3394">
        <f t="shared" si="218"/>
        <v>0</v>
      </c>
      <c r="AX72" s="3394">
        <f t="shared" si="219"/>
        <v>0</v>
      </c>
      <c r="AY72" s="3394">
        <f t="shared" si="220"/>
        <v>0</v>
      </c>
      <c r="AZ72" s="3394">
        <f t="shared" si="221"/>
        <v>0</v>
      </c>
      <c r="BA72" s="3394">
        <f t="shared" si="222"/>
        <v>0</v>
      </c>
      <c r="BB72" s="5375" t="str">
        <f t="shared" si="223"/>
        <v/>
      </c>
    </row>
    <row r="73" spans="1:54" ht="45.9" customHeight="1" thickBot="1">
      <c r="A73" s="6759" t="str">
        <f xml:space="preserve"> "اجمالي " &amp;A68</f>
        <v>اجمالي الدائرة الثالثة جزئي مركز الواسطي</v>
      </c>
      <c r="B73" s="6760"/>
      <c r="C73" s="6760"/>
      <c r="D73" s="6757"/>
      <c r="E73" s="6760"/>
      <c r="F73" s="6761"/>
      <c r="G73" s="5369"/>
      <c r="H73" s="5370">
        <f>SUM(H68:H72)</f>
        <v>0</v>
      </c>
      <c r="I73" s="3415">
        <f>SUM(I68:I72)</f>
        <v>0</v>
      </c>
      <c r="J73" s="3415">
        <f t="shared" ref="J73:M73" si="224">SUM(J68:J72)</f>
        <v>0</v>
      </c>
      <c r="K73" s="3415">
        <f t="shared" si="224"/>
        <v>0</v>
      </c>
      <c r="L73" s="3415">
        <f t="shared" si="224"/>
        <v>0</v>
      </c>
      <c r="M73" s="3415">
        <f t="shared" si="224"/>
        <v>0</v>
      </c>
      <c r="N73" s="5371">
        <f t="shared" si="209"/>
        <v>0</v>
      </c>
      <c r="O73" s="5372">
        <f t="shared" si="210"/>
        <v>0</v>
      </c>
      <c r="P73" s="3415">
        <f t="shared" ref="P73:S73" si="225">SUM(P68:P72)</f>
        <v>0</v>
      </c>
      <c r="Q73" s="3415">
        <f t="shared" si="225"/>
        <v>0</v>
      </c>
      <c r="R73" s="3415">
        <f t="shared" si="225"/>
        <v>0</v>
      </c>
      <c r="S73" s="5026">
        <f t="shared" si="225"/>
        <v>0</v>
      </c>
      <c r="T73" s="3415">
        <f>SUM(T68:T72)</f>
        <v>0</v>
      </c>
      <c r="U73" s="3415">
        <f t="shared" ref="U73" si="226">SUM(U68:U72)</f>
        <v>0</v>
      </c>
      <c r="V73" s="3415">
        <f>SUM(V68:V72)</f>
        <v>0</v>
      </c>
      <c r="W73" s="5373">
        <f t="shared" si="211"/>
        <v>0</v>
      </c>
      <c r="X73" s="3415">
        <f t="shared" si="212"/>
        <v>0</v>
      </c>
      <c r="Y73" s="3415">
        <f t="shared" ref="Y73:AD73" si="227">SUM(Y68:Y72)</f>
        <v>0</v>
      </c>
      <c r="Z73" s="3415">
        <f t="shared" si="227"/>
        <v>0</v>
      </c>
      <c r="AA73" s="3415">
        <f t="shared" si="227"/>
        <v>0</v>
      </c>
      <c r="AB73" s="3415">
        <f t="shared" si="227"/>
        <v>0</v>
      </c>
      <c r="AC73" s="3415">
        <f t="shared" si="227"/>
        <v>0</v>
      </c>
      <c r="AD73" s="3415">
        <f t="shared" si="227"/>
        <v>0</v>
      </c>
      <c r="AE73" s="3416">
        <f t="shared" si="213"/>
        <v>0</v>
      </c>
      <c r="AF73" s="3415">
        <f t="shared" ref="AF73:AM73" si="228">SUM(AF68:AF72)</f>
        <v>0</v>
      </c>
      <c r="AG73" s="3415">
        <f t="shared" si="228"/>
        <v>0</v>
      </c>
      <c r="AH73" s="3415">
        <f t="shared" si="228"/>
        <v>0</v>
      </c>
      <c r="AI73" s="3415">
        <f t="shared" si="228"/>
        <v>0</v>
      </c>
      <c r="AJ73" s="3415">
        <f t="shared" si="228"/>
        <v>0</v>
      </c>
      <c r="AK73" s="3415">
        <f t="shared" si="228"/>
        <v>0</v>
      </c>
      <c r="AL73" s="3415">
        <f t="shared" si="228"/>
        <v>0</v>
      </c>
      <c r="AM73" s="3415">
        <f t="shared" si="228"/>
        <v>0</v>
      </c>
      <c r="AN73" s="3417">
        <f t="shared" si="214"/>
        <v>0</v>
      </c>
      <c r="AO73" s="3415">
        <f t="shared" ref="AO73:AP73" si="229">SUM(AO68:AO72)</f>
        <v>0</v>
      </c>
      <c r="AP73" s="3415">
        <f t="shared" si="229"/>
        <v>0</v>
      </c>
      <c r="AQ73" s="3415">
        <f t="shared" si="215"/>
        <v>0</v>
      </c>
      <c r="AR73" s="3415">
        <f t="shared" ref="AR73:AT73" si="230">SUM(AR68:AR72)</f>
        <v>0</v>
      </c>
      <c r="AS73" s="3415">
        <f t="shared" si="230"/>
        <v>0</v>
      </c>
      <c r="AT73" s="5374">
        <f t="shared" si="230"/>
        <v>0</v>
      </c>
      <c r="AU73" s="3415">
        <f t="shared" si="216"/>
        <v>0</v>
      </c>
      <c r="AV73" s="3415">
        <f t="shared" si="217"/>
        <v>0</v>
      </c>
      <c r="AW73" s="3415">
        <f t="shared" si="218"/>
        <v>0</v>
      </c>
      <c r="AX73" s="3415">
        <f t="shared" si="219"/>
        <v>0</v>
      </c>
      <c r="AY73" s="3415">
        <f t="shared" si="220"/>
        <v>0</v>
      </c>
      <c r="AZ73" s="3415">
        <f t="shared" si="221"/>
        <v>0</v>
      </c>
      <c r="BA73" s="3415">
        <f t="shared" si="222"/>
        <v>0</v>
      </c>
      <c r="BB73" s="3418"/>
    </row>
    <row r="74" spans="1:54" ht="45.9" customHeight="1" thickBot="1">
      <c r="A74" s="6759" t="s">
        <v>1638</v>
      </c>
      <c r="B74" s="6760"/>
      <c r="C74" s="6760"/>
      <c r="D74" s="6757"/>
      <c r="E74" s="6760"/>
      <c r="F74" s="6761"/>
      <c r="G74" s="5369"/>
      <c r="H74" s="5370">
        <f t="shared" ref="H74:BB74" si="231">SUM(H61,H67,H73)</f>
        <v>0</v>
      </c>
      <c r="I74" s="3415">
        <f t="shared" si="231"/>
        <v>0</v>
      </c>
      <c r="J74" s="3415">
        <f t="shared" si="231"/>
        <v>0</v>
      </c>
      <c r="K74" s="3415">
        <f t="shared" si="231"/>
        <v>0</v>
      </c>
      <c r="L74" s="3415">
        <f t="shared" si="231"/>
        <v>0</v>
      </c>
      <c r="M74" s="3415">
        <f t="shared" si="231"/>
        <v>0</v>
      </c>
      <c r="N74" s="5371">
        <f t="shared" si="231"/>
        <v>0</v>
      </c>
      <c r="O74" s="5372">
        <f t="shared" si="231"/>
        <v>0</v>
      </c>
      <c r="P74" s="3415">
        <f t="shared" si="231"/>
        <v>0</v>
      </c>
      <c r="Q74" s="3415">
        <f t="shared" si="231"/>
        <v>0</v>
      </c>
      <c r="R74" s="3415">
        <f t="shared" si="231"/>
        <v>0</v>
      </c>
      <c r="S74" s="5026">
        <f t="shared" si="231"/>
        <v>0</v>
      </c>
      <c r="T74" s="3415">
        <f t="shared" si="231"/>
        <v>0</v>
      </c>
      <c r="U74" s="3415">
        <f t="shared" si="231"/>
        <v>0</v>
      </c>
      <c r="V74" s="3415">
        <f t="shared" si="231"/>
        <v>0</v>
      </c>
      <c r="W74" s="5373">
        <f t="shared" si="231"/>
        <v>0</v>
      </c>
      <c r="X74" s="3415">
        <f t="shared" si="231"/>
        <v>0</v>
      </c>
      <c r="Y74" s="3415">
        <f t="shared" si="231"/>
        <v>0</v>
      </c>
      <c r="Z74" s="3415">
        <f t="shared" si="231"/>
        <v>0</v>
      </c>
      <c r="AA74" s="3415">
        <f t="shared" si="231"/>
        <v>0</v>
      </c>
      <c r="AB74" s="3415">
        <f t="shared" si="231"/>
        <v>0</v>
      </c>
      <c r="AC74" s="3415">
        <f t="shared" si="231"/>
        <v>0</v>
      </c>
      <c r="AD74" s="3415">
        <f t="shared" si="231"/>
        <v>0</v>
      </c>
      <c r="AE74" s="3416">
        <f t="shared" si="231"/>
        <v>0</v>
      </c>
      <c r="AF74" s="3415">
        <f t="shared" si="231"/>
        <v>0</v>
      </c>
      <c r="AG74" s="3415">
        <f t="shared" si="231"/>
        <v>0</v>
      </c>
      <c r="AH74" s="3415">
        <f t="shared" si="231"/>
        <v>0</v>
      </c>
      <c r="AI74" s="3415">
        <f t="shared" si="231"/>
        <v>0</v>
      </c>
      <c r="AJ74" s="3415">
        <f t="shared" si="231"/>
        <v>0</v>
      </c>
      <c r="AK74" s="3415">
        <f t="shared" si="231"/>
        <v>0</v>
      </c>
      <c r="AL74" s="3415">
        <f t="shared" si="231"/>
        <v>0</v>
      </c>
      <c r="AM74" s="3415">
        <f t="shared" si="231"/>
        <v>0</v>
      </c>
      <c r="AN74" s="3417">
        <f t="shared" si="231"/>
        <v>0</v>
      </c>
      <c r="AO74" s="3415">
        <f t="shared" si="231"/>
        <v>0</v>
      </c>
      <c r="AP74" s="3415">
        <f t="shared" si="231"/>
        <v>0</v>
      </c>
      <c r="AQ74" s="3415">
        <f t="shared" si="231"/>
        <v>0</v>
      </c>
      <c r="AR74" s="3415">
        <f t="shared" si="231"/>
        <v>0</v>
      </c>
      <c r="AS74" s="3415">
        <f t="shared" si="231"/>
        <v>0</v>
      </c>
      <c r="AT74" s="5374">
        <f t="shared" si="231"/>
        <v>0</v>
      </c>
      <c r="AU74" s="3415">
        <f t="shared" si="231"/>
        <v>0</v>
      </c>
      <c r="AV74" s="3415">
        <f t="shared" si="231"/>
        <v>0</v>
      </c>
      <c r="AW74" s="3415">
        <f t="shared" si="231"/>
        <v>0</v>
      </c>
      <c r="AX74" s="3415">
        <f t="shared" si="231"/>
        <v>0</v>
      </c>
      <c r="AY74" s="3415">
        <f t="shared" si="231"/>
        <v>0</v>
      </c>
      <c r="AZ74" s="3415">
        <f t="shared" si="231"/>
        <v>0</v>
      </c>
      <c r="BA74" s="3415">
        <f t="shared" si="231"/>
        <v>0</v>
      </c>
      <c r="BB74" s="3418">
        <f t="shared" si="231"/>
        <v>0</v>
      </c>
    </row>
    <row r="75" spans="1:54" ht="45.9" customHeight="1" thickBot="1">
      <c r="A75" s="6769" t="s">
        <v>1656</v>
      </c>
      <c r="B75" s="6763" t="str" cm="1">
        <f t="array" ref="B75">_xlfn.XLOOKUP(1, (INDEX(التشكيل_القديم!$M$219:$T$244, ,6)=$A75) * (INDEX(التشكيل_القديم!$M$219:$T$244, ,7)="رئيس الدائرة"), INDEX(التشكيل_القديم!$M$219:$T$244, ,2))</f>
        <v>اسلام خميس على مجاور عمار</v>
      </c>
      <c r="C75" s="6766" t="str">
        <f>_xlfn.XLOOKUP($B75,التشكيل_القديم!$N$219:$N$254,التشكيل_القديم!$P$219:$P$254,"")</f>
        <v>أ</v>
      </c>
      <c r="D75" s="5331" t="str">
        <f>_xlfn.XLOOKUP(F75,التشكيل_القديم!$H$219:$H$299,التشكيل_القديم!$J$219:$J$299,"")</f>
        <v>السبت</v>
      </c>
      <c r="E75" s="5336" t="str">
        <f>IF(F75&lt;&gt;"",_xlfn.XLOOKUP(F75,التشكيل_القديم!$H$219:$H$299,التشكيل_القديم!$I$219:$I$299,""),"")</f>
        <v>جنح ومخالفات</v>
      </c>
      <c r="F75" s="5332" t="str" cm="2">
        <f t="array" ref="F75:F78">_xlfn._xlws.FILTER(التشكيل_القديم!$H$219:$H$299,التشكيل_القديم!$E$219:$E$299=$A75,"")</f>
        <v>السبت -جنح ومخالفات - ناصر - د1</v>
      </c>
      <c r="G75" s="5376" t="str">
        <f>IF(BB75 = "", "OK",IF(AND(N75&lt;&gt;0,(O75+W75)=N75),"OK","WRONG"))</f>
        <v>WRONG</v>
      </c>
      <c r="H75" s="3377"/>
      <c r="I75" s="3350"/>
      <c r="J75" s="3350"/>
      <c r="K75" s="3350"/>
      <c r="L75" s="3408"/>
      <c r="M75" s="3409"/>
      <c r="N75" s="5341">
        <f>SUM(H75:M75)</f>
        <v>0</v>
      </c>
      <c r="O75" s="5345">
        <f>SUM(P75:V75)</f>
        <v>0</v>
      </c>
      <c r="P75" s="3368"/>
      <c r="Q75" s="3369"/>
      <c r="R75" s="3369"/>
      <c r="S75" s="5022"/>
      <c r="T75" s="3369"/>
      <c r="U75" s="3369"/>
      <c r="V75" s="3370"/>
      <c r="W75" s="5349">
        <f>X75+AD75+AE75+AN75+AQ75+AT75</f>
        <v>0</v>
      </c>
      <c r="X75" s="3550">
        <f>SUM(Y75:AC75)</f>
        <v>0</v>
      </c>
      <c r="Y75" s="3357"/>
      <c r="Z75" s="3350"/>
      <c r="AA75" s="3350"/>
      <c r="AB75" s="3350"/>
      <c r="AC75" s="3361"/>
      <c r="AD75" s="5361"/>
      <c r="AE75" s="3397">
        <f>SUM(AF75:AM75)</f>
        <v>0</v>
      </c>
      <c r="AF75" s="3357"/>
      <c r="AG75" s="3350"/>
      <c r="AH75" s="3350"/>
      <c r="AI75" s="3350"/>
      <c r="AJ75" s="3350"/>
      <c r="AK75" s="3350"/>
      <c r="AL75" s="3350"/>
      <c r="AM75" s="3361"/>
      <c r="AN75" s="3401">
        <f>AO75+AP75</f>
        <v>0</v>
      </c>
      <c r="AO75" s="3368"/>
      <c r="AP75" s="3370"/>
      <c r="AQ75" s="5337">
        <f>AR75+AS75</f>
        <v>0</v>
      </c>
      <c r="AR75" s="3357"/>
      <c r="AS75" s="3350"/>
      <c r="AT75" s="5365"/>
      <c r="AU75" s="3391">
        <f>SUM(AV75:BA75)</f>
        <v>0</v>
      </c>
      <c r="AV75" s="3391">
        <f>X75</f>
        <v>0</v>
      </c>
      <c r="AW75" s="3391">
        <f>AE75</f>
        <v>0</v>
      </c>
      <c r="AX75" s="3391">
        <f>AD75</f>
        <v>0</v>
      </c>
      <c r="AY75" s="3391">
        <f>AN75</f>
        <v>0</v>
      </c>
      <c r="AZ75" s="3391">
        <f>AQ75</f>
        <v>0</v>
      </c>
      <c r="BA75" s="3391">
        <f>AT75</f>
        <v>0</v>
      </c>
      <c r="BB75" s="5375" t="str">
        <f>IF(OR(E75="جنح ومخالفات",E75="مباني واملاك الدولة"),"م","")</f>
        <v>م</v>
      </c>
    </row>
    <row r="76" spans="1:54" ht="45.9" customHeight="1" thickTop="1" thickBot="1">
      <c r="A76" s="6770"/>
      <c r="B76" s="6764"/>
      <c r="C76" s="6767"/>
      <c r="D76" s="5331" t="str">
        <f>_xlfn.XLOOKUP(F76,التشكيل_القديم!$H$219:$H$299,التشكيل_القديم!$J$219:$J$299,"")</f>
        <v>السبت</v>
      </c>
      <c r="E76" s="5336" t="str">
        <f>IF(F76&lt;&gt;"",_xlfn.XLOOKUP(F76,التشكيل_القديم!$H$219:$H$299,التشكيل_القديم!$I$219:$I$299,""),"")</f>
        <v>قضايا العنف ضد المرأة</v>
      </c>
      <c r="F76" s="5333" t="str">
        <v>السبت -قضايا العنف ضد المرأة - ناصر - د1</v>
      </c>
      <c r="G76" s="5376" t="str">
        <f t="shared" ref="G76:G79" si="232">IF(BB76 = "", "OK",IF(AND(N76&lt;&gt;0,(O76+W76)=N76),"OK","WRONG"))</f>
        <v>OK</v>
      </c>
      <c r="H76" s="3351"/>
      <c r="I76" s="3363"/>
      <c r="J76" s="3363"/>
      <c r="K76" s="3363"/>
      <c r="L76" s="3410"/>
      <c r="M76" s="3411"/>
      <c r="N76" s="5342">
        <f t="shared" ref="N76:N80" si="233">SUM(H76:M76)</f>
        <v>0</v>
      </c>
      <c r="O76" s="5346">
        <f t="shared" ref="O76:O80" si="234">SUM(P76:V76)</f>
        <v>0</v>
      </c>
      <c r="P76" s="3371"/>
      <c r="Q76" s="3372"/>
      <c r="R76" s="3372"/>
      <c r="S76" s="5023"/>
      <c r="T76" s="3372"/>
      <c r="U76" s="3372"/>
      <c r="V76" s="3373"/>
      <c r="W76" s="5350">
        <f t="shared" ref="W76:W80" si="235">X76+AD76+AE76+AN76+AQ76</f>
        <v>0</v>
      </c>
      <c r="X76" s="3551">
        <f t="shared" ref="X76:X80" si="236">SUM(Y76:AC76)</f>
        <v>0</v>
      </c>
      <c r="Y76" s="3362"/>
      <c r="Z76" s="3363"/>
      <c r="AA76" s="3363"/>
      <c r="AB76" s="3363"/>
      <c r="AC76" s="3364"/>
      <c r="AD76" s="5362"/>
      <c r="AE76" s="3398">
        <f t="shared" ref="AE76:AE80" si="237">SUM(AF76:AM76)</f>
        <v>0</v>
      </c>
      <c r="AF76" s="3362"/>
      <c r="AG76" s="3363"/>
      <c r="AH76" s="3363"/>
      <c r="AI76" s="3363"/>
      <c r="AJ76" s="3363"/>
      <c r="AK76" s="3363"/>
      <c r="AL76" s="3363"/>
      <c r="AM76" s="3364"/>
      <c r="AN76" s="3402">
        <f t="shared" ref="AN76:AN80" si="238">AO76+AP76</f>
        <v>0</v>
      </c>
      <c r="AO76" s="3371"/>
      <c r="AP76" s="3373"/>
      <c r="AQ76" s="5338">
        <f t="shared" ref="AQ76:AQ80" si="239">AR76+AS76</f>
        <v>0</v>
      </c>
      <c r="AR76" s="3362"/>
      <c r="AS76" s="3363"/>
      <c r="AT76" s="5366"/>
      <c r="AU76" s="3392">
        <f t="shared" ref="AU76:AU80" si="240">SUM(AV76:BA76)</f>
        <v>0</v>
      </c>
      <c r="AV76" s="3392">
        <f t="shared" ref="AV76:AV80" si="241">X76</f>
        <v>0</v>
      </c>
      <c r="AW76" s="3392">
        <f t="shared" ref="AW76:AW80" si="242">AE76</f>
        <v>0</v>
      </c>
      <c r="AX76" s="3392">
        <f t="shared" ref="AX76:AX80" si="243">AD76</f>
        <v>0</v>
      </c>
      <c r="AY76" s="3392">
        <f t="shared" ref="AY76:AY80" si="244">AN76</f>
        <v>0</v>
      </c>
      <c r="AZ76" s="3392">
        <f t="shared" ref="AZ76:AZ80" si="245">AQ76</f>
        <v>0</v>
      </c>
      <c r="BA76" s="3392">
        <f t="shared" ref="BA76:BA80" si="246">AT76</f>
        <v>0</v>
      </c>
      <c r="BB76" s="5375" t="str">
        <f t="shared" ref="BB76:BB79" si="247">IF(OR(E76="جنح ومخالفات",E76="مباني واملاك الدولة"),"م","")</f>
        <v/>
      </c>
    </row>
    <row r="77" spans="1:54" ht="45.9" customHeight="1" thickTop="1" thickBot="1">
      <c r="A77" s="6770"/>
      <c r="B77" s="6764"/>
      <c r="C77" s="6767"/>
      <c r="D77" s="5331" t="str">
        <f>_xlfn.XLOOKUP(F77,التشكيل_القديم!$H$219:$H$299,التشكيل_القديم!$J$219:$J$299,"")</f>
        <v>الاثنين</v>
      </c>
      <c r="E77" s="5336" t="str">
        <f>IF(F77&lt;&gt;"",_xlfn.XLOOKUP(F77,التشكيل_القديم!$H$219:$H$299,التشكيل_القديم!$I$219:$I$299,""),"")</f>
        <v>جنح ومخالفات</v>
      </c>
      <c r="F77" s="5335" t="str">
        <v>الاثنين -جنح ومخالفات - ناصر - د1</v>
      </c>
      <c r="G77" s="5376" t="str">
        <f t="shared" si="232"/>
        <v>WRONG</v>
      </c>
      <c r="H77" s="3354"/>
      <c r="I77" s="3366"/>
      <c r="J77" s="3366"/>
      <c r="K77" s="3366"/>
      <c r="L77" s="3412"/>
      <c r="M77" s="3413"/>
      <c r="N77" s="5343">
        <f t="shared" si="233"/>
        <v>0</v>
      </c>
      <c r="O77" s="5347">
        <f t="shared" si="234"/>
        <v>0</v>
      </c>
      <c r="P77" s="3374"/>
      <c r="Q77" s="3375"/>
      <c r="R77" s="3375"/>
      <c r="S77" s="5024"/>
      <c r="T77" s="3375"/>
      <c r="U77" s="3375"/>
      <c r="V77" s="3376"/>
      <c r="W77" s="5351">
        <f t="shared" si="235"/>
        <v>0</v>
      </c>
      <c r="X77" s="3552">
        <f t="shared" si="236"/>
        <v>0</v>
      </c>
      <c r="Y77" s="3365"/>
      <c r="Z77" s="3366"/>
      <c r="AA77" s="3366"/>
      <c r="AB77" s="3366"/>
      <c r="AC77" s="3367"/>
      <c r="AD77" s="5363"/>
      <c r="AE77" s="3399">
        <f t="shared" si="237"/>
        <v>0</v>
      </c>
      <c r="AF77" s="3365"/>
      <c r="AG77" s="3366"/>
      <c r="AH77" s="3366"/>
      <c r="AI77" s="3366"/>
      <c r="AJ77" s="3366"/>
      <c r="AK77" s="3366"/>
      <c r="AL77" s="3366"/>
      <c r="AM77" s="3367"/>
      <c r="AN77" s="3403">
        <f t="shared" si="238"/>
        <v>0</v>
      </c>
      <c r="AO77" s="3374"/>
      <c r="AP77" s="3376"/>
      <c r="AQ77" s="5339">
        <f t="shared" si="239"/>
        <v>0</v>
      </c>
      <c r="AR77" s="3365"/>
      <c r="AS77" s="3366"/>
      <c r="AT77" s="5367"/>
      <c r="AU77" s="3393">
        <f t="shared" si="240"/>
        <v>0</v>
      </c>
      <c r="AV77" s="3393">
        <f t="shared" si="241"/>
        <v>0</v>
      </c>
      <c r="AW77" s="3393">
        <f t="shared" si="242"/>
        <v>0</v>
      </c>
      <c r="AX77" s="3393">
        <f t="shared" si="243"/>
        <v>0</v>
      </c>
      <c r="AY77" s="3393">
        <f t="shared" si="244"/>
        <v>0</v>
      </c>
      <c r="AZ77" s="3393">
        <f t="shared" si="245"/>
        <v>0</v>
      </c>
      <c r="BA77" s="3393">
        <f t="shared" si="246"/>
        <v>0</v>
      </c>
      <c r="BB77" s="5375" t="str">
        <f t="shared" si="247"/>
        <v>م</v>
      </c>
    </row>
    <row r="78" spans="1:54" ht="45.9" customHeight="1" thickTop="1" thickBot="1">
      <c r="A78" s="6770"/>
      <c r="B78" s="6764"/>
      <c r="C78" s="6767"/>
      <c r="D78" s="5331" t="str">
        <f>_xlfn.XLOOKUP(F78,التشكيل_القديم!$H$219:$H$299,التشكيل_القديم!$J$219:$J$299,"")</f>
        <v>الاثنين</v>
      </c>
      <c r="E78" s="5336" t="str">
        <f>IF(F78&lt;&gt;"",_xlfn.XLOOKUP(F78,التشكيل_القديم!$H$219:$H$299,التشكيل_القديم!$I$219:$I$299,""),"")</f>
        <v>جنح المرور</v>
      </c>
      <c r="F78" s="5334" t="str">
        <v>الاثنين -جنح المرور - ناصر - د1</v>
      </c>
      <c r="G78" s="5376" t="str">
        <f t="shared" si="232"/>
        <v>OK</v>
      </c>
      <c r="H78" s="3351"/>
      <c r="I78" s="3363"/>
      <c r="J78" s="3363"/>
      <c r="K78" s="3363"/>
      <c r="L78" s="3410"/>
      <c r="M78" s="3411"/>
      <c r="N78" s="5342">
        <f t="shared" si="233"/>
        <v>0</v>
      </c>
      <c r="O78" s="5346">
        <f t="shared" si="234"/>
        <v>0</v>
      </c>
      <c r="P78" s="3352"/>
      <c r="Q78" s="3353"/>
      <c r="R78" s="3353"/>
      <c r="S78" s="5023"/>
      <c r="T78" s="3372"/>
      <c r="U78" s="3372"/>
      <c r="V78" s="3373"/>
      <c r="W78" s="5350">
        <f t="shared" si="235"/>
        <v>0</v>
      </c>
      <c r="X78" s="3551">
        <f t="shared" si="236"/>
        <v>0</v>
      </c>
      <c r="Y78" s="3362"/>
      <c r="Z78" s="3363"/>
      <c r="AA78" s="3363"/>
      <c r="AB78" s="3363"/>
      <c r="AC78" s="3364"/>
      <c r="AD78" s="5362"/>
      <c r="AE78" s="3398">
        <f t="shared" si="237"/>
        <v>0</v>
      </c>
      <c r="AF78" s="3362"/>
      <c r="AG78" s="3363"/>
      <c r="AH78" s="3363"/>
      <c r="AI78" s="3363"/>
      <c r="AJ78" s="3363"/>
      <c r="AK78" s="3363"/>
      <c r="AL78" s="3363"/>
      <c r="AM78" s="3364"/>
      <c r="AN78" s="3402">
        <f t="shared" si="238"/>
        <v>0</v>
      </c>
      <c r="AO78" s="3371"/>
      <c r="AP78" s="3373"/>
      <c r="AQ78" s="5338">
        <f t="shared" si="239"/>
        <v>0</v>
      </c>
      <c r="AR78" s="3362"/>
      <c r="AS78" s="3363"/>
      <c r="AT78" s="5366"/>
      <c r="AU78" s="3392">
        <f t="shared" si="240"/>
        <v>0</v>
      </c>
      <c r="AV78" s="3392">
        <f t="shared" si="241"/>
        <v>0</v>
      </c>
      <c r="AW78" s="3392">
        <f t="shared" si="242"/>
        <v>0</v>
      </c>
      <c r="AX78" s="3392">
        <f t="shared" si="243"/>
        <v>0</v>
      </c>
      <c r="AY78" s="3392">
        <f t="shared" si="244"/>
        <v>0</v>
      </c>
      <c r="AZ78" s="3392">
        <f t="shared" si="245"/>
        <v>0</v>
      </c>
      <c r="BA78" s="3392">
        <f t="shared" si="246"/>
        <v>0</v>
      </c>
      <c r="BB78" s="5375" t="str">
        <f t="shared" si="247"/>
        <v/>
      </c>
    </row>
    <row r="79" spans="1:54" ht="45.9" hidden="1" customHeight="1" thickBot="1">
      <c r="A79" s="6771"/>
      <c r="B79" s="6765"/>
      <c r="C79" s="6768"/>
      <c r="D79" s="5331">
        <f>_xlfn.XLOOKUP(F79,التشكيل_القديم!$H$219:$H$299,التشكيل_القديم!$J$219:$J$299,"")</f>
        <v>0</v>
      </c>
      <c r="E79" s="5336" t="str">
        <f>IF(F79&lt;&gt;"",_xlfn.XLOOKUP(F79,التشكيل_القديم!$H$219:$H$299,التشكيل_القديم!$I$219:$I$299,""),"")</f>
        <v/>
      </c>
      <c r="F79" s="5332"/>
      <c r="G79" s="5376" t="str">
        <f t="shared" si="232"/>
        <v>OK</v>
      </c>
      <c r="H79" s="3345"/>
      <c r="I79" s="5354"/>
      <c r="J79" s="5354"/>
      <c r="K79" s="5354"/>
      <c r="L79" s="5359"/>
      <c r="M79" s="5360"/>
      <c r="N79" s="5344">
        <f t="shared" si="233"/>
        <v>0</v>
      </c>
      <c r="O79" s="5348">
        <f t="shared" si="234"/>
        <v>0</v>
      </c>
      <c r="P79" s="3347"/>
      <c r="Q79" s="3346"/>
      <c r="R79" s="3346"/>
      <c r="S79" s="5025"/>
      <c r="T79" s="5358"/>
      <c r="U79" s="5358"/>
      <c r="V79" s="5356"/>
      <c r="W79" s="5352">
        <f t="shared" si="235"/>
        <v>0</v>
      </c>
      <c r="X79" s="3553">
        <f t="shared" si="236"/>
        <v>0</v>
      </c>
      <c r="Y79" s="5353"/>
      <c r="Z79" s="5354"/>
      <c r="AA79" s="5354"/>
      <c r="AB79" s="5354"/>
      <c r="AC79" s="5357"/>
      <c r="AD79" s="5364"/>
      <c r="AE79" s="3400">
        <f t="shared" si="237"/>
        <v>0</v>
      </c>
      <c r="AF79" s="5353"/>
      <c r="AG79" s="5354"/>
      <c r="AH79" s="5354"/>
      <c r="AI79" s="5354"/>
      <c r="AJ79" s="5354"/>
      <c r="AK79" s="5354"/>
      <c r="AL79" s="5354"/>
      <c r="AM79" s="5357"/>
      <c r="AN79" s="3404">
        <f t="shared" si="238"/>
        <v>0</v>
      </c>
      <c r="AO79" s="5355"/>
      <c r="AP79" s="5356"/>
      <c r="AQ79" s="5340">
        <f t="shared" si="239"/>
        <v>0</v>
      </c>
      <c r="AR79" s="5353"/>
      <c r="AS79" s="5354"/>
      <c r="AT79" s="5368"/>
      <c r="AU79" s="3394">
        <f t="shared" si="240"/>
        <v>0</v>
      </c>
      <c r="AV79" s="3394">
        <f t="shared" si="241"/>
        <v>0</v>
      </c>
      <c r="AW79" s="3394">
        <f t="shared" si="242"/>
        <v>0</v>
      </c>
      <c r="AX79" s="3394">
        <f t="shared" si="243"/>
        <v>0</v>
      </c>
      <c r="AY79" s="3394">
        <f t="shared" si="244"/>
        <v>0</v>
      </c>
      <c r="AZ79" s="3394">
        <f t="shared" si="245"/>
        <v>0</v>
      </c>
      <c r="BA79" s="3394">
        <f t="shared" si="246"/>
        <v>0</v>
      </c>
      <c r="BB79" s="5375" t="str">
        <f t="shared" si="247"/>
        <v/>
      </c>
    </row>
    <row r="80" spans="1:54" ht="45.9" customHeight="1" thickBot="1">
      <c r="A80" s="6759" t="str">
        <f xml:space="preserve"> "اجمالي " &amp;A75</f>
        <v>اجمالي الدائرة الأولي جزئي مركز ناصر</v>
      </c>
      <c r="B80" s="6760"/>
      <c r="C80" s="6760"/>
      <c r="D80" s="6757"/>
      <c r="E80" s="6760"/>
      <c r="F80" s="6761"/>
      <c r="G80" s="5369"/>
      <c r="H80" s="5370">
        <f>SUM(H75:H79)</f>
        <v>0</v>
      </c>
      <c r="I80" s="3415">
        <f>SUM(I75:I79)</f>
        <v>0</v>
      </c>
      <c r="J80" s="3415">
        <f t="shared" ref="J80:M80" si="248">SUM(J75:J79)</f>
        <v>0</v>
      </c>
      <c r="K80" s="3415">
        <f t="shared" si="248"/>
        <v>0</v>
      </c>
      <c r="L80" s="3415">
        <f t="shared" si="248"/>
        <v>0</v>
      </c>
      <c r="M80" s="3415">
        <f t="shared" si="248"/>
        <v>0</v>
      </c>
      <c r="N80" s="5371">
        <f t="shared" si="233"/>
        <v>0</v>
      </c>
      <c r="O80" s="5372">
        <f t="shared" si="234"/>
        <v>0</v>
      </c>
      <c r="P80" s="3415">
        <f t="shared" ref="P80:S80" si="249">SUM(P75:P79)</f>
        <v>0</v>
      </c>
      <c r="Q80" s="3415">
        <f t="shared" si="249"/>
        <v>0</v>
      </c>
      <c r="R80" s="3415">
        <f t="shared" si="249"/>
        <v>0</v>
      </c>
      <c r="S80" s="5026">
        <f t="shared" si="249"/>
        <v>0</v>
      </c>
      <c r="T80" s="3415">
        <f>SUM(T75:T79)</f>
        <v>0</v>
      </c>
      <c r="U80" s="3415">
        <f t="shared" ref="U80" si="250">SUM(U75:U79)</f>
        <v>0</v>
      </c>
      <c r="V80" s="3415">
        <f>SUM(V75:V79)</f>
        <v>0</v>
      </c>
      <c r="W80" s="5373">
        <f t="shared" si="235"/>
        <v>0</v>
      </c>
      <c r="X80" s="3415">
        <f t="shared" si="236"/>
        <v>0</v>
      </c>
      <c r="Y80" s="3415">
        <f t="shared" ref="Y80:AD80" si="251">SUM(Y75:Y79)</f>
        <v>0</v>
      </c>
      <c r="Z80" s="3415">
        <f t="shared" si="251"/>
        <v>0</v>
      </c>
      <c r="AA80" s="3415">
        <f t="shared" si="251"/>
        <v>0</v>
      </c>
      <c r="AB80" s="3415">
        <f t="shared" si="251"/>
        <v>0</v>
      </c>
      <c r="AC80" s="3415">
        <f t="shared" si="251"/>
        <v>0</v>
      </c>
      <c r="AD80" s="3415">
        <f t="shared" si="251"/>
        <v>0</v>
      </c>
      <c r="AE80" s="3416">
        <f t="shared" si="237"/>
        <v>0</v>
      </c>
      <c r="AF80" s="3415">
        <f t="shared" ref="AF80:AM80" si="252">SUM(AF75:AF79)</f>
        <v>0</v>
      </c>
      <c r="AG80" s="3415">
        <f t="shared" si="252"/>
        <v>0</v>
      </c>
      <c r="AH80" s="3415">
        <f t="shared" si="252"/>
        <v>0</v>
      </c>
      <c r="AI80" s="3415">
        <f t="shared" si="252"/>
        <v>0</v>
      </c>
      <c r="AJ80" s="3415">
        <f t="shared" si="252"/>
        <v>0</v>
      </c>
      <c r="AK80" s="3415">
        <f t="shared" si="252"/>
        <v>0</v>
      </c>
      <c r="AL80" s="3415">
        <f t="shared" si="252"/>
        <v>0</v>
      </c>
      <c r="AM80" s="3415">
        <f t="shared" si="252"/>
        <v>0</v>
      </c>
      <c r="AN80" s="3417">
        <f t="shared" si="238"/>
        <v>0</v>
      </c>
      <c r="AO80" s="3415">
        <f t="shared" ref="AO80:AP80" si="253">SUM(AO75:AO79)</f>
        <v>0</v>
      </c>
      <c r="AP80" s="3415">
        <f t="shared" si="253"/>
        <v>0</v>
      </c>
      <c r="AQ80" s="3415">
        <f t="shared" si="239"/>
        <v>0</v>
      </c>
      <c r="AR80" s="3415">
        <f t="shared" ref="AR80:AT80" si="254">SUM(AR75:AR79)</f>
        <v>0</v>
      </c>
      <c r="AS80" s="3415">
        <f t="shared" si="254"/>
        <v>0</v>
      </c>
      <c r="AT80" s="5374">
        <f t="shared" si="254"/>
        <v>0</v>
      </c>
      <c r="AU80" s="3415">
        <f t="shared" si="240"/>
        <v>0</v>
      </c>
      <c r="AV80" s="3415">
        <f t="shared" si="241"/>
        <v>0</v>
      </c>
      <c r="AW80" s="3415">
        <f t="shared" si="242"/>
        <v>0</v>
      </c>
      <c r="AX80" s="3415">
        <f t="shared" si="243"/>
        <v>0</v>
      </c>
      <c r="AY80" s="3415">
        <f t="shared" si="244"/>
        <v>0</v>
      </c>
      <c r="AZ80" s="3415">
        <f t="shared" si="245"/>
        <v>0</v>
      </c>
      <c r="BA80" s="3415">
        <f t="shared" si="246"/>
        <v>0</v>
      </c>
      <c r="BB80" s="3418"/>
    </row>
    <row r="81" spans="1:54" ht="45.9" customHeight="1" thickBot="1">
      <c r="A81" s="6769" t="s">
        <v>281</v>
      </c>
      <c r="B81" s="6763" t="str" cm="1">
        <f t="array" ref="B81">_xlfn.XLOOKUP(1, (INDEX(التشكيل_القديم!$M$219:$T$244, ,6)=$A81) * (INDEX(التشكيل_القديم!$M$219:$T$244, ,7)="رئيس الدائرة"), INDEX(التشكيل_القديم!$M$219:$T$244, ,2))</f>
        <v>محمود محمد ابراهيم عبد القادر</v>
      </c>
      <c r="C81" s="6766" t="str">
        <f>_xlfn.XLOOKUP($B81,التشكيل_القديم!$N$219:$N$254,التشكيل_القديم!$P$219:$P$254,"")</f>
        <v>أ</v>
      </c>
      <c r="D81" s="5331" t="str">
        <f>_xlfn.XLOOKUP(F81,التشكيل_القديم!$H$219:$H$299,التشكيل_القديم!$J$219:$J$299,"")</f>
        <v>الأربعاء</v>
      </c>
      <c r="E81" s="5336" t="str">
        <f>IF(F81&lt;&gt;"",_xlfn.XLOOKUP(F81,التشكيل_القديم!$H$219:$H$299,التشكيل_القديم!$I$219:$I$299,""),"")</f>
        <v>جنح ومخالفات</v>
      </c>
      <c r="F81" s="5332" t="str" cm="2">
        <f t="array" ref="F81:F84">_xlfn._xlws.FILTER(التشكيل_القديم!$H$219:$H$299,التشكيل_القديم!$E$219:$E$299=$A81,"")</f>
        <v>الأربعاء -جنح ومخالفات - ناصر - د2</v>
      </c>
      <c r="G81" s="5376" t="str">
        <f>IF(BB81 = "", "OK",IF(AND(N81&lt;&gt;0,(O81+W81)=N81),"OK","WRONG"))</f>
        <v>WRONG</v>
      </c>
      <c r="H81" s="3377"/>
      <c r="I81" s="3350"/>
      <c r="J81" s="3350"/>
      <c r="K81" s="3350"/>
      <c r="L81" s="3408"/>
      <c r="M81" s="3409"/>
      <c r="N81" s="5341">
        <f>SUM(H81:M81)</f>
        <v>0</v>
      </c>
      <c r="O81" s="5345">
        <f>SUM(P81:V81)</f>
        <v>0</v>
      </c>
      <c r="P81" s="3368"/>
      <c r="Q81" s="3369"/>
      <c r="R81" s="3369"/>
      <c r="S81" s="5022"/>
      <c r="T81" s="3369"/>
      <c r="U81" s="3369"/>
      <c r="V81" s="3370"/>
      <c r="W81" s="5349">
        <f>X81+AD81+AE81+AN81+AQ81+AT81</f>
        <v>0</v>
      </c>
      <c r="X81" s="3550">
        <f>SUM(Y81:AC81)</f>
        <v>0</v>
      </c>
      <c r="Y81" s="3357"/>
      <c r="Z81" s="3350"/>
      <c r="AA81" s="3350"/>
      <c r="AB81" s="3350"/>
      <c r="AC81" s="3361"/>
      <c r="AD81" s="5361"/>
      <c r="AE81" s="3397">
        <f>SUM(AF81:AM81)</f>
        <v>0</v>
      </c>
      <c r="AF81" s="3357"/>
      <c r="AG81" s="3350"/>
      <c r="AH81" s="3350"/>
      <c r="AI81" s="3350"/>
      <c r="AJ81" s="3350"/>
      <c r="AK81" s="3350"/>
      <c r="AL81" s="3350"/>
      <c r="AM81" s="3361"/>
      <c r="AN81" s="3401">
        <f>AO81+AP81</f>
        <v>0</v>
      </c>
      <c r="AO81" s="3368"/>
      <c r="AP81" s="3370"/>
      <c r="AQ81" s="5337">
        <f>AR81+AS81</f>
        <v>0</v>
      </c>
      <c r="AR81" s="3357"/>
      <c r="AS81" s="3350"/>
      <c r="AT81" s="5365"/>
      <c r="AU81" s="3391">
        <f>SUM(AV81:BA81)</f>
        <v>0</v>
      </c>
      <c r="AV81" s="3391">
        <f>X81</f>
        <v>0</v>
      </c>
      <c r="AW81" s="3391">
        <f>AE81</f>
        <v>0</v>
      </c>
      <c r="AX81" s="3391">
        <f>AD81</f>
        <v>0</v>
      </c>
      <c r="AY81" s="3391">
        <f>AN81</f>
        <v>0</v>
      </c>
      <c r="AZ81" s="3391">
        <f>AQ81</f>
        <v>0</v>
      </c>
      <c r="BA81" s="3391">
        <f>AT81</f>
        <v>0</v>
      </c>
      <c r="BB81" s="5375" t="str">
        <f>IF(OR(E81="جنح ومخالفات",E81="مباني واملاك الدولة"),"م","")</f>
        <v>م</v>
      </c>
    </row>
    <row r="82" spans="1:54" ht="45.9" customHeight="1" thickTop="1" thickBot="1">
      <c r="A82" s="6770"/>
      <c r="B82" s="6764"/>
      <c r="C82" s="6767"/>
      <c r="D82" s="5331" t="str">
        <f>_xlfn.XLOOKUP(F82,التشكيل_القديم!$H$219:$H$299,التشكيل_القديم!$J$219:$J$299,"")</f>
        <v>الأربعاء</v>
      </c>
      <c r="E82" s="5336" t="str">
        <f>IF(F82&lt;&gt;"",_xlfn.XLOOKUP(F82,التشكيل_القديم!$H$219:$H$299,التشكيل_القديم!$I$219:$I$299,""),"")</f>
        <v>مباني واملاك الدولة</v>
      </c>
      <c r="F82" s="5333" t="str">
        <v>الأربعاء -مباني واملاك الدولة - ناصر - د2</v>
      </c>
      <c r="G82" s="5376" t="str">
        <f t="shared" ref="G82:G85" si="255">IF(BB82 = "", "OK",IF(AND(N82&lt;&gt;0,(O82+W82)=N82),"OK","WRONG"))</f>
        <v>WRONG</v>
      </c>
      <c r="H82" s="3351"/>
      <c r="I82" s="3363"/>
      <c r="J82" s="3363"/>
      <c r="K82" s="3363"/>
      <c r="L82" s="3410"/>
      <c r="M82" s="3411"/>
      <c r="N82" s="5342">
        <f t="shared" ref="N82:N86" si="256">SUM(H82:M82)</f>
        <v>0</v>
      </c>
      <c r="O82" s="5346">
        <f t="shared" ref="O82:O86" si="257">SUM(P82:V82)</f>
        <v>0</v>
      </c>
      <c r="P82" s="3371"/>
      <c r="Q82" s="3372"/>
      <c r="R82" s="3372"/>
      <c r="S82" s="5023"/>
      <c r="T82" s="3372"/>
      <c r="U82" s="3372"/>
      <c r="V82" s="3373"/>
      <c r="W82" s="5350">
        <f t="shared" ref="W82:W86" si="258">X82+AD82+AE82+AN82+AQ82</f>
        <v>0</v>
      </c>
      <c r="X82" s="3551">
        <f t="shared" ref="X82:X86" si="259">SUM(Y82:AC82)</f>
        <v>0</v>
      </c>
      <c r="Y82" s="3362"/>
      <c r="Z82" s="3363"/>
      <c r="AA82" s="3363"/>
      <c r="AB82" s="3363"/>
      <c r="AC82" s="3364"/>
      <c r="AD82" s="5362"/>
      <c r="AE82" s="3398">
        <f t="shared" ref="AE82:AE86" si="260">SUM(AF82:AM82)</f>
        <v>0</v>
      </c>
      <c r="AF82" s="3362"/>
      <c r="AG82" s="3363"/>
      <c r="AH82" s="3363"/>
      <c r="AI82" s="3363"/>
      <c r="AJ82" s="3363"/>
      <c r="AK82" s="3363"/>
      <c r="AL82" s="3363"/>
      <c r="AM82" s="3364"/>
      <c r="AN82" s="3402">
        <f t="shared" ref="AN82:AN86" si="261">AO82+AP82</f>
        <v>0</v>
      </c>
      <c r="AO82" s="3371"/>
      <c r="AP82" s="3373"/>
      <c r="AQ82" s="5338">
        <f t="shared" ref="AQ82:AQ86" si="262">AR82+AS82</f>
        <v>0</v>
      </c>
      <c r="AR82" s="3362"/>
      <c r="AS82" s="3363"/>
      <c r="AT82" s="5366"/>
      <c r="AU82" s="3392">
        <f t="shared" ref="AU82:AU86" si="263">SUM(AV82:BA82)</f>
        <v>0</v>
      </c>
      <c r="AV82" s="3392">
        <f t="shared" ref="AV82:AV86" si="264">X82</f>
        <v>0</v>
      </c>
      <c r="AW82" s="3392">
        <f t="shared" ref="AW82:AW86" si="265">AE82</f>
        <v>0</v>
      </c>
      <c r="AX82" s="3392">
        <f t="shared" ref="AX82:AX86" si="266">AD82</f>
        <v>0</v>
      </c>
      <c r="AY82" s="3392">
        <f t="shared" ref="AY82:AY86" si="267">AN82</f>
        <v>0</v>
      </c>
      <c r="AZ82" s="3392">
        <f t="shared" ref="AZ82:AZ86" si="268">AQ82</f>
        <v>0</v>
      </c>
      <c r="BA82" s="3392">
        <f t="shared" ref="BA82:BA86" si="269">AT82</f>
        <v>0</v>
      </c>
      <c r="BB82" s="5375" t="str">
        <f t="shared" ref="BB82:BB85" si="270">IF(OR(E82="جنح ومخالفات",E82="مباني واملاك الدولة"),"م","")</f>
        <v>م</v>
      </c>
    </row>
    <row r="83" spans="1:54" ht="45.9" customHeight="1" thickTop="1" thickBot="1">
      <c r="A83" s="6770"/>
      <c r="B83" s="6764"/>
      <c r="C83" s="6767"/>
      <c r="D83" s="5331" t="str">
        <f>_xlfn.XLOOKUP(F83,التشكيل_القديم!$H$219:$H$299,التشكيل_القديم!$J$219:$J$299,"")</f>
        <v>الخميس</v>
      </c>
      <c r="E83" s="5336" t="str">
        <f>IF(F83&lt;&gt;"",_xlfn.XLOOKUP(F83,التشكيل_القديم!$H$219:$H$299,التشكيل_القديم!$I$219:$I$299,""),"")</f>
        <v>جنح ومخالفات</v>
      </c>
      <c r="F83" s="5335" t="str">
        <v>الخميس -جنح ومخالفات - ناصر - د2</v>
      </c>
      <c r="G83" s="5376" t="str">
        <f t="shared" si="255"/>
        <v>WRONG</v>
      </c>
      <c r="H83" s="3354"/>
      <c r="I83" s="3366"/>
      <c r="J83" s="3366"/>
      <c r="K83" s="3366"/>
      <c r="L83" s="3412"/>
      <c r="M83" s="3413"/>
      <c r="N83" s="5343">
        <f t="shared" si="256"/>
        <v>0</v>
      </c>
      <c r="O83" s="5347">
        <f t="shared" si="257"/>
        <v>0</v>
      </c>
      <c r="P83" s="3374"/>
      <c r="Q83" s="3375"/>
      <c r="R83" s="3375"/>
      <c r="S83" s="5024"/>
      <c r="T83" s="3375"/>
      <c r="U83" s="3375"/>
      <c r="V83" s="3376"/>
      <c r="W83" s="5351">
        <f t="shared" si="258"/>
        <v>0</v>
      </c>
      <c r="X83" s="3552">
        <f t="shared" si="259"/>
        <v>0</v>
      </c>
      <c r="Y83" s="3365"/>
      <c r="Z83" s="3366"/>
      <c r="AA83" s="3366"/>
      <c r="AB83" s="3366"/>
      <c r="AC83" s="3367"/>
      <c r="AD83" s="5363"/>
      <c r="AE83" s="3399">
        <f t="shared" si="260"/>
        <v>0</v>
      </c>
      <c r="AF83" s="3365"/>
      <c r="AG83" s="3366"/>
      <c r="AH83" s="3366"/>
      <c r="AI83" s="3366"/>
      <c r="AJ83" s="3366"/>
      <c r="AK83" s="3366"/>
      <c r="AL83" s="3366"/>
      <c r="AM83" s="3367"/>
      <c r="AN83" s="3403">
        <f t="shared" si="261"/>
        <v>0</v>
      </c>
      <c r="AO83" s="3374"/>
      <c r="AP83" s="3376"/>
      <c r="AQ83" s="5339">
        <f t="shared" si="262"/>
        <v>0</v>
      </c>
      <c r="AR83" s="3365"/>
      <c r="AS83" s="3366"/>
      <c r="AT83" s="5367"/>
      <c r="AU83" s="3393">
        <f t="shared" si="263"/>
        <v>0</v>
      </c>
      <c r="AV83" s="3393">
        <f t="shared" si="264"/>
        <v>0</v>
      </c>
      <c r="AW83" s="3393">
        <f t="shared" si="265"/>
        <v>0</v>
      </c>
      <c r="AX83" s="3393">
        <f t="shared" si="266"/>
        <v>0</v>
      </c>
      <c r="AY83" s="3393">
        <f t="shared" si="267"/>
        <v>0</v>
      </c>
      <c r="AZ83" s="3393">
        <f t="shared" si="268"/>
        <v>0</v>
      </c>
      <c r="BA83" s="3393">
        <f t="shared" si="269"/>
        <v>0</v>
      </c>
      <c r="BB83" s="5375" t="str">
        <f t="shared" si="270"/>
        <v>م</v>
      </c>
    </row>
    <row r="84" spans="1:54" ht="45.9" customHeight="1" thickTop="1" thickBot="1">
      <c r="A84" s="6770"/>
      <c r="B84" s="6764"/>
      <c r="C84" s="6767"/>
      <c r="D84" s="5331" t="str">
        <f>_xlfn.XLOOKUP(F84,التشكيل_القديم!$H$219:$H$299,التشكيل_القديم!$J$219:$J$299,"")</f>
        <v>الخميس</v>
      </c>
      <c r="E84" s="5336" t="str">
        <f>IF(F84&lt;&gt;"",_xlfn.XLOOKUP(F84,التشكيل_القديم!$H$219:$H$299,التشكيل_القديم!$I$219:$I$299,""),"")</f>
        <v>جنح البيئة</v>
      </c>
      <c r="F84" s="5334" t="str">
        <v>الخميس -جنح البيئة - ناصر - د2</v>
      </c>
      <c r="G84" s="5376" t="str">
        <f t="shared" si="255"/>
        <v>OK</v>
      </c>
      <c r="H84" s="3351"/>
      <c r="I84" s="3363"/>
      <c r="J84" s="3363"/>
      <c r="K84" s="3363"/>
      <c r="L84" s="3410"/>
      <c r="M84" s="3411"/>
      <c r="N84" s="5342">
        <f t="shared" si="256"/>
        <v>0</v>
      </c>
      <c r="O84" s="5346">
        <f t="shared" si="257"/>
        <v>0</v>
      </c>
      <c r="P84" s="3352"/>
      <c r="Q84" s="3353"/>
      <c r="R84" s="3353"/>
      <c r="S84" s="5023"/>
      <c r="T84" s="3372"/>
      <c r="U84" s="3372"/>
      <c r="V84" s="3373"/>
      <c r="W84" s="5350">
        <f t="shared" si="258"/>
        <v>0</v>
      </c>
      <c r="X84" s="3551">
        <f t="shared" si="259"/>
        <v>0</v>
      </c>
      <c r="Y84" s="3362"/>
      <c r="Z84" s="3363"/>
      <c r="AA84" s="3363"/>
      <c r="AB84" s="3363"/>
      <c r="AC84" s="3364"/>
      <c r="AD84" s="5362"/>
      <c r="AE84" s="3398">
        <f t="shared" si="260"/>
        <v>0</v>
      </c>
      <c r="AF84" s="3362"/>
      <c r="AG84" s="3363"/>
      <c r="AH84" s="3363"/>
      <c r="AI84" s="3363"/>
      <c r="AJ84" s="3363"/>
      <c r="AK84" s="3363"/>
      <c r="AL84" s="3363"/>
      <c r="AM84" s="3364"/>
      <c r="AN84" s="3402">
        <f t="shared" si="261"/>
        <v>0</v>
      </c>
      <c r="AO84" s="3371"/>
      <c r="AP84" s="3373"/>
      <c r="AQ84" s="5338">
        <f t="shared" si="262"/>
        <v>0</v>
      </c>
      <c r="AR84" s="3362"/>
      <c r="AS84" s="3363"/>
      <c r="AT84" s="5366"/>
      <c r="AU84" s="3392">
        <f t="shared" si="263"/>
        <v>0</v>
      </c>
      <c r="AV84" s="3392">
        <f t="shared" si="264"/>
        <v>0</v>
      </c>
      <c r="AW84" s="3392">
        <f t="shared" si="265"/>
        <v>0</v>
      </c>
      <c r="AX84" s="3392">
        <f t="shared" si="266"/>
        <v>0</v>
      </c>
      <c r="AY84" s="3392">
        <f t="shared" si="267"/>
        <v>0</v>
      </c>
      <c r="AZ84" s="3392">
        <f t="shared" si="268"/>
        <v>0</v>
      </c>
      <c r="BA84" s="3392">
        <f t="shared" si="269"/>
        <v>0</v>
      </c>
      <c r="BB84" s="5375" t="str">
        <f t="shared" si="270"/>
        <v/>
      </c>
    </row>
    <row r="85" spans="1:54" ht="45.9" hidden="1" customHeight="1" thickBot="1">
      <c r="A85" s="6771"/>
      <c r="B85" s="6765"/>
      <c r="C85" s="6768"/>
      <c r="D85" s="5331">
        <f>_xlfn.XLOOKUP(F85,التشكيل_القديم!$H$219:$H$299,التشكيل_القديم!$J$219:$J$299,"")</f>
        <v>0</v>
      </c>
      <c r="E85" s="5336" t="str">
        <f>IF(F85&lt;&gt;"",_xlfn.XLOOKUP(F85,التشكيل_القديم!$H$219:$H$299,التشكيل_القديم!$I$219:$I$299,""),"")</f>
        <v/>
      </c>
      <c r="F85" s="5332"/>
      <c r="G85" s="5376" t="str">
        <f t="shared" si="255"/>
        <v>OK</v>
      </c>
      <c r="H85" s="3345"/>
      <c r="I85" s="5354"/>
      <c r="J85" s="5354"/>
      <c r="K85" s="5354"/>
      <c r="L85" s="5359"/>
      <c r="M85" s="5360"/>
      <c r="N85" s="5344">
        <f t="shared" si="256"/>
        <v>0</v>
      </c>
      <c r="O85" s="5348">
        <f t="shared" si="257"/>
        <v>0</v>
      </c>
      <c r="P85" s="3347"/>
      <c r="Q85" s="3346"/>
      <c r="R85" s="3346"/>
      <c r="S85" s="5025"/>
      <c r="T85" s="5358"/>
      <c r="U85" s="5358"/>
      <c r="V85" s="5356"/>
      <c r="W85" s="5352">
        <f t="shared" si="258"/>
        <v>0</v>
      </c>
      <c r="X85" s="3553">
        <f t="shared" si="259"/>
        <v>0</v>
      </c>
      <c r="Y85" s="5353"/>
      <c r="Z85" s="5354"/>
      <c r="AA85" s="5354"/>
      <c r="AB85" s="5354"/>
      <c r="AC85" s="5357"/>
      <c r="AD85" s="5364"/>
      <c r="AE85" s="3400">
        <f t="shared" si="260"/>
        <v>0</v>
      </c>
      <c r="AF85" s="5353"/>
      <c r="AG85" s="5354"/>
      <c r="AH85" s="5354"/>
      <c r="AI85" s="5354"/>
      <c r="AJ85" s="5354"/>
      <c r="AK85" s="5354"/>
      <c r="AL85" s="5354"/>
      <c r="AM85" s="5357"/>
      <c r="AN85" s="3404">
        <f t="shared" si="261"/>
        <v>0</v>
      </c>
      <c r="AO85" s="5355"/>
      <c r="AP85" s="5356"/>
      <c r="AQ85" s="5340">
        <f t="shared" si="262"/>
        <v>0</v>
      </c>
      <c r="AR85" s="5353"/>
      <c r="AS85" s="5354"/>
      <c r="AT85" s="5368"/>
      <c r="AU85" s="3394">
        <f t="shared" si="263"/>
        <v>0</v>
      </c>
      <c r="AV85" s="3394">
        <f t="shared" si="264"/>
        <v>0</v>
      </c>
      <c r="AW85" s="3394">
        <f t="shared" si="265"/>
        <v>0</v>
      </c>
      <c r="AX85" s="3394">
        <f t="shared" si="266"/>
        <v>0</v>
      </c>
      <c r="AY85" s="3394">
        <f t="shared" si="267"/>
        <v>0</v>
      </c>
      <c r="AZ85" s="3394">
        <f t="shared" si="268"/>
        <v>0</v>
      </c>
      <c r="BA85" s="3394">
        <f t="shared" si="269"/>
        <v>0</v>
      </c>
      <c r="BB85" s="5375" t="str">
        <f t="shared" si="270"/>
        <v/>
      </c>
    </row>
    <row r="86" spans="1:54" ht="45.9" customHeight="1" thickBot="1">
      <c r="A86" s="6759" t="str">
        <f xml:space="preserve"> "اجمالي " &amp;A81</f>
        <v>اجمالي الدائرة الثانية جزئي مركز ناصر</v>
      </c>
      <c r="B86" s="6760"/>
      <c r="C86" s="6760"/>
      <c r="D86" s="6757"/>
      <c r="E86" s="6760"/>
      <c r="F86" s="6761"/>
      <c r="G86" s="5369"/>
      <c r="H86" s="5370">
        <f>SUM(H81:H85)</f>
        <v>0</v>
      </c>
      <c r="I86" s="3415">
        <f>SUM(I81:I85)</f>
        <v>0</v>
      </c>
      <c r="J86" s="3415">
        <f t="shared" ref="J86:M86" si="271">SUM(J81:J85)</f>
        <v>0</v>
      </c>
      <c r="K86" s="3415">
        <f t="shared" si="271"/>
        <v>0</v>
      </c>
      <c r="L86" s="3415">
        <f t="shared" si="271"/>
        <v>0</v>
      </c>
      <c r="M86" s="3415">
        <f t="shared" si="271"/>
        <v>0</v>
      </c>
      <c r="N86" s="5371">
        <f t="shared" si="256"/>
        <v>0</v>
      </c>
      <c r="O86" s="5372">
        <f t="shared" si="257"/>
        <v>0</v>
      </c>
      <c r="P86" s="3415">
        <f t="shared" ref="P86:S86" si="272">SUM(P81:P85)</f>
        <v>0</v>
      </c>
      <c r="Q86" s="3415">
        <f t="shared" si="272"/>
        <v>0</v>
      </c>
      <c r="R86" s="3415">
        <f t="shared" si="272"/>
        <v>0</v>
      </c>
      <c r="S86" s="5026">
        <f t="shared" si="272"/>
        <v>0</v>
      </c>
      <c r="T86" s="3415">
        <f>SUM(T81:T85)</f>
        <v>0</v>
      </c>
      <c r="U86" s="3415">
        <f t="shared" ref="U86" si="273">SUM(U81:U85)</f>
        <v>0</v>
      </c>
      <c r="V86" s="3415">
        <f>SUM(V81:V85)</f>
        <v>0</v>
      </c>
      <c r="W86" s="5373">
        <f t="shared" si="258"/>
        <v>0</v>
      </c>
      <c r="X86" s="3415">
        <f t="shared" si="259"/>
        <v>0</v>
      </c>
      <c r="Y86" s="3415">
        <f t="shared" ref="Y86:AD86" si="274">SUM(Y81:Y85)</f>
        <v>0</v>
      </c>
      <c r="Z86" s="3415">
        <f t="shared" si="274"/>
        <v>0</v>
      </c>
      <c r="AA86" s="3415">
        <f t="shared" si="274"/>
        <v>0</v>
      </c>
      <c r="AB86" s="3415">
        <f t="shared" si="274"/>
        <v>0</v>
      </c>
      <c r="AC86" s="3415">
        <f t="shared" si="274"/>
        <v>0</v>
      </c>
      <c r="AD86" s="3415">
        <f t="shared" si="274"/>
        <v>0</v>
      </c>
      <c r="AE86" s="3416">
        <f t="shared" si="260"/>
        <v>0</v>
      </c>
      <c r="AF86" s="3415">
        <f t="shared" ref="AF86:AM86" si="275">SUM(AF81:AF85)</f>
        <v>0</v>
      </c>
      <c r="AG86" s="3415">
        <f t="shared" si="275"/>
        <v>0</v>
      </c>
      <c r="AH86" s="3415">
        <f t="shared" si="275"/>
        <v>0</v>
      </c>
      <c r="AI86" s="3415">
        <f t="shared" si="275"/>
        <v>0</v>
      </c>
      <c r="AJ86" s="3415">
        <f t="shared" si="275"/>
        <v>0</v>
      </c>
      <c r="AK86" s="3415">
        <f t="shared" si="275"/>
        <v>0</v>
      </c>
      <c r="AL86" s="3415">
        <f t="shared" si="275"/>
        <v>0</v>
      </c>
      <c r="AM86" s="3415">
        <f t="shared" si="275"/>
        <v>0</v>
      </c>
      <c r="AN86" s="3417">
        <f t="shared" si="261"/>
        <v>0</v>
      </c>
      <c r="AO86" s="3415">
        <f t="shared" ref="AO86:AP86" si="276">SUM(AO81:AO85)</f>
        <v>0</v>
      </c>
      <c r="AP86" s="3415">
        <f t="shared" si="276"/>
        <v>0</v>
      </c>
      <c r="AQ86" s="3415">
        <f t="shared" si="262"/>
        <v>0</v>
      </c>
      <c r="AR86" s="3415">
        <f t="shared" ref="AR86:AT86" si="277">SUM(AR81:AR85)</f>
        <v>0</v>
      </c>
      <c r="AS86" s="3415">
        <f t="shared" si="277"/>
        <v>0</v>
      </c>
      <c r="AT86" s="5374">
        <f t="shared" si="277"/>
        <v>0</v>
      </c>
      <c r="AU86" s="3415">
        <f t="shared" si="263"/>
        <v>0</v>
      </c>
      <c r="AV86" s="3415">
        <f t="shared" si="264"/>
        <v>0</v>
      </c>
      <c r="AW86" s="3415">
        <f t="shared" si="265"/>
        <v>0</v>
      </c>
      <c r="AX86" s="3415">
        <f t="shared" si="266"/>
        <v>0</v>
      </c>
      <c r="AY86" s="3415">
        <f t="shared" si="267"/>
        <v>0</v>
      </c>
      <c r="AZ86" s="3415">
        <f t="shared" si="268"/>
        <v>0</v>
      </c>
      <c r="BA86" s="3415">
        <f t="shared" si="269"/>
        <v>0</v>
      </c>
      <c r="BB86" s="3418"/>
    </row>
    <row r="87" spans="1:54" ht="45.9" customHeight="1" thickBot="1">
      <c r="A87" s="6759" t="s">
        <v>1639</v>
      </c>
      <c r="B87" s="6760"/>
      <c r="C87" s="6760"/>
      <c r="D87" s="6757"/>
      <c r="E87" s="6760"/>
      <c r="F87" s="6761"/>
      <c r="G87" s="5369"/>
      <c r="H87" s="5370">
        <f t="shared" ref="H87:BB87" si="278">SUM(H80,H86)</f>
        <v>0</v>
      </c>
      <c r="I87" s="3415">
        <f t="shared" si="278"/>
        <v>0</v>
      </c>
      <c r="J87" s="3415">
        <f t="shared" si="278"/>
        <v>0</v>
      </c>
      <c r="K87" s="3415">
        <f t="shared" si="278"/>
        <v>0</v>
      </c>
      <c r="L87" s="3415">
        <f t="shared" si="278"/>
        <v>0</v>
      </c>
      <c r="M87" s="3415">
        <f t="shared" si="278"/>
        <v>0</v>
      </c>
      <c r="N87" s="5371">
        <f t="shared" si="278"/>
        <v>0</v>
      </c>
      <c r="O87" s="5372">
        <f t="shared" si="278"/>
        <v>0</v>
      </c>
      <c r="P87" s="3415">
        <f t="shared" si="278"/>
        <v>0</v>
      </c>
      <c r="Q87" s="3415">
        <f t="shared" si="278"/>
        <v>0</v>
      </c>
      <c r="R87" s="3415">
        <f t="shared" si="278"/>
        <v>0</v>
      </c>
      <c r="S87" s="5026">
        <f t="shared" si="278"/>
        <v>0</v>
      </c>
      <c r="T87" s="3415">
        <f t="shared" si="278"/>
        <v>0</v>
      </c>
      <c r="U87" s="3415">
        <f t="shared" si="278"/>
        <v>0</v>
      </c>
      <c r="V87" s="3415">
        <f t="shared" si="278"/>
        <v>0</v>
      </c>
      <c r="W87" s="5373">
        <f t="shared" si="278"/>
        <v>0</v>
      </c>
      <c r="X87" s="3415">
        <f t="shared" si="278"/>
        <v>0</v>
      </c>
      <c r="Y87" s="3415">
        <f t="shared" si="278"/>
        <v>0</v>
      </c>
      <c r="Z87" s="3415">
        <f t="shared" si="278"/>
        <v>0</v>
      </c>
      <c r="AA87" s="3415">
        <f t="shared" si="278"/>
        <v>0</v>
      </c>
      <c r="AB87" s="3415">
        <f t="shared" si="278"/>
        <v>0</v>
      </c>
      <c r="AC87" s="3415">
        <f t="shared" si="278"/>
        <v>0</v>
      </c>
      <c r="AD87" s="3415">
        <f t="shared" si="278"/>
        <v>0</v>
      </c>
      <c r="AE87" s="3416">
        <f t="shared" si="278"/>
        <v>0</v>
      </c>
      <c r="AF87" s="3415">
        <f t="shared" si="278"/>
        <v>0</v>
      </c>
      <c r="AG87" s="3415">
        <f t="shared" si="278"/>
        <v>0</v>
      </c>
      <c r="AH87" s="3415">
        <f t="shared" si="278"/>
        <v>0</v>
      </c>
      <c r="AI87" s="3415">
        <f t="shared" si="278"/>
        <v>0</v>
      </c>
      <c r="AJ87" s="3415">
        <f t="shared" si="278"/>
        <v>0</v>
      </c>
      <c r="AK87" s="3415">
        <f t="shared" si="278"/>
        <v>0</v>
      </c>
      <c r="AL87" s="3415">
        <f t="shared" si="278"/>
        <v>0</v>
      </c>
      <c r="AM87" s="3415">
        <f t="shared" si="278"/>
        <v>0</v>
      </c>
      <c r="AN87" s="3417">
        <f t="shared" si="278"/>
        <v>0</v>
      </c>
      <c r="AO87" s="3415">
        <f t="shared" si="278"/>
        <v>0</v>
      </c>
      <c r="AP87" s="3415">
        <f t="shared" si="278"/>
        <v>0</v>
      </c>
      <c r="AQ87" s="3415">
        <f t="shared" si="278"/>
        <v>0</v>
      </c>
      <c r="AR87" s="3415">
        <f t="shared" si="278"/>
        <v>0</v>
      </c>
      <c r="AS87" s="3415">
        <f t="shared" si="278"/>
        <v>0</v>
      </c>
      <c r="AT87" s="5374">
        <f t="shared" si="278"/>
        <v>0</v>
      </c>
      <c r="AU87" s="3415">
        <f t="shared" si="278"/>
        <v>0</v>
      </c>
      <c r="AV87" s="3415">
        <f t="shared" si="278"/>
        <v>0</v>
      </c>
      <c r="AW87" s="3415">
        <f t="shared" si="278"/>
        <v>0</v>
      </c>
      <c r="AX87" s="3415">
        <f t="shared" si="278"/>
        <v>0</v>
      </c>
      <c r="AY87" s="3415">
        <f t="shared" si="278"/>
        <v>0</v>
      </c>
      <c r="AZ87" s="3415">
        <f t="shared" si="278"/>
        <v>0</v>
      </c>
      <c r="BA87" s="3415">
        <f t="shared" si="278"/>
        <v>0</v>
      </c>
      <c r="BB87" s="3418">
        <f t="shared" si="278"/>
        <v>0</v>
      </c>
    </row>
    <row r="88" spans="1:54" ht="45.9" customHeight="1" thickBot="1">
      <c r="A88" s="6769" t="s">
        <v>1657</v>
      </c>
      <c r="B88" s="6763" t="str" cm="1">
        <f t="array" ref="B88">_xlfn.XLOOKUP(1, (INDEX(التشكيل_القديم!$M$219:$T$244, ,6)=$A88) * (INDEX(التشكيل_القديم!$M$219:$T$244, ,7)="رئيس الدائرة"), INDEX(التشكيل_القديم!$M$219:$T$244, ,2))</f>
        <v>محمود عبد الحميد حمدى السيد منصور غيضان</v>
      </c>
      <c r="C88" s="6766" t="str">
        <f>_xlfn.XLOOKUP($B88,التشكيل_القديم!$N$219:$N$254,التشكيل_القديم!$P$219:$P$254,"")</f>
        <v>أ</v>
      </c>
      <c r="D88" s="5331" t="str">
        <f>_xlfn.XLOOKUP(F88,التشكيل_القديم!$H$219:$H$299,التشكيل_القديم!$J$219:$J$299,"")</f>
        <v>السبت</v>
      </c>
      <c r="E88" s="5336" t="str">
        <f>IF(F88&lt;&gt;"",_xlfn.XLOOKUP(F88,التشكيل_القديم!$H$219:$H$299,التشكيل_القديم!$I$219:$I$299,""),"")</f>
        <v>جنح ومخالفات</v>
      </c>
      <c r="F88" s="5332" t="str" cm="2">
        <f t="array" ref="F88:F91">_xlfn._xlws.FILTER(التشكيل_القديم!$H$219:$H$299,التشكيل_القديم!$E$219:$E$299=$A88,"")</f>
        <v>السبت -جنح ومخالفات - اهناسيا - د1</v>
      </c>
      <c r="G88" s="5376" t="str">
        <f>IF(BB88 = "", "OK",IF(AND(N88&lt;&gt;0,(O88+W88)=N88),"OK","WRONG"))</f>
        <v>WRONG</v>
      </c>
      <c r="H88" s="3377"/>
      <c r="I88" s="3350"/>
      <c r="J88" s="3350"/>
      <c r="K88" s="3350"/>
      <c r="L88" s="3408"/>
      <c r="M88" s="3409"/>
      <c r="N88" s="5341">
        <f>SUM(H88:M88)</f>
        <v>0</v>
      </c>
      <c r="O88" s="5345">
        <f>SUM(P88:V88)</f>
        <v>0</v>
      </c>
      <c r="P88" s="3368"/>
      <c r="Q88" s="3369"/>
      <c r="R88" s="3369"/>
      <c r="S88" s="5022"/>
      <c r="T88" s="3369"/>
      <c r="U88" s="3369"/>
      <c r="V88" s="3370"/>
      <c r="W88" s="5349">
        <f>X88+AD88+AE88+AN88+AQ88+AT88</f>
        <v>0</v>
      </c>
      <c r="X88" s="3550">
        <f>SUM(Y88:AC88)</f>
        <v>0</v>
      </c>
      <c r="Y88" s="3357"/>
      <c r="Z88" s="3350"/>
      <c r="AA88" s="3350"/>
      <c r="AB88" s="3350"/>
      <c r="AC88" s="3361"/>
      <c r="AD88" s="5361"/>
      <c r="AE88" s="3397">
        <f>SUM(AF88:AM88)</f>
        <v>0</v>
      </c>
      <c r="AF88" s="3357"/>
      <c r="AG88" s="3350"/>
      <c r="AH88" s="3350"/>
      <c r="AI88" s="3350"/>
      <c r="AJ88" s="3350"/>
      <c r="AK88" s="3350"/>
      <c r="AL88" s="3350"/>
      <c r="AM88" s="3361"/>
      <c r="AN88" s="3401">
        <f>AO88+AP88</f>
        <v>0</v>
      </c>
      <c r="AO88" s="3368"/>
      <c r="AP88" s="3370"/>
      <c r="AQ88" s="5337">
        <f>AR88+AS88</f>
        <v>0</v>
      </c>
      <c r="AR88" s="3357"/>
      <c r="AS88" s="3350"/>
      <c r="AT88" s="5365"/>
      <c r="AU88" s="3391">
        <f>SUM(AV88:BA88)</f>
        <v>0</v>
      </c>
      <c r="AV88" s="3391">
        <f>X88</f>
        <v>0</v>
      </c>
      <c r="AW88" s="3391">
        <f>AE88</f>
        <v>0</v>
      </c>
      <c r="AX88" s="3391">
        <f>AD88</f>
        <v>0</v>
      </c>
      <c r="AY88" s="3391">
        <f>AN88</f>
        <v>0</v>
      </c>
      <c r="AZ88" s="3391">
        <f>AQ88</f>
        <v>0</v>
      </c>
      <c r="BA88" s="3391">
        <f>AT88</f>
        <v>0</v>
      </c>
      <c r="BB88" s="5375" t="str">
        <f>IF(OR(E88="جنح ومخالفات",E88="مباني واملاك الدولة"),"م","")</f>
        <v>م</v>
      </c>
    </row>
    <row r="89" spans="1:54" ht="45.9" customHeight="1" thickTop="1" thickBot="1">
      <c r="A89" s="6770"/>
      <c r="B89" s="6764"/>
      <c r="C89" s="6767"/>
      <c r="D89" s="5331" t="str">
        <f>_xlfn.XLOOKUP(F89,التشكيل_القديم!$H$219:$H$299,التشكيل_القديم!$J$219:$J$299,"")</f>
        <v>الاحد</v>
      </c>
      <c r="E89" s="5336" t="str">
        <f>IF(F89&lt;&gt;"",_xlfn.XLOOKUP(F89,التشكيل_القديم!$H$219:$H$299,التشكيل_القديم!$I$219:$I$299,""),"")</f>
        <v>جنح ومخالفات</v>
      </c>
      <c r="F89" s="5333" t="str">
        <v>الاحد -جنح ومخالفات - اهناسيا - د1</v>
      </c>
      <c r="G89" s="5376" t="str">
        <f t="shared" ref="G89:G92" si="279">IF(BB89 = "", "OK",IF(AND(N89&lt;&gt;0,(O89+W89)=N89),"OK","WRONG"))</f>
        <v>WRONG</v>
      </c>
      <c r="H89" s="3351"/>
      <c r="I89" s="3363"/>
      <c r="J89" s="3363"/>
      <c r="K89" s="3363"/>
      <c r="L89" s="3410"/>
      <c r="M89" s="3411"/>
      <c r="N89" s="5342">
        <f t="shared" ref="N89:N93" si="280">SUM(H89:M89)</f>
        <v>0</v>
      </c>
      <c r="O89" s="5346">
        <f t="shared" ref="O89:O93" si="281">SUM(P89:V89)</f>
        <v>0</v>
      </c>
      <c r="P89" s="3371"/>
      <c r="Q89" s="3372"/>
      <c r="R89" s="3372"/>
      <c r="S89" s="5023"/>
      <c r="T89" s="3372"/>
      <c r="U89" s="3372"/>
      <c r="V89" s="3373"/>
      <c r="W89" s="5350">
        <f t="shared" ref="W89:W93" si="282">X89+AD89+AE89+AN89+AQ89</f>
        <v>0</v>
      </c>
      <c r="X89" s="3551">
        <f t="shared" ref="X89:X93" si="283">SUM(Y89:AC89)</f>
        <v>0</v>
      </c>
      <c r="Y89" s="3362"/>
      <c r="Z89" s="3363"/>
      <c r="AA89" s="3363"/>
      <c r="AB89" s="3363"/>
      <c r="AC89" s="3364"/>
      <c r="AD89" s="5362"/>
      <c r="AE89" s="3398">
        <f t="shared" ref="AE89:AE93" si="284">SUM(AF89:AM89)</f>
        <v>0</v>
      </c>
      <c r="AF89" s="3362"/>
      <c r="AG89" s="3363"/>
      <c r="AH89" s="3363"/>
      <c r="AI89" s="3363"/>
      <c r="AJ89" s="3363"/>
      <c r="AK89" s="3363"/>
      <c r="AL89" s="3363"/>
      <c r="AM89" s="3364"/>
      <c r="AN89" s="3402">
        <f t="shared" ref="AN89:AN93" si="285">AO89+AP89</f>
        <v>0</v>
      </c>
      <c r="AO89" s="3371"/>
      <c r="AP89" s="3373"/>
      <c r="AQ89" s="5338">
        <f t="shared" ref="AQ89:AQ93" si="286">AR89+AS89</f>
        <v>0</v>
      </c>
      <c r="AR89" s="3362"/>
      <c r="AS89" s="3363"/>
      <c r="AT89" s="5366"/>
      <c r="AU89" s="3392">
        <f t="shared" ref="AU89:AU93" si="287">SUM(AV89:BA89)</f>
        <v>0</v>
      </c>
      <c r="AV89" s="3392">
        <f t="shared" ref="AV89:AV93" si="288">X89</f>
        <v>0</v>
      </c>
      <c r="AW89" s="3392">
        <f t="shared" ref="AW89:AW93" si="289">AE89</f>
        <v>0</v>
      </c>
      <c r="AX89" s="3392">
        <f t="shared" ref="AX89:AX93" si="290">AD89</f>
        <v>0</v>
      </c>
      <c r="AY89" s="3392">
        <f t="shared" ref="AY89:AY93" si="291">AN89</f>
        <v>0</v>
      </c>
      <c r="AZ89" s="3392">
        <f t="shared" ref="AZ89:AZ93" si="292">AQ89</f>
        <v>0</v>
      </c>
      <c r="BA89" s="3392">
        <f t="shared" ref="BA89:BA93" si="293">AT89</f>
        <v>0</v>
      </c>
      <c r="BB89" s="5375" t="str">
        <f t="shared" ref="BB89:BB92" si="294">IF(OR(E89="جنح ومخالفات",E89="مباني واملاك الدولة"),"م","")</f>
        <v>م</v>
      </c>
    </row>
    <row r="90" spans="1:54" ht="45.9" customHeight="1" thickTop="1" thickBot="1">
      <c r="A90" s="6770"/>
      <c r="B90" s="6764"/>
      <c r="C90" s="6767"/>
      <c r="D90" s="5331" t="str">
        <f>_xlfn.XLOOKUP(F90,التشكيل_القديم!$H$219:$H$299,التشكيل_القديم!$J$219:$J$299,"")</f>
        <v>الاحد</v>
      </c>
      <c r="E90" s="5336" t="str">
        <f>IF(F90&lt;&gt;"",_xlfn.XLOOKUP(F90,التشكيل_القديم!$H$219:$H$299,التشكيل_القديم!$I$219:$I$299,""),"")</f>
        <v>جنح المرور</v>
      </c>
      <c r="F90" s="5335" t="str">
        <v>الاحد -جنح المرور - اهناسيا - د1</v>
      </c>
      <c r="G90" s="5376" t="str">
        <f t="shared" si="279"/>
        <v>OK</v>
      </c>
      <c r="H90" s="3354"/>
      <c r="I90" s="3366"/>
      <c r="J90" s="3366"/>
      <c r="K90" s="3366"/>
      <c r="L90" s="3412"/>
      <c r="M90" s="3413"/>
      <c r="N90" s="5343">
        <f t="shared" si="280"/>
        <v>0</v>
      </c>
      <c r="O90" s="5347">
        <f t="shared" si="281"/>
        <v>0</v>
      </c>
      <c r="P90" s="3374"/>
      <c r="Q90" s="3375"/>
      <c r="R90" s="3375"/>
      <c r="S90" s="5024"/>
      <c r="T90" s="3375"/>
      <c r="U90" s="3375"/>
      <c r="V90" s="3376"/>
      <c r="W90" s="5351">
        <f t="shared" si="282"/>
        <v>0</v>
      </c>
      <c r="X90" s="3552">
        <f t="shared" si="283"/>
        <v>0</v>
      </c>
      <c r="Y90" s="3365"/>
      <c r="Z90" s="3366"/>
      <c r="AA90" s="3366"/>
      <c r="AB90" s="3366"/>
      <c r="AC90" s="3367"/>
      <c r="AD90" s="5363"/>
      <c r="AE90" s="3399">
        <f t="shared" si="284"/>
        <v>0</v>
      </c>
      <c r="AF90" s="3365"/>
      <c r="AG90" s="3366"/>
      <c r="AH90" s="3366"/>
      <c r="AI90" s="3366"/>
      <c r="AJ90" s="3366"/>
      <c r="AK90" s="3366"/>
      <c r="AL90" s="3366"/>
      <c r="AM90" s="3367"/>
      <c r="AN90" s="3403">
        <f t="shared" si="285"/>
        <v>0</v>
      </c>
      <c r="AO90" s="3374"/>
      <c r="AP90" s="3376"/>
      <c r="AQ90" s="5339">
        <f t="shared" si="286"/>
        <v>0</v>
      </c>
      <c r="AR90" s="3365"/>
      <c r="AS90" s="3366"/>
      <c r="AT90" s="5367"/>
      <c r="AU90" s="3393">
        <f t="shared" si="287"/>
        <v>0</v>
      </c>
      <c r="AV90" s="3393">
        <f t="shared" si="288"/>
        <v>0</v>
      </c>
      <c r="AW90" s="3393">
        <f t="shared" si="289"/>
        <v>0</v>
      </c>
      <c r="AX90" s="3393">
        <f t="shared" si="290"/>
        <v>0</v>
      </c>
      <c r="AY90" s="3393">
        <f t="shared" si="291"/>
        <v>0</v>
      </c>
      <c r="AZ90" s="3393">
        <f t="shared" si="292"/>
        <v>0</v>
      </c>
      <c r="BA90" s="3393">
        <f t="shared" si="293"/>
        <v>0</v>
      </c>
      <c r="BB90" s="5375" t="str">
        <f t="shared" si="294"/>
        <v/>
      </c>
    </row>
    <row r="91" spans="1:54" ht="45.9" customHeight="1" thickTop="1" thickBot="1">
      <c r="A91" s="6770"/>
      <c r="B91" s="6764"/>
      <c r="C91" s="6767"/>
      <c r="D91" s="5331" t="str">
        <f>_xlfn.XLOOKUP(F91,التشكيل_القديم!$H$219:$H$299,التشكيل_القديم!$J$219:$J$299,"")</f>
        <v>الاحد</v>
      </c>
      <c r="E91" s="5336" t="str">
        <f>IF(F91&lt;&gt;"",_xlfn.XLOOKUP(F91,التشكيل_القديم!$H$219:$H$299,التشكيل_القديم!$I$219:$I$299,""),"")</f>
        <v>قضايا العنف ضد المرأة</v>
      </c>
      <c r="F91" s="5334" t="str">
        <v>الاحد -قضايا العنف ضد المرأة - اهناسيا - د1</v>
      </c>
      <c r="G91" s="5376" t="str">
        <f t="shared" si="279"/>
        <v>OK</v>
      </c>
      <c r="H91" s="3351"/>
      <c r="I91" s="3363"/>
      <c r="J91" s="3363"/>
      <c r="K91" s="3363"/>
      <c r="L91" s="3410"/>
      <c r="M91" s="3411"/>
      <c r="N91" s="5342">
        <f t="shared" si="280"/>
        <v>0</v>
      </c>
      <c r="O91" s="5346">
        <f t="shared" si="281"/>
        <v>0</v>
      </c>
      <c r="P91" s="3352"/>
      <c r="Q91" s="3353"/>
      <c r="R91" s="3353"/>
      <c r="S91" s="5023"/>
      <c r="T91" s="3372"/>
      <c r="U91" s="3372"/>
      <c r="V91" s="3373"/>
      <c r="W91" s="5350">
        <f t="shared" si="282"/>
        <v>0</v>
      </c>
      <c r="X91" s="3551">
        <f t="shared" si="283"/>
        <v>0</v>
      </c>
      <c r="Y91" s="3362"/>
      <c r="Z91" s="3363"/>
      <c r="AA91" s="3363"/>
      <c r="AB91" s="3363"/>
      <c r="AC91" s="3364"/>
      <c r="AD91" s="5362"/>
      <c r="AE91" s="3398">
        <f t="shared" si="284"/>
        <v>0</v>
      </c>
      <c r="AF91" s="3362"/>
      <c r="AG91" s="3363"/>
      <c r="AH91" s="3363"/>
      <c r="AI91" s="3363"/>
      <c r="AJ91" s="3363"/>
      <c r="AK91" s="3363"/>
      <c r="AL91" s="3363"/>
      <c r="AM91" s="3364"/>
      <c r="AN91" s="3402">
        <f t="shared" si="285"/>
        <v>0</v>
      </c>
      <c r="AO91" s="3371"/>
      <c r="AP91" s="3373"/>
      <c r="AQ91" s="5338">
        <f t="shared" si="286"/>
        <v>0</v>
      </c>
      <c r="AR91" s="3362"/>
      <c r="AS91" s="3363"/>
      <c r="AT91" s="5366"/>
      <c r="AU91" s="3392">
        <f t="shared" si="287"/>
        <v>0</v>
      </c>
      <c r="AV91" s="3392">
        <f t="shared" si="288"/>
        <v>0</v>
      </c>
      <c r="AW91" s="3392">
        <f t="shared" si="289"/>
        <v>0</v>
      </c>
      <c r="AX91" s="3392">
        <f t="shared" si="290"/>
        <v>0</v>
      </c>
      <c r="AY91" s="3392">
        <f t="shared" si="291"/>
        <v>0</v>
      </c>
      <c r="AZ91" s="3392">
        <f t="shared" si="292"/>
        <v>0</v>
      </c>
      <c r="BA91" s="3392">
        <f t="shared" si="293"/>
        <v>0</v>
      </c>
      <c r="BB91" s="5375" t="str">
        <f t="shared" si="294"/>
        <v/>
      </c>
    </row>
    <row r="92" spans="1:54" ht="45.9" hidden="1" customHeight="1" thickBot="1">
      <c r="A92" s="6771"/>
      <c r="B92" s="6765"/>
      <c r="C92" s="6768"/>
      <c r="D92" s="5331">
        <f>_xlfn.XLOOKUP(F92,التشكيل_القديم!$H$219:$H$299,التشكيل_القديم!$J$219:$J$299,"")</f>
        <v>0</v>
      </c>
      <c r="E92" s="5336" t="str">
        <f>IF(F92&lt;&gt;"",_xlfn.XLOOKUP(F92,التشكيل_القديم!$H$219:$H$299,التشكيل_القديم!$I$219:$I$299,""),"")</f>
        <v/>
      </c>
      <c r="F92" s="5332"/>
      <c r="G92" s="5376" t="str">
        <f t="shared" si="279"/>
        <v>OK</v>
      </c>
      <c r="H92" s="3345"/>
      <c r="I92" s="5354"/>
      <c r="J92" s="5354"/>
      <c r="K92" s="5354"/>
      <c r="L92" s="5359"/>
      <c r="M92" s="5360"/>
      <c r="N92" s="5344">
        <f t="shared" si="280"/>
        <v>0</v>
      </c>
      <c r="O92" s="5348">
        <f t="shared" si="281"/>
        <v>0</v>
      </c>
      <c r="P92" s="3347"/>
      <c r="Q92" s="3346"/>
      <c r="R92" s="3346"/>
      <c r="S92" s="5025"/>
      <c r="T92" s="5358"/>
      <c r="U92" s="5358"/>
      <c r="V92" s="5356"/>
      <c r="W92" s="5352">
        <f t="shared" si="282"/>
        <v>0</v>
      </c>
      <c r="X92" s="3553">
        <f t="shared" si="283"/>
        <v>0</v>
      </c>
      <c r="Y92" s="5353"/>
      <c r="Z92" s="5354"/>
      <c r="AA92" s="5354"/>
      <c r="AB92" s="5354"/>
      <c r="AC92" s="5357"/>
      <c r="AD92" s="5364"/>
      <c r="AE92" s="3400">
        <f t="shared" si="284"/>
        <v>0</v>
      </c>
      <c r="AF92" s="5353"/>
      <c r="AG92" s="5354"/>
      <c r="AH92" s="5354"/>
      <c r="AI92" s="5354"/>
      <c r="AJ92" s="5354"/>
      <c r="AK92" s="5354"/>
      <c r="AL92" s="5354"/>
      <c r="AM92" s="5357"/>
      <c r="AN92" s="3404">
        <f t="shared" si="285"/>
        <v>0</v>
      </c>
      <c r="AO92" s="5355"/>
      <c r="AP92" s="5356"/>
      <c r="AQ92" s="5340">
        <f t="shared" si="286"/>
        <v>0</v>
      </c>
      <c r="AR92" s="5353"/>
      <c r="AS92" s="5354"/>
      <c r="AT92" s="5368"/>
      <c r="AU92" s="3394">
        <f t="shared" si="287"/>
        <v>0</v>
      </c>
      <c r="AV92" s="3394">
        <f t="shared" si="288"/>
        <v>0</v>
      </c>
      <c r="AW92" s="3394">
        <f t="shared" si="289"/>
        <v>0</v>
      </c>
      <c r="AX92" s="3394">
        <f t="shared" si="290"/>
        <v>0</v>
      </c>
      <c r="AY92" s="3394">
        <f t="shared" si="291"/>
        <v>0</v>
      </c>
      <c r="AZ92" s="3394">
        <f t="shared" si="292"/>
        <v>0</v>
      </c>
      <c r="BA92" s="3394">
        <f t="shared" si="293"/>
        <v>0</v>
      </c>
      <c r="BB92" s="5375" t="str">
        <f t="shared" si="294"/>
        <v/>
      </c>
    </row>
    <row r="93" spans="1:54" ht="45.9" customHeight="1" thickBot="1">
      <c r="A93" s="6759" t="str">
        <f xml:space="preserve"> "اجمالي " &amp;A88</f>
        <v>اجمالي الدائرة الأولي جزئي مركز اهناسيا</v>
      </c>
      <c r="B93" s="6760"/>
      <c r="C93" s="6760"/>
      <c r="D93" s="6757"/>
      <c r="E93" s="6760"/>
      <c r="F93" s="6761"/>
      <c r="G93" s="5369"/>
      <c r="H93" s="5370">
        <f>SUM(H88:H92)</f>
        <v>0</v>
      </c>
      <c r="I93" s="3415">
        <f>SUM(I88:I92)</f>
        <v>0</v>
      </c>
      <c r="J93" s="3415">
        <f t="shared" ref="J93:M93" si="295">SUM(J88:J92)</f>
        <v>0</v>
      </c>
      <c r="K93" s="3415">
        <f t="shared" si="295"/>
        <v>0</v>
      </c>
      <c r="L93" s="3415">
        <f t="shared" si="295"/>
        <v>0</v>
      </c>
      <c r="M93" s="3415">
        <f t="shared" si="295"/>
        <v>0</v>
      </c>
      <c r="N93" s="5371">
        <f t="shared" si="280"/>
        <v>0</v>
      </c>
      <c r="O93" s="5372">
        <f t="shared" si="281"/>
        <v>0</v>
      </c>
      <c r="P93" s="3415">
        <f t="shared" ref="P93:S93" si="296">SUM(P88:P92)</f>
        <v>0</v>
      </c>
      <c r="Q93" s="3415">
        <f t="shared" si="296"/>
        <v>0</v>
      </c>
      <c r="R93" s="3415">
        <f t="shared" si="296"/>
        <v>0</v>
      </c>
      <c r="S93" s="5026">
        <f t="shared" si="296"/>
        <v>0</v>
      </c>
      <c r="T93" s="3415">
        <f>SUM(T88:T92)</f>
        <v>0</v>
      </c>
      <c r="U93" s="3415">
        <f t="shared" ref="U93" si="297">SUM(U88:U92)</f>
        <v>0</v>
      </c>
      <c r="V93" s="3415">
        <f>SUM(V88:V92)</f>
        <v>0</v>
      </c>
      <c r="W93" s="5373">
        <f t="shared" si="282"/>
        <v>0</v>
      </c>
      <c r="X93" s="3415">
        <f t="shared" si="283"/>
        <v>0</v>
      </c>
      <c r="Y93" s="3415">
        <f t="shared" ref="Y93:AD93" si="298">SUM(Y88:Y92)</f>
        <v>0</v>
      </c>
      <c r="Z93" s="3415">
        <f t="shared" si="298"/>
        <v>0</v>
      </c>
      <c r="AA93" s="3415">
        <f t="shared" si="298"/>
        <v>0</v>
      </c>
      <c r="AB93" s="3415">
        <f t="shared" si="298"/>
        <v>0</v>
      </c>
      <c r="AC93" s="3415">
        <f t="shared" si="298"/>
        <v>0</v>
      </c>
      <c r="AD93" s="3415">
        <f t="shared" si="298"/>
        <v>0</v>
      </c>
      <c r="AE93" s="3416">
        <f t="shared" si="284"/>
        <v>0</v>
      </c>
      <c r="AF93" s="3415">
        <f t="shared" ref="AF93:AM93" si="299">SUM(AF88:AF92)</f>
        <v>0</v>
      </c>
      <c r="AG93" s="3415">
        <f t="shared" si="299"/>
        <v>0</v>
      </c>
      <c r="AH93" s="3415">
        <f t="shared" si="299"/>
        <v>0</v>
      </c>
      <c r="AI93" s="3415">
        <f t="shared" si="299"/>
        <v>0</v>
      </c>
      <c r="AJ93" s="3415">
        <f t="shared" si="299"/>
        <v>0</v>
      </c>
      <c r="AK93" s="3415">
        <f t="shared" si="299"/>
        <v>0</v>
      </c>
      <c r="AL93" s="3415">
        <f t="shared" si="299"/>
        <v>0</v>
      </c>
      <c r="AM93" s="3415">
        <f t="shared" si="299"/>
        <v>0</v>
      </c>
      <c r="AN93" s="3417">
        <f t="shared" si="285"/>
        <v>0</v>
      </c>
      <c r="AO93" s="3415">
        <f t="shared" ref="AO93:AP93" si="300">SUM(AO88:AO92)</f>
        <v>0</v>
      </c>
      <c r="AP93" s="3415">
        <f t="shared" si="300"/>
        <v>0</v>
      </c>
      <c r="AQ93" s="3415">
        <f t="shared" si="286"/>
        <v>0</v>
      </c>
      <c r="AR93" s="3415">
        <f t="shared" ref="AR93:AT93" si="301">SUM(AR88:AR92)</f>
        <v>0</v>
      </c>
      <c r="AS93" s="3415">
        <f t="shared" si="301"/>
        <v>0</v>
      </c>
      <c r="AT93" s="5374">
        <f t="shared" si="301"/>
        <v>0</v>
      </c>
      <c r="AU93" s="3415">
        <f t="shared" si="287"/>
        <v>0</v>
      </c>
      <c r="AV93" s="3415">
        <f t="shared" si="288"/>
        <v>0</v>
      </c>
      <c r="AW93" s="3415">
        <f t="shared" si="289"/>
        <v>0</v>
      </c>
      <c r="AX93" s="3415">
        <f t="shared" si="290"/>
        <v>0</v>
      </c>
      <c r="AY93" s="3415">
        <f t="shared" si="291"/>
        <v>0</v>
      </c>
      <c r="AZ93" s="3415">
        <f t="shared" si="292"/>
        <v>0</v>
      </c>
      <c r="BA93" s="3415">
        <f t="shared" si="293"/>
        <v>0</v>
      </c>
      <c r="BB93" s="3418"/>
    </row>
    <row r="94" spans="1:54" ht="45.9" customHeight="1" thickBot="1">
      <c r="A94" s="6769" t="s">
        <v>1658</v>
      </c>
      <c r="B94" s="6763" t="str" cm="1">
        <f t="array" ref="B94">_xlfn.XLOOKUP(1, (INDEX(التشكيل_القديم!$M$219:$T$244, ,6)=$A94) * (INDEX(التشكيل_القديم!$M$219:$T$244, ,7)="رئيس الدائرة"), INDEX(التشكيل_القديم!$M$219:$T$244, ,2))</f>
        <v>مصطفى عبد الفتاح سيد سعد سرور</v>
      </c>
      <c r="C94" s="6766" t="str">
        <f>_xlfn.XLOOKUP($B94,التشكيل_القديم!$N$219:$N$254,التشكيل_القديم!$P$219:$P$254,"")</f>
        <v>أ</v>
      </c>
      <c r="D94" s="5331" t="str">
        <f>_xlfn.XLOOKUP(F94,التشكيل_القديم!$H$219:$H$299,التشكيل_القديم!$J$219:$J$299,"")</f>
        <v>الثلاثاء</v>
      </c>
      <c r="E94" s="5336" t="str">
        <f>IF(F94&lt;&gt;"",_xlfn.XLOOKUP(F94,التشكيل_القديم!$H$219:$H$299,التشكيل_القديم!$I$219:$I$299,""),"")</f>
        <v>جنح ومخالفات</v>
      </c>
      <c r="F94" s="5332" t="str" cm="2">
        <f t="array" ref="F94:F97">_xlfn._xlws.FILTER(التشكيل_القديم!$H$219:$H$299,التشكيل_القديم!$E$219:$E$299=$A94,"")</f>
        <v>الثلاثاء -جنح ومخالفات - اهناسيا - د2</v>
      </c>
      <c r="G94" s="5376" t="str">
        <f>IF(BB94 = "", "OK",IF(AND(N94&lt;&gt;0,(O94+W94)=N94),"OK","WRONG"))</f>
        <v>WRONG</v>
      </c>
      <c r="H94" s="3377"/>
      <c r="I94" s="3350"/>
      <c r="J94" s="3350"/>
      <c r="K94" s="3350"/>
      <c r="L94" s="3408"/>
      <c r="M94" s="3409"/>
      <c r="N94" s="5341">
        <f>SUM(H94:M94)</f>
        <v>0</v>
      </c>
      <c r="O94" s="5345">
        <f>SUM(P94:V94)</f>
        <v>0</v>
      </c>
      <c r="P94" s="3368"/>
      <c r="Q94" s="3369"/>
      <c r="R94" s="3369"/>
      <c r="S94" s="5022"/>
      <c r="T94" s="3369"/>
      <c r="U94" s="3369"/>
      <c r="V94" s="3370"/>
      <c r="W94" s="5349">
        <f>X94+AD94+AE94+AN94+AQ94+AT94</f>
        <v>0</v>
      </c>
      <c r="X94" s="3550">
        <f>SUM(Y94:AC94)</f>
        <v>0</v>
      </c>
      <c r="Y94" s="3357"/>
      <c r="Z94" s="3350"/>
      <c r="AA94" s="3350"/>
      <c r="AB94" s="3350"/>
      <c r="AC94" s="3361"/>
      <c r="AD94" s="5361"/>
      <c r="AE94" s="3397">
        <f>SUM(AF94:AM94)</f>
        <v>0</v>
      </c>
      <c r="AF94" s="3357"/>
      <c r="AG94" s="3350"/>
      <c r="AH94" s="3350"/>
      <c r="AI94" s="3350"/>
      <c r="AJ94" s="3350"/>
      <c r="AK94" s="3350"/>
      <c r="AL94" s="3350"/>
      <c r="AM94" s="3361"/>
      <c r="AN94" s="3401">
        <f>AO94+AP94</f>
        <v>0</v>
      </c>
      <c r="AO94" s="3368"/>
      <c r="AP94" s="3370"/>
      <c r="AQ94" s="5337">
        <f>AR94+AS94</f>
        <v>0</v>
      </c>
      <c r="AR94" s="3357"/>
      <c r="AS94" s="3350"/>
      <c r="AT94" s="5365"/>
      <c r="AU94" s="3391">
        <f>SUM(AV94:BA94)</f>
        <v>0</v>
      </c>
      <c r="AV94" s="3391">
        <f>X94</f>
        <v>0</v>
      </c>
      <c r="AW94" s="3391">
        <f>AE94</f>
        <v>0</v>
      </c>
      <c r="AX94" s="3391">
        <f>AD94</f>
        <v>0</v>
      </c>
      <c r="AY94" s="3391">
        <f>AN94</f>
        <v>0</v>
      </c>
      <c r="AZ94" s="3391">
        <f>AQ94</f>
        <v>0</v>
      </c>
      <c r="BA94" s="3391">
        <f>AT94</f>
        <v>0</v>
      </c>
      <c r="BB94" s="5375" t="str">
        <f>IF(OR(E94="جنح ومخالفات",E94="مباني واملاك الدولة"),"م","")</f>
        <v>م</v>
      </c>
    </row>
    <row r="95" spans="1:54" ht="45.9" customHeight="1" thickTop="1" thickBot="1">
      <c r="A95" s="6770"/>
      <c r="B95" s="6764"/>
      <c r="C95" s="6767"/>
      <c r="D95" s="5331" t="str">
        <f>_xlfn.XLOOKUP(F95,التشكيل_القديم!$H$219:$H$299,التشكيل_القديم!$J$219:$J$299,"")</f>
        <v>الأربعاء</v>
      </c>
      <c r="E95" s="5336" t="str">
        <f>IF(F95&lt;&gt;"",_xlfn.XLOOKUP(F95,التشكيل_القديم!$H$219:$H$299,التشكيل_القديم!$I$219:$I$299,""),"")</f>
        <v>جنح ومخالفات</v>
      </c>
      <c r="F95" s="5333" t="str">
        <v>الأربعاء -جنح ومخالفات - اهناسيا - د2</v>
      </c>
      <c r="G95" s="5376" t="str">
        <f t="shared" ref="G95:G98" si="302">IF(BB95 = "", "OK",IF(AND(N95&lt;&gt;0,(O95+W95)=N95),"OK","WRONG"))</f>
        <v>WRONG</v>
      </c>
      <c r="H95" s="3351"/>
      <c r="I95" s="3363"/>
      <c r="J95" s="3363"/>
      <c r="K95" s="3363"/>
      <c r="L95" s="3410"/>
      <c r="M95" s="3411"/>
      <c r="N95" s="5342">
        <f t="shared" ref="N95:N99" si="303">SUM(H95:M95)</f>
        <v>0</v>
      </c>
      <c r="O95" s="5346">
        <f t="shared" ref="O95:O99" si="304">SUM(P95:V95)</f>
        <v>0</v>
      </c>
      <c r="P95" s="3371"/>
      <c r="Q95" s="3372"/>
      <c r="R95" s="3372"/>
      <c r="S95" s="5023"/>
      <c r="T95" s="3372"/>
      <c r="U95" s="3372"/>
      <c r="V95" s="3373"/>
      <c r="W95" s="5350">
        <f t="shared" ref="W95:W99" si="305">X95+AD95+AE95+AN95+AQ95</f>
        <v>0</v>
      </c>
      <c r="X95" s="3551">
        <f t="shared" ref="X95:X99" si="306">SUM(Y95:AC95)</f>
        <v>0</v>
      </c>
      <c r="Y95" s="3362"/>
      <c r="Z95" s="3363"/>
      <c r="AA95" s="3363"/>
      <c r="AB95" s="3363"/>
      <c r="AC95" s="3364"/>
      <c r="AD95" s="5362"/>
      <c r="AE95" s="3398">
        <f t="shared" ref="AE95:AE99" si="307">SUM(AF95:AM95)</f>
        <v>0</v>
      </c>
      <c r="AF95" s="3362"/>
      <c r="AG95" s="3363"/>
      <c r="AH95" s="3363"/>
      <c r="AI95" s="3363"/>
      <c r="AJ95" s="3363"/>
      <c r="AK95" s="3363"/>
      <c r="AL95" s="3363"/>
      <c r="AM95" s="3364"/>
      <c r="AN95" s="3402">
        <f t="shared" ref="AN95:AN99" si="308">AO95+AP95</f>
        <v>0</v>
      </c>
      <c r="AO95" s="3371"/>
      <c r="AP95" s="3373"/>
      <c r="AQ95" s="5338">
        <f t="shared" ref="AQ95:AQ99" si="309">AR95+AS95</f>
        <v>0</v>
      </c>
      <c r="AR95" s="3362"/>
      <c r="AS95" s="3363"/>
      <c r="AT95" s="5366"/>
      <c r="AU95" s="3392">
        <f t="shared" ref="AU95:AU99" si="310">SUM(AV95:BA95)</f>
        <v>0</v>
      </c>
      <c r="AV95" s="3392">
        <f t="shared" ref="AV95:AV99" si="311">X95</f>
        <v>0</v>
      </c>
      <c r="AW95" s="3392">
        <f t="shared" ref="AW95:AW99" si="312">AE95</f>
        <v>0</v>
      </c>
      <c r="AX95" s="3392">
        <f t="shared" ref="AX95:AX99" si="313">AD95</f>
        <v>0</v>
      </c>
      <c r="AY95" s="3392">
        <f t="shared" ref="AY95:AY99" si="314">AN95</f>
        <v>0</v>
      </c>
      <c r="AZ95" s="3392">
        <f t="shared" ref="AZ95:AZ99" si="315">AQ95</f>
        <v>0</v>
      </c>
      <c r="BA95" s="3392">
        <f t="shared" ref="BA95:BA99" si="316">AT95</f>
        <v>0</v>
      </c>
      <c r="BB95" s="5375" t="str">
        <f t="shared" ref="BB95:BB98" si="317">IF(OR(E95="جنح ومخالفات",E95="مباني واملاك الدولة"),"م","")</f>
        <v>م</v>
      </c>
    </row>
    <row r="96" spans="1:54" ht="45.9" customHeight="1" thickTop="1" thickBot="1">
      <c r="A96" s="6770"/>
      <c r="B96" s="6764"/>
      <c r="C96" s="6767"/>
      <c r="D96" s="5331" t="str">
        <f>_xlfn.XLOOKUP(F96,التشكيل_القديم!$H$219:$H$299,التشكيل_القديم!$J$219:$J$299,"")</f>
        <v>الأربعاء</v>
      </c>
      <c r="E96" s="5336" t="str">
        <f>IF(F96&lt;&gt;"",_xlfn.XLOOKUP(F96,التشكيل_القديم!$H$219:$H$299,التشكيل_القديم!$I$219:$I$299,""),"")</f>
        <v>جنح البيئة</v>
      </c>
      <c r="F96" s="5335" t="str">
        <v>الأربعاء -جنح البيئة - اهناسيا - د2</v>
      </c>
      <c r="G96" s="5376" t="str">
        <f t="shared" si="302"/>
        <v>OK</v>
      </c>
      <c r="H96" s="3354"/>
      <c r="I96" s="3366"/>
      <c r="J96" s="3366"/>
      <c r="K96" s="3366"/>
      <c r="L96" s="3412"/>
      <c r="M96" s="3413"/>
      <c r="N96" s="5343">
        <f t="shared" si="303"/>
        <v>0</v>
      </c>
      <c r="O96" s="5347">
        <f t="shared" si="304"/>
        <v>0</v>
      </c>
      <c r="P96" s="3374"/>
      <c r="Q96" s="3375"/>
      <c r="R96" s="3375"/>
      <c r="S96" s="5024"/>
      <c r="T96" s="3375"/>
      <c r="U96" s="3375"/>
      <c r="V96" s="3376"/>
      <c r="W96" s="5351">
        <f t="shared" si="305"/>
        <v>0</v>
      </c>
      <c r="X96" s="3552">
        <f t="shared" si="306"/>
        <v>0</v>
      </c>
      <c r="Y96" s="3365"/>
      <c r="Z96" s="3366"/>
      <c r="AA96" s="3366"/>
      <c r="AB96" s="3366"/>
      <c r="AC96" s="3367"/>
      <c r="AD96" s="5363"/>
      <c r="AE96" s="3399">
        <f t="shared" si="307"/>
        <v>0</v>
      </c>
      <c r="AF96" s="3365"/>
      <c r="AG96" s="3366"/>
      <c r="AH96" s="3366"/>
      <c r="AI96" s="3366"/>
      <c r="AJ96" s="3366"/>
      <c r="AK96" s="3366"/>
      <c r="AL96" s="3366"/>
      <c r="AM96" s="3367"/>
      <c r="AN96" s="3403">
        <f t="shared" si="308"/>
        <v>0</v>
      </c>
      <c r="AO96" s="3374"/>
      <c r="AP96" s="3376"/>
      <c r="AQ96" s="5339">
        <f t="shared" si="309"/>
        <v>0</v>
      </c>
      <c r="AR96" s="3365"/>
      <c r="AS96" s="3366"/>
      <c r="AT96" s="5367"/>
      <c r="AU96" s="3393">
        <f t="shared" si="310"/>
        <v>0</v>
      </c>
      <c r="AV96" s="3393">
        <f t="shared" si="311"/>
        <v>0</v>
      </c>
      <c r="AW96" s="3393">
        <f t="shared" si="312"/>
        <v>0</v>
      </c>
      <c r="AX96" s="3393">
        <f t="shared" si="313"/>
        <v>0</v>
      </c>
      <c r="AY96" s="3393">
        <f t="shared" si="314"/>
        <v>0</v>
      </c>
      <c r="AZ96" s="3393">
        <f t="shared" si="315"/>
        <v>0</v>
      </c>
      <c r="BA96" s="3393">
        <f t="shared" si="316"/>
        <v>0</v>
      </c>
      <c r="BB96" s="5375" t="str">
        <f t="shared" si="317"/>
        <v/>
      </c>
    </row>
    <row r="97" spans="1:54" ht="45.9" customHeight="1" thickTop="1" thickBot="1">
      <c r="A97" s="6770"/>
      <c r="B97" s="6764"/>
      <c r="C97" s="6767"/>
      <c r="D97" s="5331" t="str">
        <f>_xlfn.XLOOKUP(F97,التشكيل_القديم!$H$219:$H$299,التشكيل_القديم!$J$219:$J$299,"")</f>
        <v>الأربعاء</v>
      </c>
      <c r="E97" s="5336" t="str">
        <f>IF(F97&lt;&gt;"",_xlfn.XLOOKUP(F97,التشكيل_القديم!$H$219:$H$299,التشكيل_القديم!$I$219:$I$299,""),"")</f>
        <v>مباني واملاك الدولة</v>
      </c>
      <c r="F97" s="5334" t="str">
        <v>الأربعاء -مباني واملاك الدولة - ببا - د2</v>
      </c>
      <c r="G97" s="5376" t="str">
        <f t="shared" si="302"/>
        <v>WRONG</v>
      </c>
      <c r="H97" s="3351"/>
      <c r="I97" s="3363"/>
      <c r="J97" s="3363"/>
      <c r="K97" s="3363"/>
      <c r="L97" s="3410"/>
      <c r="M97" s="3411"/>
      <c r="N97" s="5342">
        <f t="shared" si="303"/>
        <v>0</v>
      </c>
      <c r="O97" s="5346">
        <f t="shared" si="304"/>
        <v>0</v>
      </c>
      <c r="P97" s="3352"/>
      <c r="Q97" s="3353"/>
      <c r="R97" s="3353"/>
      <c r="S97" s="5023"/>
      <c r="T97" s="3372"/>
      <c r="U97" s="3372"/>
      <c r="V97" s="3373"/>
      <c r="W97" s="5350">
        <f t="shared" si="305"/>
        <v>0</v>
      </c>
      <c r="X97" s="3551">
        <f t="shared" si="306"/>
        <v>0</v>
      </c>
      <c r="Y97" s="3362"/>
      <c r="Z97" s="3363"/>
      <c r="AA97" s="3363"/>
      <c r="AB97" s="3363"/>
      <c r="AC97" s="3364"/>
      <c r="AD97" s="5362"/>
      <c r="AE97" s="3398">
        <f t="shared" si="307"/>
        <v>0</v>
      </c>
      <c r="AF97" s="3362"/>
      <c r="AG97" s="3363"/>
      <c r="AH97" s="3363"/>
      <c r="AI97" s="3363"/>
      <c r="AJ97" s="3363"/>
      <c r="AK97" s="3363"/>
      <c r="AL97" s="3363"/>
      <c r="AM97" s="3364"/>
      <c r="AN97" s="3402">
        <f t="shared" si="308"/>
        <v>0</v>
      </c>
      <c r="AO97" s="3371"/>
      <c r="AP97" s="3373"/>
      <c r="AQ97" s="5338">
        <f t="shared" si="309"/>
        <v>0</v>
      </c>
      <c r="AR97" s="3362"/>
      <c r="AS97" s="3363"/>
      <c r="AT97" s="5366"/>
      <c r="AU97" s="3392">
        <f t="shared" si="310"/>
        <v>0</v>
      </c>
      <c r="AV97" s="3392">
        <f t="shared" si="311"/>
        <v>0</v>
      </c>
      <c r="AW97" s="3392">
        <f t="shared" si="312"/>
        <v>0</v>
      </c>
      <c r="AX97" s="3392">
        <f t="shared" si="313"/>
        <v>0</v>
      </c>
      <c r="AY97" s="3392">
        <f t="shared" si="314"/>
        <v>0</v>
      </c>
      <c r="AZ97" s="3392">
        <f t="shared" si="315"/>
        <v>0</v>
      </c>
      <c r="BA97" s="3392">
        <f t="shared" si="316"/>
        <v>0</v>
      </c>
      <c r="BB97" s="5375" t="str">
        <f t="shared" si="317"/>
        <v>م</v>
      </c>
    </row>
    <row r="98" spans="1:54" ht="45.9" hidden="1" customHeight="1" thickBot="1">
      <c r="A98" s="6771"/>
      <c r="B98" s="6765"/>
      <c r="C98" s="6768"/>
      <c r="D98" s="5331">
        <f>_xlfn.XLOOKUP(F98,التشكيل_القديم!$H$219:$H$299,التشكيل_القديم!$J$219:$J$299,"")</f>
        <v>0</v>
      </c>
      <c r="E98" s="5336" t="str">
        <f>IF(F98&lt;&gt;"",_xlfn.XLOOKUP(F98,التشكيل_القديم!$H$219:$H$299,التشكيل_القديم!$I$219:$I$299,""),"")</f>
        <v/>
      </c>
      <c r="F98" s="5332"/>
      <c r="G98" s="5376" t="str">
        <f t="shared" si="302"/>
        <v>OK</v>
      </c>
      <c r="H98" s="3345"/>
      <c r="I98" s="5354"/>
      <c r="J98" s="5354"/>
      <c r="K98" s="5354"/>
      <c r="L98" s="5359"/>
      <c r="M98" s="5360"/>
      <c r="N98" s="5344">
        <f t="shared" si="303"/>
        <v>0</v>
      </c>
      <c r="O98" s="5348">
        <f t="shared" si="304"/>
        <v>0</v>
      </c>
      <c r="P98" s="3347"/>
      <c r="Q98" s="3346"/>
      <c r="R98" s="3346"/>
      <c r="S98" s="5025"/>
      <c r="T98" s="5358"/>
      <c r="U98" s="5358"/>
      <c r="V98" s="5356"/>
      <c r="W98" s="5352">
        <f t="shared" si="305"/>
        <v>0</v>
      </c>
      <c r="X98" s="3553">
        <f t="shared" si="306"/>
        <v>0</v>
      </c>
      <c r="Y98" s="5353"/>
      <c r="Z98" s="5354"/>
      <c r="AA98" s="5354"/>
      <c r="AB98" s="5354"/>
      <c r="AC98" s="5357"/>
      <c r="AD98" s="5364"/>
      <c r="AE98" s="3400">
        <f t="shared" si="307"/>
        <v>0</v>
      </c>
      <c r="AF98" s="5353"/>
      <c r="AG98" s="5354"/>
      <c r="AH98" s="5354"/>
      <c r="AI98" s="5354"/>
      <c r="AJ98" s="5354"/>
      <c r="AK98" s="5354"/>
      <c r="AL98" s="5354"/>
      <c r="AM98" s="5357"/>
      <c r="AN98" s="3404">
        <f t="shared" si="308"/>
        <v>0</v>
      </c>
      <c r="AO98" s="5355"/>
      <c r="AP98" s="5356"/>
      <c r="AQ98" s="5340">
        <f t="shared" si="309"/>
        <v>0</v>
      </c>
      <c r="AR98" s="5353"/>
      <c r="AS98" s="5354"/>
      <c r="AT98" s="5368"/>
      <c r="AU98" s="3394">
        <f t="shared" si="310"/>
        <v>0</v>
      </c>
      <c r="AV98" s="3394">
        <f t="shared" si="311"/>
        <v>0</v>
      </c>
      <c r="AW98" s="3394">
        <f t="shared" si="312"/>
        <v>0</v>
      </c>
      <c r="AX98" s="3394">
        <f t="shared" si="313"/>
        <v>0</v>
      </c>
      <c r="AY98" s="3394">
        <f t="shared" si="314"/>
        <v>0</v>
      </c>
      <c r="AZ98" s="3394">
        <f t="shared" si="315"/>
        <v>0</v>
      </c>
      <c r="BA98" s="3394">
        <f t="shared" si="316"/>
        <v>0</v>
      </c>
      <c r="BB98" s="5375" t="str">
        <f t="shared" si="317"/>
        <v/>
      </c>
    </row>
    <row r="99" spans="1:54" ht="45.9" customHeight="1" thickBot="1">
      <c r="A99" s="6759" t="str">
        <f xml:space="preserve"> "اجمالي " &amp;A94</f>
        <v>اجمالي الدائرة الثانية جزئي مركز اهناسيا</v>
      </c>
      <c r="B99" s="6760"/>
      <c r="C99" s="6760"/>
      <c r="D99" s="6757"/>
      <c r="E99" s="6760"/>
      <c r="F99" s="6761"/>
      <c r="G99" s="5369"/>
      <c r="H99" s="5370">
        <f>SUM(H94:H98)</f>
        <v>0</v>
      </c>
      <c r="I99" s="3415">
        <f>SUM(I94:I98)</f>
        <v>0</v>
      </c>
      <c r="J99" s="3415">
        <f t="shared" ref="J99:M99" si="318">SUM(J94:J98)</f>
        <v>0</v>
      </c>
      <c r="K99" s="3415">
        <f t="shared" si="318"/>
        <v>0</v>
      </c>
      <c r="L99" s="3415">
        <f t="shared" si="318"/>
        <v>0</v>
      </c>
      <c r="M99" s="3415">
        <f t="shared" si="318"/>
        <v>0</v>
      </c>
      <c r="N99" s="5371">
        <f t="shared" si="303"/>
        <v>0</v>
      </c>
      <c r="O99" s="5372">
        <f t="shared" si="304"/>
        <v>0</v>
      </c>
      <c r="P99" s="3415">
        <f t="shared" ref="P99:S99" si="319">SUM(P94:P98)</f>
        <v>0</v>
      </c>
      <c r="Q99" s="3415">
        <f t="shared" si="319"/>
        <v>0</v>
      </c>
      <c r="R99" s="3415">
        <f t="shared" si="319"/>
        <v>0</v>
      </c>
      <c r="S99" s="5026">
        <f t="shared" si="319"/>
        <v>0</v>
      </c>
      <c r="T99" s="3415">
        <f>SUM(T94:T98)</f>
        <v>0</v>
      </c>
      <c r="U99" s="3415">
        <f t="shared" ref="U99" si="320">SUM(U94:U98)</f>
        <v>0</v>
      </c>
      <c r="V99" s="3415">
        <f>SUM(V94:V98)</f>
        <v>0</v>
      </c>
      <c r="W99" s="5373">
        <f t="shared" si="305"/>
        <v>0</v>
      </c>
      <c r="X99" s="3415">
        <f t="shared" si="306"/>
        <v>0</v>
      </c>
      <c r="Y99" s="3415">
        <f t="shared" ref="Y99:AD99" si="321">SUM(Y94:Y98)</f>
        <v>0</v>
      </c>
      <c r="Z99" s="3415">
        <f t="shared" si="321"/>
        <v>0</v>
      </c>
      <c r="AA99" s="3415">
        <f t="shared" si="321"/>
        <v>0</v>
      </c>
      <c r="AB99" s="3415">
        <f t="shared" si="321"/>
        <v>0</v>
      </c>
      <c r="AC99" s="3415">
        <f t="shared" si="321"/>
        <v>0</v>
      </c>
      <c r="AD99" s="3415">
        <f t="shared" si="321"/>
        <v>0</v>
      </c>
      <c r="AE99" s="3416">
        <f t="shared" si="307"/>
        <v>0</v>
      </c>
      <c r="AF99" s="3415">
        <f t="shared" ref="AF99:AM99" si="322">SUM(AF94:AF98)</f>
        <v>0</v>
      </c>
      <c r="AG99" s="3415">
        <f t="shared" si="322"/>
        <v>0</v>
      </c>
      <c r="AH99" s="3415">
        <f t="shared" si="322"/>
        <v>0</v>
      </c>
      <c r="AI99" s="3415">
        <f t="shared" si="322"/>
        <v>0</v>
      </c>
      <c r="AJ99" s="3415">
        <f t="shared" si="322"/>
        <v>0</v>
      </c>
      <c r="AK99" s="3415">
        <f t="shared" si="322"/>
        <v>0</v>
      </c>
      <c r="AL99" s="3415">
        <f t="shared" si="322"/>
        <v>0</v>
      </c>
      <c r="AM99" s="3415">
        <f t="shared" si="322"/>
        <v>0</v>
      </c>
      <c r="AN99" s="3417">
        <f t="shared" si="308"/>
        <v>0</v>
      </c>
      <c r="AO99" s="3415">
        <f t="shared" ref="AO99:AP99" si="323">SUM(AO94:AO98)</f>
        <v>0</v>
      </c>
      <c r="AP99" s="3415">
        <f t="shared" si="323"/>
        <v>0</v>
      </c>
      <c r="AQ99" s="3415">
        <f t="shared" si="309"/>
        <v>0</v>
      </c>
      <c r="AR99" s="3415">
        <f t="shared" ref="AR99:AT99" si="324">SUM(AR94:AR98)</f>
        <v>0</v>
      </c>
      <c r="AS99" s="3415">
        <f t="shared" si="324"/>
        <v>0</v>
      </c>
      <c r="AT99" s="5374">
        <f t="shared" si="324"/>
        <v>0</v>
      </c>
      <c r="AU99" s="3415">
        <f t="shared" si="310"/>
        <v>0</v>
      </c>
      <c r="AV99" s="3415">
        <f t="shared" si="311"/>
        <v>0</v>
      </c>
      <c r="AW99" s="3415">
        <f t="shared" si="312"/>
        <v>0</v>
      </c>
      <c r="AX99" s="3415">
        <f t="shared" si="313"/>
        <v>0</v>
      </c>
      <c r="AY99" s="3415">
        <f t="shared" si="314"/>
        <v>0</v>
      </c>
      <c r="AZ99" s="3415">
        <f t="shared" si="315"/>
        <v>0</v>
      </c>
      <c r="BA99" s="3415">
        <f t="shared" si="316"/>
        <v>0</v>
      </c>
      <c r="BB99" s="3418"/>
    </row>
    <row r="100" spans="1:54" ht="45.9" customHeight="1" thickBot="1">
      <c r="A100" s="6759" t="s">
        <v>1640</v>
      </c>
      <c r="B100" s="6760"/>
      <c r="C100" s="6760"/>
      <c r="D100" s="6757"/>
      <c r="E100" s="6760"/>
      <c r="F100" s="6761"/>
      <c r="G100" s="5369"/>
      <c r="H100" s="5370">
        <f t="shared" ref="H100:BB100" si="325">SUM(H93,H99)</f>
        <v>0</v>
      </c>
      <c r="I100" s="3415">
        <f t="shared" si="325"/>
        <v>0</v>
      </c>
      <c r="J100" s="3415">
        <f t="shared" si="325"/>
        <v>0</v>
      </c>
      <c r="K100" s="3415">
        <f t="shared" si="325"/>
        <v>0</v>
      </c>
      <c r="L100" s="3415">
        <f t="shared" si="325"/>
        <v>0</v>
      </c>
      <c r="M100" s="3415">
        <f t="shared" si="325"/>
        <v>0</v>
      </c>
      <c r="N100" s="5371">
        <f t="shared" si="325"/>
        <v>0</v>
      </c>
      <c r="O100" s="5372">
        <f t="shared" si="325"/>
        <v>0</v>
      </c>
      <c r="P100" s="3415">
        <f t="shared" si="325"/>
        <v>0</v>
      </c>
      <c r="Q100" s="3415">
        <f t="shared" si="325"/>
        <v>0</v>
      </c>
      <c r="R100" s="3415">
        <f t="shared" si="325"/>
        <v>0</v>
      </c>
      <c r="S100" s="5026">
        <f t="shared" si="325"/>
        <v>0</v>
      </c>
      <c r="T100" s="3415">
        <f t="shared" si="325"/>
        <v>0</v>
      </c>
      <c r="U100" s="3415">
        <f t="shared" si="325"/>
        <v>0</v>
      </c>
      <c r="V100" s="3415">
        <f t="shared" si="325"/>
        <v>0</v>
      </c>
      <c r="W100" s="5373">
        <f t="shared" si="325"/>
        <v>0</v>
      </c>
      <c r="X100" s="3415">
        <f t="shared" si="325"/>
        <v>0</v>
      </c>
      <c r="Y100" s="3415">
        <f t="shared" si="325"/>
        <v>0</v>
      </c>
      <c r="Z100" s="3415">
        <f t="shared" si="325"/>
        <v>0</v>
      </c>
      <c r="AA100" s="3415">
        <f t="shared" si="325"/>
        <v>0</v>
      </c>
      <c r="AB100" s="3415">
        <f t="shared" si="325"/>
        <v>0</v>
      </c>
      <c r="AC100" s="3415">
        <f t="shared" si="325"/>
        <v>0</v>
      </c>
      <c r="AD100" s="3415">
        <f t="shared" si="325"/>
        <v>0</v>
      </c>
      <c r="AE100" s="3416">
        <f t="shared" si="325"/>
        <v>0</v>
      </c>
      <c r="AF100" s="3415">
        <f t="shared" si="325"/>
        <v>0</v>
      </c>
      <c r="AG100" s="3415">
        <f t="shared" si="325"/>
        <v>0</v>
      </c>
      <c r="AH100" s="3415">
        <f t="shared" si="325"/>
        <v>0</v>
      </c>
      <c r="AI100" s="3415">
        <f t="shared" si="325"/>
        <v>0</v>
      </c>
      <c r="AJ100" s="3415">
        <f t="shared" si="325"/>
        <v>0</v>
      </c>
      <c r="AK100" s="3415">
        <f t="shared" si="325"/>
        <v>0</v>
      </c>
      <c r="AL100" s="3415">
        <f t="shared" si="325"/>
        <v>0</v>
      </c>
      <c r="AM100" s="3415">
        <f t="shared" si="325"/>
        <v>0</v>
      </c>
      <c r="AN100" s="3417">
        <f t="shared" si="325"/>
        <v>0</v>
      </c>
      <c r="AO100" s="3415">
        <f t="shared" si="325"/>
        <v>0</v>
      </c>
      <c r="AP100" s="3415">
        <f t="shared" si="325"/>
        <v>0</v>
      </c>
      <c r="AQ100" s="3415">
        <f t="shared" si="325"/>
        <v>0</v>
      </c>
      <c r="AR100" s="3415">
        <f t="shared" si="325"/>
        <v>0</v>
      </c>
      <c r="AS100" s="3415">
        <f t="shared" si="325"/>
        <v>0</v>
      </c>
      <c r="AT100" s="5374">
        <f t="shared" si="325"/>
        <v>0</v>
      </c>
      <c r="AU100" s="3415">
        <f t="shared" si="325"/>
        <v>0</v>
      </c>
      <c r="AV100" s="3415">
        <f t="shared" si="325"/>
        <v>0</v>
      </c>
      <c r="AW100" s="3415">
        <f t="shared" si="325"/>
        <v>0</v>
      </c>
      <c r="AX100" s="3415">
        <f t="shared" si="325"/>
        <v>0</v>
      </c>
      <c r="AY100" s="3415">
        <f t="shared" si="325"/>
        <v>0</v>
      </c>
      <c r="AZ100" s="3415">
        <f t="shared" si="325"/>
        <v>0</v>
      </c>
      <c r="BA100" s="3415">
        <f t="shared" si="325"/>
        <v>0</v>
      </c>
      <c r="BB100" s="3418">
        <f t="shared" si="325"/>
        <v>0</v>
      </c>
    </row>
    <row r="101" spans="1:54" ht="45.9" customHeight="1" thickBot="1">
      <c r="A101" s="6769" t="s">
        <v>1659</v>
      </c>
      <c r="B101" s="6763" t="str" cm="1">
        <f t="array" ref="B101">_xlfn.XLOOKUP(1, (INDEX(التشكيل_القديم!$M$219:$T$244, ,6)=$A101) * (INDEX(التشكيل_القديم!$M$219:$T$244, ,7)="رئيس الدائرة"), INDEX(التشكيل_القديم!$M$219:$T$244, ,2))</f>
        <v>محمد احمد شوقى عبد العظيم سيد</v>
      </c>
      <c r="C101" s="6766" t="str">
        <f>_xlfn.XLOOKUP($B101,التشكيل_القديم!$N$219:$N$254,التشكيل_القديم!$P$219:$P$254,"")</f>
        <v>أ</v>
      </c>
      <c r="D101" s="5331" t="str">
        <f>_xlfn.XLOOKUP(F101,التشكيل_القديم!$H$219:$H$299,التشكيل_القديم!$J$219:$J$299,"")</f>
        <v>السبت</v>
      </c>
      <c r="E101" s="5336" t="str">
        <f>IF(F101&lt;&gt;"",_xlfn.XLOOKUP(F101,التشكيل_القديم!$H$219:$H$299,التشكيل_القديم!$I$219:$I$299,""),"")</f>
        <v>جنح ومخالفات</v>
      </c>
      <c r="F101" s="5332" t="str" cm="2">
        <f t="array" ref="F101:F105">_xlfn._xlws.FILTER(التشكيل_القديم!$H$219:$H$299,التشكيل_القديم!$E$219:$E$299=$A101,"")</f>
        <v>السبت -جنح ومخالفات - ببا - د1</v>
      </c>
      <c r="G101" s="5376" t="str">
        <f>IF(BB101 = "", "OK",IF(AND(N101&lt;&gt;0,(O101+W101)=N101),"OK","WRONG"))</f>
        <v>WRONG</v>
      </c>
      <c r="H101" s="3377"/>
      <c r="I101" s="3350"/>
      <c r="J101" s="3350"/>
      <c r="K101" s="3350"/>
      <c r="L101" s="3408"/>
      <c r="M101" s="3409"/>
      <c r="N101" s="5341">
        <f>SUM(H101:M101)</f>
        <v>0</v>
      </c>
      <c r="O101" s="5345">
        <f>SUM(P101:V101)</f>
        <v>0</v>
      </c>
      <c r="P101" s="3368"/>
      <c r="Q101" s="3369"/>
      <c r="R101" s="3369"/>
      <c r="S101" s="5022"/>
      <c r="T101" s="3369"/>
      <c r="U101" s="3369"/>
      <c r="V101" s="3370"/>
      <c r="W101" s="5349">
        <f>X101+AD101+AE101+AN101+AQ101+AT101</f>
        <v>0</v>
      </c>
      <c r="X101" s="3550">
        <f>SUM(Y101:AC101)</f>
        <v>0</v>
      </c>
      <c r="Y101" s="3357"/>
      <c r="Z101" s="3350"/>
      <c r="AA101" s="3350"/>
      <c r="AB101" s="3350"/>
      <c r="AC101" s="3361"/>
      <c r="AD101" s="5361"/>
      <c r="AE101" s="3397">
        <f>SUM(AF101:AM101)</f>
        <v>0</v>
      </c>
      <c r="AF101" s="3357"/>
      <c r="AG101" s="3350"/>
      <c r="AH101" s="3350"/>
      <c r="AI101" s="3350"/>
      <c r="AJ101" s="3350"/>
      <c r="AK101" s="3350"/>
      <c r="AL101" s="3350"/>
      <c r="AM101" s="3361"/>
      <c r="AN101" s="3401">
        <f>AO101+AP101</f>
        <v>0</v>
      </c>
      <c r="AO101" s="3368"/>
      <c r="AP101" s="3370"/>
      <c r="AQ101" s="5337">
        <f>AR101+AS101</f>
        <v>0</v>
      </c>
      <c r="AR101" s="3357"/>
      <c r="AS101" s="3350"/>
      <c r="AT101" s="5365"/>
      <c r="AU101" s="3391">
        <f>SUM(AV101:BA101)</f>
        <v>0</v>
      </c>
      <c r="AV101" s="3391">
        <f>X101</f>
        <v>0</v>
      </c>
      <c r="AW101" s="3391">
        <f>AE101</f>
        <v>0</v>
      </c>
      <c r="AX101" s="3391">
        <f>AD101</f>
        <v>0</v>
      </c>
      <c r="AY101" s="3391">
        <f>AN101</f>
        <v>0</v>
      </c>
      <c r="AZ101" s="3391">
        <f>AQ101</f>
        <v>0</v>
      </c>
      <c r="BA101" s="3391">
        <f>AT101</f>
        <v>0</v>
      </c>
      <c r="BB101" s="5375" t="str">
        <f>IF(OR(E101="جنح ومخالفات",E101="مباني واملاك الدولة"),"م","")</f>
        <v>م</v>
      </c>
    </row>
    <row r="102" spans="1:54" ht="45.9" customHeight="1" thickTop="1" thickBot="1">
      <c r="A102" s="6770"/>
      <c r="B102" s="6764"/>
      <c r="C102" s="6767"/>
      <c r="D102" s="5331" t="str">
        <f>_xlfn.XLOOKUP(F102,التشكيل_القديم!$H$219:$H$299,التشكيل_القديم!$J$219:$J$299,"")</f>
        <v>السبت</v>
      </c>
      <c r="E102" s="5336" t="str">
        <f>IF(F102&lt;&gt;"",_xlfn.XLOOKUP(F102,التشكيل_القديم!$H$219:$H$299,التشكيل_القديم!$I$219:$I$299,""),"")</f>
        <v>مباني واملاك الدولة</v>
      </c>
      <c r="F102" s="5333" t="str">
        <v>السبت -مباني واملاك الدولة - ببا - د1</v>
      </c>
      <c r="G102" s="5376" t="str">
        <f t="shared" ref="G102:G105" si="326">IF(BB102 = "", "OK",IF(AND(N102&lt;&gt;0,(O102+W102)=N102),"OK","WRONG"))</f>
        <v>WRONG</v>
      </c>
      <c r="H102" s="3351"/>
      <c r="I102" s="3363"/>
      <c r="J102" s="3363"/>
      <c r="K102" s="3363"/>
      <c r="L102" s="3410"/>
      <c r="M102" s="3411"/>
      <c r="N102" s="5342">
        <f t="shared" ref="N102:N106" si="327">SUM(H102:M102)</f>
        <v>0</v>
      </c>
      <c r="O102" s="5346">
        <f t="shared" ref="O102:O106" si="328">SUM(P102:V102)</f>
        <v>0</v>
      </c>
      <c r="P102" s="3371"/>
      <c r="Q102" s="3372"/>
      <c r="R102" s="3372"/>
      <c r="S102" s="5023"/>
      <c r="T102" s="3372"/>
      <c r="U102" s="3372"/>
      <c r="V102" s="3373"/>
      <c r="W102" s="5350">
        <f t="shared" ref="W102:W106" si="329">X102+AD102+AE102+AN102+AQ102</f>
        <v>0</v>
      </c>
      <c r="X102" s="3551">
        <f t="shared" ref="X102:X106" si="330">SUM(Y102:AC102)</f>
        <v>0</v>
      </c>
      <c r="Y102" s="3362"/>
      <c r="Z102" s="3363"/>
      <c r="AA102" s="3363"/>
      <c r="AB102" s="3363"/>
      <c r="AC102" s="3364"/>
      <c r="AD102" s="5362"/>
      <c r="AE102" s="3398">
        <f t="shared" ref="AE102:AE106" si="331">SUM(AF102:AM102)</f>
        <v>0</v>
      </c>
      <c r="AF102" s="3362"/>
      <c r="AG102" s="3363"/>
      <c r="AH102" s="3363"/>
      <c r="AI102" s="3363"/>
      <c r="AJ102" s="3363"/>
      <c r="AK102" s="3363"/>
      <c r="AL102" s="3363"/>
      <c r="AM102" s="3364"/>
      <c r="AN102" s="3402">
        <f t="shared" ref="AN102:AN106" si="332">AO102+AP102</f>
        <v>0</v>
      </c>
      <c r="AO102" s="3371"/>
      <c r="AP102" s="3373"/>
      <c r="AQ102" s="5338">
        <f t="shared" ref="AQ102:AQ106" si="333">AR102+AS102</f>
        <v>0</v>
      </c>
      <c r="AR102" s="3362"/>
      <c r="AS102" s="3363"/>
      <c r="AT102" s="5366"/>
      <c r="AU102" s="3392">
        <f t="shared" ref="AU102:AU106" si="334">SUM(AV102:BA102)</f>
        <v>0</v>
      </c>
      <c r="AV102" s="3392">
        <f t="shared" ref="AV102:AV106" si="335">X102</f>
        <v>0</v>
      </c>
      <c r="AW102" s="3392">
        <f t="shared" ref="AW102:AW106" si="336">AE102</f>
        <v>0</v>
      </c>
      <c r="AX102" s="3392">
        <f t="shared" ref="AX102:AX106" si="337">AD102</f>
        <v>0</v>
      </c>
      <c r="AY102" s="3392">
        <f t="shared" ref="AY102:AY106" si="338">AN102</f>
        <v>0</v>
      </c>
      <c r="AZ102" s="3392">
        <f t="shared" ref="AZ102:AZ106" si="339">AQ102</f>
        <v>0</v>
      </c>
      <c r="BA102" s="3392">
        <f t="shared" ref="BA102:BA106" si="340">AT102</f>
        <v>0</v>
      </c>
      <c r="BB102" s="5375" t="str">
        <f t="shared" ref="BB102:BB105" si="341">IF(OR(E102="جنح ومخالفات",E102="مباني واملاك الدولة"),"م","")</f>
        <v>م</v>
      </c>
    </row>
    <row r="103" spans="1:54" ht="45.9" customHeight="1" thickTop="1" thickBot="1">
      <c r="A103" s="6770"/>
      <c r="B103" s="6764"/>
      <c r="C103" s="6767"/>
      <c r="D103" s="5331" t="str">
        <f>_xlfn.XLOOKUP(F103,التشكيل_القديم!$H$219:$H$299,التشكيل_القديم!$J$219:$J$299,"")</f>
        <v>السبت</v>
      </c>
      <c r="E103" s="5336" t="str">
        <f>IF(F103&lt;&gt;"",_xlfn.XLOOKUP(F103,التشكيل_القديم!$H$219:$H$299,التشكيل_القديم!$I$219:$I$299,""),"")</f>
        <v>جنح البيئة</v>
      </c>
      <c r="F103" s="5335" t="str">
        <v>السبت -جنح البيئة - ببا - د1</v>
      </c>
      <c r="G103" s="5376" t="str">
        <f t="shared" si="326"/>
        <v>OK</v>
      </c>
      <c r="H103" s="3354"/>
      <c r="I103" s="3366"/>
      <c r="J103" s="3366"/>
      <c r="K103" s="3366"/>
      <c r="L103" s="3412"/>
      <c r="M103" s="3413"/>
      <c r="N103" s="5343">
        <f t="shared" si="327"/>
        <v>0</v>
      </c>
      <c r="O103" s="5347">
        <f t="shared" si="328"/>
        <v>0</v>
      </c>
      <c r="P103" s="3374"/>
      <c r="Q103" s="3375"/>
      <c r="R103" s="3375"/>
      <c r="S103" s="5024"/>
      <c r="T103" s="3375"/>
      <c r="U103" s="3375"/>
      <c r="V103" s="3376"/>
      <c r="W103" s="5351">
        <f t="shared" si="329"/>
        <v>0</v>
      </c>
      <c r="X103" s="3552">
        <f t="shared" si="330"/>
        <v>0</v>
      </c>
      <c r="Y103" s="3365"/>
      <c r="Z103" s="3366"/>
      <c r="AA103" s="3366"/>
      <c r="AB103" s="3366"/>
      <c r="AC103" s="3367"/>
      <c r="AD103" s="5363"/>
      <c r="AE103" s="3399">
        <f t="shared" si="331"/>
        <v>0</v>
      </c>
      <c r="AF103" s="3365"/>
      <c r="AG103" s="3366"/>
      <c r="AH103" s="3366"/>
      <c r="AI103" s="3366"/>
      <c r="AJ103" s="3366"/>
      <c r="AK103" s="3366"/>
      <c r="AL103" s="3366"/>
      <c r="AM103" s="3367"/>
      <c r="AN103" s="3403">
        <f t="shared" si="332"/>
        <v>0</v>
      </c>
      <c r="AO103" s="3374"/>
      <c r="AP103" s="3376"/>
      <c r="AQ103" s="5339">
        <f t="shared" si="333"/>
        <v>0</v>
      </c>
      <c r="AR103" s="3365"/>
      <c r="AS103" s="3366"/>
      <c r="AT103" s="5367"/>
      <c r="AU103" s="3393">
        <f t="shared" si="334"/>
        <v>0</v>
      </c>
      <c r="AV103" s="3393">
        <f t="shared" si="335"/>
        <v>0</v>
      </c>
      <c r="AW103" s="3393">
        <f t="shared" si="336"/>
        <v>0</v>
      </c>
      <c r="AX103" s="3393">
        <f t="shared" si="337"/>
        <v>0</v>
      </c>
      <c r="AY103" s="3393">
        <f t="shared" si="338"/>
        <v>0</v>
      </c>
      <c r="AZ103" s="3393">
        <f t="shared" si="339"/>
        <v>0</v>
      </c>
      <c r="BA103" s="3393">
        <f t="shared" si="340"/>
        <v>0</v>
      </c>
      <c r="BB103" s="5375" t="str">
        <f t="shared" si="341"/>
        <v/>
      </c>
    </row>
    <row r="104" spans="1:54" ht="45.9" customHeight="1" thickTop="1" thickBot="1">
      <c r="A104" s="6770"/>
      <c r="B104" s="6764"/>
      <c r="C104" s="6767"/>
      <c r="D104" s="5331" t="str">
        <f>_xlfn.XLOOKUP(F104,التشكيل_القديم!$H$219:$H$299,التشكيل_القديم!$J$219:$J$299,"")</f>
        <v>الاثنين</v>
      </c>
      <c r="E104" s="5336" t="str">
        <f>IF(F104&lt;&gt;"",_xlfn.XLOOKUP(F104,التشكيل_القديم!$H$219:$H$299,التشكيل_القديم!$I$219:$I$299,""),"")</f>
        <v>جنح ومخالفات</v>
      </c>
      <c r="F104" s="5334" t="str">
        <v>الاثنين -جنح ومخالفات - ببا - د1</v>
      </c>
      <c r="G104" s="5376" t="str">
        <f t="shared" si="326"/>
        <v>WRONG</v>
      </c>
      <c r="H104" s="3351"/>
      <c r="I104" s="3363"/>
      <c r="J104" s="3363"/>
      <c r="K104" s="3363"/>
      <c r="L104" s="3410"/>
      <c r="M104" s="3411"/>
      <c r="N104" s="5342">
        <f t="shared" si="327"/>
        <v>0</v>
      </c>
      <c r="O104" s="5346">
        <f t="shared" si="328"/>
        <v>0</v>
      </c>
      <c r="P104" s="3352"/>
      <c r="Q104" s="3353"/>
      <c r="R104" s="3353"/>
      <c r="S104" s="5023"/>
      <c r="T104" s="3372"/>
      <c r="U104" s="3372"/>
      <c r="V104" s="3373"/>
      <c r="W104" s="5350">
        <f t="shared" si="329"/>
        <v>0</v>
      </c>
      <c r="X104" s="3551">
        <f t="shared" si="330"/>
        <v>0</v>
      </c>
      <c r="Y104" s="3362"/>
      <c r="Z104" s="3363"/>
      <c r="AA104" s="3363"/>
      <c r="AB104" s="3363"/>
      <c r="AC104" s="3364"/>
      <c r="AD104" s="5362"/>
      <c r="AE104" s="3398">
        <f t="shared" si="331"/>
        <v>0</v>
      </c>
      <c r="AF104" s="3362"/>
      <c r="AG104" s="3363"/>
      <c r="AH104" s="3363"/>
      <c r="AI104" s="3363"/>
      <c r="AJ104" s="3363"/>
      <c r="AK104" s="3363"/>
      <c r="AL104" s="3363"/>
      <c r="AM104" s="3364"/>
      <c r="AN104" s="3402">
        <f t="shared" si="332"/>
        <v>0</v>
      </c>
      <c r="AO104" s="3371"/>
      <c r="AP104" s="3373"/>
      <c r="AQ104" s="5338">
        <f t="shared" si="333"/>
        <v>0</v>
      </c>
      <c r="AR104" s="3362"/>
      <c r="AS104" s="3363"/>
      <c r="AT104" s="5366"/>
      <c r="AU104" s="3392">
        <f t="shared" si="334"/>
        <v>0</v>
      </c>
      <c r="AV104" s="3392">
        <f t="shared" si="335"/>
        <v>0</v>
      </c>
      <c r="AW104" s="3392">
        <f t="shared" si="336"/>
        <v>0</v>
      </c>
      <c r="AX104" s="3392">
        <f t="shared" si="337"/>
        <v>0</v>
      </c>
      <c r="AY104" s="3392">
        <f t="shared" si="338"/>
        <v>0</v>
      </c>
      <c r="AZ104" s="3392">
        <f t="shared" si="339"/>
        <v>0</v>
      </c>
      <c r="BA104" s="3392">
        <f t="shared" si="340"/>
        <v>0</v>
      </c>
      <c r="BB104" s="5375" t="str">
        <f t="shared" si="341"/>
        <v>م</v>
      </c>
    </row>
    <row r="105" spans="1:54" ht="45.9" customHeight="1" thickBot="1">
      <c r="A105" s="6771"/>
      <c r="B105" s="6765"/>
      <c r="C105" s="6768"/>
      <c r="D105" s="5331" t="str">
        <f>_xlfn.XLOOKUP(F105,التشكيل_القديم!$H$219:$H$299,التشكيل_القديم!$J$219:$J$299,"")</f>
        <v>الاثنين</v>
      </c>
      <c r="E105" s="5336" t="str">
        <f>IF(F105&lt;&gt;"",_xlfn.XLOOKUP(F105,التشكيل_القديم!$H$219:$H$299,التشكيل_القديم!$I$219:$I$299,""),"")</f>
        <v>قضايا العنف ضد المرأة</v>
      </c>
      <c r="F105" s="5332" t="str">
        <v>الاثنين -قضايا العنف ضد المرأة - ببا - د1</v>
      </c>
      <c r="G105" s="5376" t="str">
        <f t="shared" si="326"/>
        <v>OK</v>
      </c>
      <c r="H105" s="3345"/>
      <c r="I105" s="5354"/>
      <c r="J105" s="5354"/>
      <c r="K105" s="5354"/>
      <c r="L105" s="5359"/>
      <c r="M105" s="5360"/>
      <c r="N105" s="5344">
        <f t="shared" si="327"/>
        <v>0</v>
      </c>
      <c r="O105" s="5348">
        <f t="shared" si="328"/>
        <v>0</v>
      </c>
      <c r="P105" s="3347"/>
      <c r="Q105" s="3346"/>
      <c r="R105" s="3346"/>
      <c r="S105" s="5025"/>
      <c r="T105" s="5358"/>
      <c r="U105" s="5358"/>
      <c r="V105" s="5356"/>
      <c r="W105" s="5352">
        <f t="shared" si="329"/>
        <v>0</v>
      </c>
      <c r="X105" s="3553">
        <f t="shared" si="330"/>
        <v>0</v>
      </c>
      <c r="Y105" s="5353"/>
      <c r="Z105" s="5354"/>
      <c r="AA105" s="5354"/>
      <c r="AB105" s="5354"/>
      <c r="AC105" s="5357"/>
      <c r="AD105" s="5364"/>
      <c r="AE105" s="3400">
        <f t="shared" si="331"/>
        <v>0</v>
      </c>
      <c r="AF105" s="5353"/>
      <c r="AG105" s="5354"/>
      <c r="AH105" s="5354"/>
      <c r="AI105" s="5354"/>
      <c r="AJ105" s="5354"/>
      <c r="AK105" s="5354"/>
      <c r="AL105" s="5354"/>
      <c r="AM105" s="5357"/>
      <c r="AN105" s="3404">
        <f t="shared" si="332"/>
        <v>0</v>
      </c>
      <c r="AO105" s="5355"/>
      <c r="AP105" s="5356"/>
      <c r="AQ105" s="5340">
        <f t="shared" si="333"/>
        <v>0</v>
      </c>
      <c r="AR105" s="5353"/>
      <c r="AS105" s="5354"/>
      <c r="AT105" s="5368"/>
      <c r="AU105" s="3394">
        <f t="shared" si="334"/>
        <v>0</v>
      </c>
      <c r="AV105" s="3394">
        <f t="shared" si="335"/>
        <v>0</v>
      </c>
      <c r="AW105" s="3394">
        <f t="shared" si="336"/>
        <v>0</v>
      </c>
      <c r="AX105" s="3394">
        <f t="shared" si="337"/>
        <v>0</v>
      </c>
      <c r="AY105" s="3394">
        <f t="shared" si="338"/>
        <v>0</v>
      </c>
      <c r="AZ105" s="3394">
        <f t="shared" si="339"/>
        <v>0</v>
      </c>
      <c r="BA105" s="3394">
        <f t="shared" si="340"/>
        <v>0</v>
      </c>
      <c r="BB105" s="5375" t="str">
        <f t="shared" si="341"/>
        <v/>
      </c>
    </row>
    <row r="106" spans="1:54" ht="45.9" customHeight="1" thickBot="1">
      <c r="A106" s="6759" t="str">
        <f xml:space="preserve"> "اجمالي " &amp;A101</f>
        <v>اجمالي الدائرة الأولي جزئي مركز ببا</v>
      </c>
      <c r="B106" s="6760"/>
      <c r="C106" s="6760"/>
      <c r="D106" s="6757"/>
      <c r="E106" s="6760"/>
      <c r="F106" s="6761"/>
      <c r="G106" s="5369"/>
      <c r="H106" s="5370">
        <f>SUM(H101:H105)</f>
        <v>0</v>
      </c>
      <c r="I106" s="3415">
        <f>SUM(I101:I105)</f>
        <v>0</v>
      </c>
      <c r="J106" s="3415">
        <f t="shared" ref="J106:M106" si="342">SUM(J101:J105)</f>
        <v>0</v>
      </c>
      <c r="K106" s="3415">
        <f t="shared" si="342"/>
        <v>0</v>
      </c>
      <c r="L106" s="3415">
        <f t="shared" si="342"/>
        <v>0</v>
      </c>
      <c r="M106" s="3415">
        <f t="shared" si="342"/>
        <v>0</v>
      </c>
      <c r="N106" s="5371">
        <f t="shared" si="327"/>
        <v>0</v>
      </c>
      <c r="O106" s="5372">
        <f t="shared" si="328"/>
        <v>0</v>
      </c>
      <c r="P106" s="3415">
        <f t="shared" ref="P106:S106" si="343">SUM(P101:P105)</f>
        <v>0</v>
      </c>
      <c r="Q106" s="3415">
        <f t="shared" si="343"/>
        <v>0</v>
      </c>
      <c r="R106" s="3415">
        <f t="shared" si="343"/>
        <v>0</v>
      </c>
      <c r="S106" s="5026">
        <f t="shared" si="343"/>
        <v>0</v>
      </c>
      <c r="T106" s="3415">
        <f>SUM(T101:T105)</f>
        <v>0</v>
      </c>
      <c r="U106" s="3415">
        <f t="shared" ref="U106" si="344">SUM(U101:U105)</f>
        <v>0</v>
      </c>
      <c r="V106" s="3415">
        <f>SUM(V101:V105)</f>
        <v>0</v>
      </c>
      <c r="W106" s="5373">
        <f t="shared" si="329"/>
        <v>0</v>
      </c>
      <c r="X106" s="3415">
        <f t="shared" si="330"/>
        <v>0</v>
      </c>
      <c r="Y106" s="3415">
        <f t="shared" ref="Y106:AD106" si="345">SUM(Y101:Y105)</f>
        <v>0</v>
      </c>
      <c r="Z106" s="3415">
        <f t="shared" si="345"/>
        <v>0</v>
      </c>
      <c r="AA106" s="3415">
        <f t="shared" si="345"/>
        <v>0</v>
      </c>
      <c r="AB106" s="3415">
        <f t="shared" si="345"/>
        <v>0</v>
      </c>
      <c r="AC106" s="3415">
        <f t="shared" si="345"/>
        <v>0</v>
      </c>
      <c r="AD106" s="3415">
        <f t="shared" si="345"/>
        <v>0</v>
      </c>
      <c r="AE106" s="3416">
        <f t="shared" si="331"/>
        <v>0</v>
      </c>
      <c r="AF106" s="3415">
        <f t="shared" ref="AF106:AM106" si="346">SUM(AF101:AF105)</f>
        <v>0</v>
      </c>
      <c r="AG106" s="3415">
        <f t="shared" si="346"/>
        <v>0</v>
      </c>
      <c r="AH106" s="3415">
        <f t="shared" si="346"/>
        <v>0</v>
      </c>
      <c r="AI106" s="3415">
        <f t="shared" si="346"/>
        <v>0</v>
      </c>
      <c r="AJ106" s="3415">
        <f t="shared" si="346"/>
        <v>0</v>
      </c>
      <c r="AK106" s="3415">
        <f t="shared" si="346"/>
        <v>0</v>
      </c>
      <c r="AL106" s="3415">
        <f t="shared" si="346"/>
        <v>0</v>
      </c>
      <c r="AM106" s="3415">
        <f t="shared" si="346"/>
        <v>0</v>
      </c>
      <c r="AN106" s="3417">
        <f t="shared" si="332"/>
        <v>0</v>
      </c>
      <c r="AO106" s="3415">
        <f t="shared" ref="AO106:AP106" si="347">SUM(AO101:AO105)</f>
        <v>0</v>
      </c>
      <c r="AP106" s="3415">
        <f t="shared" si="347"/>
        <v>0</v>
      </c>
      <c r="AQ106" s="3415">
        <f t="shared" si="333"/>
        <v>0</v>
      </c>
      <c r="AR106" s="3415">
        <f t="shared" ref="AR106:AT106" si="348">SUM(AR101:AR105)</f>
        <v>0</v>
      </c>
      <c r="AS106" s="3415">
        <f t="shared" si="348"/>
        <v>0</v>
      </c>
      <c r="AT106" s="5374">
        <f t="shared" si="348"/>
        <v>0</v>
      </c>
      <c r="AU106" s="3415">
        <f t="shared" si="334"/>
        <v>0</v>
      </c>
      <c r="AV106" s="3415">
        <f t="shared" si="335"/>
        <v>0</v>
      </c>
      <c r="AW106" s="3415">
        <f t="shared" si="336"/>
        <v>0</v>
      </c>
      <c r="AX106" s="3415">
        <f t="shared" si="337"/>
        <v>0</v>
      </c>
      <c r="AY106" s="3415">
        <f t="shared" si="338"/>
        <v>0</v>
      </c>
      <c r="AZ106" s="3415">
        <f t="shared" si="339"/>
        <v>0</v>
      </c>
      <c r="BA106" s="3415">
        <f t="shared" si="340"/>
        <v>0</v>
      </c>
      <c r="BB106" s="3418"/>
    </row>
    <row r="107" spans="1:54" ht="45.9" customHeight="1" thickBot="1">
      <c r="A107" s="6769" t="s">
        <v>297</v>
      </c>
      <c r="B107" s="6763" t="str" cm="1">
        <f t="array" ref="B107">_xlfn.XLOOKUP(1, (INDEX(التشكيل_القديم!$M$219:$T$244, ,6)=$A107) * (INDEX(التشكيل_القديم!$M$219:$T$244, ,7)="رئيس الدائرة"), INDEX(التشكيل_القديم!$M$219:$T$244, ,2))</f>
        <v>محمد سلامه عطيه السمان</v>
      </c>
      <c r="C107" s="6766" t="str">
        <f>_xlfn.XLOOKUP($B107,التشكيل_القديم!$N$219:$N$254,التشكيل_القديم!$P$219:$P$254,"")</f>
        <v>أ</v>
      </c>
      <c r="D107" s="5331" t="str">
        <f>_xlfn.XLOOKUP(F107,التشكيل_القديم!$H$219:$H$299,التشكيل_القديم!$J$219:$J$299,"")</f>
        <v>الثلاثاء</v>
      </c>
      <c r="E107" s="5336" t="str">
        <f>IF(F107&lt;&gt;"",_xlfn.XLOOKUP(F107,التشكيل_القديم!$H$219:$H$299,التشكيل_القديم!$I$219:$I$299,""),"")</f>
        <v>جنح ومخالفات</v>
      </c>
      <c r="F107" s="5332" t="str" cm="2">
        <f t="array" ref="F107:F109">_xlfn._xlws.FILTER(التشكيل_القديم!$H$219:$H$299,التشكيل_القديم!$E$219:$E$299=$A107,"")</f>
        <v>الثلاثاء -جنح ومخالفات - ببا - د2</v>
      </c>
      <c r="G107" s="5376" t="str">
        <f>IF(BB107 = "", "OK",IF(AND(N107&lt;&gt;0,(O107+W107)=N107),"OK","WRONG"))</f>
        <v>WRONG</v>
      </c>
      <c r="H107" s="3377"/>
      <c r="I107" s="3350"/>
      <c r="J107" s="3350"/>
      <c r="K107" s="3350"/>
      <c r="L107" s="3408"/>
      <c r="M107" s="3409"/>
      <c r="N107" s="5341">
        <f>SUM(H107:M107)</f>
        <v>0</v>
      </c>
      <c r="O107" s="5345">
        <f>SUM(P107:V107)</f>
        <v>0</v>
      </c>
      <c r="P107" s="3368"/>
      <c r="Q107" s="3369"/>
      <c r="R107" s="3369"/>
      <c r="S107" s="5022"/>
      <c r="T107" s="3369"/>
      <c r="U107" s="3369"/>
      <c r="V107" s="3370"/>
      <c r="W107" s="5349">
        <f>X107+AD107+AE107+AN107+AQ107+AT107</f>
        <v>0</v>
      </c>
      <c r="X107" s="3550">
        <f>SUM(Y107:AC107)</f>
        <v>0</v>
      </c>
      <c r="Y107" s="3357"/>
      <c r="Z107" s="3350"/>
      <c r="AA107" s="3350"/>
      <c r="AB107" s="3350"/>
      <c r="AC107" s="3361"/>
      <c r="AD107" s="5361"/>
      <c r="AE107" s="3397">
        <f>SUM(AF107:AM107)</f>
        <v>0</v>
      </c>
      <c r="AF107" s="3357"/>
      <c r="AG107" s="3350"/>
      <c r="AH107" s="3350"/>
      <c r="AI107" s="3350"/>
      <c r="AJ107" s="3350"/>
      <c r="AK107" s="3350"/>
      <c r="AL107" s="3350"/>
      <c r="AM107" s="3361"/>
      <c r="AN107" s="3401">
        <f>AO107+AP107</f>
        <v>0</v>
      </c>
      <c r="AO107" s="3368"/>
      <c r="AP107" s="3370"/>
      <c r="AQ107" s="5337">
        <f>AR107+AS107</f>
        <v>0</v>
      </c>
      <c r="AR107" s="3357"/>
      <c r="AS107" s="3350"/>
      <c r="AT107" s="5365"/>
      <c r="AU107" s="3391">
        <f>SUM(AV107:BA107)</f>
        <v>0</v>
      </c>
      <c r="AV107" s="3391">
        <f>X107</f>
        <v>0</v>
      </c>
      <c r="AW107" s="3391">
        <f>AE107</f>
        <v>0</v>
      </c>
      <c r="AX107" s="3391">
        <f>AD107</f>
        <v>0</v>
      </c>
      <c r="AY107" s="3391">
        <f>AN107</f>
        <v>0</v>
      </c>
      <c r="AZ107" s="3391">
        <f>AQ107</f>
        <v>0</v>
      </c>
      <c r="BA107" s="3391">
        <f>AT107</f>
        <v>0</v>
      </c>
      <c r="BB107" s="5375" t="str">
        <f>IF(OR(E107="جنح ومخالفات",E107="مباني واملاك الدولة"),"م","")</f>
        <v>م</v>
      </c>
    </row>
    <row r="108" spans="1:54" ht="45.9" customHeight="1" thickTop="1" thickBot="1">
      <c r="A108" s="6770"/>
      <c r="B108" s="6764"/>
      <c r="C108" s="6767"/>
      <c r="D108" s="5331" t="str">
        <f>_xlfn.XLOOKUP(F108,التشكيل_القديم!$H$219:$H$299,التشكيل_القديم!$J$219:$J$299,"")</f>
        <v>الخميس</v>
      </c>
      <c r="E108" s="5336" t="str">
        <f>IF(F108&lt;&gt;"",_xlfn.XLOOKUP(F108,التشكيل_القديم!$H$219:$H$299,التشكيل_القديم!$I$219:$I$299,""),"")</f>
        <v>جنح ومخالفات</v>
      </c>
      <c r="F108" s="5333" t="str">
        <v>الخميس -جنح ومخالفات - ببا - د2</v>
      </c>
      <c r="G108" s="5376" t="str">
        <f t="shared" ref="G108:G111" si="349">IF(BB108 = "", "OK",IF(AND(N108&lt;&gt;0,(O108+W108)=N108),"OK","WRONG"))</f>
        <v>WRONG</v>
      </c>
      <c r="H108" s="3351"/>
      <c r="I108" s="3363"/>
      <c r="J108" s="3363"/>
      <c r="K108" s="3363"/>
      <c r="L108" s="3410"/>
      <c r="M108" s="3411"/>
      <c r="N108" s="5342">
        <f t="shared" ref="N108:N112" si="350">SUM(H108:M108)</f>
        <v>0</v>
      </c>
      <c r="O108" s="5346">
        <f t="shared" ref="O108:O112" si="351">SUM(P108:V108)</f>
        <v>0</v>
      </c>
      <c r="P108" s="3371"/>
      <c r="Q108" s="3372"/>
      <c r="R108" s="3372"/>
      <c r="S108" s="5023"/>
      <c r="T108" s="3372"/>
      <c r="U108" s="3372"/>
      <c r="V108" s="3373"/>
      <c r="W108" s="5350">
        <f t="shared" ref="W108:W112" si="352">X108+AD108+AE108+AN108+AQ108</f>
        <v>0</v>
      </c>
      <c r="X108" s="3551">
        <f t="shared" ref="X108:X112" si="353">SUM(Y108:AC108)</f>
        <v>0</v>
      </c>
      <c r="Y108" s="3362"/>
      <c r="Z108" s="3363"/>
      <c r="AA108" s="3363"/>
      <c r="AB108" s="3363"/>
      <c r="AC108" s="3364"/>
      <c r="AD108" s="5362"/>
      <c r="AE108" s="3398">
        <f t="shared" ref="AE108:AE112" si="354">SUM(AF108:AM108)</f>
        <v>0</v>
      </c>
      <c r="AF108" s="3362"/>
      <c r="AG108" s="3363"/>
      <c r="AH108" s="3363"/>
      <c r="AI108" s="3363"/>
      <c r="AJ108" s="3363"/>
      <c r="AK108" s="3363"/>
      <c r="AL108" s="3363"/>
      <c r="AM108" s="3364"/>
      <c r="AN108" s="3402">
        <f t="shared" ref="AN108:AN112" si="355">AO108+AP108</f>
        <v>0</v>
      </c>
      <c r="AO108" s="3371"/>
      <c r="AP108" s="3373"/>
      <c r="AQ108" s="5338">
        <f t="shared" ref="AQ108:AQ112" si="356">AR108+AS108</f>
        <v>0</v>
      </c>
      <c r="AR108" s="3362"/>
      <c r="AS108" s="3363"/>
      <c r="AT108" s="5366"/>
      <c r="AU108" s="3392">
        <f t="shared" ref="AU108:AU112" si="357">SUM(AV108:BA108)</f>
        <v>0</v>
      </c>
      <c r="AV108" s="3392">
        <f t="shared" ref="AV108:AV112" si="358">X108</f>
        <v>0</v>
      </c>
      <c r="AW108" s="3392">
        <f t="shared" ref="AW108:AW112" si="359">AE108</f>
        <v>0</v>
      </c>
      <c r="AX108" s="3392">
        <f t="shared" ref="AX108:AX112" si="360">AD108</f>
        <v>0</v>
      </c>
      <c r="AY108" s="3392">
        <f t="shared" ref="AY108:AY112" si="361">AN108</f>
        <v>0</v>
      </c>
      <c r="AZ108" s="3392">
        <f t="shared" ref="AZ108:AZ112" si="362">AQ108</f>
        <v>0</v>
      </c>
      <c r="BA108" s="3392">
        <f t="shared" ref="BA108:BA112" si="363">AT108</f>
        <v>0</v>
      </c>
      <c r="BB108" s="5375" t="str">
        <f t="shared" ref="BB108:BB111" si="364">IF(OR(E108="جنح ومخالفات",E108="مباني واملاك الدولة"),"م","")</f>
        <v>م</v>
      </c>
    </row>
    <row r="109" spans="1:54" ht="45.9" customHeight="1" thickTop="1" thickBot="1">
      <c r="A109" s="6770"/>
      <c r="B109" s="6764"/>
      <c r="C109" s="6767"/>
      <c r="D109" s="5331" t="str">
        <f>_xlfn.XLOOKUP(F109,التشكيل_القديم!$H$219:$H$299,التشكيل_القديم!$J$219:$J$299,"")</f>
        <v>الخميس</v>
      </c>
      <c r="E109" s="5336" t="str">
        <f>IF(F109&lt;&gt;"",_xlfn.XLOOKUP(F109,التشكيل_القديم!$H$219:$H$299,التشكيل_القديم!$I$219:$I$299,""),"")</f>
        <v>جنح المرور</v>
      </c>
      <c r="F109" s="5335" t="str">
        <v>الخميس -جنح المرور - ببا - د2</v>
      </c>
      <c r="G109" s="5376" t="str">
        <f t="shared" si="349"/>
        <v>OK</v>
      </c>
      <c r="H109" s="3354"/>
      <c r="I109" s="3366"/>
      <c r="J109" s="3366"/>
      <c r="K109" s="3366"/>
      <c r="L109" s="3412"/>
      <c r="M109" s="3413"/>
      <c r="N109" s="5343">
        <f t="shared" si="350"/>
        <v>0</v>
      </c>
      <c r="O109" s="5347">
        <f t="shared" si="351"/>
        <v>0</v>
      </c>
      <c r="P109" s="3374"/>
      <c r="Q109" s="3375"/>
      <c r="R109" s="3375"/>
      <c r="S109" s="5024"/>
      <c r="T109" s="3375"/>
      <c r="U109" s="3375"/>
      <c r="V109" s="3376"/>
      <c r="W109" s="5351">
        <f t="shared" si="352"/>
        <v>0</v>
      </c>
      <c r="X109" s="3552">
        <f t="shared" si="353"/>
        <v>0</v>
      </c>
      <c r="Y109" s="3365"/>
      <c r="Z109" s="3366"/>
      <c r="AA109" s="3366"/>
      <c r="AB109" s="3366"/>
      <c r="AC109" s="3367"/>
      <c r="AD109" s="5363"/>
      <c r="AE109" s="3399">
        <f t="shared" si="354"/>
        <v>0</v>
      </c>
      <c r="AF109" s="3365"/>
      <c r="AG109" s="3366"/>
      <c r="AH109" s="3366"/>
      <c r="AI109" s="3366"/>
      <c r="AJ109" s="3366"/>
      <c r="AK109" s="3366"/>
      <c r="AL109" s="3366"/>
      <c r="AM109" s="3367"/>
      <c r="AN109" s="3403">
        <f t="shared" si="355"/>
        <v>0</v>
      </c>
      <c r="AO109" s="3374"/>
      <c r="AP109" s="3376"/>
      <c r="AQ109" s="5339">
        <f t="shared" si="356"/>
        <v>0</v>
      </c>
      <c r="AR109" s="3365"/>
      <c r="AS109" s="3366"/>
      <c r="AT109" s="5367"/>
      <c r="AU109" s="3393">
        <f t="shared" si="357"/>
        <v>0</v>
      </c>
      <c r="AV109" s="3393">
        <f t="shared" si="358"/>
        <v>0</v>
      </c>
      <c r="AW109" s="3393">
        <f t="shared" si="359"/>
        <v>0</v>
      </c>
      <c r="AX109" s="3393">
        <f t="shared" si="360"/>
        <v>0</v>
      </c>
      <c r="AY109" s="3393">
        <f t="shared" si="361"/>
        <v>0</v>
      </c>
      <c r="AZ109" s="3393">
        <f t="shared" si="362"/>
        <v>0</v>
      </c>
      <c r="BA109" s="3393">
        <f t="shared" si="363"/>
        <v>0</v>
      </c>
      <c r="BB109" s="5375" t="str">
        <f t="shared" si="364"/>
        <v/>
      </c>
    </row>
    <row r="110" spans="1:54" ht="45.9" hidden="1" customHeight="1" thickTop="1" thickBot="1">
      <c r="A110" s="6770"/>
      <c r="B110" s="6764"/>
      <c r="C110" s="6767"/>
      <c r="D110" s="5331">
        <f>_xlfn.XLOOKUP(F110,التشكيل_القديم!$H$219:$H$299,التشكيل_القديم!$J$219:$J$299,"")</f>
        <v>0</v>
      </c>
      <c r="E110" s="5336" t="str">
        <f>IF(F110&lt;&gt;"",_xlfn.XLOOKUP(F110,التشكيل_القديم!$H$219:$H$299,التشكيل_القديم!$I$219:$I$299,""),"")</f>
        <v/>
      </c>
      <c r="F110" s="5334"/>
      <c r="G110" s="5376" t="str">
        <f t="shared" si="349"/>
        <v>OK</v>
      </c>
      <c r="H110" s="3351"/>
      <c r="I110" s="3363"/>
      <c r="J110" s="3363"/>
      <c r="K110" s="3363"/>
      <c r="L110" s="3410"/>
      <c r="M110" s="3411"/>
      <c r="N110" s="5342">
        <f t="shared" si="350"/>
        <v>0</v>
      </c>
      <c r="O110" s="5346">
        <f t="shared" si="351"/>
        <v>0</v>
      </c>
      <c r="P110" s="3352"/>
      <c r="Q110" s="3353"/>
      <c r="R110" s="3353"/>
      <c r="S110" s="5023"/>
      <c r="T110" s="3372"/>
      <c r="U110" s="3372"/>
      <c r="V110" s="3373"/>
      <c r="W110" s="5350">
        <f t="shared" si="352"/>
        <v>0</v>
      </c>
      <c r="X110" s="3551">
        <f t="shared" si="353"/>
        <v>0</v>
      </c>
      <c r="Y110" s="3362"/>
      <c r="Z110" s="3363"/>
      <c r="AA110" s="3363"/>
      <c r="AB110" s="3363"/>
      <c r="AC110" s="3364"/>
      <c r="AD110" s="5362"/>
      <c r="AE110" s="3398">
        <f t="shared" si="354"/>
        <v>0</v>
      </c>
      <c r="AF110" s="3362"/>
      <c r="AG110" s="3363"/>
      <c r="AH110" s="3363"/>
      <c r="AI110" s="3363"/>
      <c r="AJ110" s="3363"/>
      <c r="AK110" s="3363"/>
      <c r="AL110" s="3363"/>
      <c r="AM110" s="3364"/>
      <c r="AN110" s="3402">
        <f t="shared" si="355"/>
        <v>0</v>
      </c>
      <c r="AO110" s="3371"/>
      <c r="AP110" s="3373"/>
      <c r="AQ110" s="5338">
        <f t="shared" si="356"/>
        <v>0</v>
      </c>
      <c r="AR110" s="3362"/>
      <c r="AS110" s="3363"/>
      <c r="AT110" s="5366"/>
      <c r="AU110" s="3392">
        <f t="shared" si="357"/>
        <v>0</v>
      </c>
      <c r="AV110" s="3392">
        <f t="shared" si="358"/>
        <v>0</v>
      </c>
      <c r="AW110" s="3392">
        <f t="shared" si="359"/>
        <v>0</v>
      </c>
      <c r="AX110" s="3392">
        <f t="shared" si="360"/>
        <v>0</v>
      </c>
      <c r="AY110" s="3392">
        <f t="shared" si="361"/>
        <v>0</v>
      </c>
      <c r="AZ110" s="3392">
        <f t="shared" si="362"/>
        <v>0</v>
      </c>
      <c r="BA110" s="3392">
        <f t="shared" si="363"/>
        <v>0</v>
      </c>
      <c r="BB110" s="5375" t="str">
        <f t="shared" si="364"/>
        <v/>
      </c>
    </row>
    <row r="111" spans="1:54" ht="45.9" hidden="1" customHeight="1" thickBot="1">
      <c r="A111" s="6771"/>
      <c r="B111" s="6765"/>
      <c r="C111" s="6768"/>
      <c r="D111" s="5331">
        <f>_xlfn.XLOOKUP(F111,التشكيل_القديم!$H$219:$H$299,التشكيل_القديم!$J$219:$J$299,"")</f>
        <v>0</v>
      </c>
      <c r="E111" s="5336" t="str">
        <f>IF(F111&lt;&gt;"",_xlfn.XLOOKUP(F111,التشكيل_القديم!$H$219:$H$299,التشكيل_القديم!$I$219:$I$299,""),"")</f>
        <v/>
      </c>
      <c r="F111" s="5332"/>
      <c r="G111" s="5376" t="str">
        <f t="shared" si="349"/>
        <v>OK</v>
      </c>
      <c r="H111" s="3345"/>
      <c r="I111" s="5354"/>
      <c r="J111" s="5354"/>
      <c r="K111" s="5354"/>
      <c r="L111" s="5359"/>
      <c r="M111" s="5360"/>
      <c r="N111" s="5344">
        <f t="shared" si="350"/>
        <v>0</v>
      </c>
      <c r="O111" s="5348">
        <f t="shared" si="351"/>
        <v>0</v>
      </c>
      <c r="P111" s="3347"/>
      <c r="Q111" s="3346"/>
      <c r="R111" s="3346"/>
      <c r="S111" s="5025"/>
      <c r="T111" s="5358"/>
      <c r="U111" s="5358"/>
      <c r="V111" s="5356"/>
      <c r="W111" s="5352">
        <f t="shared" si="352"/>
        <v>0</v>
      </c>
      <c r="X111" s="3553">
        <f t="shared" si="353"/>
        <v>0</v>
      </c>
      <c r="Y111" s="5353"/>
      <c r="Z111" s="5354"/>
      <c r="AA111" s="5354"/>
      <c r="AB111" s="5354"/>
      <c r="AC111" s="5357"/>
      <c r="AD111" s="5364"/>
      <c r="AE111" s="3400">
        <f t="shared" si="354"/>
        <v>0</v>
      </c>
      <c r="AF111" s="5353"/>
      <c r="AG111" s="5354"/>
      <c r="AH111" s="5354"/>
      <c r="AI111" s="5354"/>
      <c r="AJ111" s="5354"/>
      <c r="AK111" s="5354"/>
      <c r="AL111" s="5354"/>
      <c r="AM111" s="5357"/>
      <c r="AN111" s="3404">
        <f t="shared" si="355"/>
        <v>0</v>
      </c>
      <c r="AO111" s="5355"/>
      <c r="AP111" s="5356"/>
      <c r="AQ111" s="5340">
        <f t="shared" si="356"/>
        <v>0</v>
      </c>
      <c r="AR111" s="5353"/>
      <c r="AS111" s="5354"/>
      <c r="AT111" s="5368"/>
      <c r="AU111" s="3394">
        <f t="shared" si="357"/>
        <v>0</v>
      </c>
      <c r="AV111" s="3394">
        <f t="shared" si="358"/>
        <v>0</v>
      </c>
      <c r="AW111" s="3394">
        <f t="shared" si="359"/>
        <v>0</v>
      </c>
      <c r="AX111" s="3394">
        <f t="shared" si="360"/>
        <v>0</v>
      </c>
      <c r="AY111" s="3394">
        <f t="shared" si="361"/>
        <v>0</v>
      </c>
      <c r="AZ111" s="3394">
        <f t="shared" si="362"/>
        <v>0</v>
      </c>
      <c r="BA111" s="3394">
        <f t="shared" si="363"/>
        <v>0</v>
      </c>
      <c r="BB111" s="5375" t="str">
        <f t="shared" si="364"/>
        <v/>
      </c>
    </row>
    <row r="112" spans="1:54" ht="45.9" customHeight="1" thickBot="1">
      <c r="A112" s="6759" t="str">
        <f xml:space="preserve"> "اجمالي " &amp;A107</f>
        <v>اجمالي الدائرة الثانية جزئي مركز ببا</v>
      </c>
      <c r="B112" s="6760"/>
      <c r="C112" s="6760"/>
      <c r="D112" s="6757"/>
      <c r="E112" s="6760"/>
      <c r="F112" s="6761"/>
      <c r="G112" s="5369"/>
      <c r="H112" s="5370">
        <f>SUM(H107:H111)</f>
        <v>0</v>
      </c>
      <c r="I112" s="3415">
        <f>SUM(I107:I111)</f>
        <v>0</v>
      </c>
      <c r="J112" s="3415">
        <f t="shared" ref="J112:M112" si="365">SUM(J107:J111)</f>
        <v>0</v>
      </c>
      <c r="K112" s="3415">
        <f t="shared" si="365"/>
        <v>0</v>
      </c>
      <c r="L112" s="3415">
        <f t="shared" si="365"/>
        <v>0</v>
      </c>
      <c r="M112" s="3415">
        <f t="shared" si="365"/>
        <v>0</v>
      </c>
      <c r="N112" s="5371">
        <f t="shared" si="350"/>
        <v>0</v>
      </c>
      <c r="O112" s="5372">
        <f t="shared" si="351"/>
        <v>0</v>
      </c>
      <c r="P112" s="3415">
        <f t="shared" ref="P112:S112" si="366">SUM(P107:P111)</f>
        <v>0</v>
      </c>
      <c r="Q112" s="3415">
        <f t="shared" si="366"/>
        <v>0</v>
      </c>
      <c r="R112" s="3415">
        <f t="shared" si="366"/>
        <v>0</v>
      </c>
      <c r="S112" s="5026">
        <f t="shared" si="366"/>
        <v>0</v>
      </c>
      <c r="T112" s="3415">
        <f>SUM(T107:T111)</f>
        <v>0</v>
      </c>
      <c r="U112" s="3415">
        <f t="shared" ref="U112" si="367">SUM(U107:U111)</f>
        <v>0</v>
      </c>
      <c r="V112" s="3415">
        <f>SUM(V107:V111)</f>
        <v>0</v>
      </c>
      <c r="W112" s="5373">
        <f t="shared" si="352"/>
        <v>0</v>
      </c>
      <c r="X112" s="3415">
        <f t="shared" si="353"/>
        <v>0</v>
      </c>
      <c r="Y112" s="3415">
        <f t="shared" ref="Y112:AD112" si="368">SUM(Y107:Y111)</f>
        <v>0</v>
      </c>
      <c r="Z112" s="3415">
        <f t="shared" si="368"/>
        <v>0</v>
      </c>
      <c r="AA112" s="3415">
        <f t="shared" si="368"/>
        <v>0</v>
      </c>
      <c r="AB112" s="3415">
        <f t="shared" si="368"/>
        <v>0</v>
      </c>
      <c r="AC112" s="3415">
        <f t="shared" si="368"/>
        <v>0</v>
      </c>
      <c r="AD112" s="3415">
        <f t="shared" si="368"/>
        <v>0</v>
      </c>
      <c r="AE112" s="3416">
        <f t="shared" si="354"/>
        <v>0</v>
      </c>
      <c r="AF112" s="3415">
        <f t="shared" ref="AF112:AM112" si="369">SUM(AF107:AF111)</f>
        <v>0</v>
      </c>
      <c r="AG112" s="3415">
        <f t="shared" si="369"/>
        <v>0</v>
      </c>
      <c r="AH112" s="3415">
        <f t="shared" si="369"/>
        <v>0</v>
      </c>
      <c r="AI112" s="3415">
        <f t="shared" si="369"/>
        <v>0</v>
      </c>
      <c r="AJ112" s="3415">
        <f t="shared" si="369"/>
        <v>0</v>
      </c>
      <c r="AK112" s="3415">
        <f t="shared" si="369"/>
        <v>0</v>
      </c>
      <c r="AL112" s="3415">
        <f t="shared" si="369"/>
        <v>0</v>
      </c>
      <c r="AM112" s="3415">
        <f t="shared" si="369"/>
        <v>0</v>
      </c>
      <c r="AN112" s="3417">
        <f t="shared" si="355"/>
        <v>0</v>
      </c>
      <c r="AO112" s="3415">
        <f t="shared" ref="AO112:AP112" si="370">SUM(AO107:AO111)</f>
        <v>0</v>
      </c>
      <c r="AP112" s="3415">
        <f t="shared" si="370"/>
        <v>0</v>
      </c>
      <c r="AQ112" s="3415">
        <f t="shared" si="356"/>
        <v>0</v>
      </c>
      <c r="AR112" s="3415">
        <f t="shared" ref="AR112:AT112" si="371">SUM(AR107:AR111)</f>
        <v>0</v>
      </c>
      <c r="AS112" s="3415">
        <f t="shared" si="371"/>
        <v>0</v>
      </c>
      <c r="AT112" s="5374">
        <f t="shared" si="371"/>
        <v>0</v>
      </c>
      <c r="AU112" s="3415">
        <f t="shared" si="357"/>
        <v>0</v>
      </c>
      <c r="AV112" s="3415">
        <f t="shared" si="358"/>
        <v>0</v>
      </c>
      <c r="AW112" s="3415">
        <f t="shared" si="359"/>
        <v>0</v>
      </c>
      <c r="AX112" s="3415">
        <f t="shared" si="360"/>
        <v>0</v>
      </c>
      <c r="AY112" s="3415">
        <f t="shared" si="361"/>
        <v>0</v>
      </c>
      <c r="AZ112" s="3415">
        <f t="shared" si="362"/>
        <v>0</v>
      </c>
      <c r="BA112" s="3415">
        <f t="shared" si="363"/>
        <v>0</v>
      </c>
      <c r="BB112" s="3418"/>
    </row>
    <row r="113" spans="1:54" ht="45.9" customHeight="1" thickBot="1">
      <c r="A113" s="6769" t="s">
        <v>301</v>
      </c>
      <c r="B113" s="6763" t="str" cm="1">
        <f t="array" ref="B113">_xlfn.XLOOKUP(1, (INDEX(التشكيل_القديم!$M$219:$T$244, ,6)=$A113) * (INDEX(التشكيل_القديم!$M$219:$T$244, ,7)="رئيس الدائرة"), INDEX(التشكيل_القديم!$M$219:$T$244, ,2))</f>
        <v>مصطفى محمد سيد محمد عطوه</v>
      </c>
      <c r="C113" s="6766" t="str">
        <f>_xlfn.XLOOKUP($B113,التشكيل_القديم!$N$219:$N$254,التشكيل_القديم!$P$219:$P$254,"")</f>
        <v>أ</v>
      </c>
      <c r="D113" s="5331" t="str">
        <f>_xlfn.XLOOKUP(F113,التشكيل_القديم!$H$219:$H$299,التشكيل_القديم!$J$219:$J$299,"")</f>
        <v>الأربعاء</v>
      </c>
      <c r="E113" s="5336" t="str">
        <f>IF(F113&lt;&gt;"",_xlfn.XLOOKUP(F113,التشكيل_القديم!$H$219:$H$299,التشكيل_القديم!$I$219:$I$299,""),"")</f>
        <v>جنح ومخالفات</v>
      </c>
      <c r="F113" s="5332" t="str" cm="2">
        <f t="array" ref="F113:F114">_xlfn._xlws.FILTER(التشكيل_القديم!$H$219:$H$299,التشكيل_القديم!$E$219:$E$299=$A113,"")</f>
        <v>الأربعاء -جنح ومخالفات - ببا - د2</v>
      </c>
      <c r="G113" s="5376" t="str">
        <f>IF(BB113 = "", "OK",IF(AND(N113&lt;&gt;0,(O113+W113)=N113),"OK","WRONG"))</f>
        <v>WRONG</v>
      </c>
      <c r="H113" s="3377"/>
      <c r="I113" s="3350"/>
      <c r="J113" s="3350"/>
      <c r="K113" s="3350"/>
      <c r="L113" s="3408"/>
      <c r="M113" s="3409"/>
      <c r="N113" s="5341">
        <f>SUM(H113:M113)</f>
        <v>0</v>
      </c>
      <c r="O113" s="5345">
        <f>SUM(P113:V113)</f>
        <v>0</v>
      </c>
      <c r="P113" s="3368"/>
      <c r="Q113" s="3369"/>
      <c r="R113" s="3369"/>
      <c r="S113" s="5022"/>
      <c r="T113" s="3369"/>
      <c r="U113" s="3369"/>
      <c r="V113" s="3370"/>
      <c r="W113" s="5349">
        <f>X113+AD113+AE113+AN113+AQ113+AT113</f>
        <v>0</v>
      </c>
      <c r="X113" s="3550">
        <f>SUM(Y113:AC113)</f>
        <v>0</v>
      </c>
      <c r="Y113" s="3357"/>
      <c r="Z113" s="3350"/>
      <c r="AA113" s="3350"/>
      <c r="AB113" s="3350"/>
      <c r="AC113" s="3361"/>
      <c r="AD113" s="5361"/>
      <c r="AE113" s="3397">
        <f>SUM(AF113:AM113)</f>
        <v>0</v>
      </c>
      <c r="AF113" s="3357"/>
      <c r="AG113" s="3350"/>
      <c r="AH113" s="3350"/>
      <c r="AI113" s="3350"/>
      <c r="AJ113" s="3350"/>
      <c r="AK113" s="3350"/>
      <c r="AL113" s="3350"/>
      <c r="AM113" s="3361"/>
      <c r="AN113" s="3401">
        <f>AO113+AP113</f>
        <v>0</v>
      </c>
      <c r="AO113" s="3368"/>
      <c r="AP113" s="3370"/>
      <c r="AQ113" s="5337">
        <f>AR113+AS113</f>
        <v>0</v>
      </c>
      <c r="AR113" s="3357"/>
      <c r="AS113" s="3350"/>
      <c r="AT113" s="5365"/>
      <c r="AU113" s="3391">
        <f>SUM(AV113:BA113)</f>
        <v>0</v>
      </c>
      <c r="AV113" s="3391">
        <f>X113</f>
        <v>0</v>
      </c>
      <c r="AW113" s="3391">
        <f>AE113</f>
        <v>0</v>
      </c>
      <c r="AX113" s="3391">
        <f>AD113</f>
        <v>0</v>
      </c>
      <c r="AY113" s="3391">
        <f>AN113</f>
        <v>0</v>
      </c>
      <c r="AZ113" s="3391">
        <f>AQ113</f>
        <v>0</v>
      </c>
      <c r="BA113" s="3391">
        <f>AT113</f>
        <v>0</v>
      </c>
      <c r="BB113" s="5375" t="str">
        <f>IF(OR(E113="جنح ومخالفات",E113="مباني واملاك الدولة"),"م","")</f>
        <v>م</v>
      </c>
    </row>
    <row r="114" spans="1:54" ht="45.9" customHeight="1" thickTop="1" thickBot="1">
      <c r="A114" s="6770"/>
      <c r="B114" s="6764"/>
      <c r="C114" s="6767"/>
      <c r="D114" s="5331" t="str">
        <f>_xlfn.XLOOKUP(F114,التشكيل_القديم!$H$219:$H$299,التشكيل_القديم!$J$219:$J$299,"")</f>
        <v>الخميس</v>
      </c>
      <c r="E114" s="5336" t="str">
        <f>IF(F114&lt;&gt;"",_xlfn.XLOOKUP(F114,التشكيل_القديم!$H$219:$H$299,التشكيل_القديم!$I$219:$I$299,""),"")</f>
        <v>جنح ومخالفات</v>
      </c>
      <c r="F114" s="5333" t="str">
        <v>الخميس -جنح ومخالفات - ببا - د2</v>
      </c>
      <c r="G114" s="5376" t="str">
        <f t="shared" ref="G114:G117" si="372">IF(BB114 = "", "OK",IF(AND(N114&lt;&gt;0,(O114+W114)=N114),"OK","WRONG"))</f>
        <v>WRONG</v>
      </c>
      <c r="H114" s="3351"/>
      <c r="I114" s="3363"/>
      <c r="J114" s="3363"/>
      <c r="K114" s="3363"/>
      <c r="L114" s="3410"/>
      <c r="M114" s="3411"/>
      <c r="N114" s="5342">
        <f t="shared" ref="N114:N118" si="373">SUM(H114:M114)</f>
        <v>0</v>
      </c>
      <c r="O114" s="5346">
        <f t="shared" ref="O114:O118" si="374">SUM(P114:V114)</f>
        <v>0</v>
      </c>
      <c r="P114" s="3371"/>
      <c r="Q114" s="3372"/>
      <c r="R114" s="3372"/>
      <c r="S114" s="5023"/>
      <c r="T114" s="3372"/>
      <c r="U114" s="3372"/>
      <c r="V114" s="3373"/>
      <c r="W114" s="5350">
        <f t="shared" ref="W114:W118" si="375">X114+AD114+AE114+AN114+AQ114</f>
        <v>0</v>
      </c>
      <c r="X114" s="3551">
        <f t="shared" ref="X114:X118" si="376">SUM(Y114:AC114)</f>
        <v>0</v>
      </c>
      <c r="Y114" s="3362"/>
      <c r="Z114" s="3363"/>
      <c r="AA114" s="3363"/>
      <c r="AB114" s="3363"/>
      <c r="AC114" s="3364"/>
      <c r="AD114" s="5362"/>
      <c r="AE114" s="3398">
        <f t="shared" ref="AE114:AE118" si="377">SUM(AF114:AM114)</f>
        <v>0</v>
      </c>
      <c r="AF114" s="3362"/>
      <c r="AG114" s="3363"/>
      <c r="AH114" s="3363"/>
      <c r="AI114" s="3363"/>
      <c r="AJ114" s="3363"/>
      <c r="AK114" s="3363"/>
      <c r="AL114" s="3363"/>
      <c r="AM114" s="3364"/>
      <c r="AN114" s="3402">
        <f t="shared" ref="AN114:AN118" si="378">AO114+AP114</f>
        <v>0</v>
      </c>
      <c r="AO114" s="3371"/>
      <c r="AP114" s="3373"/>
      <c r="AQ114" s="5338">
        <f t="shared" ref="AQ114:AQ118" si="379">AR114+AS114</f>
        <v>0</v>
      </c>
      <c r="AR114" s="3362"/>
      <c r="AS114" s="3363"/>
      <c r="AT114" s="5366"/>
      <c r="AU114" s="3392">
        <f t="shared" ref="AU114:AU118" si="380">SUM(AV114:BA114)</f>
        <v>0</v>
      </c>
      <c r="AV114" s="3392">
        <f t="shared" ref="AV114:AV118" si="381">X114</f>
        <v>0</v>
      </c>
      <c r="AW114" s="3392">
        <f t="shared" ref="AW114:AW118" si="382">AE114</f>
        <v>0</v>
      </c>
      <c r="AX114" s="3392">
        <f t="shared" ref="AX114:AX118" si="383">AD114</f>
        <v>0</v>
      </c>
      <c r="AY114" s="3392">
        <f t="shared" ref="AY114:AY118" si="384">AN114</f>
        <v>0</v>
      </c>
      <c r="AZ114" s="3392">
        <f t="shared" ref="AZ114:AZ118" si="385">AQ114</f>
        <v>0</v>
      </c>
      <c r="BA114" s="3392">
        <f t="shared" ref="BA114:BA118" si="386">AT114</f>
        <v>0</v>
      </c>
      <c r="BB114" s="5375" t="str">
        <f t="shared" ref="BB114:BB117" si="387">IF(OR(E114="جنح ومخالفات",E114="مباني واملاك الدولة"),"م","")</f>
        <v>م</v>
      </c>
    </row>
    <row r="115" spans="1:54" ht="45.9" hidden="1" customHeight="1" thickTop="1" thickBot="1">
      <c r="A115" s="6770"/>
      <c r="B115" s="6764"/>
      <c r="C115" s="6767"/>
      <c r="D115" s="5331">
        <f>_xlfn.XLOOKUP(F115,التشكيل_القديم!$H$219:$H$299,التشكيل_القديم!$J$219:$J$299,"")</f>
        <v>0</v>
      </c>
      <c r="E115" s="5336" t="str">
        <f>IF(F115&lt;&gt;"",_xlfn.XLOOKUP(F115,التشكيل_القديم!$H$219:$H$299,التشكيل_القديم!$I$219:$I$299,""),"")</f>
        <v/>
      </c>
      <c r="F115" s="5335"/>
      <c r="G115" s="5376" t="str">
        <f t="shared" si="372"/>
        <v>OK</v>
      </c>
      <c r="H115" s="3354"/>
      <c r="I115" s="3366"/>
      <c r="J115" s="3366"/>
      <c r="K115" s="3366"/>
      <c r="L115" s="3412"/>
      <c r="M115" s="3413"/>
      <c r="N115" s="5343">
        <f t="shared" si="373"/>
        <v>0</v>
      </c>
      <c r="O115" s="5347">
        <f t="shared" si="374"/>
        <v>0</v>
      </c>
      <c r="P115" s="3374"/>
      <c r="Q115" s="3375"/>
      <c r="R115" s="3375"/>
      <c r="S115" s="5024"/>
      <c r="T115" s="3375"/>
      <c r="U115" s="3375"/>
      <c r="V115" s="3376"/>
      <c r="W115" s="5351">
        <f t="shared" si="375"/>
        <v>0</v>
      </c>
      <c r="X115" s="3552">
        <f t="shared" si="376"/>
        <v>0</v>
      </c>
      <c r="Y115" s="3365"/>
      <c r="Z115" s="3366"/>
      <c r="AA115" s="3366"/>
      <c r="AB115" s="3366"/>
      <c r="AC115" s="3367"/>
      <c r="AD115" s="5363"/>
      <c r="AE115" s="3399">
        <f t="shared" si="377"/>
        <v>0</v>
      </c>
      <c r="AF115" s="3365"/>
      <c r="AG115" s="3366"/>
      <c r="AH115" s="3366"/>
      <c r="AI115" s="3366"/>
      <c r="AJ115" s="3366"/>
      <c r="AK115" s="3366"/>
      <c r="AL115" s="3366"/>
      <c r="AM115" s="3367"/>
      <c r="AN115" s="3403">
        <f t="shared" si="378"/>
        <v>0</v>
      </c>
      <c r="AO115" s="3374"/>
      <c r="AP115" s="3376"/>
      <c r="AQ115" s="5339">
        <f t="shared" si="379"/>
        <v>0</v>
      </c>
      <c r="AR115" s="3365"/>
      <c r="AS115" s="3366"/>
      <c r="AT115" s="5367"/>
      <c r="AU115" s="3393">
        <f t="shared" si="380"/>
        <v>0</v>
      </c>
      <c r="AV115" s="3393">
        <f t="shared" si="381"/>
        <v>0</v>
      </c>
      <c r="AW115" s="3393">
        <f t="shared" si="382"/>
        <v>0</v>
      </c>
      <c r="AX115" s="3393">
        <f t="shared" si="383"/>
        <v>0</v>
      </c>
      <c r="AY115" s="3393">
        <f t="shared" si="384"/>
        <v>0</v>
      </c>
      <c r="AZ115" s="3393">
        <f t="shared" si="385"/>
        <v>0</v>
      </c>
      <c r="BA115" s="3393">
        <f t="shared" si="386"/>
        <v>0</v>
      </c>
      <c r="BB115" s="5375" t="str">
        <f t="shared" si="387"/>
        <v/>
      </c>
    </row>
    <row r="116" spans="1:54" ht="45.9" hidden="1" customHeight="1" thickTop="1" thickBot="1">
      <c r="A116" s="6770"/>
      <c r="B116" s="6764"/>
      <c r="C116" s="6767"/>
      <c r="D116" s="5331">
        <f>_xlfn.XLOOKUP(F116,التشكيل_القديم!$H$219:$H$299,التشكيل_القديم!$J$219:$J$299,"")</f>
        <v>0</v>
      </c>
      <c r="E116" s="5336" t="str">
        <f>IF(F116&lt;&gt;"",_xlfn.XLOOKUP(F116,التشكيل_القديم!$H$219:$H$299,التشكيل_القديم!$I$219:$I$299,""),"")</f>
        <v/>
      </c>
      <c r="F116" s="5334"/>
      <c r="G116" s="5376" t="str">
        <f t="shared" si="372"/>
        <v>OK</v>
      </c>
      <c r="H116" s="3351"/>
      <c r="I116" s="3363"/>
      <c r="J116" s="3363"/>
      <c r="K116" s="3363"/>
      <c r="L116" s="3410"/>
      <c r="M116" s="3411"/>
      <c r="N116" s="5342">
        <f t="shared" si="373"/>
        <v>0</v>
      </c>
      <c r="O116" s="5346">
        <f t="shared" si="374"/>
        <v>0</v>
      </c>
      <c r="P116" s="3352"/>
      <c r="Q116" s="3353"/>
      <c r="R116" s="3353"/>
      <c r="S116" s="5023"/>
      <c r="T116" s="3372"/>
      <c r="U116" s="3372"/>
      <c r="V116" s="3373"/>
      <c r="W116" s="5350">
        <f t="shared" si="375"/>
        <v>0</v>
      </c>
      <c r="X116" s="3551">
        <f t="shared" si="376"/>
        <v>0</v>
      </c>
      <c r="Y116" s="3362"/>
      <c r="Z116" s="3363"/>
      <c r="AA116" s="3363"/>
      <c r="AB116" s="3363"/>
      <c r="AC116" s="3364"/>
      <c r="AD116" s="5362"/>
      <c r="AE116" s="3398">
        <f t="shared" si="377"/>
        <v>0</v>
      </c>
      <c r="AF116" s="3362"/>
      <c r="AG116" s="3363"/>
      <c r="AH116" s="3363"/>
      <c r="AI116" s="3363"/>
      <c r="AJ116" s="3363"/>
      <c r="AK116" s="3363"/>
      <c r="AL116" s="3363"/>
      <c r="AM116" s="3364"/>
      <c r="AN116" s="3402">
        <f t="shared" si="378"/>
        <v>0</v>
      </c>
      <c r="AO116" s="3371"/>
      <c r="AP116" s="3373"/>
      <c r="AQ116" s="5338">
        <f t="shared" si="379"/>
        <v>0</v>
      </c>
      <c r="AR116" s="3362"/>
      <c r="AS116" s="3363"/>
      <c r="AT116" s="5366"/>
      <c r="AU116" s="3392">
        <f t="shared" si="380"/>
        <v>0</v>
      </c>
      <c r="AV116" s="3392">
        <f t="shared" si="381"/>
        <v>0</v>
      </c>
      <c r="AW116" s="3392">
        <f t="shared" si="382"/>
        <v>0</v>
      </c>
      <c r="AX116" s="3392">
        <f t="shared" si="383"/>
        <v>0</v>
      </c>
      <c r="AY116" s="3392">
        <f t="shared" si="384"/>
        <v>0</v>
      </c>
      <c r="AZ116" s="3392">
        <f t="shared" si="385"/>
        <v>0</v>
      </c>
      <c r="BA116" s="3392">
        <f t="shared" si="386"/>
        <v>0</v>
      </c>
      <c r="BB116" s="5375" t="str">
        <f t="shared" si="387"/>
        <v/>
      </c>
    </row>
    <row r="117" spans="1:54" ht="45.9" hidden="1" customHeight="1" thickBot="1">
      <c r="A117" s="6771"/>
      <c r="B117" s="6765"/>
      <c r="C117" s="6768"/>
      <c r="D117" s="5331">
        <f>_xlfn.XLOOKUP(F117,التشكيل_القديم!$H$219:$H$299,التشكيل_القديم!$J$219:$J$299,"")</f>
        <v>0</v>
      </c>
      <c r="E117" s="5336" t="str">
        <f>IF(F117&lt;&gt;"",_xlfn.XLOOKUP(F117,التشكيل_القديم!$H$219:$H$299,التشكيل_القديم!$I$219:$I$299,""),"")</f>
        <v/>
      </c>
      <c r="F117" s="5332"/>
      <c r="G117" s="5376" t="str">
        <f t="shared" si="372"/>
        <v>OK</v>
      </c>
      <c r="H117" s="3345"/>
      <c r="I117" s="5354"/>
      <c r="J117" s="5354"/>
      <c r="K117" s="5354"/>
      <c r="L117" s="5359"/>
      <c r="M117" s="5360"/>
      <c r="N117" s="5344">
        <f t="shared" si="373"/>
        <v>0</v>
      </c>
      <c r="O117" s="5348">
        <f t="shared" si="374"/>
        <v>0</v>
      </c>
      <c r="P117" s="3347"/>
      <c r="Q117" s="3346"/>
      <c r="R117" s="3346"/>
      <c r="S117" s="5025"/>
      <c r="T117" s="5358"/>
      <c r="U117" s="5358"/>
      <c r="V117" s="5356"/>
      <c r="W117" s="5352">
        <f t="shared" si="375"/>
        <v>0</v>
      </c>
      <c r="X117" s="3553">
        <f t="shared" si="376"/>
        <v>0</v>
      </c>
      <c r="Y117" s="5353"/>
      <c r="Z117" s="5354"/>
      <c r="AA117" s="5354"/>
      <c r="AB117" s="5354"/>
      <c r="AC117" s="5357"/>
      <c r="AD117" s="5364"/>
      <c r="AE117" s="3400">
        <f t="shared" si="377"/>
        <v>0</v>
      </c>
      <c r="AF117" s="5353"/>
      <c r="AG117" s="5354"/>
      <c r="AH117" s="5354"/>
      <c r="AI117" s="5354"/>
      <c r="AJ117" s="5354"/>
      <c r="AK117" s="5354"/>
      <c r="AL117" s="5354"/>
      <c r="AM117" s="5357"/>
      <c r="AN117" s="3404">
        <f t="shared" si="378"/>
        <v>0</v>
      </c>
      <c r="AO117" s="5355"/>
      <c r="AP117" s="5356"/>
      <c r="AQ117" s="5340">
        <f t="shared" si="379"/>
        <v>0</v>
      </c>
      <c r="AR117" s="5353"/>
      <c r="AS117" s="5354"/>
      <c r="AT117" s="5368"/>
      <c r="AU117" s="3394">
        <f t="shared" si="380"/>
        <v>0</v>
      </c>
      <c r="AV117" s="3394">
        <f t="shared" si="381"/>
        <v>0</v>
      </c>
      <c r="AW117" s="3394">
        <f t="shared" si="382"/>
        <v>0</v>
      </c>
      <c r="AX117" s="3394">
        <f t="shared" si="383"/>
        <v>0</v>
      </c>
      <c r="AY117" s="3394">
        <f t="shared" si="384"/>
        <v>0</v>
      </c>
      <c r="AZ117" s="3394">
        <f t="shared" si="385"/>
        <v>0</v>
      </c>
      <c r="BA117" s="3394">
        <f t="shared" si="386"/>
        <v>0</v>
      </c>
      <c r="BB117" s="5375" t="str">
        <f t="shared" si="387"/>
        <v/>
      </c>
    </row>
    <row r="118" spans="1:54" ht="45.9" customHeight="1" thickBot="1">
      <c r="A118" s="6759" t="str">
        <f xml:space="preserve"> "اجمالي " &amp;A113</f>
        <v>اجمالي الدائرة الثالثة جزئي مركز ببا</v>
      </c>
      <c r="B118" s="6760"/>
      <c r="C118" s="6760"/>
      <c r="D118" s="6757"/>
      <c r="E118" s="6760"/>
      <c r="F118" s="6761"/>
      <c r="G118" s="5369"/>
      <c r="H118" s="5370">
        <f>SUM(H113:H117)</f>
        <v>0</v>
      </c>
      <c r="I118" s="3415">
        <f>SUM(I113:I117)</f>
        <v>0</v>
      </c>
      <c r="J118" s="3415">
        <f t="shared" ref="J118:M118" si="388">SUM(J113:J117)</f>
        <v>0</v>
      </c>
      <c r="K118" s="3415">
        <f t="shared" si="388"/>
        <v>0</v>
      </c>
      <c r="L118" s="3415">
        <f t="shared" si="388"/>
        <v>0</v>
      </c>
      <c r="M118" s="3415">
        <f t="shared" si="388"/>
        <v>0</v>
      </c>
      <c r="N118" s="5371">
        <f t="shared" si="373"/>
        <v>0</v>
      </c>
      <c r="O118" s="5372">
        <f t="shared" si="374"/>
        <v>0</v>
      </c>
      <c r="P118" s="3415">
        <f t="shared" ref="P118:S118" si="389">SUM(P113:P117)</f>
        <v>0</v>
      </c>
      <c r="Q118" s="3415">
        <f t="shared" si="389"/>
        <v>0</v>
      </c>
      <c r="R118" s="3415">
        <f t="shared" si="389"/>
        <v>0</v>
      </c>
      <c r="S118" s="5026">
        <f t="shared" si="389"/>
        <v>0</v>
      </c>
      <c r="T118" s="3415">
        <f>SUM(T113:T117)</f>
        <v>0</v>
      </c>
      <c r="U118" s="3415">
        <f t="shared" ref="U118" si="390">SUM(U113:U117)</f>
        <v>0</v>
      </c>
      <c r="V118" s="3415">
        <f>SUM(V113:V117)</f>
        <v>0</v>
      </c>
      <c r="W118" s="5373">
        <f t="shared" si="375"/>
        <v>0</v>
      </c>
      <c r="X118" s="3415">
        <f t="shared" si="376"/>
        <v>0</v>
      </c>
      <c r="Y118" s="3415">
        <f t="shared" ref="Y118:AD118" si="391">SUM(Y113:Y117)</f>
        <v>0</v>
      </c>
      <c r="Z118" s="3415">
        <f t="shared" si="391"/>
        <v>0</v>
      </c>
      <c r="AA118" s="3415">
        <f t="shared" si="391"/>
        <v>0</v>
      </c>
      <c r="AB118" s="3415">
        <f t="shared" si="391"/>
        <v>0</v>
      </c>
      <c r="AC118" s="3415">
        <f t="shared" si="391"/>
        <v>0</v>
      </c>
      <c r="AD118" s="3415">
        <f t="shared" si="391"/>
        <v>0</v>
      </c>
      <c r="AE118" s="3416">
        <f t="shared" si="377"/>
        <v>0</v>
      </c>
      <c r="AF118" s="3415">
        <f t="shared" ref="AF118:AM118" si="392">SUM(AF113:AF117)</f>
        <v>0</v>
      </c>
      <c r="AG118" s="3415">
        <f t="shared" si="392"/>
        <v>0</v>
      </c>
      <c r="AH118" s="3415">
        <f t="shared" si="392"/>
        <v>0</v>
      </c>
      <c r="AI118" s="3415">
        <f t="shared" si="392"/>
        <v>0</v>
      </c>
      <c r="AJ118" s="3415">
        <f t="shared" si="392"/>
        <v>0</v>
      </c>
      <c r="AK118" s="3415">
        <f t="shared" si="392"/>
        <v>0</v>
      </c>
      <c r="AL118" s="3415">
        <f t="shared" si="392"/>
        <v>0</v>
      </c>
      <c r="AM118" s="3415">
        <f t="shared" si="392"/>
        <v>0</v>
      </c>
      <c r="AN118" s="3417">
        <f t="shared" si="378"/>
        <v>0</v>
      </c>
      <c r="AO118" s="3415">
        <f t="shared" ref="AO118:AP118" si="393">SUM(AO113:AO117)</f>
        <v>0</v>
      </c>
      <c r="AP118" s="3415">
        <f t="shared" si="393"/>
        <v>0</v>
      </c>
      <c r="AQ118" s="3415">
        <f t="shared" si="379"/>
        <v>0</v>
      </c>
      <c r="AR118" s="3415">
        <f t="shared" ref="AR118:AT118" si="394">SUM(AR113:AR117)</f>
        <v>0</v>
      </c>
      <c r="AS118" s="3415">
        <f t="shared" si="394"/>
        <v>0</v>
      </c>
      <c r="AT118" s="5374">
        <f t="shared" si="394"/>
        <v>0</v>
      </c>
      <c r="AU118" s="3415">
        <f t="shared" si="380"/>
        <v>0</v>
      </c>
      <c r="AV118" s="3415">
        <f t="shared" si="381"/>
        <v>0</v>
      </c>
      <c r="AW118" s="3415">
        <f t="shared" si="382"/>
        <v>0</v>
      </c>
      <c r="AX118" s="3415">
        <f t="shared" si="383"/>
        <v>0</v>
      </c>
      <c r="AY118" s="3415">
        <f t="shared" si="384"/>
        <v>0</v>
      </c>
      <c r="AZ118" s="3415">
        <f t="shared" si="385"/>
        <v>0</v>
      </c>
      <c r="BA118" s="3415">
        <f t="shared" si="386"/>
        <v>0</v>
      </c>
      <c r="BB118" s="3418"/>
    </row>
    <row r="119" spans="1:54" ht="45.9" customHeight="1" thickBot="1">
      <c r="A119" s="6759" t="s">
        <v>1641</v>
      </c>
      <c r="B119" s="6760"/>
      <c r="C119" s="6760"/>
      <c r="D119" s="6757"/>
      <c r="E119" s="6760"/>
      <c r="F119" s="6761"/>
      <c r="G119" s="5369"/>
      <c r="H119" s="5370">
        <f t="shared" ref="H119:BB119" si="395">SUM(H106,H112,H118)</f>
        <v>0</v>
      </c>
      <c r="I119" s="3415">
        <f t="shared" si="395"/>
        <v>0</v>
      </c>
      <c r="J119" s="3415">
        <f t="shared" si="395"/>
        <v>0</v>
      </c>
      <c r="K119" s="3415">
        <f t="shared" si="395"/>
        <v>0</v>
      </c>
      <c r="L119" s="3415">
        <f t="shared" si="395"/>
        <v>0</v>
      </c>
      <c r="M119" s="3415">
        <f t="shared" si="395"/>
        <v>0</v>
      </c>
      <c r="N119" s="5371">
        <f t="shared" si="395"/>
        <v>0</v>
      </c>
      <c r="O119" s="5372">
        <f t="shared" si="395"/>
        <v>0</v>
      </c>
      <c r="P119" s="3415">
        <f t="shared" si="395"/>
        <v>0</v>
      </c>
      <c r="Q119" s="3415">
        <f t="shared" si="395"/>
        <v>0</v>
      </c>
      <c r="R119" s="3415">
        <f t="shared" si="395"/>
        <v>0</v>
      </c>
      <c r="S119" s="5026">
        <f t="shared" si="395"/>
        <v>0</v>
      </c>
      <c r="T119" s="3415">
        <f t="shared" si="395"/>
        <v>0</v>
      </c>
      <c r="U119" s="3415">
        <f t="shared" si="395"/>
        <v>0</v>
      </c>
      <c r="V119" s="3415">
        <f t="shared" si="395"/>
        <v>0</v>
      </c>
      <c r="W119" s="5373">
        <f t="shared" si="395"/>
        <v>0</v>
      </c>
      <c r="X119" s="3415">
        <f t="shared" si="395"/>
        <v>0</v>
      </c>
      <c r="Y119" s="3415">
        <f t="shared" si="395"/>
        <v>0</v>
      </c>
      <c r="Z119" s="3415">
        <f t="shared" si="395"/>
        <v>0</v>
      </c>
      <c r="AA119" s="3415">
        <f t="shared" si="395"/>
        <v>0</v>
      </c>
      <c r="AB119" s="3415">
        <f t="shared" si="395"/>
        <v>0</v>
      </c>
      <c r="AC119" s="3415">
        <f t="shared" si="395"/>
        <v>0</v>
      </c>
      <c r="AD119" s="3415">
        <f t="shared" si="395"/>
        <v>0</v>
      </c>
      <c r="AE119" s="3416">
        <f t="shared" si="395"/>
        <v>0</v>
      </c>
      <c r="AF119" s="3415">
        <f t="shared" si="395"/>
        <v>0</v>
      </c>
      <c r="AG119" s="3415">
        <f t="shared" si="395"/>
        <v>0</v>
      </c>
      <c r="AH119" s="3415">
        <f t="shared" si="395"/>
        <v>0</v>
      </c>
      <c r="AI119" s="3415">
        <f t="shared" si="395"/>
        <v>0</v>
      </c>
      <c r="AJ119" s="3415">
        <f t="shared" si="395"/>
        <v>0</v>
      </c>
      <c r="AK119" s="3415">
        <f t="shared" si="395"/>
        <v>0</v>
      </c>
      <c r="AL119" s="3415">
        <f t="shared" si="395"/>
        <v>0</v>
      </c>
      <c r="AM119" s="3415">
        <f t="shared" si="395"/>
        <v>0</v>
      </c>
      <c r="AN119" s="3417">
        <f t="shared" si="395"/>
        <v>0</v>
      </c>
      <c r="AO119" s="3415">
        <f t="shared" si="395"/>
        <v>0</v>
      </c>
      <c r="AP119" s="3415">
        <f t="shared" si="395"/>
        <v>0</v>
      </c>
      <c r="AQ119" s="3415">
        <f t="shared" si="395"/>
        <v>0</v>
      </c>
      <c r="AR119" s="3415">
        <f t="shared" si="395"/>
        <v>0</v>
      </c>
      <c r="AS119" s="3415">
        <f t="shared" si="395"/>
        <v>0</v>
      </c>
      <c r="AT119" s="5374">
        <f t="shared" si="395"/>
        <v>0</v>
      </c>
      <c r="AU119" s="3415">
        <f t="shared" si="395"/>
        <v>0</v>
      </c>
      <c r="AV119" s="3415">
        <f t="shared" si="395"/>
        <v>0</v>
      </c>
      <c r="AW119" s="3415">
        <f t="shared" si="395"/>
        <v>0</v>
      </c>
      <c r="AX119" s="3415">
        <f t="shared" si="395"/>
        <v>0</v>
      </c>
      <c r="AY119" s="3415">
        <f t="shared" si="395"/>
        <v>0</v>
      </c>
      <c r="AZ119" s="3415">
        <f t="shared" si="395"/>
        <v>0</v>
      </c>
      <c r="BA119" s="3415">
        <f t="shared" si="395"/>
        <v>0</v>
      </c>
      <c r="BB119" s="3418">
        <f t="shared" si="395"/>
        <v>0</v>
      </c>
    </row>
    <row r="120" spans="1:54" ht="45.9" customHeight="1" thickBot="1">
      <c r="A120" s="6769" t="s">
        <v>1660</v>
      </c>
      <c r="B120" s="6763" t="str" cm="1">
        <f t="array" ref="B120">_xlfn.XLOOKUP(1, (INDEX(التشكيل_القديم!$M$219:$T$244, ,6)=$A120) * (INDEX(التشكيل_القديم!$M$219:$T$244, ,7)="رئيس الدائرة"), INDEX(التشكيل_القديم!$M$219:$T$244, ,2))</f>
        <v>مصطفى عمر صالح حسين</v>
      </c>
      <c r="C120" s="6766" t="str">
        <f>_xlfn.XLOOKUP($B120,التشكيل_القديم!$N$219:$N$254,التشكيل_القديم!$P$219:$P$254,"")</f>
        <v>أ</v>
      </c>
      <c r="D120" s="5331" t="str">
        <f>_xlfn.XLOOKUP(F120,التشكيل_القديم!$H$219:$H$299,التشكيل_القديم!$J$219:$J$299,"")</f>
        <v>السبت</v>
      </c>
      <c r="E120" s="5336" t="str">
        <f>IF(F120&lt;&gt;"",_xlfn.XLOOKUP(F120,التشكيل_القديم!$H$219:$H$299,التشكيل_القديم!$I$219:$I$299,""),"")</f>
        <v>جنح ومخالفات</v>
      </c>
      <c r="F120" s="5332" t="str" cm="2">
        <f t="array" ref="F120:F124">_xlfn._xlws.FILTER(التشكيل_القديم!$H$219:$H$299,التشكيل_القديم!$E$219:$E$299=$A120,"")</f>
        <v>السبت -جنح ومخالفات - الفشن - د1</v>
      </c>
      <c r="G120" s="5376" t="str">
        <f>IF(BB120 = "", "OK",IF(AND(N120&lt;&gt;0,(O120+W120)=N120),"OK","WRONG"))</f>
        <v>WRONG</v>
      </c>
      <c r="H120" s="3377"/>
      <c r="I120" s="3350"/>
      <c r="J120" s="3350"/>
      <c r="K120" s="3350"/>
      <c r="L120" s="3408"/>
      <c r="M120" s="3409"/>
      <c r="N120" s="5341">
        <f>SUM(H120:M120)</f>
        <v>0</v>
      </c>
      <c r="O120" s="5345">
        <f>SUM(P120:V120)</f>
        <v>0</v>
      </c>
      <c r="P120" s="3368"/>
      <c r="Q120" s="3369"/>
      <c r="R120" s="3369"/>
      <c r="S120" s="5022"/>
      <c r="T120" s="3369"/>
      <c r="U120" s="3369"/>
      <c r="V120" s="3370"/>
      <c r="W120" s="5349">
        <f>X120+AD120+AE120+AN120+AQ120+AT120</f>
        <v>0</v>
      </c>
      <c r="X120" s="3550">
        <f>SUM(Y120:AC120)</f>
        <v>0</v>
      </c>
      <c r="Y120" s="3357"/>
      <c r="Z120" s="3350"/>
      <c r="AA120" s="3350"/>
      <c r="AB120" s="3350"/>
      <c r="AC120" s="3361"/>
      <c r="AD120" s="5361"/>
      <c r="AE120" s="3397">
        <f>SUM(AF120:AM120)</f>
        <v>0</v>
      </c>
      <c r="AF120" s="3357"/>
      <c r="AG120" s="3350"/>
      <c r="AH120" s="3350"/>
      <c r="AI120" s="3350"/>
      <c r="AJ120" s="3350"/>
      <c r="AK120" s="3350"/>
      <c r="AL120" s="3350"/>
      <c r="AM120" s="3361"/>
      <c r="AN120" s="3401">
        <f>AO120+AP120</f>
        <v>0</v>
      </c>
      <c r="AO120" s="3368"/>
      <c r="AP120" s="3370"/>
      <c r="AQ120" s="5337">
        <f>AR120+AS120</f>
        <v>0</v>
      </c>
      <c r="AR120" s="3357"/>
      <c r="AS120" s="3350"/>
      <c r="AT120" s="5365"/>
      <c r="AU120" s="3391">
        <f>SUM(AV120:BA120)</f>
        <v>0</v>
      </c>
      <c r="AV120" s="3391">
        <f>X120</f>
        <v>0</v>
      </c>
      <c r="AW120" s="3391">
        <f>AE120</f>
        <v>0</v>
      </c>
      <c r="AX120" s="3391">
        <f>AD120</f>
        <v>0</v>
      </c>
      <c r="AY120" s="3391">
        <f>AN120</f>
        <v>0</v>
      </c>
      <c r="AZ120" s="3391">
        <f>AQ120</f>
        <v>0</v>
      </c>
      <c r="BA120" s="3391">
        <f>AT120</f>
        <v>0</v>
      </c>
      <c r="BB120" s="5375" t="str">
        <f>IF(OR(E120="جنح ومخالفات",E120="مباني واملاك الدولة"),"م","")</f>
        <v>م</v>
      </c>
    </row>
    <row r="121" spans="1:54" ht="45.9" customHeight="1" thickTop="1" thickBot="1">
      <c r="A121" s="6770"/>
      <c r="B121" s="6764"/>
      <c r="C121" s="6767"/>
      <c r="D121" s="5331" t="str">
        <f>_xlfn.XLOOKUP(F121,التشكيل_القديم!$H$219:$H$299,التشكيل_القديم!$J$219:$J$299,"")</f>
        <v>السبت</v>
      </c>
      <c r="E121" s="5336" t="str">
        <f>IF(F121&lt;&gt;"",_xlfn.XLOOKUP(F121,التشكيل_القديم!$H$219:$H$299,التشكيل_القديم!$I$219:$I$299,""),"")</f>
        <v>جنح المرور</v>
      </c>
      <c r="F121" s="5333" t="str">
        <v>السبت -جنح المرور - الفشن - د1</v>
      </c>
      <c r="G121" s="5376" t="str">
        <f t="shared" ref="G121:G124" si="396">IF(BB121 = "", "OK",IF(AND(N121&lt;&gt;0,(O121+W121)=N121),"OK","WRONG"))</f>
        <v>OK</v>
      </c>
      <c r="H121" s="3351"/>
      <c r="I121" s="3363"/>
      <c r="J121" s="3363"/>
      <c r="K121" s="3363"/>
      <c r="L121" s="3410"/>
      <c r="M121" s="3411"/>
      <c r="N121" s="5342">
        <f t="shared" ref="N121:N125" si="397">SUM(H121:M121)</f>
        <v>0</v>
      </c>
      <c r="O121" s="5346">
        <f t="shared" ref="O121:O125" si="398">SUM(P121:V121)</f>
        <v>0</v>
      </c>
      <c r="P121" s="3371"/>
      <c r="Q121" s="3372"/>
      <c r="R121" s="3372"/>
      <c r="S121" s="5023"/>
      <c r="T121" s="3372"/>
      <c r="U121" s="3372"/>
      <c r="V121" s="3373"/>
      <c r="W121" s="5350">
        <f t="shared" ref="W121:W125" si="399">X121+AD121+AE121+AN121+AQ121</f>
        <v>0</v>
      </c>
      <c r="X121" s="3551">
        <f t="shared" ref="X121:X125" si="400">SUM(Y121:AC121)</f>
        <v>0</v>
      </c>
      <c r="Y121" s="3362"/>
      <c r="Z121" s="3363"/>
      <c r="AA121" s="3363"/>
      <c r="AB121" s="3363"/>
      <c r="AC121" s="3364"/>
      <c r="AD121" s="5362"/>
      <c r="AE121" s="3398">
        <f t="shared" ref="AE121:AE125" si="401">SUM(AF121:AM121)</f>
        <v>0</v>
      </c>
      <c r="AF121" s="3362"/>
      <c r="AG121" s="3363"/>
      <c r="AH121" s="3363"/>
      <c r="AI121" s="3363"/>
      <c r="AJ121" s="3363"/>
      <c r="AK121" s="3363"/>
      <c r="AL121" s="3363"/>
      <c r="AM121" s="3364"/>
      <c r="AN121" s="3402">
        <f t="shared" ref="AN121:AN125" si="402">AO121+AP121</f>
        <v>0</v>
      </c>
      <c r="AO121" s="3371"/>
      <c r="AP121" s="3373"/>
      <c r="AQ121" s="5338">
        <f t="shared" ref="AQ121:AQ125" si="403">AR121+AS121</f>
        <v>0</v>
      </c>
      <c r="AR121" s="3362"/>
      <c r="AS121" s="3363"/>
      <c r="AT121" s="5366"/>
      <c r="AU121" s="3392">
        <f t="shared" ref="AU121:AU125" si="404">SUM(AV121:BA121)</f>
        <v>0</v>
      </c>
      <c r="AV121" s="3392">
        <f t="shared" ref="AV121:AV125" si="405">X121</f>
        <v>0</v>
      </c>
      <c r="AW121" s="3392">
        <f t="shared" ref="AW121:AW125" si="406">AE121</f>
        <v>0</v>
      </c>
      <c r="AX121" s="3392">
        <f t="shared" ref="AX121:AX125" si="407">AD121</f>
        <v>0</v>
      </c>
      <c r="AY121" s="3392">
        <f t="shared" ref="AY121:AY125" si="408">AN121</f>
        <v>0</v>
      </c>
      <c r="AZ121" s="3392">
        <f t="shared" ref="AZ121:AZ125" si="409">AQ121</f>
        <v>0</v>
      </c>
      <c r="BA121" s="3392">
        <f t="shared" ref="BA121:BA125" si="410">AT121</f>
        <v>0</v>
      </c>
      <c r="BB121" s="5375" t="str">
        <f t="shared" ref="BB121:BB124" si="411">IF(OR(E121="جنح ومخالفات",E121="مباني واملاك الدولة"),"م","")</f>
        <v/>
      </c>
    </row>
    <row r="122" spans="1:54" ht="45.9" customHeight="1" thickTop="1" thickBot="1">
      <c r="A122" s="6770"/>
      <c r="B122" s="6764"/>
      <c r="C122" s="6767"/>
      <c r="D122" s="5331" t="str">
        <f>_xlfn.XLOOKUP(F122,التشكيل_القديم!$H$219:$H$299,التشكيل_القديم!$J$219:$J$299,"")</f>
        <v>السبت</v>
      </c>
      <c r="E122" s="5336" t="str">
        <f>IF(F122&lt;&gt;"",_xlfn.XLOOKUP(F122,التشكيل_القديم!$H$219:$H$299,التشكيل_القديم!$I$219:$I$299,""),"")</f>
        <v>قضايا العنف ضد المرأة</v>
      </c>
      <c r="F122" s="5335" t="str">
        <v>السبت -قضايا العنف ضد المرأة - الفشن - د1</v>
      </c>
      <c r="G122" s="5376" t="str">
        <f t="shared" si="396"/>
        <v>OK</v>
      </c>
      <c r="H122" s="3354"/>
      <c r="I122" s="3366"/>
      <c r="J122" s="3366"/>
      <c r="K122" s="3366"/>
      <c r="L122" s="3412"/>
      <c r="M122" s="3413"/>
      <c r="N122" s="5343">
        <f t="shared" si="397"/>
        <v>0</v>
      </c>
      <c r="O122" s="5347">
        <f t="shared" si="398"/>
        <v>0</v>
      </c>
      <c r="P122" s="3374"/>
      <c r="Q122" s="3375"/>
      <c r="R122" s="3375"/>
      <c r="S122" s="5024"/>
      <c r="T122" s="3375"/>
      <c r="U122" s="3375"/>
      <c r="V122" s="3376"/>
      <c r="W122" s="5351">
        <f t="shared" si="399"/>
        <v>0</v>
      </c>
      <c r="X122" s="3552">
        <f t="shared" si="400"/>
        <v>0</v>
      </c>
      <c r="Y122" s="3365"/>
      <c r="Z122" s="3366"/>
      <c r="AA122" s="3366"/>
      <c r="AB122" s="3366"/>
      <c r="AC122" s="3367"/>
      <c r="AD122" s="5363"/>
      <c r="AE122" s="3399">
        <f t="shared" si="401"/>
        <v>0</v>
      </c>
      <c r="AF122" s="3365"/>
      <c r="AG122" s="3366"/>
      <c r="AH122" s="3366"/>
      <c r="AI122" s="3366"/>
      <c r="AJ122" s="3366"/>
      <c r="AK122" s="3366"/>
      <c r="AL122" s="3366"/>
      <c r="AM122" s="3367"/>
      <c r="AN122" s="3403">
        <f t="shared" si="402"/>
        <v>0</v>
      </c>
      <c r="AO122" s="3374"/>
      <c r="AP122" s="3376"/>
      <c r="AQ122" s="5339">
        <f t="shared" si="403"/>
        <v>0</v>
      </c>
      <c r="AR122" s="3365"/>
      <c r="AS122" s="3366"/>
      <c r="AT122" s="5367"/>
      <c r="AU122" s="3393">
        <f t="shared" si="404"/>
        <v>0</v>
      </c>
      <c r="AV122" s="3393">
        <f t="shared" si="405"/>
        <v>0</v>
      </c>
      <c r="AW122" s="3393">
        <f t="shared" si="406"/>
        <v>0</v>
      </c>
      <c r="AX122" s="3393">
        <f t="shared" si="407"/>
        <v>0</v>
      </c>
      <c r="AY122" s="3393">
        <f t="shared" si="408"/>
        <v>0</v>
      </c>
      <c r="AZ122" s="3393">
        <f t="shared" si="409"/>
        <v>0</v>
      </c>
      <c r="BA122" s="3393">
        <f t="shared" si="410"/>
        <v>0</v>
      </c>
      <c r="BB122" s="5375" t="str">
        <f t="shared" si="411"/>
        <v/>
      </c>
    </row>
    <row r="123" spans="1:54" ht="45.9" customHeight="1" thickTop="1" thickBot="1">
      <c r="A123" s="6770"/>
      <c r="B123" s="6764"/>
      <c r="C123" s="6767"/>
      <c r="D123" s="5331" t="str">
        <f>_xlfn.XLOOKUP(F123,التشكيل_القديم!$H$219:$H$299,التشكيل_القديم!$J$219:$J$299,"")</f>
        <v>الاحد</v>
      </c>
      <c r="E123" s="5336" t="str">
        <f>IF(F123&lt;&gt;"",_xlfn.XLOOKUP(F123,التشكيل_القديم!$H$219:$H$299,التشكيل_القديم!$I$219:$I$299,""),"")</f>
        <v>جنح ومخالفات</v>
      </c>
      <c r="F123" s="5334" t="str">
        <v>الاحد -جنح ومخالفات - الفشن - د1</v>
      </c>
      <c r="G123" s="5376" t="str">
        <f t="shared" si="396"/>
        <v>WRONG</v>
      </c>
      <c r="H123" s="3351"/>
      <c r="I123" s="3363"/>
      <c r="J123" s="3363"/>
      <c r="K123" s="3363"/>
      <c r="L123" s="3410"/>
      <c r="M123" s="3411"/>
      <c r="N123" s="5342">
        <f t="shared" si="397"/>
        <v>0</v>
      </c>
      <c r="O123" s="5346">
        <f t="shared" si="398"/>
        <v>0</v>
      </c>
      <c r="P123" s="3352"/>
      <c r="Q123" s="3353"/>
      <c r="R123" s="3353"/>
      <c r="S123" s="5023"/>
      <c r="T123" s="3372"/>
      <c r="U123" s="3372"/>
      <c r="V123" s="3373"/>
      <c r="W123" s="5350">
        <f t="shared" si="399"/>
        <v>0</v>
      </c>
      <c r="X123" s="3551">
        <f t="shared" si="400"/>
        <v>0</v>
      </c>
      <c r="Y123" s="3362"/>
      <c r="Z123" s="3363"/>
      <c r="AA123" s="3363"/>
      <c r="AB123" s="3363"/>
      <c r="AC123" s="3364"/>
      <c r="AD123" s="5362"/>
      <c r="AE123" s="3398">
        <f t="shared" si="401"/>
        <v>0</v>
      </c>
      <c r="AF123" s="3362"/>
      <c r="AG123" s="3363"/>
      <c r="AH123" s="3363"/>
      <c r="AI123" s="3363"/>
      <c r="AJ123" s="3363"/>
      <c r="AK123" s="3363"/>
      <c r="AL123" s="3363"/>
      <c r="AM123" s="3364"/>
      <c r="AN123" s="3402">
        <f t="shared" si="402"/>
        <v>0</v>
      </c>
      <c r="AO123" s="3371"/>
      <c r="AP123" s="3373"/>
      <c r="AQ123" s="5338">
        <f t="shared" si="403"/>
        <v>0</v>
      </c>
      <c r="AR123" s="3362"/>
      <c r="AS123" s="3363"/>
      <c r="AT123" s="5366"/>
      <c r="AU123" s="3392">
        <f t="shared" si="404"/>
        <v>0</v>
      </c>
      <c r="AV123" s="3392">
        <f t="shared" si="405"/>
        <v>0</v>
      </c>
      <c r="AW123" s="3392">
        <f t="shared" si="406"/>
        <v>0</v>
      </c>
      <c r="AX123" s="3392">
        <f t="shared" si="407"/>
        <v>0</v>
      </c>
      <c r="AY123" s="3392">
        <f t="shared" si="408"/>
        <v>0</v>
      </c>
      <c r="AZ123" s="3392">
        <f t="shared" si="409"/>
        <v>0</v>
      </c>
      <c r="BA123" s="3392">
        <f t="shared" si="410"/>
        <v>0</v>
      </c>
      <c r="BB123" s="5375" t="str">
        <f t="shared" si="411"/>
        <v>م</v>
      </c>
    </row>
    <row r="124" spans="1:54" ht="45.9" customHeight="1" thickBot="1">
      <c r="A124" s="6771"/>
      <c r="B124" s="6765"/>
      <c r="C124" s="6768"/>
      <c r="D124" s="5331" t="str">
        <f>_xlfn.XLOOKUP(F124,التشكيل_القديم!$H$219:$H$299,التشكيل_القديم!$J$219:$J$299,"")</f>
        <v>الاحد</v>
      </c>
      <c r="E124" s="5336" t="str">
        <f>IF(F124&lt;&gt;"",_xlfn.XLOOKUP(F124,التشكيل_القديم!$H$219:$H$299,التشكيل_القديم!$I$219:$I$299,""),"")</f>
        <v>جنح البيئة</v>
      </c>
      <c r="F124" s="5332" t="str">
        <v>الاحد -جنح البيئة - الفشن - د1</v>
      </c>
      <c r="G124" s="5376" t="str">
        <f t="shared" si="396"/>
        <v>OK</v>
      </c>
      <c r="H124" s="3345"/>
      <c r="I124" s="5354"/>
      <c r="J124" s="5354"/>
      <c r="K124" s="5354"/>
      <c r="L124" s="5359"/>
      <c r="M124" s="5360"/>
      <c r="N124" s="5344">
        <f t="shared" si="397"/>
        <v>0</v>
      </c>
      <c r="O124" s="5348">
        <f t="shared" si="398"/>
        <v>0</v>
      </c>
      <c r="P124" s="3347"/>
      <c r="Q124" s="3346"/>
      <c r="R124" s="3346"/>
      <c r="S124" s="5025"/>
      <c r="T124" s="5358"/>
      <c r="U124" s="5358"/>
      <c r="V124" s="5356"/>
      <c r="W124" s="5352">
        <f t="shared" si="399"/>
        <v>0</v>
      </c>
      <c r="X124" s="3553">
        <f t="shared" si="400"/>
        <v>0</v>
      </c>
      <c r="Y124" s="5353"/>
      <c r="Z124" s="5354"/>
      <c r="AA124" s="5354"/>
      <c r="AB124" s="5354"/>
      <c r="AC124" s="5357"/>
      <c r="AD124" s="5364"/>
      <c r="AE124" s="3400">
        <f t="shared" si="401"/>
        <v>0</v>
      </c>
      <c r="AF124" s="5353"/>
      <c r="AG124" s="5354"/>
      <c r="AH124" s="5354"/>
      <c r="AI124" s="5354"/>
      <c r="AJ124" s="5354"/>
      <c r="AK124" s="5354"/>
      <c r="AL124" s="5354"/>
      <c r="AM124" s="5357"/>
      <c r="AN124" s="3404">
        <f t="shared" si="402"/>
        <v>0</v>
      </c>
      <c r="AO124" s="5355"/>
      <c r="AP124" s="5356"/>
      <c r="AQ124" s="5340">
        <f t="shared" si="403"/>
        <v>0</v>
      </c>
      <c r="AR124" s="5353"/>
      <c r="AS124" s="5354"/>
      <c r="AT124" s="5368"/>
      <c r="AU124" s="3394">
        <f t="shared" si="404"/>
        <v>0</v>
      </c>
      <c r="AV124" s="3394">
        <f t="shared" si="405"/>
        <v>0</v>
      </c>
      <c r="AW124" s="3394">
        <f t="shared" si="406"/>
        <v>0</v>
      </c>
      <c r="AX124" s="3394">
        <f t="shared" si="407"/>
        <v>0</v>
      </c>
      <c r="AY124" s="3394">
        <f t="shared" si="408"/>
        <v>0</v>
      </c>
      <c r="AZ124" s="3394">
        <f t="shared" si="409"/>
        <v>0</v>
      </c>
      <c r="BA124" s="3394">
        <f t="shared" si="410"/>
        <v>0</v>
      </c>
      <c r="BB124" s="5375" t="str">
        <f t="shared" si="411"/>
        <v/>
      </c>
    </row>
    <row r="125" spans="1:54" ht="45.9" customHeight="1" thickBot="1">
      <c r="A125" s="6759" t="str">
        <f xml:space="preserve"> "اجمالي " &amp;A120</f>
        <v>اجمالي الدائرة الأولي جزئي مركز الفشن</v>
      </c>
      <c r="B125" s="6760"/>
      <c r="C125" s="6760"/>
      <c r="D125" s="6757"/>
      <c r="E125" s="6760"/>
      <c r="F125" s="6761"/>
      <c r="G125" s="5369"/>
      <c r="H125" s="5370">
        <f>SUM(H120:H124)</f>
        <v>0</v>
      </c>
      <c r="I125" s="3415">
        <f>SUM(I120:I124)</f>
        <v>0</v>
      </c>
      <c r="J125" s="3415">
        <f t="shared" ref="J125:M125" si="412">SUM(J120:J124)</f>
        <v>0</v>
      </c>
      <c r="K125" s="3415">
        <f t="shared" si="412"/>
        <v>0</v>
      </c>
      <c r="L125" s="3415">
        <f t="shared" si="412"/>
        <v>0</v>
      </c>
      <c r="M125" s="3415">
        <f t="shared" si="412"/>
        <v>0</v>
      </c>
      <c r="N125" s="5371">
        <f t="shared" si="397"/>
        <v>0</v>
      </c>
      <c r="O125" s="5372">
        <f t="shared" si="398"/>
        <v>0</v>
      </c>
      <c r="P125" s="3415">
        <f t="shared" ref="P125:S125" si="413">SUM(P120:P124)</f>
        <v>0</v>
      </c>
      <c r="Q125" s="3415">
        <f t="shared" si="413"/>
        <v>0</v>
      </c>
      <c r="R125" s="3415">
        <f t="shared" si="413"/>
        <v>0</v>
      </c>
      <c r="S125" s="5026">
        <f t="shared" si="413"/>
        <v>0</v>
      </c>
      <c r="T125" s="3415">
        <f>SUM(T120:T124)</f>
        <v>0</v>
      </c>
      <c r="U125" s="3415">
        <f t="shared" ref="U125" si="414">SUM(U120:U124)</f>
        <v>0</v>
      </c>
      <c r="V125" s="3415">
        <f>SUM(V120:V124)</f>
        <v>0</v>
      </c>
      <c r="W125" s="5373">
        <f t="shared" si="399"/>
        <v>0</v>
      </c>
      <c r="X125" s="3415">
        <f t="shared" si="400"/>
        <v>0</v>
      </c>
      <c r="Y125" s="3415">
        <f t="shared" ref="Y125:AD125" si="415">SUM(Y120:Y124)</f>
        <v>0</v>
      </c>
      <c r="Z125" s="3415">
        <f t="shared" si="415"/>
        <v>0</v>
      </c>
      <c r="AA125" s="3415">
        <f t="shared" si="415"/>
        <v>0</v>
      </c>
      <c r="AB125" s="3415">
        <f t="shared" si="415"/>
        <v>0</v>
      </c>
      <c r="AC125" s="3415">
        <f t="shared" si="415"/>
        <v>0</v>
      </c>
      <c r="AD125" s="3415">
        <f t="shared" si="415"/>
        <v>0</v>
      </c>
      <c r="AE125" s="3416">
        <f t="shared" si="401"/>
        <v>0</v>
      </c>
      <c r="AF125" s="3415">
        <f t="shared" ref="AF125:AM125" si="416">SUM(AF120:AF124)</f>
        <v>0</v>
      </c>
      <c r="AG125" s="3415">
        <f t="shared" si="416"/>
        <v>0</v>
      </c>
      <c r="AH125" s="3415">
        <f t="shared" si="416"/>
        <v>0</v>
      </c>
      <c r="AI125" s="3415">
        <f t="shared" si="416"/>
        <v>0</v>
      </c>
      <c r="AJ125" s="3415">
        <f t="shared" si="416"/>
        <v>0</v>
      </c>
      <c r="AK125" s="3415">
        <f t="shared" si="416"/>
        <v>0</v>
      </c>
      <c r="AL125" s="3415">
        <f t="shared" si="416"/>
        <v>0</v>
      </c>
      <c r="AM125" s="3415">
        <f t="shared" si="416"/>
        <v>0</v>
      </c>
      <c r="AN125" s="3417">
        <f t="shared" si="402"/>
        <v>0</v>
      </c>
      <c r="AO125" s="3415">
        <f t="shared" ref="AO125:AP125" si="417">SUM(AO120:AO124)</f>
        <v>0</v>
      </c>
      <c r="AP125" s="3415">
        <f t="shared" si="417"/>
        <v>0</v>
      </c>
      <c r="AQ125" s="3415">
        <f t="shared" si="403"/>
        <v>0</v>
      </c>
      <c r="AR125" s="3415">
        <f t="shared" ref="AR125:AT125" si="418">SUM(AR120:AR124)</f>
        <v>0</v>
      </c>
      <c r="AS125" s="3415">
        <f t="shared" si="418"/>
        <v>0</v>
      </c>
      <c r="AT125" s="5374">
        <f t="shared" si="418"/>
        <v>0</v>
      </c>
      <c r="AU125" s="3415">
        <f t="shared" si="404"/>
        <v>0</v>
      </c>
      <c r="AV125" s="3415">
        <f t="shared" si="405"/>
        <v>0</v>
      </c>
      <c r="AW125" s="3415">
        <f t="shared" si="406"/>
        <v>0</v>
      </c>
      <c r="AX125" s="3415">
        <f t="shared" si="407"/>
        <v>0</v>
      </c>
      <c r="AY125" s="3415">
        <f t="shared" si="408"/>
        <v>0</v>
      </c>
      <c r="AZ125" s="3415">
        <f t="shared" si="409"/>
        <v>0</v>
      </c>
      <c r="BA125" s="3415">
        <f t="shared" si="410"/>
        <v>0</v>
      </c>
      <c r="BB125" s="3418"/>
    </row>
    <row r="126" spans="1:54" ht="45.9" customHeight="1" thickBot="1">
      <c r="A126" s="6769" t="s">
        <v>309</v>
      </c>
      <c r="B126" s="6763" t="str" cm="1">
        <f t="array" ref="B126">_xlfn.XLOOKUP(1, (INDEX(التشكيل_القديم!$M$219:$T$244, ,6)=$A126) * (INDEX(التشكيل_القديم!$M$219:$T$244, ,7)="رئيس الدائرة"), INDEX(التشكيل_القديم!$M$219:$T$244, ,2))</f>
        <v>حسام عمر توفيق عبد الغنى</v>
      </c>
      <c r="C126" s="6766" t="str">
        <f>_xlfn.XLOOKUP($B126,التشكيل_القديم!$N$219:$N$254,التشكيل_القديم!$P$219:$P$254,"")</f>
        <v>أ</v>
      </c>
      <c r="D126" s="5331" t="str">
        <f>_xlfn.XLOOKUP(F126,التشكيل_القديم!$H$219:$H$299,التشكيل_القديم!$J$219:$J$299,"")</f>
        <v>الاحد</v>
      </c>
      <c r="E126" s="5336" t="str">
        <f>IF(F126&lt;&gt;"",_xlfn.XLOOKUP(F126,التشكيل_القديم!$H$219:$H$299,التشكيل_القديم!$I$219:$I$299,""),"")</f>
        <v>جنح ومخالفات</v>
      </c>
      <c r="F126" s="5332" t="str" cm="2">
        <f t="array" ref="F126:F127">_xlfn._xlws.FILTER(التشكيل_القديم!$H$219:$H$299,التشكيل_القديم!$E$219:$E$299=$A126,"")</f>
        <v>الاحد -جنح ومخالفات - الفشن - د2</v>
      </c>
      <c r="G126" s="5376" t="str">
        <f>IF(BB126 = "", "OK",IF(AND(N126&lt;&gt;0,(O126+W126)=N126),"OK","WRONG"))</f>
        <v>WRONG</v>
      </c>
      <c r="H126" s="3377"/>
      <c r="I126" s="3350"/>
      <c r="J126" s="3350"/>
      <c r="K126" s="3350"/>
      <c r="L126" s="3408"/>
      <c r="M126" s="3409"/>
      <c r="N126" s="5341">
        <f>SUM(H126:M126)</f>
        <v>0</v>
      </c>
      <c r="O126" s="5345">
        <f>SUM(P126:V126)</f>
        <v>0</v>
      </c>
      <c r="P126" s="3368"/>
      <c r="Q126" s="3369"/>
      <c r="R126" s="3369"/>
      <c r="S126" s="5022"/>
      <c r="T126" s="3369"/>
      <c r="U126" s="3369"/>
      <c r="V126" s="3370"/>
      <c r="W126" s="5349">
        <f>X126+AD126+AE126+AN126+AQ126+AT126</f>
        <v>0</v>
      </c>
      <c r="X126" s="3550">
        <f>SUM(Y126:AC126)</f>
        <v>0</v>
      </c>
      <c r="Y126" s="3357"/>
      <c r="Z126" s="3350"/>
      <c r="AA126" s="3350"/>
      <c r="AB126" s="3350"/>
      <c r="AC126" s="3361"/>
      <c r="AD126" s="5361"/>
      <c r="AE126" s="3397">
        <f>SUM(AF126:AM126)</f>
        <v>0</v>
      </c>
      <c r="AF126" s="3357"/>
      <c r="AG126" s="3350"/>
      <c r="AH126" s="3350"/>
      <c r="AI126" s="3350"/>
      <c r="AJ126" s="3350"/>
      <c r="AK126" s="3350"/>
      <c r="AL126" s="3350"/>
      <c r="AM126" s="3361"/>
      <c r="AN126" s="3401">
        <f>AO126+AP126</f>
        <v>0</v>
      </c>
      <c r="AO126" s="3368"/>
      <c r="AP126" s="3370"/>
      <c r="AQ126" s="5337">
        <f>AR126+AS126</f>
        <v>0</v>
      </c>
      <c r="AR126" s="3357"/>
      <c r="AS126" s="3350"/>
      <c r="AT126" s="5365"/>
      <c r="AU126" s="3391">
        <f>SUM(AV126:BA126)</f>
        <v>0</v>
      </c>
      <c r="AV126" s="3391">
        <f>X126</f>
        <v>0</v>
      </c>
      <c r="AW126" s="3391">
        <f>AE126</f>
        <v>0</v>
      </c>
      <c r="AX126" s="3391">
        <f>AD126</f>
        <v>0</v>
      </c>
      <c r="AY126" s="3391">
        <f>AN126</f>
        <v>0</v>
      </c>
      <c r="AZ126" s="3391">
        <f>AQ126</f>
        <v>0</v>
      </c>
      <c r="BA126" s="3391">
        <f>AT126</f>
        <v>0</v>
      </c>
      <c r="BB126" s="5375" t="str">
        <f>IF(OR(E126="جنح ومخالفات",E126="مباني واملاك الدولة"),"م","")</f>
        <v>م</v>
      </c>
    </row>
    <row r="127" spans="1:54" ht="45.9" customHeight="1" thickTop="1" thickBot="1">
      <c r="A127" s="6770"/>
      <c r="B127" s="6764"/>
      <c r="C127" s="6767"/>
      <c r="D127" s="5331" t="str">
        <f>_xlfn.XLOOKUP(F127,التشكيل_القديم!$H$219:$H$299,التشكيل_القديم!$J$219:$J$299,"")</f>
        <v>الاثنين</v>
      </c>
      <c r="E127" s="5336" t="str">
        <f>IF(F127&lt;&gt;"",_xlfn.XLOOKUP(F127,التشكيل_القديم!$H$219:$H$299,التشكيل_القديم!$I$219:$I$299,""),"")</f>
        <v>جنح ومخالفات</v>
      </c>
      <c r="F127" s="5333" t="str">
        <v>الاثنين -جنح ومخالفات - الفشن - د2</v>
      </c>
      <c r="G127" s="5376" t="str">
        <f t="shared" ref="G127:G130" si="419">IF(BB127 = "", "OK",IF(AND(N127&lt;&gt;0,(O127+W127)=N127),"OK","WRONG"))</f>
        <v>WRONG</v>
      </c>
      <c r="H127" s="3351"/>
      <c r="I127" s="3363"/>
      <c r="J127" s="3363"/>
      <c r="K127" s="3363"/>
      <c r="L127" s="3410"/>
      <c r="M127" s="3411"/>
      <c r="N127" s="5342">
        <f t="shared" ref="N127:N131" si="420">SUM(H127:M127)</f>
        <v>0</v>
      </c>
      <c r="O127" s="5346">
        <f t="shared" ref="O127:O131" si="421">SUM(P127:V127)</f>
        <v>0</v>
      </c>
      <c r="P127" s="3371"/>
      <c r="Q127" s="3372"/>
      <c r="R127" s="3372"/>
      <c r="S127" s="5023"/>
      <c r="T127" s="3372"/>
      <c r="U127" s="3372"/>
      <c r="V127" s="3373"/>
      <c r="W127" s="5350">
        <f t="shared" ref="W127:W131" si="422">X127+AD127+AE127+AN127+AQ127</f>
        <v>0</v>
      </c>
      <c r="X127" s="3551">
        <f t="shared" ref="X127:X131" si="423">SUM(Y127:AC127)</f>
        <v>0</v>
      </c>
      <c r="Y127" s="3362"/>
      <c r="Z127" s="3363"/>
      <c r="AA127" s="3363"/>
      <c r="AB127" s="3363"/>
      <c r="AC127" s="3364"/>
      <c r="AD127" s="5362"/>
      <c r="AE127" s="3398">
        <f t="shared" ref="AE127:AE131" si="424">SUM(AF127:AM127)</f>
        <v>0</v>
      </c>
      <c r="AF127" s="3362"/>
      <c r="AG127" s="3363"/>
      <c r="AH127" s="3363"/>
      <c r="AI127" s="3363"/>
      <c r="AJ127" s="3363"/>
      <c r="AK127" s="3363"/>
      <c r="AL127" s="3363"/>
      <c r="AM127" s="3364"/>
      <c r="AN127" s="3402">
        <f t="shared" ref="AN127:AN131" si="425">AO127+AP127</f>
        <v>0</v>
      </c>
      <c r="AO127" s="3371"/>
      <c r="AP127" s="3373"/>
      <c r="AQ127" s="5338">
        <f t="shared" ref="AQ127:AQ131" si="426">AR127+AS127</f>
        <v>0</v>
      </c>
      <c r="AR127" s="3362"/>
      <c r="AS127" s="3363"/>
      <c r="AT127" s="5366"/>
      <c r="AU127" s="3392">
        <f t="shared" ref="AU127:AU131" si="427">SUM(AV127:BA127)</f>
        <v>0</v>
      </c>
      <c r="AV127" s="3392">
        <f t="shared" ref="AV127:AV131" si="428">X127</f>
        <v>0</v>
      </c>
      <c r="AW127" s="3392">
        <f t="shared" ref="AW127:AW131" si="429">AE127</f>
        <v>0</v>
      </c>
      <c r="AX127" s="3392">
        <f t="shared" ref="AX127:AX131" si="430">AD127</f>
        <v>0</v>
      </c>
      <c r="AY127" s="3392">
        <f t="shared" ref="AY127:AY131" si="431">AN127</f>
        <v>0</v>
      </c>
      <c r="AZ127" s="3392">
        <f t="shared" ref="AZ127:AZ131" si="432">AQ127</f>
        <v>0</v>
      </c>
      <c r="BA127" s="3392">
        <f t="shared" ref="BA127:BA131" si="433">AT127</f>
        <v>0</v>
      </c>
      <c r="BB127" s="5375" t="str">
        <f t="shared" ref="BB127:BB130" si="434">IF(OR(E127="جنح ومخالفات",E127="مباني واملاك الدولة"),"م","")</f>
        <v>م</v>
      </c>
    </row>
    <row r="128" spans="1:54" ht="45.9" hidden="1" customHeight="1" thickTop="1" thickBot="1">
      <c r="A128" s="6770"/>
      <c r="B128" s="6764"/>
      <c r="C128" s="6767"/>
      <c r="D128" s="5331">
        <f>_xlfn.XLOOKUP(F128,التشكيل_القديم!$H$219:$H$299,التشكيل_القديم!$J$219:$J$299,"")</f>
        <v>0</v>
      </c>
      <c r="E128" s="5336" t="str">
        <f>IF(F128&lt;&gt;"",_xlfn.XLOOKUP(F128,التشكيل_القديم!$H$219:$H$299,التشكيل_القديم!$I$219:$I$299,""),"")</f>
        <v/>
      </c>
      <c r="F128" s="5335"/>
      <c r="G128" s="5376" t="str">
        <f t="shared" si="419"/>
        <v>OK</v>
      </c>
      <c r="H128" s="3354"/>
      <c r="I128" s="3366"/>
      <c r="J128" s="3366"/>
      <c r="K128" s="3366"/>
      <c r="L128" s="3412"/>
      <c r="M128" s="3413"/>
      <c r="N128" s="5343">
        <f t="shared" si="420"/>
        <v>0</v>
      </c>
      <c r="O128" s="5347">
        <f t="shared" si="421"/>
        <v>0</v>
      </c>
      <c r="P128" s="3374"/>
      <c r="Q128" s="3375"/>
      <c r="R128" s="3375"/>
      <c r="S128" s="5024"/>
      <c r="T128" s="3375"/>
      <c r="U128" s="3375"/>
      <c r="V128" s="3376"/>
      <c r="W128" s="5351">
        <f t="shared" si="422"/>
        <v>0</v>
      </c>
      <c r="X128" s="3552">
        <f t="shared" si="423"/>
        <v>0</v>
      </c>
      <c r="Y128" s="3365"/>
      <c r="Z128" s="3366"/>
      <c r="AA128" s="3366"/>
      <c r="AB128" s="3366"/>
      <c r="AC128" s="3367"/>
      <c r="AD128" s="5363"/>
      <c r="AE128" s="3399">
        <f t="shared" si="424"/>
        <v>0</v>
      </c>
      <c r="AF128" s="3365"/>
      <c r="AG128" s="3366"/>
      <c r="AH128" s="3366"/>
      <c r="AI128" s="3366"/>
      <c r="AJ128" s="3366"/>
      <c r="AK128" s="3366"/>
      <c r="AL128" s="3366"/>
      <c r="AM128" s="3367"/>
      <c r="AN128" s="3403">
        <f t="shared" si="425"/>
        <v>0</v>
      </c>
      <c r="AO128" s="3374"/>
      <c r="AP128" s="3376"/>
      <c r="AQ128" s="5339">
        <f t="shared" si="426"/>
        <v>0</v>
      </c>
      <c r="AR128" s="3365"/>
      <c r="AS128" s="3366"/>
      <c r="AT128" s="5367"/>
      <c r="AU128" s="3393">
        <f t="shared" si="427"/>
        <v>0</v>
      </c>
      <c r="AV128" s="3393">
        <f t="shared" si="428"/>
        <v>0</v>
      </c>
      <c r="AW128" s="3393">
        <f t="shared" si="429"/>
        <v>0</v>
      </c>
      <c r="AX128" s="3393">
        <f t="shared" si="430"/>
        <v>0</v>
      </c>
      <c r="AY128" s="3393">
        <f t="shared" si="431"/>
        <v>0</v>
      </c>
      <c r="AZ128" s="3393">
        <f t="shared" si="432"/>
        <v>0</v>
      </c>
      <c r="BA128" s="3393">
        <f t="shared" si="433"/>
        <v>0</v>
      </c>
      <c r="BB128" s="5375" t="str">
        <f t="shared" si="434"/>
        <v/>
      </c>
    </row>
    <row r="129" spans="1:54" ht="45.9" hidden="1" customHeight="1" thickTop="1" thickBot="1">
      <c r="A129" s="6770"/>
      <c r="B129" s="6764"/>
      <c r="C129" s="6767"/>
      <c r="D129" s="5331">
        <f>_xlfn.XLOOKUP(F129,التشكيل_القديم!$H$219:$H$299,التشكيل_القديم!$J$219:$J$299,"")</f>
        <v>0</v>
      </c>
      <c r="E129" s="5336" t="str">
        <f>IF(F129&lt;&gt;"",_xlfn.XLOOKUP(F129,التشكيل_القديم!$H$219:$H$299,التشكيل_القديم!$I$219:$I$299,""),"")</f>
        <v/>
      </c>
      <c r="F129" s="5334"/>
      <c r="G129" s="5376" t="str">
        <f t="shared" si="419"/>
        <v>OK</v>
      </c>
      <c r="H129" s="3351"/>
      <c r="I129" s="3363"/>
      <c r="J129" s="3363"/>
      <c r="K129" s="3363"/>
      <c r="L129" s="3410"/>
      <c r="M129" s="3411"/>
      <c r="N129" s="5342">
        <f t="shared" si="420"/>
        <v>0</v>
      </c>
      <c r="O129" s="5346">
        <f t="shared" si="421"/>
        <v>0</v>
      </c>
      <c r="P129" s="3352"/>
      <c r="Q129" s="3353"/>
      <c r="R129" s="3353"/>
      <c r="S129" s="5023"/>
      <c r="T129" s="3372"/>
      <c r="U129" s="3372"/>
      <c r="V129" s="3373"/>
      <c r="W129" s="5350">
        <f t="shared" si="422"/>
        <v>0</v>
      </c>
      <c r="X129" s="3551">
        <f t="shared" si="423"/>
        <v>0</v>
      </c>
      <c r="Y129" s="3362"/>
      <c r="Z129" s="3363"/>
      <c r="AA129" s="3363"/>
      <c r="AB129" s="3363"/>
      <c r="AC129" s="3364"/>
      <c r="AD129" s="5362"/>
      <c r="AE129" s="3398">
        <f t="shared" si="424"/>
        <v>0</v>
      </c>
      <c r="AF129" s="3362"/>
      <c r="AG129" s="3363"/>
      <c r="AH129" s="3363"/>
      <c r="AI129" s="3363"/>
      <c r="AJ129" s="3363"/>
      <c r="AK129" s="3363"/>
      <c r="AL129" s="3363"/>
      <c r="AM129" s="3364"/>
      <c r="AN129" s="3402">
        <f t="shared" si="425"/>
        <v>0</v>
      </c>
      <c r="AO129" s="3371"/>
      <c r="AP129" s="3373"/>
      <c r="AQ129" s="5338">
        <f t="shared" si="426"/>
        <v>0</v>
      </c>
      <c r="AR129" s="3362"/>
      <c r="AS129" s="3363"/>
      <c r="AT129" s="5366"/>
      <c r="AU129" s="3392">
        <f t="shared" si="427"/>
        <v>0</v>
      </c>
      <c r="AV129" s="3392">
        <f t="shared" si="428"/>
        <v>0</v>
      </c>
      <c r="AW129" s="3392">
        <f t="shared" si="429"/>
        <v>0</v>
      </c>
      <c r="AX129" s="3392">
        <f t="shared" si="430"/>
        <v>0</v>
      </c>
      <c r="AY129" s="3392">
        <f t="shared" si="431"/>
        <v>0</v>
      </c>
      <c r="AZ129" s="3392">
        <f t="shared" si="432"/>
        <v>0</v>
      </c>
      <c r="BA129" s="3392">
        <f t="shared" si="433"/>
        <v>0</v>
      </c>
      <c r="BB129" s="5375" t="str">
        <f t="shared" si="434"/>
        <v/>
      </c>
    </row>
    <row r="130" spans="1:54" ht="45.9" hidden="1" customHeight="1" thickBot="1">
      <c r="A130" s="6771"/>
      <c r="B130" s="6765"/>
      <c r="C130" s="6768"/>
      <c r="D130" s="5331">
        <f>_xlfn.XLOOKUP(F130,التشكيل_القديم!$H$219:$H$299,التشكيل_القديم!$J$219:$J$299,"")</f>
        <v>0</v>
      </c>
      <c r="E130" s="5336" t="str">
        <f>IF(F130&lt;&gt;"",_xlfn.XLOOKUP(F130,التشكيل_القديم!$H$219:$H$299,التشكيل_القديم!$I$219:$I$299,""),"")</f>
        <v/>
      </c>
      <c r="F130" s="5332"/>
      <c r="G130" s="5376" t="str">
        <f t="shared" si="419"/>
        <v>OK</v>
      </c>
      <c r="H130" s="3345"/>
      <c r="I130" s="5354"/>
      <c r="J130" s="5354"/>
      <c r="K130" s="5354"/>
      <c r="L130" s="5359"/>
      <c r="M130" s="5360"/>
      <c r="N130" s="5344">
        <f t="shared" si="420"/>
        <v>0</v>
      </c>
      <c r="O130" s="5348">
        <f t="shared" si="421"/>
        <v>0</v>
      </c>
      <c r="P130" s="3347"/>
      <c r="Q130" s="3346"/>
      <c r="R130" s="3346"/>
      <c r="S130" s="5025"/>
      <c r="T130" s="5358"/>
      <c r="U130" s="5358"/>
      <c r="V130" s="5356"/>
      <c r="W130" s="5352">
        <f t="shared" si="422"/>
        <v>0</v>
      </c>
      <c r="X130" s="3553">
        <f t="shared" si="423"/>
        <v>0</v>
      </c>
      <c r="Y130" s="5353"/>
      <c r="Z130" s="5354"/>
      <c r="AA130" s="5354"/>
      <c r="AB130" s="5354"/>
      <c r="AC130" s="5357"/>
      <c r="AD130" s="5364"/>
      <c r="AE130" s="3400">
        <f t="shared" si="424"/>
        <v>0</v>
      </c>
      <c r="AF130" s="5353"/>
      <c r="AG130" s="5354"/>
      <c r="AH130" s="5354"/>
      <c r="AI130" s="5354"/>
      <c r="AJ130" s="5354"/>
      <c r="AK130" s="5354"/>
      <c r="AL130" s="5354"/>
      <c r="AM130" s="5357"/>
      <c r="AN130" s="3404">
        <f t="shared" si="425"/>
        <v>0</v>
      </c>
      <c r="AO130" s="5355"/>
      <c r="AP130" s="5356"/>
      <c r="AQ130" s="5340">
        <f t="shared" si="426"/>
        <v>0</v>
      </c>
      <c r="AR130" s="5353"/>
      <c r="AS130" s="5354"/>
      <c r="AT130" s="5368"/>
      <c r="AU130" s="3394">
        <f t="shared" si="427"/>
        <v>0</v>
      </c>
      <c r="AV130" s="3394">
        <f t="shared" si="428"/>
        <v>0</v>
      </c>
      <c r="AW130" s="3394">
        <f t="shared" si="429"/>
        <v>0</v>
      </c>
      <c r="AX130" s="3394">
        <f t="shared" si="430"/>
        <v>0</v>
      </c>
      <c r="AY130" s="3394">
        <f t="shared" si="431"/>
        <v>0</v>
      </c>
      <c r="AZ130" s="3394">
        <f t="shared" si="432"/>
        <v>0</v>
      </c>
      <c r="BA130" s="3394">
        <f t="shared" si="433"/>
        <v>0</v>
      </c>
      <c r="BB130" s="5375" t="str">
        <f t="shared" si="434"/>
        <v/>
      </c>
    </row>
    <row r="131" spans="1:54" ht="45.9" customHeight="1" thickBot="1">
      <c r="A131" s="6759" t="str">
        <f xml:space="preserve"> "اجمالي " &amp;A126</f>
        <v>اجمالي الدائرة الثانية جزئي مركز الفشن</v>
      </c>
      <c r="B131" s="6760"/>
      <c r="C131" s="6760"/>
      <c r="D131" s="6757"/>
      <c r="E131" s="6760"/>
      <c r="F131" s="6761"/>
      <c r="G131" s="5369"/>
      <c r="H131" s="5370">
        <f>SUM(H126:H130)</f>
        <v>0</v>
      </c>
      <c r="I131" s="3415">
        <f>SUM(I126:I130)</f>
        <v>0</v>
      </c>
      <c r="J131" s="3415">
        <f t="shared" ref="J131:M131" si="435">SUM(J126:J130)</f>
        <v>0</v>
      </c>
      <c r="K131" s="3415">
        <f t="shared" si="435"/>
        <v>0</v>
      </c>
      <c r="L131" s="3415">
        <f t="shared" si="435"/>
        <v>0</v>
      </c>
      <c r="M131" s="3415">
        <f t="shared" si="435"/>
        <v>0</v>
      </c>
      <c r="N131" s="5371">
        <f t="shared" si="420"/>
        <v>0</v>
      </c>
      <c r="O131" s="5372">
        <f t="shared" si="421"/>
        <v>0</v>
      </c>
      <c r="P131" s="3415">
        <f t="shared" ref="P131:S131" si="436">SUM(P126:P130)</f>
        <v>0</v>
      </c>
      <c r="Q131" s="3415">
        <f t="shared" si="436"/>
        <v>0</v>
      </c>
      <c r="R131" s="3415">
        <f t="shared" si="436"/>
        <v>0</v>
      </c>
      <c r="S131" s="5026">
        <f t="shared" si="436"/>
        <v>0</v>
      </c>
      <c r="T131" s="3415">
        <f>SUM(T126:T130)</f>
        <v>0</v>
      </c>
      <c r="U131" s="3415">
        <f t="shared" ref="U131" si="437">SUM(U126:U130)</f>
        <v>0</v>
      </c>
      <c r="V131" s="3415">
        <f>SUM(V126:V130)</f>
        <v>0</v>
      </c>
      <c r="W131" s="5373">
        <f t="shared" si="422"/>
        <v>0</v>
      </c>
      <c r="X131" s="3415">
        <f t="shared" si="423"/>
        <v>0</v>
      </c>
      <c r="Y131" s="3415">
        <f t="shared" ref="Y131:AD131" si="438">SUM(Y126:Y130)</f>
        <v>0</v>
      </c>
      <c r="Z131" s="3415">
        <f t="shared" si="438"/>
        <v>0</v>
      </c>
      <c r="AA131" s="3415">
        <f t="shared" si="438"/>
        <v>0</v>
      </c>
      <c r="AB131" s="3415">
        <f t="shared" si="438"/>
        <v>0</v>
      </c>
      <c r="AC131" s="3415">
        <f t="shared" si="438"/>
        <v>0</v>
      </c>
      <c r="AD131" s="3415">
        <f t="shared" si="438"/>
        <v>0</v>
      </c>
      <c r="AE131" s="3416">
        <f t="shared" si="424"/>
        <v>0</v>
      </c>
      <c r="AF131" s="3415">
        <f t="shared" ref="AF131:AM131" si="439">SUM(AF126:AF130)</f>
        <v>0</v>
      </c>
      <c r="AG131" s="3415">
        <f t="shared" si="439"/>
        <v>0</v>
      </c>
      <c r="AH131" s="3415">
        <f t="shared" si="439"/>
        <v>0</v>
      </c>
      <c r="AI131" s="3415">
        <f t="shared" si="439"/>
        <v>0</v>
      </c>
      <c r="AJ131" s="3415">
        <f t="shared" si="439"/>
        <v>0</v>
      </c>
      <c r="AK131" s="3415">
        <f t="shared" si="439"/>
        <v>0</v>
      </c>
      <c r="AL131" s="3415">
        <f t="shared" si="439"/>
        <v>0</v>
      </c>
      <c r="AM131" s="3415">
        <f t="shared" si="439"/>
        <v>0</v>
      </c>
      <c r="AN131" s="3417">
        <f t="shared" si="425"/>
        <v>0</v>
      </c>
      <c r="AO131" s="3415">
        <f t="shared" ref="AO131:AP131" si="440">SUM(AO126:AO130)</f>
        <v>0</v>
      </c>
      <c r="AP131" s="3415">
        <f t="shared" si="440"/>
        <v>0</v>
      </c>
      <c r="AQ131" s="3415">
        <f t="shared" si="426"/>
        <v>0</v>
      </c>
      <c r="AR131" s="3415">
        <f t="shared" ref="AR131:AT131" si="441">SUM(AR126:AR130)</f>
        <v>0</v>
      </c>
      <c r="AS131" s="3415">
        <f t="shared" si="441"/>
        <v>0</v>
      </c>
      <c r="AT131" s="5374">
        <f t="shared" si="441"/>
        <v>0</v>
      </c>
      <c r="AU131" s="3415">
        <f t="shared" si="427"/>
        <v>0</v>
      </c>
      <c r="AV131" s="3415">
        <f t="shared" si="428"/>
        <v>0</v>
      </c>
      <c r="AW131" s="3415">
        <f t="shared" si="429"/>
        <v>0</v>
      </c>
      <c r="AX131" s="3415">
        <f t="shared" si="430"/>
        <v>0</v>
      </c>
      <c r="AY131" s="3415">
        <f t="shared" si="431"/>
        <v>0</v>
      </c>
      <c r="AZ131" s="3415">
        <f t="shared" si="432"/>
        <v>0</v>
      </c>
      <c r="BA131" s="3415">
        <f t="shared" si="433"/>
        <v>0</v>
      </c>
      <c r="BB131" s="3418"/>
    </row>
    <row r="132" spans="1:54" ht="45.9" customHeight="1" thickBot="1">
      <c r="A132" s="6769" t="s">
        <v>1661</v>
      </c>
      <c r="B132" s="6763" t="str" cm="1">
        <f t="array" ref="B132">_xlfn.XLOOKUP(1, (INDEX(التشكيل_القديم!$M$219:$T$244, ,6)=$A132) * (INDEX(التشكيل_القديم!$M$219:$T$244, ,7)="رئيس الدائرة"), INDEX(التشكيل_القديم!$M$219:$T$244, ,2))</f>
        <v>احمد عادل احمد عيسى</v>
      </c>
      <c r="C132" s="6766" t="str">
        <f>_xlfn.XLOOKUP($B132,التشكيل_القديم!$N$219:$N$254,التشكيل_القديم!$P$219:$P$254,"")</f>
        <v>أ</v>
      </c>
      <c r="D132" s="5331" t="str">
        <f>_xlfn.XLOOKUP(F132,التشكيل_القديم!$H$219:$H$299,التشكيل_القديم!$J$219:$J$299,"")</f>
        <v>الثلاثاء</v>
      </c>
      <c r="E132" s="5336" t="str">
        <f>IF(F132&lt;&gt;"",_xlfn.XLOOKUP(F132,التشكيل_القديم!$H$219:$H$299,التشكيل_القديم!$I$219:$I$299,""),"")</f>
        <v>جنح ومخالفات</v>
      </c>
      <c r="F132" s="5332" t="str" cm="2">
        <f t="array" ref="F132:F134">_xlfn._xlws.FILTER(التشكيل_القديم!$H$219:$H$299,التشكيل_القديم!$E$219:$E$299=$A132,"")</f>
        <v>الثلاثاء -جنح ومخالفات - الفشن - د3</v>
      </c>
      <c r="G132" s="5376" t="str">
        <f>IF(BB132 = "", "OK",IF(AND(N132&lt;&gt;0,(O132+W132)=N132),"OK","WRONG"))</f>
        <v>WRONG</v>
      </c>
      <c r="H132" s="3377"/>
      <c r="I132" s="3350"/>
      <c r="J132" s="3350"/>
      <c r="K132" s="3350"/>
      <c r="L132" s="3408"/>
      <c r="M132" s="3409"/>
      <c r="N132" s="5341">
        <f>SUM(H132:M132)</f>
        <v>0</v>
      </c>
      <c r="O132" s="5345">
        <f>SUM(P132:V132)</f>
        <v>0</v>
      </c>
      <c r="P132" s="3368"/>
      <c r="Q132" s="3369"/>
      <c r="R132" s="3369"/>
      <c r="S132" s="5022"/>
      <c r="T132" s="3369"/>
      <c r="U132" s="3369"/>
      <c r="V132" s="3370"/>
      <c r="W132" s="5349">
        <f>X132+AD132+AE132+AN132+AQ132+AT132</f>
        <v>0</v>
      </c>
      <c r="X132" s="3550">
        <f>SUM(Y132:AC132)</f>
        <v>0</v>
      </c>
      <c r="Y132" s="3357"/>
      <c r="Z132" s="3350"/>
      <c r="AA132" s="3350"/>
      <c r="AB132" s="3350"/>
      <c r="AC132" s="3361"/>
      <c r="AD132" s="5361"/>
      <c r="AE132" s="3397">
        <f>SUM(AF132:AM132)</f>
        <v>0</v>
      </c>
      <c r="AF132" s="3357"/>
      <c r="AG132" s="3350"/>
      <c r="AH132" s="3350"/>
      <c r="AI132" s="3350"/>
      <c r="AJ132" s="3350"/>
      <c r="AK132" s="3350"/>
      <c r="AL132" s="3350"/>
      <c r="AM132" s="3361"/>
      <c r="AN132" s="3401">
        <f>AO132+AP132</f>
        <v>0</v>
      </c>
      <c r="AO132" s="3368"/>
      <c r="AP132" s="3370"/>
      <c r="AQ132" s="5337">
        <f>AR132+AS132</f>
        <v>0</v>
      </c>
      <c r="AR132" s="3357"/>
      <c r="AS132" s="3350"/>
      <c r="AT132" s="5365"/>
      <c r="AU132" s="3391">
        <f>SUM(AV132:BA132)</f>
        <v>0</v>
      </c>
      <c r="AV132" s="3391">
        <f>X132</f>
        <v>0</v>
      </c>
      <c r="AW132" s="3391">
        <f>AE132</f>
        <v>0</v>
      </c>
      <c r="AX132" s="3391">
        <f>AD132</f>
        <v>0</v>
      </c>
      <c r="AY132" s="3391">
        <f>AN132</f>
        <v>0</v>
      </c>
      <c r="AZ132" s="3391">
        <f>AQ132</f>
        <v>0</v>
      </c>
      <c r="BA132" s="3391">
        <f>AT132</f>
        <v>0</v>
      </c>
      <c r="BB132" s="5375" t="str">
        <f>IF(OR(E132="جنح ومخالفات",E132="مباني واملاك الدولة"),"م","")</f>
        <v>م</v>
      </c>
    </row>
    <row r="133" spans="1:54" ht="45.9" customHeight="1" thickTop="1" thickBot="1">
      <c r="A133" s="6770"/>
      <c r="B133" s="6764"/>
      <c r="C133" s="6767"/>
      <c r="D133" s="5331" t="str">
        <f>_xlfn.XLOOKUP(F133,التشكيل_القديم!$H$219:$H$299,التشكيل_القديم!$J$219:$J$299,"")</f>
        <v>الثلاثاء</v>
      </c>
      <c r="E133" s="5336" t="str">
        <f>IF(F133&lt;&gt;"",_xlfn.XLOOKUP(F133,التشكيل_القديم!$H$219:$H$299,التشكيل_القديم!$I$219:$I$299,""),"")</f>
        <v>مباني واملاك الدولة</v>
      </c>
      <c r="F133" s="5333" t="str">
        <v>الثلاثاء -مباني واملاك الدولة - الفشن - د3</v>
      </c>
      <c r="G133" s="5376" t="str">
        <f t="shared" ref="G133:G136" si="442">IF(BB133 = "", "OK",IF(AND(N133&lt;&gt;0,(O133+W133)=N133),"OK","WRONG"))</f>
        <v>WRONG</v>
      </c>
      <c r="H133" s="3351"/>
      <c r="I133" s="3363"/>
      <c r="J133" s="3363"/>
      <c r="K133" s="3363"/>
      <c r="L133" s="3410"/>
      <c r="M133" s="3411"/>
      <c r="N133" s="5342">
        <f t="shared" ref="N133:N137" si="443">SUM(H133:M133)</f>
        <v>0</v>
      </c>
      <c r="O133" s="5346">
        <f t="shared" ref="O133:O137" si="444">SUM(P133:V133)</f>
        <v>0</v>
      </c>
      <c r="P133" s="3371"/>
      <c r="Q133" s="3372"/>
      <c r="R133" s="3372"/>
      <c r="S133" s="5023"/>
      <c r="T133" s="3372"/>
      <c r="U133" s="3372"/>
      <c r="V133" s="3373"/>
      <c r="W133" s="5350">
        <f t="shared" ref="W133:W137" si="445">X133+AD133+AE133+AN133+AQ133</f>
        <v>0</v>
      </c>
      <c r="X133" s="3551">
        <f t="shared" ref="X133:X137" si="446">SUM(Y133:AC133)</f>
        <v>0</v>
      </c>
      <c r="Y133" s="3362"/>
      <c r="Z133" s="3363"/>
      <c r="AA133" s="3363"/>
      <c r="AB133" s="3363"/>
      <c r="AC133" s="3364"/>
      <c r="AD133" s="5362"/>
      <c r="AE133" s="3398">
        <f t="shared" ref="AE133:AE137" si="447">SUM(AF133:AM133)</f>
        <v>0</v>
      </c>
      <c r="AF133" s="3362"/>
      <c r="AG133" s="3363"/>
      <c r="AH133" s="3363"/>
      <c r="AI133" s="3363"/>
      <c r="AJ133" s="3363"/>
      <c r="AK133" s="3363"/>
      <c r="AL133" s="3363"/>
      <c r="AM133" s="3364"/>
      <c r="AN133" s="3402">
        <f t="shared" ref="AN133:AN137" si="448">AO133+AP133</f>
        <v>0</v>
      </c>
      <c r="AO133" s="3371"/>
      <c r="AP133" s="3373"/>
      <c r="AQ133" s="5338">
        <f t="shared" ref="AQ133:AQ137" si="449">AR133+AS133</f>
        <v>0</v>
      </c>
      <c r="AR133" s="3362"/>
      <c r="AS133" s="3363"/>
      <c r="AT133" s="5366"/>
      <c r="AU133" s="3392">
        <f t="shared" ref="AU133:AU137" si="450">SUM(AV133:BA133)</f>
        <v>0</v>
      </c>
      <c r="AV133" s="3392">
        <f t="shared" ref="AV133:AV137" si="451">X133</f>
        <v>0</v>
      </c>
      <c r="AW133" s="3392">
        <f t="shared" ref="AW133:AW137" si="452">AE133</f>
        <v>0</v>
      </c>
      <c r="AX133" s="3392">
        <f t="shared" ref="AX133:AX137" si="453">AD133</f>
        <v>0</v>
      </c>
      <c r="AY133" s="3392">
        <f t="shared" ref="AY133:AY137" si="454">AN133</f>
        <v>0</v>
      </c>
      <c r="AZ133" s="3392">
        <f t="shared" ref="AZ133:AZ137" si="455">AQ133</f>
        <v>0</v>
      </c>
      <c r="BA133" s="3392">
        <f t="shared" ref="BA133:BA137" si="456">AT133</f>
        <v>0</v>
      </c>
      <c r="BB133" s="5375" t="str">
        <f t="shared" ref="BB133:BB136" si="457">IF(OR(E133="جنح ومخالفات",E133="مباني واملاك الدولة"),"م","")</f>
        <v>م</v>
      </c>
    </row>
    <row r="134" spans="1:54" ht="45.9" customHeight="1" thickTop="1" thickBot="1">
      <c r="A134" s="6770"/>
      <c r="B134" s="6764"/>
      <c r="C134" s="6767"/>
      <c r="D134" s="5331" t="str">
        <f>_xlfn.XLOOKUP(F134,التشكيل_القديم!$H$219:$H$299,التشكيل_القديم!$J$219:$J$299,"")</f>
        <v>الخميس</v>
      </c>
      <c r="E134" s="5336" t="str">
        <f>IF(F134&lt;&gt;"",_xlfn.XLOOKUP(F134,التشكيل_القديم!$H$219:$H$299,التشكيل_القديم!$I$219:$I$299,""),"")</f>
        <v>جنح ومخالفات</v>
      </c>
      <c r="F134" s="5335" t="str">
        <v>الخميس -جنح ومخالفات - الفشن - د3</v>
      </c>
      <c r="G134" s="5376" t="str">
        <f t="shared" si="442"/>
        <v>WRONG</v>
      </c>
      <c r="H134" s="3354"/>
      <c r="I134" s="3366"/>
      <c r="J134" s="3366"/>
      <c r="K134" s="3366"/>
      <c r="L134" s="3412"/>
      <c r="M134" s="3413"/>
      <c r="N134" s="5343">
        <f t="shared" si="443"/>
        <v>0</v>
      </c>
      <c r="O134" s="5347">
        <f t="shared" si="444"/>
        <v>0</v>
      </c>
      <c r="P134" s="3374"/>
      <c r="Q134" s="3375"/>
      <c r="R134" s="3375"/>
      <c r="S134" s="5024"/>
      <c r="T134" s="3375"/>
      <c r="U134" s="3375"/>
      <c r="V134" s="3376"/>
      <c r="W134" s="5351">
        <f t="shared" si="445"/>
        <v>0</v>
      </c>
      <c r="X134" s="3552">
        <f t="shared" si="446"/>
        <v>0</v>
      </c>
      <c r="Y134" s="3365"/>
      <c r="Z134" s="3366"/>
      <c r="AA134" s="3366"/>
      <c r="AB134" s="3366"/>
      <c r="AC134" s="3367"/>
      <c r="AD134" s="5363"/>
      <c r="AE134" s="3399">
        <f t="shared" si="447"/>
        <v>0</v>
      </c>
      <c r="AF134" s="3365"/>
      <c r="AG134" s="3366"/>
      <c r="AH134" s="3366"/>
      <c r="AI134" s="3366"/>
      <c r="AJ134" s="3366"/>
      <c r="AK134" s="3366"/>
      <c r="AL134" s="3366"/>
      <c r="AM134" s="3367"/>
      <c r="AN134" s="3403">
        <f t="shared" si="448"/>
        <v>0</v>
      </c>
      <c r="AO134" s="3374"/>
      <c r="AP134" s="3376"/>
      <c r="AQ134" s="5339">
        <f t="shared" si="449"/>
        <v>0</v>
      </c>
      <c r="AR134" s="3365"/>
      <c r="AS134" s="3366"/>
      <c r="AT134" s="5367"/>
      <c r="AU134" s="3393">
        <f t="shared" si="450"/>
        <v>0</v>
      </c>
      <c r="AV134" s="3393">
        <f t="shared" si="451"/>
        <v>0</v>
      </c>
      <c r="AW134" s="3393">
        <f t="shared" si="452"/>
        <v>0</v>
      </c>
      <c r="AX134" s="3393">
        <f t="shared" si="453"/>
        <v>0</v>
      </c>
      <c r="AY134" s="3393">
        <f t="shared" si="454"/>
        <v>0</v>
      </c>
      <c r="AZ134" s="3393">
        <f t="shared" si="455"/>
        <v>0</v>
      </c>
      <c r="BA134" s="3393">
        <f t="shared" si="456"/>
        <v>0</v>
      </c>
      <c r="BB134" s="5375" t="str">
        <f t="shared" si="457"/>
        <v>م</v>
      </c>
    </row>
    <row r="135" spans="1:54" ht="45.9" hidden="1" customHeight="1" thickTop="1" thickBot="1">
      <c r="A135" s="6770"/>
      <c r="B135" s="6764"/>
      <c r="C135" s="6767"/>
      <c r="D135" s="5331">
        <f>_xlfn.XLOOKUP(F135,التشكيل_القديم!$H$219:$H$299,التشكيل_القديم!$J$219:$J$299,"")</f>
        <v>0</v>
      </c>
      <c r="E135" s="5336" t="str">
        <f>IF(F135&lt;&gt;"",_xlfn.XLOOKUP(F135,التشكيل_القديم!$H$219:$H$299,التشكيل_القديم!$I$219:$I$299,""),"")</f>
        <v/>
      </c>
      <c r="F135" s="5334"/>
      <c r="G135" s="5376" t="str">
        <f t="shared" si="442"/>
        <v>OK</v>
      </c>
      <c r="H135" s="3351"/>
      <c r="I135" s="3363"/>
      <c r="J135" s="3363"/>
      <c r="K135" s="3363"/>
      <c r="L135" s="3410"/>
      <c r="M135" s="3411"/>
      <c r="N135" s="5342">
        <f t="shared" si="443"/>
        <v>0</v>
      </c>
      <c r="O135" s="5346">
        <f t="shared" si="444"/>
        <v>0</v>
      </c>
      <c r="P135" s="3352"/>
      <c r="Q135" s="3353"/>
      <c r="R135" s="3353"/>
      <c r="S135" s="5023"/>
      <c r="T135" s="3372"/>
      <c r="U135" s="3372"/>
      <c r="V135" s="3373"/>
      <c r="W135" s="5350">
        <f t="shared" si="445"/>
        <v>0</v>
      </c>
      <c r="X135" s="3551">
        <f t="shared" si="446"/>
        <v>0</v>
      </c>
      <c r="Y135" s="3362"/>
      <c r="Z135" s="3363"/>
      <c r="AA135" s="3363"/>
      <c r="AB135" s="3363"/>
      <c r="AC135" s="3364"/>
      <c r="AD135" s="5362"/>
      <c r="AE135" s="3398">
        <f t="shared" si="447"/>
        <v>0</v>
      </c>
      <c r="AF135" s="3362"/>
      <c r="AG135" s="3363"/>
      <c r="AH135" s="3363"/>
      <c r="AI135" s="3363"/>
      <c r="AJ135" s="3363"/>
      <c r="AK135" s="3363"/>
      <c r="AL135" s="3363"/>
      <c r="AM135" s="3364"/>
      <c r="AN135" s="3402">
        <f t="shared" si="448"/>
        <v>0</v>
      </c>
      <c r="AO135" s="3371"/>
      <c r="AP135" s="3373"/>
      <c r="AQ135" s="5338">
        <f t="shared" si="449"/>
        <v>0</v>
      </c>
      <c r="AR135" s="3362"/>
      <c r="AS135" s="3363"/>
      <c r="AT135" s="5366"/>
      <c r="AU135" s="3392">
        <f t="shared" si="450"/>
        <v>0</v>
      </c>
      <c r="AV135" s="3392">
        <f t="shared" si="451"/>
        <v>0</v>
      </c>
      <c r="AW135" s="3392">
        <f t="shared" si="452"/>
        <v>0</v>
      </c>
      <c r="AX135" s="3392">
        <f t="shared" si="453"/>
        <v>0</v>
      </c>
      <c r="AY135" s="3392">
        <f t="shared" si="454"/>
        <v>0</v>
      </c>
      <c r="AZ135" s="3392">
        <f t="shared" si="455"/>
        <v>0</v>
      </c>
      <c r="BA135" s="3392">
        <f t="shared" si="456"/>
        <v>0</v>
      </c>
      <c r="BB135" s="5375" t="str">
        <f t="shared" si="457"/>
        <v/>
      </c>
    </row>
    <row r="136" spans="1:54" ht="45.9" hidden="1" customHeight="1" thickBot="1">
      <c r="A136" s="6771"/>
      <c r="B136" s="6765"/>
      <c r="C136" s="6768"/>
      <c r="D136" s="5331">
        <f>_xlfn.XLOOKUP(F136,التشكيل_القديم!$H$219:$H$299,التشكيل_القديم!$J$219:$J$299,"")</f>
        <v>0</v>
      </c>
      <c r="E136" s="5336" t="str">
        <f>IF(F136&lt;&gt;"",_xlfn.XLOOKUP(F136,التشكيل_القديم!$H$219:$H$299,التشكيل_القديم!$I$219:$I$299,""),"")</f>
        <v/>
      </c>
      <c r="F136" s="5332"/>
      <c r="G136" s="5376" t="str">
        <f t="shared" si="442"/>
        <v>OK</v>
      </c>
      <c r="H136" s="3345"/>
      <c r="I136" s="5354"/>
      <c r="J136" s="5354"/>
      <c r="K136" s="5354"/>
      <c r="L136" s="5359"/>
      <c r="M136" s="5360"/>
      <c r="N136" s="5344">
        <f t="shared" si="443"/>
        <v>0</v>
      </c>
      <c r="O136" s="5348">
        <f t="shared" si="444"/>
        <v>0</v>
      </c>
      <c r="P136" s="3347"/>
      <c r="Q136" s="3346"/>
      <c r="R136" s="3346"/>
      <c r="S136" s="5025"/>
      <c r="T136" s="5358"/>
      <c r="U136" s="5358"/>
      <c r="V136" s="5356"/>
      <c r="W136" s="5352">
        <f t="shared" si="445"/>
        <v>0</v>
      </c>
      <c r="X136" s="3553">
        <f t="shared" si="446"/>
        <v>0</v>
      </c>
      <c r="Y136" s="5353"/>
      <c r="Z136" s="5354"/>
      <c r="AA136" s="5354"/>
      <c r="AB136" s="5354"/>
      <c r="AC136" s="5357"/>
      <c r="AD136" s="5364"/>
      <c r="AE136" s="3400">
        <f t="shared" si="447"/>
        <v>0</v>
      </c>
      <c r="AF136" s="5353"/>
      <c r="AG136" s="5354"/>
      <c r="AH136" s="5354"/>
      <c r="AI136" s="5354"/>
      <c r="AJ136" s="5354"/>
      <c r="AK136" s="5354"/>
      <c r="AL136" s="5354"/>
      <c r="AM136" s="5357"/>
      <c r="AN136" s="3404">
        <f t="shared" si="448"/>
        <v>0</v>
      </c>
      <c r="AO136" s="5355"/>
      <c r="AP136" s="5356"/>
      <c r="AQ136" s="5340">
        <f t="shared" si="449"/>
        <v>0</v>
      </c>
      <c r="AR136" s="5353"/>
      <c r="AS136" s="5354"/>
      <c r="AT136" s="5368"/>
      <c r="AU136" s="3394">
        <f t="shared" si="450"/>
        <v>0</v>
      </c>
      <c r="AV136" s="3394">
        <f t="shared" si="451"/>
        <v>0</v>
      </c>
      <c r="AW136" s="3394">
        <f t="shared" si="452"/>
        <v>0</v>
      </c>
      <c r="AX136" s="3394">
        <f t="shared" si="453"/>
        <v>0</v>
      </c>
      <c r="AY136" s="3394">
        <f t="shared" si="454"/>
        <v>0</v>
      </c>
      <c r="AZ136" s="3394">
        <f t="shared" si="455"/>
        <v>0</v>
      </c>
      <c r="BA136" s="3394">
        <f t="shared" si="456"/>
        <v>0</v>
      </c>
      <c r="BB136" s="5375" t="str">
        <f t="shared" si="457"/>
        <v/>
      </c>
    </row>
    <row r="137" spans="1:54" ht="45.9" customHeight="1" thickBot="1">
      <c r="A137" s="6759" t="str">
        <f xml:space="preserve"> "اجمالي " &amp;A132</f>
        <v>اجمالي الدائرة الثالثة جزئي مركز الفنش</v>
      </c>
      <c r="B137" s="6760"/>
      <c r="C137" s="6760"/>
      <c r="D137" s="6757"/>
      <c r="E137" s="6760"/>
      <c r="F137" s="6761"/>
      <c r="G137" s="5369"/>
      <c r="H137" s="5370">
        <f>SUM(H132:H136)</f>
        <v>0</v>
      </c>
      <c r="I137" s="3415">
        <f>SUM(I132:I136)</f>
        <v>0</v>
      </c>
      <c r="J137" s="3415">
        <f t="shared" ref="J137:M137" si="458">SUM(J132:J136)</f>
        <v>0</v>
      </c>
      <c r="K137" s="3415">
        <f t="shared" si="458"/>
        <v>0</v>
      </c>
      <c r="L137" s="3415">
        <f t="shared" si="458"/>
        <v>0</v>
      </c>
      <c r="M137" s="3415">
        <f t="shared" si="458"/>
        <v>0</v>
      </c>
      <c r="N137" s="5371">
        <f t="shared" si="443"/>
        <v>0</v>
      </c>
      <c r="O137" s="5372">
        <f t="shared" si="444"/>
        <v>0</v>
      </c>
      <c r="P137" s="3415">
        <f t="shared" ref="P137:S137" si="459">SUM(P132:P136)</f>
        <v>0</v>
      </c>
      <c r="Q137" s="3415">
        <f t="shared" si="459"/>
        <v>0</v>
      </c>
      <c r="R137" s="3415">
        <f t="shared" si="459"/>
        <v>0</v>
      </c>
      <c r="S137" s="5026">
        <f t="shared" si="459"/>
        <v>0</v>
      </c>
      <c r="T137" s="3415">
        <f>SUM(T132:T136)</f>
        <v>0</v>
      </c>
      <c r="U137" s="3415">
        <f t="shared" ref="U137" si="460">SUM(U132:U136)</f>
        <v>0</v>
      </c>
      <c r="V137" s="3415">
        <f>SUM(V132:V136)</f>
        <v>0</v>
      </c>
      <c r="W137" s="5373">
        <f t="shared" si="445"/>
        <v>0</v>
      </c>
      <c r="X137" s="3415">
        <f t="shared" si="446"/>
        <v>0</v>
      </c>
      <c r="Y137" s="3415">
        <f t="shared" ref="Y137:AD137" si="461">SUM(Y132:Y136)</f>
        <v>0</v>
      </c>
      <c r="Z137" s="3415">
        <f t="shared" si="461"/>
        <v>0</v>
      </c>
      <c r="AA137" s="3415">
        <f t="shared" si="461"/>
        <v>0</v>
      </c>
      <c r="AB137" s="3415">
        <f t="shared" si="461"/>
        <v>0</v>
      </c>
      <c r="AC137" s="3415">
        <f t="shared" si="461"/>
        <v>0</v>
      </c>
      <c r="AD137" s="3415">
        <f t="shared" si="461"/>
        <v>0</v>
      </c>
      <c r="AE137" s="3416">
        <f t="shared" si="447"/>
        <v>0</v>
      </c>
      <c r="AF137" s="3415">
        <f t="shared" ref="AF137:AM137" si="462">SUM(AF132:AF136)</f>
        <v>0</v>
      </c>
      <c r="AG137" s="3415">
        <f t="shared" si="462"/>
        <v>0</v>
      </c>
      <c r="AH137" s="3415">
        <f t="shared" si="462"/>
        <v>0</v>
      </c>
      <c r="AI137" s="3415">
        <f t="shared" si="462"/>
        <v>0</v>
      </c>
      <c r="AJ137" s="3415">
        <f t="shared" si="462"/>
        <v>0</v>
      </c>
      <c r="AK137" s="3415">
        <f t="shared" si="462"/>
        <v>0</v>
      </c>
      <c r="AL137" s="3415">
        <f t="shared" si="462"/>
        <v>0</v>
      </c>
      <c r="AM137" s="3415">
        <f t="shared" si="462"/>
        <v>0</v>
      </c>
      <c r="AN137" s="3417">
        <f t="shared" si="448"/>
        <v>0</v>
      </c>
      <c r="AO137" s="3415">
        <f t="shared" ref="AO137:AP137" si="463">SUM(AO132:AO136)</f>
        <v>0</v>
      </c>
      <c r="AP137" s="3415">
        <f t="shared" si="463"/>
        <v>0</v>
      </c>
      <c r="AQ137" s="3415">
        <f t="shared" si="449"/>
        <v>0</v>
      </c>
      <c r="AR137" s="3415">
        <f t="shared" ref="AR137:AT137" si="464">SUM(AR132:AR136)</f>
        <v>0</v>
      </c>
      <c r="AS137" s="3415">
        <f t="shared" si="464"/>
        <v>0</v>
      </c>
      <c r="AT137" s="5374">
        <f t="shared" si="464"/>
        <v>0</v>
      </c>
      <c r="AU137" s="3415">
        <f t="shared" si="450"/>
        <v>0</v>
      </c>
      <c r="AV137" s="3415">
        <f t="shared" si="451"/>
        <v>0</v>
      </c>
      <c r="AW137" s="3415">
        <f t="shared" si="452"/>
        <v>0</v>
      </c>
      <c r="AX137" s="3415">
        <f t="shared" si="453"/>
        <v>0</v>
      </c>
      <c r="AY137" s="3415">
        <f t="shared" si="454"/>
        <v>0</v>
      </c>
      <c r="AZ137" s="3415">
        <f t="shared" si="455"/>
        <v>0</v>
      </c>
      <c r="BA137" s="3415">
        <f t="shared" si="456"/>
        <v>0</v>
      </c>
      <c r="BB137" s="3418"/>
    </row>
    <row r="138" spans="1:54" ht="45.9" customHeight="1" thickBot="1">
      <c r="A138" s="6759" t="s">
        <v>1642</v>
      </c>
      <c r="B138" s="6760"/>
      <c r="C138" s="6760"/>
      <c r="D138" s="6757"/>
      <c r="E138" s="6760"/>
      <c r="F138" s="6761"/>
      <c r="G138" s="5369"/>
      <c r="H138" s="5370">
        <f t="shared" ref="H138:BB138" si="465">SUM(H125,H131,H137)</f>
        <v>0</v>
      </c>
      <c r="I138" s="3415">
        <f t="shared" si="465"/>
        <v>0</v>
      </c>
      <c r="J138" s="3415">
        <f t="shared" si="465"/>
        <v>0</v>
      </c>
      <c r="K138" s="3415">
        <f t="shared" si="465"/>
        <v>0</v>
      </c>
      <c r="L138" s="3415">
        <f t="shared" si="465"/>
        <v>0</v>
      </c>
      <c r="M138" s="3415">
        <f t="shared" si="465"/>
        <v>0</v>
      </c>
      <c r="N138" s="5371">
        <f t="shared" si="465"/>
        <v>0</v>
      </c>
      <c r="O138" s="5372">
        <f t="shared" si="465"/>
        <v>0</v>
      </c>
      <c r="P138" s="3415">
        <f t="shared" si="465"/>
        <v>0</v>
      </c>
      <c r="Q138" s="3415">
        <f t="shared" si="465"/>
        <v>0</v>
      </c>
      <c r="R138" s="3415">
        <f t="shared" si="465"/>
        <v>0</v>
      </c>
      <c r="S138" s="5026">
        <f t="shared" si="465"/>
        <v>0</v>
      </c>
      <c r="T138" s="3415">
        <f t="shared" si="465"/>
        <v>0</v>
      </c>
      <c r="U138" s="3415">
        <f t="shared" si="465"/>
        <v>0</v>
      </c>
      <c r="V138" s="3415">
        <f t="shared" si="465"/>
        <v>0</v>
      </c>
      <c r="W138" s="5373">
        <f t="shared" si="465"/>
        <v>0</v>
      </c>
      <c r="X138" s="3415">
        <f t="shared" si="465"/>
        <v>0</v>
      </c>
      <c r="Y138" s="3415">
        <f t="shared" si="465"/>
        <v>0</v>
      </c>
      <c r="Z138" s="3415">
        <f t="shared" si="465"/>
        <v>0</v>
      </c>
      <c r="AA138" s="3415">
        <f t="shared" si="465"/>
        <v>0</v>
      </c>
      <c r="AB138" s="3415">
        <f t="shared" si="465"/>
        <v>0</v>
      </c>
      <c r="AC138" s="3415">
        <f t="shared" si="465"/>
        <v>0</v>
      </c>
      <c r="AD138" s="3415">
        <f t="shared" si="465"/>
        <v>0</v>
      </c>
      <c r="AE138" s="3416">
        <f t="shared" si="465"/>
        <v>0</v>
      </c>
      <c r="AF138" s="3415">
        <f t="shared" si="465"/>
        <v>0</v>
      </c>
      <c r="AG138" s="3415">
        <f t="shared" si="465"/>
        <v>0</v>
      </c>
      <c r="AH138" s="3415">
        <f t="shared" si="465"/>
        <v>0</v>
      </c>
      <c r="AI138" s="3415">
        <f t="shared" si="465"/>
        <v>0</v>
      </c>
      <c r="AJ138" s="3415">
        <f t="shared" si="465"/>
        <v>0</v>
      </c>
      <c r="AK138" s="3415">
        <f t="shared" si="465"/>
        <v>0</v>
      </c>
      <c r="AL138" s="3415">
        <f t="shared" si="465"/>
        <v>0</v>
      </c>
      <c r="AM138" s="3415">
        <f t="shared" si="465"/>
        <v>0</v>
      </c>
      <c r="AN138" s="3417">
        <f t="shared" si="465"/>
        <v>0</v>
      </c>
      <c r="AO138" s="3415">
        <f t="shared" si="465"/>
        <v>0</v>
      </c>
      <c r="AP138" s="3415">
        <f t="shared" si="465"/>
        <v>0</v>
      </c>
      <c r="AQ138" s="3415">
        <f t="shared" si="465"/>
        <v>0</v>
      </c>
      <c r="AR138" s="3415">
        <f t="shared" si="465"/>
        <v>0</v>
      </c>
      <c r="AS138" s="3415">
        <f t="shared" si="465"/>
        <v>0</v>
      </c>
      <c r="AT138" s="5374">
        <f t="shared" si="465"/>
        <v>0</v>
      </c>
      <c r="AU138" s="3415">
        <f t="shared" si="465"/>
        <v>0</v>
      </c>
      <c r="AV138" s="3415">
        <f t="shared" si="465"/>
        <v>0</v>
      </c>
      <c r="AW138" s="3415">
        <f t="shared" si="465"/>
        <v>0</v>
      </c>
      <c r="AX138" s="3415">
        <f t="shared" si="465"/>
        <v>0</v>
      </c>
      <c r="AY138" s="3415">
        <f t="shared" si="465"/>
        <v>0</v>
      </c>
      <c r="AZ138" s="3415">
        <f t="shared" si="465"/>
        <v>0</v>
      </c>
      <c r="BA138" s="3415">
        <f t="shared" si="465"/>
        <v>0</v>
      </c>
      <c r="BB138" s="3418">
        <f t="shared" si="465"/>
        <v>0</v>
      </c>
    </row>
    <row r="139" spans="1:54" ht="45.9" customHeight="1" thickBot="1">
      <c r="A139" s="6769" t="s">
        <v>1662</v>
      </c>
      <c r="B139" s="6763" t="str" cm="1">
        <f t="array" ref="B139">_xlfn.XLOOKUP(1, (INDEX(التشكيل_القديم!$M$219:$T$244, ,6)=$A139) * (INDEX(التشكيل_القديم!$M$219:$T$244, ,7)="رئيس الدائرة"), INDEX(التشكيل_القديم!$M$219:$T$244, ,2))</f>
        <v>احمد عصام ابراهيم على</v>
      </c>
      <c r="C139" s="6766" t="str">
        <f>_xlfn.XLOOKUP($B139,التشكيل_القديم!$N$219:$N$254,التشكيل_القديم!$P$219:$P$254,"")</f>
        <v>أ</v>
      </c>
      <c r="D139" s="5331" t="str">
        <f>_xlfn.XLOOKUP(F139,التشكيل_القديم!$H$219:$H$299,التشكيل_القديم!$J$219:$J$299,"")</f>
        <v>السبت</v>
      </c>
      <c r="E139" s="5336" t="str">
        <f>IF(F139&lt;&gt;"",_xlfn.XLOOKUP(F139,التشكيل_القديم!$H$219:$H$299,التشكيل_القديم!$I$219:$I$299,""),"")</f>
        <v>جنح ومخالفات</v>
      </c>
      <c r="F139" s="5332" t="str" cm="2">
        <f t="array" ref="F139:F143">_xlfn._xlws.FILTER(التشكيل_القديم!$H$219:$H$299,التشكيل_القديم!$E$219:$E$299=$A139,"")</f>
        <v>السبت -جنح ومخالفات - سمسطا - د1</v>
      </c>
      <c r="G139" s="5376" t="str">
        <f>IF(BB139 = "", "OK",IF(AND(N139&lt;&gt;0,(O139+W139)=N139),"OK","WRONG"))</f>
        <v>WRONG</v>
      </c>
      <c r="H139" s="3377"/>
      <c r="I139" s="3350"/>
      <c r="J139" s="3350"/>
      <c r="K139" s="3350"/>
      <c r="L139" s="3408"/>
      <c r="M139" s="3409"/>
      <c r="N139" s="5341">
        <f>SUM(H139:M139)</f>
        <v>0</v>
      </c>
      <c r="O139" s="5345">
        <f>SUM(P139:V139)</f>
        <v>0</v>
      </c>
      <c r="P139" s="3368"/>
      <c r="Q139" s="3369"/>
      <c r="R139" s="3369"/>
      <c r="S139" s="5022"/>
      <c r="T139" s="3369"/>
      <c r="U139" s="3369"/>
      <c r="V139" s="3370"/>
      <c r="W139" s="5349">
        <f>X139+AD139+AE139+AN139+AQ139+AT139</f>
        <v>0</v>
      </c>
      <c r="X139" s="3550">
        <f>SUM(Y139:AC139)</f>
        <v>0</v>
      </c>
      <c r="Y139" s="3357"/>
      <c r="Z139" s="3350"/>
      <c r="AA139" s="3350"/>
      <c r="AB139" s="3350"/>
      <c r="AC139" s="3361"/>
      <c r="AD139" s="5361"/>
      <c r="AE139" s="3397">
        <f>SUM(AF139:AM139)</f>
        <v>0</v>
      </c>
      <c r="AF139" s="3357"/>
      <c r="AG139" s="3350"/>
      <c r="AH139" s="3350"/>
      <c r="AI139" s="3350"/>
      <c r="AJ139" s="3350"/>
      <c r="AK139" s="3350"/>
      <c r="AL139" s="3350"/>
      <c r="AM139" s="3361"/>
      <c r="AN139" s="3401">
        <f>AO139+AP139</f>
        <v>0</v>
      </c>
      <c r="AO139" s="3368"/>
      <c r="AP139" s="3370"/>
      <c r="AQ139" s="5337">
        <f>AR139+AS139</f>
        <v>0</v>
      </c>
      <c r="AR139" s="3357"/>
      <c r="AS139" s="3350"/>
      <c r="AT139" s="5365"/>
      <c r="AU139" s="3391">
        <f>SUM(AV139:BA139)</f>
        <v>0</v>
      </c>
      <c r="AV139" s="3391">
        <f>X139</f>
        <v>0</v>
      </c>
      <c r="AW139" s="3391">
        <f>AE139</f>
        <v>0</v>
      </c>
      <c r="AX139" s="3391">
        <f>AD139</f>
        <v>0</v>
      </c>
      <c r="AY139" s="3391">
        <f>AN139</f>
        <v>0</v>
      </c>
      <c r="AZ139" s="3391">
        <f>AQ139</f>
        <v>0</v>
      </c>
      <c r="BA139" s="3391">
        <f>AT139</f>
        <v>0</v>
      </c>
      <c r="BB139" s="5375" t="str">
        <f>IF(OR(E139="جنح ومخالفات",E139="مباني واملاك الدولة"),"م","")</f>
        <v>م</v>
      </c>
    </row>
    <row r="140" spans="1:54" ht="45.9" customHeight="1" thickTop="1" thickBot="1">
      <c r="A140" s="6770"/>
      <c r="B140" s="6764"/>
      <c r="C140" s="6767"/>
      <c r="D140" s="5331" t="str">
        <f>_xlfn.XLOOKUP(F140,التشكيل_القديم!$H$219:$H$299,التشكيل_القديم!$J$219:$J$299,"")</f>
        <v>السبت</v>
      </c>
      <c r="E140" s="5336" t="str">
        <f>IF(F140&lt;&gt;"",_xlfn.XLOOKUP(F140,التشكيل_القديم!$H$219:$H$299,التشكيل_القديم!$I$219:$I$299,""),"")</f>
        <v>جنح البيئة</v>
      </c>
      <c r="F140" s="5333" t="str">
        <v>السبت -جنح البيئة - سمسطا - د1</v>
      </c>
      <c r="G140" s="5376" t="str">
        <f t="shared" ref="G140:G143" si="466">IF(BB140 = "", "OK",IF(AND(N140&lt;&gt;0,(O140+W140)=N140),"OK","WRONG"))</f>
        <v>OK</v>
      </c>
      <c r="H140" s="3351"/>
      <c r="I140" s="3363"/>
      <c r="J140" s="3363"/>
      <c r="K140" s="3363"/>
      <c r="L140" s="3410"/>
      <c r="M140" s="3411"/>
      <c r="N140" s="5342">
        <f t="shared" ref="N140:N144" si="467">SUM(H140:M140)</f>
        <v>0</v>
      </c>
      <c r="O140" s="5346">
        <f t="shared" ref="O140:O144" si="468">SUM(P140:V140)</f>
        <v>0</v>
      </c>
      <c r="P140" s="3371"/>
      <c r="Q140" s="3372"/>
      <c r="R140" s="3372"/>
      <c r="S140" s="5023"/>
      <c r="T140" s="3372"/>
      <c r="U140" s="3372"/>
      <c r="V140" s="3373"/>
      <c r="W140" s="5350">
        <f t="shared" ref="W140:W144" si="469">X140+AD140+AE140+AN140+AQ140</f>
        <v>0</v>
      </c>
      <c r="X140" s="3551">
        <f t="shared" ref="X140:X144" si="470">SUM(Y140:AC140)</f>
        <v>0</v>
      </c>
      <c r="Y140" s="3362"/>
      <c r="Z140" s="3363"/>
      <c r="AA140" s="3363"/>
      <c r="AB140" s="3363"/>
      <c r="AC140" s="3364"/>
      <c r="AD140" s="5362"/>
      <c r="AE140" s="3398">
        <f t="shared" ref="AE140:AE144" si="471">SUM(AF140:AM140)</f>
        <v>0</v>
      </c>
      <c r="AF140" s="3362"/>
      <c r="AG140" s="3363"/>
      <c r="AH140" s="3363"/>
      <c r="AI140" s="3363"/>
      <c r="AJ140" s="3363"/>
      <c r="AK140" s="3363"/>
      <c r="AL140" s="3363"/>
      <c r="AM140" s="3364"/>
      <c r="AN140" s="3402">
        <f t="shared" ref="AN140:AN144" si="472">AO140+AP140</f>
        <v>0</v>
      </c>
      <c r="AO140" s="3371"/>
      <c r="AP140" s="3373"/>
      <c r="AQ140" s="5338">
        <f t="shared" ref="AQ140:AQ144" si="473">AR140+AS140</f>
        <v>0</v>
      </c>
      <c r="AR140" s="3362"/>
      <c r="AS140" s="3363"/>
      <c r="AT140" s="5366"/>
      <c r="AU140" s="3392">
        <f t="shared" ref="AU140:AU144" si="474">SUM(AV140:BA140)</f>
        <v>0</v>
      </c>
      <c r="AV140" s="3392">
        <f t="shared" ref="AV140:AV144" si="475">X140</f>
        <v>0</v>
      </c>
      <c r="AW140" s="3392">
        <f t="shared" ref="AW140:AW144" si="476">AE140</f>
        <v>0</v>
      </c>
      <c r="AX140" s="3392">
        <f t="shared" ref="AX140:AX144" si="477">AD140</f>
        <v>0</v>
      </c>
      <c r="AY140" s="3392">
        <f t="shared" ref="AY140:AY144" si="478">AN140</f>
        <v>0</v>
      </c>
      <c r="AZ140" s="3392">
        <f t="shared" ref="AZ140:AZ144" si="479">AQ140</f>
        <v>0</v>
      </c>
      <c r="BA140" s="3392">
        <f t="shared" ref="BA140:BA144" si="480">AT140</f>
        <v>0</v>
      </c>
      <c r="BB140" s="5375" t="str">
        <f t="shared" ref="BB140:BB143" si="481">IF(OR(E140="جنح ومخالفات",E140="مباني واملاك الدولة"),"م","")</f>
        <v/>
      </c>
    </row>
    <row r="141" spans="1:54" ht="45.9" customHeight="1" thickTop="1" thickBot="1">
      <c r="A141" s="6770"/>
      <c r="B141" s="6764"/>
      <c r="C141" s="6767"/>
      <c r="D141" s="5331" t="str">
        <f>_xlfn.XLOOKUP(F141,التشكيل_القديم!$H$219:$H$299,التشكيل_القديم!$J$219:$J$299,"")</f>
        <v>الاحد</v>
      </c>
      <c r="E141" s="5336" t="str">
        <f>IF(F141&lt;&gt;"",_xlfn.XLOOKUP(F141,التشكيل_القديم!$H$219:$H$299,التشكيل_القديم!$I$219:$I$299,""),"")</f>
        <v>جنح ومخالفات</v>
      </c>
      <c r="F141" s="5335" t="str">
        <v>الاحد -جنح ومخالفات - سمسطا - د1</v>
      </c>
      <c r="G141" s="5376" t="str">
        <f t="shared" si="466"/>
        <v>WRONG</v>
      </c>
      <c r="H141" s="3354"/>
      <c r="I141" s="3366"/>
      <c r="J141" s="3366"/>
      <c r="K141" s="3366"/>
      <c r="L141" s="3412"/>
      <c r="M141" s="3413"/>
      <c r="N141" s="5343">
        <f t="shared" si="467"/>
        <v>0</v>
      </c>
      <c r="O141" s="5347">
        <f t="shared" si="468"/>
        <v>0</v>
      </c>
      <c r="P141" s="3374"/>
      <c r="Q141" s="3375"/>
      <c r="R141" s="3375"/>
      <c r="S141" s="5024"/>
      <c r="T141" s="3375"/>
      <c r="U141" s="3375"/>
      <c r="V141" s="3376"/>
      <c r="W141" s="5351">
        <f t="shared" si="469"/>
        <v>0</v>
      </c>
      <c r="X141" s="3552">
        <f t="shared" si="470"/>
        <v>0</v>
      </c>
      <c r="Y141" s="3365"/>
      <c r="Z141" s="3366"/>
      <c r="AA141" s="3366"/>
      <c r="AB141" s="3366"/>
      <c r="AC141" s="3367"/>
      <c r="AD141" s="5363"/>
      <c r="AE141" s="3399">
        <f t="shared" si="471"/>
        <v>0</v>
      </c>
      <c r="AF141" s="3365"/>
      <c r="AG141" s="3366"/>
      <c r="AH141" s="3366"/>
      <c r="AI141" s="3366"/>
      <c r="AJ141" s="3366"/>
      <c r="AK141" s="3366"/>
      <c r="AL141" s="3366"/>
      <c r="AM141" s="3367"/>
      <c r="AN141" s="3403">
        <f t="shared" si="472"/>
        <v>0</v>
      </c>
      <c r="AO141" s="3374"/>
      <c r="AP141" s="3376"/>
      <c r="AQ141" s="5339">
        <f t="shared" si="473"/>
        <v>0</v>
      </c>
      <c r="AR141" s="3365"/>
      <c r="AS141" s="3366"/>
      <c r="AT141" s="5367"/>
      <c r="AU141" s="3393">
        <f t="shared" si="474"/>
        <v>0</v>
      </c>
      <c r="AV141" s="3393">
        <f t="shared" si="475"/>
        <v>0</v>
      </c>
      <c r="AW141" s="3393">
        <f t="shared" si="476"/>
        <v>0</v>
      </c>
      <c r="AX141" s="3393">
        <f t="shared" si="477"/>
        <v>0</v>
      </c>
      <c r="AY141" s="3393">
        <f t="shared" si="478"/>
        <v>0</v>
      </c>
      <c r="AZ141" s="3393">
        <f t="shared" si="479"/>
        <v>0</v>
      </c>
      <c r="BA141" s="3393">
        <f t="shared" si="480"/>
        <v>0</v>
      </c>
      <c r="BB141" s="5375" t="str">
        <f t="shared" si="481"/>
        <v>م</v>
      </c>
    </row>
    <row r="142" spans="1:54" ht="45.9" customHeight="1" thickTop="1" thickBot="1">
      <c r="A142" s="6770"/>
      <c r="B142" s="6764"/>
      <c r="C142" s="6767"/>
      <c r="D142" s="5331" t="str">
        <f>_xlfn.XLOOKUP(F142,التشكيل_القديم!$H$219:$H$299,التشكيل_القديم!$J$219:$J$299,"")</f>
        <v>الاحد</v>
      </c>
      <c r="E142" s="5336" t="str">
        <f>IF(F142&lt;&gt;"",_xlfn.XLOOKUP(F142,التشكيل_القديم!$H$219:$H$299,التشكيل_القديم!$I$219:$I$299,""),"")</f>
        <v>جنح المرور</v>
      </c>
      <c r="F142" s="5334" t="str">
        <v>الاحد -جنح المرور - سمسطا - د1</v>
      </c>
      <c r="G142" s="5376" t="str">
        <f t="shared" si="466"/>
        <v>OK</v>
      </c>
      <c r="H142" s="3351"/>
      <c r="I142" s="3363"/>
      <c r="J142" s="3363"/>
      <c r="K142" s="3363"/>
      <c r="L142" s="3410"/>
      <c r="M142" s="3411"/>
      <c r="N142" s="5342">
        <f t="shared" si="467"/>
        <v>0</v>
      </c>
      <c r="O142" s="5346">
        <f t="shared" si="468"/>
        <v>0</v>
      </c>
      <c r="P142" s="3352"/>
      <c r="Q142" s="3353"/>
      <c r="R142" s="3353"/>
      <c r="S142" s="5023"/>
      <c r="T142" s="3372"/>
      <c r="U142" s="3372"/>
      <c r="V142" s="3373"/>
      <c r="W142" s="5350">
        <f t="shared" si="469"/>
        <v>0</v>
      </c>
      <c r="X142" s="3551">
        <f t="shared" si="470"/>
        <v>0</v>
      </c>
      <c r="Y142" s="3362"/>
      <c r="Z142" s="3363"/>
      <c r="AA142" s="3363"/>
      <c r="AB142" s="3363"/>
      <c r="AC142" s="3364"/>
      <c r="AD142" s="5362"/>
      <c r="AE142" s="3398">
        <f t="shared" si="471"/>
        <v>0</v>
      </c>
      <c r="AF142" s="3362"/>
      <c r="AG142" s="3363"/>
      <c r="AH142" s="3363"/>
      <c r="AI142" s="3363"/>
      <c r="AJ142" s="3363"/>
      <c r="AK142" s="3363"/>
      <c r="AL142" s="3363"/>
      <c r="AM142" s="3364"/>
      <c r="AN142" s="3402">
        <f t="shared" si="472"/>
        <v>0</v>
      </c>
      <c r="AO142" s="3371"/>
      <c r="AP142" s="3373"/>
      <c r="AQ142" s="5338">
        <f t="shared" si="473"/>
        <v>0</v>
      </c>
      <c r="AR142" s="3362"/>
      <c r="AS142" s="3363"/>
      <c r="AT142" s="5366"/>
      <c r="AU142" s="3392">
        <f t="shared" si="474"/>
        <v>0</v>
      </c>
      <c r="AV142" s="3392">
        <f t="shared" si="475"/>
        <v>0</v>
      </c>
      <c r="AW142" s="3392">
        <f t="shared" si="476"/>
        <v>0</v>
      </c>
      <c r="AX142" s="3392">
        <f t="shared" si="477"/>
        <v>0</v>
      </c>
      <c r="AY142" s="3392">
        <f t="shared" si="478"/>
        <v>0</v>
      </c>
      <c r="AZ142" s="3392">
        <f t="shared" si="479"/>
        <v>0</v>
      </c>
      <c r="BA142" s="3392">
        <f t="shared" si="480"/>
        <v>0</v>
      </c>
      <c r="BB142" s="5375" t="str">
        <f t="shared" si="481"/>
        <v/>
      </c>
    </row>
    <row r="143" spans="1:54" ht="45.9" customHeight="1" thickBot="1">
      <c r="A143" s="6771"/>
      <c r="B143" s="6765"/>
      <c r="C143" s="6768"/>
      <c r="D143" s="5331" t="str">
        <f>_xlfn.XLOOKUP(F143,التشكيل_القديم!$H$219:$H$299,التشكيل_القديم!$J$219:$J$299,"")</f>
        <v>الاحد</v>
      </c>
      <c r="E143" s="5336" t="str">
        <f>IF(F143&lt;&gt;"",_xlfn.XLOOKUP(F143,التشكيل_القديم!$H$219:$H$299,التشكيل_القديم!$I$219:$I$299,""),"")</f>
        <v>قضايا العنف ضد المرأة</v>
      </c>
      <c r="F143" s="5332" t="str">
        <v>الاحد -قضايا العنف ضد المرأة - سمسطا - د1</v>
      </c>
      <c r="G143" s="5376" t="str">
        <f t="shared" si="466"/>
        <v>OK</v>
      </c>
      <c r="H143" s="3345"/>
      <c r="I143" s="5354"/>
      <c r="J143" s="5354"/>
      <c r="K143" s="5354"/>
      <c r="L143" s="5359"/>
      <c r="M143" s="5360"/>
      <c r="N143" s="5344">
        <f t="shared" si="467"/>
        <v>0</v>
      </c>
      <c r="O143" s="5348">
        <f t="shared" si="468"/>
        <v>0</v>
      </c>
      <c r="P143" s="3347"/>
      <c r="Q143" s="3346"/>
      <c r="R143" s="3346"/>
      <c r="S143" s="5025"/>
      <c r="T143" s="5358"/>
      <c r="U143" s="5358"/>
      <c r="V143" s="5356"/>
      <c r="W143" s="5352">
        <f t="shared" si="469"/>
        <v>0</v>
      </c>
      <c r="X143" s="3553">
        <f t="shared" si="470"/>
        <v>0</v>
      </c>
      <c r="Y143" s="5353"/>
      <c r="Z143" s="5354"/>
      <c r="AA143" s="5354"/>
      <c r="AB143" s="5354"/>
      <c r="AC143" s="5357"/>
      <c r="AD143" s="5364"/>
      <c r="AE143" s="3400">
        <f t="shared" si="471"/>
        <v>0</v>
      </c>
      <c r="AF143" s="5353"/>
      <c r="AG143" s="5354"/>
      <c r="AH143" s="5354"/>
      <c r="AI143" s="5354"/>
      <c r="AJ143" s="5354"/>
      <c r="AK143" s="5354"/>
      <c r="AL143" s="5354"/>
      <c r="AM143" s="5357"/>
      <c r="AN143" s="3404">
        <f t="shared" si="472"/>
        <v>0</v>
      </c>
      <c r="AO143" s="5355"/>
      <c r="AP143" s="5356"/>
      <c r="AQ143" s="5340">
        <f t="shared" si="473"/>
        <v>0</v>
      </c>
      <c r="AR143" s="5353"/>
      <c r="AS143" s="5354"/>
      <c r="AT143" s="5368"/>
      <c r="AU143" s="3394">
        <f t="shared" si="474"/>
        <v>0</v>
      </c>
      <c r="AV143" s="3394">
        <f t="shared" si="475"/>
        <v>0</v>
      </c>
      <c r="AW143" s="3394">
        <f t="shared" si="476"/>
        <v>0</v>
      </c>
      <c r="AX143" s="3394">
        <f t="shared" si="477"/>
        <v>0</v>
      </c>
      <c r="AY143" s="3394">
        <f t="shared" si="478"/>
        <v>0</v>
      </c>
      <c r="AZ143" s="3394">
        <f t="shared" si="479"/>
        <v>0</v>
      </c>
      <c r="BA143" s="3394">
        <f t="shared" si="480"/>
        <v>0</v>
      </c>
      <c r="BB143" s="5375" t="str">
        <f t="shared" si="481"/>
        <v/>
      </c>
    </row>
    <row r="144" spans="1:54" ht="45.9" customHeight="1" thickBot="1">
      <c r="A144" s="6759" t="str">
        <f xml:space="preserve"> "اجمالي " &amp;A139</f>
        <v>اجمالي الدائرة الأولي جزئي مركز سمسطا</v>
      </c>
      <c r="B144" s="6760"/>
      <c r="C144" s="6760"/>
      <c r="D144" s="6757"/>
      <c r="E144" s="6760"/>
      <c r="F144" s="6761"/>
      <c r="G144" s="5369"/>
      <c r="H144" s="5370">
        <f>SUM(H139:H143)</f>
        <v>0</v>
      </c>
      <c r="I144" s="3415">
        <f>SUM(I139:I143)</f>
        <v>0</v>
      </c>
      <c r="J144" s="3415">
        <f t="shared" ref="J144:M144" si="482">SUM(J139:J143)</f>
        <v>0</v>
      </c>
      <c r="K144" s="3415">
        <f t="shared" si="482"/>
        <v>0</v>
      </c>
      <c r="L144" s="3415">
        <f t="shared" si="482"/>
        <v>0</v>
      </c>
      <c r="M144" s="3415">
        <f t="shared" si="482"/>
        <v>0</v>
      </c>
      <c r="N144" s="5371">
        <f t="shared" si="467"/>
        <v>0</v>
      </c>
      <c r="O144" s="5372">
        <f t="shared" si="468"/>
        <v>0</v>
      </c>
      <c r="P144" s="3415">
        <f t="shared" ref="P144:S144" si="483">SUM(P139:P143)</f>
        <v>0</v>
      </c>
      <c r="Q144" s="3415">
        <f t="shared" si="483"/>
        <v>0</v>
      </c>
      <c r="R144" s="3415">
        <f t="shared" si="483"/>
        <v>0</v>
      </c>
      <c r="S144" s="5026">
        <f t="shared" si="483"/>
        <v>0</v>
      </c>
      <c r="T144" s="3415">
        <f>SUM(T139:T143)</f>
        <v>0</v>
      </c>
      <c r="U144" s="3415">
        <f t="shared" ref="U144" si="484">SUM(U139:U143)</f>
        <v>0</v>
      </c>
      <c r="V144" s="3415">
        <f>SUM(V139:V143)</f>
        <v>0</v>
      </c>
      <c r="W144" s="5373">
        <f t="shared" si="469"/>
        <v>0</v>
      </c>
      <c r="X144" s="3415">
        <f t="shared" si="470"/>
        <v>0</v>
      </c>
      <c r="Y144" s="3415">
        <f t="shared" ref="Y144:AD144" si="485">SUM(Y139:Y143)</f>
        <v>0</v>
      </c>
      <c r="Z144" s="3415">
        <f t="shared" si="485"/>
        <v>0</v>
      </c>
      <c r="AA144" s="3415">
        <f t="shared" si="485"/>
        <v>0</v>
      </c>
      <c r="AB144" s="3415">
        <f t="shared" si="485"/>
        <v>0</v>
      </c>
      <c r="AC144" s="3415">
        <f t="shared" si="485"/>
        <v>0</v>
      </c>
      <c r="AD144" s="3415">
        <f t="shared" si="485"/>
        <v>0</v>
      </c>
      <c r="AE144" s="3416">
        <f t="shared" si="471"/>
        <v>0</v>
      </c>
      <c r="AF144" s="3415">
        <f t="shared" ref="AF144:AM144" si="486">SUM(AF139:AF143)</f>
        <v>0</v>
      </c>
      <c r="AG144" s="3415">
        <f t="shared" si="486"/>
        <v>0</v>
      </c>
      <c r="AH144" s="3415">
        <f t="shared" si="486"/>
        <v>0</v>
      </c>
      <c r="AI144" s="3415">
        <f t="shared" si="486"/>
        <v>0</v>
      </c>
      <c r="AJ144" s="3415">
        <f t="shared" si="486"/>
        <v>0</v>
      </c>
      <c r="AK144" s="3415">
        <f t="shared" si="486"/>
        <v>0</v>
      </c>
      <c r="AL144" s="3415">
        <f t="shared" si="486"/>
        <v>0</v>
      </c>
      <c r="AM144" s="3415">
        <f t="shared" si="486"/>
        <v>0</v>
      </c>
      <c r="AN144" s="3417">
        <f t="shared" si="472"/>
        <v>0</v>
      </c>
      <c r="AO144" s="3415">
        <f t="shared" ref="AO144:AP144" si="487">SUM(AO139:AO143)</f>
        <v>0</v>
      </c>
      <c r="AP144" s="3415">
        <f t="shared" si="487"/>
        <v>0</v>
      </c>
      <c r="AQ144" s="3415">
        <f t="shared" si="473"/>
        <v>0</v>
      </c>
      <c r="AR144" s="3415">
        <f t="shared" ref="AR144:AT144" si="488">SUM(AR139:AR143)</f>
        <v>0</v>
      </c>
      <c r="AS144" s="3415">
        <f t="shared" si="488"/>
        <v>0</v>
      </c>
      <c r="AT144" s="5374">
        <f t="shared" si="488"/>
        <v>0</v>
      </c>
      <c r="AU144" s="3415">
        <f t="shared" si="474"/>
        <v>0</v>
      </c>
      <c r="AV144" s="3415">
        <f t="shared" si="475"/>
        <v>0</v>
      </c>
      <c r="AW144" s="3415">
        <f t="shared" si="476"/>
        <v>0</v>
      </c>
      <c r="AX144" s="3415">
        <f t="shared" si="477"/>
        <v>0</v>
      </c>
      <c r="AY144" s="3415">
        <f t="shared" si="478"/>
        <v>0</v>
      </c>
      <c r="AZ144" s="3415">
        <f t="shared" si="479"/>
        <v>0</v>
      </c>
      <c r="BA144" s="3415">
        <f t="shared" si="480"/>
        <v>0</v>
      </c>
      <c r="BB144" s="3418"/>
    </row>
    <row r="145" spans="1:54" ht="45.9" customHeight="1" thickBot="1">
      <c r="A145" s="6769" t="s">
        <v>321</v>
      </c>
      <c r="B145" s="6763" t="str" cm="1">
        <f t="array" ref="B145">_xlfn.XLOOKUP(1, (INDEX(التشكيل_القديم!$M$219:$T$244, ,6)=$A145) * (INDEX(التشكيل_القديم!$M$219:$T$244, ,7)="رئيس الدائرة"), INDEX(التشكيل_القديم!$M$219:$T$244, ,2))</f>
        <v>محمد حافظ عباس امين</v>
      </c>
      <c r="C145" s="6766" t="str">
        <f>_xlfn.XLOOKUP($B145,التشكيل_القديم!$N$219:$N$254,التشكيل_القديم!$P$219:$P$254,"")</f>
        <v>أ</v>
      </c>
      <c r="D145" s="5331" t="str">
        <f>_xlfn.XLOOKUP(F145,التشكيل_القديم!$H$219:$H$299,التشكيل_القديم!$J$219:$J$299,"")</f>
        <v>الثلاثاء</v>
      </c>
      <c r="E145" s="5336" t="str">
        <f>IF(F145&lt;&gt;"",_xlfn.XLOOKUP(F145,التشكيل_القديم!$H$219:$H$299,التشكيل_القديم!$I$219:$I$299,""),"")</f>
        <v>جنح ومخالفات</v>
      </c>
      <c r="F145" s="5332" t="str" cm="2">
        <f t="array" ref="F145:F147">_xlfn._xlws.FILTER(التشكيل_القديم!$H$219:$H$299,التشكيل_القديم!$E$219:$E$299=$A145,"")</f>
        <v>الثلاثاء -جنح ومخالفات - سمسطا - د2</v>
      </c>
      <c r="G145" s="5376" t="str">
        <f>IF(BB145 = "", "OK",IF(AND(N145&lt;&gt;0,(O145+W145)=N145),"OK","WRONG"))</f>
        <v>WRONG</v>
      </c>
      <c r="H145" s="3377"/>
      <c r="I145" s="3350"/>
      <c r="J145" s="3350"/>
      <c r="K145" s="3350"/>
      <c r="L145" s="3408"/>
      <c r="M145" s="3409"/>
      <c r="N145" s="5341">
        <f>SUM(H145:M145)</f>
        <v>0</v>
      </c>
      <c r="O145" s="5345">
        <f>SUM(P145:V145)</f>
        <v>0</v>
      </c>
      <c r="P145" s="3368"/>
      <c r="Q145" s="3369"/>
      <c r="R145" s="3369"/>
      <c r="S145" s="5022"/>
      <c r="T145" s="3369"/>
      <c r="U145" s="3369"/>
      <c r="V145" s="3370"/>
      <c r="W145" s="5349">
        <f>X145+AD145+AE145+AN145+AQ145+AT145</f>
        <v>0</v>
      </c>
      <c r="X145" s="3550">
        <f>SUM(Y145:AC145)</f>
        <v>0</v>
      </c>
      <c r="Y145" s="3357"/>
      <c r="Z145" s="3350"/>
      <c r="AA145" s="3350"/>
      <c r="AB145" s="3350"/>
      <c r="AC145" s="3361"/>
      <c r="AD145" s="5361"/>
      <c r="AE145" s="3397">
        <f>SUM(AF145:AM145)</f>
        <v>0</v>
      </c>
      <c r="AF145" s="3357"/>
      <c r="AG145" s="3350"/>
      <c r="AH145" s="3350"/>
      <c r="AI145" s="3350"/>
      <c r="AJ145" s="3350"/>
      <c r="AK145" s="3350"/>
      <c r="AL145" s="3350"/>
      <c r="AM145" s="3361"/>
      <c r="AN145" s="3401">
        <f>AO145+AP145</f>
        <v>0</v>
      </c>
      <c r="AO145" s="3368"/>
      <c r="AP145" s="3370"/>
      <c r="AQ145" s="5337">
        <f>AR145+AS145</f>
        <v>0</v>
      </c>
      <c r="AR145" s="3357"/>
      <c r="AS145" s="3350"/>
      <c r="AT145" s="5365"/>
      <c r="AU145" s="3391">
        <f>SUM(AV145:BA145)</f>
        <v>0</v>
      </c>
      <c r="AV145" s="3391">
        <f>X145</f>
        <v>0</v>
      </c>
      <c r="AW145" s="3391">
        <f>AE145</f>
        <v>0</v>
      </c>
      <c r="AX145" s="3391">
        <f>AD145</f>
        <v>0</v>
      </c>
      <c r="AY145" s="3391">
        <f>AN145</f>
        <v>0</v>
      </c>
      <c r="AZ145" s="3391">
        <f>AQ145</f>
        <v>0</v>
      </c>
      <c r="BA145" s="3391">
        <f>AT145</f>
        <v>0</v>
      </c>
      <c r="BB145" s="5375" t="str">
        <f>IF(OR(E145="جنح ومخالفات",E145="مباني واملاك الدولة"),"م","")</f>
        <v>م</v>
      </c>
    </row>
    <row r="146" spans="1:54" ht="45.9" customHeight="1" thickTop="1" thickBot="1">
      <c r="A146" s="6770"/>
      <c r="B146" s="6764"/>
      <c r="C146" s="6767"/>
      <c r="D146" s="5331" t="str">
        <f>_xlfn.XLOOKUP(F146,التشكيل_القديم!$H$219:$H$299,التشكيل_القديم!$J$219:$J$299,"")</f>
        <v>الأربعاء</v>
      </c>
      <c r="E146" s="5336" t="str">
        <f>IF(F146&lt;&gt;"",_xlfn.XLOOKUP(F146,التشكيل_القديم!$H$219:$H$299,التشكيل_القديم!$I$219:$I$299,""),"")</f>
        <v>جنح ومخالفات</v>
      </c>
      <c r="F146" s="5333" t="str">
        <v>الأربعاء -جنح ومخالفات - سمسطا - د2</v>
      </c>
      <c r="G146" s="5376" t="str">
        <f t="shared" ref="G146:G149" si="489">IF(BB146 = "", "OK",IF(AND(N146&lt;&gt;0,(O146+W146)=N146),"OK","WRONG"))</f>
        <v>WRONG</v>
      </c>
      <c r="H146" s="3351"/>
      <c r="I146" s="3363"/>
      <c r="J146" s="3363"/>
      <c r="K146" s="3363"/>
      <c r="L146" s="3410"/>
      <c r="M146" s="3411"/>
      <c r="N146" s="5342">
        <f t="shared" ref="N146:N150" si="490">SUM(H146:M146)</f>
        <v>0</v>
      </c>
      <c r="O146" s="5346">
        <f t="shared" ref="O146:O150" si="491">SUM(P146:V146)</f>
        <v>0</v>
      </c>
      <c r="P146" s="3371"/>
      <c r="Q146" s="3372"/>
      <c r="R146" s="3372"/>
      <c r="S146" s="5023"/>
      <c r="T146" s="3372"/>
      <c r="U146" s="3372"/>
      <c r="V146" s="3373"/>
      <c r="W146" s="5350">
        <f t="shared" ref="W146:W150" si="492">X146+AD146+AE146+AN146+AQ146</f>
        <v>0</v>
      </c>
      <c r="X146" s="3551">
        <f t="shared" ref="X146:X150" si="493">SUM(Y146:AC146)</f>
        <v>0</v>
      </c>
      <c r="Y146" s="3362"/>
      <c r="Z146" s="3363"/>
      <c r="AA146" s="3363"/>
      <c r="AB146" s="3363"/>
      <c r="AC146" s="3364"/>
      <c r="AD146" s="5362"/>
      <c r="AE146" s="3398">
        <f t="shared" ref="AE146:AE150" si="494">SUM(AF146:AM146)</f>
        <v>0</v>
      </c>
      <c r="AF146" s="3362"/>
      <c r="AG146" s="3363"/>
      <c r="AH146" s="3363"/>
      <c r="AI146" s="3363"/>
      <c r="AJ146" s="3363"/>
      <c r="AK146" s="3363"/>
      <c r="AL146" s="3363"/>
      <c r="AM146" s="3364"/>
      <c r="AN146" s="3402">
        <f t="shared" ref="AN146:AN150" si="495">AO146+AP146</f>
        <v>0</v>
      </c>
      <c r="AO146" s="3371"/>
      <c r="AP146" s="3373"/>
      <c r="AQ146" s="5338">
        <f t="shared" ref="AQ146:AQ150" si="496">AR146+AS146</f>
        <v>0</v>
      </c>
      <c r="AR146" s="3362"/>
      <c r="AS146" s="3363"/>
      <c r="AT146" s="5366"/>
      <c r="AU146" s="3392">
        <f t="shared" ref="AU146:AU150" si="497">SUM(AV146:BA146)</f>
        <v>0</v>
      </c>
      <c r="AV146" s="3392">
        <f t="shared" ref="AV146:AV150" si="498">X146</f>
        <v>0</v>
      </c>
      <c r="AW146" s="3392">
        <f t="shared" ref="AW146:AW150" si="499">AE146</f>
        <v>0</v>
      </c>
      <c r="AX146" s="3392">
        <f t="shared" ref="AX146:AX150" si="500">AD146</f>
        <v>0</v>
      </c>
      <c r="AY146" s="3392">
        <f t="shared" ref="AY146:AY150" si="501">AN146</f>
        <v>0</v>
      </c>
      <c r="AZ146" s="3392">
        <f t="shared" ref="AZ146:AZ150" si="502">AQ146</f>
        <v>0</v>
      </c>
      <c r="BA146" s="3392">
        <f t="shared" ref="BA146:BA150" si="503">AT146</f>
        <v>0</v>
      </c>
      <c r="BB146" s="5375" t="str">
        <f t="shared" ref="BB146:BB149" si="504">IF(OR(E146="جنح ومخالفات",E146="مباني واملاك الدولة"),"م","")</f>
        <v>م</v>
      </c>
    </row>
    <row r="147" spans="1:54" ht="45.9" customHeight="1" thickTop="1" thickBot="1">
      <c r="A147" s="6770"/>
      <c r="B147" s="6764"/>
      <c r="C147" s="6767"/>
      <c r="D147" s="5331" t="str">
        <f>_xlfn.XLOOKUP(F147,التشكيل_القديم!$H$219:$H$299,التشكيل_القديم!$J$219:$J$299,"")</f>
        <v>الأربعاء</v>
      </c>
      <c r="E147" s="5336" t="str">
        <f>IF(F147&lt;&gt;"",_xlfn.XLOOKUP(F147,التشكيل_القديم!$H$219:$H$299,التشكيل_القديم!$I$219:$I$299,""),"")</f>
        <v>مباني واملاك الدولة</v>
      </c>
      <c r="F147" s="5335" t="str">
        <v>الأربعاء -مباني واملاك الدولة - سمسطا - د2</v>
      </c>
      <c r="G147" s="5376" t="str">
        <f t="shared" si="489"/>
        <v>WRONG</v>
      </c>
      <c r="H147" s="3354"/>
      <c r="I147" s="3366"/>
      <c r="J147" s="3366"/>
      <c r="K147" s="3366"/>
      <c r="L147" s="3412"/>
      <c r="M147" s="3413"/>
      <c r="N147" s="5343">
        <f t="shared" si="490"/>
        <v>0</v>
      </c>
      <c r="O147" s="5347">
        <f t="shared" si="491"/>
        <v>0</v>
      </c>
      <c r="P147" s="3374"/>
      <c r="Q147" s="3375"/>
      <c r="R147" s="3375"/>
      <c r="S147" s="5024"/>
      <c r="T147" s="3375"/>
      <c r="U147" s="3375"/>
      <c r="V147" s="3376"/>
      <c r="W147" s="5351">
        <f t="shared" si="492"/>
        <v>0</v>
      </c>
      <c r="X147" s="3552">
        <f t="shared" si="493"/>
        <v>0</v>
      </c>
      <c r="Y147" s="3365"/>
      <c r="Z147" s="3366"/>
      <c r="AA147" s="3366"/>
      <c r="AB147" s="3366"/>
      <c r="AC147" s="3367"/>
      <c r="AD147" s="5363"/>
      <c r="AE147" s="3399">
        <f t="shared" si="494"/>
        <v>0</v>
      </c>
      <c r="AF147" s="3365"/>
      <c r="AG147" s="3366"/>
      <c r="AH147" s="3366"/>
      <c r="AI147" s="3366"/>
      <c r="AJ147" s="3366"/>
      <c r="AK147" s="3366"/>
      <c r="AL147" s="3366"/>
      <c r="AM147" s="3367"/>
      <c r="AN147" s="3403">
        <f t="shared" si="495"/>
        <v>0</v>
      </c>
      <c r="AO147" s="3374"/>
      <c r="AP147" s="3376"/>
      <c r="AQ147" s="5339">
        <f t="shared" si="496"/>
        <v>0</v>
      </c>
      <c r="AR147" s="3365"/>
      <c r="AS147" s="3366"/>
      <c r="AT147" s="5367"/>
      <c r="AU147" s="3393">
        <f t="shared" si="497"/>
        <v>0</v>
      </c>
      <c r="AV147" s="3393">
        <f t="shared" si="498"/>
        <v>0</v>
      </c>
      <c r="AW147" s="3393">
        <f t="shared" si="499"/>
        <v>0</v>
      </c>
      <c r="AX147" s="3393">
        <f t="shared" si="500"/>
        <v>0</v>
      </c>
      <c r="AY147" s="3393">
        <f t="shared" si="501"/>
        <v>0</v>
      </c>
      <c r="AZ147" s="3393">
        <f t="shared" si="502"/>
        <v>0</v>
      </c>
      <c r="BA147" s="3393">
        <f t="shared" si="503"/>
        <v>0</v>
      </c>
      <c r="BB147" s="5375" t="str">
        <f t="shared" si="504"/>
        <v>م</v>
      </c>
    </row>
    <row r="148" spans="1:54" ht="45.9" hidden="1" customHeight="1" thickTop="1" thickBot="1">
      <c r="A148" s="6770"/>
      <c r="B148" s="6764"/>
      <c r="C148" s="6767"/>
      <c r="D148" s="5331">
        <f>_xlfn.XLOOKUP(F148,التشكيل_القديم!$H$219:$H$299,التشكيل_القديم!$J$219:$J$299,"")</f>
        <v>0</v>
      </c>
      <c r="E148" s="5336" t="str">
        <f>IF(F148&lt;&gt;"",_xlfn.XLOOKUP(F148,التشكيل_القديم!$H$219:$H$299,التشكيل_القديم!$I$219:$I$299,""),"")</f>
        <v/>
      </c>
      <c r="F148" s="5334"/>
      <c r="G148" s="5376" t="str">
        <f t="shared" si="489"/>
        <v>OK</v>
      </c>
      <c r="H148" s="3351"/>
      <c r="I148" s="3363"/>
      <c r="J148" s="3363"/>
      <c r="K148" s="3363"/>
      <c r="L148" s="3410"/>
      <c r="M148" s="3411"/>
      <c r="N148" s="5342">
        <f t="shared" si="490"/>
        <v>0</v>
      </c>
      <c r="O148" s="5346">
        <f t="shared" si="491"/>
        <v>0</v>
      </c>
      <c r="P148" s="3352"/>
      <c r="Q148" s="3353"/>
      <c r="R148" s="3353"/>
      <c r="S148" s="5023"/>
      <c r="T148" s="3372"/>
      <c r="U148" s="3372"/>
      <c r="V148" s="3373"/>
      <c r="W148" s="5350">
        <f t="shared" si="492"/>
        <v>0</v>
      </c>
      <c r="X148" s="3551">
        <f t="shared" si="493"/>
        <v>0</v>
      </c>
      <c r="Y148" s="3362"/>
      <c r="Z148" s="3363"/>
      <c r="AA148" s="3363"/>
      <c r="AB148" s="3363"/>
      <c r="AC148" s="3364"/>
      <c r="AD148" s="5362"/>
      <c r="AE148" s="3398">
        <f t="shared" si="494"/>
        <v>0</v>
      </c>
      <c r="AF148" s="3362"/>
      <c r="AG148" s="3363"/>
      <c r="AH148" s="3363"/>
      <c r="AI148" s="3363"/>
      <c r="AJ148" s="3363"/>
      <c r="AK148" s="3363"/>
      <c r="AL148" s="3363"/>
      <c r="AM148" s="3364"/>
      <c r="AN148" s="3402">
        <f t="shared" si="495"/>
        <v>0</v>
      </c>
      <c r="AO148" s="3371"/>
      <c r="AP148" s="3373"/>
      <c r="AQ148" s="5338">
        <f t="shared" si="496"/>
        <v>0</v>
      </c>
      <c r="AR148" s="3362"/>
      <c r="AS148" s="3363"/>
      <c r="AT148" s="5366"/>
      <c r="AU148" s="3392">
        <f t="shared" si="497"/>
        <v>0</v>
      </c>
      <c r="AV148" s="3392">
        <f t="shared" si="498"/>
        <v>0</v>
      </c>
      <c r="AW148" s="3392">
        <f t="shared" si="499"/>
        <v>0</v>
      </c>
      <c r="AX148" s="3392">
        <f t="shared" si="500"/>
        <v>0</v>
      </c>
      <c r="AY148" s="3392">
        <f t="shared" si="501"/>
        <v>0</v>
      </c>
      <c r="AZ148" s="3392">
        <f t="shared" si="502"/>
        <v>0</v>
      </c>
      <c r="BA148" s="3392">
        <f t="shared" si="503"/>
        <v>0</v>
      </c>
      <c r="BB148" s="5375" t="str">
        <f t="shared" si="504"/>
        <v/>
      </c>
    </row>
    <row r="149" spans="1:54" ht="45.9" hidden="1" customHeight="1" thickBot="1">
      <c r="A149" s="6771"/>
      <c r="B149" s="6765"/>
      <c r="C149" s="6768"/>
      <c r="D149" s="5331">
        <f>_xlfn.XLOOKUP(F149,التشكيل_القديم!$H$219:$H$299,التشكيل_القديم!$J$219:$J$299,"")</f>
        <v>0</v>
      </c>
      <c r="E149" s="5336" t="str">
        <f>IF(F149&lt;&gt;"",_xlfn.XLOOKUP(F149,التشكيل_القديم!$H$219:$H$299,التشكيل_القديم!$I$219:$I$299,""),"")</f>
        <v/>
      </c>
      <c r="F149" s="5332"/>
      <c r="G149" s="5376" t="str">
        <f t="shared" si="489"/>
        <v>OK</v>
      </c>
      <c r="H149" s="3345"/>
      <c r="I149" s="5354"/>
      <c r="J149" s="5354"/>
      <c r="K149" s="5354"/>
      <c r="L149" s="5359"/>
      <c r="M149" s="5360"/>
      <c r="N149" s="5344">
        <f t="shared" si="490"/>
        <v>0</v>
      </c>
      <c r="O149" s="5348">
        <f t="shared" si="491"/>
        <v>0</v>
      </c>
      <c r="P149" s="3347"/>
      <c r="Q149" s="3346"/>
      <c r="R149" s="3346"/>
      <c r="S149" s="5025"/>
      <c r="T149" s="5358"/>
      <c r="U149" s="5358"/>
      <c r="V149" s="5356"/>
      <c r="W149" s="5352">
        <f t="shared" si="492"/>
        <v>0</v>
      </c>
      <c r="X149" s="3553">
        <f t="shared" si="493"/>
        <v>0</v>
      </c>
      <c r="Y149" s="5353"/>
      <c r="Z149" s="5354"/>
      <c r="AA149" s="5354"/>
      <c r="AB149" s="5354"/>
      <c r="AC149" s="5357"/>
      <c r="AD149" s="5364"/>
      <c r="AE149" s="3400">
        <f t="shared" si="494"/>
        <v>0</v>
      </c>
      <c r="AF149" s="5353"/>
      <c r="AG149" s="5354"/>
      <c r="AH149" s="5354"/>
      <c r="AI149" s="5354"/>
      <c r="AJ149" s="5354"/>
      <c r="AK149" s="5354"/>
      <c r="AL149" s="5354"/>
      <c r="AM149" s="5357"/>
      <c r="AN149" s="3404">
        <f t="shared" si="495"/>
        <v>0</v>
      </c>
      <c r="AO149" s="5355"/>
      <c r="AP149" s="5356"/>
      <c r="AQ149" s="5340">
        <f t="shared" si="496"/>
        <v>0</v>
      </c>
      <c r="AR149" s="5353"/>
      <c r="AS149" s="5354"/>
      <c r="AT149" s="5368"/>
      <c r="AU149" s="3394">
        <f t="shared" si="497"/>
        <v>0</v>
      </c>
      <c r="AV149" s="3394">
        <f t="shared" si="498"/>
        <v>0</v>
      </c>
      <c r="AW149" s="3394">
        <f t="shared" si="499"/>
        <v>0</v>
      </c>
      <c r="AX149" s="3394">
        <f t="shared" si="500"/>
        <v>0</v>
      </c>
      <c r="AY149" s="3394">
        <f t="shared" si="501"/>
        <v>0</v>
      </c>
      <c r="AZ149" s="3394">
        <f t="shared" si="502"/>
        <v>0</v>
      </c>
      <c r="BA149" s="3394">
        <f t="shared" si="503"/>
        <v>0</v>
      </c>
      <c r="BB149" s="5375" t="str">
        <f t="shared" si="504"/>
        <v/>
      </c>
    </row>
    <row r="150" spans="1:54" ht="45.9" customHeight="1" thickBot="1">
      <c r="A150" s="6759" t="str">
        <f xml:space="preserve"> "اجمالي " &amp;A145</f>
        <v>اجمالي الدائرة الثانية جزئي مركز سمسطا</v>
      </c>
      <c r="B150" s="6760"/>
      <c r="C150" s="6760"/>
      <c r="D150" s="6757"/>
      <c r="E150" s="6760"/>
      <c r="F150" s="6761"/>
      <c r="G150" s="5369"/>
      <c r="H150" s="5370">
        <f>SUM(H145:H149)</f>
        <v>0</v>
      </c>
      <c r="I150" s="3415">
        <f>SUM(I145:I149)</f>
        <v>0</v>
      </c>
      <c r="J150" s="3415">
        <f t="shared" ref="J150:M150" si="505">SUM(J145:J149)</f>
        <v>0</v>
      </c>
      <c r="K150" s="3415">
        <f t="shared" si="505"/>
        <v>0</v>
      </c>
      <c r="L150" s="3415">
        <f t="shared" si="505"/>
        <v>0</v>
      </c>
      <c r="M150" s="3415">
        <f t="shared" si="505"/>
        <v>0</v>
      </c>
      <c r="N150" s="5371">
        <f t="shared" si="490"/>
        <v>0</v>
      </c>
      <c r="O150" s="5372">
        <f t="shared" si="491"/>
        <v>0</v>
      </c>
      <c r="P150" s="3415">
        <f t="shared" ref="P150:S150" si="506">SUM(P145:P149)</f>
        <v>0</v>
      </c>
      <c r="Q150" s="3415">
        <f t="shared" si="506"/>
        <v>0</v>
      </c>
      <c r="R150" s="3415">
        <f t="shared" si="506"/>
        <v>0</v>
      </c>
      <c r="S150" s="5026">
        <f t="shared" si="506"/>
        <v>0</v>
      </c>
      <c r="T150" s="3415">
        <f>SUM(T145:T149)</f>
        <v>0</v>
      </c>
      <c r="U150" s="3415">
        <f t="shared" ref="U150" si="507">SUM(U145:U149)</f>
        <v>0</v>
      </c>
      <c r="V150" s="3415">
        <f>SUM(V145:V149)</f>
        <v>0</v>
      </c>
      <c r="W150" s="5373">
        <f t="shared" si="492"/>
        <v>0</v>
      </c>
      <c r="X150" s="3415">
        <f t="shared" si="493"/>
        <v>0</v>
      </c>
      <c r="Y150" s="3415">
        <f t="shared" ref="Y150:AD150" si="508">SUM(Y145:Y149)</f>
        <v>0</v>
      </c>
      <c r="Z150" s="3415">
        <f t="shared" si="508"/>
        <v>0</v>
      </c>
      <c r="AA150" s="3415">
        <f t="shared" si="508"/>
        <v>0</v>
      </c>
      <c r="AB150" s="3415">
        <f t="shared" si="508"/>
        <v>0</v>
      </c>
      <c r="AC150" s="3415">
        <f t="shared" si="508"/>
        <v>0</v>
      </c>
      <c r="AD150" s="3415">
        <f t="shared" si="508"/>
        <v>0</v>
      </c>
      <c r="AE150" s="3416">
        <f t="shared" si="494"/>
        <v>0</v>
      </c>
      <c r="AF150" s="3415">
        <f t="shared" ref="AF150:AM150" si="509">SUM(AF145:AF149)</f>
        <v>0</v>
      </c>
      <c r="AG150" s="3415">
        <f t="shared" si="509"/>
        <v>0</v>
      </c>
      <c r="AH150" s="3415">
        <f t="shared" si="509"/>
        <v>0</v>
      </c>
      <c r="AI150" s="3415">
        <f t="shared" si="509"/>
        <v>0</v>
      </c>
      <c r="AJ150" s="3415">
        <f t="shared" si="509"/>
        <v>0</v>
      </c>
      <c r="AK150" s="3415">
        <f t="shared" si="509"/>
        <v>0</v>
      </c>
      <c r="AL150" s="3415">
        <f t="shared" si="509"/>
        <v>0</v>
      </c>
      <c r="AM150" s="3415">
        <f t="shared" si="509"/>
        <v>0</v>
      </c>
      <c r="AN150" s="3417">
        <f t="shared" si="495"/>
        <v>0</v>
      </c>
      <c r="AO150" s="3415">
        <f t="shared" ref="AO150:AP150" si="510">SUM(AO145:AO149)</f>
        <v>0</v>
      </c>
      <c r="AP150" s="3415">
        <f t="shared" si="510"/>
        <v>0</v>
      </c>
      <c r="AQ150" s="3415">
        <f t="shared" si="496"/>
        <v>0</v>
      </c>
      <c r="AR150" s="3415">
        <f t="shared" ref="AR150:AT150" si="511">SUM(AR145:AR149)</f>
        <v>0</v>
      </c>
      <c r="AS150" s="3415">
        <f t="shared" si="511"/>
        <v>0</v>
      </c>
      <c r="AT150" s="5374">
        <f t="shared" si="511"/>
        <v>0</v>
      </c>
      <c r="AU150" s="3415">
        <f t="shared" si="497"/>
        <v>0</v>
      </c>
      <c r="AV150" s="3415">
        <f t="shared" si="498"/>
        <v>0</v>
      </c>
      <c r="AW150" s="3415">
        <f t="shared" si="499"/>
        <v>0</v>
      </c>
      <c r="AX150" s="3415">
        <f t="shared" si="500"/>
        <v>0</v>
      </c>
      <c r="AY150" s="3415">
        <f t="shared" si="501"/>
        <v>0</v>
      </c>
      <c r="AZ150" s="3415">
        <f t="shared" si="502"/>
        <v>0</v>
      </c>
      <c r="BA150" s="3415">
        <f t="shared" si="503"/>
        <v>0</v>
      </c>
      <c r="BB150" s="3418"/>
    </row>
    <row r="151" spans="1:54" ht="45.9" customHeight="1" thickBot="1">
      <c r="A151" s="6759" t="s">
        <v>1643</v>
      </c>
      <c r="B151" s="6760"/>
      <c r="C151" s="6760"/>
      <c r="D151" s="6757"/>
      <c r="E151" s="6760"/>
      <c r="F151" s="6761"/>
      <c r="G151" s="5369"/>
      <c r="H151" s="5370">
        <f t="shared" ref="H151:BB151" si="512">SUM(H144,H150)</f>
        <v>0</v>
      </c>
      <c r="I151" s="3415">
        <f t="shared" si="512"/>
        <v>0</v>
      </c>
      <c r="J151" s="3415">
        <f t="shared" si="512"/>
        <v>0</v>
      </c>
      <c r="K151" s="3415">
        <f t="shared" si="512"/>
        <v>0</v>
      </c>
      <c r="L151" s="3415">
        <f t="shared" si="512"/>
        <v>0</v>
      </c>
      <c r="M151" s="3415">
        <f t="shared" si="512"/>
        <v>0</v>
      </c>
      <c r="N151" s="5371">
        <f t="shared" si="512"/>
        <v>0</v>
      </c>
      <c r="O151" s="5372">
        <f t="shared" si="512"/>
        <v>0</v>
      </c>
      <c r="P151" s="3415">
        <f t="shared" si="512"/>
        <v>0</v>
      </c>
      <c r="Q151" s="3415">
        <f t="shared" si="512"/>
        <v>0</v>
      </c>
      <c r="R151" s="3415">
        <f t="shared" si="512"/>
        <v>0</v>
      </c>
      <c r="S151" s="5026">
        <f t="shared" si="512"/>
        <v>0</v>
      </c>
      <c r="T151" s="3415">
        <f t="shared" si="512"/>
        <v>0</v>
      </c>
      <c r="U151" s="3415">
        <f t="shared" si="512"/>
        <v>0</v>
      </c>
      <c r="V151" s="3415">
        <f t="shared" si="512"/>
        <v>0</v>
      </c>
      <c r="W151" s="5373">
        <f t="shared" si="512"/>
        <v>0</v>
      </c>
      <c r="X151" s="3415">
        <f t="shared" si="512"/>
        <v>0</v>
      </c>
      <c r="Y151" s="3415">
        <f t="shared" si="512"/>
        <v>0</v>
      </c>
      <c r="Z151" s="3415">
        <f t="shared" si="512"/>
        <v>0</v>
      </c>
      <c r="AA151" s="3415">
        <f t="shared" si="512"/>
        <v>0</v>
      </c>
      <c r="AB151" s="3415">
        <f t="shared" si="512"/>
        <v>0</v>
      </c>
      <c r="AC151" s="3415">
        <f t="shared" si="512"/>
        <v>0</v>
      </c>
      <c r="AD151" s="3415">
        <f t="shared" si="512"/>
        <v>0</v>
      </c>
      <c r="AE151" s="3416">
        <f t="shared" si="512"/>
        <v>0</v>
      </c>
      <c r="AF151" s="3415">
        <f t="shared" si="512"/>
        <v>0</v>
      </c>
      <c r="AG151" s="3415">
        <f t="shared" si="512"/>
        <v>0</v>
      </c>
      <c r="AH151" s="3415">
        <f t="shared" si="512"/>
        <v>0</v>
      </c>
      <c r="AI151" s="3415">
        <f t="shared" si="512"/>
        <v>0</v>
      </c>
      <c r="AJ151" s="3415">
        <f t="shared" si="512"/>
        <v>0</v>
      </c>
      <c r="AK151" s="3415">
        <f t="shared" si="512"/>
        <v>0</v>
      </c>
      <c r="AL151" s="3415">
        <f t="shared" si="512"/>
        <v>0</v>
      </c>
      <c r="AM151" s="3415">
        <f t="shared" si="512"/>
        <v>0</v>
      </c>
      <c r="AN151" s="3417">
        <f t="shared" si="512"/>
        <v>0</v>
      </c>
      <c r="AO151" s="3415">
        <f t="shared" si="512"/>
        <v>0</v>
      </c>
      <c r="AP151" s="3415">
        <f t="shared" si="512"/>
        <v>0</v>
      </c>
      <c r="AQ151" s="3415">
        <f t="shared" si="512"/>
        <v>0</v>
      </c>
      <c r="AR151" s="3415">
        <f t="shared" si="512"/>
        <v>0</v>
      </c>
      <c r="AS151" s="3415">
        <f t="shared" si="512"/>
        <v>0</v>
      </c>
      <c r="AT151" s="5374">
        <f t="shared" si="512"/>
        <v>0</v>
      </c>
      <c r="AU151" s="3415">
        <f t="shared" si="512"/>
        <v>0</v>
      </c>
      <c r="AV151" s="3415">
        <f t="shared" si="512"/>
        <v>0</v>
      </c>
      <c r="AW151" s="3415">
        <f t="shared" si="512"/>
        <v>0</v>
      </c>
      <c r="AX151" s="3415">
        <f t="shared" si="512"/>
        <v>0</v>
      </c>
      <c r="AY151" s="3415">
        <f t="shared" si="512"/>
        <v>0</v>
      </c>
      <c r="AZ151" s="3415">
        <f t="shared" si="512"/>
        <v>0</v>
      </c>
      <c r="BA151" s="3415">
        <f t="shared" si="512"/>
        <v>0</v>
      </c>
      <c r="BB151" s="3418">
        <f t="shared" si="512"/>
        <v>0</v>
      </c>
    </row>
    <row r="152" spans="1:54" ht="45.9" customHeight="1" thickBot="1">
      <c r="A152" s="6759" t="s">
        <v>1644</v>
      </c>
      <c r="B152" s="6760"/>
      <c r="C152" s="6760"/>
      <c r="D152" s="6757"/>
      <c r="E152" s="6760"/>
      <c r="F152" s="6761"/>
      <c r="G152" s="5369"/>
      <c r="H152" s="5370">
        <f t="shared" ref="H152:BB152" si="513">SUM(H36,H55,H74,H87,H100,H119,H138,H151)</f>
        <v>0</v>
      </c>
      <c r="I152" s="3415">
        <f t="shared" si="513"/>
        <v>0</v>
      </c>
      <c r="J152" s="3415">
        <f t="shared" si="513"/>
        <v>0</v>
      </c>
      <c r="K152" s="3415">
        <f t="shared" si="513"/>
        <v>0</v>
      </c>
      <c r="L152" s="3415">
        <f t="shared" si="513"/>
        <v>0</v>
      </c>
      <c r="M152" s="3415">
        <f t="shared" si="513"/>
        <v>0</v>
      </c>
      <c r="N152" s="5371">
        <f t="shared" si="513"/>
        <v>0</v>
      </c>
      <c r="O152" s="5372">
        <f t="shared" si="513"/>
        <v>0</v>
      </c>
      <c r="P152" s="3415">
        <f t="shared" si="513"/>
        <v>0</v>
      </c>
      <c r="Q152" s="3415">
        <f t="shared" si="513"/>
        <v>0</v>
      </c>
      <c r="R152" s="3415">
        <f t="shared" si="513"/>
        <v>0</v>
      </c>
      <c r="S152" s="5026">
        <f t="shared" si="513"/>
        <v>0</v>
      </c>
      <c r="T152" s="3415">
        <f t="shared" si="513"/>
        <v>0</v>
      </c>
      <c r="U152" s="3415">
        <f t="shared" si="513"/>
        <v>0</v>
      </c>
      <c r="V152" s="3415">
        <f t="shared" si="513"/>
        <v>0</v>
      </c>
      <c r="W152" s="5373">
        <f t="shared" si="513"/>
        <v>0</v>
      </c>
      <c r="X152" s="3415">
        <f t="shared" si="513"/>
        <v>0</v>
      </c>
      <c r="Y152" s="3415">
        <f t="shared" si="513"/>
        <v>0</v>
      </c>
      <c r="Z152" s="3415">
        <f t="shared" si="513"/>
        <v>0</v>
      </c>
      <c r="AA152" s="3415">
        <f t="shared" si="513"/>
        <v>0</v>
      </c>
      <c r="AB152" s="3415">
        <f t="shared" si="513"/>
        <v>0</v>
      </c>
      <c r="AC152" s="3415">
        <f t="shared" si="513"/>
        <v>0</v>
      </c>
      <c r="AD152" s="3415">
        <f t="shared" si="513"/>
        <v>0</v>
      </c>
      <c r="AE152" s="3416">
        <f t="shared" si="513"/>
        <v>0</v>
      </c>
      <c r="AF152" s="3415">
        <f t="shared" si="513"/>
        <v>0</v>
      </c>
      <c r="AG152" s="3415">
        <f t="shared" si="513"/>
        <v>0</v>
      </c>
      <c r="AH152" s="3415">
        <f t="shared" si="513"/>
        <v>0</v>
      </c>
      <c r="AI152" s="3415">
        <f t="shared" si="513"/>
        <v>0</v>
      </c>
      <c r="AJ152" s="3415">
        <f t="shared" si="513"/>
        <v>0</v>
      </c>
      <c r="AK152" s="3415">
        <f t="shared" si="513"/>
        <v>0</v>
      </c>
      <c r="AL152" s="3415">
        <f t="shared" si="513"/>
        <v>0</v>
      </c>
      <c r="AM152" s="3415">
        <f t="shared" si="513"/>
        <v>0</v>
      </c>
      <c r="AN152" s="3417">
        <f t="shared" si="513"/>
        <v>0</v>
      </c>
      <c r="AO152" s="3415">
        <f t="shared" si="513"/>
        <v>0</v>
      </c>
      <c r="AP152" s="3415">
        <f t="shared" si="513"/>
        <v>0</v>
      </c>
      <c r="AQ152" s="3415">
        <f t="shared" si="513"/>
        <v>0</v>
      </c>
      <c r="AR152" s="3415">
        <f t="shared" si="513"/>
        <v>0</v>
      </c>
      <c r="AS152" s="3415">
        <f t="shared" si="513"/>
        <v>0</v>
      </c>
      <c r="AT152" s="5374">
        <f t="shared" si="513"/>
        <v>0</v>
      </c>
      <c r="AU152" s="3415">
        <f t="shared" si="513"/>
        <v>0</v>
      </c>
      <c r="AV152" s="3415">
        <f t="shared" si="513"/>
        <v>0</v>
      </c>
      <c r="AW152" s="3415">
        <f t="shared" si="513"/>
        <v>0</v>
      </c>
      <c r="AX152" s="3415">
        <f t="shared" si="513"/>
        <v>0</v>
      </c>
      <c r="AY152" s="3415">
        <f t="shared" si="513"/>
        <v>0</v>
      </c>
      <c r="AZ152" s="3415">
        <f t="shared" si="513"/>
        <v>0</v>
      </c>
      <c r="BA152" s="3415">
        <f t="shared" si="513"/>
        <v>0</v>
      </c>
      <c r="BB152" s="3418">
        <f t="shared" si="513"/>
        <v>0</v>
      </c>
    </row>
    <row r="154" spans="1:54" ht="35.1" customHeight="1" thickBot="1">
      <c r="A154" s="6762" t="s">
        <v>647</v>
      </c>
      <c r="B154" s="6762"/>
      <c r="C154" s="6762"/>
      <c r="D154" s="6762"/>
      <c r="E154" s="6762"/>
      <c r="F154" s="6762"/>
      <c r="G154" s="6762"/>
      <c r="H154" s="6762"/>
      <c r="I154" s="6762"/>
      <c r="J154" s="6762"/>
      <c r="K154" s="6762"/>
      <c r="L154" s="6762"/>
      <c r="M154" s="6762"/>
      <c r="N154" s="6762"/>
      <c r="O154" s="6762"/>
      <c r="P154" s="6762"/>
      <c r="Q154" s="6762"/>
      <c r="R154" s="6762"/>
      <c r="S154" s="6762"/>
      <c r="T154" s="6762"/>
      <c r="U154" s="6762"/>
      <c r="V154" s="6762"/>
      <c r="W154" s="6762"/>
      <c r="X154" s="6762"/>
      <c r="Y154" s="6762"/>
      <c r="Z154" s="6762"/>
      <c r="AA154" s="6762"/>
      <c r="AB154" s="6762"/>
      <c r="AC154" s="6762"/>
      <c r="AD154" s="6762"/>
      <c r="AE154" s="6762"/>
      <c r="AF154" s="6762"/>
      <c r="AG154" s="6762"/>
      <c r="AH154" s="6762"/>
      <c r="AI154" s="6762"/>
      <c r="AJ154" s="6762"/>
      <c r="AK154" s="6762"/>
      <c r="AL154" s="6762"/>
      <c r="AM154" s="6762"/>
      <c r="AN154" s="6762"/>
      <c r="AO154" s="6762"/>
      <c r="AP154" s="6762"/>
      <c r="AQ154" s="6762"/>
      <c r="AR154" s="6762"/>
      <c r="AS154" s="6762"/>
      <c r="AT154" s="6762"/>
      <c r="AU154" s="6762"/>
      <c r="AV154" s="6762"/>
      <c r="AW154" s="6762"/>
      <c r="AX154" s="6762"/>
      <c r="AY154" s="6762"/>
      <c r="AZ154" s="6762"/>
      <c r="BA154" s="6762"/>
      <c r="BB154" s="6762"/>
    </row>
    <row r="155" spans="1:54" ht="45.9" customHeight="1" thickBot="1">
      <c r="A155" s="6756" t="s">
        <v>1646</v>
      </c>
      <c r="B155" s="6757"/>
      <c r="C155" s="6757"/>
      <c r="D155" s="6757"/>
      <c r="E155" s="6757"/>
      <c r="F155" s="5377" t="s">
        <v>302</v>
      </c>
      <c r="G155" s="5369"/>
      <c r="H155" s="5370">
        <f>$H$17</f>
        <v>0</v>
      </c>
      <c r="I155" s="3415">
        <f>$I$17</f>
        <v>0</v>
      </c>
      <c r="J155" s="3415">
        <f>$J$17</f>
        <v>0</v>
      </c>
      <c r="K155" s="3415">
        <f>$K$17</f>
        <v>0</v>
      </c>
      <c r="L155" s="3415">
        <f>$L$17</f>
        <v>0</v>
      </c>
      <c r="M155" s="3415">
        <f>$M$17</f>
        <v>0</v>
      </c>
      <c r="N155" s="5371">
        <f>$N$17</f>
        <v>0</v>
      </c>
      <c r="O155" s="5372">
        <f>$O$17</f>
        <v>0</v>
      </c>
      <c r="P155" s="3415">
        <f>$P$17</f>
        <v>0</v>
      </c>
      <c r="Q155" s="3415">
        <f>$Q$17</f>
        <v>0</v>
      </c>
      <c r="R155" s="3415">
        <f>$R$17</f>
        <v>0</v>
      </c>
      <c r="S155" s="5026">
        <f>$S$17</f>
        <v>0</v>
      </c>
      <c r="T155" s="3415">
        <f>$T$17</f>
        <v>0</v>
      </c>
      <c r="U155" s="3415">
        <f>$U$17</f>
        <v>0</v>
      </c>
      <c r="V155" s="3415">
        <f>$V$17</f>
        <v>0</v>
      </c>
      <c r="W155" s="5373">
        <f>$W$17</f>
        <v>0</v>
      </c>
      <c r="X155" s="3415">
        <f>$X$17</f>
        <v>0</v>
      </c>
      <c r="Y155" s="3415">
        <f>$Y$17</f>
        <v>0</v>
      </c>
      <c r="Z155" s="3415">
        <f>$Z$17</f>
        <v>0</v>
      </c>
      <c r="AA155" s="3415">
        <f>$AA$17</f>
        <v>0</v>
      </c>
      <c r="AB155" s="3415">
        <f>$AB$17</f>
        <v>0</v>
      </c>
      <c r="AC155" s="3415">
        <f>$AC$17</f>
        <v>0</v>
      </c>
      <c r="AD155" s="3415">
        <f>$AD$17</f>
        <v>0</v>
      </c>
      <c r="AE155" s="3416">
        <f>$AE$17</f>
        <v>0</v>
      </c>
      <c r="AF155" s="3415">
        <f>$AF$17</f>
        <v>0</v>
      </c>
      <c r="AG155" s="3415">
        <f>$AG$17</f>
        <v>0</v>
      </c>
      <c r="AH155" s="3415">
        <f>$AH$17</f>
        <v>0</v>
      </c>
      <c r="AI155" s="3415">
        <f>$AI$17</f>
        <v>0</v>
      </c>
      <c r="AJ155" s="3415">
        <f>$AJ$17</f>
        <v>0</v>
      </c>
      <c r="AK155" s="3415">
        <f>$AK$17</f>
        <v>0</v>
      </c>
      <c r="AL155" s="3415">
        <f>$AL$17</f>
        <v>0</v>
      </c>
      <c r="AM155" s="3415">
        <f>$AM$17</f>
        <v>0</v>
      </c>
      <c r="AN155" s="3417">
        <f>$AN$17</f>
        <v>0</v>
      </c>
      <c r="AO155" s="3415">
        <f>$AO$17</f>
        <v>0</v>
      </c>
      <c r="AP155" s="3415">
        <f>$AP$17</f>
        <v>0</v>
      </c>
      <c r="AQ155" s="3415">
        <f>$AQ$17</f>
        <v>0</v>
      </c>
      <c r="AR155" s="3415">
        <f>$AR$17</f>
        <v>0</v>
      </c>
      <c r="AS155" s="3415">
        <f>$AS$17</f>
        <v>0</v>
      </c>
      <c r="AT155" s="5374">
        <f>$AT$17</f>
        <v>0</v>
      </c>
      <c r="AU155" s="3415">
        <f>$AU$17</f>
        <v>0</v>
      </c>
      <c r="AV155" s="3415">
        <f>$AV$17</f>
        <v>0</v>
      </c>
      <c r="AW155" s="3415">
        <f>$AW$17</f>
        <v>0</v>
      </c>
      <c r="AX155" s="3415">
        <f>$AX$17</f>
        <v>0</v>
      </c>
      <c r="AY155" s="3415">
        <f>$AY$17</f>
        <v>0</v>
      </c>
      <c r="AZ155" s="3415">
        <f>$AZ$17</f>
        <v>0</v>
      </c>
      <c r="BA155" s="3415">
        <f>$BA$17</f>
        <v>0</v>
      </c>
      <c r="BB155" s="3418">
        <f>$BB$17</f>
        <v>0</v>
      </c>
    </row>
    <row r="156" spans="1:54" ht="45.9" customHeight="1" thickBot="1">
      <c r="A156" s="6756" t="s">
        <v>1647</v>
      </c>
      <c r="B156" s="6757"/>
      <c r="C156" s="6757"/>
      <c r="D156" s="6757"/>
      <c r="E156" s="6757"/>
      <c r="F156" s="5377" t="s">
        <v>1619</v>
      </c>
      <c r="G156" s="5369"/>
      <c r="H156" s="5370">
        <f>$H$23</f>
        <v>0</v>
      </c>
      <c r="I156" s="3415">
        <f>$I$23</f>
        <v>0</v>
      </c>
      <c r="J156" s="3415">
        <f>$J$23</f>
        <v>0</v>
      </c>
      <c r="K156" s="3415">
        <f>$K$23</f>
        <v>0</v>
      </c>
      <c r="L156" s="3415">
        <f>$L$23</f>
        <v>0</v>
      </c>
      <c r="M156" s="3415">
        <f>$M$23</f>
        <v>0</v>
      </c>
      <c r="N156" s="5371">
        <f>$N$23</f>
        <v>0</v>
      </c>
      <c r="O156" s="5372">
        <f>$O$23</f>
        <v>0</v>
      </c>
      <c r="P156" s="3415">
        <f>$P$23</f>
        <v>0</v>
      </c>
      <c r="Q156" s="3415">
        <f>$Q$23</f>
        <v>0</v>
      </c>
      <c r="R156" s="3415">
        <f>$R$23</f>
        <v>0</v>
      </c>
      <c r="S156" s="5026">
        <f>$S$23</f>
        <v>0</v>
      </c>
      <c r="T156" s="3415">
        <f>$T$23</f>
        <v>0</v>
      </c>
      <c r="U156" s="3415">
        <f>$U$23</f>
        <v>0</v>
      </c>
      <c r="V156" s="3415">
        <f>$V$23</f>
        <v>0</v>
      </c>
      <c r="W156" s="5373">
        <f>$W$23</f>
        <v>0</v>
      </c>
      <c r="X156" s="3415">
        <f>$X$23</f>
        <v>0</v>
      </c>
      <c r="Y156" s="3415">
        <f>$Y$23</f>
        <v>0</v>
      </c>
      <c r="Z156" s="3415">
        <f>$Z$23</f>
        <v>0</v>
      </c>
      <c r="AA156" s="3415">
        <f>$AA$23</f>
        <v>0</v>
      </c>
      <c r="AB156" s="3415">
        <f>$AB$23</f>
        <v>0</v>
      </c>
      <c r="AC156" s="3415">
        <f>$AC$23</f>
        <v>0</v>
      </c>
      <c r="AD156" s="3415">
        <f>$AD$23</f>
        <v>0</v>
      </c>
      <c r="AE156" s="3416">
        <f>$AE$23</f>
        <v>0</v>
      </c>
      <c r="AF156" s="3415">
        <f>$AF$23</f>
        <v>0</v>
      </c>
      <c r="AG156" s="3415">
        <f>$AG$23</f>
        <v>0</v>
      </c>
      <c r="AH156" s="3415">
        <f>$AH$23</f>
        <v>0</v>
      </c>
      <c r="AI156" s="3415">
        <f>$AI$23</f>
        <v>0</v>
      </c>
      <c r="AJ156" s="3415">
        <f>$AJ$23</f>
        <v>0</v>
      </c>
      <c r="AK156" s="3415">
        <f>$AK$23</f>
        <v>0</v>
      </c>
      <c r="AL156" s="3415">
        <f>$AL$23</f>
        <v>0</v>
      </c>
      <c r="AM156" s="3415">
        <f>$AM$23</f>
        <v>0</v>
      </c>
      <c r="AN156" s="3417">
        <f>$AN$23</f>
        <v>0</v>
      </c>
      <c r="AO156" s="3415">
        <f>$AO$23</f>
        <v>0</v>
      </c>
      <c r="AP156" s="3415">
        <f>$AP$23</f>
        <v>0</v>
      </c>
      <c r="AQ156" s="3415">
        <f>$AQ$23</f>
        <v>0</v>
      </c>
      <c r="AR156" s="3415">
        <f>$AR$23</f>
        <v>0</v>
      </c>
      <c r="AS156" s="3415">
        <f>$AS$23</f>
        <v>0</v>
      </c>
      <c r="AT156" s="5374">
        <f>$AT$23</f>
        <v>0</v>
      </c>
      <c r="AU156" s="3415">
        <f>$AU$23</f>
        <v>0</v>
      </c>
      <c r="AV156" s="3415">
        <f>$AV$23</f>
        <v>0</v>
      </c>
      <c r="AW156" s="3415">
        <f>$AW$23</f>
        <v>0</v>
      </c>
      <c r="AX156" s="3415">
        <f>$AX$23</f>
        <v>0</v>
      </c>
      <c r="AY156" s="3415">
        <f>$AY$23</f>
        <v>0</v>
      </c>
      <c r="AZ156" s="3415">
        <f>$AZ$23</f>
        <v>0</v>
      </c>
      <c r="BA156" s="3415">
        <f>$BA$23</f>
        <v>0</v>
      </c>
      <c r="BB156" s="3418">
        <f>$BB$23</f>
        <v>0</v>
      </c>
    </row>
    <row r="157" spans="1:54" ht="45.9" customHeight="1" thickBot="1">
      <c r="A157" s="6756" t="s">
        <v>1648</v>
      </c>
      <c r="B157" s="6757"/>
      <c r="C157" s="6757"/>
      <c r="D157" s="6757"/>
      <c r="E157" s="6757"/>
      <c r="F157" s="5377" t="s">
        <v>517</v>
      </c>
      <c r="G157" s="5369"/>
      <c r="H157" s="5370">
        <f>$H$29</f>
        <v>0</v>
      </c>
      <c r="I157" s="3415">
        <f>$I$29</f>
        <v>0</v>
      </c>
      <c r="J157" s="3415">
        <f>$J$29</f>
        <v>0</v>
      </c>
      <c r="K157" s="3415">
        <f>$K$29</f>
        <v>0</v>
      </c>
      <c r="L157" s="3415">
        <f>$L$29</f>
        <v>0</v>
      </c>
      <c r="M157" s="3415">
        <f>$M$29</f>
        <v>0</v>
      </c>
      <c r="N157" s="5371">
        <f>$N$29</f>
        <v>0</v>
      </c>
      <c r="O157" s="5372">
        <f>$O$29</f>
        <v>0</v>
      </c>
      <c r="P157" s="3415">
        <f>$P$29</f>
        <v>0</v>
      </c>
      <c r="Q157" s="3415">
        <f>$Q$29</f>
        <v>0</v>
      </c>
      <c r="R157" s="3415">
        <f>$R$29</f>
        <v>0</v>
      </c>
      <c r="S157" s="5026">
        <f>$S$29</f>
        <v>0</v>
      </c>
      <c r="T157" s="3415">
        <f>$T$29</f>
        <v>0</v>
      </c>
      <c r="U157" s="3415">
        <f>$U$29</f>
        <v>0</v>
      </c>
      <c r="V157" s="3415">
        <f>$V$29</f>
        <v>0</v>
      </c>
      <c r="W157" s="5373">
        <f>$W$29</f>
        <v>0</v>
      </c>
      <c r="X157" s="3415">
        <f>$X$29</f>
        <v>0</v>
      </c>
      <c r="Y157" s="3415">
        <f>$Y$29</f>
        <v>0</v>
      </c>
      <c r="Z157" s="3415">
        <f>$Z$29</f>
        <v>0</v>
      </c>
      <c r="AA157" s="3415">
        <f>$AA$29</f>
        <v>0</v>
      </c>
      <c r="AB157" s="3415">
        <f>$AB$29</f>
        <v>0</v>
      </c>
      <c r="AC157" s="3415">
        <f>$AC$29</f>
        <v>0</v>
      </c>
      <c r="AD157" s="3415">
        <f>$AD$29</f>
        <v>0</v>
      </c>
      <c r="AE157" s="3416">
        <f>$AE$29</f>
        <v>0</v>
      </c>
      <c r="AF157" s="3415">
        <f>$AF$29</f>
        <v>0</v>
      </c>
      <c r="AG157" s="3415">
        <f>$AG$29</f>
        <v>0</v>
      </c>
      <c r="AH157" s="3415">
        <f>$AH$29</f>
        <v>0</v>
      </c>
      <c r="AI157" s="3415">
        <f>$AI$29</f>
        <v>0</v>
      </c>
      <c r="AJ157" s="3415">
        <f>$AJ$29</f>
        <v>0</v>
      </c>
      <c r="AK157" s="3415">
        <f>$AK$29</f>
        <v>0</v>
      </c>
      <c r="AL157" s="3415">
        <f>$AL$29</f>
        <v>0</v>
      </c>
      <c r="AM157" s="3415">
        <f>$AM$29</f>
        <v>0</v>
      </c>
      <c r="AN157" s="3417">
        <f>$AN$29</f>
        <v>0</v>
      </c>
      <c r="AO157" s="3415">
        <f>$AO$29</f>
        <v>0</v>
      </c>
      <c r="AP157" s="3415">
        <f>$AP$29</f>
        <v>0</v>
      </c>
      <c r="AQ157" s="3415">
        <f>$AQ$29</f>
        <v>0</v>
      </c>
      <c r="AR157" s="3415">
        <f>$AR$29</f>
        <v>0</v>
      </c>
      <c r="AS157" s="3415">
        <f>$AS$29</f>
        <v>0</v>
      </c>
      <c r="AT157" s="5374">
        <f>$AT$29</f>
        <v>0</v>
      </c>
      <c r="AU157" s="3415">
        <f>$AU$29</f>
        <v>0</v>
      </c>
      <c r="AV157" s="3415">
        <f>$AV$29</f>
        <v>0</v>
      </c>
      <c r="AW157" s="3415">
        <f>$AW$29</f>
        <v>0</v>
      </c>
      <c r="AX157" s="3415">
        <f>$AX$29</f>
        <v>0</v>
      </c>
      <c r="AY157" s="3415">
        <f>$AY$29</f>
        <v>0</v>
      </c>
      <c r="AZ157" s="3415">
        <f>$AZ$29</f>
        <v>0</v>
      </c>
      <c r="BA157" s="3415">
        <f>$BA$29</f>
        <v>0</v>
      </c>
      <c r="BB157" s="3418">
        <f>$BB$29</f>
        <v>0</v>
      </c>
    </row>
    <row r="158" spans="1:54" ht="45.9" customHeight="1" thickBot="1">
      <c r="A158" s="6756" t="s">
        <v>1649</v>
      </c>
      <c r="B158" s="6757"/>
      <c r="C158" s="6757"/>
      <c r="D158" s="6757"/>
      <c r="E158" s="6757"/>
      <c r="F158" s="5377" t="s">
        <v>250</v>
      </c>
      <c r="G158" s="5369"/>
      <c r="H158" s="5370">
        <f>$H$35</f>
        <v>0</v>
      </c>
      <c r="I158" s="3415">
        <f>$I$35</f>
        <v>0</v>
      </c>
      <c r="J158" s="3415">
        <f>$J$35</f>
        <v>0</v>
      </c>
      <c r="K158" s="3415">
        <f>$K$35</f>
        <v>0</v>
      </c>
      <c r="L158" s="3415">
        <f>$L$35</f>
        <v>0</v>
      </c>
      <c r="M158" s="3415">
        <f>$M$35</f>
        <v>0</v>
      </c>
      <c r="N158" s="5371">
        <f>$N$35</f>
        <v>0</v>
      </c>
      <c r="O158" s="5372">
        <f>$O$35</f>
        <v>0</v>
      </c>
      <c r="P158" s="3415">
        <f>$P$35</f>
        <v>0</v>
      </c>
      <c r="Q158" s="3415">
        <f>$Q$35</f>
        <v>0</v>
      </c>
      <c r="R158" s="3415">
        <f>$R$35</f>
        <v>0</v>
      </c>
      <c r="S158" s="5026">
        <f>$S$35</f>
        <v>0</v>
      </c>
      <c r="T158" s="3415">
        <f>$T$35</f>
        <v>0</v>
      </c>
      <c r="U158" s="3415">
        <f>$U$35</f>
        <v>0</v>
      </c>
      <c r="V158" s="3415">
        <f>$V$35</f>
        <v>0</v>
      </c>
      <c r="W158" s="5373">
        <f>$W$35</f>
        <v>0</v>
      </c>
      <c r="X158" s="3415">
        <f>$X$35</f>
        <v>0</v>
      </c>
      <c r="Y158" s="3415">
        <f>$Y$35</f>
        <v>0</v>
      </c>
      <c r="Z158" s="3415">
        <f>$Z$35</f>
        <v>0</v>
      </c>
      <c r="AA158" s="3415">
        <f>$AA$35</f>
        <v>0</v>
      </c>
      <c r="AB158" s="3415">
        <f>$AB$35</f>
        <v>0</v>
      </c>
      <c r="AC158" s="3415">
        <f>$AC$35</f>
        <v>0</v>
      </c>
      <c r="AD158" s="3415">
        <f>$AD$35</f>
        <v>0</v>
      </c>
      <c r="AE158" s="3416">
        <f>$AE$35</f>
        <v>0</v>
      </c>
      <c r="AF158" s="3415">
        <f>$AF$35</f>
        <v>0</v>
      </c>
      <c r="AG158" s="3415">
        <f>$AG$35</f>
        <v>0</v>
      </c>
      <c r="AH158" s="3415">
        <f>$AH$35</f>
        <v>0</v>
      </c>
      <c r="AI158" s="3415">
        <f>$AI$35</f>
        <v>0</v>
      </c>
      <c r="AJ158" s="3415">
        <f>$AJ$35</f>
        <v>0</v>
      </c>
      <c r="AK158" s="3415">
        <f>$AK$35</f>
        <v>0</v>
      </c>
      <c r="AL158" s="3415">
        <f>$AL$35</f>
        <v>0</v>
      </c>
      <c r="AM158" s="3415">
        <f>$AM$35</f>
        <v>0</v>
      </c>
      <c r="AN158" s="3417">
        <f>$AN$35</f>
        <v>0</v>
      </c>
      <c r="AO158" s="3415">
        <f>$AO$35</f>
        <v>0</v>
      </c>
      <c r="AP158" s="3415">
        <f>$AP$35</f>
        <v>0</v>
      </c>
      <c r="AQ158" s="3415">
        <f>$AQ$35</f>
        <v>0</v>
      </c>
      <c r="AR158" s="3415">
        <f>$AR$35</f>
        <v>0</v>
      </c>
      <c r="AS158" s="3415">
        <f>$AS$35</f>
        <v>0</v>
      </c>
      <c r="AT158" s="5374">
        <f>$AT$35</f>
        <v>0</v>
      </c>
      <c r="AU158" s="3415">
        <f>$AU$35</f>
        <v>0</v>
      </c>
      <c r="AV158" s="3415">
        <f>$AV$35</f>
        <v>0</v>
      </c>
      <c r="AW158" s="3415">
        <f>$AW$35</f>
        <v>0</v>
      </c>
      <c r="AX158" s="3415">
        <f>$AX$35</f>
        <v>0</v>
      </c>
      <c r="AY158" s="3415">
        <f>$AY$35</f>
        <v>0</v>
      </c>
      <c r="AZ158" s="3415">
        <f>$AZ$35</f>
        <v>0</v>
      </c>
      <c r="BA158" s="3415">
        <f>$BA$35</f>
        <v>0</v>
      </c>
      <c r="BB158" s="3418">
        <f>$BB$35</f>
        <v>0</v>
      </c>
    </row>
    <row r="159" spans="1:54" ht="45.9" customHeight="1" thickBot="1">
      <c r="A159" s="6756" t="s">
        <v>1650</v>
      </c>
      <c r="B159" s="6757"/>
      <c r="C159" s="6757"/>
      <c r="D159" s="6757"/>
      <c r="E159" s="6757"/>
      <c r="F159" s="5377" t="s">
        <v>254</v>
      </c>
      <c r="G159" s="5369"/>
      <c r="H159" s="5370">
        <f>$H$42</f>
        <v>0</v>
      </c>
      <c r="I159" s="3415">
        <f>$I$42</f>
        <v>0</v>
      </c>
      <c r="J159" s="3415">
        <f>$J$42</f>
        <v>0</v>
      </c>
      <c r="K159" s="3415">
        <f>$K$42</f>
        <v>0</v>
      </c>
      <c r="L159" s="3415">
        <f>$L$42</f>
        <v>0</v>
      </c>
      <c r="M159" s="3415">
        <f>$M$42</f>
        <v>0</v>
      </c>
      <c r="N159" s="5371">
        <f>$N$42</f>
        <v>0</v>
      </c>
      <c r="O159" s="5372">
        <f>$O$42</f>
        <v>0</v>
      </c>
      <c r="P159" s="3415">
        <f>$P$42</f>
        <v>0</v>
      </c>
      <c r="Q159" s="3415">
        <f>$Q$42</f>
        <v>0</v>
      </c>
      <c r="R159" s="3415">
        <f>$R$42</f>
        <v>0</v>
      </c>
      <c r="S159" s="5026">
        <f>$S$42</f>
        <v>0</v>
      </c>
      <c r="T159" s="3415">
        <f>$T$42</f>
        <v>0</v>
      </c>
      <c r="U159" s="3415">
        <f>$U$42</f>
        <v>0</v>
      </c>
      <c r="V159" s="3415">
        <f>$V$42</f>
        <v>0</v>
      </c>
      <c r="W159" s="5373">
        <f>$W$42</f>
        <v>0</v>
      </c>
      <c r="X159" s="3415">
        <f>$X$42</f>
        <v>0</v>
      </c>
      <c r="Y159" s="3415">
        <f>$Y$42</f>
        <v>0</v>
      </c>
      <c r="Z159" s="3415">
        <f>$Z$42</f>
        <v>0</v>
      </c>
      <c r="AA159" s="3415">
        <f>$AA$42</f>
        <v>0</v>
      </c>
      <c r="AB159" s="3415">
        <f>$AB$42</f>
        <v>0</v>
      </c>
      <c r="AC159" s="3415">
        <f>$AC$42</f>
        <v>0</v>
      </c>
      <c r="AD159" s="3415">
        <f>$AD$42</f>
        <v>0</v>
      </c>
      <c r="AE159" s="3416">
        <f>$AE$42</f>
        <v>0</v>
      </c>
      <c r="AF159" s="3415">
        <f>$AF$42</f>
        <v>0</v>
      </c>
      <c r="AG159" s="3415">
        <f>$AG$42</f>
        <v>0</v>
      </c>
      <c r="AH159" s="3415">
        <f>$AH$42</f>
        <v>0</v>
      </c>
      <c r="AI159" s="3415">
        <f>$AI$42</f>
        <v>0</v>
      </c>
      <c r="AJ159" s="3415">
        <f>$AJ$42</f>
        <v>0</v>
      </c>
      <c r="AK159" s="3415">
        <f>$AK$42</f>
        <v>0</v>
      </c>
      <c r="AL159" s="3415">
        <f>$AL$42</f>
        <v>0</v>
      </c>
      <c r="AM159" s="3415">
        <f>$AM$42</f>
        <v>0</v>
      </c>
      <c r="AN159" s="3417">
        <f>$AN$42</f>
        <v>0</v>
      </c>
      <c r="AO159" s="3415">
        <f>$AO$42</f>
        <v>0</v>
      </c>
      <c r="AP159" s="3415">
        <f>$AP$42</f>
        <v>0</v>
      </c>
      <c r="AQ159" s="3415">
        <f>$AQ$42</f>
        <v>0</v>
      </c>
      <c r="AR159" s="3415">
        <f>$AR$42</f>
        <v>0</v>
      </c>
      <c r="AS159" s="3415">
        <f>$AS$42</f>
        <v>0</v>
      </c>
      <c r="AT159" s="5374">
        <f>$AT$42</f>
        <v>0</v>
      </c>
      <c r="AU159" s="3415">
        <f>$AU$42</f>
        <v>0</v>
      </c>
      <c r="AV159" s="3415">
        <f>$AV$42</f>
        <v>0</v>
      </c>
      <c r="AW159" s="3415">
        <f>$AW$42</f>
        <v>0</v>
      </c>
      <c r="AX159" s="3415">
        <f>$AX$42</f>
        <v>0</v>
      </c>
      <c r="AY159" s="3415">
        <f>$AY$42</f>
        <v>0</v>
      </c>
      <c r="AZ159" s="3415">
        <f>$AZ$42</f>
        <v>0</v>
      </c>
      <c r="BA159" s="3415">
        <f>$BA$42</f>
        <v>0</v>
      </c>
      <c r="BB159" s="3418">
        <f>$BB$42</f>
        <v>0</v>
      </c>
    </row>
    <row r="160" spans="1:54" ht="45.9" customHeight="1" thickBot="1">
      <c r="A160" s="6756" t="s">
        <v>1651</v>
      </c>
      <c r="B160" s="6757"/>
      <c r="C160" s="6757"/>
      <c r="D160" s="6757"/>
      <c r="E160" s="6757"/>
      <c r="F160" s="5377" t="s">
        <v>1620</v>
      </c>
      <c r="G160" s="5369"/>
      <c r="H160" s="5370">
        <f>$H$48</f>
        <v>0</v>
      </c>
      <c r="I160" s="3415">
        <f>$I$48</f>
        <v>0</v>
      </c>
      <c r="J160" s="3415">
        <f>$J$48</f>
        <v>0</v>
      </c>
      <c r="K160" s="3415">
        <f>$K$48</f>
        <v>0</v>
      </c>
      <c r="L160" s="3415">
        <f>$L$48</f>
        <v>0</v>
      </c>
      <c r="M160" s="3415">
        <f>$M$48</f>
        <v>0</v>
      </c>
      <c r="N160" s="5371">
        <f>$N$48</f>
        <v>0</v>
      </c>
      <c r="O160" s="5372">
        <f>$O$48</f>
        <v>0</v>
      </c>
      <c r="P160" s="3415">
        <f>$P$48</f>
        <v>0</v>
      </c>
      <c r="Q160" s="3415">
        <f>$Q$48</f>
        <v>0</v>
      </c>
      <c r="R160" s="3415">
        <f>$R$48</f>
        <v>0</v>
      </c>
      <c r="S160" s="5026">
        <f>$S$48</f>
        <v>0</v>
      </c>
      <c r="T160" s="3415">
        <f>$T$48</f>
        <v>0</v>
      </c>
      <c r="U160" s="3415">
        <f>$U$48</f>
        <v>0</v>
      </c>
      <c r="V160" s="3415">
        <f>$V$48</f>
        <v>0</v>
      </c>
      <c r="W160" s="5373">
        <f>$W$48</f>
        <v>0</v>
      </c>
      <c r="X160" s="3415">
        <f>$X$48</f>
        <v>0</v>
      </c>
      <c r="Y160" s="3415">
        <f>$Y$48</f>
        <v>0</v>
      </c>
      <c r="Z160" s="3415">
        <f>$Z$48</f>
        <v>0</v>
      </c>
      <c r="AA160" s="3415">
        <f>$AA$48</f>
        <v>0</v>
      </c>
      <c r="AB160" s="3415">
        <f>$AB$48</f>
        <v>0</v>
      </c>
      <c r="AC160" s="3415">
        <f>$AC$48</f>
        <v>0</v>
      </c>
      <c r="AD160" s="3415">
        <f>$AD$48</f>
        <v>0</v>
      </c>
      <c r="AE160" s="3416">
        <f>$AE$48</f>
        <v>0</v>
      </c>
      <c r="AF160" s="3415">
        <f>$AF$48</f>
        <v>0</v>
      </c>
      <c r="AG160" s="3415">
        <f>$AG$48</f>
        <v>0</v>
      </c>
      <c r="AH160" s="3415">
        <f>$AH$48</f>
        <v>0</v>
      </c>
      <c r="AI160" s="3415">
        <f>$AI$48</f>
        <v>0</v>
      </c>
      <c r="AJ160" s="3415">
        <f>$AJ$48</f>
        <v>0</v>
      </c>
      <c r="AK160" s="3415">
        <f>$AK$48</f>
        <v>0</v>
      </c>
      <c r="AL160" s="3415">
        <f>$AL$48</f>
        <v>0</v>
      </c>
      <c r="AM160" s="3415">
        <f>$AM$48</f>
        <v>0</v>
      </c>
      <c r="AN160" s="3417">
        <f>$AN$48</f>
        <v>0</v>
      </c>
      <c r="AO160" s="3415">
        <f>$AO$48</f>
        <v>0</v>
      </c>
      <c r="AP160" s="3415">
        <f>$AP$48</f>
        <v>0</v>
      </c>
      <c r="AQ160" s="3415">
        <f>$AQ$48</f>
        <v>0</v>
      </c>
      <c r="AR160" s="3415">
        <f>$AR$48</f>
        <v>0</v>
      </c>
      <c r="AS160" s="3415">
        <f>$AS$48</f>
        <v>0</v>
      </c>
      <c r="AT160" s="5374">
        <f>$AT$48</f>
        <v>0</v>
      </c>
      <c r="AU160" s="3415">
        <f>$AU$48</f>
        <v>0</v>
      </c>
      <c r="AV160" s="3415">
        <f>$AV$48</f>
        <v>0</v>
      </c>
      <c r="AW160" s="3415">
        <f>$AW$48</f>
        <v>0</v>
      </c>
      <c r="AX160" s="3415">
        <f>$AX$48</f>
        <v>0</v>
      </c>
      <c r="AY160" s="3415">
        <f>$AY$48</f>
        <v>0</v>
      </c>
      <c r="AZ160" s="3415">
        <f>$AZ$48</f>
        <v>0</v>
      </c>
      <c r="BA160" s="3415">
        <f>$BA$48</f>
        <v>0</v>
      </c>
      <c r="BB160" s="3418">
        <f>$BB$48</f>
        <v>0</v>
      </c>
    </row>
    <row r="161" spans="1:54" ht="45.9" customHeight="1" thickBot="1">
      <c r="A161" s="6756" t="s">
        <v>1652</v>
      </c>
      <c r="B161" s="6757"/>
      <c r="C161" s="6757"/>
      <c r="D161" s="6757"/>
      <c r="E161" s="6757"/>
      <c r="F161" s="5377" t="s">
        <v>258</v>
      </c>
      <c r="G161" s="5369"/>
      <c r="H161" s="5370">
        <f>$H$54</f>
        <v>0</v>
      </c>
      <c r="I161" s="3415">
        <f>$I$54</f>
        <v>0</v>
      </c>
      <c r="J161" s="3415">
        <f>$J$54</f>
        <v>0</v>
      </c>
      <c r="K161" s="3415">
        <f>$K$54</f>
        <v>0</v>
      </c>
      <c r="L161" s="3415">
        <f>$L$54</f>
        <v>0</v>
      </c>
      <c r="M161" s="3415">
        <f>$M$54</f>
        <v>0</v>
      </c>
      <c r="N161" s="5371">
        <f>$N$54</f>
        <v>0</v>
      </c>
      <c r="O161" s="5372">
        <f>$O$54</f>
        <v>0</v>
      </c>
      <c r="P161" s="3415">
        <f>$P$54</f>
        <v>0</v>
      </c>
      <c r="Q161" s="3415">
        <f>$Q$54</f>
        <v>0</v>
      </c>
      <c r="R161" s="3415">
        <f>$R$54</f>
        <v>0</v>
      </c>
      <c r="S161" s="5026">
        <f>$S$54</f>
        <v>0</v>
      </c>
      <c r="T161" s="3415">
        <f>$T$54</f>
        <v>0</v>
      </c>
      <c r="U161" s="3415">
        <f>$U$54</f>
        <v>0</v>
      </c>
      <c r="V161" s="3415">
        <f>$V$54</f>
        <v>0</v>
      </c>
      <c r="W161" s="5373">
        <f>$W$54</f>
        <v>0</v>
      </c>
      <c r="X161" s="3415">
        <f>$X$54</f>
        <v>0</v>
      </c>
      <c r="Y161" s="3415">
        <f>$Y$54</f>
        <v>0</v>
      </c>
      <c r="Z161" s="3415">
        <f>$Z$54</f>
        <v>0</v>
      </c>
      <c r="AA161" s="3415">
        <f>$AA$54</f>
        <v>0</v>
      </c>
      <c r="AB161" s="3415">
        <f>$AB$54</f>
        <v>0</v>
      </c>
      <c r="AC161" s="3415">
        <f>$AC$54</f>
        <v>0</v>
      </c>
      <c r="AD161" s="3415">
        <f>$AD$54</f>
        <v>0</v>
      </c>
      <c r="AE161" s="3416">
        <f>$AE$54</f>
        <v>0</v>
      </c>
      <c r="AF161" s="3415">
        <f>$AF$54</f>
        <v>0</v>
      </c>
      <c r="AG161" s="3415">
        <f>$AG$54</f>
        <v>0</v>
      </c>
      <c r="AH161" s="3415">
        <f>$AH$54</f>
        <v>0</v>
      </c>
      <c r="AI161" s="3415">
        <f>$AI$54</f>
        <v>0</v>
      </c>
      <c r="AJ161" s="3415">
        <f>$AJ$54</f>
        <v>0</v>
      </c>
      <c r="AK161" s="3415">
        <f>$AK$54</f>
        <v>0</v>
      </c>
      <c r="AL161" s="3415">
        <f>$AL$54</f>
        <v>0</v>
      </c>
      <c r="AM161" s="3415">
        <f>$AM$54</f>
        <v>0</v>
      </c>
      <c r="AN161" s="3417">
        <f>$AN$54</f>
        <v>0</v>
      </c>
      <c r="AO161" s="3415">
        <f>$AO$54</f>
        <v>0</v>
      </c>
      <c r="AP161" s="3415">
        <f>$AP$54</f>
        <v>0</v>
      </c>
      <c r="AQ161" s="3415">
        <f>$AQ$54</f>
        <v>0</v>
      </c>
      <c r="AR161" s="3415">
        <f>$AR$54</f>
        <v>0</v>
      </c>
      <c r="AS161" s="3415">
        <f>$AS$54</f>
        <v>0</v>
      </c>
      <c r="AT161" s="5374">
        <f>$AT$54</f>
        <v>0</v>
      </c>
      <c r="AU161" s="3415">
        <f>$AU$54</f>
        <v>0</v>
      </c>
      <c r="AV161" s="3415">
        <f>$AV$54</f>
        <v>0</v>
      </c>
      <c r="AW161" s="3415">
        <f>$AW$54</f>
        <v>0</v>
      </c>
      <c r="AX161" s="3415">
        <f>$AX$54</f>
        <v>0</v>
      </c>
      <c r="AY161" s="3415">
        <f>$AY$54</f>
        <v>0</v>
      </c>
      <c r="AZ161" s="3415">
        <f>$AZ$54</f>
        <v>0</v>
      </c>
      <c r="BA161" s="3415">
        <f>$BA$54</f>
        <v>0</v>
      </c>
      <c r="BB161" s="3418">
        <f>$BB$54</f>
        <v>0</v>
      </c>
    </row>
    <row r="162" spans="1:54" ht="45.9" customHeight="1" thickBot="1">
      <c r="A162" s="6756" t="s">
        <v>1653</v>
      </c>
      <c r="B162" s="6757"/>
      <c r="C162" s="6757"/>
      <c r="D162" s="6757"/>
      <c r="E162" s="6757"/>
      <c r="F162" s="5377" t="s">
        <v>1621</v>
      </c>
      <c r="G162" s="5369"/>
      <c r="H162" s="5370">
        <f>$H$61</f>
        <v>0</v>
      </c>
      <c r="I162" s="3415">
        <f>$I$61</f>
        <v>0</v>
      </c>
      <c r="J162" s="3415">
        <f>$J$61</f>
        <v>0</v>
      </c>
      <c r="K162" s="3415">
        <f>$K$61</f>
        <v>0</v>
      </c>
      <c r="L162" s="3415">
        <f>$L$61</f>
        <v>0</v>
      </c>
      <c r="M162" s="3415">
        <f>$M$61</f>
        <v>0</v>
      </c>
      <c r="N162" s="5371">
        <f>$N$61</f>
        <v>0</v>
      </c>
      <c r="O162" s="5372">
        <f>$O$61</f>
        <v>0</v>
      </c>
      <c r="P162" s="3415">
        <f>$P$61</f>
        <v>0</v>
      </c>
      <c r="Q162" s="3415">
        <f>$Q$61</f>
        <v>0</v>
      </c>
      <c r="R162" s="3415">
        <f>$R$61</f>
        <v>0</v>
      </c>
      <c r="S162" s="5026">
        <f>$S$61</f>
        <v>0</v>
      </c>
      <c r="T162" s="3415">
        <f>$T$61</f>
        <v>0</v>
      </c>
      <c r="U162" s="3415">
        <f>$U$61</f>
        <v>0</v>
      </c>
      <c r="V162" s="3415">
        <f>$V$61</f>
        <v>0</v>
      </c>
      <c r="W162" s="5373">
        <f>$W$61</f>
        <v>0</v>
      </c>
      <c r="X162" s="3415">
        <f>$X$61</f>
        <v>0</v>
      </c>
      <c r="Y162" s="3415">
        <f>$Y$61</f>
        <v>0</v>
      </c>
      <c r="Z162" s="3415">
        <f>$Z$61</f>
        <v>0</v>
      </c>
      <c r="AA162" s="3415">
        <f>$AA$61</f>
        <v>0</v>
      </c>
      <c r="AB162" s="3415">
        <f>$AB$61</f>
        <v>0</v>
      </c>
      <c r="AC162" s="3415">
        <f>$AC$61</f>
        <v>0</v>
      </c>
      <c r="AD162" s="3415">
        <f>$AD$61</f>
        <v>0</v>
      </c>
      <c r="AE162" s="3416">
        <f>$AE$61</f>
        <v>0</v>
      </c>
      <c r="AF162" s="3415">
        <f>$AF$61</f>
        <v>0</v>
      </c>
      <c r="AG162" s="3415">
        <f>$AG$61</f>
        <v>0</v>
      </c>
      <c r="AH162" s="3415">
        <f>$AH$61</f>
        <v>0</v>
      </c>
      <c r="AI162" s="3415">
        <f>$AI$61</f>
        <v>0</v>
      </c>
      <c r="AJ162" s="3415">
        <f>$AJ$61</f>
        <v>0</v>
      </c>
      <c r="AK162" s="3415">
        <f>$AK$61</f>
        <v>0</v>
      </c>
      <c r="AL162" s="3415">
        <f>$AL$61</f>
        <v>0</v>
      </c>
      <c r="AM162" s="3415">
        <f>$AM$61</f>
        <v>0</v>
      </c>
      <c r="AN162" s="3417">
        <f>$AN$61</f>
        <v>0</v>
      </c>
      <c r="AO162" s="3415">
        <f>$AO$61</f>
        <v>0</v>
      </c>
      <c r="AP162" s="3415">
        <f>$AP$61</f>
        <v>0</v>
      </c>
      <c r="AQ162" s="3415">
        <f>$AQ$61</f>
        <v>0</v>
      </c>
      <c r="AR162" s="3415">
        <f>$AR$61</f>
        <v>0</v>
      </c>
      <c r="AS162" s="3415">
        <f>$AS$61</f>
        <v>0</v>
      </c>
      <c r="AT162" s="5374">
        <f>$AT$61</f>
        <v>0</v>
      </c>
      <c r="AU162" s="3415">
        <f>$AU$61</f>
        <v>0</v>
      </c>
      <c r="AV162" s="3415">
        <f>$AV$61</f>
        <v>0</v>
      </c>
      <c r="AW162" s="3415">
        <f>$AW$61</f>
        <v>0</v>
      </c>
      <c r="AX162" s="3415">
        <f>$AX$61</f>
        <v>0</v>
      </c>
      <c r="AY162" s="3415">
        <f>$AY$61</f>
        <v>0</v>
      </c>
      <c r="AZ162" s="3415">
        <f>$AZ$61</f>
        <v>0</v>
      </c>
      <c r="BA162" s="3415">
        <f>$BA$61</f>
        <v>0</v>
      </c>
      <c r="BB162" s="3418">
        <f>$BB$61</f>
        <v>0</v>
      </c>
    </row>
    <row r="163" spans="1:54" ht="45.9" customHeight="1" thickBot="1">
      <c r="A163" s="6756" t="s">
        <v>1654</v>
      </c>
      <c r="B163" s="6757"/>
      <c r="C163" s="6757"/>
      <c r="D163" s="6757"/>
      <c r="E163" s="6757"/>
      <c r="F163" s="5377" t="s">
        <v>1217</v>
      </c>
      <c r="G163" s="5369"/>
      <c r="H163" s="5370">
        <f>$H$67</f>
        <v>0</v>
      </c>
      <c r="I163" s="3415">
        <f>$I$67</f>
        <v>0</v>
      </c>
      <c r="J163" s="3415">
        <f>$J$67</f>
        <v>0</v>
      </c>
      <c r="K163" s="3415">
        <f>$K$67</f>
        <v>0</v>
      </c>
      <c r="L163" s="3415">
        <f>$L$67</f>
        <v>0</v>
      </c>
      <c r="M163" s="3415">
        <f>$M$67</f>
        <v>0</v>
      </c>
      <c r="N163" s="5371">
        <f>$N$67</f>
        <v>0</v>
      </c>
      <c r="O163" s="5372">
        <f>$O$67</f>
        <v>0</v>
      </c>
      <c r="P163" s="3415">
        <f>$P$67</f>
        <v>0</v>
      </c>
      <c r="Q163" s="3415">
        <f>$Q$67</f>
        <v>0</v>
      </c>
      <c r="R163" s="3415">
        <f>$R$67</f>
        <v>0</v>
      </c>
      <c r="S163" s="5026">
        <f>$S$67</f>
        <v>0</v>
      </c>
      <c r="T163" s="3415">
        <f>$T$67</f>
        <v>0</v>
      </c>
      <c r="U163" s="3415">
        <f>$U$67</f>
        <v>0</v>
      </c>
      <c r="V163" s="3415">
        <f>$V$67</f>
        <v>0</v>
      </c>
      <c r="W163" s="5373">
        <f>$W$67</f>
        <v>0</v>
      </c>
      <c r="X163" s="3415">
        <f>$X$67</f>
        <v>0</v>
      </c>
      <c r="Y163" s="3415">
        <f>$Y$67</f>
        <v>0</v>
      </c>
      <c r="Z163" s="3415">
        <f>$Z$67</f>
        <v>0</v>
      </c>
      <c r="AA163" s="3415">
        <f>$AA$67</f>
        <v>0</v>
      </c>
      <c r="AB163" s="3415">
        <f>$AB$67</f>
        <v>0</v>
      </c>
      <c r="AC163" s="3415">
        <f>$AC$67</f>
        <v>0</v>
      </c>
      <c r="AD163" s="3415">
        <f>$AD$67</f>
        <v>0</v>
      </c>
      <c r="AE163" s="3416">
        <f>$AE$67</f>
        <v>0</v>
      </c>
      <c r="AF163" s="3415">
        <f>$AF$67</f>
        <v>0</v>
      </c>
      <c r="AG163" s="3415">
        <f>$AG$67</f>
        <v>0</v>
      </c>
      <c r="AH163" s="3415">
        <f>$AH$67</f>
        <v>0</v>
      </c>
      <c r="AI163" s="3415">
        <f>$AI$67</f>
        <v>0</v>
      </c>
      <c r="AJ163" s="3415">
        <f>$AJ$67</f>
        <v>0</v>
      </c>
      <c r="AK163" s="3415">
        <f>$AK$67</f>
        <v>0</v>
      </c>
      <c r="AL163" s="3415">
        <f>$AL$67</f>
        <v>0</v>
      </c>
      <c r="AM163" s="3415">
        <f>$AM$67</f>
        <v>0</v>
      </c>
      <c r="AN163" s="3417">
        <f>$AN$67</f>
        <v>0</v>
      </c>
      <c r="AO163" s="3415">
        <f>$AO$67</f>
        <v>0</v>
      </c>
      <c r="AP163" s="3415">
        <f>$AP$67</f>
        <v>0</v>
      </c>
      <c r="AQ163" s="3415">
        <f>$AQ$67</f>
        <v>0</v>
      </c>
      <c r="AR163" s="3415">
        <f>$AR$67</f>
        <v>0</v>
      </c>
      <c r="AS163" s="3415">
        <f>$AS$67</f>
        <v>0</v>
      </c>
      <c r="AT163" s="5374">
        <f>$AT$67</f>
        <v>0</v>
      </c>
      <c r="AU163" s="3415">
        <f>$AU$67</f>
        <v>0</v>
      </c>
      <c r="AV163" s="3415">
        <f>$AV$67</f>
        <v>0</v>
      </c>
      <c r="AW163" s="3415">
        <f>$AW$67</f>
        <v>0</v>
      </c>
      <c r="AX163" s="3415">
        <f>$AX$67</f>
        <v>0</v>
      </c>
      <c r="AY163" s="3415">
        <f>$AY$67</f>
        <v>0</v>
      </c>
      <c r="AZ163" s="3415">
        <f>$AZ$67</f>
        <v>0</v>
      </c>
      <c r="BA163" s="3415">
        <f>$BA$67</f>
        <v>0</v>
      </c>
      <c r="BB163" s="3418">
        <f>$BB$67</f>
        <v>0</v>
      </c>
    </row>
    <row r="164" spans="1:54" ht="45.9" customHeight="1" thickBot="1">
      <c r="A164" s="6756" t="s">
        <v>1655</v>
      </c>
      <c r="B164" s="6757"/>
      <c r="C164" s="6757"/>
      <c r="D164" s="6757"/>
      <c r="E164" s="6757"/>
      <c r="F164" s="5377" t="s">
        <v>1219</v>
      </c>
      <c r="G164" s="5369"/>
      <c r="H164" s="5370">
        <f>$H$73</f>
        <v>0</v>
      </c>
      <c r="I164" s="3415">
        <f>$I$73</f>
        <v>0</v>
      </c>
      <c r="J164" s="3415">
        <f>$J$73</f>
        <v>0</v>
      </c>
      <c r="K164" s="3415">
        <f>$K$73</f>
        <v>0</v>
      </c>
      <c r="L164" s="3415">
        <f>$L$73</f>
        <v>0</v>
      </c>
      <c r="M164" s="3415">
        <f>$M$73</f>
        <v>0</v>
      </c>
      <c r="N164" s="5371">
        <f>$N$73</f>
        <v>0</v>
      </c>
      <c r="O164" s="5372">
        <f>$O$73</f>
        <v>0</v>
      </c>
      <c r="P164" s="3415">
        <f>$P$73</f>
        <v>0</v>
      </c>
      <c r="Q164" s="3415">
        <f>$Q$73</f>
        <v>0</v>
      </c>
      <c r="R164" s="3415">
        <f>$R$73</f>
        <v>0</v>
      </c>
      <c r="S164" s="5026">
        <f>$S$73</f>
        <v>0</v>
      </c>
      <c r="T164" s="3415">
        <f>$T$73</f>
        <v>0</v>
      </c>
      <c r="U164" s="3415">
        <f>$U$73</f>
        <v>0</v>
      </c>
      <c r="V164" s="3415">
        <f>$V$73</f>
        <v>0</v>
      </c>
      <c r="W164" s="5373">
        <f>$W$73</f>
        <v>0</v>
      </c>
      <c r="X164" s="3415">
        <f>$X$73</f>
        <v>0</v>
      </c>
      <c r="Y164" s="3415">
        <f>$Y$73</f>
        <v>0</v>
      </c>
      <c r="Z164" s="3415">
        <f>$Z$73</f>
        <v>0</v>
      </c>
      <c r="AA164" s="3415">
        <f>$AA$73</f>
        <v>0</v>
      </c>
      <c r="AB164" s="3415">
        <f>$AB$73</f>
        <v>0</v>
      </c>
      <c r="AC164" s="3415">
        <f>$AC$73</f>
        <v>0</v>
      </c>
      <c r="AD164" s="3415">
        <f>$AD$73</f>
        <v>0</v>
      </c>
      <c r="AE164" s="3416">
        <f>$AE$73</f>
        <v>0</v>
      </c>
      <c r="AF164" s="3415">
        <f>$AF$73</f>
        <v>0</v>
      </c>
      <c r="AG164" s="3415">
        <f>$AG$73</f>
        <v>0</v>
      </c>
      <c r="AH164" s="3415">
        <f>$AH$73</f>
        <v>0</v>
      </c>
      <c r="AI164" s="3415">
        <f>$AI$73</f>
        <v>0</v>
      </c>
      <c r="AJ164" s="3415">
        <f>$AJ$73</f>
        <v>0</v>
      </c>
      <c r="AK164" s="3415">
        <f>$AK$73</f>
        <v>0</v>
      </c>
      <c r="AL164" s="3415">
        <f>$AL$73</f>
        <v>0</v>
      </c>
      <c r="AM164" s="3415">
        <f>$AM$73</f>
        <v>0</v>
      </c>
      <c r="AN164" s="3417">
        <f>$AN$73</f>
        <v>0</v>
      </c>
      <c r="AO164" s="3415">
        <f>$AO$73</f>
        <v>0</v>
      </c>
      <c r="AP164" s="3415">
        <f>$AP$73</f>
        <v>0</v>
      </c>
      <c r="AQ164" s="3415">
        <f>$AQ$73</f>
        <v>0</v>
      </c>
      <c r="AR164" s="3415">
        <f>$AR$73</f>
        <v>0</v>
      </c>
      <c r="AS164" s="3415">
        <f>$AS$73</f>
        <v>0</v>
      </c>
      <c r="AT164" s="5374">
        <f>$AT$73</f>
        <v>0</v>
      </c>
      <c r="AU164" s="3415">
        <f>$AU$73</f>
        <v>0</v>
      </c>
      <c r="AV164" s="3415">
        <f>$AV$73</f>
        <v>0</v>
      </c>
      <c r="AW164" s="3415">
        <f>$AW$73</f>
        <v>0</v>
      </c>
      <c r="AX164" s="3415">
        <f>$AX$73</f>
        <v>0</v>
      </c>
      <c r="AY164" s="3415">
        <f>$AY$73</f>
        <v>0</v>
      </c>
      <c r="AZ164" s="3415">
        <f>$AZ$73</f>
        <v>0</v>
      </c>
      <c r="BA164" s="3415">
        <f>$BA$73</f>
        <v>0</v>
      </c>
      <c r="BB164" s="3418">
        <f>$BB$73</f>
        <v>0</v>
      </c>
    </row>
    <row r="165" spans="1:54" ht="45.9" customHeight="1" thickBot="1">
      <c r="A165" s="6756" t="s">
        <v>1656</v>
      </c>
      <c r="B165" s="6757"/>
      <c r="C165" s="6757"/>
      <c r="D165" s="6757"/>
      <c r="E165" s="6757"/>
      <c r="F165" s="5377" t="s">
        <v>1622</v>
      </c>
      <c r="G165" s="5369"/>
      <c r="H165" s="5370">
        <f>$H$80</f>
        <v>0</v>
      </c>
      <c r="I165" s="3415">
        <f>$I$80</f>
        <v>0</v>
      </c>
      <c r="J165" s="3415">
        <f>$J$80</f>
        <v>0</v>
      </c>
      <c r="K165" s="3415">
        <f>$K$80</f>
        <v>0</v>
      </c>
      <c r="L165" s="3415">
        <f>$L$80</f>
        <v>0</v>
      </c>
      <c r="M165" s="3415">
        <f>$M$80</f>
        <v>0</v>
      </c>
      <c r="N165" s="5371">
        <f>$N$80</f>
        <v>0</v>
      </c>
      <c r="O165" s="5372">
        <f>$O$80</f>
        <v>0</v>
      </c>
      <c r="P165" s="3415">
        <f>$P$80</f>
        <v>0</v>
      </c>
      <c r="Q165" s="3415">
        <f>$Q$80</f>
        <v>0</v>
      </c>
      <c r="R165" s="3415">
        <f>$R$80</f>
        <v>0</v>
      </c>
      <c r="S165" s="5026">
        <f>$S$80</f>
        <v>0</v>
      </c>
      <c r="T165" s="3415">
        <f>$T$80</f>
        <v>0</v>
      </c>
      <c r="U165" s="3415">
        <f>$U$80</f>
        <v>0</v>
      </c>
      <c r="V165" s="3415">
        <f>$V$80</f>
        <v>0</v>
      </c>
      <c r="W165" s="5373">
        <f>$W$80</f>
        <v>0</v>
      </c>
      <c r="X165" s="3415">
        <f>$X$80</f>
        <v>0</v>
      </c>
      <c r="Y165" s="3415">
        <f>$Y$80</f>
        <v>0</v>
      </c>
      <c r="Z165" s="3415">
        <f>$Z$80</f>
        <v>0</v>
      </c>
      <c r="AA165" s="3415">
        <f>$AA$80</f>
        <v>0</v>
      </c>
      <c r="AB165" s="3415">
        <f>$AB$80</f>
        <v>0</v>
      </c>
      <c r="AC165" s="3415">
        <f>$AC$80</f>
        <v>0</v>
      </c>
      <c r="AD165" s="3415">
        <f>$AD$80</f>
        <v>0</v>
      </c>
      <c r="AE165" s="3416">
        <f>$AE$80</f>
        <v>0</v>
      </c>
      <c r="AF165" s="3415">
        <f>$AF$80</f>
        <v>0</v>
      </c>
      <c r="AG165" s="3415">
        <f>$AG$80</f>
        <v>0</v>
      </c>
      <c r="AH165" s="3415">
        <f>$AH$80</f>
        <v>0</v>
      </c>
      <c r="AI165" s="3415">
        <f>$AI$80</f>
        <v>0</v>
      </c>
      <c r="AJ165" s="3415">
        <f>$AJ$80</f>
        <v>0</v>
      </c>
      <c r="AK165" s="3415">
        <f>$AK$80</f>
        <v>0</v>
      </c>
      <c r="AL165" s="3415">
        <f>$AL$80</f>
        <v>0</v>
      </c>
      <c r="AM165" s="3415">
        <f>$AM$80</f>
        <v>0</v>
      </c>
      <c r="AN165" s="3417">
        <f>$AN$80</f>
        <v>0</v>
      </c>
      <c r="AO165" s="3415">
        <f>$AO$80</f>
        <v>0</v>
      </c>
      <c r="AP165" s="3415">
        <f>$AP$80</f>
        <v>0</v>
      </c>
      <c r="AQ165" s="3415">
        <f>$AQ$80</f>
        <v>0</v>
      </c>
      <c r="AR165" s="3415">
        <f>$AR$80</f>
        <v>0</v>
      </c>
      <c r="AS165" s="3415">
        <f>$AS$80</f>
        <v>0</v>
      </c>
      <c r="AT165" s="5374">
        <f>$AT$80</f>
        <v>0</v>
      </c>
      <c r="AU165" s="3415">
        <f>$AU$80</f>
        <v>0</v>
      </c>
      <c r="AV165" s="3415">
        <f>$AV$80</f>
        <v>0</v>
      </c>
      <c r="AW165" s="3415">
        <f>$AW$80</f>
        <v>0</v>
      </c>
      <c r="AX165" s="3415">
        <f>$AX$80</f>
        <v>0</v>
      </c>
      <c r="AY165" s="3415">
        <f>$AY$80</f>
        <v>0</v>
      </c>
      <c r="AZ165" s="3415">
        <f>$AZ$80</f>
        <v>0</v>
      </c>
      <c r="BA165" s="3415">
        <f>$BA$80</f>
        <v>0</v>
      </c>
      <c r="BB165" s="3418">
        <f>$BB$80</f>
        <v>0</v>
      </c>
    </row>
    <row r="166" spans="1:54" ht="45.9" customHeight="1" thickBot="1">
      <c r="A166" s="6756" t="s">
        <v>281</v>
      </c>
      <c r="B166" s="6757"/>
      <c r="C166" s="6757"/>
      <c r="D166" s="6757"/>
      <c r="E166" s="6757"/>
      <c r="F166" s="5377" t="s">
        <v>282</v>
      </c>
      <c r="G166" s="5369"/>
      <c r="H166" s="5370">
        <f>$H$86</f>
        <v>0</v>
      </c>
      <c r="I166" s="3415">
        <f>$I$86</f>
        <v>0</v>
      </c>
      <c r="J166" s="3415">
        <f>$J$86</f>
        <v>0</v>
      </c>
      <c r="K166" s="3415">
        <f>$K$86</f>
        <v>0</v>
      </c>
      <c r="L166" s="3415">
        <f>$L$86</f>
        <v>0</v>
      </c>
      <c r="M166" s="3415">
        <f>$M$86</f>
        <v>0</v>
      </c>
      <c r="N166" s="5371">
        <f>$N$86</f>
        <v>0</v>
      </c>
      <c r="O166" s="5372">
        <f>$O$86</f>
        <v>0</v>
      </c>
      <c r="P166" s="3415">
        <f>$P$86</f>
        <v>0</v>
      </c>
      <c r="Q166" s="3415">
        <f>$Q$86</f>
        <v>0</v>
      </c>
      <c r="R166" s="3415">
        <f>$R$86</f>
        <v>0</v>
      </c>
      <c r="S166" s="5026">
        <f>$S$86</f>
        <v>0</v>
      </c>
      <c r="T166" s="3415">
        <f>$T$86</f>
        <v>0</v>
      </c>
      <c r="U166" s="3415">
        <f>$U$86</f>
        <v>0</v>
      </c>
      <c r="V166" s="3415">
        <f>$V$86</f>
        <v>0</v>
      </c>
      <c r="W166" s="5373">
        <f>$W$86</f>
        <v>0</v>
      </c>
      <c r="X166" s="3415">
        <f>$X$86</f>
        <v>0</v>
      </c>
      <c r="Y166" s="3415">
        <f>$Y$86</f>
        <v>0</v>
      </c>
      <c r="Z166" s="3415">
        <f>$Z$86</f>
        <v>0</v>
      </c>
      <c r="AA166" s="3415">
        <f>$AA$86</f>
        <v>0</v>
      </c>
      <c r="AB166" s="3415">
        <f>$AB$86</f>
        <v>0</v>
      </c>
      <c r="AC166" s="3415">
        <f>$AC$86</f>
        <v>0</v>
      </c>
      <c r="AD166" s="3415">
        <f>$AD$86</f>
        <v>0</v>
      </c>
      <c r="AE166" s="3416">
        <f>$AE$86</f>
        <v>0</v>
      </c>
      <c r="AF166" s="3415">
        <f>$AF$86</f>
        <v>0</v>
      </c>
      <c r="AG166" s="3415">
        <f>$AG$86</f>
        <v>0</v>
      </c>
      <c r="AH166" s="3415">
        <f>$AH$86</f>
        <v>0</v>
      </c>
      <c r="AI166" s="3415">
        <f>$AI$86</f>
        <v>0</v>
      </c>
      <c r="AJ166" s="3415">
        <f>$AJ$86</f>
        <v>0</v>
      </c>
      <c r="AK166" s="3415">
        <f>$AK$86</f>
        <v>0</v>
      </c>
      <c r="AL166" s="3415">
        <f>$AL$86</f>
        <v>0</v>
      </c>
      <c r="AM166" s="3415">
        <f>$AM$86</f>
        <v>0</v>
      </c>
      <c r="AN166" s="3417">
        <f>$AN$86</f>
        <v>0</v>
      </c>
      <c r="AO166" s="3415">
        <f>$AO$86</f>
        <v>0</v>
      </c>
      <c r="AP166" s="3415">
        <f>$AP$86</f>
        <v>0</v>
      </c>
      <c r="AQ166" s="3415">
        <f>$AQ$86</f>
        <v>0</v>
      </c>
      <c r="AR166" s="3415">
        <f>$AR$86</f>
        <v>0</v>
      </c>
      <c r="AS166" s="3415">
        <f>$AS$86</f>
        <v>0</v>
      </c>
      <c r="AT166" s="5374">
        <f>$AT$86</f>
        <v>0</v>
      </c>
      <c r="AU166" s="3415">
        <f>$AU$86</f>
        <v>0</v>
      </c>
      <c r="AV166" s="3415">
        <f>$AV$86</f>
        <v>0</v>
      </c>
      <c r="AW166" s="3415">
        <f>$AW$86</f>
        <v>0</v>
      </c>
      <c r="AX166" s="3415">
        <f>$AX$86</f>
        <v>0</v>
      </c>
      <c r="AY166" s="3415">
        <f>$AY$86</f>
        <v>0</v>
      </c>
      <c r="AZ166" s="3415">
        <f>$AZ$86</f>
        <v>0</v>
      </c>
      <c r="BA166" s="3415">
        <f>$BA$86</f>
        <v>0</v>
      </c>
      <c r="BB166" s="3418">
        <f>$BB$86</f>
        <v>0</v>
      </c>
    </row>
    <row r="167" spans="1:54" ht="45.9" customHeight="1" thickBot="1">
      <c r="A167" s="6756" t="s">
        <v>1657</v>
      </c>
      <c r="B167" s="6757"/>
      <c r="C167" s="6757"/>
      <c r="D167" s="6757"/>
      <c r="E167" s="6757"/>
      <c r="F167" s="5377" t="s">
        <v>1623</v>
      </c>
      <c r="G167" s="5369"/>
      <c r="H167" s="5370">
        <f>$H$93</f>
        <v>0</v>
      </c>
      <c r="I167" s="3415">
        <f>$I$93</f>
        <v>0</v>
      </c>
      <c r="J167" s="3415">
        <f>$J$93</f>
        <v>0</v>
      </c>
      <c r="K167" s="3415">
        <f>$K$93</f>
        <v>0</v>
      </c>
      <c r="L167" s="3415">
        <f>$L$93</f>
        <v>0</v>
      </c>
      <c r="M167" s="3415">
        <f>$M$93</f>
        <v>0</v>
      </c>
      <c r="N167" s="5371">
        <f>$N$93</f>
        <v>0</v>
      </c>
      <c r="O167" s="5372">
        <f>$O$93</f>
        <v>0</v>
      </c>
      <c r="P167" s="3415">
        <f>$P$93</f>
        <v>0</v>
      </c>
      <c r="Q167" s="3415">
        <f>$Q$93</f>
        <v>0</v>
      </c>
      <c r="R167" s="3415">
        <f>$R$93</f>
        <v>0</v>
      </c>
      <c r="S167" s="5026">
        <f>$S$93</f>
        <v>0</v>
      </c>
      <c r="T167" s="3415">
        <f>$T$93</f>
        <v>0</v>
      </c>
      <c r="U167" s="3415">
        <f>$U$93</f>
        <v>0</v>
      </c>
      <c r="V167" s="3415">
        <f>$V$93</f>
        <v>0</v>
      </c>
      <c r="W167" s="5373">
        <f>$W$93</f>
        <v>0</v>
      </c>
      <c r="X167" s="3415">
        <f>$X$93</f>
        <v>0</v>
      </c>
      <c r="Y167" s="3415">
        <f>$Y$93</f>
        <v>0</v>
      </c>
      <c r="Z167" s="3415">
        <f>$Z$93</f>
        <v>0</v>
      </c>
      <c r="AA167" s="3415">
        <f>$AA$93</f>
        <v>0</v>
      </c>
      <c r="AB167" s="3415">
        <f>$AB$93</f>
        <v>0</v>
      </c>
      <c r="AC167" s="3415">
        <f>$AC$93</f>
        <v>0</v>
      </c>
      <c r="AD167" s="3415">
        <f>$AD$93</f>
        <v>0</v>
      </c>
      <c r="AE167" s="3416">
        <f>$AE$93</f>
        <v>0</v>
      </c>
      <c r="AF167" s="3415">
        <f>$AF$93</f>
        <v>0</v>
      </c>
      <c r="AG167" s="3415">
        <f>$AG$93</f>
        <v>0</v>
      </c>
      <c r="AH167" s="3415">
        <f>$AH$93</f>
        <v>0</v>
      </c>
      <c r="AI167" s="3415">
        <f>$AI$93</f>
        <v>0</v>
      </c>
      <c r="AJ167" s="3415">
        <f>$AJ$93</f>
        <v>0</v>
      </c>
      <c r="AK167" s="3415">
        <f>$AK$93</f>
        <v>0</v>
      </c>
      <c r="AL167" s="3415">
        <f>$AL$93</f>
        <v>0</v>
      </c>
      <c r="AM167" s="3415">
        <f>$AM$93</f>
        <v>0</v>
      </c>
      <c r="AN167" s="3417">
        <f>$AN$93</f>
        <v>0</v>
      </c>
      <c r="AO167" s="3415">
        <f>$AO$93</f>
        <v>0</v>
      </c>
      <c r="AP167" s="3415">
        <f>$AP$93</f>
        <v>0</v>
      </c>
      <c r="AQ167" s="3415">
        <f>$AQ$93</f>
        <v>0</v>
      </c>
      <c r="AR167" s="3415">
        <f>$AR$93</f>
        <v>0</v>
      </c>
      <c r="AS167" s="3415">
        <f>$AS$93</f>
        <v>0</v>
      </c>
      <c r="AT167" s="5374">
        <f>$AT$93</f>
        <v>0</v>
      </c>
      <c r="AU167" s="3415">
        <f>$AU$93</f>
        <v>0</v>
      </c>
      <c r="AV167" s="3415">
        <f>$AV$93</f>
        <v>0</v>
      </c>
      <c r="AW167" s="3415">
        <f>$AW$93</f>
        <v>0</v>
      </c>
      <c r="AX167" s="3415">
        <f>$AX$93</f>
        <v>0</v>
      </c>
      <c r="AY167" s="3415">
        <f>$AY$93</f>
        <v>0</v>
      </c>
      <c r="AZ167" s="3415">
        <f>$AZ$93</f>
        <v>0</v>
      </c>
      <c r="BA167" s="3415">
        <f>$BA$93</f>
        <v>0</v>
      </c>
      <c r="BB167" s="3418">
        <f>$BB$93</f>
        <v>0</v>
      </c>
    </row>
    <row r="168" spans="1:54" ht="45.9" customHeight="1" thickBot="1">
      <c r="A168" s="6756" t="s">
        <v>1658</v>
      </c>
      <c r="B168" s="6757"/>
      <c r="C168" s="6757"/>
      <c r="D168" s="6757"/>
      <c r="E168" s="6757"/>
      <c r="F168" s="5377" t="s">
        <v>1223</v>
      </c>
      <c r="G168" s="5369"/>
      <c r="H168" s="5370">
        <f>$H$99</f>
        <v>0</v>
      </c>
      <c r="I168" s="3415">
        <f>$I$99</f>
        <v>0</v>
      </c>
      <c r="J168" s="3415">
        <f>$J$99</f>
        <v>0</v>
      </c>
      <c r="K168" s="3415">
        <f>$K$99</f>
        <v>0</v>
      </c>
      <c r="L168" s="3415">
        <f>$L$99</f>
        <v>0</v>
      </c>
      <c r="M168" s="3415">
        <f>$M$99</f>
        <v>0</v>
      </c>
      <c r="N168" s="5371">
        <f>$N$99</f>
        <v>0</v>
      </c>
      <c r="O168" s="5372">
        <f>$O$99</f>
        <v>0</v>
      </c>
      <c r="P168" s="3415">
        <f>$P$99</f>
        <v>0</v>
      </c>
      <c r="Q168" s="3415">
        <f>$Q$99</f>
        <v>0</v>
      </c>
      <c r="R168" s="3415">
        <f>$R$99</f>
        <v>0</v>
      </c>
      <c r="S168" s="5026">
        <f>$S$99</f>
        <v>0</v>
      </c>
      <c r="T168" s="3415">
        <f>$T$99</f>
        <v>0</v>
      </c>
      <c r="U168" s="3415">
        <f>$U$99</f>
        <v>0</v>
      </c>
      <c r="V168" s="3415">
        <f>$V$99</f>
        <v>0</v>
      </c>
      <c r="W168" s="5373">
        <f>$W$99</f>
        <v>0</v>
      </c>
      <c r="X168" s="3415">
        <f>$X$99</f>
        <v>0</v>
      </c>
      <c r="Y168" s="3415">
        <f>$Y$99</f>
        <v>0</v>
      </c>
      <c r="Z168" s="3415">
        <f>$Z$99</f>
        <v>0</v>
      </c>
      <c r="AA168" s="3415">
        <f>$AA$99</f>
        <v>0</v>
      </c>
      <c r="AB168" s="3415">
        <f>$AB$99</f>
        <v>0</v>
      </c>
      <c r="AC168" s="3415">
        <f>$AC$99</f>
        <v>0</v>
      </c>
      <c r="AD168" s="3415">
        <f>$AD$99</f>
        <v>0</v>
      </c>
      <c r="AE168" s="3416">
        <f>$AE$99</f>
        <v>0</v>
      </c>
      <c r="AF168" s="3415">
        <f>$AF$99</f>
        <v>0</v>
      </c>
      <c r="AG168" s="3415">
        <f>$AG$99</f>
        <v>0</v>
      </c>
      <c r="AH168" s="3415">
        <f>$AH$99</f>
        <v>0</v>
      </c>
      <c r="AI168" s="3415">
        <f>$AI$99</f>
        <v>0</v>
      </c>
      <c r="AJ168" s="3415">
        <f>$AJ$99</f>
        <v>0</v>
      </c>
      <c r="AK168" s="3415">
        <f>$AK$99</f>
        <v>0</v>
      </c>
      <c r="AL168" s="3415">
        <f>$AL$99</f>
        <v>0</v>
      </c>
      <c r="AM168" s="3415">
        <f>$AM$99</f>
        <v>0</v>
      </c>
      <c r="AN168" s="3417">
        <f>$AN$99</f>
        <v>0</v>
      </c>
      <c r="AO168" s="3415">
        <f>$AO$99</f>
        <v>0</v>
      </c>
      <c r="AP168" s="3415">
        <f>$AP$99</f>
        <v>0</v>
      </c>
      <c r="AQ168" s="3415">
        <f>$AQ$99</f>
        <v>0</v>
      </c>
      <c r="AR168" s="3415">
        <f>$AR$99</f>
        <v>0</v>
      </c>
      <c r="AS168" s="3415">
        <f>$AS$99</f>
        <v>0</v>
      </c>
      <c r="AT168" s="5374">
        <f>$AT$99</f>
        <v>0</v>
      </c>
      <c r="AU168" s="3415">
        <f>$AU$99</f>
        <v>0</v>
      </c>
      <c r="AV168" s="3415">
        <f>$AV$99</f>
        <v>0</v>
      </c>
      <c r="AW168" s="3415">
        <f>$AW$99</f>
        <v>0</v>
      </c>
      <c r="AX168" s="3415">
        <f>$AX$99</f>
        <v>0</v>
      </c>
      <c r="AY168" s="3415">
        <f>$AY$99</f>
        <v>0</v>
      </c>
      <c r="AZ168" s="3415">
        <f>$AZ$99</f>
        <v>0</v>
      </c>
      <c r="BA168" s="3415">
        <f>$BA$99</f>
        <v>0</v>
      </c>
      <c r="BB168" s="3418">
        <f>$BB$99</f>
        <v>0</v>
      </c>
    </row>
    <row r="169" spans="1:54" ht="45.9" customHeight="1" thickBot="1">
      <c r="A169" s="6756" t="s">
        <v>1659</v>
      </c>
      <c r="B169" s="6757"/>
      <c r="C169" s="6757"/>
      <c r="D169" s="6757"/>
      <c r="E169" s="6757"/>
      <c r="F169" s="5377" t="s">
        <v>1624</v>
      </c>
      <c r="G169" s="5369"/>
      <c r="H169" s="5370">
        <f>$H$106</f>
        <v>0</v>
      </c>
      <c r="I169" s="3415">
        <f>$I$106</f>
        <v>0</v>
      </c>
      <c r="J169" s="3415">
        <f>$J$106</f>
        <v>0</v>
      </c>
      <c r="K169" s="3415">
        <f>$K$106</f>
        <v>0</v>
      </c>
      <c r="L169" s="3415">
        <f>$L$106</f>
        <v>0</v>
      </c>
      <c r="M169" s="3415">
        <f>$M$106</f>
        <v>0</v>
      </c>
      <c r="N169" s="5371">
        <f>$N$106</f>
        <v>0</v>
      </c>
      <c r="O169" s="5372">
        <f>$O$106</f>
        <v>0</v>
      </c>
      <c r="P169" s="3415">
        <f>$P$106</f>
        <v>0</v>
      </c>
      <c r="Q169" s="3415">
        <f>$Q$106</f>
        <v>0</v>
      </c>
      <c r="R169" s="3415">
        <f>$R$106</f>
        <v>0</v>
      </c>
      <c r="S169" s="5026">
        <f>$S$106</f>
        <v>0</v>
      </c>
      <c r="T169" s="3415">
        <f>$T$106</f>
        <v>0</v>
      </c>
      <c r="U169" s="3415">
        <f>$U$106</f>
        <v>0</v>
      </c>
      <c r="V169" s="3415">
        <f>$V$106</f>
        <v>0</v>
      </c>
      <c r="W169" s="5373">
        <f>$W$106</f>
        <v>0</v>
      </c>
      <c r="X169" s="3415">
        <f>$X$106</f>
        <v>0</v>
      </c>
      <c r="Y169" s="3415">
        <f>$Y$106</f>
        <v>0</v>
      </c>
      <c r="Z169" s="3415">
        <f>$Z$106</f>
        <v>0</v>
      </c>
      <c r="AA169" s="3415">
        <f>$AA$106</f>
        <v>0</v>
      </c>
      <c r="AB169" s="3415">
        <f>$AB$106</f>
        <v>0</v>
      </c>
      <c r="AC169" s="3415">
        <f>$AC$106</f>
        <v>0</v>
      </c>
      <c r="AD169" s="3415">
        <f>$AD$106</f>
        <v>0</v>
      </c>
      <c r="AE169" s="3416">
        <f>$AE$106</f>
        <v>0</v>
      </c>
      <c r="AF169" s="3415">
        <f>$AF$106</f>
        <v>0</v>
      </c>
      <c r="AG169" s="3415">
        <f>$AG$106</f>
        <v>0</v>
      </c>
      <c r="AH169" s="3415">
        <f>$AH$106</f>
        <v>0</v>
      </c>
      <c r="AI169" s="3415">
        <f>$AI$106</f>
        <v>0</v>
      </c>
      <c r="AJ169" s="3415">
        <f>$AJ$106</f>
        <v>0</v>
      </c>
      <c r="AK169" s="3415">
        <f>$AK$106</f>
        <v>0</v>
      </c>
      <c r="AL169" s="3415">
        <f>$AL$106</f>
        <v>0</v>
      </c>
      <c r="AM169" s="3415">
        <f>$AM$106</f>
        <v>0</v>
      </c>
      <c r="AN169" s="3417">
        <f>$AN$106</f>
        <v>0</v>
      </c>
      <c r="AO169" s="3415">
        <f>$AO$106</f>
        <v>0</v>
      </c>
      <c r="AP169" s="3415">
        <f>$AP$106</f>
        <v>0</v>
      </c>
      <c r="AQ169" s="3415">
        <f>$AQ$106</f>
        <v>0</v>
      </c>
      <c r="AR169" s="3415">
        <f>$AR$106</f>
        <v>0</v>
      </c>
      <c r="AS169" s="3415">
        <f>$AS$106</f>
        <v>0</v>
      </c>
      <c r="AT169" s="5374">
        <f>$AT$106</f>
        <v>0</v>
      </c>
      <c r="AU169" s="3415">
        <f>$AU$106</f>
        <v>0</v>
      </c>
      <c r="AV169" s="3415">
        <f>$AV$106</f>
        <v>0</v>
      </c>
      <c r="AW169" s="3415">
        <f>$AW$106</f>
        <v>0</v>
      </c>
      <c r="AX169" s="3415">
        <f>$AX$106</f>
        <v>0</v>
      </c>
      <c r="AY169" s="3415">
        <f>$AY$106</f>
        <v>0</v>
      </c>
      <c r="AZ169" s="3415">
        <f>$AZ$106</f>
        <v>0</v>
      </c>
      <c r="BA169" s="3415">
        <f>$BA$106</f>
        <v>0</v>
      </c>
      <c r="BB169" s="3418">
        <f>$BB$106</f>
        <v>0</v>
      </c>
    </row>
    <row r="170" spans="1:54" ht="45.9" customHeight="1" thickBot="1">
      <c r="A170" s="6756" t="s">
        <v>297</v>
      </c>
      <c r="B170" s="6757"/>
      <c r="C170" s="6757"/>
      <c r="D170" s="6757"/>
      <c r="E170" s="6757"/>
      <c r="F170" s="5377" t="s">
        <v>1625</v>
      </c>
      <c r="G170" s="5369"/>
      <c r="H170" s="5370">
        <f>$H$112</f>
        <v>0</v>
      </c>
      <c r="I170" s="3415">
        <f>$I$112</f>
        <v>0</v>
      </c>
      <c r="J170" s="3415">
        <f>$J$112</f>
        <v>0</v>
      </c>
      <c r="K170" s="3415">
        <f>$K$112</f>
        <v>0</v>
      </c>
      <c r="L170" s="3415">
        <f>$L$112</f>
        <v>0</v>
      </c>
      <c r="M170" s="3415">
        <f>$M$112</f>
        <v>0</v>
      </c>
      <c r="N170" s="5371">
        <f>$N$112</f>
        <v>0</v>
      </c>
      <c r="O170" s="5372">
        <f>$O$112</f>
        <v>0</v>
      </c>
      <c r="P170" s="3415">
        <f>$P$112</f>
        <v>0</v>
      </c>
      <c r="Q170" s="3415">
        <f>$Q$112</f>
        <v>0</v>
      </c>
      <c r="R170" s="3415">
        <f>$R$112</f>
        <v>0</v>
      </c>
      <c r="S170" s="5026">
        <f>$S$112</f>
        <v>0</v>
      </c>
      <c r="T170" s="3415">
        <f>$T$112</f>
        <v>0</v>
      </c>
      <c r="U170" s="3415">
        <f>$U$112</f>
        <v>0</v>
      </c>
      <c r="V170" s="3415">
        <f>$V$112</f>
        <v>0</v>
      </c>
      <c r="W170" s="5373">
        <f>$W$112</f>
        <v>0</v>
      </c>
      <c r="X170" s="3415">
        <f>$X$112</f>
        <v>0</v>
      </c>
      <c r="Y170" s="3415">
        <f>$Y$112</f>
        <v>0</v>
      </c>
      <c r="Z170" s="3415">
        <f>$Z$112</f>
        <v>0</v>
      </c>
      <c r="AA170" s="3415">
        <f>$AA$112</f>
        <v>0</v>
      </c>
      <c r="AB170" s="3415">
        <f>$AB$112</f>
        <v>0</v>
      </c>
      <c r="AC170" s="3415">
        <f>$AC$112</f>
        <v>0</v>
      </c>
      <c r="AD170" s="3415">
        <f>$AD$112</f>
        <v>0</v>
      </c>
      <c r="AE170" s="3416">
        <f>$AE$112</f>
        <v>0</v>
      </c>
      <c r="AF170" s="3415">
        <f>$AF$112</f>
        <v>0</v>
      </c>
      <c r="AG170" s="3415">
        <f>$AG$112</f>
        <v>0</v>
      </c>
      <c r="AH170" s="3415">
        <f>$AH$112</f>
        <v>0</v>
      </c>
      <c r="AI170" s="3415">
        <f>$AI$112</f>
        <v>0</v>
      </c>
      <c r="AJ170" s="3415">
        <f>$AJ$112</f>
        <v>0</v>
      </c>
      <c r="AK170" s="3415">
        <f>$AK$112</f>
        <v>0</v>
      </c>
      <c r="AL170" s="3415">
        <f>$AL$112</f>
        <v>0</v>
      </c>
      <c r="AM170" s="3415">
        <f>$AM$112</f>
        <v>0</v>
      </c>
      <c r="AN170" s="3417">
        <f>$AN$112</f>
        <v>0</v>
      </c>
      <c r="AO170" s="3415">
        <f>$AO$112</f>
        <v>0</v>
      </c>
      <c r="AP170" s="3415">
        <f>$AP$112</f>
        <v>0</v>
      </c>
      <c r="AQ170" s="3415">
        <f>$AQ$112</f>
        <v>0</v>
      </c>
      <c r="AR170" s="3415">
        <f>$AR$112</f>
        <v>0</v>
      </c>
      <c r="AS170" s="3415">
        <f>$AS$112</f>
        <v>0</v>
      </c>
      <c r="AT170" s="5374">
        <f>$AT$112</f>
        <v>0</v>
      </c>
      <c r="AU170" s="3415">
        <f>$AU$112</f>
        <v>0</v>
      </c>
      <c r="AV170" s="3415">
        <f>$AV$112</f>
        <v>0</v>
      </c>
      <c r="AW170" s="3415">
        <f>$AW$112</f>
        <v>0</v>
      </c>
      <c r="AX170" s="3415">
        <f>$AX$112</f>
        <v>0</v>
      </c>
      <c r="AY170" s="3415">
        <f>$AY$112</f>
        <v>0</v>
      </c>
      <c r="AZ170" s="3415">
        <f>$AZ$112</f>
        <v>0</v>
      </c>
      <c r="BA170" s="3415">
        <f>$BA$112</f>
        <v>0</v>
      </c>
      <c r="BB170" s="3418">
        <f>$BB$112</f>
        <v>0</v>
      </c>
    </row>
    <row r="171" spans="1:54" ht="45.9" customHeight="1" thickBot="1">
      <c r="A171" s="6756" t="s">
        <v>301</v>
      </c>
      <c r="B171" s="6757"/>
      <c r="C171" s="6757"/>
      <c r="D171" s="6757"/>
      <c r="E171" s="6757"/>
      <c r="F171" s="5377" t="s">
        <v>1626</v>
      </c>
      <c r="G171" s="5369"/>
      <c r="H171" s="5370">
        <f>$H$118</f>
        <v>0</v>
      </c>
      <c r="I171" s="3415">
        <f>$I$118</f>
        <v>0</v>
      </c>
      <c r="J171" s="3415">
        <f>$J$118</f>
        <v>0</v>
      </c>
      <c r="K171" s="3415">
        <f>$K$118</f>
        <v>0</v>
      </c>
      <c r="L171" s="3415">
        <f>$L$118</f>
        <v>0</v>
      </c>
      <c r="M171" s="3415">
        <f>$M$118</f>
        <v>0</v>
      </c>
      <c r="N171" s="5371">
        <f>$N$118</f>
        <v>0</v>
      </c>
      <c r="O171" s="5372">
        <f>$O$118</f>
        <v>0</v>
      </c>
      <c r="P171" s="3415">
        <f>$P$118</f>
        <v>0</v>
      </c>
      <c r="Q171" s="3415">
        <f>$Q$118</f>
        <v>0</v>
      </c>
      <c r="R171" s="3415">
        <f>$R$118</f>
        <v>0</v>
      </c>
      <c r="S171" s="5026">
        <f>$S$118</f>
        <v>0</v>
      </c>
      <c r="T171" s="3415">
        <f>$T$118</f>
        <v>0</v>
      </c>
      <c r="U171" s="3415">
        <f>$U$118</f>
        <v>0</v>
      </c>
      <c r="V171" s="3415">
        <f>$V$118</f>
        <v>0</v>
      </c>
      <c r="W171" s="5373">
        <f>$W$118</f>
        <v>0</v>
      </c>
      <c r="X171" s="3415">
        <f>$X$118</f>
        <v>0</v>
      </c>
      <c r="Y171" s="3415">
        <f>$Y$118</f>
        <v>0</v>
      </c>
      <c r="Z171" s="3415">
        <f>$Z$118</f>
        <v>0</v>
      </c>
      <c r="AA171" s="3415">
        <f>$AA$118</f>
        <v>0</v>
      </c>
      <c r="AB171" s="3415">
        <f>$AB$118</f>
        <v>0</v>
      </c>
      <c r="AC171" s="3415">
        <f>$AC$118</f>
        <v>0</v>
      </c>
      <c r="AD171" s="3415">
        <f>$AD$118</f>
        <v>0</v>
      </c>
      <c r="AE171" s="3416">
        <f>$AE$118</f>
        <v>0</v>
      </c>
      <c r="AF171" s="3415">
        <f>$AF$118</f>
        <v>0</v>
      </c>
      <c r="AG171" s="3415">
        <f>$AG$118</f>
        <v>0</v>
      </c>
      <c r="AH171" s="3415">
        <f>$AH$118</f>
        <v>0</v>
      </c>
      <c r="AI171" s="3415">
        <f>$AI$118</f>
        <v>0</v>
      </c>
      <c r="AJ171" s="3415">
        <f>$AJ$118</f>
        <v>0</v>
      </c>
      <c r="AK171" s="3415">
        <f>$AK$118</f>
        <v>0</v>
      </c>
      <c r="AL171" s="3415">
        <f>$AL$118</f>
        <v>0</v>
      </c>
      <c r="AM171" s="3415">
        <f>$AM$118</f>
        <v>0</v>
      </c>
      <c r="AN171" s="3417">
        <f>$AN$118</f>
        <v>0</v>
      </c>
      <c r="AO171" s="3415">
        <f>$AO$118</f>
        <v>0</v>
      </c>
      <c r="AP171" s="3415">
        <f>$AP$118</f>
        <v>0</v>
      </c>
      <c r="AQ171" s="3415">
        <f>$AQ$118</f>
        <v>0</v>
      </c>
      <c r="AR171" s="3415">
        <f>$AR$118</f>
        <v>0</v>
      </c>
      <c r="AS171" s="3415">
        <f>$AS$118</f>
        <v>0</v>
      </c>
      <c r="AT171" s="5374">
        <f>$AT$118</f>
        <v>0</v>
      </c>
      <c r="AU171" s="3415">
        <f>$AU$118</f>
        <v>0</v>
      </c>
      <c r="AV171" s="3415">
        <f>$AV$118</f>
        <v>0</v>
      </c>
      <c r="AW171" s="3415">
        <f>$AW$118</f>
        <v>0</v>
      </c>
      <c r="AX171" s="3415">
        <f>$AX$118</f>
        <v>0</v>
      </c>
      <c r="AY171" s="3415">
        <f>$AY$118</f>
        <v>0</v>
      </c>
      <c r="AZ171" s="3415">
        <f>$AZ$118</f>
        <v>0</v>
      </c>
      <c r="BA171" s="3415">
        <f>$BA$118</f>
        <v>0</v>
      </c>
      <c r="BB171" s="3418">
        <f>$BB$118</f>
        <v>0</v>
      </c>
    </row>
    <row r="172" spans="1:54" ht="45.9" customHeight="1" thickBot="1">
      <c r="A172" s="6756" t="s">
        <v>1660</v>
      </c>
      <c r="B172" s="6757"/>
      <c r="C172" s="6757"/>
      <c r="D172" s="6757"/>
      <c r="E172" s="6757"/>
      <c r="F172" s="5377" t="s">
        <v>1227</v>
      </c>
      <c r="G172" s="5369"/>
      <c r="H172" s="5370">
        <f>$H$125</f>
        <v>0</v>
      </c>
      <c r="I172" s="3415">
        <f>$I$125</f>
        <v>0</v>
      </c>
      <c r="J172" s="3415">
        <f>$J$125</f>
        <v>0</v>
      </c>
      <c r="K172" s="3415">
        <f>$K$125</f>
        <v>0</v>
      </c>
      <c r="L172" s="3415">
        <f>$L$125</f>
        <v>0</v>
      </c>
      <c r="M172" s="3415">
        <f>$M$125</f>
        <v>0</v>
      </c>
      <c r="N172" s="5371">
        <f>$N$125</f>
        <v>0</v>
      </c>
      <c r="O172" s="5372">
        <f>$O$125</f>
        <v>0</v>
      </c>
      <c r="P172" s="3415">
        <f>$P$125</f>
        <v>0</v>
      </c>
      <c r="Q172" s="3415">
        <f>$Q$125</f>
        <v>0</v>
      </c>
      <c r="R172" s="3415">
        <f>$R$125</f>
        <v>0</v>
      </c>
      <c r="S172" s="5026">
        <f>$S$125</f>
        <v>0</v>
      </c>
      <c r="T172" s="3415">
        <f>$T$125</f>
        <v>0</v>
      </c>
      <c r="U172" s="3415">
        <f>$U$125</f>
        <v>0</v>
      </c>
      <c r="V172" s="3415">
        <f>$V$125</f>
        <v>0</v>
      </c>
      <c r="W172" s="5373">
        <f>$W$125</f>
        <v>0</v>
      </c>
      <c r="X172" s="3415">
        <f>$X$125</f>
        <v>0</v>
      </c>
      <c r="Y172" s="3415">
        <f>$Y$125</f>
        <v>0</v>
      </c>
      <c r="Z172" s="3415">
        <f>$Z$125</f>
        <v>0</v>
      </c>
      <c r="AA172" s="3415">
        <f>$AA$125</f>
        <v>0</v>
      </c>
      <c r="AB172" s="3415">
        <f>$AB$125</f>
        <v>0</v>
      </c>
      <c r="AC172" s="3415">
        <f>$AC$125</f>
        <v>0</v>
      </c>
      <c r="AD172" s="3415">
        <f>$AD$125</f>
        <v>0</v>
      </c>
      <c r="AE172" s="3416">
        <f>$AE$125</f>
        <v>0</v>
      </c>
      <c r="AF172" s="3415">
        <f>$AF$125</f>
        <v>0</v>
      </c>
      <c r="AG172" s="3415">
        <f>$AG$125</f>
        <v>0</v>
      </c>
      <c r="AH172" s="3415">
        <f>$AH$125</f>
        <v>0</v>
      </c>
      <c r="AI172" s="3415">
        <f>$AI$125</f>
        <v>0</v>
      </c>
      <c r="AJ172" s="3415">
        <f>$AJ$125</f>
        <v>0</v>
      </c>
      <c r="AK172" s="3415">
        <f>$AK$125</f>
        <v>0</v>
      </c>
      <c r="AL172" s="3415">
        <f>$AL$125</f>
        <v>0</v>
      </c>
      <c r="AM172" s="3415">
        <f>$AM$125</f>
        <v>0</v>
      </c>
      <c r="AN172" s="3417">
        <f>$AN$125</f>
        <v>0</v>
      </c>
      <c r="AO172" s="3415">
        <f>$AO$125</f>
        <v>0</v>
      </c>
      <c r="AP172" s="3415">
        <f>$AP$125</f>
        <v>0</v>
      </c>
      <c r="AQ172" s="3415">
        <f>$AQ$125</f>
        <v>0</v>
      </c>
      <c r="AR172" s="3415">
        <f>$AR$125</f>
        <v>0</v>
      </c>
      <c r="AS172" s="3415">
        <f>$AS$125</f>
        <v>0</v>
      </c>
      <c r="AT172" s="5374">
        <f>$AT$125</f>
        <v>0</v>
      </c>
      <c r="AU172" s="3415">
        <f>$AU$125</f>
        <v>0</v>
      </c>
      <c r="AV172" s="3415">
        <f>$AV$125</f>
        <v>0</v>
      </c>
      <c r="AW172" s="3415">
        <f>$AW$125</f>
        <v>0</v>
      </c>
      <c r="AX172" s="3415">
        <f>$AX$125</f>
        <v>0</v>
      </c>
      <c r="AY172" s="3415">
        <f>$AY$125</f>
        <v>0</v>
      </c>
      <c r="AZ172" s="3415">
        <f>$AZ$125</f>
        <v>0</v>
      </c>
      <c r="BA172" s="3415">
        <f>$BA$125</f>
        <v>0</v>
      </c>
      <c r="BB172" s="3418">
        <f>$BB$125</f>
        <v>0</v>
      </c>
    </row>
    <row r="173" spans="1:54" ht="45.9" customHeight="1" thickBot="1">
      <c r="A173" s="6756" t="s">
        <v>309</v>
      </c>
      <c r="B173" s="6757"/>
      <c r="C173" s="6757"/>
      <c r="D173" s="6757"/>
      <c r="E173" s="6757"/>
      <c r="F173" s="5377" t="s">
        <v>401</v>
      </c>
      <c r="G173" s="5369"/>
      <c r="H173" s="5370">
        <f>$H$131</f>
        <v>0</v>
      </c>
      <c r="I173" s="3415">
        <f>$I$131</f>
        <v>0</v>
      </c>
      <c r="J173" s="3415">
        <f>$J$131</f>
        <v>0</v>
      </c>
      <c r="K173" s="3415">
        <f>$K$131</f>
        <v>0</v>
      </c>
      <c r="L173" s="3415">
        <f>$L$131</f>
        <v>0</v>
      </c>
      <c r="M173" s="3415">
        <f>$M$131</f>
        <v>0</v>
      </c>
      <c r="N173" s="5371">
        <f>$N$131</f>
        <v>0</v>
      </c>
      <c r="O173" s="5372">
        <f>$O$131</f>
        <v>0</v>
      </c>
      <c r="P173" s="3415">
        <f>$P$131</f>
        <v>0</v>
      </c>
      <c r="Q173" s="3415">
        <f>$Q$131</f>
        <v>0</v>
      </c>
      <c r="R173" s="3415">
        <f>$R$131</f>
        <v>0</v>
      </c>
      <c r="S173" s="5026">
        <f>$S$131</f>
        <v>0</v>
      </c>
      <c r="T173" s="3415">
        <f>$T$131</f>
        <v>0</v>
      </c>
      <c r="U173" s="3415">
        <f>$U$131</f>
        <v>0</v>
      </c>
      <c r="V173" s="3415">
        <f>$V$131</f>
        <v>0</v>
      </c>
      <c r="W173" s="5373">
        <f>$W$131</f>
        <v>0</v>
      </c>
      <c r="X173" s="3415">
        <f>$X$131</f>
        <v>0</v>
      </c>
      <c r="Y173" s="3415">
        <f>$Y$131</f>
        <v>0</v>
      </c>
      <c r="Z173" s="3415">
        <f>$Z$131</f>
        <v>0</v>
      </c>
      <c r="AA173" s="3415">
        <f>$AA$131</f>
        <v>0</v>
      </c>
      <c r="AB173" s="3415">
        <f>$AB$131</f>
        <v>0</v>
      </c>
      <c r="AC173" s="3415">
        <f>$AC$131</f>
        <v>0</v>
      </c>
      <c r="AD173" s="3415">
        <f>$AD$131</f>
        <v>0</v>
      </c>
      <c r="AE173" s="3416">
        <f>$AE$131</f>
        <v>0</v>
      </c>
      <c r="AF173" s="3415">
        <f>$AF$131</f>
        <v>0</v>
      </c>
      <c r="AG173" s="3415">
        <f>$AG$131</f>
        <v>0</v>
      </c>
      <c r="AH173" s="3415">
        <f>$AH$131</f>
        <v>0</v>
      </c>
      <c r="AI173" s="3415">
        <f>$AI$131</f>
        <v>0</v>
      </c>
      <c r="AJ173" s="3415">
        <f>$AJ$131</f>
        <v>0</v>
      </c>
      <c r="AK173" s="3415">
        <f>$AK$131</f>
        <v>0</v>
      </c>
      <c r="AL173" s="3415">
        <f>$AL$131</f>
        <v>0</v>
      </c>
      <c r="AM173" s="3415">
        <f>$AM$131</f>
        <v>0</v>
      </c>
      <c r="AN173" s="3417">
        <f>$AN$131</f>
        <v>0</v>
      </c>
      <c r="AO173" s="3415">
        <f>$AO$131</f>
        <v>0</v>
      </c>
      <c r="AP173" s="3415">
        <f>$AP$131</f>
        <v>0</v>
      </c>
      <c r="AQ173" s="3415">
        <f>$AQ$131</f>
        <v>0</v>
      </c>
      <c r="AR173" s="3415">
        <f>$AR$131</f>
        <v>0</v>
      </c>
      <c r="AS173" s="3415">
        <f>$AS$131</f>
        <v>0</v>
      </c>
      <c r="AT173" s="5374">
        <f>$AT$131</f>
        <v>0</v>
      </c>
      <c r="AU173" s="3415">
        <f>$AU$131</f>
        <v>0</v>
      </c>
      <c r="AV173" s="3415">
        <f>$AV$131</f>
        <v>0</v>
      </c>
      <c r="AW173" s="3415">
        <f>$AW$131</f>
        <v>0</v>
      </c>
      <c r="AX173" s="3415">
        <f>$AX$131</f>
        <v>0</v>
      </c>
      <c r="AY173" s="3415">
        <f>$AY$131</f>
        <v>0</v>
      </c>
      <c r="AZ173" s="3415">
        <f>$AZ$131</f>
        <v>0</v>
      </c>
      <c r="BA173" s="3415">
        <f>$BA$131</f>
        <v>0</v>
      </c>
      <c r="BB173" s="3418">
        <f>$BB$131</f>
        <v>0</v>
      </c>
    </row>
    <row r="174" spans="1:54" ht="45.9" customHeight="1" thickBot="1">
      <c r="A174" s="6756" t="s">
        <v>1661</v>
      </c>
      <c r="B174" s="6757"/>
      <c r="C174" s="6757"/>
      <c r="D174" s="6757"/>
      <c r="E174" s="6757"/>
      <c r="F174" s="5377" t="s">
        <v>234</v>
      </c>
      <c r="G174" s="5369"/>
      <c r="H174" s="5370">
        <f>$H$137</f>
        <v>0</v>
      </c>
      <c r="I174" s="3415">
        <f>$I$137</f>
        <v>0</v>
      </c>
      <c r="J174" s="3415">
        <f>$J$137</f>
        <v>0</v>
      </c>
      <c r="K174" s="3415">
        <f>$K$137</f>
        <v>0</v>
      </c>
      <c r="L174" s="3415">
        <f>$L$137</f>
        <v>0</v>
      </c>
      <c r="M174" s="3415">
        <f>$M$137</f>
        <v>0</v>
      </c>
      <c r="N174" s="5371">
        <f>$N$137</f>
        <v>0</v>
      </c>
      <c r="O174" s="5372">
        <f>$O$137</f>
        <v>0</v>
      </c>
      <c r="P174" s="3415">
        <f>$P$137</f>
        <v>0</v>
      </c>
      <c r="Q174" s="3415">
        <f>$Q$137</f>
        <v>0</v>
      </c>
      <c r="R174" s="3415">
        <f>$R$137</f>
        <v>0</v>
      </c>
      <c r="S174" s="5026">
        <f>$S$137</f>
        <v>0</v>
      </c>
      <c r="T174" s="3415">
        <f>$T$137</f>
        <v>0</v>
      </c>
      <c r="U174" s="3415">
        <f>$U$137</f>
        <v>0</v>
      </c>
      <c r="V174" s="3415">
        <f>$V$137</f>
        <v>0</v>
      </c>
      <c r="W174" s="5373">
        <f>$W$137</f>
        <v>0</v>
      </c>
      <c r="X174" s="3415">
        <f>$X$137</f>
        <v>0</v>
      </c>
      <c r="Y174" s="3415">
        <f>$Y$137</f>
        <v>0</v>
      </c>
      <c r="Z174" s="3415">
        <f>$Z$137</f>
        <v>0</v>
      </c>
      <c r="AA174" s="3415">
        <f>$AA$137</f>
        <v>0</v>
      </c>
      <c r="AB174" s="3415">
        <f>$AB$137</f>
        <v>0</v>
      </c>
      <c r="AC174" s="3415">
        <f>$AC$137</f>
        <v>0</v>
      </c>
      <c r="AD174" s="3415">
        <f>$AD$137</f>
        <v>0</v>
      </c>
      <c r="AE174" s="3416">
        <f>$AE$137</f>
        <v>0</v>
      </c>
      <c r="AF174" s="3415">
        <f>$AF$137</f>
        <v>0</v>
      </c>
      <c r="AG174" s="3415">
        <f>$AG$137</f>
        <v>0</v>
      </c>
      <c r="AH174" s="3415">
        <f>$AH$137</f>
        <v>0</v>
      </c>
      <c r="AI174" s="3415">
        <f>$AI$137</f>
        <v>0</v>
      </c>
      <c r="AJ174" s="3415">
        <f>$AJ$137</f>
        <v>0</v>
      </c>
      <c r="AK174" s="3415">
        <f>$AK$137</f>
        <v>0</v>
      </c>
      <c r="AL174" s="3415">
        <f>$AL$137</f>
        <v>0</v>
      </c>
      <c r="AM174" s="3415">
        <f>$AM$137</f>
        <v>0</v>
      </c>
      <c r="AN174" s="3417">
        <f>$AN$137</f>
        <v>0</v>
      </c>
      <c r="AO174" s="3415">
        <f>$AO$137</f>
        <v>0</v>
      </c>
      <c r="AP174" s="3415">
        <f>$AP$137</f>
        <v>0</v>
      </c>
      <c r="AQ174" s="3415">
        <f>$AQ$137</f>
        <v>0</v>
      </c>
      <c r="AR174" s="3415">
        <f>$AR$137</f>
        <v>0</v>
      </c>
      <c r="AS174" s="3415">
        <f>$AS$137</f>
        <v>0</v>
      </c>
      <c r="AT174" s="5374">
        <f>$AT$137</f>
        <v>0</v>
      </c>
      <c r="AU174" s="3415">
        <f>$AU$137</f>
        <v>0</v>
      </c>
      <c r="AV174" s="3415">
        <f>$AV$137</f>
        <v>0</v>
      </c>
      <c r="AW174" s="3415">
        <f>$AW$137</f>
        <v>0</v>
      </c>
      <c r="AX174" s="3415">
        <f>$AX$137</f>
        <v>0</v>
      </c>
      <c r="AY174" s="3415">
        <f>$AY$137</f>
        <v>0</v>
      </c>
      <c r="AZ174" s="3415">
        <f>$AZ$137</f>
        <v>0</v>
      </c>
      <c r="BA174" s="3415">
        <f>$BA$137</f>
        <v>0</v>
      </c>
      <c r="BB174" s="3418">
        <f>$BB$137</f>
        <v>0</v>
      </c>
    </row>
    <row r="175" spans="1:54" ht="45.9" customHeight="1" thickBot="1">
      <c r="A175" s="6756" t="s">
        <v>1662</v>
      </c>
      <c r="B175" s="6757"/>
      <c r="C175" s="6757"/>
      <c r="D175" s="6757"/>
      <c r="E175" s="6757"/>
      <c r="F175" s="5377" t="s">
        <v>513</v>
      </c>
      <c r="G175" s="5369"/>
      <c r="H175" s="5370">
        <f>$H$144</f>
        <v>0</v>
      </c>
      <c r="I175" s="3415">
        <f>$I$144</f>
        <v>0</v>
      </c>
      <c r="J175" s="3415">
        <f>$J$144</f>
        <v>0</v>
      </c>
      <c r="K175" s="3415">
        <f>$K$144</f>
        <v>0</v>
      </c>
      <c r="L175" s="3415">
        <f>$L$144</f>
        <v>0</v>
      </c>
      <c r="M175" s="3415">
        <f>$M$144</f>
        <v>0</v>
      </c>
      <c r="N175" s="5371">
        <f>$N$144</f>
        <v>0</v>
      </c>
      <c r="O175" s="5372">
        <f>$O$144</f>
        <v>0</v>
      </c>
      <c r="P175" s="3415">
        <f>$P$144</f>
        <v>0</v>
      </c>
      <c r="Q175" s="3415">
        <f>$Q$144</f>
        <v>0</v>
      </c>
      <c r="R175" s="3415">
        <f>$R$144</f>
        <v>0</v>
      </c>
      <c r="S175" s="5026">
        <f>$S$144</f>
        <v>0</v>
      </c>
      <c r="T175" s="3415">
        <f>$T$144</f>
        <v>0</v>
      </c>
      <c r="U175" s="3415">
        <f>$U$144</f>
        <v>0</v>
      </c>
      <c r="V175" s="3415">
        <f>$V$144</f>
        <v>0</v>
      </c>
      <c r="W175" s="5373">
        <f>$W$144</f>
        <v>0</v>
      </c>
      <c r="X175" s="3415">
        <f>$X$144</f>
        <v>0</v>
      </c>
      <c r="Y175" s="3415">
        <f>$Y$144</f>
        <v>0</v>
      </c>
      <c r="Z175" s="3415">
        <f>$Z$144</f>
        <v>0</v>
      </c>
      <c r="AA175" s="3415">
        <f>$AA$144</f>
        <v>0</v>
      </c>
      <c r="AB175" s="3415">
        <f>$AB$144</f>
        <v>0</v>
      </c>
      <c r="AC175" s="3415">
        <f>$AC$144</f>
        <v>0</v>
      </c>
      <c r="AD175" s="3415">
        <f>$AD$144</f>
        <v>0</v>
      </c>
      <c r="AE175" s="3416">
        <f>$AE$144</f>
        <v>0</v>
      </c>
      <c r="AF175" s="3415">
        <f>$AF$144</f>
        <v>0</v>
      </c>
      <c r="AG175" s="3415">
        <f>$AG$144</f>
        <v>0</v>
      </c>
      <c r="AH175" s="3415">
        <f>$AH$144</f>
        <v>0</v>
      </c>
      <c r="AI175" s="3415">
        <f>$AI$144</f>
        <v>0</v>
      </c>
      <c r="AJ175" s="3415">
        <f>$AJ$144</f>
        <v>0</v>
      </c>
      <c r="AK175" s="3415">
        <f>$AK$144</f>
        <v>0</v>
      </c>
      <c r="AL175" s="3415">
        <f>$AL$144</f>
        <v>0</v>
      </c>
      <c r="AM175" s="3415">
        <f>$AM$144</f>
        <v>0</v>
      </c>
      <c r="AN175" s="3417">
        <f>$AN$144</f>
        <v>0</v>
      </c>
      <c r="AO175" s="3415">
        <f>$AO$144</f>
        <v>0</v>
      </c>
      <c r="AP175" s="3415">
        <f>$AP$144</f>
        <v>0</v>
      </c>
      <c r="AQ175" s="3415">
        <f>$AQ$144</f>
        <v>0</v>
      </c>
      <c r="AR175" s="3415">
        <f>$AR$144</f>
        <v>0</v>
      </c>
      <c r="AS175" s="3415">
        <f>$AS$144</f>
        <v>0</v>
      </c>
      <c r="AT175" s="5374">
        <f>$AT$144</f>
        <v>0</v>
      </c>
      <c r="AU175" s="3415">
        <f>$AU$144</f>
        <v>0</v>
      </c>
      <c r="AV175" s="3415">
        <f>$AV$144</f>
        <v>0</v>
      </c>
      <c r="AW175" s="3415">
        <f>$AW$144</f>
        <v>0</v>
      </c>
      <c r="AX175" s="3415">
        <f>$AX$144</f>
        <v>0</v>
      </c>
      <c r="AY175" s="3415">
        <f>$AY$144</f>
        <v>0</v>
      </c>
      <c r="AZ175" s="3415">
        <f>$AZ$144</f>
        <v>0</v>
      </c>
      <c r="BA175" s="3415">
        <f>$BA$144</f>
        <v>0</v>
      </c>
      <c r="BB175" s="3418">
        <f>$BB$144</f>
        <v>0</v>
      </c>
    </row>
    <row r="176" spans="1:54" ht="45.9" customHeight="1" thickBot="1">
      <c r="A176" s="6756" t="s">
        <v>321</v>
      </c>
      <c r="B176" s="6757"/>
      <c r="C176" s="6757"/>
      <c r="D176" s="6757"/>
      <c r="E176" s="6757"/>
      <c r="F176" s="5377" t="s">
        <v>318</v>
      </c>
      <c r="G176" s="5369"/>
      <c r="H176" s="5370">
        <f>$H$150</f>
        <v>0</v>
      </c>
      <c r="I176" s="3415">
        <f>$I$150</f>
        <v>0</v>
      </c>
      <c r="J176" s="3415">
        <f>$J$150</f>
        <v>0</v>
      </c>
      <c r="K176" s="3415">
        <f>$K$150</f>
        <v>0</v>
      </c>
      <c r="L176" s="3415">
        <f>$L$150</f>
        <v>0</v>
      </c>
      <c r="M176" s="3415">
        <f>$M$150</f>
        <v>0</v>
      </c>
      <c r="N176" s="5371">
        <f>$N$150</f>
        <v>0</v>
      </c>
      <c r="O176" s="5372">
        <f>$O$150</f>
        <v>0</v>
      </c>
      <c r="P176" s="3415">
        <f>$P$150</f>
        <v>0</v>
      </c>
      <c r="Q176" s="3415">
        <f>$Q$150</f>
        <v>0</v>
      </c>
      <c r="R176" s="3415">
        <f>$R$150</f>
        <v>0</v>
      </c>
      <c r="S176" s="5026">
        <f>$S$150</f>
        <v>0</v>
      </c>
      <c r="T176" s="3415">
        <f>$T$150</f>
        <v>0</v>
      </c>
      <c r="U176" s="3415">
        <f>$U$150</f>
        <v>0</v>
      </c>
      <c r="V176" s="3415">
        <f>$V$150</f>
        <v>0</v>
      </c>
      <c r="W176" s="5373">
        <f>$W$150</f>
        <v>0</v>
      </c>
      <c r="X176" s="3415">
        <f>$X$150</f>
        <v>0</v>
      </c>
      <c r="Y176" s="3415">
        <f>$Y$150</f>
        <v>0</v>
      </c>
      <c r="Z176" s="3415">
        <f>$Z$150</f>
        <v>0</v>
      </c>
      <c r="AA176" s="3415">
        <f>$AA$150</f>
        <v>0</v>
      </c>
      <c r="AB176" s="3415">
        <f>$AB$150</f>
        <v>0</v>
      </c>
      <c r="AC176" s="3415">
        <f>$AC$150</f>
        <v>0</v>
      </c>
      <c r="AD176" s="3415">
        <f>$AD$150</f>
        <v>0</v>
      </c>
      <c r="AE176" s="3416">
        <f>$AE$150</f>
        <v>0</v>
      </c>
      <c r="AF176" s="3415">
        <f>$AF$150</f>
        <v>0</v>
      </c>
      <c r="AG176" s="3415">
        <f>$AG$150</f>
        <v>0</v>
      </c>
      <c r="AH176" s="3415">
        <f>$AH$150</f>
        <v>0</v>
      </c>
      <c r="AI176" s="3415">
        <f>$AI$150</f>
        <v>0</v>
      </c>
      <c r="AJ176" s="3415">
        <f>$AJ$150</f>
        <v>0</v>
      </c>
      <c r="AK176" s="3415">
        <f>$AK$150</f>
        <v>0</v>
      </c>
      <c r="AL176" s="3415">
        <f>$AL$150</f>
        <v>0</v>
      </c>
      <c r="AM176" s="3415">
        <f>$AM$150</f>
        <v>0</v>
      </c>
      <c r="AN176" s="3417">
        <f>$AN$150</f>
        <v>0</v>
      </c>
      <c r="AO176" s="3415">
        <f>$AO$150</f>
        <v>0</v>
      </c>
      <c r="AP176" s="3415">
        <f>$AP$150</f>
        <v>0</v>
      </c>
      <c r="AQ176" s="3415">
        <f>$AQ$150</f>
        <v>0</v>
      </c>
      <c r="AR176" s="3415">
        <f>$AR$150</f>
        <v>0</v>
      </c>
      <c r="AS176" s="3415">
        <f>$AS$150</f>
        <v>0</v>
      </c>
      <c r="AT176" s="5374">
        <f>$AT$150</f>
        <v>0</v>
      </c>
      <c r="AU176" s="3415">
        <f>$AU$150</f>
        <v>0</v>
      </c>
      <c r="AV176" s="3415">
        <f>$AV$150</f>
        <v>0</v>
      </c>
      <c r="AW176" s="3415">
        <f>$AW$150</f>
        <v>0</v>
      </c>
      <c r="AX176" s="3415">
        <f>$AX$150</f>
        <v>0</v>
      </c>
      <c r="AY176" s="3415">
        <f>$AY$150</f>
        <v>0</v>
      </c>
      <c r="AZ176" s="3415">
        <f>$AZ$150</f>
        <v>0</v>
      </c>
      <c r="BA176" s="3415">
        <f>$BA$150</f>
        <v>0</v>
      </c>
      <c r="BB176" s="3418">
        <f>$BB$150</f>
        <v>0</v>
      </c>
    </row>
    <row r="177" spans="1:54" ht="45.9" customHeight="1">
      <c r="A177" s="3395"/>
      <c r="B177" s="3395"/>
      <c r="C177" s="3395"/>
      <c r="D177" s="3395"/>
      <c r="E177" s="3395"/>
    </row>
    <row r="178" spans="1:54" ht="35.1" customHeight="1" thickBot="1">
      <c r="A178" s="6762" t="s">
        <v>1645</v>
      </c>
      <c r="B178" s="6762"/>
      <c r="C178" s="6762"/>
      <c r="D178" s="6762"/>
      <c r="E178" s="6762"/>
      <c r="F178" s="6762"/>
      <c r="G178" s="6762"/>
      <c r="H178" s="6762"/>
      <c r="I178" s="6762"/>
      <c r="J178" s="6762"/>
      <c r="K178" s="6762"/>
      <c r="L178" s="6762"/>
      <c r="M178" s="6762"/>
      <c r="N178" s="6762"/>
      <c r="O178" s="6762"/>
      <c r="P178" s="6762"/>
      <c r="Q178" s="6762"/>
      <c r="R178" s="6762"/>
      <c r="S178" s="6762"/>
      <c r="T178" s="6762"/>
      <c r="U178" s="6762"/>
      <c r="V178" s="6762"/>
      <c r="W178" s="6762"/>
      <c r="X178" s="6762"/>
      <c r="Y178" s="6762"/>
      <c r="Z178" s="6762"/>
      <c r="AA178" s="6762"/>
      <c r="AB178" s="6762"/>
      <c r="AC178" s="6762"/>
      <c r="AD178" s="6762"/>
      <c r="AE178" s="6762"/>
      <c r="AF178" s="6762"/>
      <c r="AG178" s="6762"/>
      <c r="AH178" s="6762"/>
      <c r="AI178" s="6762"/>
      <c r="AJ178" s="6762"/>
      <c r="AK178" s="6762"/>
      <c r="AL178" s="6762"/>
      <c r="AM178" s="6762"/>
      <c r="AN178" s="6762"/>
      <c r="AO178" s="6762"/>
      <c r="AP178" s="6762"/>
      <c r="AQ178" s="6762"/>
      <c r="AR178" s="6762"/>
      <c r="AS178" s="6762"/>
      <c r="AT178" s="6762"/>
      <c r="AU178" s="6762"/>
      <c r="AV178" s="6762"/>
      <c r="AW178" s="6762"/>
      <c r="AX178" s="6762"/>
      <c r="AY178" s="6762"/>
      <c r="AZ178" s="6762"/>
      <c r="BA178" s="6762"/>
      <c r="BB178" s="6762"/>
    </row>
    <row r="179" spans="1:54" ht="45.9" customHeight="1" thickBot="1">
      <c r="A179" s="6756" t="s">
        <v>378</v>
      </c>
      <c r="B179" s="6757"/>
      <c r="C179" s="6757"/>
      <c r="D179" s="6757"/>
      <c r="E179" s="6757"/>
      <c r="F179" s="6757"/>
      <c r="G179" s="6758"/>
      <c r="H179" s="5370">
        <f>SUMPRODUCT(($E$12:$E$160="جنح ومخالفات")*($H$12:$H$160))</f>
        <v>0</v>
      </c>
      <c r="I179" s="3415">
        <f>SUMPRODUCT(($E$12:$E$160="جنح ومخالفات")*($I$12:$I$160))</f>
        <v>0</v>
      </c>
      <c r="J179" s="3415">
        <f>SUMPRODUCT(($E$12:$E$160="جنح ومخالفات")*($J$12:$J$160))</f>
        <v>0</v>
      </c>
      <c r="K179" s="3415">
        <f>SUMPRODUCT(($E$12:$E$160="جنح ومخالفات")*($K$12:$K$160))</f>
        <v>0</v>
      </c>
      <c r="L179" s="3415">
        <f>SUMPRODUCT(($E$12:$E$160="جنح ومخالفات")*($L$12:$L$160))</f>
        <v>0</v>
      </c>
      <c r="M179" s="3415">
        <f>SUMPRODUCT(($E$12:$E$160="جنح ومخالفات")*($M$12:$M$160))</f>
        <v>0</v>
      </c>
      <c r="N179" s="5371">
        <f>SUMPRODUCT(($E$12:$E$160="جنح ومخالفات")*($N$12:$N$160))</f>
        <v>0</v>
      </c>
      <c r="O179" s="5372">
        <f>SUMPRODUCT(($E$12:$E$160="جنح ومخالفات")*($O$12:$O$160))</f>
        <v>0</v>
      </c>
      <c r="P179" s="3415">
        <f>SUMPRODUCT(($E$12:$E$160="جنح ومخالفات")*($P$12:$P$160))</f>
        <v>0</v>
      </c>
      <c r="Q179" s="3415">
        <f>SUMPRODUCT(($E$12:$E$160="جنح ومخالفات")*($Q$12:$Q$160))</f>
        <v>0</v>
      </c>
      <c r="R179" s="3415">
        <f>SUMPRODUCT(($E$12:$E$160="جنح ومخالفات")*($R$12:$R$160))</f>
        <v>0</v>
      </c>
      <c r="S179" s="5026">
        <f>SUMPRODUCT(($E$12:$E$160="جنح ومخالفات")*($S$12:$S$160))</f>
        <v>0</v>
      </c>
      <c r="T179" s="3415">
        <f>SUMPRODUCT(($E$12:$E$160="جنح ومخالفات")*($T$12:$T$160))</f>
        <v>0</v>
      </c>
      <c r="U179" s="3415">
        <f>SUMPRODUCT(($E$12:$E$160="جنح ومخالفات")*($U$12:$U$160))</f>
        <v>0</v>
      </c>
      <c r="V179" s="3415">
        <f>SUMPRODUCT(($E$12:$E$160="جنح ومخالفات")*($V$12:$V$160))</f>
        <v>0</v>
      </c>
      <c r="W179" s="5373">
        <f>SUMPRODUCT(($E$12:$E$160="جنح ومخالفات")*($W$12:$W$160))</f>
        <v>0</v>
      </c>
      <c r="X179" s="3415">
        <f>SUMPRODUCT(($E$12:$E$160="جنح ومخالفات")*($X$12:$X$160))</f>
        <v>0</v>
      </c>
      <c r="Y179" s="3415">
        <f>SUMPRODUCT(($E$12:$E$160="جنح ومخالفات")*($Y$12:$Y$160))</f>
        <v>0</v>
      </c>
      <c r="Z179" s="3415">
        <f>SUMPRODUCT(($E$12:$E$160="جنح ومخالفات")*($Z$12:$Z$160))</f>
        <v>0</v>
      </c>
      <c r="AA179" s="3415">
        <f>SUMPRODUCT(($E$12:$E$160="جنح ومخالفات")*($AA$12:$AA$160))</f>
        <v>0</v>
      </c>
      <c r="AB179" s="3415">
        <f>SUMPRODUCT(($E$12:$E$160="جنح ومخالفات")*($AB$12:$AB$160))</f>
        <v>0</v>
      </c>
      <c r="AC179" s="3415">
        <f>SUMPRODUCT(($E$12:$E$160="جنح ومخالفات")*($AC$12:$AC$160))</f>
        <v>0</v>
      </c>
      <c r="AD179" s="3415">
        <f>SUMPRODUCT(($E$12:$E$160="جنح ومخالفات")*($AD$12:$AD$160))</f>
        <v>0</v>
      </c>
      <c r="AE179" s="3416">
        <f>SUMPRODUCT(($E$12:$E$160="جنح ومخالفات")*($AE$12:$AE$160))</f>
        <v>0</v>
      </c>
      <c r="AF179" s="3415">
        <f>SUMPRODUCT(($E$12:$E$160="جنح ومخالفات")*($AF$12:$AF$160))</f>
        <v>0</v>
      </c>
      <c r="AG179" s="3415">
        <f>SUMPRODUCT(($E$12:$E$160="جنح ومخالفات")*($AG$12:$AG$160))</f>
        <v>0</v>
      </c>
      <c r="AH179" s="3415">
        <f>SUMPRODUCT(($E$12:$E$160="جنح ومخالفات")*($AH$12:$AH$160))</f>
        <v>0</v>
      </c>
      <c r="AI179" s="3415">
        <f>SUMPRODUCT(($E$12:$E$160="جنح ومخالفات")*($AI$12:$AI$160))</f>
        <v>0</v>
      </c>
      <c r="AJ179" s="3415">
        <f>SUMPRODUCT(($E$12:$E$160="جنح ومخالفات")*($AJ$12:$AJ$160))</f>
        <v>0</v>
      </c>
      <c r="AK179" s="3415">
        <f>SUMPRODUCT(($E$12:$E$160="جنح ومخالفات")*($AK$12:$AK$160))</f>
        <v>0</v>
      </c>
      <c r="AL179" s="3415">
        <f>SUMPRODUCT(($E$12:$E$160="جنح ومخالفات")*($AL$12:$AL$160))</f>
        <v>0</v>
      </c>
      <c r="AM179" s="3415">
        <f>SUMPRODUCT(($E$12:$E$160="جنح ومخالفات")*($AM$12:$AM$160))</f>
        <v>0</v>
      </c>
      <c r="AN179" s="3417">
        <f>SUMPRODUCT(($E$12:$E$160="جنح ومخالفات")*($AN$12:$AN$160))</f>
        <v>0</v>
      </c>
      <c r="AO179" s="3415">
        <f>SUMPRODUCT(($E$12:$E$160="جنح ومخالفات")*($AO$12:$AO$160))</f>
        <v>0</v>
      </c>
      <c r="AP179" s="3415">
        <f>SUMPRODUCT(($E$12:$E$160="جنح ومخالفات")*($AP$12:$AP$160))</f>
        <v>0</v>
      </c>
      <c r="AQ179" s="3415">
        <f>SUMPRODUCT(($E$12:$E$160="جنح ومخالفات")*($AQ$12:$AQ$160))</f>
        <v>0</v>
      </c>
      <c r="AR179" s="3415">
        <f>SUMPRODUCT(($E$12:$E$160="جنح ومخالفات")*($AR$12:$AR$160))</f>
        <v>0</v>
      </c>
      <c r="AS179" s="3415">
        <f>SUMPRODUCT(($E$12:$E$160="جنح ومخالفات")*($AS$12:$AS$160))</f>
        <v>0</v>
      </c>
      <c r="AT179" s="5374">
        <f>SUMPRODUCT(($E$12:$E$160="جنح ومخالفات")*($AT$12:$AT$160))</f>
        <v>0</v>
      </c>
      <c r="AU179" s="3415">
        <f>SUMPRODUCT(($E$12:$E$160="جنح ومخالفات")*($AU$12:$AU$160))</f>
        <v>0</v>
      </c>
      <c r="AV179" s="3415">
        <f>SUMPRODUCT(($E$12:$E$160="جنح ومخالفات")*($AV$12:$AV$160))</f>
        <v>0</v>
      </c>
      <c r="AW179" s="3415">
        <f>SUMPRODUCT(($E$12:$E$160="جنح ومخالفات")*($AW$12:$AW$160))</f>
        <v>0</v>
      </c>
      <c r="AX179" s="3415">
        <f>SUMPRODUCT(($E$12:$E$160="جنح ومخالفات")*($AX$12:$AX$160))</f>
        <v>0</v>
      </c>
      <c r="AY179" s="3415">
        <f>SUMPRODUCT(($E$12:$E$160="جنح ومخالفات")*($AY$12:$AY$160))</f>
        <v>0</v>
      </c>
      <c r="AZ179" s="3415">
        <f>SUMPRODUCT(($E$12:$E$160="جنح ومخالفات")*($AZ$12:$AZ$160))</f>
        <v>0</v>
      </c>
      <c r="BA179" s="3415">
        <f>SUMPRODUCT(($E$12:$E$160="جنح ومخالفات")*($BA$12:$BA$160))</f>
        <v>0</v>
      </c>
      <c r="BB179" s="3418"/>
    </row>
    <row r="180" spans="1:54" ht="45.9" customHeight="1" thickBot="1">
      <c r="A180" s="6756" t="s">
        <v>1267</v>
      </c>
      <c r="B180" s="6757"/>
      <c r="C180" s="6757"/>
      <c r="D180" s="6757"/>
      <c r="E180" s="6757"/>
      <c r="F180" s="6757"/>
      <c r="G180" s="6758"/>
      <c r="H180" s="5370">
        <f>SUMPRODUCT(($E$12:$E$160="مباني واملاك الدولة")*($H$12:$H$160))</f>
        <v>0</v>
      </c>
      <c r="I180" s="3415">
        <f>SUMPRODUCT(($E$12:$E$160="مباني واملاك الدولة")*($I$12:$I$160))</f>
        <v>0</v>
      </c>
      <c r="J180" s="3415">
        <f>SUMPRODUCT(($E$12:$E$160="مباني واملاك الدولة")*($J$12:$J$160))</f>
        <v>0</v>
      </c>
      <c r="K180" s="3415">
        <f>SUMPRODUCT(($E$12:$E$160="مباني واملاك الدولة")*($K$12:$K$160))</f>
        <v>0</v>
      </c>
      <c r="L180" s="3415">
        <f>SUMPRODUCT(($E$12:$E$160="مباني واملاك الدولة")*($L$12:$L$160))</f>
        <v>0</v>
      </c>
      <c r="M180" s="3415">
        <f>SUMPRODUCT(($E$12:$E$160="مباني واملاك الدولة")*($M$12:$M$160))</f>
        <v>0</v>
      </c>
      <c r="N180" s="5371">
        <f>SUMPRODUCT(($E$12:$E$160="مباني واملاك الدولة")*($N$12:$N$160))</f>
        <v>0</v>
      </c>
      <c r="O180" s="5372">
        <f>SUMPRODUCT(($E$12:$E$160="مباني واملاك الدولة")*($O$12:$O$160))</f>
        <v>0</v>
      </c>
      <c r="P180" s="3415">
        <f>SUMPRODUCT(($E$12:$E$160="مباني واملاك الدولة")*($P$12:$P$160))</f>
        <v>0</v>
      </c>
      <c r="Q180" s="3415">
        <f>SUMPRODUCT(($E$12:$E$160="مباني واملاك الدولة")*($Q$12:$Q$160))</f>
        <v>0</v>
      </c>
      <c r="R180" s="3415">
        <f>SUMPRODUCT(($E$12:$E$160="مباني واملاك الدولة")*($R$12:$R$160))</f>
        <v>0</v>
      </c>
      <c r="S180" s="5026">
        <f>SUMPRODUCT(($E$12:$E$160="مباني واملاك الدولة")*($S$12:$S$160))</f>
        <v>0</v>
      </c>
      <c r="T180" s="3415">
        <f>SUMPRODUCT(($E$12:$E$160="مباني واملاك الدولة")*($T$12:$T$160))</f>
        <v>0</v>
      </c>
      <c r="U180" s="3415">
        <f>SUMPRODUCT(($E$12:$E$160="مباني واملاك الدولة")*($U$12:$U$160))</f>
        <v>0</v>
      </c>
      <c r="V180" s="3415">
        <f>SUMPRODUCT(($E$12:$E$160="مباني واملاك الدولة")*($V$12:$V$160))</f>
        <v>0</v>
      </c>
      <c r="W180" s="5373">
        <f>SUMPRODUCT(($E$12:$E$160="مباني واملاك الدولة")*($W$12:$W$160))</f>
        <v>0</v>
      </c>
      <c r="X180" s="3415">
        <f>SUMPRODUCT(($E$12:$E$160="مباني واملاك الدولة")*($X$12:$X$160))</f>
        <v>0</v>
      </c>
      <c r="Y180" s="3415">
        <f>SUMPRODUCT(($E$12:$E$160="مباني واملاك الدولة")*($Y$12:$Y$160))</f>
        <v>0</v>
      </c>
      <c r="Z180" s="3415">
        <f>SUMPRODUCT(($E$12:$E$160="مباني واملاك الدولة")*($Z$12:$Z$160))</f>
        <v>0</v>
      </c>
      <c r="AA180" s="3415">
        <f>SUMPRODUCT(($E$12:$E$160="مباني واملاك الدولة")*($AA$12:$AA$160))</f>
        <v>0</v>
      </c>
      <c r="AB180" s="3415">
        <f>SUMPRODUCT(($E$12:$E$160="مباني واملاك الدولة")*($AB$12:$AB$160))</f>
        <v>0</v>
      </c>
      <c r="AC180" s="3415">
        <f>SUMPRODUCT(($E$12:$E$160="مباني واملاك الدولة")*($AC$12:$AC$160))</f>
        <v>0</v>
      </c>
      <c r="AD180" s="3415">
        <f>SUMPRODUCT(($E$12:$E$160="مباني واملاك الدولة")*($AD$12:$AD$160))</f>
        <v>0</v>
      </c>
      <c r="AE180" s="3416">
        <f>SUMPRODUCT(($E$12:$E$160="مباني واملاك الدولة")*($AE$12:$AE$160))</f>
        <v>0</v>
      </c>
      <c r="AF180" s="3415">
        <f>SUMPRODUCT(($E$12:$E$160="مباني واملاك الدولة")*($AF$12:$AF$160))</f>
        <v>0</v>
      </c>
      <c r="AG180" s="3415">
        <f>SUMPRODUCT(($E$12:$E$160="مباني واملاك الدولة")*($AG$12:$AG$160))</f>
        <v>0</v>
      </c>
      <c r="AH180" s="3415">
        <f>SUMPRODUCT(($E$12:$E$160="مباني واملاك الدولة")*($AH$12:$AH$160))</f>
        <v>0</v>
      </c>
      <c r="AI180" s="3415">
        <f>SUMPRODUCT(($E$12:$E$160="مباني واملاك الدولة")*($AI$12:$AI$160))</f>
        <v>0</v>
      </c>
      <c r="AJ180" s="3415">
        <f>SUMPRODUCT(($E$12:$E$160="مباني واملاك الدولة")*($AJ$12:$AJ$160))</f>
        <v>0</v>
      </c>
      <c r="AK180" s="3415">
        <f>SUMPRODUCT(($E$12:$E$160="مباني واملاك الدولة")*($AK$12:$AK$160))</f>
        <v>0</v>
      </c>
      <c r="AL180" s="3415">
        <f>SUMPRODUCT(($E$12:$E$160="مباني واملاك الدولة")*($AL$12:$AL$160))</f>
        <v>0</v>
      </c>
      <c r="AM180" s="3415">
        <f>SUMPRODUCT(($E$12:$E$160="مباني واملاك الدولة")*($AM$12:$AM$160))</f>
        <v>0</v>
      </c>
      <c r="AN180" s="3417">
        <f>SUMPRODUCT(($E$12:$E$160="مباني واملاك الدولة")*($AN$12:$AN$160))</f>
        <v>0</v>
      </c>
      <c r="AO180" s="3415">
        <f>SUMPRODUCT(($E$12:$E$160="مباني واملاك الدولة")*($AO$12:$AO$160))</f>
        <v>0</v>
      </c>
      <c r="AP180" s="3415">
        <f>SUMPRODUCT(($E$12:$E$160="مباني واملاك الدولة")*($AP$12:$AP$160))</f>
        <v>0</v>
      </c>
      <c r="AQ180" s="3415">
        <f>SUMPRODUCT(($E$12:$E$160="مباني واملاك الدولة")*($AQ$12:$AQ$160))</f>
        <v>0</v>
      </c>
      <c r="AR180" s="3415">
        <f>SUMPRODUCT(($E$12:$E$160="مباني واملاك الدولة")*($AR$12:$AR$160))</f>
        <v>0</v>
      </c>
      <c r="AS180" s="3415">
        <f>SUMPRODUCT(($E$12:$E$160="مباني واملاك الدولة")*($AS$12:$AS$160))</f>
        <v>0</v>
      </c>
      <c r="AT180" s="5374">
        <f>SUMPRODUCT(($E$12:$E$160="مباني واملاك الدولة")*($AT$12:$AT$160))</f>
        <v>0</v>
      </c>
      <c r="AU180" s="3415">
        <f>SUMPRODUCT(($E$12:$E$160="مباني واملاك الدولة")*($AU$12:$AU$160))</f>
        <v>0</v>
      </c>
      <c r="AV180" s="3415">
        <f>SUMPRODUCT(($E$12:$E$160="مباني واملاك الدولة")*($AV$12:$AV$160))</f>
        <v>0</v>
      </c>
      <c r="AW180" s="3415">
        <f>SUMPRODUCT(($E$12:$E$160="مباني واملاك الدولة")*($AW$12:$AW$160))</f>
        <v>0</v>
      </c>
      <c r="AX180" s="3415">
        <f>SUMPRODUCT(($E$12:$E$160="مباني واملاك الدولة")*($AX$12:$AX$160))</f>
        <v>0</v>
      </c>
      <c r="AY180" s="3415">
        <f>SUMPRODUCT(($E$12:$E$160="مباني واملاك الدولة")*($AY$12:$AY$160))</f>
        <v>0</v>
      </c>
      <c r="AZ180" s="3415">
        <f>SUMPRODUCT(($E$12:$E$160="مباني واملاك الدولة")*($AZ$12:$AZ$160))</f>
        <v>0</v>
      </c>
      <c r="BA180" s="3415">
        <f>SUMPRODUCT(($E$12:$E$160="مباني واملاك الدولة")*($BA$12:$BA$160))</f>
        <v>0</v>
      </c>
      <c r="BB180" s="3418"/>
    </row>
    <row r="181" spans="1:54" ht="45.9" customHeight="1" thickBot="1">
      <c r="A181" s="6756" t="s">
        <v>379</v>
      </c>
      <c r="B181" s="6757"/>
      <c r="C181" s="6757"/>
      <c r="D181" s="6757"/>
      <c r="E181" s="6757"/>
      <c r="F181" s="6757"/>
      <c r="G181" s="6758"/>
      <c r="H181" s="5370">
        <f>SUMPRODUCT(($E$12:$E$160="قضايا العنف ضد المرأة")*($H$12:$H$160))</f>
        <v>0</v>
      </c>
      <c r="I181" s="3415">
        <f>SUMPRODUCT(($E$12:$E$160="قضايا العنف ضد المرأة")*($I$12:$I$160))</f>
        <v>0</v>
      </c>
      <c r="J181" s="3415">
        <f>SUMPRODUCT(($E$12:$E$160="قضايا العنف ضد المرأة")*($J$12:$J$160))</f>
        <v>0</v>
      </c>
      <c r="K181" s="3415">
        <f>SUMPRODUCT(($E$12:$E$160="قضايا العنف ضد المرأة")*($K$12:$K$160))</f>
        <v>0</v>
      </c>
      <c r="L181" s="3415">
        <f>SUMPRODUCT(($E$12:$E$160="قضايا العنف ضد المرأة")*($L$12:$L$160))</f>
        <v>0</v>
      </c>
      <c r="M181" s="3415">
        <f>SUMPRODUCT(($E$12:$E$160="قضايا العنف ضد المرأة")*($M$12:$M$160))</f>
        <v>0</v>
      </c>
      <c r="N181" s="5371">
        <f>SUMPRODUCT(($E$12:$E$160="قضايا العنف ضد المرأة")*($N$12:$N$160))</f>
        <v>0</v>
      </c>
      <c r="O181" s="5372">
        <f>SUMPRODUCT(($E$12:$E$160="قضايا العنف ضد المرأة")*($O$12:$O$160))</f>
        <v>0</v>
      </c>
      <c r="P181" s="3415">
        <f>SUMPRODUCT(($E$12:$E$160="قضايا العنف ضد المرأة")*($P$12:$P$160))</f>
        <v>0</v>
      </c>
      <c r="Q181" s="3415">
        <f>SUMPRODUCT(($E$12:$E$160="قضايا العنف ضد المرأة")*($Q$12:$Q$160))</f>
        <v>0</v>
      </c>
      <c r="R181" s="3415">
        <f>SUMPRODUCT(($E$12:$E$160="قضايا العنف ضد المرأة")*($R$12:$R$160))</f>
        <v>0</v>
      </c>
      <c r="S181" s="5026">
        <f>SUMPRODUCT(($E$12:$E$160="قضايا العنف ضد المرأة")*($S$12:$S$160))</f>
        <v>0</v>
      </c>
      <c r="T181" s="3415">
        <f>SUMPRODUCT(($E$12:$E$160="قضايا العنف ضد المرأة")*($T$12:$T$160))</f>
        <v>0</v>
      </c>
      <c r="U181" s="3415">
        <f>SUMPRODUCT(($E$12:$E$160="قضايا العنف ضد المرأة")*($U$12:$U$160))</f>
        <v>0</v>
      </c>
      <c r="V181" s="3415">
        <f>SUMPRODUCT(($E$12:$E$160="قضايا العنف ضد المرأة")*($V$12:$V$160))</f>
        <v>0</v>
      </c>
      <c r="W181" s="5373">
        <f>SUMPRODUCT(($E$12:$E$160="قضايا العنف ضد المرأة")*($W$12:$W$160))</f>
        <v>0</v>
      </c>
      <c r="X181" s="3415">
        <f>SUMPRODUCT(($E$12:$E$160="قضايا العنف ضد المرأة")*($X$12:$X$160))</f>
        <v>0</v>
      </c>
      <c r="Y181" s="3415">
        <f>SUMPRODUCT(($E$12:$E$160="قضايا العنف ضد المرأة")*($Y$12:$Y$160))</f>
        <v>0</v>
      </c>
      <c r="Z181" s="3415">
        <f>SUMPRODUCT(($E$12:$E$160="قضايا العنف ضد المرأة")*($Z$12:$Z$160))</f>
        <v>0</v>
      </c>
      <c r="AA181" s="3415">
        <f>SUMPRODUCT(($E$12:$E$160="قضايا العنف ضد المرأة")*($AA$12:$AA$160))</f>
        <v>0</v>
      </c>
      <c r="AB181" s="3415">
        <f>SUMPRODUCT(($E$12:$E$160="قضايا العنف ضد المرأة")*($AB$12:$AB$160))</f>
        <v>0</v>
      </c>
      <c r="AC181" s="3415">
        <f>SUMPRODUCT(($E$12:$E$160="قضايا العنف ضد المرأة")*($AC$12:$AC$160))</f>
        <v>0</v>
      </c>
      <c r="AD181" s="3415">
        <f>SUMPRODUCT(($E$12:$E$160="قضايا العنف ضد المرأة")*($AD$12:$AD$160))</f>
        <v>0</v>
      </c>
      <c r="AE181" s="3416">
        <f>SUMPRODUCT(($E$12:$E$160="قضايا العنف ضد المرأة")*($AE$12:$AE$160))</f>
        <v>0</v>
      </c>
      <c r="AF181" s="3415">
        <f>SUMPRODUCT(($E$12:$E$160="قضايا العنف ضد المرأة")*($AF$12:$AF$160))</f>
        <v>0</v>
      </c>
      <c r="AG181" s="3415">
        <f>SUMPRODUCT(($E$12:$E$160="قضايا العنف ضد المرأة")*($AG$12:$AG$160))</f>
        <v>0</v>
      </c>
      <c r="AH181" s="3415">
        <f>SUMPRODUCT(($E$12:$E$160="قضايا العنف ضد المرأة")*($AH$12:$AH$160))</f>
        <v>0</v>
      </c>
      <c r="AI181" s="3415">
        <f>SUMPRODUCT(($E$12:$E$160="قضايا العنف ضد المرأة")*($AI$12:$AI$160))</f>
        <v>0</v>
      </c>
      <c r="AJ181" s="3415">
        <f>SUMPRODUCT(($E$12:$E$160="قضايا العنف ضد المرأة")*($AJ$12:$AJ$160))</f>
        <v>0</v>
      </c>
      <c r="AK181" s="3415">
        <f>SUMPRODUCT(($E$12:$E$160="قضايا العنف ضد المرأة")*($AK$12:$AK$160))</f>
        <v>0</v>
      </c>
      <c r="AL181" s="3415">
        <f>SUMPRODUCT(($E$12:$E$160="قضايا العنف ضد المرأة")*($AL$12:$AL$160))</f>
        <v>0</v>
      </c>
      <c r="AM181" s="3415">
        <f>SUMPRODUCT(($E$12:$E$160="قضايا العنف ضد المرأة")*($AM$12:$AM$160))</f>
        <v>0</v>
      </c>
      <c r="AN181" s="3417">
        <f>SUMPRODUCT(($E$12:$E$160="قضايا العنف ضد المرأة")*($AN$12:$AN$160))</f>
        <v>0</v>
      </c>
      <c r="AO181" s="3415">
        <f>SUMPRODUCT(($E$12:$E$160="قضايا العنف ضد المرأة")*($AO$12:$AO$160))</f>
        <v>0</v>
      </c>
      <c r="AP181" s="3415">
        <f>SUMPRODUCT(($E$12:$E$160="قضايا العنف ضد المرأة")*($AP$12:$AP$160))</f>
        <v>0</v>
      </c>
      <c r="AQ181" s="3415">
        <f>SUMPRODUCT(($E$12:$E$160="قضايا العنف ضد المرأة")*($AQ$12:$AQ$160))</f>
        <v>0</v>
      </c>
      <c r="AR181" s="3415">
        <f>SUMPRODUCT(($E$12:$E$160="قضايا العنف ضد المرأة")*($AR$12:$AR$160))</f>
        <v>0</v>
      </c>
      <c r="AS181" s="3415">
        <f>SUMPRODUCT(($E$12:$E$160="قضايا العنف ضد المرأة")*($AS$12:$AS$160))</f>
        <v>0</v>
      </c>
      <c r="AT181" s="5374">
        <f>SUMPRODUCT(($E$12:$E$160="قضايا العنف ضد المرأة")*($AT$12:$AT$160))</f>
        <v>0</v>
      </c>
      <c r="AU181" s="3415">
        <f>SUMPRODUCT(($E$12:$E$160="قضايا العنف ضد المرأة")*($AU$12:$AU$160))</f>
        <v>0</v>
      </c>
      <c r="AV181" s="3415">
        <f>SUMPRODUCT(($E$12:$E$160="قضايا العنف ضد المرأة")*($AV$12:$AV$160))</f>
        <v>0</v>
      </c>
      <c r="AW181" s="3415">
        <f>SUMPRODUCT(($E$12:$E$160="قضايا العنف ضد المرأة")*($AW$12:$AW$160))</f>
        <v>0</v>
      </c>
      <c r="AX181" s="3415">
        <f>SUMPRODUCT(($E$12:$E$160="قضايا العنف ضد المرأة")*($AX$12:$AX$160))</f>
        <v>0</v>
      </c>
      <c r="AY181" s="3415">
        <f>SUMPRODUCT(($E$12:$E$160="قضايا العنف ضد المرأة")*($AY$12:$AY$160))</f>
        <v>0</v>
      </c>
      <c r="AZ181" s="3415">
        <f>SUMPRODUCT(($E$12:$E$160="قضايا العنف ضد المرأة")*($AZ$12:$AZ$160))</f>
        <v>0</v>
      </c>
      <c r="BA181" s="3415">
        <f>SUMPRODUCT(($E$12:$E$160="قضايا العنف ضد المرأة")*($BA$12:$BA$160))</f>
        <v>0</v>
      </c>
      <c r="BB181" s="3418"/>
    </row>
    <row r="182" spans="1:54" ht="45.9" customHeight="1" thickBot="1">
      <c r="A182" s="6756" t="s">
        <v>382</v>
      </c>
      <c r="B182" s="6757"/>
      <c r="C182" s="6757"/>
      <c r="D182" s="6757"/>
      <c r="E182" s="6757"/>
      <c r="F182" s="6757"/>
      <c r="G182" s="6758"/>
      <c r="H182" s="5370">
        <f>SUMPRODUCT(($E$12:$E$160="القضايا الماسة بامن البلاد")*($H$12:$H$160))</f>
        <v>0</v>
      </c>
      <c r="I182" s="3415">
        <f>SUMPRODUCT(($E$12:$E$160="القضايا الماسة بامن البلاد")*($I$12:$I$160))</f>
        <v>0</v>
      </c>
      <c r="J182" s="3415">
        <f>SUMPRODUCT(($E$12:$E$160="القضايا الماسة بامن البلاد")*($J$12:$J$160))</f>
        <v>0</v>
      </c>
      <c r="K182" s="3415">
        <f>SUMPRODUCT(($E$12:$E$160="القضايا الماسة بامن البلاد")*($K$12:$K$160))</f>
        <v>0</v>
      </c>
      <c r="L182" s="3415">
        <f>SUMPRODUCT(($E$12:$E$160="القضايا الماسة بامن البلاد")*($L$12:$L$160))</f>
        <v>0</v>
      </c>
      <c r="M182" s="3415">
        <f>SUMPRODUCT(($E$12:$E$160="القضايا الماسة بامن البلاد")*($M$12:$M$160))</f>
        <v>0</v>
      </c>
      <c r="N182" s="5371">
        <f>SUMPRODUCT(($E$12:$E$160="القضايا الماسة بامن البلاد")*($N$12:$N$160))</f>
        <v>0</v>
      </c>
      <c r="O182" s="5372">
        <f>SUMPRODUCT(($E$12:$E$160="القضايا الماسة بامن البلاد")*($O$12:$O$160))</f>
        <v>0</v>
      </c>
      <c r="P182" s="3415">
        <f>SUMPRODUCT(($E$12:$E$160="القضايا الماسة بامن البلاد")*($P$12:$P$160))</f>
        <v>0</v>
      </c>
      <c r="Q182" s="3415">
        <f>SUMPRODUCT(($E$12:$E$160="القضايا الماسة بامن البلاد")*($Q$12:$Q$160))</f>
        <v>0</v>
      </c>
      <c r="R182" s="3415">
        <f>SUMPRODUCT(($E$12:$E$160="القضايا الماسة بامن البلاد")*($R$12:$R$160))</f>
        <v>0</v>
      </c>
      <c r="S182" s="5026">
        <f>SUMPRODUCT(($E$12:$E$160="القضايا الماسة بامن البلاد")*($S$12:$S$160))</f>
        <v>0</v>
      </c>
      <c r="T182" s="3415">
        <f>SUMPRODUCT(($E$12:$E$160="القضايا الماسة بامن البلاد")*($T$12:$T$160))</f>
        <v>0</v>
      </c>
      <c r="U182" s="3415">
        <f>SUMPRODUCT(($E$12:$E$160="القضايا الماسة بامن البلاد")*($U$12:$U$160))</f>
        <v>0</v>
      </c>
      <c r="V182" s="3415">
        <f>SUMPRODUCT(($E$12:$E$160="القضايا الماسة بامن البلاد")*($V$12:$V$160))</f>
        <v>0</v>
      </c>
      <c r="W182" s="5373">
        <f>SUMPRODUCT(($E$12:$E$160="القضايا الماسة بامن البلاد")*($W$12:$W$160))</f>
        <v>0</v>
      </c>
      <c r="X182" s="3415">
        <f>SUMPRODUCT(($E$12:$E$160="القضايا الماسة بامن البلاد")*($X$12:$X$160))</f>
        <v>0</v>
      </c>
      <c r="Y182" s="3415">
        <f>SUMPRODUCT(($E$12:$E$160="القضايا الماسة بامن البلاد")*($Y$12:$Y$160))</f>
        <v>0</v>
      </c>
      <c r="Z182" s="3415">
        <f>SUMPRODUCT(($E$12:$E$160="القضايا الماسة بامن البلاد")*($Z$12:$Z$160))</f>
        <v>0</v>
      </c>
      <c r="AA182" s="3415">
        <f>SUMPRODUCT(($E$12:$E$160="القضايا الماسة بامن البلاد")*($AA$12:$AA$160))</f>
        <v>0</v>
      </c>
      <c r="AB182" s="3415">
        <f>SUMPRODUCT(($E$12:$E$160="القضايا الماسة بامن البلاد")*($AB$12:$AB$160))</f>
        <v>0</v>
      </c>
      <c r="AC182" s="3415">
        <f>SUMPRODUCT(($E$12:$E$160="القضايا الماسة بامن البلاد")*($AC$12:$AC$160))</f>
        <v>0</v>
      </c>
      <c r="AD182" s="3415">
        <f>SUMPRODUCT(($E$12:$E$160="القضايا الماسة بامن البلاد")*($AD$12:$AD$160))</f>
        <v>0</v>
      </c>
      <c r="AE182" s="3416">
        <f>SUMPRODUCT(($E$12:$E$160="القضايا الماسة بامن البلاد")*($AE$12:$AE$160))</f>
        <v>0</v>
      </c>
      <c r="AF182" s="3415">
        <f>SUMPRODUCT(($E$12:$E$160="القضايا الماسة بامن البلاد")*($AF$12:$AF$160))</f>
        <v>0</v>
      </c>
      <c r="AG182" s="3415">
        <f>SUMPRODUCT(($E$12:$E$160="القضايا الماسة بامن البلاد")*($AG$12:$AG$160))</f>
        <v>0</v>
      </c>
      <c r="AH182" s="3415">
        <f>SUMPRODUCT(($E$12:$E$160="القضايا الماسة بامن البلاد")*($AH$12:$AH$160))</f>
        <v>0</v>
      </c>
      <c r="AI182" s="3415">
        <f>SUMPRODUCT(($E$12:$E$160="القضايا الماسة بامن البلاد")*($AI$12:$AI$160))</f>
        <v>0</v>
      </c>
      <c r="AJ182" s="3415">
        <f>SUMPRODUCT(($E$12:$E$160="القضايا الماسة بامن البلاد")*($AJ$12:$AJ$160))</f>
        <v>0</v>
      </c>
      <c r="AK182" s="3415">
        <f>SUMPRODUCT(($E$12:$E$160="القضايا الماسة بامن البلاد")*($AK$12:$AK$160))</f>
        <v>0</v>
      </c>
      <c r="AL182" s="3415">
        <f>SUMPRODUCT(($E$12:$E$160="القضايا الماسة بامن البلاد")*($AL$12:$AL$160))</f>
        <v>0</v>
      </c>
      <c r="AM182" s="3415">
        <f>SUMPRODUCT(($E$12:$E$160="القضايا الماسة بامن البلاد")*($AM$12:$AM$160))</f>
        <v>0</v>
      </c>
      <c r="AN182" s="3417">
        <f>SUMPRODUCT(($E$12:$E$160="القضايا الماسة بامن البلاد")*($AN$12:$AN$160))</f>
        <v>0</v>
      </c>
      <c r="AO182" s="3415">
        <f>SUMPRODUCT(($E$12:$E$160="القضايا الماسة بامن البلاد")*($AO$12:$AO$160))</f>
        <v>0</v>
      </c>
      <c r="AP182" s="3415">
        <f>SUMPRODUCT(($E$12:$E$160="القضايا الماسة بامن البلاد")*($AP$12:$AP$160))</f>
        <v>0</v>
      </c>
      <c r="AQ182" s="3415">
        <f>SUMPRODUCT(($E$12:$E$160="القضايا الماسة بامن البلاد")*($AQ$12:$AQ$160))</f>
        <v>0</v>
      </c>
      <c r="AR182" s="3415">
        <f>SUMPRODUCT(($E$12:$E$160="القضايا الماسة بامن البلاد")*($AR$12:$AR$160))</f>
        <v>0</v>
      </c>
      <c r="AS182" s="3415">
        <f>SUMPRODUCT(($E$12:$E$160="القضايا الماسة بامن البلاد")*($AS$12:$AS$160))</f>
        <v>0</v>
      </c>
      <c r="AT182" s="5374">
        <f>SUMPRODUCT(($E$12:$E$160="القضايا الماسة بامن البلاد")*($AT$12:$AT$160))</f>
        <v>0</v>
      </c>
      <c r="AU182" s="3415">
        <f>SUMPRODUCT(($E$12:$E$160="القضايا الماسة بامن البلاد")*($AU$12:$AU$160))</f>
        <v>0</v>
      </c>
      <c r="AV182" s="3415">
        <f>SUMPRODUCT(($E$12:$E$160="القضايا الماسة بامن البلاد")*($AV$12:$AV$160))</f>
        <v>0</v>
      </c>
      <c r="AW182" s="3415">
        <f>SUMPRODUCT(($E$12:$E$160="القضايا الماسة بامن البلاد")*($AW$12:$AW$160))</f>
        <v>0</v>
      </c>
      <c r="AX182" s="3415">
        <f>SUMPRODUCT(($E$12:$E$160="القضايا الماسة بامن البلاد")*($AX$12:$AX$160))</f>
        <v>0</v>
      </c>
      <c r="AY182" s="3415">
        <f>SUMPRODUCT(($E$12:$E$160="القضايا الماسة بامن البلاد")*($AY$12:$AY$160))</f>
        <v>0</v>
      </c>
      <c r="AZ182" s="3415">
        <f>SUMPRODUCT(($E$12:$E$160="القضايا الماسة بامن البلاد")*($AZ$12:$AZ$160))</f>
        <v>0</v>
      </c>
      <c r="BA182" s="3415">
        <f>SUMPRODUCT(($E$12:$E$160="القضايا الماسة بامن البلاد")*($BA$12:$BA$160))</f>
        <v>0</v>
      </c>
      <c r="BB182" s="3418"/>
    </row>
    <row r="183" spans="1:54" ht="45.9" customHeight="1" thickBot="1">
      <c r="A183" s="6756" t="s">
        <v>383</v>
      </c>
      <c r="B183" s="6757"/>
      <c r="C183" s="6757"/>
      <c r="D183" s="6757"/>
      <c r="E183" s="6757"/>
      <c r="F183" s="6757"/>
      <c r="G183" s="6758"/>
      <c r="H183" s="5370">
        <f>SUMPRODUCT(($E$12:$E$160="جنح البيئة")*($H$12:$H$160))</f>
        <v>0</v>
      </c>
      <c r="I183" s="3415">
        <f>SUMPRODUCT(($E$12:$E$160="جنح البيئة")*($I$12:$I$160))</f>
        <v>0</v>
      </c>
      <c r="J183" s="3415">
        <f>SUMPRODUCT(($E$12:$E$160="جنح البيئة")*($J$12:$J$160))</f>
        <v>0</v>
      </c>
      <c r="K183" s="3415">
        <f>SUMPRODUCT(($E$12:$E$160="جنح البيئة")*($K$12:$K$160))</f>
        <v>0</v>
      </c>
      <c r="L183" s="3415">
        <f>SUMPRODUCT(($E$12:$E$160="جنح البيئة")*($L$12:$L$160))</f>
        <v>0</v>
      </c>
      <c r="M183" s="3415">
        <f>SUMPRODUCT(($E$12:$E$160="جنح البيئة")*($M$12:$M$160))</f>
        <v>0</v>
      </c>
      <c r="N183" s="5371">
        <f>SUMPRODUCT(($E$12:$E$160="جنح البيئة")*($N$12:$N$160))</f>
        <v>0</v>
      </c>
      <c r="O183" s="5372">
        <f>SUMPRODUCT(($E$12:$E$160="جنح البيئة")*($O$12:$O$160))</f>
        <v>0</v>
      </c>
      <c r="P183" s="3415">
        <f>SUMPRODUCT(($E$12:$E$160="جنح البيئة")*($P$12:$P$160))</f>
        <v>0</v>
      </c>
      <c r="Q183" s="3415">
        <f>SUMPRODUCT(($E$12:$E$160="جنح البيئة")*($Q$12:$Q$160))</f>
        <v>0</v>
      </c>
      <c r="R183" s="3415">
        <f>SUMPRODUCT(($E$12:$E$160="جنح البيئة")*($R$12:$R$160))</f>
        <v>0</v>
      </c>
      <c r="S183" s="5026">
        <f>SUMPRODUCT(($E$12:$E$160="جنح البيئة")*($S$12:$S$160))</f>
        <v>0</v>
      </c>
      <c r="T183" s="3415">
        <f>SUMPRODUCT(($E$12:$E$160="جنح البيئة")*($T$12:$T$160))</f>
        <v>0</v>
      </c>
      <c r="U183" s="3415">
        <f>SUMPRODUCT(($E$12:$E$160="جنح البيئة")*($U$12:$U$160))</f>
        <v>0</v>
      </c>
      <c r="V183" s="3415">
        <f>SUMPRODUCT(($E$12:$E$160="جنح البيئة")*($V$12:$V$160))</f>
        <v>0</v>
      </c>
      <c r="W183" s="5373">
        <f>SUMPRODUCT(($E$12:$E$160="جنح البيئة")*($W$12:$W$160))</f>
        <v>0</v>
      </c>
      <c r="X183" s="3415">
        <f>SUMPRODUCT(($E$12:$E$160="جنح البيئة")*($X$12:$X$160))</f>
        <v>0</v>
      </c>
      <c r="Y183" s="3415">
        <f>SUMPRODUCT(($E$12:$E$160="جنح البيئة")*($Y$12:$Y$160))</f>
        <v>0</v>
      </c>
      <c r="Z183" s="3415">
        <f>SUMPRODUCT(($E$12:$E$160="جنح البيئة")*($Z$12:$Z$160))</f>
        <v>0</v>
      </c>
      <c r="AA183" s="3415">
        <f>SUMPRODUCT(($E$12:$E$160="جنح البيئة")*($AA$12:$AA$160))</f>
        <v>0</v>
      </c>
      <c r="AB183" s="3415">
        <f>SUMPRODUCT(($E$12:$E$160="جنح البيئة")*($AB$12:$AB$160))</f>
        <v>0</v>
      </c>
      <c r="AC183" s="3415">
        <f>SUMPRODUCT(($E$12:$E$160="جنح البيئة")*($AC$12:$AC$160))</f>
        <v>0</v>
      </c>
      <c r="AD183" s="3415">
        <f>SUMPRODUCT(($E$12:$E$160="جنح البيئة")*($AD$12:$AD$160))</f>
        <v>0</v>
      </c>
      <c r="AE183" s="3416">
        <f>SUMPRODUCT(($E$12:$E$160="جنح البيئة")*($AE$12:$AE$160))</f>
        <v>0</v>
      </c>
      <c r="AF183" s="3415">
        <f>SUMPRODUCT(($E$12:$E$160="جنح البيئة")*($AF$12:$AF$160))</f>
        <v>0</v>
      </c>
      <c r="AG183" s="3415">
        <f>SUMPRODUCT(($E$12:$E$160="جنح البيئة")*($AG$12:$AG$160))</f>
        <v>0</v>
      </c>
      <c r="AH183" s="3415">
        <f>SUMPRODUCT(($E$12:$E$160="جنح البيئة")*($AH$12:$AH$160))</f>
        <v>0</v>
      </c>
      <c r="AI183" s="3415">
        <f>SUMPRODUCT(($E$12:$E$160="جنح البيئة")*($AI$12:$AI$160))</f>
        <v>0</v>
      </c>
      <c r="AJ183" s="3415">
        <f>SUMPRODUCT(($E$12:$E$160="جنح البيئة")*($AJ$12:$AJ$160))</f>
        <v>0</v>
      </c>
      <c r="AK183" s="3415">
        <f>SUMPRODUCT(($E$12:$E$160="جنح البيئة")*($AK$12:$AK$160))</f>
        <v>0</v>
      </c>
      <c r="AL183" s="3415">
        <f>SUMPRODUCT(($E$12:$E$160="جنح البيئة")*($AL$12:$AL$160))</f>
        <v>0</v>
      </c>
      <c r="AM183" s="3415">
        <f>SUMPRODUCT(($E$12:$E$160="جنح البيئة")*($AM$12:$AM$160))</f>
        <v>0</v>
      </c>
      <c r="AN183" s="3417">
        <f>SUMPRODUCT(($E$12:$E$160="جنح البيئة")*($AN$12:$AN$160))</f>
        <v>0</v>
      </c>
      <c r="AO183" s="3415">
        <f>SUMPRODUCT(($E$12:$E$160="جنح البيئة")*($AO$12:$AO$160))</f>
        <v>0</v>
      </c>
      <c r="AP183" s="3415">
        <f>SUMPRODUCT(($E$12:$E$160="جنح البيئة")*($AP$12:$AP$160))</f>
        <v>0</v>
      </c>
      <c r="AQ183" s="3415">
        <f>SUMPRODUCT(($E$12:$E$160="جنح البيئة")*($AQ$12:$AQ$160))</f>
        <v>0</v>
      </c>
      <c r="AR183" s="3415">
        <f>SUMPRODUCT(($E$12:$E$160="جنح البيئة")*($AR$12:$AR$160))</f>
        <v>0</v>
      </c>
      <c r="AS183" s="3415">
        <f>SUMPRODUCT(($E$12:$E$160="جنح البيئة")*($AS$12:$AS$160))</f>
        <v>0</v>
      </c>
      <c r="AT183" s="5374">
        <f>SUMPRODUCT(($E$12:$E$160="جنح البيئة")*($AT$12:$AT$160))</f>
        <v>0</v>
      </c>
      <c r="AU183" s="3415">
        <f>SUMPRODUCT(($E$12:$E$160="جنح البيئة")*($AU$12:$AU$160))</f>
        <v>0</v>
      </c>
      <c r="AV183" s="3415">
        <f>SUMPRODUCT(($E$12:$E$160="جنح البيئة")*($AV$12:$AV$160))</f>
        <v>0</v>
      </c>
      <c r="AW183" s="3415">
        <f>SUMPRODUCT(($E$12:$E$160="جنح البيئة")*($AW$12:$AW$160))</f>
        <v>0</v>
      </c>
      <c r="AX183" s="3415">
        <f>SUMPRODUCT(($E$12:$E$160="جنح البيئة")*($AX$12:$AX$160))</f>
        <v>0</v>
      </c>
      <c r="AY183" s="3415">
        <f>SUMPRODUCT(($E$12:$E$160="جنح البيئة")*($AY$12:$AY$160))</f>
        <v>0</v>
      </c>
      <c r="AZ183" s="3415">
        <f>SUMPRODUCT(($E$12:$E$160="جنح البيئة")*($AZ$12:$AZ$160))</f>
        <v>0</v>
      </c>
      <c r="BA183" s="3415">
        <f>SUMPRODUCT(($E$12:$E$160="جنح البيئة")*($BA$12:$BA$160))</f>
        <v>0</v>
      </c>
      <c r="BB183" s="3418"/>
    </row>
    <row r="184" spans="1:54" ht="45.9" customHeight="1" thickBot="1">
      <c r="A184" s="6756" t="s">
        <v>387</v>
      </c>
      <c r="B184" s="6757"/>
      <c r="C184" s="6757"/>
      <c r="D184" s="6757"/>
      <c r="E184" s="6757"/>
      <c r="F184" s="6757"/>
      <c r="G184" s="6758"/>
      <c r="H184" s="5370">
        <f>SUMPRODUCT(($E$12:$E$160="جنح المرور")*($H$12:$H$160))</f>
        <v>0</v>
      </c>
      <c r="I184" s="3415">
        <f>SUMPRODUCT(($E$12:$E$160="جنح المرور")*($I$12:$I$160))</f>
        <v>0</v>
      </c>
      <c r="J184" s="3415">
        <f>SUMPRODUCT(($E$12:$E$160="جنح المرور")*($J$12:$J$160))</f>
        <v>0</v>
      </c>
      <c r="K184" s="3415">
        <f>SUMPRODUCT(($E$12:$E$160="جنح المرور")*($K$12:$K$160))</f>
        <v>0</v>
      </c>
      <c r="L184" s="3415">
        <f>SUMPRODUCT(($E$12:$E$160="جنح المرور")*($L$12:$L$160))</f>
        <v>0</v>
      </c>
      <c r="M184" s="3415">
        <f>SUMPRODUCT(($E$12:$E$160="جنح المرور")*($M$12:$M$160))</f>
        <v>0</v>
      </c>
      <c r="N184" s="5371">
        <f>SUMPRODUCT(($E$12:$E$160="جنح المرور")*($N$12:$N$160))</f>
        <v>0</v>
      </c>
      <c r="O184" s="5372">
        <f>SUMPRODUCT(($E$12:$E$160="جنح المرور")*($O$12:$O$160))</f>
        <v>0</v>
      </c>
      <c r="P184" s="3415">
        <f>SUMPRODUCT(($E$12:$E$160="جنح المرور")*($P$12:$P$160))</f>
        <v>0</v>
      </c>
      <c r="Q184" s="3415">
        <f>SUMPRODUCT(($E$12:$E$160="جنح المرور")*($Q$12:$Q$160))</f>
        <v>0</v>
      </c>
      <c r="R184" s="3415">
        <f>SUMPRODUCT(($E$12:$E$160="جنح المرور")*($R$12:$R$160))</f>
        <v>0</v>
      </c>
      <c r="S184" s="5026">
        <f>SUMPRODUCT(($E$12:$E$160="جنح المرور")*($S$12:$S$160))</f>
        <v>0</v>
      </c>
      <c r="T184" s="3415">
        <f>SUMPRODUCT(($E$12:$E$160="جنح المرور")*($T$12:$T$160))</f>
        <v>0</v>
      </c>
      <c r="U184" s="3415">
        <f>SUMPRODUCT(($E$12:$E$160="جنح المرور")*($U$12:$U$160))</f>
        <v>0</v>
      </c>
      <c r="V184" s="3415">
        <f>SUMPRODUCT(($E$12:$E$160="جنح المرور")*($V$12:$V$160))</f>
        <v>0</v>
      </c>
      <c r="W184" s="5373">
        <f>SUMPRODUCT(($E$12:$E$160="جنح المرور")*($W$12:$W$160))</f>
        <v>0</v>
      </c>
      <c r="X184" s="3415">
        <f>SUMPRODUCT(($E$12:$E$160="جنح المرور")*($X$12:$X$160))</f>
        <v>0</v>
      </c>
      <c r="Y184" s="3415">
        <f>SUMPRODUCT(($E$12:$E$160="جنح المرور")*($Y$12:$Y$160))</f>
        <v>0</v>
      </c>
      <c r="Z184" s="3415">
        <f>SUMPRODUCT(($E$12:$E$160="جنح المرور")*($Z$12:$Z$160))</f>
        <v>0</v>
      </c>
      <c r="AA184" s="3415">
        <f>SUMPRODUCT(($E$12:$E$160="جنح المرور")*($AA$12:$AA$160))</f>
        <v>0</v>
      </c>
      <c r="AB184" s="3415">
        <f>SUMPRODUCT(($E$12:$E$160="جنح المرور")*($AB$12:$AB$160))</f>
        <v>0</v>
      </c>
      <c r="AC184" s="3415">
        <f>SUMPRODUCT(($E$12:$E$160="جنح المرور")*($AC$12:$AC$160))</f>
        <v>0</v>
      </c>
      <c r="AD184" s="3415">
        <f>SUMPRODUCT(($E$12:$E$160="جنح المرور")*($AD$12:$AD$160))</f>
        <v>0</v>
      </c>
      <c r="AE184" s="3416">
        <f>SUMPRODUCT(($E$12:$E$160="جنح المرور")*($AE$12:$AE$160))</f>
        <v>0</v>
      </c>
      <c r="AF184" s="3415">
        <f>SUMPRODUCT(($E$12:$E$160="جنح المرور")*($AF$12:$AF$160))</f>
        <v>0</v>
      </c>
      <c r="AG184" s="3415">
        <f>SUMPRODUCT(($E$12:$E$160="جنح المرور")*($AG$12:$AG$160))</f>
        <v>0</v>
      </c>
      <c r="AH184" s="3415">
        <f>SUMPRODUCT(($E$12:$E$160="جنح المرور")*($AH$12:$AH$160))</f>
        <v>0</v>
      </c>
      <c r="AI184" s="3415">
        <f>SUMPRODUCT(($E$12:$E$160="جنح المرور")*($AI$12:$AI$160))</f>
        <v>0</v>
      </c>
      <c r="AJ184" s="3415">
        <f>SUMPRODUCT(($E$12:$E$160="جنح المرور")*($AJ$12:$AJ$160))</f>
        <v>0</v>
      </c>
      <c r="AK184" s="3415">
        <f>SUMPRODUCT(($E$12:$E$160="جنح المرور")*($AK$12:$AK$160))</f>
        <v>0</v>
      </c>
      <c r="AL184" s="3415">
        <f>SUMPRODUCT(($E$12:$E$160="جنح المرور")*($AL$12:$AL$160))</f>
        <v>0</v>
      </c>
      <c r="AM184" s="3415">
        <f>SUMPRODUCT(($E$12:$E$160="جنح المرور")*($AM$12:$AM$160))</f>
        <v>0</v>
      </c>
      <c r="AN184" s="3417">
        <f>SUMPRODUCT(($E$12:$E$160="جنح المرور")*($AN$12:$AN$160))</f>
        <v>0</v>
      </c>
      <c r="AO184" s="3415">
        <f>SUMPRODUCT(($E$12:$E$160="جنح المرور")*($AO$12:$AO$160))</f>
        <v>0</v>
      </c>
      <c r="AP184" s="3415">
        <f>SUMPRODUCT(($E$12:$E$160="جنح المرور")*($AP$12:$AP$160))</f>
        <v>0</v>
      </c>
      <c r="AQ184" s="3415">
        <f>SUMPRODUCT(($E$12:$E$160="جنح المرور")*($AQ$12:$AQ$160))</f>
        <v>0</v>
      </c>
      <c r="AR184" s="3415">
        <f>SUMPRODUCT(($E$12:$E$160="جنح المرور")*($AR$12:$AR$160))</f>
        <v>0</v>
      </c>
      <c r="AS184" s="3415">
        <f>SUMPRODUCT(($E$12:$E$160="جنح المرور")*($AS$12:$AS$160))</f>
        <v>0</v>
      </c>
      <c r="AT184" s="5374">
        <f>SUMPRODUCT(($E$12:$E$160="جنح المرور")*($AT$12:$AT$160))</f>
        <v>0</v>
      </c>
      <c r="AU184" s="3415">
        <f>SUMPRODUCT(($E$12:$E$160="جنح المرور")*($AU$12:$AU$160))</f>
        <v>0</v>
      </c>
      <c r="AV184" s="3415">
        <f>SUMPRODUCT(($E$12:$E$160="جنح المرور")*($AV$12:$AV$160))</f>
        <v>0</v>
      </c>
      <c r="AW184" s="3415">
        <f>SUMPRODUCT(($E$12:$E$160="جنح المرور")*($AW$12:$AW$160))</f>
        <v>0</v>
      </c>
      <c r="AX184" s="3415">
        <f>SUMPRODUCT(($E$12:$E$160="جنح المرور")*($AX$12:$AX$160))</f>
        <v>0</v>
      </c>
      <c r="AY184" s="3415">
        <f>SUMPRODUCT(($E$12:$E$160="جنح المرور")*($AY$12:$AY$160))</f>
        <v>0</v>
      </c>
      <c r="AZ184" s="3415">
        <f>SUMPRODUCT(($E$12:$E$160="جنح المرور")*($AZ$12:$AZ$160))</f>
        <v>0</v>
      </c>
      <c r="BA184" s="3415">
        <f>SUMPRODUCT(($E$12:$E$160="جنح المرور")*($BA$12:$BA$160))</f>
        <v>0</v>
      </c>
      <c r="BB184" s="3418"/>
    </row>
    <row r="185" spans="1:54" ht="45.9" customHeight="1" thickBot="1">
      <c r="A185" s="6759"/>
      <c r="B185" s="6760"/>
      <c r="C185" s="6760"/>
      <c r="D185" s="6757"/>
      <c r="E185" s="6760"/>
      <c r="F185" s="6761"/>
      <c r="G185" s="5369"/>
      <c r="H185" s="5370"/>
      <c r="I185" s="3415"/>
      <c r="J185" s="3415"/>
      <c r="K185" s="3415"/>
      <c r="L185" s="3415"/>
      <c r="M185" s="3415"/>
      <c r="N185" s="5371"/>
      <c r="O185" s="5372"/>
      <c r="P185" s="3415"/>
      <c r="Q185" s="3415"/>
      <c r="R185" s="3415"/>
      <c r="S185" s="5026"/>
      <c r="T185" s="3415"/>
      <c r="U185" s="3415"/>
      <c r="V185" s="3415"/>
      <c r="W185" s="5373"/>
      <c r="X185" s="3415"/>
      <c r="Y185" s="3415"/>
      <c r="Z185" s="3415"/>
      <c r="AA185" s="3415"/>
      <c r="AB185" s="3415"/>
      <c r="AC185" s="3415"/>
      <c r="AD185" s="3415"/>
      <c r="AE185" s="3416"/>
      <c r="AF185" s="3415"/>
      <c r="AG185" s="3415"/>
      <c r="AH185" s="3415"/>
      <c r="AI185" s="3415"/>
      <c r="AJ185" s="3415"/>
      <c r="AK185" s="3415"/>
      <c r="AL185" s="3415"/>
      <c r="AM185" s="3415"/>
      <c r="AN185" s="3417"/>
      <c r="AO185" s="3415"/>
      <c r="AP185" s="3415"/>
      <c r="AQ185" s="3415"/>
      <c r="AR185" s="3415"/>
      <c r="AS185" s="3415"/>
      <c r="AT185" s="5374"/>
      <c r="AU185" s="3415"/>
      <c r="AV185" s="3415"/>
      <c r="AW185" s="3415"/>
      <c r="AX185" s="3415"/>
      <c r="AY185" s="3415"/>
      <c r="AZ185" s="3415"/>
      <c r="BA185" s="3415"/>
      <c r="BB185" s="3418"/>
    </row>
  </sheetData>
  <customSheetViews>
    <customSheetView guid="{12CA49F8-E6BA-489F-9DA0-6B8A5CD7EDCA}" scale="85" showPageBreaks="1" zeroValues="0" printArea="1" hiddenRows="1" view="pageBreakPreview" topLeftCell="A5">
      <pane xSplit="7" ySplit="6" topLeftCell="I70" activePane="bottomRight" state="frozen"/>
      <selection pane="bottomRight" activeCell="T75" sqref="T75"/>
      <rowBreaks count="7" manualBreakCount="7">
        <brk id="36" max="16383" man="1"/>
        <brk id="61" max="16383" man="1"/>
        <brk id="86" max="16383" man="1"/>
        <brk id="111" max="16383" man="1"/>
        <brk id="136" max="16383" man="1"/>
        <brk id="161" max="16383" man="1"/>
        <brk id="186" max="16383" man="1"/>
      </rowBreaks>
      <colBreaks count="2" manualBreakCount="2">
        <brk id="46" max="1048575" man="1"/>
        <brk id="53" max="1048575" man="1"/>
      </colBreaks>
      <pageMargins left="0" right="0" top="0" bottom="0" header="0" footer="0"/>
      <printOptions horizontalCentered="1"/>
      <pageSetup scale="55" orientation="landscape" r:id="rId1"/>
    </customSheetView>
    <customSheetView guid="{37E56966-4F94-4240-A3E5-59881448F1B0}" scale="85" showPageBreaks="1" zeroValues="0" printArea="1" hiddenRows="1" view="pageBreakPreview" topLeftCell="A5">
      <pane xSplit="8" ySplit="7" topLeftCell="I23" activePane="bottomRight" state="frozen"/>
      <selection pane="bottomRight" activeCell="Q30" sqref="Q30"/>
      <rowBreaks count="7" manualBreakCount="7">
        <brk id="36" max="16383" man="1"/>
        <brk id="61" max="16383" man="1"/>
        <brk id="86" max="16383" man="1"/>
        <brk id="111" max="16383" man="1"/>
        <brk id="136" max="16383" man="1"/>
        <brk id="161" max="16383" man="1"/>
        <brk id="186" max="16383" man="1"/>
      </rowBreaks>
      <colBreaks count="2" manualBreakCount="2">
        <brk id="46" max="1048575" man="1"/>
        <brk id="53" max="1048575" man="1"/>
      </colBreaks>
      <pageMargins left="0" right="0" top="0" bottom="0" header="0" footer="0"/>
      <printOptions horizontalCentered="1"/>
      <pageSetup scale="55" orientation="landscape" r:id="rId2"/>
    </customSheetView>
    <customSheetView guid="{230182A1-F070-4DDB-9301-86882B42A49C}" showPageBreaks="1" printArea="1" hiddenRows="1" view="pageBreakPreview" topLeftCell="A5">
      <pane xSplit="8" ySplit="7" topLeftCell="I214" activePane="bottomRight" state="frozen"/>
      <selection pane="bottomRight"/>
      <rowBreaks count="7" manualBreakCount="7">
        <brk id="36" max="16383" man="1"/>
        <brk id="61" max="16383" man="1"/>
        <brk id="86" max="16383" man="1"/>
        <brk id="111" max="16383" man="1"/>
        <brk id="136" max="16383" man="1"/>
        <brk id="161" max="16383" man="1"/>
        <brk id="186" max="16383" man="1"/>
      </rowBreaks>
      <colBreaks count="2" manualBreakCount="2">
        <brk id="46" max="1048575" man="1"/>
        <brk id="53" max="1048575" man="1"/>
      </colBreaks>
      <pageMargins left="0.23622047244094491" right="0.23622047244094491" top="0.74803149606299213" bottom="0.74803149606299213" header="0.31496062992125984" footer="0.31496062992125984"/>
      <pageSetup scale="52" orientation="landscape" r:id="rId3"/>
    </customSheetView>
    <customSheetView guid="{7E615092-1A34-48E1-8A6E-7383EDD6AB18}" scale="85" showPageBreaks="1" zeroValues="0" printArea="1" hiddenRows="1" view="pageBreakPreview" topLeftCell="A5">
      <pane xSplit="8" ySplit="7" topLeftCell="I123" activePane="bottomRight" state="frozen"/>
      <selection pane="bottomRight" activeCell="BC7" sqref="BC7"/>
      <rowBreaks count="7" manualBreakCount="7">
        <brk id="36" max="16383" man="1"/>
        <brk id="61" max="16383" man="1"/>
        <brk id="86" max="16383" man="1"/>
        <brk id="111" max="16383" man="1"/>
        <brk id="136" max="16383" man="1"/>
        <brk id="161" max="16383" man="1"/>
        <brk id="186" max="16383" man="1"/>
      </rowBreaks>
      <colBreaks count="2" manualBreakCount="2">
        <brk id="46" max="1048575" man="1"/>
        <brk id="53" max="1048575" man="1"/>
      </colBreaks>
      <pageMargins left="0" right="0" top="0" bottom="0" header="0" footer="0"/>
      <printOptions horizontalCentered="1"/>
      <pageSetup scale="55" orientation="landscape" r:id="rId4"/>
    </customSheetView>
  </customSheetViews>
  <mergeCells count="162">
    <mergeCell ref="A7:AT7"/>
    <mergeCell ref="H8:N8"/>
    <mergeCell ref="O8:O11"/>
    <mergeCell ref="P8:V10"/>
    <mergeCell ref="W8:W11"/>
    <mergeCell ref="X8:AS9"/>
    <mergeCell ref="L9:M10"/>
    <mergeCell ref="N9:N11"/>
    <mergeCell ref="AZ10:AZ11"/>
    <mergeCell ref="E11:F11"/>
    <mergeCell ref="AR10:AS10"/>
    <mergeCell ref="AU10:AU11"/>
    <mergeCell ref="AV10:AV11"/>
    <mergeCell ref="AW10:AW11"/>
    <mergeCell ref="AX10:AX11"/>
    <mergeCell ref="AY10:AY11"/>
    <mergeCell ref="X10:X11"/>
    <mergeCell ref="Y10:AC10"/>
    <mergeCell ref="AD10:AD11"/>
    <mergeCell ref="AE10:AE11"/>
    <mergeCell ref="AF10:AM10"/>
    <mergeCell ref="AN10:AN11"/>
    <mergeCell ref="AO10:AP10"/>
    <mergeCell ref="AQ10:AQ11"/>
    <mergeCell ref="A35:F35"/>
    <mergeCell ref="AU8:BA9"/>
    <mergeCell ref="BB8:BB11"/>
    <mergeCell ref="A29:F29"/>
    <mergeCell ref="A30:A34"/>
    <mergeCell ref="B30:B34"/>
    <mergeCell ref="C30:C34"/>
    <mergeCell ref="A23:F23"/>
    <mergeCell ref="A24:A28"/>
    <mergeCell ref="B24:B28"/>
    <mergeCell ref="C24:C28"/>
    <mergeCell ref="G8:G11"/>
    <mergeCell ref="AT8:AT11"/>
    <mergeCell ref="A18:A22"/>
    <mergeCell ref="B18:B22"/>
    <mergeCell ref="C18:C22"/>
    <mergeCell ref="A12:A16"/>
    <mergeCell ref="B12:B16"/>
    <mergeCell ref="C12:C16"/>
    <mergeCell ref="A17:F17"/>
    <mergeCell ref="I9:K10"/>
    <mergeCell ref="H9:H11"/>
    <mergeCell ref="A8:F10"/>
    <mergeCell ref="BA10:BA11"/>
    <mergeCell ref="A93:F93"/>
    <mergeCell ref="A86:F86"/>
    <mergeCell ref="A73:F73"/>
    <mergeCell ref="A67:F67"/>
    <mergeCell ref="A68:A72"/>
    <mergeCell ref="B68:B72"/>
    <mergeCell ref="C68:C72"/>
    <mergeCell ref="A75:A79"/>
    <mergeCell ref="B75:B79"/>
    <mergeCell ref="C75:C79"/>
    <mergeCell ref="A80:F80"/>
    <mergeCell ref="A81:A85"/>
    <mergeCell ref="B81:B85"/>
    <mergeCell ref="C81:C85"/>
    <mergeCell ref="A87:F87"/>
    <mergeCell ref="A88:A92"/>
    <mergeCell ref="B88:B92"/>
    <mergeCell ref="C88:C92"/>
    <mergeCell ref="A107:A111"/>
    <mergeCell ref="B107:B111"/>
    <mergeCell ref="C107:C111"/>
    <mergeCell ref="A112:F112"/>
    <mergeCell ref="A94:A98"/>
    <mergeCell ref="B94:B98"/>
    <mergeCell ref="C94:C98"/>
    <mergeCell ref="A99:F99"/>
    <mergeCell ref="A100:F100"/>
    <mergeCell ref="A101:A105"/>
    <mergeCell ref="B101:B105"/>
    <mergeCell ref="C101:C105"/>
    <mergeCell ref="A106:F106"/>
    <mergeCell ref="A113:A117"/>
    <mergeCell ref="B113:B117"/>
    <mergeCell ref="C113:C117"/>
    <mergeCell ref="A118:F118"/>
    <mergeCell ref="A119:F119"/>
    <mergeCell ref="A120:A124"/>
    <mergeCell ref="B120:B124"/>
    <mergeCell ref="C120:C124"/>
    <mergeCell ref="A125:F125"/>
    <mergeCell ref="A5:F5"/>
    <mergeCell ref="A6:F6"/>
    <mergeCell ref="A185:F185"/>
    <mergeCell ref="A174:E174"/>
    <mergeCell ref="A175:E175"/>
    <mergeCell ref="A176:E176"/>
    <mergeCell ref="A173:E173"/>
    <mergeCell ref="A178:BB178"/>
    <mergeCell ref="A167:E167"/>
    <mergeCell ref="A168:E168"/>
    <mergeCell ref="A169:E169"/>
    <mergeCell ref="A170:E170"/>
    <mergeCell ref="A171:E171"/>
    <mergeCell ref="A172:E172"/>
    <mergeCell ref="A163:E163"/>
    <mergeCell ref="A164:E164"/>
    <mergeCell ref="A165:E165"/>
    <mergeCell ref="A166:E166"/>
    <mergeCell ref="A139:A143"/>
    <mergeCell ref="B139:B143"/>
    <mergeCell ref="C139:C143"/>
    <mergeCell ref="A144:F144"/>
    <mergeCell ref="A145:A149"/>
    <mergeCell ref="B145:B149"/>
    <mergeCell ref="A36:F36"/>
    <mergeCell ref="A55:F55"/>
    <mergeCell ref="A56:A60"/>
    <mergeCell ref="B56:B60"/>
    <mergeCell ref="C56:C60"/>
    <mergeCell ref="A74:F74"/>
    <mergeCell ref="A61:F61"/>
    <mergeCell ref="A62:A66"/>
    <mergeCell ref="B62:B66"/>
    <mergeCell ref="C62:C66"/>
    <mergeCell ref="A54:F54"/>
    <mergeCell ref="A48:F48"/>
    <mergeCell ref="A49:A53"/>
    <mergeCell ref="B49:B53"/>
    <mergeCell ref="C49:C53"/>
    <mergeCell ref="A42:F42"/>
    <mergeCell ref="A43:A47"/>
    <mergeCell ref="B43:B47"/>
    <mergeCell ref="C43:C47"/>
    <mergeCell ref="A37:A41"/>
    <mergeCell ref="B37:B41"/>
    <mergeCell ref="C37:C41"/>
    <mergeCell ref="A151:F151"/>
    <mergeCell ref="A152:F152"/>
    <mergeCell ref="A154:BB154"/>
    <mergeCell ref="A155:E155"/>
    <mergeCell ref="A156:E156"/>
    <mergeCell ref="B126:B130"/>
    <mergeCell ref="C126:C130"/>
    <mergeCell ref="A131:F131"/>
    <mergeCell ref="A132:A136"/>
    <mergeCell ref="B132:B136"/>
    <mergeCell ref="C132:C136"/>
    <mergeCell ref="A137:F137"/>
    <mergeCell ref="A138:F138"/>
    <mergeCell ref="C145:C149"/>
    <mergeCell ref="A150:F150"/>
    <mergeCell ref="A126:A130"/>
    <mergeCell ref="A184:G184"/>
    <mergeCell ref="A179:G179"/>
    <mergeCell ref="A180:G180"/>
    <mergeCell ref="A181:G181"/>
    <mergeCell ref="A182:G182"/>
    <mergeCell ref="A183:G183"/>
    <mergeCell ref="A157:E157"/>
    <mergeCell ref="A158:E158"/>
    <mergeCell ref="A159:E159"/>
    <mergeCell ref="A160:E160"/>
    <mergeCell ref="A161:E161"/>
    <mergeCell ref="A162:E162"/>
  </mergeCells>
  <conditionalFormatting sqref="G12:G152">
    <cfRule type="expression" dxfId="575" priority="232">
      <formula>$G12 = "ok"</formula>
    </cfRule>
  </conditionalFormatting>
  <conditionalFormatting sqref="F12:F152">
    <cfRule type="expression" dxfId="574" priority="227">
      <formula>$E12="جنح البيئة"</formula>
    </cfRule>
    <cfRule type="expression" dxfId="573" priority="228">
      <formula>$E12="القضايا الماسة بامن البلاد"</formula>
    </cfRule>
    <cfRule type="expression" dxfId="572" priority="229">
      <formula>$E12="قضايا العنف ضد المرأة"</formula>
    </cfRule>
    <cfRule type="expression" dxfId="571" priority="230">
      <formula>$E12="مباني واملاك الدولة"</formula>
    </cfRule>
    <cfRule type="expression" dxfId="570" priority="231">
      <formula>$E12="جنح ومخالفات"</formula>
    </cfRule>
  </conditionalFormatting>
  <conditionalFormatting sqref="F12">
    <cfRule type="expression" dxfId="569" priority="226">
      <formula>$E12="جنح المرور"</formula>
    </cfRule>
  </conditionalFormatting>
  <conditionalFormatting sqref="F18">
    <cfRule type="expression" dxfId="568" priority="219">
      <formula>$E18="جنح المرور"</formula>
    </cfRule>
  </conditionalFormatting>
  <conditionalFormatting sqref="F24">
    <cfRule type="expression" dxfId="567" priority="218">
      <formula>$E24="جنح المرور"</formula>
    </cfRule>
  </conditionalFormatting>
  <conditionalFormatting sqref="F30">
    <cfRule type="expression" dxfId="566" priority="217">
      <formula>$E30="جنح المرور"</formula>
    </cfRule>
  </conditionalFormatting>
  <conditionalFormatting sqref="F37">
    <cfRule type="expression" dxfId="565" priority="216">
      <formula>$E37="جنح المرور"</formula>
    </cfRule>
  </conditionalFormatting>
  <conditionalFormatting sqref="F43">
    <cfRule type="expression" dxfId="564" priority="215">
      <formula>$E43="جنح المرور"</formula>
    </cfRule>
  </conditionalFormatting>
  <conditionalFormatting sqref="F49">
    <cfRule type="expression" dxfId="563" priority="214">
      <formula>$E49="جنح المرور"</formula>
    </cfRule>
  </conditionalFormatting>
  <conditionalFormatting sqref="F56">
    <cfRule type="expression" dxfId="562" priority="213">
      <formula>$E56="جنح المرور"</formula>
    </cfRule>
  </conditionalFormatting>
  <conditionalFormatting sqref="F62">
    <cfRule type="expression" dxfId="561" priority="212">
      <formula>$E62="جنح المرور"</formula>
    </cfRule>
  </conditionalFormatting>
  <conditionalFormatting sqref="F68">
    <cfRule type="expression" dxfId="560" priority="211">
      <formula>$E68="جنح المرور"</formula>
    </cfRule>
  </conditionalFormatting>
  <conditionalFormatting sqref="F75">
    <cfRule type="expression" dxfId="559" priority="210">
      <formula>$E75="جنح المرور"</formula>
    </cfRule>
  </conditionalFormatting>
  <conditionalFormatting sqref="F81">
    <cfRule type="expression" dxfId="558" priority="209">
      <formula>$E81="جنح المرور"</formula>
    </cfRule>
  </conditionalFormatting>
  <conditionalFormatting sqref="F88">
    <cfRule type="expression" dxfId="557" priority="208">
      <formula>$E88="جنح المرور"</formula>
    </cfRule>
  </conditionalFormatting>
  <conditionalFormatting sqref="F94">
    <cfRule type="expression" dxfId="556" priority="207">
      <formula>$E94="جنح المرور"</formula>
    </cfRule>
  </conditionalFormatting>
  <conditionalFormatting sqref="F101">
    <cfRule type="expression" dxfId="555" priority="206">
      <formula>$E101="جنح المرور"</formula>
    </cfRule>
  </conditionalFormatting>
  <conditionalFormatting sqref="F107">
    <cfRule type="expression" dxfId="554" priority="205">
      <formula>$E107="جنح المرور"</formula>
    </cfRule>
  </conditionalFormatting>
  <conditionalFormatting sqref="F113">
    <cfRule type="expression" dxfId="553" priority="204">
      <formula>$E113="جنح المرور"</formula>
    </cfRule>
  </conditionalFormatting>
  <conditionalFormatting sqref="F120">
    <cfRule type="expression" dxfId="552" priority="203">
      <formula>$E120="جنح المرور"</formula>
    </cfRule>
  </conditionalFormatting>
  <conditionalFormatting sqref="F126">
    <cfRule type="expression" dxfId="551" priority="202">
      <formula>$E126="جنح المرور"</formula>
    </cfRule>
  </conditionalFormatting>
  <conditionalFormatting sqref="F132">
    <cfRule type="expression" dxfId="550" priority="201">
      <formula>$E132="جنح المرور"</formula>
    </cfRule>
  </conditionalFormatting>
  <conditionalFormatting sqref="F139">
    <cfRule type="expression" dxfId="549" priority="200">
      <formula>$E139="جنح المرور"</formula>
    </cfRule>
  </conditionalFormatting>
  <conditionalFormatting sqref="F145">
    <cfRule type="expression" dxfId="548" priority="199">
      <formula>$E145="جنح المرور"</formula>
    </cfRule>
  </conditionalFormatting>
  <conditionalFormatting sqref="G155">
    <cfRule type="expression" dxfId="547" priority="198">
      <formula>$G155 = "ok"</formula>
    </cfRule>
  </conditionalFormatting>
  <conditionalFormatting sqref="F155">
    <cfRule type="expression" dxfId="546" priority="193">
      <formula>$E155="جنح البيئة"</formula>
    </cfRule>
    <cfRule type="expression" dxfId="545" priority="194">
      <formula>$E155="القضايا الماسة بامن البلاد"</formula>
    </cfRule>
    <cfRule type="expression" dxfId="544" priority="195">
      <formula>$E155="قضايا العنف ضد المرأة"</formula>
    </cfRule>
    <cfRule type="expression" dxfId="543" priority="196">
      <formula>$E155="مباني واملاك الدولة"</formula>
    </cfRule>
    <cfRule type="expression" dxfId="542" priority="197">
      <formula>$E155="جنح ومخالفات"</formula>
    </cfRule>
  </conditionalFormatting>
  <conditionalFormatting sqref="G156">
    <cfRule type="expression" dxfId="541" priority="192">
      <formula>$G156 = "ok"</formula>
    </cfRule>
  </conditionalFormatting>
  <conditionalFormatting sqref="F156">
    <cfRule type="expression" dxfId="540" priority="187">
      <formula>$E156="جنح البيئة"</formula>
    </cfRule>
    <cfRule type="expression" dxfId="539" priority="188">
      <formula>$E156="القضايا الماسة بامن البلاد"</formula>
    </cfRule>
    <cfRule type="expression" dxfId="538" priority="189">
      <formula>$E156="قضايا العنف ضد المرأة"</formula>
    </cfRule>
    <cfRule type="expression" dxfId="537" priority="190">
      <formula>$E156="مباني واملاك الدولة"</formula>
    </cfRule>
    <cfRule type="expression" dxfId="536" priority="191">
      <formula>$E156="جنح ومخالفات"</formula>
    </cfRule>
  </conditionalFormatting>
  <conditionalFormatting sqref="G157">
    <cfRule type="expression" dxfId="535" priority="186">
      <formula>$G157 = "ok"</formula>
    </cfRule>
  </conditionalFormatting>
  <conditionalFormatting sqref="F157">
    <cfRule type="expression" dxfId="534" priority="181">
      <formula>$E157="جنح البيئة"</formula>
    </cfRule>
    <cfRule type="expression" dxfId="533" priority="182">
      <formula>$E157="القضايا الماسة بامن البلاد"</formula>
    </cfRule>
    <cfRule type="expression" dxfId="532" priority="183">
      <formula>$E157="قضايا العنف ضد المرأة"</formula>
    </cfRule>
    <cfRule type="expression" dxfId="531" priority="184">
      <formula>$E157="مباني واملاك الدولة"</formula>
    </cfRule>
    <cfRule type="expression" dxfId="530" priority="185">
      <formula>$E157="جنح ومخالفات"</formula>
    </cfRule>
  </conditionalFormatting>
  <conditionalFormatting sqref="G158">
    <cfRule type="expression" dxfId="529" priority="180">
      <formula>$G158 = "ok"</formula>
    </cfRule>
  </conditionalFormatting>
  <conditionalFormatting sqref="F158">
    <cfRule type="expression" dxfId="528" priority="175">
      <formula>$E158="جنح البيئة"</formula>
    </cfRule>
    <cfRule type="expression" dxfId="527" priority="176">
      <formula>$E158="القضايا الماسة بامن البلاد"</formula>
    </cfRule>
    <cfRule type="expression" dxfId="526" priority="177">
      <formula>$E158="قضايا العنف ضد المرأة"</formula>
    </cfRule>
    <cfRule type="expression" dxfId="525" priority="178">
      <formula>$E158="مباني واملاك الدولة"</formula>
    </cfRule>
    <cfRule type="expression" dxfId="524" priority="179">
      <formula>$E158="جنح ومخالفات"</formula>
    </cfRule>
  </conditionalFormatting>
  <conditionalFormatting sqref="G159">
    <cfRule type="expression" dxfId="523" priority="174">
      <formula>$G159 = "ok"</formula>
    </cfRule>
  </conditionalFormatting>
  <conditionalFormatting sqref="F159">
    <cfRule type="expression" dxfId="522" priority="169">
      <formula>$E159="جنح البيئة"</formula>
    </cfRule>
    <cfRule type="expression" dxfId="521" priority="170">
      <formula>$E159="القضايا الماسة بامن البلاد"</formula>
    </cfRule>
    <cfRule type="expression" dxfId="520" priority="171">
      <formula>$E159="قضايا العنف ضد المرأة"</formula>
    </cfRule>
    <cfRule type="expression" dxfId="519" priority="172">
      <formula>$E159="مباني واملاك الدولة"</formula>
    </cfRule>
    <cfRule type="expression" dxfId="518" priority="173">
      <formula>$E159="جنح ومخالفات"</formula>
    </cfRule>
  </conditionalFormatting>
  <conditionalFormatting sqref="G160">
    <cfRule type="expression" dxfId="517" priority="168">
      <formula>$G160 = "ok"</formula>
    </cfRule>
  </conditionalFormatting>
  <conditionalFormatting sqref="F160">
    <cfRule type="expression" dxfId="516" priority="163">
      <formula>$E160="جنح البيئة"</formula>
    </cfRule>
    <cfRule type="expression" dxfId="515" priority="164">
      <formula>$E160="القضايا الماسة بامن البلاد"</formula>
    </cfRule>
    <cfRule type="expression" dxfId="514" priority="165">
      <formula>$E160="قضايا العنف ضد المرأة"</formula>
    </cfRule>
    <cfRule type="expression" dxfId="513" priority="166">
      <formula>$E160="مباني واملاك الدولة"</formula>
    </cfRule>
    <cfRule type="expression" dxfId="512" priority="167">
      <formula>$E160="جنح ومخالفات"</formula>
    </cfRule>
  </conditionalFormatting>
  <conditionalFormatting sqref="G161">
    <cfRule type="expression" dxfId="511" priority="162">
      <formula>$G161 = "ok"</formula>
    </cfRule>
  </conditionalFormatting>
  <conditionalFormatting sqref="F161">
    <cfRule type="expression" dxfId="510" priority="157">
      <formula>$E161="جنح البيئة"</formula>
    </cfRule>
    <cfRule type="expression" dxfId="509" priority="158">
      <formula>$E161="القضايا الماسة بامن البلاد"</formula>
    </cfRule>
    <cfRule type="expression" dxfId="508" priority="159">
      <formula>$E161="قضايا العنف ضد المرأة"</formula>
    </cfRule>
    <cfRule type="expression" dxfId="507" priority="160">
      <formula>$E161="مباني واملاك الدولة"</formula>
    </cfRule>
    <cfRule type="expression" dxfId="506" priority="161">
      <formula>$E161="جنح ومخالفات"</formula>
    </cfRule>
  </conditionalFormatting>
  <conditionalFormatting sqref="G162">
    <cfRule type="expression" dxfId="505" priority="156">
      <formula>$G162 = "ok"</formula>
    </cfRule>
  </conditionalFormatting>
  <conditionalFormatting sqref="F162">
    <cfRule type="expression" dxfId="504" priority="151">
      <formula>$E162="جنح البيئة"</formula>
    </cfRule>
    <cfRule type="expression" dxfId="503" priority="152">
      <formula>$E162="القضايا الماسة بامن البلاد"</formula>
    </cfRule>
    <cfRule type="expression" dxfId="502" priority="153">
      <formula>$E162="قضايا العنف ضد المرأة"</formula>
    </cfRule>
    <cfRule type="expression" dxfId="501" priority="154">
      <formula>$E162="مباني واملاك الدولة"</formula>
    </cfRule>
    <cfRule type="expression" dxfId="500" priority="155">
      <formula>$E162="جنح ومخالفات"</formula>
    </cfRule>
  </conditionalFormatting>
  <conditionalFormatting sqref="G163">
    <cfRule type="expression" dxfId="499" priority="150">
      <formula>$G163 = "ok"</formula>
    </cfRule>
  </conditionalFormatting>
  <conditionalFormatting sqref="F163">
    <cfRule type="expression" dxfId="498" priority="145">
      <formula>$E163="جنح البيئة"</formula>
    </cfRule>
    <cfRule type="expression" dxfId="497" priority="146">
      <formula>$E163="القضايا الماسة بامن البلاد"</formula>
    </cfRule>
    <cfRule type="expression" dxfId="496" priority="147">
      <formula>$E163="قضايا العنف ضد المرأة"</formula>
    </cfRule>
    <cfRule type="expression" dxfId="495" priority="148">
      <formula>$E163="مباني واملاك الدولة"</formula>
    </cfRule>
    <cfRule type="expression" dxfId="494" priority="149">
      <formula>$E163="جنح ومخالفات"</formula>
    </cfRule>
  </conditionalFormatting>
  <conditionalFormatting sqref="G164">
    <cfRule type="expression" dxfId="493" priority="144">
      <formula>$G164 = "ok"</formula>
    </cfRule>
  </conditionalFormatting>
  <conditionalFormatting sqref="F164">
    <cfRule type="expression" dxfId="492" priority="139">
      <formula>$E164="جنح البيئة"</formula>
    </cfRule>
    <cfRule type="expression" dxfId="491" priority="140">
      <formula>$E164="القضايا الماسة بامن البلاد"</formula>
    </cfRule>
    <cfRule type="expression" dxfId="490" priority="141">
      <formula>$E164="قضايا العنف ضد المرأة"</formula>
    </cfRule>
    <cfRule type="expression" dxfId="489" priority="142">
      <formula>$E164="مباني واملاك الدولة"</formula>
    </cfRule>
    <cfRule type="expression" dxfId="488" priority="143">
      <formula>$E164="جنح ومخالفات"</formula>
    </cfRule>
  </conditionalFormatting>
  <conditionalFormatting sqref="G165">
    <cfRule type="expression" dxfId="487" priority="138">
      <formula>$G165 = "ok"</formula>
    </cfRule>
  </conditionalFormatting>
  <conditionalFormatting sqref="F165">
    <cfRule type="expression" dxfId="486" priority="133">
      <formula>$E165="جنح البيئة"</formula>
    </cfRule>
    <cfRule type="expression" dxfId="485" priority="134">
      <formula>$E165="القضايا الماسة بامن البلاد"</formula>
    </cfRule>
    <cfRule type="expression" dxfId="484" priority="135">
      <formula>$E165="قضايا العنف ضد المرأة"</formula>
    </cfRule>
    <cfRule type="expression" dxfId="483" priority="136">
      <formula>$E165="مباني واملاك الدولة"</formula>
    </cfRule>
    <cfRule type="expression" dxfId="482" priority="137">
      <formula>$E165="جنح ومخالفات"</formula>
    </cfRule>
  </conditionalFormatting>
  <conditionalFormatting sqref="G166">
    <cfRule type="expression" dxfId="481" priority="132">
      <formula>$G166 = "ok"</formula>
    </cfRule>
  </conditionalFormatting>
  <conditionalFormatting sqref="F166">
    <cfRule type="expression" dxfId="480" priority="127">
      <formula>$E166="جنح البيئة"</formula>
    </cfRule>
    <cfRule type="expression" dxfId="479" priority="128">
      <formula>$E166="القضايا الماسة بامن البلاد"</formula>
    </cfRule>
    <cfRule type="expression" dxfId="478" priority="129">
      <formula>$E166="قضايا العنف ضد المرأة"</formula>
    </cfRule>
    <cfRule type="expression" dxfId="477" priority="130">
      <formula>$E166="مباني واملاك الدولة"</formula>
    </cfRule>
    <cfRule type="expression" dxfId="476" priority="131">
      <formula>$E166="جنح ومخالفات"</formula>
    </cfRule>
  </conditionalFormatting>
  <conditionalFormatting sqref="G167">
    <cfRule type="expression" dxfId="475" priority="126">
      <formula>$G167 = "ok"</formula>
    </cfRule>
  </conditionalFormatting>
  <conditionalFormatting sqref="F167">
    <cfRule type="expression" dxfId="474" priority="121">
      <formula>$E167="جنح البيئة"</formula>
    </cfRule>
    <cfRule type="expression" dxfId="473" priority="122">
      <formula>$E167="القضايا الماسة بامن البلاد"</formula>
    </cfRule>
    <cfRule type="expression" dxfId="472" priority="123">
      <formula>$E167="قضايا العنف ضد المرأة"</formula>
    </cfRule>
    <cfRule type="expression" dxfId="471" priority="124">
      <formula>$E167="مباني واملاك الدولة"</formula>
    </cfRule>
    <cfRule type="expression" dxfId="470" priority="125">
      <formula>$E167="جنح ومخالفات"</formula>
    </cfRule>
  </conditionalFormatting>
  <conditionalFormatting sqref="G168">
    <cfRule type="expression" dxfId="469" priority="120">
      <formula>$G168 = "ok"</formula>
    </cfRule>
  </conditionalFormatting>
  <conditionalFormatting sqref="F168">
    <cfRule type="expression" dxfId="468" priority="115">
      <formula>$E168="جنح البيئة"</formula>
    </cfRule>
    <cfRule type="expression" dxfId="467" priority="116">
      <formula>$E168="القضايا الماسة بامن البلاد"</formula>
    </cfRule>
    <cfRule type="expression" dxfId="466" priority="117">
      <formula>$E168="قضايا العنف ضد المرأة"</formula>
    </cfRule>
    <cfRule type="expression" dxfId="465" priority="118">
      <formula>$E168="مباني واملاك الدولة"</formula>
    </cfRule>
    <cfRule type="expression" dxfId="464" priority="119">
      <formula>$E168="جنح ومخالفات"</formula>
    </cfRule>
  </conditionalFormatting>
  <conditionalFormatting sqref="G169">
    <cfRule type="expression" dxfId="463" priority="114">
      <formula>$G169 = "ok"</formula>
    </cfRule>
  </conditionalFormatting>
  <conditionalFormatting sqref="F169">
    <cfRule type="expression" dxfId="462" priority="109">
      <formula>$E169="جنح البيئة"</formula>
    </cfRule>
    <cfRule type="expression" dxfId="461" priority="110">
      <formula>$E169="القضايا الماسة بامن البلاد"</formula>
    </cfRule>
    <cfRule type="expression" dxfId="460" priority="111">
      <formula>$E169="قضايا العنف ضد المرأة"</formula>
    </cfRule>
    <cfRule type="expression" dxfId="459" priority="112">
      <formula>$E169="مباني واملاك الدولة"</formula>
    </cfRule>
    <cfRule type="expression" dxfId="458" priority="113">
      <formula>$E169="جنح ومخالفات"</formula>
    </cfRule>
  </conditionalFormatting>
  <conditionalFormatting sqref="G170">
    <cfRule type="expression" dxfId="457" priority="108">
      <formula>$G170 = "ok"</formula>
    </cfRule>
  </conditionalFormatting>
  <conditionalFormatting sqref="F170">
    <cfRule type="expression" dxfId="456" priority="103">
      <formula>$E170="جنح البيئة"</formula>
    </cfRule>
    <cfRule type="expression" dxfId="455" priority="104">
      <formula>$E170="القضايا الماسة بامن البلاد"</formula>
    </cfRule>
    <cfRule type="expression" dxfId="454" priority="105">
      <formula>$E170="قضايا العنف ضد المرأة"</formula>
    </cfRule>
    <cfRule type="expression" dxfId="453" priority="106">
      <formula>$E170="مباني واملاك الدولة"</formula>
    </cfRule>
    <cfRule type="expression" dxfId="452" priority="107">
      <formula>$E170="جنح ومخالفات"</formula>
    </cfRule>
  </conditionalFormatting>
  <conditionalFormatting sqref="G171">
    <cfRule type="expression" dxfId="451" priority="102">
      <formula>$G171 = "ok"</formula>
    </cfRule>
  </conditionalFormatting>
  <conditionalFormatting sqref="F171">
    <cfRule type="expression" dxfId="450" priority="97">
      <formula>$E171="جنح البيئة"</formula>
    </cfRule>
    <cfRule type="expression" dxfId="449" priority="98">
      <formula>$E171="القضايا الماسة بامن البلاد"</formula>
    </cfRule>
    <cfRule type="expression" dxfId="448" priority="99">
      <formula>$E171="قضايا العنف ضد المرأة"</formula>
    </cfRule>
    <cfRule type="expression" dxfId="447" priority="100">
      <formula>$E171="مباني واملاك الدولة"</formula>
    </cfRule>
    <cfRule type="expression" dxfId="446" priority="101">
      <formula>$E171="جنح ومخالفات"</formula>
    </cfRule>
  </conditionalFormatting>
  <conditionalFormatting sqref="G172">
    <cfRule type="expression" dxfId="445" priority="96">
      <formula>$G172 = "ok"</formula>
    </cfRule>
  </conditionalFormatting>
  <conditionalFormatting sqref="F172">
    <cfRule type="expression" dxfId="444" priority="91">
      <formula>$E172="جنح البيئة"</formula>
    </cfRule>
    <cfRule type="expression" dxfId="443" priority="92">
      <formula>$E172="القضايا الماسة بامن البلاد"</formula>
    </cfRule>
    <cfRule type="expression" dxfId="442" priority="93">
      <formula>$E172="قضايا العنف ضد المرأة"</formula>
    </cfRule>
    <cfRule type="expression" dxfId="441" priority="94">
      <formula>$E172="مباني واملاك الدولة"</formula>
    </cfRule>
    <cfRule type="expression" dxfId="440" priority="95">
      <formula>$E172="جنح ومخالفات"</formula>
    </cfRule>
  </conditionalFormatting>
  <conditionalFormatting sqref="G173">
    <cfRule type="expression" dxfId="439" priority="90">
      <formula>$G173 = "ok"</formula>
    </cfRule>
  </conditionalFormatting>
  <conditionalFormatting sqref="F173">
    <cfRule type="expression" dxfId="438" priority="85">
      <formula>$E173="جنح البيئة"</formula>
    </cfRule>
    <cfRule type="expression" dxfId="437" priority="86">
      <formula>$E173="القضايا الماسة بامن البلاد"</formula>
    </cfRule>
    <cfRule type="expression" dxfId="436" priority="87">
      <formula>$E173="قضايا العنف ضد المرأة"</formula>
    </cfRule>
    <cfRule type="expression" dxfId="435" priority="88">
      <formula>$E173="مباني واملاك الدولة"</formula>
    </cfRule>
    <cfRule type="expression" dxfId="434" priority="89">
      <formula>$E173="جنح ومخالفات"</formula>
    </cfRule>
  </conditionalFormatting>
  <conditionalFormatting sqref="G174">
    <cfRule type="expression" dxfId="433" priority="84">
      <formula>$G174 = "ok"</formula>
    </cfRule>
  </conditionalFormatting>
  <conditionalFormatting sqref="F174">
    <cfRule type="expression" dxfId="432" priority="79">
      <formula>$E174="جنح البيئة"</formula>
    </cfRule>
    <cfRule type="expression" dxfId="431" priority="80">
      <formula>$E174="القضايا الماسة بامن البلاد"</formula>
    </cfRule>
    <cfRule type="expression" dxfId="430" priority="81">
      <formula>$E174="قضايا العنف ضد المرأة"</formula>
    </cfRule>
    <cfRule type="expression" dxfId="429" priority="82">
      <formula>$E174="مباني واملاك الدولة"</formula>
    </cfRule>
    <cfRule type="expression" dxfId="428" priority="83">
      <formula>$E174="جنح ومخالفات"</formula>
    </cfRule>
  </conditionalFormatting>
  <conditionalFormatting sqref="G175">
    <cfRule type="expression" dxfId="427" priority="78">
      <formula>$G175 = "ok"</formula>
    </cfRule>
  </conditionalFormatting>
  <conditionalFormatting sqref="F175">
    <cfRule type="expression" dxfId="426" priority="73">
      <formula>$E175="جنح البيئة"</formula>
    </cfRule>
    <cfRule type="expression" dxfId="425" priority="74">
      <formula>$E175="القضايا الماسة بامن البلاد"</formula>
    </cfRule>
    <cfRule type="expression" dxfId="424" priority="75">
      <formula>$E175="قضايا العنف ضد المرأة"</formula>
    </cfRule>
    <cfRule type="expression" dxfId="423" priority="76">
      <formula>$E175="مباني واملاك الدولة"</formula>
    </cfRule>
    <cfRule type="expression" dxfId="422" priority="77">
      <formula>$E175="جنح ومخالفات"</formula>
    </cfRule>
  </conditionalFormatting>
  <conditionalFormatting sqref="G176">
    <cfRule type="expression" dxfId="421" priority="72">
      <formula>$G176 = "ok"</formula>
    </cfRule>
  </conditionalFormatting>
  <conditionalFormatting sqref="F176">
    <cfRule type="expression" dxfId="420" priority="67">
      <formula>$E176="جنح البيئة"</formula>
    </cfRule>
    <cfRule type="expression" dxfId="419" priority="68">
      <formula>$E176="القضايا الماسة بامن البلاد"</formula>
    </cfRule>
    <cfRule type="expression" dxfId="418" priority="69">
      <formula>$E176="قضايا العنف ضد المرأة"</formula>
    </cfRule>
    <cfRule type="expression" dxfId="417" priority="70">
      <formula>$E176="مباني واملاك الدولة"</formula>
    </cfRule>
    <cfRule type="expression" dxfId="416" priority="71">
      <formula>$E176="جنح ومخالفات"</formula>
    </cfRule>
  </conditionalFormatting>
  <conditionalFormatting sqref="F179">
    <cfRule type="expression" dxfId="415" priority="61">
      <formula>$E179="جنح البيئة"</formula>
    </cfRule>
    <cfRule type="expression" dxfId="414" priority="62">
      <formula>$E179="القضايا الماسة بامن البلاد"</formula>
    </cfRule>
    <cfRule type="expression" dxfId="413" priority="63">
      <formula>$E179="قضايا العنف ضد المرأة"</formula>
    </cfRule>
    <cfRule type="expression" dxfId="412" priority="64">
      <formula>$E179="مباني واملاك الدولة"</formula>
    </cfRule>
    <cfRule type="expression" dxfId="411" priority="65">
      <formula>$E179="جنح ومخالفات"</formula>
    </cfRule>
  </conditionalFormatting>
  <conditionalFormatting sqref="F180">
    <cfRule type="expression" dxfId="410" priority="55">
      <formula>$E180="جنح البيئة"</formula>
    </cfRule>
    <cfRule type="expression" dxfId="409" priority="56">
      <formula>$E180="القضايا الماسة بامن البلاد"</formula>
    </cfRule>
    <cfRule type="expression" dxfId="408" priority="57">
      <formula>$E180="قضايا العنف ضد المرأة"</formula>
    </cfRule>
    <cfRule type="expression" dxfId="407" priority="58">
      <formula>$E180="مباني واملاك الدولة"</formula>
    </cfRule>
    <cfRule type="expression" dxfId="406" priority="59">
      <formula>$E180="جنح ومخالفات"</formula>
    </cfRule>
  </conditionalFormatting>
  <conditionalFormatting sqref="F181">
    <cfRule type="expression" dxfId="405" priority="49">
      <formula>$E181="جنح البيئة"</formula>
    </cfRule>
    <cfRule type="expression" dxfId="404" priority="50">
      <formula>$E181="القضايا الماسة بامن البلاد"</formula>
    </cfRule>
    <cfRule type="expression" dxfId="403" priority="51">
      <formula>$E181="قضايا العنف ضد المرأة"</formula>
    </cfRule>
    <cfRule type="expression" dxfId="402" priority="52">
      <formula>$E181="مباني واملاك الدولة"</formula>
    </cfRule>
    <cfRule type="expression" dxfId="401" priority="53">
      <formula>$E181="جنح ومخالفات"</formula>
    </cfRule>
  </conditionalFormatting>
  <conditionalFormatting sqref="F182">
    <cfRule type="expression" dxfId="400" priority="43">
      <formula>$E182="جنح البيئة"</formula>
    </cfRule>
    <cfRule type="expression" dxfId="399" priority="44">
      <formula>$E182="القضايا الماسة بامن البلاد"</formula>
    </cfRule>
    <cfRule type="expression" dxfId="398" priority="45">
      <formula>$E182="قضايا العنف ضد المرأة"</formula>
    </cfRule>
    <cfRule type="expression" dxfId="397" priority="46">
      <formula>$E182="مباني واملاك الدولة"</formula>
    </cfRule>
    <cfRule type="expression" dxfId="396" priority="47">
      <formula>$E182="جنح ومخالفات"</formula>
    </cfRule>
  </conditionalFormatting>
  <conditionalFormatting sqref="F183">
    <cfRule type="expression" dxfId="395" priority="37">
      <formula>$E183="جنح البيئة"</formula>
    </cfRule>
    <cfRule type="expression" dxfId="394" priority="38">
      <formula>$E183="القضايا الماسة بامن البلاد"</formula>
    </cfRule>
    <cfRule type="expression" dxfId="393" priority="39">
      <formula>$E183="قضايا العنف ضد المرأة"</formula>
    </cfRule>
    <cfRule type="expression" dxfId="392" priority="40">
      <formula>$E183="مباني واملاك الدولة"</formula>
    </cfRule>
    <cfRule type="expression" dxfId="391" priority="41">
      <formula>$E183="جنح ومخالفات"</formula>
    </cfRule>
  </conditionalFormatting>
  <conditionalFormatting sqref="F184">
    <cfRule type="expression" dxfId="390" priority="31">
      <formula>$E184="جنح البيئة"</formula>
    </cfRule>
    <cfRule type="expression" dxfId="389" priority="32">
      <formula>$E184="القضايا الماسة بامن البلاد"</formula>
    </cfRule>
    <cfRule type="expression" dxfId="388" priority="33">
      <formula>$E184="قضايا العنف ضد المرأة"</formula>
    </cfRule>
    <cfRule type="expression" dxfId="387" priority="34">
      <formula>$E184="مباني واملاك الدولة"</formula>
    </cfRule>
    <cfRule type="expression" dxfId="386" priority="35">
      <formula>$E184="جنح ومخالفات"</formula>
    </cfRule>
  </conditionalFormatting>
  <conditionalFormatting sqref="G185">
    <cfRule type="expression" dxfId="385" priority="6">
      <formula>$G185 = "ok"</formula>
    </cfRule>
  </conditionalFormatting>
  <conditionalFormatting sqref="F185">
    <cfRule type="expression" dxfId="384" priority="1">
      <formula>$E185="جنح البيئة"</formula>
    </cfRule>
    <cfRule type="expression" dxfId="383" priority="2">
      <formula>$E185="القضايا الماسة بامن البلاد"</formula>
    </cfRule>
    <cfRule type="expression" dxfId="382" priority="3">
      <formula>$E185="قضايا العنف ضد المرأة"</formula>
    </cfRule>
    <cfRule type="expression" dxfId="381" priority="4">
      <formula>$E185="مباني واملاك الدولة"</formula>
    </cfRule>
    <cfRule type="expression" dxfId="380" priority="5">
      <formula>$E185="جنح ومخالفات"</formula>
    </cfRule>
  </conditionalFormatting>
  <printOptions horizontalCentered="1"/>
  <pageMargins left="0" right="0" top="0" bottom="0" header="0" footer="0"/>
  <pageSetup scale="54" orientation="landscape" r:id="rId5"/>
  <rowBreaks count="11" manualBreakCount="11">
    <brk id="36" max="45" man="1"/>
    <brk id="55" max="45" man="1"/>
    <brk id="74" max="45" man="1"/>
    <brk id="87" max="45" man="1"/>
    <brk id="100" max="45" man="1"/>
    <brk id="119" max="45" man="1"/>
    <brk id="138" max="45" man="1"/>
    <brk id="152" max="45" man="1"/>
    <brk id="169" max="45" man="1"/>
    <brk id="185" max="45" man="1"/>
    <brk id="195" max="16383" man="1"/>
  </rowBreaks>
  <colBreaks count="1" manualBreakCount="1">
    <brk id="53" max="1048575" man="1"/>
  </colBreaks>
  <drawing r:id="rId6"/>
  <extLst>
    <ext xmlns:x14="http://schemas.microsoft.com/office/spreadsheetml/2009/9/main" uri="{CCE6A557-97BC-4b89-ADB6-D9C93CAAB3DF}">
      <x14:dataValidations xmlns:xm="http://schemas.microsoft.com/office/excel/2006/main" count="1">
        <x14:dataValidation type="list" allowBlank="1" showInputMessage="1" showErrorMessage="1" xr:uid="{EE58E185-B846-451B-B114-886D8341B912}">
          <x14:formula1>
            <xm:f>التشكيل_القديم!$B$219:$B$240</xm:f>
          </x14:formula1>
          <xm:sqref>A12:A16 A18:A22 A24:A28 A30:A34 A37:A41 A43:A47 A49:A53 A56:A60 A62:A66 A68:A72 A75:A79 A81:A85 A88:A92 A94:A98 A101:A105 A107:A111 A113:A117 A120:A124 A126:A130 A132:A136 A139:A143 A145:A149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34C1E-A851-4EE9-8727-36460C69649B}">
  <sheetPr codeName="ورقة26"/>
  <dimension ref="A1:BB185"/>
  <sheetViews>
    <sheetView showZeros="0" rightToLeft="1" view="pageBreakPreview" topLeftCell="A20" zoomScale="85" zoomScaleNormal="100" zoomScaleSheetLayoutView="85" workbookViewId="0">
      <selection activeCell="C11" sqref="C1:C1048576"/>
    </sheetView>
  </sheetViews>
  <sheetFormatPr defaultRowHeight="45.9" customHeight="1"/>
  <cols>
    <col min="1" max="1" width="5.8984375" customWidth="1"/>
    <col min="2" max="2" width="28.59765625" customWidth="1"/>
    <col min="3" max="3" width="4.69921875" customWidth="1"/>
    <col min="4" max="4" width="11" hidden="1" customWidth="1"/>
    <col min="5" max="5" width="2" customWidth="1"/>
    <col min="6" max="6" width="35.59765625" customWidth="1"/>
    <col min="7" max="7" width="5.3984375" customWidth="1"/>
    <col min="8" max="23" width="3.8984375" customWidth="1"/>
    <col min="24" max="24" width="5.59765625" customWidth="1"/>
    <col min="25" max="40" width="3.8984375" customWidth="1"/>
    <col min="41" max="42" width="5.59765625" customWidth="1"/>
    <col min="43" max="45" width="3.8984375" customWidth="1"/>
    <col min="46" max="54" width="4.69921875" customWidth="1"/>
  </cols>
  <sheetData>
    <row r="1" spans="1:54" ht="45.9" hidden="1" customHeight="1">
      <c r="L1" s="3395"/>
      <c r="M1" s="3395"/>
      <c r="N1" s="3395"/>
      <c r="O1" s="3395"/>
      <c r="W1" s="3395"/>
      <c r="AE1" s="3395"/>
      <c r="AN1" s="3395"/>
      <c r="AU1" s="3395"/>
      <c r="AV1" s="3395"/>
      <c r="AW1" s="3395"/>
      <c r="AX1" s="3395"/>
      <c r="AY1" s="3395"/>
      <c r="AZ1" s="3395"/>
      <c r="BA1" s="3395"/>
    </row>
    <row r="2" spans="1:54" ht="45.9" hidden="1" customHeight="1">
      <c r="L2" s="3395"/>
      <c r="M2" s="3395"/>
      <c r="N2" s="3395"/>
      <c r="O2" s="3395"/>
      <c r="S2" s="3358"/>
      <c r="W2" s="3395"/>
      <c r="AE2" s="3395"/>
      <c r="AN2" s="3395"/>
      <c r="AU2" s="3395"/>
      <c r="AV2" s="3395"/>
      <c r="AW2" s="3395"/>
      <c r="AX2" s="3395"/>
      <c r="AY2" s="3395"/>
      <c r="AZ2" s="3395"/>
      <c r="BA2" s="3395"/>
    </row>
    <row r="3" spans="1:54" ht="45.9" hidden="1" customHeight="1">
      <c r="J3" s="3359"/>
      <c r="K3" s="3359"/>
      <c r="L3" s="3396"/>
      <c r="M3" s="3396"/>
      <c r="N3" s="3396"/>
      <c r="O3" s="3396"/>
      <c r="P3" s="3359"/>
      <c r="Q3" s="3359"/>
      <c r="R3" s="3359"/>
      <c r="S3" s="3359"/>
      <c r="T3" s="3359"/>
      <c r="U3" s="3359"/>
      <c r="V3" s="3359"/>
      <c r="W3" s="3395"/>
      <c r="AE3" s="3395"/>
      <c r="AN3" s="3395"/>
      <c r="AU3" s="3395"/>
      <c r="AV3" s="3395"/>
      <c r="AW3" s="3395"/>
      <c r="AX3" s="3395"/>
      <c r="AY3" s="3395"/>
      <c r="AZ3" s="3395"/>
      <c r="BA3" s="3395"/>
    </row>
    <row r="4" spans="1:54" ht="45.9" hidden="1" customHeight="1" thickBot="1">
      <c r="L4" s="3395"/>
      <c r="M4" s="3395"/>
      <c r="N4" s="3395"/>
      <c r="O4" s="3395"/>
      <c r="S4" s="3358"/>
      <c r="T4" s="3360"/>
      <c r="W4" s="3395"/>
      <c r="AE4" s="3395"/>
      <c r="AN4" s="3395"/>
      <c r="AU4" s="3395"/>
      <c r="AV4" s="3395"/>
      <c r="AW4" s="3395"/>
      <c r="AX4" s="3395"/>
      <c r="AY4" s="3395"/>
      <c r="AZ4" s="3395"/>
      <c r="BA4" s="3395"/>
    </row>
    <row r="5" spans="1:54" ht="45.9" customHeight="1" thickBot="1">
      <c r="A5" s="6772" t="s">
        <v>340</v>
      </c>
      <c r="B5" s="6773"/>
      <c r="C5" s="6773"/>
      <c r="D5" s="6773"/>
      <c r="E5" s="6773"/>
      <c r="F5" s="6774"/>
      <c r="G5" s="1960"/>
      <c r="H5" s="1960"/>
      <c r="I5" s="1960"/>
      <c r="J5" s="1960"/>
      <c r="K5" s="1960"/>
      <c r="L5" s="2525"/>
      <c r="M5" s="2525"/>
      <c r="N5" s="2525"/>
      <c r="O5" s="2525"/>
      <c r="P5" s="1960"/>
      <c r="Q5" s="1960"/>
      <c r="R5" s="1960"/>
      <c r="S5" s="3358"/>
      <c r="T5" s="3360"/>
      <c r="U5" s="1960"/>
      <c r="V5" s="1960"/>
      <c r="W5" s="2525"/>
      <c r="X5" s="1960"/>
      <c r="Y5" s="1960"/>
      <c r="Z5" s="1960"/>
      <c r="AA5" s="1960"/>
      <c r="AB5" s="1960"/>
      <c r="AC5" s="1960"/>
      <c r="AD5" s="1960"/>
      <c r="AE5" s="2525"/>
      <c r="AF5" s="1960"/>
      <c r="AG5" s="1960"/>
      <c r="AH5" s="1960"/>
      <c r="AI5" s="1960"/>
      <c r="AJ5" s="1960"/>
      <c r="AK5" s="1960"/>
      <c r="AL5" s="1960"/>
      <c r="AM5" s="1960"/>
      <c r="AN5" s="2525"/>
      <c r="AO5" s="1960"/>
      <c r="AP5" s="1960"/>
      <c r="AQ5" s="1960"/>
      <c r="AR5" s="1960"/>
      <c r="AS5" s="1960"/>
      <c r="AT5" s="1960"/>
      <c r="AU5" s="2525"/>
      <c r="AV5" s="2525"/>
      <c r="AW5" s="2525"/>
      <c r="AX5" s="2525"/>
      <c r="AY5" s="2525"/>
      <c r="AZ5" s="2525"/>
      <c r="BA5" s="2525"/>
      <c r="BB5" s="1960"/>
    </row>
    <row r="6" spans="1:54" ht="45.9" customHeight="1">
      <c r="A6" s="6775" t="s">
        <v>341</v>
      </c>
      <c r="B6" s="6776"/>
      <c r="C6" s="6776"/>
      <c r="D6" s="6776"/>
      <c r="E6" s="6776"/>
      <c r="F6" s="6777"/>
      <c r="G6" s="1960"/>
      <c r="H6" s="1960"/>
      <c r="I6" s="1960"/>
      <c r="J6" s="1960"/>
      <c r="K6" s="1960"/>
      <c r="L6" s="2525"/>
      <c r="M6" s="2525"/>
      <c r="N6" s="2525"/>
      <c r="O6" s="2525"/>
      <c r="P6" s="1960"/>
      <c r="Q6" s="1960"/>
      <c r="R6" s="1960"/>
      <c r="S6" s="1960"/>
      <c r="T6" s="3360"/>
      <c r="U6" s="1960"/>
      <c r="V6" s="1960"/>
      <c r="W6" s="2525"/>
      <c r="X6" s="1960"/>
      <c r="Y6" s="1960"/>
      <c r="Z6" s="1960"/>
      <c r="AA6" s="1960"/>
      <c r="AB6" s="1960"/>
      <c r="AC6" s="1960"/>
      <c r="AD6" s="1960"/>
      <c r="AE6" s="2525"/>
      <c r="AF6" s="1960"/>
      <c r="AG6" s="1960"/>
      <c r="AH6" s="1960"/>
      <c r="AI6" s="1960"/>
      <c r="AJ6" s="1960"/>
      <c r="AK6" s="1960"/>
      <c r="AL6" s="1960"/>
      <c r="AM6" s="1960"/>
      <c r="AN6" s="2525"/>
      <c r="AO6" s="1960"/>
      <c r="AP6" s="1960"/>
      <c r="AQ6" s="1960"/>
      <c r="AR6" s="1960"/>
      <c r="AS6" s="1960"/>
      <c r="AT6" s="1960"/>
      <c r="AU6" s="2525"/>
      <c r="AV6" s="2525"/>
      <c r="AW6" s="2525"/>
      <c r="AX6" s="2525"/>
      <c r="AY6" s="2525"/>
      <c r="AZ6" s="2525"/>
      <c r="BA6" s="2525"/>
      <c r="BB6" s="1960"/>
    </row>
    <row r="7" spans="1:54" ht="45.9" customHeight="1" thickBot="1">
      <c r="A7" s="6832" t="str">
        <f>"انتاج الجنح الجزئية " &amp; الاعدادات!D2</f>
        <v xml:space="preserve">انتاج الجنح الجزئية عن شهر  يوليو لسنة 2026م </v>
      </c>
      <c r="B7" s="6832"/>
      <c r="C7" s="6832"/>
      <c r="D7" s="6832"/>
      <c r="E7" s="6832"/>
      <c r="F7" s="6832"/>
      <c r="G7" s="6832"/>
      <c r="H7" s="6832"/>
      <c r="I7" s="6832"/>
      <c r="J7" s="6832"/>
      <c r="K7" s="6832"/>
      <c r="L7" s="6832"/>
      <c r="M7" s="6832"/>
      <c r="N7" s="6832"/>
      <c r="O7" s="6832"/>
      <c r="P7" s="6832"/>
      <c r="Q7" s="6832"/>
      <c r="R7" s="6832"/>
      <c r="S7" s="6832"/>
      <c r="T7" s="6832"/>
      <c r="U7" s="6832"/>
      <c r="V7" s="6832"/>
      <c r="W7" s="6832"/>
      <c r="X7" s="6832"/>
      <c r="Y7" s="6832"/>
      <c r="Z7" s="6832"/>
      <c r="AA7" s="6832"/>
      <c r="AB7" s="6832"/>
      <c r="AC7" s="6832"/>
      <c r="AD7" s="6832"/>
      <c r="AE7" s="6832"/>
      <c r="AF7" s="6832"/>
      <c r="AG7" s="6832"/>
      <c r="AH7" s="6832"/>
      <c r="AI7" s="6832"/>
      <c r="AJ7" s="6832"/>
      <c r="AK7" s="6832"/>
      <c r="AL7" s="6832"/>
      <c r="AM7" s="6832"/>
      <c r="AN7" s="6832"/>
      <c r="AO7" s="6832"/>
      <c r="AP7" s="6832"/>
      <c r="AQ7" s="6832"/>
      <c r="AR7" s="6832"/>
      <c r="AS7" s="6832"/>
      <c r="AT7" s="6832"/>
      <c r="AU7" s="3405"/>
      <c r="AV7" s="3405"/>
      <c r="AW7" s="3405"/>
      <c r="AX7" s="3405"/>
      <c r="AY7" s="3405"/>
      <c r="AZ7" s="3405"/>
      <c r="BA7" s="3405"/>
      <c r="BB7" s="2595"/>
    </row>
    <row r="8" spans="1:54" ht="45.9" customHeight="1" thickBot="1">
      <c r="A8" s="6865" t="s">
        <v>208</v>
      </c>
      <c r="B8" s="6866"/>
      <c r="C8" s="6866"/>
      <c r="D8" s="6866"/>
      <c r="E8" s="6866"/>
      <c r="F8" s="6866"/>
      <c r="G8" s="6871" t="s">
        <v>1682</v>
      </c>
      <c r="H8" s="6873" t="s">
        <v>93</v>
      </c>
      <c r="I8" s="6874"/>
      <c r="J8" s="6874"/>
      <c r="K8" s="6874"/>
      <c r="L8" s="6874"/>
      <c r="M8" s="6874"/>
      <c r="N8" s="6875"/>
      <c r="O8" s="6876" t="s">
        <v>117</v>
      </c>
      <c r="P8" s="6878" t="s">
        <v>342</v>
      </c>
      <c r="Q8" s="6879"/>
      <c r="R8" s="6879"/>
      <c r="S8" s="6879"/>
      <c r="T8" s="6879"/>
      <c r="U8" s="6879"/>
      <c r="V8" s="6880"/>
      <c r="W8" s="6884" t="s">
        <v>97</v>
      </c>
      <c r="X8" s="6886" t="s">
        <v>343</v>
      </c>
      <c r="Y8" s="6886"/>
      <c r="Z8" s="6886"/>
      <c r="AA8" s="6886"/>
      <c r="AB8" s="6886"/>
      <c r="AC8" s="6886"/>
      <c r="AD8" s="6886"/>
      <c r="AE8" s="6886"/>
      <c r="AF8" s="6886"/>
      <c r="AG8" s="6886"/>
      <c r="AH8" s="6886"/>
      <c r="AI8" s="6886"/>
      <c r="AJ8" s="6886"/>
      <c r="AK8" s="6886"/>
      <c r="AL8" s="6886"/>
      <c r="AM8" s="6886"/>
      <c r="AN8" s="6886"/>
      <c r="AO8" s="6886"/>
      <c r="AP8" s="6886"/>
      <c r="AQ8" s="6886"/>
      <c r="AR8" s="6886"/>
      <c r="AS8" s="6887"/>
      <c r="AT8" s="6893" t="s">
        <v>116</v>
      </c>
      <c r="AU8" s="6778" t="s">
        <v>345</v>
      </c>
      <c r="AV8" s="6779"/>
      <c r="AW8" s="6779"/>
      <c r="AX8" s="6779"/>
      <c r="AY8" s="6779"/>
      <c r="AZ8" s="6779"/>
      <c r="BA8" s="6780"/>
      <c r="BB8" s="6784" t="s">
        <v>1409</v>
      </c>
    </row>
    <row r="9" spans="1:54" ht="45.9" customHeight="1" thickTop="1" thickBot="1">
      <c r="A9" s="6867"/>
      <c r="B9" s="6868"/>
      <c r="C9" s="6868"/>
      <c r="D9" s="6868"/>
      <c r="E9" s="6868"/>
      <c r="F9" s="6868"/>
      <c r="G9" s="6872"/>
      <c r="H9" s="6797" t="s">
        <v>135</v>
      </c>
      <c r="I9" s="6791" t="s">
        <v>1504</v>
      </c>
      <c r="J9" s="6792"/>
      <c r="K9" s="6793"/>
      <c r="L9" s="6851" t="s">
        <v>344</v>
      </c>
      <c r="M9" s="6852"/>
      <c r="N9" s="6861" t="s">
        <v>109</v>
      </c>
      <c r="O9" s="6877"/>
      <c r="P9" s="6878"/>
      <c r="Q9" s="6879"/>
      <c r="R9" s="6879"/>
      <c r="S9" s="6879"/>
      <c r="T9" s="6879"/>
      <c r="U9" s="6879"/>
      <c r="V9" s="6880"/>
      <c r="W9" s="6885"/>
      <c r="X9" s="6888"/>
      <c r="Y9" s="6888"/>
      <c r="Z9" s="6888"/>
      <c r="AA9" s="6888"/>
      <c r="AB9" s="6888"/>
      <c r="AC9" s="6888"/>
      <c r="AD9" s="6888"/>
      <c r="AE9" s="6888"/>
      <c r="AF9" s="6888"/>
      <c r="AG9" s="6888"/>
      <c r="AH9" s="6888"/>
      <c r="AI9" s="6888"/>
      <c r="AJ9" s="6888"/>
      <c r="AK9" s="6888"/>
      <c r="AL9" s="6888"/>
      <c r="AM9" s="6888"/>
      <c r="AN9" s="6888"/>
      <c r="AO9" s="6888"/>
      <c r="AP9" s="6888"/>
      <c r="AQ9" s="6889"/>
      <c r="AR9" s="6888"/>
      <c r="AS9" s="6890"/>
      <c r="AT9" s="6894"/>
      <c r="AU9" s="6781"/>
      <c r="AV9" s="6782"/>
      <c r="AW9" s="6782"/>
      <c r="AX9" s="6782"/>
      <c r="AY9" s="6782"/>
      <c r="AZ9" s="6782"/>
      <c r="BA9" s="6783"/>
      <c r="BB9" s="6785"/>
    </row>
    <row r="10" spans="1:54" ht="45.9" customHeight="1" thickTop="1" thickBot="1">
      <c r="A10" s="6869"/>
      <c r="B10" s="6870"/>
      <c r="C10" s="6870"/>
      <c r="D10" s="6870"/>
      <c r="E10" s="6870"/>
      <c r="F10" s="6870"/>
      <c r="G10" s="6872"/>
      <c r="H10" s="6798"/>
      <c r="I10" s="6794"/>
      <c r="J10" s="6795"/>
      <c r="K10" s="6796"/>
      <c r="L10" s="6853"/>
      <c r="M10" s="6854"/>
      <c r="N10" s="6861"/>
      <c r="O10" s="6877"/>
      <c r="P10" s="6881"/>
      <c r="Q10" s="6882"/>
      <c r="R10" s="6882"/>
      <c r="S10" s="6882"/>
      <c r="T10" s="6882"/>
      <c r="U10" s="6882"/>
      <c r="V10" s="6883"/>
      <c r="W10" s="6885"/>
      <c r="X10" s="6816" t="s">
        <v>346</v>
      </c>
      <c r="Y10" s="6818" t="s">
        <v>347</v>
      </c>
      <c r="Z10" s="6818"/>
      <c r="AA10" s="6818"/>
      <c r="AB10" s="6818"/>
      <c r="AC10" s="6819"/>
      <c r="AD10" s="6863" t="s">
        <v>348</v>
      </c>
      <c r="AE10" s="6822" t="s">
        <v>349</v>
      </c>
      <c r="AF10" s="6824" t="s">
        <v>350</v>
      </c>
      <c r="AG10" s="6824"/>
      <c r="AH10" s="6824"/>
      <c r="AI10" s="6824"/>
      <c r="AJ10" s="6824"/>
      <c r="AK10" s="6824"/>
      <c r="AL10" s="6824"/>
      <c r="AM10" s="6825"/>
      <c r="AN10" s="6826" t="s">
        <v>351</v>
      </c>
      <c r="AO10" s="6828" t="s">
        <v>352</v>
      </c>
      <c r="AP10" s="6829"/>
      <c r="AQ10" s="6830" t="s">
        <v>111</v>
      </c>
      <c r="AR10" s="6810" t="s">
        <v>111</v>
      </c>
      <c r="AS10" s="6811"/>
      <c r="AT10" s="6894"/>
      <c r="AU10" s="6812" t="s">
        <v>24</v>
      </c>
      <c r="AV10" s="6814" t="s">
        <v>121</v>
      </c>
      <c r="AW10" s="6814" t="s">
        <v>353</v>
      </c>
      <c r="AX10" s="6812" t="s">
        <v>354</v>
      </c>
      <c r="AY10" s="6814" t="s">
        <v>355</v>
      </c>
      <c r="AZ10" s="6806" t="s">
        <v>111</v>
      </c>
      <c r="BA10" s="6806" t="s">
        <v>193</v>
      </c>
      <c r="BB10" s="6785"/>
    </row>
    <row r="11" spans="1:54" ht="45.9" customHeight="1" thickTop="1" thickBot="1">
      <c r="A11" s="3343" t="s">
        <v>87</v>
      </c>
      <c r="B11" s="3349" t="s">
        <v>24</v>
      </c>
      <c r="C11" s="3344" t="s">
        <v>15</v>
      </c>
      <c r="D11" s="3343" t="s">
        <v>90</v>
      </c>
      <c r="E11" s="6891" t="s">
        <v>91</v>
      </c>
      <c r="F11" s="6892"/>
      <c r="G11" s="6872"/>
      <c r="H11" s="6799"/>
      <c r="I11" s="3378" t="s">
        <v>139</v>
      </c>
      <c r="J11" s="3348" t="s">
        <v>356</v>
      </c>
      <c r="K11" s="3348" t="s">
        <v>357</v>
      </c>
      <c r="L11" s="3406" t="s">
        <v>358</v>
      </c>
      <c r="M11" s="3407" t="s">
        <v>359</v>
      </c>
      <c r="N11" s="6862"/>
      <c r="O11" s="6877"/>
      <c r="P11" s="3380" t="s">
        <v>360</v>
      </c>
      <c r="Q11" s="3379" t="s">
        <v>361</v>
      </c>
      <c r="R11" s="3355" t="s">
        <v>362</v>
      </c>
      <c r="S11" s="3355" t="s">
        <v>363</v>
      </c>
      <c r="T11" s="3355" t="s">
        <v>209</v>
      </c>
      <c r="U11" s="3355" t="s">
        <v>210</v>
      </c>
      <c r="V11" s="3386" t="s">
        <v>114</v>
      </c>
      <c r="W11" s="6885"/>
      <c r="X11" s="6817"/>
      <c r="Y11" s="3389" t="s">
        <v>364</v>
      </c>
      <c r="Z11" s="3387" t="s">
        <v>365</v>
      </c>
      <c r="AA11" s="3387" t="s">
        <v>366</v>
      </c>
      <c r="AB11" s="3387" t="s">
        <v>367</v>
      </c>
      <c r="AC11" s="3388" t="s">
        <v>368</v>
      </c>
      <c r="AD11" s="6864"/>
      <c r="AE11" s="6823"/>
      <c r="AF11" s="3385" t="s">
        <v>369</v>
      </c>
      <c r="AG11" s="3384" t="s">
        <v>370</v>
      </c>
      <c r="AH11" s="3384" t="s">
        <v>371</v>
      </c>
      <c r="AI11" s="3384" t="s">
        <v>372</v>
      </c>
      <c r="AJ11" s="3384" t="s">
        <v>373</v>
      </c>
      <c r="AK11" s="3384" t="s">
        <v>374</v>
      </c>
      <c r="AL11" s="3384" t="s">
        <v>375</v>
      </c>
      <c r="AM11" s="3390" t="s">
        <v>152</v>
      </c>
      <c r="AN11" s="6827"/>
      <c r="AO11" s="3383" t="s">
        <v>123</v>
      </c>
      <c r="AP11" s="3356" t="s">
        <v>124</v>
      </c>
      <c r="AQ11" s="6831"/>
      <c r="AR11" s="3381" t="s">
        <v>376</v>
      </c>
      <c r="AS11" s="3382" t="s">
        <v>147</v>
      </c>
      <c r="AT11" s="6894"/>
      <c r="AU11" s="6813"/>
      <c r="AV11" s="6815"/>
      <c r="AW11" s="6815"/>
      <c r="AX11" s="6813"/>
      <c r="AY11" s="6815"/>
      <c r="AZ11" s="6807"/>
      <c r="BA11" s="6807"/>
      <c r="BB11" s="6786"/>
    </row>
    <row r="12" spans="1:54" ht="45.9" customHeight="1" thickBot="1">
      <c r="A12" s="6769" t="s">
        <v>1646</v>
      </c>
      <c r="B12" s="6763" t="str" cm="1">
        <f t="array" ref="B12">_xlfn.XLOOKUP(1, (INDEX(التشكيل_القديم!$M$219:$T$244, ,6)=$A12) * (INDEX(التشكيل_القديم!$M$219:$T$244, ,7)="رئيس الدائرة"), INDEX(التشكيل_القديم!$M$219:$T$244, ,2))</f>
        <v>احمد عبد العزيز فكرى عبد العزيز</v>
      </c>
      <c r="C12" s="6766" t="str">
        <f>_xlfn.XLOOKUP($B12,التشكيل_القديم!$N$219:$N$254,التشكيل_القديم!$P$219:$P$254,"")</f>
        <v>أ</v>
      </c>
      <c r="D12" s="5331" t="str">
        <f>_xlfn.XLOOKUP(F12,التشكيل_القديم!$H$219:$H$299,التشكيل_القديم!$J$219:$J$299,"")</f>
        <v>السبت</v>
      </c>
      <c r="E12" s="5336" t="str">
        <f>_xlfn.XLOOKUP(F12,التشكيل_القديم!$H$219:$H$299,التشكيل_القديم!$I$219:$I$299,"")</f>
        <v>جنح ومخالفات</v>
      </c>
      <c r="F12" s="5332" t="str" cm="1">
        <f t="array" ref="F12:F14">_xlfn._xlws.FILTER(التشكيل_القديم!$H$219:$H$299,التشكيل_القديم!$E$219:$E$299=$A12,"")</f>
        <v>السبت -جنح ومخالفات - بندر - د1</v>
      </c>
      <c r="G12" s="5376" t="str">
        <f>IF(BB12 = "", "OK",IF(AND(N12&lt;&gt;0,(O12+W12)=N12),"OK","WRONG"))</f>
        <v>WRONG</v>
      </c>
      <c r="H12" s="3377"/>
      <c r="I12" s="3350"/>
      <c r="J12" s="3350"/>
      <c r="K12" s="3350"/>
      <c r="L12" s="3408"/>
      <c r="M12" s="3409"/>
      <c r="N12" s="5341">
        <f>SUM(H12:M12)</f>
        <v>0</v>
      </c>
      <c r="O12" s="5345">
        <f>SUM(P12:V12)</f>
        <v>0</v>
      </c>
      <c r="P12" s="3368"/>
      <c r="Q12" s="3369"/>
      <c r="R12" s="3369"/>
      <c r="S12" s="5022"/>
      <c r="T12" s="3369"/>
      <c r="U12" s="3369"/>
      <c r="V12" s="3370"/>
      <c r="W12" s="5349">
        <f>X12+AD12+AE12+AN12+AQ12+AT12</f>
        <v>0</v>
      </c>
      <c r="X12" s="3550">
        <f>SUM(Y12:AC12)</f>
        <v>0</v>
      </c>
      <c r="Y12" s="3357"/>
      <c r="Z12" s="3350"/>
      <c r="AA12" s="3350"/>
      <c r="AB12" s="3350"/>
      <c r="AC12" s="3361"/>
      <c r="AD12" s="5361"/>
      <c r="AE12" s="3397">
        <f>SUM(AF12:AM12)</f>
        <v>0</v>
      </c>
      <c r="AF12" s="3357"/>
      <c r="AG12" s="3350"/>
      <c r="AH12" s="3350"/>
      <c r="AI12" s="3350"/>
      <c r="AJ12" s="3350"/>
      <c r="AK12" s="3350"/>
      <c r="AL12" s="3350"/>
      <c r="AM12" s="3361"/>
      <c r="AN12" s="3401">
        <f>AO12+AP12</f>
        <v>0</v>
      </c>
      <c r="AO12" s="3368"/>
      <c r="AP12" s="3370"/>
      <c r="AQ12" s="5337">
        <f>AR12+AS12</f>
        <v>0</v>
      </c>
      <c r="AR12" s="3357"/>
      <c r="AS12" s="3350"/>
      <c r="AT12" s="5365"/>
      <c r="AU12" s="3391">
        <f>SUM(AV12:BA12)</f>
        <v>0</v>
      </c>
      <c r="AV12" s="3391">
        <f>X12</f>
        <v>0</v>
      </c>
      <c r="AW12" s="3391">
        <f>AE12</f>
        <v>0</v>
      </c>
      <c r="AX12" s="3391">
        <f>AD12</f>
        <v>0</v>
      </c>
      <c r="AY12" s="3391">
        <f>AN12</f>
        <v>0</v>
      </c>
      <c r="AZ12" s="3391">
        <f>AQ12</f>
        <v>0</v>
      </c>
      <c r="BA12" s="3391">
        <f>AT12</f>
        <v>0</v>
      </c>
      <c r="BB12" s="5375" t="str">
        <f>IF(OR(E12="جنح ومخالفات",E12="مباني واملاك الدولة"),"م","")</f>
        <v>م</v>
      </c>
    </row>
    <row r="13" spans="1:54" ht="45.9" customHeight="1" thickTop="1" thickBot="1">
      <c r="A13" s="6770"/>
      <c r="B13" s="6764"/>
      <c r="C13" s="6767"/>
      <c r="D13" s="5331" t="str">
        <f>_xlfn.XLOOKUP(F13,التشكيل_القديم!$H$219:$H$299,التشكيل_القديم!$J$219:$J$299,"")</f>
        <v>السبت</v>
      </c>
      <c r="E13" s="5336" t="str">
        <f>_xlfn.XLOOKUP(F13,التشكيل_القديم!$H$219:$H$299,التشكيل_القديم!$I$219:$I$299,"")</f>
        <v>قضايا العنف ضد المرأة</v>
      </c>
      <c r="F13" s="5333" t="str">
        <v>السبت -قضايا العنف ضد المرأة - بندر - د1</v>
      </c>
      <c r="G13" s="5376" t="str">
        <f t="shared" ref="G13:G16" si="0">IF(BB13 = "", "OK",IF(AND(N13&lt;&gt;0,(O13+W13)=N13),"OK","WRONG"))</f>
        <v>OK</v>
      </c>
      <c r="H13" s="3351"/>
      <c r="I13" s="3363"/>
      <c r="J13" s="3363"/>
      <c r="K13" s="3363"/>
      <c r="L13" s="3410"/>
      <c r="M13" s="3411"/>
      <c r="N13" s="5342">
        <f t="shared" ref="N13:N17" si="1">SUM(H13:M13)</f>
        <v>0</v>
      </c>
      <c r="O13" s="5346">
        <f t="shared" ref="O13:O17" si="2">SUM(P13:V13)</f>
        <v>0</v>
      </c>
      <c r="P13" s="3371"/>
      <c r="Q13" s="3372"/>
      <c r="R13" s="3372"/>
      <c r="S13" s="5023"/>
      <c r="T13" s="3372"/>
      <c r="U13" s="3372"/>
      <c r="V13" s="3373"/>
      <c r="W13" s="5350">
        <f t="shared" ref="W13:W17" si="3">X13+AD13+AE13+AN13+AQ13</f>
        <v>0</v>
      </c>
      <c r="X13" s="3551">
        <f t="shared" ref="X13:X17" si="4">SUM(Y13:AC13)</f>
        <v>0</v>
      </c>
      <c r="Y13" s="3362"/>
      <c r="Z13" s="3363"/>
      <c r="AA13" s="3363"/>
      <c r="AB13" s="3363"/>
      <c r="AC13" s="3364"/>
      <c r="AD13" s="5362"/>
      <c r="AE13" s="3398">
        <f t="shared" ref="AE13:AE17" si="5">SUM(AF13:AM13)</f>
        <v>0</v>
      </c>
      <c r="AF13" s="3362"/>
      <c r="AG13" s="3363"/>
      <c r="AH13" s="3363"/>
      <c r="AI13" s="3363"/>
      <c r="AJ13" s="3363"/>
      <c r="AK13" s="3363"/>
      <c r="AL13" s="3363"/>
      <c r="AM13" s="3364"/>
      <c r="AN13" s="3402">
        <f t="shared" ref="AN13:AN17" si="6">AO13+AP13</f>
        <v>0</v>
      </c>
      <c r="AO13" s="3371"/>
      <c r="AP13" s="3373"/>
      <c r="AQ13" s="5338">
        <f t="shared" ref="AQ13:AQ17" si="7">AR13+AS13</f>
        <v>0</v>
      </c>
      <c r="AR13" s="3362"/>
      <c r="AS13" s="3363"/>
      <c r="AT13" s="5366"/>
      <c r="AU13" s="3392">
        <f t="shared" ref="AU13:AU17" si="8">SUM(AV13:BA13)</f>
        <v>0</v>
      </c>
      <c r="AV13" s="3392">
        <f t="shared" ref="AV13:AV17" si="9">X13</f>
        <v>0</v>
      </c>
      <c r="AW13" s="3392">
        <f t="shared" ref="AW13:AW17" si="10">AE13</f>
        <v>0</v>
      </c>
      <c r="AX13" s="3392">
        <f t="shared" ref="AX13:AX17" si="11">AD13</f>
        <v>0</v>
      </c>
      <c r="AY13" s="3392">
        <f t="shared" ref="AY13:AY17" si="12">AN13</f>
        <v>0</v>
      </c>
      <c r="AZ13" s="3392">
        <f t="shared" ref="AZ13:AZ17" si="13">AQ13</f>
        <v>0</v>
      </c>
      <c r="BA13" s="3392">
        <f t="shared" ref="BA13:BA17" si="14">AT13</f>
        <v>0</v>
      </c>
      <c r="BB13" s="5375" t="str">
        <f t="shared" ref="BB13:BB16" si="15">IF(OR(E13="جنح ومخالفات",E13="مباني واملاك الدولة"),"م","")</f>
        <v/>
      </c>
    </row>
    <row r="14" spans="1:54" ht="45.9" customHeight="1" thickTop="1" thickBot="1">
      <c r="A14" s="6770"/>
      <c r="B14" s="6764"/>
      <c r="C14" s="6767"/>
      <c r="D14" s="5331" t="str">
        <f>_xlfn.XLOOKUP(F14,التشكيل_القديم!$H$219:$H$299,التشكيل_القديم!$J$219:$J$299,"")</f>
        <v>السبت</v>
      </c>
      <c r="E14" s="5336" t="str">
        <f>_xlfn.XLOOKUP(F14,التشكيل_القديم!$H$219:$H$299,التشكيل_القديم!$I$219:$I$299,"")</f>
        <v>مباني واملاك الدولة</v>
      </c>
      <c r="F14" s="5335" t="str">
        <v>السبت -مباني واملاك الدولة - بندر - د1</v>
      </c>
      <c r="G14" s="5376" t="str">
        <f t="shared" si="0"/>
        <v>WRONG</v>
      </c>
      <c r="H14" s="3354"/>
      <c r="I14" s="3366"/>
      <c r="J14" s="3366"/>
      <c r="K14" s="3366"/>
      <c r="L14" s="3412"/>
      <c r="M14" s="3413"/>
      <c r="N14" s="5343">
        <f t="shared" si="1"/>
        <v>0</v>
      </c>
      <c r="O14" s="5347">
        <f t="shared" si="2"/>
        <v>0</v>
      </c>
      <c r="P14" s="3374"/>
      <c r="Q14" s="3375"/>
      <c r="R14" s="3375"/>
      <c r="S14" s="5024"/>
      <c r="T14" s="3375"/>
      <c r="U14" s="3375"/>
      <c r="V14" s="3376"/>
      <c r="W14" s="5351">
        <f t="shared" si="3"/>
        <v>0</v>
      </c>
      <c r="X14" s="3552">
        <f t="shared" si="4"/>
        <v>0</v>
      </c>
      <c r="Y14" s="3365"/>
      <c r="Z14" s="3366"/>
      <c r="AA14" s="3366"/>
      <c r="AB14" s="3366"/>
      <c r="AC14" s="3367"/>
      <c r="AD14" s="5363"/>
      <c r="AE14" s="3399">
        <f t="shared" si="5"/>
        <v>0</v>
      </c>
      <c r="AF14" s="3365"/>
      <c r="AG14" s="3366"/>
      <c r="AH14" s="3366"/>
      <c r="AI14" s="3366"/>
      <c r="AJ14" s="3366"/>
      <c r="AK14" s="3366"/>
      <c r="AL14" s="3366"/>
      <c r="AM14" s="3367"/>
      <c r="AN14" s="3403">
        <f t="shared" si="6"/>
        <v>0</v>
      </c>
      <c r="AO14" s="3374"/>
      <c r="AP14" s="3376"/>
      <c r="AQ14" s="5339">
        <f t="shared" si="7"/>
        <v>0</v>
      </c>
      <c r="AR14" s="3365"/>
      <c r="AS14" s="3366"/>
      <c r="AT14" s="5367"/>
      <c r="AU14" s="3393">
        <f t="shared" si="8"/>
        <v>0</v>
      </c>
      <c r="AV14" s="3393">
        <f t="shared" si="9"/>
        <v>0</v>
      </c>
      <c r="AW14" s="3393">
        <f t="shared" si="10"/>
        <v>0</v>
      </c>
      <c r="AX14" s="3393">
        <f t="shared" si="11"/>
        <v>0</v>
      </c>
      <c r="AY14" s="3393">
        <f t="shared" si="12"/>
        <v>0</v>
      </c>
      <c r="AZ14" s="3393">
        <f t="shared" si="13"/>
        <v>0</v>
      </c>
      <c r="BA14" s="3393">
        <f t="shared" si="14"/>
        <v>0</v>
      </c>
      <c r="BB14" s="5375" t="str">
        <f t="shared" si="15"/>
        <v>م</v>
      </c>
    </row>
    <row r="15" spans="1:54" ht="45.9" customHeight="1" thickTop="1" thickBot="1">
      <c r="A15" s="6770"/>
      <c r="B15" s="6764"/>
      <c r="C15" s="6767"/>
      <c r="D15" s="5331">
        <f>_xlfn.XLOOKUP(F15,التشكيل_القديم!$H$219:$H$299,التشكيل_القديم!$J$219:$J$299,"")</f>
        <v>0</v>
      </c>
      <c r="E15" s="5336">
        <f>_xlfn.XLOOKUP(F15,التشكيل_القديم!$H$219:$H$299,التشكيل_القديم!$I$219:$I$299,"")</f>
        <v>0</v>
      </c>
      <c r="F15" s="5334"/>
      <c r="G15" s="5376" t="str">
        <f t="shared" si="0"/>
        <v>OK</v>
      </c>
      <c r="H15" s="3351"/>
      <c r="I15" s="3363"/>
      <c r="J15" s="3363"/>
      <c r="K15" s="3363"/>
      <c r="L15" s="3410"/>
      <c r="M15" s="3411"/>
      <c r="N15" s="5342">
        <f t="shared" si="1"/>
        <v>0</v>
      </c>
      <c r="O15" s="5346">
        <f t="shared" si="2"/>
        <v>0</v>
      </c>
      <c r="P15" s="3352"/>
      <c r="Q15" s="3353"/>
      <c r="R15" s="3353"/>
      <c r="S15" s="5023"/>
      <c r="T15" s="3372"/>
      <c r="U15" s="3372"/>
      <c r="V15" s="3373"/>
      <c r="W15" s="5350">
        <f t="shared" si="3"/>
        <v>0</v>
      </c>
      <c r="X15" s="3551">
        <f t="shared" si="4"/>
        <v>0</v>
      </c>
      <c r="Y15" s="3362"/>
      <c r="Z15" s="3363"/>
      <c r="AA15" s="3363"/>
      <c r="AB15" s="3363"/>
      <c r="AC15" s="3364"/>
      <c r="AD15" s="5362"/>
      <c r="AE15" s="3398">
        <f t="shared" si="5"/>
        <v>0</v>
      </c>
      <c r="AF15" s="3362"/>
      <c r="AG15" s="3363"/>
      <c r="AH15" s="3363"/>
      <c r="AI15" s="3363"/>
      <c r="AJ15" s="3363"/>
      <c r="AK15" s="3363"/>
      <c r="AL15" s="3363"/>
      <c r="AM15" s="3364"/>
      <c r="AN15" s="3402">
        <f t="shared" si="6"/>
        <v>0</v>
      </c>
      <c r="AO15" s="3371"/>
      <c r="AP15" s="3373"/>
      <c r="AQ15" s="5338">
        <f t="shared" si="7"/>
        <v>0</v>
      </c>
      <c r="AR15" s="3362"/>
      <c r="AS15" s="3363"/>
      <c r="AT15" s="5366"/>
      <c r="AU15" s="3392">
        <f t="shared" si="8"/>
        <v>0</v>
      </c>
      <c r="AV15" s="3392">
        <f t="shared" si="9"/>
        <v>0</v>
      </c>
      <c r="AW15" s="3392">
        <f t="shared" si="10"/>
        <v>0</v>
      </c>
      <c r="AX15" s="3392">
        <f t="shared" si="11"/>
        <v>0</v>
      </c>
      <c r="AY15" s="3392">
        <f t="shared" si="12"/>
        <v>0</v>
      </c>
      <c r="AZ15" s="3392">
        <f t="shared" si="13"/>
        <v>0</v>
      </c>
      <c r="BA15" s="3392">
        <f t="shared" si="14"/>
        <v>0</v>
      </c>
      <c r="BB15" s="5375" t="str">
        <f t="shared" si="15"/>
        <v/>
      </c>
    </row>
    <row r="16" spans="1:54" ht="45.9" customHeight="1" thickBot="1">
      <c r="A16" s="6771"/>
      <c r="B16" s="6765"/>
      <c r="C16" s="6768"/>
      <c r="D16" s="5331">
        <f>_xlfn.XLOOKUP(F16,التشكيل_القديم!$H$219:$H$299,التشكيل_القديم!$J$219:$J$299,"")</f>
        <v>0</v>
      </c>
      <c r="E16" s="5336">
        <f>_xlfn.XLOOKUP(F16,التشكيل_القديم!$H$219:$H$299,التشكيل_القديم!$I$219:$I$299,"")</f>
        <v>0</v>
      </c>
      <c r="F16" s="5332"/>
      <c r="G16" s="5376" t="str">
        <f t="shared" si="0"/>
        <v>OK</v>
      </c>
      <c r="H16" s="3345"/>
      <c r="I16" s="5354"/>
      <c r="J16" s="5354"/>
      <c r="K16" s="5354"/>
      <c r="L16" s="5359"/>
      <c r="M16" s="5360"/>
      <c r="N16" s="5344">
        <f t="shared" si="1"/>
        <v>0</v>
      </c>
      <c r="O16" s="5348">
        <f t="shared" si="2"/>
        <v>0</v>
      </c>
      <c r="P16" s="3347"/>
      <c r="Q16" s="3346"/>
      <c r="R16" s="3346"/>
      <c r="S16" s="5025"/>
      <c r="T16" s="5358"/>
      <c r="U16" s="5358"/>
      <c r="V16" s="5356"/>
      <c r="W16" s="5352">
        <f t="shared" si="3"/>
        <v>0</v>
      </c>
      <c r="X16" s="3553">
        <f t="shared" si="4"/>
        <v>0</v>
      </c>
      <c r="Y16" s="5353"/>
      <c r="Z16" s="5354"/>
      <c r="AA16" s="5354"/>
      <c r="AB16" s="5354"/>
      <c r="AC16" s="5357"/>
      <c r="AD16" s="5364"/>
      <c r="AE16" s="3400">
        <f t="shared" si="5"/>
        <v>0</v>
      </c>
      <c r="AF16" s="5353"/>
      <c r="AG16" s="5354"/>
      <c r="AH16" s="5354"/>
      <c r="AI16" s="5354"/>
      <c r="AJ16" s="5354"/>
      <c r="AK16" s="5354"/>
      <c r="AL16" s="5354"/>
      <c r="AM16" s="5357"/>
      <c r="AN16" s="3404">
        <f t="shared" si="6"/>
        <v>0</v>
      </c>
      <c r="AO16" s="5355"/>
      <c r="AP16" s="5356"/>
      <c r="AQ16" s="5340">
        <f t="shared" si="7"/>
        <v>0</v>
      </c>
      <c r="AR16" s="5353"/>
      <c r="AS16" s="5354"/>
      <c r="AT16" s="5368"/>
      <c r="AU16" s="3394">
        <f t="shared" si="8"/>
        <v>0</v>
      </c>
      <c r="AV16" s="3394">
        <f t="shared" si="9"/>
        <v>0</v>
      </c>
      <c r="AW16" s="3394">
        <f t="shared" si="10"/>
        <v>0</v>
      </c>
      <c r="AX16" s="3394">
        <f t="shared" si="11"/>
        <v>0</v>
      </c>
      <c r="AY16" s="3394">
        <f t="shared" si="12"/>
        <v>0</v>
      </c>
      <c r="AZ16" s="3394">
        <f t="shared" si="13"/>
        <v>0</v>
      </c>
      <c r="BA16" s="3394">
        <f t="shared" si="14"/>
        <v>0</v>
      </c>
      <c r="BB16" s="5375" t="str">
        <f t="shared" si="15"/>
        <v/>
      </c>
    </row>
    <row r="17" spans="1:54" ht="45.9" customHeight="1" thickBot="1">
      <c r="A17" s="6759" t="str">
        <f xml:space="preserve"> "اجمالي " &amp;A12</f>
        <v>اجمالي الدائرة الاولي جزئي بندر بني سويف</v>
      </c>
      <c r="B17" s="6760"/>
      <c r="C17" s="6760"/>
      <c r="D17" s="6757"/>
      <c r="E17" s="6760"/>
      <c r="F17" s="6761"/>
      <c r="G17" s="5369"/>
      <c r="H17" s="5370">
        <f>SUM(H12:H16)</f>
        <v>0</v>
      </c>
      <c r="I17" s="3415">
        <f>SUM(I12:I16)</f>
        <v>0</v>
      </c>
      <c r="J17" s="3415">
        <f t="shared" ref="J17:M17" si="16">SUM(J12:J16)</f>
        <v>0</v>
      </c>
      <c r="K17" s="3415">
        <f t="shared" si="16"/>
        <v>0</v>
      </c>
      <c r="L17" s="3415">
        <f t="shared" si="16"/>
        <v>0</v>
      </c>
      <c r="M17" s="3415">
        <f t="shared" si="16"/>
        <v>0</v>
      </c>
      <c r="N17" s="5371">
        <f t="shared" si="1"/>
        <v>0</v>
      </c>
      <c r="O17" s="5372">
        <f t="shared" si="2"/>
        <v>0</v>
      </c>
      <c r="P17" s="3415">
        <f t="shared" ref="P17:U17" si="17">SUM(P12:P16)</f>
        <v>0</v>
      </c>
      <c r="Q17" s="3415">
        <f t="shared" si="17"/>
        <v>0</v>
      </c>
      <c r="R17" s="3415">
        <f t="shared" si="17"/>
        <v>0</v>
      </c>
      <c r="S17" s="5026">
        <f t="shared" si="17"/>
        <v>0</v>
      </c>
      <c r="T17" s="3415">
        <f>SUM(T12:T16)</f>
        <v>0</v>
      </c>
      <c r="U17" s="3415">
        <f t="shared" si="17"/>
        <v>0</v>
      </c>
      <c r="V17" s="3415">
        <f>SUM(V12:V16)</f>
        <v>0</v>
      </c>
      <c r="W17" s="5373">
        <f t="shared" si="3"/>
        <v>0</v>
      </c>
      <c r="X17" s="3415">
        <f t="shared" si="4"/>
        <v>0</v>
      </c>
      <c r="Y17" s="3415">
        <f t="shared" ref="Y17:AD17" si="18">SUM(Y12:Y16)</f>
        <v>0</v>
      </c>
      <c r="Z17" s="3415">
        <f t="shared" si="18"/>
        <v>0</v>
      </c>
      <c r="AA17" s="3415">
        <f t="shared" si="18"/>
        <v>0</v>
      </c>
      <c r="AB17" s="3415">
        <f t="shared" si="18"/>
        <v>0</v>
      </c>
      <c r="AC17" s="3415">
        <f t="shared" si="18"/>
        <v>0</v>
      </c>
      <c r="AD17" s="3415">
        <f t="shared" si="18"/>
        <v>0</v>
      </c>
      <c r="AE17" s="3416">
        <f t="shared" si="5"/>
        <v>0</v>
      </c>
      <c r="AF17" s="3415">
        <f t="shared" ref="AF17:AM17" si="19">SUM(AF12:AF16)</f>
        <v>0</v>
      </c>
      <c r="AG17" s="3415">
        <f t="shared" si="19"/>
        <v>0</v>
      </c>
      <c r="AH17" s="3415">
        <f t="shared" si="19"/>
        <v>0</v>
      </c>
      <c r="AI17" s="3415">
        <f t="shared" si="19"/>
        <v>0</v>
      </c>
      <c r="AJ17" s="3415">
        <f t="shared" si="19"/>
        <v>0</v>
      </c>
      <c r="AK17" s="3415">
        <f t="shared" si="19"/>
        <v>0</v>
      </c>
      <c r="AL17" s="3415">
        <f t="shared" si="19"/>
        <v>0</v>
      </c>
      <c r="AM17" s="3415">
        <f t="shared" si="19"/>
        <v>0</v>
      </c>
      <c r="AN17" s="3417">
        <f t="shared" si="6"/>
        <v>0</v>
      </c>
      <c r="AO17" s="3415">
        <f t="shared" ref="AO17:AP17" si="20">SUM(AO12:AO16)</f>
        <v>0</v>
      </c>
      <c r="AP17" s="3415">
        <f t="shared" si="20"/>
        <v>0</v>
      </c>
      <c r="AQ17" s="3415">
        <f t="shared" si="7"/>
        <v>0</v>
      </c>
      <c r="AR17" s="3415">
        <f t="shared" ref="AR17:AT17" si="21">SUM(AR12:AR16)</f>
        <v>0</v>
      </c>
      <c r="AS17" s="3415">
        <f t="shared" si="21"/>
        <v>0</v>
      </c>
      <c r="AT17" s="5374">
        <f t="shared" si="21"/>
        <v>0</v>
      </c>
      <c r="AU17" s="3415">
        <f t="shared" si="8"/>
        <v>0</v>
      </c>
      <c r="AV17" s="3415">
        <f t="shared" si="9"/>
        <v>0</v>
      </c>
      <c r="AW17" s="3415">
        <f t="shared" si="10"/>
        <v>0</v>
      </c>
      <c r="AX17" s="3415">
        <f t="shared" si="11"/>
        <v>0</v>
      </c>
      <c r="AY17" s="3415">
        <f t="shared" si="12"/>
        <v>0</v>
      </c>
      <c r="AZ17" s="3415">
        <f t="shared" si="13"/>
        <v>0</v>
      </c>
      <c r="BA17" s="3415">
        <f t="shared" si="14"/>
        <v>0</v>
      </c>
      <c r="BB17" s="3418"/>
    </row>
    <row r="18" spans="1:54" ht="45.9" customHeight="1" thickBot="1">
      <c r="A18" s="6769" t="s">
        <v>1647</v>
      </c>
      <c r="B18" s="6763" t="str" cm="1">
        <f t="array" ref="B18">_xlfn.XLOOKUP(1, (INDEX(التشكيل_القديم!$M$219:$T$244, ,6)=$A18) * (INDEX(التشكيل_القديم!$M$219:$T$244, ,7)="رئيس الدائرة"), INDEX(التشكيل_القديم!$M$219:$T$244, ,2))</f>
        <v>احمد محمد عبد القوى حسين</v>
      </c>
      <c r="C18" s="6766" t="str">
        <f>_xlfn.XLOOKUP($B18,التشكيل_القديم!$N$219:$N$254,التشكيل_القديم!$P$219:$P$254,"")</f>
        <v>أ</v>
      </c>
      <c r="D18" s="5331" t="str">
        <f>_xlfn.XLOOKUP(F18,التشكيل_القديم!$H$219:$H$299,التشكيل_القديم!$J$219:$J$299,"")</f>
        <v>السبت</v>
      </c>
      <c r="E18" s="5336" t="str">
        <f>_xlfn.XLOOKUP(F18,التشكيل_القديم!$H$219:$H$299,التشكيل_القديم!$I$219:$I$299,"")</f>
        <v>جنح ومخالفات</v>
      </c>
      <c r="F18" s="5332" t="str" cm="1">
        <f t="array" ref="F18:F22">_xlfn._xlws.FILTER(التشكيل_القديم!$H$219:$H$299,التشكيل_القديم!$E$219:$E$299=$A18,"")</f>
        <v>السبت -جنح ومخالفات - بندر - د2</v>
      </c>
      <c r="G18" s="5376" t="str">
        <f>IF(BB18 = "", "OK",IF(AND(N18&lt;&gt;0,(O18+W18)=N18),"OK","WRONG"))</f>
        <v>WRONG</v>
      </c>
      <c r="H18" s="3377"/>
      <c r="I18" s="3350"/>
      <c r="J18" s="3350"/>
      <c r="K18" s="3350"/>
      <c r="L18" s="3408"/>
      <c r="M18" s="3409"/>
      <c r="N18" s="5341">
        <f>SUM(H18:M18)</f>
        <v>0</v>
      </c>
      <c r="O18" s="5345">
        <f>SUM(P18:V18)</f>
        <v>0</v>
      </c>
      <c r="P18" s="3368"/>
      <c r="Q18" s="3369"/>
      <c r="R18" s="3369"/>
      <c r="S18" s="5022"/>
      <c r="T18" s="3369"/>
      <c r="U18" s="3369"/>
      <c r="V18" s="3370"/>
      <c r="W18" s="5349">
        <f>X18+AD18+AE18+AN18+AQ18+AT18</f>
        <v>0</v>
      </c>
      <c r="X18" s="3550">
        <f>SUM(Y18:AC18)</f>
        <v>0</v>
      </c>
      <c r="Y18" s="3357"/>
      <c r="Z18" s="3350"/>
      <c r="AA18" s="3350"/>
      <c r="AB18" s="3350"/>
      <c r="AC18" s="3361"/>
      <c r="AD18" s="5361"/>
      <c r="AE18" s="3397">
        <f>SUM(AF18:AM18)</f>
        <v>0</v>
      </c>
      <c r="AF18" s="3357"/>
      <c r="AG18" s="3350"/>
      <c r="AH18" s="3350"/>
      <c r="AI18" s="3350"/>
      <c r="AJ18" s="3350"/>
      <c r="AK18" s="3350"/>
      <c r="AL18" s="3350"/>
      <c r="AM18" s="3361"/>
      <c r="AN18" s="3401">
        <f>AO18+AP18</f>
        <v>0</v>
      </c>
      <c r="AO18" s="3368"/>
      <c r="AP18" s="3370"/>
      <c r="AQ18" s="5337">
        <f>AR18+AS18</f>
        <v>0</v>
      </c>
      <c r="AR18" s="3357"/>
      <c r="AS18" s="3350"/>
      <c r="AT18" s="5365"/>
      <c r="AU18" s="3391">
        <f>SUM(AV18:BA18)</f>
        <v>0</v>
      </c>
      <c r="AV18" s="3391">
        <f>X18</f>
        <v>0</v>
      </c>
      <c r="AW18" s="3391">
        <f>AE18</f>
        <v>0</v>
      </c>
      <c r="AX18" s="3391">
        <f>AD18</f>
        <v>0</v>
      </c>
      <c r="AY18" s="3391">
        <f>AN18</f>
        <v>0</v>
      </c>
      <c r="AZ18" s="3391">
        <f>AQ18</f>
        <v>0</v>
      </c>
      <c r="BA18" s="3391">
        <f>AT18</f>
        <v>0</v>
      </c>
      <c r="BB18" s="5375" t="str">
        <f>IF(OR(E18="جنح ومخالفات",E18="مباني واملاك الدولة"),"م","")</f>
        <v>م</v>
      </c>
    </row>
    <row r="19" spans="1:54" ht="45.9" customHeight="1" thickTop="1" thickBot="1">
      <c r="A19" s="6770"/>
      <c r="B19" s="6764"/>
      <c r="C19" s="6767"/>
      <c r="D19" s="5331" t="str">
        <f>_xlfn.XLOOKUP(F19,التشكيل_القديم!$H$219:$H$299,التشكيل_القديم!$J$219:$J$299,"")</f>
        <v>السبت</v>
      </c>
      <c r="E19" s="5336" t="str">
        <f>_xlfn.XLOOKUP(F19,التشكيل_القديم!$H$219:$H$299,التشكيل_القديم!$I$219:$I$299,"")</f>
        <v>القضايا الماسة بامن البلاد</v>
      </c>
      <c r="F19" s="5333" t="str">
        <v>السبت -القضايا الماسة بامن البلاد - بندر - د2</v>
      </c>
      <c r="G19" s="5376" t="str">
        <f t="shared" ref="G19:G22" si="22">IF(BB19 = "", "OK",IF(AND(N19&lt;&gt;0,(O19+W19)=N19),"OK","WRONG"))</f>
        <v>OK</v>
      </c>
      <c r="H19" s="3351"/>
      <c r="I19" s="3363"/>
      <c r="J19" s="3363"/>
      <c r="K19" s="3363"/>
      <c r="L19" s="3410"/>
      <c r="M19" s="3411"/>
      <c r="N19" s="5342">
        <f t="shared" ref="N19:N23" si="23">SUM(H19:M19)</f>
        <v>0</v>
      </c>
      <c r="O19" s="5346">
        <f t="shared" ref="O19:O23" si="24">SUM(P19:V19)</f>
        <v>0</v>
      </c>
      <c r="P19" s="3371"/>
      <c r="Q19" s="3372"/>
      <c r="R19" s="3372"/>
      <c r="S19" s="5023"/>
      <c r="T19" s="3372"/>
      <c r="U19" s="3372"/>
      <c r="V19" s="3373"/>
      <c r="W19" s="5350">
        <f t="shared" ref="W19:W23" si="25">X19+AD19+AE19+AN19+AQ19</f>
        <v>0</v>
      </c>
      <c r="X19" s="3551">
        <f t="shared" ref="X19:X23" si="26">SUM(Y19:AC19)</f>
        <v>0</v>
      </c>
      <c r="Y19" s="3362"/>
      <c r="Z19" s="3363"/>
      <c r="AA19" s="3363"/>
      <c r="AB19" s="3363"/>
      <c r="AC19" s="3364"/>
      <c r="AD19" s="5362"/>
      <c r="AE19" s="3398">
        <f t="shared" ref="AE19:AE23" si="27">SUM(AF19:AM19)</f>
        <v>0</v>
      </c>
      <c r="AF19" s="3362"/>
      <c r="AG19" s="3363"/>
      <c r="AH19" s="3363"/>
      <c r="AI19" s="3363"/>
      <c r="AJ19" s="3363"/>
      <c r="AK19" s="3363"/>
      <c r="AL19" s="3363"/>
      <c r="AM19" s="3364"/>
      <c r="AN19" s="3402">
        <f t="shared" ref="AN19:AN23" si="28">AO19+AP19</f>
        <v>0</v>
      </c>
      <c r="AO19" s="3371"/>
      <c r="AP19" s="3373"/>
      <c r="AQ19" s="5338">
        <f t="shared" ref="AQ19:AQ23" si="29">AR19+AS19</f>
        <v>0</v>
      </c>
      <c r="AR19" s="3362"/>
      <c r="AS19" s="3363"/>
      <c r="AT19" s="5366"/>
      <c r="AU19" s="3392">
        <f t="shared" ref="AU19:AU23" si="30">SUM(AV19:BA19)</f>
        <v>0</v>
      </c>
      <c r="AV19" s="3392">
        <f t="shared" ref="AV19:AV23" si="31">X19</f>
        <v>0</v>
      </c>
      <c r="AW19" s="3392">
        <f t="shared" ref="AW19:AW23" si="32">AE19</f>
        <v>0</v>
      </c>
      <c r="AX19" s="3392">
        <f t="shared" ref="AX19:AX23" si="33">AD19</f>
        <v>0</v>
      </c>
      <c r="AY19" s="3392">
        <f t="shared" ref="AY19:AY23" si="34">AN19</f>
        <v>0</v>
      </c>
      <c r="AZ19" s="3392">
        <f t="shared" ref="AZ19:AZ23" si="35">AQ19</f>
        <v>0</v>
      </c>
      <c r="BA19" s="3392">
        <f t="shared" ref="BA19:BA23" si="36">AT19</f>
        <v>0</v>
      </c>
      <c r="BB19" s="5375" t="str">
        <f t="shared" ref="BB19:BB22" si="37">IF(OR(E19="جنح ومخالفات",E19="مباني واملاك الدولة"),"م","")</f>
        <v/>
      </c>
    </row>
    <row r="20" spans="1:54" ht="45.9" customHeight="1" thickTop="1" thickBot="1">
      <c r="A20" s="6770"/>
      <c r="B20" s="6764"/>
      <c r="C20" s="6767"/>
      <c r="D20" s="5331" t="str">
        <f>_xlfn.XLOOKUP(F20,التشكيل_القديم!$H$219:$H$299,التشكيل_القديم!$J$219:$J$299,"")</f>
        <v>الاثنين</v>
      </c>
      <c r="E20" s="5336" t="str">
        <f>_xlfn.XLOOKUP(F20,التشكيل_القديم!$H$219:$H$299,التشكيل_القديم!$I$219:$I$299,"")</f>
        <v>جنح ومخالفات</v>
      </c>
      <c r="F20" s="5335" t="str">
        <v>الاثنين -جنح ومخالفات - مركز - د2</v>
      </c>
      <c r="G20" s="5376" t="str">
        <f t="shared" si="22"/>
        <v>WRONG</v>
      </c>
      <c r="H20" s="3354"/>
      <c r="I20" s="3366"/>
      <c r="J20" s="3366"/>
      <c r="K20" s="3366"/>
      <c r="L20" s="3412"/>
      <c r="M20" s="3413"/>
      <c r="N20" s="5343">
        <f t="shared" si="23"/>
        <v>0</v>
      </c>
      <c r="O20" s="5347">
        <f t="shared" si="24"/>
        <v>0</v>
      </c>
      <c r="P20" s="3374"/>
      <c r="Q20" s="3375"/>
      <c r="R20" s="3375"/>
      <c r="S20" s="5024"/>
      <c r="T20" s="3375"/>
      <c r="U20" s="3375"/>
      <c r="V20" s="3376"/>
      <c r="W20" s="5351">
        <f t="shared" si="25"/>
        <v>0</v>
      </c>
      <c r="X20" s="3552">
        <f t="shared" si="26"/>
        <v>0</v>
      </c>
      <c r="Y20" s="3365"/>
      <c r="Z20" s="3366"/>
      <c r="AA20" s="3366"/>
      <c r="AB20" s="3366"/>
      <c r="AC20" s="3367"/>
      <c r="AD20" s="5363"/>
      <c r="AE20" s="3399">
        <f t="shared" si="27"/>
        <v>0</v>
      </c>
      <c r="AF20" s="3365"/>
      <c r="AG20" s="3366"/>
      <c r="AH20" s="3366"/>
      <c r="AI20" s="3366"/>
      <c r="AJ20" s="3366"/>
      <c r="AK20" s="3366"/>
      <c r="AL20" s="3366"/>
      <c r="AM20" s="3367"/>
      <c r="AN20" s="3403">
        <f t="shared" si="28"/>
        <v>0</v>
      </c>
      <c r="AO20" s="3374"/>
      <c r="AP20" s="3376"/>
      <c r="AQ20" s="5339">
        <f t="shared" si="29"/>
        <v>0</v>
      </c>
      <c r="AR20" s="3365"/>
      <c r="AS20" s="3366"/>
      <c r="AT20" s="5367"/>
      <c r="AU20" s="3393">
        <f t="shared" si="30"/>
        <v>0</v>
      </c>
      <c r="AV20" s="3393">
        <f t="shared" si="31"/>
        <v>0</v>
      </c>
      <c r="AW20" s="3393">
        <f t="shared" si="32"/>
        <v>0</v>
      </c>
      <c r="AX20" s="3393">
        <f t="shared" si="33"/>
        <v>0</v>
      </c>
      <c r="AY20" s="3393">
        <f t="shared" si="34"/>
        <v>0</v>
      </c>
      <c r="AZ20" s="3393">
        <f t="shared" si="35"/>
        <v>0</v>
      </c>
      <c r="BA20" s="3393">
        <f t="shared" si="36"/>
        <v>0</v>
      </c>
      <c r="BB20" s="5375" t="str">
        <f t="shared" si="37"/>
        <v>م</v>
      </c>
    </row>
    <row r="21" spans="1:54" ht="45.9" customHeight="1" thickTop="1" thickBot="1">
      <c r="A21" s="6770"/>
      <c r="B21" s="6764"/>
      <c r="C21" s="6767"/>
      <c r="D21" s="5331" t="str">
        <f>_xlfn.XLOOKUP(F21,التشكيل_القديم!$H$219:$H$299,التشكيل_القديم!$J$219:$J$299,"")</f>
        <v>الاثنين</v>
      </c>
      <c r="E21" s="5336" t="str">
        <f>_xlfn.XLOOKUP(F21,التشكيل_القديم!$H$219:$H$299,التشكيل_القديم!$I$219:$I$299,"")</f>
        <v>جنح البيئة</v>
      </c>
      <c r="F21" s="5334" t="str">
        <v>الاثنين -جنح البيئة - مركز - د2</v>
      </c>
      <c r="G21" s="5376" t="str">
        <f t="shared" si="22"/>
        <v>OK</v>
      </c>
      <c r="H21" s="3351"/>
      <c r="I21" s="3363"/>
      <c r="J21" s="3363"/>
      <c r="K21" s="3363"/>
      <c r="L21" s="3410"/>
      <c r="M21" s="3411"/>
      <c r="N21" s="5342">
        <f t="shared" si="23"/>
        <v>0</v>
      </c>
      <c r="O21" s="5346">
        <f t="shared" si="24"/>
        <v>0</v>
      </c>
      <c r="P21" s="3352"/>
      <c r="Q21" s="3353"/>
      <c r="R21" s="3353"/>
      <c r="S21" s="5023"/>
      <c r="T21" s="3372"/>
      <c r="U21" s="3372"/>
      <c r="V21" s="3373"/>
      <c r="W21" s="5350">
        <f t="shared" si="25"/>
        <v>0</v>
      </c>
      <c r="X21" s="3551">
        <f t="shared" si="26"/>
        <v>0</v>
      </c>
      <c r="Y21" s="3362"/>
      <c r="Z21" s="3363"/>
      <c r="AA21" s="3363"/>
      <c r="AB21" s="3363"/>
      <c r="AC21" s="3364"/>
      <c r="AD21" s="5362"/>
      <c r="AE21" s="3398">
        <f t="shared" si="27"/>
        <v>0</v>
      </c>
      <c r="AF21" s="3362"/>
      <c r="AG21" s="3363"/>
      <c r="AH21" s="3363"/>
      <c r="AI21" s="3363"/>
      <c r="AJ21" s="3363"/>
      <c r="AK21" s="3363"/>
      <c r="AL21" s="3363"/>
      <c r="AM21" s="3364"/>
      <c r="AN21" s="3402">
        <f t="shared" si="28"/>
        <v>0</v>
      </c>
      <c r="AO21" s="3371"/>
      <c r="AP21" s="3373"/>
      <c r="AQ21" s="5338">
        <f t="shared" si="29"/>
        <v>0</v>
      </c>
      <c r="AR21" s="3362"/>
      <c r="AS21" s="3363"/>
      <c r="AT21" s="5366"/>
      <c r="AU21" s="3392">
        <f t="shared" si="30"/>
        <v>0</v>
      </c>
      <c r="AV21" s="3392">
        <f t="shared" si="31"/>
        <v>0</v>
      </c>
      <c r="AW21" s="3392">
        <f t="shared" si="32"/>
        <v>0</v>
      </c>
      <c r="AX21" s="3392">
        <f t="shared" si="33"/>
        <v>0</v>
      </c>
      <c r="AY21" s="3392">
        <f t="shared" si="34"/>
        <v>0</v>
      </c>
      <c r="AZ21" s="3392">
        <f t="shared" si="35"/>
        <v>0</v>
      </c>
      <c r="BA21" s="3392">
        <f t="shared" si="36"/>
        <v>0</v>
      </c>
      <c r="BB21" s="5375" t="str">
        <f t="shared" si="37"/>
        <v/>
      </c>
    </row>
    <row r="22" spans="1:54" ht="45.9" customHeight="1" thickBot="1">
      <c r="A22" s="6771"/>
      <c r="B22" s="6765"/>
      <c r="C22" s="6768"/>
      <c r="D22" s="5331" t="str">
        <f>_xlfn.XLOOKUP(F22,التشكيل_القديم!$H$219:$H$299,التشكيل_القديم!$J$219:$J$299,"")</f>
        <v>الاثنين</v>
      </c>
      <c r="E22" s="5336" t="str">
        <f>_xlfn.XLOOKUP(F22,التشكيل_القديم!$H$219:$H$299,التشكيل_القديم!$I$219:$I$299,"")</f>
        <v>قضايا العنف ضد المرأة</v>
      </c>
      <c r="F22" s="5332" t="str">
        <v>الاثنين -قضايا العنف ضد المرأة - مركز - د2</v>
      </c>
      <c r="G22" s="5376" t="str">
        <f t="shared" si="22"/>
        <v>OK</v>
      </c>
      <c r="H22" s="3345"/>
      <c r="I22" s="5354"/>
      <c r="J22" s="5354"/>
      <c r="K22" s="5354"/>
      <c r="L22" s="5359"/>
      <c r="M22" s="5360"/>
      <c r="N22" s="5344">
        <f t="shared" si="23"/>
        <v>0</v>
      </c>
      <c r="O22" s="5348">
        <f t="shared" si="24"/>
        <v>0</v>
      </c>
      <c r="P22" s="3347"/>
      <c r="Q22" s="3346"/>
      <c r="R22" s="3346"/>
      <c r="S22" s="5025"/>
      <c r="T22" s="5358"/>
      <c r="U22" s="5358"/>
      <c r="V22" s="5356"/>
      <c r="W22" s="5352">
        <f t="shared" si="25"/>
        <v>0</v>
      </c>
      <c r="X22" s="3553">
        <f t="shared" si="26"/>
        <v>0</v>
      </c>
      <c r="Y22" s="5353"/>
      <c r="Z22" s="5354"/>
      <c r="AA22" s="5354"/>
      <c r="AB22" s="5354"/>
      <c r="AC22" s="5357"/>
      <c r="AD22" s="5364"/>
      <c r="AE22" s="3400">
        <f t="shared" si="27"/>
        <v>0</v>
      </c>
      <c r="AF22" s="5353"/>
      <c r="AG22" s="5354"/>
      <c r="AH22" s="5354"/>
      <c r="AI22" s="5354"/>
      <c r="AJ22" s="5354"/>
      <c r="AK22" s="5354"/>
      <c r="AL22" s="5354"/>
      <c r="AM22" s="5357"/>
      <c r="AN22" s="3404">
        <f t="shared" si="28"/>
        <v>0</v>
      </c>
      <c r="AO22" s="5355"/>
      <c r="AP22" s="5356"/>
      <c r="AQ22" s="5340">
        <f t="shared" si="29"/>
        <v>0</v>
      </c>
      <c r="AR22" s="5353"/>
      <c r="AS22" s="5354"/>
      <c r="AT22" s="5368"/>
      <c r="AU22" s="3394">
        <f t="shared" si="30"/>
        <v>0</v>
      </c>
      <c r="AV22" s="3394">
        <f t="shared" si="31"/>
        <v>0</v>
      </c>
      <c r="AW22" s="3394">
        <f t="shared" si="32"/>
        <v>0</v>
      </c>
      <c r="AX22" s="3394">
        <f t="shared" si="33"/>
        <v>0</v>
      </c>
      <c r="AY22" s="3394">
        <f t="shared" si="34"/>
        <v>0</v>
      </c>
      <c r="AZ22" s="3394">
        <f t="shared" si="35"/>
        <v>0</v>
      </c>
      <c r="BA22" s="3394">
        <f t="shared" si="36"/>
        <v>0</v>
      </c>
      <c r="BB22" s="5375" t="str">
        <f t="shared" si="37"/>
        <v/>
      </c>
    </row>
    <row r="23" spans="1:54" ht="45.9" customHeight="1" thickBot="1">
      <c r="A23" s="6759" t="str">
        <f xml:space="preserve"> "اجمالي " &amp;A18</f>
        <v>اجمالي الدائرة الثانية جزئي بندر بني سويف</v>
      </c>
      <c r="B23" s="6760"/>
      <c r="C23" s="6760"/>
      <c r="D23" s="6757"/>
      <c r="E23" s="6760"/>
      <c r="F23" s="6761"/>
      <c r="G23" s="5369"/>
      <c r="H23" s="5370">
        <f>SUM(H18:H22)</f>
        <v>0</v>
      </c>
      <c r="I23" s="3415">
        <f>SUM(I18:I22)</f>
        <v>0</v>
      </c>
      <c r="J23" s="3415">
        <f t="shared" ref="J23:M23" si="38">SUM(J18:J22)</f>
        <v>0</v>
      </c>
      <c r="K23" s="3415">
        <f t="shared" si="38"/>
        <v>0</v>
      </c>
      <c r="L23" s="3415">
        <f t="shared" si="38"/>
        <v>0</v>
      </c>
      <c r="M23" s="3415">
        <f t="shared" si="38"/>
        <v>0</v>
      </c>
      <c r="N23" s="5371">
        <f t="shared" si="23"/>
        <v>0</v>
      </c>
      <c r="O23" s="5372">
        <f t="shared" si="24"/>
        <v>0</v>
      </c>
      <c r="P23" s="3415">
        <f t="shared" ref="P23:S23" si="39">SUM(P18:P22)</f>
        <v>0</v>
      </c>
      <c r="Q23" s="3415">
        <f t="shared" si="39"/>
        <v>0</v>
      </c>
      <c r="R23" s="3415">
        <f t="shared" si="39"/>
        <v>0</v>
      </c>
      <c r="S23" s="5026">
        <f t="shared" si="39"/>
        <v>0</v>
      </c>
      <c r="T23" s="3415">
        <f>SUM(T18:T22)</f>
        <v>0</v>
      </c>
      <c r="U23" s="3415">
        <f t="shared" ref="U23" si="40">SUM(U18:U22)</f>
        <v>0</v>
      </c>
      <c r="V23" s="3415">
        <f>SUM(V18:V22)</f>
        <v>0</v>
      </c>
      <c r="W23" s="5373">
        <f t="shared" si="25"/>
        <v>0</v>
      </c>
      <c r="X23" s="3415">
        <f t="shared" si="26"/>
        <v>0</v>
      </c>
      <c r="Y23" s="3415">
        <f t="shared" ref="Y23:AD23" si="41">SUM(Y18:Y22)</f>
        <v>0</v>
      </c>
      <c r="Z23" s="3415">
        <f t="shared" si="41"/>
        <v>0</v>
      </c>
      <c r="AA23" s="3415">
        <f t="shared" si="41"/>
        <v>0</v>
      </c>
      <c r="AB23" s="3415">
        <f t="shared" si="41"/>
        <v>0</v>
      </c>
      <c r="AC23" s="3415">
        <f t="shared" si="41"/>
        <v>0</v>
      </c>
      <c r="AD23" s="3415">
        <f t="shared" si="41"/>
        <v>0</v>
      </c>
      <c r="AE23" s="3416">
        <f t="shared" si="27"/>
        <v>0</v>
      </c>
      <c r="AF23" s="3415">
        <f t="shared" ref="AF23:AM23" si="42">SUM(AF18:AF22)</f>
        <v>0</v>
      </c>
      <c r="AG23" s="3415">
        <f t="shared" si="42"/>
        <v>0</v>
      </c>
      <c r="AH23" s="3415">
        <f t="shared" si="42"/>
        <v>0</v>
      </c>
      <c r="AI23" s="3415">
        <f t="shared" si="42"/>
        <v>0</v>
      </c>
      <c r="AJ23" s="3415">
        <f t="shared" si="42"/>
        <v>0</v>
      </c>
      <c r="AK23" s="3415">
        <f t="shared" si="42"/>
        <v>0</v>
      </c>
      <c r="AL23" s="3415">
        <f t="shared" si="42"/>
        <v>0</v>
      </c>
      <c r="AM23" s="3415">
        <f t="shared" si="42"/>
        <v>0</v>
      </c>
      <c r="AN23" s="3417">
        <f t="shared" si="28"/>
        <v>0</v>
      </c>
      <c r="AO23" s="3415">
        <f t="shared" ref="AO23:AP23" si="43">SUM(AO18:AO22)</f>
        <v>0</v>
      </c>
      <c r="AP23" s="3415">
        <f t="shared" si="43"/>
        <v>0</v>
      </c>
      <c r="AQ23" s="3415">
        <f t="shared" si="29"/>
        <v>0</v>
      </c>
      <c r="AR23" s="3415">
        <f t="shared" ref="AR23:AT23" si="44">SUM(AR18:AR22)</f>
        <v>0</v>
      </c>
      <c r="AS23" s="3415">
        <f t="shared" si="44"/>
        <v>0</v>
      </c>
      <c r="AT23" s="5374">
        <f t="shared" si="44"/>
        <v>0</v>
      </c>
      <c r="AU23" s="3415">
        <f t="shared" si="30"/>
        <v>0</v>
      </c>
      <c r="AV23" s="3415">
        <f t="shared" si="31"/>
        <v>0</v>
      </c>
      <c r="AW23" s="3415">
        <f t="shared" si="32"/>
        <v>0</v>
      </c>
      <c r="AX23" s="3415">
        <f t="shared" si="33"/>
        <v>0</v>
      </c>
      <c r="AY23" s="3415">
        <f t="shared" si="34"/>
        <v>0</v>
      </c>
      <c r="AZ23" s="3415">
        <f t="shared" si="35"/>
        <v>0</v>
      </c>
      <c r="BA23" s="3415">
        <f t="shared" si="36"/>
        <v>0</v>
      </c>
      <c r="BB23" s="3418"/>
    </row>
    <row r="24" spans="1:54" ht="45.9" customHeight="1" thickBot="1">
      <c r="A24" s="6769" t="s">
        <v>1648</v>
      </c>
      <c r="B24" s="6763" t="str" cm="1">
        <f t="array" ref="B24">_xlfn.XLOOKUP(1, (INDEX(التشكيل_القديم!$M$219:$T$244, ,6)=$A24) * (INDEX(التشكيل_القديم!$M$219:$T$244, ,7)="رئيس الدائرة"), INDEX(التشكيل_القديم!$M$219:$T$244, ,2))</f>
        <v>احمد عبد الرؤف ابو العطا عبد الرؤف</v>
      </c>
      <c r="C24" s="6766" t="str">
        <f>_xlfn.XLOOKUP($B24,التشكيل_القديم!$N$219:$N$254,التشكيل_القديم!$P$219:$P$254,"")</f>
        <v>أ</v>
      </c>
      <c r="D24" s="5331" t="str">
        <f>_xlfn.XLOOKUP(F24,التشكيل_القديم!$H$219:$H$299,التشكيل_القديم!$J$219:$J$299,"")</f>
        <v>الثلاثاء</v>
      </c>
      <c r="E24" s="5336" t="str">
        <f>_xlfn.XLOOKUP(F24,التشكيل_القديم!$H$219:$H$299,التشكيل_القديم!$I$219:$I$299,"")</f>
        <v>جنح ومخالفات</v>
      </c>
      <c r="F24" s="5332" t="str" cm="1">
        <f t="array" ref="F24:F25">_xlfn._xlws.FILTER(التشكيل_القديم!$H$219:$H$299,التشكيل_القديم!$E$219:$E$299=$A24,"")</f>
        <v>الثلاثاء -جنح ومخالفات - بندر - د3</v>
      </c>
      <c r="G24" s="5376" t="str">
        <f>IF(BB24 = "", "OK",IF(AND(N24&lt;&gt;0,(O24+W24)=N24),"OK","WRONG"))</f>
        <v>WRONG</v>
      </c>
      <c r="H24" s="3377"/>
      <c r="I24" s="3350"/>
      <c r="J24" s="3350"/>
      <c r="K24" s="3350"/>
      <c r="L24" s="3408"/>
      <c r="M24" s="3409"/>
      <c r="N24" s="5341">
        <f>SUM(H24:M24)</f>
        <v>0</v>
      </c>
      <c r="O24" s="5345">
        <f>SUM(P24:V24)</f>
        <v>0</v>
      </c>
      <c r="P24" s="3368"/>
      <c r="Q24" s="3369"/>
      <c r="R24" s="3369"/>
      <c r="S24" s="5022"/>
      <c r="T24" s="3369"/>
      <c r="U24" s="3369"/>
      <c r="V24" s="3370"/>
      <c r="W24" s="5349">
        <f>X24+AD24+AE24+AN24+AQ24+AT24</f>
        <v>0</v>
      </c>
      <c r="X24" s="3550">
        <f>SUM(Y24:AC24)</f>
        <v>0</v>
      </c>
      <c r="Y24" s="3357"/>
      <c r="Z24" s="3350"/>
      <c r="AA24" s="3350"/>
      <c r="AB24" s="3350"/>
      <c r="AC24" s="3361"/>
      <c r="AD24" s="5361"/>
      <c r="AE24" s="3397">
        <f>SUM(AF24:AM24)</f>
        <v>0</v>
      </c>
      <c r="AF24" s="3357"/>
      <c r="AG24" s="3350"/>
      <c r="AH24" s="3350"/>
      <c r="AI24" s="3350"/>
      <c r="AJ24" s="3350"/>
      <c r="AK24" s="3350"/>
      <c r="AL24" s="3350"/>
      <c r="AM24" s="3361"/>
      <c r="AN24" s="3401">
        <f>AO24+AP24</f>
        <v>0</v>
      </c>
      <c r="AO24" s="3368"/>
      <c r="AP24" s="3370"/>
      <c r="AQ24" s="5337">
        <f>AR24+AS24</f>
        <v>0</v>
      </c>
      <c r="AR24" s="3357"/>
      <c r="AS24" s="3350"/>
      <c r="AT24" s="5365"/>
      <c r="AU24" s="3391">
        <f>SUM(AV24:BA24)</f>
        <v>0</v>
      </c>
      <c r="AV24" s="3391">
        <f>X24</f>
        <v>0</v>
      </c>
      <c r="AW24" s="3391">
        <f>AE24</f>
        <v>0</v>
      </c>
      <c r="AX24" s="3391">
        <f>AD24</f>
        <v>0</v>
      </c>
      <c r="AY24" s="3391">
        <f>AN24</f>
        <v>0</v>
      </c>
      <c r="AZ24" s="3391">
        <f>AQ24</f>
        <v>0</v>
      </c>
      <c r="BA24" s="3391">
        <f>AT24</f>
        <v>0</v>
      </c>
      <c r="BB24" s="5375" t="str">
        <f>IF(OR(E24="جنح ومخالفات",E24="مباني واملاك الدولة"),"م","")</f>
        <v>م</v>
      </c>
    </row>
    <row r="25" spans="1:54" ht="45.9" customHeight="1" thickTop="1" thickBot="1">
      <c r="A25" s="6770"/>
      <c r="B25" s="6764"/>
      <c r="C25" s="6767"/>
      <c r="D25" s="5331" t="str">
        <f>_xlfn.XLOOKUP(F25,التشكيل_القديم!$H$219:$H$299,التشكيل_القديم!$J$219:$J$299,"")</f>
        <v>الثلاثاء</v>
      </c>
      <c r="E25" s="5336" t="str">
        <f>_xlfn.XLOOKUP(F25,التشكيل_القديم!$H$219:$H$299,التشكيل_القديم!$I$219:$I$299,"")</f>
        <v>جنح البيئة</v>
      </c>
      <c r="F25" s="5333" t="str">
        <v>الثلاثاء -جنح البيئة - بندر - د3</v>
      </c>
      <c r="G25" s="5376" t="str">
        <f t="shared" ref="G25:G28" si="45">IF(BB25 = "", "OK",IF(AND(N25&lt;&gt;0,(O25+W25)=N25),"OK","WRONG"))</f>
        <v>OK</v>
      </c>
      <c r="H25" s="3351"/>
      <c r="I25" s="3363"/>
      <c r="J25" s="3363"/>
      <c r="K25" s="3363"/>
      <c r="L25" s="3410"/>
      <c r="M25" s="3411"/>
      <c r="N25" s="5342">
        <f t="shared" ref="N25:N29" si="46">SUM(H25:M25)</f>
        <v>0</v>
      </c>
      <c r="O25" s="5346">
        <f t="shared" ref="O25:O29" si="47">SUM(P25:V25)</f>
        <v>0</v>
      </c>
      <c r="P25" s="3371"/>
      <c r="Q25" s="3372"/>
      <c r="R25" s="3372"/>
      <c r="S25" s="5023"/>
      <c r="T25" s="3372"/>
      <c r="U25" s="3372"/>
      <c r="V25" s="3373"/>
      <c r="W25" s="5350">
        <f t="shared" ref="W25:W29" si="48">X25+AD25+AE25+AN25+AQ25</f>
        <v>0</v>
      </c>
      <c r="X25" s="3551">
        <f t="shared" ref="X25:X29" si="49">SUM(Y25:AC25)</f>
        <v>0</v>
      </c>
      <c r="Y25" s="3362"/>
      <c r="Z25" s="3363"/>
      <c r="AA25" s="3363"/>
      <c r="AB25" s="3363"/>
      <c r="AC25" s="3364"/>
      <c r="AD25" s="5362"/>
      <c r="AE25" s="3398">
        <f t="shared" ref="AE25:AE29" si="50">SUM(AF25:AM25)</f>
        <v>0</v>
      </c>
      <c r="AF25" s="3362"/>
      <c r="AG25" s="3363"/>
      <c r="AH25" s="3363"/>
      <c r="AI25" s="3363"/>
      <c r="AJ25" s="3363"/>
      <c r="AK25" s="3363"/>
      <c r="AL25" s="3363"/>
      <c r="AM25" s="3364"/>
      <c r="AN25" s="3402">
        <f t="shared" ref="AN25:AN29" si="51">AO25+AP25</f>
        <v>0</v>
      </c>
      <c r="AO25" s="3371"/>
      <c r="AP25" s="3373"/>
      <c r="AQ25" s="5338">
        <f t="shared" ref="AQ25:AQ29" si="52">AR25+AS25</f>
        <v>0</v>
      </c>
      <c r="AR25" s="3362"/>
      <c r="AS25" s="3363"/>
      <c r="AT25" s="5366"/>
      <c r="AU25" s="3392">
        <f t="shared" ref="AU25:AU29" si="53">SUM(AV25:BA25)</f>
        <v>0</v>
      </c>
      <c r="AV25" s="3392">
        <f t="shared" ref="AV25:AV29" si="54">X25</f>
        <v>0</v>
      </c>
      <c r="AW25" s="3392">
        <f t="shared" ref="AW25:AW29" si="55">AE25</f>
        <v>0</v>
      </c>
      <c r="AX25" s="3392">
        <f t="shared" ref="AX25:AX29" si="56">AD25</f>
        <v>0</v>
      </c>
      <c r="AY25" s="3392">
        <f t="shared" ref="AY25:AY29" si="57">AN25</f>
        <v>0</v>
      </c>
      <c r="AZ25" s="3392">
        <f t="shared" ref="AZ25:AZ29" si="58">AQ25</f>
        <v>0</v>
      </c>
      <c r="BA25" s="3392">
        <f t="shared" ref="BA25:BA29" si="59">AT25</f>
        <v>0</v>
      </c>
      <c r="BB25" s="5375" t="str">
        <f t="shared" ref="BB25:BB28" si="60">IF(OR(E25="جنح ومخالفات",E25="مباني واملاك الدولة"),"م","")</f>
        <v/>
      </c>
    </row>
    <row r="26" spans="1:54" ht="45.9" hidden="1" customHeight="1" thickTop="1" thickBot="1">
      <c r="A26" s="6770"/>
      <c r="B26" s="6764"/>
      <c r="C26" s="6767"/>
      <c r="D26" s="5331">
        <f>_xlfn.XLOOKUP(F26,التشكيل_القديم!$H$219:$H$299,التشكيل_القديم!$J$219:$J$299,"")</f>
        <v>0</v>
      </c>
      <c r="E26" s="5336">
        <f>_xlfn.XLOOKUP(F26,التشكيل_القديم!$H$219:$H$299,التشكيل_القديم!$I$219:$I$299,"")</f>
        <v>0</v>
      </c>
      <c r="F26" s="5335"/>
      <c r="G26" s="5376" t="str">
        <f t="shared" si="45"/>
        <v>OK</v>
      </c>
      <c r="H26" s="3354"/>
      <c r="I26" s="3366"/>
      <c r="J26" s="3366"/>
      <c r="K26" s="3366"/>
      <c r="L26" s="3412"/>
      <c r="M26" s="3413"/>
      <c r="N26" s="5343">
        <f t="shared" si="46"/>
        <v>0</v>
      </c>
      <c r="O26" s="5347">
        <f t="shared" si="47"/>
        <v>0</v>
      </c>
      <c r="P26" s="3374"/>
      <c r="Q26" s="3375"/>
      <c r="R26" s="3375"/>
      <c r="S26" s="5024"/>
      <c r="T26" s="3375"/>
      <c r="U26" s="3375"/>
      <c r="V26" s="3376"/>
      <c r="W26" s="5351">
        <f t="shared" si="48"/>
        <v>0</v>
      </c>
      <c r="X26" s="3552">
        <f t="shared" si="49"/>
        <v>0</v>
      </c>
      <c r="Y26" s="3365"/>
      <c r="Z26" s="3366"/>
      <c r="AA26" s="3366"/>
      <c r="AB26" s="3366"/>
      <c r="AC26" s="3367"/>
      <c r="AD26" s="5363"/>
      <c r="AE26" s="3399">
        <f t="shared" si="50"/>
        <v>0</v>
      </c>
      <c r="AF26" s="3365"/>
      <c r="AG26" s="3366"/>
      <c r="AH26" s="3366"/>
      <c r="AI26" s="3366"/>
      <c r="AJ26" s="3366"/>
      <c r="AK26" s="3366"/>
      <c r="AL26" s="3366"/>
      <c r="AM26" s="3367"/>
      <c r="AN26" s="3403">
        <f t="shared" si="51"/>
        <v>0</v>
      </c>
      <c r="AO26" s="3374"/>
      <c r="AP26" s="3376"/>
      <c r="AQ26" s="5339">
        <f t="shared" si="52"/>
        <v>0</v>
      </c>
      <c r="AR26" s="3365"/>
      <c r="AS26" s="3366"/>
      <c r="AT26" s="5367"/>
      <c r="AU26" s="3393">
        <f t="shared" si="53"/>
        <v>0</v>
      </c>
      <c r="AV26" s="3393">
        <f t="shared" si="54"/>
        <v>0</v>
      </c>
      <c r="AW26" s="3393">
        <f t="shared" si="55"/>
        <v>0</v>
      </c>
      <c r="AX26" s="3393">
        <f t="shared" si="56"/>
        <v>0</v>
      </c>
      <c r="AY26" s="3393">
        <f t="shared" si="57"/>
        <v>0</v>
      </c>
      <c r="AZ26" s="3393">
        <f t="shared" si="58"/>
        <v>0</v>
      </c>
      <c r="BA26" s="3393">
        <f t="shared" si="59"/>
        <v>0</v>
      </c>
      <c r="BB26" s="5375" t="str">
        <f t="shared" si="60"/>
        <v/>
      </c>
    </row>
    <row r="27" spans="1:54" ht="45.9" hidden="1" customHeight="1" thickTop="1" thickBot="1">
      <c r="A27" s="6770"/>
      <c r="B27" s="6764"/>
      <c r="C27" s="6767"/>
      <c r="D27" s="5331">
        <f>_xlfn.XLOOKUP(F27,التشكيل_القديم!$H$219:$H$299,التشكيل_القديم!$J$219:$J$299,"")</f>
        <v>0</v>
      </c>
      <c r="E27" s="5336">
        <f>_xlfn.XLOOKUP(F27,التشكيل_القديم!$H$219:$H$299,التشكيل_القديم!$I$219:$I$299,"")</f>
        <v>0</v>
      </c>
      <c r="F27" s="5334"/>
      <c r="G27" s="5376" t="str">
        <f t="shared" si="45"/>
        <v>OK</v>
      </c>
      <c r="H27" s="3351"/>
      <c r="I27" s="3363"/>
      <c r="J27" s="3363"/>
      <c r="K27" s="3363"/>
      <c r="L27" s="3410"/>
      <c r="M27" s="3411"/>
      <c r="N27" s="5342">
        <f t="shared" si="46"/>
        <v>0</v>
      </c>
      <c r="O27" s="5346">
        <f t="shared" si="47"/>
        <v>0</v>
      </c>
      <c r="P27" s="3352"/>
      <c r="Q27" s="3353"/>
      <c r="R27" s="3353"/>
      <c r="S27" s="5023"/>
      <c r="T27" s="3372"/>
      <c r="U27" s="3372"/>
      <c r="V27" s="3373"/>
      <c r="W27" s="5350">
        <f t="shared" si="48"/>
        <v>0</v>
      </c>
      <c r="X27" s="3551">
        <f t="shared" si="49"/>
        <v>0</v>
      </c>
      <c r="Y27" s="3362"/>
      <c r="Z27" s="3363"/>
      <c r="AA27" s="3363"/>
      <c r="AB27" s="3363"/>
      <c r="AC27" s="3364"/>
      <c r="AD27" s="5362"/>
      <c r="AE27" s="3398">
        <f t="shared" si="50"/>
        <v>0</v>
      </c>
      <c r="AF27" s="3362"/>
      <c r="AG27" s="3363"/>
      <c r="AH27" s="3363"/>
      <c r="AI27" s="3363"/>
      <c r="AJ27" s="3363"/>
      <c r="AK27" s="3363"/>
      <c r="AL27" s="3363"/>
      <c r="AM27" s="3364"/>
      <c r="AN27" s="3402">
        <f t="shared" si="51"/>
        <v>0</v>
      </c>
      <c r="AO27" s="3371"/>
      <c r="AP27" s="3373"/>
      <c r="AQ27" s="5338">
        <f t="shared" si="52"/>
        <v>0</v>
      </c>
      <c r="AR27" s="3362"/>
      <c r="AS27" s="3363"/>
      <c r="AT27" s="5366"/>
      <c r="AU27" s="3392">
        <f t="shared" si="53"/>
        <v>0</v>
      </c>
      <c r="AV27" s="3392">
        <f t="shared" si="54"/>
        <v>0</v>
      </c>
      <c r="AW27" s="3392">
        <f t="shared" si="55"/>
        <v>0</v>
      </c>
      <c r="AX27" s="3392">
        <f t="shared" si="56"/>
        <v>0</v>
      </c>
      <c r="AY27" s="3392">
        <f t="shared" si="57"/>
        <v>0</v>
      </c>
      <c r="AZ27" s="3392">
        <f t="shared" si="58"/>
        <v>0</v>
      </c>
      <c r="BA27" s="3392">
        <f t="shared" si="59"/>
        <v>0</v>
      </c>
      <c r="BB27" s="5375" t="str">
        <f t="shared" si="60"/>
        <v/>
      </c>
    </row>
    <row r="28" spans="1:54" ht="45.9" hidden="1" customHeight="1" thickBot="1">
      <c r="A28" s="6771"/>
      <c r="B28" s="6765"/>
      <c r="C28" s="6768"/>
      <c r="D28" s="5331">
        <f>_xlfn.XLOOKUP(F28,التشكيل_القديم!$H$219:$H$299,التشكيل_القديم!$J$219:$J$299,"")</f>
        <v>0</v>
      </c>
      <c r="E28" s="5336">
        <f>_xlfn.XLOOKUP(F28,التشكيل_القديم!$H$219:$H$299,التشكيل_القديم!$I$219:$I$299,"")</f>
        <v>0</v>
      </c>
      <c r="F28" s="5332"/>
      <c r="G28" s="5376" t="str">
        <f t="shared" si="45"/>
        <v>OK</v>
      </c>
      <c r="H28" s="3345"/>
      <c r="I28" s="5354"/>
      <c r="J28" s="5354"/>
      <c r="K28" s="5354"/>
      <c r="L28" s="5359"/>
      <c r="M28" s="5360"/>
      <c r="N28" s="5344">
        <f t="shared" si="46"/>
        <v>0</v>
      </c>
      <c r="O28" s="5348">
        <f t="shared" si="47"/>
        <v>0</v>
      </c>
      <c r="P28" s="3347"/>
      <c r="Q28" s="3346"/>
      <c r="R28" s="3346"/>
      <c r="S28" s="5025"/>
      <c r="T28" s="5358"/>
      <c r="U28" s="5358"/>
      <c r="V28" s="5356"/>
      <c r="W28" s="5352">
        <f t="shared" si="48"/>
        <v>0</v>
      </c>
      <c r="X28" s="3553">
        <f t="shared" si="49"/>
        <v>0</v>
      </c>
      <c r="Y28" s="5353"/>
      <c r="Z28" s="5354"/>
      <c r="AA28" s="5354"/>
      <c r="AB28" s="5354"/>
      <c r="AC28" s="5357"/>
      <c r="AD28" s="5364"/>
      <c r="AE28" s="3400">
        <f t="shared" si="50"/>
        <v>0</v>
      </c>
      <c r="AF28" s="5353"/>
      <c r="AG28" s="5354"/>
      <c r="AH28" s="5354"/>
      <c r="AI28" s="5354"/>
      <c r="AJ28" s="5354"/>
      <c r="AK28" s="5354"/>
      <c r="AL28" s="5354"/>
      <c r="AM28" s="5357"/>
      <c r="AN28" s="3404">
        <f t="shared" si="51"/>
        <v>0</v>
      </c>
      <c r="AO28" s="5355"/>
      <c r="AP28" s="5356"/>
      <c r="AQ28" s="5340">
        <f t="shared" si="52"/>
        <v>0</v>
      </c>
      <c r="AR28" s="5353"/>
      <c r="AS28" s="5354"/>
      <c r="AT28" s="5368"/>
      <c r="AU28" s="3394">
        <f t="shared" si="53"/>
        <v>0</v>
      </c>
      <c r="AV28" s="3394">
        <f t="shared" si="54"/>
        <v>0</v>
      </c>
      <c r="AW28" s="3394">
        <f t="shared" si="55"/>
        <v>0</v>
      </c>
      <c r="AX28" s="3394">
        <f t="shared" si="56"/>
        <v>0</v>
      </c>
      <c r="AY28" s="3394">
        <f t="shared" si="57"/>
        <v>0</v>
      </c>
      <c r="AZ28" s="3394">
        <f t="shared" si="58"/>
        <v>0</v>
      </c>
      <c r="BA28" s="3394">
        <f t="shared" si="59"/>
        <v>0</v>
      </c>
      <c r="BB28" s="5375" t="str">
        <f t="shared" si="60"/>
        <v/>
      </c>
    </row>
    <row r="29" spans="1:54" ht="45.9" customHeight="1" thickBot="1">
      <c r="A29" s="6759" t="str">
        <f xml:space="preserve"> "اجمالي " &amp;A24</f>
        <v>اجمالي الدائرة الثالثة جزئي بندر بني سويف</v>
      </c>
      <c r="B29" s="6760"/>
      <c r="C29" s="6760"/>
      <c r="D29" s="6757"/>
      <c r="E29" s="6760"/>
      <c r="F29" s="6761"/>
      <c r="G29" s="5369"/>
      <c r="H29" s="5370">
        <f>SUM(H24:H28)</f>
        <v>0</v>
      </c>
      <c r="I29" s="3415">
        <f>SUM(I24:I28)</f>
        <v>0</v>
      </c>
      <c r="J29" s="3415">
        <f t="shared" ref="J29:M29" si="61">SUM(J24:J28)</f>
        <v>0</v>
      </c>
      <c r="K29" s="3415">
        <f t="shared" si="61"/>
        <v>0</v>
      </c>
      <c r="L29" s="3415">
        <f t="shared" si="61"/>
        <v>0</v>
      </c>
      <c r="M29" s="3415">
        <f t="shared" si="61"/>
        <v>0</v>
      </c>
      <c r="N29" s="5371">
        <f t="shared" si="46"/>
        <v>0</v>
      </c>
      <c r="O29" s="5372">
        <f t="shared" si="47"/>
        <v>0</v>
      </c>
      <c r="P29" s="3415">
        <f t="shared" ref="P29:S29" si="62">SUM(P24:P28)</f>
        <v>0</v>
      </c>
      <c r="Q29" s="3415">
        <f t="shared" si="62"/>
        <v>0</v>
      </c>
      <c r="R29" s="3415">
        <f t="shared" si="62"/>
        <v>0</v>
      </c>
      <c r="S29" s="5026">
        <f t="shared" si="62"/>
        <v>0</v>
      </c>
      <c r="T29" s="3415">
        <f>SUM(T24:T28)</f>
        <v>0</v>
      </c>
      <c r="U29" s="3415">
        <f t="shared" ref="U29" si="63">SUM(U24:U28)</f>
        <v>0</v>
      </c>
      <c r="V29" s="3415">
        <f>SUM(V24:V28)</f>
        <v>0</v>
      </c>
      <c r="W29" s="5373">
        <f t="shared" si="48"/>
        <v>0</v>
      </c>
      <c r="X29" s="3415">
        <f t="shared" si="49"/>
        <v>0</v>
      </c>
      <c r="Y29" s="3415">
        <f t="shared" ref="Y29:AD29" si="64">SUM(Y24:Y28)</f>
        <v>0</v>
      </c>
      <c r="Z29" s="3415">
        <f t="shared" si="64"/>
        <v>0</v>
      </c>
      <c r="AA29" s="3415">
        <f t="shared" si="64"/>
        <v>0</v>
      </c>
      <c r="AB29" s="3415">
        <f t="shared" si="64"/>
        <v>0</v>
      </c>
      <c r="AC29" s="3415">
        <f t="shared" si="64"/>
        <v>0</v>
      </c>
      <c r="AD29" s="3415">
        <f t="shared" si="64"/>
        <v>0</v>
      </c>
      <c r="AE29" s="3416">
        <f t="shared" si="50"/>
        <v>0</v>
      </c>
      <c r="AF29" s="3415">
        <f t="shared" ref="AF29:AM29" si="65">SUM(AF24:AF28)</f>
        <v>0</v>
      </c>
      <c r="AG29" s="3415">
        <f t="shared" si="65"/>
        <v>0</v>
      </c>
      <c r="AH29" s="3415">
        <f t="shared" si="65"/>
        <v>0</v>
      </c>
      <c r="AI29" s="3415">
        <f t="shared" si="65"/>
        <v>0</v>
      </c>
      <c r="AJ29" s="3415">
        <f t="shared" si="65"/>
        <v>0</v>
      </c>
      <c r="AK29" s="3415">
        <f t="shared" si="65"/>
        <v>0</v>
      </c>
      <c r="AL29" s="3415">
        <f t="shared" si="65"/>
        <v>0</v>
      </c>
      <c r="AM29" s="3415">
        <f t="shared" si="65"/>
        <v>0</v>
      </c>
      <c r="AN29" s="3417">
        <f t="shared" si="51"/>
        <v>0</v>
      </c>
      <c r="AO29" s="3415">
        <f t="shared" ref="AO29:AP29" si="66">SUM(AO24:AO28)</f>
        <v>0</v>
      </c>
      <c r="AP29" s="3415">
        <f t="shared" si="66"/>
        <v>0</v>
      </c>
      <c r="AQ29" s="3415">
        <f t="shared" si="52"/>
        <v>0</v>
      </c>
      <c r="AR29" s="3415">
        <f t="shared" ref="AR29:AT29" si="67">SUM(AR24:AR28)</f>
        <v>0</v>
      </c>
      <c r="AS29" s="3415">
        <f t="shared" si="67"/>
        <v>0</v>
      </c>
      <c r="AT29" s="5374">
        <f t="shared" si="67"/>
        <v>0</v>
      </c>
      <c r="AU29" s="3415">
        <f t="shared" si="53"/>
        <v>0</v>
      </c>
      <c r="AV29" s="3415">
        <f t="shared" si="54"/>
        <v>0</v>
      </c>
      <c r="AW29" s="3415">
        <f t="shared" si="55"/>
        <v>0</v>
      </c>
      <c r="AX29" s="3415">
        <f t="shared" si="56"/>
        <v>0</v>
      </c>
      <c r="AY29" s="3415">
        <f t="shared" si="57"/>
        <v>0</v>
      </c>
      <c r="AZ29" s="3415">
        <f t="shared" si="58"/>
        <v>0</v>
      </c>
      <c r="BA29" s="3415">
        <f t="shared" si="59"/>
        <v>0</v>
      </c>
      <c r="BB29" s="3418"/>
    </row>
    <row r="30" spans="1:54" ht="45.9" customHeight="1" thickBot="1">
      <c r="A30" s="6769" t="s">
        <v>1649</v>
      </c>
      <c r="B30" s="6763" t="str" cm="1">
        <f t="array" ref="B30">_xlfn.XLOOKUP(1, (INDEX(التشكيل_القديم!$M$219:$T$244, ,6)=$A30) * (INDEX(التشكيل_القديم!$M$219:$T$244, ,7)="رئيس الدائرة"), INDEX(التشكيل_القديم!$M$219:$T$244, ,2))</f>
        <v>محمود مسامح محمود عثمان</v>
      </c>
      <c r="C30" s="6766" t="str">
        <f>_xlfn.XLOOKUP($B30,التشكيل_القديم!$N$219:$N$254,التشكيل_القديم!$P$219:$P$254,"")</f>
        <v>أ</v>
      </c>
      <c r="D30" s="5331" t="str">
        <f>_xlfn.XLOOKUP(F30,التشكيل_القديم!$H$219:$H$299,التشكيل_القديم!$J$219:$J$299,"")</f>
        <v>الأربعاء</v>
      </c>
      <c r="E30" s="5336" t="str">
        <f>_xlfn.XLOOKUP(F30,التشكيل_القديم!$H$219:$H$299,التشكيل_القديم!$I$219:$I$299,"")</f>
        <v>جنح ومخالفات</v>
      </c>
      <c r="F30" s="5332" t="str" cm="1">
        <f t="array" ref="F30">_xlfn._xlws.FILTER(التشكيل_القديم!$H$219:$H$299,التشكيل_القديم!$E$219:$E$299=$A30,"")</f>
        <v>الأربعاء -جنح ومخالفات - بندر - د4</v>
      </c>
      <c r="G30" s="5376" t="str">
        <f>IF(BB30 = "", "OK",IF(AND(N30&lt;&gt;0,(O30+W30)=N30),"OK","WRONG"))</f>
        <v>WRONG</v>
      </c>
      <c r="H30" s="3377"/>
      <c r="I30" s="3350"/>
      <c r="J30" s="3350"/>
      <c r="K30" s="3350"/>
      <c r="L30" s="3408"/>
      <c r="M30" s="3409"/>
      <c r="N30" s="5341">
        <f>SUM(H30:M30)</f>
        <v>0</v>
      </c>
      <c r="O30" s="5345">
        <f>SUM(P30:V30)</f>
        <v>0</v>
      </c>
      <c r="P30" s="3368"/>
      <c r="Q30" s="3369"/>
      <c r="R30" s="3369"/>
      <c r="S30" s="5022"/>
      <c r="T30" s="3369"/>
      <c r="U30" s="3369"/>
      <c r="V30" s="3370"/>
      <c r="W30" s="5349">
        <f>X30+AD30+AE30+AN30+AQ30+AT30</f>
        <v>0</v>
      </c>
      <c r="X30" s="3550">
        <f>SUM(Y30:AC30)</f>
        <v>0</v>
      </c>
      <c r="Y30" s="3357"/>
      <c r="Z30" s="3350"/>
      <c r="AA30" s="3350"/>
      <c r="AB30" s="3350"/>
      <c r="AC30" s="3361"/>
      <c r="AD30" s="5361"/>
      <c r="AE30" s="3397">
        <f>SUM(AF30:AM30)</f>
        <v>0</v>
      </c>
      <c r="AF30" s="3357"/>
      <c r="AG30" s="3350"/>
      <c r="AH30" s="3350"/>
      <c r="AI30" s="3350"/>
      <c r="AJ30" s="3350"/>
      <c r="AK30" s="3350"/>
      <c r="AL30" s="3350"/>
      <c r="AM30" s="3361"/>
      <c r="AN30" s="3401">
        <f>AO30+AP30</f>
        <v>0</v>
      </c>
      <c r="AO30" s="3368"/>
      <c r="AP30" s="3370"/>
      <c r="AQ30" s="5337">
        <f>AR30+AS30</f>
        <v>0</v>
      </c>
      <c r="AR30" s="3357"/>
      <c r="AS30" s="3350"/>
      <c r="AT30" s="5365"/>
      <c r="AU30" s="3391">
        <f>SUM(AV30:BA30)</f>
        <v>0</v>
      </c>
      <c r="AV30" s="3391">
        <f>X30</f>
        <v>0</v>
      </c>
      <c r="AW30" s="3391">
        <f>AE30</f>
        <v>0</v>
      </c>
      <c r="AX30" s="3391">
        <f>AD30</f>
        <v>0</v>
      </c>
      <c r="AY30" s="3391">
        <f>AN30</f>
        <v>0</v>
      </c>
      <c r="AZ30" s="3391">
        <f>AQ30</f>
        <v>0</v>
      </c>
      <c r="BA30" s="3391">
        <f>AT30</f>
        <v>0</v>
      </c>
      <c r="BB30" s="5375" t="str">
        <f>IF(OR(E30="جنح ومخالفات",E30="مباني واملاك الدولة"),"م","")</f>
        <v>م</v>
      </c>
    </row>
    <row r="31" spans="1:54" ht="45.9" hidden="1" customHeight="1" thickTop="1" thickBot="1">
      <c r="A31" s="6770"/>
      <c r="B31" s="6764"/>
      <c r="C31" s="6767"/>
      <c r="D31" s="5331">
        <f>_xlfn.XLOOKUP(F31,التشكيل_القديم!$H$219:$H$299,التشكيل_القديم!$J$219:$J$299,"")</f>
        <v>0</v>
      </c>
      <c r="E31" s="5336">
        <f>_xlfn.XLOOKUP(F31,التشكيل_القديم!$H$219:$H$299,التشكيل_القديم!$I$219:$I$299,"")</f>
        <v>0</v>
      </c>
      <c r="F31" s="5333"/>
      <c r="G31" s="5376" t="str">
        <f t="shared" ref="G31:G34" si="68">IF(BB31 = "", "OK",IF(AND(N31&lt;&gt;0,(O31+W31)=N31),"OK","WRONG"))</f>
        <v>OK</v>
      </c>
      <c r="H31" s="3351"/>
      <c r="I31" s="3363"/>
      <c r="J31" s="3363"/>
      <c r="K31" s="3363"/>
      <c r="L31" s="3410"/>
      <c r="M31" s="3411"/>
      <c r="N31" s="5342">
        <f t="shared" ref="N31:N35" si="69">SUM(H31:M31)</f>
        <v>0</v>
      </c>
      <c r="O31" s="5346">
        <f t="shared" ref="O31:O35" si="70">SUM(P31:V31)</f>
        <v>0</v>
      </c>
      <c r="P31" s="3371"/>
      <c r="Q31" s="3372"/>
      <c r="R31" s="3372"/>
      <c r="S31" s="5023"/>
      <c r="T31" s="3372"/>
      <c r="U31" s="3372"/>
      <c r="V31" s="3373"/>
      <c r="W31" s="5350">
        <f t="shared" ref="W31:W35" si="71">X31+AD31+AE31+AN31+AQ31</f>
        <v>0</v>
      </c>
      <c r="X31" s="3551">
        <f t="shared" ref="X31:X35" si="72">SUM(Y31:AC31)</f>
        <v>0</v>
      </c>
      <c r="Y31" s="3362"/>
      <c r="Z31" s="3363"/>
      <c r="AA31" s="3363"/>
      <c r="AB31" s="3363"/>
      <c r="AC31" s="3364"/>
      <c r="AD31" s="5362"/>
      <c r="AE31" s="3398">
        <f t="shared" ref="AE31:AE35" si="73">SUM(AF31:AM31)</f>
        <v>0</v>
      </c>
      <c r="AF31" s="3362"/>
      <c r="AG31" s="3363"/>
      <c r="AH31" s="3363"/>
      <c r="AI31" s="3363"/>
      <c r="AJ31" s="3363"/>
      <c r="AK31" s="3363"/>
      <c r="AL31" s="3363"/>
      <c r="AM31" s="3364"/>
      <c r="AN31" s="3402">
        <f t="shared" ref="AN31:AN35" si="74">AO31+AP31</f>
        <v>0</v>
      </c>
      <c r="AO31" s="3371"/>
      <c r="AP31" s="3373"/>
      <c r="AQ31" s="5338">
        <f t="shared" ref="AQ31:AQ35" si="75">AR31+AS31</f>
        <v>0</v>
      </c>
      <c r="AR31" s="3362"/>
      <c r="AS31" s="3363"/>
      <c r="AT31" s="5366"/>
      <c r="AU31" s="3392">
        <f t="shared" ref="AU31:AU35" si="76">SUM(AV31:BA31)</f>
        <v>0</v>
      </c>
      <c r="AV31" s="3392">
        <f t="shared" ref="AV31:AV35" si="77">X31</f>
        <v>0</v>
      </c>
      <c r="AW31" s="3392">
        <f t="shared" ref="AW31:AW35" si="78">AE31</f>
        <v>0</v>
      </c>
      <c r="AX31" s="3392">
        <f t="shared" ref="AX31:AX35" si="79">AD31</f>
        <v>0</v>
      </c>
      <c r="AY31" s="3392">
        <f t="shared" ref="AY31:AY35" si="80">AN31</f>
        <v>0</v>
      </c>
      <c r="AZ31" s="3392">
        <f t="shared" ref="AZ31:AZ35" si="81">AQ31</f>
        <v>0</v>
      </c>
      <c r="BA31" s="3392">
        <f t="shared" ref="BA31:BA35" si="82">AT31</f>
        <v>0</v>
      </c>
      <c r="BB31" s="5375" t="str">
        <f t="shared" ref="BB31:BB34" si="83">IF(OR(E31="جنح ومخالفات",E31="مباني واملاك الدولة"),"م","")</f>
        <v/>
      </c>
    </row>
    <row r="32" spans="1:54" ht="45.9" hidden="1" customHeight="1" thickTop="1" thickBot="1">
      <c r="A32" s="6770"/>
      <c r="B32" s="6764"/>
      <c r="C32" s="6767"/>
      <c r="D32" s="5331">
        <f>_xlfn.XLOOKUP(F32,التشكيل_القديم!$H$219:$H$299,التشكيل_القديم!$J$219:$J$299,"")</f>
        <v>0</v>
      </c>
      <c r="E32" s="5336">
        <f>_xlfn.XLOOKUP(F32,التشكيل_القديم!$H$219:$H$299,التشكيل_القديم!$I$219:$I$299,"")</f>
        <v>0</v>
      </c>
      <c r="F32" s="5335"/>
      <c r="G32" s="5376" t="str">
        <f t="shared" si="68"/>
        <v>OK</v>
      </c>
      <c r="H32" s="3354"/>
      <c r="I32" s="3366"/>
      <c r="J32" s="3366"/>
      <c r="K32" s="3366"/>
      <c r="L32" s="3412"/>
      <c r="M32" s="3413"/>
      <c r="N32" s="5343">
        <f t="shared" si="69"/>
        <v>0</v>
      </c>
      <c r="O32" s="5347">
        <f t="shared" si="70"/>
        <v>0</v>
      </c>
      <c r="P32" s="3374"/>
      <c r="Q32" s="3375"/>
      <c r="R32" s="3375"/>
      <c r="S32" s="5024"/>
      <c r="T32" s="3375"/>
      <c r="U32" s="3375"/>
      <c r="V32" s="3376"/>
      <c r="W32" s="5351">
        <f t="shared" si="71"/>
        <v>0</v>
      </c>
      <c r="X32" s="3552">
        <f t="shared" si="72"/>
        <v>0</v>
      </c>
      <c r="Y32" s="3365"/>
      <c r="Z32" s="3366"/>
      <c r="AA32" s="3366"/>
      <c r="AB32" s="3366"/>
      <c r="AC32" s="3367"/>
      <c r="AD32" s="5363"/>
      <c r="AE32" s="3399">
        <f t="shared" si="73"/>
        <v>0</v>
      </c>
      <c r="AF32" s="3365"/>
      <c r="AG32" s="3366"/>
      <c r="AH32" s="3366"/>
      <c r="AI32" s="3366"/>
      <c r="AJ32" s="3366"/>
      <c r="AK32" s="3366"/>
      <c r="AL32" s="3366"/>
      <c r="AM32" s="3367"/>
      <c r="AN32" s="3403">
        <f t="shared" si="74"/>
        <v>0</v>
      </c>
      <c r="AO32" s="3374"/>
      <c r="AP32" s="3376"/>
      <c r="AQ32" s="5339">
        <f t="shared" si="75"/>
        <v>0</v>
      </c>
      <c r="AR32" s="3365"/>
      <c r="AS32" s="3366"/>
      <c r="AT32" s="5367"/>
      <c r="AU32" s="3393">
        <f t="shared" si="76"/>
        <v>0</v>
      </c>
      <c r="AV32" s="3393">
        <f t="shared" si="77"/>
        <v>0</v>
      </c>
      <c r="AW32" s="3393">
        <f t="shared" si="78"/>
        <v>0</v>
      </c>
      <c r="AX32" s="3393">
        <f t="shared" si="79"/>
        <v>0</v>
      </c>
      <c r="AY32" s="3393">
        <f t="shared" si="80"/>
        <v>0</v>
      </c>
      <c r="AZ32" s="3393">
        <f t="shared" si="81"/>
        <v>0</v>
      </c>
      <c r="BA32" s="3393">
        <f t="shared" si="82"/>
        <v>0</v>
      </c>
      <c r="BB32" s="5375" t="str">
        <f t="shared" si="83"/>
        <v/>
      </c>
    </row>
    <row r="33" spans="1:54" ht="45.9" hidden="1" customHeight="1" thickTop="1" thickBot="1">
      <c r="A33" s="6770"/>
      <c r="B33" s="6764"/>
      <c r="C33" s="6767"/>
      <c r="D33" s="5331">
        <f>_xlfn.XLOOKUP(F33,التشكيل_القديم!$H$219:$H$299,التشكيل_القديم!$J$219:$J$299,"")</f>
        <v>0</v>
      </c>
      <c r="E33" s="5336">
        <f>_xlfn.XLOOKUP(F33,التشكيل_القديم!$H$219:$H$299,التشكيل_القديم!$I$219:$I$299,"")</f>
        <v>0</v>
      </c>
      <c r="F33" s="5334"/>
      <c r="G33" s="5376" t="str">
        <f t="shared" si="68"/>
        <v>OK</v>
      </c>
      <c r="H33" s="3351"/>
      <c r="I33" s="3363"/>
      <c r="J33" s="3363"/>
      <c r="K33" s="3363"/>
      <c r="L33" s="3410"/>
      <c r="M33" s="3411"/>
      <c r="N33" s="5342">
        <f t="shared" si="69"/>
        <v>0</v>
      </c>
      <c r="O33" s="5346">
        <f t="shared" si="70"/>
        <v>0</v>
      </c>
      <c r="P33" s="3352"/>
      <c r="Q33" s="3353"/>
      <c r="R33" s="3353"/>
      <c r="S33" s="5023"/>
      <c r="T33" s="3372"/>
      <c r="U33" s="3372"/>
      <c r="V33" s="3373"/>
      <c r="W33" s="5350">
        <f t="shared" si="71"/>
        <v>0</v>
      </c>
      <c r="X33" s="3551">
        <f t="shared" si="72"/>
        <v>0</v>
      </c>
      <c r="Y33" s="3362"/>
      <c r="Z33" s="3363"/>
      <c r="AA33" s="3363"/>
      <c r="AB33" s="3363"/>
      <c r="AC33" s="3364"/>
      <c r="AD33" s="5362"/>
      <c r="AE33" s="3398">
        <f t="shared" si="73"/>
        <v>0</v>
      </c>
      <c r="AF33" s="3362"/>
      <c r="AG33" s="3363"/>
      <c r="AH33" s="3363"/>
      <c r="AI33" s="3363"/>
      <c r="AJ33" s="3363"/>
      <c r="AK33" s="3363"/>
      <c r="AL33" s="3363"/>
      <c r="AM33" s="3364"/>
      <c r="AN33" s="3402">
        <f t="shared" si="74"/>
        <v>0</v>
      </c>
      <c r="AO33" s="3371"/>
      <c r="AP33" s="3373"/>
      <c r="AQ33" s="5338">
        <f t="shared" si="75"/>
        <v>0</v>
      </c>
      <c r="AR33" s="3362"/>
      <c r="AS33" s="3363"/>
      <c r="AT33" s="5366"/>
      <c r="AU33" s="3392">
        <f t="shared" si="76"/>
        <v>0</v>
      </c>
      <c r="AV33" s="3392">
        <f t="shared" si="77"/>
        <v>0</v>
      </c>
      <c r="AW33" s="3392">
        <f t="shared" si="78"/>
        <v>0</v>
      </c>
      <c r="AX33" s="3392">
        <f t="shared" si="79"/>
        <v>0</v>
      </c>
      <c r="AY33" s="3392">
        <f t="shared" si="80"/>
        <v>0</v>
      </c>
      <c r="AZ33" s="3392">
        <f t="shared" si="81"/>
        <v>0</v>
      </c>
      <c r="BA33" s="3392">
        <f t="shared" si="82"/>
        <v>0</v>
      </c>
      <c r="BB33" s="5375" t="str">
        <f t="shared" si="83"/>
        <v/>
      </c>
    </row>
    <row r="34" spans="1:54" ht="45.9" hidden="1" customHeight="1" thickBot="1">
      <c r="A34" s="6771"/>
      <c r="B34" s="6765"/>
      <c r="C34" s="6768"/>
      <c r="D34" s="5331">
        <f>_xlfn.XLOOKUP(F34,التشكيل_القديم!$H$219:$H$299,التشكيل_القديم!$J$219:$J$299,"")</f>
        <v>0</v>
      </c>
      <c r="E34" s="5336">
        <f>_xlfn.XLOOKUP(F34,التشكيل_القديم!$H$219:$H$299,التشكيل_القديم!$I$219:$I$299,"")</f>
        <v>0</v>
      </c>
      <c r="F34" s="5332"/>
      <c r="G34" s="5376" t="str">
        <f t="shared" si="68"/>
        <v>OK</v>
      </c>
      <c r="H34" s="3345"/>
      <c r="I34" s="5354"/>
      <c r="J34" s="5354"/>
      <c r="K34" s="5354"/>
      <c r="L34" s="5359"/>
      <c r="M34" s="5360"/>
      <c r="N34" s="5344">
        <f t="shared" si="69"/>
        <v>0</v>
      </c>
      <c r="O34" s="5348">
        <f t="shared" si="70"/>
        <v>0</v>
      </c>
      <c r="P34" s="3347"/>
      <c r="Q34" s="3346"/>
      <c r="R34" s="3346"/>
      <c r="S34" s="5025"/>
      <c r="T34" s="5358"/>
      <c r="U34" s="5358"/>
      <c r="V34" s="5356"/>
      <c r="W34" s="5352">
        <f t="shared" si="71"/>
        <v>0</v>
      </c>
      <c r="X34" s="3553">
        <f t="shared" si="72"/>
        <v>0</v>
      </c>
      <c r="Y34" s="5353"/>
      <c r="Z34" s="5354"/>
      <c r="AA34" s="5354"/>
      <c r="AB34" s="5354"/>
      <c r="AC34" s="5357"/>
      <c r="AD34" s="5364"/>
      <c r="AE34" s="3400">
        <f t="shared" si="73"/>
        <v>0</v>
      </c>
      <c r="AF34" s="5353"/>
      <c r="AG34" s="5354"/>
      <c r="AH34" s="5354"/>
      <c r="AI34" s="5354"/>
      <c r="AJ34" s="5354"/>
      <c r="AK34" s="5354"/>
      <c r="AL34" s="5354"/>
      <c r="AM34" s="5357"/>
      <c r="AN34" s="3404">
        <f t="shared" si="74"/>
        <v>0</v>
      </c>
      <c r="AO34" s="5355"/>
      <c r="AP34" s="5356"/>
      <c r="AQ34" s="5340">
        <f t="shared" si="75"/>
        <v>0</v>
      </c>
      <c r="AR34" s="5353"/>
      <c r="AS34" s="5354"/>
      <c r="AT34" s="5368"/>
      <c r="AU34" s="3394">
        <f t="shared" si="76"/>
        <v>0</v>
      </c>
      <c r="AV34" s="3394">
        <f t="shared" si="77"/>
        <v>0</v>
      </c>
      <c r="AW34" s="3394">
        <f t="shared" si="78"/>
        <v>0</v>
      </c>
      <c r="AX34" s="3394">
        <f t="shared" si="79"/>
        <v>0</v>
      </c>
      <c r="AY34" s="3394">
        <f t="shared" si="80"/>
        <v>0</v>
      </c>
      <c r="AZ34" s="3394">
        <f t="shared" si="81"/>
        <v>0</v>
      </c>
      <c r="BA34" s="3394">
        <f t="shared" si="82"/>
        <v>0</v>
      </c>
      <c r="BB34" s="5375" t="str">
        <f t="shared" si="83"/>
        <v/>
      </c>
    </row>
    <row r="35" spans="1:54" ht="45.9" customHeight="1" thickBot="1">
      <c r="A35" s="6759" t="str">
        <f xml:space="preserve"> "اجمالي " &amp;A30</f>
        <v>اجمالي الدائرة الرابعة جزئي بندر بني سويف</v>
      </c>
      <c r="B35" s="6760"/>
      <c r="C35" s="6760"/>
      <c r="D35" s="6757"/>
      <c r="E35" s="6760"/>
      <c r="F35" s="6761"/>
      <c r="G35" s="5369"/>
      <c r="H35" s="5370">
        <f>SUM(H30:H34)</f>
        <v>0</v>
      </c>
      <c r="I35" s="3415">
        <f>SUM(I30:I34)</f>
        <v>0</v>
      </c>
      <c r="J35" s="3415">
        <f t="shared" ref="J35:M35" si="84">SUM(J30:J34)</f>
        <v>0</v>
      </c>
      <c r="K35" s="3415">
        <f t="shared" si="84"/>
        <v>0</v>
      </c>
      <c r="L35" s="3415">
        <f t="shared" si="84"/>
        <v>0</v>
      </c>
      <c r="M35" s="3415">
        <f t="shared" si="84"/>
        <v>0</v>
      </c>
      <c r="N35" s="5371">
        <f t="shared" si="69"/>
        <v>0</v>
      </c>
      <c r="O35" s="5372">
        <f t="shared" si="70"/>
        <v>0</v>
      </c>
      <c r="P35" s="3415">
        <f t="shared" ref="P35:S35" si="85">SUM(P30:P34)</f>
        <v>0</v>
      </c>
      <c r="Q35" s="3415">
        <f t="shared" si="85"/>
        <v>0</v>
      </c>
      <c r="R35" s="3415">
        <f t="shared" si="85"/>
        <v>0</v>
      </c>
      <c r="S35" s="5026">
        <f t="shared" si="85"/>
        <v>0</v>
      </c>
      <c r="T35" s="3415">
        <f>SUM(T30:T34)</f>
        <v>0</v>
      </c>
      <c r="U35" s="3415">
        <f t="shared" ref="U35" si="86">SUM(U30:U34)</f>
        <v>0</v>
      </c>
      <c r="V35" s="3415">
        <f>SUM(V30:V34)</f>
        <v>0</v>
      </c>
      <c r="W35" s="5373">
        <f t="shared" si="71"/>
        <v>0</v>
      </c>
      <c r="X35" s="3415">
        <f t="shared" si="72"/>
        <v>0</v>
      </c>
      <c r="Y35" s="3415">
        <f t="shared" ref="Y35:AD35" si="87">SUM(Y30:Y34)</f>
        <v>0</v>
      </c>
      <c r="Z35" s="3415">
        <f t="shared" si="87"/>
        <v>0</v>
      </c>
      <c r="AA35" s="3415">
        <f t="shared" si="87"/>
        <v>0</v>
      </c>
      <c r="AB35" s="3415">
        <f t="shared" si="87"/>
        <v>0</v>
      </c>
      <c r="AC35" s="3415">
        <f t="shared" si="87"/>
        <v>0</v>
      </c>
      <c r="AD35" s="3415">
        <f t="shared" si="87"/>
        <v>0</v>
      </c>
      <c r="AE35" s="3416">
        <f t="shared" si="73"/>
        <v>0</v>
      </c>
      <c r="AF35" s="3415">
        <f t="shared" ref="AF35:AM35" si="88">SUM(AF30:AF34)</f>
        <v>0</v>
      </c>
      <c r="AG35" s="3415">
        <f t="shared" si="88"/>
        <v>0</v>
      </c>
      <c r="AH35" s="3415">
        <f t="shared" si="88"/>
        <v>0</v>
      </c>
      <c r="AI35" s="3415">
        <f t="shared" si="88"/>
        <v>0</v>
      </c>
      <c r="AJ35" s="3415">
        <f t="shared" si="88"/>
        <v>0</v>
      </c>
      <c r="AK35" s="3415">
        <f t="shared" si="88"/>
        <v>0</v>
      </c>
      <c r="AL35" s="3415">
        <f t="shared" si="88"/>
        <v>0</v>
      </c>
      <c r="AM35" s="3415">
        <f t="shared" si="88"/>
        <v>0</v>
      </c>
      <c r="AN35" s="3417">
        <f t="shared" si="74"/>
        <v>0</v>
      </c>
      <c r="AO35" s="3415">
        <f t="shared" ref="AO35:AP35" si="89">SUM(AO30:AO34)</f>
        <v>0</v>
      </c>
      <c r="AP35" s="3415">
        <f t="shared" si="89"/>
        <v>0</v>
      </c>
      <c r="AQ35" s="3415">
        <f t="shared" si="75"/>
        <v>0</v>
      </c>
      <c r="AR35" s="3415">
        <f t="shared" ref="AR35:AT35" si="90">SUM(AR30:AR34)</f>
        <v>0</v>
      </c>
      <c r="AS35" s="3415">
        <f t="shared" si="90"/>
        <v>0</v>
      </c>
      <c r="AT35" s="5374">
        <f t="shared" si="90"/>
        <v>0</v>
      </c>
      <c r="AU35" s="3415">
        <f t="shared" si="76"/>
        <v>0</v>
      </c>
      <c r="AV35" s="3415">
        <f t="shared" si="77"/>
        <v>0</v>
      </c>
      <c r="AW35" s="3415">
        <f t="shared" si="78"/>
        <v>0</v>
      </c>
      <c r="AX35" s="3415">
        <f t="shared" si="79"/>
        <v>0</v>
      </c>
      <c r="AY35" s="3415">
        <f t="shared" si="80"/>
        <v>0</v>
      </c>
      <c r="AZ35" s="3415">
        <f t="shared" si="81"/>
        <v>0</v>
      </c>
      <c r="BA35" s="3415">
        <f t="shared" si="82"/>
        <v>0</v>
      </c>
      <c r="BB35" s="3418"/>
    </row>
    <row r="36" spans="1:54" ht="45.9" customHeight="1" thickBot="1">
      <c r="A36" s="6759" t="s">
        <v>1636</v>
      </c>
      <c r="B36" s="6760"/>
      <c r="C36" s="6760"/>
      <c r="D36" s="6757"/>
      <c r="E36" s="6760"/>
      <c r="F36" s="6761"/>
      <c r="G36" s="5369"/>
      <c r="H36" s="5370">
        <f>SUM(H17,H23,H29,H35)-H20</f>
        <v>0</v>
      </c>
      <c r="I36" s="3415">
        <f t="shared" ref="I36:BA36" si="91">SUM(I17,I23,I29,I35)-I20</f>
        <v>0</v>
      </c>
      <c r="J36" s="3415">
        <f t="shared" si="91"/>
        <v>0</v>
      </c>
      <c r="K36" s="3415">
        <f t="shared" si="91"/>
        <v>0</v>
      </c>
      <c r="L36" s="3415">
        <f t="shared" si="91"/>
        <v>0</v>
      </c>
      <c r="M36" s="3415">
        <f t="shared" si="91"/>
        <v>0</v>
      </c>
      <c r="N36" s="3415">
        <f t="shared" si="91"/>
        <v>0</v>
      </c>
      <c r="O36" s="3415">
        <f t="shared" si="91"/>
        <v>0</v>
      </c>
      <c r="P36" s="3415">
        <f t="shared" si="91"/>
        <v>0</v>
      </c>
      <c r="Q36" s="3415">
        <f t="shared" si="91"/>
        <v>0</v>
      </c>
      <c r="R36" s="3415">
        <f t="shared" si="91"/>
        <v>0</v>
      </c>
      <c r="S36" s="3415">
        <f t="shared" si="91"/>
        <v>0</v>
      </c>
      <c r="T36" s="3415">
        <f t="shared" si="91"/>
        <v>0</v>
      </c>
      <c r="U36" s="3415">
        <f t="shared" si="91"/>
        <v>0</v>
      </c>
      <c r="V36" s="3415">
        <f t="shared" si="91"/>
        <v>0</v>
      </c>
      <c r="W36" s="3415">
        <f t="shared" si="91"/>
        <v>0</v>
      </c>
      <c r="X36" s="3415">
        <f t="shared" si="91"/>
        <v>0</v>
      </c>
      <c r="Y36" s="3415">
        <f t="shared" si="91"/>
        <v>0</v>
      </c>
      <c r="Z36" s="3415">
        <f t="shared" si="91"/>
        <v>0</v>
      </c>
      <c r="AA36" s="3415">
        <f t="shared" si="91"/>
        <v>0</v>
      </c>
      <c r="AB36" s="3415">
        <f t="shared" si="91"/>
        <v>0</v>
      </c>
      <c r="AC36" s="3415">
        <f t="shared" si="91"/>
        <v>0</v>
      </c>
      <c r="AD36" s="3415">
        <f t="shared" si="91"/>
        <v>0</v>
      </c>
      <c r="AE36" s="3415">
        <f t="shared" si="91"/>
        <v>0</v>
      </c>
      <c r="AF36" s="3415">
        <f t="shared" si="91"/>
        <v>0</v>
      </c>
      <c r="AG36" s="3415">
        <f t="shared" si="91"/>
        <v>0</v>
      </c>
      <c r="AH36" s="3415">
        <f t="shared" si="91"/>
        <v>0</v>
      </c>
      <c r="AI36" s="3415">
        <f t="shared" si="91"/>
        <v>0</v>
      </c>
      <c r="AJ36" s="3415">
        <f t="shared" si="91"/>
        <v>0</v>
      </c>
      <c r="AK36" s="3415">
        <f t="shared" si="91"/>
        <v>0</v>
      </c>
      <c r="AL36" s="3415">
        <f t="shared" si="91"/>
        <v>0</v>
      </c>
      <c r="AM36" s="3415">
        <f t="shared" si="91"/>
        <v>0</v>
      </c>
      <c r="AN36" s="3415">
        <f t="shared" si="91"/>
        <v>0</v>
      </c>
      <c r="AO36" s="3415">
        <f t="shared" si="91"/>
        <v>0</v>
      </c>
      <c r="AP36" s="3415">
        <f t="shared" si="91"/>
        <v>0</v>
      </c>
      <c r="AQ36" s="3415">
        <f t="shared" si="91"/>
        <v>0</v>
      </c>
      <c r="AR36" s="3415">
        <f t="shared" si="91"/>
        <v>0</v>
      </c>
      <c r="AS36" s="3415">
        <f t="shared" si="91"/>
        <v>0</v>
      </c>
      <c r="AT36" s="3415">
        <f t="shared" si="91"/>
        <v>0</v>
      </c>
      <c r="AU36" s="3415">
        <f t="shared" si="91"/>
        <v>0</v>
      </c>
      <c r="AV36" s="3415">
        <f t="shared" si="91"/>
        <v>0</v>
      </c>
      <c r="AW36" s="3415">
        <f t="shared" si="91"/>
        <v>0</v>
      </c>
      <c r="AX36" s="3415">
        <f t="shared" si="91"/>
        <v>0</v>
      </c>
      <c r="AY36" s="3415">
        <f t="shared" si="91"/>
        <v>0</v>
      </c>
      <c r="AZ36" s="3415">
        <f t="shared" si="91"/>
        <v>0</v>
      </c>
      <c r="BA36" s="3415">
        <f t="shared" si="91"/>
        <v>0</v>
      </c>
      <c r="BB36" s="3418"/>
    </row>
    <row r="37" spans="1:54" ht="45.9" customHeight="1" thickBot="1">
      <c r="A37" s="6769" t="s">
        <v>1650</v>
      </c>
      <c r="B37" s="6763" t="str" cm="1">
        <f t="array" ref="B37">_xlfn.XLOOKUP(1, (INDEX(التشكيل_القديم!$M$219:$T$244, ,6)=$A37) * (INDEX(التشكيل_القديم!$M$219:$T$244, ,7)="رئيس الدائرة"), INDEX(التشكيل_القديم!$M$219:$T$244, ,2))</f>
        <v>حازم حسن احمد ابراهيم</v>
      </c>
      <c r="C37" s="6766" t="str">
        <f>_xlfn.XLOOKUP($B37,التشكيل_القديم!$N$219:$N$254,التشكيل_القديم!$P$219:$P$254,"")</f>
        <v>أ</v>
      </c>
      <c r="D37" s="5331" t="str">
        <f>_xlfn.XLOOKUP(F37,التشكيل_القديم!$H$219:$H$299,التشكيل_القديم!$J$219:$J$299,"")</f>
        <v>السبت</v>
      </c>
      <c r="E37" s="5336" t="str">
        <f>_xlfn.XLOOKUP(F37,التشكيل_القديم!$H$219:$H$299,التشكيل_القديم!$I$219:$I$299,"")</f>
        <v>جنح ومخالفات</v>
      </c>
      <c r="F37" s="5332" t="str" cm="1">
        <f t="array" ref="F37">_xlfn._xlws.FILTER(التشكيل_القديم!$H$219:$H$299,التشكيل_القديم!$E$219:$E$299=$A37,"")</f>
        <v>السبت -جنح ومخالفات - مركز - د1</v>
      </c>
      <c r="G37" s="5376" t="str">
        <f>IF(BB37 = "", "OK",IF(AND(N37&lt;&gt;0,(O37+W37)=N37),"OK","WRONG"))</f>
        <v>WRONG</v>
      </c>
      <c r="H37" s="3377"/>
      <c r="I37" s="3350"/>
      <c r="J37" s="3350"/>
      <c r="K37" s="3350"/>
      <c r="L37" s="3408"/>
      <c r="M37" s="3409"/>
      <c r="N37" s="5341">
        <f>SUM(H37:M37)</f>
        <v>0</v>
      </c>
      <c r="O37" s="5345">
        <f>SUM(P37:V37)</f>
        <v>0</v>
      </c>
      <c r="P37" s="3368"/>
      <c r="Q37" s="3369"/>
      <c r="R37" s="3369"/>
      <c r="S37" s="5022"/>
      <c r="T37" s="3369"/>
      <c r="U37" s="3369"/>
      <c r="V37" s="3370"/>
      <c r="W37" s="5349">
        <f>X37+AD37+AE37+AN37+AQ37+AT37</f>
        <v>0</v>
      </c>
      <c r="X37" s="3550">
        <f>SUM(Y37:AC37)</f>
        <v>0</v>
      </c>
      <c r="Y37" s="3357"/>
      <c r="Z37" s="3350"/>
      <c r="AA37" s="3350"/>
      <c r="AB37" s="3350"/>
      <c r="AC37" s="3361"/>
      <c r="AD37" s="5361"/>
      <c r="AE37" s="3397">
        <f>SUM(AF37:AM37)</f>
        <v>0</v>
      </c>
      <c r="AF37" s="3357"/>
      <c r="AG37" s="3350"/>
      <c r="AH37" s="3350"/>
      <c r="AI37" s="3350"/>
      <c r="AJ37" s="3350"/>
      <c r="AK37" s="3350"/>
      <c r="AL37" s="3350"/>
      <c r="AM37" s="3361"/>
      <c r="AN37" s="3401">
        <f>AO37+AP37</f>
        <v>0</v>
      </c>
      <c r="AO37" s="3368"/>
      <c r="AP37" s="3370"/>
      <c r="AQ37" s="5337">
        <f>AR37+AS37</f>
        <v>0</v>
      </c>
      <c r="AR37" s="3357"/>
      <c r="AS37" s="3350"/>
      <c r="AT37" s="5365"/>
      <c r="AU37" s="3391">
        <f>SUM(AV37:BA37)</f>
        <v>0</v>
      </c>
      <c r="AV37" s="3391">
        <f>X37</f>
        <v>0</v>
      </c>
      <c r="AW37" s="3391">
        <f>AE37</f>
        <v>0</v>
      </c>
      <c r="AX37" s="3391">
        <f>AD37</f>
        <v>0</v>
      </c>
      <c r="AY37" s="3391">
        <f>AN37</f>
        <v>0</v>
      </c>
      <c r="AZ37" s="3391">
        <f>AQ37</f>
        <v>0</v>
      </c>
      <c r="BA37" s="3391">
        <f>AT37</f>
        <v>0</v>
      </c>
      <c r="BB37" s="5375" t="str">
        <f>IF(OR(E37="جنح ومخالفات",E37="مباني واملاك الدولة"),"م","")</f>
        <v>م</v>
      </c>
    </row>
    <row r="38" spans="1:54" ht="45.9" hidden="1" customHeight="1" thickTop="1" thickBot="1">
      <c r="A38" s="6770"/>
      <c r="B38" s="6764"/>
      <c r="C38" s="6767"/>
      <c r="D38" s="5331">
        <f>_xlfn.XLOOKUP(F38,التشكيل_القديم!$H$219:$H$299,التشكيل_القديم!$J$219:$J$299,"")</f>
        <v>0</v>
      </c>
      <c r="E38" s="5336">
        <f>_xlfn.XLOOKUP(F38,التشكيل_القديم!$H$219:$H$299,التشكيل_القديم!$I$219:$I$299,"")</f>
        <v>0</v>
      </c>
      <c r="F38" s="5333"/>
      <c r="G38" s="5376" t="str">
        <f t="shared" ref="G38:G41" si="92">IF(BB38 = "", "OK",IF(AND(N38&lt;&gt;0,(O38+W38)=N38),"OK","WRONG"))</f>
        <v>OK</v>
      </c>
      <c r="H38" s="3351"/>
      <c r="I38" s="3363"/>
      <c r="J38" s="3363"/>
      <c r="K38" s="3363"/>
      <c r="L38" s="3410"/>
      <c r="M38" s="3411"/>
      <c r="N38" s="5342">
        <f t="shared" ref="N38:N42" si="93">SUM(H38:M38)</f>
        <v>0</v>
      </c>
      <c r="O38" s="5346">
        <f t="shared" ref="O38:O42" si="94">SUM(P38:V38)</f>
        <v>0</v>
      </c>
      <c r="P38" s="3371"/>
      <c r="Q38" s="3372"/>
      <c r="R38" s="3372"/>
      <c r="S38" s="5023"/>
      <c r="T38" s="3372"/>
      <c r="U38" s="3372"/>
      <c r="V38" s="3373"/>
      <c r="W38" s="5350">
        <f t="shared" ref="W38:W42" si="95">X38+AD38+AE38+AN38+AQ38</f>
        <v>0</v>
      </c>
      <c r="X38" s="3551">
        <f t="shared" ref="X38:X42" si="96">SUM(Y38:AC38)</f>
        <v>0</v>
      </c>
      <c r="Y38" s="3362"/>
      <c r="Z38" s="3363"/>
      <c r="AA38" s="3363"/>
      <c r="AB38" s="3363"/>
      <c r="AC38" s="3364"/>
      <c r="AD38" s="5362"/>
      <c r="AE38" s="3398">
        <f t="shared" ref="AE38:AE42" si="97">SUM(AF38:AM38)</f>
        <v>0</v>
      </c>
      <c r="AF38" s="3362"/>
      <c r="AG38" s="3363"/>
      <c r="AH38" s="3363"/>
      <c r="AI38" s="3363"/>
      <c r="AJ38" s="3363"/>
      <c r="AK38" s="3363"/>
      <c r="AL38" s="3363"/>
      <c r="AM38" s="3364"/>
      <c r="AN38" s="3402">
        <f t="shared" ref="AN38:AN42" si="98">AO38+AP38</f>
        <v>0</v>
      </c>
      <c r="AO38" s="3371"/>
      <c r="AP38" s="3373"/>
      <c r="AQ38" s="5338">
        <f t="shared" ref="AQ38:AQ42" si="99">AR38+AS38</f>
        <v>0</v>
      </c>
      <c r="AR38" s="3362"/>
      <c r="AS38" s="3363"/>
      <c r="AT38" s="5366"/>
      <c r="AU38" s="3392">
        <f t="shared" ref="AU38:AU42" si="100">SUM(AV38:BA38)</f>
        <v>0</v>
      </c>
      <c r="AV38" s="3392">
        <f t="shared" ref="AV38:AV42" si="101">X38</f>
        <v>0</v>
      </c>
      <c r="AW38" s="3392">
        <f t="shared" ref="AW38:AW42" si="102">AE38</f>
        <v>0</v>
      </c>
      <c r="AX38" s="3392">
        <f t="shared" ref="AX38:AX42" si="103">AD38</f>
        <v>0</v>
      </c>
      <c r="AY38" s="3392">
        <f t="shared" ref="AY38:AY42" si="104">AN38</f>
        <v>0</v>
      </c>
      <c r="AZ38" s="3392">
        <f t="shared" ref="AZ38:AZ42" si="105">AQ38</f>
        <v>0</v>
      </c>
      <c r="BA38" s="3392">
        <f t="shared" ref="BA38:BA42" si="106">AT38</f>
        <v>0</v>
      </c>
      <c r="BB38" s="5375" t="str">
        <f t="shared" ref="BB38:BB41" si="107">IF(OR(E38="جنح ومخالفات",E38="مباني واملاك الدولة"),"م","")</f>
        <v/>
      </c>
    </row>
    <row r="39" spans="1:54" ht="45.9" hidden="1" customHeight="1" thickTop="1" thickBot="1">
      <c r="A39" s="6770"/>
      <c r="B39" s="6764"/>
      <c r="C39" s="6767"/>
      <c r="D39" s="5331">
        <f>_xlfn.XLOOKUP(F39,التشكيل_القديم!$H$219:$H$299,التشكيل_القديم!$J$219:$J$299,"")</f>
        <v>0</v>
      </c>
      <c r="E39" s="5336">
        <f>_xlfn.XLOOKUP(F39,التشكيل_القديم!$H$219:$H$299,التشكيل_القديم!$I$219:$I$299,"")</f>
        <v>0</v>
      </c>
      <c r="F39" s="5335"/>
      <c r="G39" s="5376" t="str">
        <f t="shared" si="92"/>
        <v>OK</v>
      </c>
      <c r="H39" s="3354"/>
      <c r="I39" s="3366"/>
      <c r="J39" s="3366"/>
      <c r="K39" s="3366"/>
      <c r="L39" s="3412"/>
      <c r="M39" s="3413"/>
      <c r="N39" s="5343">
        <f t="shared" si="93"/>
        <v>0</v>
      </c>
      <c r="O39" s="5347">
        <f t="shared" si="94"/>
        <v>0</v>
      </c>
      <c r="P39" s="3374"/>
      <c r="Q39" s="3375"/>
      <c r="R39" s="3375"/>
      <c r="S39" s="5024"/>
      <c r="T39" s="3375"/>
      <c r="U39" s="3375"/>
      <c r="V39" s="3376"/>
      <c r="W39" s="5351">
        <f t="shared" si="95"/>
        <v>0</v>
      </c>
      <c r="X39" s="3552">
        <f t="shared" si="96"/>
        <v>0</v>
      </c>
      <c r="Y39" s="3365"/>
      <c r="Z39" s="3366"/>
      <c r="AA39" s="3366"/>
      <c r="AB39" s="3366"/>
      <c r="AC39" s="3367"/>
      <c r="AD39" s="5363"/>
      <c r="AE39" s="3399">
        <f t="shared" si="97"/>
        <v>0</v>
      </c>
      <c r="AF39" s="3365"/>
      <c r="AG39" s="3366"/>
      <c r="AH39" s="3366"/>
      <c r="AI39" s="3366"/>
      <c r="AJ39" s="3366"/>
      <c r="AK39" s="3366"/>
      <c r="AL39" s="3366"/>
      <c r="AM39" s="3367"/>
      <c r="AN39" s="3403">
        <f t="shared" si="98"/>
        <v>0</v>
      </c>
      <c r="AO39" s="3374"/>
      <c r="AP39" s="3376"/>
      <c r="AQ39" s="5339">
        <f t="shared" si="99"/>
        <v>0</v>
      </c>
      <c r="AR39" s="3365"/>
      <c r="AS39" s="3366"/>
      <c r="AT39" s="5367"/>
      <c r="AU39" s="3393">
        <f t="shared" si="100"/>
        <v>0</v>
      </c>
      <c r="AV39" s="3393">
        <f t="shared" si="101"/>
        <v>0</v>
      </c>
      <c r="AW39" s="3393">
        <f t="shared" si="102"/>
        <v>0</v>
      </c>
      <c r="AX39" s="3393">
        <f t="shared" si="103"/>
        <v>0</v>
      </c>
      <c r="AY39" s="3393">
        <f t="shared" si="104"/>
        <v>0</v>
      </c>
      <c r="AZ39" s="3393">
        <f t="shared" si="105"/>
        <v>0</v>
      </c>
      <c r="BA39" s="3393">
        <f t="shared" si="106"/>
        <v>0</v>
      </c>
      <c r="BB39" s="5375" t="str">
        <f t="shared" si="107"/>
        <v/>
      </c>
    </row>
    <row r="40" spans="1:54" ht="45.9" hidden="1" customHeight="1" thickTop="1" thickBot="1">
      <c r="A40" s="6770"/>
      <c r="B40" s="6764"/>
      <c r="C40" s="6767"/>
      <c r="D40" s="5331">
        <f>_xlfn.XLOOKUP(F40,التشكيل_القديم!$H$219:$H$299,التشكيل_القديم!$J$219:$J$299,"")</f>
        <v>0</v>
      </c>
      <c r="E40" s="5336">
        <f>_xlfn.XLOOKUP(F40,التشكيل_القديم!$H$219:$H$299,التشكيل_القديم!$I$219:$I$299,"")</f>
        <v>0</v>
      </c>
      <c r="F40" s="5334"/>
      <c r="G40" s="5376" t="str">
        <f t="shared" si="92"/>
        <v>OK</v>
      </c>
      <c r="H40" s="3351"/>
      <c r="I40" s="3363"/>
      <c r="J40" s="3363"/>
      <c r="K40" s="3363"/>
      <c r="L40" s="3410"/>
      <c r="M40" s="3411"/>
      <c r="N40" s="5342">
        <f t="shared" si="93"/>
        <v>0</v>
      </c>
      <c r="O40" s="5346">
        <f t="shared" si="94"/>
        <v>0</v>
      </c>
      <c r="P40" s="3352"/>
      <c r="Q40" s="3353"/>
      <c r="R40" s="3353"/>
      <c r="S40" s="5023"/>
      <c r="T40" s="3372"/>
      <c r="U40" s="3372"/>
      <c r="V40" s="3373"/>
      <c r="W40" s="5350">
        <f t="shared" si="95"/>
        <v>0</v>
      </c>
      <c r="X40" s="3551">
        <f t="shared" si="96"/>
        <v>0</v>
      </c>
      <c r="Y40" s="3362"/>
      <c r="Z40" s="3363"/>
      <c r="AA40" s="3363"/>
      <c r="AB40" s="3363"/>
      <c r="AC40" s="3364"/>
      <c r="AD40" s="5362"/>
      <c r="AE40" s="3398">
        <f t="shared" si="97"/>
        <v>0</v>
      </c>
      <c r="AF40" s="3362"/>
      <c r="AG40" s="3363"/>
      <c r="AH40" s="3363"/>
      <c r="AI40" s="3363"/>
      <c r="AJ40" s="3363"/>
      <c r="AK40" s="3363"/>
      <c r="AL40" s="3363"/>
      <c r="AM40" s="3364"/>
      <c r="AN40" s="3402">
        <f t="shared" si="98"/>
        <v>0</v>
      </c>
      <c r="AO40" s="3371"/>
      <c r="AP40" s="3373"/>
      <c r="AQ40" s="5338">
        <f t="shared" si="99"/>
        <v>0</v>
      </c>
      <c r="AR40" s="3362"/>
      <c r="AS40" s="3363"/>
      <c r="AT40" s="5366"/>
      <c r="AU40" s="3392">
        <f t="shared" si="100"/>
        <v>0</v>
      </c>
      <c r="AV40" s="3392">
        <f t="shared" si="101"/>
        <v>0</v>
      </c>
      <c r="AW40" s="3392">
        <f t="shared" si="102"/>
        <v>0</v>
      </c>
      <c r="AX40" s="3392">
        <f t="shared" si="103"/>
        <v>0</v>
      </c>
      <c r="AY40" s="3392">
        <f t="shared" si="104"/>
        <v>0</v>
      </c>
      <c r="AZ40" s="3392">
        <f t="shared" si="105"/>
        <v>0</v>
      </c>
      <c r="BA40" s="3392">
        <f t="shared" si="106"/>
        <v>0</v>
      </c>
      <c r="BB40" s="5375" t="str">
        <f t="shared" si="107"/>
        <v/>
      </c>
    </row>
    <row r="41" spans="1:54" ht="45.9" hidden="1" customHeight="1" thickBot="1">
      <c r="A41" s="6771"/>
      <c r="B41" s="6765"/>
      <c r="C41" s="6768"/>
      <c r="D41" s="5331">
        <f>_xlfn.XLOOKUP(F41,التشكيل_القديم!$H$219:$H$299,التشكيل_القديم!$J$219:$J$299,"")</f>
        <v>0</v>
      </c>
      <c r="E41" s="5336">
        <f>_xlfn.XLOOKUP(F41,التشكيل_القديم!$H$219:$H$299,التشكيل_القديم!$I$219:$I$299,"")</f>
        <v>0</v>
      </c>
      <c r="F41" s="5332"/>
      <c r="G41" s="5376" t="str">
        <f t="shared" si="92"/>
        <v>OK</v>
      </c>
      <c r="H41" s="3345"/>
      <c r="I41" s="5354"/>
      <c r="J41" s="5354"/>
      <c r="K41" s="5354"/>
      <c r="L41" s="5359"/>
      <c r="M41" s="5360"/>
      <c r="N41" s="5344">
        <f t="shared" si="93"/>
        <v>0</v>
      </c>
      <c r="O41" s="5348">
        <f t="shared" si="94"/>
        <v>0</v>
      </c>
      <c r="P41" s="3347"/>
      <c r="Q41" s="3346"/>
      <c r="R41" s="3346"/>
      <c r="S41" s="5025"/>
      <c r="T41" s="5358"/>
      <c r="U41" s="5358"/>
      <c r="V41" s="5356"/>
      <c r="W41" s="5352">
        <f t="shared" si="95"/>
        <v>0</v>
      </c>
      <c r="X41" s="3553">
        <f t="shared" si="96"/>
        <v>0</v>
      </c>
      <c r="Y41" s="5353"/>
      <c r="Z41" s="5354"/>
      <c r="AA41" s="5354"/>
      <c r="AB41" s="5354"/>
      <c r="AC41" s="5357"/>
      <c r="AD41" s="5364"/>
      <c r="AE41" s="3400">
        <f t="shared" si="97"/>
        <v>0</v>
      </c>
      <c r="AF41" s="5353"/>
      <c r="AG41" s="5354"/>
      <c r="AH41" s="5354"/>
      <c r="AI41" s="5354"/>
      <c r="AJ41" s="5354"/>
      <c r="AK41" s="5354"/>
      <c r="AL41" s="5354"/>
      <c r="AM41" s="5357"/>
      <c r="AN41" s="3404">
        <f t="shared" si="98"/>
        <v>0</v>
      </c>
      <c r="AO41" s="5355"/>
      <c r="AP41" s="5356"/>
      <c r="AQ41" s="5340">
        <f t="shared" si="99"/>
        <v>0</v>
      </c>
      <c r="AR41" s="5353"/>
      <c r="AS41" s="5354"/>
      <c r="AT41" s="5368"/>
      <c r="AU41" s="3394">
        <f t="shared" si="100"/>
        <v>0</v>
      </c>
      <c r="AV41" s="3394">
        <f t="shared" si="101"/>
        <v>0</v>
      </c>
      <c r="AW41" s="3394">
        <f t="shared" si="102"/>
        <v>0</v>
      </c>
      <c r="AX41" s="3394">
        <f t="shared" si="103"/>
        <v>0</v>
      </c>
      <c r="AY41" s="3394">
        <f t="shared" si="104"/>
        <v>0</v>
      </c>
      <c r="AZ41" s="3394">
        <f t="shared" si="105"/>
        <v>0</v>
      </c>
      <c r="BA41" s="3394">
        <f t="shared" si="106"/>
        <v>0</v>
      </c>
      <c r="BB41" s="5375" t="str">
        <f t="shared" si="107"/>
        <v/>
      </c>
    </row>
    <row r="42" spans="1:54" ht="45.9" customHeight="1" thickBot="1">
      <c r="A42" s="6759" t="str">
        <f xml:space="preserve"> "اجمالي " &amp;A37</f>
        <v>اجمالي الدائرة الأولي جزئي مركز بني سويف</v>
      </c>
      <c r="B42" s="6760"/>
      <c r="C42" s="6760"/>
      <c r="D42" s="6757"/>
      <c r="E42" s="6760"/>
      <c r="F42" s="6761"/>
      <c r="G42" s="5369"/>
      <c r="H42" s="5370">
        <f>SUM(H37:H41)</f>
        <v>0</v>
      </c>
      <c r="I42" s="3415">
        <f>SUM(I37:I41)</f>
        <v>0</v>
      </c>
      <c r="J42" s="3415">
        <f t="shared" ref="J42:M42" si="108">SUM(J37:J41)</f>
        <v>0</v>
      </c>
      <c r="K42" s="3415">
        <f t="shared" si="108"/>
        <v>0</v>
      </c>
      <c r="L42" s="3415">
        <f t="shared" si="108"/>
        <v>0</v>
      </c>
      <c r="M42" s="3415">
        <f t="shared" si="108"/>
        <v>0</v>
      </c>
      <c r="N42" s="5371">
        <f t="shared" si="93"/>
        <v>0</v>
      </c>
      <c r="O42" s="5372">
        <f t="shared" si="94"/>
        <v>0</v>
      </c>
      <c r="P42" s="3415">
        <f t="shared" ref="P42:S42" si="109">SUM(P37:P41)</f>
        <v>0</v>
      </c>
      <c r="Q42" s="3415">
        <f t="shared" si="109"/>
        <v>0</v>
      </c>
      <c r="R42" s="3415">
        <f t="shared" si="109"/>
        <v>0</v>
      </c>
      <c r="S42" s="5026">
        <f t="shared" si="109"/>
        <v>0</v>
      </c>
      <c r="T42" s="3415">
        <f>SUM(T37:T41)</f>
        <v>0</v>
      </c>
      <c r="U42" s="3415">
        <f t="shared" ref="U42" si="110">SUM(U37:U41)</f>
        <v>0</v>
      </c>
      <c r="V42" s="3415">
        <f>SUM(V37:V41)</f>
        <v>0</v>
      </c>
      <c r="W42" s="5373">
        <f t="shared" si="95"/>
        <v>0</v>
      </c>
      <c r="X42" s="3415">
        <f t="shared" si="96"/>
        <v>0</v>
      </c>
      <c r="Y42" s="3415">
        <f t="shared" ref="Y42:AD42" si="111">SUM(Y37:Y41)</f>
        <v>0</v>
      </c>
      <c r="Z42" s="3415">
        <f t="shared" si="111"/>
        <v>0</v>
      </c>
      <c r="AA42" s="3415">
        <f t="shared" si="111"/>
        <v>0</v>
      </c>
      <c r="AB42" s="3415">
        <f t="shared" si="111"/>
        <v>0</v>
      </c>
      <c r="AC42" s="3415">
        <f t="shared" si="111"/>
        <v>0</v>
      </c>
      <c r="AD42" s="3415">
        <f t="shared" si="111"/>
        <v>0</v>
      </c>
      <c r="AE42" s="3416">
        <f t="shared" si="97"/>
        <v>0</v>
      </c>
      <c r="AF42" s="3415">
        <f t="shared" ref="AF42:AM42" si="112">SUM(AF37:AF41)</f>
        <v>0</v>
      </c>
      <c r="AG42" s="3415">
        <f t="shared" si="112"/>
        <v>0</v>
      </c>
      <c r="AH42" s="3415">
        <f t="shared" si="112"/>
        <v>0</v>
      </c>
      <c r="AI42" s="3415">
        <f t="shared" si="112"/>
        <v>0</v>
      </c>
      <c r="AJ42" s="3415">
        <f t="shared" si="112"/>
        <v>0</v>
      </c>
      <c r="AK42" s="3415">
        <f t="shared" si="112"/>
        <v>0</v>
      </c>
      <c r="AL42" s="3415">
        <f t="shared" si="112"/>
        <v>0</v>
      </c>
      <c r="AM42" s="3415">
        <f t="shared" si="112"/>
        <v>0</v>
      </c>
      <c r="AN42" s="3417">
        <f t="shared" si="98"/>
        <v>0</v>
      </c>
      <c r="AO42" s="3415">
        <f t="shared" ref="AO42:AP42" si="113">SUM(AO37:AO41)</f>
        <v>0</v>
      </c>
      <c r="AP42" s="3415">
        <f t="shared" si="113"/>
        <v>0</v>
      </c>
      <c r="AQ42" s="3415">
        <f t="shared" si="99"/>
        <v>0</v>
      </c>
      <c r="AR42" s="3415">
        <f t="shared" ref="AR42:AT42" si="114">SUM(AR37:AR41)</f>
        <v>0</v>
      </c>
      <c r="AS42" s="3415">
        <f t="shared" si="114"/>
        <v>0</v>
      </c>
      <c r="AT42" s="5374">
        <f t="shared" si="114"/>
        <v>0</v>
      </c>
      <c r="AU42" s="3415">
        <f t="shared" si="100"/>
        <v>0</v>
      </c>
      <c r="AV42" s="3415">
        <f t="shared" si="101"/>
        <v>0</v>
      </c>
      <c r="AW42" s="3415">
        <f t="shared" si="102"/>
        <v>0</v>
      </c>
      <c r="AX42" s="3415">
        <f t="shared" si="103"/>
        <v>0</v>
      </c>
      <c r="AY42" s="3415">
        <f t="shared" si="104"/>
        <v>0</v>
      </c>
      <c r="AZ42" s="3415">
        <f t="shared" si="105"/>
        <v>0</v>
      </c>
      <c r="BA42" s="3415">
        <f t="shared" si="106"/>
        <v>0</v>
      </c>
      <c r="BB42" s="3418"/>
    </row>
    <row r="43" spans="1:54" ht="45.9" customHeight="1" thickBot="1">
      <c r="A43" s="6769" t="s">
        <v>1651</v>
      </c>
      <c r="B43" s="6763" t="str" cm="1">
        <f t="array" ref="B43">_xlfn.XLOOKUP(1, (INDEX(التشكيل_القديم!$M$219:$T$244, ,6)=$A43) * (INDEX(التشكيل_القديم!$M$219:$T$244, ,7)="رئيس الدائرة"), INDEX(التشكيل_القديم!$M$219:$T$244, ,2))</f>
        <v>عصام قرنى محمود عيسى</v>
      </c>
      <c r="C43" s="6766" t="str">
        <f>_xlfn.XLOOKUP($B43,التشكيل_القديم!$N$219:$N$254,التشكيل_القديم!$P$219:$P$254,"")</f>
        <v>أ</v>
      </c>
      <c r="D43" s="5331" t="str">
        <f>_xlfn.XLOOKUP(F43,التشكيل_القديم!$H$219:$H$299,التشكيل_القديم!$J$219:$J$299,"")</f>
        <v>الثلاثاء</v>
      </c>
      <c r="E43" s="5336" t="str">
        <f>_xlfn.XLOOKUP(F43,التشكيل_القديم!$H$219:$H$299,التشكيل_القديم!$I$219:$I$299,"")</f>
        <v>جنح ومخالفات</v>
      </c>
      <c r="F43" s="5332" t="str" cm="1">
        <f t="array" ref="F43:F45">_xlfn._xlws.FILTER(التشكيل_القديم!$H$219:$H$299,التشكيل_القديم!$E$219:$E$299=$A43,"")</f>
        <v>الثلاثاء -جنح ومخالفات - مركز - د2</v>
      </c>
      <c r="G43" s="5376" t="str">
        <f>IF(BB43 = "", "OK",IF(AND(N43&lt;&gt;0,(O43+W43)=N43),"OK","WRONG"))</f>
        <v>WRONG</v>
      </c>
      <c r="H43" s="3377"/>
      <c r="I43" s="3350"/>
      <c r="J43" s="3350"/>
      <c r="K43" s="3350"/>
      <c r="L43" s="3408"/>
      <c r="M43" s="3409"/>
      <c r="N43" s="5341">
        <f>SUM(H43:M43)</f>
        <v>0</v>
      </c>
      <c r="O43" s="5345">
        <f>SUM(P43:V43)</f>
        <v>0</v>
      </c>
      <c r="P43" s="3368"/>
      <c r="Q43" s="3369"/>
      <c r="R43" s="3369"/>
      <c r="S43" s="5022"/>
      <c r="T43" s="3369"/>
      <c r="U43" s="3369"/>
      <c r="V43" s="3370"/>
      <c r="W43" s="5349">
        <f>X43+AD43+AE43+AN43+AQ43+AT43</f>
        <v>0</v>
      </c>
      <c r="X43" s="3550">
        <f>SUM(Y43:AC43)</f>
        <v>0</v>
      </c>
      <c r="Y43" s="3357"/>
      <c r="Z43" s="3350"/>
      <c r="AA43" s="3350"/>
      <c r="AB43" s="3350"/>
      <c r="AC43" s="3361"/>
      <c r="AD43" s="5361"/>
      <c r="AE43" s="3397">
        <f>SUM(AF43:AM43)</f>
        <v>0</v>
      </c>
      <c r="AF43" s="3357"/>
      <c r="AG43" s="3350"/>
      <c r="AH43" s="3350"/>
      <c r="AI43" s="3350"/>
      <c r="AJ43" s="3350"/>
      <c r="AK43" s="3350"/>
      <c r="AL43" s="3350"/>
      <c r="AM43" s="3361"/>
      <c r="AN43" s="3401">
        <f>AO43+AP43</f>
        <v>0</v>
      </c>
      <c r="AO43" s="3368"/>
      <c r="AP43" s="3370"/>
      <c r="AQ43" s="5337">
        <f>AR43+AS43</f>
        <v>0</v>
      </c>
      <c r="AR43" s="3357"/>
      <c r="AS43" s="3350"/>
      <c r="AT43" s="5365"/>
      <c r="AU43" s="3391">
        <f>SUM(AV43:BA43)</f>
        <v>0</v>
      </c>
      <c r="AV43" s="3391">
        <f>X43</f>
        <v>0</v>
      </c>
      <c r="AW43" s="3391">
        <f>AE43</f>
        <v>0</v>
      </c>
      <c r="AX43" s="3391">
        <f>AD43</f>
        <v>0</v>
      </c>
      <c r="AY43" s="3391">
        <f>AN43</f>
        <v>0</v>
      </c>
      <c r="AZ43" s="3391">
        <f>AQ43</f>
        <v>0</v>
      </c>
      <c r="BA43" s="3391">
        <f>AT43</f>
        <v>0</v>
      </c>
      <c r="BB43" s="5375" t="str">
        <f>IF(OR(E43="جنح ومخالفات",E43="مباني واملاك الدولة"),"م","")</f>
        <v>م</v>
      </c>
    </row>
    <row r="44" spans="1:54" ht="45.9" customHeight="1" thickTop="1" thickBot="1">
      <c r="A44" s="6770"/>
      <c r="B44" s="6764"/>
      <c r="C44" s="6767"/>
      <c r="D44" s="5331" t="str">
        <f>_xlfn.XLOOKUP(F44,التشكيل_القديم!$H$219:$H$299,التشكيل_القديم!$J$219:$J$299,"")</f>
        <v>الثلاثاء</v>
      </c>
      <c r="E44" s="5336" t="str">
        <f>_xlfn.XLOOKUP(F44,التشكيل_القديم!$H$219:$H$299,التشكيل_القديم!$I$219:$I$299,"")</f>
        <v>مباني واملاك الدولة</v>
      </c>
      <c r="F44" s="5333" t="str">
        <v>الثلاثاء -مباني واملاك الدولة - مركز - د2</v>
      </c>
      <c r="G44" s="5376" t="str">
        <f t="shared" ref="G44:G47" si="115">IF(BB44 = "", "OK",IF(AND(N44&lt;&gt;0,(O44+W44)=N44),"OK","WRONG"))</f>
        <v>WRONG</v>
      </c>
      <c r="H44" s="3351"/>
      <c r="I44" s="3363"/>
      <c r="J44" s="3363"/>
      <c r="K44" s="3363"/>
      <c r="L44" s="3410"/>
      <c r="M44" s="3411"/>
      <c r="N44" s="5342">
        <f t="shared" ref="N44:N48" si="116">SUM(H44:M44)</f>
        <v>0</v>
      </c>
      <c r="O44" s="5346">
        <f t="shared" ref="O44:O48" si="117">SUM(P44:V44)</f>
        <v>0</v>
      </c>
      <c r="P44" s="3371"/>
      <c r="Q44" s="3372"/>
      <c r="R44" s="3372"/>
      <c r="S44" s="5023"/>
      <c r="T44" s="3372"/>
      <c r="U44" s="3372"/>
      <c r="V44" s="3373"/>
      <c r="W44" s="5350">
        <f t="shared" ref="W44:W48" si="118">X44+AD44+AE44+AN44+AQ44</f>
        <v>0</v>
      </c>
      <c r="X44" s="3551">
        <f t="shared" ref="X44:X48" si="119">SUM(Y44:AC44)</f>
        <v>0</v>
      </c>
      <c r="Y44" s="3362"/>
      <c r="Z44" s="3363"/>
      <c r="AA44" s="3363"/>
      <c r="AB44" s="3363"/>
      <c r="AC44" s="3364"/>
      <c r="AD44" s="5362"/>
      <c r="AE44" s="3398">
        <f t="shared" ref="AE44:AE48" si="120">SUM(AF44:AM44)</f>
        <v>0</v>
      </c>
      <c r="AF44" s="3362"/>
      <c r="AG44" s="3363"/>
      <c r="AH44" s="3363"/>
      <c r="AI44" s="3363"/>
      <c r="AJ44" s="3363"/>
      <c r="AK44" s="3363"/>
      <c r="AL44" s="3363"/>
      <c r="AM44" s="3364"/>
      <c r="AN44" s="3402">
        <f t="shared" ref="AN44:AN48" si="121">AO44+AP44</f>
        <v>0</v>
      </c>
      <c r="AO44" s="3371"/>
      <c r="AP44" s="3373"/>
      <c r="AQ44" s="5338">
        <f t="shared" ref="AQ44:AQ48" si="122">AR44+AS44</f>
        <v>0</v>
      </c>
      <c r="AR44" s="3362"/>
      <c r="AS44" s="3363"/>
      <c r="AT44" s="5366"/>
      <c r="AU44" s="3392">
        <f t="shared" ref="AU44:AU48" si="123">SUM(AV44:BA44)</f>
        <v>0</v>
      </c>
      <c r="AV44" s="3392">
        <f t="shared" ref="AV44:AV48" si="124">X44</f>
        <v>0</v>
      </c>
      <c r="AW44" s="3392">
        <f t="shared" ref="AW44:AW48" si="125">AE44</f>
        <v>0</v>
      </c>
      <c r="AX44" s="3392">
        <f t="shared" ref="AX44:AX48" si="126">AD44</f>
        <v>0</v>
      </c>
      <c r="AY44" s="3392">
        <f t="shared" ref="AY44:AY48" si="127">AN44</f>
        <v>0</v>
      </c>
      <c r="AZ44" s="3392">
        <f t="shared" ref="AZ44:AZ48" si="128">AQ44</f>
        <v>0</v>
      </c>
      <c r="BA44" s="3392">
        <f t="shared" ref="BA44:BA48" si="129">AT44</f>
        <v>0</v>
      </c>
      <c r="BB44" s="5375" t="str">
        <f t="shared" ref="BB44:BB47" si="130">IF(OR(E44="جنح ومخالفات",E44="مباني واملاك الدولة"),"م","")</f>
        <v>م</v>
      </c>
    </row>
    <row r="45" spans="1:54" ht="45.9" customHeight="1" thickTop="1" thickBot="1">
      <c r="A45" s="6770"/>
      <c r="B45" s="6764"/>
      <c r="C45" s="6767"/>
      <c r="D45" s="5331" t="str">
        <f>_xlfn.XLOOKUP(F45,التشكيل_القديم!$H$219:$H$299,التشكيل_القديم!$J$219:$J$299,"")</f>
        <v>الخميس</v>
      </c>
      <c r="E45" s="5336" t="str">
        <f>_xlfn.XLOOKUP(F45,التشكيل_القديم!$H$219:$H$299,التشكيل_القديم!$I$219:$I$299,"")</f>
        <v>جنح ومخالفات</v>
      </c>
      <c r="F45" s="5335" t="str">
        <v>الخميس -جنح ومخالفات - مركز - د2</v>
      </c>
      <c r="G45" s="5376" t="str">
        <f t="shared" si="115"/>
        <v>WRONG</v>
      </c>
      <c r="H45" s="3354"/>
      <c r="I45" s="3366"/>
      <c r="J45" s="3366"/>
      <c r="K45" s="3366"/>
      <c r="L45" s="3412"/>
      <c r="M45" s="3413"/>
      <c r="N45" s="5343">
        <f t="shared" si="116"/>
        <v>0</v>
      </c>
      <c r="O45" s="5347">
        <f t="shared" si="117"/>
        <v>0</v>
      </c>
      <c r="P45" s="3374"/>
      <c r="Q45" s="3375"/>
      <c r="R45" s="3375"/>
      <c r="S45" s="5024"/>
      <c r="T45" s="3375"/>
      <c r="U45" s="3375"/>
      <c r="V45" s="3376"/>
      <c r="W45" s="5351">
        <f t="shared" si="118"/>
        <v>0</v>
      </c>
      <c r="X45" s="3552">
        <f t="shared" si="119"/>
        <v>0</v>
      </c>
      <c r="Y45" s="3365"/>
      <c r="Z45" s="3366"/>
      <c r="AA45" s="3366"/>
      <c r="AB45" s="3366"/>
      <c r="AC45" s="3367"/>
      <c r="AD45" s="5363"/>
      <c r="AE45" s="3399">
        <f t="shared" si="120"/>
        <v>0</v>
      </c>
      <c r="AF45" s="3365"/>
      <c r="AG45" s="3366"/>
      <c r="AH45" s="3366"/>
      <c r="AI45" s="3366"/>
      <c r="AJ45" s="3366"/>
      <c r="AK45" s="3366"/>
      <c r="AL45" s="3366"/>
      <c r="AM45" s="3367"/>
      <c r="AN45" s="3403">
        <f t="shared" si="121"/>
        <v>0</v>
      </c>
      <c r="AO45" s="3374"/>
      <c r="AP45" s="3376"/>
      <c r="AQ45" s="5339">
        <f t="shared" si="122"/>
        <v>0</v>
      </c>
      <c r="AR45" s="3365"/>
      <c r="AS45" s="3366"/>
      <c r="AT45" s="5367"/>
      <c r="AU45" s="3393">
        <f t="shared" si="123"/>
        <v>0</v>
      </c>
      <c r="AV45" s="3393">
        <f t="shared" si="124"/>
        <v>0</v>
      </c>
      <c r="AW45" s="3393">
        <f t="shared" si="125"/>
        <v>0</v>
      </c>
      <c r="AX45" s="3393">
        <f t="shared" si="126"/>
        <v>0</v>
      </c>
      <c r="AY45" s="3393">
        <f t="shared" si="127"/>
        <v>0</v>
      </c>
      <c r="AZ45" s="3393">
        <f t="shared" si="128"/>
        <v>0</v>
      </c>
      <c r="BA45" s="3393">
        <f t="shared" si="129"/>
        <v>0</v>
      </c>
      <c r="BB45" s="5375" t="str">
        <f t="shared" si="130"/>
        <v>م</v>
      </c>
    </row>
    <row r="46" spans="1:54" ht="45.9" hidden="1" customHeight="1" thickTop="1" thickBot="1">
      <c r="A46" s="6770"/>
      <c r="B46" s="6764"/>
      <c r="C46" s="6767"/>
      <c r="D46" s="5331">
        <f>_xlfn.XLOOKUP(F46,التشكيل_القديم!$H$219:$H$299,التشكيل_القديم!$J$219:$J$299,"")</f>
        <v>0</v>
      </c>
      <c r="E46" s="5336">
        <f>_xlfn.XLOOKUP(F46,التشكيل_القديم!$H$219:$H$299,التشكيل_القديم!$I$219:$I$299,"")</f>
        <v>0</v>
      </c>
      <c r="F46" s="5334"/>
      <c r="G46" s="5376" t="str">
        <f t="shared" si="115"/>
        <v>OK</v>
      </c>
      <c r="H46" s="3351"/>
      <c r="I46" s="3363"/>
      <c r="J46" s="3363"/>
      <c r="K46" s="3363"/>
      <c r="L46" s="3410"/>
      <c r="M46" s="3411"/>
      <c r="N46" s="5342">
        <f t="shared" si="116"/>
        <v>0</v>
      </c>
      <c r="O46" s="5346">
        <f t="shared" si="117"/>
        <v>0</v>
      </c>
      <c r="P46" s="3352"/>
      <c r="Q46" s="3353"/>
      <c r="R46" s="3353"/>
      <c r="S46" s="5023"/>
      <c r="T46" s="3372"/>
      <c r="U46" s="3372"/>
      <c r="V46" s="3373"/>
      <c r="W46" s="5350">
        <f t="shared" si="118"/>
        <v>0</v>
      </c>
      <c r="X46" s="3551">
        <f t="shared" si="119"/>
        <v>0</v>
      </c>
      <c r="Y46" s="3362"/>
      <c r="Z46" s="3363"/>
      <c r="AA46" s="3363"/>
      <c r="AB46" s="3363"/>
      <c r="AC46" s="3364"/>
      <c r="AD46" s="5362"/>
      <c r="AE46" s="3398">
        <f t="shared" si="120"/>
        <v>0</v>
      </c>
      <c r="AF46" s="3362"/>
      <c r="AG46" s="3363"/>
      <c r="AH46" s="3363"/>
      <c r="AI46" s="3363"/>
      <c r="AJ46" s="3363"/>
      <c r="AK46" s="3363"/>
      <c r="AL46" s="3363"/>
      <c r="AM46" s="3364"/>
      <c r="AN46" s="3402">
        <f t="shared" si="121"/>
        <v>0</v>
      </c>
      <c r="AO46" s="3371"/>
      <c r="AP46" s="3373"/>
      <c r="AQ46" s="5338">
        <f t="shared" si="122"/>
        <v>0</v>
      </c>
      <c r="AR46" s="3362"/>
      <c r="AS46" s="3363"/>
      <c r="AT46" s="5366"/>
      <c r="AU46" s="3392">
        <f t="shared" si="123"/>
        <v>0</v>
      </c>
      <c r="AV46" s="3392">
        <f t="shared" si="124"/>
        <v>0</v>
      </c>
      <c r="AW46" s="3392">
        <f t="shared" si="125"/>
        <v>0</v>
      </c>
      <c r="AX46" s="3392">
        <f t="shared" si="126"/>
        <v>0</v>
      </c>
      <c r="AY46" s="3392">
        <f t="shared" si="127"/>
        <v>0</v>
      </c>
      <c r="AZ46" s="3392">
        <f t="shared" si="128"/>
        <v>0</v>
      </c>
      <c r="BA46" s="3392">
        <f t="shared" si="129"/>
        <v>0</v>
      </c>
      <c r="BB46" s="5375" t="str">
        <f t="shared" si="130"/>
        <v/>
      </c>
    </row>
    <row r="47" spans="1:54" ht="45.9" hidden="1" customHeight="1" thickBot="1">
      <c r="A47" s="6771"/>
      <c r="B47" s="6765"/>
      <c r="C47" s="6768"/>
      <c r="D47" s="5331">
        <f>_xlfn.XLOOKUP(F47,التشكيل_القديم!$H$219:$H$299,التشكيل_القديم!$J$219:$J$299,"")</f>
        <v>0</v>
      </c>
      <c r="E47" s="5336">
        <f>_xlfn.XLOOKUP(F47,التشكيل_القديم!$H$219:$H$299,التشكيل_القديم!$I$219:$I$299,"")</f>
        <v>0</v>
      </c>
      <c r="F47" s="5332"/>
      <c r="G47" s="5376" t="str">
        <f t="shared" si="115"/>
        <v>OK</v>
      </c>
      <c r="H47" s="3345"/>
      <c r="I47" s="5354"/>
      <c r="J47" s="5354"/>
      <c r="K47" s="5354"/>
      <c r="L47" s="5359"/>
      <c r="M47" s="5360"/>
      <c r="N47" s="5344">
        <f t="shared" si="116"/>
        <v>0</v>
      </c>
      <c r="O47" s="5348">
        <f t="shared" si="117"/>
        <v>0</v>
      </c>
      <c r="P47" s="3347"/>
      <c r="Q47" s="3346"/>
      <c r="R47" s="3346"/>
      <c r="S47" s="5025"/>
      <c r="T47" s="5358"/>
      <c r="U47" s="5358"/>
      <c r="V47" s="5356"/>
      <c r="W47" s="5352">
        <f t="shared" si="118"/>
        <v>0</v>
      </c>
      <c r="X47" s="3553">
        <f t="shared" si="119"/>
        <v>0</v>
      </c>
      <c r="Y47" s="5353"/>
      <c r="Z47" s="5354"/>
      <c r="AA47" s="5354"/>
      <c r="AB47" s="5354"/>
      <c r="AC47" s="5357"/>
      <c r="AD47" s="5364"/>
      <c r="AE47" s="3400">
        <f t="shared" si="120"/>
        <v>0</v>
      </c>
      <c r="AF47" s="5353"/>
      <c r="AG47" s="5354"/>
      <c r="AH47" s="5354"/>
      <c r="AI47" s="5354"/>
      <c r="AJ47" s="5354"/>
      <c r="AK47" s="5354"/>
      <c r="AL47" s="5354"/>
      <c r="AM47" s="5357"/>
      <c r="AN47" s="3404">
        <f t="shared" si="121"/>
        <v>0</v>
      </c>
      <c r="AO47" s="5355"/>
      <c r="AP47" s="5356"/>
      <c r="AQ47" s="5340">
        <f t="shared" si="122"/>
        <v>0</v>
      </c>
      <c r="AR47" s="5353"/>
      <c r="AS47" s="5354"/>
      <c r="AT47" s="5368"/>
      <c r="AU47" s="3394">
        <f t="shared" si="123"/>
        <v>0</v>
      </c>
      <c r="AV47" s="3394">
        <f t="shared" si="124"/>
        <v>0</v>
      </c>
      <c r="AW47" s="3394">
        <f t="shared" si="125"/>
        <v>0</v>
      </c>
      <c r="AX47" s="3394">
        <f t="shared" si="126"/>
        <v>0</v>
      </c>
      <c r="AY47" s="3394">
        <f t="shared" si="127"/>
        <v>0</v>
      </c>
      <c r="AZ47" s="3394">
        <f t="shared" si="128"/>
        <v>0</v>
      </c>
      <c r="BA47" s="3394">
        <f t="shared" si="129"/>
        <v>0</v>
      </c>
      <c r="BB47" s="5375" t="str">
        <f t="shared" si="130"/>
        <v/>
      </c>
    </row>
    <row r="48" spans="1:54" ht="45.9" customHeight="1" thickBot="1">
      <c r="A48" s="6759" t="str">
        <f xml:space="preserve"> "اجمالي " &amp;A43</f>
        <v>اجمالي الدائرة الثانية جزئي مركز بني سويف</v>
      </c>
      <c r="B48" s="6760"/>
      <c r="C48" s="6760"/>
      <c r="D48" s="6757"/>
      <c r="E48" s="6760"/>
      <c r="F48" s="6761"/>
      <c r="G48" s="5369"/>
      <c r="H48" s="5370">
        <f>SUM(H43:H47)</f>
        <v>0</v>
      </c>
      <c r="I48" s="3415">
        <f>SUM(I43:I47)</f>
        <v>0</v>
      </c>
      <c r="J48" s="3415">
        <f t="shared" ref="J48:M48" si="131">SUM(J43:J47)</f>
        <v>0</v>
      </c>
      <c r="K48" s="3415">
        <f t="shared" si="131"/>
        <v>0</v>
      </c>
      <c r="L48" s="3415">
        <f t="shared" si="131"/>
        <v>0</v>
      </c>
      <c r="M48" s="3415">
        <f t="shared" si="131"/>
        <v>0</v>
      </c>
      <c r="N48" s="5371">
        <f t="shared" si="116"/>
        <v>0</v>
      </c>
      <c r="O48" s="5372">
        <f t="shared" si="117"/>
        <v>0</v>
      </c>
      <c r="P48" s="3415">
        <f t="shared" ref="P48:S48" si="132">SUM(P43:P47)</f>
        <v>0</v>
      </c>
      <c r="Q48" s="3415">
        <f t="shared" si="132"/>
        <v>0</v>
      </c>
      <c r="R48" s="3415">
        <f t="shared" si="132"/>
        <v>0</v>
      </c>
      <c r="S48" s="5026">
        <f t="shared" si="132"/>
        <v>0</v>
      </c>
      <c r="T48" s="3415">
        <f>SUM(T43:T47)</f>
        <v>0</v>
      </c>
      <c r="U48" s="3415">
        <f t="shared" ref="U48" si="133">SUM(U43:U47)</f>
        <v>0</v>
      </c>
      <c r="V48" s="3415">
        <f>SUM(V43:V47)</f>
        <v>0</v>
      </c>
      <c r="W48" s="5373">
        <f t="shared" si="118"/>
        <v>0</v>
      </c>
      <c r="X48" s="3415">
        <f t="shared" si="119"/>
        <v>0</v>
      </c>
      <c r="Y48" s="3415">
        <f t="shared" ref="Y48:AD48" si="134">SUM(Y43:Y47)</f>
        <v>0</v>
      </c>
      <c r="Z48" s="3415">
        <f t="shared" si="134"/>
        <v>0</v>
      </c>
      <c r="AA48" s="3415">
        <f t="shared" si="134"/>
        <v>0</v>
      </c>
      <c r="AB48" s="3415">
        <f t="shared" si="134"/>
        <v>0</v>
      </c>
      <c r="AC48" s="3415">
        <f t="shared" si="134"/>
        <v>0</v>
      </c>
      <c r="AD48" s="3415">
        <f t="shared" si="134"/>
        <v>0</v>
      </c>
      <c r="AE48" s="3416">
        <f t="shared" si="120"/>
        <v>0</v>
      </c>
      <c r="AF48" s="3415">
        <f t="shared" ref="AF48:AM48" si="135">SUM(AF43:AF47)</f>
        <v>0</v>
      </c>
      <c r="AG48" s="3415">
        <f t="shared" si="135"/>
        <v>0</v>
      </c>
      <c r="AH48" s="3415">
        <f t="shared" si="135"/>
        <v>0</v>
      </c>
      <c r="AI48" s="3415">
        <f t="shared" si="135"/>
        <v>0</v>
      </c>
      <c r="AJ48" s="3415">
        <f t="shared" si="135"/>
        <v>0</v>
      </c>
      <c r="AK48" s="3415">
        <f t="shared" si="135"/>
        <v>0</v>
      </c>
      <c r="AL48" s="3415">
        <f t="shared" si="135"/>
        <v>0</v>
      </c>
      <c r="AM48" s="3415">
        <f t="shared" si="135"/>
        <v>0</v>
      </c>
      <c r="AN48" s="3417">
        <f t="shared" si="121"/>
        <v>0</v>
      </c>
      <c r="AO48" s="3415">
        <f t="shared" ref="AO48:AP48" si="136">SUM(AO43:AO47)</f>
        <v>0</v>
      </c>
      <c r="AP48" s="3415">
        <f t="shared" si="136"/>
        <v>0</v>
      </c>
      <c r="AQ48" s="3415">
        <f t="shared" si="122"/>
        <v>0</v>
      </c>
      <c r="AR48" s="3415">
        <f t="shared" ref="AR48:AT48" si="137">SUM(AR43:AR47)</f>
        <v>0</v>
      </c>
      <c r="AS48" s="3415">
        <f t="shared" si="137"/>
        <v>0</v>
      </c>
      <c r="AT48" s="5374">
        <f t="shared" si="137"/>
        <v>0</v>
      </c>
      <c r="AU48" s="3415">
        <f t="shared" si="123"/>
        <v>0</v>
      </c>
      <c r="AV48" s="3415">
        <f t="shared" si="124"/>
        <v>0</v>
      </c>
      <c r="AW48" s="3415">
        <f t="shared" si="125"/>
        <v>0</v>
      </c>
      <c r="AX48" s="3415">
        <f t="shared" si="126"/>
        <v>0</v>
      </c>
      <c r="AY48" s="3415">
        <f t="shared" si="127"/>
        <v>0</v>
      </c>
      <c r="AZ48" s="3415">
        <f t="shared" si="128"/>
        <v>0</v>
      </c>
      <c r="BA48" s="3415">
        <f t="shared" si="129"/>
        <v>0</v>
      </c>
      <c r="BB48" s="3418"/>
    </row>
    <row r="49" spans="1:54" ht="45.9" customHeight="1" thickBot="1">
      <c r="A49" s="6769" t="s">
        <v>1652</v>
      </c>
      <c r="B49" s="6763" t="str" cm="1">
        <f t="array" ref="B49">_xlfn.XLOOKUP(1, (INDEX(التشكيل_القديم!$M$219:$T$244, ,6)=$A49) * (INDEX(التشكيل_القديم!$M$219:$T$244, ,7)="رئيس الدائرة"), INDEX(التشكيل_القديم!$M$219:$T$244, ,2))</f>
        <v>احمد سعيد محمد سعيد</v>
      </c>
      <c r="C49" s="6766" t="str">
        <f>_xlfn.XLOOKUP($B49,التشكيل_القديم!$N$219:$N$254,التشكيل_القديم!$P$219:$P$254,"")</f>
        <v>أ</v>
      </c>
      <c r="D49" s="5331" t="str">
        <f>_xlfn.XLOOKUP(F49,التشكيل_القديم!$H$219:$H$299,التشكيل_القديم!$J$219:$J$299,"")</f>
        <v>الثلاثاء</v>
      </c>
      <c r="E49" s="5336" t="str">
        <f>_xlfn.XLOOKUP(F49,التشكيل_القديم!$H$219:$H$299,التشكيل_القديم!$I$219:$I$299,"")</f>
        <v>جنح ومخالفات</v>
      </c>
      <c r="F49" s="5332" t="str" cm="1">
        <f t="array" ref="F49:F51">_xlfn._xlws.FILTER(التشكيل_القديم!$H$219:$H$299,التشكيل_القديم!$E$219:$E$299=$A49,"")</f>
        <v>الثلاثاء -جنح ومخالفات - مركز - د3</v>
      </c>
      <c r="G49" s="5376" t="str">
        <f>IF(BB49 = "", "OK",IF(AND(N49&lt;&gt;0,(O49+W49)=N49),"OK","WRONG"))</f>
        <v>WRONG</v>
      </c>
      <c r="H49" s="3377"/>
      <c r="I49" s="3350"/>
      <c r="J49" s="3350"/>
      <c r="K49" s="3350"/>
      <c r="L49" s="3408"/>
      <c r="M49" s="3409"/>
      <c r="N49" s="5341">
        <f>SUM(H49:M49)</f>
        <v>0</v>
      </c>
      <c r="O49" s="5345">
        <f>SUM(P49:V49)</f>
        <v>0</v>
      </c>
      <c r="P49" s="3368"/>
      <c r="Q49" s="3369"/>
      <c r="R49" s="3369"/>
      <c r="S49" s="5022"/>
      <c r="T49" s="3369"/>
      <c r="U49" s="3369"/>
      <c r="V49" s="3370"/>
      <c r="W49" s="5349">
        <f>X49+AD49+AE49+AN49+AQ49+AT49</f>
        <v>0</v>
      </c>
      <c r="X49" s="3550">
        <f>SUM(Y49:AC49)</f>
        <v>0</v>
      </c>
      <c r="Y49" s="3357"/>
      <c r="Z49" s="3350"/>
      <c r="AA49" s="3350"/>
      <c r="AB49" s="3350"/>
      <c r="AC49" s="3361"/>
      <c r="AD49" s="5361"/>
      <c r="AE49" s="3397">
        <f>SUM(AF49:AM49)</f>
        <v>0</v>
      </c>
      <c r="AF49" s="3357"/>
      <c r="AG49" s="3350"/>
      <c r="AH49" s="3350"/>
      <c r="AI49" s="3350"/>
      <c r="AJ49" s="3350"/>
      <c r="AK49" s="3350"/>
      <c r="AL49" s="3350"/>
      <c r="AM49" s="3361"/>
      <c r="AN49" s="3401">
        <f>AO49+AP49</f>
        <v>0</v>
      </c>
      <c r="AO49" s="3368"/>
      <c r="AP49" s="3370"/>
      <c r="AQ49" s="5337">
        <f>AR49+AS49</f>
        <v>0</v>
      </c>
      <c r="AR49" s="3357"/>
      <c r="AS49" s="3350"/>
      <c r="AT49" s="5365"/>
      <c r="AU49" s="3391">
        <f>SUM(AV49:BA49)</f>
        <v>0</v>
      </c>
      <c r="AV49" s="3391">
        <f>X49</f>
        <v>0</v>
      </c>
      <c r="AW49" s="3391">
        <f>AE49</f>
        <v>0</v>
      </c>
      <c r="AX49" s="3391">
        <f>AD49</f>
        <v>0</v>
      </c>
      <c r="AY49" s="3391">
        <f>AN49</f>
        <v>0</v>
      </c>
      <c r="AZ49" s="3391">
        <f>AQ49</f>
        <v>0</v>
      </c>
      <c r="BA49" s="3391">
        <f>AT49</f>
        <v>0</v>
      </c>
      <c r="BB49" s="5375" t="str">
        <f>IF(OR(E49="جنح ومخالفات",E49="مباني واملاك الدولة"),"م","")</f>
        <v>م</v>
      </c>
    </row>
    <row r="50" spans="1:54" ht="45.9" customHeight="1" thickTop="1" thickBot="1">
      <c r="A50" s="6770"/>
      <c r="B50" s="6764"/>
      <c r="C50" s="6767"/>
      <c r="D50" s="5331" t="str">
        <f>_xlfn.XLOOKUP(F50,التشكيل_القديم!$H$219:$H$299,التشكيل_القديم!$J$219:$J$299,"")</f>
        <v>الخميس</v>
      </c>
      <c r="E50" s="5336" t="str">
        <f>_xlfn.XLOOKUP(F50,التشكيل_القديم!$H$219:$H$299,التشكيل_القديم!$I$219:$I$299,"")</f>
        <v>جنح ومخالفات</v>
      </c>
      <c r="F50" s="5333" t="str">
        <v>الخميس -جنح ومخالفات - مركز - د3</v>
      </c>
      <c r="G50" s="5376" t="str">
        <f t="shared" ref="G50:G53" si="138">IF(BB50 = "", "OK",IF(AND(N50&lt;&gt;0,(O50+W50)=N50),"OK","WRONG"))</f>
        <v>WRONG</v>
      </c>
      <c r="H50" s="3351"/>
      <c r="I50" s="3363"/>
      <c r="J50" s="3363"/>
      <c r="K50" s="3363"/>
      <c r="L50" s="3410"/>
      <c r="M50" s="3411"/>
      <c r="N50" s="5342">
        <f t="shared" ref="N50:N54" si="139">SUM(H50:M50)</f>
        <v>0</v>
      </c>
      <c r="O50" s="5346">
        <f t="shared" ref="O50:O54" si="140">SUM(P50:V50)</f>
        <v>0</v>
      </c>
      <c r="P50" s="3371"/>
      <c r="Q50" s="3372"/>
      <c r="R50" s="3372"/>
      <c r="S50" s="5023"/>
      <c r="T50" s="3372"/>
      <c r="U50" s="3372"/>
      <c r="V50" s="3373"/>
      <c r="W50" s="5350">
        <f t="shared" ref="W50:W54" si="141">X50+AD50+AE50+AN50+AQ50</f>
        <v>0</v>
      </c>
      <c r="X50" s="3551">
        <f t="shared" ref="X50:X54" si="142">SUM(Y50:AC50)</f>
        <v>0</v>
      </c>
      <c r="Y50" s="3362"/>
      <c r="Z50" s="3363"/>
      <c r="AA50" s="3363"/>
      <c r="AB50" s="3363"/>
      <c r="AC50" s="3364"/>
      <c r="AD50" s="5362"/>
      <c r="AE50" s="3398">
        <f t="shared" ref="AE50:AE54" si="143">SUM(AF50:AM50)</f>
        <v>0</v>
      </c>
      <c r="AF50" s="3362"/>
      <c r="AG50" s="3363"/>
      <c r="AH50" s="3363"/>
      <c r="AI50" s="3363"/>
      <c r="AJ50" s="3363"/>
      <c r="AK50" s="3363"/>
      <c r="AL50" s="3363"/>
      <c r="AM50" s="3364"/>
      <c r="AN50" s="3402">
        <f t="shared" ref="AN50:AN54" si="144">AO50+AP50</f>
        <v>0</v>
      </c>
      <c r="AO50" s="3371"/>
      <c r="AP50" s="3373"/>
      <c r="AQ50" s="5338">
        <f t="shared" ref="AQ50:AQ54" si="145">AR50+AS50</f>
        <v>0</v>
      </c>
      <c r="AR50" s="3362"/>
      <c r="AS50" s="3363"/>
      <c r="AT50" s="5366"/>
      <c r="AU50" s="3392">
        <f t="shared" ref="AU50:AU54" si="146">SUM(AV50:BA50)</f>
        <v>0</v>
      </c>
      <c r="AV50" s="3392">
        <f t="shared" ref="AV50:AV54" si="147">X50</f>
        <v>0</v>
      </c>
      <c r="AW50" s="3392">
        <f t="shared" ref="AW50:AW54" si="148">AE50</f>
        <v>0</v>
      </c>
      <c r="AX50" s="3392">
        <f t="shared" ref="AX50:AX54" si="149">AD50</f>
        <v>0</v>
      </c>
      <c r="AY50" s="3392">
        <f t="shared" ref="AY50:AY54" si="150">AN50</f>
        <v>0</v>
      </c>
      <c r="AZ50" s="3392">
        <f t="shared" ref="AZ50:AZ54" si="151">AQ50</f>
        <v>0</v>
      </c>
      <c r="BA50" s="3392">
        <f t="shared" ref="BA50:BA54" si="152">AT50</f>
        <v>0</v>
      </c>
      <c r="BB50" s="5375" t="str">
        <f t="shared" ref="BB50:BB53" si="153">IF(OR(E50="جنح ومخالفات",E50="مباني واملاك الدولة"),"م","")</f>
        <v>م</v>
      </c>
    </row>
    <row r="51" spans="1:54" ht="45.9" customHeight="1" thickTop="1" thickBot="1">
      <c r="A51" s="6770"/>
      <c r="B51" s="6764"/>
      <c r="C51" s="6767"/>
      <c r="D51" s="5331" t="str">
        <f>_xlfn.XLOOKUP(F51,التشكيل_القديم!$H$219:$H$299,التشكيل_القديم!$J$219:$J$299,"")</f>
        <v>الخميس</v>
      </c>
      <c r="E51" s="5336" t="str">
        <f>_xlfn.XLOOKUP(F51,التشكيل_القديم!$H$219:$H$299,التشكيل_القديم!$I$219:$I$299,"")</f>
        <v>جنح المرور</v>
      </c>
      <c r="F51" s="5335" t="str">
        <v>الخميس -جنح المرور - مركز - د3</v>
      </c>
      <c r="G51" s="5376" t="str">
        <f t="shared" si="138"/>
        <v>OK</v>
      </c>
      <c r="H51" s="3354"/>
      <c r="I51" s="3366"/>
      <c r="J51" s="3366"/>
      <c r="K51" s="3366"/>
      <c r="L51" s="3412"/>
      <c r="M51" s="3413"/>
      <c r="N51" s="5343">
        <f t="shared" si="139"/>
        <v>0</v>
      </c>
      <c r="O51" s="5347">
        <f t="shared" si="140"/>
        <v>0</v>
      </c>
      <c r="P51" s="3374"/>
      <c r="Q51" s="3375"/>
      <c r="R51" s="3375"/>
      <c r="S51" s="5024"/>
      <c r="T51" s="3375"/>
      <c r="U51" s="3375"/>
      <c r="V51" s="3376"/>
      <c r="W51" s="5351">
        <f t="shared" si="141"/>
        <v>0</v>
      </c>
      <c r="X51" s="3552">
        <f t="shared" si="142"/>
        <v>0</v>
      </c>
      <c r="Y51" s="3365"/>
      <c r="Z51" s="3366"/>
      <c r="AA51" s="3366"/>
      <c r="AB51" s="3366"/>
      <c r="AC51" s="3367"/>
      <c r="AD51" s="5363"/>
      <c r="AE51" s="3399">
        <f t="shared" si="143"/>
        <v>0</v>
      </c>
      <c r="AF51" s="3365"/>
      <c r="AG51" s="3366"/>
      <c r="AH51" s="3366"/>
      <c r="AI51" s="3366"/>
      <c r="AJ51" s="3366"/>
      <c r="AK51" s="3366"/>
      <c r="AL51" s="3366"/>
      <c r="AM51" s="3367"/>
      <c r="AN51" s="3403">
        <f t="shared" si="144"/>
        <v>0</v>
      </c>
      <c r="AO51" s="3374"/>
      <c r="AP51" s="3376"/>
      <c r="AQ51" s="5339">
        <f t="shared" si="145"/>
        <v>0</v>
      </c>
      <c r="AR51" s="3365"/>
      <c r="AS51" s="3366"/>
      <c r="AT51" s="5367"/>
      <c r="AU51" s="3393">
        <f t="shared" si="146"/>
        <v>0</v>
      </c>
      <c r="AV51" s="3393">
        <f t="shared" si="147"/>
        <v>0</v>
      </c>
      <c r="AW51" s="3393">
        <f t="shared" si="148"/>
        <v>0</v>
      </c>
      <c r="AX51" s="3393">
        <f t="shared" si="149"/>
        <v>0</v>
      </c>
      <c r="AY51" s="3393">
        <f t="shared" si="150"/>
        <v>0</v>
      </c>
      <c r="AZ51" s="3393">
        <f t="shared" si="151"/>
        <v>0</v>
      </c>
      <c r="BA51" s="3393">
        <f t="shared" si="152"/>
        <v>0</v>
      </c>
      <c r="BB51" s="5375" t="str">
        <f t="shared" si="153"/>
        <v/>
      </c>
    </row>
    <row r="52" spans="1:54" ht="45.9" hidden="1" customHeight="1" thickTop="1" thickBot="1">
      <c r="A52" s="6770"/>
      <c r="B52" s="6764"/>
      <c r="C52" s="6767"/>
      <c r="D52" s="5331">
        <f>_xlfn.XLOOKUP(F52,التشكيل_القديم!$H$219:$H$299,التشكيل_القديم!$J$219:$J$299,"")</f>
        <v>0</v>
      </c>
      <c r="E52" s="5336">
        <f>_xlfn.XLOOKUP(F52,التشكيل_القديم!$H$219:$H$299,التشكيل_القديم!$I$219:$I$299,"")</f>
        <v>0</v>
      </c>
      <c r="F52" s="5334"/>
      <c r="G52" s="5376" t="str">
        <f t="shared" si="138"/>
        <v>OK</v>
      </c>
      <c r="H52" s="3351"/>
      <c r="I52" s="3363"/>
      <c r="J52" s="3363"/>
      <c r="K52" s="3363"/>
      <c r="L52" s="3410"/>
      <c r="M52" s="3411"/>
      <c r="N52" s="5342">
        <f t="shared" si="139"/>
        <v>0</v>
      </c>
      <c r="O52" s="5346">
        <f t="shared" si="140"/>
        <v>0</v>
      </c>
      <c r="P52" s="3352"/>
      <c r="Q52" s="3353"/>
      <c r="R52" s="3353"/>
      <c r="S52" s="5023"/>
      <c r="T52" s="3372"/>
      <c r="U52" s="3372"/>
      <c r="V52" s="3373"/>
      <c r="W52" s="5350">
        <f t="shared" si="141"/>
        <v>0</v>
      </c>
      <c r="X52" s="3551">
        <f t="shared" si="142"/>
        <v>0</v>
      </c>
      <c r="Y52" s="3362"/>
      <c r="Z52" s="3363"/>
      <c r="AA52" s="3363"/>
      <c r="AB52" s="3363"/>
      <c r="AC52" s="3364"/>
      <c r="AD52" s="5362"/>
      <c r="AE52" s="3398">
        <f t="shared" si="143"/>
        <v>0</v>
      </c>
      <c r="AF52" s="3362"/>
      <c r="AG52" s="3363"/>
      <c r="AH52" s="3363"/>
      <c r="AI52" s="3363"/>
      <c r="AJ52" s="3363"/>
      <c r="AK52" s="3363"/>
      <c r="AL52" s="3363"/>
      <c r="AM52" s="3364"/>
      <c r="AN52" s="3402">
        <f t="shared" si="144"/>
        <v>0</v>
      </c>
      <c r="AO52" s="3371"/>
      <c r="AP52" s="3373"/>
      <c r="AQ52" s="5338">
        <f t="shared" si="145"/>
        <v>0</v>
      </c>
      <c r="AR52" s="3362"/>
      <c r="AS52" s="3363"/>
      <c r="AT52" s="5366"/>
      <c r="AU52" s="3392">
        <f t="shared" si="146"/>
        <v>0</v>
      </c>
      <c r="AV52" s="3392">
        <f t="shared" si="147"/>
        <v>0</v>
      </c>
      <c r="AW52" s="3392">
        <f t="shared" si="148"/>
        <v>0</v>
      </c>
      <c r="AX52" s="3392">
        <f t="shared" si="149"/>
        <v>0</v>
      </c>
      <c r="AY52" s="3392">
        <f t="shared" si="150"/>
        <v>0</v>
      </c>
      <c r="AZ52" s="3392">
        <f t="shared" si="151"/>
        <v>0</v>
      </c>
      <c r="BA52" s="3392">
        <f t="shared" si="152"/>
        <v>0</v>
      </c>
      <c r="BB52" s="5375" t="str">
        <f t="shared" si="153"/>
        <v/>
      </c>
    </row>
    <row r="53" spans="1:54" ht="45.9" hidden="1" customHeight="1" thickBot="1">
      <c r="A53" s="6771"/>
      <c r="B53" s="6765"/>
      <c r="C53" s="6768"/>
      <c r="D53" s="5331">
        <f>_xlfn.XLOOKUP(F53,التشكيل_القديم!$H$219:$H$299,التشكيل_القديم!$J$219:$J$299,"")</f>
        <v>0</v>
      </c>
      <c r="E53" s="5336">
        <f>_xlfn.XLOOKUP(F53,التشكيل_القديم!$H$219:$H$299,التشكيل_القديم!$I$219:$I$299,"")</f>
        <v>0</v>
      </c>
      <c r="F53" s="5332"/>
      <c r="G53" s="5376" t="str">
        <f t="shared" si="138"/>
        <v>OK</v>
      </c>
      <c r="H53" s="3345"/>
      <c r="I53" s="5354"/>
      <c r="J53" s="5354"/>
      <c r="K53" s="5354"/>
      <c r="L53" s="5359"/>
      <c r="M53" s="5360"/>
      <c r="N53" s="5344">
        <f t="shared" si="139"/>
        <v>0</v>
      </c>
      <c r="O53" s="5348">
        <f t="shared" si="140"/>
        <v>0</v>
      </c>
      <c r="P53" s="3347"/>
      <c r="Q53" s="3346"/>
      <c r="R53" s="3346"/>
      <c r="S53" s="5025"/>
      <c r="T53" s="5358"/>
      <c r="U53" s="5358"/>
      <c r="V53" s="5356"/>
      <c r="W53" s="5352">
        <f t="shared" si="141"/>
        <v>0</v>
      </c>
      <c r="X53" s="3553">
        <f t="shared" si="142"/>
        <v>0</v>
      </c>
      <c r="Y53" s="5353"/>
      <c r="Z53" s="5354"/>
      <c r="AA53" s="5354"/>
      <c r="AB53" s="5354"/>
      <c r="AC53" s="5357"/>
      <c r="AD53" s="5364"/>
      <c r="AE53" s="3400">
        <f t="shared" si="143"/>
        <v>0</v>
      </c>
      <c r="AF53" s="5353"/>
      <c r="AG53" s="5354"/>
      <c r="AH53" s="5354"/>
      <c r="AI53" s="5354"/>
      <c r="AJ53" s="5354"/>
      <c r="AK53" s="5354"/>
      <c r="AL53" s="5354"/>
      <c r="AM53" s="5357"/>
      <c r="AN53" s="3404">
        <f t="shared" si="144"/>
        <v>0</v>
      </c>
      <c r="AO53" s="5355"/>
      <c r="AP53" s="5356"/>
      <c r="AQ53" s="5340">
        <f t="shared" si="145"/>
        <v>0</v>
      </c>
      <c r="AR53" s="5353"/>
      <c r="AS53" s="5354"/>
      <c r="AT53" s="5368"/>
      <c r="AU53" s="3394">
        <f t="shared" si="146"/>
        <v>0</v>
      </c>
      <c r="AV53" s="3394">
        <f t="shared" si="147"/>
        <v>0</v>
      </c>
      <c r="AW53" s="3394">
        <f t="shared" si="148"/>
        <v>0</v>
      </c>
      <c r="AX53" s="3394">
        <f t="shared" si="149"/>
        <v>0</v>
      </c>
      <c r="AY53" s="3394">
        <f t="shared" si="150"/>
        <v>0</v>
      </c>
      <c r="AZ53" s="3394">
        <f t="shared" si="151"/>
        <v>0</v>
      </c>
      <c r="BA53" s="3394">
        <f t="shared" si="152"/>
        <v>0</v>
      </c>
      <c r="BB53" s="5375" t="str">
        <f t="shared" si="153"/>
        <v/>
      </c>
    </row>
    <row r="54" spans="1:54" ht="45.9" customHeight="1" thickBot="1">
      <c r="A54" s="6759" t="str">
        <f xml:space="preserve"> "اجمالي " &amp;A49</f>
        <v>اجمالي الدائرة الثالثة جزئي مركز بني سويف</v>
      </c>
      <c r="B54" s="6760"/>
      <c r="C54" s="6760"/>
      <c r="D54" s="6757"/>
      <c r="E54" s="6760"/>
      <c r="F54" s="6761"/>
      <c r="G54" s="5369"/>
      <c r="H54" s="5370">
        <f>SUM(H49:H53)</f>
        <v>0</v>
      </c>
      <c r="I54" s="3415">
        <f>SUM(I49:I53)</f>
        <v>0</v>
      </c>
      <c r="J54" s="3415">
        <f t="shared" ref="J54:M54" si="154">SUM(J49:J53)</f>
        <v>0</v>
      </c>
      <c r="K54" s="3415">
        <f t="shared" si="154"/>
        <v>0</v>
      </c>
      <c r="L54" s="3415">
        <f t="shared" si="154"/>
        <v>0</v>
      </c>
      <c r="M54" s="3415">
        <f t="shared" si="154"/>
        <v>0</v>
      </c>
      <c r="N54" s="5371">
        <f t="shared" si="139"/>
        <v>0</v>
      </c>
      <c r="O54" s="5372">
        <f t="shared" si="140"/>
        <v>0</v>
      </c>
      <c r="P54" s="3415">
        <f t="shared" ref="P54:S54" si="155">SUM(P49:P53)</f>
        <v>0</v>
      </c>
      <c r="Q54" s="3415">
        <f t="shared" si="155"/>
        <v>0</v>
      </c>
      <c r="R54" s="3415">
        <f t="shared" si="155"/>
        <v>0</v>
      </c>
      <c r="S54" s="5026">
        <f t="shared" si="155"/>
        <v>0</v>
      </c>
      <c r="T54" s="3415">
        <f>SUM(T49:T53)</f>
        <v>0</v>
      </c>
      <c r="U54" s="3415">
        <f t="shared" ref="U54" si="156">SUM(U49:U53)</f>
        <v>0</v>
      </c>
      <c r="V54" s="3415">
        <f>SUM(V49:V53)</f>
        <v>0</v>
      </c>
      <c r="W54" s="5373">
        <f t="shared" si="141"/>
        <v>0</v>
      </c>
      <c r="X54" s="3415">
        <f t="shared" si="142"/>
        <v>0</v>
      </c>
      <c r="Y54" s="3415">
        <f t="shared" ref="Y54:AD54" si="157">SUM(Y49:Y53)</f>
        <v>0</v>
      </c>
      <c r="Z54" s="3415">
        <f t="shared" si="157"/>
        <v>0</v>
      </c>
      <c r="AA54" s="3415">
        <f t="shared" si="157"/>
        <v>0</v>
      </c>
      <c r="AB54" s="3415">
        <f t="shared" si="157"/>
        <v>0</v>
      </c>
      <c r="AC54" s="3415">
        <f t="shared" si="157"/>
        <v>0</v>
      </c>
      <c r="AD54" s="3415">
        <f t="shared" si="157"/>
        <v>0</v>
      </c>
      <c r="AE54" s="3416">
        <f t="shared" si="143"/>
        <v>0</v>
      </c>
      <c r="AF54" s="3415">
        <f t="shared" ref="AF54:AM54" si="158">SUM(AF49:AF53)</f>
        <v>0</v>
      </c>
      <c r="AG54" s="3415">
        <f t="shared" si="158"/>
        <v>0</v>
      </c>
      <c r="AH54" s="3415">
        <f t="shared" si="158"/>
        <v>0</v>
      </c>
      <c r="AI54" s="3415">
        <f t="shared" si="158"/>
        <v>0</v>
      </c>
      <c r="AJ54" s="3415">
        <f t="shared" si="158"/>
        <v>0</v>
      </c>
      <c r="AK54" s="3415">
        <f t="shared" si="158"/>
        <v>0</v>
      </c>
      <c r="AL54" s="3415">
        <f t="shared" si="158"/>
        <v>0</v>
      </c>
      <c r="AM54" s="3415">
        <f t="shared" si="158"/>
        <v>0</v>
      </c>
      <c r="AN54" s="3417">
        <f t="shared" si="144"/>
        <v>0</v>
      </c>
      <c r="AO54" s="3415">
        <f t="shared" ref="AO54:AP54" si="159">SUM(AO49:AO53)</f>
        <v>0</v>
      </c>
      <c r="AP54" s="3415">
        <f t="shared" si="159"/>
        <v>0</v>
      </c>
      <c r="AQ54" s="3415">
        <f t="shared" si="145"/>
        <v>0</v>
      </c>
      <c r="AR54" s="3415">
        <f t="shared" ref="AR54:AT54" si="160">SUM(AR49:AR53)</f>
        <v>0</v>
      </c>
      <c r="AS54" s="3415">
        <f t="shared" si="160"/>
        <v>0</v>
      </c>
      <c r="AT54" s="5374">
        <f t="shared" si="160"/>
        <v>0</v>
      </c>
      <c r="AU54" s="3415">
        <f t="shared" si="146"/>
        <v>0</v>
      </c>
      <c r="AV54" s="3415">
        <f t="shared" si="147"/>
        <v>0</v>
      </c>
      <c r="AW54" s="3415">
        <f t="shared" si="148"/>
        <v>0</v>
      </c>
      <c r="AX54" s="3415">
        <f t="shared" si="149"/>
        <v>0</v>
      </c>
      <c r="AY54" s="3415">
        <f t="shared" si="150"/>
        <v>0</v>
      </c>
      <c r="AZ54" s="3415">
        <f t="shared" si="151"/>
        <v>0</v>
      </c>
      <c r="BA54" s="3415">
        <f t="shared" si="152"/>
        <v>0</v>
      </c>
      <c r="BB54" s="3418"/>
    </row>
    <row r="55" spans="1:54" ht="45.9" customHeight="1" thickBot="1">
      <c r="A55" s="6759" t="s">
        <v>1637</v>
      </c>
      <c r="B55" s="6760"/>
      <c r="C55" s="6760"/>
      <c r="D55" s="6757"/>
      <c r="E55" s="6760"/>
      <c r="F55" s="6761"/>
      <c r="G55" s="5369"/>
      <c r="H55" s="5370">
        <f>SUM(H42,H48,H54,G20)</f>
        <v>0</v>
      </c>
      <c r="I55" s="3415">
        <f>SUM(I42,I48,I54,H20)</f>
        <v>0</v>
      </c>
      <c r="J55" s="3415">
        <f t="shared" ref="J55:BB55" si="161">SUM(J42,J48,J54,I20)</f>
        <v>0</v>
      </c>
      <c r="K55" s="3415">
        <f t="shared" si="161"/>
        <v>0</v>
      </c>
      <c r="L55" s="3415">
        <f t="shared" si="161"/>
        <v>0</v>
      </c>
      <c r="M55" s="3415">
        <f t="shared" si="161"/>
        <v>0</v>
      </c>
      <c r="N55" s="3415">
        <f t="shared" si="161"/>
        <v>0</v>
      </c>
      <c r="O55" s="3415">
        <f t="shared" si="161"/>
        <v>0</v>
      </c>
      <c r="P55" s="3415">
        <f t="shared" si="161"/>
        <v>0</v>
      </c>
      <c r="Q55" s="3415">
        <f t="shared" si="161"/>
        <v>0</v>
      </c>
      <c r="R55" s="3415">
        <f t="shared" si="161"/>
        <v>0</v>
      </c>
      <c r="S55" s="3415">
        <f t="shared" si="161"/>
        <v>0</v>
      </c>
      <c r="T55" s="3415">
        <f t="shared" si="161"/>
        <v>0</v>
      </c>
      <c r="U55" s="3415">
        <f t="shared" si="161"/>
        <v>0</v>
      </c>
      <c r="V55" s="3415">
        <f t="shared" si="161"/>
        <v>0</v>
      </c>
      <c r="W55" s="3415">
        <f t="shared" si="161"/>
        <v>0</v>
      </c>
      <c r="X55" s="3415">
        <f t="shared" si="161"/>
        <v>0</v>
      </c>
      <c r="Y55" s="3415">
        <f t="shared" si="161"/>
        <v>0</v>
      </c>
      <c r="Z55" s="3415">
        <f t="shared" si="161"/>
        <v>0</v>
      </c>
      <c r="AA55" s="3415">
        <f t="shared" si="161"/>
        <v>0</v>
      </c>
      <c r="AB55" s="3415">
        <f t="shared" si="161"/>
        <v>0</v>
      </c>
      <c r="AC55" s="3415">
        <f t="shared" si="161"/>
        <v>0</v>
      </c>
      <c r="AD55" s="3415">
        <f t="shared" si="161"/>
        <v>0</v>
      </c>
      <c r="AE55" s="3415">
        <f t="shared" si="161"/>
        <v>0</v>
      </c>
      <c r="AF55" s="3415">
        <f t="shared" si="161"/>
        <v>0</v>
      </c>
      <c r="AG55" s="3415">
        <f t="shared" si="161"/>
        <v>0</v>
      </c>
      <c r="AH55" s="3415">
        <f t="shared" si="161"/>
        <v>0</v>
      </c>
      <c r="AI55" s="3415">
        <f t="shared" si="161"/>
        <v>0</v>
      </c>
      <c r="AJ55" s="3415">
        <f t="shared" si="161"/>
        <v>0</v>
      </c>
      <c r="AK55" s="3415">
        <f t="shared" si="161"/>
        <v>0</v>
      </c>
      <c r="AL55" s="3415">
        <f t="shared" si="161"/>
        <v>0</v>
      </c>
      <c r="AM55" s="3415">
        <f t="shared" si="161"/>
        <v>0</v>
      </c>
      <c r="AN55" s="3415">
        <f t="shared" si="161"/>
        <v>0</v>
      </c>
      <c r="AO55" s="3415">
        <f t="shared" si="161"/>
        <v>0</v>
      </c>
      <c r="AP55" s="3415">
        <f t="shared" si="161"/>
        <v>0</v>
      </c>
      <c r="AQ55" s="3415">
        <f t="shared" si="161"/>
        <v>0</v>
      </c>
      <c r="AR55" s="3415">
        <f t="shared" si="161"/>
        <v>0</v>
      </c>
      <c r="AS55" s="3415">
        <f t="shared" si="161"/>
        <v>0</v>
      </c>
      <c r="AT55" s="3415">
        <f t="shared" si="161"/>
        <v>0</v>
      </c>
      <c r="AU55" s="3415">
        <f t="shared" si="161"/>
        <v>0</v>
      </c>
      <c r="AV55" s="3415">
        <f t="shared" si="161"/>
        <v>0</v>
      </c>
      <c r="AW55" s="3415">
        <f t="shared" si="161"/>
        <v>0</v>
      </c>
      <c r="AX55" s="3415">
        <f t="shared" si="161"/>
        <v>0</v>
      </c>
      <c r="AY55" s="3415">
        <f t="shared" si="161"/>
        <v>0</v>
      </c>
      <c r="AZ55" s="3415">
        <f t="shared" si="161"/>
        <v>0</v>
      </c>
      <c r="BA55" s="3415">
        <f t="shared" si="161"/>
        <v>0</v>
      </c>
      <c r="BB55" s="3418">
        <f t="shared" si="161"/>
        <v>0</v>
      </c>
    </row>
    <row r="56" spans="1:54" ht="45.9" customHeight="1" thickBot="1">
      <c r="A56" s="6769" t="s">
        <v>1653</v>
      </c>
      <c r="B56" s="6763" t="str" cm="1">
        <f t="array" ref="B56">_xlfn.XLOOKUP(1, (INDEX(التشكيل_القديم!$M$219:$T$244, ,6)=$A56) * (INDEX(التشكيل_القديم!$M$219:$T$244, ,7)="رئيس الدائرة"), INDEX(التشكيل_القديم!$M$219:$T$244, ,2))</f>
        <v>محمد جمال نصار عبد الباقى</v>
      </c>
      <c r="C56" s="6766" t="str">
        <f>_xlfn.XLOOKUP($B56,التشكيل_القديم!$N$219:$N$254,التشكيل_القديم!$P$219:$P$254,"")</f>
        <v>أ</v>
      </c>
      <c r="D56" s="5331" t="str">
        <f>_xlfn.XLOOKUP(F56,التشكيل_القديم!$H$219:$H$299,التشكيل_القديم!$J$219:$J$299,"")</f>
        <v>السبت</v>
      </c>
      <c r="E56" s="5336" t="str">
        <f>_xlfn.XLOOKUP(F56,التشكيل_القديم!$H$219:$H$299,التشكيل_القديم!$I$219:$I$299,"")</f>
        <v>جنح ومخالفات</v>
      </c>
      <c r="F56" s="5332" t="str" cm="1">
        <f t="array" ref="F56:F57">_xlfn._xlws.FILTER(التشكيل_القديم!$H$219:$H$299,التشكيل_القديم!$E$219:$E$299=$A56,"")</f>
        <v>السبت -جنح ومخالفات - الواسطى - د1</v>
      </c>
      <c r="G56" s="5376" t="str">
        <f>IF(BB56 = "", "OK",IF(AND(N56&lt;&gt;0,(O56+W56)=N56),"OK","WRONG"))</f>
        <v>WRONG</v>
      </c>
      <c r="H56" s="3377"/>
      <c r="I56" s="3350"/>
      <c r="J56" s="3350"/>
      <c r="K56" s="3350"/>
      <c r="L56" s="3408"/>
      <c r="M56" s="3409"/>
      <c r="N56" s="5341">
        <f>SUM(H56:M56)</f>
        <v>0</v>
      </c>
      <c r="O56" s="5345">
        <f>SUM(P56:V56)</f>
        <v>0</v>
      </c>
      <c r="P56" s="3368"/>
      <c r="Q56" s="3369"/>
      <c r="R56" s="3369"/>
      <c r="S56" s="5022"/>
      <c r="T56" s="3369"/>
      <c r="U56" s="3369"/>
      <c r="V56" s="3370"/>
      <c r="W56" s="5349">
        <f>X56+AD56+AE56+AN56+AQ56+AT56</f>
        <v>0</v>
      </c>
      <c r="X56" s="3550">
        <f>SUM(Y56:AC56)</f>
        <v>0</v>
      </c>
      <c r="Y56" s="3357"/>
      <c r="Z56" s="3350"/>
      <c r="AA56" s="3350"/>
      <c r="AB56" s="3350"/>
      <c r="AC56" s="3361"/>
      <c r="AD56" s="5361"/>
      <c r="AE56" s="3397">
        <f>SUM(AF56:AM56)</f>
        <v>0</v>
      </c>
      <c r="AF56" s="3357"/>
      <c r="AG56" s="3350"/>
      <c r="AH56" s="3350"/>
      <c r="AI56" s="3350"/>
      <c r="AJ56" s="3350"/>
      <c r="AK56" s="3350"/>
      <c r="AL56" s="3350"/>
      <c r="AM56" s="3361"/>
      <c r="AN56" s="3401">
        <f>AO56+AP56</f>
        <v>0</v>
      </c>
      <c r="AO56" s="3368"/>
      <c r="AP56" s="3370"/>
      <c r="AQ56" s="5337">
        <f>AR56+AS56</f>
        <v>0</v>
      </c>
      <c r="AR56" s="3357"/>
      <c r="AS56" s="3350"/>
      <c r="AT56" s="5365"/>
      <c r="AU56" s="3391">
        <f>SUM(AV56:BA56)</f>
        <v>0</v>
      </c>
      <c r="AV56" s="3391">
        <f>X56</f>
        <v>0</v>
      </c>
      <c r="AW56" s="3391">
        <f>AE56</f>
        <v>0</v>
      </c>
      <c r="AX56" s="3391">
        <f>AD56</f>
        <v>0</v>
      </c>
      <c r="AY56" s="3391">
        <f>AN56</f>
        <v>0</v>
      </c>
      <c r="AZ56" s="3391">
        <f>AQ56</f>
        <v>0</v>
      </c>
      <c r="BA56" s="3391">
        <f>AT56</f>
        <v>0</v>
      </c>
      <c r="BB56" s="5375" t="str">
        <f>IF(OR(E56="جنح ومخالفات",E56="مباني واملاك الدولة"),"م","")</f>
        <v>م</v>
      </c>
    </row>
    <row r="57" spans="1:54" ht="45.9" customHeight="1" thickTop="1" thickBot="1">
      <c r="A57" s="6770"/>
      <c r="B57" s="6764"/>
      <c r="C57" s="6767"/>
      <c r="D57" s="5331" t="str">
        <f>_xlfn.XLOOKUP(F57,التشكيل_القديم!$H$219:$H$299,التشكيل_القديم!$J$219:$J$299,"")</f>
        <v>الاثنين</v>
      </c>
      <c r="E57" s="5336" t="str">
        <f>_xlfn.XLOOKUP(F57,التشكيل_القديم!$H$219:$H$299,التشكيل_القديم!$I$219:$I$299,"")</f>
        <v>مباني واملاك الدولة</v>
      </c>
      <c r="F57" s="5333" t="str">
        <v>الاثنين -مباني واملاك الدولة - الواسطى - د1</v>
      </c>
      <c r="G57" s="5376" t="str">
        <f t="shared" ref="G57:G60" si="162">IF(BB57 = "", "OK",IF(AND(N57&lt;&gt;0,(O57+W57)=N57),"OK","WRONG"))</f>
        <v>WRONG</v>
      </c>
      <c r="H57" s="3351"/>
      <c r="I57" s="3363"/>
      <c r="J57" s="3363"/>
      <c r="K57" s="3363"/>
      <c r="L57" s="3410"/>
      <c r="M57" s="3411"/>
      <c r="N57" s="5342">
        <f t="shared" ref="N57:N61" si="163">SUM(H57:M57)</f>
        <v>0</v>
      </c>
      <c r="O57" s="5346">
        <f t="shared" ref="O57:O61" si="164">SUM(P57:V57)</f>
        <v>0</v>
      </c>
      <c r="P57" s="3371"/>
      <c r="Q57" s="3372"/>
      <c r="R57" s="3372"/>
      <c r="S57" s="5023"/>
      <c r="T57" s="3372"/>
      <c r="U57" s="3372"/>
      <c r="V57" s="3373"/>
      <c r="W57" s="5350">
        <f t="shared" ref="W57:W61" si="165">X57+AD57+AE57+AN57+AQ57</f>
        <v>0</v>
      </c>
      <c r="X57" s="3551">
        <f t="shared" ref="X57:X61" si="166">SUM(Y57:AC57)</f>
        <v>0</v>
      </c>
      <c r="Y57" s="3362"/>
      <c r="Z57" s="3363"/>
      <c r="AA57" s="3363"/>
      <c r="AB57" s="3363"/>
      <c r="AC57" s="3364"/>
      <c r="AD57" s="5362"/>
      <c r="AE57" s="3398">
        <f t="shared" ref="AE57:AE61" si="167">SUM(AF57:AM57)</f>
        <v>0</v>
      </c>
      <c r="AF57" s="3362"/>
      <c r="AG57" s="3363"/>
      <c r="AH57" s="3363"/>
      <c r="AI57" s="3363"/>
      <c r="AJ57" s="3363"/>
      <c r="AK57" s="3363"/>
      <c r="AL57" s="3363"/>
      <c r="AM57" s="3364"/>
      <c r="AN57" s="3402">
        <f t="shared" ref="AN57:AN61" si="168">AO57+AP57</f>
        <v>0</v>
      </c>
      <c r="AO57" s="3371"/>
      <c r="AP57" s="3373"/>
      <c r="AQ57" s="5338">
        <f t="shared" ref="AQ57:AQ61" si="169">AR57+AS57</f>
        <v>0</v>
      </c>
      <c r="AR57" s="3362"/>
      <c r="AS57" s="3363"/>
      <c r="AT57" s="5366"/>
      <c r="AU57" s="3392">
        <f t="shared" ref="AU57:AU61" si="170">SUM(AV57:BA57)</f>
        <v>0</v>
      </c>
      <c r="AV57" s="3392">
        <f t="shared" ref="AV57:AV61" si="171">X57</f>
        <v>0</v>
      </c>
      <c r="AW57" s="3392">
        <f t="shared" ref="AW57:AW61" si="172">AE57</f>
        <v>0</v>
      </c>
      <c r="AX57" s="3392">
        <f t="shared" ref="AX57:AX61" si="173">AD57</f>
        <v>0</v>
      </c>
      <c r="AY57" s="3392">
        <f t="shared" ref="AY57:AY61" si="174">AN57</f>
        <v>0</v>
      </c>
      <c r="AZ57" s="3392">
        <f t="shared" ref="AZ57:AZ61" si="175">AQ57</f>
        <v>0</v>
      </c>
      <c r="BA57" s="3392">
        <f t="shared" ref="BA57:BA61" si="176">AT57</f>
        <v>0</v>
      </c>
      <c r="BB57" s="5375" t="str">
        <f t="shared" ref="BB57:BB60" si="177">IF(OR(E57="جنح ومخالفات",E57="مباني واملاك الدولة"),"م","")</f>
        <v>م</v>
      </c>
    </row>
    <row r="58" spans="1:54" ht="45.9" hidden="1" customHeight="1" thickTop="1" thickBot="1">
      <c r="A58" s="6770"/>
      <c r="B58" s="6764"/>
      <c r="C58" s="6767"/>
      <c r="D58" s="5331">
        <f>_xlfn.XLOOKUP(F58,التشكيل_القديم!$H$219:$H$299,التشكيل_القديم!$J$219:$J$299,"")</f>
        <v>0</v>
      </c>
      <c r="E58" s="5336">
        <f>_xlfn.XLOOKUP(F58,التشكيل_القديم!$H$219:$H$299,التشكيل_القديم!$I$219:$I$299,"")</f>
        <v>0</v>
      </c>
      <c r="F58" s="5335"/>
      <c r="G58" s="5376" t="str">
        <f t="shared" si="162"/>
        <v>OK</v>
      </c>
      <c r="H58" s="3354"/>
      <c r="I58" s="3366"/>
      <c r="J58" s="3366"/>
      <c r="K58" s="3366"/>
      <c r="L58" s="3412"/>
      <c r="M58" s="3413"/>
      <c r="N58" s="5343">
        <f t="shared" si="163"/>
        <v>0</v>
      </c>
      <c r="O58" s="5347">
        <f t="shared" si="164"/>
        <v>0</v>
      </c>
      <c r="P58" s="3374"/>
      <c r="Q58" s="3375"/>
      <c r="R58" s="3375"/>
      <c r="S58" s="5024"/>
      <c r="T58" s="3375"/>
      <c r="U58" s="3375"/>
      <c r="V58" s="3376"/>
      <c r="W58" s="5351">
        <f t="shared" si="165"/>
        <v>0</v>
      </c>
      <c r="X58" s="3552">
        <f t="shared" si="166"/>
        <v>0</v>
      </c>
      <c r="Y58" s="3365"/>
      <c r="Z58" s="3366"/>
      <c r="AA58" s="3366"/>
      <c r="AB58" s="3366"/>
      <c r="AC58" s="3367"/>
      <c r="AD58" s="5363"/>
      <c r="AE58" s="3399">
        <f t="shared" si="167"/>
        <v>0</v>
      </c>
      <c r="AF58" s="3365"/>
      <c r="AG58" s="3366"/>
      <c r="AH58" s="3366"/>
      <c r="AI58" s="3366"/>
      <c r="AJ58" s="3366"/>
      <c r="AK58" s="3366"/>
      <c r="AL58" s="3366"/>
      <c r="AM58" s="3367"/>
      <c r="AN58" s="3403">
        <f t="shared" si="168"/>
        <v>0</v>
      </c>
      <c r="AO58" s="3374"/>
      <c r="AP58" s="3376"/>
      <c r="AQ58" s="5339">
        <f t="shared" si="169"/>
        <v>0</v>
      </c>
      <c r="AR58" s="3365"/>
      <c r="AS58" s="3366"/>
      <c r="AT58" s="5367"/>
      <c r="AU58" s="3393">
        <f t="shared" si="170"/>
        <v>0</v>
      </c>
      <c r="AV58" s="3393">
        <f t="shared" si="171"/>
        <v>0</v>
      </c>
      <c r="AW58" s="3393">
        <f t="shared" si="172"/>
        <v>0</v>
      </c>
      <c r="AX58" s="3393">
        <f t="shared" si="173"/>
        <v>0</v>
      </c>
      <c r="AY58" s="3393">
        <f t="shared" si="174"/>
        <v>0</v>
      </c>
      <c r="AZ58" s="3393">
        <f t="shared" si="175"/>
        <v>0</v>
      </c>
      <c r="BA58" s="3393">
        <f t="shared" si="176"/>
        <v>0</v>
      </c>
      <c r="BB58" s="5375" t="str">
        <f t="shared" si="177"/>
        <v/>
      </c>
    </row>
    <row r="59" spans="1:54" ht="45.9" hidden="1" customHeight="1" thickTop="1" thickBot="1">
      <c r="A59" s="6770"/>
      <c r="B59" s="6764"/>
      <c r="C59" s="6767"/>
      <c r="D59" s="5331">
        <f>_xlfn.XLOOKUP(F59,التشكيل_القديم!$H$219:$H$299,التشكيل_القديم!$J$219:$J$299,"")</f>
        <v>0</v>
      </c>
      <c r="E59" s="5336">
        <f>_xlfn.XLOOKUP(F59,التشكيل_القديم!$H$219:$H$299,التشكيل_القديم!$I$219:$I$299,"")</f>
        <v>0</v>
      </c>
      <c r="F59" s="5334"/>
      <c r="G59" s="5376" t="str">
        <f t="shared" si="162"/>
        <v>OK</v>
      </c>
      <c r="H59" s="3351"/>
      <c r="I59" s="3363"/>
      <c r="J59" s="3363"/>
      <c r="K59" s="3363"/>
      <c r="L59" s="3410"/>
      <c r="M59" s="3411"/>
      <c r="N59" s="5342">
        <f t="shared" si="163"/>
        <v>0</v>
      </c>
      <c r="O59" s="5346">
        <f t="shared" si="164"/>
        <v>0</v>
      </c>
      <c r="P59" s="3352"/>
      <c r="Q59" s="3353"/>
      <c r="R59" s="3353"/>
      <c r="S59" s="5023"/>
      <c r="T59" s="3372"/>
      <c r="U59" s="3372"/>
      <c r="V59" s="3373"/>
      <c r="W59" s="5350">
        <f t="shared" si="165"/>
        <v>0</v>
      </c>
      <c r="X59" s="3551">
        <f t="shared" si="166"/>
        <v>0</v>
      </c>
      <c r="Y59" s="3362"/>
      <c r="Z59" s="3363"/>
      <c r="AA59" s="3363"/>
      <c r="AB59" s="3363"/>
      <c r="AC59" s="3364"/>
      <c r="AD59" s="5362"/>
      <c r="AE59" s="3398">
        <f t="shared" si="167"/>
        <v>0</v>
      </c>
      <c r="AF59" s="3362"/>
      <c r="AG59" s="3363"/>
      <c r="AH59" s="3363"/>
      <c r="AI59" s="3363"/>
      <c r="AJ59" s="3363"/>
      <c r="AK59" s="3363"/>
      <c r="AL59" s="3363"/>
      <c r="AM59" s="3364"/>
      <c r="AN59" s="3402">
        <f t="shared" si="168"/>
        <v>0</v>
      </c>
      <c r="AO59" s="3371"/>
      <c r="AP59" s="3373"/>
      <c r="AQ59" s="5338">
        <f t="shared" si="169"/>
        <v>0</v>
      </c>
      <c r="AR59" s="3362"/>
      <c r="AS59" s="3363"/>
      <c r="AT59" s="5366"/>
      <c r="AU59" s="3392">
        <f t="shared" si="170"/>
        <v>0</v>
      </c>
      <c r="AV59" s="3392">
        <f t="shared" si="171"/>
        <v>0</v>
      </c>
      <c r="AW59" s="3392">
        <f t="shared" si="172"/>
        <v>0</v>
      </c>
      <c r="AX59" s="3392">
        <f t="shared" si="173"/>
        <v>0</v>
      </c>
      <c r="AY59" s="3392">
        <f t="shared" si="174"/>
        <v>0</v>
      </c>
      <c r="AZ59" s="3392">
        <f t="shared" si="175"/>
        <v>0</v>
      </c>
      <c r="BA59" s="3392">
        <f t="shared" si="176"/>
        <v>0</v>
      </c>
      <c r="BB59" s="5375" t="str">
        <f t="shared" si="177"/>
        <v/>
      </c>
    </row>
    <row r="60" spans="1:54" ht="45.9" hidden="1" customHeight="1" thickBot="1">
      <c r="A60" s="6771"/>
      <c r="B60" s="6765"/>
      <c r="C60" s="6768"/>
      <c r="D60" s="5331">
        <f>_xlfn.XLOOKUP(F60,التشكيل_القديم!$H$219:$H$299,التشكيل_القديم!$J$219:$J$299,"")</f>
        <v>0</v>
      </c>
      <c r="E60" s="5336">
        <f>_xlfn.XLOOKUP(F60,التشكيل_القديم!$H$219:$H$299,التشكيل_القديم!$I$219:$I$299,"")</f>
        <v>0</v>
      </c>
      <c r="F60" s="5332"/>
      <c r="G60" s="5376" t="str">
        <f t="shared" si="162"/>
        <v>OK</v>
      </c>
      <c r="H60" s="3345"/>
      <c r="I60" s="5354"/>
      <c r="J60" s="5354"/>
      <c r="K60" s="5354"/>
      <c r="L60" s="5359"/>
      <c r="M60" s="5360"/>
      <c r="N60" s="5344">
        <f t="shared" si="163"/>
        <v>0</v>
      </c>
      <c r="O60" s="5348">
        <f t="shared" si="164"/>
        <v>0</v>
      </c>
      <c r="P60" s="3347"/>
      <c r="Q60" s="3346"/>
      <c r="R60" s="3346"/>
      <c r="S60" s="5025"/>
      <c r="T60" s="5358"/>
      <c r="U60" s="5358"/>
      <c r="V60" s="5356"/>
      <c r="W60" s="5352">
        <f t="shared" si="165"/>
        <v>0</v>
      </c>
      <c r="X60" s="3553">
        <f t="shared" si="166"/>
        <v>0</v>
      </c>
      <c r="Y60" s="5353"/>
      <c r="Z60" s="5354"/>
      <c r="AA60" s="5354"/>
      <c r="AB60" s="5354"/>
      <c r="AC60" s="5357"/>
      <c r="AD60" s="5364"/>
      <c r="AE60" s="3400">
        <f t="shared" si="167"/>
        <v>0</v>
      </c>
      <c r="AF60" s="5353"/>
      <c r="AG60" s="5354"/>
      <c r="AH60" s="5354"/>
      <c r="AI60" s="5354"/>
      <c r="AJ60" s="5354"/>
      <c r="AK60" s="5354"/>
      <c r="AL60" s="5354"/>
      <c r="AM60" s="5357"/>
      <c r="AN60" s="3404">
        <f t="shared" si="168"/>
        <v>0</v>
      </c>
      <c r="AO60" s="5355"/>
      <c r="AP60" s="5356"/>
      <c r="AQ60" s="5340">
        <f t="shared" si="169"/>
        <v>0</v>
      </c>
      <c r="AR60" s="5353"/>
      <c r="AS60" s="5354"/>
      <c r="AT60" s="5368"/>
      <c r="AU60" s="3394">
        <f t="shared" si="170"/>
        <v>0</v>
      </c>
      <c r="AV60" s="3394">
        <f t="shared" si="171"/>
        <v>0</v>
      </c>
      <c r="AW60" s="3394">
        <f t="shared" si="172"/>
        <v>0</v>
      </c>
      <c r="AX60" s="3394">
        <f t="shared" si="173"/>
        <v>0</v>
      </c>
      <c r="AY60" s="3394">
        <f t="shared" si="174"/>
        <v>0</v>
      </c>
      <c r="AZ60" s="3394">
        <f t="shared" si="175"/>
        <v>0</v>
      </c>
      <c r="BA60" s="3394">
        <f t="shared" si="176"/>
        <v>0</v>
      </c>
      <c r="BB60" s="5375" t="str">
        <f t="shared" si="177"/>
        <v/>
      </c>
    </row>
    <row r="61" spans="1:54" ht="45.9" customHeight="1" thickBot="1">
      <c r="A61" s="6759" t="str">
        <f xml:space="preserve"> "اجمالي " &amp;A56</f>
        <v>اجمالي الدائرة الأولي جزئي مركز الواسطي</v>
      </c>
      <c r="B61" s="6760"/>
      <c r="C61" s="6760"/>
      <c r="D61" s="6757"/>
      <c r="E61" s="6760"/>
      <c r="F61" s="6761"/>
      <c r="G61" s="5369"/>
      <c r="H61" s="5370">
        <f>SUM(H56:H60)</f>
        <v>0</v>
      </c>
      <c r="I61" s="3415">
        <f>SUM(I56:I60)</f>
        <v>0</v>
      </c>
      <c r="J61" s="3415">
        <f t="shared" ref="J61:M61" si="178">SUM(J56:J60)</f>
        <v>0</v>
      </c>
      <c r="K61" s="3415">
        <f t="shared" si="178"/>
        <v>0</v>
      </c>
      <c r="L61" s="3415">
        <f t="shared" si="178"/>
        <v>0</v>
      </c>
      <c r="M61" s="3415">
        <f t="shared" si="178"/>
        <v>0</v>
      </c>
      <c r="N61" s="5371">
        <f t="shared" si="163"/>
        <v>0</v>
      </c>
      <c r="O61" s="5372">
        <f t="shared" si="164"/>
        <v>0</v>
      </c>
      <c r="P61" s="3415">
        <f t="shared" ref="P61:S61" si="179">SUM(P56:P60)</f>
        <v>0</v>
      </c>
      <c r="Q61" s="3415">
        <f t="shared" si="179"/>
        <v>0</v>
      </c>
      <c r="R61" s="3415">
        <f t="shared" si="179"/>
        <v>0</v>
      </c>
      <c r="S61" s="5026">
        <f t="shared" si="179"/>
        <v>0</v>
      </c>
      <c r="T61" s="3415">
        <f>SUM(T56:T60)</f>
        <v>0</v>
      </c>
      <c r="U61" s="3415">
        <f t="shared" ref="U61" si="180">SUM(U56:U60)</f>
        <v>0</v>
      </c>
      <c r="V61" s="3415">
        <f>SUM(V56:V60)</f>
        <v>0</v>
      </c>
      <c r="W61" s="5373">
        <f t="shared" si="165"/>
        <v>0</v>
      </c>
      <c r="X61" s="3415">
        <f t="shared" si="166"/>
        <v>0</v>
      </c>
      <c r="Y61" s="3415">
        <f t="shared" ref="Y61:AD61" si="181">SUM(Y56:Y60)</f>
        <v>0</v>
      </c>
      <c r="Z61" s="3415">
        <f t="shared" si="181"/>
        <v>0</v>
      </c>
      <c r="AA61" s="3415">
        <f t="shared" si="181"/>
        <v>0</v>
      </c>
      <c r="AB61" s="3415">
        <f t="shared" si="181"/>
        <v>0</v>
      </c>
      <c r="AC61" s="3415">
        <f t="shared" si="181"/>
        <v>0</v>
      </c>
      <c r="AD61" s="3415">
        <f t="shared" si="181"/>
        <v>0</v>
      </c>
      <c r="AE61" s="3416">
        <f t="shared" si="167"/>
        <v>0</v>
      </c>
      <c r="AF61" s="3415">
        <f t="shared" ref="AF61:AM61" si="182">SUM(AF56:AF60)</f>
        <v>0</v>
      </c>
      <c r="AG61" s="3415">
        <f t="shared" si="182"/>
        <v>0</v>
      </c>
      <c r="AH61" s="3415">
        <f t="shared" si="182"/>
        <v>0</v>
      </c>
      <c r="AI61" s="3415">
        <f t="shared" si="182"/>
        <v>0</v>
      </c>
      <c r="AJ61" s="3415">
        <f t="shared" si="182"/>
        <v>0</v>
      </c>
      <c r="AK61" s="3415">
        <f t="shared" si="182"/>
        <v>0</v>
      </c>
      <c r="AL61" s="3415">
        <f t="shared" si="182"/>
        <v>0</v>
      </c>
      <c r="AM61" s="3415">
        <f t="shared" si="182"/>
        <v>0</v>
      </c>
      <c r="AN61" s="3417">
        <f t="shared" si="168"/>
        <v>0</v>
      </c>
      <c r="AO61" s="3415">
        <f t="shared" ref="AO61:AP61" si="183">SUM(AO56:AO60)</f>
        <v>0</v>
      </c>
      <c r="AP61" s="3415">
        <f t="shared" si="183"/>
        <v>0</v>
      </c>
      <c r="AQ61" s="3415">
        <f t="shared" si="169"/>
        <v>0</v>
      </c>
      <c r="AR61" s="3415">
        <f t="shared" ref="AR61:AT61" si="184">SUM(AR56:AR60)</f>
        <v>0</v>
      </c>
      <c r="AS61" s="3415">
        <f t="shared" si="184"/>
        <v>0</v>
      </c>
      <c r="AT61" s="5374">
        <f t="shared" si="184"/>
        <v>0</v>
      </c>
      <c r="AU61" s="3415">
        <f t="shared" si="170"/>
        <v>0</v>
      </c>
      <c r="AV61" s="3415">
        <f t="shared" si="171"/>
        <v>0</v>
      </c>
      <c r="AW61" s="3415">
        <f t="shared" si="172"/>
        <v>0</v>
      </c>
      <c r="AX61" s="3415">
        <f t="shared" si="173"/>
        <v>0</v>
      </c>
      <c r="AY61" s="3415">
        <f t="shared" si="174"/>
        <v>0</v>
      </c>
      <c r="AZ61" s="3415">
        <f t="shared" si="175"/>
        <v>0</v>
      </c>
      <c r="BA61" s="3415">
        <f t="shared" si="176"/>
        <v>0</v>
      </c>
      <c r="BB61" s="3418"/>
    </row>
    <row r="62" spans="1:54" ht="45.9" customHeight="1" thickBot="1">
      <c r="A62" s="6769" t="s">
        <v>1654</v>
      </c>
      <c r="B62" s="6763" t="str" cm="1">
        <f t="array" ref="B62">_xlfn.XLOOKUP(1, (INDEX(التشكيل_القديم!$M$219:$T$244, ,6)=$A62) * (INDEX(التشكيل_القديم!$M$219:$T$244, ,7)="رئيس الدائرة"), INDEX(التشكيل_القديم!$M$219:$T$244, ,2))</f>
        <v>احمد رافت عبد التواب عبد العزيز جاد</v>
      </c>
      <c r="C62" s="6766" t="str">
        <f>_xlfn.XLOOKUP($B62,التشكيل_القديم!$N$219:$N$254,التشكيل_القديم!$P$219:$P$254,"")</f>
        <v>أ</v>
      </c>
      <c r="D62" s="5331" t="str">
        <f>_xlfn.XLOOKUP(F62,التشكيل_القديم!$H$219:$H$299,التشكيل_القديم!$J$219:$J$299,"")</f>
        <v>الثلاثاء</v>
      </c>
      <c r="E62" s="5336" t="str">
        <f>_xlfn.XLOOKUP(F62,التشكيل_القديم!$H$219:$H$299,التشكيل_القديم!$I$219:$I$299,"")</f>
        <v>جنح ومخالفات</v>
      </c>
      <c r="F62" s="5332" t="str" cm="1">
        <f t="array" ref="F62:F65">_xlfn._xlws.FILTER(التشكيل_القديم!$H$219:$H$299,التشكيل_القديم!$E$219:$E$299=$A62,"")</f>
        <v>الثلاثاء -جنح ومخالفات - الواسطى - د2</v>
      </c>
      <c r="G62" s="5376" t="str">
        <f>IF(BB62 = "", "OK",IF(AND(N62&lt;&gt;0,(O62+W62)=N62),"OK","WRONG"))</f>
        <v>WRONG</v>
      </c>
      <c r="H62" s="3377"/>
      <c r="I62" s="3350"/>
      <c r="J62" s="3350"/>
      <c r="K62" s="3350"/>
      <c r="L62" s="3408"/>
      <c r="M62" s="3409"/>
      <c r="N62" s="5341">
        <f>SUM(H62:M62)</f>
        <v>0</v>
      </c>
      <c r="O62" s="5345">
        <f>SUM(P62:V62)</f>
        <v>0</v>
      </c>
      <c r="P62" s="3368"/>
      <c r="Q62" s="3369"/>
      <c r="R62" s="3369"/>
      <c r="S62" s="5022"/>
      <c r="T62" s="3369"/>
      <c r="U62" s="3369"/>
      <c r="V62" s="3370"/>
      <c r="W62" s="5349">
        <f>X62+AD62+AE62+AN62+AQ62+AT62</f>
        <v>0</v>
      </c>
      <c r="X62" s="3550">
        <f>SUM(Y62:AC62)</f>
        <v>0</v>
      </c>
      <c r="Y62" s="3357"/>
      <c r="Z62" s="3350"/>
      <c r="AA62" s="3350"/>
      <c r="AB62" s="3350"/>
      <c r="AC62" s="3361"/>
      <c r="AD62" s="5361"/>
      <c r="AE62" s="3397">
        <f>SUM(AF62:AM62)</f>
        <v>0</v>
      </c>
      <c r="AF62" s="3357"/>
      <c r="AG62" s="3350"/>
      <c r="AH62" s="3350"/>
      <c r="AI62" s="3350"/>
      <c r="AJ62" s="3350"/>
      <c r="AK62" s="3350"/>
      <c r="AL62" s="3350"/>
      <c r="AM62" s="3361"/>
      <c r="AN62" s="3401">
        <f>AO62+AP62</f>
        <v>0</v>
      </c>
      <c r="AO62" s="3368"/>
      <c r="AP62" s="3370"/>
      <c r="AQ62" s="5337">
        <f>AR62+AS62</f>
        <v>0</v>
      </c>
      <c r="AR62" s="3357"/>
      <c r="AS62" s="3350"/>
      <c r="AT62" s="5365"/>
      <c r="AU62" s="3391">
        <f>SUM(AV62:BA62)</f>
        <v>0</v>
      </c>
      <c r="AV62" s="3391">
        <f>X62</f>
        <v>0</v>
      </c>
      <c r="AW62" s="3391">
        <f>AE62</f>
        <v>0</v>
      </c>
      <c r="AX62" s="3391">
        <f>AD62</f>
        <v>0</v>
      </c>
      <c r="AY62" s="3391">
        <f>AN62</f>
        <v>0</v>
      </c>
      <c r="AZ62" s="3391">
        <f>AQ62</f>
        <v>0</v>
      </c>
      <c r="BA62" s="3391">
        <f>AT62</f>
        <v>0</v>
      </c>
      <c r="BB62" s="5375" t="str">
        <f>IF(OR(E62="جنح ومخالفات",E62="مباني واملاك الدولة"),"م","")</f>
        <v>م</v>
      </c>
    </row>
    <row r="63" spans="1:54" ht="45.9" customHeight="1" thickTop="1" thickBot="1">
      <c r="A63" s="6770"/>
      <c r="B63" s="6764"/>
      <c r="C63" s="6767"/>
      <c r="D63" s="5331" t="str">
        <f>_xlfn.XLOOKUP(F63,التشكيل_القديم!$H$219:$H$299,التشكيل_القديم!$J$219:$J$299,"")</f>
        <v>الثلاثاء</v>
      </c>
      <c r="E63" s="5336" t="str">
        <f>_xlfn.XLOOKUP(F63,التشكيل_القديم!$H$219:$H$299,التشكيل_القديم!$I$219:$I$299,"")</f>
        <v>قضايا العنف ضد المرأة</v>
      </c>
      <c r="F63" s="5333" t="str">
        <v>الثلاثاء -قضايا العنف ضد المرأة - الواسطى - د2</v>
      </c>
      <c r="G63" s="5376" t="str">
        <f t="shared" ref="G63:G66" si="185">IF(BB63 = "", "OK",IF(AND(N63&lt;&gt;0,(O63+W63)=N63),"OK","WRONG"))</f>
        <v>OK</v>
      </c>
      <c r="H63" s="3351"/>
      <c r="I63" s="3363"/>
      <c r="J63" s="3363"/>
      <c r="K63" s="3363"/>
      <c r="L63" s="3410"/>
      <c r="M63" s="3411"/>
      <c r="N63" s="5342">
        <f t="shared" ref="N63:N67" si="186">SUM(H63:M63)</f>
        <v>0</v>
      </c>
      <c r="O63" s="5346">
        <f t="shared" ref="O63:O67" si="187">SUM(P63:V63)</f>
        <v>0</v>
      </c>
      <c r="P63" s="3371"/>
      <c r="Q63" s="3372"/>
      <c r="R63" s="3372"/>
      <c r="S63" s="5023"/>
      <c r="T63" s="3372"/>
      <c r="U63" s="3372"/>
      <c r="V63" s="3373"/>
      <c r="W63" s="5350">
        <f t="shared" ref="W63:W67" si="188">X63+AD63+AE63+AN63+AQ63</f>
        <v>0</v>
      </c>
      <c r="X63" s="3551">
        <f t="shared" ref="X63:X67" si="189">SUM(Y63:AC63)</f>
        <v>0</v>
      </c>
      <c r="Y63" s="3362"/>
      <c r="Z63" s="3363"/>
      <c r="AA63" s="3363"/>
      <c r="AB63" s="3363"/>
      <c r="AC63" s="3364"/>
      <c r="AD63" s="5362"/>
      <c r="AE63" s="3398">
        <f t="shared" ref="AE63:AE67" si="190">SUM(AF63:AM63)</f>
        <v>0</v>
      </c>
      <c r="AF63" s="3362"/>
      <c r="AG63" s="3363"/>
      <c r="AH63" s="3363"/>
      <c r="AI63" s="3363"/>
      <c r="AJ63" s="3363"/>
      <c r="AK63" s="3363"/>
      <c r="AL63" s="3363"/>
      <c r="AM63" s="3364"/>
      <c r="AN63" s="3402">
        <f t="shared" ref="AN63:AN67" si="191">AO63+AP63</f>
        <v>0</v>
      </c>
      <c r="AO63" s="3371"/>
      <c r="AP63" s="3373"/>
      <c r="AQ63" s="5338">
        <f t="shared" ref="AQ63:AQ67" si="192">AR63+AS63</f>
        <v>0</v>
      </c>
      <c r="AR63" s="3362"/>
      <c r="AS63" s="3363"/>
      <c r="AT63" s="5366"/>
      <c r="AU63" s="3392">
        <f t="shared" ref="AU63:AU67" si="193">SUM(AV63:BA63)</f>
        <v>0</v>
      </c>
      <c r="AV63" s="3392">
        <f t="shared" ref="AV63:AV67" si="194">X63</f>
        <v>0</v>
      </c>
      <c r="AW63" s="3392">
        <f t="shared" ref="AW63:AW67" si="195">AE63</f>
        <v>0</v>
      </c>
      <c r="AX63" s="3392">
        <f t="shared" ref="AX63:AX67" si="196">AD63</f>
        <v>0</v>
      </c>
      <c r="AY63" s="3392">
        <f t="shared" ref="AY63:AY67" si="197">AN63</f>
        <v>0</v>
      </c>
      <c r="AZ63" s="3392">
        <f t="shared" ref="AZ63:AZ67" si="198">AQ63</f>
        <v>0</v>
      </c>
      <c r="BA63" s="3392">
        <f t="shared" ref="BA63:BA67" si="199">AT63</f>
        <v>0</v>
      </c>
      <c r="BB63" s="5375" t="str">
        <f t="shared" ref="BB63:BB66" si="200">IF(OR(E63="جنح ومخالفات",E63="مباني واملاك الدولة"),"م","")</f>
        <v/>
      </c>
    </row>
    <row r="64" spans="1:54" ht="45.9" customHeight="1" thickTop="1" thickBot="1">
      <c r="A64" s="6770"/>
      <c r="B64" s="6764"/>
      <c r="C64" s="6767"/>
      <c r="D64" s="5331" t="str">
        <f>_xlfn.XLOOKUP(F64,التشكيل_القديم!$H$219:$H$299,التشكيل_القديم!$J$219:$J$299,"")</f>
        <v>الثلاثاء</v>
      </c>
      <c r="E64" s="5336" t="str">
        <f>_xlfn.XLOOKUP(F64,التشكيل_القديم!$H$219:$H$299,التشكيل_القديم!$I$219:$I$299,"")</f>
        <v>جنح المرور</v>
      </c>
      <c r="F64" s="5335" t="str">
        <v>الثلاثاء -جنح المرور - الواسطى - د2</v>
      </c>
      <c r="G64" s="5376" t="str">
        <f t="shared" si="185"/>
        <v>OK</v>
      </c>
      <c r="H64" s="3354"/>
      <c r="I64" s="3366"/>
      <c r="J64" s="3366"/>
      <c r="K64" s="3366"/>
      <c r="L64" s="3412"/>
      <c r="M64" s="3413"/>
      <c r="N64" s="5343">
        <f t="shared" si="186"/>
        <v>0</v>
      </c>
      <c r="O64" s="5347">
        <f t="shared" si="187"/>
        <v>0</v>
      </c>
      <c r="P64" s="3374"/>
      <c r="Q64" s="3375"/>
      <c r="R64" s="3375"/>
      <c r="S64" s="5024"/>
      <c r="T64" s="3375"/>
      <c r="U64" s="3375"/>
      <c r="V64" s="3376"/>
      <c r="W64" s="5351">
        <f t="shared" si="188"/>
        <v>0</v>
      </c>
      <c r="X64" s="3552">
        <f t="shared" si="189"/>
        <v>0</v>
      </c>
      <c r="Y64" s="3365"/>
      <c r="Z64" s="3366"/>
      <c r="AA64" s="3366"/>
      <c r="AB64" s="3366"/>
      <c r="AC64" s="3367"/>
      <c r="AD64" s="5363"/>
      <c r="AE64" s="3399">
        <f t="shared" si="190"/>
        <v>0</v>
      </c>
      <c r="AF64" s="3365"/>
      <c r="AG64" s="3366"/>
      <c r="AH64" s="3366"/>
      <c r="AI64" s="3366"/>
      <c r="AJ64" s="3366"/>
      <c r="AK64" s="3366"/>
      <c r="AL64" s="3366"/>
      <c r="AM64" s="3367"/>
      <c r="AN64" s="3403">
        <f t="shared" si="191"/>
        <v>0</v>
      </c>
      <c r="AO64" s="3374"/>
      <c r="AP64" s="3376"/>
      <c r="AQ64" s="5339">
        <f t="shared" si="192"/>
        <v>0</v>
      </c>
      <c r="AR64" s="3365"/>
      <c r="AS64" s="3366"/>
      <c r="AT64" s="5367"/>
      <c r="AU64" s="3393">
        <f t="shared" si="193"/>
        <v>0</v>
      </c>
      <c r="AV64" s="3393">
        <f t="shared" si="194"/>
        <v>0</v>
      </c>
      <c r="AW64" s="3393">
        <f t="shared" si="195"/>
        <v>0</v>
      </c>
      <c r="AX64" s="3393">
        <f t="shared" si="196"/>
        <v>0</v>
      </c>
      <c r="AY64" s="3393">
        <f t="shared" si="197"/>
        <v>0</v>
      </c>
      <c r="AZ64" s="3393">
        <f t="shared" si="198"/>
        <v>0</v>
      </c>
      <c r="BA64" s="3393">
        <f t="shared" si="199"/>
        <v>0</v>
      </c>
      <c r="BB64" s="5375" t="str">
        <f t="shared" si="200"/>
        <v/>
      </c>
    </row>
    <row r="65" spans="1:54" ht="45.9" customHeight="1" thickTop="1" thickBot="1">
      <c r="A65" s="6770"/>
      <c r="B65" s="6764"/>
      <c r="C65" s="6767"/>
      <c r="D65" s="5331" t="str">
        <f>_xlfn.XLOOKUP(F65,التشكيل_القديم!$H$219:$H$299,التشكيل_القديم!$J$219:$J$299,"")</f>
        <v>الخميس</v>
      </c>
      <c r="E65" s="5336" t="str">
        <f>_xlfn.XLOOKUP(F65,التشكيل_القديم!$H$219:$H$299,التشكيل_القديم!$I$219:$I$299,"")</f>
        <v>جنح ومخالفات</v>
      </c>
      <c r="F65" s="5334" t="str">
        <v>الخميس -جنح ومخالفات - الواسطى - د2</v>
      </c>
      <c r="G65" s="5376" t="str">
        <f t="shared" si="185"/>
        <v>WRONG</v>
      </c>
      <c r="H65" s="3351"/>
      <c r="I65" s="3363"/>
      <c r="J65" s="3363"/>
      <c r="K65" s="3363"/>
      <c r="L65" s="3410"/>
      <c r="M65" s="3411"/>
      <c r="N65" s="5342">
        <f t="shared" si="186"/>
        <v>0</v>
      </c>
      <c r="O65" s="5346">
        <f t="shared" si="187"/>
        <v>0</v>
      </c>
      <c r="P65" s="3352"/>
      <c r="Q65" s="3353"/>
      <c r="R65" s="3353"/>
      <c r="S65" s="5023"/>
      <c r="T65" s="3372"/>
      <c r="U65" s="3372"/>
      <c r="V65" s="3373"/>
      <c r="W65" s="5350">
        <f t="shared" si="188"/>
        <v>0</v>
      </c>
      <c r="X65" s="3551">
        <f t="shared" si="189"/>
        <v>0</v>
      </c>
      <c r="Y65" s="3362"/>
      <c r="Z65" s="3363"/>
      <c r="AA65" s="3363"/>
      <c r="AB65" s="3363"/>
      <c r="AC65" s="3364"/>
      <c r="AD65" s="5362"/>
      <c r="AE65" s="3398">
        <f t="shared" si="190"/>
        <v>0</v>
      </c>
      <c r="AF65" s="3362"/>
      <c r="AG65" s="3363"/>
      <c r="AH65" s="3363"/>
      <c r="AI65" s="3363"/>
      <c r="AJ65" s="3363"/>
      <c r="AK65" s="3363"/>
      <c r="AL65" s="3363"/>
      <c r="AM65" s="3364"/>
      <c r="AN65" s="3402">
        <f t="shared" si="191"/>
        <v>0</v>
      </c>
      <c r="AO65" s="3371"/>
      <c r="AP65" s="3373"/>
      <c r="AQ65" s="5338">
        <f t="shared" si="192"/>
        <v>0</v>
      </c>
      <c r="AR65" s="3362"/>
      <c r="AS65" s="3363"/>
      <c r="AT65" s="5366"/>
      <c r="AU65" s="3392">
        <f t="shared" si="193"/>
        <v>0</v>
      </c>
      <c r="AV65" s="3392">
        <f t="shared" si="194"/>
        <v>0</v>
      </c>
      <c r="AW65" s="3392">
        <f t="shared" si="195"/>
        <v>0</v>
      </c>
      <c r="AX65" s="3392">
        <f t="shared" si="196"/>
        <v>0</v>
      </c>
      <c r="AY65" s="3392">
        <f t="shared" si="197"/>
        <v>0</v>
      </c>
      <c r="AZ65" s="3392">
        <f t="shared" si="198"/>
        <v>0</v>
      </c>
      <c r="BA65" s="3392">
        <f t="shared" si="199"/>
        <v>0</v>
      </c>
      <c r="BB65" s="5375" t="str">
        <f t="shared" si="200"/>
        <v>م</v>
      </c>
    </row>
    <row r="66" spans="1:54" ht="45.9" hidden="1" customHeight="1" thickBot="1">
      <c r="A66" s="6771"/>
      <c r="B66" s="6765"/>
      <c r="C66" s="6768"/>
      <c r="D66" s="5331">
        <f>_xlfn.XLOOKUP(F66,التشكيل_القديم!$H$219:$H$299,التشكيل_القديم!$J$219:$J$299,"")</f>
        <v>0</v>
      </c>
      <c r="E66" s="5336">
        <f>_xlfn.XLOOKUP(F66,التشكيل_القديم!$H$219:$H$299,التشكيل_القديم!$I$219:$I$299,"")</f>
        <v>0</v>
      </c>
      <c r="F66" s="5332"/>
      <c r="G66" s="5376" t="str">
        <f t="shared" si="185"/>
        <v>OK</v>
      </c>
      <c r="H66" s="3345"/>
      <c r="I66" s="5354"/>
      <c r="J66" s="5354"/>
      <c r="K66" s="5354"/>
      <c r="L66" s="5359"/>
      <c r="M66" s="5360"/>
      <c r="N66" s="5344">
        <f t="shared" si="186"/>
        <v>0</v>
      </c>
      <c r="O66" s="5348">
        <f t="shared" si="187"/>
        <v>0</v>
      </c>
      <c r="P66" s="3347"/>
      <c r="Q66" s="3346"/>
      <c r="R66" s="3346"/>
      <c r="S66" s="5025"/>
      <c r="T66" s="5358"/>
      <c r="U66" s="5358"/>
      <c r="V66" s="5356"/>
      <c r="W66" s="5352">
        <f t="shared" si="188"/>
        <v>0</v>
      </c>
      <c r="X66" s="3553">
        <f t="shared" si="189"/>
        <v>0</v>
      </c>
      <c r="Y66" s="5353"/>
      <c r="Z66" s="5354"/>
      <c r="AA66" s="5354"/>
      <c r="AB66" s="5354"/>
      <c r="AC66" s="5357"/>
      <c r="AD66" s="5364"/>
      <c r="AE66" s="3400">
        <f t="shared" si="190"/>
        <v>0</v>
      </c>
      <c r="AF66" s="5353"/>
      <c r="AG66" s="5354"/>
      <c r="AH66" s="5354"/>
      <c r="AI66" s="5354"/>
      <c r="AJ66" s="5354"/>
      <c r="AK66" s="5354"/>
      <c r="AL66" s="5354"/>
      <c r="AM66" s="5357"/>
      <c r="AN66" s="3404">
        <f t="shared" si="191"/>
        <v>0</v>
      </c>
      <c r="AO66" s="5355"/>
      <c r="AP66" s="5356"/>
      <c r="AQ66" s="5340">
        <f t="shared" si="192"/>
        <v>0</v>
      </c>
      <c r="AR66" s="5353"/>
      <c r="AS66" s="5354"/>
      <c r="AT66" s="5368"/>
      <c r="AU66" s="3394">
        <f t="shared" si="193"/>
        <v>0</v>
      </c>
      <c r="AV66" s="3394">
        <f t="shared" si="194"/>
        <v>0</v>
      </c>
      <c r="AW66" s="3394">
        <f t="shared" si="195"/>
        <v>0</v>
      </c>
      <c r="AX66" s="3394">
        <f t="shared" si="196"/>
        <v>0</v>
      </c>
      <c r="AY66" s="3394">
        <f t="shared" si="197"/>
        <v>0</v>
      </c>
      <c r="AZ66" s="3394">
        <f t="shared" si="198"/>
        <v>0</v>
      </c>
      <c r="BA66" s="3394">
        <f t="shared" si="199"/>
        <v>0</v>
      </c>
      <c r="BB66" s="5375" t="str">
        <f t="shared" si="200"/>
        <v/>
      </c>
    </row>
    <row r="67" spans="1:54" ht="45.9" customHeight="1" thickBot="1">
      <c r="A67" s="6759" t="str">
        <f xml:space="preserve"> "اجمالي " &amp;A62</f>
        <v>اجمالي الدائرة الثانية جزئي مركز الواسطي</v>
      </c>
      <c r="B67" s="6760"/>
      <c r="C67" s="6760"/>
      <c r="D67" s="6757"/>
      <c r="E67" s="6760"/>
      <c r="F67" s="6761"/>
      <c r="G67" s="5369"/>
      <c r="H67" s="5370">
        <f>SUM(H62:H66)</f>
        <v>0</v>
      </c>
      <c r="I67" s="3415">
        <f>SUM(I62:I66)</f>
        <v>0</v>
      </c>
      <c r="J67" s="3415">
        <f t="shared" ref="J67:M67" si="201">SUM(J62:J66)</f>
        <v>0</v>
      </c>
      <c r="K67" s="3415">
        <f t="shared" si="201"/>
        <v>0</v>
      </c>
      <c r="L67" s="3415">
        <f t="shared" si="201"/>
        <v>0</v>
      </c>
      <c r="M67" s="3415">
        <f t="shared" si="201"/>
        <v>0</v>
      </c>
      <c r="N67" s="5371">
        <f t="shared" si="186"/>
        <v>0</v>
      </c>
      <c r="O67" s="5372">
        <f t="shared" si="187"/>
        <v>0</v>
      </c>
      <c r="P67" s="3415">
        <f t="shared" ref="P67:S67" si="202">SUM(P62:P66)</f>
        <v>0</v>
      </c>
      <c r="Q67" s="3415">
        <f t="shared" si="202"/>
        <v>0</v>
      </c>
      <c r="R67" s="3415">
        <f t="shared" si="202"/>
        <v>0</v>
      </c>
      <c r="S67" s="5026">
        <f t="shared" si="202"/>
        <v>0</v>
      </c>
      <c r="T67" s="3415">
        <f>SUM(T62:T66)</f>
        <v>0</v>
      </c>
      <c r="U67" s="3415">
        <f t="shared" ref="U67" si="203">SUM(U62:U66)</f>
        <v>0</v>
      </c>
      <c r="V67" s="3415">
        <f>SUM(V62:V66)</f>
        <v>0</v>
      </c>
      <c r="W67" s="5373">
        <f t="shared" si="188"/>
        <v>0</v>
      </c>
      <c r="X67" s="3415">
        <f t="shared" si="189"/>
        <v>0</v>
      </c>
      <c r="Y67" s="3415">
        <f t="shared" ref="Y67:AD67" si="204">SUM(Y62:Y66)</f>
        <v>0</v>
      </c>
      <c r="Z67" s="3415">
        <f t="shared" si="204"/>
        <v>0</v>
      </c>
      <c r="AA67" s="3415">
        <f t="shared" si="204"/>
        <v>0</v>
      </c>
      <c r="AB67" s="3415">
        <f t="shared" si="204"/>
        <v>0</v>
      </c>
      <c r="AC67" s="3415">
        <f t="shared" si="204"/>
        <v>0</v>
      </c>
      <c r="AD67" s="3415">
        <f t="shared" si="204"/>
        <v>0</v>
      </c>
      <c r="AE67" s="3416">
        <f t="shared" si="190"/>
        <v>0</v>
      </c>
      <c r="AF67" s="3415">
        <f t="shared" ref="AF67:AM67" si="205">SUM(AF62:AF66)</f>
        <v>0</v>
      </c>
      <c r="AG67" s="3415">
        <f t="shared" si="205"/>
        <v>0</v>
      </c>
      <c r="AH67" s="3415">
        <f t="shared" si="205"/>
        <v>0</v>
      </c>
      <c r="AI67" s="3415">
        <f t="shared" si="205"/>
        <v>0</v>
      </c>
      <c r="AJ67" s="3415">
        <f t="shared" si="205"/>
        <v>0</v>
      </c>
      <c r="AK67" s="3415">
        <f t="shared" si="205"/>
        <v>0</v>
      </c>
      <c r="AL67" s="3415">
        <f t="shared" si="205"/>
        <v>0</v>
      </c>
      <c r="AM67" s="3415">
        <f t="shared" si="205"/>
        <v>0</v>
      </c>
      <c r="AN67" s="3417">
        <f t="shared" si="191"/>
        <v>0</v>
      </c>
      <c r="AO67" s="3415">
        <f t="shared" ref="AO67:AP67" si="206">SUM(AO62:AO66)</f>
        <v>0</v>
      </c>
      <c r="AP67" s="3415">
        <f t="shared" si="206"/>
        <v>0</v>
      </c>
      <c r="AQ67" s="3415">
        <f t="shared" si="192"/>
        <v>0</v>
      </c>
      <c r="AR67" s="3415">
        <f t="shared" ref="AR67:AT67" si="207">SUM(AR62:AR66)</f>
        <v>0</v>
      </c>
      <c r="AS67" s="3415">
        <f t="shared" si="207"/>
        <v>0</v>
      </c>
      <c r="AT67" s="5374">
        <f t="shared" si="207"/>
        <v>0</v>
      </c>
      <c r="AU67" s="3415">
        <f t="shared" si="193"/>
        <v>0</v>
      </c>
      <c r="AV67" s="3415">
        <f t="shared" si="194"/>
        <v>0</v>
      </c>
      <c r="AW67" s="3415">
        <f t="shared" si="195"/>
        <v>0</v>
      </c>
      <c r="AX67" s="3415">
        <f t="shared" si="196"/>
        <v>0</v>
      </c>
      <c r="AY67" s="3415">
        <f t="shared" si="197"/>
        <v>0</v>
      </c>
      <c r="AZ67" s="3415">
        <f t="shared" si="198"/>
        <v>0</v>
      </c>
      <c r="BA67" s="3415">
        <f t="shared" si="199"/>
        <v>0</v>
      </c>
      <c r="BB67" s="3418"/>
    </row>
    <row r="68" spans="1:54" ht="45.9" customHeight="1" thickBot="1">
      <c r="A68" s="6769" t="s">
        <v>1655</v>
      </c>
      <c r="B68" s="6763" t="str" cm="1">
        <f t="array" ref="B68">_xlfn.XLOOKUP(1, (INDEX(التشكيل_القديم!$M$219:$T$244, ,6)=$A68) * (INDEX(التشكيل_القديم!$M$219:$T$244, ,7)="رئيس الدائرة"), INDEX(التشكيل_القديم!$M$219:$T$244, ,2))</f>
        <v>محمود سيد زكى سكر</v>
      </c>
      <c r="C68" s="6766" t="str">
        <f>_xlfn.XLOOKUP($B68,التشكيل_القديم!$N$219:$N$254,التشكيل_القديم!$P$219:$P$254,"")</f>
        <v>أ</v>
      </c>
      <c r="D68" s="5331" t="str">
        <f>_xlfn.XLOOKUP(F68,التشكيل_القديم!$H$219:$H$299,التشكيل_القديم!$J$219:$J$299,"")</f>
        <v>الأربعاء</v>
      </c>
      <c r="E68" s="5336" t="str">
        <f>_xlfn.XLOOKUP(F68,التشكيل_القديم!$H$219:$H$299,التشكيل_القديم!$I$219:$I$299,"")</f>
        <v>جنح ومخالفات</v>
      </c>
      <c r="F68" s="5332" t="str" cm="1">
        <f t="array" ref="F68:F70">_xlfn._xlws.FILTER(التشكيل_القديم!$H$219:$H$299,التشكيل_القديم!$E$219:$E$299=$A68,"")</f>
        <v>الأربعاء -جنح ومخالفات - الواسطى - د3</v>
      </c>
      <c r="G68" s="5376" t="str">
        <f>IF(BB68 = "", "OK",IF(AND(N68&lt;&gt;0,(O68+W68)=N68),"OK","WRONG"))</f>
        <v>WRONG</v>
      </c>
      <c r="H68" s="3377"/>
      <c r="I68" s="3350"/>
      <c r="J68" s="3350"/>
      <c r="K68" s="3350"/>
      <c r="L68" s="3408"/>
      <c r="M68" s="3409"/>
      <c r="N68" s="5341">
        <f>SUM(H68:M68)</f>
        <v>0</v>
      </c>
      <c r="O68" s="5345">
        <f>SUM(P68:V68)</f>
        <v>0</v>
      </c>
      <c r="P68" s="3368"/>
      <c r="Q68" s="3369"/>
      <c r="R68" s="3369"/>
      <c r="S68" s="5022"/>
      <c r="T68" s="3369"/>
      <c r="U68" s="3369"/>
      <c r="V68" s="3370"/>
      <c r="W68" s="5349">
        <f>X68+AD68+AE68+AN68+AQ68+AT68</f>
        <v>0</v>
      </c>
      <c r="X68" s="3550">
        <f>SUM(Y68:AC68)</f>
        <v>0</v>
      </c>
      <c r="Y68" s="3357"/>
      <c r="Z68" s="3350"/>
      <c r="AA68" s="3350"/>
      <c r="AB68" s="3350"/>
      <c r="AC68" s="3361"/>
      <c r="AD68" s="5361"/>
      <c r="AE68" s="3397">
        <f>SUM(AF68:AM68)</f>
        <v>0</v>
      </c>
      <c r="AF68" s="3357"/>
      <c r="AG68" s="3350"/>
      <c r="AH68" s="3350"/>
      <c r="AI68" s="3350"/>
      <c r="AJ68" s="3350"/>
      <c r="AK68" s="3350"/>
      <c r="AL68" s="3350"/>
      <c r="AM68" s="3361"/>
      <c r="AN68" s="3401">
        <f>AO68+AP68</f>
        <v>0</v>
      </c>
      <c r="AO68" s="3368"/>
      <c r="AP68" s="3370"/>
      <c r="AQ68" s="5337">
        <f>AR68+AS68</f>
        <v>0</v>
      </c>
      <c r="AR68" s="3357"/>
      <c r="AS68" s="3350"/>
      <c r="AT68" s="5365"/>
      <c r="AU68" s="3391">
        <f>SUM(AV68:BA68)</f>
        <v>0</v>
      </c>
      <c r="AV68" s="3391">
        <f>X68</f>
        <v>0</v>
      </c>
      <c r="AW68" s="3391">
        <f>AE68</f>
        <v>0</v>
      </c>
      <c r="AX68" s="3391">
        <f>AD68</f>
        <v>0</v>
      </c>
      <c r="AY68" s="3391">
        <f>AN68</f>
        <v>0</v>
      </c>
      <c r="AZ68" s="3391">
        <f>AQ68</f>
        <v>0</v>
      </c>
      <c r="BA68" s="3391">
        <f>AT68</f>
        <v>0</v>
      </c>
      <c r="BB68" s="5375" t="str">
        <f>IF(OR(E68="جنح ومخالفات",E68="مباني واملاك الدولة"),"م","")</f>
        <v>م</v>
      </c>
    </row>
    <row r="69" spans="1:54" ht="45.9" customHeight="1" thickTop="1" thickBot="1">
      <c r="A69" s="6770"/>
      <c r="B69" s="6764"/>
      <c r="C69" s="6767"/>
      <c r="D69" s="5331" t="str">
        <f>_xlfn.XLOOKUP(F69,التشكيل_القديم!$H$219:$H$299,التشكيل_القديم!$J$219:$J$299,"")</f>
        <v>الأربعاء</v>
      </c>
      <c r="E69" s="5336" t="str">
        <f>_xlfn.XLOOKUP(F69,التشكيل_القديم!$H$219:$H$299,التشكيل_القديم!$I$219:$I$299,"")</f>
        <v>جنح البيئة</v>
      </c>
      <c r="F69" s="5333" t="str">
        <v>الأربعاء -جنح البيئة - الواسطى - د3</v>
      </c>
      <c r="G69" s="5376" t="str">
        <f t="shared" ref="G69:G72" si="208">IF(BB69 = "", "OK",IF(AND(N69&lt;&gt;0,(O69+W69)=N69),"OK","WRONG"))</f>
        <v>OK</v>
      </c>
      <c r="H69" s="3351"/>
      <c r="I69" s="3363"/>
      <c r="J69" s="3363"/>
      <c r="K69" s="3363"/>
      <c r="L69" s="3410"/>
      <c r="M69" s="3411"/>
      <c r="N69" s="5342">
        <f t="shared" ref="N69:N73" si="209">SUM(H69:M69)</f>
        <v>0</v>
      </c>
      <c r="O69" s="5346">
        <f t="shared" ref="O69:O73" si="210">SUM(P69:V69)</f>
        <v>0</v>
      </c>
      <c r="P69" s="3371"/>
      <c r="Q69" s="3372"/>
      <c r="R69" s="3372"/>
      <c r="S69" s="5023"/>
      <c r="T69" s="3372"/>
      <c r="U69" s="3372"/>
      <c r="V69" s="3373"/>
      <c r="W69" s="5350">
        <f t="shared" ref="W69:W73" si="211">X69+AD69+AE69+AN69+AQ69</f>
        <v>0</v>
      </c>
      <c r="X69" s="3551">
        <f t="shared" ref="X69:X73" si="212">SUM(Y69:AC69)</f>
        <v>0</v>
      </c>
      <c r="Y69" s="3362"/>
      <c r="Z69" s="3363"/>
      <c r="AA69" s="3363"/>
      <c r="AB69" s="3363"/>
      <c r="AC69" s="3364"/>
      <c r="AD69" s="5362"/>
      <c r="AE69" s="3398">
        <f t="shared" ref="AE69:AE73" si="213">SUM(AF69:AM69)</f>
        <v>0</v>
      </c>
      <c r="AF69" s="3362"/>
      <c r="AG69" s="3363"/>
      <c r="AH69" s="3363"/>
      <c r="AI69" s="3363"/>
      <c r="AJ69" s="3363"/>
      <c r="AK69" s="3363"/>
      <c r="AL69" s="3363"/>
      <c r="AM69" s="3364"/>
      <c r="AN69" s="3402">
        <f t="shared" ref="AN69:AN73" si="214">AO69+AP69</f>
        <v>0</v>
      </c>
      <c r="AO69" s="3371"/>
      <c r="AP69" s="3373"/>
      <c r="AQ69" s="5338">
        <f t="shared" ref="AQ69:AQ73" si="215">AR69+AS69</f>
        <v>0</v>
      </c>
      <c r="AR69" s="3362"/>
      <c r="AS69" s="3363"/>
      <c r="AT69" s="5366"/>
      <c r="AU69" s="3392">
        <f t="shared" ref="AU69:AU73" si="216">SUM(AV69:BA69)</f>
        <v>0</v>
      </c>
      <c r="AV69" s="3392">
        <f t="shared" ref="AV69:AV73" si="217">X69</f>
        <v>0</v>
      </c>
      <c r="AW69" s="3392">
        <f t="shared" ref="AW69:AW73" si="218">AE69</f>
        <v>0</v>
      </c>
      <c r="AX69" s="3392">
        <f t="shared" ref="AX69:AX73" si="219">AD69</f>
        <v>0</v>
      </c>
      <c r="AY69" s="3392">
        <f t="shared" ref="AY69:AY73" si="220">AN69</f>
        <v>0</v>
      </c>
      <c r="AZ69" s="3392">
        <f t="shared" ref="AZ69:AZ73" si="221">AQ69</f>
        <v>0</v>
      </c>
      <c r="BA69" s="3392">
        <f t="shared" ref="BA69:BA73" si="222">AT69</f>
        <v>0</v>
      </c>
      <c r="BB69" s="5375" t="str">
        <f t="shared" ref="BB69:BB72" si="223">IF(OR(E69="جنح ومخالفات",E69="مباني واملاك الدولة"),"م","")</f>
        <v/>
      </c>
    </row>
    <row r="70" spans="1:54" ht="45.9" customHeight="1" thickTop="1" thickBot="1">
      <c r="A70" s="6770"/>
      <c r="B70" s="6764"/>
      <c r="C70" s="6767"/>
      <c r="D70" s="5331" t="str">
        <f>_xlfn.XLOOKUP(F70,التشكيل_القديم!$H$219:$H$299,التشكيل_القديم!$J$219:$J$299,"")</f>
        <v>الخميس</v>
      </c>
      <c r="E70" s="5336" t="str">
        <f>_xlfn.XLOOKUP(F70,التشكيل_القديم!$H$219:$H$299,التشكيل_القديم!$I$219:$I$299,"")</f>
        <v>جنح ومخالفات</v>
      </c>
      <c r="F70" s="5335" t="str">
        <v>الخميس -جنح ومخالفات - الواسطى - د3</v>
      </c>
      <c r="G70" s="5376" t="str">
        <f t="shared" si="208"/>
        <v>WRONG</v>
      </c>
      <c r="H70" s="3354"/>
      <c r="I70" s="3366"/>
      <c r="J70" s="3366"/>
      <c r="K70" s="3366"/>
      <c r="L70" s="3412"/>
      <c r="M70" s="3413"/>
      <c r="N70" s="5343">
        <f t="shared" si="209"/>
        <v>0</v>
      </c>
      <c r="O70" s="5347">
        <f t="shared" si="210"/>
        <v>0</v>
      </c>
      <c r="P70" s="3374"/>
      <c r="Q70" s="3375"/>
      <c r="R70" s="3375"/>
      <c r="S70" s="5024"/>
      <c r="T70" s="3375"/>
      <c r="U70" s="3375"/>
      <c r="V70" s="3376"/>
      <c r="W70" s="5351">
        <f t="shared" si="211"/>
        <v>0</v>
      </c>
      <c r="X70" s="3552">
        <f t="shared" si="212"/>
        <v>0</v>
      </c>
      <c r="Y70" s="3365"/>
      <c r="Z70" s="3366"/>
      <c r="AA70" s="3366"/>
      <c r="AB70" s="3366"/>
      <c r="AC70" s="3367"/>
      <c r="AD70" s="5363"/>
      <c r="AE70" s="3399">
        <f t="shared" si="213"/>
        <v>0</v>
      </c>
      <c r="AF70" s="3365"/>
      <c r="AG70" s="3366"/>
      <c r="AH70" s="3366"/>
      <c r="AI70" s="3366"/>
      <c r="AJ70" s="3366"/>
      <c r="AK70" s="3366"/>
      <c r="AL70" s="3366"/>
      <c r="AM70" s="3367"/>
      <c r="AN70" s="3403">
        <f t="shared" si="214"/>
        <v>0</v>
      </c>
      <c r="AO70" s="3374"/>
      <c r="AP70" s="3376"/>
      <c r="AQ70" s="5339">
        <f t="shared" si="215"/>
        <v>0</v>
      </c>
      <c r="AR70" s="3365"/>
      <c r="AS70" s="3366"/>
      <c r="AT70" s="5367"/>
      <c r="AU70" s="3393">
        <f t="shared" si="216"/>
        <v>0</v>
      </c>
      <c r="AV70" s="3393">
        <f t="shared" si="217"/>
        <v>0</v>
      </c>
      <c r="AW70" s="3393">
        <f t="shared" si="218"/>
        <v>0</v>
      </c>
      <c r="AX70" s="3393">
        <f t="shared" si="219"/>
        <v>0</v>
      </c>
      <c r="AY70" s="3393">
        <f t="shared" si="220"/>
        <v>0</v>
      </c>
      <c r="AZ70" s="3393">
        <f t="shared" si="221"/>
        <v>0</v>
      </c>
      <c r="BA70" s="3393">
        <f t="shared" si="222"/>
        <v>0</v>
      </c>
      <c r="BB70" s="5375" t="str">
        <f t="shared" si="223"/>
        <v>م</v>
      </c>
    </row>
    <row r="71" spans="1:54" ht="45.9" hidden="1" customHeight="1" thickTop="1" thickBot="1">
      <c r="A71" s="6770"/>
      <c r="B71" s="6764"/>
      <c r="C71" s="6767"/>
      <c r="D71" s="5331">
        <f>_xlfn.XLOOKUP(F71,التشكيل_القديم!$H$219:$H$299,التشكيل_القديم!$J$219:$J$299,"")</f>
        <v>0</v>
      </c>
      <c r="E71" s="5336">
        <f>_xlfn.XLOOKUP(F71,التشكيل_القديم!$H$219:$H$299,التشكيل_القديم!$I$219:$I$299,"")</f>
        <v>0</v>
      </c>
      <c r="F71" s="5334"/>
      <c r="G71" s="5376" t="str">
        <f t="shared" si="208"/>
        <v>OK</v>
      </c>
      <c r="H71" s="3351"/>
      <c r="I71" s="3363"/>
      <c r="J71" s="3363"/>
      <c r="K71" s="3363"/>
      <c r="L71" s="3410"/>
      <c r="M71" s="3411"/>
      <c r="N71" s="5342">
        <f t="shared" si="209"/>
        <v>0</v>
      </c>
      <c r="O71" s="5346">
        <f t="shared" si="210"/>
        <v>0</v>
      </c>
      <c r="P71" s="3352"/>
      <c r="Q71" s="3353"/>
      <c r="R71" s="3353"/>
      <c r="S71" s="5023"/>
      <c r="T71" s="3372"/>
      <c r="U71" s="3372"/>
      <c r="V71" s="3373"/>
      <c r="W71" s="5350">
        <f t="shared" si="211"/>
        <v>0</v>
      </c>
      <c r="X71" s="3551">
        <f t="shared" si="212"/>
        <v>0</v>
      </c>
      <c r="Y71" s="3362"/>
      <c r="Z71" s="3363"/>
      <c r="AA71" s="3363"/>
      <c r="AB71" s="3363"/>
      <c r="AC71" s="3364"/>
      <c r="AD71" s="5362"/>
      <c r="AE71" s="3398">
        <f t="shared" si="213"/>
        <v>0</v>
      </c>
      <c r="AF71" s="3362"/>
      <c r="AG71" s="3363"/>
      <c r="AH71" s="3363"/>
      <c r="AI71" s="3363"/>
      <c r="AJ71" s="3363"/>
      <c r="AK71" s="3363"/>
      <c r="AL71" s="3363"/>
      <c r="AM71" s="3364"/>
      <c r="AN71" s="3402">
        <f t="shared" si="214"/>
        <v>0</v>
      </c>
      <c r="AO71" s="3371"/>
      <c r="AP71" s="3373"/>
      <c r="AQ71" s="5338">
        <f t="shared" si="215"/>
        <v>0</v>
      </c>
      <c r="AR71" s="3362"/>
      <c r="AS71" s="3363"/>
      <c r="AT71" s="5366"/>
      <c r="AU71" s="3392">
        <f t="shared" si="216"/>
        <v>0</v>
      </c>
      <c r="AV71" s="3392">
        <f t="shared" si="217"/>
        <v>0</v>
      </c>
      <c r="AW71" s="3392">
        <f t="shared" si="218"/>
        <v>0</v>
      </c>
      <c r="AX71" s="3392">
        <f t="shared" si="219"/>
        <v>0</v>
      </c>
      <c r="AY71" s="3392">
        <f t="shared" si="220"/>
        <v>0</v>
      </c>
      <c r="AZ71" s="3392">
        <f t="shared" si="221"/>
        <v>0</v>
      </c>
      <c r="BA71" s="3392">
        <f t="shared" si="222"/>
        <v>0</v>
      </c>
      <c r="BB71" s="5375" t="str">
        <f t="shared" si="223"/>
        <v/>
      </c>
    </row>
    <row r="72" spans="1:54" ht="45.9" hidden="1" customHeight="1" thickBot="1">
      <c r="A72" s="6771"/>
      <c r="B72" s="6765"/>
      <c r="C72" s="6768"/>
      <c r="D72" s="5331">
        <f>_xlfn.XLOOKUP(F72,التشكيل_القديم!$H$219:$H$299,التشكيل_القديم!$J$219:$J$299,"")</f>
        <v>0</v>
      </c>
      <c r="E72" s="5336">
        <f>_xlfn.XLOOKUP(F72,التشكيل_القديم!$H$219:$H$299,التشكيل_القديم!$I$219:$I$299,"")</f>
        <v>0</v>
      </c>
      <c r="F72" s="5332"/>
      <c r="G72" s="5376" t="str">
        <f t="shared" si="208"/>
        <v>OK</v>
      </c>
      <c r="H72" s="3345"/>
      <c r="I72" s="5354"/>
      <c r="J72" s="5354"/>
      <c r="K72" s="5354"/>
      <c r="L72" s="5359"/>
      <c r="M72" s="5360"/>
      <c r="N72" s="5344">
        <f t="shared" si="209"/>
        <v>0</v>
      </c>
      <c r="O72" s="5348">
        <f t="shared" si="210"/>
        <v>0</v>
      </c>
      <c r="P72" s="3347"/>
      <c r="Q72" s="3346"/>
      <c r="R72" s="3346"/>
      <c r="S72" s="5025"/>
      <c r="T72" s="5358"/>
      <c r="U72" s="5358"/>
      <c r="V72" s="5356"/>
      <c r="W72" s="5352">
        <f t="shared" si="211"/>
        <v>0</v>
      </c>
      <c r="X72" s="3553">
        <f t="shared" si="212"/>
        <v>0</v>
      </c>
      <c r="Y72" s="5353"/>
      <c r="Z72" s="5354"/>
      <c r="AA72" s="5354"/>
      <c r="AB72" s="5354"/>
      <c r="AC72" s="5357"/>
      <c r="AD72" s="5364"/>
      <c r="AE72" s="3400">
        <f t="shared" si="213"/>
        <v>0</v>
      </c>
      <c r="AF72" s="5353"/>
      <c r="AG72" s="5354"/>
      <c r="AH72" s="5354"/>
      <c r="AI72" s="5354"/>
      <c r="AJ72" s="5354"/>
      <c r="AK72" s="5354"/>
      <c r="AL72" s="5354"/>
      <c r="AM72" s="5357"/>
      <c r="AN72" s="3404">
        <f t="shared" si="214"/>
        <v>0</v>
      </c>
      <c r="AO72" s="5355"/>
      <c r="AP72" s="5356"/>
      <c r="AQ72" s="5340">
        <f t="shared" si="215"/>
        <v>0</v>
      </c>
      <c r="AR72" s="5353"/>
      <c r="AS72" s="5354"/>
      <c r="AT72" s="5368"/>
      <c r="AU72" s="3394">
        <f t="shared" si="216"/>
        <v>0</v>
      </c>
      <c r="AV72" s="3394">
        <f t="shared" si="217"/>
        <v>0</v>
      </c>
      <c r="AW72" s="3394">
        <f t="shared" si="218"/>
        <v>0</v>
      </c>
      <c r="AX72" s="3394">
        <f t="shared" si="219"/>
        <v>0</v>
      </c>
      <c r="AY72" s="3394">
        <f t="shared" si="220"/>
        <v>0</v>
      </c>
      <c r="AZ72" s="3394">
        <f t="shared" si="221"/>
        <v>0</v>
      </c>
      <c r="BA72" s="3394">
        <f t="shared" si="222"/>
        <v>0</v>
      </c>
      <c r="BB72" s="5375" t="str">
        <f t="shared" si="223"/>
        <v/>
      </c>
    </row>
    <row r="73" spans="1:54" ht="45.9" customHeight="1" thickBot="1">
      <c r="A73" s="6759" t="str">
        <f xml:space="preserve"> "اجمالي " &amp;A68</f>
        <v>اجمالي الدائرة الثالثة جزئي مركز الواسطي</v>
      </c>
      <c r="B73" s="6760"/>
      <c r="C73" s="6760"/>
      <c r="D73" s="6757"/>
      <c r="E73" s="6760"/>
      <c r="F73" s="6761"/>
      <c r="G73" s="5369"/>
      <c r="H73" s="5370">
        <f>SUM(H68:H72)</f>
        <v>0</v>
      </c>
      <c r="I73" s="3415">
        <f>SUM(I68:I72)</f>
        <v>0</v>
      </c>
      <c r="J73" s="3415">
        <f t="shared" ref="J73:M73" si="224">SUM(J68:J72)</f>
        <v>0</v>
      </c>
      <c r="K73" s="3415">
        <f t="shared" si="224"/>
        <v>0</v>
      </c>
      <c r="L73" s="3415">
        <f t="shared" si="224"/>
        <v>0</v>
      </c>
      <c r="M73" s="3415">
        <f t="shared" si="224"/>
        <v>0</v>
      </c>
      <c r="N73" s="5371">
        <f t="shared" si="209"/>
        <v>0</v>
      </c>
      <c r="O73" s="5372">
        <f t="shared" si="210"/>
        <v>0</v>
      </c>
      <c r="P73" s="3415">
        <f t="shared" ref="P73:S73" si="225">SUM(P68:P72)</f>
        <v>0</v>
      </c>
      <c r="Q73" s="3415">
        <f t="shared" si="225"/>
        <v>0</v>
      </c>
      <c r="R73" s="3415">
        <f t="shared" si="225"/>
        <v>0</v>
      </c>
      <c r="S73" s="5026">
        <f t="shared" si="225"/>
        <v>0</v>
      </c>
      <c r="T73" s="3415">
        <f>SUM(T68:T72)</f>
        <v>0</v>
      </c>
      <c r="U73" s="3415">
        <f t="shared" ref="U73" si="226">SUM(U68:U72)</f>
        <v>0</v>
      </c>
      <c r="V73" s="3415">
        <f>SUM(V68:V72)</f>
        <v>0</v>
      </c>
      <c r="W73" s="5373">
        <f t="shared" si="211"/>
        <v>0</v>
      </c>
      <c r="X73" s="3415">
        <f t="shared" si="212"/>
        <v>0</v>
      </c>
      <c r="Y73" s="3415">
        <f t="shared" ref="Y73:AD73" si="227">SUM(Y68:Y72)</f>
        <v>0</v>
      </c>
      <c r="Z73" s="3415">
        <f t="shared" si="227"/>
        <v>0</v>
      </c>
      <c r="AA73" s="3415">
        <f t="shared" si="227"/>
        <v>0</v>
      </c>
      <c r="AB73" s="3415">
        <f t="shared" si="227"/>
        <v>0</v>
      </c>
      <c r="AC73" s="3415">
        <f t="shared" si="227"/>
        <v>0</v>
      </c>
      <c r="AD73" s="3415">
        <f t="shared" si="227"/>
        <v>0</v>
      </c>
      <c r="AE73" s="3416">
        <f t="shared" si="213"/>
        <v>0</v>
      </c>
      <c r="AF73" s="3415">
        <f t="shared" ref="AF73:AM73" si="228">SUM(AF68:AF72)</f>
        <v>0</v>
      </c>
      <c r="AG73" s="3415">
        <f t="shared" si="228"/>
        <v>0</v>
      </c>
      <c r="AH73" s="3415">
        <f t="shared" si="228"/>
        <v>0</v>
      </c>
      <c r="AI73" s="3415">
        <f t="shared" si="228"/>
        <v>0</v>
      </c>
      <c r="AJ73" s="3415">
        <f t="shared" si="228"/>
        <v>0</v>
      </c>
      <c r="AK73" s="3415">
        <f t="shared" si="228"/>
        <v>0</v>
      </c>
      <c r="AL73" s="3415">
        <f t="shared" si="228"/>
        <v>0</v>
      </c>
      <c r="AM73" s="3415">
        <f t="shared" si="228"/>
        <v>0</v>
      </c>
      <c r="AN73" s="3417">
        <f t="shared" si="214"/>
        <v>0</v>
      </c>
      <c r="AO73" s="3415">
        <f t="shared" ref="AO73:AP73" si="229">SUM(AO68:AO72)</f>
        <v>0</v>
      </c>
      <c r="AP73" s="3415">
        <f t="shared" si="229"/>
        <v>0</v>
      </c>
      <c r="AQ73" s="3415">
        <f t="shared" si="215"/>
        <v>0</v>
      </c>
      <c r="AR73" s="3415">
        <f t="shared" ref="AR73:AT73" si="230">SUM(AR68:AR72)</f>
        <v>0</v>
      </c>
      <c r="AS73" s="3415">
        <f t="shared" si="230"/>
        <v>0</v>
      </c>
      <c r="AT73" s="5374">
        <f t="shared" si="230"/>
        <v>0</v>
      </c>
      <c r="AU73" s="3415">
        <f t="shared" si="216"/>
        <v>0</v>
      </c>
      <c r="AV73" s="3415">
        <f t="shared" si="217"/>
        <v>0</v>
      </c>
      <c r="AW73" s="3415">
        <f t="shared" si="218"/>
        <v>0</v>
      </c>
      <c r="AX73" s="3415">
        <f t="shared" si="219"/>
        <v>0</v>
      </c>
      <c r="AY73" s="3415">
        <f t="shared" si="220"/>
        <v>0</v>
      </c>
      <c r="AZ73" s="3415">
        <f t="shared" si="221"/>
        <v>0</v>
      </c>
      <c r="BA73" s="3415">
        <f t="shared" si="222"/>
        <v>0</v>
      </c>
      <c r="BB73" s="3418"/>
    </row>
    <row r="74" spans="1:54" ht="45.9" customHeight="1" thickBot="1">
      <c r="A74" s="6759" t="s">
        <v>1638</v>
      </c>
      <c r="B74" s="6760"/>
      <c r="C74" s="6760"/>
      <c r="D74" s="6757"/>
      <c r="E74" s="6760"/>
      <c r="F74" s="6761"/>
      <c r="G74" s="5369"/>
      <c r="H74" s="5370">
        <f t="shared" ref="H74:BB74" si="231">SUM(H61,H67,H73)</f>
        <v>0</v>
      </c>
      <c r="I74" s="3415">
        <f t="shared" si="231"/>
        <v>0</v>
      </c>
      <c r="J74" s="3415">
        <f t="shared" si="231"/>
        <v>0</v>
      </c>
      <c r="K74" s="3415">
        <f t="shared" si="231"/>
        <v>0</v>
      </c>
      <c r="L74" s="3415">
        <f t="shared" si="231"/>
        <v>0</v>
      </c>
      <c r="M74" s="3415">
        <f t="shared" si="231"/>
        <v>0</v>
      </c>
      <c r="N74" s="5371">
        <f t="shared" si="231"/>
        <v>0</v>
      </c>
      <c r="O74" s="5372">
        <f t="shared" si="231"/>
        <v>0</v>
      </c>
      <c r="P74" s="3415">
        <f t="shared" si="231"/>
        <v>0</v>
      </c>
      <c r="Q74" s="3415">
        <f t="shared" si="231"/>
        <v>0</v>
      </c>
      <c r="R74" s="3415">
        <f t="shared" si="231"/>
        <v>0</v>
      </c>
      <c r="S74" s="5026">
        <f t="shared" si="231"/>
        <v>0</v>
      </c>
      <c r="T74" s="3415">
        <f t="shared" si="231"/>
        <v>0</v>
      </c>
      <c r="U74" s="3415">
        <f t="shared" si="231"/>
        <v>0</v>
      </c>
      <c r="V74" s="3415">
        <f t="shared" si="231"/>
        <v>0</v>
      </c>
      <c r="W74" s="5373">
        <f t="shared" si="231"/>
        <v>0</v>
      </c>
      <c r="X74" s="3415">
        <f t="shared" si="231"/>
        <v>0</v>
      </c>
      <c r="Y74" s="3415">
        <f t="shared" si="231"/>
        <v>0</v>
      </c>
      <c r="Z74" s="3415">
        <f t="shared" si="231"/>
        <v>0</v>
      </c>
      <c r="AA74" s="3415">
        <f t="shared" si="231"/>
        <v>0</v>
      </c>
      <c r="AB74" s="3415">
        <f t="shared" si="231"/>
        <v>0</v>
      </c>
      <c r="AC74" s="3415">
        <f t="shared" si="231"/>
        <v>0</v>
      </c>
      <c r="AD74" s="3415">
        <f t="shared" si="231"/>
        <v>0</v>
      </c>
      <c r="AE74" s="3416">
        <f t="shared" si="231"/>
        <v>0</v>
      </c>
      <c r="AF74" s="3415">
        <f t="shared" si="231"/>
        <v>0</v>
      </c>
      <c r="AG74" s="3415">
        <f t="shared" si="231"/>
        <v>0</v>
      </c>
      <c r="AH74" s="3415">
        <f t="shared" si="231"/>
        <v>0</v>
      </c>
      <c r="AI74" s="3415">
        <f t="shared" si="231"/>
        <v>0</v>
      </c>
      <c r="AJ74" s="3415">
        <f t="shared" si="231"/>
        <v>0</v>
      </c>
      <c r="AK74" s="3415">
        <f t="shared" si="231"/>
        <v>0</v>
      </c>
      <c r="AL74" s="3415">
        <f t="shared" si="231"/>
        <v>0</v>
      </c>
      <c r="AM74" s="3415">
        <f t="shared" si="231"/>
        <v>0</v>
      </c>
      <c r="AN74" s="3417">
        <f t="shared" si="231"/>
        <v>0</v>
      </c>
      <c r="AO74" s="3415">
        <f t="shared" si="231"/>
        <v>0</v>
      </c>
      <c r="AP74" s="3415">
        <f t="shared" si="231"/>
        <v>0</v>
      </c>
      <c r="AQ74" s="3415">
        <f t="shared" si="231"/>
        <v>0</v>
      </c>
      <c r="AR74" s="3415">
        <f t="shared" si="231"/>
        <v>0</v>
      </c>
      <c r="AS74" s="3415">
        <f t="shared" si="231"/>
        <v>0</v>
      </c>
      <c r="AT74" s="5374">
        <f t="shared" si="231"/>
        <v>0</v>
      </c>
      <c r="AU74" s="3415">
        <f t="shared" si="231"/>
        <v>0</v>
      </c>
      <c r="AV74" s="3415">
        <f t="shared" si="231"/>
        <v>0</v>
      </c>
      <c r="AW74" s="3415">
        <f t="shared" si="231"/>
        <v>0</v>
      </c>
      <c r="AX74" s="3415">
        <f t="shared" si="231"/>
        <v>0</v>
      </c>
      <c r="AY74" s="3415">
        <f t="shared" si="231"/>
        <v>0</v>
      </c>
      <c r="AZ74" s="3415">
        <f t="shared" si="231"/>
        <v>0</v>
      </c>
      <c r="BA74" s="3415">
        <f t="shared" si="231"/>
        <v>0</v>
      </c>
      <c r="BB74" s="3418">
        <f t="shared" si="231"/>
        <v>0</v>
      </c>
    </row>
    <row r="75" spans="1:54" ht="45.9" customHeight="1" thickBot="1">
      <c r="A75" s="6769" t="s">
        <v>1656</v>
      </c>
      <c r="B75" s="6763" t="str" cm="1">
        <f t="array" ref="B75">_xlfn.XLOOKUP(1, (INDEX(التشكيل_القديم!$M$219:$T$244, ,6)=$A75) * (INDEX(التشكيل_القديم!$M$219:$T$244, ,7)="رئيس الدائرة"), INDEX(التشكيل_القديم!$M$219:$T$244, ,2))</f>
        <v>اسلام خميس على مجاور عمار</v>
      </c>
      <c r="C75" s="6766" t="str">
        <f>_xlfn.XLOOKUP($B75,التشكيل_القديم!$N$219:$N$254,التشكيل_القديم!$P$219:$P$254,"")</f>
        <v>أ</v>
      </c>
      <c r="D75" s="5331" t="str">
        <f>_xlfn.XLOOKUP(F75,التشكيل_القديم!$H$219:$H$299,التشكيل_القديم!$J$219:$J$299,"")</f>
        <v>السبت</v>
      </c>
      <c r="E75" s="5336" t="str">
        <f>_xlfn.XLOOKUP(F75,التشكيل_القديم!$H$219:$H$299,التشكيل_القديم!$I$219:$I$299,"")</f>
        <v>جنح ومخالفات</v>
      </c>
      <c r="F75" s="5332" t="str" cm="1">
        <f t="array" ref="F75:F78">_xlfn._xlws.FILTER(التشكيل_القديم!$H$219:$H$299,التشكيل_القديم!$E$219:$E$299=$A75,"")</f>
        <v>السبت -جنح ومخالفات - ناصر - د1</v>
      </c>
      <c r="G75" s="5376" t="str">
        <f>IF(BB75 = "", "OK",IF(AND(N75&lt;&gt;0,(O75+W75)=N75),"OK","WRONG"))</f>
        <v>WRONG</v>
      </c>
      <c r="H75" s="3377"/>
      <c r="I75" s="3350"/>
      <c r="J75" s="3350"/>
      <c r="K75" s="3350"/>
      <c r="L75" s="3408"/>
      <c r="M75" s="3409"/>
      <c r="N75" s="5341">
        <f>SUM(H75:M75)</f>
        <v>0</v>
      </c>
      <c r="O75" s="5345">
        <f>SUM(P75:V75)</f>
        <v>0</v>
      </c>
      <c r="P75" s="3368"/>
      <c r="Q75" s="3369"/>
      <c r="R75" s="3369"/>
      <c r="S75" s="5022"/>
      <c r="T75" s="3369"/>
      <c r="U75" s="3369"/>
      <c r="V75" s="3370"/>
      <c r="W75" s="5349">
        <f>X75+AD75+AE75+AN75+AQ75+AT75</f>
        <v>0</v>
      </c>
      <c r="X75" s="3550">
        <f>SUM(Y75:AC75)</f>
        <v>0</v>
      </c>
      <c r="Y75" s="3357"/>
      <c r="Z75" s="3350"/>
      <c r="AA75" s="3350"/>
      <c r="AB75" s="3350"/>
      <c r="AC75" s="3361"/>
      <c r="AD75" s="5361"/>
      <c r="AE75" s="3397">
        <f>SUM(AF75:AM75)</f>
        <v>0</v>
      </c>
      <c r="AF75" s="3357"/>
      <c r="AG75" s="3350"/>
      <c r="AH75" s="3350"/>
      <c r="AI75" s="3350"/>
      <c r="AJ75" s="3350"/>
      <c r="AK75" s="3350"/>
      <c r="AL75" s="3350"/>
      <c r="AM75" s="3361"/>
      <c r="AN75" s="3401">
        <f>AO75+AP75</f>
        <v>0</v>
      </c>
      <c r="AO75" s="3368"/>
      <c r="AP75" s="3370"/>
      <c r="AQ75" s="5337">
        <f>AR75+AS75</f>
        <v>0</v>
      </c>
      <c r="AR75" s="3357"/>
      <c r="AS75" s="3350"/>
      <c r="AT75" s="5365"/>
      <c r="AU75" s="3391">
        <f>SUM(AV75:BA75)</f>
        <v>0</v>
      </c>
      <c r="AV75" s="3391">
        <f>X75</f>
        <v>0</v>
      </c>
      <c r="AW75" s="3391">
        <f>AE75</f>
        <v>0</v>
      </c>
      <c r="AX75" s="3391">
        <f>AD75</f>
        <v>0</v>
      </c>
      <c r="AY75" s="3391">
        <f>AN75</f>
        <v>0</v>
      </c>
      <c r="AZ75" s="3391">
        <f>AQ75</f>
        <v>0</v>
      </c>
      <c r="BA75" s="3391">
        <f>AT75</f>
        <v>0</v>
      </c>
      <c r="BB75" s="5375" t="str">
        <f>IF(OR(E75="جنح ومخالفات",E75="مباني واملاك الدولة"),"م","")</f>
        <v>م</v>
      </c>
    </row>
    <row r="76" spans="1:54" ht="45.9" customHeight="1" thickTop="1" thickBot="1">
      <c r="A76" s="6770"/>
      <c r="B76" s="6764"/>
      <c r="C76" s="6767"/>
      <c r="D76" s="5331" t="str">
        <f>_xlfn.XLOOKUP(F76,التشكيل_القديم!$H$219:$H$299,التشكيل_القديم!$J$219:$J$299,"")</f>
        <v>السبت</v>
      </c>
      <c r="E76" s="5336" t="str">
        <f>_xlfn.XLOOKUP(F76,التشكيل_القديم!$H$219:$H$299,التشكيل_القديم!$I$219:$I$299,"")</f>
        <v>قضايا العنف ضد المرأة</v>
      </c>
      <c r="F76" s="5333" t="str">
        <v>السبت -قضايا العنف ضد المرأة - ناصر - د1</v>
      </c>
      <c r="G76" s="5376" t="str">
        <f t="shared" ref="G76:G79" si="232">IF(BB76 = "", "OK",IF(AND(N76&lt;&gt;0,(O76+W76)=N76),"OK","WRONG"))</f>
        <v>OK</v>
      </c>
      <c r="H76" s="3351"/>
      <c r="I76" s="3363"/>
      <c r="J76" s="3363"/>
      <c r="K76" s="3363"/>
      <c r="L76" s="3410"/>
      <c r="M76" s="3411"/>
      <c r="N76" s="5342">
        <f t="shared" ref="N76:N80" si="233">SUM(H76:M76)</f>
        <v>0</v>
      </c>
      <c r="O76" s="5346">
        <f t="shared" ref="O76:O80" si="234">SUM(P76:V76)</f>
        <v>0</v>
      </c>
      <c r="P76" s="3371"/>
      <c r="Q76" s="3372"/>
      <c r="R76" s="3372"/>
      <c r="S76" s="5023"/>
      <c r="T76" s="3372"/>
      <c r="U76" s="3372"/>
      <c r="V76" s="3373"/>
      <c r="W76" s="5350">
        <f t="shared" ref="W76:W80" si="235">X76+AD76+AE76+AN76+AQ76</f>
        <v>0</v>
      </c>
      <c r="X76" s="3551">
        <f t="shared" ref="X76:X80" si="236">SUM(Y76:AC76)</f>
        <v>0</v>
      </c>
      <c r="Y76" s="3362"/>
      <c r="Z76" s="3363"/>
      <c r="AA76" s="3363"/>
      <c r="AB76" s="3363"/>
      <c r="AC76" s="3364"/>
      <c r="AD76" s="5362"/>
      <c r="AE76" s="3398">
        <f t="shared" ref="AE76:AE80" si="237">SUM(AF76:AM76)</f>
        <v>0</v>
      </c>
      <c r="AF76" s="3362"/>
      <c r="AG76" s="3363"/>
      <c r="AH76" s="3363"/>
      <c r="AI76" s="3363"/>
      <c r="AJ76" s="3363"/>
      <c r="AK76" s="3363"/>
      <c r="AL76" s="3363"/>
      <c r="AM76" s="3364"/>
      <c r="AN76" s="3402">
        <f t="shared" ref="AN76:AN80" si="238">AO76+AP76</f>
        <v>0</v>
      </c>
      <c r="AO76" s="3371"/>
      <c r="AP76" s="3373"/>
      <c r="AQ76" s="5338">
        <f t="shared" ref="AQ76:AQ80" si="239">AR76+AS76</f>
        <v>0</v>
      </c>
      <c r="AR76" s="3362"/>
      <c r="AS76" s="3363"/>
      <c r="AT76" s="5366"/>
      <c r="AU76" s="3392">
        <f t="shared" ref="AU76:AU80" si="240">SUM(AV76:BA76)</f>
        <v>0</v>
      </c>
      <c r="AV76" s="3392">
        <f t="shared" ref="AV76:AV80" si="241">X76</f>
        <v>0</v>
      </c>
      <c r="AW76" s="3392">
        <f t="shared" ref="AW76:AW80" si="242">AE76</f>
        <v>0</v>
      </c>
      <c r="AX76" s="3392">
        <f t="shared" ref="AX76:AX80" si="243">AD76</f>
        <v>0</v>
      </c>
      <c r="AY76" s="3392">
        <f t="shared" ref="AY76:AY80" si="244">AN76</f>
        <v>0</v>
      </c>
      <c r="AZ76" s="3392">
        <f t="shared" ref="AZ76:AZ80" si="245">AQ76</f>
        <v>0</v>
      </c>
      <c r="BA76" s="3392">
        <f t="shared" ref="BA76:BA80" si="246">AT76</f>
        <v>0</v>
      </c>
      <c r="BB76" s="5375" t="str">
        <f t="shared" ref="BB76:BB79" si="247">IF(OR(E76="جنح ومخالفات",E76="مباني واملاك الدولة"),"م","")</f>
        <v/>
      </c>
    </row>
    <row r="77" spans="1:54" ht="45.9" customHeight="1" thickTop="1" thickBot="1">
      <c r="A77" s="6770"/>
      <c r="B77" s="6764"/>
      <c r="C77" s="6767"/>
      <c r="D77" s="5331" t="str">
        <f>_xlfn.XLOOKUP(F77,التشكيل_القديم!$H$219:$H$299,التشكيل_القديم!$J$219:$J$299,"")</f>
        <v>الاثنين</v>
      </c>
      <c r="E77" s="5336" t="str">
        <f>_xlfn.XLOOKUP(F77,التشكيل_القديم!$H$219:$H$299,التشكيل_القديم!$I$219:$I$299,"")</f>
        <v>جنح ومخالفات</v>
      </c>
      <c r="F77" s="5335" t="str">
        <v>الاثنين -جنح ومخالفات - ناصر - د1</v>
      </c>
      <c r="G77" s="5376" t="str">
        <f t="shared" si="232"/>
        <v>WRONG</v>
      </c>
      <c r="H77" s="3354"/>
      <c r="I77" s="3366"/>
      <c r="J77" s="3366"/>
      <c r="K77" s="3366"/>
      <c r="L77" s="3412"/>
      <c r="M77" s="3413"/>
      <c r="N77" s="5343">
        <f t="shared" si="233"/>
        <v>0</v>
      </c>
      <c r="O77" s="5347">
        <f t="shared" si="234"/>
        <v>0</v>
      </c>
      <c r="P77" s="3374"/>
      <c r="Q77" s="3375"/>
      <c r="R77" s="3375"/>
      <c r="S77" s="5024"/>
      <c r="T77" s="3375"/>
      <c r="U77" s="3375"/>
      <c r="V77" s="3376"/>
      <c r="W77" s="5351">
        <f t="shared" si="235"/>
        <v>0</v>
      </c>
      <c r="X77" s="3552">
        <f t="shared" si="236"/>
        <v>0</v>
      </c>
      <c r="Y77" s="3365"/>
      <c r="Z77" s="3366"/>
      <c r="AA77" s="3366"/>
      <c r="AB77" s="3366"/>
      <c r="AC77" s="3367"/>
      <c r="AD77" s="5363"/>
      <c r="AE77" s="3399">
        <f t="shared" si="237"/>
        <v>0</v>
      </c>
      <c r="AF77" s="3365"/>
      <c r="AG77" s="3366"/>
      <c r="AH77" s="3366"/>
      <c r="AI77" s="3366"/>
      <c r="AJ77" s="3366"/>
      <c r="AK77" s="3366"/>
      <c r="AL77" s="3366"/>
      <c r="AM77" s="3367"/>
      <c r="AN77" s="3403">
        <f t="shared" si="238"/>
        <v>0</v>
      </c>
      <c r="AO77" s="3374"/>
      <c r="AP77" s="3376"/>
      <c r="AQ77" s="5339">
        <f t="shared" si="239"/>
        <v>0</v>
      </c>
      <c r="AR77" s="3365"/>
      <c r="AS77" s="3366"/>
      <c r="AT77" s="5367"/>
      <c r="AU77" s="3393">
        <f t="shared" si="240"/>
        <v>0</v>
      </c>
      <c r="AV77" s="3393">
        <f t="shared" si="241"/>
        <v>0</v>
      </c>
      <c r="AW77" s="3393">
        <f t="shared" si="242"/>
        <v>0</v>
      </c>
      <c r="AX77" s="3393">
        <f t="shared" si="243"/>
        <v>0</v>
      </c>
      <c r="AY77" s="3393">
        <f t="shared" si="244"/>
        <v>0</v>
      </c>
      <c r="AZ77" s="3393">
        <f t="shared" si="245"/>
        <v>0</v>
      </c>
      <c r="BA77" s="3393">
        <f t="shared" si="246"/>
        <v>0</v>
      </c>
      <c r="BB77" s="5375" t="str">
        <f t="shared" si="247"/>
        <v>م</v>
      </c>
    </row>
    <row r="78" spans="1:54" ht="45.9" customHeight="1" thickTop="1" thickBot="1">
      <c r="A78" s="6770"/>
      <c r="B78" s="6764"/>
      <c r="C78" s="6767"/>
      <c r="D78" s="5331" t="str">
        <f>_xlfn.XLOOKUP(F78,التشكيل_القديم!$H$219:$H$299,التشكيل_القديم!$J$219:$J$299,"")</f>
        <v>الاثنين</v>
      </c>
      <c r="E78" s="5336" t="str">
        <f>_xlfn.XLOOKUP(F78,التشكيل_القديم!$H$219:$H$299,التشكيل_القديم!$I$219:$I$299,"")</f>
        <v>جنح المرور</v>
      </c>
      <c r="F78" s="5334" t="str">
        <v>الاثنين -جنح المرور - ناصر - د1</v>
      </c>
      <c r="G78" s="5376" t="str">
        <f t="shared" si="232"/>
        <v>OK</v>
      </c>
      <c r="H78" s="3351"/>
      <c r="I78" s="3363"/>
      <c r="J78" s="3363"/>
      <c r="K78" s="3363"/>
      <c r="L78" s="3410"/>
      <c r="M78" s="3411"/>
      <c r="N78" s="5342">
        <f t="shared" si="233"/>
        <v>0</v>
      </c>
      <c r="O78" s="5346">
        <f t="shared" si="234"/>
        <v>0</v>
      </c>
      <c r="P78" s="3352"/>
      <c r="Q78" s="3353"/>
      <c r="R78" s="3353"/>
      <c r="S78" s="5023"/>
      <c r="T78" s="3372"/>
      <c r="U78" s="3372"/>
      <c r="V78" s="3373"/>
      <c r="W78" s="5350">
        <f t="shared" si="235"/>
        <v>0</v>
      </c>
      <c r="X78" s="3551">
        <f t="shared" si="236"/>
        <v>0</v>
      </c>
      <c r="Y78" s="3362"/>
      <c r="Z78" s="3363"/>
      <c r="AA78" s="3363"/>
      <c r="AB78" s="3363"/>
      <c r="AC78" s="3364"/>
      <c r="AD78" s="5362"/>
      <c r="AE78" s="3398">
        <f t="shared" si="237"/>
        <v>0</v>
      </c>
      <c r="AF78" s="3362"/>
      <c r="AG78" s="3363"/>
      <c r="AH78" s="3363"/>
      <c r="AI78" s="3363"/>
      <c r="AJ78" s="3363"/>
      <c r="AK78" s="3363"/>
      <c r="AL78" s="3363"/>
      <c r="AM78" s="3364"/>
      <c r="AN78" s="3402">
        <f t="shared" si="238"/>
        <v>0</v>
      </c>
      <c r="AO78" s="3371"/>
      <c r="AP78" s="3373"/>
      <c r="AQ78" s="5338">
        <f t="shared" si="239"/>
        <v>0</v>
      </c>
      <c r="AR78" s="3362"/>
      <c r="AS78" s="3363"/>
      <c r="AT78" s="5366"/>
      <c r="AU78" s="3392">
        <f t="shared" si="240"/>
        <v>0</v>
      </c>
      <c r="AV78" s="3392">
        <f t="shared" si="241"/>
        <v>0</v>
      </c>
      <c r="AW78" s="3392">
        <f t="shared" si="242"/>
        <v>0</v>
      </c>
      <c r="AX78" s="3392">
        <f t="shared" si="243"/>
        <v>0</v>
      </c>
      <c r="AY78" s="3392">
        <f t="shared" si="244"/>
        <v>0</v>
      </c>
      <c r="AZ78" s="3392">
        <f t="shared" si="245"/>
        <v>0</v>
      </c>
      <c r="BA78" s="3392">
        <f t="shared" si="246"/>
        <v>0</v>
      </c>
      <c r="BB78" s="5375" t="str">
        <f t="shared" si="247"/>
        <v/>
      </c>
    </row>
    <row r="79" spans="1:54" ht="45.9" hidden="1" customHeight="1" thickBot="1">
      <c r="A79" s="6771"/>
      <c r="B79" s="6765"/>
      <c r="C79" s="6768"/>
      <c r="D79" s="5331">
        <f>_xlfn.XLOOKUP(F79,التشكيل_القديم!$H$219:$H$299,التشكيل_القديم!$J$219:$J$299,"")</f>
        <v>0</v>
      </c>
      <c r="E79" s="5336">
        <f>_xlfn.XLOOKUP(F79,التشكيل_القديم!$H$219:$H$299,التشكيل_القديم!$I$219:$I$299,"")</f>
        <v>0</v>
      </c>
      <c r="F79" s="5332"/>
      <c r="G79" s="5376" t="str">
        <f t="shared" si="232"/>
        <v>OK</v>
      </c>
      <c r="H79" s="3345"/>
      <c r="I79" s="5354"/>
      <c r="J79" s="5354"/>
      <c r="K79" s="5354"/>
      <c r="L79" s="5359"/>
      <c r="M79" s="5360"/>
      <c r="N79" s="5344">
        <f t="shared" si="233"/>
        <v>0</v>
      </c>
      <c r="O79" s="5348">
        <f t="shared" si="234"/>
        <v>0</v>
      </c>
      <c r="P79" s="3347"/>
      <c r="Q79" s="3346"/>
      <c r="R79" s="3346"/>
      <c r="S79" s="5025"/>
      <c r="T79" s="5358"/>
      <c r="U79" s="5358"/>
      <c r="V79" s="5356"/>
      <c r="W79" s="5352">
        <f t="shared" si="235"/>
        <v>0</v>
      </c>
      <c r="X79" s="3553">
        <f t="shared" si="236"/>
        <v>0</v>
      </c>
      <c r="Y79" s="5353"/>
      <c r="Z79" s="5354"/>
      <c r="AA79" s="5354"/>
      <c r="AB79" s="5354"/>
      <c r="AC79" s="5357"/>
      <c r="AD79" s="5364"/>
      <c r="AE79" s="3400">
        <f t="shared" si="237"/>
        <v>0</v>
      </c>
      <c r="AF79" s="5353"/>
      <c r="AG79" s="5354"/>
      <c r="AH79" s="5354"/>
      <c r="AI79" s="5354"/>
      <c r="AJ79" s="5354"/>
      <c r="AK79" s="5354"/>
      <c r="AL79" s="5354"/>
      <c r="AM79" s="5357"/>
      <c r="AN79" s="3404">
        <f t="shared" si="238"/>
        <v>0</v>
      </c>
      <c r="AO79" s="5355"/>
      <c r="AP79" s="5356"/>
      <c r="AQ79" s="5340">
        <f t="shared" si="239"/>
        <v>0</v>
      </c>
      <c r="AR79" s="5353"/>
      <c r="AS79" s="5354"/>
      <c r="AT79" s="5368"/>
      <c r="AU79" s="3394">
        <f t="shared" si="240"/>
        <v>0</v>
      </c>
      <c r="AV79" s="3394">
        <f t="shared" si="241"/>
        <v>0</v>
      </c>
      <c r="AW79" s="3394">
        <f t="shared" si="242"/>
        <v>0</v>
      </c>
      <c r="AX79" s="3394">
        <f t="shared" si="243"/>
        <v>0</v>
      </c>
      <c r="AY79" s="3394">
        <f t="shared" si="244"/>
        <v>0</v>
      </c>
      <c r="AZ79" s="3394">
        <f t="shared" si="245"/>
        <v>0</v>
      </c>
      <c r="BA79" s="3394">
        <f t="shared" si="246"/>
        <v>0</v>
      </c>
      <c r="BB79" s="5375" t="str">
        <f t="shared" si="247"/>
        <v/>
      </c>
    </row>
    <row r="80" spans="1:54" ht="45.9" customHeight="1" thickBot="1">
      <c r="A80" s="6759" t="str">
        <f xml:space="preserve"> "اجمالي " &amp;A75</f>
        <v>اجمالي الدائرة الأولي جزئي مركز ناصر</v>
      </c>
      <c r="B80" s="6760"/>
      <c r="C80" s="6760"/>
      <c r="D80" s="6757"/>
      <c r="E80" s="6760"/>
      <c r="F80" s="6761"/>
      <c r="G80" s="5369"/>
      <c r="H80" s="5370">
        <f>SUM(H75:H79)</f>
        <v>0</v>
      </c>
      <c r="I80" s="3415">
        <f>SUM(I75:I79)</f>
        <v>0</v>
      </c>
      <c r="J80" s="3415">
        <f t="shared" ref="J80:M80" si="248">SUM(J75:J79)</f>
        <v>0</v>
      </c>
      <c r="K80" s="3415">
        <f t="shared" si="248"/>
        <v>0</v>
      </c>
      <c r="L80" s="3415">
        <f t="shared" si="248"/>
        <v>0</v>
      </c>
      <c r="M80" s="3415">
        <f t="shared" si="248"/>
        <v>0</v>
      </c>
      <c r="N80" s="5371">
        <f t="shared" si="233"/>
        <v>0</v>
      </c>
      <c r="O80" s="5372">
        <f t="shared" si="234"/>
        <v>0</v>
      </c>
      <c r="P80" s="3415">
        <f t="shared" ref="P80:S80" si="249">SUM(P75:P79)</f>
        <v>0</v>
      </c>
      <c r="Q80" s="3415">
        <f t="shared" si="249"/>
        <v>0</v>
      </c>
      <c r="R80" s="3415">
        <f t="shared" si="249"/>
        <v>0</v>
      </c>
      <c r="S80" s="5026">
        <f t="shared" si="249"/>
        <v>0</v>
      </c>
      <c r="T80" s="3415">
        <f>SUM(T75:T79)</f>
        <v>0</v>
      </c>
      <c r="U80" s="3415">
        <f t="shared" ref="U80" si="250">SUM(U75:U79)</f>
        <v>0</v>
      </c>
      <c r="V80" s="3415">
        <f>SUM(V75:V79)</f>
        <v>0</v>
      </c>
      <c r="W80" s="5373">
        <f t="shared" si="235"/>
        <v>0</v>
      </c>
      <c r="X80" s="3415">
        <f t="shared" si="236"/>
        <v>0</v>
      </c>
      <c r="Y80" s="3415">
        <f t="shared" ref="Y80:AD80" si="251">SUM(Y75:Y79)</f>
        <v>0</v>
      </c>
      <c r="Z80" s="3415">
        <f t="shared" si="251"/>
        <v>0</v>
      </c>
      <c r="AA80" s="3415">
        <f t="shared" si="251"/>
        <v>0</v>
      </c>
      <c r="AB80" s="3415">
        <f t="shared" si="251"/>
        <v>0</v>
      </c>
      <c r="AC80" s="3415">
        <f t="shared" si="251"/>
        <v>0</v>
      </c>
      <c r="AD80" s="3415">
        <f t="shared" si="251"/>
        <v>0</v>
      </c>
      <c r="AE80" s="3416">
        <f t="shared" si="237"/>
        <v>0</v>
      </c>
      <c r="AF80" s="3415">
        <f t="shared" ref="AF80:AM80" si="252">SUM(AF75:AF79)</f>
        <v>0</v>
      </c>
      <c r="AG80" s="3415">
        <f t="shared" si="252"/>
        <v>0</v>
      </c>
      <c r="AH80" s="3415">
        <f t="shared" si="252"/>
        <v>0</v>
      </c>
      <c r="AI80" s="3415">
        <f t="shared" si="252"/>
        <v>0</v>
      </c>
      <c r="AJ80" s="3415">
        <f t="shared" si="252"/>
        <v>0</v>
      </c>
      <c r="AK80" s="3415">
        <f t="shared" si="252"/>
        <v>0</v>
      </c>
      <c r="AL80" s="3415">
        <f t="shared" si="252"/>
        <v>0</v>
      </c>
      <c r="AM80" s="3415">
        <f t="shared" si="252"/>
        <v>0</v>
      </c>
      <c r="AN80" s="3417">
        <f t="shared" si="238"/>
        <v>0</v>
      </c>
      <c r="AO80" s="3415">
        <f t="shared" ref="AO80:AP80" si="253">SUM(AO75:AO79)</f>
        <v>0</v>
      </c>
      <c r="AP80" s="3415">
        <f t="shared" si="253"/>
        <v>0</v>
      </c>
      <c r="AQ80" s="3415">
        <f t="shared" si="239"/>
        <v>0</v>
      </c>
      <c r="AR80" s="3415">
        <f t="shared" ref="AR80:AT80" si="254">SUM(AR75:AR79)</f>
        <v>0</v>
      </c>
      <c r="AS80" s="3415">
        <f t="shared" si="254"/>
        <v>0</v>
      </c>
      <c r="AT80" s="5374">
        <f t="shared" si="254"/>
        <v>0</v>
      </c>
      <c r="AU80" s="3415">
        <f t="shared" si="240"/>
        <v>0</v>
      </c>
      <c r="AV80" s="3415">
        <f t="shared" si="241"/>
        <v>0</v>
      </c>
      <c r="AW80" s="3415">
        <f t="shared" si="242"/>
        <v>0</v>
      </c>
      <c r="AX80" s="3415">
        <f t="shared" si="243"/>
        <v>0</v>
      </c>
      <c r="AY80" s="3415">
        <f t="shared" si="244"/>
        <v>0</v>
      </c>
      <c r="AZ80" s="3415">
        <f t="shared" si="245"/>
        <v>0</v>
      </c>
      <c r="BA80" s="3415">
        <f t="shared" si="246"/>
        <v>0</v>
      </c>
      <c r="BB80" s="3418"/>
    </row>
    <row r="81" spans="1:54" ht="45.9" customHeight="1" thickBot="1">
      <c r="A81" s="6769" t="s">
        <v>281</v>
      </c>
      <c r="B81" s="6763" t="str" cm="1">
        <f t="array" ref="B81">_xlfn.XLOOKUP(1, (INDEX(التشكيل_القديم!$M$219:$T$244, ,6)=$A81) * (INDEX(التشكيل_القديم!$M$219:$T$244, ,7)="رئيس الدائرة"), INDEX(التشكيل_القديم!$M$219:$T$244, ,2))</f>
        <v>محمود محمد ابراهيم عبد القادر</v>
      </c>
      <c r="C81" s="6766" t="str">
        <f>_xlfn.XLOOKUP($B81,التشكيل_القديم!$N$219:$N$254,التشكيل_القديم!$P$219:$P$254,"")</f>
        <v>أ</v>
      </c>
      <c r="D81" s="5331" t="str">
        <f>_xlfn.XLOOKUP(F81,التشكيل_القديم!$H$219:$H$299,التشكيل_القديم!$J$219:$J$299,"")</f>
        <v>الأربعاء</v>
      </c>
      <c r="E81" s="5336" t="str">
        <f>_xlfn.XLOOKUP(F81,التشكيل_القديم!$H$219:$H$299,التشكيل_القديم!$I$219:$I$299,"")</f>
        <v>جنح ومخالفات</v>
      </c>
      <c r="F81" s="5332" t="str" cm="1">
        <f t="array" ref="F81:F84">_xlfn._xlws.FILTER(التشكيل_القديم!$H$219:$H$299,التشكيل_القديم!$E$219:$E$299=$A81,"")</f>
        <v>الأربعاء -جنح ومخالفات - ناصر - د2</v>
      </c>
      <c r="G81" s="5376" t="str">
        <f>IF(BB81 = "", "OK",IF(AND(N81&lt;&gt;0,(O81+W81)=N81),"OK","WRONG"))</f>
        <v>WRONG</v>
      </c>
      <c r="H81" s="3377"/>
      <c r="I81" s="3350"/>
      <c r="J81" s="3350"/>
      <c r="K81" s="3350"/>
      <c r="L81" s="3408"/>
      <c r="M81" s="3409"/>
      <c r="N81" s="5341">
        <f>SUM(H81:M81)</f>
        <v>0</v>
      </c>
      <c r="O81" s="5345">
        <f>SUM(P81:V81)</f>
        <v>0</v>
      </c>
      <c r="P81" s="3368"/>
      <c r="Q81" s="3369"/>
      <c r="R81" s="3369"/>
      <c r="S81" s="5022"/>
      <c r="T81" s="3369"/>
      <c r="U81" s="3369"/>
      <c r="V81" s="3370"/>
      <c r="W81" s="5349">
        <f>X81+AD81+AE81+AN81+AQ81+AT81</f>
        <v>0</v>
      </c>
      <c r="X81" s="3550">
        <f>SUM(Y81:AC81)</f>
        <v>0</v>
      </c>
      <c r="Y81" s="3357"/>
      <c r="Z81" s="3350"/>
      <c r="AA81" s="3350"/>
      <c r="AB81" s="3350"/>
      <c r="AC81" s="3361"/>
      <c r="AD81" s="5361"/>
      <c r="AE81" s="3397">
        <f>SUM(AF81:AM81)</f>
        <v>0</v>
      </c>
      <c r="AF81" s="3357"/>
      <c r="AG81" s="3350"/>
      <c r="AH81" s="3350"/>
      <c r="AI81" s="3350"/>
      <c r="AJ81" s="3350"/>
      <c r="AK81" s="3350"/>
      <c r="AL81" s="3350"/>
      <c r="AM81" s="3361"/>
      <c r="AN81" s="3401">
        <f>AO81+AP81</f>
        <v>0</v>
      </c>
      <c r="AO81" s="3368"/>
      <c r="AP81" s="3370"/>
      <c r="AQ81" s="5337">
        <f>AR81+AS81</f>
        <v>0</v>
      </c>
      <c r="AR81" s="3357"/>
      <c r="AS81" s="3350"/>
      <c r="AT81" s="5365"/>
      <c r="AU81" s="3391">
        <f>SUM(AV81:BA81)</f>
        <v>0</v>
      </c>
      <c r="AV81" s="3391">
        <f>X81</f>
        <v>0</v>
      </c>
      <c r="AW81" s="3391">
        <f>AE81</f>
        <v>0</v>
      </c>
      <c r="AX81" s="3391">
        <f>AD81</f>
        <v>0</v>
      </c>
      <c r="AY81" s="3391">
        <f>AN81</f>
        <v>0</v>
      </c>
      <c r="AZ81" s="3391">
        <f>AQ81</f>
        <v>0</v>
      </c>
      <c r="BA81" s="3391">
        <f>AT81</f>
        <v>0</v>
      </c>
      <c r="BB81" s="5375" t="str">
        <f>IF(OR(E81="جنح ومخالفات",E81="مباني واملاك الدولة"),"م","")</f>
        <v>م</v>
      </c>
    </row>
    <row r="82" spans="1:54" ht="45.9" customHeight="1" thickTop="1" thickBot="1">
      <c r="A82" s="6770"/>
      <c r="B82" s="6764"/>
      <c r="C82" s="6767"/>
      <c r="D82" s="5331" t="str">
        <f>_xlfn.XLOOKUP(F82,التشكيل_القديم!$H$219:$H$299,التشكيل_القديم!$J$219:$J$299,"")</f>
        <v>الأربعاء</v>
      </c>
      <c r="E82" s="5336" t="str">
        <f>_xlfn.XLOOKUP(F82,التشكيل_القديم!$H$219:$H$299,التشكيل_القديم!$I$219:$I$299,"")</f>
        <v>مباني واملاك الدولة</v>
      </c>
      <c r="F82" s="5333" t="str">
        <v>الأربعاء -مباني واملاك الدولة - ناصر - د2</v>
      </c>
      <c r="G82" s="5376" t="str">
        <f t="shared" ref="G82:G85" si="255">IF(BB82 = "", "OK",IF(AND(N82&lt;&gt;0,(O82+W82)=N82),"OK","WRONG"))</f>
        <v>WRONG</v>
      </c>
      <c r="H82" s="3351"/>
      <c r="I82" s="3363"/>
      <c r="J82" s="3363"/>
      <c r="K82" s="3363"/>
      <c r="L82" s="3410"/>
      <c r="M82" s="3411"/>
      <c r="N82" s="5342">
        <f t="shared" ref="N82:N86" si="256">SUM(H82:M82)</f>
        <v>0</v>
      </c>
      <c r="O82" s="5346">
        <f t="shared" ref="O82:O86" si="257">SUM(P82:V82)</f>
        <v>0</v>
      </c>
      <c r="P82" s="3371"/>
      <c r="Q82" s="3372"/>
      <c r="R82" s="3372"/>
      <c r="S82" s="5023"/>
      <c r="T82" s="3372"/>
      <c r="U82" s="3372"/>
      <c r="V82" s="3373"/>
      <c r="W82" s="5350">
        <f t="shared" ref="W82:W86" si="258">X82+AD82+AE82+AN82+AQ82</f>
        <v>0</v>
      </c>
      <c r="X82" s="3551">
        <f t="shared" ref="X82:X86" si="259">SUM(Y82:AC82)</f>
        <v>0</v>
      </c>
      <c r="Y82" s="3362"/>
      <c r="Z82" s="3363"/>
      <c r="AA82" s="3363"/>
      <c r="AB82" s="3363"/>
      <c r="AC82" s="3364"/>
      <c r="AD82" s="5362"/>
      <c r="AE82" s="3398">
        <f t="shared" ref="AE82:AE86" si="260">SUM(AF82:AM82)</f>
        <v>0</v>
      </c>
      <c r="AF82" s="3362"/>
      <c r="AG82" s="3363"/>
      <c r="AH82" s="3363"/>
      <c r="AI82" s="3363"/>
      <c r="AJ82" s="3363"/>
      <c r="AK82" s="3363"/>
      <c r="AL82" s="3363"/>
      <c r="AM82" s="3364"/>
      <c r="AN82" s="3402">
        <f t="shared" ref="AN82:AN86" si="261">AO82+AP82</f>
        <v>0</v>
      </c>
      <c r="AO82" s="3371"/>
      <c r="AP82" s="3373"/>
      <c r="AQ82" s="5338">
        <f t="shared" ref="AQ82:AQ86" si="262">AR82+AS82</f>
        <v>0</v>
      </c>
      <c r="AR82" s="3362"/>
      <c r="AS82" s="3363"/>
      <c r="AT82" s="5366"/>
      <c r="AU82" s="3392">
        <f t="shared" ref="AU82:AU86" si="263">SUM(AV82:BA82)</f>
        <v>0</v>
      </c>
      <c r="AV82" s="3392">
        <f t="shared" ref="AV82:AV86" si="264">X82</f>
        <v>0</v>
      </c>
      <c r="AW82" s="3392">
        <f t="shared" ref="AW82:AW86" si="265">AE82</f>
        <v>0</v>
      </c>
      <c r="AX82" s="3392">
        <f t="shared" ref="AX82:AX86" si="266">AD82</f>
        <v>0</v>
      </c>
      <c r="AY82" s="3392">
        <f t="shared" ref="AY82:AY86" si="267">AN82</f>
        <v>0</v>
      </c>
      <c r="AZ82" s="3392">
        <f t="shared" ref="AZ82:AZ86" si="268">AQ82</f>
        <v>0</v>
      </c>
      <c r="BA82" s="3392">
        <f t="shared" ref="BA82:BA86" si="269">AT82</f>
        <v>0</v>
      </c>
      <c r="BB82" s="5375" t="str">
        <f t="shared" ref="BB82:BB85" si="270">IF(OR(E82="جنح ومخالفات",E82="مباني واملاك الدولة"),"م","")</f>
        <v>م</v>
      </c>
    </row>
    <row r="83" spans="1:54" ht="45.9" customHeight="1" thickTop="1" thickBot="1">
      <c r="A83" s="6770"/>
      <c r="B83" s="6764"/>
      <c r="C83" s="6767"/>
      <c r="D83" s="5331" t="str">
        <f>_xlfn.XLOOKUP(F83,التشكيل_القديم!$H$219:$H$299,التشكيل_القديم!$J$219:$J$299,"")</f>
        <v>الخميس</v>
      </c>
      <c r="E83" s="5336" t="str">
        <f>_xlfn.XLOOKUP(F83,التشكيل_القديم!$H$219:$H$299,التشكيل_القديم!$I$219:$I$299,"")</f>
        <v>جنح ومخالفات</v>
      </c>
      <c r="F83" s="5335" t="str">
        <v>الخميس -جنح ومخالفات - ناصر - د2</v>
      </c>
      <c r="G83" s="5376" t="str">
        <f t="shared" si="255"/>
        <v>WRONG</v>
      </c>
      <c r="H83" s="3354"/>
      <c r="I83" s="3366"/>
      <c r="J83" s="3366"/>
      <c r="K83" s="3366"/>
      <c r="L83" s="3412"/>
      <c r="M83" s="3413"/>
      <c r="N83" s="5343">
        <f t="shared" si="256"/>
        <v>0</v>
      </c>
      <c r="O83" s="5347">
        <f t="shared" si="257"/>
        <v>0</v>
      </c>
      <c r="P83" s="3374"/>
      <c r="Q83" s="3375"/>
      <c r="R83" s="3375"/>
      <c r="S83" s="5024"/>
      <c r="T83" s="3375"/>
      <c r="U83" s="3375"/>
      <c r="V83" s="3376"/>
      <c r="W83" s="5351">
        <f t="shared" si="258"/>
        <v>0</v>
      </c>
      <c r="X83" s="3552">
        <f t="shared" si="259"/>
        <v>0</v>
      </c>
      <c r="Y83" s="3365"/>
      <c r="Z83" s="3366"/>
      <c r="AA83" s="3366"/>
      <c r="AB83" s="3366"/>
      <c r="AC83" s="3367"/>
      <c r="AD83" s="5363"/>
      <c r="AE83" s="3399">
        <f t="shared" si="260"/>
        <v>0</v>
      </c>
      <c r="AF83" s="3365"/>
      <c r="AG83" s="3366"/>
      <c r="AH83" s="3366"/>
      <c r="AI83" s="3366"/>
      <c r="AJ83" s="3366"/>
      <c r="AK83" s="3366"/>
      <c r="AL83" s="3366"/>
      <c r="AM83" s="3367"/>
      <c r="AN83" s="3403">
        <f t="shared" si="261"/>
        <v>0</v>
      </c>
      <c r="AO83" s="3374"/>
      <c r="AP83" s="3376"/>
      <c r="AQ83" s="5339">
        <f t="shared" si="262"/>
        <v>0</v>
      </c>
      <c r="AR83" s="3365"/>
      <c r="AS83" s="3366"/>
      <c r="AT83" s="5367"/>
      <c r="AU83" s="3393">
        <f t="shared" si="263"/>
        <v>0</v>
      </c>
      <c r="AV83" s="3393">
        <f t="shared" si="264"/>
        <v>0</v>
      </c>
      <c r="AW83" s="3393">
        <f t="shared" si="265"/>
        <v>0</v>
      </c>
      <c r="AX83" s="3393">
        <f t="shared" si="266"/>
        <v>0</v>
      </c>
      <c r="AY83" s="3393">
        <f t="shared" si="267"/>
        <v>0</v>
      </c>
      <c r="AZ83" s="3393">
        <f t="shared" si="268"/>
        <v>0</v>
      </c>
      <c r="BA83" s="3393">
        <f t="shared" si="269"/>
        <v>0</v>
      </c>
      <c r="BB83" s="5375" t="str">
        <f t="shared" si="270"/>
        <v>م</v>
      </c>
    </row>
    <row r="84" spans="1:54" ht="45.9" customHeight="1" thickTop="1" thickBot="1">
      <c r="A84" s="6770"/>
      <c r="B84" s="6764"/>
      <c r="C84" s="6767"/>
      <c r="D84" s="5331" t="str">
        <f>_xlfn.XLOOKUP(F84,التشكيل_القديم!$H$219:$H$299,التشكيل_القديم!$J$219:$J$299,"")</f>
        <v>الخميس</v>
      </c>
      <c r="E84" s="5336" t="str">
        <f>_xlfn.XLOOKUP(F84,التشكيل_القديم!$H$219:$H$299,التشكيل_القديم!$I$219:$I$299,"")</f>
        <v>جنح البيئة</v>
      </c>
      <c r="F84" s="5334" t="str">
        <v>الخميس -جنح البيئة - ناصر - د2</v>
      </c>
      <c r="G84" s="5376" t="str">
        <f t="shared" si="255"/>
        <v>OK</v>
      </c>
      <c r="H84" s="3351"/>
      <c r="I84" s="3363"/>
      <c r="J84" s="3363"/>
      <c r="K84" s="3363"/>
      <c r="L84" s="3410"/>
      <c r="M84" s="3411"/>
      <c r="N84" s="5342">
        <f t="shared" si="256"/>
        <v>0</v>
      </c>
      <c r="O84" s="5346">
        <f t="shared" si="257"/>
        <v>0</v>
      </c>
      <c r="P84" s="3352"/>
      <c r="Q84" s="3353"/>
      <c r="R84" s="3353"/>
      <c r="S84" s="5023"/>
      <c r="T84" s="3372"/>
      <c r="U84" s="3372"/>
      <c r="V84" s="3373"/>
      <c r="W84" s="5350">
        <f t="shared" si="258"/>
        <v>0</v>
      </c>
      <c r="X84" s="3551">
        <f t="shared" si="259"/>
        <v>0</v>
      </c>
      <c r="Y84" s="3362"/>
      <c r="Z84" s="3363"/>
      <c r="AA84" s="3363"/>
      <c r="AB84" s="3363"/>
      <c r="AC84" s="3364"/>
      <c r="AD84" s="5362"/>
      <c r="AE84" s="3398">
        <f t="shared" si="260"/>
        <v>0</v>
      </c>
      <c r="AF84" s="3362"/>
      <c r="AG84" s="3363"/>
      <c r="AH84" s="3363"/>
      <c r="AI84" s="3363"/>
      <c r="AJ84" s="3363"/>
      <c r="AK84" s="3363"/>
      <c r="AL84" s="3363"/>
      <c r="AM84" s="3364"/>
      <c r="AN84" s="3402">
        <f t="shared" si="261"/>
        <v>0</v>
      </c>
      <c r="AO84" s="3371"/>
      <c r="AP84" s="3373"/>
      <c r="AQ84" s="5338">
        <f t="shared" si="262"/>
        <v>0</v>
      </c>
      <c r="AR84" s="3362"/>
      <c r="AS84" s="3363"/>
      <c r="AT84" s="5366"/>
      <c r="AU84" s="3392">
        <f t="shared" si="263"/>
        <v>0</v>
      </c>
      <c r="AV84" s="3392">
        <f t="shared" si="264"/>
        <v>0</v>
      </c>
      <c r="AW84" s="3392">
        <f t="shared" si="265"/>
        <v>0</v>
      </c>
      <c r="AX84" s="3392">
        <f t="shared" si="266"/>
        <v>0</v>
      </c>
      <c r="AY84" s="3392">
        <f t="shared" si="267"/>
        <v>0</v>
      </c>
      <c r="AZ84" s="3392">
        <f t="shared" si="268"/>
        <v>0</v>
      </c>
      <c r="BA84" s="3392">
        <f t="shared" si="269"/>
        <v>0</v>
      </c>
      <c r="BB84" s="5375" t="str">
        <f t="shared" si="270"/>
        <v/>
      </c>
    </row>
    <row r="85" spans="1:54" ht="45.9" hidden="1" customHeight="1" thickBot="1">
      <c r="A85" s="6771"/>
      <c r="B85" s="6765"/>
      <c r="C85" s="6768"/>
      <c r="D85" s="5331">
        <f>_xlfn.XLOOKUP(F85,التشكيل_القديم!$H$219:$H$299,التشكيل_القديم!$J$219:$J$299,"")</f>
        <v>0</v>
      </c>
      <c r="E85" s="5336">
        <f>_xlfn.XLOOKUP(F85,التشكيل_القديم!$H$219:$H$299,التشكيل_القديم!$I$219:$I$299,"")</f>
        <v>0</v>
      </c>
      <c r="F85" s="5332"/>
      <c r="G85" s="5376" t="str">
        <f t="shared" si="255"/>
        <v>OK</v>
      </c>
      <c r="H85" s="3345"/>
      <c r="I85" s="5354"/>
      <c r="J85" s="5354"/>
      <c r="K85" s="5354"/>
      <c r="L85" s="5359"/>
      <c r="M85" s="5360"/>
      <c r="N85" s="5344">
        <f t="shared" si="256"/>
        <v>0</v>
      </c>
      <c r="O85" s="5348">
        <f t="shared" si="257"/>
        <v>0</v>
      </c>
      <c r="P85" s="3347"/>
      <c r="Q85" s="3346"/>
      <c r="R85" s="3346"/>
      <c r="S85" s="5025"/>
      <c r="T85" s="5358"/>
      <c r="U85" s="5358"/>
      <c r="V85" s="5356"/>
      <c r="W85" s="5352">
        <f t="shared" si="258"/>
        <v>0</v>
      </c>
      <c r="X85" s="3553">
        <f t="shared" si="259"/>
        <v>0</v>
      </c>
      <c r="Y85" s="5353"/>
      <c r="Z85" s="5354"/>
      <c r="AA85" s="5354"/>
      <c r="AB85" s="5354"/>
      <c r="AC85" s="5357"/>
      <c r="AD85" s="5364"/>
      <c r="AE85" s="3400">
        <f t="shared" si="260"/>
        <v>0</v>
      </c>
      <c r="AF85" s="5353"/>
      <c r="AG85" s="5354"/>
      <c r="AH85" s="5354"/>
      <c r="AI85" s="5354"/>
      <c r="AJ85" s="5354"/>
      <c r="AK85" s="5354"/>
      <c r="AL85" s="5354"/>
      <c r="AM85" s="5357"/>
      <c r="AN85" s="3404">
        <f t="shared" si="261"/>
        <v>0</v>
      </c>
      <c r="AO85" s="5355"/>
      <c r="AP85" s="5356"/>
      <c r="AQ85" s="5340">
        <f t="shared" si="262"/>
        <v>0</v>
      </c>
      <c r="AR85" s="5353"/>
      <c r="AS85" s="5354"/>
      <c r="AT85" s="5368"/>
      <c r="AU85" s="3394">
        <f t="shared" si="263"/>
        <v>0</v>
      </c>
      <c r="AV85" s="3394">
        <f t="shared" si="264"/>
        <v>0</v>
      </c>
      <c r="AW85" s="3394">
        <f t="shared" si="265"/>
        <v>0</v>
      </c>
      <c r="AX85" s="3394">
        <f t="shared" si="266"/>
        <v>0</v>
      </c>
      <c r="AY85" s="3394">
        <f t="shared" si="267"/>
        <v>0</v>
      </c>
      <c r="AZ85" s="3394">
        <f t="shared" si="268"/>
        <v>0</v>
      </c>
      <c r="BA85" s="3394">
        <f t="shared" si="269"/>
        <v>0</v>
      </c>
      <c r="BB85" s="5375" t="str">
        <f t="shared" si="270"/>
        <v/>
      </c>
    </row>
    <row r="86" spans="1:54" ht="45.9" customHeight="1" thickBot="1">
      <c r="A86" s="6759" t="str">
        <f xml:space="preserve"> "اجمالي " &amp;A81</f>
        <v>اجمالي الدائرة الثانية جزئي مركز ناصر</v>
      </c>
      <c r="B86" s="6760"/>
      <c r="C86" s="6760"/>
      <c r="D86" s="6757"/>
      <c r="E86" s="6760"/>
      <c r="F86" s="6761"/>
      <c r="G86" s="5369"/>
      <c r="H86" s="5370">
        <f>SUM(H81:H85)</f>
        <v>0</v>
      </c>
      <c r="I86" s="3415">
        <f>SUM(I81:I85)</f>
        <v>0</v>
      </c>
      <c r="J86" s="3415">
        <f t="shared" ref="J86:M86" si="271">SUM(J81:J85)</f>
        <v>0</v>
      </c>
      <c r="K86" s="3415">
        <f t="shared" si="271"/>
        <v>0</v>
      </c>
      <c r="L86" s="3415">
        <f t="shared" si="271"/>
        <v>0</v>
      </c>
      <c r="M86" s="3415">
        <f t="shared" si="271"/>
        <v>0</v>
      </c>
      <c r="N86" s="5371">
        <f t="shared" si="256"/>
        <v>0</v>
      </c>
      <c r="O86" s="5372">
        <f t="shared" si="257"/>
        <v>0</v>
      </c>
      <c r="P86" s="3415">
        <f t="shared" ref="P86:S86" si="272">SUM(P81:P85)</f>
        <v>0</v>
      </c>
      <c r="Q86" s="3415">
        <f t="shared" si="272"/>
        <v>0</v>
      </c>
      <c r="R86" s="3415">
        <f t="shared" si="272"/>
        <v>0</v>
      </c>
      <c r="S86" s="5026">
        <f t="shared" si="272"/>
        <v>0</v>
      </c>
      <c r="T86" s="3415">
        <f>SUM(T81:T85)</f>
        <v>0</v>
      </c>
      <c r="U86" s="3415">
        <f t="shared" ref="U86" si="273">SUM(U81:U85)</f>
        <v>0</v>
      </c>
      <c r="V86" s="3415">
        <f>SUM(V81:V85)</f>
        <v>0</v>
      </c>
      <c r="W86" s="5373">
        <f t="shared" si="258"/>
        <v>0</v>
      </c>
      <c r="X86" s="3415">
        <f t="shared" si="259"/>
        <v>0</v>
      </c>
      <c r="Y86" s="3415">
        <f t="shared" ref="Y86:AD86" si="274">SUM(Y81:Y85)</f>
        <v>0</v>
      </c>
      <c r="Z86" s="3415">
        <f t="shared" si="274"/>
        <v>0</v>
      </c>
      <c r="AA86" s="3415">
        <f t="shared" si="274"/>
        <v>0</v>
      </c>
      <c r="AB86" s="3415">
        <f t="shared" si="274"/>
        <v>0</v>
      </c>
      <c r="AC86" s="3415">
        <f t="shared" si="274"/>
        <v>0</v>
      </c>
      <c r="AD86" s="3415">
        <f t="shared" si="274"/>
        <v>0</v>
      </c>
      <c r="AE86" s="3416">
        <f t="shared" si="260"/>
        <v>0</v>
      </c>
      <c r="AF86" s="3415">
        <f t="shared" ref="AF86:AM86" si="275">SUM(AF81:AF85)</f>
        <v>0</v>
      </c>
      <c r="AG86" s="3415">
        <f t="shared" si="275"/>
        <v>0</v>
      </c>
      <c r="AH86" s="3415">
        <f t="shared" si="275"/>
        <v>0</v>
      </c>
      <c r="AI86" s="3415">
        <f t="shared" si="275"/>
        <v>0</v>
      </c>
      <c r="AJ86" s="3415">
        <f t="shared" si="275"/>
        <v>0</v>
      </c>
      <c r="AK86" s="3415">
        <f t="shared" si="275"/>
        <v>0</v>
      </c>
      <c r="AL86" s="3415">
        <f t="shared" si="275"/>
        <v>0</v>
      </c>
      <c r="AM86" s="3415">
        <f t="shared" si="275"/>
        <v>0</v>
      </c>
      <c r="AN86" s="3417">
        <f t="shared" si="261"/>
        <v>0</v>
      </c>
      <c r="AO86" s="3415">
        <f t="shared" ref="AO86:AP86" si="276">SUM(AO81:AO85)</f>
        <v>0</v>
      </c>
      <c r="AP86" s="3415">
        <f t="shared" si="276"/>
        <v>0</v>
      </c>
      <c r="AQ86" s="3415">
        <f t="shared" si="262"/>
        <v>0</v>
      </c>
      <c r="AR86" s="3415">
        <f t="shared" ref="AR86:AT86" si="277">SUM(AR81:AR85)</f>
        <v>0</v>
      </c>
      <c r="AS86" s="3415">
        <f t="shared" si="277"/>
        <v>0</v>
      </c>
      <c r="AT86" s="5374">
        <f t="shared" si="277"/>
        <v>0</v>
      </c>
      <c r="AU86" s="3415">
        <f t="shared" si="263"/>
        <v>0</v>
      </c>
      <c r="AV86" s="3415">
        <f t="shared" si="264"/>
        <v>0</v>
      </c>
      <c r="AW86" s="3415">
        <f t="shared" si="265"/>
        <v>0</v>
      </c>
      <c r="AX86" s="3415">
        <f t="shared" si="266"/>
        <v>0</v>
      </c>
      <c r="AY86" s="3415">
        <f t="shared" si="267"/>
        <v>0</v>
      </c>
      <c r="AZ86" s="3415">
        <f t="shared" si="268"/>
        <v>0</v>
      </c>
      <c r="BA86" s="3415">
        <f t="shared" si="269"/>
        <v>0</v>
      </c>
      <c r="BB86" s="3418"/>
    </row>
    <row r="87" spans="1:54" ht="45.9" customHeight="1" thickBot="1">
      <c r="A87" s="6759" t="s">
        <v>1639</v>
      </c>
      <c r="B87" s="6760"/>
      <c r="C87" s="6760"/>
      <c r="D87" s="6757"/>
      <c r="E87" s="6760"/>
      <c r="F87" s="6761"/>
      <c r="G87" s="5369"/>
      <c r="H87" s="5370">
        <f t="shared" ref="H87:BB87" si="278">SUM(H80,H86)</f>
        <v>0</v>
      </c>
      <c r="I87" s="3415">
        <f t="shared" si="278"/>
        <v>0</v>
      </c>
      <c r="J87" s="3415">
        <f t="shared" si="278"/>
        <v>0</v>
      </c>
      <c r="K87" s="3415">
        <f t="shared" si="278"/>
        <v>0</v>
      </c>
      <c r="L87" s="3415">
        <f t="shared" si="278"/>
        <v>0</v>
      </c>
      <c r="M87" s="3415">
        <f t="shared" si="278"/>
        <v>0</v>
      </c>
      <c r="N87" s="5371">
        <f t="shared" si="278"/>
        <v>0</v>
      </c>
      <c r="O87" s="5372">
        <f t="shared" si="278"/>
        <v>0</v>
      </c>
      <c r="P87" s="3415">
        <f t="shared" si="278"/>
        <v>0</v>
      </c>
      <c r="Q87" s="3415">
        <f t="shared" si="278"/>
        <v>0</v>
      </c>
      <c r="R87" s="3415">
        <f t="shared" si="278"/>
        <v>0</v>
      </c>
      <c r="S87" s="5026">
        <f t="shared" si="278"/>
        <v>0</v>
      </c>
      <c r="T87" s="3415">
        <f t="shared" si="278"/>
        <v>0</v>
      </c>
      <c r="U87" s="3415">
        <f t="shared" si="278"/>
        <v>0</v>
      </c>
      <c r="V87" s="3415">
        <f t="shared" si="278"/>
        <v>0</v>
      </c>
      <c r="W87" s="5373">
        <f t="shared" si="278"/>
        <v>0</v>
      </c>
      <c r="X87" s="3415">
        <f t="shared" si="278"/>
        <v>0</v>
      </c>
      <c r="Y87" s="3415">
        <f t="shared" si="278"/>
        <v>0</v>
      </c>
      <c r="Z87" s="3415">
        <f t="shared" si="278"/>
        <v>0</v>
      </c>
      <c r="AA87" s="3415">
        <f t="shared" si="278"/>
        <v>0</v>
      </c>
      <c r="AB87" s="3415">
        <f t="shared" si="278"/>
        <v>0</v>
      </c>
      <c r="AC87" s="3415">
        <f t="shared" si="278"/>
        <v>0</v>
      </c>
      <c r="AD87" s="3415">
        <f t="shared" si="278"/>
        <v>0</v>
      </c>
      <c r="AE87" s="3416">
        <f t="shared" si="278"/>
        <v>0</v>
      </c>
      <c r="AF87" s="3415">
        <f t="shared" si="278"/>
        <v>0</v>
      </c>
      <c r="AG87" s="3415">
        <f t="shared" si="278"/>
        <v>0</v>
      </c>
      <c r="AH87" s="3415">
        <f t="shared" si="278"/>
        <v>0</v>
      </c>
      <c r="AI87" s="3415">
        <f t="shared" si="278"/>
        <v>0</v>
      </c>
      <c r="AJ87" s="3415">
        <f t="shared" si="278"/>
        <v>0</v>
      </c>
      <c r="AK87" s="3415">
        <f t="shared" si="278"/>
        <v>0</v>
      </c>
      <c r="AL87" s="3415">
        <f t="shared" si="278"/>
        <v>0</v>
      </c>
      <c r="AM87" s="3415">
        <f t="shared" si="278"/>
        <v>0</v>
      </c>
      <c r="AN87" s="3417">
        <f t="shared" si="278"/>
        <v>0</v>
      </c>
      <c r="AO87" s="3415">
        <f t="shared" si="278"/>
        <v>0</v>
      </c>
      <c r="AP87" s="3415">
        <f t="shared" si="278"/>
        <v>0</v>
      </c>
      <c r="AQ87" s="3415">
        <f t="shared" si="278"/>
        <v>0</v>
      </c>
      <c r="AR87" s="3415">
        <f t="shared" si="278"/>
        <v>0</v>
      </c>
      <c r="AS87" s="3415">
        <f t="shared" si="278"/>
        <v>0</v>
      </c>
      <c r="AT87" s="5374">
        <f t="shared" si="278"/>
        <v>0</v>
      </c>
      <c r="AU87" s="3415">
        <f t="shared" si="278"/>
        <v>0</v>
      </c>
      <c r="AV87" s="3415">
        <f t="shared" si="278"/>
        <v>0</v>
      </c>
      <c r="AW87" s="3415">
        <f t="shared" si="278"/>
        <v>0</v>
      </c>
      <c r="AX87" s="3415">
        <f t="shared" si="278"/>
        <v>0</v>
      </c>
      <c r="AY87" s="3415">
        <f t="shared" si="278"/>
        <v>0</v>
      </c>
      <c r="AZ87" s="3415">
        <f t="shared" si="278"/>
        <v>0</v>
      </c>
      <c r="BA87" s="3415">
        <f t="shared" si="278"/>
        <v>0</v>
      </c>
      <c r="BB87" s="3418">
        <f t="shared" si="278"/>
        <v>0</v>
      </c>
    </row>
    <row r="88" spans="1:54" ht="45.9" customHeight="1" thickBot="1">
      <c r="A88" s="6769" t="s">
        <v>1657</v>
      </c>
      <c r="B88" s="6763" t="str" cm="1">
        <f t="array" ref="B88">_xlfn.XLOOKUP(1, (INDEX(التشكيل_القديم!$M$219:$T$244, ,6)=$A88) * (INDEX(التشكيل_القديم!$M$219:$T$244, ,7)="رئيس الدائرة"), INDEX(التشكيل_القديم!$M$219:$T$244, ,2))</f>
        <v>محمود عبد الحميد حمدى السيد منصور غيضان</v>
      </c>
      <c r="C88" s="6766" t="str">
        <f>_xlfn.XLOOKUP($B88,التشكيل_القديم!$N$219:$N$254,التشكيل_القديم!$P$219:$P$254,"")</f>
        <v>أ</v>
      </c>
      <c r="D88" s="5331" t="str">
        <f>_xlfn.XLOOKUP(F88,التشكيل_القديم!$H$219:$H$299,التشكيل_القديم!$J$219:$J$299,"")</f>
        <v>السبت</v>
      </c>
      <c r="E88" s="5336" t="str">
        <f>_xlfn.XLOOKUP(F88,التشكيل_القديم!$H$219:$H$299,التشكيل_القديم!$I$219:$I$299,"")</f>
        <v>جنح ومخالفات</v>
      </c>
      <c r="F88" s="5332" t="str" cm="1">
        <f t="array" ref="F88:F91">_xlfn._xlws.FILTER(التشكيل_القديم!$H$219:$H$299,التشكيل_القديم!$E$219:$E$299=$A88,"")</f>
        <v>السبت -جنح ومخالفات - اهناسيا - د1</v>
      </c>
      <c r="G88" s="5376" t="str">
        <f>IF(BB88 = "", "OK",IF(AND(N88&lt;&gt;0,(O88+W88)=N88),"OK","WRONG"))</f>
        <v>WRONG</v>
      </c>
      <c r="H88" s="3377"/>
      <c r="I88" s="3350"/>
      <c r="J88" s="3350"/>
      <c r="K88" s="3350"/>
      <c r="L88" s="3408"/>
      <c r="M88" s="3409"/>
      <c r="N88" s="5341">
        <f>SUM(H88:M88)</f>
        <v>0</v>
      </c>
      <c r="O88" s="5345">
        <f>SUM(P88:V88)</f>
        <v>0</v>
      </c>
      <c r="P88" s="3368"/>
      <c r="Q88" s="3369"/>
      <c r="R88" s="3369"/>
      <c r="S88" s="5022"/>
      <c r="T88" s="3369"/>
      <c r="U88" s="3369"/>
      <c r="V88" s="3370"/>
      <c r="W88" s="5349">
        <f>X88+AD88+AE88+AN88+AQ88+AT88</f>
        <v>0</v>
      </c>
      <c r="X88" s="3550">
        <f>SUM(Y88:AC88)</f>
        <v>0</v>
      </c>
      <c r="Y88" s="3357"/>
      <c r="Z88" s="3350"/>
      <c r="AA88" s="3350"/>
      <c r="AB88" s="3350"/>
      <c r="AC88" s="3361"/>
      <c r="AD88" s="5361"/>
      <c r="AE88" s="3397">
        <f>SUM(AF88:AM88)</f>
        <v>0</v>
      </c>
      <c r="AF88" s="3357"/>
      <c r="AG88" s="3350"/>
      <c r="AH88" s="3350"/>
      <c r="AI88" s="3350"/>
      <c r="AJ88" s="3350"/>
      <c r="AK88" s="3350"/>
      <c r="AL88" s="3350"/>
      <c r="AM88" s="3361"/>
      <c r="AN88" s="3401">
        <f>AO88+AP88</f>
        <v>0</v>
      </c>
      <c r="AO88" s="3368"/>
      <c r="AP88" s="3370"/>
      <c r="AQ88" s="5337">
        <f>AR88+AS88</f>
        <v>0</v>
      </c>
      <c r="AR88" s="3357"/>
      <c r="AS88" s="3350"/>
      <c r="AT88" s="5365"/>
      <c r="AU88" s="3391">
        <f>SUM(AV88:BA88)</f>
        <v>0</v>
      </c>
      <c r="AV88" s="3391">
        <f>X88</f>
        <v>0</v>
      </c>
      <c r="AW88" s="3391">
        <f>AE88</f>
        <v>0</v>
      </c>
      <c r="AX88" s="3391">
        <f>AD88</f>
        <v>0</v>
      </c>
      <c r="AY88" s="3391">
        <f>AN88</f>
        <v>0</v>
      </c>
      <c r="AZ88" s="3391">
        <f>AQ88</f>
        <v>0</v>
      </c>
      <c r="BA88" s="3391">
        <f>AT88</f>
        <v>0</v>
      </c>
      <c r="BB88" s="5375" t="str">
        <f>IF(OR(E88="جنح ومخالفات",E88="مباني واملاك الدولة"),"م","")</f>
        <v>م</v>
      </c>
    </row>
    <row r="89" spans="1:54" ht="45.9" customHeight="1" thickTop="1" thickBot="1">
      <c r="A89" s="6770"/>
      <c r="B89" s="6764"/>
      <c r="C89" s="6767"/>
      <c r="D89" s="5331" t="str">
        <f>_xlfn.XLOOKUP(F89,التشكيل_القديم!$H$219:$H$299,التشكيل_القديم!$J$219:$J$299,"")</f>
        <v>الاحد</v>
      </c>
      <c r="E89" s="5336" t="str">
        <f>_xlfn.XLOOKUP(F89,التشكيل_القديم!$H$219:$H$299,التشكيل_القديم!$I$219:$I$299,"")</f>
        <v>جنح ومخالفات</v>
      </c>
      <c r="F89" s="5333" t="str">
        <v>الاحد -جنح ومخالفات - اهناسيا - د1</v>
      </c>
      <c r="G89" s="5376" t="str">
        <f t="shared" ref="G89:G92" si="279">IF(BB89 = "", "OK",IF(AND(N89&lt;&gt;0,(O89+W89)=N89),"OK","WRONG"))</f>
        <v>WRONG</v>
      </c>
      <c r="H89" s="3351"/>
      <c r="I89" s="3363"/>
      <c r="J89" s="3363"/>
      <c r="K89" s="3363"/>
      <c r="L89" s="3410"/>
      <c r="M89" s="3411"/>
      <c r="N89" s="5342">
        <f t="shared" ref="N89:N93" si="280">SUM(H89:M89)</f>
        <v>0</v>
      </c>
      <c r="O89" s="5346">
        <f t="shared" ref="O89:O93" si="281">SUM(P89:V89)</f>
        <v>0</v>
      </c>
      <c r="P89" s="3371"/>
      <c r="Q89" s="3372"/>
      <c r="R89" s="3372"/>
      <c r="S89" s="5023"/>
      <c r="T89" s="3372"/>
      <c r="U89" s="3372"/>
      <c r="V89" s="3373"/>
      <c r="W89" s="5350">
        <f t="shared" ref="W89:W93" si="282">X89+AD89+AE89+AN89+AQ89</f>
        <v>0</v>
      </c>
      <c r="X89" s="3551">
        <f t="shared" ref="X89:X93" si="283">SUM(Y89:AC89)</f>
        <v>0</v>
      </c>
      <c r="Y89" s="3362"/>
      <c r="Z89" s="3363"/>
      <c r="AA89" s="3363"/>
      <c r="AB89" s="3363"/>
      <c r="AC89" s="3364"/>
      <c r="AD89" s="5362"/>
      <c r="AE89" s="3398">
        <f t="shared" ref="AE89:AE93" si="284">SUM(AF89:AM89)</f>
        <v>0</v>
      </c>
      <c r="AF89" s="3362"/>
      <c r="AG89" s="3363"/>
      <c r="AH89" s="3363"/>
      <c r="AI89" s="3363"/>
      <c r="AJ89" s="3363"/>
      <c r="AK89" s="3363"/>
      <c r="AL89" s="3363"/>
      <c r="AM89" s="3364"/>
      <c r="AN89" s="3402">
        <f t="shared" ref="AN89:AN93" si="285">AO89+AP89</f>
        <v>0</v>
      </c>
      <c r="AO89" s="3371"/>
      <c r="AP89" s="3373"/>
      <c r="AQ89" s="5338">
        <f t="shared" ref="AQ89:AQ93" si="286">AR89+AS89</f>
        <v>0</v>
      </c>
      <c r="AR89" s="3362"/>
      <c r="AS89" s="3363"/>
      <c r="AT89" s="5366"/>
      <c r="AU89" s="3392">
        <f t="shared" ref="AU89:AU93" si="287">SUM(AV89:BA89)</f>
        <v>0</v>
      </c>
      <c r="AV89" s="3392">
        <f t="shared" ref="AV89:AV93" si="288">X89</f>
        <v>0</v>
      </c>
      <c r="AW89" s="3392">
        <f t="shared" ref="AW89:AW93" si="289">AE89</f>
        <v>0</v>
      </c>
      <c r="AX89" s="3392">
        <f t="shared" ref="AX89:AX93" si="290">AD89</f>
        <v>0</v>
      </c>
      <c r="AY89" s="3392">
        <f t="shared" ref="AY89:AY93" si="291">AN89</f>
        <v>0</v>
      </c>
      <c r="AZ89" s="3392">
        <f t="shared" ref="AZ89:AZ93" si="292">AQ89</f>
        <v>0</v>
      </c>
      <c r="BA89" s="3392">
        <f t="shared" ref="BA89:BA93" si="293">AT89</f>
        <v>0</v>
      </c>
      <c r="BB89" s="5375" t="str">
        <f t="shared" ref="BB89:BB92" si="294">IF(OR(E89="جنح ومخالفات",E89="مباني واملاك الدولة"),"م","")</f>
        <v>م</v>
      </c>
    </row>
    <row r="90" spans="1:54" ht="45.9" customHeight="1" thickTop="1" thickBot="1">
      <c r="A90" s="6770"/>
      <c r="B90" s="6764"/>
      <c r="C90" s="6767"/>
      <c r="D90" s="5331" t="str">
        <f>_xlfn.XLOOKUP(F90,التشكيل_القديم!$H$219:$H$299,التشكيل_القديم!$J$219:$J$299,"")</f>
        <v>الاحد</v>
      </c>
      <c r="E90" s="5336" t="str">
        <f>_xlfn.XLOOKUP(F90,التشكيل_القديم!$H$219:$H$299,التشكيل_القديم!$I$219:$I$299,"")</f>
        <v>جنح المرور</v>
      </c>
      <c r="F90" s="5335" t="str">
        <v>الاحد -جنح المرور - اهناسيا - د1</v>
      </c>
      <c r="G90" s="5376" t="str">
        <f t="shared" si="279"/>
        <v>OK</v>
      </c>
      <c r="H90" s="3354"/>
      <c r="I90" s="3366"/>
      <c r="J90" s="3366"/>
      <c r="K90" s="3366"/>
      <c r="L90" s="3412"/>
      <c r="M90" s="3413"/>
      <c r="N90" s="5343">
        <f t="shared" si="280"/>
        <v>0</v>
      </c>
      <c r="O90" s="5347">
        <f t="shared" si="281"/>
        <v>0</v>
      </c>
      <c r="P90" s="3374"/>
      <c r="Q90" s="3375"/>
      <c r="R90" s="3375"/>
      <c r="S90" s="5024"/>
      <c r="T90" s="3375"/>
      <c r="U90" s="3375"/>
      <c r="V90" s="3376"/>
      <c r="W90" s="5351">
        <f t="shared" si="282"/>
        <v>0</v>
      </c>
      <c r="X90" s="3552">
        <f t="shared" si="283"/>
        <v>0</v>
      </c>
      <c r="Y90" s="3365"/>
      <c r="Z90" s="3366"/>
      <c r="AA90" s="3366"/>
      <c r="AB90" s="3366"/>
      <c r="AC90" s="3367"/>
      <c r="AD90" s="5363"/>
      <c r="AE90" s="3399">
        <f t="shared" si="284"/>
        <v>0</v>
      </c>
      <c r="AF90" s="3365"/>
      <c r="AG90" s="3366"/>
      <c r="AH90" s="3366"/>
      <c r="AI90" s="3366"/>
      <c r="AJ90" s="3366"/>
      <c r="AK90" s="3366"/>
      <c r="AL90" s="3366"/>
      <c r="AM90" s="3367"/>
      <c r="AN90" s="3403">
        <f t="shared" si="285"/>
        <v>0</v>
      </c>
      <c r="AO90" s="3374"/>
      <c r="AP90" s="3376"/>
      <c r="AQ90" s="5339">
        <f t="shared" si="286"/>
        <v>0</v>
      </c>
      <c r="AR90" s="3365"/>
      <c r="AS90" s="3366"/>
      <c r="AT90" s="5367"/>
      <c r="AU90" s="3393">
        <f t="shared" si="287"/>
        <v>0</v>
      </c>
      <c r="AV90" s="3393">
        <f t="shared" si="288"/>
        <v>0</v>
      </c>
      <c r="AW90" s="3393">
        <f t="shared" si="289"/>
        <v>0</v>
      </c>
      <c r="AX90" s="3393">
        <f t="shared" si="290"/>
        <v>0</v>
      </c>
      <c r="AY90" s="3393">
        <f t="shared" si="291"/>
        <v>0</v>
      </c>
      <c r="AZ90" s="3393">
        <f t="shared" si="292"/>
        <v>0</v>
      </c>
      <c r="BA90" s="3393">
        <f t="shared" si="293"/>
        <v>0</v>
      </c>
      <c r="BB90" s="5375" t="str">
        <f t="shared" si="294"/>
        <v/>
      </c>
    </row>
    <row r="91" spans="1:54" ht="45.9" customHeight="1" thickTop="1" thickBot="1">
      <c r="A91" s="6770"/>
      <c r="B91" s="6764"/>
      <c r="C91" s="6767"/>
      <c r="D91" s="5331" t="str">
        <f>_xlfn.XLOOKUP(F91,التشكيل_القديم!$H$219:$H$299,التشكيل_القديم!$J$219:$J$299,"")</f>
        <v>الاحد</v>
      </c>
      <c r="E91" s="5336" t="str">
        <f>_xlfn.XLOOKUP(F91,التشكيل_القديم!$H$219:$H$299,التشكيل_القديم!$I$219:$I$299,"")</f>
        <v>قضايا العنف ضد المرأة</v>
      </c>
      <c r="F91" s="5334" t="str">
        <v>الاحد -قضايا العنف ضد المرأة - اهناسيا - د1</v>
      </c>
      <c r="G91" s="5376" t="str">
        <f t="shared" si="279"/>
        <v>OK</v>
      </c>
      <c r="H91" s="3351"/>
      <c r="I91" s="3363"/>
      <c r="J91" s="3363"/>
      <c r="K91" s="3363"/>
      <c r="L91" s="3410"/>
      <c r="M91" s="3411"/>
      <c r="N91" s="5342">
        <f t="shared" si="280"/>
        <v>0</v>
      </c>
      <c r="O91" s="5346">
        <f t="shared" si="281"/>
        <v>0</v>
      </c>
      <c r="P91" s="3352"/>
      <c r="Q91" s="3353"/>
      <c r="R91" s="3353"/>
      <c r="S91" s="5023"/>
      <c r="T91" s="3372"/>
      <c r="U91" s="3372"/>
      <c r="V91" s="3373"/>
      <c r="W91" s="5350">
        <f t="shared" si="282"/>
        <v>0</v>
      </c>
      <c r="X91" s="3551">
        <f t="shared" si="283"/>
        <v>0</v>
      </c>
      <c r="Y91" s="3362"/>
      <c r="Z91" s="3363"/>
      <c r="AA91" s="3363"/>
      <c r="AB91" s="3363"/>
      <c r="AC91" s="3364"/>
      <c r="AD91" s="5362"/>
      <c r="AE91" s="3398">
        <f t="shared" si="284"/>
        <v>0</v>
      </c>
      <c r="AF91" s="3362"/>
      <c r="AG91" s="3363"/>
      <c r="AH91" s="3363"/>
      <c r="AI91" s="3363"/>
      <c r="AJ91" s="3363"/>
      <c r="AK91" s="3363"/>
      <c r="AL91" s="3363"/>
      <c r="AM91" s="3364"/>
      <c r="AN91" s="3402">
        <f t="shared" si="285"/>
        <v>0</v>
      </c>
      <c r="AO91" s="3371"/>
      <c r="AP91" s="3373"/>
      <c r="AQ91" s="5338">
        <f t="shared" si="286"/>
        <v>0</v>
      </c>
      <c r="AR91" s="3362"/>
      <c r="AS91" s="3363"/>
      <c r="AT91" s="5366"/>
      <c r="AU91" s="3392">
        <f t="shared" si="287"/>
        <v>0</v>
      </c>
      <c r="AV91" s="3392">
        <f t="shared" si="288"/>
        <v>0</v>
      </c>
      <c r="AW91" s="3392">
        <f t="shared" si="289"/>
        <v>0</v>
      </c>
      <c r="AX91" s="3392">
        <f t="shared" si="290"/>
        <v>0</v>
      </c>
      <c r="AY91" s="3392">
        <f t="shared" si="291"/>
        <v>0</v>
      </c>
      <c r="AZ91" s="3392">
        <f t="shared" si="292"/>
        <v>0</v>
      </c>
      <c r="BA91" s="3392">
        <f t="shared" si="293"/>
        <v>0</v>
      </c>
      <c r="BB91" s="5375" t="str">
        <f t="shared" si="294"/>
        <v/>
      </c>
    </row>
    <row r="92" spans="1:54" ht="45.9" hidden="1" customHeight="1" thickBot="1">
      <c r="A92" s="6771"/>
      <c r="B92" s="6765"/>
      <c r="C92" s="6768"/>
      <c r="D92" s="5331">
        <f>_xlfn.XLOOKUP(F92,التشكيل_القديم!$H$219:$H$299,التشكيل_القديم!$J$219:$J$299,"")</f>
        <v>0</v>
      </c>
      <c r="E92" s="5336">
        <f>_xlfn.XLOOKUP(F92,التشكيل_القديم!$H$219:$H$299,التشكيل_القديم!$I$219:$I$299,"")</f>
        <v>0</v>
      </c>
      <c r="F92" s="5332"/>
      <c r="G92" s="5376" t="str">
        <f t="shared" si="279"/>
        <v>OK</v>
      </c>
      <c r="H92" s="3345"/>
      <c r="I92" s="5354"/>
      <c r="J92" s="5354"/>
      <c r="K92" s="5354"/>
      <c r="L92" s="5359"/>
      <c r="M92" s="5360"/>
      <c r="N92" s="5344">
        <f t="shared" si="280"/>
        <v>0</v>
      </c>
      <c r="O92" s="5348">
        <f t="shared" si="281"/>
        <v>0</v>
      </c>
      <c r="P92" s="3347"/>
      <c r="Q92" s="3346"/>
      <c r="R92" s="3346"/>
      <c r="S92" s="5025"/>
      <c r="T92" s="5358"/>
      <c r="U92" s="5358"/>
      <c r="V92" s="5356"/>
      <c r="W92" s="5352">
        <f t="shared" si="282"/>
        <v>0</v>
      </c>
      <c r="X92" s="3553">
        <f t="shared" si="283"/>
        <v>0</v>
      </c>
      <c r="Y92" s="5353"/>
      <c r="Z92" s="5354"/>
      <c r="AA92" s="5354"/>
      <c r="AB92" s="5354"/>
      <c r="AC92" s="5357"/>
      <c r="AD92" s="5364"/>
      <c r="AE92" s="3400">
        <f t="shared" si="284"/>
        <v>0</v>
      </c>
      <c r="AF92" s="5353"/>
      <c r="AG92" s="5354"/>
      <c r="AH92" s="5354"/>
      <c r="AI92" s="5354"/>
      <c r="AJ92" s="5354"/>
      <c r="AK92" s="5354"/>
      <c r="AL92" s="5354"/>
      <c r="AM92" s="5357"/>
      <c r="AN92" s="3404">
        <f t="shared" si="285"/>
        <v>0</v>
      </c>
      <c r="AO92" s="5355"/>
      <c r="AP92" s="5356"/>
      <c r="AQ92" s="5340">
        <f t="shared" si="286"/>
        <v>0</v>
      </c>
      <c r="AR92" s="5353"/>
      <c r="AS92" s="5354"/>
      <c r="AT92" s="5368"/>
      <c r="AU92" s="3394">
        <f t="shared" si="287"/>
        <v>0</v>
      </c>
      <c r="AV92" s="3394">
        <f t="shared" si="288"/>
        <v>0</v>
      </c>
      <c r="AW92" s="3394">
        <f t="shared" si="289"/>
        <v>0</v>
      </c>
      <c r="AX92" s="3394">
        <f t="shared" si="290"/>
        <v>0</v>
      </c>
      <c r="AY92" s="3394">
        <f t="shared" si="291"/>
        <v>0</v>
      </c>
      <c r="AZ92" s="3394">
        <f t="shared" si="292"/>
        <v>0</v>
      </c>
      <c r="BA92" s="3394">
        <f t="shared" si="293"/>
        <v>0</v>
      </c>
      <c r="BB92" s="5375" t="str">
        <f t="shared" si="294"/>
        <v/>
      </c>
    </row>
    <row r="93" spans="1:54" ht="45.9" customHeight="1" thickBot="1">
      <c r="A93" s="6759" t="str">
        <f xml:space="preserve"> "اجمالي " &amp;A88</f>
        <v>اجمالي الدائرة الأولي جزئي مركز اهناسيا</v>
      </c>
      <c r="B93" s="6760"/>
      <c r="C93" s="6760"/>
      <c r="D93" s="6757"/>
      <c r="E93" s="6760"/>
      <c r="F93" s="6761"/>
      <c r="G93" s="5369"/>
      <c r="H93" s="5370">
        <f>SUM(H88:H92)</f>
        <v>0</v>
      </c>
      <c r="I93" s="3415">
        <f>SUM(I88:I92)</f>
        <v>0</v>
      </c>
      <c r="J93" s="3415">
        <f t="shared" ref="J93:M93" si="295">SUM(J88:J92)</f>
        <v>0</v>
      </c>
      <c r="K93" s="3415">
        <f t="shared" si="295"/>
        <v>0</v>
      </c>
      <c r="L93" s="3415">
        <f t="shared" si="295"/>
        <v>0</v>
      </c>
      <c r="M93" s="3415">
        <f t="shared" si="295"/>
        <v>0</v>
      </c>
      <c r="N93" s="5371">
        <f t="shared" si="280"/>
        <v>0</v>
      </c>
      <c r="O93" s="5372">
        <f t="shared" si="281"/>
        <v>0</v>
      </c>
      <c r="P93" s="3415">
        <f t="shared" ref="P93:S93" si="296">SUM(P88:P92)</f>
        <v>0</v>
      </c>
      <c r="Q93" s="3415">
        <f t="shared" si="296"/>
        <v>0</v>
      </c>
      <c r="R93" s="3415">
        <f t="shared" si="296"/>
        <v>0</v>
      </c>
      <c r="S93" s="5026">
        <f t="shared" si="296"/>
        <v>0</v>
      </c>
      <c r="T93" s="3415">
        <f>SUM(T88:T92)</f>
        <v>0</v>
      </c>
      <c r="U93" s="3415">
        <f t="shared" ref="U93" si="297">SUM(U88:U92)</f>
        <v>0</v>
      </c>
      <c r="V93" s="3415">
        <f>SUM(V88:V92)</f>
        <v>0</v>
      </c>
      <c r="W93" s="5373">
        <f t="shared" si="282"/>
        <v>0</v>
      </c>
      <c r="X93" s="3415">
        <f t="shared" si="283"/>
        <v>0</v>
      </c>
      <c r="Y93" s="3415">
        <f t="shared" ref="Y93:AD93" si="298">SUM(Y88:Y92)</f>
        <v>0</v>
      </c>
      <c r="Z93" s="3415">
        <f t="shared" si="298"/>
        <v>0</v>
      </c>
      <c r="AA93" s="3415">
        <f t="shared" si="298"/>
        <v>0</v>
      </c>
      <c r="AB93" s="3415">
        <f t="shared" si="298"/>
        <v>0</v>
      </c>
      <c r="AC93" s="3415">
        <f t="shared" si="298"/>
        <v>0</v>
      </c>
      <c r="AD93" s="3415">
        <f t="shared" si="298"/>
        <v>0</v>
      </c>
      <c r="AE93" s="3416">
        <f t="shared" si="284"/>
        <v>0</v>
      </c>
      <c r="AF93" s="3415">
        <f t="shared" ref="AF93:AM93" si="299">SUM(AF88:AF92)</f>
        <v>0</v>
      </c>
      <c r="AG93" s="3415">
        <f t="shared" si="299"/>
        <v>0</v>
      </c>
      <c r="AH93" s="3415">
        <f t="shared" si="299"/>
        <v>0</v>
      </c>
      <c r="AI93" s="3415">
        <f t="shared" si="299"/>
        <v>0</v>
      </c>
      <c r="AJ93" s="3415">
        <f t="shared" si="299"/>
        <v>0</v>
      </c>
      <c r="AK93" s="3415">
        <f t="shared" si="299"/>
        <v>0</v>
      </c>
      <c r="AL93" s="3415">
        <f t="shared" si="299"/>
        <v>0</v>
      </c>
      <c r="AM93" s="3415">
        <f t="shared" si="299"/>
        <v>0</v>
      </c>
      <c r="AN93" s="3417">
        <f t="shared" si="285"/>
        <v>0</v>
      </c>
      <c r="AO93" s="3415">
        <f t="shared" ref="AO93:AP93" si="300">SUM(AO88:AO92)</f>
        <v>0</v>
      </c>
      <c r="AP93" s="3415">
        <f t="shared" si="300"/>
        <v>0</v>
      </c>
      <c r="AQ93" s="3415">
        <f t="shared" si="286"/>
        <v>0</v>
      </c>
      <c r="AR93" s="3415">
        <f t="shared" ref="AR93:AT93" si="301">SUM(AR88:AR92)</f>
        <v>0</v>
      </c>
      <c r="AS93" s="3415">
        <f t="shared" si="301"/>
        <v>0</v>
      </c>
      <c r="AT93" s="5374">
        <f t="shared" si="301"/>
        <v>0</v>
      </c>
      <c r="AU93" s="3415">
        <f t="shared" si="287"/>
        <v>0</v>
      </c>
      <c r="AV93" s="3415">
        <f t="shared" si="288"/>
        <v>0</v>
      </c>
      <c r="AW93" s="3415">
        <f t="shared" si="289"/>
        <v>0</v>
      </c>
      <c r="AX93" s="3415">
        <f t="shared" si="290"/>
        <v>0</v>
      </c>
      <c r="AY93" s="3415">
        <f t="shared" si="291"/>
        <v>0</v>
      </c>
      <c r="AZ93" s="3415">
        <f t="shared" si="292"/>
        <v>0</v>
      </c>
      <c r="BA93" s="3415">
        <f t="shared" si="293"/>
        <v>0</v>
      </c>
      <c r="BB93" s="3418"/>
    </row>
    <row r="94" spans="1:54" ht="45.9" customHeight="1" thickBot="1">
      <c r="A94" s="6769" t="s">
        <v>1658</v>
      </c>
      <c r="B94" s="6763" t="str" cm="1">
        <f t="array" ref="B94">_xlfn.XLOOKUP(1, (INDEX(التشكيل_القديم!$M$219:$T$244, ,6)=$A94) * (INDEX(التشكيل_القديم!$M$219:$T$244, ,7)="رئيس الدائرة"), INDEX(التشكيل_القديم!$M$219:$T$244, ,2))</f>
        <v>مصطفى عبد الفتاح سيد سعد سرور</v>
      </c>
      <c r="C94" s="6766" t="str">
        <f>_xlfn.XLOOKUP($B94,التشكيل_القديم!$N$219:$N$254,التشكيل_القديم!$P$219:$P$254,"")</f>
        <v>أ</v>
      </c>
      <c r="D94" s="5331" t="str">
        <f>_xlfn.XLOOKUP(F94,التشكيل_القديم!$H$219:$H$299,التشكيل_القديم!$J$219:$J$299,"")</f>
        <v>الثلاثاء</v>
      </c>
      <c r="E94" s="5336" t="str">
        <f>_xlfn.XLOOKUP(F94,التشكيل_القديم!$H$219:$H$299,التشكيل_القديم!$I$219:$I$299,"")</f>
        <v>جنح ومخالفات</v>
      </c>
      <c r="F94" s="5332" t="str" cm="1">
        <f t="array" ref="F94:F97">_xlfn._xlws.FILTER(التشكيل_القديم!$H$219:$H$299,التشكيل_القديم!$E$219:$E$299=$A94,"")</f>
        <v>الثلاثاء -جنح ومخالفات - اهناسيا - د2</v>
      </c>
      <c r="G94" s="5376" t="str">
        <f>IF(BB94 = "", "OK",IF(AND(N94&lt;&gt;0,(O94+W94)=N94),"OK","WRONG"))</f>
        <v>WRONG</v>
      </c>
      <c r="H94" s="3377"/>
      <c r="I94" s="3350"/>
      <c r="J94" s="3350"/>
      <c r="K94" s="3350"/>
      <c r="L94" s="3408"/>
      <c r="M94" s="3409"/>
      <c r="N94" s="5341">
        <f>SUM(H94:M94)</f>
        <v>0</v>
      </c>
      <c r="O94" s="5345">
        <f>SUM(P94:V94)</f>
        <v>0</v>
      </c>
      <c r="P94" s="3368"/>
      <c r="Q94" s="3369"/>
      <c r="R94" s="3369"/>
      <c r="S94" s="5022"/>
      <c r="T94" s="3369"/>
      <c r="U94" s="3369"/>
      <c r="V94" s="3370"/>
      <c r="W94" s="5349">
        <f>X94+AD94+AE94+AN94+AQ94+AT94</f>
        <v>0</v>
      </c>
      <c r="X94" s="3550">
        <f>SUM(Y94:AC94)</f>
        <v>0</v>
      </c>
      <c r="Y94" s="3357"/>
      <c r="Z94" s="3350"/>
      <c r="AA94" s="3350"/>
      <c r="AB94" s="3350"/>
      <c r="AC94" s="3361"/>
      <c r="AD94" s="5361"/>
      <c r="AE94" s="3397">
        <f>SUM(AF94:AM94)</f>
        <v>0</v>
      </c>
      <c r="AF94" s="3357"/>
      <c r="AG94" s="3350"/>
      <c r="AH94" s="3350"/>
      <c r="AI94" s="3350"/>
      <c r="AJ94" s="3350"/>
      <c r="AK94" s="3350"/>
      <c r="AL94" s="3350"/>
      <c r="AM94" s="3361"/>
      <c r="AN94" s="3401">
        <f>AO94+AP94</f>
        <v>0</v>
      </c>
      <c r="AO94" s="3368"/>
      <c r="AP94" s="3370"/>
      <c r="AQ94" s="5337">
        <f>AR94+AS94</f>
        <v>0</v>
      </c>
      <c r="AR94" s="3357"/>
      <c r="AS94" s="3350"/>
      <c r="AT94" s="5365"/>
      <c r="AU94" s="3391">
        <f>SUM(AV94:BA94)</f>
        <v>0</v>
      </c>
      <c r="AV94" s="3391">
        <f>X94</f>
        <v>0</v>
      </c>
      <c r="AW94" s="3391">
        <f>AE94</f>
        <v>0</v>
      </c>
      <c r="AX94" s="3391">
        <f>AD94</f>
        <v>0</v>
      </c>
      <c r="AY94" s="3391">
        <f>AN94</f>
        <v>0</v>
      </c>
      <c r="AZ94" s="3391">
        <f>AQ94</f>
        <v>0</v>
      </c>
      <c r="BA94" s="3391">
        <f>AT94</f>
        <v>0</v>
      </c>
      <c r="BB94" s="5375" t="str">
        <f>IF(OR(E94="جنح ومخالفات",E94="مباني واملاك الدولة"),"م","")</f>
        <v>م</v>
      </c>
    </row>
    <row r="95" spans="1:54" ht="45.9" customHeight="1" thickTop="1" thickBot="1">
      <c r="A95" s="6770"/>
      <c r="B95" s="6764"/>
      <c r="C95" s="6767"/>
      <c r="D95" s="5331" t="str">
        <f>_xlfn.XLOOKUP(F95,التشكيل_القديم!$H$219:$H$299,التشكيل_القديم!$J$219:$J$299,"")</f>
        <v>الأربعاء</v>
      </c>
      <c r="E95" s="5336" t="str">
        <f>_xlfn.XLOOKUP(F95,التشكيل_القديم!$H$219:$H$299,التشكيل_القديم!$I$219:$I$299,"")</f>
        <v>جنح ومخالفات</v>
      </c>
      <c r="F95" s="5333" t="str">
        <v>الأربعاء -جنح ومخالفات - اهناسيا - د2</v>
      </c>
      <c r="G95" s="5376" t="str">
        <f t="shared" ref="G95:G98" si="302">IF(BB95 = "", "OK",IF(AND(N95&lt;&gt;0,(O95+W95)=N95),"OK","WRONG"))</f>
        <v>WRONG</v>
      </c>
      <c r="H95" s="3351"/>
      <c r="I95" s="3363"/>
      <c r="J95" s="3363"/>
      <c r="K95" s="3363"/>
      <c r="L95" s="3410"/>
      <c r="M95" s="3411"/>
      <c r="N95" s="5342">
        <f t="shared" ref="N95:N99" si="303">SUM(H95:M95)</f>
        <v>0</v>
      </c>
      <c r="O95" s="5346">
        <f t="shared" ref="O95:O99" si="304">SUM(P95:V95)</f>
        <v>0</v>
      </c>
      <c r="P95" s="3371"/>
      <c r="Q95" s="3372"/>
      <c r="R95" s="3372"/>
      <c r="S95" s="5023"/>
      <c r="T95" s="3372"/>
      <c r="U95" s="3372"/>
      <c r="V95" s="3373"/>
      <c r="W95" s="5350">
        <f t="shared" ref="W95:W99" si="305">X95+AD95+AE95+AN95+AQ95</f>
        <v>0</v>
      </c>
      <c r="X95" s="3551">
        <f t="shared" ref="X95:X99" si="306">SUM(Y95:AC95)</f>
        <v>0</v>
      </c>
      <c r="Y95" s="3362"/>
      <c r="Z95" s="3363"/>
      <c r="AA95" s="3363"/>
      <c r="AB95" s="3363"/>
      <c r="AC95" s="3364"/>
      <c r="AD95" s="5362"/>
      <c r="AE95" s="3398">
        <f t="shared" ref="AE95:AE99" si="307">SUM(AF95:AM95)</f>
        <v>0</v>
      </c>
      <c r="AF95" s="3362"/>
      <c r="AG95" s="3363"/>
      <c r="AH95" s="3363"/>
      <c r="AI95" s="3363"/>
      <c r="AJ95" s="3363"/>
      <c r="AK95" s="3363"/>
      <c r="AL95" s="3363"/>
      <c r="AM95" s="3364"/>
      <c r="AN95" s="3402">
        <f t="shared" ref="AN95:AN99" si="308">AO95+AP95</f>
        <v>0</v>
      </c>
      <c r="AO95" s="3371"/>
      <c r="AP95" s="3373"/>
      <c r="AQ95" s="5338">
        <f t="shared" ref="AQ95:AQ99" si="309">AR95+AS95</f>
        <v>0</v>
      </c>
      <c r="AR95" s="3362"/>
      <c r="AS95" s="3363"/>
      <c r="AT95" s="5366"/>
      <c r="AU95" s="3392">
        <f t="shared" ref="AU95:AU99" si="310">SUM(AV95:BA95)</f>
        <v>0</v>
      </c>
      <c r="AV95" s="3392">
        <f t="shared" ref="AV95:AV99" si="311">X95</f>
        <v>0</v>
      </c>
      <c r="AW95" s="3392">
        <f t="shared" ref="AW95:AW99" si="312">AE95</f>
        <v>0</v>
      </c>
      <c r="AX95" s="3392">
        <f t="shared" ref="AX95:AX99" si="313">AD95</f>
        <v>0</v>
      </c>
      <c r="AY95" s="3392">
        <f t="shared" ref="AY95:AY99" si="314">AN95</f>
        <v>0</v>
      </c>
      <c r="AZ95" s="3392">
        <f t="shared" ref="AZ95:AZ99" si="315">AQ95</f>
        <v>0</v>
      </c>
      <c r="BA95" s="3392">
        <f t="shared" ref="BA95:BA99" si="316">AT95</f>
        <v>0</v>
      </c>
      <c r="BB95" s="5375" t="str">
        <f t="shared" ref="BB95:BB98" si="317">IF(OR(E95="جنح ومخالفات",E95="مباني واملاك الدولة"),"م","")</f>
        <v>م</v>
      </c>
    </row>
    <row r="96" spans="1:54" ht="45.9" customHeight="1" thickTop="1" thickBot="1">
      <c r="A96" s="6770"/>
      <c r="B96" s="6764"/>
      <c r="C96" s="6767"/>
      <c r="D96" s="5331" t="str">
        <f>_xlfn.XLOOKUP(F96,التشكيل_القديم!$H$219:$H$299,التشكيل_القديم!$J$219:$J$299,"")</f>
        <v>الأربعاء</v>
      </c>
      <c r="E96" s="5336" t="str">
        <f>_xlfn.XLOOKUP(F96,التشكيل_القديم!$H$219:$H$299,التشكيل_القديم!$I$219:$I$299,"")</f>
        <v>جنح البيئة</v>
      </c>
      <c r="F96" s="5335" t="str">
        <v>الأربعاء -جنح البيئة - اهناسيا - د2</v>
      </c>
      <c r="G96" s="5376" t="str">
        <f t="shared" si="302"/>
        <v>OK</v>
      </c>
      <c r="H96" s="3354"/>
      <c r="I96" s="3366"/>
      <c r="J96" s="3366"/>
      <c r="K96" s="3366"/>
      <c r="L96" s="3412"/>
      <c r="M96" s="3413"/>
      <c r="N96" s="5343">
        <f t="shared" si="303"/>
        <v>0</v>
      </c>
      <c r="O96" s="5347">
        <f t="shared" si="304"/>
        <v>0</v>
      </c>
      <c r="P96" s="3374"/>
      <c r="Q96" s="3375"/>
      <c r="R96" s="3375"/>
      <c r="S96" s="5024"/>
      <c r="T96" s="3375"/>
      <c r="U96" s="3375"/>
      <c r="V96" s="3376"/>
      <c r="W96" s="5351">
        <f t="shared" si="305"/>
        <v>0</v>
      </c>
      <c r="X96" s="3552">
        <f t="shared" si="306"/>
        <v>0</v>
      </c>
      <c r="Y96" s="3365"/>
      <c r="Z96" s="3366"/>
      <c r="AA96" s="3366"/>
      <c r="AB96" s="3366"/>
      <c r="AC96" s="3367"/>
      <c r="AD96" s="5363"/>
      <c r="AE96" s="3399">
        <f t="shared" si="307"/>
        <v>0</v>
      </c>
      <c r="AF96" s="3365"/>
      <c r="AG96" s="3366"/>
      <c r="AH96" s="3366"/>
      <c r="AI96" s="3366"/>
      <c r="AJ96" s="3366"/>
      <c r="AK96" s="3366"/>
      <c r="AL96" s="3366"/>
      <c r="AM96" s="3367"/>
      <c r="AN96" s="3403">
        <f t="shared" si="308"/>
        <v>0</v>
      </c>
      <c r="AO96" s="3374"/>
      <c r="AP96" s="3376"/>
      <c r="AQ96" s="5339">
        <f t="shared" si="309"/>
        <v>0</v>
      </c>
      <c r="AR96" s="3365"/>
      <c r="AS96" s="3366"/>
      <c r="AT96" s="5367"/>
      <c r="AU96" s="3393">
        <f t="shared" si="310"/>
        <v>0</v>
      </c>
      <c r="AV96" s="3393">
        <f t="shared" si="311"/>
        <v>0</v>
      </c>
      <c r="AW96" s="3393">
        <f t="shared" si="312"/>
        <v>0</v>
      </c>
      <c r="AX96" s="3393">
        <f t="shared" si="313"/>
        <v>0</v>
      </c>
      <c r="AY96" s="3393">
        <f t="shared" si="314"/>
        <v>0</v>
      </c>
      <c r="AZ96" s="3393">
        <f t="shared" si="315"/>
        <v>0</v>
      </c>
      <c r="BA96" s="3393">
        <f t="shared" si="316"/>
        <v>0</v>
      </c>
      <c r="BB96" s="5375" t="str">
        <f t="shared" si="317"/>
        <v/>
      </c>
    </row>
    <row r="97" spans="1:54" ht="45.9" customHeight="1" thickTop="1" thickBot="1">
      <c r="A97" s="6770"/>
      <c r="B97" s="6764"/>
      <c r="C97" s="6767"/>
      <c r="D97" s="5331" t="str">
        <f>_xlfn.XLOOKUP(F97,التشكيل_القديم!$H$219:$H$299,التشكيل_القديم!$J$219:$J$299,"")</f>
        <v>الأربعاء</v>
      </c>
      <c r="E97" s="5336" t="str">
        <f>_xlfn.XLOOKUP(F97,التشكيل_القديم!$H$219:$H$299,التشكيل_القديم!$I$219:$I$299,"")</f>
        <v>مباني واملاك الدولة</v>
      </c>
      <c r="F97" s="5334" t="str">
        <v>الأربعاء -مباني واملاك الدولة - ببا - د2</v>
      </c>
      <c r="G97" s="5376" t="str">
        <f t="shared" si="302"/>
        <v>WRONG</v>
      </c>
      <c r="H97" s="3351"/>
      <c r="I97" s="3363"/>
      <c r="J97" s="3363"/>
      <c r="K97" s="3363"/>
      <c r="L97" s="3410"/>
      <c r="M97" s="3411"/>
      <c r="N97" s="5342">
        <f t="shared" si="303"/>
        <v>0</v>
      </c>
      <c r="O97" s="5346">
        <f t="shared" si="304"/>
        <v>0</v>
      </c>
      <c r="P97" s="3352"/>
      <c r="Q97" s="3353"/>
      <c r="R97" s="3353"/>
      <c r="S97" s="5023"/>
      <c r="T97" s="3372"/>
      <c r="U97" s="3372"/>
      <c r="V97" s="3373"/>
      <c r="W97" s="5350">
        <f t="shared" si="305"/>
        <v>0</v>
      </c>
      <c r="X97" s="3551">
        <f t="shared" si="306"/>
        <v>0</v>
      </c>
      <c r="Y97" s="3362"/>
      <c r="Z97" s="3363"/>
      <c r="AA97" s="3363"/>
      <c r="AB97" s="3363"/>
      <c r="AC97" s="3364"/>
      <c r="AD97" s="5362"/>
      <c r="AE97" s="3398">
        <f t="shared" si="307"/>
        <v>0</v>
      </c>
      <c r="AF97" s="3362"/>
      <c r="AG97" s="3363"/>
      <c r="AH97" s="3363"/>
      <c r="AI97" s="3363"/>
      <c r="AJ97" s="3363"/>
      <c r="AK97" s="3363"/>
      <c r="AL97" s="3363"/>
      <c r="AM97" s="3364"/>
      <c r="AN97" s="3402">
        <f t="shared" si="308"/>
        <v>0</v>
      </c>
      <c r="AO97" s="3371"/>
      <c r="AP97" s="3373"/>
      <c r="AQ97" s="5338">
        <f t="shared" si="309"/>
        <v>0</v>
      </c>
      <c r="AR97" s="3362"/>
      <c r="AS97" s="3363"/>
      <c r="AT97" s="5366"/>
      <c r="AU97" s="3392">
        <f t="shared" si="310"/>
        <v>0</v>
      </c>
      <c r="AV97" s="3392">
        <f t="shared" si="311"/>
        <v>0</v>
      </c>
      <c r="AW97" s="3392">
        <f t="shared" si="312"/>
        <v>0</v>
      </c>
      <c r="AX97" s="3392">
        <f t="shared" si="313"/>
        <v>0</v>
      </c>
      <c r="AY97" s="3392">
        <f t="shared" si="314"/>
        <v>0</v>
      </c>
      <c r="AZ97" s="3392">
        <f t="shared" si="315"/>
        <v>0</v>
      </c>
      <c r="BA97" s="3392">
        <f t="shared" si="316"/>
        <v>0</v>
      </c>
      <c r="BB97" s="5375" t="str">
        <f t="shared" si="317"/>
        <v>م</v>
      </c>
    </row>
    <row r="98" spans="1:54" ht="45.9" hidden="1" customHeight="1" thickBot="1">
      <c r="A98" s="6771"/>
      <c r="B98" s="6765"/>
      <c r="C98" s="6768"/>
      <c r="D98" s="5331">
        <f>_xlfn.XLOOKUP(F98,التشكيل_القديم!$H$219:$H$299,التشكيل_القديم!$J$219:$J$299,"")</f>
        <v>0</v>
      </c>
      <c r="E98" s="5336">
        <f>_xlfn.XLOOKUP(F98,التشكيل_القديم!$H$219:$H$299,التشكيل_القديم!$I$219:$I$299,"")</f>
        <v>0</v>
      </c>
      <c r="F98" s="5332"/>
      <c r="G98" s="5376" t="str">
        <f t="shared" si="302"/>
        <v>OK</v>
      </c>
      <c r="H98" s="3345"/>
      <c r="I98" s="5354"/>
      <c r="J98" s="5354"/>
      <c r="K98" s="5354"/>
      <c r="L98" s="5359"/>
      <c r="M98" s="5360"/>
      <c r="N98" s="5344">
        <f t="shared" si="303"/>
        <v>0</v>
      </c>
      <c r="O98" s="5348">
        <f t="shared" si="304"/>
        <v>0</v>
      </c>
      <c r="P98" s="3347"/>
      <c r="Q98" s="3346"/>
      <c r="R98" s="3346"/>
      <c r="S98" s="5025"/>
      <c r="T98" s="5358"/>
      <c r="U98" s="5358"/>
      <c r="V98" s="5356"/>
      <c r="W98" s="5352">
        <f t="shared" si="305"/>
        <v>0</v>
      </c>
      <c r="X98" s="3553">
        <f t="shared" si="306"/>
        <v>0</v>
      </c>
      <c r="Y98" s="5353"/>
      <c r="Z98" s="5354"/>
      <c r="AA98" s="5354"/>
      <c r="AB98" s="5354"/>
      <c r="AC98" s="5357"/>
      <c r="AD98" s="5364"/>
      <c r="AE98" s="3400">
        <f t="shared" si="307"/>
        <v>0</v>
      </c>
      <c r="AF98" s="5353"/>
      <c r="AG98" s="5354"/>
      <c r="AH98" s="5354"/>
      <c r="AI98" s="5354"/>
      <c r="AJ98" s="5354"/>
      <c r="AK98" s="5354"/>
      <c r="AL98" s="5354"/>
      <c r="AM98" s="5357"/>
      <c r="AN98" s="3404">
        <f t="shared" si="308"/>
        <v>0</v>
      </c>
      <c r="AO98" s="5355"/>
      <c r="AP98" s="5356"/>
      <c r="AQ98" s="5340">
        <f t="shared" si="309"/>
        <v>0</v>
      </c>
      <c r="AR98" s="5353"/>
      <c r="AS98" s="5354"/>
      <c r="AT98" s="5368"/>
      <c r="AU98" s="3394">
        <f t="shared" si="310"/>
        <v>0</v>
      </c>
      <c r="AV98" s="3394">
        <f t="shared" si="311"/>
        <v>0</v>
      </c>
      <c r="AW98" s="3394">
        <f t="shared" si="312"/>
        <v>0</v>
      </c>
      <c r="AX98" s="3394">
        <f t="shared" si="313"/>
        <v>0</v>
      </c>
      <c r="AY98" s="3394">
        <f t="shared" si="314"/>
        <v>0</v>
      </c>
      <c r="AZ98" s="3394">
        <f t="shared" si="315"/>
        <v>0</v>
      </c>
      <c r="BA98" s="3394">
        <f t="shared" si="316"/>
        <v>0</v>
      </c>
      <c r="BB98" s="5375" t="str">
        <f t="shared" si="317"/>
        <v/>
      </c>
    </row>
    <row r="99" spans="1:54" ht="45.9" customHeight="1" thickBot="1">
      <c r="A99" s="6759" t="str">
        <f xml:space="preserve"> "اجمالي " &amp;A94</f>
        <v>اجمالي الدائرة الثانية جزئي مركز اهناسيا</v>
      </c>
      <c r="B99" s="6760"/>
      <c r="C99" s="6760"/>
      <c r="D99" s="6757"/>
      <c r="E99" s="6760"/>
      <c r="F99" s="6761"/>
      <c r="G99" s="5369"/>
      <c r="H99" s="5370">
        <f>SUM(H94:H98)</f>
        <v>0</v>
      </c>
      <c r="I99" s="3415">
        <f>SUM(I94:I98)</f>
        <v>0</v>
      </c>
      <c r="J99" s="3415">
        <f t="shared" ref="J99:M99" si="318">SUM(J94:J98)</f>
        <v>0</v>
      </c>
      <c r="K99" s="3415">
        <f t="shared" si="318"/>
        <v>0</v>
      </c>
      <c r="L99" s="3415">
        <f t="shared" si="318"/>
        <v>0</v>
      </c>
      <c r="M99" s="3415">
        <f t="shared" si="318"/>
        <v>0</v>
      </c>
      <c r="N99" s="5371">
        <f t="shared" si="303"/>
        <v>0</v>
      </c>
      <c r="O99" s="5372">
        <f t="shared" si="304"/>
        <v>0</v>
      </c>
      <c r="P99" s="3415">
        <f t="shared" ref="P99:S99" si="319">SUM(P94:P98)</f>
        <v>0</v>
      </c>
      <c r="Q99" s="3415">
        <f t="shared" si="319"/>
        <v>0</v>
      </c>
      <c r="R99" s="3415">
        <f t="shared" si="319"/>
        <v>0</v>
      </c>
      <c r="S99" s="5026">
        <f t="shared" si="319"/>
        <v>0</v>
      </c>
      <c r="T99" s="3415">
        <f>SUM(T94:T98)</f>
        <v>0</v>
      </c>
      <c r="U99" s="3415">
        <f t="shared" ref="U99" si="320">SUM(U94:U98)</f>
        <v>0</v>
      </c>
      <c r="V99" s="3415">
        <f>SUM(V94:V98)</f>
        <v>0</v>
      </c>
      <c r="W99" s="5373">
        <f t="shared" si="305"/>
        <v>0</v>
      </c>
      <c r="X99" s="3415">
        <f t="shared" si="306"/>
        <v>0</v>
      </c>
      <c r="Y99" s="3415">
        <f t="shared" ref="Y99:AD99" si="321">SUM(Y94:Y98)</f>
        <v>0</v>
      </c>
      <c r="Z99" s="3415">
        <f t="shared" si="321"/>
        <v>0</v>
      </c>
      <c r="AA99" s="3415">
        <f t="shared" si="321"/>
        <v>0</v>
      </c>
      <c r="AB99" s="3415">
        <f t="shared" si="321"/>
        <v>0</v>
      </c>
      <c r="AC99" s="3415">
        <f t="shared" si="321"/>
        <v>0</v>
      </c>
      <c r="AD99" s="3415">
        <f t="shared" si="321"/>
        <v>0</v>
      </c>
      <c r="AE99" s="3416">
        <f t="shared" si="307"/>
        <v>0</v>
      </c>
      <c r="AF99" s="3415">
        <f t="shared" ref="AF99:AM99" si="322">SUM(AF94:AF98)</f>
        <v>0</v>
      </c>
      <c r="AG99" s="3415">
        <f t="shared" si="322"/>
        <v>0</v>
      </c>
      <c r="AH99" s="3415">
        <f t="shared" si="322"/>
        <v>0</v>
      </c>
      <c r="AI99" s="3415">
        <f t="shared" si="322"/>
        <v>0</v>
      </c>
      <c r="AJ99" s="3415">
        <f t="shared" si="322"/>
        <v>0</v>
      </c>
      <c r="AK99" s="3415">
        <f t="shared" si="322"/>
        <v>0</v>
      </c>
      <c r="AL99" s="3415">
        <f t="shared" si="322"/>
        <v>0</v>
      </c>
      <c r="AM99" s="3415">
        <f t="shared" si="322"/>
        <v>0</v>
      </c>
      <c r="AN99" s="3417">
        <f t="shared" si="308"/>
        <v>0</v>
      </c>
      <c r="AO99" s="3415">
        <f t="shared" ref="AO99:AP99" si="323">SUM(AO94:AO98)</f>
        <v>0</v>
      </c>
      <c r="AP99" s="3415">
        <f t="shared" si="323"/>
        <v>0</v>
      </c>
      <c r="AQ99" s="3415">
        <f t="shared" si="309"/>
        <v>0</v>
      </c>
      <c r="AR99" s="3415">
        <f t="shared" ref="AR99:AT99" si="324">SUM(AR94:AR98)</f>
        <v>0</v>
      </c>
      <c r="AS99" s="3415">
        <f t="shared" si="324"/>
        <v>0</v>
      </c>
      <c r="AT99" s="5374">
        <f t="shared" si="324"/>
        <v>0</v>
      </c>
      <c r="AU99" s="3415">
        <f t="shared" si="310"/>
        <v>0</v>
      </c>
      <c r="AV99" s="3415">
        <f t="shared" si="311"/>
        <v>0</v>
      </c>
      <c r="AW99" s="3415">
        <f t="shared" si="312"/>
        <v>0</v>
      </c>
      <c r="AX99" s="3415">
        <f t="shared" si="313"/>
        <v>0</v>
      </c>
      <c r="AY99" s="3415">
        <f t="shared" si="314"/>
        <v>0</v>
      </c>
      <c r="AZ99" s="3415">
        <f t="shared" si="315"/>
        <v>0</v>
      </c>
      <c r="BA99" s="3415">
        <f t="shared" si="316"/>
        <v>0</v>
      </c>
      <c r="BB99" s="3418"/>
    </row>
    <row r="100" spans="1:54" ht="45.9" customHeight="1" thickBot="1">
      <c r="A100" s="6759" t="s">
        <v>1640</v>
      </c>
      <c r="B100" s="6760"/>
      <c r="C100" s="6760"/>
      <c r="D100" s="6757"/>
      <c r="E100" s="6760"/>
      <c r="F100" s="6761"/>
      <c r="G100" s="5369"/>
      <c r="H100" s="5370">
        <f t="shared" ref="H100:BB100" si="325">SUM(H93,H99)</f>
        <v>0</v>
      </c>
      <c r="I100" s="3415">
        <f t="shared" si="325"/>
        <v>0</v>
      </c>
      <c r="J100" s="3415">
        <f t="shared" si="325"/>
        <v>0</v>
      </c>
      <c r="K100" s="3415">
        <f t="shared" si="325"/>
        <v>0</v>
      </c>
      <c r="L100" s="3415">
        <f t="shared" si="325"/>
        <v>0</v>
      </c>
      <c r="M100" s="3415">
        <f t="shared" si="325"/>
        <v>0</v>
      </c>
      <c r="N100" s="5371">
        <f t="shared" si="325"/>
        <v>0</v>
      </c>
      <c r="O100" s="5372">
        <f t="shared" si="325"/>
        <v>0</v>
      </c>
      <c r="P100" s="3415">
        <f t="shared" si="325"/>
        <v>0</v>
      </c>
      <c r="Q100" s="3415">
        <f t="shared" si="325"/>
        <v>0</v>
      </c>
      <c r="R100" s="3415">
        <f t="shared" si="325"/>
        <v>0</v>
      </c>
      <c r="S100" s="5026">
        <f t="shared" si="325"/>
        <v>0</v>
      </c>
      <c r="T100" s="3415">
        <f t="shared" si="325"/>
        <v>0</v>
      </c>
      <c r="U100" s="3415">
        <f t="shared" si="325"/>
        <v>0</v>
      </c>
      <c r="V100" s="3415">
        <f t="shared" si="325"/>
        <v>0</v>
      </c>
      <c r="W100" s="5373">
        <f t="shared" si="325"/>
        <v>0</v>
      </c>
      <c r="X100" s="3415">
        <f t="shared" si="325"/>
        <v>0</v>
      </c>
      <c r="Y100" s="3415">
        <f t="shared" si="325"/>
        <v>0</v>
      </c>
      <c r="Z100" s="3415">
        <f t="shared" si="325"/>
        <v>0</v>
      </c>
      <c r="AA100" s="3415">
        <f t="shared" si="325"/>
        <v>0</v>
      </c>
      <c r="AB100" s="3415">
        <f t="shared" si="325"/>
        <v>0</v>
      </c>
      <c r="AC100" s="3415">
        <f t="shared" si="325"/>
        <v>0</v>
      </c>
      <c r="AD100" s="3415">
        <f t="shared" si="325"/>
        <v>0</v>
      </c>
      <c r="AE100" s="3416">
        <f t="shared" si="325"/>
        <v>0</v>
      </c>
      <c r="AF100" s="3415">
        <f t="shared" si="325"/>
        <v>0</v>
      </c>
      <c r="AG100" s="3415">
        <f t="shared" si="325"/>
        <v>0</v>
      </c>
      <c r="AH100" s="3415">
        <f t="shared" si="325"/>
        <v>0</v>
      </c>
      <c r="AI100" s="3415">
        <f t="shared" si="325"/>
        <v>0</v>
      </c>
      <c r="AJ100" s="3415">
        <f t="shared" si="325"/>
        <v>0</v>
      </c>
      <c r="AK100" s="3415">
        <f t="shared" si="325"/>
        <v>0</v>
      </c>
      <c r="AL100" s="3415">
        <f t="shared" si="325"/>
        <v>0</v>
      </c>
      <c r="AM100" s="3415">
        <f t="shared" si="325"/>
        <v>0</v>
      </c>
      <c r="AN100" s="3417">
        <f t="shared" si="325"/>
        <v>0</v>
      </c>
      <c r="AO100" s="3415">
        <f t="shared" si="325"/>
        <v>0</v>
      </c>
      <c r="AP100" s="3415">
        <f t="shared" si="325"/>
        <v>0</v>
      </c>
      <c r="AQ100" s="3415">
        <f t="shared" si="325"/>
        <v>0</v>
      </c>
      <c r="AR100" s="3415">
        <f t="shared" si="325"/>
        <v>0</v>
      </c>
      <c r="AS100" s="3415">
        <f t="shared" si="325"/>
        <v>0</v>
      </c>
      <c r="AT100" s="5374">
        <f t="shared" si="325"/>
        <v>0</v>
      </c>
      <c r="AU100" s="3415">
        <f t="shared" si="325"/>
        <v>0</v>
      </c>
      <c r="AV100" s="3415">
        <f t="shared" si="325"/>
        <v>0</v>
      </c>
      <c r="AW100" s="3415">
        <f t="shared" si="325"/>
        <v>0</v>
      </c>
      <c r="AX100" s="3415">
        <f t="shared" si="325"/>
        <v>0</v>
      </c>
      <c r="AY100" s="3415">
        <f t="shared" si="325"/>
        <v>0</v>
      </c>
      <c r="AZ100" s="3415">
        <f t="shared" si="325"/>
        <v>0</v>
      </c>
      <c r="BA100" s="3415">
        <f t="shared" si="325"/>
        <v>0</v>
      </c>
      <c r="BB100" s="3418">
        <f t="shared" si="325"/>
        <v>0</v>
      </c>
    </row>
    <row r="101" spans="1:54" ht="45.9" customHeight="1" thickBot="1">
      <c r="A101" s="6769" t="s">
        <v>1659</v>
      </c>
      <c r="B101" s="6763" t="str" cm="1">
        <f t="array" ref="B101">_xlfn.XLOOKUP(1, (INDEX(التشكيل_القديم!$M$219:$T$244, ,6)=$A101) * (INDEX(التشكيل_القديم!$M$219:$T$244, ,7)="رئيس الدائرة"), INDEX(التشكيل_القديم!$M$219:$T$244, ,2))</f>
        <v>محمد احمد شوقى عبد العظيم سيد</v>
      </c>
      <c r="C101" s="6766" t="str">
        <f>_xlfn.XLOOKUP($B101,التشكيل_القديم!$N$219:$N$254,التشكيل_القديم!$P$219:$P$254,"")</f>
        <v>أ</v>
      </c>
      <c r="D101" s="5331" t="str">
        <f>_xlfn.XLOOKUP(F101,التشكيل_القديم!$H$219:$H$299,التشكيل_القديم!$J$219:$J$299,"")</f>
        <v>السبت</v>
      </c>
      <c r="E101" s="5336" t="str">
        <f>_xlfn.XLOOKUP(F101,التشكيل_القديم!$H$219:$H$299,التشكيل_القديم!$I$219:$I$299,"")</f>
        <v>جنح ومخالفات</v>
      </c>
      <c r="F101" s="5332" t="str" cm="1">
        <f t="array" ref="F101:F105">_xlfn._xlws.FILTER(التشكيل_القديم!$H$219:$H$299,التشكيل_القديم!$E$219:$E$299=$A101,"")</f>
        <v>السبت -جنح ومخالفات - ببا - د1</v>
      </c>
      <c r="G101" s="5376" t="str">
        <f>IF(BB101 = "", "OK",IF(AND(N101&lt;&gt;0,(O101+W101)=N101),"OK","WRONG"))</f>
        <v>WRONG</v>
      </c>
      <c r="H101" s="3377"/>
      <c r="I101" s="3350"/>
      <c r="J101" s="3350"/>
      <c r="K101" s="3350"/>
      <c r="L101" s="3408"/>
      <c r="M101" s="3409"/>
      <c r="N101" s="5341">
        <f>SUM(H101:M101)</f>
        <v>0</v>
      </c>
      <c r="O101" s="5345">
        <f>SUM(P101:V101)</f>
        <v>0</v>
      </c>
      <c r="P101" s="3368"/>
      <c r="Q101" s="3369"/>
      <c r="R101" s="3369"/>
      <c r="S101" s="5022"/>
      <c r="T101" s="3369"/>
      <c r="U101" s="3369"/>
      <c r="V101" s="3370"/>
      <c r="W101" s="5349">
        <f>X101+AD101+AE101+AN101+AQ101+AT101</f>
        <v>0</v>
      </c>
      <c r="X101" s="3550">
        <f>SUM(Y101:AC101)</f>
        <v>0</v>
      </c>
      <c r="Y101" s="3357"/>
      <c r="Z101" s="3350"/>
      <c r="AA101" s="3350"/>
      <c r="AB101" s="3350"/>
      <c r="AC101" s="3361"/>
      <c r="AD101" s="5361"/>
      <c r="AE101" s="3397">
        <f>SUM(AF101:AM101)</f>
        <v>0</v>
      </c>
      <c r="AF101" s="3357"/>
      <c r="AG101" s="3350"/>
      <c r="AH101" s="3350"/>
      <c r="AI101" s="3350"/>
      <c r="AJ101" s="3350"/>
      <c r="AK101" s="3350"/>
      <c r="AL101" s="3350"/>
      <c r="AM101" s="3361"/>
      <c r="AN101" s="3401">
        <f>AO101+AP101</f>
        <v>0</v>
      </c>
      <c r="AO101" s="3368"/>
      <c r="AP101" s="3370"/>
      <c r="AQ101" s="5337">
        <f>AR101+AS101</f>
        <v>0</v>
      </c>
      <c r="AR101" s="3357"/>
      <c r="AS101" s="3350"/>
      <c r="AT101" s="5365"/>
      <c r="AU101" s="3391">
        <f>SUM(AV101:BA101)</f>
        <v>0</v>
      </c>
      <c r="AV101" s="3391">
        <f>X101</f>
        <v>0</v>
      </c>
      <c r="AW101" s="3391">
        <f>AE101</f>
        <v>0</v>
      </c>
      <c r="AX101" s="3391">
        <f>AD101</f>
        <v>0</v>
      </c>
      <c r="AY101" s="3391">
        <f>AN101</f>
        <v>0</v>
      </c>
      <c r="AZ101" s="3391">
        <f>AQ101</f>
        <v>0</v>
      </c>
      <c r="BA101" s="3391">
        <f>AT101</f>
        <v>0</v>
      </c>
      <c r="BB101" s="5375" t="str">
        <f>IF(OR(E101="جنح ومخالفات",E101="مباني واملاك الدولة"),"م","")</f>
        <v>م</v>
      </c>
    </row>
    <row r="102" spans="1:54" ht="45.9" customHeight="1" thickTop="1" thickBot="1">
      <c r="A102" s="6770"/>
      <c r="B102" s="6764"/>
      <c r="C102" s="6767"/>
      <c r="D102" s="5331" t="str">
        <f>_xlfn.XLOOKUP(F102,التشكيل_القديم!$H$219:$H$299,التشكيل_القديم!$J$219:$J$299,"")</f>
        <v>السبت</v>
      </c>
      <c r="E102" s="5336" t="str">
        <f>_xlfn.XLOOKUP(F102,التشكيل_القديم!$H$219:$H$299,التشكيل_القديم!$I$219:$I$299,"")</f>
        <v>مباني واملاك الدولة</v>
      </c>
      <c r="F102" s="5333" t="str">
        <v>السبت -مباني واملاك الدولة - ببا - د1</v>
      </c>
      <c r="G102" s="5376" t="str">
        <f t="shared" ref="G102:G105" si="326">IF(BB102 = "", "OK",IF(AND(N102&lt;&gt;0,(O102+W102)=N102),"OK","WRONG"))</f>
        <v>WRONG</v>
      </c>
      <c r="H102" s="3351"/>
      <c r="I102" s="3363"/>
      <c r="J102" s="3363"/>
      <c r="K102" s="3363"/>
      <c r="L102" s="3410"/>
      <c r="M102" s="3411"/>
      <c r="N102" s="5342">
        <f t="shared" ref="N102:N106" si="327">SUM(H102:M102)</f>
        <v>0</v>
      </c>
      <c r="O102" s="5346">
        <f t="shared" ref="O102:O106" si="328">SUM(P102:V102)</f>
        <v>0</v>
      </c>
      <c r="P102" s="3371"/>
      <c r="Q102" s="3372"/>
      <c r="R102" s="3372"/>
      <c r="S102" s="5023"/>
      <c r="T102" s="3372"/>
      <c r="U102" s="3372"/>
      <c r="V102" s="3373"/>
      <c r="W102" s="5350">
        <f t="shared" ref="W102:W106" si="329">X102+AD102+AE102+AN102+AQ102</f>
        <v>0</v>
      </c>
      <c r="X102" s="3551">
        <f t="shared" ref="X102:X106" si="330">SUM(Y102:AC102)</f>
        <v>0</v>
      </c>
      <c r="Y102" s="3362"/>
      <c r="Z102" s="3363"/>
      <c r="AA102" s="3363"/>
      <c r="AB102" s="3363"/>
      <c r="AC102" s="3364"/>
      <c r="AD102" s="5362"/>
      <c r="AE102" s="3398">
        <f t="shared" ref="AE102:AE106" si="331">SUM(AF102:AM102)</f>
        <v>0</v>
      </c>
      <c r="AF102" s="3362"/>
      <c r="AG102" s="3363"/>
      <c r="AH102" s="3363"/>
      <c r="AI102" s="3363"/>
      <c r="AJ102" s="3363"/>
      <c r="AK102" s="3363"/>
      <c r="AL102" s="3363"/>
      <c r="AM102" s="3364"/>
      <c r="AN102" s="3402">
        <f t="shared" ref="AN102:AN106" si="332">AO102+AP102</f>
        <v>0</v>
      </c>
      <c r="AO102" s="3371"/>
      <c r="AP102" s="3373"/>
      <c r="AQ102" s="5338">
        <f t="shared" ref="AQ102:AQ106" si="333">AR102+AS102</f>
        <v>0</v>
      </c>
      <c r="AR102" s="3362"/>
      <c r="AS102" s="3363"/>
      <c r="AT102" s="5366"/>
      <c r="AU102" s="3392">
        <f t="shared" ref="AU102:AU106" si="334">SUM(AV102:BA102)</f>
        <v>0</v>
      </c>
      <c r="AV102" s="3392">
        <f t="shared" ref="AV102:AV106" si="335">X102</f>
        <v>0</v>
      </c>
      <c r="AW102" s="3392">
        <f t="shared" ref="AW102:AW106" si="336">AE102</f>
        <v>0</v>
      </c>
      <c r="AX102" s="3392">
        <f t="shared" ref="AX102:AX106" si="337">AD102</f>
        <v>0</v>
      </c>
      <c r="AY102" s="3392">
        <f t="shared" ref="AY102:AY106" si="338">AN102</f>
        <v>0</v>
      </c>
      <c r="AZ102" s="3392">
        <f t="shared" ref="AZ102:AZ106" si="339">AQ102</f>
        <v>0</v>
      </c>
      <c r="BA102" s="3392">
        <f t="shared" ref="BA102:BA106" si="340">AT102</f>
        <v>0</v>
      </c>
      <c r="BB102" s="5375" t="str">
        <f t="shared" ref="BB102:BB105" si="341">IF(OR(E102="جنح ومخالفات",E102="مباني واملاك الدولة"),"م","")</f>
        <v>م</v>
      </c>
    </row>
    <row r="103" spans="1:54" ht="45.9" customHeight="1" thickTop="1" thickBot="1">
      <c r="A103" s="6770"/>
      <c r="B103" s="6764"/>
      <c r="C103" s="6767"/>
      <c r="D103" s="5331" t="str">
        <f>_xlfn.XLOOKUP(F103,التشكيل_القديم!$H$219:$H$299,التشكيل_القديم!$J$219:$J$299,"")</f>
        <v>السبت</v>
      </c>
      <c r="E103" s="5336" t="str">
        <f>_xlfn.XLOOKUP(F103,التشكيل_القديم!$H$219:$H$299,التشكيل_القديم!$I$219:$I$299,"")</f>
        <v>جنح البيئة</v>
      </c>
      <c r="F103" s="5335" t="str">
        <v>السبت -جنح البيئة - ببا - د1</v>
      </c>
      <c r="G103" s="5376" t="str">
        <f t="shared" si="326"/>
        <v>OK</v>
      </c>
      <c r="H103" s="3354"/>
      <c r="I103" s="3366"/>
      <c r="J103" s="3366"/>
      <c r="K103" s="3366"/>
      <c r="L103" s="3412"/>
      <c r="M103" s="3413"/>
      <c r="N103" s="5343">
        <f t="shared" si="327"/>
        <v>0</v>
      </c>
      <c r="O103" s="5347">
        <f t="shared" si="328"/>
        <v>0</v>
      </c>
      <c r="P103" s="3374"/>
      <c r="Q103" s="3375"/>
      <c r="R103" s="3375"/>
      <c r="S103" s="5024"/>
      <c r="T103" s="3375"/>
      <c r="U103" s="3375"/>
      <c r="V103" s="3376"/>
      <c r="W103" s="5351">
        <f t="shared" si="329"/>
        <v>0</v>
      </c>
      <c r="X103" s="3552">
        <f t="shared" si="330"/>
        <v>0</v>
      </c>
      <c r="Y103" s="3365"/>
      <c r="Z103" s="3366"/>
      <c r="AA103" s="3366"/>
      <c r="AB103" s="3366"/>
      <c r="AC103" s="3367"/>
      <c r="AD103" s="5363"/>
      <c r="AE103" s="3399">
        <f t="shared" si="331"/>
        <v>0</v>
      </c>
      <c r="AF103" s="3365"/>
      <c r="AG103" s="3366"/>
      <c r="AH103" s="3366"/>
      <c r="AI103" s="3366"/>
      <c r="AJ103" s="3366"/>
      <c r="AK103" s="3366"/>
      <c r="AL103" s="3366"/>
      <c r="AM103" s="3367"/>
      <c r="AN103" s="3403">
        <f t="shared" si="332"/>
        <v>0</v>
      </c>
      <c r="AO103" s="3374"/>
      <c r="AP103" s="3376"/>
      <c r="AQ103" s="5339">
        <f t="shared" si="333"/>
        <v>0</v>
      </c>
      <c r="AR103" s="3365"/>
      <c r="AS103" s="3366"/>
      <c r="AT103" s="5367"/>
      <c r="AU103" s="3393">
        <f t="shared" si="334"/>
        <v>0</v>
      </c>
      <c r="AV103" s="3393">
        <f t="shared" si="335"/>
        <v>0</v>
      </c>
      <c r="AW103" s="3393">
        <f t="shared" si="336"/>
        <v>0</v>
      </c>
      <c r="AX103" s="3393">
        <f t="shared" si="337"/>
        <v>0</v>
      </c>
      <c r="AY103" s="3393">
        <f t="shared" si="338"/>
        <v>0</v>
      </c>
      <c r="AZ103" s="3393">
        <f t="shared" si="339"/>
        <v>0</v>
      </c>
      <c r="BA103" s="3393">
        <f t="shared" si="340"/>
        <v>0</v>
      </c>
      <c r="BB103" s="5375" t="str">
        <f t="shared" si="341"/>
        <v/>
      </c>
    </row>
    <row r="104" spans="1:54" ht="45.9" customHeight="1" thickTop="1" thickBot="1">
      <c r="A104" s="6770"/>
      <c r="B104" s="6764"/>
      <c r="C104" s="6767"/>
      <c r="D104" s="5331" t="str">
        <f>_xlfn.XLOOKUP(F104,التشكيل_القديم!$H$219:$H$299,التشكيل_القديم!$J$219:$J$299,"")</f>
        <v>الاثنين</v>
      </c>
      <c r="E104" s="5336" t="str">
        <f>_xlfn.XLOOKUP(F104,التشكيل_القديم!$H$219:$H$299,التشكيل_القديم!$I$219:$I$299,"")</f>
        <v>جنح ومخالفات</v>
      </c>
      <c r="F104" s="5334" t="str">
        <v>الاثنين -جنح ومخالفات - ببا - د1</v>
      </c>
      <c r="G104" s="5376" t="str">
        <f t="shared" si="326"/>
        <v>WRONG</v>
      </c>
      <c r="H104" s="3351"/>
      <c r="I104" s="3363"/>
      <c r="J104" s="3363"/>
      <c r="K104" s="3363"/>
      <c r="L104" s="3410"/>
      <c r="M104" s="3411"/>
      <c r="N104" s="5342">
        <f t="shared" si="327"/>
        <v>0</v>
      </c>
      <c r="O104" s="5346">
        <f t="shared" si="328"/>
        <v>0</v>
      </c>
      <c r="P104" s="3352"/>
      <c r="Q104" s="3353"/>
      <c r="R104" s="3353"/>
      <c r="S104" s="5023"/>
      <c r="T104" s="3372"/>
      <c r="U104" s="3372"/>
      <c r="V104" s="3373"/>
      <c r="W104" s="5350">
        <f t="shared" si="329"/>
        <v>0</v>
      </c>
      <c r="X104" s="3551">
        <f t="shared" si="330"/>
        <v>0</v>
      </c>
      <c r="Y104" s="3362"/>
      <c r="Z104" s="3363"/>
      <c r="AA104" s="3363"/>
      <c r="AB104" s="3363"/>
      <c r="AC104" s="3364"/>
      <c r="AD104" s="5362"/>
      <c r="AE104" s="3398">
        <f t="shared" si="331"/>
        <v>0</v>
      </c>
      <c r="AF104" s="3362"/>
      <c r="AG104" s="3363"/>
      <c r="AH104" s="3363"/>
      <c r="AI104" s="3363"/>
      <c r="AJ104" s="3363"/>
      <c r="AK104" s="3363"/>
      <c r="AL104" s="3363"/>
      <c r="AM104" s="3364"/>
      <c r="AN104" s="3402">
        <f t="shared" si="332"/>
        <v>0</v>
      </c>
      <c r="AO104" s="3371"/>
      <c r="AP104" s="3373"/>
      <c r="AQ104" s="5338">
        <f t="shared" si="333"/>
        <v>0</v>
      </c>
      <c r="AR104" s="3362"/>
      <c r="AS104" s="3363"/>
      <c r="AT104" s="5366"/>
      <c r="AU104" s="3392">
        <f t="shared" si="334"/>
        <v>0</v>
      </c>
      <c r="AV104" s="3392">
        <f t="shared" si="335"/>
        <v>0</v>
      </c>
      <c r="AW104" s="3392">
        <f t="shared" si="336"/>
        <v>0</v>
      </c>
      <c r="AX104" s="3392">
        <f t="shared" si="337"/>
        <v>0</v>
      </c>
      <c r="AY104" s="3392">
        <f t="shared" si="338"/>
        <v>0</v>
      </c>
      <c r="AZ104" s="3392">
        <f t="shared" si="339"/>
        <v>0</v>
      </c>
      <c r="BA104" s="3392">
        <f t="shared" si="340"/>
        <v>0</v>
      </c>
      <c r="BB104" s="5375" t="str">
        <f t="shared" si="341"/>
        <v>م</v>
      </c>
    </row>
    <row r="105" spans="1:54" ht="45.9" customHeight="1" thickBot="1">
      <c r="A105" s="6771"/>
      <c r="B105" s="6765"/>
      <c r="C105" s="6768"/>
      <c r="D105" s="5331" t="str">
        <f>_xlfn.XLOOKUP(F105,التشكيل_القديم!$H$219:$H$299,التشكيل_القديم!$J$219:$J$299,"")</f>
        <v>الاثنين</v>
      </c>
      <c r="E105" s="5336" t="str">
        <f>_xlfn.XLOOKUP(F105,التشكيل_القديم!$H$219:$H$299,التشكيل_القديم!$I$219:$I$299,"")</f>
        <v>قضايا العنف ضد المرأة</v>
      </c>
      <c r="F105" s="5332" t="str">
        <v>الاثنين -قضايا العنف ضد المرأة - ببا - د1</v>
      </c>
      <c r="G105" s="5376" t="str">
        <f t="shared" si="326"/>
        <v>OK</v>
      </c>
      <c r="H105" s="3345"/>
      <c r="I105" s="5354"/>
      <c r="J105" s="5354"/>
      <c r="K105" s="5354"/>
      <c r="L105" s="5359"/>
      <c r="M105" s="5360"/>
      <c r="N105" s="5344">
        <f t="shared" si="327"/>
        <v>0</v>
      </c>
      <c r="O105" s="5348">
        <f t="shared" si="328"/>
        <v>0</v>
      </c>
      <c r="P105" s="3347"/>
      <c r="Q105" s="3346"/>
      <c r="R105" s="3346"/>
      <c r="S105" s="5025"/>
      <c r="T105" s="5358"/>
      <c r="U105" s="5358"/>
      <c r="V105" s="5356"/>
      <c r="W105" s="5352">
        <f t="shared" si="329"/>
        <v>0</v>
      </c>
      <c r="X105" s="3553">
        <f t="shared" si="330"/>
        <v>0</v>
      </c>
      <c r="Y105" s="5353"/>
      <c r="Z105" s="5354"/>
      <c r="AA105" s="5354"/>
      <c r="AB105" s="5354"/>
      <c r="AC105" s="5357"/>
      <c r="AD105" s="5364"/>
      <c r="AE105" s="3400">
        <f t="shared" si="331"/>
        <v>0</v>
      </c>
      <c r="AF105" s="5353"/>
      <c r="AG105" s="5354"/>
      <c r="AH105" s="5354"/>
      <c r="AI105" s="5354"/>
      <c r="AJ105" s="5354"/>
      <c r="AK105" s="5354"/>
      <c r="AL105" s="5354"/>
      <c r="AM105" s="5357"/>
      <c r="AN105" s="3404">
        <f t="shared" si="332"/>
        <v>0</v>
      </c>
      <c r="AO105" s="5355"/>
      <c r="AP105" s="5356"/>
      <c r="AQ105" s="5340">
        <f t="shared" si="333"/>
        <v>0</v>
      </c>
      <c r="AR105" s="5353"/>
      <c r="AS105" s="5354"/>
      <c r="AT105" s="5368"/>
      <c r="AU105" s="3394">
        <f t="shared" si="334"/>
        <v>0</v>
      </c>
      <c r="AV105" s="3394">
        <f t="shared" si="335"/>
        <v>0</v>
      </c>
      <c r="AW105" s="3394">
        <f t="shared" si="336"/>
        <v>0</v>
      </c>
      <c r="AX105" s="3394">
        <f t="shared" si="337"/>
        <v>0</v>
      </c>
      <c r="AY105" s="3394">
        <f t="shared" si="338"/>
        <v>0</v>
      </c>
      <c r="AZ105" s="3394">
        <f t="shared" si="339"/>
        <v>0</v>
      </c>
      <c r="BA105" s="3394">
        <f t="shared" si="340"/>
        <v>0</v>
      </c>
      <c r="BB105" s="5375" t="str">
        <f t="shared" si="341"/>
        <v/>
      </c>
    </row>
    <row r="106" spans="1:54" ht="45.9" customHeight="1" thickBot="1">
      <c r="A106" s="6759" t="str">
        <f xml:space="preserve"> "اجمالي " &amp;A101</f>
        <v>اجمالي الدائرة الأولي جزئي مركز ببا</v>
      </c>
      <c r="B106" s="6760"/>
      <c r="C106" s="6760"/>
      <c r="D106" s="6757"/>
      <c r="E106" s="6760"/>
      <c r="F106" s="6761"/>
      <c r="G106" s="5369"/>
      <c r="H106" s="5370">
        <f>SUM(H101:H105)</f>
        <v>0</v>
      </c>
      <c r="I106" s="3415">
        <f>SUM(I101:I105)</f>
        <v>0</v>
      </c>
      <c r="J106" s="3415">
        <f t="shared" ref="J106:M106" si="342">SUM(J101:J105)</f>
        <v>0</v>
      </c>
      <c r="K106" s="3415">
        <f t="shared" si="342"/>
        <v>0</v>
      </c>
      <c r="L106" s="3415">
        <f t="shared" si="342"/>
        <v>0</v>
      </c>
      <c r="M106" s="3415">
        <f t="shared" si="342"/>
        <v>0</v>
      </c>
      <c r="N106" s="5371">
        <f t="shared" si="327"/>
        <v>0</v>
      </c>
      <c r="O106" s="5372">
        <f t="shared" si="328"/>
        <v>0</v>
      </c>
      <c r="P106" s="3415">
        <f t="shared" ref="P106:S106" si="343">SUM(P101:P105)</f>
        <v>0</v>
      </c>
      <c r="Q106" s="3415">
        <f t="shared" si="343"/>
        <v>0</v>
      </c>
      <c r="R106" s="3415">
        <f t="shared" si="343"/>
        <v>0</v>
      </c>
      <c r="S106" s="5026">
        <f t="shared" si="343"/>
        <v>0</v>
      </c>
      <c r="T106" s="3415">
        <f>SUM(T101:T105)</f>
        <v>0</v>
      </c>
      <c r="U106" s="3415">
        <f t="shared" ref="U106" si="344">SUM(U101:U105)</f>
        <v>0</v>
      </c>
      <c r="V106" s="3415">
        <f>SUM(V101:V105)</f>
        <v>0</v>
      </c>
      <c r="W106" s="5373">
        <f t="shared" si="329"/>
        <v>0</v>
      </c>
      <c r="X106" s="3415">
        <f t="shared" si="330"/>
        <v>0</v>
      </c>
      <c r="Y106" s="3415">
        <f t="shared" ref="Y106:AD106" si="345">SUM(Y101:Y105)</f>
        <v>0</v>
      </c>
      <c r="Z106" s="3415">
        <f t="shared" si="345"/>
        <v>0</v>
      </c>
      <c r="AA106" s="3415">
        <f t="shared" si="345"/>
        <v>0</v>
      </c>
      <c r="AB106" s="3415">
        <f t="shared" si="345"/>
        <v>0</v>
      </c>
      <c r="AC106" s="3415">
        <f t="shared" si="345"/>
        <v>0</v>
      </c>
      <c r="AD106" s="3415">
        <f t="shared" si="345"/>
        <v>0</v>
      </c>
      <c r="AE106" s="3416">
        <f t="shared" si="331"/>
        <v>0</v>
      </c>
      <c r="AF106" s="3415">
        <f t="shared" ref="AF106:AM106" si="346">SUM(AF101:AF105)</f>
        <v>0</v>
      </c>
      <c r="AG106" s="3415">
        <f t="shared" si="346"/>
        <v>0</v>
      </c>
      <c r="AH106" s="3415">
        <f t="shared" si="346"/>
        <v>0</v>
      </c>
      <c r="AI106" s="3415">
        <f t="shared" si="346"/>
        <v>0</v>
      </c>
      <c r="AJ106" s="3415">
        <f t="shared" si="346"/>
        <v>0</v>
      </c>
      <c r="AK106" s="3415">
        <f t="shared" si="346"/>
        <v>0</v>
      </c>
      <c r="AL106" s="3415">
        <f t="shared" si="346"/>
        <v>0</v>
      </c>
      <c r="AM106" s="3415">
        <f t="shared" si="346"/>
        <v>0</v>
      </c>
      <c r="AN106" s="3417">
        <f t="shared" si="332"/>
        <v>0</v>
      </c>
      <c r="AO106" s="3415">
        <f t="shared" ref="AO106:AP106" si="347">SUM(AO101:AO105)</f>
        <v>0</v>
      </c>
      <c r="AP106" s="3415">
        <f t="shared" si="347"/>
        <v>0</v>
      </c>
      <c r="AQ106" s="3415">
        <f t="shared" si="333"/>
        <v>0</v>
      </c>
      <c r="AR106" s="3415">
        <f t="shared" ref="AR106:AT106" si="348">SUM(AR101:AR105)</f>
        <v>0</v>
      </c>
      <c r="AS106" s="3415">
        <f t="shared" si="348"/>
        <v>0</v>
      </c>
      <c r="AT106" s="5374">
        <f t="shared" si="348"/>
        <v>0</v>
      </c>
      <c r="AU106" s="3415">
        <f t="shared" si="334"/>
        <v>0</v>
      </c>
      <c r="AV106" s="3415">
        <f t="shared" si="335"/>
        <v>0</v>
      </c>
      <c r="AW106" s="3415">
        <f t="shared" si="336"/>
        <v>0</v>
      </c>
      <c r="AX106" s="3415">
        <f t="shared" si="337"/>
        <v>0</v>
      </c>
      <c r="AY106" s="3415">
        <f t="shared" si="338"/>
        <v>0</v>
      </c>
      <c r="AZ106" s="3415">
        <f t="shared" si="339"/>
        <v>0</v>
      </c>
      <c r="BA106" s="3415">
        <f t="shared" si="340"/>
        <v>0</v>
      </c>
      <c r="BB106" s="3418"/>
    </row>
    <row r="107" spans="1:54" ht="45.9" customHeight="1" thickBot="1">
      <c r="A107" s="6769" t="s">
        <v>297</v>
      </c>
      <c r="B107" s="6763" t="str" cm="1">
        <f t="array" ref="B107">_xlfn.XLOOKUP(1, (INDEX(التشكيل_القديم!$M$219:$T$244, ,6)=$A107) * (INDEX(التشكيل_القديم!$M$219:$T$244, ,7)="رئيس الدائرة"), INDEX(التشكيل_القديم!$M$219:$T$244, ,2))</f>
        <v>محمد سلامه عطيه السمان</v>
      </c>
      <c r="C107" s="6766" t="str">
        <f>_xlfn.XLOOKUP($B107,التشكيل_القديم!$N$219:$N$254,التشكيل_القديم!$P$219:$P$254,"")</f>
        <v>أ</v>
      </c>
      <c r="D107" s="5331" t="str">
        <f>_xlfn.XLOOKUP(F107,التشكيل_القديم!$H$219:$H$299,التشكيل_القديم!$J$219:$J$299,"")</f>
        <v>الثلاثاء</v>
      </c>
      <c r="E107" s="5336" t="str">
        <f>_xlfn.XLOOKUP(F107,التشكيل_القديم!$H$219:$H$299,التشكيل_القديم!$I$219:$I$299,"")</f>
        <v>جنح ومخالفات</v>
      </c>
      <c r="F107" s="5332" t="str" cm="1">
        <f t="array" ref="F107:F109">_xlfn._xlws.FILTER(التشكيل_القديم!$H$219:$H$299,التشكيل_القديم!$E$219:$E$299=$A107,"")</f>
        <v>الثلاثاء -جنح ومخالفات - ببا - د2</v>
      </c>
      <c r="G107" s="5376" t="str">
        <f>IF(BB107 = "", "OK",IF(AND(N107&lt;&gt;0,(O107+W107)=N107),"OK","WRONG"))</f>
        <v>WRONG</v>
      </c>
      <c r="H107" s="3377"/>
      <c r="I107" s="3350"/>
      <c r="J107" s="3350"/>
      <c r="K107" s="3350"/>
      <c r="L107" s="3408"/>
      <c r="M107" s="3409"/>
      <c r="N107" s="5341">
        <f>SUM(H107:M107)</f>
        <v>0</v>
      </c>
      <c r="O107" s="5345">
        <f>SUM(P107:V107)</f>
        <v>0</v>
      </c>
      <c r="P107" s="3368"/>
      <c r="Q107" s="3369"/>
      <c r="R107" s="3369"/>
      <c r="S107" s="5022"/>
      <c r="T107" s="3369"/>
      <c r="U107" s="3369"/>
      <c r="V107" s="3370"/>
      <c r="W107" s="5349">
        <f>X107+AD107+AE107+AN107+AQ107+AT107</f>
        <v>0</v>
      </c>
      <c r="X107" s="3550">
        <f>SUM(Y107:AC107)</f>
        <v>0</v>
      </c>
      <c r="Y107" s="3357"/>
      <c r="Z107" s="3350"/>
      <c r="AA107" s="3350"/>
      <c r="AB107" s="3350"/>
      <c r="AC107" s="3361"/>
      <c r="AD107" s="5361"/>
      <c r="AE107" s="3397">
        <f>SUM(AF107:AM107)</f>
        <v>0</v>
      </c>
      <c r="AF107" s="3357"/>
      <c r="AG107" s="3350"/>
      <c r="AH107" s="3350"/>
      <c r="AI107" s="3350"/>
      <c r="AJ107" s="3350"/>
      <c r="AK107" s="3350"/>
      <c r="AL107" s="3350"/>
      <c r="AM107" s="3361"/>
      <c r="AN107" s="3401">
        <f>AO107+AP107</f>
        <v>0</v>
      </c>
      <c r="AO107" s="3368"/>
      <c r="AP107" s="3370"/>
      <c r="AQ107" s="5337">
        <f>AR107+AS107</f>
        <v>0</v>
      </c>
      <c r="AR107" s="3357"/>
      <c r="AS107" s="3350"/>
      <c r="AT107" s="5365"/>
      <c r="AU107" s="3391">
        <f>SUM(AV107:BA107)</f>
        <v>0</v>
      </c>
      <c r="AV107" s="3391">
        <f>X107</f>
        <v>0</v>
      </c>
      <c r="AW107" s="3391">
        <f>AE107</f>
        <v>0</v>
      </c>
      <c r="AX107" s="3391">
        <f>AD107</f>
        <v>0</v>
      </c>
      <c r="AY107" s="3391">
        <f>AN107</f>
        <v>0</v>
      </c>
      <c r="AZ107" s="3391">
        <f>AQ107</f>
        <v>0</v>
      </c>
      <c r="BA107" s="3391">
        <f>AT107</f>
        <v>0</v>
      </c>
      <c r="BB107" s="5375" t="str">
        <f>IF(OR(E107="جنح ومخالفات",E107="مباني واملاك الدولة"),"م","")</f>
        <v>م</v>
      </c>
    </row>
    <row r="108" spans="1:54" ht="45.9" customHeight="1" thickTop="1" thickBot="1">
      <c r="A108" s="6770"/>
      <c r="B108" s="6764"/>
      <c r="C108" s="6767"/>
      <c r="D108" s="5331" t="str">
        <f>_xlfn.XLOOKUP(F108,التشكيل_القديم!$H$219:$H$299,التشكيل_القديم!$J$219:$J$299,"")</f>
        <v>الخميس</v>
      </c>
      <c r="E108" s="5336" t="str">
        <f>_xlfn.XLOOKUP(F108,التشكيل_القديم!$H$219:$H$299,التشكيل_القديم!$I$219:$I$299,"")</f>
        <v>جنح ومخالفات</v>
      </c>
      <c r="F108" s="5333" t="str">
        <v>الخميس -جنح ومخالفات - ببا - د2</v>
      </c>
      <c r="G108" s="5376" t="str">
        <f t="shared" ref="G108:G111" si="349">IF(BB108 = "", "OK",IF(AND(N108&lt;&gt;0,(O108+W108)=N108),"OK","WRONG"))</f>
        <v>WRONG</v>
      </c>
      <c r="H108" s="3351"/>
      <c r="I108" s="3363"/>
      <c r="J108" s="3363"/>
      <c r="K108" s="3363"/>
      <c r="L108" s="3410"/>
      <c r="M108" s="3411"/>
      <c r="N108" s="5342">
        <f t="shared" ref="N108:N112" si="350">SUM(H108:M108)</f>
        <v>0</v>
      </c>
      <c r="O108" s="5346">
        <f t="shared" ref="O108:O112" si="351">SUM(P108:V108)</f>
        <v>0</v>
      </c>
      <c r="P108" s="3371"/>
      <c r="Q108" s="3372"/>
      <c r="R108" s="3372"/>
      <c r="S108" s="5023"/>
      <c r="T108" s="3372"/>
      <c r="U108" s="3372"/>
      <c r="V108" s="3373"/>
      <c r="W108" s="5350">
        <f t="shared" ref="W108:W112" si="352">X108+AD108+AE108+AN108+AQ108</f>
        <v>0</v>
      </c>
      <c r="X108" s="3551">
        <f t="shared" ref="X108:X112" si="353">SUM(Y108:AC108)</f>
        <v>0</v>
      </c>
      <c r="Y108" s="3362"/>
      <c r="Z108" s="3363"/>
      <c r="AA108" s="3363"/>
      <c r="AB108" s="3363"/>
      <c r="AC108" s="3364"/>
      <c r="AD108" s="5362"/>
      <c r="AE108" s="3398">
        <f t="shared" ref="AE108:AE112" si="354">SUM(AF108:AM108)</f>
        <v>0</v>
      </c>
      <c r="AF108" s="3362"/>
      <c r="AG108" s="3363"/>
      <c r="AH108" s="3363"/>
      <c r="AI108" s="3363"/>
      <c r="AJ108" s="3363"/>
      <c r="AK108" s="3363"/>
      <c r="AL108" s="3363"/>
      <c r="AM108" s="3364"/>
      <c r="AN108" s="3402">
        <f t="shared" ref="AN108:AN112" si="355">AO108+AP108</f>
        <v>0</v>
      </c>
      <c r="AO108" s="3371"/>
      <c r="AP108" s="3373"/>
      <c r="AQ108" s="5338">
        <f t="shared" ref="AQ108:AQ112" si="356">AR108+AS108</f>
        <v>0</v>
      </c>
      <c r="AR108" s="3362"/>
      <c r="AS108" s="3363"/>
      <c r="AT108" s="5366"/>
      <c r="AU108" s="3392">
        <f t="shared" ref="AU108:AU112" si="357">SUM(AV108:BA108)</f>
        <v>0</v>
      </c>
      <c r="AV108" s="3392">
        <f t="shared" ref="AV108:AV112" si="358">X108</f>
        <v>0</v>
      </c>
      <c r="AW108" s="3392">
        <f t="shared" ref="AW108:AW112" si="359">AE108</f>
        <v>0</v>
      </c>
      <c r="AX108" s="3392">
        <f t="shared" ref="AX108:AX112" si="360">AD108</f>
        <v>0</v>
      </c>
      <c r="AY108" s="3392">
        <f t="shared" ref="AY108:AY112" si="361">AN108</f>
        <v>0</v>
      </c>
      <c r="AZ108" s="3392">
        <f t="shared" ref="AZ108:AZ112" si="362">AQ108</f>
        <v>0</v>
      </c>
      <c r="BA108" s="3392">
        <f t="shared" ref="BA108:BA112" si="363">AT108</f>
        <v>0</v>
      </c>
      <c r="BB108" s="5375" t="str">
        <f t="shared" ref="BB108:BB111" si="364">IF(OR(E108="جنح ومخالفات",E108="مباني واملاك الدولة"),"م","")</f>
        <v>م</v>
      </c>
    </row>
    <row r="109" spans="1:54" ht="45.9" customHeight="1" thickTop="1" thickBot="1">
      <c r="A109" s="6770"/>
      <c r="B109" s="6764"/>
      <c r="C109" s="6767"/>
      <c r="D109" s="5331" t="str">
        <f>_xlfn.XLOOKUP(F109,التشكيل_القديم!$H$219:$H$299,التشكيل_القديم!$J$219:$J$299,"")</f>
        <v>الخميس</v>
      </c>
      <c r="E109" s="5336" t="str">
        <f>_xlfn.XLOOKUP(F109,التشكيل_القديم!$H$219:$H$299,التشكيل_القديم!$I$219:$I$299,"")</f>
        <v>جنح المرور</v>
      </c>
      <c r="F109" s="5335" t="str">
        <v>الخميس -جنح المرور - ببا - د2</v>
      </c>
      <c r="G109" s="5376" t="str">
        <f t="shared" si="349"/>
        <v>OK</v>
      </c>
      <c r="H109" s="3354"/>
      <c r="I109" s="3366"/>
      <c r="J109" s="3366"/>
      <c r="K109" s="3366"/>
      <c r="L109" s="3412"/>
      <c r="M109" s="3413"/>
      <c r="N109" s="5343">
        <f t="shared" si="350"/>
        <v>0</v>
      </c>
      <c r="O109" s="5347">
        <f t="shared" si="351"/>
        <v>0</v>
      </c>
      <c r="P109" s="3374"/>
      <c r="Q109" s="3375"/>
      <c r="R109" s="3375"/>
      <c r="S109" s="5024"/>
      <c r="T109" s="3375"/>
      <c r="U109" s="3375"/>
      <c r="V109" s="3376"/>
      <c r="W109" s="5351">
        <f t="shared" si="352"/>
        <v>0</v>
      </c>
      <c r="X109" s="3552">
        <f t="shared" si="353"/>
        <v>0</v>
      </c>
      <c r="Y109" s="3365"/>
      <c r="Z109" s="3366"/>
      <c r="AA109" s="3366"/>
      <c r="AB109" s="3366"/>
      <c r="AC109" s="3367"/>
      <c r="AD109" s="5363"/>
      <c r="AE109" s="3399">
        <f t="shared" si="354"/>
        <v>0</v>
      </c>
      <c r="AF109" s="3365"/>
      <c r="AG109" s="3366"/>
      <c r="AH109" s="3366"/>
      <c r="AI109" s="3366"/>
      <c r="AJ109" s="3366"/>
      <c r="AK109" s="3366"/>
      <c r="AL109" s="3366"/>
      <c r="AM109" s="3367"/>
      <c r="AN109" s="3403">
        <f t="shared" si="355"/>
        <v>0</v>
      </c>
      <c r="AO109" s="3374"/>
      <c r="AP109" s="3376"/>
      <c r="AQ109" s="5339">
        <f t="shared" si="356"/>
        <v>0</v>
      </c>
      <c r="AR109" s="3365"/>
      <c r="AS109" s="3366"/>
      <c r="AT109" s="5367"/>
      <c r="AU109" s="3393">
        <f t="shared" si="357"/>
        <v>0</v>
      </c>
      <c r="AV109" s="3393">
        <f t="shared" si="358"/>
        <v>0</v>
      </c>
      <c r="AW109" s="3393">
        <f t="shared" si="359"/>
        <v>0</v>
      </c>
      <c r="AX109" s="3393">
        <f t="shared" si="360"/>
        <v>0</v>
      </c>
      <c r="AY109" s="3393">
        <f t="shared" si="361"/>
        <v>0</v>
      </c>
      <c r="AZ109" s="3393">
        <f t="shared" si="362"/>
        <v>0</v>
      </c>
      <c r="BA109" s="3393">
        <f t="shared" si="363"/>
        <v>0</v>
      </c>
      <c r="BB109" s="5375" t="str">
        <f t="shared" si="364"/>
        <v/>
      </c>
    </row>
    <row r="110" spans="1:54" ht="45.9" hidden="1" customHeight="1" thickTop="1" thickBot="1">
      <c r="A110" s="6770"/>
      <c r="B110" s="6764"/>
      <c r="C110" s="6767"/>
      <c r="D110" s="5331">
        <f>_xlfn.XLOOKUP(F110,التشكيل_القديم!$H$219:$H$299,التشكيل_القديم!$J$219:$J$299,"")</f>
        <v>0</v>
      </c>
      <c r="E110" s="5336">
        <f>_xlfn.XLOOKUP(F110,التشكيل_القديم!$H$219:$H$299,التشكيل_القديم!$I$219:$I$299,"")</f>
        <v>0</v>
      </c>
      <c r="F110" s="5334"/>
      <c r="G110" s="5376" t="str">
        <f t="shared" si="349"/>
        <v>OK</v>
      </c>
      <c r="H110" s="3351"/>
      <c r="I110" s="3363"/>
      <c r="J110" s="3363"/>
      <c r="K110" s="3363"/>
      <c r="L110" s="3410"/>
      <c r="M110" s="3411"/>
      <c r="N110" s="5342">
        <f t="shared" si="350"/>
        <v>0</v>
      </c>
      <c r="O110" s="5346">
        <f t="shared" si="351"/>
        <v>0</v>
      </c>
      <c r="P110" s="3352"/>
      <c r="Q110" s="3353"/>
      <c r="R110" s="3353"/>
      <c r="S110" s="5023"/>
      <c r="T110" s="3372"/>
      <c r="U110" s="3372"/>
      <c r="V110" s="3373"/>
      <c r="W110" s="5350">
        <f t="shared" si="352"/>
        <v>0</v>
      </c>
      <c r="X110" s="3551">
        <f t="shared" si="353"/>
        <v>0</v>
      </c>
      <c r="Y110" s="3362"/>
      <c r="Z110" s="3363"/>
      <c r="AA110" s="3363"/>
      <c r="AB110" s="3363"/>
      <c r="AC110" s="3364"/>
      <c r="AD110" s="5362"/>
      <c r="AE110" s="3398">
        <f t="shared" si="354"/>
        <v>0</v>
      </c>
      <c r="AF110" s="3362"/>
      <c r="AG110" s="3363"/>
      <c r="AH110" s="3363"/>
      <c r="AI110" s="3363"/>
      <c r="AJ110" s="3363"/>
      <c r="AK110" s="3363"/>
      <c r="AL110" s="3363"/>
      <c r="AM110" s="3364"/>
      <c r="AN110" s="3402">
        <f t="shared" si="355"/>
        <v>0</v>
      </c>
      <c r="AO110" s="3371"/>
      <c r="AP110" s="3373"/>
      <c r="AQ110" s="5338">
        <f t="shared" si="356"/>
        <v>0</v>
      </c>
      <c r="AR110" s="3362"/>
      <c r="AS110" s="3363"/>
      <c r="AT110" s="5366"/>
      <c r="AU110" s="3392">
        <f t="shared" si="357"/>
        <v>0</v>
      </c>
      <c r="AV110" s="3392">
        <f t="shared" si="358"/>
        <v>0</v>
      </c>
      <c r="AW110" s="3392">
        <f t="shared" si="359"/>
        <v>0</v>
      </c>
      <c r="AX110" s="3392">
        <f t="shared" si="360"/>
        <v>0</v>
      </c>
      <c r="AY110" s="3392">
        <f t="shared" si="361"/>
        <v>0</v>
      </c>
      <c r="AZ110" s="3392">
        <f t="shared" si="362"/>
        <v>0</v>
      </c>
      <c r="BA110" s="3392">
        <f t="shared" si="363"/>
        <v>0</v>
      </c>
      <c r="BB110" s="5375" t="str">
        <f t="shared" si="364"/>
        <v/>
      </c>
    </row>
    <row r="111" spans="1:54" ht="45.9" hidden="1" customHeight="1" thickBot="1">
      <c r="A111" s="6771"/>
      <c r="B111" s="6765"/>
      <c r="C111" s="6768"/>
      <c r="D111" s="5331">
        <f>_xlfn.XLOOKUP(F111,التشكيل_القديم!$H$219:$H$299,التشكيل_القديم!$J$219:$J$299,"")</f>
        <v>0</v>
      </c>
      <c r="E111" s="5336">
        <f>_xlfn.XLOOKUP(F111,التشكيل_القديم!$H$219:$H$299,التشكيل_القديم!$I$219:$I$299,"")</f>
        <v>0</v>
      </c>
      <c r="F111" s="5332"/>
      <c r="G111" s="5376" t="str">
        <f t="shared" si="349"/>
        <v>OK</v>
      </c>
      <c r="H111" s="3345"/>
      <c r="I111" s="5354"/>
      <c r="J111" s="5354"/>
      <c r="K111" s="5354"/>
      <c r="L111" s="5359"/>
      <c r="M111" s="5360"/>
      <c r="N111" s="5344">
        <f t="shared" si="350"/>
        <v>0</v>
      </c>
      <c r="O111" s="5348">
        <f t="shared" si="351"/>
        <v>0</v>
      </c>
      <c r="P111" s="3347"/>
      <c r="Q111" s="3346"/>
      <c r="R111" s="3346"/>
      <c r="S111" s="5025"/>
      <c r="T111" s="5358"/>
      <c r="U111" s="5358"/>
      <c r="V111" s="5356"/>
      <c r="W111" s="5352">
        <f t="shared" si="352"/>
        <v>0</v>
      </c>
      <c r="X111" s="3553">
        <f t="shared" si="353"/>
        <v>0</v>
      </c>
      <c r="Y111" s="5353"/>
      <c r="Z111" s="5354"/>
      <c r="AA111" s="5354"/>
      <c r="AB111" s="5354"/>
      <c r="AC111" s="5357"/>
      <c r="AD111" s="5364"/>
      <c r="AE111" s="3400">
        <f t="shared" si="354"/>
        <v>0</v>
      </c>
      <c r="AF111" s="5353"/>
      <c r="AG111" s="5354"/>
      <c r="AH111" s="5354"/>
      <c r="AI111" s="5354"/>
      <c r="AJ111" s="5354"/>
      <c r="AK111" s="5354"/>
      <c r="AL111" s="5354"/>
      <c r="AM111" s="5357"/>
      <c r="AN111" s="3404">
        <f t="shared" si="355"/>
        <v>0</v>
      </c>
      <c r="AO111" s="5355"/>
      <c r="AP111" s="5356"/>
      <c r="AQ111" s="5340">
        <f t="shared" si="356"/>
        <v>0</v>
      </c>
      <c r="AR111" s="5353"/>
      <c r="AS111" s="5354"/>
      <c r="AT111" s="5368"/>
      <c r="AU111" s="3394">
        <f t="shared" si="357"/>
        <v>0</v>
      </c>
      <c r="AV111" s="3394">
        <f t="shared" si="358"/>
        <v>0</v>
      </c>
      <c r="AW111" s="3394">
        <f t="shared" si="359"/>
        <v>0</v>
      </c>
      <c r="AX111" s="3394">
        <f t="shared" si="360"/>
        <v>0</v>
      </c>
      <c r="AY111" s="3394">
        <f t="shared" si="361"/>
        <v>0</v>
      </c>
      <c r="AZ111" s="3394">
        <f t="shared" si="362"/>
        <v>0</v>
      </c>
      <c r="BA111" s="3394">
        <f t="shared" si="363"/>
        <v>0</v>
      </c>
      <c r="BB111" s="5375" t="str">
        <f t="shared" si="364"/>
        <v/>
      </c>
    </row>
    <row r="112" spans="1:54" ht="45.9" customHeight="1" thickBot="1">
      <c r="A112" s="6759" t="str">
        <f xml:space="preserve"> "اجمالي " &amp;A107</f>
        <v>اجمالي الدائرة الثانية جزئي مركز ببا</v>
      </c>
      <c r="B112" s="6760"/>
      <c r="C112" s="6760"/>
      <c r="D112" s="6757"/>
      <c r="E112" s="6760"/>
      <c r="F112" s="6761"/>
      <c r="G112" s="5369"/>
      <c r="H112" s="5370">
        <f>SUM(H107:H111)</f>
        <v>0</v>
      </c>
      <c r="I112" s="3415">
        <f>SUM(I107:I111)</f>
        <v>0</v>
      </c>
      <c r="J112" s="3415">
        <f t="shared" ref="J112:M112" si="365">SUM(J107:J111)</f>
        <v>0</v>
      </c>
      <c r="K112" s="3415">
        <f t="shared" si="365"/>
        <v>0</v>
      </c>
      <c r="L112" s="3415">
        <f t="shared" si="365"/>
        <v>0</v>
      </c>
      <c r="M112" s="3415">
        <f t="shared" si="365"/>
        <v>0</v>
      </c>
      <c r="N112" s="5371">
        <f t="shared" si="350"/>
        <v>0</v>
      </c>
      <c r="O112" s="5372">
        <f t="shared" si="351"/>
        <v>0</v>
      </c>
      <c r="P112" s="3415">
        <f t="shared" ref="P112:S112" si="366">SUM(P107:P111)</f>
        <v>0</v>
      </c>
      <c r="Q112" s="3415">
        <f t="shared" si="366"/>
        <v>0</v>
      </c>
      <c r="R112" s="3415">
        <f t="shared" si="366"/>
        <v>0</v>
      </c>
      <c r="S112" s="5026">
        <f t="shared" si="366"/>
        <v>0</v>
      </c>
      <c r="T112" s="3415">
        <f>SUM(T107:T111)</f>
        <v>0</v>
      </c>
      <c r="U112" s="3415">
        <f t="shared" ref="U112" si="367">SUM(U107:U111)</f>
        <v>0</v>
      </c>
      <c r="V112" s="3415">
        <f>SUM(V107:V111)</f>
        <v>0</v>
      </c>
      <c r="W112" s="5373">
        <f t="shared" si="352"/>
        <v>0</v>
      </c>
      <c r="X112" s="3415">
        <f t="shared" si="353"/>
        <v>0</v>
      </c>
      <c r="Y112" s="3415">
        <f t="shared" ref="Y112:AD112" si="368">SUM(Y107:Y111)</f>
        <v>0</v>
      </c>
      <c r="Z112" s="3415">
        <f t="shared" si="368"/>
        <v>0</v>
      </c>
      <c r="AA112" s="3415">
        <f t="shared" si="368"/>
        <v>0</v>
      </c>
      <c r="AB112" s="3415">
        <f t="shared" si="368"/>
        <v>0</v>
      </c>
      <c r="AC112" s="3415">
        <f t="shared" si="368"/>
        <v>0</v>
      </c>
      <c r="AD112" s="3415">
        <f t="shared" si="368"/>
        <v>0</v>
      </c>
      <c r="AE112" s="3416">
        <f t="shared" si="354"/>
        <v>0</v>
      </c>
      <c r="AF112" s="3415">
        <f t="shared" ref="AF112:AM112" si="369">SUM(AF107:AF111)</f>
        <v>0</v>
      </c>
      <c r="AG112" s="3415">
        <f t="shared" si="369"/>
        <v>0</v>
      </c>
      <c r="AH112" s="3415">
        <f t="shared" si="369"/>
        <v>0</v>
      </c>
      <c r="AI112" s="3415">
        <f t="shared" si="369"/>
        <v>0</v>
      </c>
      <c r="AJ112" s="3415">
        <f t="shared" si="369"/>
        <v>0</v>
      </c>
      <c r="AK112" s="3415">
        <f t="shared" si="369"/>
        <v>0</v>
      </c>
      <c r="AL112" s="3415">
        <f t="shared" si="369"/>
        <v>0</v>
      </c>
      <c r="AM112" s="3415">
        <f t="shared" si="369"/>
        <v>0</v>
      </c>
      <c r="AN112" s="3417">
        <f t="shared" si="355"/>
        <v>0</v>
      </c>
      <c r="AO112" s="3415">
        <f t="shared" ref="AO112:AP112" si="370">SUM(AO107:AO111)</f>
        <v>0</v>
      </c>
      <c r="AP112" s="3415">
        <f t="shared" si="370"/>
        <v>0</v>
      </c>
      <c r="AQ112" s="3415">
        <f t="shared" si="356"/>
        <v>0</v>
      </c>
      <c r="AR112" s="3415">
        <f t="shared" ref="AR112:AT112" si="371">SUM(AR107:AR111)</f>
        <v>0</v>
      </c>
      <c r="AS112" s="3415">
        <f t="shared" si="371"/>
        <v>0</v>
      </c>
      <c r="AT112" s="5374">
        <f t="shared" si="371"/>
        <v>0</v>
      </c>
      <c r="AU112" s="3415">
        <f t="shared" si="357"/>
        <v>0</v>
      </c>
      <c r="AV112" s="3415">
        <f t="shared" si="358"/>
        <v>0</v>
      </c>
      <c r="AW112" s="3415">
        <f t="shared" si="359"/>
        <v>0</v>
      </c>
      <c r="AX112" s="3415">
        <f t="shared" si="360"/>
        <v>0</v>
      </c>
      <c r="AY112" s="3415">
        <f t="shared" si="361"/>
        <v>0</v>
      </c>
      <c r="AZ112" s="3415">
        <f t="shared" si="362"/>
        <v>0</v>
      </c>
      <c r="BA112" s="3415">
        <f t="shared" si="363"/>
        <v>0</v>
      </c>
      <c r="BB112" s="3418"/>
    </row>
    <row r="113" spans="1:54" ht="45.9" customHeight="1" thickBot="1">
      <c r="A113" s="6769" t="s">
        <v>301</v>
      </c>
      <c r="B113" s="6763" t="str" cm="1">
        <f t="array" ref="B113">_xlfn.XLOOKUP(1, (INDEX(التشكيل_القديم!$M$219:$T$244, ,6)=$A113) * (INDEX(التشكيل_القديم!$M$219:$T$244, ,7)="رئيس الدائرة"), INDEX(التشكيل_القديم!$M$219:$T$244, ,2))</f>
        <v>مصطفى محمد سيد محمد عطوه</v>
      </c>
      <c r="C113" s="6766" t="str">
        <f>_xlfn.XLOOKUP($B113,التشكيل_القديم!$N$219:$N$254,التشكيل_القديم!$P$219:$P$254,"")</f>
        <v>أ</v>
      </c>
      <c r="D113" s="5331" t="str">
        <f>_xlfn.XLOOKUP(F113,التشكيل_القديم!$H$219:$H$299,التشكيل_القديم!$J$219:$J$299,"")</f>
        <v>الأربعاء</v>
      </c>
      <c r="E113" s="5336" t="str">
        <f>_xlfn.XLOOKUP(F113,التشكيل_القديم!$H$219:$H$299,التشكيل_القديم!$I$219:$I$299,"")</f>
        <v>جنح ومخالفات</v>
      </c>
      <c r="F113" s="5332" t="str" cm="1">
        <f t="array" ref="F113:F114">_xlfn._xlws.FILTER(التشكيل_القديم!$H$219:$H$299,التشكيل_القديم!$E$219:$E$299=$A113,"")</f>
        <v>الأربعاء -جنح ومخالفات - ببا - د2</v>
      </c>
      <c r="G113" s="5376" t="str">
        <f>IF(BB113 = "", "OK",IF(AND(N113&lt;&gt;0,(O113+W113)=N113),"OK","WRONG"))</f>
        <v>WRONG</v>
      </c>
      <c r="H113" s="3377"/>
      <c r="I113" s="3350"/>
      <c r="J113" s="3350"/>
      <c r="K113" s="3350"/>
      <c r="L113" s="3408"/>
      <c r="M113" s="3409"/>
      <c r="N113" s="5341">
        <f>SUM(H113:M113)</f>
        <v>0</v>
      </c>
      <c r="O113" s="5345">
        <f>SUM(P113:V113)</f>
        <v>0</v>
      </c>
      <c r="P113" s="3368"/>
      <c r="Q113" s="3369"/>
      <c r="R113" s="3369"/>
      <c r="S113" s="5022"/>
      <c r="T113" s="3369"/>
      <c r="U113" s="3369"/>
      <c r="V113" s="3370"/>
      <c r="W113" s="5349">
        <f>X113+AD113+AE113+AN113+AQ113+AT113</f>
        <v>0</v>
      </c>
      <c r="X113" s="3550">
        <f>SUM(Y113:AC113)</f>
        <v>0</v>
      </c>
      <c r="Y113" s="3357"/>
      <c r="Z113" s="3350"/>
      <c r="AA113" s="3350"/>
      <c r="AB113" s="3350"/>
      <c r="AC113" s="3361"/>
      <c r="AD113" s="5361"/>
      <c r="AE113" s="3397">
        <f>SUM(AF113:AM113)</f>
        <v>0</v>
      </c>
      <c r="AF113" s="3357"/>
      <c r="AG113" s="3350"/>
      <c r="AH113" s="3350"/>
      <c r="AI113" s="3350"/>
      <c r="AJ113" s="3350"/>
      <c r="AK113" s="3350"/>
      <c r="AL113" s="3350"/>
      <c r="AM113" s="3361"/>
      <c r="AN113" s="3401">
        <f>AO113+AP113</f>
        <v>0</v>
      </c>
      <c r="AO113" s="3368"/>
      <c r="AP113" s="3370"/>
      <c r="AQ113" s="5337">
        <f>AR113+AS113</f>
        <v>0</v>
      </c>
      <c r="AR113" s="3357"/>
      <c r="AS113" s="3350"/>
      <c r="AT113" s="5365"/>
      <c r="AU113" s="3391">
        <f>SUM(AV113:BA113)</f>
        <v>0</v>
      </c>
      <c r="AV113" s="3391">
        <f>X113</f>
        <v>0</v>
      </c>
      <c r="AW113" s="3391">
        <f>AE113</f>
        <v>0</v>
      </c>
      <c r="AX113" s="3391">
        <f>AD113</f>
        <v>0</v>
      </c>
      <c r="AY113" s="3391">
        <f>AN113</f>
        <v>0</v>
      </c>
      <c r="AZ113" s="3391">
        <f>AQ113</f>
        <v>0</v>
      </c>
      <c r="BA113" s="3391">
        <f>AT113</f>
        <v>0</v>
      </c>
      <c r="BB113" s="5375" t="str">
        <f>IF(OR(E113="جنح ومخالفات",E113="مباني واملاك الدولة"),"م","")</f>
        <v>م</v>
      </c>
    </row>
    <row r="114" spans="1:54" ht="45.9" customHeight="1" thickTop="1" thickBot="1">
      <c r="A114" s="6770"/>
      <c r="B114" s="6764"/>
      <c r="C114" s="6767"/>
      <c r="D114" s="5331" t="str">
        <f>_xlfn.XLOOKUP(F114,التشكيل_القديم!$H$219:$H$299,التشكيل_القديم!$J$219:$J$299,"")</f>
        <v>الخميس</v>
      </c>
      <c r="E114" s="5336" t="str">
        <f>_xlfn.XLOOKUP(F114,التشكيل_القديم!$H$219:$H$299,التشكيل_القديم!$I$219:$I$299,"")</f>
        <v>جنح ومخالفات</v>
      </c>
      <c r="F114" s="5333" t="str">
        <v>الخميس -جنح ومخالفات - ببا - د2</v>
      </c>
      <c r="G114" s="5376" t="str">
        <f t="shared" ref="G114:G117" si="372">IF(BB114 = "", "OK",IF(AND(N114&lt;&gt;0,(O114+W114)=N114),"OK","WRONG"))</f>
        <v>WRONG</v>
      </c>
      <c r="H114" s="3351"/>
      <c r="I114" s="3363"/>
      <c r="J114" s="3363"/>
      <c r="K114" s="3363"/>
      <c r="L114" s="3410"/>
      <c r="M114" s="3411"/>
      <c r="N114" s="5342">
        <f t="shared" ref="N114:N118" si="373">SUM(H114:M114)</f>
        <v>0</v>
      </c>
      <c r="O114" s="5346">
        <f t="shared" ref="O114:O118" si="374">SUM(P114:V114)</f>
        <v>0</v>
      </c>
      <c r="P114" s="3371"/>
      <c r="Q114" s="3372"/>
      <c r="R114" s="3372"/>
      <c r="S114" s="5023"/>
      <c r="T114" s="3372"/>
      <c r="U114" s="3372"/>
      <c r="V114" s="3373"/>
      <c r="W114" s="5350">
        <f t="shared" ref="W114:W118" si="375">X114+AD114+AE114+AN114+AQ114</f>
        <v>0</v>
      </c>
      <c r="X114" s="3551">
        <f t="shared" ref="X114:X118" si="376">SUM(Y114:AC114)</f>
        <v>0</v>
      </c>
      <c r="Y114" s="3362"/>
      <c r="Z114" s="3363"/>
      <c r="AA114" s="3363"/>
      <c r="AB114" s="3363"/>
      <c r="AC114" s="3364"/>
      <c r="AD114" s="5362"/>
      <c r="AE114" s="3398">
        <f t="shared" ref="AE114:AE118" si="377">SUM(AF114:AM114)</f>
        <v>0</v>
      </c>
      <c r="AF114" s="3362"/>
      <c r="AG114" s="3363"/>
      <c r="AH114" s="3363"/>
      <c r="AI114" s="3363"/>
      <c r="AJ114" s="3363"/>
      <c r="AK114" s="3363"/>
      <c r="AL114" s="3363"/>
      <c r="AM114" s="3364"/>
      <c r="AN114" s="3402">
        <f t="shared" ref="AN114:AN118" si="378">AO114+AP114</f>
        <v>0</v>
      </c>
      <c r="AO114" s="3371"/>
      <c r="AP114" s="3373"/>
      <c r="AQ114" s="5338">
        <f t="shared" ref="AQ114:AQ118" si="379">AR114+AS114</f>
        <v>0</v>
      </c>
      <c r="AR114" s="3362"/>
      <c r="AS114" s="3363"/>
      <c r="AT114" s="5366"/>
      <c r="AU114" s="3392">
        <f t="shared" ref="AU114:AU118" si="380">SUM(AV114:BA114)</f>
        <v>0</v>
      </c>
      <c r="AV114" s="3392">
        <f t="shared" ref="AV114:AV118" si="381">X114</f>
        <v>0</v>
      </c>
      <c r="AW114" s="3392">
        <f t="shared" ref="AW114:AW118" si="382">AE114</f>
        <v>0</v>
      </c>
      <c r="AX114" s="3392">
        <f t="shared" ref="AX114:AX118" si="383">AD114</f>
        <v>0</v>
      </c>
      <c r="AY114" s="3392">
        <f t="shared" ref="AY114:AY118" si="384">AN114</f>
        <v>0</v>
      </c>
      <c r="AZ114" s="3392">
        <f t="shared" ref="AZ114:AZ118" si="385">AQ114</f>
        <v>0</v>
      </c>
      <c r="BA114" s="3392">
        <f t="shared" ref="BA114:BA118" si="386">AT114</f>
        <v>0</v>
      </c>
      <c r="BB114" s="5375" t="str">
        <f t="shared" ref="BB114:BB117" si="387">IF(OR(E114="جنح ومخالفات",E114="مباني واملاك الدولة"),"م","")</f>
        <v>م</v>
      </c>
    </row>
    <row r="115" spans="1:54" ht="45.9" hidden="1" customHeight="1" thickTop="1" thickBot="1">
      <c r="A115" s="6770"/>
      <c r="B115" s="6764"/>
      <c r="C115" s="6767"/>
      <c r="D115" s="5331">
        <f>_xlfn.XLOOKUP(F115,التشكيل_القديم!$H$219:$H$299,التشكيل_القديم!$J$219:$J$299,"")</f>
        <v>0</v>
      </c>
      <c r="E115" s="5336">
        <f>_xlfn.XLOOKUP(F115,التشكيل_القديم!$H$219:$H$299,التشكيل_القديم!$I$219:$I$299,"")</f>
        <v>0</v>
      </c>
      <c r="F115" s="5335"/>
      <c r="G115" s="5376" t="str">
        <f t="shared" si="372"/>
        <v>OK</v>
      </c>
      <c r="H115" s="3354"/>
      <c r="I115" s="3366"/>
      <c r="J115" s="3366"/>
      <c r="K115" s="3366"/>
      <c r="L115" s="3412"/>
      <c r="M115" s="3413"/>
      <c r="N115" s="5343">
        <f t="shared" si="373"/>
        <v>0</v>
      </c>
      <c r="O115" s="5347">
        <f t="shared" si="374"/>
        <v>0</v>
      </c>
      <c r="P115" s="3374"/>
      <c r="Q115" s="3375"/>
      <c r="R115" s="3375"/>
      <c r="S115" s="5024"/>
      <c r="T115" s="3375"/>
      <c r="U115" s="3375"/>
      <c r="V115" s="3376"/>
      <c r="W115" s="5351">
        <f t="shared" si="375"/>
        <v>0</v>
      </c>
      <c r="X115" s="3552">
        <f t="shared" si="376"/>
        <v>0</v>
      </c>
      <c r="Y115" s="3365"/>
      <c r="Z115" s="3366"/>
      <c r="AA115" s="3366"/>
      <c r="AB115" s="3366"/>
      <c r="AC115" s="3367"/>
      <c r="AD115" s="5363"/>
      <c r="AE115" s="3399">
        <f t="shared" si="377"/>
        <v>0</v>
      </c>
      <c r="AF115" s="3365"/>
      <c r="AG115" s="3366"/>
      <c r="AH115" s="3366"/>
      <c r="AI115" s="3366"/>
      <c r="AJ115" s="3366"/>
      <c r="AK115" s="3366"/>
      <c r="AL115" s="3366"/>
      <c r="AM115" s="3367"/>
      <c r="AN115" s="3403">
        <f t="shared" si="378"/>
        <v>0</v>
      </c>
      <c r="AO115" s="3374"/>
      <c r="AP115" s="3376"/>
      <c r="AQ115" s="5339">
        <f t="shared" si="379"/>
        <v>0</v>
      </c>
      <c r="AR115" s="3365"/>
      <c r="AS115" s="3366"/>
      <c r="AT115" s="5367"/>
      <c r="AU115" s="3393">
        <f t="shared" si="380"/>
        <v>0</v>
      </c>
      <c r="AV115" s="3393">
        <f t="shared" si="381"/>
        <v>0</v>
      </c>
      <c r="AW115" s="3393">
        <f t="shared" si="382"/>
        <v>0</v>
      </c>
      <c r="AX115" s="3393">
        <f t="shared" si="383"/>
        <v>0</v>
      </c>
      <c r="AY115" s="3393">
        <f t="shared" si="384"/>
        <v>0</v>
      </c>
      <c r="AZ115" s="3393">
        <f t="shared" si="385"/>
        <v>0</v>
      </c>
      <c r="BA115" s="3393">
        <f t="shared" si="386"/>
        <v>0</v>
      </c>
      <c r="BB115" s="5375" t="str">
        <f t="shared" si="387"/>
        <v/>
      </c>
    </row>
    <row r="116" spans="1:54" ht="45.9" hidden="1" customHeight="1" thickTop="1" thickBot="1">
      <c r="A116" s="6770"/>
      <c r="B116" s="6764"/>
      <c r="C116" s="6767"/>
      <c r="D116" s="5331">
        <f>_xlfn.XLOOKUP(F116,التشكيل_القديم!$H$219:$H$299,التشكيل_القديم!$J$219:$J$299,"")</f>
        <v>0</v>
      </c>
      <c r="E116" s="5336">
        <f>_xlfn.XLOOKUP(F116,التشكيل_القديم!$H$219:$H$299,التشكيل_القديم!$I$219:$I$299,"")</f>
        <v>0</v>
      </c>
      <c r="F116" s="5334"/>
      <c r="G116" s="5376" t="str">
        <f t="shared" si="372"/>
        <v>OK</v>
      </c>
      <c r="H116" s="3351"/>
      <c r="I116" s="3363"/>
      <c r="J116" s="3363"/>
      <c r="K116" s="3363"/>
      <c r="L116" s="3410"/>
      <c r="M116" s="3411"/>
      <c r="N116" s="5342">
        <f t="shared" si="373"/>
        <v>0</v>
      </c>
      <c r="O116" s="5346">
        <f t="shared" si="374"/>
        <v>0</v>
      </c>
      <c r="P116" s="3352"/>
      <c r="Q116" s="3353"/>
      <c r="R116" s="3353"/>
      <c r="S116" s="5023"/>
      <c r="T116" s="3372"/>
      <c r="U116" s="3372"/>
      <c r="V116" s="3373"/>
      <c r="W116" s="5350">
        <f t="shared" si="375"/>
        <v>0</v>
      </c>
      <c r="X116" s="3551">
        <f t="shared" si="376"/>
        <v>0</v>
      </c>
      <c r="Y116" s="3362"/>
      <c r="Z116" s="3363"/>
      <c r="AA116" s="3363"/>
      <c r="AB116" s="3363"/>
      <c r="AC116" s="3364"/>
      <c r="AD116" s="5362"/>
      <c r="AE116" s="3398">
        <f t="shared" si="377"/>
        <v>0</v>
      </c>
      <c r="AF116" s="3362"/>
      <c r="AG116" s="3363"/>
      <c r="AH116" s="3363"/>
      <c r="AI116" s="3363"/>
      <c r="AJ116" s="3363"/>
      <c r="AK116" s="3363"/>
      <c r="AL116" s="3363"/>
      <c r="AM116" s="3364"/>
      <c r="AN116" s="3402">
        <f t="shared" si="378"/>
        <v>0</v>
      </c>
      <c r="AO116" s="3371"/>
      <c r="AP116" s="3373"/>
      <c r="AQ116" s="5338">
        <f t="shared" si="379"/>
        <v>0</v>
      </c>
      <c r="AR116" s="3362"/>
      <c r="AS116" s="3363"/>
      <c r="AT116" s="5366"/>
      <c r="AU116" s="3392">
        <f t="shared" si="380"/>
        <v>0</v>
      </c>
      <c r="AV116" s="3392">
        <f t="shared" si="381"/>
        <v>0</v>
      </c>
      <c r="AW116" s="3392">
        <f t="shared" si="382"/>
        <v>0</v>
      </c>
      <c r="AX116" s="3392">
        <f t="shared" si="383"/>
        <v>0</v>
      </c>
      <c r="AY116" s="3392">
        <f t="shared" si="384"/>
        <v>0</v>
      </c>
      <c r="AZ116" s="3392">
        <f t="shared" si="385"/>
        <v>0</v>
      </c>
      <c r="BA116" s="3392">
        <f t="shared" si="386"/>
        <v>0</v>
      </c>
      <c r="BB116" s="5375" t="str">
        <f t="shared" si="387"/>
        <v/>
      </c>
    </row>
    <row r="117" spans="1:54" ht="45.9" hidden="1" customHeight="1" thickBot="1">
      <c r="A117" s="6771"/>
      <c r="B117" s="6765"/>
      <c r="C117" s="6768"/>
      <c r="D117" s="5331">
        <f>_xlfn.XLOOKUP(F117,التشكيل_القديم!$H$219:$H$299,التشكيل_القديم!$J$219:$J$299,"")</f>
        <v>0</v>
      </c>
      <c r="E117" s="5336">
        <f>_xlfn.XLOOKUP(F117,التشكيل_القديم!$H$219:$H$299,التشكيل_القديم!$I$219:$I$299,"")</f>
        <v>0</v>
      </c>
      <c r="F117" s="5332"/>
      <c r="G117" s="5376" t="str">
        <f t="shared" si="372"/>
        <v>OK</v>
      </c>
      <c r="H117" s="3345"/>
      <c r="I117" s="5354"/>
      <c r="J117" s="5354"/>
      <c r="K117" s="5354"/>
      <c r="L117" s="5359"/>
      <c r="M117" s="5360"/>
      <c r="N117" s="5344">
        <f t="shared" si="373"/>
        <v>0</v>
      </c>
      <c r="O117" s="5348">
        <f t="shared" si="374"/>
        <v>0</v>
      </c>
      <c r="P117" s="3347"/>
      <c r="Q117" s="3346"/>
      <c r="R117" s="3346"/>
      <c r="S117" s="5025"/>
      <c r="T117" s="5358"/>
      <c r="U117" s="5358"/>
      <c r="V117" s="5356"/>
      <c r="W117" s="5352">
        <f t="shared" si="375"/>
        <v>0</v>
      </c>
      <c r="X117" s="3553">
        <f t="shared" si="376"/>
        <v>0</v>
      </c>
      <c r="Y117" s="5353"/>
      <c r="Z117" s="5354"/>
      <c r="AA117" s="5354"/>
      <c r="AB117" s="5354"/>
      <c r="AC117" s="5357"/>
      <c r="AD117" s="5364"/>
      <c r="AE117" s="3400">
        <f t="shared" si="377"/>
        <v>0</v>
      </c>
      <c r="AF117" s="5353"/>
      <c r="AG117" s="5354"/>
      <c r="AH117" s="5354"/>
      <c r="AI117" s="5354"/>
      <c r="AJ117" s="5354"/>
      <c r="AK117" s="5354"/>
      <c r="AL117" s="5354"/>
      <c r="AM117" s="5357"/>
      <c r="AN117" s="3404">
        <f t="shared" si="378"/>
        <v>0</v>
      </c>
      <c r="AO117" s="5355"/>
      <c r="AP117" s="5356"/>
      <c r="AQ117" s="5340">
        <f t="shared" si="379"/>
        <v>0</v>
      </c>
      <c r="AR117" s="5353"/>
      <c r="AS117" s="5354"/>
      <c r="AT117" s="5368"/>
      <c r="AU117" s="3394">
        <f t="shared" si="380"/>
        <v>0</v>
      </c>
      <c r="AV117" s="3394">
        <f t="shared" si="381"/>
        <v>0</v>
      </c>
      <c r="AW117" s="3394">
        <f t="shared" si="382"/>
        <v>0</v>
      </c>
      <c r="AX117" s="3394">
        <f t="shared" si="383"/>
        <v>0</v>
      </c>
      <c r="AY117" s="3394">
        <f t="shared" si="384"/>
        <v>0</v>
      </c>
      <c r="AZ117" s="3394">
        <f t="shared" si="385"/>
        <v>0</v>
      </c>
      <c r="BA117" s="3394">
        <f t="shared" si="386"/>
        <v>0</v>
      </c>
      <c r="BB117" s="5375" t="str">
        <f t="shared" si="387"/>
        <v/>
      </c>
    </row>
    <row r="118" spans="1:54" ht="45.9" customHeight="1" thickBot="1">
      <c r="A118" s="6759" t="str">
        <f xml:space="preserve"> "اجمالي " &amp;A113</f>
        <v>اجمالي الدائرة الثالثة جزئي مركز ببا</v>
      </c>
      <c r="B118" s="6760"/>
      <c r="C118" s="6760"/>
      <c r="D118" s="6757"/>
      <c r="E118" s="6760"/>
      <c r="F118" s="6761"/>
      <c r="G118" s="5369"/>
      <c r="H118" s="5370">
        <f>SUM(H113:H117)</f>
        <v>0</v>
      </c>
      <c r="I118" s="3415">
        <f>SUM(I113:I117)</f>
        <v>0</v>
      </c>
      <c r="J118" s="3415">
        <f t="shared" ref="J118:M118" si="388">SUM(J113:J117)</f>
        <v>0</v>
      </c>
      <c r="K118" s="3415">
        <f t="shared" si="388"/>
        <v>0</v>
      </c>
      <c r="L118" s="3415">
        <f t="shared" si="388"/>
        <v>0</v>
      </c>
      <c r="M118" s="3415">
        <f t="shared" si="388"/>
        <v>0</v>
      </c>
      <c r="N118" s="5371">
        <f t="shared" si="373"/>
        <v>0</v>
      </c>
      <c r="O118" s="5372">
        <f t="shared" si="374"/>
        <v>0</v>
      </c>
      <c r="P118" s="3415">
        <f t="shared" ref="P118:S118" si="389">SUM(P113:P117)</f>
        <v>0</v>
      </c>
      <c r="Q118" s="3415">
        <f t="shared" si="389"/>
        <v>0</v>
      </c>
      <c r="R118" s="3415">
        <f t="shared" si="389"/>
        <v>0</v>
      </c>
      <c r="S118" s="5026">
        <f t="shared" si="389"/>
        <v>0</v>
      </c>
      <c r="T118" s="3415">
        <f>SUM(T113:T117)</f>
        <v>0</v>
      </c>
      <c r="U118" s="3415">
        <f t="shared" ref="U118" si="390">SUM(U113:U117)</f>
        <v>0</v>
      </c>
      <c r="V118" s="3415">
        <f>SUM(V113:V117)</f>
        <v>0</v>
      </c>
      <c r="W118" s="5373">
        <f t="shared" si="375"/>
        <v>0</v>
      </c>
      <c r="X118" s="3415">
        <f t="shared" si="376"/>
        <v>0</v>
      </c>
      <c r="Y118" s="3415">
        <f t="shared" ref="Y118:AD118" si="391">SUM(Y113:Y117)</f>
        <v>0</v>
      </c>
      <c r="Z118" s="3415">
        <f t="shared" si="391"/>
        <v>0</v>
      </c>
      <c r="AA118" s="3415">
        <f t="shared" si="391"/>
        <v>0</v>
      </c>
      <c r="AB118" s="3415">
        <f t="shared" si="391"/>
        <v>0</v>
      </c>
      <c r="AC118" s="3415">
        <f t="shared" si="391"/>
        <v>0</v>
      </c>
      <c r="AD118" s="3415">
        <f t="shared" si="391"/>
        <v>0</v>
      </c>
      <c r="AE118" s="3416">
        <f t="shared" si="377"/>
        <v>0</v>
      </c>
      <c r="AF118" s="3415">
        <f t="shared" ref="AF118:AM118" si="392">SUM(AF113:AF117)</f>
        <v>0</v>
      </c>
      <c r="AG118" s="3415">
        <f t="shared" si="392"/>
        <v>0</v>
      </c>
      <c r="AH118" s="3415">
        <f t="shared" si="392"/>
        <v>0</v>
      </c>
      <c r="AI118" s="3415">
        <f t="shared" si="392"/>
        <v>0</v>
      </c>
      <c r="AJ118" s="3415">
        <f t="shared" si="392"/>
        <v>0</v>
      </c>
      <c r="AK118" s="3415">
        <f t="shared" si="392"/>
        <v>0</v>
      </c>
      <c r="AL118" s="3415">
        <f t="shared" si="392"/>
        <v>0</v>
      </c>
      <c r="AM118" s="3415">
        <f t="shared" si="392"/>
        <v>0</v>
      </c>
      <c r="AN118" s="3417">
        <f t="shared" si="378"/>
        <v>0</v>
      </c>
      <c r="AO118" s="3415">
        <f t="shared" ref="AO118:AP118" si="393">SUM(AO113:AO117)</f>
        <v>0</v>
      </c>
      <c r="AP118" s="3415">
        <f t="shared" si="393"/>
        <v>0</v>
      </c>
      <c r="AQ118" s="3415">
        <f t="shared" si="379"/>
        <v>0</v>
      </c>
      <c r="AR118" s="3415">
        <f t="shared" ref="AR118:AT118" si="394">SUM(AR113:AR117)</f>
        <v>0</v>
      </c>
      <c r="AS118" s="3415">
        <f t="shared" si="394"/>
        <v>0</v>
      </c>
      <c r="AT118" s="5374">
        <f t="shared" si="394"/>
        <v>0</v>
      </c>
      <c r="AU118" s="3415">
        <f t="shared" si="380"/>
        <v>0</v>
      </c>
      <c r="AV118" s="3415">
        <f t="shared" si="381"/>
        <v>0</v>
      </c>
      <c r="AW118" s="3415">
        <f t="shared" si="382"/>
        <v>0</v>
      </c>
      <c r="AX118" s="3415">
        <f t="shared" si="383"/>
        <v>0</v>
      </c>
      <c r="AY118" s="3415">
        <f t="shared" si="384"/>
        <v>0</v>
      </c>
      <c r="AZ118" s="3415">
        <f t="shared" si="385"/>
        <v>0</v>
      </c>
      <c r="BA118" s="3415">
        <f t="shared" si="386"/>
        <v>0</v>
      </c>
      <c r="BB118" s="3418"/>
    </row>
    <row r="119" spans="1:54" ht="45.9" customHeight="1" thickBot="1">
      <c r="A119" s="6759" t="s">
        <v>1641</v>
      </c>
      <c r="B119" s="6760"/>
      <c r="C119" s="6760"/>
      <c r="D119" s="6757"/>
      <c r="E119" s="6760"/>
      <c r="F119" s="6761"/>
      <c r="G119" s="5369"/>
      <c r="H119" s="5370">
        <f t="shared" ref="H119:BB119" si="395">SUM(H106,H112,H118)</f>
        <v>0</v>
      </c>
      <c r="I119" s="3415">
        <f t="shared" si="395"/>
        <v>0</v>
      </c>
      <c r="J119" s="3415">
        <f t="shared" si="395"/>
        <v>0</v>
      </c>
      <c r="K119" s="3415">
        <f t="shared" si="395"/>
        <v>0</v>
      </c>
      <c r="L119" s="3415">
        <f t="shared" si="395"/>
        <v>0</v>
      </c>
      <c r="M119" s="3415">
        <f t="shared" si="395"/>
        <v>0</v>
      </c>
      <c r="N119" s="5371">
        <f t="shared" si="395"/>
        <v>0</v>
      </c>
      <c r="O119" s="5372">
        <f t="shared" si="395"/>
        <v>0</v>
      </c>
      <c r="P119" s="3415">
        <f t="shared" si="395"/>
        <v>0</v>
      </c>
      <c r="Q119" s="3415">
        <f t="shared" si="395"/>
        <v>0</v>
      </c>
      <c r="R119" s="3415">
        <f t="shared" si="395"/>
        <v>0</v>
      </c>
      <c r="S119" s="5026">
        <f t="shared" si="395"/>
        <v>0</v>
      </c>
      <c r="T119" s="3415">
        <f t="shared" si="395"/>
        <v>0</v>
      </c>
      <c r="U119" s="3415">
        <f t="shared" si="395"/>
        <v>0</v>
      </c>
      <c r="V119" s="3415">
        <f t="shared" si="395"/>
        <v>0</v>
      </c>
      <c r="W119" s="5373">
        <f t="shared" si="395"/>
        <v>0</v>
      </c>
      <c r="X119" s="3415">
        <f t="shared" si="395"/>
        <v>0</v>
      </c>
      <c r="Y119" s="3415">
        <f t="shared" si="395"/>
        <v>0</v>
      </c>
      <c r="Z119" s="3415">
        <f t="shared" si="395"/>
        <v>0</v>
      </c>
      <c r="AA119" s="3415">
        <f t="shared" si="395"/>
        <v>0</v>
      </c>
      <c r="AB119" s="3415">
        <f t="shared" si="395"/>
        <v>0</v>
      </c>
      <c r="AC119" s="3415">
        <f t="shared" si="395"/>
        <v>0</v>
      </c>
      <c r="AD119" s="3415">
        <f t="shared" si="395"/>
        <v>0</v>
      </c>
      <c r="AE119" s="3416">
        <f t="shared" si="395"/>
        <v>0</v>
      </c>
      <c r="AF119" s="3415">
        <f t="shared" si="395"/>
        <v>0</v>
      </c>
      <c r="AG119" s="3415">
        <f t="shared" si="395"/>
        <v>0</v>
      </c>
      <c r="AH119" s="3415">
        <f t="shared" si="395"/>
        <v>0</v>
      </c>
      <c r="AI119" s="3415">
        <f t="shared" si="395"/>
        <v>0</v>
      </c>
      <c r="AJ119" s="3415">
        <f t="shared" si="395"/>
        <v>0</v>
      </c>
      <c r="AK119" s="3415">
        <f t="shared" si="395"/>
        <v>0</v>
      </c>
      <c r="AL119" s="3415">
        <f t="shared" si="395"/>
        <v>0</v>
      </c>
      <c r="AM119" s="3415">
        <f t="shared" si="395"/>
        <v>0</v>
      </c>
      <c r="AN119" s="3417">
        <f t="shared" si="395"/>
        <v>0</v>
      </c>
      <c r="AO119" s="3415">
        <f t="shared" si="395"/>
        <v>0</v>
      </c>
      <c r="AP119" s="3415">
        <f t="shared" si="395"/>
        <v>0</v>
      </c>
      <c r="AQ119" s="3415">
        <f t="shared" si="395"/>
        <v>0</v>
      </c>
      <c r="AR119" s="3415">
        <f t="shared" si="395"/>
        <v>0</v>
      </c>
      <c r="AS119" s="3415">
        <f t="shared" si="395"/>
        <v>0</v>
      </c>
      <c r="AT119" s="5374">
        <f t="shared" si="395"/>
        <v>0</v>
      </c>
      <c r="AU119" s="3415">
        <f t="shared" si="395"/>
        <v>0</v>
      </c>
      <c r="AV119" s="3415">
        <f t="shared" si="395"/>
        <v>0</v>
      </c>
      <c r="AW119" s="3415">
        <f t="shared" si="395"/>
        <v>0</v>
      </c>
      <c r="AX119" s="3415">
        <f t="shared" si="395"/>
        <v>0</v>
      </c>
      <c r="AY119" s="3415">
        <f t="shared" si="395"/>
        <v>0</v>
      </c>
      <c r="AZ119" s="3415">
        <f t="shared" si="395"/>
        <v>0</v>
      </c>
      <c r="BA119" s="3415">
        <f t="shared" si="395"/>
        <v>0</v>
      </c>
      <c r="BB119" s="3418">
        <f t="shared" si="395"/>
        <v>0</v>
      </c>
    </row>
    <row r="120" spans="1:54" ht="45.9" customHeight="1" thickBot="1">
      <c r="A120" s="6769" t="s">
        <v>1660</v>
      </c>
      <c r="B120" s="6763" t="str" cm="1">
        <f t="array" ref="B120">_xlfn.XLOOKUP(1, (INDEX(التشكيل_القديم!$M$219:$T$244, ,6)=$A120) * (INDEX(التشكيل_القديم!$M$219:$T$244, ,7)="رئيس الدائرة"), INDEX(التشكيل_القديم!$M$219:$T$244, ,2))</f>
        <v>مصطفى عمر صالح حسين</v>
      </c>
      <c r="C120" s="6766" t="str">
        <f>_xlfn.XLOOKUP($B120,التشكيل_القديم!$N$219:$N$254,التشكيل_القديم!$P$219:$P$254,"")</f>
        <v>أ</v>
      </c>
      <c r="D120" s="5331" t="str">
        <f>_xlfn.XLOOKUP(F120,التشكيل_القديم!$H$219:$H$299,التشكيل_القديم!$J$219:$J$299,"")</f>
        <v>السبت</v>
      </c>
      <c r="E120" s="5336" t="str">
        <f>_xlfn.XLOOKUP(F120,التشكيل_القديم!$H$219:$H$299,التشكيل_القديم!$I$219:$I$299,"")</f>
        <v>جنح ومخالفات</v>
      </c>
      <c r="F120" s="5332" t="str" cm="1">
        <f t="array" ref="F120:F124">_xlfn._xlws.FILTER(التشكيل_القديم!$H$219:$H$299,التشكيل_القديم!$E$219:$E$299=$A120,"")</f>
        <v>السبت -جنح ومخالفات - الفشن - د1</v>
      </c>
      <c r="G120" s="5376" t="str">
        <f>IF(BB120 = "", "OK",IF(AND(N120&lt;&gt;0,(O120+W120)=N120),"OK","WRONG"))</f>
        <v>WRONG</v>
      </c>
      <c r="H120" s="3377"/>
      <c r="I120" s="3350"/>
      <c r="J120" s="3350"/>
      <c r="K120" s="3350"/>
      <c r="L120" s="3408"/>
      <c r="M120" s="3409"/>
      <c r="N120" s="5341">
        <f>SUM(H120:M120)</f>
        <v>0</v>
      </c>
      <c r="O120" s="5345">
        <f>SUM(P120:V120)</f>
        <v>0</v>
      </c>
      <c r="P120" s="3368"/>
      <c r="Q120" s="3369"/>
      <c r="R120" s="3369"/>
      <c r="S120" s="5022"/>
      <c r="T120" s="3369"/>
      <c r="U120" s="3369"/>
      <c r="V120" s="3370"/>
      <c r="W120" s="5349">
        <f>X120+AD120+AE120+AN120+AQ120+AT120</f>
        <v>0</v>
      </c>
      <c r="X120" s="3550">
        <f>SUM(Y120:AC120)</f>
        <v>0</v>
      </c>
      <c r="Y120" s="3357"/>
      <c r="Z120" s="3350"/>
      <c r="AA120" s="3350"/>
      <c r="AB120" s="3350"/>
      <c r="AC120" s="3361"/>
      <c r="AD120" s="5361"/>
      <c r="AE120" s="3397">
        <f>SUM(AF120:AM120)</f>
        <v>0</v>
      </c>
      <c r="AF120" s="3357"/>
      <c r="AG120" s="3350"/>
      <c r="AH120" s="3350"/>
      <c r="AI120" s="3350"/>
      <c r="AJ120" s="3350"/>
      <c r="AK120" s="3350"/>
      <c r="AL120" s="3350"/>
      <c r="AM120" s="3361"/>
      <c r="AN120" s="3401">
        <f>AO120+AP120</f>
        <v>0</v>
      </c>
      <c r="AO120" s="3368"/>
      <c r="AP120" s="3370"/>
      <c r="AQ120" s="5337">
        <f>AR120+AS120</f>
        <v>0</v>
      </c>
      <c r="AR120" s="3357"/>
      <c r="AS120" s="3350"/>
      <c r="AT120" s="5365"/>
      <c r="AU120" s="3391">
        <f>SUM(AV120:BA120)</f>
        <v>0</v>
      </c>
      <c r="AV120" s="3391">
        <f>X120</f>
        <v>0</v>
      </c>
      <c r="AW120" s="3391">
        <f>AE120</f>
        <v>0</v>
      </c>
      <c r="AX120" s="3391">
        <f>AD120</f>
        <v>0</v>
      </c>
      <c r="AY120" s="3391">
        <f>AN120</f>
        <v>0</v>
      </c>
      <c r="AZ120" s="3391">
        <f>AQ120</f>
        <v>0</v>
      </c>
      <c r="BA120" s="3391">
        <f>AT120</f>
        <v>0</v>
      </c>
      <c r="BB120" s="5375" t="str">
        <f>IF(OR(E120="جنح ومخالفات",E120="مباني واملاك الدولة"),"م","")</f>
        <v>م</v>
      </c>
    </row>
    <row r="121" spans="1:54" ht="45.9" customHeight="1" thickTop="1" thickBot="1">
      <c r="A121" s="6770"/>
      <c r="B121" s="6764"/>
      <c r="C121" s="6767"/>
      <c r="D121" s="5331" t="str">
        <f>_xlfn.XLOOKUP(F121,التشكيل_القديم!$H$219:$H$299,التشكيل_القديم!$J$219:$J$299,"")</f>
        <v>السبت</v>
      </c>
      <c r="E121" s="5336" t="str">
        <f>_xlfn.XLOOKUP(F121,التشكيل_القديم!$H$219:$H$299,التشكيل_القديم!$I$219:$I$299,"")</f>
        <v>جنح المرور</v>
      </c>
      <c r="F121" s="5333" t="str">
        <v>السبت -جنح المرور - الفشن - د1</v>
      </c>
      <c r="G121" s="5376" t="str">
        <f t="shared" ref="G121:G124" si="396">IF(BB121 = "", "OK",IF(AND(N121&lt;&gt;0,(O121+W121)=N121),"OK","WRONG"))</f>
        <v>OK</v>
      </c>
      <c r="H121" s="3351"/>
      <c r="I121" s="3363"/>
      <c r="J121" s="3363"/>
      <c r="K121" s="3363"/>
      <c r="L121" s="3410"/>
      <c r="M121" s="3411"/>
      <c r="N121" s="5342">
        <f t="shared" ref="N121:N125" si="397">SUM(H121:M121)</f>
        <v>0</v>
      </c>
      <c r="O121" s="5346">
        <f t="shared" ref="O121:O125" si="398">SUM(P121:V121)</f>
        <v>0</v>
      </c>
      <c r="P121" s="3371"/>
      <c r="Q121" s="3372"/>
      <c r="R121" s="3372"/>
      <c r="S121" s="5023"/>
      <c r="T121" s="3372"/>
      <c r="U121" s="3372"/>
      <c r="V121" s="3373"/>
      <c r="W121" s="5350">
        <f t="shared" ref="W121:W125" si="399">X121+AD121+AE121+AN121+AQ121</f>
        <v>0</v>
      </c>
      <c r="X121" s="3551">
        <f t="shared" ref="X121:X125" si="400">SUM(Y121:AC121)</f>
        <v>0</v>
      </c>
      <c r="Y121" s="3362"/>
      <c r="Z121" s="3363"/>
      <c r="AA121" s="3363"/>
      <c r="AB121" s="3363"/>
      <c r="AC121" s="3364"/>
      <c r="AD121" s="5362"/>
      <c r="AE121" s="3398">
        <f t="shared" ref="AE121:AE125" si="401">SUM(AF121:AM121)</f>
        <v>0</v>
      </c>
      <c r="AF121" s="3362"/>
      <c r="AG121" s="3363"/>
      <c r="AH121" s="3363"/>
      <c r="AI121" s="3363"/>
      <c r="AJ121" s="3363"/>
      <c r="AK121" s="3363"/>
      <c r="AL121" s="3363"/>
      <c r="AM121" s="3364"/>
      <c r="AN121" s="3402">
        <f t="shared" ref="AN121:AN125" si="402">AO121+AP121</f>
        <v>0</v>
      </c>
      <c r="AO121" s="3371"/>
      <c r="AP121" s="3373"/>
      <c r="AQ121" s="5338">
        <f t="shared" ref="AQ121:AQ125" si="403">AR121+AS121</f>
        <v>0</v>
      </c>
      <c r="AR121" s="3362"/>
      <c r="AS121" s="3363"/>
      <c r="AT121" s="5366"/>
      <c r="AU121" s="3392">
        <f t="shared" ref="AU121:AU125" si="404">SUM(AV121:BA121)</f>
        <v>0</v>
      </c>
      <c r="AV121" s="3392">
        <f t="shared" ref="AV121:AV125" si="405">X121</f>
        <v>0</v>
      </c>
      <c r="AW121" s="3392">
        <f t="shared" ref="AW121:AW125" si="406">AE121</f>
        <v>0</v>
      </c>
      <c r="AX121" s="3392">
        <f t="shared" ref="AX121:AX125" si="407">AD121</f>
        <v>0</v>
      </c>
      <c r="AY121" s="3392">
        <f t="shared" ref="AY121:AY125" si="408">AN121</f>
        <v>0</v>
      </c>
      <c r="AZ121" s="3392">
        <f t="shared" ref="AZ121:AZ125" si="409">AQ121</f>
        <v>0</v>
      </c>
      <c r="BA121" s="3392">
        <f t="shared" ref="BA121:BA125" si="410">AT121</f>
        <v>0</v>
      </c>
      <c r="BB121" s="5375" t="str">
        <f t="shared" ref="BB121:BB124" si="411">IF(OR(E121="جنح ومخالفات",E121="مباني واملاك الدولة"),"م","")</f>
        <v/>
      </c>
    </row>
    <row r="122" spans="1:54" ht="45.9" customHeight="1" thickTop="1" thickBot="1">
      <c r="A122" s="6770"/>
      <c r="B122" s="6764"/>
      <c r="C122" s="6767"/>
      <c r="D122" s="5331" t="str">
        <f>_xlfn.XLOOKUP(F122,التشكيل_القديم!$H$219:$H$299,التشكيل_القديم!$J$219:$J$299,"")</f>
        <v>السبت</v>
      </c>
      <c r="E122" s="5336" t="str">
        <f>_xlfn.XLOOKUP(F122,التشكيل_القديم!$H$219:$H$299,التشكيل_القديم!$I$219:$I$299,"")</f>
        <v>قضايا العنف ضد المرأة</v>
      </c>
      <c r="F122" s="5335" t="str">
        <v>السبت -قضايا العنف ضد المرأة - الفشن - د1</v>
      </c>
      <c r="G122" s="5376" t="str">
        <f t="shared" si="396"/>
        <v>OK</v>
      </c>
      <c r="H122" s="3354"/>
      <c r="I122" s="3366"/>
      <c r="J122" s="3366"/>
      <c r="K122" s="3366"/>
      <c r="L122" s="3412"/>
      <c r="M122" s="3413"/>
      <c r="N122" s="5343">
        <f t="shared" si="397"/>
        <v>0</v>
      </c>
      <c r="O122" s="5347">
        <f t="shared" si="398"/>
        <v>0</v>
      </c>
      <c r="P122" s="3374"/>
      <c r="Q122" s="3375"/>
      <c r="R122" s="3375"/>
      <c r="S122" s="5024"/>
      <c r="T122" s="3375"/>
      <c r="U122" s="3375"/>
      <c r="V122" s="3376"/>
      <c r="W122" s="5351">
        <f t="shared" si="399"/>
        <v>0</v>
      </c>
      <c r="X122" s="3552">
        <f t="shared" si="400"/>
        <v>0</v>
      </c>
      <c r="Y122" s="3365"/>
      <c r="Z122" s="3366"/>
      <c r="AA122" s="3366"/>
      <c r="AB122" s="3366"/>
      <c r="AC122" s="3367"/>
      <c r="AD122" s="5363"/>
      <c r="AE122" s="3399">
        <f t="shared" si="401"/>
        <v>0</v>
      </c>
      <c r="AF122" s="3365"/>
      <c r="AG122" s="3366"/>
      <c r="AH122" s="3366"/>
      <c r="AI122" s="3366"/>
      <c r="AJ122" s="3366"/>
      <c r="AK122" s="3366"/>
      <c r="AL122" s="3366"/>
      <c r="AM122" s="3367"/>
      <c r="AN122" s="3403">
        <f t="shared" si="402"/>
        <v>0</v>
      </c>
      <c r="AO122" s="3374"/>
      <c r="AP122" s="3376"/>
      <c r="AQ122" s="5339">
        <f t="shared" si="403"/>
        <v>0</v>
      </c>
      <c r="AR122" s="3365"/>
      <c r="AS122" s="3366"/>
      <c r="AT122" s="5367"/>
      <c r="AU122" s="3393">
        <f t="shared" si="404"/>
        <v>0</v>
      </c>
      <c r="AV122" s="3393">
        <f t="shared" si="405"/>
        <v>0</v>
      </c>
      <c r="AW122" s="3393">
        <f t="shared" si="406"/>
        <v>0</v>
      </c>
      <c r="AX122" s="3393">
        <f t="shared" si="407"/>
        <v>0</v>
      </c>
      <c r="AY122" s="3393">
        <f t="shared" si="408"/>
        <v>0</v>
      </c>
      <c r="AZ122" s="3393">
        <f t="shared" si="409"/>
        <v>0</v>
      </c>
      <c r="BA122" s="3393">
        <f t="shared" si="410"/>
        <v>0</v>
      </c>
      <c r="BB122" s="5375" t="str">
        <f t="shared" si="411"/>
        <v/>
      </c>
    </row>
    <row r="123" spans="1:54" ht="45.9" customHeight="1" thickTop="1" thickBot="1">
      <c r="A123" s="6770"/>
      <c r="B123" s="6764"/>
      <c r="C123" s="6767"/>
      <c r="D123" s="5331" t="str">
        <f>_xlfn.XLOOKUP(F123,التشكيل_القديم!$H$219:$H$299,التشكيل_القديم!$J$219:$J$299,"")</f>
        <v>الاحد</v>
      </c>
      <c r="E123" s="5336" t="str">
        <f>_xlfn.XLOOKUP(F123,التشكيل_القديم!$H$219:$H$299,التشكيل_القديم!$I$219:$I$299,"")</f>
        <v>جنح ومخالفات</v>
      </c>
      <c r="F123" s="5334" t="str">
        <v>الاحد -جنح ومخالفات - الفشن - د1</v>
      </c>
      <c r="G123" s="5376" t="str">
        <f t="shared" si="396"/>
        <v>WRONG</v>
      </c>
      <c r="H123" s="3351"/>
      <c r="I123" s="3363"/>
      <c r="J123" s="3363"/>
      <c r="K123" s="3363"/>
      <c r="L123" s="3410"/>
      <c r="M123" s="3411"/>
      <c r="N123" s="5342">
        <f t="shared" si="397"/>
        <v>0</v>
      </c>
      <c r="O123" s="5346">
        <f t="shared" si="398"/>
        <v>0</v>
      </c>
      <c r="P123" s="3352"/>
      <c r="Q123" s="3353"/>
      <c r="R123" s="3353"/>
      <c r="S123" s="5023"/>
      <c r="T123" s="3372"/>
      <c r="U123" s="3372"/>
      <c r="V123" s="3373"/>
      <c r="W123" s="5350">
        <f t="shared" si="399"/>
        <v>0</v>
      </c>
      <c r="X123" s="3551">
        <f t="shared" si="400"/>
        <v>0</v>
      </c>
      <c r="Y123" s="3362"/>
      <c r="Z123" s="3363"/>
      <c r="AA123" s="3363"/>
      <c r="AB123" s="3363"/>
      <c r="AC123" s="3364"/>
      <c r="AD123" s="5362"/>
      <c r="AE123" s="3398">
        <f t="shared" si="401"/>
        <v>0</v>
      </c>
      <c r="AF123" s="3362"/>
      <c r="AG123" s="3363"/>
      <c r="AH123" s="3363"/>
      <c r="AI123" s="3363"/>
      <c r="AJ123" s="3363"/>
      <c r="AK123" s="3363"/>
      <c r="AL123" s="3363"/>
      <c r="AM123" s="3364"/>
      <c r="AN123" s="3402">
        <f t="shared" si="402"/>
        <v>0</v>
      </c>
      <c r="AO123" s="3371"/>
      <c r="AP123" s="3373"/>
      <c r="AQ123" s="5338">
        <f t="shared" si="403"/>
        <v>0</v>
      </c>
      <c r="AR123" s="3362"/>
      <c r="AS123" s="3363"/>
      <c r="AT123" s="5366"/>
      <c r="AU123" s="3392">
        <f t="shared" si="404"/>
        <v>0</v>
      </c>
      <c r="AV123" s="3392">
        <f t="shared" si="405"/>
        <v>0</v>
      </c>
      <c r="AW123" s="3392">
        <f t="shared" si="406"/>
        <v>0</v>
      </c>
      <c r="AX123" s="3392">
        <f t="shared" si="407"/>
        <v>0</v>
      </c>
      <c r="AY123" s="3392">
        <f t="shared" si="408"/>
        <v>0</v>
      </c>
      <c r="AZ123" s="3392">
        <f t="shared" si="409"/>
        <v>0</v>
      </c>
      <c r="BA123" s="3392">
        <f t="shared" si="410"/>
        <v>0</v>
      </c>
      <c r="BB123" s="5375" t="str">
        <f t="shared" si="411"/>
        <v>م</v>
      </c>
    </row>
    <row r="124" spans="1:54" ht="45.9" customHeight="1" thickBot="1">
      <c r="A124" s="6771"/>
      <c r="B124" s="6765"/>
      <c r="C124" s="6768"/>
      <c r="D124" s="5331" t="str">
        <f>_xlfn.XLOOKUP(F124,التشكيل_القديم!$H$219:$H$299,التشكيل_القديم!$J$219:$J$299,"")</f>
        <v>الاحد</v>
      </c>
      <c r="E124" s="5336" t="str">
        <f>_xlfn.XLOOKUP(F124,التشكيل_القديم!$H$219:$H$299,التشكيل_القديم!$I$219:$I$299,"")</f>
        <v>جنح البيئة</v>
      </c>
      <c r="F124" s="5332" t="str">
        <v>الاحد -جنح البيئة - الفشن - د1</v>
      </c>
      <c r="G124" s="5376" t="str">
        <f t="shared" si="396"/>
        <v>OK</v>
      </c>
      <c r="H124" s="3345"/>
      <c r="I124" s="5354"/>
      <c r="J124" s="5354"/>
      <c r="K124" s="5354"/>
      <c r="L124" s="5359"/>
      <c r="M124" s="5360"/>
      <c r="N124" s="5344">
        <f t="shared" si="397"/>
        <v>0</v>
      </c>
      <c r="O124" s="5348">
        <f t="shared" si="398"/>
        <v>0</v>
      </c>
      <c r="P124" s="3347"/>
      <c r="Q124" s="3346"/>
      <c r="R124" s="3346"/>
      <c r="S124" s="5025"/>
      <c r="T124" s="5358"/>
      <c r="U124" s="5358"/>
      <c r="V124" s="5356"/>
      <c r="W124" s="5352">
        <f t="shared" si="399"/>
        <v>0</v>
      </c>
      <c r="X124" s="3553">
        <f t="shared" si="400"/>
        <v>0</v>
      </c>
      <c r="Y124" s="5353"/>
      <c r="Z124" s="5354"/>
      <c r="AA124" s="5354"/>
      <c r="AB124" s="5354"/>
      <c r="AC124" s="5357"/>
      <c r="AD124" s="5364"/>
      <c r="AE124" s="3400">
        <f t="shared" si="401"/>
        <v>0</v>
      </c>
      <c r="AF124" s="5353"/>
      <c r="AG124" s="5354"/>
      <c r="AH124" s="5354"/>
      <c r="AI124" s="5354"/>
      <c r="AJ124" s="5354"/>
      <c r="AK124" s="5354"/>
      <c r="AL124" s="5354"/>
      <c r="AM124" s="5357"/>
      <c r="AN124" s="3404">
        <f t="shared" si="402"/>
        <v>0</v>
      </c>
      <c r="AO124" s="5355"/>
      <c r="AP124" s="5356"/>
      <c r="AQ124" s="5340">
        <f t="shared" si="403"/>
        <v>0</v>
      </c>
      <c r="AR124" s="5353"/>
      <c r="AS124" s="5354"/>
      <c r="AT124" s="5368"/>
      <c r="AU124" s="3394">
        <f t="shared" si="404"/>
        <v>0</v>
      </c>
      <c r="AV124" s="3394">
        <f t="shared" si="405"/>
        <v>0</v>
      </c>
      <c r="AW124" s="3394">
        <f t="shared" si="406"/>
        <v>0</v>
      </c>
      <c r="AX124" s="3394">
        <f t="shared" si="407"/>
        <v>0</v>
      </c>
      <c r="AY124" s="3394">
        <f t="shared" si="408"/>
        <v>0</v>
      </c>
      <c r="AZ124" s="3394">
        <f t="shared" si="409"/>
        <v>0</v>
      </c>
      <c r="BA124" s="3394">
        <f t="shared" si="410"/>
        <v>0</v>
      </c>
      <c r="BB124" s="5375" t="str">
        <f t="shared" si="411"/>
        <v/>
      </c>
    </row>
    <row r="125" spans="1:54" ht="45.9" customHeight="1" thickBot="1">
      <c r="A125" s="6759" t="str">
        <f xml:space="preserve"> "اجمالي " &amp;A120</f>
        <v>اجمالي الدائرة الأولي جزئي مركز الفشن</v>
      </c>
      <c r="B125" s="6760"/>
      <c r="C125" s="6760"/>
      <c r="D125" s="6757"/>
      <c r="E125" s="6760"/>
      <c r="F125" s="6761"/>
      <c r="G125" s="5369"/>
      <c r="H125" s="5370">
        <f>SUM(H120:H124)</f>
        <v>0</v>
      </c>
      <c r="I125" s="3415">
        <f>SUM(I120:I124)</f>
        <v>0</v>
      </c>
      <c r="J125" s="3415">
        <f t="shared" ref="J125:M125" si="412">SUM(J120:J124)</f>
        <v>0</v>
      </c>
      <c r="K125" s="3415">
        <f t="shared" si="412"/>
        <v>0</v>
      </c>
      <c r="L125" s="3415">
        <f t="shared" si="412"/>
        <v>0</v>
      </c>
      <c r="M125" s="3415">
        <f t="shared" si="412"/>
        <v>0</v>
      </c>
      <c r="N125" s="5371">
        <f t="shared" si="397"/>
        <v>0</v>
      </c>
      <c r="O125" s="5372">
        <f t="shared" si="398"/>
        <v>0</v>
      </c>
      <c r="P125" s="3415">
        <f t="shared" ref="P125:S125" si="413">SUM(P120:P124)</f>
        <v>0</v>
      </c>
      <c r="Q125" s="3415">
        <f t="shared" si="413"/>
        <v>0</v>
      </c>
      <c r="R125" s="3415">
        <f t="shared" si="413"/>
        <v>0</v>
      </c>
      <c r="S125" s="5026">
        <f t="shared" si="413"/>
        <v>0</v>
      </c>
      <c r="T125" s="3415">
        <f>SUM(T120:T124)</f>
        <v>0</v>
      </c>
      <c r="U125" s="3415">
        <f t="shared" ref="U125" si="414">SUM(U120:U124)</f>
        <v>0</v>
      </c>
      <c r="V125" s="3415">
        <f>SUM(V120:V124)</f>
        <v>0</v>
      </c>
      <c r="W125" s="5373">
        <f t="shared" si="399"/>
        <v>0</v>
      </c>
      <c r="X125" s="3415">
        <f t="shared" si="400"/>
        <v>0</v>
      </c>
      <c r="Y125" s="3415">
        <f t="shared" ref="Y125:AD125" si="415">SUM(Y120:Y124)</f>
        <v>0</v>
      </c>
      <c r="Z125" s="3415">
        <f t="shared" si="415"/>
        <v>0</v>
      </c>
      <c r="AA125" s="3415">
        <f t="shared" si="415"/>
        <v>0</v>
      </c>
      <c r="AB125" s="3415">
        <f t="shared" si="415"/>
        <v>0</v>
      </c>
      <c r="AC125" s="3415">
        <f t="shared" si="415"/>
        <v>0</v>
      </c>
      <c r="AD125" s="3415">
        <f t="shared" si="415"/>
        <v>0</v>
      </c>
      <c r="AE125" s="3416">
        <f t="shared" si="401"/>
        <v>0</v>
      </c>
      <c r="AF125" s="3415">
        <f t="shared" ref="AF125:AM125" si="416">SUM(AF120:AF124)</f>
        <v>0</v>
      </c>
      <c r="AG125" s="3415">
        <f t="shared" si="416"/>
        <v>0</v>
      </c>
      <c r="AH125" s="3415">
        <f t="shared" si="416"/>
        <v>0</v>
      </c>
      <c r="AI125" s="3415">
        <f t="shared" si="416"/>
        <v>0</v>
      </c>
      <c r="AJ125" s="3415">
        <f t="shared" si="416"/>
        <v>0</v>
      </c>
      <c r="AK125" s="3415">
        <f t="shared" si="416"/>
        <v>0</v>
      </c>
      <c r="AL125" s="3415">
        <f t="shared" si="416"/>
        <v>0</v>
      </c>
      <c r="AM125" s="3415">
        <f t="shared" si="416"/>
        <v>0</v>
      </c>
      <c r="AN125" s="3417">
        <f t="shared" si="402"/>
        <v>0</v>
      </c>
      <c r="AO125" s="3415">
        <f t="shared" ref="AO125:AP125" si="417">SUM(AO120:AO124)</f>
        <v>0</v>
      </c>
      <c r="AP125" s="3415">
        <f t="shared" si="417"/>
        <v>0</v>
      </c>
      <c r="AQ125" s="3415">
        <f t="shared" si="403"/>
        <v>0</v>
      </c>
      <c r="AR125" s="3415">
        <f t="shared" ref="AR125:AT125" si="418">SUM(AR120:AR124)</f>
        <v>0</v>
      </c>
      <c r="AS125" s="3415">
        <f t="shared" si="418"/>
        <v>0</v>
      </c>
      <c r="AT125" s="5374">
        <f t="shared" si="418"/>
        <v>0</v>
      </c>
      <c r="AU125" s="3415">
        <f t="shared" si="404"/>
        <v>0</v>
      </c>
      <c r="AV125" s="3415">
        <f t="shared" si="405"/>
        <v>0</v>
      </c>
      <c r="AW125" s="3415">
        <f t="shared" si="406"/>
        <v>0</v>
      </c>
      <c r="AX125" s="3415">
        <f t="shared" si="407"/>
        <v>0</v>
      </c>
      <c r="AY125" s="3415">
        <f t="shared" si="408"/>
        <v>0</v>
      </c>
      <c r="AZ125" s="3415">
        <f t="shared" si="409"/>
        <v>0</v>
      </c>
      <c r="BA125" s="3415">
        <f t="shared" si="410"/>
        <v>0</v>
      </c>
      <c r="BB125" s="3418"/>
    </row>
    <row r="126" spans="1:54" ht="45.9" customHeight="1" thickBot="1">
      <c r="A126" s="6769" t="s">
        <v>309</v>
      </c>
      <c r="B126" s="6763" t="str" cm="1">
        <f t="array" ref="B126">_xlfn.XLOOKUP(1, (INDEX(التشكيل_القديم!$M$219:$T$244, ,6)=$A126) * (INDEX(التشكيل_القديم!$M$219:$T$244, ,7)="رئيس الدائرة"), INDEX(التشكيل_القديم!$M$219:$T$244, ,2))</f>
        <v>حسام عمر توفيق عبد الغنى</v>
      </c>
      <c r="C126" s="6766" t="str">
        <f>_xlfn.XLOOKUP($B126,التشكيل_القديم!$N$219:$N$254,التشكيل_القديم!$P$219:$P$254,"")</f>
        <v>أ</v>
      </c>
      <c r="D126" s="5331" t="str">
        <f>_xlfn.XLOOKUP(F126,التشكيل_القديم!$H$219:$H$299,التشكيل_القديم!$J$219:$J$299,"")</f>
        <v>الاحد</v>
      </c>
      <c r="E126" s="5336" t="str">
        <f>_xlfn.XLOOKUP(F126,التشكيل_القديم!$H$219:$H$299,التشكيل_القديم!$I$219:$I$299,"")</f>
        <v>جنح ومخالفات</v>
      </c>
      <c r="F126" s="5332" t="str" cm="1">
        <f t="array" ref="F126:F127">_xlfn._xlws.FILTER(التشكيل_القديم!$H$219:$H$299,التشكيل_القديم!$E$219:$E$299=$A126,"")</f>
        <v>الاحد -جنح ومخالفات - الفشن - د2</v>
      </c>
      <c r="G126" s="5376" t="str">
        <f>IF(BB126 = "", "OK",IF(AND(N126&lt;&gt;0,(O126+W126)=N126),"OK","WRONG"))</f>
        <v>WRONG</v>
      </c>
      <c r="H126" s="3377"/>
      <c r="I126" s="3350"/>
      <c r="J126" s="3350"/>
      <c r="K126" s="3350"/>
      <c r="L126" s="3408"/>
      <c r="M126" s="3409"/>
      <c r="N126" s="5341">
        <f>SUM(H126:M126)</f>
        <v>0</v>
      </c>
      <c r="O126" s="5345">
        <f>SUM(P126:V126)</f>
        <v>0</v>
      </c>
      <c r="P126" s="3368"/>
      <c r="Q126" s="3369"/>
      <c r="R126" s="3369"/>
      <c r="S126" s="5022"/>
      <c r="T126" s="3369"/>
      <c r="U126" s="3369"/>
      <c r="V126" s="3370"/>
      <c r="W126" s="5349">
        <f>X126+AD126+AE126+AN126+AQ126+AT126</f>
        <v>0</v>
      </c>
      <c r="X126" s="3550">
        <f>SUM(Y126:AC126)</f>
        <v>0</v>
      </c>
      <c r="Y126" s="3357"/>
      <c r="Z126" s="3350"/>
      <c r="AA126" s="3350"/>
      <c r="AB126" s="3350"/>
      <c r="AC126" s="3361"/>
      <c r="AD126" s="5361"/>
      <c r="AE126" s="3397">
        <f>SUM(AF126:AM126)</f>
        <v>0</v>
      </c>
      <c r="AF126" s="3357"/>
      <c r="AG126" s="3350"/>
      <c r="AH126" s="3350"/>
      <c r="AI126" s="3350"/>
      <c r="AJ126" s="3350"/>
      <c r="AK126" s="3350"/>
      <c r="AL126" s="3350"/>
      <c r="AM126" s="3361"/>
      <c r="AN126" s="3401">
        <f>AO126+AP126</f>
        <v>0</v>
      </c>
      <c r="AO126" s="3368"/>
      <c r="AP126" s="3370"/>
      <c r="AQ126" s="5337">
        <f>AR126+AS126</f>
        <v>0</v>
      </c>
      <c r="AR126" s="3357"/>
      <c r="AS126" s="3350"/>
      <c r="AT126" s="5365"/>
      <c r="AU126" s="3391">
        <f>SUM(AV126:BA126)</f>
        <v>0</v>
      </c>
      <c r="AV126" s="3391">
        <f>X126</f>
        <v>0</v>
      </c>
      <c r="AW126" s="3391">
        <f>AE126</f>
        <v>0</v>
      </c>
      <c r="AX126" s="3391">
        <f>AD126</f>
        <v>0</v>
      </c>
      <c r="AY126" s="3391">
        <f>AN126</f>
        <v>0</v>
      </c>
      <c r="AZ126" s="3391">
        <f>AQ126</f>
        <v>0</v>
      </c>
      <c r="BA126" s="3391">
        <f>AT126</f>
        <v>0</v>
      </c>
      <c r="BB126" s="5375" t="str">
        <f>IF(OR(E126="جنح ومخالفات",E126="مباني واملاك الدولة"),"م","")</f>
        <v>م</v>
      </c>
    </row>
    <row r="127" spans="1:54" ht="45.9" customHeight="1" thickTop="1" thickBot="1">
      <c r="A127" s="6770"/>
      <c r="B127" s="6764"/>
      <c r="C127" s="6767"/>
      <c r="D127" s="5331" t="str">
        <f>_xlfn.XLOOKUP(F127,التشكيل_القديم!$H$219:$H$299,التشكيل_القديم!$J$219:$J$299,"")</f>
        <v>الاثنين</v>
      </c>
      <c r="E127" s="5336" t="str">
        <f>_xlfn.XLOOKUP(F127,التشكيل_القديم!$H$219:$H$299,التشكيل_القديم!$I$219:$I$299,"")</f>
        <v>جنح ومخالفات</v>
      </c>
      <c r="F127" s="5333" t="str">
        <v>الاثنين -جنح ومخالفات - الفشن - د2</v>
      </c>
      <c r="G127" s="5376" t="str">
        <f t="shared" ref="G127:G130" si="419">IF(BB127 = "", "OK",IF(AND(N127&lt;&gt;0,(O127+W127)=N127),"OK","WRONG"))</f>
        <v>WRONG</v>
      </c>
      <c r="H127" s="3351"/>
      <c r="I127" s="3363"/>
      <c r="J127" s="3363"/>
      <c r="K127" s="3363"/>
      <c r="L127" s="3410"/>
      <c r="M127" s="3411"/>
      <c r="N127" s="5342">
        <f t="shared" ref="N127:N131" si="420">SUM(H127:M127)</f>
        <v>0</v>
      </c>
      <c r="O127" s="5346">
        <f t="shared" ref="O127:O131" si="421">SUM(P127:V127)</f>
        <v>0</v>
      </c>
      <c r="P127" s="3371"/>
      <c r="Q127" s="3372"/>
      <c r="R127" s="3372"/>
      <c r="S127" s="5023"/>
      <c r="T127" s="3372"/>
      <c r="U127" s="3372"/>
      <c r="V127" s="3373"/>
      <c r="W127" s="5350">
        <f t="shared" ref="W127:W131" si="422">X127+AD127+AE127+AN127+AQ127</f>
        <v>0</v>
      </c>
      <c r="X127" s="3551">
        <f t="shared" ref="X127:X131" si="423">SUM(Y127:AC127)</f>
        <v>0</v>
      </c>
      <c r="Y127" s="3362"/>
      <c r="Z127" s="3363"/>
      <c r="AA127" s="3363"/>
      <c r="AB127" s="3363"/>
      <c r="AC127" s="3364"/>
      <c r="AD127" s="5362"/>
      <c r="AE127" s="3398">
        <f t="shared" ref="AE127:AE131" si="424">SUM(AF127:AM127)</f>
        <v>0</v>
      </c>
      <c r="AF127" s="3362"/>
      <c r="AG127" s="3363"/>
      <c r="AH127" s="3363"/>
      <c r="AI127" s="3363"/>
      <c r="AJ127" s="3363"/>
      <c r="AK127" s="3363"/>
      <c r="AL127" s="3363"/>
      <c r="AM127" s="3364"/>
      <c r="AN127" s="3402">
        <f t="shared" ref="AN127:AN131" si="425">AO127+AP127</f>
        <v>0</v>
      </c>
      <c r="AO127" s="3371"/>
      <c r="AP127" s="3373"/>
      <c r="AQ127" s="5338">
        <f t="shared" ref="AQ127:AQ131" si="426">AR127+AS127</f>
        <v>0</v>
      </c>
      <c r="AR127" s="3362"/>
      <c r="AS127" s="3363"/>
      <c r="AT127" s="5366"/>
      <c r="AU127" s="3392">
        <f t="shared" ref="AU127:AU131" si="427">SUM(AV127:BA127)</f>
        <v>0</v>
      </c>
      <c r="AV127" s="3392">
        <f t="shared" ref="AV127:AV131" si="428">X127</f>
        <v>0</v>
      </c>
      <c r="AW127" s="3392">
        <f t="shared" ref="AW127:AW131" si="429">AE127</f>
        <v>0</v>
      </c>
      <c r="AX127" s="3392">
        <f t="shared" ref="AX127:AX131" si="430">AD127</f>
        <v>0</v>
      </c>
      <c r="AY127" s="3392">
        <f t="shared" ref="AY127:AY131" si="431">AN127</f>
        <v>0</v>
      </c>
      <c r="AZ127" s="3392">
        <f t="shared" ref="AZ127:AZ131" si="432">AQ127</f>
        <v>0</v>
      </c>
      <c r="BA127" s="3392">
        <f t="shared" ref="BA127:BA131" si="433">AT127</f>
        <v>0</v>
      </c>
      <c r="BB127" s="5375" t="str">
        <f t="shared" ref="BB127:BB130" si="434">IF(OR(E127="جنح ومخالفات",E127="مباني واملاك الدولة"),"م","")</f>
        <v>م</v>
      </c>
    </row>
    <row r="128" spans="1:54" ht="45.9" hidden="1" customHeight="1" thickTop="1" thickBot="1">
      <c r="A128" s="6770"/>
      <c r="B128" s="6764"/>
      <c r="C128" s="6767"/>
      <c r="D128" s="5331">
        <f>_xlfn.XLOOKUP(F128,التشكيل_القديم!$H$219:$H$299,التشكيل_القديم!$J$219:$J$299,"")</f>
        <v>0</v>
      </c>
      <c r="E128" s="5336">
        <f>_xlfn.XLOOKUP(F128,التشكيل_القديم!$H$219:$H$299,التشكيل_القديم!$I$219:$I$299,"")</f>
        <v>0</v>
      </c>
      <c r="F128" s="5335"/>
      <c r="G128" s="5376" t="str">
        <f t="shared" si="419"/>
        <v>OK</v>
      </c>
      <c r="H128" s="3354"/>
      <c r="I128" s="3366"/>
      <c r="J128" s="3366"/>
      <c r="K128" s="3366"/>
      <c r="L128" s="3412"/>
      <c r="M128" s="3413"/>
      <c r="N128" s="5343">
        <f t="shared" si="420"/>
        <v>0</v>
      </c>
      <c r="O128" s="5347">
        <f t="shared" si="421"/>
        <v>0</v>
      </c>
      <c r="P128" s="3374"/>
      <c r="Q128" s="3375"/>
      <c r="R128" s="3375"/>
      <c r="S128" s="5024"/>
      <c r="T128" s="3375"/>
      <c r="U128" s="3375"/>
      <c r="V128" s="3376"/>
      <c r="W128" s="5351">
        <f t="shared" si="422"/>
        <v>0</v>
      </c>
      <c r="X128" s="3552">
        <f t="shared" si="423"/>
        <v>0</v>
      </c>
      <c r="Y128" s="3365"/>
      <c r="Z128" s="3366"/>
      <c r="AA128" s="3366"/>
      <c r="AB128" s="3366"/>
      <c r="AC128" s="3367"/>
      <c r="AD128" s="5363"/>
      <c r="AE128" s="3399">
        <f t="shared" si="424"/>
        <v>0</v>
      </c>
      <c r="AF128" s="3365"/>
      <c r="AG128" s="3366"/>
      <c r="AH128" s="3366"/>
      <c r="AI128" s="3366"/>
      <c r="AJ128" s="3366"/>
      <c r="AK128" s="3366"/>
      <c r="AL128" s="3366"/>
      <c r="AM128" s="3367"/>
      <c r="AN128" s="3403">
        <f t="shared" si="425"/>
        <v>0</v>
      </c>
      <c r="AO128" s="3374"/>
      <c r="AP128" s="3376"/>
      <c r="AQ128" s="5339">
        <f t="shared" si="426"/>
        <v>0</v>
      </c>
      <c r="AR128" s="3365"/>
      <c r="AS128" s="3366"/>
      <c r="AT128" s="5367"/>
      <c r="AU128" s="3393">
        <f t="shared" si="427"/>
        <v>0</v>
      </c>
      <c r="AV128" s="3393">
        <f t="shared" si="428"/>
        <v>0</v>
      </c>
      <c r="AW128" s="3393">
        <f t="shared" si="429"/>
        <v>0</v>
      </c>
      <c r="AX128" s="3393">
        <f t="shared" si="430"/>
        <v>0</v>
      </c>
      <c r="AY128" s="3393">
        <f t="shared" si="431"/>
        <v>0</v>
      </c>
      <c r="AZ128" s="3393">
        <f t="shared" si="432"/>
        <v>0</v>
      </c>
      <c r="BA128" s="3393">
        <f t="shared" si="433"/>
        <v>0</v>
      </c>
      <c r="BB128" s="5375" t="str">
        <f t="shared" si="434"/>
        <v/>
      </c>
    </row>
    <row r="129" spans="1:54" ht="45.9" hidden="1" customHeight="1" thickTop="1" thickBot="1">
      <c r="A129" s="6770"/>
      <c r="B129" s="6764"/>
      <c r="C129" s="6767"/>
      <c r="D129" s="5331">
        <f>_xlfn.XLOOKUP(F129,التشكيل_القديم!$H$219:$H$299,التشكيل_القديم!$J$219:$J$299,"")</f>
        <v>0</v>
      </c>
      <c r="E129" s="5336">
        <f>_xlfn.XLOOKUP(F129,التشكيل_القديم!$H$219:$H$299,التشكيل_القديم!$I$219:$I$299,"")</f>
        <v>0</v>
      </c>
      <c r="F129" s="5334"/>
      <c r="G129" s="5376" t="str">
        <f t="shared" si="419"/>
        <v>OK</v>
      </c>
      <c r="H129" s="3351"/>
      <c r="I129" s="3363"/>
      <c r="J129" s="3363"/>
      <c r="K129" s="3363"/>
      <c r="L129" s="3410"/>
      <c r="M129" s="3411"/>
      <c r="N129" s="5342">
        <f t="shared" si="420"/>
        <v>0</v>
      </c>
      <c r="O129" s="5346">
        <f t="shared" si="421"/>
        <v>0</v>
      </c>
      <c r="P129" s="3352"/>
      <c r="Q129" s="3353"/>
      <c r="R129" s="3353"/>
      <c r="S129" s="5023"/>
      <c r="T129" s="3372"/>
      <c r="U129" s="3372"/>
      <c r="V129" s="3373"/>
      <c r="W129" s="5350">
        <f t="shared" si="422"/>
        <v>0</v>
      </c>
      <c r="X129" s="3551">
        <f t="shared" si="423"/>
        <v>0</v>
      </c>
      <c r="Y129" s="3362"/>
      <c r="Z129" s="3363"/>
      <c r="AA129" s="3363"/>
      <c r="AB129" s="3363"/>
      <c r="AC129" s="3364"/>
      <c r="AD129" s="5362"/>
      <c r="AE129" s="3398">
        <f t="shared" si="424"/>
        <v>0</v>
      </c>
      <c r="AF129" s="3362"/>
      <c r="AG129" s="3363"/>
      <c r="AH129" s="3363"/>
      <c r="AI129" s="3363"/>
      <c r="AJ129" s="3363"/>
      <c r="AK129" s="3363"/>
      <c r="AL129" s="3363"/>
      <c r="AM129" s="3364"/>
      <c r="AN129" s="3402">
        <f t="shared" si="425"/>
        <v>0</v>
      </c>
      <c r="AO129" s="3371"/>
      <c r="AP129" s="3373"/>
      <c r="AQ129" s="5338">
        <f t="shared" si="426"/>
        <v>0</v>
      </c>
      <c r="AR129" s="3362"/>
      <c r="AS129" s="3363"/>
      <c r="AT129" s="5366"/>
      <c r="AU129" s="3392">
        <f t="shared" si="427"/>
        <v>0</v>
      </c>
      <c r="AV129" s="3392">
        <f t="shared" si="428"/>
        <v>0</v>
      </c>
      <c r="AW129" s="3392">
        <f t="shared" si="429"/>
        <v>0</v>
      </c>
      <c r="AX129" s="3392">
        <f t="shared" si="430"/>
        <v>0</v>
      </c>
      <c r="AY129" s="3392">
        <f t="shared" si="431"/>
        <v>0</v>
      </c>
      <c r="AZ129" s="3392">
        <f t="shared" si="432"/>
        <v>0</v>
      </c>
      <c r="BA129" s="3392">
        <f t="shared" si="433"/>
        <v>0</v>
      </c>
      <c r="BB129" s="5375" t="str">
        <f t="shared" si="434"/>
        <v/>
      </c>
    </row>
    <row r="130" spans="1:54" ht="45.9" hidden="1" customHeight="1" thickBot="1">
      <c r="A130" s="6771"/>
      <c r="B130" s="6765"/>
      <c r="C130" s="6768"/>
      <c r="D130" s="5331">
        <f>_xlfn.XLOOKUP(F130,التشكيل_القديم!$H$219:$H$299,التشكيل_القديم!$J$219:$J$299,"")</f>
        <v>0</v>
      </c>
      <c r="E130" s="5336">
        <f>_xlfn.XLOOKUP(F130,التشكيل_القديم!$H$219:$H$299,التشكيل_القديم!$I$219:$I$299,"")</f>
        <v>0</v>
      </c>
      <c r="F130" s="5332"/>
      <c r="G130" s="5376" t="str">
        <f t="shared" si="419"/>
        <v>OK</v>
      </c>
      <c r="H130" s="3345"/>
      <c r="I130" s="5354"/>
      <c r="J130" s="5354"/>
      <c r="K130" s="5354"/>
      <c r="L130" s="5359"/>
      <c r="M130" s="5360"/>
      <c r="N130" s="5344">
        <f t="shared" si="420"/>
        <v>0</v>
      </c>
      <c r="O130" s="5348">
        <f t="shared" si="421"/>
        <v>0</v>
      </c>
      <c r="P130" s="3347"/>
      <c r="Q130" s="3346"/>
      <c r="R130" s="3346"/>
      <c r="S130" s="5025"/>
      <c r="T130" s="5358"/>
      <c r="U130" s="5358"/>
      <c r="V130" s="5356"/>
      <c r="W130" s="5352">
        <f t="shared" si="422"/>
        <v>0</v>
      </c>
      <c r="X130" s="3553">
        <f t="shared" si="423"/>
        <v>0</v>
      </c>
      <c r="Y130" s="5353"/>
      <c r="Z130" s="5354"/>
      <c r="AA130" s="5354"/>
      <c r="AB130" s="5354"/>
      <c r="AC130" s="5357"/>
      <c r="AD130" s="5364"/>
      <c r="AE130" s="3400">
        <f t="shared" si="424"/>
        <v>0</v>
      </c>
      <c r="AF130" s="5353"/>
      <c r="AG130" s="5354"/>
      <c r="AH130" s="5354"/>
      <c r="AI130" s="5354"/>
      <c r="AJ130" s="5354"/>
      <c r="AK130" s="5354"/>
      <c r="AL130" s="5354"/>
      <c r="AM130" s="5357"/>
      <c r="AN130" s="3404">
        <f t="shared" si="425"/>
        <v>0</v>
      </c>
      <c r="AO130" s="5355"/>
      <c r="AP130" s="5356"/>
      <c r="AQ130" s="5340">
        <f t="shared" si="426"/>
        <v>0</v>
      </c>
      <c r="AR130" s="5353"/>
      <c r="AS130" s="5354"/>
      <c r="AT130" s="5368"/>
      <c r="AU130" s="3394">
        <f t="shared" si="427"/>
        <v>0</v>
      </c>
      <c r="AV130" s="3394">
        <f t="shared" si="428"/>
        <v>0</v>
      </c>
      <c r="AW130" s="3394">
        <f t="shared" si="429"/>
        <v>0</v>
      </c>
      <c r="AX130" s="3394">
        <f t="shared" si="430"/>
        <v>0</v>
      </c>
      <c r="AY130" s="3394">
        <f t="shared" si="431"/>
        <v>0</v>
      </c>
      <c r="AZ130" s="3394">
        <f t="shared" si="432"/>
        <v>0</v>
      </c>
      <c r="BA130" s="3394">
        <f t="shared" si="433"/>
        <v>0</v>
      </c>
      <c r="BB130" s="5375" t="str">
        <f t="shared" si="434"/>
        <v/>
      </c>
    </row>
    <row r="131" spans="1:54" ht="45.9" customHeight="1" thickBot="1">
      <c r="A131" s="6759" t="str">
        <f xml:space="preserve"> "اجمالي " &amp;A126</f>
        <v>اجمالي الدائرة الثانية جزئي مركز الفشن</v>
      </c>
      <c r="B131" s="6760"/>
      <c r="C131" s="6760"/>
      <c r="D131" s="6757"/>
      <c r="E131" s="6760"/>
      <c r="F131" s="6761"/>
      <c r="G131" s="5369"/>
      <c r="H131" s="5370">
        <f>SUM(H126:H130)</f>
        <v>0</v>
      </c>
      <c r="I131" s="3415">
        <f>SUM(I126:I130)</f>
        <v>0</v>
      </c>
      <c r="J131" s="3415">
        <f t="shared" ref="J131:M131" si="435">SUM(J126:J130)</f>
        <v>0</v>
      </c>
      <c r="K131" s="3415">
        <f t="shared" si="435"/>
        <v>0</v>
      </c>
      <c r="L131" s="3415">
        <f t="shared" si="435"/>
        <v>0</v>
      </c>
      <c r="M131" s="3415">
        <f t="shared" si="435"/>
        <v>0</v>
      </c>
      <c r="N131" s="5371">
        <f t="shared" si="420"/>
        <v>0</v>
      </c>
      <c r="O131" s="5372">
        <f t="shared" si="421"/>
        <v>0</v>
      </c>
      <c r="P131" s="3415">
        <f t="shared" ref="P131:S131" si="436">SUM(P126:P130)</f>
        <v>0</v>
      </c>
      <c r="Q131" s="3415">
        <f t="shared" si="436"/>
        <v>0</v>
      </c>
      <c r="R131" s="3415">
        <f t="shared" si="436"/>
        <v>0</v>
      </c>
      <c r="S131" s="5026">
        <f t="shared" si="436"/>
        <v>0</v>
      </c>
      <c r="T131" s="3415">
        <f>SUM(T126:T130)</f>
        <v>0</v>
      </c>
      <c r="U131" s="3415">
        <f t="shared" ref="U131" si="437">SUM(U126:U130)</f>
        <v>0</v>
      </c>
      <c r="V131" s="3415">
        <f>SUM(V126:V130)</f>
        <v>0</v>
      </c>
      <c r="W131" s="5373">
        <f t="shared" si="422"/>
        <v>0</v>
      </c>
      <c r="X131" s="3415">
        <f t="shared" si="423"/>
        <v>0</v>
      </c>
      <c r="Y131" s="3415">
        <f t="shared" ref="Y131:AD131" si="438">SUM(Y126:Y130)</f>
        <v>0</v>
      </c>
      <c r="Z131" s="3415">
        <f t="shared" si="438"/>
        <v>0</v>
      </c>
      <c r="AA131" s="3415">
        <f t="shared" si="438"/>
        <v>0</v>
      </c>
      <c r="AB131" s="3415">
        <f t="shared" si="438"/>
        <v>0</v>
      </c>
      <c r="AC131" s="3415">
        <f t="shared" si="438"/>
        <v>0</v>
      </c>
      <c r="AD131" s="3415">
        <f t="shared" si="438"/>
        <v>0</v>
      </c>
      <c r="AE131" s="3416">
        <f t="shared" si="424"/>
        <v>0</v>
      </c>
      <c r="AF131" s="3415">
        <f t="shared" ref="AF131:AM131" si="439">SUM(AF126:AF130)</f>
        <v>0</v>
      </c>
      <c r="AG131" s="3415">
        <f t="shared" si="439"/>
        <v>0</v>
      </c>
      <c r="AH131" s="3415">
        <f t="shared" si="439"/>
        <v>0</v>
      </c>
      <c r="AI131" s="3415">
        <f t="shared" si="439"/>
        <v>0</v>
      </c>
      <c r="AJ131" s="3415">
        <f t="shared" si="439"/>
        <v>0</v>
      </c>
      <c r="AK131" s="3415">
        <f t="shared" si="439"/>
        <v>0</v>
      </c>
      <c r="AL131" s="3415">
        <f t="shared" si="439"/>
        <v>0</v>
      </c>
      <c r="AM131" s="3415">
        <f t="shared" si="439"/>
        <v>0</v>
      </c>
      <c r="AN131" s="3417">
        <f t="shared" si="425"/>
        <v>0</v>
      </c>
      <c r="AO131" s="3415">
        <f t="shared" ref="AO131:AP131" si="440">SUM(AO126:AO130)</f>
        <v>0</v>
      </c>
      <c r="AP131" s="3415">
        <f t="shared" si="440"/>
        <v>0</v>
      </c>
      <c r="AQ131" s="3415">
        <f t="shared" si="426"/>
        <v>0</v>
      </c>
      <c r="AR131" s="3415">
        <f t="shared" ref="AR131:AT131" si="441">SUM(AR126:AR130)</f>
        <v>0</v>
      </c>
      <c r="AS131" s="3415">
        <f t="shared" si="441"/>
        <v>0</v>
      </c>
      <c r="AT131" s="5374">
        <f t="shared" si="441"/>
        <v>0</v>
      </c>
      <c r="AU131" s="3415">
        <f t="shared" si="427"/>
        <v>0</v>
      </c>
      <c r="AV131" s="3415">
        <f t="shared" si="428"/>
        <v>0</v>
      </c>
      <c r="AW131" s="3415">
        <f t="shared" si="429"/>
        <v>0</v>
      </c>
      <c r="AX131" s="3415">
        <f t="shared" si="430"/>
        <v>0</v>
      </c>
      <c r="AY131" s="3415">
        <f t="shared" si="431"/>
        <v>0</v>
      </c>
      <c r="AZ131" s="3415">
        <f t="shared" si="432"/>
        <v>0</v>
      </c>
      <c r="BA131" s="3415">
        <f t="shared" si="433"/>
        <v>0</v>
      </c>
      <c r="BB131" s="3418"/>
    </row>
    <row r="132" spans="1:54" ht="45.9" customHeight="1" thickBot="1">
      <c r="A132" s="6769" t="s">
        <v>1661</v>
      </c>
      <c r="B132" s="6763" t="str" cm="1">
        <f t="array" ref="B132">_xlfn.XLOOKUP(1, (INDEX(التشكيل_القديم!$M$219:$T$244, ,6)=$A132) * (INDEX(التشكيل_القديم!$M$219:$T$244, ,7)="رئيس الدائرة"), INDEX(التشكيل_القديم!$M$219:$T$244, ,2))</f>
        <v>احمد عادل احمد عيسى</v>
      </c>
      <c r="C132" s="6766" t="str">
        <f>_xlfn.XLOOKUP($B132,التشكيل_القديم!$N$219:$N$254,التشكيل_القديم!$P$219:$P$254,"")</f>
        <v>أ</v>
      </c>
      <c r="D132" s="5331" t="str">
        <f>_xlfn.XLOOKUP(F132,التشكيل_القديم!$H$219:$H$299,التشكيل_القديم!$J$219:$J$299,"")</f>
        <v>الثلاثاء</v>
      </c>
      <c r="E132" s="5336" t="str">
        <f>_xlfn.XLOOKUP(F132,التشكيل_القديم!$H$219:$H$299,التشكيل_القديم!$I$219:$I$299,"")</f>
        <v>جنح ومخالفات</v>
      </c>
      <c r="F132" s="5332" t="str" cm="1">
        <f t="array" ref="F132:F134">_xlfn._xlws.FILTER(التشكيل_القديم!$H$219:$H$299,التشكيل_القديم!$E$219:$E$299=$A132,"")</f>
        <v>الثلاثاء -جنح ومخالفات - الفشن - د3</v>
      </c>
      <c r="G132" s="5376" t="str">
        <f>IF(BB132 = "", "OK",IF(AND(N132&lt;&gt;0,(O132+W132)=N132),"OK","WRONG"))</f>
        <v>WRONG</v>
      </c>
      <c r="H132" s="3377"/>
      <c r="I132" s="3350"/>
      <c r="J132" s="3350"/>
      <c r="K132" s="3350"/>
      <c r="L132" s="3408"/>
      <c r="M132" s="3409"/>
      <c r="N132" s="5341">
        <f>SUM(H132:M132)</f>
        <v>0</v>
      </c>
      <c r="O132" s="5345">
        <f>SUM(P132:V132)</f>
        <v>0</v>
      </c>
      <c r="P132" s="3368"/>
      <c r="Q132" s="3369"/>
      <c r="R132" s="3369"/>
      <c r="S132" s="5022"/>
      <c r="T132" s="3369"/>
      <c r="U132" s="3369"/>
      <c r="V132" s="3370"/>
      <c r="W132" s="5349">
        <f>X132+AD132+AE132+AN132+AQ132+AT132</f>
        <v>0</v>
      </c>
      <c r="X132" s="3550">
        <f>SUM(Y132:AC132)</f>
        <v>0</v>
      </c>
      <c r="Y132" s="3357"/>
      <c r="Z132" s="3350"/>
      <c r="AA132" s="3350"/>
      <c r="AB132" s="3350"/>
      <c r="AC132" s="3361"/>
      <c r="AD132" s="5361"/>
      <c r="AE132" s="3397">
        <f>SUM(AF132:AM132)</f>
        <v>0</v>
      </c>
      <c r="AF132" s="3357"/>
      <c r="AG132" s="3350"/>
      <c r="AH132" s="3350"/>
      <c r="AI132" s="3350"/>
      <c r="AJ132" s="3350"/>
      <c r="AK132" s="3350"/>
      <c r="AL132" s="3350"/>
      <c r="AM132" s="3361"/>
      <c r="AN132" s="3401">
        <f>AO132+AP132</f>
        <v>0</v>
      </c>
      <c r="AO132" s="3368"/>
      <c r="AP132" s="3370"/>
      <c r="AQ132" s="5337">
        <f>AR132+AS132</f>
        <v>0</v>
      </c>
      <c r="AR132" s="3357"/>
      <c r="AS132" s="3350"/>
      <c r="AT132" s="5365"/>
      <c r="AU132" s="3391">
        <f>SUM(AV132:BA132)</f>
        <v>0</v>
      </c>
      <c r="AV132" s="3391">
        <f>X132</f>
        <v>0</v>
      </c>
      <c r="AW132" s="3391">
        <f>AE132</f>
        <v>0</v>
      </c>
      <c r="AX132" s="3391">
        <f>AD132</f>
        <v>0</v>
      </c>
      <c r="AY132" s="3391">
        <f>AN132</f>
        <v>0</v>
      </c>
      <c r="AZ132" s="3391">
        <f>AQ132</f>
        <v>0</v>
      </c>
      <c r="BA132" s="3391">
        <f>AT132</f>
        <v>0</v>
      </c>
      <c r="BB132" s="5375" t="str">
        <f>IF(OR(E132="جنح ومخالفات",E132="مباني واملاك الدولة"),"م","")</f>
        <v>م</v>
      </c>
    </row>
    <row r="133" spans="1:54" ht="45.9" customHeight="1" thickTop="1" thickBot="1">
      <c r="A133" s="6770"/>
      <c r="B133" s="6764"/>
      <c r="C133" s="6767"/>
      <c r="D133" s="5331" t="str">
        <f>_xlfn.XLOOKUP(F133,التشكيل_القديم!$H$219:$H$299,التشكيل_القديم!$J$219:$J$299,"")</f>
        <v>الثلاثاء</v>
      </c>
      <c r="E133" s="5336" t="str">
        <f>_xlfn.XLOOKUP(F133,التشكيل_القديم!$H$219:$H$299,التشكيل_القديم!$I$219:$I$299,"")</f>
        <v>مباني واملاك الدولة</v>
      </c>
      <c r="F133" s="5333" t="str">
        <v>الثلاثاء -مباني واملاك الدولة - الفشن - د3</v>
      </c>
      <c r="G133" s="5376" t="str">
        <f t="shared" ref="G133:G136" si="442">IF(BB133 = "", "OK",IF(AND(N133&lt;&gt;0,(O133+W133)=N133),"OK","WRONG"))</f>
        <v>WRONG</v>
      </c>
      <c r="H133" s="3351"/>
      <c r="I133" s="3363"/>
      <c r="J133" s="3363"/>
      <c r="K133" s="3363"/>
      <c r="L133" s="3410"/>
      <c r="M133" s="3411"/>
      <c r="N133" s="5342">
        <f t="shared" ref="N133:N137" si="443">SUM(H133:M133)</f>
        <v>0</v>
      </c>
      <c r="O133" s="5346">
        <f t="shared" ref="O133:O137" si="444">SUM(P133:V133)</f>
        <v>0</v>
      </c>
      <c r="P133" s="3371"/>
      <c r="Q133" s="3372"/>
      <c r="R133" s="3372"/>
      <c r="S133" s="5023"/>
      <c r="T133" s="3372"/>
      <c r="U133" s="3372"/>
      <c r="V133" s="3373"/>
      <c r="W133" s="5350">
        <f t="shared" ref="W133:W137" si="445">X133+AD133+AE133+AN133+AQ133</f>
        <v>0</v>
      </c>
      <c r="X133" s="3551">
        <f t="shared" ref="X133:X137" si="446">SUM(Y133:AC133)</f>
        <v>0</v>
      </c>
      <c r="Y133" s="3362"/>
      <c r="Z133" s="3363"/>
      <c r="AA133" s="3363"/>
      <c r="AB133" s="3363"/>
      <c r="AC133" s="3364"/>
      <c r="AD133" s="5362"/>
      <c r="AE133" s="3398">
        <f t="shared" ref="AE133:AE137" si="447">SUM(AF133:AM133)</f>
        <v>0</v>
      </c>
      <c r="AF133" s="3362"/>
      <c r="AG133" s="3363"/>
      <c r="AH133" s="3363"/>
      <c r="AI133" s="3363"/>
      <c r="AJ133" s="3363"/>
      <c r="AK133" s="3363"/>
      <c r="AL133" s="3363"/>
      <c r="AM133" s="3364"/>
      <c r="AN133" s="3402">
        <f t="shared" ref="AN133:AN137" si="448">AO133+AP133</f>
        <v>0</v>
      </c>
      <c r="AO133" s="3371"/>
      <c r="AP133" s="3373"/>
      <c r="AQ133" s="5338">
        <f t="shared" ref="AQ133:AQ137" si="449">AR133+AS133</f>
        <v>0</v>
      </c>
      <c r="AR133" s="3362"/>
      <c r="AS133" s="3363"/>
      <c r="AT133" s="5366"/>
      <c r="AU133" s="3392">
        <f t="shared" ref="AU133:AU137" si="450">SUM(AV133:BA133)</f>
        <v>0</v>
      </c>
      <c r="AV133" s="3392">
        <f t="shared" ref="AV133:AV137" si="451">X133</f>
        <v>0</v>
      </c>
      <c r="AW133" s="3392">
        <f t="shared" ref="AW133:AW137" si="452">AE133</f>
        <v>0</v>
      </c>
      <c r="AX133" s="3392">
        <f t="shared" ref="AX133:AX137" si="453">AD133</f>
        <v>0</v>
      </c>
      <c r="AY133" s="3392">
        <f t="shared" ref="AY133:AY137" si="454">AN133</f>
        <v>0</v>
      </c>
      <c r="AZ133" s="3392">
        <f t="shared" ref="AZ133:AZ137" si="455">AQ133</f>
        <v>0</v>
      </c>
      <c r="BA133" s="3392">
        <f t="shared" ref="BA133:BA137" si="456">AT133</f>
        <v>0</v>
      </c>
      <c r="BB133" s="5375" t="str">
        <f t="shared" ref="BB133:BB136" si="457">IF(OR(E133="جنح ومخالفات",E133="مباني واملاك الدولة"),"م","")</f>
        <v>م</v>
      </c>
    </row>
    <row r="134" spans="1:54" ht="45.9" customHeight="1" thickTop="1" thickBot="1">
      <c r="A134" s="6770"/>
      <c r="B134" s="6764"/>
      <c r="C134" s="6767"/>
      <c r="D134" s="5331" t="str">
        <f>_xlfn.XLOOKUP(F134,التشكيل_القديم!$H$219:$H$299,التشكيل_القديم!$J$219:$J$299,"")</f>
        <v>الخميس</v>
      </c>
      <c r="E134" s="5336" t="str">
        <f>_xlfn.XLOOKUP(F134,التشكيل_القديم!$H$219:$H$299,التشكيل_القديم!$I$219:$I$299,"")</f>
        <v>جنح ومخالفات</v>
      </c>
      <c r="F134" s="5335" t="str">
        <v>الخميس -جنح ومخالفات - الفشن - د3</v>
      </c>
      <c r="G134" s="5376" t="str">
        <f t="shared" si="442"/>
        <v>WRONG</v>
      </c>
      <c r="H134" s="3354"/>
      <c r="I134" s="3366"/>
      <c r="J134" s="3366"/>
      <c r="K134" s="3366"/>
      <c r="L134" s="3412"/>
      <c r="M134" s="3413"/>
      <c r="N134" s="5343">
        <f t="shared" si="443"/>
        <v>0</v>
      </c>
      <c r="O134" s="5347">
        <f t="shared" si="444"/>
        <v>0</v>
      </c>
      <c r="P134" s="3374"/>
      <c r="Q134" s="3375"/>
      <c r="R134" s="3375"/>
      <c r="S134" s="5024"/>
      <c r="T134" s="3375"/>
      <c r="U134" s="3375"/>
      <c r="V134" s="3376"/>
      <c r="W134" s="5351">
        <f t="shared" si="445"/>
        <v>0</v>
      </c>
      <c r="X134" s="3552">
        <f t="shared" si="446"/>
        <v>0</v>
      </c>
      <c r="Y134" s="3365"/>
      <c r="Z134" s="3366"/>
      <c r="AA134" s="3366"/>
      <c r="AB134" s="3366"/>
      <c r="AC134" s="3367"/>
      <c r="AD134" s="5363"/>
      <c r="AE134" s="3399">
        <f t="shared" si="447"/>
        <v>0</v>
      </c>
      <c r="AF134" s="3365"/>
      <c r="AG134" s="3366"/>
      <c r="AH134" s="3366"/>
      <c r="AI134" s="3366"/>
      <c r="AJ134" s="3366"/>
      <c r="AK134" s="3366"/>
      <c r="AL134" s="3366"/>
      <c r="AM134" s="3367"/>
      <c r="AN134" s="3403">
        <f t="shared" si="448"/>
        <v>0</v>
      </c>
      <c r="AO134" s="3374"/>
      <c r="AP134" s="3376"/>
      <c r="AQ134" s="5339">
        <f t="shared" si="449"/>
        <v>0</v>
      </c>
      <c r="AR134" s="3365"/>
      <c r="AS134" s="3366"/>
      <c r="AT134" s="5367"/>
      <c r="AU134" s="3393">
        <f t="shared" si="450"/>
        <v>0</v>
      </c>
      <c r="AV134" s="3393">
        <f t="shared" si="451"/>
        <v>0</v>
      </c>
      <c r="AW134" s="3393">
        <f t="shared" si="452"/>
        <v>0</v>
      </c>
      <c r="AX134" s="3393">
        <f t="shared" si="453"/>
        <v>0</v>
      </c>
      <c r="AY134" s="3393">
        <f t="shared" si="454"/>
        <v>0</v>
      </c>
      <c r="AZ134" s="3393">
        <f t="shared" si="455"/>
        <v>0</v>
      </c>
      <c r="BA134" s="3393">
        <f t="shared" si="456"/>
        <v>0</v>
      </c>
      <c r="BB134" s="5375" t="str">
        <f t="shared" si="457"/>
        <v>م</v>
      </c>
    </row>
    <row r="135" spans="1:54" ht="45.9" hidden="1" customHeight="1" thickTop="1" thickBot="1">
      <c r="A135" s="6770"/>
      <c r="B135" s="6764"/>
      <c r="C135" s="6767"/>
      <c r="D135" s="5331">
        <f>_xlfn.XLOOKUP(F135,التشكيل_القديم!$H$219:$H$299,التشكيل_القديم!$J$219:$J$299,"")</f>
        <v>0</v>
      </c>
      <c r="E135" s="5336">
        <f>_xlfn.XLOOKUP(F135,التشكيل_القديم!$H$219:$H$299,التشكيل_القديم!$I$219:$I$299,"")</f>
        <v>0</v>
      </c>
      <c r="F135" s="5334"/>
      <c r="G135" s="5376" t="str">
        <f t="shared" si="442"/>
        <v>OK</v>
      </c>
      <c r="H135" s="3351"/>
      <c r="I135" s="3363"/>
      <c r="J135" s="3363"/>
      <c r="K135" s="3363"/>
      <c r="L135" s="3410"/>
      <c r="M135" s="3411"/>
      <c r="N135" s="5342">
        <f t="shared" si="443"/>
        <v>0</v>
      </c>
      <c r="O135" s="5346">
        <f t="shared" si="444"/>
        <v>0</v>
      </c>
      <c r="P135" s="3352"/>
      <c r="Q135" s="3353"/>
      <c r="R135" s="3353"/>
      <c r="S135" s="5023"/>
      <c r="T135" s="3372"/>
      <c r="U135" s="3372"/>
      <c r="V135" s="3373"/>
      <c r="W135" s="5350">
        <f t="shared" si="445"/>
        <v>0</v>
      </c>
      <c r="X135" s="3551">
        <f t="shared" si="446"/>
        <v>0</v>
      </c>
      <c r="Y135" s="3362"/>
      <c r="Z135" s="3363"/>
      <c r="AA135" s="3363"/>
      <c r="AB135" s="3363"/>
      <c r="AC135" s="3364"/>
      <c r="AD135" s="5362"/>
      <c r="AE135" s="3398">
        <f t="shared" si="447"/>
        <v>0</v>
      </c>
      <c r="AF135" s="3362"/>
      <c r="AG135" s="3363"/>
      <c r="AH135" s="3363"/>
      <c r="AI135" s="3363"/>
      <c r="AJ135" s="3363"/>
      <c r="AK135" s="3363"/>
      <c r="AL135" s="3363"/>
      <c r="AM135" s="3364"/>
      <c r="AN135" s="3402">
        <f t="shared" si="448"/>
        <v>0</v>
      </c>
      <c r="AO135" s="3371"/>
      <c r="AP135" s="3373"/>
      <c r="AQ135" s="5338">
        <f t="shared" si="449"/>
        <v>0</v>
      </c>
      <c r="AR135" s="3362"/>
      <c r="AS135" s="3363"/>
      <c r="AT135" s="5366"/>
      <c r="AU135" s="3392">
        <f t="shared" si="450"/>
        <v>0</v>
      </c>
      <c r="AV135" s="3392">
        <f t="shared" si="451"/>
        <v>0</v>
      </c>
      <c r="AW135" s="3392">
        <f t="shared" si="452"/>
        <v>0</v>
      </c>
      <c r="AX135" s="3392">
        <f t="shared" si="453"/>
        <v>0</v>
      </c>
      <c r="AY135" s="3392">
        <f t="shared" si="454"/>
        <v>0</v>
      </c>
      <c r="AZ135" s="3392">
        <f t="shared" si="455"/>
        <v>0</v>
      </c>
      <c r="BA135" s="3392">
        <f t="shared" si="456"/>
        <v>0</v>
      </c>
      <c r="BB135" s="5375" t="str">
        <f t="shared" si="457"/>
        <v/>
      </c>
    </row>
    <row r="136" spans="1:54" ht="45.9" hidden="1" customHeight="1" thickBot="1">
      <c r="A136" s="6771"/>
      <c r="B136" s="6765"/>
      <c r="C136" s="6768"/>
      <c r="D136" s="5331">
        <f>_xlfn.XLOOKUP(F136,التشكيل_القديم!$H$219:$H$299,التشكيل_القديم!$J$219:$J$299,"")</f>
        <v>0</v>
      </c>
      <c r="E136" s="5336">
        <f>_xlfn.XLOOKUP(F136,التشكيل_القديم!$H$219:$H$299,التشكيل_القديم!$I$219:$I$299,"")</f>
        <v>0</v>
      </c>
      <c r="F136" s="5332"/>
      <c r="G136" s="5376" t="str">
        <f t="shared" si="442"/>
        <v>OK</v>
      </c>
      <c r="H136" s="3345"/>
      <c r="I136" s="5354"/>
      <c r="J136" s="5354"/>
      <c r="K136" s="5354"/>
      <c r="L136" s="5359"/>
      <c r="M136" s="5360"/>
      <c r="N136" s="5344">
        <f t="shared" si="443"/>
        <v>0</v>
      </c>
      <c r="O136" s="5348">
        <f t="shared" si="444"/>
        <v>0</v>
      </c>
      <c r="P136" s="3347"/>
      <c r="Q136" s="3346"/>
      <c r="R136" s="3346"/>
      <c r="S136" s="5025"/>
      <c r="T136" s="5358"/>
      <c r="U136" s="5358"/>
      <c r="V136" s="5356"/>
      <c r="W136" s="5352">
        <f t="shared" si="445"/>
        <v>0</v>
      </c>
      <c r="X136" s="3553">
        <f t="shared" si="446"/>
        <v>0</v>
      </c>
      <c r="Y136" s="5353"/>
      <c r="Z136" s="5354"/>
      <c r="AA136" s="5354"/>
      <c r="AB136" s="5354"/>
      <c r="AC136" s="5357"/>
      <c r="AD136" s="5364"/>
      <c r="AE136" s="3400">
        <f t="shared" si="447"/>
        <v>0</v>
      </c>
      <c r="AF136" s="5353"/>
      <c r="AG136" s="5354"/>
      <c r="AH136" s="5354"/>
      <c r="AI136" s="5354"/>
      <c r="AJ136" s="5354"/>
      <c r="AK136" s="5354"/>
      <c r="AL136" s="5354"/>
      <c r="AM136" s="5357"/>
      <c r="AN136" s="3404">
        <f t="shared" si="448"/>
        <v>0</v>
      </c>
      <c r="AO136" s="5355"/>
      <c r="AP136" s="5356"/>
      <c r="AQ136" s="5340">
        <f t="shared" si="449"/>
        <v>0</v>
      </c>
      <c r="AR136" s="5353"/>
      <c r="AS136" s="5354"/>
      <c r="AT136" s="5368"/>
      <c r="AU136" s="3394">
        <f t="shared" si="450"/>
        <v>0</v>
      </c>
      <c r="AV136" s="3394">
        <f t="shared" si="451"/>
        <v>0</v>
      </c>
      <c r="AW136" s="3394">
        <f t="shared" si="452"/>
        <v>0</v>
      </c>
      <c r="AX136" s="3394">
        <f t="shared" si="453"/>
        <v>0</v>
      </c>
      <c r="AY136" s="3394">
        <f t="shared" si="454"/>
        <v>0</v>
      </c>
      <c r="AZ136" s="3394">
        <f t="shared" si="455"/>
        <v>0</v>
      </c>
      <c r="BA136" s="3394">
        <f t="shared" si="456"/>
        <v>0</v>
      </c>
      <c r="BB136" s="5375" t="str">
        <f t="shared" si="457"/>
        <v/>
      </c>
    </row>
    <row r="137" spans="1:54" ht="45.9" customHeight="1" thickBot="1">
      <c r="A137" s="6759" t="str">
        <f xml:space="preserve"> "اجمالي " &amp;A132</f>
        <v>اجمالي الدائرة الثالثة جزئي مركز الفنش</v>
      </c>
      <c r="B137" s="6760"/>
      <c r="C137" s="6760"/>
      <c r="D137" s="6757"/>
      <c r="E137" s="6760"/>
      <c r="F137" s="6761"/>
      <c r="G137" s="5369"/>
      <c r="H137" s="5370">
        <f>SUM(H132:H136)</f>
        <v>0</v>
      </c>
      <c r="I137" s="3415">
        <f>SUM(I132:I136)</f>
        <v>0</v>
      </c>
      <c r="J137" s="3415">
        <f t="shared" ref="J137:M137" si="458">SUM(J132:J136)</f>
        <v>0</v>
      </c>
      <c r="K137" s="3415">
        <f t="shared" si="458"/>
        <v>0</v>
      </c>
      <c r="L137" s="3415">
        <f t="shared" si="458"/>
        <v>0</v>
      </c>
      <c r="M137" s="3415">
        <f t="shared" si="458"/>
        <v>0</v>
      </c>
      <c r="N137" s="5371">
        <f t="shared" si="443"/>
        <v>0</v>
      </c>
      <c r="O137" s="5372">
        <f t="shared" si="444"/>
        <v>0</v>
      </c>
      <c r="P137" s="3415">
        <f t="shared" ref="P137:S137" si="459">SUM(P132:P136)</f>
        <v>0</v>
      </c>
      <c r="Q137" s="3415">
        <f t="shared" si="459"/>
        <v>0</v>
      </c>
      <c r="R137" s="3415">
        <f t="shared" si="459"/>
        <v>0</v>
      </c>
      <c r="S137" s="5026">
        <f t="shared" si="459"/>
        <v>0</v>
      </c>
      <c r="T137" s="3415">
        <f>SUM(T132:T136)</f>
        <v>0</v>
      </c>
      <c r="U137" s="3415">
        <f t="shared" ref="U137" si="460">SUM(U132:U136)</f>
        <v>0</v>
      </c>
      <c r="V137" s="3415">
        <f>SUM(V132:V136)</f>
        <v>0</v>
      </c>
      <c r="W137" s="5373">
        <f t="shared" si="445"/>
        <v>0</v>
      </c>
      <c r="X137" s="3415">
        <f t="shared" si="446"/>
        <v>0</v>
      </c>
      <c r="Y137" s="3415">
        <f t="shared" ref="Y137:AD137" si="461">SUM(Y132:Y136)</f>
        <v>0</v>
      </c>
      <c r="Z137" s="3415">
        <f t="shared" si="461"/>
        <v>0</v>
      </c>
      <c r="AA137" s="3415">
        <f t="shared" si="461"/>
        <v>0</v>
      </c>
      <c r="AB137" s="3415">
        <f t="shared" si="461"/>
        <v>0</v>
      </c>
      <c r="AC137" s="3415">
        <f t="shared" si="461"/>
        <v>0</v>
      </c>
      <c r="AD137" s="3415">
        <f t="shared" si="461"/>
        <v>0</v>
      </c>
      <c r="AE137" s="3416">
        <f t="shared" si="447"/>
        <v>0</v>
      </c>
      <c r="AF137" s="3415">
        <f t="shared" ref="AF137:AM137" si="462">SUM(AF132:AF136)</f>
        <v>0</v>
      </c>
      <c r="AG137" s="3415">
        <f t="shared" si="462"/>
        <v>0</v>
      </c>
      <c r="AH137" s="3415">
        <f t="shared" si="462"/>
        <v>0</v>
      </c>
      <c r="AI137" s="3415">
        <f t="shared" si="462"/>
        <v>0</v>
      </c>
      <c r="AJ137" s="3415">
        <f t="shared" si="462"/>
        <v>0</v>
      </c>
      <c r="AK137" s="3415">
        <f t="shared" si="462"/>
        <v>0</v>
      </c>
      <c r="AL137" s="3415">
        <f t="shared" si="462"/>
        <v>0</v>
      </c>
      <c r="AM137" s="3415">
        <f t="shared" si="462"/>
        <v>0</v>
      </c>
      <c r="AN137" s="3417">
        <f t="shared" si="448"/>
        <v>0</v>
      </c>
      <c r="AO137" s="3415">
        <f t="shared" ref="AO137:AP137" si="463">SUM(AO132:AO136)</f>
        <v>0</v>
      </c>
      <c r="AP137" s="3415">
        <f t="shared" si="463"/>
        <v>0</v>
      </c>
      <c r="AQ137" s="3415">
        <f t="shared" si="449"/>
        <v>0</v>
      </c>
      <c r="AR137" s="3415">
        <f t="shared" ref="AR137:AT137" si="464">SUM(AR132:AR136)</f>
        <v>0</v>
      </c>
      <c r="AS137" s="3415">
        <f t="shared" si="464"/>
        <v>0</v>
      </c>
      <c r="AT137" s="5374">
        <f t="shared" si="464"/>
        <v>0</v>
      </c>
      <c r="AU137" s="3415">
        <f t="shared" si="450"/>
        <v>0</v>
      </c>
      <c r="AV137" s="3415">
        <f t="shared" si="451"/>
        <v>0</v>
      </c>
      <c r="AW137" s="3415">
        <f t="shared" si="452"/>
        <v>0</v>
      </c>
      <c r="AX137" s="3415">
        <f t="shared" si="453"/>
        <v>0</v>
      </c>
      <c r="AY137" s="3415">
        <f t="shared" si="454"/>
        <v>0</v>
      </c>
      <c r="AZ137" s="3415">
        <f t="shared" si="455"/>
        <v>0</v>
      </c>
      <c r="BA137" s="3415">
        <f t="shared" si="456"/>
        <v>0</v>
      </c>
      <c r="BB137" s="3418"/>
    </row>
    <row r="138" spans="1:54" ht="45.9" customHeight="1" thickBot="1">
      <c r="A138" s="6759" t="s">
        <v>1642</v>
      </c>
      <c r="B138" s="6760"/>
      <c r="C138" s="6760"/>
      <c r="D138" s="6757"/>
      <c r="E138" s="6760"/>
      <c r="F138" s="6761"/>
      <c r="G138" s="5369"/>
      <c r="H138" s="5370">
        <f t="shared" ref="H138:BB138" si="465">SUM(H125,H131,H137)</f>
        <v>0</v>
      </c>
      <c r="I138" s="3415">
        <f t="shared" si="465"/>
        <v>0</v>
      </c>
      <c r="J138" s="3415">
        <f t="shared" si="465"/>
        <v>0</v>
      </c>
      <c r="K138" s="3415">
        <f t="shared" si="465"/>
        <v>0</v>
      </c>
      <c r="L138" s="3415">
        <f t="shared" si="465"/>
        <v>0</v>
      </c>
      <c r="M138" s="3415">
        <f t="shared" si="465"/>
        <v>0</v>
      </c>
      <c r="N138" s="5371">
        <f t="shared" si="465"/>
        <v>0</v>
      </c>
      <c r="O138" s="5372">
        <f t="shared" si="465"/>
        <v>0</v>
      </c>
      <c r="P138" s="3415">
        <f t="shared" si="465"/>
        <v>0</v>
      </c>
      <c r="Q138" s="3415">
        <f t="shared" si="465"/>
        <v>0</v>
      </c>
      <c r="R138" s="3415">
        <f t="shared" si="465"/>
        <v>0</v>
      </c>
      <c r="S138" s="5026">
        <f t="shared" si="465"/>
        <v>0</v>
      </c>
      <c r="T138" s="3415">
        <f t="shared" si="465"/>
        <v>0</v>
      </c>
      <c r="U138" s="3415">
        <f t="shared" si="465"/>
        <v>0</v>
      </c>
      <c r="V138" s="3415">
        <f t="shared" si="465"/>
        <v>0</v>
      </c>
      <c r="W138" s="5373">
        <f t="shared" si="465"/>
        <v>0</v>
      </c>
      <c r="X138" s="3415">
        <f t="shared" si="465"/>
        <v>0</v>
      </c>
      <c r="Y138" s="3415">
        <f t="shared" si="465"/>
        <v>0</v>
      </c>
      <c r="Z138" s="3415">
        <f t="shared" si="465"/>
        <v>0</v>
      </c>
      <c r="AA138" s="3415">
        <f t="shared" si="465"/>
        <v>0</v>
      </c>
      <c r="AB138" s="3415">
        <f t="shared" si="465"/>
        <v>0</v>
      </c>
      <c r="AC138" s="3415">
        <f t="shared" si="465"/>
        <v>0</v>
      </c>
      <c r="AD138" s="3415">
        <f t="shared" si="465"/>
        <v>0</v>
      </c>
      <c r="AE138" s="3416">
        <f t="shared" si="465"/>
        <v>0</v>
      </c>
      <c r="AF138" s="3415">
        <f t="shared" si="465"/>
        <v>0</v>
      </c>
      <c r="AG138" s="3415">
        <f t="shared" si="465"/>
        <v>0</v>
      </c>
      <c r="AH138" s="3415">
        <f t="shared" si="465"/>
        <v>0</v>
      </c>
      <c r="AI138" s="3415">
        <f t="shared" si="465"/>
        <v>0</v>
      </c>
      <c r="AJ138" s="3415">
        <f t="shared" si="465"/>
        <v>0</v>
      </c>
      <c r="AK138" s="3415">
        <f t="shared" si="465"/>
        <v>0</v>
      </c>
      <c r="AL138" s="3415">
        <f t="shared" si="465"/>
        <v>0</v>
      </c>
      <c r="AM138" s="3415">
        <f t="shared" si="465"/>
        <v>0</v>
      </c>
      <c r="AN138" s="3417">
        <f t="shared" si="465"/>
        <v>0</v>
      </c>
      <c r="AO138" s="3415">
        <f t="shared" si="465"/>
        <v>0</v>
      </c>
      <c r="AP138" s="3415">
        <f t="shared" si="465"/>
        <v>0</v>
      </c>
      <c r="AQ138" s="3415">
        <f t="shared" si="465"/>
        <v>0</v>
      </c>
      <c r="AR138" s="3415">
        <f t="shared" si="465"/>
        <v>0</v>
      </c>
      <c r="AS138" s="3415">
        <f t="shared" si="465"/>
        <v>0</v>
      </c>
      <c r="AT138" s="5374">
        <f t="shared" si="465"/>
        <v>0</v>
      </c>
      <c r="AU138" s="3415">
        <f t="shared" si="465"/>
        <v>0</v>
      </c>
      <c r="AV138" s="3415">
        <f t="shared" si="465"/>
        <v>0</v>
      </c>
      <c r="AW138" s="3415">
        <f t="shared" si="465"/>
        <v>0</v>
      </c>
      <c r="AX138" s="3415">
        <f t="shared" si="465"/>
        <v>0</v>
      </c>
      <c r="AY138" s="3415">
        <f t="shared" si="465"/>
        <v>0</v>
      </c>
      <c r="AZ138" s="3415">
        <f t="shared" si="465"/>
        <v>0</v>
      </c>
      <c r="BA138" s="3415">
        <f t="shared" si="465"/>
        <v>0</v>
      </c>
      <c r="BB138" s="3418">
        <f t="shared" si="465"/>
        <v>0</v>
      </c>
    </row>
    <row r="139" spans="1:54" ht="45.9" customHeight="1" thickBot="1">
      <c r="A139" s="6769" t="s">
        <v>1662</v>
      </c>
      <c r="B139" s="6763" t="str" cm="1">
        <f t="array" ref="B139">_xlfn.XLOOKUP(1, (INDEX(التشكيل_القديم!$M$219:$T$244, ,6)=$A139) * (INDEX(التشكيل_القديم!$M$219:$T$244, ,7)="رئيس الدائرة"), INDEX(التشكيل_القديم!$M$219:$T$244, ,2))</f>
        <v>احمد عصام ابراهيم على</v>
      </c>
      <c r="C139" s="6766" t="str">
        <f>_xlfn.XLOOKUP($B139,التشكيل_القديم!$N$219:$N$254,التشكيل_القديم!$P$219:$P$254,"")</f>
        <v>أ</v>
      </c>
      <c r="D139" s="5331" t="str">
        <f>_xlfn.XLOOKUP(F139,التشكيل_القديم!$H$219:$H$299,التشكيل_القديم!$J$219:$J$299,"")</f>
        <v>السبت</v>
      </c>
      <c r="E139" s="5336" t="str">
        <f>_xlfn.XLOOKUP(F139,التشكيل_القديم!$H$219:$H$299,التشكيل_القديم!$I$219:$I$299,"")</f>
        <v>جنح ومخالفات</v>
      </c>
      <c r="F139" s="5332" t="str" cm="1">
        <f t="array" ref="F139:F143">_xlfn._xlws.FILTER(التشكيل_القديم!$H$219:$H$299,التشكيل_القديم!$E$219:$E$299=$A139,"")</f>
        <v>السبت -جنح ومخالفات - سمسطا - د1</v>
      </c>
      <c r="G139" s="5376" t="str">
        <f>IF(BB139 = "", "OK",IF(AND(N139&lt;&gt;0,(O139+W139)=N139),"OK","WRONG"))</f>
        <v>WRONG</v>
      </c>
      <c r="H139" s="3377"/>
      <c r="I139" s="3350"/>
      <c r="J139" s="3350"/>
      <c r="K139" s="3350"/>
      <c r="L139" s="3408"/>
      <c r="M139" s="3409"/>
      <c r="N139" s="5341">
        <f>SUM(H139:M139)</f>
        <v>0</v>
      </c>
      <c r="O139" s="5345">
        <f>SUM(P139:V139)</f>
        <v>0</v>
      </c>
      <c r="P139" s="3368"/>
      <c r="Q139" s="3369"/>
      <c r="R139" s="3369"/>
      <c r="S139" s="5022"/>
      <c r="T139" s="3369"/>
      <c r="U139" s="3369"/>
      <c r="V139" s="3370"/>
      <c r="W139" s="5349">
        <f>X139+AD139+AE139+AN139+AQ139+AT139</f>
        <v>0</v>
      </c>
      <c r="X139" s="3550">
        <f>SUM(Y139:AC139)</f>
        <v>0</v>
      </c>
      <c r="Y139" s="3357"/>
      <c r="Z139" s="3350"/>
      <c r="AA139" s="3350"/>
      <c r="AB139" s="3350"/>
      <c r="AC139" s="3361"/>
      <c r="AD139" s="5361"/>
      <c r="AE139" s="3397">
        <f>SUM(AF139:AM139)</f>
        <v>0</v>
      </c>
      <c r="AF139" s="3357"/>
      <c r="AG139" s="3350"/>
      <c r="AH139" s="3350"/>
      <c r="AI139" s="3350"/>
      <c r="AJ139" s="3350"/>
      <c r="AK139" s="3350"/>
      <c r="AL139" s="3350"/>
      <c r="AM139" s="3361"/>
      <c r="AN139" s="3401">
        <f>AO139+AP139</f>
        <v>0</v>
      </c>
      <c r="AO139" s="3368"/>
      <c r="AP139" s="3370"/>
      <c r="AQ139" s="5337">
        <f>AR139+AS139</f>
        <v>0</v>
      </c>
      <c r="AR139" s="3357"/>
      <c r="AS139" s="3350"/>
      <c r="AT139" s="5365"/>
      <c r="AU139" s="3391">
        <f>SUM(AV139:BA139)</f>
        <v>0</v>
      </c>
      <c r="AV139" s="3391">
        <f>X139</f>
        <v>0</v>
      </c>
      <c r="AW139" s="3391">
        <f>AE139</f>
        <v>0</v>
      </c>
      <c r="AX139" s="3391">
        <f>AD139</f>
        <v>0</v>
      </c>
      <c r="AY139" s="3391">
        <f>AN139</f>
        <v>0</v>
      </c>
      <c r="AZ139" s="3391">
        <f>AQ139</f>
        <v>0</v>
      </c>
      <c r="BA139" s="3391">
        <f>AT139</f>
        <v>0</v>
      </c>
      <c r="BB139" s="5375" t="str">
        <f>IF(OR(E139="جنح ومخالفات",E139="مباني واملاك الدولة"),"م","")</f>
        <v>م</v>
      </c>
    </row>
    <row r="140" spans="1:54" ht="45.9" customHeight="1" thickTop="1" thickBot="1">
      <c r="A140" s="6770"/>
      <c r="B140" s="6764"/>
      <c r="C140" s="6767"/>
      <c r="D140" s="5331" t="str">
        <f>_xlfn.XLOOKUP(F140,التشكيل_القديم!$H$219:$H$299,التشكيل_القديم!$J$219:$J$299,"")</f>
        <v>السبت</v>
      </c>
      <c r="E140" s="5336" t="str">
        <f>_xlfn.XLOOKUP(F140,التشكيل_القديم!$H$219:$H$299,التشكيل_القديم!$I$219:$I$299,"")</f>
        <v>جنح البيئة</v>
      </c>
      <c r="F140" s="5333" t="str">
        <v>السبت -جنح البيئة - سمسطا - د1</v>
      </c>
      <c r="G140" s="5376" t="str">
        <f t="shared" ref="G140:G143" si="466">IF(BB140 = "", "OK",IF(AND(N140&lt;&gt;0,(O140+W140)=N140),"OK","WRONG"))</f>
        <v>OK</v>
      </c>
      <c r="H140" s="3351"/>
      <c r="I140" s="3363"/>
      <c r="J140" s="3363"/>
      <c r="K140" s="3363"/>
      <c r="L140" s="3410"/>
      <c r="M140" s="3411"/>
      <c r="N140" s="5342">
        <f t="shared" ref="N140:N144" si="467">SUM(H140:M140)</f>
        <v>0</v>
      </c>
      <c r="O140" s="5346">
        <f t="shared" ref="O140:O144" si="468">SUM(P140:V140)</f>
        <v>0</v>
      </c>
      <c r="P140" s="3371"/>
      <c r="Q140" s="3372"/>
      <c r="R140" s="3372"/>
      <c r="S140" s="5023"/>
      <c r="T140" s="3372"/>
      <c r="U140" s="3372"/>
      <c r="V140" s="3373"/>
      <c r="W140" s="5350">
        <f t="shared" ref="W140:W144" si="469">X140+AD140+AE140+AN140+AQ140</f>
        <v>0</v>
      </c>
      <c r="X140" s="3551">
        <f t="shared" ref="X140:X144" si="470">SUM(Y140:AC140)</f>
        <v>0</v>
      </c>
      <c r="Y140" s="3362"/>
      <c r="Z140" s="3363"/>
      <c r="AA140" s="3363"/>
      <c r="AB140" s="3363"/>
      <c r="AC140" s="3364"/>
      <c r="AD140" s="5362"/>
      <c r="AE140" s="3398">
        <f t="shared" ref="AE140:AE144" si="471">SUM(AF140:AM140)</f>
        <v>0</v>
      </c>
      <c r="AF140" s="3362"/>
      <c r="AG140" s="3363"/>
      <c r="AH140" s="3363"/>
      <c r="AI140" s="3363"/>
      <c r="AJ140" s="3363"/>
      <c r="AK140" s="3363"/>
      <c r="AL140" s="3363"/>
      <c r="AM140" s="3364"/>
      <c r="AN140" s="3402">
        <f t="shared" ref="AN140:AN144" si="472">AO140+AP140</f>
        <v>0</v>
      </c>
      <c r="AO140" s="3371"/>
      <c r="AP140" s="3373"/>
      <c r="AQ140" s="5338">
        <f t="shared" ref="AQ140:AQ144" si="473">AR140+AS140</f>
        <v>0</v>
      </c>
      <c r="AR140" s="3362"/>
      <c r="AS140" s="3363"/>
      <c r="AT140" s="5366"/>
      <c r="AU140" s="3392">
        <f t="shared" ref="AU140:AU144" si="474">SUM(AV140:BA140)</f>
        <v>0</v>
      </c>
      <c r="AV140" s="3392">
        <f t="shared" ref="AV140:AV144" si="475">X140</f>
        <v>0</v>
      </c>
      <c r="AW140" s="3392">
        <f t="shared" ref="AW140:AW144" si="476">AE140</f>
        <v>0</v>
      </c>
      <c r="AX140" s="3392">
        <f t="shared" ref="AX140:AX144" si="477">AD140</f>
        <v>0</v>
      </c>
      <c r="AY140" s="3392">
        <f t="shared" ref="AY140:AY144" si="478">AN140</f>
        <v>0</v>
      </c>
      <c r="AZ140" s="3392">
        <f t="shared" ref="AZ140:AZ144" si="479">AQ140</f>
        <v>0</v>
      </c>
      <c r="BA140" s="3392">
        <f t="shared" ref="BA140:BA144" si="480">AT140</f>
        <v>0</v>
      </c>
      <c r="BB140" s="5375" t="str">
        <f t="shared" ref="BB140:BB143" si="481">IF(OR(E140="جنح ومخالفات",E140="مباني واملاك الدولة"),"م","")</f>
        <v/>
      </c>
    </row>
    <row r="141" spans="1:54" ht="45.9" customHeight="1" thickTop="1" thickBot="1">
      <c r="A141" s="6770"/>
      <c r="B141" s="6764"/>
      <c r="C141" s="6767"/>
      <c r="D141" s="5331" t="str">
        <f>_xlfn.XLOOKUP(F141,التشكيل_القديم!$H$219:$H$299,التشكيل_القديم!$J$219:$J$299,"")</f>
        <v>الاحد</v>
      </c>
      <c r="E141" s="5336" t="str">
        <f>_xlfn.XLOOKUP(F141,التشكيل_القديم!$H$219:$H$299,التشكيل_القديم!$I$219:$I$299,"")</f>
        <v>جنح ومخالفات</v>
      </c>
      <c r="F141" s="5335" t="str">
        <v>الاحد -جنح ومخالفات - سمسطا - د1</v>
      </c>
      <c r="G141" s="5376" t="str">
        <f t="shared" si="466"/>
        <v>WRONG</v>
      </c>
      <c r="H141" s="3354"/>
      <c r="I141" s="3366"/>
      <c r="J141" s="3366"/>
      <c r="K141" s="3366"/>
      <c r="L141" s="3412"/>
      <c r="M141" s="3413"/>
      <c r="N141" s="5343">
        <f t="shared" si="467"/>
        <v>0</v>
      </c>
      <c r="O141" s="5347">
        <f t="shared" si="468"/>
        <v>0</v>
      </c>
      <c r="P141" s="3374"/>
      <c r="Q141" s="3375"/>
      <c r="R141" s="3375"/>
      <c r="S141" s="5024"/>
      <c r="T141" s="3375"/>
      <c r="U141" s="3375"/>
      <c r="V141" s="3376"/>
      <c r="W141" s="5351">
        <f t="shared" si="469"/>
        <v>0</v>
      </c>
      <c r="X141" s="3552">
        <f t="shared" si="470"/>
        <v>0</v>
      </c>
      <c r="Y141" s="3365"/>
      <c r="Z141" s="3366"/>
      <c r="AA141" s="3366"/>
      <c r="AB141" s="3366"/>
      <c r="AC141" s="3367"/>
      <c r="AD141" s="5363"/>
      <c r="AE141" s="3399">
        <f t="shared" si="471"/>
        <v>0</v>
      </c>
      <c r="AF141" s="3365"/>
      <c r="AG141" s="3366"/>
      <c r="AH141" s="3366"/>
      <c r="AI141" s="3366"/>
      <c r="AJ141" s="3366"/>
      <c r="AK141" s="3366"/>
      <c r="AL141" s="3366"/>
      <c r="AM141" s="3367"/>
      <c r="AN141" s="3403">
        <f t="shared" si="472"/>
        <v>0</v>
      </c>
      <c r="AO141" s="3374"/>
      <c r="AP141" s="3376"/>
      <c r="AQ141" s="5339">
        <f t="shared" si="473"/>
        <v>0</v>
      </c>
      <c r="AR141" s="3365"/>
      <c r="AS141" s="3366"/>
      <c r="AT141" s="5367"/>
      <c r="AU141" s="3393">
        <f t="shared" si="474"/>
        <v>0</v>
      </c>
      <c r="AV141" s="3393">
        <f t="shared" si="475"/>
        <v>0</v>
      </c>
      <c r="AW141" s="3393">
        <f t="shared" si="476"/>
        <v>0</v>
      </c>
      <c r="AX141" s="3393">
        <f t="shared" si="477"/>
        <v>0</v>
      </c>
      <c r="AY141" s="3393">
        <f t="shared" si="478"/>
        <v>0</v>
      </c>
      <c r="AZ141" s="3393">
        <f t="shared" si="479"/>
        <v>0</v>
      </c>
      <c r="BA141" s="3393">
        <f t="shared" si="480"/>
        <v>0</v>
      </c>
      <c r="BB141" s="5375" t="str">
        <f t="shared" si="481"/>
        <v>م</v>
      </c>
    </row>
    <row r="142" spans="1:54" ht="45.9" customHeight="1" thickTop="1" thickBot="1">
      <c r="A142" s="6770"/>
      <c r="B142" s="6764"/>
      <c r="C142" s="6767"/>
      <c r="D142" s="5331" t="str">
        <f>_xlfn.XLOOKUP(F142,التشكيل_القديم!$H$219:$H$299,التشكيل_القديم!$J$219:$J$299,"")</f>
        <v>الاحد</v>
      </c>
      <c r="E142" s="5336" t="str">
        <f>_xlfn.XLOOKUP(F142,التشكيل_القديم!$H$219:$H$299,التشكيل_القديم!$I$219:$I$299,"")</f>
        <v>جنح المرور</v>
      </c>
      <c r="F142" s="5334" t="str">
        <v>الاحد -جنح المرور - سمسطا - د1</v>
      </c>
      <c r="G142" s="5376" t="str">
        <f t="shared" si="466"/>
        <v>OK</v>
      </c>
      <c r="H142" s="3351"/>
      <c r="I142" s="3363"/>
      <c r="J142" s="3363"/>
      <c r="K142" s="3363"/>
      <c r="L142" s="3410"/>
      <c r="M142" s="3411"/>
      <c r="N142" s="5342">
        <f t="shared" si="467"/>
        <v>0</v>
      </c>
      <c r="O142" s="5346">
        <f t="shared" si="468"/>
        <v>0</v>
      </c>
      <c r="P142" s="3352"/>
      <c r="Q142" s="3353"/>
      <c r="R142" s="3353"/>
      <c r="S142" s="5023"/>
      <c r="T142" s="3372"/>
      <c r="U142" s="3372"/>
      <c r="V142" s="3373"/>
      <c r="W142" s="5350">
        <f t="shared" si="469"/>
        <v>0</v>
      </c>
      <c r="X142" s="3551">
        <f t="shared" si="470"/>
        <v>0</v>
      </c>
      <c r="Y142" s="3362"/>
      <c r="Z142" s="3363"/>
      <c r="AA142" s="3363"/>
      <c r="AB142" s="3363"/>
      <c r="AC142" s="3364"/>
      <c r="AD142" s="5362"/>
      <c r="AE142" s="3398">
        <f t="shared" si="471"/>
        <v>0</v>
      </c>
      <c r="AF142" s="3362"/>
      <c r="AG142" s="3363"/>
      <c r="AH142" s="3363"/>
      <c r="AI142" s="3363"/>
      <c r="AJ142" s="3363"/>
      <c r="AK142" s="3363"/>
      <c r="AL142" s="3363"/>
      <c r="AM142" s="3364"/>
      <c r="AN142" s="3402">
        <f t="shared" si="472"/>
        <v>0</v>
      </c>
      <c r="AO142" s="3371"/>
      <c r="AP142" s="3373"/>
      <c r="AQ142" s="5338">
        <f t="shared" si="473"/>
        <v>0</v>
      </c>
      <c r="AR142" s="3362"/>
      <c r="AS142" s="3363"/>
      <c r="AT142" s="5366"/>
      <c r="AU142" s="3392">
        <f t="shared" si="474"/>
        <v>0</v>
      </c>
      <c r="AV142" s="3392">
        <f t="shared" si="475"/>
        <v>0</v>
      </c>
      <c r="AW142" s="3392">
        <f t="shared" si="476"/>
        <v>0</v>
      </c>
      <c r="AX142" s="3392">
        <f t="shared" si="477"/>
        <v>0</v>
      </c>
      <c r="AY142" s="3392">
        <f t="shared" si="478"/>
        <v>0</v>
      </c>
      <c r="AZ142" s="3392">
        <f t="shared" si="479"/>
        <v>0</v>
      </c>
      <c r="BA142" s="3392">
        <f t="shared" si="480"/>
        <v>0</v>
      </c>
      <c r="BB142" s="5375" t="str">
        <f t="shared" si="481"/>
        <v/>
      </c>
    </row>
    <row r="143" spans="1:54" ht="45.9" customHeight="1" thickBot="1">
      <c r="A143" s="6771"/>
      <c r="B143" s="6765"/>
      <c r="C143" s="6768"/>
      <c r="D143" s="5331" t="str">
        <f>_xlfn.XLOOKUP(F143,التشكيل_القديم!$H$219:$H$299,التشكيل_القديم!$J$219:$J$299,"")</f>
        <v>الاحد</v>
      </c>
      <c r="E143" s="5336" t="str">
        <f>_xlfn.XLOOKUP(F143,التشكيل_القديم!$H$219:$H$299,التشكيل_القديم!$I$219:$I$299,"")</f>
        <v>قضايا العنف ضد المرأة</v>
      </c>
      <c r="F143" s="5332" t="str">
        <v>الاحد -قضايا العنف ضد المرأة - سمسطا - د1</v>
      </c>
      <c r="G143" s="5376" t="str">
        <f t="shared" si="466"/>
        <v>OK</v>
      </c>
      <c r="H143" s="3345"/>
      <c r="I143" s="5354"/>
      <c r="J143" s="5354"/>
      <c r="K143" s="5354"/>
      <c r="L143" s="5359"/>
      <c r="M143" s="5360"/>
      <c r="N143" s="5344">
        <f t="shared" si="467"/>
        <v>0</v>
      </c>
      <c r="O143" s="5348">
        <f t="shared" si="468"/>
        <v>0</v>
      </c>
      <c r="P143" s="3347"/>
      <c r="Q143" s="3346"/>
      <c r="R143" s="3346"/>
      <c r="S143" s="5025"/>
      <c r="T143" s="5358"/>
      <c r="U143" s="5358"/>
      <c r="V143" s="5356"/>
      <c r="W143" s="5352">
        <f t="shared" si="469"/>
        <v>0</v>
      </c>
      <c r="X143" s="3553">
        <f t="shared" si="470"/>
        <v>0</v>
      </c>
      <c r="Y143" s="5353"/>
      <c r="Z143" s="5354"/>
      <c r="AA143" s="5354"/>
      <c r="AB143" s="5354"/>
      <c r="AC143" s="5357"/>
      <c r="AD143" s="5364"/>
      <c r="AE143" s="3400">
        <f t="shared" si="471"/>
        <v>0</v>
      </c>
      <c r="AF143" s="5353"/>
      <c r="AG143" s="5354"/>
      <c r="AH143" s="5354"/>
      <c r="AI143" s="5354"/>
      <c r="AJ143" s="5354"/>
      <c r="AK143" s="5354"/>
      <c r="AL143" s="5354"/>
      <c r="AM143" s="5357"/>
      <c r="AN143" s="3404">
        <f t="shared" si="472"/>
        <v>0</v>
      </c>
      <c r="AO143" s="5355"/>
      <c r="AP143" s="5356"/>
      <c r="AQ143" s="5340">
        <f t="shared" si="473"/>
        <v>0</v>
      </c>
      <c r="AR143" s="5353"/>
      <c r="AS143" s="5354"/>
      <c r="AT143" s="5368"/>
      <c r="AU143" s="3394">
        <f t="shared" si="474"/>
        <v>0</v>
      </c>
      <c r="AV143" s="3394">
        <f t="shared" si="475"/>
        <v>0</v>
      </c>
      <c r="AW143" s="3394">
        <f t="shared" si="476"/>
        <v>0</v>
      </c>
      <c r="AX143" s="3394">
        <f t="shared" si="477"/>
        <v>0</v>
      </c>
      <c r="AY143" s="3394">
        <f t="shared" si="478"/>
        <v>0</v>
      </c>
      <c r="AZ143" s="3394">
        <f t="shared" si="479"/>
        <v>0</v>
      </c>
      <c r="BA143" s="3394">
        <f t="shared" si="480"/>
        <v>0</v>
      </c>
      <c r="BB143" s="5375" t="str">
        <f t="shared" si="481"/>
        <v/>
      </c>
    </row>
    <row r="144" spans="1:54" ht="45.9" customHeight="1" thickBot="1">
      <c r="A144" s="6759" t="str">
        <f xml:space="preserve"> "اجمالي " &amp;A139</f>
        <v>اجمالي الدائرة الأولي جزئي مركز سمسطا</v>
      </c>
      <c r="B144" s="6760"/>
      <c r="C144" s="6760"/>
      <c r="D144" s="6757"/>
      <c r="E144" s="6760"/>
      <c r="F144" s="6761"/>
      <c r="G144" s="5369"/>
      <c r="H144" s="5370">
        <f>SUM(H139:H143)</f>
        <v>0</v>
      </c>
      <c r="I144" s="3415">
        <f>SUM(I139:I143)</f>
        <v>0</v>
      </c>
      <c r="J144" s="3415">
        <f t="shared" ref="J144:M144" si="482">SUM(J139:J143)</f>
        <v>0</v>
      </c>
      <c r="K144" s="3415">
        <f t="shared" si="482"/>
        <v>0</v>
      </c>
      <c r="L144" s="3415">
        <f t="shared" si="482"/>
        <v>0</v>
      </c>
      <c r="M144" s="3415">
        <f t="shared" si="482"/>
        <v>0</v>
      </c>
      <c r="N144" s="5371">
        <f t="shared" si="467"/>
        <v>0</v>
      </c>
      <c r="O144" s="5372">
        <f t="shared" si="468"/>
        <v>0</v>
      </c>
      <c r="P144" s="3415">
        <f t="shared" ref="P144:S144" si="483">SUM(P139:P143)</f>
        <v>0</v>
      </c>
      <c r="Q144" s="3415">
        <f t="shared" si="483"/>
        <v>0</v>
      </c>
      <c r="R144" s="3415">
        <f t="shared" si="483"/>
        <v>0</v>
      </c>
      <c r="S144" s="5026">
        <f t="shared" si="483"/>
        <v>0</v>
      </c>
      <c r="T144" s="3415">
        <f>SUM(T139:T143)</f>
        <v>0</v>
      </c>
      <c r="U144" s="3415">
        <f t="shared" ref="U144" si="484">SUM(U139:U143)</f>
        <v>0</v>
      </c>
      <c r="V144" s="3415">
        <f>SUM(V139:V143)</f>
        <v>0</v>
      </c>
      <c r="W144" s="5373">
        <f t="shared" si="469"/>
        <v>0</v>
      </c>
      <c r="X144" s="3415">
        <f t="shared" si="470"/>
        <v>0</v>
      </c>
      <c r="Y144" s="3415">
        <f t="shared" ref="Y144:AD144" si="485">SUM(Y139:Y143)</f>
        <v>0</v>
      </c>
      <c r="Z144" s="3415">
        <f t="shared" si="485"/>
        <v>0</v>
      </c>
      <c r="AA144" s="3415">
        <f t="shared" si="485"/>
        <v>0</v>
      </c>
      <c r="AB144" s="3415">
        <f t="shared" si="485"/>
        <v>0</v>
      </c>
      <c r="AC144" s="3415">
        <f t="shared" si="485"/>
        <v>0</v>
      </c>
      <c r="AD144" s="3415">
        <f t="shared" si="485"/>
        <v>0</v>
      </c>
      <c r="AE144" s="3416">
        <f t="shared" si="471"/>
        <v>0</v>
      </c>
      <c r="AF144" s="3415">
        <f t="shared" ref="AF144:AM144" si="486">SUM(AF139:AF143)</f>
        <v>0</v>
      </c>
      <c r="AG144" s="3415">
        <f t="shared" si="486"/>
        <v>0</v>
      </c>
      <c r="AH144" s="3415">
        <f t="shared" si="486"/>
        <v>0</v>
      </c>
      <c r="AI144" s="3415">
        <f t="shared" si="486"/>
        <v>0</v>
      </c>
      <c r="AJ144" s="3415">
        <f t="shared" si="486"/>
        <v>0</v>
      </c>
      <c r="AK144" s="3415">
        <f t="shared" si="486"/>
        <v>0</v>
      </c>
      <c r="AL144" s="3415">
        <f t="shared" si="486"/>
        <v>0</v>
      </c>
      <c r="AM144" s="3415">
        <f t="shared" si="486"/>
        <v>0</v>
      </c>
      <c r="AN144" s="3417">
        <f t="shared" si="472"/>
        <v>0</v>
      </c>
      <c r="AO144" s="3415">
        <f t="shared" ref="AO144:AP144" si="487">SUM(AO139:AO143)</f>
        <v>0</v>
      </c>
      <c r="AP144" s="3415">
        <f t="shared" si="487"/>
        <v>0</v>
      </c>
      <c r="AQ144" s="3415">
        <f t="shared" si="473"/>
        <v>0</v>
      </c>
      <c r="AR144" s="3415">
        <f t="shared" ref="AR144:AT144" si="488">SUM(AR139:AR143)</f>
        <v>0</v>
      </c>
      <c r="AS144" s="3415">
        <f t="shared" si="488"/>
        <v>0</v>
      </c>
      <c r="AT144" s="5374">
        <f t="shared" si="488"/>
        <v>0</v>
      </c>
      <c r="AU144" s="3415">
        <f t="shared" si="474"/>
        <v>0</v>
      </c>
      <c r="AV144" s="3415">
        <f t="shared" si="475"/>
        <v>0</v>
      </c>
      <c r="AW144" s="3415">
        <f t="shared" si="476"/>
        <v>0</v>
      </c>
      <c r="AX144" s="3415">
        <f t="shared" si="477"/>
        <v>0</v>
      </c>
      <c r="AY144" s="3415">
        <f t="shared" si="478"/>
        <v>0</v>
      </c>
      <c r="AZ144" s="3415">
        <f t="shared" si="479"/>
        <v>0</v>
      </c>
      <c r="BA144" s="3415">
        <f t="shared" si="480"/>
        <v>0</v>
      </c>
      <c r="BB144" s="3418"/>
    </row>
    <row r="145" spans="1:54" ht="45.9" customHeight="1" thickBot="1">
      <c r="A145" s="6769" t="s">
        <v>321</v>
      </c>
      <c r="B145" s="6763" t="str" cm="1">
        <f t="array" ref="B145">_xlfn.XLOOKUP(1, (INDEX(التشكيل_القديم!$M$219:$T$244, ,6)=$A145) * (INDEX(التشكيل_القديم!$M$219:$T$244, ,7)="رئيس الدائرة"), INDEX(التشكيل_القديم!$M$219:$T$244, ,2))</f>
        <v>محمد حافظ عباس امين</v>
      </c>
      <c r="C145" s="6766" t="str">
        <f>_xlfn.XLOOKUP($B145,التشكيل_القديم!$N$219:$N$254,التشكيل_القديم!$P$219:$P$254,"")</f>
        <v>أ</v>
      </c>
      <c r="D145" s="5331" t="str">
        <f>_xlfn.XLOOKUP(F145,التشكيل_القديم!$H$219:$H$299,التشكيل_القديم!$J$219:$J$299,"")</f>
        <v>الثلاثاء</v>
      </c>
      <c r="E145" s="5336" t="str">
        <f>_xlfn.XLOOKUP(F145,التشكيل_القديم!$H$219:$H$299,التشكيل_القديم!$I$219:$I$299,"")</f>
        <v>جنح ومخالفات</v>
      </c>
      <c r="F145" s="5332" t="str" cm="1">
        <f t="array" ref="F145:F147">_xlfn._xlws.FILTER(التشكيل_القديم!$H$219:$H$299,التشكيل_القديم!$E$219:$E$299=$A145,"")</f>
        <v>الثلاثاء -جنح ومخالفات - سمسطا - د2</v>
      </c>
      <c r="G145" s="5376" t="str">
        <f>IF(BB145 = "", "OK",IF(AND(N145&lt;&gt;0,(O145+W145)=N145),"OK","WRONG"))</f>
        <v>WRONG</v>
      </c>
      <c r="H145" s="3377"/>
      <c r="I145" s="3350"/>
      <c r="J145" s="3350"/>
      <c r="K145" s="3350"/>
      <c r="L145" s="3408"/>
      <c r="M145" s="3409"/>
      <c r="N145" s="5341">
        <f>SUM(H145:M145)</f>
        <v>0</v>
      </c>
      <c r="O145" s="5345">
        <f>SUM(P145:V145)</f>
        <v>0</v>
      </c>
      <c r="P145" s="3368"/>
      <c r="Q145" s="3369"/>
      <c r="R145" s="3369"/>
      <c r="S145" s="5022"/>
      <c r="T145" s="3369"/>
      <c r="U145" s="3369"/>
      <c r="V145" s="3370"/>
      <c r="W145" s="5349">
        <f>X145+AD145+AE145+AN145+AQ145+AT145</f>
        <v>0</v>
      </c>
      <c r="X145" s="3550">
        <f>SUM(Y145:AC145)</f>
        <v>0</v>
      </c>
      <c r="Y145" s="3357"/>
      <c r="Z145" s="3350"/>
      <c r="AA145" s="3350"/>
      <c r="AB145" s="3350"/>
      <c r="AC145" s="3361"/>
      <c r="AD145" s="5361"/>
      <c r="AE145" s="3397">
        <f>SUM(AF145:AM145)</f>
        <v>0</v>
      </c>
      <c r="AF145" s="3357"/>
      <c r="AG145" s="3350"/>
      <c r="AH145" s="3350"/>
      <c r="AI145" s="3350"/>
      <c r="AJ145" s="3350"/>
      <c r="AK145" s="3350"/>
      <c r="AL145" s="3350"/>
      <c r="AM145" s="3361"/>
      <c r="AN145" s="3401">
        <f>AO145+AP145</f>
        <v>0</v>
      </c>
      <c r="AO145" s="3368"/>
      <c r="AP145" s="3370"/>
      <c r="AQ145" s="5337">
        <f>AR145+AS145</f>
        <v>0</v>
      </c>
      <c r="AR145" s="3357"/>
      <c r="AS145" s="3350"/>
      <c r="AT145" s="5365"/>
      <c r="AU145" s="3391">
        <f>SUM(AV145:BA145)</f>
        <v>0</v>
      </c>
      <c r="AV145" s="3391">
        <f>X145</f>
        <v>0</v>
      </c>
      <c r="AW145" s="3391">
        <f>AE145</f>
        <v>0</v>
      </c>
      <c r="AX145" s="3391">
        <f>AD145</f>
        <v>0</v>
      </c>
      <c r="AY145" s="3391">
        <f>AN145</f>
        <v>0</v>
      </c>
      <c r="AZ145" s="3391">
        <f>AQ145</f>
        <v>0</v>
      </c>
      <c r="BA145" s="3391">
        <f>AT145</f>
        <v>0</v>
      </c>
      <c r="BB145" s="5375" t="str">
        <f>IF(OR(E145="جنح ومخالفات",E145="مباني واملاك الدولة"),"م","")</f>
        <v>م</v>
      </c>
    </row>
    <row r="146" spans="1:54" ht="45.9" customHeight="1" thickTop="1" thickBot="1">
      <c r="A146" s="6770"/>
      <c r="B146" s="6764"/>
      <c r="C146" s="6767"/>
      <c r="D146" s="5331" t="str">
        <f>_xlfn.XLOOKUP(F146,التشكيل_القديم!$H$219:$H$299,التشكيل_القديم!$J$219:$J$299,"")</f>
        <v>الأربعاء</v>
      </c>
      <c r="E146" s="5336" t="str">
        <f>_xlfn.XLOOKUP(F146,التشكيل_القديم!$H$219:$H$299,التشكيل_القديم!$I$219:$I$299,"")</f>
        <v>جنح ومخالفات</v>
      </c>
      <c r="F146" s="5333" t="str">
        <v>الأربعاء -جنح ومخالفات - سمسطا - د2</v>
      </c>
      <c r="G146" s="5376" t="str">
        <f t="shared" ref="G146:G149" si="489">IF(BB146 = "", "OK",IF(AND(N146&lt;&gt;0,(O146+W146)=N146),"OK","WRONG"))</f>
        <v>WRONG</v>
      </c>
      <c r="H146" s="3351"/>
      <c r="I146" s="3363"/>
      <c r="J146" s="3363"/>
      <c r="K146" s="3363"/>
      <c r="L146" s="3410"/>
      <c r="M146" s="3411"/>
      <c r="N146" s="5342">
        <f t="shared" ref="N146:N150" si="490">SUM(H146:M146)</f>
        <v>0</v>
      </c>
      <c r="O146" s="5346">
        <f t="shared" ref="O146:O150" si="491">SUM(P146:V146)</f>
        <v>0</v>
      </c>
      <c r="P146" s="3371"/>
      <c r="Q146" s="3372"/>
      <c r="R146" s="3372"/>
      <c r="S146" s="5023"/>
      <c r="T146" s="3372"/>
      <c r="U146" s="3372"/>
      <c r="V146" s="3373"/>
      <c r="W146" s="5350">
        <f t="shared" ref="W146:W150" si="492">X146+AD146+AE146+AN146+AQ146</f>
        <v>0</v>
      </c>
      <c r="X146" s="3551">
        <f t="shared" ref="X146:X150" si="493">SUM(Y146:AC146)</f>
        <v>0</v>
      </c>
      <c r="Y146" s="3362"/>
      <c r="Z146" s="3363"/>
      <c r="AA146" s="3363"/>
      <c r="AB146" s="3363"/>
      <c r="AC146" s="3364"/>
      <c r="AD146" s="5362"/>
      <c r="AE146" s="3398">
        <f t="shared" ref="AE146:AE150" si="494">SUM(AF146:AM146)</f>
        <v>0</v>
      </c>
      <c r="AF146" s="3362"/>
      <c r="AG146" s="3363"/>
      <c r="AH146" s="3363"/>
      <c r="AI146" s="3363"/>
      <c r="AJ146" s="3363"/>
      <c r="AK146" s="3363"/>
      <c r="AL146" s="3363"/>
      <c r="AM146" s="3364"/>
      <c r="AN146" s="3402">
        <f t="shared" ref="AN146:AN150" si="495">AO146+AP146</f>
        <v>0</v>
      </c>
      <c r="AO146" s="3371"/>
      <c r="AP146" s="3373"/>
      <c r="AQ146" s="5338">
        <f t="shared" ref="AQ146:AQ150" si="496">AR146+AS146</f>
        <v>0</v>
      </c>
      <c r="AR146" s="3362"/>
      <c r="AS146" s="3363"/>
      <c r="AT146" s="5366"/>
      <c r="AU146" s="3392">
        <f t="shared" ref="AU146:AU150" si="497">SUM(AV146:BA146)</f>
        <v>0</v>
      </c>
      <c r="AV146" s="3392">
        <f t="shared" ref="AV146:AV150" si="498">X146</f>
        <v>0</v>
      </c>
      <c r="AW146" s="3392">
        <f t="shared" ref="AW146:AW150" si="499">AE146</f>
        <v>0</v>
      </c>
      <c r="AX146" s="3392">
        <f t="shared" ref="AX146:AX150" si="500">AD146</f>
        <v>0</v>
      </c>
      <c r="AY146" s="3392">
        <f t="shared" ref="AY146:AY150" si="501">AN146</f>
        <v>0</v>
      </c>
      <c r="AZ146" s="3392">
        <f t="shared" ref="AZ146:AZ150" si="502">AQ146</f>
        <v>0</v>
      </c>
      <c r="BA146" s="3392">
        <f t="shared" ref="BA146:BA150" si="503">AT146</f>
        <v>0</v>
      </c>
      <c r="BB146" s="5375" t="str">
        <f t="shared" ref="BB146:BB149" si="504">IF(OR(E146="جنح ومخالفات",E146="مباني واملاك الدولة"),"م","")</f>
        <v>م</v>
      </c>
    </row>
    <row r="147" spans="1:54" ht="45.9" customHeight="1" thickTop="1" thickBot="1">
      <c r="A147" s="6770"/>
      <c r="B147" s="6764"/>
      <c r="C147" s="6767"/>
      <c r="D147" s="5331" t="str">
        <f>_xlfn.XLOOKUP(F147,التشكيل_القديم!$H$219:$H$299,التشكيل_القديم!$J$219:$J$299,"")</f>
        <v>الأربعاء</v>
      </c>
      <c r="E147" s="5336" t="str">
        <f>_xlfn.XLOOKUP(F147,التشكيل_القديم!$H$219:$H$299,التشكيل_القديم!$I$219:$I$299,"")</f>
        <v>مباني واملاك الدولة</v>
      </c>
      <c r="F147" s="5335" t="str">
        <v>الأربعاء -مباني واملاك الدولة - سمسطا - د2</v>
      </c>
      <c r="G147" s="5376" t="str">
        <f t="shared" si="489"/>
        <v>WRONG</v>
      </c>
      <c r="H147" s="3354"/>
      <c r="I147" s="3366"/>
      <c r="J147" s="3366"/>
      <c r="K147" s="3366"/>
      <c r="L147" s="3412"/>
      <c r="M147" s="3413"/>
      <c r="N147" s="5343">
        <f t="shared" si="490"/>
        <v>0</v>
      </c>
      <c r="O147" s="5347">
        <f t="shared" si="491"/>
        <v>0</v>
      </c>
      <c r="P147" s="3374"/>
      <c r="Q147" s="3375"/>
      <c r="R147" s="3375"/>
      <c r="S147" s="5024"/>
      <c r="T147" s="3375"/>
      <c r="U147" s="3375"/>
      <c r="V147" s="3376"/>
      <c r="W147" s="5351">
        <f t="shared" si="492"/>
        <v>0</v>
      </c>
      <c r="X147" s="3552">
        <f t="shared" si="493"/>
        <v>0</v>
      </c>
      <c r="Y147" s="3365"/>
      <c r="Z147" s="3366"/>
      <c r="AA147" s="3366"/>
      <c r="AB147" s="3366"/>
      <c r="AC147" s="3367"/>
      <c r="AD147" s="5363"/>
      <c r="AE147" s="3399">
        <f t="shared" si="494"/>
        <v>0</v>
      </c>
      <c r="AF147" s="3365"/>
      <c r="AG147" s="3366"/>
      <c r="AH147" s="3366"/>
      <c r="AI147" s="3366"/>
      <c r="AJ147" s="3366"/>
      <c r="AK147" s="3366"/>
      <c r="AL147" s="3366"/>
      <c r="AM147" s="3367"/>
      <c r="AN147" s="3403">
        <f t="shared" si="495"/>
        <v>0</v>
      </c>
      <c r="AO147" s="3374"/>
      <c r="AP147" s="3376"/>
      <c r="AQ147" s="5339">
        <f t="shared" si="496"/>
        <v>0</v>
      </c>
      <c r="AR147" s="3365"/>
      <c r="AS147" s="3366"/>
      <c r="AT147" s="5367"/>
      <c r="AU147" s="3393">
        <f t="shared" si="497"/>
        <v>0</v>
      </c>
      <c r="AV147" s="3393">
        <f t="shared" si="498"/>
        <v>0</v>
      </c>
      <c r="AW147" s="3393">
        <f t="shared" si="499"/>
        <v>0</v>
      </c>
      <c r="AX147" s="3393">
        <f t="shared" si="500"/>
        <v>0</v>
      </c>
      <c r="AY147" s="3393">
        <f t="shared" si="501"/>
        <v>0</v>
      </c>
      <c r="AZ147" s="3393">
        <f t="shared" si="502"/>
        <v>0</v>
      </c>
      <c r="BA147" s="3393">
        <f t="shared" si="503"/>
        <v>0</v>
      </c>
      <c r="BB147" s="5375" t="str">
        <f t="shared" si="504"/>
        <v>م</v>
      </c>
    </row>
    <row r="148" spans="1:54" ht="45.9" hidden="1" customHeight="1" thickTop="1" thickBot="1">
      <c r="A148" s="6770"/>
      <c r="B148" s="6764"/>
      <c r="C148" s="6767"/>
      <c r="D148" s="5331">
        <f>_xlfn.XLOOKUP(F148,التشكيل_القديم!$H$219:$H$299,التشكيل_القديم!$J$219:$J$299,"")</f>
        <v>0</v>
      </c>
      <c r="E148" s="5336">
        <f>_xlfn.XLOOKUP(F148,التشكيل_القديم!$H$219:$H$299,التشكيل_القديم!$I$219:$I$299,"")</f>
        <v>0</v>
      </c>
      <c r="F148" s="5334"/>
      <c r="G148" s="5376" t="str">
        <f t="shared" si="489"/>
        <v>OK</v>
      </c>
      <c r="H148" s="3351"/>
      <c r="I148" s="3363"/>
      <c r="J148" s="3363"/>
      <c r="K148" s="3363"/>
      <c r="L148" s="3410"/>
      <c r="M148" s="3411"/>
      <c r="N148" s="5342">
        <f t="shared" si="490"/>
        <v>0</v>
      </c>
      <c r="O148" s="5346">
        <f t="shared" si="491"/>
        <v>0</v>
      </c>
      <c r="P148" s="3352"/>
      <c r="Q148" s="3353"/>
      <c r="R148" s="3353"/>
      <c r="S148" s="5023"/>
      <c r="T148" s="3372"/>
      <c r="U148" s="3372"/>
      <c r="V148" s="3373"/>
      <c r="W148" s="5350">
        <f t="shared" si="492"/>
        <v>0</v>
      </c>
      <c r="X148" s="3551">
        <f t="shared" si="493"/>
        <v>0</v>
      </c>
      <c r="Y148" s="3362"/>
      <c r="Z148" s="3363"/>
      <c r="AA148" s="3363"/>
      <c r="AB148" s="3363"/>
      <c r="AC148" s="3364"/>
      <c r="AD148" s="5362"/>
      <c r="AE148" s="3398">
        <f t="shared" si="494"/>
        <v>0</v>
      </c>
      <c r="AF148" s="3362"/>
      <c r="AG148" s="3363"/>
      <c r="AH148" s="3363"/>
      <c r="AI148" s="3363"/>
      <c r="AJ148" s="3363"/>
      <c r="AK148" s="3363"/>
      <c r="AL148" s="3363"/>
      <c r="AM148" s="3364"/>
      <c r="AN148" s="3402">
        <f t="shared" si="495"/>
        <v>0</v>
      </c>
      <c r="AO148" s="3371"/>
      <c r="AP148" s="3373"/>
      <c r="AQ148" s="5338">
        <f t="shared" si="496"/>
        <v>0</v>
      </c>
      <c r="AR148" s="3362"/>
      <c r="AS148" s="3363"/>
      <c r="AT148" s="5366"/>
      <c r="AU148" s="3392">
        <f t="shared" si="497"/>
        <v>0</v>
      </c>
      <c r="AV148" s="3392">
        <f t="shared" si="498"/>
        <v>0</v>
      </c>
      <c r="AW148" s="3392">
        <f t="shared" si="499"/>
        <v>0</v>
      </c>
      <c r="AX148" s="3392">
        <f t="shared" si="500"/>
        <v>0</v>
      </c>
      <c r="AY148" s="3392">
        <f t="shared" si="501"/>
        <v>0</v>
      </c>
      <c r="AZ148" s="3392">
        <f t="shared" si="502"/>
        <v>0</v>
      </c>
      <c r="BA148" s="3392">
        <f t="shared" si="503"/>
        <v>0</v>
      </c>
      <c r="BB148" s="5375" t="str">
        <f t="shared" si="504"/>
        <v/>
      </c>
    </row>
    <row r="149" spans="1:54" ht="45.9" hidden="1" customHeight="1" thickBot="1">
      <c r="A149" s="6771"/>
      <c r="B149" s="6765"/>
      <c r="C149" s="6768"/>
      <c r="D149" s="5331">
        <f>_xlfn.XLOOKUP(F149,التشكيل_القديم!$H$219:$H$299,التشكيل_القديم!$J$219:$J$299,"")</f>
        <v>0</v>
      </c>
      <c r="E149" s="5336">
        <f>_xlfn.XLOOKUP(F149,التشكيل_القديم!$H$219:$H$299,التشكيل_القديم!$I$219:$I$299,"")</f>
        <v>0</v>
      </c>
      <c r="F149" s="5332"/>
      <c r="G149" s="5376" t="str">
        <f t="shared" si="489"/>
        <v>OK</v>
      </c>
      <c r="H149" s="3345"/>
      <c r="I149" s="5354"/>
      <c r="J149" s="5354"/>
      <c r="K149" s="5354"/>
      <c r="L149" s="5359"/>
      <c r="M149" s="5360"/>
      <c r="N149" s="5344">
        <f t="shared" si="490"/>
        <v>0</v>
      </c>
      <c r="O149" s="5348">
        <f t="shared" si="491"/>
        <v>0</v>
      </c>
      <c r="P149" s="3347"/>
      <c r="Q149" s="3346"/>
      <c r="R149" s="3346"/>
      <c r="S149" s="5025"/>
      <c r="T149" s="5358"/>
      <c r="U149" s="5358"/>
      <c r="V149" s="5356"/>
      <c r="W149" s="5352">
        <f t="shared" si="492"/>
        <v>0</v>
      </c>
      <c r="X149" s="3553">
        <f t="shared" si="493"/>
        <v>0</v>
      </c>
      <c r="Y149" s="5353"/>
      <c r="Z149" s="5354"/>
      <c r="AA149" s="5354"/>
      <c r="AB149" s="5354"/>
      <c r="AC149" s="5357"/>
      <c r="AD149" s="5364"/>
      <c r="AE149" s="3400">
        <f t="shared" si="494"/>
        <v>0</v>
      </c>
      <c r="AF149" s="5353"/>
      <c r="AG149" s="5354"/>
      <c r="AH149" s="5354"/>
      <c r="AI149" s="5354"/>
      <c r="AJ149" s="5354"/>
      <c r="AK149" s="5354"/>
      <c r="AL149" s="5354"/>
      <c r="AM149" s="5357"/>
      <c r="AN149" s="3404">
        <f t="shared" si="495"/>
        <v>0</v>
      </c>
      <c r="AO149" s="5355"/>
      <c r="AP149" s="5356"/>
      <c r="AQ149" s="5340">
        <f t="shared" si="496"/>
        <v>0</v>
      </c>
      <c r="AR149" s="5353"/>
      <c r="AS149" s="5354"/>
      <c r="AT149" s="5368"/>
      <c r="AU149" s="3394">
        <f t="shared" si="497"/>
        <v>0</v>
      </c>
      <c r="AV149" s="3394">
        <f t="shared" si="498"/>
        <v>0</v>
      </c>
      <c r="AW149" s="3394">
        <f t="shared" si="499"/>
        <v>0</v>
      </c>
      <c r="AX149" s="3394">
        <f t="shared" si="500"/>
        <v>0</v>
      </c>
      <c r="AY149" s="3394">
        <f t="shared" si="501"/>
        <v>0</v>
      </c>
      <c r="AZ149" s="3394">
        <f t="shared" si="502"/>
        <v>0</v>
      </c>
      <c r="BA149" s="3394">
        <f t="shared" si="503"/>
        <v>0</v>
      </c>
      <c r="BB149" s="5375" t="str">
        <f t="shared" si="504"/>
        <v/>
      </c>
    </row>
    <row r="150" spans="1:54" ht="45.9" customHeight="1" thickBot="1">
      <c r="A150" s="6759" t="str">
        <f xml:space="preserve"> "اجمالي " &amp;A145</f>
        <v>اجمالي الدائرة الثانية جزئي مركز سمسطا</v>
      </c>
      <c r="B150" s="6760"/>
      <c r="C150" s="6760"/>
      <c r="D150" s="6757"/>
      <c r="E150" s="6760"/>
      <c r="F150" s="6761"/>
      <c r="G150" s="5369"/>
      <c r="H150" s="5370">
        <f>SUM(H145:H149)</f>
        <v>0</v>
      </c>
      <c r="I150" s="3415">
        <f>SUM(I145:I149)</f>
        <v>0</v>
      </c>
      <c r="J150" s="3415">
        <f t="shared" ref="J150:M150" si="505">SUM(J145:J149)</f>
        <v>0</v>
      </c>
      <c r="K150" s="3415">
        <f t="shared" si="505"/>
        <v>0</v>
      </c>
      <c r="L150" s="3415">
        <f t="shared" si="505"/>
        <v>0</v>
      </c>
      <c r="M150" s="3415">
        <f t="shared" si="505"/>
        <v>0</v>
      </c>
      <c r="N150" s="5371">
        <f t="shared" si="490"/>
        <v>0</v>
      </c>
      <c r="O150" s="5372">
        <f t="shared" si="491"/>
        <v>0</v>
      </c>
      <c r="P150" s="3415">
        <f t="shared" ref="P150:S150" si="506">SUM(P145:P149)</f>
        <v>0</v>
      </c>
      <c r="Q150" s="3415">
        <f t="shared" si="506"/>
        <v>0</v>
      </c>
      <c r="R150" s="3415">
        <f t="shared" si="506"/>
        <v>0</v>
      </c>
      <c r="S150" s="5026">
        <f t="shared" si="506"/>
        <v>0</v>
      </c>
      <c r="T150" s="3415">
        <f>SUM(T145:T149)</f>
        <v>0</v>
      </c>
      <c r="U150" s="3415">
        <f t="shared" ref="U150" si="507">SUM(U145:U149)</f>
        <v>0</v>
      </c>
      <c r="V150" s="3415">
        <f>SUM(V145:V149)</f>
        <v>0</v>
      </c>
      <c r="W150" s="5373">
        <f t="shared" si="492"/>
        <v>0</v>
      </c>
      <c r="X150" s="3415">
        <f t="shared" si="493"/>
        <v>0</v>
      </c>
      <c r="Y150" s="3415">
        <f t="shared" ref="Y150:AD150" si="508">SUM(Y145:Y149)</f>
        <v>0</v>
      </c>
      <c r="Z150" s="3415">
        <f t="shared" si="508"/>
        <v>0</v>
      </c>
      <c r="AA150" s="3415">
        <f t="shared" si="508"/>
        <v>0</v>
      </c>
      <c r="AB150" s="3415">
        <f t="shared" si="508"/>
        <v>0</v>
      </c>
      <c r="AC150" s="3415">
        <f t="shared" si="508"/>
        <v>0</v>
      </c>
      <c r="AD150" s="3415">
        <f t="shared" si="508"/>
        <v>0</v>
      </c>
      <c r="AE150" s="3416">
        <f t="shared" si="494"/>
        <v>0</v>
      </c>
      <c r="AF150" s="3415">
        <f t="shared" ref="AF150:AM150" si="509">SUM(AF145:AF149)</f>
        <v>0</v>
      </c>
      <c r="AG150" s="3415">
        <f t="shared" si="509"/>
        <v>0</v>
      </c>
      <c r="AH150" s="3415">
        <f t="shared" si="509"/>
        <v>0</v>
      </c>
      <c r="AI150" s="3415">
        <f t="shared" si="509"/>
        <v>0</v>
      </c>
      <c r="AJ150" s="3415">
        <f t="shared" si="509"/>
        <v>0</v>
      </c>
      <c r="AK150" s="3415">
        <f t="shared" si="509"/>
        <v>0</v>
      </c>
      <c r="AL150" s="3415">
        <f t="shared" si="509"/>
        <v>0</v>
      </c>
      <c r="AM150" s="3415">
        <f t="shared" si="509"/>
        <v>0</v>
      </c>
      <c r="AN150" s="3417">
        <f t="shared" si="495"/>
        <v>0</v>
      </c>
      <c r="AO150" s="3415">
        <f t="shared" ref="AO150:AP150" si="510">SUM(AO145:AO149)</f>
        <v>0</v>
      </c>
      <c r="AP150" s="3415">
        <f t="shared" si="510"/>
        <v>0</v>
      </c>
      <c r="AQ150" s="3415">
        <f t="shared" si="496"/>
        <v>0</v>
      </c>
      <c r="AR150" s="3415">
        <f t="shared" ref="AR150:AT150" si="511">SUM(AR145:AR149)</f>
        <v>0</v>
      </c>
      <c r="AS150" s="3415">
        <f t="shared" si="511"/>
        <v>0</v>
      </c>
      <c r="AT150" s="5374">
        <f t="shared" si="511"/>
        <v>0</v>
      </c>
      <c r="AU150" s="3415">
        <f t="shared" si="497"/>
        <v>0</v>
      </c>
      <c r="AV150" s="3415">
        <f t="shared" si="498"/>
        <v>0</v>
      </c>
      <c r="AW150" s="3415">
        <f t="shared" si="499"/>
        <v>0</v>
      </c>
      <c r="AX150" s="3415">
        <f t="shared" si="500"/>
        <v>0</v>
      </c>
      <c r="AY150" s="3415">
        <f t="shared" si="501"/>
        <v>0</v>
      </c>
      <c r="AZ150" s="3415">
        <f t="shared" si="502"/>
        <v>0</v>
      </c>
      <c r="BA150" s="3415">
        <f t="shared" si="503"/>
        <v>0</v>
      </c>
      <c r="BB150" s="3418"/>
    </row>
    <row r="151" spans="1:54" ht="45.9" customHeight="1" thickBot="1">
      <c r="A151" s="6759" t="s">
        <v>1643</v>
      </c>
      <c r="B151" s="6760"/>
      <c r="C151" s="6760"/>
      <c r="D151" s="6757"/>
      <c r="E151" s="6760"/>
      <c r="F151" s="6761"/>
      <c r="G151" s="5369"/>
      <c r="H151" s="5370">
        <f t="shared" ref="H151:BB151" si="512">SUM(H144,H150)</f>
        <v>0</v>
      </c>
      <c r="I151" s="3415">
        <f t="shared" si="512"/>
        <v>0</v>
      </c>
      <c r="J151" s="3415">
        <f t="shared" si="512"/>
        <v>0</v>
      </c>
      <c r="K151" s="3415">
        <f t="shared" si="512"/>
        <v>0</v>
      </c>
      <c r="L151" s="3415">
        <f t="shared" si="512"/>
        <v>0</v>
      </c>
      <c r="M151" s="3415">
        <f t="shared" si="512"/>
        <v>0</v>
      </c>
      <c r="N151" s="5371">
        <f t="shared" si="512"/>
        <v>0</v>
      </c>
      <c r="O151" s="5372">
        <f t="shared" si="512"/>
        <v>0</v>
      </c>
      <c r="P151" s="3415">
        <f t="shared" si="512"/>
        <v>0</v>
      </c>
      <c r="Q151" s="3415">
        <f t="shared" si="512"/>
        <v>0</v>
      </c>
      <c r="R151" s="3415">
        <f t="shared" si="512"/>
        <v>0</v>
      </c>
      <c r="S151" s="5026">
        <f t="shared" si="512"/>
        <v>0</v>
      </c>
      <c r="T151" s="3415">
        <f t="shared" si="512"/>
        <v>0</v>
      </c>
      <c r="U151" s="3415">
        <f t="shared" si="512"/>
        <v>0</v>
      </c>
      <c r="V151" s="3415">
        <f t="shared" si="512"/>
        <v>0</v>
      </c>
      <c r="W151" s="5373">
        <f t="shared" si="512"/>
        <v>0</v>
      </c>
      <c r="X151" s="3415">
        <f t="shared" si="512"/>
        <v>0</v>
      </c>
      <c r="Y151" s="3415">
        <f t="shared" si="512"/>
        <v>0</v>
      </c>
      <c r="Z151" s="3415">
        <f t="shared" si="512"/>
        <v>0</v>
      </c>
      <c r="AA151" s="3415">
        <f t="shared" si="512"/>
        <v>0</v>
      </c>
      <c r="AB151" s="3415">
        <f t="shared" si="512"/>
        <v>0</v>
      </c>
      <c r="AC151" s="3415">
        <f t="shared" si="512"/>
        <v>0</v>
      </c>
      <c r="AD151" s="3415">
        <f t="shared" si="512"/>
        <v>0</v>
      </c>
      <c r="AE151" s="3416">
        <f t="shared" si="512"/>
        <v>0</v>
      </c>
      <c r="AF151" s="3415">
        <f t="shared" si="512"/>
        <v>0</v>
      </c>
      <c r="AG151" s="3415">
        <f t="shared" si="512"/>
        <v>0</v>
      </c>
      <c r="AH151" s="3415">
        <f t="shared" si="512"/>
        <v>0</v>
      </c>
      <c r="AI151" s="3415">
        <f t="shared" si="512"/>
        <v>0</v>
      </c>
      <c r="AJ151" s="3415">
        <f t="shared" si="512"/>
        <v>0</v>
      </c>
      <c r="AK151" s="3415">
        <f t="shared" si="512"/>
        <v>0</v>
      </c>
      <c r="AL151" s="3415">
        <f t="shared" si="512"/>
        <v>0</v>
      </c>
      <c r="AM151" s="3415">
        <f t="shared" si="512"/>
        <v>0</v>
      </c>
      <c r="AN151" s="3417">
        <f t="shared" si="512"/>
        <v>0</v>
      </c>
      <c r="AO151" s="3415">
        <f t="shared" si="512"/>
        <v>0</v>
      </c>
      <c r="AP151" s="3415">
        <f t="shared" si="512"/>
        <v>0</v>
      </c>
      <c r="AQ151" s="3415">
        <f t="shared" si="512"/>
        <v>0</v>
      </c>
      <c r="AR151" s="3415">
        <f t="shared" si="512"/>
        <v>0</v>
      </c>
      <c r="AS151" s="3415">
        <f t="shared" si="512"/>
        <v>0</v>
      </c>
      <c r="AT151" s="5374">
        <f t="shared" si="512"/>
        <v>0</v>
      </c>
      <c r="AU151" s="3415">
        <f t="shared" si="512"/>
        <v>0</v>
      </c>
      <c r="AV151" s="3415">
        <f t="shared" si="512"/>
        <v>0</v>
      </c>
      <c r="AW151" s="3415">
        <f t="shared" si="512"/>
        <v>0</v>
      </c>
      <c r="AX151" s="3415">
        <f t="shared" si="512"/>
        <v>0</v>
      </c>
      <c r="AY151" s="3415">
        <f t="shared" si="512"/>
        <v>0</v>
      </c>
      <c r="AZ151" s="3415">
        <f t="shared" si="512"/>
        <v>0</v>
      </c>
      <c r="BA151" s="3415">
        <f t="shared" si="512"/>
        <v>0</v>
      </c>
      <c r="BB151" s="3418">
        <f t="shared" si="512"/>
        <v>0</v>
      </c>
    </row>
    <row r="152" spans="1:54" ht="45.9" customHeight="1" thickBot="1">
      <c r="A152" s="6759" t="s">
        <v>1644</v>
      </c>
      <c r="B152" s="6760"/>
      <c r="C152" s="6760"/>
      <c r="D152" s="6757"/>
      <c r="E152" s="6760"/>
      <c r="F152" s="6761"/>
      <c r="G152" s="5369"/>
      <c r="H152" s="5370">
        <f t="shared" ref="H152:BB152" si="513">SUM(H36,H55,H74,H87,H100,H119,H138,H151)</f>
        <v>0</v>
      </c>
      <c r="I152" s="3415">
        <f t="shared" si="513"/>
        <v>0</v>
      </c>
      <c r="J152" s="3415">
        <f t="shared" si="513"/>
        <v>0</v>
      </c>
      <c r="K152" s="3415">
        <f t="shared" si="513"/>
        <v>0</v>
      </c>
      <c r="L152" s="3415">
        <f t="shared" si="513"/>
        <v>0</v>
      </c>
      <c r="M152" s="3415">
        <f t="shared" si="513"/>
        <v>0</v>
      </c>
      <c r="N152" s="5371">
        <f t="shared" si="513"/>
        <v>0</v>
      </c>
      <c r="O152" s="5372">
        <f t="shared" si="513"/>
        <v>0</v>
      </c>
      <c r="P152" s="3415">
        <f t="shared" si="513"/>
        <v>0</v>
      </c>
      <c r="Q152" s="3415">
        <f t="shared" si="513"/>
        <v>0</v>
      </c>
      <c r="R152" s="3415">
        <f t="shared" si="513"/>
        <v>0</v>
      </c>
      <c r="S152" s="5026">
        <f t="shared" si="513"/>
        <v>0</v>
      </c>
      <c r="T152" s="3415">
        <f t="shared" si="513"/>
        <v>0</v>
      </c>
      <c r="U152" s="3415">
        <f t="shared" si="513"/>
        <v>0</v>
      </c>
      <c r="V152" s="3415">
        <f t="shared" si="513"/>
        <v>0</v>
      </c>
      <c r="W152" s="5373">
        <f t="shared" si="513"/>
        <v>0</v>
      </c>
      <c r="X152" s="3415">
        <f t="shared" si="513"/>
        <v>0</v>
      </c>
      <c r="Y152" s="3415">
        <f t="shared" si="513"/>
        <v>0</v>
      </c>
      <c r="Z152" s="3415">
        <f t="shared" si="513"/>
        <v>0</v>
      </c>
      <c r="AA152" s="3415">
        <f t="shared" si="513"/>
        <v>0</v>
      </c>
      <c r="AB152" s="3415">
        <f t="shared" si="513"/>
        <v>0</v>
      </c>
      <c r="AC152" s="3415">
        <f t="shared" si="513"/>
        <v>0</v>
      </c>
      <c r="AD152" s="3415">
        <f t="shared" si="513"/>
        <v>0</v>
      </c>
      <c r="AE152" s="3416">
        <f t="shared" si="513"/>
        <v>0</v>
      </c>
      <c r="AF152" s="3415">
        <f t="shared" si="513"/>
        <v>0</v>
      </c>
      <c r="AG152" s="3415">
        <f t="shared" si="513"/>
        <v>0</v>
      </c>
      <c r="AH152" s="3415">
        <f t="shared" si="513"/>
        <v>0</v>
      </c>
      <c r="AI152" s="3415">
        <f t="shared" si="513"/>
        <v>0</v>
      </c>
      <c r="AJ152" s="3415">
        <f t="shared" si="513"/>
        <v>0</v>
      </c>
      <c r="AK152" s="3415">
        <f t="shared" si="513"/>
        <v>0</v>
      </c>
      <c r="AL152" s="3415">
        <f t="shared" si="513"/>
        <v>0</v>
      </c>
      <c r="AM152" s="3415">
        <f t="shared" si="513"/>
        <v>0</v>
      </c>
      <c r="AN152" s="3417">
        <f t="shared" si="513"/>
        <v>0</v>
      </c>
      <c r="AO152" s="3415">
        <f t="shared" si="513"/>
        <v>0</v>
      </c>
      <c r="AP152" s="3415">
        <f t="shared" si="513"/>
        <v>0</v>
      </c>
      <c r="AQ152" s="3415">
        <f t="shared" si="513"/>
        <v>0</v>
      </c>
      <c r="AR152" s="3415">
        <f t="shared" si="513"/>
        <v>0</v>
      </c>
      <c r="AS152" s="3415">
        <f t="shared" si="513"/>
        <v>0</v>
      </c>
      <c r="AT152" s="5374">
        <f t="shared" si="513"/>
        <v>0</v>
      </c>
      <c r="AU152" s="3415">
        <f t="shared" si="513"/>
        <v>0</v>
      </c>
      <c r="AV152" s="3415">
        <f t="shared" si="513"/>
        <v>0</v>
      </c>
      <c r="AW152" s="3415">
        <f t="shared" si="513"/>
        <v>0</v>
      </c>
      <c r="AX152" s="3415">
        <f t="shared" si="513"/>
        <v>0</v>
      </c>
      <c r="AY152" s="3415">
        <f t="shared" si="513"/>
        <v>0</v>
      </c>
      <c r="AZ152" s="3415">
        <f t="shared" si="513"/>
        <v>0</v>
      </c>
      <c r="BA152" s="3415">
        <f t="shared" si="513"/>
        <v>0</v>
      </c>
      <c r="BB152" s="3418">
        <f t="shared" si="513"/>
        <v>0</v>
      </c>
    </row>
    <row r="154" spans="1:54" ht="35.1" customHeight="1" thickBot="1">
      <c r="A154" s="6762" t="s">
        <v>647</v>
      </c>
      <c r="B154" s="6762"/>
      <c r="C154" s="6762"/>
      <c r="D154" s="6762"/>
      <c r="E154" s="6762"/>
      <c r="F154" s="6762"/>
      <c r="G154" s="6762"/>
      <c r="H154" s="6762"/>
      <c r="I154" s="6762"/>
      <c r="J154" s="6762"/>
      <c r="K154" s="6762"/>
      <c r="L154" s="6762"/>
      <c r="M154" s="6762"/>
      <c r="N154" s="6762"/>
      <c r="O154" s="6762"/>
      <c r="P154" s="6762"/>
      <c r="Q154" s="6762"/>
      <c r="R154" s="6762"/>
      <c r="S154" s="6762"/>
      <c r="T154" s="6762"/>
      <c r="U154" s="6762"/>
      <c r="V154" s="6762"/>
      <c r="W154" s="6762"/>
      <c r="X154" s="6762"/>
      <c r="Y154" s="6762"/>
      <c r="Z154" s="6762"/>
      <c r="AA154" s="6762"/>
      <c r="AB154" s="6762"/>
      <c r="AC154" s="6762"/>
      <c r="AD154" s="6762"/>
      <c r="AE154" s="6762"/>
      <c r="AF154" s="6762"/>
      <c r="AG154" s="6762"/>
      <c r="AH154" s="6762"/>
      <c r="AI154" s="6762"/>
      <c r="AJ154" s="6762"/>
      <c r="AK154" s="6762"/>
      <c r="AL154" s="6762"/>
      <c r="AM154" s="6762"/>
      <c r="AN154" s="6762"/>
      <c r="AO154" s="6762"/>
      <c r="AP154" s="6762"/>
      <c r="AQ154" s="6762"/>
      <c r="AR154" s="6762"/>
      <c r="AS154" s="6762"/>
      <c r="AT154" s="6762"/>
      <c r="AU154" s="6762"/>
      <c r="AV154" s="6762"/>
      <c r="AW154" s="6762"/>
      <c r="AX154" s="6762"/>
      <c r="AY154" s="6762"/>
      <c r="AZ154" s="6762"/>
      <c r="BA154" s="6762"/>
      <c r="BB154" s="6762"/>
    </row>
    <row r="155" spans="1:54" ht="39.75" customHeight="1" thickBot="1">
      <c r="A155" s="6756" t="s">
        <v>1646</v>
      </c>
      <c r="B155" s="6757"/>
      <c r="C155" s="6757"/>
      <c r="D155" s="6757"/>
      <c r="E155" s="6757"/>
      <c r="F155" s="5377" t="s">
        <v>302</v>
      </c>
      <c r="G155" s="5369"/>
      <c r="H155" s="5370">
        <f>$H$17</f>
        <v>0</v>
      </c>
      <c r="I155" s="3415">
        <f>$I$17</f>
        <v>0</v>
      </c>
      <c r="J155" s="3415">
        <f>$J$17</f>
        <v>0</v>
      </c>
      <c r="K155" s="3415">
        <f>$K$17</f>
        <v>0</v>
      </c>
      <c r="L155" s="3415">
        <f>$L$17</f>
        <v>0</v>
      </c>
      <c r="M155" s="3415">
        <f>$M$17</f>
        <v>0</v>
      </c>
      <c r="N155" s="5371">
        <f>$N$17</f>
        <v>0</v>
      </c>
      <c r="O155" s="5372">
        <f>$O$17</f>
        <v>0</v>
      </c>
      <c r="P155" s="3415">
        <f>$P$17</f>
        <v>0</v>
      </c>
      <c r="Q155" s="3415">
        <f>$Q$17</f>
        <v>0</v>
      </c>
      <c r="R155" s="3415">
        <f>$R$17</f>
        <v>0</v>
      </c>
      <c r="S155" s="5026">
        <f>$S$17</f>
        <v>0</v>
      </c>
      <c r="T155" s="3415">
        <f>$T$17</f>
        <v>0</v>
      </c>
      <c r="U155" s="3415">
        <f>$U$17</f>
        <v>0</v>
      </c>
      <c r="V155" s="3415">
        <f>$V$17</f>
        <v>0</v>
      </c>
      <c r="W155" s="5373">
        <f>$W$17</f>
        <v>0</v>
      </c>
      <c r="X155" s="3415">
        <f>$X$17</f>
        <v>0</v>
      </c>
      <c r="Y155" s="3415">
        <f>$Y$17</f>
        <v>0</v>
      </c>
      <c r="Z155" s="3415">
        <f>$Z$17</f>
        <v>0</v>
      </c>
      <c r="AA155" s="3415">
        <f>$AA$17</f>
        <v>0</v>
      </c>
      <c r="AB155" s="3415">
        <f>$AB$17</f>
        <v>0</v>
      </c>
      <c r="AC155" s="3415">
        <f>$AC$17</f>
        <v>0</v>
      </c>
      <c r="AD155" s="3415">
        <f>$AD$17</f>
        <v>0</v>
      </c>
      <c r="AE155" s="3416">
        <f>$AE$17</f>
        <v>0</v>
      </c>
      <c r="AF155" s="3415">
        <f>$AF$17</f>
        <v>0</v>
      </c>
      <c r="AG155" s="3415">
        <f>$AG$17</f>
        <v>0</v>
      </c>
      <c r="AH155" s="3415">
        <f>$AH$17</f>
        <v>0</v>
      </c>
      <c r="AI155" s="3415">
        <f>$AI$17</f>
        <v>0</v>
      </c>
      <c r="AJ155" s="3415">
        <f>$AJ$17</f>
        <v>0</v>
      </c>
      <c r="AK155" s="3415">
        <f>$AK$17</f>
        <v>0</v>
      </c>
      <c r="AL155" s="3415">
        <f>$AL$17</f>
        <v>0</v>
      </c>
      <c r="AM155" s="3415">
        <f>$AM$17</f>
        <v>0</v>
      </c>
      <c r="AN155" s="3417">
        <f>$AN$17</f>
        <v>0</v>
      </c>
      <c r="AO155" s="3415">
        <f>$AO$17</f>
        <v>0</v>
      </c>
      <c r="AP155" s="3415">
        <f>$AP$17</f>
        <v>0</v>
      </c>
      <c r="AQ155" s="3415">
        <f>$AQ$17</f>
        <v>0</v>
      </c>
      <c r="AR155" s="3415">
        <f>$AR$17</f>
        <v>0</v>
      </c>
      <c r="AS155" s="3415">
        <f>$AS$17</f>
        <v>0</v>
      </c>
      <c r="AT155" s="5374">
        <f>$AT$17</f>
        <v>0</v>
      </c>
      <c r="AU155" s="3415">
        <f>$AU$17</f>
        <v>0</v>
      </c>
      <c r="AV155" s="3415">
        <f>$AV$17</f>
        <v>0</v>
      </c>
      <c r="AW155" s="3415">
        <f>$AW$17</f>
        <v>0</v>
      </c>
      <c r="AX155" s="3415">
        <f>$AX$17</f>
        <v>0</v>
      </c>
      <c r="AY155" s="3415">
        <f>$AY$17</f>
        <v>0</v>
      </c>
      <c r="AZ155" s="3415">
        <f>$AZ$17</f>
        <v>0</v>
      </c>
      <c r="BA155" s="3415">
        <f>$BA$17</f>
        <v>0</v>
      </c>
      <c r="BB155" s="3418">
        <f>$BB$17</f>
        <v>0</v>
      </c>
    </row>
    <row r="156" spans="1:54" ht="39.75" customHeight="1" thickBot="1">
      <c r="A156" s="6756" t="s">
        <v>1647</v>
      </c>
      <c r="B156" s="6757"/>
      <c r="C156" s="6757"/>
      <c r="D156" s="6757"/>
      <c r="E156" s="6757"/>
      <c r="F156" s="5377" t="s">
        <v>1619</v>
      </c>
      <c r="G156" s="5369"/>
      <c r="H156" s="5370">
        <f>$H$23</f>
        <v>0</v>
      </c>
      <c r="I156" s="3415">
        <f>$I$23</f>
        <v>0</v>
      </c>
      <c r="J156" s="3415">
        <f>$J$23</f>
        <v>0</v>
      </c>
      <c r="K156" s="3415">
        <f>$K$23</f>
        <v>0</v>
      </c>
      <c r="L156" s="3415">
        <f>$L$23</f>
        <v>0</v>
      </c>
      <c r="M156" s="3415">
        <f>$M$23</f>
        <v>0</v>
      </c>
      <c r="N156" s="5371">
        <f>$N$23</f>
        <v>0</v>
      </c>
      <c r="O156" s="5372">
        <f>$O$23</f>
        <v>0</v>
      </c>
      <c r="P156" s="3415">
        <f>$P$23</f>
        <v>0</v>
      </c>
      <c r="Q156" s="3415">
        <f>$Q$23</f>
        <v>0</v>
      </c>
      <c r="R156" s="3415">
        <f>$R$23</f>
        <v>0</v>
      </c>
      <c r="S156" s="5026">
        <f>$S$23</f>
        <v>0</v>
      </c>
      <c r="T156" s="3415">
        <f>$T$23</f>
        <v>0</v>
      </c>
      <c r="U156" s="3415">
        <f>$U$23</f>
        <v>0</v>
      </c>
      <c r="V156" s="3415">
        <f>$V$23</f>
        <v>0</v>
      </c>
      <c r="W156" s="5373">
        <f>$W$23</f>
        <v>0</v>
      </c>
      <c r="X156" s="3415">
        <f>$X$23</f>
        <v>0</v>
      </c>
      <c r="Y156" s="3415">
        <f>$Y$23</f>
        <v>0</v>
      </c>
      <c r="Z156" s="3415">
        <f>$Z$23</f>
        <v>0</v>
      </c>
      <c r="AA156" s="3415">
        <f>$AA$23</f>
        <v>0</v>
      </c>
      <c r="AB156" s="3415">
        <f>$AB$23</f>
        <v>0</v>
      </c>
      <c r="AC156" s="3415">
        <f>$AC$23</f>
        <v>0</v>
      </c>
      <c r="AD156" s="3415">
        <f>$AD$23</f>
        <v>0</v>
      </c>
      <c r="AE156" s="3416">
        <f>$AE$23</f>
        <v>0</v>
      </c>
      <c r="AF156" s="3415">
        <f>$AF$23</f>
        <v>0</v>
      </c>
      <c r="AG156" s="3415">
        <f>$AG$23</f>
        <v>0</v>
      </c>
      <c r="AH156" s="3415">
        <f>$AH$23</f>
        <v>0</v>
      </c>
      <c r="AI156" s="3415">
        <f>$AI$23</f>
        <v>0</v>
      </c>
      <c r="AJ156" s="3415">
        <f>$AJ$23</f>
        <v>0</v>
      </c>
      <c r="AK156" s="3415">
        <f>$AK$23</f>
        <v>0</v>
      </c>
      <c r="AL156" s="3415">
        <f>$AL$23</f>
        <v>0</v>
      </c>
      <c r="AM156" s="3415">
        <f>$AM$23</f>
        <v>0</v>
      </c>
      <c r="AN156" s="3417">
        <f>$AN$23</f>
        <v>0</v>
      </c>
      <c r="AO156" s="3415">
        <f>$AO$23</f>
        <v>0</v>
      </c>
      <c r="AP156" s="3415">
        <f>$AP$23</f>
        <v>0</v>
      </c>
      <c r="AQ156" s="3415">
        <f>$AQ$23</f>
        <v>0</v>
      </c>
      <c r="AR156" s="3415">
        <f>$AR$23</f>
        <v>0</v>
      </c>
      <c r="AS156" s="3415">
        <f>$AS$23</f>
        <v>0</v>
      </c>
      <c r="AT156" s="5374">
        <f>$AT$23</f>
        <v>0</v>
      </c>
      <c r="AU156" s="3415">
        <f>$AU$23</f>
        <v>0</v>
      </c>
      <c r="AV156" s="3415">
        <f>$AV$23</f>
        <v>0</v>
      </c>
      <c r="AW156" s="3415">
        <f>$AW$23</f>
        <v>0</v>
      </c>
      <c r="AX156" s="3415">
        <f>$AX$23</f>
        <v>0</v>
      </c>
      <c r="AY156" s="3415">
        <f>$AY$23</f>
        <v>0</v>
      </c>
      <c r="AZ156" s="3415">
        <f>$AZ$23</f>
        <v>0</v>
      </c>
      <c r="BA156" s="3415">
        <f>$BA$23</f>
        <v>0</v>
      </c>
      <c r="BB156" s="3418">
        <f>$BB$23</f>
        <v>0</v>
      </c>
    </row>
    <row r="157" spans="1:54" ht="39.75" customHeight="1" thickBot="1">
      <c r="A157" s="6756" t="s">
        <v>1648</v>
      </c>
      <c r="B157" s="6757"/>
      <c r="C157" s="6757"/>
      <c r="D157" s="6757"/>
      <c r="E157" s="6757"/>
      <c r="F157" s="5377" t="s">
        <v>517</v>
      </c>
      <c r="G157" s="5369"/>
      <c r="H157" s="5370">
        <f>$H$29</f>
        <v>0</v>
      </c>
      <c r="I157" s="3415">
        <f>$I$29</f>
        <v>0</v>
      </c>
      <c r="J157" s="3415">
        <f>$J$29</f>
        <v>0</v>
      </c>
      <c r="K157" s="3415">
        <f>$K$29</f>
        <v>0</v>
      </c>
      <c r="L157" s="3415">
        <f>$L$29</f>
        <v>0</v>
      </c>
      <c r="M157" s="3415">
        <f>$M$29</f>
        <v>0</v>
      </c>
      <c r="N157" s="5371">
        <f>$N$29</f>
        <v>0</v>
      </c>
      <c r="O157" s="5372">
        <f>$O$29</f>
        <v>0</v>
      </c>
      <c r="P157" s="3415">
        <f>$P$29</f>
        <v>0</v>
      </c>
      <c r="Q157" s="3415">
        <f>$Q$29</f>
        <v>0</v>
      </c>
      <c r="R157" s="3415">
        <f>$R$29</f>
        <v>0</v>
      </c>
      <c r="S157" s="5026">
        <f>$S$29</f>
        <v>0</v>
      </c>
      <c r="T157" s="3415">
        <f>$T$29</f>
        <v>0</v>
      </c>
      <c r="U157" s="3415">
        <f>$U$29</f>
        <v>0</v>
      </c>
      <c r="V157" s="3415">
        <f>$V$29</f>
        <v>0</v>
      </c>
      <c r="W157" s="5373">
        <f>$W$29</f>
        <v>0</v>
      </c>
      <c r="X157" s="3415">
        <f>$X$29</f>
        <v>0</v>
      </c>
      <c r="Y157" s="3415">
        <f>$Y$29</f>
        <v>0</v>
      </c>
      <c r="Z157" s="3415">
        <f>$Z$29</f>
        <v>0</v>
      </c>
      <c r="AA157" s="3415">
        <f>$AA$29</f>
        <v>0</v>
      </c>
      <c r="AB157" s="3415">
        <f>$AB$29</f>
        <v>0</v>
      </c>
      <c r="AC157" s="3415">
        <f>$AC$29</f>
        <v>0</v>
      </c>
      <c r="AD157" s="3415">
        <f>$AD$29</f>
        <v>0</v>
      </c>
      <c r="AE157" s="3416">
        <f>$AE$29</f>
        <v>0</v>
      </c>
      <c r="AF157" s="3415">
        <f>$AF$29</f>
        <v>0</v>
      </c>
      <c r="AG157" s="3415">
        <f>$AG$29</f>
        <v>0</v>
      </c>
      <c r="AH157" s="3415">
        <f>$AH$29</f>
        <v>0</v>
      </c>
      <c r="AI157" s="3415">
        <f>$AI$29</f>
        <v>0</v>
      </c>
      <c r="AJ157" s="3415">
        <f>$AJ$29</f>
        <v>0</v>
      </c>
      <c r="AK157" s="3415">
        <f>$AK$29</f>
        <v>0</v>
      </c>
      <c r="AL157" s="3415">
        <f>$AL$29</f>
        <v>0</v>
      </c>
      <c r="AM157" s="3415">
        <f>$AM$29</f>
        <v>0</v>
      </c>
      <c r="AN157" s="3417">
        <f>$AN$29</f>
        <v>0</v>
      </c>
      <c r="AO157" s="3415">
        <f>$AO$29</f>
        <v>0</v>
      </c>
      <c r="AP157" s="3415">
        <f>$AP$29</f>
        <v>0</v>
      </c>
      <c r="AQ157" s="3415">
        <f>$AQ$29</f>
        <v>0</v>
      </c>
      <c r="AR157" s="3415">
        <f>$AR$29</f>
        <v>0</v>
      </c>
      <c r="AS157" s="3415">
        <f>$AS$29</f>
        <v>0</v>
      </c>
      <c r="AT157" s="5374">
        <f>$AT$29</f>
        <v>0</v>
      </c>
      <c r="AU157" s="3415">
        <f>$AU$29</f>
        <v>0</v>
      </c>
      <c r="AV157" s="3415">
        <f>$AV$29</f>
        <v>0</v>
      </c>
      <c r="AW157" s="3415">
        <f>$AW$29</f>
        <v>0</v>
      </c>
      <c r="AX157" s="3415">
        <f>$AX$29</f>
        <v>0</v>
      </c>
      <c r="AY157" s="3415">
        <f>$AY$29</f>
        <v>0</v>
      </c>
      <c r="AZ157" s="3415">
        <f>$AZ$29</f>
        <v>0</v>
      </c>
      <c r="BA157" s="3415">
        <f>$BA$29</f>
        <v>0</v>
      </c>
      <c r="BB157" s="3418">
        <f>$BB$29</f>
        <v>0</v>
      </c>
    </row>
    <row r="158" spans="1:54" ht="39.75" customHeight="1" thickBot="1">
      <c r="A158" s="6756" t="s">
        <v>1649</v>
      </c>
      <c r="B158" s="6757"/>
      <c r="C158" s="6757"/>
      <c r="D158" s="6757"/>
      <c r="E158" s="6757"/>
      <c r="F158" s="5377" t="s">
        <v>250</v>
      </c>
      <c r="G158" s="5369"/>
      <c r="H158" s="5370">
        <f>$H$35</f>
        <v>0</v>
      </c>
      <c r="I158" s="3415">
        <f>$I$35</f>
        <v>0</v>
      </c>
      <c r="J158" s="3415">
        <f>$J$35</f>
        <v>0</v>
      </c>
      <c r="K158" s="3415">
        <f>$K$35</f>
        <v>0</v>
      </c>
      <c r="L158" s="3415">
        <f>$L$35</f>
        <v>0</v>
      </c>
      <c r="M158" s="3415">
        <f>$M$35</f>
        <v>0</v>
      </c>
      <c r="N158" s="5371">
        <f>$N$35</f>
        <v>0</v>
      </c>
      <c r="O158" s="5372">
        <f>$O$35</f>
        <v>0</v>
      </c>
      <c r="P158" s="3415">
        <f>$P$35</f>
        <v>0</v>
      </c>
      <c r="Q158" s="3415">
        <f>$Q$35</f>
        <v>0</v>
      </c>
      <c r="R158" s="3415">
        <f>$R$35</f>
        <v>0</v>
      </c>
      <c r="S158" s="5026">
        <f>$S$35</f>
        <v>0</v>
      </c>
      <c r="T158" s="3415">
        <f>$T$35</f>
        <v>0</v>
      </c>
      <c r="U158" s="3415">
        <f>$U$35</f>
        <v>0</v>
      </c>
      <c r="V158" s="3415">
        <f>$V$35</f>
        <v>0</v>
      </c>
      <c r="W158" s="5373">
        <f>$W$35</f>
        <v>0</v>
      </c>
      <c r="X158" s="3415">
        <f>$X$35</f>
        <v>0</v>
      </c>
      <c r="Y158" s="3415">
        <f>$Y$35</f>
        <v>0</v>
      </c>
      <c r="Z158" s="3415">
        <f>$Z$35</f>
        <v>0</v>
      </c>
      <c r="AA158" s="3415">
        <f>$AA$35</f>
        <v>0</v>
      </c>
      <c r="AB158" s="3415">
        <f>$AB$35</f>
        <v>0</v>
      </c>
      <c r="AC158" s="3415">
        <f>$AC$35</f>
        <v>0</v>
      </c>
      <c r="AD158" s="3415">
        <f>$AD$35</f>
        <v>0</v>
      </c>
      <c r="AE158" s="3416">
        <f>$AE$35</f>
        <v>0</v>
      </c>
      <c r="AF158" s="3415">
        <f>$AF$35</f>
        <v>0</v>
      </c>
      <c r="AG158" s="3415">
        <f>$AG$35</f>
        <v>0</v>
      </c>
      <c r="AH158" s="3415">
        <f>$AH$35</f>
        <v>0</v>
      </c>
      <c r="AI158" s="3415">
        <f>$AI$35</f>
        <v>0</v>
      </c>
      <c r="AJ158" s="3415">
        <f>$AJ$35</f>
        <v>0</v>
      </c>
      <c r="AK158" s="3415">
        <f>$AK$35</f>
        <v>0</v>
      </c>
      <c r="AL158" s="3415">
        <f>$AL$35</f>
        <v>0</v>
      </c>
      <c r="AM158" s="3415">
        <f>$AM$35</f>
        <v>0</v>
      </c>
      <c r="AN158" s="3417">
        <f>$AN$35</f>
        <v>0</v>
      </c>
      <c r="AO158" s="3415">
        <f>$AO$35</f>
        <v>0</v>
      </c>
      <c r="AP158" s="3415">
        <f>$AP$35</f>
        <v>0</v>
      </c>
      <c r="AQ158" s="3415">
        <f>$AQ$35</f>
        <v>0</v>
      </c>
      <c r="AR158" s="3415">
        <f>$AR$35</f>
        <v>0</v>
      </c>
      <c r="AS158" s="3415">
        <f>$AS$35</f>
        <v>0</v>
      </c>
      <c r="AT158" s="5374">
        <f>$AT$35</f>
        <v>0</v>
      </c>
      <c r="AU158" s="3415">
        <f>$AU$35</f>
        <v>0</v>
      </c>
      <c r="AV158" s="3415">
        <f>$AV$35</f>
        <v>0</v>
      </c>
      <c r="AW158" s="3415">
        <f>$AW$35</f>
        <v>0</v>
      </c>
      <c r="AX158" s="3415">
        <f>$AX$35</f>
        <v>0</v>
      </c>
      <c r="AY158" s="3415">
        <f>$AY$35</f>
        <v>0</v>
      </c>
      <c r="AZ158" s="3415">
        <f>$AZ$35</f>
        <v>0</v>
      </c>
      <c r="BA158" s="3415">
        <f>$BA$35</f>
        <v>0</v>
      </c>
      <c r="BB158" s="3418">
        <f>$BB$35</f>
        <v>0</v>
      </c>
    </row>
    <row r="159" spans="1:54" ht="39.75" customHeight="1" thickBot="1">
      <c r="A159" s="6756" t="s">
        <v>1650</v>
      </c>
      <c r="B159" s="6757"/>
      <c r="C159" s="6757"/>
      <c r="D159" s="6757"/>
      <c r="E159" s="6757"/>
      <c r="F159" s="5377" t="s">
        <v>254</v>
      </c>
      <c r="G159" s="5369"/>
      <c r="H159" s="5370">
        <f>$H$42</f>
        <v>0</v>
      </c>
      <c r="I159" s="3415">
        <f>$I$42</f>
        <v>0</v>
      </c>
      <c r="J159" s="3415">
        <f>$J$42</f>
        <v>0</v>
      </c>
      <c r="K159" s="3415">
        <f>$K$42</f>
        <v>0</v>
      </c>
      <c r="L159" s="3415">
        <f>$L$42</f>
        <v>0</v>
      </c>
      <c r="M159" s="3415">
        <f>$M$42</f>
        <v>0</v>
      </c>
      <c r="N159" s="5371">
        <f>$N$42</f>
        <v>0</v>
      </c>
      <c r="O159" s="5372">
        <f>$O$42</f>
        <v>0</v>
      </c>
      <c r="P159" s="3415">
        <f>$P$42</f>
        <v>0</v>
      </c>
      <c r="Q159" s="3415">
        <f>$Q$42</f>
        <v>0</v>
      </c>
      <c r="R159" s="3415">
        <f>$R$42</f>
        <v>0</v>
      </c>
      <c r="S159" s="5026">
        <f>$S$42</f>
        <v>0</v>
      </c>
      <c r="T159" s="3415">
        <f>$T$42</f>
        <v>0</v>
      </c>
      <c r="U159" s="3415">
        <f>$U$42</f>
        <v>0</v>
      </c>
      <c r="V159" s="3415">
        <f>$V$42</f>
        <v>0</v>
      </c>
      <c r="W159" s="5373">
        <f>$W$42</f>
        <v>0</v>
      </c>
      <c r="X159" s="3415">
        <f>$X$42</f>
        <v>0</v>
      </c>
      <c r="Y159" s="3415">
        <f>$Y$42</f>
        <v>0</v>
      </c>
      <c r="Z159" s="3415">
        <f>$Z$42</f>
        <v>0</v>
      </c>
      <c r="AA159" s="3415">
        <f>$AA$42</f>
        <v>0</v>
      </c>
      <c r="AB159" s="3415">
        <f>$AB$42</f>
        <v>0</v>
      </c>
      <c r="AC159" s="3415">
        <f>$AC$42</f>
        <v>0</v>
      </c>
      <c r="AD159" s="3415">
        <f>$AD$42</f>
        <v>0</v>
      </c>
      <c r="AE159" s="3416">
        <f>$AE$42</f>
        <v>0</v>
      </c>
      <c r="AF159" s="3415">
        <f>$AF$42</f>
        <v>0</v>
      </c>
      <c r="AG159" s="3415">
        <f>$AG$42</f>
        <v>0</v>
      </c>
      <c r="AH159" s="3415">
        <f>$AH$42</f>
        <v>0</v>
      </c>
      <c r="AI159" s="3415">
        <f>$AI$42</f>
        <v>0</v>
      </c>
      <c r="AJ159" s="3415">
        <f>$AJ$42</f>
        <v>0</v>
      </c>
      <c r="AK159" s="3415">
        <f>$AK$42</f>
        <v>0</v>
      </c>
      <c r="AL159" s="3415">
        <f>$AL$42</f>
        <v>0</v>
      </c>
      <c r="AM159" s="3415">
        <f>$AM$42</f>
        <v>0</v>
      </c>
      <c r="AN159" s="3417">
        <f>$AN$42</f>
        <v>0</v>
      </c>
      <c r="AO159" s="3415">
        <f>$AO$42</f>
        <v>0</v>
      </c>
      <c r="AP159" s="3415">
        <f>$AP$42</f>
        <v>0</v>
      </c>
      <c r="AQ159" s="3415">
        <f>$AQ$42</f>
        <v>0</v>
      </c>
      <c r="AR159" s="3415">
        <f>$AR$42</f>
        <v>0</v>
      </c>
      <c r="AS159" s="3415">
        <f>$AS$42</f>
        <v>0</v>
      </c>
      <c r="AT159" s="5374">
        <f>$AT$42</f>
        <v>0</v>
      </c>
      <c r="AU159" s="3415">
        <f>$AU$42</f>
        <v>0</v>
      </c>
      <c r="AV159" s="3415">
        <f>$AV$42</f>
        <v>0</v>
      </c>
      <c r="AW159" s="3415">
        <f>$AW$42</f>
        <v>0</v>
      </c>
      <c r="AX159" s="3415">
        <f>$AX$42</f>
        <v>0</v>
      </c>
      <c r="AY159" s="3415">
        <f>$AY$42</f>
        <v>0</v>
      </c>
      <c r="AZ159" s="3415">
        <f>$AZ$42</f>
        <v>0</v>
      </c>
      <c r="BA159" s="3415">
        <f>$BA$42</f>
        <v>0</v>
      </c>
      <c r="BB159" s="3418">
        <f>$BB$42</f>
        <v>0</v>
      </c>
    </row>
    <row r="160" spans="1:54" ht="39.75" customHeight="1" thickBot="1">
      <c r="A160" s="6756" t="s">
        <v>1651</v>
      </c>
      <c r="B160" s="6757"/>
      <c r="C160" s="6757"/>
      <c r="D160" s="6757"/>
      <c r="E160" s="6757"/>
      <c r="F160" s="5377" t="s">
        <v>1620</v>
      </c>
      <c r="G160" s="5369"/>
      <c r="H160" s="5370">
        <f>$H$48</f>
        <v>0</v>
      </c>
      <c r="I160" s="3415">
        <f>$I$48</f>
        <v>0</v>
      </c>
      <c r="J160" s="3415">
        <f>$J$48</f>
        <v>0</v>
      </c>
      <c r="K160" s="3415">
        <f>$K$48</f>
        <v>0</v>
      </c>
      <c r="L160" s="3415">
        <f>$L$48</f>
        <v>0</v>
      </c>
      <c r="M160" s="3415">
        <f>$M$48</f>
        <v>0</v>
      </c>
      <c r="N160" s="5371">
        <f>$N$48</f>
        <v>0</v>
      </c>
      <c r="O160" s="5372">
        <f>$O$48</f>
        <v>0</v>
      </c>
      <c r="P160" s="3415">
        <f>$P$48</f>
        <v>0</v>
      </c>
      <c r="Q160" s="3415">
        <f>$Q$48</f>
        <v>0</v>
      </c>
      <c r="R160" s="3415">
        <f>$R$48</f>
        <v>0</v>
      </c>
      <c r="S160" s="5026">
        <f>$S$48</f>
        <v>0</v>
      </c>
      <c r="T160" s="3415">
        <f>$T$48</f>
        <v>0</v>
      </c>
      <c r="U160" s="3415">
        <f>$U$48</f>
        <v>0</v>
      </c>
      <c r="V160" s="3415">
        <f>$V$48</f>
        <v>0</v>
      </c>
      <c r="W160" s="5373">
        <f>$W$48</f>
        <v>0</v>
      </c>
      <c r="X160" s="3415">
        <f>$X$48</f>
        <v>0</v>
      </c>
      <c r="Y160" s="3415">
        <f>$Y$48</f>
        <v>0</v>
      </c>
      <c r="Z160" s="3415">
        <f>$Z$48</f>
        <v>0</v>
      </c>
      <c r="AA160" s="3415">
        <f>$AA$48</f>
        <v>0</v>
      </c>
      <c r="AB160" s="3415">
        <f>$AB$48</f>
        <v>0</v>
      </c>
      <c r="AC160" s="3415">
        <f>$AC$48</f>
        <v>0</v>
      </c>
      <c r="AD160" s="3415">
        <f>$AD$48</f>
        <v>0</v>
      </c>
      <c r="AE160" s="3416">
        <f>$AE$48</f>
        <v>0</v>
      </c>
      <c r="AF160" s="3415">
        <f>$AF$48</f>
        <v>0</v>
      </c>
      <c r="AG160" s="3415">
        <f>$AG$48</f>
        <v>0</v>
      </c>
      <c r="AH160" s="3415">
        <f>$AH$48</f>
        <v>0</v>
      </c>
      <c r="AI160" s="3415">
        <f>$AI$48</f>
        <v>0</v>
      </c>
      <c r="AJ160" s="3415">
        <f>$AJ$48</f>
        <v>0</v>
      </c>
      <c r="AK160" s="3415">
        <f>$AK$48</f>
        <v>0</v>
      </c>
      <c r="AL160" s="3415">
        <f>$AL$48</f>
        <v>0</v>
      </c>
      <c r="AM160" s="3415">
        <f>$AM$48</f>
        <v>0</v>
      </c>
      <c r="AN160" s="3417">
        <f>$AN$48</f>
        <v>0</v>
      </c>
      <c r="AO160" s="3415">
        <f>$AO$48</f>
        <v>0</v>
      </c>
      <c r="AP160" s="3415">
        <f>$AP$48</f>
        <v>0</v>
      </c>
      <c r="AQ160" s="3415">
        <f>$AQ$48</f>
        <v>0</v>
      </c>
      <c r="AR160" s="3415">
        <f>$AR$48</f>
        <v>0</v>
      </c>
      <c r="AS160" s="3415">
        <f>$AS$48</f>
        <v>0</v>
      </c>
      <c r="AT160" s="5374">
        <f>$AT$48</f>
        <v>0</v>
      </c>
      <c r="AU160" s="3415">
        <f>$AU$48</f>
        <v>0</v>
      </c>
      <c r="AV160" s="3415">
        <f>$AV$48</f>
        <v>0</v>
      </c>
      <c r="AW160" s="3415">
        <f>$AW$48</f>
        <v>0</v>
      </c>
      <c r="AX160" s="3415">
        <f>$AX$48</f>
        <v>0</v>
      </c>
      <c r="AY160" s="3415">
        <f>$AY$48</f>
        <v>0</v>
      </c>
      <c r="AZ160" s="3415">
        <f>$AZ$48</f>
        <v>0</v>
      </c>
      <c r="BA160" s="3415">
        <f>$BA$48</f>
        <v>0</v>
      </c>
      <c r="BB160" s="3418">
        <f>$BB$48</f>
        <v>0</v>
      </c>
    </row>
    <row r="161" spans="1:54" ht="39.75" customHeight="1" thickBot="1">
      <c r="A161" s="6756" t="s">
        <v>1652</v>
      </c>
      <c r="B161" s="6757"/>
      <c r="C161" s="6757"/>
      <c r="D161" s="6757"/>
      <c r="E161" s="6757"/>
      <c r="F161" s="5377" t="s">
        <v>258</v>
      </c>
      <c r="G161" s="5369"/>
      <c r="H161" s="5370">
        <f>$H$54</f>
        <v>0</v>
      </c>
      <c r="I161" s="3415">
        <f>$I$54</f>
        <v>0</v>
      </c>
      <c r="J161" s="3415">
        <f>$J$54</f>
        <v>0</v>
      </c>
      <c r="K161" s="3415">
        <f>$K$54</f>
        <v>0</v>
      </c>
      <c r="L161" s="3415">
        <f>$L$54</f>
        <v>0</v>
      </c>
      <c r="M161" s="3415">
        <f>$M$54</f>
        <v>0</v>
      </c>
      <c r="N161" s="5371">
        <f>$N$54</f>
        <v>0</v>
      </c>
      <c r="O161" s="5372">
        <f>$O$54</f>
        <v>0</v>
      </c>
      <c r="P161" s="3415">
        <f>$P$54</f>
        <v>0</v>
      </c>
      <c r="Q161" s="3415">
        <f>$Q$54</f>
        <v>0</v>
      </c>
      <c r="R161" s="3415">
        <f>$R$54</f>
        <v>0</v>
      </c>
      <c r="S161" s="5026">
        <f>$S$54</f>
        <v>0</v>
      </c>
      <c r="T161" s="3415">
        <f>$T$54</f>
        <v>0</v>
      </c>
      <c r="U161" s="3415">
        <f>$U$54</f>
        <v>0</v>
      </c>
      <c r="V161" s="3415">
        <f>$V$54</f>
        <v>0</v>
      </c>
      <c r="W161" s="5373">
        <f>$W$54</f>
        <v>0</v>
      </c>
      <c r="X161" s="3415">
        <f>$X$54</f>
        <v>0</v>
      </c>
      <c r="Y161" s="3415">
        <f>$Y$54</f>
        <v>0</v>
      </c>
      <c r="Z161" s="3415">
        <f>$Z$54</f>
        <v>0</v>
      </c>
      <c r="AA161" s="3415">
        <f>$AA$54</f>
        <v>0</v>
      </c>
      <c r="AB161" s="3415">
        <f>$AB$54</f>
        <v>0</v>
      </c>
      <c r="AC161" s="3415">
        <f>$AC$54</f>
        <v>0</v>
      </c>
      <c r="AD161" s="3415">
        <f>$AD$54</f>
        <v>0</v>
      </c>
      <c r="AE161" s="3416">
        <f>$AE$54</f>
        <v>0</v>
      </c>
      <c r="AF161" s="3415">
        <f>$AF$54</f>
        <v>0</v>
      </c>
      <c r="AG161" s="3415">
        <f>$AG$54</f>
        <v>0</v>
      </c>
      <c r="AH161" s="3415">
        <f>$AH$54</f>
        <v>0</v>
      </c>
      <c r="AI161" s="3415">
        <f>$AI$54</f>
        <v>0</v>
      </c>
      <c r="AJ161" s="3415">
        <f>$AJ$54</f>
        <v>0</v>
      </c>
      <c r="AK161" s="3415">
        <f>$AK$54</f>
        <v>0</v>
      </c>
      <c r="AL161" s="3415">
        <f>$AL$54</f>
        <v>0</v>
      </c>
      <c r="AM161" s="3415">
        <f>$AM$54</f>
        <v>0</v>
      </c>
      <c r="AN161" s="3417">
        <f>$AN$54</f>
        <v>0</v>
      </c>
      <c r="AO161" s="3415">
        <f>$AO$54</f>
        <v>0</v>
      </c>
      <c r="AP161" s="3415">
        <f>$AP$54</f>
        <v>0</v>
      </c>
      <c r="AQ161" s="3415">
        <f>$AQ$54</f>
        <v>0</v>
      </c>
      <c r="AR161" s="3415">
        <f>$AR$54</f>
        <v>0</v>
      </c>
      <c r="AS161" s="3415">
        <f>$AS$54</f>
        <v>0</v>
      </c>
      <c r="AT161" s="5374">
        <f>$AT$54</f>
        <v>0</v>
      </c>
      <c r="AU161" s="3415">
        <f>$AU$54</f>
        <v>0</v>
      </c>
      <c r="AV161" s="3415">
        <f>$AV$54</f>
        <v>0</v>
      </c>
      <c r="AW161" s="3415">
        <f>$AW$54</f>
        <v>0</v>
      </c>
      <c r="AX161" s="3415">
        <f>$AX$54</f>
        <v>0</v>
      </c>
      <c r="AY161" s="3415">
        <f>$AY$54</f>
        <v>0</v>
      </c>
      <c r="AZ161" s="3415">
        <f>$AZ$54</f>
        <v>0</v>
      </c>
      <c r="BA161" s="3415">
        <f>$BA$54</f>
        <v>0</v>
      </c>
      <c r="BB161" s="3418">
        <f>$BB$54</f>
        <v>0</v>
      </c>
    </row>
    <row r="162" spans="1:54" ht="39.75" customHeight="1" thickBot="1">
      <c r="A162" s="6756" t="s">
        <v>1653</v>
      </c>
      <c r="B162" s="6757"/>
      <c r="C162" s="6757"/>
      <c r="D162" s="6757"/>
      <c r="E162" s="6757"/>
      <c r="F162" s="5377" t="s">
        <v>1621</v>
      </c>
      <c r="G162" s="5369"/>
      <c r="H162" s="5370">
        <f>$H$61</f>
        <v>0</v>
      </c>
      <c r="I162" s="3415">
        <f>$I$61</f>
        <v>0</v>
      </c>
      <c r="J162" s="3415">
        <f>$J$61</f>
        <v>0</v>
      </c>
      <c r="K162" s="3415">
        <f>$K$61</f>
        <v>0</v>
      </c>
      <c r="L162" s="3415">
        <f>$L$61</f>
        <v>0</v>
      </c>
      <c r="M162" s="3415">
        <f>$M$61</f>
        <v>0</v>
      </c>
      <c r="N162" s="5371">
        <f>$N$61</f>
        <v>0</v>
      </c>
      <c r="O162" s="5372">
        <f>$O$61</f>
        <v>0</v>
      </c>
      <c r="P162" s="3415">
        <f>$P$61</f>
        <v>0</v>
      </c>
      <c r="Q162" s="3415">
        <f>$Q$61</f>
        <v>0</v>
      </c>
      <c r="R162" s="3415">
        <f>$R$61</f>
        <v>0</v>
      </c>
      <c r="S162" s="5026">
        <f>$S$61</f>
        <v>0</v>
      </c>
      <c r="T162" s="3415">
        <f>$T$61</f>
        <v>0</v>
      </c>
      <c r="U162" s="3415">
        <f>$U$61</f>
        <v>0</v>
      </c>
      <c r="V162" s="3415">
        <f>$V$61</f>
        <v>0</v>
      </c>
      <c r="W162" s="5373">
        <f>$W$61</f>
        <v>0</v>
      </c>
      <c r="X162" s="3415">
        <f>$X$61</f>
        <v>0</v>
      </c>
      <c r="Y162" s="3415">
        <f>$Y$61</f>
        <v>0</v>
      </c>
      <c r="Z162" s="3415">
        <f>$Z$61</f>
        <v>0</v>
      </c>
      <c r="AA162" s="3415">
        <f>$AA$61</f>
        <v>0</v>
      </c>
      <c r="AB162" s="3415">
        <f>$AB$61</f>
        <v>0</v>
      </c>
      <c r="AC162" s="3415">
        <f>$AC$61</f>
        <v>0</v>
      </c>
      <c r="AD162" s="3415">
        <f>$AD$61</f>
        <v>0</v>
      </c>
      <c r="AE162" s="3416">
        <f>$AE$61</f>
        <v>0</v>
      </c>
      <c r="AF162" s="3415">
        <f>$AF$61</f>
        <v>0</v>
      </c>
      <c r="AG162" s="3415">
        <f>$AG$61</f>
        <v>0</v>
      </c>
      <c r="AH162" s="3415">
        <f>$AH$61</f>
        <v>0</v>
      </c>
      <c r="AI162" s="3415">
        <f>$AI$61</f>
        <v>0</v>
      </c>
      <c r="AJ162" s="3415">
        <f>$AJ$61</f>
        <v>0</v>
      </c>
      <c r="AK162" s="3415">
        <f>$AK$61</f>
        <v>0</v>
      </c>
      <c r="AL162" s="3415">
        <f>$AL$61</f>
        <v>0</v>
      </c>
      <c r="AM162" s="3415">
        <f>$AM$61</f>
        <v>0</v>
      </c>
      <c r="AN162" s="3417">
        <f>$AN$61</f>
        <v>0</v>
      </c>
      <c r="AO162" s="3415">
        <f>$AO$61</f>
        <v>0</v>
      </c>
      <c r="AP162" s="3415">
        <f>$AP$61</f>
        <v>0</v>
      </c>
      <c r="AQ162" s="3415">
        <f>$AQ$61</f>
        <v>0</v>
      </c>
      <c r="AR162" s="3415">
        <f>$AR$61</f>
        <v>0</v>
      </c>
      <c r="AS162" s="3415">
        <f>$AS$61</f>
        <v>0</v>
      </c>
      <c r="AT162" s="5374">
        <f>$AT$61</f>
        <v>0</v>
      </c>
      <c r="AU162" s="3415">
        <f>$AU$61</f>
        <v>0</v>
      </c>
      <c r="AV162" s="3415">
        <f>$AV$61</f>
        <v>0</v>
      </c>
      <c r="AW162" s="3415">
        <f>$AW$61</f>
        <v>0</v>
      </c>
      <c r="AX162" s="3415">
        <f>$AX$61</f>
        <v>0</v>
      </c>
      <c r="AY162" s="3415">
        <f>$AY$61</f>
        <v>0</v>
      </c>
      <c r="AZ162" s="3415">
        <f>$AZ$61</f>
        <v>0</v>
      </c>
      <c r="BA162" s="3415">
        <f>$BA$61</f>
        <v>0</v>
      </c>
      <c r="BB162" s="3418">
        <f>$BB$61</f>
        <v>0</v>
      </c>
    </row>
    <row r="163" spans="1:54" ht="39.75" customHeight="1" thickBot="1">
      <c r="A163" s="6756" t="s">
        <v>1654</v>
      </c>
      <c r="B163" s="6757"/>
      <c r="C163" s="6757"/>
      <c r="D163" s="6757"/>
      <c r="E163" s="6757"/>
      <c r="F163" s="5377" t="s">
        <v>1217</v>
      </c>
      <c r="G163" s="5369"/>
      <c r="H163" s="5370">
        <f>$H$67</f>
        <v>0</v>
      </c>
      <c r="I163" s="3415">
        <f>$I$67</f>
        <v>0</v>
      </c>
      <c r="J163" s="3415">
        <f>$J$67</f>
        <v>0</v>
      </c>
      <c r="K163" s="3415">
        <f>$K$67</f>
        <v>0</v>
      </c>
      <c r="L163" s="3415">
        <f>$L$67</f>
        <v>0</v>
      </c>
      <c r="M163" s="3415">
        <f>$M$67</f>
        <v>0</v>
      </c>
      <c r="N163" s="5371">
        <f>$N$67</f>
        <v>0</v>
      </c>
      <c r="O163" s="5372">
        <f>$O$67</f>
        <v>0</v>
      </c>
      <c r="P163" s="3415">
        <f>$P$67</f>
        <v>0</v>
      </c>
      <c r="Q163" s="3415">
        <f>$Q$67</f>
        <v>0</v>
      </c>
      <c r="R163" s="3415">
        <f>$R$67</f>
        <v>0</v>
      </c>
      <c r="S163" s="5026">
        <f>$S$67</f>
        <v>0</v>
      </c>
      <c r="T163" s="3415">
        <f>$T$67</f>
        <v>0</v>
      </c>
      <c r="U163" s="3415">
        <f>$U$67</f>
        <v>0</v>
      </c>
      <c r="V163" s="3415">
        <f>$V$67</f>
        <v>0</v>
      </c>
      <c r="W163" s="5373">
        <f>$W$67</f>
        <v>0</v>
      </c>
      <c r="X163" s="3415">
        <f>$X$67</f>
        <v>0</v>
      </c>
      <c r="Y163" s="3415">
        <f>$Y$67</f>
        <v>0</v>
      </c>
      <c r="Z163" s="3415">
        <f>$Z$67</f>
        <v>0</v>
      </c>
      <c r="AA163" s="3415">
        <f>$AA$67</f>
        <v>0</v>
      </c>
      <c r="AB163" s="3415">
        <f>$AB$67</f>
        <v>0</v>
      </c>
      <c r="AC163" s="3415">
        <f>$AC$67</f>
        <v>0</v>
      </c>
      <c r="AD163" s="3415">
        <f>$AD$67</f>
        <v>0</v>
      </c>
      <c r="AE163" s="3416">
        <f>$AE$67</f>
        <v>0</v>
      </c>
      <c r="AF163" s="3415">
        <f>$AF$67</f>
        <v>0</v>
      </c>
      <c r="AG163" s="3415">
        <f>$AG$67</f>
        <v>0</v>
      </c>
      <c r="AH163" s="3415">
        <f>$AH$67</f>
        <v>0</v>
      </c>
      <c r="AI163" s="3415">
        <f>$AI$67</f>
        <v>0</v>
      </c>
      <c r="AJ163" s="3415">
        <f>$AJ$67</f>
        <v>0</v>
      </c>
      <c r="AK163" s="3415">
        <f>$AK$67</f>
        <v>0</v>
      </c>
      <c r="AL163" s="3415">
        <f>$AL$67</f>
        <v>0</v>
      </c>
      <c r="AM163" s="3415">
        <f>$AM$67</f>
        <v>0</v>
      </c>
      <c r="AN163" s="3417">
        <f>$AN$67</f>
        <v>0</v>
      </c>
      <c r="AO163" s="3415">
        <f>$AO$67</f>
        <v>0</v>
      </c>
      <c r="AP163" s="3415">
        <f>$AP$67</f>
        <v>0</v>
      </c>
      <c r="AQ163" s="3415">
        <f>$AQ$67</f>
        <v>0</v>
      </c>
      <c r="AR163" s="3415">
        <f>$AR$67</f>
        <v>0</v>
      </c>
      <c r="AS163" s="3415">
        <f>$AS$67</f>
        <v>0</v>
      </c>
      <c r="AT163" s="5374">
        <f>$AT$67</f>
        <v>0</v>
      </c>
      <c r="AU163" s="3415">
        <f>$AU$67</f>
        <v>0</v>
      </c>
      <c r="AV163" s="3415">
        <f>$AV$67</f>
        <v>0</v>
      </c>
      <c r="AW163" s="3415">
        <f>$AW$67</f>
        <v>0</v>
      </c>
      <c r="AX163" s="3415">
        <f>$AX$67</f>
        <v>0</v>
      </c>
      <c r="AY163" s="3415">
        <f>$AY$67</f>
        <v>0</v>
      </c>
      <c r="AZ163" s="3415">
        <f>$AZ$67</f>
        <v>0</v>
      </c>
      <c r="BA163" s="3415">
        <f>$BA$67</f>
        <v>0</v>
      </c>
      <c r="BB163" s="3418">
        <f>$BB$67</f>
        <v>0</v>
      </c>
    </row>
    <row r="164" spans="1:54" ht="39.75" customHeight="1" thickBot="1">
      <c r="A164" s="6756" t="s">
        <v>1655</v>
      </c>
      <c r="B164" s="6757"/>
      <c r="C164" s="6757"/>
      <c r="D164" s="6757"/>
      <c r="E164" s="6757"/>
      <c r="F164" s="5377" t="s">
        <v>1219</v>
      </c>
      <c r="G164" s="5369"/>
      <c r="H164" s="5370">
        <f>$H$73</f>
        <v>0</v>
      </c>
      <c r="I164" s="3415">
        <f>$I$73</f>
        <v>0</v>
      </c>
      <c r="J164" s="3415">
        <f>$J$73</f>
        <v>0</v>
      </c>
      <c r="K164" s="3415">
        <f>$K$73</f>
        <v>0</v>
      </c>
      <c r="L164" s="3415">
        <f>$L$73</f>
        <v>0</v>
      </c>
      <c r="M164" s="3415">
        <f>$M$73</f>
        <v>0</v>
      </c>
      <c r="N164" s="5371">
        <f>$N$73</f>
        <v>0</v>
      </c>
      <c r="O164" s="5372">
        <f>$O$73</f>
        <v>0</v>
      </c>
      <c r="P164" s="3415">
        <f>$P$73</f>
        <v>0</v>
      </c>
      <c r="Q164" s="3415">
        <f>$Q$73</f>
        <v>0</v>
      </c>
      <c r="R164" s="3415">
        <f>$R$73</f>
        <v>0</v>
      </c>
      <c r="S164" s="5026">
        <f>$S$73</f>
        <v>0</v>
      </c>
      <c r="T164" s="3415">
        <f>$T$73</f>
        <v>0</v>
      </c>
      <c r="U164" s="3415">
        <f>$U$73</f>
        <v>0</v>
      </c>
      <c r="V164" s="3415">
        <f>$V$73</f>
        <v>0</v>
      </c>
      <c r="W164" s="5373">
        <f>$W$73</f>
        <v>0</v>
      </c>
      <c r="X164" s="3415">
        <f>$X$73</f>
        <v>0</v>
      </c>
      <c r="Y164" s="3415">
        <f>$Y$73</f>
        <v>0</v>
      </c>
      <c r="Z164" s="3415">
        <f>$Z$73</f>
        <v>0</v>
      </c>
      <c r="AA164" s="3415">
        <f>$AA$73</f>
        <v>0</v>
      </c>
      <c r="AB164" s="3415">
        <f>$AB$73</f>
        <v>0</v>
      </c>
      <c r="AC164" s="3415">
        <f>$AC$73</f>
        <v>0</v>
      </c>
      <c r="AD164" s="3415">
        <f>$AD$73</f>
        <v>0</v>
      </c>
      <c r="AE164" s="3416">
        <f>$AE$73</f>
        <v>0</v>
      </c>
      <c r="AF164" s="3415">
        <f>$AF$73</f>
        <v>0</v>
      </c>
      <c r="AG164" s="3415">
        <f>$AG$73</f>
        <v>0</v>
      </c>
      <c r="AH164" s="3415">
        <f>$AH$73</f>
        <v>0</v>
      </c>
      <c r="AI164" s="3415">
        <f>$AI$73</f>
        <v>0</v>
      </c>
      <c r="AJ164" s="3415">
        <f>$AJ$73</f>
        <v>0</v>
      </c>
      <c r="AK164" s="3415">
        <f>$AK$73</f>
        <v>0</v>
      </c>
      <c r="AL164" s="3415">
        <f>$AL$73</f>
        <v>0</v>
      </c>
      <c r="AM164" s="3415">
        <f>$AM$73</f>
        <v>0</v>
      </c>
      <c r="AN164" s="3417">
        <f>$AN$73</f>
        <v>0</v>
      </c>
      <c r="AO164" s="3415">
        <f>$AO$73</f>
        <v>0</v>
      </c>
      <c r="AP164" s="3415">
        <f>$AP$73</f>
        <v>0</v>
      </c>
      <c r="AQ164" s="3415">
        <f>$AQ$73</f>
        <v>0</v>
      </c>
      <c r="AR164" s="3415">
        <f>$AR$73</f>
        <v>0</v>
      </c>
      <c r="AS164" s="3415">
        <f>$AS$73</f>
        <v>0</v>
      </c>
      <c r="AT164" s="5374">
        <f>$AT$73</f>
        <v>0</v>
      </c>
      <c r="AU164" s="3415">
        <f>$AU$73</f>
        <v>0</v>
      </c>
      <c r="AV164" s="3415">
        <f>$AV$73</f>
        <v>0</v>
      </c>
      <c r="AW164" s="3415">
        <f>$AW$73</f>
        <v>0</v>
      </c>
      <c r="AX164" s="3415">
        <f>$AX$73</f>
        <v>0</v>
      </c>
      <c r="AY164" s="3415">
        <f>$AY$73</f>
        <v>0</v>
      </c>
      <c r="AZ164" s="3415">
        <f>$AZ$73</f>
        <v>0</v>
      </c>
      <c r="BA164" s="3415">
        <f>$BA$73</f>
        <v>0</v>
      </c>
      <c r="BB164" s="3418">
        <f>$BB$73</f>
        <v>0</v>
      </c>
    </row>
    <row r="165" spans="1:54" ht="39.75" customHeight="1" thickBot="1">
      <c r="A165" s="6756" t="s">
        <v>1656</v>
      </c>
      <c r="B165" s="6757"/>
      <c r="C165" s="6757"/>
      <c r="D165" s="6757"/>
      <c r="E165" s="6757"/>
      <c r="F165" s="5377" t="s">
        <v>1622</v>
      </c>
      <c r="G165" s="5369"/>
      <c r="H165" s="5370">
        <f>$H$80</f>
        <v>0</v>
      </c>
      <c r="I165" s="3415">
        <f>$I$80</f>
        <v>0</v>
      </c>
      <c r="J165" s="3415">
        <f>$J$80</f>
        <v>0</v>
      </c>
      <c r="K165" s="3415">
        <f>$K$80</f>
        <v>0</v>
      </c>
      <c r="L165" s="3415">
        <f>$L$80</f>
        <v>0</v>
      </c>
      <c r="M165" s="3415">
        <f>$M$80</f>
        <v>0</v>
      </c>
      <c r="N165" s="5371">
        <f>$N$80</f>
        <v>0</v>
      </c>
      <c r="O165" s="5372">
        <f>$O$80</f>
        <v>0</v>
      </c>
      <c r="P165" s="3415">
        <f>$P$80</f>
        <v>0</v>
      </c>
      <c r="Q165" s="3415">
        <f>$Q$80</f>
        <v>0</v>
      </c>
      <c r="R165" s="3415">
        <f>$R$80</f>
        <v>0</v>
      </c>
      <c r="S165" s="5026">
        <f>$S$80</f>
        <v>0</v>
      </c>
      <c r="T165" s="3415">
        <f>$T$80</f>
        <v>0</v>
      </c>
      <c r="U165" s="3415">
        <f>$U$80</f>
        <v>0</v>
      </c>
      <c r="V165" s="3415">
        <f>$V$80</f>
        <v>0</v>
      </c>
      <c r="W165" s="5373">
        <f>$W$80</f>
        <v>0</v>
      </c>
      <c r="X165" s="3415">
        <f>$X$80</f>
        <v>0</v>
      </c>
      <c r="Y165" s="3415">
        <f>$Y$80</f>
        <v>0</v>
      </c>
      <c r="Z165" s="3415">
        <f>$Z$80</f>
        <v>0</v>
      </c>
      <c r="AA165" s="3415">
        <f>$AA$80</f>
        <v>0</v>
      </c>
      <c r="AB165" s="3415">
        <f>$AB$80</f>
        <v>0</v>
      </c>
      <c r="AC165" s="3415">
        <f>$AC$80</f>
        <v>0</v>
      </c>
      <c r="AD165" s="3415">
        <f>$AD$80</f>
        <v>0</v>
      </c>
      <c r="AE165" s="3416">
        <f>$AE$80</f>
        <v>0</v>
      </c>
      <c r="AF165" s="3415">
        <f>$AF$80</f>
        <v>0</v>
      </c>
      <c r="AG165" s="3415">
        <f>$AG$80</f>
        <v>0</v>
      </c>
      <c r="AH165" s="3415">
        <f>$AH$80</f>
        <v>0</v>
      </c>
      <c r="AI165" s="3415">
        <f>$AI$80</f>
        <v>0</v>
      </c>
      <c r="AJ165" s="3415">
        <f>$AJ$80</f>
        <v>0</v>
      </c>
      <c r="AK165" s="3415">
        <f>$AK$80</f>
        <v>0</v>
      </c>
      <c r="AL165" s="3415">
        <f>$AL$80</f>
        <v>0</v>
      </c>
      <c r="AM165" s="3415">
        <f>$AM$80</f>
        <v>0</v>
      </c>
      <c r="AN165" s="3417">
        <f>$AN$80</f>
        <v>0</v>
      </c>
      <c r="AO165" s="3415">
        <f>$AO$80</f>
        <v>0</v>
      </c>
      <c r="AP165" s="3415">
        <f>$AP$80</f>
        <v>0</v>
      </c>
      <c r="AQ165" s="3415">
        <f>$AQ$80</f>
        <v>0</v>
      </c>
      <c r="AR165" s="3415">
        <f>$AR$80</f>
        <v>0</v>
      </c>
      <c r="AS165" s="3415">
        <f>$AS$80</f>
        <v>0</v>
      </c>
      <c r="AT165" s="5374">
        <f>$AT$80</f>
        <v>0</v>
      </c>
      <c r="AU165" s="3415">
        <f>$AU$80</f>
        <v>0</v>
      </c>
      <c r="AV165" s="3415">
        <f>$AV$80</f>
        <v>0</v>
      </c>
      <c r="AW165" s="3415">
        <f>$AW$80</f>
        <v>0</v>
      </c>
      <c r="AX165" s="3415">
        <f>$AX$80</f>
        <v>0</v>
      </c>
      <c r="AY165" s="3415">
        <f>$AY$80</f>
        <v>0</v>
      </c>
      <c r="AZ165" s="3415">
        <f>$AZ$80</f>
        <v>0</v>
      </c>
      <c r="BA165" s="3415">
        <f>$BA$80</f>
        <v>0</v>
      </c>
      <c r="BB165" s="3418">
        <f>$BB$80</f>
        <v>0</v>
      </c>
    </row>
    <row r="166" spans="1:54" ht="39.75" customHeight="1" thickBot="1">
      <c r="A166" s="6756" t="s">
        <v>281</v>
      </c>
      <c r="B166" s="6757"/>
      <c r="C166" s="6757"/>
      <c r="D166" s="6757"/>
      <c r="E166" s="6757"/>
      <c r="F166" s="5377" t="s">
        <v>282</v>
      </c>
      <c r="G166" s="5369"/>
      <c r="H166" s="5370">
        <f>$H$86</f>
        <v>0</v>
      </c>
      <c r="I166" s="3415">
        <f>$I$86</f>
        <v>0</v>
      </c>
      <c r="J166" s="3415">
        <f>$J$86</f>
        <v>0</v>
      </c>
      <c r="K166" s="3415">
        <f>$K$86</f>
        <v>0</v>
      </c>
      <c r="L166" s="3415">
        <f>$L$86</f>
        <v>0</v>
      </c>
      <c r="M166" s="3415">
        <f>$M$86</f>
        <v>0</v>
      </c>
      <c r="N166" s="5371">
        <f>$N$86</f>
        <v>0</v>
      </c>
      <c r="O166" s="5372">
        <f>$O$86</f>
        <v>0</v>
      </c>
      <c r="P166" s="3415">
        <f>$P$86</f>
        <v>0</v>
      </c>
      <c r="Q166" s="3415">
        <f>$Q$86</f>
        <v>0</v>
      </c>
      <c r="R166" s="3415">
        <f>$R$86</f>
        <v>0</v>
      </c>
      <c r="S166" s="5026">
        <f>$S$86</f>
        <v>0</v>
      </c>
      <c r="T166" s="3415">
        <f>$T$86</f>
        <v>0</v>
      </c>
      <c r="U166" s="3415">
        <f>$U$86</f>
        <v>0</v>
      </c>
      <c r="V166" s="3415">
        <f>$V$86</f>
        <v>0</v>
      </c>
      <c r="W166" s="5373">
        <f>$W$86</f>
        <v>0</v>
      </c>
      <c r="X166" s="3415">
        <f>$X$86</f>
        <v>0</v>
      </c>
      <c r="Y166" s="3415">
        <f>$Y$86</f>
        <v>0</v>
      </c>
      <c r="Z166" s="3415">
        <f>$Z$86</f>
        <v>0</v>
      </c>
      <c r="AA166" s="3415">
        <f>$AA$86</f>
        <v>0</v>
      </c>
      <c r="AB166" s="3415">
        <f>$AB$86</f>
        <v>0</v>
      </c>
      <c r="AC166" s="3415">
        <f>$AC$86</f>
        <v>0</v>
      </c>
      <c r="AD166" s="3415">
        <f>$AD$86</f>
        <v>0</v>
      </c>
      <c r="AE166" s="3416">
        <f>$AE$86</f>
        <v>0</v>
      </c>
      <c r="AF166" s="3415">
        <f>$AF$86</f>
        <v>0</v>
      </c>
      <c r="AG166" s="3415">
        <f>$AG$86</f>
        <v>0</v>
      </c>
      <c r="AH166" s="3415">
        <f>$AH$86</f>
        <v>0</v>
      </c>
      <c r="AI166" s="3415">
        <f>$AI$86</f>
        <v>0</v>
      </c>
      <c r="AJ166" s="3415">
        <f>$AJ$86</f>
        <v>0</v>
      </c>
      <c r="AK166" s="3415">
        <f>$AK$86</f>
        <v>0</v>
      </c>
      <c r="AL166" s="3415">
        <f>$AL$86</f>
        <v>0</v>
      </c>
      <c r="AM166" s="3415">
        <f>$AM$86</f>
        <v>0</v>
      </c>
      <c r="AN166" s="3417">
        <f>$AN$86</f>
        <v>0</v>
      </c>
      <c r="AO166" s="3415">
        <f>$AO$86</f>
        <v>0</v>
      </c>
      <c r="AP166" s="3415">
        <f>$AP$86</f>
        <v>0</v>
      </c>
      <c r="AQ166" s="3415">
        <f>$AQ$86</f>
        <v>0</v>
      </c>
      <c r="AR166" s="3415">
        <f>$AR$86</f>
        <v>0</v>
      </c>
      <c r="AS166" s="3415">
        <f>$AS$86</f>
        <v>0</v>
      </c>
      <c r="AT166" s="5374">
        <f>$AT$86</f>
        <v>0</v>
      </c>
      <c r="AU166" s="3415">
        <f>$AU$86</f>
        <v>0</v>
      </c>
      <c r="AV166" s="3415">
        <f>$AV$86</f>
        <v>0</v>
      </c>
      <c r="AW166" s="3415">
        <f>$AW$86</f>
        <v>0</v>
      </c>
      <c r="AX166" s="3415">
        <f>$AX$86</f>
        <v>0</v>
      </c>
      <c r="AY166" s="3415">
        <f>$AY$86</f>
        <v>0</v>
      </c>
      <c r="AZ166" s="3415">
        <f>$AZ$86</f>
        <v>0</v>
      </c>
      <c r="BA166" s="3415">
        <f>$BA$86</f>
        <v>0</v>
      </c>
      <c r="BB166" s="3418">
        <f>$BB$86</f>
        <v>0</v>
      </c>
    </row>
    <row r="167" spans="1:54" ht="39.75" customHeight="1" thickBot="1">
      <c r="A167" s="6756" t="s">
        <v>1657</v>
      </c>
      <c r="B167" s="6757"/>
      <c r="C167" s="6757"/>
      <c r="D167" s="6757"/>
      <c r="E167" s="6757"/>
      <c r="F167" s="5377" t="s">
        <v>1623</v>
      </c>
      <c r="G167" s="5369"/>
      <c r="H167" s="5370">
        <f>$H$93</f>
        <v>0</v>
      </c>
      <c r="I167" s="3415">
        <f>$I$93</f>
        <v>0</v>
      </c>
      <c r="J167" s="3415">
        <f>$J$93</f>
        <v>0</v>
      </c>
      <c r="K167" s="3415">
        <f>$K$93</f>
        <v>0</v>
      </c>
      <c r="L167" s="3415">
        <f>$L$93</f>
        <v>0</v>
      </c>
      <c r="M167" s="3415">
        <f>$M$93</f>
        <v>0</v>
      </c>
      <c r="N167" s="5371">
        <f>$N$93</f>
        <v>0</v>
      </c>
      <c r="O167" s="5372">
        <f>$O$93</f>
        <v>0</v>
      </c>
      <c r="P167" s="3415">
        <f>$P$93</f>
        <v>0</v>
      </c>
      <c r="Q167" s="3415">
        <f>$Q$93</f>
        <v>0</v>
      </c>
      <c r="R167" s="3415">
        <f>$R$93</f>
        <v>0</v>
      </c>
      <c r="S167" s="5026">
        <f>$S$93</f>
        <v>0</v>
      </c>
      <c r="T167" s="3415">
        <f>$T$93</f>
        <v>0</v>
      </c>
      <c r="U167" s="3415">
        <f>$U$93</f>
        <v>0</v>
      </c>
      <c r="V167" s="3415">
        <f>$V$93</f>
        <v>0</v>
      </c>
      <c r="W167" s="5373">
        <f>$W$93</f>
        <v>0</v>
      </c>
      <c r="X167" s="3415">
        <f>$X$93</f>
        <v>0</v>
      </c>
      <c r="Y167" s="3415">
        <f>$Y$93</f>
        <v>0</v>
      </c>
      <c r="Z167" s="3415">
        <f>$Z$93</f>
        <v>0</v>
      </c>
      <c r="AA167" s="3415">
        <f>$AA$93</f>
        <v>0</v>
      </c>
      <c r="AB167" s="3415">
        <f>$AB$93</f>
        <v>0</v>
      </c>
      <c r="AC167" s="3415">
        <f>$AC$93</f>
        <v>0</v>
      </c>
      <c r="AD167" s="3415">
        <f>$AD$93</f>
        <v>0</v>
      </c>
      <c r="AE167" s="3416">
        <f>$AE$93</f>
        <v>0</v>
      </c>
      <c r="AF167" s="3415">
        <f>$AF$93</f>
        <v>0</v>
      </c>
      <c r="AG167" s="3415">
        <f>$AG$93</f>
        <v>0</v>
      </c>
      <c r="AH167" s="3415">
        <f>$AH$93</f>
        <v>0</v>
      </c>
      <c r="AI167" s="3415">
        <f>$AI$93</f>
        <v>0</v>
      </c>
      <c r="AJ167" s="3415">
        <f>$AJ$93</f>
        <v>0</v>
      </c>
      <c r="AK167" s="3415">
        <f>$AK$93</f>
        <v>0</v>
      </c>
      <c r="AL167" s="3415">
        <f>$AL$93</f>
        <v>0</v>
      </c>
      <c r="AM167" s="3415">
        <f>$AM$93</f>
        <v>0</v>
      </c>
      <c r="AN167" s="3417">
        <f>$AN$93</f>
        <v>0</v>
      </c>
      <c r="AO167" s="3415">
        <f>$AO$93</f>
        <v>0</v>
      </c>
      <c r="AP167" s="3415">
        <f>$AP$93</f>
        <v>0</v>
      </c>
      <c r="AQ167" s="3415">
        <f>$AQ$93</f>
        <v>0</v>
      </c>
      <c r="AR167" s="3415">
        <f>$AR$93</f>
        <v>0</v>
      </c>
      <c r="AS167" s="3415">
        <f>$AS$93</f>
        <v>0</v>
      </c>
      <c r="AT167" s="5374">
        <f>$AT$93</f>
        <v>0</v>
      </c>
      <c r="AU167" s="3415">
        <f>$AU$93</f>
        <v>0</v>
      </c>
      <c r="AV167" s="3415">
        <f>$AV$93</f>
        <v>0</v>
      </c>
      <c r="AW167" s="3415">
        <f>$AW$93</f>
        <v>0</v>
      </c>
      <c r="AX167" s="3415">
        <f>$AX$93</f>
        <v>0</v>
      </c>
      <c r="AY167" s="3415">
        <f>$AY$93</f>
        <v>0</v>
      </c>
      <c r="AZ167" s="3415">
        <f>$AZ$93</f>
        <v>0</v>
      </c>
      <c r="BA167" s="3415">
        <f>$BA$93</f>
        <v>0</v>
      </c>
      <c r="BB167" s="3418">
        <f>$BB$93</f>
        <v>0</v>
      </c>
    </row>
    <row r="168" spans="1:54" ht="39.75" customHeight="1" thickBot="1">
      <c r="A168" s="6756" t="s">
        <v>1658</v>
      </c>
      <c r="B168" s="6757"/>
      <c r="C168" s="6757"/>
      <c r="D168" s="6757"/>
      <c r="E168" s="6757"/>
      <c r="F168" s="5377" t="s">
        <v>1223</v>
      </c>
      <c r="G168" s="5369"/>
      <c r="H168" s="5370">
        <f>$H$99</f>
        <v>0</v>
      </c>
      <c r="I168" s="3415">
        <f>$I$99</f>
        <v>0</v>
      </c>
      <c r="J168" s="3415">
        <f>$J$99</f>
        <v>0</v>
      </c>
      <c r="K168" s="3415">
        <f>$K$99</f>
        <v>0</v>
      </c>
      <c r="L168" s="3415">
        <f>$L$99</f>
        <v>0</v>
      </c>
      <c r="M168" s="3415">
        <f>$M$99</f>
        <v>0</v>
      </c>
      <c r="N168" s="5371">
        <f>$N$99</f>
        <v>0</v>
      </c>
      <c r="O168" s="5372">
        <f>$O$99</f>
        <v>0</v>
      </c>
      <c r="P168" s="3415">
        <f>$P$99</f>
        <v>0</v>
      </c>
      <c r="Q168" s="3415">
        <f>$Q$99</f>
        <v>0</v>
      </c>
      <c r="R168" s="3415">
        <f>$R$99</f>
        <v>0</v>
      </c>
      <c r="S168" s="5026">
        <f>$S$99</f>
        <v>0</v>
      </c>
      <c r="T168" s="3415">
        <f>$T$99</f>
        <v>0</v>
      </c>
      <c r="U168" s="3415">
        <f>$U$99</f>
        <v>0</v>
      </c>
      <c r="V168" s="3415">
        <f>$V$99</f>
        <v>0</v>
      </c>
      <c r="W168" s="5373">
        <f>$W$99</f>
        <v>0</v>
      </c>
      <c r="X168" s="3415">
        <f>$X$99</f>
        <v>0</v>
      </c>
      <c r="Y168" s="3415">
        <f>$Y$99</f>
        <v>0</v>
      </c>
      <c r="Z168" s="3415">
        <f>$Z$99</f>
        <v>0</v>
      </c>
      <c r="AA168" s="3415">
        <f>$AA$99</f>
        <v>0</v>
      </c>
      <c r="AB168" s="3415">
        <f>$AB$99</f>
        <v>0</v>
      </c>
      <c r="AC168" s="3415">
        <f>$AC$99</f>
        <v>0</v>
      </c>
      <c r="AD168" s="3415">
        <f>$AD$99</f>
        <v>0</v>
      </c>
      <c r="AE168" s="3416">
        <f>$AE$99</f>
        <v>0</v>
      </c>
      <c r="AF168" s="3415">
        <f>$AF$99</f>
        <v>0</v>
      </c>
      <c r="AG168" s="3415">
        <f>$AG$99</f>
        <v>0</v>
      </c>
      <c r="AH168" s="3415">
        <f>$AH$99</f>
        <v>0</v>
      </c>
      <c r="AI168" s="3415">
        <f>$AI$99</f>
        <v>0</v>
      </c>
      <c r="AJ168" s="3415">
        <f>$AJ$99</f>
        <v>0</v>
      </c>
      <c r="AK168" s="3415">
        <f>$AK$99</f>
        <v>0</v>
      </c>
      <c r="AL168" s="3415">
        <f>$AL$99</f>
        <v>0</v>
      </c>
      <c r="AM168" s="3415">
        <f>$AM$99</f>
        <v>0</v>
      </c>
      <c r="AN168" s="3417">
        <f>$AN$99</f>
        <v>0</v>
      </c>
      <c r="AO168" s="3415">
        <f>$AO$99</f>
        <v>0</v>
      </c>
      <c r="AP168" s="3415">
        <f>$AP$99</f>
        <v>0</v>
      </c>
      <c r="AQ168" s="3415">
        <f>$AQ$99</f>
        <v>0</v>
      </c>
      <c r="AR168" s="3415">
        <f>$AR$99</f>
        <v>0</v>
      </c>
      <c r="AS168" s="3415">
        <f>$AS$99</f>
        <v>0</v>
      </c>
      <c r="AT168" s="5374">
        <f>$AT$99</f>
        <v>0</v>
      </c>
      <c r="AU168" s="3415">
        <f>$AU$99</f>
        <v>0</v>
      </c>
      <c r="AV168" s="3415">
        <f>$AV$99</f>
        <v>0</v>
      </c>
      <c r="AW168" s="3415">
        <f>$AW$99</f>
        <v>0</v>
      </c>
      <c r="AX168" s="3415">
        <f>$AX$99</f>
        <v>0</v>
      </c>
      <c r="AY168" s="3415">
        <f>$AY$99</f>
        <v>0</v>
      </c>
      <c r="AZ168" s="3415">
        <f>$AZ$99</f>
        <v>0</v>
      </c>
      <c r="BA168" s="3415">
        <f>$BA$99</f>
        <v>0</v>
      </c>
      <c r="BB168" s="3418">
        <f>$BB$99</f>
        <v>0</v>
      </c>
    </row>
    <row r="169" spans="1:54" ht="39.75" customHeight="1" thickBot="1">
      <c r="A169" s="6756" t="s">
        <v>1659</v>
      </c>
      <c r="B169" s="6757"/>
      <c r="C169" s="6757"/>
      <c r="D169" s="6757"/>
      <c r="E169" s="6757"/>
      <c r="F169" s="5377" t="s">
        <v>1624</v>
      </c>
      <c r="G169" s="5369"/>
      <c r="H169" s="5370">
        <f>$H$106</f>
        <v>0</v>
      </c>
      <c r="I169" s="3415">
        <f>$I$106</f>
        <v>0</v>
      </c>
      <c r="J169" s="3415">
        <f>$J$106</f>
        <v>0</v>
      </c>
      <c r="K169" s="3415">
        <f>$K$106</f>
        <v>0</v>
      </c>
      <c r="L169" s="3415">
        <f>$L$106</f>
        <v>0</v>
      </c>
      <c r="M169" s="3415">
        <f>$M$106</f>
        <v>0</v>
      </c>
      <c r="N169" s="5371">
        <f>$N$106</f>
        <v>0</v>
      </c>
      <c r="O169" s="5372">
        <f>$O$106</f>
        <v>0</v>
      </c>
      <c r="P169" s="3415">
        <f>$P$106</f>
        <v>0</v>
      </c>
      <c r="Q169" s="3415">
        <f>$Q$106</f>
        <v>0</v>
      </c>
      <c r="R169" s="3415">
        <f>$R$106</f>
        <v>0</v>
      </c>
      <c r="S169" s="5026">
        <f>$S$106</f>
        <v>0</v>
      </c>
      <c r="T169" s="3415">
        <f>$T$106</f>
        <v>0</v>
      </c>
      <c r="U169" s="3415">
        <f>$U$106</f>
        <v>0</v>
      </c>
      <c r="V169" s="3415">
        <f>$V$106</f>
        <v>0</v>
      </c>
      <c r="W169" s="5373">
        <f>$W$106</f>
        <v>0</v>
      </c>
      <c r="X169" s="3415">
        <f>$X$106</f>
        <v>0</v>
      </c>
      <c r="Y169" s="3415">
        <f>$Y$106</f>
        <v>0</v>
      </c>
      <c r="Z169" s="3415">
        <f>$Z$106</f>
        <v>0</v>
      </c>
      <c r="AA169" s="3415">
        <f>$AA$106</f>
        <v>0</v>
      </c>
      <c r="AB169" s="3415">
        <f>$AB$106</f>
        <v>0</v>
      </c>
      <c r="AC169" s="3415">
        <f>$AC$106</f>
        <v>0</v>
      </c>
      <c r="AD169" s="3415">
        <f>$AD$106</f>
        <v>0</v>
      </c>
      <c r="AE169" s="3416">
        <f>$AE$106</f>
        <v>0</v>
      </c>
      <c r="AF169" s="3415">
        <f>$AF$106</f>
        <v>0</v>
      </c>
      <c r="AG169" s="3415">
        <f>$AG$106</f>
        <v>0</v>
      </c>
      <c r="AH169" s="3415">
        <f>$AH$106</f>
        <v>0</v>
      </c>
      <c r="AI169" s="3415">
        <f>$AI$106</f>
        <v>0</v>
      </c>
      <c r="AJ169" s="3415">
        <f>$AJ$106</f>
        <v>0</v>
      </c>
      <c r="AK169" s="3415">
        <f>$AK$106</f>
        <v>0</v>
      </c>
      <c r="AL169" s="3415">
        <f>$AL$106</f>
        <v>0</v>
      </c>
      <c r="AM169" s="3415">
        <f>$AM$106</f>
        <v>0</v>
      </c>
      <c r="AN169" s="3417">
        <f>$AN$106</f>
        <v>0</v>
      </c>
      <c r="AO169" s="3415">
        <f>$AO$106</f>
        <v>0</v>
      </c>
      <c r="AP169" s="3415">
        <f>$AP$106</f>
        <v>0</v>
      </c>
      <c r="AQ169" s="3415">
        <f>$AQ$106</f>
        <v>0</v>
      </c>
      <c r="AR169" s="3415">
        <f>$AR$106</f>
        <v>0</v>
      </c>
      <c r="AS169" s="3415">
        <f>$AS$106</f>
        <v>0</v>
      </c>
      <c r="AT169" s="5374">
        <f>$AT$106</f>
        <v>0</v>
      </c>
      <c r="AU169" s="3415">
        <f>$AU$106</f>
        <v>0</v>
      </c>
      <c r="AV169" s="3415">
        <f>$AV$106</f>
        <v>0</v>
      </c>
      <c r="AW169" s="3415">
        <f>$AW$106</f>
        <v>0</v>
      </c>
      <c r="AX169" s="3415">
        <f>$AX$106</f>
        <v>0</v>
      </c>
      <c r="AY169" s="3415">
        <f>$AY$106</f>
        <v>0</v>
      </c>
      <c r="AZ169" s="3415">
        <f>$AZ$106</f>
        <v>0</v>
      </c>
      <c r="BA169" s="3415">
        <f>$BA$106</f>
        <v>0</v>
      </c>
      <c r="BB169" s="3418">
        <f>$BB$106</f>
        <v>0</v>
      </c>
    </row>
    <row r="170" spans="1:54" ht="39.75" customHeight="1" thickBot="1">
      <c r="A170" s="6756" t="s">
        <v>297</v>
      </c>
      <c r="B170" s="6757"/>
      <c r="C170" s="6757"/>
      <c r="D170" s="6757"/>
      <c r="E170" s="6757"/>
      <c r="F170" s="5377" t="s">
        <v>1625</v>
      </c>
      <c r="G170" s="5369"/>
      <c r="H170" s="5370">
        <f>$H$112</f>
        <v>0</v>
      </c>
      <c r="I170" s="3415">
        <f>$I$112</f>
        <v>0</v>
      </c>
      <c r="J170" s="3415">
        <f>$J$112</f>
        <v>0</v>
      </c>
      <c r="K170" s="3415">
        <f>$K$112</f>
        <v>0</v>
      </c>
      <c r="L170" s="3415">
        <f>$L$112</f>
        <v>0</v>
      </c>
      <c r="M170" s="3415">
        <f>$M$112</f>
        <v>0</v>
      </c>
      <c r="N170" s="5371">
        <f>$N$112</f>
        <v>0</v>
      </c>
      <c r="O170" s="5372">
        <f>$O$112</f>
        <v>0</v>
      </c>
      <c r="P170" s="3415">
        <f>$P$112</f>
        <v>0</v>
      </c>
      <c r="Q170" s="3415">
        <f>$Q$112</f>
        <v>0</v>
      </c>
      <c r="R170" s="3415">
        <f>$R$112</f>
        <v>0</v>
      </c>
      <c r="S170" s="5026">
        <f>$S$112</f>
        <v>0</v>
      </c>
      <c r="T170" s="3415">
        <f>$T$112</f>
        <v>0</v>
      </c>
      <c r="U170" s="3415">
        <f>$U$112</f>
        <v>0</v>
      </c>
      <c r="V170" s="3415">
        <f>$V$112</f>
        <v>0</v>
      </c>
      <c r="W170" s="5373">
        <f>$W$112</f>
        <v>0</v>
      </c>
      <c r="X170" s="3415">
        <f>$X$112</f>
        <v>0</v>
      </c>
      <c r="Y170" s="3415">
        <f>$Y$112</f>
        <v>0</v>
      </c>
      <c r="Z170" s="3415">
        <f>$Z$112</f>
        <v>0</v>
      </c>
      <c r="AA170" s="3415">
        <f>$AA$112</f>
        <v>0</v>
      </c>
      <c r="AB170" s="3415">
        <f>$AB$112</f>
        <v>0</v>
      </c>
      <c r="AC170" s="3415">
        <f>$AC$112</f>
        <v>0</v>
      </c>
      <c r="AD170" s="3415">
        <f>$AD$112</f>
        <v>0</v>
      </c>
      <c r="AE170" s="3416">
        <f>$AE$112</f>
        <v>0</v>
      </c>
      <c r="AF170" s="3415">
        <f>$AF$112</f>
        <v>0</v>
      </c>
      <c r="AG170" s="3415">
        <f>$AG$112</f>
        <v>0</v>
      </c>
      <c r="AH170" s="3415">
        <f>$AH$112</f>
        <v>0</v>
      </c>
      <c r="AI170" s="3415">
        <f>$AI$112</f>
        <v>0</v>
      </c>
      <c r="AJ170" s="3415">
        <f>$AJ$112</f>
        <v>0</v>
      </c>
      <c r="AK170" s="3415">
        <f>$AK$112</f>
        <v>0</v>
      </c>
      <c r="AL170" s="3415">
        <f>$AL$112</f>
        <v>0</v>
      </c>
      <c r="AM170" s="3415">
        <f>$AM$112</f>
        <v>0</v>
      </c>
      <c r="AN170" s="3417">
        <f>$AN$112</f>
        <v>0</v>
      </c>
      <c r="AO170" s="3415">
        <f>$AO$112</f>
        <v>0</v>
      </c>
      <c r="AP170" s="3415">
        <f>$AP$112</f>
        <v>0</v>
      </c>
      <c r="AQ170" s="3415">
        <f>$AQ$112</f>
        <v>0</v>
      </c>
      <c r="AR170" s="3415">
        <f>$AR$112</f>
        <v>0</v>
      </c>
      <c r="AS170" s="3415">
        <f>$AS$112</f>
        <v>0</v>
      </c>
      <c r="AT170" s="5374">
        <f>$AT$112</f>
        <v>0</v>
      </c>
      <c r="AU170" s="3415">
        <f>$AU$112</f>
        <v>0</v>
      </c>
      <c r="AV170" s="3415">
        <f>$AV$112</f>
        <v>0</v>
      </c>
      <c r="AW170" s="3415">
        <f>$AW$112</f>
        <v>0</v>
      </c>
      <c r="AX170" s="3415">
        <f>$AX$112</f>
        <v>0</v>
      </c>
      <c r="AY170" s="3415">
        <f>$AY$112</f>
        <v>0</v>
      </c>
      <c r="AZ170" s="3415">
        <f>$AZ$112</f>
        <v>0</v>
      </c>
      <c r="BA170" s="3415">
        <f>$BA$112</f>
        <v>0</v>
      </c>
      <c r="BB170" s="3418">
        <f>$BB$112</f>
        <v>0</v>
      </c>
    </row>
    <row r="171" spans="1:54" ht="39.75" customHeight="1" thickBot="1">
      <c r="A171" s="6756" t="s">
        <v>301</v>
      </c>
      <c r="B171" s="6757"/>
      <c r="C171" s="6757"/>
      <c r="D171" s="6757"/>
      <c r="E171" s="6757"/>
      <c r="F171" s="5377" t="s">
        <v>1626</v>
      </c>
      <c r="G171" s="5369"/>
      <c r="H171" s="5370">
        <f>$H$118</f>
        <v>0</v>
      </c>
      <c r="I171" s="3415">
        <f>$I$118</f>
        <v>0</v>
      </c>
      <c r="J171" s="3415">
        <f>$J$118</f>
        <v>0</v>
      </c>
      <c r="K171" s="3415">
        <f>$K$118</f>
        <v>0</v>
      </c>
      <c r="L171" s="3415">
        <f>$L$118</f>
        <v>0</v>
      </c>
      <c r="M171" s="3415">
        <f>$M$118</f>
        <v>0</v>
      </c>
      <c r="N171" s="5371">
        <f>$N$118</f>
        <v>0</v>
      </c>
      <c r="O171" s="5372">
        <f>$O$118</f>
        <v>0</v>
      </c>
      <c r="P171" s="3415">
        <f>$P$118</f>
        <v>0</v>
      </c>
      <c r="Q171" s="3415">
        <f>$Q$118</f>
        <v>0</v>
      </c>
      <c r="R171" s="3415">
        <f>$R$118</f>
        <v>0</v>
      </c>
      <c r="S171" s="5026">
        <f>$S$118</f>
        <v>0</v>
      </c>
      <c r="T171" s="3415">
        <f>$T$118</f>
        <v>0</v>
      </c>
      <c r="U171" s="3415">
        <f>$U$118</f>
        <v>0</v>
      </c>
      <c r="V171" s="3415">
        <f>$V$118</f>
        <v>0</v>
      </c>
      <c r="W171" s="5373">
        <f>$W$118</f>
        <v>0</v>
      </c>
      <c r="X171" s="3415">
        <f>$X$118</f>
        <v>0</v>
      </c>
      <c r="Y171" s="3415">
        <f>$Y$118</f>
        <v>0</v>
      </c>
      <c r="Z171" s="3415">
        <f>$Z$118</f>
        <v>0</v>
      </c>
      <c r="AA171" s="3415">
        <f>$AA$118</f>
        <v>0</v>
      </c>
      <c r="AB171" s="3415">
        <f>$AB$118</f>
        <v>0</v>
      </c>
      <c r="AC171" s="3415">
        <f>$AC$118</f>
        <v>0</v>
      </c>
      <c r="AD171" s="3415">
        <f>$AD$118</f>
        <v>0</v>
      </c>
      <c r="AE171" s="3416">
        <f>$AE$118</f>
        <v>0</v>
      </c>
      <c r="AF171" s="3415">
        <f>$AF$118</f>
        <v>0</v>
      </c>
      <c r="AG171" s="3415">
        <f>$AG$118</f>
        <v>0</v>
      </c>
      <c r="AH171" s="3415">
        <f>$AH$118</f>
        <v>0</v>
      </c>
      <c r="AI171" s="3415">
        <f>$AI$118</f>
        <v>0</v>
      </c>
      <c r="AJ171" s="3415">
        <f>$AJ$118</f>
        <v>0</v>
      </c>
      <c r="AK171" s="3415">
        <f>$AK$118</f>
        <v>0</v>
      </c>
      <c r="AL171" s="3415">
        <f>$AL$118</f>
        <v>0</v>
      </c>
      <c r="AM171" s="3415">
        <f>$AM$118</f>
        <v>0</v>
      </c>
      <c r="AN171" s="3417">
        <f>$AN$118</f>
        <v>0</v>
      </c>
      <c r="AO171" s="3415">
        <f>$AO$118</f>
        <v>0</v>
      </c>
      <c r="AP171" s="3415">
        <f>$AP$118</f>
        <v>0</v>
      </c>
      <c r="AQ171" s="3415">
        <f>$AQ$118</f>
        <v>0</v>
      </c>
      <c r="AR171" s="3415">
        <f>$AR$118</f>
        <v>0</v>
      </c>
      <c r="AS171" s="3415">
        <f>$AS$118</f>
        <v>0</v>
      </c>
      <c r="AT171" s="5374">
        <f>$AT$118</f>
        <v>0</v>
      </c>
      <c r="AU171" s="3415">
        <f>$AU$118</f>
        <v>0</v>
      </c>
      <c r="AV171" s="3415">
        <f>$AV$118</f>
        <v>0</v>
      </c>
      <c r="AW171" s="3415">
        <f>$AW$118</f>
        <v>0</v>
      </c>
      <c r="AX171" s="3415">
        <f>$AX$118</f>
        <v>0</v>
      </c>
      <c r="AY171" s="3415">
        <f>$AY$118</f>
        <v>0</v>
      </c>
      <c r="AZ171" s="3415">
        <f>$AZ$118</f>
        <v>0</v>
      </c>
      <c r="BA171" s="3415">
        <f>$BA$118</f>
        <v>0</v>
      </c>
      <c r="BB171" s="3418">
        <f>$BB$118</f>
        <v>0</v>
      </c>
    </row>
    <row r="172" spans="1:54" ht="39.75" customHeight="1" thickBot="1">
      <c r="A172" s="6756" t="s">
        <v>1660</v>
      </c>
      <c r="B172" s="6757"/>
      <c r="C172" s="6757"/>
      <c r="D172" s="6757"/>
      <c r="E172" s="6757"/>
      <c r="F172" s="5377" t="s">
        <v>1227</v>
      </c>
      <c r="G172" s="5369"/>
      <c r="H172" s="5370">
        <f>$H$125</f>
        <v>0</v>
      </c>
      <c r="I172" s="3415">
        <f>$I$125</f>
        <v>0</v>
      </c>
      <c r="J172" s="3415">
        <f>$J$125</f>
        <v>0</v>
      </c>
      <c r="K172" s="3415">
        <f>$K$125</f>
        <v>0</v>
      </c>
      <c r="L172" s="3415">
        <f>$L$125</f>
        <v>0</v>
      </c>
      <c r="M172" s="3415">
        <f>$M$125</f>
        <v>0</v>
      </c>
      <c r="N172" s="5371">
        <f>$N$125</f>
        <v>0</v>
      </c>
      <c r="O172" s="5372">
        <f>$O$125</f>
        <v>0</v>
      </c>
      <c r="P172" s="3415">
        <f>$P$125</f>
        <v>0</v>
      </c>
      <c r="Q172" s="3415">
        <f>$Q$125</f>
        <v>0</v>
      </c>
      <c r="R172" s="3415">
        <f>$R$125</f>
        <v>0</v>
      </c>
      <c r="S172" s="5026">
        <f>$S$125</f>
        <v>0</v>
      </c>
      <c r="T172" s="3415">
        <f>$T$125</f>
        <v>0</v>
      </c>
      <c r="U172" s="3415">
        <f>$U$125</f>
        <v>0</v>
      </c>
      <c r="V172" s="3415">
        <f>$V$125</f>
        <v>0</v>
      </c>
      <c r="W172" s="5373">
        <f>$W$125</f>
        <v>0</v>
      </c>
      <c r="X172" s="3415">
        <f>$X$125</f>
        <v>0</v>
      </c>
      <c r="Y172" s="3415">
        <f>$Y$125</f>
        <v>0</v>
      </c>
      <c r="Z172" s="3415">
        <f>$Z$125</f>
        <v>0</v>
      </c>
      <c r="AA172" s="3415">
        <f>$AA$125</f>
        <v>0</v>
      </c>
      <c r="AB172" s="3415">
        <f>$AB$125</f>
        <v>0</v>
      </c>
      <c r="AC172" s="3415">
        <f>$AC$125</f>
        <v>0</v>
      </c>
      <c r="AD172" s="3415">
        <f>$AD$125</f>
        <v>0</v>
      </c>
      <c r="AE172" s="3416">
        <f>$AE$125</f>
        <v>0</v>
      </c>
      <c r="AF172" s="3415">
        <f>$AF$125</f>
        <v>0</v>
      </c>
      <c r="AG172" s="3415">
        <f>$AG$125</f>
        <v>0</v>
      </c>
      <c r="AH172" s="3415">
        <f>$AH$125</f>
        <v>0</v>
      </c>
      <c r="AI172" s="3415">
        <f>$AI$125</f>
        <v>0</v>
      </c>
      <c r="AJ172" s="3415">
        <f>$AJ$125</f>
        <v>0</v>
      </c>
      <c r="AK172" s="3415">
        <f>$AK$125</f>
        <v>0</v>
      </c>
      <c r="AL172" s="3415">
        <f>$AL$125</f>
        <v>0</v>
      </c>
      <c r="AM172" s="3415">
        <f>$AM$125</f>
        <v>0</v>
      </c>
      <c r="AN172" s="3417">
        <f>$AN$125</f>
        <v>0</v>
      </c>
      <c r="AO172" s="3415">
        <f>$AO$125</f>
        <v>0</v>
      </c>
      <c r="AP172" s="3415">
        <f>$AP$125</f>
        <v>0</v>
      </c>
      <c r="AQ172" s="3415">
        <f>$AQ$125</f>
        <v>0</v>
      </c>
      <c r="AR172" s="3415">
        <f>$AR$125</f>
        <v>0</v>
      </c>
      <c r="AS172" s="3415">
        <f>$AS$125</f>
        <v>0</v>
      </c>
      <c r="AT172" s="5374">
        <f>$AT$125</f>
        <v>0</v>
      </c>
      <c r="AU172" s="3415">
        <f>$AU$125</f>
        <v>0</v>
      </c>
      <c r="AV172" s="3415">
        <f>$AV$125</f>
        <v>0</v>
      </c>
      <c r="AW172" s="3415">
        <f>$AW$125</f>
        <v>0</v>
      </c>
      <c r="AX172" s="3415">
        <f>$AX$125</f>
        <v>0</v>
      </c>
      <c r="AY172" s="3415">
        <f>$AY$125</f>
        <v>0</v>
      </c>
      <c r="AZ172" s="3415">
        <f>$AZ$125</f>
        <v>0</v>
      </c>
      <c r="BA172" s="3415">
        <f>$BA$125</f>
        <v>0</v>
      </c>
      <c r="BB172" s="3418">
        <f>$BB$125</f>
        <v>0</v>
      </c>
    </row>
    <row r="173" spans="1:54" ht="39.75" customHeight="1" thickBot="1">
      <c r="A173" s="6756" t="s">
        <v>309</v>
      </c>
      <c r="B173" s="6757"/>
      <c r="C173" s="6757"/>
      <c r="D173" s="6757"/>
      <c r="E173" s="6757"/>
      <c r="F173" s="5377" t="s">
        <v>401</v>
      </c>
      <c r="G173" s="5369"/>
      <c r="H173" s="5370">
        <f>$H$131</f>
        <v>0</v>
      </c>
      <c r="I173" s="3415">
        <f>$I$131</f>
        <v>0</v>
      </c>
      <c r="J173" s="3415">
        <f>$J$131</f>
        <v>0</v>
      </c>
      <c r="K173" s="3415">
        <f>$K$131</f>
        <v>0</v>
      </c>
      <c r="L173" s="3415">
        <f>$L$131</f>
        <v>0</v>
      </c>
      <c r="M173" s="3415">
        <f>$M$131</f>
        <v>0</v>
      </c>
      <c r="N173" s="5371">
        <f>$N$131</f>
        <v>0</v>
      </c>
      <c r="O173" s="5372">
        <f>$O$131</f>
        <v>0</v>
      </c>
      <c r="P173" s="3415">
        <f>$P$131</f>
        <v>0</v>
      </c>
      <c r="Q173" s="3415">
        <f>$Q$131</f>
        <v>0</v>
      </c>
      <c r="R173" s="3415">
        <f>$R$131</f>
        <v>0</v>
      </c>
      <c r="S173" s="5026">
        <f>$S$131</f>
        <v>0</v>
      </c>
      <c r="T173" s="3415">
        <f>$T$131</f>
        <v>0</v>
      </c>
      <c r="U173" s="3415">
        <f>$U$131</f>
        <v>0</v>
      </c>
      <c r="V173" s="3415">
        <f>$V$131</f>
        <v>0</v>
      </c>
      <c r="W173" s="5373">
        <f>$W$131</f>
        <v>0</v>
      </c>
      <c r="X173" s="3415">
        <f>$X$131</f>
        <v>0</v>
      </c>
      <c r="Y173" s="3415">
        <f>$Y$131</f>
        <v>0</v>
      </c>
      <c r="Z173" s="3415">
        <f>$Z$131</f>
        <v>0</v>
      </c>
      <c r="AA173" s="3415">
        <f>$AA$131</f>
        <v>0</v>
      </c>
      <c r="AB173" s="3415">
        <f>$AB$131</f>
        <v>0</v>
      </c>
      <c r="AC173" s="3415">
        <f>$AC$131</f>
        <v>0</v>
      </c>
      <c r="AD173" s="3415">
        <f>$AD$131</f>
        <v>0</v>
      </c>
      <c r="AE173" s="3416">
        <f>$AE$131</f>
        <v>0</v>
      </c>
      <c r="AF173" s="3415">
        <f>$AF$131</f>
        <v>0</v>
      </c>
      <c r="AG173" s="3415">
        <f>$AG$131</f>
        <v>0</v>
      </c>
      <c r="AH173" s="3415">
        <f>$AH$131</f>
        <v>0</v>
      </c>
      <c r="AI173" s="3415">
        <f>$AI$131</f>
        <v>0</v>
      </c>
      <c r="AJ173" s="3415">
        <f>$AJ$131</f>
        <v>0</v>
      </c>
      <c r="AK173" s="3415">
        <f>$AK$131</f>
        <v>0</v>
      </c>
      <c r="AL173" s="3415">
        <f>$AL$131</f>
        <v>0</v>
      </c>
      <c r="AM173" s="3415">
        <f>$AM$131</f>
        <v>0</v>
      </c>
      <c r="AN173" s="3417">
        <f>$AN$131</f>
        <v>0</v>
      </c>
      <c r="AO173" s="3415">
        <f>$AO$131</f>
        <v>0</v>
      </c>
      <c r="AP173" s="3415">
        <f>$AP$131</f>
        <v>0</v>
      </c>
      <c r="AQ173" s="3415">
        <f>$AQ$131</f>
        <v>0</v>
      </c>
      <c r="AR173" s="3415">
        <f>$AR$131</f>
        <v>0</v>
      </c>
      <c r="AS173" s="3415">
        <f>$AS$131</f>
        <v>0</v>
      </c>
      <c r="AT173" s="5374">
        <f>$AT$131</f>
        <v>0</v>
      </c>
      <c r="AU173" s="3415">
        <f>$AU$131</f>
        <v>0</v>
      </c>
      <c r="AV173" s="3415">
        <f>$AV$131</f>
        <v>0</v>
      </c>
      <c r="AW173" s="3415">
        <f>$AW$131</f>
        <v>0</v>
      </c>
      <c r="AX173" s="3415">
        <f>$AX$131</f>
        <v>0</v>
      </c>
      <c r="AY173" s="3415">
        <f>$AY$131</f>
        <v>0</v>
      </c>
      <c r="AZ173" s="3415">
        <f>$AZ$131</f>
        <v>0</v>
      </c>
      <c r="BA173" s="3415">
        <f>$BA$131</f>
        <v>0</v>
      </c>
      <c r="BB173" s="3418">
        <f>$BB$131</f>
        <v>0</v>
      </c>
    </row>
    <row r="174" spans="1:54" ht="39.75" customHeight="1" thickBot="1">
      <c r="A174" s="6756" t="s">
        <v>1661</v>
      </c>
      <c r="B174" s="6757"/>
      <c r="C174" s="6757"/>
      <c r="D174" s="6757"/>
      <c r="E174" s="6757"/>
      <c r="F174" s="5377" t="s">
        <v>234</v>
      </c>
      <c r="G174" s="5369"/>
      <c r="H174" s="5370">
        <f>$H$137</f>
        <v>0</v>
      </c>
      <c r="I174" s="3415">
        <f>$I$137</f>
        <v>0</v>
      </c>
      <c r="J174" s="3415">
        <f>$J$137</f>
        <v>0</v>
      </c>
      <c r="K174" s="3415">
        <f>$K$137</f>
        <v>0</v>
      </c>
      <c r="L174" s="3415">
        <f>$L$137</f>
        <v>0</v>
      </c>
      <c r="M174" s="3415">
        <f>$M$137</f>
        <v>0</v>
      </c>
      <c r="N174" s="5371">
        <f>$N$137</f>
        <v>0</v>
      </c>
      <c r="O174" s="5372">
        <f>$O$137</f>
        <v>0</v>
      </c>
      <c r="P174" s="3415">
        <f>$P$137</f>
        <v>0</v>
      </c>
      <c r="Q174" s="3415">
        <f>$Q$137</f>
        <v>0</v>
      </c>
      <c r="R174" s="3415">
        <f>$R$137</f>
        <v>0</v>
      </c>
      <c r="S174" s="5026">
        <f>$S$137</f>
        <v>0</v>
      </c>
      <c r="T174" s="3415">
        <f>$T$137</f>
        <v>0</v>
      </c>
      <c r="U174" s="3415">
        <f>$U$137</f>
        <v>0</v>
      </c>
      <c r="V174" s="3415">
        <f>$V$137</f>
        <v>0</v>
      </c>
      <c r="W174" s="5373">
        <f>$W$137</f>
        <v>0</v>
      </c>
      <c r="X174" s="3415">
        <f>$X$137</f>
        <v>0</v>
      </c>
      <c r="Y174" s="3415">
        <f>$Y$137</f>
        <v>0</v>
      </c>
      <c r="Z174" s="3415">
        <f>$Z$137</f>
        <v>0</v>
      </c>
      <c r="AA174" s="3415">
        <f>$AA$137</f>
        <v>0</v>
      </c>
      <c r="AB174" s="3415">
        <f>$AB$137</f>
        <v>0</v>
      </c>
      <c r="AC174" s="3415">
        <f>$AC$137</f>
        <v>0</v>
      </c>
      <c r="AD174" s="3415">
        <f>$AD$137</f>
        <v>0</v>
      </c>
      <c r="AE174" s="3416">
        <f>$AE$137</f>
        <v>0</v>
      </c>
      <c r="AF174" s="3415">
        <f>$AF$137</f>
        <v>0</v>
      </c>
      <c r="AG174" s="3415">
        <f>$AG$137</f>
        <v>0</v>
      </c>
      <c r="AH174" s="3415">
        <f>$AH$137</f>
        <v>0</v>
      </c>
      <c r="AI174" s="3415">
        <f>$AI$137</f>
        <v>0</v>
      </c>
      <c r="AJ174" s="3415">
        <f>$AJ$137</f>
        <v>0</v>
      </c>
      <c r="AK174" s="3415">
        <f>$AK$137</f>
        <v>0</v>
      </c>
      <c r="AL174" s="3415">
        <f>$AL$137</f>
        <v>0</v>
      </c>
      <c r="AM174" s="3415">
        <f>$AM$137</f>
        <v>0</v>
      </c>
      <c r="AN174" s="3417">
        <f>$AN$137</f>
        <v>0</v>
      </c>
      <c r="AO174" s="3415">
        <f>$AO$137</f>
        <v>0</v>
      </c>
      <c r="AP174" s="3415">
        <f>$AP$137</f>
        <v>0</v>
      </c>
      <c r="AQ174" s="3415">
        <f>$AQ$137</f>
        <v>0</v>
      </c>
      <c r="AR174" s="3415">
        <f>$AR$137</f>
        <v>0</v>
      </c>
      <c r="AS174" s="3415">
        <f>$AS$137</f>
        <v>0</v>
      </c>
      <c r="AT174" s="5374">
        <f>$AT$137</f>
        <v>0</v>
      </c>
      <c r="AU174" s="3415">
        <f>$AU$137</f>
        <v>0</v>
      </c>
      <c r="AV174" s="3415">
        <f>$AV$137</f>
        <v>0</v>
      </c>
      <c r="AW174" s="3415">
        <f>$AW$137</f>
        <v>0</v>
      </c>
      <c r="AX174" s="3415">
        <f>$AX$137</f>
        <v>0</v>
      </c>
      <c r="AY174" s="3415">
        <f>$AY$137</f>
        <v>0</v>
      </c>
      <c r="AZ174" s="3415">
        <f>$AZ$137</f>
        <v>0</v>
      </c>
      <c r="BA174" s="3415">
        <f>$BA$137</f>
        <v>0</v>
      </c>
      <c r="BB174" s="3418">
        <f>$BB$137</f>
        <v>0</v>
      </c>
    </row>
    <row r="175" spans="1:54" ht="39.75" customHeight="1" thickBot="1">
      <c r="A175" s="6756" t="s">
        <v>1662</v>
      </c>
      <c r="B175" s="6757"/>
      <c r="C175" s="6757"/>
      <c r="D175" s="6757"/>
      <c r="E175" s="6757"/>
      <c r="F175" s="5377" t="s">
        <v>513</v>
      </c>
      <c r="G175" s="5369"/>
      <c r="H175" s="5370">
        <f>$H$144</f>
        <v>0</v>
      </c>
      <c r="I175" s="3415">
        <f>$I$144</f>
        <v>0</v>
      </c>
      <c r="J175" s="3415">
        <f>$J$144</f>
        <v>0</v>
      </c>
      <c r="K175" s="3415">
        <f>$K$144</f>
        <v>0</v>
      </c>
      <c r="L175" s="3415">
        <f>$L$144</f>
        <v>0</v>
      </c>
      <c r="M175" s="3415">
        <f>$M$144</f>
        <v>0</v>
      </c>
      <c r="N175" s="5371">
        <f>$N$144</f>
        <v>0</v>
      </c>
      <c r="O175" s="5372">
        <f>$O$144</f>
        <v>0</v>
      </c>
      <c r="P175" s="3415">
        <f>$P$144</f>
        <v>0</v>
      </c>
      <c r="Q175" s="3415">
        <f>$Q$144</f>
        <v>0</v>
      </c>
      <c r="R175" s="3415">
        <f>$R$144</f>
        <v>0</v>
      </c>
      <c r="S175" s="5026">
        <f>$S$144</f>
        <v>0</v>
      </c>
      <c r="T175" s="3415">
        <f>$T$144</f>
        <v>0</v>
      </c>
      <c r="U175" s="3415">
        <f>$U$144</f>
        <v>0</v>
      </c>
      <c r="V175" s="3415">
        <f>$V$144</f>
        <v>0</v>
      </c>
      <c r="W175" s="5373">
        <f>$W$144</f>
        <v>0</v>
      </c>
      <c r="X175" s="3415">
        <f>$X$144</f>
        <v>0</v>
      </c>
      <c r="Y175" s="3415">
        <f>$Y$144</f>
        <v>0</v>
      </c>
      <c r="Z175" s="3415">
        <f>$Z$144</f>
        <v>0</v>
      </c>
      <c r="AA175" s="3415">
        <f>$AA$144</f>
        <v>0</v>
      </c>
      <c r="AB175" s="3415">
        <f>$AB$144</f>
        <v>0</v>
      </c>
      <c r="AC175" s="3415">
        <f>$AC$144</f>
        <v>0</v>
      </c>
      <c r="AD175" s="3415">
        <f>$AD$144</f>
        <v>0</v>
      </c>
      <c r="AE175" s="3416">
        <f>$AE$144</f>
        <v>0</v>
      </c>
      <c r="AF175" s="3415">
        <f>$AF$144</f>
        <v>0</v>
      </c>
      <c r="AG175" s="3415">
        <f>$AG$144</f>
        <v>0</v>
      </c>
      <c r="AH175" s="3415">
        <f>$AH$144</f>
        <v>0</v>
      </c>
      <c r="AI175" s="3415">
        <f>$AI$144</f>
        <v>0</v>
      </c>
      <c r="AJ175" s="3415">
        <f>$AJ$144</f>
        <v>0</v>
      </c>
      <c r="AK175" s="3415">
        <f>$AK$144</f>
        <v>0</v>
      </c>
      <c r="AL175" s="3415">
        <f>$AL$144</f>
        <v>0</v>
      </c>
      <c r="AM175" s="3415">
        <f>$AM$144</f>
        <v>0</v>
      </c>
      <c r="AN175" s="3417">
        <f>$AN$144</f>
        <v>0</v>
      </c>
      <c r="AO175" s="3415">
        <f>$AO$144</f>
        <v>0</v>
      </c>
      <c r="AP175" s="3415">
        <f>$AP$144</f>
        <v>0</v>
      </c>
      <c r="AQ175" s="3415">
        <f>$AQ$144</f>
        <v>0</v>
      </c>
      <c r="AR175" s="3415">
        <f>$AR$144</f>
        <v>0</v>
      </c>
      <c r="AS175" s="3415">
        <f>$AS$144</f>
        <v>0</v>
      </c>
      <c r="AT175" s="5374">
        <f>$AT$144</f>
        <v>0</v>
      </c>
      <c r="AU175" s="3415">
        <f>$AU$144</f>
        <v>0</v>
      </c>
      <c r="AV175" s="3415">
        <f>$AV$144</f>
        <v>0</v>
      </c>
      <c r="AW175" s="3415">
        <f>$AW$144</f>
        <v>0</v>
      </c>
      <c r="AX175" s="3415">
        <f>$AX$144</f>
        <v>0</v>
      </c>
      <c r="AY175" s="3415">
        <f>$AY$144</f>
        <v>0</v>
      </c>
      <c r="AZ175" s="3415">
        <f>$AZ$144</f>
        <v>0</v>
      </c>
      <c r="BA175" s="3415">
        <f>$BA$144</f>
        <v>0</v>
      </c>
      <c r="BB175" s="3418">
        <f>$BB$144</f>
        <v>0</v>
      </c>
    </row>
    <row r="176" spans="1:54" ht="39.75" customHeight="1" thickBot="1">
      <c r="A176" s="6756" t="s">
        <v>321</v>
      </c>
      <c r="B176" s="6757"/>
      <c r="C176" s="6757"/>
      <c r="D176" s="6757"/>
      <c r="E176" s="6757"/>
      <c r="F176" s="5377" t="s">
        <v>318</v>
      </c>
      <c r="G176" s="5369"/>
      <c r="H176" s="5370">
        <f>$H$150</f>
        <v>0</v>
      </c>
      <c r="I176" s="3415">
        <f>$I$150</f>
        <v>0</v>
      </c>
      <c r="J176" s="3415">
        <f>$J$150</f>
        <v>0</v>
      </c>
      <c r="K176" s="3415">
        <f>$K$150</f>
        <v>0</v>
      </c>
      <c r="L176" s="3415">
        <f>$L$150</f>
        <v>0</v>
      </c>
      <c r="M176" s="3415">
        <f>$M$150</f>
        <v>0</v>
      </c>
      <c r="N176" s="5371">
        <f>$N$150</f>
        <v>0</v>
      </c>
      <c r="O176" s="5372">
        <f>$O$150</f>
        <v>0</v>
      </c>
      <c r="P176" s="3415">
        <f>$P$150</f>
        <v>0</v>
      </c>
      <c r="Q176" s="3415">
        <f>$Q$150</f>
        <v>0</v>
      </c>
      <c r="R176" s="3415">
        <f>$R$150</f>
        <v>0</v>
      </c>
      <c r="S176" s="5026">
        <f>$S$150</f>
        <v>0</v>
      </c>
      <c r="T176" s="3415">
        <f>$T$150</f>
        <v>0</v>
      </c>
      <c r="U176" s="3415">
        <f>$U$150</f>
        <v>0</v>
      </c>
      <c r="V176" s="3415">
        <f>$V$150</f>
        <v>0</v>
      </c>
      <c r="W176" s="5373">
        <f>$W$150</f>
        <v>0</v>
      </c>
      <c r="X176" s="3415">
        <f>$X$150</f>
        <v>0</v>
      </c>
      <c r="Y176" s="3415">
        <f>$Y$150</f>
        <v>0</v>
      </c>
      <c r="Z176" s="3415">
        <f>$Z$150</f>
        <v>0</v>
      </c>
      <c r="AA176" s="3415">
        <f>$AA$150</f>
        <v>0</v>
      </c>
      <c r="AB176" s="3415">
        <f>$AB$150</f>
        <v>0</v>
      </c>
      <c r="AC176" s="3415">
        <f>$AC$150</f>
        <v>0</v>
      </c>
      <c r="AD176" s="3415">
        <f>$AD$150</f>
        <v>0</v>
      </c>
      <c r="AE176" s="3416">
        <f>$AE$150</f>
        <v>0</v>
      </c>
      <c r="AF176" s="3415">
        <f>$AF$150</f>
        <v>0</v>
      </c>
      <c r="AG176" s="3415">
        <f>$AG$150</f>
        <v>0</v>
      </c>
      <c r="AH176" s="3415">
        <f>$AH$150</f>
        <v>0</v>
      </c>
      <c r="AI176" s="3415">
        <f>$AI$150</f>
        <v>0</v>
      </c>
      <c r="AJ176" s="3415">
        <f>$AJ$150</f>
        <v>0</v>
      </c>
      <c r="AK176" s="3415">
        <f>$AK$150</f>
        <v>0</v>
      </c>
      <c r="AL176" s="3415">
        <f>$AL$150</f>
        <v>0</v>
      </c>
      <c r="AM176" s="3415">
        <f>$AM$150</f>
        <v>0</v>
      </c>
      <c r="AN176" s="3417">
        <f>$AN$150</f>
        <v>0</v>
      </c>
      <c r="AO176" s="3415">
        <f>$AO$150</f>
        <v>0</v>
      </c>
      <c r="AP176" s="3415">
        <f>$AP$150</f>
        <v>0</v>
      </c>
      <c r="AQ176" s="3415">
        <f>$AQ$150</f>
        <v>0</v>
      </c>
      <c r="AR176" s="3415">
        <f>$AR$150</f>
        <v>0</v>
      </c>
      <c r="AS176" s="3415">
        <f>$AS$150</f>
        <v>0</v>
      </c>
      <c r="AT176" s="5374">
        <f>$AT$150</f>
        <v>0</v>
      </c>
      <c r="AU176" s="3415">
        <f>$AU$150</f>
        <v>0</v>
      </c>
      <c r="AV176" s="3415">
        <f>$AV$150</f>
        <v>0</v>
      </c>
      <c r="AW176" s="3415">
        <f>$AW$150</f>
        <v>0</v>
      </c>
      <c r="AX176" s="3415">
        <f>$AX$150</f>
        <v>0</v>
      </c>
      <c r="AY176" s="3415">
        <f>$AY$150</f>
        <v>0</v>
      </c>
      <c r="AZ176" s="3415">
        <f>$AZ$150</f>
        <v>0</v>
      </c>
      <c r="BA176" s="3415">
        <f>$BA$150</f>
        <v>0</v>
      </c>
      <c r="BB176" s="3418">
        <f>$BB$150</f>
        <v>0</v>
      </c>
    </row>
    <row r="177" spans="1:54" ht="45.9" customHeight="1">
      <c r="A177" s="3395"/>
      <c r="B177" s="3395"/>
      <c r="C177" s="3395"/>
      <c r="D177" s="3395"/>
      <c r="E177" s="3395"/>
    </row>
    <row r="178" spans="1:54" ht="35.1" customHeight="1" thickBot="1">
      <c r="A178" s="6762" t="s">
        <v>1645</v>
      </c>
      <c r="B178" s="6762"/>
      <c r="C178" s="6762"/>
      <c r="D178" s="6762"/>
      <c r="E178" s="6762"/>
      <c r="F178" s="6762"/>
      <c r="G178" s="6762"/>
      <c r="H178" s="6762"/>
      <c r="I178" s="6762"/>
      <c r="J178" s="6762"/>
      <c r="K178" s="6762"/>
      <c r="L178" s="6762"/>
      <c r="M178" s="6762"/>
      <c r="N178" s="6762"/>
      <c r="O178" s="6762"/>
      <c r="P178" s="6762"/>
      <c r="Q178" s="6762"/>
      <c r="R178" s="6762"/>
      <c r="S178" s="6762"/>
      <c r="T178" s="6762"/>
      <c r="U178" s="6762"/>
      <c r="V178" s="6762"/>
      <c r="W178" s="6762"/>
      <c r="X178" s="6762"/>
      <c r="Y178" s="6762"/>
      <c r="Z178" s="6762"/>
      <c r="AA178" s="6762"/>
      <c r="AB178" s="6762"/>
      <c r="AC178" s="6762"/>
      <c r="AD178" s="6762"/>
      <c r="AE178" s="6762"/>
      <c r="AF178" s="6762"/>
      <c r="AG178" s="6762"/>
      <c r="AH178" s="6762"/>
      <c r="AI178" s="6762"/>
      <c r="AJ178" s="6762"/>
      <c r="AK178" s="6762"/>
      <c r="AL178" s="6762"/>
      <c r="AM178" s="6762"/>
      <c r="AN178" s="6762"/>
      <c r="AO178" s="6762"/>
      <c r="AP178" s="6762"/>
      <c r="AQ178" s="6762"/>
      <c r="AR178" s="6762"/>
      <c r="AS178" s="6762"/>
      <c r="AT178" s="6762"/>
      <c r="AU178" s="6762"/>
      <c r="AV178" s="6762"/>
      <c r="AW178" s="6762"/>
      <c r="AX178" s="6762"/>
      <c r="AY178" s="6762"/>
      <c r="AZ178" s="6762"/>
      <c r="BA178" s="6762"/>
      <c r="BB178" s="6762"/>
    </row>
    <row r="179" spans="1:54" ht="45.9" customHeight="1" thickBot="1">
      <c r="A179" s="6756" t="s">
        <v>378</v>
      </c>
      <c r="B179" s="6757"/>
      <c r="C179" s="6757"/>
      <c r="D179" s="6757"/>
      <c r="E179" s="6757"/>
      <c r="F179" s="6757"/>
      <c r="G179" s="6758"/>
      <c r="H179" s="5370">
        <f>SUMPRODUCT(($E$12:$E$160="جنح ومخالفات")*($H$12:$H$160))</f>
        <v>0</v>
      </c>
      <c r="I179" s="3415">
        <f>SUMPRODUCT(($E$12:$E$160="جنح ومخالفات")*($I$12:$I$160))</f>
        <v>0</v>
      </c>
      <c r="J179" s="3415">
        <f>SUMPRODUCT(($E$12:$E$160="جنح ومخالفات")*($J$12:$J$160))</f>
        <v>0</v>
      </c>
      <c r="K179" s="3415">
        <f>SUMPRODUCT(($E$12:$E$160="جنح ومخالفات")*($K$12:$K$160))</f>
        <v>0</v>
      </c>
      <c r="L179" s="3415">
        <f>SUMPRODUCT(($E$12:$E$160="جنح ومخالفات")*($L$12:$L$160))</f>
        <v>0</v>
      </c>
      <c r="M179" s="3415">
        <f>SUMPRODUCT(($E$12:$E$160="جنح ومخالفات")*($M$12:$M$160))</f>
        <v>0</v>
      </c>
      <c r="N179" s="5371">
        <f>SUMPRODUCT(($E$12:$E$160="جنح ومخالفات")*($N$12:$N$160))</f>
        <v>0</v>
      </c>
      <c r="O179" s="5372">
        <f>SUMPRODUCT(($E$12:$E$160="جنح ومخالفات")*($O$12:$O$160))</f>
        <v>0</v>
      </c>
      <c r="P179" s="3415">
        <f>SUMPRODUCT(($E$12:$E$160="جنح ومخالفات")*($P$12:$P$160))</f>
        <v>0</v>
      </c>
      <c r="Q179" s="3415">
        <f>SUMPRODUCT(($E$12:$E$160="جنح ومخالفات")*($Q$12:$Q$160))</f>
        <v>0</v>
      </c>
      <c r="R179" s="3415">
        <f>SUMPRODUCT(($E$12:$E$160="جنح ومخالفات")*($R$12:$R$160))</f>
        <v>0</v>
      </c>
      <c r="S179" s="5026">
        <f>SUMPRODUCT(($E$12:$E$160="جنح ومخالفات")*($S$12:$S$160))</f>
        <v>0</v>
      </c>
      <c r="T179" s="3415">
        <f>SUMPRODUCT(($E$12:$E$160="جنح ومخالفات")*($T$12:$T$160))</f>
        <v>0</v>
      </c>
      <c r="U179" s="3415">
        <f>SUMPRODUCT(($E$12:$E$160="جنح ومخالفات")*($U$12:$U$160))</f>
        <v>0</v>
      </c>
      <c r="V179" s="3415">
        <f>SUMPRODUCT(($E$12:$E$160="جنح ومخالفات")*($V$12:$V$160))</f>
        <v>0</v>
      </c>
      <c r="W179" s="5373">
        <f>SUMPRODUCT(($E$12:$E$160="جنح ومخالفات")*($W$12:$W$160))</f>
        <v>0</v>
      </c>
      <c r="X179" s="3415">
        <f>SUMPRODUCT(($E$12:$E$160="جنح ومخالفات")*($X$12:$X$160))</f>
        <v>0</v>
      </c>
      <c r="Y179" s="3415">
        <f>SUMPRODUCT(($E$12:$E$160="جنح ومخالفات")*($Y$12:$Y$160))</f>
        <v>0</v>
      </c>
      <c r="Z179" s="3415">
        <f>SUMPRODUCT(($E$12:$E$160="جنح ومخالفات")*($Z$12:$Z$160))</f>
        <v>0</v>
      </c>
      <c r="AA179" s="3415">
        <f>SUMPRODUCT(($E$12:$E$160="جنح ومخالفات")*($AA$12:$AA$160))</f>
        <v>0</v>
      </c>
      <c r="AB179" s="3415">
        <f>SUMPRODUCT(($E$12:$E$160="جنح ومخالفات")*($AB$12:$AB$160))</f>
        <v>0</v>
      </c>
      <c r="AC179" s="3415">
        <f>SUMPRODUCT(($E$12:$E$160="جنح ومخالفات")*($AC$12:$AC$160))</f>
        <v>0</v>
      </c>
      <c r="AD179" s="3415">
        <f>SUMPRODUCT(($E$12:$E$160="جنح ومخالفات")*($AD$12:$AD$160))</f>
        <v>0</v>
      </c>
      <c r="AE179" s="3416">
        <f>SUMPRODUCT(($E$12:$E$160="جنح ومخالفات")*($AE$12:$AE$160))</f>
        <v>0</v>
      </c>
      <c r="AF179" s="3415">
        <f>SUMPRODUCT(($E$12:$E$160="جنح ومخالفات")*($AF$12:$AF$160))</f>
        <v>0</v>
      </c>
      <c r="AG179" s="3415">
        <f>SUMPRODUCT(($E$12:$E$160="جنح ومخالفات")*($AG$12:$AG$160))</f>
        <v>0</v>
      </c>
      <c r="AH179" s="3415">
        <f>SUMPRODUCT(($E$12:$E$160="جنح ومخالفات")*($AH$12:$AH$160))</f>
        <v>0</v>
      </c>
      <c r="AI179" s="3415">
        <f>SUMPRODUCT(($E$12:$E$160="جنح ومخالفات")*($AI$12:$AI$160))</f>
        <v>0</v>
      </c>
      <c r="AJ179" s="3415">
        <f>SUMPRODUCT(($E$12:$E$160="جنح ومخالفات")*($AJ$12:$AJ$160))</f>
        <v>0</v>
      </c>
      <c r="AK179" s="3415">
        <f>SUMPRODUCT(($E$12:$E$160="جنح ومخالفات")*($AK$12:$AK$160))</f>
        <v>0</v>
      </c>
      <c r="AL179" s="3415">
        <f>SUMPRODUCT(($E$12:$E$160="جنح ومخالفات")*($AL$12:$AL$160))</f>
        <v>0</v>
      </c>
      <c r="AM179" s="3415">
        <f>SUMPRODUCT(($E$12:$E$160="جنح ومخالفات")*($AM$12:$AM$160))</f>
        <v>0</v>
      </c>
      <c r="AN179" s="3417">
        <f>SUMPRODUCT(($E$12:$E$160="جنح ومخالفات")*($AN$12:$AN$160))</f>
        <v>0</v>
      </c>
      <c r="AO179" s="3415">
        <f>SUMPRODUCT(($E$12:$E$160="جنح ومخالفات")*($AO$12:$AO$160))</f>
        <v>0</v>
      </c>
      <c r="AP179" s="3415">
        <f>SUMPRODUCT(($E$12:$E$160="جنح ومخالفات")*($AP$12:$AP$160))</f>
        <v>0</v>
      </c>
      <c r="AQ179" s="3415">
        <f>SUMPRODUCT(($E$12:$E$160="جنح ومخالفات")*($AQ$12:$AQ$160))</f>
        <v>0</v>
      </c>
      <c r="AR179" s="3415">
        <f>SUMPRODUCT(($E$12:$E$160="جنح ومخالفات")*($AR$12:$AR$160))</f>
        <v>0</v>
      </c>
      <c r="AS179" s="3415">
        <f>SUMPRODUCT(($E$12:$E$160="جنح ومخالفات")*($AS$12:$AS$160))</f>
        <v>0</v>
      </c>
      <c r="AT179" s="5374">
        <f>SUMPRODUCT(($E$12:$E$160="جنح ومخالفات")*($AT$12:$AT$160))</f>
        <v>0</v>
      </c>
      <c r="AU179" s="3415">
        <f>SUMPRODUCT(($E$12:$E$160="جنح ومخالفات")*($AU$12:$AU$160))</f>
        <v>0</v>
      </c>
      <c r="AV179" s="3415">
        <f>SUMPRODUCT(($E$12:$E$160="جنح ومخالفات")*($AV$12:$AV$160))</f>
        <v>0</v>
      </c>
      <c r="AW179" s="3415">
        <f>SUMPRODUCT(($E$12:$E$160="جنح ومخالفات")*($AW$12:$AW$160))</f>
        <v>0</v>
      </c>
      <c r="AX179" s="3415">
        <f>SUMPRODUCT(($E$12:$E$160="جنح ومخالفات")*($AX$12:$AX$160))</f>
        <v>0</v>
      </c>
      <c r="AY179" s="3415">
        <f>SUMPRODUCT(($E$12:$E$160="جنح ومخالفات")*($AY$12:$AY$160))</f>
        <v>0</v>
      </c>
      <c r="AZ179" s="3415">
        <f>SUMPRODUCT(($E$12:$E$160="جنح ومخالفات")*($AZ$12:$AZ$160))</f>
        <v>0</v>
      </c>
      <c r="BA179" s="3415">
        <f>SUMPRODUCT(($E$12:$E$160="جنح ومخالفات")*($BA$12:$BA$160))</f>
        <v>0</v>
      </c>
      <c r="BB179" s="3418"/>
    </row>
    <row r="180" spans="1:54" ht="45.9" customHeight="1" thickBot="1">
      <c r="A180" s="6756" t="s">
        <v>1267</v>
      </c>
      <c r="B180" s="6757"/>
      <c r="C180" s="6757"/>
      <c r="D180" s="6757"/>
      <c r="E180" s="6757"/>
      <c r="F180" s="6757"/>
      <c r="G180" s="6758"/>
      <c r="H180" s="5370">
        <f>SUMPRODUCT(($E$12:$E$160="مباني واملاك الدولة")*($H$12:$H$160))</f>
        <v>0</v>
      </c>
      <c r="I180" s="3415">
        <f>SUMPRODUCT(($E$12:$E$160="مباني واملاك الدولة")*($I$12:$I$160))</f>
        <v>0</v>
      </c>
      <c r="J180" s="3415">
        <f>SUMPRODUCT(($E$12:$E$160="مباني واملاك الدولة")*($J$12:$J$160))</f>
        <v>0</v>
      </c>
      <c r="K180" s="3415">
        <f>SUMPRODUCT(($E$12:$E$160="مباني واملاك الدولة")*($K$12:$K$160))</f>
        <v>0</v>
      </c>
      <c r="L180" s="3415">
        <f>SUMPRODUCT(($E$12:$E$160="مباني واملاك الدولة")*($L$12:$L$160))</f>
        <v>0</v>
      </c>
      <c r="M180" s="3415">
        <f>SUMPRODUCT(($E$12:$E$160="مباني واملاك الدولة")*($M$12:$M$160))</f>
        <v>0</v>
      </c>
      <c r="N180" s="5371">
        <f>SUMPRODUCT(($E$12:$E$160="مباني واملاك الدولة")*($N$12:$N$160))</f>
        <v>0</v>
      </c>
      <c r="O180" s="5372">
        <f>SUMPRODUCT(($E$12:$E$160="مباني واملاك الدولة")*($O$12:$O$160))</f>
        <v>0</v>
      </c>
      <c r="P180" s="3415">
        <f>SUMPRODUCT(($E$12:$E$160="مباني واملاك الدولة")*($P$12:$P$160))</f>
        <v>0</v>
      </c>
      <c r="Q180" s="3415">
        <f>SUMPRODUCT(($E$12:$E$160="مباني واملاك الدولة")*($Q$12:$Q$160))</f>
        <v>0</v>
      </c>
      <c r="R180" s="3415">
        <f>SUMPRODUCT(($E$12:$E$160="مباني واملاك الدولة")*($R$12:$R$160))</f>
        <v>0</v>
      </c>
      <c r="S180" s="5026">
        <f>SUMPRODUCT(($E$12:$E$160="مباني واملاك الدولة")*($S$12:$S$160))</f>
        <v>0</v>
      </c>
      <c r="T180" s="3415">
        <f>SUMPRODUCT(($E$12:$E$160="مباني واملاك الدولة")*($T$12:$T$160))</f>
        <v>0</v>
      </c>
      <c r="U180" s="3415">
        <f>SUMPRODUCT(($E$12:$E$160="مباني واملاك الدولة")*($U$12:$U$160))</f>
        <v>0</v>
      </c>
      <c r="V180" s="3415">
        <f>SUMPRODUCT(($E$12:$E$160="مباني واملاك الدولة")*($V$12:$V$160))</f>
        <v>0</v>
      </c>
      <c r="W180" s="5373">
        <f>SUMPRODUCT(($E$12:$E$160="مباني واملاك الدولة")*($W$12:$W$160))</f>
        <v>0</v>
      </c>
      <c r="X180" s="3415">
        <f>SUMPRODUCT(($E$12:$E$160="مباني واملاك الدولة")*($X$12:$X$160))</f>
        <v>0</v>
      </c>
      <c r="Y180" s="3415">
        <f>SUMPRODUCT(($E$12:$E$160="مباني واملاك الدولة")*($Y$12:$Y$160))</f>
        <v>0</v>
      </c>
      <c r="Z180" s="3415">
        <f>SUMPRODUCT(($E$12:$E$160="مباني واملاك الدولة")*($Z$12:$Z$160))</f>
        <v>0</v>
      </c>
      <c r="AA180" s="3415">
        <f>SUMPRODUCT(($E$12:$E$160="مباني واملاك الدولة")*($AA$12:$AA$160))</f>
        <v>0</v>
      </c>
      <c r="AB180" s="3415">
        <f>SUMPRODUCT(($E$12:$E$160="مباني واملاك الدولة")*($AB$12:$AB$160))</f>
        <v>0</v>
      </c>
      <c r="AC180" s="3415">
        <f>SUMPRODUCT(($E$12:$E$160="مباني واملاك الدولة")*($AC$12:$AC$160))</f>
        <v>0</v>
      </c>
      <c r="AD180" s="3415">
        <f>SUMPRODUCT(($E$12:$E$160="مباني واملاك الدولة")*($AD$12:$AD$160))</f>
        <v>0</v>
      </c>
      <c r="AE180" s="3416">
        <f>SUMPRODUCT(($E$12:$E$160="مباني واملاك الدولة")*($AE$12:$AE$160))</f>
        <v>0</v>
      </c>
      <c r="AF180" s="3415">
        <f>SUMPRODUCT(($E$12:$E$160="مباني واملاك الدولة")*($AF$12:$AF$160))</f>
        <v>0</v>
      </c>
      <c r="AG180" s="3415">
        <f>SUMPRODUCT(($E$12:$E$160="مباني واملاك الدولة")*($AG$12:$AG$160))</f>
        <v>0</v>
      </c>
      <c r="AH180" s="3415">
        <f>SUMPRODUCT(($E$12:$E$160="مباني واملاك الدولة")*($AH$12:$AH$160))</f>
        <v>0</v>
      </c>
      <c r="AI180" s="3415">
        <f>SUMPRODUCT(($E$12:$E$160="مباني واملاك الدولة")*($AI$12:$AI$160))</f>
        <v>0</v>
      </c>
      <c r="AJ180" s="3415">
        <f>SUMPRODUCT(($E$12:$E$160="مباني واملاك الدولة")*($AJ$12:$AJ$160))</f>
        <v>0</v>
      </c>
      <c r="AK180" s="3415">
        <f>SUMPRODUCT(($E$12:$E$160="مباني واملاك الدولة")*($AK$12:$AK$160))</f>
        <v>0</v>
      </c>
      <c r="AL180" s="3415">
        <f>SUMPRODUCT(($E$12:$E$160="مباني واملاك الدولة")*($AL$12:$AL$160))</f>
        <v>0</v>
      </c>
      <c r="AM180" s="3415">
        <f>SUMPRODUCT(($E$12:$E$160="مباني واملاك الدولة")*($AM$12:$AM$160))</f>
        <v>0</v>
      </c>
      <c r="AN180" s="3417">
        <f>SUMPRODUCT(($E$12:$E$160="مباني واملاك الدولة")*($AN$12:$AN$160))</f>
        <v>0</v>
      </c>
      <c r="AO180" s="3415">
        <f>SUMPRODUCT(($E$12:$E$160="مباني واملاك الدولة")*($AO$12:$AO$160))</f>
        <v>0</v>
      </c>
      <c r="AP180" s="3415">
        <f>SUMPRODUCT(($E$12:$E$160="مباني واملاك الدولة")*($AP$12:$AP$160))</f>
        <v>0</v>
      </c>
      <c r="AQ180" s="3415">
        <f>SUMPRODUCT(($E$12:$E$160="مباني واملاك الدولة")*($AQ$12:$AQ$160))</f>
        <v>0</v>
      </c>
      <c r="AR180" s="3415">
        <f>SUMPRODUCT(($E$12:$E$160="مباني واملاك الدولة")*($AR$12:$AR$160))</f>
        <v>0</v>
      </c>
      <c r="AS180" s="3415">
        <f>SUMPRODUCT(($E$12:$E$160="مباني واملاك الدولة")*($AS$12:$AS$160))</f>
        <v>0</v>
      </c>
      <c r="AT180" s="5374">
        <f>SUMPRODUCT(($E$12:$E$160="مباني واملاك الدولة")*($AT$12:$AT$160))</f>
        <v>0</v>
      </c>
      <c r="AU180" s="3415">
        <f>SUMPRODUCT(($E$12:$E$160="مباني واملاك الدولة")*($AU$12:$AU$160))</f>
        <v>0</v>
      </c>
      <c r="AV180" s="3415">
        <f>SUMPRODUCT(($E$12:$E$160="مباني واملاك الدولة")*($AV$12:$AV$160))</f>
        <v>0</v>
      </c>
      <c r="AW180" s="3415">
        <f>SUMPRODUCT(($E$12:$E$160="مباني واملاك الدولة")*($AW$12:$AW$160))</f>
        <v>0</v>
      </c>
      <c r="AX180" s="3415">
        <f>SUMPRODUCT(($E$12:$E$160="مباني واملاك الدولة")*($AX$12:$AX$160))</f>
        <v>0</v>
      </c>
      <c r="AY180" s="3415">
        <f>SUMPRODUCT(($E$12:$E$160="مباني واملاك الدولة")*($AY$12:$AY$160))</f>
        <v>0</v>
      </c>
      <c r="AZ180" s="3415">
        <f>SUMPRODUCT(($E$12:$E$160="مباني واملاك الدولة")*($AZ$12:$AZ$160))</f>
        <v>0</v>
      </c>
      <c r="BA180" s="3415">
        <f>SUMPRODUCT(($E$12:$E$160="مباني واملاك الدولة")*($BA$12:$BA$160))</f>
        <v>0</v>
      </c>
      <c r="BB180" s="3418"/>
    </row>
    <row r="181" spans="1:54" ht="45.9" customHeight="1" thickBot="1">
      <c r="A181" s="6756" t="s">
        <v>379</v>
      </c>
      <c r="B181" s="6757"/>
      <c r="C181" s="6757"/>
      <c r="D181" s="6757"/>
      <c r="E181" s="6757"/>
      <c r="F181" s="6757"/>
      <c r="G181" s="6758"/>
      <c r="H181" s="5370">
        <f>SUMPRODUCT(($E$12:$E$160="قضايا العنف ضد المرأة")*($H$12:$H$160))</f>
        <v>0</v>
      </c>
      <c r="I181" s="3415">
        <f>SUMPRODUCT(($E$12:$E$160="قضايا العنف ضد المرأة")*($I$12:$I$160))</f>
        <v>0</v>
      </c>
      <c r="J181" s="3415">
        <f>SUMPRODUCT(($E$12:$E$160="قضايا العنف ضد المرأة")*($J$12:$J$160))</f>
        <v>0</v>
      </c>
      <c r="K181" s="3415">
        <f>SUMPRODUCT(($E$12:$E$160="قضايا العنف ضد المرأة")*($K$12:$K$160))</f>
        <v>0</v>
      </c>
      <c r="L181" s="3415">
        <f>SUMPRODUCT(($E$12:$E$160="قضايا العنف ضد المرأة")*($L$12:$L$160))</f>
        <v>0</v>
      </c>
      <c r="M181" s="3415">
        <f>SUMPRODUCT(($E$12:$E$160="قضايا العنف ضد المرأة")*($M$12:$M$160))</f>
        <v>0</v>
      </c>
      <c r="N181" s="5371">
        <f>SUMPRODUCT(($E$12:$E$160="قضايا العنف ضد المرأة")*($N$12:$N$160))</f>
        <v>0</v>
      </c>
      <c r="O181" s="5372">
        <f>SUMPRODUCT(($E$12:$E$160="قضايا العنف ضد المرأة")*($O$12:$O$160))</f>
        <v>0</v>
      </c>
      <c r="P181" s="3415">
        <f>SUMPRODUCT(($E$12:$E$160="قضايا العنف ضد المرأة")*($P$12:$P$160))</f>
        <v>0</v>
      </c>
      <c r="Q181" s="3415">
        <f>SUMPRODUCT(($E$12:$E$160="قضايا العنف ضد المرأة")*($Q$12:$Q$160))</f>
        <v>0</v>
      </c>
      <c r="R181" s="3415">
        <f>SUMPRODUCT(($E$12:$E$160="قضايا العنف ضد المرأة")*($R$12:$R$160))</f>
        <v>0</v>
      </c>
      <c r="S181" s="5026">
        <f>SUMPRODUCT(($E$12:$E$160="قضايا العنف ضد المرأة")*($S$12:$S$160))</f>
        <v>0</v>
      </c>
      <c r="T181" s="3415">
        <f>SUMPRODUCT(($E$12:$E$160="قضايا العنف ضد المرأة")*($T$12:$T$160))</f>
        <v>0</v>
      </c>
      <c r="U181" s="3415">
        <f>SUMPRODUCT(($E$12:$E$160="قضايا العنف ضد المرأة")*($U$12:$U$160))</f>
        <v>0</v>
      </c>
      <c r="V181" s="3415">
        <f>SUMPRODUCT(($E$12:$E$160="قضايا العنف ضد المرأة")*($V$12:$V$160))</f>
        <v>0</v>
      </c>
      <c r="W181" s="5373">
        <f>SUMPRODUCT(($E$12:$E$160="قضايا العنف ضد المرأة")*($W$12:$W$160))</f>
        <v>0</v>
      </c>
      <c r="X181" s="3415">
        <f>SUMPRODUCT(($E$12:$E$160="قضايا العنف ضد المرأة")*($X$12:$X$160))</f>
        <v>0</v>
      </c>
      <c r="Y181" s="3415">
        <f>SUMPRODUCT(($E$12:$E$160="قضايا العنف ضد المرأة")*($Y$12:$Y$160))</f>
        <v>0</v>
      </c>
      <c r="Z181" s="3415">
        <f>SUMPRODUCT(($E$12:$E$160="قضايا العنف ضد المرأة")*($Z$12:$Z$160))</f>
        <v>0</v>
      </c>
      <c r="AA181" s="3415">
        <f>SUMPRODUCT(($E$12:$E$160="قضايا العنف ضد المرأة")*($AA$12:$AA$160))</f>
        <v>0</v>
      </c>
      <c r="AB181" s="3415">
        <f>SUMPRODUCT(($E$12:$E$160="قضايا العنف ضد المرأة")*($AB$12:$AB$160))</f>
        <v>0</v>
      </c>
      <c r="AC181" s="3415">
        <f>SUMPRODUCT(($E$12:$E$160="قضايا العنف ضد المرأة")*($AC$12:$AC$160))</f>
        <v>0</v>
      </c>
      <c r="AD181" s="3415">
        <f>SUMPRODUCT(($E$12:$E$160="قضايا العنف ضد المرأة")*($AD$12:$AD$160))</f>
        <v>0</v>
      </c>
      <c r="AE181" s="3416">
        <f>SUMPRODUCT(($E$12:$E$160="قضايا العنف ضد المرأة")*($AE$12:$AE$160))</f>
        <v>0</v>
      </c>
      <c r="AF181" s="3415">
        <f>SUMPRODUCT(($E$12:$E$160="قضايا العنف ضد المرأة")*($AF$12:$AF$160))</f>
        <v>0</v>
      </c>
      <c r="AG181" s="3415">
        <f>SUMPRODUCT(($E$12:$E$160="قضايا العنف ضد المرأة")*($AG$12:$AG$160))</f>
        <v>0</v>
      </c>
      <c r="AH181" s="3415">
        <f>SUMPRODUCT(($E$12:$E$160="قضايا العنف ضد المرأة")*($AH$12:$AH$160))</f>
        <v>0</v>
      </c>
      <c r="AI181" s="3415">
        <f>SUMPRODUCT(($E$12:$E$160="قضايا العنف ضد المرأة")*($AI$12:$AI$160))</f>
        <v>0</v>
      </c>
      <c r="AJ181" s="3415">
        <f>SUMPRODUCT(($E$12:$E$160="قضايا العنف ضد المرأة")*($AJ$12:$AJ$160))</f>
        <v>0</v>
      </c>
      <c r="AK181" s="3415">
        <f>SUMPRODUCT(($E$12:$E$160="قضايا العنف ضد المرأة")*($AK$12:$AK$160))</f>
        <v>0</v>
      </c>
      <c r="AL181" s="3415">
        <f>SUMPRODUCT(($E$12:$E$160="قضايا العنف ضد المرأة")*($AL$12:$AL$160))</f>
        <v>0</v>
      </c>
      <c r="AM181" s="3415">
        <f>SUMPRODUCT(($E$12:$E$160="قضايا العنف ضد المرأة")*($AM$12:$AM$160))</f>
        <v>0</v>
      </c>
      <c r="AN181" s="3417">
        <f>SUMPRODUCT(($E$12:$E$160="قضايا العنف ضد المرأة")*($AN$12:$AN$160))</f>
        <v>0</v>
      </c>
      <c r="AO181" s="3415">
        <f>SUMPRODUCT(($E$12:$E$160="قضايا العنف ضد المرأة")*($AO$12:$AO$160))</f>
        <v>0</v>
      </c>
      <c r="AP181" s="3415">
        <f>SUMPRODUCT(($E$12:$E$160="قضايا العنف ضد المرأة")*($AP$12:$AP$160))</f>
        <v>0</v>
      </c>
      <c r="AQ181" s="3415">
        <f>SUMPRODUCT(($E$12:$E$160="قضايا العنف ضد المرأة")*($AQ$12:$AQ$160))</f>
        <v>0</v>
      </c>
      <c r="AR181" s="3415">
        <f>SUMPRODUCT(($E$12:$E$160="قضايا العنف ضد المرأة")*($AR$12:$AR$160))</f>
        <v>0</v>
      </c>
      <c r="AS181" s="3415">
        <f>SUMPRODUCT(($E$12:$E$160="قضايا العنف ضد المرأة")*($AS$12:$AS$160))</f>
        <v>0</v>
      </c>
      <c r="AT181" s="5374">
        <f>SUMPRODUCT(($E$12:$E$160="قضايا العنف ضد المرأة")*($AT$12:$AT$160))</f>
        <v>0</v>
      </c>
      <c r="AU181" s="3415">
        <f>SUMPRODUCT(($E$12:$E$160="قضايا العنف ضد المرأة")*($AU$12:$AU$160))</f>
        <v>0</v>
      </c>
      <c r="AV181" s="3415">
        <f>SUMPRODUCT(($E$12:$E$160="قضايا العنف ضد المرأة")*($AV$12:$AV$160))</f>
        <v>0</v>
      </c>
      <c r="AW181" s="3415">
        <f>SUMPRODUCT(($E$12:$E$160="قضايا العنف ضد المرأة")*($AW$12:$AW$160))</f>
        <v>0</v>
      </c>
      <c r="AX181" s="3415">
        <f>SUMPRODUCT(($E$12:$E$160="قضايا العنف ضد المرأة")*($AX$12:$AX$160))</f>
        <v>0</v>
      </c>
      <c r="AY181" s="3415">
        <f>SUMPRODUCT(($E$12:$E$160="قضايا العنف ضد المرأة")*($AY$12:$AY$160))</f>
        <v>0</v>
      </c>
      <c r="AZ181" s="3415">
        <f>SUMPRODUCT(($E$12:$E$160="قضايا العنف ضد المرأة")*($AZ$12:$AZ$160))</f>
        <v>0</v>
      </c>
      <c r="BA181" s="3415">
        <f>SUMPRODUCT(($E$12:$E$160="قضايا العنف ضد المرأة")*($BA$12:$BA$160))</f>
        <v>0</v>
      </c>
      <c r="BB181" s="3418"/>
    </row>
    <row r="182" spans="1:54" ht="45.9" customHeight="1" thickBot="1">
      <c r="A182" s="6756" t="s">
        <v>382</v>
      </c>
      <c r="B182" s="6757"/>
      <c r="C182" s="6757"/>
      <c r="D182" s="6757"/>
      <c r="E182" s="6757"/>
      <c r="F182" s="6757"/>
      <c r="G182" s="6758"/>
      <c r="H182" s="5370">
        <f>SUMPRODUCT(($E$12:$E$160="القضايا الماسة بامن البلاد")*($H$12:$H$160))</f>
        <v>0</v>
      </c>
      <c r="I182" s="3415">
        <f>SUMPRODUCT(($E$12:$E$160="القضايا الماسة بامن البلاد")*($I$12:$I$160))</f>
        <v>0</v>
      </c>
      <c r="J182" s="3415">
        <f>SUMPRODUCT(($E$12:$E$160="القضايا الماسة بامن البلاد")*($J$12:$J$160))</f>
        <v>0</v>
      </c>
      <c r="K182" s="3415">
        <f>SUMPRODUCT(($E$12:$E$160="القضايا الماسة بامن البلاد")*($K$12:$K$160))</f>
        <v>0</v>
      </c>
      <c r="L182" s="3415">
        <f>SUMPRODUCT(($E$12:$E$160="القضايا الماسة بامن البلاد")*($L$12:$L$160))</f>
        <v>0</v>
      </c>
      <c r="M182" s="3415">
        <f>SUMPRODUCT(($E$12:$E$160="القضايا الماسة بامن البلاد")*($M$12:$M$160))</f>
        <v>0</v>
      </c>
      <c r="N182" s="5371">
        <f>SUMPRODUCT(($E$12:$E$160="القضايا الماسة بامن البلاد")*($N$12:$N$160))</f>
        <v>0</v>
      </c>
      <c r="O182" s="5372">
        <f>SUMPRODUCT(($E$12:$E$160="القضايا الماسة بامن البلاد")*($O$12:$O$160))</f>
        <v>0</v>
      </c>
      <c r="P182" s="3415">
        <f>SUMPRODUCT(($E$12:$E$160="القضايا الماسة بامن البلاد")*($P$12:$P$160))</f>
        <v>0</v>
      </c>
      <c r="Q182" s="3415">
        <f>SUMPRODUCT(($E$12:$E$160="القضايا الماسة بامن البلاد")*($Q$12:$Q$160))</f>
        <v>0</v>
      </c>
      <c r="R182" s="3415">
        <f>SUMPRODUCT(($E$12:$E$160="القضايا الماسة بامن البلاد")*($R$12:$R$160))</f>
        <v>0</v>
      </c>
      <c r="S182" s="5026">
        <f>SUMPRODUCT(($E$12:$E$160="القضايا الماسة بامن البلاد")*($S$12:$S$160))</f>
        <v>0</v>
      </c>
      <c r="T182" s="3415">
        <f>SUMPRODUCT(($E$12:$E$160="القضايا الماسة بامن البلاد")*($T$12:$T$160))</f>
        <v>0</v>
      </c>
      <c r="U182" s="3415">
        <f>SUMPRODUCT(($E$12:$E$160="القضايا الماسة بامن البلاد")*($U$12:$U$160))</f>
        <v>0</v>
      </c>
      <c r="V182" s="3415">
        <f>SUMPRODUCT(($E$12:$E$160="القضايا الماسة بامن البلاد")*($V$12:$V$160))</f>
        <v>0</v>
      </c>
      <c r="W182" s="5373">
        <f>SUMPRODUCT(($E$12:$E$160="القضايا الماسة بامن البلاد")*($W$12:$W$160))</f>
        <v>0</v>
      </c>
      <c r="X182" s="3415">
        <f>SUMPRODUCT(($E$12:$E$160="القضايا الماسة بامن البلاد")*($X$12:$X$160))</f>
        <v>0</v>
      </c>
      <c r="Y182" s="3415">
        <f>SUMPRODUCT(($E$12:$E$160="القضايا الماسة بامن البلاد")*($Y$12:$Y$160))</f>
        <v>0</v>
      </c>
      <c r="Z182" s="3415">
        <f>SUMPRODUCT(($E$12:$E$160="القضايا الماسة بامن البلاد")*($Z$12:$Z$160))</f>
        <v>0</v>
      </c>
      <c r="AA182" s="3415">
        <f>SUMPRODUCT(($E$12:$E$160="القضايا الماسة بامن البلاد")*($AA$12:$AA$160))</f>
        <v>0</v>
      </c>
      <c r="AB182" s="3415">
        <f>SUMPRODUCT(($E$12:$E$160="القضايا الماسة بامن البلاد")*($AB$12:$AB$160))</f>
        <v>0</v>
      </c>
      <c r="AC182" s="3415">
        <f>SUMPRODUCT(($E$12:$E$160="القضايا الماسة بامن البلاد")*($AC$12:$AC$160))</f>
        <v>0</v>
      </c>
      <c r="AD182" s="3415">
        <f>SUMPRODUCT(($E$12:$E$160="القضايا الماسة بامن البلاد")*($AD$12:$AD$160))</f>
        <v>0</v>
      </c>
      <c r="AE182" s="3416">
        <f>SUMPRODUCT(($E$12:$E$160="القضايا الماسة بامن البلاد")*($AE$12:$AE$160))</f>
        <v>0</v>
      </c>
      <c r="AF182" s="3415">
        <f>SUMPRODUCT(($E$12:$E$160="القضايا الماسة بامن البلاد")*($AF$12:$AF$160))</f>
        <v>0</v>
      </c>
      <c r="AG182" s="3415">
        <f>SUMPRODUCT(($E$12:$E$160="القضايا الماسة بامن البلاد")*($AG$12:$AG$160))</f>
        <v>0</v>
      </c>
      <c r="AH182" s="3415">
        <f>SUMPRODUCT(($E$12:$E$160="القضايا الماسة بامن البلاد")*($AH$12:$AH$160))</f>
        <v>0</v>
      </c>
      <c r="AI182" s="3415">
        <f>SUMPRODUCT(($E$12:$E$160="القضايا الماسة بامن البلاد")*($AI$12:$AI$160))</f>
        <v>0</v>
      </c>
      <c r="AJ182" s="3415">
        <f>SUMPRODUCT(($E$12:$E$160="القضايا الماسة بامن البلاد")*($AJ$12:$AJ$160))</f>
        <v>0</v>
      </c>
      <c r="AK182" s="3415">
        <f>SUMPRODUCT(($E$12:$E$160="القضايا الماسة بامن البلاد")*($AK$12:$AK$160))</f>
        <v>0</v>
      </c>
      <c r="AL182" s="3415">
        <f>SUMPRODUCT(($E$12:$E$160="القضايا الماسة بامن البلاد")*($AL$12:$AL$160))</f>
        <v>0</v>
      </c>
      <c r="AM182" s="3415">
        <f>SUMPRODUCT(($E$12:$E$160="القضايا الماسة بامن البلاد")*($AM$12:$AM$160))</f>
        <v>0</v>
      </c>
      <c r="AN182" s="3417">
        <f>SUMPRODUCT(($E$12:$E$160="القضايا الماسة بامن البلاد")*($AN$12:$AN$160))</f>
        <v>0</v>
      </c>
      <c r="AO182" s="3415">
        <f>SUMPRODUCT(($E$12:$E$160="القضايا الماسة بامن البلاد")*($AO$12:$AO$160))</f>
        <v>0</v>
      </c>
      <c r="AP182" s="3415">
        <f>SUMPRODUCT(($E$12:$E$160="القضايا الماسة بامن البلاد")*($AP$12:$AP$160))</f>
        <v>0</v>
      </c>
      <c r="AQ182" s="3415">
        <f>SUMPRODUCT(($E$12:$E$160="القضايا الماسة بامن البلاد")*($AQ$12:$AQ$160))</f>
        <v>0</v>
      </c>
      <c r="AR182" s="3415">
        <f>SUMPRODUCT(($E$12:$E$160="القضايا الماسة بامن البلاد")*($AR$12:$AR$160))</f>
        <v>0</v>
      </c>
      <c r="AS182" s="3415">
        <f>SUMPRODUCT(($E$12:$E$160="القضايا الماسة بامن البلاد")*($AS$12:$AS$160))</f>
        <v>0</v>
      </c>
      <c r="AT182" s="5374">
        <f>SUMPRODUCT(($E$12:$E$160="القضايا الماسة بامن البلاد")*($AT$12:$AT$160))</f>
        <v>0</v>
      </c>
      <c r="AU182" s="3415">
        <f>SUMPRODUCT(($E$12:$E$160="القضايا الماسة بامن البلاد")*($AU$12:$AU$160))</f>
        <v>0</v>
      </c>
      <c r="AV182" s="3415">
        <f>SUMPRODUCT(($E$12:$E$160="القضايا الماسة بامن البلاد")*($AV$12:$AV$160))</f>
        <v>0</v>
      </c>
      <c r="AW182" s="3415">
        <f>SUMPRODUCT(($E$12:$E$160="القضايا الماسة بامن البلاد")*($AW$12:$AW$160))</f>
        <v>0</v>
      </c>
      <c r="AX182" s="3415">
        <f>SUMPRODUCT(($E$12:$E$160="القضايا الماسة بامن البلاد")*($AX$12:$AX$160))</f>
        <v>0</v>
      </c>
      <c r="AY182" s="3415">
        <f>SUMPRODUCT(($E$12:$E$160="القضايا الماسة بامن البلاد")*($AY$12:$AY$160))</f>
        <v>0</v>
      </c>
      <c r="AZ182" s="3415">
        <f>SUMPRODUCT(($E$12:$E$160="القضايا الماسة بامن البلاد")*($AZ$12:$AZ$160))</f>
        <v>0</v>
      </c>
      <c r="BA182" s="3415">
        <f>SUMPRODUCT(($E$12:$E$160="القضايا الماسة بامن البلاد")*($BA$12:$BA$160))</f>
        <v>0</v>
      </c>
      <c r="BB182" s="3418"/>
    </row>
    <row r="183" spans="1:54" ht="45.9" customHeight="1" thickBot="1">
      <c r="A183" s="6756" t="s">
        <v>383</v>
      </c>
      <c r="B183" s="6757"/>
      <c r="C183" s="6757"/>
      <c r="D183" s="6757"/>
      <c r="E183" s="6757"/>
      <c r="F183" s="6757"/>
      <c r="G183" s="6758"/>
      <c r="H183" s="5370">
        <f>SUMPRODUCT(($E$12:$E$160="جنح البيئة")*($H$12:$H$160))</f>
        <v>0</v>
      </c>
      <c r="I183" s="3415">
        <f>SUMPRODUCT(($E$12:$E$160="جنح البيئة")*($I$12:$I$160))</f>
        <v>0</v>
      </c>
      <c r="J183" s="3415">
        <f>SUMPRODUCT(($E$12:$E$160="جنح البيئة")*($J$12:$J$160))</f>
        <v>0</v>
      </c>
      <c r="K183" s="3415">
        <f>SUMPRODUCT(($E$12:$E$160="جنح البيئة")*($K$12:$K$160))</f>
        <v>0</v>
      </c>
      <c r="L183" s="3415">
        <f>SUMPRODUCT(($E$12:$E$160="جنح البيئة")*($L$12:$L$160))</f>
        <v>0</v>
      </c>
      <c r="M183" s="3415">
        <f>SUMPRODUCT(($E$12:$E$160="جنح البيئة")*($M$12:$M$160))</f>
        <v>0</v>
      </c>
      <c r="N183" s="5371">
        <f>SUMPRODUCT(($E$12:$E$160="جنح البيئة")*($N$12:$N$160))</f>
        <v>0</v>
      </c>
      <c r="O183" s="5372">
        <f>SUMPRODUCT(($E$12:$E$160="جنح البيئة")*($O$12:$O$160))</f>
        <v>0</v>
      </c>
      <c r="P183" s="3415">
        <f>SUMPRODUCT(($E$12:$E$160="جنح البيئة")*($P$12:$P$160))</f>
        <v>0</v>
      </c>
      <c r="Q183" s="3415">
        <f>SUMPRODUCT(($E$12:$E$160="جنح البيئة")*($Q$12:$Q$160))</f>
        <v>0</v>
      </c>
      <c r="R183" s="3415">
        <f>SUMPRODUCT(($E$12:$E$160="جنح البيئة")*($R$12:$R$160))</f>
        <v>0</v>
      </c>
      <c r="S183" s="5026">
        <f>SUMPRODUCT(($E$12:$E$160="جنح البيئة")*($S$12:$S$160))</f>
        <v>0</v>
      </c>
      <c r="T183" s="3415">
        <f>SUMPRODUCT(($E$12:$E$160="جنح البيئة")*($T$12:$T$160))</f>
        <v>0</v>
      </c>
      <c r="U183" s="3415">
        <f>SUMPRODUCT(($E$12:$E$160="جنح البيئة")*($U$12:$U$160))</f>
        <v>0</v>
      </c>
      <c r="V183" s="3415">
        <f>SUMPRODUCT(($E$12:$E$160="جنح البيئة")*($V$12:$V$160))</f>
        <v>0</v>
      </c>
      <c r="W183" s="5373">
        <f>SUMPRODUCT(($E$12:$E$160="جنح البيئة")*($W$12:$W$160))</f>
        <v>0</v>
      </c>
      <c r="X183" s="3415">
        <f>SUMPRODUCT(($E$12:$E$160="جنح البيئة")*($X$12:$X$160))</f>
        <v>0</v>
      </c>
      <c r="Y183" s="3415">
        <f>SUMPRODUCT(($E$12:$E$160="جنح البيئة")*($Y$12:$Y$160))</f>
        <v>0</v>
      </c>
      <c r="Z183" s="3415">
        <f>SUMPRODUCT(($E$12:$E$160="جنح البيئة")*($Z$12:$Z$160))</f>
        <v>0</v>
      </c>
      <c r="AA183" s="3415">
        <f>SUMPRODUCT(($E$12:$E$160="جنح البيئة")*($AA$12:$AA$160))</f>
        <v>0</v>
      </c>
      <c r="AB183" s="3415">
        <f>SUMPRODUCT(($E$12:$E$160="جنح البيئة")*($AB$12:$AB$160))</f>
        <v>0</v>
      </c>
      <c r="AC183" s="3415">
        <f>SUMPRODUCT(($E$12:$E$160="جنح البيئة")*($AC$12:$AC$160))</f>
        <v>0</v>
      </c>
      <c r="AD183" s="3415">
        <f>SUMPRODUCT(($E$12:$E$160="جنح البيئة")*($AD$12:$AD$160))</f>
        <v>0</v>
      </c>
      <c r="AE183" s="3416">
        <f>SUMPRODUCT(($E$12:$E$160="جنح البيئة")*($AE$12:$AE$160))</f>
        <v>0</v>
      </c>
      <c r="AF183" s="3415">
        <f>SUMPRODUCT(($E$12:$E$160="جنح البيئة")*($AF$12:$AF$160))</f>
        <v>0</v>
      </c>
      <c r="AG183" s="3415">
        <f>SUMPRODUCT(($E$12:$E$160="جنح البيئة")*($AG$12:$AG$160))</f>
        <v>0</v>
      </c>
      <c r="AH183" s="3415">
        <f>SUMPRODUCT(($E$12:$E$160="جنح البيئة")*($AH$12:$AH$160))</f>
        <v>0</v>
      </c>
      <c r="AI183" s="3415">
        <f>SUMPRODUCT(($E$12:$E$160="جنح البيئة")*($AI$12:$AI$160))</f>
        <v>0</v>
      </c>
      <c r="AJ183" s="3415">
        <f>SUMPRODUCT(($E$12:$E$160="جنح البيئة")*($AJ$12:$AJ$160))</f>
        <v>0</v>
      </c>
      <c r="AK183" s="3415">
        <f>SUMPRODUCT(($E$12:$E$160="جنح البيئة")*($AK$12:$AK$160))</f>
        <v>0</v>
      </c>
      <c r="AL183" s="3415">
        <f>SUMPRODUCT(($E$12:$E$160="جنح البيئة")*($AL$12:$AL$160))</f>
        <v>0</v>
      </c>
      <c r="AM183" s="3415">
        <f>SUMPRODUCT(($E$12:$E$160="جنح البيئة")*($AM$12:$AM$160))</f>
        <v>0</v>
      </c>
      <c r="AN183" s="3417">
        <f>SUMPRODUCT(($E$12:$E$160="جنح البيئة")*($AN$12:$AN$160))</f>
        <v>0</v>
      </c>
      <c r="AO183" s="3415">
        <f>SUMPRODUCT(($E$12:$E$160="جنح البيئة")*($AO$12:$AO$160))</f>
        <v>0</v>
      </c>
      <c r="AP183" s="3415">
        <f>SUMPRODUCT(($E$12:$E$160="جنح البيئة")*($AP$12:$AP$160))</f>
        <v>0</v>
      </c>
      <c r="AQ183" s="3415">
        <f>SUMPRODUCT(($E$12:$E$160="جنح البيئة")*($AQ$12:$AQ$160))</f>
        <v>0</v>
      </c>
      <c r="AR183" s="3415">
        <f>SUMPRODUCT(($E$12:$E$160="جنح البيئة")*($AR$12:$AR$160))</f>
        <v>0</v>
      </c>
      <c r="AS183" s="3415">
        <f>SUMPRODUCT(($E$12:$E$160="جنح البيئة")*($AS$12:$AS$160))</f>
        <v>0</v>
      </c>
      <c r="AT183" s="5374">
        <f>SUMPRODUCT(($E$12:$E$160="جنح البيئة")*($AT$12:$AT$160))</f>
        <v>0</v>
      </c>
      <c r="AU183" s="3415">
        <f>SUMPRODUCT(($E$12:$E$160="جنح البيئة")*($AU$12:$AU$160))</f>
        <v>0</v>
      </c>
      <c r="AV183" s="3415">
        <f>SUMPRODUCT(($E$12:$E$160="جنح البيئة")*($AV$12:$AV$160))</f>
        <v>0</v>
      </c>
      <c r="AW183" s="3415">
        <f>SUMPRODUCT(($E$12:$E$160="جنح البيئة")*($AW$12:$AW$160))</f>
        <v>0</v>
      </c>
      <c r="AX183" s="3415">
        <f>SUMPRODUCT(($E$12:$E$160="جنح البيئة")*($AX$12:$AX$160))</f>
        <v>0</v>
      </c>
      <c r="AY183" s="3415">
        <f>SUMPRODUCT(($E$12:$E$160="جنح البيئة")*($AY$12:$AY$160))</f>
        <v>0</v>
      </c>
      <c r="AZ183" s="3415">
        <f>SUMPRODUCT(($E$12:$E$160="جنح البيئة")*($AZ$12:$AZ$160))</f>
        <v>0</v>
      </c>
      <c r="BA183" s="3415">
        <f>SUMPRODUCT(($E$12:$E$160="جنح البيئة")*($BA$12:$BA$160))</f>
        <v>0</v>
      </c>
      <c r="BB183" s="3418"/>
    </row>
    <row r="184" spans="1:54" ht="45.9" customHeight="1" thickBot="1">
      <c r="A184" s="6858" t="s">
        <v>387</v>
      </c>
      <c r="B184" s="6859"/>
      <c r="C184" s="6859"/>
      <c r="D184" s="6859"/>
      <c r="E184" s="6859"/>
      <c r="F184" s="6859"/>
      <c r="G184" s="6860"/>
      <c r="H184" s="5370">
        <f>SUMPRODUCT(($E$12:$E$160="جنح المرور")*($H$12:$H$160))</f>
        <v>0</v>
      </c>
      <c r="I184" s="3415">
        <f>SUMPRODUCT(($E$12:$E$160="جنح المرور")*($I$12:$I$160))</f>
        <v>0</v>
      </c>
      <c r="J184" s="3415">
        <f>SUMPRODUCT(($E$12:$E$160="جنح المرور")*($J$12:$J$160))</f>
        <v>0</v>
      </c>
      <c r="K184" s="3415">
        <f>SUMPRODUCT(($E$12:$E$160="جنح المرور")*($K$12:$K$160))</f>
        <v>0</v>
      </c>
      <c r="L184" s="3415">
        <f>SUMPRODUCT(($E$12:$E$160="جنح المرور")*($L$12:$L$160))</f>
        <v>0</v>
      </c>
      <c r="M184" s="3415">
        <f>SUMPRODUCT(($E$12:$E$160="جنح المرور")*($M$12:$M$160))</f>
        <v>0</v>
      </c>
      <c r="N184" s="5371">
        <f>SUMPRODUCT(($E$12:$E$160="جنح المرور")*($N$12:$N$160))</f>
        <v>0</v>
      </c>
      <c r="O184" s="5372">
        <f>SUMPRODUCT(($E$12:$E$160="جنح المرور")*($O$12:$O$160))</f>
        <v>0</v>
      </c>
      <c r="P184" s="3415">
        <f>SUMPRODUCT(($E$12:$E$160="جنح المرور")*($P$12:$P$160))</f>
        <v>0</v>
      </c>
      <c r="Q184" s="3415">
        <f>SUMPRODUCT(($E$12:$E$160="جنح المرور")*($Q$12:$Q$160))</f>
        <v>0</v>
      </c>
      <c r="R184" s="3415">
        <f>SUMPRODUCT(($E$12:$E$160="جنح المرور")*($R$12:$R$160))</f>
        <v>0</v>
      </c>
      <c r="S184" s="5026">
        <f>SUMPRODUCT(($E$12:$E$160="جنح المرور")*($S$12:$S$160))</f>
        <v>0</v>
      </c>
      <c r="T184" s="3415">
        <f>SUMPRODUCT(($E$12:$E$160="جنح المرور")*($T$12:$T$160))</f>
        <v>0</v>
      </c>
      <c r="U184" s="3415">
        <f>SUMPRODUCT(($E$12:$E$160="جنح المرور")*($U$12:$U$160))</f>
        <v>0</v>
      </c>
      <c r="V184" s="3415">
        <f>SUMPRODUCT(($E$12:$E$160="جنح المرور")*($V$12:$V$160))</f>
        <v>0</v>
      </c>
      <c r="W184" s="5373">
        <f>SUMPRODUCT(($E$12:$E$160="جنح المرور")*($W$12:$W$160))</f>
        <v>0</v>
      </c>
      <c r="X184" s="3415">
        <f>SUMPRODUCT(($E$12:$E$160="جنح المرور")*($X$12:$X$160))</f>
        <v>0</v>
      </c>
      <c r="Y184" s="3415">
        <f>SUMPRODUCT(($E$12:$E$160="جنح المرور")*($Y$12:$Y$160))</f>
        <v>0</v>
      </c>
      <c r="Z184" s="3415">
        <f>SUMPRODUCT(($E$12:$E$160="جنح المرور")*($Z$12:$Z$160))</f>
        <v>0</v>
      </c>
      <c r="AA184" s="3415">
        <f>SUMPRODUCT(($E$12:$E$160="جنح المرور")*($AA$12:$AA$160))</f>
        <v>0</v>
      </c>
      <c r="AB184" s="3415">
        <f>SUMPRODUCT(($E$12:$E$160="جنح المرور")*($AB$12:$AB$160))</f>
        <v>0</v>
      </c>
      <c r="AC184" s="3415">
        <f>SUMPRODUCT(($E$12:$E$160="جنح المرور")*($AC$12:$AC$160))</f>
        <v>0</v>
      </c>
      <c r="AD184" s="3415">
        <f>SUMPRODUCT(($E$12:$E$160="جنح المرور")*($AD$12:$AD$160))</f>
        <v>0</v>
      </c>
      <c r="AE184" s="3416">
        <f>SUMPRODUCT(($E$12:$E$160="جنح المرور")*($AE$12:$AE$160))</f>
        <v>0</v>
      </c>
      <c r="AF184" s="3415">
        <f>SUMPRODUCT(($E$12:$E$160="جنح المرور")*($AF$12:$AF$160))</f>
        <v>0</v>
      </c>
      <c r="AG184" s="3415">
        <f>SUMPRODUCT(($E$12:$E$160="جنح المرور")*($AG$12:$AG$160))</f>
        <v>0</v>
      </c>
      <c r="AH184" s="3415">
        <f>SUMPRODUCT(($E$12:$E$160="جنح المرور")*($AH$12:$AH$160))</f>
        <v>0</v>
      </c>
      <c r="AI184" s="3415">
        <f>SUMPRODUCT(($E$12:$E$160="جنح المرور")*($AI$12:$AI$160))</f>
        <v>0</v>
      </c>
      <c r="AJ184" s="3415">
        <f>SUMPRODUCT(($E$12:$E$160="جنح المرور")*($AJ$12:$AJ$160))</f>
        <v>0</v>
      </c>
      <c r="AK184" s="3415">
        <f>SUMPRODUCT(($E$12:$E$160="جنح المرور")*($AK$12:$AK$160))</f>
        <v>0</v>
      </c>
      <c r="AL184" s="3415">
        <f>SUMPRODUCT(($E$12:$E$160="جنح المرور")*($AL$12:$AL$160))</f>
        <v>0</v>
      </c>
      <c r="AM184" s="3415">
        <f>SUMPRODUCT(($E$12:$E$160="جنح المرور")*($AM$12:$AM$160))</f>
        <v>0</v>
      </c>
      <c r="AN184" s="3417">
        <f>SUMPRODUCT(($E$12:$E$160="جنح المرور")*($AN$12:$AN$160))</f>
        <v>0</v>
      </c>
      <c r="AO184" s="3415">
        <f>SUMPRODUCT(($E$12:$E$160="جنح المرور")*($AO$12:$AO$160))</f>
        <v>0</v>
      </c>
      <c r="AP184" s="3415">
        <f>SUMPRODUCT(($E$12:$E$160="جنح المرور")*($AP$12:$AP$160))</f>
        <v>0</v>
      </c>
      <c r="AQ184" s="3415">
        <f>SUMPRODUCT(($E$12:$E$160="جنح المرور")*($AQ$12:$AQ$160))</f>
        <v>0</v>
      </c>
      <c r="AR184" s="3415">
        <f>SUMPRODUCT(($E$12:$E$160="جنح المرور")*($AR$12:$AR$160))</f>
        <v>0</v>
      </c>
      <c r="AS184" s="3415">
        <f>SUMPRODUCT(($E$12:$E$160="جنح المرور")*($AS$12:$AS$160))</f>
        <v>0</v>
      </c>
      <c r="AT184" s="5374">
        <f>SUMPRODUCT(($E$12:$E$160="جنح المرور")*($AT$12:$AT$160))</f>
        <v>0</v>
      </c>
      <c r="AU184" s="3415">
        <f>SUMPRODUCT(($E$12:$E$160="جنح المرور")*($AU$12:$AU$160))</f>
        <v>0</v>
      </c>
      <c r="AV184" s="3415">
        <f>SUMPRODUCT(($E$12:$E$160="جنح المرور")*($AV$12:$AV$160))</f>
        <v>0</v>
      </c>
      <c r="AW184" s="3415">
        <f>SUMPRODUCT(($E$12:$E$160="جنح المرور")*($AW$12:$AW$160))</f>
        <v>0</v>
      </c>
      <c r="AX184" s="3415">
        <f>SUMPRODUCT(($E$12:$E$160="جنح المرور")*($AX$12:$AX$160))</f>
        <v>0</v>
      </c>
      <c r="AY184" s="3415">
        <f>SUMPRODUCT(($E$12:$E$160="جنح المرور")*($AY$12:$AY$160))</f>
        <v>0</v>
      </c>
      <c r="AZ184" s="3415">
        <f>SUMPRODUCT(($E$12:$E$160="جنح المرور")*($AZ$12:$AZ$160))</f>
        <v>0</v>
      </c>
      <c r="BA184" s="3415">
        <f>SUMPRODUCT(($E$12:$E$160="جنح المرور")*($BA$12:$BA$160))</f>
        <v>0</v>
      </c>
      <c r="BB184" s="3418"/>
    </row>
    <row r="185" spans="1:54" ht="45.9" customHeight="1" thickBot="1">
      <c r="A185" s="6857" t="s">
        <v>181</v>
      </c>
      <c r="B185" s="6857"/>
      <c r="C185" s="6857"/>
      <c r="D185" s="6857"/>
      <c r="E185" s="6857"/>
      <c r="F185" s="6857"/>
      <c r="G185" s="5460"/>
      <c r="H185" s="5459">
        <f>SUM(H179:H184)</f>
        <v>0</v>
      </c>
      <c r="I185" s="3415">
        <f t="shared" ref="I185:BB185" si="514">SUM(I179:I184)</f>
        <v>0</v>
      </c>
      <c r="J185" s="3415">
        <f t="shared" si="514"/>
        <v>0</v>
      </c>
      <c r="K185" s="3415">
        <f t="shared" si="514"/>
        <v>0</v>
      </c>
      <c r="L185" s="3415">
        <f t="shared" si="514"/>
        <v>0</v>
      </c>
      <c r="M185" s="3415">
        <f t="shared" si="514"/>
        <v>0</v>
      </c>
      <c r="N185" s="5371">
        <f t="shared" si="514"/>
        <v>0</v>
      </c>
      <c r="O185" s="5372">
        <f t="shared" si="514"/>
        <v>0</v>
      </c>
      <c r="P185" s="3415">
        <f t="shared" si="514"/>
        <v>0</v>
      </c>
      <c r="Q185" s="3415">
        <f t="shared" si="514"/>
        <v>0</v>
      </c>
      <c r="R185" s="3415">
        <f t="shared" si="514"/>
        <v>0</v>
      </c>
      <c r="S185" s="5026">
        <f t="shared" si="514"/>
        <v>0</v>
      </c>
      <c r="T185" s="3415">
        <f t="shared" si="514"/>
        <v>0</v>
      </c>
      <c r="U185" s="3415">
        <f t="shared" si="514"/>
        <v>0</v>
      </c>
      <c r="V185" s="3415">
        <f t="shared" si="514"/>
        <v>0</v>
      </c>
      <c r="W185" s="5373">
        <f t="shared" si="514"/>
        <v>0</v>
      </c>
      <c r="X185" s="3415">
        <f t="shared" si="514"/>
        <v>0</v>
      </c>
      <c r="Y185" s="3415">
        <f t="shared" si="514"/>
        <v>0</v>
      </c>
      <c r="Z185" s="3415">
        <f t="shared" si="514"/>
        <v>0</v>
      </c>
      <c r="AA185" s="3415">
        <f t="shared" si="514"/>
        <v>0</v>
      </c>
      <c r="AB185" s="3415">
        <f t="shared" si="514"/>
        <v>0</v>
      </c>
      <c r="AC185" s="3415">
        <f t="shared" si="514"/>
        <v>0</v>
      </c>
      <c r="AD185" s="3415">
        <f t="shared" si="514"/>
        <v>0</v>
      </c>
      <c r="AE185" s="3416">
        <f t="shared" si="514"/>
        <v>0</v>
      </c>
      <c r="AF185" s="3415">
        <f t="shared" si="514"/>
        <v>0</v>
      </c>
      <c r="AG185" s="3415">
        <f t="shared" si="514"/>
        <v>0</v>
      </c>
      <c r="AH185" s="3415">
        <f t="shared" si="514"/>
        <v>0</v>
      </c>
      <c r="AI185" s="3415">
        <f t="shared" si="514"/>
        <v>0</v>
      </c>
      <c r="AJ185" s="3415">
        <f t="shared" si="514"/>
        <v>0</v>
      </c>
      <c r="AK185" s="3415">
        <f t="shared" si="514"/>
        <v>0</v>
      </c>
      <c r="AL185" s="3415">
        <f t="shared" si="514"/>
        <v>0</v>
      </c>
      <c r="AM185" s="3415">
        <f t="shared" si="514"/>
        <v>0</v>
      </c>
      <c r="AN185" s="3417">
        <f t="shared" si="514"/>
        <v>0</v>
      </c>
      <c r="AO185" s="3415">
        <f t="shared" si="514"/>
        <v>0</v>
      </c>
      <c r="AP185" s="3415">
        <f t="shared" si="514"/>
        <v>0</v>
      </c>
      <c r="AQ185" s="3415">
        <f t="shared" si="514"/>
        <v>0</v>
      </c>
      <c r="AR185" s="3415">
        <f t="shared" si="514"/>
        <v>0</v>
      </c>
      <c r="AS185" s="3415">
        <f t="shared" si="514"/>
        <v>0</v>
      </c>
      <c r="AT185" s="5374">
        <f t="shared" si="514"/>
        <v>0</v>
      </c>
      <c r="AU185" s="3415">
        <f t="shared" si="514"/>
        <v>0</v>
      </c>
      <c r="AV185" s="3415">
        <f t="shared" si="514"/>
        <v>0</v>
      </c>
      <c r="AW185" s="3415">
        <f t="shared" si="514"/>
        <v>0</v>
      </c>
      <c r="AX185" s="3415">
        <f t="shared" si="514"/>
        <v>0</v>
      </c>
      <c r="AY185" s="3415">
        <f t="shared" si="514"/>
        <v>0</v>
      </c>
      <c r="AZ185" s="3415">
        <f t="shared" si="514"/>
        <v>0</v>
      </c>
      <c r="BA185" s="3415">
        <f t="shared" si="514"/>
        <v>0</v>
      </c>
      <c r="BB185" s="3418">
        <f t="shared" si="514"/>
        <v>0</v>
      </c>
    </row>
  </sheetData>
  <customSheetViews>
    <customSheetView guid="{12CA49F8-E6BA-489F-9DA0-6B8A5CD7EDCA}" scale="85" showPageBreaks="1" zeroValues="0" printArea="1" hiddenRows="1" hiddenColumns="1" view="pageBreakPreview" topLeftCell="A14">
      <selection activeCell="F24" sqref="F24"/>
      <rowBreaks count="14" manualBreakCount="14">
        <brk id="36" max="45" man="1"/>
        <brk id="55" max="45" man="1"/>
        <brk id="74" max="45" man="1"/>
        <brk id="87" max="45" man="1"/>
        <brk id="100" max="45" man="1"/>
        <brk id="119" max="45" man="1"/>
        <brk id="138" max="45" man="1"/>
        <brk id="152" max="45" man="1"/>
        <brk id="176" max="45" man="1"/>
        <brk id="185" max="45" man="1"/>
        <brk id="236" max="16383" man="1"/>
        <brk id="272" max="16383" man="1"/>
        <brk id="305" max="16383" man="1"/>
        <brk id="330" max="16383" man="1"/>
      </rowBreaks>
      <colBreaks count="2" manualBreakCount="2">
        <brk id="46" max="1048575" man="1"/>
        <brk id="53" max="1048575" man="1"/>
      </colBreaks>
      <pageMargins left="0" right="0" top="0" bottom="0" header="0" footer="0"/>
      <printOptions horizontalCentered="1"/>
      <pageSetup scale="43" orientation="landscape" r:id="rId1"/>
    </customSheetView>
    <customSheetView guid="{37E56966-4F94-4240-A3E5-59881448F1B0}" scale="85" showPageBreaks="1" zeroValues="0" printArea="1" hiddenRows="1" hiddenColumns="1" view="pageBreakPreview" topLeftCell="A14">
      <selection activeCell="F24" sqref="F24"/>
      <rowBreaks count="14" manualBreakCount="14">
        <brk id="36" max="45" man="1"/>
        <brk id="55" max="45" man="1"/>
        <brk id="74" max="45" man="1"/>
        <brk id="87" max="45" man="1"/>
        <brk id="100" max="45" man="1"/>
        <brk id="119" max="45" man="1"/>
        <brk id="138" max="45" man="1"/>
        <brk id="152" max="45" man="1"/>
        <brk id="176" max="45" man="1"/>
        <brk id="185" max="45" man="1"/>
        <brk id="236" max="16383" man="1"/>
        <brk id="272" max="16383" man="1"/>
        <brk id="305" max="16383" man="1"/>
        <brk id="330" max="16383" man="1"/>
      </rowBreaks>
      <colBreaks count="2" manualBreakCount="2">
        <brk id="46" max="1048575" man="1"/>
        <brk id="53" max="1048575" man="1"/>
      </colBreaks>
      <pageMargins left="0" right="0" top="0" bottom="0" header="0" footer="0"/>
      <printOptions horizontalCentered="1"/>
      <pageSetup scale="43" orientation="landscape" r:id="rId2"/>
    </customSheetView>
    <customSheetView guid="{7E615092-1A34-48E1-8A6E-7383EDD6AB18}" scale="85" showPageBreaks="1" zeroValues="0" printArea="1" hiddenRows="1" hiddenColumns="1" view="pageBreakPreview" topLeftCell="A14">
      <selection activeCell="F24" sqref="F24"/>
      <rowBreaks count="14" manualBreakCount="14">
        <brk id="36" max="45" man="1"/>
        <brk id="55" max="45" man="1"/>
        <brk id="74" max="45" man="1"/>
        <brk id="87" max="45" man="1"/>
        <brk id="100" max="45" man="1"/>
        <brk id="119" max="45" man="1"/>
        <brk id="138" max="45" man="1"/>
        <brk id="152" max="45" man="1"/>
        <brk id="176" max="45" man="1"/>
        <brk id="185" max="45" man="1"/>
        <brk id="236" max="16383" man="1"/>
        <brk id="272" max="16383" man="1"/>
        <brk id="305" max="16383" man="1"/>
        <brk id="330" max="16383" man="1"/>
      </rowBreaks>
      <colBreaks count="2" manualBreakCount="2">
        <brk id="46" max="1048575" man="1"/>
        <brk id="53" max="1048575" man="1"/>
      </colBreaks>
      <pageMargins left="0" right="0" top="0" bottom="0" header="0" footer="0"/>
      <printOptions horizontalCentered="1"/>
      <pageSetup scale="43" orientation="landscape" r:id="rId3"/>
    </customSheetView>
  </customSheetViews>
  <mergeCells count="162">
    <mergeCell ref="A87:F87"/>
    <mergeCell ref="A99:F99"/>
    <mergeCell ref="A155:E155"/>
    <mergeCell ref="A165:E165"/>
    <mergeCell ref="A166:E166"/>
    <mergeCell ref="A167:E167"/>
    <mergeCell ref="A168:E168"/>
    <mergeCell ref="A169:E169"/>
    <mergeCell ref="A131:F131"/>
    <mergeCell ref="A119:F119"/>
    <mergeCell ref="A126:A130"/>
    <mergeCell ref="B126:B130"/>
    <mergeCell ref="A132:A136"/>
    <mergeCell ref="B132:B136"/>
    <mergeCell ref="C132:C136"/>
    <mergeCell ref="A137:F137"/>
    <mergeCell ref="A125:F125"/>
    <mergeCell ref="A112:F112"/>
    <mergeCell ref="A113:A117"/>
    <mergeCell ref="B113:B117"/>
    <mergeCell ref="C113:C117"/>
    <mergeCell ref="A118:F118"/>
    <mergeCell ref="C126:C130"/>
    <mergeCell ref="A100:F100"/>
    <mergeCell ref="C145:C149"/>
    <mergeCell ref="A150:F150"/>
    <mergeCell ref="A178:BB178"/>
    <mergeCell ref="A156:E156"/>
    <mergeCell ref="A157:E157"/>
    <mergeCell ref="A158:E158"/>
    <mergeCell ref="A159:E159"/>
    <mergeCell ref="A160:E160"/>
    <mergeCell ref="A161:E161"/>
    <mergeCell ref="A162:E162"/>
    <mergeCell ref="A163:E163"/>
    <mergeCell ref="A164:E164"/>
    <mergeCell ref="A101:A105"/>
    <mergeCell ref="B101:B105"/>
    <mergeCell ref="C101:C105"/>
    <mergeCell ref="A106:F106"/>
    <mergeCell ref="A88:A92"/>
    <mergeCell ref="B88:B92"/>
    <mergeCell ref="C88:C92"/>
    <mergeCell ref="A93:F93"/>
    <mergeCell ref="A94:A98"/>
    <mergeCell ref="B94:B98"/>
    <mergeCell ref="C94:C98"/>
    <mergeCell ref="A120:A124"/>
    <mergeCell ref="B120:B124"/>
    <mergeCell ref="C120:C124"/>
    <mergeCell ref="A36:F36"/>
    <mergeCell ref="A37:A41"/>
    <mergeCell ref="B37:B41"/>
    <mergeCell ref="C37:C41"/>
    <mergeCell ref="A54:F54"/>
    <mergeCell ref="A48:F48"/>
    <mergeCell ref="A49:A53"/>
    <mergeCell ref="B49:B53"/>
    <mergeCell ref="C49:C53"/>
    <mergeCell ref="A42:F42"/>
    <mergeCell ref="A43:A47"/>
    <mergeCell ref="B43:B47"/>
    <mergeCell ref="C43:C47"/>
    <mergeCell ref="A86:F86"/>
    <mergeCell ref="A73:F73"/>
    <mergeCell ref="A67:F67"/>
    <mergeCell ref="A68:A72"/>
    <mergeCell ref="B68:B72"/>
    <mergeCell ref="C68:C72"/>
    <mergeCell ref="A61:F61"/>
    <mergeCell ref="A62:A66"/>
    <mergeCell ref="B62:B66"/>
    <mergeCell ref="C62:C66"/>
    <mergeCell ref="A80:F80"/>
    <mergeCell ref="A81:A85"/>
    <mergeCell ref="B81:B85"/>
    <mergeCell ref="C81:C85"/>
    <mergeCell ref="A35:F35"/>
    <mergeCell ref="A29:F29"/>
    <mergeCell ref="A30:A34"/>
    <mergeCell ref="B30:B34"/>
    <mergeCell ref="C30:C34"/>
    <mergeCell ref="A55:F55"/>
    <mergeCell ref="A56:A60"/>
    <mergeCell ref="B56:B60"/>
    <mergeCell ref="C56:C60"/>
    <mergeCell ref="A74:F74"/>
    <mergeCell ref="A75:A79"/>
    <mergeCell ref="B75:B79"/>
    <mergeCell ref="C75:C79"/>
    <mergeCell ref="A23:F23"/>
    <mergeCell ref="A24:A28"/>
    <mergeCell ref="B24:B28"/>
    <mergeCell ref="C24:C28"/>
    <mergeCell ref="AZ10:AZ11"/>
    <mergeCell ref="AE10:AE11"/>
    <mergeCell ref="AF10:AM10"/>
    <mergeCell ref="AN10:AN11"/>
    <mergeCell ref="AO10:AP10"/>
    <mergeCell ref="AQ10:AQ11"/>
    <mergeCell ref="AR10:AS10"/>
    <mergeCell ref="AT8:AT11"/>
    <mergeCell ref="AU8:BA9"/>
    <mergeCell ref="A5:F5"/>
    <mergeCell ref="A6:F6"/>
    <mergeCell ref="A7:AT7"/>
    <mergeCell ref="A8:F10"/>
    <mergeCell ref="G8:G11"/>
    <mergeCell ref="H8:N8"/>
    <mergeCell ref="O8:O11"/>
    <mergeCell ref="P8:V10"/>
    <mergeCell ref="W8:W11"/>
    <mergeCell ref="X8:AS9"/>
    <mergeCell ref="E11:F11"/>
    <mergeCell ref="A107:A111"/>
    <mergeCell ref="B107:B111"/>
    <mergeCell ref="C107:C111"/>
    <mergeCell ref="BB8:BB11"/>
    <mergeCell ref="H9:H11"/>
    <mergeCell ref="I9:K10"/>
    <mergeCell ref="L9:M10"/>
    <mergeCell ref="N9:N11"/>
    <mergeCell ref="X10:X11"/>
    <mergeCell ref="Y10:AC10"/>
    <mergeCell ref="AD10:AD11"/>
    <mergeCell ref="A17:F17"/>
    <mergeCell ref="A18:A22"/>
    <mergeCell ref="B18:B22"/>
    <mergeCell ref="C18:C22"/>
    <mergeCell ref="BA10:BA11"/>
    <mergeCell ref="A12:A16"/>
    <mergeCell ref="B12:B16"/>
    <mergeCell ref="C12:C16"/>
    <mergeCell ref="AU10:AU11"/>
    <mergeCell ref="AV10:AV11"/>
    <mergeCell ref="AW10:AW11"/>
    <mergeCell ref="AX10:AX11"/>
    <mergeCell ref="AY10:AY11"/>
    <mergeCell ref="A185:F185"/>
    <mergeCell ref="A138:F138"/>
    <mergeCell ref="A139:A143"/>
    <mergeCell ref="B139:B143"/>
    <mergeCell ref="C139:C143"/>
    <mergeCell ref="A151:F151"/>
    <mergeCell ref="A152:F152"/>
    <mergeCell ref="A154:BB154"/>
    <mergeCell ref="A181:G181"/>
    <mergeCell ref="A182:G182"/>
    <mergeCell ref="A183:G183"/>
    <mergeCell ref="A184:G184"/>
    <mergeCell ref="A170:E170"/>
    <mergeCell ref="A171:E171"/>
    <mergeCell ref="A172:E172"/>
    <mergeCell ref="A173:E173"/>
    <mergeCell ref="A174:E174"/>
    <mergeCell ref="A175:E175"/>
    <mergeCell ref="A176:E176"/>
    <mergeCell ref="A179:G179"/>
    <mergeCell ref="A180:G180"/>
    <mergeCell ref="A144:F144"/>
    <mergeCell ref="A145:A149"/>
    <mergeCell ref="B145:B149"/>
  </mergeCells>
  <conditionalFormatting sqref="G12:G152">
    <cfRule type="expression" dxfId="379" priority="2606">
      <formula>$G12 = "ok"</formula>
    </cfRule>
  </conditionalFormatting>
  <conditionalFormatting sqref="F12:F152">
    <cfRule type="expression" dxfId="378" priority="2601">
      <formula>$E12="جنح البيئة"</formula>
    </cfRule>
    <cfRule type="expression" dxfId="377" priority="2602">
      <formula>$E12="القضايا الماسة بامن البلاد"</formula>
    </cfRule>
    <cfRule type="expression" dxfId="376" priority="2603">
      <formula>$E12="قضايا العنف ضد المرأة"</formula>
    </cfRule>
    <cfRule type="expression" dxfId="375" priority="2604">
      <formula>$E12="مباني واملاك الدولة"</formula>
    </cfRule>
    <cfRule type="expression" dxfId="374" priority="2605">
      <formula>$E12="جنح ومخالفات"</formula>
    </cfRule>
  </conditionalFormatting>
  <conditionalFormatting sqref="F12">
    <cfRule type="expression" dxfId="373" priority="2600">
      <formula>$E12="جنح المرور"</formula>
    </cfRule>
  </conditionalFormatting>
  <conditionalFormatting sqref="F18">
    <cfRule type="expression" dxfId="372" priority="219">
      <formula>$E18="جنح المرور"</formula>
    </cfRule>
  </conditionalFormatting>
  <conditionalFormatting sqref="F24">
    <cfRule type="expression" dxfId="371" priority="218">
      <formula>$E24="جنح المرور"</formula>
    </cfRule>
  </conditionalFormatting>
  <conditionalFormatting sqref="F30">
    <cfRule type="expression" dxfId="370" priority="217">
      <formula>$E30="جنح المرور"</formula>
    </cfRule>
  </conditionalFormatting>
  <conditionalFormatting sqref="F37">
    <cfRule type="expression" dxfId="369" priority="216">
      <formula>$E37="جنح المرور"</formula>
    </cfRule>
  </conditionalFormatting>
  <conditionalFormatting sqref="F43">
    <cfRule type="expression" dxfId="368" priority="215">
      <formula>$E43="جنح المرور"</formula>
    </cfRule>
  </conditionalFormatting>
  <conditionalFormatting sqref="F49">
    <cfRule type="expression" dxfId="367" priority="214">
      <formula>$E49="جنح المرور"</formula>
    </cfRule>
  </conditionalFormatting>
  <conditionalFormatting sqref="F56">
    <cfRule type="expression" dxfId="366" priority="213">
      <formula>$E56="جنح المرور"</formula>
    </cfRule>
  </conditionalFormatting>
  <conditionalFormatting sqref="F62">
    <cfRule type="expression" dxfId="365" priority="212">
      <formula>$E62="جنح المرور"</formula>
    </cfRule>
  </conditionalFormatting>
  <conditionalFormatting sqref="F68">
    <cfRule type="expression" dxfId="364" priority="211">
      <formula>$E68="جنح المرور"</formula>
    </cfRule>
  </conditionalFormatting>
  <conditionalFormatting sqref="F75">
    <cfRule type="expression" dxfId="363" priority="210">
      <formula>$E75="جنح المرور"</formula>
    </cfRule>
  </conditionalFormatting>
  <conditionalFormatting sqref="F81">
    <cfRule type="expression" dxfId="362" priority="209">
      <formula>$E81="جنح المرور"</formula>
    </cfRule>
  </conditionalFormatting>
  <conditionalFormatting sqref="F88">
    <cfRule type="expression" dxfId="361" priority="208">
      <formula>$E88="جنح المرور"</formula>
    </cfRule>
  </conditionalFormatting>
  <conditionalFormatting sqref="F94">
    <cfRule type="expression" dxfId="360" priority="207">
      <formula>$E94="جنح المرور"</formula>
    </cfRule>
  </conditionalFormatting>
  <conditionalFormatting sqref="F101">
    <cfRule type="expression" dxfId="359" priority="206">
      <formula>$E101="جنح المرور"</formula>
    </cfRule>
  </conditionalFormatting>
  <conditionalFormatting sqref="F107">
    <cfRule type="expression" dxfId="358" priority="205">
      <formula>$E107="جنح المرور"</formula>
    </cfRule>
  </conditionalFormatting>
  <conditionalFormatting sqref="F113">
    <cfRule type="expression" dxfId="357" priority="204">
      <formula>$E113="جنح المرور"</formula>
    </cfRule>
  </conditionalFormatting>
  <conditionalFormatting sqref="F120">
    <cfRule type="expression" dxfId="356" priority="203">
      <formula>$E120="جنح المرور"</formula>
    </cfRule>
  </conditionalFormatting>
  <conditionalFormatting sqref="F126">
    <cfRule type="expression" dxfId="355" priority="202">
      <formula>$E126="جنح المرور"</formula>
    </cfRule>
  </conditionalFormatting>
  <conditionalFormatting sqref="F132">
    <cfRule type="expression" dxfId="354" priority="201">
      <formula>$E132="جنح المرور"</formula>
    </cfRule>
  </conditionalFormatting>
  <conditionalFormatting sqref="F139">
    <cfRule type="expression" dxfId="353" priority="200">
      <formula>$E139="جنح المرور"</formula>
    </cfRule>
  </conditionalFormatting>
  <conditionalFormatting sqref="F145">
    <cfRule type="expression" dxfId="352" priority="199">
      <formula>$E145="جنح المرور"</formula>
    </cfRule>
  </conditionalFormatting>
  <conditionalFormatting sqref="G155">
    <cfRule type="expression" dxfId="351" priority="198">
      <formula>$G155 = "ok"</formula>
    </cfRule>
  </conditionalFormatting>
  <conditionalFormatting sqref="F155">
    <cfRule type="expression" dxfId="350" priority="193">
      <formula>$E155="جنح البيئة"</formula>
    </cfRule>
    <cfRule type="expression" dxfId="349" priority="194">
      <formula>$E155="القضايا الماسة بامن البلاد"</formula>
    </cfRule>
    <cfRule type="expression" dxfId="348" priority="195">
      <formula>$E155="قضايا العنف ضد المرأة"</formula>
    </cfRule>
    <cfRule type="expression" dxfId="347" priority="196">
      <formula>$E155="مباني واملاك الدولة"</formula>
    </cfRule>
    <cfRule type="expression" dxfId="346" priority="197">
      <formula>$E155="جنح ومخالفات"</formula>
    </cfRule>
  </conditionalFormatting>
  <conditionalFormatting sqref="G156">
    <cfRule type="expression" dxfId="345" priority="192">
      <formula>$G156 = "ok"</formula>
    </cfRule>
  </conditionalFormatting>
  <conditionalFormatting sqref="F156">
    <cfRule type="expression" dxfId="344" priority="187">
      <formula>$E156="جنح البيئة"</formula>
    </cfRule>
    <cfRule type="expression" dxfId="343" priority="188">
      <formula>$E156="القضايا الماسة بامن البلاد"</formula>
    </cfRule>
    <cfRule type="expression" dxfId="342" priority="189">
      <formula>$E156="قضايا العنف ضد المرأة"</formula>
    </cfRule>
    <cfRule type="expression" dxfId="341" priority="190">
      <formula>$E156="مباني واملاك الدولة"</formula>
    </cfRule>
    <cfRule type="expression" dxfId="340" priority="191">
      <formula>$E156="جنح ومخالفات"</formula>
    </cfRule>
  </conditionalFormatting>
  <conditionalFormatting sqref="G157">
    <cfRule type="expression" dxfId="339" priority="186">
      <formula>$G157 = "ok"</formula>
    </cfRule>
  </conditionalFormatting>
  <conditionalFormatting sqref="F157">
    <cfRule type="expression" dxfId="338" priority="181">
      <formula>$E157="جنح البيئة"</formula>
    </cfRule>
    <cfRule type="expression" dxfId="337" priority="182">
      <formula>$E157="القضايا الماسة بامن البلاد"</formula>
    </cfRule>
    <cfRule type="expression" dxfId="336" priority="183">
      <formula>$E157="قضايا العنف ضد المرأة"</formula>
    </cfRule>
    <cfRule type="expression" dxfId="335" priority="184">
      <formula>$E157="مباني واملاك الدولة"</formula>
    </cfRule>
    <cfRule type="expression" dxfId="334" priority="185">
      <formula>$E157="جنح ومخالفات"</formula>
    </cfRule>
  </conditionalFormatting>
  <conditionalFormatting sqref="G158">
    <cfRule type="expression" dxfId="333" priority="180">
      <formula>$G158 = "ok"</formula>
    </cfRule>
  </conditionalFormatting>
  <conditionalFormatting sqref="F158">
    <cfRule type="expression" dxfId="332" priority="175">
      <formula>$E158="جنح البيئة"</formula>
    </cfRule>
    <cfRule type="expression" dxfId="331" priority="176">
      <formula>$E158="القضايا الماسة بامن البلاد"</formula>
    </cfRule>
    <cfRule type="expression" dxfId="330" priority="177">
      <formula>$E158="قضايا العنف ضد المرأة"</formula>
    </cfRule>
    <cfRule type="expression" dxfId="329" priority="178">
      <formula>$E158="مباني واملاك الدولة"</formula>
    </cfRule>
    <cfRule type="expression" dxfId="328" priority="179">
      <formula>$E158="جنح ومخالفات"</formula>
    </cfRule>
  </conditionalFormatting>
  <conditionalFormatting sqref="G159">
    <cfRule type="expression" dxfId="327" priority="174">
      <formula>$G159 = "ok"</formula>
    </cfRule>
  </conditionalFormatting>
  <conditionalFormatting sqref="F159">
    <cfRule type="expression" dxfId="326" priority="169">
      <formula>$E159="جنح البيئة"</formula>
    </cfRule>
    <cfRule type="expression" dxfId="325" priority="170">
      <formula>$E159="القضايا الماسة بامن البلاد"</formula>
    </cfRule>
    <cfRule type="expression" dxfId="324" priority="171">
      <formula>$E159="قضايا العنف ضد المرأة"</formula>
    </cfRule>
    <cfRule type="expression" dxfId="323" priority="172">
      <formula>$E159="مباني واملاك الدولة"</formula>
    </cfRule>
    <cfRule type="expression" dxfId="322" priority="173">
      <formula>$E159="جنح ومخالفات"</formula>
    </cfRule>
  </conditionalFormatting>
  <conditionalFormatting sqref="G160">
    <cfRule type="expression" dxfId="321" priority="168">
      <formula>$G160 = "ok"</formula>
    </cfRule>
  </conditionalFormatting>
  <conditionalFormatting sqref="F160">
    <cfRule type="expression" dxfId="320" priority="163">
      <formula>$E160="جنح البيئة"</formula>
    </cfRule>
    <cfRule type="expression" dxfId="319" priority="164">
      <formula>$E160="القضايا الماسة بامن البلاد"</formula>
    </cfRule>
    <cfRule type="expression" dxfId="318" priority="165">
      <formula>$E160="قضايا العنف ضد المرأة"</formula>
    </cfRule>
    <cfRule type="expression" dxfId="317" priority="166">
      <formula>$E160="مباني واملاك الدولة"</formula>
    </cfRule>
    <cfRule type="expression" dxfId="316" priority="167">
      <formula>$E160="جنح ومخالفات"</formula>
    </cfRule>
  </conditionalFormatting>
  <conditionalFormatting sqref="G161">
    <cfRule type="expression" dxfId="315" priority="162">
      <formula>$G161 = "ok"</formula>
    </cfRule>
  </conditionalFormatting>
  <conditionalFormatting sqref="F161">
    <cfRule type="expression" dxfId="314" priority="157">
      <formula>$E161="جنح البيئة"</formula>
    </cfRule>
    <cfRule type="expression" dxfId="313" priority="158">
      <formula>$E161="القضايا الماسة بامن البلاد"</formula>
    </cfRule>
    <cfRule type="expression" dxfId="312" priority="159">
      <formula>$E161="قضايا العنف ضد المرأة"</formula>
    </cfRule>
    <cfRule type="expression" dxfId="311" priority="160">
      <formula>$E161="مباني واملاك الدولة"</formula>
    </cfRule>
    <cfRule type="expression" dxfId="310" priority="161">
      <formula>$E161="جنح ومخالفات"</formula>
    </cfRule>
  </conditionalFormatting>
  <conditionalFormatting sqref="G162">
    <cfRule type="expression" dxfId="309" priority="156">
      <formula>$G162 = "ok"</formula>
    </cfRule>
  </conditionalFormatting>
  <conditionalFormatting sqref="F162">
    <cfRule type="expression" dxfId="308" priority="151">
      <formula>$E162="جنح البيئة"</formula>
    </cfRule>
    <cfRule type="expression" dxfId="307" priority="152">
      <formula>$E162="القضايا الماسة بامن البلاد"</formula>
    </cfRule>
    <cfRule type="expression" dxfId="306" priority="153">
      <formula>$E162="قضايا العنف ضد المرأة"</formula>
    </cfRule>
    <cfRule type="expression" dxfId="305" priority="154">
      <formula>$E162="مباني واملاك الدولة"</formula>
    </cfRule>
    <cfRule type="expression" dxfId="304" priority="155">
      <formula>$E162="جنح ومخالفات"</formula>
    </cfRule>
  </conditionalFormatting>
  <conditionalFormatting sqref="G163">
    <cfRule type="expression" dxfId="303" priority="150">
      <formula>$G163 = "ok"</formula>
    </cfRule>
  </conditionalFormatting>
  <conditionalFormatting sqref="F163">
    <cfRule type="expression" dxfId="302" priority="145">
      <formula>$E163="جنح البيئة"</formula>
    </cfRule>
    <cfRule type="expression" dxfId="301" priority="146">
      <formula>$E163="القضايا الماسة بامن البلاد"</formula>
    </cfRule>
    <cfRule type="expression" dxfId="300" priority="147">
      <formula>$E163="قضايا العنف ضد المرأة"</formula>
    </cfRule>
    <cfRule type="expression" dxfId="299" priority="148">
      <formula>$E163="مباني واملاك الدولة"</formula>
    </cfRule>
    <cfRule type="expression" dxfId="298" priority="149">
      <formula>$E163="جنح ومخالفات"</formula>
    </cfRule>
  </conditionalFormatting>
  <conditionalFormatting sqref="G164">
    <cfRule type="expression" dxfId="297" priority="144">
      <formula>$G164 = "ok"</formula>
    </cfRule>
  </conditionalFormatting>
  <conditionalFormatting sqref="F164">
    <cfRule type="expression" dxfId="296" priority="139">
      <formula>$E164="جنح البيئة"</formula>
    </cfRule>
    <cfRule type="expression" dxfId="295" priority="140">
      <formula>$E164="القضايا الماسة بامن البلاد"</formula>
    </cfRule>
    <cfRule type="expression" dxfId="294" priority="141">
      <formula>$E164="قضايا العنف ضد المرأة"</formula>
    </cfRule>
    <cfRule type="expression" dxfId="293" priority="142">
      <formula>$E164="مباني واملاك الدولة"</formula>
    </cfRule>
    <cfRule type="expression" dxfId="292" priority="143">
      <formula>$E164="جنح ومخالفات"</formula>
    </cfRule>
  </conditionalFormatting>
  <conditionalFormatting sqref="G165">
    <cfRule type="expression" dxfId="291" priority="138">
      <formula>$G165 = "ok"</formula>
    </cfRule>
  </conditionalFormatting>
  <conditionalFormatting sqref="F165">
    <cfRule type="expression" dxfId="290" priority="133">
      <formula>$E165="جنح البيئة"</formula>
    </cfRule>
    <cfRule type="expression" dxfId="289" priority="134">
      <formula>$E165="القضايا الماسة بامن البلاد"</formula>
    </cfRule>
    <cfRule type="expression" dxfId="288" priority="135">
      <formula>$E165="قضايا العنف ضد المرأة"</formula>
    </cfRule>
    <cfRule type="expression" dxfId="287" priority="136">
      <formula>$E165="مباني واملاك الدولة"</formula>
    </cfRule>
    <cfRule type="expression" dxfId="286" priority="137">
      <formula>$E165="جنح ومخالفات"</formula>
    </cfRule>
  </conditionalFormatting>
  <conditionalFormatting sqref="G166">
    <cfRule type="expression" dxfId="285" priority="132">
      <formula>$G166 = "ok"</formula>
    </cfRule>
  </conditionalFormatting>
  <conditionalFormatting sqref="F166">
    <cfRule type="expression" dxfId="284" priority="127">
      <formula>$E166="جنح البيئة"</formula>
    </cfRule>
    <cfRule type="expression" dxfId="283" priority="128">
      <formula>$E166="القضايا الماسة بامن البلاد"</formula>
    </cfRule>
    <cfRule type="expression" dxfId="282" priority="129">
      <formula>$E166="قضايا العنف ضد المرأة"</formula>
    </cfRule>
    <cfRule type="expression" dxfId="281" priority="130">
      <formula>$E166="مباني واملاك الدولة"</formula>
    </cfRule>
    <cfRule type="expression" dxfId="280" priority="131">
      <formula>$E166="جنح ومخالفات"</formula>
    </cfRule>
  </conditionalFormatting>
  <conditionalFormatting sqref="G167">
    <cfRule type="expression" dxfId="279" priority="126">
      <formula>$G167 = "ok"</formula>
    </cfRule>
  </conditionalFormatting>
  <conditionalFormatting sqref="F167">
    <cfRule type="expression" dxfId="278" priority="121">
      <formula>$E167="جنح البيئة"</formula>
    </cfRule>
    <cfRule type="expression" dxfId="277" priority="122">
      <formula>$E167="القضايا الماسة بامن البلاد"</formula>
    </cfRule>
    <cfRule type="expression" dxfId="276" priority="123">
      <formula>$E167="قضايا العنف ضد المرأة"</formula>
    </cfRule>
    <cfRule type="expression" dxfId="275" priority="124">
      <formula>$E167="مباني واملاك الدولة"</formula>
    </cfRule>
    <cfRule type="expression" dxfId="274" priority="125">
      <formula>$E167="جنح ومخالفات"</formula>
    </cfRule>
  </conditionalFormatting>
  <conditionalFormatting sqref="G168">
    <cfRule type="expression" dxfId="273" priority="120">
      <formula>$G168 = "ok"</formula>
    </cfRule>
  </conditionalFormatting>
  <conditionalFormatting sqref="F168">
    <cfRule type="expression" dxfId="272" priority="115">
      <formula>$E168="جنح البيئة"</formula>
    </cfRule>
    <cfRule type="expression" dxfId="271" priority="116">
      <formula>$E168="القضايا الماسة بامن البلاد"</formula>
    </cfRule>
    <cfRule type="expression" dxfId="270" priority="117">
      <formula>$E168="قضايا العنف ضد المرأة"</formula>
    </cfRule>
    <cfRule type="expression" dxfId="269" priority="118">
      <formula>$E168="مباني واملاك الدولة"</formula>
    </cfRule>
    <cfRule type="expression" dxfId="268" priority="119">
      <formula>$E168="جنح ومخالفات"</formula>
    </cfRule>
  </conditionalFormatting>
  <conditionalFormatting sqref="G169">
    <cfRule type="expression" dxfId="267" priority="114">
      <formula>$G169 = "ok"</formula>
    </cfRule>
  </conditionalFormatting>
  <conditionalFormatting sqref="F169">
    <cfRule type="expression" dxfId="266" priority="109">
      <formula>$E169="جنح البيئة"</formula>
    </cfRule>
    <cfRule type="expression" dxfId="265" priority="110">
      <formula>$E169="القضايا الماسة بامن البلاد"</formula>
    </cfRule>
    <cfRule type="expression" dxfId="264" priority="111">
      <formula>$E169="قضايا العنف ضد المرأة"</formula>
    </cfRule>
    <cfRule type="expression" dxfId="263" priority="112">
      <formula>$E169="مباني واملاك الدولة"</formula>
    </cfRule>
    <cfRule type="expression" dxfId="262" priority="113">
      <formula>$E169="جنح ومخالفات"</formula>
    </cfRule>
  </conditionalFormatting>
  <conditionalFormatting sqref="G170">
    <cfRule type="expression" dxfId="261" priority="108">
      <formula>$G170 = "ok"</formula>
    </cfRule>
  </conditionalFormatting>
  <conditionalFormatting sqref="F170">
    <cfRule type="expression" dxfId="260" priority="103">
      <formula>$E170="جنح البيئة"</formula>
    </cfRule>
    <cfRule type="expression" dxfId="259" priority="104">
      <formula>$E170="القضايا الماسة بامن البلاد"</formula>
    </cfRule>
    <cfRule type="expression" dxfId="258" priority="105">
      <formula>$E170="قضايا العنف ضد المرأة"</formula>
    </cfRule>
    <cfRule type="expression" dxfId="257" priority="106">
      <formula>$E170="مباني واملاك الدولة"</formula>
    </cfRule>
    <cfRule type="expression" dxfId="256" priority="107">
      <formula>$E170="جنح ومخالفات"</formula>
    </cfRule>
  </conditionalFormatting>
  <conditionalFormatting sqref="G171">
    <cfRule type="expression" dxfId="255" priority="102">
      <formula>$G171 = "ok"</formula>
    </cfRule>
  </conditionalFormatting>
  <conditionalFormatting sqref="F171">
    <cfRule type="expression" dxfId="254" priority="97">
      <formula>$E171="جنح البيئة"</formula>
    </cfRule>
    <cfRule type="expression" dxfId="253" priority="98">
      <formula>$E171="القضايا الماسة بامن البلاد"</formula>
    </cfRule>
    <cfRule type="expression" dxfId="252" priority="99">
      <formula>$E171="قضايا العنف ضد المرأة"</formula>
    </cfRule>
    <cfRule type="expression" dxfId="251" priority="100">
      <formula>$E171="مباني واملاك الدولة"</formula>
    </cfRule>
    <cfRule type="expression" dxfId="250" priority="101">
      <formula>$E171="جنح ومخالفات"</formula>
    </cfRule>
  </conditionalFormatting>
  <conditionalFormatting sqref="G172">
    <cfRule type="expression" dxfId="249" priority="96">
      <formula>$G172 = "ok"</formula>
    </cfRule>
  </conditionalFormatting>
  <conditionalFormatting sqref="F172">
    <cfRule type="expression" dxfId="248" priority="91">
      <formula>$E172="جنح البيئة"</formula>
    </cfRule>
    <cfRule type="expression" dxfId="247" priority="92">
      <formula>$E172="القضايا الماسة بامن البلاد"</formula>
    </cfRule>
    <cfRule type="expression" dxfId="246" priority="93">
      <formula>$E172="قضايا العنف ضد المرأة"</formula>
    </cfRule>
    <cfRule type="expression" dxfId="245" priority="94">
      <formula>$E172="مباني واملاك الدولة"</formula>
    </cfRule>
    <cfRule type="expression" dxfId="244" priority="95">
      <formula>$E172="جنح ومخالفات"</formula>
    </cfRule>
  </conditionalFormatting>
  <conditionalFormatting sqref="G173">
    <cfRule type="expression" dxfId="243" priority="90">
      <formula>$G173 = "ok"</formula>
    </cfRule>
  </conditionalFormatting>
  <conditionalFormatting sqref="F173">
    <cfRule type="expression" dxfId="242" priority="85">
      <formula>$E173="جنح البيئة"</formula>
    </cfRule>
    <cfRule type="expression" dxfId="241" priority="86">
      <formula>$E173="القضايا الماسة بامن البلاد"</formula>
    </cfRule>
    <cfRule type="expression" dxfId="240" priority="87">
      <formula>$E173="قضايا العنف ضد المرأة"</formula>
    </cfRule>
    <cfRule type="expression" dxfId="239" priority="88">
      <formula>$E173="مباني واملاك الدولة"</formula>
    </cfRule>
    <cfRule type="expression" dxfId="238" priority="89">
      <formula>$E173="جنح ومخالفات"</formula>
    </cfRule>
  </conditionalFormatting>
  <conditionalFormatting sqref="G174">
    <cfRule type="expression" dxfId="237" priority="84">
      <formula>$G174 = "ok"</formula>
    </cfRule>
  </conditionalFormatting>
  <conditionalFormatting sqref="F174">
    <cfRule type="expression" dxfId="236" priority="79">
      <formula>$E174="جنح البيئة"</formula>
    </cfRule>
    <cfRule type="expression" dxfId="235" priority="80">
      <formula>$E174="القضايا الماسة بامن البلاد"</formula>
    </cfRule>
    <cfRule type="expression" dxfId="234" priority="81">
      <formula>$E174="قضايا العنف ضد المرأة"</formula>
    </cfRule>
    <cfRule type="expression" dxfId="233" priority="82">
      <formula>$E174="مباني واملاك الدولة"</formula>
    </cfRule>
    <cfRule type="expression" dxfId="232" priority="83">
      <formula>$E174="جنح ومخالفات"</formula>
    </cfRule>
  </conditionalFormatting>
  <conditionalFormatting sqref="G175">
    <cfRule type="expression" dxfId="231" priority="78">
      <formula>$G175 = "ok"</formula>
    </cfRule>
  </conditionalFormatting>
  <conditionalFormatting sqref="F175">
    <cfRule type="expression" dxfId="230" priority="73">
      <formula>$E175="جنح البيئة"</formula>
    </cfRule>
    <cfRule type="expression" dxfId="229" priority="74">
      <formula>$E175="القضايا الماسة بامن البلاد"</formula>
    </cfRule>
    <cfRule type="expression" dxfId="228" priority="75">
      <formula>$E175="قضايا العنف ضد المرأة"</formula>
    </cfRule>
    <cfRule type="expression" dxfId="227" priority="76">
      <formula>$E175="مباني واملاك الدولة"</formula>
    </cfRule>
    <cfRule type="expression" dxfId="226" priority="77">
      <formula>$E175="جنح ومخالفات"</formula>
    </cfRule>
  </conditionalFormatting>
  <conditionalFormatting sqref="G176">
    <cfRule type="expression" dxfId="225" priority="72">
      <formula>$G176 = "ok"</formula>
    </cfRule>
  </conditionalFormatting>
  <conditionalFormatting sqref="F176">
    <cfRule type="expression" dxfId="224" priority="67">
      <formula>$E176="جنح البيئة"</formula>
    </cfRule>
    <cfRule type="expression" dxfId="223" priority="68">
      <formula>$E176="القضايا الماسة بامن البلاد"</formula>
    </cfRule>
    <cfRule type="expression" dxfId="222" priority="69">
      <formula>$E176="قضايا العنف ضد المرأة"</formula>
    </cfRule>
    <cfRule type="expression" dxfId="221" priority="70">
      <formula>$E176="مباني واملاك الدولة"</formula>
    </cfRule>
    <cfRule type="expression" dxfId="220" priority="71">
      <formula>$E176="جنح ومخالفات"</formula>
    </cfRule>
  </conditionalFormatting>
  <conditionalFormatting sqref="F179">
    <cfRule type="expression" dxfId="219" priority="61">
      <formula>$E179="جنح البيئة"</formula>
    </cfRule>
    <cfRule type="expression" dxfId="218" priority="62">
      <formula>$E179="القضايا الماسة بامن البلاد"</formula>
    </cfRule>
    <cfRule type="expression" dxfId="217" priority="63">
      <formula>$E179="قضايا العنف ضد المرأة"</formula>
    </cfRule>
    <cfRule type="expression" dxfId="216" priority="64">
      <formula>$E179="مباني واملاك الدولة"</formula>
    </cfRule>
    <cfRule type="expression" dxfId="215" priority="65">
      <formula>$E179="جنح ومخالفات"</formula>
    </cfRule>
  </conditionalFormatting>
  <conditionalFormatting sqref="F180">
    <cfRule type="expression" dxfId="214" priority="55">
      <formula>$E180="جنح البيئة"</formula>
    </cfRule>
    <cfRule type="expression" dxfId="213" priority="56">
      <formula>$E180="القضايا الماسة بامن البلاد"</formula>
    </cfRule>
    <cfRule type="expression" dxfId="212" priority="57">
      <formula>$E180="قضايا العنف ضد المرأة"</formula>
    </cfRule>
    <cfRule type="expression" dxfId="211" priority="58">
      <formula>$E180="مباني واملاك الدولة"</formula>
    </cfRule>
    <cfRule type="expression" dxfId="210" priority="59">
      <formula>$E180="جنح ومخالفات"</formula>
    </cfRule>
  </conditionalFormatting>
  <conditionalFormatting sqref="F181">
    <cfRule type="expression" dxfId="209" priority="49">
      <formula>$E181="جنح البيئة"</formula>
    </cfRule>
    <cfRule type="expression" dxfId="208" priority="50">
      <formula>$E181="القضايا الماسة بامن البلاد"</formula>
    </cfRule>
    <cfRule type="expression" dxfId="207" priority="51">
      <formula>$E181="قضايا العنف ضد المرأة"</formula>
    </cfRule>
    <cfRule type="expression" dxfId="206" priority="52">
      <formula>$E181="مباني واملاك الدولة"</formula>
    </cfRule>
    <cfRule type="expression" dxfId="205" priority="53">
      <formula>$E181="جنح ومخالفات"</formula>
    </cfRule>
  </conditionalFormatting>
  <conditionalFormatting sqref="F182">
    <cfRule type="expression" dxfId="204" priority="43">
      <formula>$E182="جنح البيئة"</formula>
    </cfRule>
    <cfRule type="expression" dxfId="203" priority="44">
      <formula>$E182="القضايا الماسة بامن البلاد"</formula>
    </cfRule>
    <cfRule type="expression" dxfId="202" priority="45">
      <formula>$E182="قضايا العنف ضد المرأة"</formula>
    </cfRule>
    <cfRule type="expression" dxfId="201" priority="46">
      <formula>$E182="مباني واملاك الدولة"</formula>
    </cfRule>
    <cfRule type="expression" dxfId="200" priority="47">
      <formula>$E182="جنح ومخالفات"</formula>
    </cfRule>
  </conditionalFormatting>
  <conditionalFormatting sqref="F183">
    <cfRule type="expression" dxfId="199" priority="37">
      <formula>$E183="جنح البيئة"</formula>
    </cfRule>
    <cfRule type="expression" dxfId="198" priority="38">
      <formula>$E183="القضايا الماسة بامن البلاد"</formula>
    </cfRule>
    <cfRule type="expression" dxfId="197" priority="39">
      <formula>$E183="قضايا العنف ضد المرأة"</formula>
    </cfRule>
    <cfRule type="expression" dxfId="196" priority="40">
      <formula>$E183="مباني واملاك الدولة"</formula>
    </cfRule>
    <cfRule type="expression" dxfId="195" priority="41">
      <formula>$E183="جنح ومخالفات"</formula>
    </cfRule>
  </conditionalFormatting>
  <conditionalFormatting sqref="F184">
    <cfRule type="expression" dxfId="194" priority="31">
      <formula>$E184="جنح البيئة"</formula>
    </cfRule>
    <cfRule type="expression" dxfId="193" priority="32">
      <formula>$E184="القضايا الماسة بامن البلاد"</formula>
    </cfRule>
    <cfRule type="expression" dxfId="192" priority="33">
      <formula>$E184="قضايا العنف ضد المرأة"</formula>
    </cfRule>
    <cfRule type="expression" dxfId="191" priority="34">
      <formula>$E184="مباني واملاك الدولة"</formula>
    </cfRule>
    <cfRule type="expression" dxfId="190" priority="35">
      <formula>$E184="جنح ومخالفات"</formula>
    </cfRule>
  </conditionalFormatting>
  <conditionalFormatting sqref="G185">
    <cfRule type="expression" dxfId="189" priority="6">
      <formula>$G185 = "ok"</formula>
    </cfRule>
  </conditionalFormatting>
  <conditionalFormatting sqref="F185">
    <cfRule type="expression" dxfId="188" priority="1">
      <formula>$E185="جنح البيئة"</formula>
    </cfRule>
    <cfRule type="expression" dxfId="187" priority="2">
      <formula>$E185="القضايا الماسة بامن البلاد"</formula>
    </cfRule>
    <cfRule type="expression" dxfId="186" priority="3">
      <formula>$E185="قضايا العنف ضد المرأة"</formula>
    </cfRule>
    <cfRule type="expression" dxfId="185" priority="4">
      <formula>$E185="مباني واملاك الدولة"</formula>
    </cfRule>
    <cfRule type="expression" dxfId="184" priority="5">
      <formula>$E185="جنح ومخالفات"</formula>
    </cfRule>
  </conditionalFormatting>
  <printOptions horizontalCentered="1"/>
  <pageMargins left="0" right="0" top="0" bottom="0" header="0" footer="0"/>
  <pageSetup scale="43" orientation="landscape" r:id="rId4"/>
  <rowBreaks count="14" manualBreakCount="14">
    <brk id="36" max="45" man="1"/>
    <brk id="55" max="45" man="1"/>
    <brk id="74" max="45" man="1"/>
    <brk id="87" max="45" man="1"/>
    <brk id="100" max="45" man="1"/>
    <brk id="119" max="45" man="1"/>
    <brk id="138" max="45" man="1"/>
    <brk id="152" max="45" man="1"/>
    <brk id="176" max="45" man="1"/>
    <brk id="185" max="45" man="1"/>
    <brk id="236" max="16383" man="1"/>
    <brk id="272" max="16383" man="1"/>
    <brk id="305" max="16383" man="1"/>
    <brk id="330" max="16383" man="1"/>
  </rowBreaks>
  <colBreaks count="2" manualBreakCount="2">
    <brk id="46" max="1048575" man="1"/>
    <brk id="53" max="1048575" man="1"/>
  </colBreaks>
  <drawing r:id="rId5"/>
  <extLst>
    <ext xmlns:x14="http://schemas.microsoft.com/office/spreadsheetml/2009/9/main" uri="{CCE6A557-97BC-4b89-ADB6-D9C93CAAB3DF}">
      <x14:dataValidations xmlns:xm="http://schemas.microsoft.com/office/excel/2006/main" count="1">
        <x14:dataValidation type="list" allowBlank="1" showInputMessage="1" showErrorMessage="1" xr:uid="{06D32762-4675-49E6-8480-E1FF3A9B9340}">
          <x14:formula1>
            <xm:f>التشكيل_القديم!$B$219:$B$240</xm:f>
          </x14:formula1>
          <xm:sqref>A12:A16 A18:A22 A24:A28 A30:A34 A37:A41 A43:A47 A49:A53 A56:A60 A62:A66 A68:A72 A75:A79 A81:A85 A88:A92 A94:A98 A101:A105 A107:A111 A113:A117 A120:A124 A126:A130 A132:A136 A139:A143 A145:A149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ورقة4">
    <pageSetUpPr fitToPage="1"/>
  </sheetPr>
  <dimension ref="A1:CJ32"/>
  <sheetViews>
    <sheetView rightToLeft="1" topLeftCell="AD1" zoomScale="70" zoomScaleNormal="70" workbookViewId="0">
      <selection activeCell="O10" sqref="O10:O15"/>
    </sheetView>
  </sheetViews>
  <sheetFormatPr defaultRowHeight="13.8"/>
  <cols>
    <col min="1" max="1" width="17.09765625" customWidth="1"/>
    <col min="19" max="19" width="13.3984375" customWidth="1"/>
    <col min="20" max="20" width="17" customWidth="1"/>
    <col min="21" max="21" width="4.59765625" customWidth="1"/>
    <col min="23" max="23" width="11.09765625" customWidth="1"/>
    <col min="32" max="36" width="2.09765625" customWidth="1"/>
    <col min="38" max="39" width="22.3984375" customWidth="1"/>
    <col min="40" max="40" width="9" hidden="1" customWidth="1"/>
    <col min="41" max="41" width="18" customWidth="1"/>
    <col min="42" max="43" width="23" customWidth="1"/>
    <col min="44" max="47" width="13" customWidth="1"/>
    <col min="48" max="48" width="9" hidden="1" customWidth="1"/>
    <col min="49" max="50" width="13" customWidth="1"/>
    <col min="53" max="53" width="2.59765625" customWidth="1"/>
    <col min="54" max="54" width="6" bestFit="1" customWidth="1"/>
    <col min="55" max="55" width="30.59765625" customWidth="1"/>
    <col min="56" max="57" width="22.8984375" customWidth="1"/>
  </cols>
  <sheetData>
    <row r="1" spans="1:88" ht="35.25" customHeight="1">
      <c r="A1" s="1960"/>
      <c r="B1" s="1960"/>
      <c r="C1" s="1960"/>
      <c r="D1" s="1960"/>
      <c r="E1" s="1960"/>
      <c r="F1" s="1960"/>
      <c r="G1" s="1960"/>
      <c r="H1" s="1960"/>
      <c r="I1" s="1960"/>
      <c r="J1" s="1960"/>
      <c r="K1" s="1960"/>
      <c r="L1" s="1960"/>
      <c r="M1" s="1960"/>
      <c r="N1" s="1960"/>
      <c r="O1" s="1960"/>
      <c r="P1" s="1960"/>
      <c r="Q1" s="1960"/>
      <c r="R1" s="1960"/>
      <c r="S1" s="1960"/>
      <c r="T1" s="1960"/>
      <c r="U1" s="1960"/>
      <c r="V1" s="1960"/>
      <c r="W1" s="1960"/>
      <c r="X1" s="1960"/>
      <c r="Y1" s="1960"/>
      <c r="Z1" s="1960"/>
      <c r="AA1" s="1960"/>
      <c r="AB1" s="1960"/>
      <c r="AC1" s="1960"/>
      <c r="AD1" s="1960"/>
      <c r="AE1" s="1960"/>
      <c r="AF1" s="1960"/>
      <c r="AG1" s="1960"/>
      <c r="AH1" s="1960"/>
      <c r="AI1" s="1960"/>
      <c r="AJ1" s="1960"/>
      <c r="AK1" s="1960"/>
      <c r="AL1" s="1960"/>
      <c r="AM1" s="1960"/>
      <c r="AN1" s="1960"/>
      <c r="AO1" s="1960"/>
      <c r="AP1" s="1960"/>
      <c r="AQ1" s="1960"/>
      <c r="AR1" s="1960"/>
      <c r="AS1" s="1960"/>
      <c r="AT1" s="1960"/>
      <c r="AU1" s="1960"/>
      <c r="AV1" s="1960"/>
      <c r="AW1" s="1960"/>
      <c r="AX1" s="1960"/>
      <c r="AY1" s="1960"/>
      <c r="AZ1" s="1960"/>
      <c r="BA1" s="1960"/>
      <c r="BB1" s="1960"/>
      <c r="BC1" s="1960"/>
      <c r="BD1" s="1960"/>
      <c r="BE1" s="1960"/>
      <c r="BF1" s="1960"/>
      <c r="BG1" s="1960"/>
      <c r="BH1" s="1960"/>
      <c r="BI1" s="1960"/>
      <c r="BJ1" s="1960"/>
      <c r="BK1" s="1960"/>
      <c r="BL1" s="1960"/>
      <c r="BM1" s="1960"/>
      <c r="BN1" s="1960"/>
      <c r="BO1" s="1960"/>
      <c r="BP1" s="1960"/>
      <c r="BQ1" s="1960"/>
      <c r="BR1" s="1960"/>
      <c r="BS1" s="1960"/>
      <c r="BT1" s="1960"/>
      <c r="BU1" s="1960"/>
      <c r="BV1" s="1960"/>
      <c r="BW1" s="1960"/>
      <c r="BX1" s="1960"/>
      <c r="BY1" s="1960"/>
      <c r="BZ1" s="1960"/>
      <c r="CA1" s="1960"/>
      <c r="CB1" s="1960"/>
      <c r="CC1" s="1960"/>
      <c r="CD1" s="1960"/>
      <c r="CE1" s="1960"/>
      <c r="CF1" s="1960"/>
      <c r="CG1" s="1960"/>
      <c r="CH1" s="1960"/>
      <c r="CI1" s="1960"/>
      <c r="CJ1" s="1960"/>
    </row>
    <row r="2" spans="1:88" ht="25.5" customHeight="1">
      <c r="A2" s="1960"/>
      <c r="B2" s="1960"/>
      <c r="C2" s="1960"/>
      <c r="D2" s="1960"/>
      <c r="E2" s="1960"/>
      <c r="F2" s="1960"/>
      <c r="G2" s="1960"/>
      <c r="H2" s="1960"/>
      <c r="I2" s="1960"/>
      <c r="J2" s="1960"/>
      <c r="K2" s="1960"/>
      <c r="L2" s="1960"/>
      <c r="M2" s="1960"/>
      <c r="N2" s="1960"/>
      <c r="O2" s="1960"/>
      <c r="P2" s="1960"/>
      <c r="Q2" s="1960"/>
      <c r="R2" s="1960"/>
      <c r="S2" s="1960"/>
      <c r="T2" s="1960"/>
      <c r="U2" s="1960"/>
      <c r="V2" s="1960"/>
      <c r="W2" s="1960"/>
      <c r="X2" s="1960"/>
      <c r="Y2" s="1960"/>
      <c r="Z2" s="1960"/>
      <c r="AA2" s="1960"/>
      <c r="AB2" s="1960"/>
      <c r="AC2" s="1960"/>
      <c r="AD2" s="1960"/>
      <c r="AE2" s="1960"/>
      <c r="AF2" s="1960"/>
      <c r="AG2" s="1960"/>
      <c r="AH2" s="1960"/>
      <c r="AI2" s="1960"/>
      <c r="AJ2" s="1960"/>
      <c r="AK2" s="1960"/>
      <c r="AL2" s="6933" t="s">
        <v>340</v>
      </c>
      <c r="AM2" s="6933"/>
      <c r="AN2" s="6933"/>
      <c r="AO2" s="6933"/>
      <c r="AP2" s="6933"/>
      <c r="AQ2" s="6933"/>
      <c r="AR2" s="6933"/>
      <c r="AS2" s="6933"/>
      <c r="AT2" s="1677"/>
      <c r="AU2" s="1677"/>
      <c r="AV2" s="1678"/>
      <c r="AW2" s="1677"/>
      <c r="AX2" s="1677"/>
      <c r="AY2" s="1960"/>
      <c r="AZ2" s="1960"/>
      <c r="BA2" s="1960"/>
      <c r="BB2" s="6977" t="s">
        <v>848</v>
      </c>
      <c r="BC2" s="6977"/>
      <c r="BD2" s="3571"/>
      <c r="BE2" s="3571"/>
      <c r="BF2" s="1960"/>
      <c r="BG2" s="1960"/>
      <c r="BI2" s="5279"/>
      <c r="BJ2" s="5279"/>
      <c r="BK2" s="5279"/>
      <c r="BL2" s="5279"/>
      <c r="BM2" s="5279"/>
      <c r="BN2" s="5279"/>
      <c r="BO2" s="5279"/>
      <c r="BP2" s="1960"/>
      <c r="BQ2" s="1960"/>
      <c r="BR2" s="1960"/>
      <c r="BS2" s="1960"/>
      <c r="BT2" s="1960"/>
      <c r="BU2" s="1960"/>
      <c r="BV2" s="1960"/>
      <c r="BW2" s="1960"/>
      <c r="BX2" s="1960"/>
      <c r="BY2" s="1960"/>
      <c r="BZ2" s="1960"/>
      <c r="CA2" s="1960"/>
      <c r="CB2" s="1960"/>
      <c r="CC2" s="1960"/>
      <c r="CD2" s="1960"/>
      <c r="CE2" s="1960"/>
      <c r="CF2" s="1960"/>
      <c r="CG2" s="1960"/>
      <c r="CH2" s="1960"/>
      <c r="CI2" s="1960"/>
      <c r="CJ2" s="1960"/>
    </row>
    <row r="3" spans="1:88" ht="25.5" customHeight="1">
      <c r="A3" s="1960"/>
      <c r="B3" s="1960"/>
      <c r="C3" s="6933" t="s">
        <v>340</v>
      </c>
      <c r="D3" s="6933"/>
      <c r="E3" s="6933"/>
      <c r="F3" s="6933"/>
      <c r="G3" s="6933"/>
      <c r="H3" s="6933"/>
      <c r="I3" s="1641"/>
      <c r="J3" s="1641"/>
      <c r="K3" s="1642"/>
      <c r="L3" s="1641"/>
      <c r="M3" s="1641"/>
      <c r="N3" s="1641"/>
      <c r="O3" s="1642"/>
      <c r="P3" s="1641"/>
      <c r="Q3" s="1960"/>
      <c r="R3" s="1960"/>
      <c r="S3" s="6984" t="s">
        <v>340</v>
      </c>
      <c r="T3" s="6984"/>
      <c r="U3" s="6984"/>
      <c r="V3" s="6984"/>
      <c r="W3" s="1676"/>
      <c r="X3" s="1676"/>
      <c r="Y3" s="1676"/>
      <c r="Z3" s="1676"/>
      <c r="AA3" s="1677"/>
      <c r="AB3" s="1677"/>
      <c r="AC3" s="1678"/>
      <c r="AD3" s="1960"/>
      <c r="AE3" s="1960"/>
      <c r="AF3" s="1960"/>
      <c r="AG3" s="1960"/>
      <c r="AH3" s="1960"/>
      <c r="AI3" s="1960"/>
      <c r="AJ3" s="1960"/>
      <c r="AK3" s="1960"/>
      <c r="AL3" s="6934" t="s">
        <v>834</v>
      </c>
      <c r="AM3" s="6934"/>
      <c r="AN3" s="6934"/>
      <c r="AO3" s="6934"/>
      <c r="AP3" s="6934"/>
      <c r="AQ3" s="6934"/>
      <c r="AR3" s="6934"/>
      <c r="AS3" s="6934"/>
      <c r="AT3" s="1677"/>
      <c r="AU3" s="1677"/>
      <c r="AV3" s="1678"/>
      <c r="AW3" s="1677"/>
      <c r="AX3" s="1677"/>
      <c r="AY3" s="1960"/>
      <c r="AZ3" s="1960"/>
      <c r="BA3" s="1960"/>
      <c r="BB3" s="6977" t="s">
        <v>341</v>
      </c>
      <c r="BC3" s="6977"/>
      <c r="BD3" s="3571"/>
      <c r="BE3" s="3571"/>
      <c r="BF3" s="1960"/>
      <c r="BG3" s="1960"/>
      <c r="BH3" s="5279"/>
      <c r="BI3" s="5279"/>
      <c r="BJ3" s="5279"/>
      <c r="BK3" s="5279"/>
      <c r="BL3" s="5279"/>
      <c r="BM3" s="5279"/>
      <c r="BN3" s="5279"/>
      <c r="BO3" s="5279"/>
      <c r="BP3" s="3572"/>
      <c r="BQ3" s="3573"/>
      <c r="BR3" s="3572"/>
      <c r="BS3" s="3572"/>
      <c r="BT3" s="3573"/>
      <c r="BU3" s="3572"/>
      <c r="BV3" s="3572"/>
      <c r="BW3" s="3572"/>
      <c r="BX3" s="3572"/>
      <c r="BY3" s="3572"/>
      <c r="BZ3" s="3573"/>
      <c r="CA3" s="3572"/>
      <c r="CB3" s="3572"/>
      <c r="CC3" s="3572"/>
      <c r="CD3" s="3572"/>
      <c r="CE3" s="3572"/>
      <c r="CF3" s="3572"/>
      <c r="CG3" s="3572"/>
      <c r="CH3" s="3572"/>
      <c r="CI3" s="3572"/>
      <c r="CJ3" s="1960"/>
    </row>
    <row r="4" spans="1:88" ht="27" customHeight="1">
      <c r="A4" s="1960"/>
      <c r="B4" s="1960"/>
      <c r="C4" s="6934" t="s">
        <v>532</v>
      </c>
      <c r="D4" s="6934"/>
      <c r="E4" s="6934"/>
      <c r="F4" s="6934"/>
      <c r="G4" s="6934"/>
      <c r="H4" s="6934"/>
      <c r="I4" s="1641"/>
      <c r="J4" s="1641"/>
      <c r="K4" s="1642"/>
      <c r="L4" s="1641"/>
      <c r="M4" s="1641"/>
      <c r="N4" s="1641"/>
      <c r="O4" s="1642"/>
      <c r="P4" s="1641"/>
      <c r="Q4" s="1960"/>
      <c r="R4" s="1960"/>
      <c r="S4" s="6985" t="s">
        <v>834</v>
      </c>
      <c r="T4" s="6985"/>
      <c r="U4" s="6985"/>
      <c r="V4" s="6985"/>
      <c r="W4" s="1679"/>
      <c r="X4" s="1679"/>
      <c r="Y4" s="1679"/>
      <c r="Z4" s="1679"/>
      <c r="AA4" s="1677"/>
      <c r="AB4" s="1677"/>
      <c r="AC4" s="1678"/>
      <c r="AD4" s="1960"/>
      <c r="AE4" s="1960"/>
      <c r="AF4" s="1960"/>
      <c r="AG4" s="1960"/>
      <c r="AH4" s="1960"/>
      <c r="AI4" s="1960"/>
      <c r="AJ4" s="1960"/>
      <c r="AK4" s="1960"/>
      <c r="AL4" s="1677"/>
      <c r="AM4" s="6972" t="s">
        <v>838</v>
      </c>
      <c r="AN4" s="6972"/>
      <c r="AO4" s="6972"/>
      <c r="AP4" s="6972"/>
      <c r="AQ4" s="6972"/>
      <c r="AR4" s="6972"/>
      <c r="AS4" s="6972"/>
      <c r="AT4" s="6972"/>
      <c r="AU4" s="6972"/>
      <c r="AV4" s="6972"/>
      <c r="AW4" s="1679"/>
      <c r="AX4" s="1679"/>
      <c r="AY4" s="1960"/>
      <c r="AZ4" s="1960"/>
      <c r="BA4" s="1960"/>
      <c r="BB4" s="6978" t="s">
        <v>849</v>
      </c>
      <c r="BC4" s="6978"/>
      <c r="BD4" s="6978"/>
      <c r="BE4" s="6978"/>
      <c r="BF4" s="1960"/>
      <c r="BG4" s="1960"/>
      <c r="BH4" s="6895" t="s">
        <v>340</v>
      </c>
      <c r="BI4" s="6895"/>
      <c r="BJ4" s="6895"/>
      <c r="BK4" s="6895"/>
      <c r="BL4" s="6895"/>
      <c r="BM4" s="6895"/>
      <c r="BN4" s="6895"/>
      <c r="BO4" s="6895"/>
      <c r="BP4" s="3572"/>
      <c r="BQ4" s="3573"/>
      <c r="BR4" s="3572"/>
      <c r="BS4" s="3572"/>
      <c r="BT4" s="3573"/>
      <c r="BU4" s="3572"/>
      <c r="BV4" s="3572"/>
      <c r="BW4" s="3572"/>
      <c r="BX4" s="3572"/>
      <c r="BY4" s="3572"/>
      <c r="BZ4" s="3573"/>
      <c r="CA4" s="3572"/>
      <c r="CB4" s="3572"/>
      <c r="CC4" s="3572"/>
      <c r="CD4" s="3572"/>
      <c r="CE4" s="3572"/>
      <c r="CF4" s="3572"/>
      <c r="CG4" s="3572"/>
      <c r="CH4" s="3572"/>
      <c r="CI4" s="3572"/>
      <c r="CJ4" s="1960"/>
    </row>
    <row r="5" spans="1:88" ht="40.5" customHeight="1">
      <c r="A5" s="1960"/>
      <c r="B5" s="1960"/>
      <c r="C5" s="6935" t="s">
        <v>808</v>
      </c>
      <c r="D5" s="6935"/>
      <c r="E5" s="6935"/>
      <c r="F5" s="6935"/>
      <c r="G5" s="6935"/>
      <c r="H5" s="6935"/>
      <c r="I5" s="6935"/>
      <c r="J5" s="6935"/>
      <c r="K5" s="6935"/>
      <c r="L5" s="6935"/>
      <c r="M5" s="6935"/>
      <c r="N5" s="6935"/>
      <c r="O5" s="6935"/>
      <c r="P5" s="6935"/>
      <c r="Q5" s="1960"/>
      <c r="R5" s="1960"/>
      <c r="S5" s="1677"/>
      <c r="T5" s="1680" t="s">
        <v>835</v>
      </c>
      <c r="U5" s="1680"/>
      <c r="V5" s="1680"/>
      <c r="W5" s="1680"/>
      <c r="X5" s="1680"/>
      <c r="Y5" s="1680"/>
      <c r="Z5" s="1680"/>
      <c r="AA5" s="1681"/>
      <c r="AB5" s="1681"/>
      <c r="AC5" s="1681"/>
      <c r="AD5" s="1960"/>
      <c r="AE5" s="1960"/>
      <c r="AF5" s="1960"/>
      <c r="AG5" s="1960"/>
      <c r="AH5" s="1960"/>
      <c r="AI5" s="1960"/>
      <c r="AJ5" s="1960"/>
      <c r="AK5" s="1960"/>
      <c r="AL5" s="1677"/>
      <c r="AM5" s="6972"/>
      <c r="AN5" s="6972"/>
      <c r="AO5" s="6972"/>
      <c r="AP5" s="6972"/>
      <c r="AQ5" s="6972"/>
      <c r="AR5" s="6972"/>
      <c r="AS5" s="6972"/>
      <c r="AT5" s="6972"/>
      <c r="AU5" s="6972"/>
      <c r="AV5" s="6972"/>
      <c r="AW5" s="1677"/>
      <c r="AX5" s="1677"/>
      <c r="AY5" s="1960"/>
      <c r="AZ5" s="1960"/>
      <c r="BA5" s="1960"/>
      <c r="BB5" s="6978" t="s">
        <v>850</v>
      </c>
      <c r="BC5" s="6978"/>
      <c r="BD5" s="6978"/>
      <c r="BE5" s="6978"/>
      <c r="BF5" s="1960"/>
      <c r="BG5" s="1960"/>
      <c r="BH5" s="6982" t="s">
        <v>341</v>
      </c>
      <c r="BI5" s="6983"/>
      <c r="BJ5" s="6983"/>
      <c r="BK5" s="6983"/>
      <c r="BL5" s="6983"/>
      <c r="BM5" s="6983"/>
      <c r="BN5" s="6983"/>
      <c r="BO5" s="3574"/>
      <c r="BP5" s="3570"/>
      <c r="BQ5" s="3575"/>
      <c r="BR5" s="3570"/>
      <c r="BS5" s="3570"/>
      <c r="BT5" s="3575"/>
      <c r="BU5" s="3572"/>
      <c r="BV5" s="3572"/>
      <c r="BW5" s="3572"/>
      <c r="BX5" s="3572"/>
      <c r="BY5" s="3572"/>
      <c r="BZ5" s="3573"/>
      <c r="CA5" s="3572"/>
      <c r="CB5" s="3572"/>
      <c r="CC5" s="3572"/>
      <c r="CD5" s="3572"/>
      <c r="CE5" s="3572"/>
      <c r="CF5" s="3572"/>
      <c r="CG5" s="3572"/>
      <c r="CH5" s="3572"/>
      <c r="CI5" s="3572"/>
      <c r="CJ5" s="1960"/>
    </row>
    <row r="6" spans="1:88" ht="25.2" thickBot="1">
      <c r="A6" s="1960"/>
      <c r="B6" s="1960"/>
      <c r="C6" s="6896" t="str">
        <f>الاعدادات!$D$2</f>
        <v xml:space="preserve">عن شهر  يوليو لسنة 2026م </v>
      </c>
      <c r="D6" s="6897"/>
      <c r="E6" s="6897"/>
      <c r="F6" s="6897"/>
      <c r="G6" s="6897"/>
      <c r="H6" s="6897"/>
      <c r="I6" s="6897"/>
      <c r="J6" s="6897"/>
      <c r="K6" s="6897"/>
      <c r="L6" s="6897"/>
      <c r="M6" s="6897"/>
      <c r="N6" s="6897"/>
      <c r="O6" s="6897"/>
      <c r="P6" s="1643"/>
      <c r="Q6" s="1960"/>
      <c r="R6" s="1960"/>
      <c r="S6" s="1677"/>
      <c r="T6" s="6896" t="str">
        <f>الاعدادات!$D$2</f>
        <v xml:space="preserve">عن شهر  يوليو لسنة 2026م </v>
      </c>
      <c r="U6" s="6897"/>
      <c r="V6" s="6897"/>
      <c r="W6" s="6897"/>
      <c r="X6" s="6897"/>
      <c r="Y6" s="6897"/>
      <c r="Z6" s="6897"/>
      <c r="AA6" s="6897"/>
      <c r="AB6" s="6897"/>
      <c r="AC6" s="6897"/>
      <c r="AD6" s="6897"/>
      <c r="AE6" s="6897"/>
      <c r="AF6" s="6897"/>
      <c r="AG6" s="1960"/>
      <c r="AH6" s="1960"/>
      <c r="AI6" s="1960"/>
      <c r="AJ6" s="1960"/>
      <c r="AK6" s="1960"/>
      <c r="AL6" s="1677"/>
      <c r="AM6" s="6973" t="str">
        <f>الاعدادات!$D$2</f>
        <v xml:space="preserve">عن شهر  يوليو لسنة 2026م </v>
      </c>
      <c r="AN6" s="6973"/>
      <c r="AO6" s="6973"/>
      <c r="AP6" s="6973"/>
      <c r="AQ6" s="6973"/>
      <c r="AR6" s="6973"/>
      <c r="AS6" s="6973"/>
      <c r="AT6" s="6973"/>
      <c r="AU6" s="6973"/>
      <c r="AV6" s="6973"/>
      <c r="AW6" s="1679"/>
      <c r="AX6" s="1679"/>
      <c r="AY6" s="1960"/>
      <c r="AZ6" s="1960"/>
      <c r="BA6" s="1960"/>
      <c r="BB6" s="6979" t="str">
        <f>الاعدادات!$D$2</f>
        <v xml:space="preserve">عن شهر  يوليو لسنة 2026م </v>
      </c>
      <c r="BC6" s="6979"/>
      <c r="BD6" s="6979"/>
      <c r="BE6" s="6979"/>
      <c r="BF6" s="1960"/>
      <c r="BG6" s="1960"/>
      <c r="BH6" s="3572"/>
      <c r="BI6" s="3572"/>
      <c r="BJ6" s="3572"/>
      <c r="BK6" s="3572"/>
      <c r="BL6" s="3572"/>
      <c r="BM6" s="3572"/>
      <c r="BN6" s="3572"/>
      <c r="BO6" s="3572"/>
      <c r="BP6" s="3572"/>
      <c r="BQ6" s="3573"/>
      <c r="BR6" s="3572"/>
      <c r="BS6" s="3572"/>
      <c r="BT6" s="3573"/>
      <c r="BU6" s="3572"/>
      <c r="BV6" s="3572"/>
      <c r="BW6" s="3572"/>
      <c r="BX6" s="3572"/>
      <c r="BY6" s="3572"/>
      <c r="BZ6" s="3573"/>
      <c r="CA6" s="3572"/>
      <c r="CB6" s="3572"/>
      <c r="CC6" s="3572"/>
      <c r="CD6" s="3572"/>
      <c r="CE6" s="3572"/>
      <c r="CF6" s="3572"/>
      <c r="CG6" s="3572"/>
      <c r="CH6" s="3572"/>
      <c r="CI6" s="3572"/>
      <c r="CJ6" s="1960"/>
    </row>
    <row r="7" spans="1:88" ht="33" customHeight="1" thickTop="1" thickBot="1">
      <c r="A7" s="1960"/>
      <c r="B7" s="1960"/>
      <c r="C7" s="6936" t="s">
        <v>809</v>
      </c>
      <c r="D7" s="6938" t="s">
        <v>810</v>
      </c>
      <c r="E7" s="6938" t="s">
        <v>811</v>
      </c>
      <c r="F7" s="6940" t="s">
        <v>812</v>
      </c>
      <c r="G7" s="6942" t="s">
        <v>813</v>
      </c>
      <c r="H7" s="6943"/>
      <c r="I7" s="6944"/>
      <c r="J7" s="6945" t="s">
        <v>814</v>
      </c>
      <c r="K7" s="6946"/>
      <c r="L7" s="6947"/>
      <c r="M7" s="6948" t="s">
        <v>815</v>
      </c>
      <c r="N7" s="6949"/>
      <c r="O7" s="6950"/>
      <c r="P7" s="6951"/>
      <c r="Q7" s="1960"/>
      <c r="R7" s="1960"/>
      <c r="S7" s="3576" t="s">
        <v>487</v>
      </c>
      <c r="T7" s="3577" t="s">
        <v>208</v>
      </c>
      <c r="U7" s="3578" t="s">
        <v>488</v>
      </c>
      <c r="V7" s="3579" t="s">
        <v>90</v>
      </c>
      <c r="W7" s="3580" t="s">
        <v>91</v>
      </c>
      <c r="X7" s="3581"/>
      <c r="Y7" s="3576" t="s">
        <v>93</v>
      </c>
      <c r="Z7" s="3582" t="s">
        <v>836</v>
      </c>
      <c r="AA7" s="3583"/>
      <c r="AB7" s="3583"/>
      <c r="AC7" s="3584"/>
      <c r="AD7" s="3585" t="s">
        <v>460</v>
      </c>
      <c r="AE7" s="3576" t="s">
        <v>114</v>
      </c>
      <c r="AF7" s="1960"/>
      <c r="AG7" s="1960"/>
      <c r="AH7" s="1960"/>
      <c r="AI7" s="1960"/>
      <c r="AJ7" s="1960"/>
      <c r="AK7" s="1960"/>
      <c r="AL7" s="6974" t="s">
        <v>487</v>
      </c>
      <c r="AM7" s="6974" t="s">
        <v>208</v>
      </c>
      <c r="AN7" s="6987" t="s">
        <v>488</v>
      </c>
      <c r="AO7" s="6974" t="s">
        <v>90</v>
      </c>
      <c r="AP7" s="6989" t="s">
        <v>91</v>
      </c>
      <c r="AQ7" s="6990"/>
      <c r="AR7" s="6974" t="s">
        <v>93</v>
      </c>
      <c r="AS7" s="6993" t="s">
        <v>836</v>
      </c>
      <c r="AT7" s="6994"/>
      <c r="AU7" s="6994"/>
      <c r="AV7" s="3586"/>
      <c r="AW7" s="6995" t="s">
        <v>460</v>
      </c>
      <c r="AX7" s="6980" t="s">
        <v>114</v>
      </c>
      <c r="AY7" s="1960"/>
      <c r="AZ7" s="1960"/>
      <c r="BA7" s="1960"/>
      <c r="BB7" s="3587" t="s">
        <v>407</v>
      </c>
      <c r="BC7" s="3588" t="s">
        <v>851</v>
      </c>
      <c r="BD7" s="3587" t="s">
        <v>852</v>
      </c>
      <c r="BE7" s="3588" t="s">
        <v>853</v>
      </c>
      <c r="BF7" s="1960"/>
      <c r="BG7" s="1960"/>
      <c r="BH7" s="3572"/>
      <c r="BI7" s="3572"/>
      <c r="BJ7" s="3572"/>
      <c r="BK7" s="3572"/>
      <c r="BL7" s="3572"/>
      <c r="BM7" s="3572"/>
      <c r="BN7" s="3572"/>
      <c r="BO7" s="3572"/>
      <c r="BP7" s="3572"/>
      <c r="BQ7" s="3573"/>
      <c r="BR7" s="3572"/>
      <c r="BS7" s="3572"/>
      <c r="BT7" s="3573"/>
      <c r="BU7" s="3572"/>
      <c r="BV7" s="3572"/>
      <c r="BW7" s="3572"/>
      <c r="BX7" s="3572"/>
      <c r="BY7" s="3572"/>
      <c r="BZ7" s="3573"/>
      <c r="CA7" s="3572"/>
      <c r="CB7" s="3572"/>
      <c r="CC7" s="3572"/>
      <c r="CD7" s="3572"/>
      <c r="CE7" s="3572"/>
      <c r="CF7" s="3572"/>
      <c r="CG7" s="3572"/>
      <c r="CH7" s="3572"/>
      <c r="CI7" s="3572"/>
      <c r="CJ7" s="1960"/>
    </row>
    <row r="8" spans="1:88" ht="49.8" thickTop="1" thickBot="1">
      <c r="A8" s="1960"/>
      <c r="B8" s="1960"/>
      <c r="C8" s="6937"/>
      <c r="D8" s="6939"/>
      <c r="E8" s="6939"/>
      <c r="F8" s="6941"/>
      <c r="G8" s="1979" t="s">
        <v>816</v>
      </c>
      <c r="H8" s="1980" t="s">
        <v>817</v>
      </c>
      <c r="I8" s="1981" t="s">
        <v>818</v>
      </c>
      <c r="J8" s="1982" t="s">
        <v>816</v>
      </c>
      <c r="K8" s="1983" t="s">
        <v>817</v>
      </c>
      <c r="L8" s="1984" t="s">
        <v>818</v>
      </c>
      <c r="M8" s="1985" t="s">
        <v>816</v>
      </c>
      <c r="N8" s="6952" t="s">
        <v>819</v>
      </c>
      <c r="O8" s="6953"/>
      <c r="P8" s="1986" t="s">
        <v>820</v>
      </c>
      <c r="Q8" s="1960"/>
      <c r="R8" s="1960"/>
      <c r="S8" s="3589"/>
      <c r="T8" s="3590"/>
      <c r="U8" s="3591"/>
      <c r="V8" s="3592"/>
      <c r="W8" s="3593"/>
      <c r="X8" s="3594"/>
      <c r="Y8" s="3589"/>
      <c r="Z8" s="3595" t="s">
        <v>190</v>
      </c>
      <c r="AA8" s="3596" t="s">
        <v>203</v>
      </c>
      <c r="AB8" s="3596" t="s">
        <v>204</v>
      </c>
      <c r="AC8" s="3597" t="s">
        <v>193</v>
      </c>
      <c r="AD8" s="3598"/>
      <c r="AE8" s="3589"/>
      <c r="AF8" s="1960"/>
      <c r="AG8" s="1960"/>
      <c r="AH8" s="1960"/>
      <c r="AI8" s="1960"/>
      <c r="AJ8" s="1960"/>
      <c r="AK8" s="1960"/>
      <c r="AL8" s="6975"/>
      <c r="AM8" s="6975"/>
      <c r="AN8" s="6988"/>
      <c r="AO8" s="6975"/>
      <c r="AP8" s="6991"/>
      <c r="AQ8" s="6992"/>
      <c r="AR8" s="6975"/>
      <c r="AS8" s="3599" t="s">
        <v>190</v>
      </c>
      <c r="AT8" s="3600" t="s">
        <v>203</v>
      </c>
      <c r="AU8" s="3600" t="s">
        <v>204</v>
      </c>
      <c r="AV8" s="3601" t="s">
        <v>193</v>
      </c>
      <c r="AW8" s="6996"/>
      <c r="AX8" s="6981"/>
      <c r="AY8" s="1960"/>
      <c r="AZ8" s="1960"/>
      <c r="BA8" s="1960"/>
      <c r="BB8" s="3602"/>
      <c r="BC8" s="3603" t="s">
        <v>854</v>
      </c>
      <c r="BD8" s="3604"/>
      <c r="BE8" s="3605"/>
      <c r="BF8" s="1960"/>
      <c r="BG8" s="1960"/>
      <c r="BH8" s="7001" t="str">
        <f>"انتاج قضايا العنف ضد المرأة  " &amp; الاعدادات!D2</f>
        <v xml:space="preserve">انتاج قضايا العنف ضد المرأة  عن شهر  يوليو لسنة 2026م </v>
      </c>
      <c r="BI8" s="7002"/>
      <c r="BJ8" s="7002"/>
      <c r="BK8" s="7002"/>
      <c r="BL8" s="7002"/>
      <c r="BM8" s="7002"/>
      <c r="BN8" s="7002"/>
      <c r="BO8" s="7002"/>
      <c r="BP8" s="7002"/>
      <c r="BQ8" s="7002"/>
      <c r="BR8" s="7002"/>
      <c r="BS8" s="7002"/>
      <c r="BT8" s="7002"/>
      <c r="BU8" s="7002"/>
      <c r="BV8" s="7002"/>
      <c r="BW8" s="7002"/>
      <c r="BX8" s="7002"/>
      <c r="BY8" s="7002"/>
      <c r="BZ8" s="7002"/>
      <c r="CA8" s="7002"/>
      <c r="CB8" s="7002"/>
      <c r="CC8" s="7002"/>
      <c r="CD8" s="7002"/>
      <c r="CE8" s="7002"/>
      <c r="CF8" s="7002"/>
      <c r="CG8" s="3606"/>
      <c r="CH8" s="3606"/>
      <c r="CI8" s="3607"/>
      <c r="CJ8" s="1960"/>
    </row>
    <row r="9" spans="1:88" ht="29.25" customHeight="1" thickTop="1" thickBot="1">
      <c r="A9" s="1960"/>
      <c r="B9" s="1960"/>
      <c r="C9" s="1644"/>
      <c r="D9" s="1645"/>
      <c r="E9" s="1645"/>
      <c r="F9" s="1646"/>
      <c r="G9" s="1647"/>
      <c r="H9" s="1648"/>
      <c r="I9" s="1649"/>
      <c r="J9" s="1650"/>
      <c r="K9" s="1651"/>
      <c r="L9" s="1652"/>
      <c r="M9" s="6954" t="s">
        <v>821</v>
      </c>
      <c r="N9" s="6955"/>
      <c r="O9" s="4329"/>
      <c r="P9" s="1653" t="s">
        <v>822</v>
      </c>
      <c r="Q9" s="1960"/>
      <c r="R9" s="1960"/>
      <c r="S9" s="3608" t="s">
        <v>380</v>
      </c>
      <c r="T9" s="3582" t="s">
        <v>837</v>
      </c>
      <c r="U9" s="3609" t="s">
        <v>23</v>
      </c>
      <c r="V9" s="3582" t="s">
        <v>37</v>
      </c>
      <c r="W9" s="3583" t="s">
        <v>381</v>
      </c>
      <c r="X9" s="3584" t="s">
        <v>383</v>
      </c>
      <c r="Y9" s="3610"/>
      <c r="Z9" s="3611"/>
      <c r="AA9" s="3612"/>
      <c r="AB9" s="3612"/>
      <c r="AC9" s="3613"/>
      <c r="AD9" s="3614"/>
      <c r="AE9" s="3610"/>
      <c r="AF9" s="1960"/>
      <c r="AG9" s="1960"/>
      <c r="AH9" s="1960"/>
      <c r="AI9" s="1960"/>
      <c r="AJ9" s="1960"/>
      <c r="AK9" s="1960"/>
      <c r="AL9" s="3615" t="s">
        <v>839</v>
      </c>
      <c r="AM9" s="3615" t="s">
        <v>234</v>
      </c>
      <c r="AN9" s="3616"/>
      <c r="AO9" s="3617" t="s">
        <v>21</v>
      </c>
      <c r="AP9" s="3618" t="s">
        <v>377</v>
      </c>
      <c r="AQ9" s="3619" t="s">
        <v>379</v>
      </c>
      <c r="AR9" s="3620"/>
      <c r="AS9" s="3621"/>
      <c r="AT9" s="3622"/>
      <c r="AU9" s="3623"/>
      <c r="AV9" s="3624" t="e">
        <v>#REF!</v>
      </c>
      <c r="AW9" s="3620"/>
      <c r="AX9" s="3625"/>
      <c r="AY9" s="1960"/>
      <c r="AZ9" s="1960"/>
      <c r="BA9" s="1960"/>
      <c r="BB9" s="3626"/>
      <c r="BC9" s="3627" t="s">
        <v>855</v>
      </c>
      <c r="BD9" s="3628"/>
      <c r="BE9" s="3629"/>
      <c r="BF9" s="1960"/>
      <c r="BG9" s="1960"/>
      <c r="BH9" s="1713"/>
      <c r="BI9" s="6901"/>
      <c r="BJ9" s="6901"/>
      <c r="BK9" s="6901"/>
      <c r="BL9" s="6901"/>
      <c r="BM9" s="6901"/>
      <c r="BN9" s="6901"/>
      <c r="BO9" s="6901"/>
      <c r="BP9" s="6901"/>
      <c r="BQ9" s="6901"/>
      <c r="BR9" s="6901"/>
      <c r="BS9" s="6901"/>
      <c r="BT9" s="6901"/>
      <c r="BU9" s="6901"/>
      <c r="BV9" s="6901"/>
      <c r="BW9" s="6901"/>
      <c r="BX9" s="6901"/>
      <c r="BY9" s="6901"/>
      <c r="BZ9" s="6901"/>
      <c r="CA9" s="6901"/>
      <c r="CB9" s="6901"/>
      <c r="CC9" s="6901"/>
      <c r="CD9" s="6901"/>
      <c r="CE9" s="6901"/>
      <c r="CF9" s="6901"/>
      <c r="CG9" s="6901"/>
      <c r="CH9" s="6901"/>
      <c r="CI9" s="3630"/>
      <c r="CJ9" s="1960"/>
    </row>
    <row r="10" spans="1:88" ht="47.4" thickBot="1">
      <c r="A10" s="1960"/>
      <c r="B10" s="1960"/>
      <c r="C10" s="1654"/>
      <c r="D10" s="1655"/>
      <c r="E10" s="1656"/>
      <c r="F10" s="1657"/>
      <c r="G10" s="1658"/>
      <c r="H10" s="1659"/>
      <c r="I10" s="1660"/>
      <c r="J10" s="1661"/>
      <c r="K10" s="1657"/>
      <c r="L10" s="1662"/>
      <c r="M10" s="6956" t="s">
        <v>823</v>
      </c>
      <c r="N10" s="6957"/>
      <c r="O10" s="4329"/>
      <c r="P10" s="1663" t="s">
        <v>822</v>
      </c>
      <c r="Q10" s="1960"/>
      <c r="R10" s="1960"/>
      <c r="S10" s="3631" t="s">
        <v>385</v>
      </c>
      <c r="T10" s="3632" t="s">
        <v>837</v>
      </c>
      <c r="U10" s="3633" t="s">
        <v>23</v>
      </c>
      <c r="V10" s="3632" t="s">
        <v>37</v>
      </c>
      <c r="W10" s="3634" t="s">
        <v>384</v>
      </c>
      <c r="X10" s="3635" t="s">
        <v>383</v>
      </c>
      <c r="Y10" s="3636"/>
      <c r="Z10" s="3637"/>
      <c r="AA10" s="3638"/>
      <c r="AB10" s="3638"/>
      <c r="AC10" s="3639"/>
      <c r="AD10" s="3640"/>
      <c r="AE10" s="3636"/>
      <c r="AF10" s="1960"/>
      <c r="AG10" s="1960"/>
      <c r="AH10" s="1960"/>
      <c r="AI10" s="1960"/>
      <c r="AJ10" s="1960"/>
      <c r="AK10" s="1960"/>
      <c r="AL10" s="3641" t="s">
        <v>840</v>
      </c>
      <c r="AM10" s="1655" t="s">
        <v>841</v>
      </c>
      <c r="AN10" s="3642" t="e">
        <v>#REF!</v>
      </c>
      <c r="AO10" s="3643" t="s">
        <v>386</v>
      </c>
      <c r="AP10" s="3644" t="s">
        <v>384</v>
      </c>
      <c r="AQ10" s="3619" t="s">
        <v>379</v>
      </c>
      <c r="AR10" s="3645"/>
      <c r="AS10" s="3646"/>
      <c r="AT10" s="3647"/>
      <c r="AU10" s="3648"/>
      <c r="AV10" s="3649" t="e">
        <v>#REF!</v>
      </c>
      <c r="AW10" s="3645"/>
      <c r="AX10" s="3650"/>
      <c r="AY10" s="1960"/>
      <c r="AZ10" s="1960"/>
      <c r="BA10" s="1960"/>
      <c r="BB10" s="3626"/>
      <c r="BC10" s="3627" t="s">
        <v>856</v>
      </c>
      <c r="BD10" s="3628"/>
      <c r="BE10" s="3629"/>
      <c r="BF10" s="1960"/>
      <c r="BG10" s="1960"/>
      <c r="BH10" s="6902" t="s">
        <v>208</v>
      </c>
      <c r="BI10" s="6903"/>
      <c r="BJ10" s="6903"/>
      <c r="BK10" s="6903"/>
      <c r="BL10" s="6904"/>
      <c r="BM10" s="6905" t="s">
        <v>93</v>
      </c>
      <c r="BN10" s="6906"/>
      <c r="BO10" s="6907"/>
      <c r="BP10" s="6905" t="s">
        <v>870</v>
      </c>
      <c r="BQ10" s="6906"/>
      <c r="BR10" s="6907"/>
      <c r="BS10" s="6905" t="s">
        <v>574</v>
      </c>
      <c r="BT10" s="6906"/>
      <c r="BU10" s="6906"/>
      <c r="BV10" s="6907"/>
      <c r="BW10" s="6908" t="s">
        <v>193</v>
      </c>
      <c r="BX10" s="6910" t="s">
        <v>871</v>
      </c>
      <c r="BY10" s="6908" t="s">
        <v>872</v>
      </c>
      <c r="BZ10" s="6912" t="s">
        <v>873</v>
      </c>
      <c r="CA10" s="6912"/>
      <c r="CB10" s="6912"/>
      <c r="CC10" s="6912"/>
      <c r="CD10" s="6912"/>
      <c r="CE10" s="6912"/>
      <c r="CF10" s="6912"/>
      <c r="CG10" s="6912"/>
      <c r="CH10" s="6912"/>
      <c r="CI10" s="6908" t="s">
        <v>226</v>
      </c>
      <c r="CJ10" s="1960"/>
    </row>
    <row r="11" spans="1:88" ht="61.5" customHeight="1" thickTop="1" thickBot="1">
      <c r="A11" s="1960"/>
      <c r="B11" s="1960"/>
      <c r="C11" s="1664"/>
      <c r="D11" s="6958" t="s">
        <v>824</v>
      </c>
      <c r="E11" s="6959"/>
      <c r="F11" s="6959"/>
      <c r="G11" s="6959"/>
      <c r="H11" s="6959"/>
      <c r="I11" s="6959"/>
      <c r="J11" s="6959"/>
      <c r="K11" s="6959"/>
      <c r="L11" s="1662"/>
      <c r="M11" s="6956" t="s">
        <v>825</v>
      </c>
      <c r="N11" s="6957"/>
      <c r="O11" s="4329"/>
      <c r="P11" s="1663" t="s">
        <v>822</v>
      </c>
      <c r="Q11" s="1960"/>
      <c r="R11" s="1960"/>
      <c r="S11" s="3631" t="s">
        <v>390</v>
      </c>
      <c r="T11" s="3632" t="s">
        <v>274</v>
      </c>
      <c r="U11" s="3633" t="s">
        <v>23</v>
      </c>
      <c r="V11" s="3632" t="s">
        <v>391</v>
      </c>
      <c r="W11" s="3634" t="s">
        <v>388</v>
      </c>
      <c r="X11" s="3635" t="s">
        <v>383</v>
      </c>
      <c r="Y11" s="3636"/>
      <c r="Z11" s="3637"/>
      <c r="AA11" s="3638"/>
      <c r="AB11" s="3638"/>
      <c r="AC11" s="3639"/>
      <c r="AD11" s="3640"/>
      <c r="AE11" s="3636"/>
      <c r="AF11" s="1960"/>
      <c r="AG11" s="1960"/>
      <c r="AH11" s="1960"/>
      <c r="AI11" s="1960"/>
      <c r="AJ11" s="1960"/>
      <c r="AK11" s="1960"/>
      <c r="AL11" s="1655" t="s">
        <v>389</v>
      </c>
      <c r="AM11" s="1655" t="s">
        <v>842</v>
      </c>
      <c r="AN11" s="3642" t="e">
        <v>#REF!</v>
      </c>
      <c r="AO11" s="3643" t="s">
        <v>50</v>
      </c>
      <c r="AP11" s="3644" t="s">
        <v>388</v>
      </c>
      <c r="AQ11" s="3619" t="s">
        <v>379</v>
      </c>
      <c r="AR11" s="3645"/>
      <c r="AS11" s="3646"/>
      <c r="AT11" s="3647"/>
      <c r="AU11" s="3648"/>
      <c r="AV11" s="3649" t="e">
        <v>#REF!</v>
      </c>
      <c r="AW11" s="3645"/>
      <c r="AX11" s="3650"/>
      <c r="AY11" s="1960"/>
      <c r="AZ11" s="1960"/>
      <c r="BA11" s="1960"/>
      <c r="BB11" s="3626"/>
      <c r="BC11" s="3627" t="s">
        <v>857</v>
      </c>
      <c r="BD11" s="3628"/>
      <c r="BE11" s="3629"/>
      <c r="BF11" s="1960"/>
      <c r="BG11" s="1960"/>
      <c r="BH11" s="3651" t="s">
        <v>487</v>
      </c>
      <c r="BI11" s="3652" t="s">
        <v>88</v>
      </c>
      <c r="BJ11" s="3653" t="s">
        <v>488</v>
      </c>
      <c r="BK11" s="3654" t="s">
        <v>90</v>
      </c>
      <c r="BL11" s="3655" t="s">
        <v>91</v>
      </c>
      <c r="BM11" s="3656" t="s">
        <v>874</v>
      </c>
      <c r="BN11" s="3657" t="s">
        <v>875</v>
      </c>
      <c r="BO11" s="3654" t="s">
        <v>876</v>
      </c>
      <c r="BP11" s="3654" t="s">
        <v>366</v>
      </c>
      <c r="BQ11" s="3658" t="s">
        <v>877</v>
      </c>
      <c r="BR11" s="3655" t="s">
        <v>876</v>
      </c>
      <c r="BS11" s="3656" t="s">
        <v>878</v>
      </c>
      <c r="BT11" s="3657" t="s">
        <v>879</v>
      </c>
      <c r="BU11" s="3657" t="s">
        <v>880</v>
      </c>
      <c r="BV11" s="3659" t="s">
        <v>593</v>
      </c>
      <c r="BW11" s="6909"/>
      <c r="BX11" s="6911"/>
      <c r="BY11" s="6909"/>
      <c r="BZ11" s="3660" t="s">
        <v>572</v>
      </c>
      <c r="CA11" s="3661" t="s">
        <v>881</v>
      </c>
      <c r="CB11" s="3662" t="s">
        <v>882</v>
      </c>
      <c r="CC11" s="3660" t="s">
        <v>883</v>
      </c>
      <c r="CD11" s="3660" t="s">
        <v>884</v>
      </c>
      <c r="CE11" s="3660" t="s">
        <v>885</v>
      </c>
      <c r="CF11" s="3660" t="s">
        <v>886</v>
      </c>
      <c r="CG11" s="3660" t="s">
        <v>887</v>
      </c>
      <c r="CH11" s="3663" t="s">
        <v>193</v>
      </c>
      <c r="CI11" s="6909"/>
      <c r="CJ11" s="1960"/>
    </row>
    <row r="12" spans="1:88" ht="53.4" thickBot="1">
      <c r="A12" s="1960"/>
      <c r="B12" s="1960"/>
      <c r="C12" s="1664"/>
      <c r="D12" s="6960"/>
      <c r="E12" s="6961"/>
      <c r="F12" s="6961"/>
      <c r="G12" s="6961"/>
      <c r="H12" s="6961"/>
      <c r="I12" s="6961"/>
      <c r="J12" s="6961"/>
      <c r="K12" s="6961"/>
      <c r="L12" s="1662"/>
      <c r="M12" s="6956" t="s">
        <v>826</v>
      </c>
      <c r="N12" s="6957"/>
      <c r="O12" s="4329"/>
      <c r="P12" s="1663" t="s">
        <v>822</v>
      </c>
      <c r="Q12" s="1960"/>
      <c r="R12" s="1960"/>
      <c r="S12" s="3631" t="s">
        <v>394</v>
      </c>
      <c r="T12" s="3632" t="s">
        <v>282</v>
      </c>
      <c r="U12" s="3633" t="s">
        <v>23</v>
      </c>
      <c r="V12" s="3632" t="s">
        <v>53</v>
      </c>
      <c r="W12" s="3634" t="s">
        <v>393</v>
      </c>
      <c r="X12" s="3635" t="s">
        <v>383</v>
      </c>
      <c r="Y12" s="3636"/>
      <c r="Z12" s="3637"/>
      <c r="AA12" s="3638"/>
      <c r="AB12" s="3638"/>
      <c r="AC12" s="3639"/>
      <c r="AD12" s="3640"/>
      <c r="AE12" s="3636"/>
      <c r="AF12" s="1960"/>
      <c r="AG12" s="1960"/>
      <c r="AH12" s="1960"/>
      <c r="AI12" s="1960"/>
      <c r="AJ12" s="1960"/>
      <c r="AK12" s="1960"/>
      <c r="AL12" s="1655" t="s">
        <v>392</v>
      </c>
      <c r="AM12" s="1655" t="s">
        <v>278</v>
      </c>
      <c r="AN12" s="3642" t="e">
        <v>#REF!</v>
      </c>
      <c r="AO12" s="3643" t="s">
        <v>21</v>
      </c>
      <c r="AP12" s="3644" t="s">
        <v>393</v>
      </c>
      <c r="AQ12" s="3619" t="s">
        <v>379</v>
      </c>
      <c r="AR12" s="3645"/>
      <c r="AS12" s="3646"/>
      <c r="AT12" s="3647"/>
      <c r="AU12" s="3648"/>
      <c r="AV12" s="3649" t="e">
        <v>#REF!</v>
      </c>
      <c r="AW12" s="3645"/>
      <c r="AX12" s="3650"/>
      <c r="AY12" s="1960"/>
      <c r="AZ12" s="1960"/>
      <c r="BA12" s="1960"/>
      <c r="BB12" s="3626"/>
      <c r="BC12" s="3627" t="s">
        <v>858</v>
      </c>
      <c r="BD12" s="3628"/>
      <c r="BE12" s="3629"/>
      <c r="BF12" s="1960"/>
      <c r="BG12" s="1960"/>
      <c r="BH12" s="6913" t="s">
        <v>888</v>
      </c>
      <c r="BI12" s="3664" t="s">
        <v>503</v>
      </c>
      <c r="BJ12" s="3665"/>
      <c r="BK12" s="6915" t="s">
        <v>50</v>
      </c>
      <c r="BL12" s="3666" t="s">
        <v>889</v>
      </c>
      <c r="BM12" s="3667"/>
      <c r="BN12" s="3668"/>
      <c r="BO12" s="3733">
        <f>BN12+BM12</f>
        <v>0</v>
      </c>
      <c r="BP12" s="3669"/>
      <c r="BQ12" s="3668"/>
      <c r="BR12" s="3747">
        <f>BQ12+BP12</f>
        <v>0</v>
      </c>
      <c r="BS12" s="3669"/>
      <c r="BT12" s="3670"/>
      <c r="BU12" s="3668"/>
      <c r="BV12" s="3733">
        <f>BU12+BT12+BS12</f>
        <v>0</v>
      </c>
      <c r="BW12" s="3671"/>
      <c r="BX12" s="3733">
        <f>BW12+BV12+BR12</f>
        <v>0</v>
      </c>
      <c r="BY12" s="3669"/>
      <c r="BZ12" s="3670"/>
      <c r="CA12" s="3670"/>
      <c r="CB12" s="3670"/>
      <c r="CC12" s="3670"/>
      <c r="CD12" s="3670"/>
      <c r="CE12" s="3670"/>
      <c r="CF12" s="3670"/>
      <c r="CG12" s="3670"/>
      <c r="CH12" s="3668"/>
      <c r="CI12" s="3747">
        <f>SUM(BZ12:CH12)</f>
        <v>0</v>
      </c>
      <c r="CJ12" s="1960"/>
    </row>
    <row r="13" spans="1:88" ht="53.4" thickBot="1">
      <c r="A13" s="1960"/>
      <c r="B13" s="1960"/>
      <c r="C13" s="1665"/>
      <c r="D13" s="6960"/>
      <c r="E13" s="6961"/>
      <c r="F13" s="6961"/>
      <c r="G13" s="6961"/>
      <c r="H13" s="6961"/>
      <c r="I13" s="6961"/>
      <c r="J13" s="6961"/>
      <c r="K13" s="6961"/>
      <c r="L13" s="1662"/>
      <c r="M13" s="6956" t="s">
        <v>827</v>
      </c>
      <c r="N13" s="6957"/>
      <c r="O13" s="4330"/>
      <c r="P13" s="1663" t="s">
        <v>822</v>
      </c>
      <c r="Q13" s="1960"/>
      <c r="R13" s="1960"/>
      <c r="S13" s="3631" t="s">
        <v>396</v>
      </c>
      <c r="T13" s="3632" t="s">
        <v>290</v>
      </c>
      <c r="U13" s="3633" t="s">
        <v>23</v>
      </c>
      <c r="V13" s="3632" t="s">
        <v>391</v>
      </c>
      <c r="W13" s="3634" t="s">
        <v>395</v>
      </c>
      <c r="X13" s="3635" t="s">
        <v>383</v>
      </c>
      <c r="Y13" s="3636"/>
      <c r="Z13" s="3637"/>
      <c r="AA13" s="3672"/>
      <c r="AB13" s="3638"/>
      <c r="AC13" s="3639"/>
      <c r="AD13" s="3640"/>
      <c r="AE13" s="3636"/>
      <c r="AF13" s="1960"/>
      <c r="AG13" s="1960"/>
      <c r="AH13" s="1960"/>
      <c r="AI13" s="1960"/>
      <c r="AJ13" s="1960"/>
      <c r="AK13" s="1960"/>
      <c r="AL13" s="1655" t="s">
        <v>843</v>
      </c>
      <c r="AM13" s="1655" t="s">
        <v>286</v>
      </c>
      <c r="AN13" s="3642" t="e">
        <v>#REF!</v>
      </c>
      <c r="AO13" s="3643" t="s">
        <v>32</v>
      </c>
      <c r="AP13" s="3644" t="s">
        <v>395</v>
      </c>
      <c r="AQ13" s="3619" t="s">
        <v>379</v>
      </c>
      <c r="AR13" s="3645"/>
      <c r="AS13" s="3646"/>
      <c r="AT13" s="3647"/>
      <c r="AU13" s="3648"/>
      <c r="AV13" s="3649" t="e">
        <v>#REF!</v>
      </c>
      <c r="AW13" s="3645"/>
      <c r="AX13" s="3650"/>
      <c r="AY13" s="1960"/>
      <c r="AZ13" s="1960"/>
      <c r="BA13" s="1960"/>
      <c r="BB13" s="3626"/>
      <c r="BC13" s="3627" t="s">
        <v>859</v>
      </c>
      <c r="BD13" s="3628"/>
      <c r="BE13" s="3629"/>
      <c r="BF13" s="1960"/>
      <c r="BG13" s="1960"/>
      <c r="BH13" s="6914"/>
      <c r="BI13" s="3673" t="s">
        <v>504</v>
      </c>
      <c r="BJ13" s="3665"/>
      <c r="BK13" s="6916"/>
      <c r="BL13" s="3674" t="s">
        <v>890</v>
      </c>
      <c r="BM13" s="3675"/>
      <c r="BN13" s="3676"/>
      <c r="BO13" s="3747">
        <f t="shared" ref="BO13:BO30" si="0">BN13+BM13</f>
        <v>0</v>
      </c>
      <c r="BP13" s="3677"/>
      <c r="BQ13" s="3676"/>
      <c r="BR13" s="3747">
        <f>BQ13+BP13</f>
        <v>0</v>
      </c>
      <c r="BS13" s="3677"/>
      <c r="BT13" s="3678"/>
      <c r="BU13" s="3676"/>
      <c r="BV13" s="3734">
        <f>BU13+BT13+BS13</f>
        <v>0</v>
      </c>
      <c r="BW13" s="3679"/>
      <c r="BX13" s="3747">
        <f>BW13+BV13+BR13</f>
        <v>0</v>
      </c>
      <c r="BY13" s="3669"/>
      <c r="BZ13" s="3678"/>
      <c r="CA13" s="3678"/>
      <c r="CB13" s="3678"/>
      <c r="CC13" s="3678"/>
      <c r="CD13" s="3678"/>
      <c r="CE13" s="3678"/>
      <c r="CF13" s="3678"/>
      <c r="CG13" s="3678"/>
      <c r="CH13" s="3676"/>
      <c r="CI13" s="3747">
        <f>SUM(BZ13:CH13)</f>
        <v>0</v>
      </c>
      <c r="CJ13" s="1960"/>
    </row>
    <row r="14" spans="1:88" ht="42.6" thickBot="1">
      <c r="A14" s="1960"/>
      <c r="B14" s="1960"/>
      <c r="C14" s="1664"/>
      <c r="D14" s="6962"/>
      <c r="E14" s="6963"/>
      <c r="F14" s="6963"/>
      <c r="G14" s="6963"/>
      <c r="H14" s="6963"/>
      <c r="I14" s="6963"/>
      <c r="J14" s="6963"/>
      <c r="K14" s="6963"/>
      <c r="L14" s="1662"/>
      <c r="M14" s="6956" t="s">
        <v>828</v>
      </c>
      <c r="N14" s="6957"/>
      <c r="O14" s="4330"/>
      <c r="P14" s="1663" t="s">
        <v>822</v>
      </c>
      <c r="Q14" s="1960"/>
      <c r="R14" s="1960"/>
      <c r="S14" s="3631" t="s">
        <v>397</v>
      </c>
      <c r="T14" s="3632" t="s">
        <v>294</v>
      </c>
      <c r="U14" s="3633" t="s">
        <v>23</v>
      </c>
      <c r="V14" s="3632" t="s">
        <v>21</v>
      </c>
      <c r="W14" s="3634" t="s">
        <v>398</v>
      </c>
      <c r="X14" s="3635" t="s">
        <v>383</v>
      </c>
      <c r="Y14" s="3636"/>
      <c r="Z14" s="3637"/>
      <c r="AA14" s="3638"/>
      <c r="AB14" s="3638"/>
      <c r="AC14" s="3639"/>
      <c r="AD14" s="3640"/>
      <c r="AE14" s="3636"/>
      <c r="AF14" s="1960"/>
      <c r="AG14" s="1960"/>
      <c r="AH14" s="1960"/>
      <c r="AI14" s="1960"/>
      <c r="AJ14" s="1960"/>
      <c r="AK14" s="1960"/>
      <c r="AL14" s="1655" t="s">
        <v>844</v>
      </c>
      <c r="AM14" s="1655" t="s">
        <v>845</v>
      </c>
      <c r="AN14" s="3642" t="e">
        <v>#REF!</v>
      </c>
      <c r="AO14" s="3643" t="s">
        <v>386</v>
      </c>
      <c r="AP14" s="3644" t="s">
        <v>398</v>
      </c>
      <c r="AQ14" s="3619" t="s">
        <v>379</v>
      </c>
      <c r="AR14" s="3645"/>
      <c r="AS14" s="3646"/>
      <c r="AT14" s="3647"/>
      <c r="AU14" s="3648"/>
      <c r="AV14" s="3649" t="e">
        <v>#REF!</v>
      </c>
      <c r="AW14" s="3645"/>
      <c r="AX14" s="3650"/>
      <c r="AY14" s="1960"/>
      <c r="AZ14" s="1960"/>
      <c r="BA14" s="1960"/>
      <c r="BB14" s="3626"/>
      <c r="BC14" s="3627" t="s">
        <v>860</v>
      </c>
      <c r="BD14" s="3628"/>
      <c r="BE14" s="3629"/>
      <c r="BF14" s="1960"/>
      <c r="BG14" s="1960"/>
      <c r="BH14" s="6914"/>
      <c r="BI14" s="3680" t="s">
        <v>505</v>
      </c>
      <c r="BJ14" s="3665" t="s">
        <v>33</v>
      </c>
      <c r="BK14" s="6917"/>
      <c r="BL14" s="3681" t="s">
        <v>891</v>
      </c>
      <c r="BM14" s="3677"/>
      <c r="BN14" s="3676"/>
      <c r="BO14" s="3747">
        <f t="shared" si="0"/>
        <v>0</v>
      </c>
      <c r="BP14" s="3677"/>
      <c r="BQ14" s="3676"/>
      <c r="BR14" s="3747">
        <f>BQ14+BP14</f>
        <v>0</v>
      </c>
      <c r="BS14" s="3677"/>
      <c r="BT14" s="3678"/>
      <c r="BU14" s="3676"/>
      <c r="BV14" s="3734">
        <f>BU14+BT14+BS14</f>
        <v>0</v>
      </c>
      <c r="BW14" s="3679"/>
      <c r="BX14" s="3747">
        <f>BW14+BV14+BR14</f>
        <v>0</v>
      </c>
      <c r="BY14" s="3669"/>
      <c r="BZ14" s="3678"/>
      <c r="CA14" s="3678"/>
      <c r="CB14" s="3678"/>
      <c r="CC14" s="3678"/>
      <c r="CD14" s="3678"/>
      <c r="CE14" s="3678"/>
      <c r="CF14" s="3678"/>
      <c r="CG14" s="3678"/>
      <c r="CH14" s="3676"/>
      <c r="CI14" s="3747">
        <f>SUM(BZ14:CH14)</f>
        <v>0</v>
      </c>
      <c r="CJ14" s="1960"/>
    </row>
    <row r="15" spans="1:88" ht="45.75" customHeight="1" thickBot="1">
      <c r="A15" s="1960"/>
      <c r="B15" s="1960"/>
      <c r="C15" s="1654"/>
      <c r="D15" s="1645"/>
      <c r="E15" s="1666"/>
      <c r="F15" s="1666"/>
      <c r="G15" s="1666"/>
      <c r="H15" s="1666"/>
      <c r="I15" s="1666"/>
      <c r="J15" s="1666"/>
      <c r="K15" s="1651"/>
      <c r="L15" s="1662"/>
      <c r="M15" s="6965" t="s">
        <v>829</v>
      </c>
      <c r="N15" s="6966"/>
      <c r="O15" s="4330"/>
      <c r="P15" s="1667" t="s">
        <v>822</v>
      </c>
      <c r="Q15" s="1960"/>
      <c r="R15" s="1960"/>
      <c r="S15" s="3631" t="s">
        <v>399</v>
      </c>
      <c r="T15" s="3632" t="s">
        <v>306</v>
      </c>
      <c r="U15" s="3633" t="s">
        <v>23</v>
      </c>
      <c r="V15" s="3632" t="s">
        <v>235</v>
      </c>
      <c r="W15" s="3634" t="s">
        <v>400</v>
      </c>
      <c r="X15" s="3635" t="s">
        <v>383</v>
      </c>
      <c r="Y15" s="3636"/>
      <c r="Z15" s="3637"/>
      <c r="AA15" s="3638"/>
      <c r="AB15" s="3638"/>
      <c r="AC15" s="3639"/>
      <c r="AD15" s="3640"/>
      <c r="AE15" s="3636"/>
      <c r="AF15" s="1960"/>
      <c r="AG15" s="1960"/>
      <c r="AH15" s="1960"/>
      <c r="AI15" s="1960"/>
      <c r="AJ15" s="1960"/>
      <c r="AK15" s="1960"/>
      <c r="AL15" s="1655" t="s">
        <v>846</v>
      </c>
      <c r="AM15" s="1655" t="s">
        <v>306</v>
      </c>
      <c r="AN15" s="3642" t="e">
        <v>#REF!</v>
      </c>
      <c r="AO15" s="3643" t="s">
        <v>21</v>
      </c>
      <c r="AP15" s="3644" t="s">
        <v>400</v>
      </c>
      <c r="AQ15" s="3619" t="s">
        <v>379</v>
      </c>
      <c r="AR15" s="3645"/>
      <c r="AS15" s="3646"/>
      <c r="AT15" s="3647"/>
      <c r="AU15" s="3648"/>
      <c r="AV15" s="3649" t="e">
        <v>#REF!</v>
      </c>
      <c r="AW15" s="3645"/>
      <c r="AX15" s="3650"/>
      <c r="AY15" s="1960"/>
      <c r="AZ15" s="1960"/>
      <c r="BA15" s="1960"/>
      <c r="BB15" s="3626"/>
      <c r="BC15" s="3627" t="s">
        <v>861</v>
      </c>
      <c r="BD15" s="3628"/>
      <c r="BE15" s="3629"/>
      <c r="BF15" s="1960"/>
      <c r="BG15" s="1960"/>
      <c r="BH15" s="6914"/>
      <c r="BI15" s="3682"/>
      <c r="BJ15" s="3665"/>
      <c r="BK15" s="6918"/>
      <c r="BL15" s="3683"/>
      <c r="BM15" s="3684"/>
      <c r="BN15" s="3685"/>
      <c r="BO15" s="3748">
        <f t="shared" si="0"/>
        <v>0</v>
      </c>
      <c r="BP15" s="3686"/>
      <c r="BQ15" s="3685"/>
      <c r="BR15" s="3748">
        <f>BQ15+BP15</f>
        <v>0</v>
      </c>
      <c r="BS15" s="3686"/>
      <c r="BT15" s="3687"/>
      <c r="BU15" s="3685"/>
      <c r="BV15" s="3688"/>
      <c r="BW15" s="3689"/>
      <c r="BX15" s="3748">
        <f>BW15+BV15+BR15</f>
        <v>0</v>
      </c>
      <c r="BY15" s="3690"/>
      <c r="BZ15" s="3687"/>
      <c r="CA15" s="3687"/>
      <c r="CB15" s="3687"/>
      <c r="CC15" s="3687"/>
      <c r="CD15" s="3687"/>
      <c r="CE15" s="3687"/>
      <c r="CF15" s="3687"/>
      <c r="CG15" s="3687"/>
      <c r="CH15" s="3685"/>
      <c r="CI15" s="3748">
        <f>SUM(BZ15:CH15)</f>
        <v>0</v>
      </c>
      <c r="CJ15" s="1960"/>
    </row>
    <row r="16" spans="1:88" ht="141" customHeight="1" thickTop="1" thickBot="1">
      <c r="A16" s="1960"/>
      <c r="B16" s="1960"/>
      <c r="C16" s="1668"/>
      <c r="D16" s="1669"/>
      <c r="E16" s="1670"/>
      <c r="F16" s="1670"/>
      <c r="G16" s="1670"/>
      <c r="H16" s="1670"/>
      <c r="I16" s="1670"/>
      <c r="J16" s="1670"/>
      <c r="K16" s="1671"/>
      <c r="L16" s="1672"/>
      <c r="M16" s="6967" t="s">
        <v>830</v>
      </c>
      <c r="N16" s="6968"/>
      <c r="O16" s="4331">
        <f>SUM(O9:O15)</f>
        <v>0</v>
      </c>
      <c r="P16" s="1673" t="s">
        <v>822</v>
      </c>
      <c r="Q16" s="1960"/>
      <c r="R16" s="1960"/>
      <c r="S16" s="3691" t="s">
        <v>402</v>
      </c>
      <c r="T16" s="3595" t="s">
        <v>318</v>
      </c>
      <c r="U16" s="3692" t="s">
        <v>23</v>
      </c>
      <c r="V16" s="3595" t="s">
        <v>21</v>
      </c>
      <c r="W16" s="3596" t="s">
        <v>404</v>
      </c>
      <c r="X16" s="3597" t="s">
        <v>383</v>
      </c>
      <c r="Y16" s="3693"/>
      <c r="Z16" s="3694"/>
      <c r="AA16" s="3695"/>
      <c r="AB16" s="3695"/>
      <c r="AC16" s="3696"/>
      <c r="AD16" s="3697"/>
      <c r="AE16" s="3693"/>
      <c r="AF16" s="1960"/>
      <c r="AG16" s="1960"/>
      <c r="AH16" s="1960"/>
      <c r="AI16" s="1960"/>
      <c r="AJ16" s="1960"/>
      <c r="AK16" s="1960"/>
      <c r="AL16" s="3615" t="s">
        <v>402</v>
      </c>
      <c r="AM16" s="3615" t="s">
        <v>403</v>
      </c>
      <c r="AN16" s="3698" t="e">
        <v>#REF!</v>
      </c>
      <c r="AO16" s="3699" t="s">
        <v>32</v>
      </c>
      <c r="AP16" s="3644" t="s">
        <v>404</v>
      </c>
      <c r="AQ16" s="3619" t="s">
        <v>379</v>
      </c>
      <c r="AR16" s="3645"/>
      <c r="AS16" s="3646"/>
      <c r="AT16" s="3647"/>
      <c r="AU16" s="3648"/>
      <c r="AV16" s="3649" t="e">
        <v>#REF!</v>
      </c>
      <c r="AW16" s="3645"/>
      <c r="AX16" s="3650"/>
      <c r="AY16" s="1960"/>
      <c r="AZ16" s="1960"/>
      <c r="BA16" s="1960"/>
      <c r="BB16" s="3626"/>
      <c r="BC16" s="3627" t="s">
        <v>862</v>
      </c>
      <c r="BD16" s="3628"/>
      <c r="BE16" s="3629"/>
      <c r="BF16" s="1960"/>
      <c r="BG16" s="1960"/>
      <c r="BH16" s="6998" t="s">
        <v>892</v>
      </c>
      <c r="BI16" s="6999"/>
      <c r="BJ16" s="6999"/>
      <c r="BK16" s="6999"/>
      <c r="BL16" s="7000"/>
      <c r="BM16" s="3735">
        <f>SUM(BM12:BM15)</f>
        <v>0</v>
      </c>
      <c r="BN16" s="3736">
        <f>SUM(BN12:BN15)</f>
        <v>0</v>
      </c>
      <c r="BO16" s="3743">
        <f t="shared" si="0"/>
        <v>0</v>
      </c>
      <c r="BP16" s="3735">
        <f t="shared" ref="BP16:BX16" si="1">SUM(BP12:BP15)</f>
        <v>0</v>
      </c>
      <c r="BQ16" s="3736">
        <f t="shared" si="1"/>
        <v>0</v>
      </c>
      <c r="BR16" s="3743">
        <f t="shared" si="1"/>
        <v>0</v>
      </c>
      <c r="BS16" s="3737">
        <f t="shared" si="1"/>
        <v>0</v>
      </c>
      <c r="BT16" s="3737">
        <f t="shared" si="1"/>
        <v>0</v>
      </c>
      <c r="BU16" s="3738">
        <f t="shared" si="1"/>
        <v>0</v>
      </c>
      <c r="BV16" s="3741">
        <f t="shared" si="1"/>
        <v>0</v>
      </c>
      <c r="BW16" s="3736">
        <f t="shared" si="1"/>
        <v>0</v>
      </c>
      <c r="BX16" s="3743">
        <f t="shared" si="1"/>
        <v>0</v>
      </c>
      <c r="BY16" s="3735">
        <f>BY15+BY14+BY13+BY12</f>
        <v>0</v>
      </c>
      <c r="BZ16" s="3735">
        <f t="shared" ref="BZ16:CI16" si="2">SUM(BZ12:BZ15)</f>
        <v>0</v>
      </c>
      <c r="CA16" s="3735">
        <f t="shared" si="2"/>
        <v>0</v>
      </c>
      <c r="CB16" s="3735">
        <f t="shared" si="2"/>
        <v>0</v>
      </c>
      <c r="CC16" s="3735">
        <f t="shared" si="2"/>
        <v>0</v>
      </c>
      <c r="CD16" s="3735">
        <f t="shared" si="2"/>
        <v>0</v>
      </c>
      <c r="CE16" s="3735">
        <f t="shared" si="2"/>
        <v>0</v>
      </c>
      <c r="CF16" s="3735">
        <f t="shared" si="2"/>
        <v>0</v>
      </c>
      <c r="CG16" s="3735">
        <f t="shared" si="2"/>
        <v>0</v>
      </c>
      <c r="CH16" s="3736">
        <f t="shared" si="2"/>
        <v>0</v>
      </c>
      <c r="CI16" s="3743">
        <f t="shared" si="2"/>
        <v>0</v>
      </c>
      <c r="CJ16" s="1960"/>
    </row>
    <row r="17" spans="1:88" ht="21" customHeight="1" thickTop="1">
      <c r="A17" s="1960"/>
      <c r="B17" s="1960"/>
      <c r="C17" s="6969" t="s">
        <v>406</v>
      </c>
      <c r="D17" s="6969"/>
      <c r="E17" s="6969"/>
      <c r="F17" s="1675"/>
      <c r="G17" s="1675"/>
      <c r="H17" s="1675"/>
      <c r="I17" s="1675"/>
      <c r="J17" s="1675"/>
      <c r="K17" s="1675"/>
      <c r="L17" s="6970"/>
      <c r="M17" s="6970"/>
      <c r="N17" s="6970"/>
      <c r="O17" s="6970"/>
      <c r="P17" s="6970"/>
      <c r="Q17" s="1960"/>
      <c r="R17" s="1960"/>
      <c r="S17" s="3700"/>
      <c r="T17" s="3700"/>
      <c r="U17" s="3700"/>
      <c r="V17" s="3700"/>
      <c r="W17" s="3700"/>
      <c r="X17" s="3700"/>
      <c r="Y17" s="3701"/>
      <c r="Z17" s="3701"/>
      <c r="AA17" s="3701"/>
      <c r="AB17" s="3701"/>
      <c r="AC17" s="3701"/>
      <c r="AD17" s="3701"/>
      <c r="AE17" s="3701"/>
      <c r="AF17" s="1960"/>
      <c r="AG17" s="1960"/>
      <c r="AH17" s="1960"/>
      <c r="AI17" s="1960"/>
      <c r="AJ17" s="1960"/>
      <c r="AK17" s="1960"/>
      <c r="AL17" s="3702" t="s">
        <v>406</v>
      </c>
      <c r="AM17" s="3702"/>
      <c r="AN17" s="3702"/>
      <c r="AO17" s="6976" t="s">
        <v>847</v>
      </c>
      <c r="AP17" s="6976"/>
      <c r="AQ17" s="6976"/>
      <c r="AR17" s="3702"/>
      <c r="AS17" s="3702"/>
      <c r="AT17" s="6976" t="s">
        <v>561</v>
      </c>
      <c r="AU17" s="6976"/>
      <c r="AV17" s="6976"/>
      <c r="AW17" s="6976"/>
      <c r="AX17" s="3703"/>
      <c r="AY17" s="1960"/>
      <c r="AZ17" s="1960"/>
      <c r="BA17" s="1960"/>
      <c r="BB17" s="3704"/>
      <c r="BC17" s="3627" t="s">
        <v>863</v>
      </c>
      <c r="BD17" s="3628"/>
      <c r="BE17" s="3629"/>
      <c r="BF17" s="1960"/>
      <c r="BG17" s="1960"/>
      <c r="BH17" s="6930" t="s">
        <v>893</v>
      </c>
      <c r="BI17" s="1714" t="s">
        <v>511</v>
      </c>
      <c r="BJ17" s="1715"/>
      <c r="BK17" s="6915" t="s">
        <v>50</v>
      </c>
      <c r="BL17" s="6928" t="s">
        <v>894</v>
      </c>
      <c r="BM17" s="3667"/>
      <c r="BN17" s="3668"/>
      <c r="BO17" s="3747">
        <f t="shared" si="0"/>
        <v>0</v>
      </c>
      <c r="BP17" s="3669"/>
      <c r="BQ17" s="3668"/>
      <c r="BR17" s="3733">
        <f>BQ17+BP17</f>
        <v>0</v>
      </c>
      <c r="BS17" s="3706"/>
      <c r="BT17" s="3707"/>
      <c r="BU17" s="3708"/>
      <c r="BV17" s="3733">
        <f>BU17+BT17+BS17</f>
        <v>0</v>
      </c>
      <c r="BW17" s="3671"/>
      <c r="BX17" s="3747">
        <f>BW17+BV17+BR17</f>
        <v>0</v>
      </c>
      <c r="BY17" s="3669"/>
      <c r="BZ17" s="3670"/>
      <c r="CA17" s="3670"/>
      <c r="CB17" s="3670"/>
      <c r="CC17" s="3670"/>
      <c r="CD17" s="3670"/>
      <c r="CE17" s="3670"/>
      <c r="CF17" s="3670"/>
      <c r="CG17" s="3670"/>
      <c r="CH17" s="3668"/>
      <c r="CI17" s="3747">
        <f>SUM(BZ17:CH17)</f>
        <v>0</v>
      </c>
      <c r="CJ17" s="1960"/>
    </row>
    <row r="18" spans="1:88" ht="30.6" thickBot="1">
      <c r="A18" s="1960"/>
      <c r="B18" s="1960"/>
      <c r="C18" s="6970" t="s">
        <v>831</v>
      </c>
      <c r="D18" s="6970"/>
      <c r="E18" s="6970"/>
      <c r="F18" s="6971" t="s">
        <v>832</v>
      </c>
      <c r="G18" s="6971"/>
      <c r="H18" s="6971"/>
      <c r="I18" s="6971"/>
      <c r="J18" s="6971"/>
      <c r="K18" s="1674"/>
      <c r="L18" s="6970" t="s">
        <v>833</v>
      </c>
      <c r="M18" s="6970"/>
      <c r="N18" s="6970"/>
      <c r="O18" s="6970"/>
      <c r="P18" s="6970"/>
      <c r="Q18" s="1960"/>
      <c r="R18" s="1960"/>
      <c r="S18" s="6997" t="s">
        <v>406</v>
      </c>
      <c r="T18" s="6997"/>
      <c r="U18" s="3709"/>
      <c r="V18" s="3710"/>
      <c r="W18" s="6997"/>
      <c r="X18" s="6997"/>
      <c r="Y18" s="6997"/>
      <c r="Z18" s="6997"/>
      <c r="AA18" s="3709"/>
      <c r="AB18" s="6997" t="s">
        <v>561</v>
      </c>
      <c r="AC18" s="6997"/>
      <c r="AD18" s="6997"/>
      <c r="AE18" s="3701"/>
      <c r="AF18" s="1960"/>
      <c r="AG18" s="1960"/>
      <c r="AH18" s="1960"/>
      <c r="AI18" s="1960"/>
      <c r="AJ18" s="1960"/>
      <c r="AK18" s="1960"/>
      <c r="AL18" s="3702"/>
      <c r="AM18" s="3702"/>
      <c r="AN18" s="3702"/>
      <c r="AO18" s="1960"/>
      <c r="AP18" s="1960"/>
      <c r="AQ18" s="1960"/>
      <c r="AR18" s="3702"/>
      <c r="AS18" s="3702"/>
      <c r="AT18" s="1960"/>
      <c r="AU18" s="1960"/>
      <c r="AV18" s="3702"/>
      <c r="AW18" s="3703"/>
      <c r="AX18" s="3703"/>
      <c r="AY18" s="1960"/>
      <c r="AZ18" s="1960"/>
      <c r="BA18" s="1960"/>
      <c r="BB18" s="3711"/>
      <c r="BC18" s="3712" t="s">
        <v>864</v>
      </c>
      <c r="BD18" s="3713"/>
      <c r="BE18" s="3714"/>
      <c r="BF18" s="1960"/>
      <c r="BG18" s="1960"/>
      <c r="BH18" s="6931"/>
      <c r="BI18" s="1716" t="s">
        <v>512</v>
      </c>
      <c r="BJ18" s="1715"/>
      <c r="BK18" s="6916"/>
      <c r="BL18" s="6929"/>
      <c r="BM18" s="3675"/>
      <c r="BN18" s="3676"/>
      <c r="BO18" s="3747">
        <f t="shared" si="0"/>
        <v>0</v>
      </c>
      <c r="BP18" s="3677"/>
      <c r="BQ18" s="3676"/>
      <c r="BR18" s="3747">
        <f>BQ18+BP18</f>
        <v>0</v>
      </c>
      <c r="BS18" s="3715"/>
      <c r="BT18" s="3716"/>
      <c r="BU18" s="3717"/>
      <c r="BV18" s="3734">
        <f t="shared" ref="BV18:BV20" si="3">BU18+BT18+BS18</f>
        <v>0</v>
      </c>
      <c r="BW18" s="3679"/>
      <c r="BX18" s="3747">
        <f>BW18+BV18+BR18</f>
        <v>0</v>
      </c>
      <c r="BY18" s="3669"/>
      <c r="BZ18" s="3678"/>
      <c r="CA18" s="3678"/>
      <c r="CB18" s="3678"/>
      <c r="CC18" s="3678"/>
      <c r="CD18" s="3678"/>
      <c r="CE18" s="3678"/>
      <c r="CF18" s="3678"/>
      <c r="CG18" s="3678"/>
      <c r="CH18" s="3676"/>
      <c r="CI18" s="3747">
        <f>SUM(BZ18:CH18)</f>
        <v>0</v>
      </c>
      <c r="CJ18" s="1960"/>
    </row>
    <row r="19" spans="1:88" ht="27.6" thickTop="1" thickBot="1">
      <c r="A19" s="1960"/>
      <c r="B19" s="1960"/>
      <c r="C19" s="3718"/>
      <c r="D19" s="3718"/>
      <c r="E19" s="3718"/>
      <c r="F19" s="3718"/>
      <c r="G19" s="3718"/>
      <c r="H19" s="3718"/>
      <c r="I19" s="3718"/>
      <c r="J19" s="3718"/>
      <c r="K19" s="6964"/>
      <c r="L19" s="6964"/>
      <c r="M19" s="6964"/>
      <c r="N19" s="6964"/>
      <c r="O19" s="6964"/>
      <c r="P19" s="6964"/>
      <c r="Q19" s="1960"/>
      <c r="R19" s="1960"/>
      <c r="S19" s="1960"/>
      <c r="T19" s="1960"/>
      <c r="U19" s="1960"/>
      <c r="V19" s="1960"/>
      <c r="W19" s="1960"/>
      <c r="X19" s="1960"/>
      <c r="Y19" s="1960"/>
      <c r="Z19" s="1960"/>
      <c r="AA19" s="1960"/>
      <c r="AB19" s="1960"/>
      <c r="AC19" s="1960"/>
      <c r="AD19" s="1960"/>
      <c r="AE19" s="1960"/>
      <c r="AF19" s="1960"/>
      <c r="AG19" s="1960"/>
      <c r="AH19" s="1960"/>
      <c r="AI19" s="1960"/>
      <c r="AJ19" s="1960"/>
      <c r="AK19" s="1960"/>
      <c r="AL19" s="1960"/>
      <c r="AM19" s="1960"/>
      <c r="AN19" s="1960"/>
      <c r="AO19" s="1960"/>
      <c r="AP19" s="1960"/>
      <c r="AQ19" s="1960"/>
      <c r="AR19" s="1960"/>
      <c r="AS19" s="1960"/>
      <c r="AT19" s="1960"/>
      <c r="AU19" s="1960"/>
      <c r="AV19" s="1960"/>
      <c r="AW19" s="1960"/>
      <c r="AX19" s="1960"/>
      <c r="AY19" s="1960"/>
      <c r="AZ19" s="1960"/>
      <c r="BA19" s="1960"/>
      <c r="BB19" s="1960"/>
      <c r="BC19" s="1960"/>
      <c r="BD19" s="1960"/>
      <c r="BE19" s="1960"/>
      <c r="BF19" s="1960"/>
      <c r="BG19" s="1960"/>
      <c r="BH19" s="6931"/>
      <c r="BI19" s="1717" t="s">
        <v>513</v>
      </c>
      <c r="BJ19" s="1715"/>
      <c r="BK19" s="6916"/>
      <c r="BL19" s="6929"/>
      <c r="BM19" s="3675"/>
      <c r="BN19" s="3676"/>
      <c r="BO19" s="3747">
        <f t="shared" si="0"/>
        <v>0</v>
      </c>
      <c r="BP19" s="3677"/>
      <c r="BQ19" s="3676"/>
      <c r="BR19" s="3747">
        <f>BQ19+BP19</f>
        <v>0</v>
      </c>
      <c r="BS19" s="3715"/>
      <c r="BT19" s="3716"/>
      <c r="BU19" s="3717"/>
      <c r="BV19" s="3734">
        <f t="shared" si="3"/>
        <v>0</v>
      </c>
      <c r="BW19" s="3679"/>
      <c r="BX19" s="3747">
        <f>BW19+BV19+BR19</f>
        <v>0</v>
      </c>
      <c r="BY19" s="3669"/>
      <c r="BZ19" s="3678"/>
      <c r="CA19" s="3678"/>
      <c r="CB19" s="3678"/>
      <c r="CC19" s="3678"/>
      <c r="CD19" s="3678"/>
      <c r="CE19" s="3678"/>
      <c r="CF19" s="3678"/>
      <c r="CG19" s="3678"/>
      <c r="CH19" s="3676"/>
      <c r="CI19" s="3747">
        <f>SUM(BZ19:CH19)</f>
        <v>0</v>
      </c>
      <c r="CJ19" s="1960"/>
    </row>
    <row r="20" spans="1:88" ht="45.75" customHeight="1" thickBot="1">
      <c r="A20" s="1960"/>
      <c r="B20" s="1960"/>
      <c r="C20" s="1960"/>
      <c r="D20" s="1960"/>
      <c r="E20" s="1960"/>
      <c r="F20" s="1960"/>
      <c r="G20" s="1960"/>
      <c r="H20" s="1960"/>
      <c r="I20" s="1960"/>
      <c r="J20" s="1960"/>
      <c r="K20" s="1960"/>
      <c r="L20" s="1960"/>
      <c r="M20" s="1960"/>
      <c r="N20" s="1960"/>
      <c r="O20" s="1960"/>
      <c r="P20" s="1960"/>
      <c r="Q20" s="1960"/>
      <c r="R20" s="1960"/>
      <c r="S20" s="1960"/>
      <c r="T20" s="1960"/>
      <c r="U20" s="1960"/>
      <c r="V20" s="1960"/>
      <c r="W20" s="1960"/>
      <c r="X20" s="1960"/>
      <c r="Y20" s="1960"/>
      <c r="Z20" s="1960"/>
      <c r="AA20" s="1960"/>
      <c r="AB20" s="1960"/>
      <c r="AC20" s="1960"/>
      <c r="AD20" s="1960"/>
      <c r="AE20" s="1960"/>
      <c r="AF20" s="3701"/>
      <c r="AG20" s="1960"/>
      <c r="AH20" s="1960"/>
      <c r="AI20" s="1960"/>
      <c r="AJ20" s="1960"/>
      <c r="AK20" s="1960"/>
      <c r="AL20" s="1960"/>
      <c r="AM20" s="1960"/>
      <c r="AN20" s="1960"/>
      <c r="AO20" s="1960"/>
      <c r="AP20" s="1960"/>
      <c r="AQ20" s="1960"/>
      <c r="AR20" s="1960"/>
      <c r="AS20" s="1960"/>
      <c r="AT20" s="1960"/>
      <c r="AU20" s="1960"/>
      <c r="AV20" s="1960"/>
      <c r="AW20" s="1960"/>
      <c r="AX20" s="1960"/>
      <c r="AY20" s="1960"/>
      <c r="AZ20" s="1960"/>
      <c r="BA20" s="1960"/>
      <c r="BB20" s="3719"/>
      <c r="BC20" s="3719"/>
      <c r="BD20" s="3719"/>
      <c r="BE20" s="3719"/>
      <c r="BF20" s="1960"/>
      <c r="BG20" s="1960"/>
      <c r="BH20" s="6932"/>
      <c r="BI20" s="1718"/>
      <c r="BJ20" s="1715"/>
      <c r="BK20" s="6918"/>
      <c r="BL20" s="3683"/>
      <c r="BM20" s="3684"/>
      <c r="BN20" s="3685"/>
      <c r="BO20" s="3748">
        <f t="shared" si="0"/>
        <v>0</v>
      </c>
      <c r="BP20" s="3686"/>
      <c r="BQ20" s="3685"/>
      <c r="BR20" s="3750">
        <f>BQ20+BP20</f>
        <v>0</v>
      </c>
      <c r="BS20" s="3720"/>
      <c r="BT20" s="3721"/>
      <c r="BU20" s="3722"/>
      <c r="BV20" s="3742">
        <f t="shared" si="3"/>
        <v>0</v>
      </c>
      <c r="BW20" s="3689"/>
      <c r="BX20" s="3748">
        <f>BW20+BV20+BR20</f>
        <v>0</v>
      </c>
      <c r="BY20" s="3690"/>
      <c r="BZ20" s="3687"/>
      <c r="CA20" s="3687"/>
      <c r="CB20" s="3687"/>
      <c r="CC20" s="3687"/>
      <c r="CD20" s="3687"/>
      <c r="CE20" s="3687"/>
      <c r="CF20" s="3687"/>
      <c r="CG20" s="3687"/>
      <c r="CH20" s="3685"/>
      <c r="CI20" s="3748">
        <f>SUM(BZ20:CH20)</f>
        <v>0</v>
      </c>
      <c r="CJ20" s="1960"/>
    </row>
    <row r="21" spans="1:88" ht="117" customHeight="1" thickBot="1">
      <c r="A21" s="1960"/>
      <c r="B21" s="1960"/>
      <c r="C21" s="1960"/>
      <c r="D21" s="1960"/>
      <c r="E21" s="1960"/>
      <c r="F21" s="1960"/>
      <c r="G21" s="1960"/>
      <c r="H21" s="1960"/>
      <c r="I21" s="1960"/>
      <c r="J21" s="1960"/>
      <c r="K21" s="1960"/>
      <c r="L21" s="1960"/>
      <c r="M21" s="1960"/>
      <c r="N21" s="1960"/>
      <c r="O21" s="1960"/>
      <c r="P21" s="1960"/>
      <c r="Q21" s="1960"/>
      <c r="R21" s="1960"/>
      <c r="S21" s="1960"/>
      <c r="T21" s="1960"/>
      <c r="U21" s="1960"/>
      <c r="V21" s="1960"/>
      <c r="W21" s="1960"/>
      <c r="X21" s="1960"/>
      <c r="Y21" s="1960"/>
      <c r="Z21" s="1960"/>
      <c r="AA21" s="1960"/>
      <c r="AB21" s="1960"/>
      <c r="AC21" s="1960"/>
      <c r="AD21" s="1960"/>
      <c r="AE21" s="1960"/>
      <c r="AF21" s="1960"/>
      <c r="AG21" s="1960"/>
      <c r="AH21" s="1960"/>
      <c r="AI21" s="1960"/>
      <c r="AJ21" s="1960"/>
      <c r="AK21" s="1960"/>
      <c r="AL21" s="1960"/>
      <c r="AM21" s="1960"/>
      <c r="AN21" s="1960"/>
      <c r="AO21" s="1960"/>
      <c r="AP21" s="1960"/>
      <c r="AQ21" s="1960"/>
      <c r="AR21" s="1960"/>
      <c r="AS21" s="1960"/>
      <c r="AT21" s="1960"/>
      <c r="AU21" s="1960"/>
      <c r="AV21" s="1960"/>
      <c r="AW21" s="1960"/>
      <c r="AX21" s="1960"/>
      <c r="AY21" s="1960"/>
      <c r="AZ21" s="1960"/>
      <c r="BA21" s="1960"/>
      <c r="BB21" s="3701"/>
      <c r="BC21" s="6986" t="s">
        <v>865</v>
      </c>
      <c r="BD21" s="6986"/>
      <c r="BE21" s="6986"/>
      <c r="BF21" s="1960"/>
      <c r="BG21" s="1960"/>
      <c r="BH21" s="6898" t="s">
        <v>895</v>
      </c>
      <c r="BI21" s="6899"/>
      <c r="BJ21" s="6899"/>
      <c r="BK21" s="6899"/>
      <c r="BL21" s="6900"/>
      <c r="BM21" s="3739">
        <f>SUM(BM17:BM20)</f>
        <v>0</v>
      </c>
      <c r="BN21" s="3740">
        <f>SUM(BN17:BN20)</f>
        <v>0</v>
      </c>
      <c r="BO21" s="3743">
        <f t="shared" si="0"/>
        <v>0</v>
      </c>
      <c r="BP21" s="3735">
        <f t="shared" ref="BP21:BX21" si="4">SUM(BP17:BP20)</f>
        <v>0</v>
      </c>
      <c r="BQ21" s="3740">
        <f t="shared" si="4"/>
        <v>0</v>
      </c>
      <c r="BR21" s="3743">
        <f t="shared" si="4"/>
        <v>0</v>
      </c>
      <c r="BS21" s="3735">
        <f t="shared" si="4"/>
        <v>0</v>
      </c>
      <c r="BT21" s="3739">
        <f t="shared" si="4"/>
        <v>0</v>
      </c>
      <c r="BU21" s="3740">
        <f t="shared" si="4"/>
        <v>0</v>
      </c>
      <c r="BV21" s="3743">
        <f t="shared" si="4"/>
        <v>0</v>
      </c>
      <c r="BW21" s="3736">
        <f t="shared" si="4"/>
        <v>0</v>
      </c>
      <c r="BX21" s="3743">
        <f t="shared" si="4"/>
        <v>0</v>
      </c>
      <c r="BY21" s="3735">
        <f>BY20+BY19+BY18+BY17</f>
        <v>0</v>
      </c>
      <c r="BZ21" s="3739">
        <f t="shared" ref="BZ21:CI21" si="5">SUM(BZ17:BZ20)</f>
        <v>0</v>
      </c>
      <c r="CA21" s="3739">
        <f t="shared" si="5"/>
        <v>0</v>
      </c>
      <c r="CB21" s="3739">
        <f t="shared" si="5"/>
        <v>0</v>
      </c>
      <c r="CC21" s="3739">
        <f t="shared" si="5"/>
        <v>0</v>
      </c>
      <c r="CD21" s="3739">
        <f t="shared" si="5"/>
        <v>0</v>
      </c>
      <c r="CE21" s="3739">
        <f t="shared" si="5"/>
        <v>0</v>
      </c>
      <c r="CF21" s="3739">
        <f t="shared" si="5"/>
        <v>0</v>
      </c>
      <c r="CG21" s="3739">
        <f t="shared" si="5"/>
        <v>0</v>
      </c>
      <c r="CH21" s="3740">
        <f t="shared" si="5"/>
        <v>0</v>
      </c>
      <c r="CI21" s="3743">
        <f t="shared" si="5"/>
        <v>0</v>
      </c>
      <c r="CJ21" s="1960"/>
    </row>
    <row r="22" spans="1:88" ht="40.200000000000003" thickBot="1">
      <c r="A22" s="1960"/>
      <c r="B22" s="1960"/>
      <c r="C22" s="1960"/>
      <c r="D22" s="1960"/>
      <c r="E22" s="1960"/>
      <c r="F22" s="1960"/>
      <c r="G22" s="1960"/>
      <c r="H22" s="1960"/>
      <c r="I22" s="1960"/>
      <c r="J22" s="1960"/>
      <c r="K22" s="1960"/>
      <c r="L22" s="1960"/>
      <c r="M22" s="1960"/>
      <c r="N22" s="1960"/>
      <c r="O22" s="1960"/>
      <c r="P22" s="1960"/>
      <c r="Q22" s="1960"/>
      <c r="R22" s="1960"/>
      <c r="S22" s="1960"/>
      <c r="T22" s="1960"/>
      <c r="U22" s="1960"/>
      <c r="V22" s="1960"/>
      <c r="W22" s="1960"/>
      <c r="X22" s="1960"/>
      <c r="Y22" s="1960"/>
      <c r="Z22" s="1960"/>
      <c r="AA22" s="1960"/>
      <c r="AB22" s="1960"/>
      <c r="AC22" s="1960"/>
      <c r="AD22" s="1960"/>
      <c r="AE22" s="1960"/>
      <c r="AF22" s="1960"/>
      <c r="AG22" s="1960"/>
      <c r="AH22" s="1960"/>
      <c r="AI22" s="1960"/>
      <c r="AJ22" s="1960"/>
      <c r="AK22" s="1960"/>
      <c r="AL22" s="1960"/>
      <c r="AM22" s="1960"/>
      <c r="AN22" s="1960"/>
      <c r="AO22" s="1960"/>
      <c r="AP22" s="1960"/>
      <c r="AQ22" s="1960"/>
      <c r="AR22" s="1960"/>
      <c r="AS22" s="1960"/>
      <c r="AT22" s="1960"/>
      <c r="AU22" s="1960"/>
      <c r="AV22" s="1960"/>
      <c r="AW22" s="1960"/>
      <c r="AX22" s="1960"/>
      <c r="AY22" s="1960"/>
      <c r="AZ22" s="1960"/>
      <c r="BA22" s="1960"/>
      <c r="BB22" s="6919" t="s">
        <v>866</v>
      </c>
      <c r="BC22" s="6919"/>
      <c r="BD22" s="3723"/>
      <c r="BE22" s="3701"/>
      <c r="BF22" s="1960"/>
      <c r="BG22" s="1960"/>
      <c r="BH22" s="6926" t="s">
        <v>896</v>
      </c>
      <c r="BI22" s="1719" t="s">
        <v>520</v>
      </c>
      <c r="BJ22" s="1718"/>
      <c r="BK22" s="6915" t="s">
        <v>53</v>
      </c>
      <c r="BL22" s="6928" t="s">
        <v>897</v>
      </c>
      <c r="BM22" s="3667"/>
      <c r="BN22" s="3724"/>
      <c r="BO22" s="3744">
        <f t="shared" si="0"/>
        <v>0</v>
      </c>
      <c r="BP22" s="3667"/>
      <c r="BQ22" s="3724"/>
      <c r="BR22" s="3751">
        <f>BQ22+BP22</f>
        <v>0</v>
      </c>
      <c r="BS22" s="3725"/>
      <c r="BT22" s="3726"/>
      <c r="BU22" s="3727"/>
      <c r="BV22" s="3744">
        <f>BU22+BT22+BS22</f>
        <v>0</v>
      </c>
      <c r="BW22" s="3728"/>
      <c r="BX22" s="3733">
        <f>BW22+BV22+BR22</f>
        <v>0</v>
      </c>
      <c r="BY22" s="3669"/>
      <c r="BZ22" s="3670"/>
      <c r="CA22" s="3670"/>
      <c r="CB22" s="3670"/>
      <c r="CC22" s="3670"/>
      <c r="CD22" s="3670"/>
      <c r="CE22" s="3670"/>
      <c r="CF22" s="3670"/>
      <c r="CG22" s="3670"/>
      <c r="CH22" s="3724"/>
      <c r="CI22" s="3747">
        <f>SUM(BZ22:CH22)</f>
        <v>0</v>
      </c>
      <c r="CJ22" s="1960"/>
    </row>
    <row r="23" spans="1:88" ht="40.200000000000003" thickBot="1">
      <c r="A23" s="1960"/>
      <c r="B23" s="1960"/>
      <c r="C23" s="1960"/>
      <c r="D23" s="1960"/>
      <c r="E23" s="1960"/>
      <c r="F23" s="1960"/>
      <c r="G23" s="1960"/>
      <c r="H23" s="1960"/>
      <c r="I23" s="1960"/>
      <c r="J23" s="1960"/>
      <c r="K23" s="1960"/>
      <c r="L23" s="1960"/>
      <c r="M23" s="1960"/>
      <c r="N23" s="1960"/>
      <c r="O23" s="1960"/>
      <c r="P23" s="1960"/>
      <c r="Q23" s="1960"/>
      <c r="R23" s="1960"/>
      <c r="S23" s="1960"/>
      <c r="T23" s="1960"/>
      <c r="U23" s="1960"/>
      <c r="V23" s="1960"/>
      <c r="W23" s="1960"/>
      <c r="X23" s="1960"/>
      <c r="Y23" s="1960"/>
      <c r="Z23" s="1960"/>
      <c r="AA23" s="1960"/>
      <c r="AB23" s="1960"/>
      <c r="AC23" s="1960"/>
      <c r="AD23" s="1960"/>
      <c r="AE23" s="1960"/>
      <c r="AF23" s="1960"/>
      <c r="AG23" s="1960"/>
      <c r="AH23" s="1960"/>
      <c r="AI23" s="1960"/>
      <c r="AJ23" s="1960"/>
      <c r="AK23" s="1960"/>
      <c r="AL23" s="1960"/>
      <c r="AM23" s="1960"/>
      <c r="AN23" s="1960"/>
      <c r="AO23" s="1960"/>
      <c r="AP23" s="1960"/>
      <c r="AQ23" s="1960"/>
      <c r="AR23" s="1960"/>
      <c r="AS23" s="1960"/>
      <c r="AT23" s="1960"/>
      <c r="AU23" s="1960"/>
      <c r="AV23" s="1960"/>
      <c r="AW23" s="1960"/>
      <c r="AX23" s="1960"/>
      <c r="AY23" s="1960"/>
      <c r="AZ23" s="1960"/>
      <c r="BA23" s="1960"/>
      <c r="BB23" s="3701"/>
      <c r="BC23" s="3729"/>
      <c r="BD23" s="6920" t="s">
        <v>867</v>
      </c>
      <c r="BE23" s="6920"/>
      <c r="BF23" s="1960"/>
      <c r="BG23" s="1960"/>
      <c r="BH23" s="6927"/>
      <c r="BI23" s="1720" t="s">
        <v>521</v>
      </c>
      <c r="BJ23" s="1718" t="s">
        <v>216</v>
      </c>
      <c r="BK23" s="6916"/>
      <c r="BL23" s="6929"/>
      <c r="BM23" s="3675"/>
      <c r="BN23" s="3730"/>
      <c r="BO23" s="3744">
        <f t="shared" si="0"/>
        <v>0</v>
      </c>
      <c r="BP23" s="3675"/>
      <c r="BQ23" s="3730"/>
      <c r="BR23" s="3751">
        <f>BQ23+BP23</f>
        <v>0</v>
      </c>
      <c r="BS23" s="3675"/>
      <c r="BT23" s="3678"/>
      <c r="BU23" s="3730"/>
      <c r="BV23" s="3731"/>
      <c r="BW23" s="3732"/>
      <c r="BX23" s="3747">
        <f>BW23+BV23+BR23</f>
        <v>0</v>
      </c>
      <c r="BY23" s="3677"/>
      <c r="BZ23" s="3678"/>
      <c r="CA23" s="3678"/>
      <c r="CB23" s="3678"/>
      <c r="CC23" s="3678"/>
      <c r="CD23" s="3678"/>
      <c r="CE23" s="3678"/>
      <c r="CF23" s="3678"/>
      <c r="CG23" s="3678"/>
      <c r="CH23" s="3730"/>
      <c r="CI23" s="3747">
        <f>SUM(BZ23:CH23)</f>
        <v>0</v>
      </c>
      <c r="CJ23" s="1960"/>
    </row>
    <row r="24" spans="1:88" ht="40.200000000000003" thickBot="1">
      <c r="A24" s="1960"/>
      <c r="B24" s="1960"/>
      <c r="C24" s="1960"/>
      <c r="D24" s="1960"/>
      <c r="E24" s="1960"/>
      <c r="F24" s="1960"/>
      <c r="G24" s="1960"/>
      <c r="H24" s="1960"/>
      <c r="I24" s="1960"/>
      <c r="J24" s="1960"/>
      <c r="K24" s="1960"/>
      <c r="L24" s="1960"/>
      <c r="M24" s="1960"/>
      <c r="N24" s="1960"/>
      <c r="O24" s="1960"/>
      <c r="P24" s="1960"/>
      <c r="Q24" s="1960"/>
      <c r="R24" s="1960"/>
      <c r="S24" s="1960"/>
      <c r="T24" s="1960"/>
      <c r="U24" s="1960"/>
      <c r="V24" s="1960"/>
      <c r="W24" s="1960"/>
      <c r="X24" s="1960"/>
      <c r="Y24" s="1960"/>
      <c r="Z24" s="1960"/>
      <c r="AA24" s="1960"/>
      <c r="AB24" s="1960"/>
      <c r="AC24" s="1960"/>
      <c r="AD24" s="1960"/>
      <c r="AE24" s="1960"/>
      <c r="AF24" s="1960"/>
      <c r="AG24" s="1960"/>
      <c r="AH24" s="1960"/>
      <c r="AI24" s="1960"/>
      <c r="AJ24" s="1960"/>
      <c r="AK24" s="1960"/>
      <c r="AL24" s="1960"/>
      <c r="AM24" s="1960"/>
      <c r="AN24" s="1960"/>
      <c r="AO24" s="1960"/>
      <c r="AP24" s="1960"/>
      <c r="AQ24" s="1960"/>
      <c r="AR24" s="1960"/>
      <c r="AS24" s="1960"/>
      <c r="AT24" s="1960"/>
      <c r="AU24" s="1960"/>
      <c r="AV24" s="1960"/>
      <c r="AW24" s="1960"/>
      <c r="AX24" s="1960"/>
      <c r="AY24" s="1960"/>
      <c r="AZ24" s="1960"/>
      <c r="BA24" s="1960"/>
      <c r="BB24" s="1960"/>
      <c r="BC24" s="1960"/>
      <c r="BD24" s="1960"/>
      <c r="BE24" s="1960"/>
      <c r="BF24" s="1960"/>
      <c r="BG24" s="1960"/>
      <c r="BH24" s="6927"/>
      <c r="BI24" s="1720" t="s">
        <v>522</v>
      </c>
      <c r="BJ24" s="1718"/>
      <c r="BK24" s="6916"/>
      <c r="BL24" s="6929"/>
      <c r="BM24" s="3675"/>
      <c r="BN24" s="3730"/>
      <c r="BO24" s="3744">
        <f t="shared" si="0"/>
        <v>0</v>
      </c>
      <c r="BP24" s="3675"/>
      <c r="BQ24" s="3730"/>
      <c r="BR24" s="3751">
        <f>BQ24+BP24</f>
        <v>0</v>
      </c>
      <c r="BS24" s="3675"/>
      <c r="BT24" s="3678"/>
      <c r="BU24" s="3730"/>
      <c r="BV24" s="3731"/>
      <c r="BW24" s="3732"/>
      <c r="BX24" s="3747">
        <f>BW24+BV24+BR24</f>
        <v>0</v>
      </c>
      <c r="BY24" s="3677"/>
      <c r="BZ24" s="3678"/>
      <c r="CA24" s="3678"/>
      <c r="CB24" s="3678"/>
      <c r="CC24" s="3678"/>
      <c r="CD24" s="3678"/>
      <c r="CE24" s="3678"/>
      <c r="CF24" s="3678"/>
      <c r="CG24" s="3678"/>
      <c r="CH24" s="3730"/>
      <c r="CI24" s="3747">
        <f>SUM(BZ24:CH24)</f>
        <v>0</v>
      </c>
      <c r="CJ24" s="1960"/>
    </row>
    <row r="25" spans="1:88" ht="15" thickBot="1">
      <c r="A25" s="1960"/>
      <c r="B25" s="1960"/>
      <c r="C25" s="1960"/>
      <c r="D25" s="1960"/>
      <c r="E25" s="1960"/>
      <c r="F25" s="1960"/>
      <c r="G25" s="1960"/>
      <c r="H25" s="1960"/>
      <c r="I25" s="1960"/>
      <c r="J25" s="1960"/>
      <c r="K25" s="1960"/>
      <c r="L25" s="1960"/>
      <c r="M25" s="1960"/>
      <c r="N25" s="1960"/>
      <c r="O25" s="1960"/>
      <c r="P25" s="1960"/>
      <c r="Q25" s="1960"/>
      <c r="R25" s="1960"/>
      <c r="S25" s="1960"/>
      <c r="T25" s="1960"/>
      <c r="U25" s="1960"/>
      <c r="V25" s="1960"/>
      <c r="W25" s="1960"/>
      <c r="X25" s="1960"/>
      <c r="Y25" s="1960"/>
      <c r="Z25" s="1960"/>
      <c r="AA25" s="1960"/>
      <c r="AB25" s="1960"/>
      <c r="AC25" s="1960"/>
      <c r="AD25" s="1960"/>
      <c r="AE25" s="1960"/>
      <c r="AF25" s="1960"/>
      <c r="AG25" s="1960"/>
      <c r="AH25" s="1960"/>
      <c r="AI25" s="1960"/>
      <c r="AJ25" s="1960"/>
      <c r="AK25" s="1960"/>
      <c r="AL25" s="1960"/>
      <c r="AM25" s="1960"/>
      <c r="AN25" s="1960"/>
      <c r="AO25" s="1960"/>
      <c r="AP25" s="1960"/>
      <c r="AQ25" s="1960"/>
      <c r="AR25" s="1960"/>
      <c r="AS25" s="1960"/>
      <c r="AT25" s="1960"/>
      <c r="AU25" s="1960"/>
      <c r="AV25" s="1960"/>
      <c r="AW25" s="1960"/>
      <c r="AX25" s="1960"/>
      <c r="AY25" s="1960"/>
      <c r="AZ25" s="1960"/>
      <c r="BA25" s="1960"/>
      <c r="BB25" s="1960"/>
      <c r="BC25" s="1960"/>
      <c r="BD25" s="1960"/>
      <c r="BE25" s="1960"/>
      <c r="BF25" s="1960"/>
      <c r="BG25" s="1960"/>
      <c r="BH25" s="6898" t="s">
        <v>898</v>
      </c>
      <c r="BI25" s="6899"/>
      <c r="BJ25" s="6899"/>
      <c r="BK25" s="6899"/>
      <c r="BL25" s="6900"/>
      <c r="BM25" s="3745">
        <f>SUM(BM22:BM24)</f>
        <v>0</v>
      </c>
      <c r="BN25" s="3746">
        <f>SUM(BN22:BN24)</f>
        <v>0</v>
      </c>
      <c r="BO25" s="3749">
        <f t="shared" si="0"/>
        <v>0</v>
      </c>
      <c r="BP25" s="3735">
        <f t="shared" ref="BP25:CI25" si="6">SUM(BP22:BP24)</f>
        <v>0</v>
      </c>
      <c r="BQ25" s="3740">
        <f t="shared" si="6"/>
        <v>0</v>
      </c>
      <c r="BR25" s="3743">
        <f t="shared" si="6"/>
        <v>0</v>
      </c>
      <c r="BS25" s="3735">
        <f t="shared" si="6"/>
        <v>0</v>
      </c>
      <c r="BT25" s="3739">
        <f t="shared" si="6"/>
        <v>0</v>
      </c>
      <c r="BU25" s="3740">
        <f t="shared" si="6"/>
        <v>0</v>
      </c>
      <c r="BV25" s="3743">
        <f t="shared" si="6"/>
        <v>0</v>
      </c>
      <c r="BW25" s="3736">
        <f t="shared" si="6"/>
        <v>0</v>
      </c>
      <c r="BX25" s="3743">
        <f t="shared" si="6"/>
        <v>0</v>
      </c>
      <c r="BY25" s="3739">
        <f t="shared" si="6"/>
        <v>0</v>
      </c>
      <c r="BZ25" s="3739">
        <f t="shared" si="6"/>
        <v>0</v>
      </c>
      <c r="CA25" s="3739">
        <f t="shared" si="6"/>
        <v>0</v>
      </c>
      <c r="CB25" s="3739">
        <f t="shared" si="6"/>
        <v>0</v>
      </c>
      <c r="CC25" s="3739">
        <f t="shared" si="6"/>
        <v>0</v>
      </c>
      <c r="CD25" s="3739">
        <f t="shared" si="6"/>
        <v>0</v>
      </c>
      <c r="CE25" s="3739">
        <f t="shared" si="6"/>
        <v>0</v>
      </c>
      <c r="CF25" s="3739">
        <f t="shared" si="6"/>
        <v>0</v>
      </c>
      <c r="CG25" s="3739">
        <f t="shared" si="6"/>
        <v>0</v>
      </c>
      <c r="CH25" s="3740">
        <f t="shared" si="6"/>
        <v>0</v>
      </c>
      <c r="CI25" s="3743">
        <f t="shared" si="6"/>
        <v>0</v>
      </c>
      <c r="CJ25" s="1960"/>
    </row>
    <row r="26" spans="1:88" ht="40.200000000000003" thickBot="1">
      <c r="A26" s="1960"/>
      <c r="B26" s="1960"/>
      <c r="C26" s="1960"/>
      <c r="D26" s="1960"/>
      <c r="E26" s="1960"/>
      <c r="F26" s="1960"/>
      <c r="G26" s="1960"/>
      <c r="H26" s="1960"/>
      <c r="I26" s="1960"/>
      <c r="J26" s="1960"/>
      <c r="K26" s="1960"/>
      <c r="L26" s="1960"/>
      <c r="M26" s="1960"/>
      <c r="N26" s="1960"/>
      <c r="O26" s="1960"/>
      <c r="P26" s="1960"/>
      <c r="Q26" s="1960"/>
      <c r="R26" s="1960"/>
      <c r="S26" s="1960"/>
      <c r="T26" s="1960"/>
      <c r="U26" s="1960"/>
      <c r="V26" s="1960"/>
      <c r="W26" s="1960"/>
      <c r="X26" s="1960"/>
      <c r="Y26" s="1960"/>
      <c r="Z26" s="1960"/>
      <c r="AA26" s="1960"/>
      <c r="AB26" s="1960"/>
      <c r="AC26" s="1960"/>
      <c r="AD26" s="1960"/>
      <c r="AE26" s="1960"/>
      <c r="AF26" s="1960"/>
      <c r="AG26" s="1960"/>
      <c r="AH26" s="1960"/>
      <c r="AI26" s="1960"/>
      <c r="AJ26" s="1960"/>
      <c r="AK26" s="1960"/>
      <c r="AL26" s="1960"/>
      <c r="AM26" s="1960"/>
      <c r="AN26" s="1960"/>
      <c r="AO26" s="1960"/>
      <c r="AP26" s="1960"/>
      <c r="AQ26" s="1960"/>
      <c r="AR26" s="1960"/>
      <c r="AS26" s="1960"/>
      <c r="AT26" s="1960"/>
      <c r="AU26" s="1960"/>
      <c r="AV26" s="1960"/>
      <c r="AW26" s="1960"/>
      <c r="AX26" s="1960"/>
      <c r="AY26" s="1960"/>
      <c r="AZ26" s="1960"/>
      <c r="BA26" s="1960"/>
      <c r="BB26" s="1960"/>
      <c r="BC26" s="1960"/>
      <c r="BD26" s="1960"/>
      <c r="BE26" s="1960"/>
      <c r="BF26" s="1960"/>
      <c r="BG26" s="1960"/>
      <c r="BH26" s="6921" t="s">
        <v>899</v>
      </c>
      <c r="BI26" s="1721"/>
      <c r="BJ26" s="1722"/>
      <c r="BK26" s="6915" t="s">
        <v>21</v>
      </c>
      <c r="BL26" s="3705" t="s">
        <v>900</v>
      </c>
      <c r="BM26" s="3669"/>
      <c r="BN26" s="3668"/>
      <c r="BO26" s="3733">
        <f t="shared" si="0"/>
        <v>0</v>
      </c>
      <c r="BP26" s="3669"/>
      <c r="BQ26" s="3668"/>
      <c r="BR26" s="3733">
        <f>BQ26+BP26</f>
        <v>0</v>
      </c>
      <c r="BS26" s="3669"/>
      <c r="BT26" s="3670"/>
      <c r="BU26" s="3668"/>
      <c r="BV26" s="3733">
        <f>BU26+BT26+BS26</f>
        <v>0</v>
      </c>
      <c r="BW26" s="3671"/>
      <c r="BX26" s="3733">
        <f>BW26+BV26+BR26</f>
        <v>0</v>
      </c>
      <c r="BY26" s="3669"/>
      <c r="BZ26" s="3670"/>
      <c r="CA26" s="3670"/>
      <c r="CB26" s="3670"/>
      <c r="CC26" s="3670"/>
      <c r="CD26" s="3670"/>
      <c r="CE26" s="3670"/>
      <c r="CF26" s="3670"/>
      <c r="CG26" s="3670"/>
      <c r="CH26" s="3668"/>
      <c r="CI26" s="3747">
        <f>SUM(BZ26:CH26)</f>
        <v>0</v>
      </c>
      <c r="CJ26" s="1960"/>
    </row>
    <row r="27" spans="1:88" ht="40.200000000000003" thickBot="1">
      <c r="A27" s="1960"/>
      <c r="B27" s="1960"/>
      <c r="C27" s="1960"/>
      <c r="D27" s="1960"/>
      <c r="E27" s="1960"/>
      <c r="F27" s="1960"/>
      <c r="G27" s="1960"/>
      <c r="H27" s="1960"/>
      <c r="I27" s="1960"/>
      <c r="J27" s="1960"/>
      <c r="K27" s="1960"/>
      <c r="L27" s="1960"/>
      <c r="M27" s="1960"/>
      <c r="N27" s="1960"/>
      <c r="O27" s="1960"/>
      <c r="P27" s="1960"/>
      <c r="Q27" s="1960"/>
      <c r="R27" s="1960"/>
      <c r="S27" s="1960"/>
      <c r="T27" s="1960"/>
      <c r="U27" s="1960"/>
      <c r="V27" s="1960"/>
      <c r="W27" s="1960"/>
      <c r="X27" s="1960"/>
      <c r="Y27" s="1960"/>
      <c r="Z27" s="1960"/>
      <c r="AA27" s="1960"/>
      <c r="AB27" s="1960"/>
      <c r="AC27" s="1960"/>
      <c r="AD27" s="1960"/>
      <c r="AE27" s="1960"/>
      <c r="AF27" s="1960"/>
      <c r="AG27" s="1960"/>
      <c r="AH27" s="1960"/>
      <c r="AI27" s="1960"/>
      <c r="AJ27" s="1960"/>
      <c r="AK27" s="1960"/>
      <c r="AL27" s="1960"/>
      <c r="AM27" s="1960"/>
      <c r="AN27" s="1960"/>
      <c r="AO27" s="1960"/>
      <c r="AP27" s="1960"/>
      <c r="AQ27" s="1960"/>
      <c r="AR27" s="1960"/>
      <c r="AS27" s="1960"/>
      <c r="AT27" s="1960"/>
      <c r="AU27" s="1960"/>
      <c r="AV27" s="1960"/>
      <c r="AW27" s="1960"/>
      <c r="AX27" s="1960"/>
      <c r="AY27" s="1960"/>
      <c r="AZ27" s="1960"/>
      <c r="BA27" s="1960"/>
      <c r="BB27" s="1960"/>
      <c r="BC27" s="1960"/>
      <c r="BD27" s="1960"/>
      <c r="BE27" s="1960"/>
      <c r="BF27" s="1960"/>
      <c r="BG27" s="1960"/>
      <c r="BH27" s="6922"/>
      <c r="BI27" s="1721"/>
      <c r="BJ27" s="1722"/>
      <c r="BK27" s="6916"/>
      <c r="BL27" s="3705" t="s">
        <v>901</v>
      </c>
      <c r="BM27" s="3677"/>
      <c r="BN27" s="3676"/>
      <c r="BO27" s="3747">
        <f t="shared" si="0"/>
        <v>0</v>
      </c>
      <c r="BP27" s="3677"/>
      <c r="BQ27" s="3676"/>
      <c r="BR27" s="3734">
        <f>BQ27+BP27</f>
        <v>0</v>
      </c>
      <c r="BS27" s="3677"/>
      <c r="BT27" s="3678"/>
      <c r="BU27" s="3676"/>
      <c r="BV27" s="3734">
        <f>BU27+BT27+BS27</f>
        <v>0</v>
      </c>
      <c r="BW27" s="3679"/>
      <c r="BX27" s="3734">
        <f>BW27+BV27+BR27</f>
        <v>0</v>
      </c>
      <c r="BY27" s="3677"/>
      <c r="BZ27" s="3678"/>
      <c r="CA27" s="3678"/>
      <c r="CB27" s="3678"/>
      <c r="CC27" s="3678"/>
      <c r="CD27" s="3678"/>
      <c r="CE27" s="3678"/>
      <c r="CF27" s="3678"/>
      <c r="CG27" s="3678"/>
      <c r="CH27" s="3676"/>
      <c r="CI27" s="3734">
        <f>SUM(BZ27:CH27)</f>
        <v>0</v>
      </c>
      <c r="CJ27" s="1960"/>
    </row>
    <row r="28" spans="1:88" ht="40.200000000000003" thickBot="1">
      <c r="A28" s="1960"/>
      <c r="B28" s="1960"/>
      <c r="C28" s="1960"/>
      <c r="D28" s="1960"/>
      <c r="E28" s="1960"/>
      <c r="F28" s="1960"/>
      <c r="G28" s="1960"/>
      <c r="H28" s="1960"/>
      <c r="I28" s="1960"/>
      <c r="J28" s="1960"/>
      <c r="K28" s="1960"/>
      <c r="L28" s="1960"/>
      <c r="M28" s="1960"/>
      <c r="N28" s="1960"/>
      <c r="O28" s="1960"/>
      <c r="P28" s="1960"/>
      <c r="Q28" s="1960"/>
      <c r="R28" s="1960"/>
      <c r="S28" s="1960"/>
      <c r="T28" s="1960"/>
      <c r="U28" s="1960"/>
      <c r="V28" s="1960"/>
      <c r="W28" s="1960"/>
      <c r="X28" s="1960"/>
      <c r="Y28" s="1960"/>
      <c r="Z28" s="1960"/>
      <c r="AA28" s="1960"/>
      <c r="AB28" s="1960"/>
      <c r="AC28" s="1960"/>
      <c r="AD28" s="1960"/>
      <c r="AE28" s="1960"/>
      <c r="AF28" s="1960"/>
      <c r="AG28" s="1960"/>
      <c r="AH28" s="1960"/>
      <c r="AI28" s="1960"/>
      <c r="AJ28" s="1960"/>
      <c r="AK28" s="1960"/>
      <c r="AL28" s="1960"/>
      <c r="AM28" s="1960"/>
      <c r="AN28" s="1960"/>
      <c r="AO28" s="1960"/>
      <c r="AP28" s="1960"/>
      <c r="AQ28" s="1960"/>
      <c r="AR28" s="1960"/>
      <c r="AS28" s="1960"/>
      <c r="AT28" s="1960"/>
      <c r="AU28" s="1960"/>
      <c r="AV28" s="1960"/>
      <c r="AW28" s="1960"/>
      <c r="AX28" s="1960"/>
      <c r="AY28" s="1960"/>
      <c r="AZ28" s="1960"/>
      <c r="BA28" s="1960"/>
      <c r="BB28" s="1960"/>
      <c r="BC28" s="1960"/>
      <c r="BD28" s="1960"/>
      <c r="BE28" s="1960"/>
      <c r="BF28" s="1960"/>
      <c r="BG28" s="1960"/>
      <c r="BH28" s="6922"/>
      <c r="BI28" s="1721"/>
      <c r="BJ28" s="1722"/>
      <c r="BK28" s="6916"/>
      <c r="BL28" s="3705" t="s">
        <v>902</v>
      </c>
      <c r="BM28" s="3677"/>
      <c r="BN28" s="3676"/>
      <c r="BO28" s="3734">
        <f t="shared" si="0"/>
        <v>0</v>
      </c>
      <c r="BP28" s="3677"/>
      <c r="BQ28" s="3676"/>
      <c r="BR28" s="3734">
        <f>BQ28+BP28</f>
        <v>0</v>
      </c>
      <c r="BS28" s="3677"/>
      <c r="BT28" s="3678"/>
      <c r="BU28" s="3676"/>
      <c r="BV28" s="3734">
        <f>BU28+BT28+BS28</f>
        <v>0</v>
      </c>
      <c r="BW28" s="3679"/>
      <c r="BX28" s="3734">
        <f>BW28+BV28+BR28</f>
        <v>0</v>
      </c>
      <c r="BY28" s="3677"/>
      <c r="BZ28" s="3678"/>
      <c r="CA28" s="3678"/>
      <c r="CB28" s="3678"/>
      <c r="CC28" s="3678"/>
      <c r="CD28" s="3678"/>
      <c r="CE28" s="3678"/>
      <c r="CF28" s="3678"/>
      <c r="CG28" s="3678"/>
      <c r="CH28" s="3676"/>
      <c r="CI28" s="3734">
        <f>SUM(BZ28:CH28)</f>
        <v>0</v>
      </c>
      <c r="CJ28" s="1960"/>
    </row>
    <row r="29" spans="1:88" ht="18" thickBot="1">
      <c r="A29" s="1960"/>
      <c r="B29" s="1960"/>
      <c r="C29" s="1960"/>
      <c r="D29" s="1960"/>
      <c r="E29" s="1960"/>
      <c r="F29" s="1960"/>
      <c r="G29" s="1960"/>
      <c r="H29" s="1960"/>
      <c r="I29" s="1960"/>
      <c r="J29" s="1960"/>
      <c r="K29" s="1960"/>
      <c r="L29" s="1960"/>
      <c r="M29" s="1960"/>
      <c r="N29" s="1960"/>
      <c r="O29" s="1960"/>
      <c r="P29" s="1960"/>
      <c r="Q29" s="1960"/>
      <c r="R29" s="1960"/>
      <c r="S29" s="1960"/>
      <c r="T29" s="1960"/>
      <c r="U29" s="1960"/>
      <c r="V29" s="1960"/>
      <c r="W29" s="1960"/>
      <c r="X29" s="1960"/>
      <c r="Y29" s="1960"/>
      <c r="Z29" s="1960"/>
      <c r="AA29" s="1960"/>
      <c r="AB29" s="1960"/>
      <c r="AC29" s="1960"/>
      <c r="AD29" s="1960"/>
      <c r="AE29" s="1960"/>
      <c r="AF29" s="1960"/>
      <c r="AG29" s="1960"/>
      <c r="AH29" s="1960"/>
      <c r="AI29" s="1960"/>
      <c r="AJ29" s="1960"/>
      <c r="AK29" s="1960"/>
      <c r="AL29" s="1960"/>
      <c r="AM29" s="1960"/>
      <c r="AN29" s="1960"/>
      <c r="AO29" s="1960"/>
      <c r="AP29" s="1960"/>
      <c r="AQ29" s="1960"/>
      <c r="AR29" s="1960"/>
      <c r="AS29" s="1960"/>
      <c r="AT29" s="1960"/>
      <c r="AU29" s="1960"/>
      <c r="AV29" s="1960"/>
      <c r="AW29" s="1960"/>
      <c r="AX29" s="1960"/>
      <c r="AY29" s="1960"/>
      <c r="AZ29" s="1960"/>
      <c r="BA29" s="1960"/>
      <c r="BB29" s="1960"/>
      <c r="BC29" s="1960"/>
      <c r="BD29" s="1960"/>
      <c r="BE29" s="1960"/>
      <c r="BF29" s="1960"/>
      <c r="BG29" s="1960"/>
      <c r="BH29" s="6923" t="s">
        <v>903</v>
      </c>
      <c r="BI29" s="6924"/>
      <c r="BJ29" s="6924"/>
      <c r="BK29" s="6924"/>
      <c r="BL29" s="6925"/>
      <c r="BM29" s="3739">
        <f>SUM(BM26:BM28)</f>
        <v>0</v>
      </c>
      <c r="BN29" s="3740">
        <f>SUM(BN26:BN28)</f>
        <v>0</v>
      </c>
      <c r="BO29" s="3743">
        <f t="shared" si="0"/>
        <v>0</v>
      </c>
      <c r="BP29" s="3735">
        <f t="shared" ref="BP29:BX29" si="7">SUM(BP26:BP28)</f>
        <v>0</v>
      </c>
      <c r="BQ29" s="3740">
        <f t="shared" si="7"/>
        <v>0</v>
      </c>
      <c r="BR29" s="3743">
        <f t="shared" si="7"/>
        <v>0</v>
      </c>
      <c r="BS29" s="3735">
        <f t="shared" si="7"/>
        <v>0</v>
      </c>
      <c r="BT29" s="3739">
        <f t="shared" si="7"/>
        <v>0</v>
      </c>
      <c r="BU29" s="3740">
        <f t="shared" si="7"/>
        <v>0</v>
      </c>
      <c r="BV29" s="3743">
        <f t="shared" si="7"/>
        <v>0</v>
      </c>
      <c r="BW29" s="3736">
        <f t="shared" si="7"/>
        <v>0</v>
      </c>
      <c r="BX29" s="3743">
        <f t="shared" si="7"/>
        <v>0</v>
      </c>
      <c r="BY29" s="3735">
        <f>BY28+BY27+BY26</f>
        <v>0</v>
      </c>
      <c r="BZ29" s="3739">
        <f t="shared" ref="BZ29:CI29" si="8">SUM(BZ26:BZ28)</f>
        <v>0</v>
      </c>
      <c r="CA29" s="3739">
        <f t="shared" si="8"/>
        <v>0</v>
      </c>
      <c r="CB29" s="3739">
        <f t="shared" si="8"/>
        <v>0</v>
      </c>
      <c r="CC29" s="3739">
        <f t="shared" si="8"/>
        <v>0</v>
      </c>
      <c r="CD29" s="3739">
        <f t="shared" si="8"/>
        <v>0</v>
      </c>
      <c r="CE29" s="3739">
        <f t="shared" si="8"/>
        <v>0</v>
      </c>
      <c r="CF29" s="3739">
        <f t="shared" si="8"/>
        <v>0</v>
      </c>
      <c r="CG29" s="3739">
        <f t="shared" si="8"/>
        <v>0</v>
      </c>
      <c r="CH29" s="3740">
        <f t="shared" si="8"/>
        <v>0</v>
      </c>
      <c r="CI29" s="3743">
        <f t="shared" si="8"/>
        <v>0</v>
      </c>
      <c r="CJ29" s="1960"/>
    </row>
    <row r="30" spans="1:88" ht="18" thickBot="1">
      <c r="A30" s="1960"/>
      <c r="B30" s="1960"/>
      <c r="C30" s="1960"/>
      <c r="D30" s="1960"/>
      <c r="E30" s="1960"/>
      <c r="F30" s="1960"/>
      <c r="G30" s="1960"/>
      <c r="H30" s="1960"/>
      <c r="I30" s="1960"/>
      <c r="J30" s="1960"/>
      <c r="K30" s="1960"/>
      <c r="L30" s="1960"/>
      <c r="M30" s="1960"/>
      <c r="N30" s="1960"/>
      <c r="O30" s="1960"/>
      <c r="P30" s="1960"/>
      <c r="Q30" s="1960"/>
      <c r="R30" s="1960"/>
      <c r="S30" s="1960"/>
      <c r="T30" s="1960"/>
      <c r="U30" s="1960"/>
      <c r="V30" s="1960"/>
      <c r="W30" s="1960"/>
      <c r="X30" s="1960"/>
      <c r="Y30" s="1960"/>
      <c r="Z30" s="1960"/>
      <c r="AA30" s="1960"/>
      <c r="AB30" s="1960"/>
      <c r="AC30" s="1960"/>
      <c r="AD30" s="1960"/>
      <c r="AE30" s="1960"/>
      <c r="AF30" s="1960"/>
      <c r="AG30" s="1960"/>
      <c r="AH30" s="1960"/>
      <c r="AI30" s="1960"/>
      <c r="AJ30" s="1960"/>
      <c r="AK30" s="1960"/>
      <c r="AL30" s="1960"/>
      <c r="AM30" s="1960"/>
      <c r="AN30" s="1960"/>
      <c r="AO30" s="1960"/>
      <c r="AP30" s="1960"/>
      <c r="AQ30" s="1960"/>
      <c r="AR30" s="1960"/>
      <c r="AS30" s="1960"/>
      <c r="AT30" s="1960"/>
      <c r="AU30" s="1960"/>
      <c r="AV30" s="1960"/>
      <c r="AW30" s="1960"/>
      <c r="AX30" s="1960"/>
      <c r="AY30" s="1960"/>
      <c r="AZ30" s="1960"/>
      <c r="BA30" s="1960"/>
      <c r="BB30" s="1960"/>
      <c r="BC30" s="1960"/>
      <c r="BD30" s="1960"/>
      <c r="BE30" s="1960"/>
      <c r="BF30" s="1960"/>
      <c r="BG30" s="1960"/>
      <c r="BH30" s="6923" t="s">
        <v>904</v>
      </c>
      <c r="BI30" s="6924"/>
      <c r="BJ30" s="6924"/>
      <c r="BK30" s="6924"/>
      <c r="BL30" s="6925"/>
      <c r="BM30" s="3739">
        <f>BM29+BM25+BM21+BM16</f>
        <v>0</v>
      </c>
      <c r="BN30" s="3739">
        <f>BN29+BN25+BN21+BN16</f>
        <v>0</v>
      </c>
      <c r="BO30" s="3752">
        <f t="shared" si="0"/>
        <v>0</v>
      </c>
      <c r="BP30" s="3739">
        <f t="shared" ref="BP30:CI30" si="9">BP29+BP25+BP21+BP16</f>
        <v>0</v>
      </c>
      <c r="BQ30" s="3740">
        <f t="shared" si="9"/>
        <v>0</v>
      </c>
      <c r="BR30" s="3743">
        <f t="shared" si="9"/>
        <v>0</v>
      </c>
      <c r="BS30" s="3735">
        <f t="shared" si="9"/>
        <v>0</v>
      </c>
      <c r="BT30" s="3739">
        <f t="shared" si="9"/>
        <v>0</v>
      </c>
      <c r="BU30" s="3740">
        <f t="shared" si="9"/>
        <v>0</v>
      </c>
      <c r="BV30" s="3743">
        <f t="shared" si="9"/>
        <v>0</v>
      </c>
      <c r="BW30" s="3736">
        <f t="shared" si="9"/>
        <v>0</v>
      </c>
      <c r="BX30" s="3743">
        <f t="shared" si="9"/>
        <v>0</v>
      </c>
      <c r="BY30" s="3739">
        <f t="shared" si="9"/>
        <v>0</v>
      </c>
      <c r="BZ30" s="3739">
        <f t="shared" si="9"/>
        <v>0</v>
      </c>
      <c r="CA30" s="3739">
        <f t="shared" si="9"/>
        <v>0</v>
      </c>
      <c r="CB30" s="3739">
        <f t="shared" si="9"/>
        <v>0</v>
      </c>
      <c r="CC30" s="3739">
        <f t="shared" si="9"/>
        <v>0</v>
      </c>
      <c r="CD30" s="3739">
        <f t="shared" si="9"/>
        <v>0</v>
      </c>
      <c r="CE30" s="3739">
        <f t="shared" si="9"/>
        <v>0</v>
      </c>
      <c r="CF30" s="3739">
        <f t="shared" si="9"/>
        <v>0</v>
      </c>
      <c r="CG30" s="3739">
        <f t="shared" si="9"/>
        <v>0</v>
      </c>
      <c r="CH30" s="3740">
        <f t="shared" si="9"/>
        <v>0</v>
      </c>
      <c r="CI30" s="3743">
        <f t="shared" si="9"/>
        <v>0</v>
      </c>
      <c r="CJ30" s="1960"/>
    </row>
    <row r="31" spans="1:88">
      <c r="A31" s="1960"/>
      <c r="B31" s="1960"/>
      <c r="C31" s="1960"/>
      <c r="D31" s="1960"/>
      <c r="E31" s="1960"/>
      <c r="F31" s="1960"/>
      <c r="G31" s="1960"/>
      <c r="H31" s="1960"/>
      <c r="I31" s="1960"/>
      <c r="J31" s="1960"/>
      <c r="K31" s="1960"/>
      <c r="L31" s="1960"/>
      <c r="M31" s="1960"/>
      <c r="N31" s="1960"/>
      <c r="O31" s="1960"/>
      <c r="P31" s="1960"/>
      <c r="Q31" s="1960"/>
      <c r="R31" s="1960"/>
      <c r="S31" s="1960"/>
      <c r="T31" s="1960"/>
      <c r="U31" s="1960"/>
      <c r="V31" s="1960"/>
      <c r="W31" s="1960"/>
      <c r="X31" s="1960"/>
      <c r="Y31" s="1960"/>
      <c r="Z31" s="1960"/>
      <c r="AA31" s="1960"/>
      <c r="AB31" s="1960"/>
      <c r="AC31" s="1960"/>
      <c r="AD31" s="1960"/>
      <c r="AE31" s="1960"/>
      <c r="AF31" s="1960"/>
      <c r="AG31" s="1960"/>
      <c r="AH31" s="1960"/>
      <c r="AI31" s="1960"/>
      <c r="AJ31" s="1960"/>
      <c r="AK31" s="1960"/>
      <c r="AL31" s="1960"/>
      <c r="AM31" s="1960"/>
      <c r="AN31" s="1960"/>
      <c r="AO31" s="1960"/>
      <c r="AP31" s="1960"/>
      <c r="AQ31" s="1960"/>
      <c r="AR31" s="1960"/>
      <c r="AS31" s="1960"/>
      <c r="AT31" s="1960"/>
      <c r="AU31" s="1960"/>
      <c r="AV31" s="1960"/>
      <c r="AW31" s="1960"/>
      <c r="AX31" s="1960"/>
      <c r="AY31" s="1960"/>
      <c r="AZ31" s="1960"/>
      <c r="BA31" s="1960"/>
      <c r="BB31" s="1960"/>
      <c r="BC31" s="1960"/>
      <c r="BD31" s="1960"/>
      <c r="BE31" s="1960"/>
      <c r="BF31" s="1960"/>
      <c r="BG31" s="1960"/>
      <c r="BH31" s="1960"/>
      <c r="BI31" s="1960"/>
      <c r="BJ31" s="1960"/>
      <c r="BK31" s="1960"/>
      <c r="BL31" s="1960"/>
      <c r="BM31" s="1960"/>
      <c r="BN31" s="1960"/>
      <c r="BO31" s="1960"/>
      <c r="BP31" s="1960"/>
      <c r="BQ31" s="1960"/>
      <c r="BR31" s="1960"/>
      <c r="BS31" s="1960"/>
      <c r="BT31" s="1960"/>
      <c r="BU31" s="1960"/>
      <c r="BV31" s="1960"/>
      <c r="BW31" s="1960"/>
      <c r="BX31" s="1960"/>
      <c r="BY31" s="1960"/>
      <c r="BZ31" s="1960"/>
      <c r="CA31" s="1960"/>
      <c r="CB31" s="1960"/>
      <c r="CC31" s="1960"/>
      <c r="CD31" s="1960"/>
      <c r="CE31" s="1960"/>
      <c r="CF31" s="1960"/>
      <c r="CG31" s="1960"/>
      <c r="CH31" s="1960"/>
      <c r="CI31" s="1960"/>
      <c r="CJ31" s="1960"/>
    </row>
    <row r="32" spans="1:88">
      <c r="A32" s="1960"/>
      <c r="B32" s="1960"/>
      <c r="C32" s="1960"/>
      <c r="D32" s="1960"/>
      <c r="E32" s="1960"/>
      <c r="F32" s="1960"/>
      <c r="G32" s="1960"/>
      <c r="H32" s="1960"/>
      <c r="I32" s="1960"/>
      <c r="J32" s="1960"/>
      <c r="K32" s="1960"/>
      <c r="L32" s="1960"/>
      <c r="M32" s="1960"/>
      <c r="N32" s="1960"/>
      <c r="O32" s="1960"/>
      <c r="P32" s="1960"/>
      <c r="Q32" s="1960"/>
      <c r="R32" s="1960"/>
      <c r="S32" s="1960"/>
      <c r="T32" s="1960"/>
      <c r="U32" s="1960"/>
      <c r="V32" s="1960"/>
      <c r="W32" s="1960"/>
      <c r="X32" s="1960"/>
      <c r="Y32" s="1960"/>
      <c r="Z32" s="1960"/>
      <c r="AA32" s="1960"/>
      <c r="AB32" s="1960"/>
      <c r="AC32" s="1960"/>
      <c r="AD32" s="1960"/>
      <c r="AE32" s="1960"/>
      <c r="AF32" s="1960"/>
      <c r="AG32" s="1960"/>
      <c r="AH32" s="1960"/>
      <c r="AI32" s="1960"/>
      <c r="AJ32" s="1960"/>
      <c r="AK32" s="1960"/>
      <c r="AL32" s="1960"/>
      <c r="AM32" s="1960"/>
      <c r="AN32" s="1960"/>
      <c r="AO32" s="1960"/>
      <c r="AP32" s="1960"/>
      <c r="AQ32" s="1960"/>
      <c r="AR32" s="1960"/>
      <c r="AS32" s="1960"/>
      <c r="AT32" s="1960"/>
      <c r="AU32" s="1960"/>
      <c r="AV32" s="1960"/>
      <c r="AW32" s="1960"/>
      <c r="AX32" s="1960"/>
      <c r="AY32" s="1960"/>
      <c r="AZ32" s="1960"/>
      <c r="BA32" s="1960"/>
      <c r="BB32" s="1960"/>
      <c r="BC32" s="1960"/>
      <c r="BD32" s="1960"/>
      <c r="BE32" s="1960"/>
      <c r="BF32" s="1960"/>
      <c r="BG32" s="1960"/>
      <c r="BH32" s="1960"/>
      <c r="BI32" s="1960"/>
      <c r="BJ32" s="1960"/>
      <c r="BK32" s="1960"/>
      <c r="BL32" s="1960"/>
      <c r="BM32" s="1960"/>
      <c r="BN32" s="1960"/>
      <c r="BO32" s="1960"/>
      <c r="BP32" s="1960"/>
      <c r="BQ32" s="1960"/>
      <c r="BR32" s="1960"/>
      <c r="BS32" s="1960"/>
      <c r="BT32" s="1960"/>
      <c r="BU32" s="1960"/>
      <c r="BV32" s="1960"/>
      <c r="BW32" s="1960"/>
      <c r="BX32" s="1960"/>
      <c r="BY32" s="1960"/>
      <c r="BZ32" s="1960"/>
      <c r="CA32" s="1960"/>
      <c r="CB32" s="1960"/>
      <c r="CC32" s="1960"/>
      <c r="CD32" s="1960"/>
      <c r="CE32" s="1960"/>
      <c r="CF32" s="1960"/>
      <c r="CG32" s="1960"/>
      <c r="CH32" s="1960"/>
      <c r="CI32" s="1960"/>
      <c r="CJ32" s="1960"/>
    </row>
  </sheetData>
  <customSheetViews>
    <customSheetView guid="{12CA49F8-E6BA-489F-9DA0-6B8A5CD7EDCA}" scale="70" showPageBreaks="1" fitToPage="1" printArea="1" hiddenColumns="1" topLeftCell="A7">
      <selection activeCell="X2" sqref="X2"/>
      <colBreaks count="5" manualBreakCount="5">
        <brk id="2" max="1048575" man="1"/>
        <brk id="16" max="1048575" man="1"/>
        <brk id="37" max="32" man="1"/>
        <brk id="50" max="1048575" man="1"/>
        <brk id="59" max="1048575" man="1"/>
      </colBreaks>
      <pageMargins left="0.7" right="0.7" top="0.75" bottom="0.75" header="0.3" footer="0.3"/>
      <printOptions horizontalCentered="1"/>
      <pageSetup scale="41" orientation="landscape" r:id="rId1"/>
    </customSheetView>
    <customSheetView guid="{37E56966-4F94-4240-A3E5-59881448F1B0}" scale="70" showPageBreaks="1" fitToPage="1" printArea="1" hiddenColumns="1" topLeftCell="AJ1">
      <selection activeCell="BG8" sqref="BG8"/>
      <colBreaks count="5" manualBreakCount="5">
        <brk id="2" max="1048575" man="1"/>
        <brk id="16" max="1048575" man="1"/>
        <brk id="37" max="32" man="1"/>
        <brk id="50" max="1048575" man="1"/>
        <brk id="59" max="1048575" man="1"/>
      </colBreaks>
      <pageMargins left="0.7" right="0.7" top="0.75" bottom="0.75" header="0.3" footer="0.3"/>
      <printOptions horizontalCentered="1"/>
      <pageSetup scale="41" orientation="landscape" r:id="rId2"/>
    </customSheetView>
    <customSheetView guid="{230182A1-F070-4DDB-9301-86882B42A49C}" scale="85" showPageBreaks="1" fitToPage="1" printArea="1" hiddenColumns="1" topLeftCell="C7">
      <selection activeCell="O14" sqref="O14"/>
      <colBreaks count="5" manualBreakCount="5">
        <brk id="2" max="1048575" man="1"/>
        <brk id="16" max="1048575" man="1"/>
        <brk id="37" max="32" man="1"/>
        <brk id="50" max="1048575" man="1"/>
        <brk id="59" max="1048575" man="1"/>
      </colBreaks>
      <pageMargins left="0.7" right="0.7" top="0.75" bottom="0.75" header="0.3" footer="0.3"/>
      <pageSetup scale="43" orientation="landscape" r:id="rId3"/>
    </customSheetView>
    <customSheetView guid="{4B0F2128-2DDC-4AF0-BF60-90CCEE21FB66}" scale="40" showPageBreaks="1" fitToPage="1" printArea="1" hiddenColumns="1">
      <selection activeCell="V18" sqref="V18"/>
      <colBreaks count="5" manualBreakCount="5">
        <brk id="2" max="1048575" man="1"/>
        <brk id="16" max="1048575" man="1"/>
        <brk id="37" max="32" man="1"/>
        <brk id="50" max="1048575" man="1"/>
        <brk id="59" max="1048575" man="1"/>
      </colBreaks>
      <pageMargins left="0.7" right="0.7" top="0.75" bottom="0.75" header="0.3" footer="0.3"/>
      <pageSetup scale="43" orientation="landscape" r:id="rId4"/>
    </customSheetView>
    <customSheetView guid="{7E615092-1A34-48E1-8A6E-7383EDD6AB18}" scale="70" fitToPage="1" hiddenColumns="1" topLeftCell="A7">
      <selection activeCell="X2" sqref="X2"/>
      <colBreaks count="5" manualBreakCount="5">
        <brk id="2" max="1048575" man="1"/>
        <brk id="16" max="1048575" man="1"/>
        <brk id="37" max="32" man="1"/>
        <brk id="50" max="1048575" man="1"/>
        <brk id="59" max="1048575" man="1"/>
      </colBreaks>
      <pageMargins left="0.7" right="0.7" top="0.75" bottom="0.75" header="0.3" footer="0.3"/>
      <printOptions horizontalCentered="1"/>
      <pageSetup scale="41" orientation="landscape" r:id="rId5"/>
    </customSheetView>
  </customSheetViews>
  <mergeCells count="84">
    <mergeCell ref="BH5:BN5"/>
    <mergeCell ref="S3:V3"/>
    <mergeCell ref="S4:V4"/>
    <mergeCell ref="BC21:BE21"/>
    <mergeCell ref="AN7:AN8"/>
    <mergeCell ref="AO7:AO8"/>
    <mergeCell ref="AP7:AQ8"/>
    <mergeCell ref="AR7:AR8"/>
    <mergeCell ref="AS7:AU7"/>
    <mergeCell ref="AW7:AW8"/>
    <mergeCell ref="S18:T18"/>
    <mergeCell ref="W18:Z18"/>
    <mergeCell ref="AB18:AD18"/>
    <mergeCell ref="BH16:BL16"/>
    <mergeCell ref="BH8:CF8"/>
    <mergeCell ref="AO17:AQ17"/>
    <mergeCell ref="AT17:AW17"/>
    <mergeCell ref="BB2:BC2"/>
    <mergeCell ref="BB3:BC3"/>
    <mergeCell ref="BB4:BE4"/>
    <mergeCell ref="BB5:BE5"/>
    <mergeCell ref="BB6:BE6"/>
    <mergeCell ref="AX7:AX8"/>
    <mergeCell ref="AL2:AS2"/>
    <mergeCell ref="AL3:AS3"/>
    <mergeCell ref="AM4:AV5"/>
    <mergeCell ref="AM6:AV6"/>
    <mergeCell ref="AL7:AL8"/>
    <mergeCell ref="AM7:AM8"/>
    <mergeCell ref="K19:P19"/>
    <mergeCell ref="M15:N15"/>
    <mergeCell ref="M16:N16"/>
    <mergeCell ref="C17:E17"/>
    <mergeCell ref="L17:P17"/>
    <mergeCell ref="C18:E18"/>
    <mergeCell ref="F18:J18"/>
    <mergeCell ref="L18:P18"/>
    <mergeCell ref="M9:N9"/>
    <mergeCell ref="M10:N10"/>
    <mergeCell ref="D11:K14"/>
    <mergeCell ref="M11:N11"/>
    <mergeCell ref="M12:N12"/>
    <mergeCell ref="M13:N13"/>
    <mergeCell ref="M14:N14"/>
    <mergeCell ref="C3:H3"/>
    <mergeCell ref="C4:H4"/>
    <mergeCell ref="C5:P5"/>
    <mergeCell ref="C6:O6"/>
    <mergeCell ref="C7:C8"/>
    <mergeCell ref="D7:D8"/>
    <mergeCell ref="E7:E8"/>
    <mergeCell ref="F7:F8"/>
    <mergeCell ref="G7:I7"/>
    <mergeCell ref="J7:L7"/>
    <mergeCell ref="M7:P7"/>
    <mergeCell ref="N8:O8"/>
    <mergeCell ref="CI10:CI11"/>
    <mergeCell ref="BH26:BH28"/>
    <mergeCell ref="BK26:BK28"/>
    <mergeCell ref="BH29:BL29"/>
    <mergeCell ref="BH30:BL30"/>
    <mergeCell ref="BH21:BL21"/>
    <mergeCell ref="BH22:BH24"/>
    <mergeCell ref="BK22:BK24"/>
    <mergeCell ref="BL22:BL24"/>
    <mergeCell ref="BH17:BH20"/>
    <mergeCell ref="BK17:BK20"/>
    <mergeCell ref="BL17:BL19"/>
    <mergeCell ref="BH4:BO4"/>
    <mergeCell ref="T6:AF6"/>
    <mergeCell ref="BH25:BL25"/>
    <mergeCell ref="BI9:CH9"/>
    <mergeCell ref="BH10:BL10"/>
    <mergeCell ref="BM10:BO10"/>
    <mergeCell ref="BP10:BR10"/>
    <mergeCell ref="BS10:BV10"/>
    <mergeCell ref="BW10:BW11"/>
    <mergeCell ref="BX10:BX11"/>
    <mergeCell ref="BY10:BY11"/>
    <mergeCell ref="BZ10:CH10"/>
    <mergeCell ref="BH12:BH15"/>
    <mergeCell ref="BK12:BK15"/>
    <mergeCell ref="BB22:BC22"/>
    <mergeCell ref="BD23:BE23"/>
  </mergeCells>
  <conditionalFormatting sqref="BO12:BO30">
    <cfRule type="cellIs" dxfId="183" priority="1" stopIfTrue="1" operator="notEqual">
      <formula>BX12+CI12+BY12</formula>
    </cfRule>
  </conditionalFormatting>
  <printOptions horizontalCentered="1"/>
  <pageMargins left="0.70866141732283472" right="0.70866141732283472" top="0.74803149606299213" bottom="0.74803149606299213" header="0.31496062992125984" footer="0.31496062992125984"/>
  <pageSetup scale="43" orientation="landscape" r:id="rId6"/>
  <colBreaks count="5" manualBreakCount="5">
    <brk id="2" max="1048575" man="1"/>
    <brk id="16" max="1048575" man="1"/>
    <brk id="37" max="32" man="1"/>
    <brk id="50" max="1048575" man="1"/>
    <brk id="59" max="1048575" man="1"/>
  </colBreaks>
  <drawing r:id="rId7"/>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ورقة13"/>
  <dimension ref="B1:Z274"/>
  <sheetViews>
    <sheetView rightToLeft="1" view="pageBreakPreview" topLeftCell="A22" zoomScale="40" zoomScaleNormal="60" zoomScaleSheetLayoutView="25" workbookViewId="0">
      <selection activeCell="L37" sqref="L37"/>
    </sheetView>
  </sheetViews>
  <sheetFormatPr defaultColWidth="9" defaultRowHeight="13.2"/>
  <cols>
    <col min="1" max="1" width="13.8984375" style="256" customWidth="1"/>
    <col min="2" max="3" width="12" style="256" customWidth="1"/>
    <col min="4" max="4" width="95.59765625" style="256" customWidth="1"/>
    <col min="5" max="5" width="83.3984375" style="256" customWidth="1"/>
    <col min="6" max="6" width="50" style="256" customWidth="1"/>
    <col min="7" max="7" width="27.59765625" style="256" customWidth="1"/>
    <col min="8" max="8" width="44.59765625" style="256" customWidth="1"/>
    <col min="9" max="9" width="32.69921875" style="256" hidden="1" customWidth="1"/>
    <col min="10" max="10" width="40.296875" style="256" customWidth="1"/>
    <col min="11" max="11" width="29.296875" style="256" customWidth="1"/>
    <col min="12" max="12" width="26.69921875" style="256" customWidth="1"/>
    <col min="13" max="14" width="32.69921875" style="256" customWidth="1"/>
    <col min="15" max="15" width="16.3984375" style="256" customWidth="1"/>
    <col min="16" max="16" width="33" style="256" customWidth="1"/>
    <col min="17" max="17" width="37" style="256" customWidth="1"/>
    <col min="18" max="18" width="16.3984375" style="256" customWidth="1"/>
    <col min="19" max="19" width="4.3984375" style="256" customWidth="1"/>
    <col min="20" max="23" width="14.296875" style="256" customWidth="1"/>
    <col min="24" max="26" width="14.8984375" style="256" customWidth="1"/>
    <col min="27" max="16384" width="9" style="256"/>
  </cols>
  <sheetData>
    <row r="1" spans="2:20" ht="8.25" customHeight="1"/>
    <row r="2" spans="2:20" ht="84.75" customHeight="1">
      <c r="B2" s="257"/>
      <c r="C2" s="7013" t="s">
        <v>178</v>
      </c>
      <c r="D2" s="7013"/>
      <c r="E2" s="258"/>
      <c r="F2" s="258"/>
      <c r="G2" s="258"/>
      <c r="H2" s="258"/>
      <c r="I2" s="258"/>
      <c r="J2" s="257"/>
      <c r="K2" s="257"/>
      <c r="L2" s="257"/>
    </row>
    <row r="3" spans="2:20" ht="4.5" customHeight="1">
      <c r="B3" s="257"/>
      <c r="C3" s="1712"/>
      <c r="D3" s="1712"/>
      <c r="E3" s="257"/>
      <c r="F3" s="257"/>
      <c r="G3" s="257"/>
      <c r="H3" s="257"/>
      <c r="I3" s="257"/>
      <c r="J3" s="257"/>
      <c r="K3" s="257"/>
      <c r="L3" s="257"/>
    </row>
    <row r="4" spans="2:20" ht="72" customHeight="1">
      <c r="B4" s="257"/>
      <c r="C4" s="7013" t="s">
        <v>433</v>
      </c>
      <c r="D4" s="7013"/>
      <c r="E4" s="258"/>
      <c r="F4" s="258"/>
      <c r="G4" s="258"/>
      <c r="H4" s="258"/>
      <c r="I4" s="258"/>
      <c r="J4" s="257"/>
      <c r="K4" s="257"/>
      <c r="L4" s="257"/>
    </row>
    <row r="5" spans="2:20" ht="12" customHeight="1">
      <c r="B5" s="257"/>
      <c r="C5" s="257"/>
      <c r="D5" s="259"/>
      <c r="E5" s="259"/>
      <c r="F5" s="259"/>
      <c r="G5" s="259"/>
      <c r="H5" s="257"/>
      <c r="I5" s="257"/>
      <c r="J5" s="258"/>
      <c r="K5" s="258"/>
      <c r="L5" s="257"/>
    </row>
    <row r="6" spans="2:20" ht="52.5" customHeight="1">
      <c r="B6" s="257"/>
      <c r="C6" s="7014" t="s">
        <v>434</v>
      </c>
      <c r="D6" s="7014"/>
      <c r="E6" s="7014"/>
      <c r="F6" s="7014"/>
      <c r="G6" s="7014"/>
      <c r="H6" s="7014"/>
      <c r="I6" s="7014"/>
      <c r="J6" s="7014"/>
      <c r="K6" s="260"/>
      <c r="L6" s="260"/>
      <c r="M6" s="261"/>
      <c r="N6" s="261"/>
      <c r="O6" s="261"/>
      <c r="P6" s="261"/>
      <c r="Q6" s="261"/>
      <c r="R6" s="261"/>
    </row>
    <row r="7" spans="2:20" ht="52.5" customHeight="1">
      <c r="B7" s="257"/>
      <c r="C7" s="7014" t="s">
        <v>435</v>
      </c>
      <c r="D7" s="7014"/>
      <c r="E7" s="7014"/>
      <c r="F7" s="7014"/>
      <c r="G7" s="7014"/>
      <c r="H7" s="7014"/>
      <c r="I7" s="7014"/>
      <c r="J7" s="7014"/>
      <c r="K7" s="260"/>
      <c r="L7" s="260"/>
      <c r="M7" s="262"/>
      <c r="N7" s="262"/>
      <c r="O7" s="262"/>
      <c r="P7" s="262"/>
      <c r="Q7" s="262"/>
      <c r="R7" s="261"/>
    </row>
    <row r="8" spans="2:20" ht="52.5" customHeight="1">
      <c r="B8" s="257"/>
      <c r="C8" s="7014" t="str">
        <f>الاعدادات!D2</f>
        <v xml:space="preserve">عن شهر  يوليو لسنة 2026م </v>
      </c>
      <c r="D8" s="7014"/>
      <c r="E8" s="7014"/>
      <c r="F8" s="7014"/>
      <c r="G8" s="7014"/>
      <c r="H8" s="7014"/>
      <c r="I8" s="7014"/>
      <c r="J8" s="7014"/>
      <c r="K8" s="263"/>
      <c r="L8" s="263"/>
      <c r="M8" s="264"/>
      <c r="N8" s="264"/>
      <c r="O8" s="264"/>
      <c r="P8" s="264"/>
      <c r="Q8" s="264"/>
      <c r="R8" s="264"/>
      <c r="S8" s="264"/>
      <c r="T8" s="264"/>
    </row>
    <row r="9" spans="2:20" ht="12" customHeight="1" thickBot="1">
      <c r="B9" s="257"/>
      <c r="C9" s="257"/>
      <c r="D9" s="257"/>
      <c r="E9" s="257"/>
      <c r="F9" s="257"/>
      <c r="G9" s="257"/>
      <c r="H9" s="257"/>
      <c r="I9" s="257"/>
      <c r="J9" s="257"/>
      <c r="K9" s="257"/>
      <c r="L9" s="257"/>
    </row>
    <row r="10" spans="2:20" ht="96.75" customHeight="1" thickBot="1">
      <c r="B10" s="265" t="s">
        <v>436</v>
      </c>
      <c r="C10" s="1709" t="s">
        <v>407</v>
      </c>
      <c r="D10" s="1710" t="s">
        <v>437</v>
      </c>
      <c r="E10" s="1710" t="s">
        <v>87</v>
      </c>
      <c r="F10" s="1710" t="s">
        <v>438</v>
      </c>
      <c r="G10" s="1710" t="s">
        <v>439</v>
      </c>
      <c r="H10" s="1711" t="s">
        <v>93</v>
      </c>
      <c r="I10" s="1711" t="s">
        <v>111</v>
      </c>
      <c r="J10" s="1711" t="s">
        <v>190</v>
      </c>
      <c r="K10" s="4096" t="s">
        <v>440</v>
      </c>
    </row>
    <row r="11" spans="2:20" ht="96.75" customHeight="1" thickTop="1" thickBot="1">
      <c r="B11" s="266">
        <v>6</v>
      </c>
      <c r="C11" s="4086">
        <f t="shared" ref="C11:C32" si="0">ROW()-10</f>
        <v>1</v>
      </c>
      <c r="D11" s="4087">
        <f>'جنح المحاكم الجزئية'!E235</f>
        <v>0</v>
      </c>
      <c r="E11" s="4087">
        <f>'جنح المحاكم الجزئية'!A235</f>
        <v>0</v>
      </c>
      <c r="F11" s="4087" t="s">
        <v>748</v>
      </c>
      <c r="G11" s="4087" t="s">
        <v>441</v>
      </c>
      <c r="H11" s="4088">
        <f>'جنح المحاكم الجزئية'!N235-I11</f>
        <v>0</v>
      </c>
      <c r="I11" s="4088">
        <f>'جنح المحاكم الجزئية'!AQ235</f>
        <v>0</v>
      </c>
      <c r="J11" s="4093">
        <f>'جنح المحاكم الجزئية'!X235+'جنح المحاكم الجزئية'!AD235+'جنح المحاكم الجزئية'!AE235</f>
        <v>0</v>
      </c>
      <c r="K11" s="4097">
        <f t="shared" ref="K11:K32" si="1">IF(H11=0,0,J11/H11)</f>
        <v>0</v>
      </c>
    </row>
    <row r="12" spans="2:20" ht="96.75" customHeight="1" thickTop="1" thickBot="1">
      <c r="B12" s="266">
        <v>22</v>
      </c>
      <c r="C12" s="4089">
        <f t="shared" si="0"/>
        <v>2</v>
      </c>
      <c r="D12" s="4082">
        <f>'جنح المحاكم الجزئية'!E244</f>
        <v>0</v>
      </c>
      <c r="E12" s="4082">
        <f>'جنح المحاكم الجزئية'!A244</f>
        <v>0</v>
      </c>
      <c r="F12" s="4082" t="s">
        <v>1438</v>
      </c>
      <c r="G12" s="4082" t="s">
        <v>441</v>
      </c>
      <c r="H12" s="4083">
        <f>'جنح المحاكم الجزئية'!N244-I12</f>
        <v>0</v>
      </c>
      <c r="I12" s="4083">
        <f>'جنح المحاكم الجزئية'!AQ244</f>
        <v>0</v>
      </c>
      <c r="J12" s="4094">
        <f>'جنح المحاكم الجزئية'!X244+'جنح المحاكم الجزئية'!AD244+'جنح المحاكم الجزئية'!AE244</f>
        <v>0</v>
      </c>
      <c r="K12" s="4098">
        <f t="shared" si="1"/>
        <v>0</v>
      </c>
    </row>
    <row r="13" spans="2:20" ht="96.75" customHeight="1" thickTop="1" thickBot="1">
      <c r="B13" s="266">
        <v>20</v>
      </c>
      <c r="C13" s="4089">
        <f t="shared" si="0"/>
        <v>3</v>
      </c>
      <c r="D13" s="4082">
        <f>'جنح المحاكم الجزئية'!E250</f>
        <v>0</v>
      </c>
      <c r="E13" s="4082">
        <f>'جنح المحاكم الجزئية'!A250</f>
        <v>0</v>
      </c>
      <c r="F13" s="4082" t="s">
        <v>729</v>
      </c>
      <c r="G13" s="4082" t="s">
        <v>441</v>
      </c>
      <c r="H13" s="4083">
        <f>'جنح المحاكم الجزئية'!N250-I13</f>
        <v>0</v>
      </c>
      <c r="I13" s="4083">
        <f>'جنح المحاكم الجزئية'!AQ250</f>
        <v>0</v>
      </c>
      <c r="J13" s="4094">
        <f>'جنح المحاكم الجزئية'!X250+'جنح المحاكم الجزئية'!AD250+'جنح المحاكم الجزئية'!AE250</f>
        <v>0</v>
      </c>
      <c r="K13" s="4098">
        <f t="shared" si="1"/>
        <v>0</v>
      </c>
    </row>
    <row r="14" spans="2:20" ht="96.75" customHeight="1" thickTop="1" thickBot="1">
      <c r="B14" s="266">
        <v>15</v>
      </c>
      <c r="C14" s="4089">
        <f t="shared" si="0"/>
        <v>4</v>
      </c>
      <c r="D14" s="4082">
        <f>'جنح المحاكم الجزئية'!E242</f>
        <v>0</v>
      </c>
      <c r="E14" s="4082">
        <f>'جنح المحاكم الجزئية'!A242</f>
        <v>0</v>
      </c>
      <c r="F14" s="4082" t="s">
        <v>728</v>
      </c>
      <c r="G14" s="4082" t="s">
        <v>441</v>
      </c>
      <c r="H14" s="4083">
        <f>'جنح المحاكم الجزئية'!N242-I14</f>
        <v>0</v>
      </c>
      <c r="I14" s="4083">
        <f>'جنح المحاكم الجزئية'!AQ242</f>
        <v>0</v>
      </c>
      <c r="J14" s="4094">
        <f>'جنح المحاكم الجزئية'!X242+'جنح المحاكم الجزئية'!AD242+'جنح المحاكم الجزئية'!AE242</f>
        <v>0</v>
      </c>
      <c r="K14" s="4098">
        <f t="shared" si="1"/>
        <v>0</v>
      </c>
    </row>
    <row r="15" spans="2:20" ht="96.75" customHeight="1" thickTop="1" thickBot="1">
      <c r="B15" s="266">
        <v>2</v>
      </c>
      <c r="C15" s="4089">
        <f t="shared" si="0"/>
        <v>5</v>
      </c>
      <c r="D15" s="4082">
        <f>'جنح المحاكم الجزئية'!E240</f>
        <v>0</v>
      </c>
      <c r="E15" s="4082">
        <f>'جنح المحاكم الجزئية'!A240</f>
        <v>0</v>
      </c>
      <c r="F15" s="4082" t="s">
        <v>602</v>
      </c>
      <c r="G15" s="4082" t="s">
        <v>441</v>
      </c>
      <c r="H15" s="4083">
        <f>'جنح المحاكم الجزئية'!N240-I15</f>
        <v>0</v>
      </c>
      <c r="I15" s="4083">
        <f>'جنح المحاكم الجزئية'!AQ240</f>
        <v>0</v>
      </c>
      <c r="J15" s="4094">
        <f>'جنح المحاكم الجزئية'!X240+'جنح المحاكم الجزئية'!AD240+'جنح المحاكم الجزئية'!AE240</f>
        <v>0</v>
      </c>
      <c r="K15" s="4098">
        <f t="shared" si="1"/>
        <v>0</v>
      </c>
    </row>
    <row r="16" spans="2:20" ht="96.75" customHeight="1" thickTop="1" thickBot="1">
      <c r="B16" s="266">
        <v>14</v>
      </c>
      <c r="C16" s="4089">
        <f t="shared" si="0"/>
        <v>6</v>
      </c>
      <c r="D16" s="4082">
        <f>'جنح المحاكم الجزئية'!E241</f>
        <v>0</v>
      </c>
      <c r="E16" s="4082">
        <f>'جنح المحاكم الجزئية'!A241</f>
        <v>0</v>
      </c>
      <c r="F16" s="4082" t="s">
        <v>728</v>
      </c>
      <c r="G16" s="4084" t="s">
        <v>441</v>
      </c>
      <c r="H16" s="4083">
        <f>'جنح المحاكم الجزئية'!N241-I16</f>
        <v>0</v>
      </c>
      <c r="I16" s="4083">
        <f>'جنح المحاكم الجزئية'!AQ241</f>
        <v>0</v>
      </c>
      <c r="J16" s="4094">
        <f>'جنح المحاكم الجزئية'!X241+'جنح المحاكم الجزئية'!AD241+'جنح المحاكم الجزئية'!AE241</f>
        <v>0</v>
      </c>
      <c r="K16" s="4098">
        <f t="shared" si="1"/>
        <v>0</v>
      </c>
      <c r="M16" s="256">
        <v>4</v>
      </c>
    </row>
    <row r="17" spans="2:23" ht="96.75" customHeight="1" thickTop="1" thickBot="1">
      <c r="B17" s="266">
        <v>12</v>
      </c>
      <c r="C17" s="4089">
        <f t="shared" si="0"/>
        <v>7</v>
      </c>
      <c r="D17" s="4082">
        <f>'جنح المحاكم الجزئية'!E239</f>
        <v>0</v>
      </c>
      <c r="E17" s="4082">
        <f>'جنح المحاكم الجزئية'!A239</f>
        <v>0</v>
      </c>
      <c r="F17" s="4082" t="s">
        <v>602</v>
      </c>
      <c r="G17" s="4082" t="s">
        <v>441</v>
      </c>
      <c r="H17" s="4083">
        <f>'جنح المحاكم الجزئية'!N239-I17</f>
        <v>0</v>
      </c>
      <c r="I17" s="4083">
        <f>'جنح المحاكم الجزئية'!AQ239</f>
        <v>0</v>
      </c>
      <c r="J17" s="4094">
        <f>'جنح المحاكم الجزئية'!X239+'جنح المحاكم الجزئية'!AD239+'جنح المحاكم الجزئية'!AE239</f>
        <v>0</v>
      </c>
      <c r="K17" s="4098">
        <f t="shared" si="1"/>
        <v>0</v>
      </c>
    </row>
    <row r="18" spans="2:23" ht="96.75" customHeight="1" thickTop="1" thickBot="1">
      <c r="B18" s="266">
        <v>11</v>
      </c>
      <c r="C18" s="4089">
        <f t="shared" si="0"/>
        <v>8</v>
      </c>
      <c r="D18" s="4082">
        <f>'جنح المحاكم الجزئية'!E243</f>
        <v>0</v>
      </c>
      <c r="E18" s="4082">
        <f>'جنح المحاكم الجزئية'!A243</f>
        <v>0</v>
      </c>
      <c r="F18" s="4082" t="s">
        <v>1438</v>
      </c>
      <c r="G18" s="4082" t="s">
        <v>441</v>
      </c>
      <c r="H18" s="4083">
        <f>'جنح المحاكم الجزئية'!N243-I18</f>
        <v>0</v>
      </c>
      <c r="I18" s="4083">
        <f>'جنح المحاكم الجزئية'!AQ243</f>
        <v>0</v>
      </c>
      <c r="J18" s="4094">
        <f>'جنح المحاكم الجزئية'!X243+'جنح المحاكم الجزئية'!AD243+'جنح المحاكم الجزئية'!AE243</f>
        <v>0</v>
      </c>
      <c r="K18" s="4098">
        <f t="shared" si="1"/>
        <v>0</v>
      </c>
    </row>
    <row r="19" spans="2:23" ht="96.75" customHeight="1" thickTop="1" thickBot="1">
      <c r="B19" s="266">
        <v>1</v>
      </c>
      <c r="C19" s="4089">
        <f t="shared" si="0"/>
        <v>9</v>
      </c>
      <c r="D19" s="4082">
        <f>'جنح المحاكم الجزئية'!E252</f>
        <v>0</v>
      </c>
      <c r="E19" s="4082">
        <f>'جنح المحاكم الجزئية'!A252</f>
        <v>0</v>
      </c>
      <c r="F19" s="4082" t="s">
        <v>726</v>
      </c>
      <c r="G19" s="4082" t="s">
        <v>441</v>
      </c>
      <c r="H19" s="4083">
        <f>'جنح المحاكم الجزئية'!N252-I19</f>
        <v>0</v>
      </c>
      <c r="I19" s="4083">
        <f>'جنح المحاكم الجزئية'!AQ252</f>
        <v>0</v>
      </c>
      <c r="J19" s="4094">
        <f>'جنح المحاكم الجزئية'!X252+'جنح المحاكم الجزئية'!AD252+'جنح المحاكم الجزئية'!AE252</f>
        <v>0</v>
      </c>
      <c r="K19" s="4098">
        <f t="shared" si="1"/>
        <v>0</v>
      </c>
    </row>
    <row r="20" spans="2:23" ht="96.75" customHeight="1" thickTop="1" thickBot="1">
      <c r="B20" s="266">
        <v>18</v>
      </c>
      <c r="C20" s="4089">
        <f t="shared" si="0"/>
        <v>10</v>
      </c>
      <c r="D20" s="4082">
        <f>'جنح المحاكم الجزئية'!E236</f>
        <v>0</v>
      </c>
      <c r="E20" s="4082">
        <f>'جنح المحاكم الجزئية'!A236</f>
        <v>0</v>
      </c>
      <c r="F20" s="4082" t="s">
        <v>748</v>
      </c>
      <c r="G20" s="4084" t="s">
        <v>441</v>
      </c>
      <c r="H20" s="4083">
        <f>'جنح المحاكم الجزئية'!N236-I20</f>
        <v>0</v>
      </c>
      <c r="I20" s="4083">
        <f>'جنح المحاكم الجزئية'!AQ236</f>
        <v>0</v>
      </c>
      <c r="J20" s="4094">
        <f>'جنح المحاكم الجزئية'!X236+'جنح المحاكم الجزئية'!AD236+'جنح المحاكم الجزئية'!AE236</f>
        <v>0</v>
      </c>
      <c r="K20" s="4098">
        <f t="shared" si="1"/>
        <v>0</v>
      </c>
    </row>
    <row r="21" spans="2:23" ht="96.75" customHeight="1" thickTop="1" thickBot="1">
      <c r="B21" s="266">
        <v>13</v>
      </c>
      <c r="C21" s="4089">
        <f t="shared" si="0"/>
        <v>11</v>
      </c>
      <c r="D21" s="4082">
        <f>'جنح المحاكم الجزئية'!E238</f>
        <v>0</v>
      </c>
      <c r="E21" s="4082">
        <f>'جنح المحاكم الجزئية'!A238</f>
        <v>0</v>
      </c>
      <c r="F21" s="4082" t="s">
        <v>602</v>
      </c>
      <c r="G21" s="4082" t="s">
        <v>441</v>
      </c>
      <c r="H21" s="4083">
        <f>'جنح المحاكم الجزئية'!N238-I21</f>
        <v>0</v>
      </c>
      <c r="I21" s="4083">
        <f>'جنح المحاكم الجزئية'!AQ238</f>
        <v>0</v>
      </c>
      <c r="J21" s="4094">
        <f>'جنح المحاكم الجزئية'!X238+'جنح المحاكم الجزئية'!AD238+'جنح المحاكم الجزئية'!AE238</f>
        <v>0</v>
      </c>
      <c r="K21" s="4098">
        <f t="shared" si="1"/>
        <v>0</v>
      </c>
    </row>
    <row r="22" spans="2:23" ht="96.75" customHeight="1" thickTop="1" thickBot="1">
      <c r="B22" s="266">
        <v>10</v>
      </c>
      <c r="C22" s="4089">
        <f t="shared" si="0"/>
        <v>12</v>
      </c>
      <c r="D22" s="4082">
        <f>'جنح المحاكم الجزئية'!E245</f>
        <v>0</v>
      </c>
      <c r="E22" s="4082">
        <f>'جنح المحاكم الجزئية'!A245</f>
        <v>0</v>
      </c>
      <c r="F22" s="4082" t="s">
        <v>603</v>
      </c>
      <c r="G22" s="4082" t="s">
        <v>441</v>
      </c>
      <c r="H22" s="4083">
        <f>'جنح المحاكم الجزئية'!N245-I22</f>
        <v>0</v>
      </c>
      <c r="I22" s="4083">
        <f>'جنح المحاكم الجزئية'!AQ245</f>
        <v>0</v>
      </c>
      <c r="J22" s="4094">
        <f>'جنح المحاكم الجزئية'!X245+'جنح المحاكم الجزئية'!AD245+'جنح المحاكم الجزئية'!AE245</f>
        <v>0</v>
      </c>
      <c r="K22" s="4098">
        <f t="shared" si="1"/>
        <v>0</v>
      </c>
    </row>
    <row r="23" spans="2:23" ht="96.75" customHeight="1" thickTop="1" thickBot="1">
      <c r="B23" s="266">
        <v>19</v>
      </c>
      <c r="C23" s="4089">
        <f t="shared" si="0"/>
        <v>13</v>
      </c>
      <c r="D23" s="4082">
        <f>'جنح المحاكم الجزئية'!E247</f>
        <v>0</v>
      </c>
      <c r="E23" s="4082">
        <f>'جنح المحاكم الجزئية'!A247</f>
        <v>0</v>
      </c>
      <c r="F23" s="4082" t="s">
        <v>603</v>
      </c>
      <c r="G23" s="4084" t="s">
        <v>441</v>
      </c>
      <c r="H23" s="4083">
        <f>'جنح المحاكم الجزئية'!N247-I23</f>
        <v>0</v>
      </c>
      <c r="I23" s="4083">
        <f>'جنح المحاكم الجزئية'!AQ247</f>
        <v>0</v>
      </c>
      <c r="J23" s="4094">
        <f>'جنح المحاكم الجزئية'!X247+'جنح المحاكم الجزئية'!AD247+'جنح المحاكم الجزئية'!AE247</f>
        <v>0</v>
      </c>
      <c r="K23" s="4098">
        <f t="shared" si="1"/>
        <v>0</v>
      </c>
      <c r="O23" s="267" t="s">
        <v>438</v>
      </c>
      <c r="P23" s="268" t="s">
        <v>93</v>
      </c>
      <c r="Q23" s="268" t="s">
        <v>190</v>
      </c>
    </row>
    <row r="24" spans="2:23" ht="96.75" customHeight="1" thickTop="1" thickBot="1">
      <c r="B24" s="266">
        <v>7</v>
      </c>
      <c r="C24" s="4089">
        <f t="shared" si="0"/>
        <v>14</v>
      </c>
      <c r="D24" s="4082">
        <f>'جنح المحاكم الجزئية'!E251</f>
        <v>0</v>
      </c>
      <c r="E24" s="4082">
        <f>'جنح المحاكم الجزئية'!A251</f>
        <v>0</v>
      </c>
      <c r="F24" s="4082" t="s">
        <v>726</v>
      </c>
      <c r="G24" s="4084" t="s">
        <v>441</v>
      </c>
      <c r="H24" s="4083">
        <f>'جنح المحاكم الجزئية'!N251-I24</f>
        <v>0</v>
      </c>
      <c r="I24" s="4083">
        <f>'جنح المحاكم الجزئية'!AQ251</f>
        <v>0</v>
      </c>
      <c r="J24" s="4094">
        <f>'جنح المحاكم الجزئية'!X251+'جنح المحاكم الجزئية'!AD251+'جنح المحاكم الجزئية'!AE251</f>
        <v>0</v>
      </c>
      <c r="K24" s="4098">
        <f t="shared" si="1"/>
        <v>0</v>
      </c>
      <c r="O24" s="267" t="s">
        <v>443</v>
      </c>
      <c r="P24" s="269">
        <v>0</v>
      </c>
      <c r="Q24" s="270">
        <v>0</v>
      </c>
      <c r="T24" s="7003"/>
      <c r="U24" s="7003"/>
      <c r="V24" s="7003"/>
      <c r="W24" s="7003"/>
    </row>
    <row r="25" spans="2:23" ht="96.75" customHeight="1" thickTop="1" thickBot="1">
      <c r="B25" s="266">
        <v>8</v>
      </c>
      <c r="C25" s="4089">
        <f t="shared" si="0"/>
        <v>15</v>
      </c>
      <c r="D25" s="4082">
        <f>'جنح المحاكم الجزئية'!E246</f>
        <v>0</v>
      </c>
      <c r="E25" s="4082">
        <f>'جنح المحاكم الجزئية'!A246</f>
        <v>0</v>
      </c>
      <c r="F25" s="4082" t="s">
        <v>603</v>
      </c>
      <c r="G25" s="4082" t="s">
        <v>441</v>
      </c>
      <c r="H25" s="4083">
        <f>'جنح المحاكم الجزئية'!N246-I25</f>
        <v>0</v>
      </c>
      <c r="I25" s="4083">
        <f>'جنح المحاكم الجزئية'!AQ246</f>
        <v>0</v>
      </c>
      <c r="J25" s="4094">
        <f>'جنح المحاكم الجزئية'!X246+'جنح المحاكم الجزئية'!AD246+'جنح المحاكم الجزئية'!AE246</f>
        <v>0</v>
      </c>
      <c r="K25" s="4098">
        <f t="shared" si="1"/>
        <v>0</v>
      </c>
      <c r="O25" s="271"/>
      <c r="P25" s="2897" t="e">
        <f>#REF!+P24</f>
        <v>#REF!</v>
      </c>
      <c r="Q25" s="268" t="e">
        <f>#REF!+Q24</f>
        <v>#REF!</v>
      </c>
    </row>
    <row r="26" spans="2:23" ht="96.75" customHeight="1" thickTop="1" thickBot="1">
      <c r="B26" s="266">
        <v>5</v>
      </c>
      <c r="C26" s="4089">
        <f t="shared" si="0"/>
        <v>16</v>
      </c>
      <c r="D26" s="4082">
        <f>'جنح المحاكم الجزئية'!E249</f>
        <v>0</v>
      </c>
      <c r="E26" s="4082">
        <f>'جنح المحاكم الجزئية'!A249</f>
        <v>0</v>
      </c>
      <c r="F26" s="4082" t="s">
        <v>729</v>
      </c>
      <c r="G26" s="4082" t="s">
        <v>441</v>
      </c>
      <c r="H26" s="4083">
        <f>'جنح المحاكم الجزئية'!N249-I26</f>
        <v>0</v>
      </c>
      <c r="I26" s="4083">
        <f>'جنح المحاكم الجزئية'!AQ249</f>
        <v>0</v>
      </c>
      <c r="J26" s="4094">
        <f>'جنح المحاكم الجزئية'!X249+'جنح المحاكم الجزئية'!AD249+'جنح المحاكم الجزئية'!AE249</f>
        <v>0</v>
      </c>
      <c r="K26" s="4098">
        <f t="shared" si="1"/>
        <v>0</v>
      </c>
    </row>
    <row r="27" spans="2:23" ht="96.75" customHeight="1" thickTop="1" thickBot="1">
      <c r="B27" s="266">
        <v>16</v>
      </c>
      <c r="C27" s="4089">
        <f t="shared" si="0"/>
        <v>17</v>
      </c>
      <c r="D27" s="4082">
        <f>'جنح المحاكم الجزئية'!E234</f>
        <v>0</v>
      </c>
      <c r="E27" s="4082">
        <f>'جنح المحاكم الجزئية'!A234</f>
        <v>0</v>
      </c>
      <c r="F27" s="4082" t="s">
        <v>748</v>
      </c>
      <c r="G27" s="4085" t="s">
        <v>869</v>
      </c>
      <c r="H27" s="4083">
        <f>'جنح المحاكم الجزئية'!N234-I27</f>
        <v>0</v>
      </c>
      <c r="I27" s="4083">
        <f>'جنح المحاكم الجزئية'!AQ234</f>
        <v>0</v>
      </c>
      <c r="J27" s="4094">
        <f>'جنح المحاكم الجزئية'!X234+'جنح المحاكم الجزئية'!AD234+'جنح المحاكم الجزئية'!AE234</f>
        <v>0</v>
      </c>
      <c r="K27" s="4098">
        <f t="shared" si="1"/>
        <v>0</v>
      </c>
    </row>
    <row r="28" spans="2:23" ht="96.75" customHeight="1" thickTop="1" thickBot="1">
      <c r="B28" s="266">
        <v>17</v>
      </c>
      <c r="C28" s="4089">
        <f t="shared" si="0"/>
        <v>18</v>
      </c>
      <c r="D28" s="4082">
        <f>'جنح المحاكم الجزئية'!E231</f>
        <v>0</v>
      </c>
      <c r="E28" s="4082">
        <f>'جنح المحاكم الجزئية'!A231</f>
        <v>0</v>
      </c>
      <c r="F28" s="4082" t="s">
        <v>444</v>
      </c>
      <c r="G28" s="4082" t="s">
        <v>441</v>
      </c>
      <c r="H28" s="4083">
        <f>'جنح المحاكم الجزئية'!N23+'جنح المحاكم الجزئية'!N62</f>
        <v>0</v>
      </c>
      <c r="I28" s="4083">
        <f>'جنح المحاكم الجزئية'!O231+'جنح المحاكم الجزئية'!O233</f>
        <v>0</v>
      </c>
      <c r="J28" s="4094">
        <f>'جنح المحاكم الجزئية'!X18+'جنح المحاكم الجزئية'!AE18+'جنح المحاكم الجزئية'!X62+'جنح المحاكم الجزئية'!AE62</f>
        <v>0</v>
      </c>
      <c r="K28" s="4098">
        <f t="shared" si="1"/>
        <v>0</v>
      </c>
    </row>
    <row r="29" spans="2:23" ht="96.75" customHeight="1" thickTop="1" thickBot="1">
      <c r="B29" s="266">
        <v>9</v>
      </c>
      <c r="C29" s="4089">
        <f t="shared" si="0"/>
        <v>19</v>
      </c>
      <c r="D29" s="4082">
        <f>'جنح المحاكم الجزئية'!E248</f>
        <v>0</v>
      </c>
      <c r="E29" s="4082">
        <f>'جنح المحاكم الجزئية'!A248</f>
        <v>0</v>
      </c>
      <c r="F29" s="4082" t="s">
        <v>729</v>
      </c>
      <c r="G29" s="4082" t="s">
        <v>441</v>
      </c>
      <c r="H29" s="4083">
        <f>'جنح المحاكم الجزئية'!N248-I29</f>
        <v>0</v>
      </c>
      <c r="I29" s="4083">
        <f>'جنح المحاكم الجزئية'!AQ248</f>
        <v>0</v>
      </c>
      <c r="J29" s="4094">
        <f>'جنح المحاكم الجزئية'!X248+'جنح المحاكم الجزئية'!AD248+'جنح المحاكم الجزئية'!AE248</f>
        <v>0</v>
      </c>
      <c r="K29" s="4098">
        <f t="shared" si="1"/>
        <v>0</v>
      </c>
    </row>
    <row r="30" spans="2:23" ht="96.75" customHeight="1" thickTop="1" thickBot="1">
      <c r="B30" s="266">
        <v>3</v>
      </c>
      <c r="C30" s="4089">
        <f t="shared" si="0"/>
        <v>20</v>
      </c>
      <c r="D30" s="4082">
        <f>'جنح المحاكم الجزئية'!E233</f>
        <v>0</v>
      </c>
      <c r="E30" s="4082">
        <f>'جنح المحاكم الجزئية'!A233</f>
        <v>0</v>
      </c>
      <c r="F30" s="4082" t="s">
        <v>444</v>
      </c>
      <c r="G30" s="4082" t="s">
        <v>869</v>
      </c>
      <c r="H30" s="4083">
        <f>'جنح المحاكم الجزئية'!N233-I30</f>
        <v>0</v>
      </c>
      <c r="I30" s="4083">
        <f>'جنح المحاكم الجزئية'!AQ233</f>
        <v>0</v>
      </c>
      <c r="J30" s="4094">
        <f>'جنح المحاكم الجزئية'!X233+'جنح المحاكم الجزئية'!AD233+'جنح المحاكم الجزئية'!AE233</f>
        <v>0</v>
      </c>
      <c r="K30" s="4098">
        <f t="shared" si="1"/>
        <v>0</v>
      </c>
    </row>
    <row r="31" spans="2:23" ht="96.75" customHeight="1" thickTop="1" thickBot="1">
      <c r="B31" s="266">
        <v>4</v>
      </c>
      <c r="C31" s="4089">
        <f t="shared" si="0"/>
        <v>21</v>
      </c>
      <c r="D31" s="4082">
        <f>'جنح المحاكم الجزئية'!E230</f>
        <v>0</v>
      </c>
      <c r="E31" s="4082">
        <f>'جنح المحاكم الجزئية'!A230</f>
        <v>0</v>
      </c>
      <c r="F31" s="4082" t="s">
        <v>444</v>
      </c>
      <c r="G31" s="4082" t="s">
        <v>869</v>
      </c>
      <c r="H31" s="4083">
        <f>'جنح المحاكم الجزئية'!N230-I31</f>
        <v>0</v>
      </c>
      <c r="I31" s="4083">
        <f>'جنح المحاكم الجزئية'!AQ230</f>
        <v>0</v>
      </c>
      <c r="J31" s="4094">
        <f>'جنح المحاكم الجزئية'!X230+'جنح المحاكم الجزئية'!AD230+'جنح المحاكم الجزئية'!AE230</f>
        <v>0</v>
      </c>
      <c r="K31" s="4098">
        <f t="shared" si="1"/>
        <v>0</v>
      </c>
    </row>
    <row r="32" spans="2:23" ht="96.75" customHeight="1" thickTop="1" thickBot="1">
      <c r="B32" s="266">
        <v>21</v>
      </c>
      <c r="C32" s="4090">
        <f t="shared" si="0"/>
        <v>22</v>
      </c>
      <c r="D32" s="4091">
        <f>'جنح المحاكم الجزئية'!E232</f>
        <v>0</v>
      </c>
      <c r="E32" s="4091">
        <f>'جنح المحاكم الجزئية'!A232</f>
        <v>0</v>
      </c>
      <c r="F32" s="4091" t="s">
        <v>444</v>
      </c>
      <c r="G32" s="4091" t="s">
        <v>869</v>
      </c>
      <c r="H32" s="4092">
        <f>'جنح المحاكم الجزئية'!N232-I32</f>
        <v>0</v>
      </c>
      <c r="I32" s="4092">
        <f>'جنح المحاكم الجزئية'!AQ232</f>
        <v>0</v>
      </c>
      <c r="J32" s="4095">
        <f>'جنح المحاكم الجزئية'!X232+'جنح المحاكم الجزئية'!AD232+'جنح المحاكم الجزئية'!AE232</f>
        <v>0</v>
      </c>
      <c r="K32" s="4099">
        <f t="shared" si="1"/>
        <v>0</v>
      </c>
    </row>
    <row r="33" spans="2:20" ht="96.75" hidden="1" customHeight="1" thickTop="1" thickBot="1">
      <c r="B33" s="272"/>
      <c r="C33" s="273">
        <v>23</v>
      </c>
      <c r="D33" s="3419">
        <f>'جنح المحاكم الجزئية'!E252</f>
        <v>0</v>
      </c>
      <c r="E33" s="274"/>
      <c r="F33" s="3419" t="s">
        <v>444</v>
      </c>
      <c r="G33" s="275" t="s">
        <v>442</v>
      </c>
      <c r="H33" s="3420">
        <f>'جنح المحاكم الجزئية'!H252-I33</f>
        <v>0</v>
      </c>
      <c r="I33" s="3420">
        <f>'جنح المحاكم الجزئية'!AQ252</f>
        <v>0</v>
      </c>
      <c r="J33" s="4081">
        <f>'جنح المحاكم الجزئية'!X253+'جنح المحاكم الجزئية'!AD253+'جنح المحاكم الجزئية'!AE253</f>
        <v>0</v>
      </c>
      <c r="K33" s="276"/>
    </row>
    <row r="34" spans="2:20" ht="96.75" hidden="1" customHeight="1" thickTop="1" thickBot="1">
      <c r="B34" s="277"/>
      <c r="C34" s="7004" t="s">
        <v>445</v>
      </c>
      <c r="D34" s="7005"/>
      <c r="E34" s="7005"/>
      <c r="F34" s="7005"/>
      <c r="G34" s="7005"/>
      <c r="H34" s="2898">
        <f>'جنح المحاكم الجزئية'!H253-I34</f>
        <v>0</v>
      </c>
      <c r="I34" s="2898">
        <f>'جنح المحاكم الجزئية'!AQ253</f>
        <v>0</v>
      </c>
      <c r="J34" s="2896">
        <f>'جنح المحاكم الجزئية'!X254+'جنح المحاكم الجزئية'!AD254+'جنح المحاكم الجزئية'!AE254</f>
        <v>0</v>
      </c>
      <c r="K34" s="278"/>
      <c r="L34" s="279"/>
      <c r="M34" s="280"/>
      <c r="O34" s="7006" t="s">
        <v>446</v>
      </c>
      <c r="P34" s="7007"/>
      <c r="Q34" s="7007"/>
      <c r="R34" s="7008"/>
    </row>
    <row r="35" spans="2:20" ht="96.75" hidden="1" customHeight="1" thickBot="1">
      <c r="B35" s="281"/>
      <c r="C35" s="7009" t="s">
        <v>447</v>
      </c>
      <c r="D35" s="7010"/>
      <c r="E35" s="7010"/>
      <c r="F35" s="7010"/>
      <c r="G35" s="7011"/>
      <c r="H35" s="2898">
        <f>'جنح المحاكم الجزئية'!H254-I35</f>
        <v>0</v>
      </c>
      <c r="I35" s="2898">
        <f>'جنح المحاكم الجزئية'!AQ254</f>
        <v>0</v>
      </c>
      <c r="J35" s="2896">
        <f>'جنح المحاكم الجزئية'!X255+'جنح المحاكم الجزئية'!AD255+'جنح المحاكم الجزئية'!AE255</f>
        <v>0</v>
      </c>
      <c r="K35" s="2899" t="e">
        <f t="shared" ref="K35" si="2">J35/H35</f>
        <v>#DIV/0!</v>
      </c>
      <c r="L35" s="279"/>
      <c r="M35" s="280"/>
      <c r="O35" s="282" t="s">
        <v>448</v>
      </c>
      <c r="P35" s="2900">
        <f>H34</f>
        <v>0</v>
      </c>
      <c r="Q35" s="283" t="s">
        <v>449</v>
      </c>
      <c r="R35" s="284">
        <v>0</v>
      </c>
    </row>
    <row r="36" spans="2:20" ht="48.75" customHeight="1" thickTop="1" thickBot="1">
      <c r="B36" s="257"/>
      <c r="E36" s="7012"/>
      <c r="F36" s="7012"/>
      <c r="G36" s="7012"/>
      <c r="H36" s="7012"/>
      <c r="I36" s="285"/>
      <c r="J36" s="7012"/>
      <c r="K36" s="7012"/>
      <c r="L36" s="286"/>
      <c r="O36" s="7006" t="s">
        <v>451</v>
      </c>
      <c r="P36" s="7007"/>
      <c r="Q36" s="7007"/>
      <c r="R36" s="7008"/>
    </row>
    <row r="37" spans="2:20" ht="48.75" customHeight="1" thickBot="1">
      <c r="B37" s="257"/>
      <c r="C37" s="7039" t="s">
        <v>450</v>
      </c>
      <c r="D37" s="7039"/>
      <c r="E37" s="3423"/>
      <c r="F37" s="285"/>
      <c r="G37" s="285"/>
      <c r="H37" s="285"/>
      <c r="I37" s="285"/>
      <c r="J37" s="285"/>
      <c r="K37" s="285"/>
      <c r="L37" s="286"/>
      <c r="O37" s="282" t="s">
        <v>448</v>
      </c>
      <c r="P37" s="2900">
        <f>J34</f>
        <v>0</v>
      </c>
      <c r="Q37" s="283" t="s">
        <v>452</v>
      </c>
      <c r="R37" s="284">
        <v>0</v>
      </c>
    </row>
    <row r="38" spans="2:20" ht="48.75" customHeight="1">
      <c r="B38" s="257"/>
      <c r="C38" s="285"/>
      <c r="D38" s="285"/>
      <c r="E38" s="285"/>
      <c r="F38" s="285"/>
      <c r="G38" s="285"/>
      <c r="H38" s="285"/>
      <c r="I38" s="285"/>
      <c r="J38" s="285"/>
      <c r="K38" s="285"/>
      <c r="L38" s="286"/>
      <c r="O38" s="287"/>
      <c r="P38" s="287"/>
      <c r="Q38" s="288"/>
      <c r="R38" s="288"/>
    </row>
    <row r="39" spans="2:20" ht="48.75" customHeight="1">
      <c r="B39" s="257"/>
      <c r="C39" s="285"/>
      <c r="D39" s="285"/>
      <c r="E39" s="285"/>
      <c r="F39" s="285"/>
      <c r="G39" s="285"/>
      <c r="H39" s="285"/>
      <c r="I39" s="285"/>
      <c r="J39" s="285"/>
      <c r="K39" s="285"/>
      <c r="L39" s="286"/>
      <c r="O39" s="287"/>
      <c r="P39" s="287"/>
      <c r="Q39" s="288"/>
      <c r="R39" s="288"/>
    </row>
    <row r="40" spans="2:20" ht="48.75" customHeight="1">
      <c r="B40" s="257"/>
      <c r="C40" s="285"/>
      <c r="D40" s="285"/>
      <c r="E40" s="285"/>
      <c r="F40" s="285"/>
      <c r="G40" s="285"/>
      <c r="H40" s="285"/>
      <c r="I40" s="285"/>
      <c r="J40" s="285"/>
      <c r="K40" s="285"/>
      <c r="L40" s="286"/>
      <c r="N40" s="289"/>
      <c r="O40" s="287"/>
      <c r="P40" s="287"/>
      <c r="Q40" s="288"/>
      <c r="R40" s="288"/>
    </row>
    <row r="41" spans="2:20" ht="48.75" customHeight="1">
      <c r="B41" s="257"/>
      <c r="C41" s="7015" t="str">
        <f>"بيان احصائي بعدد القضايا المتداولة   "&amp; الاعدادات!D2</f>
        <v xml:space="preserve">بيان احصائي بعدد القضايا المتداولة   عن شهر  يوليو لسنة 2026م </v>
      </c>
      <c r="D41" s="7015"/>
      <c r="E41" s="7015"/>
      <c r="F41" s="7015"/>
      <c r="G41" s="7015"/>
      <c r="H41" s="7015"/>
      <c r="I41" s="7015"/>
      <c r="J41" s="7015"/>
      <c r="K41" s="7015"/>
      <c r="L41" s="7015"/>
      <c r="N41" s="289"/>
      <c r="O41" s="291"/>
      <c r="P41" s="291"/>
      <c r="Q41" s="291"/>
      <c r="R41" s="291"/>
    </row>
    <row r="42" spans="2:20" ht="48.75" customHeight="1" thickBot="1">
      <c r="B42" s="7016" t="s">
        <v>453</v>
      </c>
      <c r="C42" s="7016"/>
      <c r="D42" s="7016"/>
      <c r="E42" s="7016"/>
      <c r="F42" s="7016"/>
      <c r="G42" s="7016"/>
      <c r="H42" s="7016"/>
      <c r="I42" s="7016"/>
      <c r="J42" s="7016"/>
      <c r="K42" s="7016"/>
      <c r="L42" s="7016"/>
      <c r="M42" s="7016"/>
      <c r="N42" s="289"/>
      <c r="O42" s="291"/>
      <c r="P42" s="291"/>
      <c r="Q42" s="291"/>
      <c r="R42" s="291"/>
    </row>
    <row r="43" spans="2:20" ht="48.75" customHeight="1">
      <c r="B43" s="292" t="s">
        <v>454</v>
      </c>
      <c r="C43" s="293"/>
      <c r="D43" s="294" t="s">
        <v>93</v>
      </c>
      <c r="E43" s="295"/>
      <c r="F43" s="7017" t="s">
        <v>93</v>
      </c>
      <c r="G43" s="7019" t="s">
        <v>455</v>
      </c>
      <c r="H43" s="7021" t="s">
        <v>456</v>
      </c>
      <c r="I43" s="1003"/>
      <c r="J43" s="7023" t="s">
        <v>457</v>
      </c>
      <c r="K43" s="7023" t="s">
        <v>458</v>
      </c>
      <c r="L43" s="7023" t="s">
        <v>459</v>
      </c>
      <c r="M43" s="7025" t="s">
        <v>460</v>
      </c>
      <c r="N43" s="7027" t="s">
        <v>461</v>
      </c>
      <c r="O43" s="291"/>
      <c r="P43" s="291"/>
      <c r="Q43" s="291"/>
      <c r="R43" s="291"/>
      <c r="S43" s="291"/>
      <c r="T43" s="291"/>
    </row>
    <row r="44" spans="2:20" ht="48.75" customHeight="1" thickBot="1">
      <c r="B44" s="296"/>
      <c r="C44" s="297"/>
      <c r="D44" s="298" t="s">
        <v>344</v>
      </c>
      <c r="E44" s="299" t="s">
        <v>462</v>
      </c>
      <c r="F44" s="7018"/>
      <c r="G44" s="7020"/>
      <c r="H44" s="7022"/>
      <c r="I44" s="1004"/>
      <c r="J44" s="7024"/>
      <c r="K44" s="7024"/>
      <c r="L44" s="7024"/>
      <c r="M44" s="7026"/>
      <c r="N44" s="7028"/>
      <c r="P44" s="289"/>
      <c r="Q44" s="291"/>
      <c r="R44" s="291"/>
      <c r="S44" s="291"/>
      <c r="T44" s="291"/>
    </row>
    <row r="45" spans="2:20" ht="48.75" customHeight="1" thickBot="1">
      <c r="B45" s="300"/>
      <c r="C45" s="301"/>
      <c r="D45" s="302">
        <v>0</v>
      </c>
      <c r="E45" s="302">
        <v>0</v>
      </c>
      <c r="F45" s="302">
        <v>0</v>
      </c>
      <c r="G45" s="302"/>
      <c r="H45" s="302">
        <f>K45+L45+N45</f>
        <v>0</v>
      </c>
      <c r="I45" s="302"/>
      <c r="J45" s="302">
        <v>0</v>
      </c>
      <c r="K45" s="302">
        <v>0</v>
      </c>
      <c r="L45" s="302">
        <v>0</v>
      </c>
      <c r="M45" s="302">
        <f>F45-G45-H45-J45-K45-L45</f>
        <v>0</v>
      </c>
      <c r="N45" s="290"/>
      <c r="P45" s="289"/>
      <c r="Q45" s="291"/>
      <c r="R45" s="291"/>
      <c r="S45" s="291"/>
      <c r="T45" s="291"/>
    </row>
    <row r="46" spans="2:20" ht="48.75" customHeight="1">
      <c r="B46" s="257"/>
      <c r="C46" s="290"/>
      <c r="D46" s="290"/>
      <c r="E46" s="290"/>
      <c r="F46" s="290"/>
      <c r="G46" s="290"/>
      <c r="H46" s="290"/>
      <c r="I46" s="290"/>
      <c r="J46" s="290"/>
      <c r="K46" s="290"/>
      <c r="L46" s="290"/>
      <c r="M46" s="290"/>
      <c r="N46" s="290"/>
      <c r="P46" s="289"/>
      <c r="Q46" s="291"/>
      <c r="R46" s="291"/>
      <c r="S46" s="291"/>
      <c r="T46" s="291"/>
    </row>
    <row r="47" spans="2:20" ht="48.75" customHeight="1" thickBot="1">
      <c r="B47" s="7016" t="s">
        <v>463</v>
      </c>
      <c r="C47" s="7016"/>
      <c r="D47" s="7016"/>
      <c r="E47" s="7016"/>
      <c r="F47" s="7016"/>
      <c r="G47" s="7016"/>
      <c r="H47" s="7016"/>
      <c r="I47" s="7016"/>
      <c r="J47" s="7016"/>
      <c r="K47" s="7016"/>
      <c r="L47" s="7016"/>
      <c r="M47" s="7016"/>
      <c r="N47" s="290"/>
      <c r="P47" s="289"/>
      <c r="Q47" s="291"/>
      <c r="R47" s="291"/>
      <c r="S47" s="291"/>
      <c r="T47" s="291"/>
    </row>
    <row r="48" spans="2:20" ht="48.75" customHeight="1">
      <c r="B48" s="292" t="s">
        <v>454</v>
      </c>
      <c r="C48" s="293"/>
      <c r="D48" s="294" t="s">
        <v>93</v>
      </c>
      <c r="E48" s="295"/>
      <c r="F48" s="7017" t="s">
        <v>93</v>
      </c>
      <c r="G48" s="7019" t="s">
        <v>455</v>
      </c>
      <c r="H48" s="7021" t="s">
        <v>456</v>
      </c>
      <c r="I48" s="1003"/>
      <c r="J48" s="7023" t="s">
        <v>457</v>
      </c>
      <c r="K48" s="7023" t="s">
        <v>458</v>
      </c>
      <c r="L48" s="7023" t="s">
        <v>459</v>
      </c>
      <c r="M48" s="7025" t="s">
        <v>460</v>
      </c>
      <c r="N48" s="290"/>
      <c r="P48" s="289"/>
      <c r="Q48" s="291"/>
      <c r="R48" s="291"/>
      <c r="S48" s="291"/>
      <c r="T48" s="291"/>
    </row>
    <row r="49" spans="2:20" ht="48.75" customHeight="1" thickBot="1">
      <c r="B49" s="296"/>
      <c r="C49" s="297"/>
      <c r="D49" s="298" t="s">
        <v>344</v>
      </c>
      <c r="E49" s="299" t="s">
        <v>462</v>
      </c>
      <c r="F49" s="7018"/>
      <c r="G49" s="7020"/>
      <c r="H49" s="7022"/>
      <c r="I49" s="1004"/>
      <c r="J49" s="7024"/>
      <c r="K49" s="7024"/>
      <c r="L49" s="7024"/>
      <c r="M49" s="7026"/>
      <c r="N49" s="290"/>
      <c r="P49" s="289"/>
      <c r="Q49" s="291"/>
      <c r="R49" s="291"/>
      <c r="S49" s="291"/>
      <c r="T49" s="291"/>
    </row>
    <row r="50" spans="2:20" ht="48.75" customHeight="1" thickBot="1">
      <c r="B50" s="300"/>
      <c r="C50" s="301"/>
      <c r="D50" s="302">
        <v>0</v>
      </c>
      <c r="E50" s="302">
        <v>0</v>
      </c>
      <c r="F50" s="302">
        <v>0</v>
      </c>
      <c r="G50" s="302"/>
      <c r="H50" s="302">
        <f>K50+L50+N50</f>
        <v>0</v>
      </c>
      <c r="I50" s="302"/>
      <c r="J50" s="302">
        <v>0</v>
      </c>
      <c r="K50" s="302">
        <v>0</v>
      </c>
      <c r="L50" s="302">
        <v>0</v>
      </c>
      <c r="M50" s="302">
        <f>F50-G50-H50-J50-K50-L50</f>
        <v>0</v>
      </c>
      <c r="N50" s="290"/>
      <c r="P50" s="289"/>
      <c r="Q50" s="291"/>
      <c r="R50" s="291"/>
      <c r="S50" s="291"/>
      <c r="T50" s="291"/>
    </row>
    <row r="51" spans="2:20" ht="48.75" customHeight="1">
      <c r="B51" s="257"/>
      <c r="C51" s="290"/>
      <c r="D51" s="290"/>
      <c r="E51" s="290"/>
      <c r="F51" s="290"/>
      <c r="G51" s="290"/>
      <c r="H51" s="290"/>
      <c r="I51" s="290"/>
      <c r="J51" s="290"/>
      <c r="K51" s="290"/>
      <c r="L51" s="290"/>
      <c r="M51" s="290"/>
      <c r="N51" s="290"/>
      <c r="P51" s="289"/>
      <c r="Q51" s="291"/>
      <c r="R51" s="291"/>
      <c r="S51" s="291"/>
      <c r="T51" s="291"/>
    </row>
    <row r="52" spans="2:20" ht="48.75" customHeight="1" thickBot="1">
      <c r="B52" s="7016" t="s">
        <v>464</v>
      </c>
      <c r="C52" s="7016"/>
      <c r="D52" s="7016"/>
      <c r="E52" s="7016"/>
      <c r="F52" s="7016"/>
      <c r="G52" s="7016"/>
      <c r="H52" s="7016"/>
      <c r="I52" s="7016"/>
      <c r="J52" s="7016"/>
      <c r="K52" s="7016"/>
      <c r="L52" s="7016"/>
      <c r="M52" s="7016"/>
      <c r="N52" s="290"/>
      <c r="P52" s="289"/>
      <c r="Q52" s="291"/>
      <c r="R52" s="291"/>
      <c r="S52" s="291"/>
      <c r="T52" s="291"/>
    </row>
    <row r="53" spans="2:20" ht="48.75" customHeight="1">
      <c r="B53" s="292" t="s">
        <v>454</v>
      </c>
      <c r="C53" s="293"/>
      <c r="D53" s="294" t="s">
        <v>93</v>
      </c>
      <c r="E53" s="295"/>
      <c r="F53" s="7017" t="s">
        <v>93</v>
      </c>
      <c r="G53" s="7019" t="s">
        <v>455</v>
      </c>
      <c r="H53" s="7021" t="s">
        <v>456</v>
      </c>
      <c r="I53" s="1003"/>
      <c r="J53" s="7023" t="s">
        <v>457</v>
      </c>
      <c r="K53" s="7023" t="s">
        <v>458</v>
      </c>
      <c r="L53" s="7023" t="s">
        <v>459</v>
      </c>
      <c r="M53" s="7025" t="s">
        <v>460</v>
      </c>
      <c r="N53" s="290"/>
      <c r="P53" s="289"/>
      <c r="Q53" s="291"/>
      <c r="R53" s="291"/>
      <c r="S53" s="291"/>
      <c r="T53" s="291"/>
    </row>
    <row r="54" spans="2:20" ht="48.75" customHeight="1" thickBot="1">
      <c r="B54" s="296"/>
      <c r="C54" s="297"/>
      <c r="D54" s="298" t="s">
        <v>344</v>
      </c>
      <c r="E54" s="299" t="s">
        <v>462</v>
      </c>
      <c r="F54" s="7018"/>
      <c r="G54" s="7020"/>
      <c r="H54" s="7022"/>
      <c r="I54" s="1004"/>
      <c r="J54" s="7024"/>
      <c r="K54" s="7024"/>
      <c r="L54" s="7024"/>
      <c r="M54" s="7026"/>
      <c r="N54" s="290"/>
      <c r="P54" s="289"/>
      <c r="Q54" s="291"/>
      <c r="R54" s="291"/>
      <c r="S54" s="291"/>
      <c r="T54" s="291"/>
    </row>
    <row r="55" spans="2:20" ht="48.75" customHeight="1" thickBot="1">
      <c r="B55" s="300"/>
      <c r="C55" s="301"/>
      <c r="D55" s="302">
        <v>0</v>
      </c>
      <c r="E55" s="302">
        <v>0</v>
      </c>
      <c r="F55" s="302">
        <v>0</v>
      </c>
      <c r="G55" s="302"/>
      <c r="H55" s="302">
        <f>K55+L55+N55</f>
        <v>0</v>
      </c>
      <c r="I55" s="302"/>
      <c r="J55" s="302">
        <v>0</v>
      </c>
      <c r="K55" s="302">
        <v>0</v>
      </c>
      <c r="L55" s="302">
        <v>0</v>
      </c>
      <c r="M55" s="302">
        <f>F55-G55-H55-J55-K55-L55</f>
        <v>0</v>
      </c>
      <c r="N55" s="290"/>
      <c r="P55" s="289"/>
      <c r="Q55" s="291"/>
      <c r="R55" s="291"/>
      <c r="S55" s="291"/>
      <c r="T55" s="291"/>
    </row>
    <row r="56" spans="2:20" ht="48.75" customHeight="1">
      <c r="B56" s="257"/>
      <c r="C56" s="290"/>
      <c r="D56" s="290"/>
      <c r="E56" s="290"/>
      <c r="F56" s="290"/>
      <c r="G56" s="290"/>
      <c r="H56" s="290"/>
      <c r="I56" s="290"/>
      <c r="J56" s="290"/>
      <c r="K56" s="290"/>
      <c r="L56" s="290"/>
      <c r="M56" s="290"/>
      <c r="N56" s="290"/>
      <c r="P56" s="289"/>
      <c r="Q56" s="291"/>
      <c r="R56" s="291"/>
      <c r="S56" s="291"/>
      <c r="T56" s="291"/>
    </row>
    <row r="57" spans="2:20" ht="48.75" customHeight="1" thickBot="1">
      <c r="B57" s="7016" t="s">
        <v>465</v>
      </c>
      <c r="C57" s="7016"/>
      <c r="D57" s="7016"/>
      <c r="E57" s="7016"/>
      <c r="F57" s="7016"/>
      <c r="G57" s="7016"/>
      <c r="H57" s="7016"/>
      <c r="I57" s="7016"/>
      <c r="J57" s="7016"/>
      <c r="K57" s="7016"/>
      <c r="L57" s="7016"/>
      <c r="M57" s="7016"/>
      <c r="N57" s="290"/>
      <c r="P57" s="289"/>
      <c r="Q57" s="291"/>
      <c r="R57" s="291"/>
      <c r="S57" s="291"/>
      <c r="T57" s="291"/>
    </row>
    <row r="58" spans="2:20" ht="48.75" customHeight="1">
      <c r="B58" s="292" t="s">
        <v>454</v>
      </c>
      <c r="C58" s="293"/>
      <c r="D58" s="294" t="s">
        <v>93</v>
      </c>
      <c r="E58" s="295"/>
      <c r="F58" s="7017" t="s">
        <v>93</v>
      </c>
      <c r="G58" s="7019" t="s">
        <v>455</v>
      </c>
      <c r="H58" s="7021" t="s">
        <v>456</v>
      </c>
      <c r="I58" s="1003"/>
      <c r="J58" s="7023" t="s">
        <v>457</v>
      </c>
      <c r="K58" s="7023" t="s">
        <v>458</v>
      </c>
      <c r="L58" s="7023" t="s">
        <v>459</v>
      </c>
      <c r="M58" s="7025" t="s">
        <v>460</v>
      </c>
      <c r="N58" s="290"/>
      <c r="P58" s="289"/>
      <c r="Q58" s="291"/>
      <c r="R58" s="291"/>
      <c r="S58" s="291"/>
      <c r="T58" s="291"/>
    </row>
    <row r="59" spans="2:20" ht="48.75" customHeight="1" thickBot="1">
      <c r="B59" s="296"/>
      <c r="C59" s="297"/>
      <c r="D59" s="298" t="s">
        <v>344</v>
      </c>
      <c r="E59" s="299" t="s">
        <v>462</v>
      </c>
      <c r="F59" s="7018"/>
      <c r="G59" s="7020"/>
      <c r="H59" s="7022"/>
      <c r="I59" s="1004"/>
      <c r="J59" s="7024"/>
      <c r="K59" s="7024"/>
      <c r="L59" s="7024"/>
      <c r="M59" s="7026"/>
      <c r="N59" s="290"/>
      <c r="P59" s="289"/>
      <c r="Q59" s="291"/>
      <c r="R59" s="291"/>
      <c r="S59" s="291"/>
      <c r="T59" s="291"/>
    </row>
    <row r="60" spans="2:20" ht="48.75" customHeight="1" thickBot="1">
      <c r="B60" s="300"/>
      <c r="C60" s="301"/>
      <c r="D60" s="302">
        <v>0</v>
      </c>
      <c r="E60" s="302">
        <v>0</v>
      </c>
      <c r="F60" s="302">
        <v>0</v>
      </c>
      <c r="G60" s="302"/>
      <c r="H60" s="302">
        <f>K60+L60+N60</f>
        <v>0</v>
      </c>
      <c r="I60" s="302"/>
      <c r="J60" s="302">
        <v>0</v>
      </c>
      <c r="K60" s="302">
        <v>0</v>
      </c>
      <c r="L60" s="302">
        <v>0</v>
      </c>
      <c r="M60" s="302">
        <f>F60-G60-H60-J60-K60-L60</f>
        <v>0</v>
      </c>
      <c r="N60" s="290"/>
      <c r="P60" s="289"/>
      <c r="Q60" s="291"/>
      <c r="R60" s="291"/>
      <c r="S60" s="291"/>
      <c r="T60" s="291"/>
    </row>
    <row r="61" spans="2:20" ht="48.75" customHeight="1">
      <c r="B61" s="257"/>
      <c r="C61" s="290"/>
      <c r="D61" s="290"/>
      <c r="E61" s="290"/>
      <c r="F61" s="290"/>
      <c r="G61" s="290"/>
      <c r="H61" s="290"/>
      <c r="I61" s="290"/>
      <c r="J61" s="290"/>
      <c r="K61" s="290"/>
      <c r="L61" s="290"/>
      <c r="M61" s="290"/>
      <c r="N61" s="290"/>
      <c r="P61" s="289"/>
      <c r="Q61" s="291"/>
      <c r="R61" s="291"/>
      <c r="S61" s="291"/>
      <c r="T61" s="291"/>
    </row>
    <row r="62" spans="2:20" ht="48.75" customHeight="1" thickBot="1">
      <c r="B62" s="7016" t="s">
        <v>466</v>
      </c>
      <c r="C62" s="7016"/>
      <c r="D62" s="7016"/>
      <c r="E62" s="7016"/>
      <c r="F62" s="7016"/>
      <c r="G62" s="7016"/>
      <c r="H62" s="7016"/>
      <c r="I62" s="7016"/>
      <c r="J62" s="7016"/>
      <c r="K62" s="7016"/>
      <c r="L62" s="7016"/>
      <c r="M62" s="7016"/>
      <c r="N62" s="290"/>
      <c r="P62" s="289"/>
      <c r="Q62" s="291"/>
      <c r="R62" s="291"/>
      <c r="S62" s="291"/>
      <c r="T62" s="291"/>
    </row>
    <row r="63" spans="2:20" ht="48.75" customHeight="1">
      <c r="B63" s="292" t="s">
        <v>454</v>
      </c>
      <c r="C63" s="293"/>
      <c r="D63" s="294" t="s">
        <v>93</v>
      </c>
      <c r="E63" s="295"/>
      <c r="F63" s="7017" t="s">
        <v>93</v>
      </c>
      <c r="G63" s="7019" t="s">
        <v>455</v>
      </c>
      <c r="H63" s="7021" t="s">
        <v>456</v>
      </c>
      <c r="I63" s="1003"/>
      <c r="J63" s="7023" t="s">
        <v>457</v>
      </c>
      <c r="K63" s="7023" t="s">
        <v>458</v>
      </c>
      <c r="L63" s="7023" t="s">
        <v>459</v>
      </c>
      <c r="M63" s="7025" t="s">
        <v>460</v>
      </c>
      <c r="N63" s="290"/>
      <c r="P63" s="289"/>
      <c r="Q63" s="291"/>
      <c r="R63" s="291"/>
      <c r="S63" s="291"/>
      <c r="T63" s="291"/>
    </row>
    <row r="64" spans="2:20" ht="48.75" customHeight="1" thickBot="1">
      <c r="B64" s="296"/>
      <c r="C64" s="297"/>
      <c r="D64" s="298" t="s">
        <v>344</v>
      </c>
      <c r="E64" s="299" t="s">
        <v>462</v>
      </c>
      <c r="F64" s="7018"/>
      <c r="G64" s="7020"/>
      <c r="H64" s="7022"/>
      <c r="I64" s="1004"/>
      <c r="J64" s="7024"/>
      <c r="K64" s="7024"/>
      <c r="L64" s="7024"/>
      <c r="M64" s="7026"/>
      <c r="N64" s="290"/>
      <c r="P64" s="289"/>
      <c r="Q64" s="291"/>
      <c r="R64" s="291"/>
      <c r="S64" s="291"/>
      <c r="T64" s="291"/>
    </row>
    <row r="65" spans="2:20" ht="48.75" customHeight="1" thickBot="1">
      <c r="B65" s="300"/>
      <c r="C65" s="301"/>
      <c r="D65" s="302">
        <v>0</v>
      </c>
      <c r="E65" s="302">
        <v>0</v>
      </c>
      <c r="F65" s="302">
        <v>0</v>
      </c>
      <c r="G65" s="302"/>
      <c r="H65" s="302">
        <f>K65+L65+N65</f>
        <v>0</v>
      </c>
      <c r="I65" s="302"/>
      <c r="J65" s="302">
        <v>0</v>
      </c>
      <c r="K65" s="302">
        <v>0</v>
      </c>
      <c r="L65" s="302">
        <v>0</v>
      </c>
      <c r="M65" s="302">
        <f>F65-G65-H65-J65-K65-L65</f>
        <v>0</v>
      </c>
      <c r="N65" s="290"/>
      <c r="P65" s="289"/>
      <c r="Q65" s="291"/>
      <c r="R65" s="291"/>
      <c r="S65" s="291"/>
      <c r="T65" s="291"/>
    </row>
    <row r="66" spans="2:20" ht="48.75" customHeight="1">
      <c r="B66" s="257"/>
      <c r="C66" s="290"/>
      <c r="D66" s="290"/>
      <c r="E66" s="290"/>
      <c r="F66" s="290"/>
      <c r="G66" s="290"/>
      <c r="H66" s="290"/>
      <c r="I66" s="290"/>
      <c r="J66" s="290"/>
      <c r="K66" s="290"/>
      <c r="L66" s="290"/>
      <c r="M66" s="290"/>
      <c r="N66" s="290"/>
      <c r="P66" s="289"/>
      <c r="Q66" s="291"/>
      <c r="R66" s="291"/>
      <c r="S66" s="291"/>
      <c r="T66" s="291"/>
    </row>
    <row r="67" spans="2:20" ht="48.75" customHeight="1" thickBot="1">
      <c r="B67" s="7016" t="s">
        <v>467</v>
      </c>
      <c r="C67" s="7016"/>
      <c r="D67" s="7016"/>
      <c r="E67" s="7016"/>
      <c r="F67" s="7016"/>
      <c r="G67" s="7016"/>
      <c r="H67" s="7016"/>
      <c r="I67" s="7016"/>
      <c r="J67" s="7016"/>
      <c r="K67" s="7016"/>
      <c r="L67" s="7016"/>
      <c r="M67" s="7016"/>
      <c r="N67" s="290"/>
      <c r="P67" s="289"/>
      <c r="Q67" s="291"/>
      <c r="R67" s="291"/>
      <c r="S67" s="291"/>
      <c r="T67" s="291"/>
    </row>
    <row r="68" spans="2:20" ht="48.75" customHeight="1">
      <c r="B68" s="292" t="s">
        <v>454</v>
      </c>
      <c r="C68" s="293"/>
      <c r="D68" s="294" t="s">
        <v>93</v>
      </c>
      <c r="E68" s="295"/>
      <c r="F68" s="7017" t="s">
        <v>93</v>
      </c>
      <c r="G68" s="7019" t="s">
        <v>455</v>
      </c>
      <c r="H68" s="7021" t="s">
        <v>456</v>
      </c>
      <c r="I68" s="1003"/>
      <c r="J68" s="7023" t="s">
        <v>457</v>
      </c>
      <c r="K68" s="7023" t="s">
        <v>458</v>
      </c>
      <c r="L68" s="7023" t="s">
        <v>459</v>
      </c>
      <c r="M68" s="7025" t="s">
        <v>460</v>
      </c>
      <c r="N68" s="290"/>
      <c r="P68" s="289"/>
      <c r="Q68" s="291"/>
      <c r="R68" s="291"/>
      <c r="S68" s="291"/>
      <c r="T68" s="291"/>
    </row>
    <row r="69" spans="2:20" ht="48.75" customHeight="1" thickBot="1">
      <c r="B69" s="296"/>
      <c r="C69" s="297"/>
      <c r="D69" s="298" t="s">
        <v>344</v>
      </c>
      <c r="E69" s="299" t="s">
        <v>462</v>
      </c>
      <c r="F69" s="7018"/>
      <c r="G69" s="7020"/>
      <c r="H69" s="7022"/>
      <c r="I69" s="1004"/>
      <c r="J69" s="7024"/>
      <c r="K69" s="7024"/>
      <c r="L69" s="7024"/>
      <c r="M69" s="7026"/>
      <c r="N69" s="290"/>
      <c r="P69" s="289"/>
      <c r="Q69" s="291"/>
      <c r="R69" s="291"/>
      <c r="S69" s="291"/>
      <c r="T69" s="291"/>
    </row>
    <row r="70" spans="2:20" ht="48.75" customHeight="1" thickBot="1">
      <c r="B70" s="300"/>
      <c r="C70" s="301"/>
      <c r="D70" s="302">
        <v>0</v>
      </c>
      <c r="E70" s="302">
        <v>0</v>
      </c>
      <c r="F70" s="302">
        <v>0</v>
      </c>
      <c r="G70" s="302"/>
      <c r="H70" s="302">
        <f>K70+L70+N70</f>
        <v>0</v>
      </c>
      <c r="I70" s="302"/>
      <c r="J70" s="302">
        <v>0</v>
      </c>
      <c r="K70" s="302">
        <v>0</v>
      </c>
      <c r="L70" s="302">
        <v>0</v>
      </c>
      <c r="M70" s="302">
        <f>F70-G70-H70-J70-K70-L70</f>
        <v>0</v>
      </c>
      <c r="N70" s="290"/>
      <c r="P70" s="289"/>
      <c r="Q70" s="291"/>
      <c r="R70" s="291"/>
      <c r="S70" s="291"/>
      <c r="T70" s="291"/>
    </row>
    <row r="71" spans="2:20" ht="48.75" customHeight="1">
      <c r="B71" s="257"/>
      <c r="C71" s="290"/>
      <c r="D71" s="290"/>
      <c r="E71" s="290"/>
      <c r="F71" s="290"/>
      <c r="G71" s="290"/>
      <c r="H71" s="290"/>
      <c r="I71" s="290"/>
      <c r="J71" s="290"/>
      <c r="K71" s="290"/>
      <c r="L71" s="290"/>
      <c r="M71" s="290"/>
      <c r="N71" s="290"/>
      <c r="P71" s="289"/>
      <c r="Q71" s="291"/>
      <c r="R71" s="291"/>
      <c r="S71" s="291"/>
      <c r="T71" s="291"/>
    </row>
    <row r="72" spans="2:20" ht="48.75" customHeight="1" thickBot="1">
      <c r="B72" s="7016" t="s">
        <v>468</v>
      </c>
      <c r="C72" s="7016"/>
      <c r="D72" s="7016"/>
      <c r="E72" s="7016"/>
      <c r="F72" s="7016"/>
      <c r="G72" s="7016"/>
      <c r="H72" s="7016"/>
      <c r="I72" s="7016"/>
      <c r="J72" s="7016"/>
      <c r="K72" s="7016"/>
      <c r="L72" s="7016"/>
      <c r="M72" s="7016"/>
      <c r="N72" s="290"/>
      <c r="P72" s="289"/>
      <c r="Q72" s="291"/>
      <c r="R72" s="291"/>
      <c r="S72" s="291"/>
      <c r="T72" s="291"/>
    </row>
    <row r="73" spans="2:20" ht="48.75" customHeight="1">
      <c r="B73" s="292" t="s">
        <v>454</v>
      </c>
      <c r="C73" s="293"/>
      <c r="D73" s="294" t="s">
        <v>93</v>
      </c>
      <c r="E73" s="295"/>
      <c r="F73" s="7017" t="s">
        <v>93</v>
      </c>
      <c r="G73" s="7019" t="s">
        <v>455</v>
      </c>
      <c r="H73" s="7021" t="s">
        <v>456</v>
      </c>
      <c r="I73" s="1003"/>
      <c r="J73" s="7023" t="s">
        <v>457</v>
      </c>
      <c r="K73" s="7023" t="s">
        <v>458</v>
      </c>
      <c r="L73" s="7023" t="s">
        <v>459</v>
      </c>
      <c r="M73" s="7025" t="s">
        <v>460</v>
      </c>
      <c r="N73" s="290"/>
      <c r="P73" s="289"/>
      <c r="Q73" s="291"/>
      <c r="R73" s="291"/>
      <c r="S73" s="291"/>
      <c r="T73" s="291"/>
    </row>
    <row r="74" spans="2:20" ht="48.75" customHeight="1" thickBot="1">
      <c r="B74" s="296"/>
      <c r="C74" s="297"/>
      <c r="D74" s="298" t="s">
        <v>344</v>
      </c>
      <c r="E74" s="299" t="s">
        <v>462</v>
      </c>
      <c r="F74" s="7018"/>
      <c r="G74" s="7020"/>
      <c r="H74" s="7022"/>
      <c r="I74" s="1004"/>
      <c r="J74" s="7024"/>
      <c r="K74" s="7024"/>
      <c r="L74" s="7024"/>
      <c r="M74" s="7026"/>
      <c r="N74" s="290"/>
      <c r="P74" s="289"/>
      <c r="Q74" s="291"/>
      <c r="R74" s="291"/>
      <c r="S74" s="291"/>
      <c r="T74" s="291"/>
    </row>
    <row r="75" spans="2:20" ht="48.75" customHeight="1" thickBot="1">
      <c r="B75" s="300"/>
      <c r="C75" s="301"/>
      <c r="D75" s="302">
        <v>0</v>
      </c>
      <c r="E75" s="302">
        <v>0</v>
      </c>
      <c r="F75" s="302">
        <v>0</v>
      </c>
      <c r="G75" s="302"/>
      <c r="H75" s="302">
        <f>K75+L75+N75</f>
        <v>0</v>
      </c>
      <c r="I75" s="302"/>
      <c r="J75" s="302">
        <v>0</v>
      </c>
      <c r="K75" s="302">
        <v>0</v>
      </c>
      <c r="L75" s="302">
        <v>0</v>
      </c>
      <c r="M75" s="302">
        <f>F75-G75-H75-J75-K75-L75</f>
        <v>0</v>
      </c>
      <c r="N75" s="290"/>
      <c r="P75" s="289"/>
      <c r="Q75" s="291"/>
      <c r="R75" s="291"/>
      <c r="S75" s="291"/>
      <c r="T75" s="291"/>
    </row>
    <row r="76" spans="2:20" ht="48.75" customHeight="1">
      <c r="B76" s="257"/>
      <c r="C76" s="290"/>
      <c r="D76" s="290"/>
      <c r="E76" s="290"/>
      <c r="F76" s="290"/>
      <c r="G76" s="290"/>
      <c r="H76" s="290"/>
      <c r="I76" s="290"/>
      <c r="J76" s="290"/>
      <c r="K76" s="290"/>
      <c r="L76" s="290"/>
      <c r="M76" s="290"/>
      <c r="N76" s="290"/>
      <c r="P76" s="289"/>
      <c r="Q76" s="291"/>
      <c r="R76" s="291"/>
      <c r="S76" s="291"/>
      <c r="T76" s="291"/>
    </row>
    <row r="77" spans="2:20" ht="48.75" customHeight="1" thickBot="1">
      <c r="B77" s="7016" t="s">
        <v>469</v>
      </c>
      <c r="C77" s="7016"/>
      <c r="D77" s="7016"/>
      <c r="E77" s="7016"/>
      <c r="F77" s="7016"/>
      <c r="G77" s="7016"/>
      <c r="H77" s="7016"/>
      <c r="I77" s="7016"/>
      <c r="J77" s="7016"/>
      <c r="K77" s="7016"/>
      <c r="L77" s="7016"/>
      <c r="M77" s="7016"/>
      <c r="N77" s="290"/>
      <c r="P77" s="289"/>
      <c r="Q77" s="291"/>
      <c r="R77" s="291"/>
      <c r="S77" s="291"/>
      <c r="T77" s="291"/>
    </row>
    <row r="78" spans="2:20" ht="48.75" customHeight="1">
      <c r="B78" s="292" t="s">
        <v>454</v>
      </c>
      <c r="C78" s="293"/>
      <c r="D78" s="294" t="s">
        <v>93</v>
      </c>
      <c r="E78" s="295"/>
      <c r="F78" s="7017" t="s">
        <v>93</v>
      </c>
      <c r="G78" s="7019" t="s">
        <v>455</v>
      </c>
      <c r="H78" s="7021" t="s">
        <v>456</v>
      </c>
      <c r="I78" s="1003"/>
      <c r="J78" s="7023" t="s">
        <v>457</v>
      </c>
      <c r="K78" s="7023" t="s">
        <v>458</v>
      </c>
      <c r="L78" s="7023" t="s">
        <v>459</v>
      </c>
      <c r="M78" s="7025" t="s">
        <v>460</v>
      </c>
      <c r="N78" s="290"/>
      <c r="P78" s="289"/>
      <c r="Q78" s="291"/>
      <c r="R78" s="291"/>
      <c r="S78" s="291"/>
      <c r="T78" s="291"/>
    </row>
    <row r="79" spans="2:20" ht="48.75" customHeight="1" thickBot="1">
      <c r="B79" s="296"/>
      <c r="C79" s="297"/>
      <c r="D79" s="298" t="s">
        <v>344</v>
      </c>
      <c r="E79" s="299" t="s">
        <v>462</v>
      </c>
      <c r="F79" s="7018"/>
      <c r="G79" s="7020"/>
      <c r="H79" s="7022"/>
      <c r="I79" s="1004"/>
      <c r="J79" s="7024"/>
      <c r="K79" s="7024"/>
      <c r="L79" s="7024"/>
      <c r="M79" s="7026"/>
      <c r="N79" s="290"/>
      <c r="P79" s="289"/>
      <c r="Q79" s="291"/>
      <c r="R79" s="291"/>
      <c r="S79" s="291"/>
      <c r="T79" s="291"/>
    </row>
    <row r="80" spans="2:20" ht="48.75" customHeight="1" thickBot="1">
      <c r="B80" s="300"/>
      <c r="C80" s="301"/>
      <c r="D80" s="302">
        <v>0</v>
      </c>
      <c r="E80" s="302">
        <v>0</v>
      </c>
      <c r="F80" s="302">
        <v>0</v>
      </c>
      <c r="G80" s="302"/>
      <c r="H80" s="302">
        <f>K80+L80+N80</f>
        <v>0</v>
      </c>
      <c r="I80" s="302"/>
      <c r="J80" s="302">
        <v>0</v>
      </c>
      <c r="K80" s="302">
        <v>0</v>
      </c>
      <c r="L80" s="302">
        <v>0</v>
      </c>
      <c r="M80" s="302">
        <f>F80-G80-H80-J80-K80-L80</f>
        <v>0</v>
      </c>
      <c r="N80" s="290"/>
      <c r="P80" s="289"/>
      <c r="Q80" s="291"/>
      <c r="R80" s="291"/>
      <c r="S80" s="291"/>
      <c r="T80" s="291"/>
    </row>
    <row r="81" spans="2:26" ht="48.75" customHeight="1">
      <c r="B81" s="257"/>
      <c r="C81" s="290"/>
      <c r="D81" s="290"/>
      <c r="E81" s="290"/>
      <c r="F81" s="290"/>
      <c r="G81" s="290"/>
      <c r="H81" s="290"/>
      <c r="I81" s="290"/>
      <c r="J81" s="290"/>
      <c r="K81" s="290"/>
      <c r="L81" s="290"/>
      <c r="M81" s="290"/>
      <c r="N81" s="290"/>
      <c r="P81" s="289"/>
      <c r="Q81" s="291"/>
      <c r="R81" s="291"/>
      <c r="S81" s="291"/>
      <c r="T81" s="291"/>
    </row>
    <row r="82" spans="2:26" ht="48.75" customHeight="1" thickBot="1">
      <c r="B82" s="7016" t="s">
        <v>470</v>
      </c>
      <c r="C82" s="7016"/>
      <c r="D82" s="7016"/>
      <c r="E82" s="7016"/>
      <c r="F82" s="7016"/>
      <c r="G82" s="7016"/>
      <c r="H82" s="7016"/>
      <c r="I82" s="7016"/>
      <c r="J82" s="7016"/>
      <c r="K82" s="7016"/>
      <c r="L82" s="7016"/>
      <c r="M82" s="7016"/>
      <c r="N82" s="290"/>
      <c r="P82" s="289"/>
      <c r="Q82" s="291"/>
      <c r="R82" s="291"/>
      <c r="S82" s="291"/>
      <c r="T82" s="291"/>
    </row>
    <row r="83" spans="2:26" ht="48.75" customHeight="1">
      <c r="B83" s="292" t="s">
        <v>454</v>
      </c>
      <c r="C83" s="293"/>
      <c r="D83" s="294" t="s">
        <v>93</v>
      </c>
      <c r="E83" s="295"/>
      <c r="F83" s="7017" t="s">
        <v>93</v>
      </c>
      <c r="G83" s="7019" t="s">
        <v>455</v>
      </c>
      <c r="H83" s="7021" t="s">
        <v>456</v>
      </c>
      <c r="I83" s="1003"/>
      <c r="J83" s="7023" t="s">
        <v>457</v>
      </c>
      <c r="K83" s="7023" t="s">
        <v>458</v>
      </c>
      <c r="L83" s="7023" t="s">
        <v>459</v>
      </c>
      <c r="M83" s="7025" t="s">
        <v>460</v>
      </c>
      <c r="N83" s="7027" t="s">
        <v>461</v>
      </c>
      <c r="P83" s="289"/>
      <c r="Q83" s="291"/>
      <c r="R83" s="291"/>
      <c r="S83" s="291"/>
      <c r="T83" s="303"/>
      <c r="U83" s="303"/>
      <c r="V83" s="303"/>
      <c r="W83" s="303"/>
      <c r="X83" s="303"/>
      <c r="Y83" s="303"/>
      <c r="Z83" s="303"/>
    </row>
    <row r="84" spans="2:26" ht="48.75" customHeight="1" thickBot="1">
      <c r="B84" s="296"/>
      <c r="C84" s="297"/>
      <c r="D84" s="298" t="s">
        <v>344</v>
      </c>
      <c r="E84" s="299" t="s">
        <v>462</v>
      </c>
      <c r="F84" s="7018"/>
      <c r="G84" s="7020"/>
      <c r="H84" s="7022"/>
      <c r="I84" s="1004"/>
      <c r="J84" s="7024"/>
      <c r="K84" s="7024"/>
      <c r="L84" s="7024"/>
      <c r="M84" s="7026"/>
      <c r="N84" s="7028"/>
      <c r="P84" s="289"/>
      <c r="Q84" s="291"/>
      <c r="R84" s="291"/>
      <c r="S84" s="291"/>
      <c r="T84" s="291"/>
    </row>
    <row r="85" spans="2:26" ht="48.75" customHeight="1" thickBot="1">
      <c r="B85" s="300"/>
      <c r="C85" s="301"/>
      <c r="D85" s="302">
        <f>D45+D50+D55+D60+D65+D70+D75+D80</f>
        <v>0</v>
      </c>
      <c r="E85" s="302">
        <f t="shared" ref="E85:N85" si="3">E45+E50+E55+E60+E65+E70+E75+E80</f>
        <v>0</v>
      </c>
      <c r="F85" s="302">
        <f t="shared" si="3"/>
        <v>0</v>
      </c>
      <c r="G85" s="302">
        <f t="shared" si="3"/>
        <v>0</v>
      </c>
      <c r="H85" s="302">
        <f t="shared" si="3"/>
        <v>0</v>
      </c>
      <c r="I85" s="302"/>
      <c r="J85" s="302">
        <f t="shared" si="3"/>
        <v>0</v>
      </c>
      <c r="K85" s="302">
        <f t="shared" si="3"/>
        <v>0</v>
      </c>
      <c r="L85" s="302">
        <f t="shared" si="3"/>
        <v>0</v>
      </c>
      <c r="M85" s="302">
        <f>F85-G85-H85-J85-K85-L85</f>
        <v>0</v>
      </c>
      <c r="N85" s="302">
        <f t="shared" si="3"/>
        <v>0</v>
      </c>
      <c r="P85" s="289"/>
      <c r="Q85" s="291"/>
      <c r="R85" s="291"/>
      <c r="T85" s="291"/>
    </row>
    <row r="86" spans="2:26" ht="48.75" customHeight="1">
      <c r="B86" s="257"/>
      <c r="C86" s="290"/>
      <c r="D86" s="290"/>
      <c r="E86" s="290"/>
      <c r="F86" s="290"/>
      <c r="G86" s="290"/>
      <c r="H86" s="290"/>
      <c r="I86" s="290"/>
      <c r="J86" s="290"/>
      <c r="K86" s="290"/>
      <c r="L86" s="290"/>
      <c r="N86" s="289"/>
      <c r="O86" s="291"/>
      <c r="P86" s="291"/>
      <c r="Q86" s="291"/>
      <c r="R86" s="291"/>
    </row>
    <row r="87" spans="2:26" ht="35.25" customHeight="1">
      <c r="C87" s="7029"/>
      <c r="D87" s="7029"/>
      <c r="E87" s="304"/>
      <c r="F87" s="304"/>
      <c r="G87" s="304"/>
      <c r="H87" s="305"/>
      <c r="I87" s="305"/>
      <c r="J87" s="305"/>
      <c r="K87" s="305"/>
      <c r="L87" s="305"/>
      <c r="N87" s="289"/>
      <c r="O87" s="289"/>
      <c r="P87" s="289"/>
      <c r="Q87" s="289"/>
      <c r="R87" s="289"/>
    </row>
    <row r="88" spans="2:26" ht="23.25" customHeight="1" thickBot="1"/>
    <row r="89" spans="2:26" ht="25.2" thickBot="1">
      <c r="C89" s="7030" t="s">
        <v>340</v>
      </c>
      <c r="D89" s="7031"/>
      <c r="E89" s="7032"/>
      <c r="F89" s="306"/>
      <c r="G89" s="306"/>
      <c r="H89" s="307"/>
      <c r="I89" s="307"/>
    </row>
    <row r="90" spans="2:26" ht="4.5" customHeight="1" thickBot="1"/>
    <row r="91" spans="2:26" ht="25.2" thickBot="1">
      <c r="C91" s="7030" t="s">
        <v>341</v>
      </c>
      <c r="D91" s="7031"/>
      <c r="E91" s="7032"/>
      <c r="F91" s="306"/>
      <c r="G91" s="306"/>
      <c r="H91" s="307"/>
      <c r="I91" s="307"/>
    </row>
    <row r="92" spans="2:26" ht="12" customHeight="1" thickBot="1">
      <c r="D92" s="308"/>
      <c r="E92" s="308"/>
      <c r="F92" s="308"/>
      <c r="G92" s="308"/>
      <c r="J92" s="307"/>
      <c r="K92" s="307"/>
    </row>
    <row r="93" spans="2:26" ht="32.25" customHeight="1" thickBot="1">
      <c r="C93" s="309" t="s">
        <v>471</v>
      </c>
      <c r="D93" s="310"/>
      <c r="E93" s="310"/>
      <c r="F93" s="310"/>
      <c r="G93" s="310"/>
      <c r="H93" s="310"/>
      <c r="I93" s="310"/>
      <c r="J93" s="310"/>
      <c r="K93" s="310"/>
      <c r="L93" s="310"/>
      <c r="M93" s="310"/>
      <c r="N93" s="310"/>
      <c r="O93" s="310"/>
      <c r="P93" s="310"/>
      <c r="Q93" s="311"/>
      <c r="R93" s="261"/>
    </row>
    <row r="94" spans="2:26" ht="4.5" customHeight="1" thickBot="1">
      <c r="C94" s="262"/>
      <c r="D94" s="262"/>
      <c r="E94" s="262"/>
      <c r="F94" s="262"/>
      <c r="G94" s="262"/>
      <c r="H94" s="262"/>
      <c r="I94" s="262"/>
      <c r="J94" s="262"/>
      <c r="K94" s="262"/>
      <c r="L94" s="262"/>
      <c r="M94" s="262"/>
      <c r="N94" s="262"/>
      <c r="O94" s="262"/>
      <c r="P94" s="262"/>
      <c r="Q94" s="262"/>
      <c r="R94" s="261"/>
      <c r="S94" s="264"/>
    </row>
    <row r="95" spans="2:26" ht="32.25" customHeight="1" thickBot="1">
      <c r="C95" s="312" t="s">
        <v>472</v>
      </c>
      <c r="D95" s="313"/>
      <c r="E95" s="313"/>
      <c r="F95" s="313"/>
      <c r="G95" s="313"/>
      <c r="H95" s="313"/>
      <c r="I95" s="313"/>
      <c r="J95" s="313"/>
      <c r="K95" s="313"/>
      <c r="L95" s="313"/>
      <c r="M95" s="313"/>
      <c r="N95" s="313"/>
      <c r="O95" s="313"/>
      <c r="P95" s="313"/>
      <c r="Q95" s="314"/>
      <c r="R95" s="264"/>
      <c r="T95" s="264"/>
    </row>
    <row r="96" spans="2:26" ht="12" customHeight="1" thickBot="1"/>
    <row r="97" spans="2:17" ht="23.25" customHeight="1">
      <c r="B97" s="315"/>
      <c r="C97" s="315"/>
      <c r="D97" s="315"/>
      <c r="E97" s="315"/>
      <c r="F97" s="315"/>
      <c r="G97" s="315"/>
      <c r="H97" s="315"/>
      <c r="I97" s="2570"/>
      <c r="J97" s="7033" t="s">
        <v>93</v>
      </c>
      <c r="K97" s="7034"/>
      <c r="L97" s="316"/>
      <c r="M97" s="315"/>
      <c r="N97" s="315"/>
      <c r="O97" s="315"/>
      <c r="P97" s="315"/>
      <c r="Q97" s="315"/>
    </row>
    <row r="98" spans="2:17" ht="40.5" customHeight="1" thickBot="1">
      <c r="B98" s="317" t="s">
        <v>473</v>
      </c>
      <c r="C98" s="318" t="s">
        <v>187</v>
      </c>
      <c r="D98" s="319" t="s">
        <v>87</v>
      </c>
      <c r="E98" s="319" t="s">
        <v>24</v>
      </c>
      <c r="F98" s="319"/>
      <c r="G98" s="319"/>
      <c r="H98" s="320" t="s">
        <v>189</v>
      </c>
      <c r="I98" s="2571"/>
      <c r="J98" s="321" t="s">
        <v>474</v>
      </c>
      <c r="K98" s="322" t="s">
        <v>475</v>
      </c>
      <c r="L98" s="320" t="s">
        <v>109</v>
      </c>
      <c r="M98" s="319" t="s">
        <v>190</v>
      </c>
      <c r="N98" s="323" t="s">
        <v>476</v>
      </c>
      <c r="O98" s="324" t="s">
        <v>193</v>
      </c>
      <c r="P98" s="318" t="s">
        <v>427</v>
      </c>
      <c r="Q98" s="318" t="s">
        <v>477</v>
      </c>
    </row>
    <row r="99" spans="2:17" ht="83.25" customHeight="1">
      <c r="B99" s="325">
        <v>1</v>
      </c>
      <c r="C99" s="326">
        <v>21</v>
      </c>
      <c r="D99" s="2901" t="e">
        <f>#REF!</f>
        <v>#REF!</v>
      </c>
      <c r="E99" s="2902" t="e">
        <f>#REF!</f>
        <v>#REF!</v>
      </c>
      <c r="F99" s="327"/>
      <c r="G99" s="327"/>
      <c r="H99" s="2911" t="e">
        <f>#REF!</f>
        <v>#REF!</v>
      </c>
      <c r="I99" s="2572"/>
      <c r="J99" s="328">
        <v>0</v>
      </c>
      <c r="K99" s="329">
        <v>0</v>
      </c>
      <c r="L99" s="330">
        <f t="shared" ref="L99:L122" si="4">K99+J99</f>
        <v>0</v>
      </c>
      <c r="M99" s="330">
        <v>0</v>
      </c>
      <c r="N99" s="331">
        <v>0</v>
      </c>
      <c r="O99" s="332">
        <v>0</v>
      </c>
      <c r="P99" s="2906">
        <f t="shared" ref="P99:P111" si="5">O99+N99+M99</f>
        <v>0</v>
      </c>
      <c r="Q99" s="2907" t="e">
        <f t="shared" ref="Q99:Q122" si="6">P99/K99</f>
        <v>#DIV/0!</v>
      </c>
    </row>
    <row r="100" spans="2:17" ht="83.25" customHeight="1">
      <c r="B100" s="333">
        <v>2</v>
      </c>
      <c r="C100" s="334">
        <v>20</v>
      </c>
      <c r="D100" s="335" t="e">
        <f>#REF!</f>
        <v>#REF!</v>
      </c>
      <c r="E100" s="2903" t="e">
        <f>#REF!</f>
        <v>#REF!</v>
      </c>
      <c r="F100" s="336"/>
      <c r="G100" s="336"/>
      <c r="H100" s="2912" t="e">
        <f>#REF!</f>
        <v>#REF!</v>
      </c>
      <c r="I100" s="2573"/>
      <c r="J100" s="337">
        <v>0</v>
      </c>
      <c r="K100" s="338">
        <v>0</v>
      </c>
      <c r="L100" s="339">
        <f t="shared" si="4"/>
        <v>0</v>
      </c>
      <c r="M100" s="339">
        <v>0</v>
      </c>
      <c r="N100" s="340">
        <v>0</v>
      </c>
      <c r="O100" s="341">
        <v>0</v>
      </c>
      <c r="P100" s="342">
        <f t="shared" si="5"/>
        <v>0</v>
      </c>
      <c r="Q100" s="2907" t="e">
        <f t="shared" si="6"/>
        <v>#DIV/0!</v>
      </c>
    </row>
    <row r="101" spans="2:17" ht="83.25" customHeight="1">
      <c r="B101" s="333">
        <v>3</v>
      </c>
      <c r="C101" s="334">
        <v>19</v>
      </c>
      <c r="D101" s="335" t="e">
        <f>#REF!</f>
        <v>#REF!</v>
      </c>
      <c r="E101" s="2903" t="e">
        <f>#REF!</f>
        <v>#REF!</v>
      </c>
      <c r="F101" s="336"/>
      <c r="G101" s="336"/>
      <c r="H101" s="2912" t="e">
        <f>#REF!</f>
        <v>#REF!</v>
      </c>
      <c r="I101" s="2573"/>
      <c r="J101" s="337">
        <v>0</v>
      </c>
      <c r="K101" s="338">
        <v>0</v>
      </c>
      <c r="L101" s="339">
        <f t="shared" si="4"/>
        <v>0</v>
      </c>
      <c r="M101" s="339">
        <v>0</v>
      </c>
      <c r="N101" s="340">
        <v>0</v>
      </c>
      <c r="O101" s="341">
        <v>0</v>
      </c>
      <c r="P101" s="342">
        <f t="shared" si="5"/>
        <v>0</v>
      </c>
      <c r="Q101" s="2908" t="e">
        <f t="shared" si="6"/>
        <v>#DIV/0!</v>
      </c>
    </row>
    <row r="102" spans="2:17" ht="83.25" customHeight="1">
      <c r="B102" s="333">
        <v>4</v>
      </c>
      <c r="C102" s="334">
        <v>22</v>
      </c>
      <c r="D102" s="335" t="e">
        <f>#REF!</f>
        <v>#REF!</v>
      </c>
      <c r="E102" s="2903" t="e">
        <f>#REF!</f>
        <v>#REF!</v>
      </c>
      <c r="F102" s="336"/>
      <c r="G102" s="336"/>
      <c r="H102" s="2912" t="e">
        <f>#REF!</f>
        <v>#REF!</v>
      </c>
      <c r="I102" s="2573"/>
      <c r="J102" s="337">
        <v>0</v>
      </c>
      <c r="K102" s="338">
        <v>0</v>
      </c>
      <c r="L102" s="339">
        <f t="shared" si="4"/>
        <v>0</v>
      </c>
      <c r="M102" s="339">
        <v>0</v>
      </c>
      <c r="N102" s="340">
        <v>0</v>
      </c>
      <c r="O102" s="341">
        <v>0</v>
      </c>
      <c r="P102" s="342">
        <f t="shared" si="5"/>
        <v>0</v>
      </c>
      <c r="Q102" s="2908" t="e">
        <f t="shared" si="6"/>
        <v>#DIV/0!</v>
      </c>
    </row>
    <row r="103" spans="2:17" ht="83.25" customHeight="1">
      <c r="B103" s="333">
        <v>5</v>
      </c>
      <c r="C103" s="334">
        <v>23</v>
      </c>
      <c r="D103" s="335" t="e">
        <f>#REF!</f>
        <v>#REF!</v>
      </c>
      <c r="E103" s="2903" t="e">
        <f>#REF!</f>
        <v>#REF!</v>
      </c>
      <c r="F103" s="336"/>
      <c r="G103" s="336"/>
      <c r="H103" s="2912" t="e">
        <f>#REF!</f>
        <v>#REF!</v>
      </c>
      <c r="I103" s="2573"/>
      <c r="J103" s="337">
        <v>0</v>
      </c>
      <c r="K103" s="338">
        <v>0</v>
      </c>
      <c r="L103" s="339">
        <f t="shared" si="4"/>
        <v>0</v>
      </c>
      <c r="M103" s="339">
        <v>0</v>
      </c>
      <c r="N103" s="340">
        <v>0</v>
      </c>
      <c r="O103" s="341">
        <v>0</v>
      </c>
      <c r="P103" s="342">
        <f t="shared" si="5"/>
        <v>0</v>
      </c>
      <c r="Q103" s="2908" t="e">
        <f t="shared" si="6"/>
        <v>#DIV/0!</v>
      </c>
    </row>
    <row r="104" spans="2:17" ht="83.25" customHeight="1">
      <c r="B104" s="333">
        <v>6</v>
      </c>
      <c r="C104" s="334">
        <v>7</v>
      </c>
      <c r="D104" s="335" t="e">
        <f>#REF!</f>
        <v>#REF!</v>
      </c>
      <c r="E104" s="2903" t="e">
        <f>#REF!</f>
        <v>#REF!</v>
      </c>
      <c r="F104" s="336"/>
      <c r="G104" s="336"/>
      <c r="H104" s="2912" t="e">
        <f>#REF!</f>
        <v>#REF!</v>
      </c>
      <c r="I104" s="2573"/>
      <c r="J104" s="337">
        <v>0</v>
      </c>
      <c r="K104" s="338">
        <v>0</v>
      </c>
      <c r="L104" s="339">
        <f t="shared" si="4"/>
        <v>0</v>
      </c>
      <c r="M104" s="339">
        <v>0</v>
      </c>
      <c r="N104" s="340">
        <v>0</v>
      </c>
      <c r="O104" s="341">
        <v>0</v>
      </c>
      <c r="P104" s="342">
        <f t="shared" si="5"/>
        <v>0</v>
      </c>
      <c r="Q104" s="2908" t="e">
        <f t="shared" si="6"/>
        <v>#DIV/0!</v>
      </c>
    </row>
    <row r="105" spans="2:17" ht="83.25" customHeight="1">
      <c r="B105" s="333">
        <v>7</v>
      </c>
      <c r="C105" s="334">
        <v>5</v>
      </c>
      <c r="D105" s="335" t="e">
        <f>#REF!</f>
        <v>#REF!</v>
      </c>
      <c r="E105" s="2903" t="e">
        <f>#REF!</f>
        <v>#REF!</v>
      </c>
      <c r="F105" s="336"/>
      <c r="G105" s="336"/>
      <c r="H105" s="2912" t="e">
        <f>#REF!</f>
        <v>#REF!</v>
      </c>
      <c r="I105" s="2573"/>
      <c r="J105" s="337">
        <v>0</v>
      </c>
      <c r="K105" s="338">
        <v>0</v>
      </c>
      <c r="L105" s="339">
        <f t="shared" si="4"/>
        <v>0</v>
      </c>
      <c r="M105" s="339">
        <v>0</v>
      </c>
      <c r="N105" s="340">
        <v>0</v>
      </c>
      <c r="O105" s="341">
        <v>0</v>
      </c>
      <c r="P105" s="342">
        <f t="shared" si="5"/>
        <v>0</v>
      </c>
      <c r="Q105" s="2908" t="e">
        <f t="shared" si="6"/>
        <v>#DIV/0!</v>
      </c>
    </row>
    <row r="106" spans="2:17" ht="83.25" customHeight="1">
      <c r="B106" s="333">
        <v>8</v>
      </c>
      <c r="C106" s="334">
        <v>18</v>
      </c>
      <c r="D106" s="335" t="s">
        <v>385</v>
      </c>
      <c r="E106" s="2903" t="e">
        <f>#REF!</f>
        <v>#REF!</v>
      </c>
      <c r="F106" s="336"/>
      <c r="G106" s="336"/>
      <c r="H106" s="2912" t="e">
        <f>#REF!</f>
        <v>#REF!</v>
      </c>
      <c r="I106" s="2573"/>
      <c r="J106" s="337">
        <v>0</v>
      </c>
      <c r="K106" s="338">
        <v>0</v>
      </c>
      <c r="L106" s="339">
        <f t="shared" si="4"/>
        <v>0</v>
      </c>
      <c r="M106" s="339">
        <v>0</v>
      </c>
      <c r="N106" s="340">
        <v>0</v>
      </c>
      <c r="O106" s="341">
        <v>0</v>
      </c>
      <c r="P106" s="342">
        <f t="shared" si="5"/>
        <v>0</v>
      </c>
      <c r="Q106" s="2908" t="e">
        <f t="shared" si="6"/>
        <v>#DIV/0!</v>
      </c>
    </row>
    <row r="107" spans="2:17" ht="83.25" customHeight="1">
      <c r="B107" s="333">
        <v>9</v>
      </c>
      <c r="C107" s="334">
        <v>6</v>
      </c>
      <c r="D107" s="335" t="e">
        <f>#REF!</f>
        <v>#REF!</v>
      </c>
      <c r="E107" s="2903" t="e">
        <f>#REF!</f>
        <v>#REF!</v>
      </c>
      <c r="F107" s="336"/>
      <c r="G107" s="336"/>
      <c r="H107" s="2912" t="e">
        <f>#REF!</f>
        <v>#REF!</v>
      </c>
      <c r="I107" s="2573"/>
      <c r="J107" s="337">
        <v>0</v>
      </c>
      <c r="K107" s="338">
        <v>0</v>
      </c>
      <c r="L107" s="339">
        <f t="shared" si="4"/>
        <v>0</v>
      </c>
      <c r="M107" s="339">
        <v>0</v>
      </c>
      <c r="N107" s="340">
        <v>0</v>
      </c>
      <c r="O107" s="341">
        <v>0</v>
      </c>
      <c r="P107" s="342">
        <f t="shared" si="5"/>
        <v>0</v>
      </c>
      <c r="Q107" s="2908" t="e">
        <f t="shared" si="6"/>
        <v>#DIV/0!</v>
      </c>
    </row>
    <row r="108" spans="2:17" ht="83.25" customHeight="1">
      <c r="B108" s="333">
        <v>10</v>
      </c>
      <c r="C108" s="334">
        <v>1</v>
      </c>
      <c r="D108" s="335" t="e">
        <f>#REF!</f>
        <v>#REF!</v>
      </c>
      <c r="E108" s="2903" t="e">
        <f>#REF!</f>
        <v>#REF!</v>
      </c>
      <c r="F108" s="336"/>
      <c r="G108" s="336"/>
      <c r="H108" s="2912" t="e">
        <f>#REF!</f>
        <v>#REF!</v>
      </c>
      <c r="I108" s="2573"/>
      <c r="J108" s="337">
        <v>0</v>
      </c>
      <c r="K108" s="338">
        <v>0</v>
      </c>
      <c r="L108" s="339">
        <f t="shared" si="4"/>
        <v>0</v>
      </c>
      <c r="M108" s="339">
        <v>0</v>
      </c>
      <c r="N108" s="340">
        <v>0</v>
      </c>
      <c r="O108" s="341">
        <v>0</v>
      </c>
      <c r="P108" s="342">
        <f t="shared" si="5"/>
        <v>0</v>
      </c>
      <c r="Q108" s="2908" t="e">
        <f t="shared" si="6"/>
        <v>#DIV/0!</v>
      </c>
    </row>
    <row r="109" spans="2:17" ht="83.25" customHeight="1">
      <c r="B109" s="333">
        <v>11</v>
      </c>
      <c r="C109" s="334">
        <v>4</v>
      </c>
      <c r="D109" s="335" t="e">
        <f>#REF!</f>
        <v>#REF!</v>
      </c>
      <c r="E109" s="2903" t="e">
        <f>#REF!</f>
        <v>#REF!</v>
      </c>
      <c r="F109" s="336"/>
      <c r="G109" s="336"/>
      <c r="H109" s="2912" t="e">
        <f>#REF!</f>
        <v>#REF!</v>
      </c>
      <c r="I109" s="2573"/>
      <c r="J109" s="337">
        <v>0</v>
      </c>
      <c r="K109" s="338">
        <v>0</v>
      </c>
      <c r="L109" s="339">
        <f t="shared" si="4"/>
        <v>0</v>
      </c>
      <c r="M109" s="339">
        <v>0</v>
      </c>
      <c r="N109" s="340">
        <v>0</v>
      </c>
      <c r="O109" s="341">
        <v>0</v>
      </c>
      <c r="P109" s="342">
        <f t="shared" si="5"/>
        <v>0</v>
      </c>
      <c r="Q109" s="2908" t="e">
        <f t="shared" si="6"/>
        <v>#DIV/0!</v>
      </c>
    </row>
    <row r="110" spans="2:17" ht="83.25" customHeight="1">
      <c r="B110" s="333">
        <v>12</v>
      </c>
      <c r="C110" s="334">
        <v>2</v>
      </c>
      <c r="D110" s="335" t="e">
        <f>#REF!</f>
        <v>#REF!</v>
      </c>
      <c r="E110" s="2903" t="e">
        <f>#REF!</f>
        <v>#REF!</v>
      </c>
      <c r="F110" s="336"/>
      <c r="G110" s="336"/>
      <c r="H110" s="2912" t="e">
        <f>#REF!</f>
        <v>#REF!</v>
      </c>
      <c r="I110" s="2573"/>
      <c r="J110" s="337">
        <v>0</v>
      </c>
      <c r="K110" s="338">
        <v>0</v>
      </c>
      <c r="L110" s="339">
        <f t="shared" si="4"/>
        <v>0</v>
      </c>
      <c r="M110" s="339">
        <v>0</v>
      </c>
      <c r="N110" s="340">
        <v>0</v>
      </c>
      <c r="O110" s="341">
        <v>0</v>
      </c>
      <c r="P110" s="342">
        <f t="shared" si="5"/>
        <v>0</v>
      </c>
      <c r="Q110" s="2908" t="e">
        <f t="shared" si="6"/>
        <v>#DIV/0!</v>
      </c>
    </row>
    <row r="111" spans="2:17" ht="83.25" customHeight="1">
      <c r="B111" s="333">
        <v>13</v>
      </c>
      <c r="C111" s="334">
        <v>3</v>
      </c>
      <c r="D111" s="335" t="e">
        <f>#REF!</f>
        <v>#REF!</v>
      </c>
      <c r="E111" s="2903" t="e">
        <f>#REF!</f>
        <v>#REF!</v>
      </c>
      <c r="F111" s="336"/>
      <c r="G111" s="336"/>
      <c r="H111" s="2912" t="e">
        <f>#REF!</f>
        <v>#REF!</v>
      </c>
      <c r="I111" s="2573"/>
      <c r="J111" s="337">
        <v>0</v>
      </c>
      <c r="K111" s="338">
        <v>0</v>
      </c>
      <c r="L111" s="339">
        <f t="shared" si="4"/>
        <v>0</v>
      </c>
      <c r="M111" s="339">
        <v>0</v>
      </c>
      <c r="N111" s="340">
        <v>0</v>
      </c>
      <c r="O111" s="341">
        <v>0</v>
      </c>
      <c r="P111" s="342">
        <f t="shared" si="5"/>
        <v>0</v>
      </c>
      <c r="Q111" s="2908" t="e">
        <f t="shared" si="6"/>
        <v>#DIV/0!</v>
      </c>
    </row>
    <row r="112" spans="2:17" ht="83.25" customHeight="1">
      <c r="B112" s="333">
        <v>14</v>
      </c>
      <c r="C112" s="334">
        <v>11</v>
      </c>
      <c r="D112" s="335" t="e">
        <f>#REF!</f>
        <v>#REF!</v>
      </c>
      <c r="E112" s="2903" t="e">
        <f>#REF!</f>
        <v>#REF!</v>
      </c>
      <c r="F112" s="336"/>
      <c r="G112" s="336"/>
      <c r="H112" s="2912" t="e">
        <f>#REF!</f>
        <v>#REF!</v>
      </c>
      <c r="I112" s="2573"/>
      <c r="J112" s="337">
        <v>0</v>
      </c>
      <c r="K112" s="338">
        <v>0</v>
      </c>
      <c r="L112" s="339">
        <f t="shared" si="4"/>
        <v>0</v>
      </c>
      <c r="M112" s="339">
        <v>0</v>
      </c>
      <c r="N112" s="340">
        <v>0</v>
      </c>
      <c r="O112" s="341">
        <v>0</v>
      </c>
      <c r="P112" s="342">
        <v>0</v>
      </c>
      <c r="Q112" s="2908" t="e">
        <f t="shared" si="6"/>
        <v>#DIV/0!</v>
      </c>
    </row>
    <row r="113" spans="2:19" ht="83.25" customHeight="1">
      <c r="B113" s="333">
        <v>15</v>
      </c>
      <c r="C113" s="334">
        <v>8</v>
      </c>
      <c r="D113" s="335" t="e">
        <f>#REF!</f>
        <v>#REF!</v>
      </c>
      <c r="E113" s="2903" t="e">
        <f>#REF!</f>
        <v>#REF!</v>
      </c>
      <c r="F113" s="336"/>
      <c r="G113" s="336"/>
      <c r="H113" s="2912" t="e">
        <f>#REF!</f>
        <v>#REF!</v>
      </c>
      <c r="I113" s="2573"/>
      <c r="J113" s="337">
        <v>0</v>
      </c>
      <c r="K113" s="338">
        <v>0</v>
      </c>
      <c r="L113" s="339">
        <f t="shared" si="4"/>
        <v>0</v>
      </c>
      <c r="M113" s="339">
        <v>0</v>
      </c>
      <c r="N113" s="340">
        <v>0</v>
      </c>
      <c r="O113" s="341">
        <v>0</v>
      </c>
      <c r="P113" s="342">
        <f t="shared" ref="P113:P121" si="7">O113+N113+M113</f>
        <v>0</v>
      </c>
      <c r="Q113" s="2908" t="e">
        <f t="shared" si="6"/>
        <v>#DIV/0!</v>
      </c>
    </row>
    <row r="114" spans="2:19" ht="83.25" customHeight="1">
      <c r="B114" s="333">
        <v>16</v>
      </c>
      <c r="C114" s="334">
        <v>12</v>
      </c>
      <c r="D114" s="335" t="e">
        <f>#REF!</f>
        <v>#REF!</v>
      </c>
      <c r="E114" s="2903" t="e">
        <f>#REF!</f>
        <v>#REF!</v>
      </c>
      <c r="F114" s="336"/>
      <c r="G114" s="336"/>
      <c r="H114" s="2912" t="e">
        <f>#REF!</f>
        <v>#REF!</v>
      </c>
      <c r="I114" s="2573"/>
      <c r="J114" s="337">
        <v>0</v>
      </c>
      <c r="K114" s="338">
        <v>0</v>
      </c>
      <c r="L114" s="339">
        <f t="shared" si="4"/>
        <v>0</v>
      </c>
      <c r="M114" s="339">
        <v>0</v>
      </c>
      <c r="N114" s="340">
        <v>0</v>
      </c>
      <c r="O114" s="341">
        <v>0</v>
      </c>
      <c r="P114" s="342">
        <f t="shared" si="7"/>
        <v>0</v>
      </c>
      <c r="Q114" s="2908" t="e">
        <f t="shared" si="6"/>
        <v>#DIV/0!</v>
      </c>
    </row>
    <row r="115" spans="2:19" ht="83.25" customHeight="1">
      <c r="B115" s="333">
        <v>17</v>
      </c>
      <c r="C115" s="334">
        <v>13</v>
      </c>
      <c r="D115" s="335" t="e">
        <f>#REF!</f>
        <v>#REF!</v>
      </c>
      <c r="E115" s="2903" t="e">
        <f>#REF!</f>
        <v>#REF!</v>
      </c>
      <c r="F115" s="336"/>
      <c r="G115" s="336"/>
      <c r="H115" s="2912" t="e">
        <f>#REF!</f>
        <v>#REF!</v>
      </c>
      <c r="I115" s="2573"/>
      <c r="J115" s="337">
        <v>0</v>
      </c>
      <c r="K115" s="338">
        <v>0</v>
      </c>
      <c r="L115" s="339">
        <f t="shared" si="4"/>
        <v>0</v>
      </c>
      <c r="M115" s="339">
        <v>0</v>
      </c>
      <c r="N115" s="340">
        <v>0</v>
      </c>
      <c r="O115" s="341">
        <v>0</v>
      </c>
      <c r="P115" s="342">
        <f t="shared" si="7"/>
        <v>0</v>
      </c>
      <c r="Q115" s="2908" t="e">
        <f t="shared" si="6"/>
        <v>#DIV/0!</v>
      </c>
      <c r="S115" s="343"/>
    </row>
    <row r="116" spans="2:19" s="343" customFormat="1" ht="83.25" customHeight="1">
      <c r="B116" s="344">
        <v>18</v>
      </c>
      <c r="C116" s="334">
        <v>9</v>
      </c>
      <c r="D116" s="335" t="e">
        <f>#REF!</f>
        <v>#REF!</v>
      </c>
      <c r="E116" s="2903" t="e">
        <f>#REF!</f>
        <v>#REF!</v>
      </c>
      <c r="F116" s="336"/>
      <c r="G116" s="336"/>
      <c r="H116" s="2912" t="e">
        <f>#REF!</f>
        <v>#REF!</v>
      </c>
      <c r="I116" s="2573"/>
      <c r="J116" s="337">
        <v>0</v>
      </c>
      <c r="K116" s="338">
        <v>0</v>
      </c>
      <c r="L116" s="339">
        <f t="shared" si="4"/>
        <v>0</v>
      </c>
      <c r="M116" s="339">
        <v>0</v>
      </c>
      <c r="N116" s="340">
        <v>0</v>
      </c>
      <c r="O116" s="341">
        <v>0</v>
      </c>
      <c r="P116" s="342">
        <f t="shared" si="7"/>
        <v>0</v>
      </c>
      <c r="Q116" s="2908" t="e">
        <f t="shared" si="6"/>
        <v>#DIV/0!</v>
      </c>
    </row>
    <row r="117" spans="2:19" s="343" customFormat="1" ht="83.25" customHeight="1">
      <c r="B117" s="333">
        <v>19</v>
      </c>
      <c r="C117" s="334">
        <v>17</v>
      </c>
      <c r="D117" s="335" t="e">
        <f>#REF!</f>
        <v>#REF!</v>
      </c>
      <c r="E117" s="2903" t="e">
        <f>#REF!</f>
        <v>#REF!</v>
      </c>
      <c r="F117" s="336"/>
      <c r="G117" s="336"/>
      <c r="H117" s="2912" t="e">
        <f>#REF!</f>
        <v>#REF!</v>
      </c>
      <c r="I117" s="2573"/>
      <c r="J117" s="337">
        <v>0</v>
      </c>
      <c r="K117" s="338">
        <v>0</v>
      </c>
      <c r="L117" s="339">
        <f t="shared" si="4"/>
        <v>0</v>
      </c>
      <c r="M117" s="339">
        <v>0</v>
      </c>
      <c r="N117" s="340">
        <v>0</v>
      </c>
      <c r="O117" s="341">
        <v>0</v>
      </c>
      <c r="P117" s="342">
        <f t="shared" si="7"/>
        <v>0</v>
      </c>
      <c r="Q117" s="2908" t="e">
        <f t="shared" si="6"/>
        <v>#DIV/0!</v>
      </c>
      <c r="S117" s="256"/>
    </row>
    <row r="118" spans="2:19" ht="83.25" customHeight="1">
      <c r="B118" s="333">
        <v>20</v>
      </c>
      <c r="C118" s="334">
        <v>15</v>
      </c>
      <c r="D118" s="335" t="e">
        <f>#REF!</f>
        <v>#REF!</v>
      </c>
      <c r="E118" s="2903" t="e">
        <f>#REF!</f>
        <v>#REF!</v>
      </c>
      <c r="F118" s="336"/>
      <c r="G118" s="336"/>
      <c r="H118" s="2912" t="e">
        <f>#REF!</f>
        <v>#REF!</v>
      </c>
      <c r="I118" s="2573"/>
      <c r="J118" s="337">
        <v>0</v>
      </c>
      <c r="K118" s="338">
        <v>0</v>
      </c>
      <c r="L118" s="339">
        <f t="shared" si="4"/>
        <v>0</v>
      </c>
      <c r="M118" s="339">
        <v>0</v>
      </c>
      <c r="N118" s="340">
        <v>0</v>
      </c>
      <c r="O118" s="341">
        <v>0</v>
      </c>
      <c r="P118" s="342">
        <f t="shared" si="7"/>
        <v>0</v>
      </c>
      <c r="Q118" s="2908" t="e">
        <f t="shared" si="6"/>
        <v>#DIV/0!</v>
      </c>
      <c r="S118" s="343"/>
    </row>
    <row r="119" spans="2:19" s="343" customFormat="1" ht="83.25" customHeight="1">
      <c r="B119" s="333">
        <v>21</v>
      </c>
      <c r="C119" s="334">
        <v>10</v>
      </c>
      <c r="D119" s="335" t="e">
        <f>#REF!</f>
        <v>#REF!</v>
      </c>
      <c r="E119" s="2903" t="e">
        <f>#REF!</f>
        <v>#REF!</v>
      </c>
      <c r="F119" s="336"/>
      <c r="G119" s="336"/>
      <c r="H119" s="2912" t="e">
        <f>#REF!</f>
        <v>#REF!</v>
      </c>
      <c r="I119" s="2573"/>
      <c r="J119" s="337">
        <v>0</v>
      </c>
      <c r="K119" s="338">
        <v>0</v>
      </c>
      <c r="L119" s="339">
        <f t="shared" si="4"/>
        <v>0</v>
      </c>
      <c r="M119" s="339">
        <v>0</v>
      </c>
      <c r="N119" s="340">
        <v>0</v>
      </c>
      <c r="O119" s="341">
        <v>0</v>
      </c>
      <c r="P119" s="342">
        <f t="shared" si="7"/>
        <v>0</v>
      </c>
      <c r="Q119" s="2908" t="e">
        <f t="shared" si="6"/>
        <v>#DIV/0!</v>
      </c>
      <c r="S119" s="256"/>
    </row>
    <row r="120" spans="2:19" ht="83.25" customHeight="1">
      <c r="B120" s="333">
        <v>22</v>
      </c>
      <c r="C120" s="334">
        <v>14</v>
      </c>
      <c r="D120" s="335" t="e">
        <f>#REF!</f>
        <v>#REF!</v>
      </c>
      <c r="E120" s="2903" t="e">
        <f>#REF!</f>
        <v>#REF!</v>
      </c>
      <c r="F120" s="336"/>
      <c r="G120" s="336"/>
      <c r="H120" s="2912" t="e">
        <f>#REF!</f>
        <v>#REF!</v>
      </c>
      <c r="I120" s="2573"/>
      <c r="J120" s="337">
        <v>0</v>
      </c>
      <c r="K120" s="338">
        <v>0</v>
      </c>
      <c r="L120" s="339">
        <f t="shared" si="4"/>
        <v>0</v>
      </c>
      <c r="M120" s="339">
        <v>0</v>
      </c>
      <c r="N120" s="340">
        <v>0</v>
      </c>
      <c r="O120" s="341">
        <v>0</v>
      </c>
      <c r="P120" s="342">
        <f t="shared" si="7"/>
        <v>0</v>
      </c>
      <c r="Q120" s="2908" t="e">
        <f t="shared" si="6"/>
        <v>#DIV/0!</v>
      </c>
    </row>
    <row r="121" spans="2:19" ht="83.25" customHeight="1" thickBot="1">
      <c r="B121" s="345">
        <v>23</v>
      </c>
      <c r="C121" s="346">
        <v>16</v>
      </c>
      <c r="D121" s="2904" t="e">
        <f>#REF!</f>
        <v>#REF!</v>
      </c>
      <c r="E121" s="2905" t="e">
        <f>#REF!</f>
        <v>#REF!</v>
      </c>
      <c r="F121" s="347"/>
      <c r="G121" s="347"/>
      <c r="H121" s="2913" t="e">
        <f>#REF!</f>
        <v>#REF!</v>
      </c>
      <c r="I121" s="2574"/>
      <c r="J121" s="348">
        <v>0</v>
      </c>
      <c r="K121" s="349">
        <v>0</v>
      </c>
      <c r="L121" s="350">
        <f t="shared" si="4"/>
        <v>0</v>
      </c>
      <c r="M121" s="350">
        <v>0</v>
      </c>
      <c r="N121" s="351">
        <v>0</v>
      </c>
      <c r="O121" s="352">
        <v>0</v>
      </c>
      <c r="P121" s="2909">
        <f t="shared" si="7"/>
        <v>0</v>
      </c>
      <c r="Q121" s="2910" t="e">
        <f t="shared" si="6"/>
        <v>#DIV/0!</v>
      </c>
      <c r="R121" s="280"/>
    </row>
    <row r="122" spans="2:19" ht="51.75" hidden="1" customHeight="1" thickBot="1">
      <c r="B122" s="353"/>
      <c r="C122" s="7035" t="s">
        <v>445</v>
      </c>
      <c r="D122" s="7036"/>
      <c r="E122" s="7036"/>
      <c r="F122" s="7037"/>
      <c r="G122" s="7037"/>
      <c r="H122" s="7038"/>
      <c r="I122" s="2575"/>
      <c r="J122" s="2914">
        <f>J120+J119+J118+J121+J117+J116+J115+J114+J113+J112+J111+J110+J109+J108+J107+J106+J105+J104+J103+J102+J101+J100+J99</f>
        <v>0</v>
      </c>
      <c r="K122" s="2601">
        <f>SUM(K99:K121)</f>
        <v>0</v>
      </c>
      <c r="L122" s="354">
        <f t="shared" si="4"/>
        <v>0</v>
      </c>
      <c r="M122" s="2915">
        <f>SUM(M99:M121)</f>
        <v>0</v>
      </c>
      <c r="N122" s="2914">
        <f>SUM(N99:N121)</f>
        <v>0</v>
      </c>
      <c r="O122" s="2602">
        <f>SUM(O99:O121)</f>
        <v>0</v>
      </c>
      <c r="P122" s="2916">
        <f>SUM(P99:P121)</f>
        <v>0</v>
      </c>
      <c r="Q122" s="2917" t="e">
        <f t="shared" si="6"/>
        <v>#DIV/0!</v>
      </c>
      <c r="R122" s="280"/>
    </row>
    <row r="124" spans="2:19" ht="33" customHeight="1">
      <c r="C124" s="7050" t="s">
        <v>478</v>
      </c>
      <c r="D124" s="7050"/>
      <c r="E124" s="355"/>
      <c r="F124" s="355"/>
      <c r="G124" s="355"/>
    </row>
    <row r="126" spans="2:19" ht="12" customHeight="1"/>
    <row r="162" spans="2:23" ht="35.25" customHeight="1"/>
    <row r="163" spans="2:23" ht="12" customHeight="1"/>
    <row r="164" spans="2:23" ht="12" customHeight="1"/>
    <row r="165" spans="2:23" ht="12" customHeight="1"/>
    <row r="166" spans="2:23" ht="12" customHeight="1" thickBot="1"/>
    <row r="167" spans="2:23" ht="25.2" thickBot="1">
      <c r="C167" s="7030" t="s">
        <v>340</v>
      </c>
      <c r="D167" s="7031"/>
      <c r="E167" s="7032"/>
      <c r="F167" s="306"/>
      <c r="G167" s="306"/>
      <c r="H167" s="307"/>
      <c r="I167" s="307"/>
    </row>
    <row r="168" spans="2:23" ht="6" customHeight="1" thickBot="1"/>
    <row r="169" spans="2:23" ht="25.2" thickBot="1">
      <c r="C169" s="7030" t="s">
        <v>341</v>
      </c>
      <c r="D169" s="7031"/>
      <c r="E169" s="7032"/>
      <c r="F169" s="306"/>
      <c r="G169" s="306"/>
      <c r="H169" s="307"/>
      <c r="I169" s="307"/>
    </row>
    <row r="170" spans="2:23" ht="12" customHeight="1" thickBot="1">
      <c r="C170" s="306"/>
      <c r="D170" s="306"/>
      <c r="E170" s="306"/>
      <c r="F170" s="306"/>
      <c r="G170" s="306"/>
      <c r="H170" s="306"/>
      <c r="I170" s="306"/>
    </row>
    <row r="171" spans="2:23" ht="30.6" thickBot="1">
      <c r="C171" s="309" t="s">
        <v>479</v>
      </c>
      <c r="D171" s="310"/>
      <c r="E171" s="310"/>
      <c r="F171" s="310"/>
      <c r="G171" s="310"/>
      <c r="H171" s="310"/>
      <c r="I171" s="310"/>
      <c r="J171" s="310"/>
      <c r="K171" s="310"/>
      <c r="L171" s="310"/>
      <c r="M171" s="310"/>
      <c r="N171" s="310"/>
      <c r="O171" s="310"/>
      <c r="P171" s="310"/>
      <c r="Q171" s="311"/>
    </row>
    <row r="172" spans="2:23" ht="12" customHeight="1" thickBot="1">
      <c r="C172" s="262"/>
      <c r="D172" s="262"/>
      <c r="E172" s="262"/>
      <c r="F172" s="262"/>
      <c r="G172" s="262"/>
      <c r="H172" s="262"/>
      <c r="I172" s="262"/>
      <c r="J172" s="262"/>
      <c r="K172" s="262"/>
      <c r="L172" s="262"/>
      <c r="M172" s="262"/>
      <c r="N172" s="262"/>
      <c r="O172" s="262"/>
      <c r="P172" s="262"/>
      <c r="Q172" s="261"/>
      <c r="S172" s="264"/>
    </row>
    <row r="173" spans="2:23" ht="33.6" thickBot="1">
      <c r="C173" s="312" t="s">
        <v>480</v>
      </c>
      <c r="D173" s="313"/>
      <c r="E173" s="313"/>
      <c r="F173" s="313"/>
      <c r="G173" s="313"/>
      <c r="H173" s="313"/>
      <c r="I173" s="313"/>
      <c r="J173" s="313"/>
      <c r="K173" s="313"/>
      <c r="L173" s="313"/>
      <c r="M173" s="313"/>
      <c r="N173" s="313"/>
      <c r="O173" s="313"/>
      <c r="P173" s="313"/>
      <c r="Q173" s="314"/>
      <c r="R173" s="264"/>
      <c r="S173" s="264"/>
    </row>
    <row r="174" spans="2:23" ht="12" customHeight="1" thickBot="1">
      <c r="C174" s="356"/>
      <c r="D174" s="356"/>
      <c r="E174" s="356"/>
      <c r="F174" s="356"/>
      <c r="G174" s="356"/>
      <c r="H174" s="356"/>
      <c r="I174" s="356"/>
      <c r="J174" s="356"/>
      <c r="K174" s="356"/>
      <c r="L174" s="356"/>
      <c r="M174" s="356"/>
      <c r="N174" s="356"/>
      <c r="O174" s="356"/>
      <c r="P174" s="356"/>
      <c r="Q174" s="264"/>
      <c r="R174" s="264"/>
      <c r="S174" s="357"/>
    </row>
    <row r="175" spans="2:23" ht="30.75" customHeight="1" thickBot="1">
      <c r="B175" s="358"/>
      <c r="C175" s="357"/>
      <c r="D175" s="359"/>
      <c r="E175" s="357"/>
      <c r="F175" s="357"/>
      <c r="G175" s="357"/>
      <c r="H175" s="359"/>
      <c r="I175" s="2576"/>
      <c r="J175" s="7051" t="s">
        <v>93</v>
      </c>
      <c r="K175" s="7052"/>
      <c r="L175" s="360"/>
      <c r="M175" s="359"/>
      <c r="N175" s="361"/>
      <c r="O175" s="359"/>
      <c r="P175" s="357"/>
      <c r="Q175" s="357"/>
      <c r="R175" s="357"/>
      <c r="S175" s="362" t="s">
        <v>477</v>
      </c>
      <c r="T175" s="358"/>
      <c r="U175" s="358"/>
      <c r="V175" s="358"/>
      <c r="W175" s="359"/>
    </row>
    <row r="176" spans="2:23" ht="52.5" customHeight="1" thickBot="1">
      <c r="B176" s="363" t="s">
        <v>473</v>
      </c>
      <c r="C176" s="364" t="s">
        <v>407</v>
      </c>
      <c r="D176" s="364" t="s">
        <v>87</v>
      </c>
      <c r="E176" s="364" t="s">
        <v>24</v>
      </c>
      <c r="F176" s="364"/>
      <c r="G176" s="364"/>
      <c r="H176" s="365" t="s">
        <v>189</v>
      </c>
      <c r="I176" s="366"/>
      <c r="J176" s="366" t="s">
        <v>474</v>
      </c>
      <c r="K176" s="367" t="s">
        <v>475</v>
      </c>
      <c r="L176" s="368" t="s">
        <v>93</v>
      </c>
      <c r="M176" s="369" t="s">
        <v>190</v>
      </c>
      <c r="N176" s="370" t="s">
        <v>126</v>
      </c>
      <c r="O176" s="371" t="s">
        <v>481</v>
      </c>
      <c r="P176" s="372" t="s">
        <v>476</v>
      </c>
      <c r="Q176" s="373" t="s">
        <v>193</v>
      </c>
      <c r="R176" s="362" t="s">
        <v>427</v>
      </c>
      <c r="S176" s="2918" t="e">
        <f t="shared" ref="S176:S199" si="8">R177/L177</f>
        <v>#DIV/0!</v>
      </c>
      <c r="T176" s="374" t="s">
        <v>459</v>
      </c>
      <c r="U176" s="374" t="s">
        <v>117</v>
      </c>
      <c r="V176" s="374" t="s">
        <v>474</v>
      </c>
      <c r="W176" s="365" t="s">
        <v>187</v>
      </c>
    </row>
    <row r="177" spans="2:23" ht="79.5" customHeight="1">
      <c r="B177" s="375">
        <v>1</v>
      </c>
      <c r="C177" s="376">
        <v>1</v>
      </c>
      <c r="D177" s="2925" t="e">
        <f>#REF!</f>
        <v>#REF!</v>
      </c>
      <c r="E177" s="2926" t="e">
        <f>#REF!</f>
        <v>#REF!</v>
      </c>
      <c r="F177" s="377"/>
      <c r="G177" s="377"/>
      <c r="H177" s="2932" t="e">
        <f>#REF!</f>
        <v>#REF!</v>
      </c>
      <c r="I177" s="2577"/>
      <c r="J177" s="378">
        <v>0</v>
      </c>
      <c r="K177" s="2936">
        <f>L177-J177</f>
        <v>0</v>
      </c>
      <c r="L177" s="379">
        <v>0</v>
      </c>
      <c r="M177" s="380">
        <v>0</v>
      </c>
      <c r="N177" s="381">
        <v>0</v>
      </c>
      <c r="O177" s="2939">
        <f t="shared" ref="O177:O200" si="9">P177-N177</f>
        <v>0</v>
      </c>
      <c r="P177" s="383">
        <v>0</v>
      </c>
      <c r="Q177" s="383">
        <v>0</v>
      </c>
      <c r="R177" s="2919">
        <f>Q177+P177+M177</f>
        <v>0</v>
      </c>
      <c r="S177" s="2920" t="e">
        <f t="shared" si="8"/>
        <v>#DIV/0!</v>
      </c>
      <c r="T177" s="385">
        <v>0</v>
      </c>
      <c r="U177" s="386">
        <v>0</v>
      </c>
      <c r="V177" s="386">
        <v>0</v>
      </c>
      <c r="W177" s="387">
        <v>1</v>
      </c>
    </row>
    <row r="178" spans="2:23" ht="79.5" customHeight="1">
      <c r="B178" s="388">
        <v>2</v>
      </c>
      <c r="C178" s="389">
        <v>2</v>
      </c>
      <c r="D178" s="390" t="e">
        <f>#REF!</f>
        <v>#REF!</v>
      </c>
      <c r="E178" s="2927" t="e">
        <f>#REF!</f>
        <v>#REF!</v>
      </c>
      <c r="F178" s="391"/>
      <c r="G178" s="391"/>
      <c r="H178" s="2933" t="e">
        <f>#REF!</f>
        <v>#REF!</v>
      </c>
      <c r="I178" s="2578"/>
      <c r="J178" s="392">
        <v>0</v>
      </c>
      <c r="K178" s="2937">
        <f t="shared" ref="K178:K200" si="10">L178-J178</f>
        <v>0</v>
      </c>
      <c r="L178" s="393">
        <v>0</v>
      </c>
      <c r="M178" s="394">
        <v>0</v>
      </c>
      <c r="N178" s="395">
        <v>0</v>
      </c>
      <c r="O178" s="2940">
        <f t="shared" si="9"/>
        <v>0</v>
      </c>
      <c r="P178" s="396">
        <v>0</v>
      </c>
      <c r="Q178" s="396">
        <v>0</v>
      </c>
      <c r="R178" s="2921">
        <f>Q178+P178+M178+R184</f>
        <v>0</v>
      </c>
      <c r="S178" s="2920" t="e">
        <f t="shared" si="8"/>
        <v>#DIV/0!</v>
      </c>
      <c r="T178" s="398">
        <v>0</v>
      </c>
      <c r="U178" s="399">
        <v>0</v>
      </c>
      <c r="V178" s="399">
        <v>0</v>
      </c>
      <c r="W178" s="400">
        <v>2</v>
      </c>
    </row>
    <row r="179" spans="2:23" ht="79.5" customHeight="1">
      <c r="B179" s="388">
        <v>3</v>
      </c>
      <c r="C179" s="389">
        <v>3</v>
      </c>
      <c r="D179" s="390" t="e">
        <f>#REF!</f>
        <v>#REF!</v>
      </c>
      <c r="E179" s="2927" t="e">
        <f>#REF!</f>
        <v>#REF!</v>
      </c>
      <c r="F179" s="391"/>
      <c r="G179" s="391"/>
      <c r="H179" s="2933" t="e">
        <f>#REF!</f>
        <v>#REF!</v>
      </c>
      <c r="I179" s="2578"/>
      <c r="J179" s="392">
        <v>0</v>
      </c>
      <c r="K179" s="2937">
        <f t="shared" si="10"/>
        <v>0</v>
      </c>
      <c r="L179" s="401">
        <v>0</v>
      </c>
      <c r="M179" s="394">
        <v>0</v>
      </c>
      <c r="N179" s="395">
        <v>0</v>
      </c>
      <c r="O179" s="2940">
        <f t="shared" si="9"/>
        <v>0</v>
      </c>
      <c r="P179" s="396">
        <v>0</v>
      </c>
      <c r="Q179" s="396">
        <v>0</v>
      </c>
      <c r="R179" s="2921">
        <f t="shared" ref="R179:R199" si="11">Q179+P179+M179</f>
        <v>0</v>
      </c>
      <c r="S179" s="2920" t="e">
        <f t="shared" si="8"/>
        <v>#DIV/0!</v>
      </c>
      <c r="T179" s="398">
        <v>0</v>
      </c>
      <c r="U179" s="399">
        <v>0</v>
      </c>
      <c r="V179" s="399">
        <v>0</v>
      </c>
      <c r="W179" s="400">
        <v>3</v>
      </c>
    </row>
    <row r="180" spans="2:23" ht="79.5" customHeight="1">
      <c r="B180" s="388">
        <v>4</v>
      </c>
      <c r="C180" s="389">
        <v>4</v>
      </c>
      <c r="D180" s="390" t="e">
        <f>#REF!</f>
        <v>#REF!</v>
      </c>
      <c r="E180" s="2927" t="e">
        <f>#REF!</f>
        <v>#REF!</v>
      </c>
      <c r="F180" s="391"/>
      <c r="G180" s="391"/>
      <c r="H180" s="2933" t="e">
        <f>#REF!</f>
        <v>#REF!</v>
      </c>
      <c r="I180" s="2578"/>
      <c r="J180" s="392">
        <v>0</v>
      </c>
      <c r="K180" s="2937">
        <f t="shared" si="10"/>
        <v>0</v>
      </c>
      <c r="L180" s="401">
        <v>0</v>
      </c>
      <c r="M180" s="394">
        <v>0</v>
      </c>
      <c r="N180" s="395">
        <v>0</v>
      </c>
      <c r="O180" s="2940">
        <f t="shared" si="9"/>
        <v>0</v>
      </c>
      <c r="P180" s="396">
        <v>0</v>
      </c>
      <c r="Q180" s="396">
        <v>0</v>
      </c>
      <c r="R180" s="2921">
        <f t="shared" si="11"/>
        <v>0</v>
      </c>
      <c r="S180" s="2920" t="e">
        <f t="shared" si="8"/>
        <v>#DIV/0!</v>
      </c>
      <c r="T180" s="398">
        <v>0</v>
      </c>
      <c r="U180" s="399">
        <v>0</v>
      </c>
      <c r="V180" s="399">
        <v>0</v>
      </c>
      <c r="W180" s="400">
        <v>4</v>
      </c>
    </row>
    <row r="181" spans="2:23" ht="79.5" customHeight="1">
      <c r="B181" s="388">
        <v>5</v>
      </c>
      <c r="C181" s="389">
        <v>5</v>
      </c>
      <c r="D181" s="390" t="e">
        <f>#REF!</f>
        <v>#REF!</v>
      </c>
      <c r="E181" s="2927" t="e">
        <f>#REF!</f>
        <v>#REF!</v>
      </c>
      <c r="F181" s="391"/>
      <c r="G181" s="391"/>
      <c r="H181" s="2933" t="e">
        <f>#REF!</f>
        <v>#REF!</v>
      </c>
      <c r="I181" s="2578"/>
      <c r="J181" s="392">
        <v>0</v>
      </c>
      <c r="K181" s="2937">
        <f t="shared" si="10"/>
        <v>0</v>
      </c>
      <c r="L181" s="401">
        <v>0</v>
      </c>
      <c r="M181" s="394">
        <v>0</v>
      </c>
      <c r="N181" s="395">
        <v>0</v>
      </c>
      <c r="O181" s="2940">
        <f t="shared" si="9"/>
        <v>0</v>
      </c>
      <c r="P181" s="396">
        <v>0</v>
      </c>
      <c r="Q181" s="396">
        <v>0</v>
      </c>
      <c r="R181" s="2921">
        <f t="shared" si="11"/>
        <v>0</v>
      </c>
      <c r="S181" s="2920" t="e">
        <f t="shared" si="8"/>
        <v>#DIV/0!</v>
      </c>
      <c r="T181" s="398">
        <v>0</v>
      </c>
      <c r="U181" s="399">
        <v>0</v>
      </c>
      <c r="V181" s="399">
        <v>0</v>
      </c>
      <c r="W181" s="400">
        <v>5</v>
      </c>
    </row>
    <row r="182" spans="2:23" ht="79.5" customHeight="1">
      <c r="B182" s="388">
        <v>6</v>
      </c>
      <c r="C182" s="389">
        <v>6</v>
      </c>
      <c r="D182" s="390" t="e">
        <f>#REF!</f>
        <v>#REF!</v>
      </c>
      <c r="E182" s="2927" t="e">
        <f>#REF!</f>
        <v>#REF!</v>
      </c>
      <c r="F182" s="391"/>
      <c r="G182" s="391"/>
      <c r="H182" s="2933" t="e">
        <f>#REF!</f>
        <v>#REF!</v>
      </c>
      <c r="I182" s="2578"/>
      <c r="J182" s="392">
        <v>0</v>
      </c>
      <c r="K182" s="2937">
        <f t="shared" si="10"/>
        <v>0</v>
      </c>
      <c r="L182" s="401">
        <v>0</v>
      </c>
      <c r="M182" s="394">
        <v>0</v>
      </c>
      <c r="N182" s="395">
        <v>0</v>
      </c>
      <c r="O182" s="2940">
        <f t="shared" si="9"/>
        <v>0</v>
      </c>
      <c r="P182" s="396">
        <v>0</v>
      </c>
      <c r="Q182" s="396">
        <v>0</v>
      </c>
      <c r="R182" s="2921">
        <f t="shared" si="11"/>
        <v>0</v>
      </c>
      <c r="S182" s="2920" t="e">
        <f t="shared" si="8"/>
        <v>#DIV/0!</v>
      </c>
      <c r="T182" s="398">
        <v>0</v>
      </c>
      <c r="U182" s="399">
        <v>0</v>
      </c>
      <c r="V182" s="399">
        <v>0</v>
      </c>
      <c r="W182" s="400">
        <v>6</v>
      </c>
    </row>
    <row r="183" spans="2:23" ht="79.5" customHeight="1">
      <c r="B183" s="388">
        <v>7</v>
      </c>
      <c r="C183" s="389">
        <v>7</v>
      </c>
      <c r="D183" s="390" t="e">
        <f>#REF!</f>
        <v>#REF!</v>
      </c>
      <c r="E183" s="2927" t="e">
        <f>#REF!</f>
        <v>#REF!</v>
      </c>
      <c r="F183" s="391"/>
      <c r="G183" s="391"/>
      <c r="H183" s="2933" t="e">
        <f>#REF!</f>
        <v>#REF!</v>
      </c>
      <c r="I183" s="2578"/>
      <c r="J183" s="392">
        <v>0</v>
      </c>
      <c r="K183" s="2937">
        <f t="shared" si="10"/>
        <v>0</v>
      </c>
      <c r="L183" s="401">
        <v>0</v>
      </c>
      <c r="M183" s="394">
        <v>0</v>
      </c>
      <c r="N183" s="395">
        <v>0</v>
      </c>
      <c r="O183" s="2940">
        <f t="shared" si="9"/>
        <v>0</v>
      </c>
      <c r="P183" s="396">
        <v>0</v>
      </c>
      <c r="Q183" s="396">
        <v>0</v>
      </c>
      <c r="R183" s="2921">
        <f t="shared" si="11"/>
        <v>0</v>
      </c>
      <c r="S183" s="2920" t="e">
        <f t="shared" si="8"/>
        <v>#DIV/0!</v>
      </c>
      <c r="T183" s="398">
        <v>0</v>
      </c>
      <c r="U183" s="399">
        <v>0</v>
      </c>
      <c r="V183" s="399">
        <v>0</v>
      </c>
      <c r="W183" s="400">
        <v>7</v>
      </c>
    </row>
    <row r="184" spans="2:23" ht="79.5" customHeight="1">
      <c r="B184" s="388">
        <v>8</v>
      </c>
      <c r="C184" s="389">
        <v>8</v>
      </c>
      <c r="D184" s="390" t="s">
        <v>385</v>
      </c>
      <c r="E184" s="2927" t="e">
        <f>#REF!</f>
        <v>#REF!</v>
      </c>
      <c r="F184" s="391"/>
      <c r="G184" s="391"/>
      <c r="H184" s="2933" t="e">
        <f>#REF!</f>
        <v>#REF!</v>
      </c>
      <c r="I184" s="2578"/>
      <c r="J184" s="392">
        <v>0</v>
      </c>
      <c r="K184" s="2937">
        <f t="shared" si="10"/>
        <v>0</v>
      </c>
      <c r="L184" s="401">
        <v>0</v>
      </c>
      <c r="M184" s="394">
        <v>0</v>
      </c>
      <c r="N184" s="395">
        <v>0</v>
      </c>
      <c r="O184" s="2940">
        <f t="shared" si="9"/>
        <v>0</v>
      </c>
      <c r="P184" s="396">
        <v>0</v>
      </c>
      <c r="Q184" s="396">
        <v>0</v>
      </c>
      <c r="R184" s="2921">
        <f t="shared" si="11"/>
        <v>0</v>
      </c>
      <c r="S184" s="2920" t="e">
        <f t="shared" si="8"/>
        <v>#DIV/0!</v>
      </c>
      <c r="T184" s="398">
        <v>0</v>
      </c>
      <c r="U184" s="399">
        <v>0</v>
      </c>
      <c r="V184" s="399">
        <v>0</v>
      </c>
      <c r="W184" s="400">
        <v>8</v>
      </c>
    </row>
    <row r="185" spans="2:23" ht="79.5" customHeight="1">
      <c r="B185" s="388">
        <v>9</v>
      </c>
      <c r="C185" s="389">
        <v>9</v>
      </c>
      <c r="D185" s="390" t="e">
        <f>#REF!</f>
        <v>#REF!</v>
      </c>
      <c r="E185" s="2927" t="e">
        <f>#REF!</f>
        <v>#REF!</v>
      </c>
      <c r="F185" s="391"/>
      <c r="G185" s="391"/>
      <c r="H185" s="2933" t="e">
        <f>#REF!</f>
        <v>#REF!</v>
      </c>
      <c r="I185" s="2578"/>
      <c r="J185" s="392">
        <v>0</v>
      </c>
      <c r="K185" s="2937">
        <f t="shared" si="10"/>
        <v>0</v>
      </c>
      <c r="L185" s="401">
        <v>0</v>
      </c>
      <c r="M185" s="394">
        <v>0</v>
      </c>
      <c r="N185" s="395">
        <v>0</v>
      </c>
      <c r="O185" s="2940">
        <f t="shared" si="9"/>
        <v>0</v>
      </c>
      <c r="P185" s="396">
        <v>0</v>
      </c>
      <c r="Q185" s="396">
        <v>0</v>
      </c>
      <c r="R185" s="2921">
        <f t="shared" si="11"/>
        <v>0</v>
      </c>
      <c r="S185" s="2920" t="e">
        <f t="shared" si="8"/>
        <v>#DIV/0!</v>
      </c>
      <c r="T185" s="398">
        <v>0</v>
      </c>
      <c r="U185" s="399">
        <v>0</v>
      </c>
      <c r="V185" s="399">
        <v>0</v>
      </c>
      <c r="W185" s="400">
        <v>9</v>
      </c>
    </row>
    <row r="186" spans="2:23" ht="79.5" customHeight="1">
      <c r="B186" s="388">
        <v>10</v>
      </c>
      <c r="C186" s="389">
        <v>10</v>
      </c>
      <c r="D186" s="390" t="e">
        <f>#REF!</f>
        <v>#REF!</v>
      </c>
      <c r="E186" s="2927" t="e">
        <f>#REF!</f>
        <v>#REF!</v>
      </c>
      <c r="F186" s="391"/>
      <c r="G186" s="391"/>
      <c r="H186" s="2933" t="e">
        <f>#REF!</f>
        <v>#REF!</v>
      </c>
      <c r="I186" s="2578"/>
      <c r="J186" s="392">
        <v>0</v>
      </c>
      <c r="K186" s="2937">
        <f t="shared" si="10"/>
        <v>0</v>
      </c>
      <c r="L186" s="401">
        <v>0</v>
      </c>
      <c r="M186" s="394">
        <v>0</v>
      </c>
      <c r="N186" s="395">
        <v>0</v>
      </c>
      <c r="O186" s="2940">
        <f t="shared" si="9"/>
        <v>0</v>
      </c>
      <c r="P186" s="396">
        <v>0</v>
      </c>
      <c r="Q186" s="396">
        <v>0</v>
      </c>
      <c r="R186" s="2921">
        <f t="shared" si="11"/>
        <v>0</v>
      </c>
      <c r="S186" s="2920" t="e">
        <f t="shared" si="8"/>
        <v>#DIV/0!</v>
      </c>
      <c r="T186" s="398">
        <v>0</v>
      </c>
      <c r="U186" s="399">
        <v>0</v>
      </c>
      <c r="V186" s="399">
        <v>0</v>
      </c>
      <c r="W186" s="400">
        <v>10</v>
      </c>
    </row>
    <row r="187" spans="2:23" ht="79.5" customHeight="1">
      <c r="B187" s="388">
        <v>11</v>
      </c>
      <c r="C187" s="389">
        <v>11</v>
      </c>
      <c r="D187" s="390" t="e">
        <f>#REF!</f>
        <v>#REF!</v>
      </c>
      <c r="E187" s="2927" t="e">
        <f>#REF!</f>
        <v>#REF!</v>
      </c>
      <c r="F187" s="391"/>
      <c r="G187" s="391"/>
      <c r="H187" s="2933" t="e">
        <f>#REF!</f>
        <v>#REF!</v>
      </c>
      <c r="I187" s="2578"/>
      <c r="J187" s="392">
        <v>0</v>
      </c>
      <c r="K187" s="2937">
        <f t="shared" si="10"/>
        <v>0</v>
      </c>
      <c r="L187" s="401">
        <v>0</v>
      </c>
      <c r="M187" s="394">
        <v>0</v>
      </c>
      <c r="N187" s="395">
        <v>0</v>
      </c>
      <c r="O187" s="2940">
        <f t="shared" si="9"/>
        <v>0</v>
      </c>
      <c r="P187" s="396">
        <v>0</v>
      </c>
      <c r="Q187" s="396">
        <v>0</v>
      </c>
      <c r="R187" s="2921">
        <f t="shared" si="11"/>
        <v>0</v>
      </c>
      <c r="S187" s="2920" t="e">
        <f t="shared" si="8"/>
        <v>#DIV/0!</v>
      </c>
      <c r="T187" s="398">
        <v>0</v>
      </c>
      <c r="U187" s="399">
        <v>0</v>
      </c>
      <c r="V187" s="399">
        <v>0</v>
      </c>
      <c r="W187" s="400">
        <v>11</v>
      </c>
    </row>
    <row r="188" spans="2:23" ht="79.5" customHeight="1">
      <c r="B188" s="388">
        <v>12</v>
      </c>
      <c r="C188" s="389">
        <v>12</v>
      </c>
      <c r="D188" s="390" t="e">
        <f>#REF!</f>
        <v>#REF!</v>
      </c>
      <c r="E188" s="2927" t="e">
        <f>#REF!</f>
        <v>#REF!</v>
      </c>
      <c r="F188" s="391"/>
      <c r="G188" s="391"/>
      <c r="H188" s="2933" t="e">
        <f>#REF!</f>
        <v>#REF!</v>
      </c>
      <c r="I188" s="2578"/>
      <c r="J188" s="392">
        <v>0</v>
      </c>
      <c r="K188" s="2937">
        <f t="shared" si="10"/>
        <v>0</v>
      </c>
      <c r="L188" s="401">
        <v>0</v>
      </c>
      <c r="M188" s="394">
        <v>0</v>
      </c>
      <c r="N188" s="395">
        <v>0</v>
      </c>
      <c r="O188" s="2940">
        <f t="shared" si="9"/>
        <v>0</v>
      </c>
      <c r="P188" s="396">
        <v>0</v>
      </c>
      <c r="Q188" s="396">
        <v>0</v>
      </c>
      <c r="R188" s="2921">
        <f t="shared" si="11"/>
        <v>0</v>
      </c>
      <c r="S188" s="2920" t="e">
        <f t="shared" si="8"/>
        <v>#DIV/0!</v>
      </c>
      <c r="T188" s="398">
        <v>0</v>
      </c>
      <c r="U188" s="399">
        <v>0</v>
      </c>
      <c r="V188" s="399">
        <v>0</v>
      </c>
      <c r="W188" s="400">
        <v>12</v>
      </c>
    </row>
    <row r="189" spans="2:23" ht="79.5" customHeight="1">
      <c r="B189" s="388">
        <v>13</v>
      </c>
      <c r="C189" s="389">
        <v>13</v>
      </c>
      <c r="D189" s="390" t="e">
        <f>#REF!</f>
        <v>#REF!</v>
      </c>
      <c r="E189" s="2927" t="e">
        <f>#REF!</f>
        <v>#REF!</v>
      </c>
      <c r="F189" s="391"/>
      <c r="G189" s="391"/>
      <c r="H189" s="2933" t="e">
        <f>#REF!</f>
        <v>#REF!</v>
      </c>
      <c r="I189" s="2578"/>
      <c r="J189" s="392">
        <v>0</v>
      </c>
      <c r="K189" s="2937">
        <f t="shared" si="10"/>
        <v>0</v>
      </c>
      <c r="L189" s="401">
        <v>0</v>
      </c>
      <c r="M189" s="394">
        <v>0</v>
      </c>
      <c r="N189" s="395">
        <v>0</v>
      </c>
      <c r="O189" s="2940">
        <f t="shared" si="9"/>
        <v>0</v>
      </c>
      <c r="P189" s="396">
        <v>0</v>
      </c>
      <c r="Q189" s="396">
        <v>0</v>
      </c>
      <c r="R189" s="2921">
        <f t="shared" si="11"/>
        <v>0</v>
      </c>
      <c r="S189" s="2920" t="e">
        <f t="shared" si="8"/>
        <v>#DIV/0!</v>
      </c>
      <c r="T189" s="398">
        <v>0</v>
      </c>
      <c r="U189" s="399">
        <v>0</v>
      </c>
      <c r="V189" s="399">
        <v>0</v>
      </c>
      <c r="W189" s="400">
        <v>13</v>
      </c>
    </row>
    <row r="190" spans="2:23" ht="79.5" customHeight="1">
      <c r="B190" s="388">
        <v>14</v>
      </c>
      <c r="C190" s="389">
        <v>14</v>
      </c>
      <c r="D190" s="390" t="e">
        <f>#REF!</f>
        <v>#REF!</v>
      </c>
      <c r="E190" s="2927" t="e">
        <f>#REF!</f>
        <v>#REF!</v>
      </c>
      <c r="F190" s="391"/>
      <c r="G190" s="391"/>
      <c r="H190" s="2933" t="e">
        <f>#REF!</f>
        <v>#REF!</v>
      </c>
      <c r="I190" s="2578"/>
      <c r="J190" s="392">
        <v>0</v>
      </c>
      <c r="K190" s="2937">
        <f t="shared" si="10"/>
        <v>0</v>
      </c>
      <c r="L190" s="401">
        <v>0</v>
      </c>
      <c r="M190" s="394">
        <v>0</v>
      </c>
      <c r="N190" s="395">
        <v>0</v>
      </c>
      <c r="O190" s="2940">
        <f t="shared" si="9"/>
        <v>0</v>
      </c>
      <c r="P190" s="396">
        <v>0</v>
      </c>
      <c r="Q190" s="396">
        <v>0</v>
      </c>
      <c r="R190" s="2921">
        <f t="shared" si="11"/>
        <v>0</v>
      </c>
      <c r="S190" s="2920" t="e">
        <f t="shared" si="8"/>
        <v>#DIV/0!</v>
      </c>
      <c r="T190" s="398">
        <v>0</v>
      </c>
      <c r="U190" s="399">
        <v>0</v>
      </c>
      <c r="V190" s="399">
        <v>0</v>
      </c>
      <c r="W190" s="400">
        <v>14</v>
      </c>
    </row>
    <row r="191" spans="2:23" ht="79.5" customHeight="1">
      <c r="B191" s="388">
        <v>15</v>
      </c>
      <c r="C191" s="389">
        <v>15</v>
      </c>
      <c r="D191" s="390" t="e">
        <f>#REF!</f>
        <v>#REF!</v>
      </c>
      <c r="E191" s="2927" t="e">
        <f>#REF!</f>
        <v>#REF!</v>
      </c>
      <c r="F191" s="391"/>
      <c r="G191" s="391"/>
      <c r="H191" s="2933" t="e">
        <f>#REF!</f>
        <v>#REF!</v>
      </c>
      <c r="I191" s="2578"/>
      <c r="J191" s="392">
        <v>0</v>
      </c>
      <c r="K191" s="2937">
        <f t="shared" si="10"/>
        <v>0</v>
      </c>
      <c r="L191" s="401">
        <v>0</v>
      </c>
      <c r="M191" s="394">
        <v>0</v>
      </c>
      <c r="N191" s="395">
        <v>0</v>
      </c>
      <c r="O191" s="2940">
        <f t="shared" si="9"/>
        <v>0</v>
      </c>
      <c r="P191" s="396">
        <v>0</v>
      </c>
      <c r="Q191" s="396">
        <v>0</v>
      </c>
      <c r="R191" s="2921">
        <f t="shared" si="11"/>
        <v>0</v>
      </c>
      <c r="S191" s="2920" t="e">
        <f t="shared" si="8"/>
        <v>#DIV/0!</v>
      </c>
      <c r="T191" s="398">
        <v>0</v>
      </c>
      <c r="U191" s="399">
        <v>0</v>
      </c>
      <c r="V191" s="399">
        <v>0</v>
      </c>
      <c r="W191" s="400">
        <v>15</v>
      </c>
    </row>
    <row r="192" spans="2:23" ht="79.5" customHeight="1">
      <c r="B192" s="388">
        <v>16</v>
      </c>
      <c r="C192" s="389">
        <v>16</v>
      </c>
      <c r="D192" s="390" t="e">
        <f>#REF!</f>
        <v>#REF!</v>
      </c>
      <c r="E192" s="2927" t="e">
        <f>#REF!</f>
        <v>#REF!</v>
      </c>
      <c r="F192" s="391"/>
      <c r="G192" s="391"/>
      <c r="H192" s="2933" t="e">
        <f>#REF!</f>
        <v>#REF!</v>
      </c>
      <c r="I192" s="2578"/>
      <c r="J192" s="392">
        <v>0</v>
      </c>
      <c r="K192" s="2937">
        <f t="shared" si="10"/>
        <v>0</v>
      </c>
      <c r="L192" s="401">
        <v>0</v>
      </c>
      <c r="M192" s="394">
        <v>0</v>
      </c>
      <c r="N192" s="395">
        <v>0</v>
      </c>
      <c r="O192" s="2940">
        <f t="shared" si="9"/>
        <v>0</v>
      </c>
      <c r="P192" s="396">
        <v>0</v>
      </c>
      <c r="Q192" s="396">
        <v>0</v>
      </c>
      <c r="R192" s="2921">
        <f t="shared" si="11"/>
        <v>0</v>
      </c>
      <c r="S192" s="2920" t="e">
        <f t="shared" si="8"/>
        <v>#DIV/0!</v>
      </c>
      <c r="T192" s="398">
        <v>0</v>
      </c>
      <c r="U192" s="399">
        <v>0</v>
      </c>
      <c r="V192" s="399">
        <v>0</v>
      </c>
      <c r="W192" s="400">
        <v>16</v>
      </c>
    </row>
    <row r="193" spans="2:23" ht="79.5" customHeight="1">
      <c r="B193" s="388">
        <v>17</v>
      </c>
      <c r="C193" s="389">
        <v>17</v>
      </c>
      <c r="D193" s="390" t="e">
        <f>#REF!</f>
        <v>#REF!</v>
      </c>
      <c r="E193" s="2927" t="e">
        <f>#REF!</f>
        <v>#REF!</v>
      </c>
      <c r="F193" s="391"/>
      <c r="G193" s="391"/>
      <c r="H193" s="2933" t="e">
        <f>#REF!</f>
        <v>#REF!</v>
      </c>
      <c r="I193" s="2578"/>
      <c r="J193" s="392">
        <v>0</v>
      </c>
      <c r="K193" s="2937">
        <f t="shared" si="10"/>
        <v>0</v>
      </c>
      <c r="L193" s="401">
        <v>0</v>
      </c>
      <c r="M193" s="394">
        <v>0</v>
      </c>
      <c r="N193" s="395">
        <v>0</v>
      </c>
      <c r="O193" s="2940">
        <f t="shared" si="9"/>
        <v>0</v>
      </c>
      <c r="P193" s="396">
        <v>0</v>
      </c>
      <c r="Q193" s="396">
        <v>0</v>
      </c>
      <c r="R193" s="2921">
        <f t="shared" si="11"/>
        <v>0</v>
      </c>
      <c r="S193" s="2920" t="e">
        <f t="shared" si="8"/>
        <v>#DIV/0!</v>
      </c>
      <c r="T193" s="398">
        <v>0</v>
      </c>
      <c r="U193" s="399">
        <v>0</v>
      </c>
      <c r="V193" s="399">
        <v>0</v>
      </c>
      <c r="W193" s="400">
        <v>17</v>
      </c>
    </row>
    <row r="194" spans="2:23" ht="79.5" customHeight="1">
      <c r="B194" s="388">
        <v>18</v>
      </c>
      <c r="C194" s="389">
        <v>18</v>
      </c>
      <c r="D194" s="2928" t="e">
        <f>#REF!</f>
        <v>#REF!</v>
      </c>
      <c r="E194" s="2929" t="e">
        <f>#REF!</f>
        <v>#REF!</v>
      </c>
      <c r="F194" s="402"/>
      <c r="G194" s="402"/>
      <c r="H194" s="2933" t="e">
        <f>#REF!</f>
        <v>#REF!</v>
      </c>
      <c r="I194" s="2578"/>
      <c r="J194" s="392">
        <v>0</v>
      </c>
      <c r="K194" s="2937">
        <f t="shared" si="10"/>
        <v>0</v>
      </c>
      <c r="L194" s="401">
        <v>0</v>
      </c>
      <c r="M194" s="394">
        <v>0</v>
      </c>
      <c r="N194" s="395">
        <v>0</v>
      </c>
      <c r="O194" s="2940">
        <f t="shared" si="9"/>
        <v>0</v>
      </c>
      <c r="P194" s="396">
        <v>0</v>
      </c>
      <c r="Q194" s="396">
        <v>0</v>
      </c>
      <c r="R194" s="2921">
        <f t="shared" si="11"/>
        <v>0</v>
      </c>
      <c r="S194" s="2920" t="e">
        <f t="shared" si="8"/>
        <v>#DIV/0!</v>
      </c>
      <c r="T194" s="398">
        <v>0</v>
      </c>
      <c r="U194" s="399">
        <v>0</v>
      </c>
      <c r="V194" s="399">
        <v>0</v>
      </c>
      <c r="W194" s="400">
        <v>18</v>
      </c>
    </row>
    <row r="195" spans="2:23" ht="79.5" customHeight="1">
      <c r="B195" s="388">
        <v>19</v>
      </c>
      <c r="C195" s="389">
        <v>19</v>
      </c>
      <c r="D195" s="2928" t="e">
        <f>#REF!</f>
        <v>#REF!</v>
      </c>
      <c r="E195" s="2929" t="e">
        <f>#REF!</f>
        <v>#REF!</v>
      </c>
      <c r="F195" s="402"/>
      <c r="G195" s="402"/>
      <c r="H195" s="2933" t="e">
        <f>#REF!</f>
        <v>#REF!</v>
      </c>
      <c r="I195" s="2578"/>
      <c r="J195" s="392">
        <v>0</v>
      </c>
      <c r="K195" s="2937">
        <f t="shared" si="10"/>
        <v>0</v>
      </c>
      <c r="L195" s="401">
        <v>0</v>
      </c>
      <c r="M195" s="394">
        <v>0</v>
      </c>
      <c r="N195" s="395">
        <v>0</v>
      </c>
      <c r="O195" s="2940">
        <f t="shared" si="9"/>
        <v>0</v>
      </c>
      <c r="P195" s="396">
        <v>0</v>
      </c>
      <c r="Q195" s="396">
        <v>0</v>
      </c>
      <c r="R195" s="2921">
        <f t="shared" si="11"/>
        <v>0</v>
      </c>
      <c r="S195" s="2920" t="e">
        <f t="shared" si="8"/>
        <v>#DIV/0!</v>
      </c>
      <c r="T195" s="398">
        <v>0</v>
      </c>
      <c r="U195" s="399">
        <v>0</v>
      </c>
      <c r="V195" s="399">
        <v>0</v>
      </c>
      <c r="W195" s="400">
        <v>19</v>
      </c>
    </row>
    <row r="196" spans="2:23" ht="79.5" customHeight="1">
      <c r="B196" s="388">
        <v>20</v>
      </c>
      <c r="C196" s="389">
        <v>20</v>
      </c>
      <c r="D196" s="390" t="e">
        <f>#REF!</f>
        <v>#REF!</v>
      </c>
      <c r="E196" s="2927" t="e">
        <f>#REF!</f>
        <v>#REF!</v>
      </c>
      <c r="F196" s="391"/>
      <c r="G196" s="391"/>
      <c r="H196" s="2933" t="e">
        <f>#REF!</f>
        <v>#REF!</v>
      </c>
      <c r="I196" s="2578"/>
      <c r="J196" s="392">
        <v>0</v>
      </c>
      <c r="K196" s="2937">
        <f t="shared" si="10"/>
        <v>0</v>
      </c>
      <c r="L196" s="401">
        <v>0</v>
      </c>
      <c r="M196" s="394">
        <v>0</v>
      </c>
      <c r="N196" s="395">
        <v>0</v>
      </c>
      <c r="O196" s="2940">
        <f t="shared" si="9"/>
        <v>0</v>
      </c>
      <c r="P196" s="396">
        <v>0</v>
      </c>
      <c r="Q196" s="396">
        <v>0</v>
      </c>
      <c r="R196" s="2921">
        <f t="shared" si="11"/>
        <v>0</v>
      </c>
      <c r="S196" s="2920" t="e">
        <f t="shared" si="8"/>
        <v>#DIV/0!</v>
      </c>
      <c r="T196" s="398">
        <v>0</v>
      </c>
      <c r="U196" s="399">
        <v>0</v>
      </c>
      <c r="V196" s="399">
        <v>0</v>
      </c>
      <c r="W196" s="400">
        <v>20</v>
      </c>
    </row>
    <row r="197" spans="2:23" ht="79.5" customHeight="1">
      <c r="B197" s="388">
        <v>21</v>
      </c>
      <c r="C197" s="389">
        <v>21</v>
      </c>
      <c r="D197" s="2928" t="e">
        <f>#REF!</f>
        <v>#REF!</v>
      </c>
      <c r="E197" s="2929" t="e">
        <f>#REF!</f>
        <v>#REF!</v>
      </c>
      <c r="F197" s="402"/>
      <c r="G197" s="402"/>
      <c r="H197" s="2933" t="e">
        <f>#REF!</f>
        <v>#REF!</v>
      </c>
      <c r="I197" s="2578"/>
      <c r="J197" s="392">
        <v>0</v>
      </c>
      <c r="K197" s="2937">
        <f t="shared" si="10"/>
        <v>0</v>
      </c>
      <c r="L197" s="401">
        <v>0</v>
      </c>
      <c r="M197" s="394">
        <v>0</v>
      </c>
      <c r="N197" s="395">
        <v>0</v>
      </c>
      <c r="O197" s="2940">
        <f t="shared" si="9"/>
        <v>0</v>
      </c>
      <c r="P197" s="396">
        <v>0</v>
      </c>
      <c r="Q197" s="396">
        <v>0</v>
      </c>
      <c r="R197" s="2921">
        <f t="shared" si="11"/>
        <v>0</v>
      </c>
      <c r="S197" s="2920" t="e">
        <f t="shared" si="8"/>
        <v>#DIV/0!</v>
      </c>
      <c r="T197" s="398">
        <v>0</v>
      </c>
      <c r="U197" s="399">
        <v>0</v>
      </c>
      <c r="V197" s="399">
        <v>0</v>
      </c>
      <c r="W197" s="400">
        <v>21</v>
      </c>
    </row>
    <row r="198" spans="2:23" ht="79.5" customHeight="1" thickBot="1">
      <c r="B198" s="388">
        <v>22</v>
      </c>
      <c r="C198" s="389">
        <v>22</v>
      </c>
      <c r="D198" s="390" t="e">
        <f>#REF!</f>
        <v>#REF!</v>
      </c>
      <c r="E198" s="2927" t="e">
        <f>#REF!</f>
        <v>#REF!</v>
      </c>
      <c r="F198" s="403"/>
      <c r="G198" s="403"/>
      <c r="H198" s="2934" t="e">
        <f>#REF!</f>
        <v>#REF!</v>
      </c>
      <c r="I198" s="2579"/>
      <c r="J198" s="392">
        <v>0</v>
      </c>
      <c r="K198" s="2937">
        <f t="shared" si="10"/>
        <v>0</v>
      </c>
      <c r="L198" s="401">
        <v>0</v>
      </c>
      <c r="M198" s="394">
        <v>0</v>
      </c>
      <c r="N198" s="395">
        <v>0</v>
      </c>
      <c r="O198" s="2940">
        <f t="shared" si="9"/>
        <v>0</v>
      </c>
      <c r="P198" s="396">
        <v>0</v>
      </c>
      <c r="Q198" s="396">
        <v>0</v>
      </c>
      <c r="R198" s="2921">
        <f t="shared" si="11"/>
        <v>0</v>
      </c>
      <c r="S198" s="2922" t="e">
        <f t="shared" si="8"/>
        <v>#DIV/0!</v>
      </c>
      <c r="T198" s="398">
        <v>0</v>
      </c>
      <c r="U198" s="399">
        <v>0</v>
      </c>
      <c r="V198" s="399">
        <v>0</v>
      </c>
      <c r="W198" s="404">
        <v>22</v>
      </c>
    </row>
    <row r="199" spans="2:23" ht="79.5" customHeight="1" thickBot="1">
      <c r="B199" s="405">
        <v>23</v>
      </c>
      <c r="C199" s="406">
        <v>23</v>
      </c>
      <c r="D199" s="2930" t="e">
        <f>#REF!</f>
        <v>#REF!</v>
      </c>
      <c r="E199" s="2931" t="e">
        <f>#REF!</f>
        <v>#REF!</v>
      </c>
      <c r="F199" s="407"/>
      <c r="G199" s="407"/>
      <c r="H199" s="2935" t="e">
        <f>#REF!</f>
        <v>#REF!</v>
      </c>
      <c r="I199" s="2580"/>
      <c r="J199" s="408">
        <v>0</v>
      </c>
      <c r="K199" s="2938">
        <f t="shared" si="10"/>
        <v>0</v>
      </c>
      <c r="L199" s="409">
        <v>0</v>
      </c>
      <c r="M199" s="410">
        <v>0</v>
      </c>
      <c r="N199" s="411">
        <v>0</v>
      </c>
      <c r="O199" s="2941">
        <f t="shared" si="9"/>
        <v>0</v>
      </c>
      <c r="P199" s="413">
        <v>0</v>
      </c>
      <c r="Q199" s="413">
        <v>0</v>
      </c>
      <c r="R199" s="2923">
        <f t="shared" si="11"/>
        <v>0</v>
      </c>
      <c r="S199" s="2924" t="e">
        <f t="shared" si="8"/>
        <v>#DIV/0!</v>
      </c>
      <c r="T199" s="414">
        <v>0</v>
      </c>
      <c r="U199" s="415">
        <v>0</v>
      </c>
      <c r="V199" s="415">
        <v>0</v>
      </c>
      <c r="W199" s="416">
        <v>23</v>
      </c>
    </row>
    <row r="200" spans="2:23" ht="65.25" customHeight="1" thickBot="1">
      <c r="B200" s="417"/>
      <c r="C200" s="7053" t="s">
        <v>445</v>
      </c>
      <c r="D200" s="7054"/>
      <c r="E200" s="7054"/>
      <c r="F200" s="7055"/>
      <c r="G200" s="7055"/>
      <c r="H200" s="7055"/>
      <c r="I200" s="2581"/>
      <c r="J200" s="2598">
        <f t="shared" ref="J200" si="12">SUM(J177:J199)</f>
        <v>0</v>
      </c>
      <c r="K200" s="2942">
        <f t="shared" si="10"/>
        <v>0</v>
      </c>
      <c r="L200" s="2943">
        <f>SUM(L177:L199)</f>
        <v>0</v>
      </c>
      <c r="M200" s="2944">
        <f>SUM(M177:M199)</f>
        <v>0</v>
      </c>
      <c r="N200" s="2945">
        <f>SUM(N177:N199)</f>
        <v>0</v>
      </c>
      <c r="O200" s="2946">
        <f t="shared" si="9"/>
        <v>0</v>
      </c>
      <c r="P200" s="2599">
        <f>SUM(P177:P199)</f>
        <v>0</v>
      </c>
      <c r="Q200" s="2599">
        <f>SUM(Q177:Q199)</f>
        <v>0</v>
      </c>
      <c r="R200" s="2947">
        <f>SUM(R177:R199)</f>
        <v>0</v>
      </c>
      <c r="T200" s="2600">
        <f t="shared" ref="T200:V200" si="13">SUM(T177:T199)</f>
        <v>0</v>
      </c>
      <c r="U200" s="2600">
        <f t="shared" si="13"/>
        <v>0</v>
      </c>
      <c r="V200" s="2947">
        <f t="shared" si="13"/>
        <v>0</v>
      </c>
      <c r="W200" s="2948">
        <f>SUM(W177:W199)</f>
        <v>276</v>
      </c>
    </row>
    <row r="202" spans="2:23" ht="20.25" customHeight="1">
      <c r="D202" s="7056" t="s">
        <v>478</v>
      </c>
      <c r="E202" s="7056"/>
      <c r="F202" s="418"/>
      <c r="G202" s="418"/>
    </row>
    <row r="203" spans="2:23" ht="20.25" customHeight="1" thickBot="1">
      <c r="D203" s="418"/>
      <c r="E203" s="418"/>
      <c r="F203" s="418"/>
      <c r="G203" s="418"/>
    </row>
    <row r="204" spans="2:23" ht="25.2" thickBot="1">
      <c r="C204" s="7030" t="s">
        <v>340</v>
      </c>
      <c r="D204" s="7031"/>
      <c r="E204" s="7032"/>
      <c r="F204" s="306"/>
      <c r="G204" s="306"/>
      <c r="H204" s="307"/>
      <c r="I204" s="307"/>
    </row>
    <row r="205" spans="2:23" ht="13.8" thickBot="1"/>
    <row r="206" spans="2:23" ht="25.2" thickBot="1">
      <c r="C206" s="7030" t="s">
        <v>341</v>
      </c>
      <c r="D206" s="7031"/>
      <c r="E206" s="7032"/>
      <c r="F206" s="306"/>
      <c r="G206" s="306"/>
      <c r="H206" s="307"/>
      <c r="I206" s="307"/>
    </row>
    <row r="207" spans="2:23" ht="25.2" thickBot="1">
      <c r="D207" s="308"/>
      <c r="E207" s="308"/>
      <c r="F207" s="308"/>
      <c r="G207" s="308"/>
      <c r="J207" s="307"/>
      <c r="K207" s="307"/>
    </row>
    <row r="208" spans="2:23" ht="30.6" thickBot="1">
      <c r="C208" s="309" t="s">
        <v>482</v>
      </c>
      <c r="D208" s="310"/>
      <c r="E208" s="310"/>
      <c r="F208" s="310"/>
      <c r="G208" s="310"/>
      <c r="H208" s="310"/>
      <c r="I208" s="310"/>
      <c r="J208" s="310"/>
      <c r="K208" s="310"/>
      <c r="L208" s="310"/>
      <c r="M208" s="310"/>
      <c r="N208" s="310"/>
      <c r="O208" s="310"/>
      <c r="P208" s="310"/>
      <c r="Q208" s="311"/>
    </row>
    <row r="209" spans="2:18" ht="30.6" thickBot="1">
      <c r="C209" s="262"/>
      <c r="D209" s="262"/>
      <c r="E209" s="262"/>
      <c r="F209" s="262"/>
      <c r="G209" s="262"/>
      <c r="H209" s="262"/>
      <c r="I209" s="262"/>
      <c r="J209" s="262"/>
      <c r="K209" s="262"/>
      <c r="L209" s="262"/>
      <c r="M209" s="262"/>
      <c r="N209" s="262"/>
      <c r="O209" s="262"/>
      <c r="P209" s="262"/>
      <c r="Q209" s="262"/>
    </row>
    <row r="210" spans="2:18" ht="33.6" thickBot="1">
      <c r="C210" s="312" t="s">
        <v>472</v>
      </c>
      <c r="D210" s="313"/>
      <c r="E210" s="313"/>
      <c r="F210" s="313"/>
      <c r="G210" s="313"/>
      <c r="H210" s="313"/>
      <c r="I210" s="313"/>
      <c r="J210" s="313"/>
      <c r="K210" s="313"/>
      <c r="L210" s="313"/>
      <c r="M210" s="313"/>
      <c r="N210" s="313"/>
      <c r="O210" s="313"/>
      <c r="P210" s="313"/>
      <c r="Q210" s="314"/>
    </row>
    <row r="211" spans="2:18" ht="13.8" thickBot="1"/>
    <row r="212" spans="2:18" ht="33.6" thickBot="1">
      <c r="B212" s="419"/>
      <c r="C212" s="420"/>
      <c r="D212" s="421"/>
      <c r="E212" s="422"/>
      <c r="F212" s="422"/>
      <c r="G212" s="422"/>
      <c r="H212" s="421"/>
      <c r="I212" s="422"/>
      <c r="J212" s="7044" t="s">
        <v>93</v>
      </c>
      <c r="K212" s="7045"/>
      <c r="L212" s="7046"/>
      <c r="M212" s="420"/>
      <c r="N212" s="422"/>
      <c r="O212" s="422"/>
      <c r="P212" s="422"/>
      <c r="Q212" s="421"/>
      <c r="R212" s="423"/>
    </row>
    <row r="213" spans="2:18" ht="39.6" thickBot="1">
      <c r="B213" s="424" t="s">
        <v>473</v>
      </c>
      <c r="C213" s="425" t="s">
        <v>407</v>
      </c>
      <c r="D213" s="426" t="s">
        <v>87</v>
      </c>
      <c r="E213" s="426" t="s">
        <v>24</v>
      </c>
      <c r="F213" s="426"/>
      <c r="G213" s="426"/>
      <c r="H213" s="427" t="s">
        <v>189</v>
      </c>
      <c r="I213" s="427"/>
      <c r="J213" s="428" t="s">
        <v>474</v>
      </c>
      <c r="K213" s="429" t="s">
        <v>475</v>
      </c>
      <c r="L213" s="430" t="s">
        <v>93</v>
      </c>
      <c r="M213" s="425" t="s">
        <v>190</v>
      </c>
      <c r="N213" s="426" t="s">
        <v>483</v>
      </c>
      <c r="O213" s="426" t="s">
        <v>193</v>
      </c>
      <c r="P213" s="427" t="s">
        <v>427</v>
      </c>
      <c r="Q213" s="431" t="s">
        <v>477</v>
      </c>
      <c r="R213" s="432" t="s">
        <v>187</v>
      </c>
    </row>
    <row r="214" spans="2:18" ht="54" customHeight="1">
      <c r="B214" s="375">
        <v>1</v>
      </c>
      <c r="C214" s="375">
        <v>1</v>
      </c>
      <c r="D214" s="2926" t="e">
        <f>#REF!</f>
        <v>#REF!</v>
      </c>
      <c r="E214" s="2926" t="e">
        <f>#REF!</f>
        <v>#REF!</v>
      </c>
      <c r="F214" s="377"/>
      <c r="G214" s="377"/>
      <c r="H214" s="2963" t="e">
        <f>#REF!</f>
        <v>#REF!</v>
      </c>
      <c r="I214" s="2577"/>
      <c r="J214" s="433"/>
      <c r="K214" s="380"/>
      <c r="L214" s="434"/>
      <c r="M214" s="435"/>
      <c r="N214" s="383"/>
      <c r="O214" s="383"/>
      <c r="P214" s="384"/>
      <c r="Q214" s="2956" t="e">
        <f t="shared" ref="Q214:Q237" si="14">P214/K214</f>
        <v>#DIV/0!</v>
      </c>
      <c r="R214" s="436">
        <v>1</v>
      </c>
    </row>
    <row r="215" spans="2:18" ht="54" customHeight="1">
      <c r="B215" s="388">
        <v>2</v>
      </c>
      <c r="C215" s="388">
        <v>2</v>
      </c>
      <c r="D215" s="2927" t="e">
        <f>#REF!</f>
        <v>#REF!</v>
      </c>
      <c r="E215" s="2927" t="e">
        <f>#REF!</f>
        <v>#REF!</v>
      </c>
      <c r="F215" s="391"/>
      <c r="G215" s="391"/>
      <c r="H215" s="2964" t="e">
        <f>#REF!</f>
        <v>#REF!</v>
      </c>
      <c r="I215" s="2578"/>
      <c r="J215" s="437"/>
      <c r="K215" s="394"/>
      <c r="L215" s="438"/>
      <c r="M215" s="439"/>
      <c r="N215" s="396"/>
      <c r="O215" s="396"/>
      <c r="P215" s="397"/>
      <c r="Q215" s="2957" t="e">
        <f t="shared" si="14"/>
        <v>#DIV/0!</v>
      </c>
      <c r="R215" s="440">
        <v>2</v>
      </c>
    </row>
    <row r="216" spans="2:18" ht="54" customHeight="1">
      <c r="B216" s="388">
        <v>3</v>
      </c>
      <c r="C216" s="388">
        <v>3</v>
      </c>
      <c r="D216" s="2927" t="e">
        <f>#REF!</f>
        <v>#REF!</v>
      </c>
      <c r="E216" s="2927" t="e">
        <f>#REF!</f>
        <v>#REF!</v>
      </c>
      <c r="F216" s="391"/>
      <c r="G216" s="391"/>
      <c r="H216" s="2964" t="e">
        <f>#REF!</f>
        <v>#REF!</v>
      </c>
      <c r="I216" s="2578"/>
      <c r="J216" s="437">
        <v>0</v>
      </c>
      <c r="K216" s="2967">
        <f t="shared" ref="K216:K236" si="15">L216-J216</f>
        <v>0</v>
      </c>
      <c r="L216" s="438">
        <v>0</v>
      </c>
      <c r="M216" s="439">
        <v>0</v>
      </c>
      <c r="N216" s="396">
        <v>0</v>
      </c>
      <c r="O216" s="396">
        <v>0</v>
      </c>
      <c r="P216" s="2921">
        <f t="shared" ref="P216:P226" si="16">O216+N216+M216</f>
        <v>0</v>
      </c>
      <c r="Q216" s="2957" t="e">
        <f t="shared" si="14"/>
        <v>#DIV/0!</v>
      </c>
      <c r="R216" s="440">
        <v>3</v>
      </c>
    </row>
    <row r="217" spans="2:18" ht="54" customHeight="1" thickBot="1">
      <c r="B217" s="441">
        <v>4</v>
      </c>
      <c r="C217" s="441">
        <v>4</v>
      </c>
      <c r="D217" s="2931" t="e">
        <f>#REF!</f>
        <v>#REF!</v>
      </c>
      <c r="E217" s="2931" t="e">
        <f>#REF!</f>
        <v>#REF!</v>
      </c>
      <c r="F217" s="442"/>
      <c r="G217" s="442"/>
      <c r="H217" s="2965" t="e">
        <f>#REF!</f>
        <v>#REF!</v>
      </c>
      <c r="I217" s="2582"/>
      <c r="J217" s="443">
        <v>0</v>
      </c>
      <c r="K217" s="2968">
        <f t="shared" si="15"/>
        <v>0</v>
      </c>
      <c r="L217" s="444">
        <v>0</v>
      </c>
      <c r="M217" s="445">
        <v>0</v>
      </c>
      <c r="N217" s="446">
        <v>0</v>
      </c>
      <c r="O217" s="446">
        <v>0</v>
      </c>
      <c r="P217" s="2953">
        <f t="shared" si="16"/>
        <v>0</v>
      </c>
      <c r="Q217" s="2958" t="e">
        <f t="shared" si="14"/>
        <v>#DIV/0!</v>
      </c>
      <c r="R217" s="447">
        <v>4</v>
      </c>
    </row>
    <row r="218" spans="2:18" ht="54" customHeight="1">
      <c r="B218" s="448">
        <v>5</v>
      </c>
      <c r="C218" s="448">
        <v>5</v>
      </c>
      <c r="D218" s="2949" t="e">
        <f>#REF!</f>
        <v>#REF!</v>
      </c>
      <c r="E218" s="2949" t="e">
        <f>#REF!</f>
        <v>#REF!</v>
      </c>
      <c r="F218" s="391"/>
      <c r="G218" s="391"/>
      <c r="H218" s="2964" t="e">
        <f>#REF!</f>
        <v>#REF!</v>
      </c>
      <c r="I218" s="2578"/>
      <c r="J218" s="449">
        <v>0</v>
      </c>
      <c r="K218" s="2969">
        <f t="shared" si="15"/>
        <v>0</v>
      </c>
      <c r="L218" s="438">
        <v>0</v>
      </c>
      <c r="M218" s="450">
        <v>0</v>
      </c>
      <c r="N218" s="382">
        <v>0</v>
      </c>
      <c r="O218" s="382">
        <v>0</v>
      </c>
      <c r="P218" s="2954">
        <f t="shared" si="16"/>
        <v>0</v>
      </c>
      <c r="Q218" s="2959" t="e">
        <f t="shared" si="14"/>
        <v>#DIV/0!</v>
      </c>
      <c r="R218" s="451">
        <v>5</v>
      </c>
    </row>
    <row r="219" spans="2:18" ht="54" customHeight="1">
      <c r="B219" s="388">
        <v>6</v>
      </c>
      <c r="C219" s="388">
        <v>6</v>
      </c>
      <c r="D219" s="2927" t="e">
        <f>#REF!</f>
        <v>#REF!</v>
      </c>
      <c r="E219" s="2927" t="e">
        <f>#REF!</f>
        <v>#REF!</v>
      </c>
      <c r="F219" s="391"/>
      <c r="G219" s="391"/>
      <c r="H219" s="2964" t="e">
        <f>#REF!</f>
        <v>#REF!</v>
      </c>
      <c r="I219" s="2578"/>
      <c r="J219" s="437">
        <v>0</v>
      </c>
      <c r="K219" s="2967">
        <f t="shared" si="15"/>
        <v>0</v>
      </c>
      <c r="L219" s="438">
        <v>0</v>
      </c>
      <c r="M219" s="439">
        <v>0</v>
      </c>
      <c r="N219" s="396">
        <v>0</v>
      </c>
      <c r="O219" s="396">
        <v>0</v>
      </c>
      <c r="P219" s="2921">
        <f t="shared" si="16"/>
        <v>0</v>
      </c>
      <c r="Q219" s="2957" t="e">
        <f t="shared" si="14"/>
        <v>#DIV/0!</v>
      </c>
      <c r="R219" s="440">
        <v>6</v>
      </c>
    </row>
    <row r="220" spans="2:18" ht="54" customHeight="1">
      <c r="B220" s="388">
        <v>7</v>
      </c>
      <c r="C220" s="388">
        <v>7</v>
      </c>
      <c r="D220" s="2927" t="e">
        <f>#REF!</f>
        <v>#REF!</v>
      </c>
      <c r="E220" s="2927" t="e">
        <f>#REF!</f>
        <v>#REF!</v>
      </c>
      <c r="F220" s="391"/>
      <c r="G220" s="391"/>
      <c r="H220" s="2964" t="e">
        <f>#REF!</f>
        <v>#REF!</v>
      </c>
      <c r="I220" s="2578"/>
      <c r="J220" s="437">
        <v>0</v>
      </c>
      <c r="K220" s="2967">
        <f t="shared" si="15"/>
        <v>0</v>
      </c>
      <c r="L220" s="438">
        <v>0</v>
      </c>
      <c r="M220" s="439">
        <v>0</v>
      </c>
      <c r="N220" s="396">
        <v>0</v>
      </c>
      <c r="O220" s="396">
        <v>0</v>
      </c>
      <c r="P220" s="2921">
        <f t="shared" si="16"/>
        <v>0</v>
      </c>
      <c r="Q220" s="2957" t="e">
        <f t="shared" si="14"/>
        <v>#DIV/0!</v>
      </c>
      <c r="R220" s="440">
        <v>7</v>
      </c>
    </row>
    <row r="221" spans="2:18" ht="54" customHeight="1" thickBot="1">
      <c r="B221" s="405">
        <v>8</v>
      </c>
      <c r="C221" s="405">
        <v>8</v>
      </c>
      <c r="D221" s="452" t="s">
        <v>385</v>
      </c>
      <c r="E221" s="452" t="e">
        <f>#REF!</f>
        <v>#REF!</v>
      </c>
      <c r="F221" s="453"/>
      <c r="G221" s="453"/>
      <c r="H221" s="2966" t="e">
        <f>#REF!</f>
        <v>#REF!</v>
      </c>
      <c r="I221" s="2583"/>
      <c r="J221" s="454">
        <v>0</v>
      </c>
      <c r="K221" s="2970">
        <f t="shared" si="15"/>
        <v>0</v>
      </c>
      <c r="L221" s="455">
        <v>0</v>
      </c>
      <c r="M221" s="456">
        <v>0</v>
      </c>
      <c r="N221" s="412">
        <v>0</v>
      </c>
      <c r="O221" s="412">
        <v>0</v>
      </c>
      <c r="P221" s="2955">
        <f t="shared" si="16"/>
        <v>0</v>
      </c>
      <c r="Q221" s="2960" t="e">
        <f t="shared" si="14"/>
        <v>#DIV/0!</v>
      </c>
      <c r="R221" s="457">
        <v>8</v>
      </c>
    </row>
    <row r="222" spans="2:18" ht="54" customHeight="1">
      <c r="B222" s="375">
        <v>9</v>
      </c>
      <c r="C222" s="375">
        <v>9</v>
      </c>
      <c r="D222" s="2926" t="e">
        <f>#REF!</f>
        <v>#REF!</v>
      </c>
      <c r="E222" s="2926" t="e">
        <f>#REF!</f>
        <v>#REF!</v>
      </c>
      <c r="F222" s="377"/>
      <c r="G222" s="377"/>
      <c r="H222" s="2963" t="e">
        <f>#REF!</f>
        <v>#REF!</v>
      </c>
      <c r="I222" s="2577"/>
      <c r="J222" s="433">
        <v>0</v>
      </c>
      <c r="K222" s="2971">
        <f t="shared" si="15"/>
        <v>0</v>
      </c>
      <c r="L222" s="434">
        <v>0</v>
      </c>
      <c r="M222" s="435">
        <v>0</v>
      </c>
      <c r="N222" s="383">
        <v>0</v>
      </c>
      <c r="O222" s="383">
        <v>0</v>
      </c>
      <c r="P222" s="2919">
        <f t="shared" si="16"/>
        <v>0</v>
      </c>
      <c r="Q222" s="2956" t="e">
        <f t="shared" si="14"/>
        <v>#DIV/0!</v>
      </c>
      <c r="R222" s="436">
        <v>9</v>
      </c>
    </row>
    <row r="223" spans="2:18" ht="54" customHeight="1">
      <c r="B223" s="388">
        <v>10</v>
      </c>
      <c r="C223" s="458">
        <v>10</v>
      </c>
      <c r="D223" s="2927" t="e">
        <f>#REF!</f>
        <v>#REF!</v>
      </c>
      <c r="E223" s="2927" t="e">
        <f>#REF!</f>
        <v>#REF!</v>
      </c>
      <c r="F223" s="391"/>
      <c r="G223" s="391"/>
      <c r="H223" s="2964" t="e">
        <f>#REF!</f>
        <v>#REF!</v>
      </c>
      <c r="I223" s="2578"/>
      <c r="J223" s="437">
        <v>0</v>
      </c>
      <c r="K223" s="2967">
        <f t="shared" si="15"/>
        <v>0</v>
      </c>
      <c r="L223" s="438">
        <v>0</v>
      </c>
      <c r="M223" s="439">
        <v>0</v>
      </c>
      <c r="N223" s="396">
        <v>0</v>
      </c>
      <c r="O223" s="396">
        <v>0</v>
      </c>
      <c r="P223" s="2921">
        <f t="shared" si="16"/>
        <v>0</v>
      </c>
      <c r="Q223" s="2957" t="e">
        <f t="shared" si="14"/>
        <v>#DIV/0!</v>
      </c>
      <c r="R223" s="440">
        <v>10</v>
      </c>
    </row>
    <row r="224" spans="2:18" ht="54" customHeight="1" thickBot="1">
      <c r="B224" s="441">
        <v>11</v>
      </c>
      <c r="C224" s="459">
        <v>11</v>
      </c>
      <c r="D224" s="2931" t="e">
        <f>#REF!</f>
        <v>#REF!</v>
      </c>
      <c r="E224" s="2931" t="e">
        <f>#REF!</f>
        <v>#REF!</v>
      </c>
      <c r="F224" s="442"/>
      <c r="G224" s="442"/>
      <c r="H224" s="2965" t="e">
        <f>#REF!</f>
        <v>#REF!</v>
      </c>
      <c r="I224" s="2582"/>
      <c r="J224" s="443">
        <v>0</v>
      </c>
      <c r="K224" s="2968">
        <f t="shared" si="15"/>
        <v>0</v>
      </c>
      <c r="L224" s="444">
        <v>0</v>
      </c>
      <c r="M224" s="445">
        <v>0</v>
      </c>
      <c r="N224" s="446">
        <v>0</v>
      </c>
      <c r="O224" s="446">
        <v>0</v>
      </c>
      <c r="P224" s="2953">
        <f t="shared" si="16"/>
        <v>0</v>
      </c>
      <c r="Q224" s="2958" t="e">
        <f t="shared" si="14"/>
        <v>#DIV/0!</v>
      </c>
      <c r="R224" s="447">
        <v>11</v>
      </c>
    </row>
    <row r="225" spans="2:18" ht="54" customHeight="1">
      <c r="B225" s="448">
        <v>12</v>
      </c>
      <c r="C225" s="460">
        <v>12</v>
      </c>
      <c r="D225" s="2949" t="e">
        <f>#REF!</f>
        <v>#REF!</v>
      </c>
      <c r="E225" s="2949" t="e">
        <f>#REF!</f>
        <v>#REF!</v>
      </c>
      <c r="F225" s="391"/>
      <c r="G225" s="391"/>
      <c r="H225" s="2964" t="e">
        <f>#REF!</f>
        <v>#REF!</v>
      </c>
      <c r="I225" s="2578"/>
      <c r="J225" s="449">
        <v>0</v>
      </c>
      <c r="K225" s="2969">
        <f t="shared" si="15"/>
        <v>0</v>
      </c>
      <c r="L225" s="438">
        <v>0</v>
      </c>
      <c r="M225" s="450">
        <v>0</v>
      </c>
      <c r="N225" s="382">
        <v>0</v>
      </c>
      <c r="O225" s="382">
        <v>0</v>
      </c>
      <c r="P225" s="2954">
        <f t="shared" si="16"/>
        <v>0</v>
      </c>
      <c r="Q225" s="2959" t="e">
        <f t="shared" si="14"/>
        <v>#DIV/0!</v>
      </c>
      <c r="R225" s="451">
        <v>12</v>
      </c>
    </row>
    <row r="226" spans="2:18" ht="54" customHeight="1" thickBot="1">
      <c r="B226" s="405">
        <v>13</v>
      </c>
      <c r="C226" s="461">
        <v>13</v>
      </c>
      <c r="D226" s="452" t="e">
        <f>#REF!</f>
        <v>#REF!</v>
      </c>
      <c r="E226" s="452" t="e">
        <f>#REF!</f>
        <v>#REF!</v>
      </c>
      <c r="F226" s="453"/>
      <c r="G226" s="453"/>
      <c r="H226" s="2966" t="e">
        <f>#REF!</f>
        <v>#REF!</v>
      </c>
      <c r="I226" s="2583"/>
      <c r="J226" s="454">
        <v>0</v>
      </c>
      <c r="K226" s="2970">
        <f t="shared" si="15"/>
        <v>0</v>
      </c>
      <c r="L226" s="455">
        <v>0</v>
      </c>
      <c r="M226" s="456">
        <v>0</v>
      </c>
      <c r="N226" s="412">
        <v>0</v>
      </c>
      <c r="O226" s="412">
        <v>0</v>
      </c>
      <c r="P226" s="2955">
        <f t="shared" si="16"/>
        <v>0</v>
      </c>
      <c r="Q226" s="2960" t="e">
        <f t="shared" si="14"/>
        <v>#DIV/0!</v>
      </c>
      <c r="R226" s="457">
        <v>13</v>
      </c>
    </row>
    <row r="227" spans="2:18" ht="54" customHeight="1">
      <c r="B227" s="375">
        <v>14</v>
      </c>
      <c r="C227" s="462">
        <v>14</v>
      </c>
      <c r="D227" s="2926" t="e">
        <f>#REF!</f>
        <v>#REF!</v>
      </c>
      <c r="E227" s="2926" t="e">
        <f>#REF!</f>
        <v>#REF!</v>
      </c>
      <c r="F227" s="377"/>
      <c r="G227" s="377"/>
      <c r="H227" s="2963" t="e">
        <f>#REF!</f>
        <v>#REF!</v>
      </c>
      <c r="I227" s="2577"/>
      <c r="J227" s="433">
        <v>0</v>
      </c>
      <c r="K227" s="2971">
        <f t="shared" si="15"/>
        <v>0</v>
      </c>
      <c r="L227" s="434">
        <v>0</v>
      </c>
      <c r="M227" s="435">
        <v>0</v>
      </c>
      <c r="N227" s="383">
        <v>0</v>
      </c>
      <c r="O227" s="383">
        <v>0</v>
      </c>
      <c r="P227" s="384">
        <v>0</v>
      </c>
      <c r="Q227" s="2956" t="e">
        <f t="shared" si="14"/>
        <v>#DIV/0!</v>
      </c>
      <c r="R227" s="436">
        <v>14</v>
      </c>
    </row>
    <row r="228" spans="2:18" ht="54" customHeight="1" thickBot="1">
      <c r="B228" s="441">
        <v>15</v>
      </c>
      <c r="C228" s="459">
        <v>15</v>
      </c>
      <c r="D228" s="2931" t="e">
        <f>#REF!</f>
        <v>#REF!</v>
      </c>
      <c r="E228" s="2931" t="e">
        <f>#REF!</f>
        <v>#REF!</v>
      </c>
      <c r="F228" s="442"/>
      <c r="G228" s="442"/>
      <c r="H228" s="2965" t="e">
        <f>#REF!</f>
        <v>#REF!</v>
      </c>
      <c r="I228" s="2582"/>
      <c r="J228" s="443">
        <v>0</v>
      </c>
      <c r="K228" s="2968">
        <f t="shared" si="15"/>
        <v>0</v>
      </c>
      <c r="L228" s="444">
        <v>0</v>
      </c>
      <c r="M228" s="445">
        <v>0</v>
      </c>
      <c r="N228" s="446">
        <v>0</v>
      </c>
      <c r="O228" s="446">
        <v>0</v>
      </c>
      <c r="P228" s="2953">
        <f t="shared" ref="P228:P236" si="17">O228+N228+M228</f>
        <v>0</v>
      </c>
      <c r="Q228" s="2958" t="e">
        <f t="shared" si="14"/>
        <v>#DIV/0!</v>
      </c>
      <c r="R228" s="447">
        <v>15</v>
      </c>
    </row>
    <row r="229" spans="2:18" ht="54" customHeight="1">
      <c r="B229" s="448">
        <v>16</v>
      </c>
      <c r="C229" s="460">
        <v>16</v>
      </c>
      <c r="D229" s="2949" t="e">
        <f>#REF!</f>
        <v>#REF!</v>
      </c>
      <c r="E229" s="2949" t="e">
        <f>#REF!</f>
        <v>#REF!</v>
      </c>
      <c r="F229" s="391"/>
      <c r="G229" s="391"/>
      <c r="H229" s="2964" t="e">
        <f>#REF!</f>
        <v>#REF!</v>
      </c>
      <c r="I229" s="2578"/>
      <c r="J229" s="449">
        <v>0</v>
      </c>
      <c r="K229" s="2969">
        <f t="shared" si="15"/>
        <v>0</v>
      </c>
      <c r="L229" s="438">
        <v>0</v>
      </c>
      <c r="M229" s="450">
        <v>0</v>
      </c>
      <c r="N229" s="382">
        <v>0</v>
      </c>
      <c r="O229" s="382">
        <v>0</v>
      </c>
      <c r="P229" s="2954">
        <f t="shared" si="17"/>
        <v>0</v>
      </c>
      <c r="Q229" s="2959" t="e">
        <f t="shared" si="14"/>
        <v>#DIV/0!</v>
      </c>
      <c r="R229" s="451">
        <v>16</v>
      </c>
    </row>
    <row r="230" spans="2:18" ht="54" customHeight="1">
      <c r="B230" s="405">
        <v>17</v>
      </c>
      <c r="C230" s="458">
        <v>17</v>
      </c>
      <c r="D230" s="2927" t="e">
        <f>#REF!</f>
        <v>#REF!</v>
      </c>
      <c r="E230" s="2927" t="e">
        <f>#REF!</f>
        <v>#REF!</v>
      </c>
      <c r="F230" s="391"/>
      <c r="G230" s="391"/>
      <c r="H230" s="2964" t="e">
        <f>#REF!</f>
        <v>#REF!</v>
      </c>
      <c r="I230" s="2578"/>
      <c r="J230" s="437">
        <v>0</v>
      </c>
      <c r="K230" s="2967">
        <f t="shared" si="15"/>
        <v>0</v>
      </c>
      <c r="L230" s="438">
        <v>0</v>
      </c>
      <c r="M230" s="439">
        <v>0</v>
      </c>
      <c r="N230" s="396">
        <v>0</v>
      </c>
      <c r="O230" s="396">
        <v>0</v>
      </c>
      <c r="P230" s="2921">
        <f t="shared" si="17"/>
        <v>0</v>
      </c>
      <c r="Q230" s="2960" t="e">
        <f t="shared" si="14"/>
        <v>#DIV/0!</v>
      </c>
      <c r="R230" s="457">
        <v>17</v>
      </c>
    </row>
    <row r="231" spans="2:18" ht="54" customHeight="1" thickBot="1">
      <c r="B231" s="463"/>
      <c r="C231" s="461">
        <v>18</v>
      </c>
      <c r="D231" s="2950" t="e">
        <f>#REF!</f>
        <v>#REF!</v>
      </c>
      <c r="E231" s="2950" t="e">
        <f>#REF!</f>
        <v>#REF!</v>
      </c>
      <c r="F231" s="464"/>
      <c r="G231" s="464"/>
      <c r="H231" s="2966" t="e">
        <f>#REF!</f>
        <v>#REF!</v>
      </c>
      <c r="I231" s="2583"/>
      <c r="J231" s="465">
        <v>0</v>
      </c>
      <c r="K231" s="2970">
        <f t="shared" si="15"/>
        <v>0</v>
      </c>
      <c r="L231" s="455">
        <v>0</v>
      </c>
      <c r="M231" s="456">
        <v>0</v>
      </c>
      <c r="N231" s="412">
        <v>0</v>
      </c>
      <c r="O231" s="412">
        <v>0</v>
      </c>
      <c r="P231" s="2955">
        <f t="shared" si="17"/>
        <v>0</v>
      </c>
      <c r="Q231" s="2960" t="e">
        <f t="shared" si="14"/>
        <v>#DIV/0!</v>
      </c>
      <c r="R231" s="466">
        <v>18</v>
      </c>
    </row>
    <row r="232" spans="2:18" ht="54" customHeight="1">
      <c r="B232" s="375">
        <v>18</v>
      </c>
      <c r="C232" s="462">
        <v>19</v>
      </c>
      <c r="D232" s="2951" t="e">
        <f>#REF!</f>
        <v>#REF!</v>
      </c>
      <c r="E232" s="2951" t="e">
        <f>#REF!</f>
        <v>#REF!</v>
      </c>
      <c r="F232" s="467"/>
      <c r="G232" s="467"/>
      <c r="H232" s="2963" t="e">
        <f>#REF!</f>
        <v>#REF!</v>
      </c>
      <c r="I232" s="2577"/>
      <c r="J232" s="468">
        <v>0</v>
      </c>
      <c r="K232" s="2971">
        <f t="shared" si="15"/>
        <v>0</v>
      </c>
      <c r="L232" s="434">
        <v>0</v>
      </c>
      <c r="M232" s="435">
        <v>0</v>
      </c>
      <c r="N232" s="383">
        <v>0</v>
      </c>
      <c r="O232" s="383">
        <v>0</v>
      </c>
      <c r="P232" s="2919">
        <f t="shared" si="17"/>
        <v>0</v>
      </c>
      <c r="Q232" s="2956" t="e">
        <f t="shared" si="14"/>
        <v>#DIV/0!</v>
      </c>
      <c r="R232" s="436">
        <v>19</v>
      </c>
    </row>
    <row r="233" spans="2:18" ht="54" customHeight="1">
      <c r="B233" s="388">
        <v>19</v>
      </c>
      <c r="C233" s="458">
        <v>20</v>
      </c>
      <c r="D233" s="2927" t="e">
        <f>#REF!</f>
        <v>#REF!</v>
      </c>
      <c r="E233" s="2927" t="e">
        <f>#REF!</f>
        <v>#REF!</v>
      </c>
      <c r="F233" s="391"/>
      <c r="G233" s="391"/>
      <c r="H233" s="2964" t="e">
        <f>#REF!</f>
        <v>#REF!</v>
      </c>
      <c r="I233" s="2578"/>
      <c r="J233" s="437">
        <v>0</v>
      </c>
      <c r="K233" s="2967">
        <f t="shared" si="15"/>
        <v>0</v>
      </c>
      <c r="L233" s="438">
        <v>0</v>
      </c>
      <c r="M233" s="439">
        <v>0</v>
      </c>
      <c r="N233" s="396">
        <v>0</v>
      </c>
      <c r="O233" s="396">
        <v>0</v>
      </c>
      <c r="P233" s="2921">
        <f t="shared" si="17"/>
        <v>0</v>
      </c>
      <c r="Q233" s="2957" t="e">
        <f t="shared" si="14"/>
        <v>#DIV/0!</v>
      </c>
      <c r="R233" s="440">
        <v>20</v>
      </c>
    </row>
    <row r="234" spans="2:18" ht="54" customHeight="1" thickBot="1">
      <c r="B234" s="441">
        <v>20</v>
      </c>
      <c r="C234" s="459">
        <v>21</v>
      </c>
      <c r="D234" s="2952" t="e">
        <f>#REF!</f>
        <v>#REF!</v>
      </c>
      <c r="E234" s="2952" t="e">
        <f>#REF!</f>
        <v>#REF!</v>
      </c>
      <c r="F234" s="469"/>
      <c r="G234" s="469"/>
      <c r="H234" s="2965" t="e">
        <f>#REF!</f>
        <v>#REF!</v>
      </c>
      <c r="I234" s="2582"/>
      <c r="J234" s="470">
        <v>0</v>
      </c>
      <c r="K234" s="2968">
        <f t="shared" si="15"/>
        <v>0</v>
      </c>
      <c r="L234" s="444">
        <v>0</v>
      </c>
      <c r="M234" s="445">
        <v>0</v>
      </c>
      <c r="N234" s="446">
        <v>0</v>
      </c>
      <c r="O234" s="446">
        <v>0</v>
      </c>
      <c r="P234" s="2953">
        <f t="shared" si="17"/>
        <v>0</v>
      </c>
      <c r="Q234" s="2958" t="e">
        <f t="shared" si="14"/>
        <v>#DIV/0!</v>
      </c>
      <c r="R234" s="447">
        <v>21</v>
      </c>
    </row>
    <row r="235" spans="2:18" ht="54" customHeight="1">
      <c r="B235" s="448">
        <v>21</v>
      </c>
      <c r="C235" s="460">
        <v>22</v>
      </c>
      <c r="D235" s="2949" t="e">
        <f>#REF!</f>
        <v>#REF!</v>
      </c>
      <c r="E235" s="2949" t="e">
        <f>#REF!</f>
        <v>#REF!</v>
      </c>
      <c r="F235" s="391"/>
      <c r="G235" s="391"/>
      <c r="H235" s="2964" t="e">
        <f>#REF!</f>
        <v>#REF!</v>
      </c>
      <c r="I235" s="2578"/>
      <c r="J235" s="449">
        <v>0</v>
      </c>
      <c r="K235" s="2969">
        <f t="shared" si="15"/>
        <v>0</v>
      </c>
      <c r="L235" s="438">
        <v>0</v>
      </c>
      <c r="M235" s="450">
        <v>0</v>
      </c>
      <c r="N235" s="382">
        <v>0</v>
      </c>
      <c r="O235" s="382">
        <v>0</v>
      </c>
      <c r="P235" s="2954">
        <f t="shared" si="17"/>
        <v>0</v>
      </c>
      <c r="Q235" s="2959" t="e">
        <f t="shared" si="14"/>
        <v>#DIV/0!</v>
      </c>
      <c r="R235" s="451">
        <v>22</v>
      </c>
    </row>
    <row r="236" spans="2:18" ht="54" customHeight="1" thickBot="1">
      <c r="B236" s="405">
        <v>22</v>
      </c>
      <c r="C236" s="458">
        <v>23</v>
      </c>
      <c r="D236" s="2931" t="e">
        <f>#REF!</f>
        <v>#REF!</v>
      </c>
      <c r="E236" s="2931" t="e">
        <f>#REF!</f>
        <v>#REF!</v>
      </c>
      <c r="F236" s="407"/>
      <c r="G236" s="407"/>
      <c r="H236" s="471" t="e">
        <f>#REF!</f>
        <v>#REF!</v>
      </c>
      <c r="I236" s="2584"/>
      <c r="J236" s="443">
        <v>0</v>
      </c>
      <c r="K236" s="2968">
        <f t="shared" si="15"/>
        <v>0</v>
      </c>
      <c r="L236" s="472">
        <v>0</v>
      </c>
      <c r="M236" s="473">
        <v>0</v>
      </c>
      <c r="N236" s="474">
        <v>0</v>
      </c>
      <c r="O236" s="474">
        <v>0</v>
      </c>
      <c r="P236" s="2961">
        <f t="shared" si="17"/>
        <v>0</v>
      </c>
      <c r="Q236" s="2962" t="e">
        <f t="shared" si="14"/>
        <v>#DIV/0!</v>
      </c>
      <c r="R236" s="457">
        <v>23</v>
      </c>
    </row>
    <row r="237" spans="2:18" ht="33.75" customHeight="1" thickBot="1">
      <c r="B237" s="7047" t="s">
        <v>445</v>
      </c>
      <c r="C237" s="7048"/>
      <c r="D237" s="7048"/>
      <c r="E237" s="7048"/>
      <c r="F237" s="7048"/>
      <c r="G237" s="7048"/>
      <c r="H237" s="7049"/>
      <c r="I237" s="2585"/>
      <c r="J237" s="318">
        <f>J236+J235+J234+J233+J232+J230+J229+J228+J227+J226+J225+J224+J223+J222+J221+J220+J219+J218+J217+J216+J215+J214</f>
        <v>0</v>
      </c>
      <c r="K237" s="2972">
        <f t="shared" ref="K237:P237" si="18">SUM(K214:K236)</f>
        <v>0</v>
      </c>
      <c r="L237" s="2972">
        <f t="shared" si="18"/>
        <v>0</v>
      </c>
      <c r="M237" s="2972">
        <f t="shared" si="18"/>
        <v>0</v>
      </c>
      <c r="N237" s="2973">
        <f t="shared" si="18"/>
        <v>0</v>
      </c>
      <c r="O237" s="2973">
        <f t="shared" si="18"/>
        <v>0</v>
      </c>
      <c r="P237" s="2974">
        <f t="shared" si="18"/>
        <v>0</v>
      </c>
      <c r="Q237" s="2975" t="e">
        <f t="shared" si="14"/>
        <v>#DIV/0!</v>
      </c>
      <c r="R237" s="475"/>
    </row>
    <row r="238" spans="2:18" ht="33.75" customHeight="1">
      <c r="B238" s="476"/>
      <c r="C238" s="476"/>
      <c r="D238" s="476"/>
      <c r="E238" s="476"/>
      <c r="F238" s="476"/>
      <c r="G238" s="476"/>
      <c r="H238" s="476"/>
      <c r="I238" s="476"/>
      <c r="J238" s="477"/>
      <c r="K238" s="478"/>
      <c r="L238" s="478"/>
      <c r="M238" s="478"/>
      <c r="N238" s="478"/>
      <c r="O238" s="478"/>
      <c r="P238" s="479"/>
      <c r="Q238" s="480"/>
    </row>
    <row r="239" spans="2:18" ht="13.8" thickBot="1"/>
    <row r="240" spans="2:18" ht="25.2" thickBot="1">
      <c r="C240" s="7030" t="s">
        <v>340</v>
      </c>
      <c r="D240" s="7031"/>
      <c r="E240" s="7031"/>
      <c r="F240" s="7031"/>
      <c r="G240" s="7031"/>
      <c r="H240" s="7032"/>
      <c r="I240" s="306"/>
    </row>
    <row r="241" spans="2:16" ht="6" customHeight="1" thickBot="1"/>
    <row r="242" spans="2:16" ht="25.2" thickBot="1">
      <c r="C242" s="7030" t="s">
        <v>341</v>
      </c>
      <c r="D242" s="7031"/>
      <c r="E242" s="7031"/>
      <c r="F242" s="7031"/>
      <c r="G242" s="7031"/>
      <c r="H242" s="7032"/>
      <c r="I242" s="306"/>
    </row>
    <row r="244" spans="2:16" ht="13.8" thickBot="1"/>
    <row r="245" spans="2:16" ht="30.6" thickBot="1">
      <c r="C245" s="309" t="s">
        <v>484</v>
      </c>
      <c r="D245" s="310"/>
      <c r="E245" s="310"/>
      <c r="F245" s="310"/>
      <c r="G245" s="310"/>
      <c r="H245" s="310"/>
      <c r="I245" s="310"/>
      <c r="J245" s="310"/>
      <c r="K245" s="310"/>
      <c r="L245" s="310"/>
      <c r="M245" s="310"/>
      <c r="N245" s="310"/>
      <c r="O245" s="310"/>
      <c r="P245" s="311"/>
    </row>
    <row r="246" spans="2:16" ht="13.5" customHeight="1" thickBot="1">
      <c r="C246" s="356"/>
      <c r="D246" s="356"/>
      <c r="E246" s="356"/>
      <c r="F246" s="356"/>
      <c r="G246" s="356"/>
      <c r="H246" s="356"/>
      <c r="I246" s="356"/>
      <c r="J246" s="356"/>
      <c r="K246" s="356"/>
      <c r="L246" s="356"/>
      <c r="M246" s="356"/>
      <c r="N246" s="356"/>
      <c r="O246" s="356"/>
      <c r="P246" s="356"/>
    </row>
    <row r="247" spans="2:16" ht="30.6" thickBot="1">
      <c r="C247" s="481" t="s">
        <v>485</v>
      </c>
      <c r="D247" s="482"/>
      <c r="E247" s="482"/>
      <c r="F247" s="482"/>
      <c r="G247" s="482"/>
      <c r="H247" s="482"/>
      <c r="I247" s="482"/>
      <c r="J247" s="482"/>
      <c r="K247" s="482"/>
      <c r="L247" s="482"/>
      <c r="M247" s="482"/>
      <c r="N247" s="482"/>
      <c r="O247" s="482"/>
      <c r="P247" s="483"/>
    </row>
    <row r="248" spans="2:16" ht="21" customHeight="1" thickBot="1">
      <c r="C248" s="356"/>
      <c r="D248" s="356"/>
      <c r="E248" s="356"/>
      <c r="F248" s="356"/>
      <c r="G248" s="356"/>
      <c r="H248" s="356"/>
      <c r="I248" s="356"/>
      <c r="J248" s="356"/>
      <c r="K248" s="356"/>
      <c r="L248" s="356"/>
      <c r="M248" s="356"/>
      <c r="N248" s="356"/>
      <c r="O248" s="356"/>
      <c r="P248" s="356"/>
    </row>
    <row r="249" spans="2:16" ht="42.75" customHeight="1" thickBot="1">
      <c r="B249" s="484" t="s">
        <v>486</v>
      </c>
      <c r="C249" s="485" t="s">
        <v>407</v>
      </c>
      <c r="D249" s="486" t="s">
        <v>87</v>
      </c>
      <c r="E249" s="486" t="s">
        <v>24</v>
      </c>
      <c r="F249" s="487"/>
      <c r="G249" s="487"/>
      <c r="H249" s="487" t="s">
        <v>189</v>
      </c>
      <c r="I249" s="2586"/>
      <c r="J249" s="488" t="s">
        <v>424</v>
      </c>
      <c r="K249" s="485" t="s">
        <v>190</v>
      </c>
      <c r="L249" s="486" t="s">
        <v>483</v>
      </c>
      <c r="M249" s="487" t="s">
        <v>193</v>
      </c>
      <c r="N249" s="488" t="s">
        <v>427</v>
      </c>
      <c r="O249" s="485" t="s">
        <v>477</v>
      </c>
      <c r="P249" s="489" t="s">
        <v>187</v>
      </c>
    </row>
    <row r="250" spans="2:16" ht="63" customHeight="1">
      <c r="B250" s="490">
        <v>1</v>
      </c>
      <c r="C250" s="491">
        <v>1</v>
      </c>
      <c r="D250" s="2976" t="e">
        <f>#REF!</f>
        <v>#REF!</v>
      </c>
      <c r="E250" s="2980" t="e">
        <f>#REF!</f>
        <v>#REF!</v>
      </c>
      <c r="F250" s="492"/>
      <c r="G250" s="492"/>
      <c r="H250" s="2963" t="e">
        <f>#REF!</f>
        <v>#REF!</v>
      </c>
      <c r="I250" s="2577"/>
      <c r="J250" s="493">
        <v>0</v>
      </c>
      <c r="K250" s="494">
        <v>0</v>
      </c>
      <c r="L250" s="495">
        <v>0</v>
      </c>
      <c r="M250" s="496">
        <v>0</v>
      </c>
      <c r="N250" s="493">
        <v>0</v>
      </c>
      <c r="O250" s="2985" t="e">
        <f t="shared" ref="O250:O273" si="19">N250/J250</f>
        <v>#DIV/0!</v>
      </c>
      <c r="P250" s="497">
        <v>1</v>
      </c>
    </row>
    <row r="251" spans="2:16" ht="63" customHeight="1">
      <c r="B251" s="498">
        <v>2</v>
      </c>
      <c r="C251" s="499">
        <v>2</v>
      </c>
      <c r="D251" s="2977" t="e">
        <f>#REF!</f>
        <v>#REF!</v>
      </c>
      <c r="E251" s="2981" t="e">
        <f>#REF!</f>
        <v>#REF!</v>
      </c>
      <c r="F251" s="500"/>
      <c r="G251" s="500"/>
      <c r="H251" s="2964" t="e">
        <f>#REF!</f>
        <v>#REF!</v>
      </c>
      <c r="I251" s="2578"/>
      <c r="J251" s="501">
        <v>0</v>
      </c>
      <c r="K251" s="502">
        <v>0</v>
      </c>
      <c r="L251" s="503">
        <v>0</v>
      </c>
      <c r="M251" s="503">
        <v>0</v>
      </c>
      <c r="N251" s="504">
        <v>0</v>
      </c>
      <c r="O251" s="2986" t="e">
        <f t="shared" si="19"/>
        <v>#DIV/0!</v>
      </c>
      <c r="P251" s="505">
        <v>2</v>
      </c>
    </row>
    <row r="252" spans="2:16" ht="63" customHeight="1">
      <c r="B252" s="498">
        <v>3</v>
      </c>
      <c r="C252" s="499">
        <v>3</v>
      </c>
      <c r="D252" s="2977" t="e">
        <f>#REF!</f>
        <v>#REF!</v>
      </c>
      <c r="E252" s="2981" t="e">
        <f>#REF!</f>
        <v>#REF!</v>
      </c>
      <c r="F252" s="500"/>
      <c r="G252" s="500"/>
      <c r="H252" s="2964" t="e">
        <f>#REF!</f>
        <v>#REF!</v>
      </c>
      <c r="I252" s="2578"/>
      <c r="J252" s="501">
        <v>0</v>
      </c>
      <c r="K252" s="502">
        <v>0</v>
      </c>
      <c r="L252" s="503">
        <v>0</v>
      </c>
      <c r="M252" s="503">
        <v>0</v>
      </c>
      <c r="N252" s="504">
        <v>0</v>
      </c>
      <c r="O252" s="2986" t="e">
        <f t="shared" si="19"/>
        <v>#DIV/0!</v>
      </c>
      <c r="P252" s="505">
        <v>3</v>
      </c>
    </row>
    <row r="253" spans="2:16" ht="63" customHeight="1" thickBot="1">
      <c r="B253" s="506">
        <v>4</v>
      </c>
      <c r="C253" s="507">
        <v>4</v>
      </c>
      <c r="D253" s="2978" t="e">
        <f>#REF!</f>
        <v>#REF!</v>
      </c>
      <c r="E253" s="508" t="e">
        <f>#REF!</f>
        <v>#REF!</v>
      </c>
      <c r="F253" s="509"/>
      <c r="G253" s="509"/>
      <c r="H253" s="2965" t="e">
        <f>#REF!</f>
        <v>#REF!</v>
      </c>
      <c r="I253" s="2582"/>
      <c r="J253" s="510">
        <v>0</v>
      </c>
      <c r="K253" s="511">
        <v>0</v>
      </c>
      <c r="L253" s="512">
        <v>0</v>
      </c>
      <c r="M253" s="512">
        <v>0</v>
      </c>
      <c r="N253" s="513">
        <v>0</v>
      </c>
      <c r="O253" s="2987" t="e">
        <f t="shared" si="19"/>
        <v>#DIV/0!</v>
      </c>
      <c r="P253" s="514">
        <v>4</v>
      </c>
    </row>
    <row r="254" spans="2:16" ht="63" customHeight="1">
      <c r="B254" s="515">
        <v>5</v>
      </c>
      <c r="C254" s="516">
        <v>5</v>
      </c>
      <c r="D254" s="2979" t="e">
        <f>#REF!</f>
        <v>#REF!</v>
      </c>
      <c r="E254" s="2982" t="e">
        <f>#REF!</f>
        <v>#REF!</v>
      </c>
      <c r="F254" s="500"/>
      <c r="G254" s="500"/>
      <c r="H254" s="2964" t="e">
        <f>#REF!</f>
        <v>#REF!</v>
      </c>
      <c r="I254" s="2578"/>
      <c r="J254" s="501">
        <v>0</v>
      </c>
      <c r="K254" s="502">
        <v>0</v>
      </c>
      <c r="L254" s="503">
        <v>0</v>
      </c>
      <c r="M254" s="503">
        <v>0</v>
      </c>
      <c r="N254" s="501">
        <v>0</v>
      </c>
      <c r="O254" s="2988" t="e">
        <f t="shared" si="19"/>
        <v>#DIV/0!</v>
      </c>
      <c r="P254" s="517">
        <v>5</v>
      </c>
    </row>
    <row r="255" spans="2:16" ht="63" customHeight="1">
      <c r="B255" s="498">
        <v>6</v>
      </c>
      <c r="C255" s="499">
        <v>6</v>
      </c>
      <c r="D255" s="2977" t="e">
        <f>#REF!</f>
        <v>#REF!</v>
      </c>
      <c r="E255" s="2981" t="e">
        <f>#REF!</f>
        <v>#REF!</v>
      </c>
      <c r="F255" s="500"/>
      <c r="G255" s="500"/>
      <c r="H255" s="2964" t="e">
        <f>#REF!</f>
        <v>#REF!</v>
      </c>
      <c r="I255" s="2578"/>
      <c r="J255" s="501">
        <v>0</v>
      </c>
      <c r="K255" s="502">
        <v>0</v>
      </c>
      <c r="L255" s="503">
        <v>0</v>
      </c>
      <c r="M255" s="503">
        <v>0</v>
      </c>
      <c r="N255" s="504">
        <v>0</v>
      </c>
      <c r="O255" s="2986" t="e">
        <f t="shared" si="19"/>
        <v>#DIV/0!</v>
      </c>
      <c r="P255" s="505">
        <v>6</v>
      </c>
    </row>
    <row r="256" spans="2:16" ht="63" customHeight="1">
      <c r="B256" s="498">
        <v>7</v>
      </c>
      <c r="C256" s="499">
        <v>7</v>
      </c>
      <c r="D256" s="2977" t="e">
        <f>#REF!</f>
        <v>#REF!</v>
      </c>
      <c r="E256" s="2981" t="e">
        <f>#REF!</f>
        <v>#REF!</v>
      </c>
      <c r="F256" s="500"/>
      <c r="G256" s="500"/>
      <c r="H256" s="2964" t="e">
        <f>#REF!</f>
        <v>#REF!</v>
      </c>
      <c r="I256" s="2578"/>
      <c r="J256" s="501">
        <v>0</v>
      </c>
      <c r="K256" s="502">
        <v>0</v>
      </c>
      <c r="L256" s="503">
        <v>0</v>
      </c>
      <c r="M256" s="503">
        <v>0</v>
      </c>
      <c r="N256" s="504">
        <v>0</v>
      </c>
      <c r="O256" s="2986" t="e">
        <f t="shared" si="19"/>
        <v>#DIV/0!</v>
      </c>
      <c r="P256" s="505">
        <v>7</v>
      </c>
    </row>
    <row r="257" spans="2:16" ht="63" customHeight="1" thickBot="1">
      <c r="B257" s="518">
        <v>8</v>
      </c>
      <c r="C257" s="519">
        <v>8</v>
      </c>
      <c r="D257" s="520" t="s">
        <v>385</v>
      </c>
      <c r="E257" s="2983" t="e">
        <f>#REF!</f>
        <v>#REF!</v>
      </c>
      <c r="F257" s="521"/>
      <c r="G257" s="521"/>
      <c r="H257" s="2966" t="e">
        <f>#REF!</f>
        <v>#REF!</v>
      </c>
      <c r="I257" s="2583"/>
      <c r="J257" s="522">
        <v>0</v>
      </c>
      <c r="K257" s="523">
        <v>0</v>
      </c>
      <c r="L257" s="524">
        <v>0</v>
      </c>
      <c r="M257" s="524">
        <v>0</v>
      </c>
      <c r="N257" s="525">
        <v>0</v>
      </c>
      <c r="O257" s="2989" t="e">
        <f t="shared" si="19"/>
        <v>#DIV/0!</v>
      </c>
      <c r="P257" s="526">
        <v>8</v>
      </c>
    </row>
    <row r="258" spans="2:16" ht="63" customHeight="1">
      <c r="B258" s="490">
        <v>9</v>
      </c>
      <c r="C258" s="491">
        <v>9</v>
      </c>
      <c r="D258" s="2976" t="e">
        <f>#REF!</f>
        <v>#REF!</v>
      </c>
      <c r="E258" s="2980" t="e">
        <f>#REF!</f>
        <v>#REF!</v>
      </c>
      <c r="F258" s="492"/>
      <c r="G258" s="492"/>
      <c r="H258" s="2963" t="e">
        <f>#REF!</f>
        <v>#REF!</v>
      </c>
      <c r="I258" s="2577"/>
      <c r="J258" s="493">
        <v>0</v>
      </c>
      <c r="K258" s="494">
        <v>0</v>
      </c>
      <c r="L258" s="496">
        <v>0</v>
      </c>
      <c r="M258" s="496">
        <v>0</v>
      </c>
      <c r="N258" s="493">
        <v>0</v>
      </c>
      <c r="O258" s="2985" t="e">
        <f t="shared" si="19"/>
        <v>#DIV/0!</v>
      </c>
      <c r="P258" s="497">
        <v>9</v>
      </c>
    </row>
    <row r="259" spans="2:16" ht="63" customHeight="1">
      <c r="B259" s="498">
        <v>10</v>
      </c>
      <c r="C259" s="499">
        <v>10</v>
      </c>
      <c r="D259" s="2977" t="e">
        <f>#REF!</f>
        <v>#REF!</v>
      </c>
      <c r="E259" s="2981" t="e">
        <f>#REF!</f>
        <v>#REF!</v>
      </c>
      <c r="F259" s="500"/>
      <c r="G259" s="500"/>
      <c r="H259" s="2964" t="e">
        <f>#REF!</f>
        <v>#REF!</v>
      </c>
      <c r="I259" s="2578"/>
      <c r="J259" s="501">
        <v>0</v>
      </c>
      <c r="K259" s="502">
        <v>0</v>
      </c>
      <c r="L259" s="503">
        <v>0</v>
      </c>
      <c r="M259" s="503">
        <v>0</v>
      </c>
      <c r="N259" s="504">
        <v>0</v>
      </c>
      <c r="O259" s="2986" t="e">
        <f t="shared" si="19"/>
        <v>#DIV/0!</v>
      </c>
      <c r="P259" s="505">
        <v>10</v>
      </c>
    </row>
    <row r="260" spans="2:16" ht="63" customHeight="1" thickBot="1">
      <c r="B260" s="506">
        <v>11</v>
      </c>
      <c r="C260" s="507">
        <v>11</v>
      </c>
      <c r="D260" s="527" t="e">
        <f>#REF!</f>
        <v>#REF!</v>
      </c>
      <c r="E260" s="508" t="e">
        <f>#REF!</f>
        <v>#REF!</v>
      </c>
      <c r="F260" s="509"/>
      <c r="G260" s="509"/>
      <c r="H260" s="2965" t="e">
        <f>#REF!</f>
        <v>#REF!</v>
      </c>
      <c r="I260" s="2582"/>
      <c r="J260" s="510">
        <v>0</v>
      </c>
      <c r="K260" s="511">
        <v>0</v>
      </c>
      <c r="L260" s="512">
        <v>0</v>
      </c>
      <c r="M260" s="512">
        <v>0</v>
      </c>
      <c r="N260" s="513">
        <v>0</v>
      </c>
      <c r="O260" s="2987" t="e">
        <f t="shared" si="19"/>
        <v>#DIV/0!</v>
      </c>
      <c r="P260" s="514">
        <v>11</v>
      </c>
    </row>
    <row r="261" spans="2:16" ht="63" customHeight="1">
      <c r="B261" s="515">
        <v>12</v>
      </c>
      <c r="C261" s="516">
        <v>12</v>
      </c>
      <c r="D261" s="2979" t="e">
        <f>#REF!</f>
        <v>#REF!</v>
      </c>
      <c r="E261" s="2982" t="e">
        <f>#REF!</f>
        <v>#REF!</v>
      </c>
      <c r="F261" s="500"/>
      <c r="G261" s="500"/>
      <c r="H261" s="2964" t="e">
        <f>#REF!</f>
        <v>#REF!</v>
      </c>
      <c r="I261" s="2578"/>
      <c r="J261" s="501">
        <v>0</v>
      </c>
      <c r="K261" s="502">
        <v>0</v>
      </c>
      <c r="L261" s="503">
        <v>0</v>
      </c>
      <c r="M261" s="503">
        <v>0</v>
      </c>
      <c r="N261" s="501">
        <v>0</v>
      </c>
      <c r="O261" s="2988" t="e">
        <f t="shared" si="19"/>
        <v>#DIV/0!</v>
      </c>
      <c r="P261" s="517">
        <v>12</v>
      </c>
    </row>
    <row r="262" spans="2:16" ht="63" customHeight="1" thickBot="1">
      <c r="B262" s="518">
        <v>13</v>
      </c>
      <c r="C262" s="519">
        <v>13</v>
      </c>
      <c r="D262" s="2984" t="e">
        <f>#REF!</f>
        <v>#REF!</v>
      </c>
      <c r="E262" s="2983" t="e">
        <f>#REF!</f>
        <v>#REF!</v>
      </c>
      <c r="F262" s="521"/>
      <c r="G262" s="521"/>
      <c r="H262" s="2966" t="e">
        <f>#REF!</f>
        <v>#REF!</v>
      </c>
      <c r="I262" s="2583"/>
      <c r="J262" s="522">
        <v>0</v>
      </c>
      <c r="K262" s="523">
        <v>0</v>
      </c>
      <c r="L262" s="524">
        <v>0</v>
      </c>
      <c r="M262" s="524">
        <v>0</v>
      </c>
      <c r="N262" s="525">
        <v>0</v>
      </c>
      <c r="O262" s="2989" t="e">
        <f t="shared" si="19"/>
        <v>#DIV/0!</v>
      </c>
      <c r="P262" s="526">
        <v>13</v>
      </c>
    </row>
    <row r="263" spans="2:16" ht="63" customHeight="1">
      <c r="B263" s="490">
        <v>14</v>
      </c>
      <c r="C263" s="491">
        <v>14</v>
      </c>
      <c r="D263" s="2976" t="e">
        <f>#REF!</f>
        <v>#REF!</v>
      </c>
      <c r="E263" s="2980" t="e">
        <f>#REF!</f>
        <v>#REF!</v>
      </c>
      <c r="F263" s="492"/>
      <c r="G263" s="492"/>
      <c r="H263" s="2963" t="e">
        <f>#REF!</f>
        <v>#REF!</v>
      </c>
      <c r="I263" s="2577"/>
      <c r="J263" s="493">
        <v>0</v>
      </c>
      <c r="K263" s="494">
        <v>0</v>
      </c>
      <c r="L263" s="496">
        <v>0</v>
      </c>
      <c r="M263" s="496">
        <v>0</v>
      </c>
      <c r="N263" s="493">
        <v>0</v>
      </c>
      <c r="O263" s="2985" t="e">
        <f t="shared" si="19"/>
        <v>#DIV/0!</v>
      </c>
      <c r="P263" s="497">
        <v>14</v>
      </c>
    </row>
    <row r="264" spans="2:16" ht="63" customHeight="1" thickBot="1">
      <c r="B264" s="506">
        <v>15</v>
      </c>
      <c r="C264" s="507">
        <v>15</v>
      </c>
      <c r="D264" s="527" t="e">
        <f>#REF!</f>
        <v>#REF!</v>
      </c>
      <c r="E264" s="508" t="e">
        <f>#REF!</f>
        <v>#REF!</v>
      </c>
      <c r="F264" s="509"/>
      <c r="G264" s="509"/>
      <c r="H264" s="2965" t="e">
        <f>#REF!</f>
        <v>#REF!</v>
      </c>
      <c r="I264" s="2582"/>
      <c r="J264" s="510">
        <v>0</v>
      </c>
      <c r="K264" s="511">
        <v>0</v>
      </c>
      <c r="L264" s="512">
        <v>0</v>
      </c>
      <c r="M264" s="512">
        <v>0</v>
      </c>
      <c r="N264" s="513">
        <v>0</v>
      </c>
      <c r="O264" s="2987" t="e">
        <f t="shared" si="19"/>
        <v>#DIV/0!</v>
      </c>
      <c r="P264" s="514">
        <v>15</v>
      </c>
    </row>
    <row r="265" spans="2:16" ht="63" customHeight="1">
      <c r="B265" s="515">
        <v>16</v>
      </c>
      <c r="C265" s="516">
        <v>16</v>
      </c>
      <c r="D265" s="2979" t="e">
        <f>#REF!</f>
        <v>#REF!</v>
      </c>
      <c r="E265" s="2982" t="e">
        <f>#REF!</f>
        <v>#REF!</v>
      </c>
      <c r="F265" s="500"/>
      <c r="G265" s="500"/>
      <c r="H265" s="2964" t="e">
        <f>#REF!</f>
        <v>#REF!</v>
      </c>
      <c r="I265" s="2578"/>
      <c r="J265" s="501">
        <v>0</v>
      </c>
      <c r="K265" s="502">
        <v>0</v>
      </c>
      <c r="L265" s="503">
        <v>0</v>
      </c>
      <c r="M265" s="503">
        <v>0</v>
      </c>
      <c r="N265" s="501">
        <v>0</v>
      </c>
      <c r="O265" s="2988" t="e">
        <f t="shared" si="19"/>
        <v>#DIV/0!</v>
      </c>
      <c r="P265" s="517">
        <v>16</v>
      </c>
    </row>
    <row r="266" spans="2:16" ht="63" customHeight="1">
      <c r="B266" s="498">
        <v>17</v>
      </c>
      <c r="C266" s="499">
        <v>17</v>
      </c>
      <c r="D266" s="2977" t="e">
        <f>#REF!</f>
        <v>#REF!</v>
      </c>
      <c r="E266" s="2981" t="e">
        <f>#REF!</f>
        <v>#REF!</v>
      </c>
      <c r="F266" s="500"/>
      <c r="G266" s="500"/>
      <c r="H266" s="2964" t="e">
        <f>#REF!</f>
        <v>#REF!</v>
      </c>
      <c r="I266" s="2578"/>
      <c r="J266" s="501">
        <v>0</v>
      </c>
      <c r="K266" s="502">
        <v>0</v>
      </c>
      <c r="L266" s="503">
        <v>0</v>
      </c>
      <c r="M266" s="503">
        <v>0</v>
      </c>
      <c r="N266" s="504">
        <v>0</v>
      </c>
      <c r="O266" s="2986" t="e">
        <f t="shared" si="19"/>
        <v>#DIV/0!</v>
      </c>
      <c r="P266" s="505">
        <v>17</v>
      </c>
    </row>
    <row r="267" spans="2:16" ht="63" customHeight="1" thickBot="1">
      <c r="B267" s="518">
        <v>18</v>
      </c>
      <c r="C267" s="519">
        <v>18</v>
      </c>
      <c r="D267" s="2984" t="e">
        <f>#REF!</f>
        <v>#REF!</v>
      </c>
      <c r="E267" s="2983" t="e">
        <f>#REF!</f>
        <v>#REF!</v>
      </c>
      <c r="F267" s="521"/>
      <c r="G267" s="521"/>
      <c r="H267" s="2966" t="e">
        <f>#REF!</f>
        <v>#REF!</v>
      </c>
      <c r="I267" s="2583"/>
      <c r="J267" s="522">
        <v>0</v>
      </c>
      <c r="K267" s="523">
        <v>0</v>
      </c>
      <c r="L267" s="524">
        <v>0</v>
      </c>
      <c r="M267" s="524">
        <v>0</v>
      </c>
      <c r="N267" s="525">
        <v>0</v>
      </c>
      <c r="O267" s="2989" t="e">
        <f t="shared" si="19"/>
        <v>#DIV/0!</v>
      </c>
      <c r="P267" s="526">
        <v>18</v>
      </c>
    </row>
    <row r="268" spans="2:16" ht="63" customHeight="1">
      <c r="B268" s="490">
        <v>19</v>
      </c>
      <c r="C268" s="491">
        <v>19</v>
      </c>
      <c r="D268" s="2976" t="e">
        <f>#REF!</f>
        <v>#REF!</v>
      </c>
      <c r="E268" s="2980" t="e">
        <f>#REF!</f>
        <v>#REF!</v>
      </c>
      <c r="F268" s="492"/>
      <c r="G268" s="492"/>
      <c r="H268" s="2963" t="e">
        <f>#REF!</f>
        <v>#REF!</v>
      </c>
      <c r="I268" s="2577"/>
      <c r="J268" s="493">
        <v>0</v>
      </c>
      <c r="K268" s="494">
        <v>0</v>
      </c>
      <c r="L268" s="496">
        <v>0</v>
      </c>
      <c r="M268" s="496">
        <v>0</v>
      </c>
      <c r="N268" s="493">
        <v>0</v>
      </c>
      <c r="O268" s="2985" t="e">
        <f t="shared" si="19"/>
        <v>#DIV/0!</v>
      </c>
      <c r="P268" s="497">
        <v>19</v>
      </c>
    </row>
    <row r="269" spans="2:16" ht="63" customHeight="1">
      <c r="B269" s="498">
        <v>20</v>
      </c>
      <c r="C269" s="499">
        <v>20</v>
      </c>
      <c r="D269" s="2977" t="e">
        <f>#REF!</f>
        <v>#REF!</v>
      </c>
      <c r="E269" s="2981" t="e">
        <f>#REF!</f>
        <v>#REF!</v>
      </c>
      <c r="F269" s="500"/>
      <c r="G269" s="500"/>
      <c r="H269" s="2964" t="e">
        <f>#REF!</f>
        <v>#REF!</v>
      </c>
      <c r="I269" s="2578"/>
      <c r="J269" s="501">
        <v>0</v>
      </c>
      <c r="K269" s="502">
        <v>0</v>
      </c>
      <c r="L269" s="503">
        <v>0</v>
      </c>
      <c r="M269" s="503">
        <v>0</v>
      </c>
      <c r="N269" s="504">
        <v>0</v>
      </c>
      <c r="O269" s="2986" t="e">
        <f t="shared" si="19"/>
        <v>#DIV/0!</v>
      </c>
      <c r="P269" s="505">
        <v>20</v>
      </c>
    </row>
    <row r="270" spans="2:16" ht="63" customHeight="1" thickBot="1">
      <c r="B270" s="506">
        <v>21</v>
      </c>
      <c r="C270" s="507">
        <v>21</v>
      </c>
      <c r="D270" s="527" t="e">
        <f>#REF!</f>
        <v>#REF!</v>
      </c>
      <c r="E270" s="508" t="e">
        <f>#REF!</f>
        <v>#REF!</v>
      </c>
      <c r="F270" s="509"/>
      <c r="G270" s="509"/>
      <c r="H270" s="2965" t="e">
        <f>#REF!</f>
        <v>#REF!</v>
      </c>
      <c r="I270" s="2582"/>
      <c r="J270" s="510">
        <v>0</v>
      </c>
      <c r="K270" s="511">
        <v>0</v>
      </c>
      <c r="L270" s="528">
        <v>0</v>
      </c>
      <c r="M270" s="529">
        <v>0</v>
      </c>
      <c r="N270" s="513">
        <v>0</v>
      </c>
      <c r="O270" s="2987" t="e">
        <f t="shared" si="19"/>
        <v>#DIV/0!</v>
      </c>
      <c r="P270" s="514">
        <v>21</v>
      </c>
    </row>
    <row r="271" spans="2:16" ht="63" customHeight="1">
      <c r="B271" s="515">
        <v>22</v>
      </c>
      <c r="C271" s="516">
        <v>22</v>
      </c>
      <c r="D271" s="2979" t="e">
        <f>#REF!</f>
        <v>#REF!</v>
      </c>
      <c r="E271" s="2982" t="e">
        <f>#REF!</f>
        <v>#REF!</v>
      </c>
      <c r="F271" s="500"/>
      <c r="G271" s="500"/>
      <c r="H271" s="2964" t="e">
        <f>#REF!</f>
        <v>#REF!</v>
      </c>
      <c r="I271" s="2578"/>
      <c r="J271" s="501">
        <v>0</v>
      </c>
      <c r="K271" s="502">
        <v>0</v>
      </c>
      <c r="L271" s="530">
        <v>0</v>
      </c>
      <c r="M271" s="503">
        <v>0</v>
      </c>
      <c r="N271" s="501">
        <v>0</v>
      </c>
      <c r="O271" s="2988" t="e">
        <f t="shared" si="19"/>
        <v>#DIV/0!</v>
      </c>
      <c r="P271" s="517">
        <v>22</v>
      </c>
    </row>
    <row r="272" spans="2:16" ht="63" customHeight="1" thickBot="1">
      <c r="B272" s="506">
        <v>23</v>
      </c>
      <c r="C272" s="499">
        <v>23</v>
      </c>
      <c r="D272" s="527" t="s">
        <v>405</v>
      </c>
      <c r="E272" s="508" t="s">
        <v>322</v>
      </c>
      <c r="F272" s="531"/>
      <c r="G272" s="531"/>
      <c r="H272" s="471" t="s">
        <v>23</v>
      </c>
      <c r="I272" s="2584"/>
      <c r="J272" s="513">
        <v>0</v>
      </c>
      <c r="K272" s="532">
        <v>0</v>
      </c>
      <c r="L272" s="533">
        <v>0</v>
      </c>
      <c r="M272" s="529">
        <v>0</v>
      </c>
      <c r="N272" s="513">
        <v>0</v>
      </c>
      <c r="O272" s="2987" t="e">
        <f t="shared" si="19"/>
        <v>#DIV/0!</v>
      </c>
      <c r="P272" s="514">
        <v>23</v>
      </c>
    </row>
    <row r="273" spans="2:16" ht="40.5" customHeight="1" thickBot="1">
      <c r="B273" s="534"/>
      <c r="C273" s="7040" t="s">
        <v>445</v>
      </c>
      <c r="D273" s="7041"/>
      <c r="E273" s="7041"/>
      <c r="F273" s="7042"/>
      <c r="G273" s="7042"/>
      <c r="H273" s="7042"/>
      <c r="I273" s="2587"/>
      <c r="J273" s="2974">
        <f>SUM(J250:J271)</f>
        <v>0</v>
      </c>
      <c r="K273" s="2990">
        <f>SUM(K250:K271)</f>
        <v>0</v>
      </c>
      <c r="L273" s="2973">
        <f>SUM(L250:L271)</f>
        <v>0</v>
      </c>
      <c r="M273" s="2973">
        <f>SUM(M250:M271)</f>
        <v>0</v>
      </c>
      <c r="N273" s="2974">
        <f>SUM(N250:N271)</f>
        <v>0</v>
      </c>
      <c r="O273" s="2991" t="e">
        <f t="shared" si="19"/>
        <v>#DIV/0!</v>
      </c>
      <c r="P273" s="475"/>
    </row>
    <row r="274" spans="2:16" ht="30" customHeight="1">
      <c r="D274" s="7043" t="s">
        <v>478</v>
      </c>
      <c r="E274" s="7043"/>
      <c r="F274" s="418"/>
      <c r="G274" s="418"/>
      <c r="N274" s="535"/>
    </row>
  </sheetData>
  <sortState xmlns:xlrd2="http://schemas.microsoft.com/office/spreadsheetml/2017/richdata2" ref="B11:K32">
    <sortCondition descending="1" ref="J11:J32"/>
  </sortState>
  <customSheetViews>
    <customSheetView guid="{12CA49F8-E6BA-489F-9DA0-6B8A5CD7EDCA}" scale="40" showPageBreaks="1" printArea="1" hiddenRows="1" hiddenColumns="1" view="pageBreakPreview" topLeftCell="A22">
      <selection activeCell="L37" sqref="L37"/>
      <rowBreaks count="3" manualBreakCount="3">
        <brk id="125" max="27" man="1"/>
        <brk id="202" max="27" man="1"/>
        <brk id="239" max="27" man="1"/>
      </rowBreaks>
      <colBreaks count="1" manualBreakCount="1">
        <brk id="19" max="227" man="1"/>
      </colBreaks>
      <pageMargins left="0.39370078740157483" right="0" top="0" bottom="0" header="0" footer="0"/>
      <printOptions horizontalCentered="1"/>
      <pageSetup scale="25" orientation="portrait" r:id="rId1"/>
      <headerFooter alignWithMargins="0">
        <oddFooter>&amp;L" اسامة عبد العليم "</oddFooter>
      </headerFooter>
    </customSheetView>
    <customSheetView guid="{37E56966-4F94-4240-A3E5-59881448F1B0}" scale="40" showPageBreaks="1" printArea="1" hiddenRows="1" hiddenColumns="1" view="pageBreakPreview">
      <selection activeCell="C10" sqref="C10:K32"/>
      <rowBreaks count="3" manualBreakCount="3">
        <brk id="125" max="27" man="1"/>
        <brk id="202" max="27" man="1"/>
        <brk id="239" max="27" man="1"/>
      </rowBreaks>
      <colBreaks count="1" manualBreakCount="1">
        <brk id="19" max="227" man="1"/>
      </colBreaks>
      <pageMargins left="0.39370078740157483" right="0" top="0" bottom="0" header="0" footer="0"/>
      <printOptions horizontalCentered="1"/>
      <pageSetup scale="25" orientation="portrait" r:id="rId2"/>
      <headerFooter alignWithMargins="0">
        <oddFooter>&amp;L" اسامة عبد العليم "</oddFooter>
      </headerFooter>
    </customSheetView>
    <customSheetView guid="{230182A1-F070-4DDB-9301-86882B42A49C}" scale="40" showPageBreaks="1" printArea="1" hiddenRows="1" hiddenColumns="1" view="pageBreakPreview" topLeftCell="A7">
      <selection activeCell="L13" sqref="L13"/>
      <rowBreaks count="3" manualBreakCount="3">
        <brk id="125" max="27" man="1"/>
        <brk id="202" max="27" man="1"/>
        <brk id="239" max="27" man="1"/>
      </rowBreaks>
      <colBreaks count="1" manualBreakCount="1">
        <brk id="19" max="227" man="1"/>
      </colBreaks>
      <pageMargins left="0.39" right="0" top="0" bottom="0" header="0" footer="0"/>
      <printOptions horizontalCentered="1"/>
      <pageSetup scale="22" orientation="portrait" r:id="rId3"/>
      <headerFooter alignWithMargins="0">
        <oddFooter>&amp;L" اسامة عبد العليم "</oddFooter>
      </headerFooter>
    </customSheetView>
    <customSheetView guid="{4B0F2128-2DDC-4AF0-BF60-90CCEE21FB66}" scale="40" showPageBreaks="1" printArea="1" hiddenRows="1" view="pageBreakPreview" topLeftCell="A15">
      <selection activeCell="A93" sqref="A93"/>
      <rowBreaks count="3" manualBreakCount="3">
        <brk id="125" max="27" man="1"/>
        <brk id="202" max="27" man="1"/>
        <brk id="239" max="27" man="1"/>
      </rowBreaks>
      <colBreaks count="1" manualBreakCount="1">
        <brk id="18" max="227" man="1"/>
      </colBreaks>
      <pageMargins left="0.39" right="0" top="0" bottom="0" header="0" footer="0"/>
      <printOptions horizontalCentered="1"/>
      <pageSetup scale="27" orientation="portrait" r:id="rId4"/>
      <headerFooter alignWithMargins="0">
        <oddFooter>&amp;L" اسامة عبد العليم "</oddFooter>
      </headerFooter>
    </customSheetView>
    <customSheetView guid="{7E615092-1A34-48E1-8A6E-7383EDD6AB18}" scale="40" showPageBreaks="1" printArea="1" hiddenRows="1" hiddenColumns="1" view="pageBreakPreview" topLeftCell="A25">
      <selection activeCell="D31" sqref="D31"/>
      <rowBreaks count="3" manualBreakCount="3">
        <brk id="125" max="27" man="1"/>
        <brk id="202" max="27" man="1"/>
        <brk id="239" max="27" man="1"/>
      </rowBreaks>
      <colBreaks count="1" manualBreakCount="1">
        <brk id="19" max="227" man="1"/>
      </colBreaks>
      <pageMargins left="0.39370078740157483" right="0" top="0" bottom="0" header="0" footer="0"/>
      <printOptions horizontalCentered="1"/>
      <pageSetup scale="25" orientation="portrait" r:id="rId5"/>
      <headerFooter alignWithMargins="0">
        <oddFooter>&amp;L" اسامة عبد العليم "</oddFooter>
      </headerFooter>
    </customSheetView>
  </customSheetViews>
  <mergeCells count="107">
    <mergeCell ref="C37:D37"/>
    <mergeCell ref="C273:H273"/>
    <mergeCell ref="D274:E274"/>
    <mergeCell ref="C204:E204"/>
    <mergeCell ref="C206:E206"/>
    <mergeCell ref="J212:L212"/>
    <mergeCell ref="B237:H237"/>
    <mergeCell ref="C240:H240"/>
    <mergeCell ref="C242:H242"/>
    <mergeCell ref="C124:D124"/>
    <mergeCell ref="C167:E167"/>
    <mergeCell ref="C169:E169"/>
    <mergeCell ref="J175:K175"/>
    <mergeCell ref="C200:H200"/>
    <mergeCell ref="D202:E202"/>
    <mergeCell ref="B77:M77"/>
    <mergeCell ref="F78:F79"/>
    <mergeCell ref="G78:G79"/>
    <mergeCell ref="H78:H79"/>
    <mergeCell ref="J78:J79"/>
    <mergeCell ref="K78:K79"/>
    <mergeCell ref="L78:L79"/>
    <mergeCell ref="M78:M79"/>
    <mergeCell ref="B72:M72"/>
    <mergeCell ref="N83:N84"/>
    <mergeCell ref="C87:D87"/>
    <mergeCell ref="C89:E89"/>
    <mergeCell ref="C91:E91"/>
    <mergeCell ref="J97:K97"/>
    <mergeCell ref="C122:H122"/>
    <mergeCell ref="B82:M82"/>
    <mergeCell ref="F83:F84"/>
    <mergeCell ref="G83:G84"/>
    <mergeCell ref="H83:H84"/>
    <mergeCell ref="J83:J84"/>
    <mergeCell ref="K83:K84"/>
    <mergeCell ref="L83:L84"/>
    <mergeCell ref="M83:M84"/>
    <mergeCell ref="F73:F74"/>
    <mergeCell ref="G73:G74"/>
    <mergeCell ref="H73:H74"/>
    <mergeCell ref="J73:J74"/>
    <mergeCell ref="K73:K74"/>
    <mergeCell ref="L73:L74"/>
    <mergeCell ref="M73:M74"/>
    <mergeCell ref="B67:M67"/>
    <mergeCell ref="F68:F69"/>
    <mergeCell ref="G68:G69"/>
    <mergeCell ref="H68:H69"/>
    <mergeCell ref="J68:J69"/>
    <mergeCell ref="K68:K69"/>
    <mergeCell ref="L68:L69"/>
    <mergeCell ref="M68:M69"/>
    <mergeCell ref="B62:M62"/>
    <mergeCell ref="F63:F64"/>
    <mergeCell ref="G63:G64"/>
    <mergeCell ref="H63:H64"/>
    <mergeCell ref="J63:J64"/>
    <mergeCell ref="K63:K64"/>
    <mergeCell ref="L63:L64"/>
    <mergeCell ref="M63:M64"/>
    <mergeCell ref="B57:M57"/>
    <mergeCell ref="F58:F59"/>
    <mergeCell ref="G58:G59"/>
    <mergeCell ref="H58:H59"/>
    <mergeCell ref="J58:J59"/>
    <mergeCell ref="K58:K59"/>
    <mergeCell ref="L58:L59"/>
    <mergeCell ref="M58:M59"/>
    <mergeCell ref="B52:M52"/>
    <mergeCell ref="F53:F54"/>
    <mergeCell ref="G53:G54"/>
    <mergeCell ref="H53:H54"/>
    <mergeCell ref="J53:J54"/>
    <mergeCell ref="K53:K54"/>
    <mergeCell ref="L53:L54"/>
    <mergeCell ref="M53:M54"/>
    <mergeCell ref="N43:N44"/>
    <mergeCell ref="B47:M47"/>
    <mergeCell ref="F48:F49"/>
    <mergeCell ref="G48:G49"/>
    <mergeCell ref="H48:H49"/>
    <mergeCell ref="J48:J49"/>
    <mergeCell ref="K48:K49"/>
    <mergeCell ref="L48:L49"/>
    <mergeCell ref="M48:M49"/>
    <mergeCell ref="C41:L41"/>
    <mergeCell ref="B42:M42"/>
    <mergeCell ref="F43:F44"/>
    <mergeCell ref="G43:G44"/>
    <mergeCell ref="H43:H44"/>
    <mergeCell ref="J43:J44"/>
    <mergeCell ref="K43:K44"/>
    <mergeCell ref="L43:L44"/>
    <mergeCell ref="M43:M44"/>
    <mergeCell ref="T24:W24"/>
    <mergeCell ref="C34:G34"/>
    <mergeCell ref="O34:R34"/>
    <mergeCell ref="C35:G35"/>
    <mergeCell ref="E36:H36"/>
    <mergeCell ref="J36:K36"/>
    <mergeCell ref="O36:R36"/>
    <mergeCell ref="C2:D2"/>
    <mergeCell ref="C4:D4"/>
    <mergeCell ref="C6:J6"/>
    <mergeCell ref="C7:J7"/>
    <mergeCell ref="C8:J8"/>
  </mergeCells>
  <printOptions horizontalCentered="1"/>
  <pageMargins left="0.39370078740157483" right="0" top="0" bottom="0" header="0" footer="0"/>
  <pageSetup scale="25" orientation="portrait" r:id="rId6"/>
  <headerFooter alignWithMargins="0">
    <oddFooter>&amp;L" اسامة عبد العليم "</oddFooter>
  </headerFooter>
  <rowBreaks count="3" manualBreakCount="3">
    <brk id="125" max="27" man="1"/>
    <brk id="202" max="27" man="1"/>
    <brk id="239" max="27" man="1"/>
  </rowBreaks>
  <colBreaks count="1" manualBreakCount="1">
    <brk id="19" max="227" man="1"/>
  </colBreaks>
  <drawing r:id="rId7"/>
  <legacyDrawing r:id="rId8"/>
  <controls>
    <mc:AlternateContent xmlns:mc="http://schemas.openxmlformats.org/markup-compatibility/2006">
      <mc:Choice Requires="x14">
        <control shapeId="20481" r:id="rId9" name="CommandButton1">
          <controlPr defaultSize="0" autoLine="0" autoPict="0" r:id="rId10">
            <anchor moveWithCells="1">
              <from>
                <xdr:col>12</xdr:col>
                <xdr:colOff>0</xdr:colOff>
                <xdr:row>7</xdr:row>
                <xdr:rowOff>365760</xdr:rowOff>
              </from>
              <to>
                <xdr:col>15</xdr:col>
                <xdr:colOff>502920</xdr:colOff>
                <xdr:row>10</xdr:row>
                <xdr:rowOff>76200</xdr:rowOff>
              </to>
            </anchor>
          </controlPr>
        </control>
      </mc:Choice>
      <mc:Fallback>
        <control shapeId="20481" r:id="rId9" name="CommandButton1"/>
      </mc:Fallback>
    </mc:AlternateContent>
    <mc:AlternateContent xmlns:mc="http://schemas.openxmlformats.org/markup-compatibility/2006">
      <mc:Choice Requires="x14">
        <control shapeId="20482" r:id="rId11" name="Button 2">
          <controlPr defaultSize="0" print="0" autoFill="0" autoPict="0" macro="[0]!Sort_Gonah_Gozy_By_Katey">
            <anchor moveWithCells="1" sizeWithCells="1">
              <from>
                <xdr:col>11</xdr:col>
                <xdr:colOff>1859280</xdr:colOff>
                <xdr:row>10</xdr:row>
                <xdr:rowOff>1127760</xdr:rowOff>
              </from>
              <to>
                <xdr:col>14</xdr:col>
                <xdr:colOff>762000</xdr:colOff>
                <xdr:row>12</xdr:row>
                <xdr:rowOff>556260</xdr:rowOff>
              </to>
            </anchor>
          </controlPr>
        </control>
      </mc:Choice>
    </mc:AlternateContent>
    <mc:AlternateContent xmlns:mc="http://schemas.openxmlformats.org/markup-compatibility/2006">
      <mc:Choice Requires="x14">
        <control shapeId="20483" r:id="rId12" name="Button 3">
          <controlPr defaultSize="0" print="0" autoFill="0" autoPict="0" macro="[0]!PrintPreview_Tartib_genaey_Gozey">
            <anchor moveWithCells="1" sizeWithCells="1">
              <from>
                <xdr:col>11</xdr:col>
                <xdr:colOff>1859280</xdr:colOff>
                <xdr:row>13</xdr:row>
                <xdr:rowOff>716280</xdr:rowOff>
              </from>
              <to>
                <xdr:col>14</xdr:col>
                <xdr:colOff>762000</xdr:colOff>
                <xdr:row>15</xdr:row>
                <xdr:rowOff>144780</xdr:rowOff>
              </to>
            </anchor>
          </controlPr>
        </control>
      </mc:Choice>
    </mc:AlternateContent>
  </control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E4D10D-E6B3-4C08-882C-6D0F0E029E75}">
  <sheetPr codeName="ورقة25"/>
  <dimension ref="A1:DH282"/>
  <sheetViews>
    <sheetView showZeros="0" rightToLeft="1" view="pageBreakPreview" zoomScale="70" zoomScaleNormal="70" zoomScaleSheetLayoutView="70" workbookViewId="0">
      <pane xSplit="14" ySplit="1" topLeftCell="O197" activePane="bottomRight" state="frozen"/>
      <selection pane="topRight" activeCell="O1" sqref="O1"/>
      <selection pane="bottomLeft" activeCell="A2" sqref="A2"/>
      <selection pane="bottomRight" activeCell="O199" sqref="O199:O201"/>
    </sheetView>
  </sheetViews>
  <sheetFormatPr defaultRowHeight="13.8"/>
  <cols>
    <col min="1" max="1" width="4.8984375" customWidth="1"/>
    <col min="2" max="2" width="13.3984375" customWidth="1"/>
    <col min="3" max="13" width="4.8984375" customWidth="1"/>
    <col min="14" max="14" width="10.296875" customWidth="1"/>
    <col min="15" max="59" width="4.8984375" customWidth="1"/>
    <col min="60" max="60" width="13.69921875" customWidth="1"/>
    <col min="61" max="61" width="10" customWidth="1"/>
    <col min="62" max="70" width="7.69921875" customWidth="1"/>
    <col min="71" max="71" width="10.59765625" customWidth="1"/>
    <col min="72" max="83" width="8.296875" customWidth="1"/>
    <col min="84" max="93" width="8.69921875" customWidth="1"/>
  </cols>
  <sheetData>
    <row r="1" spans="1:112" ht="52.5" customHeight="1">
      <c r="A1" s="1960"/>
      <c r="B1" s="1960"/>
      <c r="C1" s="1960"/>
      <c r="D1" s="1960"/>
      <c r="E1" s="1960"/>
      <c r="F1" s="1960"/>
      <c r="G1" s="1960"/>
      <c r="H1" s="1960"/>
      <c r="I1" s="1960"/>
      <c r="J1" s="1960"/>
      <c r="K1" s="1960"/>
      <c r="L1" s="1960"/>
      <c r="M1" s="1960"/>
      <c r="N1" s="1960"/>
      <c r="O1" s="1960"/>
      <c r="P1" s="1960"/>
      <c r="Q1" s="1960"/>
      <c r="R1" s="1960"/>
      <c r="S1" s="1960"/>
      <c r="T1" s="1960"/>
      <c r="U1" s="1960"/>
      <c r="V1" s="1960"/>
      <c r="W1" s="1960"/>
      <c r="X1" s="1960"/>
      <c r="Y1" s="1960"/>
      <c r="Z1" s="1960"/>
      <c r="AA1" s="1960"/>
      <c r="AB1" s="1960"/>
      <c r="AC1" s="1960"/>
      <c r="AD1" s="1960"/>
      <c r="AE1" s="1960"/>
      <c r="AF1" s="1960"/>
      <c r="AG1" s="1960"/>
      <c r="AH1" s="1960"/>
      <c r="AI1" s="1960"/>
      <c r="AJ1" s="1960"/>
      <c r="AK1" s="1960"/>
      <c r="AL1" s="1960"/>
      <c r="AM1" s="1960"/>
      <c r="AN1" s="1960"/>
      <c r="AO1" s="1960"/>
      <c r="AP1" s="1960"/>
      <c r="AQ1" s="1960"/>
      <c r="AR1" s="1960"/>
      <c r="AS1" s="1960"/>
      <c r="AT1" s="1960"/>
      <c r="AU1" s="1960"/>
      <c r="AV1" s="1960"/>
      <c r="AW1" s="1960"/>
      <c r="AX1" s="1960"/>
      <c r="AY1" s="1960"/>
      <c r="AZ1" s="1960"/>
      <c r="BA1" s="1960"/>
      <c r="BB1" s="1960"/>
      <c r="BC1" s="1960"/>
      <c r="BD1" s="1960"/>
      <c r="BE1" s="1960"/>
      <c r="BF1" s="1960"/>
      <c r="BG1" s="1960"/>
      <c r="BH1" s="1960"/>
      <c r="BI1" s="1960"/>
      <c r="BJ1" s="1960"/>
      <c r="BK1" s="1960"/>
      <c r="BL1" s="1960"/>
      <c r="BM1" s="1960"/>
      <c r="BN1" s="1960"/>
      <c r="BO1" s="1960"/>
      <c r="BP1" s="1960"/>
      <c r="BQ1" s="1960"/>
      <c r="BR1" s="1960"/>
      <c r="BS1" s="1960"/>
      <c r="BT1" s="1960"/>
      <c r="BU1" s="1960"/>
      <c r="BV1" s="1960"/>
      <c r="BW1" s="1960"/>
      <c r="BX1" s="1960"/>
      <c r="BY1" s="1960"/>
      <c r="BZ1" s="1960"/>
      <c r="CA1" s="1960"/>
      <c r="CB1" s="1960"/>
      <c r="CC1" s="1960"/>
      <c r="CD1" s="1960"/>
      <c r="CE1" s="1960"/>
      <c r="CF1" s="1960"/>
      <c r="CG1" s="1960"/>
      <c r="CH1" s="1960"/>
      <c r="CI1" s="1960"/>
      <c r="CJ1" s="1960"/>
      <c r="CK1" s="1960"/>
      <c r="CL1" s="1960"/>
      <c r="CM1" s="1960"/>
      <c r="CN1" s="1960"/>
      <c r="CO1" s="1960"/>
      <c r="CP1" s="1960"/>
      <c r="CQ1" s="1960"/>
      <c r="CR1" s="1960"/>
      <c r="CS1" s="1960"/>
      <c r="CT1" s="1960"/>
      <c r="CU1" s="1960"/>
      <c r="CV1" s="1960"/>
      <c r="CW1" s="1960"/>
      <c r="CX1" s="1960"/>
      <c r="CY1" s="1960"/>
      <c r="CZ1" s="1960"/>
      <c r="DA1" s="1960"/>
      <c r="DB1" s="1960"/>
      <c r="DC1" s="1960"/>
      <c r="DD1" s="1960"/>
      <c r="DE1" s="1960"/>
      <c r="DF1" s="1960"/>
      <c r="DG1" s="1960"/>
      <c r="DH1" s="1960"/>
    </row>
    <row r="2" spans="1:112">
      <c r="A2" s="1960"/>
      <c r="B2" s="1960"/>
      <c r="C2" s="1960"/>
      <c r="D2" s="1960"/>
      <c r="E2" s="1960"/>
      <c r="F2" s="1960"/>
      <c r="G2" s="1960"/>
      <c r="H2" s="1960"/>
      <c r="I2" s="1960"/>
      <c r="J2" s="1960"/>
      <c r="K2" s="1960"/>
      <c r="L2" s="1960"/>
      <c r="M2" s="1960"/>
      <c r="N2" s="1960"/>
      <c r="O2" s="1960"/>
      <c r="P2" s="1960"/>
      <c r="Q2" s="1960"/>
      <c r="R2" s="1960"/>
      <c r="S2" s="1960"/>
      <c r="T2" s="1960"/>
      <c r="U2" s="1960"/>
      <c r="V2" s="1960"/>
      <c r="W2" s="1960"/>
      <c r="X2" s="1960"/>
      <c r="Y2" s="1960"/>
      <c r="Z2" s="1960"/>
      <c r="AA2" s="1960"/>
      <c r="AB2" s="1960"/>
      <c r="AC2" s="1960"/>
      <c r="AD2" s="1960"/>
      <c r="AE2" s="1960"/>
      <c r="AF2" s="1960"/>
      <c r="AG2" s="1960"/>
      <c r="AH2" s="1960"/>
      <c r="AI2" s="1960"/>
      <c r="AJ2" s="1960"/>
      <c r="AK2" s="1960"/>
      <c r="AL2" s="1960"/>
      <c r="AM2" s="1960"/>
      <c r="AN2" s="1960"/>
      <c r="AO2" s="1960"/>
      <c r="AP2" s="1960"/>
      <c r="AQ2" s="1960"/>
      <c r="AR2" s="1960"/>
      <c r="AS2" s="1960"/>
      <c r="AT2" s="1960"/>
      <c r="AU2" s="1960"/>
      <c r="AV2" s="1960"/>
      <c r="AW2" s="1960"/>
      <c r="AX2" s="1960"/>
      <c r="AY2" s="1960"/>
      <c r="AZ2" s="1960"/>
      <c r="BA2" s="1960"/>
      <c r="BB2" s="1960"/>
      <c r="BC2" s="1960"/>
      <c r="BD2" s="1960"/>
      <c r="BE2" s="1960"/>
      <c r="BF2" s="1960"/>
      <c r="BG2" s="1960"/>
      <c r="BH2" s="1960"/>
      <c r="BI2" s="1960"/>
      <c r="BJ2" s="1960"/>
      <c r="BK2" s="1960"/>
      <c r="BL2" s="1960"/>
      <c r="BM2" s="1960"/>
      <c r="BN2" s="1960"/>
      <c r="BO2" s="1960"/>
      <c r="BP2" s="1960"/>
      <c r="BQ2" s="1960"/>
      <c r="BR2" s="1960"/>
      <c r="BS2" s="1960"/>
      <c r="BT2" s="1960"/>
      <c r="BU2" s="1960"/>
      <c r="BV2" s="1960"/>
      <c r="BW2" s="1960"/>
      <c r="BX2" s="1960"/>
      <c r="BY2" s="1960"/>
      <c r="BZ2" s="1960"/>
      <c r="CA2" s="1960"/>
      <c r="CB2" s="1960"/>
      <c r="CC2" s="1960"/>
      <c r="CD2" s="1960"/>
      <c r="CE2" s="1960"/>
      <c r="CF2" s="1960"/>
      <c r="CG2" s="1960"/>
      <c r="CH2" s="1960"/>
      <c r="CI2" s="1960"/>
      <c r="CJ2" s="1960"/>
      <c r="CK2" s="1960"/>
      <c r="CL2" s="1960"/>
      <c r="CM2" s="1960"/>
      <c r="CN2" s="1960"/>
      <c r="CO2" s="1960"/>
      <c r="CP2" s="1960"/>
      <c r="CQ2" s="1960"/>
      <c r="CR2" s="1960"/>
      <c r="CS2" s="1960"/>
      <c r="CT2" s="1960"/>
      <c r="CU2" s="1960"/>
      <c r="CV2" s="1960"/>
      <c r="CW2" s="1960"/>
      <c r="CX2" s="1960"/>
      <c r="CY2" s="1960"/>
      <c r="CZ2" s="1960"/>
      <c r="DA2" s="1960"/>
      <c r="DB2" s="1960"/>
      <c r="DC2" s="1960"/>
      <c r="DD2" s="1960"/>
      <c r="DE2" s="1960"/>
      <c r="DF2" s="1960"/>
      <c r="DG2" s="1960"/>
      <c r="DH2" s="1960"/>
    </row>
    <row r="3" spans="1:112" ht="39.9" customHeight="1">
      <c r="A3" s="7165" t="s">
        <v>340</v>
      </c>
      <c r="B3" s="7165"/>
      <c r="C3" s="7165"/>
      <c r="D3" s="7165"/>
      <c r="E3" s="7165"/>
      <c r="F3" s="7165"/>
      <c r="G3" s="7165"/>
      <c r="H3" s="7165"/>
      <c r="I3" s="7165"/>
      <c r="J3" s="7165"/>
      <c r="K3" s="7165"/>
      <c r="L3" s="7165"/>
      <c r="M3" s="7165"/>
      <c r="N3" s="7165"/>
      <c r="O3" s="3274"/>
      <c r="P3" s="3274"/>
      <c r="Q3" s="7196" t="str">
        <f xml:space="preserve">   " كشف الانتاج   " &amp;"(" &amp;C10&amp;  " )" &amp;" " &amp; L10 &amp; "  " &amp;M10 &amp; "  "&amp;  الاعدادات!$D$2</f>
        <v xml:space="preserve"> كشف الانتاج   (الدائرة الاولى  عمالية مدني ) السبت  عمال  عن شهر  يوليو لسنة 2026م </v>
      </c>
      <c r="R3" s="7196"/>
      <c r="S3" s="7196"/>
      <c r="T3" s="7196"/>
      <c r="U3" s="7196"/>
      <c r="V3" s="7196"/>
      <c r="W3" s="7196"/>
      <c r="X3" s="7196"/>
      <c r="Y3" s="7196"/>
      <c r="Z3" s="7196"/>
      <c r="AA3" s="7196"/>
      <c r="AB3" s="7196"/>
      <c r="AC3" s="7196"/>
      <c r="AD3" s="7196"/>
      <c r="AE3" s="7196"/>
      <c r="AF3" s="7196"/>
      <c r="AG3" s="7196"/>
      <c r="AH3" s="7196"/>
      <c r="AI3" s="7196"/>
      <c r="AJ3" s="7196"/>
      <c r="AK3" s="7196"/>
      <c r="AL3" s="7196"/>
      <c r="AM3" s="7196"/>
      <c r="AN3" s="7196"/>
      <c r="AO3" s="7196"/>
      <c r="AP3" s="7196"/>
      <c r="AQ3" s="7196"/>
      <c r="AR3" s="7196"/>
      <c r="AS3" s="7196"/>
      <c r="AT3" s="7196"/>
      <c r="AU3" s="3274"/>
      <c r="AV3" s="3274"/>
      <c r="AW3" s="3274"/>
      <c r="AX3" s="3274"/>
      <c r="AY3" s="3274"/>
      <c r="AZ3" s="3274"/>
      <c r="BA3" s="3274"/>
      <c r="BB3" s="3266"/>
      <c r="BC3" s="3267"/>
      <c r="BD3" s="3267"/>
      <c r="BE3" s="3267"/>
      <c r="BF3" s="3267"/>
      <c r="BG3" s="3267"/>
      <c r="BH3" s="3267"/>
      <c r="BI3" s="3267"/>
      <c r="BJ3" s="3267"/>
      <c r="BK3" s="3267"/>
      <c r="BL3" s="3267"/>
      <c r="BM3" s="3267"/>
      <c r="BN3" s="3267"/>
      <c r="BO3" s="3267"/>
      <c r="BP3" s="3267"/>
      <c r="BQ3" s="3267"/>
      <c r="BR3" s="3267"/>
      <c r="BS3" s="3267"/>
      <c r="BT3" s="3267"/>
      <c r="BU3" s="3267"/>
      <c r="BV3" s="3267"/>
      <c r="BW3" s="3267"/>
      <c r="BX3" s="3267"/>
      <c r="BY3" s="3267"/>
      <c r="BZ3" s="3267"/>
      <c r="CA3" s="3267"/>
      <c r="CB3" s="3267"/>
      <c r="CC3" s="3267"/>
      <c r="CD3" s="3267"/>
      <c r="CE3" s="3267"/>
      <c r="CF3" s="3267"/>
      <c r="CG3" s="3267"/>
      <c r="CH3" s="3267"/>
      <c r="CI3" s="3267"/>
      <c r="CJ3" s="3267"/>
      <c r="CK3" s="3267"/>
      <c r="CL3" s="3267"/>
      <c r="CM3" s="3267"/>
      <c r="CN3" s="3267"/>
      <c r="CO3" s="3267"/>
      <c r="CP3" s="1960"/>
      <c r="CQ3" s="1960"/>
      <c r="CR3" s="1960"/>
      <c r="CS3" s="1960"/>
      <c r="CT3" s="1960"/>
      <c r="CU3" s="1960"/>
      <c r="CV3" s="1960"/>
      <c r="CW3" s="1960"/>
      <c r="CX3" s="1960"/>
      <c r="CY3" s="1960"/>
      <c r="CZ3" s="1960"/>
      <c r="DA3" s="1960"/>
      <c r="DB3" s="1960"/>
      <c r="DC3" s="1960"/>
      <c r="DD3" s="1960"/>
      <c r="DE3" s="1960"/>
      <c r="DF3" s="1960"/>
      <c r="DG3" s="1960"/>
      <c r="DH3" s="1960"/>
    </row>
    <row r="4" spans="1:112" ht="39.9" customHeight="1">
      <c r="A4" s="7165" t="s">
        <v>341</v>
      </c>
      <c r="B4" s="7165"/>
      <c r="C4" s="7165"/>
      <c r="D4" s="7165"/>
      <c r="E4" s="7165"/>
      <c r="F4" s="7165"/>
      <c r="G4" s="7165"/>
      <c r="H4" s="7165"/>
      <c r="I4" s="7165"/>
      <c r="J4" s="7165"/>
      <c r="K4" s="7165"/>
      <c r="L4" s="7165"/>
      <c r="M4" s="7165"/>
      <c r="N4" s="7165"/>
      <c r="O4" s="3275"/>
      <c r="P4" s="3275"/>
      <c r="Q4" s="7197" t="s">
        <v>1488</v>
      </c>
      <c r="R4" s="7197"/>
      <c r="S4" s="7197"/>
      <c r="T4" s="7197"/>
      <c r="U4" s="7197"/>
      <c r="V4" s="7197"/>
      <c r="W4" s="7197"/>
      <c r="X4" s="7197"/>
      <c r="Y4" s="7197"/>
      <c r="Z4" s="7197"/>
      <c r="AA4" s="7197"/>
      <c r="AB4" s="7197"/>
      <c r="AC4" s="7197"/>
      <c r="AD4" s="7197"/>
      <c r="AE4" s="7197"/>
      <c r="AF4" s="7197"/>
      <c r="AG4" s="7197"/>
      <c r="AH4" s="7197"/>
      <c r="AI4" s="7197"/>
      <c r="AJ4" s="7197"/>
      <c r="AK4" s="7197"/>
      <c r="AL4" s="7197"/>
      <c r="AM4" s="7197"/>
      <c r="AN4" s="7197"/>
      <c r="AO4" s="7197"/>
      <c r="AP4" s="7197"/>
      <c r="AQ4" s="7197"/>
      <c r="AR4" s="7197"/>
      <c r="AS4" s="7197"/>
      <c r="AT4" s="7197"/>
      <c r="AU4" s="3275"/>
      <c r="AV4" s="3275"/>
      <c r="AW4" s="3275"/>
      <c r="AX4" s="3275"/>
      <c r="AY4" s="3275"/>
      <c r="AZ4" s="3275"/>
      <c r="BA4" s="3275"/>
      <c r="BB4" s="3266"/>
      <c r="BC4" s="3267"/>
      <c r="BD4" s="3267"/>
      <c r="BE4" s="3267"/>
      <c r="BF4" s="3267"/>
      <c r="BG4" s="3267"/>
      <c r="BH4" s="3267"/>
      <c r="BI4" s="3267"/>
      <c r="BJ4" s="3267"/>
      <c r="BK4" s="3267"/>
      <c r="BL4" s="3267"/>
      <c r="BM4" s="3267"/>
      <c r="BN4" s="3267"/>
      <c r="BO4" s="3267"/>
      <c r="BP4" s="3267"/>
      <c r="BQ4" s="3267"/>
      <c r="BR4" s="3267"/>
      <c r="BS4" s="3267"/>
      <c r="BT4" s="3267"/>
      <c r="BU4" s="3267"/>
      <c r="BV4" s="3267"/>
      <c r="BW4" s="3267"/>
      <c r="BX4" s="3267"/>
      <c r="BY4" s="3267"/>
      <c r="BZ4" s="3267"/>
      <c r="CA4" s="3267"/>
      <c r="CB4" s="3267"/>
      <c r="CC4" s="3267"/>
      <c r="CD4" s="3267"/>
      <c r="CE4" s="3267"/>
      <c r="CF4" s="3267"/>
      <c r="CG4" s="3267"/>
      <c r="CH4" s="3267"/>
      <c r="CI4" s="3267"/>
      <c r="CJ4" s="3267"/>
      <c r="CK4" s="3267"/>
      <c r="CL4" s="3267"/>
      <c r="CM4" s="3267"/>
      <c r="CN4" s="3267"/>
      <c r="CO4" s="3267"/>
      <c r="CP4" s="1960"/>
      <c r="CQ4" s="1960"/>
      <c r="CR4" s="1960"/>
      <c r="CS4" s="1960"/>
      <c r="CT4" s="1960"/>
      <c r="CU4" s="1960"/>
      <c r="CV4" s="1960"/>
      <c r="CW4" s="1960"/>
      <c r="CX4" s="1960"/>
      <c r="CY4" s="1960"/>
      <c r="CZ4" s="1960"/>
      <c r="DA4" s="1960"/>
      <c r="DB4" s="1960"/>
      <c r="DC4" s="1960"/>
      <c r="DD4" s="1960"/>
      <c r="DE4" s="1960"/>
      <c r="DF4" s="1960"/>
      <c r="DG4" s="1960"/>
      <c r="DH4" s="1960"/>
    </row>
    <row r="5" spans="1:112" ht="39.9" customHeight="1" thickBot="1">
      <c r="A5" s="3267"/>
      <c r="B5" s="3267"/>
      <c r="C5" s="3267"/>
      <c r="D5" s="3274"/>
      <c r="E5" s="3274"/>
      <c r="F5" s="3274"/>
      <c r="G5" s="3274"/>
      <c r="H5" s="3274"/>
      <c r="I5" s="3274"/>
      <c r="J5" s="3274"/>
      <c r="K5" s="3274"/>
      <c r="L5" s="3274"/>
      <c r="M5" s="3274"/>
      <c r="N5" s="3274"/>
      <c r="O5" s="4720"/>
      <c r="P5" s="2"/>
      <c r="Q5" s="5326" t="s">
        <v>1476</v>
      </c>
      <c r="R5" s="4676"/>
      <c r="S5" s="4676"/>
      <c r="T5" s="4676"/>
      <c r="U5" s="4676"/>
      <c r="V5" s="4676"/>
      <c r="W5" s="4676"/>
      <c r="X5" s="4676"/>
      <c r="Y5" s="4676"/>
      <c r="Z5" s="4676"/>
      <c r="AA5" s="4676"/>
      <c r="AB5" s="4676"/>
      <c r="AC5" s="4720"/>
      <c r="AD5" s="4676"/>
      <c r="AE5" s="4676"/>
      <c r="AF5" s="4676"/>
      <c r="AG5" s="4676"/>
      <c r="AH5" s="4676"/>
      <c r="AI5" s="4720"/>
      <c r="AJ5" s="4676"/>
      <c r="AK5" s="4676"/>
      <c r="AL5" s="4676"/>
      <c r="AM5" s="4676"/>
      <c r="AN5" s="4676"/>
      <c r="AO5" s="4676"/>
      <c r="AP5" s="4676"/>
      <c r="AQ5" s="4676"/>
      <c r="AR5" s="4676"/>
      <c r="AS5" s="4676"/>
      <c r="AT5" s="4720"/>
      <c r="AU5" s="4720"/>
      <c r="AV5" s="4720"/>
      <c r="AW5" s="4720"/>
      <c r="AX5" s="5280"/>
      <c r="AY5" s="4720"/>
      <c r="AZ5" s="4720"/>
      <c r="BA5" s="4720"/>
      <c r="BB5" s="4776"/>
      <c r="BC5" s="4775"/>
      <c r="BD5" s="3267"/>
      <c r="BE5" s="3267"/>
      <c r="BF5" s="3267"/>
      <c r="BG5" s="3267"/>
      <c r="BH5" s="3267"/>
      <c r="BI5" s="3267"/>
      <c r="BJ5" s="3267"/>
      <c r="BK5" s="3267"/>
      <c r="BL5" s="3267"/>
      <c r="BM5" s="3267"/>
      <c r="BN5" s="3267"/>
      <c r="BO5" s="3267"/>
      <c r="BP5" s="3267"/>
      <c r="BQ5" s="3267"/>
      <c r="BR5" s="3267"/>
      <c r="BS5" s="3267"/>
      <c r="BT5" s="3267"/>
      <c r="BU5" s="3267"/>
      <c r="BV5" s="3267"/>
      <c r="BW5" s="3267"/>
      <c r="BX5" s="3267"/>
      <c r="BY5" s="3267"/>
      <c r="BZ5" s="3267"/>
      <c r="CA5" s="3267"/>
      <c r="CB5" s="3267"/>
      <c r="CC5" s="3267"/>
      <c r="CD5" s="3267"/>
      <c r="CE5" s="3267"/>
      <c r="CF5" s="3267"/>
      <c r="CG5" s="3267"/>
      <c r="CH5" s="3267"/>
      <c r="CI5" s="3267"/>
      <c r="CJ5" s="3267"/>
      <c r="CK5" s="3267"/>
      <c r="CL5" s="3267"/>
      <c r="CM5" s="3267"/>
      <c r="CN5" s="3267"/>
      <c r="CO5" s="3267"/>
      <c r="CP5" s="1960"/>
      <c r="CQ5" s="1960"/>
      <c r="CR5" s="1960"/>
      <c r="CS5" s="1960"/>
      <c r="CT5" s="1960"/>
      <c r="CU5" s="1960"/>
      <c r="CV5" s="1960"/>
      <c r="CW5" s="1960"/>
      <c r="CX5" s="1960"/>
      <c r="CY5" s="1960"/>
      <c r="CZ5" s="1960"/>
      <c r="DA5" s="1960"/>
      <c r="DB5" s="1960"/>
      <c r="DC5" s="1960"/>
      <c r="DD5" s="1960"/>
      <c r="DE5" s="1960"/>
      <c r="DF5" s="1960"/>
      <c r="DG5" s="1960"/>
      <c r="DH5" s="1960"/>
    </row>
    <row r="6" spans="1:112" ht="36" customHeight="1" thickBot="1">
      <c r="A6" s="3976"/>
      <c r="B6" s="3976"/>
      <c r="C6" s="4840"/>
      <c r="D6" s="7186" t="s">
        <v>88</v>
      </c>
      <c r="E6" s="7186"/>
      <c r="F6" s="7186"/>
      <c r="G6" s="7186"/>
      <c r="H6" s="7186"/>
      <c r="I6" s="7187"/>
      <c r="J6" s="4841"/>
      <c r="K6" s="4841"/>
      <c r="L6" s="4841"/>
      <c r="M6" s="4841"/>
      <c r="N6" s="4841"/>
      <c r="O6" s="5594" t="s">
        <v>93</v>
      </c>
      <c r="P6" s="5594"/>
      <c r="Q6" s="5594"/>
      <c r="R6" s="5594"/>
      <c r="S6" s="5594"/>
      <c r="T6" s="5594"/>
      <c r="U6" s="5594"/>
      <c r="V6" s="5594"/>
      <c r="W6" s="5594"/>
      <c r="X6" s="5594"/>
      <c r="Y6" s="5594"/>
      <c r="Z6" s="5594"/>
      <c r="AA6" s="5594"/>
      <c r="AB6" s="5595"/>
      <c r="AC6" s="5596"/>
      <c r="AD6" s="7174" t="s">
        <v>95</v>
      </c>
      <c r="AE6" s="5597" t="s">
        <v>96</v>
      </c>
      <c r="AF6" s="5598"/>
      <c r="AG6" s="5598"/>
      <c r="AH6" s="5599"/>
      <c r="AI6" s="5598"/>
      <c r="AJ6" s="5598"/>
      <c r="AK6" s="5598"/>
      <c r="AL6" s="5598"/>
      <c r="AM6" s="5598"/>
      <c r="AN6" s="5598"/>
      <c r="AO6" s="5599"/>
      <c r="AP6" s="5598"/>
      <c r="AQ6" s="5598"/>
      <c r="AR6" s="5600"/>
      <c r="AS6" s="5601"/>
      <c r="AT6" s="5602"/>
      <c r="AU6" s="5603"/>
      <c r="AV6" s="5604" t="s">
        <v>98</v>
      </c>
      <c r="AW6" s="5605"/>
      <c r="AX6" s="5605"/>
      <c r="AY6" s="5605"/>
      <c r="AZ6" s="5606"/>
      <c r="BA6" s="5607"/>
      <c r="BB6" s="5608"/>
      <c r="BC6" s="5609"/>
      <c r="BD6" s="3976"/>
      <c r="BE6" s="3976"/>
      <c r="BF6" s="3976"/>
      <c r="BG6" s="3267"/>
      <c r="BH6" s="4846" t="s">
        <v>134</v>
      </c>
      <c r="BI6" s="4847"/>
      <c r="BJ6" s="4847"/>
      <c r="BK6" s="4847"/>
      <c r="BL6" s="4847"/>
      <c r="BM6" s="4847"/>
      <c r="BN6" s="4847"/>
      <c r="BO6" s="4847"/>
      <c r="BP6" s="4847"/>
      <c r="BQ6" s="4847"/>
      <c r="BR6" s="4847"/>
      <c r="BS6" s="4847"/>
      <c r="BT6" s="4847"/>
      <c r="BU6" s="4847"/>
      <c r="BV6" s="4847"/>
      <c r="BW6" s="4847"/>
      <c r="BX6" s="4847"/>
      <c r="BY6" s="4847"/>
      <c r="BZ6" s="4847"/>
      <c r="CA6" s="4847"/>
      <c r="CB6" s="4847"/>
      <c r="CC6" s="4847"/>
      <c r="CD6" s="4847"/>
      <c r="CE6" s="4848"/>
      <c r="CF6" s="3267"/>
      <c r="CG6" s="3267"/>
      <c r="CH6" s="3267"/>
      <c r="CI6" s="3267"/>
      <c r="CJ6" s="3267"/>
      <c r="CK6" s="3267"/>
      <c r="CL6" s="3267"/>
      <c r="CM6" s="3267"/>
      <c r="CN6" s="3267"/>
      <c r="CO6" s="3267"/>
      <c r="CP6" s="1960"/>
      <c r="CQ6" s="1960"/>
      <c r="CR6" s="1960"/>
      <c r="CS6" s="1960"/>
      <c r="CT6" s="1960"/>
      <c r="CU6" s="1960"/>
      <c r="CV6" s="1960"/>
      <c r="CW6" s="1960"/>
      <c r="CX6" s="1960"/>
      <c r="CY6" s="1960"/>
      <c r="CZ6" s="1960"/>
      <c r="DA6" s="1960"/>
      <c r="DB6" s="1960"/>
      <c r="DC6" s="1960"/>
      <c r="DD6" s="1960"/>
      <c r="DE6" s="1960"/>
      <c r="DF6" s="1960"/>
      <c r="DG6" s="1960"/>
      <c r="DH6" s="1960"/>
    </row>
    <row r="7" spans="1:112" ht="36" customHeight="1" thickBot="1">
      <c r="A7" s="3976"/>
      <c r="B7" s="3976"/>
      <c r="C7" s="4842"/>
      <c r="D7" s="7188"/>
      <c r="E7" s="7188"/>
      <c r="F7" s="7188"/>
      <c r="G7" s="7188"/>
      <c r="H7" s="7188"/>
      <c r="I7" s="7189"/>
      <c r="J7" s="4843"/>
      <c r="K7" s="4843"/>
      <c r="L7" s="4843"/>
      <c r="M7" s="4843"/>
      <c r="N7" s="4843"/>
      <c r="O7" s="7177" t="s">
        <v>107</v>
      </c>
      <c r="P7" s="7178"/>
      <c r="Q7" s="7178"/>
      <c r="R7" s="7178"/>
      <c r="S7" s="7178"/>
      <c r="T7" s="7178"/>
      <c r="U7" s="7178"/>
      <c r="V7" s="7178"/>
      <c r="W7" s="7178"/>
      <c r="X7" s="7178"/>
      <c r="Y7" s="7178"/>
      <c r="Z7" s="7179"/>
      <c r="AA7" s="7180" t="s">
        <v>108</v>
      </c>
      <c r="AB7" s="7183" t="s">
        <v>109</v>
      </c>
      <c r="AC7" s="5610"/>
      <c r="AD7" s="7175"/>
      <c r="AE7" s="5611" t="s">
        <v>100</v>
      </c>
      <c r="AF7" s="5612"/>
      <c r="AG7" s="5612"/>
      <c r="AH7" s="5613"/>
      <c r="AI7" s="5614"/>
      <c r="AJ7" s="5615" t="s">
        <v>110</v>
      </c>
      <c r="AK7" s="5615"/>
      <c r="AL7" s="5615"/>
      <c r="AM7" s="5615"/>
      <c r="AN7" s="5615"/>
      <c r="AO7" s="5616"/>
      <c r="AP7" s="5617" t="s">
        <v>111</v>
      </c>
      <c r="AQ7" s="5617"/>
      <c r="AR7" s="5617"/>
      <c r="AS7" s="5618"/>
      <c r="AT7" s="5619"/>
      <c r="AU7" s="5620"/>
      <c r="AV7" s="5621"/>
      <c r="AW7" s="5622"/>
      <c r="AX7" s="5622"/>
      <c r="AY7" s="5622"/>
      <c r="AZ7" s="5580"/>
      <c r="BA7" s="5623"/>
      <c r="BB7" s="5610"/>
      <c r="BC7" s="5624"/>
      <c r="BD7" s="3976"/>
      <c r="BE7" s="3976"/>
      <c r="BF7" s="3976"/>
      <c r="BG7" s="3267"/>
      <c r="BH7" s="4849"/>
      <c r="BI7" s="4850"/>
      <c r="BJ7" s="4850"/>
      <c r="BK7" s="4850"/>
      <c r="BL7" s="4850"/>
      <c r="BM7" s="4850"/>
      <c r="BN7" s="4850"/>
      <c r="BO7" s="4850"/>
      <c r="BP7" s="4850"/>
      <c r="BQ7" s="4850"/>
      <c r="BR7" s="4850"/>
      <c r="BS7" s="4850"/>
      <c r="BT7" s="4850"/>
      <c r="BU7" s="4850"/>
      <c r="BV7" s="4850"/>
      <c r="BW7" s="4850"/>
      <c r="BX7" s="4850"/>
      <c r="BY7" s="4850"/>
      <c r="BZ7" s="4850"/>
      <c r="CA7" s="4850"/>
      <c r="CB7" s="4850"/>
      <c r="CC7" s="4850"/>
      <c r="CD7" s="4850"/>
      <c r="CE7" s="4851"/>
      <c r="CF7" s="3267"/>
      <c r="CG7" s="3267"/>
      <c r="CH7" s="3267"/>
      <c r="CI7" s="3267"/>
      <c r="CJ7" s="3267"/>
      <c r="CK7" s="3267"/>
      <c r="CL7" s="3267"/>
      <c r="CM7" s="3267"/>
      <c r="CN7" s="3267"/>
      <c r="CO7" s="3267"/>
      <c r="CP7" s="1960"/>
      <c r="CQ7" s="1960"/>
      <c r="CR7" s="1960"/>
      <c r="CS7" s="1960"/>
      <c r="CT7" s="1960"/>
      <c r="CU7" s="1960"/>
      <c r="CV7" s="1960"/>
      <c r="CW7" s="1960"/>
      <c r="CX7" s="1960"/>
      <c r="CY7" s="1960"/>
      <c r="CZ7" s="1960"/>
      <c r="DA7" s="1960"/>
      <c r="DB7" s="1960"/>
      <c r="DC7" s="1960"/>
      <c r="DD7" s="1960"/>
      <c r="DE7" s="1960"/>
      <c r="DF7" s="1960"/>
      <c r="DG7" s="1960"/>
      <c r="DH7" s="1960"/>
    </row>
    <row r="8" spans="1:112" ht="36" customHeight="1" thickBot="1">
      <c r="A8" s="3976"/>
      <c r="B8" s="3976"/>
      <c r="C8" s="4842"/>
      <c r="D8" s="7188"/>
      <c r="E8" s="7188"/>
      <c r="F8" s="7188"/>
      <c r="G8" s="7188"/>
      <c r="H8" s="7188"/>
      <c r="I8" s="7189"/>
      <c r="J8" s="4843"/>
      <c r="K8" s="4843"/>
      <c r="L8" s="4843"/>
      <c r="M8" s="4843"/>
      <c r="N8" s="4843"/>
      <c r="O8" s="5579"/>
      <c r="P8" s="5580"/>
      <c r="Q8" s="5581" t="s">
        <v>137</v>
      </c>
      <c r="R8" s="5582"/>
      <c r="S8" s="5582"/>
      <c r="T8" s="5583"/>
      <c r="U8" s="7150" t="s">
        <v>138</v>
      </c>
      <c r="V8" s="7152" t="s">
        <v>139</v>
      </c>
      <c r="W8" s="5584" t="s">
        <v>140</v>
      </c>
      <c r="X8" s="5585"/>
      <c r="Y8" s="7150" t="s">
        <v>141</v>
      </c>
      <c r="Z8" s="7152" t="s">
        <v>142</v>
      </c>
      <c r="AA8" s="7181"/>
      <c r="AB8" s="7183"/>
      <c r="AC8" s="5610"/>
      <c r="AD8" s="7175"/>
      <c r="AE8" s="5625"/>
      <c r="AF8" s="5625"/>
      <c r="AG8" s="5626"/>
      <c r="AH8" s="5627"/>
      <c r="AI8" s="5628"/>
      <c r="AJ8" s="5629"/>
      <c r="AK8" s="5625"/>
      <c r="AL8" s="5625"/>
      <c r="AM8" s="5625"/>
      <c r="AN8" s="5626"/>
      <c r="AO8" s="5630"/>
      <c r="AP8" s="5629"/>
      <c r="AQ8" s="5625"/>
      <c r="AR8" s="5626"/>
      <c r="AS8" s="5631"/>
      <c r="AT8" s="5632"/>
      <c r="AU8" s="5620"/>
      <c r="AV8" s="5621"/>
      <c r="AW8" s="5622"/>
      <c r="AX8" s="5622"/>
      <c r="AY8" s="5622"/>
      <c r="AZ8" s="5580"/>
      <c r="BA8" s="5623"/>
      <c r="BB8" s="5610"/>
      <c r="BC8" s="5624"/>
      <c r="BD8" s="3976"/>
      <c r="BE8" s="3976"/>
      <c r="BF8" s="3976"/>
      <c r="BG8" s="3267"/>
      <c r="BH8" s="4852" t="s">
        <v>163</v>
      </c>
      <c r="BI8" s="4853" t="s">
        <v>1167</v>
      </c>
      <c r="BJ8" s="4854"/>
      <c r="BK8" s="4854"/>
      <c r="BL8" s="4855"/>
      <c r="BM8" s="4853" t="s">
        <v>1168</v>
      </c>
      <c r="BN8" s="4854"/>
      <c r="BO8" s="4854"/>
      <c r="BP8" s="4855"/>
      <c r="BQ8" s="4853" t="s">
        <v>1169</v>
      </c>
      <c r="BR8" s="4854"/>
      <c r="BS8" s="4854"/>
      <c r="BT8" s="4855"/>
      <c r="BU8" s="4856" t="s">
        <v>114</v>
      </c>
      <c r="BV8" s="4857"/>
      <c r="BW8" s="4858"/>
      <c r="BX8" s="4853" t="s">
        <v>1170</v>
      </c>
      <c r="BY8" s="4854"/>
      <c r="BZ8" s="4854"/>
      <c r="CA8" s="4855"/>
      <c r="CB8" s="4853" t="s">
        <v>169</v>
      </c>
      <c r="CC8" s="4854"/>
      <c r="CD8" s="4854"/>
      <c r="CE8" s="4855"/>
      <c r="CF8" s="4710"/>
      <c r="CG8" s="3267"/>
      <c r="CH8" s="3267"/>
      <c r="CI8" s="5650" t="s">
        <v>1692</v>
      </c>
      <c r="CJ8" s="4854"/>
      <c r="CK8" s="4854"/>
      <c r="CL8" s="4855"/>
      <c r="CM8" s="4853" t="s">
        <v>1480</v>
      </c>
      <c r="CN8" s="4854"/>
      <c r="CO8" s="4854"/>
      <c r="CP8" s="4855"/>
      <c r="CQ8" s="1960"/>
      <c r="CR8" s="1960"/>
      <c r="CS8" s="1960"/>
      <c r="CT8" s="1960"/>
      <c r="CU8" s="1960"/>
      <c r="CV8" s="1960"/>
      <c r="CW8" s="1960"/>
      <c r="CX8" s="1960"/>
      <c r="CY8" s="1960"/>
      <c r="CZ8" s="1960"/>
      <c r="DA8" s="1960"/>
      <c r="DB8" s="1960"/>
      <c r="DC8" s="1960"/>
      <c r="DD8" s="1960"/>
      <c r="DE8" s="1960"/>
      <c r="DF8" s="1960"/>
      <c r="DG8" s="1960"/>
      <c r="DH8" s="1960"/>
    </row>
    <row r="9" spans="1:112" ht="105" customHeight="1" thickBot="1">
      <c r="A9" s="3976"/>
      <c r="B9" s="3976"/>
      <c r="C9" s="4844" t="s">
        <v>208</v>
      </c>
      <c r="D9" s="7188"/>
      <c r="E9" s="7190"/>
      <c r="F9" s="7190"/>
      <c r="G9" s="7190"/>
      <c r="H9" s="7190"/>
      <c r="I9" s="7191"/>
      <c r="J9" s="4845" t="s">
        <v>89</v>
      </c>
      <c r="K9" s="4845" t="s">
        <v>15</v>
      </c>
      <c r="L9" s="4845" t="s">
        <v>90</v>
      </c>
      <c r="M9" s="4845" t="s">
        <v>91</v>
      </c>
      <c r="N9" s="4845" t="s">
        <v>92</v>
      </c>
      <c r="O9" s="5586" t="s">
        <v>135</v>
      </c>
      <c r="P9" s="5587" t="s">
        <v>136</v>
      </c>
      <c r="Q9" s="5588" t="s">
        <v>170</v>
      </c>
      <c r="R9" s="5589" t="s">
        <v>171</v>
      </c>
      <c r="S9" s="5589" t="s">
        <v>172</v>
      </c>
      <c r="T9" s="5590" t="s">
        <v>173</v>
      </c>
      <c r="U9" s="7151"/>
      <c r="V9" s="7153"/>
      <c r="W9" s="5588" t="s">
        <v>174</v>
      </c>
      <c r="X9" s="5591" t="s">
        <v>175</v>
      </c>
      <c r="Y9" s="7151"/>
      <c r="Z9" s="7153"/>
      <c r="AA9" s="7182"/>
      <c r="AB9" s="7183"/>
      <c r="AC9" s="5633" t="s">
        <v>94</v>
      </c>
      <c r="AD9" s="7176"/>
      <c r="AE9" s="5634" t="s">
        <v>120</v>
      </c>
      <c r="AF9" s="5634" t="s">
        <v>121</v>
      </c>
      <c r="AG9" s="5635" t="s">
        <v>122</v>
      </c>
      <c r="AH9" s="5636" t="s">
        <v>143</v>
      </c>
      <c r="AI9" s="5637" t="s">
        <v>102</v>
      </c>
      <c r="AJ9" s="5638" t="s">
        <v>123</v>
      </c>
      <c r="AK9" s="5634" t="s">
        <v>124</v>
      </c>
      <c r="AL9" s="5634" t="s">
        <v>144</v>
      </c>
      <c r="AM9" s="5634" t="s">
        <v>126</v>
      </c>
      <c r="AN9" s="5635" t="s">
        <v>127</v>
      </c>
      <c r="AO9" s="5639" t="s">
        <v>145</v>
      </c>
      <c r="AP9" s="5638" t="s">
        <v>146</v>
      </c>
      <c r="AQ9" s="5634" t="s">
        <v>147</v>
      </c>
      <c r="AR9" s="5635" t="s">
        <v>148</v>
      </c>
      <c r="AS9" s="5640" t="s">
        <v>149</v>
      </c>
      <c r="AT9" s="5641" t="s">
        <v>105</v>
      </c>
      <c r="AU9" s="5642" t="s">
        <v>97</v>
      </c>
      <c r="AV9" s="5576" t="s">
        <v>209</v>
      </c>
      <c r="AW9" s="5577" t="s">
        <v>210</v>
      </c>
      <c r="AX9" s="5577" t="s">
        <v>211</v>
      </c>
      <c r="AY9" s="5577" t="s">
        <v>115</v>
      </c>
      <c r="AZ9" s="5578" t="s">
        <v>116</v>
      </c>
      <c r="BA9" s="5643" t="s">
        <v>117</v>
      </c>
      <c r="BB9" s="5633" t="s">
        <v>118</v>
      </c>
      <c r="BC9" s="5644" t="s">
        <v>1583</v>
      </c>
      <c r="BD9" s="3976"/>
      <c r="BE9" s="3976"/>
      <c r="BF9" s="3976"/>
      <c r="BG9" s="3267"/>
      <c r="BH9" s="4852"/>
      <c r="BI9" s="5743" t="str">
        <f>الاعدادات!$F$5</f>
        <v>أغسطس</v>
      </c>
      <c r="BJ9" s="5744" t="str">
        <f>الاعدادات!$F$6</f>
        <v>سبتمبر</v>
      </c>
      <c r="BK9" s="5744" t="str">
        <f>الاعدادات!$F$7</f>
        <v>أكتوبر</v>
      </c>
      <c r="BL9" s="4711" t="s">
        <v>106</v>
      </c>
      <c r="BM9" s="5743" t="str">
        <f>الاعدادات!$F$5</f>
        <v>أغسطس</v>
      </c>
      <c r="BN9" s="5744" t="str">
        <f>الاعدادات!$F$6</f>
        <v>سبتمبر</v>
      </c>
      <c r="BO9" s="5744" t="str">
        <f>الاعدادات!$F$7</f>
        <v>أكتوبر</v>
      </c>
      <c r="BP9" s="4711" t="s">
        <v>106</v>
      </c>
      <c r="BQ9" s="5745" t="str">
        <f>الاعدادات!$F$5</f>
        <v>أغسطس</v>
      </c>
      <c r="BR9" s="4834" t="str">
        <f>الاعدادات!$F$6</f>
        <v>سبتمبر</v>
      </c>
      <c r="BS9" s="4834" t="str">
        <f>الاعدادات!$F$7</f>
        <v>أكتوبر</v>
      </c>
      <c r="BT9" s="4724" t="s">
        <v>106</v>
      </c>
      <c r="BU9" s="5745" t="str">
        <f>الاعدادات!$F$5</f>
        <v>أغسطس</v>
      </c>
      <c r="BV9" s="4834" t="str">
        <f>الاعدادات!$F$6</f>
        <v>سبتمبر</v>
      </c>
      <c r="BW9" s="4834" t="s">
        <v>106</v>
      </c>
      <c r="BX9" s="5743" t="str">
        <f>الاعدادات!$F$5</f>
        <v>أغسطس</v>
      </c>
      <c r="BY9" s="5744" t="str">
        <f>الاعدادات!$F$6</f>
        <v>سبتمبر</v>
      </c>
      <c r="BZ9" s="5744" t="str">
        <f>الاعدادات!$F$7</f>
        <v>أكتوبر</v>
      </c>
      <c r="CA9" s="4711" t="s">
        <v>106</v>
      </c>
      <c r="CB9" s="5745" t="str">
        <f>الاعدادات!$F$5</f>
        <v>أغسطس</v>
      </c>
      <c r="CC9" s="4834" t="str">
        <f>الاعدادات!$F$6</f>
        <v>سبتمبر</v>
      </c>
      <c r="CD9" s="4834" t="str">
        <f>الاعدادات!$F$7</f>
        <v>أكتوبر</v>
      </c>
      <c r="CE9" s="4724" t="s">
        <v>106</v>
      </c>
      <c r="CF9" s="3268"/>
      <c r="CG9" s="3267"/>
      <c r="CH9" s="3267"/>
      <c r="CI9" s="5771" t="str">
        <f>الاعدادات!$F$5</f>
        <v>أغسطس</v>
      </c>
      <c r="CJ9" s="5744" t="str">
        <f>الاعدادات!$F$6</f>
        <v>سبتمبر</v>
      </c>
      <c r="CK9" s="5744" t="str">
        <f>الاعدادات!$F$7</f>
        <v>أكتوبر</v>
      </c>
      <c r="CL9" s="4711" t="s">
        <v>106</v>
      </c>
      <c r="CM9" s="5743" t="str">
        <f>الاعدادات!$F$5</f>
        <v>أغسطس</v>
      </c>
      <c r="CN9" s="5744" t="str">
        <f>الاعدادات!$F$6</f>
        <v>سبتمبر</v>
      </c>
      <c r="CO9" s="5744" t="str">
        <f>الاعدادات!$F$7</f>
        <v>أكتوبر</v>
      </c>
      <c r="CP9" s="4711" t="s">
        <v>106</v>
      </c>
      <c r="CQ9" s="1960"/>
      <c r="CR9" s="1960"/>
      <c r="CS9" s="1960"/>
      <c r="CT9" s="1960"/>
      <c r="CU9" s="1960"/>
      <c r="CV9" s="1960"/>
      <c r="CW9" s="1960"/>
      <c r="CX9" s="1960"/>
      <c r="CY9" s="1960"/>
      <c r="CZ9" s="1960"/>
      <c r="DA9" s="1960"/>
      <c r="DB9" s="1960"/>
      <c r="DC9" s="1960"/>
      <c r="DD9" s="1960"/>
      <c r="DE9" s="1960"/>
      <c r="DF9" s="1960"/>
      <c r="DG9" s="1960"/>
      <c r="DH9" s="1960"/>
    </row>
    <row r="10" spans="1:112" ht="37.5" customHeight="1" thickBot="1">
      <c r="A10" s="7154" t="str">
        <f>IF(AND(CF11="ok", CF12="ok"),IF(AB13&gt;0,"ok","الإحصائية فارغة"),"الإحصائية خطأ")</f>
        <v>الإحصائية خطأ</v>
      </c>
      <c r="B10" s="7155"/>
      <c r="C10" s="7157" t="s">
        <v>1479</v>
      </c>
      <c r="D10" s="5772" t="str" cm="1">
        <f t="array" ref="D10">_xlfn.XLOOKUP(1, (INDEX(التشكيل_القديم!$L$71:$S$180, ,6)=C10) * (INDEX(التشكيل_القديم!$L$71:$S$180, ,7)="رئيس الدائرة"), INDEX(التشكيل_القديم!$L$71:$S$180, ,2))</f>
        <v>عمرو احمد محمد احمد سليمان</v>
      </c>
      <c r="E10" s="4722"/>
      <c r="F10" s="4722"/>
      <c r="G10" s="4722"/>
      <c r="H10" s="4722"/>
      <c r="I10" s="4723"/>
      <c r="J10" s="4721"/>
      <c r="K10" s="3273" t="s">
        <v>23</v>
      </c>
      <c r="L10" s="7159" t="s">
        <v>21</v>
      </c>
      <c r="M10" s="7159" t="s">
        <v>49</v>
      </c>
      <c r="N10" s="5766">
        <f>الاعدادات!$D$8</f>
        <v>2024</v>
      </c>
      <c r="O10" s="4975">
        <v>7</v>
      </c>
      <c r="P10" s="3276"/>
      <c r="Q10" s="3276"/>
      <c r="R10" s="3276"/>
      <c r="S10" s="3276"/>
      <c r="T10" s="3276"/>
      <c r="U10" s="3276"/>
      <c r="V10" s="3276"/>
      <c r="W10" s="3276"/>
      <c r="X10" s="3277"/>
      <c r="Y10" s="3276"/>
      <c r="Z10" s="3276"/>
      <c r="AA10" s="3276"/>
      <c r="AB10" s="5767">
        <f>AA10+Z10+W10+V10+U10+T10+S10+R10+Q10+P10+O10-Y10</f>
        <v>7</v>
      </c>
      <c r="AC10" s="3977"/>
      <c r="AD10" s="3977"/>
      <c r="AE10" s="5746" cm="1">
        <f t="array" ref="AE10">SUM(C19:I19+AE19:AK19+C24:I24+AE24:AK24)</f>
        <v>0</v>
      </c>
      <c r="AF10" s="4835">
        <f>SUM(J19:N19,AL19:AP19,J24:N24,AL24:AP24)</f>
        <v>0</v>
      </c>
      <c r="AG10" s="4835">
        <f>O19+AQ19+O24+AQ24</f>
        <v>0</v>
      </c>
      <c r="AH10" s="5747">
        <f>SUM(AE10:AG10)</f>
        <v>0</v>
      </c>
      <c r="AI10" s="5748">
        <f t="shared" ref="AI10:AN12" si="0">Q19+AS19+Q24+AS24</f>
        <v>0</v>
      </c>
      <c r="AJ10" s="4835">
        <f t="shared" si="0"/>
        <v>0</v>
      </c>
      <c r="AK10" s="4835">
        <f t="shared" si="0"/>
        <v>0</v>
      </c>
      <c r="AL10" s="4835">
        <f t="shared" si="0"/>
        <v>0</v>
      </c>
      <c r="AM10" s="4835">
        <f t="shared" si="0"/>
        <v>0</v>
      </c>
      <c r="AN10" s="4835">
        <f t="shared" si="0"/>
        <v>0</v>
      </c>
      <c r="AO10" s="5749">
        <f>SUM(AJ10:AN10)</f>
        <v>0</v>
      </c>
      <c r="AP10" s="4835">
        <f t="shared" ref="AP10:AR12" si="1">W19+AY19+W24+AY24</f>
        <v>0</v>
      </c>
      <c r="AQ10" s="4835">
        <f t="shared" si="1"/>
        <v>0</v>
      </c>
      <c r="AR10" s="4835">
        <f t="shared" si="1"/>
        <v>0</v>
      </c>
      <c r="AS10" s="5750">
        <f>SUM(AP10:AR10)</f>
        <v>0</v>
      </c>
      <c r="AT10" s="5751">
        <f>Z19+BB19+Z24+BB24</f>
        <v>0</v>
      </c>
      <c r="AU10" s="5752">
        <f>AT10+AS10+AO10+AI10+AH10</f>
        <v>0</v>
      </c>
      <c r="AV10" s="4777"/>
      <c r="AW10" s="4835">
        <f>AB18+BD18+AB23+BD23</f>
        <v>0</v>
      </c>
      <c r="AX10" s="4835">
        <f>AC18+BE18+AC23+BE23</f>
        <v>0</v>
      </c>
      <c r="AY10" s="4777"/>
      <c r="AZ10" s="4777"/>
      <c r="BA10" s="5768">
        <f>SUM(AV10:AZ10)</f>
        <v>0</v>
      </c>
      <c r="BB10" s="4777"/>
      <c r="BC10" s="5770">
        <f>BA10+AU10+AD10+AC10-AB10</f>
        <v>-7</v>
      </c>
      <c r="BD10" s="3976"/>
      <c r="BE10" s="3976"/>
      <c r="BF10" s="3976"/>
      <c r="BG10" s="3267"/>
      <c r="BH10" s="5761">
        <f>الاعدادات!$D$8</f>
        <v>2024</v>
      </c>
      <c r="BI10" s="5762">
        <f>(AO10+AI10) -BJ10-BK10</f>
        <v>0</v>
      </c>
      <c r="BJ10" s="3278"/>
      <c r="BK10" s="3278"/>
      <c r="BL10" s="5763">
        <f>SUM(BI10:BK10)</f>
        <v>0</v>
      </c>
      <c r="BM10" s="850">
        <f>AV10-BN10-BO10</f>
        <v>0</v>
      </c>
      <c r="BN10" s="3278"/>
      <c r="BO10" s="3278"/>
      <c r="BP10" s="5763">
        <f>SUM(BM10:BO10)</f>
        <v>0</v>
      </c>
      <c r="BQ10" s="850">
        <f>AW10-BR10-BS10</f>
        <v>0</v>
      </c>
      <c r="BR10" s="3278"/>
      <c r="BS10" s="3279"/>
      <c r="BT10" s="5763">
        <f>BS10+BR10+BQ10</f>
        <v>0</v>
      </c>
      <c r="BU10" s="850">
        <f>AX10-BV10</f>
        <v>0</v>
      </c>
      <c r="BV10" s="3278"/>
      <c r="BW10" s="5763">
        <f>SUM(BU10:BV10)</f>
        <v>0</v>
      </c>
      <c r="BX10" s="5764">
        <f>CI10+CM10</f>
        <v>0</v>
      </c>
      <c r="BY10" s="5764">
        <f>CJ10+CN10</f>
        <v>0</v>
      </c>
      <c r="BZ10" s="5764">
        <f>CK10+CO10</f>
        <v>0</v>
      </c>
      <c r="CA10" s="5763">
        <f>SUM(BX10:BZ10)</f>
        <v>0</v>
      </c>
      <c r="CB10" s="850">
        <f>BI10+BM10+BQ10+BU10+BX10</f>
        <v>0</v>
      </c>
      <c r="CC10" s="851">
        <f>BJ10+BN10+BR10+BY10+BV10</f>
        <v>0</v>
      </c>
      <c r="CD10" s="851">
        <f>BZ10+BS10+BO10+BK10</f>
        <v>0</v>
      </c>
      <c r="CE10" s="5763">
        <f>SUM(CB10:CD10)</f>
        <v>0</v>
      </c>
      <c r="CF10" s="5765" t="str">
        <f t="shared" ref="CF10:CF11" si="2">IF(AND(BC10=0,BI10&gt;=0,BM10&gt;=0,BQ10&gt;=0,BU10&gt;=0,BX10&gt;=0),"OK","WRONG")</f>
        <v>WRONG</v>
      </c>
      <c r="CG10" s="3267"/>
      <c r="CH10" s="3297"/>
      <c r="CI10" s="5764">
        <f>AZ10-CJ10-CK10</f>
        <v>0</v>
      </c>
      <c r="CJ10" s="3278"/>
      <c r="CK10" s="3278"/>
      <c r="CL10" s="5763">
        <f>SUM(CI10:CK10)</f>
        <v>0</v>
      </c>
      <c r="CM10" s="5764">
        <f>AY10-CN10-CO10</f>
        <v>0</v>
      </c>
      <c r="CN10" s="3278"/>
      <c r="CO10" s="3278"/>
      <c r="CP10" s="5763">
        <f>SUM(CM10:CO10)</f>
        <v>0</v>
      </c>
      <c r="CQ10" s="1960"/>
      <c r="CR10" s="1960"/>
      <c r="CS10" s="1960"/>
      <c r="CT10" s="1960"/>
      <c r="CU10" s="1960"/>
      <c r="CV10" s="1960"/>
      <c r="CW10" s="1960"/>
      <c r="CX10" s="1960"/>
      <c r="CY10" s="1960"/>
      <c r="CZ10" s="1960"/>
      <c r="DA10" s="1960"/>
      <c r="DB10" s="1960"/>
      <c r="DC10" s="1960"/>
      <c r="DD10" s="1960"/>
      <c r="DE10" s="1960"/>
      <c r="DF10" s="1960"/>
      <c r="DG10" s="1960"/>
      <c r="DH10" s="1960"/>
    </row>
    <row r="11" spans="1:112" ht="37.5" customHeight="1" thickBot="1">
      <c r="A11" s="7154"/>
      <c r="B11" s="7155"/>
      <c r="C11" s="7157"/>
      <c r="D11" s="5772" t="str" cm="1">
        <f t="array" ref="D11">_xlfn.XLOOKUP(1, (INDEX(التشكيل_القديم!$L$71:$S$180, ,6)=C10) * (INDEX(التشكيل_القديم!$L$71:$S$180, ,7)="عضو يمين"), INDEX(التشكيل_القديم!$L$71:$S$180, ,2))</f>
        <v>هند محمد ابراهيم ابوسيف</v>
      </c>
      <c r="E11" s="4722"/>
      <c r="F11" s="4722"/>
      <c r="G11" s="4722"/>
      <c r="H11" s="4722"/>
      <c r="I11" s="4723"/>
      <c r="J11" s="4687"/>
      <c r="K11" s="3282" t="s">
        <v>23</v>
      </c>
      <c r="L11" s="7160"/>
      <c r="M11" s="7160"/>
      <c r="N11" s="5766">
        <f>الاعدادات!$D$9</f>
        <v>2025</v>
      </c>
      <c r="O11" s="4975">
        <v>13</v>
      </c>
      <c r="P11" s="3276"/>
      <c r="Q11" s="3276"/>
      <c r="R11" s="3276"/>
      <c r="S11" s="3276"/>
      <c r="T11" s="3276"/>
      <c r="U11" s="3276"/>
      <c r="V11" s="3276"/>
      <c r="W11" s="3276"/>
      <c r="X11" s="3277"/>
      <c r="Y11" s="3276"/>
      <c r="Z11" s="3276"/>
      <c r="AA11" s="3276"/>
      <c r="AB11" s="5767">
        <f>AA11+Z11+W11+V11+U11+T11+S11+R11+Q11+P11+O11-Y11</f>
        <v>13</v>
      </c>
      <c r="AC11" s="3977"/>
      <c r="AD11" s="3977"/>
      <c r="AE11" s="5746" cm="1">
        <f t="array" ref="AE11">SUM(C20:I20+AE20:AK20+C25:I25+AE25:AK25)</f>
        <v>0</v>
      </c>
      <c r="AF11" s="4835">
        <f>SUM(J20:N20,AL20:AP20,J25:N25,AL25:AP25)</f>
        <v>0</v>
      </c>
      <c r="AG11" s="4835">
        <f>O20+AQ20+O25+AQ25</f>
        <v>0</v>
      </c>
      <c r="AH11" s="5747">
        <f>SUM(AE11:AG11)</f>
        <v>0</v>
      </c>
      <c r="AI11" s="5748">
        <f t="shared" si="0"/>
        <v>0</v>
      </c>
      <c r="AJ11" s="4835">
        <f t="shared" si="0"/>
        <v>0</v>
      </c>
      <c r="AK11" s="4835">
        <f t="shared" si="0"/>
        <v>0</v>
      </c>
      <c r="AL11" s="4835">
        <f t="shared" si="0"/>
        <v>0</v>
      </c>
      <c r="AM11" s="4835">
        <f t="shared" si="0"/>
        <v>0</v>
      </c>
      <c r="AN11" s="4835">
        <f t="shared" si="0"/>
        <v>0</v>
      </c>
      <c r="AO11" s="5749">
        <f>SUM(AJ11:AN11)</f>
        <v>0</v>
      </c>
      <c r="AP11" s="4835">
        <f t="shared" si="1"/>
        <v>0</v>
      </c>
      <c r="AQ11" s="4835">
        <f t="shared" si="1"/>
        <v>0</v>
      </c>
      <c r="AR11" s="4835">
        <f t="shared" si="1"/>
        <v>0</v>
      </c>
      <c r="AS11" s="5750">
        <f>SUM(AP11:AR11)</f>
        <v>0</v>
      </c>
      <c r="AT11" s="5751">
        <f>Z20+BB20+Z25+BB25</f>
        <v>0</v>
      </c>
      <c r="AU11" s="5752">
        <f>AT11+AS11+AO11+AI11+AH11</f>
        <v>0</v>
      </c>
      <c r="AV11" s="4777"/>
      <c r="AW11" s="4835">
        <f>AB20+BD20+AB25+BD25</f>
        <v>0</v>
      </c>
      <c r="AX11" s="4835">
        <f>AC20+BE20+AC25+BE25</f>
        <v>0</v>
      </c>
      <c r="AY11" s="4777"/>
      <c r="AZ11" s="4777"/>
      <c r="BA11" s="5768">
        <f>SUM(AV11:AZ11)</f>
        <v>0</v>
      </c>
      <c r="BB11" s="4777"/>
      <c r="BC11" s="5770">
        <f>BA11+AU11+AD11+AC11-AB11</f>
        <v>-13</v>
      </c>
      <c r="BD11" s="3978"/>
      <c r="BE11" s="3978"/>
      <c r="BF11" s="3978"/>
      <c r="BG11" s="3283"/>
      <c r="BH11" s="4836">
        <f>الاعدادات!$D$9</f>
        <v>2025</v>
      </c>
      <c r="BI11" s="5762">
        <f>(AO11+AI11) -BJ11-BK11</f>
        <v>0</v>
      </c>
      <c r="BJ11" s="3278"/>
      <c r="BK11" s="3278"/>
      <c r="BL11" s="5763">
        <f>SUM(BI11:BK11)</f>
        <v>0</v>
      </c>
      <c r="BM11" s="850">
        <f>AV11-BN11-BO11</f>
        <v>0</v>
      </c>
      <c r="BN11" s="3278"/>
      <c r="BO11" s="3278"/>
      <c r="BP11" s="5763">
        <f>SUM(BM11:BO11)</f>
        <v>0</v>
      </c>
      <c r="BQ11" s="850">
        <f>AW11-BR11-BS11</f>
        <v>0</v>
      </c>
      <c r="BR11" s="3278"/>
      <c r="BS11" s="3279"/>
      <c r="BT11" s="5763">
        <f>BS11+BR11+BQ11</f>
        <v>0</v>
      </c>
      <c r="BU11" s="5764">
        <f>AX11-BV11</f>
        <v>0</v>
      </c>
      <c r="BV11" s="3278"/>
      <c r="BW11" s="5763">
        <f t="shared" ref="BW11:BW13" si="3">SUM(BU11:BV11)</f>
        <v>0</v>
      </c>
      <c r="BX11" s="5764">
        <f t="shared" ref="BX11:BX12" si="4">CI11+CM11</f>
        <v>0</v>
      </c>
      <c r="BY11" s="5764">
        <f t="shared" ref="BY11:BY12" si="5">CJ11+CN11</f>
        <v>0</v>
      </c>
      <c r="BZ11" s="5764">
        <f t="shared" ref="BZ11:BZ12" si="6">CK11+CO11</f>
        <v>0</v>
      </c>
      <c r="CA11" s="5763">
        <f>SUM(BX11:BZ11)</f>
        <v>0</v>
      </c>
      <c r="CB11" s="850">
        <f>BI11+BM11+BQ11+BU11+BX11</f>
        <v>0</v>
      </c>
      <c r="CC11" s="851">
        <f>BJ11+BN11+BR11+BY11+BV11</f>
        <v>0</v>
      </c>
      <c r="CD11" s="851">
        <f>BZ11+BS11+BO11+BK11</f>
        <v>0</v>
      </c>
      <c r="CE11" s="5763">
        <f>SUM(CB11:CD11)</f>
        <v>0</v>
      </c>
      <c r="CF11" s="5765" t="str">
        <f t="shared" si="2"/>
        <v>WRONG</v>
      </c>
      <c r="CG11" s="4808"/>
      <c r="CH11" s="4809"/>
      <c r="CI11" s="5764">
        <f t="shared" ref="CI11:CI12" si="7">AZ11-CJ11-CK11</f>
        <v>0</v>
      </c>
      <c r="CJ11" s="3278"/>
      <c r="CK11" s="3278"/>
      <c r="CL11" s="5763">
        <f t="shared" ref="CL11:CL12" si="8">SUM(CI11:CK11)</f>
        <v>0</v>
      </c>
      <c r="CM11" s="5764">
        <f t="shared" ref="CM11:CM12" si="9">AY11-CN11-CO11</f>
        <v>0</v>
      </c>
      <c r="CN11" s="3278"/>
      <c r="CO11" s="3278"/>
      <c r="CP11" s="5763">
        <f t="shared" ref="CP11:CP12" si="10">SUM(CM11:CO11)</f>
        <v>0</v>
      </c>
      <c r="CQ11" s="1960"/>
      <c r="CR11" s="1960"/>
      <c r="CS11" s="1960"/>
      <c r="CT11" s="1960"/>
      <c r="CU11" s="1960"/>
      <c r="CV11" s="1960"/>
      <c r="CW11" s="1960"/>
      <c r="CX11" s="1960"/>
      <c r="CY11" s="1960"/>
      <c r="CZ11" s="1960"/>
      <c r="DA11" s="1960"/>
      <c r="DB11" s="1960"/>
      <c r="DC11" s="1960"/>
      <c r="DD11" s="1960"/>
      <c r="DE11" s="1960"/>
      <c r="DF11" s="1960"/>
      <c r="DG11" s="1960"/>
      <c r="DH11" s="1960"/>
    </row>
    <row r="12" spans="1:112" ht="37.5" customHeight="1" thickBot="1">
      <c r="A12" s="7154"/>
      <c r="B12" s="7155"/>
      <c r="C12" s="7157"/>
      <c r="D12" s="5772" t="str" cm="1">
        <f t="array" ref="D12">_xlfn.XLOOKUP(1, (INDEX(التشكيل_القديم!$L$71:$S$180, ,6)=C10) * (INDEX(التشكيل_القديم!$L$71:$S$180, ,7)="عضو يسار"), INDEX(التشكيل_القديم!$L$71:$S$180, ,2))</f>
        <v>علاء الدين عصام عبد العزيز علي</v>
      </c>
      <c r="E12" s="4722"/>
      <c r="F12" s="4722"/>
      <c r="G12" s="4722"/>
      <c r="H12" s="4722"/>
      <c r="I12" s="4723"/>
      <c r="J12" s="4687"/>
      <c r="K12" s="3288" t="s">
        <v>33</v>
      </c>
      <c r="L12" s="7160"/>
      <c r="M12" s="7160"/>
      <c r="N12" s="5766">
        <f>الاعدادات!$D$10</f>
        <v>2026</v>
      </c>
      <c r="O12" s="4976">
        <v>45</v>
      </c>
      <c r="P12" s="3280"/>
      <c r="Q12" s="3280"/>
      <c r="R12" s="3280"/>
      <c r="S12" s="3280"/>
      <c r="T12" s="3280"/>
      <c r="U12" s="3280"/>
      <c r="V12" s="3280"/>
      <c r="W12" s="3280"/>
      <c r="X12" s="3281"/>
      <c r="Y12" s="3280"/>
      <c r="Z12" s="3280"/>
      <c r="AA12" s="3280"/>
      <c r="AB12" s="5767">
        <f>AA12+Z12+W12+V12+U12+T12+S12+R12+Q12+P12+O12-Y12</f>
        <v>45</v>
      </c>
      <c r="AC12" s="3979"/>
      <c r="AD12" s="3979"/>
      <c r="AE12" s="5753" cm="1">
        <f t="array" ref="AE12">SUM(C21:I21+AE21:AK21+C26:I26+AE26:AK26)</f>
        <v>0</v>
      </c>
      <c r="AF12" s="5754">
        <f>SUM(J21:N21,AL21:AP21,J26:N26,AL26:AP26)</f>
        <v>0</v>
      </c>
      <c r="AG12" s="5754">
        <f>O21+AQ21+O26+AQ26</f>
        <v>0</v>
      </c>
      <c r="AH12" s="5755">
        <f>SUM(AE12:AG12)</f>
        <v>0</v>
      </c>
      <c r="AI12" s="5756">
        <f t="shared" si="0"/>
        <v>0</v>
      </c>
      <c r="AJ12" s="5754">
        <f t="shared" si="0"/>
        <v>0</v>
      </c>
      <c r="AK12" s="5754">
        <f t="shared" si="0"/>
        <v>0</v>
      </c>
      <c r="AL12" s="5754">
        <f t="shared" si="0"/>
        <v>0</v>
      </c>
      <c r="AM12" s="5754">
        <f t="shared" si="0"/>
        <v>0</v>
      </c>
      <c r="AN12" s="5754">
        <f t="shared" si="0"/>
        <v>0</v>
      </c>
      <c r="AO12" s="5757">
        <f>SUM(AJ12:AN12)</f>
        <v>0</v>
      </c>
      <c r="AP12" s="5754">
        <f t="shared" si="1"/>
        <v>0</v>
      </c>
      <c r="AQ12" s="5754">
        <f t="shared" si="1"/>
        <v>0</v>
      </c>
      <c r="AR12" s="5754">
        <f t="shared" si="1"/>
        <v>0</v>
      </c>
      <c r="AS12" s="5758">
        <f>SUM(AP12:AR12)</f>
        <v>0</v>
      </c>
      <c r="AT12" s="5759">
        <f>Z21+BB21+Z26+BB26</f>
        <v>0</v>
      </c>
      <c r="AU12" s="5760">
        <f>AT12+AS12+AO12+AI12+AH12</f>
        <v>0</v>
      </c>
      <c r="AV12" s="4778"/>
      <c r="AW12" s="5754">
        <f>AB21+BD21+AB26+BD26</f>
        <v>0</v>
      </c>
      <c r="AX12" s="5754">
        <f>AC21+BE21+AC26+BE26</f>
        <v>0</v>
      </c>
      <c r="AY12" s="4778"/>
      <c r="AZ12" s="4778"/>
      <c r="BA12" s="5769">
        <f>SUM(AV12:AZ12)</f>
        <v>0</v>
      </c>
      <c r="BB12" s="4778"/>
      <c r="BC12" s="5770">
        <f>BA12+AU12+AD12+AC12-AB12</f>
        <v>-45</v>
      </c>
      <c r="BD12" s="3978"/>
      <c r="BE12" s="3978"/>
      <c r="BF12" s="3978"/>
      <c r="BG12" s="3283"/>
      <c r="BH12" s="4836">
        <f>الاعدادات!$D$10</f>
        <v>2026</v>
      </c>
      <c r="BI12" s="5762">
        <f>(AO12+AI12) -BJ12-BK12</f>
        <v>0</v>
      </c>
      <c r="BJ12" s="3278"/>
      <c r="BK12" s="3278"/>
      <c r="BL12" s="5763">
        <f>SUM(BI12:BK12)</f>
        <v>0</v>
      </c>
      <c r="BM12" s="850">
        <f>AV12-BN12-BO12</f>
        <v>0</v>
      </c>
      <c r="BN12" s="3278"/>
      <c r="BO12" s="3278"/>
      <c r="BP12" s="5763">
        <f>SUM(BM12:BO12)</f>
        <v>0</v>
      </c>
      <c r="BQ12" s="850">
        <f>AW12-BR12-BS12</f>
        <v>0</v>
      </c>
      <c r="BR12" s="3278"/>
      <c r="BS12" s="3279"/>
      <c r="BT12" s="5763">
        <f>BS12+BR12+BQ12</f>
        <v>0</v>
      </c>
      <c r="BU12" s="850">
        <f>AX12-BV12</f>
        <v>0</v>
      </c>
      <c r="BV12" s="3278"/>
      <c r="BW12" s="5763">
        <f t="shared" si="3"/>
        <v>0</v>
      </c>
      <c r="BX12" s="5764">
        <f t="shared" si="4"/>
        <v>0</v>
      </c>
      <c r="BY12" s="5764">
        <f t="shared" si="5"/>
        <v>0</v>
      </c>
      <c r="BZ12" s="5764">
        <f t="shared" si="6"/>
        <v>0</v>
      </c>
      <c r="CA12" s="5763">
        <f>SUM(BX12:BZ12)</f>
        <v>0</v>
      </c>
      <c r="CB12" s="850">
        <f>BI12+BM12+BQ12+BU12+BX12</f>
        <v>0</v>
      </c>
      <c r="CC12" s="851">
        <f>BJ12+BN12+BR12+BY12+BV12</f>
        <v>0</v>
      </c>
      <c r="CD12" s="851">
        <f>BZ12+BS12+BO12+BK12</f>
        <v>0</v>
      </c>
      <c r="CE12" s="5763">
        <f>SUM(CB12:CD12)</f>
        <v>0</v>
      </c>
      <c r="CF12" s="5765" t="str">
        <f>IF(AND(BC12=0,BI12&gt;=0,BM12&gt;=0,BQ12&gt;=0,BU12&gt;=0,BX12&gt;=0),"OK","WRONG")</f>
        <v>WRONG</v>
      </c>
      <c r="CG12" s="4808"/>
      <c r="CH12" s="4809"/>
      <c r="CI12" s="5764">
        <f t="shared" si="7"/>
        <v>0</v>
      </c>
      <c r="CJ12" s="3278"/>
      <c r="CK12" s="3278"/>
      <c r="CL12" s="5763">
        <f t="shared" si="8"/>
        <v>0</v>
      </c>
      <c r="CM12" s="5764">
        <f t="shared" si="9"/>
        <v>0</v>
      </c>
      <c r="CN12" s="3278"/>
      <c r="CO12" s="3278"/>
      <c r="CP12" s="5763">
        <f t="shared" si="10"/>
        <v>0</v>
      </c>
      <c r="CQ12" s="1960"/>
      <c r="CR12" s="1960"/>
      <c r="CS12" s="1960"/>
      <c r="CT12" s="1960"/>
      <c r="CU12" s="1960"/>
      <c r="CV12" s="1960"/>
      <c r="CW12" s="1960"/>
      <c r="CX12" s="1960"/>
      <c r="CY12" s="1960"/>
      <c r="CZ12" s="1960"/>
      <c r="DA12" s="1960"/>
      <c r="DB12" s="1960"/>
      <c r="DC12" s="1960"/>
      <c r="DD12" s="1960"/>
      <c r="DE12" s="1960"/>
      <c r="DF12" s="1960"/>
      <c r="DG12" s="1960"/>
      <c r="DH12" s="1960"/>
    </row>
    <row r="13" spans="1:112" ht="37.5" customHeight="1" thickBot="1">
      <c r="A13" s="7154"/>
      <c r="B13" s="7155"/>
      <c r="C13" s="7158"/>
      <c r="D13" s="5772" t="str" cm="1">
        <f t="array" ref="D13">_xlfn.XLOOKUP(1, (INDEX(التشكيل_القديم!$L$71:$S$180, ,6)=C10) * (INDEX(التشكيل_القديم!$L$71:$S$180, ,7)="عضو يسار اليسار"), INDEX(التشكيل_القديم!$L$71:$S$180, ,2),"")</f>
        <v/>
      </c>
      <c r="E13" s="4722"/>
      <c r="F13" s="4722"/>
      <c r="G13" s="4722"/>
      <c r="H13" s="4722"/>
      <c r="I13" s="4723"/>
      <c r="J13" s="4688"/>
      <c r="K13" s="3293" t="s">
        <v>63</v>
      </c>
      <c r="L13" s="7161"/>
      <c r="M13" s="7161"/>
      <c r="N13" s="5281" t="s">
        <v>181</v>
      </c>
      <c r="O13" s="5773">
        <f>SUM(O10:O12)</f>
        <v>65</v>
      </c>
      <c r="P13" s="5773">
        <f t="shared" ref="P13:BC13" si="11">SUM(P10:P12)</f>
        <v>0</v>
      </c>
      <c r="Q13" s="5773">
        <f t="shared" si="11"/>
        <v>0</v>
      </c>
      <c r="R13" s="5773">
        <f t="shared" si="11"/>
        <v>0</v>
      </c>
      <c r="S13" s="5773">
        <f t="shared" si="11"/>
        <v>0</v>
      </c>
      <c r="T13" s="5773">
        <f t="shared" si="11"/>
        <v>0</v>
      </c>
      <c r="U13" s="5773">
        <f t="shared" si="11"/>
        <v>0</v>
      </c>
      <c r="V13" s="5773">
        <f t="shared" si="11"/>
        <v>0</v>
      </c>
      <c r="W13" s="5773">
        <f t="shared" si="11"/>
        <v>0</v>
      </c>
      <c r="X13" s="5773">
        <f t="shared" si="11"/>
        <v>0</v>
      </c>
      <c r="Y13" s="5773">
        <f t="shared" si="11"/>
        <v>0</v>
      </c>
      <c r="Z13" s="5773">
        <f t="shared" si="11"/>
        <v>0</v>
      </c>
      <c r="AA13" s="5773">
        <f t="shared" si="11"/>
        <v>0</v>
      </c>
      <c r="AB13" s="5773">
        <f>SUM(AB10:AB12)</f>
        <v>65</v>
      </c>
      <c r="AC13" s="5773">
        <f t="shared" si="11"/>
        <v>0</v>
      </c>
      <c r="AD13" s="5773">
        <f t="shared" si="11"/>
        <v>0</v>
      </c>
      <c r="AE13" s="5773">
        <f t="shared" si="11"/>
        <v>0</v>
      </c>
      <c r="AF13" s="5773">
        <f t="shared" si="11"/>
        <v>0</v>
      </c>
      <c r="AG13" s="5773">
        <f t="shared" si="11"/>
        <v>0</v>
      </c>
      <c r="AH13" s="5773">
        <f t="shared" si="11"/>
        <v>0</v>
      </c>
      <c r="AI13" s="5773">
        <f t="shared" si="11"/>
        <v>0</v>
      </c>
      <c r="AJ13" s="5773">
        <f t="shared" si="11"/>
        <v>0</v>
      </c>
      <c r="AK13" s="5773">
        <f t="shared" si="11"/>
        <v>0</v>
      </c>
      <c r="AL13" s="5773">
        <f t="shared" si="11"/>
        <v>0</v>
      </c>
      <c r="AM13" s="5773">
        <f t="shared" si="11"/>
        <v>0</v>
      </c>
      <c r="AN13" s="5773">
        <f t="shared" si="11"/>
        <v>0</v>
      </c>
      <c r="AO13" s="5773">
        <f t="shared" si="11"/>
        <v>0</v>
      </c>
      <c r="AP13" s="5773">
        <f t="shared" si="11"/>
        <v>0</v>
      </c>
      <c r="AQ13" s="5773">
        <f t="shared" si="11"/>
        <v>0</v>
      </c>
      <c r="AR13" s="5773">
        <f t="shared" si="11"/>
        <v>0</v>
      </c>
      <c r="AS13" s="5773">
        <f t="shared" si="11"/>
        <v>0</v>
      </c>
      <c r="AT13" s="5773">
        <f t="shared" si="11"/>
        <v>0</v>
      </c>
      <c r="AU13" s="5773">
        <f t="shared" si="11"/>
        <v>0</v>
      </c>
      <c r="AV13" s="5773">
        <f t="shared" si="11"/>
        <v>0</v>
      </c>
      <c r="AW13" s="5773">
        <f t="shared" si="11"/>
        <v>0</v>
      </c>
      <c r="AX13" s="5773">
        <f t="shared" si="11"/>
        <v>0</v>
      </c>
      <c r="AY13" s="5773">
        <f t="shared" si="11"/>
        <v>0</v>
      </c>
      <c r="AZ13" s="5773">
        <f t="shared" si="11"/>
        <v>0</v>
      </c>
      <c r="BA13" s="5773">
        <f t="shared" si="11"/>
        <v>0</v>
      </c>
      <c r="BB13" s="5773">
        <f t="shared" si="11"/>
        <v>0</v>
      </c>
      <c r="BC13" s="5773">
        <f t="shared" si="11"/>
        <v>-65</v>
      </c>
      <c r="BD13" s="3978"/>
      <c r="BE13" s="3978"/>
      <c r="BF13" s="3978"/>
      <c r="BG13" s="3283"/>
      <c r="BH13" s="4712" t="s">
        <v>106</v>
      </c>
      <c r="BI13" s="5774">
        <f>SUM(BI10:BI12)</f>
        <v>0</v>
      </c>
      <c r="BJ13" s="5774">
        <f t="shared" ref="BJ13:CE13" si="12">SUM(BJ10:BJ12)</f>
        <v>0</v>
      </c>
      <c r="BK13" s="5774">
        <f t="shared" si="12"/>
        <v>0</v>
      </c>
      <c r="BL13" s="5775">
        <f t="shared" si="12"/>
        <v>0</v>
      </c>
      <c r="BM13" s="5774">
        <f t="shared" si="12"/>
        <v>0</v>
      </c>
      <c r="BN13" s="5774">
        <f t="shared" si="12"/>
        <v>0</v>
      </c>
      <c r="BO13" s="5774">
        <f t="shared" si="12"/>
        <v>0</v>
      </c>
      <c r="BP13" s="5775">
        <f t="shared" si="12"/>
        <v>0</v>
      </c>
      <c r="BQ13" s="5774">
        <f t="shared" si="12"/>
        <v>0</v>
      </c>
      <c r="BR13" s="5774">
        <f t="shared" si="12"/>
        <v>0</v>
      </c>
      <c r="BS13" s="5774">
        <f t="shared" si="12"/>
        <v>0</v>
      </c>
      <c r="BT13" s="5775">
        <f t="shared" si="12"/>
        <v>0</v>
      </c>
      <c r="BU13" s="5774">
        <f t="shared" si="12"/>
        <v>0</v>
      </c>
      <c r="BV13" s="5774">
        <f t="shared" si="12"/>
        <v>0</v>
      </c>
      <c r="BW13" s="5763">
        <f t="shared" si="3"/>
        <v>0</v>
      </c>
      <c r="BX13" s="5774">
        <f t="shared" si="12"/>
        <v>0</v>
      </c>
      <c r="BY13" s="5774">
        <f t="shared" si="12"/>
        <v>0</v>
      </c>
      <c r="BZ13" s="5774">
        <f t="shared" si="12"/>
        <v>0</v>
      </c>
      <c r="CA13" s="5775">
        <f t="shared" si="12"/>
        <v>0</v>
      </c>
      <c r="CB13" s="5774">
        <f t="shared" si="12"/>
        <v>0</v>
      </c>
      <c r="CC13" s="5774">
        <f t="shared" si="12"/>
        <v>0</v>
      </c>
      <c r="CD13" s="5774">
        <f t="shared" si="12"/>
        <v>0</v>
      </c>
      <c r="CE13" s="5775">
        <f t="shared" si="12"/>
        <v>0</v>
      </c>
      <c r="CF13" s="3299"/>
      <c r="CG13" s="3283"/>
      <c r="CH13" s="4809"/>
      <c r="CI13" s="5776">
        <f t="shared" ref="CI13:CL13" si="13">SUM(CI10:CI12)</f>
        <v>0</v>
      </c>
      <c r="CJ13" s="5774">
        <f t="shared" si="13"/>
        <v>0</v>
      </c>
      <c r="CK13" s="5774">
        <f t="shared" si="13"/>
        <v>0</v>
      </c>
      <c r="CL13" s="5775">
        <f t="shared" si="13"/>
        <v>0</v>
      </c>
      <c r="CM13" s="5777">
        <f>SUM(CM10:CM12)</f>
        <v>0</v>
      </c>
      <c r="CN13" s="5774">
        <f t="shared" ref="CN13:CP13" si="14">SUM(CN10:CN12)</f>
        <v>0</v>
      </c>
      <c r="CO13" s="5774">
        <f t="shared" si="14"/>
        <v>0</v>
      </c>
      <c r="CP13" s="5778">
        <f t="shared" si="14"/>
        <v>0</v>
      </c>
      <c r="CQ13" s="1960"/>
      <c r="CR13" s="1960"/>
      <c r="CS13" s="1960"/>
      <c r="CT13" s="1960"/>
      <c r="CU13" s="1960"/>
      <c r="CV13" s="1960"/>
      <c r="CW13" s="1960"/>
      <c r="CX13" s="1960"/>
      <c r="CY13" s="1960"/>
      <c r="CZ13" s="1960"/>
      <c r="DA13" s="1960"/>
      <c r="DB13" s="1960"/>
      <c r="DC13" s="1960"/>
      <c r="DD13" s="1960"/>
      <c r="DE13" s="1960"/>
      <c r="DF13" s="1960"/>
      <c r="DG13" s="1960"/>
      <c r="DH13" s="1960"/>
    </row>
    <row r="14" spans="1:112" ht="53.25" customHeight="1" thickBot="1">
      <c r="A14" s="3976"/>
      <c r="B14" s="4686" t="s">
        <v>604</v>
      </c>
      <c r="C14" s="4686"/>
      <c r="D14" s="4686"/>
      <c r="E14" s="4686"/>
      <c r="F14" s="4686"/>
      <c r="G14" s="4686"/>
      <c r="H14" s="4686"/>
      <c r="I14" s="4686"/>
      <c r="J14" s="4686"/>
      <c r="K14" s="4686"/>
      <c r="L14" s="4686"/>
      <c r="M14" s="4686"/>
      <c r="N14" s="4686"/>
      <c r="O14" s="4686"/>
      <c r="P14" s="4726"/>
      <c r="Q14" s="4726"/>
      <c r="R14" s="4686"/>
      <c r="S14" s="4686"/>
      <c r="T14" s="4686"/>
      <c r="U14" s="4686"/>
      <c r="V14" s="4686"/>
      <c r="W14" s="4686"/>
      <c r="X14" s="4686"/>
      <c r="Y14" s="4686"/>
      <c r="Z14" s="4726"/>
      <c r="AA14" s="4726"/>
      <c r="AB14" s="4686"/>
      <c r="AC14" s="4686"/>
      <c r="AD14" s="4686"/>
      <c r="AE14" s="4686"/>
      <c r="AF14" s="4686"/>
      <c r="AG14" s="4686"/>
      <c r="AH14" s="4686"/>
      <c r="AI14" s="4686"/>
      <c r="AJ14" s="4686"/>
      <c r="AK14" s="4686"/>
      <c r="AL14" s="4686"/>
      <c r="AM14" s="4686"/>
      <c r="AN14" s="4686"/>
      <c r="AO14" s="4686"/>
      <c r="AP14" s="4686"/>
      <c r="AQ14" s="4686"/>
      <c r="AR14" s="4686"/>
      <c r="AS14" s="4686"/>
      <c r="AT14" s="4686"/>
      <c r="AU14" s="4686"/>
      <c r="AV14" s="4686"/>
      <c r="AW14" s="4686"/>
      <c r="AX14" s="4686"/>
      <c r="AY14" s="4686"/>
      <c r="AZ14" s="4686"/>
      <c r="BA14" s="4686"/>
      <c r="BB14" s="4686"/>
      <c r="BC14" s="4686"/>
      <c r="BD14" s="4686"/>
      <c r="BE14" s="4686"/>
      <c r="BF14" s="4686"/>
      <c r="BG14" s="3267"/>
      <c r="BH14" s="3271"/>
      <c r="BI14" s="3271"/>
      <c r="BJ14" s="3271"/>
      <c r="BK14" s="3271"/>
      <c r="BL14" s="3271"/>
      <c r="BM14" s="3271"/>
      <c r="BN14" s="3271"/>
      <c r="BO14" s="3271"/>
      <c r="BP14" s="3271"/>
      <c r="BQ14" s="3271"/>
      <c r="BR14" s="3271"/>
      <c r="BS14" s="3271"/>
      <c r="BT14" s="3271"/>
      <c r="BU14" s="3271"/>
      <c r="BV14" s="3271"/>
      <c r="BW14" s="3271"/>
      <c r="BX14" s="3271"/>
      <c r="BY14" s="3271"/>
      <c r="BZ14" s="3271"/>
      <c r="CA14" s="7140"/>
      <c r="CB14" s="7140"/>
      <c r="CC14" s="7140"/>
      <c r="CD14" s="7140"/>
      <c r="CE14" s="3271"/>
      <c r="CF14" s="3272"/>
      <c r="CG14" s="3272"/>
      <c r="CH14" s="3272"/>
      <c r="CI14" s="3272"/>
      <c r="CJ14" s="3272"/>
      <c r="CK14" s="3272"/>
      <c r="CL14" s="3272"/>
      <c r="CM14" s="3272"/>
      <c r="CN14" s="3272"/>
      <c r="CO14" s="3272"/>
      <c r="CP14" s="1960"/>
      <c r="CQ14" s="1960"/>
      <c r="CR14" s="1960"/>
      <c r="CS14" s="1960"/>
      <c r="CT14" s="1960"/>
      <c r="CU14" s="1960"/>
      <c r="CV14" s="1960"/>
      <c r="CW14" s="1960"/>
      <c r="CX14" s="1960"/>
      <c r="CY14" s="1960"/>
      <c r="CZ14" s="1960"/>
      <c r="DA14" s="1960"/>
      <c r="DB14" s="1960"/>
      <c r="DC14" s="1960"/>
      <c r="DD14" s="1960"/>
      <c r="DE14" s="1960"/>
      <c r="DF14" s="1960"/>
      <c r="DG14" s="1960"/>
      <c r="DH14" s="1960"/>
    </row>
    <row r="15" spans="1:112" ht="33.75" customHeight="1" thickBot="1">
      <c r="A15" s="3976"/>
      <c r="B15" s="4883"/>
      <c r="C15" s="4884" t="s">
        <v>100</v>
      </c>
      <c r="D15" s="4885"/>
      <c r="E15" s="4885"/>
      <c r="F15" s="4885"/>
      <c r="G15" s="4885"/>
      <c r="H15" s="4885"/>
      <c r="I15" s="4885"/>
      <c r="J15" s="4885"/>
      <c r="K15" s="4885"/>
      <c r="L15" s="4885"/>
      <c r="M15" s="4885"/>
      <c r="N15" s="4885"/>
      <c r="O15" s="4886"/>
      <c r="P15" s="4886"/>
      <c r="Q15" s="4887"/>
      <c r="R15" s="4888" t="s">
        <v>103</v>
      </c>
      <c r="S15" s="4889"/>
      <c r="T15" s="4889"/>
      <c r="U15" s="4889"/>
      <c r="V15" s="4890"/>
      <c r="W15" s="4889" t="s">
        <v>104</v>
      </c>
      <c r="X15" s="4889"/>
      <c r="Y15" s="4890"/>
      <c r="Z15" s="4891"/>
      <c r="AA15" s="4892"/>
      <c r="AB15" s="4893" t="s">
        <v>99</v>
      </c>
      <c r="AC15" s="4894"/>
      <c r="AD15" s="4895"/>
      <c r="AE15" s="4884" t="s">
        <v>100</v>
      </c>
      <c r="AF15" s="4885"/>
      <c r="AG15" s="4885"/>
      <c r="AH15" s="4885"/>
      <c r="AI15" s="4885"/>
      <c r="AJ15" s="4885"/>
      <c r="AK15" s="4885"/>
      <c r="AL15" s="4885"/>
      <c r="AM15" s="4885"/>
      <c r="AN15" s="4885"/>
      <c r="AO15" s="4885"/>
      <c r="AP15" s="4885"/>
      <c r="AQ15" s="4886"/>
      <c r="AR15" s="4886"/>
      <c r="AS15" s="4887"/>
      <c r="AT15" s="4888" t="s">
        <v>103</v>
      </c>
      <c r="AU15" s="4889"/>
      <c r="AV15" s="4889"/>
      <c r="AW15" s="4889"/>
      <c r="AX15" s="4890"/>
      <c r="AY15" s="4889" t="s">
        <v>104</v>
      </c>
      <c r="AZ15" s="4889"/>
      <c r="BA15" s="4890"/>
      <c r="BB15" s="4891"/>
      <c r="BC15" s="4892"/>
      <c r="BD15" s="4893" t="s">
        <v>99</v>
      </c>
      <c r="BE15" s="4894"/>
      <c r="BF15" s="4895"/>
      <c r="BG15" s="3267"/>
      <c r="BH15" s="3267"/>
      <c r="BI15" s="4859" t="s">
        <v>1478</v>
      </c>
      <c r="BJ15" s="4860"/>
      <c r="BK15" s="4860"/>
      <c r="BL15" s="4860"/>
      <c r="BM15" s="4860"/>
      <c r="BN15" s="4860"/>
      <c r="BO15" s="4860"/>
      <c r="BP15" s="4861"/>
      <c r="BQ15" s="4839"/>
      <c r="BR15" s="4839"/>
      <c r="BS15" s="4862" t="s">
        <v>1477</v>
      </c>
      <c r="BT15" s="4863"/>
      <c r="BU15" s="4863"/>
      <c r="BV15" s="4863"/>
      <c r="BW15" s="4863"/>
      <c r="BX15" s="4863"/>
      <c r="BY15" s="4863"/>
      <c r="BZ15" s="4863"/>
      <c r="CA15" s="4863"/>
      <c r="CB15" s="4863"/>
      <c r="CC15" s="4863"/>
      <c r="CD15" s="4863"/>
      <c r="CE15" s="4863"/>
      <c r="CF15" s="4863"/>
      <c r="CG15" s="4863"/>
      <c r="CH15" s="4863"/>
      <c r="CI15" s="4863"/>
      <c r="CJ15" s="4863"/>
      <c r="CK15" s="4863"/>
      <c r="CL15" s="4863"/>
      <c r="CM15" s="4863"/>
      <c r="CN15" s="4863"/>
      <c r="CO15" s="4864"/>
      <c r="CP15" s="1960"/>
      <c r="CQ15" s="1960"/>
      <c r="CR15" s="1960"/>
      <c r="CS15" s="1960"/>
      <c r="CT15" s="1960"/>
      <c r="CU15" s="1960"/>
      <c r="CV15" s="1960"/>
      <c r="CW15" s="1960"/>
      <c r="CX15" s="1960"/>
      <c r="CY15" s="1960"/>
      <c r="CZ15" s="1960"/>
      <c r="DA15" s="1960"/>
      <c r="DB15" s="1960"/>
      <c r="DC15" s="1960"/>
      <c r="DD15" s="1960"/>
      <c r="DE15" s="1960"/>
      <c r="DF15" s="1960"/>
      <c r="DG15" s="1960"/>
      <c r="DH15" s="1960"/>
    </row>
    <row r="16" spans="1:112" ht="47.25" customHeight="1" thickBot="1">
      <c r="A16" s="3976"/>
      <c r="B16" s="4896"/>
      <c r="C16" s="4897" t="s">
        <v>120</v>
      </c>
      <c r="D16" s="4894"/>
      <c r="E16" s="4894"/>
      <c r="F16" s="4894"/>
      <c r="G16" s="4894"/>
      <c r="H16" s="4894"/>
      <c r="I16" s="4894"/>
      <c r="J16" s="4898" t="s">
        <v>121</v>
      </c>
      <c r="K16" s="4899"/>
      <c r="L16" s="4899"/>
      <c r="M16" s="4899"/>
      <c r="N16" s="4900"/>
      <c r="O16" s="4887"/>
      <c r="P16" s="4901"/>
      <c r="Q16" s="4902"/>
      <c r="R16" s="4903"/>
      <c r="S16" s="4904"/>
      <c r="T16" s="4904"/>
      <c r="U16" s="4904"/>
      <c r="V16" s="4905"/>
      <c r="W16" s="4904"/>
      <c r="X16" s="4904"/>
      <c r="Y16" s="4905"/>
      <c r="Z16" s="4906"/>
      <c r="AA16" s="4907"/>
      <c r="AB16" s="4908"/>
      <c r="AC16" s="4902"/>
      <c r="AD16" s="4909"/>
      <c r="AE16" s="4897" t="s">
        <v>120</v>
      </c>
      <c r="AF16" s="4894"/>
      <c r="AG16" s="4894"/>
      <c r="AH16" s="4894"/>
      <c r="AI16" s="4894"/>
      <c r="AJ16" s="4894"/>
      <c r="AK16" s="4894"/>
      <c r="AL16" s="4898" t="s">
        <v>121</v>
      </c>
      <c r="AM16" s="4899"/>
      <c r="AN16" s="4899"/>
      <c r="AO16" s="4899"/>
      <c r="AP16" s="4900"/>
      <c r="AQ16" s="4887"/>
      <c r="AR16" s="4901"/>
      <c r="AS16" s="4902"/>
      <c r="AT16" s="4903"/>
      <c r="AU16" s="4904"/>
      <c r="AV16" s="4904"/>
      <c r="AW16" s="4904"/>
      <c r="AX16" s="4905"/>
      <c r="AY16" s="4904"/>
      <c r="AZ16" s="4904"/>
      <c r="BA16" s="4905"/>
      <c r="BB16" s="4906"/>
      <c r="BC16" s="4907"/>
      <c r="BD16" s="4908"/>
      <c r="BE16" s="4902"/>
      <c r="BF16" s="4909"/>
      <c r="BG16" s="3267"/>
      <c r="BH16" s="3267"/>
      <c r="BI16" s="4865"/>
      <c r="BJ16" s="4866"/>
      <c r="BK16" s="4866"/>
      <c r="BL16" s="4866"/>
      <c r="BM16" s="4866"/>
      <c r="BN16" s="4866"/>
      <c r="BO16" s="4866"/>
      <c r="BP16" s="4867"/>
      <c r="BQ16" s="4868"/>
      <c r="BR16" s="4868"/>
      <c r="BS16" s="4869"/>
      <c r="BT16" s="4870"/>
      <c r="BU16" s="4870"/>
      <c r="BV16" s="4870"/>
      <c r="BW16" s="4870"/>
      <c r="BX16" s="4870"/>
      <c r="BY16" s="4870"/>
      <c r="BZ16" s="4870"/>
      <c r="CA16" s="4870"/>
      <c r="CB16" s="4870"/>
      <c r="CC16" s="4870"/>
      <c r="CD16" s="4870"/>
      <c r="CE16" s="4870"/>
      <c r="CF16" s="4870"/>
      <c r="CG16" s="4870"/>
      <c r="CH16" s="4870"/>
      <c r="CI16" s="4870"/>
      <c r="CJ16" s="4870"/>
      <c r="CK16" s="4870"/>
      <c r="CL16" s="4870"/>
      <c r="CM16" s="4870"/>
      <c r="CN16" s="4870"/>
      <c r="CO16" s="4871"/>
      <c r="CP16" s="1960"/>
      <c r="CQ16" s="1960"/>
      <c r="CR16" s="1960"/>
      <c r="CS16" s="1960"/>
      <c r="CT16" s="1960"/>
      <c r="CU16" s="1960"/>
      <c r="CV16" s="1960"/>
      <c r="CW16" s="1960"/>
      <c r="CX16" s="1960"/>
      <c r="CY16" s="1960"/>
      <c r="CZ16" s="1960"/>
      <c r="DA16" s="1960"/>
      <c r="DB16" s="1960"/>
      <c r="DC16" s="1960"/>
      <c r="DD16" s="1960"/>
      <c r="DE16" s="1960"/>
      <c r="DF16" s="1960"/>
      <c r="DG16" s="1960"/>
      <c r="DH16" s="1960"/>
    </row>
    <row r="17" spans="1:112" ht="169.8" thickBot="1">
      <c r="A17" s="3976"/>
      <c r="B17" s="4910" t="s">
        <v>92</v>
      </c>
      <c r="C17" s="4911" t="s">
        <v>151</v>
      </c>
      <c r="D17" s="4912" t="s">
        <v>152</v>
      </c>
      <c r="E17" s="4912" t="s">
        <v>153</v>
      </c>
      <c r="F17" s="4913" t="s">
        <v>154</v>
      </c>
      <c r="G17" s="4913" t="s">
        <v>155</v>
      </c>
      <c r="H17" s="4913" t="s">
        <v>156</v>
      </c>
      <c r="I17" s="4914" t="s">
        <v>157</v>
      </c>
      <c r="J17" s="4915" t="s">
        <v>158</v>
      </c>
      <c r="K17" s="4916" t="s">
        <v>159</v>
      </c>
      <c r="L17" s="4913" t="s">
        <v>160</v>
      </c>
      <c r="M17" s="4913" t="s">
        <v>161</v>
      </c>
      <c r="N17" s="4917" t="s">
        <v>162</v>
      </c>
      <c r="O17" s="4918" t="s">
        <v>122</v>
      </c>
      <c r="P17" s="4919" t="s">
        <v>101</v>
      </c>
      <c r="Q17" s="4887" t="s">
        <v>102</v>
      </c>
      <c r="R17" s="4920" t="s">
        <v>123</v>
      </c>
      <c r="S17" s="4921" t="s">
        <v>124</v>
      </c>
      <c r="T17" s="4922" t="s">
        <v>125</v>
      </c>
      <c r="U17" s="4923" t="s">
        <v>126</v>
      </c>
      <c r="V17" s="4924" t="s">
        <v>127</v>
      </c>
      <c r="W17" s="4925" t="s">
        <v>128</v>
      </c>
      <c r="X17" s="4926" t="s">
        <v>129</v>
      </c>
      <c r="Y17" s="4927" t="s">
        <v>130</v>
      </c>
      <c r="Z17" s="4928" t="s">
        <v>105</v>
      </c>
      <c r="AA17" s="4929" t="s">
        <v>106</v>
      </c>
      <c r="AB17" s="4930" t="s">
        <v>131</v>
      </c>
      <c r="AC17" s="4918" t="s">
        <v>114</v>
      </c>
      <c r="AD17" s="4931" t="s">
        <v>1584</v>
      </c>
      <c r="AE17" s="4911" t="s">
        <v>151</v>
      </c>
      <c r="AF17" s="4912" t="s">
        <v>152</v>
      </c>
      <c r="AG17" s="4912" t="s">
        <v>153</v>
      </c>
      <c r="AH17" s="4913" t="s">
        <v>154</v>
      </c>
      <c r="AI17" s="4913" t="s">
        <v>155</v>
      </c>
      <c r="AJ17" s="4913" t="s">
        <v>156</v>
      </c>
      <c r="AK17" s="4914" t="s">
        <v>157</v>
      </c>
      <c r="AL17" s="4915" t="s">
        <v>158</v>
      </c>
      <c r="AM17" s="4916" t="s">
        <v>159</v>
      </c>
      <c r="AN17" s="4913" t="s">
        <v>160</v>
      </c>
      <c r="AO17" s="4913" t="s">
        <v>161</v>
      </c>
      <c r="AP17" s="4917" t="s">
        <v>162</v>
      </c>
      <c r="AQ17" s="4918" t="s">
        <v>122</v>
      </c>
      <c r="AR17" s="4919" t="s">
        <v>101</v>
      </c>
      <c r="AS17" s="4887" t="s">
        <v>102</v>
      </c>
      <c r="AT17" s="4920" t="s">
        <v>123</v>
      </c>
      <c r="AU17" s="4921" t="s">
        <v>124</v>
      </c>
      <c r="AV17" s="4922" t="s">
        <v>125</v>
      </c>
      <c r="AW17" s="4923" t="s">
        <v>126</v>
      </c>
      <c r="AX17" s="4924" t="s">
        <v>127</v>
      </c>
      <c r="AY17" s="4925" t="s">
        <v>128</v>
      </c>
      <c r="AZ17" s="4926" t="s">
        <v>129</v>
      </c>
      <c r="BA17" s="4927" t="s">
        <v>130</v>
      </c>
      <c r="BB17" s="4928" t="s">
        <v>105</v>
      </c>
      <c r="BC17" s="4929" t="s">
        <v>106</v>
      </c>
      <c r="BD17" s="4930" t="s">
        <v>131</v>
      </c>
      <c r="BE17" s="4918" t="s">
        <v>114</v>
      </c>
      <c r="BF17" s="4931" t="s">
        <v>1584</v>
      </c>
      <c r="BG17" s="3267"/>
      <c r="BH17" s="3267"/>
      <c r="BI17" s="4872"/>
      <c r="BJ17" s="4873"/>
      <c r="BK17" s="4873"/>
      <c r="BL17" s="4873"/>
      <c r="BM17" s="4873"/>
      <c r="BN17" s="4873"/>
      <c r="BO17" s="4873"/>
      <c r="BP17" s="4874"/>
      <c r="BQ17" s="4868"/>
      <c r="BR17" s="4868"/>
      <c r="BS17" s="4875"/>
      <c r="BT17" s="4876"/>
      <c r="BU17" s="4876"/>
      <c r="BV17" s="4876"/>
      <c r="BW17" s="4876"/>
      <c r="BX17" s="4876"/>
      <c r="BY17" s="4876"/>
      <c r="BZ17" s="4876"/>
      <c r="CA17" s="4876"/>
      <c r="CB17" s="4876"/>
      <c r="CC17" s="4876"/>
      <c r="CD17" s="4876"/>
      <c r="CE17" s="4876"/>
      <c r="CF17" s="4876"/>
      <c r="CG17" s="4876"/>
      <c r="CH17" s="4876"/>
      <c r="CI17" s="4876"/>
      <c r="CJ17" s="4876"/>
      <c r="CK17" s="4876"/>
      <c r="CL17" s="4876"/>
      <c r="CM17" s="4876"/>
      <c r="CN17" s="4876"/>
      <c r="CO17" s="4877"/>
      <c r="CP17" s="1960"/>
      <c r="CQ17" s="1960"/>
      <c r="CR17" s="1960"/>
      <c r="CS17" s="1960"/>
      <c r="CT17" s="1960"/>
      <c r="CU17" s="1960"/>
      <c r="CV17" s="1960"/>
      <c r="CW17" s="1960"/>
      <c r="CX17" s="1960"/>
      <c r="CY17" s="1960"/>
      <c r="CZ17" s="1960"/>
      <c r="DA17" s="1960"/>
      <c r="DB17" s="1960"/>
      <c r="DC17" s="1960"/>
      <c r="DD17" s="1960"/>
      <c r="DE17" s="1960"/>
      <c r="DF17" s="1960"/>
      <c r="DG17" s="1960"/>
      <c r="DH17" s="1960"/>
    </row>
    <row r="18" spans="1:112" ht="45" customHeight="1" thickBot="1">
      <c r="A18" s="3976"/>
      <c r="B18" s="4697"/>
      <c r="C18" s="5779" t="str">
        <f>"رئيس الدائرة" &amp; "     /   " &amp;D10</f>
        <v>رئيس الدائرة     /   عمرو احمد محمد احمد سليمان</v>
      </c>
      <c r="D18" s="4693"/>
      <c r="E18" s="4693"/>
      <c r="F18" s="4693"/>
      <c r="G18" s="4693"/>
      <c r="H18" s="4693"/>
      <c r="I18" s="4693"/>
      <c r="J18" s="4693"/>
      <c r="K18" s="4693"/>
      <c r="L18" s="4693"/>
      <c r="M18" s="4693"/>
      <c r="N18" s="4693"/>
      <c r="O18" s="4727"/>
      <c r="P18" s="4727"/>
      <c r="Q18" s="4727"/>
      <c r="R18" s="4693"/>
      <c r="S18" s="4693"/>
      <c r="T18" s="4693"/>
      <c r="U18" s="4693"/>
      <c r="V18" s="4693"/>
      <c r="W18" s="4693"/>
      <c r="X18" s="4693"/>
      <c r="Y18" s="4693"/>
      <c r="Z18" s="4727"/>
      <c r="AA18" s="4727"/>
      <c r="AB18" s="4727"/>
      <c r="AC18" s="4693"/>
      <c r="AD18" s="4694"/>
      <c r="AE18" s="5779" t="str">
        <f>"عضو يمين "  &amp; "     /   " &amp;D11</f>
        <v>عضو يمين      /   هند محمد ابراهيم ابوسيف</v>
      </c>
      <c r="AF18" s="4693"/>
      <c r="AG18" s="4693"/>
      <c r="AH18" s="4693"/>
      <c r="AI18" s="4693"/>
      <c r="AJ18" s="4693"/>
      <c r="AK18" s="4693"/>
      <c r="AL18" s="4693"/>
      <c r="AM18" s="4693"/>
      <c r="AN18" s="4693"/>
      <c r="AO18" s="4693"/>
      <c r="AP18" s="4693"/>
      <c r="AQ18" s="4727"/>
      <c r="AR18" s="4727"/>
      <c r="AS18" s="4727"/>
      <c r="AT18" s="4693"/>
      <c r="AU18" s="4693"/>
      <c r="AV18" s="4693"/>
      <c r="AW18" s="4693"/>
      <c r="AX18" s="4693"/>
      <c r="AY18" s="4693"/>
      <c r="AZ18" s="4693"/>
      <c r="BA18" s="4693"/>
      <c r="BB18" s="4727"/>
      <c r="BC18" s="4727"/>
      <c r="BD18" s="4727"/>
      <c r="BE18" s="4693"/>
      <c r="BF18" s="4694"/>
      <c r="BG18" s="3267"/>
      <c r="BH18" s="3267"/>
      <c r="BI18" s="7141" t="s">
        <v>163</v>
      </c>
      <c r="BJ18" s="7144" t="s">
        <v>1480</v>
      </c>
      <c r="BK18" s="7144" t="s">
        <v>196</v>
      </c>
      <c r="BL18" s="7144" t="s">
        <v>1481</v>
      </c>
      <c r="BM18" s="7144" t="s">
        <v>1482</v>
      </c>
      <c r="BN18" s="7144" t="s">
        <v>1168</v>
      </c>
      <c r="BO18" s="7144" t="s">
        <v>206</v>
      </c>
      <c r="BP18" s="7147"/>
      <c r="BQ18" s="4878"/>
      <c r="BR18" s="4878"/>
      <c r="BS18" s="7193" t="s">
        <v>23</v>
      </c>
      <c r="BT18" s="7194"/>
      <c r="BU18" s="7194"/>
      <c r="BV18" s="7194"/>
      <c r="BW18" s="7194"/>
      <c r="BX18" s="7195"/>
      <c r="BY18" s="7193" t="s">
        <v>33</v>
      </c>
      <c r="BZ18" s="7194"/>
      <c r="CA18" s="7194"/>
      <c r="CB18" s="7195"/>
      <c r="CC18" s="7193" t="s">
        <v>184</v>
      </c>
      <c r="CD18" s="7194"/>
      <c r="CE18" s="7194"/>
      <c r="CF18" s="7195"/>
      <c r="CG18" s="7193" t="s">
        <v>185</v>
      </c>
      <c r="CH18" s="7194"/>
      <c r="CI18" s="7194"/>
      <c r="CJ18" s="7195"/>
      <c r="CK18" s="4966"/>
      <c r="CL18" s="7194"/>
      <c r="CM18" s="7194"/>
      <c r="CN18" s="7194"/>
      <c r="CO18" s="7195"/>
      <c r="CP18" s="1960"/>
      <c r="CQ18" s="1960"/>
      <c r="CR18" s="1960"/>
      <c r="CS18" s="1960"/>
      <c r="CT18" s="1960"/>
      <c r="CU18" s="1960"/>
      <c r="CV18" s="1960"/>
      <c r="CW18" s="1960"/>
      <c r="CX18" s="1960"/>
      <c r="CY18" s="1960"/>
      <c r="CZ18" s="1960"/>
      <c r="DA18" s="1960"/>
      <c r="DB18" s="1960"/>
      <c r="DC18" s="1960"/>
      <c r="DD18" s="1960"/>
      <c r="DE18" s="1960"/>
      <c r="DF18" s="1960"/>
      <c r="DG18" s="1960"/>
      <c r="DH18" s="1960"/>
    </row>
    <row r="19" spans="1:112" ht="30.75" customHeight="1" thickBot="1">
      <c r="A19" s="3976"/>
      <c r="B19" s="5789">
        <f>الاعدادات!$D$8</f>
        <v>2024</v>
      </c>
      <c r="C19" s="4698"/>
      <c r="D19" s="4699"/>
      <c r="E19" s="4699"/>
      <c r="F19" s="4700"/>
      <c r="G19" s="4700"/>
      <c r="H19" s="4700"/>
      <c r="I19" s="4701"/>
      <c r="J19" s="3980"/>
      <c r="K19" s="3981"/>
      <c r="L19" s="3981"/>
      <c r="M19" s="3982"/>
      <c r="N19" s="3982"/>
      <c r="O19" s="3983"/>
      <c r="P19" s="4837">
        <f>O19+N19+M19+L19+K19+J19+I19+H19+G19+F19+E19+D19+C19</f>
        <v>0</v>
      </c>
      <c r="Q19" s="3984"/>
      <c r="R19" s="3985"/>
      <c r="S19" s="3986"/>
      <c r="T19" s="3987"/>
      <c r="U19" s="3988"/>
      <c r="V19" s="3989"/>
      <c r="W19" s="3990"/>
      <c r="X19" s="3991"/>
      <c r="Y19" s="3992"/>
      <c r="Z19" s="3993"/>
      <c r="AA19" s="4838">
        <f>Z19+Y19+X19+W19+V19+U19+T19+S19+R19+Q19+P19</f>
        <v>0</v>
      </c>
      <c r="AB19" s="4706"/>
      <c r="AC19" s="4699"/>
      <c r="AD19" s="4707"/>
      <c r="AE19" s="4698"/>
      <c r="AF19" s="4699"/>
      <c r="AG19" s="4699"/>
      <c r="AH19" s="4700"/>
      <c r="AI19" s="4700"/>
      <c r="AJ19" s="4700"/>
      <c r="AK19" s="4701"/>
      <c r="AL19" s="3980"/>
      <c r="AM19" s="3981"/>
      <c r="AN19" s="3981"/>
      <c r="AO19" s="3982"/>
      <c r="AP19" s="3982"/>
      <c r="AQ19" s="3983"/>
      <c r="AR19" s="4837">
        <f>AQ19+AP19+AO19+AN19+AM19+AL19+AK19+AJ19+AI19+AH19+AG19+AF19+AE19</f>
        <v>0</v>
      </c>
      <c r="AS19" s="3984"/>
      <c r="AT19" s="3985"/>
      <c r="AU19" s="3986"/>
      <c r="AV19" s="3987"/>
      <c r="AW19" s="3988"/>
      <c r="AX19" s="3989"/>
      <c r="AY19" s="3990"/>
      <c r="AZ19" s="3991"/>
      <c r="BA19" s="3992"/>
      <c r="BB19" s="3993"/>
      <c r="BC19" s="4838">
        <f>SUM(AR19:BB19)</f>
        <v>0</v>
      </c>
      <c r="BD19" s="4706"/>
      <c r="BE19" s="4699"/>
      <c r="BF19" s="4707"/>
      <c r="BG19" s="3267"/>
      <c r="BH19" s="3267"/>
      <c r="BI19" s="7142"/>
      <c r="BJ19" s="7145"/>
      <c r="BK19" s="7145"/>
      <c r="BL19" s="7145"/>
      <c r="BM19" s="7145"/>
      <c r="BN19" s="7145"/>
      <c r="BO19" s="7145"/>
      <c r="BP19" s="7148"/>
      <c r="BQ19" s="4878"/>
      <c r="BR19" s="4878"/>
      <c r="BS19" s="4971" t="s">
        <v>163</v>
      </c>
      <c r="BT19" s="4972"/>
      <c r="BU19" s="4973" t="s">
        <v>190</v>
      </c>
      <c r="BV19" s="4973" t="s">
        <v>203</v>
      </c>
      <c r="BW19" s="4973" t="s">
        <v>204</v>
      </c>
      <c r="BX19" s="4973" t="s">
        <v>116</v>
      </c>
      <c r="BY19" s="4973" t="s">
        <v>190</v>
      </c>
      <c r="BZ19" s="4973" t="s">
        <v>203</v>
      </c>
      <c r="CA19" s="4973" t="s">
        <v>204</v>
      </c>
      <c r="CB19" s="4973" t="s">
        <v>116</v>
      </c>
      <c r="CC19" s="4973" t="s">
        <v>190</v>
      </c>
      <c r="CD19" s="4973" t="s">
        <v>203</v>
      </c>
      <c r="CE19" s="4973" t="s">
        <v>204</v>
      </c>
      <c r="CF19" s="4973" t="s">
        <v>116</v>
      </c>
      <c r="CG19" s="4973" t="s">
        <v>190</v>
      </c>
      <c r="CH19" s="4973" t="s">
        <v>203</v>
      </c>
      <c r="CI19" s="4973" t="s">
        <v>204</v>
      </c>
      <c r="CJ19" s="4973" t="s">
        <v>116</v>
      </c>
      <c r="CK19" s="4973" t="s">
        <v>205</v>
      </c>
      <c r="CL19" s="4973" t="s">
        <v>190</v>
      </c>
      <c r="CM19" s="4973" t="s">
        <v>203</v>
      </c>
      <c r="CN19" s="4973" t="s">
        <v>204</v>
      </c>
      <c r="CO19" s="4974" t="s">
        <v>116</v>
      </c>
      <c r="CP19" s="1960"/>
      <c r="CQ19" s="1960"/>
      <c r="CR19" s="1960"/>
      <c r="CS19" s="1960"/>
      <c r="CT19" s="1960"/>
      <c r="CU19" s="1960"/>
      <c r="CV19" s="1960"/>
      <c r="CW19" s="1960"/>
      <c r="CX19" s="1960"/>
      <c r="CY19" s="1960"/>
      <c r="CZ19" s="1960"/>
      <c r="DA19" s="1960"/>
      <c r="DB19" s="1960"/>
      <c r="DC19" s="1960"/>
      <c r="DD19" s="1960"/>
      <c r="DE19" s="1960"/>
      <c r="DF19" s="1960"/>
      <c r="DG19" s="1960"/>
      <c r="DH19" s="1960"/>
    </row>
    <row r="20" spans="1:112" ht="29.25" customHeight="1" thickBot="1">
      <c r="A20" s="3976"/>
      <c r="B20" s="5789">
        <f>الاعدادات!$D$9</f>
        <v>2025</v>
      </c>
      <c r="C20" s="4698"/>
      <c r="D20" s="4699"/>
      <c r="E20" s="4699"/>
      <c r="F20" s="4700"/>
      <c r="G20" s="4700"/>
      <c r="H20" s="4700"/>
      <c r="I20" s="4701"/>
      <c r="J20" s="3980"/>
      <c r="K20" s="3981"/>
      <c r="L20" s="3981"/>
      <c r="M20" s="3982"/>
      <c r="N20" s="3982"/>
      <c r="O20" s="3983"/>
      <c r="P20" s="4837">
        <f>O20+N20+M20+L20+K20+J20+I20+H20+G20+F20+E20+D20+C20</f>
        <v>0</v>
      </c>
      <c r="Q20" s="3984"/>
      <c r="R20" s="3985"/>
      <c r="S20" s="3986"/>
      <c r="T20" s="3987"/>
      <c r="U20" s="3988"/>
      <c r="V20" s="3989"/>
      <c r="W20" s="3990"/>
      <c r="X20" s="3991"/>
      <c r="Y20" s="3992"/>
      <c r="Z20" s="3993"/>
      <c r="AA20" s="4838">
        <f>Z20+Y20+X20+W20+V20+U20+T20+S20+R20+Q20+P20</f>
        <v>0</v>
      </c>
      <c r="AB20" s="4706"/>
      <c r="AC20" s="4699"/>
      <c r="AD20" s="4707"/>
      <c r="AE20" s="4698"/>
      <c r="AF20" s="4699"/>
      <c r="AG20" s="4699"/>
      <c r="AH20" s="4700"/>
      <c r="AI20" s="4700"/>
      <c r="AJ20" s="4700"/>
      <c r="AK20" s="4701"/>
      <c r="AL20" s="3980"/>
      <c r="AM20" s="3981"/>
      <c r="AN20" s="3981"/>
      <c r="AO20" s="3982"/>
      <c r="AP20" s="3982"/>
      <c r="AQ20" s="3983"/>
      <c r="AR20" s="4837">
        <f>AQ20+AP20+AO20+AN20+AM20+AL20+AK20+AJ20+AI20+AH20+AG20+AF20+AE20</f>
        <v>0</v>
      </c>
      <c r="AS20" s="3984"/>
      <c r="AT20" s="3985"/>
      <c r="AU20" s="3986"/>
      <c r="AV20" s="3987"/>
      <c r="AW20" s="3988"/>
      <c r="AX20" s="3989"/>
      <c r="AY20" s="3990"/>
      <c r="AZ20" s="3991"/>
      <c r="BA20" s="3992"/>
      <c r="BB20" s="3993"/>
      <c r="BC20" s="4838">
        <f>SUM(AR20:BB20)</f>
        <v>0</v>
      </c>
      <c r="BD20" s="4706"/>
      <c r="BE20" s="4699"/>
      <c r="BF20" s="4707"/>
      <c r="BG20" s="3267"/>
      <c r="BH20" s="3267"/>
      <c r="BI20" s="7143"/>
      <c r="BJ20" s="7146"/>
      <c r="BK20" s="7146"/>
      <c r="BL20" s="7146"/>
      <c r="BM20" s="7146"/>
      <c r="BN20" s="7146"/>
      <c r="BO20" s="7146"/>
      <c r="BP20" s="7149"/>
      <c r="BQ20" s="4878"/>
      <c r="BR20" s="4878"/>
      <c r="BS20" s="5793">
        <f>الاعدادات!$D$8</f>
        <v>2024</v>
      </c>
      <c r="BT20" s="4972"/>
      <c r="BU20" s="5780">
        <f t="shared" ref="BU20:BV22" si="15">P19</f>
        <v>0</v>
      </c>
      <c r="BV20" s="5781">
        <f t="shared" si="15"/>
        <v>0</v>
      </c>
      <c r="BW20" s="5781">
        <f>R19+S19+T19+U19+V19</f>
        <v>0</v>
      </c>
      <c r="BX20" s="5782">
        <f>W19+X19+Y19+Z19</f>
        <v>0</v>
      </c>
      <c r="BY20" s="5783">
        <f t="shared" ref="BY20:BZ22" si="16">AR19</f>
        <v>0</v>
      </c>
      <c r="BZ20" s="5781">
        <f t="shared" si="16"/>
        <v>0</v>
      </c>
      <c r="CA20" s="5781">
        <f>AT19+AU19+AV19+AW19+AX19</f>
        <v>0</v>
      </c>
      <c r="CB20" s="5782">
        <f>AY19+AZ19+BA19+BB19</f>
        <v>0</v>
      </c>
      <c r="CC20" s="5783">
        <f t="shared" ref="CC20:CD22" si="17">P24</f>
        <v>0</v>
      </c>
      <c r="CD20" s="5781">
        <f t="shared" si="17"/>
        <v>0</v>
      </c>
      <c r="CE20" s="5781">
        <f>R24+S24+T24+U24+V24</f>
        <v>0</v>
      </c>
      <c r="CF20" s="5782">
        <f>W24+X24+Y24+Z24</f>
        <v>0</v>
      </c>
      <c r="CG20" s="5783">
        <f t="shared" ref="CG20:CH22" si="18">AR24</f>
        <v>0</v>
      </c>
      <c r="CH20" s="5781">
        <f t="shared" si="18"/>
        <v>0</v>
      </c>
      <c r="CI20" s="5781">
        <f>AT24+AU24+AV24+AW24+AX24</f>
        <v>0</v>
      </c>
      <c r="CJ20" s="5784">
        <f>AY24+AZ24+BA24+BB24</f>
        <v>0</v>
      </c>
      <c r="CK20" s="4967"/>
      <c r="CL20" s="4968"/>
      <c r="CM20" s="4969"/>
      <c r="CN20" s="4969"/>
      <c r="CO20" s="4970"/>
      <c r="CP20" s="1960"/>
      <c r="CQ20" s="1960"/>
      <c r="CR20" s="1960"/>
      <c r="CS20" s="1960"/>
      <c r="CT20" s="1960"/>
      <c r="CU20" s="1960"/>
      <c r="CV20" s="1960"/>
      <c r="CW20" s="1960"/>
      <c r="CX20" s="1960"/>
      <c r="CY20" s="1960"/>
      <c r="CZ20" s="1960"/>
      <c r="DA20" s="1960"/>
      <c r="DB20" s="1960"/>
      <c r="DC20" s="1960"/>
      <c r="DD20" s="1960"/>
      <c r="DE20" s="1960"/>
      <c r="DF20" s="1960"/>
      <c r="DG20" s="1960"/>
      <c r="DH20" s="1960"/>
    </row>
    <row r="21" spans="1:112" ht="29.25" customHeight="1" thickBot="1">
      <c r="A21" s="3976"/>
      <c r="B21" s="5790">
        <f>الاعدادات!$D$10</f>
        <v>2026</v>
      </c>
      <c r="C21" s="4702"/>
      <c r="D21" s="4703"/>
      <c r="E21" s="4703"/>
      <c r="F21" s="4704"/>
      <c r="G21" s="4704"/>
      <c r="H21" s="4704"/>
      <c r="I21" s="4705"/>
      <c r="J21" s="3994"/>
      <c r="K21" s="3995"/>
      <c r="L21" s="3995"/>
      <c r="M21" s="3996"/>
      <c r="N21" s="3996"/>
      <c r="O21" s="3997"/>
      <c r="P21" s="5791">
        <f>O21+N21+M21+L21+K21+J21+I21+H21+G21+F21+E21+D21+C21</f>
        <v>0</v>
      </c>
      <c r="Q21" s="3998"/>
      <c r="R21" s="3999"/>
      <c r="S21" s="4000"/>
      <c r="T21" s="4001"/>
      <c r="U21" s="4002"/>
      <c r="V21" s="4003"/>
      <c r="W21" s="4004"/>
      <c r="X21" s="4005"/>
      <c r="Y21" s="4006"/>
      <c r="Z21" s="4007"/>
      <c r="AA21" s="5792">
        <f>Z21+Y21+X21+W21+V21+U21+T21+S21+R21+Q21+P21</f>
        <v>0</v>
      </c>
      <c r="AB21" s="4708"/>
      <c r="AC21" s="4703"/>
      <c r="AD21" s="4709"/>
      <c r="AE21" s="4702"/>
      <c r="AF21" s="4703"/>
      <c r="AG21" s="4703"/>
      <c r="AH21" s="4704"/>
      <c r="AI21" s="4704"/>
      <c r="AJ21" s="4704"/>
      <c r="AK21" s="4705"/>
      <c r="AL21" s="3994"/>
      <c r="AM21" s="3995"/>
      <c r="AN21" s="3995"/>
      <c r="AO21" s="3996"/>
      <c r="AP21" s="3996"/>
      <c r="AQ21" s="3997"/>
      <c r="AR21" s="5791">
        <f>AQ21+AP21+AO21+AN21+AM21+AL21+AK21+AJ21+AI21+AH21+AG21+AF21+AE21</f>
        <v>0</v>
      </c>
      <c r="AS21" s="3998"/>
      <c r="AT21" s="3999"/>
      <c r="AU21" s="4000"/>
      <c r="AV21" s="4001"/>
      <c r="AW21" s="4002"/>
      <c r="AX21" s="4003"/>
      <c r="AY21" s="4004"/>
      <c r="AZ21" s="4005"/>
      <c r="BA21" s="4006"/>
      <c r="BB21" s="4007"/>
      <c r="BC21" s="5792">
        <f>SUM(AR21:BB21)</f>
        <v>0</v>
      </c>
      <c r="BD21" s="4708"/>
      <c r="BE21" s="4703"/>
      <c r="BF21" s="4709"/>
      <c r="BG21" s="3267"/>
      <c r="BH21" s="3267"/>
      <c r="BI21" s="5793">
        <f>الاعدادات!$D$9</f>
        <v>2025</v>
      </c>
      <c r="BJ21" s="5794">
        <f>AY11</f>
        <v>0</v>
      </c>
      <c r="BK21" s="5795">
        <f>AZ11+AX11+AW11+AO11+AI11</f>
        <v>0</v>
      </c>
      <c r="BL21" s="4713"/>
      <c r="BM21" s="3300"/>
      <c r="BN21" s="5796">
        <f>AV11</f>
        <v>0</v>
      </c>
      <c r="BO21" s="5797">
        <f>BN21+BM21+BL21+BK21+BJ21</f>
        <v>0</v>
      </c>
      <c r="BP21" s="4714"/>
      <c r="BQ21" s="4810"/>
      <c r="BR21" s="4810"/>
      <c r="BS21" s="5793">
        <f>الاعدادات!$D$9</f>
        <v>2025</v>
      </c>
      <c r="BT21" s="4807"/>
      <c r="BU21" s="5780">
        <f t="shared" si="15"/>
        <v>0</v>
      </c>
      <c r="BV21" s="5781">
        <f t="shared" si="15"/>
        <v>0</v>
      </c>
      <c r="BW21" s="5781">
        <f>R20+S20+T20+U20+V20</f>
        <v>0</v>
      </c>
      <c r="BX21" s="5782">
        <f>W20+X20+Y20+Z20</f>
        <v>0</v>
      </c>
      <c r="BY21" s="5783">
        <f t="shared" si="16"/>
        <v>0</v>
      </c>
      <c r="BZ21" s="5781">
        <f t="shared" si="16"/>
        <v>0</v>
      </c>
      <c r="CA21" s="5781">
        <f>AT20+AU20+AV20+AW20+AX20</f>
        <v>0</v>
      </c>
      <c r="CB21" s="5782">
        <f>AY20+AZ20+BA20+BB20</f>
        <v>0</v>
      </c>
      <c r="CC21" s="5783">
        <f t="shared" si="17"/>
        <v>0</v>
      </c>
      <c r="CD21" s="5781">
        <f t="shared" si="17"/>
        <v>0</v>
      </c>
      <c r="CE21" s="5781">
        <f>R25+S25+T25+U25+V25</f>
        <v>0</v>
      </c>
      <c r="CF21" s="5782">
        <f>W25+X25+Y25+Z25</f>
        <v>0</v>
      </c>
      <c r="CG21" s="5783">
        <f t="shared" si="18"/>
        <v>0</v>
      </c>
      <c r="CH21" s="5781">
        <f t="shared" si="18"/>
        <v>0</v>
      </c>
      <c r="CI21" s="5781">
        <f>AT25+AU25+AV25+AW25+AX25</f>
        <v>0</v>
      </c>
      <c r="CJ21" s="5784">
        <f>AY25+AZ25+BA25+BB25</f>
        <v>0</v>
      </c>
      <c r="CK21" s="4967"/>
      <c r="CL21" s="4968"/>
      <c r="CM21" s="4969"/>
      <c r="CN21" s="4969"/>
      <c r="CO21" s="4970"/>
      <c r="CP21" s="1960"/>
      <c r="CQ21" s="1960"/>
      <c r="CR21" s="1960"/>
      <c r="CS21" s="1960"/>
      <c r="CT21" s="1960"/>
      <c r="CU21" s="1960"/>
      <c r="CV21" s="1960"/>
      <c r="CW21" s="1960"/>
      <c r="CX21" s="1960"/>
      <c r="CY21" s="1960"/>
      <c r="CZ21" s="1960"/>
      <c r="DA21" s="1960"/>
      <c r="DB21" s="1960"/>
      <c r="DC21" s="1960"/>
      <c r="DD21" s="1960"/>
      <c r="DE21" s="1960"/>
      <c r="DF21" s="1960"/>
      <c r="DG21" s="1960"/>
      <c r="DH21" s="1960"/>
    </row>
    <row r="22" spans="1:112" ht="29.25" customHeight="1" thickBot="1">
      <c r="A22" s="3976"/>
      <c r="B22" s="4690" t="s">
        <v>181</v>
      </c>
      <c r="C22" s="5818">
        <f>SUM(C19:C21)</f>
        <v>0</v>
      </c>
      <c r="D22" s="5799">
        <f t="shared" ref="D22:BF22" si="19">SUM(D19:D21)</f>
        <v>0</v>
      </c>
      <c r="E22" s="5799">
        <f t="shared" si="19"/>
        <v>0</v>
      </c>
      <c r="F22" s="5800">
        <f t="shared" si="19"/>
        <v>0</v>
      </c>
      <c r="G22" s="5800">
        <f t="shared" si="19"/>
        <v>0</v>
      </c>
      <c r="H22" s="5800">
        <f t="shared" si="19"/>
        <v>0</v>
      </c>
      <c r="I22" s="5801">
        <f t="shared" si="19"/>
        <v>0</v>
      </c>
      <c r="J22" s="5802">
        <f t="shared" si="19"/>
        <v>0</v>
      </c>
      <c r="K22" s="5803">
        <f t="shared" si="19"/>
        <v>0</v>
      </c>
      <c r="L22" s="5803">
        <f t="shared" si="19"/>
        <v>0</v>
      </c>
      <c r="M22" s="5804">
        <f t="shared" si="19"/>
        <v>0</v>
      </c>
      <c r="N22" s="5804">
        <f t="shared" si="19"/>
        <v>0</v>
      </c>
      <c r="O22" s="5805">
        <f t="shared" si="19"/>
        <v>0</v>
      </c>
      <c r="P22" s="5791">
        <f t="shared" si="19"/>
        <v>0</v>
      </c>
      <c r="Q22" s="5806">
        <f t="shared" si="19"/>
        <v>0</v>
      </c>
      <c r="R22" s="5807">
        <f t="shared" si="19"/>
        <v>0</v>
      </c>
      <c r="S22" s="5808">
        <f t="shared" si="19"/>
        <v>0</v>
      </c>
      <c r="T22" s="5809">
        <f t="shared" si="19"/>
        <v>0</v>
      </c>
      <c r="U22" s="5810">
        <f t="shared" si="19"/>
        <v>0</v>
      </c>
      <c r="V22" s="5811">
        <f t="shared" si="19"/>
        <v>0</v>
      </c>
      <c r="W22" s="5812">
        <f t="shared" si="19"/>
        <v>0</v>
      </c>
      <c r="X22" s="5813">
        <f t="shared" si="19"/>
        <v>0</v>
      </c>
      <c r="Y22" s="5814">
        <f t="shared" si="19"/>
        <v>0</v>
      </c>
      <c r="Z22" s="5815">
        <f t="shared" si="19"/>
        <v>0</v>
      </c>
      <c r="AA22" s="5792">
        <f t="shared" si="19"/>
        <v>0</v>
      </c>
      <c r="AB22" s="5816">
        <f t="shared" si="19"/>
        <v>0</v>
      </c>
      <c r="AC22" s="5799">
        <f t="shared" si="19"/>
        <v>0</v>
      </c>
      <c r="AD22" s="5817">
        <f t="shared" si="19"/>
        <v>0</v>
      </c>
      <c r="AE22" s="5818">
        <f t="shared" si="19"/>
        <v>0</v>
      </c>
      <c r="AF22" s="5799">
        <f t="shared" si="19"/>
        <v>0</v>
      </c>
      <c r="AG22" s="5799">
        <f t="shared" si="19"/>
        <v>0</v>
      </c>
      <c r="AH22" s="5800">
        <f t="shared" si="19"/>
        <v>0</v>
      </c>
      <c r="AI22" s="5800">
        <f t="shared" si="19"/>
        <v>0</v>
      </c>
      <c r="AJ22" s="5800">
        <f t="shared" si="19"/>
        <v>0</v>
      </c>
      <c r="AK22" s="5801">
        <f t="shared" si="19"/>
        <v>0</v>
      </c>
      <c r="AL22" s="5802">
        <f t="shared" si="19"/>
        <v>0</v>
      </c>
      <c r="AM22" s="5803">
        <f t="shared" si="19"/>
        <v>0</v>
      </c>
      <c r="AN22" s="5803">
        <f t="shared" si="19"/>
        <v>0</v>
      </c>
      <c r="AO22" s="5804">
        <f t="shared" si="19"/>
        <v>0</v>
      </c>
      <c r="AP22" s="5804">
        <f t="shared" si="19"/>
        <v>0</v>
      </c>
      <c r="AQ22" s="5805">
        <f t="shared" si="19"/>
        <v>0</v>
      </c>
      <c r="AR22" s="5791">
        <f t="shared" si="19"/>
        <v>0</v>
      </c>
      <c r="AS22" s="5806">
        <f t="shared" si="19"/>
        <v>0</v>
      </c>
      <c r="AT22" s="5807">
        <f t="shared" si="19"/>
        <v>0</v>
      </c>
      <c r="AU22" s="5808">
        <f t="shared" si="19"/>
        <v>0</v>
      </c>
      <c r="AV22" s="5809">
        <f t="shared" si="19"/>
        <v>0</v>
      </c>
      <c r="AW22" s="5810">
        <f t="shared" si="19"/>
        <v>0</v>
      </c>
      <c r="AX22" s="5811">
        <f t="shared" si="19"/>
        <v>0</v>
      </c>
      <c r="AY22" s="5812">
        <f t="shared" si="19"/>
        <v>0</v>
      </c>
      <c r="AZ22" s="5813">
        <f t="shared" si="19"/>
        <v>0</v>
      </c>
      <c r="BA22" s="5814">
        <f t="shared" si="19"/>
        <v>0</v>
      </c>
      <c r="BB22" s="5815">
        <f t="shared" si="19"/>
        <v>0</v>
      </c>
      <c r="BC22" s="5792">
        <f t="shared" si="19"/>
        <v>0</v>
      </c>
      <c r="BD22" s="5816">
        <f t="shared" si="19"/>
        <v>0</v>
      </c>
      <c r="BE22" s="5799">
        <f t="shared" si="19"/>
        <v>0</v>
      </c>
      <c r="BF22" s="5817">
        <f t="shared" si="19"/>
        <v>0</v>
      </c>
      <c r="BG22" s="3267"/>
      <c r="BH22" s="3267"/>
      <c r="BI22" s="5793">
        <f>الاعدادات!$D$10</f>
        <v>2026</v>
      </c>
      <c r="BJ22" s="5794">
        <f>AY12</f>
        <v>0</v>
      </c>
      <c r="BK22" s="5795">
        <f>AZ12+AX12+AW12+AO12+AI12</f>
        <v>0</v>
      </c>
      <c r="BL22" s="4715"/>
      <c r="BM22" s="4716"/>
      <c r="BN22" s="5796">
        <f>AV12</f>
        <v>0</v>
      </c>
      <c r="BO22" s="5798">
        <f>BN22+BM22+BL22+BK22+BJ22</f>
        <v>0</v>
      </c>
      <c r="BP22" s="4717"/>
      <c r="BQ22" s="4810"/>
      <c r="BR22" s="4810"/>
      <c r="BS22" s="5793">
        <f>الاعدادات!$D$10</f>
        <v>2026</v>
      </c>
      <c r="BT22" s="4811"/>
      <c r="BU22" s="5776">
        <f t="shared" si="15"/>
        <v>0</v>
      </c>
      <c r="BV22" s="5785">
        <f t="shared" si="15"/>
        <v>0</v>
      </c>
      <c r="BW22" s="5785">
        <f>R21+S21+T21+U21+V21</f>
        <v>0</v>
      </c>
      <c r="BX22" s="5786">
        <f>W21+X21+Y21+Z21</f>
        <v>0</v>
      </c>
      <c r="BY22" s="5787">
        <f t="shared" si="16"/>
        <v>0</v>
      </c>
      <c r="BZ22" s="5785">
        <f t="shared" si="16"/>
        <v>0</v>
      </c>
      <c r="CA22" s="5785">
        <f>AT21+AU21+AV21+AW21+AX21</f>
        <v>0</v>
      </c>
      <c r="CB22" s="5786">
        <f>AY21+AZ21+BA21+BB21</f>
        <v>0</v>
      </c>
      <c r="CC22" s="5787">
        <f t="shared" si="17"/>
        <v>0</v>
      </c>
      <c r="CD22" s="5785">
        <f t="shared" si="17"/>
        <v>0</v>
      </c>
      <c r="CE22" s="5785">
        <f>R26+S26+T26+U26+V26</f>
        <v>0</v>
      </c>
      <c r="CF22" s="5786">
        <f>W26+X26+Y26+Z26</f>
        <v>0</v>
      </c>
      <c r="CG22" s="5787">
        <f t="shared" si="18"/>
        <v>0</v>
      </c>
      <c r="CH22" s="5785">
        <f t="shared" si="18"/>
        <v>0</v>
      </c>
      <c r="CI22" s="5785">
        <f>AT26+AU26+AV26+AW26+AX26</f>
        <v>0</v>
      </c>
      <c r="CJ22" s="5788">
        <f>AY26+AZ26+BA26+BB26</f>
        <v>0</v>
      </c>
      <c r="CK22" s="3289"/>
      <c r="CL22" s="3290"/>
      <c r="CM22" s="3291"/>
      <c r="CN22" s="3291"/>
      <c r="CO22" s="3292"/>
      <c r="CP22" s="1960"/>
      <c r="CQ22" s="1960"/>
      <c r="CR22" s="1960"/>
      <c r="CS22" s="1960"/>
      <c r="CT22" s="1960"/>
      <c r="CU22" s="1960"/>
      <c r="CV22" s="1960"/>
      <c r="CW22" s="1960"/>
      <c r="CX22" s="1960"/>
      <c r="CY22" s="1960"/>
      <c r="CZ22" s="1960"/>
      <c r="DA22" s="1960"/>
      <c r="DB22" s="1960"/>
      <c r="DC22" s="1960"/>
      <c r="DD22" s="1960"/>
      <c r="DE22" s="1960"/>
      <c r="DF22" s="1960"/>
      <c r="DG22" s="1960"/>
      <c r="DH22" s="1960"/>
    </row>
    <row r="23" spans="1:112" ht="44.25" customHeight="1" thickBot="1">
      <c r="A23" s="3976"/>
      <c r="B23" s="4691"/>
      <c r="C23" s="5779" t="str">
        <f>"عضو يسار "  &amp; "     /   " &amp;D12</f>
        <v>عضو يسار      /   علاء الدين عصام عبد العزيز علي</v>
      </c>
      <c r="D23" s="4693"/>
      <c r="E23" s="4693"/>
      <c r="F23" s="4693"/>
      <c r="G23" s="4693"/>
      <c r="H23" s="4693"/>
      <c r="I23" s="4693"/>
      <c r="J23" s="4693"/>
      <c r="K23" s="4693"/>
      <c r="L23" s="4693"/>
      <c r="M23" s="4693"/>
      <c r="N23" s="4693"/>
      <c r="O23" s="4727"/>
      <c r="P23" s="4727"/>
      <c r="Q23" s="4727"/>
      <c r="R23" s="4693"/>
      <c r="S23" s="4693"/>
      <c r="T23" s="4693"/>
      <c r="U23" s="4693"/>
      <c r="V23" s="4693"/>
      <c r="W23" s="4693"/>
      <c r="X23" s="4693"/>
      <c r="Y23" s="4693"/>
      <c r="Z23" s="4727"/>
      <c r="AA23" s="4727"/>
      <c r="AB23" s="4727"/>
      <c r="AC23" s="4693"/>
      <c r="AD23" s="4694"/>
      <c r="AE23" s="5779" t="str">
        <f>IF(D13&lt;&gt;"","عضو يسار اليسار "  &amp; "     /   " &amp;D13,"")</f>
        <v/>
      </c>
      <c r="AF23" s="4693"/>
      <c r="AG23" s="4693"/>
      <c r="AH23" s="4693"/>
      <c r="AI23" s="4693"/>
      <c r="AJ23" s="4693"/>
      <c r="AK23" s="4693"/>
      <c r="AL23" s="4693"/>
      <c r="AM23" s="4693"/>
      <c r="AN23" s="4693"/>
      <c r="AO23" s="4693"/>
      <c r="AP23" s="4693"/>
      <c r="AQ23" s="4727"/>
      <c r="AR23" s="4727"/>
      <c r="AS23" s="4727"/>
      <c r="AT23" s="4693"/>
      <c r="AU23" s="4693"/>
      <c r="AV23" s="4693"/>
      <c r="AW23" s="4693"/>
      <c r="AX23" s="4693"/>
      <c r="AY23" s="4693"/>
      <c r="AZ23" s="4693"/>
      <c r="BA23" s="4693"/>
      <c r="BB23" s="4727"/>
      <c r="BC23" s="4727"/>
      <c r="BD23" s="4727"/>
      <c r="BE23" s="4693"/>
      <c r="BF23" s="4694"/>
      <c r="BG23" s="3267"/>
      <c r="BH23" s="3267"/>
      <c r="BI23" s="3296" t="s">
        <v>181</v>
      </c>
      <c r="BJ23" s="5819">
        <f t="shared" ref="BJ23:BO23" si="20">SUM(BJ21:BJ22)</f>
        <v>0</v>
      </c>
      <c r="BK23" s="5819">
        <f t="shared" si="20"/>
        <v>0</v>
      </c>
      <c r="BL23" s="5819">
        <f t="shared" si="20"/>
        <v>0</v>
      </c>
      <c r="BM23" s="5819">
        <f t="shared" si="20"/>
        <v>0</v>
      </c>
      <c r="BN23" s="5819">
        <f t="shared" si="20"/>
        <v>0</v>
      </c>
      <c r="BO23" s="5819">
        <f t="shared" si="20"/>
        <v>0</v>
      </c>
      <c r="BP23" s="4718"/>
      <c r="BQ23" s="4812"/>
      <c r="BR23" s="4812"/>
      <c r="BS23" s="4712" t="s">
        <v>106</v>
      </c>
      <c r="BT23" s="4965"/>
      <c r="BU23" s="5820">
        <f>SUM(BU20:BU22)</f>
        <v>0</v>
      </c>
      <c r="BV23" s="5820">
        <f t="shared" ref="BV23:CO23" si="21">SUM(BV20:BV22)</f>
        <v>0</v>
      </c>
      <c r="BW23" s="5820">
        <f t="shared" si="21"/>
        <v>0</v>
      </c>
      <c r="BX23" s="5820">
        <f t="shared" si="21"/>
        <v>0</v>
      </c>
      <c r="BY23" s="5820">
        <f t="shared" si="21"/>
        <v>0</v>
      </c>
      <c r="BZ23" s="5820">
        <f t="shared" si="21"/>
        <v>0</v>
      </c>
      <c r="CA23" s="5820">
        <f t="shared" si="21"/>
        <v>0</v>
      </c>
      <c r="CB23" s="5820">
        <f t="shared" si="21"/>
        <v>0</v>
      </c>
      <c r="CC23" s="5820">
        <f t="shared" si="21"/>
        <v>0</v>
      </c>
      <c r="CD23" s="5820">
        <f t="shared" si="21"/>
        <v>0</v>
      </c>
      <c r="CE23" s="5820">
        <f t="shared" si="21"/>
        <v>0</v>
      </c>
      <c r="CF23" s="5820">
        <f t="shared" si="21"/>
        <v>0</v>
      </c>
      <c r="CG23" s="5820">
        <f t="shared" si="21"/>
        <v>0</v>
      </c>
      <c r="CH23" s="5820">
        <f t="shared" si="21"/>
        <v>0</v>
      </c>
      <c r="CI23" s="5820">
        <f t="shared" si="21"/>
        <v>0</v>
      </c>
      <c r="CJ23" s="5820">
        <f t="shared" si="21"/>
        <v>0</v>
      </c>
      <c r="CK23" s="5820">
        <f t="shared" si="21"/>
        <v>0</v>
      </c>
      <c r="CL23" s="5820">
        <f t="shared" si="21"/>
        <v>0</v>
      </c>
      <c r="CM23" s="5820">
        <f t="shared" si="21"/>
        <v>0</v>
      </c>
      <c r="CN23" s="5820">
        <f t="shared" si="21"/>
        <v>0</v>
      </c>
      <c r="CO23" s="5820">
        <f t="shared" si="21"/>
        <v>0</v>
      </c>
      <c r="CP23" s="1960"/>
      <c r="CQ23" s="1960"/>
      <c r="CR23" s="1960"/>
      <c r="CS23" s="1960"/>
      <c r="CT23" s="1960"/>
      <c r="CU23" s="1960"/>
      <c r="CV23" s="1960"/>
      <c r="CW23" s="1960"/>
      <c r="CX23" s="1960"/>
      <c r="CY23" s="1960"/>
      <c r="CZ23" s="1960"/>
      <c r="DA23" s="1960"/>
      <c r="DB23" s="1960"/>
      <c r="DC23" s="1960"/>
      <c r="DD23" s="1960"/>
      <c r="DE23" s="1960"/>
      <c r="DF23" s="1960"/>
      <c r="DG23" s="1960"/>
      <c r="DH23" s="1960"/>
    </row>
    <row r="24" spans="1:112" ht="24.75" customHeight="1">
      <c r="A24" s="3976"/>
      <c r="B24" s="5821">
        <f>الاعدادات!$D$8</f>
        <v>2024</v>
      </c>
      <c r="C24" s="4698"/>
      <c r="D24" s="4699"/>
      <c r="E24" s="4699"/>
      <c r="F24" s="4700"/>
      <c r="G24" s="4700"/>
      <c r="H24" s="4700"/>
      <c r="I24" s="4701"/>
      <c r="J24" s="3980"/>
      <c r="K24" s="3981"/>
      <c r="L24" s="3981"/>
      <c r="M24" s="3982"/>
      <c r="N24" s="3982"/>
      <c r="O24" s="3983"/>
      <c r="P24" s="4837">
        <f>O24+N24+M24+L24+K24+J24+I24+H24+G24+F24+E24+D24+C24</f>
        <v>0</v>
      </c>
      <c r="Q24" s="4008"/>
      <c r="R24" s="3985"/>
      <c r="S24" s="3986"/>
      <c r="T24" s="3987"/>
      <c r="U24" s="3988"/>
      <c r="V24" s="4009"/>
      <c r="W24" s="4010"/>
      <c r="X24" s="4011"/>
      <c r="Y24" s="4012"/>
      <c r="Z24" s="4013"/>
      <c r="AA24" s="4838">
        <f>Z24+Y24+X24+W24+V24+U24+T24+S24+R24+Q24+P24</f>
        <v>0</v>
      </c>
      <c r="AB24" s="4706"/>
      <c r="AC24" s="4699"/>
      <c r="AD24" s="4707"/>
      <c r="AE24" s="4698"/>
      <c r="AF24" s="4699"/>
      <c r="AG24" s="4699"/>
      <c r="AH24" s="4700"/>
      <c r="AI24" s="4700"/>
      <c r="AJ24" s="4700"/>
      <c r="AK24" s="4701"/>
      <c r="AL24" s="3980"/>
      <c r="AM24" s="3981"/>
      <c r="AN24" s="3981"/>
      <c r="AO24" s="3982"/>
      <c r="AP24" s="3982"/>
      <c r="AQ24" s="3983"/>
      <c r="AR24" s="4837">
        <f>AQ24+AP24+AO24+AN24+AM24+AL24+AK24+AJ24+AI24+AH24+AG24+AF24+AE24</f>
        <v>0</v>
      </c>
      <c r="AS24" s="4008"/>
      <c r="AT24" s="3985"/>
      <c r="AU24" s="3986"/>
      <c r="AV24" s="3987"/>
      <c r="AW24" s="3988"/>
      <c r="AX24" s="4009"/>
      <c r="AY24" s="4010"/>
      <c r="AZ24" s="4011"/>
      <c r="BA24" s="4012"/>
      <c r="BB24" s="4013"/>
      <c r="BC24" s="4838">
        <f>SUM(AR24:BB24)</f>
        <v>0</v>
      </c>
      <c r="BD24" s="4706"/>
      <c r="BE24" s="4699"/>
      <c r="BF24" s="4707"/>
      <c r="BG24" s="3267"/>
      <c r="BH24" s="3267"/>
      <c r="BI24" s="3283"/>
      <c r="BJ24" s="5574"/>
      <c r="BK24" s="5574"/>
      <c r="BL24" s="5574"/>
      <c r="BM24" s="5574"/>
      <c r="BN24" s="5574"/>
      <c r="BO24" s="5574"/>
      <c r="BP24" s="3298"/>
      <c r="BQ24" s="4812"/>
      <c r="BR24" s="4812"/>
      <c r="BS24" s="3299"/>
      <c r="BT24" s="3299"/>
      <c r="BU24" s="5575"/>
      <c r="BV24" s="5575"/>
      <c r="BW24" s="5575"/>
      <c r="BX24" s="5575"/>
      <c r="BY24" s="5575"/>
      <c r="BZ24" s="5575"/>
      <c r="CA24" s="5575"/>
      <c r="CB24" s="5575"/>
      <c r="CC24" s="5575"/>
      <c r="CD24" s="5575"/>
      <c r="CE24" s="5575"/>
      <c r="CF24" s="5575"/>
      <c r="CG24" s="5575"/>
      <c r="CH24" s="5575"/>
      <c r="CI24" s="5575"/>
      <c r="CJ24" s="5575"/>
      <c r="CK24" s="3299"/>
      <c r="CL24" s="5575"/>
      <c r="CM24" s="5575"/>
      <c r="CN24" s="5575"/>
      <c r="CO24" s="5575"/>
      <c r="CP24" s="1960"/>
      <c r="CQ24" s="1960"/>
      <c r="CR24" s="1960"/>
      <c r="CS24" s="1960"/>
      <c r="CT24" s="1960"/>
      <c r="CU24" s="1960"/>
      <c r="CV24" s="1960"/>
      <c r="CW24" s="1960"/>
      <c r="CX24" s="1960"/>
      <c r="CY24" s="1960"/>
      <c r="CZ24" s="1960"/>
      <c r="DA24" s="1960"/>
      <c r="DB24" s="1960"/>
      <c r="DC24" s="1960"/>
      <c r="DD24" s="1960"/>
      <c r="DE24" s="1960"/>
      <c r="DF24" s="1960"/>
      <c r="DG24" s="1960"/>
      <c r="DH24" s="1960"/>
    </row>
    <row r="25" spans="1:112" ht="29.25" customHeight="1">
      <c r="A25" s="3976"/>
      <c r="B25" s="5821">
        <f>الاعدادات!$D$9</f>
        <v>2025</v>
      </c>
      <c r="C25" s="4698"/>
      <c r="D25" s="4699"/>
      <c r="E25" s="4699"/>
      <c r="F25" s="4700"/>
      <c r="G25" s="4700"/>
      <c r="H25" s="4700"/>
      <c r="I25" s="4701"/>
      <c r="J25" s="3980"/>
      <c r="K25" s="3981"/>
      <c r="L25" s="3981"/>
      <c r="M25" s="3982"/>
      <c r="N25" s="3982"/>
      <c r="O25" s="3983"/>
      <c r="P25" s="4837">
        <f>O25+N25+M25+L25+K25+J25+I25+H25+G25+F25+E25+D25+C25</f>
        <v>0</v>
      </c>
      <c r="Q25" s="4008"/>
      <c r="R25" s="3985"/>
      <c r="S25" s="3986"/>
      <c r="T25" s="3987"/>
      <c r="U25" s="3988"/>
      <c r="V25" s="4009"/>
      <c r="W25" s="4010"/>
      <c r="X25" s="4011"/>
      <c r="Y25" s="4012"/>
      <c r="Z25" s="4013"/>
      <c r="AA25" s="4838">
        <f>Z25+Y25+X25+W25+V25+U25+T25+S25+R25+Q25+P25</f>
        <v>0</v>
      </c>
      <c r="AB25" s="4706"/>
      <c r="AC25" s="4699"/>
      <c r="AD25" s="4707"/>
      <c r="AE25" s="4698"/>
      <c r="AF25" s="4699"/>
      <c r="AG25" s="4699"/>
      <c r="AH25" s="4700"/>
      <c r="AI25" s="4700"/>
      <c r="AJ25" s="4700"/>
      <c r="AK25" s="4701"/>
      <c r="AL25" s="3980"/>
      <c r="AM25" s="3981"/>
      <c r="AN25" s="3981"/>
      <c r="AO25" s="3982"/>
      <c r="AP25" s="3982"/>
      <c r="AQ25" s="3983"/>
      <c r="AR25" s="4837">
        <f>AQ25+AP25+AO25+AN25+AM25+AL25+AK25+AJ25+AI25+AH25+AG25+AF25+AE25</f>
        <v>0</v>
      </c>
      <c r="AS25" s="4008"/>
      <c r="AT25" s="3985"/>
      <c r="AU25" s="3986"/>
      <c r="AV25" s="3987"/>
      <c r="AW25" s="3988"/>
      <c r="AX25" s="4009"/>
      <c r="AY25" s="4010"/>
      <c r="AZ25" s="4011"/>
      <c r="BA25" s="4012"/>
      <c r="BB25" s="4013"/>
      <c r="BC25" s="4838">
        <f>SUM(AR25:BB25)</f>
        <v>0</v>
      </c>
      <c r="BD25" s="4706"/>
      <c r="BE25" s="4699"/>
      <c r="BF25" s="4707"/>
      <c r="BG25" s="3267"/>
      <c r="BH25" s="3267"/>
      <c r="BI25" s="3267"/>
      <c r="BJ25" s="3267"/>
      <c r="BK25" s="3267"/>
      <c r="BL25" s="3267"/>
      <c r="BM25" s="3267"/>
      <c r="BN25" s="3267"/>
      <c r="BO25" s="3267"/>
      <c r="BP25" s="3267"/>
      <c r="BQ25" s="3267"/>
      <c r="BR25" s="3267"/>
      <c r="BS25" s="3267"/>
      <c r="BT25" s="3267"/>
      <c r="BU25" s="3267"/>
      <c r="BV25" s="3267"/>
      <c r="BW25" s="3267"/>
      <c r="BX25" s="3267"/>
      <c r="BY25" s="3267"/>
      <c r="BZ25" s="3267"/>
      <c r="CA25" s="3267"/>
      <c r="CB25" s="3267"/>
      <c r="CC25" s="3267"/>
      <c r="CD25" s="3267"/>
      <c r="CE25" s="3267"/>
      <c r="CF25" s="3267"/>
      <c r="CG25" s="3267"/>
      <c r="CH25" s="3267"/>
      <c r="CI25" s="3267"/>
      <c r="CJ25" s="3267"/>
      <c r="CK25" s="3267"/>
      <c r="CL25" s="3267"/>
      <c r="CM25" s="3267"/>
      <c r="CN25" s="3267"/>
      <c r="CO25" s="3267"/>
      <c r="CP25" s="1960"/>
      <c r="CQ25" s="1960"/>
      <c r="CR25" s="1960"/>
      <c r="CS25" s="1960"/>
      <c r="CT25" s="1960"/>
      <c r="CU25" s="1960"/>
      <c r="CV25" s="1960"/>
      <c r="CW25" s="1960"/>
      <c r="CX25" s="1960"/>
      <c r="CY25" s="1960"/>
      <c r="CZ25" s="1960"/>
      <c r="DA25" s="1960"/>
      <c r="DB25" s="1960"/>
      <c r="DC25" s="1960"/>
      <c r="DD25" s="1960"/>
      <c r="DE25" s="1960"/>
      <c r="DF25" s="1960"/>
      <c r="DG25" s="1960"/>
      <c r="DH25" s="1960"/>
    </row>
    <row r="26" spans="1:112" ht="29.25" customHeight="1" thickBot="1">
      <c r="A26" s="3976"/>
      <c r="B26" s="5790">
        <f>الاعدادات!$D$10</f>
        <v>2026</v>
      </c>
      <c r="C26" s="4702"/>
      <c r="D26" s="4703"/>
      <c r="E26" s="4703"/>
      <c r="F26" s="4704"/>
      <c r="G26" s="4704"/>
      <c r="H26" s="4704"/>
      <c r="I26" s="4705"/>
      <c r="J26" s="3994"/>
      <c r="K26" s="3995"/>
      <c r="L26" s="3995"/>
      <c r="M26" s="3996"/>
      <c r="N26" s="3996"/>
      <c r="O26" s="3997"/>
      <c r="P26" s="5791">
        <f>O26+N26+M26+L26+K26+J26+I26+H26+G26+F26+E26+D26+C26</f>
        <v>0</v>
      </c>
      <c r="Q26" s="3998"/>
      <c r="R26" s="3999"/>
      <c r="S26" s="4000"/>
      <c r="T26" s="4001"/>
      <c r="U26" s="4002"/>
      <c r="V26" s="4003"/>
      <c r="W26" s="4004"/>
      <c r="X26" s="4005"/>
      <c r="Y26" s="4006"/>
      <c r="Z26" s="4007"/>
      <c r="AA26" s="5792">
        <f>Z26+Y26+X26+W26+V26+U26+T26+S26+R26+Q26+P26</f>
        <v>0</v>
      </c>
      <c r="AB26" s="4708"/>
      <c r="AC26" s="4703"/>
      <c r="AD26" s="4709"/>
      <c r="AE26" s="4702"/>
      <c r="AF26" s="4703"/>
      <c r="AG26" s="4703"/>
      <c r="AH26" s="4704"/>
      <c r="AI26" s="4704"/>
      <c r="AJ26" s="4704"/>
      <c r="AK26" s="4705"/>
      <c r="AL26" s="3994"/>
      <c r="AM26" s="3995"/>
      <c r="AN26" s="3995"/>
      <c r="AO26" s="3996"/>
      <c r="AP26" s="3996"/>
      <c r="AQ26" s="3997"/>
      <c r="AR26" s="5791">
        <f>AQ26+AP26+AO26+AN26+AM26+AL26+AK26+AJ26+AI26+AH26+AG26+AF26+AE26</f>
        <v>0</v>
      </c>
      <c r="AS26" s="3998"/>
      <c r="AT26" s="3999"/>
      <c r="AU26" s="4000"/>
      <c r="AV26" s="4001"/>
      <c r="AW26" s="4002"/>
      <c r="AX26" s="4003"/>
      <c r="AY26" s="4004"/>
      <c r="AZ26" s="4005"/>
      <c r="BA26" s="4006"/>
      <c r="BB26" s="4007"/>
      <c r="BC26" s="5792">
        <f>SUM(AR26:BB26)</f>
        <v>0</v>
      </c>
      <c r="BD26" s="4708"/>
      <c r="BE26" s="4703"/>
      <c r="BF26" s="4709"/>
      <c r="BG26" s="3267"/>
      <c r="BH26" s="3267"/>
      <c r="BI26" s="3267"/>
      <c r="BJ26" s="3267"/>
      <c r="BK26" s="3267"/>
      <c r="BL26" s="3267"/>
      <c r="BM26" s="3267"/>
      <c r="BN26" s="3267"/>
      <c r="BO26" s="3267"/>
      <c r="BP26" s="3267"/>
      <c r="BQ26" s="3267"/>
      <c r="BR26" s="3267"/>
      <c r="BS26" s="3267"/>
      <c r="BT26" s="3267"/>
      <c r="BU26" s="3267"/>
      <c r="BV26" s="3267"/>
      <c r="BW26" s="3267"/>
      <c r="BX26" s="3267"/>
      <c r="BY26" s="3267"/>
      <c r="BZ26" s="3267"/>
      <c r="CA26" s="3267"/>
      <c r="CB26" s="3267"/>
      <c r="CC26" s="3267"/>
      <c r="CD26" s="3267"/>
      <c r="CE26" s="3267"/>
      <c r="CF26" s="3267"/>
      <c r="CG26" s="3267"/>
      <c r="CH26" s="3267"/>
      <c r="CI26" s="3267"/>
      <c r="CJ26" s="3267"/>
      <c r="CK26" s="3267"/>
      <c r="CL26" s="3267"/>
      <c r="CM26" s="3267"/>
      <c r="CN26" s="3267"/>
      <c r="CO26" s="3267"/>
      <c r="CP26" s="1960"/>
      <c r="CQ26" s="1960"/>
      <c r="CR26" s="1960"/>
      <c r="CS26" s="1960"/>
      <c r="CT26" s="1960"/>
      <c r="CU26" s="1960"/>
      <c r="CV26" s="1960"/>
      <c r="CW26" s="1960"/>
      <c r="CX26" s="1960"/>
      <c r="CY26" s="1960"/>
      <c r="CZ26" s="1960"/>
      <c r="DA26" s="1960"/>
      <c r="DB26" s="1960"/>
      <c r="DC26" s="1960"/>
      <c r="DD26" s="1960"/>
      <c r="DE26" s="1960"/>
      <c r="DF26" s="1960"/>
      <c r="DG26" s="1960"/>
      <c r="DH26" s="1960"/>
    </row>
    <row r="27" spans="1:112" ht="29.25" customHeight="1" thickBot="1">
      <c r="A27" s="3976"/>
      <c r="B27" s="4690" t="s">
        <v>181</v>
      </c>
      <c r="C27" s="5818">
        <f>SUM(C24:C26)</f>
        <v>0</v>
      </c>
      <c r="D27" s="5799">
        <f t="shared" ref="D27:BF27" si="22">SUM(D24:D26)</f>
        <v>0</v>
      </c>
      <c r="E27" s="5799">
        <f t="shared" si="22"/>
        <v>0</v>
      </c>
      <c r="F27" s="5800">
        <f t="shared" si="22"/>
        <v>0</v>
      </c>
      <c r="G27" s="5800">
        <f t="shared" si="22"/>
        <v>0</v>
      </c>
      <c r="H27" s="5800">
        <f t="shared" si="22"/>
        <v>0</v>
      </c>
      <c r="I27" s="5801">
        <f t="shared" si="22"/>
        <v>0</v>
      </c>
      <c r="J27" s="5802">
        <f t="shared" si="22"/>
        <v>0</v>
      </c>
      <c r="K27" s="5803">
        <f t="shared" si="22"/>
        <v>0</v>
      </c>
      <c r="L27" s="5803">
        <f t="shared" si="22"/>
        <v>0</v>
      </c>
      <c r="M27" s="5804">
        <f t="shared" si="22"/>
        <v>0</v>
      </c>
      <c r="N27" s="5804">
        <f t="shared" si="22"/>
        <v>0</v>
      </c>
      <c r="O27" s="5805">
        <f t="shared" si="22"/>
        <v>0</v>
      </c>
      <c r="P27" s="5791">
        <f t="shared" si="22"/>
        <v>0</v>
      </c>
      <c r="Q27" s="5806">
        <f t="shared" si="22"/>
        <v>0</v>
      </c>
      <c r="R27" s="5807">
        <f t="shared" si="22"/>
        <v>0</v>
      </c>
      <c r="S27" s="5808">
        <f t="shared" si="22"/>
        <v>0</v>
      </c>
      <c r="T27" s="5809">
        <f t="shared" si="22"/>
        <v>0</v>
      </c>
      <c r="U27" s="5810">
        <f t="shared" si="22"/>
        <v>0</v>
      </c>
      <c r="V27" s="5811">
        <f t="shared" si="22"/>
        <v>0</v>
      </c>
      <c r="W27" s="5812">
        <f t="shared" si="22"/>
        <v>0</v>
      </c>
      <c r="X27" s="5813">
        <f t="shared" si="22"/>
        <v>0</v>
      </c>
      <c r="Y27" s="5814">
        <f t="shared" si="22"/>
        <v>0</v>
      </c>
      <c r="Z27" s="5815">
        <f t="shared" si="22"/>
        <v>0</v>
      </c>
      <c r="AA27" s="5792">
        <f t="shared" si="22"/>
        <v>0</v>
      </c>
      <c r="AB27" s="5816">
        <f t="shared" si="22"/>
        <v>0</v>
      </c>
      <c r="AC27" s="5799">
        <f t="shared" si="22"/>
        <v>0</v>
      </c>
      <c r="AD27" s="5817">
        <f t="shared" si="22"/>
        <v>0</v>
      </c>
      <c r="AE27" s="5818">
        <f t="shared" si="22"/>
        <v>0</v>
      </c>
      <c r="AF27" s="5799">
        <f t="shared" si="22"/>
        <v>0</v>
      </c>
      <c r="AG27" s="5799">
        <f t="shared" si="22"/>
        <v>0</v>
      </c>
      <c r="AH27" s="5800">
        <f t="shared" si="22"/>
        <v>0</v>
      </c>
      <c r="AI27" s="5800">
        <f t="shared" si="22"/>
        <v>0</v>
      </c>
      <c r="AJ27" s="5800">
        <f t="shared" si="22"/>
        <v>0</v>
      </c>
      <c r="AK27" s="5801">
        <f t="shared" si="22"/>
        <v>0</v>
      </c>
      <c r="AL27" s="5802">
        <f t="shared" si="22"/>
        <v>0</v>
      </c>
      <c r="AM27" s="5803">
        <f t="shared" si="22"/>
        <v>0</v>
      </c>
      <c r="AN27" s="5803">
        <f t="shared" si="22"/>
        <v>0</v>
      </c>
      <c r="AO27" s="5804">
        <f t="shared" si="22"/>
        <v>0</v>
      </c>
      <c r="AP27" s="5804">
        <f t="shared" si="22"/>
        <v>0</v>
      </c>
      <c r="AQ27" s="5805">
        <f t="shared" si="22"/>
        <v>0</v>
      </c>
      <c r="AR27" s="5791">
        <f t="shared" si="22"/>
        <v>0</v>
      </c>
      <c r="AS27" s="5806">
        <f t="shared" si="22"/>
        <v>0</v>
      </c>
      <c r="AT27" s="5807">
        <f t="shared" si="22"/>
        <v>0</v>
      </c>
      <c r="AU27" s="5808">
        <f t="shared" si="22"/>
        <v>0</v>
      </c>
      <c r="AV27" s="5809">
        <f t="shared" si="22"/>
        <v>0</v>
      </c>
      <c r="AW27" s="5810">
        <f t="shared" si="22"/>
        <v>0</v>
      </c>
      <c r="AX27" s="5811">
        <f t="shared" si="22"/>
        <v>0</v>
      </c>
      <c r="AY27" s="5812">
        <f t="shared" si="22"/>
        <v>0</v>
      </c>
      <c r="AZ27" s="5813">
        <f t="shared" si="22"/>
        <v>0</v>
      </c>
      <c r="BA27" s="5814">
        <f t="shared" si="22"/>
        <v>0</v>
      </c>
      <c r="BB27" s="5815">
        <f t="shared" si="22"/>
        <v>0</v>
      </c>
      <c r="BC27" s="5792">
        <f t="shared" si="22"/>
        <v>0</v>
      </c>
      <c r="BD27" s="5816">
        <f t="shared" si="22"/>
        <v>0</v>
      </c>
      <c r="BE27" s="5799">
        <f t="shared" si="22"/>
        <v>0</v>
      </c>
      <c r="BF27" s="5817">
        <f t="shared" si="22"/>
        <v>0</v>
      </c>
      <c r="BG27" s="3267"/>
      <c r="BH27" s="3267"/>
      <c r="BI27" s="3267"/>
      <c r="BJ27" s="3267"/>
      <c r="BK27" s="3267"/>
      <c r="BL27" s="3267"/>
      <c r="BM27" s="3267"/>
      <c r="BN27" s="3267"/>
      <c r="BO27" s="3267"/>
      <c r="BP27" s="3267"/>
      <c r="BQ27" s="3267"/>
      <c r="BR27" s="3267"/>
      <c r="BS27" s="3267"/>
      <c r="BT27" s="3267"/>
      <c r="BU27" s="3267"/>
      <c r="BV27" s="3267"/>
      <c r="BW27" s="3267"/>
      <c r="BX27" s="3267"/>
      <c r="BY27" s="3267"/>
      <c r="BZ27" s="3267"/>
      <c r="CA27" s="3267"/>
      <c r="CB27" s="3267"/>
      <c r="CC27" s="3267"/>
      <c r="CD27" s="3267"/>
      <c r="CE27" s="3267"/>
      <c r="CF27" s="3267"/>
      <c r="CG27" s="3267"/>
      <c r="CH27" s="3267"/>
      <c r="CI27" s="3267"/>
      <c r="CJ27" s="3267"/>
      <c r="CK27" s="3267"/>
      <c r="CL27" s="3267"/>
      <c r="CM27" s="3267"/>
      <c r="CN27" s="3267"/>
      <c r="CO27" s="3267"/>
      <c r="CP27" s="1960"/>
      <c r="CQ27" s="1960"/>
      <c r="CR27" s="1960"/>
      <c r="CS27" s="1960"/>
      <c r="CT27" s="1960"/>
      <c r="CU27" s="1960"/>
      <c r="CV27" s="1960"/>
      <c r="CW27" s="1960"/>
      <c r="CX27" s="1960"/>
      <c r="CY27" s="1960"/>
      <c r="CZ27" s="1960"/>
      <c r="DA27" s="1960"/>
      <c r="DB27" s="1960"/>
      <c r="DC27" s="1960"/>
      <c r="DD27" s="1960"/>
      <c r="DE27" s="1960"/>
      <c r="DF27" s="1960"/>
      <c r="DG27" s="1960"/>
      <c r="DH27" s="1960"/>
    </row>
    <row r="28" spans="1:112" ht="39.6">
      <c r="A28" s="3976"/>
      <c r="B28" s="3976"/>
      <c r="C28" s="3976"/>
      <c r="D28" s="3976"/>
      <c r="E28" s="3976"/>
      <c r="F28" s="3976"/>
      <c r="G28" s="3976"/>
      <c r="H28" s="3976"/>
      <c r="I28" s="3976"/>
      <c r="J28" s="3976"/>
      <c r="K28" s="3976"/>
      <c r="L28" s="3976"/>
      <c r="M28" s="3976"/>
      <c r="N28" s="3976"/>
      <c r="O28" s="3976"/>
      <c r="P28" s="3976"/>
      <c r="Q28" s="3976"/>
      <c r="R28" s="3976"/>
      <c r="S28" s="3976"/>
      <c r="T28" s="3976"/>
      <c r="U28" s="3976"/>
      <c r="V28" s="3976"/>
      <c r="W28" s="3976"/>
      <c r="X28" s="3976"/>
      <c r="Y28" s="3976"/>
      <c r="Z28" s="3976"/>
      <c r="AA28" s="3976"/>
      <c r="AB28" s="3976"/>
      <c r="AC28" s="3976"/>
      <c r="AD28" s="3976"/>
      <c r="AE28" s="3976"/>
      <c r="AF28" s="3976"/>
      <c r="AG28" s="3976"/>
      <c r="AH28" s="3976"/>
      <c r="AI28" s="3976"/>
      <c r="AJ28" s="3976"/>
      <c r="AK28" s="3976"/>
      <c r="AL28" s="3976"/>
      <c r="AM28" s="3976"/>
      <c r="AN28" s="3976"/>
      <c r="AO28" s="3976"/>
      <c r="AP28" s="5327" t="s">
        <v>1502</v>
      </c>
      <c r="AQ28" s="4813"/>
      <c r="AR28" s="4813"/>
      <c r="AS28" s="4813"/>
      <c r="AT28" s="4813"/>
      <c r="AU28" s="4813"/>
      <c r="AV28" s="4813"/>
      <c r="AW28" s="4813"/>
      <c r="AX28" s="4813"/>
      <c r="AY28" s="3976"/>
      <c r="AZ28" s="3976"/>
      <c r="BA28" s="3976"/>
      <c r="BB28" s="3976"/>
      <c r="BC28" s="3976"/>
      <c r="BD28" s="3976"/>
      <c r="BE28" s="3976"/>
      <c r="BF28" s="3976"/>
      <c r="BG28" s="3267"/>
      <c r="BH28" s="3267"/>
      <c r="BI28" s="3267"/>
      <c r="BJ28" s="3267"/>
      <c r="BK28" s="3267"/>
      <c r="BL28" s="3267"/>
      <c r="BM28" s="3267"/>
      <c r="BN28" s="3267"/>
      <c r="BO28" s="3267"/>
      <c r="BP28" s="3267"/>
      <c r="BQ28" s="3267"/>
      <c r="BR28" s="3267"/>
      <c r="BS28" s="3267"/>
      <c r="BT28" s="3267"/>
      <c r="BU28" s="3267"/>
      <c r="BV28" s="3267"/>
      <c r="BW28" s="3267"/>
      <c r="BX28" s="3267"/>
      <c r="BY28" s="3267"/>
      <c r="BZ28" s="3267"/>
      <c r="CA28" s="3267"/>
      <c r="CB28" s="3267"/>
      <c r="CC28" s="3267"/>
      <c r="CD28" s="3267"/>
      <c r="CE28" s="3267"/>
      <c r="CF28" s="3267"/>
      <c r="CG28" s="3267"/>
      <c r="CH28" s="3267"/>
      <c r="CI28" s="3267"/>
      <c r="CJ28" s="3267"/>
      <c r="CK28" s="3267"/>
      <c r="CL28" s="3267"/>
      <c r="CM28" s="3267"/>
      <c r="CN28" s="3267"/>
      <c r="CO28" s="3267"/>
      <c r="CP28" s="1960"/>
      <c r="CQ28" s="1960"/>
      <c r="CR28" s="1960"/>
      <c r="CS28" s="1960"/>
      <c r="CT28" s="1960"/>
      <c r="CU28" s="1960"/>
      <c r="CV28" s="1960"/>
      <c r="CW28" s="1960"/>
      <c r="CX28" s="1960"/>
      <c r="CY28" s="1960"/>
      <c r="CZ28" s="1960"/>
      <c r="DA28" s="1960"/>
      <c r="DB28" s="1960"/>
      <c r="DC28" s="1960"/>
      <c r="DD28" s="1960"/>
      <c r="DE28" s="1960"/>
      <c r="DF28" s="1960"/>
      <c r="DG28" s="1960"/>
      <c r="DH28" s="1960"/>
    </row>
    <row r="29" spans="1:112">
      <c r="A29" s="3976"/>
      <c r="B29" s="3976"/>
      <c r="C29" s="3976"/>
      <c r="D29" s="3976"/>
      <c r="E29" s="3976"/>
      <c r="F29" s="3976"/>
      <c r="G29" s="3976"/>
      <c r="H29" s="3976"/>
      <c r="I29" s="3976"/>
      <c r="J29" s="3976"/>
      <c r="K29" s="3976"/>
      <c r="L29" s="3976"/>
      <c r="M29" s="3976"/>
      <c r="N29" s="3976"/>
      <c r="O29" s="3976"/>
      <c r="P29" s="3976"/>
      <c r="Q29" s="3976"/>
      <c r="R29" s="3976"/>
      <c r="S29" s="3976"/>
      <c r="T29" s="3976"/>
      <c r="U29" s="3976"/>
      <c r="V29" s="3976"/>
      <c r="W29" s="3976"/>
      <c r="X29" s="3976"/>
      <c r="Y29" s="3976"/>
      <c r="Z29" s="3976"/>
      <c r="AA29" s="3976"/>
      <c r="AB29" s="3976"/>
      <c r="AC29" s="3976"/>
      <c r="AD29" s="3976"/>
      <c r="AE29" s="3976"/>
      <c r="AF29" s="3976"/>
      <c r="AG29" s="3976"/>
      <c r="AH29" s="3976"/>
      <c r="AI29" s="3976"/>
      <c r="AJ29" s="3976"/>
      <c r="AK29" s="3976"/>
      <c r="AL29" s="3976"/>
      <c r="AM29" s="3976"/>
      <c r="AN29" s="3976"/>
      <c r="AO29" s="3976"/>
      <c r="AP29" s="3976"/>
      <c r="AQ29" s="3976"/>
      <c r="AR29" s="3976"/>
      <c r="AS29" s="3976"/>
      <c r="AT29" s="3976"/>
      <c r="AU29" s="3976"/>
      <c r="AV29" s="3976"/>
      <c r="AW29" s="3976"/>
      <c r="AX29" s="3976"/>
      <c r="AY29" s="3976"/>
      <c r="AZ29" s="3976"/>
      <c r="BA29" s="3976"/>
      <c r="BB29" s="3976"/>
      <c r="BC29" s="3976"/>
      <c r="BD29" s="3976"/>
      <c r="BE29" s="3976"/>
      <c r="BF29" s="3976"/>
      <c r="BG29" s="3267"/>
      <c r="BH29" s="3267"/>
      <c r="BI29" s="3267"/>
      <c r="BJ29" s="3267"/>
      <c r="BK29" s="3267"/>
      <c r="BL29" s="3267"/>
      <c r="BM29" s="3267"/>
      <c r="BN29" s="3267"/>
      <c r="BO29" s="3267"/>
      <c r="BP29" s="3267"/>
      <c r="BQ29" s="3267"/>
      <c r="BR29" s="3267"/>
      <c r="BS29" s="3267"/>
      <c r="BT29" s="3267"/>
      <c r="BU29" s="3267"/>
      <c r="BV29" s="3267"/>
      <c r="BW29" s="3267"/>
      <c r="BX29" s="3267"/>
      <c r="BY29" s="3267"/>
      <c r="BZ29" s="3267"/>
      <c r="CA29" s="3267"/>
      <c r="CB29" s="3267"/>
      <c r="CC29" s="3267"/>
      <c r="CD29" s="3267"/>
      <c r="CE29" s="3267"/>
      <c r="CF29" s="3267"/>
      <c r="CG29" s="3267"/>
      <c r="CH29" s="3267"/>
      <c r="CI29" s="3267"/>
      <c r="CJ29" s="3267"/>
      <c r="CK29" s="3267"/>
      <c r="CL29" s="3267"/>
      <c r="CM29" s="3267"/>
      <c r="CN29" s="3267"/>
      <c r="CO29" s="3267"/>
      <c r="CP29" s="1960"/>
      <c r="CQ29" s="1960"/>
      <c r="CR29" s="1960"/>
      <c r="CS29" s="1960"/>
      <c r="CT29" s="1960"/>
      <c r="CU29" s="1960"/>
      <c r="CV29" s="1960"/>
      <c r="CW29" s="1960"/>
      <c r="CX29" s="1960"/>
      <c r="CY29" s="1960"/>
      <c r="CZ29" s="1960"/>
      <c r="DA29" s="1960"/>
      <c r="DB29" s="1960"/>
      <c r="DC29" s="1960"/>
      <c r="DD29" s="1960"/>
      <c r="DE29" s="1960"/>
      <c r="DF29" s="1960"/>
      <c r="DG29" s="1960"/>
      <c r="DH29" s="1960"/>
    </row>
    <row r="30" spans="1:112" ht="39.9" customHeight="1">
      <c r="A30" s="7165" t="s">
        <v>340</v>
      </c>
      <c r="B30" s="7165"/>
      <c r="C30" s="7165"/>
      <c r="D30" s="7165"/>
      <c r="E30" s="7165"/>
      <c r="F30" s="7165"/>
      <c r="G30" s="7165"/>
      <c r="H30" s="7165"/>
      <c r="I30" s="7165"/>
      <c r="J30" s="7165"/>
      <c r="K30" s="7165"/>
      <c r="L30" s="7165"/>
      <c r="M30" s="7165"/>
      <c r="N30" s="7165"/>
      <c r="O30" s="3274"/>
      <c r="P30" s="3274"/>
      <c r="Q30" s="7192" t="str">
        <f xml:space="preserve">   " كشف الانتاج   " &amp;"(" &amp;C37&amp;  " )" &amp;" " &amp; L37 &amp; "  " &amp;M37 &amp; "  "&amp;  الاعدادات!$D$2</f>
        <v xml:space="preserve"> كشف الانتاج   (الدائرة الاولى  عمالية مدني ) السبت  تأمينات  عن شهر  يوليو لسنة 2026م </v>
      </c>
      <c r="R30" s="7192"/>
      <c r="S30" s="7192"/>
      <c r="T30" s="7192"/>
      <c r="U30" s="7192"/>
      <c r="V30" s="7192"/>
      <c r="W30" s="7192"/>
      <c r="X30" s="7192"/>
      <c r="Y30" s="7192"/>
      <c r="Z30" s="7192"/>
      <c r="AA30" s="7192"/>
      <c r="AB30" s="7192"/>
      <c r="AC30" s="7192"/>
      <c r="AD30" s="7192"/>
      <c r="AE30" s="7192"/>
      <c r="AF30" s="7192"/>
      <c r="AG30" s="7192"/>
      <c r="AH30" s="7192"/>
      <c r="AI30" s="7192"/>
      <c r="AJ30" s="7192"/>
      <c r="AK30" s="7192"/>
      <c r="AL30" s="7192"/>
      <c r="AM30" s="7192"/>
      <c r="AN30" s="7192"/>
      <c r="AO30" s="7192"/>
      <c r="AP30" s="7192"/>
      <c r="AQ30" s="7192"/>
      <c r="AR30" s="7192"/>
      <c r="AS30" s="7192"/>
      <c r="AT30" s="7192"/>
      <c r="AU30" s="3274"/>
      <c r="AV30" s="3274"/>
      <c r="AW30" s="3274"/>
      <c r="AX30" s="3274"/>
      <c r="AY30" s="3274"/>
      <c r="AZ30" s="3274"/>
      <c r="BA30" s="3274"/>
      <c r="BB30" s="3266"/>
      <c r="BC30" s="3267"/>
      <c r="BD30" s="3267"/>
      <c r="BE30" s="3267"/>
      <c r="BF30" s="3267"/>
      <c r="BG30" s="3267"/>
      <c r="BH30" s="3267"/>
      <c r="BI30" s="3267"/>
      <c r="BJ30" s="3267"/>
      <c r="BK30" s="3267"/>
      <c r="BL30" s="3267"/>
      <c r="BM30" s="3267"/>
      <c r="BN30" s="3267"/>
      <c r="BO30" s="3267"/>
      <c r="BP30" s="3267"/>
      <c r="BQ30" s="3267"/>
      <c r="BR30" s="3267"/>
      <c r="BS30" s="3267"/>
      <c r="BT30" s="3267"/>
      <c r="BU30" s="3267"/>
      <c r="BV30" s="3267"/>
      <c r="BW30" s="3267"/>
      <c r="BX30" s="3267"/>
      <c r="BY30" s="3267"/>
      <c r="BZ30" s="3267"/>
      <c r="CA30" s="3267"/>
      <c r="CB30" s="3267"/>
      <c r="CC30" s="3267"/>
      <c r="CD30" s="3267"/>
      <c r="CE30" s="3267"/>
      <c r="CF30" s="3267"/>
      <c r="CG30" s="3267"/>
      <c r="CH30" s="3267"/>
      <c r="CI30" s="3267"/>
      <c r="CJ30" s="3267"/>
      <c r="CK30" s="3267"/>
      <c r="CL30" s="3267"/>
      <c r="CM30" s="3267"/>
      <c r="CN30" s="3267"/>
      <c r="CO30" s="3267"/>
      <c r="CP30" s="1960"/>
      <c r="CQ30" s="1960"/>
      <c r="CR30" s="1960"/>
      <c r="CS30" s="1960"/>
      <c r="CT30" s="1960"/>
      <c r="CU30" s="1960"/>
      <c r="CV30" s="1960"/>
      <c r="CW30" s="1960"/>
      <c r="CX30" s="1960"/>
      <c r="CY30" s="1960"/>
      <c r="CZ30" s="1960"/>
      <c r="DA30" s="1960"/>
      <c r="DB30" s="1960"/>
      <c r="DC30" s="1960"/>
      <c r="DD30" s="1960"/>
      <c r="DE30" s="1960"/>
      <c r="DF30" s="1960"/>
      <c r="DG30" s="1960"/>
      <c r="DH30" s="1960"/>
    </row>
    <row r="31" spans="1:112" ht="39.9" customHeight="1">
      <c r="A31" s="7165" t="s">
        <v>341</v>
      </c>
      <c r="B31" s="7165"/>
      <c r="C31" s="7165"/>
      <c r="D31" s="7165"/>
      <c r="E31" s="7165"/>
      <c r="F31" s="7165"/>
      <c r="G31" s="7165"/>
      <c r="H31" s="7165"/>
      <c r="I31" s="7165"/>
      <c r="J31" s="7165"/>
      <c r="K31" s="7165"/>
      <c r="L31" s="7165"/>
      <c r="M31" s="7165"/>
      <c r="N31" s="7165"/>
      <c r="O31" s="3275"/>
      <c r="P31" s="3275"/>
      <c r="Q31" s="7167" t="s">
        <v>1488</v>
      </c>
      <c r="R31" s="7167"/>
      <c r="S31" s="7167"/>
      <c r="T31" s="7167"/>
      <c r="U31" s="7167"/>
      <c r="V31" s="7167"/>
      <c r="W31" s="7167"/>
      <c r="X31" s="7167"/>
      <c r="Y31" s="7167"/>
      <c r="Z31" s="7167"/>
      <c r="AA31" s="7167"/>
      <c r="AB31" s="7167"/>
      <c r="AC31" s="7167"/>
      <c r="AD31" s="7167"/>
      <c r="AE31" s="7167"/>
      <c r="AF31" s="7167"/>
      <c r="AG31" s="7167"/>
      <c r="AH31" s="7167"/>
      <c r="AI31" s="7167"/>
      <c r="AJ31" s="7167"/>
      <c r="AK31" s="7167"/>
      <c r="AL31" s="7167"/>
      <c r="AM31" s="7167"/>
      <c r="AN31" s="7167"/>
      <c r="AO31" s="7167"/>
      <c r="AP31" s="7167"/>
      <c r="AQ31" s="7167"/>
      <c r="AR31" s="7167"/>
      <c r="AS31" s="7167"/>
      <c r="AT31" s="7167"/>
      <c r="AU31" s="3275"/>
      <c r="AV31" s="3275"/>
      <c r="AW31" s="3275"/>
      <c r="AX31" s="3275"/>
      <c r="AY31" s="3275"/>
      <c r="AZ31" s="3275"/>
      <c r="BA31" s="3275"/>
      <c r="BB31" s="3266"/>
      <c r="BC31" s="3267"/>
      <c r="BD31" s="3267"/>
      <c r="BE31" s="3267"/>
      <c r="BF31" s="3267"/>
      <c r="BG31" s="3267"/>
      <c r="BH31" s="3267"/>
      <c r="BI31" s="3267"/>
      <c r="BJ31" s="3267"/>
      <c r="BK31" s="3267"/>
      <c r="BL31" s="3267"/>
      <c r="BM31" s="3267"/>
      <c r="BN31" s="3267"/>
      <c r="BO31" s="3267"/>
      <c r="BP31" s="3267"/>
      <c r="BQ31" s="3267"/>
      <c r="BR31" s="3267"/>
      <c r="BS31" s="3267"/>
      <c r="BT31" s="3267"/>
      <c r="BU31" s="3267"/>
      <c r="BV31" s="3267"/>
      <c r="BW31" s="3267"/>
      <c r="BX31" s="3267"/>
      <c r="BY31" s="3267"/>
      <c r="BZ31" s="3267"/>
      <c r="CA31" s="3267"/>
      <c r="CB31" s="3267"/>
      <c r="CC31" s="3267"/>
      <c r="CD31" s="3267"/>
      <c r="CE31" s="3267"/>
      <c r="CF31" s="3267"/>
      <c r="CG31" s="3267"/>
      <c r="CH31" s="3267"/>
      <c r="CI31" s="3267"/>
      <c r="CJ31" s="3267"/>
      <c r="CK31" s="3267"/>
      <c r="CL31" s="3267"/>
      <c r="CM31" s="3267"/>
      <c r="CN31" s="3267"/>
      <c r="CO31" s="3267"/>
      <c r="CP31" s="1960"/>
      <c r="CQ31" s="1960"/>
      <c r="CR31" s="1960"/>
      <c r="CS31" s="1960"/>
      <c r="CT31" s="1960"/>
      <c r="CU31" s="1960"/>
      <c r="CV31" s="1960"/>
      <c r="CW31" s="1960"/>
      <c r="CX31" s="1960"/>
      <c r="CY31" s="1960"/>
      <c r="CZ31" s="1960"/>
      <c r="DA31" s="1960"/>
      <c r="DB31" s="1960"/>
      <c r="DC31" s="1960"/>
      <c r="DD31" s="1960"/>
      <c r="DE31" s="1960"/>
      <c r="DF31" s="1960"/>
      <c r="DG31" s="1960"/>
      <c r="DH31" s="1960"/>
    </row>
    <row r="32" spans="1:112" ht="39.9" customHeight="1" thickBot="1">
      <c r="A32" s="3267"/>
      <c r="B32" s="3267"/>
      <c r="C32" s="3267"/>
      <c r="D32" s="3274"/>
      <c r="E32" s="3274"/>
      <c r="F32" s="3274"/>
      <c r="G32" s="3274"/>
      <c r="H32" s="3274"/>
      <c r="I32" s="3274"/>
      <c r="J32" s="3274"/>
      <c r="K32" s="3274"/>
      <c r="L32" s="3274"/>
      <c r="M32" s="3274"/>
      <c r="N32" s="3274"/>
      <c r="O32" s="3274"/>
      <c r="P32" s="4720"/>
      <c r="Q32" s="4676" t="s">
        <v>1476</v>
      </c>
      <c r="R32" s="4676"/>
      <c r="S32" s="4676"/>
      <c r="T32" s="4676"/>
      <c r="U32" s="4676"/>
      <c r="V32" s="4676"/>
      <c r="W32" s="4676"/>
      <c r="X32" s="4676"/>
      <c r="Y32" s="4676"/>
      <c r="Z32" s="4676"/>
      <c r="AA32" s="4676"/>
      <c r="AB32" s="4676"/>
      <c r="AC32" s="4720"/>
      <c r="AD32" s="4676"/>
      <c r="AE32" s="4676"/>
      <c r="AF32" s="4676"/>
      <c r="AG32" s="4676"/>
      <c r="AH32" s="4676"/>
      <c r="AI32" s="4676"/>
      <c r="AJ32" s="4676"/>
      <c r="AK32" s="4676"/>
      <c r="AL32" s="4676"/>
      <c r="AM32" s="4676"/>
      <c r="AN32" s="4676"/>
      <c r="AO32" s="4676"/>
      <c r="AP32" s="4676"/>
      <c r="AQ32" s="4676"/>
      <c r="AR32" s="4676"/>
      <c r="AS32" s="4676"/>
      <c r="AT32" s="5280"/>
      <c r="AU32" s="5280"/>
      <c r="AV32" s="5280"/>
      <c r="AW32" s="4720"/>
      <c r="AX32" s="4720"/>
      <c r="AY32" s="4720"/>
      <c r="AZ32" s="4720"/>
      <c r="BA32" s="4720"/>
      <c r="BB32" s="4776"/>
      <c r="BC32" s="3267"/>
      <c r="BD32" s="3267"/>
      <c r="BE32" s="3267"/>
      <c r="BF32" s="3267"/>
      <c r="BG32" s="3267"/>
      <c r="BH32" s="3267"/>
      <c r="BI32" s="3267"/>
      <c r="BJ32" s="3267"/>
      <c r="BK32" s="3267"/>
      <c r="BL32" s="3267"/>
      <c r="BM32" s="3267"/>
      <c r="BN32" s="3267"/>
      <c r="BO32" s="3267"/>
      <c r="BP32" s="3267"/>
      <c r="BQ32" s="3267"/>
      <c r="BR32" s="3267"/>
      <c r="BS32" s="3267"/>
      <c r="BT32" s="3267"/>
      <c r="BU32" s="3267"/>
      <c r="BV32" s="3267"/>
      <c r="BW32" s="3267"/>
      <c r="BX32" s="3267"/>
      <c r="BY32" s="3267"/>
      <c r="BZ32" s="3267"/>
      <c r="CA32" s="3267"/>
      <c r="CB32" s="3267"/>
      <c r="CC32" s="3267"/>
      <c r="CD32" s="3267"/>
      <c r="CE32" s="3267"/>
      <c r="CF32" s="3267"/>
      <c r="CG32" s="3267"/>
      <c r="CH32" s="3267"/>
      <c r="CI32" s="3267"/>
      <c r="CJ32" s="3267"/>
      <c r="CK32" s="3267"/>
      <c r="CL32" s="3267"/>
      <c r="CM32" s="3267"/>
      <c r="CN32" s="3267"/>
      <c r="CO32" s="3267"/>
      <c r="CP32" s="1960"/>
      <c r="CQ32" s="1960"/>
      <c r="CR32" s="1960"/>
      <c r="CS32" s="1960"/>
      <c r="CT32" s="1960"/>
      <c r="CU32" s="1960"/>
      <c r="CV32" s="1960"/>
      <c r="CW32" s="1960"/>
      <c r="CX32" s="1960"/>
      <c r="CY32" s="1960"/>
      <c r="CZ32" s="1960"/>
      <c r="DA32" s="1960"/>
      <c r="DB32" s="1960"/>
      <c r="DC32" s="1960"/>
      <c r="DD32" s="1960"/>
      <c r="DE32" s="1960"/>
      <c r="DF32" s="1960"/>
      <c r="DG32" s="1960"/>
      <c r="DH32" s="1960"/>
    </row>
    <row r="33" spans="1:112" ht="36.75" customHeight="1" thickBot="1">
      <c r="A33" s="3976"/>
      <c r="B33" s="3976"/>
      <c r="C33" s="4840"/>
      <c r="D33" s="7186" t="s">
        <v>88</v>
      </c>
      <c r="E33" s="7186"/>
      <c r="F33" s="7186"/>
      <c r="G33" s="7186"/>
      <c r="H33" s="7186"/>
      <c r="I33" s="7187"/>
      <c r="J33" s="4841"/>
      <c r="K33" s="4841"/>
      <c r="L33" s="4841"/>
      <c r="M33" s="4841"/>
      <c r="N33" s="4841"/>
      <c r="O33" s="5594" t="s">
        <v>93</v>
      </c>
      <c r="P33" s="5594"/>
      <c r="Q33" s="5594"/>
      <c r="R33" s="5594"/>
      <c r="S33" s="5594"/>
      <c r="T33" s="5594"/>
      <c r="U33" s="5594"/>
      <c r="V33" s="5594"/>
      <c r="W33" s="5594"/>
      <c r="X33" s="5594"/>
      <c r="Y33" s="5594"/>
      <c r="Z33" s="5594"/>
      <c r="AA33" s="5594"/>
      <c r="AB33" s="5595"/>
      <c r="AC33" s="5596"/>
      <c r="AD33" s="7174" t="s">
        <v>95</v>
      </c>
      <c r="AE33" s="5597" t="s">
        <v>96</v>
      </c>
      <c r="AF33" s="5598"/>
      <c r="AG33" s="5598"/>
      <c r="AH33" s="5599"/>
      <c r="AI33" s="5598"/>
      <c r="AJ33" s="5598"/>
      <c r="AK33" s="5598"/>
      <c r="AL33" s="5598"/>
      <c r="AM33" s="5598"/>
      <c r="AN33" s="5598"/>
      <c r="AO33" s="5599"/>
      <c r="AP33" s="5598"/>
      <c r="AQ33" s="5598"/>
      <c r="AR33" s="5600"/>
      <c r="AS33" s="5601"/>
      <c r="AT33" s="5602"/>
      <c r="AU33" s="5603"/>
      <c r="AV33" s="5604" t="s">
        <v>98</v>
      </c>
      <c r="AW33" s="5605"/>
      <c r="AX33" s="5605"/>
      <c r="AY33" s="5605"/>
      <c r="AZ33" s="5606"/>
      <c r="BA33" s="5607"/>
      <c r="BB33" s="5608"/>
      <c r="BC33" s="5609"/>
      <c r="BD33" s="3976"/>
      <c r="BE33" s="3976"/>
      <c r="BF33" s="3976"/>
      <c r="BG33" s="3267"/>
      <c r="BH33" s="4846" t="s">
        <v>134</v>
      </c>
      <c r="BI33" s="4847"/>
      <c r="BJ33" s="4847"/>
      <c r="BK33" s="4847"/>
      <c r="BL33" s="4847"/>
      <c r="BM33" s="4847"/>
      <c r="BN33" s="4847"/>
      <c r="BO33" s="4847"/>
      <c r="BP33" s="4847"/>
      <c r="BQ33" s="4847"/>
      <c r="BR33" s="4847"/>
      <c r="BS33" s="4847"/>
      <c r="BT33" s="4847"/>
      <c r="BU33" s="4847"/>
      <c r="BV33" s="4847"/>
      <c r="BW33" s="4847"/>
      <c r="BX33" s="4847"/>
      <c r="BY33" s="4847"/>
      <c r="BZ33" s="4847"/>
      <c r="CA33" s="4847"/>
      <c r="CB33" s="4847"/>
      <c r="CC33" s="4847"/>
      <c r="CD33" s="4847"/>
      <c r="CE33" s="4848"/>
      <c r="CF33" s="3267"/>
      <c r="CG33" s="3267"/>
      <c r="CH33" s="3267"/>
      <c r="CI33" s="3267"/>
      <c r="CJ33" s="3267"/>
      <c r="CK33" s="3267"/>
      <c r="CL33" s="3267"/>
      <c r="CM33" s="3267"/>
      <c r="CN33" s="3267"/>
      <c r="CO33" s="3267"/>
      <c r="CP33" s="1960"/>
      <c r="CQ33" s="1960"/>
      <c r="CR33" s="1960"/>
      <c r="CS33" s="1960"/>
      <c r="CT33" s="1960"/>
      <c r="CU33" s="1960"/>
      <c r="CV33" s="1960"/>
      <c r="CW33" s="1960"/>
      <c r="CX33" s="1960"/>
      <c r="CY33" s="1960"/>
      <c r="CZ33" s="1960"/>
      <c r="DA33" s="1960"/>
      <c r="DB33" s="1960"/>
      <c r="DC33" s="1960"/>
      <c r="DD33" s="1960"/>
      <c r="DE33" s="1960"/>
      <c r="DF33" s="1960"/>
      <c r="DG33" s="1960"/>
      <c r="DH33" s="1960"/>
    </row>
    <row r="34" spans="1:112" ht="36.75" customHeight="1" thickBot="1">
      <c r="A34" s="3976"/>
      <c r="B34" s="3976"/>
      <c r="C34" s="4842"/>
      <c r="D34" s="7188"/>
      <c r="E34" s="7188"/>
      <c r="F34" s="7188"/>
      <c r="G34" s="7188"/>
      <c r="H34" s="7188"/>
      <c r="I34" s="7189"/>
      <c r="J34" s="4843"/>
      <c r="K34" s="4843"/>
      <c r="L34" s="4843"/>
      <c r="M34" s="4843"/>
      <c r="N34" s="4843"/>
      <c r="O34" s="7177" t="s">
        <v>107</v>
      </c>
      <c r="P34" s="7178"/>
      <c r="Q34" s="7178"/>
      <c r="R34" s="7178"/>
      <c r="S34" s="7178"/>
      <c r="T34" s="7178"/>
      <c r="U34" s="7178"/>
      <c r="V34" s="7178"/>
      <c r="W34" s="7178"/>
      <c r="X34" s="7178"/>
      <c r="Y34" s="7178"/>
      <c r="Z34" s="7179"/>
      <c r="AA34" s="7180" t="s">
        <v>108</v>
      </c>
      <c r="AB34" s="7183" t="s">
        <v>109</v>
      </c>
      <c r="AC34" s="5610"/>
      <c r="AD34" s="7175"/>
      <c r="AE34" s="5611" t="s">
        <v>100</v>
      </c>
      <c r="AF34" s="5612"/>
      <c r="AG34" s="5612"/>
      <c r="AH34" s="5613"/>
      <c r="AI34" s="5614"/>
      <c r="AJ34" s="5615" t="s">
        <v>110</v>
      </c>
      <c r="AK34" s="5615"/>
      <c r="AL34" s="5615"/>
      <c r="AM34" s="5615"/>
      <c r="AN34" s="5615"/>
      <c r="AO34" s="5616"/>
      <c r="AP34" s="5617" t="s">
        <v>111</v>
      </c>
      <c r="AQ34" s="5617"/>
      <c r="AR34" s="5617"/>
      <c r="AS34" s="5618"/>
      <c r="AT34" s="5619"/>
      <c r="AU34" s="5620"/>
      <c r="AV34" s="5621"/>
      <c r="AW34" s="5622"/>
      <c r="AX34" s="5622"/>
      <c r="AY34" s="5622"/>
      <c r="AZ34" s="5580"/>
      <c r="BA34" s="5623"/>
      <c r="BB34" s="5610"/>
      <c r="BC34" s="5624"/>
      <c r="BD34" s="3976"/>
      <c r="BE34" s="3976"/>
      <c r="BF34" s="3976"/>
      <c r="BG34" s="3267"/>
      <c r="BH34" s="4849"/>
      <c r="BI34" s="4850"/>
      <c r="BJ34" s="4850"/>
      <c r="BK34" s="4850"/>
      <c r="BL34" s="4850"/>
      <c r="BM34" s="4850"/>
      <c r="BN34" s="4850"/>
      <c r="BO34" s="4850"/>
      <c r="BP34" s="4850"/>
      <c r="BQ34" s="4850"/>
      <c r="BR34" s="4850"/>
      <c r="BS34" s="4850"/>
      <c r="BT34" s="4850"/>
      <c r="BU34" s="4850"/>
      <c r="BV34" s="4850"/>
      <c r="BW34" s="4850"/>
      <c r="BX34" s="4850"/>
      <c r="BY34" s="4850"/>
      <c r="BZ34" s="4850"/>
      <c r="CA34" s="4850"/>
      <c r="CB34" s="4850"/>
      <c r="CC34" s="4850"/>
      <c r="CD34" s="4850"/>
      <c r="CE34" s="4851"/>
      <c r="CF34" s="3267"/>
      <c r="CG34" s="3267"/>
      <c r="CH34" s="3267"/>
      <c r="CI34" s="3267"/>
      <c r="CJ34" s="3267"/>
      <c r="CK34" s="3267"/>
      <c r="CL34" s="3267"/>
      <c r="CM34" s="3267"/>
      <c r="CN34" s="3267"/>
      <c r="CO34" s="3267"/>
      <c r="CP34" s="1960"/>
      <c r="CQ34" s="1960"/>
      <c r="CR34" s="1960"/>
      <c r="CS34" s="1960"/>
      <c r="CT34" s="1960"/>
      <c r="CU34" s="1960"/>
      <c r="CV34" s="1960"/>
      <c r="CW34" s="1960"/>
      <c r="CX34" s="1960"/>
      <c r="CY34" s="1960"/>
      <c r="CZ34" s="1960"/>
      <c r="DA34" s="1960"/>
      <c r="DB34" s="1960"/>
      <c r="DC34" s="1960"/>
      <c r="DD34" s="1960"/>
      <c r="DE34" s="1960"/>
      <c r="DF34" s="1960"/>
      <c r="DG34" s="1960"/>
      <c r="DH34" s="1960"/>
    </row>
    <row r="35" spans="1:112" ht="31.5" customHeight="1" thickBot="1">
      <c r="A35" s="3976"/>
      <c r="B35" s="3976"/>
      <c r="C35" s="4842"/>
      <c r="D35" s="7188"/>
      <c r="E35" s="7188"/>
      <c r="F35" s="7188"/>
      <c r="G35" s="7188"/>
      <c r="H35" s="7188"/>
      <c r="I35" s="7189"/>
      <c r="J35" s="4843"/>
      <c r="K35" s="4843"/>
      <c r="L35" s="4843"/>
      <c r="M35" s="4843"/>
      <c r="N35" s="4843"/>
      <c r="O35" s="5579"/>
      <c r="P35" s="5580"/>
      <c r="Q35" s="5581" t="s">
        <v>137</v>
      </c>
      <c r="R35" s="5582"/>
      <c r="S35" s="5582"/>
      <c r="T35" s="5583"/>
      <c r="U35" s="7150" t="s">
        <v>138</v>
      </c>
      <c r="V35" s="7152" t="s">
        <v>139</v>
      </c>
      <c r="W35" s="5584" t="s">
        <v>140</v>
      </c>
      <c r="X35" s="5585"/>
      <c r="Y35" s="7150" t="s">
        <v>141</v>
      </c>
      <c r="Z35" s="7152" t="s">
        <v>142</v>
      </c>
      <c r="AA35" s="7181"/>
      <c r="AB35" s="7183"/>
      <c r="AC35" s="5610"/>
      <c r="AD35" s="7175"/>
      <c r="AE35" s="5625"/>
      <c r="AF35" s="5625"/>
      <c r="AG35" s="5626"/>
      <c r="AH35" s="5627"/>
      <c r="AI35" s="5628"/>
      <c r="AJ35" s="5629"/>
      <c r="AK35" s="5625"/>
      <c r="AL35" s="5625"/>
      <c r="AM35" s="5625"/>
      <c r="AN35" s="5626"/>
      <c r="AO35" s="5630"/>
      <c r="AP35" s="5629"/>
      <c r="AQ35" s="5625"/>
      <c r="AR35" s="5626"/>
      <c r="AS35" s="5631"/>
      <c r="AT35" s="5632"/>
      <c r="AU35" s="5620"/>
      <c r="AV35" s="5621"/>
      <c r="AW35" s="5622"/>
      <c r="AX35" s="5622"/>
      <c r="AY35" s="5622"/>
      <c r="AZ35" s="5580"/>
      <c r="BA35" s="5623"/>
      <c r="BB35" s="5610"/>
      <c r="BC35" s="5624"/>
      <c r="BD35" s="3976"/>
      <c r="BE35" s="3976"/>
      <c r="BF35" s="3976"/>
      <c r="BG35" s="3267"/>
      <c r="BH35" s="4852" t="s">
        <v>163</v>
      </c>
      <c r="BI35" s="4853" t="s">
        <v>1167</v>
      </c>
      <c r="BJ35" s="4854"/>
      <c r="BK35" s="4854"/>
      <c r="BL35" s="4855"/>
      <c r="BM35" s="4853" t="s">
        <v>1168</v>
      </c>
      <c r="BN35" s="4854"/>
      <c r="BO35" s="4854"/>
      <c r="BP35" s="4855"/>
      <c r="BQ35" s="4853" t="s">
        <v>1169</v>
      </c>
      <c r="BR35" s="4854"/>
      <c r="BS35" s="4854"/>
      <c r="BT35" s="4855"/>
      <c r="BU35" s="4856" t="s">
        <v>114</v>
      </c>
      <c r="BV35" s="4857"/>
      <c r="BW35" s="4858"/>
      <c r="BX35" s="4853" t="s">
        <v>1170</v>
      </c>
      <c r="BY35" s="4854"/>
      <c r="BZ35" s="4854"/>
      <c r="CA35" s="4855"/>
      <c r="CB35" s="4853" t="s">
        <v>169</v>
      </c>
      <c r="CC35" s="4854"/>
      <c r="CD35" s="4854"/>
      <c r="CE35" s="4855"/>
      <c r="CF35" s="4710"/>
      <c r="CG35" s="3267"/>
      <c r="CH35" s="3267"/>
      <c r="CI35" s="5650" t="s">
        <v>1692</v>
      </c>
      <c r="CJ35" s="4854"/>
      <c r="CK35" s="4854"/>
      <c r="CL35" s="4855"/>
      <c r="CM35" s="4853" t="s">
        <v>1480</v>
      </c>
      <c r="CN35" s="4854"/>
      <c r="CO35" s="4854"/>
      <c r="CP35" s="4855"/>
      <c r="CQ35" s="1960"/>
      <c r="CR35" s="1960"/>
      <c r="CS35" s="1960"/>
      <c r="CT35" s="1960"/>
      <c r="CU35" s="1960"/>
      <c r="CV35" s="1960"/>
      <c r="CW35" s="1960"/>
      <c r="CX35" s="1960"/>
      <c r="CY35" s="1960"/>
      <c r="CZ35" s="1960"/>
      <c r="DA35" s="1960"/>
      <c r="DB35" s="1960"/>
      <c r="DC35" s="1960"/>
      <c r="DD35" s="1960"/>
      <c r="DE35" s="1960"/>
      <c r="DF35" s="1960"/>
      <c r="DG35" s="1960"/>
      <c r="DH35" s="1960"/>
    </row>
    <row r="36" spans="1:112" ht="113.25" customHeight="1" thickBot="1">
      <c r="A36" s="3976"/>
      <c r="B36" s="3976"/>
      <c r="C36" s="4844" t="s">
        <v>208</v>
      </c>
      <c r="D36" s="7188"/>
      <c r="E36" s="7190"/>
      <c r="F36" s="7190"/>
      <c r="G36" s="7190"/>
      <c r="H36" s="7190"/>
      <c r="I36" s="7191"/>
      <c r="J36" s="4845" t="s">
        <v>89</v>
      </c>
      <c r="K36" s="4845" t="s">
        <v>15</v>
      </c>
      <c r="L36" s="4845" t="s">
        <v>90</v>
      </c>
      <c r="M36" s="4845" t="s">
        <v>91</v>
      </c>
      <c r="N36" s="4845" t="s">
        <v>92</v>
      </c>
      <c r="O36" s="5586" t="s">
        <v>135</v>
      </c>
      <c r="P36" s="5587" t="s">
        <v>136</v>
      </c>
      <c r="Q36" s="5588" t="s">
        <v>170</v>
      </c>
      <c r="R36" s="5589" t="s">
        <v>171</v>
      </c>
      <c r="S36" s="5589" t="s">
        <v>172</v>
      </c>
      <c r="T36" s="5590" t="s">
        <v>173</v>
      </c>
      <c r="U36" s="7151"/>
      <c r="V36" s="7153"/>
      <c r="W36" s="5588" t="s">
        <v>174</v>
      </c>
      <c r="X36" s="5591" t="s">
        <v>175</v>
      </c>
      <c r="Y36" s="7151"/>
      <c r="Z36" s="7153"/>
      <c r="AA36" s="7182"/>
      <c r="AB36" s="7183"/>
      <c r="AC36" s="5633" t="s">
        <v>94</v>
      </c>
      <c r="AD36" s="7176"/>
      <c r="AE36" s="5634" t="s">
        <v>120</v>
      </c>
      <c r="AF36" s="5634" t="s">
        <v>121</v>
      </c>
      <c r="AG36" s="5635" t="s">
        <v>122</v>
      </c>
      <c r="AH36" s="5636" t="s">
        <v>143</v>
      </c>
      <c r="AI36" s="5637" t="s">
        <v>102</v>
      </c>
      <c r="AJ36" s="5638" t="s">
        <v>123</v>
      </c>
      <c r="AK36" s="5634" t="s">
        <v>124</v>
      </c>
      <c r="AL36" s="5634" t="s">
        <v>144</v>
      </c>
      <c r="AM36" s="5634" t="s">
        <v>126</v>
      </c>
      <c r="AN36" s="5635" t="s">
        <v>127</v>
      </c>
      <c r="AO36" s="5639" t="s">
        <v>145</v>
      </c>
      <c r="AP36" s="5638" t="s">
        <v>146</v>
      </c>
      <c r="AQ36" s="5634" t="s">
        <v>147</v>
      </c>
      <c r="AR36" s="5635" t="s">
        <v>148</v>
      </c>
      <c r="AS36" s="5640" t="s">
        <v>149</v>
      </c>
      <c r="AT36" s="5641" t="s">
        <v>105</v>
      </c>
      <c r="AU36" s="5642" t="s">
        <v>97</v>
      </c>
      <c r="AV36" s="5576" t="s">
        <v>209</v>
      </c>
      <c r="AW36" s="5577" t="s">
        <v>210</v>
      </c>
      <c r="AX36" s="5577" t="s">
        <v>211</v>
      </c>
      <c r="AY36" s="5577" t="s">
        <v>115</v>
      </c>
      <c r="AZ36" s="5578" t="s">
        <v>116</v>
      </c>
      <c r="BA36" s="5643" t="s">
        <v>117</v>
      </c>
      <c r="BB36" s="5633" t="s">
        <v>118</v>
      </c>
      <c r="BC36" s="5644" t="s">
        <v>1583</v>
      </c>
      <c r="BD36" s="3976"/>
      <c r="BE36" s="3976"/>
      <c r="BF36" s="3976"/>
      <c r="BG36" s="3267"/>
      <c r="BH36" s="4934"/>
      <c r="BI36" s="5743" t="str">
        <f>الاعدادات!$F$5</f>
        <v>أغسطس</v>
      </c>
      <c r="BJ36" s="5744" t="str">
        <f>الاعدادات!$F$6</f>
        <v>سبتمبر</v>
      </c>
      <c r="BK36" s="5744" t="str">
        <f>الاعدادات!$F$7</f>
        <v>أكتوبر</v>
      </c>
      <c r="BL36" s="4935" t="s">
        <v>106</v>
      </c>
      <c r="BM36" s="5743" t="str">
        <f>الاعدادات!$F$5</f>
        <v>أغسطس</v>
      </c>
      <c r="BN36" s="5744" t="str">
        <f>الاعدادات!$F$6</f>
        <v>سبتمبر</v>
      </c>
      <c r="BO36" s="5744" t="str">
        <f>الاعدادات!$F$7</f>
        <v>أكتوبر</v>
      </c>
      <c r="BP36" s="4935" t="s">
        <v>106</v>
      </c>
      <c r="BQ36" s="5745" t="str">
        <f>الاعدادات!$F$5</f>
        <v>أغسطس</v>
      </c>
      <c r="BR36" s="4834" t="str">
        <f>الاعدادات!$F$6</f>
        <v>سبتمبر</v>
      </c>
      <c r="BS36" s="4834" t="str">
        <f>الاعدادات!$F$7</f>
        <v>أكتوبر</v>
      </c>
      <c r="BT36" s="4936" t="s">
        <v>106</v>
      </c>
      <c r="BU36" s="5745" t="str">
        <f>الاعدادات!$F$5</f>
        <v>أغسطس</v>
      </c>
      <c r="BV36" s="4834" t="str">
        <f>الاعدادات!$F$6</f>
        <v>سبتمبر</v>
      </c>
      <c r="BW36" s="4834" t="str">
        <f>الاعدادات!$F$7</f>
        <v>أكتوبر</v>
      </c>
      <c r="BX36" s="5743" t="str">
        <f>الاعدادات!$F$5</f>
        <v>أغسطس</v>
      </c>
      <c r="BY36" s="5744" t="str">
        <f>الاعدادات!$F$6</f>
        <v>سبتمبر</v>
      </c>
      <c r="BZ36" s="5744" t="str">
        <f>الاعدادات!$F$7</f>
        <v>أكتوبر</v>
      </c>
      <c r="CA36" s="4935" t="s">
        <v>106</v>
      </c>
      <c r="CB36" s="5745" t="str">
        <f>الاعدادات!$F$5</f>
        <v>أغسطس</v>
      </c>
      <c r="CC36" s="4834" t="str">
        <f>الاعدادات!$F$6</f>
        <v>سبتمبر</v>
      </c>
      <c r="CD36" s="4834" t="str">
        <f>الاعدادات!$F$7</f>
        <v>أكتوبر</v>
      </c>
      <c r="CE36" s="4936" t="s">
        <v>106</v>
      </c>
      <c r="CF36" s="3268"/>
      <c r="CG36" s="3267"/>
      <c r="CH36" s="3267"/>
      <c r="CI36" s="5771" t="str">
        <f>الاعدادات!$F$5</f>
        <v>أغسطس</v>
      </c>
      <c r="CJ36" s="5744" t="str">
        <f>الاعدادات!$F$6</f>
        <v>سبتمبر</v>
      </c>
      <c r="CK36" s="5744" t="str">
        <f>الاعدادات!$F$7</f>
        <v>أكتوبر</v>
      </c>
      <c r="CL36" s="4711" t="s">
        <v>106</v>
      </c>
      <c r="CM36" s="5743" t="str">
        <f>الاعدادات!$F$5</f>
        <v>أغسطس</v>
      </c>
      <c r="CN36" s="5744" t="str">
        <f>الاعدادات!$F$6</f>
        <v>سبتمبر</v>
      </c>
      <c r="CO36" s="5744" t="str">
        <f>الاعدادات!$F$7</f>
        <v>أكتوبر</v>
      </c>
      <c r="CP36" s="4711" t="s">
        <v>106</v>
      </c>
      <c r="CQ36" s="1960"/>
      <c r="CR36" s="1960"/>
      <c r="CS36" s="1960"/>
      <c r="CT36" s="1960"/>
      <c r="CU36" s="1960"/>
      <c r="CV36" s="1960"/>
      <c r="CW36" s="1960"/>
      <c r="CX36" s="1960"/>
      <c r="CY36" s="1960"/>
      <c r="CZ36" s="1960"/>
      <c r="DA36" s="1960"/>
      <c r="DB36" s="1960"/>
      <c r="DC36" s="1960"/>
      <c r="DD36" s="1960"/>
      <c r="DE36" s="1960"/>
      <c r="DF36" s="1960"/>
      <c r="DG36" s="1960"/>
      <c r="DH36" s="1960"/>
    </row>
    <row r="37" spans="1:112" ht="39.75" customHeight="1" thickBot="1">
      <c r="A37" s="7154" t="str">
        <f>IF(AND(CF38="ok", CF39="ok"),IF(AB40&gt;0,"ok","الإحصائية فارغة"),"الإحصائية خطأ")</f>
        <v>الإحصائية خطأ</v>
      </c>
      <c r="B37" s="7155"/>
      <c r="C37" s="7156" t="s">
        <v>1479</v>
      </c>
      <c r="D37" s="5772" t="str" cm="1">
        <f t="array" ref="D37">_xlfn.XLOOKUP(1, (INDEX(التشكيل_القديم!$L$71:$S$180, ,6)=C37) * (INDEX(التشكيل_القديم!$L$71:$S$180, ,7)="رئيس الدائرة"), INDEX(التشكيل_القديم!$L$71:$S$180, ,2))</f>
        <v>عمرو احمد محمد احمد سليمان</v>
      </c>
      <c r="E37" s="4722"/>
      <c r="F37" s="4722"/>
      <c r="G37" s="4722"/>
      <c r="H37" s="4722"/>
      <c r="I37" s="4723"/>
      <c r="J37" s="4721"/>
      <c r="K37" s="3273" t="s">
        <v>23</v>
      </c>
      <c r="L37" s="7159" t="s">
        <v>21</v>
      </c>
      <c r="M37" s="7162" t="s">
        <v>77</v>
      </c>
      <c r="N37" s="5766">
        <f>الاعدادات!$D$8</f>
        <v>2024</v>
      </c>
      <c r="O37" s="4975">
        <v>15</v>
      </c>
      <c r="P37" s="3276"/>
      <c r="Q37" s="3276"/>
      <c r="R37" s="3276"/>
      <c r="S37" s="3276"/>
      <c r="T37" s="3276"/>
      <c r="U37" s="3276"/>
      <c r="V37" s="3276"/>
      <c r="W37" s="3276"/>
      <c r="X37" s="3277"/>
      <c r="Y37" s="3276"/>
      <c r="Z37" s="3276"/>
      <c r="AA37" s="3276"/>
      <c r="AB37" s="5767">
        <f>AA37+Z37+W37+V37+U37+T37+S37+R37+Q37+P37+O37-Y37</f>
        <v>15</v>
      </c>
      <c r="AC37" s="3977"/>
      <c r="AD37" s="3977"/>
      <c r="AE37" s="5822" cm="1">
        <f t="array" ref="AE37">SUM(C46:I46+AE46:AK46+C51:I51+AE51:AK51)</f>
        <v>0</v>
      </c>
      <c r="AF37" s="5823">
        <f>SUM(J46:N46,AL46:AP46,J51:N51,AL51:AP51)</f>
        <v>0</v>
      </c>
      <c r="AG37" s="5823">
        <f>O46+AQ46+O51+AQ51</f>
        <v>0</v>
      </c>
      <c r="AH37" s="5747">
        <f>SUM(AE37:AG37)</f>
        <v>0</v>
      </c>
      <c r="AI37" s="5748">
        <f t="shared" ref="AI37:AN39" si="23">Q46+AS46+Q51+AS51</f>
        <v>0</v>
      </c>
      <c r="AJ37" s="4835">
        <f t="shared" si="23"/>
        <v>0</v>
      </c>
      <c r="AK37" s="4835">
        <f t="shared" si="23"/>
        <v>0</v>
      </c>
      <c r="AL37" s="4835">
        <f t="shared" si="23"/>
        <v>0</v>
      </c>
      <c r="AM37" s="4835">
        <f t="shared" si="23"/>
        <v>0</v>
      </c>
      <c r="AN37" s="4835">
        <f t="shared" si="23"/>
        <v>0</v>
      </c>
      <c r="AO37" s="5749">
        <f>SUM(AJ37:AN37)</f>
        <v>0</v>
      </c>
      <c r="AP37" s="4835">
        <f t="shared" ref="AP37:AR39" si="24">W46+AY46+W51+AY51</f>
        <v>0</v>
      </c>
      <c r="AQ37" s="4835">
        <f t="shared" si="24"/>
        <v>0</v>
      </c>
      <c r="AR37" s="4835">
        <f t="shared" si="24"/>
        <v>0</v>
      </c>
      <c r="AS37" s="5750">
        <f>SUM(AP37:AR37)</f>
        <v>0</v>
      </c>
      <c r="AT37" s="5751">
        <f>Z46+BB46+Z51+BB51</f>
        <v>0</v>
      </c>
      <c r="AU37" s="5752">
        <f>AT37+AS37+AO37+AI37+AH37</f>
        <v>0</v>
      </c>
      <c r="AV37" s="4777"/>
      <c r="AW37" s="4835"/>
      <c r="AX37" s="4835"/>
      <c r="AY37" s="4777"/>
      <c r="AZ37" s="4777"/>
      <c r="BA37" s="5768">
        <f>SUM(AV37:AZ37)</f>
        <v>0</v>
      </c>
      <c r="BB37" s="4777"/>
      <c r="BC37" s="5770">
        <f>BA37+AU37+AD37+AC37-AB37</f>
        <v>-15</v>
      </c>
      <c r="BD37" s="3976"/>
      <c r="BE37" s="3976"/>
      <c r="BF37" s="3976"/>
      <c r="BG37" s="3267"/>
      <c r="BH37" s="4836"/>
      <c r="BI37" s="5762">
        <f>(AO37+AI37) -BJ37-BK37</f>
        <v>0</v>
      </c>
      <c r="BJ37" s="3278"/>
      <c r="BK37" s="3278"/>
      <c r="BL37" s="5826">
        <f>SUM(BI37:BK37)</f>
        <v>0</v>
      </c>
      <c r="BM37" s="850">
        <f>AV37-BN37-BO37</f>
        <v>0</v>
      </c>
      <c r="BN37" s="3278"/>
      <c r="BO37" s="3278"/>
      <c r="BP37" s="5826">
        <f>SUM(BM37:BO37)</f>
        <v>0</v>
      </c>
      <c r="BQ37" s="850">
        <f>AW37-BR37-BS37</f>
        <v>0</v>
      </c>
      <c r="BR37" s="3278"/>
      <c r="BS37" s="3279"/>
      <c r="BT37" s="5826">
        <f>BS37+BR37+BQ37</f>
        <v>0</v>
      </c>
      <c r="BU37" s="850">
        <f>AX37-BV37</f>
        <v>0</v>
      </c>
      <c r="BV37" s="3278"/>
      <c r="BW37" s="5826">
        <f>SUM(BU37:BV37)</f>
        <v>0</v>
      </c>
      <c r="BX37" s="5764">
        <f>CI37+CM37</f>
        <v>0</v>
      </c>
      <c r="BY37" s="5764">
        <f>CJ37+CN37</f>
        <v>0</v>
      </c>
      <c r="BZ37" s="5764">
        <f>CK37+CO37</f>
        <v>0</v>
      </c>
      <c r="CA37" s="5826">
        <f>SUM(BX37:BZ37)</f>
        <v>0</v>
      </c>
      <c r="CB37" s="850">
        <f>BI37+BM37+BQ37+BU37+BX37</f>
        <v>0</v>
      </c>
      <c r="CC37" s="851">
        <f>BJ37+BN37+BR37+BY37+BV37</f>
        <v>0</v>
      </c>
      <c r="CD37" s="851">
        <f>BZ37+BS37+BO37+BK37</f>
        <v>0</v>
      </c>
      <c r="CE37" s="5826">
        <f>SUM(CB37:CD37)</f>
        <v>0</v>
      </c>
      <c r="CF37" s="5765" t="str">
        <f>IF(AND(BC37=0,BI37&gt;=0,BM37&gt;=0,BQ37&gt;=0,BU37&gt;=0,BX37&gt;=0),"OK","WRONG")</f>
        <v>WRONG</v>
      </c>
      <c r="CG37" s="3267"/>
      <c r="CH37" s="3297"/>
      <c r="CI37" s="5764">
        <f>AZ37-CJ37-CK37</f>
        <v>0</v>
      </c>
      <c r="CJ37" s="3278"/>
      <c r="CK37" s="3278"/>
      <c r="CL37" s="5826">
        <f>SUM(CI37:CK37)</f>
        <v>0</v>
      </c>
      <c r="CM37" s="5764">
        <f>AY37-CN37-CO37</f>
        <v>0</v>
      </c>
      <c r="CN37" s="3278"/>
      <c r="CO37" s="3278"/>
      <c r="CP37" s="5826">
        <f>SUM(CM37:CO37)</f>
        <v>0</v>
      </c>
      <c r="CQ37" s="1960"/>
      <c r="CR37" s="1960"/>
      <c r="CS37" s="1960"/>
      <c r="CT37" s="1960"/>
      <c r="CU37" s="1960"/>
      <c r="CV37" s="1960"/>
      <c r="CW37" s="1960"/>
      <c r="CX37" s="1960"/>
      <c r="CY37" s="1960"/>
      <c r="CZ37" s="1960"/>
      <c r="DA37" s="1960"/>
      <c r="DB37" s="1960"/>
      <c r="DC37" s="1960"/>
      <c r="DD37" s="1960"/>
      <c r="DE37" s="1960"/>
      <c r="DF37" s="1960"/>
      <c r="DG37" s="1960"/>
      <c r="DH37" s="1960"/>
    </row>
    <row r="38" spans="1:112" ht="39.75" customHeight="1" thickBot="1">
      <c r="A38" s="7154"/>
      <c r="B38" s="7155"/>
      <c r="C38" s="7157"/>
      <c r="D38" s="5772" t="str" cm="1">
        <f t="array" ref="D38">_xlfn.XLOOKUP(1, (INDEX(التشكيل_القديم!$L$71:$S$180, ,6)=C37) * (INDEX(التشكيل_القديم!$L$71:$S$180, ,7)="عضو يمين"), INDEX(التشكيل_القديم!$L$71:$S$180, ,2))</f>
        <v>هند محمد ابراهيم ابوسيف</v>
      </c>
      <c r="E38" s="4722"/>
      <c r="F38" s="4722"/>
      <c r="G38" s="4722"/>
      <c r="H38" s="4722"/>
      <c r="I38" s="4723"/>
      <c r="J38" s="4687"/>
      <c r="K38" s="3282" t="s">
        <v>23</v>
      </c>
      <c r="L38" s="7160"/>
      <c r="M38" s="7163"/>
      <c r="N38" s="5766">
        <f>الاعدادات!$D$9</f>
        <v>2025</v>
      </c>
      <c r="O38" s="4975">
        <v>237</v>
      </c>
      <c r="P38" s="3276"/>
      <c r="Q38" s="3276"/>
      <c r="R38" s="3276"/>
      <c r="S38" s="3276"/>
      <c r="T38" s="3276"/>
      <c r="U38" s="3276"/>
      <c r="V38" s="3276"/>
      <c r="W38" s="3276"/>
      <c r="X38" s="3277"/>
      <c r="Y38" s="3276"/>
      <c r="Z38" s="3276"/>
      <c r="AA38" s="3276"/>
      <c r="AB38" s="5767">
        <f>AA38+Z38+W38+V38+U38+T38+S38+R38+Q38+P38+O38-Y38</f>
        <v>237</v>
      </c>
      <c r="AC38" s="3977"/>
      <c r="AD38" s="3977"/>
      <c r="AE38" s="5822" cm="1">
        <f t="array" ref="AE38">SUM(C47:I47+AE47:AK47+C52:I52+AE52:AK52)</f>
        <v>0</v>
      </c>
      <c r="AF38" s="5823">
        <f>SUM(J47:N47,AL47:AP47,J52:N52,AL52:AP52)</f>
        <v>0</v>
      </c>
      <c r="AG38" s="5823">
        <f>O47+AQ47+O52+AQ52</f>
        <v>0</v>
      </c>
      <c r="AH38" s="5747">
        <f>SUM(AE38:AG38)</f>
        <v>0</v>
      </c>
      <c r="AI38" s="5748">
        <f t="shared" si="23"/>
        <v>0</v>
      </c>
      <c r="AJ38" s="4835">
        <f t="shared" si="23"/>
        <v>0</v>
      </c>
      <c r="AK38" s="4835">
        <f t="shared" si="23"/>
        <v>0</v>
      </c>
      <c r="AL38" s="4835">
        <f t="shared" si="23"/>
        <v>0</v>
      </c>
      <c r="AM38" s="4835">
        <f t="shared" si="23"/>
        <v>0</v>
      </c>
      <c r="AN38" s="4835">
        <f t="shared" si="23"/>
        <v>0</v>
      </c>
      <c r="AO38" s="5749">
        <f>SUM(AJ38:AN38)</f>
        <v>0</v>
      </c>
      <c r="AP38" s="4835">
        <f t="shared" si="24"/>
        <v>0</v>
      </c>
      <c r="AQ38" s="4835">
        <f t="shared" si="24"/>
        <v>0</v>
      </c>
      <c r="AR38" s="4835">
        <f t="shared" si="24"/>
        <v>0</v>
      </c>
      <c r="AS38" s="5750">
        <f>SUM(AP38:AR38)</f>
        <v>0</v>
      </c>
      <c r="AT38" s="5751">
        <f>Z47+BB47+Z52+BB52</f>
        <v>0</v>
      </c>
      <c r="AU38" s="5752">
        <f>AT38+AS38+AO38+AI38+AH38</f>
        <v>0</v>
      </c>
      <c r="AV38" s="4777"/>
      <c r="AW38" s="4835">
        <f>AB47+BD47+AB52+BD52</f>
        <v>0</v>
      </c>
      <c r="AX38" s="4835">
        <f>AC47+BE47+AC52+BE52</f>
        <v>0</v>
      </c>
      <c r="AY38" s="4777"/>
      <c r="AZ38" s="4777"/>
      <c r="BA38" s="5768">
        <f>SUM(AV38:AZ38)</f>
        <v>0</v>
      </c>
      <c r="BB38" s="4777"/>
      <c r="BC38" s="5770">
        <f>BA38+AU38+AD38+AC38-AB38</f>
        <v>-237</v>
      </c>
      <c r="BD38" s="3978"/>
      <c r="BE38" s="3978"/>
      <c r="BF38" s="3978"/>
      <c r="BG38" s="3283"/>
      <c r="BH38" s="4836">
        <f>الاعدادات!$D$9</f>
        <v>2025</v>
      </c>
      <c r="BI38" s="5762">
        <f>(AO38+AI38) -BJ38-BK38</f>
        <v>0</v>
      </c>
      <c r="BJ38" s="3278"/>
      <c r="BK38" s="3278"/>
      <c r="BL38" s="5826">
        <f>SUM(BI38:BK38)</f>
        <v>0</v>
      </c>
      <c r="BM38" s="850">
        <f>AV38-BN38-BO38</f>
        <v>0</v>
      </c>
      <c r="BN38" s="3278"/>
      <c r="BO38" s="3278"/>
      <c r="BP38" s="5826">
        <f>SUM(BM38:BO38)</f>
        <v>0</v>
      </c>
      <c r="BQ38" s="850">
        <f>AW38-BR38-BS38</f>
        <v>0</v>
      </c>
      <c r="BR38" s="3278"/>
      <c r="BS38" s="3279"/>
      <c r="BT38" s="5826">
        <f>BS38+BR38+BQ38</f>
        <v>0</v>
      </c>
      <c r="BU38" s="850">
        <f>AX38-BV38</f>
        <v>0</v>
      </c>
      <c r="BV38" s="3278"/>
      <c r="BW38" s="5826">
        <f>SUM(BU38:BV38)</f>
        <v>0</v>
      </c>
      <c r="BX38" s="5764">
        <f t="shared" ref="BX38:BX39" si="25">CI38+CM38</f>
        <v>0</v>
      </c>
      <c r="BY38" s="5764">
        <f t="shared" ref="BY38:BY39" si="26">CJ38+CN38</f>
        <v>0</v>
      </c>
      <c r="BZ38" s="5764">
        <f t="shared" ref="BZ38:BZ39" si="27">CK38+CO38</f>
        <v>0</v>
      </c>
      <c r="CA38" s="5826">
        <f>SUM(BX38:BZ38)</f>
        <v>0</v>
      </c>
      <c r="CB38" s="850">
        <f>BI38+BM38+BQ38+BU38+BX38</f>
        <v>0</v>
      </c>
      <c r="CC38" s="851">
        <f>BJ38+BN38+BR38+BY38+BV38</f>
        <v>0</v>
      </c>
      <c r="CD38" s="851">
        <f>BZ38+BS38+BO38+BK38</f>
        <v>0</v>
      </c>
      <c r="CE38" s="5826">
        <f>SUM(CB38:CD38)</f>
        <v>0</v>
      </c>
      <c r="CF38" s="5765" t="str">
        <f>IF(AND(BC38=0,BI38&gt;=0,BM38&gt;=0,BQ38&gt;=0,BU38&gt;=0,BX38&gt;=0),"OK","WRONG")</f>
        <v>WRONG</v>
      </c>
      <c r="CG38" s="4808"/>
      <c r="CH38" s="4809"/>
      <c r="CI38" s="5764">
        <f t="shared" ref="CI38:CI39" si="28">AZ38-CJ38-CK38</f>
        <v>0</v>
      </c>
      <c r="CJ38" s="3278"/>
      <c r="CK38" s="3278"/>
      <c r="CL38" s="5826">
        <f t="shared" ref="CL38:CL39" si="29">SUM(CI38:CK38)</f>
        <v>0</v>
      </c>
      <c r="CM38" s="5764">
        <f t="shared" ref="CM38:CM39" si="30">AY38-CN38-CO38</f>
        <v>0</v>
      </c>
      <c r="CN38" s="3278"/>
      <c r="CO38" s="3278"/>
      <c r="CP38" s="5826">
        <f t="shared" ref="CP38:CP39" si="31">SUM(CM38:CO38)</f>
        <v>0</v>
      </c>
      <c r="CQ38" s="1960"/>
      <c r="CR38" s="1960"/>
      <c r="CS38" s="1960"/>
      <c r="CT38" s="1960"/>
      <c r="CU38" s="1960"/>
      <c r="CV38" s="1960"/>
      <c r="CW38" s="1960"/>
      <c r="CX38" s="1960"/>
      <c r="CY38" s="1960"/>
      <c r="CZ38" s="1960"/>
      <c r="DA38" s="1960"/>
      <c r="DB38" s="1960"/>
      <c r="DC38" s="1960"/>
      <c r="DD38" s="1960"/>
      <c r="DE38" s="1960"/>
      <c r="DF38" s="1960"/>
      <c r="DG38" s="1960"/>
      <c r="DH38" s="1960"/>
    </row>
    <row r="39" spans="1:112" ht="39.75" customHeight="1" thickBot="1">
      <c r="A39" s="7154"/>
      <c r="B39" s="7155"/>
      <c r="C39" s="7157"/>
      <c r="D39" s="5772" t="str" cm="1">
        <f t="array" ref="D39">_xlfn.XLOOKUP(1, (INDEX(التشكيل_القديم!$L$71:$S$180, ,6)=C37) * (INDEX(التشكيل_القديم!$L$71:$S$180, ,7)="عضو يسار"), INDEX(التشكيل_القديم!$L$71:$S$180, ,2))</f>
        <v>علاء الدين عصام عبد العزيز علي</v>
      </c>
      <c r="E39" s="4722"/>
      <c r="F39" s="4722"/>
      <c r="G39" s="4722"/>
      <c r="H39" s="4722"/>
      <c r="I39" s="4723"/>
      <c r="J39" s="4687"/>
      <c r="K39" s="3288" t="s">
        <v>33</v>
      </c>
      <c r="L39" s="7160"/>
      <c r="M39" s="7163"/>
      <c r="N39" s="5766">
        <f>الاعدادات!$D$10</f>
        <v>2026</v>
      </c>
      <c r="O39" s="4976">
        <v>150</v>
      </c>
      <c r="P39" s="3280"/>
      <c r="Q39" s="3280"/>
      <c r="R39" s="3280"/>
      <c r="S39" s="3280"/>
      <c r="T39" s="3280"/>
      <c r="U39" s="3280"/>
      <c r="V39" s="3280"/>
      <c r="W39" s="3280"/>
      <c r="X39" s="3281"/>
      <c r="Y39" s="3280"/>
      <c r="Z39" s="3280"/>
      <c r="AA39" s="3280"/>
      <c r="AB39" s="5767">
        <f>AA39+Z39+W39+V39+U39+T39+S39+R39+Q39+P39+O39-Y39</f>
        <v>150</v>
      </c>
      <c r="AC39" s="3979"/>
      <c r="AD39" s="3979"/>
      <c r="AE39" s="5824" cm="1">
        <f t="array" ref="AE39">SUM(C48:I48+AE48:AK48+C53:I53+AE53:AK53)</f>
        <v>0</v>
      </c>
      <c r="AF39" s="5825">
        <f>SUM(J48:N48,AL48:AP48,J53:N53,AL53:AP53)</f>
        <v>0</v>
      </c>
      <c r="AG39" s="5825">
        <f>O48+AQ48+O53+AQ53</f>
        <v>0</v>
      </c>
      <c r="AH39" s="5755">
        <f>SUM(AE39:AG39)</f>
        <v>0</v>
      </c>
      <c r="AI39" s="5756">
        <f t="shared" si="23"/>
        <v>0</v>
      </c>
      <c r="AJ39" s="5754">
        <f t="shared" si="23"/>
        <v>0</v>
      </c>
      <c r="AK39" s="5754">
        <f t="shared" si="23"/>
        <v>0</v>
      </c>
      <c r="AL39" s="5754">
        <f t="shared" si="23"/>
        <v>0</v>
      </c>
      <c r="AM39" s="5754">
        <f t="shared" si="23"/>
        <v>0</v>
      </c>
      <c r="AN39" s="5754">
        <f t="shared" si="23"/>
        <v>0</v>
      </c>
      <c r="AO39" s="5757">
        <f>SUM(AJ39:AN39)</f>
        <v>0</v>
      </c>
      <c r="AP39" s="5754">
        <f t="shared" si="24"/>
        <v>0</v>
      </c>
      <c r="AQ39" s="5754">
        <f t="shared" si="24"/>
        <v>0</v>
      </c>
      <c r="AR39" s="5754">
        <f t="shared" si="24"/>
        <v>0</v>
      </c>
      <c r="AS39" s="5758">
        <f>SUM(AP39:AR39)</f>
        <v>0</v>
      </c>
      <c r="AT39" s="5759">
        <f>Z48+BB48+Z53+BB53</f>
        <v>0</v>
      </c>
      <c r="AU39" s="5760">
        <f>AT39+AS39+AO39+AI39+AH39</f>
        <v>0</v>
      </c>
      <c r="AV39" s="4778"/>
      <c r="AW39" s="5754">
        <f>AB48+BD48+AB53+BD53</f>
        <v>0</v>
      </c>
      <c r="AX39" s="5754">
        <f>AC48+BE48+AC53+BE53</f>
        <v>0</v>
      </c>
      <c r="AY39" s="4778"/>
      <c r="AZ39" s="4778"/>
      <c r="BA39" s="5769">
        <f>SUM(AV39:AZ39)</f>
        <v>0</v>
      </c>
      <c r="BB39" s="4778"/>
      <c r="BC39" s="5770">
        <f>BA39+AU39+AD39+AC39-AB39</f>
        <v>-150</v>
      </c>
      <c r="BD39" s="3978"/>
      <c r="BE39" s="3978"/>
      <c r="BF39" s="3978"/>
      <c r="BG39" s="3283"/>
      <c r="BH39" s="4836">
        <f>الاعدادات!$D$10</f>
        <v>2026</v>
      </c>
      <c r="BI39" s="5762">
        <f>(AO39+AI39) -BJ39-BK39</f>
        <v>0</v>
      </c>
      <c r="BJ39" s="3278"/>
      <c r="BK39" s="3278"/>
      <c r="BL39" s="5826">
        <f>SUM(BI39:BK39)</f>
        <v>0</v>
      </c>
      <c r="BM39" s="850">
        <f>AV39-BN39-BO39</f>
        <v>0</v>
      </c>
      <c r="BN39" s="3278"/>
      <c r="BO39" s="3278"/>
      <c r="BP39" s="5826">
        <f>SUM(BM39:BO39)</f>
        <v>0</v>
      </c>
      <c r="BQ39" s="850">
        <f>AW39-BR39-BS39</f>
        <v>0</v>
      </c>
      <c r="BR39" s="3278"/>
      <c r="BS39" s="3279"/>
      <c r="BT39" s="5826">
        <f>BS39+BR39+BQ39</f>
        <v>0</v>
      </c>
      <c r="BU39" s="850">
        <f>AX39-BV39</f>
        <v>0</v>
      </c>
      <c r="BV39" s="3278"/>
      <c r="BW39" s="5826">
        <f>SUM(BU39:BV39)</f>
        <v>0</v>
      </c>
      <c r="BX39" s="5764">
        <f t="shared" si="25"/>
        <v>0</v>
      </c>
      <c r="BY39" s="5764">
        <f t="shared" si="26"/>
        <v>0</v>
      </c>
      <c r="BZ39" s="5764">
        <f t="shared" si="27"/>
        <v>0</v>
      </c>
      <c r="CA39" s="5826">
        <f>SUM(BX39:BZ39)</f>
        <v>0</v>
      </c>
      <c r="CB39" s="850">
        <f>BI39+BM39+BQ39+BU39+BX39</f>
        <v>0</v>
      </c>
      <c r="CC39" s="851">
        <f>BJ39+BN39+BR39+BY39+BV39</f>
        <v>0</v>
      </c>
      <c r="CD39" s="851">
        <f>BZ39+BS39+BO39+BK39</f>
        <v>0</v>
      </c>
      <c r="CE39" s="5826">
        <f>SUM(CB39:CD39)</f>
        <v>0</v>
      </c>
      <c r="CF39" s="5765" t="str">
        <f>IF(AND(BC39=0,BI39&gt;=0,BM39&gt;=0,BQ39&gt;=0,BU39&gt;=0,BX39&gt;=0),"OK","WRONG")</f>
        <v>WRONG</v>
      </c>
      <c r="CG39" s="4808"/>
      <c r="CH39" s="4809"/>
      <c r="CI39" s="5764">
        <f t="shared" si="28"/>
        <v>0</v>
      </c>
      <c r="CJ39" s="3278"/>
      <c r="CK39" s="3278"/>
      <c r="CL39" s="5826">
        <f t="shared" si="29"/>
        <v>0</v>
      </c>
      <c r="CM39" s="5764">
        <f t="shared" si="30"/>
        <v>0</v>
      </c>
      <c r="CN39" s="3278"/>
      <c r="CO39" s="3278"/>
      <c r="CP39" s="5826">
        <f t="shared" si="31"/>
        <v>0</v>
      </c>
      <c r="CQ39" s="1960"/>
      <c r="CR39" s="1960"/>
      <c r="CS39" s="1960"/>
      <c r="CT39" s="1960"/>
      <c r="CU39" s="1960"/>
      <c r="CV39" s="1960"/>
      <c r="CW39" s="1960"/>
      <c r="CX39" s="1960"/>
      <c r="CY39" s="1960"/>
      <c r="CZ39" s="1960"/>
      <c r="DA39" s="1960"/>
      <c r="DB39" s="1960"/>
      <c r="DC39" s="1960"/>
      <c r="DD39" s="1960"/>
      <c r="DE39" s="1960"/>
      <c r="DF39" s="1960"/>
      <c r="DG39" s="1960"/>
      <c r="DH39" s="1960"/>
    </row>
    <row r="40" spans="1:112" ht="39.75" customHeight="1" thickBot="1">
      <c r="A40" s="7154"/>
      <c r="B40" s="7155"/>
      <c r="C40" s="7158"/>
      <c r="D40" s="5772" t="str" cm="1">
        <f t="array" ref="D40">_xlfn.XLOOKUP(1, (INDEX(التشكيل_القديم!$L$71:$S$180, ,6)=C37) * (INDEX(التشكيل_القديم!$L$71:$S$180, ,7)="عضو يسار اليسار"), INDEX(التشكيل_القديم!$L$71:$S$180, ,2),"")</f>
        <v/>
      </c>
      <c r="E40" s="4722"/>
      <c r="F40" s="4722"/>
      <c r="G40" s="4722"/>
      <c r="H40" s="4722"/>
      <c r="I40" s="4723"/>
      <c r="J40" s="4688"/>
      <c r="K40" s="3293" t="s">
        <v>63</v>
      </c>
      <c r="L40" s="7161"/>
      <c r="M40" s="7164"/>
      <c r="N40" s="4689" t="s">
        <v>181</v>
      </c>
      <c r="O40" s="5773">
        <f>SUM(O37:O39)</f>
        <v>402</v>
      </c>
      <c r="P40" s="5773">
        <f t="shared" ref="P40:BC40" si="32">SUM(P37:P39)</f>
        <v>0</v>
      </c>
      <c r="Q40" s="5773">
        <f t="shared" si="32"/>
        <v>0</v>
      </c>
      <c r="R40" s="5773">
        <f t="shared" si="32"/>
        <v>0</v>
      </c>
      <c r="S40" s="5773">
        <f t="shared" si="32"/>
        <v>0</v>
      </c>
      <c r="T40" s="5773">
        <f t="shared" si="32"/>
        <v>0</v>
      </c>
      <c r="U40" s="5773">
        <f t="shared" si="32"/>
        <v>0</v>
      </c>
      <c r="V40" s="5773">
        <f t="shared" si="32"/>
        <v>0</v>
      </c>
      <c r="W40" s="5773">
        <f t="shared" si="32"/>
        <v>0</v>
      </c>
      <c r="X40" s="5773">
        <f t="shared" si="32"/>
        <v>0</v>
      </c>
      <c r="Y40" s="5773">
        <f t="shared" si="32"/>
        <v>0</v>
      </c>
      <c r="Z40" s="5773">
        <f t="shared" si="32"/>
        <v>0</v>
      </c>
      <c r="AA40" s="5773">
        <f t="shared" si="32"/>
        <v>0</v>
      </c>
      <c r="AB40" s="5773">
        <f t="shared" si="32"/>
        <v>402</v>
      </c>
      <c r="AC40" s="5773">
        <f t="shared" si="32"/>
        <v>0</v>
      </c>
      <c r="AD40" s="5773">
        <f t="shared" si="32"/>
        <v>0</v>
      </c>
      <c r="AE40" s="5773">
        <f t="shared" si="32"/>
        <v>0</v>
      </c>
      <c r="AF40" s="5773">
        <f t="shared" si="32"/>
        <v>0</v>
      </c>
      <c r="AG40" s="5773">
        <f t="shared" si="32"/>
        <v>0</v>
      </c>
      <c r="AH40" s="5773">
        <f t="shared" si="32"/>
        <v>0</v>
      </c>
      <c r="AI40" s="5773">
        <f t="shared" si="32"/>
        <v>0</v>
      </c>
      <c r="AJ40" s="5773">
        <f t="shared" si="32"/>
        <v>0</v>
      </c>
      <c r="AK40" s="5773">
        <f t="shared" si="32"/>
        <v>0</v>
      </c>
      <c r="AL40" s="5773">
        <f t="shared" si="32"/>
        <v>0</v>
      </c>
      <c r="AM40" s="5773">
        <f t="shared" si="32"/>
        <v>0</v>
      </c>
      <c r="AN40" s="5773">
        <f t="shared" si="32"/>
        <v>0</v>
      </c>
      <c r="AO40" s="5773">
        <f t="shared" si="32"/>
        <v>0</v>
      </c>
      <c r="AP40" s="5773">
        <f t="shared" si="32"/>
        <v>0</v>
      </c>
      <c r="AQ40" s="5773">
        <f t="shared" si="32"/>
        <v>0</v>
      </c>
      <c r="AR40" s="5773">
        <f t="shared" si="32"/>
        <v>0</v>
      </c>
      <c r="AS40" s="5773">
        <f t="shared" si="32"/>
        <v>0</v>
      </c>
      <c r="AT40" s="5773">
        <f t="shared" si="32"/>
        <v>0</v>
      </c>
      <c r="AU40" s="5773">
        <f t="shared" si="32"/>
        <v>0</v>
      </c>
      <c r="AV40" s="5773">
        <f t="shared" si="32"/>
        <v>0</v>
      </c>
      <c r="AW40" s="5773">
        <f t="shared" si="32"/>
        <v>0</v>
      </c>
      <c r="AX40" s="5773">
        <f t="shared" si="32"/>
        <v>0</v>
      </c>
      <c r="AY40" s="5773">
        <f t="shared" si="32"/>
        <v>0</v>
      </c>
      <c r="AZ40" s="5773">
        <f t="shared" si="32"/>
        <v>0</v>
      </c>
      <c r="BA40" s="5773">
        <f t="shared" si="32"/>
        <v>0</v>
      </c>
      <c r="BB40" s="5773">
        <f t="shared" si="32"/>
        <v>0</v>
      </c>
      <c r="BC40" s="5773">
        <f t="shared" si="32"/>
        <v>-402</v>
      </c>
      <c r="BD40" s="3978"/>
      <c r="BE40" s="3978"/>
      <c r="BF40" s="3978"/>
      <c r="BG40" s="3283"/>
      <c r="BH40" s="4712" t="s">
        <v>106</v>
      </c>
      <c r="BI40" s="5774">
        <f>SUM(BI37:BI39)</f>
        <v>0</v>
      </c>
      <c r="BJ40" s="5774">
        <f t="shared" ref="BJ40:CE40" si="33">SUM(BJ37:BJ39)</f>
        <v>0</v>
      </c>
      <c r="BK40" s="5774">
        <f t="shared" si="33"/>
        <v>0</v>
      </c>
      <c r="BL40" s="5774">
        <f t="shared" si="33"/>
        <v>0</v>
      </c>
      <c r="BM40" s="5774">
        <f t="shared" si="33"/>
        <v>0</v>
      </c>
      <c r="BN40" s="5774">
        <f t="shared" si="33"/>
        <v>0</v>
      </c>
      <c r="BO40" s="5774">
        <f t="shared" si="33"/>
        <v>0</v>
      </c>
      <c r="BP40" s="5774">
        <f t="shared" si="33"/>
        <v>0</v>
      </c>
      <c r="BQ40" s="5774">
        <f t="shared" si="33"/>
        <v>0</v>
      </c>
      <c r="BR40" s="5774">
        <f t="shared" si="33"/>
        <v>0</v>
      </c>
      <c r="BS40" s="5774">
        <f t="shared" si="33"/>
        <v>0</v>
      </c>
      <c r="BT40" s="5774">
        <f t="shared" si="33"/>
        <v>0</v>
      </c>
      <c r="BU40" s="5774">
        <f t="shared" si="33"/>
        <v>0</v>
      </c>
      <c r="BV40" s="5774">
        <f t="shared" si="33"/>
        <v>0</v>
      </c>
      <c r="BW40" s="5774">
        <f t="shared" si="33"/>
        <v>0</v>
      </c>
      <c r="BX40" s="5774">
        <f t="shared" si="33"/>
        <v>0</v>
      </c>
      <c r="BY40" s="5774">
        <f t="shared" si="33"/>
        <v>0</v>
      </c>
      <c r="BZ40" s="5774">
        <f t="shared" si="33"/>
        <v>0</v>
      </c>
      <c r="CA40" s="5774">
        <f t="shared" si="33"/>
        <v>0</v>
      </c>
      <c r="CB40" s="5774">
        <f t="shared" si="33"/>
        <v>0</v>
      </c>
      <c r="CC40" s="5774">
        <f t="shared" si="33"/>
        <v>0</v>
      </c>
      <c r="CD40" s="5774">
        <f t="shared" si="33"/>
        <v>0</v>
      </c>
      <c r="CE40" s="5774">
        <f t="shared" si="33"/>
        <v>0</v>
      </c>
      <c r="CF40" s="3299"/>
      <c r="CG40" s="3283"/>
      <c r="CH40" s="4809"/>
      <c r="CI40" s="5776">
        <f t="shared" ref="CI40:CL40" si="34">SUM(CI37:CI39)</f>
        <v>0</v>
      </c>
      <c r="CJ40" s="5774">
        <f t="shared" si="34"/>
        <v>0</v>
      </c>
      <c r="CK40" s="5774">
        <f t="shared" si="34"/>
        <v>0</v>
      </c>
      <c r="CL40" s="5774">
        <f t="shared" si="34"/>
        <v>0</v>
      </c>
      <c r="CM40" s="5777">
        <f>SUM(CM37:CM39)</f>
        <v>0</v>
      </c>
      <c r="CN40" s="5774">
        <f t="shared" ref="CN40:CP40" si="35">SUM(CN37:CN39)</f>
        <v>0</v>
      </c>
      <c r="CO40" s="5774">
        <f t="shared" si="35"/>
        <v>0</v>
      </c>
      <c r="CP40" s="5827">
        <f t="shared" si="35"/>
        <v>0</v>
      </c>
      <c r="CQ40" s="1960"/>
      <c r="CR40" s="1960"/>
      <c r="CS40" s="1960"/>
      <c r="CT40" s="1960"/>
      <c r="CU40" s="1960"/>
      <c r="CV40" s="1960"/>
      <c r="CW40" s="1960"/>
      <c r="CX40" s="1960"/>
      <c r="CY40" s="1960"/>
      <c r="CZ40" s="1960"/>
      <c r="DA40" s="1960"/>
      <c r="DB40" s="1960"/>
      <c r="DC40" s="1960"/>
      <c r="DD40" s="1960"/>
      <c r="DE40" s="1960"/>
      <c r="DF40" s="1960"/>
      <c r="DG40" s="1960"/>
      <c r="DH40" s="1960"/>
    </row>
    <row r="41" spans="1:112" ht="52.5" customHeight="1" thickBot="1">
      <c r="A41" s="3976"/>
      <c r="B41" s="4686" t="s">
        <v>604</v>
      </c>
      <c r="C41" s="4686"/>
      <c r="D41" s="4686"/>
      <c r="E41" s="4686"/>
      <c r="F41" s="4686"/>
      <c r="G41" s="4686"/>
      <c r="H41" s="4686"/>
      <c r="I41" s="4686"/>
      <c r="J41" s="4686"/>
      <c r="K41" s="4686"/>
      <c r="L41" s="4686"/>
      <c r="M41" s="4686"/>
      <c r="N41" s="4686"/>
      <c r="O41" s="4686"/>
      <c r="P41" s="4726"/>
      <c r="Q41" s="4726"/>
      <c r="R41" s="4686"/>
      <c r="S41" s="4686"/>
      <c r="T41" s="4686"/>
      <c r="U41" s="4686"/>
      <c r="V41" s="4686"/>
      <c r="W41" s="4686"/>
      <c r="X41" s="4686"/>
      <c r="Y41" s="4686"/>
      <c r="Z41" s="4726"/>
      <c r="AA41" s="4726"/>
      <c r="AB41" s="4686"/>
      <c r="AC41" s="4686"/>
      <c r="AD41" s="4686"/>
      <c r="AE41" s="4686"/>
      <c r="AF41" s="4686"/>
      <c r="AG41" s="4686"/>
      <c r="AH41" s="4686"/>
      <c r="AI41" s="4686"/>
      <c r="AJ41" s="4686"/>
      <c r="AK41" s="4686"/>
      <c r="AL41" s="4686"/>
      <c r="AM41" s="4686"/>
      <c r="AN41" s="4686"/>
      <c r="AO41" s="4686"/>
      <c r="AP41" s="4686"/>
      <c r="AQ41" s="4686"/>
      <c r="AR41" s="4686"/>
      <c r="AS41" s="4686"/>
      <c r="AT41" s="4686"/>
      <c r="AU41" s="4686"/>
      <c r="AV41" s="4686"/>
      <c r="AW41" s="4686"/>
      <c r="AX41" s="4686"/>
      <c r="AY41" s="4686"/>
      <c r="AZ41" s="4686"/>
      <c r="BA41" s="4686"/>
      <c r="BB41" s="4686"/>
      <c r="BC41" s="4686"/>
      <c r="BD41" s="4686"/>
      <c r="BE41" s="4686"/>
      <c r="BF41" s="4686"/>
      <c r="BG41" s="3267"/>
      <c r="BH41" s="3271"/>
      <c r="BI41" s="3271"/>
      <c r="BJ41" s="3271"/>
      <c r="BK41" s="3271"/>
      <c r="BL41" s="3271"/>
      <c r="BM41" s="3271"/>
      <c r="BN41" s="3271"/>
      <c r="BO41" s="3271"/>
      <c r="BP41" s="3271"/>
      <c r="BQ41" s="3271"/>
      <c r="BR41" s="3271"/>
      <c r="BS41" s="3271"/>
      <c r="BT41" s="3271"/>
      <c r="BU41" s="3271"/>
      <c r="BV41" s="3271"/>
      <c r="BW41" s="3271"/>
      <c r="BX41" s="3271"/>
      <c r="BY41" s="3271"/>
      <c r="BZ41" s="3271"/>
      <c r="CA41" s="7140">
        <f>CL50+CM50+CN50+CO50</f>
        <v>0</v>
      </c>
      <c r="CB41" s="7140"/>
      <c r="CC41" s="7140"/>
      <c r="CD41" s="7140"/>
      <c r="CE41" s="3271"/>
      <c r="CF41" s="3272"/>
      <c r="CG41" s="3272"/>
      <c r="CH41" s="3272"/>
      <c r="CI41" s="3272"/>
      <c r="CJ41" s="3272"/>
      <c r="CK41" s="3272"/>
      <c r="CL41" s="3272"/>
      <c r="CM41" s="3272"/>
      <c r="CN41" s="3272"/>
      <c r="CO41" s="3272"/>
      <c r="CP41" s="1960"/>
      <c r="CQ41" s="1960"/>
      <c r="CR41" s="1960"/>
      <c r="CS41" s="1960"/>
      <c r="CT41" s="1960"/>
      <c r="CU41" s="1960"/>
      <c r="CV41" s="1960"/>
      <c r="CW41" s="1960"/>
      <c r="CX41" s="1960"/>
      <c r="CY41" s="1960"/>
      <c r="CZ41" s="1960"/>
      <c r="DA41" s="1960"/>
      <c r="DB41" s="1960"/>
      <c r="DC41" s="1960"/>
      <c r="DD41" s="1960"/>
      <c r="DE41" s="1960"/>
      <c r="DF41" s="1960"/>
      <c r="DG41" s="1960"/>
      <c r="DH41" s="1960"/>
    </row>
    <row r="42" spans="1:112" ht="33.6" thickBot="1">
      <c r="A42" s="3976"/>
      <c r="B42" s="4695"/>
      <c r="C42" s="4742" t="s">
        <v>100</v>
      </c>
      <c r="D42" s="4729"/>
      <c r="E42" s="4729"/>
      <c r="F42" s="4729"/>
      <c r="G42" s="4729"/>
      <c r="H42" s="4729"/>
      <c r="I42" s="4729"/>
      <c r="J42" s="4729"/>
      <c r="K42" s="4729"/>
      <c r="L42" s="4729"/>
      <c r="M42" s="4729"/>
      <c r="N42" s="4729"/>
      <c r="O42" s="4730"/>
      <c r="P42" s="4730"/>
      <c r="Q42" s="4731"/>
      <c r="R42" s="4741" t="s">
        <v>103</v>
      </c>
      <c r="S42" s="4739"/>
      <c r="T42" s="4739"/>
      <c r="U42" s="4739"/>
      <c r="V42" s="4740"/>
      <c r="W42" s="4739" t="s">
        <v>104</v>
      </c>
      <c r="X42" s="4739"/>
      <c r="Y42" s="4740"/>
      <c r="Z42" s="4745"/>
      <c r="AA42" s="4748"/>
      <c r="AB42" s="4750" t="s">
        <v>99</v>
      </c>
      <c r="AC42" s="4732"/>
      <c r="AD42" s="4737"/>
      <c r="AE42" s="4742" t="s">
        <v>100</v>
      </c>
      <c r="AF42" s="4729"/>
      <c r="AG42" s="4729"/>
      <c r="AH42" s="4729"/>
      <c r="AI42" s="4729"/>
      <c r="AJ42" s="4729"/>
      <c r="AK42" s="4729"/>
      <c r="AL42" s="4729"/>
      <c r="AM42" s="4729"/>
      <c r="AN42" s="4729"/>
      <c r="AO42" s="4729"/>
      <c r="AP42" s="4729"/>
      <c r="AQ42" s="4730"/>
      <c r="AR42" s="4730"/>
      <c r="AS42" s="4731"/>
      <c r="AT42" s="4741" t="s">
        <v>103</v>
      </c>
      <c r="AU42" s="4739"/>
      <c r="AV42" s="4739"/>
      <c r="AW42" s="4739"/>
      <c r="AX42" s="4740"/>
      <c r="AY42" s="4739" t="s">
        <v>104</v>
      </c>
      <c r="AZ42" s="4739"/>
      <c r="BA42" s="4740"/>
      <c r="BB42" s="4745"/>
      <c r="BC42" s="4748"/>
      <c r="BD42" s="4750" t="s">
        <v>99</v>
      </c>
      <c r="BE42" s="4732"/>
      <c r="BF42" s="4737"/>
      <c r="BG42" s="3267"/>
      <c r="BH42" s="3267"/>
      <c r="BI42" s="4859" t="s">
        <v>1478</v>
      </c>
      <c r="BJ42" s="4860"/>
      <c r="BK42" s="4860"/>
      <c r="BL42" s="4860"/>
      <c r="BM42" s="4860"/>
      <c r="BN42" s="4860"/>
      <c r="BO42" s="4860"/>
      <c r="BP42" s="4861"/>
      <c r="BQ42" s="4839"/>
      <c r="BR42" s="4839"/>
      <c r="BS42" s="4862" t="s">
        <v>1477</v>
      </c>
      <c r="BT42" s="4863"/>
      <c r="BU42" s="4863"/>
      <c r="BV42" s="4863"/>
      <c r="BW42" s="4863"/>
      <c r="BX42" s="4863"/>
      <c r="BY42" s="4863"/>
      <c r="BZ42" s="4863"/>
      <c r="CA42" s="4863"/>
      <c r="CB42" s="4863"/>
      <c r="CC42" s="4863"/>
      <c r="CD42" s="4863"/>
      <c r="CE42" s="4863"/>
      <c r="CF42" s="4863"/>
      <c r="CG42" s="4863"/>
      <c r="CH42" s="4863"/>
      <c r="CI42" s="4863"/>
      <c r="CJ42" s="4863"/>
      <c r="CK42" s="4863"/>
      <c r="CL42" s="4863"/>
      <c r="CM42" s="4863"/>
      <c r="CN42" s="4863"/>
      <c r="CO42" s="4864"/>
      <c r="CP42" s="1960"/>
      <c r="CQ42" s="1960"/>
      <c r="CR42" s="1960"/>
      <c r="CS42" s="1960"/>
      <c r="CT42" s="1960"/>
      <c r="CU42" s="1960"/>
      <c r="CV42" s="1960"/>
      <c r="CW42" s="1960"/>
      <c r="CX42" s="1960"/>
      <c r="CY42" s="1960"/>
      <c r="CZ42" s="1960"/>
      <c r="DA42" s="1960"/>
      <c r="DB42" s="1960"/>
      <c r="DC42" s="1960"/>
      <c r="DD42" s="1960"/>
      <c r="DE42" s="1960"/>
      <c r="DF42" s="1960"/>
      <c r="DG42" s="1960"/>
      <c r="DH42" s="1960"/>
    </row>
    <row r="43" spans="1:112" ht="45.6" thickBot="1">
      <c r="A43" s="3976"/>
      <c r="B43" s="4696"/>
      <c r="C43" s="4743" t="s">
        <v>120</v>
      </c>
      <c r="D43" s="4732"/>
      <c r="E43" s="4732"/>
      <c r="F43" s="4732"/>
      <c r="G43" s="4732"/>
      <c r="H43" s="4732"/>
      <c r="I43" s="4732"/>
      <c r="J43" s="4744" t="s">
        <v>121</v>
      </c>
      <c r="K43" s="4733"/>
      <c r="L43" s="4733"/>
      <c r="M43" s="4733"/>
      <c r="N43" s="4734"/>
      <c r="O43" s="4731"/>
      <c r="P43" s="4728"/>
      <c r="Q43" s="4735"/>
      <c r="R43" s="4738"/>
      <c r="S43" s="4772"/>
      <c r="T43" s="4772"/>
      <c r="U43" s="4772"/>
      <c r="V43" s="4773"/>
      <c r="W43" s="4772"/>
      <c r="X43" s="4772"/>
      <c r="Y43" s="4773"/>
      <c r="Z43" s="4746"/>
      <c r="AA43" s="4749"/>
      <c r="AB43" s="4747"/>
      <c r="AC43" s="4735"/>
      <c r="AD43" s="4736"/>
      <c r="AE43" s="4743" t="s">
        <v>120</v>
      </c>
      <c r="AF43" s="4732"/>
      <c r="AG43" s="4732"/>
      <c r="AH43" s="4732"/>
      <c r="AI43" s="4732"/>
      <c r="AJ43" s="4732"/>
      <c r="AK43" s="4732"/>
      <c r="AL43" s="4744" t="s">
        <v>121</v>
      </c>
      <c r="AM43" s="4733"/>
      <c r="AN43" s="4733"/>
      <c r="AO43" s="4733"/>
      <c r="AP43" s="4734"/>
      <c r="AQ43" s="4731"/>
      <c r="AR43" s="4728"/>
      <c r="AS43" s="4735"/>
      <c r="AT43" s="4738"/>
      <c r="AU43" s="4772"/>
      <c r="AV43" s="4772"/>
      <c r="AW43" s="4772"/>
      <c r="AX43" s="4773"/>
      <c r="AY43" s="4772"/>
      <c r="AZ43" s="4772"/>
      <c r="BA43" s="4773"/>
      <c r="BB43" s="4746"/>
      <c r="BC43" s="4749"/>
      <c r="BD43" s="4747"/>
      <c r="BE43" s="4735"/>
      <c r="BF43" s="4736"/>
      <c r="BG43" s="3267"/>
      <c r="BH43" s="3267"/>
      <c r="BI43" s="4865"/>
      <c r="BJ43" s="4866"/>
      <c r="BK43" s="4866"/>
      <c r="BL43" s="4866"/>
      <c r="BM43" s="4866"/>
      <c r="BN43" s="4866"/>
      <c r="BO43" s="4866"/>
      <c r="BP43" s="4867"/>
      <c r="BQ43" s="4868"/>
      <c r="BR43" s="4868"/>
      <c r="BS43" s="4869"/>
      <c r="BT43" s="4870"/>
      <c r="BU43" s="4870"/>
      <c r="BV43" s="4870"/>
      <c r="BW43" s="4870"/>
      <c r="BX43" s="4870"/>
      <c r="BY43" s="4870"/>
      <c r="BZ43" s="4870"/>
      <c r="CA43" s="4870"/>
      <c r="CB43" s="4870"/>
      <c r="CC43" s="4870"/>
      <c r="CD43" s="4870"/>
      <c r="CE43" s="4870"/>
      <c r="CF43" s="4870"/>
      <c r="CG43" s="4870"/>
      <c r="CH43" s="4870"/>
      <c r="CI43" s="4870"/>
      <c r="CJ43" s="4870"/>
      <c r="CK43" s="4870"/>
      <c r="CL43" s="4870"/>
      <c r="CM43" s="4870"/>
      <c r="CN43" s="4870"/>
      <c r="CO43" s="4871"/>
      <c r="CP43" s="1960"/>
      <c r="CQ43" s="1960"/>
      <c r="CR43" s="1960"/>
      <c r="CS43" s="1960"/>
      <c r="CT43" s="1960"/>
      <c r="CU43" s="1960"/>
      <c r="CV43" s="1960"/>
      <c r="CW43" s="1960"/>
      <c r="CX43" s="1960"/>
      <c r="CY43" s="1960"/>
      <c r="CZ43" s="1960"/>
      <c r="DA43" s="1960"/>
      <c r="DB43" s="1960"/>
      <c r="DC43" s="1960"/>
      <c r="DD43" s="1960"/>
      <c r="DE43" s="1960"/>
      <c r="DF43" s="1960"/>
      <c r="DG43" s="1960"/>
      <c r="DH43" s="1960"/>
    </row>
    <row r="44" spans="1:112" ht="169.8" thickBot="1">
      <c r="A44" s="3976"/>
      <c r="B44" s="4774" t="s">
        <v>92</v>
      </c>
      <c r="C44" s="4751" t="s">
        <v>151</v>
      </c>
      <c r="D44" s="4752" t="s">
        <v>152</v>
      </c>
      <c r="E44" s="4752" t="s">
        <v>153</v>
      </c>
      <c r="F44" s="4753" t="s">
        <v>154</v>
      </c>
      <c r="G44" s="4753" t="s">
        <v>155</v>
      </c>
      <c r="H44" s="4753" t="s">
        <v>156</v>
      </c>
      <c r="I44" s="4754" t="s">
        <v>157</v>
      </c>
      <c r="J44" s="4755" t="s">
        <v>158</v>
      </c>
      <c r="K44" s="4756" t="s">
        <v>159</v>
      </c>
      <c r="L44" s="4753" t="s">
        <v>160</v>
      </c>
      <c r="M44" s="4753" t="s">
        <v>161</v>
      </c>
      <c r="N44" s="4757" t="s">
        <v>162</v>
      </c>
      <c r="O44" s="4758" t="s">
        <v>122</v>
      </c>
      <c r="P44" s="4759" t="s">
        <v>101</v>
      </c>
      <c r="Q44" s="4731" t="s">
        <v>102</v>
      </c>
      <c r="R44" s="4760" t="s">
        <v>123</v>
      </c>
      <c r="S44" s="4761" t="s">
        <v>124</v>
      </c>
      <c r="T44" s="4762" t="s">
        <v>125</v>
      </c>
      <c r="U44" s="4763" t="s">
        <v>126</v>
      </c>
      <c r="V44" s="4764" t="s">
        <v>127</v>
      </c>
      <c r="W44" s="4765" t="s">
        <v>128</v>
      </c>
      <c r="X44" s="4766" t="s">
        <v>129</v>
      </c>
      <c r="Y44" s="4767" t="s">
        <v>130</v>
      </c>
      <c r="Z44" s="4768" t="s">
        <v>105</v>
      </c>
      <c r="AA44" s="4769" t="s">
        <v>106</v>
      </c>
      <c r="AB44" s="4770" t="s">
        <v>131</v>
      </c>
      <c r="AC44" s="4758" t="s">
        <v>114</v>
      </c>
      <c r="AD44" s="4771" t="s">
        <v>1584</v>
      </c>
      <c r="AE44" s="4751" t="s">
        <v>151</v>
      </c>
      <c r="AF44" s="4752" t="s">
        <v>152</v>
      </c>
      <c r="AG44" s="4752" t="s">
        <v>153</v>
      </c>
      <c r="AH44" s="4753" t="s">
        <v>154</v>
      </c>
      <c r="AI44" s="4753" t="s">
        <v>155</v>
      </c>
      <c r="AJ44" s="4753" t="s">
        <v>156</v>
      </c>
      <c r="AK44" s="4754" t="s">
        <v>157</v>
      </c>
      <c r="AL44" s="4755" t="s">
        <v>158</v>
      </c>
      <c r="AM44" s="4756" t="s">
        <v>159</v>
      </c>
      <c r="AN44" s="4753" t="s">
        <v>160</v>
      </c>
      <c r="AO44" s="4753" t="s">
        <v>161</v>
      </c>
      <c r="AP44" s="4757" t="s">
        <v>162</v>
      </c>
      <c r="AQ44" s="4758" t="s">
        <v>122</v>
      </c>
      <c r="AR44" s="4759" t="s">
        <v>101</v>
      </c>
      <c r="AS44" s="4731" t="s">
        <v>102</v>
      </c>
      <c r="AT44" s="4760" t="s">
        <v>123</v>
      </c>
      <c r="AU44" s="4761" t="s">
        <v>124</v>
      </c>
      <c r="AV44" s="4762" t="s">
        <v>125</v>
      </c>
      <c r="AW44" s="4763" t="s">
        <v>126</v>
      </c>
      <c r="AX44" s="4764" t="s">
        <v>127</v>
      </c>
      <c r="AY44" s="4765" t="s">
        <v>128</v>
      </c>
      <c r="AZ44" s="4766" t="s">
        <v>129</v>
      </c>
      <c r="BA44" s="4767" t="s">
        <v>130</v>
      </c>
      <c r="BB44" s="4768" t="s">
        <v>105</v>
      </c>
      <c r="BC44" s="4769" t="s">
        <v>106</v>
      </c>
      <c r="BD44" s="4770" t="s">
        <v>131</v>
      </c>
      <c r="BE44" s="4758" t="s">
        <v>114</v>
      </c>
      <c r="BF44" s="4771" t="s">
        <v>1584</v>
      </c>
      <c r="BG44" s="3267"/>
      <c r="BH44" s="3267"/>
      <c r="BI44" s="4872"/>
      <c r="BJ44" s="4873"/>
      <c r="BK44" s="4873"/>
      <c r="BL44" s="4873"/>
      <c r="BM44" s="4873"/>
      <c r="BN44" s="4873"/>
      <c r="BO44" s="4873"/>
      <c r="BP44" s="4874"/>
      <c r="BQ44" s="4868"/>
      <c r="BR44" s="4868"/>
      <c r="BS44" s="4875"/>
      <c r="BT44" s="4876"/>
      <c r="BU44" s="4876"/>
      <c r="BV44" s="4876"/>
      <c r="BW44" s="4876"/>
      <c r="BX44" s="4876"/>
      <c r="BY44" s="4876"/>
      <c r="BZ44" s="4876"/>
      <c r="CA44" s="4876"/>
      <c r="CB44" s="4876"/>
      <c r="CC44" s="4876"/>
      <c r="CD44" s="4876"/>
      <c r="CE44" s="4876"/>
      <c r="CF44" s="4876"/>
      <c r="CG44" s="4876"/>
      <c r="CH44" s="4876"/>
      <c r="CI44" s="4876"/>
      <c r="CJ44" s="4876"/>
      <c r="CK44" s="4876"/>
      <c r="CL44" s="4876"/>
      <c r="CM44" s="4876"/>
      <c r="CN44" s="4876"/>
      <c r="CO44" s="4877"/>
      <c r="CP44" s="1960"/>
      <c r="CQ44" s="1960"/>
      <c r="CR44" s="1960"/>
      <c r="CS44" s="1960"/>
      <c r="CT44" s="1960"/>
      <c r="CU44" s="1960"/>
      <c r="CV44" s="1960"/>
      <c r="CW44" s="1960"/>
      <c r="CX44" s="1960"/>
      <c r="CY44" s="1960"/>
      <c r="CZ44" s="1960"/>
      <c r="DA44" s="1960"/>
      <c r="DB44" s="1960"/>
      <c r="DC44" s="1960"/>
      <c r="DD44" s="1960"/>
      <c r="DE44" s="1960"/>
      <c r="DF44" s="1960"/>
      <c r="DG44" s="1960"/>
      <c r="DH44" s="1960"/>
    </row>
    <row r="45" spans="1:112" ht="39" customHeight="1" thickBot="1">
      <c r="A45" s="3976"/>
      <c r="B45" s="4697"/>
      <c r="C45" s="5779" t="str">
        <f>"رئيس الدائرة" &amp; "     /   " &amp;D37</f>
        <v>رئيس الدائرة     /   عمرو احمد محمد احمد سليمان</v>
      </c>
      <c r="D45" s="4693"/>
      <c r="E45" s="4693"/>
      <c r="F45" s="4693"/>
      <c r="G45" s="4693"/>
      <c r="H45" s="4693"/>
      <c r="I45" s="4693"/>
      <c r="J45" s="4693"/>
      <c r="K45" s="4693"/>
      <c r="L45" s="4693"/>
      <c r="M45" s="4693"/>
      <c r="N45" s="4693"/>
      <c r="O45" s="4727"/>
      <c r="P45" s="4727"/>
      <c r="Q45" s="4727"/>
      <c r="R45" s="4693"/>
      <c r="S45" s="4693"/>
      <c r="T45" s="4693"/>
      <c r="U45" s="4693"/>
      <c r="V45" s="4693"/>
      <c r="W45" s="4693"/>
      <c r="X45" s="4693"/>
      <c r="Y45" s="4693"/>
      <c r="Z45" s="4727"/>
      <c r="AA45" s="4727"/>
      <c r="AB45" s="4727"/>
      <c r="AC45" s="4693"/>
      <c r="AD45" s="4694"/>
      <c r="AE45" s="5779" t="str">
        <f>"عضو يمين "  &amp; "     /   " &amp;D38</f>
        <v>عضو يمين      /   هند محمد ابراهيم ابوسيف</v>
      </c>
      <c r="AF45" s="4693"/>
      <c r="AG45" s="4693"/>
      <c r="AH45" s="4693"/>
      <c r="AI45" s="4693"/>
      <c r="AJ45" s="4693"/>
      <c r="AK45" s="4693"/>
      <c r="AL45" s="4693"/>
      <c r="AM45" s="4693"/>
      <c r="AN45" s="4693"/>
      <c r="AO45" s="4693"/>
      <c r="AP45" s="4693"/>
      <c r="AQ45" s="4727"/>
      <c r="AR45" s="4727"/>
      <c r="AS45" s="4727"/>
      <c r="AT45" s="4693"/>
      <c r="AU45" s="4693"/>
      <c r="AV45" s="4693"/>
      <c r="AW45" s="4693"/>
      <c r="AX45" s="4693"/>
      <c r="AY45" s="4693"/>
      <c r="AZ45" s="4693"/>
      <c r="BA45" s="4693"/>
      <c r="BB45" s="4727"/>
      <c r="BC45" s="4727"/>
      <c r="BD45" s="4727"/>
      <c r="BE45" s="4693"/>
      <c r="BF45" s="4694"/>
      <c r="BG45" s="3267"/>
      <c r="BH45" s="3267"/>
      <c r="BI45" s="7141" t="s">
        <v>163</v>
      </c>
      <c r="BJ45" s="7144" t="s">
        <v>1480</v>
      </c>
      <c r="BK45" s="7144" t="s">
        <v>196</v>
      </c>
      <c r="BL45" s="7144" t="s">
        <v>1481</v>
      </c>
      <c r="BM45" s="7144" t="s">
        <v>1482</v>
      </c>
      <c r="BN45" s="7144" t="s">
        <v>1168</v>
      </c>
      <c r="BO45" s="7144" t="s">
        <v>206</v>
      </c>
      <c r="BP45" s="7147"/>
      <c r="BQ45" s="4878"/>
      <c r="BR45" s="4878"/>
      <c r="BS45" s="7121" t="s">
        <v>23</v>
      </c>
      <c r="BT45" s="7122"/>
      <c r="BU45" s="7122"/>
      <c r="BV45" s="7122"/>
      <c r="BW45" s="7122"/>
      <c r="BX45" s="7123"/>
      <c r="BY45" s="7121" t="s">
        <v>33</v>
      </c>
      <c r="BZ45" s="7122"/>
      <c r="CA45" s="7122"/>
      <c r="CB45" s="7123"/>
      <c r="CC45" s="7121" t="s">
        <v>184</v>
      </c>
      <c r="CD45" s="7122"/>
      <c r="CE45" s="7122"/>
      <c r="CF45" s="7123"/>
      <c r="CG45" s="7121" t="s">
        <v>185</v>
      </c>
      <c r="CH45" s="7122"/>
      <c r="CI45" s="7122"/>
      <c r="CJ45" s="7123"/>
      <c r="CK45" s="4879"/>
      <c r="CL45" s="7122"/>
      <c r="CM45" s="7122"/>
      <c r="CN45" s="7122"/>
      <c r="CO45" s="7123"/>
      <c r="CP45" s="1960"/>
      <c r="CQ45" s="1960"/>
      <c r="CR45" s="1960"/>
      <c r="CS45" s="1960"/>
      <c r="CT45" s="1960"/>
      <c r="CU45" s="1960"/>
      <c r="CV45" s="1960"/>
      <c r="CW45" s="1960"/>
      <c r="CX45" s="1960"/>
      <c r="CY45" s="1960"/>
      <c r="CZ45" s="1960"/>
      <c r="DA45" s="1960"/>
      <c r="DB45" s="1960"/>
      <c r="DC45" s="1960"/>
      <c r="DD45" s="1960"/>
      <c r="DE45" s="1960"/>
      <c r="DF45" s="1960"/>
      <c r="DG45" s="1960"/>
      <c r="DH45" s="1960"/>
    </row>
    <row r="46" spans="1:112" ht="29.25" customHeight="1" thickBot="1">
      <c r="A46" s="3976"/>
      <c r="B46" s="5789">
        <f>الاعدادات!$D$8</f>
        <v>2024</v>
      </c>
      <c r="C46" s="4698"/>
      <c r="D46" s="4699"/>
      <c r="E46" s="4699"/>
      <c r="F46" s="4700"/>
      <c r="G46" s="4700"/>
      <c r="H46" s="4700"/>
      <c r="I46" s="4701"/>
      <c r="J46" s="3980"/>
      <c r="K46" s="3981"/>
      <c r="L46" s="3981"/>
      <c r="M46" s="3982"/>
      <c r="N46" s="3982"/>
      <c r="O46" s="3983"/>
      <c r="P46" s="4837"/>
      <c r="Q46" s="3984"/>
      <c r="R46" s="3985"/>
      <c r="S46" s="3986"/>
      <c r="T46" s="3987"/>
      <c r="U46" s="3988"/>
      <c r="V46" s="3989"/>
      <c r="W46" s="3990"/>
      <c r="X46" s="3991"/>
      <c r="Y46" s="3992"/>
      <c r="Z46" s="3993"/>
      <c r="AA46" s="4838"/>
      <c r="AB46" s="4706"/>
      <c r="AC46" s="4699"/>
      <c r="AD46" s="4707"/>
      <c r="AE46" s="4698"/>
      <c r="AF46" s="4699"/>
      <c r="AG46" s="4699"/>
      <c r="AH46" s="4700"/>
      <c r="AI46" s="4700"/>
      <c r="AJ46" s="4700"/>
      <c r="AK46" s="4701"/>
      <c r="AL46" s="3980"/>
      <c r="AM46" s="3981"/>
      <c r="AN46" s="3981"/>
      <c r="AO46" s="3982"/>
      <c r="AP46" s="3982"/>
      <c r="AQ46" s="3983"/>
      <c r="AR46" s="4837"/>
      <c r="AS46" s="3984"/>
      <c r="AT46" s="3985"/>
      <c r="AU46" s="3986"/>
      <c r="AV46" s="3987"/>
      <c r="AW46" s="3988"/>
      <c r="AX46" s="3989"/>
      <c r="AY46" s="3990"/>
      <c r="AZ46" s="3991"/>
      <c r="BA46" s="3992"/>
      <c r="BB46" s="3993"/>
      <c r="BC46" s="4838"/>
      <c r="BD46" s="4706"/>
      <c r="BE46" s="4699"/>
      <c r="BF46" s="4707"/>
      <c r="BG46" s="3267"/>
      <c r="BH46" s="3267"/>
      <c r="BI46" s="7142"/>
      <c r="BJ46" s="7145"/>
      <c r="BK46" s="7145"/>
      <c r="BL46" s="7145"/>
      <c r="BM46" s="7145"/>
      <c r="BN46" s="7145"/>
      <c r="BO46" s="7145"/>
      <c r="BP46" s="7148"/>
      <c r="BQ46" s="4878"/>
      <c r="BR46" s="4878"/>
      <c r="BS46" s="4880" t="s">
        <v>163</v>
      </c>
      <c r="BT46" s="4881"/>
      <c r="BU46" s="4882" t="s">
        <v>190</v>
      </c>
      <c r="BV46" s="4882" t="s">
        <v>203</v>
      </c>
      <c r="BW46" s="4882" t="s">
        <v>204</v>
      </c>
      <c r="BX46" s="4882" t="s">
        <v>116</v>
      </c>
      <c r="BY46" s="4882" t="s">
        <v>190</v>
      </c>
      <c r="BZ46" s="4882" t="s">
        <v>203</v>
      </c>
      <c r="CA46" s="4882" t="s">
        <v>204</v>
      </c>
      <c r="CB46" s="4882" t="s">
        <v>116</v>
      </c>
      <c r="CC46" s="4882" t="s">
        <v>190</v>
      </c>
      <c r="CD46" s="4882" t="s">
        <v>203</v>
      </c>
      <c r="CE46" s="4882" t="s">
        <v>204</v>
      </c>
      <c r="CF46" s="4882" t="s">
        <v>116</v>
      </c>
      <c r="CG46" s="4882" t="s">
        <v>190</v>
      </c>
      <c r="CH46" s="4882" t="s">
        <v>203</v>
      </c>
      <c r="CI46" s="4882" t="s">
        <v>204</v>
      </c>
      <c r="CJ46" s="4882" t="s">
        <v>116</v>
      </c>
      <c r="CK46" s="4882" t="s">
        <v>205</v>
      </c>
      <c r="CL46" s="4882" t="s">
        <v>190</v>
      </c>
      <c r="CM46" s="4882" t="s">
        <v>203</v>
      </c>
      <c r="CN46" s="4882" t="s">
        <v>204</v>
      </c>
      <c r="CO46" s="4882" t="s">
        <v>116</v>
      </c>
      <c r="CP46" s="1960"/>
      <c r="CQ46" s="1960"/>
      <c r="CR46" s="1960"/>
      <c r="CS46" s="1960"/>
      <c r="CT46" s="1960"/>
      <c r="CU46" s="1960"/>
      <c r="CV46" s="1960"/>
      <c r="CW46" s="1960"/>
      <c r="CX46" s="1960"/>
      <c r="CY46" s="1960"/>
      <c r="CZ46" s="1960"/>
      <c r="DA46" s="1960"/>
      <c r="DB46" s="1960"/>
      <c r="DC46" s="1960"/>
      <c r="DD46" s="1960"/>
      <c r="DE46" s="1960"/>
      <c r="DF46" s="1960"/>
      <c r="DG46" s="1960"/>
      <c r="DH46" s="1960"/>
    </row>
    <row r="47" spans="1:112" ht="33" customHeight="1" thickBot="1">
      <c r="A47" s="3976"/>
      <c r="B47" s="5789">
        <f>الاعدادات!$D$9</f>
        <v>2025</v>
      </c>
      <c r="C47" s="4698"/>
      <c r="D47" s="4699"/>
      <c r="E47" s="4699"/>
      <c r="F47" s="4700"/>
      <c r="G47" s="4700"/>
      <c r="H47" s="4700"/>
      <c r="I47" s="4701"/>
      <c r="J47" s="3980"/>
      <c r="K47" s="3981"/>
      <c r="L47" s="3981"/>
      <c r="M47" s="3982"/>
      <c r="N47" s="3982"/>
      <c r="O47" s="3983"/>
      <c r="P47" s="4837">
        <f>O47+N47+M47+L47+K47+J47+I47+H47+G47+F47+E47+D47+C47</f>
        <v>0</v>
      </c>
      <c r="Q47" s="3984"/>
      <c r="R47" s="3985"/>
      <c r="S47" s="3986"/>
      <c r="T47" s="3987"/>
      <c r="U47" s="3988"/>
      <c r="V47" s="3989"/>
      <c r="W47" s="3990"/>
      <c r="X47" s="3991"/>
      <c r="Y47" s="3992"/>
      <c r="Z47" s="3993"/>
      <c r="AA47" s="4838">
        <f>Z47+Y47+X47+W47+V47+U47+T47+S47+R47+Q47+P47</f>
        <v>0</v>
      </c>
      <c r="AB47" s="4706"/>
      <c r="AC47" s="4699"/>
      <c r="AD47" s="4707"/>
      <c r="AE47" s="4698"/>
      <c r="AF47" s="4699"/>
      <c r="AG47" s="4699"/>
      <c r="AH47" s="4700"/>
      <c r="AI47" s="4700"/>
      <c r="AJ47" s="4700"/>
      <c r="AK47" s="4701"/>
      <c r="AL47" s="3980"/>
      <c r="AM47" s="3981"/>
      <c r="AN47" s="3981"/>
      <c r="AO47" s="3982"/>
      <c r="AP47" s="3982"/>
      <c r="AQ47" s="3983"/>
      <c r="AR47" s="4837">
        <f>AQ47+AP47+AO47+AN47+AM47+AL47+AK47+AJ47+AI47+AH47+AG47+AF47+AE47</f>
        <v>0</v>
      </c>
      <c r="AS47" s="3984"/>
      <c r="AT47" s="3985"/>
      <c r="AU47" s="3986"/>
      <c r="AV47" s="3987"/>
      <c r="AW47" s="3988"/>
      <c r="AX47" s="3989"/>
      <c r="AY47" s="3990"/>
      <c r="AZ47" s="3991"/>
      <c r="BA47" s="3992"/>
      <c r="BB47" s="3993"/>
      <c r="BC47" s="4838">
        <f>SUM(AR47:BB47)</f>
        <v>0</v>
      </c>
      <c r="BD47" s="4706"/>
      <c r="BE47" s="4699"/>
      <c r="BF47" s="4707"/>
      <c r="BG47" s="3267"/>
      <c r="BH47" s="3267"/>
      <c r="BI47" s="7143"/>
      <c r="BJ47" s="7146"/>
      <c r="BK47" s="7146"/>
      <c r="BL47" s="7146"/>
      <c r="BM47" s="7146"/>
      <c r="BN47" s="7146"/>
      <c r="BO47" s="7146"/>
      <c r="BP47" s="7149"/>
      <c r="BQ47" s="4878"/>
      <c r="BR47" s="4878"/>
      <c r="BS47" s="5766">
        <f>الاعدادات!$D$8</f>
        <v>2024</v>
      </c>
      <c r="BT47" s="4807"/>
      <c r="BU47" s="850">
        <f t="shared" ref="BU47:BV49" si="36">P46</f>
        <v>0</v>
      </c>
      <c r="BV47" s="5828">
        <f t="shared" si="36"/>
        <v>0</v>
      </c>
      <c r="BW47" s="5828">
        <f>R46+S46+T46+U46+V46</f>
        <v>0</v>
      </c>
      <c r="BX47" s="5829">
        <f>W46+X46+Y46+Z46</f>
        <v>0</v>
      </c>
      <c r="BY47" s="5830">
        <f t="shared" ref="BY47:BZ49" si="37">AR46</f>
        <v>0</v>
      </c>
      <c r="BZ47" s="5828">
        <f t="shared" si="37"/>
        <v>0</v>
      </c>
      <c r="CA47" s="5828">
        <f>AT46+AU46+AV46+AW46+AX46</f>
        <v>0</v>
      </c>
      <c r="CB47" s="5829">
        <f>AY46+AZ46+BA46+BB46</f>
        <v>0</v>
      </c>
      <c r="CC47" s="5830">
        <f t="shared" ref="CC47:CD49" si="38">P51</f>
        <v>0</v>
      </c>
      <c r="CD47" s="5828">
        <f t="shared" si="38"/>
        <v>0</v>
      </c>
      <c r="CE47" s="5828">
        <f>R51+S51+T51+U51+V51</f>
        <v>0</v>
      </c>
      <c r="CF47" s="5829">
        <f>W51+X51+Y51+Z51</f>
        <v>0</v>
      </c>
      <c r="CG47" s="5830">
        <f t="shared" ref="CG47:CH49" si="39">AR51</f>
        <v>0</v>
      </c>
      <c r="CH47" s="5828">
        <f t="shared" si="39"/>
        <v>0</v>
      </c>
      <c r="CI47" s="5828">
        <f>AT51+AU51+AV51+AW51+AX51</f>
        <v>0</v>
      </c>
      <c r="CJ47" s="5831">
        <f>AY51+AZ51+BA51+BB51</f>
        <v>0</v>
      </c>
      <c r="CK47" s="3284"/>
      <c r="CL47" s="3285"/>
      <c r="CM47" s="3286"/>
      <c r="CN47" s="3286"/>
      <c r="CO47" s="3287"/>
      <c r="CP47" s="1960"/>
      <c r="CQ47" s="1960"/>
      <c r="CR47" s="1960"/>
      <c r="CS47" s="1960"/>
      <c r="CT47" s="1960"/>
      <c r="CU47" s="1960"/>
      <c r="CV47" s="1960"/>
      <c r="CW47" s="1960"/>
      <c r="CX47" s="1960"/>
      <c r="CY47" s="1960"/>
      <c r="CZ47" s="1960"/>
      <c r="DA47" s="1960"/>
      <c r="DB47" s="1960"/>
      <c r="DC47" s="1960"/>
      <c r="DD47" s="1960"/>
      <c r="DE47" s="1960"/>
      <c r="DF47" s="1960"/>
      <c r="DG47" s="1960"/>
      <c r="DH47" s="1960"/>
    </row>
    <row r="48" spans="1:112" ht="33" customHeight="1" thickBot="1">
      <c r="A48" s="3976"/>
      <c r="B48" s="5790">
        <f>الاعدادات!$D$10</f>
        <v>2026</v>
      </c>
      <c r="C48" s="4702"/>
      <c r="D48" s="4703"/>
      <c r="E48" s="4703"/>
      <c r="F48" s="4704"/>
      <c r="G48" s="4704"/>
      <c r="H48" s="4704"/>
      <c r="I48" s="4705"/>
      <c r="J48" s="3994"/>
      <c r="K48" s="3995"/>
      <c r="L48" s="3995"/>
      <c r="M48" s="3996"/>
      <c r="N48" s="3996"/>
      <c r="O48" s="3997"/>
      <c r="P48" s="5791">
        <f>O48+N48+M48+L48+K48+J48+I48+H48+G48+F48+E48+D48+C48</f>
        <v>0</v>
      </c>
      <c r="Q48" s="3998"/>
      <c r="R48" s="3999"/>
      <c r="S48" s="4000"/>
      <c r="T48" s="4001"/>
      <c r="U48" s="4002"/>
      <c r="V48" s="4003"/>
      <c r="W48" s="4004"/>
      <c r="X48" s="4005"/>
      <c r="Y48" s="4006"/>
      <c r="Z48" s="4007"/>
      <c r="AA48" s="5792">
        <f>Z48+Y48+X48+W48+V48+U48+T48+S48+R48+Q48+P48</f>
        <v>0</v>
      </c>
      <c r="AB48" s="4708"/>
      <c r="AC48" s="4703"/>
      <c r="AD48" s="4709"/>
      <c r="AE48" s="4702"/>
      <c r="AF48" s="4703"/>
      <c r="AG48" s="4703"/>
      <c r="AH48" s="4704"/>
      <c r="AI48" s="4704"/>
      <c r="AJ48" s="4704"/>
      <c r="AK48" s="4705"/>
      <c r="AL48" s="3994"/>
      <c r="AM48" s="3995"/>
      <c r="AN48" s="3995"/>
      <c r="AO48" s="3996"/>
      <c r="AP48" s="3996"/>
      <c r="AQ48" s="3997"/>
      <c r="AR48" s="5791">
        <f>AQ48+AP48+AO48+AN48+AM48+AL48+AK48+AJ48+AI48+AH48+AG48+AF48+AE48</f>
        <v>0</v>
      </c>
      <c r="AS48" s="3998"/>
      <c r="AT48" s="3999"/>
      <c r="AU48" s="4000"/>
      <c r="AV48" s="4001"/>
      <c r="AW48" s="4002"/>
      <c r="AX48" s="4003"/>
      <c r="AY48" s="4004"/>
      <c r="AZ48" s="4005"/>
      <c r="BA48" s="4006"/>
      <c r="BB48" s="4007"/>
      <c r="BC48" s="5792">
        <f>SUM(AR48:BB48)</f>
        <v>0</v>
      </c>
      <c r="BD48" s="4708"/>
      <c r="BE48" s="4703"/>
      <c r="BF48" s="4709"/>
      <c r="BG48" s="3267"/>
      <c r="BH48" s="3267"/>
      <c r="BI48" s="5793">
        <f>الاعدادات!$D$9</f>
        <v>2025</v>
      </c>
      <c r="BJ48" s="5794">
        <f>AY38</f>
        <v>0</v>
      </c>
      <c r="BK48" s="5795">
        <f>AZ38+AX38+AW38+AO38+AI38</f>
        <v>0</v>
      </c>
      <c r="BL48" s="4713"/>
      <c r="BM48" s="3300"/>
      <c r="BN48" s="5796">
        <f>AV38</f>
        <v>0</v>
      </c>
      <c r="BO48" s="5797">
        <f>BN48+BM48+BL48+BK48+BJ48</f>
        <v>0</v>
      </c>
      <c r="BP48" s="4714"/>
      <c r="BQ48" s="4810"/>
      <c r="BR48" s="4810"/>
      <c r="BS48" s="5766">
        <f>الاعدادات!$D$9</f>
        <v>2025</v>
      </c>
      <c r="BT48" s="4807"/>
      <c r="BU48" s="850">
        <f t="shared" si="36"/>
        <v>0</v>
      </c>
      <c r="BV48" s="5828">
        <f t="shared" si="36"/>
        <v>0</v>
      </c>
      <c r="BW48" s="5828">
        <f>R47+S47+T47+U47+V47</f>
        <v>0</v>
      </c>
      <c r="BX48" s="5829">
        <f>W47+X47+Y47+Z47</f>
        <v>0</v>
      </c>
      <c r="BY48" s="5830">
        <f t="shared" si="37"/>
        <v>0</v>
      </c>
      <c r="BZ48" s="5828">
        <f t="shared" si="37"/>
        <v>0</v>
      </c>
      <c r="CA48" s="5828">
        <f>AT47+AU47+AV47+AW47+AX47</f>
        <v>0</v>
      </c>
      <c r="CB48" s="5829">
        <f>AY47+AZ47+BA47+BB47</f>
        <v>0</v>
      </c>
      <c r="CC48" s="5830">
        <f t="shared" si="38"/>
        <v>0</v>
      </c>
      <c r="CD48" s="5828">
        <f t="shared" si="38"/>
        <v>0</v>
      </c>
      <c r="CE48" s="5828">
        <f>R52+S52+T52+U52+V52</f>
        <v>0</v>
      </c>
      <c r="CF48" s="5829">
        <f>W52+X52+Y52+Z52</f>
        <v>0</v>
      </c>
      <c r="CG48" s="5830">
        <f t="shared" si="39"/>
        <v>0</v>
      </c>
      <c r="CH48" s="5828">
        <f t="shared" si="39"/>
        <v>0</v>
      </c>
      <c r="CI48" s="5828">
        <f>AT52+AU52+AV52+AW52+AX52</f>
        <v>0</v>
      </c>
      <c r="CJ48" s="5831">
        <f>AY52+AZ52+BA52+BB52</f>
        <v>0</v>
      </c>
      <c r="CK48" s="3284"/>
      <c r="CL48" s="3285"/>
      <c r="CM48" s="3286"/>
      <c r="CN48" s="3286"/>
      <c r="CO48" s="3287"/>
      <c r="CP48" s="1960"/>
      <c r="CQ48" s="1960"/>
      <c r="CR48" s="1960"/>
      <c r="CS48" s="1960"/>
      <c r="CT48" s="1960"/>
      <c r="CU48" s="1960"/>
      <c r="CV48" s="1960"/>
      <c r="CW48" s="1960"/>
      <c r="CX48" s="1960"/>
      <c r="CY48" s="1960"/>
      <c r="CZ48" s="1960"/>
      <c r="DA48" s="1960"/>
      <c r="DB48" s="1960"/>
      <c r="DC48" s="1960"/>
      <c r="DD48" s="1960"/>
      <c r="DE48" s="1960"/>
      <c r="DF48" s="1960"/>
      <c r="DG48" s="1960"/>
      <c r="DH48" s="1960"/>
    </row>
    <row r="49" spans="1:112" ht="33" customHeight="1" thickBot="1">
      <c r="A49" s="3976"/>
      <c r="B49" s="4690" t="s">
        <v>181</v>
      </c>
      <c r="C49" s="5818">
        <f>SUM(C46:C48)</f>
        <v>0</v>
      </c>
      <c r="D49" s="5799">
        <f t="shared" ref="D49:BF49" si="40">SUM(D46:D48)</f>
        <v>0</v>
      </c>
      <c r="E49" s="5799">
        <f t="shared" si="40"/>
        <v>0</v>
      </c>
      <c r="F49" s="5800">
        <f t="shared" si="40"/>
        <v>0</v>
      </c>
      <c r="G49" s="5800">
        <f t="shared" si="40"/>
        <v>0</v>
      </c>
      <c r="H49" s="5800">
        <f t="shared" si="40"/>
        <v>0</v>
      </c>
      <c r="I49" s="5801">
        <f t="shared" si="40"/>
        <v>0</v>
      </c>
      <c r="J49" s="5802">
        <f t="shared" si="40"/>
        <v>0</v>
      </c>
      <c r="K49" s="5803">
        <f t="shared" si="40"/>
        <v>0</v>
      </c>
      <c r="L49" s="5803">
        <f t="shared" si="40"/>
        <v>0</v>
      </c>
      <c r="M49" s="5804">
        <f t="shared" si="40"/>
        <v>0</v>
      </c>
      <c r="N49" s="5804">
        <f t="shared" si="40"/>
        <v>0</v>
      </c>
      <c r="O49" s="5805">
        <f t="shared" si="40"/>
        <v>0</v>
      </c>
      <c r="P49" s="5791">
        <f t="shared" si="40"/>
        <v>0</v>
      </c>
      <c r="Q49" s="5806">
        <f t="shared" si="40"/>
        <v>0</v>
      </c>
      <c r="R49" s="5807">
        <f t="shared" si="40"/>
        <v>0</v>
      </c>
      <c r="S49" s="5808">
        <f t="shared" si="40"/>
        <v>0</v>
      </c>
      <c r="T49" s="5809">
        <f t="shared" si="40"/>
        <v>0</v>
      </c>
      <c r="U49" s="5810">
        <f t="shared" si="40"/>
        <v>0</v>
      </c>
      <c r="V49" s="5811">
        <f t="shared" si="40"/>
        <v>0</v>
      </c>
      <c r="W49" s="5812">
        <f t="shared" si="40"/>
        <v>0</v>
      </c>
      <c r="X49" s="5813">
        <f t="shared" si="40"/>
        <v>0</v>
      </c>
      <c r="Y49" s="5814">
        <f t="shared" si="40"/>
        <v>0</v>
      </c>
      <c r="Z49" s="5815">
        <f t="shared" si="40"/>
        <v>0</v>
      </c>
      <c r="AA49" s="5792">
        <f t="shared" si="40"/>
        <v>0</v>
      </c>
      <c r="AB49" s="5816">
        <f t="shared" si="40"/>
        <v>0</v>
      </c>
      <c r="AC49" s="5799">
        <f t="shared" si="40"/>
        <v>0</v>
      </c>
      <c r="AD49" s="5817">
        <f t="shared" si="40"/>
        <v>0</v>
      </c>
      <c r="AE49" s="5818">
        <f t="shared" si="40"/>
        <v>0</v>
      </c>
      <c r="AF49" s="5799">
        <f t="shared" si="40"/>
        <v>0</v>
      </c>
      <c r="AG49" s="5799">
        <f t="shared" si="40"/>
        <v>0</v>
      </c>
      <c r="AH49" s="5800">
        <f t="shared" si="40"/>
        <v>0</v>
      </c>
      <c r="AI49" s="5800">
        <f t="shared" si="40"/>
        <v>0</v>
      </c>
      <c r="AJ49" s="5800">
        <f t="shared" si="40"/>
        <v>0</v>
      </c>
      <c r="AK49" s="5801">
        <f t="shared" si="40"/>
        <v>0</v>
      </c>
      <c r="AL49" s="5802">
        <f t="shared" si="40"/>
        <v>0</v>
      </c>
      <c r="AM49" s="5803">
        <f t="shared" si="40"/>
        <v>0</v>
      </c>
      <c r="AN49" s="5803">
        <f t="shared" si="40"/>
        <v>0</v>
      </c>
      <c r="AO49" s="5804">
        <f t="shared" si="40"/>
        <v>0</v>
      </c>
      <c r="AP49" s="5804">
        <f t="shared" si="40"/>
        <v>0</v>
      </c>
      <c r="AQ49" s="5805">
        <f t="shared" si="40"/>
        <v>0</v>
      </c>
      <c r="AR49" s="5791">
        <f t="shared" si="40"/>
        <v>0</v>
      </c>
      <c r="AS49" s="5806">
        <f t="shared" si="40"/>
        <v>0</v>
      </c>
      <c r="AT49" s="5807">
        <f t="shared" si="40"/>
        <v>0</v>
      </c>
      <c r="AU49" s="5808">
        <f t="shared" si="40"/>
        <v>0</v>
      </c>
      <c r="AV49" s="5809">
        <f t="shared" si="40"/>
        <v>0</v>
      </c>
      <c r="AW49" s="5810">
        <f t="shared" si="40"/>
        <v>0</v>
      </c>
      <c r="AX49" s="5811">
        <f t="shared" si="40"/>
        <v>0</v>
      </c>
      <c r="AY49" s="5812">
        <f t="shared" si="40"/>
        <v>0</v>
      </c>
      <c r="AZ49" s="5813">
        <f t="shared" si="40"/>
        <v>0</v>
      </c>
      <c r="BA49" s="5814">
        <f t="shared" si="40"/>
        <v>0</v>
      </c>
      <c r="BB49" s="5815">
        <f t="shared" si="40"/>
        <v>0</v>
      </c>
      <c r="BC49" s="5792">
        <f t="shared" si="40"/>
        <v>0</v>
      </c>
      <c r="BD49" s="5816">
        <f t="shared" si="40"/>
        <v>0</v>
      </c>
      <c r="BE49" s="5799">
        <f t="shared" si="40"/>
        <v>0</v>
      </c>
      <c r="BF49" s="5817">
        <f t="shared" si="40"/>
        <v>0</v>
      </c>
      <c r="BG49" s="3267"/>
      <c r="BH49" s="3267"/>
      <c r="BI49" s="5793">
        <f>الاعدادات!$D$10</f>
        <v>2026</v>
      </c>
      <c r="BJ49" s="5794">
        <f>AY39</f>
        <v>0</v>
      </c>
      <c r="BK49" s="5795">
        <f>AZ39+AX39+AW39+AO39+AI39</f>
        <v>0</v>
      </c>
      <c r="BL49" s="4715"/>
      <c r="BM49" s="4716"/>
      <c r="BN49" s="5796">
        <f>AV39</f>
        <v>0</v>
      </c>
      <c r="BO49" s="5798">
        <f>BN49+BM49+BL49+BK49+BJ49</f>
        <v>0</v>
      </c>
      <c r="BP49" s="4717"/>
      <c r="BQ49" s="4810"/>
      <c r="BR49" s="4810"/>
      <c r="BS49" s="5766">
        <f>الاعدادات!$D$10</f>
        <v>2026</v>
      </c>
      <c r="BT49" s="4811"/>
      <c r="BU49" s="5776">
        <f t="shared" si="36"/>
        <v>0</v>
      </c>
      <c r="BV49" s="5785">
        <f t="shared" si="36"/>
        <v>0</v>
      </c>
      <c r="BW49" s="5785">
        <f>R48+S48+T48+U48+V48</f>
        <v>0</v>
      </c>
      <c r="BX49" s="5786">
        <f>W48+X48+Y48+Z48</f>
        <v>0</v>
      </c>
      <c r="BY49" s="5787">
        <f t="shared" si="37"/>
        <v>0</v>
      </c>
      <c r="BZ49" s="5785">
        <f t="shared" si="37"/>
        <v>0</v>
      </c>
      <c r="CA49" s="5785">
        <f>AT48+AU48+AV48+AW48+AX48</f>
        <v>0</v>
      </c>
      <c r="CB49" s="5786">
        <f>AY48+AZ48+BA48+BB48</f>
        <v>0</v>
      </c>
      <c r="CC49" s="5787">
        <f t="shared" si="38"/>
        <v>0</v>
      </c>
      <c r="CD49" s="5785">
        <f t="shared" si="38"/>
        <v>0</v>
      </c>
      <c r="CE49" s="5785">
        <f>R53+S53+T53+U53+V53</f>
        <v>0</v>
      </c>
      <c r="CF49" s="5786">
        <f>W53+X53+Y53+Z53</f>
        <v>0</v>
      </c>
      <c r="CG49" s="5787">
        <f t="shared" si="39"/>
        <v>0</v>
      </c>
      <c r="CH49" s="5785">
        <f t="shared" si="39"/>
        <v>0</v>
      </c>
      <c r="CI49" s="5785">
        <f>AT53+AU53+AV53+AW53+AX53</f>
        <v>0</v>
      </c>
      <c r="CJ49" s="5788">
        <f>AY53+AZ53+BA53+BB53</f>
        <v>0</v>
      </c>
      <c r="CK49" s="3289"/>
      <c r="CL49" s="3290"/>
      <c r="CM49" s="3291"/>
      <c r="CN49" s="3291"/>
      <c r="CO49" s="3292"/>
      <c r="CP49" s="1960"/>
      <c r="CQ49" s="1960"/>
      <c r="CR49" s="1960"/>
      <c r="CS49" s="1960"/>
      <c r="CT49" s="1960"/>
      <c r="CU49" s="1960"/>
      <c r="CV49" s="1960"/>
      <c r="CW49" s="1960"/>
      <c r="CX49" s="1960"/>
      <c r="CY49" s="1960"/>
      <c r="CZ49" s="1960"/>
      <c r="DA49" s="1960"/>
      <c r="DB49" s="1960"/>
      <c r="DC49" s="1960"/>
      <c r="DD49" s="1960"/>
      <c r="DE49" s="1960"/>
      <c r="DF49" s="1960"/>
      <c r="DG49" s="1960"/>
      <c r="DH49" s="1960"/>
    </row>
    <row r="50" spans="1:112" ht="39" customHeight="1" thickBot="1">
      <c r="A50" s="3976"/>
      <c r="B50" s="4691"/>
      <c r="C50" s="5779" t="str">
        <f>"عضو يسار "  &amp; "     /   " &amp;D39</f>
        <v>عضو يسار      /   علاء الدين عصام عبد العزيز علي</v>
      </c>
      <c r="D50" s="4693"/>
      <c r="E50" s="4693"/>
      <c r="F50" s="4693"/>
      <c r="G50" s="4693"/>
      <c r="H50" s="4693"/>
      <c r="I50" s="4693"/>
      <c r="J50" s="4693"/>
      <c r="K50" s="4693"/>
      <c r="L50" s="4693"/>
      <c r="M50" s="4693"/>
      <c r="N50" s="4693"/>
      <c r="O50" s="4727"/>
      <c r="P50" s="4727"/>
      <c r="Q50" s="4727"/>
      <c r="R50" s="4693"/>
      <c r="S50" s="4693"/>
      <c r="T50" s="4693"/>
      <c r="U50" s="4693"/>
      <c r="V50" s="4693"/>
      <c r="W50" s="4693"/>
      <c r="X50" s="4693"/>
      <c r="Y50" s="4693"/>
      <c r="Z50" s="4727"/>
      <c r="AA50" s="4727"/>
      <c r="AB50" s="4727"/>
      <c r="AC50" s="4693"/>
      <c r="AD50" s="4694"/>
      <c r="AE50" s="5779" t="str">
        <f>"عضو يسار اليسار "  &amp; "     /   " &amp;D40</f>
        <v xml:space="preserve">عضو يسار اليسار      /   </v>
      </c>
      <c r="AF50" s="4693"/>
      <c r="AG50" s="4693"/>
      <c r="AH50" s="4693"/>
      <c r="AI50" s="4693"/>
      <c r="AJ50" s="4693"/>
      <c r="AK50" s="4693"/>
      <c r="AL50" s="4693"/>
      <c r="AM50" s="4693"/>
      <c r="AN50" s="4693"/>
      <c r="AO50" s="4693"/>
      <c r="AP50" s="4693"/>
      <c r="AQ50" s="4727"/>
      <c r="AR50" s="4727"/>
      <c r="AS50" s="4727"/>
      <c r="AT50" s="4693"/>
      <c r="AU50" s="4693"/>
      <c r="AV50" s="4693"/>
      <c r="AW50" s="4693"/>
      <c r="AX50" s="4693"/>
      <c r="AY50" s="4693"/>
      <c r="AZ50" s="4693"/>
      <c r="BA50" s="4693"/>
      <c r="BB50" s="4727"/>
      <c r="BC50" s="4727"/>
      <c r="BD50" s="4727"/>
      <c r="BE50" s="4693"/>
      <c r="BF50" s="4694"/>
      <c r="BG50" s="3267"/>
      <c r="BH50" s="3267"/>
      <c r="BI50" s="3296" t="s">
        <v>181</v>
      </c>
      <c r="BJ50" s="5819">
        <f t="shared" ref="BJ50:BO50" si="41">SUM(BJ48:BJ49)</f>
        <v>0</v>
      </c>
      <c r="BK50" s="5819">
        <f t="shared" si="41"/>
        <v>0</v>
      </c>
      <c r="BL50" s="5819">
        <f t="shared" si="41"/>
        <v>0</v>
      </c>
      <c r="BM50" s="5819">
        <f t="shared" si="41"/>
        <v>0</v>
      </c>
      <c r="BN50" s="5819">
        <f t="shared" si="41"/>
        <v>0</v>
      </c>
      <c r="BO50" s="5819">
        <f t="shared" si="41"/>
        <v>0</v>
      </c>
      <c r="BP50" s="4718"/>
      <c r="BQ50" s="4812"/>
      <c r="BR50" s="4812"/>
      <c r="BS50" s="4719" t="s">
        <v>106</v>
      </c>
      <c r="BT50" s="4719"/>
      <c r="BU50" s="5820">
        <f>SUM(BU47:BU49)</f>
        <v>0</v>
      </c>
      <c r="BV50" s="5820">
        <f t="shared" ref="BV50:CO50" si="42">SUM(BV47:BV49)</f>
        <v>0</v>
      </c>
      <c r="BW50" s="5820">
        <f t="shared" si="42"/>
        <v>0</v>
      </c>
      <c r="BX50" s="5820">
        <f t="shared" si="42"/>
        <v>0</v>
      </c>
      <c r="BY50" s="5820">
        <f t="shared" si="42"/>
        <v>0</v>
      </c>
      <c r="BZ50" s="5820">
        <f t="shared" si="42"/>
        <v>0</v>
      </c>
      <c r="CA50" s="5820">
        <f t="shared" si="42"/>
        <v>0</v>
      </c>
      <c r="CB50" s="5820">
        <f t="shared" si="42"/>
        <v>0</v>
      </c>
      <c r="CC50" s="5820">
        <f t="shared" si="42"/>
        <v>0</v>
      </c>
      <c r="CD50" s="5820">
        <f t="shared" si="42"/>
        <v>0</v>
      </c>
      <c r="CE50" s="5820">
        <f t="shared" si="42"/>
        <v>0</v>
      </c>
      <c r="CF50" s="5820">
        <f t="shared" si="42"/>
        <v>0</v>
      </c>
      <c r="CG50" s="5820">
        <f t="shared" si="42"/>
        <v>0</v>
      </c>
      <c r="CH50" s="5820">
        <f t="shared" si="42"/>
        <v>0</v>
      </c>
      <c r="CI50" s="5820">
        <f t="shared" si="42"/>
        <v>0</v>
      </c>
      <c r="CJ50" s="5820">
        <f t="shared" si="42"/>
        <v>0</v>
      </c>
      <c r="CK50" s="5820">
        <f t="shared" si="42"/>
        <v>0</v>
      </c>
      <c r="CL50" s="5820">
        <f t="shared" si="42"/>
        <v>0</v>
      </c>
      <c r="CM50" s="5820">
        <f t="shared" si="42"/>
        <v>0</v>
      </c>
      <c r="CN50" s="5820">
        <f t="shared" si="42"/>
        <v>0</v>
      </c>
      <c r="CO50" s="5820">
        <f t="shared" si="42"/>
        <v>0</v>
      </c>
      <c r="CP50" s="1960"/>
      <c r="CQ50" s="1960"/>
      <c r="CR50" s="1960"/>
      <c r="CS50" s="1960"/>
      <c r="CT50" s="1960"/>
      <c r="CU50" s="1960"/>
      <c r="CV50" s="1960"/>
      <c r="CW50" s="1960"/>
      <c r="CX50" s="1960"/>
      <c r="CY50" s="1960"/>
      <c r="CZ50" s="1960"/>
      <c r="DA50" s="1960"/>
      <c r="DB50" s="1960"/>
      <c r="DC50" s="1960"/>
      <c r="DD50" s="1960"/>
      <c r="DE50" s="1960"/>
      <c r="DF50" s="1960"/>
      <c r="DG50" s="1960"/>
      <c r="DH50" s="1960"/>
    </row>
    <row r="51" spans="1:112" ht="34.5" customHeight="1">
      <c r="A51" s="3976"/>
      <c r="B51" s="5789">
        <f>الاعدادات!$D$8</f>
        <v>2024</v>
      </c>
      <c r="C51" s="4698"/>
      <c r="D51" s="4699"/>
      <c r="E51" s="4699"/>
      <c r="F51" s="4700"/>
      <c r="G51" s="4700"/>
      <c r="H51" s="4700"/>
      <c r="I51" s="4701"/>
      <c r="J51" s="3980"/>
      <c r="K51" s="3981"/>
      <c r="L51" s="3981"/>
      <c r="M51" s="3982"/>
      <c r="N51" s="3982"/>
      <c r="O51" s="3983"/>
      <c r="P51" s="4837"/>
      <c r="Q51" s="3984"/>
      <c r="R51" s="3985"/>
      <c r="S51" s="3986"/>
      <c r="T51" s="3987"/>
      <c r="U51" s="3988"/>
      <c r="V51" s="3989"/>
      <c r="W51" s="3990"/>
      <c r="X51" s="3991"/>
      <c r="Y51" s="3992"/>
      <c r="Z51" s="3993"/>
      <c r="AA51" s="4838"/>
      <c r="AB51" s="4706"/>
      <c r="AC51" s="4699"/>
      <c r="AD51" s="4707"/>
      <c r="AE51" s="4698"/>
      <c r="AF51" s="4699"/>
      <c r="AG51" s="4699"/>
      <c r="AH51" s="4700"/>
      <c r="AI51" s="4700"/>
      <c r="AJ51" s="4700"/>
      <c r="AK51" s="4701"/>
      <c r="AL51" s="3980"/>
      <c r="AM51" s="3981"/>
      <c r="AN51" s="3981"/>
      <c r="AO51" s="3982"/>
      <c r="AP51" s="3982"/>
      <c r="AQ51" s="3983"/>
      <c r="AR51" s="4837"/>
      <c r="AS51" s="3984"/>
      <c r="AT51" s="3985"/>
      <c r="AU51" s="3986"/>
      <c r="AV51" s="3987"/>
      <c r="AW51" s="3988"/>
      <c r="AX51" s="3989"/>
      <c r="AY51" s="3990"/>
      <c r="AZ51" s="3991"/>
      <c r="BA51" s="3992"/>
      <c r="BB51" s="3993"/>
      <c r="BC51" s="4838"/>
      <c r="BD51" s="4706"/>
      <c r="BE51" s="4699"/>
      <c r="BF51" s="4707"/>
      <c r="BG51" s="3267"/>
      <c r="BH51" s="3267"/>
      <c r="BI51" s="3283"/>
      <c r="BJ51" s="5574"/>
      <c r="BK51" s="5574"/>
      <c r="BL51" s="5574"/>
      <c r="BM51" s="5574"/>
      <c r="BN51" s="5574"/>
      <c r="BO51" s="5574"/>
      <c r="BP51" s="3298"/>
      <c r="BQ51" s="4812"/>
      <c r="BR51" s="4812"/>
      <c r="BS51" s="3299"/>
      <c r="BT51" s="3299"/>
      <c r="BU51" s="5575"/>
      <c r="BV51" s="5575"/>
      <c r="BW51" s="5575"/>
      <c r="BX51" s="5575"/>
      <c r="BY51" s="5575"/>
      <c r="BZ51" s="5575"/>
      <c r="CA51" s="5575"/>
      <c r="CB51" s="5575"/>
      <c r="CC51" s="5575"/>
      <c r="CD51" s="5575"/>
      <c r="CE51" s="5575"/>
      <c r="CF51" s="5575"/>
      <c r="CG51" s="5575"/>
      <c r="CH51" s="5575"/>
      <c r="CI51" s="5575"/>
      <c r="CJ51" s="5575"/>
      <c r="CK51" s="3299"/>
      <c r="CL51" s="5575"/>
      <c r="CM51" s="5575"/>
      <c r="CN51" s="5575"/>
      <c r="CO51" s="5575"/>
      <c r="CP51" s="1960"/>
      <c r="CQ51" s="1960"/>
      <c r="CR51" s="1960"/>
      <c r="CS51" s="1960"/>
      <c r="CT51" s="1960"/>
      <c r="CU51" s="1960"/>
      <c r="CV51" s="1960"/>
      <c r="CW51" s="1960"/>
      <c r="CX51" s="1960"/>
      <c r="CY51" s="1960"/>
      <c r="CZ51" s="1960"/>
      <c r="DA51" s="1960"/>
      <c r="DB51" s="1960"/>
      <c r="DC51" s="1960"/>
      <c r="DD51" s="1960"/>
      <c r="DE51" s="1960"/>
      <c r="DF51" s="1960"/>
      <c r="DG51" s="1960"/>
      <c r="DH51" s="1960"/>
    </row>
    <row r="52" spans="1:112" ht="34.5" customHeight="1">
      <c r="A52" s="3976"/>
      <c r="B52" s="5821">
        <f>الاعدادات!$D$9</f>
        <v>2025</v>
      </c>
      <c r="C52" s="4698"/>
      <c r="D52" s="4699"/>
      <c r="E52" s="4699"/>
      <c r="F52" s="4700"/>
      <c r="G52" s="4700"/>
      <c r="H52" s="4700"/>
      <c r="I52" s="4701"/>
      <c r="J52" s="3980"/>
      <c r="K52" s="3981"/>
      <c r="L52" s="3981"/>
      <c r="M52" s="3982"/>
      <c r="N52" s="3982"/>
      <c r="O52" s="3983"/>
      <c r="P52" s="4837">
        <f>O52+N52+M52+L52+K52+J52+I52+H52+G52+F52+E52+D52+C52</f>
        <v>0</v>
      </c>
      <c r="Q52" s="4008"/>
      <c r="R52" s="3985"/>
      <c r="S52" s="3986"/>
      <c r="T52" s="3987"/>
      <c r="U52" s="3988"/>
      <c r="V52" s="4009"/>
      <c r="W52" s="4010"/>
      <c r="X52" s="4011"/>
      <c r="Y52" s="4012"/>
      <c r="Z52" s="4013"/>
      <c r="AA52" s="4838">
        <f>Z52+Y52+X52+W52+V52+U52+T52+S52+R52+Q52+P52</f>
        <v>0</v>
      </c>
      <c r="AB52" s="4706"/>
      <c r="AC52" s="4699"/>
      <c r="AD52" s="4707"/>
      <c r="AE52" s="4698"/>
      <c r="AF52" s="4699"/>
      <c r="AG52" s="4699"/>
      <c r="AH52" s="4700"/>
      <c r="AI52" s="4700"/>
      <c r="AJ52" s="4700"/>
      <c r="AK52" s="4701"/>
      <c r="AL52" s="3980"/>
      <c r="AM52" s="3981"/>
      <c r="AN52" s="3981"/>
      <c r="AO52" s="3982"/>
      <c r="AP52" s="3982"/>
      <c r="AQ52" s="3983"/>
      <c r="AR52" s="4837">
        <f>AQ52+AP52+AO52+AN52+AM52+AL52+AK52+AJ52+AI52+AH52+AG52+AF52+AE52</f>
        <v>0</v>
      </c>
      <c r="AS52" s="4008"/>
      <c r="AT52" s="3985"/>
      <c r="AU52" s="3986"/>
      <c r="AV52" s="3987"/>
      <c r="AW52" s="3988"/>
      <c r="AX52" s="4009"/>
      <c r="AY52" s="4010"/>
      <c r="AZ52" s="4011"/>
      <c r="BA52" s="4012"/>
      <c r="BB52" s="4013"/>
      <c r="BC52" s="4838">
        <f>SUM(AR52:BB52)</f>
        <v>0</v>
      </c>
      <c r="BD52" s="4706"/>
      <c r="BE52" s="4699"/>
      <c r="BF52" s="4707"/>
      <c r="BG52" s="3267"/>
      <c r="BH52" s="3267"/>
      <c r="BI52" s="3267"/>
      <c r="BJ52" s="3267"/>
      <c r="BK52" s="3267"/>
      <c r="BL52" s="3267"/>
      <c r="BM52" s="3267"/>
      <c r="BN52" s="3267"/>
      <c r="BO52" s="3267"/>
      <c r="BP52" s="3267"/>
      <c r="BQ52" s="3267"/>
      <c r="BR52" s="3267"/>
      <c r="BS52" s="3267"/>
      <c r="BT52" s="3267"/>
      <c r="BU52" s="3267"/>
      <c r="BV52" s="3267"/>
      <c r="BW52" s="3267"/>
      <c r="BX52" s="3267"/>
      <c r="BY52" s="3267"/>
      <c r="BZ52" s="3267"/>
      <c r="CA52" s="3267"/>
      <c r="CB52" s="3267"/>
      <c r="CC52" s="3267"/>
      <c r="CD52" s="3267"/>
      <c r="CE52" s="3267"/>
      <c r="CF52" s="3267"/>
      <c r="CG52" s="3267"/>
      <c r="CH52" s="3267"/>
      <c r="CI52" s="3267"/>
      <c r="CJ52" s="3267"/>
      <c r="CK52" s="3267"/>
      <c r="CL52" s="3267"/>
      <c r="CM52" s="3267"/>
      <c r="CN52" s="3267"/>
      <c r="CO52" s="3267"/>
      <c r="CP52" s="1960"/>
      <c r="CQ52" s="1960"/>
      <c r="CR52" s="1960"/>
      <c r="CS52" s="1960"/>
      <c r="CT52" s="1960"/>
      <c r="CU52" s="1960"/>
      <c r="CV52" s="1960"/>
      <c r="CW52" s="1960"/>
      <c r="CX52" s="1960"/>
      <c r="CY52" s="1960"/>
      <c r="CZ52" s="1960"/>
      <c r="DA52" s="1960"/>
      <c r="DB52" s="1960"/>
      <c r="DC52" s="1960"/>
      <c r="DD52" s="1960"/>
      <c r="DE52" s="1960"/>
      <c r="DF52" s="1960"/>
      <c r="DG52" s="1960"/>
      <c r="DH52" s="1960"/>
    </row>
    <row r="53" spans="1:112" ht="34.5" customHeight="1" thickBot="1">
      <c r="A53" s="3976"/>
      <c r="B53" s="5790">
        <f>الاعدادات!$D$10</f>
        <v>2026</v>
      </c>
      <c r="C53" s="4702"/>
      <c r="D53" s="4703"/>
      <c r="E53" s="4703"/>
      <c r="F53" s="4704"/>
      <c r="G53" s="4704"/>
      <c r="H53" s="4704"/>
      <c r="I53" s="4705"/>
      <c r="J53" s="3994"/>
      <c r="K53" s="3995"/>
      <c r="L53" s="3995"/>
      <c r="M53" s="3996"/>
      <c r="N53" s="3996"/>
      <c r="O53" s="3997"/>
      <c r="P53" s="5791">
        <f>O53+N53+M53+L53+K53+J53+I53+H53+G53+F53+E53+D53+C53</f>
        <v>0</v>
      </c>
      <c r="Q53" s="3998"/>
      <c r="R53" s="3999"/>
      <c r="S53" s="4000"/>
      <c r="T53" s="4001"/>
      <c r="U53" s="4002"/>
      <c r="V53" s="4003"/>
      <c r="W53" s="4004"/>
      <c r="X53" s="4005"/>
      <c r="Y53" s="4006"/>
      <c r="Z53" s="4007"/>
      <c r="AA53" s="5792">
        <f>Z53+Y53+X53+W53+V53+U53+T53+S53+R53+Q53+P53</f>
        <v>0</v>
      </c>
      <c r="AB53" s="4708"/>
      <c r="AC53" s="4703"/>
      <c r="AD53" s="4709"/>
      <c r="AE53" s="4702"/>
      <c r="AF53" s="4703"/>
      <c r="AG53" s="4703"/>
      <c r="AH53" s="4704"/>
      <c r="AI53" s="4704"/>
      <c r="AJ53" s="4704"/>
      <c r="AK53" s="4705"/>
      <c r="AL53" s="3994"/>
      <c r="AM53" s="3995"/>
      <c r="AN53" s="3995"/>
      <c r="AO53" s="3996"/>
      <c r="AP53" s="3996"/>
      <c r="AQ53" s="3997"/>
      <c r="AR53" s="5791">
        <f>AQ53+AP53+AO53+AN53+AM53+AL53+AK53+AJ53+AI53+AH53+AG53+AF53+AE53</f>
        <v>0</v>
      </c>
      <c r="AS53" s="3998"/>
      <c r="AT53" s="3999"/>
      <c r="AU53" s="4000"/>
      <c r="AV53" s="4001"/>
      <c r="AW53" s="4002"/>
      <c r="AX53" s="4003"/>
      <c r="AY53" s="4004"/>
      <c r="AZ53" s="4005"/>
      <c r="BA53" s="4006"/>
      <c r="BB53" s="4007"/>
      <c r="BC53" s="5792">
        <f>SUM(AR53:BB53)</f>
        <v>0</v>
      </c>
      <c r="BD53" s="4708"/>
      <c r="BE53" s="4703"/>
      <c r="BF53" s="4709"/>
      <c r="BG53" s="3267"/>
      <c r="BH53" s="3267"/>
      <c r="BI53" s="3267"/>
      <c r="BJ53" s="3267"/>
      <c r="BK53" s="3267"/>
      <c r="BL53" s="3267"/>
      <c r="BM53" s="3267"/>
      <c r="BN53" s="3267"/>
      <c r="BO53" s="3267"/>
      <c r="BP53" s="3267"/>
      <c r="BQ53" s="3267"/>
      <c r="BR53" s="3267"/>
      <c r="BS53" s="3267"/>
      <c r="BT53" s="3267"/>
      <c r="BU53" s="3267"/>
      <c r="BV53" s="3267"/>
      <c r="BW53" s="3267"/>
      <c r="BX53" s="3267"/>
      <c r="BY53" s="3267"/>
      <c r="BZ53" s="3267"/>
      <c r="CA53" s="3267"/>
      <c r="CB53" s="3267"/>
      <c r="CC53" s="3267"/>
      <c r="CD53" s="3267"/>
      <c r="CE53" s="3267"/>
      <c r="CF53" s="3267"/>
      <c r="CG53" s="3267"/>
      <c r="CH53" s="3267"/>
      <c r="CI53" s="3267"/>
      <c r="CJ53" s="3267"/>
      <c r="CK53" s="3267"/>
      <c r="CL53" s="3267"/>
      <c r="CM53" s="3267"/>
      <c r="CN53" s="3267"/>
      <c r="CO53" s="3267"/>
      <c r="CP53" s="1960"/>
      <c r="CQ53" s="1960"/>
      <c r="CR53" s="1960"/>
      <c r="CS53" s="1960"/>
      <c r="CT53" s="1960"/>
      <c r="CU53" s="1960"/>
      <c r="CV53" s="1960"/>
      <c r="CW53" s="1960"/>
      <c r="CX53" s="1960"/>
      <c r="CY53" s="1960"/>
      <c r="CZ53" s="1960"/>
      <c r="DA53" s="1960"/>
      <c r="DB53" s="1960"/>
      <c r="DC53" s="1960"/>
      <c r="DD53" s="1960"/>
      <c r="DE53" s="1960"/>
      <c r="DF53" s="1960"/>
      <c r="DG53" s="1960"/>
      <c r="DH53" s="1960"/>
    </row>
    <row r="54" spans="1:112" ht="34.5" customHeight="1" thickBot="1">
      <c r="A54" s="3976"/>
      <c r="B54" s="4690" t="s">
        <v>181</v>
      </c>
      <c r="C54" s="5818">
        <f>SUM(C51:C53)</f>
        <v>0</v>
      </c>
      <c r="D54" s="5799">
        <f t="shared" ref="D54:BF54" si="43">SUM(D51:D53)</f>
        <v>0</v>
      </c>
      <c r="E54" s="5799">
        <f t="shared" si="43"/>
        <v>0</v>
      </c>
      <c r="F54" s="5800">
        <f t="shared" si="43"/>
        <v>0</v>
      </c>
      <c r="G54" s="5800">
        <f t="shared" si="43"/>
        <v>0</v>
      </c>
      <c r="H54" s="5800">
        <f t="shared" si="43"/>
        <v>0</v>
      </c>
      <c r="I54" s="5801">
        <f t="shared" si="43"/>
        <v>0</v>
      </c>
      <c r="J54" s="5802">
        <f t="shared" si="43"/>
        <v>0</v>
      </c>
      <c r="K54" s="5803">
        <f t="shared" si="43"/>
        <v>0</v>
      </c>
      <c r="L54" s="5803">
        <f t="shared" si="43"/>
        <v>0</v>
      </c>
      <c r="M54" s="5804">
        <f t="shared" si="43"/>
        <v>0</v>
      </c>
      <c r="N54" s="5804">
        <f t="shared" si="43"/>
        <v>0</v>
      </c>
      <c r="O54" s="5805">
        <f t="shared" si="43"/>
        <v>0</v>
      </c>
      <c r="P54" s="5791">
        <f t="shared" si="43"/>
        <v>0</v>
      </c>
      <c r="Q54" s="5806">
        <f t="shared" si="43"/>
        <v>0</v>
      </c>
      <c r="R54" s="5807">
        <f t="shared" si="43"/>
        <v>0</v>
      </c>
      <c r="S54" s="5808">
        <f t="shared" si="43"/>
        <v>0</v>
      </c>
      <c r="T54" s="5809">
        <f t="shared" si="43"/>
        <v>0</v>
      </c>
      <c r="U54" s="5810">
        <f t="shared" si="43"/>
        <v>0</v>
      </c>
      <c r="V54" s="5811">
        <f t="shared" si="43"/>
        <v>0</v>
      </c>
      <c r="W54" s="5812">
        <f t="shared" si="43"/>
        <v>0</v>
      </c>
      <c r="X54" s="5813">
        <f t="shared" si="43"/>
        <v>0</v>
      </c>
      <c r="Y54" s="5814">
        <f t="shared" si="43"/>
        <v>0</v>
      </c>
      <c r="Z54" s="5815">
        <f t="shared" si="43"/>
        <v>0</v>
      </c>
      <c r="AA54" s="5792">
        <f t="shared" si="43"/>
        <v>0</v>
      </c>
      <c r="AB54" s="5816">
        <f t="shared" si="43"/>
        <v>0</v>
      </c>
      <c r="AC54" s="5799">
        <f t="shared" si="43"/>
        <v>0</v>
      </c>
      <c r="AD54" s="5817">
        <f t="shared" si="43"/>
        <v>0</v>
      </c>
      <c r="AE54" s="5818">
        <f t="shared" si="43"/>
        <v>0</v>
      </c>
      <c r="AF54" s="5799">
        <f t="shared" si="43"/>
        <v>0</v>
      </c>
      <c r="AG54" s="5799">
        <f t="shared" si="43"/>
        <v>0</v>
      </c>
      <c r="AH54" s="5800">
        <f t="shared" si="43"/>
        <v>0</v>
      </c>
      <c r="AI54" s="5800">
        <f t="shared" si="43"/>
        <v>0</v>
      </c>
      <c r="AJ54" s="5800">
        <f t="shared" si="43"/>
        <v>0</v>
      </c>
      <c r="AK54" s="5801">
        <f t="shared" si="43"/>
        <v>0</v>
      </c>
      <c r="AL54" s="5802">
        <f t="shared" si="43"/>
        <v>0</v>
      </c>
      <c r="AM54" s="5803">
        <f t="shared" si="43"/>
        <v>0</v>
      </c>
      <c r="AN54" s="5803">
        <f t="shared" si="43"/>
        <v>0</v>
      </c>
      <c r="AO54" s="5804">
        <f t="shared" si="43"/>
        <v>0</v>
      </c>
      <c r="AP54" s="5804">
        <f t="shared" si="43"/>
        <v>0</v>
      </c>
      <c r="AQ54" s="5805">
        <f t="shared" si="43"/>
        <v>0</v>
      </c>
      <c r="AR54" s="5791">
        <f t="shared" si="43"/>
        <v>0</v>
      </c>
      <c r="AS54" s="5806">
        <f t="shared" si="43"/>
        <v>0</v>
      </c>
      <c r="AT54" s="5807">
        <f t="shared" si="43"/>
        <v>0</v>
      </c>
      <c r="AU54" s="5808">
        <f t="shared" si="43"/>
        <v>0</v>
      </c>
      <c r="AV54" s="5809">
        <f t="shared" si="43"/>
        <v>0</v>
      </c>
      <c r="AW54" s="5810">
        <f t="shared" si="43"/>
        <v>0</v>
      </c>
      <c r="AX54" s="5811">
        <f t="shared" si="43"/>
        <v>0</v>
      </c>
      <c r="AY54" s="5812">
        <f t="shared" si="43"/>
        <v>0</v>
      </c>
      <c r="AZ54" s="5813">
        <f t="shared" si="43"/>
        <v>0</v>
      </c>
      <c r="BA54" s="5814">
        <f t="shared" si="43"/>
        <v>0</v>
      </c>
      <c r="BB54" s="5815">
        <f t="shared" si="43"/>
        <v>0</v>
      </c>
      <c r="BC54" s="5792">
        <f t="shared" si="43"/>
        <v>0</v>
      </c>
      <c r="BD54" s="5816">
        <f t="shared" si="43"/>
        <v>0</v>
      </c>
      <c r="BE54" s="5799">
        <f t="shared" si="43"/>
        <v>0</v>
      </c>
      <c r="BF54" s="5817">
        <f t="shared" si="43"/>
        <v>0</v>
      </c>
      <c r="BG54" s="3267"/>
      <c r="BH54" s="3267"/>
      <c r="BI54" s="3267"/>
      <c r="BJ54" s="3267"/>
      <c r="BK54" s="3267"/>
      <c r="BL54" s="3267"/>
      <c r="BM54" s="3267"/>
      <c r="BN54" s="3267"/>
      <c r="BO54" s="3267"/>
      <c r="BP54" s="3267"/>
      <c r="BQ54" s="3267"/>
      <c r="BR54" s="3267"/>
      <c r="BS54" s="3267"/>
      <c r="BT54" s="3267"/>
      <c r="BU54" s="3267"/>
      <c r="BV54" s="3267"/>
      <c r="BW54" s="3267"/>
      <c r="BX54" s="3267"/>
      <c r="BY54" s="3267"/>
      <c r="BZ54" s="3267"/>
      <c r="CA54" s="3267"/>
      <c r="CB54" s="3267"/>
      <c r="CC54" s="3267"/>
      <c r="CD54" s="3267"/>
      <c r="CE54" s="3267"/>
      <c r="CF54" s="3267"/>
      <c r="CG54" s="3267"/>
      <c r="CH54" s="3267"/>
      <c r="CI54" s="3267"/>
      <c r="CJ54" s="3267"/>
      <c r="CK54" s="3267"/>
      <c r="CL54" s="3267"/>
      <c r="CM54" s="3267"/>
      <c r="CN54" s="3267"/>
      <c r="CO54" s="3267"/>
      <c r="CP54" s="1960"/>
      <c r="CQ54" s="1960"/>
      <c r="CR54" s="1960"/>
      <c r="CS54" s="1960"/>
      <c r="CT54" s="1960"/>
      <c r="CU54" s="1960"/>
      <c r="CV54" s="1960"/>
      <c r="CW54" s="1960"/>
      <c r="CX54" s="1960"/>
      <c r="CY54" s="1960"/>
      <c r="CZ54" s="1960"/>
      <c r="DA54" s="1960"/>
      <c r="DB54" s="1960"/>
      <c r="DC54" s="1960"/>
      <c r="DD54" s="1960"/>
      <c r="DE54" s="1960"/>
      <c r="DF54" s="1960"/>
      <c r="DG54" s="1960"/>
      <c r="DH54" s="1960"/>
    </row>
    <row r="55" spans="1:112" ht="39.6">
      <c r="A55" s="3976"/>
      <c r="B55" s="3976"/>
      <c r="C55" s="3976"/>
      <c r="D55" s="3976"/>
      <c r="E55" s="3976"/>
      <c r="F55" s="3976"/>
      <c r="G55" s="3976"/>
      <c r="H55" s="3976"/>
      <c r="I55" s="3976"/>
      <c r="J55" s="3976"/>
      <c r="K55" s="3976"/>
      <c r="L55" s="3976"/>
      <c r="M55" s="3976"/>
      <c r="N55" s="3976"/>
      <c r="O55" s="3976"/>
      <c r="P55" s="3976"/>
      <c r="Q55" s="3976"/>
      <c r="R55" s="3976"/>
      <c r="S55" s="3976"/>
      <c r="T55" s="3976"/>
      <c r="U55" s="3976"/>
      <c r="V55" s="3976"/>
      <c r="W55" s="3976"/>
      <c r="X55" s="3976"/>
      <c r="Y55" s="3976"/>
      <c r="Z55" s="3976"/>
      <c r="AA55" s="3976"/>
      <c r="AB55" s="3976"/>
      <c r="AC55" s="3976"/>
      <c r="AD55" s="3976"/>
      <c r="AE55" s="3976"/>
      <c r="AF55" s="3976"/>
      <c r="AG55" s="3976"/>
      <c r="AH55" s="3976"/>
      <c r="AI55" s="3976"/>
      <c r="AJ55" s="3976"/>
      <c r="AK55" s="3976"/>
      <c r="AL55" s="3976"/>
      <c r="AM55" s="3976"/>
      <c r="AN55" s="3976"/>
      <c r="AO55" s="3976"/>
      <c r="AP55" s="5327" t="s">
        <v>1502</v>
      </c>
      <c r="AQ55" s="4813"/>
      <c r="AR55" s="4813"/>
      <c r="AS55" s="4813"/>
      <c r="AT55" s="4813"/>
      <c r="AU55" s="4813"/>
      <c r="AV55" s="4813"/>
      <c r="AW55" s="4813"/>
      <c r="AX55" s="4813"/>
      <c r="AY55" s="3976"/>
      <c r="AZ55" s="3976"/>
      <c r="BA55" s="3976"/>
      <c r="BB55" s="3976"/>
      <c r="BC55" s="3976"/>
      <c r="BD55" s="3976"/>
      <c r="BE55" s="3976"/>
      <c r="BF55" s="3976"/>
      <c r="BG55" s="3267"/>
      <c r="BH55" s="3267"/>
      <c r="BI55" s="3267"/>
      <c r="BJ55" s="3267"/>
      <c r="BK55" s="3267"/>
      <c r="BL55" s="3267"/>
      <c r="BM55" s="3267"/>
      <c r="BN55" s="3267"/>
      <c r="BO55" s="3267"/>
      <c r="BP55" s="3267"/>
      <c r="BQ55" s="3267"/>
      <c r="BR55" s="3267"/>
      <c r="BS55" s="3267"/>
      <c r="BT55" s="3267"/>
      <c r="BU55" s="3267"/>
      <c r="BV55" s="3267"/>
      <c r="BW55" s="3267"/>
      <c r="BX55" s="3267"/>
      <c r="BY55" s="3267"/>
      <c r="BZ55" s="3267"/>
      <c r="CA55" s="3267"/>
      <c r="CB55" s="3267"/>
      <c r="CC55" s="3267"/>
      <c r="CD55" s="3267"/>
      <c r="CE55" s="3267"/>
      <c r="CF55" s="3267"/>
      <c r="CG55" s="3267"/>
      <c r="CH55" s="3267"/>
      <c r="CI55" s="3267"/>
      <c r="CJ55" s="3267"/>
      <c r="CK55" s="3267"/>
      <c r="CL55" s="3267"/>
      <c r="CM55" s="3267"/>
      <c r="CN55" s="3267"/>
      <c r="CO55" s="3267"/>
      <c r="CP55" s="1960"/>
      <c r="CQ55" s="1960"/>
      <c r="CR55" s="1960"/>
      <c r="CS55" s="1960"/>
      <c r="CT55" s="1960"/>
      <c r="CU55" s="1960"/>
      <c r="CV55" s="1960"/>
      <c r="CW55" s="1960"/>
      <c r="CX55" s="1960"/>
      <c r="CY55" s="1960"/>
      <c r="CZ55" s="1960"/>
      <c r="DA55" s="1960"/>
      <c r="DB55" s="1960"/>
      <c r="DC55" s="1960"/>
      <c r="DD55" s="1960"/>
      <c r="DE55" s="1960"/>
      <c r="DF55" s="1960"/>
      <c r="DG55" s="1960"/>
      <c r="DH55" s="1960"/>
    </row>
    <row r="56" spans="1:112">
      <c r="A56" s="1960"/>
      <c r="B56" s="1960"/>
      <c r="C56" s="1960"/>
      <c r="D56" s="1960"/>
      <c r="E56" s="1960"/>
      <c r="F56" s="1960"/>
      <c r="G56" s="1960"/>
      <c r="H56" s="1960"/>
      <c r="I56" s="1960"/>
      <c r="J56" s="1960"/>
      <c r="K56" s="1960"/>
      <c r="L56" s="1960"/>
      <c r="M56" s="1960"/>
      <c r="N56" s="1960"/>
      <c r="O56" s="1960"/>
      <c r="P56" s="1960"/>
      <c r="Q56" s="1960"/>
      <c r="R56" s="1960"/>
      <c r="S56" s="1960"/>
      <c r="T56" s="1960"/>
      <c r="U56" s="1960"/>
      <c r="V56" s="1960"/>
      <c r="W56" s="1960"/>
      <c r="X56" s="1960"/>
      <c r="Y56" s="1960"/>
      <c r="Z56" s="1960"/>
      <c r="AA56" s="1960"/>
      <c r="AB56" s="1960"/>
      <c r="AC56" s="1960"/>
      <c r="AD56" s="1960"/>
      <c r="AE56" s="1960"/>
      <c r="AF56" s="1960"/>
      <c r="AG56" s="1960"/>
      <c r="AH56" s="1960"/>
      <c r="AI56" s="1960"/>
      <c r="AJ56" s="1960"/>
      <c r="AK56" s="1960"/>
      <c r="AL56" s="1960"/>
      <c r="AM56" s="1960"/>
      <c r="AN56" s="1960"/>
      <c r="AO56" s="1960"/>
      <c r="AP56" s="1960"/>
      <c r="AQ56" s="1960"/>
      <c r="AR56" s="1960"/>
      <c r="AS56" s="1960"/>
      <c r="AT56" s="1960"/>
      <c r="AU56" s="1960"/>
      <c r="AV56" s="1960"/>
      <c r="AW56" s="1960"/>
      <c r="AX56" s="1960"/>
      <c r="AY56" s="1960"/>
      <c r="AZ56" s="1960"/>
      <c r="BA56" s="1960"/>
      <c r="BB56" s="1960"/>
      <c r="BC56" s="1960"/>
      <c r="BD56" s="1960"/>
      <c r="BE56" s="1960"/>
      <c r="BF56" s="1960"/>
      <c r="BG56" s="1960"/>
      <c r="BH56" s="1960"/>
      <c r="BI56" s="1960"/>
      <c r="BJ56" s="1960"/>
      <c r="BK56" s="1960"/>
      <c r="BL56" s="1960"/>
      <c r="BM56" s="1960"/>
      <c r="BN56" s="1960"/>
      <c r="BO56" s="1960"/>
      <c r="BP56" s="1960"/>
      <c r="BQ56" s="1960"/>
      <c r="BR56" s="1960"/>
      <c r="BS56" s="1960"/>
      <c r="BT56" s="1960"/>
      <c r="BU56" s="1960"/>
      <c r="BV56" s="1960"/>
      <c r="BW56" s="1960"/>
      <c r="BX56" s="1960"/>
      <c r="BY56" s="1960"/>
      <c r="BZ56" s="1960"/>
      <c r="CA56" s="1960"/>
      <c r="CB56" s="1960"/>
      <c r="CC56" s="1960"/>
      <c r="CD56" s="1960"/>
      <c r="CE56" s="1960"/>
      <c r="CF56" s="1960"/>
      <c r="CG56" s="1960"/>
      <c r="CH56" s="1960"/>
      <c r="CI56" s="1960"/>
      <c r="CJ56" s="1960"/>
      <c r="CK56" s="1960"/>
      <c r="CL56" s="1960"/>
      <c r="CM56" s="1960"/>
      <c r="CN56" s="1960"/>
      <c r="CO56" s="1960"/>
      <c r="CP56" s="1960"/>
      <c r="CQ56" s="1960"/>
      <c r="CR56" s="1960"/>
      <c r="CS56" s="1960"/>
      <c r="CT56" s="1960"/>
      <c r="CU56" s="1960"/>
      <c r="CV56" s="1960"/>
      <c r="CW56" s="1960"/>
      <c r="CX56" s="1960"/>
      <c r="CY56" s="1960"/>
      <c r="CZ56" s="1960"/>
      <c r="DA56" s="1960"/>
      <c r="DB56" s="1960"/>
      <c r="DC56" s="1960"/>
      <c r="DD56" s="1960"/>
      <c r="DE56" s="1960"/>
      <c r="DF56" s="1960"/>
      <c r="DG56" s="1960"/>
      <c r="DH56" s="1960"/>
    </row>
    <row r="57" spans="1:112" ht="39.9" customHeight="1">
      <c r="A57" s="7165" t="s">
        <v>340</v>
      </c>
      <c r="B57" s="7165"/>
      <c r="C57" s="7165"/>
      <c r="D57" s="7165"/>
      <c r="E57" s="7165"/>
      <c r="F57" s="7165"/>
      <c r="G57" s="7165"/>
      <c r="H57" s="7165"/>
      <c r="I57" s="7165"/>
      <c r="J57" s="7165"/>
      <c r="K57" s="7165"/>
      <c r="L57" s="7165"/>
      <c r="M57" s="7165"/>
      <c r="N57" s="7165"/>
      <c r="O57" s="5284"/>
      <c r="P57" s="5284"/>
      <c r="Q57" s="7192" t="str">
        <f xml:space="preserve">   " كشف الانتاج   " &amp;"(" &amp;C64&amp;  " )" &amp;" " &amp; L64 &amp; "  " &amp;M64 &amp; "  "&amp;  الاعدادات!$D$2</f>
        <v xml:space="preserve"> كشف الانتاج   (الدائرة الاولى  عمالية مدني ) الاحد  عمال  عن شهر  يوليو لسنة 2026م </v>
      </c>
      <c r="R57" s="7192"/>
      <c r="S57" s="7192"/>
      <c r="T57" s="7192"/>
      <c r="U57" s="7192"/>
      <c r="V57" s="7192"/>
      <c r="W57" s="7192"/>
      <c r="X57" s="7192"/>
      <c r="Y57" s="7192"/>
      <c r="Z57" s="7192"/>
      <c r="AA57" s="7192"/>
      <c r="AB57" s="7192"/>
      <c r="AC57" s="7192"/>
      <c r="AD57" s="7192"/>
      <c r="AE57" s="7192"/>
      <c r="AF57" s="7192"/>
      <c r="AG57" s="7192"/>
      <c r="AH57" s="7192"/>
      <c r="AI57" s="7192"/>
      <c r="AJ57" s="7192"/>
      <c r="AK57" s="7192"/>
      <c r="AL57" s="7192"/>
      <c r="AM57" s="7192"/>
      <c r="AN57" s="7192"/>
      <c r="AO57" s="7192"/>
      <c r="AP57" s="7192"/>
      <c r="AQ57" s="7192"/>
      <c r="AR57" s="7192"/>
      <c r="AS57" s="7192"/>
      <c r="AT57" s="7192"/>
      <c r="AU57" s="3274"/>
      <c r="AV57" s="3274"/>
      <c r="AW57" s="3274"/>
      <c r="AX57" s="3274"/>
      <c r="AY57" s="3274"/>
      <c r="AZ57" s="3274"/>
      <c r="BA57" s="3274"/>
      <c r="BB57" s="3266"/>
      <c r="BC57" s="3267"/>
      <c r="BD57" s="3267"/>
      <c r="BE57" s="3267"/>
      <c r="BF57" s="3267"/>
      <c r="BG57" s="3267"/>
      <c r="BH57" s="3267"/>
      <c r="BI57" s="3267"/>
      <c r="BJ57" s="3267"/>
      <c r="BK57" s="3267"/>
      <c r="BL57" s="3267"/>
      <c r="BM57" s="3267"/>
      <c r="BN57" s="3267"/>
      <c r="BO57" s="3267"/>
      <c r="BP57" s="3267"/>
      <c r="BQ57" s="3267"/>
      <c r="BR57" s="3267"/>
      <c r="BS57" s="3267"/>
      <c r="BT57" s="3267"/>
      <c r="BU57" s="3267"/>
      <c r="BV57" s="3267"/>
      <c r="BW57" s="3267"/>
      <c r="BX57" s="3267"/>
      <c r="BY57" s="3267"/>
      <c r="BZ57" s="3267"/>
      <c r="CA57" s="3267"/>
      <c r="CB57" s="3267"/>
      <c r="CC57" s="3267"/>
      <c r="CD57" s="3267"/>
      <c r="CE57" s="3267"/>
      <c r="CF57" s="3267"/>
      <c r="CG57" s="3267"/>
      <c r="CH57" s="3267"/>
      <c r="CI57" s="3267"/>
      <c r="CJ57" s="3267"/>
      <c r="CK57" s="3267"/>
      <c r="CL57" s="3267"/>
      <c r="CM57" s="3267"/>
      <c r="CN57" s="3267"/>
      <c r="CO57" s="3267"/>
      <c r="CP57" s="1960"/>
      <c r="CQ57" s="1960"/>
      <c r="CR57" s="1960"/>
      <c r="CS57" s="1960"/>
      <c r="CT57" s="1960"/>
      <c r="CU57" s="1960"/>
      <c r="CV57" s="1960"/>
      <c r="CW57" s="1960"/>
      <c r="CX57" s="1960"/>
      <c r="CY57" s="1960"/>
      <c r="CZ57" s="1960"/>
      <c r="DA57" s="1960"/>
      <c r="DB57" s="1960"/>
      <c r="DC57" s="1960"/>
      <c r="DD57" s="1960"/>
      <c r="DE57" s="1960"/>
      <c r="DF57" s="1960"/>
      <c r="DG57" s="1960"/>
      <c r="DH57" s="1960"/>
    </row>
    <row r="58" spans="1:112" ht="39.9" customHeight="1">
      <c r="A58" s="7165" t="s">
        <v>341</v>
      </c>
      <c r="B58" s="7165"/>
      <c r="C58" s="7165"/>
      <c r="D58" s="7165"/>
      <c r="E58" s="7165"/>
      <c r="F58" s="7165"/>
      <c r="G58" s="7165"/>
      <c r="H58" s="7165"/>
      <c r="I58" s="7165"/>
      <c r="J58" s="7165"/>
      <c r="K58" s="7165"/>
      <c r="L58" s="7165"/>
      <c r="M58" s="7165"/>
      <c r="N58" s="7165"/>
      <c r="O58" s="5285"/>
      <c r="P58" s="5285"/>
      <c r="Q58" s="7167" t="s">
        <v>1488</v>
      </c>
      <c r="R58" s="7167"/>
      <c r="S58" s="7167"/>
      <c r="T58" s="7167"/>
      <c r="U58" s="7167"/>
      <c r="V58" s="7167"/>
      <c r="W58" s="7167"/>
      <c r="X58" s="7167"/>
      <c r="Y58" s="7167"/>
      <c r="Z58" s="7167"/>
      <c r="AA58" s="7167"/>
      <c r="AB58" s="7167"/>
      <c r="AC58" s="7167"/>
      <c r="AD58" s="7167"/>
      <c r="AE58" s="7167"/>
      <c r="AF58" s="7167"/>
      <c r="AG58" s="7167"/>
      <c r="AH58" s="7167"/>
      <c r="AI58" s="7167"/>
      <c r="AJ58" s="7167"/>
      <c r="AK58" s="7167"/>
      <c r="AL58" s="7167"/>
      <c r="AM58" s="7167"/>
      <c r="AN58" s="7167"/>
      <c r="AO58" s="7167"/>
      <c r="AP58" s="7167"/>
      <c r="AQ58" s="7167"/>
      <c r="AR58" s="7167"/>
      <c r="AS58" s="7167"/>
      <c r="AT58" s="7167"/>
      <c r="AU58" s="3275"/>
      <c r="AV58" s="3275"/>
      <c r="AW58" s="3275"/>
      <c r="AX58" s="3275"/>
      <c r="AY58" s="3275"/>
      <c r="AZ58" s="3275"/>
      <c r="BA58" s="3275"/>
      <c r="BB58" s="3266"/>
      <c r="BC58" s="3267"/>
      <c r="BD58" s="3267"/>
      <c r="BE58" s="3267"/>
      <c r="BF58" s="3267"/>
      <c r="BG58" s="3267"/>
      <c r="BH58" s="3267"/>
      <c r="BI58" s="3267"/>
      <c r="BJ58" s="3267"/>
      <c r="BK58" s="3267"/>
      <c r="BL58" s="3267"/>
      <c r="BM58" s="3267"/>
      <c r="BN58" s="3267"/>
      <c r="BO58" s="3267"/>
      <c r="BP58" s="3267"/>
      <c r="BQ58" s="3267"/>
      <c r="BR58" s="3267"/>
      <c r="BS58" s="3267"/>
      <c r="BT58" s="3267"/>
      <c r="BU58" s="3267"/>
      <c r="BV58" s="3267"/>
      <c r="BW58" s="3267"/>
      <c r="BX58" s="3267"/>
      <c r="BY58" s="3267"/>
      <c r="BZ58" s="3267"/>
      <c r="CA58" s="3267"/>
      <c r="CB58" s="3267"/>
      <c r="CC58" s="3267"/>
      <c r="CD58" s="3267"/>
      <c r="CE58" s="3267"/>
      <c r="CF58" s="3267"/>
      <c r="CG58" s="3267"/>
      <c r="CH58" s="3267"/>
      <c r="CI58" s="3267"/>
      <c r="CJ58" s="3267"/>
      <c r="CK58" s="3267"/>
      <c r="CL58" s="3267"/>
      <c r="CM58" s="3267"/>
      <c r="CN58" s="3267"/>
      <c r="CO58" s="3267"/>
      <c r="CP58" s="1960"/>
      <c r="CQ58" s="1960"/>
      <c r="CR58" s="1960"/>
      <c r="CS58" s="1960"/>
      <c r="CT58" s="1960"/>
      <c r="CU58" s="1960"/>
      <c r="CV58" s="1960"/>
      <c r="CW58" s="1960"/>
      <c r="CX58" s="1960"/>
      <c r="CY58" s="1960"/>
      <c r="CZ58" s="1960"/>
      <c r="DA58" s="1960"/>
      <c r="DB58" s="1960"/>
      <c r="DC58" s="1960"/>
      <c r="DD58" s="1960"/>
      <c r="DE58" s="1960"/>
      <c r="DF58" s="1960"/>
      <c r="DG58" s="1960"/>
      <c r="DH58" s="1960"/>
    </row>
    <row r="59" spans="1:112" ht="39.9" customHeight="1" thickBot="1">
      <c r="A59" s="3267"/>
      <c r="B59" s="3267"/>
      <c r="C59" s="3267"/>
      <c r="D59" s="3274"/>
      <c r="E59" s="3274"/>
      <c r="F59" s="3274"/>
      <c r="G59" s="3274"/>
      <c r="H59" s="3274"/>
      <c r="I59" s="3274"/>
      <c r="J59" s="3274"/>
      <c r="K59" s="3274"/>
      <c r="L59" s="3274"/>
      <c r="M59" s="3274"/>
      <c r="N59" s="3274"/>
      <c r="O59" s="4720"/>
      <c r="P59" s="4720"/>
      <c r="Q59" s="4676" t="s">
        <v>1476</v>
      </c>
      <c r="R59" s="4676"/>
      <c r="S59" s="4676"/>
      <c r="T59" s="4676"/>
      <c r="U59" s="4676"/>
      <c r="V59" s="4676"/>
      <c r="W59" s="4676"/>
      <c r="X59" s="4676"/>
      <c r="Y59" s="4676"/>
      <c r="Z59" s="4676"/>
      <c r="AA59" s="4676"/>
      <c r="AB59" s="4676"/>
      <c r="AC59" s="4720"/>
      <c r="AD59" s="4676"/>
      <c r="AE59" s="4676"/>
      <c r="AF59" s="4676"/>
      <c r="AG59" s="4676"/>
      <c r="AH59" s="4676"/>
      <c r="AI59" s="4676"/>
      <c r="AJ59" s="4676"/>
      <c r="AK59" s="4676"/>
      <c r="AL59" s="4676"/>
      <c r="AM59" s="4676"/>
      <c r="AN59" s="4676"/>
      <c r="AO59" s="4676"/>
      <c r="AP59" s="4676"/>
      <c r="AQ59" s="4676"/>
      <c r="AR59" s="4676"/>
      <c r="AS59" s="4676"/>
      <c r="AT59" s="4720"/>
      <c r="AU59" s="4720"/>
      <c r="AV59" s="4720"/>
      <c r="AW59" s="4720"/>
      <c r="AX59" s="4720"/>
      <c r="AY59" s="4720"/>
      <c r="AZ59" s="4720"/>
      <c r="BA59" s="4720"/>
      <c r="BB59" s="4776"/>
      <c r="BC59" s="3267"/>
      <c r="BD59" s="3267"/>
      <c r="BE59" s="3267"/>
      <c r="BF59" s="3267"/>
      <c r="BG59" s="3267"/>
      <c r="BH59" s="3267"/>
      <c r="BI59" s="3267"/>
      <c r="BJ59" s="3267"/>
      <c r="BK59" s="3267"/>
      <c r="BL59" s="3267"/>
      <c r="BM59" s="3267"/>
      <c r="BN59" s="3267"/>
      <c r="BO59" s="3267"/>
      <c r="BP59" s="3267"/>
      <c r="BQ59" s="3267"/>
      <c r="BR59" s="3267"/>
      <c r="BS59" s="3267"/>
      <c r="BT59" s="3267"/>
      <c r="BU59" s="3267"/>
      <c r="BV59" s="3267"/>
      <c r="BW59" s="3267"/>
      <c r="BX59" s="3267"/>
      <c r="BY59" s="3267"/>
      <c r="BZ59" s="3267"/>
      <c r="CA59" s="3267"/>
      <c r="CB59" s="3267"/>
      <c r="CC59" s="3267"/>
      <c r="CD59" s="3267"/>
      <c r="CE59" s="3267"/>
      <c r="CF59" s="3267"/>
      <c r="CG59" s="3267"/>
      <c r="CH59" s="3267"/>
      <c r="CI59" s="3267"/>
      <c r="CJ59" s="3267"/>
      <c r="CK59" s="3267"/>
      <c r="CL59" s="3267"/>
      <c r="CM59" s="3267"/>
      <c r="CN59" s="3267"/>
      <c r="CO59" s="3267"/>
      <c r="CP59" s="1960"/>
      <c r="CQ59" s="1960"/>
      <c r="CR59" s="1960"/>
      <c r="CS59" s="1960"/>
      <c r="CT59" s="1960"/>
      <c r="CU59" s="1960"/>
      <c r="CV59" s="1960"/>
      <c r="CW59" s="1960"/>
      <c r="CX59" s="1960"/>
      <c r="CY59" s="1960"/>
      <c r="CZ59" s="1960"/>
      <c r="DA59" s="1960"/>
      <c r="DB59" s="1960"/>
      <c r="DC59" s="1960"/>
      <c r="DD59" s="1960"/>
      <c r="DE59" s="1960"/>
      <c r="DF59" s="1960"/>
      <c r="DG59" s="1960"/>
      <c r="DH59" s="1960"/>
    </row>
    <row r="60" spans="1:112" ht="36.75" customHeight="1" thickBot="1">
      <c r="A60" s="3976"/>
      <c r="B60" s="3976"/>
      <c r="C60" s="4932"/>
      <c r="D60" s="7186" t="s">
        <v>88</v>
      </c>
      <c r="E60" s="7186"/>
      <c r="F60" s="7186"/>
      <c r="G60" s="7186"/>
      <c r="H60" s="7186"/>
      <c r="I60" s="7187"/>
      <c r="J60" s="5645"/>
      <c r="K60" s="5645"/>
      <c r="L60" s="5645"/>
      <c r="M60" s="5645"/>
      <c r="N60" s="5645"/>
      <c r="O60" s="5594" t="s">
        <v>93</v>
      </c>
      <c r="P60" s="5594"/>
      <c r="Q60" s="5594"/>
      <c r="R60" s="5594"/>
      <c r="S60" s="5594"/>
      <c r="T60" s="5594"/>
      <c r="U60" s="5594"/>
      <c r="V60" s="5594"/>
      <c r="W60" s="5594"/>
      <c r="X60" s="5594"/>
      <c r="Y60" s="5594"/>
      <c r="Z60" s="5594"/>
      <c r="AA60" s="5594"/>
      <c r="AB60" s="5595"/>
      <c r="AC60" s="5596"/>
      <c r="AD60" s="7174" t="s">
        <v>95</v>
      </c>
      <c r="AE60" s="5597" t="s">
        <v>96</v>
      </c>
      <c r="AF60" s="5598"/>
      <c r="AG60" s="5598"/>
      <c r="AH60" s="5599"/>
      <c r="AI60" s="5598"/>
      <c r="AJ60" s="5598"/>
      <c r="AK60" s="5598"/>
      <c r="AL60" s="5598"/>
      <c r="AM60" s="5598"/>
      <c r="AN60" s="5598"/>
      <c r="AO60" s="5599"/>
      <c r="AP60" s="5598"/>
      <c r="AQ60" s="5598"/>
      <c r="AR60" s="5600"/>
      <c r="AS60" s="5601"/>
      <c r="AT60" s="5602"/>
      <c r="AU60" s="5603"/>
      <c r="AV60" s="5604" t="s">
        <v>98</v>
      </c>
      <c r="AW60" s="5605"/>
      <c r="AX60" s="5605"/>
      <c r="AY60" s="5605"/>
      <c r="AZ60" s="5606"/>
      <c r="BA60" s="5607"/>
      <c r="BB60" s="5608"/>
      <c r="BC60" s="5609"/>
      <c r="BD60" s="3976"/>
      <c r="BE60" s="3976"/>
      <c r="BF60" s="3976"/>
      <c r="BG60" s="3267"/>
      <c r="BH60" s="4846" t="s">
        <v>134</v>
      </c>
      <c r="BI60" s="4847"/>
      <c r="BJ60" s="4847"/>
      <c r="BK60" s="4847"/>
      <c r="BL60" s="4847"/>
      <c r="BM60" s="4847"/>
      <c r="BN60" s="4847"/>
      <c r="BO60" s="4847"/>
      <c r="BP60" s="4847"/>
      <c r="BQ60" s="4847"/>
      <c r="BR60" s="4847"/>
      <c r="BS60" s="4847"/>
      <c r="BT60" s="4847"/>
      <c r="BU60" s="4847"/>
      <c r="BV60" s="4847"/>
      <c r="BW60" s="4847"/>
      <c r="BX60" s="4847"/>
      <c r="BY60" s="4847"/>
      <c r="BZ60" s="4847"/>
      <c r="CA60" s="4847"/>
      <c r="CB60" s="4847"/>
      <c r="CC60" s="4847"/>
      <c r="CD60" s="4847"/>
      <c r="CE60" s="4848"/>
      <c r="CF60" s="3267"/>
      <c r="CG60" s="3267"/>
      <c r="CH60" s="3267"/>
      <c r="CI60" s="3267"/>
      <c r="CJ60" s="3267"/>
      <c r="CK60" s="3267"/>
      <c r="CL60" s="3267"/>
      <c r="CM60" s="3267"/>
      <c r="CN60" s="3267"/>
      <c r="CO60" s="3267"/>
      <c r="CP60" s="1960"/>
      <c r="CQ60" s="1960"/>
      <c r="CR60" s="1960"/>
      <c r="CS60" s="1960"/>
      <c r="CT60" s="1960"/>
      <c r="CU60" s="1960"/>
      <c r="CV60" s="1960"/>
      <c r="CW60" s="1960"/>
      <c r="CX60" s="1960"/>
      <c r="CY60" s="1960"/>
      <c r="CZ60" s="1960"/>
      <c r="DA60" s="1960"/>
      <c r="DB60" s="1960"/>
      <c r="DC60" s="1960"/>
      <c r="DD60" s="1960"/>
      <c r="DE60" s="1960"/>
      <c r="DF60" s="1960"/>
      <c r="DG60" s="1960"/>
      <c r="DH60" s="1960"/>
    </row>
    <row r="61" spans="1:112" ht="36.75" customHeight="1" thickBot="1">
      <c r="A61" s="3976"/>
      <c r="B61" s="3976"/>
      <c r="C61" s="4933"/>
      <c r="D61" s="7188"/>
      <c r="E61" s="7188"/>
      <c r="F61" s="7188"/>
      <c r="G61" s="7188"/>
      <c r="H61" s="7188"/>
      <c r="I61" s="7189"/>
      <c r="J61" s="5646"/>
      <c r="K61" s="5646"/>
      <c r="L61" s="5646"/>
      <c r="M61" s="5646"/>
      <c r="N61" s="5646"/>
      <c r="O61" s="7177" t="s">
        <v>107</v>
      </c>
      <c r="P61" s="7178"/>
      <c r="Q61" s="7178"/>
      <c r="R61" s="7178"/>
      <c r="S61" s="7178"/>
      <c r="T61" s="7178"/>
      <c r="U61" s="7178"/>
      <c r="V61" s="7178"/>
      <c r="W61" s="7178"/>
      <c r="X61" s="7178"/>
      <c r="Y61" s="7178"/>
      <c r="Z61" s="7179"/>
      <c r="AA61" s="7180" t="s">
        <v>108</v>
      </c>
      <c r="AB61" s="7183" t="s">
        <v>109</v>
      </c>
      <c r="AC61" s="5610"/>
      <c r="AD61" s="7175"/>
      <c r="AE61" s="5611" t="s">
        <v>100</v>
      </c>
      <c r="AF61" s="5612"/>
      <c r="AG61" s="5612"/>
      <c r="AH61" s="5613"/>
      <c r="AI61" s="5614"/>
      <c r="AJ61" s="5615" t="s">
        <v>110</v>
      </c>
      <c r="AK61" s="5615"/>
      <c r="AL61" s="5615"/>
      <c r="AM61" s="5615"/>
      <c r="AN61" s="5615"/>
      <c r="AO61" s="5616"/>
      <c r="AP61" s="5617" t="s">
        <v>111</v>
      </c>
      <c r="AQ61" s="5617"/>
      <c r="AR61" s="5617"/>
      <c r="AS61" s="5618"/>
      <c r="AT61" s="5619"/>
      <c r="AU61" s="5620"/>
      <c r="AV61" s="5621"/>
      <c r="AW61" s="5622"/>
      <c r="AX61" s="5622"/>
      <c r="AY61" s="5622"/>
      <c r="AZ61" s="5580"/>
      <c r="BA61" s="5623"/>
      <c r="BB61" s="5610"/>
      <c r="BC61" s="5624"/>
      <c r="BD61" s="3976"/>
      <c r="BE61" s="3976"/>
      <c r="BF61" s="3976"/>
      <c r="BG61" s="3267"/>
      <c r="BH61" s="4849"/>
      <c r="BI61" s="4850"/>
      <c r="BJ61" s="4850"/>
      <c r="BK61" s="4850"/>
      <c r="BL61" s="4850"/>
      <c r="BM61" s="4850"/>
      <c r="BN61" s="4850"/>
      <c r="BO61" s="4850"/>
      <c r="BP61" s="4850"/>
      <c r="BQ61" s="4850"/>
      <c r="BR61" s="4850"/>
      <c r="BS61" s="4850"/>
      <c r="BT61" s="4850"/>
      <c r="BU61" s="4850"/>
      <c r="BV61" s="4850"/>
      <c r="BW61" s="4850"/>
      <c r="BX61" s="4850"/>
      <c r="BY61" s="4850"/>
      <c r="BZ61" s="4850"/>
      <c r="CA61" s="4850"/>
      <c r="CB61" s="4850"/>
      <c r="CC61" s="4850"/>
      <c r="CD61" s="4850"/>
      <c r="CE61" s="4851"/>
      <c r="CF61" s="3267"/>
      <c r="CG61" s="3267"/>
      <c r="CH61" s="3267"/>
      <c r="CI61" s="3267"/>
      <c r="CJ61" s="3267"/>
      <c r="CK61" s="3267"/>
      <c r="CL61" s="3267"/>
      <c r="CM61" s="3267"/>
      <c r="CN61" s="3267"/>
      <c r="CO61" s="3267"/>
      <c r="CP61" s="1960"/>
      <c r="CQ61" s="1960"/>
      <c r="CR61" s="1960"/>
      <c r="CS61" s="1960"/>
      <c r="CT61" s="1960"/>
      <c r="CU61" s="1960"/>
      <c r="CV61" s="1960"/>
      <c r="CW61" s="1960"/>
      <c r="CX61" s="1960"/>
      <c r="CY61" s="1960"/>
      <c r="CZ61" s="1960"/>
      <c r="DA61" s="1960"/>
      <c r="DB61" s="1960"/>
      <c r="DC61" s="1960"/>
      <c r="DD61" s="1960"/>
      <c r="DE61" s="1960"/>
      <c r="DF61" s="1960"/>
      <c r="DG61" s="1960"/>
      <c r="DH61" s="1960"/>
    </row>
    <row r="62" spans="1:112" ht="36.75" customHeight="1" thickBot="1">
      <c r="A62" s="3976"/>
      <c r="B62" s="3976"/>
      <c r="C62" s="4933"/>
      <c r="D62" s="7188"/>
      <c r="E62" s="7188"/>
      <c r="F62" s="7188"/>
      <c r="G62" s="7188"/>
      <c r="H62" s="7188"/>
      <c r="I62" s="7189"/>
      <c r="J62" s="5646"/>
      <c r="K62" s="5646"/>
      <c r="L62" s="5646"/>
      <c r="M62" s="5646"/>
      <c r="N62" s="5646"/>
      <c r="O62" s="5579"/>
      <c r="P62" s="5580"/>
      <c r="Q62" s="5581" t="s">
        <v>137</v>
      </c>
      <c r="R62" s="5582"/>
      <c r="S62" s="5582"/>
      <c r="T62" s="5583"/>
      <c r="U62" s="7150" t="s">
        <v>138</v>
      </c>
      <c r="V62" s="7152" t="s">
        <v>139</v>
      </c>
      <c r="W62" s="5584" t="s">
        <v>140</v>
      </c>
      <c r="X62" s="5585"/>
      <c r="Y62" s="7150" t="s">
        <v>141</v>
      </c>
      <c r="Z62" s="7152" t="s">
        <v>142</v>
      </c>
      <c r="AA62" s="7181"/>
      <c r="AB62" s="7183"/>
      <c r="AC62" s="5610"/>
      <c r="AD62" s="7175"/>
      <c r="AE62" s="5625"/>
      <c r="AF62" s="5625"/>
      <c r="AG62" s="5626"/>
      <c r="AH62" s="5627"/>
      <c r="AI62" s="5628"/>
      <c r="AJ62" s="5629"/>
      <c r="AK62" s="5625"/>
      <c r="AL62" s="5625"/>
      <c r="AM62" s="5625"/>
      <c r="AN62" s="5626"/>
      <c r="AO62" s="5630"/>
      <c r="AP62" s="5629"/>
      <c r="AQ62" s="5625"/>
      <c r="AR62" s="5626"/>
      <c r="AS62" s="5631"/>
      <c r="AT62" s="5632"/>
      <c r="AU62" s="5620"/>
      <c r="AV62" s="5621"/>
      <c r="AW62" s="5622"/>
      <c r="AX62" s="5622"/>
      <c r="AY62" s="5622"/>
      <c r="AZ62" s="5580"/>
      <c r="BA62" s="5623"/>
      <c r="BB62" s="5610"/>
      <c r="BC62" s="5624"/>
      <c r="BD62" s="3976"/>
      <c r="BE62" s="3976"/>
      <c r="BF62" s="3976"/>
      <c r="BG62" s="3267"/>
      <c r="BH62" s="4852" t="s">
        <v>163</v>
      </c>
      <c r="BI62" s="4853" t="s">
        <v>1167</v>
      </c>
      <c r="BJ62" s="4854"/>
      <c r="BK62" s="4854"/>
      <c r="BL62" s="4855"/>
      <c r="BM62" s="4853" t="s">
        <v>1168</v>
      </c>
      <c r="BN62" s="4854"/>
      <c r="BO62" s="4854"/>
      <c r="BP62" s="4855"/>
      <c r="BQ62" s="4853" t="s">
        <v>1169</v>
      </c>
      <c r="BR62" s="4854"/>
      <c r="BS62" s="4854"/>
      <c r="BT62" s="4855"/>
      <c r="BU62" s="4856" t="s">
        <v>114</v>
      </c>
      <c r="BV62" s="4857"/>
      <c r="BW62" s="4858"/>
      <c r="BX62" s="4853" t="s">
        <v>1170</v>
      </c>
      <c r="BY62" s="4854"/>
      <c r="BZ62" s="4854"/>
      <c r="CA62" s="4855"/>
      <c r="CB62" s="4853" t="s">
        <v>169</v>
      </c>
      <c r="CC62" s="4854"/>
      <c r="CD62" s="4854"/>
      <c r="CE62" s="4855"/>
      <c r="CF62" s="4710"/>
      <c r="CG62" s="3267"/>
      <c r="CH62" s="3267"/>
      <c r="CI62" s="5650" t="s">
        <v>1692</v>
      </c>
      <c r="CJ62" s="4854"/>
      <c r="CK62" s="4854"/>
      <c r="CL62" s="4855"/>
      <c r="CM62" s="4853" t="s">
        <v>1480</v>
      </c>
      <c r="CN62" s="4854"/>
      <c r="CO62" s="4854"/>
      <c r="CP62" s="4855"/>
      <c r="CQ62" s="1960"/>
      <c r="CR62" s="1960"/>
      <c r="CS62" s="1960"/>
      <c r="CT62" s="1960"/>
      <c r="CU62" s="1960"/>
      <c r="CV62" s="1960"/>
      <c r="CW62" s="1960"/>
      <c r="CX62" s="1960"/>
      <c r="CY62" s="1960"/>
      <c r="CZ62" s="1960"/>
      <c r="DA62" s="1960"/>
      <c r="DB62" s="1960"/>
      <c r="DC62" s="1960"/>
      <c r="DD62" s="1960"/>
      <c r="DE62" s="1960"/>
      <c r="DF62" s="1960"/>
      <c r="DG62" s="1960"/>
      <c r="DH62" s="1960"/>
    </row>
    <row r="63" spans="1:112" ht="123.6" thickBot="1">
      <c r="A63" s="3976"/>
      <c r="B63" s="3976"/>
      <c r="C63" s="4932" t="s">
        <v>208</v>
      </c>
      <c r="D63" s="7188"/>
      <c r="E63" s="7190"/>
      <c r="F63" s="7190"/>
      <c r="G63" s="7190"/>
      <c r="H63" s="7190"/>
      <c r="I63" s="7191"/>
      <c r="J63" s="5647" t="s">
        <v>89</v>
      </c>
      <c r="K63" s="5647" t="s">
        <v>15</v>
      </c>
      <c r="L63" s="5647" t="s">
        <v>90</v>
      </c>
      <c r="M63" s="5647" t="s">
        <v>91</v>
      </c>
      <c r="N63" s="5647" t="s">
        <v>92</v>
      </c>
      <c r="O63" s="5586" t="s">
        <v>135</v>
      </c>
      <c r="P63" s="5587" t="s">
        <v>136</v>
      </c>
      <c r="Q63" s="5588" t="s">
        <v>170</v>
      </c>
      <c r="R63" s="5589" t="s">
        <v>171</v>
      </c>
      <c r="S63" s="5589" t="s">
        <v>172</v>
      </c>
      <c r="T63" s="5590" t="s">
        <v>173</v>
      </c>
      <c r="U63" s="7151"/>
      <c r="V63" s="7153"/>
      <c r="W63" s="5588" t="s">
        <v>174</v>
      </c>
      <c r="X63" s="5591" t="s">
        <v>175</v>
      </c>
      <c r="Y63" s="7151"/>
      <c r="Z63" s="7153"/>
      <c r="AA63" s="7182"/>
      <c r="AB63" s="7183"/>
      <c r="AC63" s="5633" t="s">
        <v>94</v>
      </c>
      <c r="AD63" s="7176"/>
      <c r="AE63" s="5634" t="s">
        <v>120</v>
      </c>
      <c r="AF63" s="5634" t="s">
        <v>121</v>
      </c>
      <c r="AG63" s="5635" t="s">
        <v>122</v>
      </c>
      <c r="AH63" s="5636" t="s">
        <v>143</v>
      </c>
      <c r="AI63" s="5637" t="s">
        <v>102</v>
      </c>
      <c r="AJ63" s="5638" t="s">
        <v>123</v>
      </c>
      <c r="AK63" s="5634" t="s">
        <v>124</v>
      </c>
      <c r="AL63" s="5634" t="s">
        <v>144</v>
      </c>
      <c r="AM63" s="5634" t="s">
        <v>126</v>
      </c>
      <c r="AN63" s="5635" t="s">
        <v>127</v>
      </c>
      <c r="AO63" s="5639" t="s">
        <v>145</v>
      </c>
      <c r="AP63" s="5638" t="s">
        <v>146</v>
      </c>
      <c r="AQ63" s="5634" t="s">
        <v>147</v>
      </c>
      <c r="AR63" s="5635" t="s">
        <v>148</v>
      </c>
      <c r="AS63" s="5640" t="s">
        <v>149</v>
      </c>
      <c r="AT63" s="5641" t="s">
        <v>105</v>
      </c>
      <c r="AU63" s="5642" t="s">
        <v>97</v>
      </c>
      <c r="AV63" s="5576" t="s">
        <v>209</v>
      </c>
      <c r="AW63" s="5577" t="s">
        <v>210</v>
      </c>
      <c r="AX63" s="5577" t="s">
        <v>211</v>
      </c>
      <c r="AY63" s="5577" t="s">
        <v>115</v>
      </c>
      <c r="AZ63" s="5578" t="s">
        <v>116</v>
      </c>
      <c r="BA63" s="5643" t="s">
        <v>117</v>
      </c>
      <c r="BB63" s="5633" t="s">
        <v>118</v>
      </c>
      <c r="BC63" s="5644" t="s">
        <v>1583</v>
      </c>
      <c r="BD63" s="3976"/>
      <c r="BE63" s="3976"/>
      <c r="BF63" s="3976"/>
      <c r="BG63" s="3267"/>
      <c r="BH63" s="4725"/>
      <c r="BI63" s="5743" t="str">
        <f>الاعدادات!$F$5</f>
        <v>أغسطس</v>
      </c>
      <c r="BJ63" s="5744" t="str">
        <f>الاعدادات!$F$6</f>
        <v>سبتمبر</v>
      </c>
      <c r="BK63" s="5744" t="str">
        <f>الاعدادات!$F$7</f>
        <v>أكتوبر</v>
      </c>
      <c r="BL63" s="4711" t="s">
        <v>106</v>
      </c>
      <c r="BM63" s="5743" t="str">
        <f>الاعدادات!$F$5</f>
        <v>أغسطس</v>
      </c>
      <c r="BN63" s="5744" t="str">
        <f>الاعدادات!$F$6</f>
        <v>سبتمبر</v>
      </c>
      <c r="BO63" s="5744" t="str">
        <f>الاعدادات!$F$7</f>
        <v>أكتوبر</v>
      </c>
      <c r="BP63" s="4711" t="s">
        <v>106</v>
      </c>
      <c r="BQ63" s="5745" t="str">
        <f>الاعدادات!$F$5</f>
        <v>أغسطس</v>
      </c>
      <c r="BR63" s="4834" t="str">
        <f>الاعدادات!$F$6</f>
        <v>سبتمبر</v>
      </c>
      <c r="BS63" s="4834" t="str">
        <f>الاعدادات!$F$7</f>
        <v>أكتوبر</v>
      </c>
      <c r="BT63" s="4724" t="s">
        <v>106</v>
      </c>
      <c r="BU63" s="5745" t="str">
        <f>الاعدادات!$F$5</f>
        <v>أغسطس</v>
      </c>
      <c r="BV63" s="4834" t="str">
        <f>الاعدادات!$F$6</f>
        <v>سبتمبر</v>
      </c>
      <c r="BW63" s="4834" t="str">
        <f>الاعدادات!$F$7</f>
        <v>أكتوبر</v>
      </c>
      <c r="BX63" s="5743" t="str">
        <f>الاعدادات!$F$5</f>
        <v>أغسطس</v>
      </c>
      <c r="BY63" s="5744" t="str">
        <f>الاعدادات!$F$6</f>
        <v>سبتمبر</v>
      </c>
      <c r="BZ63" s="5744" t="str">
        <f>الاعدادات!$F$7</f>
        <v>أكتوبر</v>
      </c>
      <c r="CA63" s="4711" t="s">
        <v>106</v>
      </c>
      <c r="CB63" s="5745" t="str">
        <f>الاعدادات!$F$5</f>
        <v>أغسطس</v>
      </c>
      <c r="CC63" s="4834" t="str">
        <f>الاعدادات!$F$6</f>
        <v>سبتمبر</v>
      </c>
      <c r="CD63" s="4834" t="str">
        <f>الاعدادات!$F$7</f>
        <v>أكتوبر</v>
      </c>
      <c r="CE63" s="4724" t="s">
        <v>106</v>
      </c>
      <c r="CF63" s="3268"/>
      <c r="CG63" s="3267"/>
      <c r="CH63" s="3267"/>
      <c r="CI63" s="5771" t="str">
        <f>الاعدادات!$F$5</f>
        <v>أغسطس</v>
      </c>
      <c r="CJ63" s="5744" t="str">
        <f>الاعدادات!$F$6</f>
        <v>سبتمبر</v>
      </c>
      <c r="CK63" s="5744" t="str">
        <f>الاعدادات!$F$7</f>
        <v>أكتوبر</v>
      </c>
      <c r="CL63" s="4711" t="s">
        <v>106</v>
      </c>
      <c r="CM63" s="5743" t="str">
        <f>الاعدادات!$F$5</f>
        <v>أغسطس</v>
      </c>
      <c r="CN63" s="5744" t="str">
        <f>الاعدادات!$F$6</f>
        <v>سبتمبر</v>
      </c>
      <c r="CO63" s="5744" t="str">
        <f>الاعدادات!$F$7</f>
        <v>أكتوبر</v>
      </c>
      <c r="CP63" s="4711" t="s">
        <v>106</v>
      </c>
      <c r="CQ63" s="1960"/>
      <c r="CR63" s="1960"/>
      <c r="CS63" s="1960"/>
      <c r="CT63" s="1960"/>
      <c r="CU63" s="1960"/>
      <c r="CV63" s="1960"/>
      <c r="CW63" s="1960"/>
      <c r="CX63" s="1960"/>
      <c r="CY63" s="1960"/>
      <c r="CZ63" s="1960"/>
      <c r="DA63" s="1960"/>
      <c r="DB63" s="1960"/>
      <c r="DC63" s="1960"/>
      <c r="DD63" s="1960"/>
      <c r="DE63" s="1960"/>
      <c r="DF63" s="1960"/>
      <c r="DG63" s="1960"/>
      <c r="DH63" s="1960"/>
    </row>
    <row r="64" spans="1:112" ht="38.25" customHeight="1" thickBot="1">
      <c r="A64" s="7154" t="str">
        <f>IF(AND(CF65="ok", CF66="ok"),IF(AB67&gt;0,"ok","الإحصائية فارغة"),"الإحصائية خطأ")</f>
        <v>الإحصائية خطأ</v>
      </c>
      <c r="B64" s="7155"/>
      <c r="C64" s="7156" t="s">
        <v>1479</v>
      </c>
      <c r="D64" s="5772" t="str" cm="1">
        <f t="array" ref="D64">_xlfn.XLOOKUP(1, (INDEX(التشكيل_القديم!$L$71:$S$180, ,6)=C64) * (INDEX(التشكيل_القديم!$L$71:$S$180, ,7)="رئيس الدائرة"), INDEX(التشكيل_القديم!$L$71:$S$180, ,2))</f>
        <v>عمرو احمد محمد احمد سليمان</v>
      </c>
      <c r="E64" s="4722"/>
      <c r="F64" s="4722"/>
      <c r="G64" s="4722"/>
      <c r="H64" s="4722"/>
      <c r="I64" s="4723"/>
      <c r="J64" s="4721"/>
      <c r="K64" s="3273" t="s">
        <v>23</v>
      </c>
      <c r="L64" s="7159" t="s">
        <v>32</v>
      </c>
      <c r="M64" s="7162" t="s">
        <v>49</v>
      </c>
      <c r="N64" s="5766">
        <f>الاعدادات!$D$8</f>
        <v>2024</v>
      </c>
      <c r="O64" s="4975">
        <v>7</v>
      </c>
      <c r="P64" s="3276"/>
      <c r="Q64" s="3276"/>
      <c r="R64" s="3276"/>
      <c r="S64" s="3276"/>
      <c r="T64" s="3276"/>
      <c r="U64" s="3276"/>
      <c r="V64" s="3276"/>
      <c r="W64" s="3276"/>
      <c r="X64" s="3277"/>
      <c r="Y64" s="3276"/>
      <c r="Z64" s="3276"/>
      <c r="AA64" s="3276"/>
      <c r="AB64" s="5767">
        <f>AA64+Z64+W64+V64+U64+T64+S64+R64+Q64+P64+O64-Y64</f>
        <v>7</v>
      </c>
      <c r="AC64" s="3977"/>
      <c r="AD64" s="3977"/>
      <c r="AE64" s="5822" cm="1">
        <f t="array" ref="AE64">SUM(C73:I73+AE73:AK73+C78:I78+AE78:AK78)</f>
        <v>0</v>
      </c>
      <c r="AF64" s="5823">
        <f>SUM(J73:N73,AL73:AP73,J78:N78,AL78:AP78)</f>
        <v>0</v>
      </c>
      <c r="AG64" s="5823">
        <f>O73+AQ73+O78+AQ78</f>
        <v>0</v>
      </c>
      <c r="AH64" s="5747">
        <f>SUM(AE64:AG64)</f>
        <v>0</v>
      </c>
      <c r="AI64" s="5748">
        <f t="shared" ref="AI64:AN66" si="44">Q73+AS73+Q78+AS78</f>
        <v>0</v>
      </c>
      <c r="AJ64" s="4835">
        <f t="shared" si="44"/>
        <v>0</v>
      </c>
      <c r="AK64" s="4835">
        <f t="shared" si="44"/>
        <v>0</v>
      </c>
      <c r="AL64" s="4835">
        <f t="shared" si="44"/>
        <v>0</v>
      </c>
      <c r="AM64" s="4835">
        <f t="shared" si="44"/>
        <v>0</v>
      </c>
      <c r="AN64" s="4835">
        <f t="shared" si="44"/>
        <v>0</v>
      </c>
      <c r="AO64" s="5749">
        <f>SUM(AJ64:AN64)</f>
        <v>0</v>
      </c>
      <c r="AP64" s="4835">
        <f t="shared" ref="AP64:AR66" si="45">W73+AY73+W78+AY78</f>
        <v>0</v>
      </c>
      <c r="AQ64" s="4835">
        <f t="shared" si="45"/>
        <v>0</v>
      </c>
      <c r="AR64" s="4835">
        <f t="shared" si="45"/>
        <v>0</v>
      </c>
      <c r="AS64" s="5750">
        <f>SUM(AP64:AR64)</f>
        <v>0</v>
      </c>
      <c r="AT64" s="5751">
        <f>Z73+BB73+Z78+BB78</f>
        <v>0</v>
      </c>
      <c r="AU64" s="5752">
        <f>AT64+AS64+AO64+AI64+AH64</f>
        <v>0</v>
      </c>
      <c r="AV64" s="4777"/>
      <c r="AW64" s="4835">
        <f t="shared" ref="AW64:AX66" si="46">AB73+BD73+AB78+BD78</f>
        <v>0</v>
      </c>
      <c r="AX64" s="4835">
        <f t="shared" si="46"/>
        <v>0</v>
      </c>
      <c r="AY64" s="4777"/>
      <c r="AZ64" s="4777"/>
      <c r="BA64" s="5768">
        <f>SUM(AV64:AZ64)</f>
        <v>0</v>
      </c>
      <c r="BB64" s="4777"/>
      <c r="BC64" s="5770">
        <f>BA64+AU64+AD64+AC64-AB64</f>
        <v>-7</v>
      </c>
      <c r="BD64" s="3976"/>
      <c r="BE64" s="3976"/>
      <c r="BF64" s="3976"/>
      <c r="BG64" s="3267"/>
      <c r="BH64" s="4836">
        <f>الاعدادات!$D$8</f>
        <v>2024</v>
      </c>
      <c r="BI64" s="5762">
        <f>(AO64+AI64) -BJ64-BK64</f>
        <v>0</v>
      </c>
      <c r="BJ64" s="3278"/>
      <c r="BK64" s="3278"/>
      <c r="BL64" s="5826">
        <f>SUM(BI64:BK64)</f>
        <v>0</v>
      </c>
      <c r="BM64" s="850">
        <f>AV64-BN64-BO64</f>
        <v>0</v>
      </c>
      <c r="BN64" s="3278"/>
      <c r="BO64" s="3278"/>
      <c r="BP64" s="5826">
        <f>SUM(BM64:BO64)</f>
        <v>0</v>
      </c>
      <c r="BQ64" s="850">
        <f>AW64-BR64-BS64</f>
        <v>0</v>
      </c>
      <c r="BR64" s="3278"/>
      <c r="BS64" s="3279"/>
      <c r="BT64" s="5826">
        <f>BS64+BR64+BQ64</f>
        <v>0</v>
      </c>
      <c r="BU64" s="850">
        <f>AX64-BV64</f>
        <v>0</v>
      </c>
      <c r="BV64" s="3278"/>
      <c r="BW64" s="5826">
        <f>SUM(BU64:BV64)</f>
        <v>0</v>
      </c>
      <c r="BX64" s="5764">
        <f>CI64+CM64</f>
        <v>0</v>
      </c>
      <c r="BY64" s="5764">
        <f>CJ64+CN64</f>
        <v>0</v>
      </c>
      <c r="BZ64" s="5764">
        <f>CK64+CO64</f>
        <v>0</v>
      </c>
      <c r="CA64" s="5826">
        <f>SUM(BX64:BZ64)</f>
        <v>0</v>
      </c>
      <c r="CB64" s="850">
        <f>BI64+BM64+BQ64+BU64+BX64</f>
        <v>0</v>
      </c>
      <c r="CC64" s="851">
        <f>BJ64+BN64+BR64+BY64+BV64</f>
        <v>0</v>
      </c>
      <c r="CD64" s="851">
        <f>BZ64+BS64+BO64+BK64</f>
        <v>0</v>
      </c>
      <c r="CE64" s="5826">
        <f>SUM(CB64:CD64)</f>
        <v>0</v>
      </c>
      <c r="CF64" s="5765" t="str">
        <f>IF(AND(BC64=0,BI64&gt;=0,BM64&gt;=0,BQ64&gt;=0,BU64&gt;=0,BX64&gt;=0),"OK","WRONG")</f>
        <v>WRONG</v>
      </c>
      <c r="CG64" s="3267"/>
      <c r="CH64" s="3297"/>
      <c r="CI64" s="5764">
        <f>AZ64-CJ64-CK64</f>
        <v>0</v>
      </c>
      <c r="CJ64" s="3278"/>
      <c r="CK64" s="3278"/>
      <c r="CL64" s="5826">
        <f>SUM(CI64:CK64)</f>
        <v>0</v>
      </c>
      <c r="CM64" s="5764">
        <f>AY64-CN64-CO64</f>
        <v>0</v>
      </c>
      <c r="CN64" s="3278"/>
      <c r="CO64" s="3278"/>
      <c r="CP64" s="5826">
        <f>SUM(CM64:CO64)</f>
        <v>0</v>
      </c>
      <c r="CQ64" s="1960"/>
      <c r="CR64" s="1960"/>
      <c r="CS64" s="1960"/>
      <c r="CT64" s="1960"/>
      <c r="CU64" s="1960"/>
      <c r="CV64" s="1960"/>
      <c r="CW64" s="1960"/>
      <c r="CX64" s="1960"/>
      <c r="CY64" s="1960"/>
      <c r="CZ64" s="1960"/>
      <c r="DA64" s="1960"/>
      <c r="DB64" s="1960"/>
      <c r="DC64" s="1960"/>
      <c r="DD64" s="1960"/>
      <c r="DE64" s="1960"/>
      <c r="DF64" s="1960"/>
      <c r="DG64" s="1960"/>
      <c r="DH64" s="1960"/>
    </row>
    <row r="65" spans="1:112" ht="38.25" customHeight="1" thickBot="1">
      <c r="A65" s="7154"/>
      <c r="B65" s="7155"/>
      <c r="C65" s="7157"/>
      <c r="D65" s="5772" t="str" cm="1">
        <f t="array" ref="D65">_xlfn.XLOOKUP(1, (INDEX(التشكيل_القديم!$L$71:$S$180, ,6)=C64) * (INDEX(التشكيل_القديم!$L$71:$S$180, ,7)="عضو يمين"), INDEX(التشكيل_القديم!$L$71:$S$180, ,2))</f>
        <v>هند محمد ابراهيم ابوسيف</v>
      </c>
      <c r="E65" s="4722"/>
      <c r="F65" s="4722"/>
      <c r="G65" s="4722"/>
      <c r="H65" s="4722"/>
      <c r="I65" s="4723"/>
      <c r="J65" s="4687"/>
      <c r="K65" s="3282" t="s">
        <v>23</v>
      </c>
      <c r="L65" s="7160"/>
      <c r="M65" s="7163"/>
      <c r="N65" s="5766">
        <f>الاعدادات!$D$9</f>
        <v>2025</v>
      </c>
      <c r="O65" s="4975">
        <v>42</v>
      </c>
      <c r="P65" s="3276"/>
      <c r="Q65" s="3276"/>
      <c r="R65" s="3276"/>
      <c r="S65" s="3276"/>
      <c r="T65" s="3276"/>
      <c r="U65" s="3276"/>
      <c r="V65" s="3276"/>
      <c r="W65" s="3276"/>
      <c r="X65" s="3277"/>
      <c r="Y65" s="3276"/>
      <c r="Z65" s="3276"/>
      <c r="AA65" s="3276"/>
      <c r="AB65" s="5767">
        <f>AA65+Z65+W65+V65+U65+T65+S65+R65+Q65+P65+O65-Y65</f>
        <v>42</v>
      </c>
      <c r="AC65" s="3977"/>
      <c r="AD65" s="3977"/>
      <c r="AE65" s="5822" cm="1">
        <f t="array" ref="AE65">SUM(C74:I74+AE74:AK74+C79:I79+AE79:AK79)</f>
        <v>0</v>
      </c>
      <c r="AF65" s="5823">
        <f>SUM(J74:N74,AL74:AP74,J79:N79,AL79:AP79)</f>
        <v>0</v>
      </c>
      <c r="AG65" s="5823">
        <f>O74+AQ74+O79+AQ79</f>
        <v>0</v>
      </c>
      <c r="AH65" s="5747">
        <f>SUM(AE65:AG65)</f>
        <v>0</v>
      </c>
      <c r="AI65" s="5748">
        <f t="shared" si="44"/>
        <v>0</v>
      </c>
      <c r="AJ65" s="4835">
        <f t="shared" si="44"/>
        <v>0</v>
      </c>
      <c r="AK65" s="4835">
        <f t="shared" si="44"/>
        <v>0</v>
      </c>
      <c r="AL65" s="4835">
        <f t="shared" si="44"/>
        <v>0</v>
      </c>
      <c r="AM65" s="4835">
        <f t="shared" si="44"/>
        <v>0</v>
      </c>
      <c r="AN65" s="4835">
        <f t="shared" si="44"/>
        <v>0</v>
      </c>
      <c r="AO65" s="5749">
        <f>SUM(AJ65:AN65)</f>
        <v>0</v>
      </c>
      <c r="AP65" s="4835">
        <f t="shared" si="45"/>
        <v>0</v>
      </c>
      <c r="AQ65" s="4835">
        <f t="shared" si="45"/>
        <v>0</v>
      </c>
      <c r="AR65" s="4835">
        <f t="shared" si="45"/>
        <v>0</v>
      </c>
      <c r="AS65" s="5750">
        <f>SUM(AP65:AR65)</f>
        <v>0</v>
      </c>
      <c r="AT65" s="5751">
        <f>Z74+BB74+Z79+BB79</f>
        <v>0</v>
      </c>
      <c r="AU65" s="5752">
        <f>AT65+AS65+AO65+AI65+AH65</f>
        <v>0</v>
      </c>
      <c r="AV65" s="4777"/>
      <c r="AW65" s="4835">
        <f t="shared" si="46"/>
        <v>0</v>
      </c>
      <c r="AX65" s="4835">
        <f t="shared" si="46"/>
        <v>0</v>
      </c>
      <c r="AY65" s="4777"/>
      <c r="AZ65" s="4777"/>
      <c r="BA65" s="5768">
        <f>SUM(AV65:AZ65)</f>
        <v>0</v>
      </c>
      <c r="BB65" s="4777"/>
      <c r="BC65" s="5770">
        <f>BA65+AU65+AD65+AC65-AB65</f>
        <v>-42</v>
      </c>
      <c r="BD65" s="3978"/>
      <c r="BE65" s="3978"/>
      <c r="BF65" s="3978"/>
      <c r="BG65" s="3283"/>
      <c r="BH65" s="4836">
        <f>الاعدادات!$D$9</f>
        <v>2025</v>
      </c>
      <c r="BI65" s="5762">
        <f>(AO65+AI65) -BJ65-BK65</f>
        <v>0</v>
      </c>
      <c r="BJ65" s="3278"/>
      <c r="BK65" s="3278"/>
      <c r="BL65" s="5826">
        <f>SUM(BI65:BK65)</f>
        <v>0</v>
      </c>
      <c r="BM65" s="850">
        <f>AV65-BN65-BO65</f>
        <v>0</v>
      </c>
      <c r="BN65" s="3278"/>
      <c r="BO65" s="3278"/>
      <c r="BP65" s="5826">
        <f>SUM(BM65:BO65)</f>
        <v>0</v>
      </c>
      <c r="BQ65" s="850">
        <f>AW65-BR65-BS65</f>
        <v>0</v>
      </c>
      <c r="BR65" s="3278"/>
      <c r="BS65" s="3279"/>
      <c r="BT65" s="5826">
        <f>BS65+BR65+BQ65</f>
        <v>0</v>
      </c>
      <c r="BU65" s="850">
        <f>AX65-BV65</f>
        <v>0</v>
      </c>
      <c r="BV65" s="3278"/>
      <c r="BW65" s="5826">
        <f>SUM(BU65:BV65)</f>
        <v>0</v>
      </c>
      <c r="BX65" s="5764">
        <f t="shared" ref="BX65:BX66" si="47">CI65+CM65</f>
        <v>0</v>
      </c>
      <c r="BY65" s="5764">
        <f t="shared" ref="BY65:BY66" si="48">CJ65+CN65</f>
        <v>0</v>
      </c>
      <c r="BZ65" s="5764">
        <f t="shared" ref="BZ65:BZ66" si="49">CK65+CO65</f>
        <v>0</v>
      </c>
      <c r="CA65" s="5826">
        <f>SUM(BX65:BZ65)</f>
        <v>0</v>
      </c>
      <c r="CB65" s="850">
        <f>BI65+BM65+BQ65+BU65+BX65</f>
        <v>0</v>
      </c>
      <c r="CC65" s="851">
        <f>BJ65+BN65+BR65+BY65+BV65</f>
        <v>0</v>
      </c>
      <c r="CD65" s="851">
        <f>BZ65+BS65+BO65+BK65</f>
        <v>0</v>
      </c>
      <c r="CE65" s="5826">
        <f>SUM(CB65:CD65)</f>
        <v>0</v>
      </c>
      <c r="CF65" s="5765" t="str">
        <f>IF(AND(BC65=0,BI65&gt;=0,BM65&gt;=0,BQ65&gt;=0,BU65&gt;=0,BX65&gt;=0),"OK","WRONG")</f>
        <v>WRONG</v>
      </c>
      <c r="CG65" s="4808"/>
      <c r="CH65" s="4809"/>
      <c r="CI65" s="5764">
        <f t="shared" ref="CI65:CI66" si="50">AZ65-CJ65-CK65</f>
        <v>0</v>
      </c>
      <c r="CJ65" s="3278"/>
      <c r="CK65" s="3278"/>
      <c r="CL65" s="5826">
        <f t="shared" ref="CL65:CL66" si="51">SUM(CI65:CK65)</f>
        <v>0</v>
      </c>
      <c r="CM65" s="5764">
        <f t="shared" ref="CM65:CM66" si="52">AY65-CN65-CO65</f>
        <v>0</v>
      </c>
      <c r="CN65" s="3278"/>
      <c r="CO65" s="3278"/>
      <c r="CP65" s="5826">
        <f t="shared" ref="CP65:CP66" si="53">SUM(CM65:CO65)</f>
        <v>0</v>
      </c>
      <c r="CQ65" s="1960"/>
      <c r="CR65" s="1960"/>
      <c r="CS65" s="1960"/>
      <c r="CT65" s="1960"/>
      <c r="CU65" s="1960"/>
      <c r="CV65" s="1960"/>
      <c r="CW65" s="1960"/>
      <c r="CX65" s="1960"/>
      <c r="CY65" s="1960"/>
      <c r="CZ65" s="1960"/>
      <c r="DA65" s="1960"/>
      <c r="DB65" s="1960"/>
      <c r="DC65" s="1960"/>
      <c r="DD65" s="1960"/>
      <c r="DE65" s="1960"/>
      <c r="DF65" s="1960"/>
      <c r="DG65" s="1960"/>
      <c r="DH65" s="1960"/>
    </row>
    <row r="66" spans="1:112" ht="38.25" customHeight="1" thickBot="1">
      <c r="A66" s="7154"/>
      <c r="B66" s="7155"/>
      <c r="C66" s="7157"/>
      <c r="D66" s="5772" t="str" cm="1">
        <f t="array" ref="D66">_xlfn.XLOOKUP(1, (INDEX(التشكيل_القديم!$L$71:$S$180, ,6)=C64) * (INDEX(التشكيل_القديم!$L$71:$S$180, ,7)="عضو يسار"), INDEX(التشكيل_القديم!$L$71:$S$180, ,2))</f>
        <v>علاء الدين عصام عبد العزيز علي</v>
      </c>
      <c r="E66" s="4722"/>
      <c r="F66" s="4722"/>
      <c r="G66" s="4722"/>
      <c r="H66" s="4722"/>
      <c r="I66" s="4723"/>
      <c r="J66" s="4687"/>
      <c r="K66" s="3288" t="s">
        <v>33</v>
      </c>
      <c r="L66" s="7160"/>
      <c r="M66" s="7163"/>
      <c r="N66" s="5766">
        <f>الاعدادات!$D$10</f>
        <v>2026</v>
      </c>
      <c r="O66" s="4976">
        <v>48</v>
      </c>
      <c r="P66" s="3280"/>
      <c r="Q66" s="3280"/>
      <c r="R66" s="3280"/>
      <c r="S66" s="3280"/>
      <c r="T66" s="3280"/>
      <c r="U66" s="3280"/>
      <c r="V66" s="3280"/>
      <c r="W66" s="3280"/>
      <c r="X66" s="3281"/>
      <c r="Y66" s="3280"/>
      <c r="Z66" s="3280"/>
      <c r="AA66" s="3280"/>
      <c r="AB66" s="5767">
        <f>AA66+Z66+W66+V66+U66+T66+S66+R66+Q66+P66+O66-Y66</f>
        <v>48</v>
      </c>
      <c r="AC66" s="3979"/>
      <c r="AD66" s="3979"/>
      <c r="AE66" s="5824" cm="1">
        <f t="array" ref="AE66">SUM(C75:I75+AE75:AK75+C80:I80+AE80:AK80)</f>
        <v>0</v>
      </c>
      <c r="AF66" s="5825">
        <f>SUM(J75:N75,AL75:AP75,J80:N80,AL80:AP80)</f>
        <v>0</v>
      </c>
      <c r="AG66" s="5825">
        <f>O75+AQ75+O80+AQ80</f>
        <v>0</v>
      </c>
      <c r="AH66" s="5755">
        <f>SUM(AE66:AG66)</f>
        <v>0</v>
      </c>
      <c r="AI66" s="5756">
        <f t="shared" si="44"/>
        <v>0</v>
      </c>
      <c r="AJ66" s="5754">
        <f t="shared" si="44"/>
        <v>0</v>
      </c>
      <c r="AK66" s="5754">
        <f t="shared" si="44"/>
        <v>0</v>
      </c>
      <c r="AL66" s="5754">
        <f t="shared" si="44"/>
        <v>0</v>
      </c>
      <c r="AM66" s="5754">
        <f t="shared" si="44"/>
        <v>0</v>
      </c>
      <c r="AN66" s="5754">
        <f t="shared" si="44"/>
        <v>0</v>
      </c>
      <c r="AO66" s="5757">
        <f>SUM(AJ66:AN66)</f>
        <v>0</v>
      </c>
      <c r="AP66" s="5754">
        <f t="shared" si="45"/>
        <v>0</v>
      </c>
      <c r="AQ66" s="5754">
        <f t="shared" si="45"/>
        <v>0</v>
      </c>
      <c r="AR66" s="5754">
        <f t="shared" si="45"/>
        <v>0</v>
      </c>
      <c r="AS66" s="5758">
        <f>SUM(AP66:AR66)</f>
        <v>0</v>
      </c>
      <c r="AT66" s="5759">
        <f>Z75+BB75+Z80+BB80</f>
        <v>0</v>
      </c>
      <c r="AU66" s="5760">
        <f>AT66+AS66+AO66+AI66+AH66</f>
        <v>0</v>
      </c>
      <c r="AV66" s="4778"/>
      <c r="AW66" s="5754">
        <f t="shared" si="46"/>
        <v>0</v>
      </c>
      <c r="AX66" s="5754">
        <f t="shared" si="46"/>
        <v>0</v>
      </c>
      <c r="AY66" s="4778"/>
      <c r="AZ66" s="4778"/>
      <c r="BA66" s="5769">
        <f>SUM(AV66:AZ66)</f>
        <v>0</v>
      </c>
      <c r="BB66" s="4778"/>
      <c r="BC66" s="5770">
        <f>BA66+AU66+AD66+AC66-AB66</f>
        <v>-48</v>
      </c>
      <c r="BD66" s="3978"/>
      <c r="BE66" s="3978"/>
      <c r="BF66" s="3978"/>
      <c r="BG66" s="3283"/>
      <c r="BH66" s="4836">
        <f>الاعدادات!$D$10</f>
        <v>2026</v>
      </c>
      <c r="BI66" s="5762">
        <f>(AO66+AI66) -BJ66-BK66</f>
        <v>0</v>
      </c>
      <c r="BJ66" s="3278"/>
      <c r="BK66" s="3278"/>
      <c r="BL66" s="5826">
        <f>SUM(BI66:BK66)</f>
        <v>0</v>
      </c>
      <c r="BM66" s="850">
        <f>AV66-BN66-BO66</f>
        <v>0</v>
      </c>
      <c r="BN66" s="3278"/>
      <c r="BO66" s="3278"/>
      <c r="BP66" s="5826">
        <f>SUM(BM66:BO66)</f>
        <v>0</v>
      </c>
      <c r="BQ66" s="850">
        <f>AW66-BR66-BS66</f>
        <v>0</v>
      </c>
      <c r="BR66" s="3278"/>
      <c r="BS66" s="3279"/>
      <c r="BT66" s="5826">
        <f>BS66+BR66+BQ66</f>
        <v>0</v>
      </c>
      <c r="BU66" s="850">
        <f>AX66-BV66</f>
        <v>0</v>
      </c>
      <c r="BV66" s="3278"/>
      <c r="BW66" s="5826">
        <f>SUM(BU66:BV66)</f>
        <v>0</v>
      </c>
      <c r="BX66" s="5764">
        <f t="shared" si="47"/>
        <v>0</v>
      </c>
      <c r="BY66" s="5764">
        <f t="shared" si="48"/>
        <v>0</v>
      </c>
      <c r="BZ66" s="5764">
        <f t="shared" si="49"/>
        <v>0</v>
      </c>
      <c r="CA66" s="5826">
        <f>SUM(BX66:BZ66)</f>
        <v>0</v>
      </c>
      <c r="CB66" s="850">
        <f>BI66+BM66+BQ66+BU66+BX66</f>
        <v>0</v>
      </c>
      <c r="CC66" s="851">
        <f>BJ66+BN66+BR66+BY66+BV66</f>
        <v>0</v>
      </c>
      <c r="CD66" s="851">
        <f>BZ66+BS66+BO66+BK66</f>
        <v>0</v>
      </c>
      <c r="CE66" s="5826">
        <f>SUM(CB66:CD66)</f>
        <v>0</v>
      </c>
      <c r="CF66" s="5765" t="str">
        <f>IF(AND(BC66=0,BI66&gt;=0,BM66&gt;=0,BQ66&gt;=0,BU66&gt;=0,BX66&gt;=0),"OK","WRONG")</f>
        <v>WRONG</v>
      </c>
      <c r="CG66" s="4808"/>
      <c r="CH66" s="4809"/>
      <c r="CI66" s="5764">
        <f t="shared" si="50"/>
        <v>0</v>
      </c>
      <c r="CJ66" s="3278"/>
      <c r="CK66" s="3278"/>
      <c r="CL66" s="5826">
        <f t="shared" si="51"/>
        <v>0</v>
      </c>
      <c r="CM66" s="5764">
        <f t="shared" si="52"/>
        <v>0</v>
      </c>
      <c r="CN66" s="3278"/>
      <c r="CO66" s="3278"/>
      <c r="CP66" s="5826">
        <f t="shared" si="53"/>
        <v>0</v>
      </c>
      <c r="CQ66" s="1960"/>
      <c r="CR66" s="1960"/>
      <c r="CS66" s="1960"/>
      <c r="CT66" s="1960"/>
      <c r="CU66" s="1960"/>
      <c r="CV66" s="1960"/>
      <c r="CW66" s="1960"/>
      <c r="CX66" s="1960"/>
      <c r="CY66" s="1960"/>
      <c r="CZ66" s="1960"/>
      <c r="DA66" s="1960"/>
      <c r="DB66" s="1960"/>
      <c r="DC66" s="1960"/>
      <c r="DD66" s="1960"/>
      <c r="DE66" s="1960"/>
      <c r="DF66" s="1960"/>
      <c r="DG66" s="1960"/>
      <c r="DH66" s="1960"/>
    </row>
    <row r="67" spans="1:112" ht="38.25" customHeight="1" thickBot="1">
      <c r="A67" s="7154"/>
      <c r="B67" s="7155"/>
      <c r="C67" s="7158"/>
      <c r="D67" s="5772" t="str" cm="1">
        <f t="array" ref="D67">_xlfn.XLOOKUP(1, (INDEX(التشكيل_القديم!$L$71:$S$180, ,6)=C64) * (INDEX(التشكيل_القديم!$L$71:$S$180, ,7)="عضو يسار اليسار"), INDEX(التشكيل_القديم!$L$71:$S$180, ,2),"")</f>
        <v/>
      </c>
      <c r="E67" s="4722"/>
      <c r="F67" s="4722"/>
      <c r="G67" s="4722"/>
      <c r="H67" s="4722"/>
      <c r="I67" s="4723"/>
      <c r="J67" s="4688"/>
      <c r="K67" s="3293" t="s">
        <v>63</v>
      </c>
      <c r="L67" s="7161"/>
      <c r="M67" s="7164"/>
      <c r="N67" s="4689" t="s">
        <v>181</v>
      </c>
      <c r="O67" s="5773">
        <f>SUM(O64:O66)</f>
        <v>97</v>
      </c>
      <c r="P67" s="5773">
        <f t="shared" ref="P67:BC67" si="54">SUM(P64:P66)</f>
        <v>0</v>
      </c>
      <c r="Q67" s="5773">
        <f t="shared" si="54"/>
        <v>0</v>
      </c>
      <c r="R67" s="5773">
        <f t="shared" si="54"/>
        <v>0</v>
      </c>
      <c r="S67" s="5773">
        <f t="shared" si="54"/>
        <v>0</v>
      </c>
      <c r="T67" s="5773">
        <f t="shared" si="54"/>
        <v>0</v>
      </c>
      <c r="U67" s="5773">
        <f t="shared" si="54"/>
        <v>0</v>
      </c>
      <c r="V67" s="5773">
        <f t="shared" si="54"/>
        <v>0</v>
      </c>
      <c r="W67" s="5773">
        <f t="shared" si="54"/>
        <v>0</v>
      </c>
      <c r="X67" s="5773">
        <f t="shared" si="54"/>
        <v>0</v>
      </c>
      <c r="Y67" s="5773">
        <f t="shared" si="54"/>
        <v>0</v>
      </c>
      <c r="Z67" s="5773">
        <f t="shared" si="54"/>
        <v>0</v>
      </c>
      <c r="AA67" s="5773">
        <f t="shared" si="54"/>
        <v>0</v>
      </c>
      <c r="AB67" s="5773">
        <f t="shared" si="54"/>
        <v>97</v>
      </c>
      <c r="AC67" s="5773">
        <f t="shared" si="54"/>
        <v>0</v>
      </c>
      <c r="AD67" s="5773">
        <f t="shared" si="54"/>
        <v>0</v>
      </c>
      <c r="AE67" s="5773">
        <f t="shared" si="54"/>
        <v>0</v>
      </c>
      <c r="AF67" s="5773">
        <f t="shared" si="54"/>
        <v>0</v>
      </c>
      <c r="AG67" s="5773">
        <f t="shared" si="54"/>
        <v>0</v>
      </c>
      <c r="AH67" s="5773">
        <f t="shared" si="54"/>
        <v>0</v>
      </c>
      <c r="AI67" s="5773">
        <f t="shared" si="54"/>
        <v>0</v>
      </c>
      <c r="AJ67" s="5773">
        <f t="shared" si="54"/>
        <v>0</v>
      </c>
      <c r="AK67" s="5773">
        <f t="shared" si="54"/>
        <v>0</v>
      </c>
      <c r="AL67" s="5773">
        <f t="shared" si="54"/>
        <v>0</v>
      </c>
      <c r="AM67" s="5773">
        <f t="shared" si="54"/>
        <v>0</v>
      </c>
      <c r="AN67" s="5773">
        <f t="shared" si="54"/>
        <v>0</v>
      </c>
      <c r="AO67" s="5773">
        <f t="shared" si="54"/>
        <v>0</v>
      </c>
      <c r="AP67" s="5773">
        <f t="shared" si="54"/>
        <v>0</v>
      </c>
      <c r="AQ67" s="5773">
        <f t="shared" si="54"/>
        <v>0</v>
      </c>
      <c r="AR67" s="5773">
        <f t="shared" si="54"/>
        <v>0</v>
      </c>
      <c r="AS67" s="5773">
        <f t="shared" si="54"/>
        <v>0</v>
      </c>
      <c r="AT67" s="5773">
        <f t="shared" si="54"/>
        <v>0</v>
      </c>
      <c r="AU67" s="5773">
        <f t="shared" si="54"/>
        <v>0</v>
      </c>
      <c r="AV67" s="5773">
        <f t="shared" si="54"/>
        <v>0</v>
      </c>
      <c r="AW67" s="5773">
        <f t="shared" si="54"/>
        <v>0</v>
      </c>
      <c r="AX67" s="5773">
        <f t="shared" si="54"/>
        <v>0</v>
      </c>
      <c r="AY67" s="5773">
        <f t="shared" si="54"/>
        <v>0</v>
      </c>
      <c r="AZ67" s="5773">
        <f t="shared" si="54"/>
        <v>0</v>
      </c>
      <c r="BA67" s="5773">
        <f t="shared" si="54"/>
        <v>0</v>
      </c>
      <c r="BB67" s="5773">
        <f t="shared" si="54"/>
        <v>0</v>
      </c>
      <c r="BC67" s="5773">
        <f t="shared" si="54"/>
        <v>-97</v>
      </c>
      <c r="BD67" s="3978"/>
      <c r="BE67" s="3978"/>
      <c r="BF67" s="3978"/>
      <c r="BG67" s="3283"/>
      <c r="BH67" s="4712" t="s">
        <v>106</v>
      </c>
      <c r="BI67" s="5774">
        <f>SUM(BI64:BI66)</f>
        <v>0</v>
      </c>
      <c r="BJ67" s="5774">
        <f t="shared" ref="BJ67:CE67" si="55">SUM(BJ64:BJ66)</f>
        <v>0</v>
      </c>
      <c r="BK67" s="5774">
        <f t="shared" si="55"/>
        <v>0</v>
      </c>
      <c r="BL67" s="5774">
        <f t="shared" si="55"/>
        <v>0</v>
      </c>
      <c r="BM67" s="5774">
        <f t="shared" si="55"/>
        <v>0</v>
      </c>
      <c r="BN67" s="5774">
        <f t="shared" si="55"/>
        <v>0</v>
      </c>
      <c r="BO67" s="5774">
        <f t="shared" si="55"/>
        <v>0</v>
      </c>
      <c r="BP67" s="5774">
        <f t="shared" si="55"/>
        <v>0</v>
      </c>
      <c r="BQ67" s="5774">
        <f t="shared" si="55"/>
        <v>0</v>
      </c>
      <c r="BR67" s="5774">
        <f t="shared" si="55"/>
        <v>0</v>
      </c>
      <c r="BS67" s="5774">
        <f t="shared" si="55"/>
        <v>0</v>
      </c>
      <c r="BT67" s="5774">
        <f t="shared" si="55"/>
        <v>0</v>
      </c>
      <c r="BU67" s="5774">
        <f t="shared" si="55"/>
        <v>0</v>
      </c>
      <c r="BV67" s="5774">
        <f t="shared" si="55"/>
        <v>0</v>
      </c>
      <c r="BW67" s="5774">
        <f t="shared" si="55"/>
        <v>0</v>
      </c>
      <c r="BX67" s="5774">
        <f t="shared" si="55"/>
        <v>0</v>
      </c>
      <c r="BY67" s="5774">
        <f t="shared" si="55"/>
        <v>0</v>
      </c>
      <c r="BZ67" s="5774">
        <f t="shared" si="55"/>
        <v>0</v>
      </c>
      <c r="CA67" s="5774">
        <f t="shared" si="55"/>
        <v>0</v>
      </c>
      <c r="CB67" s="5774">
        <f t="shared" si="55"/>
        <v>0</v>
      </c>
      <c r="CC67" s="5774">
        <f t="shared" si="55"/>
        <v>0</v>
      </c>
      <c r="CD67" s="5774">
        <f t="shared" si="55"/>
        <v>0</v>
      </c>
      <c r="CE67" s="5774">
        <f t="shared" si="55"/>
        <v>0</v>
      </c>
      <c r="CF67" s="3299"/>
      <c r="CG67" s="3283"/>
      <c r="CH67" s="4809"/>
      <c r="CI67" s="5776">
        <f t="shared" ref="CI67:CL67" si="56">SUM(CI64:CI66)</f>
        <v>0</v>
      </c>
      <c r="CJ67" s="5774">
        <f t="shared" si="56"/>
        <v>0</v>
      </c>
      <c r="CK67" s="5774">
        <f t="shared" si="56"/>
        <v>0</v>
      </c>
      <c r="CL67" s="5774">
        <f t="shared" si="56"/>
        <v>0</v>
      </c>
      <c r="CM67" s="5777">
        <f>SUM(CM64:CM66)</f>
        <v>0</v>
      </c>
      <c r="CN67" s="5774">
        <f t="shared" ref="CN67:CP67" si="57">SUM(CN64:CN66)</f>
        <v>0</v>
      </c>
      <c r="CO67" s="5774">
        <f t="shared" si="57"/>
        <v>0</v>
      </c>
      <c r="CP67" s="5827">
        <f t="shared" si="57"/>
        <v>0</v>
      </c>
      <c r="CQ67" s="1960"/>
      <c r="CR67" s="1960"/>
      <c r="CS67" s="1960"/>
      <c r="CT67" s="1960"/>
      <c r="CU67" s="1960"/>
      <c r="CV67" s="1960"/>
      <c r="CW67" s="1960"/>
      <c r="CX67" s="1960"/>
      <c r="CY67" s="1960"/>
      <c r="CZ67" s="1960"/>
      <c r="DA67" s="1960"/>
      <c r="DB67" s="1960"/>
      <c r="DC67" s="1960"/>
      <c r="DD67" s="1960"/>
      <c r="DE67" s="1960"/>
      <c r="DF67" s="1960"/>
      <c r="DG67" s="1960"/>
      <c r="DH67" s="1960"/>
    </row>
    <row r="68" spans="1:112" ht="54" customHeight="1" thickBot="1">
      <c r="A68" s="3976"/>
      <c r="B68" s="4686" t="s">
        <v>604</v>
      </c>
      <c r="C68" s="4686"/>
      <c r="D68" s="4686"/>
      <c r="E68" s="4686"/>
      <c r="F68" s="4686"/>
      <c r="G68" s="4686"/>
      <c r="H68" s="4686"/>
      <c r="I68" s="4686"/>
      <c r="J68" s="4686"/>
      <c r="K68" s="4686"/>
      <c r="L68" s="4686"/>
      <c r="M68" s="4686"/>
      <c r="N68" s="4686"/>
      <c r="O68" s="4686"/>
      <c r="P68" s="4726"/>
      <c r="Q68" s="4726"/>
      <c r="R68" s="4686"/>
      <c r="S68" s="4686"/>
      <c r="T68" s="4686"/>
      <c r="U68" s="4686"/>
      <c r="V68" s="4686"/>
      <c r="W68" s="4686"/>
      <c r="X68" s="4686"/>
      <c r="Y68" s="4686"/>
      <c r="Z68" s="4726"/>
      <c r="AA68" s="4726"/>
      <c r="AB68" s="4686"/>
      <c r="AC68" s="4686"/>
      <c r="AD68" s="4686"/>
      <c r="AE68" s="4686"/>
      <c r="AF68" s="4686"/>
      <c r="AG68" s="4686"/>
      <c r="AH68" s="4686"/>
      <c r="AI68" s="4686"/>
      <c r="AJ68" s="4686"/>
      <c r="AK68" s="4686"/>
      <c r="AL68" s="4686"/>
      <c r="AM68" s="4686"/>
      <c r="AN68" s="4686"/>
      <c r="AO68" s="4686"/>
      <c r="AP68" s="4686"/>
      <c r="AQ68" s="4686"/>
      <c r="AR68" s="4686"/>
      <c r="AS68" s="4686"/>
      <c r="AT68" s="4686"/>
      <c r="AU68" s="4686"/>
      <c r="AV68" s="4686"/>
      <c r="AW68" s="4686"/>
      <c r="AX68" s="4686"/>
      <c r="AY68" s="4686"/>
      <c r="AZ68" s="4686"/>
      <c r="BA68" s="4686"/>
      <c r="BB68" s="4686"/>
      <c r="BC68" s="4686"/>
      <c r="BD68" s="4686"/>
      <c r="BE68" s="4686"/>
      <c r="BF68" s="4686"/>
      <c r="BG68" s="3267"/>
      <c r="BH68" s="3271"/>
      <c r="BI68" s="3271"/>
      <c r="BJ68" s="3271"/>
      <c r="BK68" s="3271"/>
      <c r="BL68" s="3271"/>
      <c r="BM68" s="3271"/>
      <c r="BN68" s="3271"/>
      <c r="BO68" s="3271"/>
      <c r="BP68" s="3271"/>
      <c r="BQ68" s="3271"/>
      <c r="BR68" s="3271"/>
      <c r="BS68" s="3271"/>
      <c r="BT68" s="3271"/>
      <c r="BU68" s="3271"/>
      <c r="BV68" s="3271"/>
      <c r="BW68" s="3271"/>
      <c r="BX68" s="3271"/>
      <c r="BY68" s="3271"/>
      <c r="BZ68" s="3271"/>
      <c r="CA68" s="7140">
        <f>CL77+CM77+CN77+CO77</f>
        <v>0</v>
      </c>
      <c r="CB68" s="7140"/>
      <c r="CC68" s="7140"/>
      <c r="CD68" s="7140"/>
      <c r="CE68" s="3271"/>
      <c r="CF68" s="3272"/>
      <c r="CG68" s="3272"/>
      <c r="CH68" s="3272"/>
      <c r="CI68" s="3272"/>
      <c r="CJ68" s="3272"/>
      <c r="CK68" s="3272"/>
      <c r="CL68" s="3272"/>
      <c r="CM68" s="3272"/>
      <c r="CN68" s="3272"/>
      <c r="CO68" s="3272"/>
      <c r="CP68" s="1960"/>
      <c r="CQ68" s="1960"/>
      <c r="CR68" s="1960"/>
      <c r="CS68" s="1960"/>
      <c r="CT68" s="1960"/>
      <c r="CU68" s="1960"/>
      <c r="CV68" s="1960"/>
      <c r="CW68" s="1960"/>
      <c r="CX68" s="1960"/>
      <c r="CY68" s="1960"/>
      <c r="CZ68" s="1960"/>
      <c r="DA68" s="1960"/>
      <c r="DB68" s="1960"/>
      <c r="DC68" s="1960"/>
      <c r="DD68" s="1960"/>
      <c r="DE68" s="1960"/>
      <c r="DF68" s="1960"/>
      <c r="DG68" s="1960"/>
      <c r="DH68" s="1960"/>
    </row>
    <row r="69" spans="1:112" ht="33.6" thickBot="1">
      <c r="A69" s="3976"/>
      <c r="B69" s="4883"/>
      <c r="C69" s="4884" t="s">
        <v>100</v>
      </c>
      <c r="D69" s="4885"/>
      <c r="E69" s="4885"/>
      <c r="F69" s="4885"/>
      <c r="G69" s="4885"/>
      <c r="H69" s="4885"/>
      <c r="I69" s="4885"/>
      <c r="J69" s="4885"/>
      <c r="K69" s="4885"/>
      <c r="L69" s="4885"/>
      <c r="M69" s="4885"/>
      <c r="N69" s="4885"/>
      <c r="O69" s="4886"/>
      <c r="P69" s="4886"/>
      <c r="Q69" s="4887"/>
      <c r="R69" s="4888" t="s">
        <v>103</v>
      </c>
      <c r="S69" s="4889"/>
      <c r="T69" s="4889"/>
      <c r="U69" s="4889"/>
      <c r="V69" s="4890"/>
      <c r="W69" s="4889" t="s">
        <v>104</v>
      </c>
      <c r="X69" s="4889"/>
      <c r="Y69" s="4890"/>
      <c r="Z69" s="4891"/>
      <c r="AA69" s="4892"/>
      <c r="AB69" s="4893" t="s">
        <v>99</v>
      </c>
      <c r="AC69" s="4894"/>
      <c r="AD69" s="4895"/>
      <c r="AE69" s="4884" t="s">
        <v>100</v>
      </c>
      <c r="AF69" s="4885"/>
      <c r="AG69" s="4885"/>
      <c r="AH69" s="4885"/>
      <c r="AI69" s="4885"/>
      <c r="AJ69" s="4885"/>
      <c r="AK69" s="4885"/>
      <c r="AL69" s="4885"/>
      <c r="AM69" s="4885"/>
      <c r="AN69" s="4885"/>
      <c r="AO69" s="4885"/>
      <c r="AP69" s="4885"/>
      <c r="AQ69" s="4886"/>
      <c r="AR69" s="4886"/>
      <c r="AS69" s="4887"/>
      <c r="AT69" s="4888" t="s">
        <v>103</v>
      </c>
      <c r="AU69" s="4889"/>
      <c r="AV69" s="4889"/>
      <c r="AW69" s="4889"/>
      <c r="AX69" s="4890"/>
      <c r="AY69" s="4889" t="s">
        <v>104</v>
      </c>
      <c r="AZ69" s="4889"/>
      <c r="BA69" s="4890"/>
      <c r="BB69" s="4891"/>
      <c r="BC69" s="4892"/>
      <c r="BD69" s="4893" t="s">
        <v>99</v>
      </c>
      <c r="BE69" s="4894"/>
      <c r="BF69" s="4895"/>
      <c r="BG69" s="3267"/>
      <c r="BH69" s="3267"/>
      <c r="BI69" s="4859" t="s">
        <v>1478</v>
      </c>
      <c r="BJ69" s="4860"/>
      <c r="BK69" s="4860"/>
      <c r="BL69" s="4860"/>
      <c r="BM69" s="4860"/>
      <c r="BN69" s="4860"/>
      <c r="BO69" s="4860"/>
      <c r="BP69" s="4861"/>
      <c r="BQ69" s="4839"/>
      <c r="BR69" s="4839"/>
      <c r="BS69" s="4862" t="s">
        <v>1477</v>
      </c>
      <c r="BT69" s="4863"/>
      <c r="BU69" s="4863"/>
      <c r="BV69" s="4863"/>
      <c r="BW69" s="4863"/>
      <c r="BX69" s="4863"/>
      <c r="BY69" s="4863"/>
      <c r="BZ69" s="4863"/>
      <c r="CA69" s="4863"/>
      <c r="CB69" s="4863"/>
      <c r="CC69" s="4863"/>
      <c r="CD69" s="4863"/>
      <c r="CE69" s="4863"/>
      <c r="CF69" s="4863"/>
      <c r="CG69" s="4863"/>
      <c r="CH69" s="4863"/>
      <c r="CI69" s="4863"/>
      <c r="CJ69" s="4863"/>
      <c r="CK69" s="4863"/>
      <c r="CL69" s="4863"/>
      <c r="CM69" s="4863"/>
      <c r="CN69" s="4863"/>
      <c r="CO69" s="4864"/>
      <c r="CP69" s="1960"/>
      <c r="CQ69" s="1960"/>
      <c r="CR69" s="1960"/>
      <c r="CS69" s="1960"/>
      <c r="CT69" s="1960"/>
      <c r="CU69" s="1960"/>
      <c r="CV69" s="1960"/>
      <c r="CW69" s="1960"/>
      <c r="CX69" s="1960"/>
      <c r="CY69" s="1960"/>
      <c r="CZ69" s="1960"/>
      <c r="DA69" s="1960"/>
      <c r="DB69" s="1960"/>
      <c r="DC69" s="1960"/>
      <c r="DD69" s="1960"/>
      <c r="DE69" s="1960"/>
      <c r="DF69" s="1960"/>
      <c r="DG69" s="1960"/>
      <c r="DH69" s="1960"/>
    </row>
    <row r="70" spans="1:112" ht="45.6" thickBot="1">
      <c r="A70" s="3976"/>
      <c r="B70" s="4896"/>
      <c r="C70" s="4897" t="s">
        <v>120</v>
      </c>
      <c r="D70" s="4894"/>
      <c r="E70" s="4894"/>
      <c r="F70" s="4894"/>
      <c r="G70" s="4894"/>
      <c r="H70" s="4894"/>
      <c r="I70" s="4894"/>
      <c r="J70" s="4898" t="s">
        <v>121</v>
      </c>
      <c r="K70" s="4899"/>
      <c r="L70" s="4899"/>
      <c r="M70" s="4899"/>
      <c r="N70" s="4900"/>
      <c r="O70" s="4887"/>
      <c r="P70" s="4901"/>
      <c r="Q70" s="4902"/>
      <c r="R70" s="4903"/>
      <c r="S70" s="4904"/>
      <c r="T70" s="4904"/>
      <c r="U70" s="4904"/>
      <c r="V70" s="4905"/>
      <c r="W70" s="4904"/>
      <c r="X70" s="4904"/>
      <c r="Y70" s="4905"/>
      <c r="Z70" s="4906"/>
      <c r="AA70" s="4907"/>
      <c r="AB70" s="4908"/>
      <c r="AC70" s="4902"/>
      <c r="AD70" s="4909"/>
      <c r="AE70" s="4897" t="s">
        <v>120</v>
      </c>
      <c r="AF70" s="4894"/>
      <c r="AG70" s="4894"/>
      <c r="AH70" s="4894"/>
      <c r="AI70" s="4894"/>
      <c r="AJ70" s="4894"/>
      <c r="AK70" s="4894"/>
      <c r="AL70" s="4898" t="s">
        <v>121</v>
      </c>
      <c r="AM70" s="4899"/>
      <c r="AN70" s="4899"/>
      <c r="AO70" s="4899"/>
      <c r="AP70" s="4900"/>
      <c r="AQ70" s="4887"/>
      <c r="AR70" s="4901"/>
      <c r="AS70" s="4902"/>
      <c r="AT70" s="4903"/>
      <c r="AU70" s="4904"/>
      <c r="AV70" s="4904"/>
      <c r="AW70" s="4904"/>
      <c r="AX70" s="4905"/>
      <c r="AY70" s="4904"/>
      <c r="AZ70" s="4904"/>
      <c r="BA70" s="4905"/>
      <c r="BB70" s="4906"/>
      <c r="BC70" s="4907"/>
      <c r="BD70" s="4908"/>
      <c r="BE70" s="4902"/>
      <c r="BF70" s="4909"/>
      <c r="BG70" s="3267"/>
      <c r="BH70" s="3267"/>
      <c r="BI70" s="4865"/>
      <c r="BJ70" s="4866"/>
      <c r="BK70" s="4866"/>
      <c r="BL70" s="4866"/>
      <c r="BM70" s="4866"/>
      <c r="BN70" s="4866"/>
      <c r="BO70" s="4866"/>
      <c r="BP70" s="4867"/>
      <c r="BQ70" s="4868"/>
      <c r="BR70" s="4868"/>
      <c r="BS70" s="4869"/>
      <c r="BT70" s="4870"/>
      <c r="BU70" s="4870"/>
      <c r="BV70" s="4870"/>
      <c r="BW70" s="4870"/>
      <c r="BX70" s="4870"/>
      <c r="BY70" s="4870"/>
      <c r="BZ70" s="4870"/>
      <c r="CA70" s="4870"/>
      <c r="CB70" s="4870"/>
      <c r="CC70" s="4870"/>
      <c r="CD70" s="4870"/>
      <c r="CE70" s="4870"/>
      <c r="CF70" s="4870"/>
      <c r="CG70" s="4870"/>
      <c r="CH70" s="4870"/>
      <c r="CI70" s="4870"/>
      <c r="CJ70" s="4870"/>
      <c r="CK70" s="4870"/>
      <c r="CL70" s="4870"/>
      <c r="CM70" s="4870"/>
      <c r="CN70" s="4870"/>
      <c r="CO70" s="4871"/>
      <c r="CP70" s="1960"/>
      <c r="CQ70" s="1960"/>
      <c r="CR70" s="1960"/>
      <c r="CS70" s="1960"/>
      <c r="CT70" s="1960"/>
      <c r="CU70" s="1960"/>
      <c r="CV70" s="1960"/>
      <c r="CW70" s="1960"/>
      <c r="CX70" s="1960"/>
      <c r="CY70" s="1960"/>
      <c r="CZ70" s="1960"/>
      <c r="DA70" s="1960"/>
      <c r="DB70" s="1960"/>
      <c r="DC70" s="1960"/>
      <c r="DD70" s="1960"/>
      <c r="DE70" s="1960"/>
      <c r="DF70" s="1960"/>
      <c r="DG70" s="1960"/>
      <c r="DH70" s="1960"/>
    </row>
    <row r="71" spans="1:112" ht="169.8" thickBot="1">
      <c r="A71" s="3976"/>
      <c r="B71" s="4910" t="s">
        <v>92</v>
      </c>
      <c r="C71" s="4911" t="s">
        <v>151</v>
      </c>
      <c r="D71" s="4912" t="s">
        <v>152</v>
      </c>
      <c r="E71" s="4912" t="s">
        <v>153</v>
      </c>
      <c r="F71" s="4913" t="s">
        <v>154</v>
      </c>
      <c r="G71" s="4913" t="s">
        <v>155</v>
      </c>
      <c r="H71" s="4913" t="s">
        <v>156</v>
      </c>
      <c r="I71" s="4914" t="s">
        <v>157</v>
      </c>
      <c r="J71" s="4915" t="s">
        <v>158</v>
      </c>
      <c r="K71" s="4916" t="s">
        <v>159</v>
      </c>
      <c r="L71" s="4913" t="s">
        <v>160</v>
      </c>
      <c r="M71" s="4913" t="s">
        <v>161</v>
      </c>
      <c r="N71" s="4917" t="s">
        <v>162</v>
      </c>
      <c r="O71" s="4918" t="s">
        <v>122</v>
      </c>
      <c r="P71" s="4919" t="s">
        <v>101</v>
      </c>
      <c r="Q71" s="4887" t="s">
        <v>102</v>
      </c>
      <c r="R71" s="4920" t="s">
        <v>123</v>
      </c>
      <c r="S71" s="4921" t="s">
        <v>124</v>
      </c>
      <c r="T71" s="4922" t="s">
        <v>125</v>
      </c>
      <c r="U71" s="4923" t="s">
        <v>126</v>
      </c>
      <c r="V71" s="4924" t="s">
        <v>127</v>
      </c>
      <c r="W71" s="4925" t="s">
        <v>128</v>
      </c>
      <c r="X71" s="4926" t="s">
        <v>129</v>
      </c>
      <c r="Y71" s="4927" t="s">
        <v>130</v>
      </c>
      <c r="Z71" s="4928" t="s">
        <v>105</v>
      </c>
      <c r="AA71" s="4929" t="s">
        <v>106</v>
      </c>
      <c r="AB71" s="4930" t="s">
        <v>131</v>
      </c>
      <c r="AC71" s="4918" t="s">
        <v>114</v>
      </c>
      <c r="AD71" s="4931" t="s">
        <v>1584</v>
      </c>
      <c r="AE71" s="4911" t="s">
        <v>151</v>
      </c>
      <c r="AF71" s="4912" t="s">
        <v>152</v>
      </c>
      <c r="AG71" s="4912" t="s">
        <v>153</v>
      </c>
      <c r="AH71" s="4913" t="s">
        <v>154</v>
      </c>
      <c r="AI71" s="4913" t="s">
        <v>155</v>
      </c>
      <c r="AJ71" s="4913" t="s">
        <v>156</v>
      </c>
      <c r="AK71" s="4914" t="s">
        <v>157</v>
      </c>
      <c r="AL71" s="4915" t="s">
        <v>158</v>
      </c>
      <c r="AM71" s="4916" t="s">
        <v>159</v>
      </c>
      <c r="AN71" s="4913" t="s">
        <v>160</v>
      </c>
      <c r="AO71" s="4913" t="s">
        <v>161</v>
      </c>
      <c r="AP71" s="4917" t="s">
        <v>162</v>
      </c>
      <c r="AQ71" s="4918" t="s">
        <v>122</v>
      </c>
      <c r="AR71" s="4919" t="s">
        <v>101</v>
      </c>
      <c r="AS71" s="4887" t="s">
        <v>102</v>
      </c>
      <c r="AT71" s="4920" t="s">
        <v>123</v>
      </c>
      <c r="AU71" s="4921" t="s">
        <v>124</v>
      </c>
      <c r="AV71" s="4922" t="s">
        <v>125</v>
      </c>
      <c r="AW71" s="4923" t="s">
        <v>126</v>
      </c>
      <c r="AX71" s="4924" t="s">
        <v>127</v>
      </c>
      <c r="AY71" s="4925" t="s">
        <v>128</v>
      </c>
      <c r="AZ71" s="4926" t="s">
        <v>129</v>
      </c>
      <c r="BA71" s="4927" t="s">
        <v>130</v>
      </c>
      <c r="BB71" s="4928" t="s">
        <v>105</v>
      </c>
      <c r="BC71" s="4929" t="s">
        <v>106</v>
      </c>
      <c r="BD71" s="4930" t="s">
        <v>131</v>
      </c>
      <c r="BE71" s="4918" t="s">
        <v>114</v>
      </c>
      <c r="BF71" s="4931" t="s">
        <v>1584</v>
      </c>
      <c r="BG71" s="3267"/>
      <c r="BH71" s="3267"/>
      <c r="BI71" s="4872"/>
      <c r="BJ71" s="4873"/>
      <c r="BK71" s="4873"/>
      <c r="BL71" s="4873"/>
      <c r="BM71" s="4873"/>
      <c r="BN71" s="4873"/>
      <c r="BO71" s="4873"/>
      <c r="BP71" s="4874"/>
      <c r="BQ71" s="4868"/>
      <c r="BR71" s="4868"/>
      <c r="BS71" s="4875"/>
      <c r="BT71" s="4876"/>
      <c r="BU71" s="4876"/>
      <c r="BV71" s="4876"/>
      <c r="BW71" s="4876"/>
      <c r="BX71" s="4876"/>
      <c r="BY71" s="4876"/>
      <c r="BZ71" s="4876"/>
      <c r="CA71" s="4876"/>
      <c r="CB71" s="4876"/>
      <c r="CC71" s="4876"/>
      <c r="CD71" s="4876"/>
      <c r="CE71" s="4876"/>
      <c r="CF71" s="4876"/>
      <c r="CG71" s="4876"/>
      <c r="CH71" s="4876"/>
      <c r="CI71" s="4876"/>
      <c r="CJ71" s="4876"/>
      <c r="CK71" s="4876"/>
      <c r="CL71" s="4876"/>
      <c r="CM71" s="4876"/>
      <c r="CN71" s="4876"/>
      <c r="CO71" s="4877"/>
      <c r="CP71" s="1960"/>
      <c r="CQ71" s="1960"/>
      <c r="CR71" s="1960"/>
      <c r="CS71" s="1960"/>
      <c r="CT71" s="1960"/>
      <c r="CU71" s="1960"/>
      <c r="CV71" s="1960"/>
      <c r="CW71" s="1960"/>
      <c r="CX71" s="1960"/>
      <c r="CY71" s="1960"/>
      <c r="CZ71" s="1960"/>
      <c r="DA71" s="1960"/>
      <c r="DB71" s="1960"/>
      <c r="DC71" s="1960"/>
      <c r="DD71" s="1960"/>
      <c r="DE71" s="1960"/>
      <c r="DF71" s="1960"/>
      <c r="DG71" s="1960"/>
      <c r="DH71" s="1960"/>
    </row>
    <row r="72" spans="1:112" ht="38.25" customHeight="1" thickBot="1">
      <c r="A72" s="3976"/>
      <c r="B72" s="4697"/>
      <c r="C72" s="5779" t="str">
        <f>"رئيس الدائرة" &amp; "     /   " &amp;D64</f>
        <v>رئيس الدائرة     /   عمرو احمد محمد احمد سليمان</v>
      </c>
      <c r="D72" s="4693"/>
      <c r="E72" s="4693"/>
      <c r="F72" s="4693"/>
      <c r="G72" s="4693"/>
      <c r="H72" s="4693"/>
      <c r="I72" s="4693"/>
      <c r="J72" s="4693"/>
      <c r="K72" s="4693"/>
      <c r="L72" s="4693"/>
      <c r="M72" s="4693"/>
      <c r="N72" s="4693"/>
      <c r="O72" s="4727"/>
      <c r="P72" s="4727"/>
      <c r="Q72" s="4727"/>
      <c r="R72" s="4693"/>
      <c r="S72" s="4693"/>
      <c r="T72" s="4693"/>
      <c r="U72" s="4693"/>
      <c r="V72" s="4693"/>
      <c r="W72" s="4693"/>
      <c r="X72" s="4693"/>
      <c r="Y72" s="4693"/>
      <c r="Z72" s="4727"/>
      <c r="AA72" s="4727"/>
      <c r="AB72" s="4727"/>
      <c r="AC72" s="4693"/>
      <c r="AD72" s="4694"/>
      <c r="AE72" s="5779" t="str">
        <f>"عضو يمين "  &amp; "     /   " &amp;D65</f>
        <v>عضو يمين      /   هند محمد ابراهيم ابوسيف</v>
      </c>
      <c r="AF72" s="4693"/>
      <c r="AG72" s="4693"/>
      <c r="AH72" s="4693"/>
      <c r="AI72" s="4693"/>
      <c r="AJ72" s="4693"/>
      <c r="AK72" s="4693"/>
      <c r="AL72" s="4693"/>
      <c r="AM72" s="4693"/>
      <c r="AN72" s="4693"/>
      <c r="AO72" s="4693"/>
      <c r="AP72" s="4693"/>
      <c r="AQ72" s="4727"/>
      <c r="AR72" s="4727"/>
      <c r="AS72" s="4727"/>
      <c r="AT72" s="4693"/>
      <c r="AU72" s="4693"/>
      <c r="AV72" s="4693"/>
      <c r="AW72" s="4693"/>
      <c r="AX72" s="4693"/>
      <c r="AY72" s="4693"/>
      <c r="AZ72" s="4693"/>
      <c r="BA72" s="4693"/>
      <c r="BB72" s="4727"/>
      <c r="BC72" s="4727"/>
      <c r="BD72" s="4727"/>
      <c r="BE72" s="4693"/>
      <c r="BF72" s="4694"/>
      <c r="BG72" s="3267"/>
      <c r="BH72" s="3267"/>
      <c r="BI72" s="7141" t="s">
        <v>163</v>
      </c>
      <c r="BJ72" s="7144" t="s">
        <v>1480</v>
      </c>
      <c r="BK72" s="7144" t="s">
        <v>196</v>
      </c>
      <c r="BL72" s="7144" t="s">
        <v>1481</v>
      </c>
      <c r="BM72" s="7144" t="s">
        <v>1482</v>
      </c>
      <c r="BN72" s="7144" t="s">
        <v>1168</v>
      </c>
      <c r="BO72" s="7144" t="s">
        <v>206</v>
      </c>
      <c r="BP72" s="7147"/>
      <c r="BQ72" s="4878"/>
      <c r="BR72" s="4878"/>
      <c r="BS72" s="7121" t="s">
        <v>23</v>
      </c>
      <c r="BT72" s="7122"/>
      <c r="BU72" s="7122"/>
      <c r="BV72" s="7122"/>
      <c r="BW72" s="7122"/>
      <c r="BX72" s="7123"/>
      <c r="BY72" s="7121" t="s">
        <v>33</v>
      </c>
      <c r="BZ72" s="7122"/>
      <c r="CA72" s="7122"/>
      <c r="CB72" s="7123"/>
      <c r="CC72" s="7121" t="s">
        <v>184</v>
      </c>
      <c r="CD72" s="7122"/>
      <c r="CE72" s="7122"/>
      <c r="CF72" s="7123"/>
      <c r="CG72" s="7121" t="s">
        <v>185</v>
      </c>
      <c r="CH72" s="7122"/>
      <c r="CI72" s="7122"/>
      <c r="CJ72" s="7123"/>
      <c r="CK72" s="4879"/>
      <c r="CL72" s="7122"/>
      <c r="CM72" s="7122"/>
      <c r="CN72" s="7122"/>
      <c r="CO72" s="7123"/>
      <c r="CP72" s="1960"/>
      <c r="CQ72" s="1960"/>
      <c r="CR72" s="1960"/>
      <c r="CS72" s="1960"/>
      <c r="CT72" s="1960"/>
      <c r="CU72" s="1960"/>
      <c r="CV72" s="1960"/>
      <c r="CW72" s="1960"/>
      <c r="CX72" s="1960"/>
      <c r="CY72" s="1960"/>
      <c r="CZ72" s="1960"/>
      <c r="DA72" s="1960"/>
      <c r="DB72" s="1960"/>
      <c r="DC72" s="1960"/>
      <c r="DD72" s="1960"/>
      <c r="DE72" s="1960"/>
      <c r="DF72" s="1960"/>
      <c r="DG72" s="1960"/>
      <c r="DH72" s="1960"/>
    </row>
    <row r="73" spans="1:112" ht="27.75" customHeight="1" thickBot="1">
      <c r="A73" s="3976"/>
      <c r="B73" s="5789">
        <f>الاعدادات!$D$8</f>
        <v>2024</v>
      </c>
      <c r="C73" s="4698"/>
      <c r="D73" s="4699"/>
      <c r="E73" s="4699"/>
      <c r="F73" s="4700"/>
      <c r="G73" s="4700"/>
      <c r="H73" s="4700"/>
      <c r="I73" s="4701"/>
      <c r="J73" s="3980"/>
      <c r="K73" s="3981"/>
      <c r="L73" s="3981"/>
      <c r="M73" s="3982"/>
      <c r="N73" s="3982"/>
      <c r="O73" s="3983"/>
      <c r="P73" s="4837">
        <f>O73+N73+M73+L73+K73+J73+I73+H73+G73+F73+E73+D73+C73</f>
        <v>0</v>
      </c>
      <c r="Q73" s="3984"/>
      <c r="R73" s="3985"/>
      <c r="S73" s="3986"/>
      <c r="T73" s="3987"/>
      <c r="U73" s="3988"/>
      <c r="V73" s="3989"/>
      <c r="W73" s="3990"/>
      <c r="X73" s="3991"/>
      <c r="Y73" s="3992"/>
      <c r="Z73" s="3993"/>
      <c r="AA73" s="4838">
        <f>Z73+Y73+X73+W73+V73+U73+T73+S73+R73+Q73+P73</f>
        <v>0</v>
      </c>
      <c r="AB73" s="4706"/>
      <c r="AC73" s="4699"/>
      <c r="AD73" s="4707"/>
      <c r="AE73" s="4698"/>
      <c r="AF73" s="4699"/>
      <c r="AG73" s="4699"/>
      <c r="AH73" s="4700"/>
      <c r="AI73" s="4700"/>
      <c r="AJ73" s="4700"/>
      <c r="AK73" s="4701"/>
      <c r="AL73" s="3980"/>
      <c r="AM73" s="3981"/>
      <c r="AN73" s="3981"/>
      <c r="AO73" s="3982"/>
      <c r="AP73" s="3982"/>
      <c r="AQ73" s="3983"/>
      <c r="AR73" s="4837">
        <f>AQ73+AP73+AO73+AN73+AM73+AL73+AK73+AJ73+AI73+AH73+AG73+AF73+AE73</f>
        <v>0</v>
      </c>
      <c r="AS73" s="3984"/>
      <c r="AT73" s="3985"/>
      <c r="AU73" s="3986"/>
      <c r="AV73" s="3987"/>
      <c r="AW73" s="3988"/>
      <c r="AX73" s="3989"/>
      <c r="AY73" s="3990"/>
      <c r="AZ73" s="3991"/>
      <c r="BA73" s="3992"/>
      <c r="BB73" s="3993"/>
      <c r="BC73" s="4838">
        <f>SUM(AR73:BB73)</f>
        <v>0</v>
      </c>
      <c r="BD73" s="4706"/>
      <c r="BE73" s="4699"/>
      <c r="BF73" s="4707"/>
      <c r="BG73" s="3267"/>
      <c r="BH73" s="3267"/>
      <c r="BI73" s="7142"/>
      <c r="BJ73" s="7145"/>
      <c r="BK73" s="7145"/>
      <c r="BL73" s="7145"/>
      <c r="BM73" s="7145"/>
      <c r="BN73" s="7145"/>
      <c r="BO73" s="7145"/>
      <c r="BP73" s="7148"/>
      <c r="BQ73" s="4878"/>
      <c r="BR73" s="4878"/>
      <c r="BS73" s="4880" t="s">
        <v>163</v>
      </c>
      <c r="BT73" s="4881"/>
      <c r="BU73" s="4882" t="s">
        <v>190</v>
      </c>
      <c r="BV73" s="4882" t="s">
        <v>203</v>
      </c>
      <c r="BW73" s="4882" t="s">
        <v>204</v>
      </c>
      <c r="BX73" s="4882" t="s">
        <v>116</v>
      </c>
      <c r="BY73" s="4882" t="s">
        <v>190</v>
      </c>
      <c r="BZ73" s="4882" t="s">
        <v>203</v>
      </c>
      <c r="CA73" s="4882" t="s">
        <v>204</v>
      </c>
      <c r="CB73" s="4882" t="s">
        <v>116</v>
      </c>
      <c r="CC73" s="4882" t="s">
        <v>190</v>
      </c>
      <c r="CD73" s="4882" t="s">
        <v>203</v>
      </c>
      <c r="CE73" s="4882" t="s">
        <v>204</v>
      </c>
      <c r="CF73" s="4882" t="s">
        <v>116</v>
      </c>
      <c r="CG73" s="4882" t="s">
        <v>190</v>
      </c>
      <c r="CH73" s="4882" t="s">
        <v>203</v>
      </c>
      <c r="CI73" s="4882" t="s">
        <v>204</v>
      </c>
      <c r="CJ73" s="4882" t="s">
        <v>116</v>
      </c>
      <c r="CK73" s="4882" t="s">
        <v>205</v>
      </c>
      <c r="CL73" s="4882" t="s">
        <v>190</v>
      </c>
      <c r="CM73" s="4882" t="s">
        <v>203</v>
      </c>
      <c r="CN73" s="4882" t="s">
        <v>204</v>
      </c>
      <c r="CO73" s="4882" t="s">
        <v>116</v>
      </c>
      <c r="CP73" s="1960"/>
      <c r="CQ73" s="1960"/>
      <c r="CR73" s="1960"/>
      <c r="CS73" s="1960"/>
      <c r="CT73" s="1960"/>
      <c r="CU73" s="1960"/>
      <c r="CV73" s="1960"/>
      <c r="CW73" s="1960"/>
      <c r="CX73" s="1960"/>
      <c r="CY73" s="1960"/>
      <c r="CZ73" s="1960"/>
      <c r="DA73" s="1960"/>
      <c r="DB73" s="1960"/>
      <c r="DC73" s="1960"/>
      <c r="DD73" s="1960"/>
      <c r="DE73" s="1960"/>
      <c r="DF73" s="1960"/>
      <c r="DG73" s="1960"/>
      <c r="DH73" s="1960"/>
    </row>
    <row r="74" spans="1:112" ht="24" thickBot="1">
      <c r="A74" s="3976"/>
      <c r="B74" s="5789">
        <f>الاعدادات!$D$9</f>
        <v>2025</v>
      </c>
      <c r="C74" s="4698"/>
      <c r="D74" s="4699"/>
      <c r="E74" s="4699"/>
      <c r="F74" s="4700"/>
      <c r="G74" s="4700"/>
      <c r="H74" s="4700"/>
      <c r="I74" s="4701"/>
      <c r="J74" s="3980"/>
      <c r="K74" s="3981"/>
      <c r="L74" s="3981"/>
      <c r="M74" s="3982"/>
      <c r="N74" s="3982"/>
      <c r="O74" s="3983"/>
      <c r="P74" s="4837">
        <f>O74+N74+M74+L74+K74+J74+I74+H74+G74+F74+E74+D74+C74</f>
        <v>0</v>
      </c>
      <c r="Q74" s="3984"/>
      <c r="R74" s="3985"/>
      <c r="S74" s="3986"/>
      <c r="T74" s="3987"/>
      <c r="U74" s="3988"/>
      <c r="V74" s="3989"/>
      <c r="W74" s="3990"/>
      <c r="X74" s="3991"/>
      <c r="Y74" s="3992"/>
      <c r="Z74" s="3993"/>
      <c r="AA74" s="4838">
        <f>Z74+Y74+X74+W74+V74+U74+T74+S74+R74+Q74+P74</f>
        <v>0</v>
      </c>
      <c r="AB74" s="4706"/>
      <c r="AC74" s="4699"/>
      <c r="AD74" s="4707"/>
      <c r="AE74" s="4698"/>
      <c r="AF74" s="4699"/>
      <c r="AG74" s="4699"/>
      <c r="AH74" s="4700"/>
      <c r="AI74" s="4700"/>
      <c r="AJ74" s="4700"/>
      <c r="AK74" s="4701"/>
      <c r="AL74" s="3980"/>
      <c r="AM74" s="3981"/>
      <c r="AN74" s="3981"/>
      <c r="AO74" s="3982"/>
      <c r="AP74" s="3982"/>
      <c r="AQ74" s="3983"/>
      <c r="AR74" s="4837">
        <f>AQ74+AP74+AO74+AN74+AM74+AL74+AK74+AJ74+AI74+AH74+AG74+AF74+AE74</f>
        <v>0</v>
      </c>
      <c r="AS74" s="3984"/>
      <c r="AT74" s="3985"/>
      <c r="AU74" s="3986"/>
      <c r="AV74" s="3987"/>
      <c r="AW74" s="3988"/>
      <c r="AX74" s="3989"/>
      <c r="AY74" s="3990"/>
      <c r="AZ74" s="3991"/>
      <c r="BA74" s="3992"/>
      <c r="BB74" s="3993"/>
      <c r="BC74" s="4838">
        <f>SUM(AR74:BB74)</f>
        <v>0</v>
      </c>
      <c r="BD74" s="4706"/>
      <c r="BE74" s="4699"/>
      <c r="BF74" s="4707"/>
      <c r="BG74" s="3267"/>
      <c r="BH74" s="3267"/>
      <c r="BI74" s="7143"/>
      <c r="BJ74" s="7146"/>
      <c r="BK74" s="7146"/>
      <c r="BL74" s="7146"/>
      <c r="BM74" s="7146"/>
      <c r="BN74" s="7146"/>
      <c r="BO74" s="7146"/>
      <c r="BP74" s="7149"/>
      <c r="BQ74" s="4878"/>
      <c r="BR74" s="4878"/>
      <c r="BS74" s="5766">
        <f>الاعدادات!$D$8</f>
        <v>2024</v>
      </c>
      <c r="BT74" s="4807"/>
      <c r="BU74" s="850">
        <f t="shared" ref="BU74:BV76" si="58">P73</f>
        <v>0</v>
      </c>
      <c r="BV74" s="5828">
        <f t="shared" si="58"/>
        <v>0</v>
      </c>
      <c r="BW74" s="5828">
        <f>R73+S73+T73+U73+V73</f>
        <v>0</v>
      </c>
      <c r="BX74" s="5829">
        <f>W73+X73+Y73+Z73</f>
        <v>0</v>
      </c>
      <c r="BY74" s="5830">
        <f t="shared" ref="BY74:BZ76" si="59">AR73</f>
        <v>0</v>
      </c>
      <c r="BZ74" s="5828">
        <f t="shared" si="59"/>
        <v>0</v>
      </c>
      <c r="CA74" s="5828">
        <f>AT73+AU73+AV73+AW73+AX73</f>
        <v>0</v>
      </c>
      <c r="CB74" s="5829">
        <f>AY73+AZ73+BA73+BB73</f>
        <v>0</v>
      </c>
      <c r="CC74" s="5830">
        <f t="shared" ref="CC74:CD76" si="60">P78</f>
        <v>0</v>
      </c>
      <c r="CD74" s="5828">
        <f t="shared" si="60"/>
        <v>0</v>
      </c>
      <c r="CE74" s="5828">
        <f>R78+S78+T78+U78+V78</f>
        <v>0</v>
      </c>
      <c r="CF74" s="5829">
        <f>W78+X78+Y78+Z78</f>
        <v>0</v>
      </c>
      <c r="CG74" s="5830">
        <f t="shared" ref="CG74:CH76" si="61">AR78</f>
        <v>0</v>
      </c>
      <c r="CH74" s="5828">
        <f t="shared" si="61"/>
        <v>0</v>
      </c>
      <c r="CI74" s="5828">
        <f>AT78+AU78+AV78+AW78+AX78</f>
        <v>0</v>
      </c>
      <c r="CJ74" s="5831">
        <f>AY78+AZ78+BA78+BB78</f>
        <v>0</v>
      </c>
      <c r="CK74" s="3284"/>
      <c r="CL74" s="3285"/>
      <c r="CM74" s="3286"/>
      <c r="CN74" s="3286"/>
      <c r="CO74" s="3287"/>
      <c r="CP74" s="1960"/>
      <c r="CQ74" s="1960"/>
      <c r="CR74" s="1960"/>
      <c r="CS74" s="1960"/>
      <c r="CT74" s="1960"/>
      <c r="CU74" s="1960"/>
      <c r="CV74" s="1960"/>
      <c r="CW74" s="1960"/>
      <c r="CX74" s="1960"/>
      <c r="CY74" s="1960"/>
      <c r="CZ74" s="1960"/>
      <c r="DA74" s="1960"/>
      <c r="DB74" s="1960"/>
      <c r="DC74" s="1960"/>
      <c r="DD74" s="1960"/>
      <c r="DE74" s="1960"/>
      <c r="DF74" s="1960"/>
      <c r="DG74" s="1960"/>
      <c r="DH74" s="1960"/>
    </row>
    <row r="75" spans="1:112" ht="24" thickBot="1">
      <c r="A75" s="3976"/>
      <c r="B75" s="5790">
        <f>الاعدادات!$D$10</f>
        <v>2026</v>
      </c>
      <c r="C75" s="4702"/>
      <c r="D75" s="4703"/>
      <c r="E75" s="4703"/>
      <c r="F75" s="4704"/>
      <c r="G75" s="4704"/>
      <c r="H75" s="4704"/>
      <c r="I75" s="4705"/>
      <c r="J75" s="3994"/>
      <c r="K75" s="3995"/>
      <c r="L75" s="3995"/>
      <c r="M75" s="3996"/>
      <c r="N75" s="3996"/>
      <c r="O75" s="3997"/>
      <c r="P75" s="5791">
        <f>O75+N75+M75+L75+K75+J75+I75+H75+G75+F75+E75+D75+C75</f>
        <v>0</v>
      </c>
      <c r="Q75" s="3998"/>
      <c r="R75" s="3999"/>
      <c r="S75" s="4000"/>
      <c r="T75" s="4001"/>
      <c r="U75" s="4002"/>
      <c r="V75" s="4003"/>
      <c r="W75" s="4004"/>
      <c r="X75" s="4005"/>
      <c r="Y75" s="4006"/>
      <c r="Z75" s="4007"/>
      <c r="AA75" s="5792">
        <f>Z75+Y75+X75+W75+V75+U75+T75+S75+R75+Q75+P75</f>
        <v>0</v>
      </c>
      <c r="AB75" s="4708"/>
      <c r="AC75" s="4703"/>
      <c r="AD75" s="4709"/>
      <c r="AE75" s="4702"/>
      <c r="AF75" s="4703"/>
      <c r="AG75" s="4703"/>
      <c r="AH75" s="4704"/>
      <c r="AI75" s="4704"/>
      <c r="AJ75" s="4704"/>
      <c r="AK75" s="4705"/>
      <c r="AL75" s="3994"/>
      <c r="AM75" s="3995"/>
      <c r="AN75" s="3995"/>
      <c r="AO75" s="3996"/>
      <c r="AP75" s="3996"/>
      <c r="AQ75" s="3997"/>
      <c r="AR75" s="5791">
        <f>AQ75+AP75+AO75+AN75+AM75+AL75+AK75+AJ75+AI75+AH75+AG75+AF75+AE75</f>
        <v>0</v>
      </c>
      <c r="AS75" s="3998"/>
      <c r="AT75" s="3999"/>
      <c r="AU75" s="4000"/>
      <c r="AV75" s="4001"/>
      <c r="AW75" s="4002"/>
      <c r="AX75" s="4003"/>
      <c r="AY75" s="4004"/>
      <c r="AZ75" s="4005"/>
      <c r="BA75" s="4006"/>
      <c r="BB75" s="4007"/>
      <c r="BC75" s="5792">
        <f>SUM(AR75:BB75)</f>
        <v>0</v>
      </c>
      <c r="BD75" s="4708"/>
      <c r="BE75" s="4703"/>
      <c r="BF75" s="4709"/>
      <c r="BG75" s="3267"/>
      <c r="BH75" s="3267"/>
      <c r="BI75" s="5793">
        <f>الاعدادات!$D$9</f>
        <v>2025</v>
      </c>
      <c r="BJ75" s="5794">
        <f>AY65</f>
        <v>0</v>
      </c>
      <c r="BK75" s="5795">
        <f>AZ65+AX65+AW65+AO65+AI65</f>
        <v>0</v>
      </c>
      <c r="BL75" s="4713"/>
      <c r="BM75" s="3300"/>
      <c r="BN75" s="5796">
        <f>AV65</f>
        <v>0</v>
      </c>
      <c r="BO75" s="5797">
        <f>BN75+BM75+BL75+BK75+BJ75</f>
        <v>0</v>
      </c>
      <c r="BP75" s="4714"/>
      <c r="BQ75" s="4810"/>
      <c r="BR75" s="4810"/>
      <c r="BS75" s="5766">
        <f>الاعدادات!$D$9</f>
        <v>2025</v>
      </c>
      <c r="BT75" s="4807"/>
      <c r="BU75" s="850">
        <f t="shared" si="58"/>
        <v>0</v>
      </c>
      <c r="BV75" s="5828">
        <f t="shared" si="58"/>
        <v>0</v>
      </c>
      <c r="BW75" s="5828">
        <f>R74+S74+T74+U74+V74</f>
        <v>0</v>
      </c>
      <c r="BX75" s="5829">
        <f>W74+X74+Y74+Z74</f>
        <v>0</v>
      </c>
      <c r="BY75" s="5830">
        <f t="shared" si="59"/>
        <v>0</v>
      </c>
      <c r="BZ75" s="5828">
        <f t="shared" si="59"/>
        <v>0</v>
      </c>
      <c r="CA75" s="5828">
        <f>AT74+AU74+AV74+AW74+AX74</f>
        <v>0</v>
      </c>
      <c r="CB75" s="5829">
        <f>AY74+AZ74+BA74+BB74</f>
        <v>0</v>
      </c>
      <c r="CC75" s="5830">
        <f t="shared" si="60"/>
        <v>0</v>
      </c>
      <c r="CD75" s="5828">
        <f t="shared" si="60"/>
        <v>0</v>
      </c>
      <c r="CE75" s="5828">
        <f>R79+S79+T79+U79+V79</f>
        <v>0</v>
      </c>
      <c r="CF75" s="5829">
        <f>W79+X79+Y79+Z79</f>
        <v>0</v>
      </c>
      <c r="CG75" s="5830">
        <f t="shared" si="61"/>
        <v>0</v>
      </c>
      <c r="CH75" s="5828">
        <f t="shared" si="61"/>
        <v>0</v>
      </c>
      <c r="CI75" s="5828">
        <f>AT79+AU79+AV79+AW79+AX79</f>
        <v>0</v>
      </c>
      <c r="CJ75" s="5831">
        <f>AY79+AZ79+BA79+BB79</f>
        <v>0</v>
      </c>
      <c r="CK75" s="3284"/>
      <c r="CL75" s="3285"/>
      <c r="CM75" s="3286"/>
      <c r="CN75" s="3286"/>
      <c r="CO75" s="3287"/>
      <c r="CP75" s="1960"/>
      <c r="CQ75" s="1960"/>
      <c r="CR75" s="1960"/>
      <c r="CS75" s="1960"/>
      <c r="CT75" s="1960"/>
      <c r="CU75" s="1960"/>
      <c r="CV75" s="1960"/>
      <c r="CW75" s="1960"/>
      <c r="CX75" s="1960"/>
      <c r="CY75" s="1960"/>
      <c r="CZ75" s="1960"/>
      <c r="DA75" s="1960"/>
      <c r="DB75" s="1960"/>
      <c r="DC75" s="1960"/>
      <c r="DD75" s="1960"/>
      <c r="DE75" s="1960"/>
      <c r="DF75" s="1960"/>
      <c r="DG75" s="1960"/>
      <c r="DH75" s="1960"/>
    </row>
    <row r="76" spans="1:112" ht="24" thickBot="1">
      <c r="A76" s="3976"/>
      <c r="B76" s="4690" t="s">
        <v>181</v>
      </c>
      <c r="C76" s="5818">
        <f>SUM(C73:C75)</f>
        <v>0</v>
      </c>
      <c r="D76" s="5799">
        <f t="shared" ref="D76:BF76" si="62">SUM(D73:D75)</f>
        <v>0</v>
      </c>
      <c r="E76" s="5799">
        <f t="shared" si="62"/>
        <v>0</v>
      </c>
      <c r="F76" s="5800">
        <f t="shared" si="62"/>
        <v>0</v>
      </c>
      <c r="G76" s="5800">
        <f t="shared" si="62"/>
        <v>0</v>
      </c>
      <c r="H76" s="5800">
        <f t="shared" si="62"/>
        <v>0</v>
      </c>
      <c r="I76" s="5801">
        <f t="shared" si="62"/>
        <v>0</v>
      </c>
      <c r="J76" s="5802">
        <f t="shared" si="62"/>
        <v>0</v>
      </c>
      <c r="K76" s="5803">
        <f t="shared" si="62"/>
        <v>0</v>
      </c>
      <c r="L76" s="5803">
        <f t="shared" si="62"/>
        <v>0</v>
      </c>
      <c r="M76" s="5804">
        <f t="shared" si="62"/>
        <v>0</v>
      </c>
      <c r="N76" s="5804">
        <f t="shared" si="62"/>
        <v>0</v>
      </c>
      <c r="O76" s="5805">
        <f t="shared" si="62"/>
        <v>0</v>
      </c>
      <c r="P76" s="5791">
        <f t="shared" si="62"/>
        <v>0</v>
      </c>
      <c r="Q76" s="5806">
        <f t="shared" si="62"/>
        <v>0</v>
      </c>
      <c r="R76" s="5807">
        <f t="shared" si="62"/>
        <v>0</v>
      </c>
      <c r="S76" s="5808">
        <f t="shared" si="62"/>
        <v>0</v>
      </c>
      <c r="T76" s="5809">
        <f t="shared" si="62"/>
        <v>0</v>
      </c>
      <c r="U76" s="5810">
        <f t="shared" si="62"/>
        <v>0</v>
      </c>
      <c r="V76" s="5811">
        <f t="shared" si="62"/>
        <v>0</v>
      </c>
      <c r="W76" s="5812">
        <f t="shared" si="62"/>
        <v>0</v>
      </c>
      <c r="X76" s="5813">
        <f t="shared" si="62"/>
        <v>0</v>
      </c>
      <c r="Y76" s="5814">
        <f t="shared" si="62"/>
        <v>0</v>
      </c>
      <c r="Z76" s="5815">
        <f t="shared" si="62"/>
        <v>0</v>
      </c>
      <c r="AA76" s="5792">
        <f t="shared" si="62"/>
        <v>0</v>
      </c>
      <c r="AB76" s="5816">
        <f t="shared" si="62"/>
        <v>0</v>
      </c>
      <c r="AC76" s="5799">
        <f t="shared" si="62"/>
        <v>0</v>
      </c>
      <c r="AD76" s="5817">
        <f t="shared" si="62"/>
        <v>0</v>
      </c>
      <c r="AE76" s="5818">
        <f t="shared" si="62"/>
        <v>0</v>
      </c>
      <c r="AF76" s="5799">
        <f t="shared" si="62"/>
        <v>0</v>
      </c>
      <c r="AG76" s="5799">
        <f t="shared" si="62"/>
        <v>0</v>
      </c>
      <c r="AH76" s="5800">
        <f t="shared" si="62"/>
        <v>0</v>
      </c>
      <c r="AI76" s="5800">
        <f t="shared" si="62"/>
        <v>0</v>
      </c>
      <c r="AJ76" s="5800">
        <f t="shared" si="62"/>
        <v>0</v>
      </c>
      <c r="AK76" s="5801">
        <f t="shared" si="62"/>
        <v>0</v>
      </c>
      <c r="AL76" s="5802">
        <f t="shared" si="62"/>
        <v>0</v>
      </c>
      <c r="AM76" s="5803">
        <f t="shared" si="62"/>
        <v>0</v>
      </c>
      <c r="AN76" s="5803">
        <f t="shared" si="62"/>
        <v>0</v>
      </c>
      <c r="AO76" s="5804">
        <f t="shared" si="62"/>
        <v>0</v>
      </c>
      <c r="AP76" s="5804">
        <f t="shared" si="62"/>
        <v>0</v>
      </c>
      <c r="AQ76" s="5805">
        <f t="shared" si="62"/>
        <v>0</v>
      </c>
      <c r="AR76" s="5791">
        <f t="shared" si="62"/>
        <v>0</v>
      </c>
      <c r="AS76" s="5806">
        <f t="shared" si="62"/>
        <v>0</v>
      </c>
      <c r="AT76" s="5807">
        <f t="shared" si="62"/>
        <v>0</v>
      </c>
      <c r="AU76" s="5808">
        <f t="shared" si="62"/>
        <v>0</v>
      </c>
      <c r="AV76" s="5809">
        <f t="shared" si="62"/>
        <v>0</v>
      </c>
      <c r="AW76" s="5810">
        <f t="shared" si="62"/>
        <v>0</v>
      </c>
      <c r="AX76" s="5811">
        <f t="shared" si="62"/>
        <v>0</v>
      </c>
      <c r="AY76" s="5812">
        <f t="shared" si="62"/>
        <v>0</v>
      </c>
      <c r="AZ76" s="5813">
        <f t="shared" si="62"/>
        <v>0</v>
      </c>
      <c r="BA76" s="5814">
        <f t="shared" si="62"/>
        <v>0</v>
      </c>
      <c r="BB76" s="5815">
        <f t="shared" si="62"/>
        <v>0</v>
      </c>
      <c r="BC76" s="5792">
        <f t="shared" si="62"/>
        <v>0</v>
      </c>
      <c r="BD76" s="5816">
        <f t="shared" si="62"/>
        <v>0</v>
      </c>
      <c r="BE76" s="5799">
        <f t="shared" si="62"/>
        <v>0</v>
      </c>
      <c r="BF76" s="5817">
        <f t="shared" si="62"/>
        <v>0</v>
      </c>
      <c r="BG76" s="3267"/>
      <c r="BH76" s="3267"/>
      <c r="BI76" s="5793">
        <f>الاعدادات!$D$10</f>
        <v>2026</v>
      </c>
      <c r="BJ76" s="5794">
        <f>AY66</f>
        <v>0</v>
      </c>
      <c r="BK76" s="5795">
        <f>AZ66+AX66+AW66+AO66+AI66</f>
        <v>0</v>
      </c>
      <c r="BL76" s="4715"/>
      <c r="BM76" s="4716"/>
      <c r="BN76" s="5796">
        <f>AV66</f>
        <v>0</v>
      </c>
      <c r="BO76" s="5798">
        <f>BN76+BM76+BL76+BK76+BJ76</f>
        <v>0</v>
      </c>
      <c r="BP76" s="4717"/>
      <c r="BQ76" s="4810"/>
      <c r="BR76" s="4810"/>
      <c r="BS76" s="5766">
        <f>الاعدادات!$D$10</f>
        <v>2026</v>
      </c>
      <c r="BT76" s="4811"/>
      <c r="BU76" s="5776">
        <f t="shared" si="58"/>
        <v>0</v>
      </c>
      <c r="BV76" s="5785">
        <f t="shared" si="58"/>
        <v>0</v>
      </c>
      <c r="BW76" s="5785">
        <f>R75+S75+T75+U75+V75</f>
        <v>0</v>
      </c>
      <c r="BX76" s="5786">
        <f>W75+X75+Y75+Z75</f>
        <v>0</v>
      </c>
      <c r="BY76" s="5787">
        <f t="shared" si="59"/>
        <v>0</v>
      </c>
      <c r="BZ76" s="5785">
        <f t="shared" si="59"/>
        <v>0</v>
      </c>
      <c r="CA76" s="5785">
        <f>AT75+AU75+AV75+AW75+AX75</f>
        <v>0</v>
      </c>
      <c r="CB76" s="5786">
        <f>AY75+AZ75+BA75+BB75</f>
        <v>0</v>
      </c>
      <c r="CC76" s="5787">
        <f t="shared" si="60"/>
        <v>0</v>
      </c>
      <c r="CD76" s="5785">
        <f t="shared" si="60"/>
        <v>0</v>
      </c>
      <c r="CE76" s="5785">
        <f>R80+S80+T80+U80+V80</f>
        <v>0</v>
      </c>
      <c r="CF76" s="5786">
        <f>W80+X80+Y80+Z80</f>
        <v>0</v>
      </c>
      <c r="CG76" s="5787">
        <f t="shared" si="61"/>
        <v>0</v>
      </c>
      <c r="CH76" s="5785">
        <f t="shared" si="61"/>
        <v>0</v>
      </c>
      <c r="CI76" s="5785">
        <f>AT80+AU80+AV80+AW80+AX80</f>
        <v>0</v>
      </c>
      <c r="CJ76" s="5788">
        <f>AY80+AZ80+BA80+BB80</f>
        <v>0</v>
      </c>
      <c r="CK76" s="3289"/>
      <c r="CL76" s="3290"/>
      <c r="CM76" s="3291"/>
      <c r="CN76" s="3291"/>
      <c r="CO76" s="3292"/>
      <c r="CP76" s="1960"/>
      <c r="CQ76" s="1960"/>
      <c r="CR76" s="1960"/>
      <c r="CS76" s="1960"/>
      <c r="CT76" s="1960"/>
      <c r="CU76" s="1960"/>
      <c r="CV76" s="1960"/>
      <c r="CW76" s="1960"/>
      <c r="CX76" s="1960"/>
      <c r="CY76" s="1960"/>
      <c r="CZ76" s="1960"/>
      <c r="DA76" s="1960"/>
      <c r="DB76" s="1960"/>
      <c r="DC76" s="1960"/>
      <c r="DD76" s="1960"/>
      <c r="DE76" s="1960"/>
      <c r="DF76" s="1960"/>
      <c r="DG76" s="1960"/>
      <c r="DH76" s="1960"/>
    </row>
    <row r="77" spans="1:112" ht="39" customHeight="1" thickBot="1">
      <c r="A77" s="3976"/>
      <c r="B77" s="4691"/>
      <c r="C77" s="5779" t="str">
        <f>"عضو يسار "  &amp; "     /   " &amp;D66</f>
        <v>عضو يسار      /   علاء الدين عصام عبد العزيز علي</v>
      </c>
      <c r="D77" s="4693"/>
      <c r="E77" s="4693"/>
      <c r="F77" s="4693"/>
      <c r="G77" s="4693"/>
      <c r="H77" s="4693"/>
      <c r="I77" s="4693"/>
      <c r="J77" s="4693"/>
      <c r="K77" s="4693"/>
      <c r="L77" s="4693"/>
      <c r="M77" s="4693"/>
      <c r="N77" s="4693"/>
      <c r="O77" s="4727"/>
      <c r="P77" s="4727"/>
      <c r="Q77" s="4727"/>
      <c r="R77" s="4693"/>
      <c r="S77" s="4693"/>
      <c r="T77" s="4693"/>
      <c r="U77" s="4693"/>
      <c r="V77" s="4693"/>
      <c r="W77" s="4693"/>
      <c r="X77" s="4693"/>
      <c r="Y77" s="4693"/>
      <c r="Z77" s="4727"/>
      <c r="AA77" s="4727"/>
      <c r="AB77" s="4727"/>
      <c r="AC77" s="4693"/>
      <c r="AD77" s="4694"/>
      <c r="AE77" s="5779" t="str">
        <f>"عضو يسار اليسار "  &amp; "     /   " &amp;D67</f>
        <v xml:space="preserve">عضو يسار اليسار      /   </v>
      </c>
      <c r="AF77" s="4693"/>
      <c r="AG77" s="4693"/>
      <c r="AH77" s="4693"/>
      <c r="AI77" s="4693"/>
      <c r="AJ77" s="4693"/>
      <c r="AK77" s="4693"/>
      <c r="AL77" s="4693"/>
      <c r="AM77" s="4693"/>
      <c r="AN77" s="4693"/>
      <c r="AO77" s="4693"/>
      <c r="AP77" s="4693"/>
      <c r="AQ77" s="4727"/>
      <c r="AR77" s="4727"/>
      <c r="AS77" s="4727"/>
      <c r="AT77" s="4693"/>
      <c r="AU77" s="4693"/>
      <c r="AV77" s="4693"/>
      <c r="AW77" s="4693"/>
      <c r="AX77" s="4693"/>
      <c r="AY77" s="4693"/>
      <c r="AZ77" s="4693"/>
      <c r="BA77" s="4693"/>
      <c r="BB77" s="4727"/>
      <c r="BC77" s="4727"/>
      <c r="BD77" s="4727"/>
      <c r="BE77" s="4693"/>
      <c r="BF77" s="4694"/>
      <c r="BG77" s="3267"/>
      <c r="BH77" s="3267"/>
      <c r="BI77" s="3296" t="s">
        <v>181</v>
      </c>
      <c r="BJ77" s="5819">
        <f t="shared" ref="BJ77:BO77" si="63">SUM(BJ75:BJ76)</f>
        <v>0</v>
      </c>
      <c r="BK77" s="5819">
        <f t="shared" si="63"/>
        <v>0</v>
      </c>
      <c r="BL77" s="5819">
        <f t="shared" si="63"/>
        <v>0</v>
      </c>
      <c r="BM77" s="5819">
        <f t="shared" si="63"/>
        <v>0</v>
      </c>
      <c r="BN77" s="5819">
        <f t="shared" si="63"/>
        <v>0</v>
      </c>
      <c r="BO77" s="5819">
        <f t="shared" si="63"/>
        <v>0</v>
      </c>
      <c r="BP77" s="4718"/>
      <c r="BQ77" s="4812"/>
      <c r="BR77" s="4812"/>
      <c r="BS77" s="4719" t="s">
        <v>106</v>
      </c>
      <c r="BT77" s="4719"/>
      <c r="BU77" s="5820">
        <f>SUM(BU74:BU76)</f>
        <v>0</v>
      </c>
      <c r="BV77" s="5820">
        <f t="shared" ref="BV77:CO77" si="64">SUM(BV74:BV76)</f>
        <v>0</v>
      </c>
      <c r="BW77" s="5820">
        <f t="shared" si="64"/>
        <v>0</v>
      </c>
      <c r="BX77" s="5820">
        <f t="shared" si="64"/>
        <v>0</v>
      </c>
      <c r="BY77" s="5820">
        <f t="shared" si="64"/>
        <v>0</v>
      </c>
      <c r="BZ77" s="5820">
        <f t="shared" si="64"/>
        <v>0</v>
      </c>
      <c r="CA77" s="5820">
        <f t="shared" si="64"/>
        <v>0</v>
      </c>
      <c r="CB77" s="5820">
        <f t="shared" si="64"/>
        <v>0</v>
      </c>
      <c r="CC77" s="5820">
        <f t="shared" si="64"/>
        <v>0</v>
      </c>
      <c r="CD77" s="5820">
        <f t="shared" si="64"/>
        <v>0</v>
      </c>
      <c r="CE77" s="5820">
        <f t="shared" si="64"/>
        <v>0</v>
      </c>
      <c r="CF77" s="5820">
        <f t="shared" si="64"/>
        <v>0</v>
      </c>
      <c r="CG77" s="5820">
        <f t="shared" si="64"/>
        <v>0</v>
      </c>
      <c r="CH77" s="5820">
        <f t="shared" si="64"/>
        <v>0</v>
      </c>
      <c r="CI77" s="5820">
        <f t="shared" si="64"/>
        <v>0</v>
      </c>
      <c r="CJ77" s="5820">
        <f t="shared" si="64"/>
        <v>0</v>
      </c>
      <c r="CK77" s="5820">
        <f t="shared" si="64"/>
        <v>0</v>
      </c>
      <c r="CL77" s="5820">
        <f t="shared" si="64"/>
        <v>0</v>
      </c>
      <c r="CM77" s="5820">
        <f t="shared" si="64"/>
        <v>0</v>
      </c>
      <c r="CN77" s="5820">
        <f t="shared" si="64"/>
        <v>0</v>
      </c>
      <c r="CO77" s="5820">
        <f t="shared" si="64"/>
        <v>0</v>
      </c>
      <c r="CP77" s="1960"/>
      <c r="CQ77" s="1960"/>
      <c r="CR77" s="1960"/>
      <c r="CS77" s="1960"/>
      <c r="CT77" s="1960"/>
      <c r="CU77" s="1960"/>
      <c r="CV77" s="1960"/>
      <c r="CW77" s="1960"/>
      <c r="CX77" s="1960"/>
      <c r="CY77" s="1960"/>
      <c r="CZ77" s="1960"/>
      <c r="DA77" s="1960"/>
      <c r="DB77" s="1960"/>
      <c r="DC77" s="1960"/>
      <c r="DD77" s="1960"/>
      <c r="DE77" s="1960"/>
      <c r="DF77" s="1960"/>
      <c r="DG77" s="1960"/>
      <c r="DH77" s="1960"/>
    </row>
    <row r="78" spans="1:112" ht="24.75" customHeight="1">
      <c r="A78" s="3976"/>
      <c r="B78" s="5821">
        <f>الاعدادات!$D$8</f>
        <v>2024</v>
      </c>
      <c r="C78" s="4698"/>
      <c r="D78" s="4699"/>
      <c r="E78" s="4699"/>
      <c r="F78" s="4700"/>
      <c r="G78" s="4700"/>
      <c r="H78" s="4700"/>
      <c r="I78" s="4701"/>
      <c r="J78" s="3980"/>
      <c r="K78" s="3981"/>
      <c r="L78" s="3981"/>
      <c r="M78" s="3982"/>
      <c r="N78" s="3982"/>
      <c r="O78" s="3983"/>
      <c r="P78" s="4837">
        <f>O78+N78+M78+L78+K78+J78+I78+H78+G78+F78+E78+D78+C78</f>
        <v>0</v>
      </c>
      <c r="Q78" s="4008"/>
      <c r="R78" s="3985"/>
      <c r="S78" s="3986"/>
      <c r="T78" s="3987"/>
      <c r="U78" s="3988"/>
      <c r="V78" s="4009"/>
      <c r="W78" s="4010"/>
      <c r="X78" s="4011"/>
      <c r="Y78" s="4012"/>
      <c r="Z78" s="4013"/>
      <c r="AA78" s="4838">
        <f>Z78+Y78+X78+W78+V78+U78+T78+S78+R78+Q78+P78</f>
        <v>0</v>
      </c>
      <c r="AB78" s="4706"/>
      <c r="AC78" s="4699"/>
      <c r="AD78" s="4707"/>
      <c r="AE78" s="4698"/>
      <c r="AF78" s="4699"/>
      <c r="AG78" s="4699"/>
      <c r="AH78" s="4700"/>
      <c r="AI78" s="4700"/>
      <c r="AJ78" s="4700"/>
      <c r="AK78" s="4701"/>
      <c r="AL78" s="3980"/>
      <c r="AM78" s="3981"/>
      <c r="AN78" s="3981"/>
      <c r="AO78" s="3982"/>
      <c r="AP78" s="3982"/>
      <c r="AQ78" s="3983"/>
      <c r="AR78" s="4837">
        <f>AQ78+AP78+AO78+AN78+AM78+AL78+AK78+AJ78+AI78+AH78+AG78+AF78+AE78</f>
        <v>0</v>
      </c>
      <c r="AS78" s="4008"/>
      <c r="AT78" s="3985"/>
      <c r="AU78" s="3986"/>
      <c r="AV78" s="3987"/>
      <c r="AW78" s="3988"/>
      <c r="AX78" s="4009"/>
      <c r="AY78" s="4010"/>
      <c r="AZ78" s="4011"/>
      <c r="BA78" s="4012"/>
      <c r="BB78" s="4013"/>
      <c r="BC78" s="4838">
        <f>SUM(AR78:BB78)</f>
        <v>0</v>
      </c>
      <c r="BD78" s="4706"/>
      <c r="BE78" s="4699"/>
      <c r="BF78" s="4707"/>
      <c r="BG78" s="3267"/>
      <c r="BH78" s="3267"/>
      <c r="BI78" s="3283"/>
      <c r="BJ78" s="5574"/>
      <c r="BK78" s="5574"/>
      <c r="BL78" s="5574"/>
      <c r="BM78" s="5574"/>
      <c r="BN78" s="5574"/>
      <c r="BO78" s="5574"/>
      <c r="BP78" s="3298"/>
      <c r="BQ78" s="4812"/>
      <c r="BR78" s="4812"/>
      <c r="BS78" s="3299"/>
      <c r="BT78" s="3299"/>
      <c r="BU78" s="5575"/>
      <c r="BV78" s="5575"/>
      <c r="BW78" s="5575"/>
      <c r="BX78" s="5575"/>
      <c r="BY78" s="5575"/>
      <c r="BZ78" s="5575"/>
      <c r="CA78" s="5575"/>
      <c r="CB78" s="5575"/>
      <c r="CC78" s="5575"/>
      <c r="CD78" s="5575"/>
      <c r="CE78" s="5575"/>
      <c r="CF78" s="5575"/>
      <c r="CG78" s="5575"/>
      <c r="CH78" s="5575"/>
      <c r="CI78" s="5575"/>
      <c r="CJ78" s="5575"/>
      <c r="CK78" s="3299"/>
      <c r="CL78" s="5575"/>
      <c r="CM78" s="5575"/>
      <c r="CN78" s="5575"/>
      <c r="CO78" s="5575"/>
      <c r="CP78" s="1960"/>
      <c r="CQ78" s="1960"/>
      <c r="CR78" s="1960"/>
      <c r="CS78" s="1960"/>
      <c r="CT78" s="1960"/>
      <c r="CU78" s="1960"/>
      <c r="CV78" s="1960"/>
      <c r="CW78" s="1960"/>
      <c r="CX78" s="1960"/>
      <c r="CY78" s="1960"/>
      <c r="CZ78" s="1960"/>
      <c r="DA78" s="1960"/>
      <c r="DB78" s="1960"/>
      <c r="DC78" s="1960"/>
      <c r="DD78" s="1960"/>
      <c r="DE78" s="1960"/>
      <c r="DF78" s="1960"/>
      <c r="DG78" s="1960"/>
      <c r="DH78" s="1960"/>
    </row>
    <row r="79" spans="1:112" ht="32.25" customHeight="1">
      <c r="A79" s="3976"/>
      <c r="B79" s="5821">
        <f>الاعدادات!$D$9</f>
        <v>2025</v>
      </c>
      <c r="C79" s="4698"/>
      <c r="D79" s="4699"/>
      <c r="E79" s="4699"/>
      <c r="F79" s="4700"/>
      <c r="G79" s="4700"/>
      <c r="H79" s="4700"/>
      <c r="I79" s="4701"/>
      <c r="J79" s="3980"/>
      <c r="K79" s="3981"/>
      <c r="L79" s="3981"/>
      <c r="M79" s="3982"/>
      <c r="N79" s="3982"/>
      <c r="O79" s="3983"/>
      <c r="P79" s="4837">
        <f>O79+N79+M79+L79+K79+J79+I79+H79+G79+F79+E79+D79+C79</f>
        <v>0</v>
      </c>
      <c r="Q79" s="4008"/>
      <c r="R79" s="3985"/>
      <c r="S79" s="3986"/>
      <c r="T79" s="3987"/>
      <c r="U79" s="3988"/>
      <c r="V79" s="4009"/>
      <c r="W79" s="4010"/>
      <c r="X79" s="4011"/>
      <c r="Y79" s="4012"/>
      <c r="Z79" s="4013"/>
      <c r="AA79" s="4838">
        <f>Z79+Y79+X79+W79+V79+U79+T79+S79+R79+Q79+P79</f>
        <v>0</v>
      </c>
      <c r="AB79" s="4706"/>
      <c r="AC79" s="4699"/>
      <c r="AD79" s="4707"/>
      <c r="AE79" s="4698"/>
      <c r="AF79" s="4699"/>
      <c r="AG79" s="4699"/>
      <c r="AH79" s="4700"/>
      <c r="AI79" s="4700"/>
      <c r="AJ79" s="4700"/>
      <c r="AK79" s="4701"/>
      <c r="AL79" s="3980"/>
      <c r="AM79" s="3981"/>
      <c r="AN79" s="3981"/>
      <c r="AO79" s="3982"/>
      <c r="AP79" s="3982"/>
      <c r="AQ79" s="3983"/>
      <c r="AR79" s="4837">
        <f>AQ79+AP79+AO79+AN79+AM79+AL79+AK79+AJ79+AI79+AH79+AG79+AF79+AE79</f>
        <v>0</v>
      </c>
      <c r="AS79" s="4008"/>
      <c r="AT79" s="3985"/>
      <c r="AU79" s="3986"/>
      <c r="AV79" s="3987"/>
      <c r="AW79" s="3988"/>
      <c r="AX79" s="4009"/>
      <c r="AY79" s="4010"/>
      <c r="AZ79" s="4011"/>
      <c r="BA79" s="4012"/>
      <c r="BB79" s="4013"/>
      <c r="BC79" s="4838">
        <f>SUM(AR79:BB79)</f>
        <v>0</v>
      </c>
      <c r="BD79" s="4706"/>
      <c r="BE79" s="4699"/>
      <c r="BF79" s="4707"/>
      <c r="BG79" s="3267"/>
      <c r="BH79" s="3267"/>
      <c r="BI79" s="3267"/>
      <c r="BJ79" s="3267"/>
      <c r="BK79" s="3267"/>
      <c r="BL79" s="3267"/>
      <c r="BM79" s="3267"/>
      <c r="BN79" s="3267"/>
      <c r="BO79" s="3267"/>
      <c r="BP79" s="3267"/>
      <c r="BQ79" s="3267"/>
      <c r="BR79" s="3267"/>
      <c r="BS79" s="3267"/>
      <c r="BT79" s="3267"/>
      <c r="BU79" s="3267"/>
      <c r="BV79" s="3267"/>
      <c r="BW79" s="3267"/>
      <c r="BX79" s="3267"/>
      <c r="BY79" s="3267"/>
      <c r="BZ79" s="3267"/>
      <c r="CA79" s="3267"/>
      <c r="CB79" s="3267"/>
      <c r="CC79" s="3267"/>
      <c r="CD79" s="3267"/>
      <c r="CE79" s="3267"/>
      <c r="CF79" s="3267"/>
      <c r="CG79" s="3267"/>
      <c r="CH79" s="3267"/>
      <c r="CI79" s="3267"/>
      <c r="CJ79" s="3267"/>
      <c r="CK79" s="3267"/>
      <c r="CL79" s="3267"/>
      <c r="CM79" s="3267"/>
      <c r="CN79" s="3267"/>
      <c r="CO79" s="3267"/>
      <c r="CP79" s="1960"/>
      <c r="CQ79" s="1960"/>
      <c r="CR79" s="1960"/>
      <c r="CS79" s="1960"/>
      <c r="CT79" s="1960"/>
      <c r="CU79" s="1960"/>
      <c r="CV79" s="1960"/>
      <c r="CW79" s="1960"/>
      <c r="CX79" s="1960"/>
      <c r="CY79" s="1960"/>
      <c r="CZ79" s="1960"/>
      <c r="DA79" s="1960"/>
      <c r="DB79" s="1960"/>
      <c r="DC79" s="1960"/>
      <c r="DD79" s="1960"/>
      <c r="DE79" s="1960"/>
      <c r="DF79" s="1960"/>
      <c r="DG79" s="1960"/>
      <c r="DH79" s="1960"/>
    </row>
    <row r="80" spans="1:112" ht="32.25" customHeight="1" thickBot="1">
      <c r="A80" s="3976"/>
      <c r="B80" s="5790">
        <f>الاعدادات!$D$10</f>
        <v>2026</v>
      </c>
      <c r="C80" s="4702"/>
      <c r="D80" s="4703"/>
      <c r="E80" s="4703"/>
      <c r="F80" s="4704"/>
      <c r="G80" s="4704"/>
      <c r="H80" s="4704"/>
      <c r="I80" s="4705"/>
      <c r="J80" s="3994"/>
      <c r="K80" s="3995"/>
      <c r="L80" s="3995"/>
      <c r="M80" s="3996"/>
      <c r="N80" s="3996"/>
      <c r="O80" s="3997"/>
      <c r="P80" s="5791">
        <f>O80+N80+M80+L80+K80+J80+I80+H80+G80+F80+E80+D80+C80</f>
        <v>0</v>
      </c>
      <c r="Q80" s="3998"/>
      <c r="R80" s="3999"/>
      <c r="S80" s="4000"/>
      <c r="T80" s="4001"/>
      <c r="U80" s="4002"/>
      <c r="V80" s="4003"/>
      <c r="W80" s="4004"/>
      <c r="X80" s="4005"/>
      <c r="Y80" s="4006"/>
      <c r="Z80" s="4007"/>
      <c r="AA80" s="5792">
        <f>Z80+Y80+X80+W80+V80+U80+T80+S80+R80+Q80+P80</f>
        <v>0</v>
      </c>
      <c r="AB80" s="4708"/>
      <c r="AC80" s="4703"/>
      <c r="AD80" s="4709"/>
      <c r="AE80" s="4702"/>
      <c r="AF80" s="4703"/>
      <c r="AG80" s="4703"/>
      <c r="AH80" s="4704"/>
      <c r="AI80" s="4704"/>
      <c r="AJ80" s="4704"/>
      <c r="AK80" s="4705"/>
      <c r="AL80" s="3994"/>
      <c r="AM80" s="3995"/>
      <c r="AN80" s="3995"/>
      <c r="AO80" s="3996"/>
      <c r="AP80" s="3996"/>
      <c r="AQ80" s="3997"/>
      <c r="AR80" s="5791">
        <f>AQ80+AP80+AO80+AN80+AM80+AL80+AK80+AJ80+AI80+AH80+AG80+AF80+AE80</f>
        <v>0</v>
      </c>
      <c r="AS80" s="3998"/>
      <c r="AT80" s="3999"/>
      <c r="AU80" s="4000"/>
      <c r="AV80" s="4001"/>
      <c r="AW80" s="4002"/>
      <c r="AX80" s="4003"/>
      <c r="AY80" s="4004"/>
      <c r="AZ80" s="4005"/>
      <c r="BA80" s="4006"/>
      <c r="BB80" s="4007"/>
      <c r="BC80" s="5792">
        <f>SUM(AR80:BB80)</f>
        <v>0</v>
      </c>
      <c r="BD80" s="4708"/>
      <c r="BE80" s="4703"/>
      <c r="BF80" s="4709"/>
      <c r="BG80" s="3267"/>
      <c r="BH80" s="3267"/>
      <c r="BI80" s="3267"/>
      <c r="BJ80" s="3267"/>
      <c r="BK80" s="3267"/>
      <c r="BL80" s="3267"/>
      <c r="BM80" s="3267"/>
      <c r="BN80" s="3267"/>
      <c r="BO80" s="3267"/>
      <c r="BP80" s="3267"/>
      <c r="BQ80" s="3267"/>
      <c r="BR80" s="3267"/>
      <c r="BS80" s="3267"/>
      <c r="BT80" s="3267"/>
      <c r="BU80" s="3267"/>
      <c r="BV80" s="3267"/>
      <c r="BW80" s="3267"/>
      <c r="BX80" s="3267"/>
      <c r="BY80" s="3267"/>
      <c r="BZ80" s="3267"/>
      <c r="CA80" s="3267"/>
      <c r="CB80" s="3267"/>
      <c r="CC80" s="3267"/>
      <c r="CD80" s="3267"/>
      <c r="CE80" s="3267"/>
      <c r="CF80" s="3267"/>
      <c r="CG80" s="3267"/>
      <c r="CH80" s="3267"/>
      <c r="CI80" s="3267"/>
      <c r="CJ80" s="3267"/>
      <c r="CK80" s="3267"/>
      <c r="CL80" s="3267"/>
      <c r="CM80" s="3267"/>
      <c r="CN80" s="3267"/>
      <c r="CO80" s="3267"/>
      <c r="CP80" s="1960"/>
      <c r="CQ80" s="1960"/>
      <c r="CR80" s="1960"/>
      <c r="CS80" s="1960"/>
      <c r="CT80" s="1960"/>
      <c r="CU80" s="1960"/>
      <c r="CV80" s="1960"/>
      <c r="CW80" s="1960"/>
      <c r="CX80" s="1960"/>
      <c r="CY80" s="1960"/>
      <c r="CZ80" s="1960"/>
      <c r="DA80" s="1960"/>
      <c r="DB80" s="1960"/>
      <c r="DC80" s="1960"/>
      <c r="DD80" s="1960"/>
      <c r="DE80" s="1960"/>
      <c r="DF80" s="1960"/>
      <c r="DG80" s="1960"/>
      <c r="DH80" s="1960"/>
    </row>
    <row r="81" spans="1:112" ht="32.25" customHeight="1" thickBot="1">
      <c r="A81" s="3976"/>
      <c r="B81" s="4690" t="s">
        <v>181</v>
      </c>
      <c r="C81" s="5818">
        <f>SUM(C78:C80)</f>
        <v>0</v>
      </c>
      <c r="D81" s="5799">
        <f t="shared" ref="D81:BF81" si="65">SUM(D78:D80)</f>
        <v>0</v>
      </c>
      <c r="E81" s="5799">
        <f t="shared" si="65"/>
        <v>0</v>
      </c>
      <c r="F81" s="5800">
        <f t="shared" si="65"/>
        <v>0</v>
      </c>
      <c r="G81" s="5800">
        <f t="shared" si="65"/>
        <v>0</v>
      </c>
      <c r="H81" s="5800">
        <f t="shared" si="65"/>
        <v>0</v>
      </c>
      <c r="I81" s="5801">
        <f t="shared" si="65"/>
        <v>0</v>
      </c>
      <c r="J81" s="5802">
        <f t="shared" si="65"/>
        <v>0</v>
      </c>
      <c r="K81" s="5803">
        <f t="shared" si="65"/>
        <v>0</v>
      </c>
      <c r="L81" s="5803">
        <f t="shared" si="65"/>
        <v>0</v>
      </c>
      <c r="M81" s="5804">
        <f t="shared" si="65"/>
        <v>0</v>
      </c>
      <c r="N81" s="5804">
        <f t="shared" si="65"/>
        <v>0</v>
      </c>
      <c r="O81" s="5805">
        <f t="shared" si="65"/>
        <v>0</v>
      </c>
      <c r="P81" s="5791">
        <f t="shared" si="65"/>
        <v>0</v>
      </c>
      <c r="Q81" s="5806">
        <f t="shared" si="65"/>
        <v>0</v>
      </c>
      <c r="R81" s="5807">
        <f t="shared" si="65"/>
        <v>0</v>
      </c>
      <c r="S81" s="5808">
        <f t="shared" si="65"/>
        <v>0</v>
      </c>
      <c r="T81" s="5809">
        <f t="shared" si="65"/>
        <v>0</v>
      </c>
      <c r="U81" s="5810">
        <f t="shared" si="65"/>
        <v>0</v>
      </c>
      <c r="V81" s="5811">
        <f t="shared" si="65"/>
        <v>0</v>
      </c>
      <c r="W81" s="5812">
        <f t="shared" si="65"/>
        <v>0</v>
      </c>
      <c r="X81" s="5813">
        <f t="shared" si="65"/>
        <v>0</v>
      </c>
      <c r="Y81" s="5814">
        <f t="shared" si="65"/>
        <v>0</v>
      </c>
      <c r="Z81" s="5815">
        <f t="shared" si="65"/>
        <v>0</v>
      </c>
      <c r="AA81" s="5792">
        <f t="shared" si="65"/>
        <v>0</v>
      </c>
      <c r="AB81" s="5816">
        <f t="shared" si="65"/>
        <v>0</v>
      </c>
      <c r="AC81" s="5799">
        <f t="shared" si="65"/>
        <v>0</v>
      </c>
      <c r="AD81" s="5817">
        <f t="shared" si="65"/>
        <v>0</v>
      </c>
      <c r="AE81" s="5818">
        <f t="shared" si="65"/>
        <v>0</v>
      </c>
      <c r="AF81" s="5799">
        <f t="shared" si="65"/>
        <v>0</v>
      </c>
      <c r="AG81" s="5799">
        <f t="shared" si="65"/>
        <v>0</v>
      </c>
      <c r="AH81" s="5800">
        <f t="shared" si="65"/>
        <v>0</v>
      </c>
      <c r="AI81" s="5800">
        <f>SUM(AI78:AI80)</f>
        <v>0</v>
      </c>
      <c r="AJ81" s="5800">
        <f t="shared" si="65"/>
        <v>0</v>
      </c>
      <c r="AK81" s="5801">
        <f t="shared" si="65"/>
        <v>0</v>
      </c>
      <c r="AL81" s="5802">
        <f t="shared" si="65"/>
        <v>0</v>
      </c>
      <c r="AM81" s="5803">
        <f t="shared" si="65"/>
        <v>0</v>
      </c>
      <c r="AN81" s="5803">
        <f t="shared" si="65"/>
        <v>0</v>
      </c>
      <c r="AO81" s="5804">
        <f t="shared" si="65"/>
        <v>0</v>
      </c>
      <c r="AP81" s="5804">
        <f t="shared" si="65"/>
        <v>0</v>
      </c>
      <c r="AQ81" s="5805">
        <f t="shared" si="65"/>
        <v>0</v>
      </c>
      <c r="AR81" s="5791">
        <f t="shared" si="65"/>
        <v>0</v>
      </c>
      <c r="AS81" s="5806">
        <f t="shared" si="65"/>
        <v>0</v>
      </c>
      <c r="AT81" s="5807">
        <f t="shared" si="65"/>
        <v>0</v>
      </c>
      <c r="AU81" s="5808">
        <f t="shared" si="65"/>
        <v>0</v>
      </c>
      <c r="AV81" s="5809">
        <f t="shared" si="65"/>
        <v>0</v>
      </c>
      <c r="AW81" s="5810">
        <f t="shared" si="65"/>
        <v>0</v>
      </c>
      <c r="AX81" s="5811">
        <f t="shared" si="65"/>
        <v>0</v>
      </c>
      <c r="AY81" s="5812">
        <f t="shared" si="65"/>
        <v>0</v>
      </c>
      <c r="AZ81" s="5813">
        <f t="shared" si="65"/>
        <v>0</v>
      </c>
      <c r="BA81" s="5814">
        <f t="shared" si="65"/>
        <v>0</v>
      </c>
      <c r="BB81" s="5815">
        <f t="shared" si="65"/>
        <v>0</v>
      </c>
      <c r="BC81" s="5792">
        <f t="shared" si="65"/>
        <v>0</v>
      </c>
      <c r="BD81" s="5816">
        <f t="shared" si="65"/>
        <v>0</v>
      </c>
      <c r="BE81" s="5799">
        <f t="shared" si="65"/>
        <v>0</v>
      </c>
      <c r="BF81" s="5817">
        <f t="shared" si="65"/>
        <v>0</v>
      </c>
      <c r="BG81" s="3267"/>
      <c r="BH81" s="3267"/>
      <c r="BI81" s="3267"/>
      <c r="BJ81" s="3267"/>
      <c r="BK81" s="3267"/>
      <c r="BL81" s="3267"/>
      <c r="BM81" s="3267"/>
      <c r="BN81" s="3267"/>
      <c r="BO81" s="3267"/>
      <c r="BP81" s="3267"/>
      <c r="BQ81" s="3267"/>
      <c r="BR81" s="3267"/>
      <c r="BS81" s="3267"/>
      <c r="BT81" s="3267"/>
      <c r="BU81" s="3267"/>
      <c r="BV81" s="3267"/>
      <c r="BW81" s="3267"/>
      <c r="BX81" s="3267"/>
      <c r="BY81" s="3267"/>
      <c r="BZ81" s="3267"/>
      <c r="CA81" s="3267"/>
      <c r="CB81" s="3267"/>
      <c r="CC81" s="3267"/>
      <c r="CD81" s="3267"/>
      <c r="CE81" s="3267"/>
      <c r="CF81" s="3267"/>
      <c r="CG81" s="3267"/>
      <c r="CH81" s="3267"/>
      <c r="CI81" s="3267"/>
      <c r="CJ81" s="3267"/>
      <c r="CK81" s="3267"/>
      <c r="CL81" s="3267"/>
      <c r="CM81" s="3267"/>
      <c r="CN81" s="3267"/>
      <c r="CO81" s="3267"/>
      <c r="CP81" s="1960"/>
      <c r="CQ81" s="1960"/>
      <c r="CR81" s="1960"/>
      <c r="CS81" s="1960"/>
      <c r="CT81" s="1960"/>
      <c r="CU81" s="1960"/>
      <c r="CV81" s="1960"/>
      <c r="CW81" s="1960"/>
      <c r="CX81" s="1960"/>
      <c r="CY81" s="1960"/>
      <c r="CZ81" s="1960"/>
      <c r="DA81" s="1960"/>
      <c r="DB81" s="1960"/>
      <c r="DC81" s="1960"/>
      <c r="DD81" s="1960"/>
      <c r="DE81" s="1960"/>
      <c r="DF81" s="1960"/>
      <c r="DG81" s="1960"/>
      <c r="DH81" s="1960"/>
    </row>
    <row r="82" spans="1:112" ht="39.6">
      <c r="A82" s="3976"/>
      <c r="B82" s="3976"/>
      <c r="C82" s="3976"/>
      <c r="D82" s="3976"/>
      <c r="E82" s="3976"/>
      <c r="F82" s="3976"/>
      <c r="G82" s="3976"/>
      <c r="H82" s="3976"/>
      <c r="I82" s="3976"/>
      <c r="J82" s="3976"/>
      <c r="K82" s="3976"/>
      <c r="L82" s="3976"/>
      <c r="M82" s="3976"/>
      <c r="N82" s="3976"/>
      <c r="O82" s="3976"/>
      <c r="P82" s="3976"/>
      <c r="Q82" s="3976"/>
      <c r="R82" s="3976"/>
      <c r="S82" s="3976"/>
      <c r="T82" s="3976"/>
      <c r="U82" s="3976"/>
      <c r="V82" s="3976"/>
      <c r="W82" s="3976"/>
      <c r="X82" s="3976"/>
      <c r="Y82" s="3976"/>
      <c r="Z82" s="3976"/>
      <c r="AA82" s="3976"/>
      <c r="AB82" s="3976"/>
      <c r="AC82" s="3976"/>
      <c r="AD82" s="3976"/>
      <c r="AE82" s="3976"/>
      <c r="AF82" s="3976"/>
      <c r="AG82" s="3976"/>
      <c r="AH82" s="3976"/>
      <c r="AI82" s="3976"/>
      <c r="AJ82" s="3976"/>
      <c r="AK82" s="3976"/>
      <c r="AL82" s="3976"/>
      <c r="AM82" s="3976"/>
      <c r="AN82" s="3976"/>
      <c r="AO82" s="3976"/>
      <c r="AP82" s="5327" t="s">
        <v>1502</v>
      </c>
      <c r="AQ82" s="4813"/>
      <c r="AR82" s="4813"/>
      <c r="AS82" s="4813"/>
      <c r="AT82" s="4813"/>
      <c r="AU82" s="4813"/>
      <c r="AV82" s="4813"/>
      <c r="AW82" s="4813"/>
      <c r="AX82" s="4813"/>
      <c r="AY82" s="3976"/>
      <c r="AZ82" s="3976"/>
      <c r="BA82" s="3976"/>
      <c r="BB82" s="3976"/>
      <c r="BC82" s="3976"/>
      <c r="BD82" s="3976"/>
      <c r="BE82" s="3976"/>
      <c r="BF82" s="3976"/>
      <c r="BG82" s="3267"/>
      <c r="BH82" s="3267"/>
      <c r="BI82" s="3267"/>
      <c r="BJ82" s="3267"/>
      <c r="BK82" s="3267"/>
      <c r="BL82" s="3267"/>
      <c r="BM82" s="3267"/>
      <c r="BN82" s="3267"/>
      <c r="BO82" s="3267"/>
      <c r="BP82" s="3267"/>
      <c r="BQ82" s="3267"/>
      <c r="BR82" s="3267"/>
      <c r="BS82" s="3267"/>
      <c r="BT82" s="3267"/>
      <c r="BU82" s="3267"/>
      <c r="BV82" s="3267"/>
      <c r="BW82" s="3267"/>
      <c r="BX82" s="3267"/>
      <c r="BY82" s="3267"/>
      <c r="BZ82" s="3267"/>
      <c r="CA82" s="3267"/>
      <c r="CB82" s="3267"/>
      <c r="CC82" s="3267"/>
      <c r="CD82" s="3267"/>
      <c r="CE82" s="3267"/>
      <c r="CF82" s="3267"/>
      <c r="CG82" s="3267"/>
      <c r="CH82" s="3267"/>
      <c r="CI82" s="3267"/>
      <c r="CJ82" s="3267"/>
      <c r="CK82" s="3267"/>
      <c r="CL82" s="3267"/>
      <c r="CM82" s="3267"/>
      <c r="CN82" s="3267"/>
      <c r="CO82" s="3267"/>
      <c r="CP82" s="1960"/>
      <c r="CQ82" s="1960"/>
      <c r="CR82" s="1960"/>
      <c r="CS82" s="1960"/>
      <c r="CT82" s="1960"/>
      <c r="CU82" s="1960"/>
      <c r="CV82" s="1960"/>
      <c r="CW82" s="1960"/>
      <c r="CX82" s="1960"/>
      <c r="CY82" s="1960"/>
      <c r="CZ82" s="1960"/>
      <c r="DA82" s="1960"/>
      <c r="DB82" s="1960"/>
      <c r="DC82" s="1960"/>
      <c r="DD82" s="1960"/>
      <c r="DE82" s="1960"/>
      <c r="DF82" s="1960"/>
      <c r="DG82" s="1960"/>
      <c r="DH82" s="1960"/>
    </row>
    <row r="83" spans="1:112">
      <c r="A83" s="1960"/>
      <c r="B83" s="1960"/>
      <c r="C83" s="1960"/>
      <c r="D83" s="1960"/>
      <c r="E83" s="1960"/>
      <c r="F83" s="1960"/>
      <c r="G83" s="1960"/>
      <c r="H83" s="1960"/>
      <c r="I83" s="1960"/>
      <c r="J83" s="1960"/>
      <c r="K83" s="1960"/>
      <c r="L83" s="1960"/>
      <c r="M83" s="1960"/>
      <c r="N83" s="1960"/>
      <c r="O83" s="1960"/>
      <c r="P83" s="1960"/>
      <c r="Q83" s="1960"/>
      <c r="R83" s="1960"/>
      <c r="S83" s="1960"/>
      <c r="T83" s="1960"/>
      <c r="U83" s="1960"/>
      <c r="V83" s="1960"/>
      <c r="W83" s="1960"/>
      <c r="X83" s="1960"/>
      <c r="Y83" s="1960"/>
      <c r="Z83" s="1960"/>
      <c r="AA83" s="1960"/>
      <c r="AB83" s="1960"/>
      <c r="AC83" s="1960"/>
      <c r="AD83" s="1960"/>
      <c r="AE83" s="1960"/>
      <c r="AF83" s="1960"/>
      <c r="AG83" s="1960"/>
      <c r="AH83" s="1960"/>
      <c r="AI83" s="1960"/>
      <c r="AJ83" s="1960"/>
      <c r="AK83" s="1960"/>
      <c r="AL83" s="1960"/>
      <c r="AM83" s="1960"/>
      <c r="AN83" s="1960"/>
      <c r="AO83" s="1960"/>
      <c r="AP83" s="1960"/>
      <c r="AQ83" s="1960"/>
      <c r="AR83" s="1960"/>
      <c r="AS83" s="1960"/>
      <c r="AT83" s="1960"/>
      <c r="AU83" s="1960"/>
      <c r="AV83" s="1960"/>
      <c r="AW83" s="1960"/>
      <c r="AX83" s="1960"/>
      <c r="AY83" s="1960"/>
      <c r="AZ83" s="1960"/>
      <c r="BA83" s="1960"/>
      <c r="BB83" s="1960"/>
      <c r="BC83" s="1960"/>
      <c r="BD83" s="1960"/>
      <c r="BE83" s="1960"/>
      <c r="BF83" s="1960"/>
      <c r="BG83" s="1960"/>
      <c r="BH83" s="1960"/>
      <c r="BI83" s="1960"/>
      <c r="BJ83" s="1960"/>
      <c r="BK83" s="1960"/>
      <c r="BL83" s="1960"/>
      <c r="BM83" s="1960"/>
      <c r="BN83" s="1960"/>
      <c r="BO83" s="1960"/>
      <c r="BP83" s="1960"/>
      <c r="BQ83" s="1960"/>
      <c r="BR83" s="1960"/>
      <c r="BS83" s="1960"/>
      <c r="BT83" s="1960"/>
      <c r="BU83" s="1960"/>
      <c r="BV83" s="1960"/>
      <c r="BW83" s="1960"/>
      <c r="BX83" s="1960"/>
      <c r="BY83" s="1960"/>
      <c r="BZ83" s="1960"/>
      <c r="CA83" s="1960"/>
      <c r="CB83" s="1960"/>
      <c r="CC83" s="1960"/>
      <c r="CD83" s="1960"/>
      <c r="CE83" s="1960"/>
      <c r="CF83" s="1960"/>
      <c r="CG83" s="1960"/>
      <c r="CH83" s="1960"/>
      <c r="CI83" s="1960"/>
      <c r="CJ83" s="1960"/>
      <c r="CK83" s="1960"/>
      <c r="CL83" s="1960"/>
      <c r="CM83" s="1960"/>
      <c r="CN83" s="1960"/>
      <c r="CO83" s="1960"/>
      <c r="CP83" s="1960"/>
      <c r="CQ83" s="1960"/>
      <c r="CR83" s="1960"/>
      <c r="CS83" s="1960"/>
      <c r="CT83" s="1960"/>
      <c r="CU83" s="1960"/>
      <c r="CV83" s="1960"/>
      <c r="CW83" s="1960"/>
      <c r="CX83" s="1960"/>
      <c r="CY83" s="1960"/>
      <c r="CZ83" s="1960"/>
      <c r="DA83" s="1960"/>
      <c r="DB83" s="1960"/>
      <c r="DC83" s="1960"/>
      <c r="DD83" s="1960"/>
      <c r="DE83" s="1960"/>
      <c r="DF83" s="1960"/>
      <c r="DG83" s="1960"/>
      <c r="DH83" s="1960"/>
    </row>
    <row r="84" spans="1:112" ht="39.9" customHeight="1">
      <c r="A84" s="7165" t="s">
        <v>340</v>
      </c>
      <c r="B84" s="7165"/>
      <c r="C84" s="7165"/>
      <c r="D84" s="7165"/>
      <c r="E84" s="7165"/>
      <c r="F84" s="7165"/>
      <c r="G84" s="7165"/>
      <c r="H84" s="7165"/>
      <c r="I84" s="7165"/>
      <c r="J84" s="7165"/>
      <c r="K84" s="7165"/>
      <c r="L84" s="7165"/>
      <c r="M84" s="7165"/>
      <c r="N84" s="7165"/>
      <c r="O84" s="5282"/>
      <c r="P84" s="5282"/>
      <c r="Q84" s="7166" t="str">
        <f xml:space="preserve">   " كشف الانتاج   " &amp;"(" &amp;C91&amp;  " )" &amp;" " &amp; L91 &amp; "  " &amp;M91 &amp; "  "&amp;  الاعدادات!$D$2</f>
        <v xml:space="preserve"> كشف الانتاج   (الدائرة الاولى  عمالية مدني ) الاحد  تأمينات  عن شهر  يوليو لسنة 2026م </v>
      </c>
      <c r="R84" s="7166"/>
      <c r="S84" s="7166"/>
      <c r="T84" s="7166"/>
      <c r="U84" s="7166"/>
      <c r="V84" s="7166"/>
      <c r="W84" s="7166"/>
      <c r="X84" s="7166"/>
      <c r="Y84" s="7166"/>
      <c r="Z84" s="7166"/>
      <c r="AA84" s="7166"/>
      <c r="AB84" s="7166"/>
      <c r="AC84" s="7166"/>
      <c r="AD84" s="7166"/>
      <c r="AE84" s="7166"/>
      <c r="AF84" s="7166"/>
      <c r="AG84" s="7166"/>
      <c r="AH84" s="7166"/>
      <c r="AI84" s="7166"/>
      <c r="AJ84" s="7166"/>
      <c r="AK84" s="7166"/>
      <c r="AL84" s="7166"/>
      <c r="AM84" s="7166"/>
      <c r="AN84" s="7166"/>
      <c r="AO84" s="7166"/>
      <c r="AP84" s="7166"/>
      <c r="AQ84" s="7166"/>
      <c r="AR84" s="7166"/>
      <c r="AS84" s="7166"/>
      <c r="AT84" s="7166"/>
      <c r="AU84" s="3274"/>
      <c r="AV84" s="3274"/>
      <c r="AW84" s="3274"/>
      <c r="AX84" s="3274"/>
      <c r="AY84" s="3274"/>
      <c r="AZ84" s="3274"/>
      <c r="BA84" s="3274"/>
      <c r="BB84" s="3266"/>
      <c r="BC84" s="3267"/>
      <c r="BD84" s="3267"/>
      <c r="BE84" s="3267"/>
      <c r="BF84" s="3267"/>
      <c r="BG84" s="3267"/>
      <c r="BH84" s="3267"/>
      <c r="BI84" s="3267"/>
      <c r="BJ84" s="3267"/>
      <c r="BK84" s="3267"/>
      <c r="BL84" s="3267"/>
      <c r="BM84" s="3267"/>
      <c r="BN84" s="3267"/>
      <c r="BO84" s="3267"/>
      <c r="BP84" s="3267"/>
      <c r="BQ84" s="3267"/>
      <c r="BR84" s="3267"/>
      <c r="BS84" s="3267"/>
      <c r="BT84" s="3267"/>
      <c r="BU84" s="3267"/>
      <c r="BV84" s="3267"/>
      <c r="BW84" s="3267"/>
      <c r="BX84" s="3267"/>
      <c r="BY84" s="3267"/>
      <c r="BZ84" s="3267"/>
      <c r="CA84" s="3267"/>
      <c r="CB84" s="3267"/>
      <c r="CC84" s="3267"/>
      <c r="CD84" s="3267"/>
      <c r="CE84" s="3267"/>
      <c r="CF84" s="3267"/>
      <c r="CG84" s="3267"/>
      <c r="CH84" s="3267"/>
      <c r="CI84" s="3267"/>
      <c r="CJ84" s="3267"/>
      <c r="CK84" s="3267"/>
      <c r="CL84" s="3267"/>
      <c r="CM84" s="3267"/>
      <c r="CN84" s="3267"/>
      <c r="CO84" s="3267"/>
      <c r="CP84" s="1960"/>
      <c r="CQ84" s="1960"/>
      <c r="CR84" s="1960"/>
      <c r="CS84" s="1960"/>
      <c r="CT84" s="1960"/>
      <c r="CU84" s="1960"/>
      <c r="CV84" s="1960"/>
      <c r="CW84" s="1960"/>
      <c r="CX84" s="1960"/>
      <c r="CY84" s="1960"/>
      <c r="CZ84" s="1960"/>
      <c r="DA84" s="1960"/>
      <c r="DB84" s="1960"/>
      <c r="DC84" s="1960"/>
      <c r="DD84" s="1960"/>
      <c r="DE84" s="1960"/>
      <c r="DF84" s="1960"/>
      <c r="DG84" s="1960"/>
      <c r="DH84" s="1960"/>
    </row>
    <row r="85" spans="1:112" ht="39.9" customHeight="1">
      <c r="A85" s="7165" t="s">
        <v>341</v>
      </c>
      <c r="B85" s="7165"/>
      <c r="C85" s="7165"/>
      <c r="D85" s="7165"/>
      <c r="E85" s="7165"/>
      <c r="F85" s="7165"/>
      <c r="G85" s="7165"/>
      <c r="H85" s="7165"/>
      <c r="I85" s="7165"/>
      <c r="J85" s="7165"/>
      <c r="K85" s="7165"/>
      <c r="L85" s="7165"/>
      <c r="M85" s="7165"/>
      <c r="N85" s="7165"/>
      <c r="O85" s="5283"/>
      <c r="P85" s="5283"/>
      <c r="Q85" s="7185" t="s">
        <v>1488</v>
      </c>
      <c r="R85" s="7185"/>
      <c r="S85" s="7185"/>
      <c r="T85" s="7185"/>
      <c r="U85" s="7185"/>
      <c r="V85" s="7185"/>
      <c r="W85" s="7185"/>
      <c r="X85" s="7185"/>
      <c r="Y85" s="7185"/>
      <c r="Z85" s="7185"/>
      <c r="AA85" s="7185"/>
      <c r="AB85" s="7185"/>
      <c r="AC85" s="7185"/>
      <c r="AD85" s="7185"/>
      <c r="AE85" s="7185"/>
      <c r="AF85" s="7185"/>
      <c r="AG85" s="7185"/>
      <c r="AH85" s="7185"/>
      <c r="AI85" s="7185"/>
      <c r="AJ85" s="7185"/>
      <c r="AK85" s="7185"/>
      <c r="AL85" s="7185"/>
      <c r="AM85" s="7185"/>
      <c r="AN85" s="7185"/>
      <c r="AO85" s="7185"/>
      <c r="AP85" s="7185"/>
      <c r="AQ85" s="7185"/>
      <c r="AR85" s="7185"/>
      <c r="AS85" s="7185"/>
      <c r="AT85" s="7185"/>
      <c r="AU85" s="3275"/>
      <c r="AV85" s="3275"/>
      <c r="AW85" s="3275"/>
      <c r="AX85" s="3275"/>
      <c r="AY85" s="3275"/>
      <c r="AZ85" s="3275"/>
      <c r="BA85" s="3275"/>
      <c r="BB85" s="3266"/>
      <c r="BC85" s="3267"/>
      <c r="BD85" s="3267"/>
      <c r="BE85" s="3267"/>
      <c r="BF85" s="3267"/>
      <c r="BG85" s="3267"/>
      <c r="BH85" s="3267"/>
      <c r="BI85" s="3267"/>
      <c r="BJ85" s="3267"/>
      <c r="BK85" s="3267"/>
      <c r="BL85" s="3267"/>
      <c r="BM85" s="3267"/>
      <c r="BN85" s="3267"/>
      <c r="BO85" s="3267"/>
      <c r="BP85" s="3267"/>
      <c r="BQ85" s="3267"/>
      <c r="BR85" s="3267"/>
      <c r="BS85" s="3267"/>
      <c r="BT85" s="3267"/>
      <c r="BU85" s="3267"/>
      <c r="BV85" s="3267"/>
      <c r="BW85" s="3267"/>
      <c r="BX85" s="3267"/>
      <c r="BY85" s="3267"/>
      <c r="BZ85" s="3267"/>
      <c r="CA85" s="3267"/>
      <c r="CB85" s="3267"/>
      <c r="CC85" s="3267"/>
      <c r="CD85" s="3267"/>
      <c r="CE85" s="3267"/>
      <c r="CF85" s="3267"/>
      <c r="CG85" s="3267"/>
      <c r="CH85" s="3267"/>
      <c r="CI85" s="3267"/>
      <c r="CJ85" s="3267"/>
      <c r="CK85" s="3267"/>
      <c r="CL85" s="3267"/>
      <c r="CM85" s="3267"/>
      <c r="CN85" s="3267"/>
      <c r="CO85" s="3267"/>
      <c r="CP85" s="1960"/>
      <c r="CQ85" s="1960"/>
      <c r="CR85" s="1960"/>
      <c r="CS85" s="1960"/>
      <c r="CT85" s="1960"/>
      <c r="CU85" s="1960"/>
      <c r="CV85" s="1960"/>
      <c r="CW85" s="1960"/>
      <c r="CX85" s="1960"/>
      <c r="CY85" s="1960"/>
      <c r="CZ85" s="1960"/>
      <c r="DA85" s="1960"/>
      <c r="DB85" s="1960"/>
      <c r="DC85" s="1960"/>
      <c r="DD85" s="1960"/>
      <c r="DE85" s="1960"/>
      <c r="DF85" s="1960"/>
      <c r="DG85" s="1960"/>
      <c r="DH85" s="1960"/>
    </row>
    <row r="86" spans="1:112" ht="39.9" customHeight="1" thickBot="1">
      <c r="A86" s="3267"/>
      <c r="B86" s="3267"/>
      <c r="C86" s="3267"/>
      <c r="D86" s="3274"/>
      <c r="E86" s="3274"/>
      <c r="F86" s="3274"/>
      <c r="G86" s="3274"/>
      <c r="H86" s="3274"/>
      <c r="I86" s="3274"/>
      <c r="J86" s="3274"/>
      <c r="K86" s="3274"/>
      <c r="L86" s="3274"/>
      <c r="M86" s="3274"/>
      <c r="N86" s="3274"/>
      <c r="O86" s="3274"/>
      <c r="P86" s="4720"/>
      <c r="Q86" s="4676" t="s">
        <v>1476</v>
      </c>
      <c r="R86" s="4676"/>
      <c r="S86" s="4676"/>
      <c r="T86" s="4676"/>
      <c r="U86" s="4676"/>
      <c r="V86" s="4676"/>
      <c r="W86" s="4676"/>
      <c r="X86" s="4676"/>
      <c r="Y86" s="4676"/>
      <c r="Z86" s="4676"/>
      <c r="AA86" s="4676"/>
      <c r="AB86" s="4676"/>
      <c r="AC86" s="4720"/>
      <c r="AD86" s="4676"/>
      <c r="AE86" s="4676"/>
      <c r="AF86" s="4676"/>
      <c r="AG86" s="4676"/>
      <c r="AH86" s="4676"/>
      <c r="AI86" s="4676"/>
      <c r="AJ86" s="4676"/>
      <c r="AK86" s="4676"/>
      <c r="AL86" s="4676"/>
      <c r="AM86" s="4676"/>
      <c r="AN86" s="4676"/>
      <c r="AO86" s="4676"/>
      <c r="AP86" s="4676"/>
      <c r="AQ86" s="4676"/>
      <c r="AR86" s="4676"/>
      <c r="AS86" s="4676"/>
      <c r="AT86" s="4720"/>
      <c r="AU86" s="4720"/>
      <c r="AV86" s="4720"/>
      <c r="AW86" s="4720"/>
      <c r="AX86" s="4720"/>
      <c r="AY86" s="4720"/>
      <c r="AZ86" s="4720"/>
      <c r="BA86" s="4720"/>
      <c r="BB86" s="4776"/>
      <c r="BC86" s="3267"/>
      <c r="BD86" s="3267"/>
      <c r="BE86" s="3267"/>
      <c r="BF86" s="3267"/>
      <c r="BG86" s="3267"/>
      <c r="BH86" s="3267"/>
      <c r="BI86" s="3267"/>
      <c r="BJ86" s="3267"/>
      <c r="BK86" s="3267"/>
      <c r="BL86" s="3267"/>
      <c r="BM86" s="3267"/>
      <c r="BN86" s="3267"/>
      <c r="BO86" s="3267"/>
      <c r="BP86" s="3267"/>
      <c r="BQ86" s="3267"/>
      <c r="BR86" s="3267"/>
      <c r="BS86" s="3267"/>
      <c r="BT86" s="3267"/>
      <c r="BU86" s="3267"/>
      <c r="BV86" s="3267"/>
      <c r="BW86" s="3267"/>
      <c r="BX86" s="3267"/>
      <c r="BY86" s="3267"/>
      <c r="BZ86" s="3267"/>
      <c r="CA86" s="3267"/>
      <c r="CB86" s="3267"/>
      <c r="CC86" s="3267"/>
      <c r="CD86" s="3267"/>
      <c r="CE86" s="3267"/>
      <c r="CF86" s="3267"/>
      <c r="CG86" s="3267"/>
      <c r="CH86" s="3267"/>
      <c r="CI86" s="3267"/>
      <c r="CJ86" s="3267"/>
      <c r="CK86" s="3267"/>
      <c r="CL86" s="3267"/>
      <c r="CM86" s="3267"/>
      <c r="CN86" s="3267"/>
      <c r="CO86" s="3267"/>
      <c r="CP86" s="1960"/>
      <c r="CQ86" s="1960"/>
      <c r="CR86" s="1960"/>
      <c r="CS86" s="1960"/>
      <c r="CT86" s="1960"/>
      <c r="CU86" s="1960"/>
      <c r="CV86" s="1960"/>
      <c r="CW86" s="1960"/>
      <c r="CX86" s="1960"/>
      <c r="CY86" s="1960"/>
      <c r="CZ86" s="1960"/>
      <c r="DA86" s="1960"/>
      <c r="DB86" s="1960"/>
      <c r="DC86" s="1960"/>
      <c r="DD86" s="1960"/>
      <c r="DE86" s="1960"/>
      <c r="DF86" s="1960"/>
      <c r="DG86" s="1960"/>
      <c r="DH86" s="1960"/>
    </row>
    <row r="87" spans="1:112" ht="36.75" customHeight="1" thickBot="1">
      <c r="A87" s="3976"/>
      <c r="B87" s="3976"/>
      <c r="C87" s="5648"/>
      <c r="D87" s="7168" t="s">
        <v>88</v>
      </c>
      <c r="E87" s="7168"/>
      <c r="F87" s="7168"/>
      <c r="G87" s="7168"/>
      <c r="H87" s="7168"/>
      <c r="I87" s="7169"/>
      <c r="J87" s="5645"/>
      <c r="K87" s="5645"/>
      <c r="L87" s="5645"/>
      <c r="M87" s="5645"/>
      <c r="N87" s="5645"/>
      <c r="O87" s="5594" t="s">
        <v>93</v>
      </c>
      <c r="P87" s="5594"/>
      <c r="Q87" s="5594"/>
      <c r="R87" s="5594"/>
      <c r="S87" s="5594"/>
      <c r="T87" s="5594"/>
      <c r="U87" s="5594"/>
      <c r="V87" s="5594"/>
      <c r="W87" s="5594"/>
      <c r="X87" s="5594"/>
      <c r="Y87" s="5594"/>
      <c r="Z87" s="5594"/>
      <c r="AA87" s="5594"/>
      <c r="AB87" s="5595"/>
      <c r="AC87" s="5596"/>
      <c r="AD87" s="7174" t="s">
        <v>95</v>
      </c>
      <c r="AE87" s="5597" t="s">
        <v>96</v>
      </c>
      <c r="AF87" s="5598"/>
      <c r="AG87" s="5598"/>
      <c r="AH87" s="5599"/>
      <c r="AI87" s="5598"/>
      <c r="AJ87" s="5598"/>
      <c r="AK87" s="5598"/>
      <c r="AL87" s="5598"/>
      <c r="AM87" s="5598"/>
      <c r="AN87" s="5598"/>
      <c r="AO87" s="5599"/>
      <c r="AP87" s="5598"/>
      <c r="AQ87" s="5598"/>
      <c r="AR87" s="5600"/>
      <c r="AS87" s="5601"/>
      <c r="AT87" s="5602"/>
      <c r="AU87" s="5603"/>
      <c r="AV87" s="5604" t="s">
        <v>98</v>
      </c>
      <c r="AW87" s="5605"/>
      <c r="AX87" s="5605"/>
      <c r="AY87" s="5605"/>
      <c r="AZ87" s="5606"/>
      <c r="BA87" s="5607"/>
      <c r="BB87" s="5608"/>
      <c r="BC87" s="5609"/>
      <c r="BD87" s="3976"/>
      <c r="BE87" s="3976"/>
      <c r="BF87" s="3976"/>
      <c r="BG87" s="3267"/>
      <c r="BH87" s="4846" t="s">
        <v>134</v>
      </c>
      <c r="BI87" s="4847"/>
      <c r="BJ87" s="4847"/>
      <c r="BK87" s="4847"/>
      <c r="BL87" s="4847"/>
      <c r="BM87" s="4847"/>
      <c r="BN87" s="4847"/>
      <c r="BO87" s="4847"/>
      <c r="BP87" s="4847"/>
      <c r="BQ87" s="4847"/>
      <c r="BR87" s="4847"/>
      <c r="BS87" s="4847"/>
      <c r="BT87" s="4847"/>
      <c r="BU87" s="4847"/>
      <c r="BV87" s="4847"/>
      <c r="BW87" s="4847"/>
      <c r="BX87" s="4847"/>
      <c r="BY87" s="4847"/>
      <c r="BZ87" s="4847"/>
      <c r="CA87" s="4847"/>
      <c r="CB87" s="4847"/>
      <c r="CC87" s="4847"/>
      <c r="CD87" s="4847"/>
      <c r="CE87" s="4848"/>
      <c r="CF87" s="3267"/>
      <c r="CG87" s="3267"/>
      <c r="CH87" s="3267"/>
      <c r="CI87" s="3267"/>
      <c r="CJ87" s="3267"/>
      <c r="CK87" s="3267"/>
      <c r="CL87" s="3267"/>
      <c r="CM87" s="3267"/>
      <c r="CN87" s="3267"/>
      <c r="CO87" s="3267"/>
      <c r="CP87" s="1960"/>
      <c r="CQ87" s="1960"/>
      <c r="CR87" s="1960"/>
      <c r="CS87" s="1960"/>
      <c r="CT87" s="1960"/>
      <c r="CU87" s="1960"/>
      <c r="CV87" s="1960"/>
      <c r="CW87" s="1960"/>
      <c r="CX87" s="1960"/>
      <c r="CY87" s="1960"/>
      <c r="CZ87" s="1960"/>
      <c r="DA87" s="1960"/>
      <c r="DB87" s="1960"/>
      <c r="DC87" s="1960"/>
      <c r="DD87" s="1960"/>
      <c r="DE87" s="1960"/>
      <c r="DF87" s="1960"/>
      <c r="DG87" s="1960"/>
      <c r="DH87" s="1960"/>
    </row>
    <row r="88" spans="1:112" ht="36.75" customHeight="1" thickBot="1">
      <c r="A88" s="3976"/>
      <c r="B88" s="3976"/>
      <c r="C88" s="5649"/>
      <c r="D88" s="7170"/>
      <c r="E88" s="7170"/>
      <c r="F88" s="7170"/>
      <c r="G88" s="7170"/>
      <c r="H88" s="7170"/>
      <c r="I88" s="7171"/>
      <c r="J88" s="5646"/>
      <c r="K88" s="5646"/>
      <c r="L88" s="5646"/>
      <c r="M88" s="5646"/>
      <c r="N88" s="5646"/>
      <c r="O88" s="7177" t="s">
        <v>107</v>
      </c>
      <c r="P88" s="7178"/>
      <c r="Q88" s="7178"/>
      <c r="R88" s="7178"/>
      <c r="S88" s="7178"/>
      <c r="T88" s="7178"/>
      <c r="U88" s="7178"/>
      <c r="V88" s="7178"/>
      <c r="W88" s="7178"/>
      <c r="X88" s="7178"/>
      <c r="Y88" s="7178"/>
      <c r="Z88" s="7179"/>
      <c r="AA88" s="7180" t="s">
        <v>108</v>
      </c>
      <c r="AB88" s="7183" t="s">
        <v>109</v>
      </c>
      <c r="AC88" s="5610"/>
      <c r="AD88" s="7175"/>
      <c r="AE88" s="5611" t="s">
        <v>100</v>
      </c>
      <c r="AF88" s="5612"/>
      <c r="AG88" s="5612"/>
      <c r="AH88" s="5613"/>
      <c r="AI88" s="5614"/>
      <c r="AJ88" s="5615" t="s">
        <v>110</v>
      </c>
      <c r="AK88" s="5615"/>
      <c r="AL88" s="5615"/>
      <c r="AM88" s="5615"/>
      <c r="AN88" s="5615"/>
      <c r="AO88" s="5616"/>
      <c r="AP88" s="5617" t="s">
        <v>111</v>
      </c>
      <c r="AQ88" s="5617"/>
      <c r="AR88" s="5617"/>
      <c r="AS88" s="5618"/>
      <c r="AT88" s="5619"/>
      <c r="AU88" s="5620"/>
      <c r="AV88" s="5621"/>
      <c r="AW88" s="5622"/>
      <c r="AX88" s="5622"/>
      <c r="AY88" s="5622"/>
      <c r="AZ88" s="5580"/>
      <c r="BA88" s="5623"/>
      <c r="BB88" s="5610"/>
      <c r="BC88" s="5624"/>
      <c r="BD88" s="3976"/>
      <c r="BE88" s="3976"/>
      <c r="BF88" s="3976"/>
      <c r="BG88" s="3267"/>
      <c r="BH88" s="4849"/>
      <c r="BI88" s="4850"/>
      <c r="BJ88" s="4850"/>
      <c r="BK88" s="4850"/>
      <c r="BL88" s="4850"/>
      <c r="BM88" s="4850"/>
      <c r="BN88" s="4850"/>
      <c r="BO88" s="4850"/>
      <c r="BP88" s="4850"/>
      <c r="BQ88" s="4850"/>
      <c r="BR88" s="4850"/>
      <c r="BS88" s="4850"/>
      <c r="BT88" s="4850"/>
      <c r="BU88" s="4850"/>
      <c r="BV88" s="4850"/>
      <c r="BW88" s="4850"/>
      <c r="BX88" s="4850"/>
      <c r="BY88" s="4850"/>
      <c r="BZ88" s="4850"/>
      <c r="CA88" s="4850"/>
      <c r="CB88" s="4850"/>
      <c r="CC88" s="4850"/>
      <c r="CD88" s="4850"/>
      <c r="CE88" s="4851"/>
      <c r="CF88" s="3267"/>
      <c r="CG88" s="3267"/>
      <c r="CH88" s="3267"/>
      <c r="CI88" s="3267"/>
      <c r="CJ88" s="3267"/>
      <c r="CK88" s="3267"/>
      <c r="CL88" s="3267"/>
      <c r="CM88" s="3267"/>
      <c r="CN88" s="3267"/>
      <c r="CO88" s="3267"/>
      <c r="CP88" s="1960"/>
      <c r="CQ88" s="1960"/>
      <c r="CR88" s="1960"/>
      <c r="CS88" s="1960"/>
      <c r="CT88" s="1960"/>
      <c r="CU88" s="1960"/>
      <c r="CV88" s="1960"/>
      <c r="CW88" s="1960"/>
      <c r="CX88" s="1960"/>
      <c r="CY88" s="1960"/>
      <c r="CZ88" s="1960"/>
      <c r="DA88" s="1960"/>
      <c r="DB88" s="1960"/>
      <c r="DC88" s="1960"/>
      <c r="DD88" s="1960"/>
      <c r="DE88" s="1960"/>
      <c r="DF88" s="1960"/>
      <c r="DG88" s="1960"/>
      <c r="DH88" s="1960"/>
    </row>
    <row r="89" spans="1:112" ht="36.75" customHeight="1" thickBot="1">
      <c r="A89" s="3976"/>
      <c r="B89" s="3976"/>
      <c r="C89" s="5649"/>
      <c r="D89" s="7170"/>
      <c r="E89" s="7170"/>
      <c r="F89" s="7170"/>
      <c r="G89" s="7170"/>
      <c r="H89" s="7170"/>
      <c r="I89" s="7171"/>
      <c r="J89" s="5646"/>
      <c r="K89" s="5646"/>
      <c r="L89" s="5646"/>
      <c r="M89" s="5646"/>
      <c r="N89" s="5646"/>
      <c r="O89" s="5579"/>
      <c r="P89" s="5580"/>
      <c r="Q89" s="5581" t="s">
        <v>137</v>
      </c>
      <c r="R89" s="5582"/>
      <c r="S89" s="5582"/>
      <c r="T89" s="5583"/>
      <c r="U89" s="7150" t="s">
        <v>138</v>
      </c>
      <c r="V89" s="7152" t="s">
        <v>139</v>
      </c>
      <c r="W89" s="5584" t="s">
        <v>140</v>
      </c>
      <c r="X89" s="5585"/>
      <c r="Y89" s="7150" t="s">
        <v>141</v>
      </c>
      <c r="Z89" s="7152" t="s">
        <v>142</v>
      </c>
      <c r="AA89" s="7181"/>
      <c r="AB89" s="7183"/>
      <c r="AC89" s="5610"/>
      <c r="AD89" s="7175"/>
      <c r="AE89" s="5625"/>
      <c r="AF89" s="5625"/>
      <c r="AG89" s="5626"/>
      <c r="AH89" s="5627"/>
      <c r="AI89" s="5628"/>
      <c r="AJ89" s="5629"/>
      <c r="AK89" s="5625"/>
      <c r="AL89" s="5625"/>
      <c r="AM89" s="5625"/>
      <c r="AN89" s="5626"/>
      <c r="AO89" s="5630"/>
      <c r="AP89" s="5629"/>
      <c r="AQ89" s="5625"/>
      <c r="AR89" s="5626"/>
      <c r="AS89" s="5631"/>
      <c r="AT89" s="5632"/>
      <c r="AU89" s="5620"/>
      <c r="AV89" s="5621"/>
      <c r="AW89" s="5622"/>
      <c r="AX89" s="5622"/>
      <c r="AY89" s="5622"/>
      <c r="AZ89" s="5580"/>
      <c r="BA89" s="5623"/>
      <c r="BB89" s="5610"/>
      <c r="BC89" s="5624"/>
      <c r="BD89" s="3976"/>
      <c r="BE89" s="3976"/>
      <c r="BF89" s="3976"/>
      <c r="BG89" s="3267"/>
      <c r="BH89" s="4852" t="s">
        <v>163</v>
      </c>
      <c r="BI89" s="4853" t="s">
        <v>1167</v>
      </c>
      <c r="BJ89" s="4854"/>
      <c r="BK89" s="4854"/>
      <c r="BL89" s="4855"/>
      <c r="BM89" s="4853" t="s">
        <v>1168</v>
      </c>
      <c r="BN89" s="4854"/>
      <c r="BO89" s="4854"/>
      <c r="BP89" s="4855"/>
      <c r="BQ89" s="4853" t="s">
        <v>1169</v>
      </c>
      <c r="BR89" s="4854"/>
      <c r="BS89" s="4854"/>
      <c r="BT89" s="4855"/>
      <c r="BU89" s="4856" t="s">
        <v>114</v>
      </c>
      <c r="BV89" s="4857"/>
      <c r="BW89" s="4858"/>
      <c r="BX89" s="4853" t="s">
        <v>1170</v>
      </c>
      <c r="BY89" s="4854"/>
      <c r="BZ89" s="4854"/>
      <c r="CA89" s="4855"/>
      <c r="CB89" s="4853" t="s">
        <v>169</v>
      </c>
      <c r="CC89" s="4854"/>
      <c r="CD89" s="4854"/>
      <c r="CE89" s="4855"/>
      <c r="CF89" s="4710"/>
      <c r="CG89" s="3267"/>
      <c r="CH89" s="3267"/>
      <c r="CI89" s="5650" t="s">
        <v>1692</v>
      </c>
      <c r="CJ89" s="4854"/>
      <c r="CK89" s="4854"/>
      <c r="CL89" s="4855"/>
      <c r="CM89" s="4853" t="s">
        <v>1480</v>
      </c>
      <c r="CN89" s="4854"/>
      <c r="CO89" s="4854"/>
      <c r="CP89" s="4855"/>
      <c r="CQ89" s="1960"/>
      <c r="CR89" s="1960"/>
      <c r="CS89" s="1960"/>
      <c r="CT89" s="1960"/>
      <c r="CU89" s="1960"/>
      <c r="CV89" s="1960"/>
      <c r="CW89" s="1960"/>
      <c r="CX89" s="1960"/>
      <c r="CY89" s="1960"/>
      <c r="CZ89" s="1960"/>
      <c r="DA89" s="1960"/>
      <c r="DB89" s="1960"/>
      <c r="DC89" s="1960"/>
      <c r="DD89" s="1960"/>
      <c r="DE89" s="1960"/>
      <c r="DF89" s="1960"/>
      <c r="DG89" s="1960"/>
      <c r="DH89" s="1960"/>
    </row>
    <row r="90" spans="1:112" ht="123.6" thickBot="1">
      <c r="A90" s="3976"/>
      <c r="B90" s="3976"/>
      <c r="C90" s="5648" t="s">
        <v>208</v>
      </c>
      <c r="D90" s="7170"/>
      <c r="E90" s="7172"/>
      <c r="F90" s="7172"/>
      <c r="G90" s="7172"/>
      <c r="H90" s="7172"/>
      <c r="I90" s="7173"/>
      <c r="J90" s="5647" t="s">
        <v>89</v>
      </c>
      <c r="K90" s="5647" t="s">
        <v>15</v>
      </c>
      <c r="L90" s="5647" t="s">
        <v>90</v>
      </c>
      <c r="M90" s="5647" t="s">
        <v>91</v>
      </c>
      <c r="N90" s="5647" t="s">
        <v>92</v>
      </c>
      <c r="O90" s="5586" t="s">
        <v>135</v>
      </c>
      <c r="P90" s="5587" t="s">
        <v>136</v>
      </c>
      <c r="Q90" s="5588" t="s">
        <v>170</v>
      </c>
      <c r="R90" s="5589" t="s">
        <v>171</v>
      </c>
      <c r="S90" s="5589" t="s">
        <v>172</v>
      </c>
      <c r="T90" s="5590" t="s">
        <v>173</v>
      </c>
      <c r="U90" s="7151"/>
      <c r="V90" s="7153"/>
      <c r="W90" s="5588" t="s">
        <v>174</v>
      </c>
      <c r="X90" s="5591" t="s">
        <v>175</v>
      </c>
      <c r="Y90" s="7151"/>
      <c r="Z90" s="7153"/>
      <c r="AA90" s="7182"/>
      <c r="AB90" s="7183"/>
      <c r="AC90" s="5633" t="s">
        <v>94</v>
      </c>
      <c r="AD90" s="7176"/>
      <c r="AE90" s="5634" t="s">
        <v>120</v>
      </c>
      <c r="AF90" s="5634" t="s">
        <v>121</v>
      </c>
      <c r="AG90" s="5635" t="s">
        <v>122</v>
      </c>
      <c r="AH90" s="5636" t="s">
        <v>143</v>
      </c>
      <c r="AI90" s="5637" t="s">
        <v>102</v>
      </c>
      <c r="AJ90" s="5638" t="s">
        <v>123</v>
      </c>
      <c r="AK90" s="5634" t="s">
        <v>124</v>
      </c>
      <c r="AL90" s="5634" t="s">
        <v>144</v>
      </c>
      <c r="AM90" s="5634" t="s">
        <v>126</v>
      </c>
      <c r="AN90" s="5635" t="s">
        <v>127</v>
      </c>
      <c r="AO90" s="5639" t="s">
        <v>145</v>
      </c>
      <c r="AP90" s="5638" t="s">
        <v>146</v>
      </c>
      <c r="AQ90" s="5634" t="s">
        <v>147</v>
      </c>
      <c r="AR90" s="5635" t="s">
        <v>148</v>
      </c>
      <c r="AS90" s="5640" t="s">
        <v>149</v>
      </c>
      <c r="AT90" s="5641" t="s">
        <v>105</v>
      </c>
      <c r="AU90" s="5642" t="s">
        <v>97</v>
      </c>
      <c r="AV90" s="5576" t="s">
        <v>209</v>
      </c>
      <c r="AW90" s="5577" t="s">
        <v>210</v>
      </c>
      <c r="AX90" s="5577" t="s">
        <v>211</v>
      </c>
      <c r="AY90" s="5577" t="s">
        <v>115</v>
      </c>
      <c r="AZ90" s="5578" t="s">
        <v>116</v>
      </c>
      <c r="BA90" s="5643" t="s">
        <v>117</v>
      </c>
      <c r="BB90" s="5633" t="s">
        <v>118</v>
      </c>
      <c r="BC90" s="5644" t="s">
        <v>1583</v>
      </c>
      <c r="BD90" s="3976"/>
      <c r="BE90" s="3976"/>
      <c r="BF90" s="3976"/>
      <c r="BG90" s="3267"/>
      <c r="BH90" s="4934"/>
      <c r="BI90" s="5743" t="str">
        <f>الاعدادات!$F$5</f>
        <v>أغسطس</v>
      </c>
      <c r="BJ90" s="5744" t="str">
        <f>الاعدادات!$F$6</f>
        <v>سبتمبر</v>
      </c>
      <c r="BK90" s="5744" t="str">
        <f>الاعدادات!$F$7</f>
        <v>أكتوبر</v>
      </c>
      <c r="BL90" s="4935" t="s">
        <v>106</v>
      </c>
      <c r="BM90" s="5743" t="str">
        <f>الاعدادات!$F$5</f>
        <v>أغسطس</v>
      </c>
      <c r="BN90" s="5744" t="str">
        <f>الاعدادات!$F$6</f>
        <v>سبتمبر</v>
      </c>
      <c r="BO90" s="5744" t="str">
        <f>الاعدادات!$F$7</f>
        <v>أكتوبر</v>
      </c>
      <c r="BP90" s="4935" t="s">
        <v>106</v>
      </c>
      <c r="BQ90" s="5745" t="str">
        <f>الاعدادات!$F$5</f>
        <v>أغسطس</v>
      </c>
      <c r="BR90" s="4834" t="str">
        <f>الاعدادات!$F$6</f>
        <v>سبتمبر</v>
      </c>
      <c r="BS90" s="4834" t="str">
        <f>الاعدادات!$F$7</f>
        <v>أكتوبر</v>
      </c>
      <c r="BT90" s="4936" t="s">
        <v>106</v>
      </c>
      <c r="BU90" s="5745" t="str">
        <f>الاعدادات!$F$5</f>
        <v>أغسطس</v>
      </c>
      <c r="BV90" s="4834" t="str">
        <f>الاعدادات!$F$6</f>
        <v>سبتمبر</v>
      </c>
      <c r="BW90" s="4834" t="str">
        <f>الاعدادات!$F$7</f>
        <v>أكتوبر</v>
      </c>
      <c r="BX90" s="5743" t="str">
        <f>الاعدادات!$F$5</f>
        <v>أغسطس</v>
      </c>
      <c r="BY90" s="5744" t="str">
        <f>الاعدادات!$F$6</f>
        <v>سبتمبر</v>
      </c>
      <c r="BZ90" s="5744" t="str">
        <f>الاعدادات!$F$7</f>
        <v>أكتوبر</v>
      </c>
      <c r="CA90" s="4935" t="s">
        <v>106</v>
      </c>
      <c r="CB90" s="5745" t="str">
        <f>الاعدادات!$F$5</f>
        <v>أغسطس</v>
      </c>
      <c r="CC90" s="4834" t="str">
        <f>الاعدادات!$F$6</f>
        <v>سبتمبر</v>
      </c>
      <c r="CD90" s="4834" t="str">
        <f>الاعدادات!$F$7</f>
        <v>أكتوبر</v>
      </c>
      <c r="CE90" s="4936" t="s">
        <v>106</v>
      </c>
      <c r="CF90" s="3268"/>
      <c r="CG90" s="3267"/>
      <c r="CH90" s="3267"/>
      <c r="CI90" s="5771" t="str">
        <f>الاعدادات!$F$5</f>
        <v>أغسطس</v>
      </c>
      <c r="CJ90" s="5744" t="str">
        <f>الاعدادات!$F$6</f>
        <v>سبتمبر</v>
      </c>
      <c r="CK90" s="5744" t="str">
        <f>الاعدادات!$F$7</f>
        <v>أكتوبر</v>
      </c>
      <c r="CL90" s="4711" t="s">
        <v>106</v>
      </c>
      <c r="CM90" s="5743" t="str">
        <f>الاعدادات!$F$5</f>
        <v>أغسطس</v>
      </c>
      <c r="CN90" s="5744" t="str">
        <f>الاعدادات!$F$6</f>
        <v>سبتمبر</v>
      </c>
      <c r="CO90" s="5744" t="str">
        <f>الاعدادات!$F$7</f>
        <v>أكتوبر</v>
      </c>
      <c r="CP90" s="4711" t="s">
        <v>106</v>
      </c>
      <c r="CQ90" s="1960"/>
      <c r="CR90" s="1960"/>
      <c r="CS90" s="1960"/>
      <c r="CT90" s="1960"/>
      <c r="CU90" s="1960"/>
      <c r="CV90" s="1960"/>
      <c r="CW90" s="1960"/>
      <c r="CX90" s="1960"/>
      <c r="CY90" s="1960"/>
      <c r="CZ90" s="1960"/>
      <c r="DA90" s="1960"/>
      <c r="DB90" s="1960"/>
      <c r="DC90" s="1960"/>
      <c r="DD90" s="1960"/>
      <c r="DE90" s="1960"/>
      <c r="DF90" s="1960"/>
      <c r="DG90" s="1960"/>
      <c r="DH90" s="1960"/>
    </row>
    <row r="91" spans="1:112" ht="39.75" customHeight="1" thickBot="1">
      <c r="A91" s="7154" t="str">
        <f>IF(AND(CF92="ok", CF93="ok"),IF(AB94&gt;0,"ok","الإحصائية فارغة"),"الإحصائية خطأ")</f>
        <v>الإحصائية خطأ</v>
      </c>
      <c r="B91" s="7155"/>
      <c r="C91" s="7156" t="s">
        <v>1479</v>
      </c>
      <c r="D91" s="5772" t="str" cm="1">
        <f t="array" ref="D91">_xlfn.XLOOKUP(1, (INDEX(التشكيل_القديم!$L$71:$S$180, ,6)=C91) * (INDEX(التشكيل_القديم!$L$71:$S$180, ,7)="رئيس الدائرة"), INDEX(التشكيل_القديم!$L$71:$S$180, ,2))</f>
        <v>عمرو احمد محمد احمد سليمان</v>
      </c>
      <c r="E91" s="4722"/>
      <c r="F91" s="4722"/>
      <c r="G91" s="4722"/>
      <c r="H91" s="4722"/>
      <c r="I91" s="4723"/>
      <c r="J91" s="4721"/>
      <c r="K91" s="3273" t="s">
        <v>23</v>
      </c>
      <c r="L91" s="7159" t="s">
        <v>32</v>
      </c>
      <c r="M91" s="7162" t="s">
        <v>77</v>
      </c>
      <c r="N91" s="5766">
        <f>الاعدادات!$D$8</f>
        <v>2024</v>
      </c>
      <c r="O91" s="4975">
        <v>15</v>
      </c>
      <c r="P91" s="3276"/>
      <c r="Q91" s="3276"/>
      <c r="R91" s="3276"/>
      <c r="S91" s="3276"/>
      <c r="T91" s="3276"/>
      <c r="U91" s="3276"/>
      <c r="V91" s="3276"/>
      <c r="W91" s="3276"/>
      <c r="X91" s="3277"/>
      <c r="Y91" s="3276"/>
      <c r="Z91" s="3276"/>
      <c r="AA91" s="3276"/>
      <c r="AB91" s="5767">
        <f>AA91+Z91+W91+V91+U91+T91+S91+R91+Q91+P91+O91-Y91</f>
        <v>15</v>
      </c>
      <c r="AC91" s="3977"/>
      <c r="AD91" s="3977"/>
      <c r="AE91" s="5822" cm="1">
        <f t="array" ref="AE91">SUM(C100:I100+AE100:AK100+C105:I105+AE105:AK105)</f>
        <v>0</v>
      </c>
      <c r="AF91" s="5823">
        <f>SUM(J100:N100,AL100:AP100,J105:N105,AL105:AP105)</f>
        <v>0</v>
      </c>
      <c r="AG91" s="5823">
        <f>O100+AQ100+O105+AQ105</f>
        <v>0</v>
      </c>
      <c r="AH91" s="5747">
        <f>SUM(AE91:AG91)</f>
        <v>0</v>
      </c>
      <c r="AI91" s="5748">
        <f t="shared" ref="AI91:AN93" si="66">Q100+AS100+Q105+AS105</f>
        <v>0</v>
      </c>
      <c r="AJ91" s="4835">
        <f t="shared" si="66"/>
        <v>0</v>
      </c>
      <c r="AK91" s="4835">
        <f t="shared" si="66"/>
        <v>0</v>
      </c>
      <c r="AL91" s="4835">
        <f t="shared" si="66"/>
        <v>0</v>
      </c>
      <c r="AM91" s="4835">
        <f t="shared" si="66"/>
        <v>0</v>
      </c>
      <c r="AN91" s="4835">
        <f t="shared" si="66"/>
        <v>0</v>
      </c>
      <c r="AO91" s="5749">
        <f>SUM(AJ91:AN91)</f>
        <v>0</v>
      </c>
      <c r="AP91" s="4835">
        <f t="shared" ref="AP91:AR93" si="67">W100+AY100+W105+AY105</f>
        <v>0</v>
      </c>
      <c r="AQ91" s="4835">
        <f t="shared" si="67"/>
        <v>0</v>
      </c>
      <c r="AR91" s="4835">
        <f t="shared" si="67"/>
        <v>0</v>
      </c>
      <c r="AS91" s="5750">
        <f>SUM(AP91:AR91)</f>
        <v>0</v>
      </c>
      <c r="AT91" s="5751">
        <f>Z100+BB100+Z105+BB105</f>
        <v>0</v>
      </c>
      <c r="AU91" s="5752">
        <f>AT91+AS91+AO91+AI91+AH91</f>
        <v>0</v>
      </c>
      <c r="AV91" s="4777"/>
      <c r="AW91" s="4835">
        <f t="shared" ref="AW91:AX93" si="68">AB100+BD100+AB105+BD105</f>
        <v>0</v>
      </c>
      <c r="AX91" s="4835">
        <f t="shared" si="68"/>
        <v>0</v>
      </c>
      <c r="AY91" s="4777"/>
      <c r="AZ91" s="4777"/>
      <c r="BA91" s="5768">
        <f>SUM(AV91:AZ91)</f>
        <v>0</v>
      </c>
      <c r="BB91" s="4777"/>
      <c r="BC91" s="5770">
        <f>BA91+AU91+AD91+AC91-AB91</f>
        <v>-15</v>
      </c>
      <c r="BD91" s="3976"/>
      <c r="BE91" s="3976"/>
      <c r="BF91" s="3976"/>
      <c r="BG91" s="3267"/>
      <c r="BH91" s="4836">
        <f>الاعدادات!$D$8</f>
        <v>2024</v>
      </c>
      <c r="BI91" s="5762">
        <f>(AO91+AI91) -BJ91-BK91</f>
        <v>0</v>
      </c>
      <c r="BJ91" s="3278"/>
      <c r="BK91" s="3278"/>
      <c r="BL91" s="5826">
        <f>SUM(BI91:BK91)</f>
        <v>0</v>
      </c>
      <c r="BM91" s="850">
        <f>AV91-BN91-BO91</f>
        <v>0</v>
      </c>
      <c r="BN91" s="3278"/>
      <c r="BO91" s="3278"/>
      <c r="BP91" s="5826">
        <f>SUM(BM91:BO91)</f>
        <v>0</v>
      </c>
      <c r="BQ91" s="850">
        <f>AW91-BR91-BS91</f>
        <v>0</v>
      </c>
      <c r="BR91" s="3278"/>
      <c r="BS91" s="3279"/>
      <c r="BT91" s="5826">
        <f>BS91+BR91+BQ91</f>
        <v>0</v>
      </c>
      <c r="BU91" s="850">
        <f>AX91-BV91</f>
        <v>0</v>
      </c>
      <c r="BV91" s="3278"/>
      <c r="BW91" s="5826">
        <f>SUM(BU91:BV91)</f>
        <v>0</v>
      </c>
      <c r="BX91" s="5764">
        <f>CI91+CM91</f>
        <v>0</v>
      </c>
      <c r="BY91" s="5764">
        <f>CJ91+CN91</f>
        <v>0</v>
      </c>
      <c r="BZ91" s="5764">
        <f>CK91+CO91</f>
        <v>0</v>
      </c>
      <c r="CA91" s="5826">
        <f>SUM(BX91:BZ91)</f>
        <v>0</v>
      </c>
      <c r="CB91" s="850">
        <f>BI91+BM91+BQ91+BU91+BX91</f>
        <v>0</v>
      </c>
      <c r="CC91" s="851">
        <f>BJ91+BN91+BR91+BY91+BV91</f>
        <v>0</v>
      </c>
      <c r="CD91" s="851">
        <f>BZ91+BS91+BO91+BK91</f>
        <v>0</v>
      </c>
      <c r="CE91" s="5826">
        <f>SUM(CB91:CD91)</f>
        <v>0</v>
      </c>
      <c r="CF91" s="5765" t="str">
        <f>IF(AND(BC91=0,BI91&gt;=0,BM91&gt;=0,BQ91&gt;=0,BU91&gt;=0,BX91&gt;=0),"OK","WRONG")</f>
        <v>WRONG</v>
      </c>
      <c r="CG91" s="3267"/>
      <c r="CH91" s="3297"/>
      <c r="CI91" s="5764">
        <f>AZ91-CJ91-CK91</f>
        <v>0</v>
      </c>
      <c r="CJ91" s="3278"/>
      <c r="CK91" s="3278"/>
      <c r="CL91" s="5826">
        <f>SUM(CI91:CK91)</f>
        <v>0</v>
      </c>
      <c r="CM91" s="5764">
        <f>AY91-CN91-CO91</f>
        <v>0</v>
      </c>
      <c r="CN91" s="3278"/>
      <c r="CO91" s="3278"/>
      <c r="CP91" s="5826">
        <f>SUM(CM91:CO91)</f>
        <v>0</v>
      </c>
      <c r="CQ91" s="1960"/>
      <c r="CR91" s="1960"/>
      <c r="CS91" s="1960"/>
      <c r="CT91" s="1960"/>
      <c r="CU91" s="1960"/>
      <c r="CV91" s="1960"/>
      <c r="CW91" s="1960"/>
      <c r="CX91" s="1960"/>
      <c r="CY91" s="1960"/>
      <c r="CZ91" s="1960"/>
      <c r="DA91" s="1960"/>
      <c r="DB91" s="1960"/>
      <c r="DC91" s="1960"/>
      <c r="DD91" s="1960"/>
      <c r="DE91" s="1960"/>
      <c r="DF91" s="1960"/>
      <c r="DG91" s="1960"/>
      <c r="DH91" s="1960"/>
    </row>
    <row r="92" spans="1:112" ht="39.75" customHeight="1" thickBot="1">
      <c r="A92" s="7154"/>
      <c r="B92" s="7155"/>
      <c r="C92" s="7157"/>
      <c r="D92" s="5772" t="str" cm="1">
        <f t="array" ref="D92">_xlfn.XLOOKUP(1, (INDEX(التشكيل_القديم!$L$71:$S$180, ,6)=C91) * (INDEX(التشكيل_القديم!$L$71:$S$180, ,7)="عضو يمين"), INDEX(التشكيل_القديم!$L$71:$S$180, ,2))</f>
        <v>هند محمد ابراهيم ابوسيف</v>
      </c>
      <c r="E92" s="4722"/>
      <c r="F92" s="4722"/>
      <c r="G92" s="4722"/>
      <c r="H92" s="4722"/>
      <c r="I92" s="4723"/>
      <c r="J92" s="4687"/>
      <c r="K92" s="3282" t="s">
        <v>23</v>
      </c>
      <c r="L92" s="7160"/>
      <c r="M92" s="7163"/>
      <c r="N92" s="5766">
        <f>الاعدادات!$D$9</f>
        <v>2025</v>
      </c>
      <c r="O92" s="4975">
        <v>336</v>
      </c>
      <c r="P92" s="3276"/>
      <c r="Q92" s="3276"/>
      <c r="R92" s="3276"/>
      <c r="S92" s="3276"/>
      <c r="T92" s="3276"/>
      <c r="U92" s="3276"/>
      <c r="V92" s="3276"/>
      <c r="W92" s="3276"/>
      <c r="X92" s="3277"/>
      <c r="Y92" s="3276"/>
      <c r="Z92" s="3276"/>
      <c r="AA92" s="3276"/>
      <c r="AB92" s="5767">
        <f>AA92+Z92+W92+V92+U92+T92+S92+R92+Q92+P92+O92-Y92</f>
        <v>336</v>
      </c>
      <c r="AC92" s="3977"/>
      <c r="AD92" s="3977"/>
      <c r="AE92" s="5822" cm="1">
        <f t="array" ref="AE92">SUM(C101:I101+AE101:AK101+C106:I106+AE106:AK106)</f>
        <v>0</v>
      </c>
      <c r="AF92" s="5823">
        <f>SUM(J101:N101,AL101:AP101,J106:N106,AL106:AP106)</f>
        <v>0</v>
      </c>
      <c r="AG92" s="5823">
        <f>O101+AQ101+O106+AQ106</f>
        <v>0</v>
      </c>
      <c r="AH92" s="5747">
        <f>SUM(AE92:AG92)</f>
        <v>0</v>
      </c>
      <c r="AI92" s="5748">
        <f t="shared" si="66"/>
        <v>0</v>
      </c>
      <c r="AJ92" s="4835">
        <f t="shared" si="66"/>
        <v>0</v>
      </c>
      <c r="AK92" s="4835">
        <f t="shared" si="66"/>
        <v>0</v>
      </c>
      <c r="AL92" s="4835">
        <f t="shared" si="66"/>
        <v>0</v>
      </c>
      <c r="AM92" s="4835">
        <f t="shared" si="66"/>
        <v>0</v>
      </c>
      <c r="AN92" s="4835">
        <f t="shared" si="66"/>
        <v>0</v>
      </c>
      <c r="AO92" s="5749">
        <f>SUM(AJ92:AN92)</f>
        <v>0</v>
      </c>
      <c r="AP92" s="4835">
        <f t="shared" si="67"/>
        <v>0</v>
      </c>
      <c r="AQ92" s="4835">
        <f t="shared" si="67"/>
        <v>0</v>
      </c>
      <c r="AR92" s="4835">
        <f t="shared" si="67"/>
        <v>0</v>
      </c>
      <c r="AS92" s="5750">
        <f>SUM(AP92:AR92)</f>
        <v>0</v>
      </c>
      <c r="AT92" s="5751">
        <f>Z101+BB101+Z106+BB106</f>
        <v>0</v>
      </c>
      <c r="AU92" s="5752">
        <f>AT92+AS92+AO92+AI92+AH92</f>
        <v>0</v>
      </c>
      <c r="AV92" s="4777"/>
      <c r="AW92" s="4835">
        <f t="shared" si="68"/>
        <v>0</v>
      </c>
      <c r="AX92" s="4835">
        <f t="shared" si="68"/>
        <v>0</v>
      </c>
      <c r="AY92" s="4777"/>
      <c r="AZ92" s="4777"/>
      <c r="BA92" s="5768">
        <f>SUM(AV92:AZ92)</f>
        <v>0</v>
      </c>
      <c r="BB92" s="4777"/>
      <c r="BC92" s="5770">
        <f>BA92+AU92+AD92+AC92-AB92</f>
        <v>-336</v>
      </c>
      <c r="BD92" s="3978"/>
      <c r="BE92" s="3978"/>
      <c r="BF92" s="3978"/>
      <c r="BG92" s="3283"/>
      <c r="BH92" s="4836">
        <f>الاعدادات!$D$9</f>
        <v>2025</v>
      </c>
      <c r="BI92" s="5762">
        <f>(AO92+AI92) -BJ92-BK92</f>
        <v>0</v>
      </c>
      <c r="BJ92" s="3278"/>
      <c r="BK92" s="3278"/>
      <c r="BL92" s="5826">
        <f>SUM(BI92:BK92)</f>
        <v>0</v>
      </c>
      <c r="BM92" s="850">
        <f>AV92-BN92-BO92</f>
        <v>0</v>
      </c>
      <c r="BN92" s="3278"/>
      <c r="BO92" s="3278"/>
      <c r="BP92" s="5826">
        <f>SUM(BM92:BO92)</f>
        <v>0</v>
      </c>
      <c r="BQ92" s="850">
        <f>AW92-BR92-BS92</f>
        <v>0</v>
      </c>
      <c r="BR92" s="3278"/>
      <c r="BS92" s="3279"/>
      <c r="BT92" s="5826">
        <f>BS92+BR92+BQ92</f>
        <v>0</v>
      </c>
      <c r="BU92" s="850">
        <f>AX92-BV92</f>
        <v>0</v>
      </c>
      <c r="BV92" s="3278"/>
      <c r="BW92" s="5826">
        <f>SUM(BU92:BV92)</f>
        <v>0</v>
      </c>
      <c r="BX92" s="5764">
        <f t="shared" ref="BX92:BX93" si="69">CI92+CM92</f>
        <v>0</v>
      </c>
      <c r="BY92" s="5764">
        <f t="shared" ref="BY92:BY93" si="70">CJ92+CN92</f>
        <v>0</v>
      </c>
      <c r="BZ92" s="5764">
        <f t="shared" ref="BZ92:BZ93" si="71">CK92+CO92</f>
        <v>0</v>
      </c>
      <c r="CA92" s="5826">
        <f>SUM(BX92:BZ92)</f>
        <v>0</v>
      </c>
      <c r="CB92" s="850">
        <f>BI92+BM92+BQ92+BU92+BX92</f>
        <v>0</v>
      </c>
      <c r="CC92" s="851">
        <f>BJ92+BN92+BR92+BY92+BV92</f>
        <v>0</v>
      </c>
      <c r="CD92" s="851">
        <f>BZ92+BS92+BO92+BK92</f>
        <v>0</v>
      </c>
      <c r="CE92" s="5826">
        <f>SUM(CB92:CD92)</f>
        <v>0</v>
      </c>
      <c r="CF92" s="5765" t="str">
        <f>IF(AND(BC92=0,BI92&gt;=0,BM92&gt;=0,BQ92&gt;=0,BU92&gt;=0,BX92&gt;=0),"OK","WRONG")</f>
        <v>WRONG</v>
      </c>
      <c r="CG92" s="4808"/>
      <c r="CH92" s="4809"/>
      <c r="CI92" s="5764">
        <f t="shared" ref="CI92:CI93" si="72">AZ92-CJ92-CK92</f>
        <v>0</v>
      </c>
      <c r="CJ92" s="3278"/>
      <c r="CK92" s="3278"/>
      <c r="CL92" s="5826">
        <f t="shared" ref="CL92:CL93" si="73">SUM(CI92:CK92)</f>
        <v>0</v>
      </c>
      <c r="CM92" s="5764">
        <f t="shared" ref="CM92:CM93" si="74">AY92-CN92-CO92</f>
        <v>0</v>
      </c>
      <c r="CN92" s="3278"/>
      <c r="CO92" s="3278"/>
      <c r="CP92" s="5826">
        <f t="shared" ref="CP92:CP93" si="75">SUM(CM92:CO92)</f>
        <v>0</v>
      </c>
      <c r="CQ92" s="1960"/>
      <c r="CR92" s="1960"/>
      <c r="CS92" s="1960"/>
      <c r="CT92" s="1960"/>
      <c r="CU92" s="1960"/>
      <c r="CV92" s="1960"/>
      <c r="CW92" s="1960"/>
      <c r="CX92" s="1960"/>
      <c r="CY92" s="1960"/>
      <c r="CZ92" s="1960"/>
      <c r="DA92" s="1960"/>
      <c r="DB92" s="1960"/>
      <c r="DC92" s="1960"/>
      <c r="DD92" s="1960"/>
      <c r="DE92" s="1960"/>
      <c r="DF92" s="1960"/>
      <c r="DG92" s="1960"/>
      <c r="DH92" s="1960"/>
    </row>
    <row r="93" spans="1:112" ht="39.75" customHeight="1" thickBot="1">
      <c r="A93" s="7154"/>
      <c r="B93" s="7155"/>
      <c r="C93" s="7157"/>
      <c r="D93" s="5772" t="str" cm="1">
        <f t="array" ref="D93">_xlfn.XLOOKUP(1, (INDEX(التشكيل_القديم!$L$71:$S$180, ,6)=C91) * (INDEX(التشكيل_القديم!$L$71:$S$180, ,7)="عضو يسار"), INDEX(التشكيل_القديم!$L$71:$S$180, ,2))</f>
        <v>علاء الدين عصام عبد العزيز علي</v>
      </c>
      <c r="E93" s="4722"/>
      <c r="F93" s="4722"/>
      <c r="G93" s="4722"/>
      <c r="H93" s="4722"/>
      <c r="I93" s="4723"/>
      <c r="J93" s="4687"/>
      <c r="K93" s="3288" t="s">
        <v>33</v>
      </c>
      <c r="L93" s="7160"/>
      <c r="M93" s="7163"/>
      <c r="N93" s="5832">
        <f>الاعدادات!$D$10</f>
        <v>2026</v>
      </c>
      <c r="O93" s="4976">
        <v>22</v>
      </c>
      <c r="P93" s="3280"/>
      <c r="Q93" s="3280"/>
      <c r="R93" s="3280"/>
      <c r="S93" s="3280"/>
      <c r="T93" s="3280"/>
      <c r="U93" s="3280"/>
      <c r="V93" s="3280"/>
      <c r="W93" s="3280"/>
      <c r="X93" s="3281"/>
      <c r="Y93" s="3280"/>
      <c r="Z93" s="3280"/>
      <c r="AA93" s="3280"/>
      <c r="AB93" s="5833">
        <f>AA93+Z93+W93+V93+U93+T93+S93+R93+Q93+P93+O93-Y93</f>
        <v>22</v>
      </c>
      <c r="AC93" s="3979"/>
      <c r="AD93" s="3979"/>
      <c r="AE93" s="5824" cm="1">
        <f t="array" ref="AE93">SUM(C102:I102+AE102:AK102+C107:I107+AE107:AK107)</f>
        <v>0</v>
      </c>
      <c r="AF93" s="5825">
        <f>SUM(J102:N102,AL102:AP102,J107:N107,AL107:AP107)</f>
        <v>0</v>
      </c>
      <c r="AG93" s="5825">
        <f>O102+AQ102+O107+AQ107</f>
        <v>0</v>
      </c>
      <c r="AH93" s="5755">
        <f>SUM(AE93:AG93)</f>
        <v>0</v>
      </c>
      <c r="AI93" s="5756">
        <f t="shared" si="66"/>
        <v>0</v>
      </c>
      <c r="AJ93" s="5754">
        <f t="shared" si="66"/>
        <v>0</v>
      </c>
      <c r="AK93" s="5754">
        <f t="shared" si="66"/>
        <v>0</v>
      </c>
      <c r="AL93" s="5754">
        <f t="shared" si="66"/>
        <v>0</v>
      </c>
      <c r="AM93" s="5754">
        <f t="shared" si="66"/>
        <v>0</v>
      </c>
      <c r="AN93" s="5754">
        <f t="shared" si="66"/>
        <v>0</v>
      </c>
      <c r="AO93" s="5757">
        <f>SUM(AJ93:AN93)</f>
        <v>0</v>
      </c>
      <c r="AP93" s="5754">
        <f t="shared" si="67"/>
        <v>0</v>
      </c>
      <c r="AQ93" s="5754">
        <f t="shared" si="67"/>
        <v>0</v>
      </c>
      <c r="AR93" s="5754">
        <f t="shared" si="67"/>
        <v>0</v>
      </c>
      <c r="AS93" s="5758">
        <f>SUM(AP93:AR93)</f>
        <v>0</v>
      </c>
      <c r="AT93" s="5759">
        <f>Z102+BB102+Z107+BB107</f>
        <v>0</v>
      </c>
      <c r="AU93" s="5760">
        <f>AT93+AS93+AO93+AI93+AH93</f>
        <v>0</v>
      </c>
      <c r="AV93" s="4778"/>
      <c r="AW93" s="5754">
        <f t="shared" si="68"/>
        <v>0</v>
      </c>
      <c r="AX93" s="5754">
        <f t="shared" si="68"/>
        <v>0</v>
      </c>
      <c r="AY93" s="4778"/>
      <c r="AZ93" s="4778"/>
      <c r="BA93" s="5769">
        <f>SUM(AV93:AZ93)</f>
        <v>0</v>
      </c>
      <c r="BB93" s="4778"/>
      <c r="BC93" s="5834">
        <f>BA93+AU93+AD93+AC93-AB93</f>
        <v>-22</v>
      </c>
      <c r="BD93" s="3978"/>
      <c r="BE93" s="3978"/>
      <c r="BF93" s="3978"/>
      <c r="BG93" s="3283"/>
      <c r="BH93" s="4836">
        <f>الاعدادات!$D$10</f>
        <v>2026</v>
      </c>
      <c r="BI93" s="5762">
        <f>(AO93+AI93) -BJ93-BK93</f>
        <v>0</v>
      </c>
      <c r="BJ93" s="3278"/>
      <c r="BK93" s="3278"/>
      <c r="BL93" s="5826">
        <f>SUM(BI93:BK93)</f>
        <v>0</v>
      </c>
      <c r="BM93" s="850">
        <f>AV93-BN93-BO93</f>
        <v>0</v>
      </c>
      <c r="BN93" s="3278"/>
      <c r="BO93" s="3278"/>
      <c r="BP93" s="5826">
        <f>SUM(BM93:BO93)</f>
        <v>0</v>
      </c>
      <c r="BQ93" s="850">
        <f>AW93-BR93-BS93</f>
        <v>0</v>
      </c>
      <c r="BR93" s="3278"/>
      <c r="BS93" s="3279"/>
      <c r="BT93" s="5826">
        <f>BS93+BR93+BQ93</f>
        <v>0</v>
      </c>
      <c r="BU93" s="850">
        <f>AX93-BV93</f>
        <v>0</v>
      </c>
      <c r="BV93" s="3278"/>
      <c r="BW93" s="5826">
        <f>SUM(BU93:BV93)</f>
        <v>0</v>
      </c>
      <c r="BX93" s="5764">
        <f t="shared" si="69"/>
        <v>0</v>
      </c>
      <c r="BY93" s="5764">
        <f t="shared" si="70"/>
        <v>0</v>
      </c>
      <c r="BZ93" s="5764">
        <f t="shared" si="71"/>
        <v>0</v>
      </c>
      <c r="CA93" s="5826">
        <f>SUM(BX93:BZ93)</f>
        <v>0</v>
      </c>
      <c r="CB93" s="850">
        <f>BI93+BM93+BQ93+BU93+BX93</f>
        <v>0</v>
      </c>
      <c r="CC93" s="851">
        <f>BJ93+BN93+BR93+BY93+BV93</f>
        <v>0</v>
      </c>
      <c r="CD93" s="851">
        <f>BZ93+BS93+BO93+BK93</f>
        <v>0</v>
      </c>
      <c r="CE93" s="5826">
        <f>SUM(CB93:CD93)</f>
        <v>0</v>
      </c>
      <c r="CF93" s="5765" t="str">
        <f>IF(AND(BC93=0,BI93&gt;=0,BM93&gt;=0,BQ93&gt;=0,BU93&gt;=0,BX93&gt;=0),"OK","WRONG")</f>
        <v>WRONG</v>
      </c>
      <c r="CG93" s="4808"/>
      <c r="CH93" s="4809"/>
      <c r="CI93" s="5764">
        <f t="shared" si="72"/>
        <v>0</v>
      </c>
      <c r="CJ93" s="3278"/>
      <c r="CK93" s="3278"/>
      <c r="CL93" s="5826">
        <f t="shared" si="73"/>
        <v>0</v>
      </c>
      <c r="CM93" s="5764">
        <f t="shared" si="74"/>
        <v>0</v>
      </c>
      <c r="CN93" s="3278"/>
      <c r="CO93" s="3278"/>
      <c r="CP93" s="5826">
        <f t="shared" si="75"/>
        <v>0</v>
      </c>
      <c r="CQ93" s="1960"/>
      <c r="CR93" s="1960"/>
      <c r="CS93" s="1960"/>
      <c r="CT93" s="1960"/>
      <c r="CU93" s="1960"/>
      <c r="CV93" s="1960"/>
      <c r="CW93" s="1960"/>
      <c r="CX93" s="1960"/>
      <c r="CY93" s="1960"/>
      <c r="CZ93" s="1960"/>
      <c r="DA93" s="1960"/>
      <c r="DB93" s="1960"/>
      <c r="DC93" s="1960"/>
      <c r="DD93" s="1960"/>
      <c r="DE93" s="1960"/>
      <c r="DF93" s="1960"/>
      <c r="DG93" s="1960"/>
      <c r="DH93" s="1960"/>
    </row>
    <row r="94" spans="1:112" ht="39.75" customHeight="1" thickBot="1">
      <c r="A94" s="7154"/>
      <c r="B94" s="7155"/>
      <c r="C94" s="7158"/>
      <c r="D94" s="5772" t="str" cm="1">
        <f t="array" ref="D94">_xlfn.XLOOKUP(1, (INDEX(التشكيل_القديم!$L$71:$S$180, ,6)=C91) * (INDEX(التشكيل_القديم!$L$71:$S$180, ,7)="عضو يسار اليسار"), INDEX(التشكيل_القديم!$L$71:$S$180, ,2),"")</f>
        <v/>
      </c>
      <c r="E94" s="4722"/>
      <c r="F94" s="4722"/>
      <c r="G94" s="4722"/>
      <c r="H94" s="4722"/>
      <c r="I94" s="4723"/>
      <c r="J94" s="4688"/>
      <c r="K94" s="3293" t="s">
        <v>63</v>
      </c>
      <c r="L94" s="7161"/>
      <c r="M94" s="7164"/>
      <c r="N94" s="5592" t="s">
        <v>181</v>
      </c>
      <c r="O94" s="5835">
        <f>SUM(O91:O93)</f>
        <v>373</v>
      </c>
      <c r="P94" s="5836">
        <f>SUM(P91:P93)</f>
        <v>0</v>
      </c>
      <c r="Q94" s="5836">
        <f t="shared" ref="Q94:BC94" si="76">SUM(Q91:Q93)</f>
        <v>0</v>
      </c>
      <c r="R94" s="5836">
        <f t="shared" si="76"/>
        <v>0</v>
      </c>
      <c r="S94" s="5836">
        <f t="shared" si="76"/>
        <v>0</v>
      </c>
      <c r="T94" s="5836">
        <f t="shared" si="76"/>
        <v>0</v>
      </c>
      <c r="U94" s="5836">
        <f t="shared" si="76"/>
        <v>0</v>
      </c>
      <c r="V94" s="5836">
        <f t="shared" si="76"/>
        <v>0</v>
      </c>
      <c r="W94" s="5836">
        <f t="shared" si="76"/>
        <v>0</v>
      </c>
      <c r="X94" s="5837">
        <f t="shared" si="76"/>
        <v>0</v>
      </c>
      <c r="Y94" s="5836">
        <f t="shared" si="76"/>
        <v>0</v>
      </c>
      <c r="Z94" s="5836">
        <f t="shared" si="76"/>
        <v>0</v>
      </c>
      <c r="AA94" s="5836">
        <f t="shared" si="76"/>
        <v>0</v>
      </c>
      <c r="AB94" s="5838">
        <f t="shared" si="76"/>
        <v>373</v>
      </c>
      <c r="AC94" s="5839">
        <f t="shared" si="76"/>
        <v>0</v>
      </c>
      <c r="AD94" s="5839">
        <f t="shared" si="76"/>
        <v>0</v>
      </c>
      <c r="AE94" s="5840">
        <f t="shared" si="76"/>
        <v>0</v>
      </c>
      <c r="AF94" s="5839">
        <f t="shared" si="76"/>
        <v>0</v>
      </c>
      <c r="AG94" s="5839">
        <f t="shared" si="76"/>
        <v>0</v>
      </c>
      <c r="AH94" s="5841">
        <f t="shared" si="76"/>
        <v>0</v>
      </c>
      <c r="AI94" s="5842">
        <f t="shared" si="76"/>
        <v>0</v>
      </c>
      <c r="AJ94" s="5843">
        <f t="shared" si="76"/>
        <v>0</v>
      </c>
      <c r="AK94" s="5843">
        <f t="shared" si="76"/>
        <v>0</v>
      </c>
      <c r="AL94" s="5843">
        <f t="shared" si="76"/>
        <v>0</v>
      </c>
      <c r="AM94" s="5843">
        <f t="shared" si="76"/>
        <v>0</v>
      </c>
      <c r="AN94" s="5843">
        <f t="shared" si="76"/>
        <v>0</v>
      </c>
      <c r="AO94" s="5844">
        <f t="shared" si="76"/>
        <v>0</v>
      </c>
      <c r="AP94" s="5843">
        <f t="shared" si="76"/>
        <v>0</v>
      </c>
      <c r="AQ94" s="5843">
        <f t="shared" si="76"/>
        <v>0</v>
      </c>
      <c r="AR94" s="5843">
        <f t="shared" si="76"/>
        <v>0</v>
      </c>
      <c r="AS94" s="5845">
        <f t="shared" si="76"/>
        <v>0</v>
      </c>
      <c r="AT94" s="5846">
        <f t="shared" si="76"/>
        <v>0</v>
      </c>
      <c r="AU94" s="5847">
        <f t="shared" si="76"/>
        <v>0</v>
      </c>
      <c r="AV94" s="5843">
        <f t="shared" si="76"/>
        <v>0</v>
      </c>
      <c r="AW94" s="5843">
        <f t="shared" si="76"/>
        <v>0</v>
      </c>
      <c r="AX94" s="5843">
        <f t="shared" si="76"/>
        <v>0</v>
      </c>
      <c r="AY94" s="5843">
        <f t="shared" si="76"/>
        <v>0</v>
      </c>
      <c r="AZ94" s="5843">
        <f t="shared" si="76"/>
        <v>0</v>
      </c>
      <c r="BA94" s="5848">
        <f t="shared" si="76"/>
        <v>0</v>
      </c>
      <c r="BB94" s="5843">
        <f t="shared" si="76"/>
        <v>0</v>
      </c>
      <c r="BC94" s="5849">
        <f t="shared" si="76"/>
        <v>-373</v>
      </c>
      <c r="BD94" s="3978"/>
      <c r="BE94" s="3978"/>
      <c r="BF94" s="3978"/>
      <c r="BG94" s="3283"/>
      <c r="BH94" s="4712" t="s">
        <v>106</v>
      </c>
      <c r="BI94" s="5774">
        <f>SUM(BI91:BI93)</f>
        <v>0</v>
      </c>
      <c r="BJ94" s="5774">
        <f t="shared" ref="BJ94:CE94" si="77">SUM(BJ91:BJ93)</f>
        <v>0</v>
      </c>
      <c r="BK94" s="5774">
        <f t="shared" si="77"/>
        <v>0</v>
      </c>
      <c r="BL94" s="5774">
        <f t="shared" si="77"/>
        <v>0</v>
      </c>
      <c r="BM94" s="5774">
        <f t="shared" si="77"/>
        <v>0</v>
      </c>
      <c r="BN94" s="5774">
        <f t="shared" si="77"/>
        <v>0</v>
      </c>
      <c r="BO94" s="5774">
        <f t="shared" si="77"/>
        <v>0</v>
      </c>
      <c r="BP94" s="5774">
        <f t="shared" si="77"/>
        <v>0</v>
      </c>
      <c r="BQ94" s="5774">
        <f t="shared" si="77"/>
        <v>0</v>
      </c>
      <c r="BR94" s="5774">
        <f t="shared" si="77"/>
        <v>0</v>
      </c>
      <c r="BS94" s="5774">
        <f t="shared" si="77"/>
        <v>0</v>
      </c>
      <c r="BT94" s="5774">
        <f t="shared" si="77"/>
        <v>0</v>
      </c>
      <c r="BU94" s="5774">
        <f t="shared" si="77"/>
        <v>0</v>
      </c>
      <c r="BV94" s="5774">
        <f t="shared" si="77"/>
        <v>0</v>
      </c>
      <c r="BW94" s="5774">
        <f t="shared" si="77"/>
        <v>0</v>
      </c>
      <c r="BX94" s="5774">
        <f t="shared" si="77"/>
        <v>0</v>
      </c>
      <c r="BY94" s="5774">
        <f t="shared" si="77"/>
        <v>0</v>
      </c>
      <c r="BZ94" s="5774">
        <f t="shared" si="77"/>
        <v>0</v>
      </c>
      <c r="CA94" s="5774">
        <f t="shared" si="77"/>
        <v>0</v>
      </c>
      <c r="CB94" s="5774">
        <f t="shared" si="77"/>
        <v>0</v>
      </c>
      <c r="CC94" s="5774">
        <f t="shared" si="77"/>
        <v>0</v>
      </c>
      <c r="CD94" s="5774">
        <f t="shared" si="77"/>
        <v>0</v>
      </c>
      <c r="CE94" s="5774">
        <f t="shared" si="77"/>
        <v>0</v>
      </c>
      <c r="CF94" s="3299"/>
      <c r="CG94" s="3283"/>
      <c r="CH94" s="4809"/>
      <c r="CI94" s="5776">
        <f t="shared" ref="CI94:CL94" si="78">SUM(CI91:CI93)</f>
        <v>0</v>
      </c>
      <c r="CJ94" s="5774">
        <f t="shared" si="78"/>
        <v>0</v>
      </c>
      <c r="CK94" s="5774">
        <f t="shared" si="78"/>
        <v>0</v>
      </c>
      <c r="CL94" s="5774">
        <f t="shared" si="78"/>
        <v>0</v>
      </c>
      <c r="CM94" s="5777">
        <f>SUM(CM91:CM93)</f>
        <v>0</v>
      </c>
      <c r="CN94" s="5774">
        <f t="shared" ref="CN94:CP94" si="79">SUM(CN91:CN93)</f>
        <v>0</v>
      </c>
      <c r="CO94" s="5774">
        <f t="shared" si="79"/>
        <v>0</v>
      </c>
      <c r="CP94" s="5827">
        <f t="shared" si="79"/>
        <v>0</v>
      </c>
      <c r="CQ94" s="1960"/>
      <c r="CR94" s="1960"/>
      <c r="CS94" s="1960"/>
      <c r="CT94" s="1960"/>
      <c r="CU94" s="1960"/>
      <c r="CV94" s="1960"/>
      <c r="CW94" s="1960"/>
      <c r="CX94" s="1960"/>
      <c r="CY94" s="1960"/>
      <c r="CZ94" s="1960"/>
      <c r="DA94" s="1960"/>
      <c r="DB94" s="1960"/>
      <c r="DC94" s="1960"/>
      <c r="DD94" s="1960"/>
      <c r="DE94" s="1960"/>
      <c r="DF94" s="1960"/>
      <c r="DG94" s="1960"/>
      <c r="DH94" s="1960"/>
    </row>
    <row r="95" spans="1:112" ht="54" customHeight="1" thickBot="1">
      <c r="A95" s="3976"/>
      <c r="B95" s="4686" t="s">
        <v>604</v>
      </c>
      <c r="C95" s="4686"/>
      <c r="D95" s="4686"/>
      <c r="E95" s="4686"/>
      <c r="F95" s="4686"/>
      <c r="G95" s="4686"/>
      <c r="H95" s="4686"/>
      <c r="I95" s="4686"/>
      <c r="J95" s="4686"/>
      <c r="K95" s="4686"/>
      <c r="L95" s="4686"/>
      <c r="M95" s="4686"/>
      <c r="N95" s="4686"/>
      <c r="O95" s="4686"/>
      <c r="P95" s="4726"/>
      <c r="Q95" s="4726"/>
      <c r="R95" s="4686"/>
      <c r="S95" s="4686"/>
      <c r="T95" s="4686"/>
      <c r="U95" s="4686"/>
      <c r="V95" s="4686"/>
      <c r="W95" s="4686"/>
      <c r="X95" s="4686"/>
      <c r="Y95" s="4686"/>
      <c r="Z95" s="4726"/>
      <c r="AA95" s="4726"/>
      <c r="AB95" s="4686"/>
      <c r="AC95" s="4686"/>
      <c r="AD95" s="4686"/>
      <c r="AE95" s="4686"/>
      <c r="AF95" s="4686"/>
      <c r="AG95" s="4686"/>
      <c r="AH95" s="4686"/>
      <c r="AI95" s="4686"/>
      <c r="AJ95" s="4686"/>
      <c r="AK95" s="4686"/>
      <c r="AL95" s="4686"/>
      <c r="AM95" s="4686"/>
      <c r="AN95" s="4686"/>
      <c r="AO95" s="4686"/>
      <c r="AP95" s="4686"/>
      <c r="AQ95" s="4686"/>
      <c r="AR95" s="4686"/>
      <c r="AS95" s="4686"/>
      <c r="AT95" s="4686"/>
      <c r="AU95" s="4686"/>
      <c r="AV95" s="4686"/>
      <c r="AW95" s="4686"/>
      <c r="AX95" s="4686"/>
      <c r="AY95" s="4686"/>
      <c r="AZ95" s="4686"/>
      <c r="BA95" s="4686"/>
      <c r="BB95" s="4686"/>
      <c r="BC95" s="4686"/>
      <c r="BD95" s="4686"/>
      <c r="BE95" s="4686"/>
      <c r="BF95" s="4686"/>
      <c r="BG95" s="3267"/>
      <c r="BH95" s="3271"/>
      <c r="BI95" s="3271"/>
      <c r="BJ95" s="3271"/>
      <c r="BK95" s="3271"/>
      <c r="BL95" s="3271"/>
      <c r="BM95" s="3271"/>
      <c r="BN95" s="3271"/>
      <c r="BO95" s="3271"/>
      <c r="BP95" s="3271"/>
      <c r="BQ95" s="3271"/>
      <c r="BR95" s="3271"/>
      <c r="BS95" s="3271"/>
      <c r="BT95" s="3271"/>
      <c r="BU95" s="3271"/>
      <c r="BV95" s="3271"/>
      <c r="BW95" s="3271"/>
      <c r="BX95" s="3271"/>
      <c r="BY95" s="3271"/>
      <c r="BZ95" s="3271"/>
      <c r="CA95" s="7140">
        <f>CL104+CM104+CN104+CO104</f>
        <v>0</v>
      </c>
      <c r="CB95" s="7140"/>
      <c r="CC95" s="7140"/>
      <c r="CD95" s="7140"/>
      <c r="CE95" s="3271"/>
      <c r="CF95" s="3272"/>
      <c r="CG95" s="3272"/>
      <c r="CH95" s="3272"/>
      <c r="CI95" s="3272"/>
      <c r="CJ95" s="3272"/>
      <c r="CK95" s="3272"/>
      <c r="CL95" s="3272"/>
      <c r="CM95" s="3272"/>
      <c r="CN95" s="3272"/>
      <c r="CO95" s="3272"/>
      <c r="CP95" s="1960"/>
      <c r="CQ95" s="1960"/>
      <c r="CR95" s="1960"/>
      <c r="CS95" s="1960"/>
      <c r="CT95" s="1960"/>
      <c r="CU95" s="1960"/>
      <c r="CV95" s="1960"/>
      <c r="CW95" s="1960"/>
      <c r="CX95" s="1960"/>
      <c r="CY95" s="1960"/>
      <c r="CZ95" s="1960"/>
      <c r="DA95" s="1960"/>
      <c r="DB95" s="1960"/>
      <c r="DC95" s="1960"/>
      <c r="DD95" s="1960"/>
      <c r="DE95" s="1960"/>
      <c r="DF95" s="1960"/>
      <c r="DG95" s="1960"/>
      <c r="DH95" s="1960"/>
    </row>
    <row r="96" spans="1:112" ht="33.6" thickBot="1">
      <c r="A96" s="3976"/>
      <c r="B96" s="4883"/>
      <c r="C96" s="4884" t="s">
        <v>100</v>
      </c>
      <c r="D96" s="4885"/>
      <c r="E96" s="4885"/>
      <c r="F96" s="4885"/>
      <c r="G96" s="4885"/>
      <c r="H96" s="4885"/>
      <c r="I96" s="4885"/>
      <c r="J96" s="4885"/>
      <c r="K96" s="4885"/>
      <c r="L96" s="4885"/>
      <c r="M96" s="4885"/>
      <c r="N96" s="4885"/>
      <c r="O96" s="4886"/>
      <c r="P96" s="4886"/>
      <c r="Q96" s="4887"/>
      <c r="R96" s="4888" t="s">
        <v>103</v>
      </c>
      <c r="S96" s="4889"/>
      <c r="T96" s="4889"/>
      <c r="U96" s="4889"/>
      <c r="V96" s="4890"/>
      <c r="W96" s="4889" t="s">
        <v>104</v>
      </c>
      <c r="X96" s="4889"/>
      <c r="Y96" s="4890"/>
      <c r="Z96" s="4891"/>
      <c r="AA96" s="4892"/>
      <c r="AB96" s="4893" t="s">
        <v>99</v>
      </c>
      <c r="AC96" s="4894"/>
      <c r="AD96" s="4895"/>
      <c r="AE96" s="4884" t="s">
        <v>100</v>
      </c>
      <c r="AF96" s="4885"/>
      <c r="AG96" s="4885"/>
      <c r="AH96" s="4885"/>
      <c r="AI96" s="4885"/>
      <c r="AJ96" s="4885"/>
      <c r="AK96" s="4885"/>
      <c r="AL96" s="4885"/>
      <c r="AM96" s="4885"/>
      <c r="AN96" s="4885"/>
      <c r="AO96" s="4885"/>
      <c r="AP96" s="4885"/>
      <c r="AQ96" s="4886"/>
      <c r="AR96" s="4886"/>
      <c r="AS96" s="4887"/>
      <c r="AT96" s="4888" t="s">
        <v>103</v>
      </c>
      <c r="AU96" s="4889"/>
      <c r="AV96" s="4889"/>
      <c r="AW96" s="4889"/>
      <c r="AX96" s="4890"/>
      <c r="AY96" s="4889" t="s">
        <v>104</v>
      </c>
      <c r="AZ96" s="4889"/>
      <c r="BA96" s="4890"/>
      <c r="BB96" s="4891"/>
      <c r="BC96" s="4892"/>
      <c r="BD96" s="4893" t="s">
        <v>99</v>
      </c>
      <c r="BE96" s="4894"/>
      <c r="BF96" s="4895"/>
      <c r="BG96" s="3267"/>
      <c r="BH96" s="3267"/>
      <c r="BI96" s="4859" t="s">
        <v>1478</v>
      </c>
      <c r="BJ96" s="4860"/>
      <c r="BK96" s="4860"/>
      <c r="BL96" s="4860"/>
      <c r="BM96" s="4860"/>
      <c r="BN96" s="4860"/>
      <c r="BO96" s="4860"/>
      <c r="BP96" s="4861"/>
      <c r="BQ96" s="4839"/>
      <c r="BR96" s="4839"/>
      <c r="BS96" s="4862" t="s">
        <v>1477</v>
      </c>
      <c r="BT96" s="4863"/>
      <c r="BU96" s="4863"/>
      <c r="BV96" s="4863"/>
      <c r="BW96" s="4863"/>
      <c r="BX96" s="4863"/>
      <c r="BY96" s="4863"/>
      <c r="BZ96" s="4863"/>
      <c r="CA96" s="4863"/>
      <c r="CB96" s="4863"/>
      <c r="CC96" s="4863"/>
      <c r="CD96" s="4863"/>
      <c r="CE96" s="4863"/>
      <c r="CF96" s="4863"/>
      <c r="CG96" s="4863"/>
      <c r="CH96" s="4863"/>
      <c r="CI96" s="4863"/>
      <c r="CJ96" s="4863"/>
      <c r="CK96" s="4863"/>
      <c r="CL96" s="4863"/>
      <c r="CM96" s="4863"/>
      <c r="CN96" s="4863"/>
      <c r="CO96" s="4864"/>
      <c r="CP96" s="1960"/>
      <c r="CQ96" s="1960"/>
      <c r="CR96" s="1960"/>
      <c r="CS96" s="1960"/>
      <c r="CT96" s="1960"/>
      <c r="CU96" s="1960"/>
      <c r="CV96" s="1960"/>
      <c r="CW96" s="1960"/>
      <c r="CX96" s="1960"/>
      <c r="CY96" s="1960"/>
      <c r="CZ96" s="1960"/>
      <c r="DA96" s="1960"/>
      <c r="DB96" s="1960"/>
      <c r="DC96" s="1960"/>
      <c r="DD96" s="1960"/>
      <c r="DE96" s="1960"/>
      <c r="DF96" s="1960"/>
      <c r="DG96" s="1960"/>
      <c r="DH96" s="1960"/>
    </row>
    <row r="97" spans="1:112" ht="45.6" thickBot="1">
      <c r="A97" s="3976"/>
      <c r="B97" s="4896"/>
      <c r="C97" s="4897" t="s">
        <v>120</v>
      </c>
      <c r="D97" s="4894"/>
      <c r="E97" s="4894"/>
      <c r="F97" s="4894"/>
      <c r="G97" s="4894"/>
      <c r="H97" s="4894"/>
      <c r="I97" s="4894"/>
      <c r="J97" s="4898" t="s">
        <v>121</v>
      </c>
      <c r="K97" s="4899"/>
      <c r="L97" s="4899"/>
      <c r="M97" s="4899"/>
      <c r="N97" s="4900"/>
      <c r="O97" s="4887"/>
      <c r="P97" s="4901"/>
      <c r="Q97" s="4902"/>
      <c r="R97" s="4903"/>
      <c r="S97" s="4904"/>
      <c r="T97" s="4904"/>
      <c r="U97" s="4904"/>
      <c r="V97" s="4905"/>
      <c r="W97" s="4904"/>
      <c r="X97" s="4904"/>
      <c r="Y97" s="4905"/>
      <c r="Z97" s="4906"/>
      <c r="AA97" s="4907"/>
      <c r="AB97" s="4908"/>
      <c r="AC97" s="4902"/>
      <c r="AD97" s="4909"/>
      <c r="AE97" s="4897" t="s">
        <v>120</v>
      </c>
      <c r="AF97" s="4894"/>
      <c r="AG97" s="4894"/>
      <c r="AH97" s="4894"/>
      <c r="AI97" s="4894"/>
      <c r="AJ97" s="4894"/>
      <c r="AK97" s="4894"/>
      <c r="AL97" s="4898" t="s">
        <v>121</v>
      </c>
      <c r="AM97" s="4899"/>
      <c r="AN97" s="4899"/>
      <c r="AO97" s="4899"/>
      <c r="AP97" s="4900"/>
      <c r="AQ97" s="4887"/>
      <c r="AR97" s="4901"/>
      <c r="AS97" s="4902"/>
      <c r="AT97" s="4903"/>
      <c r="AU97" s="4904"/>
      <c r="AV97" s="4904"/>
      <c r="AW97" s="4904"/>
      <c r="AX97" s="4905"/>
      <c r="AY97" s="4904"/>
      <c r="AZ97" s="4904"/>
      <c r="BA97" s="4905"/>
      <c r="BB97" s="4906"/>
      <c r="BC97" s="4907"/>
      <c r="BD97" s="4908"/>
      <c r="BE97" s="4902"/>
      <c r="BF97" s="4909"/>
      <c r="BG97" s="3267"/>
      <c r="BH97" s="3267"/>
      <c r="BI97" s="4865"/>
      <c r="BJ97" s="4866"/>
      <c r="BK97" s="4866"/>
      <c r="BL97" s="4866"/>
      <c r="BM97" s="4866"/>
      <c r="BN97" s="4866"/>
      <c r="BO97" s="4866"/>
      <c r="BP97" s="4867"/>
      <c r="BQ97" s="4868"/>
      <c r="BR97" s="4868"/>
      <c r="BS97" s="4869"/>
      <c r="BT97" s="4870"/>
      <c r="BU97" s="4870"/>
      <c r="BV97" s="4870"/>
      <c r="BW97" s="4870"/>
      <c r="BX97" s="4870"/>
      <c r="BY97" s="4870"/>
      <c r="BZ97" s="4870"/>
      <c r="CA97" s="4870"/>
      <c r="CB97" s="4870"/>
      <c r="CC97" s="4870"/>
      <c r="CD97" s="4870"/>
      <c r="CE97" s="4870"/>
      <c r="CF97" s="4870"/>
      <c r="CG97" s="4870"/>
      <c r="CH97" s="4870"/>
      <c r="CI97" s="4870"/>
      <c r="CJ97" s="4870"/>
      <c r="CK97" s="4870"/>
      <c r="CL97" s="4870"/>
      <c r="CM97" s="4870"/>
      <c r="CN97" s="4870"/>
      <c r="CO97" s="4871"/>
      <c r="CP97" s="1960"/>
      <c r="CQ97" s="1960"/>
      <c r="CR97" s="1960"/>
      <c r="CS97" s="1960"/>
      <c r="CT97" s="1960"/>
      <c r="CU97" s="1960"/>
      <c r="CV97" s="1960"/>
      <c r="CW97" s="1960"/>
      <c r="CX97" s="1960"/>
      <c r="CY97" s="1960"/>
      <c r="CZ97" s="1960"/>
      <c r="DA97" s="1960"/>
      <c r="DB97" s="1960"/>
      <c r="DC97" s="1960"/>
      <c r="DD97" s="1960"/>
      <c r="DE97" s="1960"/>
      <c r="DF97" s="1960"/>
      <c r="DG97" s="1960"/>
      <c r="DH97" s="1960"/>
    </row>
    <row r="98" spans="1:112" ht="169.8" thickBot="1">
      <c r="A98" s="3976"/>
      <c r="B98" s="4910" t="s">
        <v>92</v>
      </c>
      <c r="C98" s="4911" t="s">
        <v>151</v>
      </c>
      <c r="D98" s="4912" t="s">
        <v>152</v>
      </c>
      <c r="E98" s="4912" t="s">
        <v>153</v>
      </c>
      <c r="F98" s="4913" t="s">
        <v>154</v>
      </c>
      <c r="G98" s="4913" t="s">
        <v>155</v>
      </c>
      <c r="H98" s="4913" t="s">
        <v>156</v>
      </c>
      <c r="I98" s="4914" t="s">
        <v>157</v>
      </c>
      <c r="J98" s="4915" t="s">
        <v>158</v>
      </c>
      <c r="K98" s="4916" t="s">
        <v>159</v>
      </c>
      <c r="L98" s="4913" t="s">
        <v>160</v>
      </c>
      <c r="M98" s="4913" t="s">
        <v>161</v>
      </c>
      <c r="N98" s="4917" t="s">
        <v>162</v>
      </c>
      <c r="O98" s="4918" t="s">
        <v>122</v>
      </c>
      <c r="P98" s="4919" t="s">
        <v>101</v>
      </c>
      <c r="Q98" s="4887" t="s">
        <v>102</v>
      </c>
      <c r="R98" s="4920" t="s">
        <v>123</v>
      </c>
      <c r="S98" s="4921" t="s">
        <v>124</v>
      </c>
      <c r="T98" s="4922" t="s">
        <v>125</v>
      </c>
      <c r="U98" s="4923" t="s">
        <v>126</v>
      </c>
      <c r="V98" s="4924" t="s">
        <v>127</v>
      </c>
      <c r="W98" s="4925" t="s">
        <v>128</v>
      </c>
      <c r="X98" s="4926" t="s">
        <v>129</v>
      </c>
      <c r="Y98" s="4927" t="s">
        <v>130</v>
      </c>
      <c r="Z98" s="4928" t="s">
        <v>105</v>
      </c>
      <c r="AA98" s="4929" t="s">
        <v>106</v>
      </c>
      <c r="AB98" s="4930" t="s">
        <v>131</v>
      </c>
      <c r="AC98" s="4918" t="s">
        <v>114</v>
      </c>
      <c r="AD98" s="4931" t="s">
        <v>1584</v>
      </c>
      <c r="AE98" s="4911" t="s">
        <v>151</v>
      </c>
      <c r="AF98" s="4912" t="s">
        <v>152</v>
      </c>
      <c r="AG98" s="4912" t="s">
        <v>153</v>
      </c>
      <c r="AH98" s="4913" t="s">
        <v>154</v>
      </c>
      <c r="AI98" s="4913" t="s">
        <v>155</v>
      </c>
      <c r="AJ98" s="4913" t="s">
        <v>156</v>
      </c>
      <c r="AK98" s="4914" t="s">
        <v>157</v>
      </c>
      <c r="AL98" s="4915" t="s">
        <v>158</v>
      </c>
      <c r="AM98" s="4916" t="s">
        <v>159</v>
      </c>
      <c r="AN98" s="4913" t="s">
        <v>160</v>
      </c>
      <c r="AO98" s="4913" t="s">
        <v>161</v>
      </c>
      <c r="AP98" s="4917" t="s">
        <v>162</v>
      </c>
      <c r="AQ98" s="4918" t="s">
        <v>122</v>
      </c>
      <c r="AR98" s="4919" t="s">
        <v>101</v>
      </c>
      <c r="AS98" s="4887" t="s">
        <v>102</v>
      </c>
      <c r="AT98" s="4920" t="s">
        <v>123</v>
      </c>
      <c r="AU98" s="4921" t="s">
        <v>124</v>
      </c>
      <c r="AV98" s="4922" t="s">
        <v>125</v>
      </c>
      <c r="AW98" s="4923" t="s">
        <v>126</v>
      </c>
      <c r="AX98" s="4924" t="s">
        <v>127</v>
      </c>
      <c r="AY98" s="4925" t="s">
        <v>128</v>
      </c>
      <c r="AZ98" s="4926" t="s">
        <v>129</v>
      </c>
      <c r="BA98" s="4927" t="s">
        <v>130</v>
      </c>
      <c r="BB98" s="4928" t="s">
        <v>105</v>
      </c>
      <c r="BC98" s="4929" t="s">
        <v>106</v>
      </c>
      <c r="BD98" s="4930" t="s">
        <v>131</v>
      </c>
      <c r="BE98" s="4918" t="s">
        <v>114</v>
      </c>
      <c r="BF98" s="4931" t="s">
        <v>1584</v>
      </c>
      <c r="BG98" s="3267"/>
      <c r="BH98" s="3267"/>
      <c r="BI98" s="4872"/>
      <c r="BJ98" s="4873"/>
      <c r="BK98" s="4873"/>
      <c r="BL98" s="4873"/>
      <c r="BM98" s="4873"/>
      <c r="BN98" s="4873"/>
      <c r="BO98" s="4873"/>
      <c r="BP98" s="4874"/>
      <c r="BQ98" s="4868"/>
      <c r="BR98" s="4868"/>
      <c r="BS98" s="4875"/>
      <c r="BT98" s="4876"/>
      <c r="BU98" s="4876"/>
      <c r="BV98" s="4876"/>
      <c r="BW98" s="4876"/>
      <c r="BX98" s="4876"/>
      <c r="BY98" s="4876"/>
      <c r="BZ98" s="4876"/>
      <c r="CA98" s="4876"/>
      <c r="CB98" s="4876"/>
      <c r="CC98" s="4876"/>
      <c r="CD98" s="4876"/>
      <c r="CE98" s="4876"/>
      <c r="CF98" s="4876"/>
      <c r="CG98" s="4876"/>
      <c r="CH98" s="4876"/>
      <c r="CI98" s="4876"/>
      <c r="CJ98" s="4876"/>
      <c r="CK98" s="4876"/>
      <c r="CL98" s="4876"/>
      <c r="CM98" s="4876"/>
      <c r="CN98" s="4876"/>
      <c r="CO98" s="4877"/>
      <c r="CP98" s="1960"/>
      <c r="CQ98" s="1960"/>
      <c r="CR98" s="1960"/>
      <c r="CS98" s="1960"/>
      <c r="CT98" s="1960"/>
      <c r="CU98" s="1960"/>
      <c r="CV98" s="1960"/>
      <c r="CW98" s="1960"/>
      <c r="CX98" s="1960"/>
      <c r="CY98" s="1960"/>
      <c r="CZ98" s="1960"/>
      <c r="DA98" s="1960"/>
      <c r="DB98" s="1960"/>
      <c r="DC98" s="1960"/>
      <c r="DD98" s="1960"/>
      <c r="DE98" s="1960"/>
      <c r="DF98" s="1960"/>
      <c r="DG98" s="1960"/>
      <c r="DH98" s="1960"/>
    </row>
    <row r="99" spans="1:112" ht="38.25" customHeight="1" thickBot="1">
      <c r="A99" s="3976"/>
      <c r="B99" s="4697"/>
      <c r="C99" s="5779" t="str">
        <f>"رئيس الدائرة" &amp; "     /   " &amp;D91</f>
        <v>رئيس الدائرة     /   عمرو احمد محمد احمد سليمان</v>
      </c>
      <c r="D99" s="4693"/>
      <c r="E99" s="4693"/>
      <c r="F99" s="4693"/>
      <c r="G99" s="4693"/>
      <c r="H99" s="4693"/>
      <c r="I99" s="4693"/>
      <c r="J99" s="4693"/>
      <c r="K99" s="4693"/>
      <c r="L99" s="4693"/>
      <c r="M99" s="4693"/>
      <c r="N99" s="4693"/>
      <c r="O99" s="4727"/>
      <c r="P99" s="4727"/>
      <c r="Q99" s="4727"/>
      <c r="R99" s="4693"/>
      <c r="S99" s="4693"/>
      <c r="T99" s="4693"/>
      <c r="U99" s="4693"/>
      <c r="V99" s="4693"/>
      <c r="W99" s="4693"/>
      <c r="X99" s="4693"/>
      <c r="Y99" s="4693"/>
      <c r="Z99" s="4727"/>
      <c r="AA99" s="4727"/>
      <c r="AB99" s="4727"/>
      <c r="AC99" s="4693"/>
      <c r="AD99" s="4694"/>
      <c r="AE99" s="5779" t="str">
        <f>"عضو يمين "  &amp; "     /   " &amp;D92</f>
        <v>عضو يمين      /   هند محمد ابراهيم ابوسيف</v>
      </c>
      <c r="AF99" s="4693"/>
      <c r="AG99" s="4693"/>
      <c r="AH99" s="4693"/>
      <c r="AI99" s="4693"/>
      <c r="AJ99" s="4693"/>
      <c r="AK99" s="4693"/>
      <c r="AL99" s="4693"/>
      <c r="AM99" s="4693"/>
      <c r="AN99" s="4693"/>
      <c r="AO99" s="4693"/>
      <c r="AP99" s="4693"/>
      <c r="AQ99" s="4727"/>
      <c r="AR99" s="4727"/>
      <c r="AS99" s="4727"/>
      <c r="AT99" s="4693"/>
      <c r="AU99" s="4693"/>
      <c r="AV99" s="4693"/>
      <c r="AW99" s="4693"/>
      <c r="AX99" s="4693"/>
      <c r="AY99" s="4693"/>
      <c r="AZ99" s="4693"/>
      <c r="BA99" s="4693"/>
      <c r="BB99" s="4727"/>
      <c r="BC99" s="4727"/>
      <c r="BD99" s="4727"/>
      <c r="BE99" s="4693"/>
      <c r="BF99" s="4694"/>
      <c r="BG99" s="3267"/>
      <c r="BH99" s="3267"/>
      <c r="BI99" s="7141" t="s">
        <v>163</v>
      </c>
      <c r="BJ99" s="7144" t="s">
        <v>1480</v>
      </c>
      <c r="BK99" s="7144" t="s">
        <v>196</v>
      </c>
      <c r="BL99" s="7144" t="s">
        <v>1481</v>
      </c>
      <c r="BM99" s="7144" t="s">
        <v>1482</v>
      </c>
      <c r="BN99" s="7144" t="s">
        <v>1168</v>
      </c>
      <c r="BO99" s="7144" t="s">
        <v>206</v>
      </c>
      <c r="BP99" s="7147"/>
      <c r="BQ99" s="4878"/>
      <c r="BR99" s="4878"/>
      <c r="BS99" s="7121" t="s">
        <v>23</v>
      </c>
      <c r="BT99" s="7122"/>
      <c r="BU99" s="7122"/>
      <c r="BV99" s="7122"/>
      <c r="BW99" s="7122"/>
      <c r="BX99" s="7123"/>
      <c r="BY99" s="7121" t="s">
        <v>33</v>
      </c>
      <c r="BZ99" s="7122"/>
      <c r="CA99" s="7122"/>
      <c r="CB99" s="7123"/>
      <c r="CC99" s="7121" t="s">
        <v>184</v>
      </c>
      <c r="CD99" s="7122"/>
      <c r="CE99" s="7122"/>
      <c r="CF99" s="7123"/>
      <c r="CG99" s="7121" t="s">
        <v>185</v>
      </c>
      <c r="CH99" s="7122"/>
      <c r="CI99" s="7122"/>
      <c r="CJ99" s="7123"/>
      <c r="CK99" s="4879"/>
      <c r="CL99" s="7122"/>
      <c r="CM99" s="7122"/>
      <c r="CN99" s="7122"/>
      <c r="CO99" s="7123"/>
      <c r="CP99" s="1960"/>
      <c r="CQ99" s="1960"/>
      <c r="CR99" s="1960"/>
      <c r="CS99" s="1960"/>
      <c r="CT99" s="1960"/>
      <c r="CU99" s="1960"/>
      <c r="CV99" s="1960"/>
      <c r="CW99" s="1960"/>
      <c r="CX99" s="1960"/>
      <c r="CY99" s="1960"/>
      <c r="CZ99" s="1960"/>
      <c r="DA99" s="1960"/>
      <c r="DB99" s="1960"/>
      <c r="DC99" s="1960"/>
      <c r="DD99" s="1960"/>
      <c r="DE99" s="1960"/>
      <c r="DF99" s="1960"/>
      <c r="DG99" s="1960"/>
      <c r="DH99" s="1960"/>
    </row>
    <row r="100" spans="1:112" ht="33.75" customHeight="1" thickBot="1">
      <c r="A100" s="3976"/>
      <c r="B100" s="5789">
        <f>الاعدادات!$D$8</f>
        <v>2024</v>
      </c>
      <c r="C100" s="4698"/>
      <c r="D100" s="4699"/>
      <c r="E100" s="4699"/>
      <c r="F100" s="4700"/>
      <c r="G100" s="4700"/>
      <c r="H100" s="4700"/>
      <c r="I100" s="4701"/>
      <c r="J100" s="3980"/>
      <c r="K100" s="3981"/>
      <c r="L100" s="3981"/>
      <c r="M100" s="3982"/>
      <c r="N100" s="3982"/>
      <c r="O100" s="3983"/>
      <c r="P100" s="4837">
        <f>O100+N100+M100+L100+K100+J100+I100+H100+G100+F100+E100+D100+C100</f>
        <v>0</v>
      </c>
      <c r="Q100" s="3984"/>
      <c r="R100" s="3985"/>
      <c r="S100" s="3986"/>
      <c r="T100" s="3987"/>
      <c r="U100" s="3988"/>
      <c r="V100" s="3989"/>
      <c r="W100" s="3990"/>
      <c r="X100" s="3991"/>
      <c r="Y100" s="3992"/>
      <c r="Z100" s="3993"/>
      <c r="AA100" s="4838">
        <f>Z100+Y100+X100+W100+V100+U100+T100+S100+R100+Q100+P100</f>
        <v>0</v>
      </c>
      <c r="AB100" s="4706"/>
      <c r="AC100" s="4699"/>
      <c r="AD100" s="4707"/>
      <c r="AE100" s="4698"/>
      <c r="AF100" s="4699"/>
      <c r="AG100" s="4699"/>
      <c r="AH100" s="4700"/>
      <c r="AI100" s="4700"/>
      <c r="AJ100" s="4700"/>
      <c r="AK100" s="4701"/>
      <c r="AL100" s="3980"/>
      <c r="AM100" s="3981"/>
      <c r="AN100" s="3981"/>
      <c r="AO100" s="3982"/>
      <c r="AP100" s="3982"/>
      <c r="AQ100" s="3983"/>
      <c r="AR100" s="4837">
        <f>AQ100+AP100+AO100+AN100+AM100+AL100+AK100+AJ100+AI100+AH100+AG100+AF100+AE100</f>
        <v>0</v>
      </c>
      <c r="AS100" s="3984"/>
      <c r="AT100" s="3985"/>
      <c r="AU100" s="3986"/>
      <c r="AV100" s="3987"/>
      <c r="AW100" s="3988"/>
      <c r="AX100" s="3989"/>
      <c r="AY100" s="3990"/>
      <c r="AZ100" s="3991"/>
      <c r="BA100" s="3992"/>
      <c r="BB100" s="3993"/>
      <c r="BC100" s="4838">
        <f>SUM(AR100:BB100)</f>
        <v>0</v>
      </c>
      <c r="BD100" s="4706"/>
      <c r="BE100" s="4699"/>
      <c r="BF100" s="4707"/>
      <c r="BG100" s="3267"/>
      <c r="BH100" s="3267"/>
      <c r="BI100" s="7142"/>
      <c r="BJ100" s="7145"/>
      <c r="BK100" s="7145"/>
      <c r="BL100" s="7145"/>
      <c r="BM100" s="7145"/>
      <c r="BN100" s="7145"/>
      <c r="BO100" s="7145"/>
      <c r="BP100" s="7148"/>
      <c r="BQ100" s="4878"/>
      <c r="BR100" s="4878"/>
      <c r="BS100" s="4880" t="s">
        <v>163</v>
      </c>
      <c r="BT100" s="4881"/>
      <c r="BU100" s="4882" t="s">
        <v>190</v>
      </c>
      <c r="BV100" s="4882" t="s">
        <v>203</v>
      </c>
      <c r="BW100" s="4882" t="s">
        <v>204</v>
      </c>
      <c r="BX100" s="4882" t="s">
        <v>116</v>
      </c>
      <c r="BY100" s="4882" t="s">
        <v>190</v>
      </c>
      <c r="BZ100" s="4882" t="s">
        <v>203</v>
      </c>
      <c r="CA100" s="4882" t="s">
        <v>204</v>
      </c>
      <c r="CB100" s="4882" t="s">
        <v>116</v>
      </c>
      <c r="CC100" s="4882" t="s">
        <v>190</v>
      </c>
      <c r="CD100" s="4882" t="s">
        <v>203</v>
      </c>
      <c r="CE100" s="4882" t="s">
        <v>204</v>
      </c>
      <c r="CF100" s="4882" t="s">
        <v>116</v>
      </c>
      <c r="CG100" s="4882" t="s">
        <v>190</v>
      </c>
      <c r="CH100" s="4882" t="s">
        <v>203</v>
      </c>
      <c r="CI100" s="4882" t="s">
        <v>204</v>
      </c>
      <c r="CJ100" s="4882" t="s">
        <v>116</v>
      </c>
      <c r="CK100" s="4882" t="s">
        <v>205</v>
      </c>
      <c r="CL100" s="4882" t="s">
        <v>190</v>
      </c>
      <c r="CM100" s="4882" t="s">
        <v>203</v>
      </c>
      <c r="CN100" s="4882" t="s">
        <v>204</v>
      </c>
      <c r="CO100" s="4882" t="s">
        <v>116</v>
      </c>
      <c r="CP100" s="1960"/>
      <c r="CQ100" s="1960"/>
      <c r="CR100" s="1960"/>
      <c r="CS100" s="1960"/>
      <c r="CT100" s="1960"/>
      <c r="CU100" s="1960"/>
      <c r="CV100" s="1960"/>
      <c r="CW100" s="1960"/>
      <c r="CX100" s="1960"/>
      <c r="CY100" s="1960"/>
      <c r="CZ100" s="1960"/>
      <c r="DA100" s="1960"/>
      <c r="DB100" s="1960"/>
      <c r="DC100" s="1960"/>
      <c r="DD100" s="1960"/>
      <c r="DE100" s="1960"/>
      <c r="DF100" s="1960"/>
      <c r="DG100" s="1960"/>
      <c r="DH100" s="1960"/>
    </row>
    <row r="101" spans="1:112" ht="42" customHeight="1" thickBot="1">
      <c r="A101" s="3976"/>
      <c r="B101" s="5789">
        <f>الاعدادات!$D$9</f>
        <v>2025</v>
      </c>
      <c r="C101" s="4698"/>
      <c r="D101" s="4699"/>
      <c r="E101" s="4699"/>
      <c r="F101" s="4700"/>
      <c r="G101" s="4700"/>
      <c r="H101" s="4700"/>
      <c r="I101" s="4701"/>
      <c r="J101" s="3980"/>
      <c r="K101" s="3981"/>
      <c r="L101" s="3981"/>
      <c r="M101" s="3982"/>
      <c r="N101" s="3982"/>
      <c r="O101" s="3983"/>
      <c r="P101" s="4837">
        <f>O101+N101+M101+L101+K101+J101+I101+H101+G101+F101+E101+D101+C101</f>
        <v>0</v>
      </c>
      <c r="Q101" s="3984"/>
      <c r="R101" s="3985"/>
      <c r="S101" s="3986"/>
      <c r="T101" s="3987"/>
      <c r="U101" s="3988"/>
      <c r="V101" s="3989"/>
      <c r="W101" s="3990"/>
      <c r="X101" s="3991"/>
      <c r="Y101" s="3992"/>
      <c r="Z101" s="3993"/>
      <c r="AA101" s="4838">
        <f>Z101+Y101+X101+W101+V101+U101+T101+S101+R101+Q101+P101</f>
        <v>0</v>
      </c>
      <c r="AB101" s="4706"/>
      <c r="AC101" s="4699"/>
      <c r="AD101" s="4707"/>
      <c r="AE101" s="4698"/>
      <c r="AF101" s="4699"/>
      <c r="AG101" s="4699"/>
      <c r="AH101" s="4700"/>
      <c r="AI101" s="4700"/>
      <c r="AJ101" s="4700"/>
      <c r="AK101" s="4701"/>
      <c r="AL101" s="3980"/>
      <c r="AM101" s="3981"/>
      <c r="AN101" s="3981"/>
      <c r="AO101" s="3982"/>
      <c r="AP101" s="3982"/>
      <c r="AQ101" s="3983"/>
      <c r="AR101" s="4837">
        <f>AQ101+AP101+AO101+AN101+AM101+AL101+AK101+AJ101+AI101+AH101+AG101+AF101+AE101</f>
        <v>0</v>
      </c>
      <c r="AS101" s="3984"/>
      <c r="AT101" s="3985"/>
      <c r="AU101" s="3986"/>
      <c r="AV101" s="3987"/>
      <c r="AW101" s="3988"/>
      <c r="AX101" s="3989"/>
      <c r="AY101" s="3990"/>
      <c r="AZ101" s="3991"/>
      <c r="BA101" s="3992"/>
      <c r="BB101" s="3993"/>
      <c r="BC101" s="4838">
        <f>SUM(AR101:BB101)</f>
        <v>0</v>
      </c>
      <c r="BD101" s="4706"/>
      <c r="BE101" s="4699"/>
      <c r="BF101" s="4707"/>
      <c r="BG101" s="3267"/>
      <c r="BH101" s="3267"/>
      <c r="BI101" s="7143"/>
      <c r="BJ101" s="7146"/>
      <c r="BK101" s="7146"/>
      <c r="BL101" s="7146"/>
      <c r="BM101" s="7146"/>
      <c r="BN101" s="7146"/>
      <c r="BO101" s="7146"/>
      <c r="BP101" s="7149"/>
      <c r="BQ101" s="4878"/>
      <c r="BR101" s="4878"/>
      <c r="BS101" s="5766">
        <f>الاعدادات!$D$8</f>
        <v>2024</v>
      </c>
      <c r="BT101" s="4807"/>
      <c r="BU101" s="850">
        <f t="shared" ref="BU101:BV103" si="80">P100</f>
        <v>0</v>
      </c>
      <c r="BV101" s="5828">
        <f t="shared" si="80"/>
        <v>0</v>
      </c>
      <c r="BW101" s="5828">
        <f>R100+S100+T100+U100+V100</f>
        <v>0</v>
      </c>
      <c r="BX101" s="5829">
        <f>W100+X100+Y100+Z100</f>
        <v>0</v>
      </c>
      <c r="BY101" s="5830">
        <f t="shared" ref="BY101:BZ103" si="81">AR100</f>
        <v>0</v>
      </c>
      <c r="BZ101" s="5828">
        <f t="shared" si="81"/>
        <v>0</v>
      </c>
      <c r="CA101" s="5828">
        <f>AT100+AU100+AV100+AW100+AX100</f>
        <v>0</v>
      </c>
      <c r="CB101" s="5829">
        <f>AY100+AZ100+BA100+BB100</f>
        <v>0</v>
      </c>
      <c r="CC101" s="5830">
        <f t="shared" ref="CC101:CD103" si="82">P105</f>
        <v>0</v>
      </c>
      <c r="CD101" s="5828">
        <f t="shared" si="82"/>
        <v>0</v>
      </c>
      <c r="CE101" s="5828">
        <f>R105+S105+T105+U105+V105</f>
        <v>0</v>
      </c>
      <c r="CF101" s="5829">
        <f>W105+X105+Y105+Z105</f>
        <v>0</v>
      </c>
      <c r="CG101" s="5830">
        <f t="shared" ref="CG101:CH103" si="83">AR105</f>
        <v>0</v>
      </c>
      <c r="CH101" s="5828">
        <f t="shared" si="83"/>
        <v>0</v>
      </c>
      <c r="CI101" s="5828">
        <f>AT105+AU105+AV105+AW105+AX105</f>
        <v>0</v>
      </c>
      <c r="CJ101" s="5831">
        <f>AY105+AZ105+BA105+BB105</f>
        <v>0</v>
      </c>
      <c r="CK101" s="3284"/>
      <c r="CL101" s="3285"/>
      <c r="CM101" s="3286"/>
      <c r="CN101" s="3286"/>
      <c r="CO101" s="3287"/>
      <c r="CP101" s="1960"/>
      <c r="CQ101" s="1960"/>
      <c r="CR101" s="1960"/>
      <c r="CS101" s="1960"/>
      <c r="CT101" s="1960"/>
      <c r="CU101" s="1960"/>
      <c r="CV101" s="1960"/>
      <c r="CW101" s="1960"/>
      <c r="CX101" s="1960"/>
      <c r="CY101" s="1960"/>
      <c r="CZ101" s="1960"/>
      <c r="DA101" s="1960"/>
      <c r="DB101" s="1960"/>
      <c r="DC101" s="1960"/>
      <c r="DD101" s="1960"/>
      <c r="DE101" s="1960"/>
      <c r="DF101" s="1960"/>
      <c r="DG101" s="1960"/>
      <c r="DH101" s="1960"/>
    </row>
    <row r="102" spans="1:112" ht="42" customHeight="1" thickBot="1">
      <c r="A102" s="3976"/>
      <c r="B102" s="5790">
        <f>الاعدادات!$D$10</f>
        <v>2026</v>
      </c>
      <c r="C102" s="4702"/>
      <c r="D102" s="4703"/>
      <c r="E102" s="4703"/>
      <c r="F102" s="4704"/>
      <c r="G102" s="4704"/>
      <c r="H102" s="4704"/>
      <c r="I102" s="4705"/>
      <c r="J102" s="3994"/>
      <c r="K102" s="3995"/>
      <c r="L102" s="3995"/>
      <c r="M102" s="3996"/>
      <c r="N102" s="3996"/>
      <c r="O102" s="3997"/>
      <c r="P102" s="5791">
        <f>O102+N102+M102+L102+K102+J102+I102+H102+G102+F102+E102+D102+C102</f>
        <v>0</v>
      </c>
      <c r="Q102" s="3998"/>
      <c r="R102" s="3999"/>
      <c r="S102" s="4000"/>
      <c r="T102" s="4001"/>
      <c r="U102" s="4002"/>
      <c r="V102" s="4003"/>
      <c r="W102" s="4004"/>
      <c r="X102" s="4005"/>
      <c r="Y102" s="4006"/>
      <c r="Z102" s="4007"/>
      <c r="AA102" s="5792">
        <f>Z102+Y102+X102+W102+V102+U102+T102+S102+R102+Q102+P102</f>
        <v>0</v>
      </c>
      <c r="AB102" s="4708"/>
      <c r="AC102" s="4703"/>
      <c r="AD102" s="4709"/>
      <c r="AE102" s="4702"/>
      <c r="AF102" s="4703"/>
      <c r="AG102" s="4703"/>
      <c r="AH102" s="4704"/>
      <c r="AI102" s="4704"/>
      <c r="AJ102" s="4704"/>
      <c r="AK102" s="4705"/>
      <c r="AL102" s="3994"/>
      <c r="AM102" s="3995"/>
      <c r="AN102" s="3995"/>
      <c r="AO102" s="3996"/>
      <c r="AP102" s="3996"/>
      <c r="AQ102" s="3997"/>
      <c r="AR102" s="5791">
        <f>AQ102+AP102+AO102+AN102+AM102+AL102+AK102+AJ102+AI102+AH102+AG102+AF102+AE102</f>
        <v>0</v>
      </c>
      <c r="AS102" s="3998"/>
      <c r="AT102" s="3999"/>
      <c r="AU102" s="4000"/>
      <c r="AV102" s="4001"/>
      <c r="AW102" s="4002"/>
      <c r="AX102" s="4003"/>
      <c r="AY102" s="4004"/>
      <c r="AZ102" s="4005"/>
      <c r="BA102" s="4006"/>
      <c r="BB102" s="4007"/>
      <c r="BC102" s="5792">
        <f>SUM(AR102:BB102)</f>
        <v>0</v>
      </c>
      <c r="BD102" s="4708"/>
      <c r="BE102" s="4703"/>
      <c r="BF102" s="4709"/>
      <c r="BG102" s="3267"/>
      <c r="BH102" s="3267"/>
      <c r="BI102" s="5793">
        <f>الاعدادات!$D$9</f>
        <v>2025</v>
      </c>
      <c r="BJ102" s="5794">
        <f>AY92</f>
        <v>0</v>
      </c>
      <c r="BK102" s="5795">
        <f>AZ92+AX92+AW92+AO92+AI92</f>
        <v>0</v>
      </c>
      <c r="BL102" s="4713"/>
      <c r="BM102" s="3300"/>
      <c r="BN102" s="5796">
        <f>AV92</f>
        <v>0</v>
      </c>
      <c r="BO102" s="5797">
        <f>BN102+BM102+BL102+BK102+BJ102</f>
        <v>0</v>
      </c>
      <c r="BP102" s="4714"/>
      <c r="BQ102" s="4810"/>
      <c r="BR102" s="4810"/>
      <c r="BS102" s="5766">
        <f>الاعدادات!$D$9</f>
        <v>2025</v>
      </c>
      <c r="BT102" s="4807"/>
      <c r="BU102" s="850">
        <f t="shared" si="80"/>
        <v>0</v>
      </c>
      <c r="BV102" s="5828">
        <f t="shared" si="80"/>
        <v>0</v>
      </c>
      <c r="BW102" s="5828">
        <f>R101+S101+T101+U101+V101</f>
        <v>0</v>
      </c>
      <c r="BX102" s="5829">
        <f>W101+X101+Y101+Z101</f>
        <v>0</v>
      </c>
      <c r="BY102" s="5830">
        <f t="shared" si="81"/>
        <v>0</v>
      </c>
      <c r="BZ102" s="5828">
        <f t="shared" si="81"/>
        <v>0</v>
      </c>
      <c r="CA102" s="5828">
        <f>AT101+AU101+AV101+AW101+AX101</f>
        <v>0</v>
      </c>
      <c r="CB102" s="5829">
        <f>AY101+AZ101+BA101+BB101</f>
        <v>0</v>
      </c>
      <c r="CC102" s="5830">
        <f t="shared" si="82"/>
        <v>0</v>
      </c>
      <c r="CD102" s="5828">
        <f t="shared" si="82"/>
        <v>0</v>
      </c>
      <c r="CE102" s="5828">
        <f>R106+S106+T106+U106+V106</f>
        <v>0</v>
      </c>
      <c r="CF102" s="5829">
        <f>W106+X106+Y106+Z106</f>
        <v>0</v>
      </c>
      <c r="CG102" s="5830">
        <f t="shared" si="83"/>
        <v>0</v>
      </c>
      <c r="CH102" s="5828">
        <f t="shared" si="83"/>
        <v>0</v>
      </c>
      <c r="CI102" s="5828">
        <f>AT106+AU106+AV106+AW106+AX106</f>
        <v>0</v>
      </c>
      <c r="CJ102" s="5831">
        <f>AY106+AZ106+BA106+BB106</f>
        <v>0</v>
      </c>
      <c r="CK102" s="3284"/>
      <c r="CL102" s="3285"/>
      <c r="CM102" s="3286"/>
      <c r="CN102" s="3286"/>
      <c r="CO102" s="3287"/>
      <c r="CP102" s="1960"/>
      <c r="CQ102" s="1960"/>
      <c r="CR102" s="1960"/>
      <c r="CS102" s="1960"/>
      <c r="CT102" s="1960"/>
      <c r="CU102" s="1960"/>
      <c r="CV102" s="1960"/>
      <c r="CW102" s="1960"/>
      <c r="CX102" s="1960"/>
      <c r="CY102" s="1960"/>
      <c r="CZ102" s="1960"/>
      <c r="DA102" s="1960"/>
      <c r="DB102" s="1960"/>
      <c r="DC102" s="1960"/>
      <c r="DD102" s="1960"/>
      <c r="DE102" s="1960"/>
      <c r="DF102" s="1960"/>
      <c r="DG102" s="1960"/>
      <c r="DH102" s="1960"/>
    </row>
    <row r="103" spans="1:112" ht="42" customHeight="1" thickBot="1">
      <c r="A103" s="3976"/>
      <c r="B103" s="4690" t="s">
        <v>181</v>
      </c>
      <c r="C103" s="5818">
        <f>SUM(C100:C102)</f>
        <v>0</v>
      </c>
      <c r="D103" s="5799">
        <f t="shared" ref="D103:BF103" si="84">SUM(D100:D102)</f>
        <v>0</v>
      </c>
      <c r="E103" s="5799">
        <f t="shared" si="84"/>
        <v>0</v>
      </c>
      <c r="F103" s="5800">
        <f t="shared" si="84"/>
        <v>0</v>
      </c>
      <c r="G103" s="5800">
        <f t="shared" si="84"/>
        <v>0</v>
      </c>
      <c r="H103" s="5800">
        <f t="shared" si="84"/>
        <v>0</v>
      </c>
      <c r="I103" s="5801">
        <f t="shared" si="84"/>
        <v>0</v>
      </c>
      <c r="J103" s="5802">
        <f t="shared" si="84"/>
        <v>0</v>
      </c>
      <c r="K103" s="5803">
        <f t="shared" si="84"/>
        <v>0</v>
      </c>
      <c r="L103" s="5803">
        <f t="shared" si="84"/>
        <v>0</v>
      </c>
      <c r="M103" s="5804">
        <f t="shared" si="84"/>
        <v>0</v>
      </c>
      <c r="N103" s="5804">
        <f t="shared" si="84"/>
        <v>0</v>
      </c>
      <c r="O103" s="5805">
        <f t="shared" si="84"/>
        <v>0</v>
      </c>
      <c r="P103" s="5791">
        <f t="shared" si="84"/>
        <v>0</v>
      </c>
      <c r="Q103" s="5806">
        <f t="shared" si="84"/>
        <v>0</v>
      </c>
      <c r="R103" s="5807">
        <f t="shared" si="84"/>
        <v>0</v>
      </c>
      <c r="S103" s="5808">
        <f t="shared" si="84"/>
        <v>0</v>
      </c>
      <c r="T103" s="5809">
        <f t="shared" si="84"/>
        <v>0</v>
      </c>
      <c r="U103" s="5810">
        <f t="shared" si="84"/>
        <v>0</v>
      </c>
      <c r="V103" s="5811">
        <f t="shared" si="84"/>
        <v>0</v>
      </c>
      <c r="W103" s="5812">
        <f t="shared" si="84"/>
        <v>0</v>
      </c>
      <c r="X103" s="5813">
        <f t="shared" si="84"/>
        <v>0</v>
      </c>
      <c r="Y103" s="5814">
        <f t="shared" si="84"/>
        <v>0</v>
      </c>
      <c r="Z103" s="5815">
        <f t="shared" si="84"/>
        <v>0</v>
      </c>
      <c r="AA103" s="5792">
        <f t="shared" si="84"/>
        <v>0</v>
      </c>
      <c r="AB103" s="5816">
        <f t="shared" si="84"/>
        <v>0</v>
      </c>
      <c r="AC103" s="5799">
        <f t="shared" si="84"/>
        <v>0</v>
      </c>
      <c r="AD103" s="5817">
        <f t="shared" si="84"/>
        <v>0</v>
      </c>
      <c r="AE103" s="5818">
        <f t="shared" si="84"/>
        <v>0</v>
      </c>
      <c r="AF103" s="5799">
        <f t="shared" si="84"/>
        <v>0</v>
      </c>
      <c r="AG103" s="5799">
        <f t="shared" si="84"/>
        <v>0</v>
      </c>
      <c r="AH103" s="5800">
        <f t="shared" si="84"/>
        <v>0</v>
      </c>
      <c r="AI103" s="5800">
        <f t="shared" si="84"/>
        <v>0</v>
      </c>
      <c r="AJ103" s="5800">
        <f t="shared" si="84"/>
        <v>0</v>
      </c>
      <c r="AK103" s="5801">
        <f t="shared" si="84"/>
        <v>0</v>
      </c>
      <c r="AL103" s="5802">
        <f t="shared" si="84"/>
        <v>0</v>
      </c>
      <c r="AM103" s="5803">
        <f t="shared" si="84"/>
        <v>0</v>
      </c>
      <c r="AN103" s="5803">
        <f t="shared" si="84"/>
        <v>0</v>
      </c>
      <c r="AO103" s="5804">
        <f t="shared" si="84"/>
        <v>0</v>
      </c>
      <c r="AP103" s="5804">
        <f t="shared" si="84"/>
        <v>0</v>
      </c>
      <c r="AQ103" s="5805">
        <f t="shared" si="84"/>
        <v>0</v>
      </c>
      <c r="AR103" s="5791">
        <f t="shared" si="84"/>
        <v>0</v>
      </c>
      <c r="AS103" s="5806">
        <f t="shared" si="84"/>
        <v>0</v>
      </c>
      <c r="AT103" s="5807">
        <f t="shared" si="84"/>
        <v>0</v>
      </c>
      <c r="AU103" s="5808">
        <f t="shared" si="84"/>
        <v>0</v>
      </c>
      <c r="AV103" s="5809">
        <f t="shared" si="84"/>
        <v>0</v>
      </c>
      <c r="AW103" s="5810">
        <f t="shared" si="84"/>
        <v>0</v>
      </c>
      <c r="AX103" s="5811">
        <f t="shared" si="84"/>
        <v>0</v>
      </c>
      <c r="AY103" s="5812">
        <f t="shared" si="84"/>
        <v>0</v>
      </c>
      <c r="AZ103" s="5813">
        <f t="shared" si="84"/>
        <v>0</v>
      </c>
      <c r="BA103" s="5814">
        <f t="shared" si="84"/>
        <v>0</v>
      </c>
      <c r="BB103" s="5815">
        <f t="shared" si="84"/>
        <v>0</v>
      </c>
      <c r="BC103" s="5792">
        <f t="shared" si="84"/>
        <v>0</v>
      </c>
      <c r="BD103" s="5816">
        <f t="shared" si="84"/>
        <v>0</v>
      </c>
      <c r="BE103" s="5799">
        <f t="shared" si="84"/>
        <v>0</v>
      </c>
      <c r="BF103" s="5817">
        <f t="shared" si="84"/>
        <v>0</v>
      </c>
      <c r="BG103" s="3267"/>
      <c r="BH103" s="3267"/>
      <c r="BI103" s="5793">
        <f>الاعدادات!$D$10</f>
        <v>2026</v>
      </c>
      <c r="BJ103" s="5794">
        <f>AY93</f>
        <v>0</v>
      </c>
      <c r="BK103" s="5795">
        <f>AZ93+AX93+AW93+AO93+AI93</f>
        <v>0</v>
      </c>
      <c r="BL103" s="4715"/>
      <c r="BM103" s="4716"/>
      <c r="BN103" s="5796">
        <f>AV93</f>
        <v>0</v>
      </c>
      <c r="BO103" s="5798">
        <f>BN103+BM103+BL103+BK103+BJ103</f>
        <v>0</v>
      </c>
      <c r="BP103" s="4717"/>
      <c r="BQ103" s="4810"/>
      <c r="BR103" s="4810"/>
      <c r="BS103" s="5766">
        <f>الاعدادات!$D$10</f>
        <v>2026</v>
      </c>
      <c r="BT103" s="4811"/>
      <c r="BU103" s="5776">
        <f t="shared" si="80"/>
        <v>0</v>
      </c>
      <c r="BV103" s="5785">
        <f t="shared" si="80"/>
        <v>0</v>
      </c>
      <c r="BW103" s="5785">
        <f>R102+S102+T102+U102+V102</f>
        <v>0</v>
      </c>
      <c r="BX103" s="5786">
        <f>W102+X102+Y102+Z102</f>
        <v>0</v>
      </c>
      <c r="BY103" s="5787">
        <f t="shared" si="81"/>
        <v>0</v>
      </c>
      <c r="BZ103" s="5785">
        <f t="shared" si="81"/>
        <v>0</v>
      </c>
      <c r="CA103" s="5785">
        <f>AT102+AU102+AV102+AW102+AX102</f>
        <v>0</v>
      </c>
      <c r="CB103" s="5786">
        <f>AY102+AZ102+BA102+BB102</f>
        <v>0</v>
      </c>
      <c r="CC103" s="5787">
        <f t="shared" si="82"/>
        <v>0</v>
      </c>
      <c r="CD103" s="5785">
        <f t="shared" si="82"/>
        <v>0</v>
      </c>
      <c r="CE103" s="5785">
        <f>R107+S107+T107+U107+V107</f>
        <v>0</v>
      </c>
      <c r="CF103" s="5786">
        <f>W107+X107+Y107+Z107</f>
        <v>0</v>
      </c>
      <c r="CG103" s="5787">
        <f t="shared" si="83"/>
        <v>0</v>
      </c>
      <c r="CH103" s="5785">
        <f t="shared" si="83"/>
        <v>0</v>
      </c>
      <c r="CI103" s="5785">
        <f>AT107+AU107+AV107+AW107+AX107</f>
        <v>0</v>
      </c>
      <c r="CJ103" s="5788">
        <f>AY107+AZ107+BA107+BB107</f>
        <v>0</v>
      </c>
      <c r="CK103" s="3289"/>
      <c r="CL103" s="3290"/>
      <c r="CM103" s="3291"/>
      <c r="CN103" s="3291"/>
      <c r="CO103" s="3292"/>
      <c r="CP103" s="1960"/>
      <c r="CQ103" s="1960"/>
      <c r="CR103" s="1960"/>
      <c r="CS103" s="1960"/>
      <c r="CT103" s="1960"/>
      <c r="CU103" s="1960"/>
      <c r="CV103" s="1960"/>
      <c r="CW103" s="1960"/>
      <c r="CX103" s="1960"/>
      <c r="CY103" s="1960"/>
      <c r="CZ103" s="1960"/>
      <c r="DA103" s="1960"/>
      <c r="DB103" s="1960"/>
      <c r="DC103" s="1960"/>
      <c r="DD103" s="1960"/>
      <c r="DE103" s="1960"/>
      <c r="DF103" s="1960"/>
      <c r="DG103" s="1960"/>
      <c r="DH103" s="1960"/>
    </row>
    <row r="104" spans="1:112" ht="39" customHeight="1" thickBot="1">
      <c r="A104" s="3976"/>
      <c r="B104" s="4691"/>
      <c r="C104" s="5779" t="str">
        <f>"عضو يسار "  &amp; "     /   " &amp;D93</f>
        <v>عضو يسار      /   علاء الدين عصام عبد العزيز علي</v>
      </c>
      <c r="D104" s="4693"/>
      <c r="E104" s="4693"/>
      <c r="F104" s="4693"/>
      <c r="G104" s="4693"/>
      <c r="H104" s="4693"/>
      <c r="I104" s="4693"/>
      <c r="J104" s="4693"/>
      <c r="K104" s="4693"/>
      <c r="L104" s="4693"/>
      <c r="M104" s="4693"/>
      <c r="N104" s="4693"/>
      <c r="O104" s="4727"/>
      <c r="P104" s="4727"/>
      <c r="Q104" s="4727"/>
      <c r="R104" s="4693"/>
      <c r="S104" s="4693"/>
      <c r="T104" s="4693"/>
      <c r="U104" s="4693"/>
      <c r="V104" s="4693"/>
      <c r="W104" s="4693"/>
      <c r="X104" s="4693"/>
      <c r="Y104" s="4693"/>
      <c r="Z104" s="4727"/>
      <c r="AA104" s="4727"/>
      <c r="AB104" s="4727"/>
      <c r="AC104" s="4693"/>
      <c r="AD104" s="4694"/>
      <c r="AE104" s="5779" t="str">
        <f>"عضو يسار اليسار "  &amp; "     /   " &amp;D94</f>
        <v xml:space="preserve">عضو يسار اليسار      /   </v>
      </c>
      <c r="AF104" s="4693"/>
      <c r="AG104" s="4693"/>
      <c r="AH104" s="4693"/>
      <c r="AI104" s="4693"/>
      <c r="AJ104" s="4693"/>
      <c r="AK104" s="4693"/>
      <c r="AL104" s="4693"/>
      <c r="AM104" s="4693"/>
      <c r="AN104" s="4693"/>
      <c r="AO104" s="4693"/>
      <c r="AP104" s="4693"/>
      <c r="AQ104" s="4727"/>
      <c r="AR104" s="4727"/>
      <c r="AS104" s="4727"/>
      <c r="AT104" s="4693"/>
      <c r="AU104" s="4693"/>
      <c r="AV104" s="4693"/>
      <c r="AW104" s="4693"/>
      <c r="AX104" s="4693"/>
      <c r="AY104" s="4693"/>
      <c r="AZ104" s="4693"/>
      <c r="BA104" s="4693"/>
      <c r="BB104" s="4727"/>
      <c r="BC104" s="4727"/>
      <c r="BD104" s="4727"/>
      <c r="BE104" s="4693"/>
      <c r="BF104" s="4694"/>
      <c r="BG104" s="3267"/>
      <c r="BH104" s="3267"/>
      <c r="BI104" s="3296" t="s">
        <v>181</v>
      </c>
      <c r="BJ104" s="5819">
        <f t="shared" ref="BJ104:BO104" si="85">SUM(BJ102:BJ103)</f>
        <v>0</v>
      </c>
      <c r="BK104" s="5819">
        <f t="shared" si="85"/>
        <v>0</v>
      </c>
      <c r="BL104" s="5819">
        <f t="shared" si="85"/>
        <v>0</v>
      </c>
      <c r="BM104" s="5819">
        <f t="shared" si="85"/>
        <v>0</v>
      </c>
      <c r="BN104" s="5819">
        <f t="shared" si="85"/>
        <v>0</v>
      </c>
      <c r="BO104" s="5819">
        <f t="shared" si="85"/>
        <v>0</v>
      </c>
      <c r="BP104" s="4718"/>
      <c r="BQ104" s="4812"/>
      <c r="BR104" s="4812"/>
      <c r="BS104" s="4719" t="s">
        <v>106</v>
      </c>
      <c r="BT104" s="4719"/>
      <c r="BU104" s="5820">
        <f>SUM(BU101:BU103)</f>
        <v>0</v>
      </c>
      <c r="BV104" s="5820">
        <f t="shared" ref="BV104:CO104" si="86">SUM(BV101:BV103)</f>
        <v>0</v>
      </c>
      <c r="BW104" s="5820">
        <f t="shared" si="86"/>
        <v>0</v>
      </c>
      <c r="BX104" s="5820">
        <f t="shared" si="86"/>
        <v>0</v>
      </c>
      <c r="BY104" s="5820">
        <f t="shared" si="86"/>
        <v>0</v>
      </c>
      <c r="BZ104" s="5820">
        <f t="shared" si="86"/>
        <v>0</v>
      </c>
      <c r="CA104" s="5820">
        <f t="shared" si="86"/>
        <v>0</v>
      </c>
      <c r="CB104" s="5820">
        <f t="shared" si="86"/>
        <v>0</v>
      </c>
      <c r="CC104" s="5820">
        <f t="shared" si="86"/>
        <v>0</v>
      </c>
      <c r="CD104" s="5820">
        <f t="shared" si="86"/>
        <v>0</v>
      </c>
      <c r="CE104" s="5820">
        <f t="shared" si="86"/>
        <v>0</v>
      </c>
      <c r="CF104" s="5820">
        <f t="shared" si="86"/>
        <v>0</v>
      </c>
      <c r="CG104" s="5820">
        <f t="shared" si="86"/>
        <v>0</v>
      </c>
      <c r="CH104" s="5820">
        <f t="shared" si="86"/>
        <v>0</v>
      </c>
      <c r="CI104" s="5820">
        <f t="shared" si="86"/>
        <v>0</v>
      </c>
      <c r="CJ104" s="5820">
        <f t="shared" si="86"/>
        <v>0</v>
      </c>
      <c r="CK104" s="5820">
        <f t="shared" si="86"/>
        <v>0</v>
      </c>
      <c r="CL104" s="5820">
        <f t="shared" si="86"/>
        <v>0</v>
      </c>
      <c r="CM104" s="5820">
        <f t="shared" si="86"/>
        <v>0</v>
      </c>
      <c r="CN104" s="5820">
        <f t="shared" si="86"/>
        <v>0</v>
      </c>
      <c r="CO104" s="5820">
        <f t="shared" si="86"/>
        <v>0</v>
      </c>
      <c r="CP104" s="1960"/>
      <c r="CQ104" s="1960"/>
      <c r="CR104" s="1960"/>
      <c r="CS104" s="1960"/>
      <c r="CT104" s="1960"/>
      <c r="CU104" s="1960"/>
      <c r="CV104" s="1960"/>
      <c r="CW104" s="1960"/>
      <c r="CX104" s="1960"/>
      <c r="CY104" s="1960"/>
      <c r="CZ104" s="1960"/>
      <c r="DA104" s="1960"/>
      <c r="DB104" s="1960"/>
      <c r="DC104" s="1960"/>
      <c r="DD104" s="1960"/>
      <c r="DE104" s="1960"/>
      <c r="DF104" s="1960"/>
      <c r="DG104" s="1960"/>
      <c r="DH104" s="1960"/>
    </row>
    <row r="105" spans="1:112" ht="36.75" customHeight="1">
      <c r="A105" s="3976"/>
      <c r="B105" s="5821">
        <f>الاعدادات!$D$8</f>
        <v>2024</v>
      </c>
      <c r="C105" s="4698"/>
      <c r="D105" s="4699"/>
      <c r="E105" s="4699"/>
      <c r="F105" s="4700"/>
      <c r="G105" s="4700"/>
      <c r="H105" s="4700"/>
      <c r="I105" s="4701"/>
      <c r="J105" s="3980"/>
      <c r="K105" s="3981"/>
      <c r="L105" s="3981"/>
      <c r="M105" s="3982"/>
      <c r="N105" s="3982"/>
      <c r="O105" s="3983"/>
      <c r="P105" s="4837">
        <f>O105+N105+M105+L105+K105+J105+I105+H105+G105+F105+E105+D105+C105</f>
        <v>0</v>
      </c>
      <c r="Q105" s="4008"/>
      <c r="R105" s="3985"/>
      <c r="S105" s="3986"/>
      <c r="T105" s="3987"/>
      <c r="U105" s="3988"/>
      <c r="V105" s="4009"/>
      <c r="W105" s="4010"/>
      <c r="X105" s="4011"/>
      <c r="Y105" s="4012"/>
      <c r="Z105" s="4013"/>
      <c r="AA105" s="4838">
        <f>Z105+Y105+X105+W105+V105+U105+T105+S105+R105+Q105+P105</f>
        <v>0</v>
      </c>
      <c r="AB105" s="4706"/>
      <c r="AC105" s="4699"/>
      <c r="AD105" s="4707"/>
      <c r="AE105" s="4698"/>
      <c r="AF105" s="4699"/>
      <c r="AG105" s="4699"/>
      <c r="AH105" s="4700"/>
      <c r="AI105" s="4700"/>
      <c r="AJ105" s="4700"/>
      <c r="AK105" s="4701"/>
      <c r="AL105" s="3980"/>
      <c r="AM105" s="3981"/>
      <c r="AN105" s="3981"/>
      <c r="AO105" s="3982"/>
      <c r="AP105" s="3982"/>
      <c r="AQ105" s="3983"/>
      <c r="AR105" s="4837">
        <f>AQ105+AP105+AO105+AN105+AM105+AL105+AK105+AJ105+AI105+AH105+AG105+AF105+AE105</f>
        <v>0</v>
      </c>
      <c r="AS105" s="4008"/>
      <c r="AT105" s="3985"/>
      <c r="AU105" s="3986"/>
      <c r="AV105" s="3987"/>
      <c r="AW105" s="3988"/>
      <c r="AX105" s="4009"/>
      <c r="AY105" s="4010"/>
      <c r="AZ105" s="4011"/>
      <c r="BA105" s="4012"/>
      <c r="BB105" s="4013"/>
      <c r="BC105" s="4838">
        <f>SUM(AR105:BB105)</f>
        <v>0</v>
      </c>
      <c r="BD105" s="4706"/>
      <c r="BE105" s="4699"/>
      <c r="BF105" s="4707"/>
      <c r="BG105" s="3267"/>
      <c r="BH105" s="3267"/>
      <c r="BI105" s="3283"/>
      <c r="BJ105" s="5574"/>
      <c r="BK105" s="5574"/>
      <c r="BL105" s="5574"/>
      <c r="BM105" s="5574"/>
      <c r="BN105" s="5574"/>
      <c r="BO105" s="5574"/>
      <c r="BP105" s="3298"/>
      <c r="BQ105" s="4812"/>
      <c r="BR105" s="4812"/>
      <c r="BS105" s="3299"/>
      <c r="BT105" s="3299"/>
      <c r="BU105" s="5575"/>
      <c r="BV105" s="5575"/>
      <c r="BW105" s="5575"/>
      <c r="BX105" s="5575"/>
      <c r="BY105" s="5575"/>
      <c r="BZ105" s="5575"/>
      <c r="CA105" s="5575"/>
      <c r="CB105" s="5575"/>
      <c r="CC105" s="5575"/>
      <c r="CD105" s="5575"/>
      <c r="CE105" s="5575"/>
      <c r="CF105" s="5575"/>
      <c r="CG105" s="5575"/>
      <c r="CH105" s="5575"/>
      <c r="CI105" s="5575"/>
      <c r="CJ105" s="5575"/>
      <c r="CK105" s="3299"/>
      <c r="CL105" s="5575"/>
      <c r="CM105" s="5575"/>
      <c r="CN105" s="5575"/>
      <c r="CO105" s="5575"/>
      <c r="CP105" s="1960"/>
      <c r="CQ105" s="1960"/>
      <c r="CR105" s="1960"/>
      <c r="CS105" s="1960"/>
      <c r="CT105" s="1960"/>
      <c r="CU105" s="1960"/>
      <c r="CV105" s="1960"/>
      <c r="CW105" s="1960"/>
      <c r="CX105" s="1960"/>
      <c r="CY105" s="1960"/>
      <c r="CZ105" s="1960"/>
      <c r="DA105" s="1960"/>
      <c r="DB105" s="1960"/>
      <c r="DC105" s="1960"/>
      <c r="DD105" s="1960"/>
      <c r="DE105" s="1960"/>
      <c r="DF105" s="1960"/>
      <c r="DG105" s="1960"/>
      <c r="DH105" s="1960"/>
    </row>
    <row r="106" spans="1:112" ht="34.5" customHeight="1">
      <c r="A106" s="3976"/>
      <c r="B106" s="5821">
        <f>الاعدادات!$D$9</f>
        <v>2025</v>
      </c>
      <c r="C106" s="4698"/>
      <c r="D106" s="4699"/>
      <c r="E106" s="4699"/>
      <c r="F106" s="4700"/>
      <c r="G106" s="4700"/>
      <c r="H106" s="4700"/>
      <c r="I106" s="4701"/>
      <c r="J106" s="3980"/>
      <c r="K106" s="3981"/>
      <c r="L106" s="3981"/>
      <c r="M106" s="3982"/>
      <c r="N106" s="3982"/>
      <c r="O106" s="3983"/>
      <c r="P106" s="4837">
        <f>O106+N106+M106+L106+K106+J106+I106+H106+G106+F106+E106+D106+C106</f>
        <v>0</v>
      </c>
      <c r="Q106" s="4008"/>
      <c r="R106" s="3985"/>
      <c r="S106" s="3986"/>
      <c r="T106" s="3987"/>
      <c r="U106" s="3988"/>
      <c r="V106" s="4009"/>
      <c r="W106" s="4010"/>
      <c r="X106" s="4011"/>
      <c r="Y106" s="4012"/>
      <c r="Z106" s="4013"/>
      <c r="AA106" s="4838">
        <f>Z106+Y106+X106+W106+V106+U106+T106+S106+R106+Q106+P106</f>
        <v>0</v>
      </c>
      <c r="AB106" s="4706"/>
      <c r="AC106" s="4699"/>
      <c r="AD106" s="4707"/>
      <c r="AE106" s="4698"/>
      <c r="AF106" s="4699"/>
      <c r="AG106" s="4699"/>
      <c r="AH106" s="4700"/>
      <c r="AI106" s="4700"/>
      <c r="AJ106" s="4700"/>
      <c r="AK106" s="4701"/>
      <c r="AL106" s="3980"/>
      <c r="AM106" s="3981"/>
      <c r="AN106" s="3981"/>
      <c r="AO106" s="3982"/>
      <c r="AP106" s="3982"/>
      <c r="AQ106" s="3983"/>
      <c r="AR106" s="4837">
        <f>AQ106+AP106+AO106+AN106+AM106+AL106+AK106+AJ106+AI106+AH106+AG106+AF106+AE106</f>
        <v>0</v>
      </c>
      <c r="AS106" s="4008"/>
      <c r="AT106" s="3985"/>
      <c r="AU106" s="3986"/>
      <c r="AV106" s="3987"/>
      <c r="AW106" s="3988"/>
      <c r="AX106" s="4009"/>
      <c r="AY106" s="4010"/>
      <c r="AZ106" s="4011"/>
      <c r="BA106" s="4012"/>
      <c r="BB106" s="4013"/>
      <c r="BC106" s="4838">
        <f>SUM(AR106:BB106)</f>
        <v>0</v>
      </c>
      <c r="BD106" s="4706"/>
      <c r="BE106" s="4699"/>
      <c r="BF106" s="4707"/>
      <c r="BG106" s="3267"/>
      <c r="BH106" s="3267"/>
      <c r="BI106" s="3267"/>
      <c r="BJ106" s="3267"/>
      <c r="BK106" s="3267"/>
      <c r="BL106" s="3267"/>
      <c r="BM106" s="3267"/>
      <c r="BN106" s="3267"/>
      <c r="BO106" s="3267"/>
      <c r="BP106" s="3267"/>
      <c r="BQ106" s="3267"/>
      <c r="BR106" s="3267"/>
      <c r="BS106" s="3267"/>
      <c r="BT106" s="3267"/>
      <c r="BU106" s="3267"/>
      <c r="BV106" s="3267"/>
      <c r="BW106" s="3267"/>
      <c r="BX106" s="3267"/>
      <c r="BY106" s="3267"/>
      <c r="BZ106" s="3267"/>
      <c r="CA106" s="3267"/>
      <c r="CB106" s="3267"/>
      <c r="CC106" s="3267"/>
      <c r="CD106" s="3267"/>
      <c r="CE106" s="3267"/>
      <c r="CF106" s="3267"/>
      <c r="CG106" s="3267"/>
      <c r="CH106" s="3267"/>
      <c r="CI106" s="3267"/>
      <c r="CJ106" s="3267"/>
      <c r="CK106" s="3267"/>
      <c r="CL106" s="3267"/>
      <c r="CM106" s="3267"/>
      <c r="CN106" s="3267"/>
      <c r="CO106" s="3267"/>
      <c r="CP106" s="1960"/>
      <c r="CQ106" s="1960"/>
      <c r="CR106" s="1960"/>
      <c r="CS106" s="1960"/>
      <c r="CT106" s="1960"/>
      <c r="CU106" s="1960"/>
      <c r="CV106" s="1960"/>
      <c r="CW106" s="1960"/>
      <c r="CX106" s="1960"/>
      <c r="CY106" s="1960"/>
      <c r="CZ106" s="1960"/>
      <c r="DA106" s="1960"/>
      <c r="DB106" s="1960"/>
      <c r="DC106" s="1960"/>
      <c r="DD106" s="1960"/>
      <c r="DE106" s="1960"/>
      <c r="DF106" s="1960"/>
      <c r="DG106" s="1960"/>
      <c r="DH106" s="1960"/>
    </row>
    <row r="107" spans="1:112" ht="34.5" customHeight="1" thickBot="1">
      <c r="A107" s="3976"/>
      <c r="B107" s="5790">
        <f>الاعدادات!$D$10</f>
        <v>2026</v>
      </c>
      <c r="C107" s="4702"/>
      <c r="D107" s="4703"/>
      <c r="E107" s="4703"/>
      <c r="F107" s="4704"/>
      <c r="G107" s="4704"/>
      <c r="H107" s="4704"/>
      <c r="I107" s="4705"/>
      <c r="J107" s="3994"/>
      <c r="K107" s="3995"/>
      <c r="L107" s="3995"/>
      <c r="M107" s="3996"/>
      <c r="N107" s="3996"/>
      <c r="O107" s="3997"/>
      <c r="P107" s="5791">
        <f>O107+N107+M107+L107+K107+J107+I107+H107+G107+F107+E107+D107+C107</f>
        <v>0</v>
      </c>
      <c r="Q107" s="3998"/>
      <c r="R107" s="3999"/>
      <c r="S107" s="4000"/>
      <c r="T107" s="4001"/>
      <c r="U107" s="4002"/>
      <c r="V107" s="4003"/>
      <c r="W107" s="4004"/>
      <c r="X107" s="4005"/>
      <c r="Y107" s="4006"/>
      <c r="Z107" s="4007"/>
      <c r="AA107" s="5792">
        <f>Z107+Y107+X107+W107+V107+U107+T107+S107+R107+Q107+P107</f>
        <v>0</v>
      </c>
      <c r="AB107" s="4708"/>
      <c r="AC107" s="4703"/>
      <c r="AD107" s="4709"/>
      <c r="AE107" s="4702"/>
      <c r="AF107" s="4703"/>
      <c r="AG107" s="4703"/>
      <c r="AH107" s="4704"/>
      <c r="AI107" s="4704"/>
      <c r="AJ107" s="4704"/>
      <c r="AK107" s="4705"/>
      <c r="AL107" s="3994"/>
      <c r="AM107" s="3995"/>
      <c r="AN107" s="3995"/>
      <c r="AO107" s="3996"/>
      <c r="AP107" s="3996"/>
      <c r="AQ107" s="3997"/>
      <c r="AR107" s="5791">
        <f>AQ107+AP107+AO107+AN107+AM107+AL107+AK107+AJ107+AI107+AH107+AG107+AF107+AE107</f>
        <v>0</v>
      </c>
      <c r="AS107" s="3998"/>
      <c r="AT107" s="3999"/>
      <c r="AU107" s="4000"/>
      <c r="AV107" s="4001"/>
      <c r="AW107" s="4002"/>
      <c r="AX107" s="4003"/>
      <c r="AY107" s="4004"/>
      <c r="AZ107" s="4005"/>
      <c r="BA107" s="4006"/>
      <c r="BB107" s="4007"/>
      <c r="BC107" s="5792">
        <f>SUM(AR107:BB107)</f>
        <v>0</v>
      </c>
      <c r="BD107" s="4708"/>
      <c r="BE107" s="4703"/>
      <c r="BF107" s="4709"/>
      <c r="BG107" s="3267"/>
      <c r="BH107" s="3267"/>
      <c r="BI107" s="3267"/>
      <c r="BJ107" s="3267"/>
      <c r="BK107" s="3267"/>
      <c r="BL107" s="3267"/>
      <c r="BM107" s="3267"/>
      <c r="BN107" s="3267"/>
      <c r="BO107" s="3267"/>
      <c r="BP107" s="3267"/>
      <c r="BQ107" s="3267"/>
      <c r="BR107" s="3267"/>
      <c r="BS107" s="3267"/>
      <c r="BT107" s="3267"/>
      <c r="BU107" s="3267"/>
      <c r="BV107" s="3267"/>
      <c r="BW107" s="3267"/>
      <c r="BX107" s="3267"/>
      <c r="BY107" s="3267"/>
      <c r="BZ107" s="3267"/>
      <c r="CA107" s="3267"/>
      <c r="CB107" s="3267"/>
      <c r="CC107" s="3267"/>
      <c r="CD107" s="3267"/>
      <c r="CE107" s="3267"/>
      <c r="CF107" s="3267"/>
      <c r="CG107" s="3267"/>
      <c r="CH107" s="3267"/>
      <c r="CI107" s="3267"/>
      <c r="CJ107" s="3267"/>
      <c r="CK107" s="3267"/>
      <c r="CL107" s="3267"/>
      <c r="CM107" s="3267"/>
      <c r="CN107" s="3267"/>
      <c r="CO107" s="3267"/>
      <c r="CP107" s="1960"/>
      <c r="CQ107" s="1960"/>
      <c r="CR107" s="1960"/>
      <c r="CS107" s="1960"/>
      <c r="CT107" s="1960"/>
      <c r="CU107" s="1960"/>
      <c r="CV107" s="1960"/>
      <c r="CW107" s="1960"/>
      <c r="CX107" s="1960"/>
      <c r="CY107" s="1960"/>
      <c r="CZ107" s="1960"/>
      <c r="DA107" s="1960"/>
      <c r="DB107" s="1960"/>
      <c r="DC107" s="1960"/>
      <c r="DD107" s="1960"/>
      <c r="DE107" s="1960"/>
      <c r="DF107" s="1960"/>
      <c r="DG107" s="1960"/>
      <c r="DH107" s="1960"/>
    </row>
    <row r="108" spans="1:112" ht="34.5" customHeight="1" thickBot="1">
      <c r="A108" s="3976"/>
      <c r="B108" s="4690" t="s">
        <v>181</v>
      </c>
      <c r="C108" s="5818">
        <f>SUM(C105:C107)</f>
        <v>0</v>
      </c>
      <c r="D108" s="5799">
        <f t="shared" ref="D108:BF108" si="87">SUM(D105:D107)</f>
        <v>0</v>
      </c>
      <c r="E108" s="5799">
        <f t="shared" si="87"/>
        <v>0</v>
      </c>
      <c r="F108" s="5800">
        <f t="shared" si="87"/>
        <v>0</v>
      </c>
      <c r="G108" s="5800">
        <f t="shared" si="87"/>
        <v>0</v>
      </c>
      <c r="H108" s="5800">
        <f t="shared" si="87"/>
        <v>0</v>
      </c>
      <c r="I108" s="5801">
        <f t="shared" si="87"/>
        <v>0</v>
      </c>
      <c r="J108" s="5802">
        <f t="shared" si="87"/>
        <v>0</v>
      </c>
      <c r="K108" s="5803">
        <f t="shared" si="87"/>
        <v>0</v>
      </c>
      <c r="L108" s="5803">
        <f t="shared" si="87"/>
        <v>0</v>
      </c>
      <c r="M108" s="5804">
        <f t="shared" si="87"/>
        <v>0</v>
      </c>
      <c r="N108" s="5804">
        <f t="shared" si="87"/>
        <v>0</v>
      </c>
      <c r="O108" s="5805">
        <f t="shared" si="87"/>
        <v>0</v>
      </c>
      <c r="P108" s="5791">
        <f t="shared" si="87"/>
        <v>0</v>
      </c>
      <c r="Q108" s="5806">
        <f t="shared" si="87"/>
        <v>0</v>
      </c>
      <c r="R108" s="5807">
        <f t="shared" si="87"/>
        <v>0</v>
      </c>
      <c r="S108" s="5808">
        <f t="shared" si="87"/>
        <v>0</v>
      </c>
      <c r="T108" s="5809">
        <f t="shared" si="87"/>
        <v>0</v>
      </c>
      <c r="U108" s="5810">
        <f t="shared" si="87"/>
        <v>0</v>
      </c>
      <c r="V108" s="5811">
        <f t="shared" si="87"/>
        <v>0</v>
      </c>
      <c r="W108" s="5812">
        <f t="shared" si="87"/>
        <v>0</v>
      </c>
      <c r="X108" s="5813">
        <f t="shared" si="87"/>
        <v>0</v>
      </c>
      <c r="Y108" s="5814">
        <f t="shared" si="87"/>
        <v>0</v>
      </c>
      <c r="Z108" s="5815">
        <f t="shared" si="87"/>
        <v>0</v>
      </c>
      <c r="AA108" s="5792">
        <f t="shared" si="87"/>
        <v>0</v>
      </c>
      <c r="AB108" s="5816">
        <f t="shared" si="87"/>
        <v>0</v>
      </c>
      <c r="AC108" s="5799">
        <f t="shared" si="87"/>
        <v>0</v>
      </c>
      <c r="AD108" s="5817">
        <f t="shared" si="87"/>
        <v>0</v>
      </c>
      <c r="AE108" s="5818">
        <f t="shared" si="87"/>
        <v>0</v>
      </c>
      <c r="AF108" s="5799">
        <f t="shared" si="87"/>
        <v>0</v>
      </c>
      <c r="AG108" s="5799">
        <f t="shared" si="87"/>
        <v>0</v>
      </c>
      <c r="AH108" s="5800">
        <f t="shared" si="87"/>
        <v>0</v>
      </c>
      <c r="AI108" s="5800">
        <f t="shared" si="87"/>
        <v>0</v>
      </c>
      <c r="AJ108" s="5800">
        <f t="shared" si="87"/>
        <v>0</v>
      </c>
      <c r="AK108" s="5801">
        <f t="shared" si="87"/>
        <v>0</v>
      </c>
      <c r="AL108" s="5802">
        <f t="shared" si="87"/>
        <v>0</v>
      </c>
      <c r="AM108" s="5803">
        <f t="shared" si="87"/>
        <v>0</v>
      </c>
      <c r="AN108" s="5803">
        <f t="shared" si="87"/>
        <v>0</v>
      </c>
      <c r="AO108" s="5804">
        <f t="shared" si="87"/>
        <v>0</v>
      </c>
      <c r="AP108" s="5804">
        <f t="shared" si="87"/>
        <v>0</v>
      </c>
      <c r="AQ108" s="5805">
        <f t="shared" si="87"/>
        <v>0</v>
      </c>
      <c r="AR108" s="5791">
        <f t="shared" si="87"/>
        <v>0</v>
      </c>
      <c r="AS108" s="5806">
        <f t="shared" si="87"/>
        <v>0</v>
      </c>
      <c r="AT108" s="5807">
        <f t="shared" si="87"/>
        <v>0</v>
      </c>
      <c r="AU108" s="5808">
        <f t="shared" si="87"/>
        <v>0</v>
      </c>
      <c r="AV108" s="5809">
        <f t="shared" si="87"/>
        <v>0</v>
      </c>
      <c r="AW108" s="5810">
        <f t="shared" si="87"/>
        <v>0</v>
      </c>
      <c r="AX108" s="5811">
        <f t="shared" si="87"/>
        <v>0</v>
      </c>
      <c r="AY108" s="5812">
        <f t="shared" si="87"/>
        <v>0</v>
      </c>
      <c r="AZ108" s="5813">
        <f t="shared" si="87"/>
        <v>0</v>
      </c>
      <c r="BA108" s="5814">
        <f t="shared" si="87"/>
        <v>0</v>
      </c>
      <c r="BB108" s="5815">
        <f t="shared" si="87"/>
        <v>0</v>
      </c>
      <c r="BC108" s="5792">
        <f t="shared" si="87"/>
        <v>0</v>
      </c>
      <c r="BD108" s="5816">
        <f t="shared" si="87"/>
        <v>0</v>
      </c>
      <c r="BE108" s="5799">
        <f t="shared" si="87"/>
        <v>0</v>
      </c>
      <c r="BF108" s="5817">
        <f t="shared" si="87"/>
        <v>0</v>
      </c>
      <c r="BG108" s="3267"/>
      <c r="BH108" s="3267"/>
      <c r="BI108" s="3267"/>
      <c r="BJ108" s="3267"/>
      <c r="BK108" s="3267"/>
      <c r="BL108" s="3267"/>
      <c r="BM108" s="3267"/>
      <c r="BN108" s="3267"/>
      <c r="BO108" s="3267"/>
      <c r="BP108" s="3267"/>
      <c r="BQ108" s="3267"/>
      <c r="BR108" s="3267"/>
      <c r="BS108" s="3267"/>
      <c r="BT108" s="3267"/>
      <c r="BU108" s="3267"/>
      <c r="BV108" s="3267"/>
      <c r="BW108" s="3267"/>
      <c r="BX108" s="3267"/>
      <c r="BY108" s="3267"/>
      <c r="BZ108" s="3267"/>
      <c r="CA108" s="3267"/>
      <c r="CB108" s="3267"/>
      <c r="CC108" s="3267"/>
      <c r="CD108" s="3267"/>
      <c r="CE108" s="3267"/>
      <c r="CF108" s="3267"/>
      <c r="CG108" s="3267"/>
      <c r="CH108" s="3267"/>
      <c r="CI108" s="3267"/>
      <c r="CJ108" s="3267"/>
      <c r="CK108" s="3267"/>
      <c r="CL108" s="3267"/>
      <c r="CM108" s="3267"/>
      <c r="CN108" s="3267"/>
      <c r="CO108" s="3267"/>
      <c r="CP108" s="1960"/>
      <c r="CQ108" s="1960"/>
      <c r="CR108" s="1960"/>
      <c r="CS108" s="1960"/>
      <c r="CT108" s="1960"/>
      <c r="CU108" s="1960"/>
      <c r="CV108" s="1960"/>
      <c r="CW108" s="1960"/>
      <c r="CX108" s="1960"/>
      <c r="CY108" s="1960"/>
      <c r="CZ108" s="1960"/>
      <c r="DA108" s="1960"/>
      <c r="DB108" s="1960"/>
      <c r="DC108" s="1960"/>
      <c r="DD108" s="1960"/>
      <c r="DE108" s="1960"/>
      <c r="DF108" s="1960"/>
      <c r="DG108" s="1960"/>
      <c r="DH108" s="1960"/>
    </row>
    <row r="109" spans="1:112" ht="39.6">
      <c r="A109" s="3976"/>
      <c r="B109" s="3976"/>
      <c r="C109" s="3976"/>
      <c r="D109" s="3976"/>
      <c r="E109" s="3976"/>
      <c r="F109" s="3976"/>
      <c r="G109" s="3976"/>
      <c r="H109" s="3976"/>
      <c r="I109" s="3976"/>
      <c r="J109" s="3976"/>
      <c r="K109" s="3976"/>
      <c r="L109" s="3976"/>
      <c r="M109" s="3976"/>
      <c r="N109" s="3976"/>
      <c r="O109" s="3976"/>
      <c r="P109" s="3976"/>
      <c r="Q109" s="3976"/>
      <c r="R109" s="3976"/>
      <c r="S109" s="3976"/>
      <c r="T109" s="3976"/>
      <c r="U109" s="3976"/>
      <c r="V109" s="3976"/>
      <c r="W109" s="3976"/>
      <c r="X109" s="3976"/>
      <c r="Y109" s="3976"/>
      <c r="Z109" s="3976"/>
      <c r="AA109" s="3976"/>
      <c r="AB109" s="3976"/>
      <c r="AC109" s="3976"/>
      <c r="AD109" s="3976"/>
      <c r="AE109" s="3976"/>
      <c r="AF109" s="3976"/>
      <c r="AG109" s="3976"/>
      <c r="AH109" s="3976"/>
      <c r="AI109" s="3976"/>
      <c r="AJ109" s="3976"/>
      <c r="AK109" s="3976"/>
      <c r="AL109" s="3976"/>
      <c r="AM109" s="3976"/>
      <c r="AN109" s="3976"/>
      <c r="AO109" s="3976"/>
      <c r="AP109" s="5327" t="s">
        <v>1502</v>
      </c>
      <c r="AQ109" s="4813"/>
      <c r="AR109" s="4813"/>
      <c r="AS109" s="4813"/>
      <c r="AT109" s="4813"/>
      <c r="AU109" s="4813"/>
      <c r="AV109" s="4813"/>
      <c r="AW109" s="4813"/>
      <c r="AX109" s="4813"/>
      <c r="AY109" s="3976"/>
      <c r="AZ109" s="3976"/>
      <c r="BA109" s="3976"/>
      <c r="BB109" s="3976"/>
      <c r="BC109" s="3976"/>
      <c r="BD109" s="3976"/>
      <c r="BE109" s="3976"/>
      <c r="BF109" s="3976"/>
      <c r="BG109" s="3267"/>
      <c r="BH109" s="3267"/>
      <c r="BI109" s="3267"/>
      <c r="BJ109" s="3267"/>
      <c r="BK109" s="3267"/>
      <c r="BL109" s="3267"/>
      <c r="BM109" s="3267"/>
      <c r="BN109" s="3267"/>
      <c r="BO109" s="3267"/>
      <c r="BP109" s="3267"/>
      <c r="BQ109" s="3267"/>
      <c r="BR109" s="3267"/>
      <c r="BS109" s="3267"/>
      <c r="BT109" s="3267"/>
      <c r="BU109" s="3267"/>
      <c r="BV109" s="3267"/>
      <c r="BW109" s="3267"/>
      <c r="BX109" s="3267"/>
      <c r="BY109" s="3267"/>
      <c r="BZ109" s="3267"/>
      <c r="CA109" s="3267"/>
      <c r="CB109" s="3267"/>
      <c r="CC109" s="3267"/>
      <c r="CD109" s="3267"/>
      <c r="CE109" s="3267"/>
      <c r="CF109" s="3267"/>
      <c r="CG109" s="3267"/>
      <c r="CH109" s="3267"/>
      <c r="CI109" s="3267"/>
      <c r="CJ109" s="3267"/>
      <c r="CK109" s="3267"/>
      <c r="CL109" s="3267"/>
      <c r="CM109" s="3267"/>
      <c r="CN109" s="3267"/>
      <c r="CO109" s="3267"/>
      <c r="CP109" s="1960"/>
      <c r="CQ109" s="1960"/>
      <c r="CR109" s="1960"/>
      <c r="CS109" s="1960"/>
      <c r="CT109" s="1960"/>
      <c r="CU109" s="1960"/>
      <c r="CV109" s="1960"/>
      <c r="CW109" s="1960"/>
      <c r="CX109" s="1960"/>
      <c r="CY109" s="1960"/>
      <c r="CZ109" s="1960"/>
      <c r="DA109" s="1960"/>
      <c r="DB109" s="1960"/>
      <c r="DC109" s="1960"/>
      <c r="DD109" s="1960"/>
      <c r="DE109" s="1960"/>
      <c r="DF109" s="1960"/>
      <c r="DG109" s="1960"/>
      <c r="DH109" s="1960"/>
    </row>
    <row r="110" spans="1:112">
      <c r="A110" s="1960"/>
      <c r="B110" s="1960"/>
      <c r="C110" s="1960"/>
      <c r="D110" s="1960"/>
      <c r="E110" s="1960"/>
      <c r="F110" s="1960"/>
      <c r="G110" s="1960"/>
      <c r="H110" s="1960"/>
      <c r="I110" s="1960"/>
      <c r="J110" s="1960"/>
      <c r="K110" s="1960"/>
      <c r="L110" s="1960"/>
      <c r="M110" s="1960"/>
      <c r="N110" s="1960"/>
      <c r="O110" s="1960"/>
      <c r="P110" s="1960"/>
      <c r="Q110" s="1960"/>
      <c r="R110" s="1960"/>
      <c r="S110" s="1960"/>
      <c r="T110" s="1960"/>
      <c r="U110" s="1960"/>
      <c r="V110" s="1960"/>
      <c r="W110" s="1960"/>
      <c r="X110" s="1960"/>
      <c r="Y110" s="1960"/>
      <c r="Z110" s="1960"/>
      <c r="AA110" s="1960"/>
      <c r="AB110" s="1960"/>
      <c r="AC110" s="1960"/>
      <c r="AD110" s="1960"/>
      <c r="AE110" s="1960"/>
      <c r="AF110" s="1960"/>
      <c r="AG110" s="1960"/>
      <c r="AH110" s="1960"/>
      <c r="AI110" s="1960"/>
      <c r="AJ110" s="1960"/>
      <c r="AK110" s="1960"/>
      <c r="AL110" s="1960"/>
      <c r="AM110" s="1960"/>
      <c r="AN110" s="1960"/>
      <c r="AO110" s="1960"/>
      <c r="AP110" s="1960"/>
      <c r="AQ110" s="1960"/>
      <c r="AR110" s="1960"/>
      <c r="AS110" s="1960"/>
      <c r="AT110" s="1960"/>
      <c r="AU110" s="1960"/>
      <c r="AV110" s="1960"/>
      <c r="AW110" s="1960"/>
      <c r="AX110" s="1960"/>
      <c r="AY110" s="1960"/>
      <c r="AZ110" s="1960"/>
      <c r="BA110" s="1960"/>
      <c r="BB110" s="1960"/>
      <c r="BC110" s="1960"/>
      <c r="BD110" s="1960"/>
      <c r="BE110" s="1960"/>
      <c r="BF110" s="1960"/>
      <c r="BG110" s="1960"/>
      <c r="BH110" s="1960"/>
      <c r="BI110" s="1960"/>
      <c r="BJ110" s="1960"/>
      <c r="BK110" s="1960"/>
      <c r="BL110" s="1960"/>
      <c r="BM110" s="1960"/>
      <c r="BN110" s="1960"/>
      <c r="BO110" s="1960"/>
      <c r="BP110" s="1960"/>
      <c r="BQ110" s="1960"/>
      <c r="BR110" s="1960"/>
      <c r="BS110" s="1960"/>
      <c r="BT110" s="1960"/>
      <c r="BU110" s="1960"/>
      <c r="BV110" s="1960"/>
      <c r="BW110" s="1960"/>
      <c r="BX110" s="1960"/>
      <c r="BY110" s="1960"/>
      <c r="BZ110" s="1960"/>
      <c r="CA110" s="1960"/>
      <c r="CB110" s="1960"/>
      <c r="CC110" s="1960"/>
      <c r="CD110" s="1960"/>
      <c r="CE110" s="1960"/>
      <c r="CF110" s="1960"/>
      <c r="CG110" s="1960"/>
      <c r="CH110" s="1960"/>
      <c r="CI110" s="1960"/>
      <c r="CJ110" s="1960"/>
      <c r="CK110" s="1960"/>
      <c r="CL110" s="1960"/>
      <c r="CM110" s="1960"/>
      <c r="CN110" s="1960"/>
      <c r="CO110" s="1960"/>
      <c r="CP110" s="1960"/>
      <c r="CQ110" s="1960"/>
      <c r="CR110" s="1960"/>
      <c r="CS110" s="1960"/>
      <c r="CT110" s="1960"/>
      <c r="CU110" s="1960"/>
      <c r="CV110" s="1960"/>
      <c r="CW110" s="1960"/>
      <c r="CX110" s="1960"/>
      <c r="CY110" s="1960"/>
      <c r="CZ110" s="1960"/>
      <c r="DA110" s="1960"/>
      <c r="DB110" s="1960"/>
      <c r="DC110" s="1960"/>
      <c r="DD110" s="1960"/>
      <c r="DE110" s="1960"/>
      <c r="DF110" s="1960"/>
      <c r="DG110" s="1960"/>
      <c r="DH110" s="1960"/>
    </row>
    <row r="111" spans="1:112" s="3862" customFormat="1" ht="39.9" customHeight="1">
      <c r="A111" s="7165" t="s">
        <v>340</v>
      </c>
      <c r="B111" s="7165"/>
      <c r="C111" s="7165"/>
      <c r="D111" s="7165"/>
      <c r="E111" s="7165"/>
      <c r="F111" s="7165"/>
      <c r="G111" s="7165"/>
      <c r="H111" s="7165"/>
      <c r="I111" s="7165"/>
      <c r="J111" s="7165"/>
      <c r="K111" s="7165"/>
      <c r="L111" s="7165"/>
      <c r="M111" s="7165"/>
      <c r="N111" s="7165"/>
      <c r="O111" s="5282"/>
      <c r="P111" s="5282"/>
      <c r="Q111" s="7166" t="str">
        <f xml:space="preserve">   " كشف الانتاج   " &amp;"(" &amp;C118&amp;  " )" &amp;" " &amp; L118 &amp; "  " &amp;M118 &amp; "  "&amp;  الاعدادات!$D$2</f>
        <v xml:space="preserve"> كشف الانتاج   (الدائرة الثانية  عمالية مدني ) الثلاثاء  عمال  عن شهر  يوليو لسنة 2026م </v>
      </c>
      <c r="R111" s="7166"/>
      <c r="S111" s="7166"/>
      <c r="T111" s="7166"/>
      <c r="U111" s="7166"/>
      <c r="V111" s="7166"/>
      <c r="W111" s="7166"/>
      <c r="X111" s="7166"/>
      <c r="Y111" s="7166"/>
      <c r="Z111" s="7166"/>
      <c r="AA111" s="7166"/>
      <c r="AB111" s="7166"/>
      <c r="AC111" s="7166"/>
      <c r="AD111" s="7166"/>
      <c r="AE111" s="7166"/>
      <c r="AF111" s="7166"/>
      <c r="AG111" s="7166"/>
      <c r="AH111" s="7166"/>
      <c r="AI111" s="7166"/>
      <c r="AJ111" s="7166"/>
      <c r="AK111" s="7166"/>
      <c r="AL111" s="7166"/>
      <c r="AM111" s="7166"/>
      <c r="AN111" s="7166"/>
      <c r="AO111" s="7166"/>
      <c r="AP111" s="7166"/>
      <c r="AQ111" s="7166"/>
      <c r="AR111" s="7166"/>
      <c r="AS111" s="7166"/>
      <c r="AT111" s="7166"/>
      <c r="AU111" s="5282"/>
      <c r="AV111" s="5282"/>
      <c r="AW111" s="5282"/>
      <c r="AX111" s="5282"/>
      <c r="AY111" s="5282"/>
      <c r="AZ111" s="5282"/>
      <c r="BA111" s="5282"/>
      <c r="BB111" s="5286"/>
      <c r="BC111" s="5287"/>
      <c r="BD111" s="5287"/>
      <c r="BE111" s="5287"/>
      <c r="BF111" s="5287"/>
      <c r="BG111" s="5287"/>
      <c r="BH111" s="5287"/>
      <c r="BI111" s="5287"/>
      <c r="BJ111" s="5287"/>
      <c r="BK111" s="5287"/>
      <c r="BL111" s="5287"/>
      <c r="BM111" s="5287"/>
      <c r="BN111" s="5287"/>
      <c r="BO111" s="5287"/>
      <c r="BP111" s="5287"/>
      <c r="BQ111" s="5287"/>
      <c r="BR111" s="5287"/>
      <c r="BS111" s="5287"/>
      <c r="BT111" s="5287"/>
      <c r="BU111" s="5287"/>
      <c r="BV111" s="5287"/>
      <c r="BW111" s="5287"/>
      <c r="BX111" s="5287"/>
      <c r="BY111" s="5287"/>
      <c r="BZ111" s="5287"/>
      <c r="CA111" s="5287"/>
      <c r="CB111" s="5287"/>
      <c r="CC111" s="5287"/>
      <c r="CD111" s="5287"/>
      <c r="CE111" s="5287"/>
      <c r="CF111" s="5287"/>
      <c r="CG111" s="5287"/>
      <c r="CH111" s="5287"/>
      <c r="CI111" s="5287"/>
      <c r="CJ111" s="5287"/>
      <c r="CK111" s="5287"/>
      <c r="CL111" s="5287"/>
      <c r="CM111" s="5287"/>
      <c r="CN111" s="5287"/>
      <c r="CO111" s="5287"/>
      <c r="CP111" s="5288"/>
      <c r="CQ111" s="5288"/>
      <c r="CR111" s="5288"/>
      <c r="CS111" s="5288"/>
      <c r="CT111" s="5288"/>
      <c r="CU111" s="5288"/>
      <c r="CV111" s="5288"/>
      <c r="CW111" s="5288"/>
      <c r="CX111" s="5288"/>
      <c r="CY111" s="5288"/>
      <c r="CZ111" s="5288"/>
      <c r="DA111" s="5288"/>
      <c r="DB111" s="5288"/>
      <c r="DC111" s="5288"/>
      <c r="DD111" s="5288"/>
      <c r="DE111" s="5288"/>
      <c r="DF111" s="5288"/>
      <c r="DG111" s="5288"/>
      <c r="DH111" s="5288"/>
    </row>
    <row r="112" spans="1:112" s="3862" customFormat="1" ht="39.9" customHeight="1">
      <c r="A112" s="7165" t="s">
        <v>341</v>
      </c>
      <c r="B112" s="7165"/>
      <c r="C112" s="7165"/>
      <c r="D112" s="7165"/>
      <c r="E112" s="7165"/>
      <c r="F112" s="7165"/>
      <c r="G112" s="7165"/>
      <c r="H112" s="7165"/>
      <c r="I112" s="7165"/>
      <c r="J112" s="7165"/>
      <c r="K112" s="7165"/>
      <c r="L112" s="7165"/>
      <c r="M112" s="7165"/>
      <c r="N112" s="7165"/>
      <c r="O112" s="5283"/>
      <c r="P112" s="5283"/>
      <c r="Q112" s="7185" t="s">
        <v>1488</v>
      </c>
      <c r="R112" s="7185"/>
      <c r="S112" s="7185"/>
      <c r="T112" s="7185"/>
      <c r="U112" s="7185"/>
      <c r="V112" s="7185"/>
      <c r="W112" s="7185"/>
      <c r="X112" s="7185"/>
      <c r="Y112" s="7185"/>
      <c r="Z112" s="7185"/>
      <c r="AA112" s="7185"/>
      <c r="AB112" s="7185"/>
      <c r="AC112" s="7185"/>
      <c r="AD112" s="7185"/>
      <c r="AE112" s="7185"/>
      <c r="AF112" s="7185"/>
      <c r="AG112" s="7185"/>
      <c r="AH112" s="7185"/>
      <c r="AI112" s="7185"/>
      <c r="AJ112" s="7185"/>
      <c r="AK112" s="7185"/>
      <c r="AL112" s="7185"/>
      <c r="AM112" s="7185"/>
      <c r="AN112" s="7185"/>
      <c r="AO112" s="7185"/>
      <c r="AP112" s="7185"/>
      <c r="AQ112" s="7185"/>
      <c r="AR112" s="7185"/>
      <c r="AS112" s="7185"/>
      <c r="AT112" s="7185"/>
      <c r="AU112" s="5283"/>
      <c r="AV112" s="5283"/>
      <c r="AW112" s="5283"/>
      <c r="AX112" s="5283"/>
      <c r="AY112" s="5283"/>
      <c r="AZ112" s="5283"/>
      <c r="BA112" s="5283"/>
      <c r="BB112" s="5286"/>
      <c r="BC112" s="5287"/>
      <c r="BD112" s="5287"/>
      <c r="BE112" s="5287"/>
      <c r="BF112" s="5287"/>
      <c r="BG112" s="5287"/>
      <c r="BH112" s="5287"/>
      <c r="BI112" s="5287"/>
      <c r="BJ112" s="5287"/>
      <c r="BK112" s="5287"/>
      <c r="BL112" s="5287"/>
      <c r="BM112" s="5287"/>
      <c r="BN112" s="5287"/>
      <c r="BO112" s="5287"/>
      <c r="BP112" s="5287"/>
      <c r="BQ112" s="5287"/>
      <c r="BR112" s="5287"/>
      <c r="BS112" s="5287"/>
      <c r="BT112" s="5287"/>
      <c r="BU112" s="5287"/>
      <c r="BV112" s="5287"/>
      <c r="BW112" s="5287"/>
      <c r="BX112" s="5287"/>
      <c r="BY112" s="5287"/>
      <c r="BZ112" s="5287"/>
      <c r="CA112" s="5287"/>
      <c r="CB112" s="5287"/>
      <c r="CC112" s="5287"/>
      <c r="CD112" s="5287"/>
      <c r="CE112" s="5287"/>
      <c r="CF112" s="5287"/>
      <c r="CG112" s="5287"/>
      <c r="CH112" s="5287"/>
      <c r="CI112" s="5287"/>
      <c r="CJ112" s="5287"/>
      <c r="CK112" s="5287"/>
      <c r="CL112" s="5287"/>
      <c r="CM112" s="5287"/>
      <c r="CN112" s="5287"/>
      <c r="CO112" s="5287"/>
      <c r="CP112" s="5288"/>
      <c r="CQ112" s="5288"/>
      <c r="CR112" s="5288"/>
      <c r="CS112" s="5288"/>
      <c r="CT112" s="5288"/>
      <c r="CU112" s="5288"/>
      <c r="CV112" s="5288"/>
      <c r="CW112" s="5288"/>
      <c r="CX112" s="5288"/>
      <c r="CY112" s="5288"/>
      <c r="CZ112" s="5288"/>
      <c r="DA112" s="5288"/>
      <c r="DB112" s="5288"/>
      <c r="DC112" s="5288"/>
      <c r="DD112" s="5288"/>
      <c r="DE112" s="5288"/>
      <c r="DF112" s="5288"/>
      <c r="DG112" s="5288"/>
      <c r="DH112" s="5288"/>
    </row>
    <row r="113" spans="1:112" ht="39.9" customHeight="1" thickBot="1">
      <c r="A113" s="3267"/>
      <c r="B113" s="3267"/>
      <c r="C113" s="3267"/>
      <c r="D113" s="3274"/>
      <c r="E113" s="3274"/>
      <c r="F113" s="3274"/>
      <c r="G113" s="3274"/>
      <c r="H113" s="3274"/>
      <c r="I113" s="3274"/>
      <c r="J113" s="3274"/>
      <c r="K113" s="3274"/>
      <c r="L113" s="3274"/>
      <c r="M113" s="3274"/>
      <c r="N113" s="3274"/>
      <c r="O113" s="3274"/>
      <c r="P113" s="4720"/>
      <c r="Q113" s="4676" t="s">
        <v>1476</v>
      </c>
      <c r="R113" s="4676"/>
      <c r="S113" s="4676"/>
      <c r="T113" s="4676"/>
      <c r="U113" s="4676"/>
      <c r="V113" s="4676"/>
      <c r="W113" s="4676"/>
      <c r="X113" s="4676"/>
      <c r="Y113" s="4676"/>
      <c r="Z113" s="4676"/>
      <c r="AA113" s="4676"/>
      <c r="AB113" s="4676"/>
      <c r="AC113" s="4720"/>
      <c r="AD113" s="4676"/>
      <c r="AE113" s="4676"/>
      <c r="AF113" s="4676"/>
      <c r="AG113" s="4676"/>
      <c r="AH113" s="4676"/>
      <c r="AI113" s="4676"/>
      <c r="AJ113" s="4676"/>
      <c r="AK113" s="4676"/>
      <c r="AL113" s="4676"/>
      <c r="AM113" s="4676"/>
      <c r="AN113" s="4676"/>
      <c r="AO113" s="4676"/>
      <c r="AP113" s="4676"/>
      <c r="AQ113" s="4676"/>
      <c r="AR113" s="4676"/>
      <c r="AS113" s="4676"/>
      <c r="AT113" s="4720"/>
      <c r="AU113" s="4720"/>
      <c r="AV113" s="4720"/>
      <c r="AW113" s="4720"/>
      <c r="AX113" s="4720"/>
      <c r="AY113" s="4720"/>
      <c r="AZ113" s="4720"/>
      <c r="BA113" s="4720"/>
      <c r="BB113" s="4776"/>
      <c r="BC113" s="4775"/>
      <c r="BD113" s="3267"/>
      <c r="BE113" s="3267"/>
      <c r="BF113" s="3267"/>
      <c r="BG113" s="3267"/>
      <c r="BH113" s="3267"/>
      <c r="BI113" s="3267"/>
      <c r="BJ113" s="3267"/>
      <c r="BK113" s="3267"/>
      <c r="BL113" s="3267"/>
      <c r="BM113" s="3267"/>
      <c r="BN113" s="3267"/>
      <c r="BO113" s="3267"/>
      <c r="BP113" s="3267"/>
      <c r="BQ113" s="3267"/>
      <c r="BR113" s="3267"/>
      <c r="BS113" s="3267"/>
      <c r="BT113" s="3267"/>
      <c r="BU113" s="3267"/>
      <c r="BV113" s="3267"/>
      <c r="BW113" s="3267"/>
      <c r="BX113" s="3267"/>
      <c r="BY113" s="3267"/>
      <c r="BZ113" s="3267"/>
      <c r="CA113" s="3267"/>
      <c r="CB113" s="3267"/>
      <c r="CC113" s="3267"/>
      <c r="CD113" s="3267"/>
      <c r="CE113" s="3267"/>
      <c r="CF113" s="3267"/>
      <c r="CG113" s="3267"/>
      <c r="CH113" s="3267"/>
      <c r="CI113" s="3267"/>
      <c r="CJ113" s="3267"/>
      <c r="CK113" s="3267"/>
      <c r="CL113" s="3267"/>
      <c r="CM113" s="3267"/>
      <c r="CN113" s="3267"/>
      <c r="CO113" s="3267"/>
      <c r="CP113" s="1960"/>
      <c r="CQ113" s="1960"/>
      <c r="CR113" s="1960"/>
      <c r="CS113" s="1960"/>
      <c r="CT113" s="1960"/>
      <c r="CU113" s="1960"/>
      <c r="CV113" s="1960"/>
      <c r="CW113" s="1960"/>
      <c r="CX113" s="1960"/>
      <c r="CY113" s="1960"/>
      <c r="CZ113" s="1960"/>
      <c r="DA113" s="1960"/>
      <c r="DB113" s="1960"/>
      <c r="DC113" s="1960"/>
      <c r="DD113" s="1960"/>
      <c r="DE113" s="1960"/>
      <c r="DF113" s="1960"/>
      <c r="DG113" s="1960"/>
      <c r="DH113" s="1960"/>
    </row>
    <row r="114" spans="1:112" ht="36.75" customHeight="1" thickBot="1">
      <c r="A114" s="3976"/>
      <c r="B114" s="3976"/>
      <c r="C114" s="5648"/>
      <c r="D114" s="7168" t="s">
        <v>88</v>
      </c>
      <c r="E114" s="7168"/>
      <c r="F114" s="7168"/>
      <c r="G114" s="7168"/>
      <c r="H114" s="7168"/>
      <c r="I114" s="7169"/>
      <c r="J114" s="5645"/>
      <c r="K114" s="5645"/>
      <c r="L114" s="5645"/>
      <c r="M114" s="5645"/>
      <c r="N114" s="5645"/>
      <c r="O114" s="5594" t="s">
        <v>93</v>
      </c>
      <c r="P114" s="5594"/>
      <c r="Q114" s="5594"/>
      <c r="R114" s="5594"/>
      <c r="S114" s="5594"/>
      <c r="T114" s="5594"/>
      <c r="U114" s="5594"/>
      <c r="V114" s="5594"/>
      <c r="W114" s="5594"/>
      <c r="X114" s="5594"/>
      <c r="Y114" s="5594"/>
      <c r="Z114" s="5594"/>
      <c r="AA114" s="5594"/>
      <c r="AB114" s="5595"/>
      <c r="AC114" s="5596"/>
      <c r="AD114" s="7174" t="s">
        <v>95</v>
      </c>
      <c r="AE114" s="5597" t="s">
        <v>96</v>
      </c>
      <c r="AF114" s="5598"/>
      <c r="AG114" s="5598"/>
      <c r="AH114" s="5599"/>
      <c r="AI114" s="5598"/>
      <c r="AJ114" s="5598"/>
      <c r="AK114" s="5598"/>
      <c r="AL114" s="5598"/>
      <c r="AM114" s="5598"/>
      <c r="AN114" s="5598"/>
      <c r="AO114" s="5599"/>
      <c r="AP114" s="5598"/>
      <c r="AQ114" s="5598"/>
      <c r="AR114" s="5600"/>
      <c r="AS114" s="5601"/>
      <c r="AT114" s="5602"/>
      <c r="AU114" s="5603"/>
      <c r="AV114" s="5604" t="s">
        <v>98</v>
      </c>
      <c r="AW114" s="5605"/>
      <c r="AX114" s="5605"/>
      <c r="AY114" s="5605"/>
      <c r="AZ114" s="5606"/>
      <c r="BA114" s="5607"/>
      <c r="BB114" s="5608"/>
      <c r="BC114" s="5609"/>
      <c r="BD114" s="3976"/>
      <c r="BE114" s="3976"/>
      <c r="BF114" s="3976"/>
      <c r="BG114" s="3267"/>
      <c r="BH114" s="4846" t="s">
        <v>134</v>
      </c>
      <c r="BI114" s="4847"/>
      <c r="BJ114" s="4847"/>
      <c r="BK114" s="4847"/>
      <c r="BL114" s="4847"/>
      <c r="BM114" s="4847"/>
      <c r="BN114" s="4847"/>
      <c r="BO114" s="4847"/>
      <c r="BP114" s="4847"/>
      <c r="BQ114" s="4847"/>
      <c r="BR114" s="4847"/>
      <c r="BS114" s="4847"/>
      <c r="BT114" s="4847"/>
      <c r="BU114" s="4847"/>
      <c r="BV114" s="4847"/>
      <c r="BW114" s="4847"/>
      <c r="BX114" s="4847"/>
      <c r="BY114" s="4847"/>
      <c r="BZ114" s="4847"/>
      <c r="CA114" s="4847"/>
      <c r="CB114" s="4847"/>
      <c r="CC114" s="4847"/>
      <c r="CD114" s="4847"/>
      <c r="CE114" s="4848"/>
      <c r="CF114" s="3267"/>
      <c r="CG114" s="3267"/>
      <c r="CH114" s="3267"/>
      <c r="CI114" s="3267"/>
      <c r="CJ114" s="3267"/>
      <c r="CK114" s="3267"/>
      <c r="CL114" s="3267"/>
      <c r="CM114" s="3267"/>
      <c r="CN114" s="3267"/>
      <c r="CO114" s="3267"/>
      <c r="CP114" s="1960"/>
      <c r="CQ114" s="1960"/>
      <c r="CR114" s="1960"/>
      <c r="CS114" s="1960"/>
      <c r="CT114" s="1960"/>
      <c r="CU114" s="1960"/>
      <c r="CV114" s="1960"/>
      <c r="CW114" s="1960"/>
      <c r="CX114" s="1960"/>
      <c r="CY114" s="1960"/>
      <c r="CZ114" s="1960"/>
      <c r="DA114" s="1960"/>
      <c r="DB114" s="1960"/>
      <c r="DC114" s="1960"/>
      <c r="DD114" s="1960"/>
      <c r="DE114" s="1960"/>
      <c r="DF114" s="1960"/>
      <c r="DG114" s="1960"/>
      <c r="DH114" s="1960"/>
    </row>
    <row r="115" spans="1:112" ht="36.75" customHeight="1" thickBot="1">
      <c r="A115" s="3976"/>
      <c r="B115" s="3976"/>
      <c r="C115" s="5649"/>
      <c r="D115" s="7170"/>
      <c r="E115" s="7170"/>
      <c r="F115" s="7170"/>
      <c r="G115" s="7170"/>
      <c r="H115" s="7170"/>
      <c r="I115" s="7171"/>
      <c r="J115" s="5646"/>
      <c r="K115" s="5646"/>
      <c r="L115" s="5646"/>
      <c r="M115" s="5646"/>
      <c r="N115" s="5646"/>
      <c r="O115" s="7177" t="s">
        <v>107</v>
      </c>
      <c r="P115" s="7178"/>
      <c r="Q115" s="7178"/>
      <c r="R115" s="7178"/>
      <c r="S115" s="7178"/>
      <c r="T115" s="7178"/>
      <c r="U115" s="7178"/>
      <c r="V115" s="7178"/>
      <c r="W115" s="7178"/>
      <c r="X115" s="7178"/>
      <c r="Y115" s="7178"/>
      <c r="Z115" s="7179"/>
      <c r="AA115" s="7180" t="s">
        <v>108</v>
      </c>
      <c r="AB115" s="7183" t="s">
        <v>109</v>
      </c>
      <c r="AC115" s="5610"/>
      <c r="AD115" s="7175"/>
      <c r="AE115" s="5611" t="s">
        <v>100</v>
      </c>
      <c r="AF115" s="5612"/>
      <c r="AG115" s="5612"/>
      <c r="AH115" s="5613"/>
      <c r="AI115" s="5614"/>
      <c r="AJ115" s="5615" t="s">
        <v>110</v>
      </c>
      <c r="AK115" s="5615"/>
      <c r="AL115" s="5615"/>
      <c r="AM115" s="5615"/>
      <c r="AN115" s="5615"/>
      <c r="AO115" s="5616"/>
      <c r="AP115" s="5617" t="s">
        <v>111</v>
      </c>
      <c r="AQ115" s="5617"/>
      <c r="AR115" s="5617"/>
      <c r="AS115" s="5618"/>
      <c r="AT115" s="5619"/>
      <c r="AU115" s="5620"/>
      <c r="AV115" s="5621"/>
      <c r="AW115" s="5622"/>
      <c r="AX115" s="5622"/>
      <c r="AY115" s="5622"/>
      <c r="AZ115" s="5580"/>
      <c r="BA115" s="5623"/>
      <c r="BB115" s="5610"/>
      <c r="BC115" s="5624"/>
      <c r="BD115" s="3976"/>
      <c r="BE115" s="3976"/>
      <c r="BF115" s="3976"/>
      <c r="BG115" s="3267"/>
      <c r="BH115" s="4849"/>
      <c r="BI115" s="4850"/>
      <c r="BJ115" s="4850"/>
      <c r="BK115" s="4850"/>
      <c r="BL115" s="4850"/>
      <c r="BM115" s="4850"/>
      <c r="BN115" s="4850"/>
      <c r="BO115" s="4850"/>
      <c r="BP115" s="4850"/>
      <c r="BQ115" s="4850"/>
      <c r="BR115" s="4850"/>
      <c r="BS115" s="4850"/>
      <c r="BT115" s="4850"/>
      <c r="BU115" s="4850"/>
      <c r="BV115" s="4850"/>
      <c r="BW115" s="4850"/>
      <c r="BX115" s="4850"/>
      <c r="BY115" s="4850"/>
      <c r="BZ115" s="4850"/>
      <c r="CA115" s="4850"/>
      <c r="CB115" s="4850"/>
      <c r="CC115" s="4850"/>
      <c r="CD115" s="4850"/>
      <c r="CE115" s="4851"/>
      <c r="CF115" s="3267"/>
      <c r="CG115" s="3267"/>
      <c r="CH115" s="3267"/>
      <c r="CI115" s="3267"/>
      <c r="CJ115" s="3267"/>
      <c r="CK115" s="3267"/>
      <c r="CL115" s="3267"/>
      <c r="CM115" s="3267"/>
      <c r="CN115" s="3267"/>
      <c r="CO115" s="3267"/>
      <c r="CP115" s="1960"/>
      <c r="CQ115" s="1960"/>
      <c r="CR115" s="1960"/>
      <c r="CS115" s="1960"/>
      <c r="CT115" s="1960"/>
      <c r="CU115" s="1960"/>
      <c r="CV115" s="1960"/>
      <c r="CW115" s="1960"/>
      <c r="CX115" s="1960"/>
      <c r="CY115" s="1960"/>
      <c r="CZ115" s="1960"/>
      <c r="DA115" s="1960"/>
      <c r="DB115" s="1960"/>
      <c r="DC115" s="1960"/>
      <c r="DD115" s="1960"/>
      <c r="DE115" s="1960"/>
      <c r="DF115" s="1960"/>
      <c r="DG115" s="1960"/>
      <c r="DH115" s="1960"/>
    </row>
    <row r="116" spans="1:112" ht="36.75" customHeight="1" thickBot="1">
      <c r="A116" s="3976"/>
      <c r="B116" s="3976"/>
      <c r="C116" s="5649"/>
      <c r="D116" s="7170"/>
      <c r="E116" s="7170"/>
      <c r="F116" s="7170"/>
      <c r="G116" s="7170"/>
      <c r="H116" s="7170"/>
      <c r="I116" s="7171"/>
      <c r="J116" s="5646"/>
      <c r="K116" s="5646"/>
      <c r="L116" s="5646"/>
      <c r="M116" s="5646"/>
      <c r="N116" s="5646"/>
      <c r="O116" s="5579"/>
      <c r="P116" s="5580"/>
      <c r="Q116" s="5581" t="s">
        <v>137</v>
      </c>
      <c r="R116" s="5582"/>
      <c r="S116" s="5582"/>
      <c r="T116" s="5583"/>
      <c r="U116" s="7150" t="s">
        <v>138</v>
      </c>
      <c r="V116" s="7152" t="s">
        <v>139</v>
      </c>
      <c r="W116" s="5584" t="s">
        <v>140</v>
      </c>
      <c r="X116" s="5585"/>
      <c r="Y116" s="7150" t="s">
        <v>141</v>
      </c>
      <c r="Z116" s="7152" t="s">
        <v>142</v>
      </c>
      <c r="AA116" s="7181"/>
      <c r="AB116" s="7183"/>
      <c r="AC116" s="5610"/>
      <c r="AD116" s="7175"/>
      <c r="AE116" s="5625"/>
      <c r="AF116" s="5625"/>
      <c r="AG116" s="5626"/>
      <c r="AH116" s="5627"/>
      <c r="AI116" s="5628"/>
      <c r="AJ116" s="5629"/>
      <c r="AK116" s="5625"/>
      <c r="AL116" s="5625"/>
      <c r="AM116" s="5625"/>
      <c r="AN116" s="5626"/>
      <c r="AO116" s="5630"/>
      <c r="AP116" s="5629"/>
      <c r="AQ116" s="5625"/>
      <c r="AR116" s="5626"/>
      <c r="AS116" s="5631"/>
      <c r="AT116" s="5632"/>
      <c r="AU116" s="5620"/>
      <c r="AV116" s="5621"/>
      <c r="AW116" s="5622"/>
      <c r="AX116" s="5622"/>
      <c r="AY116" s="5622"/>
      <c r="AZ116" s="5580"/>
      <c r="BA116" s="5623"/>
      <c r="BB116" s="5610"/>
      <c r="BC116" s="5624"/>
      <c r="BD116" s="3976"/>
      <c r="BE116" s="3976"/>
      <c r="BF116" s="3976"/>
      <c r="BG116" s="3267"/>
      <c r="BH116" s="4852" t="s">
        <v>163</v>
      </c>
      <c r="BI116" s="4853" t="s">
        <v>1167</v>
      </c>
      <c r="BJ116" s="4854"/>
      <c r="BK116" s="4854"/>
      <c r="BL116" s="4855"/>
      <c r="BM116" s="4853" t="s">
        <v>1168</v>
      </c>
      <c r="BN116" s="4854"/>
      <c r="BO116" s="4854"/>
      <c r="BP116" s="4855"/>
      <c r="BQ116" s="4853" t="s">
        <v>1169</v>
      </c>
      <c r="BR116" s="4854"/>
      <c r="BS116" s="4854"/>
      <c r="BT116" s="4855"/>
      <c r="BU116" s="4856" t="s">
        <v>114</v>
      </c>
      <c r="BV116" s="4857"/>
      <c r="BW116" s="4858"/>
      <c r="BX116" s="4853" t="s">
        <v>1170</v>
      </c>
      <c r="BY116" s="4854"/>
      <c r="BZ116" s="4854"/>
      <c r="CA116" s="4855"/>
      <c r="CB116" s="4853" t="s">
        <v>169</v>
      </c>
      <c r="CC116" s="4854"/>
      <c r="CD116" s="4854"/>
      <c r="CE116" s="4855"/>
      <c r="CF116" s="4710"/>
      <c r="CG116" s="3267"/>
      <c r="CH116" s="3267"/>
      <c r="CI116" s="5650" t="s">
        <v>1692</v>
      </c>
      <c r="CJ116" s="4854"/>
      <c r="CK116" s="4854"/>
      <c r="CL116" s="4855"/>
      <c r="CM116" s="4853" t="s">
        <v>1480</v>
      </c>
      <c r="CN116" s="4854"/>
      <c r="CO116" s="4854"/>
      <c r="CP116" s="4855"/>
      <c r="CQ116" s="1960"/>
      <c r="CR116" s="1960"/>
      <c r="CS116" s="1960"/>
      <c r="CT116" s="1960"/>
      <c r="CU116" s="1960"/>
      <c r="CV116" s="1960"/>
      <c r="CW116" s="1960"/>
      <c r="CX116" s="1960"/>
      <c r="CY116" s="1960"/>
      <c r="CZ116" s="1960"/>
      <c r="DA116" s="1960"/>
      <c r="DB116" s="1960"/>
      <c r="DC116" s="1960"/>
      <c r="DD116" s="1960"/>
      <c r="DE116" s="1960"/>
      <c r="DF116" s="1960"/>
      <c r="DG116" s="1960"/>
      <c r="DH116" s="1960"/>
    </row>
    <row r="117" spans="1:112" ht="123.6" thickBot="1">
      <c r="A117" s="3976"/>
      <c r="B117" s="3976"/>
      <c r="C117" s="5648" t="s">
        <v>208</v>
      </c>
      <c r="D117" s="7170"/>
      <c r="E117" s="7172"/>
      <c r="F117" s="7172"/>
      <c r="G117" s="7172"/>
      <c r="H117" s="7172"/>
      <c r="I117" s="7173"/>
      <c r="J117" s="5647" t="s">
        <v>89</v>
      </c>
      <c r="K117" s="5647" t="s">
        <v>15</v>
      </c>
      <c r="L117" s="5647" t="s">
        <v>90</v>
      </c>
      <c r="M117" s="5647" t="s">
        <v>91</v>
      </c>
      <c r="N117" s="5647" t="s">
        <v>92</v>
      </c>
      <c r="O117" s="5586" t="s">
        <v>135</v>
      </c>
      <c r="P117" s="5587" t="s">
        <v>136</v>
      </c>
      <c r="Q117" s="5588" t="s">
        <v>170</v>
      </c>
      <c r="R117" s="5589" t="s">
        <v>171</v>
      </c>
      <c r="S117" s="5589" t="s">
        <v>172</v>
      </c>
      <c r="T117" s="5590" t="s">
        <v>173</v>
      </c>
      <c r="U117" s="7151"/>
      <c r="V117" s="7153"/>
      <c r="W117" s="5588" t="s">
        <v>174</v>
      </c>
      <c r="X117" s="5591" t="s">
        <v>175</v>
      </c>
      <c r="Y117" s="7151"/>
      <c r="Z117" s="7153"/>
      <c r="AA117" s="7182"/>
      <c r="AB117" s="7183"/>
      <c r="AC117" s="5633" t="s">
        <v>94</v>
      </c>
      <c r="AD117" s="7176"/>
      <c r="AE117" s="5634" t="s">
        <v>120</v>
      </c>
      <c r="AF117" s="5634" t="s">
        <v>121</v>
      </c>
      <c r="AG117" s="5635" t="s">
        <v>122</v>
      </c>
      <c r="AH117" s="5636" t="s">
        <v>143</v>
      </c>
      <c r="AI117" s="5637" t="s">
        <v>102</v>
      </c>
      <c r="AJ117" s="5638" t="s">
        <v>123</v>
      </c>
      <c r="AK117" s="5634" t="s">
        <v>124</v>
      </c>
      <c r="AL117" s="5634" t="s">
        <v>144</v>
      </c>
      <c r="AM117" s="5634" t="s">
        <v>126</v>
      </c>
      <c r="AN117" s="5635" t="s">
        <v>127</v>
      </c>
      <c r="AO117" s="5639" t="s">
        <v>145</v>
      </c>
      <c r="AP117" s="5638" t="s">
        <v>146</v>
      </c>
      <c r="AQ117" s="5634" t="s">
        <v>147</v>
      </c>
      <c r="AR117" s="5635" t="s">
        <v>148</v>
      </c>
      <c r="AS117" s="5640" t="s">
        <v>149</v>
      </c>
      <c r="AT117" s="5641" t="s">
        <v>105</v>
      </c>
      <c r="AU117" s="5642" t="s">
        <v>97</v>
      </c>
      <c r="AV117" s="5576" t="s">
        <v>209</v>
      </c>
      <c r="AW117" s="5577" t="s">
        <v>210</v>
      </c>
      <c r="AX117" s="5577" t="s">
        <v>211</v>
      </c>
      <c r="AY117" s="5577" t="s">
        <v>115</v>
      </c>
      <c r="AZ117" s="5578" t="s">
        <v>116</v>
      </c>
      <c r="BA117" s="5643" t="s">
        <v>117</v>
      </c>
      <c r="BB117" s="5633" t="s">
        <v>118</v>
      </c>
      <c r="BC117" s="5644" t="s">
        <v>1583</v>
      </c>
      <c r="BD117" s="3976"/>
      <c r="BE117" s="3976"/>
      <c r="BF117" s="3976"/>
      <c r="BG117" s="3267"/>
      <c r="BH117" s="4725"/>
      <c r="BI117" s="5743" t="str">
        <f>الاعدادات!$F$5</f>
        <v>أغسطس</v>
      </c>
      <c r="BJ117" s="5744" t="str">
        <f>الاعدادات!$F$6</f>
        <v>سبتمبر</v>
      </c>
      <c r="BK117" s="5744" t="str">
        <f>الاعدادات!$F$7</f>
        <v>أكتوبر</v>
      </c>
      <c r="BL117" s="4711" t="s">
        <v>106</v>
      </c>
      <c r="BM117" s="5743" t="str">
        <f>الاعدادات!$F$5</f>
        <v>أغسطس</v>
      </c>
      <c r="BN117" s="5744" t="str">
        <f>الاعدادات!$F$6</f>
        <v>سبتمبر</v>
      </c>
      <c r="BO117" s="5744" t="str">
        <f>الاعدادات!$F$7</f>
        <v>أكتوبر</v>
      </c>
      <c r="BP117" s="4711" t="s">
        <v>106</v>
      </c>
      <c r="BQ117" s="5745" t="str">
        <f>الاعدادات!$F$5</f>
        <v>أغسطس</v>
      </c>
      <c r="BR117" s="4834" t="str">
        <f>الاعدادات!$F$6</f>
        <v>سبتمبر</v>
      </c>
      <c r="BS117" s="4834" t="str">
        <f>الاعدادات!$F$7</f>
        <v>أكتوبر</v>
      </c>
      <c r="BT117" s="4724" t="s">
        <v>106</v>
      </c>
      <c r="BU117" s="5745" t="str">
        <f>الاعدادات!$F$5</f>
        <v>أغسطس</v>
      </c>
      <c r="BV117" s="4834" t="str">
        <f>الاعدادات!$F$6</f>
        <v>سبتمبر</v>
      </c>
      <c r="BW117" s="4834" t="str">
        <f>الاعدادات!$F$7</f>
        <v>أكتوبر</v>
      </c>
      <c r="BX117" s="5743" t="str">
        <f>الاعدادات!$F$5</f>
        <v>أغسطس</v>
      </c>
      <c r="BY117" s="5744" t="str">
        <f>الاعدادات!$F$6</f>
        <v>سبتمبر</v>
      </c>
      <c r="BZ117" s="5744" t="str">
        <f>الاعدادات!$F$7</f>
        <v>أكتوبر</v>
      </c>
      <c r="CA117" s="4711" t="s">
        <v>106</v>
      </c>
      <c r="CB117" s="5745" t="str">
        <f>الاعدادات!$F$5</f>
        <v>أغسطس</v>
      </c>
      <c r="CC117" s="4834" t="str">
        <f>الاعدادات!$F$6</f>
        <v>سبتمبر</v>
      </c>
      <c r="CD117" s="4834" t="str">
        <f>الاعدادات!$F$7</f>
        <v>أكتوبر</v>
      </c>
      <c r="CE117" s="4724" t="s">
        <v>106</v>
      </c>
      <c r="CF117" s="3268"/>
      <c r="CG117" s="3267"/>
      <c r="CH117" s="3267"/>
      <c r="CI117" s="5771" t="str">
        <f>الاعدادات!$F$5</f>
        <v>أغسطس</v>
      </c>
      <c r="CJ117" s="5744" t="str">
        <f>الاعدادات!$F$6</f>
        <v>سبتمبر</v>
      </c>
      <c r="CK117" s="5744" t="str">
        <f>الاعدادات!$F$7</f>
        <v>أكتوبر</v>
      </c>
      <c r="CL117" s="4711" t="s">
        <v>106</v>
      </c>
      <c r="CM117" s="5743" t="str">
        <f>الاعدادات!$F$5</f>
        <v>أغسطس</v>
      </c>
      <c r="CN117" s="5744" t="str">
        <f>الاعدادات!$F$6</f>
        <v>سبتمبر</v>
      </c>
      <c r="CO117" s="5744" t="str">
        <f>الاعدادات!$F$7</f>
        <v>أكتوبر</v>
      </c>
      <c r="CP117" s="4711" t="s">
        <v>106</v>
      </c>
      <c r="CQ117" s="1960"/>
      <c r="CR117" s="1960"/>
      <c r="CS117" s="1960"/>
      <c r="CT117" s="1960"/>
      <c r="CU117" s="1960"/>
      <c r="CV117" s="1960"/>
      <c r="CW117" s="1960"/>
      <c r="CX117" s="1960"/>
      <c r="CY117" s="1960"/>
      <c r="CZ117" s="1960"/>
      <c r="DA117" s="1960"/>
      <c r="DB117" s="1960"/>
      <c r="DC117" s="1960"/>
      <c r="DD117" s="1960"/>
      <c r="DE117" s="1960"/>
      <c r="DF117" s="1960"/>
      <c r="DG117" s="1960"/>
      <c r="DH117" s="1960"/>
    </row>
    <row r="118" spans="1:112" ht="43.5" customHeight="1" thickBot="1">
      <c r="A118" s="7154" t="str">
        <f>IF(AND(CF119="ok", CF120="ok"),IF(AB121&gt;0,"ok","الإحصائية فارغة"),"الإحصائية خطأ")</f>
        <v>الإحصائية خطأ</v>
      </c>
      <c r="B118" s="7155"/>
      <c r="C118" s="7156" t="s">
        <v>1486</v>
      </c>
      <c r="D118" s="5772" t="str" cm="1">
        <f t="array" ref="D118">_xlfn.XLOOKUP(1, (INDEX(التشكيل_القديم!$L$71:$S$180, ,6)=C118) * (INDEX(التشكيل_القديم!$L$71:$S$180, ,7)="رئيس الدائرة"), INDEX(التشكيل_القديم!$L$71:$S$180, ,2))</f>
        <v>احمد محمد محمود فؤاد</v>
      </c>
      <c r="E118" s="4722"/>
      <c r="F118" s="4722"/>
      <c r="G118" s="4722"/>
      <c r="H118" s="4722"/>
      <c r="I118" s="4723"/>
      <c r="J118" s="4721"/>
      <c r="K118" s="3273" t="s">
        <v>23</v>
      </c>
      <c r="L118" s="7159" t="s">
        <v>50</v>
      </c>
      <c r="M118" s="7162" t="s">
        <v>49</v>
      </c>
      <c r="N118" s="5766">
        <f>الاعدادات!$D$8</f>
        <v>2024</v>
      </c>
      <c r="O118" s="4975">
        <v>6</v>
      </c>
      <c r="P118" s="3276"/>
      <c r="Q118" s="3276"/>
      <c r="R118" s="3276"/>
      <c r="S118" s="3276"/>
      <c r="T118" s="3276"/>
      <c r="U118" s="3276"/>
      <c r="V118" s="3276"/>
      <c r="W118" s="3276"/>
      <c r="X118" s="3277"/>
      <c r="Y118" s="3276"/>
      <c r="Z118" s="3276"/>
      <c r="AA118" s="3276"/>
      <c r="AB118" s="5767">
        <f>AA118+Z118+W118+V118+U118+T118+S118+R118+Q118+P118+O118-Y118</f>
        <v>6</v>
      </c>
      <c r="AC118" s="3977"/>
      <c r="AD118" s="3977"/>
      <c r="AE118" s="5822" cm="1">
        <f t="array" ref="AE118">SUM(C127:I127+AE127:AK127+C132:I132+AE132:AK132)</f>
        <v>0</v>
      </c>
      <c r="AF118" s="5823">
        <f>SUM(J127:N127,AL127:AP127,J132:N132,AL132:AP132)</f>
        <v>0</v>
      </c>
      <c r="AG118" s="5823">
        <f>O127+AQ127+O132+AQ132</f>
        <v>0</v>
      </c>
      <c r="AH118" s="5747">
        <f>SUM(AE118:AG118)</f>
        <v>0</v>
      </c>
      <c r="AI118" s="5748">
        <f t="shared" ref="AI118:AN120" si="88">Q127+AS127+Q132+AS132</f>
        <v>0</v>
      </c>
      <c r="AJ118" s="4835">
        <f t="shared" si="88"/>
        <v>0</v>
      </c>
      <c r="AK118" s="4835">
        <f t="shared" si="88"/>
        <v>0</v>
      </c>
      <c r="AL118" s="4835">
        <f t="shared" si="88"/>
        <v>0</v>
      </c>
      <c r="AM118" s="4835">
        <f t="shared" si="88"/>
        <v>0</v>
      </c>
      <c r="AN118" s="4835">
        <f t="shared" si="88"/>
        <v>0</v>
      </c>
      <c r="AO118" s="5749">
        <f>SUM(AJ118:AN118)</f>
        <v>0</v>
      </c>
      <c r="AP118" s="4835">
        <f t="shared" ref="AP118:AR120" si="89">W127+AY127+W132+AY132</f>
        <v>0</v>
      </c>
      <c r="AQ118" s="4835">
        <f t="shared" si="89"/>
        <v>0</v>
      </c>
      <c r="AR118" s="4835">
        <f t="shared" si="89"/>
        <v>0</v>
      </c>
      <c r="AS118" s="5750">
        <f>SUM(AP118:AR118)</f>
        <v>0</v>
      </c>
      <c r="AT118" s="5751">
        <f>Z127+BB127+Z132+BB132</f>
        <v>0</v>
      </c>
      <c r="AU118" s="5752">
        <f>AT118+AS118+AO118+AI118+AH118</f>
        <v>0</v>
      </c>
      <c r="AV118" s="4777"/>
      <c r="AW118" s="4835">
        <f t="shared" ref="AW118:AX120" si="90">AB127+BD127+AB132+BD132</f>
        <v>0</v>
      </c>
      <c r="AX118" s="4835">
        <f t="shared" si="90"/>
        <v>0</v>
      </c>
      <c r="AY118" s="4777"/>
      <c r="AZ118" s="4777"/>
      <c r="BA118" s="5768">
        <f>SUM(AV118:AZ118)</f>
        <v>0</v>
      </c>
      <c r="BB118" s="4777"/>
      <c r="BC118" s="5770">
        <f>BA118+AU118+AD118+AC118-AB118</f>
        <v>-6</v>
      </c>
      <c r="BD118" s="3976"/>
      <c r="BE118" s="3976"/>
      <c r="BF118" s="3976"/>
      <c r="BG118" s="3267"/>
      <c r="BH118" s="4836">
        <f>الاعدادات!$D$8</f>
        <v>2024</v>
      </c>
      <c r="BI118" s="5762">
        <f>(AO118+AI118) -BJ118-BK118</f>
        <v>0</v>
      </c>
      <c r="BJ118" s="3278"/>
      <c r="BK118" s="3278"/>
      <c r="BL118" s="5826">
        <f>SUM(BI118:BK118)</f>
        <v>0</v>
      </c>
      <c r="BM118" s="850">
        <f>AV118-BN118-BO118</f>
        <v>0</v>
      </c>
      <c r="BN118" s="3278"/>
      <c r="BO118" s="3278"/>
      <c r="BP118" s="5826">
        <f>SUM(BM118:BO118)</f>
        <v>0</v>
      </c>
      <c r="BQ118" s="850">
        <f>AW118-BR118-BS118</f>
        <v>0</v>
      </c>
      <c r="BR118" s="3278"/>
      <c r="BS118" s="3279"/>
      <c r="BT118" s="5826">
        <f>BS118+BR118+BQ118</f>
        <v>0</v>
      </c>
      <c r="BU118" s="850">
        <f>AX118-BV118</f>
        <v>0</v>
      </c>
      <c r="BV118" s="3278"/>
      <c r="BW118" s="5826">
        <f>SUM(BU118:BV118)</f>
        <v>0</v>
      </c>
      <c r="BX118" s="5764">
        <f>CI118+CM118</f>
        <v>0</v>
      </c>
      <c r="BY118" s="5764">
        <f>CJ118+CN118</f>
        <v>0</v>
      </c>
      <c r="BZ118" s="5764">
        <f>CK118+CO118</f>
        <v>0</v>
      </c>
      <c r="CA118" s="5826">
        <f>SUM(BX118:BZ118)</f>
        <v>0</v>
      </c>
      <c r="CB118" s="850">
        <f>BI118+BM118+BQ118+BU118+BX118</f>
        <v>0</v>
      </c>
      <c r="CC118" s="851">
        <f>BJ118+BN118+BR118+BY118+BV118</f>
        <v>0</v>
      </c>
      <c r="CD118" s="851">
        <f>BZ118+BS118+BO118+BK118</f>
        <v>0</v>
      </c>
      <c r="CE118" s="5826">
        <f>SUM(CB118:CD118)</f>
        <v>0</v>
      </c>
      <c r="CF118" s="5765" t="str">
        <f>IF(AND(BC118=0,BI118&gt;=0,BM118&gt;=0,BQ118&gt;=0,BU118&gt;=0,BX118&gt;=0),"OK","WRONG")</f>
        <v>WRONG</v>
      </c>
      <c r="CG118" s="3267"/>
      <c r="CH118" s="3297"/>
      <c r="CI118" s="5764">
        <f>AZ118-CJ118-CK118</f>
        <v>0</v>
      </c>
      <c r="CJ118" s="3278"/>
      <c r="CK118" s="3278"/>
      <c r="CL118" s="5826">
        <f>SUM(CI118:CK118)</f>
        <v>0</v>
      </c>
      <c r="CM118" s="5764">
        <f>AY118-CN118-CO118</f>
        <v>0</v>
      </c>
      <c r="CN118" s="3278"/>
      <c r="CO118" s="3278"/>
      <c r="CP118" s="5826">
        <f>SUM(CM118:CO118)</f>
        <v>0</v>
      </c>
      <c r="CQ118" s="1960"/>
      <c r="CR118" s="1960"/>
      <c r="CS118" s="1960"/>
      <c r="CT118" s="1960"/>
      <c r="CU118" s="1960"/>
      <c r="CV118" s="1960"/>
      <c r="CW118" s="1960"/>
      <c r="CX118" s="1960"/>
      <c r="CY118" s="1960"/>
      <c r="CZ118" s="1960"/>
      <c r="DA118" s="1960"/>
      <c r="DB118" s="1960"/>
      <c r="DC118" s="1960"/>
      <c r="DD118" s="1960"/>
      <c r="DE118" s="1960"/>
      <c r="DF118" s="1960"/>
      <c r="DG118" s="1960"/>
      <c r="DH118" s="1960"/>
    </row>
    <row r="119" spans="1:112" ht="43.5" customHeight="1" thickBot="1">
      <c r="A119" s="7154"/>
      <c r="B119" s="7155"/>
      <c r="C119" s="7157"/>
      <c r="D119" s="5772" t="str" cm="1">
        <f t="array" ref="D119">_xlfn.XLOOKUP(1, (INDEX(التشكيل_القديم!$L$71:$S$180, ,6)=C118) * (INDEX(التشكيل_القديم!$L$71:$S$180, ,7)="عضو يمين"), INDEX(التشكيل_القديم!$L$71:$S$180, ,2))</f>
        <v>رامز جمال فخري جميل</v>
      </c>
      <c r="E119" s="4722"/>
      <c r="F119" s="4722"/>
      <c r="G119" s="4722"/>
      <c r="H119" s="4722"/>
      <c r="I119" s="4723"/>
      <c r="J119" s="4687"/>
      <c r="K119" s="3282" t="s">
        <v>23</v>
      </c>
      <c r="L119" s="7160"/>
      <c r="M119" s="7163"/>
      <c r="N119" s="5766">
        <f>الاعدادات!$D$9</f>
        <v>2025</v>
      </c>
      <c r="O119" s="4975">
        <v>42</v>
      </c>
      <c r="P119" s="3276"/>
      <c r="Q119" s="3276"/>
      <c r="R119" s="3276"/>
      <c r="S119" s="3276"/>
      <c r="T119" s="3276"/>
      <c r="U119" s="3276"/>
      <c r="V119" s="3276"/>
      <c r="W119" s="3276"/>
      <c r="X119" s="3277"/>
      <c r="Y119" s="3276"/>
      <c r="Z119" s="3276"/>
      <c r="AA119" s="3276"/>
      <c r="AB119" s="5767">
        <f>AA119+Z119+W119+V119+U119+T119+S119+R119+Q119+P119+O119-Y119</f>
        <v>42</v>
      </c>
      <c r="AC119" s="3977"/>
      <c r="AD119" s="3977"/>
      <c r="AE119" s="5822" cm="1">
        <f t="array" ref="AE119">SUM(C128:I128+AE128:AK128+C133:I133+AE133:AK133)</f>
        <v>0</v>
      </c>
      <c r="AF119" s="5823">
        <f>SUM(J128:N128,AL128:AP128,J133:N133,AL133:AP133)</f>
        <v>0</v>
      </c>
      <c r="AG119" s="5823">
        <f>O128+AQ128+O133+AQ133</f>
        <v>0</v>
      </c>
      <c r="AH119" s="5747">
        <f>SUM(AE119:AG119)</f>
        <v>0</v>
      </c>
      <c r="AI119" s="5748">
        <f t="shared" si="88"/>
        <v>0</v>
      </c>
      <c r="AJ119" s="4835">
        <f t="shared" si="88"/>
        <v>0</v>
      </c>
      <c r="AK119" s="4835">
        <f t="shared" si="88"/>
        <v>0</v>
      </c>
      <c r="AL119" s="4835">
        <f t="shared" si="88"/>
        <v>0</v>
      </c>
      <c r="AM119" s="4835">
        <f t="shared" si="88"/>
        <v>0</v>
      </c>
      <c r="AN119" s="4835">
        <f t="shared" si="88"/>
        <v>0</v>
      </c>
      <c r="AO119" s="5749">
        <f>SUM(AJ119:AN119)</f>
        <v>0</v>
      </c>
      <c r="AP119" s="4835">
        <f t="shared" si="89"/>
        <v>0</v>
      </c>
      <c r="AQ119" s="4835">
        <f t="shared" si="89"/>
        <v>0</v>
      </c>
      <c r="AR119" s="4835">
        <f t="shared" si="89"/>
        <v>0</v>
      </c>
      <c r="AS119" s="5750">
        <f>SUM(AP119:AR119)</f>
        <v>0</v>
      </c>
      <c r="AT119" s="5751">
        <f>Z128+BB128+Z133+BB133</f>
        <v>0</v>
      </c>
      <c r="AU119" s="5752">
        <f>AT119+AS119+AO119+AI119+AH119</f>
        <v>0</v>
      </c>
      <c r="AV119" s="4777"/>
      <c r="AW119" s="4835">
        <f t="shared" si="90"/>
        <v>0</v>
      </c>
      <c r="AX119" s="4835">
        <f t="shared" si="90"/>
        <v>0</v>
      </c>
      <c r="AY119" s="4777"/>
      <c r="AZ119" s="4777"/>
      <c r="BA119" s="5768">
        <f>SUM(AV119:AZ119)</f>
        <v>0</v>
      </c>
      <c r="BB119" s="4777"/>
      <c r="BC119" s="5770">
        <f>BA119+AU119+AD119+AC119-AB119</f>
        <v>-42</v>
      </c>
      <c r="BD119" s="3978"/>
      <c r="BE119" s="3978"/>
      <c r="BF119" s="3978"/>
      <c r="BG119" s="3283"/>
      <c r="BH119" s="4836">
        <f>الاعدادات!$D$9</f>
        <v>2025</v>
      </c>
      <c r="BI119" s="5762">
        <f>(AO119+AI119) -BJ119-BK119</f>
        <v>0</v>
      </c>
      <c r="BJ119" s="3278"/>
      <c r="BK119" s="3278"/>
      <c r="BL119" s="5826">
        <f>SUM(BI119:BK119)</f>
        <v>0</v>
      </c>
      <c r="BM119" s="850">
        <f>AV119-BN119-BO119</f>
        <v>0</v>
      </c>
      <c r="BN119" s="3278"/>
      <c r="BO119" s="3278"/>
      <c r="BP119" s="5826">
        <f>SUM(BM119:BO119)</f>
        <v>0</v>
      </c>
      <c r="BQ119" s="850">
        <f>AW119-BR119-BS119</f>
        <v>0</v>
      </c>
      <c r="BR119" s="3278"/>
      <c r="BS119" s="3279"/>
      <c r="BT119" s="5826">
        <f>BS119+BR119+BQ119</f>
        <v>0</v>
      </c>
      <c r="BU119" s="850">
        <f>AX119-BV119</f>
        <v>0</v>
      </c>
      <c r="BV119" s="3278"/>
      <c r="BW119" s="5826">
        <f>SUM(BU119:BV119)</f>
        <v>0</v>
      </c>
      <c r="BX119" s="5764">
        <f t="shared" ref="BX119:BX120" si="91">CI119+CM119</f>
        <v>0</v>
      </c>
      <c r="BY119" s="5764">
        <f t="shared" ref="BY119:BY120" si="92">CJ119+CN119</f>
        <v>0</v>
      </c>
      <c r="BZ119" s="5764">
        <f t="shared" ref="BZ119:BZ120" si="93">CK119+CO119</f>
        <v>0</v>
      </c>
      <c r="CA119" s="5826">
        <f>SUM(BX119:BZ119)</f>
        <v>0</v>
      </c>
      <c r="CB119" s="850">
        <f>BI119+BM119+BQ119+BU119+BX119</f>
        <v>0</v>
      </c>
      <c r="CC119" s="851">
        <f>BJ119+BN119+BR119+BY119+BV119</f>
        <v>0</v>
      </c>
      <c r="CD119" s="851">
        <f>BZ119+BS119+BO119+BK119</f>
        <v>0</v>
      </c>
      <c r="CE119" s="5826">
        <f>SUM(CB119:CD119)</f>
        <v>0</v>
      </c>
      <c r="CF119" s="5765" t="str">
        <f>IF(AND(BC119=0,BI119&gt;=0,BM119&gt;=0,BQ119&gt;=0,BU119&gt;=0,BX119&gt;=0),"OK","WRONG")</f>
        <v>WRONG</v>
      </c>
      <c r="CG119" s="4808"/>
      <c r="CH119" s="4809"/>
      <c r="CI119" s="5764">
        <f t="shared" ref="CI119:CI120" si="94">AZ119-CJ119-CK119</f>
        <v>0</v>
      </c>
      <c r="CJ119" s="3278"/>
      <c r="CK119" s="3278"/>
      <c r="CL119" s="5826">
        <f t="shared" ref="CL119:CL120" si="95">SUM(CI119:CK119)</f>
        <v>0</v>
      </c>
      <c r="CM119" s="5764">
        <f t="shared" ref="CM119:CM120" si="96">AY119-CN119-CO119</f>
        <v>0</v>
      </c>
      <c r="CN119" s="3278"/>
      <c r="CO119" s="3278"/>
      <c r="CP119" s="5826">
        <f t="shared" ref="CP119:CP120" si="97">SUM(CM119:CO119)</f>
        <v>0</v>
      </c>
      <c r="CQ119" s="1960"/>
      <c r="CR119" s="1960"/>
      <c r="CS119" s="1960"/>
      <c r="CT119" s="1960"/>
      <c r="CU119" s="1960"/>
      <c r="CV119" s="1960"/>
      <c r="CW119" s="1960"/>
      <c r="CX119" s="1960"/>
      <c r="CY119" s="1960"/>
      <c r="CZ119" s="1960"/>
      <c r="DA119" s="1960"/>
      <c r="DB119" s="1960"/>
      <c r="DC119" s="1960"/>
      <c r="DD119" s="1960"/>
      <c r="DE119" s="1960"/>
      <c r="DF119" s="1960"/>
      <c r="DG119" s="1960"/>
      <c r="DH119" s="1960"/>
    </row>
    <row r="120" spans="1:112" ht="43.5" customHeight="1" thickBot="1">
      <c r="A120" s="7154"/>
      <c r="B120" s="7155"/>
      <c r="C120" s="7157"/>
      <c r="D120" s="5772" t="str" cm="1">
        <f t="array" ref="D120">_xlfn.XLOOKUP(1, (INDEX(التشكيل_القديم!$L$71:$S$180, ,6)=C118) * (INDEX(التشكيل_القديم!$L$71:$S$180, ,7)="عضو يسار"), INDEX(التشكيل_القديم!$L$71:$S$180, ,2))</f>
        <v>بسمة علي يحيي عبدالمجيد اليماني</v>
      </c>
      <c r="E120" s="4722"/>
      <c r="F120" s="4722"/>
      <c r="G120" s="4722"/>
      <c r="H120" s="4722"/>
      <c r="I120" s="4723"/>
      <c r="J120" s="4687"/>
      <c r="K120" s="3288" t="s">
        <v>33</v>
      </c>
      <c r="L120" s="7160"/>
      <c r="M120" s="7163"/>
      <c r="N120" s="5766">
        <f>الاعدادات!$D$10</f>
        <v>2026</v>
      </c>
      <c r="O120" s="4976">
        <v>59</v>
      </c>
      <c r="P120" s="3280"/>
      <c r="Q120" s="3280"/>
      <c r="R120" s="3280"/>
      <c r="S120" s="3280"/>
      <c r="T120" s="3280"/>
      <c r="U120" s="3280"/>
      <c r="V120" s="3280"/>
      <c r="W120" s="3280"/>
      <c r="X120" s="3281"/>
      <c r="Y120" s="3280"/>
      <c r="Z120" s="3280"/>
      <c r="AA120" s="3280"/>
      <c r="AB120" s="5767">
        <f>AA120+Z120+W120+V120+U120+T120+S120+R120+Q120+P120+O120-Y120</f>
        <v>59</v>
      </c>
      <c r="AC120" s="3979"/>
      <c r="AD120" s="3979"/>
      <c r="AE120" s="5824" cm="1">
        <f t="array" ref="AE120">SUM(C129:I129+AE129:AK129+C134:I134+AE134:AK134)</f>
        <v>0</v>
      </c>
      <c r="AF120" s="5825">
        <f>SUM(J129:N129,AL129:AP129,J134:N134,AL134:AP134)</f>
        <v>0</v>
      </c>
      <c r="AG120" s="5825">
        <f>O129+AQ129+O134+AQ134</f>
        <v>0</v>
      </c>
      <c r="AH120" s="5755">
        <f>SUM(AE120:AG120)</f>
        <v>0</v>
      </c>
      <c r="AI120" s="5756">
        <f t="shared" si="88"/>
        <v>0</v>
      </c>
      <c r="AJ120" s="5754">
        <f t="shared" si="88"/>
        <v>0</v>
      </c>
      <c r="AK120" s="5754">
        <f t="shared" si="88"/>
        <v>0</v>
      </c>
      <c r="AL120" s="5754">
        <f t="shared" si="88"/>
        <v>0</v>
      </c>
      <c r="AM120" s="5754">
        <f t="shared" si="88"/>
        <v>0</v>
      </c>
      <c r="AN120" s="5754">
        <f t="shared" si="88"/>
        <v>0</v>
      </c>
      <c r="AO120" s="5757">
        <f>SUM(AJ120:AN120)</f>
        <v>0</v>
      </c>
      <c r="AP120" s="5754">
        <f t="shared" si="89"/>
        <v>0</v>
      </c>
      <c r="AQ120" s="5754">
        <f t="shared" si="89"/>
        <v>0</v>
      </c>
      <c r="AR120" s="5754">
        <f t="shared" si="89"/>
        <v>0</v>
      </c>
      <c r="AS120" s="5758">
        <f>SUM(AP120:AR120)</f>
        <v>0</v>
      </c>
      <c r="AT120" s="5759">
        <f>Z129+BB129+Z134+BB134</f>
        <v>0</v>
      </c>
      <c r="AU120" s="5760">
        <f>AT120+AS120+AO120+AI120+AH120</f>
        <v>0</v>
      </c>
      <c r="AV120" s="4778"/>
      <c r="AW120" s="5754">
        <f t="shared" si="90"/>
        <v>0</v>
      </c>
      <c r="AX120" s="5754">
        <f t="shared" si="90"/>
        <v>0</v>
      </c>
      <c r="AY120" s="4778"/>
      <c r="AZ120" s="4778"/>
      <c r="BA120" s="5769">
        <f>SUM(AV120:AZ120)</f>
        <v>0</v>
      </c>
      <c r="BB120" s="4778"/>
      <c r="BC120" s="5770">
        <f>BA120+AU120+AD120+AC120-AB120</f>
        <v>-59</v>
      </c>
      <c r="BD120" s="3978"/>
      <c r="BE120" s="3978"/>
      <c r="BF120" s="3978"/>
      <c r="BG120" s="3283"/>
      <c r="BH120" s="4836">
        <f>الاعدادات!$D$10</f>
        <v>2026</v>
      </c>
      <c r="BI120" s="5762">
        <f>(AO120+AI120) -BJ120-BK120</f>
        <v>0</v>
      </c>
      <c r="BJ120" s="3278"/>
      <c r="BK120" s="3278"/>
      <c r="BL120" s="5826">
        <f>SUM(BI120:BK120)</f>
        <v>0</v>
      </c>
      <c r="BM120" s="850">
        <f>AV120-BN120-BO120</f>
        <v>0</v>
      </c>
      <c r="BN120" s="3278"/>
      <c r="BO120" s="3278"/>
      <c r="BP120" s="5826">
        <f>SUM(BM120:BO120)</f>
        <v>0</v>
      </c>
      <c r="BQ120" s="850">
        <f>AW120-BR120-BS120</f>
        <v>0</v>
      </c>
      <c r="BR120" s="3278"/>
      <c r="BS120" s="3279"/>
      <c r="BT120" s="5826">
        <f>BS120+BR120+BQ120</f>
        <v>0</v>
      </c>
      <c r="BU120" s="850">
        <f>AX120-BV120</f>
        <v>0</v>
      </c>
      <c r="BV120" s="3278"/>
      <c r="BW120" s="5826">
        <f>SUM(BU120:BV120)</f>
        <v>0</v>
      </c>
      <c r="BX120" s="5764">
        <f t="shared" si="91"/>
        <v>0</v>
      </c>
      <c r="BY120" s="5764">
        <f t="shared" si="92"/>
        <v>0</v>
      </c>
      <c r="BZ120" s="5764">
        <f t="shared" si="93"/>
        <v>0</v>
      </c>
      <c r="CA120" s="5826">
        <f>SUM(BX120:BZ120)</f>
        <v>0</v>
      </c>
      <c r="CB120" s="850">
        <f>BI120+BM120+BQ120+BU120+BX120</f>
        <v>0</v>
      </c>
      <c r="CC120" s="851">
        <f>BJ120+BN120+BR120+BY120+BV120</f>
        <v>0</v>
      </c>
      <c r="CD120" s="851">
        <f>BZ120+BS120+BO120+BK120</f>
        <v>0</v>
      </c>
      <c r="CE120" s="5826">
        <f>SUM(CB120:CD120)</f>
        <v>0</v>
      </c>
      <c r="CF120" s="5765" t="str">
        <f>IF(AND(BC120=0,BI120&gt;=0,BM120&gt;=0,BQ120&gt;=0,BU120&gt;=0,BX120&gt;=0),"OK","WRONG")</f>
        <v>WRONG</v>
      </c>
      <c r="CG120" s="4808"/>
      <c r="CH120" s="4809"/>
      <c r="CI120" s="5764">
        <f t="shared" si="94"/>
        <v>0</v>
      </c>
      <c r="CJ120" s="3278"/>
      <c r="CK120" s="3278"/>
      <c r="CL120" s="5826">
        <f t="shared" si="95"/>
        <v>0</v>
      </c>
      <c r="CM120" s="5764">
        <f t="shared" si="96"/>
        <v>0</v>
      </c>
      <c r="CN120" s="3278"/>
      <c r="CO120" s="3278"/>
      <c r="CP120" s="5826">
        <f t="shared" si="97"/>
        <v>0</v>
      </c>
      <c r="CQ120" s="1960"/>
      <c r="CR120" s="1960"/>
      <c r="CS120" s="1960"/>
      <c r="CT120" s="1960"/>
      <c r="CU120" s="1960"/>
      <c r="CV120" s="1960"/>
      <c r="CW120" s="1960"/>
      <c r="CX120" s="1960"/>
      <c r="CY120" s="1960"/>
      <c r="CZ120" s="1960"/>
      <c r="DA120" s="1960"/>
      <c r="DB120" s="1960"/>
      <c r="DC120" s="1960"/>
      <c r="DD120" s="1960"/>
      <c r="DE120" s="1960"/>
      <c r="DF120" s="1960"/>
      <c r="DG120" s="1960"/>
      <c r="DH120" s="1960"/>
    </row>
    <row r="121" spans="1:112" ht="43.5" customHeight="1" thickBot="1">
      <c r="A121" s="7154"/>
      <c r="B121" s="7155"/>
      <c r="C121" s="7158"/>
      <c r="D121" s="5772" t="str" cm="1">
        <f t="array" ref="D121">_xlfn.XLOOKUP(1, (INDEX(التشكيل_القديم!$L$71:$S$180, ,6)=C118) * (INDEX(التشكيل_القديم!$L$71:$S$180, ,7)="عضو يسار اليسار"), INDEX(التشكيل_القديم!$L$71:$S$180, ,2),"")</f>
        <v>بولا نسيم مرقص يعقزب</v>
      </c>
      <c r="E121" s="4722"/>
      <c r="F121" s="4722"/>
      <c r="G121" s="4722"/>
      <c r="H121" s="4722"/>
      <c r="I121" s="4723"/>
      <c r="J121" s="4688"/>
      <c r="K121" s="3293" t="s">
        <v>63</v>
      </c>
      <c r="L121" s="7161"/>
      <c r="M121" s="7164"/>
      <c r="N121" s="4689" t="s">
        <v>181</v>
      </c>
      <c r="O121" s="5773">
        <f>SUM(O118:O120)</f>
        <v>107</v>
      </c>
      <c r="P121" s="5773">
        <f t="shared" ref="P121:BC121" si="98">SUM(P118:P120)</f>
        <v>0</v>
      </c>
      <c r="Q121" s="5773">
        <f t="shared" si="98"/>
        <v>0</v>
      </c>
      <c r="R121" s="5773">
        <f t="shared" si="98"/>
        <v>0</v>
      </c>
      <c r="S121" s="5773">
        <f t="shared" si="98"/>
        <v>0</v>
      </c>
      <c r="T121" s="5773">
        <f t="shared" si="98"/>
        <v>0</v>
      </c>
      <c r="U121" s="5773">
        <f t="shared" si="98"/>
        <v>0</v>
      </c>
      <c r="V121" s="5773">
        <f t="shared" si="98"/>
        <v>0</v>
      </c>
      <c r="W121" s="5773">
        <f t="shared" si="98"/>
        <v>0</v>
      </c>
      <c r="X121" s="5773">
        <f t="shared" si="98"/>
        <v>0</v>
      </c>
      <c r="Y121" s="5773">
        <f t="shared" si="98"/>
        <v>0</v>
      </c>
      <c r="Z121" s="5773">
        <f t="shared" si="98"/>
        <v>0</v>
      </c>
      <c r="AA121" s="5773">
        <f t="shared" si="98"/>
        <v>0</v>
      </c>
      <c r="AB121" s="5773">
        <f t="shared" si="98"/>
        <v>107</v>
      </c>
      <c r="AC121" s="5773">
        <f t="shared" si="98"/>
        <v>0</v>
      </c>
      <c r="AD121" s="5773">
        <f t="shared" si="98"/>
        <v>0</v>
      </c>
      <c r="AE121" s="5773">
        <f t="shared" si="98"/>
        <v>0</v>
      </c>
      <c r="AF121" s="5773">
        <f t="shared" si="98"/>
        <v>0</v>
      </c>
      <c r="AG121" s="5773">
        <f t="shared" si="98"/>
        <v>0</v>
      </c>
      <c r="AH121" s="5773">
        <f t="shared" si="98"/>
        <v>0</v>
      </c>
      <c r="AI121" s="5773">
        <f t="shared" si="98"/>
        <v>0</v>
      </c>
      <c r="AJ121" s="5773">
        <f t="shared" si="98"/>
        <v>0</v>
      </c>
      <c r="AK121" s="5773">
        <f t="shared" si="98"/>
        <v>0</v>
      </c>
      <c r="AL121" s="5773">
        <f t="shared" si="98"/>
        <v>0</v>
      </c>
      <c r="AM121" s="5773">
        <f t="shared" si="98"/>
        <v>0</v>
      </c>
      <c r="AN121" s="5773">
        <f t="shared" si="98"/>
        <v>0</v>
      </c>
      <c r="AO121" s="5773">
        <f t="shared" si="98"/>
        <v>0</v>
      </c>
      <c r="AP121" s="5773">
        <f t="shared" si="98"/>
        <v>0</v>
      </c>
      <c r="AQ121" s="5773">
        <f t="shared" si="98"/>
        <v>0</v>
      </c>
      <c r="AR121" s="5773">
        <f t="shared" si="98"/>
        <v>0</v>
      </c>
      <c r="AS121" s="5773">
        <f t="shared" si="98"/>
        <v>0</v>
      </c>
      <c r="AT121" s="5773">
        <f t="shared" si="98"/>
        <v>0</v>
      </c>
      <c r="AU121" s="5773">
        <f t="shared" si="98"/>
        <v>0</v>
      </c>
      <c r="AV121" s="5773">
        <f t="shared" si="98"/>
        <v>0</v>
      </c>
      <c r="AW121" s="5773">
        <f t="shared" si="98"/>
        <v>0</v>
      </c>
      <c r="AX121" s="5773">
        <f t="shared" si="98"/>
        <v>0</v>
      </c>
      <c r="AY121" s="5773">
        <f t="shared" si="98"/>
        <v>0</v>
      </c>
      <c r="AZ121" s="5773">
        <f t="shared" si="98"/>
        <v>0</v>
      </c>
      <c r="BA121" s="5773">
        <f t="shared" si="98"/>
        <v>0</v>
      </c>
      <c r="BB121" s="5773">
        <f t="shared" si="98"/>
        <v>0</v>
      </c>
      <c r="BC121" s="5773">
        <f t="shared" si="98"/>
        <v>-107</v>
      </c>
      <c r="BD121" s="3978"/>
      <c r="BE121" s="3978"/>
      <c r="BF121" s="3978"/>
      <c r="BG121" s="3283"/>
      <c r="BH121" s="4712" t="s">
        <v>106</v>
      </c>
      <c r="BI121" s="5774">
        <f>SUM(BI118:BI120)</f>
        <v>0</v>
      </c>
      <c r="BJ121" s="5774">
        <f t="shared" ref="BJ121:CE121" si="99">SUM(BJ118:BJ120)</f>
        <v>0</v>
      </c>
      <c r="BK121" s="5774">
        <f t="shared" si="99"/>
        <v>0</v>
      </c>
      <c r="BL121" s="5774">
        <f t="shared" si="99"/>
        <v>0</v>
      </c>
      <c r="BM121" s="5774">
        <f t="shared" si="99"/>
        <v>0</v>
      </c>
      <c r="BN121" s="5774">
        <f t="shared" si="99"/>
        <v>0</v>
      </c>
      <c r="BO121" s="5774">
        <f t="shared" si="99"/>
        <v>0</v>
      </c>
      <c r="BP121" s="5774">
        <f t="shared" si="99"/>
        <v>0</v>
      </c>
      <c r="BQ121" s="5774">
        <f t="shared" si="99"/>
        <v>0</v>
      </c>
      <c r="BR121" s="5774">
        <f t="shared" si="99"/>
        <v>0</v>
      </c>
      <c r="BS121" s="5774">
        <f t="shared" si="99"/>
        <v>0</v>
      </c>
      <c r="BT121" s="5774">
        <f t="shared" si="99"/>
        <v>0</v>
      </c>
      <c r="BU121" s="5774">
        <f t="shared" si="99"/>
        <v>0</v>
      </c>
      <c r="BV121" s="5774">
        <f t="shared" si="99"/>
        <v>0</v>
      </c>
      <c r="BW121" s="5774">
        <f t="shared" si="99"/>
        <v>0</v>
      </c>
      <c r="BX121" s="5774">
        <f t="shared" si="99"/>
        <v>0</v>
      </c>
      <c r="BY121" s="5774">
        <f t="shared" si="99"/>
        <v>0</v>
      </c>
      <c r="BZ121" s="5774">
        <f t="shared" si="99"/>
        <v>0</v>
      </c>
      <c r="CA121" s="5774">
        <f t="shared" si="99"/>
        <v>0</v>
      </c>
      <c r="CB121" s="5774">
        <f t="shared" si="99"/>
        <v>0</v>
      </c>
      <c r="CC121" s="5774">
        <f t="shared" si="99"/>
        <v>0</v>
      </c>
      <c r="CD121" s="5774">
        <f t="shared" si="99"/>
        <v>0</v>
      </c>
      <c r="CE121" s="5774">
        <f t="shared" si="99"/>
        <v>0</v>
      </c>
      <c r="CF121" s="3299"/>
      <c r="CG121" s="3283"/>
      <c r="CH121" s="4809"/>
      <c r="CI121" s="5776">
        <f t="shared" ref="CI121:CL121" si="100">SUM(CI118:CI120)</f>
        <v>0</v>
      </c>
      <c r="CJ121" s="5774">
        <f t="shared" si="100"/>
        <v>0</v>
      </c>
      <c r="CK121" s="5774">
        <f t="shared" si="100"/>
        <v>0</v>
      </c>
      <c r="CL121" s="5774">
        <f t="shared" si="100"/>
        <v>0</v>
      </c>
      <c r="CM121" s="5777">
        <f>SUM(CM118:CM120)</f>
        <v>0</v>
      </c>
      <c r="CN121" s="5774">
        <f t="shared" ref="CN121:CP121" si="101">SUM(CN118:CN120)</f>
        <v>0</v>
      </c>
      <c r="CO121" s="5774">
        <f t="shared" si="101"/>
        <v>0</v>
      </c>
      <c r="CP121" s="5827">
        <f t="shared" si="101"/>
        <v>0</v>
      </c>
      <c r="CQ121" s="1960"/>
      <c r="CR121" s="1960"/>
      <c r="CS121" s="1960"/>
      <c r="CT121" s="1960"/>
      <c r="CU121" s="1960"/>
      <c r="CV121" s="1960"/>
      <c r="CW121" s="1960"/>
      <c r="CX121" s="1960"/>
      <c r="CY121" s="1960"/>
      <c r="CZ121" s="1960"/>
      <c r="DA121" s="1960"/>
      <c r="DB121" s="1960"/>
      <c r="DC121" s="1960"/>
      <c r="DD121" s="1960"/>
      <c r="DE121" s="1960"/>
      <c r="DF121" s="1960"/>
      <c r="DG121" s="1960"/>
      <c r="DH121" s="1960"/>
    </row>
    <row r="122" spans="1:112" ht="45" customHeight="1" thickBot="1">
      <c r="A122" s="3976"/>
      <c r="B122" s="4686" t="s">
        <v>604</v>
      </c>
      <c r="C122" s="4686"/>
      <c r="D122" s="4686"/>
      <c r="E122" s="4686"/>
      <c r="F122" s="4686"/>
      <c r="G122" s="4686"/>
      <c r="H122" s="4686"/>
      <c r="I122" s="4686"/>
      <c r="J122" s="4686"/>
      <c r="K122" s="4686"/>
      <c r="L122" s="4686"/>
      <c r="M122" s="4686"/>
      <c r="N122" s="4686"/>
      <c r="O122" s="4686"/>
      <c r="P122" s="4726"/>
      <c r="Q122" s="4726"/>
      <c r="R122" s="4686"/>
      <c r="S122" s="4686"/>
      <c r="T122" s="4686"/>
      <c r="U122" s="4686"/>
      <c r="V122" s="4686"/>
      <c r="W122" s="4686"/>
      <c r="X122" s="4686"/>
      <c r="Y122" s="4686"/>
      <c r="Z122" s="4726"/>
      <c r="AA122" s="4726"/>
      <c r="AB122" s="4686"/>
      <c r="AC122" s="4686"/>
      <c r="AD122" s="4686"/>
      <c r="AE122" s="4686"/>
      <c r="AF122" s="4686"/>
      <c r="AG122" s="4686"/>
      <c r="AH122" s="4686"/>
      <c r="AI122" s="4686"/>
      <c r="AJ122" s="4686"/>
      <c r="AK122" s="4686"/>
      <c r="AL122" s="4686"/>
      <c r="AM122" s="4686"/>
      <c r="AN122" s="4686"/>
      <c r="AO122" s="4686"/>
      <c r="AP122" s="4686"/>
      <c r="AQ122" s="4686"/>
      <c r="AR122" s="4686"/>
      <c r="AS122" s="4686"/>
      <c r="AT122" s="4686"/>
      <c r="AU122" s="4686"/>
      <c r="AV122" s="4686"/>
      <c r="AW122" s="4686"/>
      <c r="AX122" s="4686"/>
      <c r="AY122" s="4686"/>
      <c r="AZ122" s="4686"/>
      <c r="BA122" s="4686"/>
      <c r="BB122" s="4686"/>
      <c r="BC122" s="4686"/>
      <c r="BD122" s="4686"/>
      <c r="BE122" s="4686"/>
      <c r="BF122" s="4686"/>
      <c r="BG122" s="3267"/>
      <c r="BH122" s="3271"/>
      <c r="BI122" s="3271"/>
      <c r="BJ122" s="3271"/>
      <c r="BK122" s="3271"/>
      <c r="BL122" s="3271"/>
      <c r="BM122" s="3271"/>
      <c r="BN122" s="3271"/>
      <c r="BO122" s="3271"/>
      <c r="BP122" s="3271"/>
      <c r="BQ122" s="3271"/>
      <c r="BR122" s="3271"/>
      <c r="BS122" s="3271"/>
      <c r="BT122" s="3271"/>
      <c r="BU122" s="3271"/>
      <c r="BV122" s="3271"/>
      <c r="BW122" s="3271"/>
      <c r="BX122" s="3271"/>
      <c r="BY122" s="3271"/>
      <c r="BZ122" s="3271"/>
      <c r="CA122" s="7140">
        <f>CL131+CM131+CN131+CO131</f>
        <v>0</v>
      </c>
      <c r="CB122" s="7140"/>
      <c r="CC122" s="7140"/>
      <c r="CD122" s="7140"/>
      <c r="CE122" s="3271"/>
      <c r="CF122" s="3272"/>
      <c r="CG122" s="3272"/>
      <c r="CH122" s="3272"/>
      <c r="CI122" s="3272"/>
      <c r="CJ122" s="3272"/>
      <c r="CK122" s="3272"/>
      <c r="CL122" s="3272"/>
      <c r="CM122" s="3272"/>
      <c r="CN122" s="3272"/>
      <c r="CO122" s="3272"/>
      <c r="CP122" s="1960"/>
      <c r="CQ122" s="1960"/>
      <c r="CR122" s="1960"/>
      <c r="CS122" s="1960"/>
      <c r="CT122" s="1960"/>
      <c r="CU122" s="1960"/>
      <c r="CV122" s="1960"/>
      <c r="CW122" s="1960"/>
      <c r="CX122" s="1960"/>
      <c r="CY122" s="1960"/>
      <c r="CZ122" s="1960"/>
      <c r="DA122" s="1960"/>
      <c r="DB122" s="1960"/>
      <c r="DC122" s="1960"/>
      <c r="DD122" s="1960"/>
      <c r="DE122" s="1960"/>
      <c r="DF122" s="1960"/>
      <c r="DG122" s="1960"/>
      <c r="DH122" s="1960"/>
    </row>
    <row r="123" spans="1:112" ht="33.6" thickBot="1">
      <c r="A123" s="3976"/>
      <c r="B123" s="4883"/>
      <c r="C123" s="4884" t="s">
        <v>100</v>
      </c>
      <c r="D123" s="4885"/>
      <c r="E123" s="4885"/>
      <c r="F123" s="4885"/>
      <c r="G123" s="4885"/>
      <c r="H123" s="4885"/>
      <c r="I123" s="4885"/>
      <c r="J123" s="4885"/>
      <c r="K123" s="4885"/>
      <c r="L123" s="4885"/>
      <c r="M123" s="4885"/>
      <c r="N123" s="4885"/>
      <c r="O123" s="4886"/>
      <c r="P123" s="4886"/>
      <c r="Q123" s="4887"/>
      <c r="R123" s="4888" t="s">
        <v>103</v>
      </c>
      <c r="S123" s="4889"/>
      <c r="T123" s="4889"/>
      <c r="U123" s="4889"/>
      <c r="V123" s="4890"/>
      <c r="W123" s="4889" t="s">
        <v>104</v>
      </c>
      <c r="X123" s="4889"/>
      <c r="Y123" s="4890"/>
      <c r="Z123" s="4891"/>
      <c r="AA123" s="4892"/>
      <c r="AB123" s="4893" t="s">
        <v>99</v>
      </c>
      <c r="AC123" s="4894"/>
      <c r="AD123" s="4895"/>
      <c r="AE123" s="4884" t="s">
        <v>100</v>
      </c>
      <c r="AF123" s="4885"/>
      <c r="AG123" s="4885"/>
      <c r="AH123" s="4885"/>
      <c r="AI123" s="4885"/>
      <c r="AJ123" s="4885"/>
      <c r="AK123" s="4885"/>
      <c r="AL123" s="4885"/>
      <c r="AM123" s="4885"/>
      <c r="AN123" s="4885"/>
      <c r="AO123" s="4885"/>
      <c r="AP123" s="4885"/>
      <c r="AQ123" s="4886"/>
      <c r="AR123" s="4886"/>
      <c r="AS123" s="4887"/>
      <c r="AT123" s="4888" t="s">
        <v>103</v>
      </c>
      <c r="AU123" s="4889"/>
      <c r="AV123" s="4889"/>
      <c r="AW123" s="4889"/>
      <c r="AX123" s="4890"/>
      <c r="AY123" s="4889" t="s">
        <v>104</v>
      </c>
      <c r="AZ123" s="4889"/>
      <c r="BA123" s="4890"/>
      <c r="BB123" s="4891"/>
      <c r="BC123" s="4892"/>
      <c r="BD123" s="4893" t="s">
        <v>99</v>
      </c>
      <c r="BE123" s="4894"/>
      <c r="BF123" s="4895"/>
      <c r="BG123" s="3267"/>
      <c r="BH123" s="3267"/>
      <c r="BI123" s="4859" t="s">
        <v>1478</v>
      </c>
      <c r="BJ123" s="4860"/>
      <c r="BK123" s="4860"/>
      <c r="BL123" s="4860"/>
      <c r="BM123" s="4860"/>
      <c r="BN123" s="4860"/>
      <c r="BO123" s="4860"/>
      <c r="BP123" s="4861"/>
      <c r="BQ123" s="3267"/>
      <c r="BR123" s="3267"/>
      <c r="BS123" s="4862" t="s">
        <v>1477</v>
      </c>
      <c r="BT123" s="4863"/>
      <c r="BU123" s="4863"/>
      <c r="BV123" s="4863"/>
      <c r="BW123" s="4863"/>
      <c r="BX123" s="4863"/>
      <c r="BY123" s="4863"/>
      <c r="BZ123" s="4863"/>
      <c r="CA123" s="4863"/>
      <c r="CB123" s="4863"/>
      <c r="CC123" s="4863"/>
      <c r="CD123" s="4863"/>
      <c r="CE123" s="4863"/>
      <c r="CF123" s="4863"/>
      <c r="CG123" s="4863"/>
      <c r="CH123" s="4863"/>
      <c r="CI123" s="4863"/>
      <c r="CJ123" s="4863"/>
      <c r="CK123" s="4863"/>
      <c r="CL123" s="4863"/>
      <c r="CM123" s="4863"/>
      <c r="CN123" s="4863"/>
      <c r="CO123" s="4864"/>
      <c r="CP123" s="1960"/>
      <c r="CQ123" s="1960"/>
      <c r="CR123" s="1960"/>
      <c r="CS123" s="1960"/>
      <c r="CT123" s="1960"/>
      <c r="CU123" s="1960"/>
      <c r="CV123" s="1960"/>
      <c r="CW123" s="1960"/>
      <c r="CX123" s="1960"/>
      <c r="CY123" s="1960"/>
      <c r="CZ123" s="1960"/>
      <c r="DA123" s="1960"/>
      <c r="DB123" s="1960"/>
      <c r="DC123" s="1960"/>
      <c r="DD123" s="1960"/>
      <c r="DE123" s="1960"/>
      <c r="DF123" s="1960"/>
      <c r="DG123" s="1960"/>
      <c r="DH123" s="1960"/>
    </row>
    <row r="124" spans="1:112" ht="45.6" thickBot="1">
      <c r="A124" s="3976"/>
      <c r="B124" s="4896"/>
      <c r="C124" s="4897" t="s">
        <v>120</v>
      </c>
      <c r="D124" s="4894"/>
      <c r="E124" s="4894"/>
      <c r="F124" s="4894"/>
      <c r="G124" s="4894"/>
      <c r="H124" s="4894"/>
      <c r="I124" s="4894"/>
      <c r="J124" s="4898" t="s">
        <v>121</v>
      </c>
      <c r="K124" s="4899"/>
      <c r="L124" s="4899"/>
      <c r="M124" s="4899"/>
      <c r="N124" s="4900"/>
      <c r="O124" s="4887"/>
      <c r="P124" s="4901"/>
      <c r="Q124" s="4902"/>
      <c r="R124" s="4903"/>
      <c r="S124" s="4904"/>
      <c r="T124" s="4904"/>
      <c r="U124" s="4904"/>
      <c r="V124" s="4905"/>
      <c r="W124" s="4904"/>
      <c r="X124" s="4904"/>
      <c r="Y124" s="4905"/>
      <c r="Z124" s="4906"/>
      <c r="AA124" s="4907"/>
      <c r="AB124" s="4908"/>
      <c r="AC124" s="4902"/>
      <c r="AD124" s="4909"/>
      <c r="AE124" s="4897" t="s">
        <v>120</v>
      </c>
      <c r="AF124" s="4894"/>
      <c r="AG124" s="4894"/>
      <c r="AH124" s="4894"/>
      <c r="AI124" s="4894"/>
      <c r="AJ124" s="4894"/>
      <c r="AK124" s="4894"/>
      <c r="AL124" s="4898" t="s">
        <v>121</v>
      </c>
      <c r="AM124" s="4899"/>
      <c r="AN124" s="4899"/>
      <c r="AO124" s="4899"/>
      <c r="AP124" s="4900"/>
      <c r="AQ124" s="4887"/>
      <c r="AR124" s="4901"/>
      <c r="AS124" s="4902"/>
      <c r="AT124" s="4903"/>
      <c r="AU124" s="4904"/>
      <c r="AV124" s="4904"/>
      <c r="AW124" s="4904"/>
      <c r="AX124" s="4905"/>
      <c r="AY124" s="4904"/>
      <c r="AZ124" s="4904"/>
      <c r="BA124" s="4905"/>
      <c r="BB124" s="4906"/>
      <c r="BC124" s="4907"/>
      <c r="BD124" s="4908"/>
      <c r="BE124" s="4902"/>
      <c r="BF124" s="4909"/>
      <c r="BG124" s="3267"/>
      <c r="BH124" s="3267"/>
      <c r="BI124" s="4865"/>
      <c r="BJ124" s="4866"/>
      <c r="BK124" s="4866"/>
      <c r="BL124" s="4866"/>
      <c r="BM124" s="4866"/>
      <c r="BN124" s="4866"/>
      <c r="BO124" s="4866"/>
      <c r="BP124" s="4867"/>
      <c r="BQ124" s="3295"/>
      <c r="BR124" s="3295"/>
      <c r="BS124" s="4869"/>
      <c r="BT124" s="4870"/>
      <c r="BU124" s="4870"/>
      <c r="BV124" s="4870"/>
      <c r="BW124" s="4870"/>
      <c r="BX124" s="4870"/>
      <c r="BY124" s="4870"/>
      <c r="BZ124" s="4870"/>
      <c r="CA124" s="4870"/>
      <c r="CB124" s="4870"/>
      <c r="CC124" s="4870"/>
      <c r="CD124" s="4870"/>
      <c r="CE124" s="4870"/>
      <c r="CF124" s="4870"/>
      <c r="CG124" s="4870"/>
      <c r="CH124" s="4870"/>
      <c r="CI124" s="4870"/>
      <c r="CJ124" s="4870"/>
      <c r="CK124" s="4870"/>
      <c r="CL124" s="4870"/>
      <c r="CM124" s="4870"/>
      <c r="CN124" s="4870"/>
      <c r="CO124" s="4871"/>
      <c r="CP124" s="1960"/>
      <c r="CQ124" s="1960"/>
      <c r="CR124" s="1960"/>
      <c r="CS124" s="1960"/>
      <c r="CT124" s="1960"/>
      <c r="CU124" s="1960"/>
      <c r="CV124" s="1960"/>
      <c r="CW124" s="1960"/>
      <c r="CX124" s="1960"/>
      <c r="CY124" s="1960"/>
      <c r="CZ124" s="1960"/>
      <c r="DA124" s="1960"/>
      <c r="DB124" s="1960"/>
      <c r="DC124" s="1960"/>
      <c r="DD124" s="1960"/>
      <c r="DE124" s="1960"/>
      <c r="DF124" s="1960"/>
      <c r="DG124" s="1960"/>
      <c r="DH124" s="1960"/>
    </row>
    <row r="125" spans="1:112" ht="169.8" thickBot="1">
      <c r="A125" s="3976"/>
      <c r="B125" s="4910" t="s">
        <v>92</v>
      </c>
      <c r="C125" s="4911" t="s">
        <v>151</v>
      </c>
      <c r="D125" s="4912" t="s">
        <v>152</v>
      </c>
      <c r="E125" s="4912" t="s">
        <v>153</v>
      </c>
      <c r="F125" s="4913" t="s">
        <v>154</v>
      </c>
      <c r="G125" s="4913" t="s">
        <v>155</v>
      </c>
      <c r="H125" s="4913" t="s">
        <v>156</v>
      </c>
      <c r="I125" s="4914" t="s">
        <v>157</v>
      </c>
      <c r="J125" s="4915" t="s">
        <v>158</v>
      </c>
      <c r="K125" s="4916" t="s">
        <v>159</v>
      </c>
      <c r="L125" s="4913" t="s">
        <v>160</v>
      </c>
      <c r="M125" s="4913" t="s">
        <v>161</v>
      </c>
      <c r="N125" s="4917" t="s">
        <v>162</v>
      </c>
      <c r="O125" s="4918" t="s">
        <v>122</v>
      </c>
      <c r="P125" s="4919" t="s">
        <v>101</v>
      </c>
      <c r="Q125" s="4887" t="s">
        <v>102</v>
      </c>
      <c r="R125" s="4920" t="s">
        <v>123</v>
      </c>
      <c r="S125" s="4921" t="s">
        <v>124</v>
      </c>
      <c r="T125" s="4922" t="s">
        <v>125</v>
      </c>
      <c r="U125" s="4923" t="s">
        <v>126</v>
      </c>
      <c r="V125" s="4924" t="s">
        <v>127</v>
      </c>
      <c r="W125" s="4925" t="s">
        <v>128</v>
      </c>
      <c r="X125" s="4926" t="s">
        <v>129</v>
      </c>
      <c r="Y125" s="4927" t="s">
        <v>130</v>
      </c>
      <c r="Z125" s="4928" t="s">
        <v>105</v>
      </c>
      <c r="AA125" s="4929" t="s">
        <v>106</v>
      </c>
      <c r="AB125" s="4930" t="s">
        <v>131</v>
      </c>
      <c r="AC125" s="4918" t="s">
        <v>114</v>
      </c>
      <c r="AD125" s="4931" t="s">
        <v>1584</v>
      </c>
      <c r="AE125" s="4911" t="s">
        <v>151</v>
      </c>
      <c r="AF125" s="4912" t="s">
        <v>152</v>
      </c>
      <c r="AG125" s="4912" t="s">
        <v>153</v>
      </c>
      <c r="AH125" s="4913" t="s">
        <v>154</v>
      </c>
      <c r="AI125" s="4913" t="s">
        <v>155</v>
      </c>
      <c r="AJ125" s="4913" t="s">
        <v>156</v>
      </c>
      <c r="AK125" s="4914" t="s">
        <v>157</v>
      </c>
      <c r="AL125" s="4915" t="s">
        <v>158</v>
      </c>
      <c r="AM125" s="4916" t="s">
        <v>159</v>
      </c>
      <c r="AN125" s="4913" t="s">
        <v>160</v>
      </c>
      <c r="AO125" s="4913" t="s">
        <v>161</v>
      </c>
      <c r="AP125" s="4917" t="s">
        <v>162</v>
      </c>
      <c r="AQ125" s="4918" t="s">
        <v>122</v>
      </c>
      <c r="AR125" s="4919" t="s">
        <v>101</v>
      </c>
      <c r="AS125" s="4887" t="s">
        <v>102</v>
      </c>
      <c r="AT125" s="4920" t="s">
        <v>123</v>
      </c>
      <c r="AU125" s="4921" t="s">
        <v>124</v>
      </c>
      <c r="AV125" s="4922" t="s">
        <v>125</v>
      </c>
      <c r="AW125" s="4923" t="s">
        <v>126</v>
      </c>
      <c r="AX125" s="4924" t="s">
        <v>127</v>
      </c>
      <c r="AY125" s="4925" t="s">
        <v>128</v>
      </c>
      <c r="AZ125" s="4926" t="s">
        <v>129</v>
      </c>
      <c r="BA125" s="4927" t="s">
        <v>130</v>
      </c>
      <c r="BB125" s="4928" t="s">
        <v>105</v>
      </c>
      <c r="BC125" s="4929" t="s">
        <v>106</v>
      </c>
      <c r="BD125" s="4930" t="s">
        <v>131</v>
      </c>
      <c r="BE125" s="4918" t="s">
        <v>114</v>
      </c>
      <c r="BF125" s="4931" t="s">
        <v>1584</v>
      </c>
      <c r="BG125" s="3267"/>
      <c r="BH125" s="3267"/>
      <c r="BI125" s="4872"/>
      <c r="BJ125" s="4873"/>
      <c r="BK125" s="4873"/>
      <c r="BL125" s="4873"/>
      <c r="BM125" s="4873"/>
      <c r="BN125" s="4873"/>
      <c r="BO125" s="4873"/>
      <c r="BP125" s="4874"/>
      <c r="BQ125" s="3295"/>
      <c r="BR125" s="3295"/>
      <c r="BS125" s="4875"/>
      <c r="BT125" s="4876"/>
      <c r="BU125" s="4876"/>
      <c r="BV125" s="4876"/>
      <c r="BW125" s="4876"/>
      <c r="BX125" s="4876"/>
      <c r="BY125" s="4876"/>
      <c r="BZ125" s="4876"/>
      <c r="CA125" s="4876"/>
      <c r="CB125" s="4876"/>
      <c r="CC125" s="4876"/>
      <c r="CD125" s="4876"/>
      <c r="CE125" s="4876"/>
      <c r="CF125" s="4876"/>
      <c r="CG125" s="4876"/>
      <c r="CH125" s="4876"/>
      <c r="CI125" s="4876"/>
      <c r="CJ125" s="4876"/>
      <c r="CK125" s="4876"/>
      <c r="CL125" s="4876"/>
      <c r="CM125" s="4876"/>
      <c r="CN125" s="4876"/>
      <c r="CO125" s="4877"/>
      <c r="CP125" s="1960"/>
      <c r="CQ125" s="1960"/>
      <c r="CR125" s="1960"/>
      <c r="CS125" s="1960"/>
      <c r="CT125" s="1960"/>
      <c r="CU125" s="1960"/>
      <c r="CV125" s="1960"/>
      <c r="CW125" s="1960"/>
      <c r="CX125" s="1960"/>
      <c r="CY125" s="1960"/>
      <c r="CZ125" s="1960"/>
      <c r="DA125" s="1960"/>
      <c r="DB125" s="1960"/>
      <c r="DC125" s="1960"/>
      <c r="DD125" s="1960"/>
      <c r="DE125" s="1960"/>
      <c r="DF125" s="1960"/>
      <c r="DG125" s="1960"/>
      <c r="DH125" s="1960"/>
    </row>
    <row r="126" spans="1:112" ht="37.5" customHeight="1" thickBot="1">
      <c r="A126" s="3976"/>
      <c r="B126" s="4697"/>
      <c r="C126" s="5779" t="str">
        <f>"رئيس الدائرة" &amp; "     /   " &amp;D118</f>
        <v>رئيس الدائرة     /   احمد محمد محمود فؤاد</v>
      </c>
      <c r="D126" s="4693"/>
      <c r="E126" s="4693"/>
      <c r="F126" s="4693"/>
      <c r="G126" s="4693"/>
      <c r="H126" s="4693"/>
      <c r="I126" s="4693"/>
      <c r="J126" s="4693"/>
      <c r="K126" s="4693"/>
      <c r="L126" s="4693"/>
      <c r="M126" s="4693"/>
      <c r="N126" s="4693"/>
      <c r="O126" s="4727"/>
      <c r="P126" s="4727"/>
      <c r="Q126" s="4727"/>
      <c r="R126" s="4693"/>
      <c r="S126" s="4693"/>
      <c r="T126" s="4693"/>
      <c r="U126" s="4693"/>
      <c r="V126" s="4693"/>
      <c r="W126" s="4693"/>
      <c r="X126" s="4693"/>
      <c r="Y126" s="4693"/>
      <c r="Z126" s="4727"/>
      <c r="AA126" s="4727"/>
      <c r="AB126" s="4727"/>
      <c r="AC126" s="4693"/>
      <c r="AD126" s="4694"/>
      <c r="AE126" s="5779" t="str">
        <f>"عضو يمين "  &amp; "     /   " &amp;D119</f>
        <v>عضو يمين      /   رامز جمال فخري جميل</v>
      </c>
      <c r="AF126" s="4693"/>
      <c r="AG126" s="4693"/>
      <c r="AH126" s="4693"/>
      <c r="AI126" s="4693"/>
      <c r="AJ126" s="4693"/>
      <c r="AK126" s="4693"/>
      <c r="AL126" s="4693"/>
      <c r="AM126" s="4693"/>
      <c r="AN126" s="4693"/>
      <c r="AO126" s="4693"/>
      <c r="AP126" s="4693"/>
      <c r="AQ126" s="4727"/>
      <c r="AR126" s="4727"/>
      <c r="AS126" s="4727"/>
      <c r="AT126" s="4693"/>
      <c r="AU126" s="4693"/>
      <c r="AV126" s="4693"/>
      <c r="AW126" s="4693"/>
      <c r="AX126" s="4693"/>
      <c r="AY126" s="4693"/>
      <c r="AZ126" s="4693"/>
      <c r="BA126" s="4693"/>
      <c r="BB126" s="4727"/>
      <c r="BC126" s="4727"/>
      <c r="BD126" s="4727"/>
      <c r="BE126" s="4693"/>
      <c r="BF126" s="4694"/>
      <c r="BG126" s="3267"/>
      <c r="BH126" s="3267"/>
      <c r="BI126" s="7141" t="s">
        <v>163</v>
      </c>
      <c r="BJ126" s="7144" t="s">
        <v>1480</v>
      </c>
      <c r="BK126" s="7144" t="s">
        <v>196</v>
      </c>
      <c r="BL126" s="7144" t="s">
        <v>1481</v>
      </c>
      <c r="BM126" s="7144" t="s">
        <v>1482</v>
      </c>
      <c r="BN126" s="7144" t="s">
        <v>1168</v>
      </c>
      <c r="BO126" s="7144" t="s">
        <v>206</v>
      </c>
      <c r="BP126" s="7147"/>
      <c r="BQ126" s="3294"/>
      <c r="BR126" s="3294"/>
      <c r="BS126" s="7121" t="s">
        <v>23</v>
      </c>
      <c r="BT126" s="7122"/>
      <c r="BU126" s="7122"/>
      <c r="BV126" s="7122"/>
      <c r="BW126" s="7122"/>
      <c r="BX126" s="7123"/>
      <c r="BY126" s="7121" t="s">
        <v>33</v>
      </c>
      <c r="BZ126" s="7122"/>
      <c r="CA126" s="7122"/>
      <c r="CB126" s="7123"/>
      <c r="CC126" s="7121" t="s">
        <v>184</v>
      </c>
      <c r="CD126" s="7122"/>
      <c r="CE126" s="7122"/>
      <c r="CF126" s="7123"/>
      <c r="CG126" s="7121" t="s">
        <v>185</v>
      </c>
      <c r="CH126" s="7122"/>
      <c r="CI126" s="7122"/>
      <c r="CJ126" s="7123"/>
      <c r="CK126" s="4879"/>
      <c r="CL126" s="7122"/>
      <c r="CM126" s="7122"/>
      <c r="CN126" s="7122"/>
      <c r="CO126" s="7123"/>
      <c r="CP126" s="1960"/>
      <c r="CQ126" s="1960"/>
      <c r="CR126" s="1960"/>
      <c r="CS126" s="1960"/>
      <c r="CT126" s="1960"/>
      <c r="CU126" s="1960"/>
      <c r="CV126" s="1960"/>
      <c r="CW126" s="1960"/>
      <c r="CX126" s="1960"/>
      <c r="CY126" s="1960"/>
      <c r="CZ126" s="1960"/>
      <c r="DA126" s="1960"/>
      <c r="DB126" s="1960"/>
      <c r="DC126" s="1960"/>
      <c r="DD126" s="1960"/>
      <c r="DE126" s="1960"/>
      <c r="DF126" s="1960"/>
      <c r="DG126" s="1960"/>
      <c r="DH126" s="1960"/>
    </row>
    <row r="127" spans="1:112" ht="32.25" customHeight="1" thickBot="1">
      <c r="A127" s="3976"/>
      <c r="B127" s="5789">
        <f>الاعدادات!$D$8</f>
        <v>2024</v>
      </c>
      <c r="C127" s="4698"/>
      <c r="D127" s="4699"/>
      <c r="E127" s="4699"/>
      <c r="F127" s="4700"/>
      <c r="G127" s="4700"/>
      <c r="H127" s="4700"/>
      <c r="I127" s="4701"/>
      <c r="J127" s="3980"/>
      <c r="K127" s="3981"/>
      <c r="L127" s="3981"/>
      <c r="M127" s="3982"/>
      <c r="N127" s="3982"/>
      <c r="O127" s="3983"/>
      <c r="P127" s="4837">
        <f>O127+N127+M127+L127+K127+J127+I127+H127+G127+F127+E127+D127+C127</f>
        <v>0</v>
      </c>
      <c r="Q127" s="3984"/>
      <c r="R127" s="3985"/>
      <c r="S127" s="3986"/>
      <c r="T127" s="3987"/>
      <c r="U127" s="3988"/>
      <c r="V127" s="3989"/>
      <c r="W127" s="3990"/>
      <c r="X127" s="3991"/>
      <c r="Y127" s="3992"/>
      <c r="Z127" s="3993"/>
      <c r="AA127" s="4838">
        <f>Z127+Y127+X127+W127+V127+U127+T127+S127+R127+Q127+P127</f>
        <v>0</v>
      </c>
      <c r="AB127" s="4706"/>
      <c r="AC127" s="4699"/>
      <c r="AD127" s="4707"/>
      <c r="AE127" s="4698"/>
      <c r="AF127" s="4699"/>
      <c r="AG127" s="4699"/>
      <c r="AH127" s="4700"/>
      <c r="AI127" s="4700"/>
      <c r="AJ127" s="4700"/>
      <c r="AK127" s="4701"/>
      <c r="AL127" s="3980"/>
      <c r="AM127" s="3981"/>
      <c r="AN127" s="3981"/>
      <c r="AO127" s="3982"/>
      <c r="AP127" s="3982"/>
      <c r="AQ127" s="3983"/>
      <c r="AR127" s="4837">
        <f>AQ127+AP127+AO127+AN127+AM127+AL127+AK127+AJ127+AI127+AH127+AG127+AF127+AE127</f>
        <v>0</v>
      </c>
      <c r="AS127" s="3984"/>
      <c r="AT127" s="3985"/>
      <c r="AU127" s="3986"/>
      <c r="AV127" s="3987"/>
      <c r="AW127" s="3988"/>
      <c r="AX127" s="3989"/>
      <c r="AY127" s="3990"/>
      <c r="AZ127" s="3991"/>
      <c r="BA127" s="3992"/>
      <c r="BB127" s="3993"/>
      <c r="BC127" s="4838">
        <f>SUM(AR127:BB127)</f>
        <v>0</v>
      </c>
      <c r="BD127" s="4706"/>
      <c r="BE127" s="4699"/>
      <c r="BF127" s="4707"/>
      <c r="BG127" s="3267"/>
      <c r="BH127" s="3267"/>
      <c r="BI127" s="7142"/>
      <c r="BJ127" s="7145"/>
      <c r="BK127" s="7145"/>
      <c r="BL127" s="7145"/>
      <c r="BM127" s="7145"/>
      <c r="BN127" s="7145"/>
      <c r="BO127" s="7145"/>
      <c r="BP127" s="7148"/>
      <c r="BQ127" s="3294"/>
      <c r="BR127" s="3294"/>
      <c r="BS127" s="3269" t="s">
        <v>163</v>
      </c>
      <c r="BT127" s="3975"/>
      <c r="BU127" s="3270" t="s">
        <v>190</v>
      </c>
      <c r="BV127" s="3270" t="s">
        <v>203</v>
      </c>
      <c r="BW127" s="3270" t="s">
        <v>204</v>
      </c>
      <c r="BX127" s="3270" t="s">
        <v>116</v>
      </c>
      <c r="BY127" s="3270" t="s">
        <v>190</v>
      </c>
      <c r="BZ127" s="3270" t="s">
        <v>203</v>
      </c>
      <c r="CA127" s="3270" t="s">
        <v>204</v>
      </c>
      <c r="CB127" s="3270" t="s">
        <v>116</v>
      </c>
      <c r="CC127" s="3270" t="s">
        <v>190</v>
      </c>
      <c r="CD127" s="3270" t="s">
        <v>203</v>
      </c>
      <c r="CE127" s="3270" t="s">
        <v>204</v>
      </c>
      <c r="CF127" s="3270" t="s">
        <v>116</v>
      </c>
      <c r="CG127" s="3270" t="s">
        <v>190</v>
      </c>
      <c r="CH127" s="3270" t="s">
        <v>203</v>
      </c>
      <c r="CI127" s="3270" t="s">
        <v>204</v>
      </c>
      <c r="CJ127" s="3270" t="s">
        <v>116</v>
      </c>
      <c r="CK127" s="3270" t="s">
        <v>205</v>
      </c>
      <c r="CL127" s="3270" t="s">
        <v>190</v>
      </c>
      <c r="CM127" s="3270" t="s">
        <v>203</v>
      </c>
      <c r="CN127" s="3270" t="s">
        <v>204</v>
      </c>
      <c r="CO127" s="3270" t="s">
        <v>116</v>
      </c>
      <c r="CP127" s="1960"/>
      <c r="CQ127" s="1960"/>
      <c r="CR127" s="1960"/>
      <c r="CS127" s="1960"/>
      <c r="CT127" s="1960"/>
      <c r="CU127" s="1960"/>
      <c r="CV127" s="1960"/>
      <c r="CW127" s="1960"/>
      <c r="CX127" s="1960"/>
      <c r="CY127" s="1960"/>
      <c r="CZ127" s="1960"/>
      <c r="DA127" s="1960"/>
      <c r="DB127" s="1960"/>
      <c r="DC127" s="1960"/>
      <c r="DD127" s="1960"/>
      <c r="DE127" s="1960"/>
      <c r="DF127" s="1960"/>
      <c r="DG127" s="1960"/>
      <c r="DH127" s="1960"/>
    </row>
    <row r="128" spans="1:112" ht="34.5" customHeight="1" thickBot="1">
      <c r="A128" s="3976"/>
      <c r="B128" s="5789">
        <f>الاعدادات!$D$9</f>
        <v>2025</v>
      </c>
      <c r="C128" s="4698"/>
      <c r="D128" s="4699"/>
      <c r="E128" s="4699"/>
      <c r="F128" s="4700"/>
      <c r="G128" s="4700"/>
      <c r="H128" s="4700"/>
      <c r="I128" s="4701"/>
      <c r="J128" s="3980"/>
      <c r="K128" s="3981"/>
      <c r="L128" s="3981"/>
      <c r="M128" s="3982"/>
      <c r="N128" s="3982"/>
      <c r="O128" s="3983"/>
      <c r="P128" s="4837">
        <f>O128+N128+M128+L128+K128+J128+I128+H128+G128+F128+E128+D128+C128</f>
        <v>0</v>
      </c>
      <c r="Q128" s="3984"/>
      <c r="R128" s="3985"/>
      <c r="S128" s="3986"/>
      <c r="T128" s="3987"/>
      <c r="U128" s="3988"/>
      <c r="V128" s="3989"/>
      <c r="W128" s="3990"/>
      <c r="X128" s="3991"/>
      <c r="Y128" s="3992"/>
      <c r="Z128" s="3993"/>
      <c r="AA128" s="4838">
        <f>Z128+Y128+X128+W128+V128+U128+T128+S128+R128+Q128+P128</f>
        <v>0</v>
      </c>
      <c r="AB128" s="4706"/>
      <c r="AC128" s="4699"/>
      <c r="AD128" s="4707"/>
      <c r="AE128" s="4698"/>
      <c r="AF128" s="4699"/>
      <c r="AG128" s="4699"/>
      <c r="AH128" s="4700"/>
      <c r="AI128" s="4700"/>
      <c r="AJ128" s="4700"/>
      <c r="AK128" s="4701"/>
      <c r="AL128" s="3980"/>
      <c r="AM128" s="3981"/>
      <c r="AN128" s="3981"/>
      <c r="AO128" s="3982"/>
      <c r="AP128" s="3982"/>
      <c r="AQ128" s="3983"/>
      <c r="AR128" s="4837">
        <f>AQ128+AP128+AO128+AN128+AM128+AL128+AK128+AJ128+AI128+AH128+AG128+AF128+AE128</f>
        <v>0</v>
      </c>
      <c r="AS128" s="3984"/>
      <c r="AT128" s="3985"/>
      <c r="AU128" s="3986"/>
      <c r="AV128" s="3987"/>
      <c r="AW128" s="3988"/>
      <c r="AX128" s="3989"/>
      <c r="AY128" s="3990"/>
      <c r="AZ128" s="3991"/>
      <c r="BA128" s="3992"/>
      <c r="BB128" s="3993"/>
      <c r="BC128" s="4838">
        <f>SUM(AR128:BB128)</f>
        <v>0</v>
      </c>
      <c r="BD128" s="4706"/>
      <c r="BE128" s="4699"/>
      <c r="BF128" s="4707"/>
      <c r="BG128" s="3267"/>
      <c r="BH128" s="3267"/>
      <c r="BI128" s="7143"/>
      <c r="BJ128" s="7146"/>
      <c r="BK128" s="7146"/>
      <c r="BL128" s="7146"/>
      <c r="BM128" s="7146"/>
      <c r="BN128" s="7146"/>
      <c r="BO128" s="7146"/>
      <c r="BP128" s="7149"/>
      <c r="BQ128" s="3294"/>
      <c r="BR128" s="3294"/>
      <c r="BS128" s="5766">
        <f>الاعدادات!$D$8</f>
        <v>2024</v>
      </c>
      <c r="BT128" s="4807"/>
      <c r="BU128" s="850">
        <f t="shared" ref="BU128:BV130" si="102">P127</f>
        <v>0</v>
      </c>
      <c r="BV128" s="5828">
        <f t="shared" si="102"/>
        <v>0</v>
      </c>
      <c r="BW128" s="5828">
        <f>R127+S127+T127+U127+V127</f>
        <v>0</v>
      </c>
      <c r="BX128" s="5829">
        <f>W127+X127+Y127+Z127</f>
        <v>0</v>
      </c>
      <c r="BY128" s="5830">
        <f t="shared" ref="BY128:BZ130" si="103">AR127</f>
        <v>0</v>
      </c>
      <c r="BZ128" s="5828">
        <f t="shared" si="103"/>
        <v>0</v>
      </c>
      <c r="CA128" s="5828">
        <f>AT127+AU127+AV127+AW127+AX127</f>
        <v>0</v>
      </c>
      <c r="CB128" s="5829">
        <f>AY127+AZ127+BA127+BB127</f>
        <v>0</v>
      </c>
      <c r="CC128" s="5830">
        <f t="shared" ref="CC128:CD130" si="104">P132</f>
        <v>0</v>
      </c>
      <c r="CD128" s="5828">
        <f t="shared" si="104"/>
        <v>0</v>
      </c>
      <c r="CE128" s="5828">
        <f>R132+S132+T132+U132+V132</f>
        <v>0</v>
      </c>
      <c r="CF128" s="5829">
        <f>W132+X132+Y132+Z132</f>
        <v>0</v>
      </c>
      <c r="CG128" s="5830">
        <f t="shared" ref="CG128:CH130" si="105">AR132</f>
        <v>0</v>
      </c>
      <c r="CH128" s="5828">
        <f t="shared" si="105"/>
        <v>0</v>
      </c>
      <c r="CI128" s="5828">
        <f>AT132+AU132+AV132+AW132+AX132</f>
        <v>0</v>
      </c>
      <c r="CJ128" s="5831">
        <f>AY132+AZ132+BA132+BB132</f>
        <v>0</v>
      </c>
      <c r="CK128" s="3284"/>
      <c r="CL128" s="3285"/>
      <c r="CM128" s="3286"/>
      <c r="CN128" s="3286"/>
      <c r="CO128" s="3287"/>
      <c r="CP128" s="1960"/>
      <c r="CQ128" s="1960"/>
      <c r="CR128" s="1960"/>
      <c r="CS128" s="1960"/>
      <c r="CT128" s="1960"/>
      <c r="CU128" s="1960"/>
      <c r="CV128" s="1960"/>
      <c r="CW128" s="1960"/>
      <c r="CX128" s="1960"/>
      <c r="CY128" s="1960"/>
      <c r="CZ128" s="1960"/>
      <c r="DA128" s="1960"/>
      <c r="DB128" s="1960"/>
      <c r="DC128" s="1960"/>
      <c r="DD128" s="1960"/>
      <c r="DE128" s="1960"/>
      <c r="DF128" s="1960"/>
      <c r="DG128" s="1960"/>
      <c r="DH128" s="1960"/>
    </row>
    <row r="129" spans="1:112" ht="34.5" customHeight="1" thickBot="1">
      <c r="A129" s="3976"/>
      <c r="B129" s="5790">
        <f>الاعدادات!$D$10</f>
        <v>2026</v>
      </c>
      <c r="C129" s="4702"/>
      <c r="D129" s="4703"/>
      <c r="E129" s="4703"/>
      <c r="F129" s="4704"/>
      <c r="G129" s="4704"/>
      <c r="H129" s="4704"/>
      <c r="I129" s="4705"/>
      <c r="J129" s="3994"/>
      <c r="K129" s="3995"/>
      <c r="L129" s="3995"/>
      <c r="M129" s="3996"/>
      <c r="N129" s="3996"/>
      <c r="O129" s="3997"/>
      <c r="P129" s="5791">
        <f>O129+N129+M129+L129+K129+J129+I129+H129+G129+F129+E129+D129+C129</f>
        <v>0</v>
      </c>
      <c r="Q129" s="3998"/>
      <c r="R129" s="3999"/>
      <c r="S129" s="4000"/>
      <c r="T129" s="4001"/>
      <c r="U129" s="4002"/>
      <c r="V129" s="4003"/>
      <c r="W129" s="4004"/>
      <c r="X129" s="4005"/>
      <c r="Y129" s="4006"/>
      <c r="Z129" s="4007"/>
      <c r="AA129" s="5792">
        <f>Z129+Y129+X129+W129+V129+U129+T129+S129+R129+Q129+P129</f>
        <v>0</v>
      </c>
      <c r="AB129" s="4708"/>
      <c r="AC129" s="4703"/>
      <c r="AD129" s="4709"/>
      <c r="AE129" s="4702"/>
      <c r="AF129" s="4703"/>
      <c r="AG129" s="4703"/>
      <c r="AH129" s="4704"/>
      <c r="AI129" s="4704"/>
      <c r="AJ129" s="4704"/>
      <c r="AK129" s="4705"/>
      <c r="AL129" s="3994"/>
      <c r="AM129" s="3995"/>
      <c r="AN129" s="3995"/>
      <c r="AO129" s="3996"/>
      <c r="AP129" s="3996"/>
      <c r="AQ129" s="3997"/>
      <c r="AR129" s="5791">
        <f>AQ129+AP129+AO129+AN129+AM129+AL129+AK129+AJ129+AI129+AH129+AG129+AF129+AE129</f>
        <v>0</v>
      </c>
      <c r="AS129" s="3998"/>
      <c r="AT129" s="3999"/>
      <c r="AU129" s="4000"/>
      <c r="AV129" s="4001"/>
      <c r="AW129" s="4002"/>
      <c r="AX129" s="4003"/>
      <c r="AY129" s="4004"/>
      <c r="AZ129" s="4005"/>
      <c r="BA129" s="4006"/>
      <c r="BB129" s="4007"/>
      <c r="BC129" s="5792">
        <f>SUM(AR129:BB129)</f>
        <v>0</v>
      </c>
      <c r="BD129" s="4708"/>
      <c r="BE129" s="4703"/>
      <c r="BF129" s="4709"/>
      <c r="BG129" s="3267"/>
      <c r="BH129" s="3267"/>
      <c r="BI129" s="5793">
        <f>الاعدادات!$D$9</f>
        <v>2025</v>
      </c>
      <c r="BJ129" s="5794">
        <f>AY119</f>
        <v>0</v>
      </c>
      <c r="BK129" s="5795">
        <f>AZ119+AX119+AW119+AO119+AI119</f>
        <v>0</v>
      </c>
      <c r="BL129" s="4713"/>
      <c r="BM129" s="3300"/>
      <c r="BN129" s="5796">
        <f>AV119</f>
        <v>0</v>
      </c>
      <c r="BO129" s="5797">
        <f>BN129+BM129+BL129+BK129+BJ129</f>
        <v>0</v>
      </c>
      <c r="BP129" s="4714"/>
      <c r="BQ129" s="4810"/>
      <c r="BR129" s="4810"/>
      <c r="BS129" s="5766">
        <f>الاعدادات!$D$9</f>
        <v>2025</v>
      </c>
      <c r="BT129" s="4807"/>
      <c r="BU129" s="850">
        <f t="shared" si="102"/>
        <v>0</v>
      </c>
      <c r="BV129" s="5828">
        <f t="shared" si="102"/>
        <v>0</v>
      </c>
      <c r="BW129" s="5828">
        <f>R128+S128+T128+U128+V128</f>
        <v>0</v>
      </c>
      <c r="BX129" s="5829">
        <f>W128+X128+Y128+Z128</f>
        <v>0</v>
      </c>
      <c r="BY129" s="5830">
        <f t="shared" si="103"/>
        <v>0</v>
      </c>
      <c r="BZ129" s="5828">
        <f t="shared" si="103"/>
        <v>0</v>
      </c>
      <c r="CA129" s="5828">
        <f>AT128+AU128+AV128+AW128+AX128</f>
        <v>0</v>
      </c>
      <c r="CB129" s="5829">
        <f>AY128+AZ128+BA128+BB128</f>
        <v>0</v>
      </c>
      <c r="CC129" s="5830">
        <f t="shared" si="104"/>
        <v>0</v>
      </c>
      <c r="CD129" s="5828">
        <f t="shared" si="104"/>
        <v>0</v>
      </c>
      <c r="CE129" s="5828">
        <f>R133+S133+T133+U133+V133</f>
        <v>0</v>
      </c>
      <c r="CF129" s="5829">
        <f>W133+X133+Y133+Z133</f>
        <v>0</v>
      </c>
      <c r="CG129" s="5830">
        <f t="shared" si="105"/>
        <v>0</v>
      </c>
      <c r="CH129" s="5828">
        <f t="shared" si="105"/>
        <v>0</v>
      </c>
      <c r="CI129" s="5828">
        <f>AT133+AU133+AV133+AW133+AX133</f>
        <v>0</v>
      </c>
      <c r="CJ129" s="5831">
        <f>AY133+AZ133+BA133+BB133</f>
        <v>0</v>
      </c>
      <c r="CK129" s="3284"/>
      <c r="CL129" s="3285"/>
      <c r="CM129" s="3286"/>
      <c r="CN129" s="3286"/>
      <c r="CO129" s="3287"/>
      <c r="CP129" s="1960"/>
      <c r="CQ129" s="1960"/>
      <c r="CR129" s="1960"/>
      <c r="CS129" s="1960"/>
      <c r="CT129" s="1960"/>
      <c r="CU129" s="1960"/>
      <c r="CV129" s="1960"/>
      <c r="CW129" s="1960"/>
      <c r="CX129" s="1960"/>
      <c r="CY129" s="1960"/>
      <c r="CZ129" s="1960"/>
      <c r="DA129" s="1960"/>
      <c r="DB129" s="1960"/>
      <c r="DC129" s="1960"/>
      <c r="DD129" s="1960"/>
      <c r="DE129" s="1960"/>
      <c r="DF129" s="1960"/>
      <c r="DG129" s="1960"/>
      <c r="DH129" s="1960"/>
    </row>
    <row r="130" spans="1:112" ht="34.5" customHeight="1" thickBot="1">
      <c r="A130" s="3976"/>
      <c r="B130" s="4690" t="s">
        <v>181</v>
      </c>
      <c r="C130" s="5818">
        <f>SUM(C127:C129)</f>
        <v>0</v>
      </c>
      <c r="D130" s="5799">
        <f t="shared" ref="D130:BF130" si="106">SUM(D127:D129)</f>
        <v>0</v>
      </c>
      <c r="E130" s="5799">
        <f t="shared" si="106"/>
        <v>0</v>
      </c>
      <c r="F130" s="5800">
        <f t="shared" si="106"/>
        <v>0</v>
      </c>
      <c r="G130" s="5800">
        <f t="shared" si="106"/>
        <v>0</v>
      </c>
      <c r="H130" s="5800">
        <f t="shared" si="106"/>
        <v>0</v>
      </c>
      <c r="I130" s="5801">
        <f t="shared" si="106"/>
        <v>0</v>
      </c>
      <c r="J130" s="5802">
        <f t="shared" si="106"/>
        <v>0</v>
      </c>
      <c r="K130" s="5803">
        <f t="shared" si="106"/>
        <v>0</v>
      </c>
      <c r="L130" s="5803">
        <f t="shared" si="106"/>
        <v>0</v>
      </c>
      <c r="M130" s="5804">
        <f t="shared" si="106"/>
        <v>0</v>
      </c>
      <c r="N130" s="5804">
        <f t="shared" si="106"/>
        <v>0</v>
      </c>
      <c r="O130" s="5805">
        <f t="shared" si="106"/>
        <v>0</v>
      </c>
      <c r="P130" s="5791">
        <f t="shared" si="106"/>
        <v>0</v>
      </c>
      <c r="Q130" s="5806">
        <f t="shared" si="106"/>
        <v>0</v>
      </c>
      <c r="R130" s="5807">
        <f t="shared" si="106"/>
        <v>0</v>
      </c>
      <c r="S130" s="5808">
        <f t="shared" si="106"/>
        <v>0</v>
      </c>
      <c r="T130" s="5809">
        <f t="shared" si="106"/>
        <v>0</v>
      </c>
      <c r="U130" s="5810">
        <f t="shared" si="106"/>
        <v>0</v>
      </c>
      <c r="V130" s="5811">
        <f t="shared" si="106"/>
        <v>0</v>
      </c>
      <c r="W130" s="5812">
        <f t="shared" si="106"/>
        <v>0</v>
      </c>
      <c r="X130" s="5813">
        <f t="shared" si="106"/>
        <v>0</v>
      </c>
      <c r="Y130" s="5814">
        <f t="shared" si="106"/>
        <v>0</v>
      </c>
      <c r="Z130" s="5815">
        <f t="shared" si="106"/>
        <v>0</v>
      </c>
      <c r="AA130" s="5792">
        <f t="shared" si="106"/>
        <v>0</v>
      </c>
      <c r="AB130" s="5816">
        <f t="shared" si="106"/>
        <v>0</v>
      </c>
      <c r="AC130" s="5799">
        <f t="shared" si="106"/>
        <v>0</v>
      </c>
      <c r="AD130" s="5817">
        <f t="shared" si="106"/>
        <v>0</v>
      </c>
      <c r="AE130" s="5818">
        <f t="shared" si="106"/>
        <v>0</v>
      </c>
      <c r="AF130" s="5799">
        <f t="shared" si="106"/>
        <v>0</v>
      </c>
      <c r="AG130" s="5799">
        <f t="shared" si="106"/>
        <v>0</v>
      </c>
      <c r="AH130" s="5800">
        <f t="shared" si="106"/>
        <v>0</v>
      </c>
      <c r="AI130" s="5800">
        <f t="shared" si="106"/>
        <v>0</v>
      </c>
      <c r="AJ130" s="5800">
        <f t="shared" si="106"/>
        <v>0</v>
      </c>
      <c r="AK130" s="5801">
        <f t="shared" si="106"/>
        <v>0</v>
      </c>
      <c r="AL130" s="5802">
        <f t="shared" si="106"/>
        <v>0</v>
      </c>
      <c r="AM130" s="5803">
        <f t="shared" si="106"/>
        <v>0</v>
      </c>
      <c r="AN130" s="5803">
        <f t="shared" si="106"/>
        <v>0</v>
      </c>
      <c r="AO130" s="5804">
        <f t="shared" si="106"/>
        <v>0</v>
      </c>
      <c r="AP130" s="5804">
        <f t="shared" si="106"/>
        <v>0</v>
      </c>
      <c r="AQ130" s="5805">
        <f t="shared" si="106"/>
        <v>0</v>
      </c>
      <c r="AR130" s="5791">
        <f t="shared" si="106"/>
        <v>0</v>
      </c>
      <c r="AS130" s="5806">
        <f t="shared" si="106"/>
        <v>0</v>
      </c>
      <c r="AT130" s="5807">
        <f t="shared" si="106"/>
        <v>0</v>
      </c>
      <c r="AU130" s="5808">
        <f t="shared" si="106"/>
        <v>0</v>
      </c>
      <c r="AV130" s="5809">
        <f t="shared" si="106"/>
        <v>0</v>
      </c>
      <c r="AW130" s="5810">
        <f t="shared" si="106"/>
        <v>0</v>
      </c>
      <c r="AX130" s="5811">
        <f t="shared" si="106"/>
        <v>0</v>
      </c>
      <c r="AY130" s="5812">
        <f t="shared" si="106"/>
        <v>0</v>
      </c>
      <c r="AZ130" s="5813">
        <f t="shared" si="106"/>
        <v>0</v>
      </c>
      <c r="BA130" s="5814">
        <f t="shared" si="106"/>
        <v>0</v>
      </c>
      <c r="BB130" s="5815">
        <f t="shared" si="106"/>
        <v>0</v>
      </c>
      <c r="BC130" s="5792">
        <f t="shared" si="106"/>
        <v>0</v>
      </c>
      <c r="BD130" s="5816">
        <f t="shared" si="106"/>
        <v>0</v>
      </c>
      <c r="BE130" s="5799">
        <f t="shared" si="106"/>
        <v>0</v>
      </c>
      <c r="BF130" s="5817">
        <f t="shared" si="106"/>
        <v>0</v>
      </c>
      <c r="BG130" s="3267"/>
      <c r="BH130" s="3267"/>
      <c r="BI130" s="5793">
        <f>الاعدادات!$D$10</f>
        <v>2026</v>
      </c>
      <c r="BJ130" s="5794">
        <f>AY120</f>
        <v>0</v>
      </c>
      <c r="BK130" s="5795">
        <f>AZ120+AX120+AW120+AO120+AI120</f>
        <v>0</v>
      </c>
      <c r="BL130" s="4715"/>
      <c r="BM130" s="4716"/>
      <c r="BN130" s="5796">
        <f>AV120</f>
        <v>0</v>
      </c>
      <c r="BO130" s="5798">
        <f>BN130+BM130+BL130+BK130+BJ130</f>
        <v>0</v>
      </c>
      <c r="BP130" s="4717"/>
      <c r="BQ130" s="4810"/>
      <c r="BR130" s="4810"/>
      <c r="BS130" s="5766">
        <f>الاعدادات!$D$10</f>
        <v>2026</v>
      </c>
      <c r="BT130" s="4811"/>
      <c r="BU130" s="5776">
        <f t="shared" si="102"/>
        <v>0</v>
      </c>
      <c r="BV130" s="5785">
        <f t="shared" si="102"/>
        <v>0</v>
      </c>
      <c r="BW130" s="5785">
        <f>R129+S129+T129+U129+V129</f>
        <v>0</v>
      </c>
      <c r="BX130" s="5786">
        <f>W129+X129+Y129+Z129</f>
        <v>0</v>
      </c>
      <c r="BY130" s="5787">
        <f t="shared" si="103"/>
        <v>0</v>
      </c>
      <c r="BZ130" s="5785">
        <f t="shared" si="103"/>
        <v>0</v>
      </c>
      <c r="CA130" s="5785">
        <f>AT129+AU129+AV129+AW129+AX129</f>
        <v>0</v>
      </c>
      <c r="CB130" s="5786">
        <f>AY129+AZ129+BA129+BB129</f>
        <v>0</v>
      </c>
      <c r="CC130" s="5787">
        <f t="shared" si="104"/>
        <v>0</v>
      </c>
      <c r="CD130" s="5785">
        <f t="shared" si="104"/>
        <v>0</v>
      </c>
      <c r="CE130" s="5785">
        <f>R134+S134+T134+U134+V134</f>
        <v>0</v>
      </c>
      <c r="CF130" s="5786">
        <f>W134+X134+Y134+Z134</f>
        <v>0</v>
      </c>
      <c r="CG130" s="5787">
        <f t="shared" si="105"/>
        <v>0</v>
      </c>
      <c r="CH130" s="5785">
        <f t="shared" si="105"/>
        <v>0</v>
      </c>
      <c r="CI130" s="5785">
        <f>AT134+AU134+AV134+AW134+AX134</f>
        <v>0</v>
      </c>
      <c r="CJ130" s="5788">
        <f>AY134+AZ134+BA134+BB134</f>
        <v>0</v>
      </c>
      <c r="CK130" s="3289"/>
      <c r="CL130" s="3290"/>
      <c r="CM130" s="3291"/>
      <c r="CN130" s="3291"/>
      <c r="CO130" s="3292"/>
      <c r="CP130" s="1960"/>
      <c r="CQ130" s="1960"/>
      <c r="CR130" s="1960"/>
      <c r="CS130" s="1960"/>
      <c r="CT130" s="1960"/>
      <c r="CU130" s="1960"/>
      <c r="CV130" s="1960"/>
      <c r="CW130" s="1960"/>
      <c r="CX130" s="1960"/>
      <c r="CY130" s="1960"/>
      <c r="CZ130" s="1960"/>
      <c r="DA130" s="1960"/>
      <c r="DB130" s="1960"/>
      <c r="DC130" s="1960"/>
      <c r="DD130" s="1960"/>
      <c r="DE130" s="1960"/>
      <c r="DF130" s="1960"/>
      <c r="DG130" s="1960"/>
      <c r="DH130" s="1960"/>
    </row>
    <row r="131" spans="1:112" ht="39" customHeight="1" thickBot="1">
      <c r="A131" s="3976"/>
      <c r="B131" s="4691"/>
      <c r="C131" s="5779" t="str">
        <f>"عضو يسار "  &amp; "     /   " &amp;D120</f>
        <v>عضو يسار      /   بسمة علي يحيي عبدالمجيد اليماني</v>
      </c>
      <c r="D131" s="4693"/>
      <c r="E131" s="4693"/>
      <c r="F131" s="4693"/>
      <c r="G131" s="4693"/>
      <c r="H131" s="4693"/>
      <c r="I131" s="4693"/>
      <c r="J131" s="4693"/>
      <c r="K131" s="4693"/>
      <c r="L131" s="4693"/>
      <c r="M131" s="4693"/>
      <c r="N131" s="4693"/>
      <c r="O131" s="4727"/>
      <c r="P131" s="4727"/>
      <c r="Q131" s="4727"/>
      <c r="R131" s="4693"/>
      <c r="S131" s="4693"/>
      <c r="T131" s="4693"/>
      <c r="U131" s="4693"/>
      <c r="V131" s="4693"/>
      <c r="W131" s="4693"/>
      <c r="X131" s="4693"/>
      <c r="Y131" s="4693"/>
      <c r="Z131" s="4727"/>
      <c r="AA131" s="4727"/>
      <c r="AB131" s="4727"/>
      <c r="AC131" s="4693"/>
      <c r="AD131" s="4694"/>
      <c r="AE131" s="5779" t="str">
        <f>"عضو يسار اليسار "  &amp; "     /   " &amp;D121</f>
        <v>عضو يسار اليسار      /   بولا نسيم مرقص يعقزب</v>
      </c>
      <c r="AF131" s="4693"/>
      <c r="AG131" s="4693"/>
      <c r="AH131" s="4693"/>
      <c r="AI131" s="4693"/>
      <c r="AJ131" s="4693"/>
      <c r="AK131" s="4693"/>
      <c r="AL131" s="4693"/>
      <c r="AM131" s="4693"/>
      <c r="AN131" s="4693"/>
      <c r="AO131" s="4693"/>
      <c r="AP131" s="4693"/>
      <c r="AQ131" s="4727"/>
      <c r="AR131" s="4727"/>
      <c r="AS131" s="4727"/>
      <c r="AT131" s="4693"/>
      <c r="AU131" s="4693"/>
      <c r="AV131" s="4693"/>
      <c r="AW131" s="4693"/>
      <c r="AX131" s="4693"/>
      <c r="AY131" s="4693"/>
      <c r="AZ131" s="4693"/>
      <c r="BA131" s="4693"/>
      <c r="BB131" s="4727"/>
      <c r="BC131" s="4727"/>
      <c r="BD131" s="4727"/>
      <c r="BE131" s="4693"/>
      <c r="BF131" s="4694"/>
      <c r="BG131" s="3267"/>
      <c r="BH131" s="3267"/>
      <c r="BI131" s="3296" t="s">
        <v>181</v>
      </c>
      <c r="BJ131" s="5819">
        <f t="shared" ref="BJ131:BO131" si="107">SUM(BJ129:BJ130)</f>
        <v>0</v>
      </c>
      <c r="BK131" s="5819">
        <f t="shared" si="107"/>
        <v>0</v>
      </c>
      <c r="BL131" s="5819">
        <f t="shared" si="107"/>
        <v>0</v>
      </c>
      <c r="BM131" s="5819">
        <f t="shared" si="107"/>
        <v>0</v>
      </c>
      <c r="BN131" s="5819">
        <f t="shared" si="107"/>
        <v>0</v>
      </c>
      <c r="BO131" s="5819">
        <f t="shared" si="107"/>
        <v>0</v>
      </c>
      <c r="BP131" s="4718"/>
      <c r="BQ131" s="4812"/>
      <c r="BR131" s="4812"/>
      <c r="BS131" s="4719" t="s">
        <v>106</v>
      </c>
      <c r="BT131" s="4719"/>
      <c r="BU131" s="5820">
        <f>SUM(BU128:BU130)</f>
        <v>0</v>
      </c>
      <c r="BV131" s="5820">
        <f t="shared" ref="BV131:CO131" si="108">SUM(BV128:BV130)</f>
        <v>0</v>
      </c>
      <c r="BW131" s="5820">
        <f t="shared" si="108"/>
        <v>0</v>
      </c>
      <c r="BX131" s="5820">
        <f t="shared" si="108"/>
        <v>0</v>
      </c>
      <c r="BY131" s="5820">
        <f t="shared" si="108"/>
        <v>0</v>
      </c>
      <c r="BZ131" s="5820">
        <f t="shared" si="108"/>
        <v>0</v>
      </c>
      <c r="CA131" s="5820">
        <f t="shared" si="108"/>
        <v>0</v>
      </c>
      <c r="CB131" s="5820">
        <f t="shared" si="108"/>
        <v>0</v>
      </c>
      <c r="CC131" s="5820">
        <f t="shared" si="108"/>
        <v>0</v>
      </c>
      <c r="CD131" s="5820">
        <f t="shared" si="108"/>
        <v>0</v>
      </c>
      <c r="CE131" s="5820">
        <f t="shared" si="108"/>
        <v>0</v>
      </c>
      <c r="CF131" s="5820">
        <f t="shared" si="108"/>
        <v>0</v>
      </c>
      <c r="CG131" s="5820">
        <f t="shared" si="108"/>
        <v>0</v>
      </c>
      <c r="CH131" s="5820">
        <f t="shared" si="108"/>
        <v>0</v>
      </c>
      <c r="CI131" s="5820">
        <f t="shared" si="108"/>
        <v>0</v>
      </c>
      <c r="CJ131" s="5820">
        <f t="shared" si="108"/>
        <v>0</v>
      </c>
      <c r="CK131" s="5820">
        <f t="shared" si="108"/>
        <v>0</v>
      </c>
      <c r="CL131" s="5820">
        <f t="shared" si="108"/>
        <v>0</v>
      </c>
      <c r="CM131" s="5820">
        <f t="shared" si="108"/>
        <v>0</v>
      </c>
      <c r="CN131" s="5820">
        <f t="shared" si="108"/>
        <v>0</v>
      </c>
      <c r="CO131" s="5820">
        <f t="shared" si="108"/>
        <v>0</v>
      </c>
      <c r="CP131" s="1960"/>
      <c r="CQ131" s="1960"/>
      <c r="CR131" s="1960"/>
      <c r="CS131" s="1960"/>
      <c r="CT131" s="1960"/>
      <c r="CU131" s="1960"/>
      <c r="CV131" s="1960"/>
      <c r="CW131" s="1960"/>
      <c r="CX131" s="1960"/>
      <c r="CY131" s="1960"/>
      <c r="CZ131" s="1960"/>
      <c r="DA131" s="1960"/>
      <c r="DB131" s="1960"/>
      <c r="DC131" s="1960"/>
      <c r="DD131" s="1960"/>
      <c r="DE131" s="1960"/>
      <c r="DF131" s="1960"/>
      <c r="DG131" s="1960"/>
      <c r="DH131" s="1960"/>
    </row>
    <row r="132" spans="1:112" ht="34.5" customHeight="1">
      <c r="A132" s="3976"/>
      <c r="B132" s="5821">
        <f>الاعدادات!$D$8</f>
        <v>2024</v>
      </c>
      <c r="C132" s="4698"/>
      <c r="D132" s="4699"/>
      <c r="E132" s="4699"/>
      <c r="F132" s="4700"/>
      <c r="G132" s="4700"/>
      <c r="H132" s="4700"/>
      <c r="I132" s="4701"/>
      <c r="J132" s="3980"/>
      <c r="K132" s="3981"/>
      <c r="L132" s="3981"/>
      <c r="M132" s="3982"/>
      <c r="N132" s="3982"/>
      <c r="O132" s="3983"/>
      <c r="P132" s="4837">
        <f>O132+N132+M132+L132+K132+J132+I132+H132+G132+F132+E132+D132+C132</f>
        <v>0</v>
      </c>
      <c r="Q132" s="4008"/>
      <c r="R132" s="3985"/>
      <c r="S132" s="3986"/>
      <c r="T132" s="3987"/>
      <c r="U132" s="3988"/>
      <c r="V132" s="4009"/>
      <c r="W132" s="4010"/>
      <c r="X132" s="4011"/>
      <c r="Y132" s="4012"/>
      <c r="Z132" s="4013"/>
      <c r="AA132" s="4838">
        <f>Z132+Y132+X132+W132+V132+U132+T132+S132+R132+Q132+P132</f>
        <v>0</v>
      </c>
      <c r="AB132" s="4706"/>
      <c r="AC132" s="4699"/>
      <c r="AD132" s="4707"/>
      <c r="AE132" s="4698"/>
      <c r="AF132" s="4699"/>
      <c r="AG132" s="4699"/>
      <c r="AH132" s="4700"/>
      <c r="AI132" s="4700"/>
      <c r="AJ132" s="4700"/>
      <c r="AK132" s="4701"/>
      <c r="AL132" s="3980"/>
      <c r="AM132" s="3981"/>
      <c r="AN132" s="3981"/>
      <c r="AO132" s="3982"/>
      <c r="AP132" s="3982"/>
      <c r="AQ132" s="3983"/>
      <c r="AR132" s="4837">
        <f>AQ132+AP132+AO132+AN132+AM132+AL132+AK132+AJ132+AI132+AH132+AG132+AF132+AE132</f>
        <v>0</v>
      </c>
      <c r="AS132" s="4008"/>
      <c r="AT132" s="3985"/>
      <c r="AU132" s="3986"/>
      <c r="AV132" s="3987"/>
      <c r="AW132" s="3988"/>
      <c r="AX132" s="4009"/>
      <c r="AY132" s="4010"/>
      <c r="AZ132" s="4011"/>
      <c r="BA132" s="4012"/>
      <c r="BB132" s="4013"/>
      <c r="BC132" s="4838">
        <f>SUM(AR132:BB132)</f>
        <v>0</v>
      </c>
      <c r="BD132" s="4706"/>
      <c r="BE132" s="4699"/>
      <c r="BF132" s="4707"/>
      <c r="BG132" s="3267"/>
      <c r="BH132" s="3267"/>
      <c r="BI132" s="3283"/>
      <c r="BJ132" s="5574"/>
      <c r="BK132" s="5574"/>
      <c r="BL132" s="5574"/>
      <c r="BM132" s="5574"/>
      <c r="BN132" s="5574"/>
      <c r="BO132" s="5574"/>
      <c r="BP132" s="3298"/>
      <c r="BQ132" s="4812"/>
      <c r="BR132" s="4812"/>
      <c r="BS132" s="3299"/>
      <c r="BT132" s="3299"/>
      <c r="BU132" s="5575"/>
      <c r="BV132" s="5575"/>
      <c r="BW132" s="5575"/>
      <c r="BX132" s="5575"/>
      <c r="BY132" s="5575"/>
      <c r="BZ132" s="5575"/>
      <c r="CA132" s="5575"/>
      <c r="CB132" s="5575"/>
      <c r="CC132" s="5575"/>
      <c r="CD132" s="5575"/>
      <c r="CE132" s="5575"/>
      <c r="CF132" s="5575"/>
      <c r="CG132" s="5575"/>
      <c r="CH132" s="5575"/>
      <c r="CI132" s="5575"/>
      <c r="CJ132" s="5575"/>
      <c r="CK132" s="3299"/>
      <c r="CL132" s="5575"/>
      <c r="CM132" s="5575"/>
      <c r="CN132" s="5575"/>
      <c r="CO132" s="5575"/>
      <c r="CP132" s="1960"/>
      <c r="CQ132" s="1960"/>
      <c r="CR132" s="1960"/>
      <c r="CS132" s="1960"/>
      <c r="CT132" s="1960"/>
      <c r="CU132" s="1960"/>
      <c r="CV132" s="1960"/>
      <c r="CW132" s="1960"/>
      <c r="CX132" s="1960"/>
      <c r="CY132" s="1960"/>
      <c r="CZ132" s="1960"/>
      <c r="DA132" s="1960"/>
      <c r="DB132" s="1960"/>
      <c r="DC132" s="1960"/>
      <c r="DD132" s="1960"/>
      <c r="DE132" s="1960"/>
      <c r="DF132" s="1960"/>
      <c r="DG132" s="1960"/>
      <c r="DH132" s="1960"/>
    </row>
    <row r="133" spans="1:112" ht="39.75" customHeight="1">
      <c r="A133" s="3976"/>
      <c r="B133" s="5821">
        <f>الاعدادات!$D$9</f>
        <v>2025</v>
      </c>
      <c r="C133" s="4698"/>
      <c r="D133" s="4699"/>
      <c r="E133" s="4699"/>
      <c r="F133" s="4700"/>
      <c r="G133" s="4700"/>
      <c r="H133" s="4700"/>
      <c r="I133" s="4701"/>
      <c r="J133" s="3980"/>
      <c r="K133" s="3981"/>
      <c r="L133" s="3981"/>
      <c r="M133" s="3982"/>
      <c r="N133" s="3982"/>
      <c r="O133" s="3983"/>
      <c r="P133" s="4837">
        <f>O133+N133+M133+L133+K133+J133+I133+H133+G133+F133+E133+D133+C133</f>
        <v>0</v>
      </c>
      <c r="Q133" s="4008"/>
      <c r="R133" s="3985"/>
      <c r="S133" s="3986"/>
      <c r="T133" s="3987"/>
      <c r="U133" s="3988"/>
      <c r="V133" s="4009"/>
      <c r="W133" s="4010"/>
      <c r="X133" s="4011"/>
      <c r="Y133" s="4012"/>
      <c r="Z133" s="4013"/>
      <c r="AA133" s="4838">
        <f>Z133+Y133+X133+W133+V133+U133+T133+S133+R133+Q133+P133</f>
        <v>0</v>
      </c>
      <c r="AB133" s="4706"/>
      <c r="AC133" s="4699"/>
      <c r="AD133" s="4707"/>
      <c r="AE133" s="4698"/>
      <c r="AF133" s="4699"/>
      <c r="AG133" s="4699"/>
      <c r="AH133" s="4700"/>
      <c r="AI133" s="4700"/>
      <c r="AJ133" s="4700"/>
      <c r="AK133" s="4701"/>
      <c r="AL133" s="3980"/>
      <c r="AM133" s="3981"/>
      <c r="AN133" s="3981"/>
      <c r="AO133" s="3982"/>
      <c r="AP133" s="3982"/>
      <c r="AQ133" s="3983"/>
      <c r="AR133" s="4837">
        <f>AQ133+AP133+AO133+AN133+AM133+AL133+AK133+AJ133+AI133+AH133+AG133+AF133+AE133</f>
        <v>0</v>
      </c>
      <c r="AS133" s="4008"/>
      <c r="AT133" s="3985"/>
      <c r="AU133" s="3986"/>
      <c r="AV133" s="3987"/>
      <c r="AW133" s="3988"/>
      <c r="AX133" s="4009"/>
      <c r="AY133" s="4010"/>
      <c r="AZ133" s="4011"/>
      <c r="BA133" s="4012"/>
      <c r="BB133" s="4013"/>
      <c r="BC133" s="4838">
        <f>SUM(AR133:BB133)</f>
        <v>0</v>
      </c>
      <c r="BD133" s="4706"/>
      <c r="BE133" s="4699"/>
      <c r="BF133" s="4707"/>
      <c r="BG133" s="3267"/>
      <c r="BH133" s="3267"/>
      <c r="BI133" s="3267"/>
      <c r="BJ133" s="3267"/>
      <c r="BK133" s="3267"/>
      <c r="BL133" s="3267"/>
      <c r="BM133" s="3267"/>
      <c r="BN133" s="3267"/>
      <c r="BO133" s="3267"/>
      <c r="BP133" s="3267"/>
      <c r="BQ133" s="3267"/>
      <c r="BR133" s="3267"/>
      <c r="BS133" s="3267"/>
      <c r="BT133" s="3267"/>
      <c r="BU133" s="3267"/>
      <c r="BV133" s="3267"/>
      <c r="BW133" s="3267"/>
      <c r="BX133" s="3267"/>
      <c r="BY133" s="3267"/>
      <c r="BZ133" s="3267"/>
      <c r="CA133" s="3267"/>
      <c r="CB133" s="3267"/>
      <c r="CC133" s="3267"/>
      <c r="CD133" s="3267"/>
      <c r="CE133" s="3267"/>
      <c r="CF133" s="3267"/>
      <c r="CG133" s="3267"/>
      <c r="CH133" s="3267"/>
      <c r="CI133" s="3267"/>
      <c r="CJ133" s="3267"/>
      <c r="CK133" s="3267"/>
      <c r="CL133" s="3267"/>
      <c r="CM133" s="3267"/>
      <c r="CN133" s="3267"/>
      <c r="CO133" s="3267"/>
      <c r="CP133" s="1960"/>
      <c r="CQ133" s="1960"/>
      <c r="CR133" s="1960"/>
      <c r="CS133" s="1960"/>
      <c r="CT133" s="1960"/>
      <c r="CU133" s="1960"/>
      <c r="CV133" s="1960"/>
      <c r="CW133" s="1960"/>
      <c r="CX133" s="1960"/>
      <c r="CY133" s="1960"/>
      <c r="CZ133" s="1960"/>
      <c r="DA133" s="1960"/>
      <c r="DB133" s="1960"/>
      <c r="DC133" s="1960"/>
      <c r="DD133" s="1960"/>
      <c r="DE133" s="1960"/>
      <c r="DF133" s="1960"/>
      <c r="DG133" s="1960"/>
      <c r="DH133" s="1960"/>
    </row>
    <row r="134" spans="1:112" ht="39.75" customHeight="1" thickBot="1">
      <c r="A134" s="3976"/>
      <c r="B134" s="5790">
        <f>الاعدادات!$D$10</f>
        <v>2026</v>
      </c>
      <c r="C134" s="4702"/>
      <c r="D134" s="4703"/>
      <c r="E134" s="4703"/>
      <c r="F134" s="4704"/>
      <c r="G134" s="4704"/>
      <c r="H134" s="4704"/>
      <c r="I134" s="4705"/>
      <c r="J134" s="3994"/>
      <c r="K134" s="3995"/>
      <c r="L134" s="3995"/>
      <c r="M134" s="3996"/>
      <c r="N134" s="3996"/>
      <c r="O134" s="3997"/>
      <c r="P134" s="5791">
        <f>O134+N134+M134+L134+K134+J134+I134+H134+G134+F134+E134+D134+C134</f>
        <v>0</v>
      </c>
      <c r="Q134" s="3998"/>
      <c r="R134" s="3999"/>
      <c r="S134" s="4000"/>
      <c r="T134" s="4001"/>
      <c r="U134" s="4002"/>
      <c r="V134" s="4003"/>
      <c r="W134" s="4004"/>
      <c r="X134" s="4005"/>
      <c r="Y134" s="4006"/>
      <c r="Z134" s="4007"/>
      <c r="AA134" s="5792">
        <f>Z134+Y134+X134+W134+V134+U134+T134+S134+R134+Q134+P134</f>
        <v>0</v>
      </c>
      <c r="AB134" s="4708"/>
      <c r="AC134" s="4703"/>
      <c r="AD134" s="4709"/>
      <c r="AE134" s="4702"/>
      <c r="AF134" s="4703"/>
      <c r="AG134" s="4703"/>
      <c r="AH134" s="4704"/>
      <c r="AI134" s="4704"/>
      <c r="AJ134" s="4704"/>
      <c r="AK134" s="4705"/>
      <c r="AL134" s="3994"/>
      <c r="AM134" s="3995"/>
      <c r="AN134" s="3995"/>
      <c r="AO134" s="3996"/>
      <c r="AP134" s="3996"/>
      <c r="AQ134" s="3997"/>
      <c r="AR134" s="5791">
        <f>AQ134+AP134+AO134+AN134+AM134+AL134+AK134+AJ134+AI134+AH134+AG134+AF134+AE134</f>
        <v>0</v>
      </c>
      <c r="AS134" s="3998"/>
      <c r="AT134" s="3999"/>
      <c r="AU134" s="4000"/>
      <c r="AV134" s="4001"/>
      <c r="AW134" s="4002"/>
      <c r="AX134" s="4003"/>
      <c r="AY134" s="4004"/>
      <c r="AZ134" s="4005"/>
      <c r="BA134" s="4006"/>
      <c r="BB134" s="4007"/>
      <c r="BC134" s="5792">
        <f>SUM(AR134:BB134)</f>
        <v>0</v>
      </c>
      <c r="BD134" s="4708"/>
      <c r="BE134" s="4703"/>
      <c r="BF134" s="4709"/>
      <c r="BG134" s="3267"/>
      <c r="BH134" s="3267"/>
      <c r="BI134" s="3267"/>
      <c r="BJ134" s="3267"/>
      <c r="BK134" s="3267"/>
      <c r="BL134" s="3267"/>
      <c r="BM134" s="3267"/>
      <c r="BN134" s="3267"/>
      <c r="BO134" s="3267"/>
      <c r="BP134" s="3267"/>
      <c r="BQ134" s="3267"/>
      <c r="BR134" s="3267"/>
      <c r="BS134" s="3267"/>
      <c r="BT134" s="3267"/>
      <c r="BU134" s="3267"/>
      <c r="BV134" s="3267"/>
      <c r="BW134" s="3267"/>
      <c r="BX134" s="3267"/>
      <c r="BY134" s="3267"/>
      <c r="BZ134" s="3267"/>
      <c r="CA134" s="3267"/>
      <c r="CB134" s="3267"/>
      <c r="CC134" s="3267"/>
      <c r="CD134" s="3267"/>
      <c r="CE134" s="3267"/>
      <c r="CF134" s="3267"/>
      <c r="CG134" s="3267"/>
      <c r="CH134" s="3267"/>
      <c r="CI134" s="3267"/>
      <c r="CJ134" s="3267"/>
      <c r="CK134" s="3267"/>
      <c r="CL134" s="3267"/>
      <c r="CM134" s="3267"/>
      <c r="CN134" s="3267"/>
      <c r="CO134" s="3267"/>
      <c r="CP134" s="1960"/>
      <c r="CQ134" s="1960"/>
      <c r="CR134" s="1960"/>
      <c r="CS134" s="1960"/>
      <c r="CT134" s="1960"/>
      <c r="CU134" s="1960"/>
      <c r="CV134" s="1960"/>
      <c r="CW134" s="1960"/>
      <c r="CX134" s="1960"/>
      <c r="CY134" s="1960"/>
      <c r="CZ134" s="1960"/>
      <c r="DA134" s="1960"/>
      <c r="DB134" s="1960"/>
      <c r="DC134" s="1960"/>
      <c r="DD134" s="1960"/>
      <c r="DE134" s="1960"/>
      <c r="DF134" s="1960"/>
      <c r="DG134" s="1960"/>
      <c r="DH134" s="1960"/>
    </row>
    <row r="135" spans="1:112" ht="39.75" customHeight="1" thickBot="1">
      <c r="A135" s="3976"/>
      <c r="B135" s="4690" t="s">
        <v>181</v>
      </c>
      <c r="C135" s="5818">
        <f>SUM(C132:C134)</f>
        <v>0</v>
      </c>
      <c r="D135" s="5799">
        <f t="shared" ref="D135:BF135" si="109">SUM(D132:D134)</f>
        <v>0</v>
      </c>
      <c r="E135" s="5799">
        <f t="shared" si="109"/>
        <v>0</v>
      </c>
      <c r="F135" s="5800">
        <f t="shared" si="109"/>
        <v>0</v>
      </c>
      <c r="G135" s="5800">
        <f t="shared" si="109"/>
        <v>0</v>
      </c>
      <c r="H135" s="5800">
        <f t="shared" si="109"/>
        <v>0</v>
      </c>
      <c r="I135" s="5801">
        <f t="shared" si="109"/>
        <v>0</v>
      </c>
      <c r="J135" s="5802">
        <f t="shared" si="109"/>
        <v>0</v>
      </c>
      <c r="K135" s="5803">
        <f t="shared" si="109"/>
        <v>0</v>
      </c>
      <c r="L135" s="5803">
        <f t="shared" si="109"/>
        <v>0</v>
      </c>
      <c r="M135" s="5804">
        <f t="shared" si="109"/>
        <v>0</v>
      </c>
      <c r="N135" s="5804">
        <f t="shared" si="109"/>
        <v>0</v>
      </c>
      <c r="O135" s="5805">
        <f t="shared" si="109"/>
        <v>0</v>
      </c>
      <c r="P135" s="5791">
        <f t="shared" si="109"/>
        <v>0</v>
      </c>
      <c r="Q135" s="5806">
        <f t="shared" si="109"/>
        <v>0</v>
      </c>
      <c r="R135" s="5807">
        <f t="shared" si="109"/>
        <v>0</v>
      </c>
      <c r="S135" s="5808">
        <f t="shared" si="109"/>
        <v>0</v>
      </c>
      <c r="T135" s="5809">
        <f t="shared" si="109"/>
        <v>0</v>
      </c>
      <c r="U135" s="5810">
        <f t="shared" si="109"/>
        <v>0</v>
      </c>
      <c r="V135" s="5811">
        <f t="shared" si="109"/>
        <v>0</v>
      </c>
      <c r="W135" s="5812">
        <f t="shared" si="109"/>
        <v>0</v>
      </c>
      <c r="X135" s="5813">
        <f t="shared" si="109"/>
        <v>0</v>
      </c>
      <c r="Y135" s="5814">
        <f t="shared" si="109"/>
        <v>0</v>
      </c>
      <c r="Z135" s="5815">
        <f t="shared" si="109"/>
        <v>0</v>
      </c>
      <c r="AA135" s="5792">
        <f t="shared" si="109"/>
        <v>0</v>
      </c>
      <c r="AB135" s="5816">
        <f t="shared" si="109"/>
        <v>0</v>
      </c>
      <c r="AC135" s="5799">
        <f t="shared" si="109"/>
        <v>0</v>
      </c>
      <c r="AD135" s="5817">
        <f t="shared" si="109"/>
        <v>0</v>
      </c>
      <c r="AE135" s="5818">
        <f t="shared" si="109"/>
        <v>0</v>
      </c>
      <c r="AF135" s="5799">
        <f t="shared" si="109"/>
        <v>0</v>
      </c>
      <c r="AG135" s="5799">
        <f t="shared" si="109"/>
        <v>0</v>
      </c>
      <c r="AH135" s="5800">
        <f t="shared" si="109"/>
        <v>0</v>
      </c>
      <c r="AI135" s="5800">
        <f t="shared" si="109"/>
        <v>0</v>
      </c>
      <c r="AJ135" s="5800">
        <f t="shared" si="109"/>
        <v>0</v>
      </c>
      <c r="AK135" s="5801">
        <f t="shared" si="109"/>
        <v>0</v>
      </c>
      <c r="AL135" s="5802">
        <f t="shared" si="109"/>
        <v>0</v>
      </c>
      <c r="AM135" s="5803">
        <f t="shared" si="109"/>
        <v>0</v>
      </c>
      <c r="AN135" s="5803">
        <f t="shared" si="109"/>
        <v>0</v>
      </c>
      <c r="AO135" s="5804">
        <f t="shared" si="109"/>
        <v>0</v>
      </c>
      <c r="AP135" s="5804">
        <f t="shared" si="109"/>
        <v>0</v>
      </c>
      <c r="AQ135" s="5805">
        <f t="shared" si="109"/>
        <v>0</v>
      </c>
      <c r="AR135" s="5791">
        <f t="shared" si="109"/>
        <v>0</v>
      </c>
      <c r="AS135" s="5806">
        <f t="shared" si="109"/>
        <v>0</v>
      </c>
      <c r="AT135" s="5807">
        <f t="shared" si="109"/>
        <v>0</v>
      </c>
      <c r="AU135" s="5808">
        <f t="shared" si="109"/>
        <v>0</v>
      </c>
      <c r="AV135" s="5809">
        <f t="shared" si="109"/>
        <v>0</v>
      </c>
      <c r="AW135" s="5810">
        <f t="shared" si="109"/>
        <v>0</v>
      </c>
      <c r="AX135" s="5811">
        <f t="shared" si="109"/>
        <v>0</v>
      </c>
      <c r="AY135" s="5812">
        <f t="shared" si="109"/>
        <v>0</v>
      </c>
      <c r="AZ135" s="5813">
        <f t="shared" si="109"/>
        <v>0</v>
      </c>
      <c r="BA135" s="5814">
        <f t="shared" si="109"/>
        <v>0</v>
      </c>
      <c r="BB135" s="5815">
        <f t="shared" si="109"/>
        <v>0</v>
      </c>
      <c r="BC135" s="5792">
        <f t="shared" si="109"/>
        <v>0</v>
      </c>
      <c r="BD135" s="5816">
        <f t="shared" si="109"/>
        <v>0</v>
      </c>
      <c r="BE135" s="5799">
        <f t="shared" si="109"/>
        <v>0</v>
      </c>
      <c r="BF135" s="5817">
        <f t="shared" si="109"/>
        <v>0</v>
      </c>
      <c r="BG135" s="3267"/>
      <c r="BH135" s="3267"/>
      <c r="BI135" s="3267"/>
      <c r="BJ135" s="3267"/>
      <c r="BK135" s="3267"/>
      <c r="BL135" s="3267"/>
      <c r="BM135" s="3267"/>
      <c r="BN135" s="3267"/>
      <c r="BO135" s="3267"/>
      <c r="BP135" s="3267"/>
      <c r="BQ135" s="3267"/>
      <c r="BR135" s="3267"/>
      <c r="BS135" s="3267"/>
      <c r="BT135" s="3267"/>
      <c r="BU135" s="3267"/>
      <c r="BV135" s="3267"/>
      <c r="BW135" s="3267"/>
      <c r="BX135" s="3267"/>
      <c r="BY135" s="3267"/>
      <c r="BZ135" s="3267"/>
      <c r="CA135" s="3267"/>
      <c r="CB135" s="3267"/>
      <c r="CC135" s="3267"/>
      <c r="CD135" s="3267"/>
      <c r="CE135" s="3267"/>
      <c r="CF135" s="3267"/>
      <c r="CG135" s="3267"/>
      <c r="CH135" s="3267"/>
      <c r="CI135" s="3267"/>
      <c r="CJ135" s="3267"/>
      <c r="CK135" s="3267"/>
      <c r="CL135" s="3267"/>
      <c r="CM135" s="3267"/>
      <c r="CN135" s="3267"/>
      <c r="CO135" s="3267"/>
      <c r="CP135" s="1960"/>
      <c r="CQ135" s="1960"/>
      <c r="CR135" s="1960"/>
      <c r="CS135" s="1960"/>
      <c r="CT135" s="1960"/>
      <c r="CU135" s="1960"/>
      <c r="CV135" s="1960"/>
      <c r="CW135" s="1960"/>
      <c r="CX135" s="1960"/>
      <c r="CY135" s="1960"/>
      <c r="CZ135" s="1960"/>
      <c r="DA135" s="1960"/>
      <c r="DB135" s="1960"/>
      <c r="DC135" s="1960"/>
      <c r="DD135" s="1960"/>
      <c r="DE135" s="1960"/>
      <c r="DF135" s="1960"/>
      <c r="DG135" s="1960"/>
      <c r="DH135" s="1960"/>
    </row>
    <row r="136" spans="1:112" ht="39.6">
      <c r="A136" s="3976"/>
      <c r="B136" s="3976"/>
      <c r="C136" s="3976"/>
      <c r="D136" s="3976"/>
      <c r="E136" s="3976"/>
      <c r="F136" s="3976"/>
      <c r="G136" s="3976"/>
      <c r="H136" s="3976"/>
      <c r="I136" s="3976"/>
      <c r="J136" s="3976"/>
      <c r="K136" s="3976"/>
      <c r="L136" s="3976"/>
      <c r="M136" s="3976"/>
      <c r="N136" s="3976"/>
      <c r="O136" s="3976"/>
      <c r="P136" s="3976"/>
      <c r="Q136" s="3976"/>
      <c r="R136" s="3976"/>
      <c r="S136" s="3976"/>
      <c r="T136" s="3976"/>
      <c r="U136" s="3976"/>
      <c r="V136" s="3976"/>
      <c r="W136" s="3976"/>
      <c r="X136" s="3976"/>
      <c r="Y136" s="3976"/>
      <c r="Z136" s="3976"/>
      <c r="AA136" s="3976"/>
      <c r="AB136" s="3976"/>
      <c r="AC136" s="3976"/>
      <c r="AD136" s="3976"/>
      <c r="AE136" s="3976"/>
      <c r="AF136" s="3976"/>
      <c r="AG136" s="3976"/>
      <c r="AH136" s="3976"/>
      <c r="AI136" s="3976"/>
      <c r="AJ136" s="3976"/>
      <c r="AK136" s="3976"/>
      <c r="AL136" s="3976"/>
      <c r="AM136" s="3976"/>
      <c r="AN136" s="3976"/>
      <c r="AO136" s="3976"/>
      <c r="AP136" s="5327" t="s">
        <v>1502</v>
      </c>
      <c r="AQ136" s="4813"/>
      <c r="AR136" s="4813"/>
      <c r="AS136" s="4813"/>
      <c r="AT136" s="4813"/>
      <c r="AU136" s="4813"/>
      <c r="AV136" s="4813"/>
      <c r="AW136" s="4813"/>
      <c r="AX136" s="4813"/>
      <c r="AY136" s="3976"/>
      <c r="AZ136" s="3976"/>
      <c r="BA136" s="3976"/>
      <c r="BB136" s="3976"/>
      <c r="BC136" s="3976"/>
      <c r="BD136" s="3976"/>
      <c r="BE136" s="3976"/>
      <c r="BF136" s="3976"/>
      <c r="BG136" s="3267"/>
      <c r="BH136" s="3267"/>
      <c r="BI136" s="3267"/>
      <c r="BJ136" s="3267"/>
      <c r="BK136" s="3267"/>
      <c r="BL136" s="3267"/>
      <c r="BM136" s="3267"/>
      <c r="BN136" s="3267"/>
      <c r="BO136" s="3267"/>
      <c r="BP136" s="3267"/>
      <c r="BQ136" s="3267"/>
      <c r="BR136" s="3267"/>
      <c r="BS136" s="3267"/>
      <c r="BT136" s="3267"/>
      <c r="BU136" s="3267"/>
      <c r="BV136" s="3267"/>
      <c r="BW136" s="3267"/>
      <c r="BX136" s="3267"/>
      <c r="BY136" s="3267"/>
      <c r="BZ136" s="3267"/>
      <c r="CA136" s="3267"/>
      <c r="CB136" s="3267"/>
      <c r="CC136" s="3267"/>
      <c r="CD136" s="3267"/>
      <c r="CE136" s="3267"/>
      <c r="CF136" s="3267"/>
      <c r="CG136" s="3267"/>
      <c r="CH136" s="3267"/>
      <c r="CI136" s="3267"/>
      <c r="CJ136" s="3267"/>
      <c r="CK136" s="3267"/>
      <c r="CL136" s="3267"/>
      <c r="CM136" s="3267"/>
      <c r="CN136" s="3267"/>
      <c r="CO136" s="3267"/>
      <c r="CP136" s="1960"/>
      <c r="CQ136" s="1960"/>
      <c r="CR136" s="1960"/>
      <c r="CS136" s="1960"/>
      <c r="CT136" s="1960"/>
      <c r="CU136" s="1960"/>
      <c r="CV136" s="1960"/>
      <c r="CW136" s="1960"/>
      <c r="CX136" s="1960"/>
      <c r="CY136" s="1960"/>
      <c r="CZ136" s="1960"/>
      <c r="DA136" s="1960"/>
      <c r="DB136" s="1960"/>
      <c r="DC136" s="1960"/>
      <c r="DD136" s="1960"/>
      <c r="DE136" s="1960"/>
      <c r="DF136" s="1960"/>
      <c r="DG136" s="1960"/>
      <c r="DH136" s="1960"/>
    </row>
    <row r="137" spans="1:112">
      <c r="A137" s="1960"/>
      <c r="B137" s="1960"/>
      <c r="C137" s="1960"/>
      <c r="D137" s="1960"/>
      <c r="E137" s="1960"/>
      <c r="F137" s="1960"/>
      <c r="G137" s="1960"/>
      <c r="H137" s="1960"/>
      <c r="I137" s="1960"/>
      <c r="J137" s="1960"/>
      <c r="K137" s="1960"/>
      <c r="L137" s="1960"/>
      <c r="M137" s="1960"/>
      <c r="N137" s="1960"/>
      <c r="O137" s="1960"/>
      <c r="P137" s="1960"/>
      <c r="Q137" s="1960"/>
      <c r="R137" s="1960"/>
      <c r="S137" s="1960"/>
      <c r="T137" s="1960"/>
      <c r="U137" s="1960"/>
      <c r="V137" s="1960"/>
      <c r="W137" s="1960"/>
      <c r="X137" s="1960"/>
      <c r="Y137" s="1960"/>
      <c r="Z137" s="1960"/>
      <c r="AA137" s="1960"/>
      <c r="AB137" s="1960"/>
      <c r="AC137" s="1960"/>
      <c r="AD137" s="1960"/>
      <c r="AE137" s="1960"/>
      <c r="AF137" s="1960"/>
      <c r="AG137" s="1960"/>
      <c r="AH137" s="1960"/>
      <c r="AI137" s="1960"/>
      <c r="AJ137" s="1960"/>
      <c r="AK137" s="1960"/>
      <c r="AL137" s="1960"/>
      <c r="AM137" s="1960"/>
      <c r="AN137" s="1960"/>
      <c r="AO137" s="1960"/>
      <c r="AP137" s="1960"/>
      <c r="AQ137" s="1960"/>
      <c r="AR137" s="1960"/>
      <c r="AS137" s="1960"/>
      <c r="AT137" s="1960"/>
      <c r="AU137" s="1960"/>
      <c r="AV137" s="1960"/>
      <c r="AW137" s="1960"/>
      <c r="AX137" s="1960"/>
      <c r="AY137" s="1960"/>
      <c r="AZ137" s="1960"/>
      <c r="BA137" s="1960"/>
      <c r="BB137" s="1960"/>
      <c r="BC137" s="1960"/>
      <c r="BD137" s="1960"/>
      <c r="BE137" s="1960"/>
      <c r="BF137" s="1960"/>
      <c r="BG137" s="1960"/>
      <c r="BH137" s="1960"/>
      <c r="BI137" s="1960"/>
      <c r="BJ137" s="1960"/>
      <c r="BK137" s="1960"/>
      <c r="BL137" s="1960"/>
      <c r="BM137" s="1960"/>
      <c r="BN137" s="1960"/>
      <c r="BO137" s="1960"/>
      <c r="BP137" s="1960"/>
      <c r="BQ137" s="1960"/>
      <c r="BR137" s="1960"/>
      <c r="BS137" s="1960"/>
      <c r="BT137" s="1960"/>
      <c r="BU137" s="1960"/>
      <c r="BV137" s="1960"/>
      <c r="BW137" s="1960"/>
      <c r="BX137" s="1960"/>
      <c r="BY137" s="1960"/>
      <c r="BZ137" s="1960"/>
      <c r="CA137" s="1960"/>
      <c r="CB137" s="1960"/>
      <c r="CC137" s="1960"/>
      <c r="CD137" s="1960"/>
      <c r="CE137" s="1960"/>
      <c r="CF137" s="1960"/>
      <c r="CG137" s="1960"/>
      <c r="CH137" s="1960"/>
      <c r="CI137" s="1960"/>
      <c r="CJ137" s="1960"/>
      <c r="CK137" s="1960"/>
      <c r="CL137" s="1960"/>
      <c r="CM137" s="1960"/>
      <c r="CN137" s="1960"/>
      <c r="CO137" s="1960"/>
      <c r="CP137" s="1960"/>
      <c r="CQ137" s="1960"/>
      <c r="CR137" s="1960"/>
      <c r="CS137" s="1960"/>
      <c r="CT137" s="1960"/>
      <c r="CU137" s="1960"/>
      <c r="CV137" s="1960"/>
      <c r="CW137" s="1960"/>
      <c r="CX137" s="1960"/>
      <c r="CY137" s="1960"/>
      <c r="CZ137" s="1960"/>
      <c r="DA137" s="1960"/>
      <c r="DB137" s="1960"/>
      <c r="DC137" s="1960"/>
      <c r="DD137" s="1960"/>
      <c r="DE137" s="1960"/>
      <c r="DF137" s="1960"/>
      <c r="DG137" s="1960"/>
      <c r="DH137" s="1960"/>
    </row>
    <row r="138" spans="1:112" s="3862" customFormat="1" ht="39.9" customHeight="1">
      <c r="A138" s="7165" t="s">
        <v>340</v>
      </c>
      <c r="B138" s="7165"/>
      <c r="C138" s="7165"/>
      <c r="D138" s="7165"/>
      <c r="E138" s="7165"/>
      <c r="F138" s="7165"/>
      <c r="G138" s="7165"/>
      <c r="H138" s="7165"/>
      <c r="I138" s="7165"/>
      <c r="J138" s="7165"/>
      <c r="K138" s="7165"/>
      <c r="L138" s="7165"/>
      <c r="M138" s="7165"/>
      <c r="N138" s="7165"/>
      <c r="O138" s="5282"/>
      <c r="P138" s="5282"/>
      <c r="Q138" s="7166" t="str">
        <f xml:space="preserve">   " كشف الانتاج   " &amp;"(" &amp;C145&amp;  " )" &amp;" " &amp; L145 &amp; "  " &amp;M145 &amp; "  "&amp;  الاعدادات!$D$2</f>
        <v xml:space="preserve"> كشف الانتاج   (الدائرة الثانية  عمالية مدني ) الثلاثاء  تأمينات  عن شهر  يوليو لسنة 2026م </v>
      </c>
      <c r="R138" s="7166"/>
      <c r="S138" s="7166"/>
      <c r="T138" s="7166"/>
      <c r="U138" s="7166"/>
      <c r="V138" s="7166"/>
      <c r="W138" s="7166"/>
      <c r="X138" s="7166"/>
      <c r="Y138" s="7166"/>
      <c r="Z138" s="7166"/>
      <c r="AA138" s="7166"/>
      <c r="AB138" s="7166"/>
      <c r="AC138" s="7166"/>
      <c r="AD138" s="7166"/>
      <c r="AE138" s="7166"/>
      <c r="AF138" s="7166"/>
      <c r="AG138" s="7166"/>
      <c r="AH138" s="7166"/>
      <c r="AI138" s="7166"/>
      <c r="AJ138" s="7166"/>
      <c r="AK138" s="7166"/>
      <c r="AL138" s="7166"/>
      <c r="AM138" s="7166"/>
      <c r="AN138" s="7166"/>
      <c r="AO138" s="7166"/>
      <c r="AP138" s="7166"/>
      <c r="AQ138" s="7166"/>
      <c r="AR138" s="7166"/>
      <c r="AS138" s="7166"/>
      <c r="AT138" s="7166"/>
      <c r="AU138" s="5282"/>
      <c r="AV138" s="5282"/>
      <c r="AW138" s="5282"/>
      <c r="AX138" s="5282"/>
      <c r="AY138" s="5282"/>
      <c r="AZ138" s="5282"/>
      <c r="BA138" s="5282"/>
      <c r="BB138" s="5286"/>
      <c r="BC138" s="5287"/>
      <c r="BD138" s="5287"/>
      <c r="BE138" s="5287"/>
      <c r="BF138" s="5287"/>
      <c r="BG138" s="5287"/>
      <c r="BH138" s="5287"/>
      <c r="BI138" s="5287"/>
      <c r="BJ138" s="5287"/>
      <c r="BK138" s="5287"/>
      <c r="BL138" s="5287"/>
      <c r="BM138" s="5287"/>
      <c r="BN138" s="5287"/>
      <c r="BO138" s="5287"/>
      <c r="BP138" s="5287"/>
      <c r="BQ138" s="5287"/>
      <c r="BR138" s="5287"/>
      <c r="BS138" s="5287"/>
      <c r="BT138" s="5287"/>
      <c r="BU138" s="5287"/>
      <c r="BV138" s="5287"/>
      <c r="BW138" s="5287"/>
      <c r="BX138" s="5287"/>
      <c r="BY138" s="5287"/>
      <c r="BZ138" s="5287"/>
      <c r="CA138" s="5287"/>
      <c r="CB138" s="5287"/>
      <c r="CC138" s="5287"/>
      <c r="CD138" s="5287"/>
      <c r="CE138" s="5287"/>
      <c r="CF138" s="5287"/>
      <c r="CG138" s="5287"/>
      <c r="CH138" s="5287"/>
      <c r="CI138" s="5287"/>
      <c r="CJ138" s="5287"/>
      <c r="CK138" s="5287"/>
      <c r="CL138" s="5287"/>
      <c r="CM138" s="5287"/>
      <c r="CN138" s="5287"/>
      <c r="CO138" s="5287"/>
      <c r="CP138" s="5288"/>
      <c r="CQ138" s="5288"/>
      <c r="CR138" s="5288"/>
      <c r="CS138" s="5288"/>
      <c r="CT138" s="5288"/>
      <c r="CU138" s="5288"/>
      <c r="CV138" s="5288"/>
      <c r="CW138" s="5288"/>
      <c r="CX138" s="5288"/>
      <c r="CY138" s="5288"/>
      <c r="CZ138" s="5288"/>
      <c r="DA138" s="5288"/>
      <c r="DB138" s="5288"/>
      <c r="DC138" s="5288"/>
      <c r="DD138" s="5288"/>
      <c r="DE138" s="5288"/>
      <c r="DF138" s="5288"/>
      <c r="DG138" s="5288"/>
      <c r="DH138" s="5288"/>
    </row>
    <row r="139" spans="1:112" s="3862" customFormat="1" ht="39.9" customHeight="1">
      <c r="A139" s="7165" t="s">
        <v>341</v>
      </c>
      <c r="B139" s="7165"/>
      <c r="C139" s="7165"/>
      <c r="D139" s="7165"/>
      <c r="E139" s="7165"/>
      <c r="F139" s="7165"/>
      <c r="G139" s="7165"/>
      <c r="H139" s="7165"/>
      <c r="I139" s="7165"/>
      <c r="J139" s="7165"/>
      <c r="K139" s="7165"/>
      <c r="L139" s="7165"/>
      <c r="M139" s="7165"/>
      <c r="N139" s="7165"/>
      <c r="O139" s="5283"/>
      <c r="P139" s="5283"/>
      <c r="Q139" s="7185" t="s">
        <v>1488</v>
      </c>
      <c r="R139" s="7185"/>
      <c r="S139" s="7185"/>
      <c r="T139" s="7185"/>
      <c r="U139" s="7185"/>
      <c r="V139" s="7185"/>
      <c r="W139" s="7185"/>
      <c r="X139" s="7185"/>
      <c r="Y139" s="7185"/>
      <c r="Z139" s="7185"/>
      <c r="AA139" s="7185"/>
      <c r="AB139" s="7185"/>
      <c r="AC139" s="7185"/>
      <c r="AD139" s="7185"/>
      <c r="AE139" s="7185"/>
      <c r="AF139" s="7185"/>
      <c r="AG139" s="7185"/>
      <c r="AH139" s="7185"/>
      <c r="AI139" s="7185"/>
      <c r="AJ139" s="7185"/>
      <c r="AK139" s="7185"/>
      <c r="AL139" s="7185"/>
      <c r="AM139" s="7185"/>
      <c r="AN139" s="7185"/>
      <c r="AO139" s="7185"/>
      <c r="AP139" s="7185"/>
      <c r="AQ139" s="7185"/>
      <c r="AR139" s="7185"/>
      <c r="AS139" s="7185"/>
      <c r="AT139" s="7185"/>
      <c r="AU139" s="5283"/>
      <c r="AV139" s="5283"/>
      <c r="AW139" s="5283"/>
      <c r="AX139" s="5283"/>
      <c r="AY139" s="5283"/>
      <c r="AZ139" s="5283"/>
      <c r="BA139" s="5283"/>
      <c r="BB139" s="5286"/>
      <c r="BC139" s="5287"/>
      <c r="BD139" s="5287"/>
      <c r="BE139" s="5287"/>
      <c r="BF139" s="5287"/>
      <c r="BG139" s="5287"/>
      <c r="BH139" s="5287"/>
      <c r="BI139" s="5287"/>
      <c r="BJ139" s="5287"/>
      <c r="BK139" s="5287"/>
      <c r="BL139" s="5287"/>
      <c r="BM139" s="5287"/>
      <c r="BN139" s="5287"/>
      <c r="BO139" s="5287"/>
      <c r="BP139" s="5287"/>
      <c r="BQ139" s="5287"/>
      <c r="BR139" s="5287"/>
      <c r="BS139" s="5287"/>
      <c r="BT139" s="5287"/>
      <c r="BU139" s="5287"/>
      <c r="BV139" s="5287"/>
      <c r="BW139" s="5287"/>
      <c r="BX139" s="5287"/>
      <c r="BY139" s="5287"/>
      <c r="BZ139" s="5287"/>
      <c r="CA139" s="5287"/>
      <c r="CB139" s="5287"/>
      <c r="CC139" s="5287"/>
      <c r="CD139" s="5287"/>
      <c r="CE139" s="5287"/>
      <c r="CF139" s="5287"/>
      <c r="CG139" s="5287"/>
      <c r="CH139" s="5287"/>
      <c r="CI139" s="5287"/>
      <c r="CJ139" s="5287"/>
      <c r="CK139" s="5287"/>
      <c r="CL139" s="5287"/>
      <c r="CM139" s="5287"/>
      <c r="CN139" s="5287"/>
      <c r="CO139" s="5287"/>
      <c r="CP139" s="5288"/>
      <c r="CQ139" s="5288"/>
      <c r="CR139" s="5288"/>
      <c r="CS139" s="5288"/>
      <c r="CT139" s="5288"/>
      <c r="CU139" s="5288"/>
      <c r="CV139" s="5288"/>
      <c r="CW139" s="5288"/>
      <c r="CX139" s="5288"/>
      <c r="CY139" s="5288"/>
      <c r="CZ139" s="5288"/>
      <c r="DA139" s="5288"/>
      <c r="DB139" s="5288"/>
      <c r="DC139" s="5288"/>
      <c r="DD139" s="5288"/>
      <c r="DE139" s="5288"/>
      <c r="DF139" s="5288"/>
      <c r="DG139" s="5288"/>
      <c r="DH139" s="5288"/>
    </row>
    <row r="140" spans="1:112" ht="39.9" customHeight="1" thickBot="1">
      <c r="A140" s="3267"/>
      <c r="B140" s="3267"/>
      <c r="C140" s="3267"/>
      <c r="D140" s="3274"/>
      <c r="E140" s="3274"/>
      <c r="F140" s="3274"/>
      <c r="G140" s="3274"/>
      <c r="H140" s="3274"/>
      <c r="I140" s="3274"/>
      <c r="J140" s="3274"/>
      <c r="K140" s="3274"/>
      <c r="L140" s="3274"/>
      <c r="M140" s="3274"/>
      <c r="N140" s="3274"/>
      <c r="O140" s="3274"/>
      <c r="P140" s="4720"/>
      <c r="Q140" s="4676" t="s">
        <v>1476</v>
      </c>
      <c r="R140" s="4676"/>
      <c r="S140" s="4676"/>
      <c r="T140" s="4676"/>
      <c r="U140" s="4676"/>
      <c r="V140" s="4676"/>
      <c r="W140" s="4676"/>
      <c r="X140" s="4676"/>
      <c r="Y140" s="4676"/>
      <c r="Z140" s="4676"/>
      <c r="AA140" s="4676"/>
      <c r="AB140" s="4676"/>
      <c r="AC140" s="4720"/>
      <c r="AD140" s="4676"/>
      <c r="AE140" s="4676"/>
      <c r="AF140" s="4676"/>
      <c r="AG140" s="4676"/>
      <c r="AH140" s="4676"/>
      <c r="AI140" s="4676"/>
      <c r="AJ140" s="4676"/>
      <c r="AK140" s="4676"/>
      <c r="AL140" s="4676"/>
      <c r="AM140" s="4676"/>
      <c r="AN140" s="4676"/>
      <c r="AO140" s="4676"/>
      <c r="AP140" s="4676"/>
      <c r="AQ140" s="4676"/>
      <c r="AR140" s="4676"/>
      <c r="AS140" s="4676"/>
      <c r="AT140" s="4720"/>
      <c r="AU140" s="4720"/>
      <c r="AV140" s="4720"/>
      <c r="AW140" s="4720"/>
      <c r="AX140" s="4720"/>
      <c r="AY140" s="4720"/>
      <c r="AZ140" s="4720"/>
      <c r="BA140" s="4720"/>
      <c r="BB140" s="4776"/>
      <c r="BC140" s="3267"/>
      <c r="BD140" s="3267"/>
      <c r="BE140" s="3267"/>
      <c r="BF140" s="3267"/>
      <c r="BG140" s="3267"/>
      <c r="BH140" s="3267"/>
      <c r="BI140" s="3267"/>
      <c r="BJ140" s="3267"/>
      <c r="BK140" s="3267"/>
      <c r="BL140" s="3267"/>
      <c r="BM140" s="3267"/>
      <c r="BN140" s="3267"/>
      <c r="BO140" s="3267"/>
      <c r="BP140" s="3267"/>
      <c r="BQ140" s="3267"/>
      <c r="BR140" s="3267"/>
      <c r="BS140" s="3267"/>
      <c r="BT140" s="3267"/>
      <c r="BU140" s="3267"/>
      <c r="BV140" s="3267"/>
      <c r="BW140" s="3267"/>
      <c r="BX140" s="3267"/>
      <c r="BY140" s="3267"/>
      <c r="BZ140" s="3267"/>
      <c r="CA140" s="3267"/>
      <c r="CB140" s="3267"/>
      <c r="CC140" s="3267"/>
      <c r="CD140" s="3267"/>
      <c r="CE140" s="3267"/>
      <c r="CF140" s="3267"/>
      <c r="CG140" s="3267"/>
      <c r="CH140" s="3267"/>
      <c r="CI140" s="3267"/>
      <c r="CJ140" s="3267"/>
      <c r="CK140" s="3267"/>
      <c r="CL140" s="3267"/>
      <c r="CM140" s="3267"/>
      <c r="CN140" s="3267"/>
      <c r="CO140" s="3267"/>
      <c r="CP140" s="1960"/>
      <c r="CQ140" s="1960"/>
      <c r="CR140" s="1960"/>
      <c r="CS140" s="1960"/>
      <c r="CT140" s="1960"/>
      <c r="CU140" s="1960"/>
      <c r="CV140" s="1960"/>
      <c r="CW140" s="1960"/>
      <c r="CX140" s="1960"/>
      <c r="CY140" s="1960"/>
      <c r="CZ140" s="1960"/>
      <c r="DA140" s="1960"/>
      <c r="DB140" s="1960"/>
      <c r="DC140" s="1960"/>
      <c r="DD140" s="1960"/>
      <c r="DE140" s="1960"/>
      <c r="DF140" s="1960"/>
      <c r="DG140" s="1960"/>
      <c r="DH140" s="1960"/>
    </row>
    <row r="141" spans="1:112" ht="36.75" customHeight="1" thickBot="1">
      <c r="A141" s="3976"/>
      <c r="B141" s="3976"/>
      <c r="C141" s="5648"/>
      <c r="D141" s="7168" t="s">
        <v>88</v>
      </c>
      <c r="E141" s="7168"/>
      <c r="F141" s="7168"/>
      <c r="G141" s="7168"/>
      <c r="H141" s="7168"/>
      <c r="I141" s="7169"/>
      <c r="J141" s="5645"/>
      <c r="K141" s="5645"/>
      <c r="L141" s="5645"/>
      <c r="M141" s="5645"/>
      <c r="N141" s="5645"/>
      <c r="O141" s="5594" t="s">
        <v>93</v>
      </c>
      <c r="P141" s="5594"/>
      <c r="Q141" s="5594"/>
      <c r="R141" s="5594"/>
      <c r="S141" s="5594"/>
      <c r="T141" s="5594"/>
      <c r="U141" s="5594"/>
      <c r="V141" s="5594"/>
      <c r="W141" s="5594"/>
      <c r="X141" s="5594"/>
      <c r="Y141" s="5594"/>
      <c r="Z141" s="5594"/>
      <c r="AA141" s="5594"/>
      <c r="AB141" s="5595"/>
      <c r="AC141" s="5596"/>
      <c r="AD141" s="7174" t="s">
        <v>95</v>
      </c>
      <c r="AE141" s="5597" t="s">
        <v>96</v>
      </c>
      <c r="AF141" s="5598"/>
      <c r="AG141" s="5598"/>
      <c r="AH141" s="5599"/>
      <c r="AI141" s="5598"/>
      <c r="AJ141" s="5598"/>
      <c r="AK141" s="5598"/>
      <c r="AL141" s="5598"/>
      <c r="AM141" s="5598"/>
      <c r="AN141" s="5598"/>
      <c r="AO141" s="5599"/>
      <c r="AP141" s="5598"/>
      <c r="AQ141" s="5598"/>
      <c r="AR141" s="5600"/>
      <c r="AS141" s="5601"/>
      <c r="AT141" s="5602"/>
      <c r="AU141" s="5603"/>
      <c r="AV141" s="5604" t="s">
        <v>98</v>
      </c>
      <c r="AW141" s="5605"/>
      <c r="AX141" s="5605"/>
      <c r="AY141" s="5605"/>
      <c r="AZ141" s="5606"/>
      <c r="BA141" s="5607"/>
      <c r="BB141" s="5608"/>
      <c r="BC141" s="5609"/>
      <c r="BD141" s="3976"/>
      <c r="BE141" s="3976"/>
      <c r="BF141" s="3976"/>
      <c r="BG141" s="3267"/>
      <c r="BH141" s="4846" t="s">
        <v>134</v>
      </c>
      <c r="BI141" s="4847"/>
      <c r="BJ141" s="4847"/>
      <c r="BK141" s="4847"/>
      <c r="BL141" s="4847"/>
      <c r="BM141" s="4847"/>
      <c r="BN141" s="4847"/>
      <c r="BO141" s="4847"/>
      <c r="BP141" s="4847"/>
      <c r="BQ141" s="4847"/>
      <c r="BR141" s="4847"/>
      <c r="BS141" s="4847"/>
      <c r="BT141" s="4847"/>
      <c r="BU141" s="4847"/>
      <c r="BV141" s="4847"/>
      <c r="BW141" s="4847"/>
      <c r="BX141" s="4847"/>
      <c r="BY141" s="4847"/>
      <c r="BZ141" s="4847"/>
      <c r="CA141" s="4847"/>
      <c r="CB141" s="4847"/>
      <c r="CC141" s="4847"/>
      <c r="CD141" s="4847"/>
      <c r="CE141" s="4848"/>
      <c r="CF141" s="3267"/>
      <c r="CG141" s="3267"/>
      <c r="CH141" s="3267"/>
      <c r="CI141" s="3267"/>
      <c r="CJ141" s="3267"/>
      <c r="CK141" s="3267"/>
      <c r="CL141" s="3267"/>
      <c r="CM141" s="3267"/>
      <c r="CN141" s="3267"/>
      <c r="CO141" s="3267"/>
      <c r="CP141" s="1960"/>
      <c r="CQ141" s="1960"/>
      <c r="CR141" s="1960"/>
      <c r="CS141" s="1960"/>
      <c r="CT141" s="1960"/>
      <c r="CU141" s="1960"/>
      <c r="CV141" s="1960"/>
      <c r="CW141" s="1960"/>
      <c r="CX141" s="1960"/>
      <c r="CY141" s="1960"/>
      <c r="CZ141" s="1960"/>
      <c r="DA141" s="1960"/>
      <c r="DB141" s="1960"/>
      <c r="DC141" s="1960"/>
      <c r="DD141" s="1960"/>
      <c r="DE141" s="1960"/>
      <c r="DF141" s="1960"/>
      <c r="DG141" s="1960"/>
      <c r="DH141" s="1960"/>
    </row>
    <row r="142" spans="1:112" ht="36.75" customHeight="1" thickBot="1">
      <c r="A142" s="3976"/>
      <c r="B142" s="3976"/>
      <c r="C142" s="5649"/>
      <c r="D142" s="7170"/>
      <c r="E142" s="7170"/>
      <c r="F142" s="7170"/>
      <c r="G142" s="7170"/>
      <c r="H142" s="7170"/>
      <c r="I142" s="7171"/>
      <c r="J142" s="5646"/>
      <c r="K142" s="5646"/>
      <c r="L142" s="5646"/>
      <c r="M142" s="5646"/>
      <c r="N142" s="5646"/>
      <c r="O142" s="7177" t="s">
        <v>107</v>
      </c>
      <c r="P142" s="7178"/>
      <c r="Q142" s="7178"/>
      <c r="R142" s="7178"/>
      <c r="S142" s="7178"/>
      <c r="T142" s="7178"/>
      <c r="U142" s="7178"/>
      <c r="V142" s="7178"/>
      <c r="W142" s="7178"/>
      <c r="X142" s="7178"/>
      <c r="Y142" s="7178"/>
      <c r="Z142" s="7179"/>
      <c r="AA142" s="7180" t="s">
        <v>108</v>
      </c>
      <c r="AB142" s="7183" t="s">
        <v>109</v>
      </c>
      <c r="AC142" s="5610"/>
      <c r="AD142" s="7175"/>
      <c r="AE142" s="5611" t="s">
        <v>100</v>
      </c>
      <c r="AF142" s="5612"/>
      <c r="AG142" s="5612"/>
      <c r="AH142" s="5613"/>
      <c r="AI142" s="5614"/>
      <c r="AJ142" s="5615" t="s">
        <v>110</v>
      </c>
      <c r="AK142" s="5615"/>
      <c r="AL142" s="5615"/>
      <c r="AM142" s="5615"/>
      <c r="AN142" s="5615"/>
      <c r="AO142" s="5616"/>
      <c r="AP142" s="5617" t="s">
        <v>111</v>
      </c>
      <c r="AQ142" s="5617"/>
      <c r="AR142" s="5617"/>
      <c r="AS142" s="5618"/>
      <c r="AT142" s="5619"/>
      <c r="AU142" s="5620"/>
      <c r="AV142" s="5621"/>
      <c r="AW142" s="5622"/>
      <c r="AX142" s="5622"/>
      <c r="AY142" s="5622"/>
      <c r="AZ142" s="5580"/>
      <c r="BA142" s="5623"/>
      <c r="BB142" s="5610"/>
      <c r="BC142" s="5624"/>
      <c r="BD142" s="3976"/>
      <c r="BE142" s="3976"/>
      <c r="BF142" s="3976"/>
      <c r="BG142" s="3267"/>
      <c r="BH142" s="4849"/>
      <c r="BI142" s="4850"/>
      <c r="BJ142" s="4850"/>
      <c r="BK142" s="4850"/>
      <c r="BL142" s="4850"/>
      <c r="BM142" s="4850"/>
      <c r="BN142" s="4850"/>
      <c r="BO142" s="4850"/>
      <c r="BP142" s="4850"/>
      <c r="BQ142" s="4850"/>
      <c r="BR142" s="4850"/>
      <c r="BS142" s="4850"/>
      <c r="BT142" s="4850"/>
      <c r="BU142" s="4850"/>
      <c r="BV142" s="4850"/>
      <c r="BW142" s="4850"/>
      <c r="BX142" s="4850"/>
      <c r="BY142" s="4850"/>
      <c r="BZ142" s="4850"/>
      <c r="CA142" s="4850"/>
      <c r="CB142" s="4850"/>
      <c r="CC142" s="4850"/>
      <c r="CD142" s="4850"/>
      <c r="CE142" s="4851"/>
      <c r="CF142" s="3267"/>
      <c r="CG142" s="3267"/>
      <c r="CH142" s="3267"/>
      <c r="CI142" s="3267"/>
      <c r="CJ142" s="3267"/>
      <c r="CK142" s="3267"/>
      <c r="CL142" s="3267"/>
      <c r="CM142" s="3267"/>
      <c r="CN142" s="3267"/>
      <c r="CO142" s="3267"/>
      <c r="CP142" s="1960"/>
      <c r="CQ142" s="1960"/>
      <c r="CR142" s="1960"/>
      <c r="CS142" s="1960"/>
      <c r="CT142" s="1960"/>
      <c r="CU142" s="1960"/>
      <c r="CV142" s="1960"/>
      <c r="CW142" s="1960"/>
      <c r="CX142" s="1960"/>
      <c r="CY142" s="1960"/>
      <c r="CZ142" s="1960"/>
      <c r="DA142" s="1960"/>
      <c r="DB142" s="1960"/>
      <c r="DC142" s="1960"/>
      <c r="DD142" s="1960"/>
      <c r="DE142" s="1960"/>
      <c r="DF142" s="1960"/>
      <c r="DG142" s="1960"/>
      <c r="DH142" s="1960"/>
    </row>
    <row r="143" spans="1:112" ht="36.75" customHeight="1" thickBot="1">
      <c r="A143" s="3976"/>
      <c r="B143" s="3976"/>
      <c r="C143" s="5649"/>
      <c r="D143" s="7170"/>
      <c r="E143" s="7170"/>
      <c r="F143" s="7170"/>
      <c r="G143" s="7170"/>
      <c r="H143" s="7170"/>
      <c r="I143" s="7171"/>
      <c r="J143" s="5646"/>
      <c r="K143" s="5646"/>
      <c r="L143" s="5646"/>
      <c r="M143" s="5646"/>
      <c r="N143" s="5646"/>
      <c r="O143" s="5579"/>
      <c r="P143" s="5580"/>
      <c r="Q143" s="5581" t="s">
        <v>137</v>
      </c>
      <c r="R143" s="5582"/>
      <c r="S143" s="5582"/>
      <c r="T143" s="5583"/>
      <c r="U143" s="7150" t="s">
        <v>138</v>
      </c>
      <c r="V143" s="7152" t="s">
        <v>139</v>
      </c>
      <c r="W143" s="5584" t="s">
        <v>140</v>
      </c>
      <c r="X143" s="5585"/>
      <c r="Y143" s="7150" t="s">
        <v>141</v>
      </c>
      <c r="Z143" s="7152" t="s">
        <v>142</v>
      </c>
      <c r="AA143" s="7181"/>
      <c r="AB143" s="7183"/>
      <c r="AC143" s="5610"/>
      <c r="AD143" s="7175"/>
      <c r="AE143" s="5625"/>
      <c r="AF143" s="5625"/>
      <c r="AG143" s="5626"/>
      <c r="AH143" s="5627"/>
      <c r="AI143" s="5628"/>
      <c r="AJ143" s="5629"/>
      <c r="AK143" s="5625"/>
      <c r="AL143" s="5625"/>
      <c r="AM143" s="5625"/>
      <c r="AN143" s="5626"/>
      <c r="AO143" s="5630"/>
      <c r="AP143" s="5629"/>
      <c r="AQ143" s="5625"/>
      <c r="AR143" s="5626"/>
      <c r="AS143" s="5631"/>
      <c r="AT143" s="5632"/>
      <c r="AU143" s="5620"/>
      <c r="AV143" s="5621"/>
      <c r="AW143" s="5622"/>
      <c r="AX143" s="5622"/>
      <c r="AY143" s="5622"/>
      <c r="AZ143" s="5580"/>
      <c r="BA143" s="5623"/>
      <c r="BB143" s="5610"/>
      <c r="BC143" s="5624"/>
      <c r="BD143" s="3976"/>
      <c r="BE143" s="3976"/>
      <c r="BF143" s="3976"/>
      <c r="BG143" s="3267"/>
      <c r="BH143" s="4852" t="s">
        <v>163</v>
      </c>
      <c r="BI143" s="4853" t="s">
        <v>1167</v>
      </c>
      <c r="BJ143" s="4854"/>
      <c r="BK143" s="4854"/>
      <c r="BL143" s="4855"/>
      <c r="BM143" s="4853" t="s">
        <v>1168</v>
      </c>
      <c r="BN143" s="4854"/>
      <c r="BO143" s="4854"/>
      <c r="BP143" s="4855"/>
      <c r="BQ143" s="4853" t="s">
        <v>1169</v>
      </c>
      <c r="BR143" s="4854"/>
      <c r="BS143" s="4854"/>
      <c r="BT143" s="4855"/>
      <c r="BU143" s="4856" t="s">
        <v>114</v>
      </c>
      <c r="BV143" s="4857"/>
      <c r="BW143" s="4858"/>
      <c r="BX143" s="4853" t="s">
        <v>1170</v>
      </c>
      <c r="BY143" s="4854"/>
      <c r="BZ143" s="4854"/>
      <c r="CA143" s="4855"/>
      <c r="CB143" s="4853" t="s">
        <v>169</v>
      </c>
      <c r="CC143" s="4854"/>
      <c r="CD143" s="4854"/>
      <c r="CE143" s="4855"/>
      <c r="CF143" s="4710"/>
      <c r="CG143" s="3267"/>
      <c r="CH143" s="3267"/>
      <c r="CI143" s="5650" t="s">
        <v>1692</v>
      </c>
      <c r="CJ143" s="4854"/>
      <c r="CK143" s="4854"/>
      <c r="CL143" s="4855"/>
      <c r="CM143" s="4853" t="s">
        <v>1480</v>
      </c>
      <c r="CN143" s="4854"/>
      <c r="CO143" s="4854"/>
      <c r="CP143" s="4855"/>
      <c r="CQ143" s="1960"/>
      <c r="CR143" s="1960"/>
      <c r="CS143" s="1960"/>
      <c r="CT143" s="1960"/>
      <c r="CU143" s="1960"/>
      <c r="CV143" s="1960"/>
      <c r="CW143" s="1960"/>
      <c r="CX143" s="1960"/>
      <c r="CY143" s="1960"/>
      <c r="CZ143" s="1960"/>
      <c r="DA143" s="1960"/>
      <c r="DB143" s="1960"/>
      <c r="DC143" s="1960"/>
      <c r="DD143" s="1960"/>
      <c r="DE143" s="1960"/>
      <c r="DF143" s="1960"/>
      <c r="DG143" s="1960"/>
      <c r="DH143" s="1960"/>
    </row>
    <row r="144" spans="1:112" ht="123.6" thickBot="1">
      <c r="A144" s="3976"/>
      <c r="B144" s="3976"/>
      <c r="C144" s="5648" t="s">
        <v>208</v>
      </c>
      <c r="D144" s="7170"/>
      <c r="E144" s="7172"/>
      <c r="F144" s="7172"/>
      <c r="G144" s="7172"/>
      <c r="H144" s="7172"/>
      <c r="I144" s="7173"/>
      <c r="J144" s="5647" t="s">
        <v>89</v>
      </c>
      <c r="K144" s="5647" t="s">
        <v>15</v>
      </c>
      <c r="L144" s="5647" t="s">
        <v>90</v>
      </c>
      <c r="M144" s="5647" t="s">
        <v>91</v>
      </c>
      <c r="N144" s="5647" t="s">
        <v>92</v>
      </c>
      <c r="O144" s="5586" t="s">
        <v>135</v>
      </c>
      <c r="P144" s="5587" t="s">
        <v>136</v>
      </c>
      <c r="Q144" s="5588" t="s">
        <v>170</v>
      </c>
      <c r="R144" s="5589" t="s">
        <v>171</v>
      </c>
      <c r="S144" s="5589" t="s">
        <v>172</v>
      </c>
      <c r="T144" s="5590" t="s">
        <v>173</v>
      </c>
      <c r="U144" s="7151"/>
      <c r="V144" s="7153"/>
      <c r="W144" s="5588" t="s">
        <v>174</v>
      </c>
      <c r="X144" s="5591" t="s">
        <v>175</v>
      </c>
      <c r="Y144" s="7151"/>
      <c r="Z144" s="7153"/>
      <c r="AA144" s="7182"/>
      <c r="AB144" s="7183"/>
      <c r="AC144" s="5633" t="s">
        <v>94</v>
      </c>
      <c r="AD144" s="7176"/>
      <c r="AE144" s="5634" t="s">
        <v>120</v>
      </c>
      <c r="AF144" s="5634" t="s">
        <v>121</v>
      </c>
      <c r="AG144" s="5635" t="s">
        <v>122</v>
      </c>
      <c r="AH144" s="5636" t="s">
        <v>143</v>
      </c>
      <c r="AI144" s="5637" t="s">
        <v>102</v>
      </c>
      <c r="AJ144" s="5638" t="s">
        <v>123</v>
      </c>
      <c r="AK144" s="5634" t="s">
        <v>124</v>
      </c>
      <c r="AL144" s="5634" t="s">
        <v>144</v>
      </c>
      <c r="AM144" s="5634" t="s">
        <v>126</v>
      </c>
      <c r="AN144" s="5635" t="s">
        <v>127</v>
      </c>
      <c r="AO144" s="5639" t="s">
        <v>145</v>
      </c>
      <c r="AP144" s="5638" t="s">
        <v>146</v>
      </c>
      <c r="AQ144" s="5634" t="s">
        <v>147</v>
      </c>
      <c r="AR144" s="5635" t="s">
        <v>148</v>
      </c>
      <c r="AS144" s="5640" t="s">
        <v>149</v>
      </c>
      <c r="AT144" s="5641" t="s">
        <v>105</v>
      </c>
      <c r="AU144" s="5642" t="s">
        <v>97</v>
      </c>
      <c r="AV144" s="5576" t="s">
        <v>209</v>
      </c>
      <c r="AW144" s="5577" t="s">
        <v>210</v>
      </c>
      <c r="AX144" s="5577" t="s">
        <v>211</v>
      </c>
      <c r="AY144" s="5577" t="s">
        <v>115</v>
      </c>
      <c r="AZ144" s="5578" t="s">
        <v>116</v>
      </c>
      <c r="BA144" s="5643" t="s">
        <v>117</v>
      </c>
      <c r="BB144" s="5633" t="s">
        <v>118</v>
      </c>
      <c r="BC144" s="5644" t="s">
        <v>1583</v>
      </c>
      <c r="BD144" s="3976"/>
      <c r="BE144" s="3976"/>
      <c r="BF144" s="3976"/>
      <c r="BG144" s="3267"/>
      <c r="BH144" s="4725"/>
      <c r="BI144" s="5743" t="str">
        <f>الاعدادات!$F$5</f>
        <v>أغسطس</v>
      </c>
      <c r="BJ144" s="5744" t="str">
        <f>الاعدادات!$F$6</f>
        <v>سبتمبر</v>
      </c>
      <c r="BK144" s="5744" t="str">
        <f>الاعدادات!$F$7</f>
        <v>أكتوبر</v>
      </c>
      <c r="BL144" s="4711" t="s">
        <v>106</v>
      </c>
      <c r="BM144" s="5743" t="str">
        <f>الاعدادات!$F$5</f>
        <v>أغسطس</v>
      </c>
      <c r="BN144" s="5744" t="str">
        <f>الاعدادات!$F$6</f>
        <v>سبتمبر</v>
      </c>
      <c r="BO144" s="5744" t="str">
        <f>الاعدادات!$F$7</f>
        <v>أكتوبر</v>
      </c>
      <c r="BP144" s="4711" t="s">
        <v>106</v>
      </c>
      <c r="BQ144" s="5745" t="str">
        <f>الاعدادات!$F$5</f>
        <v>أغسطس</v>
      </c>
      <c r="BR144" s="4834" t="str">
        <f>الاعدادات!$F$6</f>
        <v>سبتمبر</v>
      </c>
      <c r="BS144" s="4834" t="str">
        <f>الاعدادات!$F$7</f>
        <v>أكتوبر</v>
      </c>
      <c r="BT144" s="4724" t="s">
        <v>106</v>
      </c>
      <c r="BU144" s="5745" t="str">
        <f>الاعدادات!$F$5</f>
        <v>أغسطس</v>
      </c>
      <c r="BV144" s="4834" t="str">
        <f>الاعدادات!$F$6</f>
        <v>سبتمبر</v>
      </c>
      <c r="BW144" s="4834" t="str">
        <f>الاعدادات!$F$7</f>
        <v>أكتوبر</v>
      </c>
      <c r="BX144" s="5743" t="str">
        <f>الاعدادات!$F$5</f>
        <v>أغسطس</v>
      </c>
      <c r="BY144" s="5744" t="str">
        <f>الاعدادات!$F$6</f>
        <v>سبتمبر</v>
      </c>
      <c r="BZ144" s="5744" t="str">
        <f>الاعدادات!$F$7</f>
        <v>أكتوبر</v>
      </c>
      <c r="CA144" s="4711" t="s">
        <v>106</v>
      </c>
      <c r="CB144" s="5745" t="str">
        <f>الاعدادات!$F$5</f>
        <v>أغسطس</v>
      </c>
      <c r="CC144" s="4834" t="str">
        <f>الاعدادات!$F$6</f>
        <v>سبتمبر</v>
      </c>
      <c r="CD144" s="4834" t="str">
        <f>الاعدادات!$F$7</f>
        <v>أكتوبر</v>
      </c>
      <c r="CE144" s="4724" t="s">
        <v>106</v>
      </c>
      <c r="CF144" s="3268"/>
      <c r="CG144" s="3267"/>
      <c r="CH144" s="3267"/>
      <c r="CI144" s="5771" t="str">
        <f>الاعدادات!$F$5</f>
        <v>أغسطس</v>
      </c>
      <c r="CJ144" s="5744" t="str">
        <f>الاعدادات!$F$6</f>
        <v>سبتمبر</v>
      </c>
      <c r="CK144" s="5744" t="str">
        <f>الاعدادات!$F$7</f>
        <v>أكتوبر</v>
      </c>
      <c r="CL144" s="4711" t="s">
        <v>106</v>
      </c>
      <c r="CM144" s="5743" t="str">
        <f>الاعدادات!$F$5</f>
        <v>أغسطس</v>
      </c>
      <c r="CN144" s="5744" t="str">
        <f>الاعدادات!$F$6</f>
        <v>سبتمبر</v>
      </c>
      <c r="CO144" s="5744" t="str">
        <f>الاعدادات!$F$7</f>
        <v>أكتوبر</v>
      </c>
      <c r="CP144" s="4711" t="s">
        <v>106</v>
      </c>
      <c r="CQ144" s="1960"/>
      <c r="CR144" s="1960"/>
      <c r="CS144" s="1960"/>
      <c r="CT144" s="1960"/>
      <c r="CU144" s="1960"/>
      <c r="CV144" s="1960"/>
      <c r="CW144" s="1960"/>
      <c r="CX144" s="1960"/>
      <c r="CY144" s="1960"/>
      <c r="CZ144" s="1960"/>
      <c r="DA144" s="1960"/>
      <c r="DB144" s="1960"/>
      <c r="DC144" s="1960"/>
      <c r="DD144" s="1960"/>
      <c r="DE144" s="1960"/>
      <c r="DF144" s="1960"/>
      <c r="DG144" s="1960"/>
      <c r="DH144" s="1960"/>
    </row>
    <row r="145" spans="1:112" ht="40.5" customHeight="1" thickBot="1">
      <c r="A145" s="7154" t="str">
        <f>IF(AND(CF146="ok", CF147="ok"),IF(AB148&gt;0,"ok","الإحصائية فارغة"),"الإحصائية خطأ")</f>
        <v>الإحصائية خطأ</v>
      </c>
      <c r="B145" s="7155"/>
      <c r="C145" s="7156" t="s">
        <v>1486</v>
      </c>
      <c r="D145" s="5772" t="str" cm="1">
        <f t="array" ref="D145">_xlfn.XLOOKUP(1, (INDEX(التشكيل_القديم!$L$71:$S$180, ,6)=C145) * (INDEX(التشكيل_القديم!$L$71:$S$180, ,7)="رئيس الدائرة"), INDEX(التشكيل_القديم!$L$71:$S$180, ,2))</f>
        <v>احمد محمد محمود فؤاد</v>
      </c>
      <c r="E145" s="4722"/>
      <c r="F145" s="4722"/>
      <c r="G145" s="4722"/>
      <c r="H145" s="4722"/>
      <c r="I145" s="4723"/>
      <c r="J145" s="4721"/>
      <c r="K145" s="3273" t="s">
        <v>23</v>
      </c>
      <c r="L145" s="7159" t="s">
        <v>50</v>
      </c>
      <c r="M145" s="7162" t="s">
        <v>77</v>
      </c>
      <c r="N145" s="5789">
        <f>الاعدادات!$D$8</f>
        <v>2024</v>
      </c>
      <c r="O145" s="4975">
        <v>20</v>
      </c>
      <c r="P145" s="3276"/>
      <c r="Q145" s="3276"/>
      <c r="R145" s="3276"/>
      <c r="S145" s="3276"/>
      <c r="T145" s="3276"/>
      <c r="U145" s="3276"/>
      <c r="V145" s="3276"/>
      <c r="W145" s="3276"/>
      <c r="X145" s="3277"/>
      <c r="Y145" s="3276"/>
      <c r="Z145" s="3276"/>
      <c r="AA145" s="3276"/>
      <c r="AB145" s="5767">
        <f>AA145+Z145+W145+V145+U145+T145+S145+R145+Q145+P145+O145-Y145</f>
        <v>20</v>
      </c>
      <c r="AC145" s="3977"/>
      <c r="AD145" s="3977"/>
      <c r="AE145" s="5822" cm="1">
        <f t="array" ref="AE145">SUM(C154:I154+AE154:AK154+C159:I159+AE159:AK159)</f>
        <v>0</v>
      </c>
      <c r="AF145" s="5823">
        <f>SUM(J154:N154,AL154:AP154,J159:N159,AL159:AP159)</f>
        <v>0</v>
      </c>
      <c r="AG145" s="5823">
        <f>O154+AQ154+O159+AQ159</f>
        <v>0</v>
      </c>
      <c r="AH145" s="5747">
        <f>SUM(AE145:AG145)</f>
        <v>0</v>
      </c>
      <c r="AI145" s="5748">
        <f t="shared" ref="AI145:AN147" si="110">Q154+AS154+Q159+AS159</f>
        <v>0</v>
      </c>
      <c r="AJ145" s="4835">
        <f t="shared" si="110"/>
        <v>0</v>
      </c>
      <c r="AK145" s="4835">
        <f t="shared" si="110"/>
        <v>0</v>
      </c>
      <c r="AL145" s="4835">
        <f t="shared" si="110"/>
        <v>0</v>
      </c>
      <c r="AM145" s="4835">
        <f t="shared" si="110"/>
        <v>0</v>
      </c>
      <c r="AN145" s="4835">
        <f t="shared" si="110"/>
        <v>0</v>
      </c>
      <c r="AO145" s="5749">
        <f>SUM(AJ145:AN145)</f>
        <v>0</v>
      </c>
      <c r="AP145" s="4835">
        <f t="shared" ref="AP145:AR147" si="111">W154+AY154+W159+AY159</f>
        <v>0</v>
      </c>
      <c r="AQ145" s="4835">
        <f t="shared" si="111"/>
        <v>0</v>
      </c>
      <c r="AR145" s="4835">
        <f t="shared" si="111"/>
        <v>0</v>
      </c>
      <c r="AS145" s="5750">
        <f>SUM(AP145:AR145)</f>
        <v>0</v>
      </c>
      <c r="AT145" s="5751">
        <f>Z154+BB154+Z159+BB159</f>
        <v>0</v>
      </c>
      <c r="AU145" s="5752">
        <f>AT145+AS145+AO145+AI145+AH145</f>
        <v>0</v>
      </c>
      <c r="AV145" s="4777"/>
      <c r="AW145" s="4835">
        <f t="shared" ref="AW145:AX147" si="112">AB154+BD154+AB159+BD159</f>
        <v>0</v>
      </c>
      <c r="AX145" s="4835">
        <f t="shared" si="112"/>
        <v>0</v>
      </c>
      <c r="AY145" s="4777"/>
      <c r="AZ145" s="4777"/>
      <c r="BA145" s="5768">
        <f>SUM(AV145:AZ145)</f>
        <v>0</v>
      </c>
      <c r="BB145" s="4777"/>
      <c r="BC145" s="5770">
        <f>BA145+AU145+AD145+AC145-AB145</f>
        <v>-20</v>
      </c>
      <c r="BD145" s="3976"/>
      <c r="BE145" s="3976"/>
      <c r="BF145" s="3976"/>
      <c r="BG145" s="3267"/>
      <c r="BH145" s="5789">
        <f>الاعدادات!$D$8</f>
        <v>2024</v>
      </c>
      <c r="BI145" s="5762">
        <f>(AO145+AI145) -BJ145-BK145</f>
        <v>0</v>
      </c>
      <c r="BJ145" s="3278"/>
      <c r="BK145" s="3278"/>
      <c r="BL145" s="5826">
        <f>SUM(BI145:BK145)</f>
        <v>0</v>
      </c>
      <c r="BM145" s="850">
        <f>AV145-BN145-BO145</f>
        <v>0</v>
      </c>
      <c r="BN145" s="3278"/>
      <c r="BO145" s="3278"/>
      <c r="BP145" s="5826">
        <f>SUM(BM145:BO145)</f>
        <v>0</v>
      </c>
      <c r="BQ145" s="850">
        <f>AW145-BR145-BS145</f>
        <v>0</v>
      </c>
      <c r="BR145" s="3278"/>
      <c r="BS145" s="3279"/>
      <c r="BT145" s="5826">
        <f>BS145+BR145+BQ145</f>
        <v>0</v>
      </c>
      <c r="BU145" s="850">
        <f>AX145-BV145</f>
        <v>0</v>
      </c>
      <c r="BV145" s="3278"/>
      <c r="BW145" s="5826">
        <f>SUM(BU145:BV145)</f>
        <v>0</v>
      </c>
      <c r="BX145" s="5764">
        <f>CI145+CM145</f>
        <v>0</v>
      </c>
      <c r="BY145" s="5764">
        <f>CJ145+CN145</f>
        <v>0</v>
      </c>
      <c r="BZ145" s="5764">
        <f>CK145+CO145</f>
        <v>0</v>
      </c>
      <c r="CA145" s="5826">
        <f>SUM(BX145:BZ145)</f>
        <v>0</v>
      </c>
      <c r="CB145" s="850">
        <f>BI145+BM145+BQ145+BU145+BX145</f>
        <v>0</v>
      </c>
      <c r="CC145" s="851">
        <f>BJ145+BN145+BR145+BY145+BV145</f>
        <v>0</v>
      </c>
      <c r="CD145" s="851">
        <f>BZ145+BS145+BO145+BK145</f>
        <v>0</v>
      </c>
      <c r="CE145" s="5826">
        <f>SUM(CB145:CD145)</f>
        <v>0</v>
      </c>
      <c r="CF145" s="5765" t="str">
        <f>IF(AND(BC145=0,BI145&gt;=0,BM145&gt;=0,BQ145&gt;=0,BU145&gt;=0,BX145&gt;=0),"OK","WRONG")</f>
        <v>WRONG</v>
      </c>
      <c r="CG145" s="3267"/>
      <c r="CH145" s="3297"/>
      <c r="CI145" s="5764">
        <f>AZ145-CJ145-CK145</f>
        <v>0</v>
      </c>
      <c r="CJ145" s="3278"/>
      <c r="CK145" s="3278"/>
      <c r="CL145" s="5826">
        <f>SUM(CI145:CK145)</f>
        <v>0</v>
      </c>
      <c r="CM145" s="5764">
        <f>AY145-CN145-CO145</f>
        <v>0</v>
      </c>
      <c r="CN145" s="3278"/>
      <c r="CO145" s="3278"/>
      <c r="CP145" s="5826">
        <f>SUM(CM145:CO145)</f>
        <v>0</v>
      </c>
      <c r="CQ145" s="1960"/>
      <c r="CR145" s="1960"/>
      <c r="CS145" s="1960"/>
      <c r="CT145" s="1960"/>
      <c r="CU145" s="1960"/>
      <c r="CV145" s="1960"/>
      <c r="CW145" s="1960"/>
      <c r="CX145" s="1960"/>
      <c r="CY145" s="1960"/>
      <c r="CZ145" s="1960"/>
      <c r="DA145" s="1960"/>
      <c r="DB145" s="1960"/>
      <c r="DC145" s="1960"/>
      <c r="DD145" s="1960"/>
      <c r="DE145" s="1960"/>
      <c r="DF145" s="1960"/>
      <c r="DG145" s="1960"/>
      <c r="DH145" s="1960"/>
    </row>
    <row r="146" spans="1:112" ht="40.5" customHeight="1" thickBot="1">
      <c r="A146" s="7154"/>
      <c r="B146" s="7155"/>
      <c r="C146" s="7157"/>
      <c r="D146" s="5772" t="str" cm="1">
        <f t="array" ref="D146">_xlfn.XLOOKUP(1, (INDEX(التشكيل_القديم!$L$71:$S$180, ,6)=C145) * (INDEX(التشكيل_القديم!$L$71:$S$180, ,7)="عضو يمين"), INDEX(التشكيل_القديم!$L$71:$S$180, ,2))</f>
        <v>رامز جمال فخري جميل</v>
      </c>
      <c r="E146" s="4722"/>
      <c r="F146" s="4722"/>
      <c r="G146" s="4722"/>
      <c r="H146" s="4722"/>
      <c r="I146" s="4723"/>
      <c r="J146" s="4687"/>
      <c r="K146" s="3282" t="s">
        <v>23</v>
      </c>
      <c r="L146" s="7160"/>
      <c r="M146" s="7163"/>
      <c r="N146" s="5766">
        <f>الاعدادات!$D$9</f>
        <v>2025</v>
      </c>
      <c r="O146" s="4975">
        <v>212</v>
      </c>
      <c r="P146" s="3276"/>
      <c r="Q146" s="3276"/>
      <c r="R146" s="3276"/>
      <c r="S146" s="3276"/>
      <c r="T146" s="3276"/>
      <c r="U146" s="3276"/>
      <c r="V146" s="3276"/>
      <c r="W146" s="3276"/>
      <c r="X146" s="3277"/>
      <c r="Y146" s="3276"/>
      <c r="Z146" s="3276"/>
      <c r="AA146" s="3276"/>
      <c r="AB146" s="5767">
        <f>AA146+Z146+W146+V146+U146+T146+S146+R146+Q146+P146+O146-Y146</f>
        <v>212</v>
      </c>
      <c r="AC146" s="3977"/>
      <c r="AD146" s="3977"/>
      <c r="AE146" s="5822" cm="1">
        <f t="array" ref="AE146">SUM(C155:I155+AE155:AK155+C160:I160+AE160:AK160)</f>
        <v>0</v>
      </c>
      <c r="AF146" s="5823">
        <f>SUM(J155:N155,AL155:AP155,J160:N160,AL160:AP160)</f>
        <v>0</v>
      </c>
      <c r="AG146" s="5823">
        <f>O155+AQ155+O160+AQ160</f>
        <v>0</v>
      </c>
      <c r="AH146" s="5747">
        <f>SUM(AE146:AG146)</f>
        <v>0</v>
      </c>
      <c r="AI146" s="5748">
        <f t="shared" si="110"/>
        <v>0</v>
      </c>
      <c r="AJ146" s="4835">
        <f t="shared" si="110"/>
        <v>0</v>
      </c>
      <c r="AK146" s="4835">
        <f t="shared" si="110"/>
        <v>0</v>
      </c>
      <c r="AL146" s="4835">
        <f t="shared" si="110"/>
        <v>0</v>
      </c>
      <c r="AM146" s="4835">
        <f t="shared" si="110"/>
        <v>0</v>
      </c>
      <c r="AN146" s="4835">
        <f t="shared" si="110"/>
        <v>0</v>
      </c>
      <c r="AO146" s="5749">
        <f>SUM(AJ146:AN146)</f>
        <v>0</v>
      </c>
      <c r="AP146" s="4835">
        <f t="shared" si="111"/>
        <v>0</v>
      </c>
      <c r="AQ146" s="4835">
        <f t="shared" si="111"/>
        <v>0</v>
      </c>
      <c r="AR146" s="4835">
        <f t="shared" si="111"/>
        <v>0</v>
      </c>
      <c r="AS146" s="5750">
        <f>SUM(AP146:AR146)</f>
        <v>0</v>
      </c>
      <c r="AT146" s="5751">
        <f>Z155+BB155+Z160+BB160</f>
        <v>0</v>
      </c>
      <c r="AU146" s="5752">
        <f>AT146+AS146+AO146+AI146+AH146</f>
        <v>0</v>
      </c>
      <c r="AV146" s="4777"/>
      <c r="AW146" s="4835">
        <f t="shared" si="112"/>
        <v>0</v>
      </c>
      <c r="AX146" s="4835">
        <f t="shared" si="112"/>
        <v>0</v>
      </c>
      <c r="AY146" s="4777"/>
      <c r="AZ146" s="4777"/>
      <c r="BA146" s="5768">
        <f>SUM(AV146:AZ146)</f>
        <v>0</v>
      </c>
      <c r="BB146" s="4777"/>
      <c r="BC146" s="5770">
        <f>BA146+AU146+AD146+AC146-AB146</f>
        <v>-212</v>
      </c>
      <c r="BD146" s="3978"/>
      <c r="BE146" s="3978"/>
      <c r="BF146" s="3978"/>
      <c r="BG146" s="3283"/>
      <c r="BH146" s="4836">
        <f>الاعدادات!$D$9</f>
        <v>2025</v>
      </c>
      <c r="BI146" s="5762">
        <f>(AO146+AI146) -BJ146-BK146</f>
        <v>0</v>
      </c>
      <c r="BJ146" s="3278"/>
      <c r="BK146" s="3278"/>
      <c r="BL146" s="5826">
        <f>SUM(BI146:BK146)</f>
        <v>0</v>
      </c>
      <c r="BM146" s="850">
        <f>AV146-BN146-BO146</f>
        <v>0</v>
      </c>
      <c r="BN146" s="3278"/>
      <c r="BO146" s="3278"/>
      <c r="BP146" s="5826">
        <f>SUM(BM146:BO146)</f>
        <v>0</v>
      </c>
      <c r="BQ146" s="850">
        <f>AW146-BR146-BS146</f>
        <v>0</v>
      </c>
      <c r="BR146" s="3278"/>
      <c r="BS146" s="3279"/>
      <c r="BT146" s="5826">
        <f>BS146+BR146+BQ146</f>
        <v>0</v>
      </c>
      <c r="BU146" s="850">
        <f>AX146-BV146</f>
        <v>0</v>
      </c>
      <c r="BV146" s="3278"/>
      <c r="BW146" s="5826">
        <f>SUM(BU146:BV146)</f>
        <v>0</v>
      </c>
      <c r="BX146" s="5764">
        <f t="shared" ref="BX146:BX147" si="113">CI146+CM146</f>
        <v>0</v>
      </c>
      <c r="BY146" s="5764">
        <f t="shared" ref="BY146:BY147" si="114">CJ146+CN146</f>
        <v>0</v>
      </c>
      <c r="BZ146" s="5764">
        <f t="shared" ref="BZ146:BZ147" si="115">CK146+CO146</f>
        <v>0</v>
      </c>
      <c r="CA146" s="5826">
        <f>SUM(BX146:BZ146)</f>
        <v>0</v>
      </c>
      <c r="CB146" s="850">
        <f>BI146+BM146+BQ146+BU146+BX146</f>
        <v>0</v>
      </c>
      <c r="CC146" s="851">
        <f>BJ146+BN146+BR146+BY146+BV146</f>
        <v>0</v>
      </c>
      <c r="CD146" s="851">
        <f>BZ146+BS146+BO146+BK146</f>
        <v>0</v>
      </c>
      <c r="CE146" s="5826">
        <f>SUM(CB146:CD146)</f>
        <v>0</v>
      </c>
      <c r="CF146" s="5765" t="str">
        <f>IF(AND(BC146=0,BI146&gt;=0,BM146&gt;=0,BQ146&gt;=0,BU146&gt;=0,BX146&gt;=0),"OK","WRONG")</f>
        <v>WRONG</v>
      </c>
      <c r="CG146" s="4808"/>
      <c r="CH146" s="4809"/>
      <c r="CI146" s="5764">
        <f t="shared" ref="CI146:CI147" si="116">AZ146-CJ146-CK146</f>
        <v>0</v>
      </c>
      <c r="CJ146" s="3278"/>
      <c r="CK146" s="3278"/>
      <c r="CL146" s="5826">
        <f t="shared" ref="CL146:CL147" si="117">SUM(CI146:CK146)</f>
        <v>0</v>
      </c>
      <c r="CM146" s="5764">
        <f t="shared" ref="CM146:CM147" si="118">AY146-CN146-CO146</f>
        <v>0</v>
      </c>
      <c r="CN146" s="3278"/>
      <c r="CO146" s="3278"/>
      <c r="CP146" s="5826">
        <f t="shared" ref="CP146:CP147" si="119">SUM(CM146:CO146)</f>
        <v>0</v>
      </c>
      <c r="CQ146" s="1960"/>
      <c r="CR146" s="1960"/>
      <c r="CS146" s="1960"/>
      <c r="CT146" s="1960"/>
      <c r="CU146" s="1960"/>
      <c r="CV146" s="1960"/>
      <c r="CW146" s="1960"/>
      <c r="CX146" s="1960"/>
      <c r="CY146" s="1960"/>
      <c r="CZ146" s="1960"/>
      <c r="DA146" s="1960"/>
      <c r="DB146" s="1960"/>
      <c r="DC146" s="1960"/>
      <c r="DD146" s="1960"/>
      <c r="DE146" s="1960"/>
      <c r="DF146" s="1960"/>
      <c r="DG146" s="1960"/>
      <c r="DH146" s="1960"/>
    </row>
    <row r="147" spans="1:112" ht="40.5" customHeight="1" thickBot="1">
      <c r="A147" s="7154"/>
      <c r="B147" s="7155"/>
      <c r="C147" s="7157"/>
      <c r="D147" s="5772" t="str" cm="1">
        <f t="array" ref="D147">_xlfn.XLOOKUP(1, (INDEX(التشكيل_القديم!$L$71:$S$180, ,6)=C145) * (INDEX(التشكيل_القديم!$L$71:$S$180, ,7)="عضو يسار"), INDEX(التشكيل_القديم!$L$71:$S$180, ,2))</f>
        <v>بسمة علي يحيي عبدالمجيد اليماني</v>
      </c>
      <c r="E147" s="4722"/>
      <c r="F147" s="4722"/>
      <c r="G147" s="4722"/>
      <c r="H147" s="4722"/>
      <c r="I147" s="4723"/>
      <c r="J147" s="4687"/>
      <c r="K147" s="3288" t="s">
        <v>33</v>
      </c>
      <c r="L147" s="7160"/>
      <c r="M147" s="7163"/>
      <c r="N147" s="5766">
        <f>الاعدادات!$D$10</f>
        <v>2026</v>
      </c>
      <c r="O147" s="4976">
        <v>148</v>
      </c>
      <c r="P147" s="3280"/>
      <c r="Q147" s="3280"/>
      <c r="R147" s="3280"/>
      <c r="S147" s="3280"/>
      <c r="T147" s="3280"/>
      <c r="U147" s="3280"/>
      <c r="V147" s="3280"/>
      <c r="W147" s="3280"/>
      <c r="X147" s="3281"/>
      <c r="Y147" s="3280"/>
      <c r="Z147" s="3280"/>
      <c r="AA147" s="3280"/>
      <c r="AB147" s="5767">
        <f>AA147+Z147+W147+V147+U147+T147+S147+R147+Q147+P147+O147-Y147</f>
        <v>148</v>
      </c>
      <c r="AC147" s="3979"/>
      <c r="AD147" s="3979"/>
      <c r="AE147" s="5824" cm="1">
        <f t="array" ref="AE147">SUM(C156:I156+AE156:AK156+C161:I161+AE161:AK161)</f>
        <v>0</v>
      </c>
      <c r="AF147" s="5825">
        <f>SUM(J156:N156,AL156:AP156,J161:N161,AL161:AP161)</f>
        <v>0</v>
      </c>
      <c r="AG147" s="5825">
        <f>O156+AQ156+O161+AQ161</f>
        <v>0</v>
      </c>
      <c r="AH147" s="5755">
        <f>SUM(AE147:AG147)</f>
        <v>0</v>
      </c>
      <c r="AI147" s="5756">
        <f t="shared" si="110"/>
        <v>0</v>
      </c>
      <c r="AJ147" s="5754">
        <f t="shared" si="110"/>
        <v>0</v>
      </c>
      <c r="AK147" s="5754">
        <f t="shared" si="110"/>
        <v>0</v>
      </c>
      <c r="AL147" s="5754">
        <f t="shared" si="110"/>
        <v>0</v>
      </c>
      <c r="AM147" s="5754">
        <f t="shared" si="110"/>
        <v>0</v>
      </c>
      <c r="AN147" s="5754">
        <f t="shared" si="110"/>
        <v>0</v>
      </c>
      <c r="AO147" s="5757">
        <f>SUM(AJ147:AN147)</f>
        <v>0</v>
      </c>
      <c r="AP147" s="5754">
        <f t="shared" si="111"/>
        <v>0</v>
      </c>
      <c r="AQ147" s="5754">
        <f t="shared" si="111"/>
        <v>0</v>
      </c>
      <c r="AR147" s="5754">
        <f t="shared" si="111"/>
        <v>0</v>
      </c>
      <c r="AS147" s="5758">
        <f>SUM(AP147:AR147)</f>
        <v>0</v>
      </c>
      <c r="AT147" s="5759">
        <f>Z156+BB156+Z161+BB161</f>
        <v>0</v>
      </c>
      <c r="AU147" s="5760">
        <f>AT147+AS147+AO147+AI147+AH147</f>
        <v>0</v>
      </c>
      <c r="AV147" s="4778"/>
      <c r="AW147" s="5754">
        <f t="shared" si="112"/>
        <v>0</v>
      </c>
      <c r="AX147" s="5754">
        <f t="shared" si="112"/>
        <v>0</v>
      </c>
      <c r="AY147" s="4778"/>
      <c r="AZ147" s="4778"/>
      <c r="BA147" s="5769">
        <f>SUM(AV147:AZ147)</f>
        <v>0</v>
      </c>
      <c r="BB147" s="4778"/>
      <c r="BC147" s="5770">
        <f>BA147+AU147+AD147+AC147-AB147</f>
        <v>-148</v>
      </c>
      <c r="BD147" s="3978"/>
      <c r="BE147" s="3978"/>
      <c r="BF147" s="3978"/>
      <c r="BG147" s="3283"/>
      <c r="BH147" s="4836">
        <f>الاعدادات!$D$10</f>
        <v>2026</v>
      </c>
      <c r="BI147" s="5762">
        <f>(AO147+AI147) -BJ147-BK147</f>
        <v>0</v>
      </c>
      <c r="BJ147" s="3278"/>
      <c r="BK147" s="3278"/>
      <c r="BL147" s="5826">
        <f>SUM(BI147:BK147)</f>
        <v>0</v>
      </c>
      <c r="BM147" s="850">
        <f>AV147-BN147-BO147</f>
        <v>0</v>
      </c>
      <c r="BN147" s="3278"/>
      <c r="BO147" s="3278"/>
      <c r="BP147" s="5826">
        <f>SUM(BM147:BO147)</f>
        <v>0</v>
      </c>
      <c r="BQ147" s="850">
        <f>AW147-BR147-BS147</f>
        <v>0</v>
      </c>
      <c r="BR147" s="3278"/>
      <c r="BS147" s="3279"/>
      <c r="BT147" s="5826">
        <f>BS147+BR147+BQ147</f>
        <v>0</v>
      </c>
      <c r="BU147" s="850">
        <f>AX147-BV147</f>
        <v>0</v>
      </c>
      <c r="BV147" s="3278"/>
      <c r="BW147" s="5826">
        <f>SUM(BU147:BV147)</f>
        <v>0</v>
      </c>
      <c r="BX147" s="5764">
        <f t="shared" si="113"/>
        <v>0</v>
      </c>
      <c r="BY147" s="5764">
        <f t="shared" si="114"/>
        <v>0</v>
      </c>
      <c r="BZ147" s="5764">
        <f t="shared" si="115"/>
        <v>0</v>
      </c>
      <c r="CA147" s="5826">
        <f>SUM(BX147:BZ147)</f>
        <v>0</v>
      </c>
      <c r="CB147" s="850">
        <f>BI147+BM147+BQ147+BU147+BX147</f>
        <v>0</v>
      </c>
      <c r="CC147" s="851">
        <f>BJ147+BN147+BR147+BY147+BV147</f>
        <v>0</v>
      </c>
      <c r="CD147" s="851">
        <f>BZ147+BS147+BO147+BK147</f>
        <v>0</v>
      </c>
      <c r="CE147" s="5826">
        <f>SUM(CB147:CD147)</f>
        <v>0</v>
      </c>
      <c r="CF147" s="5765" t="str">
        <f>IF(AND(BC147=0,BI147&gt;=0,BM147&gt;=0,BQ147&gt;=0,BU147&gt;=0,BX147&gt;=0),"OK","WRONG")</f>
        <v>WRONG</v>
      </c>
      <c r="CG147" s="4808"/>
      <c r="CH147" s="4809"/>
      <c r="CI147" s="5764">
        <f t="shared" si="116"/>
        <v>0</v>
      </c>
      <c r="CJ147" s="3278"/>
      <c r="CK147" s="3278"/>
      <c r="CL147" s="5826">
        <f t="shared" si="117"/>
        <v>0</v>
      </c>
      <c r="CM147" s="5764">
        <f t="shared" si="118"/>
        <v>0</v>
      </c>
      <c r="CN147" s="3278"/>
      <c r="CO147" s="3278"/>
      <c r="CP147" s="5826">
        <f t="shared" si="119"/>
        <v>0</v>
      </c>
      <c r="CQ147" s="1960"/>
      <c r="CR147" s="1960"/>
      <c r="CS147" s="1960"/>
      <c r="CT147" s="1960"/>
      <c r="CU147" s="1960"/>
      <c r="CV147" s="1960"/>
      <c r="CW147" s="1960"/>
      <c r="CX147" s="1960"/>
      <c r="CY147" s="1960"/>
      <c r="CZ147" s="1960"/>
      <c r="DA147" s="1960"/>
      <c r="DB147" s="1960"/>
      <c r="DC147" s="1960"/>
      <c r="DD147" s="1960"/>
      <c r="DE147" s="1960"/>
      <c r="DF147" s="1960"/>
      <c r="DG147" s="1960"/>
      <c r="DH147" s="1960"/>
    </row>
    <row r="148" spans="1:112" ht="40.5" customHeight="1" thickBot="1">
      <c r="A148" s="7154"/>
      <c r="B148" s="7155"/>
      <c r="C148" s="7158"/>
      <c r="D148" s="5772" t="str" cm="1">
        <f t="array" ref="D148">_xlfn.XLOOKUP(1, (INDEX(التشكيل_القديم!$L$71:$S$180, ,6)=C145) * (INDEX(التشكيل_القديم!$L$71:$S$180, ,7)="عضو يسار اليسار"), INDEX(التشكيل_القديم!$L$71:$S$180, ,2))</f>
        <v>بولا نسيم مرقص يعقزب</v>
      </c>
      <c r="E148" s="4722"/>
      <c r="F148" s="4722"/>
      <c r="G148" s="4722"/>
      <c r="H148" s="4722"/>
      <c r="I148" s="4723"/>
      <c r="J148" s="4688"/>
      <c r="K148" s="3293" t="s">
        <v>63</v>
      </c>
      <c r="L148" s="7161"/>
      <c r="M148" s="7164"/>
      <c r="N148" s="4689" t="s">
        <v>181</v>
      </c>
      <c r="O148" s="5773">
        <f>SUM(O145:O147)</f>
        <v>380</v>
      </c>
      <c r="P148" s="5773">
        <f>SUM(P145:P147)</f>
        <v>0</v>
      </c>
      <c r="Q148" s="5773">
        <f t="shared" ref="Q148:BC148" si="120">SUM(Q145:Q147)</f>
        <v>0</v>
      </c>
      <c r="R148" s="5773">
        <f t="shared" si="120"/>
        <v>0</v>
      </c>
      <c r="S148" s="5773">
        <f t="shared" si="120"/>
        <v>0</v>
      </c>
      <c r="T148" s="5773">
        <f t="shared" si="120"/>
        <v>0</v>
      </c>
      <c r="U148" s="5773">
        <f t="shared" si="120"/>
        <v>0</v>
      </c>
      <c r="V148" s="5773">
        <f t="shared" si="120"/>
        <v>0</v>
      </c>
      <c r="W148" s="5773">
        <f t="shared" si="120"/>
        <v>0</v>
      </c>
      <c r="X148" s="5773">
        <f t="shared" si="120"/>
        <v>0</v>
      </c>
      <c r="Y148" s="5773">
        <f t="shared" si="120"/>
        <v>0</v>
      </c>
      <c r="Z148" s="5773">
        <f t="shared" si="120"/>
        <v>0</v>
      </c>
      <c r="AA148" s="5773">
        <f t="shared" si="120"/>
        <v>0</v>
      </c>
      <c r="AB148" s="5773">
        <f t="shared" si="120"/>
        <v>380</v>
      </c>
      <c r="AC148" s="5773">
        <f t="shared" si="120"/>
        <v>0</v>
      </c>
      <c r="AD148" s="5773">
        <f t="shared" si="120"/>
        <v>0</v>
      </c>
      <c r="AE148" s="5773">
        <f t="shared" si="120"/>
        <v>0</v>
      </c>
      <c r="AF148" s="5773">
        <f t="shared" si="120"/>
        <v>0</v>
      </c>
      <c r="AG148" s="5773">
        <f t="shared" si="120"/>
        <v>0</v>
      </c>
      <c r="AH148" s="5773">
        <f t="shared" si="120"/>
        <v>0</v>
      </c>
      <c r="AI148" s="5773">
        <f t="shared" si="120"/>
        <v>0</v>
      </c>
      <c r="AJ148" s="5773">
        <f t="shared" si="120"/>
        <v>0</v>
      </c>
      <c r="AK148" s="5773">
        <f t="shared" si="120"/>
        <v>0</v>
      </c>
      <c r="AL148" s="5773">
        <f t="shared" si="120"/>
        <v>0</v>
      </c>
      <c r="AM148" s="5773">
        <f t="shared" si="120"/>
        <v>0</v>
      </c>
      <c r="AN148" s="5773">
        <f t="shared" si="120"/>
        <v>0</v>
      </c>
      <c r="AO148" s="5773">
        <f t="shared" si="120"/>
        <v>0</v>
      </c>
      <c r="AP148" s="5773">
        <f t="shared" si="120"/>
        <v>0</v>
      </c>
      <c r="AQ148" s="5773">
        <f t="shared" si="120"/>
        <v>0</v>
      </c>
      <c r="AR148" s="5773">
        <f t="shared" si="120"/>
        <v>0</v>
      </c>
      <c r="AS148" s="5773">
        <f t="shared" si="120"/>
        <v>0</v>
      </c>
      <c r="AT148" s="5773">
        <f t="shared" si="120"/>
        <v>0</v>
      </c>
      <c r="AU148" s="5773">
        <f t="shared" si="120"/>
        <v>0</v>
      </c>
      <c r="AV148" s="5773">
        <f t="shared" si="120"/>
        <v>0</v>
      </c>
      <c r="AW148" s="5773">
        <f t="shared" si="120"/>
        <v>0</v>
      </c>
      <c r="AX148" s="5773">
        <f t="shared" si="120"/>
        <v>0</v>
      </c>
      <c r="AY148" s="5773">
        <f t="shared" si="120"/>
        <v>0</v>
      </c>
      <c r="AZ148" s="5773">
        <f t="shared" si="120"/>
        <v>0</v>
      </c>
      <c r="BA148" s="5773">
        <f t="shared" si="120"/>
        <v>0</v>
      </c>
      <c r="BB148" s="5773">
        <f t="shared" si="120"/>
        <v>0</v>
      </c>
      <c r="BC148" s="5773">
        <f t="shared" si="120"/>
        <v>-380</v>
      </c>
      <c r="BD148" s="3978"/>
      <c r="BE148" s="3978"/>
      <c r="BF148" s="3978"/>
      <c r="BG148" s="3283"/>
      <c r="BH148" s="4712" t="s">
        <v>106</v>
      </c>
      <c r="BI148" s="5774">
        <f>SUM(BI145:BI147)</f>
        <v>0</v>
      </c>
      <c r="BJ148" s="5774">
        <f t="shared" ref="BJ148:CE148" si="121">SUM(BJ145:BJ147)</f>
        <v>0</v>
      </c>
      <c r="BK148" s="5774">
        <f t="shared" si="121"/>
        <v>0</v>
      </c>
      <c r="BL148" s="5774">
        <f t="shared" si="121"/>
        <v>0</v>
      </c>
      <c r="BM148" s="5774">
        <f t="shared" si="121"/>
        <v>0</v>
      </c>
      <c r="BN148" s="5774">
        <f t="shared" si="121"/>
        <v>0</v>
      </c>
      <c r="BO148" s="5774">
        <f t="shared" si="121"/>
        <v>0</v>
      </c>
      <c r="BP148" s="5774">
        <f t="shared" si="121"/>
        <v>0</v>
      </c>
      <c r="BQ148" s="5774">
        <f t="shared" si="121"/>
        <v>0</v>
      </c>
      <c r="BR148" s="5774">
        <f t="shared" si="121"/>
        <v>0</v>
      </c>
      <c r="BS148" s="5774">
        <f t="shared" si="121"/>
        <v>0</v>
      </c>
      <c r="BT148" s="5774">
        <f t="shared" si="121"/>
        <v>0</v>
      </c>
      <c r="BU148" s="5774">
        <f t="shared" si="121"/>
        <v>0</v>
      </c>
      <c r="BV148" s="5774">
        <f t="shared" si="121"/>
        <v>0</v>
      </c>
      <c r="BW148" s="5774">
        <f t="shared" si="121"/>
        <v>0</v>
      </c>
      <c r="BX148" s="5774">
        <f t="shared" si="121"/>
        <v>0</v>
      </c>
      <c r="BY148" s="5774">
        <f t="shared" si="121"/>
        <v>0</v>
      </c>
      <c r="BZ148" s="5774">
        <f t="shared" si="121"/>
        <v>0</v>
      </c>
      <c r="CA148" s="5774">
        <f t="shared" si="121"/>
        <v>0</v>
      </c>
      <c r="CB148" s="5774">
        <f t="shared" si="121"/>
        <v>0</v>
      </c>
      <c r="CC148" s="5774">
        <f t="shared" si="121"/>
        <v>0</v>
      </c>
      <c r="CD148" s="5774">
        <f t="shared" si="121"/>
        <v>0</v>
      </c>
      <c r="CE148" s="5774">
        <f t="shared" si="121"/>
        <v>0</v>
      </c>
      <c r="CF148" s="3299"/>
      <c r="CG148" s="3283"/>
      <c r="CH148" s="4809"/>
      <c r="CI148" s="5776">
        <f t="shared" ref="CI148:CP148" si="122">SUM(CI145:CI147)</f>
        <v>0</v>
      </c>
      <c r="CJ148" s="5774">
        <f t="shared" si="122"/>
        <v>0</v>
      </c>
      <c r="CK148" s="5774">
        <f t="shared" si="122"/>
        <v>0</v>
      </c>
      <c r="CL148" s="5774">
        <f t="shared" si="122"/>
        <v>0</v>
      </c>
      <c r="CM148" s="5777">
        <f>SUM(CM145:CM147)</f>
        <v>0</v>
      </c>
      <c r="CN148" s="5774">
        <f t="shared" si="122"/>
        <v>0</v>
      </c>
      <c r="CO148" s="5774">
        <f t="shared" si="122"/>
        <v>0</v>
      </c>
      <c r="CP148" s="5827">
        <f t="shared" si="122"/>
        <v>0</v>
      </c>
      <c r="CQ148" s="1960"/>
      <c r="CR148" s="1960"/>
      <c r="CS148" s="1960"/>
      <c r="CT148" s="1960"/>
      <c r="CU148" s="1960"/>
      <c r="CV148" s="1960"/>
      <c r="CW148" s="1960"/>
      <c r="CX148" s="1960"/>
      <c r="CY148" s="1960"/>
      <c r="CZ148" s="1960"/>
      <c r="DA148" s="1960"/>
      <c r="DB148" s="1960"/>
      <c r="DC148" s="1960"/>
      <c r="DD148" s="1960"/>
      <c r="DE148" s="1960"/>
      <c r="DF148" s="1960"/>
      <c r="DG148" s="1960"/>
      <c r="DH148" s="1960"/>
    </row>
    <row r="149" spans="1:112" ht="48" customHeight="1" thickBot="1">
      <c r="A149" s="3976"/>
      <c r="B149" s="4686" t="s">
        <v>604</v>
      </c>
      <c r="C149" s="4686"/>
      <c r="D149" s="4686"/>
      <c r="E149" s="4686"/>
      <c r="F149" s="4686"/>
      <c r="G149" s="4686"/>
      <c r="H149" s="4686"/>
      <c r="I149" s="4686"/>
      <c r="J149" s="4686"/>
      <c r="K149" s="4686"/>
      <c r="L149" s="4686"/>
      <c r="M149" s="4686"/>
      <c r="N149" s="4686"/>
      <c r="O149" s="4686"/>
      <c r="P149" s="4726"/>
      <c r="Q149" s="4726"/>
      <c r="R149" s="4686"/>
      <c r="S149" s="4686"/>
      <c r="T149" s="4686"/>
      <c r="U149" s="4686"/>
      <c r="V149" s="4686"/>
      <c r="W149" s="4686"/>
      <c r="X149" s="4686"/>
      <c r="Y149" s="4686"/>
      <c r="Z149" s="4726"/>
      <c r="AA149" s="4726"/>
      <c r="AB149" s="4686"/>
      <c r="AC149" s="4686"/>
      <c r="AD149" s="4686"/>
      <c r="AE149" s="4686"/>
      <c r="AF149" s="4686"/>
      <c r="AG149" s="4686"/>
      <c r="AH149" s="4686"/>
      <c r="AI149" s="4686"/>
      <c r="AJ149" s="4686"/>
      <c r="AK149" s="4686"/>
      <c r="AL149" s="4686"/>
      <c r="AM149" s="4686"/>
      <c r="AN149" s="4686"/>
      <c r="AO149" s="4686"/>
      <c r="AP149" s="4686"/>
      <c r="AQ149" s="4686"/>
      <c r="AR149" s="4686"/>
      <c r="AS149" s="4686"/>
      <c r="AT149" s="4686"/>
      <c r="AU149" s="4686"/>
      <c r="AV149" s="4686"/>
      <c r="AW149" s="4686"/>
      <c r="AX149" s="4686"/>
      <c r="AY149" s="4686"/>
      <c r="AZ149" s="4686"/>
      <c r="BA149" s="4686"/>
      <c r="BB149" s="4686"/>
      <c r="BC149" s="4686"/>
      <c r="BD149" s="4686"/>
      <c r="BE149" s="4686"/>
      <c r="BF149" s="4686"/>
      <c r="BG149" s="3267"/>
      <c r="BH149" s="3271"/>
      <c r="BI149" s="3271"/>
      <c r="BJ149" s="3271"/>
      <c r="BK149" s="3271"/>
      <c r="BL149" s="3271"/>
      <c r="BM149" s="3271"/>
      <c r="BN149" s="3271"/>
      <c r="BO149" s="3271"/>
      <c r="BP149" s="3271"/>
      <c r="BQ149" s="3271"/>
      <c r="BR149" s="3271"/>
      <c r="BS149" s="3271"/>
      <c r="BT149" s="3271"/>
      <c r="BU149" s="3271"/>
      <c r="BV149" s="3271"/>
      <c r="BW149" s="3271"/>
      <c r="BX149" s="3271"/>
      <c r="BY149" s="3271"/>
      <c r="BZ149" s="3271"/>
      <c r="CA149" s="7140">
        <f>CL158+CM158+CN158+CO158</f>
        <v>0</v>
      </c>
      <c r="CB149" s="7140"/>
      <c r="CC149" s="7140"/>
      <c r="CD149" s="7140"/>
      <c r="CE149" s="3271"/>
      <c r="CF149" s="3272"/>
      <c r="CG149" s="3272"/>
      <c r="CH149" s="3272"/>
      <c r="CI149" s="3272"/>
      <c r="CJ149" s="3272"/>
      <c r="CK149" s="3272"/>
      <c r="CL149" s="3272"/>
      <c r="CM149" s="3272"/>
      <c r="CN149" s="3272"/>
      <c r="CO149" s="3272"/>
      <c r="CP149" s="1960"/>
      <c r="CQ149" s="1960"/>
      <c r="CR149" s="1960"/>
      <c r="CS149" s="1960"/>
      <c r="CT149" s="1960"/>
      <c r="CU149" s="1960"/>
      <c r="CV149" s="1960"/>
      <c r="CW149" s="1960"/>
      <c r="CX149" s="1960"/>
      <c r="CY149" s="1960"/>
      <c r="CZ149" s="1960"/>
      <c r="DA149" s="1960"/>
      <c r="DB149" s="1960"/>
      <c r="DC149" s="1960"/>
      <c r="DD149" s="1960"/>
      <c r="DE149" s="1960"/>
      <c r="DF149" s="1960"/>
      <c r="DG149" s="1960"/>
      <c r="DH149" s="1960"/>
    </row>
    <row r="150" spans="1:112" ht="33.6" thickBot="1">
      <c r="A150" s="3976"/>
      <c r="B150" s="4883"/>
      <c r="C150" s="4884" t="s">
        <v>100</v>
      </c>
      <c r="D150" s="4885"/>
      <c r="E150" s="4885"/>
      <c r="F150" s="4885"/>
      <c r="G150" s="4885"/>
      <c r="H150" s="4885"/>
      <c r="I150" s="4885"/>
      <c r="J150" s="4885"/>
      <c r="K150" s="4885"/>
      <c r="L150" s="4885"/>
      <c r="M150" s="4885"/>
      <c r="N150" s="4885"/>
      <c r="O150" s="4886"/>
      <c r="P150" s="4886"/>
      <c r="Q150" s="4887"/>
      <c r="R150" s="4888" t="s">
        <v>103</v>
      </c>
      <c r="S150" s="4889"/>
      <c r="T150" s="4889"/>
      <c r="U150" s="4889"/>
      <c r="V150" s="4890"/>
      <c r="W150" s="4889" t="s">
        <v>104</v>
      </c>
      <c r="X150" s="4889"/>
      <c r="Y150" s="4890"/>
      <c r="Z150" s="4891"/>
      <c r="AA150" s="4892"/>
      <c r="AB150" s="4893" t="s">
        <v>99</v>
      </c>
      <c r="AC150" s="4894"/>
      <c r="AD150" s="4895"/>
      <c r="AE150" s="4884" t="s">
        <v>100</v>
      </c>
      <c r="AF150" s="4885"/>
      <c r="AG150" s="4885"/>
      <c r="AH150" s="4885"/>
      <c r="AI150" s="4885"/>
      <c r="AJ150" s="4885"/>
      <c r="AK150" s="4885"/>
      <c r="AL150" s="4885"/>
      <c r="AM150" s="4885"/>
      <c r="AN150" s="4885"/>
      <c r="AO150" s="4885"/>
      <c r="AP150" s="4885"/>
      <c r="AQ150" s="4886"/>
      <c r="AR150" s="4886"/>
      <c r="AS150" s="4887"/>
      <c r="AT150" s="4888" t="s">
        <v>103</v>
      </c>
      <c r="AU150" s="4889"/>
      <c r="AV150" s="4889"/>
      <c r="AW150" s="4889"/>
      <c r="AX150" s="4890"/>
      <c r="AY150" s="4889" t="s">
        <v>104</v>
      </c>
      <c r="AZ150" s="4889"/>
      <c r="BA150" s="4890"/>
      <c r="BB150" s="4891"/>
      <c r="BC150" s="4892"/>
      <c r="BD150" s="4893" t="s">
        <v>99</v>
      </c>
      <c r="BE150" s="4894"/>
      <c r="BF150" s="4895"/>
      <c r="BG150" s="3267"/>
      <c r="BH150" s="3267"/>
      <c r="BI150" s="4859" t="s">
        <v>1478</v>
      </c>
      <c r="BJ150" s="4860"/>
      <c r="BK150" s="4860"/>
      <c r="BL150" s="4860"/>
      <c r="BM150" s="4860"/>
      <c r="BN150" s="4860"/>
      <c r="BO150" s="4860"/>
      <c r="BP150" s="4861"/>
      <c r="BQ150" s="4839"/>
      <c r="BR150" s="4839"/>
      <c r="BS150" s="4862" t="s">
        <v>1477</v>
      </c>
      <c r="BT150" s="4863"/>
      <c r="BU150" s="4863"/>
      <c r="BV150" s="4863"/>
      <c r="BW150" s="4863"/>
      <c r="BX150" s="4863"/>
      <c r="BY150" s="4863"/>
      <c r="BZ150" s="4863"/>
      <c r="CA150" s="4863"/>
      <c r="CB150" s="4863"/>
      <c r="CC150" s="4863"/>
      <c r="CD150" s="4863"/>
      <c r="CE150" s="4863"/>
      <c r="CF150" s="4863"/>
      <c r="CG150" s="4863"/>
      <c r="CH150" s="4863"/>
      <c r="CI150" s="4863"/>
      <c r="CJ150" s="4863"/>
      <c r="CK150" s="4863"/>
      <c r="CL150" s="4863"/>
      <c r="CM150" s="4863"/>
      <c r="CN150" s="4863"/>
      <c r="CO150" s="4864"/>
      <c r="CP150" s="1960"/>
      <c r="CQ150" s="1960"/>
      <c r="CR150" s="1960"/>
      <c r="CS150" s="1960"/>
      <c r="CT150" s="1960"/>
      <c r="CU150" s="1960"/>
      <c r="CV150" s="1960"/>
      <c r="CW150" s="1960"/>
      <c r="CX150" s="1960"/>
      <c r="CY150" s="1960"/>
      <c r="CZ150" s="1960"/>
      <c r="DA150" s="1960"/>
      <c r="DB150" s="1960"/>
      <c r="DC150" s="1960"/>
      <c r="DD150" s="1960"/>
      <c r="DE150" s="1960"/>
      <c r="DF150" s="1960"/>
      <c r="DG150" s="1960"/>
      <c r="DH150" s="1960"/>
    </row>
    <row r="151" spans="1:112" ht="45.6" thickBot="1">
      <c r="A151" s="3976"/>
      <c r="B151" s="4896"/>
      <c r="C151" s="4897" t="s">
        <v>120</v>
      </c>
      <c r="D151" s="4894"/>
      <c r="E151" s="4894"/>
      <c r="F151" s="4894"/>
      <c r="G151" s="4894"/>
      <c r="H151" s="4894"/>
      <c r="I151" s="4894"/>
      <c r="J151" s="4898" t="s">
        <v>121</v>
      </c>
      <c r="K151" s="4899"/>
      <c r="L151" s="4899"/>
      <c r="M151" s="4899"/>
      <c r="N151" s="4900"/>
      <c r="O151" s="4887"/>
      <c r="P151" s="4901"/>
      <c r="Q151" s="4902"/>
      <c r="R151" s="4903"/>
      <c r="S151" s="4904"/>
      <c r="T151" s="4904"/>
      <c r="U151" s="4904"/>
      <c r="V151" s="4905"/>
      <c r="W151" s="4904"/>
      <c r="X151" s="4904"/>
      <c r="Y151" s="4905"/>
      <c r="Z151" s="4906"/>
      <c r="AA151" s="4907"/>
      <c r="AB151" s="4908"/>
      <c r="AC151" s="4902"/>
      <c r="AD151" s="4909"/>
      <c r="AE151" s="4897" t="s">
        <v>120</v>
      </c>
      <c r="AF151" s="4894"/>
      <c r="AG151" s="4894"/>
      <c r="AH151" s="4894"/>
      <c r="AI151" s="4894"/>
      <c r="AJ151" s="4894"/>
      <c r="AK151" s="4894"/>
      <c r="AL151" s="4898" t="s">
        <v>121</v>
      </c>
      <c r="AM151" s="4899"/>
      <c r="AN151" s="4899"/>
      <c r="AO151" s="4899"/>
      <c r="AP151" s="4900"/>
      <c r="AQ151" s="4887"/>
      <c r="AR151" s="4901"/>
      <c r="AS151" s="4902"/>
      <c r="AT151" s="4903"/>
      <c r="AU151" s="4904"/>
      <c r="AV151" s="4904"/>
      <c r="AW151" s="4904"/>
      <c r="AX151" s="4905"/>
      <c r="AY151" s="4904"/>
      <c r="AZ151" s="4904"/>
      <c r="BA151" s="4905"/>
      <c r="BB151" s="4906"/>
      <c r="BC151" s="4907"/>
      <c r="BD151" s="4908"/>
      <c r="BE151" s="4902"/>
      <c r="BF151" s="4909"/>
      <c r="BG151" s="3267"/>
      <c r="BH151" s="3267"/>
      <c r="BI151" s="4865"/>
      <c r="BJ151" s="4866"/>
      <c r="BK151" s="4866"/>
      <c r="BL151" s="4866"/>
      <c r="BM151" s="4866"/>
      <c r="BN151" s="4866"/>
      <c r="BO151" s="4866"/>
      <c r="BP151" s="4867"/>
      <c r="BQ151" s="4868"/>
      <c r="BR151" s="4868"/>
      <c r="BS151" s="4869"/>
      <c r="BT151" s="4870"/>
      <c r="BU151" s="4870"/>
      <c r="BV151" s="4870"/>
      <c r="BW151" s="4870"/>
      <c r="BX151" s="4870"/>
      <c r="BY151" s="4870"/>
      <c r="BZ151" s="4870"/>
      <c r="CA151" s="4870"/>
      <c r="CB151" s="4870"/>
      <c r="CC151" s="4870"/>
      <c r="CD151" s="4870"/>
      <c r="CE151" s="4870"/>
      <c r="CF151" s="4870"/>
      <c r="CG151" s="4870"/>
      <c r="CH151" s="4870"/>
      <c r="CI151" s="4870"/>
      <c r="CJ151" s="4870"/>
      <c r="CK151" s="4870"/>
      <c r="CL151" s="4870"/>
      <c r="CM151" s="4870"/>
      <c r="CN151" s="4870"/>
      <c r="CO151" s="4871"/>
      <c r="CP151" s="1960"/>
      <c r="CQ151" s="1960"/>
      <c r="CR151" s="1960"/>
      <c r="CS151" s="1960"/>
      <c r="CT151" s="1960"/>
      <c r="CU151" s="1960"/>
      <c r="CV151" s="1960"/>
      <c r="CW151" s="1960"/>
      <c r="CX151" s="1960"/>
      <c r="CY151" s="1960"/>
      <c r="CZ151" s="1960"/>
      <c r="DA151" s="1960"/>
      <c r="DB151" s="1960"/>
      <c r="DC151" s="1960"/>
      <c r="DD151" s="1960"/>
      <c r="DE151" s="1960"/>
      <c r="DF151" s="1960"/>
      <c r="DG151" s="1960"/>
      <c r="DH151" s="1960"/>
    </row>
    <row r="152" spans="1:112" ht="169.8" thickBot="1">
      <c r="A152" s="3976"/>
      <c r="B152" s="4910" t="s">
        <v>92</v>
      </c>
      <c r="C152" s="4911" t="s">
        <v>151</v>
      </c>
      <c r="D152" s="4912" t="s">
        <v>152</v>
      </c>
      <c r="E152" s="4912" t="s">
        <v>153</v>
      </c>
      <c r="F152" s="4913" t="s">
        <v>154</v>
      </c>
      <c r="G152" s="4913" t="s">
        <v>155</v>
      </c>
      <c r="H152" s="4913" t="s">
        <v>156</v>
      </c>
      <c r="I152" s="4914" t="s">
        <v>157</v>
      </c>
      <c r="J152" s="4915" t="s">
        <v>158</v>
      </c>
      <c r="K152" s="4916" t="s">
        <v>159</v>
      </c>
      <c r="L152" s="4913" t="s">
        <v>160</v>
      </c>
      <c r="M152" s="4913" t="s">
        <v>161</v>
      </c>
      <c r="N152" s="4917" t="s">
        <v>162</v>
      </c>
      <c r="O152" s="4918" t="s">
        <v>122</v>
      </c>
      <c r="P152" s="4919" t="s">
        <v>101</v>
      </c>
      <c r="Q152" s="4887" t="s">
        <v>102</v>
      </c>
      <c r="R152" s="4920" t="s">
        <v>123</v>
      </c>
      <c r="S152" s="4921" t="s">
        <v>124</v>
      </c>
      <c r="T152" s="4922" t="s">
        <v>125</v>
      </c>
      <c r="U152" s="4923" t="s">
        <v>126</v>
      </c>
      <c r="V152" s="4924" t="s">
        <v>127</v>
      </c>
      <c r="W152" s="4925" t="s">
        <v>128</v>
      </c>
      <c r="X152" s="4926" t="s">
        <v>129</v>
      </c>
      <c r="Y152" s="4927" t="s">
        <v>130</v>
      </c>
      <c r="Z152" s="4928" t="s">
        <v>105</v>
      </c>
      <c r="AA152" s="4929" t="s">
        <v>106</v>
      </c>
      <c r="AB152" s="4930" t="s">
        <v>131</v>
      </c>
      <c r="AC152" s="4918" t="s">
        <v>114</v>
      </c>
      <c r="AD152" s="4931" t="s">
        <v>1584</v>
      </c>
      <c r="AE152" s="4911" t="s">
        <v>151</v>
      </c>
      <c r="AF152" s="4912" t="s">
        <v>152</v>
      </c>
      <c r="AG152" s="4912" t="s">
        <v>153</v>
      </c>
      <c r="AH152" s="4913" t="s">
        <v>154</v>
      </c>
      <c r="AI152" s="4913" t="s">
        <v>155</v>
      </c>
      <c r="AJ152" s="4913" t="s">
        <v>156</v>
      </c>
      <c r="AK152" s="4914" t="s">
        <v>157</v>
      </c>
      <c r="AL152" s="4915" t="s">
        <v>158</v>
      </c>
      <c r="AM152" s="4916" t="s">
        <v>159</v>
      </c>
      <c r="AN152" s="4913" t="s">
        <v>160</v>
      </c>
      <c r="AO152" s="4913" t="s">
        <v>161</v>
      </c>
      <c r="AP152" s="4917" t="s">
        <v>162</v>
      </c>
      <c r="AQ152" s="4918" t="s">
        <v>122</v>
      </c>
      <c r="AR152" s="4919" t="s">
        <v>101</v>
      </c>
      <c r="AS152" s="4887" t="s">
        <v>102</v>
      </c>
      <c r="AT152" s="4920" t="s">
        <v>123</v>
      </c>
      <c r="AU152" s="4921" t="s">
        <v>124</v>
      </c>
      <c r="AV152" s="4922" t="s">
        <v>125</v>
      </c>
      <c r="AW152" s="4923" t="s">
        <v>126</v>
      </c>
      <c r="AX152" s="4924" t="s">
        <v>127</v>
      </c>
      <c r="AY152" s="4925" t="s">
        <v>128</v>
      </c>
      <c r="AZ152" s="4926" t="s">
        <v>129</v>
      </c>
      <c r="BA152" s="4927" t="s">
        <v>130</v>
      </c>
      <c r="BB152" s="4928" t="s">
        <v>105</v>
      </c>
      <c r="BC152" s="4929" t="s">
        <v>106</v>
      </c>
      <c r="BD152" s="4930" t="s">
        <v>131</v>
      </c>
      <c r="BE152" s="4918" t="s">
        <v>114</v>
      </c>
      <c r="BF152" s="4931" t="s">
        <v>1584</v>
      </c>
      <c r="BG152" s="3267"/>
      <c r="BH152" s="3267"/>
      <c r="BI152" s="4872"/>
      <c r="BJ152" s="4873"/>
      <c r="BK152" s="4873"/>
      <c r="BL152" s="4873"/>
      <c r="BM152" s="4873"/>
      <c r="BN152" s="4873"/>
      <c r="BO152" s="4873"/>
      <c r="BP152" s="4874"/>
      <c r="BQ152" s="4868"/>
      <c r="BR152" s="4868"/>
      <c r="BS152" s="4875"/>
      <c r="BT152" s="4876"/>
      <c r="BU152" s="4876"/>
      <c r="BV152" s="4876"/>
      <c r="BW152" s="4876"/>
      <c r="BX152" s="4876"/>
      <c r="BY152" s="4876"/>
      <c r="BZ152" s="4876"/>
      <c r="CA152" s="4876"/>
      <c r="CB152" s="4876"/>
      <c r="CC152" s="4876"/>
      <c r="CD152" s="4876"/>
      <c r="CE152" s="4876"/>
      <c r="CF152" s="4876"/>
      <c r="CG152" s="4876"/>
      <c r="CH152" s="4876"/>
      <c r="CI152" s="4876"/>
      <c r="CJ152" s="4876"/>
      <c r="CK152" s="4876"/>
      <c r="CL152" s="4876"/>
      <c r="CM152" s="4876"/>
      <c r="CN152" s="4876"/>
      <c r="CO152" s="4877"/>
      <c r="CP152" s="1960"/>
      <c r="CQ152" s="1960"/>
      <c r="CR152" s="1960"/>
      <c r="CS152" s="1960"/>
      <c r="CT152" s="1960"/>
      <c r="CU152" s="1960"/>
      <c r="CV152" s="1960"/>
      <c r="CW152" s="1960"/>
      <c r="CX152" s="1960"/>
      <c r="CY152" s="1960"/>
      <c r="CZ152" s="1960"/>
      <c r="DA152" s="1960"/>
      <c r="DB152" s="1960"/>
      <c r="DC152" s="1960"/>
      <c r="DD152" s="1960"/>
      <c r="DE152" s="1960"/>
      <c r="DF152" s="1960"/>
      <c r="DG152" s="1960"/>
      <c r="DH152" s="1960"/>
    </row>
    <row r="153" spans="1:112" ht="38.25" customHeight="1" thickBot="1">
      <c r="A153" s="3976"/>
      <c r="B153" s="4697"/>
      <c r="C153" s="5779" t="str">
        <f>"رئيس الدائرة" &amp; "     /   " &amp;D145</f>
        <v>رئيس الدائرة     /   احمد محمد محمود فؤاد</v>
      </c>
      <c r="D153" s="4693"/>
      <c r="E153" s="4693"/>
      <c r="F153" s="4693"/>
      <c r="G153" s="4693"/>
      <c r="H153" s="4693"/>
      <c r="I153" s="4693"/>
      <c r="J153" s="4693"/>
      <c r="K153" s="4693"/>
      <c r="L153" s="4693"/>
      <c r="M153" s="4693"/>
      <c r="N153" s="4693"/>
      <c r="O153" s="4727"/>
      <c r="P153" s="4727"/>
      <c r="Q153" s="4727"/>
      <c r="R153" s="4693"/>
      <c r="S153" s="4693"/>
      <c r="T153" s="4693"/>
      <c r="U153" s="4693"/>
      <c r="V153" s="4693"/>
      <c r="W153" s="4693"/>
      <c r="X153" s="4693"/>
      <c r="Y153" s="4693"/>
      <c r="Z153" s="4727"/>
      <c r="AA153" s="4727"/>
      <c r="AB153" s="4727"/>
      <c r="AC153" s="4693"/>
      <c r="AD153" s="4694"/>
      <c r="AE153" s="5779" t="str">
        <f>"عضو يمين "  &amp; "     /   " &amp;D146</f>
        <v>عضو يمين      /   رامز جمال فخري جميل</v>
      </c>
      <c r="AF153" s="4693"/>
      <c r="AG153" s="4693"/>
      <c r="AH153" s="4693"/>
      <c r="AI153" s="4693"/>
      <c r="AJ153" s="4693"/>
      <c r="AK153" s="4693"/>
      <c r="AL153" s="4693"/>
      <c r="AM153" s="4693"/>
      <c r="AN153" s="4693"/>
      <c r="AO153" s="4693"/>
      <c r="AP153" s="4693"/>
      <c r="AQ153" s="4727"/>
      <c r="AR153" s="4727"/>
      <c r="AS153" s="4727"/>
      <c r="AT153" s="4693"/>
      <c r="AU153" s="4693"/>
      <c r="AV153" s="4693"/>
      <c r="AW153" s="4693"/>
      <c r="AX153" s="4693"/>
      <c r="AY153" s="4693"/>
      <c r="AZ153" s="4693"/>
      <c r="BA153" s="4693"/>
      <c r="BB153" s="4727"/>
      <c r="BC153" s="4727"/>
      <c r="BD153" s="4727"/>
      <c r="BE153" s="4693"/>
      <c r="BF153" s="4694"/>
      <c r="BG153" s="3267"/>
      <c r="BH153" s="3267"/>
      <c r="BI153" s="7141" t="s">
        <v>163</v>
      </c>
      <c r="BJ153" s="7144" t="s">
        <v>1480</v>
      </c>
      <c r="BK153" s="7144" t="s">
        <v>196</v>
      </c>
      <c r="BL153" s="7144" t="s">
        <v>1481</v>
      </c>
      <c r="BM153" s="7144" t="s">
        <v>1482</v>
      </c>
      <c r="BN153" s="7144" t="s">
        <v>1168</v>
      </c>
      <c r="BO153" s="7144" t="s">
        <v>206</v>
      </c>
      <c r="BP153" s="7147"/>
      <c r="BQ153" s="4878"/>
      <c r="BR153" s="4878"/>
      <c r="BS153" s="7121" t="s">
        <v>23</v>
      </c>
      <c r="BT153" s="7122"/>
      <c r="BU153" s="7122"/>
      <c r="BV153" s="7122"/>
      <c r="BW153" s="7122"/>
      <c r="BX153" s="7123"/>
      <c r="BY153" s="7121" t="s">
        <v>33</v>
      </c>
      <c r="BZ153" s="7122"/>
      <c r="CA153" s="7122"/>
      <c r="CB153" s="7123"/>
      <c r="CC153" s="7121" t="s">
        <v>184</v>
      </c>
      <c r="CD153" s="7122"/>
      <c r="CE153" s="7122"/>
      <c r="CF153" s="7123"/>
      <c r="CG153" s="7121" t="s">
        <v>185</v>
      </c>
      <c r="CH153" s="7122"/>
      <c r="CI153" s="7122"/>
      <c r="CJ153" s="7123"/>
      <c r="CK153" s="4879"/>
      <c r="CL153" s="7122"/>
      <c r="CM153" s="7122"/>
      <c r="CN153" s="7122"/>
      <c r="CO153" s="7123"/>
      <c r="CP153" s="1960"/>
      <c r="CQ153" s="1960"/>
      <c r="CR153" s="1960"/>
      <c r="CS153" s="1960"/>
      <c r="CT153" s="1960"/>
      <c r="CU153" s="1960"/>
      <c r="CV153" s="1960"/>
      <c r="CW153" s="1960"/>
      <c r="CX153" s="1960"/>
      <c r="CY153" s="1960"/>
      <c r="CZ153" s="1960"/>
      <c r="DA153" s="1960"/>
      <c r="DB153" s="1960"/>
      <c r="DC153" s="1960"/>
      <c r="DD153" s="1960"/>
      <c r="DE153" s="1960"/>
      <c r="DF153" s="1960"/>
      <c r="DG153" s="1960"/>
      <c r="DH153" s="1960"/>
    </row>
    <row r="154" spans="1:112" ht="33" customHeight="1" thickBot="1">
      <c r="A154" s="3976"/>
      <c r="B154" s="5789">
        <f>الاعدادات!$D$8</f>
        <v>2024</v>
      </c>
      <c r="C154" s="4698"/>
      <c r="D154" s="4699"/>
      <c r="E154" s="4699"/>
      <c r="F154" s="4700"/>
      <c r="G154" s="4700"/>
      <c r="H154" s="4700"/>
      <c r="I154" s="4701"/>
      <c r="J154" s="3980"/>
      <c r="K154" s="3981"/>
      <c r="L154" s="3981"/>
      <c r="M154" s="3982"/>
      <c r="N154" s="3982"/>
      <c r="O154" s="3983"/>
      <c r="P154" s="4837">
        <f>O154+N154+M154+L154+K154+J154+I154+H154+G154+F154+E154+D154+C154</f>
        <v>0</v>
      </c>
      <c r="Q154" s="3984"/>
      <c r="R154" s="3985"/>
      <c r="S154" s="3986"/>
      <c r="T154" s="3987"/>
      <c r="U154" s="3988"/>
      <c r="V154" s="3989"/>
      <c r="W154" s="3990"/>
      <c r="X154" s="3991"/>
      <c r="Y154" s="3992"/>
      <c r="Z154" s="3993"/>
      <c r="AA154" s="4838">
        <f>Z154+Y154+X154+W154+V154+U154+T154+S154+R154+Q154+P154</f>
        <v>0</v>
      </c>
      <c r="AB154" s="4706"/>
      <c r="AC154" s="4699"/>
      <c r="AD154" s="4707"/>
      <c r="AE154" s="4698"/>
      <c r="AF154" s="4699"/>
      <c r="AG154" s="4699"/>
      <c r="AH154" s="4700"/>
      <c r="AI154" s="4700"/>
      <c r="AJ154" s="4700"/>
      <c r="AK154" s="4701"/>
      <c r="AL154" s="3980"/>
      <c r="AM154" s="3981"/>
      <c r="AN154" s="3981"/>
      <c r="AO154" s="3982"/>
      <c r="AP154" s="3982"/>
      <c r="AQ154" s="3983"/>
      <c r="AR154" s="4837">
        <f>AQ154+AP154+AO154+AN154+AM154+AL154+AK154+AJ154+AI154+AH154+AG154+AF154+AE154</f>
        <v>0</v>
      </c>
      <c r="AS154" s="3984"/>
      <c r="AT154" s="3985"/>
      <c r="AU154" s="3986"/>
      <c r="AV154" s="3987"/>
      <c r="AW154" s="3988"/>
      <c r="AX154" s="3989"/>
      <c r="AY154" s="3990"/>
      <c r="AZ154" s="3991"/>
      <c r="BA154" s="3992"/>
      <c r="BB154" s="3993"/>
      <c r="BC154" s="4838">
        <f>SUM(AR154:BB154)</f>
        <v>0</v>
      </c>
      <c r="BD154" s="4706"/>
      <c r="BE154" s="4699"/>
      <c r="BF154" s="4707"/>
      <c r="BG154" s="3267"/>
      <c r="BH154" s="3267"/>
      <c r="BI154" s="7142"/>
      <c r="BJ154" s="7145"/>
      <c r="BK154" s="7145"/>
      <c r="BL154" s="7145"/>
      <c r="BM154" s="7145"/>
      <c r="BN154" s="7145"/>
      <c r="BO154" s="7145"/>
      <c r="BP154" s="7148"/>
      <c r="BQ154" s="4878"/>
      <c r="BR154" s="4878"/>
      <c r="BS154" s="4880" t="s">
        <v>163</v>
      </c>
      <c r="BT154" s="4881"/>
      <c r="BU154" s="4882" t="s">
        <v>190</v>
      </c>
      <c r="BV154" s="4882" t="s">
        <v>203</v>
      </c>
      <c r="BW154" s="4882" t="s">
        <v>204</v>
      </c>
      <c r="BX154" s="4882" t="s">
        <v>116</v>
      </c>
      <c r="BY154" s="4882" t="s">
        <v>190</v>
      </c>
      <c r="BZ154" s="4882" t="s">
        <v>203</v>
      </c>
      <c r="CA154" s="4882" t="s">
        <v>204</v>
      </c>
      <c r="CB154" s="4882" t="s">
        <v>116</v>
      </c>
      <c r="CC154" s="4882" t="s">
        <v>190</v>
      </c>
      <c r="CD154" s="4882" t="s">
        <v>203</v>
      </c>
      <c r="CE154" s="4882" t="s">
        <v>204</v>
      </c>
      <c r="CF154" s="4882" t="s">
        <v>116</v>
      </c>
      <c r="CG154" s="4882" t="s">
        <v>190</v>
      </c>
      <c r="CH154" s="4882" t="s">
        <v>203</v>
      </c>
      <c r="CI154" s="4882" t="s">
        <v>204</v>
      </c>
      <c r="CJ154" s="4882" t="s">
        <v>116</v>
      </c>
      <c r="CK154" s="4882" t="s">
        <v>205</v>
      </c>
      <c r="CL154" s="4882" t="s">
        <v>190</v>
      </c>
      <c r="CM154" s="4882" t="s">
        <v>203</v>
      </c>
      <c r="CN154" s="4882" t="s">
        <v>204</v>
      </c>
      <c r="CO154" s="4882" t="s">
        <v>116</v>
      </c>
      <c r="CP154" s="1960"/>
      <c r="CQ154" s="1960"/>
      <c r="CR154" s="1960"/>
      <c r="CS154" s="1960"/>
      <c r="CT154" s="1960"/>
      <c r="CU154" s="1960"/>
      <c r="CV154" s="1960"/>
      <c r="CW154" s="1960"/>
      <c r="CX154" s="1960"/>
      <c r="CY154" s="1960"/>
      <c r="CZ154" s="1960"/>
      <c r="DA154" s="1960"/>
      <c r="DB154" s="1960"/>
      <c r="DC154" s="1960"/>
      <c r="DD154" s="1960"/>
      <c r="DE154" s="1960"/>
      <c r="DF154" s="1960"/>
      <c r="DG154" s="1960"/>
      <c r="DH154" s="1960"/>
    </row>
    <row r="155" spans="1:112" ht="36.75" customHeight="1" thickBot="1">
      <c r="A155" s="3976"/>
      <c r="B155" s="5789">
        <f>الاعدادات!$D$9</f>
        <v>2025</v>
      </c>
      <c r="C155" s="4698"/>
      <c r="D155" s="4699"/>
      <c r="E155" s="4699"/>
      <c r="F155" s="4700"/>
      <c r="G155" s="4700"/>
      <c r="H155" s="4700"/>
      <c r="I155" s="4701"/>
      <c r="J155" s="3980"/>
      <c r="K155" s="3981"/>
      <c r="L155" s="3981"/>
      <c r="M155" s="3982"/>
      <c r="N155" s="3982"/>
      <c r="O155" s="3983"/>
      <c r="P155" s="4837">
        <f>O155+N155+M155+L155+K155+J155+I155+H155+G155+F155+E155+D155+C155</f>
        <v>0</v>
      </c>
      <c r="Q155" s="3984"/>
      <c r="R155" s="3985"/>
      <c r="S155" s="3986"/>
      <c r="T155" s="3987"/>
      <c r="U155" s="3988"/>
      <c r="V155" s="3989"/>
      <c r="W155" s="3990"/>
      <c r="X155" s="3991"/>
      <c r="Y155" s="3992"/>
      <c r="Z155" s="3993"/>
      <c r="AA155" s="4838">
        <f>Z155+Y155+X155+W155+V155+U155+T155+S155+R155+Q155+P155</f>
        <v>0</v>
      </c>
      <c r="AB155" s="4706"/>
      <c r="AC155" s="4699"/>
      <c r="AD155" s="4707"/>
      <c r="AE155" s="4698"/>
      <c r="AF155" s="4699"/>
      <c r="AG155" s="4699"/>
      <c r="AH155" s="4700"/>
      <c r="AI155" s="4700"/>
      <c r="AJ155" s="4700"/>
      <c r="AK155" s="4701"/>
      <c r="AL155" s="3980"/>
      <c r="AM155" s="3981"/>
      <c r="AN155" s="3981"/>
      <c r="AO155" s="3982"/>
      <c r="AP155" s="3982"/>
      <c r="AQ155" s="3983"/>
      <c r="AR155" s="4837">
        <f>AQ155+AP155+AO155+AN155+AM155+AL155+AK155+AJ155+AI155+AH155+AG155+AF155+AE155</f>
        <v>0</v>
      </c>
      <c r="AS155" s="3984"/>
      <c r="AT155" s="3985"/>
      <c r="AU155" s="3986"/>
      <c r="AV155" s="3987"/>
      <c r="AW155" s="3988"/>
      <c r="AX155" s="3989"/>
      <c r="AY155" s="3990"/>
      <c r="AZ155" s="3991"/>
      <c r="BA155" s="3992"/>
      <c r="BB155" s="3993"/>
      <c r="BC155" s="4838">
        <f>SUM(AR155:BB155)</f>
        <v>0</v>
      </c>
      <c r="BD155" s="4706"/>
      <c r="BE155" s="4699"/>
      <c r="BF155" s="4707"/>
      <c r="BG155" s="3267"/>
      <c r="BH155" s="3267"/>
      <c r="BI155" s="7143"/>
      <c r="BJ155" s="7146"/>
      <c r="BK155" s="7146"/>
      <c r="BL155" s="7146"/>
      <c r="BM155" s="7146"/>
      <c r="BN155" s="7146"/>
      <c r="BO155" s="7146"/>
      <c r="BP155" s="7149"/>
      <c r="BQ155" s="4878"/>
      <c r="BR155" s="4878"/>
      <c r="BS155" s="5766">
        <f>الاعدادات!$D$8</f>
        <v>2024</v>
      </c>
      <c r="BT155" s="4807"/>
      <c r="BU155" s="850">
        <f t="shared" ref="BU155:BV157" si="123">P154</f>
        <v>0</v>
      </c>
      <c r="BV155" s="5828">
        <f t="shared" si="123"/>
        <v>0</v>
      </c>
      <c r="BW155" s="5828">
        <f>R154+S154+T154+U154+V154</f>
        <v>0</v>
      </c>
      <c r="BX155" s="5829">
        <f>W154+X154+Y154+Z154</f>
        <v>0</v>
      </c>
      <c r="BY155" s="5830">
        <f t="shared" ref="BY155:BZ157" si="124">AR154</f>
        <v>0</v>
      </c>
      <c r="BZ155" s="5828">
        <f t="shared" si="124"/>
        <v>0</v>
      </c>
      <c r="CA155" s="5828">
        <f>AT154+AU154+AV154+AW154+AX154</f>
        <v>0</v>
      </c>
      <c r="CB155" s="5829">
        <f>AY154+AZ154+BA154+BB154</f>
        <v>0</v>
      </c>
      <c r="CC155" s="5830">
        <f t="shared" ref="CC155:CD157" si="125">P159</f>
        <v>0</v>
      </c>
      <c r="CD155" s="5828">
        <f t="shared" si="125"/>
        <v>0</v>
      </c>
      <c r="CE155" s="5828">
        <f>R159+S159+T159+U159+V159</f>
        <v>0</v>
      </c>
      <c r="CF155" s="5829">
        <f>W159+X159+Y159+Z159</f>
        <v>0</v>
      </c>
      <c r="CG155" s="5830">
        <f t="shared" ref="CG155:CH157" si="126">AR159</f>
        <v>0</v>
      </c>
      <c r="CH155" s="5828">
        <f t="shared" si="126"/>
        <v>0</v>
      </c>
      <c r="CI155" s="5828">
        <f>AT159+AU159+AV159+AW159+AX159</f>
        <v>0</v>
      </c>
      <c r="CJ155" s="5831">
        <f>AY159+AZ159+BA159+BB159</f>
        <v>0</v>
      </c>
      <c r="CK155" s="3284"/>
      <c r="CL155" s="3285"/>
      <c r="CM155" s="3286"/>
      <c r="CN155" s="3286"/>
      <c r="CO155" s="3287"/>
      <c r="CP155" s="1960"/>
      <c r="CQ155" s="1960"/>
      <c r="CR155" s="1960"/>
      <c r="CS155" s="1960"/>
      <c r="CT155" s="1960"/>
      <c r="CU155" s="1960"/>
      <c r="CV155" s="1960"/>
      <c r="CW155" s="1960"/>
      <c r="CX155" s="1960"/>
      <c r="CY155" s="1960"/>
      <c r="CZ155" s="1960"/>
      <c r="DA155" s="1960"/>
      <c r="DB155" s="1960"/>
      <c r="DC155" s="1960"/>
      <c r="DD155" s="1960"/>
      <c r="DE155" s="1960"/>
      <c r="DF155" s="1960"/>
      <c r="DG155" s="1960"/>
      <c r="DH155" s="1960"/>
    </row>
    <row r="156" spans="1:112" ht="36.75" customHeight="1" thickBot="1">
      <c r="A156" s="3976"/>
      <c r="B156" s="5790">
        <f>الاعدادات!$D$10</f>
        <v>2026</v>
      </c>
      <c r="C156" s="4702"/>
      <c r="D156" s="4703"/>
      <c r="E156" s="4703"/>
      <c r="F156" s="4704"/>
      <c r="G156" s="4704"/>
      <c r="H156" s="4704"/>
      <c r="I156" s="4705"/>
      <c r="J156" s="3994"/>
      <c r="K156" s="3995"/>
      <c r="L156" s="3995"/>
      <c r="M156" s="3996"/>
      <c r="N156" s="3996"/>
      <c r="O156" s="3997"/>
      <c r="P156" s="5791">
        <f>O156+N156+M156+L156+K156+J156+I156+H156+G156+F156+E156+D156+C156</f>
        <v>0</v>
      </c>
      <c r="Q156" s="3998"/>
      <c r="R156" s="3999"/>
      <c r="S156" s="4000"/>
      <c r="T156" s="4001"/>
      <c r="U156" s="4002"/>
      <c r="V156" s="4003"/>
      <c r="W156" s="4004"/>
      <c r="X156" s="4005"/>
      <c r="Y156" s="4006"/>
      <c r="Z156" s="4007"/>
      <c r="AA156" s="5792">
        <f>Z156+Y156+X156+W156+V156+U156+T156+S156+R156+Q156+P156</f>
        <v>0</v>
      </c>
      <c r="AB156" s="4708"/>
      <c r="AC156" s="4703"/>
      <c r="AD156" s="4709"/>
      <c r="AE156" s="4702"/>
      <c r="AF156" s="4703"/>
      <c r="AG156" s="4703"/>
      <c r="AH156" s="4704"/>
      <c r="AI156" s="4704"/>
      <c r="AJ156" s="4704"/>
      <c r="AK156" s="4705"/>
      <c r="AL156" s="3994"/>
      <c r="AM156" s="3995"/>
      <c r="AN156" s="3995"/>
      <c r="AO156" s="3996"/>
      <c r="AP156" s="3996"/>
      <c r="AQ156" s="3997"/>
      <c r="AR156" s="5791">
        <f>AQ156+AP156+AO156+AN156+AM156+AL156+AK156+AJ156+AI156+AH156+AG156+AF156+AE156</f>
        <v>0</v>
      </c>
      <c r="AS156" s="3998"/>
      <c r="AT156" s="3999"/>
      <c r="AU156" s="4000"/>
      <c r="AV156" s="4001"/>
      <c r="AW156" s="4002"/>
      <c r="AX156" s="4003"/>
      <c r="AY156" s="4004"/>
      <c r="AZ156" s="4005"/>
      <c r="BA156" s="4006"/>
      <c r="BB156" s="4007"/>
      <c r="BC156" s="5792">
        <f>SUM(AR156:BB156)</f>
        <v>0</v>
      </c>
      <c r="BD156" s="4708"/>
      <c r="BE156" s="4703"/>
      <c r="BF156" s="4709"/>
      <c r="BG156" s="3267"/>
      <c r="BH156" s="3267"/>
      <c r="BI156" s="5793">
        <f>الاعدادات!$D$9</f>
        <v>2025</v>
      </c>
      <c r="BJ156" s="5794">
        <f>AY146</f>
        <v>0</v>
      </c>
      <c r="BK156" s="5795">
        <f>AZ146+AX146+AW146+AO146+AI146</f>
        <v>0</v>
      </c>
      <c r="BL156" s="4713"/>
      <c r="BM156" s="3300"/>
      <c r="BN156" s="5796">
        <f>AV146</f>
        <v>0</v>
      </c>
      <c r="BO156" s="5797">
        <f>BN156+BM156+BL156+BK156+BJ156</f>
        <v>0</v>
      </c>
      <c r="BP156" s="4714"/>
      <c r="BQ156" s="4810"/>
      <c r="BR156" s="4810"/>
      <c r="BS156" s="5766">
        <f>الاعدادات!$D$9</f>
        <v>2025</v>
      </c>
      <c r="BT156" s="4807"/>
      <c r="BU156" s="850">
        <f t="shared" si="123"/>
        <v>0</v>
      </c>
      <c r="BV156" s="5828">
        <f t="shared" si="123"/>
        <v>0</v>
      </c>
      <c r="BW156" s="5828">
        <f>R155+S155+T155+U155+V155</f>
        <v>0</v>
      </c>
      <c r="BX156" s="5829">
        <f>W155+X155+Y155+Z155</f>
        <v>0</v>
      </c>
      <c r="BY156" s="5830">
        <f t="shared" si="124"/>
        <v>0</v>
      </c>
      <c r="BZ156" s="5828">
        <f t="shared" si="124"/>
        <v>0</v>
      </c>
      <c r="CA156" s="5828">
        <f>AT155+AU155+AV155+AW155+AX155</f>
        <v>0</v>
      </c>
      <c r="CB156" s="5829">
        <f>AY155+AZ155+BA155+BB155</f>
        <v>0</v>
      </c>
      <c r="CC156" s="5830">
        <f t="shared" si="125"/>
        <v>0</v>
      </c>
      <c r="CD156" s="5828">
        <f t="shared" si="125"/>
        <v>0</v>
      </c>
      <c r="CE156" s="5828">
        <f>R160+S160+T160+U160+V160</f>
        <v>0</v>
      </c>
      <c r="CF156" s="5829">
        <f>W160+X160+Y160+Z160</f>
        <v>0</v>
      </c>
      <c r="CG156" s="5830">
        <f t="shared" si="126"/>
        <v>0</v>
      </c>
      <c r="CH156" s="5828">
        <f t="shared" si="126"/>
        <v>0</v>
      </c>
      <c r="CI156" s="5828">
        <f>AT160+AU160+AV160+AW160+AX160</f>
        <v>0</v>
      </c>
      <c r="CJ156" s="5831">
        <f>AY160+AZ160+BA160+BB160</f>
        <v>0</v>
      </c>
      <c r="CK156" s="3284"/>
      <c r="CL156" s="3285"/>
      <c r="CM156" s="3286"/>
      <c r="CN156" s="3286"/>
      <c r="CO156" s="3287"/>
      <c r="CP156" s="1960"/>
      <c r="CQ156" s="1960"/>
      <c r="CR156" s="1960"/>
      <c r="CS156" s="1960"/>
      <c r="CT156" s="1960"/>
      <c r="CU156" s="1960"/>
      <c r="CV156" s="1960"/>
      <c r="CW156" s="1960"/>
      <c r="CX156" s="1960"/>
      <c r="CY156" s="1960"/>
      <c r="CZ156" s="1960"/>
      <c r="DA156" s="1960"/>
      <c r="DB156" s="1960"/>
      <c r="DC156" s="1960"/>
      <c r="DD156" s="1960"/>
      <c r="DE156" s="1960"/>
      <c r="DF156" s="1960"/>
      <c r="DG156" s="1960"/>
      <c r="DH156" s="1960"/>
    </row>
    <row r="157" spans="1:112" ht="36.75" customHeight="1" thickBot="1">
      <c r="A157" s="3976"/>
      <c r="B157" s="4690" t="s">
        <v>181</v>
      </c>
      <c r="C157" s="5818">
        <f>SUM(C154:C156)</f>
        <v>0</v>
      </c>
      <c r="D157" s="5799">
        <f t="shared" ref="D157:BF157" si="127">SUM(D154:D156)</f>
        <v>0</v>
      </c>
      <c r="E157" s="5799">
        <f t="shared" si="127"/>
        <v>0</v>
      </c>
      <c r="F157" s="5800">
        <f t="shared" si="127"/>
        <v>0</v>
      </c>
      <c r="G157" s="5800">
        <f t="shared" si="127"/>
        <v>0</v>
      </c>
      <c r="H157" s="5800">
        <f t="shared" si="127"/>
        <v>0</v>
      </c>
      <c r="I157" s="5801">
        <f t="shared" si="127"/>
        <v>0</v>
      </c>
      <c r="J157" s="5802">
        <f t="shared" si="127"/>
        <v>0</v>
      </c>
      <c r="K157" s="5803">
        <f t="shared" si="127"/>
        <v>0</v>
      </c>
      <c r="L157" s="5803">
        <f t="shared" si="127"/>
        <v>0</v>
      </c>
      <c r="M157" s="5804">
        <f t="shared" si="127"/>
        <v>0</v>
      </c>
      <c r="N157" s="5804">
        <f t="shared" si="127"/>
        <v>0</v>
      </c>
      <c r="O157" s="5805">
        <f t="shared" si="127"/>
        <v>0</v>
      </c>
      <c r="P157" s="5791">
        <f t="shared" si="127"/>
        <v>0</v>
      </c>
      <c r="Q157" s="5806">
        <f t="shared" si="127"/>
        <v>0</v>
      </c>
      <c r="R157" s="5807">
        <f t="shared" si="127"/>
        <v>0</v>
      </c>
      <c r="S157" s="5808">
        <f t="shared" si="127"/>
        <v>0</v>
      </c>
      <c r="T157" s="5809">
        <f t="shared" si="127"/>
        <v>0</v>
      </c>
      <c r="U157" s="5810">
        <f t="shared" si="127"/>
        <v>0</v>
      </c>
      <c r="V157" s="5811">
        <f t="shared" si="127"/>
        <v>0</v>
      </c>
      <c r="W157" s="5812">
        <f t="shared" si="127"/>
        <v>0</v>
      </c>
      <c r="X157" s="5813">
        <f t="shared" si="127"/>
        <v>0</v>
      </c>
      <c r="Y157" s="5814">
        <f t="shared" si="127"/>
        <v>0</v>
      </c>
      <c r="Z157" s="5815">
        <f t="shared" si="127"/>
        <v>0</v>
      </c>
      <c r="AA157" s="5792">
        <f t="shared" si="127"/>
        <v>0</v>
      </c>
      <c r="AB157" s="5816">
        <f t="shared" si="127"/>
        <v>0</v>
      </c>
      <c r="AC157" s="5799">
        <f t="shared" si="127"/>
        <v>0</v>
      </c>
      <c r="AD157" s="5817">
        <f t="shared" si="127"/>
        <v>0</v>
      </c>
      <c r="AE157" s="5818">
        <f t="shared" si="127"/>
        <v>0</v>
      </c>
      <c r="AF157" s="5799">
        <f t="shared" si="127"/>
        <v>0</v>
      </c>
      <c r="AG157" s="5799">
        <f t="shared" si="127"/>
        <v>0</v>
      </c>
      <c r="AH157" s="5800">
        <f t="shared" si="127"/>
        <v>0</v>
      </c>
      <c r="AI157" s="5800">
        <f t="shared" si="127"/>
        <v>0</v>
      </c>
      <c r="AJ157" s="5800">
        <f t="shared" si="127"/>
        <v>0</v>
      </c>
      <c r="AK157" s="5801">
        <f t="shared" si="127"/>
        <v>0</v>
      </c>
      <c r="AL157" s="5802">
        <f t="shared" si="127"/>
        <v>0</v>
      </c>
      <c r="AM157" s="5803">
        <f t="shared" si="127"/>
        <v>0</v>
      </c>
      <c r="AN157" s="5803">
        <f t="shared" si="127"/>
        <v>0</v>
      </c>
      <c r="AO157" s="5804">
        <f t="shared" si="127"/>
        <v>0</v>
      </c>
      <c r="AP157" s="5804">
        <f t="shared" si="127"/>
        <v>0</v>
      </c>
      <c r="AQ157" s="5805">
        <f t="shared" si="127"/>
        <v>0</v>
      </c>
      <c r="AR157" s="5791">
        <f t="shared" si="127"/>
        <v>0</v>
      </c>
      <c r="AS157" s="5806">
        <f t="shared" si="127"/>
        <v>0</v>
      </c>
      <c r="AT157" s="5807">
        <f t="shared" si="127"/>
        <v>0</v>
      </c>
      <c r="AU157" s="5808">
        <f t="shared" si="127"/>
        <v>0</v>
      </c>
      <c r="AV157" s="5809">
        <f t="shared" si="127"/>
        <v>0</v>
      </c>
      <c r="AW157" s="5810">
        <f t="shared" si="127"/>
        <v>0</v>
      </c>
      <c r="AX157" s="5811">
        <f t="shared" si="127"/>
        <v>0</v>
      </c>
      <c r="AY157" s="5812">
        <f t="shared" si="127"/>
        <v>0</v>
      </c>
      <c r="AZ157" s="5813">
        <f t="shared" si="127"/>
        <v>0</v>
      </c>
      <c r="BA157" s="5814">
        <f t="shared" si="127"/>
        <v>0</v>
      </c>
      <c r="BB157" s="5815">
        <f t="shared" si="127"/>
        <v>0</v>
      </c>
      <c r="BC157" s="5792">
        <f t="shared" si="127"/>
        <v>0</v>
      </c>
      <c r="BD157" s="5816">
        <f t="shared" si="127"/>
        <v>0</v>
      </c>
      <c r="BE157" s="5799">
        <f t="shared" si="127"/>
        <v>0</v>
      </c>
      <c r="BF157" s="5817">
        <f t="shared" si="127"/>
        <v>0</v>
      </c>
      <c r="BG157" s="3267"/>
      <c r="BH157" s="3267"/>
      <c r="BI157" s="5793">
        <f>الاعدادات!$D$10</f>
        <v>2026</v>
      </c>
      <c r="BJ157" s="5794">
        <f>AY147</f>
        <v>0</v>
      </c>
      <c r="BK157" s="5795">
        <f>AZ147+AX147+AW147+AO147+AI147</f>
        <v>0</v>
      </c>
      <c r="BL157" s="4715"/>
      <c r="BM157" s="4716"/>
      <c r="BN157" s="5796">
        <f>AV147</f>
        <v>0</v>
      </c>
      <c r="BO157" s="5798">
        <f>BN157+BM157+BL157+BK157+BJ157</f>
        <v>0</v>
      </c>
      <c r="BP157" s="4717"/>
      <c r="BQ157" s="4810"/>
      <c r="BR157" s="4810"/>
      <c r="BS157" s="5766">
        <f>الاعدادات!$D$10</f>
        <v>2026</v>
      </c>
      <c r="BT157" s="4811"/>
      <c r="BU157" s="5776">
        <f t="shared" si="123"/>
        <v>0</v>
      </c>
      <c r="BV157" s="5785">
        <f t="shared" si="123"/>
        <v>0</v>
      </c>
      <c r="BW157" s="5785">
        <f>R156+S156+T156+U156+V156</f>
        <v>0</v>
      </c>
      <c r="BX157" s="5786">
        <f>W156+X156+Y156+Z156</f>
        <v>0</v>
      </c>
      <c r="BY157" s="5787">
        <f t="shared" si="124"/>
        <v>0</v>
      </c>
      <c r="BZ157" s="5785">
        <f t="shared" si="124"/>
        <v>0</v>
      </c>
      <c r="CA157" s="5785">
        <f>AT156+AU156+AV156+AW156+AX156</f>
        <v>0</v>
      </c>
      <c r="CB157" s="5786">
        <f>AY156+AZ156+BA156+BB156</f>
        <v>0</v>
      </c>
      <c r="CC157" s="5787">
        <f t="shared" si="125"/>
        <v>0</v>
      </c>
      <c r="CD157" s="5785">
        <f t="shared" si="125"/>
        <v>0</v>
      </c>
      <c r="CE157" s="5785">
        <f>R161+S161+T161+U161+V161</f>
        <v>0</v>
      </c>
      <c r="CF157" s="5786">
        <f>W161+X161+Y161+Z161</f>
        <v>0</v>
      </c>
      <c r="CG157" s="5787">
        <f t="shared" si="126"/>
        <v>0</v>
      </c>
      <c r="CH157" s="5785">
        <f t="shared" si="126"/>
        <v>0</v>
      </c>
      <c r="CI157" s="5785">
        <f>AT161+AU161+AV161+AW161+AX161</f>
        <v>0</v>
      </c>
      <c r="CJ157" s="5788">
        <f>AY161+AZ161+BA161+BB161</f>
        <v>0</v>
      </c>
      <c r="CK157" s="3289"/>
      <c r="CL157" s="3290"/>
      <c r="CM157" s="3291"/>
      <c r="CN157" s="3291"/>
      <c r="CO157" s="3292"/>
      <c r="CP157" s="1960"/>
      <c r="CQ157" s="1960"/>
      <c r="CR157" s="1960"/>
      <c r="CS157" s="1960"/>
      <c r="CT157" s="1960"/>
      <c r="CU157" s="1960"/>
      <c r="CV157" s="1960"/>
      <c r="CW157" s="1960"/>
      <c r="CX157" s="1960"/>
      <c r="CY157" s="1960"/>
      <c r="CZ157" s="1960"/>
      <c r="DA157" s="1960"/>
      <c r="DB157" s="1960"/>
      <c r="DC157" s="1960"/>
      <c r="DD157" s="1960"/>
      <c r="DE157" s="1960"/>
      <c r="DF157" s="1960"/>
      <c r="DG157" s="1960"/>
      <c r="DH157" s="1960"/>
    </row>
    <row r="158" spans="1:112" ht="39" customHeight="1" thickBot="1">
      <c r="A158" s="3976"/>
      <c r="B158" s="4691"/>
      <c r="C158" s="5779" t="str">
        <f>"عضو يسار "  &amp; "     /   " &amp;D147</f>
        <v>عضو يسار      /   بسمة علي يحيي عبدالمجيد اليماني</v>
      </c>
      <c r="D158" s="4693"/>
      <c r="E158" s="4693"/>
      <c r="F158" s="4693"/>
      <c r="G158" s="4693"/>
      <c r="H158" s="4693"/>
      <c r="I158" s="4693"/>
      <c r="J158" s="4693"/>
      <c r="K158" s="4693"/>
      <c r="L158" s="4693"/>
      <c r="M158" s="4693"/>
      <c r="N158" s="4693"/>
      <c r="O158" s="4727"/>
      <c r="P158" s="4727"/>
      <c r="Q158" s="4727"/>
      <c r="R158" s="4693"/>
      <c r="S158" s="4693"/>
      <c r="T158" s="4693"/>
      <c r="U158" s="4693"/>
      <c r="V158" s="4693"/>
      <c r="W158" s="4693"/>
      <c r="X158" s="4693"/>
      <c r="Y158" s="4693"/>
      <c r="Z158" s="4727"/>
      <c r="AA158" s="4727"/>
      <c r="AB158" s="4727"/>
      <c r="AC158" s="4693"/>
      <c r="AD158" s="4694"/>
      <c r="AE158" s="5779" t="str">
        <f>"عضو يسار اليسار "  &amp; "     /   " &amp;D148</f>
        <v>عضو يسار اليسار      /   بولا نسيم مرقص يعقزب</v>
      </c>
      <c r="AF158" s="4693"/>
      <c r="AG158" s="4693"/>
      <c r="AH158" s="4693"/>
      <c r="AI158" s="4693"/>
      <c r="AJ158" s="4693"/>
      <c r="AK158" s="4693"/>
      <c r="AL158" s="4693"/>
      <c r="AM158" s="4693"/>
      <c r="AN158" s="4693"/>
      <c r="AO158" s="4693"/>
      <c r="AP158" s="4693"/>
      <c r="AQ158" s="4727"/>
      <c r="AR158" s="4727"/>
      <c r="AS158" s="4727"/>
      <c r="AT158" s="4693"/>
      <c r="AU158" s="4693"/>
      <c r="AV158" s="4693"/>
      <c r="AW158" s="4693"/>
      <c r="AX158" s="4693"/>
      <c r="AY158" s="4693"/>
      <c r="AZ158" s="4693"/>
      <c r="BA158" s="4693"/>
      <c r="BB158" s="4727"/>
      <c r="BC158" s="4727"/>
      <c r="BD158" s="4727"/>
      <c r="BE158" s="4693"/>
      <c r="BF158" s="4694"/>
      <c r="BG158" s="3267"/>
      <c r="BH158" s="3267"/>
      <c r="BI158" s="3296" t="s">
        <v>181</v>
      </c>
      <c r="BJ158" s="5819">
        <f t="shared" ref="BJ158:BO158" si="128">SUM(BJ156:BJ157)</f>
        <v>0</v>
      </c>
      <c r="BK158" s="5819">
        <f t="shared" si="128"/>
        <v>0</v>
      </c>
      <c r="BL158" s="5819">
        <f t="shared" si="128"/>
        <v>0</v>
      </c>
      <c r="BM158" s="5819">
        <f t="shared" si="128"/>
        <v>0</v>
      </c>
      <c r="BN158" s="5819">
        <f t="shared" si="128"/>
        <v>0</v>
      </c>
      <c r="BO158" s="5819">
        <f t="shared" si="128"/>
        <v>0</v>
      </c>
      <c r="BP158" s="4718"/>
      <c r="BQ158" s="4812"/>
      <c r="BR158" s="4812"/>
      <c r="BS158" s="4719" t="s">
        <v>106</v>
      </c>
      <c r="BT158" s="4719"/>
      <c r="BU158" s="5820">
        <f>SUM(BU155:BU157)</f>
        <v>0</v>
      </c>
      <c r="BV158" s="5820">
        <f t="shared" ref="BV158:CO158" si="129">SUM(BV155:BV157)</f>
        <v>0</v>
      </c>
      <c r="BW158" s="5820">
        <f t="shared" si="129"/>
        <v>0</v>
      </c>
      <c r="BX158" s="5820">
        <f t="shared" si="129"/>
        <v>0</v>
      </c>
      <c r="BY158" s="5820">
        <f t="shared" si="129"/>
        <v>0</v>
      </c>
      <c r="BZ158" s="5820">
        <f t="shared" si="129"/>
        <v>0</v>
      </c>
      <c r="CA158" s="5820">
        <f t="shared" si="129"/>
        <v>0</v>
      </c>
      <c r="CB158" s="5820">
        <f t="shared" si="129"/>
        <v>0</v>
      </c>
      <c r="CC158" s="5820">
        <f t="shared" si="129"/>
        <v>0</v>
      </c>
      <c r="CD158" s="5820">
        <f t="shared" si="129"/>
        <v>0</v>
      </c>
      <c r="CE158" s="5820">
        <f t="shared" si="129"/>
        <v>0</v>
      </c>
      <c r="CF158" s="5820">
        <f t="shared" si="129"/>
        <v>0</v>
      </c>
      <c r="CG158" s="5820">
        <f t="shared" si="129"/>
        <v>0</v>
      </c>
      <c r="CH158" s="5820">
        <f t="shared" si="129"/>
        <v>0</v>
      </c>
      <c r="CI158" s="5820">
        <f t="shared" si="129"/>
        <v>0</v>
      </c>
      <c r="CJ158" s="5820">
        <f t="shared" si="129"/>
        <v>0</v>
      </c>
      <c r="CK158" s="5820">
        <f t="shared" si="129"/>
        <v>0</v>
      </c>
      <c r="CL158" s="5820">
        <f t="shared" si="129"/>
        <v>0</v>
      </c>
      <c r="CM158" s="5820">
        <f t="shared" si="129"/>
        <v>0</v>
      </c>
      <c r="CN158" s="5820">
        <f t="shared" si="129"/>
        <v>0</v>
      </c>
      <c r="CO158" s="5820">
        <f t="shared" si="129"/>
        <v>0</v>
      </c>
      <c r="CP158" s="1960"/>
      <c r="CQ158" s="1960"/>
      <c r="CR158" s="1960"/>
      <c r="CS158" s="1960"/>
      <c r="CT158" s="1960"/>
      <c r="CU158" s="1960"/>
      <c r="CV158" s="1960"/>
      <c r="CW158" s="1960"/>
      <c r="CX158" s="1960"/>
      <c r="CY158" s="1960"/>
      <c r="CZ158" s="1960"/>
      <c r="DA158" s="1960"/>
      <c r="DB158" s="1960"/>
      <c r="DC158" s="1960"/>
      <c r="DD158" s="1960"/>
      <c r="DE158" s="1960"/>
      <c r="DF158" s="1960"/>
      <c r="DG158" s="1960"/>
      <c r="DH158" s="1960"/>
    </row>
    <row r="159" spans="1:112" ht="36.75" customHeight="1">
      <c r="A159" s="3976"/>
      <c r="B159" s="5821">
        <f>الاعدادات!$D$8</f>
        <v>2024</v>
      </c>
      <c r="C159" s="4698"/>
      <c r="D159" s="4699"/>
      <c r="E159" s="4699"/>
      <c r="F159" s="4700"/>
      <c r="G159" s="4700"/>
      <c r="H159" s="4700"/>
      <c r="I159" s="4701"/>
      <c r="J159" s="3980"/>
      <c r="K159" s="3981"/>
      <c r="L159" s="3981"/>
      <c r="M159" s="3982"/>
      <c r="N159" s="3982"/>
      <c r="O159" s="3983"/>
      <c r="P159" s="4837">
        <f>O159+N159+M159+L159+K159+J159+I159+H159+G159+F159+E159+D159+C159</f>
        <v>0</v>
      </c>
      <c r="Q159" s="4008"/>
      <c r="R159" s="3985"/>
      <c r="S159" s="3986"/>
      <c r="T159" s="3987"/>
      <c r="U159" s="3988"/>
      <c r="V159" s="4009"/>
      <c r="W159" s="4010"/>
      <c r="X159" s="4011"/>
      <c r="Y159" s="4012"/>
      <c r="Z159" s="4013"/>
      <c r="AA159" s="4838">
        <f>Z159+Y159+X159+W159+V159+U159+T159+S159+R159+Q159+P159</f>
        <v>0</v>
      </c>
      <c r="AB159" s="4706"/>
      <c r="AC159" s="4699"/>
      <c r="AD159" s="4707"/>
      <c r="AE159" s="4698"/>
      <c r="AF159" s="4699"/>
      <c r="AG159" s="4699"/>
      <c r="AH159" s="4700"/>
      <c r="AI159" s="4700"/>
      <c r="AJ159" s="4700"/>
      <c r="AK159" s="4701"/>
      <c r="AL159" s="3980"/>
      <c r="AM159" s="3981"/>
      <c r="AN159" s="3981"/>
      <c r="AO159" s="3982"/>
      <c r="AP159" s="3982"/>
      <c r="AQ159" s="3983"/>
      <c r="AR159" s="4837">
        <f>AQ159+AP159+AO159+AN159+AM159+AL159+AK159+AJ159+AI159+AH159+AG159+AF159+AE159</f>
        <v>0</v>
      </c>
      <c r="AS159" s="4008"/>
      <c r="AT159" s="3985"/>
      <c r="AU159" s="3986"/>
      <c r="AV159" s="3987"/>
      <c r="AW159" s="3988"/>
      <c r="AX159" s="4009"/>
      <c r="AY159" s="4010"/>
      <c r="AZ159" s="4011"/>
      <c r="BA159" s="4012"/>
      <c r="BB159" s="4013"/>
      <c r="BC159" s="4838">
        <f>SUM(AR159:BB159)</f>
        <v>0</v>
      </c>
      <c r="BD159" s="4706"/>
      <c r="BE159" s="4699"/>
      <c r="BF159" s="4707"/>
      <c r="BG159" s="3267"/>
      <c r="BH159" s="3267"/>
      <c r="BI159" s="3283"/>
      <c r="BJ159" s="5574"/>
      <c r="BK159" s="5574"/>
      <c r="BL159" s="5574"/>
      <c r="BM159" s="5574"/>
      <c r="BN159" s="5574"/>
      <c r="BO159" s="5574"/>
      <c r="BP159" s="3298"/>
      <c r="BQ159" s="4812"/>
      <c r="BR159" s="4812"/>
      <c r="BS159" s="3299"/>
      <c r="BT159" s="3299"/>
      <c r="BU159" s="5575"/>
      <c r="BV159" s="5575"/>
      <c r="BW159" s="5575"/>
      <c r="BX159" s="5575"/>
      <c r="BY159" s="5575"/>
      <c r="BZ159" s="5575"/>
      <c r="CA159" s="5575"/>
      <c r="CB159" s="5575"/>
      <c r="CC159" s="5575"/>
      <c r="CD159" s="5575"/>
      <c r="CE159" s="5575"/>
      <c r="CF159" s="5575"/>
      <c r="CG159" s="5575"/>
      <c r="CH159" s="5575"/>
      <c r="CI159" s="5575"/>
      <c r="CJ159" s="5575"/>
      <c r="CK159" s="3299"/>
      <c r="CL159" s="5575"/>
      <c r="CM159" s="5575"/>
      <c r="CN159" s="5575"/>
      <c r="CO159" s="5575"/>
      <c r="CP159" s="1960"/>
      <c r="CQ159" s="1960"/>
      <c r="CR159" s="1960"/>
      <c r="CS159" s="1960"/>
      <c r="CT159" s="1960"/>
      <c r="CU159" s="1960"/>
      <c r="CV159" s="1960"/>
      <c r="CW159" s="1960"/>
      <c r="CX159" s="1960"/>
      <c r="CY159" s="1960"/>
      <c r="CZ159" s="1960"/>
      <c r="DA159" s="1960"/>
      <c r="DB159" s="1960"/>
      <c r="DC159" s="1960"/>
      <c r="DD159" s="1960"/>
      <c r="DE159" s="1960"/>
      <c r="DF159" s="1960"/>
      <c r="DG159" s="1960"/>
      <c r="DH159" s="1960"/>
    </row>
    <row r="160" spans="1:112" ht="37.5" customHeight="1">
      <c r="A160" s="3976"/>
      <c r="B160" s="5821">
        <f>الاعدادات!$D$9</f>
        <v>2025</v>
      </c>
      <c r="C160" s="4698"/>
      <c r="D160" s="4699"/>
      <c r="E160" s="4699"/>
      <c r="F160" s="4700"/>
      <c r="G160" s="4700"/>
      <c r="H160" s="4700"/>
      <c r="I160" s="4701"/>
      <c r="J160" s="3980"/>
      <c r="K160" s="3981"/>
      <c r="L160" s="3981"/>
      <c r="M160" s="3982"/>
      <c r="N160" s="3982"/>
      <c r="O160" s="3983"/>
      <c r="P160" s="4837">
        <f>O160+N160+M160+L160+K160+J160+I160+H160+G160+F160+E160+D160+C160</f>
        <v>0</v>
      </c>
      <c r="Q160" s="4008"/>
      <c r="R160" s="3985"/>
      <c r="S160" s="3986"/>
      <c r="T160" s="3987"/>
      <c r="U160" s="3988"/>
      <c r="V160" s="4009"/>
      <c r="W160" s="4010"/>
      <c r="X160" s="4011"/>
      <c r="Y160" s="4012"/>
      <c r="Z160" s="4013"/>
      <c r="AA160" s="4838">
        <f>Z160+Y160+X160+W160+V160+U160+T160+S160+R160+Q160+P160</f>
        <v>0</v>
      </c>
      <c r="AB160" s="4706"/>
      <c r="AC160" s="4699"/>
      <c r="AD160" s="4707"/>
      <c r="AE160" s="4698"/>
      <c r="AF160" s="4699"/>
      <c r="AG160" s="4699"/>
      <c r="AH160" s="4700"/>
      <c r="AI160" s="4700"/>
      <c r="AJ160" s="4700"/>
      <c r="AK160" s="4701"/>
      <c r="AL160" s="3980"/>
      <c r="AM160" s="3981"/>
      <c r="AN160" s="3981"/>
      <c r="AO160" s="3982"/>
      <c r="AP160" s="3982"/>
      <c r="AQ160" s="3983"/>
      <c r="AR160" s="4837">
        <f>AQ160+AP160+AO160+AN160+AM160+AL160+AK160+AJ160+AI160+AH160+AG160+AF160+AE160</f>
        <v>0</v>
      </c>
      <c r="AS160" s="4008"/>
      <c r="AT160" s="3985"/>
      <c r="AU160" s="3986"/>
      <c r="AV160" s="3987"/>
      <c r="AW160" s="3988"/>
      <c r="AX160" s="4009"/>
      <c r="AY160" s="4010"/>
      <c r="AZ160" s="4011"/>
      <c r="BA160" s="4012"/>
      <c r="BB160" s="4013"/>
      <c r="BC160" s="4838">
        <f>SUM(AR160:BB160)</f>
        <v>0</v>
      </c>
      <c r="BD160" s="4706"/>
      <c r="BE160" s="4699"/>
      <c r="BF160" s="4707"/>
      <c r="BG160" s="3267"/>
      <c r="BH160" s="3267"/>
      <c r="BI160" s="3267"/>
      <c r="BJ160" s="3267"/>
      <c r="BK160" s="3267"/>
      <c r="BL160" s="3267"/>
      <c r="BM160" s="3267"/>
      <c r="BN160" s="3267"/>
      <c r="BO160" s="3267"/>
      <c r="BP160" s="3267"/>
      <c r="BQ160" s="3267"/>
      <c r="BR160" s="3267"/>
      <c r="BS160" s="3267"/>
      <c r="BT160" s="3267"/>
      <c r="BU160" s="3267"/>
      <c r="BV160" s="3267"/>
      <c r="BW160" s="3267"/>
      <c r="BX160" s="3267"/>
      <c r="BY160" s="3267"/>
      <c r="BZ160" s="3267"/>
      <c r="CA160" s="3267"/>
      <c r="CB160" s="3267"/>
      <c r="CC160" s="3267"/>
      <c r="CD160" s="3267"/>
      <c r="CE160" s="3267"/>
      <c r="CF160" s="3267"/>
      <c r="CG160" s="3267"/>
      <c r="CH160" s="3267"/>
      <c r="CI160" s="3267"/>
      <c r="CJ160" s="3267"/>
      <c r="CK160" s="3267"/>
      <c r="CL160" s="3267"/>
      <c r="CM160" s="3267"/>
      <c r="CN160" s="3267"/>
      <c r="CO160" s="3267"/>
      <c r="CP160" s="1960"/>
      <c r="CQ160" s="1960"/>
      <c r="CR160" s="1960"/>
      <c r="CS160" s="1960"/>
      <c r="CT160" s="1960"/>
      <c r="CU160" s="1960"/>
      <c r="CV160" s="1960"/>
      <c r="CW160" s="1960"/>
      <c r="CX160" s="1960"/>
      <c r="CY160" s="1960"/>
      <c r="CZ160" s="1960"/>
      <c r="DA160" s="1960"/>
      <c r="DB160" s="1960"/>
      <c r="DC160" s="1960"/>
      <c r="DD160" s="1960"/>
      <c r="DE160" s="1960"/>
      <c r="DF160" s="1960"/>
      <c r="DG160" s="1960"/>
      <c r="DH160" s="1960"/>
    </row>
    <row r="161" spans="1:112" ht="37.5" customHeight="1" thickBot="1">
      <c r="A161" s="3976"/>
      <c r="B161" s="5790">
        <f>الاعدادات!$D$10</f>
        <v>2026</v>
      </c>
      <c r="C161" s="4702"/>
      <c r="D161" s="4703"/>
      <c r="E161" s="4703"/>
      <c r="F161" s="4704"/>
      <c r="G161" s="4704"/>
      <c r="H161" s="4704"/>
      <c r="I161" s="4705"/>
      <c r="J161" s="3994"/>
      <c r="K161" s="3995"/>
      <c r="L161" s="3995"/>
      <c r="M161" s="3996"/>
      <c r="N161" s="3996"/>
      <c r="O161" s="3997"/>
      <c r="P161" s="5791">
        <f>O161+N161+M161+L161+K161+J161+I161+H161+G161+F161+E161+D161+C161</f>
        <v>0</v>
      </c>
      <c r="Q161" s="3998"/>
      <c r="R161" s="3999"/>
      <c r="S161" s="4000"/>
      <c r="T161" s="4001"/>
      <c r="U161" s="4002"/>
      <c r="V161" s="4003"/>
      <c r="W161" s="4004"/>
      <c r="X161" s="4005"/>
      <c r="Y161" s="4006"/>
      <c r="Z161" s="4007"/>
      <c r="AA161" s="5792">
        <f>Z161+Y161+X161+W161+V161+U161+T161+S161+R161+Q161+P161</f>
        <v>0</v>
      </c>
      <c r="AB161" s="4708"/>
      <c r="AC161" s="4703"/>
      <c r="AD161" s="4709"/>
      <c r="AE161" s="4702"/>
      <c r="AF161" s="4703"/>
      <c r="AG161" s="4703"/>
      <c r="AH161" s="4704"/>
      <c r="AI161" s="4704"/>
      <c r="AJ161" s="4704"/>
      <c r="AK161" s="4705"/>
      <c r="AL161" s="3994"/>
      <c r="AM161" s="3995"/>
      <c r="AN161" s="3995"/>
      <c r="AO161" s="3996"/>
      <c r="AP161" s="3996"/>
      <c r="AQ161" s="3997"/>
      <c r="AR161" s="5791">
        <f>AQ161+AP161+AO161+AN161+AM161+AL161+AK161+AJ161+AI161+AH161+AG161+AF161+AE161</f>
        <v>0</v>
      </c>
      <c r="AS161" s="3998"/>
      <c r="AT161" s="3999"/>
      <c r="AU161" s="4000"/>
      <c r="AV161" s="4001"/>
      <c r="AW161" s="4002"/>
      <c r="AX161" s="4003"/>
      <c r="AY161" s="4004"/>
      <c r="AZ161" s="4005"/>
      <c r="BA161" s="4006"/>
      <c r="BB161" s="4007"/>
      <c r="BC161" s="5792">
        <f>SUM(AR161:BB161)</f>
        <v>0</v>
      </c>
      <c r="BD161" s="4708"/>
      <c r="BE161" s="4703"/>
      <c r="BF161" s="4709"/>
      <c r="BG161" s="3267"/>
      <c r="BH161" s="3267"/>
      <c r="BI161" s="3267"/>
      <c r="BJ161" s="3267"/>
      <c r="BK161" s="3267"/>
      <c r="BL161" s="3267"/>
      <c r="BM161" s="3267"/>
      <c r="BN161" s="3267"/>
      <c r="BO161" s="3267"/>
      <c r="BP161" s="3267"/>
      <c r="BQ161" s="3267"/>
      <c r="BR161" s="3267"/>
      <c r="BS161" s="3267"/>
      <c r="BT161" s="3267"/>
      <c r="BU161" s="3267"/>
      <c r="BV161" s="3267"/>
      <c r="BW161" s="3267"/>
      <c r="BX161" s="3267"/>
      <c r="BY161" s="3267"/>
      <c r="BZ161" s="3267"/>
      <c r="CA161" s="3267"/>
      <c r="CB161" s="3267"/>
      <c r="CC161" s="3267"/>
      <c r="CD161" s="3267"/>
      <c r="CE161" s="3267"/>
      <c r="CF161" s="3267"/>
      <c r="CG161" s="3267"/>
      <c r="CH161" s="3267"/>
      <c r="CI161" s="3267"/>
      <c r="CJ161" s="3267"/>
      <c r="CK161" s="3267"/>
      <c r="CL161" s="3267"/>
      <c r="CM161" s="3267"/>
      <c r="CN161" s="3267"/>
      <c r="CO161" s="3267"/>
      <c r="CP161" s="1960"/>
      <c r="CQ161" s="1960"/>
      <c r="CR161" s="1960"/>
      <c r="CS161" s="1960"/>
      <c r="CT161" s="1960"/>
      <c r="CU161" s="1960"/>
      <c r="CV161" s="1960"/>
      <c r="CW161" s="1960"/>
      <c r="CX161" s="1960"/>
      <c r="CY161" s="1960"/>
      <c r="CZ161" s="1960"/>
      <c r="DA161" s="1960"/>
      <c r="DB161" s="1960"/>
      <c r="DC161" s="1960"/>
      <c r="DD161" s="1960"/>
      <c r="DE161" s="1960"/>
      <c r="DF161" s="1960"/>
      <c r="DG161" s="1960"/>
      <c r="DH161" s="1960"/>
    </row>
    <row r="162" spans="1:112" ht="37.5" customHeight="1" thickBot="1">
      <c r="A162" s="3976"/>
      <c r="B162" s="4690" t="s">
        <v>181</v>
      </c>
      <c r="C162" s="5818">
        <f>SUM(C159:C161)</f>
        <v>0</v>
      </c>
      <c r="D162" s="5799">
        <f t="shared" ref="D162:BF162" si="130">SUM(D159:D161)</f>
        <v>0</v>
      </c>
      <c r="E162" s="5799">
        <f t="shared" si="130"/>
        <v>0</v>
      </c>
      <c r="F162" s="5800">
        <f t="shared" si="130"/>
        <v>0</v>
      </c>
      <c r="G162" s="5800">
        <f t="shared" si="130"/>
        <v>0</v>
      </c>
      <c r="H162" s="5800">
        <f t="shared" si="130"/>
        <v>0</v>
      </c>
      <c r="I162" s="5801">
        <f t="shared" si="130"/>
        <v>0</v>
      </c>
      <c r="J162" s="5802">
        <f t="shared" si="130"/>
        <v>0</v>
      </c>
      <c r="K162" s="5803">
        <f t="shared" si="130"/>
        <v>0</v>
      </c>
      <c r="L162" s="5803">
        <f t="shared" si="130"/>
        <v>0</v>
      </c>
      <c r="M162" s="5804">
        <f t="shared" si="130"/>
        <v>0</v>
      </c>
      <c r="N162" s="5804">
        <f t="shared" si="130"/>
        <v>0</v>
      </c>
      <c r="O162" s="5805">
        <f t="shared" si="130"/>
        <v>0</v>
      </c>
      <c r="P162" s="5791">
        <f t="shared" si="130"/>
        <v>0</v>
      </c>
      <c r="Q162" s="5806">
        <f t="shared" si="130"/>
        <v>0</v>
      </c>
      <c r="R162" s="5807">
        <f t="shared" si="130"/>
        <v>0</v>
      </c>
      <c r="S162" s="5808">
        <f t="shared" si="130"/>
        <v>0</v>
      </c>
      <c r="T162" s="5809">
        <f t="shared" si="130"/>
        <v>0</v>
      </c>
      <c r="U162" s="5810">
        <f t="shared" si="130"/>
        <v>0</v>
      </c>
      <c r="V162" s="5811">
        <f t="shared" si="130"/>
        <v>0</v>
      </c>
      <c r="W162" s="5812">
        <f t="shared" si="130"/>
        <v>0</v>
      </c>
      <c r="X162" s="5813">
        <f t="shared" si="130"/>
        <v>0</v>
      </c>
      <c r="Y162" s="5814">
        <f t="shared" si="130"/>
        <v>0</v>
      </c>
      <c r="Z162" s="5815">
        <f t="shared" si="130"/>
        <v>0</v>
      </c>
      <c r="AA162" s="5792">
        <f t="shared" si="130"/>
        <v>0</v>
      </c>
      <c r="AB162" s="5816">
        <f t="shared" si="130"/>
        <v>0</v>
      </c>
      <c r="AC162" s="5799">
        <f t="shared" si="130"/>
        <v>0</v>
      </c>
      <c r="AD162" s="5817">
        <f t="shared" si="130"/>
        <v>0</v>
      </c>
      <c r="AE162" s="5818">
        <f t="shared" si="130"/>
        <v>0</v>
      </c>
      <c r="AF162" s="5799">
        <f t="shared" si="130"/>
        <v>0</v>
      </c>
      <c r="AG162" s="5799">
        <f t="shared" si="130"/>
        <v>0</v>
      </c>
      <c r="AH162" s="5800">
        <f t="shared" si="130"/>
        <v>0</v>
      </c>
      <c r="AI162" s="5800">
        <f t="shared" si="130"/>
        <v>0</v>
      </c>
      <c r="AJ162" s="5800">
        <f t="shared" si="130"/>
        <v>0</v>
      </c>
      <c r="AK162" s="5801">
        <f t="shared" si="130"/>
        <v>0</v>
      </c>
      <c r="AL162" s="5802">
        <f t="shared" si="130"/>
        <v>0</v>
      </c>
      <c r="AM162" s="5803">
        <f t="shared" si="130"/>
        <v>0</v>
      </c>
      <c r="AN162" s="5803">
        <f t="shared" si="130"/>
        <v>0</v>
      </c>
      <c r="AO162" s="5804">
        <f t="shared" si="130"/>
        <v>0</v>
      </c>
      <c r="AP162" s="5804">
        <f t="shared" si="130"/>
        <v>0</v>
      </c>
      <c r="AQ162" s="5805">
        <f t="shared" si="130"/>
        <v>0</v>
      </c>
      <c r="AR162" s="5791">
        <f t="shared" si="130"/>
        <v>0</v>
      </c>
      <c r="AS162" s="5806">
        <f t="shared" si="130"/>
        <v>0</v>
      </c>
      <c r="AT162" s="5807">
        <f t="shared" si="130"/>
        <v>0</v>
      </c>
      <c r="AU162" s="5808">
        <f t="shared" si="130"/>
        <v>0</v>
      </c>
      <c r="AV162" s="5809">
        <f t="shared" si="130"/>
        <v>0</v>
      </c>
      <c r="AW162" s="5810">
        <f t="shared" si="130"/>
        <v>0</v>
      </c>
      <c r="AX162" s="5811">
        <f t="shared" si="130"/>
        <v>0</v>
      </c>
      <c r="AY162" s="5812">
        <f t="shared" si="130"/>
        <v>0</v>
      </c>
      <c r="AZ162" s="5813">
        <f t="shared" si="130"/>
        <v>0</v>
      </c>
      <c r="BA162" s="5814">
        <f t="shared" si="130"/>
        <v>0</v>
      </c>
      <c r="BB162" s="5815">
        <f t="shared" si="130"/>
        <v>0</v>
      </c>
      <c r="BC162" s="5792">
        <f t="shared" si="130"/>
        <v>0</v>
      </c>
      <c r="BD162" s="5816">
        <f t="shared" si="130"/>
        <v>0</v>
      </c>
      <c r="BE162" s="5799">
        <f t="shared" si="130"/>
        <v>0</v>
      </c>
      <c r="BF162" s="5817">
        <f t="shared" si="130"/>
        <v>0</v>
      </c>
      <c r="BG162" s="3267"/>
      <c r="BH162" s="3267"/>
      <c r="BI162" s="3267"/>
      <c r="BJ162" s="3267"/>
      <c r="BK162" s="3267"/>
      <c r="BL162" s="3267"/>
      <c r="BM162" s="3267"/>
      <c r="BN162" s="3267"/>
      <c r="BO162" s="3267"/>
      <c r="BP162" s="3267"/>
      <c r="BQ162" s="3267"/>
      <c r="BR162" s="3267"/>
      <c r="BS162" s="3267"/>
      <c r="BT162" s="3267"/>
      <c r="BU162" s="3267"/>
      <c r="BV162" s="3267"/>
      <c r="BW162" s="3267"/>
      <c r="BX162" s="3267"/>
      <c r="BY162" s="3267"/>
      <c r="BZ162" s="3267"/>
      <c r="CA162" s="3267"/>
      <c r="CB162" s="3267"/>
      <c r="CC162" s="3267"/>
      <c r="CD162" s="3267"/>
      <c r="CE162" s="3267"/>
      <c r="CF162" s="3267"/>
      <c r="CG162" s="3267"/>
      <c r="CH162" s="3267"/>
      <c r="CI162" s="3267"/>
      <c r="CJ162" s="3267"/>
      <c r="CK162" s="3267"/>
      <c r="CL162" s="3267"/>
      <c r="CM162" s="3267"/>
      <c r="CN162" s="3267"/>
      <c r="CO162" s="3267"/>
      <c r="CP162" s="1960"/>
      <c r="CQ162" s="1960"/>
      <c r="CR162" s="1960"/>
      <c r="CS162" s="1960"/>
      <c r="CT162" s="1960"/>
      <c r="CU162" s="1960"/>
      <c r="CV162" s="1960"/>
      <c r="CW162" s="1960"/>
      <c r="CX162" s="1960"/>
      <c r="CY162" s="1960"/>
      <c r="CZ162" s="1960"/>
      <c r="DA162" s="1960"/>
      <c r="DB162" s="1960"/>
      <c r="DC162" s="1960"/>
      <c r="DD162" s="1960"/>
      <c r="DE162" s="1960"/>
      <c r="DF162" s="1960"/>
      <c r="DG162" s="1960"/>
      <c r="DH162" s="1960"/>
    </row>
    <row r="163" spans="1:112" ht="39.6">
      <c r="A163" s="3976"/>
      <c r="B163" s="3976"/>
      <c r="C163" s="3976"/>
      <c r="D163" s="3976"/>
      <c r="E163" s="3976"/>
      <c r="F163" s="3976"/>
      <c r="G163" s="3976"/>
      <c r="H163" s="3976"/>
      <c r="I163" s="3976"/>
      <c r="J163" s="3976"/>
      <c r="K163" s="3976"/>
      <c r="L163" s="3976"/>
      <c r="M163" s="3976"/>
      <c r="N163" s="3976"/>
      <c r="O163" s="3976"/>
      <c r="P163" s="3976"/>
      <c r="Q163" s="3976"/>
      <c r="R163" s="3976"/>
      <c r="S163" s="3976"/>
      <c r="T163" s="3976"/>
      <c r="U163" s="3976"/>
      <c r="V163" s="3976"/>
      <c r="W163" s="3976"/>
      <c r="X163" s="3976"/>
      <c r="Y163" s="3976"/>
      <c r="Z163" s="3976"/>
      <c r="AA163" s="3976"/>
      <c r="AB163" s="3976"/>
      <c r="AC163" s="3976"/>
      <c r="AD163" s="3976"/>
      <c r="AE163" s="3976"/>
      <c r="AF163" s="3976"/>
      <c r="AG163" s="3976"/>
      <c r="AH163" s="3976"/>
      <c r="AI163" s="3976"/>
      <c r="AJ163" s="3976"/>
      <c r="AK163" s="3976"/>
      <c r="AL163" s="3976"/>
      <c r="AM163" s="3976"/>
      <c r="AN163" s="3976"/>
      <c r="AO163" s="3976"/>
      <c r="AP163" s="5327" t="s">
        <v>1502</v>
      </c>
      <c r="AQ163" s="4813"/>
      <c r="AR163" s="4813"/>
      <c r="AS163" s="4813"/>
      <c r="AT163" s="4813"/>
      <c r="AU163" s="4813"/>
      <c r="AV163" s="4813"/>
      <c r="AW163" s="4813"/>
      <c r="AX163" s="4813"/>
      <c r="AY163" s="3976"/>
      <c r="AZ163" s="3976"/>
      <c r="BA163" s="3976"/>
      <c r="BB163" s="3976"/>
      <c r="BC163" s="3976"/>
      <c r="BD163" s="3976"/>
      <c r="BE163" s="3976"/>
      <c r="BF163" s="3976"/>
      <c r="BG163" s="3267"/>
      <c r="BH163" s="3267"/>
      <c r="BI163" s="3267"/>
      <c r="BJ163" s="3267"/>
      <c r="BK163" s="3267"/>
      <c r="BL163" s="3267"/>
      <c r="BM163" s="3267"/>
      <c r="BN163" s="3267"/>
      <c r="BO163" s="3267"/>
      <c r="BP163" s="3267"/>
      <c r="BQ163" s="3267"/>
      <c r="BR163" s="3267"/>
      <c r="BS163" s="3267"/>
      <c r="BT163" s="3267"/>
      <c r="BU163" s="3267"/>
      <c r="BV163" s="3267"/>
      <c r="BW163" s="3267"/>
      <c r="BX163" s="3267"/>
      <c r="BY163" s="3267"/>
      <c r="BZ163" s="3267"/>
      <c r="CA163" s="3267"/>
      <c r="CB163" s="3267"/>
      <c r="CC163" s="3267"/>
      <c r="CD163" s="3267"/>
      <c r="CE163" s="3267"/>
      <c r="CF163" s="3267"/>
      <c r="CG163" s="3267"/>
      <c r="CH163" s="3267"/>
      <c r="CI163" s="3267"/>
      <c r="CJ163" s="3267"/>
      <c r="CK163" s="3267"/>
      <c r="CL163" s="3267"/>
      <c r="CM163" s="3267"/>
      <c r="CN163" s="3267"/>
      <c r="CO163" s="3267"/>
      <c r="CP163" s="1960"/>
      <c r="CQ163" s="1960"/>
      <c r="CR163" s="1960"/>
      <c r="CS163" s="1960"/>
      <c r="CT163" s="1960"/>
      <c r="CU163" s="1960"/>
      <c r="CV163" s="1960"/>
      <c r="CW163" s="1960"/>
      <c r="CX163" s="1960"/>
      <c r="CY163" s="1960"/>
      <c r="CZ163" s="1960"/>
      <c r="DA163" s="1960"/>
      <c r="DB163" s="1960"/>
      <c r="DC163" s="1960"/>
      <c r="DD163" s="1960"/>
      <c r="DE163" s="1960"/>
      <c r="DF163" s="1960"/>
      <c r="DG163" s="1960"/>
      <c r="DH163" s="1960"/>
    </row>
    <row r="164" spans="1:112">
      <c r="A164" s="1960"/>
      <c r="B164" s="1960"/>
      <c r="C164" s="1960"/>
      <c r="D164" s="1960"/>
      <c r="E164" s="1960"/>
      <c r="F164" s="1960"/>
      <c r="G164" s="1960"/>
      <c r="H164" s="1960"/>
      <c r="I164" s="1960"/>
      <c r="J164" s="1960"/>
      <c r="K164" s="1960"/>
      <c r="L164" s="1960"/>
      <c r="M164" s="1960"/>
      <c r="N164" s="1960"/>
      <c r="O164" s="1960"/>
      <c r="P164" s="1960"/>
      <c r="Q164" s="1960"/>
      <c r="R164" s="1960"/>
      <c r="S164" s="1960"/>
      <c r="T164" s="1960"/>
      <c r="U164" s="1960"/>
      <c r="V164" s="1960"/>
      <c r="W164" s="1960"/>
      <c r="X164" s="1960"/>
      <c r="Y164" s="1960"/>
      <c r="Z164" s="1960"/>
      <c r="AA164" s="1960"/>
      <c r="AB164" s="1960"/>
      <c r="AC164" s="1960"/>
      <c r="AD164" s="1960"/>
      <c r="AE164" s="1960"/>
      <c r="AF164" s="1960"/>
      <c r="AG164" s="1960"/>
      <c r="AH164" s="1960"/>
      <c r="AI164" s="1960"/>
      <c r="AJ164" s="1960"/>
      <c r="AK164" s="1960"/>
      <c r="AL164" s="1960"/>
      <c r="AM164" s="1960"/>
      <c r="AN164" s="1960"/>
      <c r="AO164" s="1960"/>
      <c r="AP164" s="1960"/>
      <c r="AQ164" s="1960"/>
      <c r="AR164" s="1960"/>
      <c r="AS164" s="1960"/>
      <c r="AT164" s="1960"/>
      <c r="AU164" s="1960"/>
      <c r="AV164" s="1960"/>
      <c r="AW164" s="1960"/>
      <c r="AX164" s="1960"/>
      <c r="AY164" s="1960"/>
      <c r="AZ164" s="1960"/>
      <c r="BA164" s="1960"/>
      <c r="BB164" s="1960"/>
      <c r="BC164" s="1960"/>
      <c r="BD164" s="1960"/>
      <c r="BE164" s="1960"/>
      <c r="BF164" s="1960"/>
      <c r="BG164" s="1960"/>
      <c r="BH164" s="1960"/>
      <c r="BI164" s="1960"/>
      <c r="BJ164" s="1960"/>
      <c r="BK164" s="1960"/>
      <c r="BL164" s="1960"/>
      <c r="BM164" s="1960"/>
      <c r="BN164" s="1960"/>
      <c r="BO164" s="1960"/>
      <c r="BP164" s="1960"/>
      <c r="BQ164" s="1960"/>
      <c r="BR164" s="1960"/>
      <c r="BS164" s="1960"/>
      <c r="BT164" s="1960"/>
      <c r="BU164" s="1960"/>
      <c r="BV164" s="1960"/>
      <c r="BW164" s="1960"/>
      <c r="BX164" s="1960"/>
      <c r="BY164" s="1960"/>
      <c r="BZ164" s="1960"/>
      <c r="CA164" s="1960"/>
      <c r="CB164" s="1960"/>
      <c r="CC164" s="1960"/>
      <c r="CD164" s="1960"/>
      <c r="CE164" s="1960"/>
      <c r="CF164" s="1960"/>
      <c r="CG164" s="1960"/>
      <c r="CH164" s="1960"/>
      <c r="CI164" s="1960"/>
      <c r="CJ164" s="1960"/>
      <c r="CK164" s="1960"/>
      <c r="CL164" s="1960"/>
      <c r="CM164" s="1960"/>
      <c r="CN164" s="1960"/>
      <c r="CO164" s="1960"/>
      <c r="CP164" s="1960"/>
      <c r="CQ164" s="1960"/>
      <c r="CR164" s="1960"/>
      <c r="CS164" s="1960"/>
      <c r="CT164" s="1960"/>
      <c r="CU164" s="1960"/>
      <c r="CV164" s="1960"/>
      <c r="CW164" s="1960"/>
      <c r="CX164" s="1960"/>
      <c r="CY164" s="1960"/>
      <c r="CZ164" s="1960"/>
      <c r="DA164" s="1960"/>
      <c r="DB164" s="1960"/>
      <c r="DC164" s="1960"/>
      <c r="DD164" s="1960"/>
      <c r="DE164" s="1960"/>
      <c r="DF164" s="1960"/>
      <c r="DG164" s="1960"/>
      <c r="DH164" s="1960"/>
    </row>
    <row r="165" spans="1:112" s="5291" customFormat="1" ht="39.9" customHeight="1">
      <c r="A165" s="7165" t="s">
        <v>340</v>
      </c>
      <c r="B165" s="7165"/>
      <c r="C165" s="7165"/>
      <c r="D165" s="7165"/>
      <c r="E165" s="7165"/>
      <c r="F165" s="7165"/>
      <c r="G165" s="7165"/>
      <c r="H165" s="7165"/>
      <c r="I165" s="7165"/>
      <c r="J165" s="7165"/>
      <c r="K165" s="7165"/>
      <c r="L165" s="7165"/>
      <c r="M165" s="7165"/>
      <c r="N165" s="7165"/>
      <c r="O165" s="5284"/>
      <c r="P165" s="5284"/>
      <c r="Q165" s="7166" t="str">
        <f xml:space="preserve">   " كشف الانتاج   " &amp;"(" &amp;C172&amp;  " )" &amp;" " &amp; L172 &amp; "  " &amp;M172 &amp; "  "&amp;  الاعدادات!$D$2</f>
        <v xml:space="preserve"> كشف الانتاج   (الدائرة الثانية  عمالية مدني ) الأربعاء  عمال  عن شهر  يوليو لسنة 2026م </v>
      </c>
      <c r="R165" s="7166"/>
      <c r="S165" s="7166"/>
      <c r="T165" s="7166"/>
      <c r="U165" s="7166"/>
      <c r="V165" s="7166"/>
      <c r="W165" s="7166"/>
      <c r="X165" s="7166"/>
      <c r="Y165" s="7166"/>
      <c r="Z165" s="7166"/>
      <c r="AA165" s="7166"/>
      <c r="AB165" s="7166"/>
      <c r="AC165" s="7166"/>
      <c r="AD165" s="7166"/>
      <c r="AE165" s="7166"/>
      <c r="AF165" s="7166"/>
      <c r="AG165" s="7166"/>
      <c r="AH165" s="7166"/>
      <c r="AI165" s="7166"/>
      <c r="AJ165" s="7166"/>
      <c r="AK165" s="7166"/>
      <c r="AL165" s="7166"/>
      <c r="AM165" s="7166"/>
      <c r="AN165" s="7166"/>
      <c r="AO165" s="7166"/>
      <c r="AP165" s="7166"/>
      <c r="AQ165" s="7166"/>
      <c r="AR165" s="7166"/>
      <c r="AS165" s="7166"/>
      <c r="AT165" s="7166"/>
      <c r="AU165" s="5284"/>
      <c r="AV165" s="5284"/>
      <c r="AW165" s="5284"/>
      <c r="AX165" s="5284"/>
      <c r="AY165" s="5284"/>
      <c r="AZ165" s="5284"/>
      <c r="BA165" s="5284"/>
      <c r="BB165" s="5289"/>
      <c r="BC165" s="5290"/>
      <c r="BD165" s="5290"/>
      <c r="BE165" s="5290"/>
      <c r="BF165" s="5290"/>
      <c r="BG165" s="5290"/>
      <c r="BH165" s="5290"/>
      <c r="BI165" s="5290"/>
      <c r="BJ165" s="5290"/>
      <c r="BK165" s="5290"/>
      <c r="BL165" s="5290"/>
      <c r="BM165" s="5290"/>
      <c r="BN165" s="5290"/>
      <c r="BO165" s="5290"/>
      <c r="BP165" s="5290"/>
      <c r="BQ165" s="5290"/>
      <c r="BR165" s="5290"/>
      <c r="BS165" s="5290"/>
      <c r="BT165" s="5290"/>
      <c r="BU165" s="5290"/>
      <c r="BV165" s="5290"/>
      <c r="BW165" s="5290"/>
      <c r="BX165" s="5290"/>
      <c r="BY165" s="5290"/>
      <c r="BZ165" s="5290"/>
      <c r="CA165" s="5290"/>
      <c r="CB165" s="5290"/>
      <c r="CC165" s="5290"/>
      <c r="CD165" s="5290"/>
      <c r="CE165" s="5290"/>
      <c r="CF165" s="5290"/>
      <c r="CG165" s="5290"/>
      <c r="CH165" s="5290"/>
      <c r="CI165" s="5290"/>
      <c r="CJ165" s="5290"/>
      <c r="CK165" s="5290"/>
      <c r="CL165" s="5290"/>
      <c r="CM165" s="5290"/>
      <c r="CN165" s="5290"/>
      <c r="CO165" s="5290"/>
      <c r="CP165" s="3118"/>
      <c r="CQ165" s="3118"/>
      <c r="CR165" s="3118"/>
      <c r="CS165" s="3118"/>
      <c r="CT165" s="3118"/>
      <c r="CU165" s="3118"/>
      <c r="CV165" s="3118"/>
      <c r="CW165" s="3118"/>
      <c r="CX165" s="3118"/>
      <c r="CY165" s="3118"/>
      <c r="CZ165" s="3118"/>
      <c r="DA165" s="3118"/>
      <c r="DB165" s="3118"/>
      <c r="DC165" s="3118"/>
      <c r="DD165" s="3118"/>
      <c r="DE165" s="3118"/>
      <c r="DF165" s="3118"/>
      <c r="DG165" s="3118"/>
      <c r="DH165" s="3118"/>
    </row>
    <row r="166" spans="1:112" s="5291" customFormat="1" ht="39.9" customHeight="1">
      <c r="A166" s="7165" t="s">
        <v>341</v>
      </c>
      <c r="B166" s="7165"/>
      <c r="C166" s="7165"/>
      <c r="D166" s="7165"/>
      <c r="E166" s="7165"/>
      <c r="F166" s="7165"/>
      <c r="G166" s="7165"/>
      <c r="H166" s="7165"/>
      <c r="I166" s="7165"/>
      <c r="J166" s="7165"/>
      <c r="K166" s="7165"/>
      <c r="L166" s="7165"/>
      <c r="M166" s="7165"/>
      <c r="N166" s="7165"/>
      <c r="O166" s="5285"/>
      <c r="P166" s="5285"/>
      <c r="Q166" s="7184" t="s">
        <v>1488</v>
      </c>
      <c r="R166" s="7184"/>
      <c r="S166" s="7184"/>
      <c r="T166" s="7184"/>
      <c r="U166" s="7184"/>
      <c r="V166" s="7184"/>
      <c r="W166" s="7184"/>
      <c r="X166" s="7184"/>
      <c r="Y166" s="7184"/>
      <c r="Z166" s="7184"/>
      <c r="AA166" s="7184"/>
      <c r="AB166" s="7184"/>
      <c r="AC166" s="7184"/>
      <c r="AD166" s="7184"/>
      <c r="AE166" s="7184"/>
      <c r="AF166" s="7184"/>
      <c r="AG166" s="7184"/>
      <c r="AH166" s="7184"/>
      <c r="AI166" s="7184"/>
      <c r="AJ166" s="7184"/>
      <c r="AK166" s="7184"/>
      <c r="AL166" s="7184"/>
      <c r="AM166" s="7184"/>
      <c r="AN166" s="7184"/>
      <c r="AO166" s="7184"/>
      <c r="AP166" s="7184"/>
      <c r="AQ166" s="7184"/>
      <c r="AR166" s="7184"/>
      <c r="AS166" s="7184"/>
      <c r="AT166" s="7184"/>
      <c r="AU166" s="5285"/>
      <c r="AV166" s="5285"/>
      <c r="AW166" s="5285"/>
      <c r="AX166" s="5285"/>
      <c r="AY166" s="5285"/>
      <c r="AZ166" s="5285"/>
      <c r="BA166" s="5285"/>
      <c r="BB166" s="5289"/>
      <c r="BC166" s="5290"/>
      <c r="BD166" s="5290"/>
      <c r="BE166" s="5290"/>
      <c r="BF166" s="5290"/>
      <c r="BG166" s="5290"/>
      <c r="BH166" s="5290"/>
      <c r="BI166" s="5290"/>
      <c r="BJ166" s="5290"/>
      <c r="BK166" s="5290"/>
      <c r="BL166" s="5290"/>
      <c r="BM166" s="5290"/>
      <c r="BN166" s="5290"/>
      <c r="BO166" s="5290"/>
      <c r="BP166" s="5290"/>
      <c r="BQ166" s="5290"/>
      <c r="BR166" s="5290"/>
      <c r="BS166" s="5290"/>
      <c r="BT166" s="5290"/>
      <c r="BU166" s="5290"/>
      <c r="BV166" s="5290"/>
      <c r="BW166" s="5290"/>
      <c r="BX166" s="5290"/>
      <c r="BY166" s="5290"/>
      <c r="BZ166" s="5290"/>
      <c r="CA166" s="5290"/>
      <c r="CB166" s="5290"/>
      <c r="CC166" s="5290"/>
      <c r="CD166" s="5290"/>
      <c r="CE166" s="5290"/>
      <c r="CF166" s="5290"/>
      <c r="CG166" s="5290"/>
      <c r="CH166" s="5290"/>
      <c r="CI166" s="5290"/>
      <c r="CJ166" s="5290"/>
      <c r="CK166" s="5290"/>
      <c r="CL166" s="5290"/>
      <c r="CM166" s="5290"/>
      <c r="CN166" s="5290"/>
      <c r="CO166" s="5290"/>
      <c r="CP166" s="3118"/>
      <c r="CQ166" s="3118"/>
      <c r="CR166" s="3118"/>
      <c r="CS166" s="3118"/>
      <c r="CT166" s="3118"/>
      <c r="CU166" s="3118"/>
      <c r="CV166" s="3118"/>
      <c r="CW166" s="3118"/>
      <c r="CX166" s="3118"/>
      <c r="CY166" s="3118"/>
      <c r="CZ166" s="3118"/>
      <c r="DA166" s="3118"/>
      <c r="DB166" s="3118"/>
      <c r="DC166" s="3118"/>
      <c r="DD166" s="3118"/>
      <c r="DE166" s="3118"/>
      <c r="DF166" s="3118"/>
      <c r="DG166" s="3118"/>
      <c r="DH166" s="3118"/>
    </row>
    <row r="167" spans="1:112" ht="39.9" customHeight="1" thickBot="1">
      <c r="A167" s="3267"/>
      <c r="B167" s="3267"/>
      <c r="C167" s="3267"/>
      <c r="D167" s="3274"/>
      <c r="E167" s="3274"/>
      <c r="F167" s="3274"/>
      <c r="G167" s="3274"/>
      <c r="H167" s="3274"/>
      <c r="I167" s="3274"/>
      <c r="J167" s="3274"/>
      <c r="K167" s="3274"/>
      <c r="L167" s="3274"/>
      <c r="M167" s="3274"/>
      <c r="N167" s="3274"/>
      <c r="O167" s="4720"/>
      <c r="P167" s="4720"/>
      <c r="Q167" s="4676" t="s">
        <v>1476</v>
      </c>
      <c r="R167" s="4676"/>
      <c r="S167" s="4676"/>
      <c r="T167" s="4676"/>
      <c r="U167" s="4676"/>
      <c r="V167" s="4676"/>
      <c r="W167" s="4676"/>
      <c r="X167" s="4676"/>
      <c r="Y167" s="4676"/>
      <c r="Z167" s="4676"/>
      <c r="AA167" s="4676"/>
      <c r="AB167" s="4676"/>
      <c r="AC167" s="4720"/>
      <c r="AD167" s="4676"/>
      <c r="AE167" s="4676"/>
      <c r="AF167" s="4676"/>
      <c r="AG167" s="4676"/>
      <c r="AH167" s="4676"/>
      <c r="AI167" s="4676"/>
      <c r="AJ167" s="4676"/>
      <c r="AK167" s="4676"/>
      <c r="AL167" s="4676"/>
      <c r="AM167" s="4676"/>
      <c r="AN167" s="4676"/>
      <c r="AO167" s="4676"/>
      <c r="AP167" s="4676"/>
      <c r="AQ167" s="4676"/>
      <c r="AR167" s="4676"/>
      <c r="AS167" s="4676"/>
      <c r="AT167" s="4720"/>
      <c r="AU167" s="4720"/>
      <c r="AV167" s="4720"/>
      <c r="AW167" s="4720"/>
      <c r="AX167" s="4720"/>
      <c r="AY167" s="4720"/>
      <c r="AZ167" s="4720"/>
      <c r="BA167" s="4720"/>
      <c r="BB167" s="4776"/>
      <c r="BC167" s="3267"/>
      <c r="BD167" s="3267"/>
      <c r="BE167" s="3267"/>
      <c r="BF167" s="3267"/>
      <c r="BG167" s="3267"/>
      <c r="BH167" s="3267"/>
      <c r="BI167" s="3267"/>
      <c r="BJ167" s="3267"/>
      <c r="BK167" s="3267"/>
      <c r="BL167" s="3267"/>
      <c r="BM167" s="3267"/>
      <c r="BN167" s="3267"/>
      <c r="BO167" s="3267"/>
      <c r="BP167" s="3267"/>
      <c r="BQ167" s="3267"/>
      <c r="BR167" s="3267"/>
      <c r="BS167" s="3267"/>
      <c r="BT167" s="3267"/>
      <c r="BU167" s="3267"/>
      <c r="BV167" s="3267"/>
      <c r="BW167" s="3267"/>
      <c r="BX167" s="3267"/>
      <c r="BY167" s="3267"/>
      <c r="BZ167" s="3267"/>
      <c r="CA167" s="3267"/>
      <c r="CB167" s="3267"/>
      <c r="CC167" s="3267"/>
      <c r="CD167" s="3267"/>
      <c r="CE167" s="3267"/>
      <c r="CF167" s="3267"/>
      <c r="CG167" s="3267"/>
      <c r="CH167" s="3267"/>
      <c r="CI167" s="3267"/>
      <c r="CJ167" s="3267"/>
      <c r="CK167" s="3267"/>
      <c r="CL167" s="3267"/>
      <c r="CM167" s="3267"/>
      <c r="CN167" s="3267"/>
      <c r="CO167" s="3267"/>
      <c r="CP167" s="1960"/>
      <c r="CQ167" s="1960"/>
      <c r="CR167" s="1960"/>
      <c r="CS167" s="1960"/>
      <c r="CT167" s="1960"/>
      <c r="CU167" s="1960"/>
      <c r="CV167" s="1960"/>
      <c r="CW167" s="1960"/>
      <c r="CX167" s="1960"/>
      <c r="CY167" s="1960"/>
      <c r="CZ167" s="1960"/>
      <c r="DA167" s="1960"/>
      <c r="DB167" s="1960"/>
      <c r="DC167" s="1960"/>
      <c r="DD167" s="1960"/>
      <c r="DE167" s="1960"/>
      <c r="DF167" s="1960"/>
      <c r="DG167" s="1960"/>
      <c r="DH167" s="1960"/>
    </row>
    <row r="168" spans="1:112" ht="36.75" customHeight="1" thickBot="1">
      <c r="A168" s="3976"/>
      <c r="B168" s="3976"/>
      <c r="C168" s="5648"/>
      <c r="D168" s="7168" t="s">
        <v>88</v>
      </c>
      <c r="E168" s="7168"/>
      <c r="F168" s="7168"/>
      <c r="G168" s="7168"/>
      <c r="H168" s="7168"/>
      <c r="I168" s="7169"/>
      <c r="J168" s="5645"/>
      <c r="K168" s="5645"/>
      <c r="L168" s="5645"/>
      <c r="M168" s="5645"/>
      <c r="N168" s="5645"/>
      <c r="O168" s="5594" t="s">
        <v>93</v>
      </c>
      <c r="P168" s="5594"/>
      <c r="Q168" s="5594"/>
      <c r="R168" s="5594"/>
      <c r="S168" s="5594"/>
      <c r="T168" s="5594"/>
      <c r="U168" s="5594"/>
      <c r="V168" s="5594"/>
      <c r="W168" s="5594"/>
      <c r="X168" s="5594"/>
      <c r="Y168" s="5594"/>
      <c r="Z168" s="5594"/>
      <c r="AA168" s="5594"/>
      <c r="AB168" s="5595"/>
      <c r="AC168" s="5596"/>
      <c r="AD168" s="7174" t="s">
        <v>95</v>
      </c>
      <c r="AE168" s="5597" t="s">
        <v>96</v>
      </c>
      <c r="AF168" s="5598"/>
      <c r="AG168" s="5598"/>
      <c r="AH168" s="5599"/>
      <c r="AI168" s="5598"/>
      <c r="AJ168" s="5598"/>
      <c r="AK168" s="5598"/>
      <c r="AL168" s="5598"/>
      <c r="AM168" s="5598"/>
      <c r="AN168" s="5598"/>
      <c r="AO168" s="5599"/>
      <c r="AP168" s="5598"/>
      <c r="AQ168" s="5598"/>
      <c r="AR168" s="5600"/>
      <c r="AS168" s="5601"/>
      <c r="AT168" s="5602"/>
      <c r="AU168" s="5603"/>
      <c r="AV168" s="5604" t="s">
        <v>98</v>
      </c>
      <c r="AW168" s="5605"/>
      <c r="AX168" s="5605"/>
      <c r="AY168" s="5605"/>
      <c r="AZ168" s="5606"/>
      <c r="BA168" s="5607"/>
      <c r="BB168" s="5608"/>
      <c r="BC168" s="5609"/>
      <c r="BD168" s="3976"/>
      <c r="BE168" s="3976"/>
      <c r="BF168" s="3976"/>
      <c r="BG168" s="3267"/>
      <c r="BH168" s="4846" t="s">
        <v>134</v>
      </c>
      <c r="BI168" s="4847"/>
      <c r="BJ168" s="4847"/>
      <c r="BK168" s="4847"/>
      <c r="BL168" s="4847"/>
      <c r="BM168" s="4847"/>
      <c r="BN168" s="4847"/>
      <c r="BO168" s="4847"/>
      <c r="BP168" s="4847"/>
      <c r="BQ168" s="4847"/>
      <c r="BR168" s="4847"/>
      <c r="BS168" s="4847"/>
      <c r="BT168" s="4847"/>
      <c r="BU168" s="4847"/>
      <c r="BV168" s="4847"/>
      <c r="BW168" s="4847"/>
      <c r="BX168" s="4847"/>
      <c r="BY168" s="4847"/>
      <c r="BZ168" s="4847"/>
      <c r="CA168" s="4847"/>
      <c r="CB168" s="4847"/>
      <c r="CC168" s="4847"/>
      <c r="CD168" s="4847"/>
      <c r="CE168" s="4848"/>
      <c r="CF168" s="3267"/>
      <c r="CG168" s="3267"/>
      <c r="CH168" s="3267"/>
      <c r="CI168" s="3267"/>
      <c r="CJ168" s="3267"/>
      <c r="CK168" s="3267"/>
      <c r="CL168" s="3267"/>
      <c r="CM168" s="3267"/>
      <c r="CN168" s="3267"/>
      <c r="CO168" s="3267"/>
      <c r="CP168" s="1960"/>
      <c r="CQ168" s="1960"/>
      <c r="CR168" s="1960"/>
      <c r="CS168" s="1960"/>
      <c r="CT168" s="1960"/>
      <c r="CU168" s="1960"/>
      <c r="CV168" s="1960"/>
      <c r="CW168" s="1960"/>
      <c r="CX168" s="1960"/>
      <c r="CY168" s="1960"/>
      <c r="CZ168" s="1960"/>
      <c r="DA168" s="1960"/>
      <c r="DB168" s="1960"/>
      <c r="DC168" s="1960"/>
      <c r="DD168" s="1960"/>
      <c r="DE168" s="1960"/>
      <c r="DF168" s="1960"/>
      <c r="DG168" s="1960"/>
      <c r="DH168" s="1960"/>
    </row>
    <row r="169" spans="1:112" ht="36.75" customHeight="1" thickBot="1">
      <c r="A169" s="3976"/>
      <c r="B169" s="3976"/>
      <c r="C169" s="5649"/>
      <c r="D169" s="7170"/>
      <c r="E169" s="7170"/>
      <c r="F169" s="7170"/>
      <c r="G169" s="7170"/>
      <c r="H169" s="7170"/>
      <c r="I169" s="7171"/>
      <c r="J169" s="5646"/>
      <c r="K169" s="5646"/>
      <c r="L169" s="5646"/>
      <c r="M169" s="5646"/>
      <c r="N169" s="5646"/>
      <c r="O169" s="7177" t="s">
        <v>107</v>
      </c>
      <c r="P169" s="7178"/>
      <c r="Q169" s="7178"/>
      <c r="R169" s="7178"/>
      <c r="S169" s="7178"/>
      <c r="T169" s="7178"/>
      <c r="U169" s="7178"/>
      <c r="V169" s="7178"/>
      <c r="W169" s="7178"/>
      <c r="X169" s="7178"/>
      <c r="Y169" s="7178"/>
      <c r="Z169" s="7179"/>
      <c r="AA169" s="7180" t="s">
        <v>108</v>
      </c>
      <c r="AB169" s="7183" t="s">
        <v>109</v>
      </c>
      <c r="AC169" s="5610"/>
      <c r="AD169" s="7175"/>
      <c r="AE169" s="5611" t="s">
        <v>100</v>
      </c>
      <c r="AF169" s="5612"/>
      <c r="AG169" s="5612"/>
      <c r="AH169" s="5613"/>
      <c r="AI169" s="5614"/>
      <c r="AJ169" s="5615" t="s">
        <v>110</v>
      </c>
      <c r="AK169" s="5615"/>
      <c r="AL169" s="5615"/>
      <c r="AM169" s="5615"/>
      <c r="AN169" s="5615"/>
      <c r="AO169" s="5616"/>
      <c r="AP169" s="5617" t="s">
        <v>111</v>
      </c>
      <c r="AQ169" s="5617"/>
      <c r="AR169" s="5617"/>
      <c r="AS169" s="5618"/>
      <c r="AT169" s="5619"/>
      <c r="AU169" s="5620"/>
      <c r="AV169" s="5621"/>
      <c r="AW169" s="5622"/>
      <c r="AX169" s="5622"/>
      <c r="AY169" s="5622"/>
      <c r="AZ169" s="5580"/>
      <c r="BA169" s="5623"/>
      <c r="BB169" s="5610"/>
      <c r="BC169" s="5624"/>
      <c r="BD169" s="3976"/>
      <c r="BE169" s="3976"/>
      <c r="BF169" s="3976"/>
      <c r="BG169" s="3267"/>
      <c r="BH169" s="4849"/>
      <c r="BI169" s="4850"/>
      <c r="BJ169" s="4850"/>
      <c r="BK169" s="4850"/>
      <c r="BL169" s="4850"/>
      <c r="BM169" s="4850"/>
      <c r="BN169" s="4850"/>
      <c r="BO169" s="4850"/>
      <c r="BP169" s="4850"/>
      <c r="BQ169" s="4850"/>
      <c r="BR169" s="4850"/>
      <c r="BS169" s="4850"/>
      <c r="BT169" s="4850"/>
      <c r="BU169" s="4850"/>
      <c r="BV169" s="4850"/>
      <c r="BW169" s="4850"/>
      <c r="BX169" s="4850"/>
      <c r="BY169" s="4850"/>
      <c r="BZ169" s="4850"/>
      <c r="CA169" s="4850"/>
      <c r="CB169" s="4850"/>
      <c r="CC169" s="4850"/>
      <c r="CD169" s="4850"/>
      <c r="CE169" s="4851"/>
      <c r="CF169" s="3267"/>
      <c r="CG169" s="3267"/>
      <c r="CH169" s="3267"/>
      <c r="CI169" s="3267"/>
      <c r="CJ169" s="3267"/>
      <c r="CK169" s="3267"/>
      <c r="CL169" s="3267"/>
      <c r="CM169" s="3267"/>
      <c r="CN169" s="3267"/>
      <c r="CO169" s="3267"/>
      <c r="CP169" s="1960"/>
      <c r="CQ169" s="1960"/>
      <c r="CR169" s="1960"/>
      <c r="CS169" s="1960"/>
      <c r="CT169" s="1960"/>
      <c r="CU169" s="1960"/>
      <c r="CV169" s="1960"/>
      <c r="CW169" s="1960"/>
      <c r="CX169" s="1960"/>
      <c r="CY169" s="1960"/>
      <c r="CZ169" s="1960"/>
      <c r="DA169" s="1960"/>
      <c r="DB169" s="1960"/>
      <c r="DC169" s="1960"/>
      <c r="DD169" s="1960"/>
      <c r="DE169" s="1960"/>
      <c r="DF169" s="1960"/>
      <c r="DG169" s="1960"/>
      <c r="DH169" s="1960"/>
    </row>
    <row r="170" spans="1:112" ht="36.75" customHeight="1" thickBot="1">
      <c r="A170" s="3976"/>
      <c r="B170" s="3976"/>
      <c r="C170" s="5649"/>
      <c r="D170" s="7170"/>
      <c r="E170" s="7170"/>
      <c r="F170" s="7170"/>
      <c r="G170" s="7170"/>
      <c r="H170" s="7170"/>
      <c r="I170" s="7171"/>
      <c r="J170" s="5646"/>
      <c r="K170" s="5646"/>
      <c r="L170" s="5646"/>
      <c r="M170" s="5646"/>
      <c r="N170" s="5646"/>
      <c r="O170" s="5579"/>
      <c r="P170" s="5580"/>
      <c r="Q170" s="5581" t="s">
        <v>137</v>
      </c>
      <c r="R170" s="5582"/>
      <c r="S170" s="5582"/>
      <c r="T170" s="5583"/>
      <c r="U170" s="7150" t="s">
        <v>138</v>
      </c>
      <c r="V170" s="7152" t="s">
        <v>139</v>
      </c>
      <c r="W170" s="5584" t="s">
        <v>140</v>
      </c>
      <c r="X170" s="5585"/>
      <c r="Y170" s="7150" t="s">
        <v>141</v>
      </c>
      <c r="Z170" s="7152" t="s">
        <v>142</v>
      </c>
      <c r="AA170" s="7181"/>
      <c r="AB170" s="7183"/>
      <c r="AC170" s="5610"/>
      <c r="AD170" s="7175"/>
      <c r="AE170" s="5625"/>
      <c r="AF170" s="5625"/>
      <c r="AG170" s="5626"/>
      <c r="AH170" s="5627"/>
      <c r="AI170" s="5628"/>
      <c r="AJ170" s="5629"/>
      <c r="AK170" s="5625"/>
      <c r="AL170" s="5625"/>
      <c r="AM170" s="5625"/>
      <c r="AN170" s="5626"/>
      <c r="AO170" s="5630"/>
      <c r="AP170" s="5629"/>
      <c r="AQ170" s="5625"/>
      <c r="AR170" s="5626"/>
      <c r="AS170" s="5631"/>
      <c r="AT170" s="5632"/>
      <c r="AU170" s="5620"/>
      <c r="AV170" s="5621"/>
      <c r="AW170" s="5622"/>
      <c r="AX170" s="5622"/>
      <c r="AY170" s="5622"/>
      <c r="AZ170" s="5580"/>
      <c r="BA170" s="5623"/>
      <c r="BB170" s="5610"/>
      <c r="BC170" s="5624"/>
      <c r="BD170" s="3976"/>
      <c r="BE170" s="3976"/>
      <c r="BF170" s="3976"/>
      <c r="BG170" s="3267"/>
      <c r="BH170" s="4852" t="s">
        <v>163</v>
      </c>
      <c r="BI170" s="4853" t="s">
        <v>1167</v>
      </c>
      <c r="BJ170" s="4854"/>
      <c r="BK170" s="4854"/>
      <c r="BL170" s="4855"/>
      <c r="BM170" s="4853" t="s">
        <v>1168</v>
      </c>
      <c r="BN170" s="4854"/>
      <c r="BO170" s="4854"/>
      <c r="BP170" s="4855"/>
      <c r="BQ170" s="4853" t="s">
        <v>1169</v>
      </c>
      <c r="BR170" s="4854"/>
      <c r="BS170" s="4854"/>
      <c r="BT170" s="4855"/>
      <c r="BU170" s="4856" t="s">
        <v>114</v>
      </c>
      <c r="BV170" s="4857"/>
      <c r="BW170" s="4858"/>
      <c r="BX170" s="4853" t="s">
        <v>1170</v>
      </c>
      <c r="BY170" s="4854"/>
      <c r="BZ170" s="4854"/>
      <c r="CA170" s="4855"/>
      <c r="CB170" s="4853" t="s">
        <v>169</v>
      </c>
      <c r="CC170" s="4854"/>
      <c r="CD170" s="4854"/>
      <c r="CE170" s="4855"/>
      <c r="CF170" s="4710"/>
      <c r="CG170" s="3267"/>
      <c r="CH170" s="3267"/>
      <c r="CI170" s="5650" t="s">
        <v>1692</v>
      </c>
      <c r="CJ170" s="4854"/>
      <c r="CK170" s="4854"/>
      <c r="CL170" s="4855"/>
      <c r="CM170" s="4853" t="s">
        <v>1480</v>
      </c>
      <c r="CN170" s="4854"/>
      <c r="CO170" s="4854"/>
      <c r="CP170" s="4855"/>
      <c r="CQ170" s="1960"/>
      <c r="CR170" s="1960"/>
      <c r="CS170" s="1960"/>
      <c r="CT170" s="1960"/>
      <c r="CU170" s="1960"/>
      <c r="CV170" s="1960"/>
      <c r="CW170" s="1960"/>
      <c r="CX170" s="1960"/>
      <c r="CY170" s="1960"/>
      <c r="CZ170" s="1960"/>
      <c r="DA170" s="1960"/>
      <c r="DB170" s="1960"/>
      <c r="DC170" s="1960"/>
      <c r="DD170" s="1960"/>
      <c r="DE170" s="1960"/>
      <c r="DF170" s="1960"/>
      <c r="DG170" s="1960"/>
      <c r="DH170" s="1960"/>
    </row>
    <row r="171" spans="1:112" ht="123.6" thickBot="1">
      <c r="A171" s="3976"/>
      <c r="B171" s="3976"/>
      <c r="C171" s="5648" t="s">
        <v>208</v>
      </c>
      <c r="D171" s="7170"/>
      <c r="E171" s="7172"/>
      <c r="F171" s="7172"/>
      <c r="G171" s="7172"/>
      <c r="H171" s="7172"/>
      <c r="I171" s="7173"/>
      <c r="J171" s="5647" t="s">
        <v>89</v>
      </c>
      <c r="K171" s="5647" t="s">
        <v>15</v>
      </c>
      <c r="L171" s="5647" t="s">
        <v>90</v>
      </c>
      <c r="M171" s="5647" t="s">
        <v>91</v>
      </c>
      <c r="N171" s="5647" t="s">
        <v>92</v>
      </c>
      <c r="O171" s="5586" t="s">
        <v>135</v>
      </c>
      <c r="P171" s="5587" t="s">
        <v>136</v>
      </c>
      <c r="Q171" s="5588" t="s">
        <v>170</v>
      </c>
      <c r="R171" s="5589" t="s">
        <v>171</v>
      </c>
      <c r="S171" s="5589" t="s">
        <v>172</v>
      </c>
      <c r="T171" s="5590" t="s">
        <v>173</v>
      </c>
      <c r="U171" s="7151"/>
      <c r="V171" s="7153"/>
      <c r="W171" s="5588" t="s">
        <v>174</v>
      </c>
      <c r="X171" s="5591" t="s">
        <v>175</v>
      </c>
      <c r="Y171" s="7151"/>
      <c r="Z171" s="7153"/>
      <c r="AA171" s="7182"/>
      <c r="AB171" s="7183"/>
      <c r="AC171" s="5633" t="s">
        <v>94</v>
      </c>
      <c r="AD171" s="7176"/>
      <c r="AE171" s="5634" t="s">
        <v>120</v>
      </c>
      <c r="AF171" s="5634" t="s">
        <v>121</v>
      </c>
      <c r="AG171" s="5635" t="s">
        <v>122</v>
      </c>
      <c r="AH171" s="5636" t="s">
        <v>143</v>
      </c>
      <c r="AI171" s="5637" t="s">
        <v>102</v>
      </c>
      <c r="AJ171" s="5638" t="s">
        <v>123</v>
      </c>
      <c r="AK171" s="5634" t="s">
        <v>124</v>
      </c>
      <c r="AL171" s="5634" t="s">
        <v>144</v>
      </c>
      <c r="AM171" s="5634" t="s">
        <v>126</v>
      </c>
      <c r="AN171" s="5635" t="s">
        <v>127</v>
      </c>
      <c r="AO171" s="5639" t="s">
        <v>145</v>
      </c>
      <c r="AP171" s="5638" t="s">
        <v>146</v>
      </c>
      <c r="AQ171" s="5634" t="s">
        <v>147</v>
      </c>
      <c r="AR171" s="5635" t="s">
        <v>148</v>
      </c>
      <c r="AS171" s="5640" t="s">
        <v>149</v>
      </c>
      <c r="AT171" s="5641" t="s">
        <v>105</v>
      </c>
      <c r="AU171" s="5642" t="s">
        <v>97</v>
      </c>
      <c r="AV171" s="5576" t="s">
        <v>209</v>
      </c>
      <c r="AW171" s="5577" t="s">
        <v>210</v>
      </c>
      <c r="AX171" s="5577" t="s">
        <v>211</v>
      </c>
      <c r="AY171" s="5577" t="s">
        <v>115</v>
      </c>
      <c r="AZ171" s="5578" t="s">
        <v>116</v>
      </c>
      <c r="BA171" s="5643" t="s">
        <v>117</v>
      </c>
      <c r="BB171" s="5633" t="s">
        <v>118</v>
      </c>
      <c r="BC171" s="5644" t="s">
        <v>1583</v>
      </c>
      <c r="BD171" s="3976"/>
      <c r="BE171" s="3976"/>
      <c r="BF171" s="3976"/>
      <c r="BG171" s="3267"/>
      <c r="BH171" s="4934"/>
      <c r="BI171" s="5743" t="str">
        <f>الاعدادات!$F$5</f>
        <v>أغسطس</v>
      </c>
      <c r="BJ171" s="5744" t="str">
        <f>الاعدادات!$F$6</f>
        <v>سبتمبر</v>
      </c>
      <c r="BK171" s="5744" t="str">
        <f>الاعدادات!$F$7</f>
        <v>أكتوبر</v>
      </c>
      <c r="BL171" s="4935" t="s">
        <v>106</v>
      </c>
      <c r="BM171" s="5743" t="str">
        <f>الاعدادات!$F$5</f>
        <v>أغسطس</v>
      </c>
      <c r="BN171" s="5744" t="str">
        <f>الاعدادات!$F$6</f>
        <v>سبتمبر</v>
      </c>
      <c r="BO171" s="5744" t="str">
        <f>الاعدادات!$F$7</f>
        <v>أكتوبر</v>
      </c>
      <c r="BP171" s="4935" t="s">
        <v>106</v>
      </c>
      <c r="BQ171" s="5745" t="str">
        <f>الاعدادات!$F$5</f>
        <v>أغسطس</v>
      </c>
      <c r="BR171" s="4834" t="str">
        <f>الاعدادات!$F$6</f>
        <v>سبتمبر</v>
      </c>
      <c r="BS171" s="4834" t="str">
        <f>الاعدادات!$F$7</f>
        <v>أكتوبر</v>
      </c>
      <c r="BT171" s="4936" t="s">
        <v>106</v>
      </c>
      <c r="BU171" s="5745" t="str">
        <f>الاعدادات!$F$5</f>
        <v>أغسطس</v>
      </c>
      <c r="BV171" s="4834" t="str">
        <f>الاعدادات!$F$6</f>
        <v>سبتمبر</v>
      </c>
      <c r="BW171" s="4834" t="str">
        <f>الاعدادات!$F$7</f>
        <v>أكتوبر</v>
      </c>
      <c r="BX171" s="5743" t="str">
        <f>الاعدادات!$F$5</f>
        <v>أغسطس</v>
      </c>
      <c r="BY171" s="5744" t="str">
        <f>الاعدادات!$F$6</f>
        <v>سبتمبر</v>
      </c>
      <c r="BZ171" s="5744" t="str">
        <f>الاعدادات!$F$7</f>
        <v>أكتوبر</v>
      </c>
      <c r="CA171" s="4935" t="s">
        <v>106</v>
      </c>
      <c r="CB171" s="5745" t="str">
        <f>الاعدادات!$F$5</f>
        <v>أغسطس</v>
      </c>
      <c r="CC171" s="4834" t="str">
        <f>الاعدادات!$F$6</f>
        <v>سبتمبر</v>
      </c>
      <c r="CD171" s="4834" t="str">
        <f>الاعدادات!$F$7</f>
        <v>أكتوبر</v>
      </c>
      <c r="CE171" s="4936" t="s">
        <v>106</v>
      </c>
      <c r="CF171" s="3268"/>
      <c r="CG171" s="3267"/>
      <c r="CH171" s="3267"/>
      <c r="CI171" s="5771" t="str">
        <f>الاعدادات!$F$5</f>
        <v>أغسطس</v>
      </c>
      <c r="CJ171" s="5744" t="str">
        <f>الاعدادات!$F$6</f>
        <v>سبتمبر</v>
      </c>
      <c r="CK171" s="5744" t="str">
        <f>الاعدادات!$F$7</f>
        <v>أكتوبر</v>
      </c>
      <c r="CL171" s="4711" t="s">
        <v>106</v>
      </c>
      <c r="CM171" s="5743" t="str">
        <f>الاعدادات!$F$5</f>
        <v>أغسطس</v>
      </c>
      <c r="CN171" s="5744" t="str">
        <f>الاعدادات!$F$6</f>
        <v>سبتمبر</v>
      </c>
      <c r="CO171" s="5744" t="str">
        <f>الاعدادات!$F$7</f>
        <v>أكتوبر</v>
      </c>
      <c r="CP171" s="4711" t="s">
        <v>106</v>
      </c>
      <c r="CQ171" s="1960"/>
      <c r="CR171" s="1960"/>
      <c r="CS171" s="1960"/>
      <c r="CT171" s="1960"/>
      <c r="CU171" s="1960"/>
      <c r="CV171" s="1960"/>
      <c r="CW171" s="1960"/>
      <c r="CX171" s="1960"/>
      <c r="CY171" s="1960"/>
      <c r="CZ171" s="1960"/>
      <c r="DA171" s="1960"/>
      <c r="DB171" s="1960"/>
      <c r="DC171" s="1960"/>
      <c r="DD171" s="1960"/>
      <c r="DE171" s="1960"/>
      <c r="DF171" s="1960"/>
      <c r="DG171" s="1960"/>
      <c r="DH171" s="1960"/>
    </row>
    <row r="172" spans="1:112" ht="42" customHeight="1" thickBot="1">
      <c r="A172" s="7154" t="str">
        <f>IF(AND(CF173="ok", CF174="ok"),IF(AB175&gt;0,"ok","الإحصائية فارغة"),"الإحصائية خطأ")</f>
        <v>الإحصائية خطأ</v>
      </c>
      <c r="B172" s="7155"/>
      <c r="C172" s="7156" t="s">
        <v>1486</v>
      </c>
      <c r="D172" s="5772" t="str" cm="1">
        <f t="array" ref="D172">_xlfn.XLOOKUP(1, (INDEX(التشكيل_القديم!$L$71:$S$180, ,6)=C172) * (INDEX(التشكيل_القديم!$L$71:$S$180, ,7)="رئيس الدائرة"), INDEX(التشكيل_القديم!$L$71:$S$180, ,2))</f>
        <v>احمد محمد محمود فؤاد</v>
      </c>
      <c r="E172" s="4722"/>
      <c r="F172" s="4722"/>
      <c r="G172" s="4722"/>
      <c r="H172" s="4722"/>
      <c r="I172" s="4723"/>
      <c r="J172" s="4721"/>
      <c r="K172" s="3273" t="s">
        <v>23</v>
      </c>
      <c r="L172" s="7159" t="s">
        <v>52</v>
      </c>
      <c r="M172" s="7162" t="s">
        <v>49</v>
      </c>
      <c r="N172" s="5766">
        <f>الاعدادات!$D$8</f>
        <v>2024</v>
      </c>
      <c r="O172" s="4975">
        <v>4</v>
      </c>
      <c r="P172" s="3276"/>
      <c r="Q172" s="3276"/>
      <c r="R172" s="3276"/>
      <c r="S172" s="3276"/>
      <c r="T172" s="3276"/>
      <c r="U172" s="3276"/>
      <c r="V172" s="3276"/>
      <c r="W172" s="3276"/>
      <c r="X172" s="3277"/>
      <c r="Y172" s="3276"/>
      <c r="Z172" s="3276"/>
      <c r="AA172" s="3276"/>
      <c r="AB172" s="5767">
        <f>AA172+Z172+W172+V172+U172+T172+S172+R172+Q172+P172+O172-Y172</f>
        <v>4</v>
      </c>
      <c r="AC172" s="3977"/>
      <c r="AD172" s="3977"/>
      <c r="AE172" s="5822" cm="1">
        <f t="array" ref="AE172">SUM(C181:I181+AE181:AK181+C186:I186+AE186:AK186)</f>
        <v>0</v>
      </c>
      <c r="AF172" s="5823">
        <f>SUM(J181:N181,AL181:AP181,J186:N186,AL186:AP186)</f>
        <v>0</v>
      </c>
      <c r="AG172" s="5823">
        <f>O181+AQ181+O186+AQ186</f>
        <v>0</v>
      </c>
      <c r="AH172" s="5747">
        <f>SUM(AE172:AG172)</f>
        <v>0</v>
      </c>
      <c r="AI172" s="5748">
        <f t="shared" ref="AI172:AN174" si="131">Q181+AS181+Q186+AS186</f>
        <v>0</v>
      </c>
      <c r="AJ172" s="4835">
        <f t="shared" si="131"/>
        <v>0</v>
      </c>
      <c r="AK172" s="4835">
        <f t="shared" si="131"/>
        <v>0</v>
      </c>
      <c r="AL172" s="4835">
        <f t="shared" si="131"/>
        <v>0</v>
      </c>
      <c r="AM172" s="4835">
        <f t="shared" si="131"/>
        <v>0</v>
      </c>
      <c r="AN172" s="4835">
        <f t="shared" si="131"/>
        <v>0</v>
      </c>
      <c r="AO172" s="5749">
        <f>SUM(AJ172:AN172)</f>
        <v>0</v>
      </c>
      <c r="AP172" s="4835">
        <f t="shared" ref="AP172:AR174" si="132">W181+AY181+W186+AY186</f>
        <v>0</v>
      </c>
      <c r="AQ172" s="4835">
        <f t="shared" si="132"/>
        <v>0</v>
      </c>
      <c r="AR172" s="4835">
        <f t="shared" si="132"/>
        <v>0</v>
      </c>
      <c r="AS172" s="5750">
        <f>SUM(AP172:AR172)</f>
        <v>0</v>
      </c>
      <c r="AT172" s="5751">
        <f>Z181+BB181+Z186+BB186</f>
        <v>0</v>
      </c>
      <c r="AU172" s="5752">
        <f>AT172+AS172+AO172+AI172+AH172</f>
        <v>0</v>
      </c>
      <c r="AV172" s="4777"/>
      <c r="AW172" s="4835">
        <f t="shared" ref="AW172:AX174" si="133">AB181+BD181+AB186+BD186</f>
        <v>0</v>
      </c>
      <c r="AX172" s="4835">
        <f t="shared" si="133"/>
        <v>0</v>
      </c>
      <c r="AY172" s="4777"/>
      <c r="AZ172" s="4777"/>
      <c r="BA172" s="5768">
        <f>SUM(AV172:AZ172)</f>
        <v>0</v>
      </c>
      <c r="BB172" s="4777"/>
      <c r="BC172" s="5770">
        <f>BA172+AU172+AD172+AC172-AB172</f>
        <v>-4</v>
      </c>
      <c r="BD172" s="3976"/>
      <c r="BE172" s="3976"/>
      <c r="BF172" s="3976"/>
      <c r="BG172" s="3267"/>
      <c r="BH172" s="4836">
        <f>الاعدادات!$D$8</f>
        <v>2024</v>
      </c>
      <c r="BI172" s="5762">
        <f>(AO172+AI172) -BJ172-BK172</f>
        <v>0</v>
      </c>
      <c r="BJ172" s="3278"/>
      <c r="BK172" s="3278"/>
      <c r="BL172" s="5826">
        <f>SUM(BI172:BK172)</f>
        <v>0</v>
      </c>
      <c r="BM172" s="850">
        <f>AV172-BN172-BO172</f>
        <v>0</v>
      </c>
      <c r="BN172" s="3278"/>
      <c r="BO172" s="3278"/>
      <c r="BP172" s="5826">
        <f>SUM(BM172:BO172)</f>
        <v>0</v>
      </c>
      <c r="BQ172" s="850">
        <f>AW172-BR172-BS172</f>
        <v>0</v>
      </c>
      <c r="BR172" s="3278"/>
      <c r="BS172" s="3279"/>
      <c r="BT172" s="5826">
        <f>BS172+BR172+BQ172</f>
        <v>0</v>
      </c>
      <c r="BU172" s="850">
        <f>AX172-BV172</f>
        <v>0</v>
      </c>
      <c r="BV172" s="3278"/>
      <c r="BW172" s="5826">
        <f>SUM(BU172:BV172)</f>
        <v>0</v>
      </c>
      <c r="BX172" s="5764">
        <f>CI172+CM172</f>
        <v>0</v>
      </c>
      <c r="BY172" s="5764">
        <f>CJ172+CN172</f>
        <v>0</v>
      </c>
      <c r="BZ172" s="5764">
        <f>CK172+CO172</f>
        <v>0</v>
      </c>
      <c r="CA172" s="5826">
        <f>SUM(BX172:BZ172)</f>
        <v>0</v>
      </c>
      <c r="CB172" s="850">
        <f>BI172+BM172+BQ172+BU172+BX172</f>
        <v>0</v>
      </c>
      <c r="CC172" s="851">
        <f>BJ172+BN172+BR172+BY172+BV172</f>
        <v>0</v>
      </c>
      <c r="CD172" s="851">
        <f>BZ172+BS172+BO172+BK172</f>
        <v>0</v>
      </c>
      <c r="CE172" s="5826">
        <f>SUM(CB172:CD172)</f>
        <v>0</v>
      </c>
      <c r="CF172" s="5765" t="str">
        <f>IF(AND(BC172=0,BI172&gt;=0,BM172&gt;=0,BQ172&gt;=0,BU172&gt;=0,BX172&gt;=0),"OK","WRONG")</f>
        <v>WRONG</v>
      </c>
      <c r="CG172" s="3267"/>
      <c r="CH172" s="3297"/>
      <c r="CI172" s="5764">
        <f>AZ172-CJ172-CK172</f>
        <v>0</v>
      </c>
      <c r="CJ172" s="3278"/>
      <c r="CK172" s="3278"/>
      <c r="CL172" s="5826">
        <f>SUM(CI172:CK172)</f>
        <v>0</v>
      </c>
      <c r="CM172" s="5764">
        <f>AY172-CN172-CO172</f>
        <v>0</v>
      </c>
      <c r="CN172" s="3278"/>
      <c r="CO172" s="3278"/>
      <c r="CP172" s="5826">
        <f>SUM(CM172:CO172)</f>
        <v>0</v>
      </c>
      <c r="CQ172" s="1960"/>
      <c r="CR172" s="1960"/>
      <c r="CS172" s="1960"/>
      <c r="CT172" s="1960"/>
      <c r="CU172" s="1960"/>
      <c r="CV172" s="1960"/>
      <c r="CW172" s="1960"/>
      <c r="CX172" s="1960"/>
      <c r="CY172" s="1960"/>
      <c r="CZ172" s="1960"/>
      <c r="DA172" s="1960"/>
      <c r="DB172" s="1960"/>
      <c r="DC172" s="1960"/>
      <c r="DD172" s="1960"/>
      <c r="DE172" s="1960"/>
      <c r="DF172" s="1960"/>
      <c r="DG172" s="1960"/>
      <c r="DH172" s="1960"/>
    </row>
    <row r="173" spans="1:112" ht="42" customHeight="1" thickBot="1">
      <c r="A173" s="7154"/>
      <c r="B173" s="7155"/>
      <c r="C173" s="7157"/>
      <c r="D173" s="5772" t="str" cm="1">
        <f t="array" ref="D173">_xlfn.XLOOKUP(1, (INDEX(التشكيل_القديم!$L$71:$S$180, ,6)=C172) * (INDEX(التشكيل_القديم!$L$71:$S$180, ,7)="عضو يمين"), INDEX(التشكيل_القديم!$L$71:$S$180, ,2))</f>
        <v>رامز جمال فخري جميل</v>
      </c>
      <c r="E173" s="4722"/>
      <c r="F173" s="4722"/>
      <c r="G173" s="4722"/>
      <c r="H173" s="4722"/>
      <c r="I173" s="4723"/>
      <c r="J173" s="4687"/>
      <c r="K173" s="3282" t="s">
        <v>23</v>
      </c>
      <c r="L173" s="7160"/>
      <c r="M173" s="7163"/>
      <c r="N173" s="5766">
        <f>الاعدادات!$D$9</f>
        <v>2025</v>
      </c>
      <c r="O173" s="4975">
        <v>27</v>
      </c>
      <c r="P173" s="3276"/>
      <c r="Q173" s="3276"/>
      <c r="R173" s="3276"/>
      <c r="S173" s="3276"/>
      <c r="T173" s="3276"/>
      <c r="U173" s="3276"/>
      <c r="V173" s="3276"/>
      <c r="W173" s="3276"/>
      <c r="X173" s="3277"/>
      <c r="Y173" s="3276"/>
      <c r="Z173" s="3276"/>
      <c r="AA173" s="3276"/>
      <c r="AB173" s="5767">
        <f>AA173+Z173+W173+V173+U173+T173+S173+R173+Q173+P173+O173-Y173</f>
        <v>27</v>
      </c>
      <c r="AC173" s="3977"/>
      <c r="AD173" s="3977"/>
      <c r="AE173" s="5822" cm="1">
        <f t="array" ref="AE173">SUM(C182:I182+AE182:AK182+C187:I187+AE187:AK187)</f>
        <v>0</v>
      </c>
      <c r="AF173" s="5823">
        <f>SUM(J182:N182,AL182:AP182,J187:N187,AL187:AP187)</f>
        <v>0</v>
      </c>
      <c r="AG173" s="5823">
        <f>O182+AQ182+O187+AQ187</f>
        <v>0</v>
      </c>
      <c r="AH173" s="5747">
        <f>SUM(AE173:AG173)</f>
        <v>0</v>
      </c>
      <c r="AI173" s="5748">
        <f t="shared" si="131"/>
        <v>0</v>
      </c>
      <c r="AJ173" s="4835">
        <f t="shared" si="131"/>
        <v>0</v>
      </c>
      <c r="AK173" s="4835">
        <f t="shared" si="131"/>
        <v>0</v>
      </c>
      <c r="AL173" s="4835">
        <f t="shared" si="131"/>
        <v>0</v>
      </c>
      <c r="AM173" s="4835">
        <f t="shared" si="131"/>
        <v>0</v>
      </c>
      <c r="AN173" s="4835">
        <f t="shared" si="131"/>
        <v>0</v>
      </c>
      <c r="AO173" s="5749">
        <f>SUM(AJ173:AN173)</f>
        <v>0</v>
      </c>
      <c r="AP173" s="4835">
        <f t="shared" si="132"/>
        <v>0</v>
      </c>
      <c r="AQ173" s="4835">
        <f t="shared" si="132"/>
        <v>0</v>
      </c>
      <c r="AR173" s="4835">
        <f t="shared" si="132"/>
        <v>0</v>
      </c>
      <c r="AS173" s="5750">
        <f>SUM(AP173:AR173)</f>
        <v>0</v>
      </c>
      <c r="AT173" s="5751">
        <f>Z182+BB182+Z187+BB187</f>
        <v>0</v>
      </c>
      <c r="AU173" s="5752">
        <f>AT173+AS173+AO173+AI173+AH173</f>
        <v>0</v>
      </c>
      <c r="AV173" s="4777"/>
      <c r="AW173" s="4835">
        <f t="shared" si="133"/>
        <v>0</v>
      </c>
      <c r="AX173" s="4835">
        <f t="shared" si="133"/>
        <v>0</v>
      </c>
      <c r="AY173" s="4777"/>
      <c r="AZ173" s="4777"/>
      <c r="BA173" s="5768">
        <f>SUM(AV173:AZ173)</f>
        <v>0</v>
      </c>
      <c r="BB173" s="4777"/>
      <c r="BC173" s="5770">
        <f>BA173+AU173+AD173+AC173-AB173</f>
        <v>-27</v>
      </c>
      <c r="BD173" s="3978"/>
      <c r="BE173" s="3978"/>
      <c r="BF173" s="3978"/>
      <c r="BG173" s="3283"/>
      <c r="BH173" s="4836">
        <f>الاعدادات!$D$9</f>
        <v>2025</v>
      </c>
      <c r="BI173" s="5762">
        <f>(AO173+AI173) -BJ173-BK173</f>
        <v>0</v>
      </c>
      <c r="BJ173" s="3278"/>
      <c r="BK173" s="3278"/>
      <c r="BL173" s="5826">
        <f>SUM(BI173:BK173)</f>
        <v>0</v>
      </c>
      <c r="BM173" s="850">
        <f>AV173-BN173-BO173</f>
        <v>0</v>
      </c>
      <c r="BN173" s="3278"/>
      <c r="BO173" s="3278"/>
      <c r="BP173" s="5826">
        <f>SUM(BM173:BO173)</f>
        <v>0</v>
      </c>
      <c r="BQ173" s="850">
        <f>AW173-BR173-BS173</f>
        <v>0</v>
      </c>
      <c r="BR173" s="3278"/>
      <c r="BS173" s="3279"/>
      <c r="BT173" s="5826">
        <f>BS173+BR173+BQ173</f>
        <v>0</v>
      </c>
      <c r="BU173" s="850">
        <f>AX173-BV173</f>
        <v>0</v>
      </c>
      <c r="BV173" s="3278"/>
      <c r="BW173" s="5826">
        <f>SUM(BU173:BV173)</f>
        <v>0</v>
      </c>
      <c r="BX173" s="5764">
        <f t="shared" ref="BX173:BX174" si="134">CI173+CM173</f>
        <v>0</v>
      </c>
      <c r="BY173" s="5764">
        <f t="shared" ref="BY173:BY174" si="135">CJ173+CN173</f>
        <v>0</v>
      </c>
      <c r="BZ173" s="5764">
        <f t="shared" ref="BZ173:BZ174" si="136">CK173+CO173</f>
        <v>0</v>
      </c>
      <c r="CA173" s="5826">
        <f>SUM(BX173:BZ173)</f>
        <v>0</v>
      </c>
      <c r="CB173" s="850">
        <f>BI173+BM173+BQ173+BU173+BX173</f>
        <v>0</v>
      </c>
      <c r="CC173" s="851">
        <f>BJ173+BN173+BR173+BY173+BV173</f>
        <v>0</v>
      </c>
      <c r="CD173" s="851">
        <f>BZ173+BS173+BO173+BK173</f>
        <v>0</v>
      </c>
      <c r="CE173" s="5826">
        <f>SUM(CB173:CD173)</f>
        <v>0</v>
      </c>
      <c r="CF173" s="5765" t="str">
        <f>IF(AND(BC173=0,BI173&gt;=0,BM173&gt;=0,BQ173&gt;=0,BU173&gt;=0,BX173&gt;=0),"OK","WRONG")</f>
        <v>WRONG</v>
      </c>
      <c r="CG173" s="4808"/>
      <c r="CH173" s="4809"/>
      <c r="CI173" s="5764">
        <f t="shared" ref="CI173:CI174" si="137">AZ173-CJ173-CK173</f>
        <v>0</v>
      </c>
      <c r="CJ173" s="3278"/>
      <c r="CK173" s="3278"/>
      <c r="CL173" s="5826">
        <f t="shared" ref="CL173:CL174" si="138">SUM(CI173:CK173)</f>
        <v>0</v>
      </c>
      <c r="CM173" s="5764">
        <f t="shared" ref="CM173:CM174" si="139">AY173-CN173-CO173</f>
        <v>0</v>
      </c>
      <c r="CN173" s="3278"/>
      <c r="CO173" s="3278"/>
      <c r="CP173" s="5826">
        <f t="shared" ref="CP173:CP174" si="140">SUM(CM173:CO173)</f>
        <v>0</v>
      </c>
      <c r="CQ173" s="1960"/>
      <c r="CR173" s="1960"/>
      <c r="CS173" s="1960"/>
      <c r="CT173" s="1960"/>
      <c r="CU173" s="1960"/>
      <c r="CV173" s="1960"/>
      <c r="CW173" s="1960"/>
      <c r="CX173" s="1960"/>
      <c r="CY173" s="1960"/>
      <c r="CZ173" s="1960"/>
      <c r="DA173" s="1960"/>
      <c r="DB173" s="1960"/>
      <c r="DC173" s="1960"/>
      <c r="DD173" s="1960"/>
      <c r="DE173" s="1960"/>
      <c r="DF173" s="1960"/>
      <c r="DG173" s="1960"/>
      <c r="DH173" s="1960"/>
    </row>
    <row r="174" spans="1:112" ht="42" customHeight="1" thickBot="1">
      <c r="A174" s="7154"/>
      <c r="B174" s="7155"/>
      <c r="C174" s="7157"/>
      <c r="D174" s="5772" t="str" cm="1">
        <f t="array" ref="D174">_xlfn.XLOOKUP(1, (INDEX(التشكيل_القديم!$L$71:$S$180, ,6)=C172) * (INDEX(التشكيل_القديم!$L$71:$S$180, ,7)="عضو يسار"), INDEX(التشكيل_القديم!$L$71:$S$180, ,2))</f>
        <v>بسمة علي يحيي عبدالمجيد اليماني</v>
      </c>
      <c r="E174" s="4722"/>
      <c r="F174" s="4722"/>
      <c r="G174" s="4722"/>
      <c r="H174" s="4722"/>
      <c r="I174" s="4723"/>
      <c r="J174" s="4687"/>
      <c r="K174" s="3288" t="s">
        <v>33</v>
      </c>
      <c r="L174" s="7160"/>
      <c r="M174" s="7163"/>
      <c r="N174" s="5766">
        <f>الاعدادات!$D$10</f>
        <v>2026</v>
      </c>
      <c r="O174" s="4976">
        <v>64</v>
      </c>
      <c r="P174" s="3280"/>
      <c r="Q174" s="3280"/>
      <c r="R174" s="3280"/>
      <c r="S174" s="3280"/>
      <c r="T174" s="3280"/>
      <c r="U174" s="3280"/>
      <c r="V174" s="3280"/>
      <c r="W174" s="3280"/>
      <c r="X174" s="3281"/>
      <c r="Y174" s="3280"/>
      <c r="Z174" s="3280"/>
      <c r="AA174" s="3280"/>
      <c r="AB174" s="5767">
        <f>AA174+Z174+W174+V174+U174+T174+S174+R174+Q174+P174+O174-Y174</f>
        <v>64</v>
      </c>
      <c r="AC174" s="3979"/>
      <c r="AD174" s="3979"/>
      <c r="AE174" s="5824" cm="1">
        <f t="array" ref="AE174">SUM(C183:I183+AE183:AK183+C188:I188+AE188:AK188)</f>
        <v>0</v>
      </c>
      <c r="AF174" s="5825">
        <f>SUM(J183:N183,AL183:AP183,J188:N188,AL188:AP188)</f>
        <v>0</v>
      </c>
      <c r="AG174" s="5825">
        <f>O183+AQ183+O188+AQ188</f>
        <v>0</v>
      </c>
      <c r="AH174" s="5755">
        <f>SUM(AE174:AG174)</f>
        <v>0</v>
      </c>
      <c r="AI174" s="5756">
        <f t="shared" si="131"/>
        <v>0</v>
      </c>
      <c r="AJ174" s="5754">
        <f t="shared" si="131"/>
        <v>0</v>
      </c>
      <c r="AK174" s="5754">
        <f t="shared" si="131"/>
        <v>0</v>
      </c>
      <c r="AL174" s="5754">
        <f t="shared" si="131"/>
        <v>0</v>
      </c>
      <c r="AM174" s="5754">
        <f t="shared" si="131"/>
        <v>0</v>
      </c>
      <c r="AN174" s="5754">
        <f t="shared" si="131"/>
        <v>0</v>
      </c>
      <c r="AO174" s="5757">
        <f>SUM(AJ174:AN174)</f>
        <v>0</v>
      </c>
      <c r="AP174" s="5754">
        <f t="shared" si="132"/>
        <v>0</v>
      </c>
      <c r="AQ174" s="5754">
        <f t="shared" si="132"/>
        <v>0</v>
      </c>
      <c r="AR174" s="5754">
        <f t="shared" si="132"/>
        <v>0</v>
      </c>
      <c r="AS174" s="5758">
        <f>SUM(AP174:AR174)</f>
        <v>0</v>
      </c>
      <c r="AT174" s="5759">
        <f>Z183+BB183+Z188+BB188</f>
        <v>0</v>
      </c>
      <c r="AU174" s="5760">
        <f>AT174+AS174+AO174+AI174+AH174</f>
        <v>0</v>
      </c>
      <c r="AV174" s="4778"/>
      <c r="AW174" s="5754">
        <f t="shared" si="133"/>
        <v>0</v>
      </c>
      <c r="AX174" s="5754">
        <f t="shared" si="133"/>
        <v>0</v>
      </c>
      <c r="AY174" s="4778"/>
      <c r="AZ174" s="4778"/>
      <c r="BA174" s="5769">
        <f>SUM(AV174:AZ174)</f>
        <v>0</v>
      </c>
      <c r="BB174" s="4778"/>
      <c r="BC174" s="5770">
        <f>BA174+AU174+AD174+AC174-AB174</f>
        <v>-64</v>
      </c>
      <c r="BD174" s="3978"/>
      <c r="BE174" s="3978"/>
      <c r="BF174" s="3978"/>
      <c r="BG174" s="3283"/>
      <c r="BH174" s="4836">
        <f>الاعدادات!$D$10</f>
        <v>2026</v>
      </c>
      <c r="BI174" s="5762">
        <f>(AO174+AI174) -BJ174-BK174</f>
        <v>0</v>
      </c>
      <c r="BJ174" s="3278"/>
      <c r="BK174" s="3278"/>
      <c r="BL174" s="5826">
        <f>SUM(BI174:BK174)</f>
        <v>0</v>
      </c>
      <c r="BM174" s="850">
        <f>AV174-BN174-BO174</f>
        <v>0</v>
      </c>
      <c r="BN174" s="3278"/>
      <c r="BO174" s="3278"/>
      <c r="BP174" s="5826">
        <f>SUM(BM174:BO174)</f>
        <v>0</v>
      </c>
      <c r="BQ174" s="850">
        <f>AW174-BR174-BS174</f>
        <v>0</v>
      </c>
      <c r="BR174" s="3278"/>
      <c r="BS174" s="3279"/>
      <c r="BT174" s="5826">
        <f>BS174+BR174+BQ174</f>
        <v>0</v>
      </c>
      <c r="BU174" s="850">
        <f>AX174-BV174</f>
        <v>0</v>
      </c>
      <c r="BV174" s="3278"/>
      <c r="BW174" s="5826">
        <f>SUM(BU174:BV174)</f>
        <v>0</v>
      </c>
      <c r="BX174" s="5764">
        <f t="shared" si="134"/>
        <v>0</v>
      </c>
      <c r="BY174" s="5764">
        <f t="shared" si="135"/>
        <v>0</v>
      </c>
      <c r="BZ174" s="5764">
        <f t="shared" si="136"/>
        <v>0</v>
      </c>
      <c r="CA174" s="5826">
        <f>SUM(BX174:BZ174)</f>
        <v>0</v>
      </c>
      <c r="CB174" s="850">
        <f>BI174+BM174+BQ174+BU174+BX174</f>
        <v>0</v>
      </c>
      <c r="CC174" s="851">
        <f>BJ174+BN174+BR174+BY174+BV174</f>
        <v>0</v>
      </c>
      <c r="CD174" s="851">
        <f>BZ174+BS174+BO174+BK174</f>
        <v>0</v>
      </c>
      <c r="CE174" s="5826">
        <f>SUM(CB174:CD174)</f>
        <v>0</v>
      </c>
      <c r="CF174" s="5765" t="str">
        <f>IF(AND(BC174=0,BI174&gt;=0,BM174&gt;=0,BQ174&gt;=0,BU174&gt;=0,BX174&gt;=0),"OK","WRONG")</f>
        <v>WRONG</v>
      </c>
      <c r="CG174" s="4808"/>
      <c r="CH174" s="4809"/>
      <c r="CI174" s="5764">
        <f t="shared" si="137"/>
        <v>0</v>
      </c>
      <c r="CJ174" s="3278"/>
      <c r="CK174" s="3278"/>
      <c r="CL174" s="5826">
        <f t="shared" si="138"/>
        <v>0</v>
      </c>
      <c r="CM174" s="5764">
        <f t="shared" si="139"/>
        <v>0</v>
      </c>
      <c r="CN174" s="3278"/>
      <c r="CO174" s="3278"/>
      <c r="CP174" s="5826">
        <f t="shared" si="140"/>
        <v>0</v>
      </c>
      <c r="CQ174" s="1960"/>
      <c r="CR174" s="1960"/>
      <c r="CS174" s="1960"/>
      <c r="CT174" s="1960"/>
      <c r="CU174" s="1960"/>
      <c r="CV174" s="1960"/>
      <c r="CW174" s="1960"/>
      <c r="CX174" s="1960"/>
      <c r="CY174" s="1960"/>
      <c r="CZ174" s="1960"/>
      <c r="DA174" s="1960"/>
      <c r="DB174" s="1960"/>
      <c r="DC174" s="1960"/>
      <c r="DD174" s="1960"/>
      <c r="DE174" s="1960"/>
      <c r="DF174" s="1960"/>
      <c r="DG174" s="1960"/>
      <c r="DH174" s="1960"/>
    </row>
    <row r="175" spans="1:112" ht="42" customHeight="1" thickBot="1">
      <c r="A175" s="7154"/>
      <c r="B175" s="7155"/>
      <c r="C175" s="7158"/>
      <c r="D175" s="5772" t="str" cm="1">
        <f t="array" ref="D175">_xlfn.XLOOKUP(1, (INDEX(التشكيل_القديم!$L$71:$S$180, ,6)=C172) * (INDEX(التشكيل_القديم!$L$71:$S$180, ,7)="عضو يسار اليسار"), INDEX(التشكيل_القديم!$L$71:$S$180, ,2))</f>
        <v>بولا نسيم مرقص يعقزب</v>
      </c>
      <c r="E175" s="4722"/>
      <c r="F175" s="4722"/>
      <c r="G175" s="4722"/>
      <c r="H175" s="4722"/>
      <c r="I175" s="4723"/>
      <c r="J175" s="4688"/>
      <c r="K175" s="3293" t="s">
        <v>63</v>
      </c>
      <c r="L175" s="7161"/>
      <c r="M175" s="7164"/>
      <c r="N175" s="4689" t="s">
        <v>181</v>
      </c>
      <c r="O175" s="5773">
        <f>SUM(O172:O174)</f>
        <v>95</v>
      </c>
      <c r="P175" s="5773">
        <f t="shared" ref="P175:BC175" si="141">SUM(P172:P174)</f>
        <v>0</v>
      </c>
      <c r="Q175" s="5773">
        <f t="shared" si="141"/>
        <v>0</v>
      </c>
      <c r="R175" s="5773">
        <f t="shared" si="141"/>
        <v>0</v>
      </c>
      <c r="S175" s="5773">
        <f t="shared" si="141"/>
        <v>0</v>
      </c>
      <c r="T175" s="5773">
        <f t="shared" si="141"/>
        <v>0</v>
      </c>
      <c r="U175" s="5773">
        <f t="shared" si="141"/>
        <v>0</v>
      </c>
      <c r="V175" s="5773">
        <f t="shared" si="141"/>
        <v>0</v>
      </c>
      <c r="W175" s="5773">
        <f t="shared" si="141"/>
        <v>0</v>
      </c>
      <c r="X175" s="5773">
        <f t="shared" si="141"/>
        <v>0</v>
      </c>
      <c r="Y175" s="5773">
        <f t="shared" si="141"/>
        <v>0</v>
      </c>
      <c r="Z175" s="5773">
        <f t="shared" si="141"/>
        <v>0</v>
      </c>
      <c r="AA175" s="5773">
        <f t="shared" si="141"/>
        <v>0</v>
      </c>
      <c r="AB175" s="5773">
        <f t="shared" si="141"/>
        <v>95</v>
      </c>
      <c r="AC175" s="5773">
        <f t="shared" si="141"/>
        <v>0</v>
      </c>
      <c r="AD175" s="5773">
        <f t="shared" si="141"/>
        <v>0</v>
      </c>
      <c r="AE175" s="5773">
        <f t="shared" si="141"/>
        <v>0</v>
      </c>
      <c r="AF175" s="5773">
        <f t="shared" si="141"/>
        <v>0</v>
      </c>
      <c r="AG175" s="5773">
        <f t="shared" si="141"/>
        <v>0</v>
      </c>
      <c r="AH175" s="5773">
        <f t="shared" si="141"/>
        <v>0</v>
      </c>
      <c r="AI175" s="5773">
        <f t="shared" si="141"/>
        <v>0</v>
      </c>
      <c r="AJ175" s="5773">
        <f t="shared" si="141"/>
        <v>0</v>
      </c>
      <c r="AK175" s="5773">
        <f t="shared" si="141"/>
        <v>0</v>
      </c>
      <c r="AL175" s="5773">
        <f t="shared" si="141"/>
        <v>0</v>
      </c>
      <c r="AM175" s="5773">
        <f t="shared" si="141"/>
        <v>0</v>
      </c>
      <c r="AN175" s="5773">
        <f t="shared" si="141"/>
        <v>0</v>
      </c>
      <c r="AO175" s="5773">
        <f t="shared" si="141"/>
        <v>0</v>
      </c>
      <c r="AP175" s="5773">
        <f t="shared" si="141"/>
        <v>0</v>
      </c>
      <c r="AQ175" s="5773">
        <f t="shared" si="141"/>
        <v>0</v>
      </c>
      <c r="AR175" s="5773">
        <f t="shared" si="141"/>
        <v>0</v>
      </c>
      <c r="AS175" s="5773">
        <f t="shared" si="141"/>
        <v>0</v>
      </c>
      <c r="AT175" s="5773">
        <f t="shared" si="141"/>
        <v>0</v>
      </c>
      <c r="AU175" s="5773">
        <f t="shared" si="141"/>
        <v>0</v>
      </c>
      <c r="AV175" s="5773">
        <f t="shared" si="141"/>
        <v>0</v>
      </c>
      <c r="AW175" s="5773">
        <f t="shared" si="141"/>
        <v>0</v>
      </c>
      <c r="AX175" s="5773">
        <f t="shared" si="141"/>
        <v>0</v>
      </c>
      <c r="AY175" s="5773">
        <f t="shared" si="141"/>
        <v>0</v>
      </c>
      <c r="AZ175" s="5773">
        <f t="shared" si="141"/>
        <v>0</v>
      </c>
      <c r="BA175" s="5773">
        <f t="shared" si="141"/>
        <v>0</v>
      </c>
      <c r="BB175" s="5773">
        <f t="shared" si="141"/>
        <v>0</v>
      </c>
      <c r="BC175" s="5773">
        <f t="shared" si="141"/>
        <v>-95</v>
      </c>
      <c r="BD175" s="3978"/>
      <c r="BE175" s="3978"/>
      <c r="BF175" s="3978"/>
      <c r="BG175" s="3283"/>
      <c r="BH175" s="4712" t="s">
        <v>106</v>
      </c>
      <c r="BI175" s="5774">
        <f>SUM(BI172:BI174)</f>
        <v>0</v>
      </c>
      <c r="BJ175" s="5774">
        <f t="shared" ref="BJ175:CE175" si="142">SUM(BJ172:BJ174)</f>
        <v>0</v>
      </c>
      <c r="BK175" s="5774">
        <f t="shared" si="142"/>
        <v>0</v>
      </c>
      <c r="BL175" s="5774">
        <f t="shared" si="142"/>
        <v>0</v>
      </c>
      <c r="BM175" s="5774">
        <f t="shared" si="142"/>
        <v>0</v>
      </c>
      <c r="BN175" s="5774">
        <f t="shared" si="142"/>
        <v>0</v>
      </c>
      <c r="BO175" s="5774">
        <f t="shared" si="142"/>
        <v>0</v>
      </c>
      <c r="BP175" s="5774">
        <f t="shared" si="142"/>
        <v>0</v>
      </c>
      <c r="BQ175" s="5774">
        <f t="shared" si="142"/>
        <v>0</v>
      </c>
      <c r="BR175" s="5774">
        <f t="shared" si="142"/>
        <v>0</v>
      </c>
      <c r="BS175" s="5774">
        <f t="shared" si="142"/>
        <v>0</v>
      </c>
      <c r="BT175" s="5774">
        <f t="shared" si="142"/>
        <v>0</v>
      </c>
      <c r="BU175" s="5774">
        <f t="shared" si="142"/>
        <v>0</v>
      </c>
      <c r="BV175" s="5774">
        <f t="shared" si="142"/>
        <v>0</v>
      </c>
      <c r="BW175" s="5774">
        <f t="shared" si="142"/>
        <v>0</v>
      </c>
      <c r="BX175" s="5774">
        <f t="shared" si="142"/>
        <v>0</v>
      </c>
      <c r="BY175" s="5774">
        <f t="shared" si="142"/>
        <v>0</v>
      </c>
      <c r="BZ175" s="5774">
        <f t="shared" si="142"/>
        <v>0</v>
      </c>
      <c r="CA175" s="5774">
        <f t="shared" si="142"/>
        <v>0</v>
      </c>
      <c r="CB175" s="5774">
        <f t="shared" si="142"/>
        <v>0</v>
      </c>
      <c r="CC175" s="5774">
        <f t="shared" si="142"/>
        <v>0</v>
      </c>
      <c r="CD175" s="5774">
        <f t="shared" si="142"/>
        <v>0</v>
      </c>
      <c r="CE175" s="5774">
        <f t="shared" si="142"/>
        <v>0</v>
      </c>
      <c r="CF175" s="3299"/>
      <c r="CG175" s="3283"/>
      <c r="CH175" s="4809"/>
      <c r="CI175" s="5776">
        <f t="shared" ref="CI175:CL175" si="143">SUM(CI172:CI174)</f>
        <v>0</v>
      </c>
      <c r="CJ175" s="5774">
        <f t="shared" si="143"/>
        <v>0</v>
      </c>
      <c r="CK175" s="5774">
        <f t="shared" si="143"/>
        <v>0</v>
      </c>
      <c r="CL175" s="5774">
        <f t="shared" si="143"/>
        <v>0</v>
      </c>
      <c r="CM175" s="5777">
        <f>SUM(CM172:CM174)</f>
        <v>0</v>
      </c>
      <c r="CN175" s="5774">
        <f t="shared" ref="CN175:CP175" si="144">SUM(CN172:CN174)</f>
        <v>0</v>
      </c>
      <c r="CO175" s="5774">
        <f t="shared" si="144"/>
        <v>0</v>
      </c>
      <c r="CP175" s="5827">
        <f t="shared" si="144"/>
        <v>0</v>
      </c>
      <c r="CQ175" s="1960"/>
      <c r="CR175" s="1960"/>
      <c r="CS175" s="1960"/>
      <c r="CT175" s="1960"/>
      <c r="CU175" s="1960"/>
      <c r="CV175" s="1960"/>
      <c r="CW175" s="1960"/>
      <c r="CX175" s="1960"/>
      <c r="CY175" s="1960"/>
      <c r="CZ175" s="1960"/>
      <c r="DA175" s="1960"/>
      <c r="DB175" s="1960"/>
      <c r="DC175" s="1960"/>
      <c r="DD175" s="1960"/>
      <c r="DE175" s="1960"/>
      <c r="DF175" s="1960"/>
      <c r="DG175" s="1960"/>
      <c r="DH175" s="1960"/>
    </row>
    <row r="176" spans="1:112" ht="40.5" customHeight="1" thickBot="1">
      <c r="A176" s="3976"/>
      <c r="B176" s="4686" t="s">
        <v>604</v>
      </c>
      <c r="C176" s="4686"/>
      <c r="D176" s="4686"/>
      <c r="E176" s="4686"/>
      <c r="F176" s="4686"/>
      <c r="G176" s="4686"/>
      <c r="H176" s="4686"/>
      <c r="I176" s="4686"/>
      <c r="J176" s="4686"/>
      <c r="K176" s="4686"/>
      <c r="L176" s="4686"/>
      <c r="M176" s="4686"/>
      <c r="N176" s="4686"/>
      <c r="O176" s="4686"/>
      <c r="P176" s="4726"/>
      <c r="Q176" s="4726"/>
      <c r="R176" s="4686"/>
      <c r="S176" s="4686"/>
      <c r="T176" s="4686"/>
      <c r="U176" s="4686"/>
      <c r="V176" s="4686"/>
      <c r="W176" s="4686"/>
      <c r="X176" s="4686"/>
      <c r="Y176" s="4686"/>
      <c r="Z176" s="4726"/>
      <c r="AA176" s="4726"/>
      <c r="AB176" s="4686"/>
      <c r="AC176" s="4686"/>
      <c r="AD176" s="4686"/>
      <c r="AE176" s="4686"/>
      <c r="AF176" s="4686"/>
      <c r="AG176" s="4686"/>
      <c r="AH176" s="4686"/>
      <c r="AI176" s="4686"/>
      <c r="AJ176" s="4686"/>
      <c r="AK176" s="4686"/>
      <c r="AL176" s="4686"/>
      <c r="AM176" s="4686"/>
      <c r="AN176" s="4686"/>
      <c r="AO176" s="4686"/>
      <c r="AP176" s="4686"/>
      <c r="AQ176" s="4686"/>
      <c r="AR176" s="4686"/>
      <c r="AS176" s="4686"/>
      <c r="AT176" s="4686"/>
      <c r="AU176" s="4686"/>
      <c r="AV176" s="4686"/>
      <c r="AW176" s="4686"/>
      <c r="AX176" s="4686"/>
      <c r="AY176" s="4686"/>
      <c r="AZ176" s="4686"/>
      <c r="BA176" s="4686"/>
      <c r="BB176" s="4686"/>
      <c r="BC176" s="4686"/>
      <c r="BD176" s="4686"/>
      <c r="BE176" s="4686"/>
      <c r="BF176" s="4686"/>
      <c r="BG176" s="4775"/>
      <c r="BH176" s="3271"/>
      <c r="BI176" s="3271"/>
      <c r="BJ176" s="3271"/>
      <c r="BK176" s="3271"/>
      <c r="BL176" s="3271"/>
      <c r="BM176" s="3271"/>
      <c r="BN176" s="3271"/>
      <c r="BO176" s="3271"/>
      <c r="BP176" s="3271"/>
      <c r="BQ176" s="3271"/>
      <c r="BR176" s="3271"/>
      <c r="BS176" s="3271"/>
      <c r="BT176" s="3271"/>
      <c r="BU176" s="3271"/>
      <c r="BV176" s="3271"/>
      <c r="BW176" s="3271"/>
      <c r="BX176" s="3271"/>
      <c r="BY176" s="3271"/>
      <c r="BZ176" s="3271"/>
      <c r="CA176" s="7140">
        <f>CL185+CM185+CN185+CO185</f>
        <v>0</v>
      </c>
      <c r="CB176" s="7140"/>
      <c r="CC176" s="7140"/>
      <c r="CD176" s="7140"/>
      <c r="CE176" s="3271"/>
      <c r="CF176" s="3272"/>
      <c r="CG176" s="3272"/>
      <c r="CH176" s="3272"/>
      <c r="CI176" s="3272"/>
      <c r="CJ176" s="3272"/>
      <c r="CK176" s="3272"/>
      <c r="CL176" s="3272"/>
      <c r="CM176" s="3272"/>
      <c r="CN176" s="3272"/>
      <c r="CO176" s="3272"/>
      <c r="CP176" s="1960"/>
      <c r="CQ176" s="1960"/>
      <c r="CR176" s="1960"/>
      <c r="CS176" s="1960"/>
      <c r="CT176" s="1960"/>
      <c r="CU176" s="1960"/>
      <c r="CV176" s="1960"/>
      <c r="CW176" s="1960"/>
      <c r="CX176" s="1960"/>
      <c r="CY176" s="1960"/>
      <c r="CZ176" s="1960"/>
      <c r="DA176" s="1960"/>
      <c r="DB176" s="1960"/>
      <c r="DC176" s="1960"/>
      <c r="DD176" s="1960"/>
      <c r="DE176" s="1960"/>
      <c r="DF176" s="1960"/>
      <c r="DG176" s="1960"/>
      <c r="DH176" s="1960"/>
    </row>
    <row r="177" spans="1:112" ht="33.6" thickBot="1">
      <c r="A177" s="3976"/>
      <c r="B177" s="4883"/>
      <c r="C177" s="4884" t="s">
        <v>100</v>
      </c>
      <c r="D177" s="4885"/>
      <c r="E177" s="4885"/>
      <c r="F177" s="4885"/>
      <c r="G177" s="4885"/>
      <c r="H177" s="4885"/>
      <c r="I177" s="4885"/>
      <c r="J177" s="4885"/>
      <c r="K177" s="4885"/>
      <c r="L177" s="4885"/>
      <c r="M177" s="4885"/>
      <c r="N177" s="4885"/>
      <c r="O177" s="4886"/>
      <c r="P177" s="4886"/>
      <c r="Q177" s="4887"/>
      <c r="R177" s="4888" t="s">
        <v>103</v>
      </c>
      <c r="S177" s="4889"/>
      <c r="T177" s="4889"/>
      <c r="U177" s="4889"/>
      <c r="V177" s="4890"/>
      <c r="W177" s="4889" t="s">
        <v>104</v>
      </c>
      <c r="X177" s="4889"/>
      <c r="Y177" s="4890"/>
      <c r="Z177" s="4891"/>
      <c r="AA177" s="4892"/>
      <c r="AB177" s="4893" t="s">
        <v>99</v>
      </c>
      <c r="AC177" s="4894"/>
      <c r="AD177" s="4895"/>
      <c r="AE177" s="4884" t="s">
        <v>100</v>
      </c>
      <c r="AF177" s="4885"/>
      <c r="AG177" s="4885"/>
      <c r="AH177" s="4885"/>
      <c r="AI177" s="4885"/>
      <c r="AJ177" s="4885"/>
      <c r="AK177" s="4885"/>
      <c r="AL177" s="4885"/>
      <c r="AM177" s="4885"/>
      <c r="AN177" s="4885"/>
      <c r="AO177" s="4885"/>
      <c r="AP177" s="4885"/>
      <c r="AQ177" s="4886"/>
      <c r="AR177" s="4886"/>
      <c r="AS177" s="4887"/>
      <c r="AT177" s="4888" t="s">
        <v>103</v>
      </c>
      <c r="AU177" s="4889"/>
      <c r="AV177" s="4889"/>
      <c r="AW177" s="4889"/>
      <c r="AX177" s="4890"/>
      <c r="AY177" s="4889" t="s">
        <v>104</v>
      </c>
      <c r="AZ177" s="4889"/>
      <c r="BA177" s="4890"/>
      <c r="BB177" s="4891"/>
      <c r="BC177" s="4892"/>
      <c r="BD177" s="4893" t="s">
        <v>99</v>
      </c>
      <c r="BE177" s="4894"/>
      <c r="BF177" s="4895"/>
      <c r="BG177" s="3267"/>
      <c r="BH177" s="3267"/>
      <c r="BI177" s="4859" t="s">
        <v>1478</v>
      </c>
      <c r="BJ177" s="4860"/>
      <c r="BK177" s="4860"/>
      <c r="BL177" s="4860"/>
      <c r="BM177" s="4860"/>
      <c r="BN177" s="4860"/>
      <c r="BO177" s="4860"/>
      <c r="BP177" s="4861"/>
      <c r="BQ177" s="4839"/>
      <c r="BR177" s="4839"/>
      <c r="BS177" s="4862" t="s">
        <v>1477</v>
      </c>
      <c r="BT177" s="4863"/>
      <c r="BU177" s="4863"/>
      <c r="BV177" s="4863"/>
      <c r="BW177" s="4863"/>
      <c r="BX177" s="4863"/>
      <c r="BY177" s="4863"/>
      <c r="BZ177" s="4863"/>
      <c r="CA177" s="4863"/>
      <c r="CB177" s="4863"/>
      <c r="CC177" s="4863"/>
      <c r="CD177" s="4863"/>
      <c r="CE177" s="4863"/>
      <c r="CF177" s="4863"/>
      <c r="CG177" s="4863"/>
      <c r="CH177" s="4863"/>
      <c r="CI177" s="4863"/>
      <c r="CJ177" s="4863"/>
      <c r="CK177" s="4863"/>
      <c r="CL177" s="4863"/>
      <c r="CM177" s="4863"/>
      <c r="CN177" s="4863"/>
      <c r="CO177" s="4864"/>
      <c r="CP177" s="1960"/>
      <c r="CQ177" s="1960"/>
      <c r="CR177" s="1960"/>
      <c r="CS177" s="1960"/>
      <c r="CT177" s="1960"/>
      <c r="CU177" s="1960"/>
      <c r="CV177" s="1960"/>
      <c r="CW177" s="1960"/>
      <c r="CX177" s="1960"/>
      <c r="CY177" s="1960"/>
      <c r="CZ177" s="1960"/>
      <c r="DA177" s="1960"/>
      <c r="DB177" s="1960"/>
      <c r="DC177" s="1960"/>
      <c r="DD177" s="1960"/>
      <c r="DE177" s="1960"/>
      <c r="DF177" s="1960"/>
      <c r="DG177" s="1960"/>
      <c r="DH177" s="1960"/>
    </row>
    <row r="178" spans="1:112" ht="45.6" thickBot="1">
      <c r="A178" s="3976"/>
      <c r="B178" s="4896"/>
      <c r="C178" s="4897" t="s">
        <v>120</v>
      </c>
      <c r="D178" s="4894"/>
      <c r="E178" s="4894"/>
      <c r="F178" s="4894"/>
      <c r="G178" s="4894"/>
      <c r="H178" s="4894"/>
      <c r="I178" s="4894"/>
      <c r="J178" s="4898" t="s">
        <v>121</v>
      </c>
      <c r="K178" s="4899"/>
      <c r="L178" s="4899"/>
      <c r="M178" s="4899"/>
      <c r="N178" s="4900"/>
      <c r="O178" s="4887"/>
      <c r="P178" s="4901"/>
      <c r="Q178" s="4902"/>
      <c r="R178" s="4903"/>
      <c r="S178" s="4904"/>
      <c r="T178" s="4904"/>
      <c r="U178" s="4904"/>
      <c r="V178" s="4905"/>
      <c r="W178" s="4904"/>
      <c r="X178" s="4904"/>
      <c r="Y178" s="4905"/>
      <c r="Z178" s="4906"/>
      <c r="AA178" s="4907"/>
      <c r="AB178" s="4908"/>
      <c r="AC178" s="4902"/>
      <c r="AD178" s="4909"/>
      <c r="AE178" s="4897" t="s">
        <v>120</v>
      </c>
      <c r="AF178" s="4894"/>
      <c r="AG178" s="4894"/>
      <c r="AH178" s="4894"/>
      <c r="AI178" s="4894"/>
      <c r="AJ178" s="4894"/>
      <c r="AK178" s="4894"/>
      <c r="AL178" s="4898" t="s">
        <v>121</v>
      </c>
      <c r="AM178" s="4899"/>
      <c r="AN178" s="4899"/>
      <c r="AO178" s="4899"/>
      <c r="AP178" s="4900"/>
      <c r="AQ178" s="4887"/>
      <c r="AR178" s="4901"/>
      <c r="AS178" s="4902"/>
      <c r="AT178" s="4903"/>
      <c r="AU178" s="4904"/>
      <c r="AV178" s="4904"/>
      <c r="AW178" s="4904"/>
      <c r="AX178" s="4905"/>
      <c r="AY178" s="4904"/>
      <c r="AZ178" s="4904"/>
      <c r="BA178" s="4905"/>
      <c r="BB178" s="4906"/>
      <c r="BC178" s="4907"/>
      <c r="BD178" s="4908"/>
      <c r="BE178" s="4902"/>
      <c r="BF178" s="4909"/>
      <c r="BG178" s="3267"/>
      <c r="BH178" s="3267"/>
      <c r="BI178" s="4865"/>
      <c r="BJ178" s="4866"/>
      <c r="BK178" s="4866"/>
      <c r="BL178" s="4866"/>
      <c r="BM178" s="4866"/>
      <c r="BN178" s="4866"/>
      <c r="BO178" s="4866"/>
      <c r="BP178" s="4867"/>
      <c r="BQ178" s="4868"/>
      <c r="BR178" s="4868"/>
      <c r="BS178" s="4869"/>
      <c r="BT178" s="4870"/>
      <c r="BU178" s="4870"/>
      <c r="BV178" s="4870"/>
      <c r="BW178" s="4870"/>
      <c r="BX178" s="4870"/>
      <c r="BY178" s="4870"/>
      <c r="BZ178" s="4870"/>
      <c r="CA178" s="4870"/>
      <c r="CB178" s="4870"/>
      <c r="CC178" s="4870"/>
      <c r="CD178" s="4870"/>
      <c r="CE178" s="4870"/>
      <c r="CF178" s="4870"/>
      <c r="CG178" s="4870"/>
      <c r="CH178" s="4870"/>
      <c r="CI178" s="4870"/>
      <c r="CJ178" s="4870"/>
      <c r="CK178" s="4870"/>
      <c r="CL178" s="4870"/>
      <c r="CM178" s="4870"/>
      <c r="CN178" s="4870"/>
      <c r="CO178" s="4871"/>
      <c r="CP178" s="1960"/>
      <c r="CQ178" s="1960"/>
      <c r="CR178" s="1960"/>
      <c r="CS178" s="1960"/>
      <c r="CT178" s="1960"/>
      <c r="CU178" s="1960"/>
      <c r="CV178" s="1960"/>
      <c r="CW178" s="1960"/>
      <c r="CX178" s="1960"/>
      <c r="CY178" s="1960"/>
      <c r="CZ178" s="1960"/>
      <c r="DA178" s="1960"/>
      <c r="DB178" s="1960"/>
      <c r="DC178" s="1960"/>
      <c r="DD178" s="1960"/>
      <c r="DE178" s="1960"/>
      <c r="DF178" s="1960"/>
      <c r="DG178" s="1960"/>
      <c r="DH178" s="1960"/>
    </row>
    <row r="179" spans="1:112" ht="169.8" thickBot="1">
      <c r="A179" s="3976"/>
      <c r="B179" s="4910" t="s">
        <v>92</v>
      </c>
      <c r="C179" s="4911" t="s">
        <v>151</v>
      </c>
      <c r="D179" s="4912" t="s">
        <v>152</v>
      </c>
      <c r="E179" s="4912" t="s">
        <v>153</v>
      </c>
      <c r="F179" s="4913" t="s">
        <v>154</v>
      </c>
      <c r="G179" s="4913" t="s">
        <v>155</v>
      </c>
      <c r="H179" s="4913" t="s">
        <v>156</v>
      </c>
      <c r="I179" s="4914" t="s">
        <v>157</v>
      </c>
      <c r="J179" s="4915" t="s">
        <v>158</v>
      </c>
      <c r="K179" s="4916" t="s">
        <v>159</v>
      </c>
      <c r="L179" s="4913" t="s">
        <v>160</v>
      </c>
      <c r="M179" s="4913" t="s">
        <v>161</v>
      </c>
      <c r="N179" s="4917" t="s">
        <v>162</v>
      </c>
      <c r="O179" s="4918" t="s">
        <v>122</v>
      </c>
      <c r="P179" s="4919" t="s">
        <v>101</v>
      </c>
      <c r="Q179" s="4887" t="s">
        <v>102</v>
      </c>
      <c r="R179" s="4920" t="s">
        <v>123</v>
      </c>
      <c r="S179" s="4921" t="s">
        <v>124</v>
      </c>
      <c r="T179" s="4922" t="s">
        <v>125</v>
      </c>
      <c r="U179" s="4923" t="s">
        <v>126</v>
      </c>
      <c r="V179" s="4924" t="s">
        <v>127</v>
      </c>
      <c r="W179" s="4925" t="s">
        <v>128</v>
      </c>
      <c r="X179" s="4926" t="s">
        <v>129</v>
      </c>
      <c r="Y179" s="4927" t="s">
        <v>130</v>
      </c>
      <c r="Z179" s="4928" t="s">
        <v>105</v>
      </c>
      <c r="AA179" s="4929" t="s">
        <v>106</v>
      </c>
      <c r="AB179" s="4930" t="s">
        <v>131</v>
      </c>
      <c r="AC179" s="4918" t="s">
        <v>114</v>
      </c>
      <c r="AD179" s="4931" t="s">
        <v>1584</v>
      </c>
      <c r="AE179" s="4911" t="s">
        <v>151</v>
      </c>
      <c r="AF179" s="4912" t="s">
        <v>152</v>
      </c>
      <c r="AG179" s="4912" t="s">
        <v>153</v>
      </c>
      <c r="AH179" s="4913" t="s">
        <v>154</v>
      </c>
      <c r="AI179" s="4913" t="s">
        <v>155</v>
      </c>
      <c r="AJ179" s="4913" t="s">
        <v>156</v>
      </c>
      <c r="AK179" s="4914" t="s">
        <v>157</v>
      </c>
      <c r="AL179" s="4915" t="s">
        <v>158</v>
      </c>
      <c r="AM179" s="4916" t="s">
        <v>159</v>
      </c>
      <c r="AN179" s="4913" t="s">
        <v>160</v>
      </c>
      <c r="AO179" s="4913" t="s">
        <v>161</v>
      </c>
      <c r="AP179" s="4917" t="s">
        <v>162</v>
      </c>
      <c r="AQ179" s="4918" t="s">
        <v>122</v>
      </c>
      <c r="AR179" s="4919" t="s">
        <v>101</v>
      </c>
      <c r="AS179" s="4887" t="s">
        <v>102</v>
      </c>
      <c r="AT179" s="4920" t="s">
        <v>123</v>
      </c>
      <c r="AU179" s="4921" t="s">
        <v>124</v>
      </c>
      <c r="AV179" s="4922" t="s">
        <v>125</v>
      </c>
      <c r="AW179" s="4923" t="s">
        <v>126</v>
      </c>
      <c r="AX179" s="4924" t="s">
        <v>127</v>
      </c>
      <c r="AY179" s="4925" t="s">
        <v>128</v>
      </c>
      <c r="AZ179" s="4926" t="s">
        <v>129</v>
      </c>
      <c r="BA179" s="4927" t="s">
        <v>130</v>
      </c>
      <c r="BB179" s="4928" t="s">
        <v>105</v>
      </c>
      <c r="BC179" s="4929" t="s">
        <v>106</v>
      </c>
      <c r="BD179" s="4930" t="s">
        <v>131</v>
      </c>
      <c r="BE179" s="4918" t="s">
        <v>114</v>
      </c>
      <c r="BF179" s="4931" t="s">
        <v>1584</v>
      </c>
      <c r="BG179" s="3267"/>
      <c r="BH179" s="3267"/>
      <c r="BI179" s="4872"/>
      <c r="BJ179" s="4873"/>
      <c r="BK179" s="4873"/>
      <c r="BL179" s="4873"/>
      <c r="BM179" s="4873"/>
      <c r="BN179" s="4873"/>
      <c r="BO179" s="4873"/>
      <c r="BP179" s="4874"/>
      <c r="BQ179" s="4868"/>
      <c r="BR179" s="4868"/>
      <c r="BS179" s="4875"/>
      <c r="BT179" s="4876"/>
      <c r="BU179" s="4876"/>
      <c r="BV179" s="4876"/>
      <c r="BW179" s="4876"/>
      <c r="BX179" s="4876"/>
      <c r="BY179" s="4876"/>
      <c r="BZ179" s="4876"/>
      <c r="CA179" s="4876"/>
      <c r="CB179" s="4876"/>
      <c r="CC179" s="4876"/>
      <c r="CD179" s="4876"/>
      <c r="CE179" s="4876"/>
      <c r="CF179" s="4876"/>
      <c r="CG179" s="4876"/>
      <c r="CH179" s="4876"/>
      <c r="CI179" s="4876"/>
      <c r="CJ179" s="4876"/>
      <c r="CK179" s="4876"/>
      <c r="CL179" s="4876"/>
      <c r="CM179" s="4876"/>
      <c r="CN179" s="4876"/>
      <c r="CO179" s="4877"/>
      <c r="CP179" s="1960"/>
      <c r="CQ179" s="1960"/>
      <c r="CR179" s="1960"/>
      <c r="CS179" s="1960"/>
      <c r="CT179" s="1960"/>
      <c r="CU179" s="1960"/>
      <c r="CV179" s="1960"/>
      <c r="CW179" s="1960"/>
      <c r="CX179" s="1960"/>
      <c r="CY179" s="1960"/>
      <c r="CZ179" s="1960"/>
      <c r="DA179" s="1960"/>
      <c r="DB179" s="1960"/>
      <c r="DC179" s="1960"/>
      <c r="DD179" s="1960"/>
      <c r="DE179" s="1960"/>
      <c r="DF179" s="1960"/>
      <c r="DG179" s="1960"/>
      <c r="DH179" s="1960"/>
    </row>
    <row r="180" spans="1:112" ht="38.25" customHeight="1" thickBot="1">
      <c r="A180" s="3976"/>
      <c r="B180" s="4697"/>
      <c r="C180" s="5779" t="str">
        <f>"رئيس الدائرة" &amp; "     /   " &amp;D172</f>
        <v>رئيس الدائرة     /   احمد محمد محمود فؤاد</v>
      </c>
      <c r="D180" s="4693"/>
      <c r="E180" s="4693"/>
      <c r="F180" s="4693"/>
      <c r="G180" s="4693"/>
      <c r="H180" s="4693"/>
      <c r="I180" s="4693"/>
      <c r="J180" s="4693"/>
      <c r="K180" s="4693"/>
      <c r="L180" s="4693"/>
      <c r="M180" s="4693"/>
      <c r="N180" s="4693"/>
      <c r="O180" s="4727"/>
      <c r="P180" s="4727"/>
      <c r="Q180" s="4727"/>
      <c r="R180" s="4693"/>
      <c r="S180" s="4693"/>
      <c r="T180" s="4693"/>
      <c r="U180" s="4693"/>
      <c r="V180" s="4693"/>
      <c r="W180" s="4693"/>
      <c r="X180" s="4693"/>
      <c r="Y180" s="4693"/>
      <c r="Z180" s="4727"/>
      <c r="AA180" s="4727"/>
      <c r="AB180" s="4727"/>
      <c r="AC180" s="4693"/>
      <c r="AD180" s="4694"/>
      <c r="AE180" s="5779" t="str">
        <f>"عضو يمين "  &amp; "     /   " &amp;D173</f>
        <v>عضو يمين      /   رامز جمال فخري جميل</v>
      </c>
      <c r="AF180" s="4693"/>
      <c r="AG180" s="4693"/>
      <c r="AH180" s="4693"/>
      <c r="AI180" s="4693"/>
      <c r="AJ180" s="4693"/>
      <c r="AK180" s="4693"/>
      <c r="AL180" s="4693"/>
      <c r="AM180" s="4693"/>
      <c r="AN180" s="4693"/>
      <c r="AO180" s="4693"/>
      <c r="AP180" s="4693"/>
      <c r="AQ180" s="4727"/>
      <c r="AR180" s="4727"/>
      <c r="AS180" s="4727"/>
      <c r="AT180" s="4693"/>
      <c r="AU180" s="4693"/>
      <c r="AV180" s="4693"/>
      <c r="AW180" s="4693"/>
      <c r="AX180" s="4693"/>
      <c r="AY180" s="4693"/>
      <c r="AZ180" s="4693"/>
      <c r="BA180" s="4693"/>
      <c r="BB180" s="4727"/>
      <c r="BC180" s="4727"/>
      <c r="BD180" s="4727"/>
      <c r="BE180" s="4693"/>
      <c r="BF180" s="4694"/>
      <c r="BG180" s="3267"/>
      <c r="BH180" s="3267"/>
      <c r="BI180" s="7141" t="s">
        <v>163</v>
      </c>
      <c r="BJ180" s="7144" t="s">
        <v>1480</v>
      </c>
      <c r="BK180" s="7144" t="s">
        <v>196</v>
      </c>
      <c r="BL180" s="7144" t="s">
        <v>1481</v>
      </c>
      <c r="BM180" s="7144" t="s">
        <v>1482</v>
      </c>
      <c r="BN180" s="7144" t="s">
        <v>1168</v>
      </c>
      <c r="BO180" s="7144" t="s">
        <v>206</v>
      </c>
      <c r="BP180" s="7147"/>
      <c r="BQ180" s="4878"/>
      <c r="BR180" s="4878"/>
      <c r="BS180" s="7121" t="s">
        <v>23</v>
      </c>
      <c r="BT180" s="7122"/>
      <c r="BU180" s="7122"/>
      <c r="BV180" s="7122"/>
      <c r="BW180" s="7122"/>
      <c r="BX180" s="7123"/>
      <c r="BY180" s="7121" t="s">
        <v>33</v>
      </c>
      <c r="BZ180" s="7122"/>
      <c r="CA180" s="7122"/>
      <c r="CB180" s="7123"/>
      <c r="CC180" s="7121" t="s">
        <v>184</v>
      </c>
      <c r="CD180" s="7122"/>
      <c r="CE180" s="7122"/>
      <c r="CF180" s="7123"/>
      <c r="CG180" s="7121" t="s">
        <v>185</v>
      </c>
      <c r="CH180" s="7122"/>
      <c r="CI180" s="7122"/>
      <c r="CJ180" s="7123"/>
      <c r="CK180" s="4879"/>
      <c r="CL180" s="7122"/>
      <c r="CM180" s="7122"/>
      <c r="CN180" s="7122"/>
      <c r="CO180" s="7123"/>
      <c r="CP180" s="1960"/>
      <c r="CQ180" s="1960"/>
      <c r="CR180" s="1960"/>
      <c r="CS180" s="1960"/>
      <c r="CT180" s="1960"/>
      <c r="CU180" s="1960"/>
      <c r="CV180" s="1960"/>
      <c r="CW180" s="1960"/>
      <c r="CX180" s="1960"/>
      <c r="CY180" s="1960"/>
      <c r="CZ180" s="1960"/>
      <c r="DA180" s="1960"/>
      <c r="DB180" s="1960"/>
      <c r="DC180" s="1960"/>
      <c r="DD180" s="1960"/>
      <c r="DE180" s="1960"/>
      <c r="DF180" s="1960"/>
      <c r="DG180" s="1960"/>
      <c r="DH180" s="1960"/>
    </row>
    <row r="181" spans="1:112" ht="32.25" customHeight="1" thickBot="1">
      <c r="A181" s="3976"/>
      <c r="B181" s="5789">
        <f>الاعدادات!$D$8</f>
        <v>2024</v>
      </c>
      <c r="C181" s="4698"/>
      <c r="D181" s="4699"/>
      <c r="E181" s="4699"/>
      <c r="F181" s="4700"/>
      <c r="G181" s="4700"/>
      <c r="H181" s="4700"/>
      <c r="I181" s="4701"/>
      <c r="J181" s="3980"/>
      <c r="K181" s="3981"/>
      <c r="L181" s="3981"/>
      <c r="M181" s="3982"/>
      <c r="N181" s="3982"/>
      <c r="O181" s="3983"/>
      <c r="P181" s="4837">
        <f>O181+N181+M181+L181+K181+J181+I181+H181+G181+F181+E181+D181+C181</f>
        <v>0</v>
      </c>
      <c r="Q181" s="3984"/>
      <c r="R181" s="3985"/>
      <c r="S181" s="3986"/>
      <c r="T181" s="3987"/>
      <c r="U181" s="3988"/>
      <c r="V181" s="3989"/>
      <c r="W181" s="3990"/>
      <c r="X181" s="3991"/>
      <c r="Y181" s="3992"/>
      <c r="Z181" s="3993"/>
      <c r="AA181" s="4838">
        <f>Z181+Y181+X181+W181+V181+U181+T181+S181+R181+Q181+P181</f>
        <v>0</v>
      </c>
      <c r="AB181" s="4706"/>
      <c r="AC181" s="4699"/>
      <c r="AD181" s="4707"/>
      <c r="AE181" s="4698"/>
      <c r="AF181" s="4699"/>
      <c r="AG181" s="4699"/>
      <c r="AH181" s="4700"/>
      <c r="AI181" s="4700"/>
      <c r="AJ181" s="4700"/>
      <c r="AK181" s="4701"/>
      <c r="AL181" s="3980"/>
      <c r="AM181" s="3981"/>
      <c r="AN181" s="3981"/>
      <c r="AO181" s="3982"/>
      <c r="AP181" s="3982"/>
      <c r="AQ181" s="3983"/>
      <c r="AR181" s="4837">
        <f>AQ181+AP181+AO181+AN181+AM181+AL181+AK181+AJ181+AI181+AH181+AG181+AF181+AE181</f>
        <v>0</v>
      </c>
      <c r="AS181" s="3984"/>
      <c r="AT181" s="3985"/>
      <c r="AU181" s="3986"/>
      <c r="AV181" s="3987"/>
      <c r="AW181" s="3988"/>
      <c r="AX181" s="3989"/>
      <c r="AY181" s="3990"/>
      <c r="AZ181" s="3991"/>
      <c r="BA181" s="3992"/>
      <c r="BB181" s="3993"/>
      <c r="BC181" s="4838">
        <f>SUM(AR181:BB181)</f>
        <v>0</v>
      </c>
      <c r="BD181" s="4706"/>
      <c r="BE181" s="4699"/>
      <c r="BF181" s="4707"/>
      <c r="BG181" s="3267"/>
      <c r="BH181" s="3267"/>
      <c r="BI181" s="7142"/>
      <c r="BJ181" s="7145"/>
      <c r="BK181" s="7145"/>
      <c r="BL181" s="7145"/>
      <c r="BM181" s="7145"/>
      <c r="BN181" s="7145"/>
      <c r="BO181" s="7145"/>
      <c r="BP181" s="7148"/>
      <c r="BQ181" s="4878"/>
      <c r="BR181" s="4878"/>
      <c r="BS181" s="4880" t="s">
        <v>163</v>
      </c>
      <c r="BT181" s="4881"/>
      <c r="BU181" s="4882" t="s">
        <v>190</v>
      </c>
      <c r="BV181" s="4882" t="s">
        <v>203</v>
      </c>
      <c r="BW181" s="4882" t="s">
        <v>204</v>
      </c>
      <c r="BX181" s="4882" t="s">
        <v>116</v>
      </c>
      <c r="BY181" s="4882" t="s">
        <v>190</v>
      </c>
      <c r="BZ181" s="4882" t="s">
        <v>203</v>
      </c>
      <c r="CA181" s="4882" t="s">
        <v>204</v>
      </c>
      <c r="CB181" s="4882" t="s">
        <v>116</v>
      </c>
      <c r="CC181" s="4882" t="s">
        <v>190</v>
      </c>
      <c r="CD181" s="4882" t="s">
        <v>203</v>
      </c>
      <c r="CE181" s="4882" t="s">
        <v>204</v>
      </c>
      <c r="CF181" s="4882" t="s">
        <v>116</v>
      </c>
      <c r="CG181" s="4882" t="s">
        <v>190</v>
      </c>
      <c r="CH181" s="4882" t="s">
        <v>203</v>
      </c>
      <c r="CI181" s="4882" t="s">
        <v>204</v>
      </c>
      <c r="CJ181" s="4882" t="s">
        <v>116</v>
      </c>
      <c r="CK181" s="4882" t="s">
        <v>205</v>
      </c>
      <c r="CL181" s="4882" t="s">
        <v>190</v>
      </c>
      <c r="CM181" s="4882" t="s">
        <v>203</v>
      </c>
      <c r="CN181" s="4882" t="s">
        <v>204</v>
      </c>
      <c r="CO181" s="4882" t="s">
        <v>116</v>
      </c>
      <c r="CP181" s="1960"/>
      <c r="CQ181" s="1960"/>
      <c r="CR181" s="1960"/>
      <c r="CS181" s="1960"/>
      <c r="CT181" s="1960"/>
      <c r="CU181" s="1960"/>
      <c r="CV181" s="1960"/>
      <c r="CW181" s="1960"/>
      <c r="CX181" s="1960"/>
      <c r="CY181" s="1960"/>
      <c r="CZ181" s="1960"/>
      <c r="DA181" s="1960"/>
      <c r="DB181" s="1960"/>
      <c r="DC181" s="1960"/>
      <c r="DD181" s="1960"/>
      <c r="DE181" s="1960"/>
      <c r="DF181" s="1960"/>
      <c r="DG181" s="1960"/>
      <c r="DH181" s="1960"/>
    </row>
    <row r="182" spans="1:112" ht="36.75" customHeight="1" thickBot="1">
      <c r="A182" s="3976"/>
      <c r="B182" s="5789">
        <f>الاعدادات!$D$9</f>
        <v>2025</v>
      </c>
      <c r="C182" s="4698"/>
      <c r="D182" s="4699"/>
      <c r="E182" s="4699"/>
      <c r="F182" s="4700"/>
      <c r="G182" s="4700"/>
      <c r="H182" s="4700"/>
      <c r="I182" s="4701"/>
      <c r="J182" s="3980"/>
      <c r="K182" s="3981"/>
      <c r="L182" s="3981"/>
      <c r="M182" s="3982"/>
      <c r="N182" s="3982"/>
      <c r="O182" s="3983"/>
      <c r="P182" s="4837">
        <f>O182+N182+M182+L182+K182+J182+I182+H182+G182+F182+E182+D182+C182</f>
        <v>0</v>
      </c>
      <c r="Q182" s="3984"/>
      <c r="R182" s="3985"/>
      <c r="S182" s="3986"/>
      <c r="T182" s="3987"/>
      <c r="U182" s="3988"/>
      <c r="V182" s="3989"/>
      <c r="W182" s="3990"/>
      <c r="X182" s="3991"/>
      <c r="Y182" s="3992"/>
      <c r="Z182" s="3993"/>
      <c r="AA182" s="4838">
        <f>Z182+Y182+X182+W182+V182+U182+T182+S182+R182+Q182+P182</f>
        <v>0</v>
      </c>
      <c r="AB182" s="4706"/>
      <c r="AC182" s="4699"/>
      <c r="AD182" s="4707"/>
      <c r="AE182" s="4698"/>
      <c r="AF182" s="4699"/>
      <c r="AG182" s="4699"/>
      <c r="AH182" s="4700"/>
      <c r="AI182" s="4700"/>
      <c r="AJ182" s="4700"/>
      <c r="AK182" s="4701"/>
      <c r="AL182" s="3980"/>
      <c r="AM182" s="3981"/>
      <c r="AN182" s="3981"/>
      <c r="AO182" s="3982"/>
      <c r="AP182" s="3982"/>
      <c r="AQ182" s="3983"/>
      <c r="AR182" s="4837">
        <f>AQ182+AP182+AO182+AN182+AM182+AL182+AK182+AJ182+AI182+AH182+AG182+AF182+AE182</f>
        <v>0</v>
      </c>
      <c r="AS182" s="3984"/>
      <c r="AT182" s="3985"/>
      <c r="AU182" s="3986"/>
      <c r="AV182" s="3987"/>
      <c r="AW182" s="3988"/>
      <c r="AX182" s="3989"/>
      <c r="AY182" s="3990"/>
      <c r="AZ182" s="3991"/>
      <c r="BA182" s="3992"/>
      <c r="BB182" s="3993"/>
      <c r="BC182" s="4838">
        <f>SUM(AR182:BB182)</f>
        <v>0</v>
      </c>
      <c r="BD182" s="4706"/>
      <c r="BE182" s="4699"/>
      <c r="BF182" s="4707"/>
      <c r="BG182" s="3267"/>
      <c r="BH182" s="3267"/>
      <c r="BI182" s="7143"/>
      <c r="BJ182" s="7146"/>
      <c r="BK182" s="7146"/>
      <c r="BL182" s="7146"/>
      <c r="BM182" s="7146"/>
      <c r="BN182" s="7146"/>
      <c r="BO182" s="7146"/>
      <c r="BP182" s="7149"/>
      <c r="BQ182" s="4878"/>
      <c r="BR182" s="4878"/>
      <c r="BS182" s="5766">
        <f>الاعدادات!$D$8</f>
        <v>2024</v>
      </c>
      <c r="BT182" s="4807"/>
      <c r="BU182" s="850">
        <f t="shared" ref="BU182:BV184" si="145">P181</f>
        <v>0</v>
      </c>
      <c r="BV182" s="5828">
        <f t="shared" si="145"/>
        <v>0</v>
      </c>
      <c r="BW182" s="5828">
        <f>R181+S181+T181+U181+V181</f>
        <v>0</v>
      </c>
      <c r="BX182" s="5829">
        <f>W181+X181+Y181+Z181</f>
        <v>0</v>
      </c>
      <c r="BY182" s="5830">
        <f t="shared" ref="BY182:BZ184" si="146">AR181</f>
        <v>0</v>
      </c>
      <c r="BZ182" s="5828">
        <f t="shared" si="146"/>
        <v>0</v>
      </c>
      <c r="CA182" s="5828">
        <f>AT181+AU181+AV181+AW181+AX181</f>
        <v>0</v>
      </c>
      <c r="CB182" s="5829">
        <f>AY181+AZ181+BA181+BB181</f>
        <v>0</v>
      </c>
      <c r="CC182" s="5830">
        <f t="shared" ref="CC182:CD184" si="147">P186</f>
        <v>0</v>
      </c>
      <c r="CD182" s="5828">
        <f t="shared" si="147"/>
        <v>0</v>
      </c>
      <c r="CE182" s="5828">
        <f>R186+S186+T186+U186+V186</f>
        <v>0</v>
      </c>
      <c r="CF182" s="5829">
        <f>W186+X186+Y186+Z186</f>
        <v>0</v>
      </c>
      <c r="CG182" s="5830">
        <f t="shared" ref="CG182:CH184" si="148">AR186</f>
        <v>0</v>
      </c>
      <c r="CH182" s="5828">
        <f t="shared" si="148"/>
        <v>0</v>
      </c>
      <c r="CI182" s="5828">
        <f>AT186+AU186+AV186+AW186+AX186</f>
        <v>0</v>
      </c>
      <c r="CJ182" s="5831">
        <f>AY186+AZ186+BA186+BB186</f>
        <v>0</v>
      </c>
      <c r="CK182" s="3284"/>
      <c r="CL182" s="3285"/>
      <c r="CM182" s="3286"/>
      <c r="CN182" s="3286"/>
      <c r="CO182" s="3287"/>
      <c r="CP182" s="1960"/>
      <c r="CQ182" s="1960"/>
      <c r="CR182" s="1960"/>
      <c r="CS182" s="1960"/>
      <c r="CT182" s="1960"/>
      <c r="CU182" s="1960"/>
      <c r="CV182" s="1960"/>
      <c r="CW182" s="1960"/>
      <c r="CX182" s="1960"/>
      <c r="CY182" s="1960"/>
      <c r="CZ182" s="1960"/>
      <c r="DA182" s="1960"/>
      <c r="DB182" s="1960"/>
      <c r="DC182" s="1960"/>
      <c r="DD182" s="1960"/>
      <c r="DE182" s="1960"/>
      <c r="DF182" s="1960"/>
      <c r="DG182" s="1960"/>
      <c r="DH182" s="1960"/>
    </row>
    <row r="183" spans="1:112" ht="36.75" customHeight="1" thickBot="1">
      <c r="A183" s="3976"/>
      <c r="B183" s="5790">
        <f>الاعدادات!$D$10</f>
        <v>2026</v>
      </c>
      <c r="C183" s="4702"/>
      <c r="D183" s="4703"/>
      <c r="E183" s="4703"/>
      <c r="F183" s="4704"/>
      <c r="G183" s="4704"/>
      <c r="H183" s="4704"/>
      <c r="I183" s="4705"/>
      <c r="J183" s="3994"/>
      <c r="K183" s="3995"/>
      <c r="L183" s="3995"/>
      <c r="M183" s="3996"/>
      <c r="N183" s="3996"/>
      <c r="O183" s="3997"/>
      <c r="P183" s="5791">
        <f>O183+N183+M183+L183+K183+J183+I183+H183+G183+F183+E183+D183+C183</f>
        <v>0</v>
      </c>
      <c r="Q183" s="3998"/>
      <c r="R183" s="3999"/>
      <c r="S183" s="4000"/>
      <c r="T183" s="4001"/>
      <c r="U183" s="4002"/>
      <c r="V183" s="4003"/>
      <c r="W183" s="4004"/>
      <c r="X183" s="4005"/>
      <c r="Y183" s="4006"/>
      <c r="Z183" s="4007"/>
      <c r="AA183" s="5792">
        <f>Z183+Y183+X183+W183+V183+U183+T183+S183+R183+Q183+P183</f>
        <v>0</v>
      </c>
      <c r="AB183" s="4708"/>
      <c r="AC183" s="4703"/>
      <c r="AD183" s="4709"/>
      <c r="AE183" s="4702"/>
      <c r="AF183" s="4703"/>
      <c r="AG183" s="4703"/>
      <c r="AH183" s="4704"/>
      <c r="AI183" s="4704"/>
      <c r="AJ183" s="4704"/>
      <c r="AK183" s="4705"/>
      <c r="AL183" s="3994"/>
      <c r="AM183" s="3995"/>
      <c r="AN183" s="3995"/>
      <c r="AO183" s="3996"/>
      <c r="AP183" s="3996"/>
      <c r="AQ183" s="3997"/>
      <c r="AR183" s="5791">
        <f>AQ183+AP183+AO183+AN183+AM183+AL183+AK183+AJ183+AI183+AH183+AG183+AF183+AE183</f>
        <v>0</v>
      </c>
      <c r="AS183" s="3998"/>
      <c r="AT183" s="3999"/>
      <c r="AU183" s="4000"/>
      <c r="AV183" s="4001"/>
      <c r="AW183" s="4002"/>
      <c r="AX183" s="4003"/>
      <c r="AY183" s="4004"/>
      <c r="AZ183" s="4005"/>
      <c r="BA183" s="4006"/>
      <c r="BB183" s="4007"/>
      <c r="BC183" s="5792">
        <f>SUM(AR183:BB183)</f>
        <v>0</v>
      </c>
      <c r="BD183" s="4708"/>
      <c r="BE183" s="4703"/>
      <c r="BF183" s="4709"/>
      <c r="BG183" s="3267"/>
      <c r="BH183" s="3267"/>
      <c r="BI183" s="5793">
        <f>الاعدادات!$D$9</f>
        <v>2025</v>
      </c>
      <c r="BJ183" s="5794">
        <f>AY173</f>
        <v>0</v>
      </c>
      <c r="BK183" s="5795">
        <f>AZ173+AX173+AW173+AO173+AI173</f>
        <v>0</v>
      </c>
      <c r="BL183" s="4713"/>
      <c r="BM183" s="3300"/>
      <c r="BN183" s="5796">
        <f>AV173</f>
        <v>0</v>
      </c>
      <c r="BO183" s="5797">
        <f>BN183+BM183+BL183+BK183+BJ183</f>
        <v>0</v>
      </c>
      <c r="BP183" s="4714"/>
      <c r="BQ183" s="4810"/>
      <c r="BR183" s="4810"/>
      <c r="BS183" s="5766">
        <f>الاعدادات!$D$9</f>
        <v>2025</v>
      </c>
      <c r="BT183" s="4807"/>
      <c r="BU183" s="850">
        <f t="shared" si="145"/>
        <v>0</v>
      </c>
      <c r="BV183" s="5828">
        <f t="shared" si="145"/>
        <v>0</v>
      </c>
      <c r="BW183" s="5828">
        <f>R182+S182+T182+U182+V182</f>
        <v>0</v>
      </c>
      <c r="BX183" s="5829">
        <f>W182+X182+Y182+Z182</f>
        <v>0</v>
      </c>
      <c r="BY183" s="5830">
        <f t="shared" si="146"/>
        <v>0</v>
      </c>
      <c r="BZ183" s="5828">
        <f t="shared" si="146"/>
        <v>0</v>
      </c>
      <c r="CA183" s="5828">
        <f>AT182+AU182+AV182+AW182+AX182</f>
        <v>0</v>
      </c>
      <c r="CB183" s="5829">
        <f>AY182+AZ182+BA182+BB182</f>
        <v>0</v>
      </c>
      <c r="CC183" s="5830">
        <f t="shared" si="147"/>
        <v>0</v>
      </c>
      <c r="CD183" s="5828">
        <f t="shared" si="147"/>
        <v>0</v>
      </c>
      <c r="CE183" s="5828">
        <f>R187+S187+T187+U187+V187</f>
        <v>0</v>
      </c>
      <c r="CF183" s="5829">
        <f>W187+X187+Y187+Z187</f>
        <v>0</v>
      </c>
      <c r="CG183" s="5830">
        <f t="shared" si="148"/>
        <v>0</v>
      </c>
      <c r="CH183" s="5828">
        <f t="shared" si="148"/>
        <v>0</v>
      </c>
      <c r="CI183" s="5828">
        <f>AT187+AU187+AV187+AW187+AX187</f>
        <v>0</v>
      </c>
      <c r="CJ183" s="5831">
        <f>AY187+AZ187+BA187+BB187</f>
        <v>0</v>
      </c>
      <c r="CK183" s="3284"/>
      <c r="CL183" s="3285"/>
      <c r="CM183" s="3286"/>
      <c r="CN183" s="3286"/>
      <c r="CO183" s="3287"/>
      <c r="CP183" s="1960"/>
      <c r="CQ183" s="1960"/>
      <c r="CR183" s="1960"/>
      <c r="CS183" s="1960"/>
      <c r="CT183" s="1960"/>
      <c r="CU183" s="1960"/>
      <c r="CV183" s="1960"/>
      <c r="CW183" s="1960"/>
      <c r="CX183" s="1960"/>
      <c r="CY183" s="1960"/>
      <c r="CZ183" s="1960"/>
      <c r="DA183" s="1960"/>
      <c r="DB183" s="1960"/>
      <c r="DC183" s="1960"/>
      <c r="DD183" s="1960"/>
      <c r="DE183" s="1960"/>
      <c r="DF183" s="1960"/>
      <c r="DG183" s="1960"/>
      <c r="DH183" s="1960"/>
    </row>
    <row r="184" spans="1:112" ht="36.75" customHeight="1" thickBot="1">
      <c r="A184" s="3976"/>
      <c r="B184" s="4690" t="s">
        <v>181</v>
      </c>
      <c r="C184" s="5818">
        <f>SUM(C181:C183)</f>
        <v>0</v>
      </c>
      <c r="D184" s="5799">
        <f t="shared" ref="D184:BF184" si="149">SUM(D181:D183)</f>
        <v>0</v>
      </c>
      <c r="E184" s="5799">
        <f t="shared" si="149"/>
        <v>0</v>
      </c>
      <c r="F184" s="5800">
        <f t="shared" si="149"/>
        <v>0</v>
      </c>
      <c r="G184" s="5800">
        <f t="shared" si="149"/>
        <v>0</v>
      </c>
      <c r="H184" s="5800">
        <f t="shared" si="149"/>
        <v>0</v>
      </c>
      <c r="I184" s="5801">
        <f t="shared" si="149"/>
        <v>0</v>
      </c>
      <c r="J184" s="5802">
        <f t="shared" si="149"/>
        <v>0</v>
      </c>
      <c r="K184" s="5803">
        <f t="shared" si="149"/>
        <v>0</v>
      </c>
      <c r="L184" s="5803">
        <f t="shared" si="149"/>
        <v>0</v>
      </c>
      <c r="M184" s="5804">
        <f t="shared" si="149"/>
        <v>0</v>
      </c>
      <c r="N184" s="5804">
        <f t="shared" si="149"/>
        <v>0</v>
      </c>
      <c r="O184" s="5805">
        <f t="shared" si="149"/>
        <v>0</v>
      </c>
      <c r="P184" s="5791">
        <f t="shared" si="149"/>
        <v>0</v>
      </c>
      <c r="Q184" s="5806">
        <f t="shared" si="149"/>
        <v>0</v>
      </c>
      <c r="R184" s="5807">
        <f t="shared" si="149"/>
        <v>0</v>
      </c>
      <c r="S184" s="5808">
        <f t="shared" si="149"/>
        <v>0</v>
      </c>
      <c r="T184" s="5809">
        <f t="shared" si="149"/>
        <v>0</v>
      </c>
      <c r="U184" s="5810">
        <f t="shared" si="149"/>
        <v>0</v>
      </c>
      <c r="V184" s="5811">
        <f t="shared" si="149"/>
        <v>0</v>
      </c>
      <c r="W184" s="5812">
        <f t="shared" si="149"/>
        <v>0</v>
      </c>
      <c r="X184" s="5813">
        <f t="shared" si="149"/>
        <v>0</v>
      </c>
      <c r="Y184" s="5814">
        <f t="shared" si="149"/>
        <v>0</v>
      </c>
      <c r="Z184" s="5815">
        <f t="shared" si="149"/>
        <v>0</v>
      </c>
      <c r="AA184" s="5792">
        <f t="shared" si="149"/>
        <v>0</v>
      </c>
      <c r="AB184" s="5816">
        <f t="shared" si="149"/>
        <v>0</v>
      </c>
      <c r="AC184" s="5799">
        <f t="shared" si="149"/>
        <v>0</v>
      </c>
      <c r="AD184" s="5817">
        <f t="shared" si="149"/>
        <v>0</v>
      </c>
      <c r="AE184" s="5818">
        <f t="shared" si="149"/>
        <v>0</v>
      </c>
      <c r="AF184" s="5799">
        <f t="shared" si="149"/>
        <v>0</v>
      </c>
      <c r="AG184" s="5799">
        <f t="shared" si="149"/>
        <v>0</v>
      </c>
      <c r="AH184" s="5800">
        <f t="shared" si="149"/>
        <v>0</v>
      </c>
      <c r="AI184" s="5800">
        <f t="shared" si="149"/>
        <v>0</v>
      </c>
      <c r="AJ184" s="5800">
        <f t="shared" si="149"/>
        <v>0</v>
      </c>
      <c r="AK184" s="5801">
        <f t="shared" si="149"/>
        <v>0</v>
      </c>
      <c r="AL184" s="5802">
        <f t="shared" si="149"/>
        <v>0</v>
      </c>
      <c r="AM184" s="5803">
        <f t="shared" si="149"/>
        <v>0</v>
      </c>
      <c r="AN184" s="5803">
        <f t="shared" si="149"/>
        <v>0</v>
      </c>
      <c r="AO184" s="5804">
        <f t="shared" si="149"/>
        <v>0</v>
      </c>
      <c r="AP184" s="5804">
        <f t="shared" si="149"/>
        <v>0</v>
      </c>
      <c r="AQ184" s="5805">
        <f t="shared" si="149"/>
        <v>0</v>
      </c>
      <c r="AR184" s="5791">
        <f t="shared" si="149"/>
        <v>0</v>
      </c>
      <c r="AS184" s="5806">
        <f t="shared" si="149"/>
        <v>0</v>
      </c>
      <c r="AT184" s="5807">
        <f t="shared" si="149"/>
        <v>0</v>
      </c>
      <c r="AU184" s="5808">
        <f t="shared" si="149"/>
        <v>0</v>
      </c>
      <c r="AV184" s="5809">
        <f t="shared" si="149"/>
        <v>0</v>
      </c>
      <c r="AW184" s="5810">
        <f t="shared" si="149"/>
        <v>0</v>
      </c>
      <c r="AX184" s="5811">
        <f t="shared" si="149"/>
        <v>0</v>
      </c>
      <c r="AY184" s="5812">
        <f t="shared" si="149"/>
        <v>0</v>
      </c>
      <c r="AZ184" s="5813">
        <f t="shared" si="149"/>
        <v>0</v>
      </c>
      <c r="BA184" s="5814">
        <f t="shared" si="149"/>
        <v>0</v>
      </c>
      <c r="BB184" s="5815">
        <f t="shared" si="149"/>
        <v>0</v>
      </c>
      <c r="BC184" s="5792">
        <f t="shared" si="149"/>
        <v>0</v>
      </c>
      <c r="BD184" s="5816">
        <f t="shared" si="149"/>
        <v>0</v>
      </c>
      <c r="BE184" s="5799">
        <f t="shared" si="149"/>
        <v>0</v>
      </c>
      <c r="BF184" s="5817">
        <f t="shared" si="149"/>
        <v>0</v>
      </c>
      <c r="BG184" s="3267"/>
      <c r="BH184" s="3267"/>
      <c r="BI184" s="5793">
        <f>الاعدادات!$D$10</f>
        <v>2026</v>
      </c>
      <c r="BJ184" s="5794">
        <f>AY174</f>
        <v>0</v>
      </c>
      <c r="BK184" s="5795">
        <f>AZ174+AX174+AW174+AO174+AI174</f>
        <v>0</v>
      </c>
      <c r="BL184" s="4715"/>
      <c r="BM184" s="4716"/>
      <c r="BN184" s="5796">
        <f>AV174</f>
        <v>0</v>
      </c>
      <c r="BO184" s="5798">
        <f>BN184+BM184+BL184+BK184+BJ184</f>
        <v>0</v>
      </c>
      <c r="BP184" s="4717"/>
      <c r="BQ184" s="4810"/>
      <c r="BR184" s="4810"/>
      <c r="BS184" s="5766">
        <f>الاعدادات!$D$10</f>
        <v>2026</v>
      </c>
      <c r="BT184" s="4811"/>
      <c r="BU184" s="5776">
        <f t="shared" si="145"/>
        <v>0</v>
      </c>
      <c r="BV184" s="5785">
        <f t="shared" si="145"/>
        <v>0</v>
      </c>
      <c r="BW184" s="5785">
        <f>R183+S183+T183+U183+V183</f>
        <v>0</v>
      </c>
      <c r="BX184" s="5786">
        <f>W183+X183+Y183+Z183</f>
        <v>0</v>
      </c>
      <c r="BY184" s="5787">
        <f t="shared" si="146"/>
        <v>0</v>
      </c>
      <c r="BZ184" s="5785">
        <f t="shared" si="146"/>
        <v>0</v>
      </c>
      <c r="CA184" s="5785">
        <f>AT183+AU183+AV183+AW183+AX183</f>
        <v>0</v>
      </c>
      <c r="CB184" s="5786">
        <f>AY183+AZ183+BA183+BB183</f>
        <v>0</v>
      </c>
      <c r="CC184" s="5787">
        <f t="shared" si="147"/>
        <v>0</v>
      </c>
      <c r="CD184" s="5785">
        <f t="shared" si="147"/>
        <v>0</v>
      </c>
      <c r="CE184" s="5785">
        <f>R188+S188+T188+U188+V188</f>
        <v>0</v>
      </c>
      <c r="CF184" s="5786">
        <f>W188+X188+Y188+Z188</f>
        <v>0</v>
      </c>
      <c r="CG184" s="5787">
        <f t="shared" si="148"/>
        <v>0</v>
      </c>
      <c r="CH184" s="5785">
        <f t="shared" si="148"/>
        <v>0</v>
      </c>
      <c r="CI184" s="5785">
        <f>AT188+AU188+AV188+AW188+AX188</f>
        <v>0</v>
      </c>
      <c r="CJ184" s="5788">
        <f>AY188+AZ188+BA188+BB188</f>
        <v>0</v>
      </c>
      <c r="CK184" s="3289"/>
      <c r="CL184" s="3290"/>
      <c r="CM184" s="3291"/>
      <c r="CN184" s="3291"/>
      <c r="CO184" s="3292"/>
      <c r="CP184" s="1960"/>
      <c r="CQ184" s="1960"/>
      <c r="CR184" s="1960"/>
      <c r="CS184" s="1960"/>
      <c r="CT184" s="1960"/>
      <c r="CU184" s="1960"/>
      <c r="CV184" s="1960"/>
      <c r="CW184" s="1960"/>
      <c r="CX184" s="1960"/>
      <c r="CY184" s="1960"/>
      <c r="CZ184" s="1960"/>
      <c r="DA184" s="1960"/>
      <c r="DB184" s="1960"/>
      <c r="DC184" s="1960"/>
      <c r="DD184" s="1960"/>
      <c r="DE184" s="1960"/>
      <c r="DF184" s="1960"/>
      <c r="DG184" s="1960"/>
      <c r="DH184" s="1960"/>
    </row>
    <row r="185" spans="1:112" ht="39.75" customHeight="1" thickBot="1">
      <c r="A185" s="3976"/>
      <c r="B185" s="4691"/>
      <c r="C185" s="5779" t="str">
        <f>"عضو يسار "  &amp; "     /   " &amp;D174</f>
        <v>عضو يسار      /   بسمة علي يحيي عبدالمجيد اليماني</v>
      </c>
      <c r="D185" s="4693"/>
      <c r="E185" s="4693"/>
      <c r="F185" s="4693"/>
      <c r="G185" s="4693"/>
      <c r="H185" s="4693"/>
      <c r="I185" s="4693"/>
      <c r="J185" s="4693"/>
      <c r="K185" s="4693"/>
      <c r="L185" s="4693"/>
      <c r="M185" s="4693"/>
      <c r="N185" s="4693"/>
      <c r="O185" s="4727"/>
      <c r="P185" s="4727"/>
      <c r="Q185" s="4727"/>
      <c r="R185" s="4693"/>
      <c r="S185" s="4693"/>
      <c r="T185" s="4693"/>
      <c r="U185" s="4693"/>
      <c r="V185" s="4693"/>
      <c r="W185" s="4693"/>
      <c r="X185" s="4693"/>
      <c r="Y185" s="4693"/>
      <c r="Z185" s="4727"/>
      <c r="AA185" s="4727"/>
      <c r="AB185" s="4727"/>
      <c r="AC185" s="4693"/>
      <c r="AD185" s="4694"/>
      <c r="AE185" s="5779" t="str">
        <f>"عضو يسار اليسار "  &amp; "     /   " &amp;D175</f>
        <v>عضو يسار اليسار      /   بولا نسيم مرقص يعقزب</v>
      </c>
      <c r="AF185" s="4693"/>
      <c r="AG185" s="4693"/>
      <c r="AH185" s="4693"/>
      <c r="AI185" s="4693"/>
      <c r="AJ185" s="4693"/>
      <c r="AK185" s="4693"/>
      <c r="AL185" s="4693"/>
      <c r="AM185" s="4693"/>
      <c r="AN185" s="4693"/>
      <c r="AO185" s="4693"/>
      <c r="AP185" s="4693"/>
      <c r="AQ185" s="4727"/>
      <c r="AR185" s="4727"/>
      <c r="AS185" s="4727"/>
      <c r="AT185" s="4693"/>
      <c r="AU185" s="4693"/>
      <c r="AV185" s="4693"/>
      <c r="AW185" s="4693"/>
      <c r="AX185" s="4693"/>
      <c r="AY185" s="4693"/>
      <c r="AZ185" s="4693"/>
      <c r="BA185" s="4693"/>
      <c r="BB185" s="4727"/>
      <c r="BC185" s="4727"/>
      <c r="BD185" s="4727"/>
      <c r="BE185" s="4693"/>
      <c r="BF185" s="4694"/>
      <c r="BG185" s="3267"/>
      <c r="BH185" s="3267"/>
      <c r="BI185" s="3296" t="s">
        <v>181</v>
      </c>
      <c r="BJ185" s="5819">
        <f t="shared" ref="BJ185:BO185" si="150">SUM(BJ183:BJ184)</f>
        <v>0</v>
      </c>
      <c r="BK185" s="5819">
        <f t="shared" si="150"/>
        <v>0</v>
      </c>
      <c r="BL185" s="5819">
        <f t="shared" si="150"/>
        <v>0</v>
      </c>
      <c r="BM185" s="5819">
        <f t="shared" si="150"/>
        <v>0</v>
      </c>
      <c r="BN185" s="5819">
        <f t="shared" si="150"/>
        <v>0</v>
      </c>
      <c r="BO185" s="5819">
        <f t="shared" si="150"/>
        <v>0</v>
      </c>
      <c r="BP185" s="4718"/>
      <c r="BQ185" s="4812"/>
      <c r="BR185" s="4812"/>
      <c r="BS185" s="4719" t="s">
        <v>106</v>
      </c>
      <c r="BT185" s="4719"/>
      <c r="BU185" s="5820">
        <f>SUM(BU182:BU184)</f>
        <v>0</v>
      </c>
      <c r="BV185" s="5820">
        <f t="shared" ref="BV185:CO185" si="151">SUM(BV182:BV184)</f>
        <v>0</v>
      </c>
      <c r="BW185" s="5820">
        <f t="shared" si="151"/>
        <v>0</v>
      </c>
      <c r="BX185" s="5820">
        <f t="shared" si="151"/>
        <v>0</v>
      </c>
      <c r="BY185" s="5820">
        <f t="shared" si="151"/>
        <v>0</v>
      </c>
      <c r="BZ185" s="5820">
        <f t="shared" si="151"/>
        <v>0</v>
      </c>
      <c r="CA185" s="5820">
        <f t="shared" si="151"/>
        <v>0</v>
      </c>
      <c r="CB185" s="5820">
        <f t="shared" si="151"/>
        <v>0</v>
      </c>
      <c r="CC185" s="5820">
        <f t="shared" si="151"/>
        <v>0</v>
      </c>
      <c r="CD185" s="5820">
        <f t="shared" si="151"/>
        <v>0</v>
      </c>
      <c r="CE185" s="5820">
        <f t="shared" si="151"/>
        <v>0</v>
      </c>
      <c r="CF185" s="5820">
        <f t="shared" si="151"/>
        <v>0</v>
      </c>
      <c r="CG185" s="5820">
        <f t="shared" si="151"/>
        <v>0</v>
      </c>
      <c r="CH185" s="5820">
        <f t="shared" si="151"/>
        <v>0</v>
      </c>
      <c r="CI185" s="5820">
        <f t="shared" si="151"/>
        <v>0</v>
      </c>
      <c r="CJ185" s="5820">
        <f t="shared" si="151"/>
        <v>0</v>
      </c>
      <c r="CK185" s="5820">
        <f t="shared" si="151"/>
        <v>0</v>
      </c>
      <c r="CL185" s="5820">
        <f t="shared" si="151"/>
        <v>0</v>
      </c>
      <c r="CM185" s="5820">
        <f t="shared" si="151"/>
        <v>0</v>
      </c>
      <c r="CN185" s="5820">
        <f t="shared" si="151"/>
        <v>0</v>
      </c>
      <c r="CO185" s="5820">
        <f t="shared" si="151"/>
        <v>0</v>
      </c>
      <c r="CP185" s="1960"/>
      <c r="CQ185" s="1960"/>
      <c r="CR185" s="1960"/>
      <c r="CS185" s="1960"/>
      <c r="CT185" s="1960"/>
      <c r="CU185" s="1960"/>
      <c r="CV185" s="1960"/>
      <c r="CW185" s="1960"/>
      <c r="CX185" s="1960"/>
      <c r="CY185" s="1960"/>
      <c r="CZ185" s="1960"/>
      <c r="DA185" s="1960"/>
      <c r="DB185" s="1960"/>
      <c r="DC185" s="1960"/>
      <c r="DD185" s="1960"/>
      <c r="DE185" s="1960"/>
      <c r="DF185" s="1960"/>
      <c r="DG185" s="1960"/>
      <c r="DH185" s="1960"/>
    </row>
    <row r="186" spans="1:112" ht="36.75" customHeight="1">
      <c r="A186" s="3976"/>
      <c r="B186" s="5850">
        <f>الاعدادات!$D$8</f>
        <v>2024</v>
      </c>
      <c r="C186" s="4698"/>
      <c r="D186" s="4699"/>
      <c r="E186" s="4699"/>
      <c r="F186" s="4700"/>
      <c r="G186" s="4700"/>
      <c r="H186" s="4700"/>
      <c r="I186" s="4701"/>
      <c r="J186" s="3980"/>
      <c r="K186" s="3981"/>
      <c r="L186" s="3981"/>
      <c r="M186" s="3982"/>
      <c r="N186" s="3982"/>
      <c r="O186" s="3983"/>
      <c r="P186" s="4837">
        <f>O186+N186+M186+L186+K186+J186+I186+H186+G186+F186+E186+D186+C186</f>
        <v>0</v>
      </c>
      <c r="Q186" s="4008"/>
      <c r="R186" s="3985"/>
      <c r="S186" s="3986"/>
      <c r="T186" s="3987"/>
      <c r="U186" s="3988"/>
      <c r="V186" s="4009"/>
      <c r="W186" s="4010"/>
      <c r="X186" s="4011"/>
      <c r="Y186" s="4012"/>
      <c r="Z186" s="4013"/>
      <c r="AA186" s="4838">
        <f>Z186+Y186+X186+W186+V186+U186+T186+S186+R186+Q186+P186</f>
        <v>0</v>
      </c>
      <c r="AB186" s="4706"/>
      <c r="AC186" s="4699"/>
      <c r="AD186" s="4707"/>
      <c r="AE186" s="4698"/>
      <c r="AF186" s="4699"/>
      <c r="AG186" s="4699"/>
      <c r="AH186" s="4700"/>
      <c r="AI186" s="4700"/>
      <c r="AJ186" s="4700"/>
      <c r="AK186" s="4701"/>
      <c r="AL186" s="3980"/>
      <c r="AM186" s="3981"/>
      <c r="AN186" s="3981"/>
      <c r="AO186" s="3982"/>
      <c r="AP186" s="3982"/>
      <c r="AQ186" s="3983"/>
      <c r="AR186" s="4837">
        <f>AQ186+AP186+AO186+AN186+AM186+AL186+AK186+AJ186+AI186+AH186+AG186+AF186+AE186</f>
        <v>0</v>
      </c>
      <c r="AS186" s="4008"/>
      <c r="AT186" s="3985"/>
      <c r="AU186" s="3986"/>
      <c r="AV186" s="3987"/>
      <c r="AW186" s="3988"/>
      <c r="AX186" s="4009"/>
      <c r="AY186" s="4010"/>
      <c r="AZ186" s="4011"/>
      <c r="BA186" s="4012"/>
      <c r="BB186" s="4013"/>
      <c r="BC186" s="4838">
        <f>SUM(AR186:BB186)</f>
        <v>0</v>
      </c>
      <c r="BD186" s="4706"/>
      <c r="BE186" s="4699"/>
      <c r="BF186" s="4707"/>
      <c r="BG186" s="3267"/>
      <c r="BH186" s="3267"/>
      <c r="BI186" s="3283"/>
      <c r="BJ186" s="5574"/>
      <c r="BK186" s="5574"/>
      <c r="BL186" s="5574"/>
      <c r="BM186" s="5574"/>
      <c r="BN186" s="5574"/>
      <c r="BO186" s="5574"/>
      <c r="BP186" s="3298"/>
      <c r="BQ186" s="4812"/>
      <c r="BR186" s="4812"/>
      <c r="BS186" s="3299"/>
      <c r="BT186" s="3299"/>
      <c r="BU186" s="5575"/>
      <c r="BV186" s="5575"/>
      <c r="BW186" s="5575"/>
      <c r="BX186" s="5575"/>
      <c r="BY186" s="5575"/>
      <c r="BZ186" s="5575"/>
      <c r="CA186" s="5575"/>
      <c r="CB186" s="5575"/>
      <c r="CC186" s="5575"/>
      <c r="CD186" s="5575"/>
      <c r="CE186" s="5575"/>
      <c r="CF186" s="5575"/>
      <c r="CG186" s="5575"/>
      <c r="CH186" s="5575"/>
      <c r="CI186" s="5575"/>
      <c r="CJ186" s="5575"/>
      <c r="CK186" s="3299"/>
      <c r="CL186" s="5575"/>
      <c r="CM186" s="5575"/>
      <c r="CN186" s="5575"/>
      <c r="CO186" s="5575"/>
      <c r="CP186" s="1960"/>
      <c r="CQ186" s="1960"/>
      <c r="CR186" s="1960"/>
      <c r="CS186" s="1960"/>
      <c r="CT186" s="1960"/>
      <c r="CU186" s="1960"/>
      <c r="CV186" s="1960"/>
      <c r="CW186" s="1960"/>
      <c r="CX186" s="1960"/>
      <c r="CY186" s="1960"/>
      <c r="CZ186" s="1960"/>
      <c r="DA186" s="1960"/>
      <c r="DB186" s="1960"/>
      <c r="DC186" s="1960"/>
      <c r="DD186" s="1960"/>
      <c r="DE186" s="1960"/>
      <c r="DF186" s="1960"/>
      <c r="DG186" s="1960"/>
      <c r="DH186" s="1960"/>
    </row>
    <row r="187" spans="1:112" ht="34.5" customHeight="1">
      <c r="A187" s="3976"/>
      <c r="B187" s="5821">
        <f>الاعدادات!$D$9</f>
        <v>2025</v>
      </c>
      <c r="C187" s="4698"/>
      <c r="D187" s="4699"/>
      <c r="E187" s="4699"/>
      <c r="F187" s="4700"/>
      <c r="G187" s="4700"/>
      <c r="H187" s="4700"/>
      <c r="I187" s="4701"/>
      <c r="J187" s="3980"/>
      <c r="K187" s="3981"/>
      <c r="L187" s="3981"/>
      <c r="M187" s="3982"/>
      <c r="N187" s="3982"/>
      <c r="O187" s="3983"/>
      <c r="P187" s="4837">
        <f>O187+N187+M187+L187+K187+J187+I187+H187+G187+F187+E187+D187+C187</f>
        <v>0</v>
      </c>
      <c r="Q187" s="4008"/>
      <c r="R187" s="3985"/>
      <c r="S187" s="3986"/>
      <c r="T187" s="3987"/>
      <c r="U187" s="3988"/>
      <c r="V187" s="4009"/>
      <c r="W187" s="4010"/>
      <c r="X187" s="4011"/>
      <c r="Y187" s="4012"/>
      <c r="Z187" s="4013"/>
      <c r="AA187" s="4838">
        <f>Z187+Y187+X187+W187+V187+U187+T187+S187+R187+Q187+P187</f>
        <v>0</v>
      </c>
      <c r="AB187" s="4706"/>
      <c r="AC187" s="4699"/>
      <c r="AD187" s="4707"/>
      <c r="AE187" s="4698"/>
      <c r="AF187" s="4699"/>
      <c r="AG187" s="4699"/>
      <c r="AH187" s="4700"/>
      <c r="AI187" s="4700"/>
      <c r="AJ187" s="4700"/>
      <c r="AK187" s="4701"/>
      <c r="AL187" s="3980"/>
      <c r="AM187" s="3981"/>
      <c r="AN187" s="3981"/>
      <c r="AO187" s="3982"/>
      <c r="AP187" s="3982"/>
      <c r="AQ187" s="3983"/>
      <c r="AR187" s="4837">
        <f>AQ187+AP187+AO187+AN187+AM187+AL187+AK187+AJ187+AI187+AH187+AG187+AF187+AE187</f>
        <v>0</v>
      </c>
      <c r="AS187" s="4008"/>
      <c r="AT187" s="3985"/>
      <c r="AU187" s="3986"/>
      <c r="AV187" s="3987"/>
      <c r="AW187" s="3988"/>
      <c r="AX187" s="4009"/>
      <c r="AY187" s="4010"/>
      <c r="AZ187" s="4011"/>
      <c r="BA187" s="4012"/>
      <c r="BB187" s="4013"/>
      <c r="BC187" s="4838">
        <f>SUM(AR187:BB187)</f>
        <v>0</v>
      </c>
      <c r="BD187" s="4706"/>
      <c r="BE187" s="4699"/>
      <c r="BF187" s="4707"/>
      <c r="BG187" s="3267"/>
      <c r="BH187" s="3267"/>
      <c r="BI187" s="3267"/>
      <c r="BJ187" s="3267"/>
      <c r="BK187" s="3267"/>
      <c r="BL187" s="3267"/>
      <c r="BM187" s="3267"/>
      <c r="BN187" s="3267"/>
      <c r="BO187" s="3267"/>
      <c r="BP187" s="3267"/>
      <c r="BQ187" s="3267"/>
      <c r="BR187" s="3267"/>
      <c r="BS187" s="3267"/>
      <c r="BT187" s="3267"/>
      <c r="BU187" s="3267"/>
      <c r="BV187" s="3267"/>
      <c r="BW187" s="3267"/>
      <c r="BX187" s="3267"/>
      <c r="BY187" s="3267"/>
      <c r="BZ187" s="3267"/>
      <c r="CA187" s="3267"/>
      <c r="CB187" s="3267"/>
      <c r="CC187" s="3267"/>
      <c r="CD187" s="3267"/>
      <c r="CE187" s="3267"/>
      <c r="CF187" s="3267"/>
      <c r="CG187" s="3267"/>
      <c r="CH187" s="3267"/>
      <c r="CI187" s="3267"/>
      <c r="CJ187" s="3267"/>
      <c r="CK187" s="3267"/>
      <c r="CL187" s="3267"/>
      <c r="CM187" s="3267"/>
      <c r="CN187" s="3267"/>
      <c r="CO187" s="3267"/>
      <c r="CP187" s="1960"/>
      <c r="CQ187" s="1960"/>
      <c r="CR187" s="1960"/>
      <c r="CS187" s="1960"/>
      <c r="CT187" s="1960"/>
      <c r="CU187" s="1960"/>
      <c r="CV187" s="1960"/>
      <c r="CW187" s="1960"/>
      <c r="CX187" s="1960"/>
      <c r="CY187" s="1960"/>
      <c r="CZ187" s="1960"/>
      <c r="DA187" s="1960"/>
      <c r="DB187" s="1960"/>
      <c r="DC187" s="1960"/>
      <c r="DD187" s="1960"/>
      <c r="DE187" s="1960"/>
      <c r="DF187" s="1960"/>
      <c r="DG187" s="1960"/>
      <c r="DH187" s="1960"/>
    </row>
    <row r="188" spans="1:112" ht="34.5" customHeight="1" thickBot="1">
      <c r="A188" s="3976"/>
      <c r="B188" s="5790">
        <f>الاعدادات!$D$10</f>
        <v>2026</v>
      </c>
      <c r="C188" s="4702"/>
      <c r="D188" s="4703"/>
      <c r="E188" s="4703"/>
      <c r="F188" s="4704"/>
      <c r="G188" s="4704"/>
      <c r="H188" s="4704"/>
      <c r="I188" s="4705"/>
      <c r="J188" s="3994"/>
      <c r="K188" s="3995"/>
      <c r="L188" s="3995"/>
      <c r="M188" s="3996"/>
      <c r="N188" s="3996"/>
      <c r="O188" s="3997"/>
      <c r="P188" s="5791">
        <f>O188+N188+M188+L188+K188+J188+I188+H188+G188+F188+E188+D188+C188</f>
        <v>0</v>
      </c>
      <c r="Q188" s="3998"/>
      <c r="R188" s="3999"/>
      <c r="S188" s="4000"/>
      <c r="T188" s="4001"/>
      <c r="U188" s="4002"/>
      <c r="V188" s="4003"/>
      <c r="W188" s="4004"/>
      <c r="X188" s="4005"/>
      <c r="Y188" s="4006"/>
      <c r="Z188" s="4007"/>
      <c r="AA188" s="5792">
        <f>Z188+Y188+X188+W188+V188+U188+T188+S188+R188+Q188+P188</f>
        <v>0</v>
      </c>
      <c r="AB188" s="4708"/>
      <c r="AC188" s="4703"/>
      <c r="AD188" s="4709"/>
      <c r="AE188" s="4702"/>
      <c r="AF188" s="4703"/>
      <c r="AG188" s="4703"/>
      <c r="AH188" s="4704"/>
      <c r="AI188" s="4704"/>
      <c r="AJ188" s="4704"/>
      <c r="AK188" s="4705"/>
      <c r="AL188" s="3994"/>
      <c r="AM188" s="3995"/>
      <c r="AN188" s="3995"/>
      <c r="AO188" s="3996"/>
      <c r="AP188" s="3996"/>
      <c r="AQ188" s="3997"/>
      <c r="AR188" s="5791">
        <f>AQ188+AP188+AO188+AN188+AM188+AL188+AK188+AJ188+AI188+AH188+AG188+AF188+AE188</f>
        <v>0</v>
      </c>
      <c r="AS188" s="3998"/>
      <c r="AT188" s="3999"/>
      <c r="AU188" s="4000"/>
      <c r="AV188" s="4001"/>
      <c r="AW188" s="4002"/>
      <c r="AX188" s="4003"/>
      <c r="AY188" s="4004"/>
      <c r="AZ188" s="4005"/>
      <c r="BA188" s="4006"/>
      <c r="BB188" s="4007"/>
      <c r="BC188" s="5792">
        <f>SUM(AR188:BB188)</f>
        <v>0</v>
      </c>
      <c r="BD188" s="4708"/>
      <c r="BE188" s="4703"/>
      <c r="BF188" s="4709"/>
      <c r="BG188" s="3267"/>
      <c r="BH188" s="3267"/>
      <c r="BI188" s="3267"/>
      <c r="BJ188" s="3267"/>
      <c r="BK188" s="3267"/>
      <c r="BL188" s="3267"/>
      <c r="BM188" s="3267"/>
      <c r="BN188" s="3267"/>
      <c r="BO188" s="3267"/>
      <c r="BP188" s="3267"/>
      <c r="BQ188" s="3267"/>
      <c r="BR188" s="3267"/>
      <c r="BS188" s="3267"/>
      <c r="BT188" s="3267"/>
      <c r="BU188" s="3267"/>
      <c r="BV188" s="3267"/>
      <c r="BW188" s="3267"/>
      <c r="BX188" s="3267"/>
      <c r="BY188" s="3267"/>
      <c r="BZ188" s="3267"/>
      <c r="CA188" s="3267"/>
      <c r="CB188" s="3267"/>
      <c r="CC188" s="3267"/>
      <c r="CD188" s="3267"/>
      <c r="CE188" s="3267"/>
      <c r="CF188" s="3267"/>
      <c r="CG188" s="3267"/>
      <c r="CH188" s="3267"/>
      <c r="CI188" s="3267"/>
      <c r="CJ188" s="3267"/>
      <c r="CK188" s="3267"/>
      <c r="CL188" s="3267"/>
      <c r="CM188" s="3267"/>
      <c r="CN188" s="3267"/>
      <c r="CO188" s="3267"/>
      <c r="CP188" s="1960"/>
      <c r="CQ188" s="1960"/>
      <c r="CR188" s="1960"/>
      <c r="CS188" s="1960"/>
      <c r="CT188" s="1960"/>
      <c r="CU188" s="1960"/>
      <c r="CV188" s="1960"/>
      <c r="CW188" s="1960"/>
      <c r="CX188" s="1960"/>
      <c r="CY188" s="1960"/>
      <c r="CZ188" s="1960"/>
      <c r="DA188" s="1960"/>
      <c r="DB188" s="1960"/>
      <c r="DC188" s="1960"/>
      <c r="DD188" s="1960"/>
      <c r="DE188" s="1960"/>
      <c r="DF188" s="1960"/>
      <c r="DG188" s="1960"/>
      <c r="DH188" s="1960"/>
    </row>
    <row r="189" spans="1:112" ht="34.5" customHeight="1" thickBot="1">
      <c r="A189" s="3976"/>
      <c r="B189" s="4690" t="s">
        <v>181</v>
      </c>
      <c r="C189" s="5818">
        <f>SUM(C186:C188)</f>
        <v>0</v>
      </c>
      <c r="D189" s="5799">
        <f t="shared" ref="D189:BF189" si="152">SUM(D186:D188)</f>
        <v>0</v>
      </c>
      <c r="E189" s="5799">
        <f t="shared" si="152"/>
        <v>0</v>
      </c>
      <c r="F189" s="5800">
        <f t="shared" si="152"/>
        <v>0</v>
      </c>
      <c r="G189" s="5800">
        <f t="shared" si="152"/>
        <v>0</v>
      </c>
      <c r="H189" s="5800">
        <f t="shared" si="152"/>
        <v>0</v>
      </c>
      <c r="I189" s="5801">
        <f t="shared" si="152"/>
        <v>0</v>
      </c>
      <c r="J189" s="5802">
        <f t="shared" si="152"/>
        <v>0</v>
      </c>
      <c r="K189" s="5803">
        <f t="shared" si="152"/>
        <v>0</v>
      </c>
      <c r="L189" s="5803">
        <f t="shared" si="152"/>
        <v>0</v>
      </c>
      <c r="M189" s="5804">
        <f t="shared" si="152"/>
        <v>0</v>
      </c>
      <c r="N189" s="5804">
        <f t="shared" si="152"/>
        <v>0</v>
      </c>
      <c r="O189" s="5805">
        <f t="shared" si="152"/>
        <v>0</v>
      </c>
      <c r="P189" s="5791">
        <f t="shared" si="152"/>
        <v>0</v>
      </c>
      <c r="Q189" s="5806">
        <f t="shared" si="152"/>
        <v>0</v>
      </c>
      <c r="R189" s="5807">
        <f t="shared" si="152"/>
        <v>0</v>
      </c>
      <c r="S189" s="5808">
        <f t="shared" si="152"/>
        <v>0</v>
      </c>
      <c r="T189" s="5809">
        <f t="shared" si="152"/>
        <v>0</v>
      </c>
      <c r="U189" s="5810">
        <f t="shared" si="152"/>
        <v>0</v>
      </c>
      <c r="V189" s="5811">
        <f t="shared" si="152"/>
        <v>0</v>
      </c>
      <c r="W189" s="5812">
        <f t="shared" si="152"/>
        <v>0</v>
      </c>
      <c r="X189" s="5813">
        <f t="shared" si="152"/>
        <v>0</v>
      </c>
      <c r="Y189" s="5814">
        <f t="shared" si="152"/>
        <v>0</v>
      </c>
      <c r="Z189" s="5815">
        <f t="shared" si="152"/>
        <v>0</v>
      </c>
      <c r="AA189" s="5792">
        <f t="shared" si="152"/>
        <v>0</v>
      </c>
      <c r="AB189" s="5816">
        <f t="shared" si="152"/>
        <v>0</v>
      </c>
      <c r="AC189" s="5799">
        <f t="shared" si="152"/>
        <v>0</v>
      </c>
      <c r="AD189" s="5817">
        <f t="shared" si="152"/>
        <v>0</v>
      </c>
      <c r="AE189" s="5818">
        <f t="shared" si="152"/>
        <v>0</v>
      </c>
      <c r="AF189" s="5799">
        <f t="shared" si="152"/>
        <v>0</v>
      </c>
      <c r="AG189" s="5799">
        <f t="shared" si="152"/>
        <v>0</v>
      </c>
      <c r="AH189" s="5800">
        <f t="shared" si="152"/>
        <v>0</v>
      </c>
      <c r="AI189" s="5800">
        <f t="shared" si="152"/>
        <v>0</v>
      </c>
      <c r="AJ189" s="5800">
        <f t="shared" si="152"/>
        <v>0</v>
      </c>
      <c r="AK189" s="5801">
        <f t="shared" si="152"/>
        <v>0</v>
      </c>
      <c r="AL189" s="5802">
        <f t="shared" si="152"/>
        <v>0</v>
      </c>
      <c r="AM189" s="5803">
        <f t="shared" si="152"/>
        <v>0</v>
      </c>
      <c r="AN189" s="5803">
        <f t="shared" si="152"/>
        <v>0</v>
      </c>
      <c r="AO189" s="5804">
        <f t="shared" si="152"/>
        <v>0</v>
      </c>
      <c r="AP189" s="5804">
        <f t="shared" si="152"/>
        <v>0</v>
      </c>
      <c r="AQ189" s="5805">
        <f t="shared" si="152"/>
        <v>0</v>
      </c>
      <c r="AR189" s="5791">
        <f t="shared" si="152"/>
        <v>0</v>
      </c>
      <c r="AS189" s="5806">
        <f t="shared" si="152"/>
        <v>0</v>
      </c>
      <c r="AT189" s="5807">
        <f t="shared" si="152"/>
        <v>0</v>
      </c>
      <c r="AU189" s="5808">
        <f t="shared" si="152"/>
        <v>0</v>
      </c>
      <c r="AV189" s="5809">
        <f t="shared" si="152"/>
        <v>0</v>
      </c>
      <c r="AW189" s="5810">
        <f t="shared" si="152"/>
        <v>0</v>
      </c>
      <c r="AX189" s="5811">
        <f t="shared" si="152"/>
        <v>0</v>
      </c>
      <c r="AY189" s="5812">
        <f t="shared" si="152"/>
        <v>0</v>
      </c>
      <c r="AZ189" s="5813">
        <f t="shared" si="152"/>
        <v>0</v>
      </c>
      <c r="BA189" s="5814">
        <f t="shared" si="152"/>
        <v>0</v>
      </c>
      <c r="BB189" s="5815">
        <f t="shared" si="152"/>
        <v>0</v>
      </c>
      <c r="BC189" s="5792">
        <f t="shared" si="152"/>
        <v>0</v>
      </c>
      <c r="BD189" s="5816">
        <f t="shared" si="152"/>
        <v>0</v>
      </c>
      <c r="BE189" s="5799">
        <f t="shared" si="152"/>
        <v>0</v>
      </c>
      <c r="BF189" s="5817">
        <f t="shared" si="152"/>
        <v>0</v>
      </c>
      <c r="BG189" s="3267"/>
      <c r="BH189" s="3267"/>
      <c r="BI189" s="3267"/>
      <c r="BJ189" s="3267"/>
      <c r="BK189" s="3267"/>
      <c r="BL189" s="3267"/>
      <c r="BM189" s="3267"/>
      <c r="BN189" s="3267"/>
      <c r="BO189" s="3267"/>
      <c r="BP189" s="3267"/>
      <c r="BQ189" s="3267"/>
      <c r="BR189" s="3267"/>
      <c r="BS189" s="3267"/>
      <c r="BT189" s="3267"/>
      <c r="BU189" s="3267"/>
      <c r="BV189" s="3267"/>
      <c r="BW189" s="3267"/>
      <c r="BX189" s="3267"/>
      <c r="BY189" s="3267"/>
      <c r="BZ189" s="3267"/>
      <c r="CA189" s="3267"/>
      <c r="CB189" s="3267"/>
      <c r="CC189" s="3267"/>
      <c r="CD189" s="3267"/>
      <c r="CE189" s="3267"/>
      <c r="CF189" s="3267"/>
      <c r="CG189" s="3267"/>
      <c r="CH189" s="3267"/>
      <c r="CI189" s="3267"/>
      <c r="CJ189" s="3267"/>
      <c r="CK189" s="3267"/>
      <c r="CL189" s="3267"/>
      <c r="CM189" s="3267"/>
      <c r="CN189" s="3267"/>
      <c r="CO189" s="3267"/>
      <c r="CP189" s="1960"/>
      <c r="CQ189" s="1960"/>
      <c r="CR189" s="1960"/>
      <c r="CS189" s="1960"/>
      <c r="CT189" s="1960"/>
      <c r="CU189" s="1960"/>
      <c r="CV189" s="1960"/>
      <c r="CW189" s="1960"/>
      <c r="CX189" s="1960"/>
      <c r="CY189" s="1960"/>
      <c r="CZ189" s="1960"/>
      <c r="DA189" s="1960"/>
      <c r="DB189" s="1960"/>
      <c r="DC189" s="1960"/>
      <c r="DD189" s="1960"/>
      <c r="DE189" s="1960"/>
      <c r="DF189" s="1960"/>
      <c r="DG189" s="1960"/>
      <c r="DH189" s="1960"/>
    </row>
    <row r="190" spans="1:112" ht="39.6">
      <c r="A190" s="3976"/>
      <c r="B190" s="3976"/>
      <c r="C190" s="3976"/>
      <c r="D190" s="3976"/>
      <c r="E190" s="3976"/>
      <c r="F190" s="3976"/>
      <c r="G190" s="3976"/>
      <c r="H190" s="3976"/>
      <c r="I190" s="3976"/>
      <c r="J190" s="3976"/>
      <c r="K190" s="3976"/>
      <c r="L190" s="3976"/>
      <c r="M190" s="3976"/>
      <c r="N190" s="3976"/>
      <c r="O190" s="3976"/>
      <c r="P190" s="3976"/>
      <c r="Q190" s="3976"/>
      <c r="R190" s="3976"/>
      <c r="S190" s="3976"/>
      <c r="T190" s="3976"/>
      <c r="U190" s="3976"/>
      <c r="V190" s="3976"/>
      <c r="W190" s="3976"/>
      <c r="X190" s="3976"/>
      <c r="Y190" s="3976"/>
      <c r="Z190" s="3976"/>
      <c r="AA190" s="3976"/>
      <c r="AB190" s="3976"/>
      <c r="AC190" s="3976"/>
      <c r="AD190" s="3976"/>
      <c r="AE190" s="3976"/>
      <c r="AF190" s="3976"/>
      <c r="AG190" s="3976"/>
      <c r="AH190" s="3976"/>
      <c r="AI190" s="3976"/>
      <c r="AJ190" s="3976"/>
      <c r="AK190" s="3976"/>
      <c r="AL190" s="3976"/>
      <c r="AM190" s="3976"/>
      <c r="AN190" s="3976"/>
      <c r="AO190" s="3976"/>
      <c r="AP190" s="5327" t="s">
        <v>1502</v>
      </c>
      <c r="AQ190" s="4813"/>
      <c r="AR190" s="4813"/>
      <c r="AS190" s="4813"/>
      <c r="AT190" s="4813"/>
      <c r="AU190" s="4813"/>
      <c r="AV190" s="4813"/>
      <c r="AW190" s="4813"/>
      <c r="AX190" s="4813"/>
      <c r="AY190" s="3976"/>
      <c r="AZ190" s="3976"/>
      <c r="BA190" s="3976"/>
      <c r="BB190" s="3976"/>
      <c r="BC190" s="3976"/>
      <c r="BD190" s="3976"/>
      <c r="BE190" s="3976"/>
      <c r="BF190" s="3976"/>
      <c r="BG190" s="3267"/>
      <c r="BH190" s="3267"/>
      <c r="BI190" s="3267"/>
      <c r="BJ190" s="3267"/>
      <c r="BK190" s="3267"/>
      <c r="BL190" s="3267"/>
      <c r="BM190" s="3267"/>
      <c r="BN190" s="3267"/>
      <c r="BO190" s="3267"/>
      <c r="BP190" s="3267"/>
      <c r="BQ190" s="3267"/>
      <c r="BR190" s="3267"/>
      <c r="BS190" s="3267"/>
      <c r="BT190" s="3267"/>
      <c r="BU190" s="3267"/>
      <c r="BV190" s="3267"/>
      <c r="BW190" s="3267"/>
      <c r="BX190" s="3267"/>
      <c r="BY190" s="3267"/>
      <c r="BZ190" s="3267"/>
      <c r="CA190" s="3267"/>
      <c r="CB190" s="3267"/>
      <c r="CC190" s="3267"/>
      <c r="CD190" s="3267"/>
      <c r="CE190" s="3267"/>
      <c r="CF190" s="3267"/>
      <c r="CG190" s="3267"/>
      <c r="CH190" s="3267"/>
      <c r="CI190" s="3267"/>
      <c r="CJ190" s="3267"/>
      <c r="CK190" s="3267"/>
      <c r="CL190" s="3267"/>
      <c r="CM190" s="3267"/>
      <c r="CN190" s="3267"/>
      <c r="CO190" s="3267"/>
      <c r="CP190" s="1960"/>
      <c r="CQ190" s="1960"/>
      <c r="CR190" s="1960"/>
      <c r="CS190" s="1960"/>
      <c r="CT190" s="1960"/>
      <c r="CU190" s="1960"/>
      <c r="CV190" s="1960"/>
      <c r="CW190" s="1960"/>
      <c r="CX190" s="1960"/>
      <c r="CY190" s="1960"/>
      <c r="CZ190" s="1960"/>
      <c r="DA190" s="1960"/>
      <c r="DB190" s="1960"/>
      <c r="DC190" s="1960"/>
      <c r="DD190" s="1960"/>
      <c r="DE190" s="1960"/>
      <c r="DF190" s="1960"/>
      <c r="DG190" s="1960"/>
      <c r="DH190" s="1960"/>
    </row>
    <row r="191" spans="1:112">
      <c r="A191" s="1960"/>
      <c r="B191" s="1960"/>
      <c r="C191" s="1960"/>
      <c r="D191" s="1960"/>
      <c r="E191" s="1960"/>
      <c r="F191" s="1960"/>
      <c r="G191" s="1960"/>
      <c r="H191" s="1960"/>
      <c r="I191" s="1960"/>
      <c r="J191" s="1960"/>
      <c r="K191" s="1960"/>
      <c r="L191" s="1960"/>
      <c r="M191" s="1960"/>
      <c r="N191" s="1960"/>
      <c r="O191" s="1960"/>
      <c r="P191" s="1960"/>
      <c r="Q191" s="1960"/>
      <c r="R191" s="1960"/>
      <c r="S191" s="1960"/>
      <c r="T191" s="1960"/>
      <c r="U191" s="1960"/>
      <c r="V191" s="1960"/>
      <c r="W191" s="1960"/>
      <c r="X191" s="1960"/>
      <c r="Y191" s="1960"/>
      <c r="Z191" s="1960"/>
      <c r="AA191" s="1960"/>
      <c r="AB191" s="1960"/>
      <c r="AC191" s="1960"/>
      <c r="AD191" s="1960"/>
      <c r="AE191" s="1960"/>
      <c r="AF191" s="1960"/>
      <c r="AG191" s="1960"/>
      <c r="AH191" s="1960"/>
      <c r="AI191" s="1960"/>
      <c r="AJ191" s="1960"/>
      <c r="AK191" s="1960"/>
      <c r="AL191" s="1960"/>
      <c r="AM191" s="1960"/>
      <c r="AN191" s="1960"/>
      <c r="AO191" s="1960"/>
      <c r="AP191" s="1960"/>
      <c r="AQ191" s="1960"/>
      <c r="AR191" s="1960"/>
      <c r="AS191" s="1960"/>
      <c r="AT191" s="1960"/>
      <c r="AU191" s="1960"/>
      <c r="AV191" s="1960"/>
      <c r="AW191" s="1960"/>
      <c r="AX191" s="1960"/>
      <c r="AY191" s="1960"/>
      <c r="AZ191" s="1960"/>
      <c r="BA191" s="1960"/>
      <c r="BB191" s="1960"/>
      <c r="BC191" s="1960"/>
      <c r="BD191" s="1960"/>
      <c r="BE191" s="1960"/>
      <c r="BF191" s="1960"/>
      <c r="BG191" s="1960"/>
      <c r="BH191" s="1960"/>
      <c r="BI191" s="1960"/>
      <c r="BJ191" s="1960"/>
      <c r="BK191" s="1960"/>
      <c r="BL191" s="1960"/>
      <c r="BM191" s="1960"/>
      <c r="BN191" s="1960"/>
      <c r="BO191" s="1960"/>
      <c r="BP191" s="1960"/>
      <c r="BQ191" s="1960"/>
      <c r="BR191" s="1960"/>
      <c r="BS191" s="1960"/>
      <c r="BT191" s="1960"/>
      <c r="BU191" s="1960"/>
      <c r="BV191" s="1960"/>
      <c r="BW191" s="1960"/>
      <c r="BX191" s="1960"/>
      <c r="BY191" s="1960"/>
      <c r="BZ191" s="1960"/>
      <c r="CA191" s="1960"/>
      <c r="CB191" s="1960"/>
      <c r="CC191" s="1960"/>
      <c r="CD191" s="1960"/>
      <c r="CE191" s="1960"/>
      <c r="CF191" s="1960"/>
      <c r="CG191" s="1960"/>
      <c r="CH191" s="1960"/>
      <c r="CI191" s="1960"/>
      <c r="CJ191" s="1960"/>
      <c r="CK191" s="1960"/>
      <c r="CL191" s="1960"/>
      <c r="CM191" s="1960"/>
      <c r="CN191" s="1960"/>
      <c r="CO191" s="1960"/>
      <c r="CP191" s="1960"/>
      <c r="CQ191" s="1960"/>
      <c r="CR191" s="1960"/>
      <c r="CS191" s="1960"/>
      <c r="CT191" s="1960"/>
      <c r="CU191" s="1960"/>
      <c r="CV191" s="1960"/>
      <c r="CW191" s="1960"/>
      <c r="CX191" s="1960"/>
      <c r="CY191" s="1960"/>
      <c r="CZ191" s="1960"/>
      <c r="DA191" s="1960"/>
      <c r="DB191" s="1960"/>
      <c r="DC191" s="1960"/>
      <c r="DD191" s="1960"/>
      <c r="DE191" s="1960"/>
      <c r="DF191" s="1960"/>
      <c r="DG191" s="1960"/>
      <c r="DH191" s="1960"/>
    </row>
    <row r="192" spans="1:112" s="5291" customFormat="1" ht="39.9" customHeight="1">
      <c r="A192" s="7165" t="s">
        <v>340</v>
      </c>
      <c r="B192" s="7165"/>
      <c r="C192" s="7165"/>
      <c r="D192" s="7165"/>
      <c r="E192" s="7165"/>
      <c r="F192" s="7165"/>
      <c r="G192" s="7165"/>
      <c r="H192" s="7165"/>
      <c r="I192" s="7165"/>
      <c r="J192" s="7165"/>
      <c r="K192" s="7165"/>
      <c r="L192" s="7165"/>
      <c r="M192" s="7165"/>
      <c r="N192" s="7165"/>
      <c r="O192" s="5284"/>
      <c r="P192" s="5284"/>
      <c r="Q192" s="7166" t="str">
        <f xml:space="preserve">   " كشف الانتاج   " &amp;"(" &amp;C199&amp;  " )" &amp;" " &amp; L199 &amp; "  " &amp;M199 &amp; "  "&amp;  الاعدادات!$D$2</f>
        <v xml:space="preserve"> كشف الانتاج   (الدائرة الثانية  عمالية مدني ) الأربعاء  تأمينا  عن شهر  يوليو لسنة 2026م </v>
      </c>
      <c r="R192" s="7166"/>
      <c r="S192" s="7166"/>
      <c r="T192" s="7166"/>
      <c r="U192" s="7166"/>
      <c r="V192" s="7166"/>
      <c r="W192" s="7166"/>
      <c r="X192" s="7166"/>
      <c r="Y192" s="7166"/>
      <c r="Z192" s="7166"/>
      <c r="AA192" s="7166"/>
      <c r="AB192" s="7166"/>
      <c r="AC192" s="7166"/>
      <c r="AD192" s="7166"/>
      <c r="AE192" s="7166"/>
      <c r="AF192" s="7166"/>
      <c r="AG192" s="7166"/>
      <c r="AH192" s="7166"/>
      <c r="AI192" s="7166"/>
      <c r="AJ192" s="7166"/>
      <c r="AK192" s="7166"/>
      <c r="AL192" s="7166"/>
      <c r="AM192" s="7166"/>
      <c r="AN192" s="7166"/>
      <c r="AO192" s="7166"/>
      <c r="AP192" s="7166"/>
      <c r="AQ192" s="7166"/>
      <c r="AR192" s="7166"/>
      <c r="AS192" s="7166"/>
      <c r="AT192" s="7166"/>
      <c r="AU192" s="5284"/>
      <c r="AV192" s="5284"/>
      <c r="AW192" s="5284"/>
      <c r="AX192" s="5284"/>
      <c r="AY192" s="5284"/>
      <c r="AZ192" s="5284"/>
      <c r="BA192" s="5284"/>
      <c r="BB192" s="5289"/>
      <c r="BC192" s="5290"/>
      <c r="BD192" s="5290"/>
      <c r="BE192" s="5290"/>
      <c r="BF192" s="5290"/>
      <c r="BG192" s="5290"/>
      <c r="BH192" s="5290"/>
      <c r="BI192" s="5290"/>
      <c r="BJ192" s="5290"/>
      <c r="BK192" s="5290"/>
      <c r="BL192" s="5290"/>
      <c r="BM192" s="5290"/>
      <c r="BN192" s="5290"/>
      <c r="BO192" s="5290"/>
      <c r="BP192" s="5290"/>
      <c r="BQ192" s="5290"/>
      <c r="BR192" s="5290"/>
      <c r="BS192" s="5290"/>
      <c r="BT192" s="5290"/>
      <c r="BU192" s="5290"/>
      <c r="BV192" s="5290"/>
      <c r="BW192" s="5290"/>
      <c r="BX192" s="5290"/>
      <c r="BY192" s="5290"/>
      <c r="BZ192" s="5290"/>
      <c r="CA192" s="5290"/>
      <c r="CB192" s="5290"/>
      <c r="CC192" s="5290"/>
      <c r="CD192" s="5290"/>
      <c r="CE192" s="5290"/>
      <c r="CF192" s="5290"/>
      <c r="CG192" s="5290"/>
      <c r="CH192" s="5290"/>
      <c r="CI192" s="5290"/>
      <c r="CJ192" s="5290"/>
      <c r="CK192" s="5290"/>
      <c r="CL192" s="5290"/>
      <c r="CM192" s="5290"/>
      <c r="CN192" s="5290"/>
      <c r="CO192" s="5290"/>
      <c r="CP192" s="3118"/>
      <c r="CQ192" s="3118"/>
      <c r="CR192" s="3118"/>
      <c r="CS192" s="3118"/>
      <c r="CT192" s="3118"/>
      <c r="CU192" s="3118"/>
      <c r="CV192" s="3118"/>
      <c r="CW192" s="3118"/>
      <c r="CX192" s="3118"/>
      <c r="CY192" s="3118"/>
      <c r="CZ192" s="3118"/>
      <c r="DA192" s="3118"/>
      <c r="DB192" s="3118"/>
      <c r="DC192" s="3118"/>
      <c r="DD192" s="3118"/>
      <c r="DE192" s="3118"/>
      <c r="DF192" s="3118"/>
      <c r="DG192" s="3118"/>
      <c r="DH192" s="3118"/>
    </row>
    <row r="193" spans="1:112" s="5291" customFormat="1" ht="39.9" customHeight="1">
      <c r="A193" s="7165" t="s">
        <v>341</v>
      </c>
      <c r="B193" s="7165"/>
      <c r="C193" s="7165"/>
      <c r="D193" s="7165"/>
      <c r="E193" s="7165"/>
      <c r="F193" s="7165"/>
      <c r="G193" s="7165"/>
      <c r="H193" s="7165"/>
      <c r="I193" s="7165"/>
      <c r="J193" s="7165"/>
      <c r="K193" s="7165"/>
      <c r="L193" s="7165"/>
      <c r="M193" s="7165"/>
      <c r="N193" s="7165"/>
      <c r="O193" s="5285"/>
      <c r="P193" s="5285"/>
      <c r="Q193" s="7167" t="s">
        <v>1488</v>
      </c>
      <c r="R193" s="7167"/>
      <c r="S193" s="7167"/>
      <c r="T193" s="7167"/>
      <c r="U193" s="7167"/>
      <c r="V193" s="7167"/>
      <c r="W193" s="7167"/>
      <c r="X193" s="7167"/>
      <c r="Y193" s="7167"/>
      <c r="Z193" s="7167"/>
      <c r="AA193" s="7167"/>
      <c r="AB193" s="7167"/>
      <c r="AC193" s="7167"/>
      <c r="AD193" s="7167"/>
      <c r="AE193" s="7167"/>
      <c r="AF193" s="7167"/>
      <c r="AG193" s="7167"/>
      <c r="AH193" s="7167"/>
      <c r="AI193" s="7167"/>
      <c r="AJ193" s="7167"/>
      <c r="AK193" s="7167"/>
      <c r="AL193" s="7167"/>
      <c r="AM193" s="7167"/>
      <c r="AN193" s="7167"/>
      <c r="AO193" s="7167"/>
      <c r="AP193" s="7167"/>
      <c r="AQ193" s="7167"/>
      <c r="AR193" s="7167"/>
      <c r="AS193" s="7167"/>
      <c r="AT193" s="7167"/>
      <c r="AU193" s="5285"/>
      <c r="AV193" s="5285"/>
      <c r="AW193" s="5285"/>
      <c r="AX193" s="5285"/>
      <c r="AY193" s="5285"/>
      <c r="AZ193" s="5285"/>
      <c r="BA193" s="5285"/>
      <c r="BB193" s="5289"/>
      <c r="BC193" s="5290"/>
      <c r="BD193" s="5290"/>
      <c r="BE193" s="5290"/>
      <c r="BF193" s="5290"/>
      <c r="BG193" s="5290"/>
      <c r="BH193" s="5290"/>
      <c r="BI193" s="5290"/>
      <c r="BJ193" s="5290"/>
      <c r="BK193" s="5290"/>
      <c r="BL193" s="5290"/>
      <c r="BM193" s="5290"/>
      <c r="BN193" s="5290"/>
      <c r="BO193" s="5290"/>
      <c r="BP193" s="5290"/>
      <c r="BQ193" s="5290"/>
      <c r="BR193" s="5290"/>
      <c r="BS193" s="5290"/>
      <c r="BT193" s="5290"/>
      <c r="BU193" s="5290"/>
      <c r="BV193" s="5290"/>
      <c r="BW193" s="5290"/>
      <c r="BX193" s="5290"/>
      <c r="BY193" s="5290"/>
      <c r="BZ193" s="5290"/>
      <c r="CA193" s="5290"/>
      <c r="CB193" s="5290"/>
      <c r="CC193" s="5290"/>
      <c r="CD193" s="5290"/>
      <c r="CE193" s="5290"/>
      <c r="CF193" s="5290"/>
      <c r="CG193" s="5290"/>
      <c r="CH193" s="5290"/>
      <c r="CI193" s="5290"/>
      <c r="CJ193" s="5290"/>
      <c r="CK193" s="5290"/>
      <c r="CL193" s="5290"/>
      <c r="CM193" s="5290"/>
      <c r="CN193" s="5290"/>
      <c r="CO193" s="5290"/>
      <c r="CP193" s="3118"/>
      <c r="CQ193" s="3118"/>
      <c r="CR193" s="3118"/>
      <c r="CS193" s="3118"/>
      <c r="CT193" s="3118"/>
      <c r="CU193" s="3118"/>
      <c r="CV193" s="3118"/>
      <c r="CW193" s="3118"/>
      <c r="CX193" s="3118"/>
      <c r="CY193" s="3118"/>
      <c r="CZ193" s="3118"/>
      <c r="DA193" s="3118"/>
      <c r="DB193" s="3118"/>
      <c r="DC193" s="3118"/>
      <c r="DD193" s="3118"/>
      <c r="DE193" s="3118"/>
      <c r="DF193" s="3118"/>
      <c r="DG193" s="3118"/>
      <c r="DH193" s="3118"/>
    </row>
    <row r="194" spans="1:112" ht="39.9" customHeight="1" thickBot="1">
      <c r="A194" s="3267"/>
      <c r="B194" s="3267"/>
      <c r="C194" s="3267"/>
      <c r="D194" s="3274"/>
      <c r="E194" s="3274"/>
      <c r="F194" s="3274"/>
      <c r="G194" s="3274"/>
      <c r="H194" s="3274"/>
      <c r="I194" s="3274"/>
      <c r="J194" s="3274"/>
      <c r="K194" s="3274"/>
      <c r="L194" s="3274"/>
      <c r="M194" s="3274"/>
      <c r="N194" s="3274"/>
      <c r="O194" s="3274"/>
      <c r="P194" s="4720"/>
      <c r="Q194" s="4676" t="s">
        <v>1476</v>
      </c>
      <c r="R194" s="4676"/>
      <c r="S194" s="4676"/>
      <c r="T194" s="4676"/>
      <c r="U194" s="4676"/>
      <c r="V194" s="4676"/>
      <c r="W194" s="4676"/>
      <c r="X194" s="4676"/>
      <c r="Y194" s="4676"/>
      <c r="Z194" s="4676"/>
      <c r="AA194" s="4676"/>
      <c r="AB194" s="4676"/>
      <c r="AC194" s="4720"/>
      <c r="AD194" s="4676"/>
      <c r="AE194" s="4676"/>
      <c r="AF194" s="4676"/>
      <c r="AG194" s="4676"/>
      <c r="AH194" s="4676"/>
      <c r="AI194" s="4676"/>
      <c r="AJ194" s="4676"/>
      <c r="AK194" s="4676"/>
      <c r="AL194" s="4676"/>
      <c r="AM194" s="4676"/>
      <c r="AN194" s="4676"/>
      <c r="AO194" s="4676"/>
      <c r="AP194" s="4676"/>
      <c r="AQ194" s="4676"/>
      <c r="AR194" s="4676"/>
      <c r="AS194" s="4675"/>
      <c r="AT194" s="3274"/>
      <c r="AU194" s="3274"/>
      <c r="AV194" s="3274"/>
      <c r="AW194" s="3274"/>
      <c r="AX194" s="3274"/>
      <c r="AY194" s="3274"/>
      <c r="AZ194" s="3274"/>
      <c r="BA194" s="3274"/>
      <c r="BB194" s="3266"/>
      <c r="BC194" s="3267"/>
      <c r="BD194" s="3267"/>
      <c r="BE194" s="3267"/>
      <c r="BF194" s="3267"/>
      <c r="BG194" s="3267"/>
      <c r="BH194" s="3267"/>
      <c r="BI194" s="3267"/>
      <c r="BJ194" s="3267"/>
      <c r="BK194" s="3267"/>
      <c r="BL194" s="3267"/>
      <c r="BM194" s="3267"/>
      <c r="BN194" s="3267"/>
      <c r="BO194" s="3267"/>
      <c r="BP194" s="3267"/>
      <c r="BQ194" s="3267"/>
      <c r="BR194" s="3267"/>
      <c r="BS194" s="3267"/>
      <c r="BT194" s="3267"/>
      <c r="BU194" s="3267"/>
      <c r="BV194" s="3267"/>
      <c r="BW194" s="3267"/>
      <c r="BX194" s="3267"/>
      <c r="BY194" s="3267"/>
      <c r="BZ194" s="3267"/>
      <c r="CA194" s="3267"/>
      <c r="CB194" s="3267"/>
      <c r="CC194" s="3267"/>
      <c r="CD194" s="3267"/>
      <c r="CE194" s="3267"/>
      <c r="CF194" s="3267"/>
      <c r="CG194" s="3267"/>
      <c r="CH194" s="3267"/>
      <c r="CI194" s="3267"/>
      <c r="CJ194" s="3267"/>
      <c r="CK194" s="3267"/>
      <c r="CL194" s="3267"/>
      <c r="CM194" s="3267"/>
      <c r="CN194" s="3267"/>
      <c r="CO194" s="3267"/>
      <c r="CP194" s="1960"/>
      <c r="CQ194" s="1960"/>
      <c r="CR194" s="1960"/>
      <c r="CS194" s="1960"/>
      <c r="CT194" s="1960"/>
      <c r="CU194" s="1960"/>
      <c r="CV194" s="1960"/>
      <c r="CW194" s="1960"/>
      <c r="CX194" s="1960"/>
      <c r="CY194" s="1960"/>
      <c r="CZ194" s="1960"/>
      <c r="DA194" s="1960"/>
      <c r="DB194" s="1960"/>
      <c r="DC194" s="1960"/>
      <c r="DD194" s="1960"/>
      <c r="DE194" s="1960"/>
      <c r="DF194" s="1960"/>
      <c r="DG194" s="1960"/>
      <c r="DH194" s="1960"/>
    </row>
    <row r="195" spans="1:112" ht="36.75" customHeight="1" thickBot="1">
      <c r="A195" s="3976"/>
      <c r="B195" s="3976"/>
      <c r="C195" s="5648"/>
      <c r="D195" s="7168" t="s">
        <v>88</v>
      </c>
      <c r="E195" s="7168"/>
      <c r="F195" s="7168"/>
      <c r="G195" s="7168"/>
      <c r="H195" s="7168"/>
      <c r="I195" s="7169"/>
      <c r="J195" s="5645"/>
      <c r="K195" s="5645"/>
      <c r="L195" s="5645"/>
      <c r="M195" s="5645"/>
      <c r="N195" s="5645"/>
      <c r="O195" s="5594" t="s">
        <v>93</v>
      </c>
      <c r="P195" s="5594"/>
      <c r="Q195" s="5594"/>
      <c r="R195" s="5594"/>
      <c r="S195" s="5594"/>
      <c r="T195" s="5594"/>
      <c r="U195" s="5594"/>
      <c r="V195" s="5594"/>
      <c r="W195" s="5594"/>
      <c r="X195" s="5594"/>
      <c r="Y195" s="5594"/>
      <c r="Z195" s="5594"/>
      <c r="AA195" s="5594"/>
      <c r="AB195" s="5595"/>
      <c r="AC195" s="5596"/>
      <c r="AD195" s="7174" t="s">
        <v>95</v>
      </c>
      <c r="AE195" s="5597" t="s">
        <v>96</v>
      </c>
      <c r="AF195" s="5598"/>
      <c r="AG195" s="5598"/>
      <c r="AH195" s="5599"/>
      <c r="AI195" s="5598"/>
      <c r="AJ195" s="5598"/>
      <c r="AK195" s="5598"/>
      <c r="AL195" s="5598"/>
      <c r="AM195" s="5598"/>
      <c r="AN195" s="5598"/>
      <c r="AO195" s="5599"/>
      <c r="AP195" s="5598"/>
      <c r="AQ195" s="5598"/>
      <c r="AR195" s="5600"/>
      <c r="AS195" s="5601"/>
      <c r="AT195" s="5602"/>
      <c r="AU195" s="5603"/>
      <c r="AV195" s="5604" t="s">
        <v>98</v>
      </c>
      <c r="AW195" s="5605"/>
      <c r="AX195" s="5605"/>
      <c r="AY195" s="5605"/>
      <c r="AZ195" s="5606"/>
      <c r="BA195" s="5607"/>
      <c r="BB195" s="5608"/>
      <c r="BC195" s="5609"/>
      <c r="BD195" s="3976"/>
      <c r="BE195" s="3976"/>
      <c r="BF195" s="3976"/>
      <c r="BG195" s="3267"/>
      <c r="BH195" s="4846" t="s">
        <v>134</v>
      </c>
      <c r="BI195" s="4847"/>
      <c r="BJ195" s="4847"/>
      <c r="BK195" s="4847"/>
      <c r="BL195" s="4847"/>
      <c r="BM195" s="4847"/>
      <c r="BN195" s="4847"/>
      <c r="BO195" s="4847"/>
      <c r="BP195" s="4847"/>
      <c r="BQ195" s="4847"/>
      <c r="BR195" s="4847"/>
      <c r="BS195" s="4847"/>
      <c r="BT195" s="4847"/>
      <c r="BU195" s="4847"/>
      <c r="BV195" s="4847"/>
      <c r="BW195" s="4847"/>
      <c r="BX195" s="4847"/>
      <c r="BY195" s="4847"/>
      <c r="BZ195" s="4847"/>
      <c r="CA195" s="4847"/>
      <c r="CB195" s="4847"/>
      <c r="CC195" s="4847"/>
      <c r="CD195" s="4847"/>
      <c r="CE195" s="4848"/>
      <c r="CF195" s="3267"/>
      <c r="CG195" s="3267"/>
      <c r="CH195" s="3267"/>
      <c r="CI195" s="3267"/>
      <c r="CJ195" s="3267"/>
      <c r="CK195" s="3267"/>
      <c r="CL195" s="3267"/>
      <c r="CM195" s="3267"/>
      <c r="CN195" s="3267"/>
      <c r="CO195" s="3267"/>
      <c r="CP195" s="1960"/>
      <c r="CQ195" s="1960"/>
      <c r="CR195" s="1960"/>
      <c r="CS195" s="1960"/>
      <c r="CT195" s="1960"/>
      <c r="CU195" s="1960"/>
      <c r="CV195" s="1960"/>
      <c r="CW195" s="1960"/>
      <c r="CX195" s="1960"/>
      <c r="CY195" s="1960"/>
      <c r="CZ195" s="1960"/>
      <c r="DA195" s="1960"/>
      <c r="DB195" s="1960"/>
      <c r="DC195" s="1960"/>
      <c r="DD195" s="1960"/>
      <c r="DE195" s="1960"/>
      <c r="DF195" s="1960"/>
      <c r="DG195" s="1960"/>
      <c r="DH195" s="1960"/>
    </row>
    <row r="196" spans="1:112" ht="36.75" customHeight="1" thickBot="1">
      <c r="A196" s="3976"/>
      <c r="B196" s="3976"/>
      <c r="C196" s="5649"/>
      <c r="D196" s="7170"/>
      <c r="E196" s="7170"/>
      <c r="F196" s="7170"/>
      <c r="G196" s="7170"/>
      <c r="H196" s="7170"/>
      <c r="I196" s="7171"/>
      <c r="J196" s="5646"/>
      <c r="K196" s="5646"/>
      <c r="L196" s="5646"/>
      <c r="M196" s="5646"/>
      <c r="N196" s="5646"/>
      <c r="O196" s="7177" t="s">
        <v>107</v>
      </c>
      <c r="P196" s="7178"/>
      <c r="Q196" s="7178"/>
      <c r="R196" s="7178"/>
      <c r="S196" s="7178"/>
      <c r="T196" s="7178"/>
      <c r="U196" s="7178"/>
      <c r="V196" s="7178"/>
      <c r="W196" s="7178"/>
      <c r="X196" s="7178"/>
      <c r="Y196" s="7178"/>
      <c r="Z196" s="7179"/>
      <c r="AA196" s="7180" t="s">
        <v>108</v>
      </c>
      <c r="AB196" s="7183" t="s">
        <v>109</v>
      </c>
      <c r="AC196" s="5610"/>
      <c r="AD196" s="7175"/>
      <c r="AE196" s="5611" t="s">
        <v>100</v>
      </c>
      <c r="AF196" s="5612"/>
      <c r="AG196" s="5612"/>
      <c r="AH196" s="5613"/>
      <c r="AI196" s="5614"/>
      <c r="AJ196" s="5615" t="s">
        <v>110</v>
      </c>
      <c r="AK196" s="5615"/>
      <c r="AL196" s="5615"/>
      <c r="AM196" s="5615"/>
      <c r="AN196" s="5615"/>
      <c r="AO196" s="5616"/>
      <c r="AP196" s="5617" t="s">
        <v>111</v>
      </c>
      <c r="AQ196" s="5617"/>
      <c r="AR196" s="5617"/>
      <c r="AS196" s="5618"/>
      <c r="AT196" s="5619"/>
      <c r="AU196" s="5620"/>
      <c r="AV196" s="5621"/>
      <c r="AW196" s="5622"/>
      <c r="AX196" s="5622"/>
      <c r="AY196" s="5622"/>
      <c r="AZ196" s="5580"/>
      <c r="BA196" s="5623"/>
      <c r="BB196" s="5610"/>
      <c r="BC196" s="5624"/>
      <c r="BD196" s="3976"/>
      <c r="BE196" s="3976"/>
      <c r="BF196" s="3976"/>
      <c r="BG196" s="3267"/>
      <c r="BH196" s="4849"/>
      <c r="BI196" s="4850"/>
      <c r="BJ196" s="4850"/>
      <c r="BK196" s="4850"/>
      <c r="BL196" s="4850"/>
      <c r="BM196" s="4850"/>
      <c r="BN196" s="4850"/>
      <c r="BO196" s="4850"/>
      <c r="BP196" s="4850"/>
      <c r="BQ196" s="4850"/>
      <c r="BR196" s="4850"/>
      <c r="BS196" s="4850"/>
      <c r="BT196" s="4850"/>
      <c r="BU196" s="4850"/>
      <c r="BV196" s="4850"/>
      <c r="BW196" s="4850"/>
      <c r="BX196" s="4850"/>
      <c r="BY196" s="4850"/>
      <c r="BZ196" s="4850"/>
      <c r="CA196" s="4850"/>
      <c r="CB196" s="4850"/>
      <c r="CC196" s="4850"/>
      <c r="CD196" s="4850"/>
      <c r="CE196" s="4851"/>
      <c r="CF196" s="3267"/>
      <c r="CG196" s="3267"/>
      <c r="CH196" s="3267"/>
      <c r="CI196" s="3267"/>
      <c r="CJ196" s="3267"/>
      <c r="CK196" s="3267"/>
      <c r="CL196" s="3267"/>
      <c r="CM196" s="3267"/>
      <c r="CN196" s="3267"/>
      <c r="CO196" s="3267"/>
      <c r="CP196" s="1960"/>
      <c r="CQ196" s="1960"/>
      <c r="CR196" s="1960"/>
      <c r="CS196" s="1960"/>
      <c r="CT196" s="1960"/>
      <c r="CU196" s="1960"/>
      <c r="CV196" s="1960"/>
      <c r="CW196" s="1960"/>
      <c r="CX196" s="1960"/>
      <c r="CY196" s="1960"/>
      <c r="CZ196" s="1960"/>
      <c r="DA196" s="1960"/>
      <c r="DB196" s="1960"/>
      <c r="DC196" s="1960"/>
      <c r="DD196" s="1960"/>
      <c r="DE196" s="1960"/>
      <c r="DF196" s="1960"/>
      <c r="DG196" s="1960"/>
      <c r="DH196" s="1960"/>
    </row>
    <row r="197" spans="1:112" ht="36.75" customHeight="1" thickBot="1">
      <c r="A197" s="3976"/>
      <c r="B197" s="3976"/>
      <c r="C197" s="5649"/>
      <c r="D197" s="7170"/>
      <c r="E197" s="7170"/>
      <c r="F197" s="7170"/>
      <c r="G197" s="7170"/>
      <c r="H197" s="7170"/>
      <c r="I197" s="7171"/>
      <c r="J197" s="5646"/>
      <c r="K197" s="5646"/>
      <c r="L197" s="5646"/>
      <c r="M197" s="5646"/>
      <c r="N197" s="5646"/>
      <c r="O197" s="5579"/>
      <c r="P197" s="5580"/>
      <c r="Q197" s="5581" t="s">
        <v>137</v>
      </c>
      <c r="R197" s="5582"/>
      <c r="S197" s="5582"/>
      <c r="T197" s="5583"/>
      <c r="U197" s="7150" t="s">
        <v>138</v>
      </c>
      <c r="V197" s="7152" t="s">
        <v>139</v>
      </c>
      <c r="W197" s="5584" t="s">
        <v>140</v>
      </c>
      <c r="X197" s="5585"/>
      <c r="Y197" s="7150" t="s">
        <v>141</v>
      </c>
      <c r="Z197" s="7152" t="s">
        <v>142</v>
      </c>
      <c r="AA197" s="7181"/>
      <c r="AB197" s="7183"/>
      <c r="AC197" s="5610"/>
      <c r="AD197" s="7175"/>
      <c r="AE197" s="5625"/>
      <c r="AF197" s="5625"/>
      <c r="AG197" s="5626"/>
      <c r="AH197" s="5627"/>
      <c r="AI197" s="5628"/>
      <c r="AJ197" s="5629"/>
      <c r="AK197" s="5625"/>
      <c r="AL197" s="5625"/>
      <c r="AM197" s="5625"/>
      <c r="AN197" s="5626"/>
      <c r="AO197" s="5630"/>
      <c r="AP197" s="5629"/>
      <c r="AQ197" s="5625"/>
      <c r="AR197" s="5626"/>
      <c r="AS197" s="5631"/>
      <c r="AT197" s="5632"/>
      <c r="AU197" s="5620"/>
      <c r="AV197" s="5621"/>
      <c r="AW197" s="5622"/>
      <c r="AX197" s="5622"/>
      <c r="AY197" s="5622"/>
      <c r="AZ197" s="5580"/>
      <c r="BA197" s="5623"/>
      <c r="BB197" s="5610"/>
      <c r="BC197" s="5624"/>
      <c r="BD197" s="3976"/>
      <c r="BE197" s="3976"/>
      <c r="BF197" s="3976"/>
      <c r="BG197" s="3267"/>
      <c r="BH197" s="4852" t="s">
        <v>163</v>
      </c>
      <c r="BI197" s="4853" t="s">
        <v>1167</v>
      </c>
      <c r="BJ197" s="4854"/>
      <c r="BK197" s="4854"/>
      <c r="BL197" s="4855"/>
      <c r="BM197" s="4853" t="s">
        <v>1168</v>
      </c>
      <c r="BN197" s="4854"/>
      <c r="BO197" s="4854"/>
      <c r="BP197" s="4855"/>
      <c r="BQ197" s="4853" t="s">
        <v>1169</v>
      </c>
      <c r="BR197" s="4854"/>
      <c r="BS197" s="4854"/>
      <c r="BT197" s="4855"/>
      <c r="BU197" s="4856" t="s">
        <v>114</v>
      </c>
      <c r="BV197" s="4857"/>
      <c r="BW197" s="4858"/>
      <c r="BX197" s="4853" t="s">
        <v>1170</v>
      </c>
      <c r="BY197" s="4854"/>
      <c r="BZ197" s="4854"/>
      <c r="CA197" s="4855"/>
      <c r="CB197" s="4853" t="s">
        <v>169</v>
      </c>
      <c r="CC197" s="4854"/>
      <c r="CD197" s="4854"/>
      <c r="CE197" s="4855"/>
      <c r="CF197" s="4710"/>
      <c r="CG197" s="3267"/>
      <c r="CH197" s="3267"/>
      <c r="CI197" s="5650" t="s">
        <v>1692</v>
      </c>
      <c r="CJ197" s="4854"/>
      <c r="CK197" s="4854"/>
      <c r="CL197" s="4855"/>
      <c r="CM197" s="4853" t="s">
        <v>1480</v>
      </c>
      <c r="CN197" s="4854"/>
      <c r="CO197" s="4854"/>
      <c r="CP197" s="4855"/>
      <c r="CQ197" s="1960"/>
      <c r="CR197" s="1960"/>
      <c r="CS197" s="1960"/>
      <c r="CT197" s="1960"/>
      <c r="CU197" s="1960"/>
      <c r="CV197" s="1960"/>
      <c r="CW197" s="1960"/>
      <c r="CX197" s="1960"/>
      <c r="CY197" s="1960"/>
      <c r="CZ197" s="1960"/>
      <c r="DA197" s="1960"/>
      <c r="DB197" s="1960"/>
      <c r="DC197" s="1960"/>
      <c r="DD197" s="1960"/>
      <c r="DE197" s="1960"/>
      <c r="DF197" s="1960"/>
      <c r="DG197" s="1960"/>
      <c r="DH197" s="1960"/>
    </row>
    <row r="198" spans="1:112" ht="123.6" thickBot="1">
      <c r="A198" s="3976"/>
      <c r="B198" s="3976"/>
      <c r="C198" s="5648" t="s">
        <v>208</v>
      </c>
      <c r="D198" s="7170"/>
      <c r="E198" s="7172"/>
      <c r="F198" s="7172"/>
      <c r="G198" s="7172"/>
      <c r="H198" s="7172"/>
      <c r="I198" s="7173"/>
      <c r="J198" s="5647" t="s">
        <v>89</v>
      </c>
      <c r="K198" s="5647" t="s">
        <v>15</v>
      </c>
      <c r="L198" s="5647" t="s">
        <v>90</v>
      </c>
      <c r="M198" s="5647" t="s">
        <v>91</v>
      </c>
      <c r="N198" s="5647" t="s">
        <v>92</v>
      </c>
      <c r="O198" s="5586" t="s">
        <v>135</v>
      </c>
      <c r="P198" s="5587" t="s">
        <v>136</v>
      </c>
      <c r="Q198" s="5588" t="s">
        <v>170</v>
      </c>
      <c r="R198" s="5589" t="s">
        <v>171</v>
      </c>
      <c r="S198" s="5589" t="s">
        <v>172</v>
      </c>
      <c r="T198" s="5590" t="s">
        <v>173</v>
      </c>
      <c r="U198" s="7151"/>
      <c r="V198" s="7153"/>
      <c r="W198" s="5588" t="s">
        <v>174</v>
      </c>
      <c r="X198" s="5591" t="s">
        <v>175</v>
      </c>
      <c r="Y198" s="7151"/>
      <c r="Z198" s="7153"/>
      <c r="AA198" s="7182"/>
      <c r="AB198" s="7183"/>
      <c r="AC198" s="5633" t="s">
        <v>94</v>
      </c>
      <c r="AD198" s="7176"/>
      <c r="AE198" s="5634" t="s">
        <v>120</v>
      </c>
      <c r="AF198" s="5634" t="s">
        <v>121</v>
      </c>
      <c r="AG198" s="5635" t="s">
        <v>122</v>
      </c>
      <c r="AH198" s="5636" t="s">
        <v>143</v>
      </c>
      <c r="AI198" s="5637" t="s">
        <v>102</v>
      </c>
      <c r="AJ198" s="5638" t="s">
        <v>123</v>
      </c>
      <c r="AK198" s="5634" t="s">
        <v>124</v>
      </c>
      <c r="AL198" s="5634" t="s">
        <v>144</v>
      </c>
      <c r="AM198" s="5634" t="s">
        <v>126</v>
      </c>
      <c r="AN198" s="5635" t="s">
        <v>127</v>
      </c>
      <c r="AO198" s="5639" t="s">
        <v>145</v>
      </c>
      <c r="AP198" s="5638" t="s">
        <v>146</v>
      </c>
      <c r="AQ198" s="5634" t="s">
        <v>147</v>
      </c>
      <c r="AR198" s="5635" t="s">
        <v>148</v>
      </c>
      <c r="AS198" s="5640" t="s">
        <v>149</v>
      </c>
      <c r="AT198" s="5641" t="s">
        <v>105</v>
      </c>
      <c r="AU198" s="5642" t="s">
        <v>97</v>
      </c>
      <c r="AV198" s="5576" t="s">
        <v>209</v>
      </c>
      <c r="AW198" s="5577" t="s">
        <v>210</v>
      </c>
      <c r="AX198" s="5577" t="s">
        <v>211</v>
      </c>
      <c r="AY198" s="5577" t="s">
        <v>115</v>
      </c>
      <c r="AZ198" s="5578" t="s">
        <v>116</v>
      </c>
      <c r="BA198" s="5643" t="s">
        <v>117</v>
      </c>
      <c r="BB198" s="5633" t="s">
        <v>118</v>
      </c>
      <c r="BC198" s="5644" t="s">
        <v>1583</v>
      </c>
      <c r="BD198" s="3976"/>
      <c r="BE198" s="3976"/>
      <c r="BF198" s="3976"/>
      <c r="BG198" s="3267"/>
      <c r="BH198" s="4725"/>
      <c r="BI198" s="5743" t="str">
        <f>الاعدادات!$F$5</f>
        <v>أغسطس</v>
      </c>
      <c r="BJ198" s="5744" t="str">
        <f>الاعدادات!$F$6</f>
        <v>سبتمبر</v>
      </c>
      <c r="BK198" s="5744" t="str">
        <f>الاعدادات!$F$7</f>
        <v>أكتوبر</v>
      </c>
      <c r="BL198" s="4711" t="s">
        <v>106</v>
      </c>
      <c r="BM198" s="5743" t="str">
        <f>الاعدادات!$F$5</f>
        <v>أغسطس</v>
      </c>
      <c r="BN198" s="5744" t="str">
        <f>الاعدادات!$F$6</f>
        <v>سبتمبر</v>
      </c>
      <c r="BO198" s="5744" t="str">
        <f>الاعدادات!$F$7</f>
        <v>أكتوبر</v>
      </c>
      <c r="BP198" s="4711" t="s">
        <v>106</v>
      </c>
      <c r="BQ198" s="5745" t="str">
        <f>الاعدادات!$F$5</f>
        <v>أغسطس</v>
      </c>
      <c r="BR198" s="4834" t="str">
        <f>الاعدادات!$F$6</f>
        <v>سبتمبر</v>
      </c>
      <c r="BS198" s="4834" t="str">
        <f>الاعدادات!$F$7</f>
        <v>أكتوبر</v>
      </c>
      <c r="BT198" s="4724" t="s">
        <v>106</v>
      </c>
      <c r="BU198" s="5745" t="str">
        <f>الاعدادات!$F$5</f>
        <v>أغسطس</v>
      </c>
      <c r="BV198" s="4834" t="str">
        <f>الاعدادات!$F$6</f>
        <v>سبتمبر</v>
      </c>
      <c r="BW198" s="4834" t="str">
        <f>الاعدادات!$F$7</f>
        <v>أكتوبر</v>
      </c>
      <c r="BX198" s="5743" t="str">
        <f>الاعدادات!$F$5</f>
        <v>أغسطس</v>
      </c>
      <c r="BY198" s="5744" t="str">
        <f>الاعدادات!$F$6</f>
        <v>سبتمبر</v>
      </c>
      <c r="BZ198" s="5744" t="str">
        <f>الاعدادات!$F$7</f>
        <v>أكتوبر</v>
      </c>
      <c r="CA198" s="4711" t="s">
        <v>106</v>
      </c>
      <c r="CB198" s="5745" t="str">
        <f>الاعدادات!$F$5</f>
        <v>أغسطس</v>
      </c>
      <c r="CC198" s="4834" t="str">
        <f>الاعدادات!$F$6</f>
        <v>سبتمبر</v>
      </c>
      <c r="CD198" s="4834" t="str">
        <f>الاعدادات!$F$7</f>
        <v>أكتوبر</v>
      </c>
      <c r="CE198" s="4724" t="s">
        <v>106</v>
      </c>
      <c r="CF198" s="3268"/>
      <c r="CG198" s="3267"/>
      <c r="CH198" s="3267"/>
      <c r="CI198" s="5771" t="str">
        <f>الاعدادات!$F$5</f>
        <v>أغسطس</v>
      </c>
      <c r="CJ198" s="5744" t="str">
        <f>الاعدادات!$F$6</f>
        <v>سبتمبر</v>
      </c>
      <c r="CK198" s="5744" t="str">
        <f>الاعدادات!$F$7</f>
        <v>أكتوبر</v>
      </c>
      <c r="CL198" s="4711" t="s">
        <v>106</v>
      </c>
      <c r="CM198" s="5743" t="str">
        <f>الاعدادات!$F$5</f>
        <v>أغسطس</v>
      </c>
      <c r="CN198" s="5744" t="str">
        <f>الاعدادات!$F$6</f>
        <v>سبتمبر</v>
      </c>
      <c r="CO198" s="5744" t="str">
        <f>الاعدادات!$F$7</f>
        <v>أكتوبر</v>
      </c>
      <c r="CP198" s="4711" t="s">
        <v>106</v>
      </c>
      <c r="CQ198" s="1960"/>
      <c r="CR198" s="1960"/>
      <c r="CS198" s="1960"/>
      <c r="CT198" s="1960"/>
      <c r="CU198" s="1960"/>
      <c r="CV198" s="1960"/>
      <c r="CW198" s="1960"/>
      <c r="CX198" s="1960"/>
      <c r="CY198" s="1960"/>
      <c r="CZ198" s="1960"/>
      <c r="DA198" s="1960"/>
      <c r="DB198" s="1960"/>
      <c r="DC198" s="1960"/>
      <c r="DD198" s="1960"/>
      <c r="DE198" s="1960"/>
      <c r="DF198" s="1960"/>
      <c r="DG198" s="1960"/>
      <c r="DH198" s="1960"/>
    </row>
    <row r="199" spans="1:112" ht="39.75" customHeight="1" thickBot="1">
      <c r="A199" s="7154" t="str">
        <f>IF(AND(CF200="ok", CF201="ok"),IF(AB202&gt;0,"ok","الإحصائية فارغة"),"الإحصائية خطأ")</f>
        <v>الإحصائية خطأ</v>
      </c>
      <c r="B199" s="7155"/>
      <c r="C199" s="7156" t="s">
        <v>1486</v>
      </c>
      <c r="D199" s="5772" t="str" cm="1">
        <f t="array" ref="D199">_xlfn.XLOOKUP(1, (INDEX(التشكيل_القديم!$L$71:$S$180, ,6)=C199) * (INDEX(التشكيل_القديم!$L$71:$S$180, ,7)="رئيس الدائرة"), INDEX(التشكيل_القديم!$L$71:$S$180, ,2))</f>
        <v>احمد محمد محمود فؤاد</v>
      </c>
      <c r="E199" s="4722"/>
      <c r="F199" s="4722"/>
      <c r="G199" s="4722"/>
      <c r="H199" s="4722"/>
      <c r="I199" s="4723"/>
      <c r="J199" s="4721"/>
      <c r="K199" s="3273" t="s">
        <v>23</v>
      </c>
      <c r="L199" s="7159" t="s">
        <v>52</v>
      </c>
      <c r="M199" s="7162" t="s">
        <v>1585</v>
      </c>
      <c r="N199" s="5850">
        <f>الاعدادات!$D$8</f>
        <v>2024</v>
      </c>
      <c r="O199" s="4975">
        <v>29</v>
      </c>
      <c r="P199" s="3276"/>
      <c r="Q199" s="3276"/>
      <c r="R199" s="3276"/>
      <c r="S199" s="3276"/>
      <c r="T199" s="3276"/>
      <c r="U199" s="3276"/>
      <c r="V199" s="3276"/>
      <c r="W199" s="3276"/>
      <c r="X199" s="3277"/>
      <c r="Y199" s="3276"/>
      <c r="Z199" s="3276"/>
      <c r="AA199" s="3276"/>
      <c r="AB199" s="5767">
        <f>AA199+Z199+W199+V199+U199+T199+S199+R199+Q199+P199+O199-Y199</f>
        <v>29</v>
      </c>
      <c r="AC199" s="3977"/>
      <c r="AD199" s="3977"/>
      <c r="AE199" s="5822" cm="1">
        <f t="array" ref="AE199">SUM(C208:I208+AE208:AK208+C213:I213+AE213:AK213)</f>
        <v>0</v>
      </c>
      <c r="AF199" s="5823">
        <f>SUM(J208:N208,AL208:AP208,J213:N213,AL213:AP213)</f>
        <v>0</v>
      </c>
      <c r="AG199" s="5823">
        <f>O208+AQ208+O213+AQ213</f>
        <v>0</v>
      </c>
      <c r="AH199" s="5747">
        <f>SUM(AE199:AG199)</f>
        <v>0</v>
      </c>
      <c r="AI199" s="5748">
        <f t="shared" ref="AI199:AN201" si="153">Q208+AS208+Q213+AS213</f>
        <v>0</v>
      </c>
      <c r="AJ199" s="4835">
        <f t="shared" si="153"/>
        <v>0</v>
      </c>
      <c r="AK199" s="4835">
        <f t="shared" si="153"/>
        <v>0</v>
      </c>
      <c r="AL199" s="4835">
        <f t="shared" si="153"/>
        <v>0</v>
      </c>
      <c r="AM199" s="4835">
        <f t="shared" si="153"/>
        <v>0</v>
      </c>
      <c r="AN199" s="4835">
        <f t="shared" si="153"/>
        <v>0</v>
      </c>
      <c r="AO199" s="5749">
        <f>SUM(AJ199:AN199)</f>
        <v>0</v>
      </c>
      <c r="AP199" s="4835">
        <f t="shared" ref="AP199:AQ201" si="154">W208+AY208+W213+AY213</f>
        <v>0</v>
      </c>
      <c r="AQ199" s="4835">
        <f t="shared" si="154"/>
        <v>0</v>
      </c>
      <c r="AR199" s="4835"/>
      <c r="AS199" s="5750">
        <f>SUM(AP199:AR199)</f>
        <v>0</v>
      </c>
      <c r="AT199" s="5751">
        <f>Z208+BB208+Z213+BB213</f>
        <v>0</v>
      </c>
      <c r="AU199" s="5752">
        <f>AT199+AS199+AO199+AI199+AH199</f>
        <v>0</v>
      </c>
      <c r="AV199" s="4777"/>
      <c r="AW199" s="4835">
        <f t="shared" ref="AW199:AX201" si="155">AB208+BD208+AB213+BD213</f>
        <v>0</v>
      </c>
      <c r="AX199" s="4835">
        <f t="shared" si="155"/>
        <v>0</v>
      </c>
      <c r="AY199" s="4777"/>
      <c r="AZ199" s="4777"/>
      <c r="BA199" s="5768">
        <f>SUM(AV199:AZ199)</f>
        <v>0</v>
      </c>
      <c r="BB199" s="4777"/>
      <c r="BC199" s="5770">
        <f>BA199+AU199+AD199+AC199-AB199</f>
        <v>-29</v>
      </c>
      <c r="BD199" s="3976"/>
      <c r="BE199" s="3976"/>
      <c r="BF199" s="3976"/>
      <c r="BG199" s="3267"/>
      <c r="BH199" s="4836">
        <f>الاعدادات!$D$9</f>
        <v>2025</v>
      </c>
      <c r="BI199" s="5762">
        <f>(AO199+AI199) -BJ199-BK199</f>
        <v>0</v>
      </c>
      <c r="BJ199" s="3278"/>
      <c r="BK199" s="3278"/>
      <c r="BL199" s="5826">
        <f>SUM(BI199:BK199)</f>
        <v>0</v>
      </c>
      <c r="BM199" s="850">
        <f>AV199-BN199-BO199</f>
        <v>0</v>
      </c>
      <c r="BN199" s="3278"/>
      <c r="BO199" s="3278"/>
      <c r="BP199" s="5826">
        <f>SUM(BM199:BO199)</f>
        <v>0</v>
      </c>
      <c r="BQ199" s="850">
        <f>AW199-BR199-BS199</f>
        <v>0</v>
      </c>
      <c r="BR199" s="3278"/>
      <c r="BS199" s="3279"/>
      <c r="BT199" s="5826">
        <f>BS199+BR199+BQ199</f>
        <v>0</v>
      </c>
      <c r="BU199" s="850">
        <f>AX199-BV199</f>
        <v>0</v>
      </c>
      <c r="BV199" s="3278"/>
      <c r="BW199" s="5826">
        <f>SUM(BU199:BV199)</f>
        <v>0</v>
      </c>
      <c r="BX199" s="5764">
        <f>CI199+CM199</f>
        <v>0</v>
      </c>
      <c r="BY199" s="5764">
        <f>CJ199+CN199</f>
        <v>0</v>
      </c>
      <c r="BZ199" s="5764">
        <f>CK199+CO199</f>
        <v>0</v>
      </c>
      <c r="CA199" s="5826">
        <f>SUM(BX199:BZ199)</f>
        <v>0</v>
      </c>
      <c r="CB199" s="850">
        <f>BI199+BM199+BQ199+BU199+BX199</f>
        <v>0</v>
      </c>
      <c r="CC199" s="851">
        <f>BJ199+BN199+BR199+BY199+BV199</f>
        <v>0</v>
      </c>
      <c r="CD199" s="851">
        <f>BZ199+BS199+BO199+BK199</f>
        <v>0</v>
      </c>
      <c r="CE199" s="5826">
        <f>SUM(CB199:CD199)</f>
        <v>0</v>
      </c>
      <c r="CF199" s="5765" t="str">
        <f>IF(AND(BC199=0,BI199&gt;=0,BM199&gt;=0,BQ199&gt;=0,BU199&gt;=0,BX199&gt;=0),"OK","WRONG")</f>
        <v>WRONG</v>
      </c>
      <c r="CG199" s="3267"/>
      <c r="CH199" s="3297"/>
      <c r="CI199" s="5764">
        <f>AZ199-CJ199-CK199</f>
        <v>0</v>
      </c>
      <c r="CJ199" s="3278"/>
      <c r="CK199" s="3278"/>
      <c r="CL199" s="5826">
        <f>SUM(CI199:CK199)</f>
        <v>0</v>
      </c>
      <c r="CM199" s="5764">
        <f>AY199-CN199-CO199</f>
        <v>0</v>
      </c>
      <c r="CN199" s="3278"/>
      <c r="CO199" s="3278"/>
      <c r="CP199" s="5826">
        <f>SUM(CM199:CO199)</f>
        <v>0</v>
      </c>
      <c r="CQ199" s="1960"/>
      <c r="CR199" s="1960"/>
      <c r="CS199" s="1960"/>
      <c r="CT199" s="1960"/>
      <c r="CU199" s="1960"/>
      <c r="CV199" s="1960"/>
      <c r="CW199" s="1960"/>
      <c r="CX199" s="1960"/>
      <c r="CY199" s="1960"/>
      <c r="CZ199" s="1960"/>
      <c r="DA199" s="1960"/>
      <c r="DB199" s="1960"/>
      <c r="DC199" s="1960"/>
      <c r="DD199" s="1960"/>
      <c r="DE199" s="1960"/>
      <c r="DF199" s="1960"/>
      <c r="DG199" s="1960"/>
      <c r="DH199" s="1960"/>
    </row>
    <row r="200" spans="1:112" ht="39.75" customHeight="1" thickBot="1">
      <c r="A200" s="7154"/>
      <c r="B200" s="7155"/>
      <c r="C200" s="7157"/>
      <c r="D200" s="5772" t="str" cm="1">
        <f t="array" ref="D200">_xlfn.XLOOKUP(1, (INDEX(التشكيل_القديم!$L$71:$S$180, ,6)=C199) * (INDEX(التشكيل_القديم!$L$71:$S$180, ,7)="عضو يمين"), INDEX(التشكيل_القديم!$L$71:$S$180, ,2))</f>
        <v>رامز جمال فخري جميل</v>
      </c>
      <c r="E200" s="4722"/>
      <c r="F200" s="4722"/>
      <c r="G200" s="4722"/>
      <c r="H200" s="4722"/>
      <c r="I200" s="4723"/>
      <c r="J200" s="4687"/>
      <c r="K200" s="3282" t="s">
        <v>23</v>
      </c>
      <c r="L200" s="7160"/>
      <c r="M200" s="7163"/>
      <c r="N200" s="5766">
        <f>الاعدادات!$D$9</f>
        <v>2025</v>
      </c>
      <c r="O200" s="4975">
        <v>414</v>
      </c>
      <c r="P200" s="3276"/>
      <c r="Q200" s="3276"/>
      <c r="R200" s="3276"/>
      <c r="S200" s="3276"/>
      <c r="T200" s="3276"/>
      <c r="U200" s="3276"/>
      <c r="V200" s="3276"/>
      <c r="W200" s="3276"/>
      <c r="X200" s="3277"/>
      <c r="Y200" s="3276"/>
      <c r="Z200" s="3276"/>
      <c r="AA200" s="3276"/>
      <c r="AB200" s="5767">
        <f>AA200+Z200+W200+V200+U200+T200+S200+R200+Q200+P200+O200-Y200</f>
        <v>414</v>
      </c>
      <c r="AC200" s="3977"/>
      <c r="AD200" s="3977"/>
      <c r="AE200" s="5822" cm="1">
        <f t="array" ref="AE200">SUM(C209:I209+AE209:AK209+C214:I214+AE214:AK214)</f>
        <v>0</v>
      </c>
      <c r="AF200" s="5823">
        <f>SUM(J209:N209,AL209:AP209,J214:N214,AL214:AP214)</f>
        <v>0</v>
      </c>
      <c r="AG200" s="5823">
        <f>O209+AQ209+O214+AQ214</f>
        <v>0</v>
      </c>
      <c r="AH200" s="5747">
        <f>SUM(AE200:AG200)</f>
        <v>0</v>
      </c>
      <c r="AI200" s="5748">
        <f t="shared" si="153"/>
        <v>0</v>
      </c>
      <c r="AJ200" s="4835">
        <f t="shared" si="153"/>
        <v>0</v>
      </c>
      <c r="AK200" s="4835">
        <f t="shared" si="153"/>
        <v>0</v>
      </c>
      <c r="AL200" s="4835">
        <f t="shared" si="153"/>
        <v>0</v>
      </c>
      <c r="AM200" s="4835">
        <f t="shared" si="153"/>
        <v>0</v>
      </c>
      <c r="AN200" s="4835">
        <f t="shared" si="153"/>
        <v>0</v>
      </c>
      <c r="AO200" s="5749">
        <f>SUM(AJ200:AN200)</f>
        <v>0</v>
      </c>
      <c r="AP200" s="4835">
        <f t="shared" si="154"/>
        <v>0</v>
      </c>
      <c r="AQ200" s="4835">
        <f t="shared" si="154"/>
        <v>0</v>
      </c>
      <c r="AR200" s="4835"/>
      <c r="AS200" s="5750">
        <f>SUM(AP200:AR200)</f>
        <v>0</v>
      </c>
      <c r="AT200" s="5751">
        <f>Z209+BB209+Z214+BB214</f>
        <v>0</v>
      </c>
      <c r="AU200" s="5752">
        <f>AT200+AS200+AO200+AI200+AH200</f>
        <v>0</v>
      </c>
      <c r="AV200" s="4777"/>
      <c r="AW200" s="4835">
        <f t="shared" si="155"/>
        <v>0</v>
      </c>
      <c r="AX200" s="4835">
        <f t="shared" si="155"/>
        <v>0</v>
      </c>
      <c r="AY200" s="4777"/>
      <c r="AZ200" s="4777"/>
      <c r="BA200" s="5768">
        <f>SUM(AV200:AZ200)</f>
        <v>0</v>
      </c>
      <c r="BB200" s="4777"/>
      <c r="BC200" s="5770">
        <f>BA200+AU200+AD200+AC200-AB200</f>
        <v>-414</v>
      </c>
      <c r="BD200" s="3978"/>
      <c r="BE200" s="3978"/>
      <c r="BF200" s="3978"/>
      <c r="BG200" s="3283"/>
      <c r="BH200" s="4836">
        <f>الاعدادات!$D$9</f>
        <v>2025</v>
      </c>
      <c r="BI200" s="5762">
        <f>(AO200+AI200) -BJ200-BK200</f>
        <v>0</v>
      </c>
      <c r="BJ200" s="3278"/>
      <c r="BK200" s="3278"/>
      <c r="BL200" s="5826">
        <f>SUM(BI200:BK200)</f>
        <v>0</v>
      </c>
      <c r="BM200" s="850">
        <f>AV200-BN200-BO200</f>
        <v>0</v>
      </c>
      <c r="BN200" s="3278"/>
      <c r="BO200" s="3278"/>
      <c r="BP200" s="5826">
        <f>SUM(BM200:BO200)</f>
        <v>0</v>
      </c>
      <c r="BQ200" s="850">
        <f>AW200-BR200-BS200</f>
        <v>0</v>
      </c>
      <c r="BR200" s="3278"/>
      <c r="BS200" s="3279"/>
      <c r="BT200" s="5826">
        <f>BS200+BR200+BQ200</f>
        <v>0</v>
      </c>
      <c r="BU200" s="850">
        <f>AX200-BV200</f>
        <v>0</v>
      </c>
      <c r="BV200" s="3278"/>
      <c r="BW200" s="5826">
        <f>SUM(BU200:BV200)</f>
        <v>0</v>
      </c>
      <c r="BX200" s="5764">
        <f t="shared" ref="BX200:BX201" si="156">CI200+CM200</f>
        <v>0</v>
      </c>
      <c r="BY200" s="5764">
        <f t="shared" ref="BY200:BY201" si="157">CJ200+CN200</f>
        <v>0</v>
      </c>
      <c r="BZ200" s="5764">
        <f t="shared" ref="BZ200:BZ201" si="158">CK200+CO200</f>
        <v>0</v>
      </c>
      <c r="CA200" s="5826">
        <f>SUM(BX200:BZ200)</f>
        <v>0</v>
      </c>
      <c r="CB200" s="850">
        <f>BI200+BM200+BQ200+BU200+BX200</f>
        <v>0</v>
      </c>
      <c r="CC200" s="851">
        <f>BJ200+BN200+BR200+BY200+BV200</f>
        <v>0</v>
      </c>
      <c r="CD200" s="851">
        <f>BZ200+BS200+BO200+BK200</f>
        <v>0</v>
      </c>
      <c r="CE200" s="5826">
        <f>SUM(CB200:CD200)</f>
        <v>0</v>
      </c>
      <c r="CF200" s="5765" t="str">
        <f>IF(AND(BC200=0,BI200&gt;=0,BM200&gt;=0,BQ200&gt;=0,BU200&gt;=0,BX200&gt;=0),"OK","WRONG")</f>
        <v>WRONG</v>
      </c>
      <c r="CG200" s="4808"/>
      <c r="CH200" s="4809"/>
      <c r="CI200" s="5764">
        <f t="shared" ref="CI200:CI201" si="159">AZ200-CJ200-CK200</f>
        <v>0</v>
      </c>
      <c r="CJ200" s="3278"/>
      <c r="CK200" s="3278"/>
      <c r="CL200" s="5826">
        <f t="shared" ref="CL200:CL201" si="160">SUM(CI200:CK200)</f>
        <v>0</v>
      </c>
      <c r="CM200" s="5764">
        <f t="shared" ref="CM200:CM201" si="161">AY200-CN200-CO200</f>
        <v>0</v>
      </c>
      <c r="CN200" s="3278"/>
      <c r="CO200" s="3278"/>
      <c r="CP200" s="5826">
        <f t="shared" ref="CP200:CP201" si="162">SUM(CM200:CO200)</f>
        <v>0</v>
      </c>
      <c r="CQ200" s="1960"/>
      <c r="CR200" s="1960"/>
      <c r="CS200" s="1960"/>
      <c r="CT200" s="1960"/>
      <c r="CU200" s="1960"/>
      <c r="CV200" s="1960"/>
      <c r="CW200" s="1960"/>
      <c r="CX200" s="1960"/>
      <c r="CY200" s="1960"/>
      <c r="CZ200" s="1960"/>
      <c r="DA200" s="1960"/>
      <c r="DB200" s="1960"/>
      <c r="DC200" s="1960"/>
      <c r="DD200" s="1960"/>
      <c r="DE200" s="1960"/>
      <c r="DF200" s="1960"/>
      <c r="DG200" s="1960"/>
      <c r="DH200" s="1960"/>
    </row>
    <row r="201" spans="1:112" ht="39.75" customHeight="1" thickBot="1">
      <c r="A201" s="7154"/>
      <c r="B201" s="7155"/>
      <c r="C201" s="7157"/>
      <c r="D201" s="5772" t="str" cm="1">
        <f t="array" ref="D201">_xlfn.XLOOKUP(1, (INDEX(التشكيل_القديم!$L$71:$S$180, ,6)=C199) * (INDEX(التشكيل_القديم!$L$71:$S$180, ,7)="عضو يسار"), INDEX(التشكيل_القديم!$L$71:$S$180, ,2))</f>
        <v>بسمة علي يحيي عبدالمجيد اليماني</v>
      </c>
      <c r="E201" s="4722"/>
      <c r="F201" s="4722"/>
      <c r="G201" s="4722"/>
      <c r="H201" s="4722"/>
      <c r="I201" s="4723"/>
      <c r="J201" s="4687"/>
      <c r="K201" s="3288" t="s">
        <v>33</v>
      </c>
      <c r="L201" s="7160"/>
      <c r="M201" s="7163"/>
      <c r="N201" s="5766">
        <f>الاعدادات!$D$10</f>
        <v>2026</v>
      </c>
      <c r="O201" s="4976">
        <v>376</v>
      </c>
      <c r="P201" s="3280"/>
      <c r="Q201" s="3280"/>
      <c r="R201" s="3280"/>
      <c r="S201" s="3280"/>
      <c r="T201" s="3280"/>
      <c r="U201" s="3280"/>
      <c r="V201" s="3280"/>
      <c r="W201" s="3280"/>
      <c r="X201" s="3281"/>
      <c r="Y201" s="3280"/>
      <c r="Z201" s="3280"/>
      <c r="AA201" s="3280"/>
      <c r="AB201" s="5767">
        <f>AA201+Z201+W201+V201+U201+T201+S201+R201+Q201+P201+O201-Y201</f>
        <v>376</v>
      </c>
      <c r="AC201" s="3979"/>
      <c r="AD201" s="3979"/>
      <c r="AE201" s="5824" cm="1">
        <f t="array" ref="AE201">SUM(C210:I210+AE210:AK210+C215:I215+AE215:AK215)</f>
        <v>0</v>
      </c>
      <c r="AF201" s="5825">
        <f>SUM(J210:N210,AL210:AP210,J215:N215,AL215:AP215)</f>
        <v>0</v>
      </c>
      <c r="AG201" s="5825">
        <f>O210+AQ210+O215+AQ215</f>
        <v>0</v>
      </c>
      <c r="AH201" s="5755">
        <f>SUM(AE201:AG201)</f>
        <v>0</v>
      </c>
      <c r="AI201" s="5756">
        <f t="shared" si="153"/>
        <v>0</v>
      </c>
      <c r="AJ201" s="5754">
        <f t="shared" si="153"/>
        <v>0</v>
      </c>
      <c r="AK201" s="5754">
        <f t="shared" si="153"/>
        <v>0</v>
      </c>
      <c r="AL201" s="5754">
        <f t="shared" si="153"/>
        <v>0</v>
      </c>
      <c r="AM201" s="5754">
        <f t="shared" si="153"/>
        <v>0</v>
      </c>
      <c r="AN201" s="5754">
        <f t="shared" si="153"/>
        <v>0</v>
      </c>
      <c r="AO201" s="5757">
        <f>SUM(AJ201:AN201)</f>
        <v>0</v>
      </c>
      <c r="AP201" s="5754">
        <f t="shared" si="154"/>
        <v>0</v>
      </c>
      <c r="AQ201" s="5754">
        <f t="shared" si="154"/>
        <v>0</v>
      </c>
      <c r="AR201" s="5754">
        <f>Y210+BA210+Y215+BA215</f>
        <v>0</v>
      </c>
      <c r="AS201" s="5758">
        <f>SUM(AP201:AR201)</f>
        <v>0</v>
      </c>
      <c r="AT201" s="5759">
        <f>Z210+BB210+Z215+BB215</f>
        <v>0</v>
      </c>
      <c r="AU201" s="5760">
        <f>AT201+AS201+AO201+AI201+AH201</f>
        <v>0</v>
      </c>
      <c r="AV201" s="4778"/>
      <c r="AW201" s="5754">
        <f t="shared" si="155"/>
        <v>0</v>
      </c>
      <c r="AX201" s="5754">
        <f t="shared" si="155"/>
        <v>0</v>
      </c>
      <c r="AY201" s="4778"/>
      <c r="AZ201" s="4778"/>
      <c r="BA201" s="5769">
        <f>SUM(AV201:AZ201)</f>
        <v>0</v>
      </c>
      <c r="BB201" s="4778"/>
      <c r="BC201" s="5770">
        <f>BA201+AU201+AD201+AC201-AB201</f>
        <v>-376</v>
      </c>
      <c r="BD201" s="3978"/>
      <c r="BE201" s="3978"/>
      <c r="BF201" s="3978"/>
      <c r="BG201" s="3283"/>
      <c r="BH201" s="4836">
        <f>الاعدادات!$D$10</f>
        <v>2026</v>
      </c>
      <c r="BI201" s="5762">
        <f>(AO201+AI201) -BJ201-BK201</f>
        <v>0</v>
      </c>
      <c r="BJ201" s="3278"/>
      <c r="BK201" s="3278"/>
      <c r="BL201" s="5826">
        <f>SUM(BI201:BK201)</f>
        <v>0</v>
      </c>
      <c r="BM201" s="850">
        <f>AV201-BN201-BO201</f>
        <v>0</v>
      </c>
      <c r="BN201" s="3278"/>
      <c r="BO201" s="3278"/>
      <c r="BP201" s="5826">
        <f>SUM(BM201:BO201)</f>
        <v>0</v>
      </c>
      <c r="BQ201" s="850">
        <f>AW201-BR201-BS201</f>
        <v>0</v>
      </c>
      <c r="BR201" s="3278"/>
      <c r="BS201" s="3279"/>
      <c r="BT201" s="5826">
        <f>BS201+BR201+BQ201</f>
        <v>0</v>
      </c>
      <c r="BU201" s="850">
        <f>AX201-BV201</f>
        <v>0</v>
      </c>
      <c r="BV201" s="3278"/>
      <c r="BW201" s="5826">
        <f>SUM(BU201:BV201)</f>
        <v>0</v>
      </c>
      <c r="BX201" s="5764">
        <f t="shared" si="156"/>
        <v>0</v>
      </c>
      <c r="BY201" s="5764">
        <f t="shared" si="157"/>
        <v>0</v>
      </c>
      <c r="BZ201" s="5764">
        <f t="shared" si="158"/>
        <v>0</v>
      </c>
      <c r="CA201" s="5826">
        <f>SUM(BX201:BZ201)</f>
        <v>0</v>
      </c>
      <c r="CB201" s="850">
        <f>BI201+BM201+BQ201+BU201+BX201</f>
        <v>0</v>
      </c>
      <c r="CC201" s="851">
        <f>BJ201+BN201+BR201+BY201+BV201</f>
        <v>0</v>
      </c>
      <c r="CD201" s="851">
        <f>BZ201+BS201+BO201+BK201</f>
        <v>0</v>
      </c>
      <c r="CE201" s="5826">
        <f>SUM(CB201:CD201)</f>
        <v>0</v>
      </c>
      <c r="CF201" s="5765" t="str">
        <f>IF(AND(BC201=0,BI201&gt;=0,BM201&gt;=0,BQ201&gt;=0,BU201&gt;=0,BX201&gt;=0),"OK","WRONG")</f>
        <v>WRONG</v>
      </c>
      <c r="CG201" s="4808"/>
      <c r="CH201" s="4809"/>
      <c r="CI201" s="5764">
        <f t="shared" si="159"/>
        <v>0</v>
      </c>
      <c r="CJ201" s="3278"/>
      <c r="CK201" s="3278"/>
      <c r="CL201" s="5826">
        <f t="shared" si="160"/>
        <v>0</v>
      </c>
      <c r="CM201" s="5764">
        <f t="shared" si="161"/>
        <v>0</v>
      </c>
      <c r="CN201" s="3278"/>
      <c r="CO201" s="3278"/>
      <c r="CP201" s="5826">
        <f t="shared" si="162"/>
        <v>0</v>
      </c>
      <c r="CQ201" s="1960"/>
      <c r="CR201" s="1960"/>
      <c r="CS201" s="1960"/>
      <c r="CT201" s="1960"/>
      <c r="CU201" s="1960"/>
      <c r="CV201" s="1960"/>
      <c r="CW201" s="1960"/>
      <c r="CX201" s="1960"/>
      <c r="CY201" s="1960"/>
      <c r="CZ201" s="1960"/>
      <c r="DA201" s="1960"/>
      <c r="DB201" s="1960"/>
      <c r="DC201" s="1960"/>
      <c r="DD201" s="1960"/>
      <c r="DE201" s="1960"/>
      <c r="DF201" s="1960"/>
      <c r="DG201" s="1960"/>
      <c r="DH201" s="1960"/>
    </row>
    <row r="202" spans="1:112" ht="39.75" customHeight="1" thickBot="1">
      <c r="A202" s="7154"/>
      <c r="B202" s="7155"/>
      <c r="C202" s="7158"/>
      <c r="D202" s="5772" t="str" cm="1">
        <f t="array" ref="D202">_xlfn.XLOOKUP(1, (INDEX(التشكيل_القديم!$L$71:$S$180, ,6)=C199) * (INDEX(التشكيل_القديم!$L$71:$S$180, ,7)="عضو يسار اليسار"), INDEX(التشكيل_القديم!$L$71:$S$180, ,2),"")</f>
        <v>بولا نسيم مرقص يعقزب</v>
      </c>
      <c r="E202" s="4722"/>
      <c r="F202" s="4722"/>
      <c r="G202" s="4722"/>
      <c r="H202" s="4722"/>
      <c r="I202" s="4723"/>
      <c r="J202" s="4688"/>
      <c r="K202" s="3293" t="s">
        <v>63</v>
      </c>
      <c r="L202" s="7161"/>
      <c r="M202" s="7164"/>
      <c r="N202" s="4689" t="s">
        <v>181</v>
      </c>
      <c r="O202" s="5773">
        <f>SUM(O199:O201)</f>
        <v>819</v>
      </c>
      <c r="P202" s="5773">
        <f t="shared" ref="P202:BC202" si="163">SUM(P199:P201)</f>
        <v>0</v>
      </c>
      <c r="Q202" s="5773">
        <f t="shared" si="163"/>
        <v>0</v>
      </c>
      <c r="R202" s="5773">
        <f t="shared" si="163"/>
        <v>0</v>
      </c>
      <c r="S202" s="5773">
        <f t="shared" si="163"/>
        <v>0</v>
      </c>
      <c r="T202" s="5773">
        <f t="shared" si="163"/>
        <v>0</v>
      </c>
      <c r="U202" s="5773">
        <f t="shared" si="163"/>
        <v>0</v>
      </c>
      <c r="V202" s="5773">
        <f t="shared" si="163"/>
        <v>0</v>
      </c>
      <c r="W202" s="5773">
        <f t="shared" si="163"/>
        <v>0</v>
      </c>
      <c r="X202" s="5773">
        <f t="shared" si="163"/>
        <v>0</v>
      </c>
      <c r="Y202" s="5773">
        <f t="shared" si="163"/>
        <v>0</v>
      </c>
      <c r="Z202" s="5773">
        <f t="shared" si="163"/>
        <v>0</v>
      </c>
      <c r="AA202" s="5773">
        <f t="shared" si="163"/>
        <v>0</v>
      </c>
      <c r="AB202" s="5773">
        <f t="shared" si="163"/>
        <v>819</v>
      </c>
      <c r="AC202" s="5773">
        <f t="shared" si="163"/>
        <v>0</v>
      </c>
      <c r="AD202" s="5773">
        <f t="shared" si="163"/>
        <v>0</v>
      </c>
      <c r="AE202" s="5773">
        <f t="shared" si="163"/>
        <v>0</v>
      </c>
      <c r="AF202" s="5773">
        <f t="shared" si="163"/>
        <v>0</v>
      </c>
      <c r="AG202" s="5773">
        <f t="shared" si="163"/>
        <v>0</v>
      </c>
      <c r="AH202" s="5773">
        <f t="shared" si="163"/>
        <v>0</v>
      </c>
      <c r="AI202" s="5773">
        <f t="shared" si="163"/>
        <v>0</v>
      </c>
      <c r="AJ202" s="5773">
        <f t="shared" si="163"/>
        <v>0</v>
      </c>
      <c r="AK202" s="5773">
        <f t="shared" si="163"/>
        <v>0</v>
      </c>
      <c r="AL202" s="5773">
        <f t="shared" si="163"/>
        <v>0</v>
      </c>
      <c r="AM202" s="5773">
        <f t="shared" si="163"/>
        <v>0</v>
      </c>
      <c r="AN202" s="5773">
        <f t="shared" si="163"/>
        <v>0</v>
      </c>
      <c r="AO202" s="5773">
        <f t="shared" si="163"/>
        <v>0</v>
      </c>
      <c r="AP202" s="5773">
        <f t="shared" si="163"/>
        <v>0</v>
      </c>
      <c r="AQ202" s="5773">
        <f t="shared" si="163"/>
        <v>0</v>
      </c>
      <c r="AR202" s="5773">
        <f t="shared" si="163"/>
        <v>0</v>
      </c>
      <c r="AS202" s="5773">
        <f t="shared" si="163"/>
        <v>0</v>
      </c>
      <c r="AT202" s="5773">
        <f t="shared" si="163"/>
        <v>0</v>
      </c>
      <c r="AU202" s="5773">
        <f t="shared" si="163"/>
        <v>0</v>
      </c>
      <c r="AV202" s="5773">
        <f t="shared" si="163"/>
        <v>0</v>
      </c>
      <c r="AW202" s="5773">
        <f t="shared" si="163"/>
        <v>0</v>
      </c>
      <c r="AX202" s="5773">
        <f t="shared" si="163"/>
        <v>0</v>
      </c>
      <c r="AY202" s="5773">
        <f t="shared" si="163"/>
        <v>0</v>
      </c>
      <c r="AZ202" s="5773">
        <f t="shared" si="163"/>
        <v>0</v>
      </c>
      <c r="BA202" s="5773">
        <f t="shared" si="163"/>
        <v>0</v>
      </c>
      <c r="BB202" s="5773">
        <f t="shared" si="163"/>
        <v>0</v>
      </c>
      <c r="BC202" s="5773">
        <f t="shared" si="163"/>
        <v>-819</v>
      </c>
      <c r="BD202" s="3978"/>
      <c r="BE202" s="3978"/>
      <c r="BF202" s="3978"/>
      <c r="BG202" s="3283"/>
      <c r="BH202" s="4712" t="s">
        <v>106</v>
      </c>
      <c r="BI202" s="5774">
        <f>SUM(BI199:BI201)</f>
        <v>0</v>
      </c>
      <c r="BJ202" s="5774">
        <f t="shared" ref="BJ202:CE202" si="164">SUM(BJ199:BJ201)</f>
        <v>0</v>
      </c>
      <c r="BK202" s="5774">
        <f t="shared" si="164"/>
        <v>0</v>
      </c>
      <c r="BL202" s="5774">
        <f t="shared" si="164"/>
        <v>0</v>
      </c>
      <c r="BM202" s="5774">
        <f t="shared" si="164"/>
        <v>0</v>
      </c>
      <c r="BN202" s="5774">
        <f t="shared" si="164"/>
        <v>0</v>
      </c>
      <c r="BO202" s="5774">
        <f t="shared" si="164"/>
        <v>0</v>
      </c>
      <c r="BP202" s="5774">
        <f t="shared" si="164"/>
        <v>0</v>
      </c>
      <c r="BQ202" s="5774">
        <f t="shared" si="164"/>
        <v>0</v>
      </c>
      <c r="BR202" s="5774">
        <f t="shared" si="164"/>
        <v>0</v>
      </c>
      <c r="BS202" s="5774">
        <f t="shared" si="164"/>
        <v>0</v>
      </c>
      <c r="BT202" s="5774">
        <f t="shared" si="164"/>
        <v>0</v>
      </c>
      <c r="BU202" s="5774">
        <f t="shared" si="164"/>
        <v>0</v>
      </c>
      <c r="BV202" s="5774">
        <f t="shared" si="164"/>
        <v>0</v>
      </c>
      <c r="BW202" s="5774">
        <f t="shared" si="164"/>
        <v>0</v>
      </c>
      <c r="BX202" s="5774">
        <f t="shared" si="164"/>
        <v>0</v>
      </c>
      <c r="BY202" s="5774">
        <f t="shared" si="164"/>
        <v>0</v>
      </c>
      <c r="BZ202" s="5774">
        <f t="shared" si="164"/>
        <v>0</v>
      </c>
      <c r="CA202" s="5774">
        <f t="shared" si="164"/>
        <v>0</v>
      </c>
      <c r="CB202" s="5774">
        <f t="shared" si="164"/>
        <v>0</v>
      </c>
      <c r="CC202" s="5774">
        <f t="shared" si="164"/>
        <v>0</v>
      </c>
      <c r="CD202" s="5774">
        <f t="shared" si="164"/>
        <v>0</v>
      </c>
      <c r="CE202" s="5774">
        <f t="shared" si="164"/>
        <v>0</v>
      </c>
      <c r="CF202" s="3299"/>
      <c r="CG202" s="3283"/>
      <c r="CH202" s="4809"/>
      <c r="CI202" s="5776">
        <f t="shared" ref="CI202:CL202" si="165">SUM(CI199:CI201)</f>
        <v>0</v>
      </c>
      <c r="CJ202" s="5774">
        <f t="shared" si="165"/>
        <v>0</v>
      </c>
      <c r="CK202" s="5774">
        <f t="shared" si="165"/>
        <v>0</v>
      </c>
      <c r="CL202" s="5774">
        <f t="shared" si="165"/>
        <v>0</v>
      </c>
      <c r="CM202" s="5777">
        <f>SUM(CM199:CM201)</f>
        <v>0</v>
      </c>
      <c r="CN202" s="5774">
        <f t="shared" ref="CN202:CP202" si="166">SUM(CN199:CN201)</f>
        <v>0</v>
      </c>
      <c r="CO202" s="5774">
        <f t="shared" si="166"/>
        <v>0</v>
      </c>
      <c r="CP202" s="5827">
        <f t="shared" si="166"/>
        <v>0</v>
      </c>
      <c r="CQ202" s="1960"/>
      <c r="CR202" s="1960"/>
      <c r="CS202" s="1960"/>
      <c r="CT202" s="1960"/>
      <c r="CU202" s="1960"/>
      <c r="CV202" s="1960"/>
      <c r="CW202" s="1960"/>
      <c r="CX202" s="1960"/>
      <c r="CY202" s="1960"/>
      <c r="CZ202" s="1960"/>
      <c r="DA202" s="1960"/>
      <c r="DB202" s="1960"/>
      <c r="DC202" s="1960"/>
      <c r="DD202" s="1960"/>
      <c r="DE202" s="1960"/>
      <c r="DF202" s="1960"/>
      <c r="DG202" s="1960"/>
      <c r="DH202" s="1960"/>
    </row>
    <row r="203" spans="1:112" ht="24" thickBot="1">
      <c r="A203" s="3976"/>
      <c r="B203" s="4686" t="s">
        <v>604</v>
      </c>
      <c r="C203" s="4686"/>
      <c r="D203" s="4686"/>
      <c r="E203" s="4686"/>
      <c r="F203" s="4686"/>
      <c r="G203" s="4686"/>
      <c r="H203" s="4686"/>
      <c r="I203" s="4686"/>
      <c r="J203" s="4686"/>
      <c r="K203" s="4686"/>
      <c r="L203" s="4686"/>
      <c r="M203" s="4686"/>
      <c r="N203" s="4686"/>
      <c r="O203" s="4686"/>
      <c r="P203" s="4726"/>
      <c r="Q203" s="4726"/>
      <c r="R203" s="4686"/>
      <c r="S203" s="4686"/>
      <c r="T203" s="4686"/>
      <c r="U203" s="4686"/>
      <c r="V203" s="4686"/>
      <c r="W203" s="4686"/>
      <c r="X203" s="4686"/>
      <c r="Y203" s="4686"/>
      <c r="Z203" s="4726"/>
      <c r="AA203" s="4726"/>
      <c r="AB203" s="4686"/>
      <c r="AC203" s="4686"/>
      <c r="AD203" s="4686"/>
      <c r="AE203" s="4686"/>
      <c r="AF203" s="4686"/>
      <c r="AG203" s="4686"/>
      <c r="AH203" s="4686"/>
      <c r="AI203" s="4686"/>
      <c r="AJ203" s="4686"/>
      <c r="AK203" s="4686"/>
      <c r="AL203" s="4686"/>
      <c r="AM203" s="4686"/>
      <c r="AN203" s="4686"/>
      <c r="AO203" s="4686"/>
      <c r="AP203" s="4686"/>
      <c r="AQ203" s="4686"/>
      <c r="AR203" s="4686"/>
      <c r="AS203" s="4686"/>
      <c r="AT203" s="4686"/>
      <c r="AU203" s="4686"/>
      <c r="AV203" s="4686"/>
      <c r="AW203" s="4686"/>
      <c r="AX203" s="4686"/>
      <c r="AY203" s="4686"/>
      <c r="AZ203" s="4686"/>
      <c r="BA203" s="4686"/>
      <c r="BB203" s="4686"/>
      <c r="BC203" s="4686"/>
      <c r="BD203" s="4686"/>
      <c r="BE203" s="4686"/>
      <c r="BF203" s="4686"/>
      <c r="BG203" s="3267"/>
      <c r="BH203" s="3271"/>
      <c r="BI203" s="3271"/>
      <c r="BJ203" s="3271"/>
      <c r="BK203" s="3271"/>
      <c r="BL203" s="3271"/>
      <c r="BM203" s="3271"/>
      <c r="BN203" s="3271"/>
      <c r="BO203" s="3271"/>
      <c r="BP203" s="3271"/>
      <c r="BQ203" s="3271"/>
      <c r="BR203" s="3271"/>
      <c r="BS203" s="3271"/>
      <c r="BT203" s="3271"/>
      <c r="BU203" s="3271"/>
      <c r="BV203" s="3271"/>
      <c r="BW203" s="3271"/>
      <c r="BX203" s="3271"/>
      <c r="BY203" s="3271"/>
      <c r="BZ203" s="3271"/>
      <c r="CA203" s="7140">
        <f>CL212+CM212+CN212+CO212</f>
        <v>0</v>
      </c>
      <c r="CB203" s="7140"/>
      <c r="CC203" s="7140"/>
      <c r="CD203" s="7140"/>
      <c r="CE203" s="3271"/>
      <c r="CF203" s="3272"/>
      <c r="CG203" s="3272"/>
      <c r="CH203" s="3272"/>
      <c r="CI203" s="3272"/>
      <c r="CJ203" s="3272"/>
      <c r="CK203" s="3272"/>
      <c r="CL203" s="3272"/>
      <c r="CM203" s="3272"/>
      <c r="CN203" s="3272"/>
      <c r="CO203" s="3272"/>
      <c r="CP203" s="1960"/>
      <c r="CQ203" s="1960"/>
      <c r="CR203" s="1960"/>
      <c r="CS203" s="1960"/>
      <c r="CT203" s="1960"/>
      <c r="CU203" s="1960"/>
      <c r="CV203" s="1960"/>
      <c r="CW203" s="1960"/>
      <c r="CX203" s="1960"/>
      <c r="CY203" s="1960"/>
      <c r="CZ203" s="1960"/>
      <c r="DA203" s="1960"/>
      <c r="DB203" s="1960"/>
      <c r="DC203" s="1960"/>
      <c r="DD203" s="1960"/>
      <c r="DE203" s="1960"/>
      <c r="DF203" s="1960"/>
      <c r="DG203" s="1960"/>
      <c r="DH203" s="1960"/>
    </row>
    <row r="204" spans="1:112" ht="33.6" thickBot="1">
      <c r="A204" s="3976"/>
      <c r="B204" s="4883"/>
      <c r="C204" s="4884" t="s">
        <v>100</v>
      </c>
      <c r="D204" s="4885"/>
      <c r="E204" s="4885"/>
      <c r="F204" s="4885"/>
      <c r="G204" s="4885"/>
      <c r="H204" s="4885"/>
      <c r="I204" s="4885"/>
      <c r="J204" s="4885"/>
      <c r="K204" s="4885"/>
      <c r="L204" s="4885"/>
      <c r="M204" s="4885"/>
      <c r="N204" s="4885"/>
      <c r="O204" s="4886"/>
      <c r="P204" s="4886"/>
      <c r="Q204" s="4887"/>
      <c r="R204" s="4888" t="s">
        <v>103</v>
      </c>
      <c r="S204" s="4889"/>
      <c r="T204" s="4889"/>
      <c r="U204" s="4889"/>
      <c r="V204" s="4890"/>
      <c r="W204" s="4889" t="s">
        <v>104</v>
      </c>
      <c r="X204" s="4889"/>
      <c r="Y204" s="4890"/>
      <c r="Z204" s="4891"/>
      <c r="AA204" s="4892"/>
      <c r="AB204" s="4893" t="s">
        <v>99</v>
      </c>
      <c r="AC204" s="4894"/>
      <c r="AD204" s="4895"/>
      <c r="AE204" s="4884" t="s">
        <v>100</v>
      </c>
      <c r="AF204" s="4885"/>
      <c r="AG204" s="4885"/>
      <c r="AH204" s="4885"/>
      <c r="AI204" s="4885"/>
      <c r="AJ204" s="4885"/>
      <c r="AK204" s="4885"/>
      <c r="AL204" s="4885"/>
      <c r="AM204" s="4885"/>
      <c r="AN204" s="4885"/>
      <c r="AO204" s="4885"/>
      <c r="AP204" s="4885"/>
      <c r="AQ204" s="4886"/>
      <c r="AR204" s="4886"/>
      <c r="AS204" s="4887"/>
      <c r="AT204" s="4888" t="s">
        <v>103</v>
      </c>
      <c r="AU204" s="4889"/>
      <c r="AV204" s="4889"/>
      <c r="AW204" s="4889"/>
      <c r="AX204" s="4890"/>
      <c r="AY204" s="4889" t="s">
        <v>104</v>
      </c>
      <c r="AZ204" s="4889"/>
      <c r="BA204" s="4890"/>
      <c r="BB204" s="4891"/>
      <c r="BC204" s="4892"/>
      <c r="BD204" s="4893" t="s">
        <v>99</v>
      </c>
      <c r="BE204" s="4894"/>
      <c r="BF204" s="4895"/>
      <c r="BG204" s="4839"/>
      <c r="BH204" s="3267"/>
      <c r="BI204" s="4859" t="s">
        <v>1478</v>
      </c>
      <c r="BJ204" s="4860"/>
      <c r="BK204" s="4860"/>
      <c r="BL204" s="4860"/>
      <c r="BM204" s="4860"/>
      <c r="BN204" s="4860"/>
      <c r="BO204" s="4860"/>
      <c r="BP204" s="4861"/>
      <c r="BQ204" s="4839"/>
      <c r="BR204" s="4839"/>
      <c r="BS204" s="4862" t="s">
        <v>1477</v>
      </c>
      <c r="BT204" s="4863"/>
      <c r="BU204" s="4863"/>
      <c r="BV204" s="4863"/>
      <c r="BW204" s="4863"/>
      <c r="BX204" s="4863"/>
      <c r="BY204" s="4863"/>
      <c r="BZ204" s="4863"/>
      <c r="CA204" s="4863"/>
      <c r="CB204" s="4863"/>
      <c r="CC204" s="4863"/>
      <c r="CD204" s="4863"/>
      <c r="CE204" s="4863"/>
      <c r="CF204" s="4863"/>
      <c r="CG204" s="4863"/>
      <c r="CH204" s="4863"/>
      <c r="CI204" s="4863"/>
      <c r="CJ204" s="4863"/>
      <c r="CK204" s="4863"/>
      <c r="CL204" s="4863"/>
      <c r="CM204" s="4863"/>
      <c r="CN204" s="4863"/>
      <c r="CO204" s="4864"/>
      <c r="CP204" s="1960"/>
      <c r="CQ204" s="1960"/>
      <c r="CR204" s="1960"/>
      <c r="CS204" s="1960"/>
      <c r="CT204" s="1960"/>
      <c r="CU204" s="1960"/>
      <c r="CV204" s="1960"/>
      <c r="CW204" s="1960"/>
      <c r="CX204" s="1960"/>
      <c r="CY204" s="1960"/>
      <c r="CZ204" s="1960"/>
      <c r="DA204" s="1960"/>
      <c r="DB204" s="1960"/>
      <c r="DC204" s="1960"/>
      <c r="DD204" s="1960"/>
      <c r="DE204" s="1960"/>
      <c r="DF204" s="1960"/>
      <c r="DG204" s="1960"/>
      <c r="DH204" s="1960"/>
    </row>
    <row r="205" spans="1:112" ht="45.6" thickBot="1">
      <c r="A205" s="3976"/>
      <c r="B205" s="4896"/>
      <c r="C205" s="4897" t="s">
        <v>120</v>
      </c>
      <c r="D205" s="4894"/>
      <c r="E205" s="4894"/>
      <c r="F205" s="4894"/>
      <c r="G205" s="4894"/>
      <c r="H205" s="4894"/>
      <c r="I205" s="4894"/>
      <c r="J205" s="4898" t="s">
        <v>121</v>
      </c>
      <c r="K205" s="4899"/>
      <c r="L205" s="4899"/>
      <c r="M205" s="4899"/>
      <c r="N205" s="4900"/>
      <c r="O205" s="4887"/>
      <c r="P205" s="4901"/>
      <c r="Q205" s="4902"/>
      <c r="R205" s="4903"/>
      <c r="S205" s="4904"/>
      <c r="T205" s="4904"/>
      <c r="U205" s="4904"/>
      <c r="V205" s="4905"/>
      <c r="W205" s="4904"/>
      <c r="X205" s="4904"/>
      <c r="Y205" s="4905"/>
      <c r="Z205" s="4906"/>
      <c r="AA205" s="4907"/>
      <c r="AB205" s="4908"/>
      <c r="AC205" s="4902"/>
      <c r="AD205" s="4909"/>
      <c r="AE205" s="4897" t="s">
        <v>120</v>
      </c>
      <c r="AF205" s="4894"/>
      <c r="AG205" s="4894"/>
      <c r="AH205" s="4894"/>
      <c r="AI205" s="4894"/>
      <c r="AJ205" s="4894"/>
      <c r="AK205" s="4894"/>
      <c r="AL205" s="4898" t="s">
        <v>121</v>
      </c>
      <c r="AM205" s="4899"/>
      <c r="AN205" s="4899"/>
      <c r="AO205" s="4899"/>
      <c r="AP205" s="4900"/>
      <c r="AQ205" s="4887"/>
      <c r="AR205" s="4901"/>
      <c r="AS205" s="4902"/>
      <c r="AT205" s="4903"/>
      <c r="AU205" s="4904"/>
      <c r="AV205" s="4904"/>
      <c r="AW205" s="4904"/>
      <c r="AX205" s="4905"/>
      <c r="AY205" s="4904"/>
      <c r="AZ205" s="4904"/>
      <c r="BA205" s="4905"/>
      <c r="BB205" s="4906"/>
      <c r="BC205" s="4907"/>
      <c r="BD205" s="4908"/>
      <c r="BE205" s="4902"/>
      <c r="BF205" s="4909"/>
      <c r="BG205" s="4839"/>
      <c r="BH205" s="3267"/>
      <c r="BI205" s="4865"/>
      <c r="BJ205" s="4866"/>
      <c r="BK205" s="4866"/>
      <c r="BL205" s="4866"/>
      <c r="BM205" s="4866"/>
      <c r="BN205" s="4866"/>
      <c r="BO205" s="4866"/>
      <c r="BP205" s="4867"/>
      <c r="BQ205" s="4868"/>
      <c r="BR205" s="4868"/>
      <c r="BS205" s="4869"/>
      <c r="BT205" s="4870"/>
      <c r="BU205" s="4870"/>
      <c r="BV205" s="4870"/>
      <c r="BW205" s="4870"/>
      <c r="BX205" s="4870"/>
      <c r="BY205" s="4870"/>
      <c r="BZ205" s="4870"/>
      <c r="CA205" s="4870"/>
      <c r="CB205" s="4870"/>
      <c r="CC205" s="4870"/>
      <c r="CD205" s="4870"/>
      <c r="CE205" s="4870"/>
      <c r="CF205" s="4870"/>
      <c r="CG205" s="4870"/>
      <c r="CH205" s="4870"/>
      <c r="CI205" s="4870"/>
      <c r="CJ205" s="4870"/>
      <c r="CK205" s="4870"/>
      <c r="CL205" s="4870"/>
      <c r="CM205" s="4870"/>
      <c r="CN205" s="4870"/>
      <c r="CO205" s="4871"/>
      <c r="CP205" s="1960"/>
      <c r="CQ205" s="1960"/>
      <c r="CR205" s="1960"/>
      <c r="CS205" s="1960"/>
      <c r="CT205" s="1960"/>
      <c r="CU205" s="1960"/>
      <c r="CV205" s="1960"/>
      <c r="CW205" s="1960"/>
      <c r="CX205" s="1960"/>
      <c r="CY205" s="1960"/>
      <c r="CZ205" s="1960"/>
      <c r="DA205" s="1960"/>
      <c r="DB205" s="1960"/>
      <c r="DC205" s="1960"/>
      <c r="DD205" s="1960"/>
      <c r="DE205" s="1960"/>
      <c r="DF205" s="1960"/>
      <c r="DG205" s="1960"/>
      <c r="DH205" s="1960"/>
    </row>
    <row r="206" spans="1:112" ht="169.8" thickBot="1">
      <c r="A206" s="3976"/>
      <c r="B206" s="4910" t="s">
        <v>92</v>
      </c>
      <c r="C206" s="4911" t="s">
        <v>151</v>
      </c>
      <c r="D206" s="4912" t="s">
        <v>152</v>
      </c>
      <c r="E206" s="4912" t="s">
        <v>153</v>
      </c>
      <c r="F206" s="4913" t="s">
        <v>154</v>
      </c>
      <c r="G206" s="4913" t="s">
        <v>155</v>
      </c>
      <c r="H206" s="4913" t="s">
        <v>156</v>
      </c>
      <c r="I206" s="4914" t="s">
        <v>157</v>
      </c>
      <c r="J206" s="4915" t="s">
        <v>158</v>
      </c>
      <c r="K206" s="4916" t="s">
        <v>159</v>
      </c>
      <c r="L206" s="4913" t="s">
        <v>160</v>
      </c>
      <c r="M206" s="4913" t="s">
        <v>161</v>
      </c>
      <c r="N206" s="4917" t="s">
        <v>162</v>
      </c>
      <c r="O206" s="4918" t="s">
        <v>122</v>
      </c>
      <c r="P206" s="4919" t="s">
        <v>101</v>
      </c>
      <c r="Q206" s="4887" t="s">
        <v>102</v>
      </c>
      <c r="R206" s="4920" t="s">
        <v>123</v>
      </c>
      <c r="S206" s="4921" t="s">
        <v>124</v>
      </c>
      <c r="T206" s="4922" t="s">
        <v>125</v>
      </c>
      <c r="U206" s="4923" t="s">
        <v>126</v>
      </c>
      <c r="V206" s="4924" t="s">
        <v>127</v>
      </c>
      <c r="W206" s="4925" t="s">
        <v>128</v>
      </c>
      <c r="X206" s="4926" t="s">
        <v>129</v>
      </c>
      <c r="Y206" s="4927" t="s">
        <v>130</v>
      </c>
      <c r="Z206" s="4928" t="s">
        <v>105</v>
      </c>
      <c r="AA206" s="4929" t="s">
        <v>106</v>
      </c>
      <c r="AB206" s="4930" t="s">
        <v>131</v>
      </c>
      <c r="AC206" s="4918" t="s">
        <v>114</v>
      </c>
      <c r="AD206" s="4931" t="s">
        <v>1584</v>
      </c>
      <c r="AE206" s="4911" t="s">
        <v>151</v>
      </c>
      <c r="AF206" s="4912" t="s">
        <v>152</v>
      </c>
      <c r="AG206" s="4912" t="s">
        <v>153</v>
      </c>
      <c r="AH206" s="4913" t="s">
        <v>154</v>
      </c>
      <c r="AI206" s="4913" t="s">
        <v>155</v>
      </c>
      <c r="AJ206" s="4913" t="s">
        <v>156</v>
      </c>
      <c r="AK206" s="4914" t="s">
        <v>157</v>
      </c>
      <c r="AL206" s="4915" t="s">
        <v>158</v>
      </c>
      <c r="AM206" s="4916" t="s">
        <v>159</v>
      </c>
      <c r="AN206" s="4913" t="s">
        <v>160</v>
      </c>
      <c r="AO206" s="4913" t="s">
        <v>161</v>
      </c>
      <c r="AP206" s="4917" t="s">
        <v>162</v>
      </c>
      <c r="AQ206" s="4918" t="s">
        <v>122</v>
      </c>
      <c r="AR206" s="4919" t="s">
        <v>101</v>
      </c>
      <c r="AS206" s="4887" t="s">
        <v>102</v>
      </c>
      <c r="AT206" s="4920" t="s">
        <v>123</v>
      </c>
      <c r="AU206" s="4921" t="s">
        <v>124</v>
      </c>
      <c r="AV206" s="4922" t="s">
        <v>125</v>
      </c>
      <c r="AW206" s="4923" t="s">
        <v>126</v>
      </c>
      <c r="AX206" s="4924" t="s">
        <v>127</v>
      </c>
      <c r="AY206" s="4925" t="s">
        <v>128</v>
      </c>
      <c r="AZ206" s="4926" t="s">
        <v>129</v>
      </c>
      <c r="BA206" s="4927" t="s">
        <v>130</v>
      </c>
      <c r="BB206" s="4928" t="s">
        <v>105</v>
      </c>
      <c r="BC206" s="4929" t="s">
        <v>106</v>
      </c>
      <c r="BD206" s="4930" t="s">
        <v>131</v>
      </c>
      <c r="BE206" s="4918" t="s">
        <v>114</v>
      </c>
      <c r="BF206" s="4931" t="s">
        <v>1584</v>
      </c>
      <c r="BG206" s="4839"/>
      <c r="BH206" s="3267"/>
      <c r="BI206" s="4872"/>
      <c r="BJ206" s="4873"/>
      <c r="BK206" s="4873"/>
      <c r="BL206" s="4873"/>
      <c r="BM206" s="4873"/>
      <c r="BN206" s="4873"/>
      <c r="BO206" s="4873"/>
      <c r="BP206" s="4874"/>
      <c r="BQ206" s="4868"/>
      <c r="BR206" s="4868"/>
      <c r="BS206" s="4875"/>
      <c r="BT206" s="4876"/>
      <c r="BU206" s="4876"/>
      <c r="BV206" s="4876"/>
      <c r="BW206" s="4876"/>
      <c r="BX206" s="4876"/>
      <c r="BY206" s="4876"/>
      <c r="BZ206" s="4876"/>
      <c r="CA206" s="4876"/>
      <c r="CB206" s="4876"/>
      <c r="CC206" s="4876"/>
      <c r="CD206" s="4876"/>
      <c r="CE206" s="4876"/>
      <c r="CF206" s="4876"/>
      <c r="CG206" s="4876"/>
      <c r="CH206" s="4876"/>
      <c r="CI206" s="4876"/>
      <c r="CJ206" s="4876"/>
      <c r="CK206" s="4876"/>
      <c r="CL206" s="4876"/>
      <c r="CM206" s="4876"/>
      <c r="CN206" s="4876"/>
      <c r="CO206" s="4877"/>
      <c r="CP206" s="1960"/>
      <c r="CQ206" s="1960"/>
      <c r="CR206" s="1960"/>
      <c r="CS206" s="1960"/>
      <c r="CT206" s="1960"/>
      <c r="CU206" s="1960"/>
      <c r="CV206" s="1960"/>
      <c r="CW206" s="1960"/>
      <c r="CX206" s="1960"/>
      <c r="CY206" s="1960"/>
      <c r="CZ206" s="1960"/>
      <c r="DA206" s="1960"/>
      <c r="DB206" s="1960"/>
      <c r="DC206" s="1960"/>
      <c r="DD206" s="1960"/>
      <c r="DE206" s="1960"/>
      <c r="DF206" s="1960"/>
      <c r="DG206" s="1960"/>
      <c r="DH206" s="1960"/>
    </row>
    <row r="207" spans="1:112" ht="39" customHeight="1" thickBot="1">
      <c r="A207" s="3976"/>
      <c r="B207" s="4697"/>
      <c r="C207" s="5779" t="str">
        <f>"رئيس الدائرة" &amp; "     /   " &amp;D199</f>
        <v>رئيس الدائرة     /   احمد محمد محمود فؤاد</v>
      </c>
      <c r="D207" s="4693"/>
      <c r="E207" s="4693"/>
      <c r="F207" s="4693"/>
      <c r="G207" s="4693"/>
      <c r="H207" s="4693"/>
      <c r="I207" s="4693"/>
      <c r="J207" s="4693"/>
      <c r="K207" s="4693"/>
      <c r="L207" s="4693"/>
      <c r="M207" s="4693"/>
      <c r="N207" s="4693"/>
      <c r="O207" s="4727"/>
      <c r="P207" s="4727"/>
      <c r="Q207" s="4727"/>
      <c r="R207" s="4693"/>
      <c r="S207" s="4693"/>
      <c r="T207" s="4693"/>
      <c r="U207" s="4693"/>
      <c r="V207" s="4693"/>
      <c r="W207" s="4693"/>
      <c r="X207" s="4693"/>
      <c r="Y207" s="4693"/>
      <c r="Z207" s="4727"/>
      <c r="AA207" s="4727"/>
      <c r="AB207" s="4727"/>
      <c r="AC207" s="4693"/>
      <c r="AD207" s="4694"/>
      <c r="AE207" s="5779" t="str">
        <f>"عضو يمين "  &amp; "     /   " &amp;D200</f>
        <v>عضو يمين      /   رامز جمال فخري جميل</v>
      </c>
      <c r="AF207" s="4692"/>
      <c r="AG207" s="4693"/>
      <c r="AH207" s="4693"/>
      <c r="AI207" s="4693"/>
      <c r="AJ207" s="4693"/>
      <c r="AK207" s="4693"/>
      <c r="AL207" s="4693"/>
      <c r="AM207" s="4693"/>
      <c r="AN207" s="4693"/>
      <c r="AO207" s="4693"/>
      <c r="AP207" s="4693"/>
      <c r="AQ207" s="4693"/>
      <c r="AR207" s="4727"/>
      <c r="AS207" s="4727"/>
      <c r="AT207" s="4727"/>
      <c r="AU207" s="4693"/>
      <c r="AV207" s="4693"/>
      <c r="AW207" s="4693"/>
      <c r="AX207" s="4693"/>
      <c r="AY207" s="4693"/>
      <c r="AZ207" s="4693"/>
      <c r="BA207" s="4693"/>
      <c r="BB207" s="4693"/>
      <c r="BC207" s="4727"/>
      <c r="BD207" s="4727"/>
      <c r="BE207" s="4727"/>
      <c r="BF207" s="5292"/>
      <c r="BG207" s="5293"/>
      <c r="BH207" s="3267"/>
      <c r="BI207" s="7141" t="s">
        <v>163</v>
      </c>
      <c r="BJ207" s="7144" t="s">
        <v>1480</v>
      </c>
      <c r="BK207" s="7144" t="s">
        <v>196</v>
      </c>
      <c r="BL207" s="7144" t="s">
        <v>1481</v>
      </c>
      <c r="BM207" s="7144" t="s">
        <v>1482</v>
      </c>
      <c r="BN207" s="7144" t="s">
        <v>1168</v>
      </c>
      <c r="BO207" s="7144" t="s">
        <v>206</v>
      </c>
      <c r="BP207" s="7147"/>
      <c r="BQ207" s="4878"/>
      <c r="BR207" s="4878"/>
      <c r="BS207" s="7121" t="s">
        <v>23</v>
      </c>
      <c r="BT207" s="7122"/>
      <c r="BU207" s="7122"/>
      <c r="BV207" s="7122"/>
      <c r="BW207" s="7122"/>
      <c r="BX207" s="7123"/>
      <c r="BY207" s="7121" t="s">
        <v>33</v>
      </c>
      <c r="BZ207" s="7122"/>
      <c r="CA207" s="7122"/>
      <c r="CB207" s="7123"/>
      <c r="CC207" s="7121" t="s">
        <v>184</v>
      </c>
      <c r="CD207" s="7122"/>
      <c r="CE207" s="7122"/>
      <c r="CF207" s="7123"/>
      <c r="CG207" s="7121" t="s">
        <v>185</v>
      </c>
      <c r="CH207" s="7122"/>
      <c r="CI207" s="7122"/>
      <c r="CJ207" s="7123"/>
      <c r="CK207" s="4879"/>
      <c r="CL207" s="7122"/>
      <c r="CM207" s="7122"/>
      <c r="CN207" s="7122"/>
      <c r="CO207" s="7123"/>
      <c r="CP207" s="1960"/>
      <c r="CQ207" s="1960"/>
      <c r="CR207" s="1960"/>
      <c r="CS207" s="1960"/>
      <c r="CT207" s="1960"/>
      <c r="CU207" s="1960"/>
      <c r="CV207" s="1960"/>
      <c r="CW207" s="1960"/>
      <c r="CX207" s="1960"/>
      <c r="CY207" s="1960"/>
      <c r="CZ207" s="1960"/>
      <c r="DA207" s="1960"/>
      <c r="DB207" s="1960"/>
      <c r="DC207" s="1960"/>
      <c r="DD207" s="1960"/>
      <c r="DE207" s="1960"/>
      <c r="DF207" s="1960"/>
      <c r="DG207" s="1960"/>
      <c r="DH207" s="1960"/>
    </row>
    <row r="208" spans="1:112" ht="33" customHeight="1" thickBot="1">
      <c r="A208" s="3976"/>
      <c r="B208" s="5850">
        <f>الاعدادات!$D$8</f>
        <v>2024</v>
      </c>
      <c r="C208" s="4698"/>
      <c r="D208" s="4699"/>
      <c r="E208" s="4699"/>
      <c r="F208" s="4700"/>
      <c r="G208" s="4700"/>
      <c r="H208" s="4700"/>
      <c r="I208" s="4701"/>
      <c r="J208" s="3980"/>
      <c r="K208" s="3981"/>
      <c r="L208" s="3981"/>
      <c r="M208" s="3982"/>
      <c r="N208" s="3982"/>
      <c r="O208" s="3983"/>
      <c r="P208" s="4837">
        <f>O208+N208+M208+L208+K208+J208+I208+H208+G208+F208+E208+D208+C208</f>
        <v>0</v>
      </c>
      <c r="Q208" s="3984"/>
      <c r="R208" s="3985"/>
      <c r="S208" s="3986"/>
      <c r="T208" s="3987"/>
      <c r="U208" s="3988"/>
      <c r="V208" s="3989"/>
      <c r="W208" s="3990"/>
      <c r="X208" s="3991"/>
      <c r="Y208" s="3992"/>
      <c r="Z208" s="3993"/>
      <c r="AA208" s="4838">
        <f>Z208+Y208+X208+W208+V208+U208+T208+S208+R208+Q208+P208</f>
        <v>0</v>
      </c>
      <c r="AB208" s="4706"/>
      <c r="AC208" s="4699"/>
      <c r="AD208" s="4707"/>
      <c r="AE208" s="4698"/>
      <c r="AF208" s="4699"/>
      <c r="AG208" s="4699"/>
      <c r="AH208" s="4700"/>
      <c r="AI208" s="4700"/>
      <c r="AJ208" s="4700"/>
      <c r="AK208" s="4701"/>
      <c r="AL208" s="3980"/>
      <c r="AM208" s="3981"/>
      <c r="AN208" s="3981"/>
      <c r="AO208" s="3982"/>
      <c r="AP208" s="3982"/>
      <c r="AQ208" s="3983"/>
      <c r="AR208" s="4837">
        <f>AQ208+AP208+AO208+AN208+AM208+AL208+AK208+AJ208+AI208+AH208+AG208+AF208+AE208</f>
        <v>0</v>
      </c>
      <c r="AS208" s="3984"/>
      <c r="AT208" s="3985"/>
      <c r="AU208" s="3986"/>
      <c r="AV208" s="3987"/>
      <c r="AW208" s="3988"/>
      <c r="AX208" s="3989"/>
      <c r="AY208" s="3990"/>
      <c r="AZ208" s="3991"/>
      <c r="BA208" s="3992"/>
      <c r="BB208" s="3993"/>
      <c r="BC208" s="4838">
        <f>SUM(AR208:BB208)</f>
        <v>0</v>
      </c>
      <c r="BD208" s="4706"/>
      <c r="BE208" s="4699"/>
      <c r="BF208" s="4707"/>
      <c r="BG208" s="5293"/>
      <c r="BH208" s="3267"/>
      <c r="BI208" s="7142"/>
      <c r="BJ208" s="7145"/>
      <c r="BK208" s="7145"/>
      <c r="BL208" s="7145"/>
      <c r="BM208" s="7145"/>
      <c r="BN208" s="7145"/>
      <c r="BO208" s="7145"/>
      <c r="BP208" s="7148"/>
      <c r="BQ208" s="4878"/>
      <c r="BR208" s="4878"/>
      <c r="BS208" s="4880" t="s">
        <v>163</v>
      </c>
      <c r="BT208" s="4881"/>
      <c r="BU208" s="4882" t="s">
        <v>190</v>
      </c>
      <c r="BV208" s="4882" t="s">
        <v>203</v>
      </c>
      <c r="BW208" s="4882" t="s">
        <v>204</v>
      </c>
      <c r="BX208" s="4882" t="s">
        <v>116</v>
      </c>
      <c r="BY208" s="4882" t="s">
        <v>190</v>
      </c>
      <c r="BZ208" s="4882" t="s">
        <v>203</v>
      </c>
      <c r="CA208" s="4882" t="s">
        <v>204</v>
      </c>
      <c r="CB208" s="4882" t="s">
        <v>116</v>
      </c>
      <c r="CC208" s="4882" t="s">
        <v>190</v>
      </c>
      <c r="CD208" s="4882" t="s">
        <v>203</v>
      </c>
      <c r="CE208" s="4882" t="s">
        <v>204</v>
      </c>
      <c r="CF208" s="4882" t="s">
        <v>116</v>
      </c>
      <c r="CG208" s="4882" t="s">
        <v>190</v>
      </c>
      <c r="CH208" s="4882" t="s">
        <v>203</v>
      </c>
      <c r="CI208" s="4882" t="s">
        <v>204</v>
      </c>
      <c r="CJ208" s="4882" t="s">
        <v>116</v>
      </c>
      <c r="CK208" s="4882" t="s">
        <v>205</v>
      </c>
      <c r="CL208" s="4882" t="s">
        <v>190</v>
      </c>
      <c r="CM208" s="4882" t="s">
        <v>203</v>
      </c>
      <c r="CN208" s="4882" t="s">
        <v>204</v>
      </c>
      <c r="CO208" s="4882" t="s">
        <v>116</v>
      </c>
      <c r="CP208" s="1960"/>
      <c r="CQ208" s="1960"/>
      <c r="CR208" s="1960"/>
      <c r="CS208" s="1960"/>
      <c r="CT208" s="1960"/>
      <c r="CU208" s="1960"/>
      <c r="CV208" s="1960"/>
      <c r="CW208" s="1960"/>
      <c r="CX208" s="1960"/>
      <c r="CY208" s="1960"/>
      <c r="CZ208" s="1960"/>
      <c r="DA208" s="1960"/>
      <c r="DB208" s="1960"/>
      <c r="DC208" s="1960"/>
      <c r="DD208" s="1960"/>
      <c r="DE208" s="1960"/>
      <c r="DF208" s="1960"/>
      <c r="DG208" s="1960"/>
      <c r="DH208" s="1960"/>
    </row>
    <row r="209" spans="1:112" ht="39" customHeight="1" thickBot="1">
      <c r="A209" s="3976"/>
      <c r="B209" s="5789">
        <f>الاعدادات!$D$9</f>
        <v>2025</v>
      </c>
      <c r="C209" s="4698"/>
      <c r="D209" s="4699"/>
      <c r="E209" s="4699"/>
      <c r="F209" s="4700"/>
      <c r="G209" s="4700"/>
      <c r="H209" s="4700"/>
      <c r="I209" s="4701"/>
      <c r="J209" s="3980"/>
      <c r="K209" s="3981"/>
      <c r="L209" s="3981"/>
      <c r="M209" s="3982"/>
      <c r="N209" s="3982"/>
      <c r="O209" s="3983"/>
      <c r="P209" s="4837">
        <f>O209+N209+M209+L209+K209+J209+I209+H209+G209+F209+E209+D209+C209</f>
        <v>0</v>
      </c>
      <c r="Q209" s="3984"/>
      <c r="R209" s="3985"/>
      <c r="S209" s="3986"/>
      <c r="T209" s="3987"/>
      <c r="U209" s="3988"/>
      <c r="V209" s="3989"/>
      <c r="W209" s="3990"/>
      <c r="X209" s="3991"/>
      <c r="Y209" s="3992"/>
      <c r="Z209" s="3993"/>
      <c r="AA209" s="4838">
        <f>Z209+Y209+X209+W209+V209+U209+T209+S209+R209+Q209+P209</f>
        <v>0</v>
      </c>
      <c r="AB209" s="4706"/>
      <c r="AC209" s="4699"/>
      <c r="AD209" s="4707"/>
      <c r="AE209" s="4698"/>
      <c r="AF209" s="4699"/>
      <c r="AG209" s="4699"/>
      <c r="AH209" s="4700"/>
      <c r="AI209" s="4700"/>
      <c r="AJ209" s="4700"/>
      <c r="AK209" s="4701"/>
      <c r="AL209" s="3980"/>
      <c r="AM209" s="3981"/>
      <c r="AN209" s="3981"/>
      <c r="AO209" s="3982"/>
      <c r="AP209" s="3982"/>
      <c r="AQ209" s="3983"/>
      <c r="AR209" s="4837">
        <f>AQ209+AP209+AO209+AN209+AM209+AL209+AK209+AJ209+AI209+AH209+AG209+AF209+AE209</f>
        <v>0</v>
      </c>
      <c r="AS209" s="3984"/>
      <c r="AT209" s="3985"/>
      <c r="AU209" s="3986"/>
      <c r="AV209" s="3987"/>
      <c r="AW209" s="3988"/>
      <c r="AX209" s="3989"/>
      <c r="AY209" s="3990"/>
      <c r="AZ209" s="3991"/>
      <c r="BA209" s="3992"/>
      <c r="BB209" s="3993"/>
      <c r="BC209" s="4838">
        <f>SUM(AR209:BB209)</f>
        <v>0</v>
      </c>
      <c r="BD209" s="4706"/>
      <c r="BE209" s="4699"/>
      <c r="BF209" s="4707"/>
      <c r="BG209" s="3267"/>
      <c r="BH209" s="3267"/>
      <c r="BI209" s="7143"/>
      <c r="BJ209" s="7146"/>
      <c r="BK209" s="7146"/>
      <c r="BL209" s="7146"/>
      <c r="BM209" s="7146"/>
      <c r="BN209" s="7146"/>
      <c r="BO209" s="7146"/>
      <c r="BP209" s="7149"/>
      <c r="BQ209" s="4878"/>
      <c r="BR209" s="4878"/>
      <c r="BS209" s="5766">
        <f>الاعدادات!$D$8</f>
        <v>2024</v>
      </c>
      <c r="BT209" s="4807"/>
      <c r="BU209" s="850">
        <f t="shared" ref="BU209:BV211" si="167">P208</f>
        <v>0</v>
      </c>
      <c r="BV209" s="5828">
        <f t="shared" si="167"/>
        <v>0</v>
      </c>
      <c r="BW209" s="5828">
        <f>R208+S208+T208+U208+V208</f>
        <v>0</v>
      </c>
      <c r="BX209" s="5829">
        <f>W208+X208+Y208+Z208</f>
        <v>0</v>
      </c>
      <c r="BY209" s="5830">
        <f t="shared" ref="BY209:BZ211" si="168">AR208</f>
        <v>0</v>
      </c>
      <c r="BZ209" s="5828">
        <f t="shared" si="168"/>
        <v>0</v>
      </c>
      <c r="CA209" s="5828">
        <f>AT208+AU208+AV208+AW208+AX208</f>
        <v>0</v>
      </c>
      <c r="CB209" s="5829">
        <f>AY208+AZ208+BA208+BB208</f>
        <v>0</v>
      </c>
      <c r="CC209" s="5830">
        <f t="shared" ref="CC209:CD211" si="169">P213</f>
        <v>0</v>
      </c>
      <c r="CD209" s="5828">
        <f t="shared" si="169"/>
        <v>0</v>
      </c>
      <c r="CE209" s="5828">
        <f>R213+S213+T213+U213+V213</f>
        <v>0</v>
      </c>
      <c r="CF209" s="5829">
        <f>W213+X213+Y213+Z213</f>
        <v>0</v>
      </c>
      <c r="CG209" s="5830">
        <f t="shared" ref="CG209:CH211" si="170">AR213</f>
        <v>0</v>
      </c>
      <c r="CH209" s="5828">
        <f t="shared" si="170"/>
        <v>0</v>
      </c>
      <c r="CI209" s="5828">
        <f>AT213+AU213+AV213+AW213+AX213</f>
        <v>0</v>
      </c>
      <c r="CJ209" s="5831">
        <f>AY213+AZ213+BA213+BB213</f>
        <v>0</v>
      </c>
      <c r="CK209" s="3284"/>
      <c r="CL209" s="3285"/>
      <c r="CM209" s="3286"/>
      <c r="CN209" s="3286"/>
      <c r="CO209" s="3287"/>
      <c r="CP209" s="1960"/>
      <c r="CQ209" s="1960"/>
      <c r="CR209" s="1960"/>
      <c r="CS209" s="1960"/>
      <c r="CT209" s="1960"/>
      <c r="CU209" s="1960"/>
      <c r="CV209" s="1960"/>
      <c r="CW209" s="1960"/>
      <c r="CX209" s="1960"/>
      <c r="CY209" s="1960"/>
      <c r="CZ209" s="1960"/>
      <c r="DA209" s="1960"/>
      <c r="DB209" s="1960"/>
      <c r="DC209" s="1960"/>
      <c r="DD209" s="1960"/>
      <c r="DE209" s="1960"/>
      <c r="DF209" s="1960"/>
      <c r="DG209" s="1960"/>
      <c r="DH209" s="1960"/>
    </row>
    <row r="210" spans="1:112" ht="39" customHeight="1" thickBot="1">
      <c r="A210" s="3976"/>
      <c r="B210" s="5790">
        <f>الاعدادات!$D$10</f>
        <v>2026</v>
      </c>
      <c r="C210" s="4702"/>
      <c r="D210" s="4703"/>
      <c r="E210" s="4703"/>
      <c r="F210" s="4704"/>
      <c r="G210" s="4704"/>
      <c r="H210" s="4704"/>
      <c r="I210" s="4705"/>
      <c r="J210" s="3994"/>
      <c r="K210" s="3995"/>
      <c r="L210" s="3995"/>
      <c r="M210" s="3996"/>
      <c r="N210" s="3996"/>
      <c r="O210" s="3997"/>
      <c r="P210" s="5791">
        <f>O210+N210+M210+L210+K210+J210+I210+H210+G210+F210+E210+D210+C210</f>
        <v>0</v>
      </c>
      <c r="Q210" s="3998"/>
      <c r="R210" s="3999"/>
      <c r="S210" s="4000"/>
      <c r="T210" s="4001"/>
      <c r="U210" s="4002"/>
      <c r="V210" s="4003"/>
      <c r="W210" s="4004"/>
      <c r="X210" s="4005"/>
      <c r="Y210" s="4006"/>
      <c r="Z210" s="4007"/>
      <c r="AA210" s="5792">
        <f>Z210+Y210+X210+W210+V210+U210+T210+S210+R210+Q210+P210</f>
        <v>0</v>
      </c>
      <c r="AB210" s="4708"/>
      <c r="AC210" s="4703"/>
      <c r="AD210" s="4709"/>
      <c r="AE210" s="4702"/>
      <c r="AF210" s="4703"/>
      <c r="AG210" s="4703"/>
      <c r="AH210" s="4704"/>
      <c r="AI210" s="4704"/>
      <c r="AJ210" s="4704"/>
      <c r="AK210" s="4705"/>
      <c r="AL210" s="3994"/>
      <c r="AM210" s="3995"/>
      <c r="AN210" s="3995"/>
      <c r="AO210" s="3996"/>
      <c r="AP210" s="3996"/>
      <c r="AQ210" s="3997"/>
      <c r="AR210" s="5791">
        <f>AQ210+AP210+AO210+AN210+AM210+AL210+AK210+AJ210+AI210+AH210+AG210+AF210+AE210</f>
        <v>0</v>
      </c>
      <c r="AS210" s="3998"/>
      <c r="AT210" s="3999"/>
      <c r="AU210" s="4000"/>
      <c r="AV210" s="4001"/>
      <c r="AW210" s="4002"/>
      <c r="AX210" s="4003"/>
      <c r="AY210" s="4004"/>
      <c r="AZ210" s="4005"/>
      <c r="BA210" s="4006"/>
      <c r="BB210" s="4007"/>
      <c r="BC210" s="5792">
        <f>SUM(AR210:BB210)</f>
        <v>0</v>
      </c>
      <c r="BD210" s="4708"/>
      <c r="BE210" s="4703"/>
      <c r="BF210" s="4709"/>
      <c r="BG210" s="3267"/>
      <c r="BH210" s="3267"/>
      <c r="BI210" s="5793">
        <f>الاعدادات!$D$9</f>
        <v>2025</v>
      </c>
      <c r="BJ210" s="5794">
        <f>AY200</f>
        <v>0</v>
      </c>
      <c r="BK210" s="5795">
        <f>AZ200+AX200+AW200+AO200+AI200</f>
        <v>0</v>
      </c>
      <c r="BL210" s="4713"/>
      <c r="BM210" s="3300"/>
      <c r="BN210" s="5796">
        <f>AV200</f>
        <v>0</v>
      </c>
      <c r="BO210" s="5797">
        <f>BN210+BM210+BL210+BK210+BJ210</f>
        <v>0</v>
      </c>
      <c r="BP210" s="4714"/>
      <c r="BQ210" s="4810"/>
      <c r="BR210" s="4810"/>
      <c r="BS210" s="5766">
        <f>الاعدادات!$D$9</f>
        <v>2025</v>
      </c>
      <c r="BT210" s="4807"/>
      <c r="BU210" s="850">
        <f t="shared" si="167"/>
        <v>0</v>
      </c>
      <c r="BV210" s="5828">
        <f t="shared" si="167"/>
        <v>0</v>
      </c>
      <c r="BW210" s="5828">
        <f>R209+S209+T209+U209+V209</f>
        <v>0</v>
      </c>
      <c r="BX210" s="5829">
        <f>W209+X209+Y209+Z209</f>
        <v>0</v>
      </c>
      <c r="BY210" s="5830">
        <f t="shared" si="168"/>
        <v>0</v>
      </c>
      <c r="BZ210" s="5828">
        <f t="shared" si="168"/>
        <v>0</v>
      </c>
      <c r="CA210" s="5828">
        <f>AT209+AU209+AV209+AW209+AX209</f>
        <v>0</v>
      </c>
      <c r="CB210" s="5829">
        <f>AY209+AZ209+BA209+BB209</f>
        <v>0</v>
      </c>
      <c r="CC210" s="5830">
        <f t="shared" si="169"/>
        <v>0</v>
      </c>
      <c r="CD210" s="5828">
        <f t="shared" si="169"/>
        <v>0</v>
      </c>
      <c r="CE210" s="5828">
        <f>R214+S214+T214+U214+V214</f>
        <v>0</v>
      </c>
      <c r="CF210" s="5829">
        <f>W214+X214+Y214+Z214</f>
        <v>0</v>
      </c>
      <c r="CG210" s="5830">
        <f t="shared" si="170"/>
        <v>0</v>
      </c>
      <c r="CH210" s="5828">
        <f t="shared" si="170"/>
        <v>0</v>
      </c>
      <c r="CI210" s="5828">
        <f>AT214+AU214+AV214+AW214+AX214</f>
        <v>0</v>
      </c>
      <c r="CJ210" s="5831">
        <f>AY214+AZ214+BA214+BB214</f>
        <v>0</v>
      </c>
      <c r="CK210" s="3284"/>
      <c r="CL210" s="3285"/>
      <c r="CM210" s="3286"/>
      <c r="CN210" s="3286"/>
      <c r="CO210" s="3287"/>
      <c r="CP210" s="1960"/>
      <c r="CQ210" s="1960"/>
      <c r="CR210" s="1960"/>
      <c r="CS210" s="1960"/>
      <c r="CT210" s="1960"/>
      <c r="CU210" s="1960"/>
      <c r="CV210" s="1960"/>
      <c r="CW210" s="1960"/>
      <c r="CX210" s="1960"/>
      <c r="CY210" s="1960"/>
      <c r="CZ210" s="1960"/>
      <c r="DA210" s="1960"/>
      <c r="DB210" s="1960"/>
      <c r="DC210" s="1960"/>
      <c r="DD210" s="1960"/>
      <c r="DE210" s="1960"/>
      <c r="DF210" s="1960"/>
      <c r="DG210" s="1960"/>
      <c r="DH210" s="1960"/>
    </row>
    <row r="211" spans="1:112" ht="39" customHeight="1" thickBot="1">
      <c r="A211" s="3976"/>
      <c r="B211" s="4690" t="s">
        <v>181</v>
      </c>
      <c r="C211" s="5818">
        <f>SUM(C208:C210)</f>
        <v>0</v>
      </c>
      <c r="D211" s="5799">
        <f t="shared" ref="D211:BF211" si="171">SUM(D208:D210)</f>
        <v>0</v>
      </c>
      <c r="E211" s="5799">
        <f t="shared" si="171"/>
        <v>0</v>
      </c>
      <c r="F211" s="5800">
        <f t="shared" si="171"/>
        <v>0</v>
      </c>
      <c r="G211" s="5800">
        <f t="shared" si="171"/>
        <v>0</v>
      </c>
      <c r="H211" s="5800">
        <f t="shared" si="171"/>
        <v>0</v>
      </c>
      <c r="I211" s="5801">
        <f t="shared" si="171"/>
        <v>0</v>
      </c>
      <c r="J211" s="5802">
        <f t="shared" si="171"/>
        <v>0</v>
      </c>
      <c r="K211" s="5803">
        <f t="shared" si="171"/>
        <v>0</v>
      </c>
      <c r="L211" s="5803">
        <f t="shared" si="171"/>
        <v>0</v>
      </c>
      <c r="M211" s="5804">
        <f t="shared" si="171"/>
        <v>0</v>
      </c>
      <c r="N211" s="5804">
        <f t="shared" si="171"/>
        <v>0</v>
      </c>
      <c r="O211" s="5805">
        <f t="shared" si="171"/>
        <v>0</v>
      </c>
      <c r="P211" s="5791">
        <f t="shared" si="171"/>
        <v>0</v>
      </c>
      <c r="Q211" s="5806">
        <f t="shared" si="171"/>
        <v>0</v>
      </c>
      <c r="R211" s="5807">
        <f t="shared" si="171"/>
        <v>0</v>
      </c>
      <c r="S211" s="5808">
        <f t="shared" si="171"/>
        <v>0</v>
      </c>
      <c r="T211" s="5809">
        <f t="shared" si="171"/>
        <v>0</v>
      </c>
      <c r="U211" s="5810">
        <f t="shared" si="171"/>
        <v>0</v>
      </c>
      <c r="V211" s="5811">
        <f t="shared" si="171"/>
        <v>0</v>
      </c>
      <c r="W211" s="5812">
        <f t="shared" si="171"/>
        <v>0</v>
      </c>
      <c r="X211" s="5813">
        <f t="shared" si="171"/>
        <v>0</v>
      </c>
      <c r="Y211" s="5814">
        <f t="shared" si="171"/>
        <v>0</v>
      </c>
      <c r="Z211" s="5815">
        <f t="shared" si="171"/>
        <v>0</v>
      </c>
      <c r="AA211" s="5792">
        <f t="shared" si="171"/>
        <v>0</v>
      </c>
      <c r="AB211" s="5816">
        <f t="shared" si="171"/>
        <v>0</v>
      </c>
      <c r="AC211" s="5799">
        <f t="shared" si="171"/>
        <v>0</v>
      </c>
      <c r="AD211" s="5817">
        <f t="shared" si="171"/>
        <v>0</v>
      </c>
      <c r="AE211" s="5818">
        <f t="shared" si="171"/>
        <v>0</v>
      </c>
      <c r="AF211" s="5799">
        <f t="shared" si="171"/>
        <v>0</v>
      </c>
      <c r="AG211" s="5799">
        <f t="shared" si="171"/>
        <v>0</v>
      </c>
      <c r="AH211" s="5800">
        <f t="shared" si="171"/>
        <v>0</v>
      </c>
      <c r="AI211" s="5800">
        <f t="shared" si="171"/>
        <v>0</v>
      </c>
      <c r="AJ211" s="5800">
        <f t="shared" si="171"/>
        <v>0</v>
      </c>
      <c r="AK211" s="5801">
        <f t="shared" si="171"/>
        <v>0</v>
      </c>
      <c r="AL211" s="5802">
        <f t="shared" si="171"/>
        <v>0</v>
      </c>
      <c r="AM211" s="5803">
        <f t="shared" si="171"/>
        <v>0</v>
      </c>
      <c r="AN211" s="5803">
        <f t="shared" si="171"/>
        <v>0</v>
      </c>
      <c r="AO211" s="5804">
        <f t="shared" si="171"/>
        <v>0</v>
      </c>
      <c r="AP211" s="5804">
        <f t="shared" si="171"/>
        <v>0</v>
      </c>
      <c r="AQ211" s="5805">
        <f t="shared" si="171"/>
        <v>0</v>
      </c>
      <c r="AR211" s="5791">
        <f t="shared" si="171"/>
        <v>0</v>
      </c>
      <c r="AS211" s="5806">
        <f t="shared" si="171"/>
        <v>0</v>
      </c>
      <c r="AT211" s="5807">
        <f t="shared" si="171"/>
        <v>0</v>
      </c>
      <c r="AU211" s="5808">
        <f t="shared" si="171"/>
        <v>0</v>
      </c>
      <c r="AV211" s="5809">
        <f t="shared" si="171"/>
        <v>0</v>
      </c>
      <c r="AW211" s="5810">
        <f t="shared" si="171"/>
        <v>0</v>
      </c>
      <c r="AX211" s="5811">
        <f t="shared" si="171"/>
        <v>0</v>
      </c>
      <c r="AY211" s="5812">
        <f t="shared" si="171"/>
        <v>0</v>
      </c>
      <c r="AZ211" s="5813">
        <f t="shared" si="171"/>
        <v>0</v>
      </c>
      <c r="BA211" s="5814">
        <f t="shared" si="171"/>
        <v>0</v>
      </c>
      <c r="BB211" s="5815">
        <f t="shared" si="171"/>
        <v>0</v>
      </c>
      <c r="BC211" s="5792">
        <f t="shared" si="171"/>
        <v>0</v>
      </c>
      <c r="BD211" s="5816">
        <f t="shared" si="171"/>
        <v>0</v>
      </c>
      <c r="BE211" s="5799">
        <f t="shared" si="171"/>
        <v>0</v>
      </c>
      <c r="BF211" s="5817">
        <f t="shared" si="171"/>
        <v>0</v>
      </c>
      <c r="BG211" s="3267"/>
      <c r="BH211" s="3267"/>
      <c r="BI211" s="5793">
        <f>الاعدادات!$D$10</f>
        <v>2026</v>
      </c>
      <c r="BJ211" s="5794">
        <f>AY201</f>
        <v>0</v>
      </c>
      <c r="BK211" s="5795">
        <f>AZ201+AX201+AW201+AO201+AI201</f>
        <v>0</v>
      </c>
      <c r="BL211" s="4715"/>
      <c r="BM211" s="4716"/>
      <c r="BN211" s="5796">
        <f>AV201</f>
        <v>0</v>
      </c>
      <c r="BO211" s="5798">
        <f>BN211+BM211+BL211+BK211+BJ211</f>
        <v>0</v>
      </c>
      <c r="BP211" s="4717"/>
      <c r="BQ211" s="4810"/>
      <c r="BR211" s="4810"/>
      <c r="BS211" s="5766">
        <f>الاعدادات!$D$10</f>
        <v>2026</v>
      </c>
      <c r="BT211" s="4811"/>
      <c r="BU211" s="5776">
        <f t="shared" si="167"/>
        <v>0</v>
      </c>
      <c r="BV211" s="5785">
        <f t="shared" si="167"/>
        <v>0</v>
      </c>
      <c r="BW211" s="5785">
        <f>R210+S210+T210+U210+V210</f>
        <v>0</v>
      </c>
      <c r="BX211" s="5786">
        <f>W210+X210+Y210+Z210</f>
        <v>0</v>
      </c>
      <c r="BY211" s="5787">
        <f t="shared" si="168"/>
        <v>0</v>
      </c>
      <c r="BZ211" s="5785">
        <f t="shared" si="168"/>
        <v>0</v>
      </c>
      <c r="CA211" s="5785">
        <f>AT210+AU210+AV210+AW210+AX210</f>
        <v>0</v>
      </c>
      <c r="CB211" s="5786">
        <f>AY210+AZ210+BA210+BB210</f>
        <v>0</v>
      </c>
      <c r="CC211" s="5787">
        <f t="shared" si="169"/>
        <v>0</v>
      </c>
      <c r="CD211" s="5785">
        <f t="shared" si="169"/>
        <v>0</v>
      </c>
      <c r="CE211" s="5785">
        <f>R215+S215+T215+U215+V215</f>
        <v>0</v>
      </c>
      <c r="CF211" s="5786">
        <f>W215+X215+Y215+Z215</f>
        <v>0</v>
      </c>
      <c r="CG211" s="5787">
        <f t="shared" si="170"/>
        <v>0</v>
      </c>
      <c r="CH211" s="5785">
        <f t="shared" si="170"/>
        <v>0</v>
      </c>
      <c r="CI211" s="5785">
        <f>AT215+AU215+AV215+AW215+AX215</f>
        <v>0</v>
      </c>
      <c r="CJ211" s="5788">
        <f>AY215+AZ215+BA215+BB215</f>
        <v>0</v>
      </c>
      <c r="CK211" s="3289"/>
      <c r="CL211" s="3290"/>
      <c r="CM211" s="3291"/>
      <c r="CN211" s="3291"/>
      <c r="CO211" s="3292"/>
      <c r="CP211" s="1960"/>
      <c r="CQ211" s="1960"/>
      <c r="CR211" s="1960"/>
      <c r="CS211" s="1960"/>
      <c r="CT211" s="1960"/>
      <c r="CU211" s="1960"/>
      <c r="CV211" s="1960"/>
      <c r="CW211" s="1960"/>
      <c r="CX211" s="1960"/>
      <c r="CY211" s="1960"/>
      <c r="CZ211" s="1960"/>
      <c r="DA211" s="1960"/>
      <c r="DB211" s="1960"/>
      <c r="DC211" s="1960"/>
      <c r="DD211" s="1960"/>
      <c r="DE211" s="1960"/>
      <c r="DF211" s="1960"/>
      <c r="DG211" s="1960"/>
      <c r="DH211" s="1960"/>
    </row>
    <row r="212" spans="1:112" ht="39" customHeight="1" thickBot="1">
      <c r="A212" s="3976"/>
      <c r="B212" s="4691"/>
      <c r="C212" s="5779" t="str">
        <f>"عضو يسار "  &amp; "     /   " &amp;D201</f>
        <v>عضو يسار      /   بسمة علي يحيي عبدالمجيد اليماني</v>
      </c>
      <c r="D212" s="4693"/>
      <c r="E212" s="4693"/>
      <c r="F212" s="4693"/>
      <c r="G212" s="4693"/>
      <c r="H212" s="4693"/>
      <c r="I212" s="4693"/>
      <c r="J212" s="4693"/>
      <c r="K212" s="4693"/>
      <c r="L212" s="4693"/>
      <c r="M212" s="4693"/>
      <c r="N212" s="4693"/>
      <c r="O212" s="4727"/>
      <c r="P212" s="4727"/>
      <c r="Q212" s="4727"/>
      <c r="R212" s="4693"/>
      <c r="S212" s="4693"/>
      <c r="T212" s="4693"/>
      <c r="U212" s="4693"/>
      <c r="V212" s="4693"/>
      <c r="W212" s="4693"/>
      <c r="X212" s="4693"/>
      <c r="Y212" s="4693"/>
      <c r="Z212" s="4727"/>
      <c r="AA212" s="4727"/>
      <c r="AB212" s="4727"/>
      <c r="AC212" s="4693"/>
      <c r="AD212" s="4694"/>
      <c r="AE212" s="5779" t="str">
        <f>"عضو يسار اليسار "  &amp; "     /   " &amp;D202</f>
        <v>عضو يسار اليسار      /   بولا نسيم مرقص يعقزب</v>
      </c>
      <c r="AF212" s="4693"/>
      <c r="AG212" s="4693"/>
      <c r="AH212" s="4693"/>
      <c r="AI212" s="4693"/>
      <c r="AJ212" s="4693"/>
      <c r="AK212" s="4693"/>
      <c r="AL212" s="4693"/>
      <c r="AM212" s="4693"/>
      <c r="AN212" s="4693"/>
      <c r="AO212" s="4693"/>
      <c r="AP212" s="4693"/>
      <c r="AQ212" s="4727"/>
      <c r="AR212" s="4727"/>
      <c r="AS212" s="4727"/>
      <c r="AT212" s="4693"/>
      <c r="AU212" s="4693"/>
      <c r="AV212" s="4693"/>
      <c r="AW212" s="4693"/>
      <c r="AX212" s="4693"/>
      <c r="AY212" s="4693"/>
      <c r="AZ212" s="4693"/>
      <c r="BA212" s="4693"/>
      <c r="BB212" s="4727"/>
      <c r="BC212" s="4727"/>
      <c r="BD212" s="4727"/>
      <c r="BE212" s="4693"/>
      <c r="BF212" s="4694"/>
      <c r="BG212" s="3267"/>
      <c r="BH212" s="3267"/>
      <c r="BI212" s="3296" t="s">
        <v>181</v>
      </c>
      <c r="BJ212" s="5819">
        <f t="shared" ref="BJ212:BO212" si="172">SUM(BJ210:BJ211)</f>
        <v>0</v>
      </c>
      <c r="BK212" s="5819">
        <f t="shared" si="172"/>
        <v>0</v>
      </c>
      <c r="BL212" s="5819">
        <f t="shared" si="172"/>
        <v>0</v>
      </c>
      <c r="BM212" s="5819">
        <f t="shared" si="172"/>
        <v>0</v>
      </c>
      <c r="BN212" s="5819">
        <f t="shared" si="172"/>
        <v>0</v>
      </c>
      <c r="BO212" s="5819">
        <f t="shared" si="172"/>
        <v>0</v>
      </c>
      <c r="BP212" s="4718"/>
      <c r="BQ212" s="4812"/>
      <c r="BR212" s="4812"/>
      <c r="BS212" s="4719" t="s">
        <v>106</v>
      </c>
      <c r="BT212" s="4719"/>
      <c r="BU212" s="5820">
        <f>SUM(BU209:BU211)</f>
        <v>0</v>
      </c>
      <c r="BV212" s="5820">
        <f t="shared" ref="BV212:CO212" si="173">SUM(BV209:BV211)</f>
        <v>0</v>
      </c>
      <c r="BW212" s="5820">
        <f t="shared" si="173"/>
        <v>0</v>
      </c>
      <c r="BX212" s="5820">
        <f t="shared" si="173"/>
        <v>0</v>
      </c>
      <c r="BY212" s="5820">
        <f t="shared" si="173"/>
        <v>0</v>
      </c>
      <c r="BZ212" s="5820">
        <f t="shared" si="173"/>
        <v>0</v>
      </c>
      <c r="CA212" s="5820">
        <f t="shared" si="173"/>
        <v>0</v>
      </c>
      <c r="CB212" s="5820">
        <f t="shared" si="173"/>
        <v>0</v>
      </c>
      <c r="CC212" s="5820">
        <f t="shared" si="173"/>
        <v>0</v>
      </c>
      <c r="CD212" s="5820">
        <f t="shared" si="173"/>
        <v>0</v>
      </c>
      <c r="CE212" s="5820">
        <f t="shared" si="173"/>
        <v>0</v>
      </c>
      <c r="CF212" s="5820">
        <f t="shared" si="173"/>
        <v>0</v>
      </c>
      <c r="CG212" s="5820">
        <f t="shared" si="173"/>
        <v>0</v>
      </c>
      <c r="CH212" s="5820">
        <f t="shared" si="173"/>
        <v>0</v>
      </c>
      <c r="CI212" s="5820">
        <f t="shared" si="173"/>
        <v>0</v>
      </c>
      <c r="CJ212" s="5820">
        <f t="shared" si="173"/>
        <v>0</v>
      </c>
      <c r="CK212" s="5820">
        <f t="shared" si="173"/>
        <v>0</v>
      </c>
      <c r="CL212" s="5820">
        <f t="shared" si="173"/>
        <v>0</v>
      </c>
      <c r="CM212" s="5820">
        <f t="shared" si="173"/>
        <v>0</v>
      </c>
      <c r="CN212" s="5820">
        <f t="shared" si="173"/>
        <v>0</v>
      </c>
      <c r="CO212" s="5820">
        <f t="shared" si="173"/>
        <v>0</v>
      </c>
      <c r="CP212" s="1960"/>
      <c r="CQ212" s="1960"/>
      <c r="CR212" s="1960"/>
      <c r="CS212" s="1960"/>
      <c r="CT212" s="1960"/>
      <c r="CU212" s="1960"/>
      <c r="CV212" s="1960"/>
      <c r="CW212" s="1960"/>
      <c r="CX212" s="1960"/>
      <c r="CY212" s="1960"/>
      <c r="CZ212" s="1960"/>
      <c r="DA212" s="1960"/>
      <c r="DB212" s="1960"/>
      <c r="DC212" s="1960"/>
      <c r="DD212" s="1960"/>
      <c r="DE212" s="1960"/>
      <c r="DF212" s="1960"/>
      <c r="DG212" s="1960"/>
      <c r="DH212" s="1960"/>
    </row>
    <row r="213" spans="1:112" ht="34.5" customHeight="1">
      <c r="A213" s="3976"/>
      <c r="B213" s="5850">
        <f>الاعدادات!$D$8</f>
        <v>2024</v>
      </c>
      <c r="C213" s="4698"/>
      <c r="D213" s="4699"/>
      <c r="E213" s="4699"/>
      <c r="F213" s="4700"/>
      <c r="G213" s="4700"/>
      <c r="H213" s="4700"/>
      <c r="I213" s="4701"/>
      <c r="J213" s="3980"/>
      <c r="K213" s="3981"/>
      <c r="L213" s="3981"/>
      <c r="M213" s="3982"/>
      <c r="N213" s="3982"/>
      <c r="O213" s="3983"/>
      <c r="P213" s="4837">
        <f>O213+N213+M213+L213+K213+J213+I213+H213+G213+F213+E213+D213+C213</f>
        <v>0</v>
      </c>
      <c r="Q213" s="4008"/>
      <c r="R213" s="3985"/>
      <c r="S213" s="3986"/>
      <c r="T213" s="3987"/>
      <c r="U213" s="3988"/>
      <c r="V213" s="4009"/>
      <c r="W213" s="4010"/>
      <c r="X213" s="4011"/>
      <c r="Y213" s="4012"/>
      <c r="Z213" s="4013"/>
      <c r="AA213" s="4838">
        <f>Z213+Y213+X213+W213+V213+U213+T213+S213+R213+Q213+P213</f>
        <v>0</v>
      </c>
      <c r="AB213" s="4706"/>
      <c r="AC213" s="4699"/>
      <c r="AD213" s="4707"/>
      <c r="AE213" s="4698"/>
      <c r="AF213" s="4699"/>
      <c r="AG213" s="4699"/>
      <c r="AH213" s="4700"/>
      <c r="AI213" s="4700"/>
      <c r="AJ213" s="4700"/>
      <c r="AK213" s="4701"/>
      <c r="AL213" s="3980"/>
      <c r="AM213" s="3981"/>
      <c r="AN213" s="3981"/>
      <c r="AO213" s="3982"/>
      <c r="AP213" s="3982"/>
      <c r="AQ213" s="3983"/>
      <c r="AR213" s="4837">
        <f>AQ213+AP213+AO213+AN213+AM213+AL213+AK213+AJ213+AI213+AH213+AG213+AF213+AE213</f>
        <v>0</v>
      </c>
      <c r="AS213" s="4008"/>
      <c r="AT213" s="3985"/>
      <c r="AU213" s="3986"/>
      <c r="AV213" s="3987"/>
      <c r="AW213" s="3988"/>
      <c r="AX213" s="4009"/>
      <c r="AY213" s="4010"/>
      <c r="AZ213" s="4011"/>
      <c r="BA213" s="4012"/>
      <c r="BB213" s="4013"/>
      <c r="BC213" s="4838">
        <f>SUM(AR213:BB213)</f>
        <v>0</v>
      </c>
      <c r="BD213" s="4706"/>
      <c r="BE213" s="4699"/>
      <c r="BF213" s="4707"/>
      <c r="BG213" s="3267"/>
      <c r="BH213" s="3267"/>
      <c r="BI213" s="3283"/>
      <c r="BJ213" s="5574"/>
      <c r="BK213" s="5574"/>
      <c r="BL213" s="5574"/>
      <c r="BM213" s="5574"/>
      <c r="BN213" s="5574"/>
      <c r="BO213" s="5574"/>
      <c r="BP213" s="3298"/>
      <c r="BQ213" s="4812"/>
      <c r="BR213" s="4812"/>
      <c r="BS213" s="3299"/>
      <c r="BT213" s="3299"/>
      <c r="BU213" s="5575"/>
      <c r="BV213" s="5575"/>
      <c r="BW213" s="5575"/>
      <c r="BX213" s="5575"/>
      <c r="BY213" s="5575"/>
      <c r="BZ213" s="5575"/>
      <c r="CA213" s="5575"/>
      <c r="CB213" s="5575"/>
      <c r="CC213" s="5575"/>
      <c r="CD213" s="5575"/>
      <c r="CE213" s="5575"/>
      <c r="CF213" s="5575"/>
      <c r="CG213" s="5575"/>
      <c r="CH213" s="5575"/>
      <c r="CI213" s="5575"/>
      <c r="CJ213" s="5575"/>
      <c r="CK213" s="3299"/>
      <c r="CL213" s="5575"/>
      <c r="CM213" s="5575"/>
      <c r="CN213" s="5575"/>
      <c r="CO213" s="5575"/>
      <c r="CP213" s="1960"/>
      <c r="CQ213" s="1960"/>
      <c r="CR213" s="1960"/>
      <c r="CS213" s="1960"/>
      <c r="CT213" s="1960"/>
      <c r="CU213" s="1960"/>
      <c r="CV213" s="1960"/>
      <c r="CW213" s="1960"/>
      <c r="CX213" s="1960"/>
      <c r="CY213" s="1960"/>
      <c r="CZ213" s="1960"/>
      <c r="DA213" s="1960"/>
      <c r="DB213" s="1960"/>
      <c r="DC213" s="1960"/>
      <c r="DD213" s="1960"/>
      <c r="DE213" s="1960"/>
      <c r="DF213" s="1960"/>
      <c r="DG213" s="1960"/>
      <c r="DH213" s="1960"/>
    </row>
    <row r="214" spans="1:112" ht="38.25" customHeight="1">
      <c r="A214" s="3976"/>
      <c r="B214" s="5821">
        <f>الاعدادات!$D$9</f>
        <v>2025</v>
      </c>
      <c r="C214" s="4698"/>
      <c r="D214" s="4699"/>
      <c r="E214" s="4699"/>
      <c r="F214" s="4700"/>
      <c r="G214" s="4700"/>
      <c r="H214" s="4700"/>
      <c r="I214" s="4701"/>
      <c r="J214" s="3980"/>
      <c r="K214" s="3981"/>
      <c r="L214" s="3981"/>
      <c r="M214" s="3982"/>
      <c r="N214" s="3982"/>
      <c r="O214" s="3983"/>
      <c r="P214" s="4837">
        <f>O214+N214+M214+L214+K214+J214+I214+H214+G214+F214+E214+D214+C214</f>
        <v>0</v>
      </c>
      <c r="Q214" s="4008"/>
      <c r="R214" s="3985"/>
      <c r="S214" s="3986"/>
      <c r="T214" s="3987"/>
      <c r="U214" s="3988"/>
      <c r="V214" s="4009"/>
      <c r="W214" s="4010"/>
      <c r="X214" s="4011"/>
      <c r="Y214" s="4012"/>
      <c r="Z214" s="4013"/>
      <c r="AA214" s="4838">
        <f>Z214+Y214+X214+W214+V214+U214+T214+S214+R214+Q214+P214</f>
        <v>0</v>
      </c>
      <c r="AB214" s="4706"/>
      <c r="AC214" s="4699"/>
      <c r="AD214" s="4707"/>
      <c r="AE214" s="4698"/>
      <c r="AF214" s="4699"/>
      <c r="AG214" s="4699"/>
      <c r="AH214" s="4700"/>
      <c r="AI214" s="4700"/>
      <c r="AJ214" s="4700"/>
      <c r="AK214" s="4701"/>
      <c r="AL214" s="3980"/>
      <c r="AM214" s="3981"/>
      <c r="AN214" s="3981"/>
      <c r="AO214" s="3982"/>
      <c r="AP214" s="3982"/>
      <c r="AQ214" s="3983"/>
      <c r="AR214" s="4837">
        <f>AQ214+AP214+AO214+AN214+AM214+AL214+AK214+AJ214+AI214+AH214+AG214+AF214+AE214</f>
        <v>0</v>
      </c>
      <c r="AS214" s="4008"/>
      <c r="AT214" s="3985"/>
      <c r="AU214" s="3986"/>
      <c r="AV214" s="3987"/>
      <c r="AW214" s="3988"/>
      <c r="AX214" s="4009"/>
      <c r="AY214" s="4010"/>
      <c r="AZ214" s="4011"/>
      <c r="BA214" s="4012"/>
      <c r="BB214" s="4013"/>
      <c r="BC214" s="4838">
        <f>SUM(AR214:BB214)</f>
        <v>0</v>
      </c>
      <c r="BD214" s="4706"/>
      <c r="BE214" s="4699"/>
      <c r="BF214" s="4707"/>
      <c r="BG214" s="3267"/>
      <c r="BH214" s="3267"/>
      <c r="BI214" s="3267"/>
      <c r="BJ214" s="3267"/>
      <c r="BK214" s="3267"/>
      <c r="BL214" s="3267"/>
      <c r="BM214" s="3267"/>
      <c r="BN214" s="3267"/>
      <c r="BO214" s="3267"/>
      <c r="BP214" s="3267"/>
      <c r="BQ214" s="3267"/>
      <c r="BR214" s="3267"/>
      <c r="BS214" s="3267"/>
      <c r="BT214" s="3267"/>
      <c r="BU214" s="3267"/>
      <c r="BV214" s="3267"/>
      <c r="BW214" s="3267"/>
      <c r="BX214" s="3267"/>
      <c r="BY214" s="3267"/>
      <c r="BZ214" s="3267"/>
      <c r="CA214" s="3267"/>
      <c r="CB214" s="3267"/>
      <c r="CC214" s="3267"/>
      <c r="CD214" s="3267"/>
      <c r="CE214" s="3267"/>
      <c r="CF214" s="3267"/>
      <c r="CG214" s="3267"/>
      <c r="CH214" s="3267"/>
      <c r="CI214" s="3267"/>
      <c r="CJ214" s="3267"/>
      <c r="CK214" s="3267"/>
      <c r="CL214" s="3267"/>
      <c r="CM214" s="3267"/>
      <c r="CN214" s="3267"/>
      <c r="CO214" s="3267"/>
      <c r="CP214" s="1960"/>
      <c r="CQ214" s="1960"/>
      <c r="CR214" s="1960"/>
      <c r="CS214" s="1960"/>
      <c r="CT214" s="1960"/>
      <c r="CU214" s="1960"/>
      <c r="CV214" s="1960"/>
      <c r="CW214" s="1960"/>
      <c r="CX214" s="1960"/>
      <c r="CY214" s="1960"/>
      <c r="CZ214" s="1960"/>
      <c r="DA214" s="1960"/>
      <c r="DB214" s="1960"/>
      <c r="DC214" s="1960"/>
      <c r="DD214" s="1960"/>
      <c r="DE214" s="1960"/>
      <c r="DF214" s="1960"/>
      <c r="DG214" s="1960"/>
      <c r="DH214" s="1960"/>
    </row>
    <row r="215" spans="1:112" ht="38.25" customHeight="1" thickBot="1">
      <c r="A215" s="3976"/>
      <c r="B215" s="5790">
        <f>الاعدادات!$D$10</f>
        <v>2026</v>
      </c>
      <c r="C215" s="4702"/>
      <c r="D215" s="4703"/>
      <c r="E215" s="4703"/>
      <c r="F215" s="4704"/>
      <c r="G215" s="4704"/>
      <c r="H215" s="4704"/>
      <c r="I215" s="4705"/>
      <c r="J215" s="3994"/>
      <c r="K215" s="3995"/>
      <c r="L215" s="3995"/>
      <c r="M215" s="3996"/>
      <c r="N215" s="3996"/>
      <c r="O215" s="3997"/>
      <c r="P215" s="5791">
        <f>O215+N215+M215+L215+K215+J215+I215+H215+G215+F215+E215+D215+C215</f>
        <v>0</v>
      </c>
      <c r="Q215" s="3998"/>
      <c r="R215" s="3999"/>
      <c r="S215" s="4000"/>
      <c r="T215" s="4001"/>
      <c r="U215" s="4002"/>
      <c r="V215" s="4003"/>
      <c r="W215" s="4004"/>
      <c r="X215" s="4005"/>
      <c r="Y215" s="4006"/>
      <c r="Z215" s="4007"/>
      <c r="AA215" s="5792">
        <f>Z215+Y215+X215+W215+V215+U215+T215+S215+R215+Q215+P215</f>
        <v>0</v>
      </c>
      <c r="AB215" s="4708"/>
      <c r="AC215" s="4703"/>
      <c r="AD215" s="4709"/>
      <c r="AE215" s="4702"/>
      <c r="AF215" s="4703"/>
      <c r="AG215" s="4703"/>
      <c r="AH215" s="4704"/>
      <c r="AI215" s="4704"/>
      <c r="AJ215" s="4704"/>
      <c r="AK215" s="4705"/>
      <c r="AL215" s="3994"/>
      <c r="AM215" s="3995"/>
      <c r="AN215" s="3995"/>
      <c r="AO215" s="3996"/>
      <c r="AP215" s="3996"/>
      <c r="AQ215" s="3997"/>
      <c r="AR215" s="5791">
        <f>AQ215+AP215+AO215+AN215+AM215+AL215+AK215+AJ215+AI215+AH215+AG215+AF215+AE215</f>
        <v>0</v>
      </c>
      <c r="AS215" s="3998"/>
      <c r="AT215" s="3999"/>
      <c r="AU215" s="4000"/>
      <c r="AV215" s="4001"/>
      <c r="AW215" s="4002"/>
      <c r="AX215" s="4003"/>
      <c r="AY215" s="4004"/>
      <c r="AZ215" s="4005"/>
      <c r="BA215" s="4006"/>
      <c r="BB215" s="4007"/>
      <c r="BC215" s="5792">
        <f>SUM(AR215:BB215)</f>
        <v>0</v>
      </c>
      <c r="BD215" s="4708"/>
      <c r="BE215" s="4703"/>
      <c r="BF215" s="4709"/>
      <c r="BG215" s="3267"/>
      <c r="BH215" s="3267"/>
      <c r="BI215" s="3267"/>
      <c r="BJ215" s="3267"/>
      <c r="BK215" s="3267"/>
      <c r="BL215" s="3267"/>
      <c r="BM215" s="3267"/>
      <c r="BN215" s="3267"/>
      <c r="BO215" s="3267"/>
      <c r="BP215" s="3267"/>
      <c r="BQ215" s="3267"/>
      <c r="BR215" s="3267"/>
      <c r="BS215" s="3267"/>
      <c r="BT215" s="3267"/>
      <c r="BU215" s="3267"/>
      <c r="BV215" s="3267"/>
      <c r="BW215" s="3267"/>
      <c r="BX215" s="3267"/>
      <c r="BY215" s="3267"/>
      <c r="BZ215" s="3267"/>
      <c r="CA215" s="3267"/>
      <c r="CB215" s="3267"/>
      <c r="CC215" s="3267"/>
      <c r="CD215" s="3267"/>
      <c r="CE215" s="3267"/>
      <c r="CF215" s="3267"/>
      <c r="CG215" s="3267"/>
      <c r="CH215" s="3267"/>
      <c r="CI215" s="3267"/>
      <c r="CJ215" s="3267"/>
      <c r="CK215" s="3267"/>
      <c r="CL215" s="3267"/>
      <c r="CM215" s="3267"/>
      <c r="CN215" s="3267"/>
      <c r="CO215" s="3267"/>
      <c r="CP215" s="1960"/>
      <c r="CQ215" s="1960"/>
      <c r="CR215" s="1960"/>
      <c r="CS215" s="1960"/>
      <c r="CT215" s="1960"/>
      <c r="CU215" s="1960"/>
      <c r="CV215" s="1960"/>
      <c r="CW215" s="1960"/>
      <c r="CX215" s="1960"/>
      <c r="CY215" s="1960"/>
      <c r="CZ215" s="1960"/>
      <c r="DA215" s="1960"/>
      <c r="DB215" s="1960"/>
      <c r="DC215" s="1960"/>
      <c r="DD215" s="1960"/>
      <c r="DE215" s="1960"/>
      <c r="DF215" s="1960"/>
      <c r="DG215" s="1960"/>
      <c r="DH215" s="1960"/>
    </row>
    <row r="216" spans="1:112" ht="33.75" customHeight="1" thickBot="1">
      <c r="A216" s="3976"/>
      <c r="B216" s="4690" t="s">
        <v>181</v>
      </c>
      <c r="C216" s="5818">
        <f>SUM(C213:C215)</f>
        <v>0</v>
      </c>
      <c r="D216" s="5799">
        <f t="shared" ref="D216:BF216" si="174">SUM(D213:D215)</f>
        <v>0</v>
      </c>
      <c r="E216" s="5799">
        <f t="shared" si="174"/>
        <v>0</v>
      </c>
      <c r="F216" s="5800">
        <f t="shared" si="174"/>
        <v>0</v>
      </c>
      <c r="G216" s="5800">
        <f t="shared" si="174"/>
        <v>0</v>
      </c>
      <c r="H216" s="5800">
        <f t="shared" si="174"/>
        <v>0</v>
      </c>
      <c r="I216" s="5801">
        <f t="shared" si="174"/>
        <v>0</v>
      </c>
      <c r="J216" s="5802">
        <f t="shared" si="174"/>
        <v>0</v>
      </c>
      <c r="K216" s="5803">
        <f t="shared" si="174"/>
        <v>0</v>
      </c>
      <c r="L216" s="5803">
        <f t="shared" si="174"/>
        <v>0</v>
      </c>
      <c r="M216" s="5804">
        <f t="shared" si="174"/>
        <v>0</v>
      </c>
      <c r="N216" s="5804">
        <f t="shared" si="174"/>
        <v>0</v>
      </c>
      <c r="O216" s="5805">
        <f t="shared" si="174"/>
        <v>0</v>
      </c>
      <c r="P216" s="5791">
        <f t="shared" si="174"/>
        <v>0</v>
      </c>
      <c r="Q216" s="5806">
        <f t="shared" si="174"/>
        <v>0</v>
      </c>
      <c r="R216" s="5807">
        <f t="shared" si="174"/>
        <v>0</v>
      </c>
      <c r="S216" s="5808">
        <f t="shared" si="174"/>
        <v>0</v>
      </c>
      <c r="T216" s="5809">
        <f t="shared" si="174"/>
        <v>0</v>
      </c>
      <c r="U216" s="5810">
        <f t="shared" si="174"/>
        <v>0</v>
      </c>
      <c r="V216" s="5811">
        <f t="shared" si="174"/>
        <v>0</v>
      </c>
      <c r="W216" s="5812">
        <f t="shared" si="174"/>
        <v>0</v>
      </c>
      <c r="X216" s="5813">
        <f t="shared" si="174"/>
        <v>0</v>
      </c>
      <c r="Y216" s="5814">
        <f t="shared" si="174"/>
        <v>0</v>
      </c>
      <c r="Z216" s="5815">
        <f t="shared" si="174"/>
        <v>0</v>
      </c>
      <c r="AA216" s="5792">
        <f t="shared" si="174"/>
        <v>0</v>
      </c>
      <c r="AB216" s="5816">
        <f t="shared" si="174"/>
        <v>0</v>
      </c>
      <c r="AC216" s="5799">
        <f t="shared" si="174"/>
        <v>0</v>
      </c>
      <c r="AD216" s="5817">
        <f t="shared" si="174"/>
        <v>0</v>
      </c>
      <c r="AE216" s="5818">
        <f t="shared" si="174"/>
        <v>0</v>
      </c>
      <c r="AF216" s="5799">
        <f t="shared" si="174"/>
        <v>0</v>
      </c>
      <c r="AG216" s="5799">
        <f t="shared" si="174"/>
        <v>0</v>
      </c>
      <c r="AH216" s="5800">
        <f t="shared" si="174"/>
        <v>0</v>
      </c>
      <c r="AI216" s="5800">
        <f t="shared" si="174"/>
        <v>0</v>
      </c>
      <c r="AJ216" s="5800">
        <f t="shared" si="174"/>
        <v>0</v>
      </c>
      <c r="AK216" s="5801">
        <f t="shared" si="174"/>
        <v>0</v>
      </c>
      <c r="AL216" s="5802">
        <f t="shared" si="174"/>
        <v>0</v>
      </c>
      <c r="AM216" s="5803">
        <f t="shared" si="174"/>
        <v>0</v>
      </c>
      <c r="AN216" s="5803">
        <f t="shared" si="174"/>
        <v>0</v>
      </c>
      <c r="AO216" s="5804">
        <f t="shared" si="174"/>
        <v>0</v>
      </c>
      <c r="AP216" s="5804">
        <f t="shared" si="174"/>
        <v>0</v>
      </c>
      <c r="AQ216" s="5805">
        <f t="shared" si="174"/>
        <v>0</v>
      </c>
      <c r="AR216" s="5791">
        <f t="shared" si="174"/>
        <v>0</v>
      </c>
      <c r="AS216" s="5806">
        <f t="shared" si="174"/>
        <v>0</v>
      </c>
      <c r="AT216" s="5807">
        <f t="shared" si="174"/>
        <v>0</v>
      </c>
      <c r="AU216" s="5808">
        <f t="shared" si="174"/>
        <v>0</v>
      </c>
      <c r="AV216" s="5809">
        <f t="shared" si="174"/>
        <v>0</v>
      </c>
      <c r="AW216" s="5810">
        <f t="shared" si="174"/>
        <v>0</v>
      </c>
      <c r="AX216" s="5811">
        <f t="shared" si="174"/>
        <v>0</v>
      </c>
      <c r="AY216" s="5812">
        <f t="shared" si="174"/>
        <v>0</v>
      </c>
      <c r="AZ216" s="5813">
        <f t="shared" si="174"/>
        <v>0</v>
      </c>
      <c r="BA216" s="5814">
        <f t="shared" si="174"/>
        <v>0</v>
      </c>
      <c r="BB216" s="5815">
        <f t="shared" si="174"/>
        <v>0</v>
      </c>
      <c r="BC216" s="5792">
        <f t="shared" si="174"/>
        <v>0</v>
      </c>
      <c r="BD216" s="5816">
        <f t="shared" si="174"/>
        <v>0</v>
      </c>
      <c r="BE216" s="5799">
        <f t="shared" si="174"/>
        <v>0</v>
      </c>
      <c r="BF216" s="5817">
        <f t="shared" si="174"/>
        <v>0</v>
      </c>
      <c r="BG216" s="3267"/>
      <c r="BH216" s="3267"/>
      <c r="BI216" s="3267"/>
      <c r="BJ216" s="3267"/>
      <c r="BK216" s="3267"/>
      <c r="BL216" s="3267"/>
      <c r="BM216" s="3267"/>
      <c r="BN216" s="3267"/>
      <c r="BO216" s="3267"/>
      <c r="BP216" s="3267"/>
      <c r="BQ216" s="3267"/>
      <c r="BR216" s="3267"/>
      <c r="BS216" s="3267"/>
      <c r="BT216" s="3267"/>
      <c r="BU216" s="3267"/>
      <c r="BV216" s="3267"/>
      <c r="BW216" s="3267"/>
      <c r="BX216" s="3267"/>
      <c r="BY216" s="3267"/>
      <c r="BZ216" s="3267"/>
      <c r="CA216" s="3267"/>
      <c r="CB216" s="3267"/>
      <c r="CC216" s="3267"/>
      <c r="CD216" s="3267"/>
      <c r="CE216" s="3267"/>
      <c r="CF216" s="3267"/>
      <c r="CG216" s="3267"/>
      <c r="CH216" s="3267"/>
      <c r="CI216" s="3267"/>
      <c r="CJ216" s="3267"/>
      <c r="CK216" s="3267"/>
      <c r="CL216" s="3267"/>
      <c r="CM216" s="3267"/>
      <c r="CN216" s="3267"/>
      <c r="CO216" s="3267"/>
      <c r="CP216" s="1960"/>
      <c r="CQ216" s="1960"/>
      <c r="CR216" s="1960"/>
      <c r="CS216" s="1960"/>
      <c r="CT216" s="1960"/>
      <c r="CU216" s="1960"/>
      <c r="CV216" s="1960"/>
      <c r="CW216" s="1960"/>
      <c r="CX216" s="1960"/>
      <c r="CY216" s="1960"/>
      <c r="CZ216" s="1960"/>
      <c r="DA216" s="1960"/>
      <c r="DB216" s="1960"/>
      <c r="DC216" s="1960"/>
      <c r="DD216" s="1960"/>
      <c r="DE216" s="1960"/>
      <c r="DF216" s="1960"/>
      <c r="DG216" s="1960"/>
      <c r="DH216" s="1960"/>
    </row>
    <row r="217" spans="1:112" ht="39.6">
      <c r="A217" s="3976"/>
      <c r="B217" s="3976"/>
      <c r="C217" s="3976"/>
      <c r="D217" s="3976"/>
      <c r="E217" s="3976"/>
      <c r="F217" s="3976"/>
      <c r="G217" s="3976"/>
      <c r="H217" s="3976"/>
      <c r="I217" s="3976"/>
      <c r="J217" s="3976"/>
      <c r="K217" s="3976"/>
      <c r="L217" s="3976"/>
      <c r="M217" s="3976"/>
      <c r="N217" s="3976"/>
      <c r="O217" s="3976"/>
      <c r="P217" s="3976"/>
      <c r="Q217" s="3976"/>
      <c r="R217" s="3976"/>
      <c r="S217" s="3976"/>
      <c r="T217" s="3976"/>
      <c r="U217" s="3976"/>
      <c r="V217" s="3976"/>
      <c r="W217" s="3976"/>
      <c r="X217" s="3976"/>
      <c r="Y217" s="3976"/>
      <c r="Z217" s="3976"/>
      <c r="AA217" s="3976"/>
      <c r="AB217" s="3976"/>
      <c r="AC217" s="3976"/>
      <c r="AD217" s="3976"/>
      <c r="AE217" s="3976"/>
      <c r="AF217" s="3976"/>
      <c r="AG217" s="3976"/>
      <c r="AH217" s="3976"/>
      <c r="AI217" s="3976"/>
      <c r="AJ217" s="3976"/>
      <c r="AK217" s="3976"/>
      <c r="AL217" s="3976"/>
      <c r="AM217" s="3976"/>
      <c r="AN217" s="3976"/>
      <c r="AO217" s="3976"/>
      <c r="AP217" s="5327" t="s">
        <v>1502</v>
      </c>
      <c r="AQ217" s="4813"/>
      <c r="AR217" s="4813"/>
      <c r="AS217" s="4813"/>
      <c r="AT217" s="4813"/>
      <c r="AU217" s="4813"/>
      <c r="AV217" s="4813"/>
      <c r="AW217" s="4813"/>
      <c r="AX217" s="4813"/>
      <c r="AY217" s="3976"/>
      <c r="AZ217" s="3976"/>
      <c r="BA217" s="3976"/>
      <c r="BB217" s="3976"/>
      <c r="BC217" s="3976"/>
      <c r="BD217" s="3976"/>
      <c r="BE217" s="3976"/>
      <c r="BF217" s="3976"/>
      <c r="BG217" s="3267"/>
      <c r="BH217" s="3267"/>
      <c r="BI217" s="3267"/>
      <c r="BJ217" s="3267"/>
      <c r="BK217" s="3267"/>
      <c r="BL217" s="3267"/>
      <c r="BM217" s="3267"/>
      <c r="BN217" s="3267"/>
      <c r="BO217" s="3267"/>
      <c r="BP217" s="3267"/>
      <c r="BQ217" s="3267"/>
      <c r="BR217" s="3267"/>
      <c r="BS217" s="3267"/>
      <c r="BT217" s="3267"/>
      <c r="BU217" s="3267"/>
      <c r="BV217" s="3267"/>
      <c r="BW217" s="3267"/>
      <c r="BX217" s="3267"/>
      <c r="BY217" s="3267"/>
      <c r="BZ217" s="3267"/>
      <c r="CA217" s="3267"/>
      <c r="CB217" s="3267"/>
      <c r="CC217" s="3267"/>
      <c r="CD217" s="3267"/>
      <c r="CE217" s="3267"/>
      <c r="CF217" s="3267"/>
      <c r="CG217" s="3267"/>
      <c r="CH217" s="3267"/>
      <c r="CI217" s="3267"/>
      <c r="CJ217" s="3267"/>
      <c r="CK217" s="3267"/>
      <c r="CL217" s="3267"/>
      <c r="CM217" s="3267"/>
      <c r="CN217" s="3267"/>
      <c r="CO217" s="3267"/>
      <c r="CP217" s="1960"/>
      <c r="CQ217" s="1960"/>
      <c r="CR217" s="1960"/>
      <c r="CS217" s="1960"/>
      <c r="CT217" s="1960"/>
      <c r="CU217" s="1960"/>
      <c r="CV217" s="1960"/>
      <c r="CW217" s="1960"/>
      <c r="CX217" s="1960"/>
      <c r="CY217" s="1960"/>
      <c r="CZ217" s="1960"/>
      <c r="DA217" s="1960"/>
      <c r="DB217" s="1960"/>
      <c r="DC217" s="1960"/>
      <c r="DD217" s="1960"/>
      <c r="DE217" s="1960"/>
      <c r="DF217" s="1960"/>
      <c r="DG217" s="1960"/>
      <c r="DH217" s="1960"/>
    </row>
    <row r="218" spans="1:112" ht="0.9" customHeight="1">
      <c r="A218" s="1960"/>
      <c r="B218" s="1960"/>
      <c r="C218" s="1960"/>
      <c r="D218" s="1960"/>
      <c r="E218" s="1960"/>
      <c r="F218" s="1960"/>
      <c r="G218" s="1960"/>
      <c r="H218" s="1960"/>
      <c r="I218" s="1960"/>
      <c r="J218" s="1960"/>
      <c r="K218" s="1960"/>
      <c r="L218" s="1960"/>
      <c r="M218" s="1960"/>
      <c r="N218" s="1960"/>
      <c r="O218" s="1960"/>
      <c r="P218" s="1960"/>
      <c r="Q218" s="1960"/>
      <c r="R218" s="1960"/>
      <c r="S218" s="1960"/>
      <c r="T218" s="1960"/>
      <c r="U218" s="1960"/>
      <c r="V218" s="1960"/>
      <c r="W218" s="1960"/>
      <c r="X218" s="1960"/>
      <c r="Y218" s="1960"/>
      <c r="Z218" s="1960"/>
      <c r="AA218" s="1960"/>
      <c r="AB218" s="1960"/>
      <c r="AC218" s="1960"/>
      <c r="AD218" s="1960"/>
      <c r="AE218" s="1960"/>
      <c r="AF218" s="1960"/>
      <c r="AG218" s="1960"/>
      <c r="AH218" s="1960"/>
      <c r="AI218" s="1960"/>
      <c r="AJ218" s="1960"/>
      <c r="AK218" s="1960"/>
      <c r="AL218" s="1960"/>
      <c r="AM218" s="1960"/>
      <c r="AN218" s="1960"/>
      <c r="AO218" s="1960"/>
      <c r="AP218" s="1960"/>
      <c r="AQ218" s="1960"/>
      <c r="AR218" s="1960"/>
      <c r="AS218" s="1960"/>
      <c r="AT218" s="1960"/>
      <c r="AU218" s="1960"/>
      <c r="AV218" s="1960"/>
      <c r="AW218" s="1960"/>
      <c r="AX218" s="1960"/>
      <c r="AY218" s="1960"/>
      <c r="AZ218" s="1960"/>
      <c r="BA218" s="1960"/>
      <c r="BB218" s="1960"/>
      <c r="BC218" s="1960"/>
      <c r="BD218" s="1960"/>
      <c r="BE218" s="1960"/>
      <c r="BF218" s="1960"/>
      <c r="BG218" s="1960"/>
      <c r="BH218" s="1960"/>
      <c r="BI218" s="1960"/>
      <c r="BJ218" s="1960"/>
      <c r="BK218" s="1960"/>
      <c r="BL218" s="1960"/>
      <c r="BM218" s="1960"/>
      <c r="BN218" s="1960"/>
      <c r="BO218" s="1960"/>
      <c r="BP218" s="1960"/>
      <c r="BQ218" s="1960"/>
      <c r="BR218" s="1960"/>
      <c r="BS218" s="1960"/>
      <c r="BT218" s="1960"/>
      <c r="BU218" s="1960"/>
      <c r="BV218" s="1960"/>
      <c r="BW218" s="1960"/>
      <c r="BX218" s="1960"/>
      <c r="BY218" s="1960"/>
      <c r="BZ218" s="1960"/>
      <c r="CA218" s="1960"/>
      <c r="CB218" s="1960"/>
      <c r="CC218" s="1960"/>
      <c r="CD218" s="1960"/>
      <c r="CE218" s="1960"/>
      <c r="CF218" s="1960"/>
      <c r="CG218" s="1960"/>
      <c r="CH218" s="1960"/>
      <c r="CI218" s="1960"/>
      <c r="CJ218" s="1960"/>
      <c r="CK218" s="1960"/>
      <c r="CL218" s="1960"/>
      <c r="CM218" s="1960"/>
      <c r="CN218" s="1960"/>
      <c r="CO218" s="1960"/>
      <c r="CP218" s="1960"/>
      <c r="CQ218" s="1960"/>
      <c r="CR218" s="1960"/>
      <c r="CS218" s="1960"/>
      <c r="CT218" s="1960"/>
      <c r="CU218" s="1960"/>
      <c r="CV218" s="1960"/>
      <c r="CW218" s="1960"/>
      <c r="CX218" s="1960"/>
      <c r="CY218" s="1960"/>
      <c r="CZ218" s="1960"/>
      <c r="DA218" s="1960"/>
      <c r="DB218" s="1960"/>
      <c r="DC218" s="1960"/>
      <c r="DD218" s="1960"/>
      <c r="DE218" s="1960"/>
      <c r="DF218" s="1960"/>
      <c r="DG218" s="1960"/>
      <c r="DH218" s="1960"/>
    </row>
    <row r="219" spans="1:112" ht="0.9" customHeight="1">
      <c r="A219" s="1960"/>
      <c r="B219" s="1960"/>
      <c r="C219" s="1960"/>
      <c r="D219" s="1960"/>
      <c r="E219" s="1960"/>
      <c r="F219" s="1960"/>
      <c r="G219" s="1960"/>
      <c r="H219" s="1960"/>
      <c r="I219" s="1960"/>
      <c r="J219" s="1960"/>
      <c r="K219" s="1960"/>
      <c r="L219" s="1960"/>
      <c r="M219" s="1960"/>
      <c r="N219" s="1960"/>
      <c r="O219" s="1960"/>
      <c r="P219" s="1960"/>
      <c r="Q219" s="1960"/>
      <c r="R219" s="1960"/>
      <c r="S219" s="1960"/>
      <c r="T219" s="1960"/>
      <c r="U219" s="1960"/>
      <c r="V219" s="1960"/>
      <c r="W219" s="1960"/>
      <c r="X219" s="1960"/>
      <c r="Y219" s="1960"/>
      <c r="Z219" s="1960"/>
      <c r="AA219" s="1960"/>
      <c r="AB219" s="1960"/>
      <c r="AC219" s="1960"/>
      <c r="AD219" s="1960"/>
      <c r="AE219" s="1960"/>
      <c r="AF219" s="1960"/>
      <c r="AG219" s="1960"/>
      <c r="AH219" s="1960"/>
      <c r="AI219" s="1960"/>
      <c r="AJ219" s="1960"/>
      <c r="AK219" s="1960"/>
      <c r="AL219" s="1960"/>
      <c r="AM219" s="1960"/>
      <c r="AN219" s="1960"/>
      <c r="AO219" s="1960"/>
      <c r="AP219" s="1960"/>
      <c r="AQ219" s="1960"/>
      <c r="AR219" s="1960"/>
      <c r="AS219" s="1960"/>
      <c r="AT219" s="1960"/>
      <c r="AU219" s="1960"/>
      <c r="AV219" s="1960"/>
      <c r="AW219" s="1960"/>
      <c r="AX219" s="1960"/>
      <c r="AY219" s="1960"/>
      <c r="AZ219" s="1960"/>
      <c r="BA219" s="1960"/>
      <c r="BB219" s="1960"/>
      <c r="BC219" s="1960"/>
      <c r="BD219" s="1960"/>
      <c r="BE219" s="1960"/>
      <c r="BF219" s="1960"/>
      <c r="BG219" s="1960"/>
      <c r="BH219" s="1960"/>
      <c r="BI219" s="1960"/>
      <c r="BJ219" s="1960"/>
      <c r="BK219" s="1960"/>
      <c r="BL219" s="1960"/>
      <c r="BM219" s="1960"/>
      <c r="BN219" s="1960"/>
      <c r="BO219" s="1960"/>
      <c r="BP219" s="1960"/>
      <c r="BQ219" s="1960"/>
      <c r="BR219" s="1960"/>
      <c r="BS219" s="1960"/>
      <c r="BT219" s="1960"/>
      <c r="BU219" s="1960"/>
      <c r="BV219" s="1960"/>
      <c r="BW219" s="1960"/>
      <c r="BX219" s="1960"/>
      <c r="BY219" s="1960"/>
      <c r="BZ219" s="1960"/>
      <c r="CA219" s="1960"/>
      <c r="CB219" s="1960"/>
      <c r="CC219" s="1960"/>
      <c r="CD219" s="1960"/>
      <c r="CE219" s="1960"/>
      <c r="CF219" s="1960"/>
      <c r="CG219" s="1960"/>
      <c r="CH219" s="1960"/>
      <c r="CI219" s="1960"/>
      <c r="CJ219" s="1960"/>
      <c r="CK219" s="1960"/>
      <c r="CL219" s="1960"/>
      <c r="CM219" s="1960"/>
      <c r="CN219" s="1960"/>
      <c r="CO219" s="1960"/>
      <c r="CP219" s="1960"/>
      <c r="CQ219" s="1960"/>
      <c r="CR219" s="1960"/>
      <c r="CS219" s="1960"/>
      <c r="CT219" s="1960"/>
      <c r="CU219" s="1960"/>
      <c r="CV219" s="1960"/>
      <c r="CW219" s="1960"/>
      <c r="CX219" s="1960"/>
      <c r="CY219" s="1960"/>
      <c r="CZ219" s="1960"/>
      <c r="DA219" s="1960"/>
      <c r="DB219" s="1960"/>
      <c r="DC219" s="1960"/>
      <c r="DD219" s="1960"/>
      <c r="DE219" s="1960"/>
      <c r="DF219" s="1960"/>
      <c r="DG219" s="1960"/>
      <c r="DH219" s="1960"/>
    </row>
    <row r="220" spans="1:112" ht="0.9" customHeight="1">
      <c r="A220" s="1960"/>
      <c r="B220" s="1960"/>
      <c r="C220" s="1960"/>
      <c r="D220" s="1960"/>
      <c r="E220" s="1960"/>
      <c r="F220" s="1960"/>
      <c r="G220" s="1960"/>
      <c r="H220" s="1960"/>
      <c r="I220" s="1960"/>
      <c r="J220" s="1960"/>
      <c r="K220" s="1960"/>
      <c r="L220" s="1960"/>
      <c r="M220" s="1960"/>
      <c r="N220" s="1960"/>
      <c r="O220" s="1960"/>
      <c r="P220" s="1960"/>
      <c r="Q220" s="1960"/>
      <c r="R220" s="1960"/>
      <c r="S220" s="1960"/>
      <c r="T220" s="1960"/>
      <c r="U220" s="1960"/>
      <c r="V220" s="1960"/>
      <c r="W220" s="1960"/>
      <c r="X220" s="1960"/>
      <c r="Y220" s="1960"/>
      <c r="Z220" s="1960"/>
      <c r="AA220" s="1960"/>
      <c r="AB220" s="1960"/>
      <c r="AC220" s="1960"/>
      <c r="AD220" s="1960"/>
      <c r="AE220" s="1960"/>
      <c r="AF220" s="1960"/>
      <c r="AG220" s="1960"/>
      <c r="AH220" s="1960"/>
      <c r="AI220" s="1960"/>
      <c r="AJ220" s="1960"/>
      <c r="AK220" s="1960"/>
      <c r="AL220" s="1960"/>
      <c r="AM220" s="1960"/>
      <c r="AN220" s="1960"/>
      <c r="AO220" s="1960"/>
      <c r="AP220" s="1960"/>
      <c r="AQ220" s="1960"/>
      <c r="AR220" s="1960"/>
      <c r="AS220" s="1960"/>
      <c r="AT220" s="1960"/>
      <c r="AU220" s="1960"/>
      <c r="AV220" s="1960"/>
      <c r="AW220" s="1960"/>
      <c r="AX220" s="1960"/>
      <c r="AY220" s="1960"/>
      <c r="AZ220" s="1960"/>
      <c r="BA220" s="1960"/>
      <c r="BB220" s="1960"/>
      <c r="BC220" s="1960"/>
      <c r="BD220" s="1960"/>
      <c r="BE220" s="1960"/>
      <c r="BF220" s="1960"/>
      <c r="BG220" s="1960"/>
      <c r="BH220" s="1960"/>
      <c r="BI220" s="1960"/>
      <c r="BJ220" s="1960"/>
      <c r="BK220" s="1960"/>
      <c r="BL220" s="1960"/>
      <c r="BM220" s="1960"/>
      <c r="BN220" s="1960"/>
      <c r="BO220" s="1960"/>
      <c r="BP220" s="1960"/>
      <c r="BQ220" s="1960"/>
      <c r="BR220" s="1960"/>
      <c r="BS220" s="1960"/>
      <c r="BT220" s="1960"/>
      <c r="BU220" s="1960"/>
      <c r="BV220" s="1960"/>
      <c r="BW220" s="1960"/>
      <c r="BX220" s="1960"/>
      <c r="BY220" s="1960"/>
      <c r="BZ220" s="1960"/>
      <c r="CA220" s="1960"/>
      <c r="CB220" s="1960"/>
      <c r="CC220" s="1960"/>
      <c r="CD220" s="1960"/>
      <c r="CE220" s="1960"/>
      <c r="CF220" s="1960"/>
      <c r="CG220" s="1960"/>
      <c r="CH220" s="1960"/>
      <c r="CI220" s="1960"/>
      <c r="CJ220" s="1960"/>
      <c r="CK220" s="1960"/>
      <c r="CL220" s="1960"/>
      <c r="CM220" s="1960"/>
      <c r="CN220" s="1960"/>
      <c r="CO220" s="1960"/>
      <c r="CP220" s="1960"/>
      <c r="CQ220" s="1960"/>
      <c r="CR220" s="1960"/>
      <c r="CS220" s="1960"/>
      <c r="CT220" s="1960"/>
      <c r="CU220" s="1960"/>
      <c r="CV220" s="1960"/>
      <c r="CW220" s="1960"/>
      <c r="CX220" s="1960"/>
      <c r="CY220" s="1960"/>
      <c r="CZ220" s="1960"/>
      <c r="DA220" s="1960"/>
      <c r="DB220" s="1960"/>
      <c r="DC220" s="1960"/>
      <c r="DD220" s="1960"/>
      <c r="DE220" s="1960"/>
      <c r="DF220" s="1960"/>
      <c r="DG220" s="1960"/>
      <c r="DH220" s="1960"/>
    </row>
    <row r="221" spans="1:112" ht="0.9" customHeight="1">
      <c r="A221" s="1960"/>
      <c r="B221" s="1960"/>
      <c r="C221" s="1960"/>
      <c r="D221" s="1960"/>
      <c r="E221" s="1960"/>
      <c r="F221" s="1960"/>
      <c r="G221" s="1960"/>
      <c r="H221" s="1960"/>
      <c r="I221" s="1960"/>
      <c r="J221" s="1960"/>
      <c r="K221" s="1960"/>
      <c r="L221" s="1960"/>
      <c r="M221" s="1960"/>
      <c r="N221" s="1960"/>
      <c r="O221" s="1960"/>
      <c r="P221" s="1960"/>
      <c r="Q221" s="1960"/>
      <c r="R221" s="1960"/>
      <c r="S221" s="1960"/>
      <c r="T221" s="1960"/>
      <c r="U221" s="1960"/>
      <c r="V221" s="1960"/>
      <c r="W221" s="1960"/>
      <c r="X221" s="1960"/>
      <c r="Y221" s="1960"/>
      <c r="Z221" s="1960"/>
      <c r="AA221" s="1960"/>
      <c r="AB221" s="1960"/>
      <c r="AC221" s="1960"/>
      <c r="AD221" s="1960"/>
      <c r="AE221" s="1960"/>
      <c r="AF221" s="1960"/>
      <c r="AG221" s="1960"/>
      <c r="AH221" s="1960"/>
      <c r="AI221" s="1960"/>
      <c r="AJ221" s="1960"/>
      <c r="AK221" s="1960"/>
      <c r="AL221" s="1960"/>
      <c r="AM221" s="1960"/>
      <c r="AN221" s="1960"/>
      <c r="AO221" s="1960"/>
      <c r="AP221" s="1960"/>
      <c r="AQ221" s="1960"/>
      <c r="AR221" s="1960"/>
      <c r="AS221" s="1960"/>
      <c r="AT221" s="1960"/>
      <c r="AU221" s="1960"/>
      <c r="AV221" s="1960"/>
      <c r="AW221" s="1960"/>
      <c r="AX221" s="1960"/>
      <c r="AY221" s="1960"/>
      <c r="AZ221" s="1960"/>
      <c r="BA221" s="1960"/>
      <c r="BB221" s="1960"/>
      <c r="BC221" s="1960"/>
      <c r="BD221" s="1960"/>
      <c r="BE221" s="1960"/>
      <c r="BF221" s="1960"/>
      <c r="BG221" s="1960"/>
      <c r="BH221" s="1960"/>
      <c r="BI221" s="1960"/>
      <c r="BJ221" s="1960"/>
      <c r="BK221" s="1960"/>
      <c r="BL221" s="1960"/>
      <c r="BM221" s="1960"/>
      <c r="BN221" s="1960"/>
      <c r="BO221" s="1960"/>
      <c r="BP221" s="1960"/>
      <c r="BQ221" s="1960"/>
      <c r="BR221" s="1960"/>
      <c r="BS221" s="1960"/>
      <c r="BT221" s="1960"/>
      <c r="BU221" s="1960"/>
      <c r="BV221" s="1960"/>
      <c r="BW221" s="1960"/>
      <c r="BX221" s="1960"/>
      <c r="BY221" s="1960"/>
      <c r="BZ221" s="1960"/>
      <c r="CA221" s="1960"/>
      <c r="CB221" s="1960"/>
      <c r="CC221" s="1960"/>
      <c r="CD221" s="1960"/>
      <c r="CE221" s="1960"/>
      <c r="CF221" s="1960"/>
      <c r="CG221" s="1960"/>
      <c r="CH221" s="1960"/>
      <c r="CI221" s="1960"/>
      <c r="CJ221" s="1960"/>
      <c r="CK221" s="1960"/>
      <c r="CL221" s="1960"/>
      <c r="CM221" s="1960"/>
      <c r="CN221" s="1960"/>
      <c r="CO221" s="1960"/>
      <c r="CP221" s="1960"/>
      <c r="CQ221" s="1960"/>
      <c r="CR221" s="1960"/>
      <c r="CS221" s="1960"/>
      <c r="CT221" s="1960"/>
      <c r="CU221" s="1960"/>
      <c r="CV221" s="1960"/>
      <c r="CW221" s="1960"/>
      <c r="CX221" s="1960"/>
      <c r="CY221" s="1960"/>
      <c r="CZ221" s="1960"/>
      <c r="DA221" s="1960"/>
      <c r="DB221" s="1960"/>
      <c r="DC221" s="1960"/>
      <c r="DD221" s="1960"/>
      <c r="DE221" s="1960"/>
      <c r="DF221" s="1960"/>
      <c r="DG221" s="1960"/>
      <c r="DH221" s="1960"/>
    </row>
    <row r="222" spans="1:112" ht="0.9" customHeight="1">
      <c r="A222" s="1960"/>
      <c r="B222" s="1960"/>
      <c r="C222" s="1960"/>
      <c r="D222" s="1960"/>
      <c r="E222" s="1960"/>
      <c r="F222" s="1960"/>
      <c r="G222" s="1960"/>
      <c r="H222" s="1960"/>
      <c r="I222" s="1960"/>
      <c r="J222" s="1960"/>
      <c r="K222" s="1960"/>
      <c r="L222" s="1960"/>
      <c r="M222" s="1960"/>
      <c r="N222" s="1960"/>
      <c r="O222" s="1960"/>
      <c r="P222" s="1960"/>
      <c r="Q222" s="1960"/>
      <c r="R222" s="1960"/>
      <c r="S222" s="1960"/>
      <c r="T222" s="1960"/>
      <c r="U222" s="1960"/>
      <c r="V222" s="1960"/>
      <c r="W222" s="1960"/>
      <c r="X222" s="1960"/>
      <c r="Y222" s="1960"/>
      <c r="Z222" s="1960"/>
      <c r="AA222" s="1960"/>
      <c r="AB222" s="1960"/>
      <c r="AC222" s="1960"/>
      <c r="AD222" s="1960"/>
      <c r="AE222" s="1960"/>
      <c r="AF222" s="1960"/>
      <c r="AG222" s="1960"/>
      <c r="AH222" s="1960"/>
      <c r="AI222" s="1960"/>
      <c r="AJ222" s="1960"/>
      <c r="AK222" s="1960"/>
      <c r="AL222" s="1960"/>
      <c r="AM222" s="1960"/>
      <c r="AN222" s="1960"/>
      <c r="AO222" s="1960"/>
      <c r="AP222" s="1960"/>
      <c r="AQ222" s="1960"/>
      <c r="AR222" s="1960"/>
      <c r="AS222" s="1960"/>
      <c r="AT222" s="1960"/>
      <c r="AU222" s="1960"/>
      <c r="AV222" s="1960"/>
      <c r="AW222" s="1960"/>
      <c r="AX222" s="1960"/>
      <c r="AY222" s="1960"/>
      <c r="AZ222" s="1960"/>
      <c r="BA222" s="1960"/>
      <c r="BB222" s="1960"/>
      <c r="BC222" s="1960"/>
      <c r="BD222" s="1960"/>
      <c r="BE222" s="1960"/>
      <c r="BF222" s="1960"/>
      <c r="BG222" s="1960"/>
      <c r="BH222" s="1960"/>
      <c r="BI222" s="1960"/>
      <c r="BJ222" s="1960"/>
      <c r="BK222" s="1960"/>
      <c r="BL222" s="1960"/>
      <c r="BM222" s="1960"/>
      <c r="BN222" s="1960"/>
      <c r="BO222" s="1960"/>
      <c r="BP222" s="1960"/>
      <c r="BQ222" s="1960"/>
      <c r="BR222" s="1960"/>
      <c r="BS222" s="1960"/>
      <c r="BT222" s="1960"/>
      <c r="BU222" s="1960"/>
      <c r="BV222" s="1960"/>
      <c r="BW222" s="1960"/>
      <c r="BX222" s="1960"/>
      <c r="BY222" s="1960"/>
      <c r="BZ222" s="1960"/>
      <c r="CA222" s="1960"/>
      <c r="CB222" s="1960"/>
      <c r="CC222" s="1960"/>
      <c r="CD222" s="1960"/>
      <c r="CE222" s="1960"/>
      <c r="CF222" s="1960"/>
      <c r="CG222" s="1960"/>
      <c r="CH222" s="1960"/>
      <c r="CI222" s="1960"/>
      <c r="CJ222" s="1960"/>
      <c r="CK222" s="1960"/>
      <c r="CL222" s="1960"/>
      <c r="CM222" s="1960"/>
      <c r="CN222" s="1960"/>
      <c r="CO222" s="1960"/>
      <c r="CP222" s="1960"/>
      <c r="CQ222" s="1960"/>
      <c r="CR222" s="1960"/>
      <c r="CS222" s="1960"/>
      <c r="CT222" s="1960"/>
      <c r="CU222" s="1960"/>
      <c r="CV222" s="1960"/>
      <c r="CW222" s="1960"/>
      <c r="CX222" s="1960"/>
      <c r="CY222" s="1960"/>
      <c r="CZ222" s="1960"/>
      <c r="DA222" s="1960"/>
      <c r="DB222" s="1960"/>
      <c r="DC222" s="1960"/>
      <c r="DD222" s="1960"/>
      <c r="DE222" s="1960"/>
      <c r="DF222" s="1960"/>
      <c r="DG222" s="1960"/>
      <c r="DH222" s="1960"/>
    </row>
    <row r="223" spans="1:112" ht="0.9" customHeight="1">
      <c r="A223" s="1960"/>
      <c r="B223" s="1960"/>
      <c r="C223" s="1960"/>
      <c r="D223" s="1960"/>
      <c r="E223" s="1960"/>
      <c r="F223" s="1960"/>
      <c r="G223" s="1960"/>
      <c r="H223" s="1960"/>
      <c r="I223" s="1960"/>
      <c r="J223" s="1960"/>
      <c r="K223" s="1960"/>
      <c r="L223" s="1960"/>
      <c r="M223" s="1960"/>
      <c r="N223" s="1960"/>
      <c r="O223" s="1960"/>
      <c r="P223" s="1960"/>
      <c r="Q223" s="1960"/>
      <c r="R223" s="1960"/>
      <c r="S223" s="1960"/>
      <c r="T223" s="1960"/>
      <c r="U223" s="1960"/>
      <c r="V223" s="1960"/>
      <c r="W223" s="1960"/>
      <c r="X223" s="1960"/>
      <c r="Y223" s="1960"/>
      <c r="Z223" s="1960"/>
      <c r="AA223" s="1960"/>
      <c r="AB223" s="1960"/>
      <c r="AC223" s="1960"/>
      <c r="AD223" s="1960"/>
      <c r="AE223" s="1960"/>
      <c r="AF223" s="1960"/>
      <c r="AG223" s="1960"/>
      <c r="AH223" s="1960"/>
      <c r="AI223" s="1960"/>
      <c r="AJ223" s="1960"/>
      <c r="AK223" s="1960"/>
      <c r="AL223" s="1960"/>
      <c r="AM223" s="1960"/>
      <c r="AN223" s="1960"/>
      <c r="AO223" s="1960"/>
      <c r="AP223" s="1960"/>
      <c r="AQ223" s="1960"/>
      <c r="AR223" s="1960"/>
      <c r="AS223" s="1960"/>
      <c r="AT223" s="1960"/>
      <c r="AU223" s="1960"/>
      <c r="AV223" s="1960"/>
      <c r="AW223" s="1960"/>
      <c r="AX223" s="1960"/>
      <c r="AY223" s="1960"/>
      <c r="AZ223" s="1960"/>
      <c r="BA223" s="1960"/>
      <c r="BB223" s="1960"/>
      <c r="BC223" s="1960"/>
      <c r="BD223" s="1960"/>
      <c r="BE223" s="1960"/>
      <c r="BF223" s="1960"/>
      <c r="BG223" s="1960"/>
      <c r="BH223" s="1960"/>
      <c r="BI223" s="1960"/>
      <c r="BJ223" s="1960"/>
      <c r="BK223" s="1960"/>
      <c r="BL223" s="1960"/>
      <c r="BM223" s="1960"/>
      <c r="BN223" s="1960"/>
      <c r="BO223" s="1960"/>
      <c r="BP223" s="1960"/>
      <c r="BQ223" s="1960"/>
      <c r="BR223" s="1960"/>
      <c r="BS223" s="1960"/>
      <c r="BT223" s="1960"/>
      <c r="BU223" s="1960"/>
      <c r="BV223" s="1960"/>
      <c r="BW223" s="1960"/>
      <c r="BX223" s="1960"/>
      <c r="BY223" s="1960"/>
      <c r="BZ223" s="1960"/>
      <c r="CA223" s="1960"/>
      <c r="CB223" s="1960"/>
      <c r="CC223" s="1960"/>
      <c r="CD223" s="1960"/>
      <c r="CE223" s="1960"/>
      <c r="CF223" s="1960"/>
      <c r="CG223" s="1960"/>
      <c r="CH223" s="1960"/>
      <c r="CI223" s="1960"/>
      <c r="CJ223" s="1960"/>
      <c r="CK223" s="1960"/>
      <c r="CL223" s="1960"/>
      <c r="CM223" s="1960"/>
      <c r="CN223" s="1960"/>
      <c r="CO223" s="1960"/>
      <c r="CP223" s="1960"/>
      <c r="CQ223" s="1960"/>
      <c r="CR223" s="1960"/>
      <c r="CS223" s="1960"/>
      <c r="CT223" s="1960"/>
      <c r="CU223" s="1960"/>
      <c r="CV223" s="1960"/>
      <c r="CW223" s="1960"/>
      <c r="CX223" s="1960"/>
      <c r="CY223" s="1960"/>
      <c r="CZ223" s="1960"/>
      <c r="DA223" s="1960"/>
      <c r="DB223" s="1960"/>
      <c r="DC223" s="1960"/>
      <c r="DD223" s="1960"/>
      <c r="DE223" s="1960"/>
      <c r="DF223" s="1960"/>
      <c r="DG223" s="1960"/>
      <c r="DH223" s="1960"/>
    </row>
    <row r="224" spans="1:112" ht="0.9" customHeight="1">
      <c r="A224" s="1960"/>
      <c r="B224" s="1960"/>
      <c r="C224" s="1960"/>
      <c r="D224" s="1960"/>
      <c r="E224" s="1960"/>
      <c r="F224" s="1960"/>
      <c r="G224" s="1960"/>
      <c r="H224" s="1960"/>
      <c r="I224" s="1960"/>
      <c r="J224" s="1960"/>
      <c r="K224" s="1960"/>
      <c r="L224" s="1960"/>
      <c r="M224" s="1960"/>
      <c r="N224" s="1960"/>
      <c r="O224" s="1960"/>
      <c r="P224" s="1960"/>
      <c r="Q224" s="1960"/>
      <c r="R224" s="1960"/>
      <c r="S224" s="1960"/>
      <c r="T224" s="1960"/>
      <c r="U224" s="1960"/>
      <c r="V224" s="1960"/>
      <c r="W224" s="1960"/>
      <c r="X224" s="1960"/>
      <c r="Y224" s="1960"/>
      <c r="Z224" s="1960"/>
      <c r="AA224" s="1960"/>
      <c r="AB224" s="1960"/>
      <c r="AC224" s="1960"/>
      <c r="AD224" s="1960"/>
      <c r="AE224" s="1960"/>
      <c r="AF224" s="1960"/>
      <c r="AG224" s="1960"/>
      <c r="AH224" s="1960"/>
      <c r="AI224" s="1960"/>
      <c r="AJ224" s="1960"/>
      <c r="AK224" s="1960"/>
      <c r="AL224" s="1960"/>
      <c r="AM224" s="1960"/>
      <c r="AN224" s="1960"/>
      <c r="AO224" s="1960"/>
      <c r="AP224" s="1960"/>
      <c r="AQ224" s="1960"/>
      <c r="AR224" s="1960"/>
      <c r="AS224" s="1960"/>
      <c r="AT224" s="1960"/>
      <c r="AU224" s="1960"/>
      <c r="AV224" s="1960"/>
      <c r="AW224" s="1960"/>
      <c r="AX224" s="1960"/>
      <c r="AY224" s="1960"/>
      <c r="AZ224" s="1960"/>
      <c r="BA224" s="1960"/>
      <c r="BB224" s="1960"/>
      <c r="BC224" s="1960"/>
      <c r="BD224" s="1960"/>
      <c r="BE224" s="1960"/>
      <c r="BF224" s="1960"/>
      <c r="BG224" s="1960"/>
      <c r="BH224" s="1960"/>
      <c r="BI224" s="1960"/>
      <c r="BJ224" s="1960"/>
      <c r="BK224" s="1960"/>
      <c r="BL224" s="1960"/>
      <c r="BM224" s="1960"/>
      <c r="BN224" s="1960"/>
      <c r="BO224" s="1960"/>
      <c r="BP224" s="1960"/>
      <c r="BQ224" s="1960"/>
      <c r="BR224" s="1960"/>
      <c r="BS224" s="1960"/>
      <c r="BT224" s="1960"/>
      <c r="BU224" s="1960"/>
      <c r="BV224" s="1960"/>
      <c r="BW224" s="1960"/>
      <c r="BX224" s="1960"/>
      <c r="BY224" s="1960"/>
      <c r="BZ224" s="1960"/>
      <c r="CA224" s="1960"/>
      <c r="CB224" s="1960"/>
      <c r="CC224" s="1960"/>
      <c r="CD224" s="1960"/>
      <c r="CE224" s="1960"/>
      <c r="CF224" s="1960"/>
      <c r="CG224" s="1960"/>
      <c r="CH224" s="1960"/>
      <c r="CI224" s="1960"/>
      <c r="CJ224" s="1960"/>
      <c r="CK224" s="1960"/>
      <c r="CL224" s="1960"/>
      <c r="CM224" s="1960"/>
      <c r="CN224" s="1960"/>
      <c r="CO224" s="1960"/>
      <c r="CP224" s="1960"/>
      <c r="CQ224" s="1960"/>
      <c r="CR224" s="1960"/>
      <c r="CS224" s="1960"/>
      <c r="CT224" s="1960"/>
      <c r="CU224" s="1960"/>
      <c r="CV224" s="1960"/>
      <c r="CW224" s="1960"/>
      <c r="CX224" s="1960"/>
      <c r="CY224" s="1960"/>
      <c r="CZ224" s="1960"/>
      <c r="DA224" s="1960"/>
      <c r="DB224" s="1960"/>
      <c r="DC224" s="1960"/>
      <c r="DD224" s="1960"/>
      <c r="DE224" s="1960"/>
      <c r="DF224" s="1960"/>
      <c r="DG224" s="1960"/>
      <c r="DH224" s="1960"/>
    </row>
    <row r="225" spans="1:112" ht="0.9" customHeight="1">
      <c r="A225" s="1960"/>
      <c r="B225" s="1960"/>
      <c r="C225" s="1960"/>
      <c r="D225" s="1960"/>
      <c r="E225" s="1960"/>
      <c r="F225" s="1960"/>
      <c r="G225" s="1960"/>
      <c r="H225" s="1960"/>
      <c r="I225" s="1960"/>
      <c r="J225" s="1960"/>
      <c r="K225" s="1960"/>
      <c r="L225" s="1960"/>
      <c r="M225" s="1960"/>
      <c r="N225" s="1960"/>
      <c r="O225" s="1960"/>
      <c r="P225" s="1960"/>
      <c r="Q225" s="1960"/>
      <c r="R225" s="1960"/>
      <c r="S225" s="1960"/>
      <c r="T225" s="1960"/>
      <c r="U225" s="1960"/>
      <c r="V225" s="1960"/>
      <c r="W225" s="1960"/>
      <c r="X225" s="1960"/>
      <c r="Y225" s="1960"/>
      <c r="Z225" s="1960"/>
      <c r="AA225" s="1960"/>
      <c r="AB225" s="1960"/>
      <c r="AC225" s="1960"/>
      <c r="AD225" s="1960"/>
      <c r="AE225" s="1960"/>
      <c r="AF225" s="1960"/>
      <c r="AG225" s="1960"/>
      <c r="AH225" s="1960"/>
      <c r="AI225" s="1960"/>
      <c r="AJ225" s="1960"/>
      <c r="AK225" s="1960"/>
      <c r="AL225" s="1960"/>
      <c r="AM225" s="1960"/>
      <c r="AN225" s="1960"/>
      <c r="AO225" s="1960"/>
      <c r="AP225" s="1960"/>
      <c r="AQ225" s="1960"/>
      <c r="AR225" s="1960"/>
      <c r="AS225" s="1960"/>
      <c r="AT225" s="1960"/>
      <c r="AU225" s="1960"/>
      <c r="AV225" s="1960"/>
      <c r="AW225" s="1960"/>
      <c r="AX225" s="1960"/>
      <c r="AY225" s="1960"/>
      <c r="AZ225" s="1960"/>
      <c r="BA225" s="1960"/>
      <c r="BB225" s="1960"/>
      <c r="BC225" s="1960"/>
      <c r="BD225" s="1960"/>
      <c r="BE225" s="1960"/>
      <c r="BF225" s="1960"/>
      <c r="BG225" s="1960"/>
      <c r="BH225" s="1960"/>
      <c r="BI225" s="1960"/>
      <c r="BJ225" s="1960"/>
      <c r="BK225" s="1960"/>
      <c r="BL225" s="1960"/>
      <c r="BM225" s="1960"/>
      <c r="BN225" s="1960"/>
      <c r="BO225" s="1960"/>
      <c r="BP225" s="1960"/>
      <c r="BQ225" s="1960"/>
      <c r="BR225" s="1960"/>
      <c r="BS225" s="1960"/>
      <c r="BT225" s="1960"/>
      <c r="BU225" s="1960"/>
      <c r="BV225" s="1960"/>
      <c r="BW225" s="1960"/>
      <c r="BX225" s="1960"/>
      <c r="BY225" s="1960"/>
      <c r="BZ225" s="1960"/>
      <c r="CA225" s="1960"/>
      <c r="CB225" s="1960"/>
      <c r="CC225" s="1960"/>
      <c r="CD225" s="1960"/>
      <c r="CE225" s="1960"/>
      <c r="CF225" s="1960"/>
      <c r="CG225" s="1960"/>
      <c r="CH225" s="1960"/>
      <c r="CI225" s="1960"/>
      <c r="CJ225" s="1960"/>
      <c r="CK225" s="1960"/>
      <c r="CL225" s="1960"/>
      <c r="CM225" s="1960"/>
      <c r="CN225" s="1960"/>
      <c r="CO225" s="1960"/>
      <c r="CP225" s="1960"/>
      <c r="CQ225" s="1960"/>
      <c r="CR225" s="1960"/>
      <c r="CS225" s="1960"/>
      <c r="CT225" s="1960"/>
      <c r="CU225" s="1960"/>
      <c r="CV225" s="1960"/>
      <c r="CW225" s="1960"/>
      <c r="CX225" s="1960"/>
      <c r="CY225" s="1960"/>
      <c r="CZ225" s="1960"/>
      <c r="DA225" s="1960"/>
      <c r="DB225" s="1960"/>
      <c r="DC225" s="1960"/>
      <c r="DD225" s="1960"/>
      <c r="DE225" s="1960"/>
      <c r="DF225" s="1960"/>
      <c r="DG225" s="1960"/>
      <c r="DH225" s="1960"/>
    </row>
    <row r="226" spans="1:112" ht="0.9" customHeight="1">
      <c r="A226" s="1960"/>
      <c r="B226" s="1960"/>
      <c r="C226" s="1960"/>
      <c r="D226" s="1960"/>
      <c r="E226" s="1960"/>
      <c r="F226" s="1960"/>
      <c r="G226" s="1960"/>
      <c r="H226" s="1960"/>
      <c r="I226" s="1960"/>
      <c r="J226" s="1960"/>
      <c r="K226" s="1960"/>
      <c r="L226" s="1960"/>
      <c r="M226" s="1960"/>
      <c r="N226" s="1960"/>
      <c r="O226" s="1960"/>
      <c r="P226" s="1960"/>
      <c r="Q226" s="1960"/>
      <c r="R226" s="1960"/>
      <c r="S226" s="1960"/>
      <c r="T226" s="1960"/>
      <c r="U226" s="1960"/>
      <c r="V226" s="1960"/>
      <c r="W226" s="1960"/>
      <c r="X226" s="1960"/>
      <c r="Y226" s="1960"/>
      <c r="Z226" s="1960"/>
      <c r="AA226" s="1960"/>
      <c r="AB226" s="1960"/>
      <c r="AC226" s="1960"/>
      <c r="AD226" s="1960"/>
      <c r="AE226" s="1960"/>
      <c r="AF226" s="1960"/>
      <c r="AG226" s="1960"/>
      <c r="AH226" s="1960"/>
      <c r="AI226" s="1960"/>
      <c r="AJ226" s="1960"/>
      <c r="AK226" s="1960"/>
      <c r="AL226" s="1960"/>
      <c r="AM226" s="1960"/>
      <c r="AN226" s="1960"/>
      <c r="AO226" s="1960"/>
      <c r="AP226" s="1960"/>
      <c r="AQ226" s="1960"/>
      <c r="AR226" s="1960"/>
      <c r="AS226" s="1960"/>
      <c r="AT226" s="1960"/>
      <c r="AU226" s="1960"/>
      <c r="AV226" s="1960"/>
      <c r="AW226" s="1960"/>
      <c r="AX226" s="1960"/>
      <c r="AY226" s="1960"/>
      <c r="AZ226" s="1960"/>
      <c r="BA226" s="1960"/>
      <c r="BB226" s="1960"/>
      <c r="BC226" s="1960"/>
      <c r="BD226" s="1960"/>
      <c r="BE226" s="1960"/>
      <c r="BF226" s="1960"/>
      <c r="BG226" s="1960"/>
      <c r="BH226" s="1960"/>
      <c r="BI226" s="1960"/>
      <c r="BJ226" s="1960"/>
      <c r="BK226" s="1960"/>
      <c r="BL226" s="1960"/>
      <c r="BM226" s="1960"/>
      <c r="BN226" s="1960"/>
      <c r="BO226" s="1960"/>
      <c r="BP226" s="1960"/>
      <c r="BQ226" s="1960"/>
      <c r="BR226" s="1960"/>
      <c r="BS226" s="1960"/>
      <c r="BT226" s="1960"/>
      <c r="BU226" s="1960"/>
      <c r="BV226" s="1960"/>
      <c r="BW226" s="1960"/>
      <c r="BX226" s="1960"/>
      <c r="BY226" s="1960"/>
      <c r="BZ226" s="1960"/>
      <c r="CA226" s="1960"/>
      <c r="CB226" s="1960"/>
      <c r="CC226" s="1960"/>
      <c r="CD226" s="1960"/>
      <c r="CE226" s="1960"/>
      <c r="CF226" s="1960"/>
      <c r="CG226" s="1960"/>
      <c r="CH226" s="1960"/>
      <c r="CI226" s="1960"/>
      <c r="CJ226" s="1960"/>
      <c r="CK226" s="1960"/>
      <c r="CL226" s="1960"/>
      <c r="CM226" s="1960"/>
      <c r="CN226" s="1960"/>
      <c r="CO226" s="1960"/>
      <c r="CP226" s="1960"/>
      <c r="CQ226" s="1960"/>
      <c r="CR226" s="1960"/>
      <c r="CS226" s="1960"/>
      <c r="CT226" s="1960"/>
      <c r="CU226" s="1960"/>
      <c r="CV226" s="1960"/>
      <c r="CW226" s="1960"/>
      <c r="CX226" s="1960"/>
      <c r="CY226" s="1960"/>
      <c r="CZ226" s="1960"/>
      <c r="DA226" s="1960"/>
      <c r="DB226" s="1960"/>
      <c r="DC226" s="1960"/>
      <c r="DD226" s="1960"/>
      <c r="DE226" s="1960"/>
      <c r="DF226" s="1960"/>
      <c r="DG226" s="1960"/>
      <c r="DH226" s="1960"/>
    </row>
    <row r="227" spans="1:112" ht="0.9" customHeight="1">
      <c r="A227" s="1960"/>
      <c r="B227" s="1960"/>
      <c r="C227" s="1960"/>
      <c r="D227" s="1960"/>
      <c r="E227" s="1960"/>
      <c r="F227" s="1960"/>
      <c r="G227" s="1960"/>
      <c r="H227" s="1960"/>
      <c r="I227" s="1960"/>
      <c r="J227" s="1960"/>
      <c r="K227" s="1960"/>
      <c r="L227" s="1960"/>
      <c r="M227" s="1960"/>
      <c r="N227" s="1960"/>
      <c r="O227" s="1960"/>
      <c r="P227" s="1960"/>
      <c r="Q227" s="1960"/>
      <c r="R227" s="1960"/>
      <c r="S227" s="1960"/>
      <c r="T227" s="1960"/>
      <c r="U227" s="1960"/>
      <c r="V227" s="1960"/>
      <c r="W227" s="1960"/>
      <c r="X227" s="1960"/>
      <c r="Y227" s="1960"/>
      <c r="Z227" s="1960"/>
      <c r="AA227" s="1960"/>
      <c r="AB227" s="1960"/>
      <c r="AC227" s="1960"/>
      <c r="AD227" s="1960"/>
      <c r="AE227" s="1960"/>
      <c r="AF227" s="1960"/>
      <c r="AG227" s="1960"/>
      <c r="AH227" s="1960"/>
      <c r="AI227" s="1960"/>
      <c r="AJ227" s="1960"/>
      <c r="AK227" s="1960"/>
      <c r="AL227" s="1960"/>
      <c r="AM227" s="1960"/>
      <c r="AN227" s="1960"/>
      <c r="AO227" s="1960"/>
      <c r="AP227" s="1960"/>
      <c r="AQ227" s="1960"/>
      <c r="AR227" s="1960"/>
      <c r="AS227" s="1960"/>
      <c r="AT227" s="1960"/>
      <c r="AU227" s="1960"/>
      <c r="AV227" s="1960"/>
      <c r="AW227" s="1960"/>
      <c r="AX227" s="1960"/>
      <c r="AY227" s="1960"/>
      <c r="AZ227" s="1960"/>
      <c r="BA227" s="1960"/>
      <c r="BB227" s="1960"/>
      <c r="BC227" s="1960"/>
      <c r="BD227" s="1960"/>
      <c r="BE227" s="1960"/>
      <c r="BF227" s="1960"/>
      <c r="BG227" s="1960"/>
      <c r="BH227" s="1960"/>
      <c r="BI227" s="1960"/>
      <c r="BJ227" s="1960"/>
      <c r="BK227" s="1960"/>
      <c r="BL227" s="1960"/>
      <c r="BM227" s="1960"/>
      <c r="BN227" s="1960"/>
      <c r="BO227" s="1960"/>
      <c r="BP227" s="1960"/>
      <c r="BQ227" s="1960"/>
      <c r="BR227" s="1960"/>
      <c r="BS227" s="1960"/>
      <c r="BT227" s="1960"/>
      <c r="BU227" s="1960"/>
      <c r="BV227" s="1960"/>
      <c r="BW227" s="1960"/>
      <c r="BX227" s="1960"/>
      <c r="BY227" s="1960"/>
      <c r="BZ227" s="1960"/>
      <c r="CA227" s="1960"/>
      <c r="CB227" s="1960"/>
      <c r="CC227" s="1960"/>
      <c r="CD227" s="1960"/>
      <c r="CE227" s="1960"/>
      <c r="CF227" s="1960"/>
      <c r="CG227" s="1960"/>
      <c r="CH227" s="1960"/>
      <c r="CI227" s="1960"/>
      <c r="CJ227" s="1960"/>
      <c r="CK227" s="1960"/>
      <c r="CL227" s="1960"/>
      <c r="CM227" s="1960"/>
      <c r="CN227" s="1960"/>
      <c r="CO227" s="1960"/>
      <c r="CP227" s="1960"/>
      <c r="CQ227" s="1960"/>
      <c r="CR227" s="1960"/>
      <c r="CS227" s="1960"/>
      <c r="CT227" s="1960"/>
      <c r="CU227" s="1960"/>
      <c r="CV227" s="1960"/>
      <c r="CW227" s="1960"/>
      <c r="CX227" s="1960"/>
      <c r="CY227" s="1960"/>
      <c r="CZ227" s="1960"/>
      <c r="DA227" s="1960"/>
      <c r="DB227" s="1960"/>
      <c r="DC227" s="1960"/>
      <c r="DD227" s="1960"/>
      <c r="DE227" s="1960"/>
      <c r="DF227" s="1960"/>
      <c r="DG227" s="1960"/>
      <c r="DH227" s="1960"/>
    </row>
    <row r="228" spans="1:112" ht="0.9" customHeight="1">
      <c r="A228" s="1960"/>
      <c r="B228" s="1960"/>
      <c r="C228" s="1960"/>
      <c r="D228" s="1960"/>
      <c r="E228" s="1960"/>
      <c r="F228" s="1960"/>
      <c r="G228" s="1960"/>
      <c r="H228" s="1960"/>
      <c r="I228" s="1960"/>
      <c r="J228" s="1960"/>
      <c r="K228" s="1960"/>
      <c r="L228" s="1960"/>
      <c r="M228" s="1960"/>
      <c r="N228" s="1960"/>
      <c r="O228" s="1960"/>
      <c r="P228" s="1960"/>
      <c r="Q228" s="1960"/>
      <c r="R228" s="1960"/>
      <c r="S228" s="1960"/>
      <c r="T228" s="1960"/>
      <c r="U228" s="1960"/>
      <c r="V228" s="1960"/>
      <c r="W228" s="1960"/>
      <c r="X228" s="1960"/>
      <c r="Y228" s="1960"/>
      <c r="Z228" s="1960"/>
      <c r="AA228" s="1960"/>
      <c r="AB228" s="1960"/>
      <c r="AC228" s="1960"/>
      <c r="AD228" s="1960"/>
      <c r="AE228" s="1960"/>
      <c r="AF228" s="1960"/>
      <c r="AG228" s="1960"/>
      <c r="AH228" s="1960"/>
      <c r="AI228" s="1960"/>
      <c r="AJ228" s="1960"/>
      <c r="AK228" s="1960"/>
      <c r="AL228" s="1960"/>
      <c r="AM228" s="1960"/>
      <c r="AN228" s="1960"/>
      <c r="AO228" s="1960"/>
      <c r="AP228" s="1960"/>
      <c r="AQ228" s="1960"/>
      <c r="AR228" s="1960"/>
      <c r="AS228" s="1960"/>
      <c r="AT228" s="1960"/>
      <c r="AU228" s="1960"/>
      <c r="AV228" s="1960"/>
      <c r="AW228" s="1960"/>
      <c r="AX228" s="1960"/>
      <c r="AY228" s="1960"/>
      <c r="AZ228" s="1960"/>
      <c r="BA228" s="1960"/>
      <c r="BB228" s="1960"/>
      <c r="BC228" s="1960"/>
      <c r="BD228" s="1960"/>
      <c r="BE228" s="1960"/>
      <c r="BF228" s="1960"/>
      <c r="BG228" s="1960"/>
      <c r="BH228" s="1960"/>
      <c r="BI228" s="1960"/>
      <c r="BJ228" s="1960"/>
      <c r="BK228" s="1960"/>
      <c r="BL228" s="1960"/>
      <c r="BM228" s="1960"/>
      <c r="BN228" s="1960"/>
      <c r="BO228" s="1960"/>
      <c r="BP228" s="1960"/>
      <c r="BQ228" s="1960"/>
      <c r="BR228" s="1960"/>
      <c r="BS228" s="1960"/>
      <c r="BT228" s="1960"/>
      <c r="BU228" s="1960"/>
      <c r="BV228" s="1960"/>
      <c r="BW228" s="1960"/>
      <c r="BX228" s="1960"/>
      <c r="BY228" s="1960"/>
      <c r="BZ228" s="1960"/>
      <c r="CA228" s="1960"/>
      <c r="CB228" s="1960"/>
      <c r="CC228" s="1960"/>
      <c r="CD228" s="1960"/>
      <c r="CE228" s="1960"/>
      <c r="CF228" s="1960"/>
      <c r="CG228" s="1960"/>
      <c r="CH228" s="1960"/>
      <c r="CI228" s="1960"/>
      <c r="CJ228" s="1960"/>
      <c r="CK228" s="1960"/>
      <c r="CL228" s="1960"/>
      <c r="CM228" s="1960"/>
      <c r="CN228" s="1960"/>
      <c r="CO228" s="1960"/>
      <c r="CP228" s="1960"/>
      <c r="CQ228" s="1960"/>
      <c r="CR228" s="1960"/>
      <c r="CS228" s="1960"/>
      <c r="CT228" s="1960"/>
      <c r="CU228" s="1960"/>
      <c r="CV228" s="1960"/>
      <c r="CW228" s="1960"/>
      <c r="CX228" s="1960"/>
      <c r="CY228" s="1960"/>
      <c r="CZ228" s="1960"/>
      <c r="DA228" s="1960"/>
      <c r="DB228" s="1960"/>
      <c r="DC228" s="1960"/>
      <c r="DD228" s="1960"/>
      <c r="DE228" s="1960"/>
      <c r="DF228" s="1960"/>
      <c r="DG228" s="1960"/>
      <c r="DH228" s="1960"/>
    </row>
    <row r="229" spans="1:112" ht="0.9" customHeight="1">
      <c r="A229" s="1960"/>
      <c r="B229" s="1960"/>
      <c r="C229" s="1960"/>
      <c r="D229" s="1960"/>
      <c r="E229" s="1960"/>
      <c r="F229" s="1960"/>
      <c r="G229" s="1960"/>
      <c r="H229" s="1960"/>
      <c r="I229" s="1960"/>
      <c r="J229" s="1960"/>
      <c r="K229" s="1960"/>
      <c r="L229" s="1960"/>
      <c r="M229" s="1960"/>
      <c r="N229" s="1960"/>
      <c r="O229" s="1960"/>
      <c r="P229" s="1960"/>
      <c r="Q229" s="1960"/>
      <c r="R229" s="1960"/>
      <c r="S229" s="1960"/>
      <c r="T229" s="1960"/>
      <c r="U229" s="1960"/>
      <c r="V229" s="1960"/>
      <c r="W229" s="1960"/>
      <c r="X229" s="1960"/>
      <c r="Y229" s="1960"/>
      <c r="Z229" s="1960"/>
      <c r="AA229" s="1960"/>
      <c r="AB229" s="1960"/>
      <c r="AC229" s="1960"/>
      <c r="AD229" s="1960"/>
      <c r="AE229" s="1960"/>
      <c r="AF229" s="1960"/>
      <c r="AG229" s="1960"/>
      <c r="AH229" s="1960"/>
      <c r="AI229" s="1960"/>
      <c r="AJ229" s="1960"/>
      <c r="AK229" s="1960"/>
      <c r="AL229" s="1960"/>
      <c r="AM229" s="1960"/>
      <c r="AN229" s="1960"/>
      <c r="AO229" s="1960"/>
      <c r="AP229" s="1960"/>
      <c r="AQ229" s="1960"/>
      <c r="AR229" s="1960"/>
      <c r="AS229" s="1960"/>
      <c r="AT229" s="1960"/>
      <c r="AU229" s="1960"/>
      <c r="AV229" s="1960"/>
      <c r="AW229" s="1960"/>
      <c r="AX229" s="1960"/>
      <c r="AY229" s="1960"/>
      <c r="AZ229" s="1960"/>
      <c r="BA229" s="1960"/>
      <c r="BB229" s="1960"/>
      <c r="BC229" s="1960"/>
      <c r="BD229" s="1960"/>
      <c r="BE229" s="1960"/>
      <c r="BF229" s="1960"/>
      <c r="BG229" s="1960"/>
      <c r="BH229" s="1960"/>
      <c r="BI229" s="1960"/>
      <c r="BJ229" s="1960"/>
      <c r="BK229" s="1960"/>
      <c r="BL229" s="1960"/>
      <c r="BM229" s="1960"/>
      <c r="BN229" s="1960"/>
      <c r="BO229" s="1960"/>
      <c r="BP229" s="1960"/>
      <c r="BQ229" s="1960"/>
      <c r="BR229" s="1960"/>
      <c r="BS229" s="1960"/>
      <c r="BT229" s="1960"/>
      <c r="BU229" s="1960"/>
      <c r="BV229" s="1960"/>
      <c r="BW229" s="1960"/>
      <c r="BX229" s="1960"/>
      <c r="BY229" s="1960"/>
      <c r="BZ229" s="1960"/>
      <c r="CA229" s="1960"/>
      <c r="CB229" s="1960"/>
      <c r="CC229" s="1960"/>
      <c r="CD229" s="1960"/>
      <c r="CE229" s="1960"/>
      <c r="CF229" s="1960"/>
      <c r="CG229" s="1960"/>
      <c r="CH229" s="1960"/>
      <c r="CI229" s="1960"/>
      <c r="CJ229" s="1960"/>
      <c r="CK229" s="1960"/>
      <c r="CL229" s="1960"/>
      <c r="CM229" s="1960"/>
      <c r="CN229" s="1960"/>
      <c r="CO229" s="1960"/>
      <c r="CP229" s="1960"/>
      <c r="CQ229" s="1960"/>
      <c r="CR229" s="1960"/>
      <c r="CS229" s="1960"/>
      <c r="CT229" s="1960"/>
      <c r="CU229" s="1960"/>
      <c r="CV229" s="1960"/>
      <c r="CW229" s="1960"/>
      <c r="CX229" s="1960"/>
      <c r="CY229" s="1960"/>
      <c r="CZ229" s="1960"/>
      <c r="DA229" s="1960"/>
      <c r="DB229" s="1960"/>
      <c r="DC229" s="1960"/>
      <c r="DD229" s="1960"/>
      <c r="DE229" s="1960"/>
      <c r="DF229" s="1960"/>
      <c r="DG229" s="1960"/>
      <c r="DH229" s="1960"/>
    </row>
    <row r="230" spans="1:112" ht="0.9" customHeight="1">
      <c r="A230" s="1960"/>
      <c r="B230" s="1960"/>
      <c r="C230" s="1960"/>
      <c r="D230" s="1960"/>
      <c r="E230" s="1960"/>
      <c r="F230" s="1960"/>
      <c r="G230" s="1960"/>
      <c r="H230" s="1960"/>
      <c r="I230" s="1960"/>
      <c r="J230" s="1960"/>
      <c r="K230" s="1960"/>
      <c r="L230" s="1960"/>
      <c r="M230" s="1960"/>
      <c r="N230" s="1960"/>
      <c r="O230" s="1960"/>
      <c r="P230" s="1960"/>
      <c r="Q230" s="1960"/>
      <c r="R230" s="1960"/>
      <c r="S230" s="1960"/>
      <c r="T230" s="1960"/>
      <c r="U230" s="1960"/>
      <c r="V230" s="1960"/>
      <c r="W230" s="1960"/>
      <c r="X230" s="1960"/>
      <c r="Y230" s="1960"/>
      <c r="Z230" s="1960"/>
      <c r="AA230" s="1960"/>
      <c r="AB230" s="1960"/>
      <c r="AC230" s="1960"/>
      <c r="AD230" s="1960"/>
      <c r="AE230" s="1960"/>
      <c r="AF230" s="1960"/>
      <c r="AG230" s="1960"/>
      <c r="AH230" s="1960"/>
      <c r="AI230" s="1960"/>
      <c r="AJ230" s="1960"/>
      <c r="AK230" s="1960"/>
      <c r="AL230" s="1960"/>
      <c r="AM230" s="1960"/>
      <c r="AN230" s="1960"/>
      <c r="AO230" s="1960"/>
      <c r="AP230" s="1960"/>
      <c r="AQ230" s="1960"/>
      <c r="AR230" s="1960"/>
      <c r="AS230" s="1960"/>
      <c r="AT230" s="1960"/>
      <c r="AU230" s="1960"/>
      <c r="AV230" s="1960"/>
      <c r="AW230" s="1960"/>
      <c r="AX230" s="1960"/>
      <c r="AY230" s="1960"/>
      <c r="AZ230" s="1960"/>
      <c r="BA230" s="1960"/>
      <c r="BB230" s="1960"/>
      <c r="BC230" s="1960"/>
      <c r="BD230" s="1960"/>
      <c r="BE230" s="1960"/>
      <c r="BF230" s="1960"/>
      <c r="BG230" s="1960"/>
      <c r="BH230" s="1960"/>
      <c r="BI230" s="1960"/>
      <c r="BJ230" s="1960"/>
      <c r="BK230" s="1960"/>
      <c r="BL230" s="1960"/>
      <c r="BM230" s="1960"/>
      <c r="BN230" s="1960"/>
      <c r="BO230" s="1960"/>
      <c r="BP230" s="1960"/>
      <c r="BQ230" s="1960"/>
      <c r="BR230" s="1960"/>
      <c r="BS230" s="1960"/>
      <c r="BT230" s="1960"/>
      <c r="BU230" s="1960"/>
      <c r="BV230" s="1960"/>
      <c r="BW230" s="1960"/>
      <c r="BX230" s="1960"/>
      <c r="BY230" s="1960"/>
      <c r="BZ230" s="1960"/>
      <c r="CA230" s="1960"/>
      <c r="CB230" s="1960"/>
      <c r="CC230" s="1960"/>
      <c r="CD230" s="1960"/>
      <c r="CE230" s="1960"/>
      <c r="CF230" s="1960"/>
      <c r="CG230" s="1960"/>
      <c r="CH230" s="1960"/>
      <c r="CI230" s="1960"/>
      <c r="CJ230" s="1960"/>
      <c r="CK230" s="1960"/>
      <c r="CL230" s="1960"/>
      <c r="CM230" s="1960"/>
      <c r="CN230" s="1960"/>
      <c r="CO230" s="1960"/>
      <c r="CP230" s="1960"/>
      <c r="CQ230" s="1960"/>
      <c r="CR230" s="1960"/>
      <c r="CS230" s="1960"/>
      <c r="CT230" s="1960"/>
      <c r="CU230" s="1960"/>
      <c r="CV230" s="1960"/>
      <c r="CW230" s="1960"/>
      <c r="CX230" s="1960"/>
      <c r="CY230" s="1960"/>
      <c r="CZ230" s="1960"/>
      <c r="DA230" s="1960"/>
      <c r="DB230" s="1960"/>
      <c r="DC230" s="1960"/>
      <c r="DD230" s="1960"/>
      <c r="DE230" s="1960"/>
      <c r="DF230" s="1960"/>
      <c r="DG230" s="1960"/>
      <c r="DH230" s="1960"/>
    </row>
    <row r="231" spans="1:112" ht="0.9" customHeight="1">
      <c r="A231" s="1960"/>
      <c r="B231" s="1960"/>
      <c r="C231" s="1960"/>
      <c r="D231" s="1960"/>
      <c r="E231" s="1960"/>
      <c r="F231" s="1960"/>
      <c r="G231" s="1960"/>
      <c r="H231" s="1960"/>
      <c r="I231" s="1960"/>
      <c r="J231" s="1960"/>
      <c r="K231" s="1960"/>
      <c r="L231" s="1960"/>
      <c r="M231" s="1960"/>
      <c r="N231" s="1960"/>
      <c r="O231" s="1960"/>
      <c r="P231" s="1960"/>
      <c r="Q231" s="1960"/>
      <c r="R231" s="1960"/>
      <c r="S231" s="1960"/>
      <c r="T231" s="1960"/>
      <c r="U231" s="1960"/>
      <c r="V231" s="1960"/>
      <c r="W231" s="1960"/>
      <c r="X231" s="1960"/>
      <c r="Y231" s="1960"/>
      <c r="Z231" s="1960"/>
      <c r="AA231" s="1960"/>
      <c r="AB231" s="1960"/>
      <c r="AC231" s="1960"/>
      <c r="AD231" s="1960"/>
      <c r="AE231" s="1960"/>
      <c r="AF231" s="1960"/>
      <c r="AG231" s="1960"/>
      <c r="AH231" s="1960"/>
      <c r="AI231" s="1960"/>
      <c r="AJ231" s="1960"/>
      <c r="AK231" s="1960"/>
      <c r="AL231" s="1960"/>
      <c r="AM231" s="1960"/>
      <c r="AN231" s="1960"/>
      <c r="AO231" s="1960"/>
      <c r="AP231" s="1960"/>
      <c r="AQ231" s="1960"/>
      <c r="AR231" s="1960"/>
      <c r="AS231" s="1960"/>
      <c r="AT231" s="1960"/>
      <c r="AU231" s="1960"/>
      <c r="AV231" s="1960"/>
      <c r="AW231" s="1960"/>
      <c r="AX231" s="1960"/>
      <c r="AY231" s="1960"/>
      <c r="AZ231" s="1960"/>
      <c r="BA231" s="1960"/>
      <c r="BB231" s="1960"/>
      <c r="BC231" s="1960"/>
      <c r="BD231" s="1960"/>
      <c r="BE231" s="1960"/>
      <c r="BF231" s="1960"/>
      <c r="BG231" s="1960"/>
      <c r="BH231" s="1960"/>
      <c r="BI231" s="1960"/>
      <c r="BJ231" s="1960"/>
      <c r="BK231" s="1960"/>
      <c r="BL231" s="1960"/>
      <c r="BM231" s="1960"/>
      <c r="BN231" s="1960"/>
      <c r="BO231" s="1960"/>
      <c r="BP231" s="1960"/>
      <c r="BQ231" s="1960"/>
      <c r="BR231" s="1960"/>
      <c r="BS231" s="1960"/>
      <c r="BT231" s="1960"/>
      <c r="BU231" s="1960"/>
      <c r="BV231" s="1960"/>
      <c r="BW231" s="1960"/>
      <c r="BX231" s="1960"/>
      <c r="BY231" s="1960"/>
      <c r="BZ231" s="1960"/>
      <c r="CA231" s="1960"/>
      <c r="CB231" s="1960"/>
      <c r="CC231" s="1960"/>
      <c r="CD231" s="1960"/>
      <c r="CE231" s="1960"/>
      <c r="CF231" s="1960"/>
      <c r="CG231" s="1960"/>
      <c r="CH231" s="1960"/>
      <c r="CI231" s="1960"/>
      <c r="CJ231" s="1960"/>
      <c r="CK231" s="1960"/>
      <c r="CL231" s="1960"/>
      <c r="CM231" s="1960"/>
      <c r="CN231" s="1960"/>
      <c r="CO231" s="1960"/>
      <c r="CP231" s="1960"/>
      <c r="CQ231" s="1960"/>
      <c r="CR231" s="1960"/>
      <c r="CS231" s="1960"/>
      <c r="CT231" s="1960"/>
      <c r="CU231" s="1960"/>
      <c r="CV231" s="1960"/>
      <c r="CW231" s="1960"/>
      <c r="CX231" s="1960"/>
      <c r="CY231" s="1960"/>
      <c r="CZ231" s="1960"/>
      <c r="DA231" s="1960"/>
      <c r="DB231" s="1960"/>
      <c r="DC231" s="1960"/>
      <c r="DD231" s="1960"/>
      <c r="DE231" s="1960"/>
      <c r="DF231" s="1960"/>
      <c r="DG231" s="1960"/>
      <c r="DH231" s="1960"/>
    </row>
    <row r="232" spans="1:112" ht="0.9" customHeight="1">
      <c r="A232" s="1960"/>
      <c r="B232" s="1960"/>
      <c r="C232" s="1960"/>
      <c r="D232" s="1960"/>
      <c r="E232" s="1960"/>
      <c r="F232" s="1960"/>
      <c r="G232" s="1960"/>
      <c r="H232" s="1960"/>
      <c r="I232" s="1960"/>
      <c r="J232" s="1960"/>
      <c r="K232" s="1960"/>
      <c r="L232" s="1960"/>
      <c r="M232" s="1960"/>
      <c r="N232" s="1960"/>
      <c r="O232" s="1960"/>
      <c r="P232" s="1960"/>
      <c r="Q232" s="1960"/>
      <c r="R232" s="1960"/>
      <c r="S232" s="1960"/>
      <c r="T232" s="1960"/>
      <c r="U232" s="1960"/>
      <c r="V232" s="1960"/>
      <c r="W232" s="1960"/>
      <c r="X232" s="1960"/>
      <c r="Y232" s="1960"/>
      <c r="Z232" s="1960"/>
      <c r="AA232" s="1960"/>
      <c r="AB232" s="1960"/>
      <c r="AC232" s="1960"/>
      <c r="AD232" s="1960"/>
      <c r="AE232" s="1960"/>
      <c r="AF232" s="1960"/>
      <c r="AG232" s="1960"/>
      <c r="AH232" s="1960"/>
      <c r="AI232" s="1960"/>
      <c r="AJ232" s="1960"/>
      <c r="AK232" s="1960"/>
      <c r="AL232" s="1960"/>
      <c r="AM232" s="1960"/>
      <c r="AN232" s="1960"/>
      <c r="AO232" s="1960"/>
      <c r="AP232" s="1960"/>
      <c r="AQ232" s="1960"/>
      <c r="AR232" s="1960"/>
      <c r="AS232" s="1960"/>
      <c r="AT232" s="1960"/>
      <c r="AU232" s="1960"/>
      <c r="AV232" s="1960"/>
      <c r="AW232" s="1960"/>
      <c r="AX232" s="1960"/>
      <c r="AY232" s="1960"/>
      <c r="AZ232" s="1960"/>
      <c r="BA232" s="1960"/>
      <c r="BB232" s="1960"/>
      <c r="BC232" s="1960"/>
      <c r="BD232" s="1960"/>
      <c r="BE232" s="1960"/>
      <c r="BF232" s="1960"/>
      <c r="BG232" s="1960"/>
      <c r="BH232" s="1960"/>
      <c r="BI232" s="1960"/>
      <c r="BJ232" s="1960"/>
      <c r="BK232" s="1960"/>
      <c r="BL232" s="1960"/>
      <c r="BM232" s="1960"/>
      <c r="BN232" s="1960"/>
      <c r="BO232" s="1960"/>
      <c r="BP232" s="1960"/>
      <c r="BQ232" s="1960"/>
      <c r="BR232" s="1960"/>
      <c r="BS232" s="1960"/>
      <c r="BT232" s="1960"/>
      <c r="BU232" s="1960"/>
      <c r="BV232" s="1960"/>
      <c r="BW232" s="1960"/>
      <c r="BX232" s="1960"/>
      <c r="BY232" s="1960"/>
      <c r="BZ232" s="1960"/>
      <c r="CA232" s="1960"/>
      <c r="CB232" s="1960"/>
      <c r="CC232" s="1960"/>
      <c r="CD232" s="1960"/>
      <c r="CE232" s="1960"/>
      <c r="CF232" s="1960"/>
      <c r="CG232" s="1960"/>
      <c r="CH232" s="1960"/>
      <c r="CI232" s="1960"/>
      <c r="CJ232" s="1960"/>
      <c r="CK232" s="1960"/>
      <c r="CL232" s="1960"/>
      <c r="CM232" s="1960"/>
      <c r="CN232" s="1960"/>
      <c r="CO232" s="1960"/>
      <c r="CP232" s="1960"/>
      <c r="CQ232" s="1960"/>
      <c r="CR232" s="1960"/>
      <c r="CS232" s="1960"/>
      <c r="CT232" s="1960"/>
      <c r="CU232" s="1960"/>
      <c r="CV232" s="1960"/>
      <c r="CW232" s="1960"/>
      <c r="CX232" s="1960"/>
      <c r="CY232" s="1960"/>
      <c r="CZ232" s="1960"/>
      <c r="DA232" s="1960"/>
      <c r="DB232" s="1960"/>
      <c r="DC232" s="1960"/>
      <c r="DD232" s="1960"/>
      <c r="DE232" s="1960"/>
      <c r="DF232" s="1960"/>
      <c r="DG232" s="1960"/>
      <c r="DH232" s="1960"/>
    </row>
    <row r="233" spans="1:112" ht="0.9" customHeight="1">
      <c r="A233" s="1960"/>
      <c r="B233" s="1960"/>
      <c r="C233" s="1960"/>
      <c r="D233" s="1960"/>
      <c r="E233" s="1960"/>
      <c r="F233" s="1960"/>
      <c r="G233" s="1960"/>
      <c r="H233" s="1960"/>
      <c r="I233" s="1960"/>
      <c r="J233" s="1960"/>
      <c r="K233" s="1960"/>
      <c r="L233" s="1960"/>
      <c r="M233" s="1960"/>
      <c r="N233" s="1960"/>
      <c r="O233" s="1960"/>
      <c r="P233" s="1960"/>
      <c r="Q233" s="1960"/>
      <c r="R233" s="1960"/>
      <c r="S233" s="1960"/>
      <c r="T233" s="1960"/>
      <c r="U233" s="1960"/>
      <c r="V233" s="1960"/>
      <c r="W233" s="1960"/>
      <c r="X233" s="1960"/>
      <c r="Y233" s="1960"/>
      <c r="Z233" s="1960"/>
      <c r="AA233" s="1960"/>
      <c r="AB233" s="1960"/>
      <c r="AC233" s="1960"/>
      <c r="AD233" s="1960"/>
      <c r="AE233" s="1960"/>
      <c r="AF233" s="1960"/>
      <c r="AG233" s="1960"/>
      <c r="AH233" s="1960"/>
      <c r="AI233" s="1960"/>
      <c r="AJ233" s="1960"/>
      <c r="AK233" s="1960"/>
      <c r="AL233" s="1960"/>
      <c r="AM233" s="1960"/>
      <c r="AN233" s="1960"/>
      <c r="AO233" s="1960"/>
      <c r="AP233" s="1960"/>
      <c r="AQ233" s="1960"/>
      <c r="AR233" s="1960"/>
      <c r="AS233" s="1960"/>
      <c r="AT233" s="1960"/>
      <c r="AU233" s="1960"/>
      <c r="AV233" s="1960"/>
      <c r="AW233" s="1960"/>
      <c r="AX233" s="1960"/>
      <c r="AY233" s="1960"/>
      <c r="AZ233" s="1960"/>
      <c r="BA233" s="1960"/>
      <c r="BB233" s="1960"/>
      <c r="BC233" s="1960"/>
      <c r="BD233" s="1960"/>
      <c r="BE233" s="1960"/>
      <c r="BF233" s="1960"/>
      <c r="BG233" s="1960"/>
      <c r="BH233" s="1960"/>
      <c r="BI233" s="1960"/>
      <c r="BJ233" s="1960"/>
      <c r="BK233" s="1960"/>
      <c r="BL233" s="1960"/>
      <c r="BM233" s="1960"/>
      <c r="BN233" s="1960"/>
      <c r="BO233" s="1960"/>
      <c r="BP233" s="1960"/>
      <c r="BQ233" s="1960"/>
      <c r="BR233" s="1960"/>
      <c r="BS233" s="1960"/>
      <c r="BT233" s="1960"/>
      <c r="BU233" s="1960"/>
      <c r="BV233" s="1960"/>
      <c r="BW233" s="1960"/>
      <c r="BX233" s="1960"/>
      <c r="BY233" s="1960"/>
      <c r="BZ233" s="1960"/>
      <c r="CA233" s="1960"/>
      <c r="CB233" s="1960"/>
      <c r="CC233" s="1960"/>
      <c r="CD233" s="1960"/>
      <c r="CE233" s="1960"/>
      <c r="CF233" s="1960"/>
      <c r="CG233" s="1960"/>
      <c r="CH233" s="1960"/>
      <c r="CI233" s="1960"/>
      <c r="CJ233" s="1960"/>
      <c r="CK233" s="1960"/>
      <c r="CL233" s="1960"/>
      <c r="CM233" s="1960"/>
      <c r="CN233" s="1960"/>
      <c r="CO233" s="1960"/>
      <c r="CP233" s="1960"/>
      <c r="CQ233" s="1960"/>
      <c r="CR233" s="1960"/>
      <c r="CS233" s="1960"/>
      <c r="CT233" s="1960"/>
      <c r="CU233" s="1960"/>
      <c r="CV233" s="1960"/>
      <c r="CW233" s="1960"/>
      <c r="CX233" s="1960"/>
      <c r="CY233" s="1960"/>
      <c r="CZ233" s="1960"/>
      <c r="DA233" s="1960"/>
      <c r="DB233" s="1960"/>
      <c r="DC233" s="1960"/>
      <c r="DD233" s="1960"/>
      <c r="DE233" s="1960"/>
      <c r="DF233" s="1960"/>
      <c r="DG233" s="1960"/>
      <c r="DH233" s="1960"/>
    </row>
    <row r="234" spans="1:112" ht="0.9" customHeight="1">
      <c r="A234" s="1960"/>
      <c r="B234" s="1960"/>
      <c r="C234" s="1960"/>
      <c r="D234" s="1960"/>
      <c r="E234" s="1960"/>
      <c r="F234" s="1960"/>
      <c r="G234" s="1960"/>
      <c r="H234" s="1960"/>
      <c r="I234" s="1960"/>
      <c r="J234" s="1960"/>
      <c r="K234" s="1960"/>
      <c r="L234" s="1960"/>
      <c r="M234" s="1960"/>
      <c r="N234" s="1960"/>
      <c r="O234" s="1960"/>
      <c r="P234" s="1960"/>
      <c r="Q234" s="1960"/>
      <c r="R234" s="1960"/>
      <c r="S234" s="1960"/>
      <c r="T234" s="1960"/>
      <c r="U234" s="1960"/>
      <c r="V234" s="1960"/>
      <c r="W234" s="1960"/>
      <c r="X234" s="1960"/>
      <c r="Y234" s="1960"/>
      <c r="Z234" s="1960"/>
      <c r="AA234" s="1960"/>
      <c r="AB234" s="1960"/>
      <c r="AC234" s="1960"/>
      <c r="AD234" s="1960"/>
      <c r="AE234" s="1960"/>
      <c r="AF234" s="1960"/>
      <c r="AG234" s="1960"/>
      <c r="AH234" s="1960"/>
      <c r="AI234" s="1960"/>
      <c r="AJ234" s="1960"/>
      <c r="AK234" s="1960"/>
      <c r="AL234" s="1960"/>
      <c r="AM234" s="1960"/>
      <c r="AN234" s="1960"/>
      <c r="AO234" s="1960"/>
      <c r="AP234" s="1960"/>
      <c r="AQ234" s="1960"/>
      <c r="AR234" s="1960"/>
      <c r="AS234" s="1960"/>
      <c r="AT234" s="1960"/>
      <c r="AU234" s="1960"/>
      <c r="AV234" s="1960"/>
      <c r="AW234" s="1960"/>
      <c r="AX234" s="1960"/>
      <c r="AY234" s="1960"/>
      <c r="AZ234" s="1960"/>
      <c r="BA234" s="1960"/>
      <c r="BB234" s="1960"/>
      <c r="BC234" s="1960"/>
      <c r="BD234" s="1960"/>
      <c r="BE234" s="1960"/>
      <c r="BF234" s="1960"/>
      <c r="BG234" s="1960"/>
      <c r="BH234" s="1960"/>
      <c r="BI234" s="1960"/>
      <c r="BJ234" s="1960"/>
      <c r="BK234" s="1960"/>
      <c r="BL234" s="1960"/>
      <c r="BM234" s="1960"/>
      <c r="BN234" s="1960"/>
      <c r="BO234" s="1960"/>
      <c r="BP234" s="1960"/>
      <c r="BQ234" s="1960"/>
      <c r="BR234" s="1960"/>
      <c r="BS234" s="1960"/>
      <c r="BT234" s="1960"/>
      <c r="BU234" s="1960"/>
      <c r="BV234" s="1960"/>
      <c r="BW234" s="1960"/>
      <c r="BX234" s="1960"/>
      <c r="BY234" s="1960"/>
      <c r="BZ234" s="1960"/>
      <c r="CA234" s="1960"/>
      <c r="CB234" s="1960"/>
      <c r="CC234" s="1960"/>
      <c r="CD234" s="1960"/>
      <c r="CE234" s="1960"/>
      <c r="CF234" s="1960"/>
      <c r="CG234" s="1960"/>
      <c r="CH234" s="1960"/>
      <c r="CI234" s="1960"/>
      <c r="CJ234" s="1960"/>
      <c r="CK234" s="1960"/>
      <c r="CL234" s="1960"/>
      <c r="CM234" s="1960"/>
      <c r="CN234" s="1960"/>
      <c r="CO234" s="1960"/>
      <c r="CP234" s="1960"/>
      <c r="CQ234" s="1960"/>
      <c r="CR234" s="1960"/>
      <c r="CS234" s="1960"/>
      <c r="CT234" s="1960"/>
      <c r="CU234" s="1960"/>
      <c r="CV234" s="1960"/>
      <c r="CW234" s="1960"/>
      <c r="CX234" s="1960"/>
      <c r="CY234" s="1960"/>
      <c r="CZ234" s="1960"/>
      <c r="DA234" s="1960"/>
      <c r="DB234" s="1960"/>
      <c r="DC234" s="1960"/>
      <c r="DD234" s="1960"/>
      <c r="DE234" s="1960"/>
      <c r="DF234" s="1960"/>
      <c r="DG234" s="1960"/>
      <c r="DH234" s="1960"/>
    </row>
    <row r="235" spans="1:112" ht="0.9" customHeight="1">
      <c r="A235" s="1960"/>
      <c r="B235" s="1960"/>
      <c r="C235" s="1960"/>
      <c r="D235" s="1960"/>
      <c r="E235" s="1960"/>
      <c r="F235" s="1960"/>
      <c r="G235" s="1960"/>
      <c r="H235" s="1960"/>
      <c r="I235" s="1960"/>
      <c r="J235" s="1960"/>
      <c r="K235" s="1960"/>
      <c r="L235" s="1960"/>
      <c r="M235" s="1960"/>
      <c r="N235" s="1960"/>
      <c r="O235" s="1960"/>
      <c r="P235" s="1960"/>
      <c r="Q235" s="1960"/>
      <c r="R235" s="1960"/>
      <c r="S235" s="1960"/>
      <c r="T235" s="1960"/>
      <c r="U235" s="1960"/>
      <c r="V235" s="1960"/>
      <c r="W235" s="1960"/>
      <c r="X235" s="1960"/>
      <c r="Y235" s="1960"/>
      <c r="Z235" s="1960"/>
      <c r="AA235" s="1960"/>
      <c r="AB235" s="1960"/>
      <c r="AC235" s="1960"/>
      <c r="AD235" s="1960"/>
      <c r="AE235" s="1960"/>
      <c r="AF235" s="1960"/>
      <c r="AG235" s="1960"/>
      <c r="AH235" s="1960"/>
      <c r="AI235" s="1960"/>
      <c r="AJ235" s="1960"/>
      <c r="AK235" s="1960"/>
      <c r="AL235" s="1960"/>
      <c r="AM235" s="1960"/>
      <c r="AN235" s="1960"/>
      <c r="AO235" s="1960"/>
      <c r="AP235" s="1960"/>
      <c r="AQ235" s="1960"/>
      <c r="AR235" s="1960"/>
      <c r="AS235" s="1960"/>
      <c r="AT235" s="1960"/>
      <c r="AU235" s="1960"/>
      <c r="AV235" s="1960"/>
      <c r="AW235" s="1960"/>
      <c r="AX235" s="1960"/>
      <c r="AY235" s="1960"/>
      <c r="AZ235" s="1960"/>
      <c r="BA235" s="1960"/>
      <c r="BB235" s="1960"/>
      <c r="BC235" s="1960"/>
      <c r="BD235" s="1960"/>
      <c r="BE235" s="1960"/>
      <c r="BF235" s="1960"/>
      <c r="BG235" s="1960"/>
      <c r="BH235" s="1960"/>
      <c r="BI235" s="1960"/>
      <c r="BJ235" s="1960"/>
      <c r="BK235" s="1960"/>
      <c r="BL235" s="1960"/>
      <c r="BM235" s="1960"/>
      <c r="BN235" s="1960"/>
      <c r="BO235" s="1960"/>
      <c r="BP235" s="1960"/>
      <c r="BQ235" s="1960"/>
      <c r="BR235" s="1960"/>
      <c r="BS235" s="1960"/>
      <c r="BT235" s="1960"/>
      <c r="BU235" s="1960"/>
      <c r="BV235" s="1960"/>
      <c r="BW235" s="1960"/>
      <c r="BX235" s="1960"/>
      <c r="BY235" s="1960"/>
      <c r="BZ235" s="1960"/>
      <c r="CA235" s="1960"/>
      <c r="CB235" s="1960"/>
      <c r="CC235" s="1960"/>
      <c r="CD235" s="1960"/>
      <c r="CE235" s="1960"/>
      <c r="CF235" s="1960"/>
      <c r="CG235" s="1960"/>
      <c r="CH235" s="1960"/>
      <c r="CI235" s="1960"/>
      <c r="CJ235" s="1960"/>
      <c r="CK235" s="1960"/>
      <c r="CL235" s="1960"/>
      <c r="CM235" s="1960"/>
      <c r="CN235" s="1960"/>
      <c r="CO235" s="1960"/>
      <c r="CP235" s="1960"/>
      <c r="CQ235" s="1960"/>
      <c r="CR235" s="1960"/>
      <c r="CS235" s="1960"/>
      <c r="CT235" s="1960"/>
      <c r="CU235" s="1960"/>
      <c r="CV235" s="1960"/>
      <c r="CW235" s="1960"/>
      <c r="CX235" s="1960"/>
      <c r="CY235" s="1960"/>
      <c r="CZ235" s="1960"/>
      <c r="DA235" s="1960"/>
      <c r="DB235" s="1960"/>
      <c r="DC235" s="1960"/>
      <c r="DD235" s="1960"/>
      <c r="DE235" s="1960"/>
      <c r="DF235" s="1960"/>
      <c r="DG235" s="1960"/>
      <c r="DH235" s="1960"/>
    </row>
    <row r="236" spans="1:112" ht="0.9" customHeight="1">
      <c r="A236" s="1960"/>
      <c r="B236" s="1960"/>
      <c r="C236" s="1960"/>
      <c r="D236" s="1960"/>
      <c r="E236" s="1960"/>
      <c r="F236" s="1960"/>
      <c r="G236" s="1960"/>
      <c r="H236" s="1960"/>
      <c r="I236" s="1960"/>
      <c r="J236" s="1960"/>
      <c r="K236" s="1960"/>
      <c r="L236" s="1960"/>
      <c r="M236" s="1960"/>
      <c r="N236" s="1960"/>
      <c r="O236" s="1960"/>
      <c r="P236" s="1960"/>
      <c r="Q236" s="1960"/>
      <c r="R236" s="1960"/>
      <c r="S236" s="1960"/>
      <c r="T236" s="1960"/>
      <c r="U236" s="1960"/>
      <c r="V236" s="1960"/>
      <c r="W236" s="1960"/>
      <c r="X236" s="1960"/>
      <c r="Y236" s="1960"/>
      <c r="Z236" s="1960"/>
      <c r="AA236" s="1960"/>
      <c r="AB236" s="1960"/>
      <c r="AC236" s="1960"/>
      <c r="AD236" s="1960"/>
      <c r="AE236" s="1960"/>
      <c r="AF236" s="1960"/>
      <c r="AG236" s="1960"/>
      <c r="AH236" s="1960"/>
      <c r="AI236" s="1960"/>
      <c r="AJ236" s="1960"/>
      <c r="AK236" s="1960"/>
      <c r="AL236" s="1960"/>
      <c r="AM236" s="1960"/>
      <c r="AN236" s="1960"/>
      <c r="AO236" s="1960"/>
      <c r="AP236" s="1960"/>
      <c r="AQ236" s="1960"/>
      <c r="AR236" s="1960"/>
      <c r="AS236" s="1960"/>
      <c r="AT236" s="1960"/>
      <c r="AU236" s="1960"/>
      <c r="AV236" s="1960"/>
      <c r="AW236" s="1960"/>
      <c r="AX236" s="1960"/>
      <c r="AY236" s="1960"/>
      <c r="AZ236" s="1960"/>
      <c r="BA236" s="1960"/>
      <c r="BB236" s="1960"/>
      <c r="BC236" s="1960"/>
      <c r="BD236" s="1960"/>
      <c r="BE236" s="1960"/>
      <c r="BF236" s="1960"/>
      <c r="BG236" s="1960"/>
      <c r="BH236" s="1960"/>
      <c r="BI236" s="1960"/>
      <c r="BJ236" s="1960"/>
      <c r="BK236" s="1960"/>
      <c r="BL236" s="1960"/>
      <c r="BM236" s="1960"/>
      <c r="BN236" s="1960"/>
      <c r="BO236" s="1960"/>
      <c r="BP236" s="1960"/>
      <c r="BQ236" s="1960"/>
      <c r="BR236" s="1960"/>
      <c r="BS236" s="1960"/>
      <c r="BT236" s="1960"/>
      <c r="BU236" s="1960"/>
      <c r="BV236" s="1960"/>
      <c r="BW236" s="1960"/>
      <c r="BX236" s="1960"/>
      <c r="BY236" s="1960"/>
      <c r="BZ236" s="1960"/>
      <c r="CA236" s="1960"/>
      <c r="CB236" s="1960"/>
      <c r="CC236" s="1960"/>
      <c r="CD236" s="1960"/>
      <c r="CE236" s="1960"/>
      <c r="CF236" s="1960"/>
      <c r="CG236" s="1960"/>
      <c r="CH236" s="1960"/>
      <c r="CI236" s="1960"/>
      <c r="CJ236" s="1960"/>
      <c r="CK236" s="1960"/>
      <c r="CL236" s="1960"/>
      <c r="CM236" s="1960"/>
      <c r="CN236" s="1960"/>
      <c r="CO236" s="1960"/>
      <c r="CP236" s="1960"/>
      <c r="CQ236" s="1960"/>
      <c r="CR236" s="1960"/>
      <c r="CS236" s="1960"/>
      <c r="CT236" s="1960"/>
      <c r="CU236" s="1960"/>
      <c r="CV236" s="1960"/>
      <c r="CW236" s="1960"/>
      <c r="CX236" s="1960"/>
      <c r="CY236" s="1960"/>
      <c r="CZ236" s="1960"/>
      <c r="DA236" s="1960"/>
      <c r="DB236" s="1960"/>
      <c r="DC236" s="1960"/>
      <c r="DD236" s="1960"/>
      <c r="DE236" s="1960"/>
      <c r="DF236" s="1960"/>
      <c r="DG236" s="1960"/>
      <c r="DH236" s="1960"/>
    </row>
    <row r="237" spans="1:112" ht="0.9" customHeight="1">
      <c r="A237" s="1960"/>
      <c r="B237" s="1960"/>
      <c r="C237" s="1960"/>
      <c r="D237" s="1960"/>
      <c r="E237" s="1960"/>
      <c r="F237" s="1960"/>
      <c r="G237" s="1960"/>
      <c r="H237" s="1960"/>
      <c r="I237" s="1960"/>
      <c r="J237" s="1960"/>
      <c r="K237" s="1960"/>
      <c r="L237" s="1960"/>
      <c r="M237" s="1960"/>
      <c r="N237" s="1960"/>
      <c r="O237" s="1960"/>
      <c r="P237" s="1960"/>
      <c r="Q237" s="1960"/>
      <c r="R237" s="1960"/>
      <c r="S237" s="1960"/>
      <c r="T237" s="1960"/>
      <c r="U237" s="1960"/>
      <c r="V237" s="1960"/>
      <c r="W237" s="1960"/>
      <c r="X237" s="1960"/>
      <c r="Y237" s="1960"/>
      <c r="Z237" s="1960"/>
      <c r="AA237" s="1960"/>
      <c r="AB237" s="1960"/>
      <c r="AC237" s="1960"/>
      <c r="AD237" s="1960"/>
      <c r="AE237" s="1960"/>
      <c r="AF237" s="1960"/>
      <c r="AG237" s="1960"/>
      <c r="AH237" s="1960"/>
      <c r="AI237" s="1960"/>
      <c r="AJ237" s="1960"/>
      <c r="AK237" s="1960"/>
      <c r="AL237" s="1960"/>
      <c r="AM237" s="1960"/>
      <c r="AN237" s="1960"/>
      <c r="AO237" s="1960"/>
      <c r="AP237" s="1960"/>
      <c r="AQ237" s="1960"/>
      <c r="AR237" s="1960"/>
      <c r="AS237" s="1960"/>
      <c r="AT237" s="1960"/>
      <c r="AU237" s="1960"/>
      <c r="AV237" s="1960"/>
      <c r="AW237" s="1960"/>
      <c r="AX237" s="1960"/>
      <c r="AY237" s="1960"/>
      <c r="AZ237" s="1960"/>
      <c r="BA237" s="1960"/>
      <c r="BB237" s="1960"/>
      <c r="BC237" s="1960"/>
      <c r="BD237" s="1960"/>
      <c r="BE237" s="1960"/>
      <c r="BF237" s="1960"/>
      <c r="BG237" s="1960"/>
      <c r="BH237" s="1960"/>
      <c r="BI237" s="1960"/>
      <c r="BJ237" s="1960"/>
      <c r="BK237" s="1960"/>
      <c r="BL237" s="1960"/>
      <c r="BM237" s="1960"/>
      <c r="BN237" s="1960"/>
      <c r="BO237" s="1960"/>
      <c r="BP237" s="1960"/>
      <c r="BQ237" s="1960"/>
      <c r="BR237" s="1960"/>
      <c r="BS237" s="1960"/>
      <c r="BT237" s="1960"/>
      <c r="BU237" s="1960"/>
      <c r="BV237" s="1960"/>
      <c r="BW237" s="1960"/>
      <c r="BX237" s="1960"/>
      <c r="BY237" s="1960"/>
      <c r="BZ237" s="1960"/>
      <c r="CA237" s="1960"/>
      <c r="CB237" s="1960"/>
      <c r="CC237" s="1960"/>
      <c r="CD237" s="1960"/>
      <c r="CE237" s="1960"/>
      <c r="CF237" s="1960"/>
      <c r="CG237" s="1960"/>
      <c r="CH237" s="1960"/>
      <c r="CI237" s="1960"/>
      <c r="CJ237" s="1960"/>
      <c r="CK237" s="1960"/>
      <c r="CL237" s="1960"/>
      <c r="CM237" s="1960"/>
      <c r="CN237" s="1960"/>
      <c r="CO237" s="1960"/>
      <c r="CP237" s="1960"/>
      <c r="CQ237" s="1960"/>
      <c r="CR237" s="1960"/>
      <c r="CS237" s="1960"/>
      <c r="CT237" s="1960"/>
      <c r="CU237" s="1960"/>
      <c r="CV237" s="1960"/>
      <c r="CW237" s="1960"/>
      <c r="CX237" s="1960"/>
      <c r="CY237" s="1960"/>
      <c r="CZ237" s="1960"/>
      <c r="DA237" s="1960"/>
      <c r="DB237" s="1960"/>
      <c r="DC237" s="1960"/>
      <c r="DD237" s="1960"/>
      <c r="DE237" s="1960"/>
      <c r="DF237" s="1960"/>
      <c r="DG237" s="1960"/>
      <c r="DH237" s="1960"/>
    </row>
    <row r="238" spans="1:112" ht="0.9" customHeight="1">
      <c r="A238" s="1960"/>
      <c r="B238" s="1960"/>
      <c r="C238" s="1960"/>
      <c r="D238" s="1960"/>
      <c r="E238" s="1960"/>
      <c r="F238" s="1960"/>
      <c r="G238" s="1960"/>
      <c r="H238" s="1960"/>
      <c r="I238" s="1960"/>
      <c r="J238" s="1960"/>
      <c r="K238" s="1960"/>
      <c r="L238" s="1960"/>
      <c r="M238" s="1960"/>
      <c r="N238" s="1960"/>
      <c r="O238" s="1960"/>
      <c r="P238" s="1960"/>
      <c r="Q238" s="1960"/>
      <c r="R238" s="1960"/>
      <c r="S238" s="1960"/>
      <c r="T238" s="1960"/>
      <c r="U238" s="1960"/>
      <c r="V238" s="1960"/>
      <c r="W238" s="1960"/>
      <c r="X238" s="1960"/>
      <c r="Y238" s="1960"/>
      <c r="Z238" s="1960"/>
      <c r="AA238" s="1960"/>
      <c r="AB238" s="1960"/>
      <c r="AC238" s="1960"/>
      <c r="AD238" s="1960"/>
      <c r="AE238" s="1960"/>
      <c r="AF238" s="1960"/>
      <c r="AG238" s="1960"/>
      <c r="AH238" s="1960"/>
      <c r="AI238" s="1960"/>
      <c r="AJ238" s="1960"/>
      <c r="AK238" s="1960"/>
      <c r="AL238" s="1960"/>
      <c r="AM238" s="1960"/>
      <c r="AN238" s="1960"/>
      <c r="AO238" s="1960"/>
      <c r="AP238" s="1960"/>
      <c r="AQ238" s="1960"/>
      <c r="AR238" s="1960"/>
      <c r="AS238" s="1960"/>
      <c r="AT238" s="1960"/>
      <c r="AU238" s="1960"/>
      <c r="AV238" s="1960"/>
      <c r="AW238" s="1960"/>
      <c r="AX238" s="1960"/>
      <c r="AY238" s="1960"/>
      <c r="AZ238" s="1960"/>
      <c r="BA238" s="1960"/>
      <c r="BB238" s="1960"/>
      <c r="BC238" s="1960"/>
      <c r="BD238" s="1960"/>
      <c r="BE238" s="1960"/>
      <c r="BF238" s="1960"/>
      <c r="BG238" s="1960"/>
      <c r="BH238" s="1960"/>
      <c r="BI238" s="1960"/>
      <c r="BJ238" s="1960"/>
      <c r="BK238" s="1960"/>
      <c r="BL238" s="1960"/>
      <c r="BM238" s="1960"/>
      <c r="BN238" s="1960"/>
      <c r="BO238" s="1960"/>
      <c r="BP238" s="1960"/>
      <c r="BQ238" s="1960"/>
      <c r="BR238" s="1960"/>
      <c r="BS238" s="1960"/>
      <c r="BT238" s="1960"/>
      <c r="BU238" s="1960"/>
      <c r="BV238" s="1960"/>
      <c r="BW238" s="1960"/>
      <c r="BX238" s="1960"/>
      <c r="BY238" s="1960"/>
      <c r="BZ238" s="1960"/>
      <c r="CA238" s="1960"/>
      <c r="CB238" s="1960"/>
      <c r="CC238" s="1960"/>
      <c r="CD238" s="1960"/>
      <c r="CE238" s="1960"/>
      <c r="CF238" s="1960"/>
      <c r="CG238" s="1960"/>
      <c r="CH238" s="1960"/>
      <c r="CI238" s="1960"/>
      <c r="CJ238" s="1960"/>
      <c r="CK238" s="1960"/>
      <c r="CL238" s="1960"/>
      <c r="CM238" s="1960"/>
      <c r="CN238" s="1960"/>
      <c r="CO238" s="1960"/>
      <c r="CP238" s="1960"/>
      <c r="CQ238" s="1960"/>
      <c r="CR238" s="1960"/>
      <c r="CS238" s="1960"/>
      <c r="CT238" s="1960"/>
      <c r="CU238" s="1960"/>
      <c r="CV238" s="1960"/>
      <c r="CW238" s="1960"/>
      <c r="CX238" s="1960"/>
      <c r="CY238" s="1960"/>
      <c r="CZ238" s="1960"/>
      <c r="DA238" s="1960"/>
      <c r="DB238" s="1960"/>
      <c r="DC238" s="1960"/>
      <c r="DD238" s="1960"/>
      <c r="DE238" s="1960"/>
      <c r="DF238" s="1960"/>
      <c r="DG238" s="1960"/>
      <c r="DH238" s="1960"/>
    </row>
    <row r="239" spans="1:112" ht="0.9" customHeight="1">
      <c r="A239" s="1960"/>
      <c r="B239" s="1960"/>
      <c r="C239" s="1960"/>
      <c r="D239" s="1960"/>
      <c r="E239" s="1960"/>
      <c r="F239" s="1960"/>
      <c r="G239" s="1960"/>
      <c r="H239" s="1960"/>
      <c r="I239" s="1960"/>
      <c r="J239" s="1960"/>
      <c r="K239" s="1960"/>
      <c r="L239" s="1960"/>
      <c r="M239" s="1960"/>
      <c r="N239" s="1960"/>
      <c r="O239" s="1960"/>
      <c r="P239" s="1960"/>
      <c r="Q239" s="1960"/>
      <c r="R239" s="1960"/>
      <c r="S239" s="1960"/>
      <c r="T239" s="1960"/>
      <c r="U239" s="1960"/>
      <c r="V239" s="1960"/>
      <c r="W239" s="1960"/>
      <c r="X239" s="1960"/>
      <c r="Y239" s="1960"/>
      <c r="Z239" s="1960"/>
      <c r="AA239" s="1960"/>
      <c r="AB239" s="1960"/>
      <c r="AC239" s="1960"/>
      <c r="AD239" s="1960"/>
      <c r="AE239" s="1960"/>
      <c r="AF239" s="1960"/>
      <c r="AG239" s="1960"/>
      <c r="AH239" s="1960"/>
      <c r="AI239" s="1960"/>
      <c r="AJ239" s="1960"/>
      <c r="AK239" s="1960"/>
      <c r="AL239" s="1960"/>
      <c r="AM239" s="1960"/>
      <c r="AN239" s="1960"/>
      <c r="AO239" s="1960"/>
      <c r="AP239" s="1960"/>
      <c r="AQ239" s="1960"/>
      <c r="AR239" s="1960"/>
      <c r="AS239" s="1960"/>
      <c r="AT239" s="1960"/>
      <c r="AU239" s="1960"/>
      <c r="AV239" s="1960"/>
      <c r="AW239" s="1960"/>
      <c r="AX239" s="1960"/>
      <c r="AY239" s="1960"/>
      <c r="AZ239" s="1960"/>
      <c r="BA239" s="1960"/>
      <c r="BB239" s="1960"/>
      <c r="BC239" s="1960"/>
      <c r="BD239" s="1960"/>
      <c r="BE239" s="1960"/>
      <c r="BF239" s="1960"/>
      <c r="BG239" s="1960"/>
      <c r="BH239" s="1960"/>
      <c r="BI239" s="1960"/>
      <c r="BJ239" s="1960"/>
      <c r="BK239" s="1960"/>
      <c r="BL239" s="1960"/>
      <c r="BM239" s="1960"/>
      <c r="BN239" s="1960"/>
      <c r="BO239" s="1960"/>
      <c r="BP239" s="1960"/>
      <c r="BQ239" s="1960"/>
      <c r="BR239" s="1960"/>
      <c r="BS239" s="1960"/>
      <c r="BT239" s="1960"/>
      <c r="BU239" s="1960"/>
      <c r="BV239" s="1960"/>
      <c r="BW239" s="1960"/>
      <c r="BX239" s="1960"/>
      <c r="BY239" s="1960"/>
      <c r="BZ239" s="1960"/>
      <c r="CA239" s="1960"/>
      <c r="CB239" s="1960"/>
      <c r="CC239" s="1960"/>
      <c r="CD239" s="1960"/>
      <c r="CE239" s="1960"/>
      <c r="CF239" s="1960"/>
      <c r="CG239" s="1960"/>
      <c r="CH239" s="1960"/>
      <c r="CI239" s="1960"/>
      <c r="CJ239" s="1960"/>
      <c r="CK239" s="1960"/>
      <c r="CL239" s="1960"/>
      <c r="CM239" s="1960"/>
      <c r="CN239" s="1960"/>
      <c r="CO239" s="1960"/>
      <c r="CP239" s="1960"/>
      <c r="CQ239" s="1960"/>
      <c r="CR239" s="1960"/>
      <c r="CS239" s="1960"/>
      <c r="CT239" s="1960"/>
      <c r="CU239" s="1960"/>
      <c r="CV239" s="1960"/>
      <c r="CW239" s="1960"/>
      <c r="CX239" s="1960"/>
      <c r="CY239" s="1960"/>
      <c r="CZ239" s="1960"/>
      <c r="DA239" s="1960"/>
      <c r="DB239" s="1960"/>
      <c r="DC239" s="1960"/>
      <c r="DD239" s="1960"/>
      <c r="DE239" s="1960"/>
      <c r="DF239" s="1960"/>
      <c r="DG239" s="1960"/>
      <c r="DH239" s="1960"/>
    </row>
    <row r="240" spans="1:112" ht="0.9" customHeight="1">
      <c r="A240" s="1960"/>
      <c r="B240" s="1960"/>
      <c r="C240" s="1960"/>
      <c r="D240" s="1960"/>
      <c r="E240" s="1960"/>
      <c r="F240" s="1960"/>
      <c r="G240" s="1960"/>
      <c r="H240" s="1960"/>
      <c r="I240" s="1960"/>
      <c r="J240" s="1960"/>
      <c r="K240" s="1960"/>
      <c r="L240" s="1960"/>
      <c r="M240" s="1960"/>
      <c r="N240" s="1960"/>
      <c r="O240" s="1960"/>
      <c r="P240" s="1960"/>
      <c r="Q240" s="1960"/>
      <c r="R240" s="1960"/>
      <c r="S240" s="1960"/>
      <c r="T240" s="1960"/>
      <c r="U240" s="1960"/>
      <c r="V240" s="1960"/>
      <c r="W240" s="1960"/>
      <c r="X240" s="1960"/>
      <c r="Y240" s="1960"/>
      <c r="Z240" s="1960"/>
      <c r="AA240" s="1960"/>
      <c r="AB240" s="1960"/>
      <c r="AC240" s="1960"/>
      <c r="AD240" s="1960"/>
      <c r="AE240" s="1960"/>
      <c r="AF240" s="1960"/>
      <c r="AG240" s="1960"/>
      <c r="AH240" s="1960"/>
      <c r="AI240" s="1960"/>
      <c r="AJ240" s="1960"/>
      <c r="AK240" s="1960"/>
      <c r="AL240" s="1960"/>
      <c r="AM240" s="1960"/>
      <c r="AN240" s="1960"/>
      <c r="AO240" s="1960"/>
      <c r="AP240" s="1960"/>
      <c r="AQ240" s="1960"/>
      <c r="AR240" s="1960"/>
      <c r="AS240" s="1960"/>
      <c r="AT240" s="1960"/>
      <c r="AU240" s="1960"/>
      <c r="AV240" s="1960"/>
      <c r="AW240" s="1960"/>
      <c r="AX240" s="1960"/>
      <c r="AY240" s="1960"/>
      <c r="AZ240" s="1960"/>
      <c r="BA240" s="1960"/>
      <c r="BB240" s="1960"/>
      <c r="BC240" s="1960"/>
      <c r="BD240" s="1960"/>
      <c r="BE240" s="1960"/>
      <c r="BF240" s="1960"/>
      <c r="BG240" s="1960"/>
      <c r="BH240" s="1960"/>
      <c r="BI240" s="1960"/>
      <c r="BJ240" s="1960"/>
      <c r="BK240" s="1960"/>
      <c r="BL240" s="1960"/>
      <c r="BM240" s="1960"/>
      <c r="BN240" s="1960"/>
      <c r="BO240" s="1960"/>
      <c r="BP240" s="1960"/>
      <c r="BQ240" s="1960"/>
      <c r="BR240" s="1960"/>
      <c r="BS240" s="1960"/>
      <c r="BT240" s="1960"/>
      <c r="BU240" s="1960"/>
      <c r="BV240" s="1960"/>
      <c r="BW240" s="1960"/>
      <c r="BX240" s="1960"/>
      <c r="BY240" s="1960"/>
      <c r="BZ240" s="1960"/>
      <c r="CA240" s="1960"/>
      <c r="CB240" s="1960"/>
      <c r="CC240" s="1960"/>
      <c r="CD240" s="1960"/>
      <c r="CE240" s="1960"/>
      <c r="CF240" s="1960"/>
      <c r="CG240" s="1960"/>
      <c r="CH240" s="1960"/>
      <c r="CI240" s="1960"/>
      <c r="CJ240" s="1960"/>
      <c r="CK240" s="1960"/>
      <c r="CL240" s="1960"/>
      <c r="CM240" s="1960"/>
      <c r="CN240" s="1960"/>
      <c r="CO240" s="1960"/>
      <c r="CP240" s="1960"/>
      <c r="CQ240" s="1960"/>
      <c r="CR240" s="1960"/>
      <c r="CS240" s="1960"/>
      <c r="CT240" s="1960"/>
      <c r="CU240" s="1960"/>
      <c r="CV240" s="1960"/>
      <c r="CW240" s="1960"/>
      <c r="CX240" s="1960"/>
      <c r="CY240" s="1960"/>
      <c r="CZ240" s="1960"/>
      <c r="DA240" s="1960"/>
      <c r="DB240" s="1960"/>
      <c r="DC240" s="1960"/>
      <c r="DD240" s="1960"/>
      <c r="DE240" s="1960"/>
      <c r="DF240" s="1960"/>
      <c r="DG240" s="1960"/>
      <c r="DH240" s="1960"/>
    </row>
    <row r="241" spans="1:112" ht="0.9" customHeight="1">
      <c r="A241" s="1960"/>
      <c r="B241" s="1960"/>
      <c r="C241" s="1960"/>
      <c r="D241" s="1960"/>
      <c r="E241" s="1960"/>
      <c r="F241" s="1960"/>
      <c r="G241" s="1960"/>
      <c r="H241" s="1960"/>
      <c r="I241" s="1960"/>
      <c r="J241" s="1960"/>
      <c r="K241" s="1960"/>
      <c r="L241" s="1960"/>
      <c r="M241" s="1960"/>
      <c r="N241" s="1960"/>
      <c r="O241" s="1960"/>
      <c r="P241" s="1960"/>
      <c r="Q241" s="1960"/>
      <c r="R241" s="1960"/>
      <c r="S241" s="1960"/>
      <c r="T241" s="1960"/>
      <c r="U241" s="1960"/>
      <c r="V241" s="1960"/>
      <c r="W241" s="1960"/>
      <c r="X241" s="1960"/>
      <c r="Y241" s="1960"/>
      <c r="Z241" s="1960"/>
      <c r="AA241" s="1960"/>
      <c r="AB241" s="1960"/>
      <c r="AC241" s="1960"/>
      <c r="AD241" s="1960"/>
      <c r="AE241" s="1960"/>
      <c r="AF241" s="1960"/>
      <c r="AG241" s="1960"/>
      <c r="AH241" s="1960"/>
      <c r="AI241" s="1960"/>
      <c r="AJ241" s="1960"/>
      <c r="AK241" s="1960"/>
      <c r="AL241" s="1960"/>
      <c r="AM241" s="1960"/>
      <c r="AN241" s="1960"/>
      <c r="AO241" s="1960"/>
      <c r="AP241" s="1960"/>
      <c r="AQ241" s="1960"/>
      <c r="AR241" s="1960"/>
      <c r="AS241" s="1960"/>
      <c r="AT241" s="1960"/>
      <c r="AU241" s="1960"/>
      <c r="AV241" s="1960"/>
      <c r="AW241" s="1960"/>
      <c r="AX241" s="1960"/>
      <c r="AY241" s="1960"/>
      <c r="AZ241" s="1960"/>
      <c r="BA241" s="1960"/>
      <c r="BB241" s="1960"/>
      <c r="BC241" s="1960"/>
      <c r="BD241" s="1960"/>
      <c r="BE241" s="1960"/>
      <c r="BF241" s="1960"/>
      <c r="BG241" s="1960"/>
      <c r="BH241" s="1960"/>
      <c r="BI241" s="1960"/>
      <c r="BJ241" s="1960"/>
      <c r="BK241" s="1960"/>
      <c r="BL241" s="1960"/>
      <c r="BM241" s="1960"/>
      <c r="BN241" s="1960"/>
      <c r="BO241" s="1960"/>
      <c r="BP241" s="1960"/>
      <c r="BQ241" s="1960"/>
      <c r="BR241" s="1960"/>
      <c r="BS241" s="1960"/>
      <c r="BT241" s="1960"/>
      <c r="BU241" s="1960"/>
      <c r="BV241" s="1960"/>
      <c r="BW241" s="1960"/>
      <c r="BX241" s="1960"/>
      <c r="BY241" s="1960"/>
      <c r="BZ241" s="1960"/>
      <c r="CA241" s="1960"/>
      <c r="CB241" s="1960"/>
      <c r="CC241" s="1960"/>
      <c r="CD241" s="1960"/>
      <c r="CE241" s="1960"/>
      <c r="CF241" s="1960"/>
      <c r="CG241" s="1960"/>
      <c r="CH241" s="1960"/>
      <c r="CI241" s="1960"/>
      <c r="CJ241" s="1960"/>
      <c r="CK241" s="1960"/>
      <c r="CL241" s="1960"/>
      <c r="CM241" s="1960"/>
      <c r="CN241" s="1960"/>
      <c r="CO241" s="1960"/>
      <c r="CP241" s="1960"/>
      <c r="CQ241" s="1960"/>
      <c r="CR241" s="1960"/>
      <c r="CS241" s="1960"/>
      <c r="CT241" s="1960"/>
      <c r="CU241" s="1960"/>
      <c r="CV241" s="1960"/>
      <c r="CW241" s="1960"/>
      <c r="CX241" s="1960"/>
      <c r="CY241" s="1960"/>
      <c r="CZ241" s="1960"/>
      <c r="DA241" s="1960"/>
      <c r="DB241" s="1960"/>
      <c r="DC241" s="1960"/>
      <c r="DD241" s="1960"/>
      <c r="DE241" s="1960"/>
      <c r="DF241" s="1960"/>
      <c r="DG241" s="1960"/>
      <c r="DH241" s="1960"/>
    </row>
    <row r="242" spans="1:112" ht="0.9" customHeight="1">
      <c r="A242" s="1960"/>
      <c r="B242" s="1960"/>
      <c r="C242" s="1960"/>
      <c r="D242" s="1960"/>
      <c r="E242" s="1960"/>
      <c r="F242" s="1960"/>
      <c r="G242" s="1960"/>
      <c r="H242" s="1960"/>
      <c r="I242" s="1960"/>
      <c r="J242" s="1960"/>
      <c r="K242" s="1960"/>
      <c r="L242" s="1960"/>
      <c r="M242" s="1960"/>
      <c r="N242" s="1960"/>
      <c r="O242" s="1960"/>
      <c r="P242" s="1960"/>
      <c r="Q242" s="1960"/>
      <c r="R242" s="1960"/>
      <c r="S242" s="1960"/>
      <c r="T242" s="1960"/>
      <c r="U242" s="1960"/>
      <c r="V242" s="1960"/>
      <c r="W242" s="1960"/>
      <c r="X242" s="1960"/>
      <c r="Y242" s="1960"/>
      <c r="Z242" s="1960"/>
      <c r="AA242" s="1960"/>
      <c r="AB242" s="1960"/>
      <c r="AC242" s="1960"/>
      <c r="AD242" s="1960"/>
      <c r="AE242" s="1960"/>
      <c r="AF242" s="1960"/>
      <c r="AG242" s="1960"/>
      <c r="AH242" s="1960"/>
      <c r="AI242" s="1960"/>
      <c r="AJ242" s="1960"/>
      <c r="AK242" s="1960"/>
      <c r="AL242" s="1960"/>
      <c r="AM242" s="1960"/>
      <c r="AN242" s="1960"/>
      <c r="AO242" s="1960"/>
      <c r="AP242" s="1960"/>
      <c r="AQ242" s="1960"/>
      <c r="AR242" s="1960"/>
      <c r="AS242" s="1960"/>
      <c r="AT242" s="1960"/>
      <c r="AU242" s="1960"/>
      <c r="AV242" s="1960"/>
      <c r="AW242" s="1960"/>
      <c r="AX242" s="1960"/>
      <c r="AY242" s="1960"/>
      <c r="AZ242" s="1960"/>
      <c r="BA242" s="1960"/>
      <c r="BB242" s="1960"/>
      <c r="BC242" s="1960"/>
      <c r="BD242" s="1960"/>
      <c r="BE242" s="1960"/>
      <c r="BF242" s="1960"/>
      <c r="BG242" s="1960"/>
      <c r="BH242" s="1960"/>
      <c r="BI242" s="1960"/>
      <c r="BJ242" s="1960"/>
      <c r="BK242" s="1960"/>
      <c r="BL242" s="1960"/>
      <c r="BM242" s="1960"/>
      <c r="BN242" s="1960"/>
      <c r="BO242" s="1960"/>
      <c r="BP242" s="1960"/>
      <c r="BQ242" s="1960"/>
      <c r="BR242" s="1960"/>
      <c r="BS242" s="1960"/>
      <c r="BT242" s="1960"/>
      <c r="BU242" s="1960"/>
      <c r="BV242" s="1960"/>
      <c r="BW242" s="1960"/>
      <c r="BX242" s="1960"/>
      <c r="BY242" s="1960"/>
      <c r="BZ242" s="1960"/>
      <c r="CA242" s="1960"/>
      <c r="CB242" s="1960"/>
      <c r="CC242" s="1960"/>
      <c r="CD242" s="1960"/>
      <c r="CE242" s="1960"/>
      <c r="CF242" s="1960"/>
      <c r="CG242" s="1960"/>
      <c r="CH242" s="1960"/>
      <c r="CI242" s="1960"/>
      <c r="CJ242" s="1960"/>
      <c r="CK242" s="1960"/>
      <c r="CL242" s="1960"/>
      <c r="CM242" s="1960"/>
      <c r="CN242" s="1960"/>
      <c r="CO242" s="1960"/>
      <c r="CP242" s="1960"/>
      <c r="CQ242" s="1960"/>
      <c r="CR242" s="1960"/>
      <c r="CS242" s="1960"/>
      <c r="CT242" s="1960"/>
      <c r="CU242" s="1960"/>
      <c r="CV242" s="1960"/>
      <c r="CW242" s="1960"/>
      <c r="CX242" s="1960"/>
      <c r="CY242" s="1960"/>
      <c r="CZ242" s="1960"/>
      <c r="DA242" s="1960"/>
      <c r="DB242" s="1960"/>
      <c r="DC242" s="1960"/>
      <c r="DD242" s="1960"/>
      <c r="DE242" s="1960"/>
      <c r="DF242" s="1960"/>
      <c r="DG242" s="1960"/>
      <c r="DH242" s="1960"/>
    </row>
    <row r="243" spans="1:112" ht="63">
      <c r="A243" s="5851" t="str">
        <f>"اجمالي الدوائر العمالية   " &amp;الاعدادات!$D$2</f>
        <v xml:space="preserve">اجمالي الدوائر العمالية   عن شهر  يوليو لسنة 2026م </v>
      </c>
      <c r="B243" s="4814"/>
      <c r="C243" s="4814"/>
      <c r="D243" s="4814"/>
      <c r="E243" s="4814"/>
      <c r="F243" s="4814"/>
      <c r="G243" s="4814"/>
      <c r="H243" s="4814"/>
      <c r="I243" s="4814"/>
      <c r="J243" s="4814"/>
      <c r="K243" s="4814"/>
      <c r="L243" s="4814"/>
      <c r="M243" s="4814"/>
      <c r="N243" s="4814"/>
      <c r="O243" s="4814"/>
      <c r="P243" s="4814"/>
      <c r="Q243" s="4814"/>
      <c r="R243" s="4814"/>
      <c r="S243" s="4814"/>
      <c r="T243" s="4814"/>
      <c r="U243" s="4814"/>
      <c r="V243" s="4814"/>
      <c r="W243" s="4814"/>
      <c r="X243" s="4814"/>
      <c r="Y243" s="4814"/>
      <c r="Z243" s="4814"/>
      <c r="AA243" s="4814"/>
      <c r="AB243" s="4814"/>
      <c r="AC243" s="4814"/>
      <c r="AD243" s="4814"/>
      <c r="AE243" s="4814"/>
      <c r="AF243" s="4814"/>
      <c r="AG243" s="4814"/>
      <c r="AH243" s="4814"/>
      <c r="AI243" s="4814"/>
      <c r="AJ243" s="4814"/>
      <c r="AK243" s="4814"/>
      <c r="AL243" s="4814"/>
      <c r="AM243" s="4814"/>
      <c r="AN243" s="4814"/>
      <c r="AO243" s="4814"/>
      <c r="AP243" s="4814"/>
      <c r="AQ243" s="4814"/>
      <c r="AR243" s="4814"/>
      <c r="AS243" s="4814"/>
      <c r="AT243" s="4814"/>
      <c r="AU243" s="4814"/>
      <c r="AV243" s="4814"/>
      <c r="AW243" s="4814"/>
      <c r="AX243" s="4814"/>
      <c r="AY243" s="4814"/>
      <c r="AZ243" s="4814"/>
      <c r="BA243" s="4814"/>
      <c r="BB243" s="4814"/>
      <c r="BC243" s="4814"/>
      <c r="BD243" s="4814"/>
      <c r="BE243" s="4814"/>
      <c r="BF243" s="4814"/>
      <c r="BG243" s="3267"/>
      <c r="BH243" s="3267"/>
      <c r="BI243" s="3267"/>
      <c r="BJ243" s="3267"/>
      <c r="BK243" s="3267"/>
      <c r="BL243" s="3267"/>
      <c r="BM243" s="3267"/>
      <c r="BN243" s="3267"/>
      <c r="BO243" s="3267"/>
      <c r="BP243" s="3267"/>
      <c r="BQ243" s="3267"/>
      <c r="BR243" s="3267"/>
      <c r="BS243" s="3267"/>
      <c r="BT243" s="3267"/>
      <c r="BU243" s="3267"/>
      <c r="BV243" s="3267"/>
      <c r="BW243" s="3267"/>
      <c r="BX243" s="3267"/>
      <c r="BY243" s="3267"/>
      <c r="BZ243" s="3267"/>
      <c r="CA243" s="3267"/>
      <c r="CB243" s="3267"/>
      <c r="CC243" s="3267"/>
      <c r="CD243" s="3267"/>
      <c r="CE243" s="3267"/>
      <c r="CF243" s="3267"/>
      <c r="CG243" s="3267"/>
      <c r="CH243" s="3267"/>
      <c r="CI243" s="3267"/>
      <c r="CJ243" s="3267"/>
      <c r="CK243" s="3267"/>
      <c r="CL243" s="3267"/>
      <c r="CM243" s="3267"/>
      <c r="CN243" s="3267"/>
      <c r="CO243" s="3267"/>
      <c r="CP243" s="3267"/>
      <c r="CQ243" s="3267"/>
      <c r="CR243" s="3267"/>
      <c r="CS243" s="3267"/>
      <c r="CT243" s="3267"/>
      <c r="CU243" s="3267"/>
      <c r="CV243" s="3267"/>
      <c r="CW243" s="3267"/>
      <c r="CX243" s="3267"/>
      <c r="CY243" s="3267"/>
      <c r="CZ243" s="3267"/>
      <c r="DA243" s="3267"/>
      <c r="DB243" s="3267"/>
      <c r="DC243" s="3267"/>
      <c r="DD243" s="3267"/>
      <c r="DE243" s="3267"/>
      <c r="DF243" s="3267"/>
      <c r="DG243" s="3267"/>
      <c r="DH243" s="3267"/>
    </row>
    <row r="244" spans="1:112" ht="45.6" thickBot="1">
      <c r="A244" s="4814"/>
      <c r="B244" s="4814"/>
      <c r="C244" s="4814"/>
      <c r="D244" s="4814"/>
      <c r="E244" s="4814"/>
      <c r="F244" s="4814"/>
      <c r="G244" s="4814"/>
      <c r="H244" s="4814"/>
      <c r="I244" s="4814"/>
      <c r="J244" s="4814"/>
      <c r="K244" s="4814"/>
      <c r="L244" s="4814"/>
      <c r="M244" s="4814"/>
      <c r="N244" s="4814"/>
      <c r="O244" s="4814"/>
      <c r="P244" s="4814"/>
      <c r="Q244" s="4814"/>
      <c r="R244" s="4814"/>
      <c r="S244" s="4814"/>
      <c r="T244" s="4814"/>
      <c r="U244" s="4814"/>
      <c r="V244" s="4814"/>
      <c r="W244" s="4814"/>
      <c r="X244" s="4814"/>
      <c r="Y244" s="4814"/>
      <c r="Z244" s="4814"/>
      <c r="AA244" s="4814"/>
      <c r="AB244" s="4814"/>
      <c r="AC244" s="4814"/>
      <c r="AD244" s="4814"/>
      <c r="AE244" s="4814"/>
      <c r="AF244" s="4814"/>
      <c r="AG244" s="4814"/>
      <c r="AH244" s="4814"/>
      <c r="AI244" s="4814"/>
      <c r="AJ244" s="4814"/>
      <c r="AK244" s="4814"/>
      <c r="AL244" s="4814"/>
      <c r="AM244" s="4814"/>
      <c r="AN244" s="4814"/>
      <c r="AO244" s="4814"/>
      <c r="AP244" s="4814"/>
      <c r="AQ244" s="4814"/>
      <c r="AR244" s="4814"/>
      <c r="AS244" s="4814"/>
      <c r="AT244" s="4814"/>
      <c r="AU244" s="4814"/>
      <c r="AV244" s="4814"/>
      <c r="AW244" s="4814"/>
      <c r="AX244" s="4814"/>
      <c r="AY244" s="4814"/>
      <c r="AZ244" s="4814"/>
      <c r="BA244" s="4814"/>
      <c r="BB244" s="4814"/>
      <c r="BC244" s="4814"/>
      <c r="BD244" s="4814"/>
      <c r="BE244" s="4814"/>
      <c r="BF244" s="4814"/>
      <c r="BG244" s="3267"/>
      <c r="BH244" s="3267"/>
      <c r="BI244" s="3267"/>
      <c r="BJ244" s="3267"/>
      <c r="BK244" s="3267"/>
      <c r="BL244" s="3267"/>
      <c r="BM244" s="3267"/>
      <c r="BN244" s="3267"/>
      <c r="BO244" s="3267"/>
      <c r="BP244" s="3267"/>
      <c r="BQ244" s="3267"/>
      <c r="BR244" s="3267"/>
      <c r="BS244" s="3267"/>
      <c r="BT244" s="3267"/>
      <c r="BU244" s="3267"/>
      <c r="BV244" s="3267"/>
      <c r="BW244" s="3267"/>
      <c r="BX244" s="3267"/>
      <c r="BY244" s="3267"/>
      <c r="BZ244" s="3267"/>
      <c r="CA244" s="3267"/>
      <c r="CB244" s="3267"/>
      <c r="CC244" s="3267"/>
      <c r="CD244" s="3267"/>
      <c r="CE244" s="3267"/>
      <c r="CF244" s="3267"/>
      <c r="CG244" s="3267"/>
      <c r="CH244" s="3267"/>
      <c r="CI244" s="3267"/>
      <c r="CJ244" s="3267"/>
      <c r="CK244" s="3267"/>
      <c r="CL244" s="3267"/>
      <c r="CM244" s="3267"/>
      <c r="CN244" s="4815" t="s">
        <v>202</v>
      </c>
      <c r="CO244" s="3267"/>
      <c r="CP244" s="3267"/>
      <c r="CQ244" s="3267"/>
      <c r="CR244" s="3267"/>
      <c r="CS244" s="3267"/>
      <c r="CT244" s="3267"/>
      <c r="CU244" s="3267"/>
      <c r="CV244" s="3267"/>
      <c r="CW244" s="3267"/>
      <c r="CX244" s="3267"/>
      <c r="CY244" s="3267"/>
      <c r="CZ244" s="3267"/>
      <c r="DA244" s="3267"/>
      <c r="DB244" s="3267"/>
      <c r="DC244" s="3267"/>
      <c r="DD244" s="3267"/>
      <c r="DE244" s="3267"/>
      <c r="DF244" s="3267"/>
      <c r="DG244" s="3267"/>
      <c r="DH244" s="3267"/>
    </row>
    <row r="245" spans="1:112" ht="38.25" customHeight="1">
      <c r="A245" s="3267"/>
      <c r="B245" s="3267"/>
      <c r="C245" s="3267"/>
      <c r="D245" s="3267"/>
      <c r="E245" s="3267"/>
      <c r="F245" s="3267"/>
      <c r="G245" s="3267"/>
      <c r="H245" s="3267"/>
      <c r="I245" s="3267"/>
      <c r="J245" s="3267"/>
      <c r="K245" s="3267"/>
      <c r="L245" s="3267"/>
      <c r="M245" s="3267"/>
      <c r="N245" s="3267"/>
      <c r="O245" s="4937" t="s">
        <v>93</v>
      </c>
      <c r="P245" s="4938"/>
      <c r="Q245" s="4938"/>
      <c r="R245" s="4938"/>
      <c r="S245" s="4938"/>
      <c r="T245" s="4938"/>
      <c r="U245" s="4938"/>
      <c r="V245" s="4938"/>
      <c r="W245" s="4938"/>
      <c r="X245" s="4938"/>
      <c r="Y245" s="4938"/>
      <c r="Z245" s="4938"/>
      <c r="AA245" s="4938"/>
      <c r="AB245" s="4938"/>
      <c r="AC245" s="7124" t="s">
        <v>94</v>
      </c>
      <c r="AD245" s="7126" t="s">
        <v>95</v>
      </c>
      <c r="AE245" s="4939" t="s">
        <v>96</v>
      </c>
      <c r="AF245" s="4939"/>
      <c r="AG245" s="4939"/>
      <c r="AH245" s="4939"/>
      <c r="AI245" s="4939"/>
      <c r="AJ245" s="4939"/>
      <c r="AK245" s="4939"/>
      <c r="AL245" s="4939"/>
      <c r="AM245" s="4939"/>
      <c r="AN245" s="4939"/>
      <c r="AO245" s="4939"/>
      <c r="AP245" s="4939"/>
      <c r="AQ245" s="4939"/>
      <c r="AR245" s="4939"/>
      <c r="AS245" s="4939"/>
      <c r="AT245" s="4939"/>
      <c r="AU245" s="7127" t="s">
        <v>97</v>
      </c>
      <c r="AV245" s="4939" t="s">
        <v>98</v>
      </c>
      <c r="AW245" s="4939"/>
      <c r="AX245" s="4939"/>
      <c r="AY245" s="4939"/>
      <c r="AZ245" s="4939"/>
      <c r="BA245" s="4939"/>
      <c r="BB245" s="4940" t="s">
        <v>99</v>
      </c>
      <c r="BC245" s="7134"/>
      <c r="BD245" s="3267"/>
      <c r="BE245" s="3267"/>
      <c r="BF245" s="3267"/>
      <c r="BG245" s="3267"/>
      <c r="BH245" s="3267"/>
      <c r="BI245" s="3267"/>
      <c r="BJ245" s="3267"/>
      <c r="BK245" s="3267"/>
      <c r="BL245" s="3267"/>
      <c r="BM245" s="3267"/>
      <c r="BN245" s="3267"/>
      <c r="BO245" s="3267"/>
      <c r="BP245" s="3267"/>
      <c r="BQ245" s="3267"/>
      <c r="BR245" s="3267"/>
      <c r="BS245" s="3267"/>
      <c r="BT245" s="3267"/>
      <c r="BU245" s="3267"/>
      <c r="BV245" s="3267"/>
      <c r="BW245" s="3267"/>
      <c r="BX245" s="3267"/>
      <c r="BY245" s="3267"/>
      <c r="BZ245" s="3267"/>
      <c r="CA245" s="3267"/>
      <c r="CB245" s="3267"/>
      <c r="CC245" s="3267"/>
      <c r="CD245" s="3267"/>
      <c r="CE245" s="3267"/>
      <c r="CF245" s="3267"/>
      <c r="CG245" s="3267"/>
      <c r="CH245" s="3267"/>
      <c r="CI245" s="3267"/>
      <c r="CJ245" s="3267"/>
      <c r="CK245" s="3267"/>
      <c r="CL245" s="3267"/>
      <c r="CM245" s="3267"/>
      <c r="CN245" s="3267"/>
      <c r="CO245" s="3267"/>
      <c r="CP245" s="3267"/>
      <c r="CQ245" s="3267"/>
      <c r="CR245" s="3267"/>
      <c r="CS245" s="3267"/>
      <c r="CT245" s="3267"/>
      <c r="CU245" s="3267"/>
      <c r="CV245" s="3267"/>
      <c r="CW245" s="3267"/>
      <c r="CX245" s="3267"/>
      <c r="CY245" s="3267"/>
      <c r="CZ245" s="3267"/>
      <c r="DA245" s="3267"/>
      <c r="DB245" s="3267"/>
      <c r="DC245" s="3267"/>
      <c r="DD245" s="3267"/>
      <c r="DE245" s="3267"/>
      <c r="DF245" s="3267"/>
      <c r="DG245" s="3267"/>
      <c r="DH245" s="3267"/>
    </row>
    <row r="246" spans="1:112" ht="24" customHeight="1" thickBot="1">
      <c r="A246" s="3267"/>
      <c r="B246" s="3267"/>
      <c r="C246" s="3267"/>
      <c r="D246" s="3267"/>
      <c r="E246" s="3267"/>
      <c r="F246" s="3267"/>
      <c r="G246" s="3267"/>
      <c r="H246" s="3267"/>
      <c r="I246" s="3267"/>
      <c r="J246" s="3267"/>
      <c r="K246" s="3267"/>
      <c r="L246" s="3267"/>
      <c r="M246" s="3267"/>
      <c r="N246" s="3267"/>
      <c r="O246" s="4941" t="s">
        <v>107</v>
      </c>
      <c r="P246" s="4942"/>
      <c r="Q246" s="4942"/>
      <c r="R246" s="4942"/>
      <c r="S246" s="4942"/>
      <c r="T246" s="4942"/>
      <c r="U246" s="4942"/>
      <c r="V246" s="4942"/>
      <c r="W246" s="4942"/>
      <c r="X246" s="4942"/>
      <c r="Y246" s="4942"/>
      <c r="Z246" s="4942"/>
      <c r="AA246" s="7090" t="s">
        <v>108</v>
      </c>
      <c r="AB246" s="7092" t="s">
        <v>109</v>
      </c>
      <c r="AC246" s="7125"/>
      <c r="AD246" s="7110"/>
      <c r="AE246" s="4944" t="s">
        <v>100</v>
      </c>
      <c r="AF246" s="4945"/>
      <c r="AG246" s="4945"/>
      <c r="AH246" s="4946"/>
      <c r="AI246" s="7094" t="s">
        <v>102</v>
      </c>
      <c r="AJ246" s="4947" t="s">
        <v>110</v>
      </c>
      <c r="AK246" s="4948"/>
      <c r="AL246" s="4948"/>
      <c r="AM246" s="4948"/>
      <c r="AN246" s="4948"/>
      <c r="AO246" s="4949"/>
      <c r="AP246" s="4950" t="s">
        <v>111</v>
      </c>
      <c r="AQ246" s="4951"/>
      <c r="AR246" s="4951"/>
      <c r="AS246" s="4952"/>
      <c r="AT246" s="7136" t="s">
        <v>105</v>
      </c>
      <c r="AU246" s="7128"/>
      <c r="AV246" s="7129" t="s">
        <v>209</v>
      </c>
      <c r="AW246" s="7105" t="s">
        <v>210</v>
      </c>
      <c r="AX246" s="7129" t="s">
        <v>211</v>
      </c>
      <c r="AY246" s="7105" t="s">
        <v>115</v>
      </c>
      <c r="AZ246" s="7129" t="s">
        <v>116</v>
      </c>
      <c r="BA246" s="7131" t="s">
        <v>117</v>
      </c>
      <c r="BB246" s="7132" t="s">
        <v>118</v>
      </c>
      <c r="BC246" s="7135"/>
      <c r="BD246" s="3267"/>
      <c r="BE246" s="3267"/>
      <c r="BF246" s="3267"/>
      <c r="BG246" s="3267"/>
      <c r="BH246" s="3267"/>
      <c r="BI246" s="3267"/>
      <c r="BJ246" s="3267"/>
      <c r="BK246" s="3267"/>
      <c r="BL246" s="3267"/>
      <c r="BM246" s="3267"/>
      <c r="BN246" s="3267"/>
      <c r="BO246" s="3267"/>
      <c r="BP246" s="3267"/>
      <c r="BQ246" s="3267"/>
      <c r="BR246" s="3267"/>
      <c r="BS246" s="3267"/>
      <c r="BT246" s="3267"/>
      <c r="BU246" s="3267"/>
      <c r="BV246" s="3267"/>
      <c r="BW246" s="3267"/>
      <c r="BX246" s="3267"/>
      <c r="BY246" s="3267"/>
      <c r="BZ246" s="3267"/>
      <c r="CA246" s="3267"/>
      <c r="CB246" s="3267"/>
      <c r="CC246" s="3267"/>
      <c r="CD246" s="3267"/>
      <c r="CE246" s="3267"/>
      <c r="CF246" s="3267"/>
      <c r="CG246" s="3267"/>
      <c r="CH246" s="3267"/>
      <c r="CI246" s="3267"/>
      <c r="CJ246" s="3267"/>
      <c r="CK246" s="3267"/>
      <c r="CL246" s="3267"/>
      <c r="CM246" s="3267"/>
      <c r="CN246" s="3267"/>
      <c r="CO246" s="3267"/>
      <c r="CP246" s="3267"/>
      <c r="CQ246" s="3267"/>
      <c r="CR246" s="3267"/>
      <c r="CS246" s="3267"/>
      <c r="CT246" s="3267"/>
      <c r="CU246" s="3267"/>
      <c r="CV246" s="3267"/>
      <c r="CW246" s="3267"/>
      <c r="CX246" s="3267"/>
      <c r="CY246" s="3267"/>
      <c r="CZ246" s="3267"/>
      <c r="DA246" s="3267"/>
      <c r="DB246" s="3267"/>
      <c r="DC246" s="3267"/>
      <c r="DD246" s="3267"/>
      <c r="DE246" s="3267"/>
      <c r="DF246" s="3267"/>
      <c r="DG246" s="3267"/>
      <c r="DH246" s="3267"/>
    </row>
    <row r="247" spans="1:112" ht="34.5" customHeight="1" thickBot="1">
      <c r="A247" s="3267"/>
      <c r="B247" s="3267"/>
      <c r="C247" s="3267"/>
      <c r="D247" s="3267"/>
      <c r="E247" s="3267"/>
      <c r="F247" s="3267"/>
      <c r="G247" s="3267"/>
      <c r="H247" s="3267"/>
      <c r="I247" s="3267"/>
      <c r="J247" s="3267"/>
      <c r="K247" s="3267"/>
      <c r="L247" s="3267"/>
      <c r="M247" s="3267"/>
      <c r="N247" s="3267"/>
      <c r="O247" s="7117" t="s">
        <v>135</v>
      </c>
      <c r="P247" s="7119" t="s">
        <v>136</v>
      </c>
      <c r="Q247" s="4953" t="s">
        <v>137</v>
      </c>
      <c r="R247" s="4954"/>
      <c r="S247" s="4954"/>
      <c r="T247" s="4955"/>
      <c r="U247" s="7109" t="s">
        <v>138</v>
      </c>
      <c r="V247" s="7109" t="s">
        <v>139</v>
      </c>
      <c r="W247" s="4956" t="s">
        <v>140</v>
      </c>
      <c r="X247" s="4956"/>
      <c r="Y247" s="7109" t="s">
        <v>141</v>
      </c>
      <c r="Z247" s="7109" t="s">
        <v>142</v>
      </c>
      <c r="AA247" s="7091"/>
      <c r="AB247" s="7093"/>
      <c r="AC247" s="7125"/>
      <c r="AD247" s="7110"/>
      <c r="AE247" s="7111" t="s">
        <v>120</v>
      </c>
      <c r="AF247" s="7094" t="s">
        <v>121</v>
      </c>
      <c r="AG247" s="7113" t="s">
        <v>122</v>
      </c>
      <c r="AH247" s="7115" t="s">
        <v>143</v>
      </c>
      <c r="AI247" s="7095"/>
      <c r="AJ247" s="7097" t="s">
        <v>123</v>
      </c>
      <c r="AK247" s="7099" t="s">
        <v>124</v>
      </c>
      <c r="AL247" s="7101" t="s">
        <v>144</v>
      </c>
      <c r="AM247" s="7103" t="s">
        <v>126</v>
      </c>
      <c r="AN247" s="7105" t="s">
        <v>127</v>
      </c>
      <c r="AO247" s="7107" t="s">
        <v>145</v>
      </c>
      <c r="AP247" s="7084" t="s">
        <v>146</v>
      </c>
      <c r="AQ247" s="7086" t="s">
        <v>147</v>
      </c>
      <c r="AR247" s="7088" t="s">
        <v>148</v>
      </c>
      <c r="AS247" s="7138" t="s">
        <v>149</v>
      </c>
      <c r="AT247" s="7137"/>
      <c r="AU247" s="7128"/>
      <c r="AV247" s="7130"/>
      <c r="AW247" s="7106"/>
      <c r="AX247" s="7130"/>
      <c r="AY247" s="7106"/>
      <c r="AZ247" s="7130"/>
      <c r="BA247" s="7128"/>
      <c r="BB247" s="7133"/>
      <c r="BC247" s="7135"/>
      <c r="BD247" s="3267"/>
      <c r="BE247" s="3267"/>
      <c r="BF247" s="3267"/>
      <c r="BG247" s="3267"/>
      <c r="BH247" s="4958" t="s">
        <v>23</v>
      </c>
      <c r="BI247" s="4959"/>
      <c r="BJ247" s="4959"/>
      <c r="BK247" s="4959"/>
      <c r="BL247" s="4959"/>
      <c r="BM247" s="4959"/>
      <c r="BN247" s="4959"/>
      <c r="BO247" s="4959"/>
      <c r="BP247" s="4959"/>
      <c r="BQ247" s="4959"/>
      <c r="BR247" s="4959"/>
      <c r="BS247" s="4959"/>
      <c r="BT247" s="4959"/>
      <c r="BU247" s="4960"/>
      <c r="BV247" s="4958" t="s">
        <v>33</v>
      </c>
      <c r="BW247" s="4959"/>
      <c r="BX247" s="4959"/>
      <c r="BY247" s="4959"/>
      <c r="BZ247" s="4959"/>
      <c r="CA247" s="4959"/>
      <c r="CB247" s="4959"/>
      <c r="CC247" s="4959"/>
      <c r="CD247" s="4959"/>
      <c r="CE247" s="4959"/>
      <c r="CF247" s="4959"/>
      <c r="CG247" s="4959"/>
      <c r="CH247" s="4960"/>
      <c r="CI247" s="4958" t="s">
        <v>184</v>
      </c>
      <c r="CJ247" s="4959"/>
      <c r="CK247" s="4959"/>
      <c r="CL247" s="4959"/>
      <c r="CM247" s="4959"/>
      <c r="CN247" s="4959"/>
      <c r="CO247" s="4959"/>
      <c r="CP247" s="4959"/>
      <c r="CQ247" s="4959"/>
      <c r="CR247" s="4959"/>
      <c r="CS247" s="4959"/>
      <c r="CT247" s="4959"/>
      <c r="CU247" s="4960"/>
      <c r="CV247" s="4958" t="s">
        <v>185</v>
      </c>
      <c r="CW247" s="4959"/>
      <c r="CX247" s="4959"/>
      <c r="CY247" s="4959"/>
      <c r="CZ247" s="4959"/>
      <c r="DA247" s="4959"/>
      <c r="DB247" s="4959"/>
      <c r="DC247" s="4959"/>
      <c r="DD247" s="4959"/>
      <c r="DE247" s="4959"/>
      <c r="DF247" s="4959"/>
      <c r="DG247" s="4959"/>
      <c r="DH247" s="4960"/>
    </row>
    <row r="248" spans="1:112" ht="112.2" thickBot="1">
      <c r="A248" s="7096"/>
      <c r="B248" s="7096"/>
      <c r="C248" s="7096"/>
      <c r="D248" s="7096"/>
      <c r="E248" s="7096"/>
      <c r="F248" s="7096"/>
      <c r="G248" s="7096"/>
      <c r="H248" s="7096"/>
      <c r="I248" s="7096"/>
      <c r="J248" s="7096"/>
      <c r="K248" s="7096"/>
      <c r="L248" s="3267"/>
      <c r="M248" s="3267"/>
      <c r="N248" s="3267"/>
      <c r="O248" s="7118"/>
      <c r="P248" s="7120"/>
      <c r="Q248" s="4957" t="s">
        <v>170</v>
      </c>
      <c r="R248" s="4943" t="s">
        <v>171</v>
      </c>
      <c r="S248" s="4943" t="s">
        <v>172</v>
      </c>
      <c r="T248" s="4943" t="s">
        <v>173</v>
      </c>
      <c r="U248" s="7110"/>
      <c r="V248" s="7110"/>
      <c r="W248" s="4957" t="s">
        <v>174</v>
      </c>
      <c r="X248" s="4943" t="s">
        <v>175</v>
      </c>
      <c r="Y248" s="7110"/>
      <c r="Z248" s="7110"/>
      <c r="AA248" s="7091"/>
      <c r="AB248" s="7093"/>
      <c r="AC248" s="7125"/>
      <c r="AD248" s="7110"/>
      <c r="AE248" s="7112"/>
      <c r="AF248" s="7095"/>
      <c r="AG248" s="7114"/>
      <c r="AH248" s="7116"/>
      <c r="AI248" s="7095"/>
      <c r="AJ248" s="7098"/>
      <c r="AK248" s="7100"/>
      <c r="AL248" s="7102"/>
      <c r="AM248" s="7104"/>
      <c r="AN248" s="7106"/>
      <c r="AO248" s="7108"/>
      <c r="AP248" s="7085"/>
      <c r="AQ248" s="7087"/>
      <c r="AR248" s="7089"/>
      <c r="AS248" s="7139"/>
      <c r="AT248" s="7137"/>
      <c r="AU248" s="7128"/>
      <c r="AV248" s="7130"/>
      <c r="AW248" s="7106"/>
      <c r="AX248" s="7130"/>
      <c r="AY248" s="7106"/>
      <c r="AZ248" s="7130"/>
      <c r="BA248" s="7128"/>
      <c r="BB248" s="7133"/>
      <c r="BC248" s="7135"/>
      <c r="BD248" s="3267"/>
      <c r="BE248" s="3267"/>
      <c r="BF248" s="3267"/>
      <c r="BG248" s="3267"/>
      <c r="BH248" s="4961" t="s">
        <v>121</v>
      </c>
      <c r="BI248" s="4962" t="s">
        <v>120</v>
      </c>
      <c r="BJ248" s="4962" t="s">
        <v>147</v>
      </c>
      <c r="BK248" s="4962" t="s">
        <v>1044</v>
      </c>
      <c r="BL248" s="4962" t="s">
        <v>203</v>
      </c>
      <c r="BM248" s="4962" t="s">
        <v>1046</v>
      </c>
      <c r="BN248" s="4962" t="s">
        <v>124</v>
      </c>
      <c r="BO248" s="4962" t="s">
        <v>125</v>
      </c>
      <c r="BP248" s="4962" t="s">
        <v>126</v>
      </c>
      <c r="BQ248" s="4962" t="s">
        <v>1047</v>
      </c>
      <c r="BR248" s="4962" t="s">
        <v>1048</v>
      </c>
      <c r="BS248" s="4962" t="s">
        <v>146</v>
      </c>
      <c r="BT248" s="4963"/>
      <c r="BU248" s="4964"/>
      <c r="BV248" s="4961" t="s">
        <v>121</v>
      </c>
      <c r="BW248" s="4962" t="s">
        <v>120</v>
      </c>
      <c r="BX248" s="4962" t="s">
        <v>147</v>
      </c>
      <c r="BY248" s="4962" t="s">
        <v>1044</v>
      </c>
      <c r="BZ248" s="4962" t="s">
        <v>203</v>
      </c>
      <c r="CA248" s="4962" t="s">
        <v>1046</v>
      </c>
      <c r="CB248" s="4962" t="s">
        <v>124</v>
      </c>
      <c r="CC248" s="4962" t="s">
        <v>125</v>
      </c>
      <c r="CD248" s="4962" t="s">
        <v>126</v>
      </c>
      <c r="CE248" s="4962" t="s">
        <v>1047</v>
      </c>
      <c r="CF248" s="4962" t="s">
        <v>1048</v>
      </c>
      <c r="CG248" s="4962" t="s">
        <v>146</v>
      </c>
      <c r="CH248" s="4964"/>
      <c r="CI248" s="4961" t="s">
        <v>121</v>
      </c>
      <c r="CJ248" s="4962" t="s">
        <v>120</v>
      </c>
      <c r="CK248" s="4962" t="s">
        <v>147</v>
      </c>
      <c r="CL248" s="4962" t="s">
        <v>1044</v>
      </c>
      <c r="CM248" s="4962" t="s">
        <v>203</v>
      </c>
      <c r="CN248" s="4962" t="s">
        <v>1046</v>
      </c>
      <c r="CO248" s="4962" t="s">
        <v>124</v>
      </c>
      <c r="CP248" s="4962" t="s">
        <v>125</v>
      </c>
      <c r="CQ248" s="4962" t="s">
        <v>126</v>
      </c>
      <c r="CR248" s="4962" t="s">
        <v>1047</v>
      </c>
      <c r="CS248" s="4962" t="s">
        <v>1048</v>
      </c>
      <c r="CT248" s="4962" t="s">
        <v>146</v>
      </c>
      <c r="CU248" s="4964"/>
      <c r="CV248" s="4961" t="s">
        <v>121</v>
      </c>
      <c r="CW248" s="4962" t="s">
        <v>120</v>
      </c>
      <c r="CX248" s="4962" t="s">
        <v>147</v>
      </c>
      <c r="CY248" s="4962" t="s">
        <v>1044</v>
      </c>
      <c r="CZ248" s="4962" t="s">
        <v>203</v>
      </c>
      <c r="DA248" s="4962" t="s">
        <v>1046</v>
      </c>
      <c r="DB248" s="4962" t="s">
        <v>124</v>
      </c>
      <c r="DC248" s="4962" t="s">
        <v>125</v>
      </c>
      <c r="DD248" s="4962" t="s">
        <v>126</v>
      </c>
      <c r="DE248" s="4962" t="s">
        <v>1047</v>
      </c>
      <c r="DF248" s="4962" t="s">
        <v>1048</v>
      </c>
      <c r="DG248" s="4962" t="s">
        <v>146</v>
      </c>
      <c r="DH248" s="4964"/>
    </row>
    <row r="249" spans="1:112" ht="28.8" thickBot="1">
      <c r="A249" s="7078" t="s">
        <v>1519</v>
      </c>
      <c r="B249" s="7078"/>
      <c r="C249" s="7078"/>
      <c r="D249" s="7078"/>
      <c r="E249" s="7078"/>
      <c r="F249" s="7078"/>
      <c r="G249" s="7078"/>
      <c r="H249" s="7078"/>
      <c r="I249" s="7078"/>
      <c r="J249" s="7078"/>
      <c r="K249" s="7079"/>
      <c r="L249" s="4816"/>
      <c r="M249" s="4816"/>
      <c r="N249" s="4817"/>
      <c r="O249" s="5852">
        <f>O13+O67</f>
        <v>162</v>
      </c>
      <c r="P249" s="5853">
        <f t="shared" ref="P249:BC249" si="175">P13+P67</f>
        <v>0</v>
      </c>
      <c r="Q249" s="5853">
        <f t="shared" si="175"/>
        <v>0</v>
      </c>
      <c r="R249" s="5853">
        <f t="shared" si="175"/>
        <v>0</v>
      </c>
      <c r="S249" s="5853">
        <f t="shared" si="175"/>
        <v>0</v>
      </c>
      <c r="T249" s="5853">
        <f t="shared" si="175"/>
        <v>0</v>
      </c>
      <c r="U249" s="5853">
        <f t="shared" si="175"/>
        <v>0</v>
      </c>
      <c r="V249" s="5853">
        <f t="shared" si="175"/>
        <v>0</v>
      </c>
      <c r="W249" s="5853">
        <f t="shared" si="175"/>
        <v>0</v>
      </c>
      <c r="X249" s="5853">
        <f t="shared" si="175"/>
        <v>0</v>
      </c>
      <c r="Y249" s="5853">
        <f t="shared" si="175"/>
        <v>0</v>
      </c>
      <c r="Z249" s="5853">
        <f t="shared" si="175"/>
        <v>0</v>
      </c>
      <c r="AA249" s="5853">
        <f t="shared" si="175"/>
        <v>0</v>
      </c>
      <c r="AB249" s="5853">
        <f t="shared" si="175"/>
        <v>162</v>
      </c>
      <c r="AC249" s="5853">
        <f t="shared" si="175"/>
        <v>0</v>
      </c>
      <c r="AD249" s="5853">
        <f t="shared" si="175"/>
        <v>0</v>
      </c>
      <c r="AE249" s="5853">
        <f t="shared" si="175"/>
        <v>0</v>
      </c>
      <c r="AF249" s="5853">
        <f t="shared" si="175"/>
        <v>0</v>
      </c>
      <c r="AG249" s="5853">
        <f t="shared" si="175"/>
        <v>0</v>
      </c>
      <c r="AH249" s="5853">
        <f t="shared" si="175"/>
        <v>0</v>
      </c>
      <c r="AI249" s="5853">
        <f t="shared" si="175"/>
        <v>0</v>
      </c>
      <c r="AJ249" s="5853">
        <f t="shared" si="175"/>
        <v>0</v>
      </c>
      <c r="AK249" s="5853">
        <f t="shared" si="175"/>
        <v>0</v>
      </c>
      <c r="AL249" s="5853">
        <f t="shared" si="175"/>
        <v>0</v>
      </c>
      <c r="AM249" s="5853">
        <f t="shared" si="175"/>
        <v>0</v>
      </c>
      <c r="AN249" s="5853">
        <f t="shared" si="175"/>
        <v>0</v>
      </c>
      <c r="AO249" s="5853">
        <f t="shared" si="175"/>
        <v>0</v>
      </c>
      <c r="AP249" s="5853">
        <f t="shared" si="175"/>
        <v>0</v>
      </c>
      <c r="AQ249" s="5853">
        <f t="shared" si="175"/>
        <v>0</v>
      </c>
      <c r="AR249" s="5853">
        <f t="shared" si="175"/>
        <v>0</v>
      </c>
      <c r="AS249" s="5853">
        <f t="shared" si="175"/>
        <v>0</v>
      </c>
      <c r="AT249" s="5853">
        <f t="shared" si="175"/>
        <v>0</v>
      </c>
      <c r="AU249" s="5853">
        <f t="shared" si="175"/>
        <v>0</v>
      </c>
      <c r="AV249" s="5853">
        <f t="shared" si="175"/>
        <v>0</v>
      </c>
      <c r="AW249" s="5853">
        <f t="shared" si="175"/>
        <v>0</v>
      </c>
      <c r="AX249" s="5853">
        <f t="shared" si="175"/>
        <v>0</v>
      </c>
      <c r="AY249" s="5853">
        <f t="shared" si="175"/>
        <v>0</v>
      </c>
      <c r="AZ249" s="5853">
        <f t="shared" si="175"/>
        <v>0</v>
      </c>
      <c r="BA249" s="5853">
        <f t="shared" si="175"/>
        <v>0</v>
      </c>
      <c r="BB249" s="5853">
        <f t="shared" si="175"/>
        <v>0</v>
      </c>
      <c r="BC249" s="5853">
        <f t="shared" si="175"/>
        <v>-162</v>
      </c>
      <c r="BD249" s="3267"/>
      <c r="BE249" s="3267"/>
      <c r="BF249" s="3267"/>
      <c r="BG249" s="3267"/>
      <c r="BH249" s="4839" cm="1">
        <f t="array" ref="BH249">SUM(J22:N22+J76:N76)</f>
        <v>0</v>
      </c>
      <c r="BI249" s="4839">
        <f>SUM(E22:I22,C22,E76:I76,C76)</f>
        <v>0</v>
      </c>
      <c r="BJ249" s="4839">
        <f>X22+X76</f>
        <v>0</v>
      </c>
      <c r="BK249" s="4839">
        <f>D22+D76</f>
        <v>0</v>
      </c>
      <c r="BL249" s="4839">
        <f>Q22+Q76</f>
        <v>0</v>
      </c>
      <c r="BM249" s="4839">
        <f>R22+R76</f>
        <v>0</v>
      </c>
      <c r="BN249" s="4839">
        <f>S22+S76</f>
        <v>0</v>
      </c>
      <c r="BO249" s="4839">
        <f t="shared" ref="BO249:BP249" si="176">T22+T76</f>
        <v>0</v>
      </c>
      <c r="BP249" s="4839">
        <f t="shared" si="176"/>
        <v>0</v>
      </c>
      <c r="BQ249" s="4839">
        <f>AC22+AC76</f>
        <v>0</v>
      </c>
      <c r="BR249" s="4839">
        <f>AB22+AB76</f>
        <v>0</v>
      </c>
      <c r="BS249" s="4839">
        <f>W22+W76</f>
        <v>0</v>
      </c>
      <c r="BT249" s="3267"/>
      <c r="BU249" s="3267"/>
      <c r="BV249" s="4839">
        <f>SUM(AL22:AP22,AL76:AP76)</f>
        <v>0</v>
      </c>
      <c r="BW249" s="4839">
        <f>SUM(AG22:AK22,AE22,AG76:AK76,AE76)</f>
        <v>0</v>
      </c>
      <c r="BX249" s="4839">
        <f>AZ22+AZ76</f>
        <v>0</v>
      </c>
      <c r="BY249" s="4839">
        <f>AF22+AF76</f>
        <v>0</v>
      </c>
      <c r="BZ249" s="4839">
        <f>AS22+AS76</f>
        <v>0</v>
      </c>
      <c r="CA249" s="4839">
        <f>AT22+AT76</f>
        <v>0</v>
      </c>
      <c r="CB249" s="4839">
        <f>AU22+AU76</f>
        <v>0</v>
      </c>
      <c r="CC249" s="4839">
        <f>AV22+AV76</f>
        <v>0</v>
      </c>
      <c r="CD249" s="4839">
        <f>AW22+AW76</f>
        <v>0</v>
      </c>
      <c r="CE249" s="4839">
        <f>BE22+BE76</f>
        <v>0</v>
      </c>
      <c r="CF249" s="4839">
        <f>AB22+AB76</f>
        <v>0</v>
      </c>
      <c r="CG249" s="4839">
        <f>AY22+AY76</f>
        <v>0</v>
      </c>
      <c r="CH249" s="3267"/>
      <c r="CI249" s="4839">
        <f>SUM(J27:N27,J81:N81)</f>
        <v>0</v>
      </c>
      <c r="CJ249" s="4839">
        <f>SUM(E27:I27,C27,E81:I81,C81)</f>
        <v>0</v>
      </c>
      <c r="CK249" s="4839">
        <f>X27+X81</f>
        <v>0</v>
      </c>
      <c r="CL249" s="4839">
        <f>D27+D81</f>
        <v>0</v>
      </c>
      <c r="CM249" s="4839">
        <f>Q27+Q81</f>
        <v>0</v>
      </c>
      <c r="CN249" s="4839">
        <f>R27+R81</f>
        <v>0</v>
      </c>
      <c r="CO249" s="4839">
        <f>S27+S81</f>
        <v>0</v>
      </c>
      <c r="CP249" s="4839">
        <f>T27+T81</f>
        <v>0</v>
      </c>
      <c r="CQ249" s="4839">
        <f>U27+U81</f>
        <v>0</v>
      </c>
      <c r="CR249" s="4839">
        <f>AC27+AC81</f>
        <v>0</v>
      </c>
      <c r="CS249" s="4839">
        <f>AB27+AB81</f>
        <v>0</v>
      </c>
      <c r="CT249" s="4839">
        <f>W27+W81</f>
        <v>0</v>
      </c>
      <c r="CU249" s="3267"/>
      <c r="CV249" s="4839">
        <f>SUM(AL27:AP27,AL81:AP81)</f>
        <v>0</v>
      </c>
      <c r="CW249" s="4839">
        <f>SUM(AG27:AK27,AE27,AG81:AK81,AE81)</f>
        <v>0</v>
      </c>
      <c r="CX249" s="4839">
        <f>AZ27+AZ81</f>
        <v>0</v>
      </c>
      <c r="CY249" s="4839">
        <f>AF27+AF81</f>
        <v>0</v>
      </c>
      <c r="CZ249" s="4839">
        <f>AS27+AS81</f>
        <v>0</v>
      </c>
      <c r="DA249" s="4839">
        <f>AT27+AT81</f>
        <v>0</v>
      </c>
      <c r="DB249" s="4839">
        <f>AU27+AU81</f>
        <v>0</v>
      </c>
      <c r="DC249" s="4839">
        <f>AV27+AV81</f>
        <v>0</v>
      </c>
      <c r="DD249" s="4839">
        <f>AW27+AW81</f>
        <v>0</v>
      </c>
      <c r="DE249" s="4839">
        <f>BE27+BE81</f>
        <v>0</v>
      </c>
      <c r="DF249" s="4839">
        <f>BD27+BD81</f>
        <v>0</v>
      </c>
      <c r="DG249" s="4839">
        <f>AY27+AY81</f>
        <v>0</v>
      </c>
      <c r="DH249" s="3267"/>
    </row>
    <row r="250" spans="1:112" ht="28.8" thickBot="1">
      <c r="A250" s="7078" t="s">
        <v>1520</v>
      </c>
      <c r="B250" s="7078"/>
      <c r="C250" s="7078"/>
      <c r="D250" s="7078"/>
      <c r="E250" s="7078"/>
      <c r="F250" s="7078"/>
      <c r="G250" s="7078"/>
      <c r="H250" s="7078"/>
      <c r="I250" s="7078"/>
      <c r="J250" s="7078"/>
      <c r="K250" s="7079"/>
      <c r="L250" s="4816"/>
      <c r="M250" s="4816"/>
      <c r="N250" s="4817"/>
      <c r="O250" s="5853">
        <f>O40+O94</f>
        <v>775</v>
      </c>
      <c r="P250" s="5853">
        <f t="shared" ref="P250:BC250" si="177">P40+P94</f>
        <v>0</v>
      </c>
      <c r="Q250" s="5853">
        <f t="shared" si="177"/>
        <v>0</v>
      </c>
      <c r="R250" s="5853">
        <f t="shared" si="177"/>
        <v>0</v>
      </c>
      <c r="S250" s="5853">
        <f t="shared" si="177"/>
        <v>0</v>
      </c>
      <c r="T250" s="5853">
        <f t="shared" si="177"/>
        <v>0</v>
      </c>
      <c r="U250" s="5853">
        <f t="shared" si="177"/>
        <v>0</v>
      </c>
      <c r="V250" s="5853">
        <f t="shared" si="177"/>
        <v>0</v>
      </c>
      <c r="W250" s="5853">
        <f t="shared" si="177"/>
        <v>0</v>
      </c>
      <c r="X250" s="5853">
        <f t="shared" si="177"/>
        <v>0</v>
      </c>
      <c r="Y250" s="5853">
        <f t="shared" si="177"/>
        <v>0</v>
      </c>
      <c r="Z250" s="5853">
        <f t="shared" si="177"/>
        <v>0</v>
      </c>
      <c r="AA250" s="5853">
        <f t="shared" si="177"/>
        <v>0</v>
      </c>
      <c r="AB250" s="5853">
        <f t="shared" si="177"/>
        <v>775</v>
      </c>
      <c r="AC250" s="5853">
        <f t="shared" si="177"/>
        <v>0</v>
      </c>
      <c r="AD250" s="5853">
        <f t="shared" si="177"/>
        <v>0</v>
      </c>
      <c r="AE250" s="5853">
        <f t="shared" si="177"/>
        <v>0</v>
      </c>
      <c r="AF250" s="5853">
        <f t="shared" si="177"/>
        <v>0</v>
      </c>
      <c r="AG250" s="5853">
        <f t="shared" si="177"/>
        <v>0</v>
      </c>
      <c r="AH250" s="5853">
        <f t="shared" si="177"/>
        <v>0</v>
      </c>
      <c r="AI250" s="5853">
        <f t="shared" si="177"/>
        <v>0</v>
      </c>
      <c r="AJ250" s="5853">
        <f t="shared" si="177"/>
        <v>0</v>
      </c>
      <c r="AK250" s="5853">
        <f t="shared" si="177"/>
        <v>0</v>
      </c>
      <c r="AL250" s="5853">
        <f t="shared" si="177"/>
        <v>0</v>
      </c>
      <c r="AM250" s="5853">
        <f t="shared" si="177"/>
        <v>0</v>
      </c>
      <c r="AN250" s="5853">
        <f t="shared" si="177"/>
        <v>0</v>
      </c>
      <c r="AO250" s="5853">
        <f t="shared" si="177"/>
        <v>0</v>
      </c>
      <c r="AP250" s="5853">
        <f t="shared" si="177"/>
        <v>0</v>
      </c>
      <c r="AQ250" s="5853">
        <f t="shared" si="177"/>
        <v>0</v>
      </c>
      <c r="AR250" s="5853">
        <f t="shared" si="177"/>
        <v>0</v>
      </c>
      <c r="AS250" s="5853">
        <f t="shared" si="177"/>
        <v>0</v>
      </c>
      <c r="AT250" s="5853">
        <f t="shared" si="177"/>
        <v>0</v>
      </c>
      <c r="AU250" s="5853">
        <f t="shared" si="177"/>
        <v>0</v>
      </c>
      <c r="AV250" s="5853">
        <f t="shared" si="177"/>
        <v>0</v>
      </c>
      <c r="AW250" s="5853">
        <f t="shared" si="177"/>
        <v>0</v>
      </c>
      <c r="AX250" s="5853">
        <f t="shared" si="177"/>
        <v>0</v>
      </c>
      <c r="AY250" s="5853">
        <f t="shared" si="177"/>
        <v>0</v>
      </c>
      <c r="AZ250" s="5853">
        <f t="shared" si="177"/>
        <v>0</v>
      </c>
      <c r="BA250" s="5853">
        <f t="shared" si="177"/>
        <v>0</v>
      </c>
      <c r="BB250" s="5853">
        <f t="shared" si="177"/>
        <v>0</v>
      </c>
      <c r="BC250" s="5853">
        <f t="shared" si="177"/>
        <v>-775</v>
      </c>
      <c r="BD250" s="3267"/>
      <c r="BE250" s="3267"/>
      <c r="BF250" s="3267"/>
      <c r="BG250" s="3267"/>
      <c r="BH250" s="4839">
        <f>SUM(J49:N49,J103:N103)</f>
        <v>0</v>
      </c>
      <c r="BI250" s="4839">
        <f>SUM(E49:I49,C49,E103:I103,E103)</f>
        <v>0</v>
      </c>
      <c r="BJ250" s="4839">
        <f>X49+X103</f>
        <v>0</v>
      </c>
      <c r="BK250" s="4839">
        <f>D49+D103</f>
        <v>0</v>
      </c>
      <c r="BL250" s="4839">
        <f>Q49+Q103</f>
        <v>0</v>
      </c>
      <c r="BM250" s="4839">
        <f>R49+R103</f>
        <v>0</v>
      </c>
      <c r="BN250" s="4839">
        <f>S49+S103</f>
        <v>0</v>
      </c>
      <c r="BO250" s="4839">
        <f>T49+T103</f>
        <v>0</v>
      </c>
      <c r="BP250" s="4839">
        <f>U49+U103</f>
        <v>0</v>
      </c>
      <c r="BQ250" s="4839">
        <f>AC49+AC103</f>
        <v>0</v>
      </c>
      <c r="BR250" s="4839">
        <f>AB49+AB103</f>
        <v>0</v>
      </c>
      <c r="BS250" s="4839">
        <f>W49+W103</f>
        <v>0</v>
      </c>
      <c r="BT250" s="3267"/>
      <c r="BU250" s="3267"/>
      <c r="BV250" s="4839">
        <f>SUM(AL49:AP49,AL103:AP103)</f>
        <v>0</v>
      </c>
      <c r="BW250" s="4839">
        <f>SUM(AG49:AK49,AE49,AG103:AK103,AE103)</f>
        <v>0</v>
      </c>
      <c r="BX250" s="4839">
        <f>AZ49+AZ103</f>
        <v>0</v>
      </c>
      <c r="BY250" s="4839">
        <f>AF49+AF103</f>
        <v>0</v>
      </c>
      <c r="BZ250" s="4839">
        <f>AS49+AS103</f>
        <v>0</v>
      </c>
      <c r="CA250" s="4839">
        <f>AT49+AT103</f>
        <v>0</v>
      </c>
      <c r="CB250" s="4839">
        <f>AU49+AU103</f>
        <v>0</v>
      </c>
      <c r="CC250" s="4839">
        <f>AV49+AV103</f>
        <v>0</v>
      </c>
      <c r="CD250" s="4839">
        <f>AW49+AW103</f>
        <v>0</v>
      </c>
      <c r="CE250" s="4839">
        <f>BE49+BE103</f>
        <v>0</v>
      </c>
      <c r="CF250" s="4839">
        <f>AB49+AB103</f>
        <v>0</v>
      </c>
      <c r="CG250" s="4839">
        <f>AY49+AY103</f>
        <v>0</v>
      </c>
      <c r="CH250" s="3267"/>
      <c r="CI250" s="4839">
        <f>SUM(J54:N54,J108:N108)</f>
        <v>0</v>
      </c>
      <c r="CJ250" s="4839">
        <f>SUM(E54:I54,C54,E108:I108,C108)</f>
        <v>0</v>
      </c>
      <c r="CK250" s="4839">
        <f>X54+X108</f>
        <v>0</v>
      </c>
      <c r="CL250" s="4839">
        <f>D54+D108</f>
        <v>0</v>
      </c>
      <c r="CM250" s="4839">
        <f>Q54+Q108</f>
        <v>0</v>
      </c>
      <c r="CN250" s="4839">
        <f>R54+R108</f>
        <v>0</v>
      </c>
      <c r="CO250" s="4839">
        <f>S54+S108</f>
        <v>0</v>
      </c>
      <c r="CP250" s="4839">
        <f>T54+T108</f>
        <v>0</v>
      </c>
      <c r="CQ250" s="4839">
        <f>U54+U108</f>
        <v>0</v>
      </c>
      <c r="CR250" s="4839">
        <f>AC54+AC108</f>
        <v>0</v>
      </c>
      <c r="CS250" s="4839">
        <f>AB54+AB108</f>
        <v>0</v>
      </c>
      <c r="CT250" s="4839">
        <f>W54+W108</f>
        <v>0</v>
      </c>
      <c r="CU250" s="3267"/>
      <c r="CV250" s="4839">
        <f>SUM(AL54:AP54,AL108:AP108)</f>
        <v>0</v>
      </c>
      <c r="CW250" s="4839">
        <f>SUM(AG54:AK54,AE54,AG108:AK108,AE108)</f>
        <v>0</v>
      </c>
      <c r="CX250" s="4839">
        <f>AZ54+AZ108</f>
        <v>0</v>
      </c>
      <c r="CY250" s="4839">
        <f>AF54+AF108</f>
        <v>0</v>
      </c>
      <c r="CZ250" s="4839">
        <f>AS54+AS108</f>
        <v>0</v>
      </c>
      <c r="DA250" s="4839">
        <f>AT54+AT108</f>
        <v>0</v>
      </c>
      <c r="DB250" s="4839">
        <f>AU54+AU108</f>
        <v>0</v>
      </c>
      <c r="DC250" s="4839">
        <f>AV54+AV108</f>
        <v>0</v>
      </c>
      <c r="DD250" s="4839">
        <f>AW54+AW108</f>
        <v>0</v>
      </c>
      <c r="DE250" s="4839">
        <f>BE54+BE108</f>
        <v>0</v>
      </c>
      <c r="DF250" s="4839">
        <f>BD54+BD108</f>
        <v>0</v>
      </c>
      <c r="DG250" s="4839">
        <f>AY54+AY108</f>
        <v>0</v>
      </c>
      <c r="DH250" s="3267"/>
    </row>
    <row r="251" spans="1:112" ht="28.8" thickBot="1">
      <c r="A251" s="7080" t="s">
        <v>1523</v>
      </c>
      <c r="B251" s="7080"/>
      <c r="C251" s="7080"/>
      <c r="D251" s="7080"/>
      <c r="E251" s="7080"/>
      <c r="F251" s="7080"/>
      <c r="G251" s="7080"/>
      <c r="H251" s="7080"/>
      <c r="I251" s="7080"/>
      <c r="J251" s="7080"/>
      <c r="K251" s="7081"/>
      <c r="L251" s="4818"/>
      <c r="M251" s="4818"/>
      <c r="N251" s="4819"/>
      <c r="O251" s="5854">
        <f>O250+O249</f>
        <v>937</v>
      </c>
      <c r="P251" s="5854">
        <f t="shared" ref="P251:BC251" si="178">P250+P249</f>
        <v>0</v>
      </c>
      <c r="Q251" s="5854">
        <f t="shared" si="178"/>
        <v>0</v>
      </c>
      <c r="R251" s="5854">
        <f t="shared" si="178"/>
        <v>0</v>
      </c>
      <c r="S251" s="5854">
        <f t="shared" si="178"/>
        <v>0</v>
      </c>
      <c r="T251" s="5854">
        <f t="shared" si="178"/>
        <v>0</v>
      </c>
      <c r="U251" s="5854">
        <f t="shared" si="178"/>
        <v>0</v>
      </c>
      <c r="V251" s="5854">
        <f t="shared" si="178"/>
        <v>0</v>
      </c>
      <c r="W251" s="5854">
        <f t="shared" si="178"/>
        <v>0</v>
      </c>
      <c r="X251" s="5854">
        <f t="shared" si="178"/>
        <v>0</v>
      </c>
      <c r="Y251" s="5854">
        <f t="shared" si="178"/>
        <v>0</v>
      </c>
      <c r="Z251" s="5854">
        <f t="shared" si="178"/>
        <v>0</v>
      </c>
      <c r="AA251" s="5854">
        <f t="shared" si="178"/>
        <v>0</v>
      </c>
      <c r="AB251" s="5854">
        <f t="shared" si="178"/>
        <v>937</v>
      </c>
      <c r="AC251" s="5854">
        <f t="shared" si="178"/>
        <v>0</v>
      </c>
      <c r="AD251" s="5854">
        <f t="shared" si="178"/>
        <v>0</v>
      </c>
      <c r="AE251" s="5854">
        <f t="shared" si="178"/>
        <v>0</v>
      </c>
      <c r="AF251" s="5854">
        <f t="shared" si="178"/>
        <v>0</v>
      </c>
      <c r="AG251" s="5854">
        <f t="shared" si="178"/>
        <v>0</v>
      </c>
      <c r="AH251" s="5854">
        <f t="shared" si="178"/>
        <v>0</v>
      </c>
      <c r="AI251" s="5854">
        <f t="shared" si="178"/>
        <v>0</v>
      </c>
      <c r="AJ251" s="5854">
        <f t="shared" si="178"/>
        <v>0</v>
      </c>
      <c r="AK251" s="5854">
        <f t="shared" si="178"/>
        <v>0</v>
      </c>
      <c r="AL251" s="5854">
        <f t="shared" si="178"/>
        <v>0</v>
      </c>
      <c r="AM251" s="5854">
        <f t="shared" si="178"/>
        <v>0</v>
      </c>
      <c r="AN251" s="5854">
        <f t="shared" si="178"/>
        <v>0</v>
      </c>
      <c r="AO251" s="5854">
        <f t="shared" si="178"/>
        <v>0</v>
      </c>
      <c r="AP251" s="5854">
        <f t="shared" si="178"/>
        <v>0</v>
      </c>
      <c r="AQ251" s="5854">
        <f t="shared" si="178"/>
        <v>0</v>
      </c>
      <c r="AR251" s="5854">
        <f t="shared" si="178"/>
        <v>0</v>
      </c>
      <c r="AS251" s="5854">
        <f t="shared" si="178"/>
        <v>0</v>
      </c>
      <c r="AT251" s="5854">
        <f t="shared" si="178"/>
        <v>0</v>
      </c>
      <c r="AU251" s="5854">
        <f t="shared" si="178"/>
        <v>0</v>
      </c>
      <c r="AV251" s="5854">
        <f t="shared" si="178"/>
        <v>0</v>
      </c>
      <c r="AW251" s="5854">
        <f t="shared" si="178"/>
        <v>0</v>
      </c>
      <c r="AX251" s="5854">
        <f t="shared" si="178"/>
        <v>0</v>
      </c>
      <c r="AY251" s="5854">
        <f t="shared" si="178"/>
        <v>0</v>
      </c>
      <c r="AZ251" s="5854">
        <f t="shared" si="178"/>
        <v>0</v>
      </c>
      <c r="BA251" s="5854">
        <f t="shared" si="178"/>
        <v>0</v>
      </c>
      <c r="BB251" s="5854">
        <f t="shared" si="178"/>
        <v>0</v>
      </c>
      <c r="BC251" s="5854">
        <f t="shared" si="178"/>
        <v>-937</v>
      </c>
      <c r="BD251" s="3267"/>
      <c r="BE251" s="3267"/>
      <c r="BF251" s="3267"/>
      <c r="BG251" s="3267"/>
      <c r="BH251" s="5858">
        <f>BH249+BH250</f>
        <v>0</v>
      </c>
      <c r="BI251" s="5858">
        <f t="shared" ref="BI251:DG251" si="179">BI249+BI250</f>
        <v>0</v>
      </c>
      <c r="BJ251" s="5858">
        <f t="shared" si="179"/>
        <v>0</v>
      </c>
      <c r="BK251" s="5858">
        <f t="shared" si="179"/>
        <v>0</v>
      </c>
      <c r="BL251" s="5858">
        <f t="shared" si="179"/>
        <v>0</v>
      </c>
      <c r="BM251" s="5858">
        <f t="shared" si="179"/>
        <v>0</v>
      </c>
      <c r="BN251" s="5858">
        <f t="shared" si="179"/>
        <v>0</v>
      </c>
      <c r="BO251" s="5858">
        <f t="shared" si="179"/>
        <v>0</v>
      </c>
      <c r="BP251" s="5858">
        <f t="shared" si="179"/>
        <v>0</v>
      </c>
      <c r="BQ251" s="5858">
        <f t="shared" si="179"/>
        <v>0</v>
      </c>
      <c r="BR251" s="5858">
        <f t="shared" si="179"/>
        <v>0</v>
      </c>
      <c r="BS251" s="5858">
        <f t="shared" si="179"/>
        <v>0</v>
      </c>
      <c r="BT251" s="4820"/>
      <c r="BU251" s="5858">
        <f t="shared" si="179"/>
        <v>0</v>
      </c>
      <c r="BV251" s="5858">
        <f t="shared" si="179"/>
        <v>0</v>
      </c>
      <c r="BW251" s="5858">
        <f t="shared" si="179"/>
        <v>0</v>
      </c>
      <c r="BX251" s="5858">
        <f t="shared" si="179"/>
        <v>0</v>
      </c>
      <c r="BY251" s="5858">
        <f t="shared" si="179"/>
        <v>0</v>
      </c>
      <c r="BZ251" s="5858">
        <f t="shared" si="179"/>
        <v>0</v>
      </c>
      <c r="CA251" s="5858">
        <f t="shared" si="179"/>
        <v>0</v>
      </c>
      <c r="CB251" s="5858">
        <f t="shared" si="179"/>
        <v>0</v>
      </c>
      <c r="CC251" s="5858">
        <f t="shared" si="179"/>
        <v>0</v>
      </c>
      <c r="CD251" s="5858">
        <f t="shared" si="179"/>
        <v>0</v>
      </c>
      <c r="CE251" s="5858">
        <f t="shared" si="179"/>
        <v>0</v>
      </c>
      <c r="CF251" s="5858">
        <f t="shared" si="179"/>
        <v>0</v>
      </c>
      <c r="CG251" s="5858">
        <f t="shared" si="179"/>
        <v>0</v>
      </c>
      <c r="CH251" s="5858">
        <f t="shared" si="179"/>
        <v>0</v>
      </c>
      <c r="CI251" s="5858">
        <f t="shared" si="179"/>
        <v>0</v>
      </c>
      <c r="CJ251" s="5858">
        <f t="shared" si="179"/>
        <v>0</v>
      </c>
      <c r="CK251" s="5858">
        <f t="shared" si="179"/>
        <v>0</v>
      </c>
      <c r="CL251" s="5858">
        <f t="shared" si="179"/>
        <v>0</v>
      </c>
      <c r="CM251" s="5858">
        <f t="shared" si="179"/>
        <v>0</v>
      </c>
      <c r="CN251" s="5858">
        <f t="shared" si="179"/>
        <v>0</v>
      </c>
      <c r="CO251" s="5858">
        <f t="shared" si="179"/>
        <v>0</v>
      </c>
      <c r="CP251" s="5858">
        <f t="shared" si="179"/>
        <v>0</v>
      </c>
      <c r="CQ251" s="5858">
        <f t="shared" si="179"/>
        <v>0</v>
      </c>
      <c r="CR251" s="5858">
        <f t="shared" si="179"/>
        <v>0</v>
      </c>
      <c r="CS251" s="5858">
        <f t="shared" si="179"/>
        <v>0</v>
      </c>
      <c r="CT251" s="5858">
        <f t="shared" si="179"/>
        <v>0</v>
      </c>
      <c r="CU251" s="5858">
        <f t="shared" si="179"/>
        <v>0</v>
      </c>
      <c r="CV251" s="5858">
        <f t="shared" si="179"/>
        <v>0</v>
      </c>
      <c r="CW251" s="5858">
        <f t="shared" si="179"/>
        <v>0</v>
      </c>
      <c r="CX251" s="5858">
        <f t="shared" si="179"/>
        <v>0</v>
      </c>
      <c r="CY251" s="5858">
        <f t="shared" si="179"/>
        <v>0</v>
      </c>
      <c r="CZ251" s="5858">
        <f t="shared" si="179"/>
        <v>0</v>
      </c>
      <c r="DA251" s="5858">
        <f t="shared" si="179"/>
        <v>0</v>
      </c>
      <c r="DB251" s="5858">
        <f t="shared" si="179"/>
        <v>0</v>
      </c>
      <c r="DC251" s="5858">
        <f t="shared" si="179"/>
        <v>0</v>
      </c>
      <c r="DD251" s="5858">
        <f t="shared" si="179"/>
        <v>0</v>
      </c>
      <c r="DE251" s="5858">
        <f t="shared" si="179"/>
        <v>0</v>
      </c>
      <c r="DF251" s="5858">
        <f t="shared" si="179"/>
        <v>0</v>
      </c>
      <c r="DG251" s="5858">
        <f t="shared" si="179"/>
        <v>0</v>
      </c>
      <c r="DH251" s="3267"/>
    </row>
    <row r="252" spans="1:112" ht="28.8" thickBot="1">
      <c r="A252" s="7078" t="s">
        <v>1521</v>
      </c>
      <c r="B252" s="7078"/>
      <c r="C252" s="7078"/>
      <c r="D252" s="7078"/>
      <c r="E252" s="7078"/>
      <c r="F252" s="7078"/>
      <c r="G252" s="7078"/>
      <c r="H252" s="7078"/>
      <c r="I252" s="7078"/>
      <c r="J252" s="7078"/>
      <c r="K252" s="7079"/>
      <c r="L252" s="4816"/>
      <c r="M252" s="4816"/>
      <c r="N252" s="4817"/>
      <c r="O252" s="5853">
        <f>O121+O175</f>
        <v>202</v>
      </c>
      <c r="P252" s="5853">
        <f t="shared" ref="P252:BC252" si="180">P121+P175</f>
        <v>0</v>
      </c>
      <c r="Q252" s="5853">
        <f t="shared" si="180"/>
        <v>0</v>
      </c>
      <c r="R252" s="5853">
        <f t="shared" si="180"/>
        <v>0</v>
      </c>
      <c r="S252" s="5853">
        <f t="shared" si="180"/>
        <v>0</v>
      </c>
      <c r="T252" s="5853">
        <f t="shared" si="180"/>
        <v>0</v>
      </c>
      <c r="U252" s="5853">
        <f t="shared" si="180"/>
        <v>0</v>
      </c>
      <c r="V252" s="5853">
        <f t="shared" si="180"/>
        <v>0</v>
      </c>
      <c r="W252" s="5853">
        <f t="shared" si="180"/>
        <v>0</v>
      </c>
      <c r="X252" s="5853">
        <f t="shared" si="180"/>
        <v>0</v>
      </c>
      <c r="Y252" s="5853">
        <f t="shared" si="180"/>
        <v>0</v>
      </c>
      <c r="Z252" s="5853">
        <f t="shared" si="180"/>
        <v>0</v>
      </c>
      <c r="AA252" s="5853">
        <f t="shared" si="180"/>
        <v>0</v>
      </c>
      <c r="AB252" s="5853">
        <f t="shared" si="180"/>
        <v>202</v>
      </c>
      <c r="AC252" s="5853">
        <f t="shared" si="180"/>
        <v>0</v>
      </c>
      <c r="AD252" s="5853">
        <f t="shared" si="180"/>
        <v>0</v>
      </c>
      <c r="AE252" s="5853">
        <f t="shared" si="180"/>
        <v>0</v>
      </c>
      <c r="AF252" s="5853">
        <f t="shared" si="180"/>
        <v>0</v>
      </c>
      <c r="AG252" s="5853">
        <f t="shared" si="180"/>
        <v>0</v>
      </c>
      <c r="AH252" s="5853">
        <f t="shared" si="180"/>
        <v>0</v>
      </c>
      <c r="AI252" s="5853">
        <f t="shared" si="180"/>
        <v>0</v>
      </c>
      <c r="AJ252" s="5853">
        <f t="shared" si="180"/>
        <v>0</v>
      </c>
      <c r="AK252" s="5853">
        <f t="shared" si="180"/>
        <v>0</v>
      </c>
      <c r="AL252" s="5853">
        <f t="shared" si="180"/>
        <v>0</v>
      </c>
      <c r="AM252" s="5853">
        <f t="shared" si="180"/>
        <v>0</v>
      </c>
      <c r="AN252" s="5853">
        <f t="shared" si="180"/>
        <v>0</v>
      </c>
      <c r="AO252" s="5853">
        <f t="shared" si="180"/>
        <v>0</v>
      </c>
      <c r="AP252" s="5853">
        <f t="shared" si="180"/>
        <v>0</v>
      </c>
      <c r="AQ252" s="5853">
        <f t="shared" si="180"/>
        <v>0</v>
      </c>
      <c r="AR252" s="5853">
        <f t="shared" si="180"/>
        <v>0</v>
      </c>
      <c r="AS252" s="5853">
        <f t="shared" si="180"/>
        <v>0</v>
      </c>
      <c r="AT252" s="5853">
        <f t="shared" si="180"/>
        <v>0</v>
      </c>
      <c r="AU252" s="5853">
        <f t="shared" si="180"/>
        <v>0</v>
      </c>
      <c r="AV252" s="5853">
        <f t="shared" si="180"/>
        <v>0</v>
      </c>
      <c r="AW252" s="5853">
        <f t="shared" si="180"/>
        <v>0</v>
      </c>
      <c r="AX252" s="5853">
        <f t="shared" si="180"/>
        <v>0</v>
      </c>
      <c r="AY252" s="5853">
        <f t="shared" si="180"/>
        <v>0</v>
      </c>
      <c r="AZ252" s="5853">
        <f t="shared" si="180"/>
        <v>0</v>
      </c>
      <c r="BA252" s="5853">
        <f t="shared" si="180"/>
        <v>0</v>
      </c>
      <c r="BB252" s="5853">
        <f t="shared" si="180"/>
        <v>0</v>
      </c>
      <c r="BC252" s="5853">
        <f t="shared" si="180"/>
        <v>-202</v>
      </c>
      <c r="BD252" s="3267"/>
      <c r="BE252" s="3267"/>
      <c r="BF252" s="3267"/>
      <c r="BG252" s="3267"/>
      <c r="BH252" s="4839">
        <f>SUM(J130:N130,J184:N184)</f>
        <v>0</v>
      </c>
      <c r="BI252" s="4839">
        <f>SUM(E130:I130,C130,E184:I184,C184)</f>
        <v>0</v>
      </c>
      <c r="BJ252" s="4839">
        <f>X184+X130</f>
        <v>0</v>
      </c>
      <c r="BK252" s="4839">
        <f>D130+D184</f>
        <v>0</v>
      </c>
      <c r="BL252" s="4839">
        <f>Q130+Q184</f>
        <v>0</v>
      </c>
      <c r="BM252" s="4839">
        <f>R130+R184</f>
        <v>0</v>
      </c>
      <c r="BN252" s="4839">
        <f>S130+S184</f>
        <v>0</v>
      </c>
      <c r="BO252" s="4839">
        <f>T130+T184</f>
        <v>0</v>
      </c>
      <c r="BP252" s="4839">
        <f>U130+U184</f>
        <v>0</v>
      </c>
      <c r="BQ252" s="4839">
        <f>AC130+AC184</f>
        <v>0</v>
      </c>
      <c r="BR252" s="4839">
        <f>AB130+AB184</f>
        <v>0</v>
      </c>
      <c r="BS252" s="4839">
        <f>W130+W184</f>
        <v>0</v>
      </c>
      <c r="BT252" s="3267"/>
      <c r="BU252" s="3267"/>
      <c r="BV252" s="4839">
        <f>SUM(AL130:AP130,AL184:AP184)</f>
        <v>0</v>
      </c>
      <c r="BW252" s="4839">
        <f>SUM(AG130:AK130,AE130,AG184:AK184,AE184)</f>
        <v>0</v>
      </c>
      <c r="BX252" s="4839">
        <f>AZ130+AZ184</f>
        <v>0</v>
      </c>
      <c r="BY252" s="4839">
        <f>AF130+AF184</f>
        <v>0</v>
      </c>
      <c r="BZ252" s="4839">
        <f>AS130+AS184</f>
        <v>0</v>
      </c>
      <c r="CA252" s="4839">
        <f>AT130+AT184</f>
        <v>0</v>
      </c>
      <c r="CB252" s="4839">
        <f>AU130+AU184</f>
        <v>0</v>
      </c>
      <c r="CC252" s="4839">
        <f>AV130+AV184</f>
        <v>0</v>
      </c>
      <c r="CD252" s="4839">
        <f>AW130+AW184</f>
        <v>0</v>
      </c>
      <c r="CE252" s="4839">
        <f>BE130+BE184</f>
        <v>0</v>
      </c>
      <c r="CF252" s="4839">
        <f>AB130+AB184</f>
        <v>0</v>
      </c>
      <c r="CG252" s="4839">
        <f>AY130+AY184</f>
        <v>0</v>
      </c>
      <c r="CH252" s="3267"/>
      <c r="CI252" s="4839">
        <f>SUM(J135:N135,J189:N189)</f>
        <v>0</v>
      </c>
      <c r="CJ252" s="4839">
        <f>SUM(E135:I135,C135,E189:I189,C189)</f>
        <v>0</v>
      </c>
      <c r="CK252" s="4839">
        <f>X135+X189</f>
        <v>0</v>
      </c>
      <c r="CL252" s="4839">
        <f>D135+D189</f>
        <v>0</v>
      </c>
      <c r="CM252" s="4839">
        <f>Q135+Q189</f>
        <v>0</v>
      </c>
      <c r="CN252" s="4839">
        <f>R135+R189</f>
        <v>0</v>
      </c>
      <c r="CO252" s="4839">
        <f>S135+S189</f>
        <v>0</v>
      </c>
      <c r="CP252" s="4839">
        <f>T135+T189</f>
        <v>0</v>
      </c>
      <c r="CQ252" s="4839">
        <f>U135+U189</f>
        <v>0</v>
      </c>
      <c r="CR252" s="4839">
        <f>AC135+AC189</f>
        <v>0</v>
      </c>
      <c r="CS252" s="4839">
        <f>AB135+AB189</f>
        <v>0</v>
      </c>
      <c r="CT252" s="4839">
        <f>W135+W189</f>
        <v>0</v>
      </c>
      <c r="CU252" s="3267"/>
      <c r="CV252" s="4839">
        <f>SUM(AL135:AP135,AL189:AP189)</f>
        <v>0</v>
      </c>
      <c r="CW252" s="4839">
        <f>SUM(AG135:AK135,AE135,AG189:AK189,AE189)</f>
        <v>0</v>
      </c>
      <c r="CX252" s="4839">
        <f>AZ135+AZ189</f>
        <v>0</v>
      </c>
      <c r="CY252" s="4839">
        <f>AF135+AF189</f>
        <v>0</v>
      </c>
      <c r="CZ252" s="4839">
        <f>AS135+AS189</f>
        <v>0</v>
      </c>
      <c r="DA252" s="4839">
        <f>AT135+AT189</f>
        <v>0</v>
      </c>
      <c r="DB252" s="4839">
        <f t="shared" ref="DB252:DD252" si="181">AU135+AU189</f>
        <v>0</v>
      </c>
      <c r="DC252" s="4839">
        <f t="shared" si="181"/>
        <v>0</v>
      </c>
      <c r="DD252" s="4839">
        <f t="shared" si="181"/>
        <v>0</v>
      </c>
      <c r="DE252" s="4839">
        <f>BE135+BE189</f>
        <v>0</v>
      </c>
      <c r="DF252" s="4839">
        <f>BD135+BD189</f>
        <v>0</v>
      </c>
      <c r="DG252" s="4839">
        <f>AY135+AY189</f>
        <v>0</v>
      </c>
      <c r="DH252" s="3267"/>
    </row>
    <row r="253" spans="1:112" ht="28.8" thickBot="1">
      <c r="A253" s="7078" t="s">
        <v>1522</v>
      </c>
      <c r="B253" s="7078"/>
      <c r="C253" s="7078"/>
      <c r="D253" s="7078"/>
      <c r="E253" s="7078"/>
      <c r="F253" s="7078"/>
      <c r="G253" s="7078"/>
      <c r="H253" s="7078"/>
      <c r="I253" s="7078"/>
      <c r="J253" s="7078"/>
      <c r="K253" s="7079"/>
      <c r="L253" s="4816"/>
      <c r="M253" s="4816"/>
      <c r="N253" s="4817"/>
      <c r="O253" s="5853">
        <f>O148+O202</f>
        <v>1199</v>
      </c>
      <c r="P253" s="5853">
        <f t="shared" ref="P253:BC253" si="182">P148+P202</f>
        <v>0</v>
      </c>
      <c r="Q253" s="5853">
        <f t="shared" si="182"/>
        <v>0</v>
      </c>
      <c r="R253" s="5853">
        <f t="shared" si="182"/>
        <v>0</v>
      </c>
      <c r="S253" s="5853">
        <f t="shared" si="182"/>
        <v>0</v>
      </c>
      <c r="T253" s="5853">
        <f t="shared" si="182"/>
        <v>0</v>
      </c>
      <c r="U253" s="5853">
        <f t="shared" si="182"/>
        <v>0</v>
      </c>
      <c r="V253" s="5853">
        <f t="shared" si="182"/>
        <v>0</v>
      </c>
      <c r="W253" s="5853">
        <f t="shared" si="182"/>
        <v>0</v>
      </c>
      <c r="X253" s="5853">
        <f t="shared" si="182"/>
        <v>0</v>
      </c>
      <c r="Y253" s="5853">
        <f t="shared" si="182"/>
        <v>0</v>
      </c>
      <c r="Z253" s="5853">
        <f t="shared" si="182"/>
        <v>0</v>
      </c>
      <c r="AA253" s="5853">
        <f t="shared" si="182"/>
        <v>0</v>
      </c>
      <c r="AB253" s="5853">
        <f t="shared" si="182"/>
        <v>1199</v>
      </c>
      <c r="AC253" s="5853">
        <f t="shared" si="182"/>
        <v>0</v>
      </c>
      <c r="AD253" s="5853">
        <f t="shared" si="182"/>
        <v>0</v>
      </c>
      <c r="AE253" s="5853">
        <f t="shared" si="182"/>
        <v>0</v>
      </c>
      <c r="AF253" s="5853">
        <f t="shared" si="182"/>
        <v>0</v>
      </c>
      <c r="AG253" s="5853">
        <f t="shared" si="182"/>
        <v>0</v>
      </c>
      <c r="AH253" s="5853">
        <f t="shared" si="182"/>
        <v>0</v>
      </c>
      <c r="AI253" s="5853">
        <f t="shared" si="182"/>
        <v>0</v>
      </c>
      <c r="AJ253" s="5853">
        <f t="shared" si="182"/>
        <v>0</v>
      </c>
      <c r="AK253" s="5853">
        <f t="shared" si="182"/>
        <v>0</v>
      </c>
      <c r="AL253" s="5853">
        <f t="shared" si="182"/>
        <v>0</v>
      </c>
      <c r="AM253" s="5853">
        <f t="shared" si="182"/>
        <v>0</v>
      </c>
      <c r="AN253" s="5853">
        <f t="shared" si="182"/>
        <v>0</v>
      </c>
      <c r="AO253" s="5853">
        <f t="shared" si="182"/>
        <v>0</v>
      </c>
      <c r="AP253" s="5853">
        <f t="shared" si="182"/>
        <v>0</v>
      </c>
      <c r="AQ253" s="5853">
        <f t="shared" si="182"/>
        <v>0</v>
      </c>
      <c r="AR253" s="5853">
        <f t="shared" si="182"/>
        <v>0</v>
      </c>
      <c r="AS253" s="5853">
        <f t="shared" si="182"/>
        <v>0</v>
      </c>
      <c r="AT253" s="5853">
        <f t="shared" si="182"/>
        <v>0</v>
      </c>
      <c r="AU253" s="5853">
        <f t="shared" si="182"/>
        <v>0</v>
      </c>
      <c r="AV253" s="5853">
        <f t="shared" si="182"/>
        <v>0</v>
      </c>
      <c r="AW253" s="5853">
        <f t="shared" si="182"/>
        <v>0</v>
      </c>
      <c r="AX253" s="5853">
        <f t="shared" si="182"/>
        <v>0</v>
      </c>
      <c r="AY253" s="5853">
        <f t="shared" si="182"/>
        <v>0</v>
      </c>
      <c r="AZ253" s="5853">
        <f t="shared" si="182"/>
        <v>0</v>
      </c>
      <c r="BA253" s="5853">
        <f t="shared" si="182"/>
        <v>0</v>
      </c>
      <c r="BB253" s="5853">
        <f t="shared" si="182"/>
        <v>0</v>
      </c>
      <c r="BC253" s="5853">
        <f t="shared" si="182"/>
        <v>-1199</v>
      </c>
      <c r="BD253" s="3267"/>
      <c r="BE253" s="3267"/>
      <c r="BF253" s="3267"/>
      <c r="BG253" s="3267"/>
      <c r="BH253" s="4839">
        <f>SUM(J157:N157,J211:N211)</f>
        <v>0</v>
      </c>
      <c r="BI253" s="4839">
        <f>SUM(E157:I157,C157,E211:I211,C211)</f>
        <v>0</v>
      </c>
      <c r="BJ253" s="4839">
        <f>X157+X211</f>
        <v>0</v>
      </c>
      <c r="BK253" s="4839">
        <f>D157+D211</f>
        <v>0</v>
      </c>
      <c r="BL253" s="4839">
        <f>Q157+Q211</f>
        <v>0</v>
      </c>
      <c r="BM253" s="4839">
        <f>R157+R211</f>
        <v>0</v>
      </c>
      <c r="BN253" s="4839">
        <f>S157+S211</f>
        <v>0</v>
      </c>
      <c r="BO253" s="4839">
        <f>T157+T211</f>
        <v>0</v>
      </c>
      <c r="BP253" s="4839">
        <f>U157+U211</f>
        <v>0</v>
      </c>
      <c r="BQ253" s="4839">
        <f>AC157+AC211</f>
        <v>0</v>
      </c>
      <c r="BR253" s="4839">
        <f>AB157+AB211</f>
        <v>0</v>
      </c>
      <c r="BS253" s="4839">
        <f>W157+W211</f>
        <v>0</v>
      </c>
      <c r="BT253" s="3267"/>
      <c r="BU253" s="3267"/>
      <c r="BV253" s="4839">
        <f>SUM(AL157:AP157,AL211:AP211)</f>
        <v>0</v>
      </c>
      <c r="BW253" s="4839">
        <f>SUM(AG157:AK157,AE157,AG211:AK211,AE211)</f>
        <v>0</v>
      </c>
      <c r="BX253" s="4839">
        <f>AZ157+AZ211</f>
        <v>0</v>
      </c>
      <c r="BY253" s="4839">
        <f>AF157+AF211</f>
        <v>0</v>
      </c>
      <c r="BZ253" s="4839">
        <f>AS157+AS211</f>
        <v>0</v>
      </c>
      <c r="CA253" s="4839">
        <f>AT157+AT211</f>
        <v>0</v>
      </c>
      <c r="CB253" s="4839">
        <f t="shared" ref="CB253:CD253" si="183">AU157+AU211</f>
        <v>0</v>
      </c>
      <c r="CC253" s="4839">
        <f t="shared" si="183"/>
        <v>0</v>
      </c>
      <c r="CD253" s="4839">
        <f t="shared" si="183"/>
        <v>0</v>
      </c>
      <c r="CE253" s="4839">
        <f>BE157+BE211</f>
        <v>0</v>
      </c>
      <c r="CF253" s="4839">
        <f>AB157+AB211</f>
        <v>0</v>
      </c>
      <c r="CG253" s="4839">
        <f>AY157+AY211</f>
        <v>0</v>
      </c>
      <c r="CH253" s="3267"/>
      <c r="CI253" s="4839">
        <f>SUM(J162:N162,J216:N216)</f>
        <v>0</v>
      </c>
      <c r="CJ253" s="4839">
        <f>SUM(E162:I162,C162,E216:I216,C216)</f>
        <v>0</v>
      </c>
      <c r="CK253" s="4839">
        <f>X162+X216</f>
        <v>0</v>
      </c>
      <c r="CL253" s="4839">
        <f>D162+D216</f>
        <v>0</v>
      </c>
      <c r="CM253" s="4839">
        <f>Q162+Q216</f>
        <v>0</v>
      </c>
      <c r="CN253" s="4839">
        <f>R162+R216</f>
        <v>0</v>
      </c>
      <c r="CO253" s="4839">
        <f t="shared" ref="CO253:CQ253" si="184">S162+S216</f>
        <v>0</v>
      </c>
      <c r="CP253" s="4839">
        <f t="shared" si="184"/>
        <v>0</v>
      </c>
      <c r="CQ253" s="4839">
        <f t="shared" si="184"/>
        <v>0</v>
      </c>
      <c r="CR253" s="4839">
        <f>AC162+AC216</f>
        <v>0</v>
      </c>
      <c r="CS253" s="4839">
        <f>AB162+AB216</f>
        <v>0</v>
      </c>
      <c r="CT253" s="4839">
        <f>W162+W216</f>
        <v>0</v>
      </c>
      <c r="CU253" s="3267"/>
      <c r="CV253" s="4839">
        <f>SUM(AL162:AP162,AL216:AP216)</f>
        <v>0</v>
      </c>
      <c r="CW253" s="4839">
        <f>SUM(AG162:AK162,AE162,AG216:AK216,AE216)</f>
        <v>0</v>
      </c>
      <c r="CX253" s="4839">
        <f>AZ162+AZ216</f>
        <v>0</v>
      </c>
      <c r="CY253" s="4839">
        <f>AF162+AF216</f>
        <v>0</v>
      </c>
      <c r="CZ253" s="4839">
        <f>AS162+AS216</f>
        <v>0</v>
      </c>
      <c r="DA253" s="4839">
        <f>AT162+AT216</f>
        <v>0</v>
      </c>
      <c r="DB253" s="4839">
        <f t="shared" ref="DB253:DD253" si="185">AU162+AU216</f>
        <v>0</v>
      </c>
      <c r="DC253" s="4839">
        <f t="shared" si="185"/>
        <v>0</v>
      </c>
      <c r="DD253" s="4839">
        <f t="shared" si="185"/>
        <v>0</v>
      </c>
      <c r="DE253" s="4839">
        <f>BE162+BE216</f>
        <v>0</v>
      </c>
      <c r="DF253" s="4839">
        <f>BD162+BD216</f>
        <v>0</v>
      </c>
      <c r="DG253" s="4839">
        <f>AY162+AY216</f>
        <v>0</v>
      </c>
      <c r="DH253" s="3267"/>
    </row>
    <row r="254" spans="1:112" ht="28.8" thickBot="1">
      <c r="A254" s="7080" t="s">
        <v>1524</v>
      </c>
      <c r="B254" s="7080"/>
      <c r="C254" s="7080"/>
      <c r="D254" s="7080"/>
      <c r="E254" s="7080"/>
      <c r="F254" s="7080"/>
      <c r="G254" s="7080"/>
      <c r="H254" s="7080"/>
      <c r="I254" s="7080"/>
      <c r="J254" s="7080"/>
      <c r="K254" s="7081"/>
      <c r="L254" s="4818"/>
      <c r="M254" s="4818"/>
      <c r="N254" s="4819"/>
      <c r="O254" s="5854">
        <f>O253+O252</f>
        <v>1401</v>
      </c>
      <c r="P254" s="5854">
        <f t="shared" ref="P254:BC254" si="186">P253+P252</f>
        <v>0</v>
      </c>
      <c r="Q254" s="5854">
        <f t="shared" si="186"/>
        <v>0</v>
      </c>
      <c r="R254" s="5854">
        <f t="shared" si="186"/>
        <v>0</v>
      </c>
      <c r="S254" s="5854">
        <f t="shared" si="186"/>
        <v>0</v>
      </c>
      <c r="T254" s="5854">
        <f t="shared" si="186"/>
        <v>0</v>
      </c>
      <c r="U254" s="5854">
        <f t="shared" si="186"/>
        <v>0</v>
      </c>
      <c r="V254" s="5854">
        <f t="shared" si="186"/>
        <v>0</v>
      </c>
      <c r="W254" s="5854">
        <f t="shared" si="186"/>
        <v>0</v>
      </c>
      <c r="X254" s="5854">
        <f t="shared" si="186"/>
        <v>0</v>
      </c>
      <c r="Y254" s="5854">
        <f t="shared" si="186"/>
        <v>0</v>
      </c>
      <c r="Z254" s="5854">
        <f t="shared" si="186"/>
        <v>0</v>
      </c>
      <c r="AA254" s="5854">
        <f t="shared" si="186"/>
        <v>0</v>
      </c>
      <c r="AB254" s="5854">
        <f t="shared" si="186"/>
        <v>1401</v>
      </c>
      <c r="AC254" s="5854">
        <f t="shared" si="186"/>
        <v>0</v>
      </c>
      <c r="AD254" s="5854">
        <f t="shared" si="186"/>
        <v>0</v>
      </c>
      <c r="AE254" s="5854">
        <f t="shared" si="186"/>
        <v>0</v>
      </c>
      <c r="AF254" s="5854">
        <f t="shared" si="186"/>
        <v>0</v>
      </c>
      <c r="AG254" s="5854">
        <f t="shared" si="186"/>
        <v>0</v>
      </c>
      <c r="AH254" s="5854">
        <f t="shared" si="186"/>
        <v>0</v>
      </c>
      <c r="AI254" s="5854">
        <f t="shared" si="186"/>
        <v>0</v>
      </c>
      <c r="AJ254" s="5854">
        <f t="shared" si="186"/>
        <v>0</v>
      </c>
      <c r="AK254" s="5854">
        <f t="shared" si="186"/>
        <v>0</v>
      </c>
      <c r="AL254" s="5854">
        <f t="shared" si="186"/>
        <v>0</v>
      </c>
      <c r="AM254" s="5854">
        <f t="shared" si="186"/>
        <v>0</v>
      </c>
      <c r="AN254" s="5854">
        <f t="shared" si="186"/>
        <v>0</v>
      </c>
      <c r="AO254" s="5854">
        <f t="shared" si="186"/>
        <v>0</v>
      </c>
      <c r="AP254" s="5854">
        <f t="shared" si="186"/>
        <v>0</v>
      </c>
      <c r="AQ254" s="5854">
        <f t="shared" si="186"/>
        <v>0</v>
      </c>
      <c r="AR254" s="5854">
        <f t="shared" si="186"/>
        <v>0</v>
      </c>
      <c r="AS254" s="5854">
        <f t="shared" si="186"/>
        <v>0</v>
      </c>
      <c r="AT254" s="5854">
        <f t="shared" si="186"/>
        <v>0</v>
      </c>
      <c r="AU254" s="5854">
        <f t="shared" si="186"/>
        <v>0</v>
      </c>
      <c r="AV254" s="5854">
        <f t="shared" si="186"/>
        <v>0</v>
      </c>
      <c r="AW254" s="5854">
        <f t="shared" si="186"/>
        <v>0</v>
      </c>
      <c r="AX254" s="5854">
        <f t="shared" si="186"/>
        <v>0</v>
      </c>
      <c r="AY254" s="5854">
        <f t="shared" si="186"/>
        <v>0</v>
      </c>
      <c r="AZ254" s="5854">
        <f t="shared" si="186"/>
        <v>0</v>
      </c>
      <c r="BA254" s="5854">
        <f t="shared" si="186"/>
        <v>0</v>
      </c>
      <c r="BB254" s="5854">
        <f t="shared" si="186"/>
        <v>0</v>
      </c>
      <c r="BC254" s="5854">
        <f t="shared" si="186"/>
        <v>-1401</v>
      </c>
      <c r="BD254" s="3267"/>
      <c r="BE254" s="3267"/>
      <c r="BF254" s="3267"/>
      <c r="BG254" s="3267"/>
      <c r="BH254" s="3267"/>
      <c r="BI254" s="3267"/>
      <c r="BJ254" s="3267"/>
      <c r="BK254" s="3267"/>
      <c r="BL254" s="3267"/>
      <c r="BM254" s="3267"/>
      <c r="BN254" s="3267"/>
      <c r="BO254" s="3267"/>
      <c r="BP254" s="3267"/>
      <c r="BQ254" s="3267"/>
      <c r="BR254" s="3267"/>
      <c r="BS254" s="3267"/>
      <c r="BT254" s="3267"/>
      <c r="BU254" s="3267"/>
      <c r="BV254" s="3267"/>
      <c r="BW254" s="3267"/>
      <c r="BX254" s="3267"/>
      <c r="BY254" s="3267"/>
      <c r="BZ254" s="3267"/>
      <c r="CA254" s="3267"/>
      <c r="CB254" s="3267"/>
      <c r="CC254" s="3267"/>
      <c r="CD254" s="3267"/>
      <c r="CE254" s="3267"/>
      <c r="CF254" s="3267"/>
      <c r="CG254" s="3267"/>
      <c r="CH254" s="3267"/>
      <c r="CI254" s="3267"/>
      <c r="CJ254" s="3267"/>
      <c r="CK254" s="3267"/>
      <c r="CL254" s="3267"/>
      <c r="CM254" s="3267"/>
      <c r="CN254" s="3267"/>
      <c r="CO254" s="3267"/>
      <c r="CP254" s="3267"/>
      <c r="CQ254" s="3267"/>
      <c r="CR254" s="3267"/>
      <c r="CS254" s="3267"/>
      <c r="CT254" s="3267"/>
      <c r="CU254" s="3267"/>
      <c r="CV254" s="3267"/>
      <c r="CW254" s="3267"/>
      <c r="CX254" s="3267"/>
      <c r="CY254" s="3267"/>
      <c r="CZ254" s="3267"/>
      <c r="DA254" s="3267"/>
      <c r="DB254" s="3267"/>
      <c r="DC254" s="3267"/>
      <c r="DD254" s="3267"/>
      <c r="DE254" s="3267"/>
      <c r="DF254" s="3267"/>
      <c r="DG254" s="3267"/>
      <c r="DH254" s="3267"/>
    </row>
    <row r="255" spans="1:112" ht="28.8" thickBot="1">
      <c r="A255" s="7082" t="s">
        <v>1525</v>
      </c>
      <c r="B255" s="7082"/>
      <c r="C255" s="7082"/>
      <c r="D255" s="7082"/>
      <c r="E255" s="7082"/>
      <c r="F255" s="7082"/>
      <c r="G255" s="7082"/>
      <c r="H255" s="7082"/>
      <c r="I255" s="7082"/>
      <c r="J255" s="7082"/>
      <c r="K255" s="7083"/>
      <c r="L255" s="4821"/>
      <c r="M255" s="4821"/>
      <c r="N255" s="4822"/>
      <c r="O255" s="5855">
        <f>O249+O252</f>
        <v>364</v>
      </c>
      <c r="P255" s="5855">
        <f t="shared" ref="P255:BC255" si="187">P249+P252</f>
        <v>0</v>
      </c>
      <c r="Q255" s="5855">
        <f t="shared" si="187"/>
        <v>0</v>
      </c>
      <c r="R255" s="5855">
        <f t="shared" si="187"/>
        <v>0</v>
      </c>
      <c r="S255" s="5855">
        <f t="shared" si="187"/>
        <v>0</v>
      </c>
      <c r="T255" s="5855">
        <f t="shared" si="187"/>
        <v>0</v>
      </c>
      <c r="U255" s="5855">
        <f t="shared" si="187"/>
        <v>0</v>
      </c>
      <c r="V255" s="5855">
        <f t="shared" si="187"/>
        <v>0</v>
      </c>
      <c r="W255" s="5855">
        <f t="shared" si="187"/>
        <v>0</v>
      </c>
      <c r="X255" s="5855">
        <f t="shared" si="187"/>
        <v>0</v>
      </c>
      <c r="Y255" s="5855">
        <f t="shared" si="187"/>
        <v>0</v>
      </c>
      <c r="Z255" s="5855">
        <f t="shared" si="187"/>
        <v>0</v>
      </c>
      <c r="AA255" s="5855">
        <f t="shared" si="187"/>
        <v>0</v>
      </c>
      <c r="AB255" s="5855">
        <f t="shared" si="187"/>
        <v>364</v>
      </c>
      <c r="AC255" s="5855">
        <f t="shared" si="187"/>
        <v>0</v>
      </c>
      <c r="AD255" s="5855">
        <f t="shared" si="187"/>
        <v>0</v>
      </c>
      <c r="AE255" s="5855">
        <f t="shared" si="187"/>
        <v>0</v>
      </c>
      <c r="AF255" s="5855">
        <f t="shared" si="187"/>
        <v>0</v>
      </c>
      <c r="AG255" s="5855">
        <f t="shared" si="187"/>
        <v>0</v>
      </c>
      <c r="AH255" s="5855">
        <f t="shared" si="187"/>
        <v>0</v>
      </c>
      <c r="AI255" s="5855">
        <f t="shared" si="187"/>
        <v>0</v>
      </c>
      <c r="AJ255" s="5855">
        <f t="shared" si="187"/>
        <v>0</v>
      </c>
      <c r="AK255" s="5855">
        <f t="shared" si="187"/>
        <v>0</v>
      </c>
      <c r="AL255" s="5855">
        <f t="shared" si="187"/>
        <v>0</v>
      </c>
      <c r="AM255" s="5855">
        <f t="shared" si="187"/>
        <v>0</v>
      </c>
      <c r="AN255" s="5855">
        <f t="shared" si="187"/>
        <v>0</v>
      </c>
      <c r="AO255" s="5855">
        <f t="shared" si="187"/>
        <v>0</v>
      </c>
      <c r="AP255" s="5855">
        <f t="shared" si="187"/>
        <v>0</v>
      </c>
      <c r="AQ255" s="5855">
        <f t="shared" si="187"/>
        <v>0</v>
      </c>
      <c r="AR255" s="5855">
        <f t="shared" si="187"/>
        <v>0</v>
      </c>
      <c r="AS255" s="5855">
        <f t="shared" si="187"/>
        <v>0</v>
      </c>
      <c r="AT255" s="5855">
        <f t="shared" si="187"/>
        <v>0</v>
      </c>
      <c r="AU255" s="5855">
        <f t="shared" si="187"/>
        <v>0</v>
      </c>
      <c r="AV255" s="5855">
        <f t="shared" si="187"/>
        <v>0</v>
      </c>
      <c r="AW255" s="5855">
        <f t="shared" si="187"/>
        <v>0</v>
      </c>
      <c r="AX255" s="5855">
        <f t="shared" si="187"/>
        <v>0</v>
      </c>
      <c r="AY255" s="5855">
        <f t="shared" si="187"/>
        <v>0</v>
      </c>
      <c r="AZ255" s="5855">
        <f t="shared" si="187"/>
        <v>0</v>
      </c>
      <c r="BA255" s="5855">
        <f t="shared" si="187"/>
        <v>0</v>
      </c>
      <c r="BB255" s="5855">
        <f t="shared" si="187"/>
        <v>0</v>
      </c>
      <c r="BC255" s="5855">
        <f t="shared" si="187"/>
        <v>-364</v>
      </c>
      <c r="BD255" s="3267"/>
      <c r="BE255" s="3267"/>
      <c r="BF255" s="3267"/>
      <c r="BG255" s="3267"/>
      <c r="BH255" s="3267"/>
      <c r="BI255" s="3267"/>
      <c r="BJ255" s="3267"/>
      <c r="BK255" s="3267"/>
      <c r="BL255" s="3267"/>
      <c r="BM255" s="3267"/>
      <c r="BN255" s="3267"/>
      <c r="BO255" s="3267"/>
      <c r="BP255" s="3267"/>
      <c r="BQ255" s="3267"/>
      <c r="BR255" s="3267"/>
      <c r="BS255" s="3267"/>
      <c r="BT255" s="3267"/>
      <c r="BU255" s="3267"/>
      <c r="BV255" s="3267"/>
      <c r="BW255" s="3267"/>
      <c r="BX255" s="3267"/>
      <c r="BY255" s="3267"/>
      <c r="BZ255" s="3267"/>
      <c r="CA255" s="3267"/>
      <c r="CB255" s="3267"/>
      <c r="CC255" s="3267"/>
      <c r="CD255" s="3267"/>
      <c r="CE255" s="3267"/>
      <c r="CF255" s="3267"/>
      <c r="CG255" s="3267"/>
      <c r="CH255" s="3267"/>
      <c r="CI255" s="3267"/>
      <c r="CJ255" s="3267"/>
      <c r="CK255" s="3267"/>
      <c r="CL255" s="3267"/>
      <c r="CM255" s="3267"/>
      <c r="CN255" s="3267"/>
      <c r="CO255" s="3267"/>
      <c r="CP255" s="3267"/>
      <c r="CQ255" s="3267"/>
      <c r="CR255" s="3267"/>
      <c r="CS255" s="3267"/>
      <c r="CT255" s="3267"/>
      <c r="CU255" s="3267"/>
      <c r="CV255" s="3267"/>
      <c r="CW255" s="3267"/>
      <c r="CX255" s="3267"/>
      <c r="CY255" s="3267"/>
      <c r="CZ255" s="3267"/>
      <c r="DA255" s="3267"/>
      <c r="DB255" s="3267"/>
      <c r="DC255" s="3267"/>
      <c r="DD255" s="3267"/>
      <c r="DE255" s="3267"/>
      <c r="DF255" s="3267"/>
      <c r="DG255" s="3267"/>
      <c r="DH255" s="3267"/>
    </row>
    <row r="256" spans="1:112" ht="28.8" thickBot="1">
      <c r="A256" s="7065" t="s">
        <v>1526</v>
      </c>
      <c r="B256" s="7065"/>
      <c r="C256" s="7065"/>
      <c r="D256" s="7065"/>
      <c r="E256" s="7065"/>
      <c r="F256" s="7065"/>
      <c r="G256" s="7065"/>
      <c r="H256" s="7065"/>
      <c r="I256" s="7065"/>
      <c r="J256" s="7065"/>
      <c r="K256" s="7066"/>
      <c r="L256" s="4823"/>
      <c r="M256" s="4823"/>
      <c r="N256" s="4824"/>
      <c r="O256" s="5856">
        <f>O253+O250</f>
        <v>1974</v>
      </c>
      <c r="P256" s="5856">
        <f t="shared" ref="P256:BC256" si="188">P253+P250</f>
        <v>0</v>
      </c>
      <c r="Q256" s="5856">
        <f t="shared" si="188"/>
        <v>0</v>
      </c>
      <c r="R256" s="5856">
        <f t="shared" si="188"/>
        <v>0</v>
      </c>
      <c r="S256" s="5856">
        <f t="shared" si="188"/>
        <v>0</v>
      </c>
      <c r="T256" s="5856">
        <f t="shared" si="188"/>
        <v>0</v>
      </c>
      <c r="U256" s="5856">
        <f t="shared" si="188"/>
        <v>0</v>
      </c>
      <c r="V256" s="5856">
        <f t="shared" si="188"/>
        <v>0</v>
      </c>
      <c r="W256" s="5856">
        <f t="shared" si="188"/>
        <v>0</v>
      </c>
      <c r="X256" s="5856">
        <f t="shared" si="188"/>
        <v>0</v>
      </c>
      <c r="Y256" s="5856">
        <f t="shared" si="188"/>
        <v>0</v>
      </c>
      <c r="Z256" s="5856">
        <f t="shared" si="188"/>
        <v>0</v>
      </c>
      <c r="AA256" s="5856">
        <f t="shared" si="188"/>
        <v>0</v>
      </c>
      <c r="AB256" s="5856">
        <f t="shared" si="188"/>
        <v>1974</v>
      </c>
      <c r="AC256" s="5856">
        <f t="shared" si="188"/>
        <v>0</v>
      </c>
      <c r="AD256" s="5856">
        <f t="shared" si="188"/>
        <v>0</v>
      </c>
      <c r="AE256" s="5856">
        <f t="shared" si="188"/>
        <v>0</v>
      </c>
      <c r="AF256" s="5856">
        <f t="shared" si="188"/>
        <v>0</v>
      </c>
      <c r="AG256" s="5856">
        <f t="shared" si="188"/>
        <v>0</v>
      </c>
      <c r="AH256" s="5856">
        <f t="shared" si="188"/>
        <v>0</v>
      </c>
      <c r="AI256" s="5856">
        <f t="shared" si="188"/>
        <v>0</v>
      </c>
      <c r="AJ256" s="5856">
        <f t="shared" si="188"/>
        <v>0</v>
      </c>
      <c r="AK256" s="5856">
        <f t="shared" si="188"/>
        <v>0</v>
      </c>
      <c r="AL256" s="5856">
        <f t="shared" si="188"/>
        <v>0</v>
      </c>
      <c r="AM256" s="5856">
        <f t="shared" si="188"/>
        <v>0</v>
      </c>
      <c r="AN256" s="5856">
        <f t="shared" si="188"/>
        <v>0</v>
      </c>
      <c r="AO256" s="5856">
        <f t="shared" si="188"/>
        <v>0</v>
      </c>
      <c r="AP256" s="5856">
        <f t="shared" si="188"/>
        <v>0</v>
      </c>
      <c r="AQ256" s="5856">
        <f t="shared" si="188"/>
        <v>0</v>
      </c>
      <c r="AR256" s="5856">
        <f t="shared" si="188"/>
        <v>0</v>
      </c>
      <c r="AS256" s="5856">
        <f t="shared" si="188"/>
        <v>0</v>
      </c>
      <c r="AT256" s="5856">
        <f t="shared" si="188"/>
        <v>0</v>
      </c>
      <c r="AU256" s="5856">
        <f t="shared" si="188"/>
        <v>0</v>
      </c>
      <c r="AV256" s="5856">
        <f t="shared" si="188"/>
        <v>0</v>
      </c>
      <c r="AW256" s="5856">
        <f t="shared" si="188"/>
        <v>0</v>
      </c>
      <c r="AX256" s="5856">
        <f t="shared" si="188"/>
        <v>0</v>
      </c>
      <c r="AY256" s="5856">
        <f t="shared" si="188"/>
        <v>0</v>
      </c>
      <c r="AZ256" s="5856">
        <f t="shared" si="188"/>
        <v>0</v>
      </c>
      <c r="BA256" s="5856">
        <f t="shared" si="188"/>
        <v>0</v>
      </c>
      <c r="BB256" s="5856">
        <f t="shared" si="188"/>
        <v>0</v>
      </c>
      <c r="BC256" s="5856">
        <f t="shared" si="188"/>
        <v>-1974</v>
      </c>
      <c r="BD256" s="3267"/>
      <c r="BE256" s="3267"/>
      <c r="BF256" s="3267"/>
      <c r="BG256" s="3267"/>
      <c r="BH256" s="3267"/>
      <c r="BI256" s="3267"/>
      <c r="BJ256" s="3267"/>
      <c r="BK256" s="3267"/>
      <c r="BL256" s="3267"/>
      <c r="BM256" s="3267"/>
      <c r="BN256" s="3267"/>
      <c r="BO256" s="3267"/>
      <c r="BP256" s="3267"/>
      <c r="BQ256" s="3267"/>
      <c r="BR256" s="3267"/>
      <c r="BS256" s="3267"/>
      <c r="BT256" s="3267"/>
      <c r="BU256" s="3267"/>
      <c r="BV256" s="3267"/>
      <c r="BW256" s="3267"/>
      <c r="BX256" s="3267"/>
      <c r="BY256" s="3267"/>
      <c r="BZ256" s="3267"/>
      <c r="CA256" s="3267"/>
      <c r="CB256" s="3267"/>
      <c r="CC256" s="3267"/>
      <c r="CD256" s="3267"/>
      <c r="CE256" s="3267"/>
      <c r="CF256" s="3267"/>
      <c r="CG256" s="3267"/>
      <c r="CH256" s="3267"/>
      <c r="CI256" s="3267"/>
      <c r="CJ256" s="3267"/>
      <c r="CK256" s="3267"/>
      <c r="CL256" s="3267"/>
      <c r="CM256" s="3267"/>
      <c r="CN256" s="3267"/>
      <c r="CO256" s="3267"/>
      <c r="CP256" s="3267"/>
      <c r="CQ256" s="3267"/>
      <c r="CR256" s="3267"/>
      <c r="CS256" s="3267"/>
      <c r="CT256" s="3267"/>
      <c r="CU256" s="3267"/>
      <c r="CV256" s="3267"/>
      <c r="CW256" s="3267"/>
      <c r="CX256" s="3267"/>
      <c r="CY256" s="3267"/>
      <c r="CZ256" s="3267"/>
      <c r="DA256" s="3267"/>
      <c r="DB256" s="3267"/>
      <c r="DC256" s="3267"/>
      <c r="DD256" s="3267"/>
      <c r="DE256" s="3267"/>
      <c r="DF256" s="3267"/>
      <c r="DG256" s="3267"/>
      <c r="DH256" s="3267"/>
    </row>
    <row r="257" spans="1:112" ht="28.8" thickBot="1">
      <c r="A257" s="7067" t="s">
        <v>1527</v>
      </c>
      <c r="B257" s="7067"/>
      <c r="C257" s="7067"/>
      <c r="D257" s="7067"/>
      <c r="E257" s="7067"/>
      <c r="F257" s="7067"/>
      <c r="G257" s="7067"/>
      <c r="H257" s="7067"/>
      <c r="I257" s="7067"/>
      <c r="J257" s="7067"/>
      <c r="K257" s="7068"/>
      <c r="L257" s="4825"/>
      <c r="M257" s="4825"/>
      <c r="N257" s="4826"/>
      <c r="O257" s="5857">
        <f>O256+O255</f>
        <v>2338</v>
      </c>
      <c r="P257" s="5857">
        <f t="shared" ref="P257:BC257" si="189">P256+P255</f>
        <v>0</v>
      </c>
      <c r="Q257" s="5857">
        <f t="shared" si="189"/>
        <v>0</v>
      </c>
      <c r="R257" s="5857">
        <f t="shared" si="189"/>
        <v>0</v>
      </c>
      <c r="S257" s="5857">
        <f t="shared" si="189"/>
        <v>0</v>
      </c>
      <c r="T257" s="5857">
        <f t="shared" si="189"/>
        <v>0</v>
      </c>
      <c r="U257" s="5857">
        <f t="shared" si="189"/>
        <v>0</v>
      </c>
      <c r="V257" s="5857">
        <f t="shared" si="189"/>
        <v>0</v>
      </c>
      <c r="W257" s="5857">
        <f t="shared" si="189"/>
        <v>0</v>
      </c>
      <c r="X257" s="5857">
        <f t="shared" si="189"/>
        <v>0</v>
      </c>
      <c r="Y257" s="5857">
        <f t="shared" si="189"/>
        <v>0</v>
      </c>
      <c r="Z257" s="5857">
        <f t="shared" si="189"/>
        <v>0</v>
      </c>
      <c r="AA257" s="5857">
        <f t="shared" si="189"/>
        <v>0</v>
      </c>
      <c r="AB257" s="5857">
        <f t="shared" si="189"/>
        <v>2338</v>
      </c>
      <c r="AC257" s="5857">
        <f t="shared" si="189"/>
        <v>0</v>
      </c>
      <c r="AD257" s="5857">
        <f t="shared" si="189"/>
        <v>0</v>
      </c>
      <c r="AE257" s="5857">
        <f t="shared" si="189"/>
        <v>0</v>
      </c>
      <c r="AF257" s="5857">
        <f t="shared" si="189"/>
        <v>0</v>
      </c>
      <c r="AG257" s="5857">
        <f t="shared" si="189"/>
        <v>0</v>
      </c>
      <c r="AH257" s="5857">
        <f t="shared" si="189"/>
        <v>0</v>
      </c>
      <c r="AI257" s="5857">
        <f t="shared" si="189"/>
        <v>0</v>
      </c>
      <c r="AJ257" s="5857">
        <f t="shared" si="189"/>
        <v>0</v>
      </c>
      <c r="AK257" s="5857">
        <f t="shared" si="189"/>
        <v>0</v>
      </c>
      <c r="AL257" s="5857">
        <f t="shared" si="189"/>
        <v>0</v>
      </c>
      <c r="AM257" s="5857">
        <f t="shared" si="189"/>
        <v>0</v>
      </c>
      <c r="AN257" s="5857">
        <f t="shared" si="189"/>
        <v>0</v>
      </c>
      <c r="AO257" s="5857">
        <f t="shared" si="189"/>
        <v>0</v>
      </c>
      <c r="AP257" s="5857">
        <f t="shared" si="189"/>
        <v>0</v>
      </c>
      <c r="AQ257" s="5857">
        <f t="shared" si="189"/>
        <v>0</v>
      </c>
      <c r="AR257" s="5857">
        <f t="shared" si="189"/>
        <v>0</v>
      </c>
      <c r="AS257" s="5857">
        <f t="shared" si="189"/>
        <v>0</v>
      </c>
      <c r="AT257" s="5857">
        <f t="shared" si="189"/>
        <v>0</v>
      </c>
      <c r="AU257" s="5857">
        <f t="shared" si="189"/>
        <v>0</v>
      </c>
      <c r="AV257" s="5857">
        <f t="shared" si="189"/>
        <v>0</v>
      </c>
      <c r="AW257" s="5857">
        <f t="shared" si="189"/>
        <v>0</v>
      </c>
      <c r="AX257" s="5857">
        <f t="shared" si="189"/>
        <v>0</v>
      </c>
      <c r="AY257" s="5857">
        <f t="shared" si="189"/>
        <v>0</v>
      </c>
      <c r="AZ257" s="5857">
        <f t="shared" si="189"/>
        <v>0</v>
      </c>
      <c r="BA257" s="5857">
        <f t="shared" si="189"/>
        <v>0</v>
      </c>
      <c r="BB257" s="5857">
        <f t="shared" si="189"/>
        <v>0</v>
      </c>
      <c r="BC257" s="5857">
        <f t="shared" si="189"/>
        <v>-2338</v>
      </c>
      <c r="BD257" s="3267"/>
      <c r="BE257" s="3267"/>
      <c r="BF257" s="3267"/>
      <c r="BG257" s="3267"/>
      <c r="BH257" s="3267"/>
      <c r="BI257" s="3267"/>
      <c r="BJ257" s="3267"/>
      <c r="BK257" s="3267"/>
      <c r="BL257" s="3267"/>
      <c r="BM257" s="3267"/>
      <c r="BN257" s="3267"/>
      <c r="BO257" s="3267"/>
      <c r="BP257" s="3267"/>
      <c r="BQ257" s="3267"/>
      <c r="BR257" s="3267"/>
      <c r="BS257" s="3267"/>
      <c r="BT257" s="3267"/>
      <c r="BU257" s="3267"/>
      <c r="BV257" s="3267"/>
      <c r="BW257" s="3267"/>
      <c r="BX257" s="3267"/>
      <c r="BY257" s="3267"/>
      <c r="BZ257" s="3267"/>
      <c r="CA257" s="3267"/>
      <c r="CB257" s="3267"/>
      <c r="CC257" s="3267"/>
      <c r="CD257" s="3267"/>
      <c r="CE257" s="3267"/>
      <c r="CF257" s="3267"/>
      <c r="CG257" s="3267"/>
      <c r="CH257" s="3267"/>
      <c r="CI257" s="3267"/>
      <c r="CJ257" s="3267"/>
      <c r="CK257" s="3267"/>
      <c r="CL257" s="3267"/>
      <c r="CM257" s="3267"/>
      <c r="CN257" s="3267"/>
      <c r="CO257" s="3267"/>
      <c r="CP257" s="3267"/>
      <c r="CQ257" s="3267"/>
      <c r="CR257" s="3267"/>
      <c r="CS257" s="3267"/>
      <c r="CT257" s="3267"/>
      <c r="CU257" s="3267"/>
      <c r="CV257" s="3267"/>
      <c r="CW257" s="3267"/>
      <c r="CX257" s="3267"/>
      <c r="CY257" s="3267"/>
      <c r="CZ257" s="3267"/>
      <c r="DA257" s="3267"/>
      <c r="DB257" s="3267"/>
      <c r="DC257" s="3267"/>
      <c r="DD257" s="3267"/>
      <c r="DE257" s="3267"/>
      <c r="DF257" s="3267"/>
      <c r="DG257" s="3267"/>
      <c r="DH257" s="3267"/>
    </row>
    <row r="258" spans="1:112" ht="14.4" thickBot="1">
      <c r="A258" s="3267"/>
      <c r="B258" s="3267"/>
      <c r="C258" s="3267"/>
      <c r="D258" s="3267"/>
      <c r="E258" s="3267"/>
      <c r="F258" s="3267"/>
      <c r="G258" s="3267"/>
      <c r="H258" s="3267"/>
      <c r="I258" s="3267"/>
      <c r="J258" s="3267"/>
      <c r="K258" s="3267"/>
      <c r="L258" s="3267"/>
      <c r="M258" s="3267"/>
      <c r="N258" s="3267"/>
      <c r="O258" s="3267"/>
      <c r="P258" s="3267"/>
      <c r="Q258" s="3267"/>
      <c r="R258" s="3267"/>
      <c r="S258" s="3267"/>
      <c r="T258" s="3267"/>
      <c r="U258" s="3267"/>
      <c r="V258" s="3267"/>
      <c r="W258" s="3267"/>
      <c r="X258" s="3267"/>
      <c r="Y258" s="3267"/>
      <c r="Z258" s="3267"/>
      <c r="AA258" s="3267"/>
      <c r="AB258" s="3267"/>
      <c r="AC258" s="3267"/>
      <c r="AD258" s="3267"/>
      <c r="AE258" s="3267"/>
      <c r="AF258" s="3267"/>
      <c r="AG258" s="3267"/>
      <c r="AH258" s="3267"/>
      <c r="AI258" s="3267"/>
      <c r="AJ258" s="3267"/>
      <c r="AK258" s="3267"/>
      <c r="AL258" s="3267"/>
      <c r="AM258" s="3267"/>
      <c r="AN258" s="3267"/>
      <c r="AO258" s="3267"/>
      <c r="AP258" s="3267"/>
      <c r="AQ258" s="3267"/>
      <c r="AR258" s="3267"/>
      <c r="AS258" s="3267"/>
      <c r="AT258" s="3267"/>
      <c r="AU258" s="3267"/>
      <c r="AV258" s="3267"/>
      <c r="AW258" s="3267"/>
      <c r="AX258" s="3267"/>
      <c r="AY258" s="3267"/>
      <c r="AZ258" s="3267"/>
      <c r="BA258" s="3267"/>
      <c r="BB258" s="3267"/>
      <c r="BC258" s="3267"/>
      <c r="BD258" s="3267"/>
      <c r="BE258" s="3267"/>
      <c r="BF258" s="3267"/>
      <c r="BG258" s="3267"/>
      <c r="BH258" s="3267"/>
      <c r="BI258" s="3267"/>
      <c r="BJ258" s="3267"/>
      <c r="BK258" s="3267"/>
      <c r="BL258" s="3267"/>
      <c r="BM258" s="3267"/>
      <c r="BN258" s="3267"/>
      <c r="BO258" s="3267"/>
      <c r="BP258" s="3267"/>
      <c r="BQ258" s="3267"/>
      <c r="BR258" s="3267"/>
      <c r="BS258" s="3267"/>
      <c r="BT258" s="3267"/>
      <c r="BU258" s="3267"/>
      <c r="BV258" s="3267"/>
      <c r="BW258" s="3267"/>
      <c r="BX258" s="3267"/>
      <c r="BY258" s="3267"/>
      <c r="BZ258" s="3267"/>
      <c r="CA258" s="3267"/>
      <c r="CB258" s="3267"/>
      <c r="CC258" s="3267"/>
      <c r="CD258" s="3267"/>
      <c r="CE258" s="3267"/>
      <c r="CF258" s="3267"/>
      <c r="CG258" s="3267"/>
      <c r="CH258" s="3267"/>
      <c r="CI258" s="3267"/>
      <c r="CJ258" s="3267"/>
      <c r="CK258" s="3267"/>
      <c r="CL258" s="3267"/>
      <c r="CM258" s="3267"/>
      <c r="CN258" s="3267"/>
      <c r="CO258" s="3267"/>
      <c r="CP258" s="3267"/>
      <c r="CQ258" s="3267"/>
      <c r="CR258" s="3267"/>
      <c r="CS258" s="3267"/>
      <c r="CT258" s="3267"/>
      <c r="CU258" s="3267"/>
      <c r="CV258" s="3267"/>
      <c r="CW258" s="3267"/>
      <c r="CX258" s="3267"/>
      <c r="CY258" s="3267"/>
      <c r="CZ258" s="3267"/>
      <c r="DA258" s="3267"/>
      <c r="DB258" s="3267"/>
      <c r="DC258" s="3267"/>
      <c r="DD258" s="3267"/>
      <c r="DE258" s="3267"/>
      <c r="DF258" s="3267"/>
      <c r="DG258" s="3267"/>
      <c r="DH258" s="3267"/>
    </row>
    <row r="259" spans="1:112" ht="33">
      <c r="A259" s="3267"/>
      <c r="B259" s="3267"/>
      <c r="C259" s="3267"/>
      <c r="D259" s="3267"/>
      <c r="E259" s="3267"/>
      <c r="F259" s="3267"/>
      <c r="G259" s="3267"/>
      <c r="H259" s="3267"/>
      <c r="I259" s="3267"/>
      <c r="J259" s="3267"/>
      <c r="K259" s="3267"/>
      <c r="L259" s="3267"/>
      <c r="M259" s="3267"/>
      <c r="N259" s="3267"/>
      <c r="O259" s="3267"/>
      <c r="P259" s="3267"/>
      <c r="Q259" s="3267"/>
      <c r="R259" s="3267"/>
      <c r="S259" s="3267"/>
      <c r="T259" s="3267"/>
      <c r="U259" s="3267"/>
      <c r="V259" s="3267"/>
      <c r="W259" s="3267"/>
      <c r="X259" s="3267"/>
      <c r="Y259" s="3267"/>
      <c r="Z259" s="3267"/>
      <c r="AA259" s="3267"/>
      <c r="AB259" s="3267"/>
      <c r="AC259" s="3267"/>
      <c r="AD259" s="3267"/>
      <c r="AE259" s="3267"/>
      <c r="AF259" s="3267"/>
      <c r="AG259" s="3267"/>
      <c r="AH259" s="3267"/>
      <c r="AI259" s="3267"/>
      <c r="AJ259" s="3267"/>
      <c r="AK259" s="3267"/>
      <c r="AL259" s="3267"/>
      <c r="AM259" s="3267"/>
      <c r="AN259" s="3267"/>
      <c r="AO259" s="3267"/>
      <c r="AP259" s="3267"/>
      <c r="AQ259" s="3267"/>
      <c r="AR259" s="3267"/>
      <c r="AS259" s="3267"/>
      <c r="AT259" s="3267"/>
      <c r="AU259" s="3267"/>
      <c r="AV259" s="3267"/>
      <c r="AW259" s="3267"/>
      <c r="AX259" s="3267"/>
      <c r="AY259" s="3267"/>
      <c r="AZ259" s="3267"/>
      <c r="BA259" s="3267"/>
      <c r="BB259" s="3267"/>
      <c r="BC259" s="3267"/>
      <c r="BD259" s="3267"/>
      <c r="BE259" s="3267"/>
      <c r="BF259" s="3267"/>
      <c r="BG259" s="3267"/>
      <c r="BH259" s="3267"/>
      <c r="BI259" s="4683" t="s">
        <v>1561</v>
      </c>
      <c r="BJ259" s="4684"/>
      <c r="BK259" s="4684"/>
      <c r="BL259" s="4684"/>
      <c r="BM259" s="4684"/>
      <c r="BN259" s="4684"/>
      <c r="BO259" s="4685"/>
      <c r="BP259" s="4286"/>
      <c r="BQ259" s="3267"/>
      <c r="BR259" s="3267"/>
      <c r="BS259" s="4683" t="s">
        <v>1562</v>
      </c>
      <c r="BT259" s="4684"/>
      <c r="BU259" s="4684"/>
      <c r="BV259" s="4684"/>
      <c r="BW259" s="4684"/>
      <c r="BX259" s="4684"/>
      <c r="BY259" s="4685"/>
      <c r="BZ259" s="4286"/>
      <c r="CA259" s="3267"/>
      <c r="CB259" s="4683" t="s">
        <v>1563</v>
      </c>
      <c r="CC259" s="4684"/>
      <c r="CD259" s="4684"/>
      <c r="CE259" s="4684"/>
      <c r="CF259" s="4684"/>
      <c r="CG259" s="4684"/>
      <c r="CH259" s="4685"/>
      <c r="CI259" s="4286"/>
      <c r="CJ259" s="3267"/>
      <c r="CK259" s="3267"/>
      <c r="CL259" s="3267"/>
      <c r="CM259" s="3267"/>
      <c r="CN259" s="3267"/>
      <c r="CO259" s="3267"/>
      <c r="CP259" s="3267"/>
      <c r="CQ259" s="3267"/>
      <c r="CR259" s="3267"/>
      <c r="CS259" s="3267"/>
      <c r="CT259" s="3267"/>
      <c r="CU259" s="3267"/>
      <c r="CV259" s="3267"/>
      <c r="CW259" s="3267"/>
      <c r="CX259" s="3267"/>
      <c r="CY259" s="3267"/>
      <c r="CZ259" s="3267"/>
      <c r="DA259" s="3267"/>
      <c r="DB259" s="3267"/>
      <c r="DC259" s="3267"/>
      <c r="DD259" s="3267"/>
      <c r="DE259" s="3267"/>
      <c r="DF259" s="3267"/>
      <c r="DG259" s="3267"/>
      <c r="DH259" s="3267"/>
    </row>
    <row r="260" spans="1:112" ht="33.6" thickBot="1">
      <c r="A260" s="7069" t="str">
        <f>"كشف ترتيب الدوائر العمالية عن شهر  " &amp;الاعدادات!D2  &amp;"  " &amp; "وفقا للاحكام القطعية "</f>
        <v xml:space="preserve">كشف ترتيب الدوائر العمالية عن شهر  عن شهر  يوليو لسنة 2026م   وفقا للاحكام القطعية </v>
      </c>
      <c r="B260" s="7069"/>
      <c r="C260" s="7069"/>
      <c r="D260" s="7069"/>
      <c r="E260" s="7069"/>
      <c r="F260" s="7069"/>
      <c r="G260" s="7069"/>
      <c r="H260" s="7069"/>
      <c r="I260" s="7069"/>
      <c r="J260" s="7069"/>
      <c r="K260" s="7069"/>
      <c r="L260" s="7069"/>
      <c r="M260" s="7069"/>
      <c r="N260" s="7069"/>
      <c r="O260" s="7069"/>
      <c r="P260" s="7069"/>
      <c r="Q260" s="7069"/>
      <c r="R260" s="7069"/>
      <c r="S260" s="7069"/>
      <c r="T260" s="7069"/>
      <c r="U260" s="7069"/>
      <c r="V260" s="7069"/>
      <c r="W260" s="7069"/>
      <c r="X260" s="7069"/>
      <c r="Y260" s="7069"/>
      <c r="Z260" s="7069"/>
      <c r="AA260" s="7069"/>
      <c r="AB260" s="7069"/>
      <c r="AC260" s="7069"/>
      <c r="AD260" s="7069"/>
      <c r="AE260" s="7069"/>
      <c r="AF260" s="7069"/>
      <c r="AG260" s="7069"/>
      <c r="AH260" s="7069"/>
      <c r="AI260" s="7069"/>
      <c r="AJ260" s="4827"/>
      <c r="AK260" s="4827"/>
      <c r="AL260" s="4827"/>
      <c r="AM260" s="4827"/>
      <c r="AN260" s="4827"/>
      <c r="AO260" s="4827"/>
      <c r="AP260" s="4827"/>
      <c r="AQ260" s="4827"/>
      <c r="AR260" s="4827"/>
      <c r="AS260" s="4827"/>
      <c r="AT260" s="4827"/>
      <c r="AU260" s="4827"/>
      <c r="AV260" s="4827"/>
      <c r="AW260" s="4827"/>
      <c r="AX260" s="4827"/>
      <c r="AY260" s="4827"/>
      <c r="AZ260" s="4827"/>
      <c r="BA260" s="4827"/>
      <c r="BB260" s="4827"/>
      <c r="BC260" s="4827"/>
      <c r="BD260" s="4827"/>
      <c r="BE260" s="4827"/>
      <c r="BF260" s="3267"/>
      <c r="BG260" s="3267"/>
      <c r="BH260" s="3267"/>
      <c r="BI260" s="4677"/>
      <c r="BJ260" s="4678"/>
      <c r="BK260" s="4678"/>
      <c r="BL260" s="4678"/>
      <c r="BM260" s="4678"/>
      <c r="BN260" s="4678"/>
      <c r="BO260" s="4679"/>
      <c r="BP260" s="4286"/>
      <c r="BQ260" s="3267"/>
      <c r="BR260" s="3267"/>
      <c r="BS260" s="4677"/>
      <c r="BT260" s="4678"/>
      <c r="BU260" s="4678"/>
      <c r="BV260" s="4678"/>
      <c r="BW260" s="4678"/>
      <c r="BX260" s="4678"/>
      <c r="BY260" s="4679"/>
      <c r="BZ260" s="4286"/>
      <c r="CA260" s="3267"/>
      <c r="CB260" s="4677"/>
      <c r="CC260" s="4678"/>
      <c r="CD260" s="4678"/>
      <c r="CE260" s="4678"/>
      <c r="CF260" s="4678"/>
      <c r="CG260" s="4678"/>
      <c r="CH260" s="4679"/>
      <c r="CI260" s="4286"/>
      <c r="CJ260" s="3267"/>
      <c r="CK260" s="3267"/>
      <c r="CL260" s="3267"/>
      <c r="CM260" s="3267"/>
      <c r="CN260" s="3267"/>
      <c r="CO260" s="3267"/>
      <c r="CP260" s="3267"/>
      <c r="CQ260" s="3267"/>
      <c r="CR260" s="3267"/>
      <c r="CS260" s="3267"/>
      <c r="CT260" s="3267"/>
      <c r="CU260" s="3267"/>
      <c r="CV260" s="3267"/>
      <c r="CW260" s="3267"/>
      <c r="CX260" s="3267"/>
      <c r="CY260" s="3267"/>
      <c r="CZ260" s="3267"/>
      <c r="DA260" s="3267"/>
      <c r="DB260" s="3267"/>
      <c r="DC260" s="3267"/>
      <c r="DD260" s="3267"/>
      <c r="DE260" s="3267"/>
      <c r="DF260" s="3267"/>
      <c r="DG260" s="3267"/>
      <c r="DH260" s="3267"/>
    </row>
    <row r="261" spans="1:112" ht="33.6" thickBot="1">
      <c r="A261" s="7070" t="s">
        <v>407</v>
      </c>
      <c r="B261" s="4828" t="s">
        <v>187</v>
      </c>
      <c r="C261" s="7072" t="s">
        <v>87</v>
      </c>
      <c r="D261" s="7073"/>
      <c r="E261" s="7073"/>
      <c r="F261" s="7073"/>
      <c r="G261" s="7073"/>
      <c r="H261" s="7073"/>
      <c r="I261" s="7074"/>
      <c r="J261" s="7072" t="s">
        <v>24</v>
      </c>
      <c r="K261" s="7073"/>
      <c r="L261" s="7073"/>
      <c r="M261" s="7073"/>
      <c r="N261" s="7073"/>
      <c r="O261" s="7074"/>
      <c r="P261" s="7072" t="s">
        <v>93</v>
      </c>
      <c r="Q261" s="7073"/>
      <c r="R261" s="7074"/>
      <c r="S261" s="7072" t="s">
        <v>1057</v>
      </c>
      <c r="T261" s="7073"/>
      <c r="U261" s="7074"/>
      <c r="V261" s="7072" t="s">
        <v>784</v>
      </c>
      <c r="W261" s="7073"/>
      <c r="X261" s="7073"/>
      <c r="Y261" s="7074"/>
      <c r="Z261" s="7064" t="s">
        <v>183</v>
      </c>
      <c r="AA261" s="7064"/>
      <c r="AB261" s="7064"/>
      <c r="AC261" s="7064"/>
      <c r="AD261" s="7064"/>
      <c r="AE261" s="7064"/>
      <c r="AF261" s="7064"/>
      <c r="AG261" s="7064"/>
      <c r="AH261" s="7064"/>
      <c r="AI261" s="7064"/>
      <c r="AJ261" s="3267"/>
      <c r="AK261" s="3267"/>
      <c r="AL261" s="3267"/>
      <c r="AM261" s="3267"/>
      <c r="AN261" s="3267"/>
      <c r="AO261" s="3267"/>
      <c r="AP261" s="3267"/>
      <c r="AQ261" s="3267"/>
      <c r="AR261" s="3267"/>
      <c r="AS261" s="3267"/>
      <c r="AT261" s="3267"/>
      <c r="AU261" s="3267"/>
      <c r="AV261" s="3267"/>
      <c r="AW261" s="3267"/>
      <c r="AX261" s="3267"/>
      <c r="AY261" s="3267"/>
      <c r="AZ261" s="3267"/>
      <c r="BA261" s="3267"/>
      <c r="BB261" s="3267"/>
      <c r="BC261" s="3267"/>
      <c r="BD261" s="3267"/>
      <c r="BE261" s="3267"/>
      <c r="BF261" s="3267"/>
      <c r="BG261" s="3267"/>
      <c r="BH261" s="3267"/>
      <c r="BI261" s="4680"/>
      <c r="BJ261" s="4681"/>
      <c r="BK261" s="4681"/>
      <c r="BL261" s="4681"/>
      <c r="BM261" s="4681"/>
      <c r="BN261" s="4681"/>
      <c r="BO261" s="4682"/>
      <c r="BP261" s="4286"/>
      <c r="BQ261" s="3267"/>
      <c r="BR261" s="3267"/>
      <c r="BS261" s="4680"/>
      <c r="BT261" s="4681"/>
      <c r="BU261" s="4681"/>
      <c r="BV261" s="4681"/>
      <c r="BW261" s="4681"/>
      <c r="BX261" s="4681"/>
      <c r="BY261" s="4682"/>
      <c r="BZ261" s="4286"/>
      <c r="CA261" s="3267"/>
      <c r="CB261" s="4680"/>
      <c r="CC261" s="4681"/>
      <c r="CD261" s="4681"/>
      <c r="CE261" s="4681"/>
      <c r="CF261" s="4681"/>
      <c r="CG261" s="4681"/>
      <c r="CH261" s="4682"/>
      <c r="CI261" s="4286"/>
      <c r="CJ261" s="3267"/>
      <c r="CK261" s="3267"/>
      <c r="CL261" s="3267"/>
      <c r="CM261" s="3267"/>
      <c r="CN261" s="3267"/>
      <c r="CO261" s="3267"/>
      <c r="CP261" s="3267"/>
      <c r="CQ261" s="3267"/>
      <c r="CR261" s="3267"/>
      <c r="CS261" s="3267"/>
      <c r="CT261" s="3267"/>
      <c r="CU261" s="3267"/>
      <c r="CV261" s="3267"/>
      <c r="CW261" s="3267"/>
      <c r="CX261" s="3267"/>
      <c r="CY261" s="3267"/>
      <c r="CZ261" s="3267"/>
      <c r="DA261" s="3267"/>
      <c r="DB261" s="3267"/>
      <c r="DC261" s="3267"/>
      <c r="DD261" s="3267"/>
      <c r="DE261" s="3267"/>
      <c r="DF261" s="3267"/>
      <c r="DG261" s="3267"/>
      <c r="DH261" s="3267"/>
    </row>
    <row r="262" spans="1:112" ht="18" thickBot="1">
      <c r="A262" s="7071"/>
      <c r="B262" s="4829"/>
      <c r="C262" s="7075"/>
      <c r="D262" s="7076"/>
      <c r="E262" s="7076"/>
      <c r="F262" s="7076"/>
      <c r="G262" s="7076"/>
      <c r="H262" s="7076"/>
      <c r="I262" s="7077"/>
      <c r="J262" s="7075"/>
      <c r="K262" s="7076"/>
      <c r="L262" s="7076"/>
      <c r="M262" s="7076"/>
      <c r="N262" s="7076"/>
      <c r="O262" s="7077"/>
      <c r="P262" s="7075"/>
      <c r="Q262" s="7076"/>
      <c r="R262" s="7077"/>
      <c r="S262" s="7075"/>
      <c r="T262" s="7076"/>
      <c r="U262" s="7077"/>
      <c r="V262" s="7075"/>
      <c r="W262" s="7076"/>
      <c r="X262" s="7076"/>
      <c r="Y262" s="7077"/>
      <c r="Z262" s="7064" t="s">
        <v>216</v>
      </c>
      <c r="AA262" s="7064"/>
      <c r="AB262" s="7064" t="s">
        <v>33</v>
      </c>
      <c r="AC262" s="7064"/>
      <c r="AD262" s="7064" t="s">
        <v>184</v>
      </c>
      <c r="AE262" s="7064"/>
      <c r="AF262" s="7064" t="s">
        <v>185</v>
      </c>
      <c r="AG262" s="7064"/>
      <c r="AH262" s="7064" t="s">
        <v>200</v>
      </c>
      <c r="AI262" s="7064"/>
      <c r="AJ262" s="3267"/>
      <c r="AK262" s="3267"/>
      <c r="AL262" s="3267"/>
      <c r="AM262" s="3267"/>
      <c r="AN262" s="3267"/>
      <c r="AO262" s="3267"/>
      <c r="AP262" s="3267"/>
      <c r="AQ262" s="3267"/>
      <c r="AR262" s="3267"/>
      <c r="AS262" s="3267"/>
      <c r="AT262" s="3267"/>
      <c r="AU262" s="3267"/>
      <c r="AV262" s="3267"/>
      <c r="AW262" s="3267"/>
      <c r="AX262" s="3267"/>
      <c r="AY262" s="3267"/>
      <c r="AZ262" s="3267"/>
      <c r="BA262" s="3267"/>
      <c r="BB262" s="3267"/>
      <c r="BC262" s="3267"/>
      <c r="BD262" s="3267"/>
      <c r="BE262" s="3267"/>
      <c r="BF262" s="3267"/>
      <c r="BG262" s="3267"/>
      <c r="BH262" s="3267"/>
      <c r="BI262" s="7061" t="s">
        <v>163</v>
      </c>
      <c r="BJ262" s="7061" t="s">
        <v>1480</v>
      </c>
      <c r="BK262" s="7061" t="s">
        <v>196</v>
      </c>
      <c r="BL262" s="7061" t="s">
        <v>1481</v>
      </c>
      <c r="BM262" s="7061" t="s">
        <v>1482</v>
      </c>
      <c r="BN262" s="7061" t="s">
        <v>1168</v>
      </c>
      <c r="BO262" s="7061" t="s">
        <v>206</v>
      </c>
      <c r="BP262" s="7063"/>
      <c r="BQ262" s="4830"/>
      <c r="BR262" s="4830"/>
      <c r="BS262" s="7061" t="s">
        <v>163</v>
      </c>
      <c r="BT262" s="7061" t="s">
        <v>1480</v>
      </c>
      <c r="BU262" s="7061" t="s">
        <v>196</v>
      </c>
      <c r="BV262" s="7061" t="s">
        <v>1481</v>
      </c>
      <c r="BW262" s="7061" t="s">
        <v>1482</v>
      </c>
      <c r="BX262" s="7061" t="s">
        <v>1168</v>
      </c>
      <c r="BY262" s="7061" t="s">
        <v>206</v>
      </c>
      <c r="BZ262" s="7063"/>
      <c r="CA262" s="3267"/>
      <c r="CB262" s="7061" t="s">
        <v>163</v>
      </c>
      <c r="CC262" s="7061" t="s">
        <v>1480</v>
      </c>
      <c r="CD262" s="7061" t="s">
        <v>196</v>
      </c>
      <c r="CE262" s="7061" t="s">
        <v>1481</v>
      </c>
      <c r="CF262" s="7061" t="s">
        <v>1482</v>
      </c>
      <c r="CG262" s="7061" t="s">
        <v>1168</v>
      </c>
      <c r="CH262" s="7061" t="s">
        <v>206</v>
      </c>
      <c r="CI262" s="7063"/>
      <c r="CJ262" s="3267"/>
      <c r="CK262" s="3267"/>
      <c r="CL262" s="3267"/>
      <c r="CM262" s="3267"/>
      <c r="CN262" s="3267"/>
      <c r="CO262" s="3267"/>
      <c r="CP262" s="3267"/>
      <c r="CQ262" s="3267"/>
      <c r="CR262" s="3267"/>
      <c r="CS262" s="3267"/>
      <c r="CT262" s="3267"/>
      <c r="CU262" s="3267"/>
      <c r="CV262" s="3267"/>
      <c r="CW262" s="3267"/>
      <c r="CX262" s="3267"/>
      <c r="CY262" s="3267"/>
      <c r="CZ262" s="3267"/>
      <c r="DA262" s="3267"/>
      <c r="DB262" s="3267"/>
      <c r="DC262" s="3267"/>
      <c r="DD262" s="3267"/>
      <c r="DE262" s="3267"/>
      <c r="DF262" s="3267"/>
      <c r="DG262" s="3267"/>
      <c r="DH262" s="3267"/>
    </row>
    <row r="263" spans="1:112" ht="23.4" thickBot="1">
      <c r="A263" s="4831"/>
      <c r="B263" s="4832"/>
      <c r="C263" s="7057" t="s">
        <v>1528</v>
      </c>
      <c r="D263" s="7057"/>
      <c r="E263" s="7057"/>
      <c r="F263" s="7057"/>
      <c r="G263" s="7057"/>
      <c r="H263" s="7057"/>
      <c r="I263" s="7057"/>
      <c r="J263" s="7059" t="str">
        <f>D10</f>
        <v>عمرو احمد محمد احمد سليمان</v>
      </c>
      <c r="K263" s="7059"/>
      <c r="L263" s="7059"/>
      <c r="M263" s="7059"/>
      <c r="N263" s="7059"/>
      <c r="O263" s="7059"/>
      <c r="P263" s="7059">
        <f>AB251</f>
        <v>937</v>
      </c>
      <c r="Q263" s="7059"/>
      <c r="R263" s="7059"/>
      <c r="S263" s="7059">
        <f>AH251</f>
        <v>0</v>
      </c>
      <c r="T263" s="7059"/>
      <c r="U263" s="7059"/>
      <c r="V263" s="7060">
        <f>S263/P263</f>
        <v>0</v>
      </c>
      <c r="W263" s="7060"/>
      <c r="X263" s="7060"/>
      <c r="Y263" s="7060"/>
      <c r="Z263" s="7059">
        <f>P22+P49+P76+P103</f>
        <v>0</v>
      </c>
      <c r="AA263" s="7059"/>
      <c r="AB263" s="7059">
        <f>AR22+AR49+AR76+AR103</f>
        <v>0</v>
      </c>
      <c r="AC263" s="7059"/>
      <c r="AD263" s="7059">
        <f>P27+P54+P81+P108</f>
        <v>0</v>
      </c>
      <c r="AE263" s="7059"/>
      <c r="AF263" s="7059">
        <f>AR27+AR54+AR81+AR108</f>
        <v>0</v>
      </c>
      <c r="AG263" s="7059"/>
      <c r="AH263" s="7057"/>
      <c r="AI263" s="7057"/>
      <c r="AJ263" s="3267"/>
      <c r="AK263" s="5859">
        <f>(SUM(Z263:AI263)-S263)</f>
        <v>0</v>
      </c>
      <c r="AL263" s="3267"/>
      <c r="AM263" s="3267"/>
      <c r="AN263" s="3267"/>
      <c r="AO263" s="3267"/>
      <c r="AP263" s="3267"/>
      <c r="AQ263" s="3267"/>
      <c r="AR263" s="3267"/>
      <c r="AS263" s="3267"/>
      <c r="AT263" s="3267"/>
      <c r="AU263" s="3267"/>
      <c r="AV263" s="3267"/>
      <c r="AW263" s="3267"/>
      <c r="AX263" s="3267"/>
      <c r="AY263" s="3267"/>
      <c r="AZ263" s="3267"/>
      <c r="BA263" s="3267"/>
      <c r="BB263" s="3267"/>
      <c r="BC263" s="3267"/>
      <c r="BD263" s="3267"/>
      <c r="BE263" s="3267"/>
      <c r="BF263" s="3267"/>
      <c r="BG263" s="3267"/>
      <c r="BH263" s="3267"/>
      <c r="BI263" s="7062"/>
      <c r="BJ263" s="7062"/>
      <c r="BK263" s="7062"/>
      <c r="BL263" s="7062"/>
      <c r="BM263" s="7062"/>
      <c r="BN263" s="7062"/>
      <c r="BO263" s="7062"/>
      <c r="BP263" s="7063"/>
      <c r="BQ263" s="4830"/>
      <c r="BR263" s="4830"/>
      <c r="BS263" s="7062"/>
      <c r="BT263" s="7062"/>
      <c r="BU263" s="7062"/>
      <c r="BV263" s="7062"/>
      <c r="BW263" s="7062"/>
      <c r="BX263" s="7062"/>
      <c r="BY263" s="7062"/>
      <c r="BZ263" s="7063"/>
      <c r="CA263" s="3267"/>
      <c r="CB263" s="7062"/>
      <c r="CC263" s="7062"/>
      <c r="CD263" s="7062"/>
      <c r="CE263" s="7062"/>
      <c r="CF263" s="7062"/>
      <c r="CG263" s="7062"/>
      <c r="CH263" s="7062"/>
      <c r="CI263" s="7063"/>
      <c r="CJ263" s="3267"/>
      <c r="CK263" s="3267"/>
      <c r="CL263" s="3267"/>
      <c r="CM263" s="3267"/>
      <c r="CN263" s="3267"/>
      <c r="CO263" s="3267"/>
      <c r="CP263" s="3267"/>
      <c r="CQ263" s="3267"/>
      <c r="CR263" s="3267"/>
      <c r="CS263" s="3267"/>
      <c r="CT263" s="3267"/>
      <c r="CU263" s="3267"/>
      <c r="CV263" s="3267"/>
      <c r="CW263" s="3267"/>
      <c r="CX263" s="3267"/>
      <c r="CY263" s="3267"/>
      <c r="CZ263" s="3267"/>
      <c r="DA263" s="3267"/>
      <c r="DB263" s="3267"/>
      <c r="DC263" s="3267"/>
      <c r="DD263" s="3267"/>
      <c r="DE263" s="3267"/>
      <c r="DF263" s="3267"/>
      <c r="DG263" s="3267"/>
      <c r="DH263" s="3267"/>
    </row>
    <row r="264" spans="1:112" ht="43.2" thickBot="1">
      <c r="A264" s="4831"/>
      <c r="B264" s="4832"/>
      <c r="C264" s="7057" t="s">
        <v>1529</v>
      </c>
      <c r="D264" s="7057"/>
      <c r="E264" s="7057"/>
      <c r="F264" s="7057"/>
      <c r="G264" s="7057"/>
      <c r="H264" s="7057"/>
      <c r="I264" s="7057"/>
      <c r="J264" s="7059" t="str">
        <f>D118</f>
        <v>احمد محمد محمود فؤاد</v>
      </c>
      <c r="K264" s="7059"/>
      <c r="L264" s="7059"/>
      <c r="M264" s="7059"/>
      <c r="N264" s="7059"/>
      <c r="O264" s="7059"/>
      <c r="P264" s="7059">
        <f>AB254</f>
        <v>1401</v>
      </c>
      <c r="Q264" s="7059"/>
      <c r="R264" s="7059"/>
      <c r="S264" s="7059">
        <f>AH254</f>
        <v>0</v>
      </c>
      <c r="T264" s="7059"/>
      <c r="U264" s="7059"/>
      <c r="V264" s="7060">
        <f>S264/P264</f>
        <v>0</v>
      </c>
      <c r="W264" s="7060"/>
      <c r="X264" s="7060"/>
      <c r="Y264" s="7060"/>
      <c r="Z264" s="7059">
        <f>P130+P157+P184+P211</f>
        <v>0</v>
      </c>
      <c r="AA264" s="7059"/>
      <c r="AB264" s="7059">
        <f>AR130+AR157+AR184+AR211</f>
        <v>0</v>
      </c>
      <c r="AC264" s="7059"/>
      <c r="AD264" s="7059">
        <f>P135+P162+P189+P216</f>
        <v>0</v>
      </c>
      <c r="AE264" s="7059"/>
      <c r="AF264" s="7059">
        <f>AR135+AR162+AR189+AR216</f>
        <v>0</v>
      </c>
      <c r="AG264" s="7059"/>
      <c r="AH264" s="7057"/>
      <c r="AI264" s="7057"/>
      <c r="AJ264" s="3267"/>
      <c r="AK264" s="5859">
        <f>(SUM(Z264:AI264)-S264)</f>
        <v>0</v>
      </c>
      <c r="AL264" s="3267"/>
      <c r="AM264" s="3267"/>
      <c r="AN264" s="3267"/>
      <c r="AO264" s="3267"/>
      <c r="AP264" s="3267"/>
      <c r="AQ264" s="3267"/>
      <c r="AR264" s="3267"/>
      <c r="AS264" s="3267"/>
      <c r="AT264" s="3267"/>
      <c r="AU264" s="3267"/>
      <c r="AV264" s="3267"/>
      <c r="AW264" s="3267"/>
      <c r="AX264" s="3267"/>
      <c r="AY264" s="3267"/>
      <c r="AZ264" s="3267"/>
      <c r="BA264" s="3267"/>
      <c r="BB264" s="3267"/>
      <c r="BC264" s="3267"/>
      <c r="BD264" s="3267"/>
      <c r="BE264" s="3267"/>
      <c r="BF264" s="3267"/>
      <c r="BG264" s="3267"/>
      <c r="BH264" s="3267"/>
      <c r="BI264" s="5864">
        <f>الاعدادات!$D$9</f>
        <v>2025</v>
      </c>
      <c r="BJ264" s="5860">
        <f t="shared" ref="BJ264:BN265" si="190">BJ21+BJ75+BJ129+BJ183</f>
        <v>0</v>
      </c>
      <c r="BK264" s="5860">
        <f t="shared" si="190"/>
        <v>0</v>
      </c>
      <c r="BL264" s="5860">
        <f t="shared" si="190"/>
        <v>0</v>
      </c>
      <c r="BM264" s="5860">
        <f t="shared" si="190"/>
        <v>0</v>
      </c>
      <c r="BN264" s="5860">
        <f t="shared" si="190"/>
        <v>0</v>
      </c>
      <c r="BO264" s="5861">
        <f>SUM(BJ264:BN264)</f>
        <v>0</v>
      </c>
      <c r="BP264" s="3298"/>
      <c r="BQ264" s="3267"/>
      <c r="BR264" s="3267"/>
      <c r="BS264" s="5864">
        <f>الاعدادات!$D$9</f>
        <v>2025</v>
      </c>
      <c r="BT264" s="5860">
        <f t="shared" ref="BT264:BX265" si="191">BJ48+BJ102+BJ156+BJ210</f>
        <v>0</v>
      </c>
      <c r="BU264" s="5860">
        <f t="shared" si="191"/>
        <v>0</v>
      </c>
      <c r="BV264" s="5860">
        <f t="shared" si="191"/>
        <v>0</v>
      </c>
      <c r="BW264" s="5860">
        <f t="shared" si="191"/>
        <v>0</v>
      </c>
      <c r="BX264" s="5860">
        <f t="shared" si="191"/>
        <v>0</v>
      </c>
      <c r="BY264" s="5861">
        <f>SUM(BT264:BX264)</f>
        <v>0</v>
      </c>
      <c r="BZ264" s="3298"/>
      <c r="CA264" s="3267"/>
      <c r="CB264" s="5864">
        <f>الاعدادات!$D$9</f>
        <v>2025</v>
      </c>
      <c r="CC264" s="5860">
        <f>BJ264+BT264</f>
        <v>0</v>
      </c>
      <c r="CD264" s="5860">
        <f t="shared" ref="CD264:CG265" si="192">BK264+BU264</f>
        <v>0</v>
      </c>
      <c r="CE264" s="5860">
        <f t="shared" si="192"/>
        <v>0</v>
      </c>
      <c r="CF264" s="5860">
        <f t="shared" si="192"/>
        <v>0</v>
      </c>
      <c r="CG264" s="5860">
        <f t="shared" si="192"/>
        <v>0</v>
      </c>
      <c r="CH264" s="5861">
        <f>SUM(CC264:CG264)</f>
        <v>0</v>
      </c>
      <c r="CI264" s="3298"/>
      <c r="CJ264" s="3267"/>
      <c r="CK264" s="3267"/>
      <c r="CL264" s="3267"/>
      <c r="CM264" s="3267"/>
      <c r="CN264" s="3267"/>
      <c r="CO264" s="3267"/>
      <c r="CP264" s="3267"/>
      <c r="CQ264" s="3267"/>
      <c r="CR264" s="3267"/>
      <c r="CS264" s="3267"/>
      <c r="CT264" s="3267"/>
      <c r="CU264" s="3267"/>
      <c r="CV264" s="3267"/>
      <c r="CW264" s="3267"/>
      <c r="CX264" s="3267"/>
      <c r="CY264" s="3267"/>
      <c r="CZ264" s="3267"/>
      <c r="DA264" s="3267"/>
      <c r="DB264" s="3267"/>
      <c r="DC264" s="3267"/>
      <c r="DD264" s="3267"/>
      <c r="DE264" s="3267"/>
      <c r="DF264" s="3267"/>
      <c r="DG264" s="3267"/>
      <c r="DH264" s="3267"/>
    </row>
    <row r="265" spans="1:112" ht="43.2" thickBot="1">
      <c r="A265" s="4831"/>
      <c r="B265" s="4831"/>
      <c r="C265" s="7058"/>
      <c r="D265" s="7058"/>
      <c r="E265" s="7058"/>
      <c r="F265" s="7058"/>
      <c r="G265" s="7058"/>
      <c r="H265" s="7058"/>
      <c r="I265" s="7058"/>
      <c r="J265" s="7058"/>
      <c r="K265" s="7058"/>
      <c r="L265" s="7058"/>
      <c r="M265" s="7058"/>
      <c r="N265" s="7058"/>
      <c r="O265" s="7058"/>
      <c r="P265" s="7058"/>
      <c r="Q265" s="7058"/>
      <c r="R265" s="7058"/>
      <c r="S265" s="7058"/>
      <c r="T265" s="7058"/>
      <c r="U265" s="7058"/>
      <c r="V265" s="7058"/>
      <c r="W265" s="7058"/>
      <c r="X265" s="7058"/>
      <c r="Y265" s="7058"/>
      <c r="Z265" s="7058"/>
      <c r="AA265" s="7058"/>
      <c r="AB265" s="7058"/>
      <c r="AC265" s="7058"/>
      <c r="AD265" s="7058"/>
      <c r="AE265" s="7058"/>
      <c r="AF265" s="7058"/>
      <c r="AG265" s="7058"/>
      <c r="AH265" s="7058"/>
      <c r="AI265" s="7058"/>
      <c r="AJ265" s="3267"/>
      <c r="AK265" s="3267"/>
      <c r="AL265" s="3267"/>
      <c r="AM265" s="3267"/>
      <c r="AN265" s="3267"/>
      <c r="AO265" s="3267"/>
      <c r="AP265" s="3267"/>
      <c r="AQ265" s="3267"/>
      <c r="AR265" s="3267"/>
      <c r="AS265" s="3267"/>
      <c r="AT265" s="3267"/>
      <c r="AU265" s="3267"/>
      <c r="AV265" s="3267"/>
      <c r="AW265" s="3267"/>
      <c r="AX265" s="3267"/>
      <c r="AY265" s="3267"/>
      <c r="AZ265" s="3267"/>
      <c r="BA265" s="3267"/>
      <c r="BB265" s="3267"/>
      <c r="BC265" s="3267"/>
      <c r="BD265" s="3267"/>
      <c r="BE265" s="3267"/>
      <c r="BF265" s="3267"/>
      <c r="BG265" s="3267"/>
      <c r="BH265" s="3267"/>
      <c r="BI265" s="5864">
        <f>الاعدادات!$D$10</f>
        <v>2026</v>
      </c>
      <c r="BJ265" s="5860">
        <f t="shared" si="190"/>
        <v>0</v>
      </c>
      <c r="BK265" s="5860">
        <f t="shared" si="190"/>
        <v>0</v>
      </c>
      <c r="BL265" s="5860">
        <f t="shared" si="190"/>
        <v>0</v>
      </c>
      <c r="BM265" s="5860">
        <f t="shared" si="190"/>
        <v>0</v>
      </c>
      <c r="BN265" s="5860">
        <f t="shared" si="190"/>
        <v>0</v>
      </c>
      <c r="BO265" s="5861">
        <f>SUM(BJ265:BN265)</f>
        <v>0</v>
      </c>
      <c r="BP265" s="3298"/>
      <c r="BQ265" s="3267"/>
      <c r="BR265" s="3267"/>
      <c r="BS265" s="5864">
        <f>الاعدادات!$D$10</f>
        <v>2026</v>
      </c>
      <c r="BT265" s="5860">
        <f t="shared" si="191"/>
        <v>0</v>
      </c>
      <c r="BU265" s="5860">
        <f t="shared" si="191"/>
        <v>0</v>
      </c>
      <c r="BV265" s="5860">
        <f t="shared" si="191"/>
        <v>0</v>
      </c>
      <c r="BW265" s="5860">
        <f t="shared" si="191"/>
        <v>0</v>
      </c>
      <c r="BX265" s="5860">
        <f t="shared" si="191"/>
        <v>0</v>
      </c>
      <c r="BY265" s="5861">
        <f>SUM(BT265:BX265)</f>
        <v>0</v>
      </c>
      <c r="BZ265" s="3298"/>
      <c r="CA265" s="3267"/>
      <c r="CB265" s="5864">
        <f>الاعدادات!$D$10</f>
        <v>2026</v>
      </c>
      <c r="CC265" s="5860">
        <f>BJ265+BT265</f>
        <v>0</v>
      </c>
      <c r="CD265" s="5860">
        <f t="shared" si="192"/>
        <v>0</v>
      </c>
      <c r="CE265" s="5860">
        <f t="shared" si="192"/>
        <v>0</v>
      </c>
      <c r="CF265" s="5860">
        <f t="shared" si="192"/>
        <v>0</v>
      </c>
      <c r="CG265" s="5860">
        <f t="shared" si="192"/>
        <v>0</v>
      </c>
      <c r="CH265" s="5861">
        <f>SUM(CC265:CG265)</f>
        <v>0</v>
      </c>
      <c r="CI265" s="3298"/>
      <c r="CJ265" s="3267"/>
      <c r="CK265" s="3267"/>
      <c r="CL265" s="3267"/>
      <c r="CM265" s="3267"/>
      <c r="CN265" s="3267"/>
      <c r="CO265" s="3267"/>
      <c r="CP265" s="3267"/>
      <c r="CQ265" s="3267"/>
      <c r="CR265" s="3267"/>
      <c r="CS265" s="3267"/>
      <c r="CT265" s="3267"/>
      <c r="CU265" s="3267"/>
      <c r="CV265" s="3267"/>
      <c r="CW265" s="3267"/>
      <c r="CX265" s="3267"/>
      <c r="CY265" s="3267"/>
      <c r="CZ265" s="3267"/>
      <c r="DA265" s="3267"/>
      <c r="DB265" s="3267"/>
      <c r="DC265" s="3267"/>
      <c r="DD265" s="3267"/>
      <c r="DE265" s="3267"/>
      <c r="DF265" s="3267"/>
      <c r="DG265" s="3267"/>
      <c r="DH265" s="3267"/>
    </row>
    <row r="266" spans="1:112" ht="57" thickBot="1">
      <c r="A266" s="5027" t="s">
        <v>1368</v>
      </c>
      <c r="B266" s="5027"/>
      <c r="C266" s="5027"/>
      <c r="D266" s="5027"/>
      <c r="E266" s="5027"/>
      <c r="F266" s="5027"/>
      <c r="G266" s="5027"/>
      <c r="H266" s="5027"/>
      <c r="I266" s="5027"/>
      <c r="J266" s="5027"/>
      <c r="K266" s="5027"/>
      <c r="L266" s="5027"/>
      <c r="M266" s="5027"/>
      <c r="N266" s="5027"/>
      <c r="O266" s="5027"/>
      <c r="P266" s="5027"/>
      <c r="Q266" s="5027"/>
      <c r="R266" s="5027"/>
      <c r="S266" s="5027"/>
      <c r="T266" s="5027"/>
      <c r="U266" s="5027"/>
      <c r="V266" s="5027"/>
      <c r="W266" s="5027"/>
      <c r="X266" s="5027"/>
      <c r="Y266" s="5027"/>
      <c r="Z266" s="5027"/>
      <c r="AA266" s="5027"/>
      <c r="AB266" s="5027"/>
      <c r="AC266" s="5027"/>
      <c r="AD266" s="5027"/>
      <c r="AE266" s="5027"/>
      <c r="AF266" s="5027"/>
      <c r="AG266" s="5027"/>
      <c r="AH266" s="5027"/>
      <c r="AI266" s="5027"/>
      <c r="AJ266" s="5027"/>
      <c r="AK266" s="5027"/>
      <c r="AL266" s="5027"/>
      <c r="AM266" s="5027"/>
      <c r="AN266" s="5027"/>
      <c r="AO266" s="5027"/>
      <c r="AP266" s="5027"/>
      <c r="AQ266" s="5027"/>
      <c r="AR266" s="5027"/>
      <c r="AS266" s="5027"/>
      <c r="AT266" s="5027"/>
      <c r="AU266" s="5027"/>
      <c r="AV266" s="5027"/>
      <c r="AW266" s="5027"/>
      <c r="AX266" s="5027"/>
      <c r="AY266" s="5027"/>
      <c r="AZ266" s="5027"/>
      <c r="BA266" s="5027"/>
      <c r="BB266" s="5027"/>
      <c r="BC266" s="5027"/>
      <c r="BD266" s="3267"/>
      <c r="BE266" s="3267"/>
      <c r="BF266" s="3267"/>
      <c r="BG266" s="3267"/>
      <c r="BH266" s="3267"/>
      <c r="BI266" s="4833" t="s">
        <v>181</v>
      </c>
      <c r="BJ266" s="5862">
        <f>SUM(BJ264:BJ265)</f>
        <v>0</v>
      </c>
      <c r="BK266" s="5862">
        <f t="shared" ref="BK266:BO266" si="193">SUM(BK264:BK265)</f>
        <v>0</v>
      </c>
      <c r="BL266" s="5862">
        <f t="shared" si="193"/>
        <v>0</v>
      </c>
      <c r="BM266" s="5862">
        <f t="shared" si="193"/>
        <v>0</v>
      </c>
      <c r="BN266" s="5862">
        <f t="shared" si="193"/>
        <v>0</v>
      </c>
      <c r="BO266" s="5863">
        <f t="shared" si="193"/>
        <v>0</v>
      </c>
      <c r="BP266" s="3298"/>
      <c r="BQ266" s="3267"/>
      <c r="BR266" s="3267"/>
      <c r="BS266" s="4833" t="s">
        <v>181</v>
      </c>
      <c r="BT266" s="5862">
        <f>SUM(BT264:BT265)</f>
        <v>0</v>
      </c>
      <c r="BU266" s="5862">
        <f t="shared" ref="BU266:BY266" si="194">SUM(BU264:BU265)</f>
        <v>0</v>
      </c>
      <c r="BV266" s="5862">
        <f t="shared" si="194"/>
        <v>0</v>
      </c>
      <c r="BW266" s="5862">
        <f t="shared" si="194"/>
        <v>0</v>
      </c>
      <c r="BX266" s="5862">
        <f t="shared" si="194"/>
        <v>0</v>
      </c>
      <c r="BY266" s="5863">
        <f t="shared" si="194"/>
        <v>0</v>
      </c>
      <c r="BZ266" s="3298"/>
      <c r="CA266" s="3267"/>
      <c r="CB266" s="4833" t="s">
        <v>181</v>
      </c>
      <c r="CC266" s="5862">
        <f>SUM(CC264:CC265)</f>
        <v>0</v>
      </c>
      <c r="CD266" s="5862">
        <f t="shared" ref="CD266:CH266" si="195">SUM(CD264:CD265)</f>
        <v>0</v>
      </c>
      <c r="CE266" s="5862">
        <f t="shared" si="195"/>
        <v>0</v>
      </c>
      <c r="CF266" s="5862">
        <f t="shared" si="195"/>
        <v>0</v>
      </c>
      <c r="CG266" s="5862">
        <f t="shared" si="195"/>
        <v>0</v>
      </c>
      <c r="CH266" s="5863">
        <f t="shared" si="195"/>
        <v>0</v>
      </c>
      <c r="CI266" s="3298"/>
      <c r="CJ266" s="3267"/>
      <c r="CK266" s="3267"/>
      <c r="CL266" s="3267"/>
      <c r="CM266" s="3267"/>
      <c r="CN266" s="3267"/>
      <c r="CO266" s="3267"/>
      <c r="CP266" s="3267"/>
      <c r="CQ266" s="3267"/>
      <c r="CR266" s="3267"/>
      <c r="CS266" s="3267"/>
      <c r="CT266" s="3267"/>
      <c r="CU266" s="3267"/>
      <c r="CV266" s="3267"/>
      <c r="CW266" s="3267"/>
      <c r="CX266" s="3267"/>
      <c r="CY266" s="3267"/>
      <c r="CZ266" s="3267"/>
      <c r="DA266" s="3267"/>
      <c r="DB266" s="3267"/>
      <c r="DC266" s="3267"/>
      <c r="DD266" s="3267"/>
      <c r="DE266" s="3267"/>
      <c r="DF266" s="3267"/>
      <c r="DG266" s="3267"/>
      <c r="DH266" s="3267"/>
    </row>
    <row r="267" spans="1:112" ht="41.4">
      <c r="A267" s="3267"/>
      <c r="B267" s="3267"/>
      <c r="C267" s="3267"/>
      <c r="D267" s="3267"/>
      <c r="E267" s="3267"/>
      <c r="F267" s="3267"/>
      <c r="G267" s="3267"/>
      <c r="H267" s="3267"/>
      <c r="I267" s="3267"/>
      <c r="J267" s="3267"/>
      <c r="K267" s="3267"/>
      <c r="L267" s="3267"/>
      <c r="M267" s="3267"/>
      <c r="N267" s="3267"/>
      <c r="O267" s="4937" t="s">
        <v>93</v>
      </c>
      <c r="P267" s="4938"/>
      <c r="Q267" s="4938"/>
      <c r="R267" s="4938"/>
      <c r="S267" s="4938"/>
      <c r="T267" s="4938"/>
      <c r="U267" s="4938"/>
      <c r="V267" s="4938"/>
      <c r="W267" s="4938"/>
      <c r="X267" s="4938"/>
      <c r="Y267" s="4938"/>
      <c r="Z267" s="4938"/>
      <c r="AA267" s="4938"/>
      <c r="AB267" s="4938"/>
      <c r="AC267" s="7124" t="s">
        <v>94</v>
      </c>
      <c r="AD267" s="7126" t="s">
        <v>95</v>
      </c>
      <c r="AE267" s="4939" t="s">
        <v>96</v>
      </c>
      <c r="AF267" s="4939"/>
      <c r="AG267" s="4939"/>
      <c r="AH267" s="4939"/>
      <c r="AI267" s="4939"/>
      <c r="AJ267" s="4939"/>
      <c r="AK267" s="4939"/>
      <c r="AL267" s="4939"/>
      <c r="AM267" s="4939"/>
      <c r="AN267" s="4939"/>
      <c r="AO267" s="4939"/>
      <c r="AP267" s="4939"/>
      <c r="AQ267" s="4939"/>
      <c r="AR267" s="4939"/>
      <c r="AS267" s="4939"/>
      <c r="AT267" s="4939"/>
      <c r="AU267" s="7127" t="s">
        <v>97</v>
      </c>
      <c r="AV267" s="4939" t="s">
        <v>98</v>
      </c>
      <c r="AW267" s="4939"/>
      <c r="AX267" s="4939"/>
      <c r="AY267" s="4939"/>
      <c r="AZ267" s="4939"/>
      <c r="BA267" s="4939"/>
      <c r="BB267" s="4940" t="s">
        <v>99</v>
      </c>
      <c r="BC267" s="7134"/>
    </row>
    <row r="268" spans="1:112" ht="23.4">
      <c r="A268" s="3267"/>
      <c r="B268" s="3267"/>
      <c r="C268" s="3267"/>
      <c r="D268" s="3267"/>
      <c r="E268" s="3267"/>
      <c r="F268" s="3267"/>
      <c r="G268" s="3267"/>
      <c r="H268" s="3267"/>
      <c r="I268" s="3267"/>
      <c r="J268" s="3267"/>
      <c r="K268" s="3267"/>
      <c r="L268" s="3267"/>
      <c r="M268" s="3267"/>
      <c r="N268" s="3267"/>
      <c r="O268" s="4941" t="s">
        <v>107</v>
      </c>
      <c r="P268" s="4942"/>
      <c r="Q268" s="4942"/>
      <c r="R268" s="4942"/>
      <c r="S268" s="4942"/>
      <c r="T268" s="4942"/>
      <c r="U268" s="4942"/>
      <c r="V268" s="4942"/>
      <c r="W268" s="4942"/>
      <c r="X268" s="4942"/>
      <c r="Y268" s="4942"/>
      <c r="Z268" s="4942"/>
      <c r="AA268" s="7090" t="s">
        <v>108</v>
      </c>
      <c r="AB268" s="7092" t="s">
        <v>109</v>
      </c>
      <c r="AC268" s="7125"/>
      <c r="AD268" s="7110"/>
      <c r="AE268" s="4944" t="s">
        <v>100</v>
      </c>
      <c r="AF268" s="4945"/>
      <c r="AG268" s="4945"/>
      <c r="AH268" s="4946"/>
      <c r="AI268" s="7094" t="s">
        <v>102</v>
      </c>
      <c r="AJ268" s="4947" t="s">
        <v>110</v>
      </c>
      <c r="AK268" s="4948"/>
      <c r="AL268" s="4948"/>
      <c r="AM268" s="4948"/>
      <c r="AN268" s="4948"/>
      <c r="AO268" s="4949"/>
      <c r="AP268" s="4950" t="s">
        <v>111</v>
      </c>
      <c r="AQ268" s="4951"/>
      <c r="AR268" s="4951"/>
      <c r="AS268" s="4952"/>
      <c r="AT268" s="7136" t="s">
        <v>105</v>
      </c>
      <c r="AU268" s="7128"/>
      <c r="AV268" s="7129" t="s">
        <v>209</v>
      </c>
      <c r="AW268" s="7105" t="s">
        <v>210</v>
      </c>
      <c r="AX268" s="7129" t="s">
        <v>211</v>
      </c>
      <c r="AY268" s="7105" t="s">
        <v>115</v>
      </c>
      <c r="AZ268" s="7129" t="s">
        <v>116</v>
      </c>
      <c r="BA268" s="7131" t="s">
        <v>117</v>
      </c>
      <c r="BB268" s="7132" t="s">
        <v>118</v>
      </c>
      <c r="BC268" s="7135"/>
    </row>
    <row r="269" spans="1:112" ht="15.6">
      <c r="A269" s="3267"/>
      <c r="B269" s="3267"/>
      <c r="C269" s="3267"/>
      <c r="D269" s="3267"/>
      <c r="E269" s="3267"/>
      <c r="F269" s="3267"/>
      <c r="G269" s="3267"/>
      <c r="H269" s="3267"/>
      <c r="I269" s="3267"/>
      <c r="J269" s="3267"/>
      <c r="K269" s="3267"/>
      <c r="L269" s="3267"/>
      <c r="M269" s="3267"/>
      <c r="N269" s="3267"/>
      <c r="O269" s="7117" t="s">
        <v>135</v>
      </c>
      <c r="P269" s="7119" t="s">
        <v>136</v>
      </c>
      <c r="Q269" s="4953" t="s">
        <v>137</v>
      </c>
      <c r="R269" s="4954"/>
      <c r="S269" s="4954"/>
      <c r="T269" s="4955"/>
      <c r="U269" s="7109" t="s">
        <v>138</v>
      </c>
      <c r="V269" s="7109" t="s">
        <v>139</v>
      </c>
      <c r="W269" s="4956" t="s">
        <v>140</v>
      </c>
      <c r="X269" s="4956"/>
      <c r="Y269" s="7109" t="s">
        <v>141</v>
      </c>
      <c r="Z269" s="7109" t="s">
        <v>142</v>
      </c>
      <c r="AA269" s="7091"/>
      <c r="AB269" s="7093"/>
      <c r="AC269" s="7125"/>
      <c r="AD269" s="7110"/>
      <c r="AE269" s="7111" t="s">
        <v>120</v>
      </c>
      <c r="AF269" s="7094" t="s">
        <v>121</v>
      </c>
      <c r="AG269" s="7113" t="s">
        <v>122</v>
      </c>
      <c r="AH269" s="7115" t="s">
        <v>143</v>
      </c>
      <c r="AI269" s="7095"/>
      <c r="AJ269" s="7097" t="s">
        <v>123</v>
      </c>
      <c r="AK269" s="7099" t="s">
        <v>124</v>
      </c>
      <c r="AL269" s="7101" t="s">
        <v>144</v>
      </c>
      <c r="AM269" s="7103" t="s">
        <v>126</v>
      </c>
      <c r="AN269" s="7105" t="s">
        <v>127</v>
      </c>
      <c r="AO269" s="7107" t="s">
        <v>145</v>
      </c>
      <c r="AP269" s="7084" t="s">
        <v>146</v>
      </c>
      <c r="AQ269" s="7086" t="s">
        <v>147</v>
      </c>
      <c r="AR269" s="7088" t="s">
        <v>148</v>
      </c>
      <c r="AS269" s="7138" t="s">
        <v>149</v>
      </c>
      <c r="AT269" s="7137"/>
      <c r="AU269" s="7128"/>
      <c r="AV269" s="7130"/>
      <c r="AW269" s="7106"/>
      <c r="AX269" s="7130"/>
      <c r="AY269" s="7106"/>
      <c r="AZ269" s="7130"/>
      <c r="BA269" s="7128"/>
      <c r="BB269" s="7133"/>
      <c r="BC269" s="7135"/>
    </row>
    <row r="270" spans="1:112" ht="112.2" thickBot="1">
      <c r="A270" s="7096"/>
      <c r="B270" s="7096"/>
      <c r="C270" s="7096"/>
      <c r="D270" s="7096"/>
      <c r="E270" s="7096"/>
      <c r="F270" s="7096"/>
      <c r="G270" s="7096"/>
      <c r="H270" s="7096"/>
      <c r="I270" s="7096"/>
      <c r="J270" s="7096"/>
      <c r="K270" s="7096"/>
      <c r="L270" s="3267"/>
      <c r="M270" s="3267"/>
      <c r="N270" s="3267"/>
      <c r="O270" s="7118"/>
      <c r="P270" s="7120"/>
      <c r="Q270" s="4957" t="s">
        <v>170</v>
      </c>
      <c r="R270" s="4943" t="s">
        <v>171</v>
      </c>
      <c r="S270" s="4943" t="s">
        <v>172</v>
      </c>
      <c r="T270" s="4943" t="s">
        <v>173</v>
      </c>
      <c r="U270" s="7110"/>
      <c r="V270" s="7110"/>
      <c r="W270" s="4957" t="s">
        <v>174</v>
      </c>
      <c r="X270" s="4943" t="s">
        <v>175</v>
      </c>
      <c r="Y270" s="7110"/>
      <c r="Z270" s="7110"/>
      <c r="AA270" s="7091"/>
      <c r="AB270" s="7093"/>
      <c r="AC270" s="7125"/>
      <c r="AD270" s="7110"/>
      <c r="AE270" s="7112"/>
      <c r="AF270" s="7095"/>
      <c r="AG270" s="7114"/>
      <c r="AH270" s="7116"/>
      <c r="AI270" s="7095"/>
      <c r="AJ270" s="7098"/>
      <c r="AK270" s="7100"/>
      <c r="AL270" s="7102"/>
      <c r="AM270" s="7104"/>
      <c r="AN270" s="7106"/>
      <c r="AO270" s="7108"/>
      <c r="AP270" s="7085"/>
      <c r="AQ270" s="7087"/>
      <c r="AR270" s="7089"/>
      <c r="AS270" s="7139"/>
      <c r="AT270" s="7137"/>
      <c r="AU270" s="7128"/>
      <c r="AV270" s="7130"/>
      <c r="AW270" s="7106"/>
      <c r="AX270" s="7130"/>
      <c r="AY270" s="7106"/>
      <c r="AZ270" s="7130"/>
      <c r="BA270" s="7128"/>
      <c r="BB270" s="7133"/>
      <c r="BC270" s="7135"/>
    </row>
    <row r="271" spans="1:112" ht="24" thickBot="1">
      <c r="A271" s="5572"/>
      <c r="B271" s="5572"/>
      <c r="C271" s="5572"/>
      <c r="D271" s="5572"/>
      <c r="E271" s="5572"/>
      <c r="F271" s="5572"/>
      <c r="G271" s="5572"/>
      <c r="H271" s="5572"/>
      <c r="I271" s="5572"/>
      <c r="J271" s="5572"/>
      <c r="K271" s="5572"/>
      <c r="L271" s="3267"/>
      <c r="M271" s="3267"/>
      <c r="N271" s="5850">
        <f>الاعدادات!$D$8</f>
        <v>2024</v>
      </c>
      <c r="O271" s="5853">
        <f t="shared" ref="O271:BC272" si="196">O10+O64+O118+O172</f>
        <v>24</v>
      </c>
      <c r="P271" s="5853">
        <f t="shared" si="196"/>
        <v>0</v>
      </c>
      <c r="Q271" s="5853">
        <f t="shared" si="196"/>
        <v>0</v>
      </c>
      <c r="R271" s="5853">
        <f t="shared" si="196"/>
        <v>0</v>
      </c>
      <c r="S271" s="5853">
        <f t="shared" si="196"/>
        <v>0</v>
      </c>
      <c r="T271" s="5853">
        <f t="shared" si="196"/>
        <v>0</v>
      </c>
      <c r="U271" s="5853">
        <f t="shared" si="196"/>
        <v>0</v>
      </c>
      <c r="V271" s="5853">
        <f t="shared" si="196"/>
        <v>0</v>
      </c>
      <c r="W271" s="5853">
        <f t="shared" si="196"/>
        <v>0</v>
      </c>
      <c r="X271" s="5853">
        <f t="shared" si="196"/>
        <v>0</v>
      </c>
      <c r="Y271" s="5853">
        <f t="shared" si="196"/>
        <v>0</v>
      </c>
      <c r="Z271" s="5853">
        <f t="shared" si="196"/>
        <v>0</v>
      </c>
      <c r="AA271" s="5853">
        <f t="shared" si="196"/>
        <v>0</v>
      </c>
      <c r="AB271" s="5853">
        <f t="shared" si="196"/>
        <v>24</v>
      </c>
      <c r="AC271" s="5853">
        <f t="shared" si="196"/>
        <v>0</v>
      </c>
      <c r="AD271" s="5853">
        <f t="shared" si="196"/>
        <v>0</v>
      </c>
      <c r="AE271" s="5853">
        <f t="shared" si="196"/>
        <v>0</v>
      </c>
      <c r="AF271" s="5853">
        <f t="shared" si="196"/>
        <v>0</v>
      </c>
      <c r="AG271" s="5853">
        <f t="shared" si="196"/>
        <v>0</v>
      </c>
      <c r="AH271" s="5853">
        <f t="shared" si="196"/>
        <v>0</v>
      </c>
      <c r="AI271" s="5853">
        <f t="shared" si="196"/>
        <v>0</v>
      </c>
      <c r="AJ271" s="5853">
        <f t="shared" si="196"/>
        <v>0</v>
      </c>
      <c r="AK271" s="5853">
        <f t="shared" si="196"/>
        <v>0</v>
      </c>
      <c r="AL271" s="5853">
        <f t="shared" si="196"/>
        <v>0</v>
      </c>
      <c r="AM271" s="5853">
        <f t="shared" si="196"/>
        <v>0</v>
      </c>
      <c r="AN271" s="5853">
        <f t="shared" si="196"/>
        <v>0</v>
      </c>
      <c r="AO271" s="5853">
        <f t="shared" si="196"/>
        <v>0</v>
      </c>
      <c r="AP271" s="5853">
        <f t="shared" si="196"/>
        <v>0</v>
      </c>
      <c r="AQ271" s="5853">
        <f t="shared" si="196"/>
        <v>0</v>
      </c>
      <c r="AR271" s="5853">
        <f t="shared" si="196"/>
        <v>0</v>
      </c>
      <c r="AS271" s="5853">
        <f t="shared" si="196"/>
        <v>0</v>
      </c>
      <c r="AT271" s="5853">
        <f t="shared" si="196"/>
        <v>0</v>
      </c>
      <c r="AU271" s="5853">
        <f t="shared" si="196"/>
        <v>0</v>
      </c>
      <c r="AV271" s="5853">
        <f t="shared" si="196"/>
        <v>0</v>
      </c>
      <c r="AW271" s="5853">
        <f t="shared" si="196"/>
        <v>0</v>
      </c>
      <c r="AX271" s="5853">
        <f t="shared" si="196"/>
        <v>0</v>
      </c>
      <c r="AY271" s="5853">
        <f t="shared" si="196"/>
        <v>0</v>
      </c>
      <c r="AZ271" s="5853">
        <f t="shared" si="196"/>
        <v>0</v>
      </c>
      <c r="BA271" s="5853">
        <f t="shared" si="196"/>
        <v>0</v>
      </c>
      <c r="BB271" s="5853">
        <f t="shared" si="196"/>
        <v>0</v>
      </c>
      <c r="BC271" s="5853">
        <f t="shared" si="196"/>
        <v>-24</v>
      </c>
    </row>
    <row r="272" spans="1:112" ht="24" thickBot="1">
      <c r="A272" s="7198" t="s">
        <v>583</v>
      </c>
      <c r="B272" s="7199"/>
      <c r="C272" s="7199"/>
      <c r="D272" s="7199"/>
      <c r="E272" s="7199"/>
      <c r="F272" s="7199"/>
      <c r="G272" s="7199"/>
      <c r="H272" s="7199"/>
      <c r="I272" s="7199"/>
      <c r="J272" s="7199"/>
      <c r="K272" s="7199"/>
      <c r="L272" s="7199"/>
      <c r="M272" s="7199"/>
      <c r="N272" s="5850">
        <f>الاعدادات!$D$9</f>
        <v>2025</v>
      </c>
      <c r="O272" s="5853">
        <f t="shared" si="196"/>
        <v>124</v>
      </c>
      <c r="P272" s="5853">
        <f t="shared" si="196"/>
        <v>0</v>
      </c>
      <c r="Q272" s="5853">
        <f t="shared" si="196"/>
        <v>0</v>
      </c>
      <c r="R272" s="5853">
        <f t="shared" si="196"/>
        <v>0</v>
      </c>
      <c r="S272" s="5853">
        <f t="shared" si="196"/>
        <v>0</v>
      </c>
      <c r="T272" s="5853">
        <f t="shared" si="196"/>
        <v>0</v>
      </c>
      <c r="U272" s="5853">
        <f t="shared" si="196"/>
        <v>0</v>
      </c>
      <c r="V272" s="5853">
        <f t="shared" si="196"/>
        <v>0</v>
      </c>
      <c r="W272" s="5853">
        <f t="shared" si="196"/>
        <v>0</v>
      </c>
      <c r="X272" s="5853">
        <f t="shared" si="196"/>
        <v>0</v>
      </c>
      <c r="Y272" s="5853">
        <f t="shared" si="196"/>
        <v>0</v>
      </c>
      <c r="Z272" s="5853">
        <f t="shared" si="196"/>
        <v>0</v>
      </c>
      <c r="AA272" s="5853">
        <f t="shared" si="196"/>
        <v>0</v>
      </c>
      <c r="AB272" s="5853">
        <f t="shared" si="196"/>
        <v>124</v>
      </c>
      <c r="AC272" s="5853">
        <f t="shared" si="196"/>
        <v>0</v>
      </c>
      <c r="AD272" s="5853">
        <f t="shared" si="196"/>
        <v>0</v>
      </c>
      <c r="AE272" s="5853">
        <f t="shared" si="196"/>
        <v>0</v>
      </c>
      <c r="AF272" s="5853">
        <f t="shared" si="196"/>
        <v>0</v>
      </c>
      <c r="AG272" s="5853">
        <f t="shared" si="196"/>
        <v>0</v>
      </c>
      <c r="AH272" s="5853">
        <f t="shared" si="196"/>
        <v>0</v>
      </c>
      <c r="AI272" s="5853">
        <f t="shared" si="196"/>
        <v>0</v>
      </c>
      <c r="AJ272" s="5853">
        <f t="shared" si="196"/>
        <v>0</v>
      </c>
      <c r="AK272" s="5853">
        <f t="shared" si="196"/>
        <v>0</v>
      </c>
      <c r="AL272" s="5853">
        <f t="shared" si="196"/>
        <v>0</v>
      </c>
      <c r="AM272" s="5853">
        <f t="shared" si="196"/>
        <v>0</v>
      </c>
      <c r="AN272" s="5853">
        <f t="shared" si="196"/>
        <v>0</v>
      </c>
      <c r="AO272" s="5853">
        <f t="shared" si="196"/>
        <v>0</v>
      </c>
      <c r="AP272" s="5853">
        <f t="shared" si="196"/>
        <v>0</v>
      </c>
      <c r="AQ272" s="5853">
        <f t="shared" si="196"/>
        <v>0</v>
      </c>
      <c r="AR272" s="5853">
        <f t="shared" si="196"/>
        <v>0</v>
      </c>
      <c r="AS272" s="5853">
        <f t="shared" si="196"/>
        <v>0</v>
      </c>
      <c r="AT272" s="5853">
        <f t="shared" si="196"/>
        <v>0</v>
      </c>
      <c r="AU272" s="5853">
        <f t="shared" si="196"/>
        <v>0</v>
      </c>
      <c r="AV272" s="5853">
        <f t="shared" si="196"/>
        <v>0</v>
      </c>
      <c r="AW272" s="5853">
        <f t="shared" si="196"/>
        <v>0</v>
      </c>
      <c r="AX272" s="5853">
        <f t="shared" si="196"/>
        <v>0</v>
      </c>
      <c r="AY272" s="5853">
        <f t="shared" si="196"/>
        <v>0</v>
      </c>
      <c r="AZ272" s="5853">
        <f t="shared" si="196"/>
        <v>0</v>
      </c>
      <c r="BA272" s="5853">
        <f t="shared" si="196"/>
        <v>0</v>
      </c>
      <c r="BB272" s="5853">
        <f t="shared" si="196"/>
        <v>0</v>
      </c>
      <c r="BC272" s="5853">
        <f t="shared" si="196"/>
        <v>-124</v>
      </c>
    </row>
    <row r="273" spans="1:55" ht="24" thickBot="1">
      <c r="A273" s="7200"/>
      <c r="B273" s="7201"/>
      <c r="C273" s="7201"/>
      <c r="D273" s="7201"/>
      <c r="E273" s="7201"/>
      <c r="F273" s="7201"/>
      <c r="G273" s="7201"/>
      <c r="H273" s="7201"/>
      <c r="I273" s="7201"/>
      <c r="J273" s="7201"/>
      <c r="K273" s="7201"/>
      <c r="L273" s="7201"/>
      <c r="M273" s="7201"/>
      <c r="N273" s="5793">
        <f>الاعدادات!$D$10</f>
        <v>2026</v>
      </c>
      <c r="O273" s="5853">
        <f t="shared" ref="O273:BC273" si="197">O12+O66+O120+O174</f>
        <v>216</v>
      </c>
      <c r="P273" s="5853">
        <f t="shared" si="197"/>
        <v>0</v>
      </c>
      <c r="Q273" s="5853">
        <f t="shared" si="197"/>
        <v>0</v>
      </c>
      <c r="R273" s="5853">
        <f t="shared" si="197"/>
        <v>0</v>
      </c>
      <c r="S273" s="5853">
        <f t="shared" si="197"/>
        <v>0</v>
      </c>
      <c r="T273" s="5853">
        <f t="shared" si="197"/>
        <v>0</v>
      </c>
      <c r="U273" s="5853">
        <f t="shared" si="197"/>
        <v>0</v>
      </c>
      <c r="V273" s="5853">
        <f t="shared" si="197"/>
        <v>0</v>
      </c>
      <c r="W273" s="5853">
        <f t="shared" si="197"/>
        <v>0</v>
      </c>
      <c r="X273" s="5853">
        <f t="shared" si="197"/>
        <v>0</v>
      </c>
      <c r="Y273" s="5853">
        <f t="shared" si="197"/>
        <v>0</v>
      </c>
      <c r="Z273" s="5853">
        <f t="shared" si="197"/>
        <v>0</v>
      </c>
      <c r="AA273" s="5853">
        <f t="shared" si="197"/>
        <v>0</v>
      </c>
      <c r="AB273" s="5853">
        <f t="shared" si="197"/>
        <v>216</v>
      </c>
      <c r="AC273" s="5853">
        <f t="shared" si="197"/>
        <v>0</v>
      </c>
      <c r="AD273" s="5853">
        <f t="shared" si="197"/>
        <v>0</v>
      </c>
      <c r="AE273" s="5853">
        <f t="shared" si="197"/>
        <v>0</v>
      </c>
      <c r="AF273" s="5853">
        <f t="shared" si="197"/>
        <v>0</v>
      </c>
      <c r="AG273" s="5853">
        <f t="shared" si="197"/>
        <v>0</v>
      </c>
      <c r="AH273" s="5853">
        <f t="shared" si="197"/>
        <v>0</v>
      </c>
      <c r="AI273" s="5853">
        <f t="shared" si="197"/>
        <v>0</v>
      </c>
      <c r="AJ273" s="5853">
        <f t="shared" si="197"/>
        <v>0</v>
      </c>
      <c r="AK273" s="5853">
        <f t="shared" si="197"/>
        <v>0</v>
      </c>
      <c r="AL273" s="5853">
        <f t="shared" si="197"/>
        <v>0</v>
      </c>
      <c r="AM273" s="5853">
        <f t="shared" si="197"/>
        <v>0</v>
      </c>
      <c r="AN273" s="5853">
        <f t="shared" si="197"/>
        <v>0</v>
      </c>
      <c r="AO273" s="5853">
        <f t="shared" si="197"/>
        <v>0</v>
      </c>
      <c r="AP273" s="5853">
        <f t="shared" si="197"/>
        <v>0</v>
      </c>
      <c r="AQ273" s="5853">
        <f t="shared" si="197"/>
        <v>0</v>
      </c>
      <c r="AR273" s="5853">
        <f t="shared" si="197"/>
        <v>0</v>
      </c>
      <c r="AS273" s="5853">
        <f t="shared" si="197"/>
        <v>0</v>
      </c>
      <c r="AT273" s="5853">
        <f t="shared" si="197"/>
        <v>0</v>
      </c>
      <c r="AU273" s="5853">
        <f t="shared" si="197"/>
        <v>0</v>
      </c>
      <c r="AV273" s="5853">
        <f t="shared" si="197"/>
        <v>0</v>
      </c>
      <c r="AW273" s="5853">
        <f t="shared" si="197"/>
        <v>0</v>
      </c>
      <c r="AX273" s="5853">
        <f t="shared" si="197"/>
        <v>0</v>
      </c>
      <c r="AY273" s="5853">
        <f t="shared" si="197"/>
        <v>0</v>
      </c>
      <c r="AZ273" s="5853">
        <f t="shared" si="197"/>
        <v>0</v>
      </c>
      <c r="BA273" s="5853">
        <f t="shared" si="197"/>
        <v>0</v>
      </c>
      <c r="BB273" s="5853">
        <f t="shared" si="197"/>
        <v>0</v>
      </c>
      <c r="BC273" s="5853">
        <f t="shared" si="197"/>
        <v>-216</v>
      </c>
    </row>
    <row r="274" spans="1:55" ht="23.4" thickBot="1">
      <c r="A274" s="7202"/>
      <c r="B274" s="7203"/>
      <c r="C274" s="7203"/>
      <c r="D274" s="7203"/>
      <c r="E274" s="7203"/>
      <c r="F274" s="7203"/>
      <c r="G274" s="7203"/>
      <c r="H274" s="7203"/>
      <c r="I274" s="7203"/>
      <c r="J274" s="7203"/>
      <c r="K274" s="7203"/>
      <c r="L274" s="7203"/>
      <c r="M274" s="7203"/>
      <c r="N274" s="5028" t="s">
        <v>181</v>
      </c>
      <c r="O274" s="5854">
        <f t="shared" ref="O274:BC274" si="198">O13+O67+O121+O175</f>
        <v>364</v>
      </c>
      <c r="P274" s="5854">
        <f t="shared" si="198"/>
        <v>0</v>
      </c>
      <c r="Q274" s="5854">
        <f t="shared" si="198"/>
        <v>0</v>
      </c>
      <c r="R274" s="5854">
        <f t="shared" si="198"/>
        <v>0</v>
      </c>
      <c r="S274" s="5854">
        <f t="shared" si="198"/>
        <v>0</v>
      </c>
      <c r="T274" s="5854">
        <f t="shared" si="198"/>
        <v>0</v>
      </c>
      <c r="U274" s="5854">
        <f t="shared" si="198"/>
        <v>0</v>
      </c>
      <c r="V274" s="5854">
        <f t="shared" si="198"/>
        <v>0</v>
      </c>
      <c r="W274" s="5854">
        <f t="shared" si="198"/>
        <v>0</v>
      </c>
      <c r="X274" s="5854">
        <f t="shared" si="198"/>
        <v>0</v>
      </c>
      <c r="Y274" s="5854">
        <f t="shared" si="198"/>
        <v>0</v>
      </c>
      <c r="Z274" s="5854">
        <f t="shared" si="198"/>
        <v>0</v>
      </c>
      <c r="AA274" s="5854">
        <f t="shared" si="198"/>
        <v>0</v>
      </c>
      <c r="AB274" s="5854">
        <f t="shared" si="198"/>
        <v>364</v>
      </c>
      <c r="AC274" s="5854">
        <f t="shared" si="198"/>
        <v>0</v>
      </c>
      <c r="AD274" s="5854">
        <f t="shared" si="198"/>
        <v>0</v>
      </c>
      <c r="AE274" s="5854">
        <f t="shared" si="198"/>
        <v>0</v>
      </c>
      <c r="AF274" s="5854">
        <f t="shared" si="198"/>
        <v>0</v>
      </c>
      <c r="AG274" s="5854">
        <f t="shared" si="198"/>
        <v>0</v>
      </c>
      <c r="AH274" s="5854">
        <f t="shared" si="198"/>
        <v>0</v>
      </c>
      <c r="AI274" s="5854">
        <f t="shared" si="198"/>
        <v>0</v>
      </c>
      <c r="AJ274" s="5854">
        <f t="shared" si="198"/>
        <v>0</v>
      </c>
      <c r="AK274" s="5854">
        <f t="shared" si="198"/>
        <v>0</v>
      </c>
      <c r="AL274" s="5854">
        <f t="shared" si="198"/>
        <v>0</v>
      </c>
      <c r="AM274" s="5854">
        <f t="shared" si="198"/>
        <v>0</v>
      </c>
      <c r="AN274" s="5854">
        <f t="shared" si="198"/>
        <v>0</v>
      </c>
      <c r="AO274" s="5854">
        <f t="shared" si="198"/>
        <v>0</v>
      </c>
      <c r="AP274" s="5854">
        <f t="shared" si="198"/>
        <v>0</v>
      </c>
      <c r="AQ274" s="5854">
        <f t="shared" si="198"/>
        <v>0</v>
      </c>
      <c r="AR274" s="5854">
        <f t="shared" si="198"/>
        <v>0</v>
      </c>
      <c r="AS274" s="5854">
        <f t="shared" si="198"/>
        <v>0</v>
      </c>
      <c r="AT274" s="5854">
        <f t="shared" si="198"/>
        <v>0</v>
      </c>
      <c r="AU274" s="5854">
        <f t="shared" si="198"/>
        <v>0</v>
      </c>
      <c r="AV274" s="5854">
        <f t="shared" si="198"/>
        <v>0</v>
      </c>
      <c r="AW274" s="5854">
        <f t="shared" si="198"/>
        <v>0</v>
      </c>
      <c r="AX274" s="5854">
        <f t="shared" si="198"/>
        <v>0</v>
      </c>
      <c r="AY274" s="5854">
        <f t="shared" si="198"/>
        <v>0</v>
      </c>
      <c r="AZ274" s="5854">
        <f t="shared" si="198"/>
        <v>0</v>
      </c>
      <c r="BA274" s="5854">
        <f t="shared" si="198"/>
        <v>0</v>
      </c>
      <c r="BB274" s="5854">
        <f t="shared" si="198"/>
        <v>0</v>
      </c>
      <c r="BC274" s="5854">
        <f t="shared" si="198"/>
        <v>-364</v>
      </c>
    </row>
    <row r="275" spans="1:55" ht="28.5" customHeight="1" thickBot="1">
      <c r="A275" s="5573"/>
      <c r="B275" s="5593"/>
      <c r="C275" s="5593"/>
      <c r="D275" s="5593"/>
      <c r="E275" s="5593"/>
      <c r="F275" s="5593"/>
      <c r="G275" s="5593"/>
      <c r="H275" s="5593"/>
      <c r="I275" s="5593"/>
      <c r="J275" s="5593"/>
      <c r="K275" s="5593"/>
      <c r="L275" s="5593"/>
      <c r="M275" s="5593"/>
      <c r="N275" s="5850">
        <f>الاعدادات!$D$8</f>
        <v>2024</v>
      </c>
      <c r="O275" s="5853">
        <f t="shared" ref="O275:BC276" si="199">O37+O91+O145+O199</f>
        <v>79</v>
      </c>
      <c r="P275" s="5853">
        <f t="shared" si="199"/>
        <v>0</v>
      </c>
      <c r="Q275" s="5853">
        <f t="shared" si="199"/>
        <v>0</v>
      </c>
      <c r="R275" s="5853">
        <f t="shared" si="199"/>
        <v>0</v>
      </c>
      <c r="S275" s="5853">
        <f t="shared" si="199"/>
        <v>0</v>
      </c>
      <c r="T275" s="5853">
        <f t="shared" si="199"/>
        <v>0</v>
      </c>
      <c r="U275" s="5853">
        <f t="shared" si="199"/>
        <v>0</v>
      </c>
      <c r="V275" s="5853">
        <f t="shared" si="199"/>
        <v>0</v>
      </c>
      <c r="W275" s="5853">
        <f t="shared" si="199"/>
        <v>0</v>
      </c>
      <c r="X275" s="5853">
        <f t="shared" si="199"/>
        <v>0</v>
      </c>
      <c r="Y275" s="5853">
        <f t="shared" si="199"/>
        <v>0</v>
      </c>
      <c r="Z275" s="5853">
        <f t="shared" si="199"/>
        <v>0</v>
      </c>
      <c r="AA275" s="5853">
        <f t="shared" si="199"/>
        <v>0</v>
      </c>
      <c r="AB275" s="5853">
        <f t="shared" si="199"/>
        <v>79</v>
      </c>
      <c r="AC275" s="5853">
        <f t="shared" si="199"/>
        <v>0</v>
      </c>
      <c r="AD275" s="5853">
        <f t="shared" si="199"/>
        <v>0</v>
      </c>
      <c r="AE275" s="5853">
        <f t="shared" si="199"/>
        <v>0</v>
      </c>
      <c r="AF275" s="5853">
        <f t="shared" si="199"/>
        <v>0</v>
      </c>
      <c r="AG275" s="5853">
        <f t="shared" si="199"/>
        <v>0</v>
      </c>
      <c r="AH275" s="5853">
        <f t="shared" si="199"/>
        <v>0</v>
      </c>
      <c r="AI275" s="5853">
        <f t="shared" si="199"/>
        <v>0</v>
      </c>
      <c r="AJ275" s="5853">
        <f t="shared" si="199"/>
        <v>0</v>
      </c>
      <c r="AK275" s="5853">
        <f t="shared" si="199"/>
        <v>0</v>
      </c>
      <c r="AL275" s="5853">
        <f t="shared" si="199"/>
        <v>0</v>
      </c>
      <c r="AM275" s="5853">
        <f t="shared" si="199"/>
        <v>0</v>
      </c>
      <c r="AN275" s="5853">
        <f t="shared" si="199"/>
        <v>0</v>
      </c>
      <c r="AO275" s="5853">
        <f t="shared" si="199"/>
        <v>0</v>
      </c>
      <c r="AP275" s="5853">
        <f t="shared" si="199"/>
        <v>0</v>
      </c>
      <c r="AQ275" s="5853">
        <f t="shared" si="199"/>
        <v>0</v>
      </c>
      <c r="AR275" s="5853">
        <f t="shared" si="199"/>
        <v>0</v>
      </c>
      <c r="AS275" s="5853">
        <f t="shared" si="199"/>
        <v>0</v>
      </c>
      <c r="AT275" s="5853">
        <f t="shared" si="199"/>
        <v>0</v>
      </c>
      <c r="AU275" s="5853">
        <f t="shared" si="199"/>
        <v>0</v>
      </c>
      <c r="AV275" s="5853">
        <f t="shared" si="199"/>
        <v>0</v>
      </c>
      <c r="AW275" s="5853">
        <f t="shared" si="199"/>
        <v>0</v>
      </c>
      <c r="AX275" s="5853">
        <f t="shared" si="199"/>
        <v>0</v>
      </c>
      <c r="AY275" s="5853">
        <f t="shared" si="199"/>
        <v>0</v>
      </c>
      <c r="AZ275" s="5853">
        <f t="shared" si="199"/>
        <v>0</v>
      </c>
      <c r="BA275" s="5853">
        <f t="shared" si="199"/>
        <v>0</v>
      </c>
      <c r="BB275" s="5853">
        <f t="shared" si="199"/>
        <v>0</v>
      </c>
      <c r="BC275" s="5853">
        <f t="shared" si="199"/>
        <v>-79</v>
      </c>
    </row>
    <row r="276" spans="1:55" ht="24" thickBot="1">
      <c r="A276" s="7198" t="s">
        <v>1616</v>
      </c>
      <c r="B276" s="7199"/>
      <c r="C276" s="7199"/>
      <c r="D276" s="7199"/>
      <c r="E276" s="7199"/>
      <c r="F276" s="7199"/>
      <c r="G276" s="7199"/>
      <c r="H276" s="7199"/>
      <c r="I276" s="7199"/>
      <c r="J276" s="7199"/>
      <c r="K276" s="7199"/>
      <c r="L276" s="7199"/>
      <c r="M276" s="7199"/>
      <c r="N276" s="5850">
        <f>الاعدادات!$D$9</f>
        <v>2025</v>
      </c>
      <c r="O276" s="5853">
        <f t="shared" si="199"/>
        <v>1199</v>
      </c>
      <c r="P276" s="5853">
        <f t="shared" si="199"/>
        <v>0</v>
      </c>
      <c r="Q276" s="5853">
        <f t="shared" si="199"/>
        <v>0</v>
      </c>
      <c r="R276" s="5853">
        <f t="shared" si="199"/>
        <v>0</v>
      </c>
      <c r="S276" s="5853">
        <f t="shared" si="199"/>
        <v>0</v>
      </c>
      <c r="T276" s="5853">
        <f t="shared" si="199"/>
        <v>0</v>
      </c>
      <c r="U276" s="5853">
        <f t="shared" si="199"/>
        <v>0</v>
      </c>
      <c r="V276" s="5853">
        <f t="shared" si="199"/>
        <v>0</v>
      </c>
      <c r="W276" s="5853">
        <f t="shared" si="199"/>
        <v>0</v>
      </c>
      <c r="X276" s="5853">
        <f t="shared" si="199"/>
        <v>0</v>
      </c>
      <c r="Y276" s="5853">
        <f t="shared" si="199"/>
        <v>0</v>
      </c>
      <c r="Z276" s="5853">
        <f t="shared" si="199"/>
        <v>0</v>
      </c>
      <c r="AA276" s="5853">
        <f t="shared" si="199"/>
        <v>0</v>
      </c>
      <c r="AB276" s="5853">
        <f t="shared" si="199"/>
        <v>1199</v>
      </c>
      <c r="AC276" s="5853">
        <f t="shared" si="199"/>
        <v>0</v>
      </c>
      <c r="AD276" s="5853">
        <f t="shared" si="199"/>
        <v>0</v>
      </c>
      <c r="AE276" s="5853">
        <f t="shared" si="199"/>
        <v>0</v>
      </c>
      <c r="AF276" s="5853">
        <f t="shared" si="199"/>
        <v>0</v>
      </c>
      <c r="AG276" s="5853">
        <f t="shared" si="199"/>
        <v>0</v>
      </c>
      <c r="AH276" s="5853">
        <f t="shared" si="199"/>
        <v>0</v>
      </c>
      <c r="AI276" s="5853">
        <f t="shared" si="199"/>
        <v>0</v>
      </c>
      <c r="AJ276" s="5853">
        <f t="shared" si="199"/>
        <v>0</v>
      </c>
      <c r="AK276" s="5853">
        <f t="shared" si="199"/>
        <v>0</v>
      </c>
      <c r="AL276" s="5853">
        <f t="shared" si="199"/>
        <v>0</v>
      </c>
      <c r="AM276" s="5853">
        <f t="shared" si="199"/>
        <v>0</v>
      </c>
      <c r="AN276" s="5853">
        <f t="shared" si="199"/>
        <v>0</v>
      </c>
      <c r="AO276" s="5853">
        <f t="shared" si="199"/>
        <v>0</v>
      </c>
      <c r="AP276" s="5853">
        <f t="shared" si="199"/>
        <v>0</v>
      </c>
      <c r="AQ276" s="5853">
        <f t="shared" si="199"/>
        <v>0</v>
      </c>
      <c r="AR276" s="5853">
        <f t="shared" si="199"/>
        <v>0</v>
      </c>
      <c r="AS276" s="5853">
        <f t="shared" si="199"/>
        <v>0</v>
      </c>
      <c r="AT276" s="5853">
        <f t="shared" si="199"/>
        <v>0</v>
      </c>
      <c r="AU276" s="5853">
        <f t="shared" si="199"/>
        <v>0</v>
      </c>
      <c r="AV276" s="5853">
        <f t="shared" si="199"/>
        <v>0</v>
      </c>
      <c r="AW276" s="5853">
        <f t="shared" si="199"/>
        <v>0</v>
      </c>
      <c r="AX276" s="5853">
        <f t="shared" si="199"/>
        <v>0</v>
      </c>
      <c r="AY276" s="5853">
        <f t="shared" si="199"/>
        <v>0</v>
      </c>
      <c r="AZ276" s="5853">
        <f t="shared" si="199"/>
        <v>0</v>
      </c>
      <c r="BA276" s="5853">
        <f t="shared" si="199"/>
        <v>0</v>
      </c>
      <c r="BB276" s="5853">
        <f t="shared" si="199"/>
        <v>0</v>
      </c>
      <c r="BC276" s="5853">
        <f t="shared" si="199"/>
        <v>-1199</v>
      </c>
    </row>
    <row r="277" spans="1:55" ht="24" thickBot="1">
      <c r="A277" s="7200"/>
      <c r="B277" s="7201"/>
      <c r="C277" s="7201"/>
      <c r="D277" s="7201"/>
      <c r="E277" s="7201"/>
      <c r="F277" s="7201"/>
      <c r="G277" s="7201"/>
      <c r="H277" s="7201"/>
      <c r="I277" s="7201"/>
      <c r="J277" s="7201"/>
      <c r="K277" s="7201"/>
      <c r="L277" s="7201"/>
      <c r="M277" s="7201"/>
      <c r="N277" s="5793">
        <f>الاعدادات!$D$10</f>
        <v>2026</v>
      </c>
      <c r="O277" s="5853">
        <f t="shared" ref="O277:BC277" si="200">O39+O93+O147+O201</f>
        <v>696</v>
      </c>
      <c r="P277" s="5853">
        <f t="shared" si="200"/>
        <v>0</v>
      </c>
      <c r="Q277" s="5853">
        <f t="shared" si="200"/>
        <v>0</v>
      </c>
      <c r="R277" s="5853">
        <f t="shared" si="200"/>
        <v>0</v>
      </c>
      <c r="S277" s="5853">
        <f t="shared" si="200"/>
        <v>0</v>
      </c>
      <c r="T277" s="5853">
        <f t="shared" si="200"/>
        <v>0</v>
      </c>
      <c r="U277" s="5853">
        <f t="shared" si="200"/>
        <v>0</v>
      </c>
      <c r="V277" s="5853">
        <f t="shared" si="200"/>
        <v>0</v>
      </c>
      <c r="W277" s="5853">
        <f t="shared" si="200"/>
        <v>0</v>
      </c>
      <c r="X277" s="5853">
        <f t="shared" si="200"/>
        <v>0</v>
      </c>
      <c r="Y277" s="5853">
        <f t="shared" si="200"/>
        <v>0</v>
      </c>
      <c r="Z277" s="5853">
        <f t="shared" si="200"/>
        <v>0</v>
      </c>
      <c r="AA277" s="5853">
        <f t="shared" si="200"/>
        <v>0</v>
      </c>
      <c r="AB277" s="5853">
        <f t="shared" si="200"/>
        <v>696</v>
      </c>
      <c r="AC277" s="5853">
        <f t="shared" si="200"/>
        <v>0</v>
      </c>
      <c r="AD277" s="5853">
        <f t="shared" si="200"/>
        <v>0</v>
      </c>
      <c r="AE277" s="5853">
        <f t="shared" si="200"/>
        <v>0</v>
      </c>
      <c r="AF277" s="5853">
        <f t="shared" si="200"/>
        <v>0</v>
      </c>
      <c r="AG277" s="5853">
        <f t="shared" si="200"/>
        <v>0</v>
      </c>
      <c r="AH277" s="5853">
        <f t="shared" si="200"/>
        <v>0</v>
      </c>
      <c r="AI277" s="5853">
        <f t="shared" si="200"/>
        <v>0</v>
      </c>
      <c r="AJ277" s="5853">
        <f t="shared" si="200"/>
        <v>0</v>
      </c>
      <c r="AK277" s="5853">
        <f t="shared" si="200"/>
        <v>0</v>
      </c>
      <c r="AL277" s="5853">
        <f t="shared" si="200"/>
        <v>0</v>
      </c>
      <c r="AM277" s="5853">
        <f t="shared" si="200"/>
        <v>0</v>
      </c>
      <c r="AN277" s="5853">
        <f t="shared" si="200"/>
        <v>0</v>
      </c>
      <c r="AO277" s="5853">
        <f t="shared" si="200"/>
        <v>0</v>
      </c>
      <c r="AP277" s="5853">
        <f t="shared" si="200"/>
        <v>0</v>
      </c>
      <c r="AQ277" s="5853">
        <f t="shared" si="200"/>
        <v>0</v>
      </c>
      <c r="AR277" s="5853">
        <f t="shared" si="200"/>
        <v>0</v>
      </c>
      <c r="AS277" s="5853">
        <f t="shared" si="200"/>
        <v>0</v>
      </c>
      <c r="AT277" s="5853">
        <f t="shared" si="200"/>
        <v>0</v>
      </c>
      <c r="AU277" s="5853">
        <f t="shared" si="200"/>
        <v>0</v>
      </c>
      <c r="AV277" s="5853">
        <f t="shared" si="200"/>
        <v>0</v>
      </c>
      <c r="AW277" s="5853">
        <f t="shared" si="200"/>
        <v>0</v>
      </c>
      <c r="AX277" s="5853">
        <f t="shared" si="200"/>
        <v>0</v>
      </c>
      <c r="AY277" s="5853">
        <f t="shared" si="200"/>
        <v>0</v>
      </c>
      <c r="AZ277" s="5853">
        <f t="shared" si="200"/>
        <v>0</v>
      </c>
      <c r="BA277" s="5853">
        <f t="shared" si="200"/>
        <v>0</v>
      </c>
      <c r="BB277" s="5853">
        <f t="shared" si="200"/>
        <v>0</v>
      </c>
      <c r="BC277" s="5853">
        <f t="shared" si="200"/>
        <v>-696</v>
      </c>
    </row>
    <row r="278" spans="1:55" ht="23.4" thickBot="1">
      <c r="A278" s="7202"/>
      <c r="B278" s="7203"/>
      <c r="C278" s="7203"/>
      <c r="D278" s="7203"/>
      <c r="E278" s="7203"/>
      <c r="F278" s="7203"/>
      <c r="G278" s="7203"/>
      <c r="H278" s="7203"/>
      <c r="I278" s="7203"/>
      <c r="J278" s="7203"/>
      <c r="K278" s="7203"/>
      <c r="L278" s="7203"/>
      <c r="M278" s="7203"/>
      <c r="N278" s="5028" t="s">
        <v>181</v>
      </c>
      <c r="O278" s="5854">
        <f t="shared" ref="O278:BC278" si="201">O40+O94+O148+O202</f>
        <v>1974</v>
      </c>
      <c r="P278" s="5854">
        <f t="shared" si="201"/>
        <v>0</v>
      </c>
      <c r="Q278" s="5854">
        <f t="shared" si="201"/>
        <v>0</v>
      </c>
      <c r="R278" s="5854">
        <f t="shared" si="201"/>
        <v>0</v>
      </c>
      <c r="S278" s="5854">
        <f t="shared" si="201"/>
        <v>0</v>
      </c>
      <c r="T278" s="5854">
        <f t="shared" si="201"/>
        <v>0</v>
      </c>
      <c r="U278" s="5854">
        <f t="shared" si="201"/>
        <v>0</v>
      </c>
      <c r="V278" s="5854">
        <f t="shared" si="201"/>
        <v>0</v>
      </c>
      <c r="W278" s="5854">
        <f t="shared" si="201"/>
        <v>0</v>
      </c>
      <c r="X278" s="5854">
        <f t="shared" si="201"/>
        <v>0</v>
      </c>
      <c r="Y278" s="5854">
        <f t="shared" si="201"/>
        <v>0</v>
      </c>
      <c r="Z278" s="5854">
        <f t="shared" si="201"/>
        <v>0</v>
      </c>
      <c r="AA278" s="5854">
        <f t="shared" si="201"/>
        <v>0</v>
      </c>
      <c r="AB278" s="5854">
        <f t="shared" si="201"/>
        <v>1974</v>
      </c>
      <c r="AC278" s="5854">
        <f t="shared" si="201"/>
        <v>0</v>
      </c>
      <c r="AD278" s="5854">
        <f t="shared" si="201"/>
        <v>0</v>
      </c>
      <c r="AE278" s="5854">
        <f t="shared" si="201"/>
        <v>0</v>
      </c>
      <c r="AF278" s="5854">
        <f t="shared" si="201"/>
        <v>0</v>
      </c>
      <c r="AG278" s="5854">
        <f t="shared" si="201"/>
        <v>0</v>
      </c>
      <c r="AH278" s="5854">
        <f t="shared" si="201"/>
        <v>0</v>
      </c>
      <c r="AI278" s="5854">
        <f t="shared" si="201"/>
        <v>0</v>
      </c>
      <c r="AJ278" s="5854">
        <f t="shared" si="201"/>
        <v>0</v>
      </c>
      <c r="AK278" s="5854">
        <f t="shared" si="201"/>
        <v>0</v>
      </c>
      <c r="AL278" s="5854">
        <f t="shared" si="201"/>
        <v>0</v>
      </c>
      <c r="AM278" s="5854">
        <f t="shared" si="201"/>
        <v>0</v>
      </c>
      <c r="AN278" s="5854">
        <f t="shared" si="201"/>
        <v>0</v>
      </c>
      <c r="AO278" s="5854">
        <f t="shared" si="201"/>
        <v>0</v>
      </c>
      <c r="AP278" s="5854">
        <f t="shared" si="201"/>
        <v>0</v>
      </c>
      <c r="AQ278" s="5854">
        <f t="shared" si="201"/>
        <v>0</v>
      </c>
      <c r="AR278" s="5854">
        <f t="shared" si="201"/>
        <v>0</v>
      </c>
      <c r="AS278" s="5854">
        <f t="shared" si="201"/>
        <v>0</v>
      </c>
      <c r="AT278" s="5854">
        <f t="shared" si="201"/>
        <v>0</v>
      </c>
      <c r="AU278" s="5854">
        <f t="shared" si="201"/>
        <v>0</v>
      </c>
      <c r="AV278" s="5854">
        <f t="shared" si="201"/>
        <v>0</v>
      </c>
      <c r="AW278" s="5854">
        <f t="shared" si="201"/>
        <v>0</v>
      </c>
      <c r="AX278" s="5854">
        <f t="shared" si="201"/>
        <v>0</v>
      </c>
      <c r="AY278" s="5854">
        <f t="shared" si="201"/>
        <v>0</v>
      </c>
      <c r="AZ278" s="5854">
        <f t="shared" si="201"/>
        <v>0</v>
      </c>
      <c r="BA278" s="5854">
        <f t="shared" si="201"/>
        <v>0</v>
      </c>
      <c r="BB278" s="5854">
        <f t="shared" si="201"/>
        <v>0</v>
      </c>
      <c r="BC278" s="5854">
        <f t="shared" si="201"/>
        <v>-1974</v>
      </c>
    </row>
    <row r="279" spans="1:55" ht="24.75" customHeight="1" thickBot="1">
      <c r="A279" s="5573"/>
      <c r="B279" s="5593"/>
      <c r="C279" s="5593"/>
      <c r="D279" s="5593"/>
      <c r="E279" s="5593"/>
      <c r="F279" s="5593"/>
      <c r="G279" s="5593"/>
      <c r="H279" s="5593"/>
      <c r="I279" s="5593"/>
      <c r="J279" s="5593"/>
      <c r="K279" s="5593"/>
      <c r="L279" s="5593"/>
      <c r="M279" s="5593"/>
      <c r="N279" s="5850">
        <f>الاعدادات!$D$8</f>
        <v>2024</v>
      </c>
      <c r="O279" s="5853">
        <f>O271+O275</f>
        <v>103</v>
      </c>
      <c r="P279" s="5853">
        <f t="shared" ref="P279:BC279" si="202">P271+P275</f>
        <v>0</v>
      </c>
      <c r="Q279" s="5853">
        <f t="shared" si="202"/>
        <v>0</v>
      </c>
      <c r="R279" s="5853">
        <f t="shared" si="202"/>
        <v>0</v>
      </c>
      <c r="S279" s="5853">
        <f t="shared" si="202"/>
        <v>0</v>
      </c>
      <c r="T279" s="5853">
        <f t="shared" si="202"/>
        <v>0</v>
      </c>
      <c r="U279" s="5853">
        <f t="shared" si="202"/>
        <v>0</v>
      </c>
      <c r="V279" s="5853">
        <f t="shared" si="202"/>
        <v>0</v>
      </c>
      <c r="W279" s="5853">
        <f t="shared" si="202"/>
        <v>0</v>
      </c>
      <c r="X279" s="5853">
        <f t="shared" si="202"/>
        <v>0</v>
      </c>
      <c r="Y279" s="5853">
        <f t="shared" si="202"/>
        <v>0</v>
      </c>
      <c r="Z279" s="5853">
        <f t="shared" si="202"/>
        <v>0</v>
      </c>
      <c r="AA279" s="5853">
        <f t="shared" si="202"/>
        <v>0</v>
      </c>
      <c r="AB279" s="5853">
        <f t="shared" si="202"/>
        <v>103</v>
      </c>
      <c r="AC279" s="5853">
        <f t="shared" si="202"/>
        <v>0</v>
      </c>
      <c r="AD279" s="5853">
        <f t="shared" si="202"/>
        <v>0</v>
      </c>
      <c r="AE279" s="5853">
        <f t="shared" si="202"/>
        <v>0</v>
      </c>
      <c r="AF279" s="5853">
        <f t="shared" si="202"/>
        <v>0</v>
      </c>
      <c r="AG279" s="5853">
        <f t="shared" si="202"/>
        <v>0</v>
      </c>
      <c r="AH279" s="5853">
        <f t="shared" si="202"/>
        <v>0</v>
      </c>
      <c r="AI279" s="5853">
        <f t="shared" si="202"/>
        <v>0</v>
      </c>
      <c r="AJ279" s="5853">
        <f t="shared" si="202"/>
        <v>0</v>
      </c>
      <c r="AK279" s="5853">
        <f t="shared" si="202"/>
        <v>0</v>
      </c>
      <c r="AL279" s="5853">
        <f t="shared" si="202"/>
        <v>0</v>
      </c>
      <c r="AM279" s="5853">
        <f t="shared" si="202"/>
        <v>0</v>
      </c>
      <c r="AN279" s="5853">
        <f t="shared" si="202"/>
        <v>0</v>
      </c>
      <c r="AO279" s="5853">
        <f t="shared" si="202"/>
        <v>0</v>
      </c>
      <c r="AP279" s="5853">
        <f t="shared" si="202"/>
        <v>0</v>
      </c>
      <c r="AQ279" s="5853">
        <f t="shared" si="202"/>
        <v>0</v>
      </c>
      <c r="AR279" s="5853">
        <f t="shared" si="202"/>
        <v>0</v>
      </c>
      <c r="AS279" s="5853">
        <f t="shared" si="202"/>
        <v>0</v>
      </c>
      <c r="AT279" s="5853">
        <f t="shared" si="202"/>
        <v>0</v>
      </c>
      <c r="AU279" s="5853">
        <f t="shared" si="202"/>
        <v>0</v>
      </c>
      <c r="AV279" s="5853">
        <f t="shared" si="202"/>
        <v>0</v>
      </c>
      <c r="AW279" s="5853">
        <f t="shared" si="202"/>
        <v>0</v>
      </c>
      <c r="AX279" s="5853">
        <f t="shared" si="202"/>
        <v>0</v>
      </c>
      <c r="AY279" s="5853">
        <f t="shared" si="202"/>
        <v>0</v>
      </c>
      <c r="AZ279" s="5853">
        <f t="shared" si="202"/>
        <v>0</v>
      </c>
      <c r="BA279" s="5853">
        <f t="shared" si="202"/>
        <v>0</v>
      </c>
      <c r="BB279" s="5853">
        <f t="shared" si="202"/>
        <v>0</v>
      </c>
      <c r="BC279" s="5853">
        <f t="shared" si="202"/>
        <v>-103</v>
      </c>
    </row>
    <row r="280" spans="1:55" ht="24" thickBot="1">
      <c r="A280" s="7198" t="s">
        <v>181</v>
      </c>
      <c r="B280" s="7199"/>
      <c r="C280" s="7199"/>
      <c r="D280" s="7199"/>
      <c r="E280" s="7199"/>
      <c r="F280" s="7199"/>
      <c r="G280" s="7199"/>
      <c r="H280" s="7199"/>
      <c r="I280" s="7199"/>
      <c r="J280" s="7199"/>
      <c r="K280" s="7199"/>
      <c r="L280" s="7199"/>
      <c r="M280" s="7199"/>
      <c r="N280" s="5850">
        <f>الاعدادات!$D$9</f>
        <v>2025</v>
      </c>
      <c r="O280" s="5853">
        <f>O272+O276</f>
        <v>1323</v>
      </c>
      <c r="P280" s="5853">
        <f t="shared" ref="P280:BC280" si="203">P272+P276</f>
        <v>0</v>
      </c>
      <c r="Q280" s="5853">
        <f t="shared" si="203"/>
        <v>0</v>
      </c>
      <c r="R280" s="5853">
        <f t="shared" si="203"/>
        <v>0</v>
      </c>
      <c r="S280" s="5853">
        <f t="shared" si="203"/>
        <v>0</v>
      </c>
      <c r="T280" s="5853">
        <f t="shared" si="203"/>
        <v>0</v>
      </c>
      <c r="U280" s="5853">
        <f t="shared" si="203"/>
        <v>0</v>
      </c>
      <c r="V280" s="5853">
        <f t="shared" si="203"/>
        <v>0</v>
      </c>
      <c r="W280" s="5853">
        <f t="shared" si="203"/>
        <v>0</v>
      </c>
      <c r="X280" s="5853">
        <f t="shared" si="203"/>
        <v>0</v>
      </c>
      <c r="Y280" s="5853">
        <f t="shared" si="203"/>
        <v>0</v>
      </c>
      <c r="Z280" s="5853">
        <f t="shared" si="203"/>
        <v>0</v>
      </c>
      <c r="AA280" s="5853">
        <f t="shared" si="203"/>
        <v>0</v>
      </c>
      <c r="AB280" s="5853">
        <f t="shared" si="203"/>
        <v>1323</v>
      </c>
      <c r="AC280" s="5853">
        <f t="shared" si="203"/>
        <v>0</v>
      </c>
      <c r="AD280" s="5853">
        <f t="shared" si="203"/>
        <v>0</v>
      </c>
      <c r="AE280" s="5853">
        <f t="shared" si="203"/>
        <v>0</v>
      </c>
      <c r="AF280" s="5853">
        <f t="shared" si="203"/>
        <v>0</v>
      </c>
      <c r="AG280" s="5853">
        <f t="shared" si="203"/>
        <v>0</v>
      </c>
      <c r="AH280" s="5853">
        <f t="shared" si="203"/>
        <v>0</v>
      </c>
      <c r="AI280" s="5853">
        <f t="shared" si="203"/>
        <v>0</v>
      </c>
      <c r="AJ280" s="5853">
        <f t="shared" si="203"/>
        <v>0</v>
      </c>
      <c r="AK280" s="5853">
        <f t="shared" si="203"/>
        <v>0</v>
      </c>
      <c r="AL280" s="5853">
        <f t="shared" si="203"/>
        <v>0</v>
      </c>
      <c r="AM280" s="5853">
        <f t="shared" si="203"/>
        <v>0</v>
      </c>
      <c r="AN280" s="5853">
        <f t="shared" si="203"/>
        <v>0</v>
      </c>
      <c r="AO280" s="5853">
        <f t="shared" si="203"/>
        <v>0</v>
      </c>
      <c r="AP280" s="5853">
        <f t="shared" si="203"/>
        <v>0</v>
      </c>
      <c r="AQ280" s="5853">
        <f t="shared" si="203"/>
        <v>0</v>
      </c>
      <c r="AR280" s="5853">
        <f t="shared" si="203"/>
        <v>0</v>
      </c>
      <c r="AS280" s="5853">
        <f t="shared" si="203"/>
        <v>0</v>
      </c>
      <c r="AT280" s="5853">
        <f t="shared" si="203"/>
        <v>0</v>
      </c>
      <c r="AU280" s="5853">
        <f t="shared" si="203"/>
        <v>0</v>
      </c>
      <c r="AV280" s="5853">
        <f t="shared" si="203"/>
        <v>0</v>
      </c>
      <c r="AW280" s="5853">
        <f t="shared" si="203"/>
        <v>0</v>
      </c>
      <c r="AX280" s="5853">
        <f t="shared" si="203"/>
        <v>0</v>
      </c>
      <c r="AY280" s="5853">
        <f t="shared" si="203"/>
        <v>0</v>
      </c>
      <c r="AZ280" s="5853">
        <f t="shared" si="203"/>
        <v>0</v>
      </c>
      <c r="BA280" s="5853">
        <f t="shared" si="203"/>
        <v>0</v>
      </c>
      <c r="BB280" s="5853">
        <f t="shared" si="203"/>
        <v>0</v>
      </c>
      <c r="BC280" s="5853">
        <f t="shared" si="203"/>
        <v>-1323</v>
      </c>
    </row>
    <row r="281" spans="1:55" ht="24" thickBot="1">
      <c r="A281" s="7200"/>
      <c r="B281" s="7201"/>
      <c r="C281" s="7201"/>
      <c r="D281" s="7201"/>
      <c r="E281" s="7201"/>
      <c r="F281" s="7201"/>
      <c r="G281" s="7201"/>
      <c r="H281" s="7201"/>
      <c r="I281" s="7201"/>
      <c r="J281" s="7201"/>
      <c r="K281" s="7201"/>
      <c r="L281" s="7201"/>
      <c r="M281" s="7201"/>
      <c r="N281" s="5793">
        <f>الاعدادات!$D$10</f>
        <v>2026</v>
      </c>
      <c r="O281" s="5853">
        <f>O273+O277</f>
        <v>912</v>
      </c>
      <c r="P281" s="5853">
        <f t="shared" ref="P281:BC281" si="204">P273+P277</f>
        <v>0</v>
      </c>
      <c r="Q281" s="5853">
        <f t="shared" si="204"/>
        <v>0</v>
      </c>
      <c r="R281" s="5853">
        <f t="shared" si="204"/>
        <v>0</v>
      </c>
      <c r="S281" s="5853">
        <f t="shared" si="204"/>
        <v>0</v>
      </c>
      <c r="T281" s="5853">
        <f t="shared" si="204"/>
        <v>0</v>
      </c>
      <c r="U281" s="5853">
        <f t="shared" si="204"/>
        <v>0</v>
      </c>
      <c r="V281" s="5853">
        <f t="shared" si="204"/>
        <v>0</v>
      </c>
      <c r="W281" s="5853">
        <f t="shared" si="204"/>
        <v>0</v>
      </c>
      <c r="X281" s="5853">
        <f t="shared" si="204"/>
        <v>0</v>
      </c>
      <c r="Y281" s="5853">
        <f t="shared" si="204"/>
        <v>0</v>
      </c>
      <c r="Z281" s="5853">
        <f t="shared" si="204"/>
        <v>0</v>
      </c>
      <c r="AA281" s="5853">
        <f t="shared" si="204"/>
        <v>0</v>
      </c>
      <c r="AB281" s="5853">
        <f t="shared" si="204"/>
        <v>912</v>
      </c>
      <c r="AC281" s="5853">
        <f t="shared" si="204"/>
        <v>0</v>
      </c>
      <c r="AD281" s="5853">
        <f t="shared" si="204"/>
        <v>0</v>
      </c>
      <c r="AE281" s="5853">
        <f t="shared" si="204"/>
        <v>0</v>
      </c>
      <c r="AF281" s="5853">
        <f t="shared" si="204"/>
        <v>0</v>
      </c>
      <c r="AG281" s="5853">
        <f t="shared" si="204"/>
        <v>0</v>
      </c>
      <c r="AH281" s="5853">
        <f t="shared" si="204"/>
        <v>0</v>
      </c>
      <c r="AI281" s="5853">
        <f t="shared" si="204"/>
        <v>0</v>
      </c>
      <c r="AJ281" s="5853">
        <f t="shared" si="204"/>
        <v>0</v>
      </c>
      <c r="AK281" s="5853">
        <f t="shared" si="204"/>
        <v>0</v>
      </c>
      <c r="AL281" s="5853">
        <f t="shared" si="204"/>
        <v>0</v>
      </c>
      <c r="AM281" s="5853">
        <f t="shared" si="204"/>
        <v>0</v>
      </c>
      <c r="AN281" s="5853">
        <f t="shared" si="204"/>
        <v>0</v>
      </c>
      <c r="AO281" s="5853">
        <f t="shared" si="204"/>
        <v>0</v>
      </c>
      <c r="AP281" s="5853">
        <f t="shared" si="204"/>
        <v>0</v>
      </c>
      <c r="AQ281" s="5853">
        <f t="shared" si="204"/>
        <v>0</v>
      </c>
      <c r="AR281" s="5853">
        <f t="shared" si="204"/>
        <v>0</v>
      </c>
      <c r="AS281" s="5853">
        <f t="shared" si="204"/>
        <v>0</v>
      </c>
      <c r="AT281" s="5853">
        <f t="shared" si="204"/>
        <v>0</v>
      </c>
      <c r="AU281" s="5853">
        <f t="shared" si="204"/>
        <v>0</v>
      </c>
      <c r="AV281" s="5853">
        <f t="shared" si="204"/>
        <v>0</v>
      </c>
      <c r="AW281" s="5853">
        <f t="shared" si="204"/>
        <v>0</v>
      </c>
      <c r="AX281" s="5853">
        <f t="shared" si="204"/>
        <v>0</v>
      </c>
      <c r="AY281" s="5853">
        <f t="shared" si="204"/>
        <v>0</v>
      </c>
      <c r="AZ281" s="5853">
        <f t="shared" si="204"/>
        <v>0</v>
      </c>
      <c r="BA281" s="5853">
        <f t="shared" si="204"/>
        <v>0</v>
      </c>
      <c r="BB281" s="5853">
        <f t="shared" si="204"/>
        <v>0</v>
      </c>
      <c r="BC281" s="5853">
        <f t="shared" si="204"/>
        <v>-912</v>
      </c>
    </row>
    <row r="282" spans="1:55" ht="23.4" thickBot="1">
      <c r="A282" s="7202"/>
      <c r="B282" s="7203"/>
      <c r="C282" s="7203"/>
      <c r="D282" s="7203"/>
      <c r="E282" s="7203"/>
      <c r="F282" s="7203"/>
      <c r="G282" s="7203"/>
      <c r="H282" s="7203"/>
      <c r="I282" s="7203"/>
      <c r="J282" s="7203"/>
      <c r="K282" s="7203"/>
      <c r="L282" s="7203"/>
      <c r="M282" s="7203"/>
      <c r="N282" s="5028" t="s">
        <v>181</v>
      </c>
      <c r="O282" s="5854">
        <f>O274+O278</f>
        <v>2338</v>
      </c>
      <c r="P282" s="5854">
        <f t="shared" ref="P282:BC282" si="205">P274+P278</f>
        <v>0</v>
      </c>
      <c r="Q282" s="5854">
        <f t="shared" si="205"/>
        <v>0</v>
      </c>
      <c r="R282" s="5854">
        <f t="shared" si="205"/>
        <v>0</v>
      </c>
      <c r="S282" s="5854">
        <f t="shared" si="205"/>
        <v>0</v>
      </c>
      <c r="T282" s="5854">
        <f t="shared" si="205"/>
        <v>0</v>
      </c>
      <c r="U282" s="5854">
        <f t="shared" si="205"/>
        <v>0</v>
      </c>
      <c r="V282" s="5854">
        <f t="shared" si="205"/>
        <v>0</v>
      </c>
      <c r="W282" s="5854">
        <f t="shared" si="205"/>
        <v>0</v>
      </c>
      <c r="X282" s="5854">
        <f t="shared" si="205"/>
        <v>0</v>
      </c>
      <c r="Y282" s="5854">
        <f t="shared" si="205"/>
        <v>0</v>
      </c>
      <c r="Z282" s="5854">
        <f t="shared" si="205"/>
        <v>0</v>
      </c>
      <c r="AA282" s="5854">
        <f t="shared" si="205"/>
        <v>0</v>
      </c>
      <c r="AB282" s="5854">
        <f t="shared" si="205"/>
        <v>2338</v>
      </c>
      <c r="AC282" s="5854">
        <f t="shared" si="205"/>
        <v>0</v>
      </c>
      <c r="AD282" s="5854">
        <f t="shared" si="205"/>
        <v>0</v>
      </c>
      <c r="AE282" s="5854">
        <f t="shared" si="205"/>
        <v>0</v>
      </c>
      <c r="AF282" s="5854">
        <f t="shared" si="205"/>
        <v>0</v>
      </c>
      <c r="AG282" s="5854">
        <f t="shared" si="205"/>
        <v>0</v>
      </c>
      <c r="AH282" s="5854">
        <f t="shared" si="205"/>
        <v>0</v>
      </c>
      <c r="AI282" s="5854">
        <f t="shared" si="205"/>
        <v>0</v>
      </c>
      <c r="AJ282" s="5854">
        <f t="shared" si="205"/>
        <v>0</v>
      </c>
      <c r="AK282" s="5854">
        <f t="shared" si="205"/>
        <v>0</v>
      </c>
      <c r="AL282" s="5854">
        <f t="shared" si="205"/>
        <v>0</v>
      </c>
      <c r="AM282" s="5854">
        <f t="shared" si="205"/>
        <v>0</v>
      </c>
      <c r="AN282" s="5854">
        <f t="shared" si="205"/>
        <v>0</v>
      </c>
      <c r="AO282" s="5854">
        <f t="shared" si="205"/>
        <v>0</v>
      </c>
      <c r="AP282" s="5854">
        <f t="shared" si="205"/>
        <v>0</v>
      </c>
      <c r="AQ282" s="5854">
        <f t="shared" si="205"/>
        <v>0</v>
      </c>
      <c r="AR282" s="5854">
        <f t="shared" si="205"/>
        <v>0</v>
      </c>
      <c r="AS282" s="5854">
        <f t="shared" si="205"/>
        <v>0</v>
      </c>
      <c r="AT282" s="5854">
        <f t="shared" si="205"/>
        <v>0</v>
      </c>
      <c r="AU282" s="5854">
        <f t="shared" si="205"/>
        <v>0</v>
      </c>
      <c r="AV282" s="5854">
        <f t="shared" si="205"/>
        <v>0</v>
      </c>
      <c r="AW282" s="5854">
        <f t="shared" si="205"/>
        <v>0</v>
      </c>
      <c r="AX282" s="5854">
        <f t="shared" si="205"/>
        <v>0</v>
      </c>
      <c r="AY282" s="5854">
        <f t="shared" si="205"/>
        <v>0</v>
      </c>
      <c r="AZ282" s="5854">
        <f t="shared" si="205"/>
        <v>0</v>
      </c>
      <c r="BA282" s="5854">
        <f t="shared" si="205"/>
        <v>0</v>
      </c>
      <c r="BB282" s="5854">
        <f t="shared" si="205"/>
        <v>0</v>
      </c>
      <c r="BC282" s="5854">
        <f t="shared" si="205"/>
        <v>-2338</v>
      </c>
    </row>
  </sheetData>
  <customSheetViews>
    <customSheetView guid="{12CA49F8-E6BA-489F-9DA0-6B8A5CD7EDCA}" scale="85" showPageBreaks="1" zeroValues="0" printArea="1" view="pageBreakPreview" topLeftCell="F1">
      <selection activeCell="AJ10" sqref="AJ10"/>
      <rowBreaks count="9" manualBreakCount="9">
        <brk id="26" max="16383" man="1"/>
        <brk id="51" max="16383" man="1"/>
        <brk id="76" max="16383" man="1"/>
        <brk id="101" max="16383" man="1"/>
        <brk id="126" max="16383" man="1"/>
        <brk id="151" max="16383" man="1"/>
        <brk id="176" max="16383" man="1"/>
        <brk id="201" max="111" man="1"/>
        <brk id="226" max="16383" man="1"/>
      </rowBreaks>
      <pageMargins left="0" right="0" top="0" bottom="0" header="0.31496062992125984" footer="0.31496062992125984"/>
      <printOptions horizontalCentered="1" verticalCentered="1"/>
      <pageSetup scale="45" orientation="landscape" horizontalDpi="0" verticalDpi="0" r:id="rId1"/>
    </customSheetView>
    <customSheetView guid="{37E56966-4F94-4240-A3E5-59881448F1B0}" scale="85" showPageBreaks="1" zeroValues="0" printArea="1" view="pageBreakPreview" topLeftCell="A177">
      <selection activeCell="A153" sqref="A153:N153"/>
      <rowBreaks count="9" manualBreakCount="9">
        <brk id="26" max="16383" man="1"/>
        <brk id="51" max="16383" man="1"/>
        <brk id="76" max="16383" man="1"/>
        <brk id="101" max="16383" man="1"/>
        <brk id="126" max="16383" man="1"/>
        <brk id="151" max="16383" man="1"/>
        <brk id="176" max="16383" man="1"/>
        <brk id="201" max="111" man="1"/>
        <brk id="226" max="16383" man="1"/>
      </rowBreaks>
      <pageMargins left="0" right="0" top="0" bottom="0" header="0.31496062992125984" footer="0.31496062992125984"/>
      <printOptions horizontalCentered="1" verticalCentered="1"/>
      <pageSetup scale="45" orientation="landscape" horizontalDpi="0" verticalDpi="0" r:id="rId2"/>
    </customSheetView>
    <customSheetView guid="{7E615092-1A34-48E1-8A6E-7383EDD6AB18}" scale="85" showPageBreaks="1" zeroValues="0" printArea="1" view="pageBreakPreview" topLeftCell="A178">
      <selection activeCell="AA186" sqref="AA186"/>
      <rowBreaks count="9" manualBreakCount="9">
        <brk id="26" max="16383" man="1"/>
        <brk id="51" max="16383" man="1"/>
        <brk id="76" max="16383" man="1"/>
        <brk id="101" max="16383" man="1"/>
        <brk id="126" max="16383" man="1"/>
        <brk id="151" max="16383" man="1"/>
        <brk id="176" max="16383" man="1"/>
        <brk id="201" max="111" man="1"/>
        <brk id="226" max="16383" man="1"/>
      </rowBreaks>
      <pageMargins left="0" right="0" top="0" bottom="0" header="0.31496062992125984" footer="0.31496062992125984"/>
      <printOptions horizontalCentered="1" verticalCentered="1"/>
      <pageSetup scale="45" orientation="landscape" horizontalDpi="0" verticalDpi="0" r:id="rId3"/>
    </customSheetView>
  </customSheetViews>
  <mergeCells count="399">
    <mergeCell ref="Z269:Z270"/>
    <mergeCell ref="AE269:AE270"/>
    <mergeCell ref="AF269:AF270"/>
    <mergeCell ref="AG269:AG270"/>
    <mergeCell ref="AC267:AC270"/>
    <mergeCell ref="AD267:AD270"/>
    <mergeCell ref="A270:K270"/>
    <mergeCell ref="A272:M274"/>
    <mergeCell ref="A276:M278"/>
    <mergeCell ref="A280:M282"/>
    <mergeCell ref="O269:O270"/>
    <mergeCell ref="P269:P270"/>
    <mergeCell ref="U269:U270"/>
    <mergeCell ref="V269:V270"/>
    <mergeCell ref="Y269:Y270"/>
    <mergeCell ref="AU267:AU270"/>
    <mergeCell ref="BC267:BC270"/>
    <mergeCell ref="AA268:AA270"/>
    <mergeCell ref="AB268:AB270"/>
    <mergeCell ref="AI268:AI270"/>
    <mergeCell ref="AT268:AT270"/>
    <mergeCell ref="AV268:AV270"/>
    <mergeCell ref="AW268:AW270"/>
    <mergeCell ref="AX268:AX270"/>
    <mergeCell ref="AY268:AY270"/>
    <mergeCell ref="AZ268:AZ270"/>
    <mergeCell ref="BA268:BA270"/>
    <mergeCell ref="BB268:BB270"/>
    <mergeCell ref="AH269:AH270"/>
    <mergeCell ref="AJ269:AJ270"/>
    <mergeCell ref="AK269:AK270"/>
    <mergeCell ref="AL269:AL270"/>
    <mergeCell ref="AM269:AM270"/>
    <mergeCell ref="AN269:AN270"/>
    <mergeCell ref="AO269:AO270"/>
    <mergeCell ref="AP269:AP270"/>
    <mergeCell ref="AQ269:AQ270"/>
    <mergeCell ref="AR269:AR270"/>
    <mergeCell ref="AS269:AS270"/>
    <mergeCell ref="A3:N3"/>
    <mergeCell ref="Q3:AT3"/>
    <mergeCell ref="A4:N4"/>
    <mergeCell ref="Q4:AT4"/>
    <mergeCell ref="A30:N30"/>
    <mergeCell ref="Q30:AT30"/>
    <mergeCell ref="A31:N31"/>
    <mergeCell ref="Q31:AT31"/>
    <mergeCell ref="D33:I36"/>
    <mergeCell ref="AD33:AD36"/>
    <mergeCell ref="O34:Z34"/>
    <mergeCell ref="AA34:AA36"/>
    <mergeCell ref="AB34:AB36"/>
    <mergeCell ref="U35:U36"/>
    <mergeCell ref="V35:V36"/>
    <mergeCell ref="Y35:Y36"/>
    <mergeCell ref="Z35:Z36"/>
    <mergeCell ref="A37:B40"/>
    <mergeCell ref="A10:B13"/>
    <mergeCell ref="C10:C13"/>
    <mergeCell ref="L10:L13"/>
    <mergeCell ref="M10:M13"/>
    <mergeCell ref="U8:U9"/>
    <mergeCell ref="V8:V9"/>
    <mergeCell ref="Y8:Y9"/>
    <mergeCell ref="Z8:Z9"/>
    <mergeCell ref="AA7:AA9"/>
    <mergeCell ref="CG18:CJ18"/>
    <mergeCell ref="CL18:CO18"/>
    <mergeCell ref="BJ18:BJ20"/>
    <mergeCell ref="BK18:BK20"/>
    <mergeCell ref="BL18:BL20"/>
    <mergeCell ref="BM18:BM20"/>
    <mergeCell ref="BN18:BN20"/>
    <mergeCell ref="BO18:BO20"/>
    <mergeCell ref="D6:I9"/>
    <mergeCell ref="O7:Z7"/>
    <mergeCell ref="BI18:BI20"/>
    <mergeCell ref="CA14:CD14"/>
    <mergeCell ref="AB7:AB9"/>
    <mergeCell ref="AD6:AD9"/>
    <mergeCell ref="BP18:BP20"/>
    <mergeCell ref="BS18:BX18"/>
    <mergeCell ref="BY18:CB18"/>
    <mergeCell ref="CC18:CF18"/>
    <mergeCell ref="C37:C40"/>
    <mergeCell ref="L37:L40"/>
    <mergeCell ref="M37:M40"/>
    <mergeCell ref="BY45:CB45"/>
    <mergeCell ref="CC45:CF45"/>
    <mergeCell ref="CG45:CJ45"/>
    <mergeCell ref="CL45:CO45"/>
    <mergeCell ref="A57:N57"/>
    <mergeCell ref="Q57:AT57"/>
    <mergeCell ref="CA41:CD41"/>
    <mergeCell ref="BI45:BI47"/>
    <mergeCell ref="BJ45:BJ47"/>
    <mergeCell ref="BK45:BK47"/>
    <mergeCell ref="BL45:BL47"/>
    <mergeCell ref="BM45:BM47"/>
    <mergeCell ref="BN45:BN47"/>
    <mergeCell ref="BO45:BO47"/>
    <mergeCell ref="BP45:BP47"/>
    <mergeCell ref="BS45:BX45"/>
    <mergeCell ref="CA68:CD68"/>
    <mergeCell ref="A58:N58"/>
    <mergeCell ref="Q58:AT58"/>
    <mergeCell ref="D60:I63"/>
    <mergeCell ref="AD60:AD63"/>
    <mergeCell ref="O61:Z61"/>
    <mergeCell ref="AA61:AA63"/>
    <mergeCell ref="AB61:AB63"/>
    <mergeCell ref="U62:U63"/>
    <mergeCell ref="V62:V63"/>
    <mergeCell ref="Y62:Y63"/>
    <mergeCell ref="BI72:BI74"/>
    <mergeCell ref="BJ72:BJ74"/>
    <mergeCell ref="BK72:BK74"/>
    <mergeCell ref="BL72:BL74"/>
    <mergeCell ref="BM72:BM74"/>
    <mergeCell ref="BN72:BN74"/>
    <mergeCell ref="Z62:Z63"/>
    <mergeCell ref="A64:B67"/>
    <mergeCell ref="C64:C67"/>
    <mergeCell ref="L64:L67"/>
    <mergeCell ref="M64:M67"/>
    <mergeCell ref="U89:U90"/>
    <mergeCell ref="V89:V90"/>
    <mergeCell ref="Y89:Y90"/>
    <mergeCell ref="Z89:Z90"/>
    <mergeCell ref="A91:B94"/>
    <mergeCell ref="C91:C94"/>
    <mergeCell ref="L91:L94"/>
    <mergeCell ref="M91:M94"/>
    <mergeCell ref="CL72:CO72"/>
    <mergeCell ref="A84:N84"/>
    <mergeCell ref="Q84:AT84"/>
    <mergeCell ref="A85:N85"/>
    <mergeCell ref="Q85:AT85"/>
    <mergeCell ref="D87:I90"/>
    <mergeCell ref="AD87:AD90"/>
    <mergeCell ref="O88:Z88"/>
    <mergeCell ref="AA88:AA90"/>
    <mergeCell ref="AB88:AB90"/>
    <mergeCell ref="BO72:BO74"/>
    <mergeCell ref="BP72:BP74"/>
    <mergeCell ref="BS72:BX72"/>
    <mergeCell ref="BY72:CB72"/>
    <mergeCell ref="CC72:CF72"/>
    <mergeCell ref="CG72:CJ72"/>
    <mergeCell ref="BY99:CB99"/>
    <mergeCell ref="CC99:CF99"/>
    <mergeCell ref="CG99:CJ99"/>
    <mergeCell ref="CL99:CO99"/>
    <mergeCell ref="A111:N111"/>
    <mergeCell ref="Q111:AT111"/>
    <mergeCell ref="CA95:CD95"/>
    <mergeCell ref="BI99:BI101"/>
    <mergeCell ref="BJ99:BJ101"/>
    <mergeCell ref="BK99:BK101"/>
    <mergeCell ref="BL99:BL101"/>
    <mergeCell ref="BM99:BM101"/>
    <mergeCell ref="BN99:BN101"/>
    <mergeCell ref="BO99:BO101"/>
    <mergeCell ref="BP99:BP101"/>
    <mergeCell ref="BS99:BX99"/>
    <mergeCell ref="CA122:CD122"/>
    <mergeCell ref="A112:N112"/>
    <mergeCell ref="Q112:AT112"/>
    <mergeCell ref="D114:I117"/>
    <mergeCell ref="AD114:AD117"/>
    <mergeCell ref="O115:Z115"/>
    <mergeCell ref="AA115:AA117"/>
    <mergeCell ref="AB115:AB117"/>
    <mergeCell ref="U116:U117"/>
    <mergeCell ref="V116:V117"/>
    <mergeCell ref="Y116:Y117"/>
    <mergeCell ref="BI126:BI128"/>
    <mergeCell ref="BJ126:BJ128"/>
    <mergeCell ref="BK126:BK128"/>
    <mergeCell ref="BL126:BL128"/>
    <mergeCell ref="BM126:BM128"/>
    <mergeCell ref="BN126:BN128"/>
    <mergeCell ref="Z116:Z117"/>
    <mergeCell ref="A118:B121"/>
    <mergeCell ref="C118:C121"/>
    <mergeCell ref="L118:L121"/>
    <mergeCell ref="M118:M121"/>
    <mergeCell ref="U143:U144"/>
    <mergeCell ref="V143:V144"/>
    <mergeCell ref="Y143:Y144"/>
    <mergeCell ref="Z143:Z144"/>
    <mergeCell ref="A145:B148"/>
    <mergeCell ref="C145:C148"/>
    <mergeCell ref="L145:L148"/>
    <mergeCell ref="M145:M148"/>
    <mergeCell ref="CL126:CO126"/>
    <mergeCell ref="A138:N138"/>
    <mergeCell ref="Q138:AT138"/>
    <mergeCell ref="A139:N139"/>
    <mergeCell ref="Q139:AT139"/>
    <mergeCell ref="D141:I144"/>
    <mergeCell ref="AD141:AD144"/>
    <mergeCell ref="O142:Z142"/>
    <mergeCell ref="AA142:AA144"/>
    <mergeCell ref="AB142:AB144"/>
    <mergeCell ref="BO126:BO128"/>
    <mergeCell ref="BP126:BP128"/>
    <mergeCell ref="BS126:BX126"/>
    <mergeCell ref="BY126:CB126"/>
    <mergeCell ref="CC126:CF126"/>
    <mergeCell ref="CG126:CJ126"/>
    <mergeCell ref="BY153:CB153"/>
    <mergeCell ref="CC153:CF153"/>
    <mergeCell ref="CG153:CJ153"/>
    <mergeCell ref="CL153:CO153"/>
    <mergeCell ref="A165:N165"/>
    <mergeCell ref="Q165:AT165"/>
    <mergeCell ref="CA149:CD149"/>
    <mergeCell ref="BI153:BI155"/>
    <mergeCell ref="BJ153:BJ155"/>
    <mergeCell ref="BK153:BK155"/>
    <mergeCell ref="BL153:BL155"/>
    <mergeCell ref="BM153:BM155"/>
    <mergeCell ref="BN153:BN155"/>
    <mergeCell ref="BO153:BO155"/>
    <mergeCell ref="BP153:BP155"/>
    <mergeCell ref="BS153:BX153"/>
    <mergeCell ref="CA176:CD176"/>
    <mergeCell ref="A166:N166"/>
    <mergeCell ref="Q166:AT166"/>
    <mergeCell ref="D168:I171"/>
    <mergeCell ref="AD168:AD171"/>
    <mergeCell ref="O169:Z169"/>
    <mergeCell ref="AA169:AA171"/>
    <mergeCell ref="AB169:AB171"/>
    <mergeCell ref="U170:U171"/>
    <mergeCell ref="V170:V171"/>
    <mergeCell ref="Y170:Y171"/>
    <mergeCell ref="BI180:BI182"/>
    <mergeCell ref="BJ180:BJ182"/>
    <mergeCell ref="BK180:BK182"/>
    <mergeCell ref="BL180:BL182"/>
    <mergeCell ref="BM180:BM182"/>
    <mergeCell ref="BN180:BN182"/>
    <mergeCell ref="Z170:Z171"/>
    <mergeCell ref="A172:B175"/>
    <mergeCell ref="C172:C175"/>
    <mergeCell ref="L172:L175"/>
    <mergeCell ref="M172:M175"/>
    <mergeCell ref="U197:U198"/>
    <mergeCell ref="V197:V198"/>
    <mergeCell ref="Y197:Y198"/>
    <mergeCell ref="Z197:Z198"/>
    <mergeCell ref="A199:B202"/>
    <mergeCell ref="C199:C202"/>
    <mergeCell ref="L199:L202"/>
    <mergeCell ref="M199:M202"/>
    <mergeCell ref="CL180:CO180"/>
    <mergeCell ref="A192:N192"/>
    <mergeCell ref="Q192:AT192"/>
    <mergeCell ref="A193:N193"/>
    <mergeCell ref="Q193:AT193"/>
    <mergeCell ref="D195:I198"/>
    <mergeCell ref="AD195:AD198"/>
    <mergeCell ref="O196:Z196"/>
    <mergeCell ref="AA196:AA198"/>
    <mergeCell ref="AB196:AB198"/>
    <mergeCell ref="BO180:BO182"/>
    <mergeCell ref="BP180:BP182"/>
    <mergeCell ref="BS180:BX180"/>
    <mergeCell ref="BY180:CB180"/>
    <mergeCell ref="CC180:CF180"/>
    <mergeCell ref="CG180:CJ180"/>
    <mergeCell ref="CA203:CD203"/>
    <mergeCell ref="BI207:BI209"/>
    <mergeCell ref="BJ207:BJ209"/>
    <mergeCell ref="BK207:BK209"/>
    <mergeCell ref="BL207:BL209"/>
    <mergeCell ref="BM207:BM209"/>
    <mergeCell ref="BN207:BN209"/>
    <mergeCell ref="BO207:BO209"/>
    <mergeCell ref="BP207:BP209"/>
    <mergeCell ref="BS207:BX207"/>
    <mergeCell ref="BY207:CB207"/>
    <mergeCell ref="CC207:CF207"/>
    <mergeCell ref="AG247:AG248"/>
    <mergeCell ref="AH247:AH248"/>
    <mergeCell ref="O247:O248"/>
    <mergeCell ref="P247:P248"/>
    <mergeCell ref="U247:U248"/>
    <mergeCell ref="V247:V248"/>
    <mergeCell ref="CG207:CJ207"/>
    <mergeCell ref="CL207:CO207"/>
    <mergeCell ref="AC245:AC248"/>
    <mergeCell ref="AD245:AD248"/>
    <mergeCell ref="AU245:AU248"/>
    <mergeCell ref="AW246:AW248"/>
    <mergeCell ref="AX246:AX248"/>
    <mergeCell ref="AY246:AY248"/>
    <mergeCell ref="AZ246:AZ248"/>
    <mergeCell ref="BA246:BA248"/>
    <mergeCell ref="BB246:BB248"/>
    <mergeCell ref="BC245:BC248"/>
    <mergeCell ref="AT246:AT248"/>
    <mergeCell ref="AV246:AV248"/>
    <mergeCell ref="AS247:AS248"/>
    <mergeCell ref="A250:K250"/>
    <mergeCell ref="A251:K251"/>
    <mergeCell ref="A252:K252"/>
    <mergeCell ref="A253:K253"/>
    <mergeCell ref="A254:K254"/>
    <mergeCell ref="A255:K255"/>
    <mergeCell ref="AP247:AP248"/>
    <mergeCell ref="AQ247:AQ248"/>
    <mergeCell ref="AR247:AR248"/>
    <mergeCell ref="AA246:AA248"/>
    <mergeCell ref="AB246:AB248"/>
    <mergeCell ref="AI246:AI248"/>
    <mergeCell ref="A248:K248"/>
    <mergeCell ref="A249:K249"/>
    <mergeCell ref="AJ247:AJ248"/>
    <mergeCell ref="AK247:AK248"/>
    <mergeCell ref="AL247:AL248"/>
    <mergeCell ref="AM247:AM248"/>
    <mergeCell ref="AN247:AN248"/>
    <mergeCell ref="AO247:AO248"/>
    <mergeCell ref="Y247:Y248"/>
    <mergeCell ref="Z247:Z248"/>
    <mergeCell ref="AE247:AE248"/>
    <mergeCell ref="AF247:AF248"/>
    <mergeCell ref="A256:K256"/>
    <mergeCell ref="A257:K257"/>
    <mergeCell ref="A260:AI260"/>
    <mergeCell ref="A261:A262"/>
    <mergeCell ref="C261:I262"/>
    <mergeCell ref="J261:O262"/>
    <mergeCell ref="P261:R262"/>
    <mergeCell ref="S261:U262"/>
    <mergeCell ref="V261:Y262"/>
    <mergeCell ref="Z261:AI261"/>
    <mergeCell ref="BL262:BL263"/>
    <mergeCell ref="BM262:BM263"/>
    <mergeCell ref="BN262:BN263"/>
    <mergeCell ref="BO262:BO263"/>
    <mergeCell ref="Z262:AA262"/>
    <mergeCell ref="AB262:AC262"/>
    <mergeCell ref="AD262:AE262"/>
    <mergeCell ref="AF262:AG262"/>
    <mergeCell ref="AH262:AI262"/>
    <mergeCell ref="BI262:BI263"/>
    <mergeCell ref="Z263:AA263"/>
    <mergeCell ref="AB263:AC263"/>
    <mergeCell ref="AD263:AE263"/>
    <mergeCell ref="AF263:AG263"/>
    <mergeCell ref="AH263:AI263"/>
    <mergeCell ref="CE262:CE263"/>
    <mergeCell ref="CF262:CF263"/>
    <mergeCell ref="CG262:CG263"/>
    <mergeCell ref="CH262:CH263"/>
    <mergeCell ref="CI262:CI263"/>
    <mergeCell ref="C263:I263"/>
    <mergeCell ref="J263:O263"/>
    <mergeCell ref="P263:R263"/>
    <mergeCell ref="S263:U263"/>
    <mergeCell ref="V263:Y263"/>
    <mergeCell ref="BX262:BX263"/>
    <mergeCell ref="BY262:BY263"/>
    <mergeCell ref="BZ262:BZ263"/>
    <mergeCell ref="CB262:CB263"/>
    <mergeCell ref="CC262:CC263"/>
    <mergeCell ref="CD262:CD263"/>
    <mergeCell ref="BP262:BP263"/>
    <mergeCell ref="BS262:BS263"/>
    <mergeCell ref="BT262:BT263"/>
    <mergeCell ref="BU262:BU263"/>
    <mergeCell ref="BV262:BV263"/>
    <mergeCell ref="BW262:BW263"/>
    <mergeCell ref="BJ262:BJ263"/>
    <mergeCell ref="BK262:BK263"/>
    <mergeCell ref="AH264:AI264"/>
    <mergeCell ref="C265:I265"/>
    <mergeCell ref="J265:O265"/>
    <mergeCell ref="P265:R265"/>
    <mergeCell ref="S265:U265"/>
    <mergeCell ref="V265:Y265"/>
    <mergeCell ref="Z265:AA265"/>
    <mergeCell ref="AB265:AC265"/>
    <mergeCell ref="AD265:AE265"/>
    <mergeCell ref="AF265:AG265"/>
    <mergeCell ref="C264:I264"/>
    <mergeCell ref="J264:O264"/>
    <mergeCell ref="P264:R264"/>
    <mergeCell ref="S264:U264"/>
    <mergeCell ref="V264:Y264"/>
    <mergeCell ref="Z264:AA264"/>
    <mergeCell ref="AB264:AC264"/>
    <mergeCell ref="AD264:AE264"/>
    <mergeCell ref="AF264:AG264"/>
    <mergeCell ref="AH265:AI265"/>
  </mergeCells>
  <conditionalFormatting sqref="AB10:AB12">
    <cfRule type="expression" dxfId="182" priority="101">
      <formula>$AB10&lt;&gt;$AC10+$AD10+$AU10+$BA10</formula>
    </cfRule>
  </conditionalFormatting>
  <conditionalFormatting sqref="CF9">
    <cfRule type="cellIs" dxfId="181" priority="102" stopIfTrue="1" operator="notEqual">
      <formula>DI9+#REF!+DM9</formula>
    </cfRule>
  </conditionalFormatting>
  <conditionalFormatting sqref="BI10:BI12">
    <cfRule type="expression" dxfId="180" priority="100">
      <formula>$BI10 &lt;0</formula>
    </cfRule>
  </conditionalFormatting>
  <conditionalFormatting sqref="BM10:BM12">
    <cfRule type="expression" dxfId="179" priority="99">
      <formula>$BM10&lt;0</formula>
    </cfRule>
  </conditionalFormatting>
  <conditionalFormatting sqref="BQ10:BQ12">
    <cfRule type="expression" dxfId="178" priority="98">
      <formula>$BQ10 &lt;0</formula>
    </cfRule>
  </conditionalFormatting>
  <conditionalFormatting sqref="BU10:BU12">
    <cfRule type="expression" dxfId="177" priority="97">
      <formula>$BU10&lt; 0</formula>
    </cfRule>
  </conditionalFormatting>
  <conditionalFormatting sqref="A10:B13">
    <cfRule type="expression" dxfId="176" priority="95">
      <formula>$A$10="ok"</formula>
    </cfRule>
  </conditionalFormatting>
  <conditionalFormatting sqref="CF36">
    <cfRule type="cellIs" dxfId="175" priority="94" stopIfTrue="1" operator="notEqual">
      <formula>DI36+#REF!+DM36</formula>
    </cfRule>
  </conditionalFormatting>
  <conditionalFormatting sqref="BI37:BI39">
    <cfRule type="expression" dxfId="174" priority="92">
      <formula>$BI37 &lt;0</formula>
    </cfRule>
  </conditionalFormatting>
  <conditionalFormatting sqref="BM37:BM39">
    <cfRule type="expression" dxfId="173" priority="91">
      <formula>$BM37&lt;0</formula>
    </cfRule>
  </conditionalFormatting>
  <conditionalFormatting sqref="BQ37:BQ39">
    <cfRule type="expression" dxfId="172" priority="90">
      <formula>$BQ37 &lt;0</formula>
    </cfRule>
  </conditionalFormatting>
  <conditionalFormatting sqref="BU37:BU39">
    <cfRule type="expression" dxfId="171" priority="89">
      <formula>$BU37&lt; 0</formula>
    </cfRule>
  </conditionalFormatting>
  <conditionalFormatting sqref="CF63">
    <cfRule type="cellIs" dxfId="170" priority="86" stopIfTrue="1" operator="notEqual">
      <formula>DI63+#REF!+DM63</formula>
    </cfRule>
  </conditionalFormatting>
  <conditionalFormatting sqref="BI64:BI66">
    <cfRule type="expression" dxfId="169" priority="84">
      <formula>$BI64 &lt;0</formula>
    </cfRule>
  </conditionalFormatting>
  <conditionalFormatting sqref="BM64:BM66">
    <cfRule type="expression" dxfId="168" priority="83">
      <formula>$BM64&lt;0</formula>
    </cfRule>
  </conditionalFormatting>
  <conditionalFormatting sqref="BQ64:BQ66">
    <cfRule type="expression" dxfId="167" priority="82">
      <formula>$BQ64 &lt;0</formula>
    </cfRule>
  </conditionalFormatting>
  <conditionalFormatting sqref="BU64:BU66">
    <cfRule type="expression" dxfId="166" priority="81">
      <formula>$BU64&lt; 0</formula>
    </cfRule>
  </conditionalFormatting>
  <conditionalFormatting sqref="CF90">
    <cfRule type="cellIs" dxfId="165" priority="78" stopIfTrue="1" operator="notEqual">
      <formula>DI90+#REF!+DM90</formula>
    </cfRule>
  </conditionalFormatting>
  <conditionalFormatting sqref="BI91:BI93">
    <cfRule type="expression" dxfId="164" priority="76">
      <formula>$BI91 &lt;0</formula>
    </cfRule>
  </conditionalFormatting>
  <conditionalFormatting sqref="BM91:BM93">
    <cfRule type="expression" dxfId="163" priority="75">
      <formula>$BM91&lt;0</formula>
    </cfRule>
  </conditionalFormatting>
  <conditionalFormatting sqref="BQ91:BQ93">
    <cfRule type="expression" dxfId="162" priority="74">
      <formula>$BQ91 &lt;0</formula>
    </cfRule>
  </conditionalFormatting>
  <conditionalFormatting sqref="BU91:BU93">
    <cfRule type="expression" dxfId="161" priority="73">
      <formula>$BU91&lt; 0</formula>
    </cfRule>
  </conditionalFormatting>
  <conditionalFormatting sqref="CF117">
    <cfRule type="cellIs" dxfId="160" priority="70" stopIfTrue="1" operator="notEqual">
      <formula>DI117+#REF!+DM117</formula>
    </cfRule>
  </conditionalFormatting>
  <conditionalFormatting sqref="BI118:BI120">
    <cfRule type="expression" dxfId="159" priority="68">
      <formula>$BI118 &lt;0</formula>
    </cfRule>
  </conditionalFormatting>
  <conditionalFormatting sqref="BM118:BM120">
    <cfRule type="expression" dxfId="158" priority="67">
      <formula>$BM118&lt;0</formula>
    </cfRule>
  </conditionalFormatting>
  <conditionalFormatting sqref="BQ118:BQ120">
    <cfRule type="expression" dxfId="157" priority="66">
      <formula>$BQ118 &lt;0</formula>
    </cfRule>
  </conditionalFormatting>
  <conditionalFormatting sqref="BU118:BU120">
    <cfRule type="expression" dxfId="156" priority="65">
      <formula>$BU118&lt; 0</formula>
    </cfRule>
  </conditionalFormatting>
  <conditionalFormatting sqref="CF144">
    <cfRule type="cellIs" dxfId="155" priority="62" stopIfTrue="1" operator="notEqual">
      <formula>DI144+#REF!+DM144</formula>
    </cfRule>
  </conditionalFormatting>
  <conditionalFormatting sqref="BI145:BI147">
    <cfRule type="expression" dxfId="154" priority="60">
      <formula>$BI145 &lt;0</formula>
    </cfRule>
  </conditionalFormatting>
  <conditionalFormatting sqref="BM145:BM147">
    <cfRule type="expression" dxfId="153" priority="59">
      <formula>$BM145&lt;0</formula>
    </cfRule>
  </conditionalFormatting>
  <conditionalFormatting sqref="BQ145:BQ147">
    <cfRule type="expression" dxfId="152" priority="58">
      <formula>$BQ145 &lt;0</formula>
    </cfRule>
  </conditionalFormatting>
  <conditionalFormatting sqref="BU145:BU147">
    <cfRule type="expression" dxfId="151" priority="57">
      <formula>$BU145&lt; 0</formula>
    </cfRule>
  </conditionalFormatting>
  <conditionalFormatting sqref="BX145:BZ147">
    <cfRule type="expression" dxfId="150" priority="56">
      <formula>$BX145 &lt;0</formula>
    </cfRule>
  </conditionalFormatting>
  <conditionalFormatting sqref="CF171">
    <cfRule type="cellIs" dxfId="149" priority="54" stopIfTrue="1" operator="notEqual">
      <formula>DI171+#REF!+DM171</formula>
    </cfRule>
  </conditionalFormatting>
  <conditionalFormatting sqref="BI172:BI174">
    <cfRule type="expression" dxfId="148" priority="52">
      <formula>$BI172 &lt;0</formula>
    </cfRule>
  </conditionalFormatting>
  <conditionalFormatting sqref="BM172:BM174">
    <cfRule type="expression" dxfId="147" priority="51">
      <formula>$BM172&lt;0</formula>
    </cfRule>
  </conditionalFormatting>
  <conditionalFormatting sqref="BQ172:BQ174">
    <cfRule type="expression" dxfId="146" priority="50">
      <formula>$BQ172 &lt;0</formula>
    </cfRule>
  </conditionalFormatting>
  <conditionalFormatting sqref="BU172:BU174">
    <cfRule type="expression" dxfId="145" priority="49">
      <formula>$BU172&lt; 0</formula>
    </cfRule>
  </conditionalFormatting>
  <conditionalFormatting sqref="CF198">
    <cfRule type="cellIs" dxfId="144" priority="46" stopIfTrue="1" operator="notEqual">
      <formula>DI198+#REF!+DM198</formula>
    </cfRule>
  </conditionalFormatting>
  <conditionalFormatting sqref="BI199:BI201">
    <cfRule type="expression" dxfId="143" priority="44">
      <formula>$BI199 &lt;0</formula>
    </cfRule>
  </conditionalFormatting>
  <conditionalFormatting sqref="BM199:BM201">
    <cfRule type="expression" dxfId="142" priority="43">
      <formula>$BM199&lt;0</formula>
    </cfRule>
  </conditionalFormatting>
  <conditionalFormatting sqref="BQ199:BQ201">
    <cfRule type="expression" dxfId="141" priority="42">
      <formula>$BQ199 &lt;0</formula>
    </cfRule>
  </conditionalFormatting>
  <conditionalFormatting sqref="BU199:BU201">
    <cfRule type="expression" dxfId="140" priority="41">
      <formula>$BU199&lt; 0</formula>
    </cfRule>
  </conditionalFormatting>
  <conditionalFormatting sqref="AK263:AK264">
    <cfRule type="expression" dxfId="139" priority="38">
      <formula>$AK263 &lt;&gt;0</formula>
    </cfRule>
  </conditionalFormatting>
  <conditionalFormatting sqref="A37:B40">
    <cfRule type="expression" dxfId="138" priority="37">
      <formula>$A$37="ok"</formula>
    </cfRule>
  </conditionalFormatting>
  <conditionalFormatting sqref="A64:B67">
    <cfRule type="expression" dxfId="137" priority="36">
      <formula>$A$64="ok"</formula>
    </cfRule>
  </conditionalFormatting>
  <conditionalFormatting sqref="A91:B94">
    <cfRule type="expression" dxfId="136" priority="35">
      <formula>$A$91="ok"</formula>
    </cfRule>
  </conditionalFormatting>
  <conditionalFormatting sqref="A118:B121">
    <cfRule type="expression" dxfId="135" priority="34">
      <formula>$A$118="ok"</formula>
    </cfRule>
  </conditionalFormatting>
  <conditionalFormatting sqref="A145:B148">
    <cfRule type="expression" dxfId="134" priority="33">
      <formula>$A$145="ok"</formula>
    </cfRule>
  </conditionalFormatting>
  <conditionalFormatting sqref="A172:B175">
    <cfRule type="expression" dxfId="133" priority="32">
      <formula>$A$172="ok"</formula>
    </cfRule>
  </conditionalFormatting>
  <conditionalFormatting sqref="A199:B202">
    <cfRule type="expression" dxfId="132" priority="31">
      <formula>$A199="ok"</formula>
    </cfRule>
  </conditionalFormatting>
  <conditionalFormatting sqref="AB37:AB39">
    <cfRule type="expression" dxfId="131" priority="30">
      <formula>$AB37&lt;&gt;$AC37+$AD37+$AU37+$BA37</formula>
    </cfRule>
  </conditionalFormatting>
  <conditionalFormatting sqref="AB64:AB66">
    <cfRule type="expression" dxfId="130" priority="29">
      <formula>$AB64&lt;&gt;$AC64+$AD64+$AU64+$BA64</formula>
    </cfRule>
  </conditionalFormatting>
  <conditionalFormatting sqref="AB91:AB94">
    <cfRule type="expression" dxfId="129" priority="28">
      <formula>$AB91&lt;&gt;$AC91+$AD91+$AU91+$BA91</formula>
    </cfRule>
  </conditionalFormatting>
  <conditionalFormatting sqref="AB118:AB120">
    <cfRule type="expression" dxfId="128" priority="27">
      <formula>$AB118&lt;&gt;$AC118+$AD118+$AU118+$BA118</formula>
    </cfRule>
  </conditionalFormatting>
  <conditionalFormatting sqref="AB145:AB147">
    <cfRule type="expression" dxfId="127" priority="26">
      <formula>$AB145&lt;&gt;$AC145+$AD145+$AU145+$BA145</formula>
    </cfRule>
  </conditionalFormatting>
  <conditionalFormatting sqref="AB172:AB174">
    <cfRule type="expression" dxfId="126" priority="25">
      <formula>$AB172&lt;&gt;$AC172+$AD172+$AU172+$BA172</formula>
    </cfRule>
  </conditionalFormatting>
  <conditionalFormatting sqref="AB199:AB201">
    <cfRule type="expression" dxfId="125" priority="24">
      <formula>$AB199&lt;&gt;$AC199+$AD199+$AU199+$BA199</formula>
    </cfRule>
  </conditionalFormatting>
  <conditionalFormatting sqref="CI145:CI147">
    <cfRule type="expression" dxfId="124" priority="23">
      <formula>$CI145 &lt;0</formula>
    </cfRule>
  </conditionalFormatting>
  <conditionalFormatting sqref="CM145:CM147">
    <cfRule type="expression" dxfId="123" priority="22">
      <formula>$CM145 &lt;0</formula>
    </cfRule>
  </conditionalFormatting>
  <conditionalFormatting sqref="CI10:CI12">
    <cfRule type="expression" dxfId="122" priority="21">
      <formula>$CI10 &lt;0</formula>
    </cfRule>
  </conditionalFormatting>
  <conditionalFormatting sqref="CM10:CM12">
    <cfRule type="expression" dxfId="121" priority="20">
      <formula>$CM10 &lt;0</formula>
    </cfRule>
  </conditionalFormatting>
  <conditionalFormatting sqref="CI37:CI39">
    <cfRule type="expression" dxfId="120" priority="19">
      <formula>$CI37 &lt;0</formula>
    </cfRule>
  </conditionalFormatting>
  <conditionalFormatting sqref="CM37:CM39">
    <cfRule type="expression" dxfId="119" priority="18">
      <formula>$CM37 &lt;0</formula>
    </cfRule>
  </conditionalFormatting>
  <conditionalFormatting sqref="CI64:CI66">
    <cfRule type="expression" dxfId="118" priority="17">
      <formula>$CI64 &lt;0</formula>
    </cfRule>
  </conditionalFormatting>
  <conditionalFormatting sqref="CM64:CM66">
    <cfRule type="expression" dxfId="117" priority="16">
      <formula>$CM64 &lt;0</formula>
    </cfRule>
  </conditionalFormatting>
  <conditionalFormatting sqref="CI91:CI93">
    <cfRule type="expression" dxfId="116" priority="15">
      <formula>$CI91 &lt;0</formula>
    </cfRule>
  </conditionalFormatting>
  <conditionalFormatting sqref="CM91:CM93">
    <cfRule type="expression" dxfId="115" priority="14">
      <formula>$CM91 &lt;0</formula>
    </cfRule>
  </conditionalFormatting>
  <conditionalFormatting sqref="CI172:CI174">
    <cfRule type="expression" dxfId="114" priority="13">
      <formula>$CI172 &lt;0</formula>
    </cfRule>
  </conditionalFormatting>
  <conditionalFormatting sqref="CM172:CM174">
    <cfRule type="expression" dxfId="113" priority="12">
      <formula>$CM172 &lt;0</formula>
    </cfRule>
  </conditionalFormatting>
  <conditionalFormatting sqref="CI199:CI201">
    <cfRule type="expression" dxfId="112" priority="11">
      <formula>$CI199 &lt;0</formula>
    </cfRule>
  </conditionalFormatting>
  <conditionalFormatting sqref="CM199:CM201">
    <cfRule type="expression" dxfId="111" priority="10">
      <formula>$CM199 &lt;0</formula>
    </cfRule>
  </conditionalFormatting>
  <conditionalFormatting sqref="CI118:CI120">
    <cfRule type="expression" dxfId="110" priority="9">
      <formula>$CI118 &lt;0</formula>
    </cfRule>
  </conditionalFormatting>
  <conditionalFormatting sqref="CM118:CM120">
    <cfRule type="expression" dxfId="109" priority="8">
      <formula>$CM118 &lt;0</formula>
    </cfRule>
  </conditionalFormatting>
  <conditionalFormatting sqref="BX10:BZ12">
    <cfRule type="expression" dxfId="108" priority="7">
      <formula>$BX10 &lt;0</formula>
    </cfRule>
  </conditionalFormatting>
  <conditionalFormatting sqref="BX37:BZ39">
    <cfRule type="expression" dxfId="107" priority="6">
      <formula>$BX37 &lt;0</formula>
    </cfRule>
  </conditionalFormatting>
  <conditionalFormatting sqref="BX64:BZ66">
    <cfRule type="expression" dxfId="106" priority="5">
      <formula>$BX64 &lt;0</formula>
    </cfRule>
  </conditionalFormatting>
  <conditionalFormatting sqref="BX91:BZ93">
    <cfRule type="expression" dxfId="105" priority="4">
      <formula>$BX91 &lt;0</formula>
    </cfRule>
  </conditionalFormatting>
  <conditionalFormatting sqref="BX118:BZ120">
    <cfRule type="expression" dxfId="104" priority="3">
      <formula>$BX118 &lt;0</formula>
    </cfRule>
  </conditionalFormatting>
  <conditionalFormatting sqref="BX172:BZ174">
    <cfRule type="expression" dxfId="103" priority="2">
      <formula>$BX172 &lt;0</formula>
    </cfRule>
  </conditionalFormatting>
  <conditionalFormatting sqref="BX199:BZ201">
    <cfRule type="expression" dxfId="102" priority="1">
      <formula>$BX199 &lt;0</formula>
    </cfRule>
  </conditionalFormatting>
  <printOptions horizontalCentered="1" verticalCentered="1"/>
  <pageMargins left="0" right="0" top="0" bottom="0" header="0.31496062992125984" footer="0.31496062992125984"/>
  <pageSetup scale="45" orientation="landscape" r:id="rId4"/>
  <rowBreaks count="9" manualBreakCount="9">
    <brk id="28" max="16383" man="1"/>
    <brk id="55" max="16383" man="1"/>
    <brk id="82" max="16383" man="1"/>
    <brk id="109" max="16383" man="1"/>
    <brk id="136" max="16383" man="1"/>
    <brk id="163" max="16383" man="1"/>
    <brk id="190" max="16383" man="1"/>
    <brk id="217" max="111" man="1"/>
    <brk id="242" max="16383" man="1"/>
  </rowBreaks>
  <drawing r:id="rId5"/>
  <extLst>
    <ext xmlns:x14="http://schemas.microsoft.com/office/spreadsheetml/2009/9/main" uri="{CCE6A557-97BC-4b89-ADB6-D9C93CAAB3DF}">
      <x14:dataValidations xmlns:xm="http://schemas.microsoft.com/office/excel/2006/main" count="1">
        <x14:dataValidation type="list" allowBlank="1" showInputMessage="1" showErrorMessage="1" xr:uid="{1420BE87-29D2-4DBC-9607-DAB3DBA08A17}">
          <x14:formula1>
            <xm:f>التشكيل_القديم!$B$171:$B$175</xm:f>
          </x14:formula1>
          <xm:sqref>C10:C13 C37:C40 C64:C67 C91:C94 C118:C121 C145:C148 C172:C175 C199:C202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E7E610-2182-433D-9DAE-D8A341CFAA10}">
  <sheetPr codeName="ورقة24"/>
  <dimension ref="A1:CM50"/>
  <sheetViews>
    <sheetView rightToLeft="1" view="pageBreakPreview" topLeftCell="B16" zoomScale="60" zoomScaleNormal="55" workbookViewId="0">
      <selection activeCell="AX12" sqref="AX12"/>
    </sheetView>
  </sheetViews>
  <sheetFormatPr defaultRowHeight="13.8"/>
  <cols>
    <col min="1" max="2" width="4.09765625" customWidth="1"/>
    <col min="3" max="3" width="6.3984375" customWidth="1"/>
    <col min="4" max="84" width="4.09765625" customWidth="1"/>
  </cols>
  <sheetData>
    <row r="1" spans="1:91" ht="46.5" customHeight="1">
      <c r="B1" s="7313" t="s">
        <v>340</v>
      </c>
      <c r="C1" s="7313"/>
      <c r="D1" s="7313"/>
      <c r="E1" s="7313"/>
      <c r="F1" s="7313"/>
      <c r="G1" s="7313"/>
      <c r="H1" s="7313"/>
      <c r="I1" s="7313"/>
      <c r="J1" s="7313"/>
      <c r="K1" s="7313"/>
      <c r="L1" s="7313"/>
      <c r="M1" s="7313"/>
      <c r="N1" s="7313"/>
      <c r="O1" s="7204" t="s">
        <v>1680</v>
      </c>
      <c r="P1" s="7204"/>
      <c r="Q1" s="7204"/>
      <c r="R1" s="7204"/>
      <c r="S1" s="7204"/>
      <c r="T1" s="7204"/>
      <c r="U1" s="7204"/>
      <c r="V1" s="7204"/>
      <c r="W1" s="7204"/>
      <c r="X1" s="7204"/>
      <c r="Y1" s="7204"/>
      <c r="Z1" s="7204"/>
      <c r="AA1" s="7204"/>
      <c r="AB1" s="7204"/>
      <c r="AC1" s="7204"/>
      <c r="AD1" s="7204"/>
      <c r="AE1" s="7204"/>
      <c r="AF1" s="7204"/>
      <c r="AG1" s="7204"/>
      <c r="AH1" s="7204"/>
      <c r="AI1" s="7204"/>
      <c r="AJ1" s="7204"/>
      <c r="AK1" s="7204"/>
      <c r="AL1" s="7204"/>
      <c r="AM1" s="7204"/>
      <c r="AN1" s="7204"/>
      <c r="AO1" s="7204"/>
      <c r="AP1" s="7204"/>
      <c r="AQ1" s="7204"/>
      <c r="AR1" s="7204"/>
      <c r="AS1" s="7204"/>
      <c r="AT1" s="7204"/>
      <c r="AU1" s="7204"/>
      <c r="AV1" s="7204"/>
      <c r="AW1" s="7204"/>
      <c r="AX1" s="7204"/>
      <c r="AY1" s="7204"/>
      <c r="AZ1" s="7204"/>
      <c r="BA1" s="7204"/>
      <c r="BB1" s="7204"/>
      <c r="BC1" s="7204"/>
      <c r="BD1" s="7204"/>
      <c r="BE1" s="7204"/>
      <c r="BF1" s="7204"/>
      <c r="BG1" s="7204"/>
      <c r="BH1" s="7204"/>
      <c r="BI1" s="7204"/>
      <c r="BJ1" s="7204"/>
      <c r="BK1" s="7204"/>
      <c r="BL1" s="7204"/>
      <c r="BM1" s="7204"/>
      <c r="BN1" s="7204"/>
      <c r="BO1" s="7204"/>
      <c r="BP1" s="7204"/>
      <c r="BQ1" s="7204"/>
      <c r="BR1" s="7204"/>
      <c r="BS1" s="7204"/>
      <c r="BT1" s="7204"/>
      <c r="BU1" s="7204"/>
      <c r="BV1" s="7204"/>
      <c r="BW1" s="7204"/>
      <c r="BX1" s="7204"/>
      <c r="BY1" s="7204"/>
      <c r="BZ1" s="7204"/>
      <c r="CA1" s="7204"/>
      <c r="CB1" s="7204"/>
      <c r="CC1" s="7204"/>
      <c r="CD1" s="7204"/>
      <c r="CE1" s="7204"/>
      <c r="CF1" s="7204"/>
    </row>
    <row r="2" spans="1:91" ht="46.5" customHeight="1">
      <c r="B2" s="4546"/>
      <c r="C2" s="7313" t="s">
        <v>341</v>
      </c>
      <c r="D2" s="7313"/>
      <c r="E2" s="7313"/>
      <c r="F2" s="7313"/>
      <c r="G2" s="7313"/>
      <c r="H2" s="7313"/>
      <c r="I2" s="7313"/>
      <c r="J2" s="7313"/>
      <c r="K2" s="7313"/>
      <c r="L2" s="7313"/>
      <c r="M2" s="7313"/>
      <c r="N2" s="4342"/>
      <c r="O2" s="7205" t="s">
        <v>1488</v>
      </c>
      <c r="P2" s="7205"/>
      <c r="Q2" s="7205"/>
      <c r="R2" s="7205"/>
      <c r="S2" s="7205"/>
      <c r="T2" s="7205"/>
      <c r="U2" s="7205"/>
      <c r="V2" s="7205"/>
      <c r="W2" s="7205"/>
      <c r="X2" s="7205"/>
      <c r="Y2" s="7205"/>
      <c r="Z2" s="7205"/>
      <c r="AA2" s="7205"/>
      <c r="AB2" s="7205"/>
      <c r="AC2" s="7205"/>
      <c r="AD2" s="7205"/>
      <c r="AE2" s="7205"/>
      <c r="AF2" s="7205"/>
      <c r="AG2" s="7205"/>
      <c r="AH2" s="7205"/>
      <c r="AI2" s="7205"/>
      <c r="AJ2" s="7205"/>
      <c r="AK2" s="7205"/>
      <c r="AL2" s="7205"/>
      <c r="AM2" s="7205"/>
      <c r="AN2" s="7205"/>
      <c r="AO2" s="7205"/>
      <c r="AP2" s="7205"/>
      <c r="AQ2" s="7205"/>
      <c r="AR2" s="7205"/>
      <c r="AS2" s="7205"/>
      <c r="AT2" s="7205"/>
      <c r="AU2" s="7205"/>
      <c r="AV2" s="7205"/>
      <c r="AW2" s="7205"/>
      <c r="AX2" s="7205"/>
      <c r="AY2" s="7205"/>
      <c r="AZ2" s="7205"/>
      <c r="BA2" s="7205"/>
      <c r="BB2" s="7205"/>
      <c r="BC2" s="7205"/>
      <c r="BD2" s="7205"/>
      <c r="BE2" s="7205"/>
      <c r="BF2" s="7205"/>
      <c r="BG2" s="7205"/>
      <c r="BH2" s="7205"/>
      <c r="BI2" s="7205"/>
      <c r="BJ2" s="7205"/>
      <c r="BK2" s="7205"/>
      <c r="BL2" s="7205"/>
      <c r="BM2" s="7205"/>
      <c r="BN2" s="7205"/>
      <c r="BO2" s="7205"/>
      <c r="BP2" s="7205"/>
      <c r="BQ2" s="7205"/>
      <c r="BR2" s="7205"/>
      <c r="BS2" s="7205"/>
      <c r="BT2" s="7205"/>
      <c r="BU2" s="7205"/>
      <c r="BV2" s="7205"/>
      <c r="BW2" s="7205"/>
      <c r="BX2" s="7205"/>
      <c r="BY2" s="7205"/>
      <c r="BZ2" s="7205"/>
      <c r="CA2" s="7205"/>
      <c r="CB2" s="7205"/>
      <c r="CC2" s="7205"/>
      <c r="CD2" s="7205"/>
      <c r="CE2" s="7205"/>
      <c r="CF2" s="7205"/>
    </row>
    <row r="3" spans="1:91" ht="46.5" customHeight="1" thickBot="1">
      <c r="A3" s="4343"/>
      <c r="B3" s="4341"/>
      <c r="C3" s="4341"/>
      <c r="D3" s="4341"/>
      <c r="E3" s="4341"/>
      <c r="F3" s="4341"/>
      <c r="G3" s="4341"/>
      <c r="H3" s="4341"/>
      <c r="I3" s="4341"/>
      <c r="J3" s="4341"/>
      <c r="K3" s="4341"/>
      <c r="L3" s="4341"/>
      <c r="M3" s="4341"/>
      <c r="N3" s="4341"/>
      <c r="O3" s="7206"/>
      <c r="P3" s="7206"/>
      <c r="Q3" s="7206"/>
      <c r="R3" s="7206"/>
      <c r="S3" s="7206"/>
      <c r="T3" s="7206"/>
      <c r="U3" s="7206"/>
      <c r="V3" s="7206"/>
      <c r="W3" s="7206"/>
      <c r="X3" s="7206"/>
      <c r="Y3" s="7206"/>
      <c r="Z3" s="7206"/>
      <c r="AA3" s="7206"/>
      <c r="AB3" s="7206"/>
      <c r="AC3" s="7206"/>
      <c r="AD3" s="7206"/>
      <c r="AE3" s="7206"/>
      <c r="AF3" s="7206"/>
      <c r="AG3" s="7206"/>
      <c r="AH3" s="7206"/>
      <c r="AI3" s="7206"/>
      <c r="AJ3" s="7206"/>
      <c r="AK3" s="7206"/>
      <c r="AL3" s="7206"/>
      <c r="AM3" s="7206"/>
      <c r="AN3" s="7206"/>
      <c r="AO3" s="7206"/>
      <c r="AP3" s="7206"/>
      <c r="AQ3" s="7206"/>
      <c r="AR3" s="7206"/>
      <c r="AS3" s="7206"/>
      <c r="AT3" s="7206"/>
      <c r="AU3" s="7206"/>
      <c r="AV3" s="7206"/>
      <c r="AW3" s="7206"/>
      <c r="AX3" s="7206"/>
      <c r="AY3" s="7206"/>
      <c r="AZ3" s="7206"/>
      <c r="BA3" s="7206"/>
      <c r="BB3" s="7206"/>
      <c r="BC3" s="7206"/>
      <c r="BD3" s="7206"/>
      <c r="BE3" s="7206"/>
      <c r="BF3" s="7206"/>
      <c r="BG3" s="7206"/>
      <c r="BH3" s="7206"/>
      <c r="BI3" s="7206"/>
      <c r="BJ3" s="7206"/>
      <c r="BK3" s="7206"/>
      <c r="BL3" s="7206"/>
      <c r="BM3" s="7206"/>
      <c r="BN3" s="7206"/>
      <c r="BO3" s="7206"/>
      <c r="BP3" s="7206"/>
      <c r="BQ3" s="7206"/>
      <c r="BR3" s="7206"/>
      <c r="BS3" s="7206"/>
      <c r="BT3" s="7206"/>
      <c r="BU3" s="7206"/>
      <c r="BV3" s="7206"/>
      <c r="BW3" s="7206"/>
      <c r="BX3" s="7206"/>
      <c r="BY3" s="7206"/>
      <c r="BZ3" s="7206"/>
      <c r="CA3" s="7206"/>
      <c r="CB3" s="7206"/>
      <c r="CC3" s="7206"/>
      <c r="CD3" s="7206"/>
      <c r="CE3" s="7206"/>
      <c r="CF3" s="7206"/>
    </row>
    <row r="4" spans="1:91" ht="46.5" customHeight="1" thickBot="1">
      <c r="A4" s="7207" t="s">
        <v>208</v>
      </c>
      <c r="B4" s="7210" t="s">
        <v>88</v>
      </c>
      <c r="C4" s="7211"/>
      <c r="D4" s="7211"/>
      <c r="E4" s="7211"/>
      <c r="F4" s="7211"/>
      <c r="G4" s="7212"/>
      <c r="H4" s="3301"/>
      <c r="I4" s="3301"/>
      <c r="J4" s="3302"/>
      <c r="K4" s="7219"/>
      <c r="L4" s="7220"/>
      <c r="M4" s="7220"/>
      <c r="N4" s="7220"/>
      <c r="O4" s="7220"/>
      <c r="P4" s="7220"/>
      <c r="Q4" s="7220"/>
      <c r="R4" s="4344"/>
      <c r="S4" s="7221" t="s">
        <v>117</v>
      </c>
      <c r="T4" s="7224" t="s">
        <v>342</v>
      </c>
      <c r="U4" s="7225"/>
      <c r="V4" s="7225"/>
      <c r="W4" s="7225"/>
      <c r="X4" s="7225"/>
      <c r="Y4" s="7225"/>
      <c r="Z4" s="7226"/>
      <c r="AA4" s="7233" t="s">
        <v>97</v>
      </c>
      <c r="AB4" s="7236" t="s">
        <v>343</v>
      </c>
      <c r="AC4" s="7225"/>
      <c r="AD4" s="7225"/>
      <c r="AE4" s="7225"/>
      <c r="AF4" s="7225"/>
      <c r="AG4" s="7225"/>
      <c r="AH4" s="7225"/>
      <c r="AI4" s="7225"/>
      <c r="AJ4" s="7225"/>
      <c r="AK4" s="7225"/>
      <c r="AL4" s="7225"/>
      <c r="AM4" s="7225"/>
      <c r="AN4" s="7225"/>
      <c r="AO4" s="7225"/>
      <c r="AP4" s="7225"/>
      <c r="AQ4" s="7225"/>
      <c r="AR4" s="7225"/>
      <c r="AS4" s="7225"/>
      <c r="AT4" s="7225"/>
      <c r="AU4" s="7225"/>
      <c r="AV4" s="7225"/>
      <c r="AW4" s="7225"/>
      <c r="AX4" s="7225"/>
      <c r="AY4" s="4338"/>
      <c r="AZ4" s="4338"/>
      <c r="BA4" s="4338"/>
      <c r="BB4" s="4548"/>
      <c r="BC4" s="4549"/>
      <c r="BD4" s="4549"/>
      <c r="BE4" s="4549"/>
      <c r="BF4" s="4549"/>
      <c r="BG4" s="4549"/>
      <c r="BH4" s="4549"/>
      <c r="BI4" s="4549"/>
      <c r="BJ4" s="4549"/>
      <c r="BK4" s="4550"/>
      <c r="BL4" s="4550"/>
      <c r="BM4" s="4550"/>
      <c r="BN4" s="4550"/>
      <c r="BO4" s="4550"/>
      <c r="BP4" s="4550"/>
      <c r="BQ4" s="4550"/>
      <c r="BR4" s="4550"/>
      <c r="BS4" s="4550"/>
      <c r="BT4" s="4550"/>
      <c r="BU4" s="4550"/>
      <c r="BV4" s="4550"/>
      <c r="BW4" s="4550"/>
      <c r="BX4" s="4550"/>
      <c r="BY4" s="4550"/>
      <c r="BZ4" s="4550"/>
      <c r="CA4" s="4550"/>
      <c r="CB4" s="4550"/>
      <c r="CC4" s="4550"/>
      <c r="CD4" s="4550"/>
      <c r="CE4" s="4550"/>
      <c r="CF4" s="4551"/>
    </row>
    <row r="5" spans="1:91" ht="46.5" customHeight="1" thickBot="1">
      <c r="A5" s="7208"/>
      <c r="B5" s="7213"/>
      <c r="C5" s="7214"/>
      <c r="D5" s="7214"/>
      <c r="E5" s="7214"/>
      <c r="F5" s="7214"/>
      <c r="G5" s="7215"/>
      <c r="H5" s="7246" t="s">
        <v>488</v>
      </c>
      <c r="I5" s="7246" t="s">
        <v>90</v>
      </c>
      <c r="J5" s="7246" t="s">
        <v>91</v>
      </c>
      <c r="K5" s="7250" t="s">
        <v>489</v>
      </c>
      <c r="L5" s="7251"/>
      <c r="M5" s="7251"/>
      <c r="N5" s="7252"/>
      <c r="O5" s="7250" t="s">
        <v>344</v>
      </c>
      <c r="P5" s="7252"/>
      <c r="Q5" s="7243" t="s">
        <v>109</v>
      </c>
      <c r="R5" s="4552"/>
      <c r="S5" s="7222"/>
      <c r="T5" s="7227"/>
      <c r="U5" s="7228"/>
      <c r="V5" s="7228"/>
      <c r="W5" s="7228"/>
      <c r="X5" s="7228"/>
      <c r="Y5" s="7228"/>
      <c r="Z5" s="7229"/>
      <c r="AA5" s="7234"/>
      <c r="AB5" s="7237"/>
      <c r="AC5" s="7228"/>
      <c r="AD5" s="7228"/>
      <c r="AE5" s="7228"/>
      <c r="AF5" s="7228"/>
      <c r="AG5" s="7228"/>
      <c r="AH5" s="7228"/>
      <c r="AI5" s="7228"/>
      <c r="AJ5" s="7228"/>
      <c r="AK5" s="7228"/>
      <c r="AL5" s="7228"/>
      <c r="AM5" s="7228"/>
      <c r="AN5" s="7228"/>
      <c r="AO5" s="7228"/>
      <c r="AP5" s="7228"/>
      <c r="AQ5" s="7228"/>
      <c r="AR5" s="7228"/>
      <c r="AS5" s="7228"/>
      <c r="AT5" s="7228"/>
      <c r="AU5" s="7228"/>
      <c r="AV5" s="7228"/>
      <c r="AW5" s="7228"/>
      <c r="AX5" s="7228"/>
      <c r="AY5" s="4339"/>
      <c r="AZ5" s="4339"/>
      <c r="BA5" s="4339"/>
      <c r="BB5" s="7233" t="s">
        <v>116</v>
      </c>
      <c r="BC5" s="7238" t="s">
        <v>490</v>
      </c>
      <c r="BD5" s="7239"/>
      <c r="BE5" s="7239"/>
      <c r="BF5" s="7239"/>
      <c r="BG5" s="7239"/>
      <c r="BH5" s="7239"/>
      <c r="BI5" s="7240"/>
      <c r="BJ5" s="4547"/>
      <c r="BK5" s="7238" t="s">
        <v>491</v>
      </c>
      <c r="BL5" s="7239"/>
      <c r="BM5" s="7239"/>
      <c r="BN5" s="7239"/>
      <c r="BO5" s="7239"/>
      <c r="BP5" s="7239"/>
      <c r="BQ5" s="7240"/>
      <c r="BR5" s="4547"/>
      <c r="BS5" s="7238" t="s">
        <v>492</v>
      </c>
      <c r="BT5" s="7239"/>
      <c r="BU5" s="7239"/>
      <c r="BV5" s="7239"/>
      <c r="BW5" s="7239"/>
      <c r="BX5" s="7239"/>
      <c r="BY5" s="7240"/>
      <c r="BZ5" s="7238" t="s">
        <v>493</v>
      </c>
      <c r="CA5" s="7239"/>
      <c r="CB5" s="7239"/>
      <c r="CC5" s="7239"/>
      <c r="CD5" s="7239"/>
      <c r="CE5" s="7239"/>
      <c r="CF5" s="7240"/>
    </row>
    <row r="6" spans="1:91" ht="46.5" customHeight="1">
      <c r="A6" s="7208"/>
      <c r="B6" s="7213"/>
      <c r="C6" s="7214"/>
      <c r="D6" s="7214"/>
      <c r="E6" s="7214"/>
      <c r="F6" s="7214"/>
      <c r="G6" s="7215"/>
      <c r="H6" s="7247"/>
      <c r="I6" s="7247"/>
      <c r="J6" s="7247"/>
      <c r="K6" s="7253"/>
      <c r="L6" s="7254"/>
      <c r="M6" s="7254"/>
      <c r="N6" s="7255"/>
      <c r="O6" s="7253"/>
      <c r="P6" s="7255"/>
      <c r="Q6" s="7256"/>
      <c r="R6" s="4552"/>
      <c r="S6" s="7222"/>
      <c r="T6" s="7230"/>
      <c r="U6" s="7231"/>
      <c r="V6" s="7231"/>
      <c r="W6" s="7231"/>
      <c r="X6" s="7231"/>
      <c r="Y6" s="7231"/>
      <c r="Z6" s="7232"/>
      <c r="AA6" s="7234"/>
      <c r="AB6" s="7221" t="s">
        <v>346</v>
      </c>
      <c r="AC6" s="7241" t="s">
        <v>347</v>
      </c>
      <c r="AD6" s="7220"/>
      <c r="AE6" s="7220"/>
      <c r="AF6" s="7220"/>
      <c r="AG6" s="7242"/>
      <c r="AH6" s="7243" t="s">
        <v>348</v>
      </c>
      <c r="AI6" s="7243" t="s">
        <v>496</v>
      </c>
      <c r="AJ6" s="7245" t="s">
        <v>349</v>
      </c>
      <c r="AK6" s="7241" t="s">
        <v>350</v>
      </c>
      <c r="AL6" s="7220"/>
      <c r="AM6" s="7220"/>
      <c r="AN6" s="7220"/>
      <c r="AO6" s="7220"/>
      <c r="AP6" s="7220"/>
      <c r="AQ6" s="7220"/>
      <c r="AR6" s="7257"/>
      <c r="AS6" s="7221" t="s">
        <v>351</v>
      </c>
      <c r="AT6" s="7266" t="s">
        <v>352</v>
      </c>
      <c r="AU6" s="7267"/>
      <c r="AV6" s="7221" t="s">
        <v>111</v>
      </c>
      <c r="AW6" s="7241" t="s">
        <v>111</v>
      </c>
      <c r="AX6" s="7257"/>
      <c r="AY6" s="7221" t="s">
        <v>497</v>
      </c>
      <c r="AZ6" s="7241" t="s">
        <v>498</v>
      </c>
      <c r="BA6" s="7257"/>
      <c r="BB6" s="7234"/>
      <c r="BC6" s="7258" t="s">
        <v>24</v>
      </c>
      <c r="BD6" s="7260" t="s">
        <v>121</v>
      </c>
      <c r="BE6" s="7260" t="s">
        <v>353</v>
      </c>
      <c r="BF6" s="7262" t="s">
        <v>354</v>
      </c>
      <c r="BG6" s="7264" t="s">
        <v>355</v>
      </c>
      <c r="BH6" s="7268" t="s">
        <v>111</v>
      </c>
      <c r="BI6" s="7268" t="s">
        <v>499</v>
      </c>
      <c r="BJ6" s="7270" t="s">
        <v>193</v>
      </c>
      <c r="BK6" s="7264" t="s">
        <v>33</v>
      </c>
      <c r="BL6" s="7268" t="s">
        <v>121</v>
      </c>
      <c r="BM6" s="7270" t="s">
        <v>353</v>
      </c>
      <c r="BN6" s="7264" t="s">
        <v>354</v>
      </c>
      <c r="BO6" s="7268" t="s">
        <v>355</v>
      </c>
      <c r="BP6" s="7268" t="s">
        <v>111</v>
      </c>
      <c r="BQ6" s="7268" t="s">
        <v>499</v>
      </c>
      <c r="BR6" s="4553"/>
      <c r="BS6" s="7264" t="s">
        <v>184</v>
      </c>
      <c r="BT6" s="7268" t="s">
        <v>121</v>
      </c>
      <c r="BU6" s="7270" t="s">
        <v>353</v>
      </c>
      <c r="BV6" s="7264" t="s">
        <v>354</v>
      </c>
      <c r="BW6" s="7268" t="s">
        <v>355</v>
      </c>
      <c r="BX6" s="7268" t="s">
        <v>111</v>
      </c>
      <c r="BY6" s="7270" t="s">
        <v>499</v>
      </c>
      <c r="BZ6" s="7264" t="s">
        <v>185</v>
      </c>
      <c r="CA6" s="7268" t="s">
        <v>121</v>
      </c>
      <c r="CB6" s="7270" t="s">
        <v>353</v>
      </c>
      <c r="CC6" s="7264" t="s">
        <v>354</v>
      </c>
      <c r="CD6" s="7268" t="s">
        <v>355</v>
      </c>
      <c r="CE6" s="7268" t="s">
        <v>111</v>
      </c>
      <c r="CF6" s="7270" t="s">
        <v>499</v>
      </c>
    </row>
    <row r="7" spans="1:91" ht="153.75" customHeight="1" thickBot="1">
      <c r="A7" s="7209"/>
      <c r="B7" s="7216"/>
      <c r="C7" s="7217"/>
      <c r="D7" s="7217"/>
      <c r="E7" s="7217"/>
      <c r="F7" s="7217"/>
      <c r="G7" s="7218"/>
      <c r="H7" s="7248"/>
      <c r="I7" s="7249"/>
      <c r="J7" s="7249"/>
      <c r="K7" s="4554" t="s">
        <v>135</v>
      </c>
      <c r="L7" s="4555" t="s">
        <v>139</v>
      </c>
      <c r="M7" s="4555" t="s">
        <v>356</v>
      </c>
      <c r="N7" s="4555" t="s">
        <v>357</v>
      </c>
      <c r="O7" s="4555" t="s">
        <v>358</v>
      </c>
      <c r="P7" s="4555" t="s">
        <v>359</v>
      </c>
      <c r="Q7" s="7244"/>
      <c r="R7" s="4556"/>
      <c r="S7" s="7223"/>
      <c r="T7" s="4555" t="s">
        <v>360</v>
      </c>
      <c r="U7" s="4555" t="s">
        <v>361</v>
      </c>
      <c r="V7" s="4555" t="s">
        <v>362</v>
      </c>
      <c r="W7" s="4555" t="s">
        <v>363</v>
      </c>
      <c r="X7" s="4555" t="s">
        <v>209</v>
      </c>
      <c r="Y7" s="4555" t="s">
        <v>210</v>
      </c>
      <c r="Z7" s="4557" t="s">
        <v>114</v>
      </c>
      <c r="AA7" s="7235"/>
      <c r="AB7" s="7223"/>
      <c r="AC7" s="4555" t="s">
        <v>364</v>
      </c>
      <c r="AD7" s="4555" t="s">
        <v>365</v>
      </c>
      <c r="AE7" s="4555" t="s">
        <v>366</v>
      </c>
      <c r="AF7" s="4555" t="s">
        <v>367</v>
      </c>
      <c r="AG7" s="4558" t="s">
        <v>368</v>
      </c>
      <c r="AH7" s="7244"/>
      <c r="AI7" s="7244"/>
      <c r="AJ7" s="7244"/>
      <c r="AK7" s="4555" t="s">
        <v>369</v>
      </c>
      <c r="AL7" s="4555" t="s">
        <v>370</v>
      </c>
      <c r="AM7" s="4555" t="s">
        <v>371</v>
      </c>
      <c r="AN7" s="4555" t="s">
        <v>372</v>
      </c>
      <c r="AO7" s="4555" t="s">
        <v>373</v>
      </c>
      <c r="AP7" s="4555" t="s">
        <v>501</v>
      </c>
      <c r="AQ7" s="4555" t="s">
        <v>375</v>
      </c>
      <c r="AR7" s="4558" t="s">
        <v>152</v>
      </c>
      <c r="AS7" s="7223"/>
      <c r="AT7" s="4555" t="s">
        <v>123</v>
      </c>
      <c r="AU7" s="4558" t="s">
        <v>124</v>
      </c>
      <c r="AV7" s="7223"/>
      <c r="AW7" s="4555" t="s">
        <v>376</v>
      </c>
      <c r="AX7" s="4558" t="s">
        <v>147</v>
      </c>
      <c r="AY7" s="7223"/>
      <c r="AZ7" s="4555" t="s">
        <v>231</v>
      </c>
      <c r="BA7" s="4557" t="s">
        <v>502</v>
      </c>
      <c r="BB7" s="7235"/>
      <c r="BC7" s="7259"/>
      <c r="BD7" s="7261"/>
      <c r="BE7" s="7261"/>
      <c r="BF7" s="7263"/>
      <c r="BG7" s="7265"/>
      <c r="BH7" s="7269"/>
      <c r="BI7" s="7269"/>
      <c r="BJ7" s="7271"/>
      <c r="BK7" s="7265"/>
      <c r="BL7" s="7269"/>
      <c r="BM7" s="7271"/>
      <c r="BN7" s="7265"/>
      <c r="BO7" s="7269"/>
      <c r="BP7" s="7269"/>
      <c r="BQ7" s="7269"/>
      <c r="BR7" s="4559"/>
      <c r="BS7" s="7265"/>
      <c r="BT7" s="7269"/>
      <c r="BU7" s="7271"/>
      <c r="BV7" s="7265"/>
      <c r="BW7" s="7269"/>
      <c r="BX7" s="7269"/>
      <c r="BY7" s="7271"/>
      <c r="BZ7" s="7265"/>
      <c r="CA7" s="7269"/>
      <c r="CB7" s="7271"/>
      <c r="CC7" s="7265"/>
      <c r="CD7" s="7269"/>
      <c r="CE7" s="7269"/>
      <c r="CF7" s="7271"/>
    </row>
    <row r="8" spans="1:91" ht="82.5" customHeight="1" thickBot="1">
      <c r="A8" s="7272" t="s">
        <v>1576</v>
      </c>
      <c r="B8" s="7275" t="s">
        <v>1158</v>
      </c>
      <c r="C8" s="7276"/>
      <c r="D8" s="7276"/>
      <c r="E8" s="7276"/>
      <c r="F8" s="7276"/>
      <c r="G8" s="7277"/>
      <c r="H8" s="4560" t="s">
        <v>23</v>
      </c>
      <c r="I8" s="7278" t="s">
        <v>37</v>
      </c>
      <c r="J8" s="7278" t="s">
        <v>1374</v>
      </c>
      <c r="K8" s="4561"/>
      <c r="L8" s="4562"/>
      <c r="M8" s="4562"/>
      <c r="N8" s="4562"/>
      <c r="O8" s="4562"/>
      <c r="P8" s="4563"/>
      <c r="Q8" s="4564">
        <f t="shared" ref="Q8" si="0">SUM(K8:P8)</f>
        <v>0</v>
      </c>
      <c r="R8" s="4564" t="str">
        <f>IF(AND((S8+AA8)=Q8,S8&gt;0),"OK","WRONG")</f>
        <v>WRONG</v>
      </c>
      <c r="S8" s="4565">
        <f>SUM(T8:Z8)</f>
        <v>0</v>
      </c>
      <c r="T8" s="4566"/>
      <c r="U8" s="4566"/>
      <c r="V8" s="4566"/>
      <c r="W8" s="4566"/>
      <c r="X8" s="4566"/>
      <c r="Y8" s="4566"/>
      <c r="Z8" s="4567"/>
      <c r="AA8" s="4568">
        <f>AB8+AH8+AI8+AJ8+AS8+AV8+AY8+BB8</f>
        <v>0</v>
      </c>
      <c r="AB8" s="4569">
        <f>AC8+AD8+AE8+AF8+AG8</f>
        <v>0</v>
      </c>
      <c r="AC8" s="4570"/>
      <c r="AD8" s="4570"/>
      <c r="AE8" s="4570"/>
      <c r="AF8" s="4570"/>
      <c r="AG8" s="4571"/>
      <c r="AH8" s="4572"/>
      <c r="AI8" s="4572"/>
      <c r="AJ8" s="4573">
        <f>SUM(AK8:AR8)</f>
        <v>0</v>
      </c>
      <c r="AK8" s="4574"/>
      <c r="AL8" s="4574"/>
      <c r="AM8" s="4574"/>
      <c r="AN8" s="4574"/>
      <c r="AO8" s="4574"/>
      <c r="AP8" s="4574"/>
      <c r="AQ8" s="4574"/>
      <c r="AR8" s="4575"/>
      <c r="AS8" s="4576">
        <f>SUM(AT8:AU8)</f>
        <v>0</v>
      </c>
      <c r="AT8" s="4577"/>
      <c r="AU8" s="4578"/>
      <c r="AV8" s="4579">
        <f>SUM(AW8:AX8)</f>
        <v>0</v>
      </c>
      <c r="AW8" s="4580"/>
      <c r="AX8" s="4581"/>
      <c r="AY8" s="4582">
        <f>SUM(AZ8:BA8)</f>
        <v>0</v>
      </c>
      <c r="AZ8" s="4583"/>
      <c r="BA8" s="4584"/>
      <c r="BB8" s="4585"/>
      <c r="BC8" s="4586">
        <f>BD8+BE8+BF8</f>
        <v>0</v>
      </c>
      <c r="BD8" s="4587"/>
      <c r="BE8" s="4588"/>
      <c r="BF8" s="4589"/>
      <c r="BG8" s="4590"/>
      <c r="BH8" s="4591"/>
      <c r="BI8" s="4592"/>
      <c r="BJ8" s="4593"/>
      <c r="BK8" s="4586">
        <f>BL8+BM8+BN8</f>
        <v>0</v>
      </c>
      <c r="BL8" s="4587"/>
      <c r="BM8" s="4588"/>
      <c r="BN8" s="4587"/>
      <c r="BO8" s="4588"/>
      <c r="BP8" s="4591"/>
      <c r="BQ8" s="4592"/>
      <c r="BR8" s="4593"/>
      <c r="BS8" s="4586">
        <f>BT8+BU8+BV8</f>
        <v>0</v>
      </c>
      <c r="BT8" s="4587"/>
      <c r="BU8" s="4588"/>
      <c r="BV8" s="4587"/>
      <c r="BW8" s="4588"/>
      <c r="BX8" s="4591"/>
      <c r="BY8" s="4592"/>
      <c r="BZ8" s="4586">
        <f>CA8+CB8+CC8</f>
        <v>0</v>
      </c>
      <c r="CA8" s="4587"/>
      <c r="CB8" s="4588"/>
      <c r="CC8" s="4587"/>
      <c r="CD8" s="4588"/>
      <c r="CE8" s="4591"/>
      <c r="CF8" s="4592"/>
    </row>
    <row r="9" spans="1:91" ht="46.5" customHeight="1" thickBot="1">
      <c r="A9" s="7273"/>
      <c r="B9" s="7281" t="s">
        <v>1483</v>
      </c>
      <c r="C9" s="7282"/>
      <c r="D9" s="7282"/>
      <c r="E9" s="7282"/>
      <c r="F9" s="7282"/>
      <c r="G9" s="7283"/>
      <c r="H9" s="4594"/>
      <c r="I9" s="7279"/>
      <c r="J9" s="7279"/>
      <c r="K9" s="4594"/>
      <c r="L9" s="4594"/>
      <c r="M9" s="4594"/>
      <c r="N9" s="4594"/>
      <c r="O9" s="4594"/>
      <c r="P9" s="4594"/>
      <c r="Q9" s="4594"/>
      <c r="R9" s="4594"/>
      <c r="S9" s="4594"/>
      <c r="T9" s="4594"/>
      <c r="U9" s="4594"/>
      <c r="V9" s="4594"/>
      <c r="W9" s="4594"/>
      <c r="X9" s="4594"/>
      <c r="Y9" s="4594"/>
      <c r="Z9" s="4594"/>
      <c r="AA9" s="4594"/>
      <c r="AB9" s="4594"/>
      <c r="AC9" s="4594"/>
      <c r="AD9" s="4594"/>
      <c r="AE9" s="4594"/>
      <c r="AF9" s="4594"/>
      <c r="AG9" s="4594"/>
      <c r="AH9" s="4594"/>
      <c r="AI9" s="4594"/>
      <c r="AJ9" s="4594"/>
      <c r="AK9" s="4594"/>
      <c r="AL9" s="4594"/>
      <c r="AM9" s="4594"/>
      <c r="AN9" s="4594"/>
      <c r="AO9" s="4594"/>
      <c r="AP9" s="4594"/>
      <c r="AQ9" s="4594"/>
      <c r="AR9" s="4594"/>
      <c r="AS9" s="4594"/>
      <c r="AT9" s="4594"/>
      <c r="AU9" s="4594"/>
      <c r="AV9" s="4594"/>
      <c r="AW9" s="4594"/>
      <c r="AX9" s="4594"/>
      <c r="AY9" s="4594"/>
      <c r="AZ9" s="4594"/>
      <c r="BA9" s="4594"/>
      <c r="BB9" s="4594"/>
      <c r="BC9" s="4594"/>
      <c r="BD9" s="4594"/>
      <c r="BE9" s="4594"/>
      <c r="BF9" s="4594"/>
      <c r="BG9" s="4594"/>
      <c r="BH9" s="4594"/>
      <c r="BI9" s="4594"/>
      <c r="BJ9" s="4594"/>
      <c r="BK9" s="4594"/>
      <c r="BL9" s="4594"/>
      <c r="BM9" s="4594"/>
      <c r="BN9" s="4594"/>
      <c r="BO9" s="4594"/>
      <c r="BP9" s="4594"/>
      <c r="BQ9" s="4594"/>
      <c r="BR9" s="4594"/>
      <c r="BS9" s="4594"/>
      <c r="BT9" s="4594"/>
      <c r="BU9" s="4594"/>
      <c r="BV9" s="4594"/>
      <c r="BW9" s="4594"/>
      <c r="BX9" s="4594"/>
      <c r="BY9" s="4594"/>
      <c r="BZ9" s="4594"/>
      <c r="CA9" s="4594"/>
      <c r="CB9" s="4594"/>
      <c r="CC9" s="4594"/>
      <c r="CD9" s="4594"/>
      <c r="CE9" s="4594"/>
      <c r="CF9" s="4595"/>
    </row>
    <row r="10" spans="1:91" ht="46.5" customHeight="1" thickBot="1">
      <c r="A10" s="7273"/>
      <c r="B10" s="7281" t="s">
        <v>1485</v>
      </c>
      <c r="C10" s="7282"/>
      <c r="D10" s="7282"/>
      <c r="E10" s="7282"/>
      <c r="F10" s="7282"/>
      <c r="G10" s="7283"/>
      <c r="H10" s="4594"/>
      <c r="I10" s="7279"/>
      <c r="J10" s="7279"/>
      <c r="K10" s="4594"/>
      <c r="L10" s="4594"/>
      <c r="M10" s="4594"/>
      <c r="N10" s="4594"/>
      <c r="O10" s="4594"/>
      <c r="P10" s="4594"/>
      <c r="Q10" s="4594"/>
      <c r="R10" s="4594"/>
      <c r="S10" s="4594"/>
      <c r="T10" s="4594"/>
      <c r="U10" s="4594"/>
      <c r="V10" s="4594"/>
      <c r="W10" s="4594"/>
      <c r="X10" s="4594"/>
      <c r="Y10" s="4594"/>
      <c r="Z10" s="4594"/>
      <c r="AA10" s="4594"/>
      <c r="AB10" s="4594"/>
      <c r="AC10" s="4594"/>
      <c r="AD10" s="4594"/>
      <c r="AE10" s="4594"/>
      <c r="AF10" s="4594"/>
      <c r="AG10" s="4594"/>
      <c r="AH10" s="4594"/>
      <c r="AI10" s="4594"/>
      <c r="AJ10" s="4594"/>
      <c r="AK10" s="4594"/>
      <c r="AL10" s="4594"/>
      <c r="AM10" s="4594"/>
      <c r="AN10" s="4594"/>
      <c r="AO10" s="4594"/>
      <c r="AP10" s="4594"/>
      <c r="AQ10" s="4594"/>
      <c r="AR10" s="4594"/>
      <c r="AS10" s="4594"/>
      <c r="AT10" s="4594"/>
      <c r="AU10" s="4594"/>
      <c r="AV10" s="4594"/>
      <c r="AW10" s="4594"/>
      <c r="AX10" s="4594"/>
      <c r="AY10" s="4594"/>
      <c r="AZ10" s="4594"/>
      <c r="BA10" s="4594"/>
      <c r="BB10" s="4594"/>
      <c r="BC10" s="4594"/>
      <c r="BD10" s="4594"/>
      <c r="BE10" s="4594"/>
      <c r="BF10" s="4594"/>
      <c r="BG10" s="4594"/>
      <c r="BH10" s="4594"/>
      <c r="BI10" s="4594"/>
      <c r="BJ10" s="4594"/>
      <c r="BK10" s="4594"/>
      <c r="BL10" s="4594"/>
      <c r="BM10" s="4594"/>
      <c r="BN10" s="4594"/>
      <c r="BO10" s="4594"/>
      <c r="BP10" s="4594"/>
      <c r="BQ10" s="4594"/>
      <c r="BR10" s="4594"/>
      <c r="BS10" s="4594"/>
      <c r="BT10" s="4594"/>
      <c r="BU10" s="4594"/>
      <c r="BV10" s="4594"/>
      <c r="BW10" s="4594"/>
      <c r="BX10" s="4594"/>
      <c r="BY10" s="4594"/>
      <c r="BZ10" s="4594"/>
      <c r="CA10" s="4594"/>
      <c r="CB10" s="4594"/>
      <c r="CC10" s="4594"/>
      <c r="CD10" s="4594"/>
      <c r="CE10" s="4594"/>
      <c r="CF10" s="4595"/>
    </row>
    <row r="11" spans="1:91" ht="46.5" customHeight="1" thickBot="1">
      <c r="A11" s="7274"/>
      <c r="B11" s="7281"/>
      <c r="C11" s="7282"/>
      <c r="D11" s="7282"/>
      <c r="E11" s="7282"/>
      <c r="F11" s="7282"/>
      <c r="G11" s="7283"/>
      <c r="H11" s="4596"/>
      <c r="I11" s="7280"/>
      <c r="J11" s="7280"/>
      <c r="K11" s="4596"/>
      <c r="L11" s="4596"/>
      <c r="M11" s="4596"/>
      <c r="N11" s="4596"/>
      <c r="O11" s="4596"/>
      <c r="P11" s="4596"/>
      <c r="Q11" s="4596"/>
      <c r="R11" s="4596"/>
      <c r="S11" s="4596"/>
      <c r="T11" s="4596"/>
      <c r="U11" s="4596"/>
      <c r="V11" s="4596"/>
      <c r="W11" s="4596"/>
      <c r="X11" s="4596"/>
      <c r="Y11" s="4596"/>
      <c r="Z11" s="4596"/>
      <c r="AA11" s="4596"/>
      <c r="AB11" s="4596"/>
      <c r="AC11" s="4596"/>
      <c r="AD11" s="4596"/>
      <c r="AE11" s="4596"/>
      <c r="AF11" s="4596"/>
      <c r="AG11" s="4596"/>
      <c r="AH11" s="4596"/>
      <c r="AI11" s="4596"/>
      <c r="AJ11" s="4596"/>
      <c r="AK11" s="4596"/>
      <c r="AL11" s="4596"/>
      <c r="AM11" s="4596"/>
      <c r="AN11" s="4596"/>
      <c r="AO11" s="4596"/>
      <c r="AP11" s="4596"/>
      <c r="AQ11" s="4596"/>
      <c r="AR11" s="4596"/>
      <c r="AS11" s="4596"/>
      <c r="AT11" s="4596"/>
      <c r="AU11" s="4596"/>
      <c r="AV11" s="4596"/>
      <c r="AW11" s="4596"/>
      <c r="AX11" s="4596"/>
      <c r="AY11" s="4596"/>
      <c r="AZ11" s="4596"/>
      <c r="BA11" s="4596"/>
      <c r="BB11" s="4596"/>
      <c r="BC11" s="4596"/>
      <c r="BD11" s="4596"/>
      <c r="BE11" s="4596"/>
      <c r="BF11" s="4596"/>
      <c r="BG11" s="4596"/>
      <c r="BH11" s="4596"/>
      <c r="BI11" s="4596"/>
      <c r="BJ11" s="4596"/>
      <c r="BK11" s="4596"/>
      <c r="BL11" s="4596"/>
      <c r="BM11" s="4596"/>
      <c r="BN11" s="4596"/>
      <c r="BO11" s="4596"/>
      <c r="BP11" s="4596"/>
      <c r="BQ11" s="4596"/>
      <c r="BR11" s="4596"/>
      <c r="BS11" s="4596"/>
      <c r="BT11" s="4596"/>
      <c r="BU11" s="4596"/>
      <c r="BV11" s="4596"/>
      <c r="BW11" s="4596"/>
      <c r="BX11" s="4596"/>
      <c r="BY11" s="4596"/>
      <c r="BZ11" s="4596"/>
      <c r="CA11" s="4596"/>
      <c r="CB11" s="4596"/>
      <c r="CC11" s="4596"/>
      <c r="CD11" s="4596"/>
      <c r="CE11" s="4596"/>
      <c r="CF11" s="4597"/>
    </row>
    <row r="12" spans="1:91" ht="126" customHeight="1">
      <c r="A12" s="4348"/>
      <c r="B12" s="4349"/>
      <c r="C12" s="4349"/>
      <c r="D12" s="4349"/>
      <c r="E12" s="4349"/>
      <c r="F12" s="4349"/>
      <c r="G12" s="4349"/>
      <c r="H12" s="4343"/>
      <c r="I12" s="4350"/>
      <c r="J12" s="4350"/>
      <c r="K12" s="4343"/>
      <c r="L12" s="4343"/>
      <c r="M12" s="4343"/>
      <c r="N12" s="4343"/>
      <c r="O12" s="4343"/>
      <c r="P12" s="4343"/>
      <c r="Q12" s="4343"/>
      <c r="R12" s="4343"/>
      <c r="S12" s="4343"/>
      <c r="T12" s="4343"/>
      <c r="U12" s="4343"/>
      <c r="V12" s="4343"/>
      <c r="W12" s="4343"/>
      <c r="X12" s="4343"/>
      <c r="Y12" s="4343"/>
      <c r="Z12" s="4343"/>
      <c r="AA12" s="4343"/>
      <c r="AB12" s="4343"/>
      <c r="AC12" s="4343"/>
      <c r="AD12" s="4343"/>
      <c r="AE12" s="4343"/>
      <c r="AF12" s="4343"/>
      <c r="AG12" s="4343"/>
      <c r="AH12" s="4343"/>
      <c r="AI12" s="4343"/>
      <c r="AJ12" s="4343"/>
      <c r="AK12" s="4343"/>
      <c r="AL12" s="4343"/>
      <c r="AM12" s="4343"/>
      <c r="AN12" s="4343"/>
      <c r="AO12" s="4343"/>
      <c r="AP12" s="4343"/>
      <c r="AQ12" s="4343"/>
      <c r="AR12" s="4343"/>
      <c r="AS12" s="4343"/>
      <c r="AT12" s="4343"/>
      <c r="AU12" s="4343"/>
      <c r="AV12" s="4343"/>
      <c r="AW12" s="4343"/>
      <c r="AX12" s="4343"/>
      <c r="AY12" s="4343"/>
      <c r="AZ12" s="4343"/>
      <c r="BA12" s="4343"/>
      <c r="BB12" s="4343"/>
      <c r="BC12" s="4343"/>
      <c r="BD12" s="4343"/>
      <c r="BE12" s="4343"/>
      <c r="BF12" s="4343"/>
      <c r="BG12" s="4343"/>
      <c r="BH12" s="4343"/>
      <c r="BI12" s="4343"/>
      <c r="BJ12" s="4343"/>
      <c r="BK12" s="4343"/>
      <c r="BL12" s="4343"/>
      <c r="BM12" s="4343"/>
      <c r="BN12" s="4343"/>
      <c r="BO12" s="4343"/>
      <c r="BP12" s="4343"/>
      <c r="BQ12" s="4343"/>
      <c r="BR12" s="4343"/>
      <c r="BS12" s="4343"/>
      <c r="BT12" s="4343"/>
      <c r="BU12" s="4343"/>
      <c r="BV12" s="4343"/>
      <c r="BW12" s="4343"/>
      <c r="BX12" s="4343"/>
      <c r="BY12" s="4343"/>
      <c r="BZ12" s="4343"/>
      <c r="CA12" s="4343"/>
      <c r="CB12" s="4343"/>
      <c r="CC12" s="4343"/>
      <c r="CD12" s="4343"/>
      <c r="CE12" s="4343"/>
      <c r="CF12" s="4343"/>
    </row>
    <row r="13" spans="1:91" ht="32.4">
      <c r="A13" s="4343"/>
      <c r="B13" s="4343"/>
      <c r="C13" s="4343"/>
      <c r="D13" s="4343"/>
      <c r="E13" s="4343"/>
      <c r="F13" s="4343"/>
      <c r="G13" s="4343"/>
      <c r="H13" s="4351"/>
      <c r="I13" s="4351"/>
      <c r="J13" s="4351"/>
      <c r="K13" s="4351"/>
      <c r="L13" s="4351"/>
      <c r="M13" s="4351"/>
      <c r="N13" s="4351"/>
      <c r="O13" s="7204" t="s">
        <v>1681</v>
      </c>
      <c r="P13" s="7204"/>
      <c r="Q13" s="7204"/>
      <c r="R13" s="7204"/>
      <c r="S13" s="7204"/>
      <c r="T13" s="7204"/>
      <c r="U13" s="7204"/>
      <c r="V13" s="7204"/>
      <c r="W13" s="7204"/>
      <c r="X13" s="7204"/>
      <c r="Y13" s="7204"/>
      <c r="Z13" s="7204"/>
      <c r="AA13" s="7204"/>
      <c r="AB13" s="7204"/>
      <c r="AC13" s="7204"/>
      <c r="AD13" s="7204"/>
      <c r="AE13" s="7204"/>
      <c r="AF13" s="7204"/>
      <c r="AG13" s="7204"/>
      <c r="AH13" s="7204"/>
      <c r="AI13" s="7204"/>
      <c r="AJ13" s="7204"/>
      <c r="AK13" s="7204"/>
      <c r="AL13" s="7204"/>
      <c r="AM13" s="7204"/>
      <c r="AN13" s="7204"/>
      <c r="AO13" s="7204"/>
      <c r="AP13" s="7204"/>
      <c r="AQ13" s="7204"/>
      <c r="AR13" s="7204"/>
      <c r="AS13" s="7204"/>
      <c r="AT13" s="7204"/>
      <c r="AU13" s="7204"/>
      <c r="AV13" s="7204"/>
      <c r="AW13" s="7204"/>
      <c r="AX13" s="7204"/>
      <c r="AY13" s="7204"/>
      <c r="AZ13" s="7204"/>
      <c r="BA13" s="7204"/>
      <c r="BB13" s="7204"/>
      <c r="BC13" s="7204"/>
      <c r="BD13" s="7204"/>
      <c r="BE13" s="7204"/>
      <c r="BF13" s="7204"/>
      <c r="BG13" s="7204"/>
      <c r="BH13" s="7204"/>
      <c r="BI13" s="7204"/>
      <c r="BJ13" s="7204"/>
      <c r="BK13" s="7204"/>
      <c r="BL13" s="7204"/>
      <c r="BM13" s="7204"/>
      <c r="BN13" s="7204"/>
      <c r="BO13" s="7204"/>
      <c r="BP13" s="7204"/>
      <c r="BQ13" s="7204"/>
      <c r="BR13" s="7204"/>
      <c r="BS13" s="7204"/>
      <c r="BT13" s="7204"/>
      <c r="BU13" s="7204"/>
      <c r="BV13" s="7204"/>
      <c r="BW13" s="7204"/>
      <c r="BX13" s="7204"/>
      <c r="BY13" s="7204"/>
      <c r="BZ13" s="7204"/>
      <c r="CA13" s="7204"/>
      <c r="CB13" s="7204"/>
      <c r="CC13" s="7204"/>
      <c r="CD13" s="7204"/>
      <c r="CE13" s="7204"/>
      <c r="CF13" s="4351"/>
    </row>
    <row r="14" spans="1:91" ht="23.25" customHeight="1">
      <c r="B14" s="7315" t="s">
        <v>340</v>
      </c>
      <c r="C14" s="7315"/>
      <c r="D14" s="7315"/>
      <c r="E14" s="7315"/>
      <c r="F14" s="7315"/>
      <c r="G14" s="7315"/>
      <c r="H14" s="7315"/>
      <c r="I14" s="7315"/>
      <c r="J14" s="7315"/>
      <c r="K14" s="7315"/>
      <c r="L14" s="7315"/>
      <c r="M14" s="7315"/>
      <c r="N14" s="7315"/>
      <c r="O14" s="7204"/>
      <c r="P14" s="7204"/>
      <c r="Q14" s="7204"/>
      <c r="R14" s="7204"/>
      <c r="S14" s="7204"/>
      <c r="T14" s="7204"/>
      <c r="U14" s="7204"/>
      <c r="V14" s="7204"/>
      <c r="W14" s="7204"/>
      <c r="X14" s="7204"/>
      <c r="Y14" s="7204"/>
      <c r="Z14" s="7204"/>
      <c r="AA14" s="7204"/>
      <c r="AB14" s="7204"/>
      <c r="AC14" s="7204"/>
      <c r="AD14" s="7204"/>
      <c r="AE14" s="7204"/>
      <c r="AF14" s="7204"/>
      <c r="AG14" s="7204"/>
      <c r="AH14" s="7204"/>
      <c r="AI14" s="7204"/>
      <c r="AJ14" s="7204"/>
      <c r="AK14" s="7204"/>
      <c r="AL14" s="7204"/>
      <c r="AM14" s="7204"/>
      <c r="AN14" s="7204"/>
      <c r="AO14" s="7204"/>
      <c r="AP14" s="7204"/>
      <c r="AQ14" s="7204"/>
      <c r="AR14" s="7204"/>
      <c r="AS14" s="7204"/>
      <c r="AT14" s="7204"/>
      <c r="AU14" s="7204"/>
      <c r="AV14" s="7204"/>
      <c r="AW14" s="7204"/>
      <c r="AX14" s="7204"/>
      <c r="AY14" s="7204"/>
      <c r="AZ14" s="7204"/>
      <c r="BA14" s="7204"/>
      <c r="BB14" s="7204"/>
      <c r="BC14" s="7204"/>
      <c r="BD14" s="7204"/>
      <c r="BE14" s="7204"/>
      <c r="BF14" s="7204"/>
      <c r="BG14" s="7204"/>
      <c r="BH14" s="7204"/>
      <c r="BI14" s="7204"/>
      <c r="BJ14" s="7204"/>
      <c r="BK14" s="7204"/>
      <c r="BL14" s="7204"/>
      <c r="BM14" s="7204"/>
      <c r="BN14" s="7204"/>
      <c r="BO14" s="7204"/>
      <c r="BP14" s="7204"/>
      <c r="BQ14" s="7204"/>
      <c r="BR14" s="7204"/>
      <c r="BS14" s="7204"/>
      <c r="BT14" s="7204"/>
      <c r="BU14" s="7204"/>
      <c r="BV14" s="7204"/>
      <c r="BW14" s="7204"/>
      <c r="BX14" s="7204"/>
      <c r="BY14" s="7204"/>
      <c r="BZ14" s="7204"/>
      <c r="CA14" s="7204"/>
      <c r="CB14" s="7204"/>
      <c r="CC14" s="7204"/>
      <c r="CD14" s="7204"/>
      <c r="CE14" s="7204"/>
      <c r="CF14" s="4352"/>
      <c r="CG14" s="4352"/>
      <c r="CH14" s="4352"/>
      <c r="CI14" s="4352"/>
      <c r="CJ14" s="4352"/>
      <c r="CK14" s="4352"/>
      <c r="CL14" s="4352"/>
      <c r="CM14" s="4352"/>
    </row>
    <row r="15" spans="1:91" ht="33">
      <c r="B15" s="7316" t="s">
        <v>341</v>
      </c>
      <c r="C15" s="7316"/>
      <c r="D15" s="7316"/>
      <c r="E15" s="7316"/>
      <c r="F15" s="7316"/>
      <c r="G15" s="7316"/>
      <c r="H15" s="7316"/>
      <c r="I15" s="7316"/>
      <c r="J15" s="7316"/>
      <c r="K15" s="7316"/>
      <c r="L15" s="4599"/>
      <c r="M15" s="4599"/>
      <c r="N15" s="4599"/>
      <c r="O15" s="7205" t="s">
        <v>1488</v>
      </c>
      <c r="P15" s="7205"/>
      <c r="Q15" s="7205"/>
      <c r="R15" s="7205"/>
      <c r="S15" s="7205"/>
      <c r="T15" s="7205"/>
      <c r="U15" s="7205"/>
      <c r="V15" s="7205"/>
      <c r="W15" s="7205"/>
      <c r="X15" s="7205"/>
      <c r="Y15" s="7205"/>
      <c r="Z15" s="7205"/>
      <c r="AA15" s="7205"/>
      <c r="AB15" s="7205"/>
      <c r="AC15" s="7205"/>
      <c r="AD15" s="7205"/>
      <c r="AE15" s="7205"/>
      <c r="AF15" s="7205"/>
      <c r="AG15" s="7205"/>
      <c r="AH15" s="7205"/>
      <c r="AI15" s="7205"/>
      <c r="AJ15" s="7205"/>
      <c r="AK15" s="7205"/>
      <c r="AL15" s="7205"/>
      <c r="AM15" s="7205"/>
      <c r="AN15" s="7205"/>
      <c r="AO15" s="7205"/>
      <c r="AP15" s="7205"/>
      <c r="AQ15" s="7205"/>
      <c r="AR15" s="7205"/>
      <c r="AS15" s="7205"/>
      <c r="AT15" s="7205"/>
      <c r="AU15" s="7205"/>
      <c r="AV15" s="7205"/>
      <c r="AW15" s="7205"/>
      <c r="AX15" s="7205"/>
      <c r="AY15" s="7205"/>
      <c r="AZ15" s="7205"/>
      <c r="BA15" s="7205"/>
      <c r="BB15" s="7205"/>
      <c r="BC15" s="7205"/>
      <c r="BD15" s="7205"/>
      <c r="BE15" s="7205"/>
      <c r="BF15" s="7205"/>
      <c r="BG15" s="7205"/>
      <c r="BH15" s="7205"/>
      <c r="BI15" s="7205"/>
      <c r="BJ15" s="7205"/>
      <c r="BK15" s="7205"/>
      <c r="BL15" s="7205"/>
      <c r="BM15" s="7205"/>
      <c r="BN15" s="7205"/>
      <c r="BO15" s="7205"/>
      <c r="BP15" s="7205"/>
      <c r="BQ15" s="7205"/>
      <c r="BR15" s="7205"/>
      <c r="BS15" s="7205"/>
      <c r="BT15" s="7205"/>
      <c r="BU15" s="7205"/>
      <c r="BV15" s="7205"/>
      <c r="BW15" s="7205"/>
      <c r="BX15" s="7205"/>
      <c r="BY15" s="7205"/>
      <c r="BZ15" s="7205"/>
      <c r="CA15" s="7205"/>
      <c r="CB15" s="7205"/>
      <c r="CC15" s="7205"/>
      <c r="CD15" s="7205"/>
      <c r="CE15" s="7205"/>
      <c r="CF15" s="7205"/>
    </row>
    <row r="16" spans="1:91" ht="73.5" customHeight="1" thickBot="1">
      <c r="A16" s="4343"/>
      <c r="B16" s="4341"/>
      <c r="C16" s="4341"/>
      <c r="D16" s="4341"/>
      <c r="E16" s="4341"/>
      <c r="F16" s="4341"/>
      <c r="G16" s="4341"/>
      <c r="H16" s="4352"/>
      <c r="I16" s="4352"/>
      <c r="J16" s="4352"/>
      <c r="K16" s="7206"/>
      <c r="L16" s="7206"/>
      <c r="M16" s="7206"/>
      <c r="N16" s="7206"/>
      <c r="O16" s="7206"/>
      <c r="P16" s="7206"/>
      <c r="Q16" s="7206"/>
      <c r="R16" s="7206"/>
      <c r="S16" s="7206"/>
      <c r="T16" s="7206"/>
      <c r="U16" s="7206"/>
      <c r="V16" s="7206"/>
      <c r="W16" s="7206"/>
      <c r="X16" s="7206"/>
      <c r="Y16" s="7206"/>
      <c r="Z16" s="7206"/>
      <c r="AA16" s="7206"/>
      <c r="AB16" s="7206"/>
      <c r="AC16" s="7206"/>
      <c r="AD16" s="7206"/>
      <c r="AE16" s="7206"/>
      <c r="AF16" s="7206"/>
      <c r="AG16" s="7206"/>
      <c r="AH16" s="7206"/>
      <c r="AI16" s="7206"/>
      <c r="AJ16" s="7206"/>
      <c r="AK16" s="7206"/>
      <c r="AL16" s="7206"/>
      <c r="AM16" s="7206"/>
      <c r="AN16" s="7206"/>
      <c r="AO16" s="7206"/>
      <c r="AP16" s="7206"/>
      <c r="AQ16" s="7206"/>
      <c r="AR16" s="7206"/>
      <c r="AS16" s="7206"/>
      <c r="AT16" s="7206"/>
      <c r="AU16" s="7206"/>
      <c r="AV16" s="7206"/>
      <c r="AW16" s="7206"/>
      <c r="AX16" s="7206"/>
      <c r="AY16" s="7206"/>
      <c r="AZ16" s="7206"/>
      <c r="BA16" s="7206"/>
      <c r="BB16" s="7206"/>
      <c r="BC16" s="7206"/>
      <c r="BD16" s="7206"/>
      <c r="BE16" s="7206"/>
      <c r="BF16" s="7206"/>
      <c r="BG16" s="7206"/>
      <c r="BH16" s="7206"/>
      <c r="BI16" s="7206"/>
      <c r="BJ16" s="7206"/>
      <c r="BK16" s="7206"/>
      <c r="BL16" s="7206"/>
      <c r="BM16" s="7206"/>
      <c r="BN16" s="7206"/>
      <c r="BO16" s="7206"/>
      <c r="BP16" s="7206"/>
      <c r="BQ16" s="7206"/>
      <c r="BR16" s="7206"/>
      <c r="BS16" s="7206"/>
      <c r="BT16" s="7206"/>
      <c r="BU16" s="7206"/>
      <c r="BV16" s="7206"/>
      <c r="BW16" s="7206"/>
      <c r="BX16" s="7206"/>
      <c r="BY16" s="7206"/>
      <c r="BZ16" s="7206"/>
      <c r="CA16" s="7206"/>
      <c r="CB16" s="7206"/>
      <c r="CC16" s="7206"/>
      <c r="CD16" s="7206"/>
      <c r="CE16" s="7206"/>
      <c r="CF16" s="7206"/>
    </row>
    <row r="17" spans="1:84" ht="62.25" customHeight="1" thickBot="1">
      <c r="A17" s="7207" t="s">
        <v>208</v>
      </c>
      <c r="B17" s="7210" t="s">
        <v>88</v>
      </c>
      <c r="C17" s="7211"/>
      <c r="D17" s="7211"/>
      <c r="E17" s="7211"/>
      <c r="F17" s="7211"/>
      <c r="G17" s="7212"/>
      <c r="H17" s="3301"/>
      <c r="I17" s="3301"/>
      <c r="J17" s="3302"/>
      <c r="K17" s="7219"/>
      <c r="L17" s="7220"/>
      <c r="M17" s="7220"/>
      <c r="N17" s="7220"/>
      <c r="O17" s="7220"/>
      <c r="P17" s="7220"/>
      <c r="Q17" s="7220"/>
      <c r="R17" s="4344"/>
      <c r="S17" s="7221" t="s">
        <v>117</v>
      </c>
      <c r="T17" s="7224" t="s">
        <v>342</v>
      </c>
      <c r="U17" s="7225"/>
      <c r="V17" s="7225"/>
      <c r="W17" s="7225"/>
      <c r="X17" s="7225"/>
      <c r="Y17" s="7225"/>
      <c r="Z17" s="7226"/>
      <c r="AA17" s="7233" t="s">
        <v>97</v>
      </c>
      <c r="AB17" s="7236" t="s">
        <v>343</v>
      </c>
      <c r="AC17" s="7225"/>
      <c r="AD17" s="7225"/>
      <c r="AE17" s="7225"/>
      <c r="AF17" s="7225"/>
      <c r="AG17" s="7225"/>
      <c r="AH17" s="7225"/>
      <c r="AI17" s="7225"/>
      <c r="AJ17" s="7225"/>
      <c r="AK17" s="7225"/>
      <c r="AL17" s="7225"/>
      <c r="AM17" s="7225"/>
      <c r="AN17" s="7225"/>
      <c r="AO17" s="7225"/>
      <c r="AP17" s="7225"/>
      <c r="AQ17" s="7225"/>
      <c r="AR17" s="7225"/>
      <c r="AS17" s="7225"/>
      <c r="AT17" s="7225"/>
      <c r="AU17" s="7225"/>
      <c r="AV17" s="7225"/>
      <c r="AW17" s="7225"/>
      <c r="AX17" s="7225"/>
      <c r="AY17" s="4338"/>
      <c r="AZ17" s="4338"/>
      <c r="BA17" s="4338"/>
      <c r="BB17" s="4548"/>
      <c r="BC17" s="4549"/>
      <c r="BD17" s="4549"/>
      <c r="BE17" s="4549"/>
      <c r="BF17" s="4549"/>
      <c r="BG17" s="4549"/>
      <c r="BH17" s="4549"/>
      <c r="BI17" s="4549"/>
      <c r="BJ17" s="4549"/>
      <c r="BK17" s="4550"/>
      <c r="BL17" s="4550"/>
      <c r="BM17" s="4550"/>
      <c r="BN17" s="4550"/>
      <c r="BO17" s="4550"/>
      <c r="BP17" s="4550"/>
      <c r="BQ17" s="4550"/>
      <c r="BR17" s="4550"/>
      <c r="BS17" s="4550"/>
      <c r="BT17" s="4550"/>
      <c r="BU17" s="4550"/>
      <c r="BV17" s="4550"/>
      <c r="BW17" s="4550"/>
      <c r="BX17" s="4550"/>
      <c r="BY17" s="4550"/>
      <c r="BZ17" s="4550"/>
      <c r="CA17" s="4550"/>
      <c r="CB17" s="4550"/>
      <c r="CC17" s="4550"/>
      <c r="CD17" s="4550"/>
      <c r="CE17" s="4550"/>
      <c r="CF17" s="4551"/>
    </row>
    <row r="18" spans="1:84" ht="62.25" customHeight="1" thickBot="1">
      <c r="A18" s="7208"/>
      <c r="B18" s="7213"/>
      <c r="C18" s="7214"/>
      <c r="D18" s="7214"/>
      <c r="E18" s="7214"/>
      <c r="F18" s="7214"/>
      <c r="G18" s="7215"/>
      <c r="H18" s="7246" t="s">
        <v>488</v>
      </c>
      <c r="I18" s="7246" t="s">
        <v>90</v>
      </c>
      <c r="J18" s="7246" t="s">
        <v>91</v>
      </c>
      <c r="K18" s="7250" t="s">
        <v>489</v>
      </c>
      <c r="L18" s="7251"/>
      <c r="M18" s="7251"/>
      <c r="N18" s="7252"/>
      <c r="O18" s="7250" t="s">
        <v>344</v>
      </c>
      <c r="P18" s="7252"/>
      <c r="Q18" s="7243" t="s">
        <v>109</v>
      </c>
      <c r="R18" s="4552"/>
      <c r="S18" s="7222"/>
      <c r="T18" s="7227"/>
      <c r="U18" s="7228"/>
      <c r="V18" s="7228"/>
      <c r="W18" s="7228"/>
      <c r="X18" s="7228"/>
      <c r="Y18" s="7228"/>
      <c r="Z18" s="7229"/>
      <c r="AA18" s="7234"/>
      <c r="AB18" s="7237"/>
      <c r="AC18" s="7228"/>
      <c r="AD18" s="7228"/>
      <c r="AE18" s="7228"/>
      <c r="AF18" s="7228"/>
      <c r="AG18" s="7228"/>
      <c r="AH18" s="7228"/>
      <c r="AI18" s="7228"/>
      <c r="AJ18" s="7228"/>
      <c r="AK18" s="7228"/>
      <c r="AL18" s="7228"/>
      <c r="AM18" s="7228"/>
      <c r="AN18" s="7228"/>
      <c r="AO18" s="7228"/>
      <c r="AP18" s="7228"/>
      <c r="AQ18" s="7228"/>
      <c r="AR18" s="7228"/>
      <c r="AS18" s="7228"/>
      <c r="AT18" s="7228"/>
      <c r="AU18" s="7228"/>
      <c r="AV18" s="7228"/>
      <c r="AW18" s="7228"/>
      <c r="AX18" s="7228"/>
      <c r="AY18" s="4339"/>
      <c r="AZ18" s="4339"/>
      <c r="BA18" s="4339"/>
      <c r="BB18" s="7233" t="s">
        <v>116</v>
      </c>
      <c r="BC18" s="7238" t="s">
        <v>490</v>
      </c>
      <c r="BD18" s="7239"/>
      <c r="BE18" s="7239"/>
      <c r="BF18" s="7239"/>
      <c r="BG18" s="7239"/>
      <c r="BH18" s="7239"/>
      <c r="BI18" s="7240"/>
      <c r="BJ18" s="4547"/>
      <c r="BK18" s="7238" t="s">
        <v>491</v>
      </c>
      <c r="BL18" s="7239"/>
      <c r="BM18" s="7239"/>
      <c r="BN18" s="7239"/>
      <c r="BO18" s="7239"/>
      <c r="BP18" s="7239"/>
      <c r="BQ18" s="7240"/>
      <c r="BR18" s="4547"/>
      <c r="BS18" s="7238" t="s">
        <v>492</v>
      </c>
      <c r="BT18" s="7239"/>
      <c r="BU18" s="7239"/>
      <c r="BV18" s="7239"/>
      <c r="BW18" s="7239"/>
      <c r="BX18" s="7239"/>
      <c r="BY18" s="7240"/>
      <c r="BZ18" s="7238" t="s">
        <v>493</v>
      </c>
      <c r="CA18" s="7239"/>
      <c r="CB18" s="7239"/>
      <c r="CC18" s="7239"/>
      <c r="CD18" s="7239"/>
      <c r="CE18" s="7239"/>
      <c r="CF18" s="7240"/>
    </row>
    <row r="19" spans="1:84" ht="62.25" customHeight="1">
      <c r="A19" s="7208"/>
      <c r="B19" s="7213"/>
      <c r="C19" s="7214"/>
      <c r="D19" s="7214"/>
      <c r="E19" s="7214"/>
      <c r="F19" s="7214"/>
      <c r="G19" s="7215"/>
      <c r="H19" s="7247"/>
      <c r="I19" s="7247"/>
      <c r="J19" s="7247"/>
      <c r="K19" s="7253"/>
      <c r="L19" s="7254"/>
      <c r="M19" s="7254"/>
      <c r="N19" s="7255"/>
      <c r="O19" s="7253"/>
      <c r="P19" s="7255"/>
      <c r="Q19" s="7256"/>
      <c r="R19" s="4552"/>
      <c r="S19" s="7222"/>
      <c r="T19" s="7230"/>
      <c r="U19" s="7231"/>
      <c r="V19" s="7231"/>
      <c r="W19" s="7231"/>
      <c r="X19" s="7231"/>
      <c r="Y19" s="7231"/>
      <c r="Z19" s="7232"/>
      <c r="AA19" s="7234"/>
      <c r="AB19" s="7221" t="s">
        <v>346</v>
      </c>
      <c r="AC19" s="7241" t="s">
        <v>347</v>
      </c>
      <c r="AD19" s="7220"/>
      <c r="AE19" s="7220"/>
      <c r="AF19" s="7220"/>
      <c r="AG19" s="7242"/>
      <c r="AH19" s="7243" t="s">
        <v>348</v>
      </c>
      <c r="AI19" s="7243" t="s">
        <v>496</v>
      </c>
      <c r="AJ19" s="7245" t="s">
        <v>349</v>
      </c>
      <c r="AK19" s="7241" t="s">
        <v>350</v>
      </c>
      <c r="AL19" s="7220"/>
      <c r="AM19" s="7220"/>
      <c r="AN19" s="7220"/>
      <c r="AO19" s="7220"/>
      <c r="AP19" s="7220"/>
      <c r="AQ19" s="7220"/>
      <c r="AR19" s="7257"/>
      <c r="AS19" s="7221" t="s">
        <v>351</v>
      </c>
      <c r="AT19" s="7266" t="s">
        <v>352</v>
      </c>
      <c r="AU19" s="7267"/>
      <c r="AV19" s="7221" t="s">
        <v>111</v>
      </c>
      <c r="AW19" s="7241" t="s">
        <v>111</v>
      </c>
      <c r="AX19" s="7257"/>
      <c r="AY19" s="7221" t="s">
        <v>497</v>
      </c>
      <c r="AZ19" s="7241" t="s">
        <v>498</v>
      </c>
      <c r="BA19" s="7257"/>
      <c r="BB19" s="7234"/>
      <c r="BC19" s="7258" t="s">
        <v>24</v>
      </c>
      <c r="BD19" s="7260" t="s">
        <v>121</v>
      </c>
      <c r="BE19" s="7260" t="s">
        <v>353</v>
      </c>
      <c r="BF19" s="7262" t="s">
        <v>354</v>
      </c>
      <c r="BG19" s="7264" t="s">
        <v>355</v>
      </c>
      <c r="BH19" s="7268" t="s">
        <v>111</v>
      </c>
      <c r="BI19" s="7268" t="s">
        <v>499</v>
      </c>
      <c r="BJ19" s="7270" t="s">
        <v>193</v>
      </c>
      <c r="BK19" s="7264" t="s">
        <v>33</v>
      </c>
      <c r="BL19" s="7268" t="s">
        <v>121</v>
      </c>
      <c r="BM19" s="7270" t="s">
        <v>353</v>
      </c>
      <c r="BN19" s="7264" t="s">
        <v>354</v>
      </c>
      <c r="BO19" s="7268" t="s">
        <v>355</v>
      </c>
      <c r="BP19" s="7268" t="s">
        <v>111</v>
      </c>
      <c r="BQ19" s="7268" t="s">
        <v>499</v>
      </c>
      <c r="BR19" s="4553"/>
      <c r="BS19" s="7264" t="s">
        <v>184</v>
      </c>
      <c r="BT19" s="7268" t="s">
        <v>121</v>
      </c>
      <c r="BU19" s="7270" t="s">
        <v>353</v>
      </c>
      <c r="BV19" s="7264" t="s">
        <v>354</v>
      </c>
      <c r="BW19" s="7268" t="s">
        <v>355</v>
      </c>
      <c r="BX19" s="7268" t="s">
        <v>111</v>
      </c>
      <c r="BY19" s="7270" t="s">
        <v>499</v>
      </c>
      <c r="BZ19" s="7264" t="s">
        <v>185</v>
      </c>
      <c r="CA19" s="7268" t="s">
        <v>121</v>
      </c>
      <c r="CB19" s="7270" t="s">
        <v>353</v>
      </c>
      <c r="CC19" s="7264" t="s">
        <v>354</v>
      </c>
      <c r="CD19" s="7268" t="s">
        <v>355</v>
      </c>
      <c r="CE19" s="7268" t="s">
        <v>111</v>
      </c>
      <c r="CF19" s="7270" t="s">
        <v>499</v>
      </c>
    </row>
    <row r="20" spans="1:84" ht="112.5" customHeight="1" thickBot="1">
      <c r="A20" s="7209"/>
      <c r="B20" s="7216"/>
      <c r="C20" s="7217"/>
      <c r="D20" s="7217"/>
      <c r="E20" s="7217"/>
      <c r="F20" s="7217"/>
      <c r="G20" s="7218"/>
      <c r="H20" s="7248"/>
      <c r="I20" s="7249"/>
      <c r="J20" s="7249"/>
      <c r="K20" s="4554" t="s">
        <v>135</v>
      </c>
      <c r="L20" s="4555" t="s">
        <v>139</v>
      </c>
      <c r="M20" s="4555" t="s">
        <v>356</v>
      </c>
      <c r="N20" s="4555" t="s">
        <v>357</v>
      </c>
      <c r="O20" s="4555" t="s">
        <v>358</v>
      </c>
      <c r="P20" s="4555" t="s">
        <v>359</v>
      </c>
      <c r="Q20" s="7244"/>
      <c r="R20" s="4556"/>
      <c r="S20" s="7223"/>
      <c r="T20" s="4555" t="s">
        <v>360</v>
      </c>
      <c r="U20" s="4555" t="s">
        <v>361</v>
      </c>
      <c r="V20" s="4555" t="s">
        <v>362</v>
      </c>
      <c r="W20" s="4555" t="s">
        <v>363</v>
      </c>
      <c r="X20" s="4555" t="s">
        <v>209</v>
      </c>
      <c r="Y20" s="4555" t="s">
        <v>210</v>
      </c>
      <c r="Z20" s="4557" t="s">
        <v>114</v>
      </c>
      <c r="AA20" s="7235"/>
      <c r="AB20" s="7223"/>
      <c r="AC20" s="4555" t="s">
        <v>364</v>
      </c>
      <c r="AD20" s="4555" t="s">
        <v>365</v>
      </c>
      <c r="AE20" s="4555" t="s">
        <v>366</v>
      </c>
      <c r="AF20" s="4555" t="s">
        <v>367</v>
      </c>
      <c r="AG20" s="4558" t="s">
        <v>368</v>
      </c>
      <c r="AH20" s="7244"/>
      <c r="AI20" s="7244"/>
      <c r="AJ20" s="7244"/>
      <c r="AK20" s="4555" t="s">
        <v>369</v>
      </c>
      <c r="AL20" s="4555" t="s">
        <v>370</v>
      </c>
      <c r="AM20" s="4555" t="s">
        <v>371</v>
      </c>
      <c r="AN20" s="4555" t="s">
        <v>372</v>
      </c>
      <c r="AO20" s="4555" t="s">
        <v>373</v>
      </c>
      <c r="AP20" s="4555" t="s">
        <v>501</v>
      </c>
      <c r="AQ20" s="4555" t="s">
        <v>375</v>
      </c>
      <c r="AR20" s="4558" t="s">
        <v>152</v>
      </c>
      <c r="AS20" s="7223"/>
      <c r="AT20" s="4555" t="s">
        <v>123</v>
      </c>
      <c r="AU20" s="4558" t="s">
        <v>124</v>
      </c>
      <c r="AV20" s="7223"/>
      <c r="AW20" s="4555" t="s">
        <v>376</v>
      </c>
      <c r="AX20" s="4558" t="s">
        <v>147</v>
      </c>
      <c r="AY20" s="7223"/>
      <c r="AZ20" s="4555" t="s">
        <v>231</v>
      </c>
      <c r="BA20" s="4557" t="s">
        <v>502</v>
      </c>
      <c r="BB20" s="7235"/>
      <c r="BC20" s="7259"/>
      <c r="BD20" s="7261"/>
      <c r="BE20" s="7261"/>
      <c r="BF20" s="7263"/>
      <c r="BG20" s="7265"/>
      <c r="BH20" s="7269"/>
      <c r="BI20" s="7269"/>
      <c r="BJ20" s="7271"/>
      <c r="BK20" s="7265"/>
      <c r="BL20" s="7269"/>
      <c r="BM20" s="7271"/>
      <c r="BN20" s="7265"/>
      <c r="BO20" s="7269"/>
      <c r="BP20" s="7269"/>
      <c r="BQ20" s="7269"/>
      <c r="BR20" s="4559"/>
      <c r="BS20" s="7265"/>
      <c r="BT20" s="7269"/>
      <c r="BU20" s="7271"/>
      <c r="BV20" s="7265"/>
      <c r="BW20" s="7269"/>
      <c r="BX20" s="7269"/>
      <c r="BY20" s="7271"/>
      <c r="BZ20" s="7265"/>
      <c r="CA20" s="7269"/>
      <c r="CB20" s="7271"/>
      <c r="CC20" s="7265"/>
      <c r="CD20" s="7269"/>
      <c r="CE20" s="7269"/>
      <c r="CF20" s="7271"/>
    </row>
    <row r="21" spans="1:84" ht="62.25" customHeight="1" thickBot="1">
      <c r="A21" s="7284" t="s">
        <v>1577</v>
      </c>
      <c r="B21" s="7287" t="s">
        <v>1385</v>
      </c>
      <c r="C21" s="7288"/>
      <c r="D21" s="7288"/>
      <c r="E21" s="7288"/>
      <c r="F21" s="7288"/>
      <c r="G21" s="7289"/>
      <c r="H21" s="4353" t="s">
        <v>23</v>
      </c>
      <c r="I21" s="7290" t="s">
        <v>53</v>
      </c>
      <c r="J21" s="7290" t="s">
        <v>1374</v>
      </c>
      <c r="K21" s="3303"/>
      <c r="L21" s="3304"/>
      <c r="M21" s="3304"/>
      <c r="N21" s="3304"/>
      <c r="O21" s="3304"/>
      <c r="P21" s="3305"/>
      <c r="Q21" s="3306">
        <f t="shared" ref="Q21" si="1">SUM(K21:P21)</f>
        <v>0</v>
      </c>
      <c r="R21" s="4564" t="str">
        <f>IF(AND((S21+AA21)=Q21,S21&gt;0),"OK","WRONG")</f>
        <v>WRONG</v>
      </c>
      <c r="S21" s="3307">
        <f>SUM(T21:Z21)</f>
        <v>0</v>
      </c>
      <c r="T21" s="3308"/>
      <c r="U21" s="3308"/>
      <c r="V21" s="3308"/>
      <c r="W21" s="3308"/>
      <c r="X21" s="3308"/>
      <c r="Y21" s="3308"/>
      <c r="Z21" s="3309"/>
      <c r="AA21" s="3310">
        <f>AB21+AH21+AI21+AJ21+AS21+AV21+AY21+BB21</f>
        <v>0</v>
      </c>
      <c r="AB21" s="3311">
        <f>AC21+AD21+AE21+AF21+AG21</f>
        <v>0</v>
      </c>
      <c r="AC21" s="3312"/>
      <c r="AD21" s="3312"/>
      <c r="AE21" s="3312"/>
      <c r="AF21" s="3312"/>
      <c r="AG21" s="3313"/>
      <c r="AH21" s="3314"/>
      <c r="AI21" s="3314"/>
      <c r="AJ21" s="3315">
        <f>SUM(AK21:AR21)</f>
        <v>0</v>
      </c>
      <c r="AK21" s="3316"/>
      <c r="AL21" s="3316"/>
      <c r="AM21" s="3316"/>
      <c r="AN21" s="3316"/>
      <c r="AO21" s="3316"/>
      <c r="AP21" s="3316"/>
      <c r="AQ21" s="3316"/>
      <c r="AR21" s="3317"/>
      <c r="AS21" s="3318">
        <f>SUM(AT21:AU21)</f>
        <v>0</v>
      </c>
      <c r="AT21" s="3319"/>
      <c r="AU21" s="3320"/>
      <c r="AV21" s="3321">
        <f>SUM(AW21:AX21)</f>
        <v>0</v>
      </c>
      <c r="AW21" s="3322"/>
      <c r="AX21" s="3323"/>
      <c r="AY21" s="3324">
        <f>SUM(AZ21:BA21)</f>
        <v>0</v>
      </c>
      <c r="AZ21" s="3325"/>
      <c r="BA21" s="3326"/>
      <c r="BB21" s="3327"/>
      <c r="BC21" s="3328">
        <f>BD21+BE21+BF21</f>
        <v>0</v>
      </c>
      <c r="BD21" s="3329"/>
      <c r="BE21" s="3330"/>
      <c r="BF21" s="3331"/>
      <c r="BG21" s="3332"/>
      <c r="BH21" s="3333"/>
      <c r="BI21" s="3334"/>
      <c r="BJ21" s="3335"/>
      <c r="BK21" s="3328">
        <f>BL21+BM21+BN21</f>
        <v>0</v>
      </c>
      <c r="BL21" s="3329"/>
      <c r="BM21" s="3330"/>
      <c r="BN21" s="3329"/>
      <c r="BO21" s="3330"/>
      <c r="BP21" s="3333"/>
      <c r="BQ21" s="3334"/>
      <c r="BR21" s="3335"/>
      <c r="BS21" s="3328">
        <f>BT21+BU21+BV21</f>
        <v>0</v>
      </c>
      <c r="BT21" s="3329"/>
      <c r="BU21" s="3330"/>
      <c r="BV21" s="3329"/>
      <c r="BW21" s="3330"/>
      <c r="BX21" s="3333"/>
      <c r="BY21" s="3334"/>
      <c r="BZ21" s="3328">
        <f>CA21+CB21+CC21</f>
        <v>0</v>
      </c>
      <c r="CA21" s="3329"/>
      <c r="CB21" s="3330"/>
      <c r="CC21" s="3329"/>
      <c r="CD21" s="3330"/>
      <c r="CE21" s="3333"/>
      <c r="CF21" s="3334"/>
    </row>
    <row r="22" spans="1:84" ht="62.25" customHeight="1" thickBot="1">
      <c r="A22" s="7285"/>
      <c r="B22" s="7293" t="s">
        <v>1386</v>
      </c>
      <c r="C22" s="7294"/>
      <c r="D22" s="7294"/>
      <c r="E22" s="7294"/>
      <c r="F22" s="7294"/>
      <c r="G22" s="7295"/>
      <c r="H22" s="4343"/>
      <c r="I22" s="7291"/>
      <c r="J22" s="7291"/>
      <c r="K22" s="4343"/>
      <c r="L22" s="4343"/>
      <c r="M22" s="4343"/>
      <c r="N22" s="4343"/>
      <c r="O22" s="4343"/>
      <c r="P22" s="4343"/>
      <c r="Q22" s="4343"/>
      <c r="R22" s="4343"/>
      <c r="S22" s="4343"/>
      <c r="T22" s="4343"/>
      <c r="U22" s="4343"/>
      <c r="V22" s="4343"/>
      <c r="W22" s="4343"/>
      <c r="X22" s="4343"/>
      <c r="Y22" s="4343"/>
      <c r="Z22" s="4343"/>
      <c r="AA22" s="4343"/>
      <c r="AB22" s="4343"/>
      <c r="AC22" s="4343"/>
      <c r="AD22" s="4343"/>
      <c r="AE22" s="4343"/>
      <c r="AF22" s="4343"/>
      <c r="AG22" s="4343"/>
      <c r="AH22" s="4343"/>
      <c r="AI22" s="4343"/>
      <c r="AJ22" s="4343"/>
      <c r="AK22" s="4343"/>
      <c r="AL22" s="4343"/>
      <c r="AM22" s="4343"/>
      <c r="AN22" s="4343"/>
      <c r="AO22" s="4343"/>
      <c r="AP22" s="4343"/>
      <c r="AQ22" s="4343"/>
      <c r="AR22" s="4343"/>
      <c r="AS22" s="4343"/>
      <c r="AT22" s="4343"/>
      <c r="AU22" s="4343"/>
      <c r="AV22" s="4343"/>
      <c r="AW22" s="4343"/>
      <c r="AX22" s="4343"/>
      <c r="AY22" s="4343"/>
      <c r="AZ22" s="4343"/>
      <c r="BA22" s="4343"/>
      <c r="BB22" s="4343"/>
      <c r="BC22" s="4343"/>
      <c r="BD22" s="4343"/>
      <c r="BE22" s="4343"/>
      <c r="BF22" s="4343"/>
      <c r="BG22" s="4343"/>
      <c r="BH22" s="4343"/>
      <c r="BI22" s="4343"/>
      <c r="BJ22" s="4343"/>
      <c r="BK22" s="4343"/>
      <c r="BL22" s="4343"/>
      <c r="BM22" s="4343"/>
      <c r="BN22" s="4343"/>
      <c r="BO22" s="4343"/>
      <c r="BP22" s="4343"/>
      <c r="BQ22" s="4343"/>
      <c r="BR22" s="4343"/>
      <c r="BS22" s="4343"/>
      <c r="BT22" s="4343"/>
      <c r="BU22" s="4343"/>
      <c r="BV22" s="4343"/>
      <c r="BW22" s="4343"/>
      <c r="BX22" s="4343"/>
      <c r="BY22" s="4343"/>
      <c r="BZ22" s="4343"/>
      <c r="CA22" s="4343"/>
      <c r="CB22" s="4343"/>
      <c r="CC22" s="4343"/>
      <c r="CD22" s="4343"/>
      <c r="CE22" s="4343"/>
      <c r="CF22" s="4345"/>
    </row>
    <row r="23" spans="1:84" ht="62.25" customHeight="1" thickBot="1">
      <c r="A23" s="7285"/>
      <c r="B23" s="7293" t="s">
        <v>1387</v>
      </c>
      <c r="C23" s="7294"/>
      <c r="D23" s="7294"/>
      <c r="E23" s="7294"/>
      <c r="F23" s="7294"/>
      <c r="G23" s="7295"/>
      <c r="H23" s="4343"/>
      <c r="I23" s="7291"/>
      <c r="J23" s="7291"/>
      <c r="K23" s="4343"/>
      <c r="L23" s="4343"/>
      <c r="M23" s="4343"/>
      <c r="N23" s="4343"/>
      <c r="O23" s="4343"/>
      <c r="P23" s="4343"/>
      <c r="Q23" s="4343"/>
      <c r="R23" s="4343"/>
      <c r="S23" s="4343"/>
      <c r="T23" s="4343"/>
      <c r="U23" s="4343"/>
      <c r="V23" s="4343"/>
      <c r="W23" s="4343"/>
      <c r="X23" s="4343"/>
      <c r="Y23" s="4343"/>
      <c r="Z23" s="4343"/>
      <c r="AA23" s="4343"/>
      <c r="AB23" s="4343"/>
      <c r="AC23" s="4343"/>
      <c r="AD23" s="4343"/>
      <c r="AE23" s="4343"/>
      <c r="AF23" s="4343"/>
      <c r="AG23" s="4343"/>
      <c r="AH23" s="4343"/>
      <c r="AI23" s="4343"/>
      <c r="AJ23" s="4343"/>
      <c r="AK23" s="4343"/>
      <c r="AL23" s="4343"/>
      <c r="AM23" s="4343"/>
      <c r="AN23" s="4343"/>
      <c r="AO23" s="4343"/>
      <c r="AP23" s="4343"/>
      <c r="AQ23" s="4343"/>
      <c r="AR23" s="4343"/>
      <c r="AS23" s="4343"/>
      <c r="AT23" s="4343"/>
      <c r="AU23" s="4343"/>
      <c r="AV23" s="4343"/>
      <c r="AW23" s="4343"/>
      <c r="AX23" s="4343"/>
      <c r="AY23" s="4343"/>
      <c r="AZ23" s="4343"/>
      <c r="BA23" s="4343"/>
      <c r="BB23" s="4343"/>
      <c r="BC23" s="4343"/>
      <c r="BD23" s="4343"/>
      <c r="BE23" s="4343"/>
      <c r="BF23" s="4343"/>
      <c r="BG23" s="4343"/>
      <c r="BH23" s="4343"/>
      <c r="BI23" s="4343"/>
      <c r="BJ23" s="4343"/>
      <c r="BK23" s="4343"/>
      <c r="BL23" s="4343"/>
      <c r="BM23" s="4343"/>
      <c r="BN23" s="4343"/>
      <c r="BO23" s="4343"/>
      <c r="BP23" s="4343"/>
      <c r="BQ23" s="4343"/>
      <c r="BR23" s="4343"/>
      <c r="BS23" s="4343"/>
      <c r="BT23" s="4343"/>
      <c r="BU23" s="4343"/>
      <c r="BV23" s="4343"/>
      <c r="BW23" s="4343"/>
      <c r="BX23" s="4343"/>
      <c r="BY23" s="4343"/>
      <c r="BZ23" s="4343"/>
      <c r="CA23" s="4343"/>
      <c r="CB23" s="4343"/>
      <c r="CC23" s="4343"/>
      <c r="CD23" s="4343"/>
      <c r="CE23" s="4343"/>
      <c r="CF23" s="4345"/>
    </row>
    <row r="24" spans="1:84" ht="62.25" customHeight="1" thickBot="1">
      <c r="A24" s="7286"/>
      <c r="B24" s="7296" t="s">
        <v>1487</v>
      </c>
      <c r="C24" s="7297"/>
      <c r="D24" s="7297"/>
      <c r="E24" s="7297"/>
      <c r="F24" s="7297"/>
      <c r="G24" s="7298"/>
      <c r="H24" s="4346"/>
      <c r="I24" s="7292"/>
      <c r="J24" s="7292"/>
      <c r="K24" s="4346"/>
      <c r="L24" s="4346"/>
      <c r="M24" s="4346"/>
      <c r="N24" s="4346"/>
      <c r="O24" s="4346"/>
      <c r="P24" s="4346"/>
      <c r="Q24" s="4346"/>
      <c r="R24" s="4346"/>
      <c r="S24" s="4346"/>
      <c r="T24" s="4346"/>
      <c r="U24" s="4346"/>
      <c r="V24" s="4346"/>
      <c r="W24" s="4346"/>
      <c r="X24" s="4346"/>
      <c r="Y24" s="4346"/>
      <c r="Z24" s="4346"/>
      <c r="AA24" s="4346"/>
      <c r="AB24" s="4346"/>
      <c r="AC24" s="4346"/>
      <c r="AD24" s="4346"/>
      <c r="AE24" s="4346"/>
      <c r="AF24" s="4346"/>
      <c r="AG24" s="4346"/>
      <c r="AH24" s="4346"/>
      <c r="AI24" s="4346"/>
      <c r="AJ24" s="4346"/>
      <c r="AK24" s="4346"/>
      <c r="AL24" s="4346"/>
      <c r="AM24" s="4346"/>
      <c r="AN24" s="4346"/>
      <c r="AO24" s="4346"/>
      <c r="AP24" s="4346"/>
      <c r="AQ24" s="4346"/>
      <c r="AR24" s="4346"/>
      <c r="AS24" s="4346"/>
      <c r="AT24" s="4346"/>
      <c r="AU24" s="4346"/>
      <c r="AV24" s="4346"/>
      <c r="AW24" s="4346"/>
      <c r="AX24" s="4346"/>
      <c r="AY24" s="4346"/>
      <c r="AZ24" s="4346"/>
      <c r="BA24" s="4346"/>
      <c r="BB24" s="4346"/>
      <c r="BC24" s="4346"/>
      <c r="BD24" s="4346"/>
      <c r="BE24" s="4346"/>
      <c r="BF24" s="4346"/>
      <c r="BG24" s="4346"/>
      <c r="BH24" s="4346"/>
      <c r="BI24" s="4346"/>
      <c r="BJ24" s="4346"/>
      <c r="BK24" s="4346"/>
      <c r="BL24" s="4346"/>
      <c r="BM24" s="4346"/>
      <c r="BN24" s="4346"/>
      <c r="BO24" s="4346"/>
      <c r="BP24" s="4346"/>
      <c r="BQ24" s="4346"/>
      <c r="BR24" s="4346"/>
      <c r="BS24" s="4346"/>
      <c r="BT24" s="4346"/>
      <c r="BU24" s="4346"/>
      <c r="BV24" s="4346"/>
      <c r="BW24" s="4346"/>
      <c r="BX24" s="4346"/>
      <c r="BY24" s="4346"/>
      <c r="BZ24" s="4346"/>
      <c r="CA24" s="4346"/>
      <c r="CB24" s="4346"/>
      <c r="CC24" s="4346"/>
      <c r="CD24" s="4346"/>
      <c r="CE24" s="4346"/>
      <c r="CF24" s="4347"/>
    </row>
    <row r="25" spans="1:84" ht="111.75" customHeight="1" thickBot="1">
      <c r="A25" s="4977" t="s">
        <v>1586</v>
      </c>
      <c r="B25" s="4977"/>
      <c r="C25" s="4977"/>
      <c r="D25" s="4977"/>
      <c r="E25" s="4977"/>
      <c r="F25" s="4977"/>
      <c r="G25" s="4977"/>
      <c r="H25" s="4978"/>
      <c r="I25" s="4979"/>
      <c r="J25" s="4979"/>
      <c r="K25" s="3303">
        <f>K8+K21</f>
        <v>0</v>
      </c>
      <c r="L25" s="3304">
        <f t="shared" ref="L25:BW25" si="2">L8+L21</f>
        <v>0</v>
      </c>
      <c r="M25" s="3304">
        <f t="shared" si="2"/>
        <v>0</v>
      </c>
      <c r="N25" s="3304">
        <f t="shared" si="2"/>
        <v>0</v>
      </c>
      <c r="O25" s="3304">
        <f t="shared" si="2"/>
        <v>0</v>
      </c>
      <c r="P25" s="3305">
        <f t="shared" si="2"/>
        <v>0</v>
      </c>
      <c r="Q25" s="3306">
        <f t="shared" si="2"/>
        <v>0</v>
      </c>
      <c r="R25" s="4564" t="str">
        <f>IF(AND((S25+AA25)=Q25,S25&gt;0),"OK","WRONG")</f>
        <v>WRONG</v>
      </c>
      <c r="S25" s="3307">
        <f t="shared" si="2"/>
        <v>0</v>
      </c>
      <c r="T25" s="3308">
        <f t="shared" si="2"/>
        <v>0</v>
      </c>
      <c r="U25" s="3308">
        <f t="shared" si="2"/>
        <v>0</v>
      </c>
      <c r="V25" s="3308">
        <f t="shared" si="2"/>
        <v>0</v>
      </c>
      <c r="W25" s="3308">
        <f t="shared" si="2"/>
        <v>0</v>
      </c>
      <c r="X25" s="3308">
        <f t="shared" si="2"/>
        <v>0</v>
      </c>
      <c r="Y25" s="3308">
        <f t="shared" si="2"/>
        <v>0</v>
      </c>
      <c r="Z25" s="3309">
        <f t="shared" si="2"/>
        <v>0</v>
      </c>
      <c r="AA25" s="3310">
        <f t="shared" si="2"/>
        <v>0</v>
      </c>
      <c r="AB25" s="3311">
        <f t="shared" si="2"/>
        <v>0</v>
      </c>
      <c r="AC25" s="3312">
        <f t="shared" si="2"/>
        <v>0</v>
      </c>
      <c r="AD25" s="3312">
        <f t="shared" si="2"/>
        <v>0</v>
      </c>
      <c r="AE25" s="3312">
        <f t="shared" si="2"/>
        <v>0</v>
      </c>
      <c r="AF25" s="3312">
        <f t="shared" si="2"/>
        <v>0</v>
      </c>
      <c r="AG25" s="3313">
        <f t="shared" si="2"/>
        <v>0</v>
      </c>
      <c r="AH25" s="3314">
        <f t="shared" si="2"/>
        <v>0</v>
      </c>
      <c r="AI25" s="3314">
        <f t="shared" si="2"/>
        <v>0</v>
      </c>
      <c r="AJ25" s="3315">
        <f t="shared" si="2"/>
        <v>0</v>
      </c>
      <c r="AK25" s="3316">
        <f t="shared" si="2"/>
        <v>0</v>
      </c>
      <c r="AL25" s="3316">
        <f t="shared" si="2"/>
        <v>0</v>
      </c>
      <c r="AM25" s="3316">
        <f t="shared" si="2"/>
        <v>0</v>
      </c>
      <c r="AN25" s="3316">
        <f t="shared" si="2"/>
        <v>0</v>
      </c>
      <c r="AO25" s="3316">
        <f t="shared" si="2"/>
        <v>0</v>
      </c>
      <c r="AP25" s="3316">
        <f t="shared" si="2"/>
        <v>0</v>
      </c>
      <c r="AQ25" s="3316">
        <f t="shared" si="2"/>
        <v>0</v>
      </c>
      <c r="AR25" s="3317">
        <f t="shared" si="2"/>
        <v>0</v>
      </c>
      <c r="AS25" s="3318">
        <f t="shared" si="2"/>
        <v>0</v>
      </c>
      <c r="AT25" s="3319">
        <f t="shared" si="2"/>
        <v>0</v>
      </c>
      <c r="AU25" s="3320">
        <f t="shared" si="2"/>
        <v>0</v>
      </c>
      <c r="AV25" s="3321">
        <f t="shared" si="2"/>
        <v>0</v>
      </c>
      <c r="AW25" s="3322">
        <f t="shared" si="2"/>
        <v>0</v>
      </c>
      <c r="AX25" s="3323">
        <f t="shared" si="2"/>
        <v>0</v>
      </c>
      <c r="AY25" s="3324">
        <f t="shared" si="2"/>
        <v>0</v>
      </c>
      <c r="AZ25" s="3325">
        <f t="shared" si="2"/>
        <v>0</v>
      </c>
      <c r="BA25" s="3326">
        <f t="shared" si="2"/>
        <v>0</v>
      </c>
      <c r="BB25" s="3327">
        <f t="shared" si="2"/>
        <v>0</v>
      </c>
      <c r="BC25" s="3328">
        <f t="shared" si="2"/>
        <v>0</v>
      </c>
      <c r="BD25" s="3329">
        <f t="shared" si="2"/>
        <v>0</v>
      </c>
      <c r="BE25" s="3330">
        <f t="shared" si="2"/>
        <v>0</v>
      </c>
      <c r="BF25" s="3331">
        <f t="shared" si="2"/>
        <v>0</v>
      </c>
      <c r="BG25" s="3332">
        <f t="shared" si="2"/>
        <v>0</v>
      </c>
      <c r="BH25" s="3333">
        <f t="shared" si="2"/>
        <v>0</v>
      </c>
      <c r="BI25" s="3334">
        <f t="shared" si="2"/>
        <v>0</v>
      </c>
      <c r="BJ25" s="3335">
        <f t="shared" si="2"/>
        <v>0</v>
      </c>
      <c r="BK25" s="3328">
        <f t="shared" si="2"/>
        <v>0</v>
      </c>
      <c r="BL25" s="3329">
        <f t="shared" si="2"/>
        <v>0</v>
      </c>
      <c r="BM25" s="3330">
        <f t="shared" si="2"/>
        <v>0</v>
      </c>
      <c r="BN25" s="3329">
        <f t="shared" si="2"/>
        <v>0</v>
      </c>
      <c r="BO25" s="3330">
        <f t="shared" si="2"/>
        <v>0</v>
      </c>
      <c r="BP25" s="3333">
        <f t="shared" si="2"/>
        <v>0</v>
      </c>
      <c r="BQ25" s="3334">
        <f t="shared" si="2"/>
        <v>0</v>
      </c>
      <c r="BR25" s="3335">
        <f t="shared" si="2"/>
        <v>0</v>
      </c>
      <c r="BS25" s="3328">
        <f t="shared" si="2"/>
        <v>0</v>
      </c>
      <c r="BT25" s="3329">
        <f t="shared" si="2"/>
        <v>0</v>
      </c>
      <c r="BU25" s="3330">
        <f t="shared" si="2"/>
        <v>0</v>
      </c>
      <c r="BV25" s="3329">
        <f t="shared" si="2"/>
        <v>0</v>
      </c>
      <c r="BW25" s="3330">
        <f t="shared" si="2"/>
        <v>0</v>
      </c>
      <c r="BX25" s="3333">
        <f t="shared" ref="BX25:CF25" si="3">BX8+BX21</f>
        <v>0</v>
      </c>
      <c r="BY25" s="3334">
        <f t="shared" si="3"/>
        <v>0</v>
      </c>
      <c r="BZ25" s="3328">
        <f t="shared" si="3"/>
        <v>0</v>
      </c>
      <c r="CA25" s="3329">
        <f t="shared" si="3"/>
        <v>0</v>
      </c>
      <c r="CB25" s="3330">
        <f t="shared" si="3"/>
        <v>0</v>
      </c>
      <c r="CC25" s="3329">
        <f t="shared" si="3"/>
        <v>0</v>
      </c>
      <c r="CD25" s="3330">
        <f t="shared" si="3"/>
        <v>0</v>
      </c>
      <c r="CE25" s="3333">
        <f t="shared" si="3"/>
        <v>0</v>
      </c>
      <c r="CF25" s="3334">
        <f t="shared" si="3"/>
        <v>0</v>
      </c>
    </row>
    <row r="26" spans="1:84" ht="22.8">
      <c r="A26" s="4348"/>
      <c r="B26" s="4349"/>
      <c r="C26" s="4349"/>
      <c r="D26" s="4349"/>
      <c r="E26" s="4349"/>
      <c r="F26" s="4349"/>
      <c r="G26" s="4349"/>
      <c r="H26" s="4343"/>
      <c r="I26" s="4350"/>
      <c r="J26" s="4350"/>
      <c r="K26" s="4343"/>
      <c r="L26" s="4343"/>
      <c r="M26" s="4343"/>
      <c r="N26" s="4343"/>
      <c r="O26" s="4343"/>
      <c r="P26" s="4343"/>
      <c r="Q26" s="4343"/>
      <c r="R26" s="4343"/>
      <c r="S26" s="4343"/>
      <c r="T26" s="4343"/>
      <c r="U26" s="4343"/>
      <c r="V26" s="4343"/>
      <c r="W26" s="4343"/>
      <c r="X26" s="4343"/>
      <c r="Y26" s="4343"/>
      <c r="Z26" s="4343"/>
      <c r="AA26" s="4343"/>
      <c r="AB26" s="4343"/>
      <c r="AC26" s="4343"/>
      <c r="AD26" s="4343"/>
      <c r="AE26" s="4343"/>
      <c r="AF26" s="4343"/>
      <c r="AG26" s="4343"/>
      <c r="AH26" s="4343"/>
      <c r="AI26" s="4343"/>
      <c r="AJ26" s="4343"/>
      <c r="AK26" s="4343"/>
      <c r="AL26" s="4343"/>
      <c r="AM26" s="4343"/>
      <c r="AN26" s="4343"/>
      <c r="AO26" s="4343"/>
      <c r="AP26" s="4343"/>
      <c r="AQ26" s="4343"/>
      <c r="AR26" s="4343"/>
      <c r="AS26" s="4343"/>
      <c r="AT26" s="4343"/>
      <c r="AU26" s="4343"/>
      <c r="AV26" s="4343"/>
      <c r="AW26" s="4343"/>
      <c r="AX26" s="4343"/>
      <c r="AY26" s="4343"/>
      <c r="AZ26" s="4343"/>
      <c r="BA26" s="4343"/>
      <c r="BB26" s="4343"/>
      <c r="BC26" s="4343"/>
      <c r="BD26" s="4343"/>
      <c r="BE26" s="4343"/>
      <c r="BF26" s="4343"/>
      <c r="BG26" s="4343"/>
      <c r="BH26" s="4343"/>
      <c r="BI26" s="4343"/>
      <c r="BJ26" s="4343"/>
      <c r="BK26" s="4343"/>
      <c r="BL26" s="4343"/>
      <c r="BM26" s="4343"/>
      <c r="BN26" s="4343"/>
      <c r="BO26" s="4343"/>
      <c r="BP26" s="4343"/>
      <c r="BQ26" s="4343"/>
      <c r="BR26" s="4343"/>
      <c r="BS26" s="4343"/>
      <c r="BT26" s="4343"/>
      <c r="BU26" s="4343"/>
      <c r="BV26" s="4343"/>
      <c r="BW26" s="4343"/>
      <c r="BX26" s="4343"/>
      <c r="BY26" s="4343"/>
      <c r="BZ26" s="4343"/>
      <c r="CA26" s="4343"/>
      <c r="CB26" s="4343"/>
      <c r="CC26" s="4343"/>
      <c r="CD26" s="4343"/>
      <c r="CE26" s="4343"/>
      <c r="CF26" s="4343"/>
    </row>
    <row r="29" spans="1:84" s="4354" customFormat="1" ht="47.25" customHeight="1">
      <c r="B29" s="7314" t="s">
        <v>340</v>
      </c>
      <c r="C29" s="7314"/>
      <c r="D29" s="7314"/>
      <c r="E29" s="7314"/>
      <c r="F29" s="7314"/>
      <c r="G29" s="7314"/>
      <c r="H29" s="7314"/>
      <c r="I29" s="7314"/>
      <c r="J29" s="7314"/>
      <c r="K29" s="7314"/>
      <c r="L29" s="7314"/>
      <c r="M29" s="7314"/>
      <c r="N29" s="7314"/>
      <c r="Q29" s="7303" t="s">
        <v>1578</v>
      </c>
      <c r="R29" s="7303"/>
      <c r="S29" s="7303"/>
      <c r="T29" s="7303"/>
      <c r="U29" s="7303"/>
      <c r="V29" s="7303"/>
      <c r="W29" s="7303"/>
      <c r="X29" s="7303"/>
      <c r="Y29" s="7303"/>
      <c r="Z29" s="7303"/>
      <c r="AA29" s="7303"/>
      <c r="AB29" s="7303"/>
      <c r="AC29" s="7303"/>
      <c r="AD29" s="7303"/>
      <c r="AE29" s="7303"/>
      <c r="AF29" s="7303"/>
      <c r="AG29" s="7303"/>
      <c r="AH29" s="7303"/>
      <c r="AI29" s="7303"/>
      <c r="AJ29" s="7303"/>
      <c r="AK29" s="7303"/>
      <c r="AL29" s="7303"/>
      <c r="AM29" s="7303"/>
      <c r="AN29" s="7303"/>
      <c r="AO29" s="7303"/>
      <c r="AP29" s="7303"/>
      <c r="AQ29" s="7303"/>
      <c r="AR29" s="7303"/>
      <c r="AS29" s="7303"/>
      <c r="AT29" s="7303"/>
      <c r="AU29" s="7303"/>
      <c r="AV29" s="7303"/>
      <c r="AW29" s="7303"/>
      <c r="AX29" s="7303"/>
      <c r="AY29" s="7303"/>
      <c r="AZ29" s="7303"/>
      <c r="BA29" s="7303"/>
      <c r="BB29" s="7303"/>
      <c r="BC29" s="7303"/>
      <c r="BD29" s="7303"/>
      <c r="BE29" s="7303"/>
      <c r="BF29" s="7303"/>
      <c r="BG29" s="7303"/>
      <c r="BH29" s="7303"/>
      <c r="BI29" s="7303"/>
      <c r="BJ29" s="7303"/>
      <c r="BK29" s="7303"/>
      <c r="BL29" s="7303"/>
    </row>
    <row r="30" spans="1:84" s="4354" customFormat="1" ht="45.75" customHeight="1">
      <c r="B30" s="4598" t="s">
        <v>341</v>
      </c>
      <c r="C30" s="4598"/>
      <c r="D30" s="4598"/>
      <c r="E30" s="4598"/>
      <c r="F30" s="4340"/>
      <c r="G30" s="4340"/>
      <c r="H30" s="4340"/>
      <c r="Q30" s="7303" t="s">
        <v>435</v>
      </c>
      <c r="R30" s="7303"/>
      <c r="S30" s="7303"/>
      <c r="T30" s="7303"/>
      <c r="U30" s="7303"/>
      <c r="V30" s="7303"/>
      <c r="W30" s="7303"/>
      <c r="X30" s="7303"/>
      <c r="Y30" s="7303"/>
      <c r="Z30" s="7303"/>
      <c r="AA30" s="7303"/>
      <c r="AB30" s="7303"/>
      <c r="AC30" s="7303"/>
      <c r="AD30" s="7303"/>
      <c r="AE30" s="7303"/>
      <c r="AF30" s="7303"/>
      <c r="AG30" s="7303"/>
      <c r="AH30" s="7303"/>
      <c r="AI30" s="7303"/>
      <c r="AJ30" s="7303"/>
      <c r="AK30" s="7303"/>
      <c r="AL30" s="7303"/>
      <c r="AM30" s="7303"/>
      <c r="AN30" s="7303"/>
      <c r="AO30" s="7303"/>
      <c r="AP30" s="7303"/>
      <c r="AQ30" s="7303"/>
      <c r="AR30" s="7303"/>
      <c r="AS30" s="7303"/>
      <c r="AT30" s="7303"/>
      <c r="AU30" s="7303"/>
      <c r="AV30" s="7303"/>
      <c r="AW30" s="7303"/>
      <c r="AX30" s="7303"/>
      <c r="AY30" s="7303"/>
      <c r="AZ30" s="7303"/>
      <c r="BA30" s="7303"/>
      <c r="BB30" s="7303"/>
      <c r="BC30" s="7303"/>
      <c r="BD30" s="7303"/>
      <c r="BE30" s="7303"/>
      <c r="BF30" s="7303"/>
      <c r="BG30" s="7303"/>
      <c r="BH30" s="7303"/>
      <c r="BI30" s="7303"/>
      <c r="BJ30" s="7303"/>
      <c r="BK30" s="7303"/>
      <c r="BL30" s="7303"/>
    </row>
    <row r="31" spans="1:84" s="4354" customFormat="1" ht="45.75" customHeight="1">
      <c r="Q31" s="7303" t="s">
        <v>1579</v>
      </c>
      <c r="R31" s="7303"/>
      <c r="S31" s="7303"/>
      <c r="T31" s="7303"/>
      <c r="U31" s="7303"/>
      <c r="V31" s="7303"/>
      <c r="W31" s="7303"/>
      <c r="X31" s="7303"/>
      <c r="Y31" s="7303"/>
      <c r="Z31" s="7303"/>
      <c r="AA31" s="7303"/>
      <c r="AB31" s="7303"/>
      <c r="AC31" s="7303"/>
      <c r="AD31" s="7303"/>
      <c r="AE31" s="7303"/>
      <c r="AF31" s="7303"/>
      <c r="AG31" s="7303"/>
      <c r="AH31" s="7303"/>
      <c r="AI31" s="7303"/>
      <c r="AJ31" s="7303"/>
      <c r="AK31" s="7303"/>
      <c r="AL31" s="7303"/>
      <c r="AM31" s="7303"/>
      <c r="AN31" s="7303"/>
      <c r="AO31" s="7303"/>
      <c r="AP31" s="7303"/>
      <c r="AQ31" s="7303"/>
      <c r="AR31" s="7303"/>
      <c r="AS31" s="7303"/>
      <c r="AT31" s="7303"/>
      <c r="AU31" s="7303"/>
      <c r="AV31" s="7303"/>
      <c r="AW31" s="7303"/>
      <c r="AX31" s="7303"/>
      <c r="AY31" s="7303"/>
      <c r="AZ31" s="7303"/>
      <c r="BA31" s="7303"/>
      <c r="BB31" s="7303"/>
      <c r="BC31" s="7303"/>
      <c r="BD31" s="7303"/>
      <c r="BE31" s="7303"/>
      <c r="BF31" s="7303"/>
      <c r="BG31" s="7303"/>
      <c r="BH31" s="7303"/>
      <c r="BI31" s="7303"/>
      <c r="BJ31" s="7303"/>
      <c r="BK31" s="7303"/>
      <c r="BL31" s="7303"/>
    </row>
    <row r="33" spans="1:67" ht="14.4" thickBot="1"/>
    <row r="34" spans="1:67">
      <c r="A34" s="7304" t="s">
        <v>407</v>
      </c>
      <c r="B34" s="7305"/>
      <c r="C34" s="7305"/>
      <c r="D34" s="7305"/>
      <c r="E34" s="7305"/>
      <c r="F34" s="7305"/>
      <c r="G34" s="7305"/>
      <c r="H34" s="7305" t="s">
        <v>24</v>
      </c>
      <c r="I34" s="7305"/>
      <c r="J34" s="7305"/>
      <c r="K34" s="7305"/>
      <c r="L34" s="7305"/>
      <c r="M34" s="7305"/>
      <c r="N34" s="7305"/>
      <c r="O34" s="7305"/>
      <c r="P34" s="7305"/>
      <c r="Q34" s="7305"/>
      <c r="R34" s="7305"/>
      <c r="S34" s="7305"/>
      <c r="T34" s="7305"/>
      <c r="U34" s="7305"/>
      <c r="V34" s="7305"/>
      <c r="W34" s="7305"/>
      <c r="X34" s="7305"/>
      <c r="Y34" s="7305"/>
      <c r="Z34" s="7305"/>
      <c r="AA34" s="7305"/>
      <c r="AB34" s="7305"/>
      <c r="AC34" s="7305" t="s">
        <v>87</v>
      </c>
      <c r="AD34" s="7305"/>
      <c r="AE34" s="7305"/>
      <c r="AF34" s="7305"/>
      <c r="AG34" s="7305"/>
      <c r="AH34" s="7305"/>
      <c r="AI34" s="7305"/>
      <c r="AJ34" s="7305"/>
      <c r="AK34" s="7305"/>
      <c r="AL34" s="7305"/>
      <c r="AM34" s="7305"/>
      <c r="AN34" s="7305"/>
      <c r="AO34" s="7305"/>
      <c r="AP34" s="7305"/>
      <c r="AQ34" s="7305"/>
      <c r="AR34" s="7305"/>
      <c r="AS34" s="7305"/>
      <c r="AT34" s="7305"/>
      <c r="AU34" s="7305" t="s">
        <v>93</v>
      </c>
      <c r="AV34" s="7305"/>
      <c r="AW34" s="7305"/>
      <c r="AX34" s="7305"/>
      <c r="AY34" s="7305"/>
      <c r="AZ34" s="7305"/>
      <c r="BA34" s="7305"/>
      <c r="BB34" s="7305" t="s">
        <v>1580</v>
      </c>
      <c r="BC34" s="7305"/>
      <c r="BD34" s="7305"/>
      <c r="BE34" s="7305"/>
      <c r="BF34" s="7305"/>
      <c r="BG34" s="7305"/>
      <c r="BH34" s="7305"/>
      <c r="BI34" s="7305" t="s">
        <v>784</v>
      </c>
      <c r="BJ34" s="7305"/>
      <c r="BK34" s="7305"/>
      <c r="BL34" s="7305"/>
      <c r="BM34" s="7305"/>
      <c r="BN34" s="7305"/>
      <c r="BO34" s="7310"/>
    </row>
    <row r="35" spans="1:67">
      <c r="A35" s="7306"/>
      <c r="B35" s="7307"/>
      <c r="C35" s="7307"/>
      <c r="D35" s="7307"/>
      <c r="E35" s="7307"/>
      <c r="F35" s="7307"/>
      <c r="G35" s="7307"/>
      <c r="H35" s="7307"/>
      <c r="I35" s="7307"/>
      <c r="J35" s="7307"/>
      <c r="K35" s="7307"/>
      <c r="L35" s="7307"/>
      <c r="M35" s="7307"/>
      <c r="N35" s="7307"/>
      <c r="O35" s="7307"/>
      <c r="P35" s="7307"/>
      <c r="Q35" s="7307"/>
      <c r="R35" s="7307"/>
      <c r="S35" s="7307"/>
      <c r="T35" s="7307"/>
      <c r="U35" s="7307"/>
      <c r="V35" s="7307"/>
      <c r="W35" s="7307"/>
      <c r="X35" s="7307"/>
      <c r="Y35" s="7307"/>
      <c r="Z35" s="7307"/>
      <c r="AA35" s="7307"/>
      <c r="AB35" s="7307"/>
      <c r="AC35" s="7307"/>
      <c r="AD35" s="7307"/>
      <c r="AE35" s="7307"/>
      <c r="AF35" s="7307"/>
      <c r="AG35" s="7307"/>
      <c r="AH35" s="7307"/>
      <c r="AI35" s="7307"/>
      <c r="AJ35" s="7307"/>
      <c r="AK35" s="7307"/>
      <c r="AL35" s="7307"/>
      <c r="AM35" s="7307"/>
      <c r="AN35" s="7307"/>
      <c r="AO35" s="7307"/>
      <c r="AP35" s="7307"/>
      <c r="AQ35" s="7307"/>
      <c r="AR35" s="7307"/>
      <c r="AS35" s="7307"/>
      <c r="AT35" s="7307"/>
      <c r="AU35" s="7307"/>
      <c r="AV35" s="7307"/>
      <c r="AW35" s="7307"/>
      <c r="AX35" s="7307"/>
      <c r="AY35" s="7307"/>
      <c r="AZ35" s="7307"/>
      <c r="BA35" s="7307"/>
      <c r="BB35" s="7307"/>
      <c r="BC35" s="7307"/>
      <c r="BD35" s="7307"/>
      <c r="BE35" s="7307"/>
      <c r="BF35" s="7307"/>
      <c r="BG35" s="7307"/>
      <c r="BH35" s="7307"/>
      <c r="BI35" s="7307"/>
      <c r="BJ35" s="7307"/>
      <c r="BK35" s="7307"/>
      <c r="BL35" s="7307"/>
      <c r="BM35" s="7307"/>
      <c r="BN35" s="7307"/>
      <c r="BO35" s="7311"/>
    </row>
    <row r="36" spans="1:67">
      <c r="A36" s="7306"/>
      <c r="B36" s="7307"/>
      <c r="C36" s="7307"/>
      <c r="D36" s="7307"/>
      <c r="E36" s="7307"/>
      <c r="F36" s="7307"/>
      <c r="G36" s="7307"/>
      <c r="H36" s="7307"/>
      <c r="I36" s="7307"/>
      <c r="J36" s="7307"/>
      <c r="K36" s="7307"/>
      <c r="L36" s="7307"/>
      <c r="M36" s="7307"/>
      <c r="N36" s="7307"/>
      <c r="O36" s="7307"/>
      <c r="P36" s="7307"/>
      <c r="Q36" s="7307"/>
      <c r="R36" s="7307"/>
      <c r="S36" s="7307"/>
      <c r="T36" s="7307"/>
      <c r="U36" s="7307"/>
      <c r="V36" s="7307"/>
      <c r="W36" s="7307"/>
      <c r="X36" s="7307"/>
      <c r="Y36" s="7307"/>
      <c r="Z36" s="7307"/>
      <c r="AA36" s="7307"/>
      <c r="AB36" s="7307"/>
      <c r="AC36" s="7307"/>
      <c r="AD36" s="7307"/>
      <c r="AE36" s="7307"/>
      <c r="AF36" s="7307"/>
      <c r="AG36" s="7307"/>
      <c r="AH36" s="7307"/>
      <c r="AI36" s="7307"/>
      <c r="AJ36" s="7307"/>
      <c r="AK36" s="7307"/>
      <c r="AL36" s="7307"/>
      <c r="AM36" s="7307"/>
      <c r="AN36" s="7307"/>
      <c r="AO36" s="7307"/>
      <c r="AP36" s="7307"/>
      <c r="AQ36" s="7307"/>
      <c r="AR36" s="7307"/>
      <c r="AS36" s="7307"/>
      <c r="AT36" s="7307"/>
      <c r="AU36" s="7307"/>
      <c r="AV36" s="7307"/>
      <c r="AW36" s="7307"/>
      <c r="AX36" s="7307"/>
      <c r="AY36" s="7307"/>
      <c r="AZ36" s="7307"/>
      <c r="BA36" s="7307"/>
      <c r="BB36" s="7307"/>
      <c r="BC36" s="7307"/>
      <c r="BD36" s="7307"/>
      <c r="BE36" s="7307"/>
      <c r="BF36" s="7307"/>
      <c r="BG36" s="7307"/>
      <c r="BH36" s="7307"/>
      <c r="BI36" s="7307"/>
      <c r="BJ36" s="7307"/>
      <c r="BK36" s="7307"/>
      <c r="BL36" s="7307"/>
      <c r="BM36" s="7307"/>
      <c r="BN36" s="7307"/>
      <c r="BO36" s="7311"/>
    </row>
    <row r="37" spans="1:67">
      <c r="A37" s="7306"/>
      <c r="B37" s="7307"/>
      <c r="C37" s="7307"/>
      <c r="D37" s="7307"/>
      <c r="E37" s="7307"/>
      <c r="F37" s="7307"/>
      <c r="G37" s="7307"/>
      <c r="H37" s="7307"/>
      <c r="I37" s="7307"/>
      <c r="J37" s="7307"/>
      <c r="K37" s="7307"/>
      <c r="L37" s="7307"/>
      <c r="M37" s="7307"/>
      <c r="N37" s="7307"/>
      <c r="O37" s="7307"/>
      <c r="P37" s="7307"/>
      <c r="Q37" s="7307"/>
      <c r="R37" s="7307"/>
      <c r="S37" s="7307"/>
      <c r="T37" s="7307"/>
      <c r="U37" s="7307"/>
      <c r="V37" s="7307"/>
      <c r="W37" s="7307"/>
      <c r="X37" s="7307"/>
      <c r="Y37" s="7307"/>
      <c r="Z37" s="7307"/>
      <c r="AA37" s="7307"/>
      <c r="AB37" s="7307"/>
      <c r="AC37" s="7307"/>
      <c r="AD37" s="7307"/>
      <c r="AE37" s="7307"/>
      <c r="AF37" s="7307"/>
      <c r="AG37" s="7307"/>
      <c r="AH37" s="7307"/>
      <c r="AI37" s="7307"/>
      <c r="AJ37" s="7307"/>
      <c r="AK37" s="7307"/>
      <c r="AL37" s="7307"/>
      <c r="AM37" s="7307"/>
      <c r="AN37" s="7307"/>
      <c r="AO37" s="7307"/>
      <c r="AP37" s="7307"/>
      <c r="AQ37" s="7307"/>
      <c r="AR37" s="7307"/>
      <c r="AS37" s="7307"/>
      <c r="AT37" s="7307"/>
      <c r="AU37" s="7307"/>
      <c r="AV37" s="7307"/>
      <c r="AW37" s="7307"/>
      <c r="AX37" s="7307"/>
      <c r="AY37" s="7307"/>
      <c r="AZ37" s="7307"/>
      <c r="BA37" s="7307"/>
      <c r="BB37" s="7307"/>
      <c r="BC37" s="7307"/>
      <c r="BD37" s="7307"/>
      <c r="BE37" s="7307"/>
      <c r="BF37" s="7307"/>
      <c r="BG37" s="7307"/>
      <c r="BH37" s="7307"/>
      <c r="BI37" s="7307"/>
      <c r="BJ37" s="7307"/>
      <c r="BK37" s="7307"/>
      <c r="BL37" s="7307"/>
      <c r="BM37" s="7307"/>
      <c r="BN37" s="7307"/>
      <c r="BO37" s="7311"/>
    </row>
    <row r="38" spans="1:67" ht="14.4" thickBot="1">
      <c r="A38" s="7308"/>
      <c r="B38" s="7309"/>
      <c r="C38" s="7309"/>
      <c r="D38" s="7309"/>
      <c r="E38" s="7309"/>
      <c r="F38" s="7309"/>
      <c r="G38" s="7309"/>
      <c r="H38" s="7309"/>
      <c r="I38" s="7309"/>
      <c r="J38" s="7309"/>
      <c r="K38" s="7309"/>
      <c r="L38" s="7309"/>
      <c r="M38" s="7309"/>
      <c r="N38" s="7309"/>
      <c r="O38" s="7309"/>
      <c r="P38" s="7309"/>
      <c r="Q38" s="7309"/>
      <c r="R38" s="7309"/>
      <c r="S38" s="7309"/>
      <c r="T38" s="7309"/>
      <c r="U38" s="7309"/>
      <c r="V38" s="7309"/>
      <c r="W38" s="7309"/>
      <c r="X38" s="7309"/>
      <c r="Y38" s="7309"/>
      <c r="Z38" s="7309"/>
      <c r="AA38" s="7309"/>
      <c r="AB38" s="7309"/>
      <c r="AC38" s="7309"/>
      <c r="AD38" s="7309"/>
      <c r="AE38" s="7309"/>
      <c r="AF38" s="7309"/>
      <c r="AG38" s="7309"/>
      <c r="AH38" s="7309"/>
      <c r="AI38" s="7309"/>
      <c r="AJ38" s="7309"/>
      <c r="AK38" s="7309"/>
      <c r="AL38" s="7309"/>
      <c r="AM38" s="7309"/>
      <c r="AN38" s="7309"/>
      <c r="AO38" s="7309"/>
      <c r="AP38" s="7309"/>
      <c r="AQ38" s="7309"/>
      <c r="AR38" s="7309"/>
      <c r="AS38" s="7309"/>
      <c r="AT38" s="7309"/>
      <c r="AU38" s="7309"/>
      <c r="AV38" s="7309"/>
      <c r="AW38" s="7309"/>
      <c r="AX38" s="7309"/>
      <c r="AY38" s="7309"/>
      <c r="AZ38" s="7309"/>
      <c r="BA38" s="7309"/>
      <c r="BB38" s="7309"/>
      <c r="BC38" s="7309"/>
      <c r="BD38" s="7309"/>
      <c r="BE38" s="7309"/>
      <c r="BF38" s="7309"/>
      <c r="BG38" s="7309"/>
      <c r="BH38" s="7309"/>
      <c r="BI38" s="7309"/>
      <c r="BJ38" s="7309"/>
      <c r="BK38" s="7309"/>
      <c r="BL38" s="7309"/>
      <c r="BM38" s="7309"/>
      <c r="BN38" s="7309"/>
      <c r="BO38" s="7312"/>
    </row>
    <row r="39" spans="1:67">
      <c r="A39" s="7321"/>
      <c r="B39" s="7322"/>
      <c r="C39" s="7322"/>
      <c r="D39" s="7322"/>
      <c r="E39" s="7322"/>
      <c r="F39" s="7322"/>
      <c r="G39" s="7322"/>
      <c r="H39" s="7322" t="str">
        <f>B8</f>
        <v>عمرو احمد محمد احمد سليمان</v>
      </c>
      <c r="I39" s="7322"/>
      <c r="J39" s="7322"/>
      <c r="K39" s="7322"/>
      <c r="L39" s="7322"/>
      <c r="M39" s="7322"/>
      <c r="N39" s="7322"/>
      <c r="O39" s="7322"/>
      <c r="P39" s="7322"/>
      <c r="Q39" s="7322"/>
      <c r="R39" s="7322"/>
      <c r="S39" s="7322"/>
      <c r="T39" s="7322"/>
      <c r="U39" s="7322"/>
      <c r="V39" s="7322"/>
      <c r="W39" s="7322"/>
      <c r="X39" s="7322"/>
      <c r="Y39" s="7322"/>
      <c r="Z39" s="7322"/>
      <c r="AA39" s="7322"/>
      <c r="AB39" s="7322"/>
      <c r="AC39" s="7322" t="str">
        <f>A8</f>
        <v>الدائرة الاولى  عمالية</v>
      </c>
      <c r="AD39" s="7322"/>
      <c r="AE39" s="7322"/>
      <c r="AF39" s="7322"/>
      <c r="AG39" s="7322"/>
      <c r="AH39" s="7322"/>
      <c r="AI39" s="7322"/>
      <c r="AJ39" s="7322"/>
      <c r="AK39" s="7322"/>
      <c r="AL39" s="7322"/>
      <c r="AM39" s="7322"/>
      <c r="AN39" s="7322"/>
      <c r="AO39" s="7322"/>
      <c r="AP39" s="7322"/>
      <c r="AQ39" s="7322"/>
      <c r="AR39" s="7322"/>
      <c r="AS39" s="7322"/>
      <c r="AT39" s="7322"/>
      <c r="AU39" s="7322">
        <f>Q8</f>
        <v>0</v>
      </c>
      <c r="AV39" s="7322"/>
      <c r="AW39" s="7322"/>
      <c r="AX39" s="7322"/>
      <c r="AY39" s="7322"/>
      <c r="AZ39" s="7322"/>
      <c r="BA39" s="7322"/>
      <c r="BB39" s="7322">
        <f>AB8+AH8+AI8+AJ8</f>
        <v>0</v>
      </c>
      <c r="BC39" s="7322"/>
      <c r="BD39" s="7322"/>
      <c r="BE39" s="7322"/>
      <c r="BF39" s="7322"/>
      <c r="BG39" s="7322"/>
      <c r="BH39" s="7322"/>
      <c r="BI39" s="7299" t="e">
        <f>BB39/AU39</f>
        <v>#DIV/0!</v>
      </c>
      <c r="BJ39" s="7299"/>
      <c r="BK39" s="7299"/>
      <c r="BL39" s="7299"/>
      <c r="BM39" s="7299"/>
      <c r="BN39" s="7299"/>
      <c r="BO39" s="7300"/>
    </row>
    <row r="40" spans="1:67">
      <c r="A40" s="7317"/>
      <c r="B40" s="7318"/>
      <c r="C40" s="7318"/>
      <c r="D40" s="7318"/>
      <c r="E40" s="7318"/>
      <c r="F40" s="7318"/>
      <c r="G40" s="7318"/>
      <c r="H40" s="7318"/>
      <c r="I40" s="7318"/>
      <c r="J40" s="7318"/>
      <c r="K40" s="7318"/>
      <c r="L40" s="7318"/>
      <c r="M40" s="7318"/>
      <c r="N40" s="7318"/>
      <c r="O40" s="7318"/>
      <c r="P40" s="7318"/>
      <c r="Q40" s="7318"/>
      <c r="R40" s="7318"/>
      <c r="S40" s="7318"/>
      <c r="T40" s="7318"/>
      <c r="U40" s="7318"/>
      <c r="V40" s="7318"/>
      <c r="W40" s="7318"/>
      <c r="X40" s="7318"/>
      <c r="Y40" s="7318"/>
      <c r="Z40" s="7318"/>
      <c r="AA40" s="7318"/>
      <c r="AB40" s="7318"/>
      <c r="AC40" s="7318"/>
      <c r="AD40" s="7318"/>
      <c r="AE40" s="7318"/>
      <c r="AF40" s="7318"/>
      <c r="AG40" s="7318"/>
      <c r="AH40" s="7318"/>
      <c r="AI40" s="7318"/>
      <c r="AJ40" s="7318"/>
      <c r="AK40" s="7318"/>
      <c r="AL40" s="7318"/>
      <c r="AM40" s="7318"/>
      <c r="AN40" s="7318"/>
      <c r="AO40" s="7318"/>
      <c r="AP40" s="7318"/>
      <c r="AQ40" s="7318"/>
      <c r="AR40" s="7318"/>
      <c r="AS40" s="7318"/>
      <c r="AT40" s="7318"/>
      <c r="AU40" s="7318"/>
      <c r="AV40" s="7318"/>
      <c r="AW40" s="7318"/>
      <c r="AX40" s="7318"/>
      <c r="AY40" s="7318"/>
      <c r="AZ40" s="7318"/>
      <c r="BA40" s="7318"/>
      <c r="BB40" s="7318"/>
      <c r="BC40" s="7318"/>
      <c r="BD40" s="7318"/>
      <c r="BE40" s="7318"/>
      <c r="BF40" s="7318"/>
      <c r="BG40" s="7318"/>
      <c r="BH40" s="7318"/>
      <c r="BI40" s="7301"/>
      <c r="BJ40" s="7301"/>
      <c r="BK40" s="7301"/>
      <c r="BL40" s="7301"/>
      <c r="BM40" s="7301"/>
      <c r="BN40" s="7301"/>
      <c r="BO40" s="7302"/>
    </row>
    <row r="41" spans="1:67">
      <c r="A41" s="7317"/>
      <c r="B41" s="7318"/>
      <c r="C41" s="7318"/>
      <c r="D41" s="7318"/>
      <c r="E41" s="7318"/>
      <c r="F41" s="7318"/>
      <c r="G41" s="7318"/>
      <c r="H41" s="7318"/>
      <c r="I41" s="7318"/>
      <c r="J41" s="7318"/>
      <c r="K41" s="7318"/>
      <c r="L41" s="7318"/>
      <c r="M41" s="7318"/>
      <c r="N41" s="7318"/>
      <c r="O41" s="7318"/>
      <c r="P41" s="7318"/>
      <c r="Q41" s="7318"/>
      <c r="R41" s="7318"/>
      <c r="S41" s="7318"/>
      <c r="T41" s="7318"/>
      <c r="U41" s="7318"/>
      <c r="V41" s="7318"/>
      <c r="W41" s="7318"/>
      <c r="X41" s="7318"/>
      <c r="Y41" s="7318"/>
      <c r="Z41" s="7318"/>
      <c r="AA41" s="7318"/>
      <c r="AB41" s="7318"/>
      <c r="AC41" s="7318"/>
      <c r="AD41" s="7318"/>
      <c r="AE41" s="7318"/>
      <c r="AF41" s="7318"/>
      <c r="AG41" s="7318"/>
      <c r="AH41" s="7318"/>
      <c r="AI41" s="7318"/>
      <c r="AJ41" s="7318"/>
      <c r="AK41" s="7318"/>
      <c r="AL41" s="7318"/>
      <c r="AM41" s="7318"/>
      <c r="AN41" s="7318"/>
      <c r="AO41" s="7318"/>
      <c r="AP41" s="7318"/>
      <c r="AQ41" s="7318"/>
      <c r="AR41" s="7318"/>
      <c r="AS41" s="7318"/>
      <c r="AT41" s="7318"/>
      <c r="AU41" s="7318"/>
      <c r="AV41" s="7318"/>
      <c r="AW41" s="7318"/>
      <c r="AX41" s="7318"/>
      <c r="AY41" s="7318"/>
      <c r="AZ41" s="7318"/>
      <c r="BA41" s="7318"/>
      <c r="BB41" s="7318"/>
      <c r="BC41" s="7318"/>
      <c r="BD41" s="7318"/>
      <c r="BE41" s="7318"/>
      <c r="BF41" s="7318"/>
      <c r="BG41" s="7318"/>
      <c r="BH41" s="7318"/>
      <c r="BI41" s="7301"/>
      <c r="BJ41" s="7301"/>
      <c r="BK41" s="7301"/>
      <c r="BL41" s="7301"/>
      <c r="BM41" s="7301"/>
      <c r="BN41" s="7301"/>
      <c r="BO41" s="7302"/>
    </row>
    <row r="42" spans="1:67">
      <c r="A42" s="7317"/>
      <c r="B42" s="7318"/>
      <c r="C42" s="7318"/>
      <c r="D42" s="7318"/>
      <c r="E42" s="7318"/>
      <c r="F42" s="7318"/>
      <c r="G42" s="7318"/>
      <c r="H42" s="7318"/>
      <c r="I42" s="7318"/>
      <c r="J42" s="7318"/>
      <c r="K42" s="7318"/>
      <c r="L42" s="7318"/>
      <c r="M42" s="7318"/>
      <c r="N42" s="7318"/>
      <c r="O42" s="7318"/>
      <c r="P42" s="7318"/>
      <c r="Q42" s="7318"/>
      <c r="R42" s="7318"/>
      <c r="S42" s="7318"/>
      <c r="T42" s="7318"/>
      <c r="U42" s="7318"/>
      <c r="V42" s="7318"/>
      <c r="W42" s="7318"/>
      <c r="X42" s="7318"/>
      <c r="Y42" s="7318"/>
      <c r="Z42" s="7318"/>
      <c r="AA42" s="7318"/>
      <c r="AB42" s="7318"/>
      <c r="AC42" s="7318"/>
      <c r="AD42" s="7318"/>
      <c r="AE42" s="7318"/>
      <c r="AF42" s="7318"/>
      <c r="AG42" s="7318"/>
      <c r="AH42" s="7318"/>
      <c r="AI42" s="7318"/>
      <c r="AJ42" s="7318"/>
      <c r="AK42" s="7318"/>
      <c r="AL42" s="7318"/>
      <c r="AM42" s="7318"/>
      <c r="AN42" s="7318"/>
      <c r="AO42" s="7318"/>
      <c r="AP42" s="7318"/>
      <c r="AQ42" s="7318"/>
      <c r="AR42" s="7318"/>
      <c r="AS42" s="7318"/>
      <c r="AT42" s="7318"/>
      <c r="AU42" s="7318"/>
      <c r="AV42" s="7318"/>
      <c r="AW42" s="7318"/>
      <c r="AX42" s="7318"/>
      <c r="AY42" s="7318"/>
      <c r="AZ42" s="7318"/>
      <c r="BA42" s="7318"/>
      <c r="BB42" s="7318"/>
      <c r="BC42" s="7318"/>
      <c r="BD42" s="7318"/>
      <c r="BE42" s="7318"/>
      <c r="BF42" s="7318"/>
      <c r="BG42" s="7318"/>
      <c r="BH42" s="7318"/>
      <c r="BI42" s="7301"/>
      <c r="BJ42" s="7301"/>
      <c r="BK42" s="7301"/>
      <c r="BL42" s="7301"/>
      <c r="BM42" s="7301"/>
      <c r="BN42" s="7301"/>
      <c r="BO42" s="7302"/>
    </row>
    <row r="43" spans="1:67">
      <c r="A43" s="7317"/>
      <c r="B43" s="7318"/>
      <c r="C43" s="7318"/>
      <c r="D43" s="7318"/>
      <c r="E43" s="7318"/>
      <c r="F43" s="7318"/>
      <c r="G43" s="7318"/>
      <c r="H43" s="7318"/>
      <c r="I43" s="7318"/>
      <c r="J43" s="7318"/>
      <c r="K43" s="7318"/>
      <c r="L43" s="7318"/>
      <c r="M43" s="7318"/>
      <c r="N43" s="7318"/>
      <c r="O43" s="7318"/>
      <c r="P43" s="7318"/>
      <c r="Q43" s="7318"/>
      <c r="R43" s="7318"/>
      <c r="S43" s="7318"/>
      <c r="T43" s="7318"/>
      <c r="U43" s="7318"/>
      <c r="V43" s="7318"/>
      <c r="W43" s="7318"/>
      <c r="X43" s="7318"/>
      <c r="Y43" s="7318"/>
      <c r="Z43" s="7318"/>
      <c r="AA43" s="7318"/>
      <c r="AB43" s="7318"/>
      <c r="AC43" s="7318"/>
      <c r="AD43" s="7318"/>
      <c r="AE43" s="7318"/>
      <c r="AF43" s="7318"/>
      <c r="AG43" s="7318"/>
      <c r="AH43" s="7318"/>
      <c r="AI43" s="7318"/>
      <c r="AJ43" s="7318"/>
      <c r="AK43" s="7318"/>
      <c r="AL43" s="7318"/>
      <c r="AM43" s="7318"/>
      <c r="AN43" s="7318"/>
      <c r="AO43" s="7318"/>
      <c r="AP43" s="7318"/>
      <c r="AQ43" s="7318"/>
      <c r="AR43" s="7318"/>
      <c r="AS43" s="7318"/>
      <c r="AT43" s="7318"/>
      <c r="AU43" s="7318"/>
      <c r="AV43" s="7318"/>
      <c r="AW43" s="7318"/>
      <c r="AX43" s="7318"/>
      <c r="AY43" s="7318"/>
      <c r="AZ43" s="7318"/>
      <c r="BA43" s="7318"/>
      <c r="BB43" s="7318"/>
      <c r="BC43" s="7318"/>
      <c r="BD43" s="7318"/>
      <c r="BE43" s="7318"/>
      <c r="BF43" s="7318"/>
      <c r="BG43" s="7318"/>
      <c r="BH43" s="7318"/>
      <c r="BI43" s="7301"/>
      <c r="BJ43" s="7301"/>
      <c r="BK43" s="7301"/>
      <c r="BL43" s="7301"/>
      <c r="BM43" s="7301"/>
      <c r="BN43" s="7301"/>
      <c r="BO43" s="7302"/>
    </row>
    <row r="44" spans="1:67">
      <c r="A44" s="7317"/>
      <c r="B44" s="7318"/>
      <c r="C44" s="7318"/>
      <c r="D44" s="7318"/>
      <c r="E44" s="7318"/>
      <c r="F44" s="7318"/>
      <c r="G44" s="7318"/>
      <c r="H44" s="7318" t="str">
        <f>B21</f>
        <v>احمد محمد محمود فؤاد</v>
      </c>
      <c r="I44" s="7318"/>
      <c r="J44" s="7318"/>
      <c r="K44" s="7318"/>
      <c r="L44" s="7318"/>
      <c r="M44" s="7318"/>
      <c r="N44" s="7318"/>
      <c r="O44" s="7318"/>
      <c r="P44" s="7318"/>
      <c r="Q44" s="7318"/>
      <c r="R44" s="7318"/>
      <c r="S44" s="7318"/>
      <c r="T44" s="7318"/>
      <c r="U44" s="7318"/>
      <c r="V44" s="7318"/>
      <c r="W44" s="7318"/>
      <c r="X44" s="7318"/>
      <c r="Y44" s="7318"/>
      <c r="Z44" s="7318"/>
      <c r="AA44" s="7318"/>
      <c r="AB44" s="7318"/>
      <c r="AC44" s="7318" t="str">
        <f>A21</f>
        <v>الدائرة الثانية  عمالية</v>
      </c>
      <c r="AD44" s="7318"/>
      <c r="AE44" s="7318"/>
      <c r="AF44" s="7318"/>
      <c r="AG44" s="7318"/>
      <c r="AH44" s="7318"/>
      <c r="AI44" s="7318"/>
      <c r="AJ44" s="7318"/>
      <c r="AK44" s="7318"/>
      <c r="AL44" s="7318"/>
      <c r="AM44" s="7318"/>
      <c r="AN44" s="7318"/>
      <c r="AO44" s="7318"/>
      <c r="AP44" s="7318"/>
      <c r="AQ44" s="7318"/>
      <c r="AR44" s="7318"/>
      <c r="AS44" s="7318"/>
      <c r="AT44" s="7318"/>
      <c r="AU44" s="7318">
        <f>Q21</f>
        <v>0</v>
      </c>
      <c r="AV44" s="7318"/>
      <c r="AW44" s="7318"/>
      <c r="AX44" s="7318"/>
      <c r="AY44" s="7318"/>
      <c r="AZ44" s="7318"/>
      <c r="BA44" s="7318"/>
      <c r="BB44" s="7318">
        <f>AB21+AH21+AI21+AJ21</f>
        <v>0</v>
      </c>
      <c r="BC44" s="7318"/>
      <c r="BD44" s="7318"/>
      <c r="BE44" s="7318"/>
      <c r="BF44" s="7318"/>
      <c r="BG44" s="7318"/>
      <c r="BH44" s="7318"/>
      <c r="BI44" s="7299" t="e">
        <f>BB44/AU44</f>
        <v>#DIV/0!</v>
      </c>
      <c r="BJ44" s="7299"/>
      <c r="BK44" s="7299"/>
      <c r="BL44" s="7299"/>
      <c r="BM44" s="7299"/>
      <c r="BN44" s="7299"/>
      <c r="BO44" s="7300"/>
    </row>
    <row r="45" spans="1:67">
      <c r="A45" s="7317"/>
      <c r="B45" s="7318"/>
      <c r="C45" s="7318"/>
      <c r="D45" s="7318"/>
      <c r="E45" s="7318"/>
      <c r="F45" s="7318"/>
      <c r="G45" s="7318"/>
      <c r="H45" s="7318"/>
      <c r="I45" s="7318"/>
      <c r="J45" s="7318"/>
      <c r="K45" s="7318"/>
      <c r="L45" s="7318"/>
      <c r="M45" s="7318"/>
      <c r="N45" s="7318"/>
      <c r="O45" s="7318"/>
      <c r="P45" s="7318"/>
      <c r="Q45" s="7318"/>
      <c r="R45" s="7318"/>
      <c r="S45" s="7318"/>
      <c r="T45" s="7318"/>
      <c r="U45" s="7318"/>
      <c r="V45" s="7318"/>
      <c r="W45" s="7318"/>
      <c r="X45" s="7318"/>
      <c r="Y45" s="7318"/>
      <c r="Z45" s="7318"/>
      <c r="AA45" s="7318"/>
      <c r="AB45" s="7318"/>
      <c r="AC45" s="7318"/>
      <c r="AD45" s="7318"/>
      <c r="AE45" s="7318"/>
      <c r="AF45" s="7318"/>
      <c r="AG45" s="7318"/>
      <c r="AH45" s="7318"/>
      <c r="AI45" s="7318"/>
      <c r="AJ45" s="7318"/>
      <c r="AK45" s="7318"/>
      <c r="AL45" s="7318"/>
      <c r="AM45" s="7318"/>
      <c r="AN45" s="7318"/>
      <c r="AO45" s="7318"/>
      <c r="AP45" s="7318"/>
      <c r="AQ45" s="7318"/>
      <c r="AR45" s="7318"/>
      <c r="AS45" s="7318"/>
      <c r="AT45" s="7318"/>
      <c r="AU45" s="7318"/>
      <c r="AV45" s="7318"/>
      <c r="AW45" s="7318"/>
      <c r="AX45" s="7318"/>
      <c r="AY45" s="7318"/>
      <c r="AZ45" s="7318"/>
      <c r="BA45" s="7318"/>
      <c r="BB45" s="7318"/>
      <c r="BC45" s="7318"/>
      <c r="BD45" s="7318"/>
      <c r="BE45" s="7318"/>
      <c r="BF45" s="7318"/>
      <c r="BG45" s="7318"/>
      <c r="BH45" s="7318"/>
      <c r="BI45" s="7301"/>
      <c r="BJ45" s="7301"/>
      <c r="BK45" s="7301"/>
      <c r="BL45" s="7301"/>
      <c r="BM45" s="7301"/>
      <c r="BN45" s="7301"/>
      <c r="BO45" s="7302"/>
    </row>
    <row r="46" spans="1:67">
      <c r="A46" s="7317"/>
      <c r="B46" s="7318"/>
      <c r="C46" s="7318"/>
      <c r="D46" s="7318"/>
      <c r="E46" s="7318"/>
      <c r="F46" s="7318"/>
      <c r="G46" s="7318"/>
      <c r="H46" s="7318"/>
      <c r="I46" s="7318"/>
      <c r="J46" s="7318"/>
      <c r="K46" s="7318"/>
      <c r="L46" s="7318"/>
      <c r="M46" s="7318"/>
      <c r="N46" s="7318"/>
      <c r="O46" s="7318"/>
      <c r="P46" s="7318"/>
      <c r="Q46" s="7318"/>
      <c r="R46" s="7318"/>
      <c r="S46" s="7318"/>
      <c r="T46" s="7318"/>
      <c r="U46" s="7318"/>
      <c r="V46" s="7318"/>
      <c r="W46" s="7318"/>
      <c r="X46" s="7318"/>
      <c r="Y46" s="7318"/>
      <c r="Z46" s="7318"/>
      <c r="AA46" s="7318"/>
      <c r="AB46" s="7318"/>
      <c r="AC46" s="7318"/>
      <c r="AD46" s="7318"/>
      <c r="AE46" s="7318"/>
      <c r="AF46" s="7318"/>
      <c r="AG46" s="7318"/>
      <c r="AH46" s="7318"/>
      <c r="AI46" s="7318"/>
      <c r="AJ46" s="7318"/>
      <c r="AK46" s="7318"/>
      <c r="AL46" s="7318"/>
      <c r="AM46" s="7318"/>
      <c r="AN46" s="7318"/>
      <c r="AO46" s="7318"/>
      <c r="AP46" s="7318"/>
      <c r="AQ46" s="7318"/>
      <c r="AR46" s="7318"/>
      <c r="AS46" s="7318"/>
      <c r="AT46" s="7318"/>
      <c r="AU46" s="7318"/>
      <c r="AV46" s="7318"/>
      <c r="AW46" s="7318"/>
      <c r="AX46" s="7318"/>
      <c r="AY46" s="7318"/>
      <c r="AZ46" s="7318"/>
      <c r="BA46" s="7318"/>
      <c r="BB46" s="7318"/>
      <c r="BC46" s="7318"/>
      <c r="BD46" s="7318"/>
      <c r="BE46" s="7318"/>
      <c r="BF46" s="7318"/>
      <c r="BG46" s="7318"/>
      <c r="BH46" s="7318"/>
      <c r="BI46" s="7301"/>
      <c r="BJ46" s="7301"/>
      <c r="BK46" s="7301"/>
      <c r="BL46" s="7301"/>
      <c r="BM46" s="7301"/>
      <c r="BN46" s="7301"/>
      <c r="BO46" s="7302"/>
    </row>
    <row r="47" spans="1:67">
      <c r="A47" s="7317"/>
      <c r="B47" s="7318"/>
      <c r="C47" s="7318"/>
      <c r="D47" s="7318"/>
      <c r="E47" s="7318"/>
      <c r="F47" s="7318"/>
      <c r="G47" s="7318"/>
      <c r="H47" s="7318"/>
      <c r="I47" s="7318"/>
      <c r="J47" s="7318"/>
      <c r="K47" s="7318"/>
      <c r="L47" s="7318"/>
      <c r="M47" s="7318"/>
      <c r="N47" s="7318"/>
      <c r="O47" s="7318"/>
      <c r="P47" s="7318"/>
      <c r="Q47" s="7318"/>
      <c r="R47" s="7318"/>
      <c r="S47" s="7318"/>
      <c r="T47" s="7318"/>
      <c r="U47" s="7318"/>
      <c r="V47" s="7318"/>
      <c r="W47" s="7318"/>
      <c r="X47" s="7318"/>
      <c r="Y47" s="7318"/>
      <c r="Z47" s="7318"/>
      <c r="AA47" s="7318"/>
      <c r="AB47" s="7318"/>
      <c r="AC47" s="7318"/>
      <c r="AD47" s="7318"/>
      <c r="AE47" s="7318"/>
      <c r="AF47" s="7318"/>
      <c r="AG47" s="7318"/>
      <c r="AH47" s="7318"/>
      <c r="AI47" s="7318"/>
      <c r="AJ47" s="7318"/>
      <c r="AK47" s="7318"/>
      <c r="AL47" s="7318"/>
      <c r="AM47" s="7318"/>
      <c r="AN47" s="7318"/>
      <c r="AO47" s="7318"/>
      <c r="AP47" s="7318"/>
      <c r="AQ47" s="7318"/>
      <c r="AR47" s="7318"/>
      <c r="AS47" s="7318"/>
      <c r="AT47" s="7318"/>
      <c r="AU47" s="7318"/>
      <c r="AV47" s="7318"/>
      <c r="AW47" s="7318"/>
      <c r="AX47" s="7318"/>
      <c r="AY47" s="7318"/>
      <c r="AZ47" s="7318"/>
      <c r="BA47" s="7318"/>
      <c r="BB47" s="7318"/>
      <c r="BC47" s="7318"/>
      <c r="BD47" s="7318"/>
      <c r="BE47" s="7318"/>
      <c r="BF47" s="7318"/>
      <c r="BG47" s="7318"/>
      <c r="BH47" s="7318"/>
      <c r="BI47" s="7301"/>
      <c r="BJ47" s="7301"/>
      <c r="BK47" s="7301"/>
      <c r="BL47" s="7301"/>
      <c r="BM47" s="7301"/>
      <c r="BN47" s="7301"/>
      <c r="BO47" s="7302"/>
    </row>
    <row r="48" spans="1:67" ht="14.4" thickBot="1">
      <c r="A48" s="7319"/>
      <c r="B48" s="7320"/>
      <c r="C48" s="7320"/>
      <c r="D48" s="7320"/>
      <c r="E48" s="7320"/>
      <c r="F48" s="7320"/>
      <c r="G48" s="7320"/>
      <c r="H48" s="7320"/>
      <c r="I48" s="7320"/>
      <c r="J48" s="7320"/>
      <c r="K48" s="7320"/>
      <c r="L48" s="7320"/>
      <c r="M48" s="7320"/>
      <c r="N48" s="7320"/>
      <c r="O48" s="7320"/>
      <c r="P48" s="7320"/>
      <c r="Q48" s="7320"/>
      <c r="R48" s="7320"/>
      <c r="S48" s="7320"/>
      <c r="T48" s="7320"/>
      <c r="U48" s="7320"/>
      <c r="V48" s="7320"/>
      <c r="W48" s="7320"/>
      <c r="X48" s="7320"/>
      <c r="Y48" s="7320"/>
      <c r="Z48" s="7320"/>
      <c r="AA48" s="7320"/>
      <c r="AB48" s="7320"/>
      <c r="AC48" s="7320"/>
      <c r="AD48" s="7320"/>
      <c r="AE48" s="7320"/>
      <c r="AF48" s="7320"/>
      <c r="AG48" s="7320"/>
      <c r="AH48" s="7320"/>
      <c r="AI48" s="7320"/>
      <c r="AJ48" s="7320"/>
      <c r="AK48" s="7320"/>
      <c r="AL48" s="7320"/>
      <c r="AM48" s="7320"/>
      <c r="AN48" s="7320"/>
      <c r="AO48" s="7320"/>
      <c r="AP48" s="7320"/>
      <c r="AQ48" s="7320"/>
      <c r="AR48" s="7320"/>
      <c r="AS48" s="7320"/>
      <c r="AT48" s="7320"/>
      <c r="AU48" s="7320"/>
      <c r="AV48" s="7320"/>
      <c r="AW48" s="7320"/>
      <c r="AX48" s="7320"/>
      <c r="AY48" s="7320"/>
      <c r="AZ48" s="7320"/>
      <c r="BA48" s="7320"/>
      <c r="BB48" s="7320"/>
      <c r="BC48" s="7320"/>
      <c r="BD48" s="7320"/>
      <c r="BE48" s="7320"/>
      <c r="BF48" s="7320"/>
      <c r="BG48" s="7320"/>
      <c r="BH48" s="7320"/>
      <c r="BI48" s="7301"/>
      <c r="BJ48" s="7301"/>
      <c r="BK48" s="7301"/>
      <c r="BL48" s="7301"/>
      <c r="BM48" s="7301"/>
      <c r="BN48" s="7301"/>
      <c r="BO48" s="7302"/>
    </row>
    <row r="49" spans="1:66">
      <c r="A49" s="6194"/>
      <c r="B49" s="6194"/>
      <c r="C49" s="6194"/>
      <c r="D49" s="6194"/>
      <c r="E49" s="6194"/>
      <c r="F49" s="6194"/>
      <c r="G49" s="6194"/>
      <c r="H49" s="6194"/>
      <c r="I49" s="6194"/>
      <c r="J49" s="6194"/>
      <c r="K49" s="6194"/>
      <c r="L49" s="6194"/>
      <c r="M49" s="6194"/>
      <c r="N49" s="6194"/>
      <c r="O49" s="6194"/>
      <c r="P49" s="6194"/>
      <c r="Q49" s="6194"/>
      <c r="R49" s="6194"/>
      <c r="S49" s="6194"/>
      <c r="T49" s="6194"/>
      <c r="U49" s="6194"/>
      <c r="V49" s="6194"/>
      <c r="W49" s="6194"/>
      <c r="X49" s="6194"/>
      <c r="Y49" s="6194"/>
      <c r="Z49" s="6194"/>
      <c r="AA49" s="6194"/>
      <c r="AB49" s="6194"/>
      <c r="AC49" s="6194"/>
      <c r="AD49" s="6194"/>
      <c r="AE49" s="6194"/>
      <c r="AF49" s="6194"/>
      <c r="AG49" s="6194"/>
      <c r="AH49" s="6194"/>
      <c r="AI49" s="6194"/>
      <c r="AJ49" s="6194"/>
      <c r="AK49" s="6194"/>
      <c r="AL49" s="6194"/>
      <c r="AM49" s="6194"/>
      <c r="AN49" s="6194"/>
      <c r="AO49" s="6194"/>
      <c r="AP49" s="6194"/>
      <c r="AQ49" s="6194"/>
      <c r="AR49" s="6194"/>
      <c r="AS49" s="6194"/>
      <c r="AT49" s="6194"/>
      <c r="AU49" s="6194"/>
      <c r="AV49" s="6194"/>
      <c r="AW49" s="6194"/>
      <c r="AX49" s="6194"/>
      <c r="AY49" s="6194"/>
      <c r="AZ49" s="6194"/>
      <c r="BA49" s="6194"/>
      <c r="BB49" s="6194"/>
      <c r="BC49" s="6194"/>
      <c r="BD49" s="6194"/>
      <c r="BE49" s="6194"/>
      <c r="BF49" s="6194"/>
      <c r="BG49" s="6194"/>
      <c r="BH49" s="6194"/>
      <c r="BI49" s="6194"/>
      <c r="BJ49" s="6194"/>
      <c r="BK49" s="6194"/>
      <c r="BL49" s="6194"/>
      <c r="BM49" s="6194"/>
      <c r="BN49" s="6194"/>
    </row>
    <row r="50" spans="1:66">
      <c r="A50" s="6194"/>
      <c r="B50" s="6194"/>
      <c r="C50" s="6194"/>
      <c r="D50" s="6194"/>
      <c r="E50" s="6194"/>
      <c r="F50" s="6194"/>
      <c r="G50" s="6194"/>
      <c r="H50" s="6194"/>
      <c r="I50" s="6194"/>
      <c r="J50" s="6194"/>
      <c r="K50" s="6194"/>
      <c r="L50" s="6194"/>
      <c r="M50" s="6194"/>
      <c r="N50" s="6194"/>
      <c r="O50" s="6194"/>
      <c r="P50" s="6194"/>
      <c r="Q50" s="6194"/>
      <c r="R50" s="6194"/>
      <c r="S50" s="6194"/>
      <c r="T50" s="6194"/>
      <c r="U50" s="6194"/>
      <c r="V50" s="6194"/>
      <c r="W50" s="6194"/>
      <c r="X50" s="6194"/>
      <c r="Y50" s="6194"/>
      <c r="Z50" s="6194"/>
      <c r="AA50" s="6194"/>
      <c r="AB50" s="6194"/>
      <c r="AC50" s="6194"/>
      <c r="AD50" s="6194"/>
      <c r="AE50" s="6194"/>
      <c r="AF50" s="6194"/>
      <c r="AG50" s="6194"/>
      <c r="AH50" s="6194"/>
      <c r="AI50" s="6194"/>
      <c r="AJ50" s="6194"/>
      <c r="AK50" s="6194"/>
      <c r="AL50" s="6194"/>
      <c r="AM50" s="6194"/>
      <c r="AN50" s="6194"/>
      <c r="AO50" s="6194"/>
      <c r="AP50" s="6194"/>
      <c r="AQ50" s="6194"/>
      <c r="AR50" s="6194"/>
      <c r="AS50" s="6194"/>
      <c r="AT50" s="6194"/>
      <c r="AU50" s="6194"/>
      <c r="AV50" s="6194"/>
      <c r="AW50" s="6194"/>
      <c r="AX50" s="6194"/>
      <c r="AY50" s="6194"/>
      <c r="AZ50" s="6194"/>
      <c r="BA50" s="6194"/>
      <c r="BB50" s="6194"/>
      <c r="BC50" s="6194"/>
      <c r="BD50" s="6194"/>
      <c r="BE50" s="6194"/>
      <c r="BF50" s="6194"/>
      <c r="BG50" s="6194"/>
      <c r="BH50" s="6194"/>
      <c r="BI50" s="6194"/>
      <c r="BJ50" s="6194"/>
      <c r="BK50" s="6194"/>
      <c r="BL50" s="6194"/>
      <c r="BM50" s="6194"/>
      <c r="BN50" s="6194"/>
    </row>
  </sheetData>
  <customSheetViews>
    <customSheetView guid="{12CA49F8-E6BA-489F-9DA0-6B8A5CD7EDCA}" scale="60" showPageBreaks="1" printArea="1" view="pageBreakPreview" topLeftCell="B16">
      <selection activeCell="AX12" sqref="AX12"/>
      <pageMargins left="0.70866141732283472" right="0.70866141732283472" top="0.74803149606299213" bottom="0.74803149606299213" header="0.31496062992125984" footer="0.31496062992125984"/>
      <pageSetup scale="32" orientation="landscape" horizontalDpi="0" verticalDpi="0" r:id="rId1"/>
    </customSheetView>
    <customSheetView guid="{37E56966-4F94-4240-A3E5-59881448F1B0}" scale="60" showPageBreaks="1" printArea="1" view="pageBreakPreview" topLeftCell="B16">
      <selection activeCell="B21" sqref="B21:G21"/>
      <rowBreaks count="1" manualBreakCount="1">
        <brk id="24" max="83" man="1"/>
      </rowBreaks>
      <pageMargins left="0.70866141732283472" right="0.70866141732283472" top="0.74803149606299213" bottom="0.74803149606299213" header="0.31496062992125984" footer="0.31496062992125984"/>
      <pageSetup scale="34" orientation="landscape" horizontalDpi="0" verticalDpi="0" r:id="rId2"/>
    </customSheetView>
    <customSheetView guid="{7E615092-1A34-48E1-8A6E-7383EDD6AB18}" scale="60" showPageBreaks="1" printArea="1" view="pageBreakPreview" topLeftCell="B16">
      <selection activeCell="B21" sqref="B21:G21"/>
      <rowBreaks count="1" manualBreakCount="1">
        <brk id="24" max="83" man="1"/>
      </rowBreaks>
      <pageMargins left="0.70866141732283472" right="0.70866141732283472" top="0.74803149606299213" bottom="0.74803149606299213" header="0.31496062992125984" footer="0.31496062992125984"/>
      <pageSetup scale="34" orientation="landscape" horizontalDpi="0" verticalDpi="0" r:id="rId3"/>
    </customSheetView>
  </customSheetViews>
  <mergeCells count="170">
    <mergeCell ref="B1:N1"/>
    <mergeCell ref="C2:M2"/>
    <mergeCell ref="B29:N29"/>
    <mergeCell ref="O13:CE14"/>
    <mergeCell ref="O15:CF15"/>
    <mergeCell ref="B14:N14"/>
    <mergeCell ref="B15:K15"/>
    <mergeCell ref="A49:G50"/>
    <mergeCell ref="H49:AB50"/>
    <mergeCell ref="AC49:AT50"/>
    <mergeCell ref="AU49:BA50"/>
    <mergeCell ref="BB49:BH50"/>
    <mergeCell ref="BI49:BN50"/>
    <mergeCell ref="A44:G48"/>
    <mergeCell ref="H44:AB48"/>
    <mergeCell ref="AC44:AT48"/>
    <mergeCell ref="AU44:BA48"/>
    <mergeCell ref="BB44:BH48"/>
    <mergeCell ref="BI44:BO48"/>
    <mergeCell ref="A39:G43"/>
    <mergeCell ref="H39:AB43"/>
    <mergeCell ref="AC39:AT43"/>
    <mergeCell ref="AU39:BA43"/>
    <mergeCell ref="BB39:BH43"/>
    <mergeCell ref="BI39:BO43"/>
    <mergeCell ref="Q29:BL29"/>
    <mergeCell ref="Q30:BL30"/>
    <mergeCell ref="Q31:BL31"/>
    <mergeCell ref="A34:G38"/>
    <mergeCell ref="H34:AB38"/>
    <mergeCell ref="AC34:AT38"/>
    <mergeCell ref="AU34:BA38"/>
    <mergeCell ref="BB34:BH38"/>
    <mergeCell ref="BI34:BO38"/>
    <mergeCell ref="A21:A24"/>
    <mergeCell ref="B21:G21"/>
    <mergeCell ref="I21:I24"/>
    <mergeCell ref="J21:J24"/>
    <mergeCell ref="B22:G22"/>
    <mergeCell ref="B23:G23"/>
    <mergeCell ref="B24:G24"/>
    <mergeCell ref="CA19:CA20"/>
    <mergeCell ref="CB19:CB20"/>
    <mergeCell ref="BN19:BN20"/>
    <mergeCell ref="BO19:BO20"/>
    <mergeCell ref="BP19:BP20"/>
    <mergeCell ref="BQ19:BQ20"/>
    <mergeCell ref="BS19:BS20"/>
    <mergeCell ref="BT19:BT20"/>
    <mergeCell ref="BH19:BH20"/>
    <mergeCell ref="BI19:BI20"/>
    <mergeCell ref="BJ19:BJ20"/>
    <mergeCell ref="BK19:BK20"/>
    <mergeCell ref="BL19:BL20"/>
    <mergeCell ref="BM19:BM20"/>
    <mergeCell ref="AZ19:BA19"/>
    <mergeCell ref="BC19:BC20"/>
    <mergeCell ref="BD19:BD20"/>
    <mergeCell ref="CC19:CC20"/>
    <mergeCell ref="CD19:CD20"/>
    <mergeCell ref="CE19:CE20"/>
    <mergeCell ref="CF19:CF20"/>
    <mergeCell ref="BU19:BU20"/>
    <mergeCell ref="BV19:BV20"/>
    <mergeCell ref="BW19:BW20"/>
    <mergeCell ref="BX19:BX20"/>
    <mergeCell ref="BY19:BY20"/>
    <mergeCell ref="BZ19:BZ20"/>
    <mergeCell ref="I18:I20"/>
    <mergeCell ref="J18:J20"/>
    <mergeCell ref="K18:N19"/>
    <mergeCell ref="O18:P19"/>
    <mergeCell ref="Q18:Q20"/>
    <mergeCell ref="BE19:BE20"/>
    <mergeCell ref="BF19:BF20"/>
    <mergeCell ref="BG19:BG20"/>
    <mergeCell ref="AK19:AR19"/>
    <mergeCell ref="AS19:AS20"/>
    <mergeCell ref="AT19:AU19"/>
    <mergeCell ref="AV19:AV20"/>
    <mergeCell ref="AW19:AX19"/>
    <mergeCell ref="AY19:AY20"/>
    <mergeCell ref="BB18:BB20"/>
    <mergeCell ref="BC18:BI18"/>
    <mergeCell ref="K16:CF16"/>
    <mergeCell ref="A17:A20"/>
    <mergeCell ref="B17:G20"/>
    <mergeCell ref="K17:Q17"/>
    <mergeCell ref="S17:S20"/>
    <mergeCell ref="T17:Z19"/>
    <mergeCell ref="AA17:AA20"/>
    <mergeCell ref="AB17:AX18"/>
    <mergeCell ref="A8:A11"/>
    <mergeCell ref="B8:G8"/>
    <mergeCell ref="I8:I11"/>
    <mergeCell ref="J8:J11"/>
    <mergeCell ref="B9:G9"/>
    <mergeCell ref="B10:G10"/>
    <mergeCell ref="B11:G11"/>
    <mergeCell ref="BK18:BQ18"/>
    <mergeCell ref="BS18:BY18"/>
    <mergeCell ref="BZ18:CF18"/>
    <mergeCell ref="AB19:AB20"/>
    <mergeCell ref="AC19:AG19"/>
    <mergeCell ref="AH19:AH20"/>
    <mergeCell ref="AI19:AI20"/>
    <mergeCell ref="AJ19:AJ20"/>
    <mergeCell ref="H18:H20"/>
    <mergeCell ref="CA6:CA7"/>
    <mergeCell ref="CB6:CB7"/>
    <mergeCell ref="CC6:CC7"/>
    <mergeCell ref="CD6:CD7"/>
    <mergeCell ref="CE6:CE7"/>
    <mergeCell ref="CF6:CF7"/>
    <mergeCell ref="BU6:BU7"/>
    <mergeCell ref="BV6:BV7"/>
    <mergeCell ref="BW6:BW7"/>
    <mergeCell ref="BX6:BX7"/>
    <mergeCell ref="BY6:BY7"/>
    <mergeCell ref="BZ6:BZ7"/>
    <mergeCell ref="BN6:BN7"/>
    <mergeCell ref="BO6:BO7"/>
    <mergeCell ref="BP6:BP7"/>
    <mergeCell ref="BQ6:BQ7"/>
    <mergeCell ref="BS6:BS7"/>
    <mergeCell ref="BT6:BT7"/>
    <mergeCell ref="BH6:BH7"/>
    <mergeCell ref="BI6:BI7"/>
    <mergeCell ref="BJ6:BJ7"/>
    <mergeCell ref="BK6:BK7"/>
    <mergeCell ref="BL6:BL7"/>
    <mergeCell ref="BM6:BM7"/>
    <mergeCell ref="AZ6:BA6"/>
    <mergeCell ref="BC6:BC7"/>
    <mergeCell ref="BD6:BD7"/>
    <mergeCell ref="BE6:BE7"/>
    <mergeCell ref="BF6:BF7"/>
    <mergeCell ref="BG6:BG7"/>
    <mergeCell ref="AK6:AR6"/>
    <mergeCell ref="AS6:AS7"/>
    <mergeCell ref="AT6:AU6"/>
    <mergeCell ref="AV6:AV7"/>
    <mergeCell ref="AW6:AX6"/>
    <mergeCell ref="AY6:AY7"/>
    <mergeCell ref="BB5:BB7"/>
    <mergeCell ref="BC5:BI5"/>
    <mergeCell ref="O1:CF1"/>
    <mergeCell ref="O2:CF2"/>
    <mergeCell ref="O3:CF3"/>
    <mergeCell ref="A4:A7"/>
    <mergeCell ref="B4:G7"/>
    <mergeCell ref="K4:Q4"/>
    <mergeCell ref="S4:S7"/>
    <mergeCell ref="T4:Z6"/>
    <mergeCell ref="AA4:AA7"/>
    <mergeCell ref="AB4:AX5"/>
    <mergeCell ref="BK5:BQ5"/>
    <mergeCell ref="BS5:BY5"/>
    <mergeCell ref="BZ5:CF5"/>
    <mergeCell ref="AB6:AB7"/>
    <mergeCell ref="AC6:AG6"/>
    <mergeCell ref="AH6:AH7"/>
    <mergeCell ref="AI6:AI7"/>
    <mergeCell ref="AJ6:AJ7"/>
    <mergeCell ref="H5:H7"/>
    <mergeCell ref="I5:I7"/>
    <mergeCell ref="J5:J7"/>
    <mergeCell ref="K5:N6"/>
    <mergeCell ref="O5:P6"/>
    <mergeCell ref="Q5:Q7"/>
  </mergeCells>
  <conditionalFormatting sqref="Q8">
    <cfRule type="expression" dxfId="101" priority="21">
      <formula>$Q$8&lt;&gt;$S$8+$AA$8</formula>
    </cfRule>
  </conditionalFormatting>
  <conditionalFormatting sqref="AB8">
    <cfRule type="expression" dxfId="100" priority="20">
      <formula>$AB$8&lt;&gt;$BD$8+$BL$8+$BT$8+$CA$8</formula>
    </cfRule>
  </conditionalFormatting>
  <conditionalFormatting sqref="AH8">
    <cfRule type="expression" dxfId="99" priority="19">
      <formula>$AH$8&lt;&gt;$BF$8+$BN$8+$BV$8+$CC$8</formula>
    </cfRule>
  </conditionalFormatting>
  <conditionalFormatting sqref="AJ8">
    <cfRule type="expression" dxfId="98" priority="18">
      <formula>$AJ$8&lt;&gt;$BE$8+$BM$8+$BU$8+$CB$8</formula>
    </cfRule>
  </conditionalFormatting>
  <conditionalFormatting sqref="AS8">
    <cfRule type="expression" dxfId="97" priority="17">
      <formula>$AS$8&lt;&gt;$BG$8+$BO$8+$BW$8+$CD$8</formula>
    </cfRule>
  </conditionalFormatting>
  <conditionalFormatting sqref="AV8">
    <cfRule type="expression" dxfId="96" priority="16">
      <formula>$AV$8&lt;&gt;$BH$8+$BP$8+$BX$8+$CE$8</formula>
    </cfRule>
  </conditionalFormatting>
  <conditionalFormatting sqref="AY8">
    <cfRule type="expression" dxfId="95" priority="15">
      <formula>$AY$8&lt;&gt;$BI$8+$BQ$8+$BY$8+$CF$8</formula>
    </cfRule>
  </conditionalFormatting>
  <conditionalFormatting sqref="Q21">
    <cfRule type="expression" dxfId="94" priority="14">
      <formula>$Q$8&lt;&gt;$S$8+$AA$8</formula>
    </cfRule>
  </conditionalFormatting>
  <conditionalFormatting sqref="AB21">
    <cfRule type="expression" dxfId="93" priority="13">
      <formula>$AB$8&lt;&gt;$BD$8+$BL$8+$BT$8+$CA$8</formula>
    </cfRule>
  </conditionalFormatting>
  <conditionalFormatting sqref="AH21">
    <cfRule type="expression" dxfId="92" priority="12">
      <formula>$AH$8&lt;&gt;$BF$8+$BN$8+$BV$8+$CC$8</formula>
    </cfRule>
  </conditionalFormatting>
  <conditionalFormatting sqref="AJ21">
    <cfRule type="expression" dxfId="91" priority="11">
      <formula>$AJ$8&lt;&gt;$BE$8+$BM$8+$BU$8+$CB$8</formula>
    </cfRule>
  </conditionalFormatting>
  <conditionalFormatting sqref="AS21">
    <cfRule type="expression" dxfId="90" priority="10">
      <formula>$AS$8&lt;&gt;$BG$8+$BO$8+$BW$8+$CD$8</formula>
    </cfRule>
  </conditionalFormatting>
  <conditionalFormatting sqref="AV21">
    <cfRule type="expression" dxfId="89" priority="9">
      <formula>$AV$8&lt;&gt;$BH$8+$BP$8+$BX$8+$CE$8</formula>
    </cfRule>
  </conditionalFormatting>
  <conditionalFormatting sqref="AY21">
    <cfRule type="expression" dxfId="88" priority="8">
      <formula>$AY$8&lt;&gt;$BI$8+$BQ$8+$BY$8+$CF$8</formula>
    </cfRule>
  </conditionalFormatting>
  <conditionalFormatting sqref="Q25">
    <cfRule type="expression" dxfId="87" priority="7">
      <formula>$Q$8&lt;&gt;$S$8+$AA$8</formula>
    </cfRule>
  </conditionalFormatting>
  <conditionalFormatting sqref="AB25">
    <cfRule type="expression" dxfId="86" priority="6">
      <formula>$AB$8&lt;&gt;$BD$8+$BL$8+$BT$8+$CA$8</formula>
    </cfRule>
  </conditionalFormatting>
  <conditionalFormatting sqref="AH25">
    <cfRule type="expression" dxfId="85" priority="5">
      <formula>$AH$8&lt;&gt;$BF$8+$BN$8+$BV$8+$CC$8</formula>
    </cfRule>
  </conditionalFormatting>
  <conditionalFormatting sqref="AJ25">
    <cfRule type="expression" dxfId="84" priority="4">
      <formula>$AJ$8&lt;&gt;$BE$8+$BM$8+$BU$8+$CB$8</formula>
    </cfRule>
  </conditionalFormatting>
  <conditionalFormatting sqref="AS25">
    <cfRule type="expression" dxfId="83" priority="3">
      <formula>$AS$8&lt;&gt;$BG$8+$BO$8+$BW$8+$CD$8</formula>
    </cfRule>
  </conditionalFormatting>
  <conditionalFormatting sqref="AV25">
    <cfRule type="expression" dxfId="82" priority="2">
      <formula>$AV$8&lt;&gt;$BH$8+$BP$8+$BX$8+$CE$8</formula>
    </cfRule>
  </conditionalFormatting>
  <conditionalFormatting sqref="AY25">
    <cfRule type="expression" dxfId="81" priority="1">
      <formula>$AY$8&lt;&gt;$BI$8+$BQ$8+$BY$8+$CF$8</formula>
    </cfRule>
  </conditionalFormatting>
  <pageMargins left="0.70866141732283472" right="0.70866141732283472" top="0.74803149606299213" bottom="0.74803149606299213" header="0.31496062992125984" footer="0.31496062992125984"/>
  <pageSetup scale="32" orientation="landscape" r:id="rId4"/>
  <drawing r:id="rId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CCEE33-26D7-4400-9112-FEE96E809A46}">
  <sheetPr codeName="ورقة23"/>
  <dimension ref="A2:O45"/>
  <sheetViews>
    <sheetView rightToLeft="1" view="pageBreakPreview" zoomScaleNormal="100" zoomScaleSheetLayoutView="100" workbookViewId="0">
      <selection activeCell="A44" sqref="A44"/>
    </sheetView>
  </sheetViews>
  <sheetFormatPr defaultRowHeight="13.8"/>
  <cols>
    <col min="1" max="2" width="8" customWidth="1"/>
    <col min="3" max="3" width="18.296875" customWidth="1"/>
    <col min="4" max="4" width="26.8984375" customWidth="1"/>
  </cols>
  <sheetData>
    <row r="2" spans="1:15" ht="30.75" customHeight="1">
      <c r="A2" s="7323" t="s">
        <v>340</v>
      </c>
      <c r="B2" s="7323"/>
      <c r="C2" s="7323"/>
    </row>
    <row r="3" spans="1:15" ht="30.75" customHeight="1">
      <c r="A3" s="7323" t="s">
        <v>341</v>
      </c>
      <c r="B3" s="7323"/>
      <c r="C3" s="7323"/>
    </row>
    <row r="7" spans="1:15" ht="62.25" customHeight="1"/>
    <row r="8" spans="1:15" ht="33.75" customHeight="1" thickBot="1">
      <c r="A8" s="7069" t="s">
        <v>1678</v>
      </c>
      <c r="B8" s="7069"/>
      <c r="C8" s="7069"/>
      <c r="D8" s="7069"/>
      <c r="E8" s="7069"/>
      <c r="F8" s="7069"/>
      <c r="G8" s="7069"/>
      <c r="H8" s="7069"/>
      <c r="I8" s="7069"/>
      <c r="J8" s="7069"/>
      <c r="K8" s="7069"/>
      <c r="L8" s="7069"/>
    </row>
    <row r="9" spans="1:15" ht="23.25" customHeight="1" thickBot="1">
      <c r="A9" s="4100"/>
      <c r="B9" s="4100"/>
      <c r="C9" s="4291"/>
      <c r="D9" s="4291"/>
      <c r="E9" s="4291"/>
      <c r="F9" s="4291"/>
      <c r="G9" s="4291"/>
      <c r="H9" s="7324" t="s">
        <v>183</v>
      </c>
      <c r="I9" s="7325"/>
      <c r="J9" s="7325"/>
      <c r="K9" s="7325"/>
      <c r="L9" s="7326"/>
    </row>
    <row r="10" spans="1:15" ht="35.25" customHeight="1" thickBot="1">
      <c r="A10" s="4101" t="s">
        <v>407</v>
      </c>
      <c r="B10" s="4101" t="s">
        <v>187</v>
      </c>
      <c r="C10" s="4292" t="s">
        <v>87</v>
      </c>
      <c r="D10" s="4292" t="s">
        <v>24</v>
      </c>
      <c r="E10" s="4292" t="s">
        <v>93</v>
      </c>
      <c r="F10" s="4292" t="s">
        <v>1057</v>
      </c>
      <c r="G10" s="4292" t="s">
        <v>784</v>
      </c>
      <c r="H10" s="4293" t="s">
        <v>216</v>
      </c>
      <c r="I10" s="4293" t="s">
        <v>33</v>
      </c>
      <c r="J10" s="4293" t="s">
        <v>184</v>
      </c>
      <c r="K10" s="4293" t="s">
        <v>185</v>
      </c>
      <c r="L10" s="4293" t="s">
        <v>200</v>
      </c>
    </row>
    <row r="11" spans="1:15" ht="40.5" customHeight="1" thickBot="1">
      <c r="A11" s="4102">
        <v>1</v>
      </c>
      <c r="B11" s="4103">
        <f>ROW()-10</f>
        <v>1</v>
      </c>
      <c r="C11" s="4103" t="str">
        <f>'العمالية (عمال + تأمينات ) '!C10</f>
        <v>الدائرة الاولى  عمالية مدني</v>
      </c>
      <c r="D11" s="4103" t="str">
        <f>'العمالية (عمال + تأمينات ) '!D10</f>
        <v>عمرو احمد محمد احمد سليمان</v>
      </c>
      <c r="E11" s="4103">
        <f>'العمالية (عمال + تأمينات ) '!AB251</f>
        <v>937</v>
      </c>
      <c r="F11" s="4103">
        <f>'العمالية (عمال + تأمينات ) '!AH251</f>
        <v>0</v>
      </c>
      <c r="G11" s="4294">
        <f>F11/E11</f>
        <v>0</v>
      </c>
      <c r="H11" s="4103">
        <f>'العمالية (عمال + تأمينات ) '!P22+'العمالية (عمال + تأمينات ) '!P49+'العمالية (عمال + تأمينات ) '!P76+'العمالية (عمال + تأمينات ) '!P103</f>
        <v>0</v>
      </c>
      <c r="I11" s="4103">
        <f>'العمالية (عمال + تأمينات ) '!AR22+'العمالية (عمال + تأمينات ) '!AR49+'العمالية (عمال + تأمينات ) '!AR76+'العمالية (عمال + تأمينات ) '!AR103</f>
        <v>0</v>
      </c>
      <c r="J11" s="4103">
        <f>'العمالية (عمال + تأمينات ) '!P27+'العمالية (عمال + تأمينات ) '!P54+'العمالية (عمال + تأمينات ) '!P81+'العمالية (عمال + تأمينات ) '!P108</f>
        <v>0</v>
      </c>
      <c r="K11" s="4103">
        <f>'العمالية (عمال + تأمينات ) '!AR27+'العمالية (عمال + تأمينات ) '!AR54+'العمالية (عمال + تأمينات ) '!AR81+'العمالية (عمال + تأمينات ) '!AR108</f>
        <v>0</v>
      </c>
      <c r="L11" s="4103"/>
      <c r="N11">
        <f>K11+J11+I11+H11</f>
        <v>0</v>
      </c>
      <c r="O11">
        <f>F11-N11</f>
        <v>0</v>
      </c>
    </row>
    <row r="12" spans="1:15" ht="40.5" customHeight="1" thickBot="1">
      <c r="A12" s="4102">
        <v>2</v>
      </c>
      <c r="B12" s="4103">
        <f>ROW()-10</f>
        <v>2</v>
      </c>
      <c r="C12" s="4103" t="str">
        <f>'العمالية (عمال + تأمينات ) '!C118</f>
        <v>الدائرة الثانية  عمالية مدني</v>
      </c>
      <c r="D12" s="4103" t="str">
        <f>'العمالية (عمال + تأمينات ) '!D118</f>
        <v>احمد محمد محمود فؤاد</v>
      </c>
      <c r="E12" s="4103">
        <f>'العمالية (عمال + تأمينات ) '!AB254</f>
        <v>1401</v>
      </c>
      <c r="F12" s="4103">
        <f>'العمالية (عمال + تأمينات ) '!AH254</f>
        <v>0</v>
      </c>
      <c r="G12" s="4294">
        <f>F12/E12</f>
        <v>0</v>
      </c>
      <c r="H12" s="4103">
        <f>'العمالية (عمال + تأمينات ) '!P130+'العمالية (عمال + تأمينات ) '!P157+'العمالية (عمال + تأمينات ) '!P184+'العمالية (عمال + تأمينات ) '!P211</f>
        <v>0</v>
      </c>
      <c r="I12" s="4103">
        <f>'العمالية (عمال + تأمينات ) '!AR130+'العمالية (عمال + تأمينات ) '!AR157+'العمالية (عمال + تأمينات ) '!AR184+'العمالية (عمال + تأمينات ) '!AR211</f>
        <v>0</v>
      </c>
      <c r="J12" s="4103">
        <f>'العمالية (عمال + تأمينات ) '!P135+'العمالية (عمال + تأمينات ) '!P162+'العمالية (عمال + تأمينات ) '!P189+'العمالية (عمال + تأمينات ) '!P216</f>
        <v>0</v>
      </c>
      <c r="K12" s="4103">
        <f>'العمالية (عمال + تأمينات ) '!AR135+'العمالية (عمال + تأمينات ) '!AR162+'العمالية (عمال + تأمينات ) '!AR189+'العمالية (عمال + تأمينات ) '!AR216</f>
        <v>0</v>
      </c>
      <c r="L12" s="4103"/>
      <c r="N12">
        <f>K12+J12+I12+H12</f>
        <v>0</v>
      </c>
      <c r="O12">
        <f>F12-N12</f>
        <v>0</v>
      </c>
    </row>
    <row r="30" spans="1:3" ht="30.6">
      <c r="A30" s="7327" t="s">
        <v>340</v>
      </c>
      <c r="B30" s="7327"/>
      <c r="C30" s="7327"/>
    </row>
    <row r="31" spans="1:3" ht="30.6">
      <c r="A31" s="7327" t="s">
        <v>341</v>
      </c>
      <c r="B31" s="7327"/>
      <c r="C31" s="7327"/>
    </row>
    <row r="41" spans="1:15" ht="30.6" thickBot="1">
      <c r="A41" s="7069" t="s">
        <v>1679</v>
      </c>
      <c r="B41" s="7069"/>
      <c r="C41" s="7069"/>
      <c r="D41" s="7069"/>
      <c r="E41" s="7069"/>
      <c r="F41" s="7069"/>
      <c r="G41" s="7069"/>
      <c r="H41" s="7069"/>
      <c r="I41" s="7069"/>
      <c r="J41" s="7069"/>
      <c r="K41" s="7069"/>
      <c r="L41" s="7069"/>
    </row>
    <row r="42" spans="1:15" ht="23.25" customHeight="1" thickBot="1">
      <c r="A42" s="4100"/>
      <c r="B42" s="4100"/>
      <c r="C42" s="4291"/>
      <c r="D42" s="4291"/>
      <c r="E42" s="4291"/>
      <c r="F42" s="4291"/>
      <c r="G42" s="4291"/>
      <c r="H42" s="7324" t="s">
        <v>183</v>
      </c>
      <c r="I42" s="7325"/>
      <c r="J42" s="7325"/>
      <c r="K42" s="7325"/>
      <c r="L42" s="7326"/>
    </row>
    <row r="43" spans="1:15" ht="35.25" customHeight="1" thickBot="1">
      <c r="A43" s="4101" t="s">
        <v>436</v>
      </c>
      <c r="B43" s="4101" t="s">
        <v>187</v>
      </c>
      <c r="C43" s="4292" t="s">
        <v>87</v>
      </c>
      <c r="D43" s="4292" t="s">
        <v>24</v>
      </c>
      <c r="E43" s="4292" t="s">
        <v>93</v>
      </c>
      <c r="F43" s="4292" t="s">
        <v>1057</v>
      </c>
      <c r="G43" s="4292" t="s">
        <v>784</v>
      </c>
      <c r="H43" s="4293" t="s">
        <v>216</v>
      </c>
      <c r="I43" s="4293" t="s">
        <v>33</v>
      </c>
      <c r="J43" s="4293" t="s">
        <v>184</v>
      </c>
      <c r="K43" s="4293" t="s">
        <v>185</v>
      </c>
      <c r="L43" s="4293" t="s">
        <v>200</v>
      </c>
    </row>
    <row r="44" spans="1:15" ht="40.5" customHeight="1" thickBot="1">
      <c r="A44" s="4102">
        <v>2</v>
      </c>
      <c r="B44" s="4103">
        <f>ROW()-43</f>
        <v>1</v>
      </c>
      <c r="C44" s="4103" t="str">
        <f>'جنح العمالية'!A21</f>
        <v>الدائرة الثانية  عمالية</v>
      </c>
      <c r="D44" s="4103" t="str">
        <f>'جنح العمالية'!B21</f>
        <v>احمد محمد محمود فؤاد</v>
      </c>
      <c r="E44" s="4103">
        <f>'جنح العمالية'!Q21</f>
        <v>0</v>
      </c>
      <c r="F44" s="4103">
        <f>'جنح العمالية'!AB21+'جنح العمالية'!AH21+'جنح العمالية'!AI21+'جنح العمالية'!AJ21</f>
        <v>0</v>
      </c>
      <c r="G44" s="4294" t="e">
        <f>F44/E44</f>
        <v>#DIV/0!</v>
      </c>
      <c r="H44" s="4103">
        <f>'جنح العمالية'!BD21+'جنح العمالية'!BE21+'جنح العمالية'!BF21</f>
        <v>0</v>
      </c>
      <c r="I44" s="4103">
        <f>'جنح العمالية'!BL21+'جنح العمالية'!BM21+'جنح العمالية'!BN21</f>
        <v>0</v>
      </c>
      <c r="J44" s="4103">
        <f>'جنح العمالية'!BT21+'جنح العمالية'!BU21+'جنح العمالية'!BV21</f>
        <v>0</v>
      </c>
      <c r="K44" s="4103">
        <f>'جنح العمالية'!CA21+'جنح العمالية'!CB21+'جنح العمالية'!CC21</f>
        <v>0</v>
      </c>
      <c r="L44" s="4103"/>
      <c r="N44">
        <f t="shared" ref="N44:N45" si="0">K44+J44+I44+H44</f>
        <v>0</v>
      </c>
      <c r="O44">
        <f t="shared" ref="O44:O45" si="1">F44-N44</f>
        <v>0</v>
      </c>
    </row>
    <row r="45" spans="1:15" ht="40.5" customHeight="1" thickBot="1">
      <c r="A45" s="4102">
        <v>1</v>
      </c>
      <c r="B45" s="4103">
        <f>ROW()-43</f>
        <v>2</v>
      </c>
      <c r="C45" s="4103" t="str">
        <f>'جنح العمالية'!A8</f>
        <v>الدائرة الاولى  عمالية</v>
      </c>
      <c r="D45" s="4103" t="str">
        <f>'جنح العمالية'!B8</f>
        <v>عمرو احمد محمد احمد سليمان</v>
      </c>
      <c r="E45" s="4103">
        <f>'جنح العمالية'!Q8</f>
        <v>0</v>
      </c>
      <c r="F45" s="4103">
        <f>'جنح العمالية'!AB8+'جنح العمالية'!AH8+'جنح العمالية'!AI8+'جنح العمالية'!AJ8</f>
        <v>0</v>
      </c>
      <c r="G45" s="4294" t="e">
        <f>F45/E45</f>
        <v>#DIV/0!</v>
      </c>
      <c r="H45" s="4103">
        <f>'جنح العمالية'!BD8+'جنح العمالية'!BE8+'جنح العمالية'!BF8</f>
        <v>0</v>
      </c>
      <c r="I45" s="4103">
        <f>'جنح العمالية'!BL8+'جنح العمالية'!BM8+'جنح العمالية'!BN8</f>
        <v>0</v>
      </c>
      <c r="J45" s="4103">
        <f>'جنح العمالية'!BT8+'جنح العمالية'!BU8+'جنح العمالية'!BV8</f>
        <v>0</v>
      </c>
      <c r="K45" s="4103">
        <f>'جنح العمالية'!CA8+'جنح العمالية'!CB8+'جنح العمالية'!CC8</f>
        <v>0</v>
      </c>
      <c r="L45" s="4103"/>
      <c r="N45">
        <f t="shared" si="0"/>
        <v>0</v>
      </c>
      <c r="O45">
        <f t="shared" si="1"/>
        <v>0</v>
      </c>
    </row>
  </sheetData>
  <sortState xmlns:xlrd2="http://schemas.microsoft.com/office/spreadsheetml/2017/richdata2" ref="A44:L45">
    <sortCondition descending="1" ref="F44:F45"/>
  </sortState>
  <customSheetViews>
    <customSheetView guid="{12CA49F8-E6BA-489F-9DA0-6B8A5CD7EDCA}" showPageBreaks="1" printArea="1" view="pageBreakPreview">
      <selection activeCell="A44" sqref="A44"/>
      <pageMargins left="0" right="0" top="0" bottom="0" header="0" footer="0"/>
      <printOptions horizontalCentered="1"/>
      <pageSetup orientation="landscape" horizontalDpi="0" verticalDpi="0" r:id="rId1"/>
    </customSheetView>
    <customSheetView guid="{37E56966-4F94-4240-A3E5-59881448F1B0}" showPageBreaks="1" printArea="1" view="pageBreakPreview" topLeftCell="A25">
      <selection activeCell="F44" sqref="F44"/>
      <pageMargins left="0" right="0" top="0" bottom="0" header="0" footer="0"/>
      <printOptions horizontalCentered="1"/>
      <pageSetup orientation="landscape" horizontalDpi="0" verticalDpi="0" r:id="rId2"/>
    </customSheetView>
    <customSheetView guid="{7E615092-1A34-48E1-8A6E-7383EDD6AB18}" showPageBreaks="1" printArea="1" view="pageBreakPreview" topLeftCell="A25">
      <selection activeCell="F44" sqref="F44"/>
      <pageMargins left="0" right="0" top="0" bottom="0" header="0" footer="0"/>
      <printOptions horizontalCentered="1"/>
      <pageSetup orientation="landscape" horizontalDpi="0" verticalDpi="0" r:id="rId3"/>
    </customSheetView>
  </customSheetViews>
  <mergeCells count="8">
    <mergeCell ref="A2:C2"/>
    <mergeCell ref="A3:C3"/>
    <mergeCell ref="H9:L9"/>
    <mergeCell ref="H42:L42"/>
    <mergeCell ref="A30:C30"/>
    <mergeCell ref="A31:C31"/>
    <mergeCell ref="A8:L8"/>
    <mergeCell ref="A41:L41"/>
  </mergeCells>
  <printOptions horizontalCentered="1"/>
  <pageMargins left="0" right="0" top="0" bottom="0" header="0" footer="0"/>
  <pageSetup orientation="landscape" r:id="rId4"/>
  <drawing r:id="rId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ورقة14"/>
  <dimension ref="A1:CQ88"/>
  <sheetViews>
    <sheetView showZeros="0" rightToLeft="1" view="pageBreakPreview" zoomScale="55" zoomScaleNormal="70" zoomScaleSheetLayoutView="70" workbookViewId="0">
      <pane xSplit="5" ySplit="10" topLeftCell="F77" activePane="bottomRight" state="frozen"/>
      <selection pane="topRight" activeCell="E1" sqref="E1"/>
      <selection pane="bottomLeft" activeCell="A11" sqref="A11"/>
      <selection pane="bottomRight" activeCell="I13" sqref="I13"/>
    </sheetView>
  </sheetViews>
  <sheetFormatPr defaultColWidth="8" defaultRowHeight="75.75" customHeight="1"/>
  <cols>
    <col min="1" max="1" width="6.59765625" style="545" customWidth="1"/>
    <col min="2" max="2" width="33.59765625" style="3630" customWidth="1"/>
    <col min="3" max="3" width="4.09765625" style="545" customWidth="1"/>
    <col min="4" max="4" width="5.3984375" style="545" customWidth="1"/>
    <col min="5" max="5" width="20.296875" style="545" customWidth="1"/>
    <col min="6" max="11" width="5.296875" style="545" customWidth="1"/>
    <col min="12" max="12" width="8.8984375" style="545" customWidth="1"/>
    <col min="13" max="13" width="5.296875" style="545" customWidth="1"/>
    <col min="14" max="14" width="6.8984375" style="545" customWidth="1"/>
    <col min="15" max="15" width="5.09765625" style="545" customWidth="1"/>
    <col min="16" max="21" width="5.296875" style="545" customWidth="1"/>
    <col min="22" max="22" width="11.296875" style="545" customWidth="1"/>
    <col min="23" max="23" width="7.59765625" style="545" customWidth="1"/>
    <col min="24" max="30" width="5.296875" style="545" customWidth="1"/>
    <col min="31" max="31" width="11.8984375" style="545" customWidth="1"/>
    <col min="32" max="33" width="5.296875" style="545" customWidth="1"/>
    <col min="34" max="41" width="5.296875" style="538" customWidth="1"/>
    <col min="42" max="48" width="5.296875" style="545" customWidth="1"/>
    <col min="49" max="49" width="4" style="545" hidden="1" customWidth="1"/>
    <col min="50" max="78" width="4" style="545" customWidth="1"/>
    <col min="79" max="85" width="5.3984375" style="545" hidden="1" customWidth="1"/>
    <col min="86" max="87" width="5.3984375" style="545" customWidth="1"/>
    <col min="88" max="16384" width="8" style="545"/>
  </cols>
  <sheetData>
    <row r="1" spans="1:95" s="538" customFormat="1" ht="36" customHeight="1" thickBot="1">
      <c r="A1" s="7328" t="s">
        <v>647</v>
      </c>
      <c r="B1" s="7328"/>
      <c r="C1" s="536"/>
      <c r="D1" s="536"/>
      <c r="E1" s="3530" t="s">
        <v>1540</v>
      </c>
      <c r="F1" s="3531"/>
      <c r="G1" s="3531"/>
      <c r="H1" s="3531"/>
      <c r="I1" s="3531"/>
      <c r="J1" s="3531"/>
      <c r="K1" s="3531"/>
      <c r="L1" s="3531"/>
      <c r="M1" s="3532"/>
      <c r="N1" s="536"/>
      <c r="O1" s="537"/>
      <c r="P1" s="536"/>
      <c r="Q1" s="536"/>
      <c r="R1" s="536"/>
      <c r="S1" s="536"/>
      <c r="T1" s="536"/>
      <c r="U1" s="536"/>
      <c r="V1" s="536"/>
      <c r="W1" s="3506"/>
      <c r="X1" s="536"/>
      <c r="Y1" s="536"/>
      <c r="Z1" s="536"/>
      <c r="AA1" s="536"/>
      <c r="AB1" s="536"/>
      <c r="AC1" s="536"/>
      <c r="AD1" s="536"/>
      <c r="AE1" s="536"/>
      <c r="AF1" s="536"/>
      <c r="AG1" s="536"/>
      <c r="AH1" s="536"/>
      <c r="AI1" s="536"/>
      <c r="AJ1" s="536"/>
      <c r="AK1" s="536"/>
      <c r="AL1" s="536"/>
      <c r="AM1" s="536"/>
      <c r="AN1" s="536"/>
      <c r="AO1" s="536"/>
      <c r="AP1" s="536"/>
      <c r="AQ1" s="536"/>
    </row>
    <row r="2" spans="1:95" s="538" customFormat="1" ht="98.25" customHeight="1">
      <c r="A2" s="7476" t="s">
        <v>340</v>
      </c>
      <c r="B2" s="7476"/>
      <c r="C2" s="7476"/>
      <c r="D2" s="7476"/>
      <c r="E2" s="7476"/>
      <c r="F2" s="3510"/>
      <c r="G2" s="3510"/>
      <c r="H2" s="536"/>
      <c r="I2" s="7475" t="str">
        <f>"انتاج الجنح المستأنفة " &amp; الاعدادات!$D$2</f>
        <v xml:space="preserve">انتاج الجنح المستأنفة عن شهر  يوليو لسنة 2026م </v>
      </c>
      <c r="J2" s="7475"/>
      <c r="K2" s="7475"/>
      <c r="L2" s="7475"/>
      <c r="M2" s="7475"/>
      <c r="N2" s="7475"/>
      <c r="O2" s="7475"/>
      <c r="P2" s="7475"/>
      <c r="Q2" s="7475"/>
      <c r="R2" s="7475"/>
      <c r="S2" s="7475"/>
      <c r="T2" s="7475"/>
      <c r="U2" s="7475"/>
      <c r="V2" s="7475"/>
      <c r="W2" s="7475"/>
      <c r="X2" s="7475"/>
      <c r="Y2" s="7475"/>
      <c r="Z2" s="7475"/>
      <c r="AA2" s="7475"/>
      <c r="AB2" s="7475"/>
      <c r="AC2" s="7475"/>
      <c r="AD2" s="7475"/>
      <c r="AE2" s="7475"/>
      <c r="AF2" s="7475"/>
      <c r="AG2" s="7475"/>
      <c r="AH2" s="7475"/>
      <c r="AI2" s="7475"/>
      <c r="AJ2" s="7475"/>
      <c r="AK2" s="7475"/>
      <c r="AL2" s="7475"/>
      <c r="AM2" s="7475"/>
      <c r="AN2" s="7475"/>
      <c r="AO2" s="7475"/>
      <c r="AP2" s="7475"/>
      <c r="AQ2" s="7475"/>
      <c r="AR2" s="7475"/>
      <c r="AS2" s="7475"/>
      <c r="AT2" s="7475"/>
      <c r="AU2" s="7475"/>
      <c r="AV2" s="7475"/>
      <c r="AW2" s="7475"/>
      <c r="AX2" s="7475"/>
      <c r="AY2" s="7475"/>
      <c r="AZ2" s="7475"/>
      <c r="BA2" s="7475"/>
      <c r="BB2" s="7475"/>
      <c r="BC2" s="7475"/>
      <c r="BD2" s="7475"/>
      <c r="BE2" s="7475"/>
      <c r="BF2" s="7475"/>
      <c r="BG2" s="7475"/>
      <c r="BH2" s="7475"/>
      <c r="BI2" s="7475"/>
      <c r="BJ2" s="7475"/>
      <c r="BK2" s="7475"/>
      <c r="BL2" s="7475"/>
      <c r="BM2" s="7475"/>
      <c r="BN2" s="7475"/>
      <c r="BO2" s="7475"/>
      <c r="BP2" s="7475"/>
      <c r="BQ2" s="7475"/>
      <c r="BR2" s="7475"/>
      <c r="BS2" s="7475"/>
      <c r="BT2" s="7475"/>
      <c r="BU2" s="7475"/>
      <c r="BV2" s="7475"/>
      <c r="BW2" s="7475"/>
      <c r="BX2" s="7475"/>
      <c r="BY2" s="7475"/>
    </row>
    <row r="3" spans="1:95" s="538" customFormat="1" ht="6.75" customHeight="1">
      <c r="A3" s="3511"/>
      <c r="B3" s="4032"/>
      <c r="C3" s="3512"/>
      <c r="D3" s="3512"/>
      <c r="E3" s="3512"/>
      <c r="F3" s="2141"/>
      <c r="G3" s="2141"/>
      <c r="H3" s="536"/>
      <c r="I3" s="7475"/>
      <c r="J3" s="7475"/>
      <c r="K3" s="7475"/>
      <c r="L3" s="7475"/>
      <c r="M3" s="7475"/>
      <c r="N3" s="7475"/>
      <c r="O3" s="7475"/>
      <c r="P3" s="7475"/>
      <c r="Q3" s="7475"/>
      <c r="R3" s="7475"/>
      <c r="S3" s="7475"/>
      <c r="T3" s="7475"/>
      <c r="U3" s="7475"/>
      <c r="V3" s="7475"/>
      <c r="W3" s="7475"/>
      <c r="X3" s="7475"/>
      <c r="Y3" s="7475"/>
      <c r="Z3" s="7475"/>
      <c r="AA3" s="7475"/>
      <c r="AB3" s="7475"/>
      <c r="AC3" s="7475"/>
      <c r="AD3" s="7475"/>
      <c r="AE3" s="7475"/>
      <c r="AF3" s="7475"/>
      <c r="AG3" s="7475"/>
      <c r="AH3" s="7475"/>
      <c r="AI3" s="7475"/>
      <c r="AJ3" s="7475"/>
      <c r="AK3" s="7475"/>
      <c r="AL3" s="7475"/>
      <c r="AM3" s="7475"/>
      <c r="AN3" s="7475"/>
      <c r="AO3" s="7475"/>
      <c r="AP3" s="7475"/>
      <c r="AQ3" s="7475"/>
      <c r="AR3" s="7475"/>
      <c r="AS3" s="7475"/>
      <c r="AT3" s="7475"/>
      <c r="AU3" s="7475"/>
      <c r="AV3" s="7475"/>
      <c r="AW3" s="7475"/>
      <c r="AX3" s="7475"/>
      <c r="AY3" s="7475"/>
      <c r="AZ3" s="7475"/>
      <c r="BA3" s="7475"/>
      <c r="BB3" s="7475"/>
      <c r="BC3" s="7475"/>
      <c r="BD3" s="7475"/>
      <c r="BE3" s="7475"/>
      <c r="BF3" s="7475"/>
      <c r="BG3" s="7475"/>
      <c r="BH3" s="7475"/>
      <c r="BI3" s="7475"/>
      <c r="BJ3" s="7475"/>
      <c r="BK3" s="7475"/>
      <c r="BL3" s="7475"/>
      <c r="BM3" s="7475"/>
      <c r="BN3" s="7475"/>
      <c r="BO3" s="7475"/>
      <c r="BP3" s="7475"/>
      <c r="BQ3" s="7475"/>
      <c r="BR3" s="7475"/>
      <c r="BS3" s="7475"/>
      <c r="BT3" s="7475"/>
      <c r="BU3" s="7475"/>
      <c r="BV3" s="7475"/>
      <c r="BW3" s="7475"/>
      <c r="BX3" s="7475"/>
      <c r="BY3" s="7475"/>
    </row>
    <row r="4" spans="1:95" s="538" customFormat="1" ht="49.5" customHeight="1">
      <c r="A4" s="7476" t="s">
        <v>341</v>
      </c>
      <c r="B4" s="7476"/>
      <c r="C4" s="7476"/>
      <c r="D4" s="7476"/>
      <c r="E4" s="7476"/>
      <c r="F4" s="3510"/>
      <c r="G4" s="3510"/>
      <c r="H4" s="536"/>
      <c r="I4" s="7475"/>
      <c r="J4" s="7475"/>
      <c r="K4" s="7475"/>
      <c r="L4" s="7475"/>
      <c r="M4" s="7475"/>
      <c r="N4" s="7475"/>
      <c r="O4" s="7475"/>
      <c r="P4" s="7475"/>
      <c r="Q4" s="7475"/>
      <c r="R4" s="7475"/>
      <c r="S4" s="7475"/>
      <c r="T4" s="7475"/>
      <c r="U4" s="7475"/>
      <c r="V4" s="7475"/>
      <c r="W4" s="7475"/>
      <c r="X4" s="7475"/>
      <c r="Y4" s="7475"/>
      <c r="Z4" s="7475"/>
      <c r="AA4" s="7475"/>
      <c r="AB4" s="7475"/>
      <c r="AC4" s="7475"/>
      <c r="AD4" s="7475"/>
      <c r="AE4" s="7475"/>
      <c r="AF4" s="7475"/>
      <c r="AG4" s="7475"/>
      <c r="AH4" s="7475"/>
      <c r="AI4" s="7475"/>
      <c r="AJ4" s="7475"/>
      <c r="AK4" s="7475"/>
      <c r="AL4" s="7475"/>
      <c r="AM4" s="7475"/>
      <c r="AN4" s="7475"/>
      <c r="AO4" s="7475"/>
      <c r="AP4" s="7475"/>
      <c r="AQ4" s="7475"/>
      <c r="AR4" s="7475"/>
      <c r="AS4" s="7475"/>
      <c r="AT4" s="7475"/>
      <c r="AU4" s="7475"/>
      <c r="AV4" s="7475"/>
      <c r="AW4" s="7475"/>
      <c r="AX4" s="7475"/>
      <c r="AY4" s="7475"/>
      <c r="AZ4" s="7475"/>
      <c r="BA4" s="7475"/>
      <c r="BB4" s="7475"/>
      <c r="BC4" s="7475"/>
      <c r="BD4" s="7475"/>
      <c r="BE4" s="7475"/>
      <c r="BF4" s="7475"/>
      <c r="BG4" s="7475"/>
      <c r="BH4" s="7475"/>
      <c r="BI4" s="7475"/>
      <c r="BJ4" s="7475"/>
      <c r="BK4" s="7475"/>
      <c r="BL4" s="7475"/>
      <c r="BM4" s="7475"/>
      <c r="BN4" s="7475"/>
      <c r="BO4" s="7475"/>
      <c r="BP4" s="7475"/>
      <c r="BQ4" s="7475"/>
      <c r="BR4" s="7475"/>
      <c r="BS4" s="7475"/>
      <c r="BT4" s="7475"/>
      <c r="BU4" s="7475"/>
      <c r="BV4" s="7475"/>
      <c r="BW4" s="7475"/>
      <c r="BX4" s="7475"/>
      <c r="BY4" s="7475"/>
    </row>
    <row r="5" spans="1:95" s="538" customFormat="1" ht="6.75" customHeight="1">
      <c r="A5" s="536"/>
      <c r="B5" s="4033"/>
      <c r="C5" s="536"/>
      <c r="D5" s="536"/>
      <c r="E5" s="536"/>
      <c r="F5" s="536"/>
      <c r="G5" s="536"/>
      <c r="H5" s="536"/>
      <c r="I5" s="536"/>
      <c r="J5" s="537"/>
      <c r="K5" s="536"/>
      <c r="L5" s="536"/>
      <c r="M5" s="536"/>
      <c r="N5" s="536"/>
      <c r="O5" s="537"/>
      <c r="P5" s="536"/>
      <c r="Q5" s="536"/>
      <c r="R5" s="536"/>
      <c r="S5" s="536"/>
      <c r="T5" s="536"/>
      <c r="U5" s="536"/>
      <c r="V5" s="537"/>
      <c r="W5" s="536"/>
      <c r="X5" s="536"/>
      <c r="Y5" s="536"/>
      <c r="Z5" s="536"/>
      <c r="AA5" s="536"/>
      <c r="AB5" s="536"/>
      <c r="AC5" s="536"/>
      <c r="AD5" s="536"/>
      <c r="AE5" s="536"/>
      <c r="AF5" s="536"/>
      <c r="AG5" s="536"/>
      <c r="AH5" s="536"/>
      <c r="AI5" s="536"/>
      <c r="AJ5" s="536"/>
      <c r="AK5" s="536"/>
      <c r="AL5" s="536"/>
      <c r="AM5" s="536"/>
      <c r="AN5" s="536"/>
      <c r="AO5" s="536"/>
      <c r="AP5" s="536"/>
      <c r="AQ5" s="536"/>
    </row>
    <row r="6" spans="1:95" s="538" customFormat="1" ht="2.25" customHeight="1" thickBot="1">
      <c r="A6" s="536"/>
      <c r="B6" s="4033"/>
      <c r="C6" s="536"/>
      <c r="D6" s="536"/>
      <c r="E6" s="536"/>
      <c r="F6" s="536"/>
      <c r="G6" s="536"/>
      <c r="H6" s="536"/>
      <c r="I6" s="536"/>
      <c r="J6" s="537"/>
      <c r="K6" s="536"/>
      <c r="L6" s="536"/>
      <c r="M6" s="536"/>
      <c r="N6" s="536"/>
      <c r="O6" s="537"/>
      <c r="P6" s="536"/>
      <c r="Q6" s="536"/>
      <c r="R6" s="536"/>
      <c r="S6" s="536"/>
      <c r="T6" s="536"/>
      <c r="U6" s="536"/>
      <c r="V6" s="537"/>
      <c r="W6" s="536"/>
      <c r="X6" s="536"/>
      <c r="Y6" s="536"/>
      <c r="Z6" s="536"/>
      <c r="AA6" s="536"/>
      <c r="AB6" s="536"/>
      <c r="AC6" s="536"/>
      <c r="AD6" s="536"/>
      <c r="AE6" s="536"/>
      <c r="AF6" s="536"/>
      <c r="AG6" s="536"/>
      <c r="AH6" s="536"/>
      <c r="AI6" s="536"/>
      <c r="AJ6" s="536"/>
      <c r="AK6" s="536"/>
      <c r="AL6" s="536"/>
      <c r="AM6" s="536"/>
      <c r="AN6" s="536"/>
      <c r="AO6" s="536"/>
      <c r="AP6" s="536"/>
      <c r="AQ6" s="536"/>
    </row>
    <row r="7" spans="1:95" s="538" customFormat="1" ht="25.5" hidden="1" customHeight="1" thickBot="1">
      <c r="A7" s="7356" t="str">
        <f>"انتاج الجنح المستأنفة " &amp; الاعدادات!D2</f>
        <v xml:space="preserve">انتاج الجنح المستأنفة عن شهر  يوليو لسنة 2026م </v>
      </c>
      <c r="B7" s="7357"/>
      <c r="C7" s="7357"/>
      <c r="D7" s="7357"/>
      <c r="E7" s="7357"/>
      <c r="F7" s="7357"/>
      <c r="G7" s="7357"/>
      <c r="H7" s="7357"/>
      <c r="I7" s="7357"/>
      <c r="J7" s="7357"/>
      <c r="K7" s="7357"/>
      <c r="L7" s="7357"/>
      <c r="M7" s="7357"/>
      <c r="N7" s="7357"/>
      <c r="O7" s="7357"/>
      <c r="P7" s="7357"/>
      <c r="Q7" s="7357"/>
      <c r="R7" s="7357"/>
      <c r="S7" s="7357"/>
      <c r="T7" s="7357"/>
      <c r="U7" s="7357"/>
      <c r="V7" s="7357"/>
      <c r="W7" s="7357"/>
      <c r="X7" s="7357"/>
      <c r="Y7" s="7357"/>
      <c r="Z7" s="7357"/>
      <c r="AA7" s="7357"/>
      <c r="AB7" s="7357"/>
      <c r="AC7" s="7357"/>
      <c r="AD7" s="7357"/>
      <c r="AE7" s="7357"/>
      <c r="AF7" s="7357"/>
      <c r="AG7" s="7357"/>
      <c r="AH7" s="7357"/>
      <c r="AI7" s="7357"/>
      <c r="AJ7" s="7357"/>
      <c r="AK7" s="7357"/>
      <c r="AL7" s="7357"/>
      <c r="AM7" s="7357"/>
      <c r="AN7" s="7357"/>
      <c r="AO7" s="7357"/>
      <c r="AP7" s="7357"/>
      <c r="AQ7" s="7357"/>
      <c r="AR7" s="7357"/>
      <c r="AS7" s="7357"/>
      <c r="AT7" s="7357"/>
      <c r="AU7" s="7357"/>
      <c r="AV7" s="7357"/>
      <c r="AW7" s="7357"/>
      <c r="AX7" s="7357"/>
      <c r="AY7" s="7357"/>
      <c r="AZ7" s="7357"/>
      <c r="BA7" s="7357"/>
      <c r="BB7" s="7357"/>
      <c r="BC7" s="7357"/>
      <c r="BD7" s="7357"/>
      <c r="BE7" s="7357"/>
      <c r="BF7" s="7357"/>
      <c r="BG7" s="7357"/>
      <c r="BH7" s="7357"/>
      <c r="BI7" s="7357"/>
      <c r="BJ7" s="7357"/>
      <c r="BK7" s="7357"/>
      <c r="BL7" s="7357"/>
      <c r="BM7" s="7357"/>
      <c r="BN7" s="7357"/>
      <c r="BO7" s="7357"/>
      <c r="BP7" s="7357"/>
      <c r="BQ7" s="7357"/>
      <c r="BR7" s="7357"/>
      <c r="BS7" s="7357"/>
    </row>
    <row r="8" spans="1:95" ht="39.75" customHeight="1" thickTop="1" thickBot="1">
      <c r="A8" s="7358" t="s">
        <v>208</v>
      </c>
      <c r="B8" s="7358"/>
      <c r="C8" s="7358"/>
      <c r="D8" s="7358"/>
      <c r="E8" s="7358"/>
      <c r="F8" s="7359" t="s">
        <v>93</v>
      </c>
      <c r="G8" s="7359"/>
      <c r="H8" s="7359"/>
      <c r="I8" s="7359"/>
      <c r="J8" s="7359"/>
      <c r="K8" s="7359"/>
      <c r="L8" s="7360"/>
      <c r="M8" s="3437"/>
      <c r="N8" s="7361" t="s">
        <v>117</v>
      </c>
      <c r="O8" s="7479" t="s">
        <v>342</v>
      </c>
      <c r="P8" s="7479"/>
      <c r="Q8" s="7479"/>
      <c r="R8" s="7479"/>
      <c r="S8" s="7479"/>
      <c r="T8" s="7479"/>
      <c r="U8" s="7480"/>
      <c r="V8" s="7364" t="s">
        <v>97</v>
      </c>
      <c r="W8" s="7466" t="s">
        <v>343</v>
      </c>
      <c r="X8" s="7466"/>
      <c r="Y8" s="7466"/>
      <c r="Z8" s="7466"/>
      <c r="AA8" s="7466"/>
      <c r="AB8" s="7466"/>
      <c r="AC8" s="7466"/>
      <c r="AD8" s="7466"/>
      <c r="AE8" s="7466"/>
      <c r="AF8" s="7466"/>
      <c r="AG8" s="7466"/>
      <c r="AH8" s="7466"/>
      <c r="AI8" s="7466"/>
      <c r="AJ8" s="7466"/>
      <c r="AK8" s="7466"/>
      <c r="AL8" s="7466"/>
      <c r="AM8" s="7466"/>
      <c r="AN8" s="7466"/>
      <c r="AO8" s="7466"/>
      <c r="AP8" s="7466"/>
      <c r="AQ8" s="7466"/>
      <c r="AR8" s="7466"/>
      <c r="AS8" s="7466"/>
      <c r="AT8" s="7466"/>
      <c r="AU8" s="7466"/>
      <c r="AV8" s="7467"/>
      <c r="AW8" s="541"/>
      <c r="AX8" s="7464" t="s">
        <v>1515</v>
      </c>
      <c r="AY8" s="7464"/>
      <c r="AZ8" s="7464"/>
      <c r="BA8" s="7464"/>
      <c r="BB8" s="7464"/>
      <c r="BC8" s="7464"/>
      <c r="BD8" s="7464"/>
      <c r="BE8" s="7464"/>
      <c r="BF8" s="7464"/>
      <c r="BG8" s="7464"/>
      <c r="BH8" s="7464"/>
      <c r="BI8" s="7464"/>
      <c r="BJ8" s="7464"/>
      <c r="BK8" s="7464"/>
      <c r="BL8" s="7464"/>
      <c r="BM8" s="7464"/>
      <c r="BN8" s="7464"/>
      <c r="BO8" s="7464"/>
      <c r="BP8" s="7464"/>
      <c r="BQ8" s="7464"/>
      <c r="BR8" s="7464"/>
      <c r="BS8" s="7464"/>
      <c r="BT8" s="7464"/>
      <c r="BU8" s="7464"/>
      <c r="BV8" s="7464"/>
      <c r="BW8" s="7464"/>
      <c r="BX8" s="7464"/>
      <c r="BY8" s="7464"/>
      <c r="BZ8" s="7464"/>
      <c r="CA8" s="7465"/>
      <c r="CB8" s="7465"/>
      <c r="CC8" s="7465"/>
      <c r="CD8" s="7465"/>
      <c r="CE8" s="7465"/>
      <c r="CF8" s="7465"/>
      <c r="CG8" s="7465"/>
      <c r="CH8" s="7464"/>
      <c r="CI8" s="7464"/>
      <c r="CJ8" s="7464"/>
      <c r="CK8" s="7464"/>
      <c r="CL8" s="7464"/>
      <c r="CM8" s="7464"/>
      <c r="CN8" s="7464"/>
      <c r="CO8" s="3442"/>
    </row>
    <row r="9" spans="1:95" s="549" customFormat="1" ht="37.5" customHeight="1" thickTop="1" thickBot="1">
      <c r="A9" s="7367" t="s">
        <v>487</v>
      </c>
      <c r="B9" s="7393" t="s">
        <v>88</v>
      </c>
      <c r="C9" s="7367" t="s">
        <v>488</v>
      </c>
      <c r="D9" s="7396" t="s">
        <v>90</v>
      </c>
      <c r="E9" s="7399" t="s">
        <v>91</v>
      </c>
      <c r="F9" s="7402" t="s">
        <v>489</v>
      </c>
      <c r="G9" s="7402"/>
      <c r="H9" s="7402"/>
      <c r="I9" s="7403"/>
      <c r="J9" s="7406" t="s">
        <v>344</v>
      </c>
      <c r="K9" s="7407"/>
      <c r="L9" s="7368" t="s">
        <v>109</v>
      </c>
      <c r="M9" s="3428"/>
      <c r="N9" s="7362"/>
      <c r="O9" s="7481"/>
      <c r="P9" s="7481"/>
      <c r="Q9" s="7481"/>
      <c r="R9" s="7481"/>
      <c r="S9" s="7481"/>
      <c r="T9" s="7481"/>
      <c r="U9" s="7482"/>
      <c r="V9" s="7365"/>
      <c r="W9" s="7468"/>
      <c r="X9" s="7468"/>
      <c r="Y9" s="7468"/>
      <c r="Z9" s="7468"/>
      <c r="AA9" s="7468"/>
      <c r="AB9" s="7468"/>
      <c r="AC9" s="7468"/>
      <c r="AD9" s="7468"/>
      <c r="AE9" s="7468"/>
      <c r="AF9" s="7468"/>
      <c r="AG9" s="7468"/>
      <c r="AH9" s="7468"/>
      <c r="AI9" s="7468"/>
      <c r="AJ9" s="7468"/>
      <c r="AK9" s="7468"/>
      <c r="AL9" s="7468"/>
      <c r="AM9" s="7468"/>
      <c r="AN9" s="7468"/>
      <c r="AO9" s="7468"/>
      <c r="AP9" s="7468"/>
      <c r="AQ9" s="7468"/>
      <c r="AR9" s="7468"/>
      <c r="AS9" s="7468"/>
      <c r="AT9" s="7468"/>
      <c r="AU9" s="7468"/>
      <c r="AV9" s="7469"/>
      <c r="AW9" s="7370" t="s">
        <v>116</v>
      </c>
      <c r="AX9" s="7470" t="s">
        <v>490</v>
      </c>
      <c r="AY9" s="7471"/>
      <c r="AZ9" s="7471"/>
      <c r="BA9" s="7471"/>
      <c r="BB9" s="7471"/>
      <c r="BC9" s="7471"/>
      <c r="BD9" s="7471"/>
      <c r="BE9" s="7472"/>
      <c r="BF9" s="7373" t="s">
        <v>491</v>
      </c>
      <c r="BG9" s="7374"/>
      <c r="BH9" s="7374"/>
      <c r="BI9" s="7374"/>
      <c r="BJ9" s="7374"/>
      <c r="BK9" s="7375"/>
      <c r="BL9" s="7376"/>
      <c r="BM9" s="7373" t="s">
        <v>492</v>
      </c>
      <c r="BN9" s="7374"/>
      <c r="BO9" s="7374"/>
      <c r="BP9" s="7374"/>
      <c r="BQ9" s="7374"/>
      <c r="BR9" s="7375"/>
      <c r="BS9" s="7376"/>
      <c r="BT9" s="7373" t="s">
        <v>493</v>
      </c>
      <c r="BU9" s="7374"/>
      <c r="BV9" s="7374"/>
      <c r="BW9" s="7374"/>
      <c r="BX9" s="7374"/>
      <c r="BY9" s="7375"/>
      <c r="BZ9" s="7376"/>
      <c r="CA9" s="7422" t="s">
        <v>494</v>
      </c>
      <c r="CB9" s="7423"/>
      <c r="CC9" s="7423"/>
      <c r="CD9" s="7423"/>
      <c r="CE9" s="7423"/>
      <c r="CF9" s="7424"/>
      <c r="CG9" s="7424"/>
      <c r="CH9" s="7473" t="s">
        <v>495</v>
      </c>
      <c r="CI9" s="7473"/>
      <c r="CJ9" s="7473"/>
      <c r="CK9" s="7473"/>
      <c r="CL9" s="7473"/>
      <c r="CM9" s="7473"/>
      <c r="CN9" s="7473"/>
      <c r="CO9" s="7474"/>
    </row>
    <row r="10" spans="1:95" s="549" customFormat="1" ht="52.5" customHeight="1" thickTop="1" thickBot="1">
      <c r="A10" s="7367"/>
      <c r="B10" s="7394"/>
      <c r="C10" s="7367"/>
      <c r="D10" s="7397"/>
      <c r="E10" s="7400"/>
      <c r="F10" s="7404"/>
      <c r="G10" s="7404"/>
      <c r="H10" s="7404"/>
      <c r="I10" s="7405"/>
      <c r="J10" s="7408"/>
      <c r="K10" s="7409"/>
      <c r="L10" s="7368"/>
      <c r="M10" s="3428"/>
      <c r="N10" s="7362"/>
      <c r="O10" s="7483" t="s">
        <v>360</v>
      </c>
      <c r="P10" s="7485" t="s">
        <v>361</v>
      </c>
      <c r="Q10" s="7485" t="s">
        <v>362</v>
      </c>
      <c r="R10" s="7487" t="s">
        <v>363</v>
      </c>
      <c r="S10" s="7485" t="s">
        <v>209</v>
      </c>
      <c r="T10" s="7485" t="s">
        <v>210</v>
      </c>
      <c r="U10" s="7489" t="s">
        <v>114</v>
      </c>
      <c r="V10" s="7365"/>
      <c r="W10" s="7345" t="s">
        <v>346</v>
      </c>
      <c r="X10" s="7441" t="s">
        <v>347</v>
      </c>
      <c r="Y10" s="7441"/>
      <c r="Z10" s="7441"/>
      <c r="AA10" s="7441"/>
      <c r="AB10" s="7441"/>
      <c r="AC10" s="7442" t="s">
        <v>348</v>
      </c>
      <c r="AD10" s="7444" t="s">
        <v>496</v>
      </c>
      <c r="AE10" s="7446" t="s">
        <v>349</v>
      </c>
      <c r="AF10" s="7385" t="s">
        <v>350</v>
      </c>
      <c r="AG10" s="7385"/>
      <c r="AH10" s="7385"/>
      <c r="AI10" s="7385"/>
      <c r="AJ10" s="7385"/>
      <c r="AK10" s="7385"/>
      <c r="AL10" s="7385"/>
      <c r="AM10" s="7385"/>
      <c r="AN10" s="7410" t="s">
        <v>351</v>
      </c>
      <c r="AO10" s="7411" t="s">
        <v>352</v>
      </c>
      <c r="AP10" s="7411"/>
      <c r="AQ10" s="7386" t="s">
        <v>111</v>
      </c>
      <c r="AR10" s="7387" t="s">
        <v>111</v>
      </c>
      <c r="AS10" s="7387"/>
      <c r="AT10" s="7438" t="s">
        <v>1516</v>
      </c>
      <c r="AU10" s="7439" t="s">
        <v>498</v>
      </c>
      <c r="AV10" s="7440"/>
      <c r="AW10" s="7371"/>
      <c r="AX10" s="7418" t="s">
        <v>24</v>
      </c>
      <c r="AY10" s="7420" t="s">
        <v>121</v>
      </c>
      <c r="AZ10" s="7420" t="s">
        <v>353</v>
      </c>
      <c r="BA10" s="7377" t="s">
        <v>354</v>
      </c>
      <c r="BB10" s="7379" t="s">
        <v>355</v>
      </c>
      <c r="BC10" s="7412" t="s">
        <v>111</v>
      </c>
      <c r="BD10" s="7412" t="s">
        <v>499</v>
      </c>
      <c r="BE10" s="7414" t="s">
        <v>193</v>
      </c>
      <c r="BF10" s="7381" t="s">
        <v>33</v>
      </c>
      <c r="BG10" s="7383" t="s">
        <v>121</v>
      </c>
      <c r="BH10" s="7383" t="s">
        <v>353</v>
      </c>
      <c r="BI10" s="7416" t="s">
        <v>354</v>
      </c>
      <c r="BJ10" s="7383" t="s">
        <v>355</v>
      </c>
      <c r="BK10" s="7412" t="s">
        <v>111</v>
      </c>
      <c r="BL10" s="7412" t="s">
        <v>499</v>
      </c>
      <c r="BM10" s="7381" t="s">
        <v>184</v>
      </c>
      <c r="BN10" s="7383" t="s">
        <v>121</v>
      </c>
      <c r="BO10" s="7383" t="s">
        <v>353</v>
      </c>
      <c r="BP10" s="7416" t="s">
        <v>354</v>
      </c>
      <c r="BQ10" s="7383" t="s">
        <v>355</v>
      </c>
      <c r="BR10" s="7412" t="s">
        <v>111</v>
      </c>
      <c r="BS10" s="7412" t="s">
        <v>499</v>
      </c>
      <c r="BT10" s="7436" t="s">
        <v>185</v>
      </c>
      <c r="BU10" s="7383" t="s">
        <v>121</v>
      </c>
      <c r="BV10" s="7383" t="s">
        <v>353</v>
      </c>
      <c r="BW10" s="7416" t="s">
        <v>354</v>
      </c>
      <c r="BX10" s="7383" t="s">
        <v>355</v>
      </c>
      <c r="BY10" s="7412" t="s">
        <v>111</v>
      </c>
      <c r="BZ10" s="7414" t="s">
        <v>499</v>
      </c>
      <c r="CA10" s="7426" t="s">
        <v>200</v>
      </c>
      <c r="CB10" s="7388" t="s">
        <v>121</v>
      </c>
      <c r="CC10" s="7388" t="s">
        <v>353</v>
      </c>
      <c r="CD10" s="7426" t="s">
        <v>354</v>
      </c>
      <c r="CE10" s="7388" t="s">
        <v>355</v>
      </c>
      <c r="CF10" s="7390" t="s">
        <v>111</v>
      </c>
      <c r="CG10" s="7390" t="s">
        <v>499</v>
      </c>
      <c r="CH10" s="7428" t="s">
        <v>500</v>
      </c>
      <c r="CI10" s="7429" t="s">
        <v>121</v>
      </c>
      <c r="CJ10" s="7429" t="s">
        <v>353</v>
      </c>
      <c r="CK10" s="7431" t="s">
        <v>354</v>
      </c>
      <c r="CL10" s="7433" t="s">
        <v>355</v>
      </c>
      <c r="CM10" s="7425" t="s">
        <v>111</v>
      </c>
      <c r="CN10" s="7425" t="s">
        <v>499</v>
      </c>
      <c r="CO10" s="7354" t="s">
        <v>193</v>
      </c>
      <c r="CQ10" s="7392" t="s">
        <v>1409</v>
      </c>
    </row>
    <row r="11" spans="1:95" s="555" customFormat="1" ht="81" customHeight="1" thickTop="1" thickBot="1">
      <c r="A11" s="7367"/>
      <c r="B11" s="7395"/>
      <c r="C11" s="7367"/>
      <c r="D11" s="7398"/>
      <c r="E11" s="7401"/>
      <c r="F11" s="3441" t="s">
        <v>135</v>
      </c>
      <c r="G11" s="3435" t="s">
        <v>139</v>
      </c>
      <c r="H11" s="3435" t="s">
        <v>356</v>
      </c>
      <c r="I11" s="3435" t="s">
        <v>357</v>
      </c>
      <c r="J11" s="3444" t="s">
        <v>358</v>
      </c>
      <c r="K11" s="3436" t="s">
        <v>359</v>
      </c>
      <c r="L11" s="7369"/>
      <c r="M11" s="3429"/>
      <c r="N11" s="7363"/>
      <c r="O11" s="7484"/>
      <c r="P11" s="7486"/>
      <c r="Q11" s="7486"/>
      <c r="R11" s="7488"/>
      <c r="S11" s="7486"/>
      <c r="T11" s="7486"/>
      <c r="U11" s="7490"/>
      <c r="V11" s="7366"/>
      <c r="W11" s="7345"/>
      <c r="X11" s="3456" t="s">
        <v>364</v>
      </c>
      <c r="Y11" s="3457" t="s">
        <v>365</v>
      </c>
      <c r="Z11" s="3457" t="s">
        <v>366</v>
      </c>
      <c r="AA11" s="3457" t="s">
        <v>367</v>
      </c>
      <c r="AB11" s="3458" t="s">
        <v>368</v>
      </c>
      <c r="AC11" s="7443"/>
      <c r="AD11" s="7445"/>
      <c r="AE11" s="7446"/>
      <c r="AF11" s="3430" t="s">
        <v>369</v>
      </c>
      <c r="AG11" s="3431" t="s">
        <v>370</v>
      </c>
      <c r="AH11" s="3431" t="s">
        <v>371</v>
      </c>
      <c r="AI11" s="3431" t="s">
        <v>372</v>
      </c>
      <c r="AJ11" s="3431" t="s">
        <v>373</v>
      </c>
      <c r="AK11" s="3431" t="s">
        <v>501</v>
      </c>
      <c r="AL11" s="3431" t="s">
        <v>375</v>
      </c>
      <c r="AM11" s="3432" t="s">
        <v>152</v>
      </c>
      <c r="AN11" s="7410"/>
      <c r="AO11" s="3430" t="s">
        <v>123</v>
      </c>
      <c r="AP11" s="3432" t="s">
        <v>124</v>
      </c>
      <c r="AQ11" s="7386"/>
      <c r="AR11" s="3430" t="s">
        <v>376</v>
      </c>
      <c r="AS11" s="3434" t="s">
        <v>147</v>
      </c>
      <c r="AT11" s="7438"/>
      <c r="AU11" s="3430" t="s">
        <v>231</v>
      </c>
      <c r="AV11" s="3433" t="s">
        <v>502</v>
      </c>
      <c r="AW11" s="7372"/>
      <c r="AX11" s="7419"/>
      <c r="AY11" s="7421"/>
      <c r="AZ11" s="7421"/>
      <c r="BA11" s="7378"/>
      <c r="BB11" s="7380"/>
      <c r="BC11" s="7413"/>
      <c r="BD11" s="7413"/>
      <c r="BE11" s="7415"/>
      <c r="BF11" s="7382"/>
      <c r="BG11" s="7384"/>
      <c r="BH11" s="7384"/>
      <c r="BI11" s="7417"/>
      <c r="BJ11" s="7384"/>
      <c r="BK11" s="7413"/>
      <c r="BL11" s="7413"/>
      <c r="BM11" s="7382"/>
      <c r="BN11" s="7384"/>
      <c r="BO11" s="7384"/>
      <c r="BP11" s="7417"/>
      <c r="BQ11" s="7384"/>
      <c r="BR11" s="7413"/>
      <c r="BS11" s="7413"/>
      <c r="BT11" s="7437"/>
      <c r="BU11" s="7384"/>
      <c r="BV11" s="7384"/>
      <c r="BW11" s="7417"/>
      <c r="BX11" s="7384"/>
      <c r="BY11" s="7413"/>
      <c r="BZ11" s="7415"/>
      <c r="CA11" s="7427"/>
      <c r="CB11" s="7389"/>
      <c r="CC11" s="7389"/>
      <c r="CD11" s="7427"/>
      <c r="CE11" s="7389"/>
      <c r="CF11" s="7391"/>
      <c r="CG11" s="7391"/>
      <c r="CH11" s="7419"/>
      <c r="CI11" s="7430"/>
      <c r="CJ11" s="7430"/>
      <c r="CK11" s="7432"/>
      <c r="CL11" s="7434"/>
      <c r="CM11" s="7391"/>
      <c r="CN11" s="7391"/>
      <c r="CO11" s="7355"/>
      <c r="CQ11" s="7392"/>
    </row>
    <row r="12" spans="1:95" ht="58.5" customHeight="1" thickBot="1">
      <c r="A12" s="7447" t="s">
        <v>1269</v>
      </c>
      <c r="B12" s="4034" t="str" cm="1">
        <f t="array" ref="B12">_xlfn.XLOOKUP(1, (INDEX(التشكيل_القديم!$L$115:$S$150, ,6)=A12) * (INDEX(التشكيل_القديم!$L$115:$S$150, ,7)="رئيس الدائرة"), INDEX(التشكيل_القديم!$L$115:$S$150, ,2))</f>
        <v>سامح ربيع محمود عليان</v>
      </c>
      <c r="C12" s="3449" t="s">
        <v>23</v>
      </c>
      <c r="D12" s="7449" t="s">
        <v>50</v>
      </c>
      <c r="E12" s="3451" t="s">
        <v>1278</v>
      </c>
      <c r="F12" s="5436">
        <v>4</v>
      </c>
      <c r="G12" s="4104"/>
      <c r="H12" s="4104"/>
      <c r="I12" s="4104"/>
      <c r="J12" s="4105"/>
      <c r="K12" s="4106"/>
      <c r="L12" s="5437">
        <f t="shared" ref="L12:L66" si="0">SUM(F12:K12)</f>
        <v>4</v>
      </c>
      <c r="M12" s="4107" t="str">
        <f>IF(CQ12 = 0,"ok",IF(AND(L12&lt;&gt;0,(N12+V12)=L12),"OK","WRONG"))</f>
        <v>WRONG</v>
      </c>
      <c r="N12" s="5438">
        <f>SUM(O12:U12)</f>
        <v>0</v>
      </c>
      <c r="O12" s="4104"/>
      <c r="P12" s="4104"/>
      <c r="Q12" s="4104"/>
      <c r="R12" s="4108"/>
      <c r="S12" s="4109"/>
      <c r="T12" s="4109"/>
      <c r="U12" s="4110"/>
      <c r="V12" s="5439">
        <f>W12+AC12+AD12+AE12+AN12+AQ12+AT12+AW12</f>
        <v>0</v>
      </c>
      <c r="W12" s="4111">
        <f>X12+Y12+Z12+AA12+AB12</f>
        <v>0</v>
      </c>
      <c r="X12" s="4112"/>
      <c r="Y12" s="4104"/>
      <c r="Z12" s="4104"/>
      <c r="AA12" s="4104"/>
      <c r="AB12" s="4106"/>
      <c r="AC12" s="5440"/>
      <c r="AD12" s="5441"/>
      <c r="AE12" s="5442">
        <f>SUM(AF12:AM12)</f>
        <v>0</v>
      </c>
      <c r="AF12" s="4113"/>
      <c r="AG12" s="4114"/>
      <c r="AH12" s="4114"/>
      <c r="AI12" s="4114"/>
      <c r="AJ12" s="4114"/>
      <c r="AK12" s="4114"/>
      <c r="AL12" s="4114"/>
      <c r="AM12" s="4115"/>
      <c r="AN12" s="4116">
        <f>SUM(AO12:AP12)</f>
        <v>0</v>
      </c>
      <c r="AO12" s="4112"/>
      <c r="AP12" s="4106"/>
      <c r="AQ12" s="5443">
        <f>SUM(AR12:AS12)</f>
        <v>0</v>
      </c>
      <c r="AR12" s="4112"/>
      <c r="AS12" s="4106"/>
      <c r="AT12" s="4117">
        <f>SUM(AU12:AV12)</f>
        <v>0</v>
      </c>
      <c r="AU12" s="4104"/>
      <c r="AV12" s="4118"/>
      <c r="AW12" s="4119"/>
      <c r="AX12" s="4120">
        <f>AY12+AZ12+BA12</f>
        <v>0</v>
      </c>
      <c r="AY12" s="4104"/>
      <c r="AZ12" s="4121"/>
      <c r="BA12" s="4118"/>
      <c r="BB12" s="4122"/>
      <c r="BC12" s="4123"/>
      <c r="BD12" s="4124"/>
      <c r="BE12" s="4125"/>
      <c r="BF12" s="4126">
        <f>BG12+BH12+BI12</f>
        <v>0</v>
      </c>
      <c r="BG12" s="4104"/>
      <c r="BH12" s="4121"/>
      <c r="BI12" s="4104"/>
      <c r="BJ12" s="4121"/>
      <c r="BK12" s="4123"/>
      <c r="BL12" s="4124"/>
      <c r="BM12" s="4126">
        <f>BN12+BO12+BP12</f>
        <v>0</v>
      </c>
      <c r="BN12" s="4104"/>
      <c r="BO12" s="4121"/>
      <c r="BP12" s="4104"/>
      <c r="BQ12" s="4121"/>
      <c r="BR12" s="4123"/>
      <c r="BS12" s="4124"/>
      <c r="BT12" s="4126">
        <f>BU12+BV12+BW12</f>
        <v>0</v>
      </c>
      <c r="BU12" s="4104"/>
      <c r="BV12" s="4121"/>
      <c r="BW12" s="4104"/>
      <c r="BX12" s="4121"/>
      <c r="BY12" s="4123"/>
      <c r="BZ12" s="4014"/>
      <c r="CA12" s="3946">
        <f>CB12+CC12+CD12</f>
        <v>0</v>
      </c>
      <c r="CB12" s="586"/>
      <c r="CC12" s="587"/>
      <c r="CD12" s="588"/>
      <c r="CE12" s="587"/>
      <c r="CF12" s="589"/>
      <c r="CG12" s="590"/>
      <c r="CH12" s="3940">
        <f>CI12+CJ12+CK12+CL12+CM12+CN12+CO12</f>
        <v>0</v>
      </c>
      <c r="CI12" s="591">
        <f t="shared" ref="CI12:CJ18" si="1">CB12+BU12+BN12+BG12+AY12</f>
        <v>0</v>
      </c>
      <c r="CJ12" s="591">
        <f t="shared" si="1"/>
        <v>0</v>
      </c>
      <c r="CK12" s="591">
        <f>BW12+BP12+BI12+BA12</f>
        <v>0</v>
      </c>
      <c r="CL12" s="591">
        <f t="shared" ref="CL12:CN18" si="2">CE12+BX12+BQ12+BJ12+BB12</f>
        <v>0</v>
      </c>
      <c r="CM12" s="591">
        <f t="shared" si="2"/>
        <v>0</v>
      </c>
      <c r="CN12" s="591">
        <f t="shared" si="2"/>
        <v>0</v>
      </c>
      <c r="CO12" s="591">
        <f>BE12</f>
        <v>0</v>
      </c>
      <c r="CQ12" s="545" t="s">
        <v>407</v>
      </c>
    </row>
    <row r="13" spans="1:95" ht="58.5" customHeight="1" thickBot="1">
      <c r="A13" s="7448"/>
      <c r="B13" s="4034" t="str" cm="1">
        <f t="array" ref="B13">_xlfn.XLOOKUP(1, (INDEX(التشكيل_القديم!$L$115:$S$150, ,6)=A12) * (INDEX(التشكيل_القديم!$L$115:$S$150, ,7)="عضو يمين"), INDEX(التشكيل_القديم!$L$115:$S$150, ,2))</f>
        <v>محمد اشرف احمد محمد إبراهيم</v>
      </c>
      <c r="C13" s="3450" t="s">
        <v>33</v>
      </c>
      <c r="D13" s="7349"/>
      <c r="E13" s="3452" t="s">
        <v>1279</v>
      </c>
      <c r="F13" s="4127">
        <v>17</v>
      </c>
      <c r="G13" s="4128"/>
      <c r="H13" s="4128"/>
      <c r="I13" s="4128"/>
      <c r="J13" s="4129"/>
      <c r="K13" s="4130"/>
      <c r="L13" s="5437">
        <f t="shared" si="0"/>
        <v>17</v>
      </c>
      <c r="M13" s="4131" t="str">
        <f t="shared" ref="M13:M58" si="3">IF(CQ13 = 0,"ok",IF(AND(L13&lt;&gt;0,(N13+V13)=L13),"OK","WRONG"))</f>
        <v>WRONG</v>
      </c>
      <c r="N13" s="5438">
        <f t="shared" ref="N13:N15" si="4">SUM(O13:U13)</f>
        <v>0</v>
      </c>
      <c r="O13" s="4104"/>
      <c r="P13" s="4104"/>
      <c r="Q13" s="4104"/>
      <c r="R13" s="4108"/>
      <c r="S13" s="4132"/>
      <c r="T13" s="4132"/>
      <c r="U13" s="4133"/>
      <c r="V13" s="5439">
        <f t="shared" ref="V13:V64" si="5">W13+AC13+AD13+AE13+AN13+AQ13+AT13+AW13</f>
        <v>0</v>
      </c>
      <c r="W13" s="4111">
        <f t="shared" ref="W13:W64" si="6">X13+Y13+Z13+AA13+AB13</f>
        <v>0</v>
      </c>
      <c r="X13" s="4112"/>
      <c r="Y13" s="4104"/>
      <c r="Z13" s="4104"/>
      <c r="AA13" s="4104"/>
      <c r="AB13" s="4106"/>
      <c r="AC13" s="5440"/>
      <c r="AD13" s="5441"/>
      <c r="AE13" s="5442">
        <f t="shared" ref="AE13:AE64" si="7">SUM(AF13:AM13)</f>
        <v>0</v>
      </c>
      <c r="AF13" s="4134"/>
      <c r="AG13" s="4104"/>
      <c r="AH13" s="4104"/>
      <c r="AI13" s="4104"/>
      <c r="AJ13" s="4104"/>
      <c r="AK13" s="4104"/>
      <c r="AL13" s="4104"/>
      <c r="AM13" s="4118"/>
      <c r="AN13" s="4116">
        <f t="shared" ref="AN13:AN64" si="8">SUM(AO13:AP13)</f>
        <v>0</v>
      </c>
      <c r="AO13" s="4112"/>
      <c r="AP13" s="4106"/>
      <c r="AQ13" s="5443">
        <f t="shared" ref="AQ13:AQ64" si="9">SUM(AR13:AS13)</f>
        <v>0</v>
      </c>
      <c r="AR13" s="4112"/>
      <c r="AS13" s="4106"/>
      <c r="AT13" s="4117">
        <f t="shared" ref="AT13:AT64" si="10">SUM(AU13:AV13)</f>
        <v>0</v>
      </c>
      <c r="AU13" s="4128"/>
      <c r="AV13" s="4135"/>
      <c r="AW13" s="4119"/>
      <c r="AX13" s="4136">
        <f t="shared" ref="AX13:AX64" si="11">AY13+AZ13+BA13</f>
        <v>0</v>
      </c>
      <c r="AY13" s="4128"/>
      <c r="AZ13" s="4137"/>
      <c r="BA13" s="4135"/>
      <c r="BB13" s="4122"/>
      <c r="BC13" s="4123"/>
      <c r="BD13" s="4124"/>
      <c r="BE13" s="4123"/>
      <c r="BF13" s="4138">
        <f t="shared" ref="BF13:BF18" si="12">BG13+BH13+BI13</f>
        <v>0</v>
      </c>
      <c r="BG13" s="4104"/>
      <c r="BH13" s="4121"/>
      <c r="BI13" s="4104"/>
      <c r="BJ13" s="4121"/>
      <c r="BK13" s="4123"/>
      <c r="BL13" s="4124"/>
      <c r="BM13" s="4138">
        <f t="shared" ref="BM13:BM18" si="13">BN13+BO13+BP13</f>
        <v>0</v>
      </c>
      <c r="BN13" s="4104"/>
      <c r="BO13" s="4121"/>
      <c r="BP13" s="4104"/>
      <c r="BQ13" s="4121"/>
      <c r="BR13" s="4123"/>
      <c r="BS13" s="4124"/>
      <c r="BT13" s="4138">
        <f t="shared" ref="BT13:BT18" si="14">BU13+BV13+BW13</f>
        <v>0</v>
      </c>
      <c r="BU13" s="4104"/>
      <c r="BV13" s="4121"/>
      <c r="BW13" s="4104"/>
      <c r="BX13" s="4121"/>
      <c r="BY13" s="4123"/>
      <c r="BZ13" s="4014"/>
      <c r="CA13" s="3947">
        <f t="shared" ref="CA13:CA17" si="15">CB13+CC13+CD13</f>
        <v>0</v>
      </c>
      <c r="CB13" s="604"/>
      <c r="CC13" s="605"/>
      <c r="CD13" s="606"/>
      <c r="CE13" s="605"/>
      <c r="CF13" s="607"/>
      <c r="CG13" s="608"/>
      <c r="CH13" s="3940">
        <f t="shared" ref="CH13:CH66" si="16">CI13+CJ13+CK13+CL13+CM13+CN13+CO13</f>
        <v>0</v>
      </c>
      <c r="CI13" s="591">
        <f t="shared" si="1"/>
        <v>0</v>
      </c>
      <c r="CJ13" s="591">
        <f t="shared" si="1"/>
        <v>0</v>
      </c>
      <c r="CK13" s="591">
        <f t="shared" ref="CK13:CK64" si="17">BW13+BP13+BI13+BA13</f>
        <v>0</v>
      </c>
      <c r="CL13" s="591">
        <f t="shared" si="2"/>
        <v>0</v>
      </c>
      <c r="CM13" s="591">
        <f t="shared" si="2"/>
        <v>0</v>
      </c>
      <c r="CN13" s="591">
        <f t="shared" si="2"/>
        <v>0</v>
      </c>
      <c r="CO13" s="591">
        <f t="shared" ref="CO13:CO64" si="18">BE13</f>
        <v>0</v>
      </c>
      <c r="CQ13" s="545" t="s">
        <v>407</v>
      </c>
    </row>
    <row r="14" spans="1:95" ht="58.5" customHeight="1" thickBot="1">
      <c r="A14" s="7448"/>
      <c r="B14" s="4035" t="str" cm="1">
        <f t="array" ref="B14">_xlfn.XLOOKUP(1, (INDEX(التشكيل_القديم!$L$115:$S$150, ,6)=A12) * (INDEX(التشكيل_القديم!$L$115:$S$150, ,7)="عضو يسار"), INDEX(التشكيل_القديم!$L$115:$S$150, ,2))</f>
        <v>خالد محمد بهجت محمود محمد عاشور</v>
      </c>
      <c r="C14" s="3447" t="s">
        <v>33</v>
      </c>
      <c r="D14" s="7450"/>
      <c r="E14" s="2139" t="s">
        <v>1305</v>
      </c>
      <c r="F14" s="4127"/>
      <c r="G14" s="4128"/>
      <c r="H14" s="4128"/>
      <c r="I14" s="4128"/>
      <c r="J14" s="4129"/>
      <c r="K14" s="4130"/>
      <c r="L14" s="5437">
        <f t="shared" si="0"/>
        <v>0</v>
      </c>
      <c r="M14" s="4131" t="str">
        <f t="shared" si="3"/>
        <v>ok</v>
      </c>
      <c r="N14" s="5438">
        <f t="shared" si="4"/>
        <v>0</v>
      </c>
      <c r="O14" s="4104"/>
      <c r="P14" s="4104"/>
      <c r="Q14" s="4104"/>
      <c r="R14" s="4108"/>
      <c r="S14" s="4132"/>
      <c r="T14" s="4132"/>
      <c r="U14" s="4133"/>
      <c r="V14" s="5439">
        <f t="shared" si="5"/>
        <v>0</v>
      </c>
      <c r="W14" s="4111">
        <f t="shared" si="6"/>
        <v>0</v>
      </c>
      <c r="X14" s="4112"/>
      <c r="Y14" s="4104"/>
      <c r="Z14" s="4104"/>
      <c r="AA14" s="4104"/>
      <c r="AB14" s="4106"/>
      <c r="AC14" s="5440"/>
      <c r="AD14" s="5441"/>
      <c r="AE14" s="5442">
        <f t="shared" si="7"/>
        <v>0</v>
      </c>
      <c r="AF14" s="4134"/>
      <c r="AG14" s="4104"/>
      <c r="AH14" s="4104"/>
      <c r="AI14" s="4104"/>
      <c r="AJ14" s="4104"/>
      <c r="AK14" s="4104"/>
      <c r="AL14" s="4104"/>
      <c r="AM14" s="4118"/>
      <c r="AN14" s="4116">
        <f t="shared" si="8"/>
        <v>0</v>
      </c>
      <c r="AO14" s="4112"/>
      <c r="AP14" s="4106"/>
      <c r="AQ14" s="5443">
        <f t="shared" si="9"/>
        <v>0</v>
      </c>
      <c r="AR14" s="4112"/>
      <c r="AS14" s="4106"/>
      <c r="AT14" s="4117">
        <f t="shared" si="10"/>
        <v>0</v>
      </c>
      <c r="AU14" s="4128"/>
      <c r="AV14" s="4135"/>
      <c r="AW14" s="4119"/>
      <c r="AX14" s="4136">
        <f t="shared" si="11"/>
        <v>0</v>
      </c>
      <c r="AY14" s="4128"/>
      <c r="AZ14" s="4137"/>
      <c r="BA14" s="4135"/>
      <c r="BB14" s="4122"/>
      <c r="BC14" s="4123"/>
      <c r="BD14" s="4124"/>
      <c r="BE14" s="4123"/>
      <c r="BF14" s="4138">
        <f t="shared" si="12"/>
        <v>0</v>
      </c>
      <c r="BG14" s="4104"/>
      <c r="BH14" s="4121"/>
      <c r="BI14" s="4104"/>
      <c r="BJ14" s="4121"/>
      <c r="BK14" s="4123"/>
      <c r="BL14" s="4124"/>
      <c r="BM14" s="4138">
        <f t="shared" si="13"/>
        <v>0</v>
      </c>
      <c r="BN14" s="4104"/>
      <c r="BO14" s="4121"/>
      <c r="BP14" s="4104"/>
      <c r="BQ14" s="4121"/>
      <c r="BR14" s="4123"/>
      <c r="BS14" s="4124"/>
      <c r="BT14" s="4138">
        <f t="shared" si="14"/>
        <v>0</v>
      </c>
      <c r="BU14" s="4104"/>
      <c r="BV14" s="4121"/>
      <c r="BW14" s="4104"/>
      <c r="BX14" s="4121"/>
      <c r="BY14" s="4123"/>
      <c r="BZ14" s="4014"/>
      <c r="CA14" s="3947">
        <f t="shared" si="15"/>
        <v>0</v>
      </c>
      <c r="CB14" s="604"/>
      <c r="CC14" s="605"/>
      <c r="CD14" s="606"/>
      <c r="CE14" s="605"/>
      <c r="CF14" s="607"/>
      <c r="CG14" s="608"/>
      <c r="CH14" s="3940">
        <f t="shared" si="16"/>
        <v>0</v>
      </c>
      <c r="CI14" s="591">
        <f t="shared" si="1"/>
        <v>0</v>
      </c>
      <c r="CJ14" s="591">
        <f t="shared" si="1"/>
        <v>0</v>
      </c>
      <c r="CK14" s="591">
        <f t="shared" si="17"/>
        <v>0</v>
      </c>
      <c r="CL14" s="591">
        <f t="shared" si="2"/>
        <v>0</v>
      </c>
      <c r="CM14" s="591">
        <f t="shared" si="2"/>
        <v>0</v>
      </c>
      <c r="CN14" s="591">
        <f t="shared" si="2"/>
        <v>0</v>
      </c>
      <c r="CO14" s="591">
        <f t="shared" si="18"/>
        <v>0</v>
      </c>
    </row>
    <row r="15" spans="1:95" ht="58.5" customHeight="1" thickBot="1">
      <c r="A15" s="7448"/>
      <c r="B15" s="4036" t="str" cm="1">
        <f t="array" ref="B15">IFERROR(_xlfn.XLOOKUP(1, (INDEX(التشكيل_القديم!$L$115:$S$150, ,6)=A12) * (INDEX(التشكيل_القديم!$L$115:$S$150, ,7)="عضو يسار اليسار"), INDEX(التشكيل_القديم!$L$115:$S$150, ,2)),"")</f>
        <v/>
      </c>
      <c r="C15" s="3446"/>
      <c r="D15" s="7346" t="s">
        <v>52</v>
      </c>
      <c r="E15" s="3453" t="s">
        <v>1280</v>
      </c>
      <c r="F15" s="4127">
        <v>4</v>
      </c>
      <c r="G15" s="4128"/>
      <c r="H15" s="4128"/>
      <c r="I15" s="4128"/>
      <c r="J15" s="4129"/>
      <c r="K15" s="4130"/>
      <c r="L15" s="5437">
        <f t="shared" si="0"/>
        <v>4</v>
      </c>
      <c r="M15" s="4131" t="str">
        <f t="shared" si="3"/>
        <v>WRONG</v>
      </c>
      <c r="N15" s="5438">
        <f t="shared" si="4"/>
        <v>0</v>
      </c>
      <c r="O15" s="4104"/>
      <c r="P15" s="4104"/>
      <c r="Q15" s="4104"/>
      <c r="R15" s="4108"/>
      <c r="S15" s="4132"/>
      <c r="T15" s="4132"/>
      <c r="U15" s="4133"/>
      <c r="V15" s="5439">
        <f t="shared" si="5"/>
        <v>0</v>
      </c>
      <c r="W15" s="4111">
        <f t="shared" si="6"/>
        <v>0</v>
      </c>
      <c r="X15" s="4112"/>
      <c r="Y15" s="4104"/>
      <c r="Z15" s="4104"/>
      <c r="AA15" s="4104"/>
      <c r="AB15" s="4106"/>
      <c r="AC15" s="5440"/>
      <c r="AD15" s="5441"/>
      <c r="AE15" s="5442">
        <f t="shared" si="7"/>
        <v>0</v>
      </c>
      <c r="AF15" s="4134"/>
      <c r="AG15" s="4104"/>
      <c r="AH15" s="4104"/>
      <c r="AI15" s="4104"/>
      <c r="AJ15" s="4104"/>
      <c r="AK15" s="4104"/>
      <c r="AL15" s="4104"/>
      <c r="AM15" s="4118"/>
      <c r="AN15" s="4116">
        <f t="shared" si="8"/>
        <v>0</v>
      </c>
      <c r="AO15" s="4112"/>
      <c r="AP15" s="4106"/>
      <c r="AQ15" s="5443">
        <f t="shared" si="9"/>
        <v>0</v>
      </c>
      <c r="AR15" s="4139"/>
      <c r="AS15" s="4106"/>
      <c r="AT15" s="4117">
        <f t="shared" si="10"/>
        <v>0</v>
      </c>
      <c r="AU15" s="4128"/>
      <c r="AV15" s="4135"/>
      <c r="AW15" s="4119"/>
      <c r="AX15" s="4136">
        <f t="shared" si="11"/>
        <v>0</v>
      </c>
      <c r="AY15" s="4128"/>
      <c r="AZ15" s="4137"/>
      <c r="BA15" s="4135"/>
      <c r="BB15" s="4122"/>
      <c r="BC15" s="4123"/>
      <c r="BD15" s="4124"/>
      <c r="BE15" s="4123"/>
      <c r="BF15" s="4138">
        <f t="shared" si="12"/>
        <v>0</v>
      </c>
      <c r="BG15" s="4104"/>
      <c r="BH15" s="4121"/>
      <c r="BI15" s="4104"/>
      <c r="BJ15" s="4121"/>
      <c r="BK15" s="4123"/>
      <c r="BL15" s="4124"/>
      <c r="BM15" s="4138">
        <f t="shared" si="13"/>
        <v>0</v>
      </c>
      <c r="BN15" s="4104"/>
      <c r="BO15" s="4121"/>
      <c r="BP15" s="4104"/>
      <c r="BQ15" s="4121"/>
      <c r="BR15" s="4123"/>
      <c r="BS15" s="4124"/>
      <c r="BT15" s="4138">
        <f t="shared" si="14"/>
        <v>0</v>
      </c>
      <c r="BU15" s="4104"/>
      <c r="BV15" s="4121"/>
      <c r="BW15" s="4104"/>
      <c r="BX15" s="4121"/>
      <c r="BY15" s="4123"/>
      <c r="BZ15" s="4014"/>
      <c r="CA15" s="3947">
        <f t="shared" si="15"/>
        <v>0</v>
      </c>
      <c r="CB15" s="604"/>
      <c r="CC15" s="605"/>
      <c r="CD15" s="606"/>
      <c r="CE15" s="605"/>
      <c r="CF15" s="607"/>
      <c r="CG15" s="608"/>
      <c r="CH15" s="3940">
        <f>CI15+CJ15+CK15+CL15+CM15+CN15+CO15</f>
        <v>0</v>
      </c>
      <c r="CI15" s="591">
        <f>CB15+BU15+BN15+BG15+AY15</f>
        <v>0</v>
      </c>
      <c r="CJ15" s="591">
        <f>CC15+BV15+BO15+BH15+AZ15</f>
        <v>0</v>
      </c>
      <c r="CK15" s="591">
        <f>BW15+BP15+BI15+BA15</f>
        <v>0</v>
      </c>
      <c r="CL15" s="591">
        <f>CE15+BX15+BQ15+BJ15+BB15</f>
        <v>0</v>
      </c>
      <c r="CM15" s="591">
        <f>CF15+BY15+BR15+BK15+BC15</f>
        <v>0</v>
      </c>
      <c r="CN15" s="591">
        <f>CG15+BZ15+BS15+BL15+BD15</f>
        <v>0</v>
      </c>
      <c r="CO15" s="591">
        <f>BE15</f>
        <v>0</v>
      </c>
      <c r="CQ15" s="545" t="s">
        <v>407</v>
      </c>
    </row>
    <row r="16" spans="1:95" s="616" customFormat="1" ht="58.5" customHeight="1" thickBot="1">
      <c r="A16" s="7448"/>
      <c r="B16" s="732"/>
      <c r="C16" s="3448"/>
      <c r="D16" s="7347"/>
      <c r="E16" s="3454" t="s">
        <v>1318</v>
      </c>
      <c r="F16" s="4140">
        <f>الاحداث!F33</f>
        <v>2</v>
      </c>
      <c r="G16" s="4141">
        <f>الاحداث!G33</f>
        <v>0</v>
      </c>
      <c r="H16" s="4141">
        <f>الاحداث!H33</f>
        <v>0</v>
      </c>
      <c r="I16" s="4141">
        <f>الاحداث!I33</f>
        <v>0</v>
      </c>
      <c r="J16" s="4142">
        <f>الاحداث!J33</f>
        <v>0</v>
      </c>
      <c r="K16" s="4143">
        <f>الاحداث!K33</f>
        <v>0</v>
      </c>
      <c r="L16" s="5437">
        <f t="shared" si="0"/>
        <v>2</v>
      </c>
      <c r="M16" s="4131" t="str">
        <f t="shared" si="3"/>
        <v>WRONG</v>
      </c>
      <c r="N16" s="5438">
        <f t="shared" ref="N16:N64" si="19">SUM(O16:U16)</f>
        <v>0</v>
      </c>
      <c r="O16" s="4144">
        <f>الاحداث!O33</f>
        <v>0</v>
      </c>
      <c r="P16" s="4144">
        <f>الاحداث!P33</f>
        <v>0</v>
      </c>
      <c r="Q16" s="4144">
        <f>الاحداث!Q33</f>
        <v>0</v>
      </c>
      <c r="R16" s="4145">
        <f>الاحداث!R33</f>
        <v>0</v>
      </c>
      <c r="S16" s="4146">
        <f>الاحداث!S33</f>
        <v>0</v>
      </c>
      <c r="T16" s="4146">
        <f>الاحداث!T33</f>
        <v>0</v>
      </c>
      <c r="U16" s="4147">
        <f>الاحداث!U33</f>
        <v>0</v>
      </c>
      <c r="V16" s="5439">
        <f t="shared" si="5"/>
        <v>0</v>
      </c>
      <c r="W16" s="4111">
        <f t="shared" si="6"/>
        <v>0</v>
      </c>
      <c r="X16" s="4148">
        <f>الاحداث!X33</f>
        <v>0</v>
      </c>
      <c r="Y16" s="4144">
        <f>الاحداث!Y33</f>
        <v>0</v>
      </c>
      <c r="Z16" s="4144">
        <f>الاحداث!Z33</f>
        <v>0</v>
      </c>
      <c r="AA16" s="4144">
        <f>الاحداث!AA33</f>
        <v>0</v>
      </c>
      <c r="AB16" s="4149">
        <f>الاحداث!AB33</f>
        <v>0</v>
      </c>
      <c r="AC16" s="5444">
        <f>الاحداث!AC33</f>
        <v>0</v>
      </c>
      <c r="AD16" s="5445">
        <f>الاحداث!AD33</f>
        <v>0</v>
      </c>
      <c r="AE16" s="5442">
        <f t="shared" si="7"/>
        <v>0</v>
      </c>
      <c r="AF16" s="4150">
        <f>الاحداث!AF33</f>
        <v>0</v>
      </c>
      <c r="AG16" s="4141">
        <f>الاحداث!AG33</f>
        <v>0</v>
      </c>
      <c r="AH16" s="4141">
        <f>الاحداث!AH33</f>
        <v>0</v>
      </c>
      <c r="AI16" s="4141">
        <f>الاحداث!AI33</f>
        <v>0</v>
      </c>
      <c r="AJ16" s="4141">
        <f>الاحداث!AJ33</f>
        <v>0</v>
      </c>
      <c r="AK16" s="4141">
        <f>الاحداث!AK33</f>
        <v>0</v>
      </c>
      <c r="AL16" s="4141">
        <f>الاحداث!AL33</f>
        <v>0</v>
      </c>
      <c r="AM16" s="4151">
        <f>الاحداث!AM33</f>
        <v>0</v>
      </c>
      <c r="AN16" s="4116">
        <f t="shared" si="8"/>
        <v>0</v>
      </c>
      <c r="AO16" s="4150">
        <f>الاحداث!AO33</f>
        <v>0</v>
      </c>
      <c r="AP16" s="4152">
        <f>الاحداث!AP33</f>
        <v>0</v>
      </c>
      <c r="AQ16" s="5443">
        <f t="shared" si="9"/>
        <v>0</v>
      </c>
      <c r="AR16" s="4153">
        <f>الاحداث!AR33</f>
        <v>0</v>
      </c>
      <c r="AS16" s="4151">
        <f>الاحداث!AS33</f>
        <v>0</v>
      </c>
      <c r="AT16" s="4117">
        <f t="shared" si="10"/>
        <v>0</v>
      </c>
      <c r="AU16" s="4141">
        <f>الاحداث!AU33</f>
        <v>0</v>
      </c>
      <c r="AV16" s="4151">
        <f>الاحداث!AV33</f>
        <v>0</v>
      </c>
      <c r="AW16" s="4154">
        <f>الاحداث!AW33</f>
        <v>0</v>
      </c>
      <c r="AX16" s="4136">
        <f t="shared" si="11"/>
        <v>0</v>
      </c>
      <c r="AY16" s="4141">
        <f>الاحداث!AY33</f>
        <v>0</v>
      </c>
      <c r="AZ16" s="4155">
        <f>الاحداث!AZ33</f>
        <v>0</v>
      </c>
      <c r="BA16" s="4151">
        <f>الاحداث!BA33</f>
        <v>0</v>
      </c>
      <c r="BB16" s="4156">
        <f>الاحداث!BB33</f>
        <v>0</v>
      </c>
      <c r="BC16" s="4157">
        <f>الاحداث!BC33</f>
        <v>0</v>
      </c>
      <c r="BD16" s="4158">
        <f>الاحداث!BD33</f>
        <v>0</v>
      </c>
      <c r="BE16" s="4157">
        <f>الاحداث!BE33</f>
        <v>0</v>
      </c>
      <c r="BF16" s="4138">
        <f t="shared" si="12"/>
        <v>0</v>
      </c>
      <c r="BG16" s="4144">
        <f>الاحداث!BG33</f>
        <v>0</v>
      </c>
      <c r="BH16" s="4159">
        <f>الاحداث!BH33</f>
        <v>0</v>
      </c>
      <c r="BI16" s="4144">
        <f>الاحداث!BI33</f>
        <v>0</v>
      </c>
      <c r="BJ16" s="4159">
        <f>الاحداث!BJ33</f>
        <v>0</v>
      </c>
      <c r="BK16" s="4157">
        <f>الاحداث!BK33</f>
        <v>0</v>
      </c>
      <c r="BL16" s="4158">
        <f>الاحداث!BL33</f>
        <v>0</v>
      </c>
      <c r="BM16" s="4138">
        <f t="shared" si="13"/>
        <v>0</v>
      </c>
      <c r="BN16" s="4144">
        <f>الاحداث!BN33</f>
        <v>0</v>
      </c>
      <c r="BO16" s="4159">
        <f>الاحداث!BO33</f>
        <v>0</v>
      </c>
      <c r="BP16" s="4144">
        <f>الاحداث!BP33</f>
        <v>0</v>
      </c>
      <c r="BQ16" s="4159">
        <f>الاحداث!BQ33</f>
        <v>0</v>
      </c>
      <c r="BR16" s="4157">
        <f>الاحداث!BR33</f>
        <v>0</v>
      </c>
      <c r="BS16" s="4158">
        <f>الاحداث!BS33</f>
        <v>0</v>
      </c>
      <c r="BT16" s="4138">
        <f t="shared" si="14"/>
        <v>0</v>
      </c>
      <c r="BU16" s="4144">
        <f>الاحداث!BU33</f>
        <v>0</v>
      </c>
      <c r="BV16" s="4159">
        <f>الاحداث!BV33</f>
        <v>0</v>
      </c>
      <c r="BW16" s="4144">
        <f>الاحداث!BW33</f>
        <v>0</v>
      </c>
      <c r="BX16" s="4159">
        <f>الاحداث!BX33</f>
        <v>0</v>
      </c>
      <c r="BY16" s="4157">
        <f>الاحداث!BY33</f>
        <v>0</v>
      </c>
      <c r="BZ16" s="4016">
        <f>الاحداث!BZ33</f>
        <v>0</v>
      </c>
      <c r="CA16" s="3947">
        <f t="shared" si="15"/>
        <v>0</v>
      </c>
      <c r="CB16" s="591"/>
      <c r="CC16" s="612"/>
      <c r="CD16" s="613"/>
      <c r="CE16" s="612"/>
      <c r="CF16" s="614"/>
      <c r="CG16" s="615"/>
      <c r="CH16" s="3940">
        <f t="shared" si="16"/>
        <v>0</v>
      </c>
      <c r="CI16" s="591">
        <f t="shared" si="1"/>
        <v>0</v>
      </c>
      <c r="CJ16" s="591">
        <f t="shared" si="1"/>
        <v>0</v>
      </c>
      <c r="CK16" s="591">
        <f t="shared" si="17"/>
        <v>0</v>
      </c>
      <c r="CL16" s="591">
        <f t="shared" si="2"/>
        <v>0</v>
      </c>
      <c r="CM16" s="591">
        <f t="shared" si="2"/>
        <v>0</v>
      </c>
      <c r="CN16" s="591">
        <f t="shared" si="2"/>
        <v>0</v>
      </c>
      <c r="CO16" s="591">
        <f t="shared" si="18"/>
        <v>0</v>
      </c>
      <c r="CQ16" s="616" t="s">
        <v>407</v>
      </c>
    </row>
    <row r="17" spans="1:95" ht="58.5" customHeight="1" thickBot="1">
      <c r="A17" s="7448"/>
      <c r="B17" s="4037"/>
      <c r="C17" s="3446"/>
      <c r="D17" s="7348" t="s">
        <v>53</v>
      </c>
      <c r="E17" s="3455" t="s">
        <v>1281</v>
      </c>
      <c r="F17" s="4127">
        <v>6</v>
      </c>
      <c r="G17" s="4128"/>
      <c r="H17" s="4128"/>
      <c r="I17" s="4128"/>
      <c r="J17" s="4129"/>
      <c r="K17" s="4130"/>
      <c r="L17" s="5437">
        <f t="shared" si="0"/>
        <v>6</v>
      </c>
      <c r="M17" s="4131" t="str">
        <f t="shared" si="3"/>
        <v>WRONG</v>
      </c>
      <c r="N17" s="5438">
        <f t="shared" si="19"/>
        <v>0</v>
      </c>
      <c r="O17" s="4104"/>
      <c r="P17" s="4104"/>
      <c r="Q17" s="4104"/>
      <c r="R17" s="4108"/>
      <c r="S17" s="4132"/>
      <c r="T17" s="4132"/>
      <c r="U17" s="4133"/>
      <c r="V17" s="5439">
        <f t="shared" si="5"/>
        <v>0</v>
      </c>
      <c r="W17" s="4111">
        <f t="shared" si="6"/>
        <v>0</v>
      </c>
      <c r="X17" s="4112"/>
      <c r="Y17" s="4104"/>
      <c r="Z17" s="4104"/>
      <c r="AA17" s="4104"/>
      <c r="AB17" s="4106"/>
      <c r="AC17" s="5440"/>
      <c r="AD17" s="5441"/>
      <c r="AE17" s="5442">
        <f t="shared" si="7"/>
        <v>0</v>
      </c>
      <c r="AF17" s="4134"/>
      <c r="AG17" s="4104"/>
      <c r="AH17" s="4104"/>
      <c r="AI17" s="4104"/>
      <c r="AJ17" s="4104"/>
      <c r="AK17" s="4104"/>
      <c r="AL17" s="4104"/>
      <c r="AM17" s="4118"/>
      <c r="AN17" s="4116">
        <f t="shared" si="8"/>
        <v>0</v>
      </c>
      <c r="AO17" s="4134"/>
      <c r="AP17" s="4160"/>
      <c r="AQ17" s="5443">
        <f t="shared" si="9"/>
        <v>0</v>
      </c>
      <c r="AR17" s="4161"/>
      <c r="AS17" s="4118"/>
      <c r="AT17" s="4117">
        <f t="shared" si="10"/>
        <v>0</v>
      </c>
      <c r="AU17" s="4128"/>
      <c r="AV17" s="4135"/>
      <c r="AW17" s="4119"/>
      <c r="AX17" s="4162">
        <f t="shared" si="11"/>
        <v>0</v>
      </c>
      <c r="AY17" s="4163"/>
      <c r="AZ17" s="4164"/>
      <c r="BA17" s="4165"/>
      <c r="BB17" s="4166"/>
      <c r="BC17" s="4167"/>
      <c r="BD17" s="4168"/>
      <c r="BE17" s="4167"/>
      <c r="BF17" s="4169">
        <f t="shared" si="12"/>
        <v>0</v>
      </c>
      <c r="BG17" s="4170"/>
      <c r="BH17" s="4171"/>
      <c r="BI17" s="4170"/>
      <c r="BJ17" s="4171"/>
      <c r="BK17" s="4167"/>
      <c r="BL17" s="4168"/>
      <c r="BM17" s="4169">
        <f t="shared" si="13"/>
        <v>0</v>
      </c>
      <c r="BN17" s="4170"/>
      <c r="BO17" s="4171"/>
      <c r="BP17" s="4170"/>
      <c r="BQ17" s="4171"/>
      <c r="BR17" s="4167"/>
      <c r="BS17" s="4168"/>
      <c r="BT17" s="4169">
        <f t="shared" si="14"/>
        <v>0</v>
      </c>
      <c r="BU17" s="4170"/>
      <c r="BV17" s="4171"/>
      <c r="BW17" s="4170"/>
      <c r="BX17" s="4171"/>
      <c r="BY17" s="4167"/>
      <c r="BZ17" s="4017"/>
      <c r="CA17" s="3948">
        <f t="shared" si="15"/>
        <v>0</v>
      </c>
      <c r="CB17" s="617"/>
      <c r="CC17" s="618"/>
      <c r="CD17" s="619"/>
      <c r="CE17" s="618"/>
      <c r="CF17" s="620"/>
      <c r="CG17" s="621"/>
      <c r="CH17" s="3941">
        <f t="shared" si="16"/>
        <v>0</v>
      </c>
      <c r="CI17" s="3942">
        <f t="shared" si="1"/>
        <v>0</v>
      </c>
      <c r="CJ17" s="3942">
        <f t="shared" si="1"/>
        <v>0</v>
      </c>
      <c r="CK17" s="3942">
        <f t="shared" si="17"/>
        <v>0</v>
      </c>
      <c r="CL17" s="3942">
        <f t="shared" si="2"/>
        <v>0</v>
      </c>
      <c r="CM17" s="3942">
        <f t="shared" si="2"/>
        <v>0</v>
      </c>
      <c r="CN17" s="3942">
        <f t="shared" si="2"/>
        <v>0</v>
      </c>
      <c r="CO17" s="3942">
        <f t="shared" si="18"/>
        <v>0</v>
      </c>
      <c r="CQ17" s="545" t="s">
        <v>407</v>
      </c>
    </row>
    <row r="18" spans="1:95" ht="58.5" customHeight="1" thickBot="1">
      <c r="A18" s="7448"/>
      <c r="B18" s="4037"/>
      <c r="C18" s="3446"/>
      <c r="D18" s="7349"/>
      <c r="E18" s="4056" t="s">
        <v>1282</v>
      </c>
      <c r="F18" s="4127"/>
      <c r="G18" s="4128"/>
      <c r="H18" s="4128"/>
      <c r="I18" s="4128"/>
      <c r="J18" s="4129"/>
      <c r="K18" s="4130"/>
      <c r="L18" s="5437">
        <f t="shared" si="0"/>
        <v>0</v>
      </c>
      <c r="M18" s="4131" t="str">
        <f t="shared" si="3"/>
        <v>ok</v>
      </c>
      <c r="N18" s="5438">
        <f t="shared" ref="N18" si="20">SUM(O18:U18)</f>
        <v>0</v>
      </c>
      <c r="O18" s="4104"/>
      <c r="P18" s="4104"/>
      <c r="Q18" s="4104"/>
      <c r="R18" s="4108"/>
      <c r="S18" s="4132"/>
      <c r="T18" s="4132"/>
      <c r="U18" s="4133"/>
      <c r="V18" s="5439">
        <f t="shared" si="5"/>
        <v>0</v>
      </c>
      <c r="W18" s="4111">
        <f t="shared" si="6"/>
        <v>0</v>
      </c>
      <c r="X18" s="4112"/>
      <c r="Y18" s="4104"/>
      <c r="Z18" s="4104"/>
      <c r="AA18" s="4104"/>
      <c r="AB18" s="4106"/>
      <c r="AC18" s="5440"/>
      <c r="AD18" s="5441"/>
      <c r="AE18" s="5442">
        <f t="shared" si="7"/>
        <v>0</v>
      </c>
      <c r="AF18" s="4134"/>
      <c r="AG18" s="4104"/>
      <c r="AH18" s="4104"/>
      <c r="AI18" s="4104"/>
      <c r="AJ18" s="4104"/>
      <c r="AK18" s="4104"/>
      <c r="AL18" s="4104"/>
      <c r="AM18" s="4118"/>
      <c r="AN18" s="4116">
        <f t="shared" si="8"/>
        <v>0</v>
      </c>
      <c r="AO18" s="4134"/>
      <c r="AP18" s="4160"/>
      <c r="AQ18" s="5443">
        <f t="shared" si="9"/>
        <v>0</v>
      </c>
      <c r="AR18" s="4161"/>
      <c r="AS18" s="4118"/>
      <c r="AT18" s="4117">
        <f t="shared" si="10"/>
        <v>0</v>
      </c>
      <c r="AU18" s="4128"/>
      <c r="AV18" s="4135"/>
      <c r="AW18" s="4119"/>
      <c r="AX18" s="4162">
        <f t="shared" si="11"/>
        <v>0</v>
      </c>
      <c r="AY18" s="4128"/>
      <c r="AZ18" s="4137"/>
      <c r="BA18" s="4128"/>
      <c r="BB18" s="4137"/>
      <c r="BC18" s="4137"/>
      <c r="BD18" s="4137"/>
      <c r="BE18" s="4137"/>
      <c r="BF18" s="4138">
        <f t="shared" si="12"/>
        <v>0</v>
      </c>
      <c r="BG18" s="4128"/>
      <c r="BH18" s="4137"/>
      <c r="BI18" s="4128"/>
      <c r="BJ18" s="4137"/>
      <c r="BK18" s="4137"/>
      <c r="BL18" s="4137"/>
      <c r="BM18" s="4138">
        <f t="shared" si="13"/>
        <v>0</v>
      </c>
      <c r="BN18" s="4128"/>
      <c r="BO18" s="4137"/>
      <c r="BP18" s="4128"/>
      <c r="BQ18" s="4137"/>
      <c r="BR18" s="4137"/>
      <c r="BS18" s="4137"/>
      <c r="BT18" s="4138">
        <f t="shared" si="14"/>
        <v>0</v>
      </c>
      <c r="BU18" s="4128"/>
      <c r="BV18" s="4137"/>
      <c r="BW18" s="4128"/>
      <c r="BX18" s="4137"/>
      <c r="BY18" s="4137"/>
      <c r="BZ18" s="4015"/>
      <c r="CA18" s="622"/>
      <c r="CB18" s="623"/>
      <c r="CC18" s="624"/>
      <c r="CD18" s="625"/>
      <c r="CE18" s="624"/>
      <c r="CF18" s="624"/>
      <c r="CG18" s="624"/>
      <c r="CH18" s="3941">
        <f t="shared" si="16"/>
        <v>0</v>
      </c>
      <c r="CI18" s="3943">
        <f t="shared" si="1"/>
        <v>0</v>
      </c>
      <c r="CJ18" s="3943">
        <f t="shared" si="1"/>
        <v>0</v>
      </c>
      <c r="CK18" s="3943">
        <f t="shared" si="17"/>
        <v>0</v>
      </c>
      <c r="CL18" s="3943">
        <f t="shared" si="2"/>
        <v>0</v>
      </c>
      <c r="CM18" s="3943">
        <f t="shared" si="2"/>
        <v>0</v>
      </c>
      <c r="CN18" s="3943">
        <f t="shared" si="2"/>
        <v>0</v>
      </c>
      <c r="CO18" s="3943">
        <f t="shared" si="18"/>
        <v>0</v>
      </c>
    </row>
    <row r="19" spans="1:95" ht="58.5" customHeight="1" thickTop="1" thickBot="1">
      <c r="A19" s="7335" t="s">
        <v>506</v>
      </c>
      <c r="B19" s="7336"/>
      <c r="C19" s="7336"/>
      <c r="D19" s="7336"/>
      <c r="E19" s="7337"/>
      <c r="F19" s="4172">
        <f>SUM(F12:F18)</f>
        <v>33</v>
      </c>
      <c r="G19" s="4173">
        <f>SUM(G12:G18)</f>
        <v>0</v>
      </c>
      <c r="H19" s="4173">
        <f t="shared" ref="H19:I19" si="21">SUM(H12:H18)</f>
        <v>0</v>
      </c>
      <c r="I19" s="4173">
        <f t="shared" si="21"/>
        <v>0</v>
      </c>
      <c r="J19" s="4174">
        <f>SUM(J12:J18)</f>
        <v>0</v>
      </c>
      <c r="K19" s="4173">
        <f>SUM(K12:K18)</f>
        <v>0</v>
      </c>
      <c r="L19" s="5437">
        <f>SUM(F19:K19)</f>
        <v>33</v>
      </c>
      <c r="M19" s="4131" t="str">
        <f t="shared" si="3"/>
        <v>ok</v>
      </c>
      <c r="N19" s="5438">
        <f t="shared" ref="N19:O19" si="22">SUM(N12:N18)</f>
        <v>0</v>
      </c>
      <c r="O19" s="4173">
        <f t="shared" si="22"/>
        <v>0</v>
      </c>
      <c r="P19" s="4173">
        <f t="shared" ref="P19:CA19" si="23">SUM(P12:P18)</f>
        <v>0</v>
      </c>
      <c r="Q19" s="4173">
        <f t="shared" si="23"/>
        <v>0</v>
      </c>
      <c r="R19" s="4175">
        <f t="shared" si="23"/>
        <v>0</v>
      </c>
      <c r="S19" s="4176">
        <f t="shared" si="23"/>
        <v>0</v>
      </c>
      <c r="T19" s="4176">
        <f t="shared" si="23"/>
        <v>0</v>
      </c>
      <c r="U19" s="4176">
        <f t="shared" si="23"/>
        <v>0</v>
      </c>
      <c r="V19" s="5439">
        <f t="shared" si="23"/>
        <v>0</v>
      </c>
      <c r="W19" s="4177">
        <f t="shared" si="23"/>
        <v>0</v>
      </c>
      <c r="X19" s="4178">
        <f t="shared" si="23"/>
        <v>0</v>
      </c>
      <c r="Y19" s="4173">
        <f t="shared" si="23"/>
        <v>0</v>
      </c>
      <c r="Z19" s="4173">
        <f t="shared" si="23"/>
        <v>0</v>
      </c>
      <c r="AA19" s="4173">
        <f t="shared" si="23"/>
        <v>0</v>
      </c>
      <c r="AB19" s="4173">
        <f t="shared" si="23"/>
        <v>0</v>
      </c>
      <c r="AC19" s="5444">
        <f t="shared" si="23"/>
        <v>0</v>
      </c>
      <c r="AD19" s="5445">
        <f t="shared" si="23"/>
        <v>0</v>
      </c>
      <c r="AE19" s="5442">
        <f t="shared" si="23"/>
        <v>0</v>
      </c>
      <c r="AF19" s="4179">
        <f t="shared" si="23"/>
        <v>0</v>
      </c>
      <c r="AG19" s="4176">
        <f t="shared" si="23"/>
        <v>0</v>
      </c>
      <c r="AH19" s="4176">
        <f t="shared" si="23"/>
        <v>0</v>
      </c>
      <c r="AI19" s="4176">
        <f t="shared" si="23"/>
        <v>0</v>
      </c>
      <c r="AJ19" s="4176">
        <f t="shared" si="23"/>
        <v>0</v>
      </c>
      <c r="AK19" s="4176">
        <f t="shared" si="23"/>
        <v>0</v>
      </c>
      <c r="AL19" s="4176">
        <f t="shared" si="23"/>
        <v>0</v>
      </c>
      <c r="AM19" s="4176">
        <f t="shared" si="23"/>
        <v>0</v>
      </c>
      <c r="AN19" s="4177">
        <f t="shared" si="23"/>
        <v>0</v>
      </c>
      <c r="AO19" s="4179">
        <f t="shared" si="23"/>
        <v>0</v>
      </c>
      <c r="AP19" s="4176">
        <f t="shared" si="23"/>
        <v>0</v>
      </c>
      <c r="AQ19" s="5443">
        <f t="shared" si="23"/>
        <v>0</v>
      </c>
      <c r="AR19" s="4179">
        <f t="shared" si="23"/>
        <v>0</v>
      </c>
      <c r="AS19" s="4176">
        <f t="shared" si="23"/>
        <v>0</v>
      </c>
      <c r="AT19" s="4180">
        <f t="shared" si="23"/>
        <v>0</v>
      </c>
      <c r="AU19" s="4173">
        <f t="shared" si="23"/>
        <v>0</v>
      </c>
      <c r="AV19" s="4173">
        <f t="shared" si="23"/>
        <v>0</v>
      </c>
      <c r="AW19" s="4173">
        <f t="shared" si="23"/>
        <v>0</v>
      </c>
      <c r="AX19" s="4173">
        <f t="shared" si="23"/>
        <v>0</v>
      </c>
      <c r="AY19" s="4173">
        <f t="shared" si="23"/>
        <v>0</v>
      </c>
      <c r="AZ19" s="4173">
        <f t="shared" si="23"/>
        <v>0</v>
      </c>
      <c r="BA19" s="4173">
        <f t="shared" si="23"/>
        <v>0</v>
      </c>
      <c r="BB19" s="4173">
        <f t="shared" si="23"/>
        <v>0</v>
      </c>
      <c r="BC19" s="4173">
        <f t="shared" si="23"/>
        <v>0</v>
      </c>
      <c r="BD19" s="4173">
        <f t="shared" si="23"/>
        <v>0</v>
      </c>
      <c r="BE19" s="4173">
        <f t="shared" si="23"/>
        <v>0</v>
      </c>
      <c r="BF19" s="4173">
        <f t="shared" si="23"/>
        <v>0</v>
      </c>
      <c r="BG19" s="4173">
        <f t="shared" si="23"/>
        <v>0</v>
      </c>
      <c r="BH19" s="4173">
        <f t="shared" si="23"/>
        <v>0</v>
      </c>
      <c r="BI19" s="4173">
        <f t="shared" si="23"/>
        <v>0</v>
      </c>
      <c r="BJ19" s="4173">
        <f t="shared" si="23"/>
        <v>0</v>
      </c>
      <c r="BK19" s="4173">
        <f t="shared" si="23"/>
        <v>0</v>
      </c>
      <c r="BL19" s="4173">
        <f t="shared" si="23"/>
        <v>0</v>
      </c>
      <c r="BM19" s="4173">
        <f t="shared" si="23"/>
        <v>0</v>
      </c>
      <c r="BN19" s="4173">
        <f t="shared" si="23"/>
        <v>0</v>
      </c>
      <c r="BO19" s="4173">
        <f t="shared" si="23"/>
        <v>0</v>
      </c>
      <c r="BP19" s="4173">
        <f t="shared" si="23"/>
        <v>0</v>
      </c>
      <c r="BQ19" s="4173">
        <f t="shared" si="23"/>
        <v>0</v>
      </c>
      <c r="BR19" s="4173">
        <f t="shared" si="23"/>
        <v>0</v>
      </c>
      <c r="BS19" s="4173">
        <f t="shared" si="23"/>
        <v>0</v>
      </c>
      <c r="BT19" s="4173">
        <f t="shared" si="23"/>
        <v>0</v>
      </c>
      <c r="BU19" s="4173">
        <f t="shared" si="23"/>
        <v>0</v>
      </c>
      <c r="BV19" s="4173">
        <f t="shared" si="23"/>
        <v>0</v>
      </c>
      <c r="BW19" s="4173">
        <f t="shared" si="23"/>
        <v>0</v>
      </c>
      <c r="BX19" s="4173">
        <f t="shared" si="23"/>
        <v>0</v>
      </c>
      <c r="BY19" s="4173">
        <f t="shared" si="23"/>
        <v>0</v>
      </c>
      <c r="BZ19" s="4018">
        <f t="shared" si="23"/>
        <v>0</v>
      </c>
      <c r="CA19" s="626">
        <f t="shared" si="23"/>
        <v>0</v>
      </c>
      <c r="CB19" s="626">
        <f t="shared" ref="CB19:CO19" si="24">SUM(CB12:CB18)</f>
        <v>0</v>
      </c>
      <c r="CC19" s="626">
        <f t="shared" si="24"/>
        <v>0</v>
      </c>
      <c r="CD19" s="626">
        <f t="shared" si="24"/>
        <v>0</v>
      </c>
      <c r="CE19" s="626">
        <f t="shared" si="24"/>
        <v>0</v>
      </c>
      <c r="CF19" s="626">
        <f t="shared" si="24"/>
        <v>0</v>
      </c>
      <c r="CG19" s="626">
        <f t="shared" si="24"/>
        <v>0</v>
      </c>
      <c r="CH19" s="626">
        <f t="shared" si="24"/>
        <v>0</v>
      </c>
      <c r="CI19" s="626">
        <f t="shared" si="24"/>
        <v>0</v>
      </c>
      <c r="CJ19" s="626">
        <f t="shared" si="24"/>
        <v>0</v>
      </c>
      <c r="CK19" s="626">
        <f t="shared" si="24"/>
        <v>0</v>
      </c>
      <c r="CL19" s="626">
        <f t="shared" si="24"/>
        <v>0</v>
      </c>
      <c r="CM19" s="626">
        <f t="shared" si="24"/>
        <v>0</v>
      </c>
      <c r="CN19" s="626">
        <f t="shared" si="24"/>
        <v>0</v>
      </c>
      <c r="CO19" s="626">
        <f t="shared" si="24"/>
        <v>0</v>
      </c>
    </row>
    <row r="20" spans="1:95" ht="58.5" customHeight="1" thickBot="1">
      <c r="A20" s="7338" t="s">
        <v>507</v>
      </c>
      <c r="B20" s="4038" t="str" cm="1">
        <f t="array" ref="B20">_xlfn.XLOOKUP(1, (INDEX(التشكيل_القديم!$L$115:$S$150, ,6)=A20) * (INDEX(التشكيل_القديم!$L$115:$S$150, ,7)="رئيس الدائرة"), INDEX(التشكيل_القديم!$L$115:$S$150, ,2))</f>
        <v>محمود عبدالمنعم حسين حسان</v>
      </c>
      <c r="C20" s="3467" t="s">
        <v>23</v>
      </c>
      <c r="D20" s="7333" t="s">
        <v>21</v>
      </c>
      <c r="E20" s="627" t="s">
        <v>1283</v>
      </c>
      <c r="F20" s="4127">
        <v>2</v>
      </c>
      <c r="G20" s="4128"/>
      <c r="H20" s="4128"/>
      <c r="I20" s="4128"/>
      <c r="J20" s="4129"/>
      <c r="K20" s="4130"/>
      <c r="L20" s="5437">
        <f t="shared" si="0"/>
        <v>2</v>
      </c>
      <c r="M20" s="4131" t="str">
        <f t="shared" si="3"/>
        <v>WRONG</v>
      </c>
      <c r="N20" s="5438">
        <f>SUM(O20:U20)</f>
        <v>0</v>
      </c>
      <c r="O20" s="4128"/>
      <c r="P20" s="4128"/>
      <c r="Q20" s="4128"/>
      <c r="R20" s="4181"/>
      <c r="S20" s="4128"/>
      <c r="T20" s="4128"/>
      <c r="U20" s="4135"/>
      <c r="V20" s="5439">
        <f>W20+AC20+AD20+AE20+AN20+AQ20+AT20+AW20</f>
        <v>0</v>
      </c>
      <c r="W20" s="4111">
        <f t="shared" si="6"/>
        <v>0</v>
      </c>
      <c r="X20" s="4182"/>
      <c r="Y20" s="4128"/>
      <c r="Z20" s="4128"/>
      <c r="AA20" s="4128"/>
      <c r="AB20" s="4130"/>
      <c r="AC20" s="5440"/>
      <c r="AD20" s="5441"/>
      <c r="AE20" s="5442">
        <f t="shared" si="7"/>
        <v>0</v>
      </c>
      <c r="AF20" s="4182"/>
      <c r="AG20" s="4128"/>
      <c r="AH20" s="4128"/>
      <c r="AI20" s="4128"/>
      <c r="AJ20" s="4128"/>
      <c r="AK20" s="4128"/>
      <c r="AL20" s="4128"/>
      <c r="AM20" s="4130"/>
      <c r="AN20" s="4116">
        <f t="shared" si="8"/>
        <v>0</v>
      </c>
      <c r="AO20" s="4182"/>
      <c r="AP20" s="4130"/>
      <c r="AQ20" s="5443">
        <f t="shared" si="9"/>
        <v>0</v>
      </c>
      <c r="AR20" s="4182"/>
      <c r="AS20" s="4130"/>
      <c r="AT20" s="4117">
        <f t="shared" si="10"/>
        <v>0</v>
      </c>
      <c r="AU20" s="4128"/>
      <c r="AV20" s="4135"/>
      <c r="AW20" s="4183"/>
      <c r="AX20" s="4184">
        <f t="shared" si="11"/>
        <v>0</v>
      </c>
      <c r="AY20" s="4185"/>
      <c r="AZ20" s="4186"/>
      <c r="BA20" s="4185"/>
      <c r="BB20" s="4186"/>
      <c r="BC20" s="4187"/>
      <c r="BD20" s="4188"/>
      <c r="BE20" s="4187"/>
      <c r="BF20" s="4184">
        <f t="shared" ref="BF20:BF24" si="25">BG20+BH20+BI20</f>
        <v>0</v>
      </c>
      <c r="BG20" s="4185"/>
      <c r="BH20" s="4186"/>
      <c r="BI20" s="4185"/>
      <c r="BJ20" s="4186"/>
      <c r="BK20" s="4187"/>
      <c r="BL20" s="4188"/>
      <c r="BM20" s="4184">
        <f>BN20+BO20+BP20</f>
        <v>0</v>
      </c>
      <c r="BN20" s="4185"/>
      <c r="BO20" s="4186"/>
      <c r="BP20" s="4185"/>
      <c r="BQ20" s="4186"/>
      <c r="BR20" s="4187"/>
      <c r="BS20" s="4188"/>
      <c r="BT20" s="4184">
        <f t="shared" ref="BT20:BT24" si="26">BU20+BV20+BW20</f>
        <v>0</v>
      </c>
      <c r="BU20" s="4185"/>
      <c r="BV20" s="4186"/>
      <c r="BW20" s="4185"/>
      <c r="BX20" s="4186"/>
      <c r="BY20" s="4187"/>
      <c r="BZ20" s="4019"/>
      <c r="CA20" s="3949">
        <f t="shared" ref="CA20:CA24" si="27">CB20+CC20+CD20</f>
        <v>0</v>
      </c>
      <c r="CB20" s="628"/>
      <c r="CC20" s="629"/>
      <c r="CD20" s="630"/>
      <c r="CE20" s="629"/>
      <c r="CF20" s="631"/>
      <c r="CG20" s="632"/>
      <c r="CH20" s="3940">
        <f t="shared" si="16"/>
        <v>0</v>
      </c>
      <c r="CI20" s="591">
        <f>CB20+BU20+BN20+BG20+AY20</f>
        <v>0</v>
      </c>
      <c r="CJ20" s="591">
        <f>CC20+BV20+BO20+BH20+AZ20</f>
        <v>0</v>
      </c>
      <c r="CK20" s="591">
        <f t="shared" si="17"/>
        <v>0</v>
      </c>
      <c r="CL20" s="591">
        <f t="shared" ref="CL20:CN23" si="28">CE20+BX20+BQ20+BJ20+BB20</f>
        <v>0</v>
      </c>
      <c r="CM20" s="591">
        <f t="shared" si="28"/>
        <v>0</v>
      </c>
      <c r="CN20" s="591">
        <f t="shared" si="28"/>
        <v>0</v>
      </c>
      <c r="CO20" s="591">
        <f t="shared" si="18"/>
        <v>0</v>
      </c>
      <c r="CQ20" s="545" t="s">
        <v>407</v>
      </c>
    </row>
    <row r="21" spans="1:95" ht="58.5" customHeight="1" thickBot="1">
      <c r="A21" s="7339"/>
      <c r="B21" s="4038" t="str" cm="1">
        <f t="array" ref="B21">_xlfn.XLOOKUP(1, (INDEX(التشكيل_القديم!$L$115:$S$150, ,6)=A20) * (INDEX(التشكيل_القديم!$L$115:$S$150, ,7)="عضو يمين"), INDEX(التشكيل_القديم!$L$115:$S$150, ,2))</f>
        <v>محمود رضا عبدالمعز محمد</v>
      </c>
      <c r="C21" s="3468" t="s">
        <v>23</v>
      </c>
      <c r="D21" s="7334"/>
      <c r="E21" s="2140" t="s">
        <v>1317</v>
      </c>
      <c r="F21" s="4127"/>
      <c r="G21" s="4128"/>
      <c r="H21" s="4128"/>
      <c r="I21" s="4128"/>
      <c r="J21" s="4129"/>
      <c r="K21" s="4130"/>
      <c r="L21" s="5437">
        <f t="shared" si="0"/>
        <v>0</v>
      </c>
      <c r="M21" s="4131" t="str">
        <f t="shared" si="3"/>
        <v>ok</v>
      </c>
      <c r="N21" s="5438">
        <f t="shared" si="19"/>
        <v>0</v>
      </c>
      <c r="O21" s="4104"/>
      <c r="P21" s="4104"/>
      <c r="Q21" s="4104"/>
      <c r="R21" s="4108"/>
      <c r="S21" s="4104"/>
      <c r="T21" s="4104"/>
      <c r="U21" s="4118"/>
      <c r="V21" s="5439">
        <f t="shared" si="5"/>
        <v>0</v>
      </c>
      <c r="W21" s="4111">
        <f t="shared" si="6"/>
        <v>0</v>
      </c>
      <c r="X21" s="4112"/>
      <c r="Y21" s="4104"/>
      <c r="Z21" s="4104"/>
      <c r="AA21" s="4104"/>
      <c r="AB21" s="4106"/>
      <c r="AC21" s="5440"/>
      <c r="AD21" s="5441"/>
      <c r="AE21" s="5442">
        <f t="shared" si="7"/>
        <v>0</v>
      </c>
      <c r="AF21" s="4112"/>
      <c r="AG21" s="4104"/>
      <c r="AH21" s="4104"/>
      <c r="AI21" s="4104"/>
      <c r="AJ21" s="4104"/>
      <c r="AK21" s="4104"/>
      <c r="AL21" s="4104"/>
      <c r="AM21" s="4106"/>
      <c r="AN21" s="4116">
        <f t="shared" si="8"/>
        <v>0</v>
      </c>
      <c r="AO21" s="4112"/>
      <c r="AP21" s="4106"/>
      <c r="AQ21" s="5443">
        <f t="shared" si="9"/>
        <v>0</v>
      </c>
      <c r="AR21" s="4112"/>
      <c r="AS21" s="4106"/>
      <c r="AT21" s="4117">
        <f t="shared" si="10"/>
        <v>0</v>
      </c>
      <c r="AU21" s="4128"/>
      <c r="AV21" s="4135"/>
      <c r="AW21" s="4119"/>
      <c r="AX21" s="4138">
        <f t="shared" si="11"/>
        <v>0</v>
      </c>
      <c r="AY21" s="4128"/>
      <c r="AZ21" s="4137"/>
      <c r="BA21" s="4128"/>
      <c r="BB21" s="4137"/>
      <c r="BC21" s="4137"/>
      <c r="BD21" s="4137"/>
      <c r="BE21" s="4137"/>
      <c r="BF21" s="4138">
        <f t="shared" si="25"/>
        <v>0</v>
      </c>
      <c r="BG21" s="4128"/>
      <c r="BH21" s="4137"/>
      <c r="BI21" s="4128"/>
      <c r="BJ21" s="4137"/>
      <c r="BK21" s="4137"/>
      <c r="BL21" s="4137"/>
      <c r="BM21" s="4138">
        <f t="shared" ref="BM21:BM24" si="29">BN21+BO21+BP21</f>
        <v>0</v>
      </c>
      <c r="BN21" s="4128"/>
      <c r="BO21" s="4137"/>
      <c r="BP21" s="4128"/>
      <c r="BQ21" s="4137"/>
      <c r="BR21" s="4137"/>
      <c r="BS21" s="4137"/>
      <c r="BT21" s="4138">
        <f t="shared" si="26"/>
        <v>0</v>
      </c>
      <c r="BU21" s="4128"/>
      <c r="BV21" s="4137"/>
      <c r="BW21" s="4128"/>
      <c r="BX21" s="4137"/>
      <c r="BY21" s="4137"/>
      <c r="BZ21" s="4015"/>
      <c r="CA21" s="622"/>
      <c r="CB21" s="623"/>
      <c r="CC21" s="624"/>
      <c r="CD21" s="625"/>
      <c r="CE21" s="624"/>
      <c r="CF21" s="624"/>
      <c r="CG21" s="624"/>
      <c r="CH21" s="3940">
        <f t="shared" si="16"/>
        <v>0</v>
      </c>
      <c r="CI21" s="3943">
        <f>CB21+BU21+BN21+BG21+AY21</f>
        <v>0</v>
      </c>
      <c r="CJ21" s="3943">
        <f>CC21+BV21+BO21+BH21+AZ21</f>
        <v>0</v>
      </c>
      <c r="CK21" s="3943">
        <f t="shared" si="17"/>
        <v>0</v>
      </c>
      <c r="CL21" s="3943">
        <f t="shared" si="28"/>
        <v>0</v>
      </c>
      <c r="CM21" s="3943">
        <f t="shared" si="28"/>
        <v>0</v>
      </c>
      <c r="CN21" s="3943">
        <f t="shared" si="28"/>
        <v>0</v>
      </c>
      <c r="CO21" s="3943">
        <f t="shared" si="18"/>
        <v>0</v>
      </c>
    </row>
    <row r="22" spans="1:95" s="635" customFormat="1" ht="58.5" customHeight="1" thickBot="1">
      <c r="A22" s="7339"/>
      <c r="B22" s="4039" t="str" cm="1">
        <f t="array" ref="B22">_xlfn.XLOOKUP(1, (INDEX(التشكيل_القديم!$L$115:$S$150, ,6)=A20) * (INDEX(التشكيل_القديم!$L$115:$S$150, ,7)="عضو يسار"), INDEX(التشكيل_القديم!$L$115:$S$150, ,2))</f>
        <v>محمد انس عبداللطيف محمود ابوالسعود</v>
      </c>
      <c r="C22" s="3469" t="s">
        <v>33</v>
      </c>
      <c r="D22" s="3464" t="s">
        <v>235</v>
      </c>
      <c r="E22" s="633" t="s">
        <v>1284</v>
      </c>
      <c r="F22" s="4127">
        <v>10</v>
      </c>
      <c r="G22" s="4128"/>
      <c r="H22" s="4128"/>
      <c r="I22" s="4128"/>
      <c r="J22" s="4129"/>
      <c r="K22" s="4130"/>
      <c r="L22" s="5437">
        <f>SUM(F22:K22)</f>
        <v>10</v>
      </c>
      <c r="M22" s="4131" t="str">
        <f t="shared" si="3"/>
        <v>WRONG</v>
      </c>
      <c r="N22" s="5438">
        <f t="shared" si="19"/>
        <v>0</v>
      </c>
      <c r="O22" s="4128"/>
      <c r="P22" s="4128"/>
      <c r="Q22" s="4128"/>
      <c r="R22" s="4181"/>
      <c r="S22" s="4128"/>
      <c r="T22" s="4128"/>
      <c r="U22" s="4135"/>
      <c r="V22" s="5439">
        <f t="shared" si="5"/>
        <v>0</v>
      </c>
      <c r="W22" s="4111">
        <f t="shared" si="6"/>
        <v>0</v>
      </c>
      <c r="X22" s="4182"/>
      <c r="Y22" s="4128"/>
      <c r="Z22" s="4128"/>
      <c r="AA22" s="4128"/>
      <c r="AB22" s="4130"/>
      <c r="AC22" s="5440"/>
      <c r="AD22" s="5441"/>
      <c r="AE22" s="5442">
        <f t="shared" si="7"/>
        <v>0</v>
      </c>
      <c r="AF22" s="4182"/>
      <c r="AG22" s="4128"/>
      <c r="AH22" s="4128"/>
      <c r="AI22" s="4128"/>
      <c r="AJ22" s="4128"/>
      <c r="AK22" s="4128"/>
      <c r="AL22" s="4128"/>
      <c r="AM22" s="4130"/>
      <c r="AN22" s="4116">
        <f t="shared" si="8"/>
        <v>0</v>
      </c>
      <c r="AO22" s="4182"/>
      <c r="AP22" s="4130"/>
      <c r="AQ22" s="5443">
        <f t="shared" si="9"/>
        <v>0</v>
      </c>
      <c r="AR22" s="4182"/>
      <c r="AS22" s="4130"/>
      <c r="AT22" s="4117">
        <f t="shared" si="10"/>
        <v>0</v>
      </c>
      <c r="AU22" s="4128"/>
      <c r="AV22" s="4135"/>
      <c r="AW22" s="4189"/>
      <c r="AX22" s="4138">
        <f t="shared" si="11"/>
        <v>0</v>
      </c>
      <c r="AY22" s="4185"/>
      <c r="AZ22" s="4186"/>
      <c r="BA22" s="4185"/>
      <c r="BB22" s="4186"/>
      <c r="BC22" s="4187"/>
      <c r="BD22" s="4188"/>
      <c r="BE22" s="4187"/>
      <c r="BF22" s="4138">
        <f t="shared" si="25"/>
        <v>0</v>
      </c>
      <c r="BG22" s="4185"/>
      <c r="BH22" s="4186"/>
      <c r="BI22" s="4185"/>
      <c r="BJ22" s="4186"/>
      <c r="BK22" s="4187"/>
      <c r="BL22" s="4188"/>
      <c r="BM22" s="4138">
        <f t="shared" si="29"/>
        <v>0</v>
      </c>
      <c r="BN22" s="4185"/>
      <c r="BO22" s="4186"/>
      <c r="BP22" s="4185"/>
      <c r="BQ22" s="4186"/>
      <c r="BR22" s="4187"/>
      <c r="BS22" s="4188"/>
      <c r="BT22" s="4190"/>
      <c r="BU22" s="4185"/>
      <c r="BV22" s="4186"/>
      <c r="BW22" s="4185"/>
      <c r="BX22" s="4186"/>
      <c r="BY22" s="4187"/>
      <c r="BZ22" s="4019"/>
      <c r="CA22" s="634"/>
      <c r="CB22" s="628"/>
      <c r="CC22" s="629"/>
      <c r="CD22" s="630"/>
      <c r="CE22" s="629"/>
      <c r="CF22" s="631"/>
      <c r="CG22" s="632"/>
      <c r="CH22" s="3940">
        <f t="shared" si="16"/>
        <v>0</v>
      </c>
      <c r="CI22" s="3943">
        <f t="shared" ref="CI22:CJ23" si="30">CB22+BU22+BN22+BG22+AY22</f>
        <v>0</v>
      </c>
      <c r="CJ22" s="3943">
        <f t="shared" si="30"/>
        <v>0</v>
      </c>
      <c r="CK22" s="3943">
        <f t="shared" si="17"/>
        <v>0</v>
      </c>
      <c r="CL22" s="3943">
        <f t="shared" si="28"/>
        <v>0</v>
      </c>
      <c r="CM22" s="3943">
        <f t="shared" si="28"/>
        <v>0</v>
      </c>
      <c r="CN22" s="3943">
        <f t="shared" si="28"/>
        <v>0</v>
      </c>
      <c r="CO22" s="3943">
        <f t="shared" si="18"/>
        <v>0</v>
      </c>
      <c r="CQ22" s="635" t="s">
        <v>407</v>
      </c>
    </row>
    <row r="23" spans="1:95" s="635" customFormat="1" ht="58.5" customHeight="1" thickBot="1">
      <c r="A23" s="7339"/>
      <c r="B23" s="4036" t="str" cm="1">
        <f t="array" ref="B23">IFERROR(_xlfn.XLOOKUP(1, (INDEX(التشكيل_القديم!$L$115:$S$150, ,6)=A20) * (INDEX(التشكيل_القديم!$L$115:$S$150, ,7)="عضو يسار اليسار"), INDEX(التشكيل_القديم!$L$115:$S$150, ,2)),"")</f>
        <v/>
      </c>
      <c r="C23" s="3462"/>
      <c r="D23" s="3465" t="s">
        <v>386</v>
      </c>
      <c r="E23" s="633" t="s">
        <v>1285</v>
      </c>
      <c r="F23" s="4127">
        <v>12</v>
      </c>
      <c r="G23" s="4128"/>
      <c r="H23" s="4128"/>
      <c r="I23" s="4128"/>
      <c r="J23" s="4129"/>
      <c r="K23" s="4130"/>
      <c r="L23" s="5437">
        <f t="shared" si="0"/>
        <v>12</v>
      </c>
      <c r="M23" s="4131" t="str">
        <f t="shared" si="3"/>
        <v>WRONG</v>
      </c>
      <c r="N23" s="5438">
        <f t="shared" si="19"/>
        <v>0</v>
      </c>
      <c r="O23" s="4128"/>
      <c r="P23" s="4128"/>
      <c r="Q23" s="4128"/>
      <c r="R23" s="4181"/>
      <c r="S23" s="4128"/>
      <c r="T23" s="4128"/>
      <c r="U23" s="4135"/>
      <c r="V23" s="5439">
        <f t="shared" si="5"/>
        <v>0</v>
      </c>
      <c r="W23" s="4111">
        <f t="shared" si="6"/>
        <v>0</v>
      </c>
      <c r="X23" s="4182"/>
      <c r="Y23" s="4128"/>
      <c r="Z23" s="4128"/>
      <c r="AA23" s="4128"/>
      <c r="AB23" s="4130"/>
      <c r="AC23" s="5440"/>
      <c r="AD23" s="5441"/>
      <c r="AE23" s="5442">
        <f t="shared" si="7"/>
        <v>0</v>
      </c>
      <c r="AF23" s="4182"/>
      <c r="AG23" s="4128"/>
      <c r="AH23" s="4128"/>
      <c r="AI23" s="4128"/>
      <c r="AJ23" s="4128"/>
      <c r="AK23" s="4128"/>
      <c r="AL23" s="4128"/>
      <c r="AM23" s="4130"/>
      <c r="AN23" s="4116">
        <f t="shared" si="8"/>
        <v>0</v>
      </c>
      <c r="AO23" s="4182"/>
      <c r="AP23" s="4130"/>
      <c r="AQ23" s="5443">
        <f t="shared" si="9"/>
        <v>0</v>
      </c>
      <c r="AR23" s="4182"/>
      <c r="AS23" s="4130"/>
      <c r="AT23" s="4117">
        <f t="shared" si="10"/>
        <v>0</v>
      </c>
      <c r="AU23" s="4128"/>
      <c r="AV23" s="4135"/>
      <c r="AW23" s="4189"/>
      <c r="AX23" s="4138">
        <f t="shared" si="11"/>
        <v>0</v>
      </c>
      <c r="AY23" s="4185"/>
      <c r="AZ23" s="4186"/>
      <c r="BA23" s="4185"/>
      <c r="BB23" s="4186"/>
      <c r="BC23" s="4187"/>
      <c r="BD23" s="4188"/>
      <c r="BE23" s="4187"/>
      <c r="BF23" s="4138">
        <f t="shared" si="25"/>
        <v>0</v>
      </c>
      <c r="BG23" s="4185"/>
      <c r="BH23" s="4186"/>
      <c r="BI23" s="4185"/>
      <c r="BJ23" s="4186"/>
      <c r="BK23" s="4187"/>
      <c r="BL23" s="4188"/>
      <c r="BM23" s="4138">
        <f t="shared" si="29"/>
        <v>0</v>
      </c>
      <c r="BN23" s="4185"/>
      <c r="BO23" s="4186"/>
      <c r="BP23" s="4185"/>
      <c r="BQ23" s="4186"/>
      <c r="BR23" s="4187"/>
      <c r="BS23" s="4188"/>
      <c r="BT23" s="4191"/>
      <c r="BU23" s="4185"/>
      <c r="BV23" s="4186"/>
      <c r="BW23" s="4185"/>
      <c r="BX23" s="4186"/>
      <c r="BY23" s="4187"/>
      <c r="BZ23" s="4019"/>
      <c r="CA23" s="622"/>
      <c r="CB23" s="628"/>
      <c r="CC23" s="629"/>
      <c r="CD23" s="630"/>
      <c r="CE23" s="629"/>
      <c r="CF23" s="631"/>
      <c r="CG23" s="632"/>
      <c r="CH23" s="3940">
        <f t="shared" si="16"/>
        <v>0</v>
      </c>
      <c r="CI23" s="3943">
        <f t="shared" si="30"/>
        <v>0</v>
      </c>
      <c r="CJ23" s="3943">
        <f t="shared" si="30"/>
        <v>0</v>
      </c>
      <c r="CK23" s="3943">
        <f t="shared" si="17"/>
        <v>0</v>
      </c>
      <c r="CL23" s="3943">
        <f t="shared" si="28"/>
        <v>0</v>
      </c>
      <c r="CM23" s="3943">
        <f t="shared" si="28"/>
        <v>0</v>
      </c>
      <c r="CN23" s="3943">
        <f t="shared" si="28"/>
        <v>0</v>
      </c>
      <c r="CO23" s="3943">
        <f t="shared" si="18"/>
        <v>0</v>
      </c>
      <c r="CQ23" s="635" t="s">
        <v>407</v>
      </c>
    </row>
    <row r="24" spans="1:95" s="635" customFormat="1" ht="58.5" customHeight="1" thickBot="1">
      <c r="A24" s="7340"/>
      <c r="B24" s="4040"/>
      <c r="C24" s="3461"/>
      <c r="D24" s="3463"/>
      <c r="E24" s="636"/>
      <c r="F24" s="4127"/>
      <c r="G24" s="4192"/>
      <c r="H24" s="4192"/>
      <c r="I24" s="4192"/>
      <c r="J24" s="4129"/>
      <c r="K24" s="4193"/>
      <c r="L24" s="5437">
        <f t="shared" si="0"/>
        <v>0</v>
      </c>
      <c r="M24" s="4131" t="str">
        <f t="shared" si="3"/>
        <v>ok</v>
      </c>
      <c r="N24" s="5438">
        <f>SUM(O24:U24)</f>
        <v>0</v>
      </c>
      <c r="O24" s="4132"/>
      <c r="P24" s="4132"/>
      <c r="Q24" s="4132"/>
      <c r="R24" s="4108"/>
      <c r="S24" s="4132"/>
      <c r="T24" s="4132"/>
      <c r="U24" s="4194"/>
      <c r="V24" s="5439">
        <f t="shared" si="5"/>
        <v>0</v>
      </c>
      <c r="W24" s="4111">
        <f t="shared" si="6"/>
        <v>0</v>
      </c>
      <c r="X24" s="4195"/>
      <c r="Y24" s="4196"/>
      <c r="Z24" s="4196"/>
      <c r="AA24" s="4196"/>
      <c r="AB24" s="4197"/>
      <c r="AC24" s="5440"/>
      <c r="AD24" s="5441"/>
      <c r="AE24" s="5442">
        <f>SUM(AF24:AM24)</f>
        <v>0</v>
      </c>
      <c r="AF24" s="4112"/>
      <c r="AG24" s="4104"/>
      <c r="AH24" s="4104"/>
      <c r="AI24" s="4104"/>
      <c r="AJ24" s="4104"/>
      <c r="AK24" s="4104"/>
      <c r="AL24" s="4104"/>
      <c r="AM24" s="4106"/>
      <c r="AN24" s="4116">
        <f>SUM(AO24:AP24)</f>
        <v>0</v>
      </c>
      <c r="AO24" s="4198"/>
      <c r="AP24" s="4199"/>
      <c r="AQ24" s="5443">
        <f>SUM(AR24:AS24)</f>
        <v>0</v>
      </c>
      <c r="AR24" s="4139"/>
      <c r="AS24" s="4200"/>
      <c r="AT24" s="4117">
        <f t="shared" si="10"/>
        <v>0</v>
      </c>
      <c r="AU24" s="4201"/>
      <c r="AV24" s="4202"/>
      <c r="AW24" s="4119"/>
      <c r="AX24" s="4169">
        <f t="shared" si="11"/>
        <v>0</v>
      </c>
      <c r="AY24" s="4203"/>
      <c r="AZ24" s="4204"/>
      <c r="BA24" s="4203"/>
      <c r="BB24" s="4204"/>
      <c r="BC24" s="4205"/>
      <c r="BD24" s="4206"/>
      <c r="BE24" s="4205"/>
      <c r="BF24" s="4169">
        <f t="shared" si="25"/>
        <v>0</v>
      </c>
      <c r="BG24" s="4203"/>
      <c r="BH24" s="4204"/>
      <c r="BI24" s="4203"/>
      <c r="BJ24" s="4204"/>
      <c r="BK24" s="4205"/>
      <c r="BL24" s="4206"/>
      <c r="BM24" s="4169">
        <f t="shared" si="29"/>
        <v>0</v>
      </c>
      <c r="BN24" s="4203"/>
      <c r="BO24" s="4204"/>
      <c r="BP24" s="4203"/>
      <c r="BQ24" s="4204"/>
      <c r="BR24" s="4205"/>
      <c r="BS24" s="4206"/>
      <c r="BT24" s="4169">
        <f t="shared" si="26"/>
        <v>0</v>
      </c>
      <c r="BU24" s="4203"/>
      <c r="BV24" s="4204"/>
      <c r="BW24" s="4203"/>
      <c r="BX24" s="4204"/>
      <c r="BY24" s="4205"/>
      <c r="BZ24" s="4020"/>
      <c r="CA24" s="3948">
        <f t="shared" si="27"/>
        <v>0</v>
      </c>
      <c r="CB24" s="637"/>
      <c r="CC24" s="638"/>
      <c r="CD24" s="639"/>
      <c r="CE24" s="638"/>
      <c r="CF24" s="640"/>
      <c r="CG24" s="641"/>
      <c r="CH24" s="3940">
        <f t="shared" si="16"/>
        <v>0</v>
      </c>
      <c r="CI24" s="591">
        <f>CB24+BU24+BN24+BG24+AY24</f>
        <v>0</v>
      </c>
      <c r="CJ24" s="591">
        <f>CC24+BV24+BO24+BH24+AZ24</f>
        <v>0</v>
      </c>
      <c r="CK24" s="591">
        <f t="shared" si="17"/>
        <v>0</v>
      </c>
      <c r="CL24" s="591">
        <f>CE24+BX24+BQ24+BJ24+BB24</f>
        <v>0</v>
      </c>
      <c r="CM24" s="591">
        <f>CF24+BY24+BR24+BK24+BC24</f>
        <v>0</v>
      </c>
      <c r="CN24" s="591">
        <f>CG24+BZ24+BS24+BL24+BD24</f>
        <v>0</v>
      </c>
      <c r="CO24" s="591">
        <f t="shared" si="18"/>
        <v>0</v>
      </c>
    </row>
    <row r="25" spans="1:95" ht="58.5" customHeight="1" thickTop="1" thickBot="1">
      <c r="A25" s="7335" t="s">
        <v>509</v>
      </c>
      <c r="B25" s="7336"/>
      <c r="C25" s="7336"/>
      <c r="D25" s="7336"/>
      <c r="E25" s="7337"/>
      <c r="F25" s="4207">
        <f>F24+F23+F22+F21+F20</f>
        <v>24</v>
      </c>
      <c r="G25" s="4173">
        <f>G24+G23+G22+G21+G20</f>
        <v>0</v>
      </c>
      <c r="H25" s="4173">
        <f t="shared" ref="H25:BR25" si="31">H24+H23+H22+H21+H20</f>
        <v>0</v>
      </c>
      <c r="I25" s="4173">
        <f t="shared" si="31"/>
        <v>0</v>
      </c>
      <c r="J25" s="4174">
        <f t="shared" si="31"/>
        <v>0</v>
      </c>
      <c r="K25" s="4173">
        <f t="shared" si="31"/>
        <v>0</v>
      </c>
      <c r="L25" s="5437">
        <f t="shared" si="0"/>
        <v>24</v>
      </c>
      <c r="M25" s="4131" t="str">
        <f t="shared" si="3"/>
        <v>ok</v>
      </c>
      <c r="N25" s="5438">
        <f t="shared" si="31"/>
        <v>0</v>
      </c>
      <c r="O25" s="4173">
        <f t="shared" si="31"/>
        <v>0</v>
      </c>
      <c r="P25" s="4173">
        <f t="shared" si="31"/>
        <v>0</v>
      </c>
      <c r="Q25" s="4173">
        <f t="shared" si="31"/>
        <v>0</v>
      </c>
      <c r="R25" s="4175">
        <f t="shared" si="31"/>
        <v>0</v>
      </c>
      <c r="S25" s="4173">
        <f t="shared" si="31"/>
        <v>0</v>
      </c>
      <c r="T25" s="4173">
        <f t="shared" si="31"/>
        <v>0</v>
      </c>
      <c r="U25" s="4173">
        <f>U24+U23+U22+U21+U20</f>
        <v>0</v>
      </c>
      <c r="V25" s="5439">
        <f>V24+V23+V22+V21+V20</f>
        <v>0</v>
      </c>
      <c r="W25" s="4177">
        <f t="shared" si="31"/>
        <v>0</v>
      </c>
      <c r="X25" s="4178">
        <f t="shared" si="31"/>
        <v>0</v>
      </c>
      <c r="Y25" s="4173">
        <f t="shared" si="31"/>
        <v>0</v>
      </c>
      <c r="Z25" s="4173">
        <f t="shared" si="31"/>
        <v>0</v>
      </c>
      <c r="AA25" s="4173">
        <f t="shared" si="31"/>
        <v>0</v>
      </c>
      <c r="AB25" s="4173">
        <f t="shared" si="31"/>
        <v>0</v>
      </c>
      <c r="AC25" s="5444">
        <f t="shared" si="31"/>
        <v>0</v>
      </c>
      <c r="AD25" s="5445">
        <f t="shared" si="31"/>
        <v>0</v>
      </c>
      <c r="AE25" s="5442">
        <f t="shared" si="31"/>
        <v>0</v>
      </c>
      <c r="AF25" s="4208">
        <f t="shared" si="31"/>
        <v>0</v>
      </c>
      <c r="AG25" s="4209">
        <f t="shared" si="31"/>
        <v>0</v>
      </c>
      <c r="AH25" s="4209">
        <f t="shared" si="31"/>
        <v>0</v>
      </c>
      <c r="AI25" s="4209">
        <f t="shared" si="31"/>
        <v>0</v>
      </c>
      <c r="AJ25" s="4209">
        <f t="shared" si="31"/>
        <v>0</v>
      </c>
      <c r="AK25" s="4209">
        <f t="shared" si="31"/>
        <v>0</v>
      </c>
      <c r="AL25" s="4209">
        <f t="shared" si="31"/>
        <v>0</v>
      </c>
      <c r="AM25" s="4209">
        <f t="shared" si="31"/>
        <v>0</v>
      </c>
      <c r="AN25" s="4177">
        <f t="shared" si="31"/>
        <v>0</v>
      </c>
      <c r="AO25" s="4178">
        <f t="shared" si="31"/>
        <v>0</v>
      </c>
      <c r="AP25" s="4173">
        <f t="shared" si="31"/>
        <v>0</v>
      </c>
      <c r="AQ25" s="5443">
        <f t="shared" si="31"/>
        <v>0</v>
      </c>
      <c r="AR25" s="4178">
        <f t="shared" si="31"/>
        <v>0</v>
      </c>
      <c r="AS25" s="4173">
        <f t="shared" si="31"/>
        <v>0</v>
      </c>
      <c r="AT25" s="4180">
        <f t="shared" si="31"/>
        <v>0</v>
      </c>
      <c r="AU25" s="4173">
        <f t="shared" si="31"/>
        <v>0</v>
      </c>
      <c r="AV25" s="4173">
        <f t="shared" si="31"/>
        <v>0</v>
      </c>
      <c r="AW25" s="4173">
        <f t="shared" si="31"/>
        <v>0</v>
      </c>
      <c r="AX25" s="4173">
        <f t="shared" si="31"/>
        <v>0</v>
      </c>
      <c r="AY25" s="4173">
        <f t="shared" si="31"/>
        <v>0</v>
      </c>
      <c r="AZ25" s="4173">
        <f t="shared" si="31"/>
        <v>0</v>
      </c>
      <c r="BA25" s="4173">
        <f t="shared" si="31"/>
        <v>0</v>
      </c>
      <c r="BB25" s="4173">
        <f t="shared" si="31"/>
        <v>0</v>
      </c>
      <c r="BC25" s="4173">
        <f t="shared" si="31"/>
        <v>0</v>
      </c>
      <c r="BD25" s="4173">
        <f t="shared" si="31"/>
        <v>0</v>
      </c>
      <c r="BE25" s="4173">
        <f t="shared" si="31"/>
        <v>0</v>
      </c>
      <c r="BF25" s="4173">
        <f t="shared" si="31"/>
        <v>0</v>
      </c>
      <c r="BG25" s="4173">
        <f t="shared" si="31"/>
        <v>0</v>
      </c>
      <c r="BH25" s="4173">
        <f t="shared" si="31"/>
        <v>0</v>
      </c>
      <c r="BI25" s="4173">
        <f t="shared" si="31"/>
        <v>0</v>
      </c>
      <c r="BJ25" s="4173">
        <f t="shared" si="31"/>
        <v>0</v>
      </c>
      <c r="BK25" s="4173">
        <f t="shared" si="31"/>
        <v>0</v>
      </c>
      <c r="BL25" s="4173">
        <f t="shared" si="31"/>
        <v>0</v>
      </c>
      <c r="BM25" s="4173">
        <f t="shared" si="31"/>
        <v>0</v>
      </c>
      <c r="BN25" s="4173">
        <f t="shared" si="31"/>
        <v>0</v>
      </c>
      <c r="BO25" s="4173">
        <f t="shared" si="31"/>
        <v>0</v>
      </c>
      <c r="BP25" s="4173">
        <f t="shared" si="31"/>
        <v>0</v>
      </c>
      <c r="BQ25" s="4173">
        <f t="shared" si="31"/>
        <v>0</v>
      </c>
      <c r="BR25" s="4173">
        <f t="shared" si="31"/>
        <v>0</v>
      </c>
      <c r="BS25" s="4173">
        <f t="shared" ref="BS25:BZ25" si="32">BS24+BS23+BS22+BS21+BS20</f>
        <v>0</v>
      </c>
      <c r="BT25" s="4173">
        <f t="shared" si="32"/>
        <v>0</v>
      </c>
      <c r="BU25" s="4173">
        <f t="shared" si="32"/>
        <v>0</v>
      </c>
      <c r="BV25" s="4173">
        <f t="shared" si="32"/>
        <v>0</v>
      </c>
      <c r="BW25" s="4173">
        <f t="shared" si="32"/>
        <v>0</v>
      </c>
      <c r="BX25" s="4173">
        <f t="shared" si="32"/>
        <v>0</v>
      </c>
      <c r="BY25" s="4173">
        <f t="shared" si="32"/>
        <v>0</v>
      </c>
      <c r="BZ25" s="4018">
        <f t="shared" si="32"/>
        <v>0</v>
      </c>
      <c r="CA25" s="642">
        <f t="shared" ref="CA25:CN25" si="33">SUM(CA20:CA24)</f>
        <v>0</v>
      </c>
      <c r="CB25" s="643">
        <f t="shared" si="33"/>
        <v>0</v>
      </c>
      <c r="CC25" s="643">
        <f t="shared" si="33"/>
        <v>0</v>
      </c>
      <c r="CD25" s="643">
        <f t="shared" si="33"/>
        <v>0</v>
      </c>
      <c r="CE25" s="643">
        <f t="shared" si="33"/>
        <v>0</v>
      </c>
      <c r="CF25" s="644"/>
      <c r="CG25" s="645">
        <f t="shared" si="33"/>
        <v>0</v>
      </c>
      <c r="CH25" s="3940">
        <f t="shared" si="16"/>
        <v>0</v>
      </c>
      <c r="CI25" s="643">
        <f t="shared" si="33"/>
        <v>0</v>
      </c>
      <c r="CJ25" s="643">
        <f t="shared" si="33"/>
        <v>0</v>
      </c>
      <c r="CK25" s="591">
        <f t="shared" si="17"/>
        <v>0</v>
      </c>
      <c r="CL25" s="643">
        <f t="shared" si="33"/>
        <v>0</v>
      </c>
      <c r="CM25" s="643">
        <f t="shared" si="33"/>
        <v>0</v>
      </c>
      <c r="CN25" s="643">
        <f t="shared" si="33"/>
        <v>0</v>
      </c>
      <c r="CO25" s="591">
        <f t="shared" si="18"/>
        <v>0</v>
      </c>
    </row>
    <row r="26" spans="1:95" s="616" customFormat="1" ht="58.5" customHeight="1" thickBot="1">
      <c r="A26" s="7338" t="s">
        <v>510</v>
      </c>
      <c r="B26" s="4041" t="str" cm="1">
        <f t="array" ref="B26">_xlfn.XLOOKUP(1, (INDEX(التشكيل_القديم!$L$115:$S$150, ,6)=A26) * (INDEX(التشكيل_القديم!$L$115:$S$150, ,7)="رئيس الدائرة"), INDEX(التشكيل_القديم!$L$115:$S$150, ,2))</f>
        <v>حاتم ربيع محمود عليان</v>
      </c>
      <c r="C26" s="3470" t="s">
        <v>23</v>
      </c>
      <c r="D26" s="7341" t="s">
        <v>50</v>
      </c>
      <c r="E26" s="646" t="s">
        <v>1289</v>
      </c>
      <c r="F26" s="4127">
        <v>4</v>
      </c>
      <c r="G26" s="4128"/>
      <c r="H26" s="4128"/>
      <c r="I26" s="4128"/>
      <c r="J26" s="4129"/>
      <c r="K26" s="4130"/>
      <c r="L26" s="5437">
        <f t="shared" si="0"/>
        <v>4</v>
      </c>
      <c r="M26" s="4131" t="str">
        <f t="shared" si="3"/>
        <v>WRONG</v>
      </c>
      <c r="N26" s="5438">
        <f t="shared" si="19"/>
        <v>0</v>
      </c>
      <c r="O26" s="4128"/>
      <c r="P26" s="4128"/>
      <c r="Q26" s="4128"/>
      <c r="R26" s="4181"/>
      <c r="S26" s="4128"/>
      <c r="T26" s="4128"/>
      <c r="U26" s="4135"/>
      <c r="V26" s="5439">
        <f t="shared" si="5"/>
        <v>0</v>
      </c>
      <c r="W26" s="4111">
        <f t="shared" si="6"/>
        <v>0</v>
      </c>
      <c r="X26" s="4182"/>
      <c r="Y26" s="4128"/>
      <c r="Z26" s="4128"/>
      <c r="AA26" s="4128"/>
      <c r="AB26" s="4130"/>
      <c r="AC26" s="5440"/>
      <c r="AD26" s="5441"/>
      <c r="AE26" s="5442">
        <f>SUM(AF26:AM26)</f>
        <v>0</v>
      </c>
      <c r="AF26" s="4182"/>
      <c r="AG26" s="4128"/>
      <c r="AH26" s="4128"/>
      <c r="AI26" s="4128"/>
      <c r="AJ26" s="4128"/>
      <c r="AK26" s="4128"/>
      <c r="AL26" s="4128"/>
      <c r="AM26" s="4130"/>
      <c r="AN26" s="4116">
        <f t="shared" si="8"/>
        <v>0</v>
      </c>
      <c r="AO26" s="4182"/>
      <c r="AP26" s="4130"/>
      <c r="AQ26" s="5443">
        <f t="shared" si="9"/>
        <v>0</v>
      </c>
      <c r="AR26" s="4182"/>
      <c r="AS26" s="4130"/>
      <c r="AT26" s="4117">
        <f t="shared" si="10"/>
        <v>0</v>
      </c>
      <c r="AU26" s="4128"/>
      <c r="AV26" s="4135"/>
      <c r="AW26" s="4210"/>
      <c r="AX26" s="4211">
        <f t="shared" si="11"/>
        <v>0</v>
      </c>
      <c r="AY26" s="4212"/>
      <c r="AZ26" s="4213"/>
      <c r="BA26" s="4212"/>
      <c r="BB26" s="4213"/>
      <c r="BC26" s="4214"/>
      <c r="BD26" s="4215"/>
      <c r="BE26" s="4216"/>
      <c r="BF26" s="4211">
        <f t="shared" ref="BF26:BF30" si="34">BG26+BH26+BI26</f>
        <v>0</v>
      </c>
      <c r="BG26" s="4212"/>
      <c r="BH26" s="4213"/>
      <c r="BI26" s="4212"/>
      <c r="BJ26" s="4213"/>
      <c r="BK26" s="4214"/>
      <c r="BL26" s="4215"/>
      <c r="BM26" s="4211">
        <f t="shared" ref="BM26:BM30" si="35">BN26+BO26+BP26</f>
        <v>0</v>
      </c>
      <c r="BN26" s="4212"/>
      <c r="BO26" s="4213"/>
      <c r="BP26" s="4212"/>
      <c r="BQ26" s="4213"/>
      <c r="BR26" s="4214"/>
      <c r="BS26" s="4215"/>
      <c r="BT26" s="4211">
        <f t="shared" ref="BT26:BT30" si="36">BU26+BV26+BW26</f>
        <v>0</v>
      </c>
      <c r="BU26" s="4212"/>
      <c r="BV26" s="4213"/>
      <c r="BW26" s="4212"/>
      <c r="BX26" s="4213"/>
      <c r="BY26" s="4214"/>
      <c r="BZ26" s="4021"/>
      <c r="CA26" s="3953">
        <f t="shared" ref="CA26:CA30" si="37">CB26+CC26+CD26</f>
        <v>0</v>
      </c>
      <c r="CB26" s="647"/>
      <c r="CC26" s="648"/>
      <c r="CD26" s="649"/>
      <c r="CE26" s="648"/>
      <c r="CF26" s="650"/>
      <c r="CG26" s="651"/>
      <c r="CH26" s="3940">
        <f t="shared" si="16"/>
        <v>0</v>
      </c>
      <c r="CI26" s="591">
        <f t="shared" ref="CI26:CJ30" si="38">CB26+BU26+BN26+BG26+AY26</f>
        <v>0</v>
      </c>
      <c r="CJ26" s="591">
        <f t="shared" si="38"/>
        <v>0</v>
      </c>
      <c r="CK26" s="591">
        <f t="shared" si="17"/>
        <v>0</v>
      </c>
      <c r="CL26" s="591">
        <f t="shared" ref="CL26:CN30" si="39">CE26+BX26+BQ26+BJ26+BB26</f>
        <v>0</v>
      </c>
      <c r="CM26" s="591">
        <f t="shared" si="39"/>
        <v>0</v>
      </c>
      <c r="CN26" s="591">
        <f t="shared" si="39"/>
        <v>0</v>
      </c>
      <c r="CO26" s="591">
        <f t="shared" si="18"/>
        <v>0</v>
      </c>
      <c r="CQ26" s="616" t="s">
        <v>407</v>
      </c>
    </row>
    <row r="27" spans="1:95" ht="58.5" customHeight="1" thickBot="1">
      <c r="A27" s="7339"/>
      <c r="B27" s="4038" t="str" cm="1">
        <f t="array" ref="B27">_xlfn.XLOOKUP(1, (INDEX(التشكيل_القديم!$L$115:$S$150, ,6)=A26) * (INDEX(التشكيل_القديم!$L$115:$S$150, ,7)="عضو يمين"), INDEX(التشكيل_القديم!$L$115:$S$150, ,2))</f>
        <v>مصطفى ممدوح ابوهشيمة عبدالعزيز</v>
      </c>
      <c r="C27" s="3471" t="s">
        <v>23</v>
      </c>
      <c r="D27" s="7342"/>
      <c r="E27" s="2139" t="s">
        <v>1306</v>
      </c>
      <c r="F27" s="4127"/>
      <c r="G27" s="4128"/>
      <c r="H27" s="4128"/>
      <c r="I27" s="4128"/>
      <c r="J27" s="4129"/>
      <c r="K27" s="4130"/>
      <c r="L27" s="5437">
        <f t="shared" si="0"/>
        <v>0</v>
      </c>
      <c r="M27" s="4131" t="str">
        <f t="shared" si="3"/>
        <v>ok</v>
      </c>
      <c r="N27" s="5438">
        <f t="shared" si="19"/>
        <v>0</v>
      </c>
      <c r="O27" s="4128"/>
      <c r="P27" s="4128"/>
      <c r="Q27" s="4128"/>
      <c r="R27" s="4181"/>
      <c r="S27" s="4128"/>
      <c r="T27" s="4128"/>
      <c r="U27" s="4135"/>
      <c r="V27" s="5439">
        <f t="shared" si="5"/>
        <v>0</v>
      </c>
      <c r="W27" s="4111">
        <f t="shared" si="6"/>
        <v>0</v>
      </c>
      <c r="X27" s="4182"/>
      <c r="Y27" s="4128"/>
      <c r="Z27" s="4128"/>
      <c r="AA27" s="4128"/>
      <c r="AB27" s="4130"/>
      <c r="AC27" s="5440"/>
      <c r="AD27" s="5441"/>
      <c r="AE27" s="5442">
        <f t="shared" ref="AE27:AE33" si="40">SUM(AF27:AM27)</f>
        <v>0</v>
      </c>
      <c r="AF27" s="4182"/>
      <c r="AG27" s="4128"/>
      <c r="AH27" s="4128"/>
      <c r="AI27" s="4128"/>
      <c r="AJ27" s="4128"/>
      <c r="AK27" s="4128"/>
      <c r="AL27" s="4128"/>
      <c r="AM27" s="4130"/>
      <c r="AN27" s="4116">
        <f t="shared" si="8"/>
        <v>0</v>
      </c>
      <c r="AO27" s="4182"/>
      <c r="AP27" s="4130"/>
      <c r="AQ27" s="5443">
        <f t="shared" si="9"/>
        <v>0</v>
      </c>
      <c r="AR27" s="4182"/>
      <c r="AS27" s="4130"/>
      <c r="AT27" s="4117">
        <f t="shared" si="10"/>
        <v>0</v>
      </c>
      <c r="AU27" s="4128"/>
      <c r="AV27" s="4135"/>
      <c r="AW27" s="4210"/>
      <c r="AX27" s="4136">
        <f t="shared" si="11"/>
        <v>0</v>
      </c>
      <c r="AY27" s="4185"/>
      <c r="AZ27" s="4186"/>
      <c r="BA27" s="4185"/>
      <c r="BB27" s="4186"/>
      <c r="BC27" s="4187"/>
      <c r="BD27" s="4188"/>
      <c r="BE27" s="4217"/>
      <c r="BF27" s="4136">
        <f t="shared" si="34"/>
        <v>0</v>
      </c>
      <c r="BG27" s="4185"/>
      <c r="BH27" s="4186"/>
      <c r="BI27" s="4185"/>
      <c r="BJ27" s="4186"/>
      <c r="BK27" s="4187"/>
      <c r="BL27" s="4188"/>
      <c r="BM27" s="4136">
        <f t="shared" si="35"/>
        <v>0</v>
      </c>
      <c r="BN27" s="4185"/>
      <c r="BO27" s="4186"/>
      <c r="BP27" s="4185"/>
      <c r="BQ27" s="4186"/>
      <c r="BR27" s="4187"/>
      <c r="BS27" s="4188"/>
      <c r="BT27" s="4136">
        <f t="shared" si="36"/>
        <v>0</v>
      </c>
      <c r="BU27" s="4185"/>
      <c r="BV27" s="4186"/>
      <c r="BW27" s="4185"/>
      <c r="BX27" s="4186"/>
      <c r="BY27" s="4187"/>
      <c r="BZ27" s="4019"/>
      <c r="CA27" s="3954">
        <f t="shared" si="37"/>
        <v>0</v>
      </c>
      <c r="CB27" s="628"/>
      <c r="CC27" s="629"/>
      <c r="CD27" s="630"/>
      <c r="CE27" s="629"/>
      <c r="CF27" s="631"/>
      <c r="CG27" s="632"/>
      <c r="CH27" s="3940">
        <f t="shared" si="16"/>
        <v>0</v>
      </c>
      <c r="CI27" s="591">
        <f t="shared" si="38"/>
        <v>0</v>
      </c>
      <c r="CJ27" s="591">
        <f t="shared" si="38"/>
        <v>0</v>
      </c>
      <c r="CK27" s="591">
        <f t="shared" si="17"/>
        <v>0</v>
      </c>
      <c r="CL27" s="591">
        <f t="shared" si="39"/>
        <v>0</v>
      </c>
      <c r="CM27" s="591">
        <f t="shared" si="39"/>
        <v>0</v>
      </c>
      <c r="CN27" s="591">
        <f t="shared" si="39"/>
        <v>0</v>
      </c>
      <c r="CO27" s="591">
        <f t="shared" si="18"/>
        <v>0</v>
      </c>
    </row>
    <row r="28" spans="1:95" ht="58.5" customHeight="1" thickBot="1">
      <c r="A28" s="7339"/>
      <c r="B28" s="4038" t="str" cm="1">
        <f t="array" ref="B28">_xlfn.XLOOKUP(1, (INDEX(التشكيل_القديم!$L$115:$S$150, ,6)=A26) * (INDEX(التشكيل_القديم!$L$115:$S$150, ,7)="عضو يسار"), INDEX(التشكيل_القديم!$L$115:$S$150, ,2))</f>
        <v>احمد عبدالناصر محمود عبدالعليم</v>
      </c>
      <c r="C28" s="3471" t="s">
        <v>23</v>
      </c>
      <c r="D28" s="7343" t="s">
        <v>391</v>
      </c>
      <c r="E28" s="646" t="s">
        <v>1287</v>
      </c>
      <c r="F28" s="4127">
        <v>7</v>
      </c>
      <c r="G28" s="4128"/>
      <c r="H28" s="4128"/>
      <c r="I28" s="4128"/>
      <c r="J28" s="4129"/>
      <c r="K28" s="4130"/>
      <c r="L28" s="5437">
        <f t="shared" si="0"/>
        <v>7</v>
      </c>
      <c r="M28" s="4131" t="str">
        <f t="shared" si="3"/>
        <v>WRONG</v>
      </c>
      <c r="N28" s="5438">
        <f t="shared" si="19"/>
        <v>0</v>
      </c>
      <c r="O28" s="4128"/>
      <c r="P28" s="4128"/>
      <c r="Q28" s="4128"/>
      <c r="R28" s="4181"/>
      <c r="S28" s="4128"/>
      <c r="T28" s="4128"/>
      <c r="U28" s="4135"/>
      <c r="V28" s="5439">
        <f t="shared" si="5"/>
        <v>0</v>
      </c>
      <c r="W28" s="4111">
        <f t="shared" si="6"/>
        <v>0</v>
      </c>
      <c r="X28" s="4182"/>
      <c r="Y28" s="4128"/>
      <c r="Z28" s="4128"/>
      <c r="AA28" s="4128"/>
      <c r="AB28" s="4130"/>
      <c r="AC28" s="5440"/>
      <c r="AD28" s="5441"/>
      <c r="AE28" s="5442">
        <f t="shared" si="40"/>
        <v>0</v>
      </c>
      <c r="AF28" s="4182"/>
      <c r="AG28" s="4128"/>
      <c r="AH28" s="4128"/>
      <c r="AI28" s="4128"/>
      <c r="AJ28" s="4128"/>
      <c r="AK28" s="4128"/>
      <c r="AL28" s="4128"/>
      <c r="AM28" s="4130"/>
      <c r="AN28" s="4116">
        <f t="shared" si="8"/>
        <v>0</v>
      </c>
      <c r="AO28" s="4182"/>
      <c r="AP28" s="4130"/>
      <c r="AQ28" s="5443">
        <f t="shared" si="9"/>
        <v>0</v>
      </c>
      <c r="AR28" s="4182"/>
      <c r="AS28" s="4130"/>
      <c r="AT28" s="4117">
        <f t="shared" si="10"/>
        <v>0</v>
      </c>
      <c r="AU28" s="4128"/>
      <c r="AV28" s="4135"/>
      <c r="AW28" s="4210"/>
      <c r="AX28" s="4136">
        <f t="shared" si="11"/>
        <v>0</v>
      </c>
      <c r="AY28" s="4185"/>
      <c r="AZ28" s="4186"/>
      <c r="BA28" s="4185"/>
      <c r="BB28" s="4186"/>
      <c r="BC28" s="4187"/>
      <c r="BD28" s="4188"/>
      <c r="BE28" s="4217"/>
      <c r="BF28" s="4136">
        <f t="shared" si="34"/>
        <v>0</v>
      </c>
      <c r="BG28" s="4185"/>
      <c r="BH28" s="4186"/>
      <c r="BI28" s="4185"/>
      <c r="BJ28" s="4186"/>
      <c r="BK28" s="4187"/>
      <c r="BL28" s="4188"/>
      <c r="BM28" s="4136">
        <f t="shared" si="35"/>
        <v>0</v>
      </c>
      <c r="BN28" s="4185"/>
      <c r="BO28" s="4186"/>
      <c r="BP28" s="4185"/>
      <c r="BQ28" s="4186"/>
      <c r="BR28" s="4187"/>
      <c r="BS28" s="4188"/>
      <c r="BT28" s="4136">
        <f t="shared" si="36"/>
        <v>0</v>
      </c>
      <c r="BU28" s="4185"/>
      <c r="BV28" s="4186"/>
      <c r="BW28" s="4185"/>
      <c r="BX28" s="4186"/>
      <c r="BY28" s="4187"/>
      <c r="BZ28" s="4019"/>
      <c r="CA28" s="3954">
        <f t="shared" si="37"/>
        <v>0</v>
      </c>
      <c r="CB28" s="628"/>
      <c r="CC28" s="629"/>
      <c r="CD28" s="630"/>
      <c r="CE28" s="629"/>
      <c r="CF28" s="631"/>
      <c r="CG28" s="632"/>
      <c r="CH28" s="3940">
        <f t="shared" si="16"/>
        <v>0</v>
      </c>
      <c r="CI28" s="591">
        <f t="shared" si="38"/>
        <v>0</v>
      </c>
      <c r="CJ28" s="591">
        <f t="shared" si="38"/>
        <v>0</v>
      </c>
      <c r="CK28" s="591">
        <f t="shared" si="17"/>
        <v>0</v>
      </c>
      <c r="CL28" s="591">
        <f t="shared" si="39"/>
        <v>0</v>
      </c>
      <c r="CM28" s="591">
        <f t="shared" si="39"/>
        <v>0</v>
      </c>
      <c r="CN28" s="591">
        <f t="shared" si="39"/>
        <v>0</v>
      </c>
      <c r="CO28" s="591">
        <f t="shared" si="18"/>
        <v>0</v>
      </c>
      <c r="CQ28" s="545" t="s">
        <v>407</v>
      </c>
    </row>
    <row r="29" spans="1:95" s="616" customFormat="1" ht="58.5" customHeight="1" thickBot="1">
      <c r="A29" s="7339"/>
      <c r="B29" s="4039" t="str" cm="1">
        <f t="array" ref="B29">IFERROR(_xlfn.XLOOKUP(1, (INDEX(التشكيل_القديم!$L$115:$S$150, ,6)=A26) * (INDEX(التشكيل_القديم!$L$115:$S$150, ,7)="عضو يسار اليسار"), INDEX(التشكيل_القديم!$L$115:$S$150, ,2)),"")</f>
        <v/>
      </c>
      <c r="C29" s="3472"/>
      <c r="D29" s="7334"/>
      <c r="E29" s="2136" t="s">
        <v>1286</v>
      </c>
      <c r="F29" s="4127">
        <v>8</v>
      </c>
      <c r="G29" s="4128"/>
      <c r="H29" s="4128"/>
      <c r="I29" s="4128"/>
      <c r="J29" s="4129"/>
      <c r="K29" s="4130"/>
      <c r="L29" s="5437">
        <f t="shared" si="0"/>
        <v>8</v>
      </c>
      <c r="M29" s="4131" t="str">
        <f t="shared" si="3"/>
        <v>WRONG</v>
      </c>
      <c r="N29" s="5438">
        <f>SUM(O29:U29)</f>
        <v>0</v>
      </c>
      <c r="O29" s="4128"/>
      <c r="P29" s="4128"/>
      <c r="Q29" s="4128"/>
      <c r="R29" s="4181"/>
      <c r="S29" s="4128"/>
      <c r="T29" s="4128"/>
      <c r="U29" s="4135"/>
      <c r="V29" s="5439">
        <f t="shared" si="5"/>
        <v>0</v>
      </c>
      <c r="W29" s="4111">
        <f t="shared" si="6"/>
        <v>0</v>
      </c>
      <c r="X29" s="4182"/>
      <c r="Y29" s="4128"/>
      <c r="Z29" s="4128"/>
      <c r="AA29" s="4128"/>
      <c r="AB29" s="4130"/>
      <c r="AC29" s="5440"/>
      <c r="AD29" s="5441"/>
      <c r="AE29" s="5442">
        <f t="shared" si="40"/>
        <v>0</v>
      </c>
      <c r="AF29" s="4182"/>
      <c r="AG29" s="4128"/>
      <c r="AH29" s="4128"/>
      <c r="AI29" s="4128"/>
      <c r="AJ29" s="4128"/>
      <c r="AK29" s="4128"/>
      <c r="AL29" s="4128"/>
      <c r="AM29" s="4130"/>
      <c r="AN29" s="4116">
        <f t="shared" si="8"/>
        <v>0</v>
      </c>
      <c r="AO29" s="4182"/>
      <c r="AP29" s="4130"/>
      <c r="AQ29" s="5443">
        <f t="shared" si="9"/>
        <v>0</v>
      </c>
      <c r="AR29" s="4182"/>
      <c r="AS29" s="4130"/>
      <c r="AT29" s="4117">
        <f t="shared" si="10"/>
        <v>0</v>
      </c>
      <c r="AU29" s="4128"/>
      <c r="AV29" s="4135"/>
      <c r="AW29" s="4210"/>
      <c r="AX29" s="4136">
        <f t="shared" si="11"/>
        <v>0</v>
      </c>
      <c r="AY29" s="4185"/>
      <c r="AZ29" s="4186"/>
      <c r="BA29" s="4185"/>
      <c r="BB29" s="4186"/>
      <c r="BC29" s="4187"/>
      <c r="BD29" s="4188"/>
      <c r="BE29" s="4217"/>
      <c r="BF29" s="4136">
        <f t="shared" si="34"/>
        <v>0</v>
      </c>
      <c r="BG29" s="4185"/>
      <c r="BH29" s="4186"/>
      <c r="BI29" s="4185"/>
      <c r="BJ29" s="4186"/>
      <c r="BK29" s="4187"/>
      <c r="BL29" s="4188"/>
      <c r="BM29" s="4136">
        <f t="shared" si="35"/>
        <v>0</v>
      </c>
      <c r="BN29" s="4185"/>
      <c r="BO29" s="4186"/>
      <c r="BP29" s="4185"/>
      <c r="BQ29" s="4186"/>
      <c r="BR29" s="4187"/>
      <c r="BS29" s="4188"/>
      <c r="BT29" s="4136">
        <f t="shared" si="36"/>
        <v>0</v>
      </c>
      <c r="BU29" s="4185"/>
      <c r="BV29" s="4186"/>
      <c r="BW29" s="4185"/>
      <c r="BX29" s="4186"/>
      <c r="BY29" s="4187"/>
      <c r="BZ29" s="4019"/>
      <c r="CA29" s="3954">
        <f t="shared" si="37"/>
        <v>0</v>
      </c>
      <c r="CB29" s="628"/>
      <c r="CC29" s="629"/>
      <c r="CD29" s="630"/>
      <c r="CE29" s="629"/>
      <c r="CF29" s="631"/>
      <c r="CG29" s="632"/>
      <c r="CH29" s="3940">
        <f t="shared" si="16"/>
        <v>0</v>
      </c>
      <c r="CI29" s="591">
        <f t="shared" si="38"/>
        <v>0</v>
      </c>
      <c r="CJ29" s="591">
        <f t="shared" si="38"/>
        <v>0</v>
      </c>
      <c r="CK29" s="591">
        <f t="shared" si="17"/>
        <v>0</v>
      </c>
      <c r="CL29" s="591">
        <f t="shared" si="39"/>
        <v>0</v>
      </c>
      <c r="CM29" s="591">
        <f t="shared" si="39"/>
        <v>0</v>
      </c>
      <c r="CN29" s="591">
        <f t="shared" si="39"/>
        <v>0</v>
      </c>
      <c r="CO29" s="591">
        <f t="shared" si="18"/>
        <v>0</v>
      </c>
      <c r="CQ29" s="616" t="s">
        <v>407</v>
      </c>
    </row>
    <row r="30" spans="1:95" ht="58.5" customHeight="1" thickBot="1">
      <c r="A30" s="7340"/>
      <c r="B30" s="4042"/>
      <c r="C30" s="3462"/>
      <c r="D30" s="3465" t="s">
        <v>53</v>
      </c>
      <c r="E30" s="646" t="s">
        <v>1288</v>
      </c>
      <c r="F30" s="4127">
        <v>5</v>
      </c>
      <c r="G30" s="4128"/>
      <c r="H30" s="4128"/>
      <c r="I30" s="4128"/>
      <c r="J30" s="4129"/>
      <c r="K30" s="4130"/>
      <c r="L30" s="5437">
        <f t="shared" si="0"/>
        <v>5</v>
      </c>
      <c r="M30" s="4131" t="str">
        <f t="shared" si="3"/>
        <v>WRONG</v>
      </c>
      <c r="N30" s="5438">
        <f t="shared" si="19"/>
        <v>0</v>
      </c>
      <c r="O30" s="4128"/>
      <c r="P30" s="4128"/>
      <c r="Q30" s="4128"/>
      <c r="R30" s="4181"/>
      <c r="S30" s="4128"/>
      <c r="T30" s="4128"/>
      <c r="U30" s="4135"/>
      <c r="V30" s="5439">
        <f t="shared" si="5"/>
        <v>0</v>
      </c>
      <c r="W30" s="4111">
        <f t="shared" si="6"/>
        <v>0</v>
      </c>
      <c r="X30" s="4182"/>
      <c r="Y30" s="4128"/>
      <c r="Z30" s="4128"/>
      <c r="AA30" s="4128"/>
      <c r="AB30" s="4130"/>
      <c r="AC30" s="5440"/>
      <c r="AD30" s="5441"/>
      <c r="AE30" s="5442">
        <f t="shared" si="40"/>
        <v>0</v>
      </c>
      <c r="AF30" s="4182"/>
      <c r="AG30" s="4128"/>
      <c r="AH30" s="4128"/>
      <c r="AI30" s="4128"/>
      <c r="AJ30" s="4128"/>
      <c r="AK30" s="4128"/>
      <c r="AL30" s="4128"/>
      <c r="AM30" s="4130"/>
      <c r="AN30" s="4116">
        <f t="shared" si="8"/>
        <v>0</v>
      </c>
      <c r="AO30" s="4182"/>
      <c r="AP30" s="4130"/>
      <c r="AQ30" s="5443">
        <f t="shared" si="9"/>
        <v>0</v>
      </c>
      <c r="AR30" s="4182"/>
      <c r="AS30" s="4130"/>
      <c r="AT30" s="4117">
        <f t="shared" si="10"/>
        <v>0</v>
      </c>
      <c r="AU30" s="4128"/>
      <c r="AV30" s="4135"/>
      <c r="AW30" s="4210"/>
      <c r="AX30" s="4218">
        <f t="shared" si="11"/>
        <v>0</v>
      </c>
      <c r="AY30" s="4203"/>
      <c r="AZ30" s="4204"/>
      <c r="BA30" s="4203"/>
      <c r="BB30" s="4204"/>
      <c r="BC30" s="4205"/>
      <c r="BD30" s="4206"/>
      <c r="BE30" s="4219"/>
      <c r="BF30" s="4218">
        <f t="shared" si="34"/>
        <v>0</v>
      </c>
      <c r="BG30" s="4203"/>
      <c r="BH30" s="4204"/>
      <c r="BI30" s="4203"/>
      <c r="BJ30" s="4204"/>
      <c r="BK30" s="4205"/>
      <c r="BL30" s="4206"/>
      <c r="BM30" s="4218">
        <f t="shared" si="35"/>
        <v>0</v>
      </c>
      <c r="BN30" s="4203"/>
      <c r="BO30" s="4204"/>
      <c r="BP30" s="4203"/>
      <c r="BQ30" s="4204"/>
      <c r="BR30" s="4205"/>
      <c r="BS30" s="4206"/>
      <c r="BT30" s="4218">
        <f t="shared" si="36"/>
        <v>0</v>
      </c>
      <c r="BU30" s="4203"/>
      <c r="BV30" s="4204"/>
      <c r="BW30" s="4203"/>
      <c r="BX30" s="4204"/>
      <c r="BY30" s="4205"/>
      <c r="BZ30" s="4020"/>
      <c r="CA30" s="3955">
        <f t="shared" si="37"/>
        <v>0</v>
      </c>
      <c r="CB30" s="637"/>
      <c r="CC30" s="638"/>
      <c r="CD30" s="639"/>
      <c r="CE30" s="638"/>
      <c r="CF30" s="640"/>
      <c r="CG30" s="641"/>
      <c r="CH30" s="3940">
        <f t="shared" si="16"/>
        <v>0</v>
      </c>
      <c r="CI30" s="591">
        <f t="shared" si="38"/>
        <v>0</v>
      </c>
      <c r="CJ30" s="591">
        <f t="shared" si="38"/>
        <v>0</v>
      </c>
      <c r="CK30" s="591">
        <f t="shared" si="17"/>
        <v>0</v>
      </c>
      <c r="CL30" s="591">
        <f t="shared" si="39"/>
        <v>0</v>
      </c>
      <c r="CM30" s="591">
        <f t="shared" si="39"/>
        <v>0</v>
      </c>
      <c r="CN30" s="591">
        <f t="shared" si="39"/>
        <v>0</v>
      </c>
      <c r="CO30" s="591">
        <f t="shared" si="18"/>
        <v>0</v>
      </c>
      <c r="CQ30" s="545" t="s">
        <v>407</v>
      </c>
    </row>
    <row r="31" spans="1:95" ht="58.5" customHeight="1" thickTop="1" thickBot="1">
      <c r="A31" s="7335" t="s">
        <v>514</v>
      </c>
      <c r="B31" s="7336"/>
      <c r="C31" s="7336"/>
      <c r="D31" s="7336"/>
      <c r="E31" s="7337"/>
      <c r="F31" s="4207">
        <f>F30+F29+F28+F27+F26</f>
        <v>24</v>
      </c>
      <c r="G31" s="4173">
        <f t="shared" ref="G31:BR31" si="41">G30+G29+G28+G27+G26</f>
        <v>0</v>
      </c>
      <c r="H31" s="4173">
        <f t="shared" si="41"/>
        <v>0</v>
      </c>
      <c r="I31" s="4173">
        <f>I30+I29+I28+I27+I26</f>
        <v>0</v>
      </c>
      <c r="J31" s="4174">
        <f t="shared" si="41"/>
        <v>0</v>
      </c>
      <c r="K31" s="4173">
        <f t="shared" si="41"/>
        <v>0</v>
      </c>
      <c r="L31" s="5437">
        <f t="shared" si="0"/>
        <v>24</v>
      </c>
      <c r="M31" s="4131" t="str">
        <f t="shared" si="3"/>
        <v>ok</v>
      </c>
      <c r="N31" s="5438">
        <f t="shared" si="41"/>
        <v>0</v>
      </c>
      <c r="O31" s="4173">
        <f t="shared" si="41"/>
        <v>0</v>
      </c>
      <c r="P31" s="4173">
        <f t="shared" si="41"/>
        <v>0</v>
      </c>
      <c r="Q31" s="4173">
        <f t="shared" si="41"/>
        <v>0</v>
      </c>
      <c r="R31" s="4175">
        <f t="shared" si="41"/>
        <v>0</v>
      </c>
      <c r="S31" s="4173">
        <f t="shared" si="41"/>
        <v>0</v>
      </c>
      <c r="T31" s="4173">
        <f t="shared" si="41"/>
        <v>0</v>
      </c>
      <c r="U31" s="4173">
        <f t="shared" si="41"/>
        <v>0</v>
      </c>
      <c r="V31" s="5439">
        <f t="shared" si="41"/>
        <v>0</v>
      </c>
      <c r="W31" s="4177">
        <f t="shared" si="41"/>
        <v>0</v>
      </c>
      <c r="X31" s="4178">
        <f t="shared" si="41"/>
        <v>0</v>
      </c>
      <c r="Y31" s="4173">
        <f t="shared" si="41"/>
        <v>0</v>
      </c>
      <c r="Z31" s="4173">
        <f t="shared" si="41"/>
        <v>0</v>
      </c>
      <c r="AA31" s="4173">
        <f t="shared" si="41"/>
        <v>0</v>
      </c>
      <c r="AB31" s="4173">
        <f t="shared" si="41"/>
        <v>0</v>
      </c>
      <c r="AC31" s="5444">
        <f t="shared" si="41"/>
        <v>0</v>
      </c>
      <c r="AD31" s="5445">
        <f t="shared" si="41"/>
        <v>0</v>
      </c>
      <c r="AE31" s="5442">
        <f t="shared" si="41"/>
        <v>0</v>
      </c>
      <c r="AF31" s="4178">
        <f t="shared" si="41"/>
        <v>0</v>
      </c>
      <c r="AG31" s="4173">
        <f t="shared" si="41"/>
        <v>0</v>
      </c>
      <c r="AH31" s="4173">
        <f t="shared" si="41"/>
        <v>0</v>
      </c>
      <c r="AI31" s="4173">
        <f t="shared" si="41"/>
        <v>0</v>
      </c>
      <c r="AJ31" s="4173">
        <f t="shared" si="41"/>
        <v>0</v>
      </c>
      <c r="AK31" s="4173">
        <f t="shared" si="41"/>
        <v>0</v>
      </c>
      <c r="AL31" s="4173">
        <f t="shared" si="41"/>
        <v>0</v>
      </c>
      <c r="AM31" s="4173">
        <f t="shared" si="41"/>
        <v>0</v>
      </c>
      <c r="AN31" s="4177">
        <f t="shared" si="41"/>
        <v>0</v>
      </c>
      <c r="AO31" s="4178">
        <f t="shared" si="41"/>
        <v>0</v>
      </c>
      <c r="AP31" s="4173">
        <f t="shared" si="41"/>
        <v>0</v>
      </c>
      <c r="AQ31" s="5443">
        <f t="shared" si="41"/>
        <v>0</v>
      </c>
      <c r="AR31" s="4178">
        <f t="shared" si="41"/>
        <v>0</v>
      </c>
      <c r="AS31" s="4173">
        <f t="shared" si="41"/>
        <v>0</v>
      </c>
      <c r="AT31" s="4180">
        <f t="shared" si="41"/>
        <v>0</v>
      </c>
      <c r="AU31" s="4173">
        <f t="shared" si="41"/>
        <v>0</v>
      </c>
      <c r="AV31" s="4173">
        <f t="shared" si="41"/>
        <v>0</v>
      </c>
      <c r="AW31" s="4173">
        <f t="shared" si="41"/>
        <v>0</v>
      </c>
      <c r="AX31" s="4173">
        <f t="shared" si="41"/>
        <v>0</v>
      </c>
      <c r="AY31" s="4173">
        <f t="shared" si="41"/>
        <v>0</v>
      </c>
      <c r="AZ31" s="4173">
        <f t="shared" si="41"/>
        <v>0</v>
      </c>
      <c r="BA31" s="4173">
        <f t="shared" si="41"/>
        <v>0</v>
      </c>
      <c r="BB31" s="4173">
        <f t="shared" si="41"/>
        <v>0</v>
      </c>
      <c r="BC31" s="4173">
        <f t="shared" si="41"/>
        <v>0</v>
      </c>
      <c r="BD31" s="4173">
        <f t="shared" si="41"/>
        <v>0</v>
      </c>
      <c r="BE31" s="4173">
        <f t="shared" si="41"/>
        <v>0</v>
      </c>
      <c r="BF31" s="4173">
        <f t="shared" si="41"/>
        <v>0</v>
      </c>
      <c r="BG31" s="4173">
        <f t="shared" si="41"/>
        <v>0</v>
      </c>
      <c r="BH31" s="4173">
        <f t="shared" si="41"/>
        <v>0</v>
      </c>
      <c r="BI31" s="4173">
        <f t="shared" si="41"/>
        <v>0</v>
      </c>
      <c r="BJ31" s="4173">
        <f t="shared" si="41"/>
        <v>0</v>
      </c>
      <c r="BK31" s="4173">
        <f t="shared" si="41"/>
        <v>0</v>
      </c>
      <c r="BL31" s="4173">
        <f t="shared" si="41"/>
        <v>0</v>
      </c>
      <c r="BM31" s="4173">
        <f t="shared" si="41"/>
        <v>0</v>
      </c>
      <c r="BN31" s="4173">
        <f t="shared" si="41"/>
        <v>0</v>
      </c>
      <c r="BO31" s="4173">
        <f t="shared" si="41"/>
        <v>0</v>
      </c>
      <c r="BP31" s="4173">
        <f t="shared" si="41"/>
        <v>0</v>
      </c>
      <c r="BQ31" s="4173">
        <f t="shared" si="41"/>
        <v>0</v>
      </c>
      <c r="BR31" s="4173">
        <f t="shared" si="41"/>
        <v>0</v>
      </c>
      <c r="BS31" s="4173">
        <f t="shared" ref="BS31:BZ31" si="42">BS30+BS29+BS28+BS27+BS26</f>
        <v>0</v>
      </c>
      <c r="BT31" s="4173">
        <f t="shared" si="42"/>
        <v>0</v>
      </c>
      <c r="BU31" s="4173">
        <f t="shared" si="42"/>
        <v>0</v>
      </c>
      <c r="BV31" s="4173">
        <f t="shared" si="42"/>
        <v>0</v>
      </c>
      <c r="BW31" s="4173">
        <f t="shared" si="42"/>
        <v>0</v>
      </c>
      <c r="BX31" s="4173">
        <f t="shared" si="42"/>
        <v>0</v>
      </c>
      <c r="BY31" s="4173">
        <f t="shared" si="42"/>
        <v>0</v>
      </c>
      <c r="BZ31" s="4018">
        <f t="shared" si="42"/>
        <v>0</v>
      </c>
      <c r="CA31" s="642">
        <f t="shared" ref="CA31:CG31" si="43">SUM(CA26:CA30)</f>
        <v>0</v>
      </c>
      <c r="CB31" s="643">
        <f t="shared" si="43"/>
        <v>0</v>
      </c>
      <c r="CC31" s="643">
        <f t="shared" si="43"/>
        <v>0</v>
      </c>
      <c r="CD31" s="643">
        <f t="shared" si="43"/>
        <v>0</v>
      </c>
      <c r="CE31" s="643">
        <f t="shared" si="43"/>
        <v>0</v>
      </c>
      <c r="CF31" s="644"/>
      <c r="CG31" s="645">
        <f t="shared" si="43"/>
        <v>0</v>
      </c>
      <c r="CH31" s="3940">
        <f t="shared" si="16"/>
        <v>0</v>
      </c>
      <c r="CI31" s="652">
        <f t="shared" ref="CI31:CO31" si="44">CI30+CI29+CI28+CI27+CI26</f>
        <v>0</v>
      </c>
      <c r="CJ31" s="652">
        <f t="shared" si="44"/>
        <v>0</v>
      </c>
      <c r="CK31" s="652">
        <f t="shared" si="44"/>
        <v>0</v>
      </c>
      <c r="CL31" s="652">
        <f t="shared" si="44"/>
        <v>0</v>
      </c>
      <c r="CM31" s="652">
        <f t="shared" si="44"/>
        <v>0</v>
      </c>
      <c r="CN31" s="652">
        <f t="shared" si="44"/>
        <v>0</v>
      </c>
      <c r="CO31" s="652">
        <f t="shared" si="44"/>
        <v>0</v>
      </c>
    </row>
    <row r="32" spans="1:95" ht="58.5" customHeight="1" thickTop="1" thickBot="1">
      <c r="A32" s="7338" t="s">
        <v>515</v>
      </c>
      <c r="B32" s="4043" t="str" cm="1">
        <f t="array" ref="B32">_xlfn.XLOOKUP(1, (INDEX(التشكيل_القديم!$L$115:$S$150, ,6)=A32) * (INDEX(التشكيل_القديم!$L$115:$S$150, ,7)="رئيس الدائرة"), INDEX(التشكيل_القديم!$L$115:$S$150, ,2))</f>
        <v>مينا توما يعقوب  عبدالسيد</v>
      </c>
      <c r="C32" s="3467" t="s">
        <v>23</v>
      </c>
      <c r="D32" s="3480" t="s">
        <v>21</v>
      </c>
      <c r="E32" s="3476" t="s">
        <v>1290</v>
      </c>
      <c r="F32" s="4127">
        <v>12</v>
      </c>
      <c r="G32" s="4128"/>
      <c r="H32" s="4128"/>
      <c r="I32" s="4128"/>
      <c r="J32" s="4129"/>
      <c r="K32" s="4130"/>
      <c r="L32" s="5437">
        <f t="shared" si="0"/>
        <v>12</v>
      </c>
      <c r="M32" s="4131" t="str">
        <f t="shared" si="3"/>
        <v>WRONG</v>
      </c>
      <c r="N32" s="5438">
        <f t="shared" si="19"/>
        <v>0</v>
      </c>
      <c r="O32" s="4128"/>
      <c r="P32" s="4128"/>
      <c r="Q32" s="4128"/>
      <c r="R32" s="4181"/>
      <c r="S32" s="4128"/>
      <c r="T32" s="4128"/>
      <c r="U32" s="4135"/>
      <c r="V32" s="5439">
        <f t="shared" si="5"/>
        <v>0</v>
      </c>
      <c r="W32" s="4111">
        <f t="shared" si="6"/>
        <v>0</v>
      </c>
      <c r="X32" s="4182"/>
      <c r="Y32" s="4128"/>
      <c r="Z32" s="4128"/>
      <c r="AA32" s="4128"/>
      <c r="AB32" s="4130"/>
      <c r="AC32" s="5440"/>
      <c r="AD32" s="5441"/>
      <c r="AE32" s="5442">
        <f t="shared" si="40"/>
        <v>0</v>
      </c>
      <c r="AF32" s="4182"/>
      <c r="AG32" s="4128"/>
      <c r="AH32" s="4128"/>
      <c r="AI32" s="4128"/>
      <c r="AJ32" s="4128"/>
      <c r="AK32" s="4128"/>
      <c r="AL32" s="4128"/>
      <c r="AM32" s="4130"/>
      <c r="AN32" s="4116">
        <f t="shared" si="8"/>
        <v>0</v>
      </c>
      <c r="AO32" s="4182"/>
      <c r="AP32" s="4130"/>
      <c r="AQ32" s="5443">
        <f t="shared" si="9"/>
        <v>0</v>
      </c>
      <c r="AR32" s="4182"/>
      <c r="AS32" s="4130"/>
      <c r="AT32" s="4117">
        <f t="shared" si="10"/>
        <v>0</v>
      </c>
      <c r="AU32" s="4128"/>
      <c r="AV32" s="4135"/>
      <c r="AW32" s="4210"/>
      <c r="AX32" s="4184">
        <f t="shared" si="11"/>
        <v>0</v>
      </c>
      <c r="AY32" s="4185"/>
      <c r="AZ32" s="4186"/>
      <c r="BA32" s="4185"/>
      <c r="BB32" s="4186"/>
      <c r="BC32" s="4187"/>
      <c r="BD32" s="4188"/>
      <c r="BE32" s="4187"/>
      <c r="BF32" s="4184">
        <f t="shared" ref="BF32:BF37" si="45">BG32+BH32+BI32</f>
        <v>0</v>
      </c>
      <c r="BG32" s="4185"/>
      <c r="BH32" s="4186"/>
      <c r="BI32" s="4185"/>
      <c r="BJ32" s="4186"/>
      <c r="BK32" s="4187"/>
      <c r="BL32" s="4188"/>
      <c r="BM32" s="4184">
        <f t="shared" ref="BM32:BM37" si="46">BN32+BO32+BP32</f>
        <v>0</v>
      </c>
      <c r="BN32" s="4185"/>
      <c r="BO32" s="4186"/>
      <c r="BP32" s="4185"/>
      <c r="BQ32" s="4186"/>
      <c r="BR32" s="4187"/>
      <c r="BS32" s="4188"/>
      <c r="BT32" s="4184">
        <f>BU32+BV32+BW32</f>
        <v>0</v>
      </c>
      <c r="BU32" s="4185"/>
      <c r="BV32" s="4186"/>
      <c r="BW32" s="4185"/>
      <c r="BX32" s="4186"/>
      <c r="BY32" s="4187"/>
      <c r="BZ32" s="4019"/>
      <c r="CA32" s="3949">
        <f t="shared" ref="CA32:CA37" si="47">CB32+CC32+CD32</f>
        <v>0</v>
      </c>
      <c r="CB32" s="628"/>
      <c r="CC32" s="629"/>
      <c r="CD32" s="630"/>
      <c r="CE32" s="629"/>
      <c r="CF32" s="631"/>
      <c r="CG32" s="632"/>
      <c r="CH32" s="3940">
        <f t="shared" si="16"/>
        <v>0</v>
      </c>
      <c r="CI32" s="591">
        <f t="shared" ref="CI32:CJ34" si="48">CB32+BU32+BN32+BG32+AY32</f>
        <v>0</v>
      </c>
      <c r="CJ32" s="591">
        <f t="shared" si="48"/>
        <v>0</v>
      </c>
      <c r="CK32" s="591">
        <f t="shared" si="17"/>
        <v>0</v>
      </c>
      <c r="CL32" s="591">
        <f t="shared" ref="CL32:CN33" si="49">CE32+BX32+BQ32+BJ32+BB32</f>
        <v>0</v>
      </c>
      <c r="CM32" s="591">
        <f t="shared" si="49"/>
        <v>0</v>
      </c>
      <c r="CN32" s="591">
        <f t="shared" si="49"/>
        <v>0</v>
      </c>
      <c r="CO32" s="591">
        <f t="shared" si="18"/>
        <v>0</v>
      </c>
      <c r="CQ32" s="545" t="s">
        <v>407</v>
      </c>
    </row>
    <row r="33" spans="1:95" ht="58.5" customHeight="1" thickTop="1" thickBot="1">
      <c r="A33" s="7339"/>
      <c r="B33" s="4043" t="str" cm="1">
        <f t="array" ref="B33">_xlfn.XLOOKUP(1, (INDEX(التشكيل_القديم!$L$115:$S$150, ,6)=A32) * (INDEX(التشكيل_القديم!$L$115:$S$150, ,7)="عضو يمين"), INDEX(التشكيل_القديم!$L$115:$S$150, ,2))</f>
        <v>طارق مدحت جلال حسن</v>
      </c>
      <c r="C33" s="3474" t="s">
        <v>23</v>
      </c>
      <c r="D33" s="3481" t="s">
        <v>21</v>
      </c>
      <c r="E33" s="3477" t="s">
        <v>1291</v>
      </c>
      <c r="F33" s="4220"/>
      <c r="G33" s="4128"/>
      <c r="H33" s="4128"/>
      <c r="I33" s="4128"/>
      <c r="J33" s="4129"/>
      <c r="K33" s="4130"/>
      <c r="L33" s="5437">
        <f t="shared" si="0"/>
        <v>0</v>
      </c>
      <c r="M33" s="4131" t="str">
        <f t="shared" si="3"/>
        <v>ok</v>
      </c>
      <c r="N33" s="5438">
        <f t="shared" si="19"/>
        <v>0</v>
      </c>
      <c r="O33" s="4128"/>
      <c r="P33" s="4128"/>
      <c r="Q33" s="4128"/>
      <c r="R33" s="4181"/>
      <c r="S33" s="4128"/>
      <c r="T33" s="4128"/>
      <c r="U33" s="4135"/>
      <c r="V33" s="5439">
        <f t="shared" si="5"/>
        <v>0</v>
      </c>
      <c r="W33" s="4111">
        <f t="shared" si="6"/>
        <v>0</v>
      </c>
      <c r="X33" s="4182"/>
      <c r="Y33" s="4128"/>
      <c r="Z33" s="4128"/>
      <c r="AA33" s="4128"/>
      <c r="AB33" s="4130"/>
      <c r="AC33" s="5440"/>
      <c r="AD33" s="5441"/>
      <c r="AE33" s="5442">
        <f t="shared" si="40"/>
        <v>0</v>
      </c>
      <c r="AF33" s="4182"/>
      <c r="AG33" s="4128"/>
      <c r="AH33" s="4128"/>
      <c r="AI33" s="4128"/>
      <c r="AJ33" s="4128"/>
      <c r="AK33" s="4128"/>
      <c r="AL33" s="4128"/>
      <c r="AM33" s="4130"/>
      <c r="AN33" s="4116">
        <f t="shared" si="8"/>
        <v>0</v>
      </c>
      <c r="AO33" s="4182"/>
      <c r="AP33" s="4130"/>
      <c r="AQ33" s="5443">
        <f t="shared" si="9"/>
        <v>0</v>
      </c>
      <c r="AR33" s="4182"/>
      <c r="AS33" s="4130"/>
      <c r="AT33" s="4117">
        <f t="shared" si="10"/>
        <v>0</v>
      </c>
      <c r="AU33" s="4128"/>
      <c r="AV33" s="4135"/>
      <c r="AW33" s="4210"/>
      <c r="AX33" s="4138">
        <f t="shared" si="11"/>
        <v>0</v>
      </c>
      <c r="AY33" s="4185"/>
      <c r="AZ33" s="4186"/>
      <c r="BA33" s="4185"/>
      <c r="BB33" s="4186"/>
      <c r="BC33" s="4187"/>
      <c r="BD33" s="4188"/>
      <c r="BE33" s="4187"/>
      <c r="BF33" s="4138">
        <f t="shared" si="45"/>
        <v>0</v>
      </c>
      <c r="BG33" s="4185"/>
      <c r="BH33" s="4186"/>
      <c r="BI33" s="4185"/>
      <c r="BJ33" s="4186"/>
      <c r="BK33" s="4187"/>
      <c r="BL33" s="4188"/>
      <c r="BM33" s="4138">
        <f t="shared" si="46"/>
        <v>0</v>
      </c>
      <c r="BN33" s="4185"/>
      <c r="BO33" s="4186"/>
      <c r="BP33" s="4185"/>
      <c r="BQ33" s="4186"/>
      <c r="BR33" s="4187"/>
      <c r="BS33" s="4188"/>
      <c r="BT33" s="4138">
        <f t="shared" ref="BT33:BT37" si="50">BU33+BV33+BW33</f>
        <v>0</v>
      </c>
      <c r="BU33" s="4185"/>
      <c r="BV33" s="4186"/>
      <c r="BW33" s="4185"/>
      <c r="BX33" s="4186"/>
      <c r="BY33" s="4187"/>
      <c r="BZ33" s="4019"/>
      <c r="CA33" s="3947">
        <f t="shared" si="47"/>
        <v>0</v>
      </c>
      <c r="CB33" s="628"/>
      <c r="CC33" s="629"/>
      <c r="CD33" s="630"/>
      <c r="CE33" s="629"/>
      <c r="CF33" s="631"/>
      <c r="CG33" s="632"/>
      <c r="CH33" s="3940">
        <f t="shared" si="16"/>
        <v>0</v>
      </c>
      <c r="CI33" s="591">
        <f t="shared" si="48"/>
        <v>0</v>
      </c>
      <c r="CJ33" s="591">
        <f t="shared" si="48"/>
        <v>0</v>
      </c>
      <c r="CK33" s="591">
        <f t="shared" si="17"/>
        <v>0</v>
      </c>
      <c r="CL33" s="591">
        <f t="shared" si="49"/>
        <v>0</v>
      </c>
      <c r="CM33" s="591">
        <f t="shared" si="49"/>
        <v>0</v>
      </c>
      <c r="CN33" s="591">
        <f t="shared" si="49"/>
        <v>0</v>
      </c>
      <c r="CO33" s="591">
        <f t="shared" si="18"/>
        <v>0</v>
      </c>
    </row>
    <row r="34" spans="1:95" ht="58.5" customHeight="1" thickTop="1" thickBot="1">
      <c r="A34" s="7339"/>
      <c r="B34" s="4043" t="str" cm="1">
        <f t="array" ref="B34">_xlfn.XLOOKUP(1, (INDEX(التشكيل_القديم!$L$115:$S$150, ,6)=A32) * (INDEX(التشكيل_القديم!$L$115:$S$150, ,7)="عضو يسار"), INDEX(التشكيل_القديم!$L$115:$S$150, ,2))</f>
        <v>مؤمن سعيد عادل حامد</v>
      </c>
      <c r="C34" s="3475" t="s">
        <v>23</v>
      </c>
      <c r="D34" s="3482" t="s">
        <v>235</v>
      </c>
      <c r="E34" s="3478" t="s">
        <v>1292</v>
      </c>
      <c r="F34" s="4220"/>
      <c r="G34" s="4128"/>
      <c r="H34" s="4128"/>
      <c r="I34" s="4128"/>
      <c r="J34" s="4129"/>
      <c r="K34" s="4130"/>
      <c r="L34" s="5437">
        <f t="shared" ref="L34" si="51">SUM(F34:K34)</f>
        <v>0</v>
      </c>
      <c r="M34" s="4131" t="str">
        <f t="shared" si="3"/>
        <v>WRONG</v>
      </c>
      <c r="N34" s="5438">
        <f t="shared" ref="N34" si="52">SUM(O34:U34)</f>
        <v>0</v>
      </c>
      <c r="O34" s="4128"/>
      <c r="P34" s="4128"/>
      <c r="Q34" s="4128"/>
      <c r="R34" s="4181"/>
      <c r="S34" s="4128"/>
      <c r="T34" s="4128"/>
      <c r="U34" s="4135"/>
      <c r="V34" s="5439">
        <f t="shared" ref="V34" si="53">W34+AC34+AD34+AE34+AN34+AQ34+AT34+AW34</f>
        <v>0</v>
      </c>
      <c r="W34" s="4111">
        <f t="shared" ref="W34" si="54">X34+Y34+Z34+AA34+AB34</f>
        <v>0</v>
      </c>
      <c r="X34" s="4182"/>
      <c r="Y34" s="4128"/>
      <c r="Z34" s="4128"/>
      <c r="AA34" s="4128"/>
      <c r="AB34" s="4130"/>
      <c r="AC34" s="5440"/>
      <c r="AD34" s="5441"/>
      <c r="AE34" s="5442">
        <f t="shared" ref="AE34" si="55">SUM(AF34:AM34)</f>
        <v>0</v>
      </c>
      <c r="AF34" s="4182"/>
      <c r="AG34" s="4128"/>
      <c r="AH34" s="4128"/>
      <c r="AI34" s="4128"/>
      <c r="AJ34" s="4128"/>
      <c r="AK34" s="4128"/>
      <c r="AL34" s="4128"/>
      <c r="AM34" s="4130"/>
      <c r="AN34" s="4116">
        <f t="shared" ref="AN34" si="56">SUM(AO34:AP34)</f>
        <v>0</v>
      </c>
      <c r="AO34" s="4182"/>
      <c r="AP34" s="4130"/>
      <c r="AQ34" s="5443">
        <f t="shared" ref="AQ34" si="57">SUM(AR34:AS34)</f>
        <v>0</v>
      </c>
      <c r="AR34" s="4182"/>
      <c r="AS34" s="4130"/>
      <c r="AT34" s="4117">
        <f t="shared" ref="AT34" si="58">SUM(AU34:AV34)</f>
        <v>0</v>
      </c>
      <c r="AU34" s="4128"/>
      <c r="AV34" s="4135"/>
      <c r="AW34" s="4210"/>
      <c r="AX34" s="4138">
        <f t="shared" ref="AX34" si="59">AY34+AZ34+BA34</f>
        <v>0</v>
      </c>
      <c r="AY34" s="4185"/>
      <c r="AZ34" s="4186"/>
      <c r="BA34" s="4185"/>
      <c r="BB34" s="4186"/>
      <c r="BC34" s="4187"/>
      <c r="BD34" s="4188"/>
      <c r="BE34" s="4187"/>
      <c r="BF34" s="4138">
        <f t="shared" ref="BF34" si="60">BG34+BH34+BI34</f>
        <v>0</v>
      </c>
      <c r="BG34" s="4185"/>
      <c r="BH34" s="4186"/>
      <c r="BI34" s="4185"/>
      <c r="BJ34" s="4186"/>
      <c r="BK34" s="4187"/>
      <c r="BL34" s="4188"/>
      <c r="BM34" s="4138">
        <f t="shared" ref="BM34" si="61">BN34+BO34+BP34</f>
        <v>0</v>
      </c>
      <c r="BN34" s="4185"/>
      <c r="BO34" s="4186"/>
      <c r="BP34" s="4185"/>
      <c r="BQ34" s="4186"/>
      <c r="BR34" s="4187"/>
      <c r="BS34" s="4188"/>
      <c r="BT34" s="4138">
        <f t="shared" ref="BT34" si="62">BU34+BV34+BW34</f>
        <v>0</v>
      </c>
      <c r="BU34" s="4185"/>
      <c r="BV34" s="4186"/>
      <c r="BW34" s="4185"/>
      <c r="BX34" s="4186"/>
      <c r="BY34" s="4187"/>
      <c r="BZ34" s="4019"/>
      <c r="CA34" s="3947">
        <f t="shared" ref="CA34" si="63">CB34+CC34+CD34</f>
        <v>0</v>
      </c>
      <c r="CB34" s="628"/>
      <c r="CC34" s="629"/>
      <c r="CD34" s="630"/>
      <c r="CE34" s="629"/>
      <c r="CF34" s="631"/>
      <c r="CG34" s="632"/>
      <c r="CH34" s="3940">
        <f t="shared" ref="CH34" si="64">CI34+CJ34+CK34+CL34+CM34+CN34+CO34</f>
        <v>0</v>
      </c>
      <c r="CI34" s="591">
        <f t="shared" si="48"/>
        <v>0</v>
      </c>
      <c r="CJ34" s="591">
        <f t="shared" si="48"/>
        <v>0</v>
      </c>
      <c r="CK34" s="591">
        <f t="shared" ref="CK34" si="65">BW34+BP34+BI34+BA34</f>
        <v>0</v>
      </c>
      <c r="CL34" s="591">
        <f t="shared" ref="CL34" si="66">CE34+BX34+BQ34+BJ34+BB34</f>
        <v>0</v>
      </c>
      <c r="CM34" s="591">
        <f t="shared" ref="CM34" si="67">CF34+BY34+BR34+BK34+BC34</f>
        <v>0</v>
      </c>
      <c r="CN34" s="591">
        <f t="shared" ref="CN34" si="68">CG34+BZ34+BS34+BL34+BD34</f>
        <v>0</v>
      </c>
      <c r="CO34" s="591">
        <f t="shared" ref="CO34" si="69">BE34</f>
        <v>0</v>
      </c>
      <c r="CQ34" s="545" t="s">
        <v>407</v>
      </c>
    </row>
    <row r="35" spans="1:95" s="635" customFormat="1" ht="58.5" customHeight="1" thickTop="1" thickBot="1">
      <c r="A35" s="7435"/>
      <c r="B35" s="4037"/>
      <c r="C35" s="3473"/>
      <c r="D35" s="3464" t="s">
        <v>238</v>
      </c>
      <c r="E35" s="3478" t="s">
        <v>1293</v>
      </c>
      <c r="F35" s="4127">
        <v>10</v>
      </c>
      <c r="G35" s="4128"/>
      <c r="H35" s="4128"/>
      <c r="I35" s="4128"/>
      <c r="J35" s="4129"/>
      <c r="K35" s="4130"/>
      <c r="L35" s="5437">
        <f t="shared" si="0"/>
        <v>10</v>
      </c>
      <c r="M35" s="4131" t="str">
        <f t="shared" si="3"/>
        <v>WRONG</v>
      </c>
      <c r="N35" s="5438">
        <f t="shared" si="19"/>
        <v>0</v>
      </c>
      <c r="O35" s="4128"/>
      <c r="P35" s="4128"/>
      <c r="Q35" s="4128"/>
      <c r="R35" s="4181"/>
      <c r="S35" s="4128"/>
      <c r="T35" s="4128"/>
      <c r="U35" s="4135"/>
      <c r="V35" s="5439">
        <f>W35+AC35+AD35+AE35+AN35+AQ35+AT35+AW35</f>
        <v>0</v>
      </c>
      <c r="W35" s="4111">
        <f>X35+Y35+Z35+AA35+AB35</f>
        <v>0</v>
      </c>
      <c r="X35" s="4182"/>
      <c r="Y35" s="4128"/>
      <c r="Z35" s="4128"/>
      <c r="AA35" s="4128"/>
      <c r="AB35" s="4130"/>
      <c r="AC35" s="5440"/>
      <c r="AD35" s="5441"/>
      <c r="AE35" s="5442">
        <f>AF35+AG35+AH35+AI35+AJ35+AK35+AL35+AM35</f>
        <v>0</v>
      </c>
      <c r="AF35" s="4182"/>
      <c r="AG35" s="4128"/>
      <c r="AH35" s="4128"/>
      <c r="AI35" s="4128"/>
      <c r="AJ35" s="4128"/>
      <c r="AK35" s="4128"/>
      <c r="AL35" s="4128"/>
      <c r="AM35" s="4130"/>
      <c r="AN35" s="4116">
        <f t="shared" si="8"/>
        <v>0</v>
      </c>
      <c r="AO35" s="4182"/>
      <c r="AP35" s="4130"/>
      <c r="AQ35" s="5443">
        <f t="shared" si="9"/>
        <v>0</v>
      </c>
      <c r="AR35" s="4182"/>
      <c r="AS35" s="4130"/>
      <c r="AT35" s="4117">
        <f t="shared" si="10"/>
        <v>0</v>
      </c>
      <c r="AU35" s="4128"/>
      <c r="AV35" s="4135"/>
      <c r="AW35" s="4210"/>
      <c r="AX35" s="4138">
        <f>AY35+AZ35+BA35+BB35+BC35+BD35+BE35</f>
        <v>0</v>
      </c>
      <c r="AY35" s="4185"/>
      <c r="AZ35" s="4186"/>
      <c r="BA35" s="4185"/>
      <c r="BB35" s="4186"/>
      <c r="BC35" s="4187"/>
      <c r="BD35" s="4188"/>
      <c r="BE35" s="4187"/>
      <c r="BF35" s="4138">
        <f t="shared" si="45"/>
        <v>0</v>
      </c>
      <c r="BG35" s="4185"/>
      <c r="BH35" s="4186"/>
      <c r="BI35" s="4185"/>
      <c r="BJ35" s="4186"/>
      <c r="BK35" s="4187"/>
      <c r="BL35" s="4188"/>
      <c r="BM35" s="4138">
        <f t="shared" si="46"/>
        <v>0</v>
      </c>
      <c r="BN35" s="4185"/>
      <c r="BO35" s="4186"/>
      <c r="BP35" s="4185"/>
      <c r="BQ35" s="4186"/>
      <c r="BR35" s="4187"/>
      <c r="BS35" s="4188"/>
      <c r="BT35" s="4138">
        <f t="shared" si="50"/>
        <v>0</v>
      </c>
      <c r="BU35" s="4185"/>
      <c r="BV35" s="4186"/>
      <c r="BW35" s="4185"/>
      <c r="BX35" s="4186"/>
      <c r="BY35" s="4187"/>
      <c r="BZ35" s="4019"/>
      <c r="CA35" s="3947">
        <f t="shared" si="47"/>
        <v>0</v>
      </c>
      <c r="CB35" s="628"/>
      <c r="CC35" s="629"/>
      <c r="CD35" s="630"/>
      <c r="CE35" s="629"/>
      <c r="CF35" s="631"/>
      <c r="CG35" s="632"/>
      <c r="CH35" s="3940">
        <f t="shared" si="16"/>
        <v>0</v>
      </c>
      <c r="CI35" s="591">
        <f>AY35+BG35+BN35+BU35</f>
        <v>0</v>
      </c>
      <c r="CJ35" s="591">
        <f t="shared" ref="CJ35:CM35" si="70">AZ35+BH35+BO35+BV35</f>
        <v>0</v>
      </c>
      <c r="CK35" s="591">
        <f t="shared" si="17"/>
        <v>0</v>
      </c>
      <c r="CL35" s="591">
        <f t="shared" si="70"/>
        <v>0</v>
      </c>
      <c r="CM35" s="591">
        <f t="shared" si="70"/>
        <v>0</v>
      </c>
      <c r="CN35" s="591">
        <f>BD35+BL35+BS35+BZ35</f>
        <v>0</v>
      </c>
      <c r="CO35" s="591">
        <f>AW35</f>
        <v>0</v>
      </c>
      <c r="CQ35" s="635" t="s">
        <v>407</v>
      </c>
    </row>
    <row r="36" spans="1:95" s="635" customFormat="1" ht="58.5" customHeight="1" thickBot="1">
      <c r="A36" s="7435"/>
      <c r="B36" s="4036" t="str" cm="1">
        <f t="array" ref="B36">IFERROR(_xlfn.XLOOKUP(1, (INDEX(التشكيل_القديم!$L$115:$S$150, ,6)=A32) * (INDEX(التشكيل_القديم!$L$115:$S$150, ,7)="عضو يسار اليسار"), INDEX(التشكيل_القديم!$L$115:$S$150, ,2)),"")</f>
        <v/>
      </c>
      <c r="C36" s="3462"/>
      <c r="D36" s="3483" t="s">
        <v>235</v>
      </c>
      <c r="E36" s="3454" t="s">
        <v>1319</v>
      </c>
      <c r="F36" s="4140">
        <f>الاحداث!F36</f>
        <v>4</v>
      </c>
      <c r="G36" s="4221">
        <f>الاحداث!G36</f>
        <v>0</v>
      </c>
      <c r="H36" s="4221">
        <f>الاحداث!H36</f>
        <v>0</v>
      </c>
      <c r="I36" s="4221">
        <f>الاحداث!I36</f>
        <v>0</v>
      </c>
      <c r="J36" s="4142">
        <f>الاحداث!J36</f>
        <v>0</v>
      </c>
      <c r="K36" s="4222">
        <f>الاحداث!K36</f>
        <v>0</v>
      </c>
      <c r="L36" s="5437">
        <f>الاحداث!L36</f>
        <v>4</v>
      </c>
      <c r="M36" s="4131" t="str">
        <f t="shared" si="3"/>
        <v>WRONG</v>
      </c>
      <c r="N36" s="5438">
        <f>الاحداث!N36</f>
        <v>0</v>
      </c>
      <c r="O36" s="4146">
        <f>الاحداث!O36</f>
        <v>0</v>
      </c>
      <c r="P36" s="4146">
        <f>الاحداث!P36</f>
        <v>0</v>
      </c>
      <c r="Q36" s="4146">
        <f>الاحداث!Q36</f>
        <v>0</v>
      </c>
      <c r="R36" s="4145">
        <f>الاحداث!R36</f>
        <v>0</v>
      </c>
      <c r="S36" s="4146">
        <f>الاحداث!S36</f>
        <v>0</v>
      </c>
      <c r="T36" s="4146">
        <f>الاحداث!T36</f>
        <v>0</v>
      </c>
      <c r="U36" s="4223">
        <f>الاحداث!U36</f>
        <v>0</v>
      </c>
      <c r="V36" s="5439">
        <f>الاحداث!V36</f>
        <v>0</v>
      </c>
      <c r="W36" s="4111">
        <f>الاحداث!W36</f>
        <v>0</v>
      </c>
      <c r="X36" s="4224">
        <f>الاحداث!X36</f>
        <v>0</v>
      </c>
      <c r="Y36" s="4225">
        <f>الاحداث!Y36</f>
        <v>0</v>
      </c>
      <c r="Z36" s="4225">
        <f>الاحداث!Z36</f>
        <v>0</v>
      </c>
      <c r="AA36" s="4225">
        <f>الاحداث!AA36</f>
        <v>0</v>
      </c>
      <c r="AB36" s="4226">
        <f>الاحداث!AB36</f>
        <v>0</v>
      </c>
      <c r="AC36" s="5444">
        <f>الاحداث!AC36</f>
        <v>0</v>
      </c>
      <c r="AD36" s="5445">
        <f>الاحداث!AD36</f>
        <v>0</v>
      </c>
      <c r="AE36" s="5442">
        <f>الاحداث!AE36</f>
        <v>0</v>
      </c>
      <c r="AF36" s="4227">
        <f>الاحداث!AF36</f>
        <v>0</v>
      </c>
      <c r="AG36" s="4228">
        <f>الاحداث!AG36</f>
        <v>0</v>
      </c>
      <c r="AH36" s="4228">
        <f>الاحداث!AH36</f>
        <v>0</v>
      </c>
      <c r="AI36" s="4228">
        <f>الاحداث!AI36</f>
        <v>0</v>
      </c>
      <c r="AJ36" s="4228">
        <f>الاحداث!AJ36</f>
        <v>0</v>
      </c>
      <c r="AK36" s="4228">
        <f>الاحداث!AK36</f>
        <v>0</v>
      </c>
      <c r="AL36" s="4228">
        <f>الاحداث!AL36</f>
        <v>0</v>
      </c>
      <c r="AM36" s="4229">
        <f>الاحداث!AM36</f>
        <v>0</v>
      </c>
      <c r="AN36" s="4116">
        <f>الاحداث!AN36</f>
        <v>0</v>
      </c>
      <c r="AO36" s="4230">
        <f>الاحداث!AO36</f>
        <v>0</v>
      </c>
      <c r="AP36" s="4231">
        <f>الاحداث!AP36</f>
        <v>0</v>
      </c>
      <c r="AQ36" s="5443">
        <f>الاحداث!AQ36</f>
        <v>0</v>
      </c>
      <c r="AR36" s="4232">
        <f>الاحداث!AR36</f>
        <v>0</v>
      </c>
      <c r="AS36" s="4233">
        <f>الاحداث!AS36</f>
        <v>0</v>
      </c>
      <c r="AT36" s="4117">
        <f>الاحداث!AT36</f>
        <v>0</v>
      </c>
      <c r="AU36" s="4234">
        <f>الاحداث!AU36</f>
        <v>0</v>
      </c>
      <c r="AV36" s="4235">
        <f>الاحداث!AV36</f>
        <v>0</v>
      </c>
      <c r="AW36" s="4154">
        <f>الاحداث!AW36</f>
        <v>0</v>
      </c>
      <c r="AX36" s="4138">
        <f>الاحداث!AX36</f>
        <v>0</v>
      </c>
      <c r="AY36" s="4236">
        <f>الاحداث!AY36</f>
        <v>0</v>
      </c>
      <c r="AZ36" s="4237">
        <f>الاحداث!AZ36</f>
        <v>0</v>
      </c>
      <c r="BA36" s="4236">
        <f>الاحداث!BA36</f>
        <v>0</v>
      </c>
      <c r="BB36" s="4237">
        <f>الاحداث!BB36</f>
        <v>0</v>
      </c>
      <c r="BC36" s="4238">
        <f>الاحداث!BC36</f>
        <v>0</v>
      </c>
      <c r="BD36" s="4239">
        <f>الاحداث!BD36</f>
        <v>0</v>
      </c>
      <c r="BE36" s="4238">
        <f>الاحداث!BE36</f>
        <v>0</v>
      </c>
      <c r="BF36" s="4138">
        <f>الاحداث!BF36</f>
        <v>0</v>
      </c>
      <c r="BG36" s="4236">
        <f>الاحداث!BG36</f>
        <v>0</v>
      </c>
      <c r="BH36" s="4237">
        <f>الاحداث!BH36</f>
        <v>0</v>
      </c>
      <c r="BI36" s="4236">
        <f>الاحداث!BI36</f>
        <v>0</v>
      </c>
      <c r="BJ36" s="4237">
        <f>الاحداث!BJ36</f>
        <v>0</v>
      </c>
      <c r="BK36" s="4238">
        <f>الاحداث!BK36</f>
        <v>0</v>
      </c>
      <c r="BL36" s="4239">
        <f>الاحداث!BL36</f>
        <v>0</v>
      </c>
      <c r="BM36" s="4138">
        <f>الاحداث!BM36</f>
        <v>0</v>
      </c>
      <c r="BN36" s="4236">
        <f>الاحداث!BN36</f>
        <v>0</v>
      </c>
      <c r="BO36" s="4237">
        <f>الاحداث!BO36</f>
        <v>0</v>
      </c>
      <c r="BP36" s="4236">
        <f>الاحداث!BP36</f>
        <v>0</v>
      </c>
      <c r="BQ36" s="4237">
        <f>الاحداث!BQ36</f>
        <v>0</v>
      </c>
      <c r="BR36" s="4238">
        <f>الاحداث!BR36</f>
        <v>0</v>
      </c>
      <c r="BS36" s="4239">
        <f>الاحداث!BS36</f>
        <v>0</v>
      </c>
      <c r="BT36" s="4138">
        <f>الاحداث!BT36</f>
        <v>0</v>
      </c>
      <c r="BU36" s="4236">
        <f>الاحداث!BU36</f>
        <v>0</v>
      </c>
      <c r="BV36" s="4237">
        <f>الاحداث!BV36</f>
        <v>0</v>
      </c>
      <c r="BW36" s="4236">
        <f>الاحداث!BW36</f>
        <v>0</v>
      </c>
      <c r="BX36" s="4237">
        <f>الاحداث!BX36</f>
        <v>0</v>
      </c>
      <c r="BY36" s="4238">
        <f>الاحداث!BY36</f>
        <v>0</v>
      </c>
      <c r="BZ36" s="4022">
        <f>الاحداث!BZ36</f>
        <v>0</v>
      </c>
      <c r="CA36" s="3947">
        <f t="shared" si="47"/>
        <v>0</v>
      </c>
      <c r="CB36" s="628"/>
      <c r="CC36" s="629"/>
      <c r="CD36" s="630"/>
      <c r="CE36" s="629"/>
      <c r="CF36" s="631"/>
      <c r="CG36" s="632"/>
      <c r="CH36" s="3940">
        <f t="shared" si="16"/>
        <v>0</v>
      </c>
      <c r="CI36" s="591">
        <f>CB36+BU36+BN36+BG36+AY36</f>
        <v>0</v>
      </c>
      <c r="CJ36" s="591">
        <f>CC36+BV36+BO36+BH36+AZ36</f>
        <v>0</v>
      </c>
      <c r="CK36" s="591">
        <f t="shared" si="17"/>
        <v>0</v>
      </c>
      <c r="CL36" s="591">
        <f>CE36+BX36+BQ36+BJ36+BB36</f>
        <v>0</v>
      </c>
      <c r="CM36" s="591">
        <f>CF36+BY36+BR36+BK36+BC36</f>
        <v>0</v>
      </c>
      <c r="CN36" s="591">
        <f>CG36+BZ36+BS36+BL36+BD36</f>
        <v>0</v>
      </c>
      <c r="CO36" s="591">
        <f t="shared" si="18"/>
        <v>0</v>
      </c>
      <c r="CQ36" s="635" t="s">
        <v>407</v>
      </c>
    </row>
    <row r="37" spans="1:95" s="635" customFormat="1" ht="58.5" customHeight="1" thickBot="1">
      <c r="A37" s="7340"/>
      <c r="B37" s="742"/>
      <c r="C37" s="3461"/>
      <c r="D37" s="3479"/>
      <c r="E37" s="653"/>
      <c r="F37" s="4127"/>
      <c r="G37" s="4192"/>
      <c r="H37" s="4192"/>
      <c r="I37" s="4192"/>
      <c r="J37" s="4129"/>
      <c r="K37" s="4193"/>
      <c r="L37" s="5437">
        <f t="shared" si="0"/>
        <v>0</v>
      </c>
      <c r="M37" s="4131" t="str">
        <f t="shared" si="3"/>
        <v>ok</v>
      </c>
      <c r="N37" s="5438">
        <f t="shared" si="19"/>
        <v>0</v>
      </c>
      <c r="O37" s="4132"/>
      <c r="P37" s="4132"/>
      <c r="Q37" s="4132"/>
      <c r="R37" s="4108"/>
      <c r="S37" s="4132"/>
      <c r="T37" s="4132"/>
      <c r="U37" s="4194"/>
      <c r="V37" s="5439">
        <f t="shared" si="5"/>
        <v>0</v>
      </c>
      <c r="W37" s="4240"/>
      <c r="X37" s="4195"/>
      <c r="Y37" s="4196"/>
      <c r="Z37" s="4196"/>
      <c r="AA37" s="4196"/>
      <c r="AB37" s="4197"/>
      <c r="AC37" s="5440"/>
      <c r="AD37" s="5441"/>
      <c r="AE37" s="5442">
        <f t="shared" si="7"/>
        <v>0</v>
      </c>
      <c r="AF37" s="4241"/>
      <c r="AG37" s="4242"/>
      <c r="AH37" s="4242"/>
      <c r="AI37" s="4242"/>
      <c r="AJ37" s="4242"/>
      <c r="AK37" s="4242"/>
      <c r="AL37" s="4242"/>
      <c r="AM37" s="4243"/>
      <c r="AN37" s="4116">
        <f t="shared" si="8"/>
        <v>0</v>
      </c>
      <c r="AO37" s="4198"/>
      <c r="AP37" s="4199"/>
      <c r="AQ37" s="5443">
        <f t="shared" si="9"/>
        <v>0</v>
      </c>
      <c r="AR37" s="4139"/>
      <c r="AS37" s="4200"/>
      <c r="AT37" s="4117">
        <f t="shared" si="10"/>
        <v>0</v>
      </c>
      <c r="AU37" s="4201"/>
      <c r="AV37" s="4202"/>
      <c r="AW37" s="4119"/>
      <c r="AX37" s="4138">
        <f t="shared" si="11"/>
        <v>0</v>
      </c>
      <c r="AY37" s="4185"/>
      <c r="AZ37" s="4186"/>
      <c r="BA37" s="4185"/>
      <c r="BB37" s="4186"/>
      <c r="BC37" s="4187"/>
      <c r="BD37" s="4188"/>
      <c r="BE37" s="4187"/>
      <c r="BF37" s="4138">
        <f t="shared" si="45"/>
        <v>0</v>
      </c>
      <c r="BG37" s="4185"/>
      <c r="BH37" s="4186"/>
      <c r="BI37" s="4185"/>
      <c r="BJ37" s="4186"/>
      <c r="BK37" s="4187"/>
      <c r="BL37" s="4188"/>
      <c r="BM37" s="4138">
        <f t="shared" si="46"/>
        <v>0</v>
      </c>
      <c r="BN37" s="4185"/>
      <c r="BO37" s="4186"/>
      <c r="BP37" s="4185"/>
      <c r="BQ37" s="4186"/>
      <c r="BR37" s="4187"/>
      <c r="BS37" s="4188"/>
      <c r="BT37" s="4138">
        <f t="shared" si="50"/>
        <v>0</v>
      </c>
      <c r="BU37" s="4185"/>
      <c r="BV37" s="4186"/>
      <c r="BW37" s="4185"/>
      <c r="BX37" s="4186"/>
      <c r="BY37" s="4187"/>
      <c r="BZ37" s="4019"/>
      <c r="CA37" s="3947">
        <f t="shared" si="47"/>
        <v>0</v>
      </c>
      <c r="CB37" s="628"/>
      <c r="CC37" s="629"/>
      <c r="CD37" s="630"/>
      <c r="CE37" s="629"/>
      <c r="CF37" s="631"/>
      <c r="CG37" s="632"/>
      <c r="CH37" s="3940">
        <f t="shared" si="16"/>
        <v>0</v>
      </c>
      <c r="CI37" s="591">
        <f t="shared" ref="CI37:CJ37" si="71">CB37+BU37+BN37+BG37+AY37</f>
        <v>0</v>
      </c>
      <c r="CJ37" s="591">
        <f t="shared" si="71"/>
        <v>0</v>
      </c>
      <c r="CK37" s="591">
        <f t="shared" si="17"/>
        <v>0</v>
      </c>
      <c r="CL37" s="591">
        <f t="shared" ref="CL37:CN37" si="72">CE37+BX37+BQ37+BJ37+BB37</f>
        <v>0</v>
      </c>
      <c r="CM37" s="591">
        <f t="shared" si="72"/>
        <v>0</v>
      </c>
      <c r="CN37" s="591">
        <f t="shared" si="72"/>
        <v>0</v>
      </c>
      <c r="CO37" s="591">
        <f t="shared" si="18"/>
        <v>0</v>
      </c>
    </row>
    <row r="38" spans="1:95" ht="58.5" customHeight="1" thickTop="1" thickBot="1">
      <c r="A38" s="7351" t="s">
        <v>518</v>
      </c>
      <c r="B38" s="7352"/>
      <c r="C38" s="7352"/>
      <c r="D38" s="7352"/>
      <c r="E38" s="7353"/>
      <c r="F38" s="4207">
        <f>SUM(F32:F36)</f>
        <v>26</v>
      </c>
      <c r="G38" s="4173">
        <f t="shared" ref="G38:BR38" si="73">SUM(G32:G36)</f>
        <v>0</v>
      </c>
      <c r="H38" s="4173">
        <f t="shared" si="73"/>
        <v>0</v>
      </c>
      <c r="I38" s="4173">
        <f t="shared" si="73"/>
        <v>0</v>
      </c>
      <c r="J38" s="4174">
        <f t="shared" si="73"/>
        <v>0</v>
      </c>
      <c r="K38" s="4173">
        <f t="shared" si="73"/>
        <v>0</v>
      </c>
      <c r="L38" s="5437">
        <f t="shared" si="73"/>
        <v>26</v>
      </c>
      <c r="M38" s="4131" t="str">
        <f t="shared" si="3"/>
        <v>ok</v>
      </c>
      <c r="N38" s="5438">
        <f t="shared" si="73"/>
        <v>0</v>
      </c>
      <c r="O38" s="4173">
        <f t="shared" si="73"/>
        <v>0</v>
      </c>
      <c r="P38" s="4173">
        <f t="shared" si="73"/>
        <v>0</v>
      </c>
      <c r="Q38" s="4173">
        <f t="shared" si="73"/>
        <v>0</v>
      </c>
      <c r="R38" s="4175">
        <f t="shared" si="73"/>
        <v>0</v>
      </c>
      <c r="S38" s="4173">
        <f t="shared" si="73"/>
        <v>0</v>
      </c>
      <c r="T38" s="4173">
        <f t="shared" si="73"/>
        <v>0</v>
      </c>
      <c r="U38" s="4173">
        <f t="shared" si="73"/>
        <v>0</v>
      </c>
      <c r="V38" s="5439">
        <f t="shared" si="73"/>
        <v>0</v>
      </c>
      <c r="W38" s="4177">
        <f t="shared" si="73"/>
        <v>0</v>
      </c>
      <c r="X38" s="4178">
        <f t="shared" si="73"/>
        <v>0</v>
      </c>
      <c r="Y38" s="4173">
        <f t="shared" si="73"/>
        <v>0</v>
      </c>
      <c r="Z38" s="4173">
        <f t="shared" si="73"/>
        <v>0</v>
      </c>
      <c r="AA38" s="4173">
        <f t="shared" si="73"/>
        <v>0</v>
      </c>
      <c r="AB38" s="4173">
        <f t="shared" si="73"/>
        <v>0</v>
      </c>
      <c r="AC38" s="5444">
        <f t="shared" si="73"/>
        <v>0</v>
      </c>
      <c r="AD38" s="5445">
        <f t="shared" si="73"/>
        <v>0</v>
      </c>
      <c r="AE38" s="5442">
        <f t="shared" si="73"/>
        <v>0</v>
      </c>
      <c r="AF38" s="4178">
        <f t="shared" si="73"/>
        <v>0</v>
      </c>
      <c r="AG38" s="4173">
        <f t="shared" si="73"/>
        <v>0</v>
      </c>
      <c r="AH38" s="4173">
        <f t="shared" si="73"/>
        <v>0</v>
      </c>
      <c r="AI38" s="4173">
        <f t="shared" si="73"/>
        <v>0</v>
      </c>
      <c r="AJ38" s="4173">
        <f t="shared" si="73"/>
        <v>0</v>
      </c>
      <c r="AK38" s="4173">
        <f t="shared" si="73"/>
        <v>0</v>
      </c>
      <c r="AL38" s="4173">
        <f t="shared" si="73"/>
        <v>0</v>
      </c>
      <c r="AM38" s="4173">
        <f t="shared" si="73"/>
        <v>0</v>
      </c>
      <c r="AN38" s="4177">
        <f t="shared" si="73"/>
        <v>0</v>
      </c>
      <c r="AO38" s="4178">
        <f t="shared" si="73"/>
        <v>0</v>
      </c>
      <c r="AP38" s="4173">
        <f t="shared" si="73"/>
        <v>0</v>
      </c>
      <c r="AQ38" s="5443">
        <f t="shared" si="73"/>
        <v>0</v>
      </c>
      <c r="AR38" s="4178">
        <f t="shared" si="73"/>
        <v>0</v>
      </c>
      <c r="AS38" s="4173">
        <f t="shared" si="73"/>
        <v>0</v>
      </c>
      <c r="AT38" s="4180">
        <f t="shared" si="73"/>
        <v>0</v>
      </c>
      <c r="AU38" s="4173">
        <f t="shared" si="73"/>
        <v>0</v>
      </c>
      <c r="AV38" s="4173">
        <f t="shared" si="73"/>
        <v>0</v>
      </c>
      <c r="AW38" s="4173">
        <f t="shared" si="73"/>
        <v>0</v>
      </c>
      <c r="AX38" s="4173">
        <f t="shared" si="73"/>
        <v>0</v>
      </c>
      <c r="AY38" s="4173">
        <f t="shared" si="73"/>
        <v>0</v>
      </c>
      <c r="AZ38" s="4173">
        <f t="shared" si="73"/>
        <v>0</v>
      </c>
      <c r="BA38" s="4173">
        <f t="shared" si="73"/>
        <v>0</v>
      </c>
      <c r="BB38" s="4173">
        <f t="shared" si="73"/>
        <v>0</v>
      </c>
      <c r="BC38" s="4173">
        <f t="shared" si="73"/>
        <v>0</v>
      </c>
      <c r="BD38" s="4173">
        <f t="shared" si="73"/>
        <v>0</v>
      </c>
      <c r="BE38" s="4173">
        <f t="shared" si="73"/>
        <v>0</v>
      </c>
      <c r="BF38" s="4173">
        <f t="shared" si="73"/>
        <v>0</v>
      </c>
      <c r="BG38" s="4173">
        <f t="shared" si="73"/>
        <v>0</v>
      </c>
      <c r="BH38" s="4173">
        <f t="shared" si="73"/>
        <v>0</v>
      </c>
      <c r="BI38" s="4173">
        <f t="shared" si="73"/>
        <v>0</v>
      </c>
      <c r="BJ38" s="4173">
        <f t="shared" si="73"/>
        <v>0</v>
      </c>
      <c r="BK38" s="4173">
        <f t="shared" si="73"/>
        <v>0</v>
      </c>
      <c r="BL38" s="4173">
        <f t="shared" si="73"/>
        <v>0</v>
      </c>
      <c r="BM38" s="4173">
        <f t="shared" si="73"/>
        <v>0</v>
      </c>
      <c r="BN38" s="4173">
        <f t="shared" si="73"/>
        <v>0</v>
      </c>
      <c r="BO38" s="4173">
        <f t="shared" si="73"/>
        <v>0</v>
      </c>
      <c r="BP38" s="4173">
        <f t="shared" si="73"/>
        <v>0</v>
      </c>
      <c r="BQ38" s="4173">
        <f t="shared" si="73"/>
        <v>0</v>
      </c>
      <c r="BR38" s="4173">
        <f t="shared" si="73"/>
        <v>0</v>
      </c>
      <c r="BS38" s="4173">
        <f t="shared" ref="BS38:CO38" si="74">SUM(BS32:BS36)</f>
        <v>0</v>
      </c>
      <c r="BT38" s="4173">
        <f t="shared" si="74"/>
        <v>0</v>
      </c>
      <c r="BU38" s="4173">
        <f t="shared" si="74"/>
        <v>0</v>
      </c>
      <c r="BV38" s="4173">
        <f t="shared" si="74"/>
        <v>0</v>
      </c>
      <c r="BW38" s="4173">
        <f t="shared" si="74"/>
        <v>0</v>
      </c>
      <c r="BX38" s="4173">
        <f t="shared" si="74"/>
        <v>0</v>
      </c>
      <c r="BY38" s="4173">
        <f t="shared" si="74"/>
        <v>0</v>
      </c>
      <c r="BZ38" s="4018">
        <f t="shared" si="74"/>
        <v>0</v>
      </c>
      <c r="CA38" s="626">
        <f t="shared" si="74"/>
        <v>0</v>
      </c>
      <c r="CB38" s="626">
        <f t="shared" si="74"/>
        <v>0</v>
      </c>
      <c r="CC38" s="626">
        <f t="shared" si="74"/>
        <v>0</v>
      </c>
      <c r="CD38" s="626">
        <f t="shared" si="74"/>
        <v>0</v>
      </c>
      <c r="CE38" s="626">
        <f t="shared" si="74"/>
        <v>0</v>
      </c>
      <c r="CF38" s="626">
        <f t="shared" si="74"/>
        <v>0</v>
      </c>
      <c r="CG38" s="626">
        <f t="shared" si="74"/>
        <v>0</v>
      </c>
      <c r="CH38" s="626">
        <f t="shared" si="74"/>
        <v>0</v>
      </c>
      <c r="CI38" s="626">
        <f t="shared" si="74"/>
        <v>0</v>
      </c>
      <c r="CJ38" s="626">
        <f t="shared" si="74"/>
        <v>0</v>
      </c>
      <c r="CK38" s="626">
        <f t="shared" si="74"/>
        <v>0</v>
      </c>
      <c r="CL38" s="626">
        <f t="shared" si="74"/>
        <v>0</v>
      </c>
      <c r="CM38" s="626">
        <f t="shared" si="74"/>
        <v>0</v>
      </c>
      <c r="CN38" s="626">
        <f t="shared" si="74"/>
        <v>0</v>
      </c>
      <c r="CO38" s="626">
        <f t="shared" si="74"/>
        <v>0</v>
      </c>
    </row>
    <row r="39" spans="1:95" ht="58.5" customHeight="1" thickTop="1" thickBot="1">
      <c r="A39" s="7338" t="s">
        <v>519</v>
      </c>
      <c r="B39" s="4043" t="str" cm="1">
        <f t="array" ref="B39">_xlfn.XLOOKUP(1, (INDEX(التشكيل_القديم!$L$115:$S$150, ,6)=A39) * (INDEX(التشكيل_القديم!$L$115:$S$150, ,7)="رئيس الدائرة"), INDEX(التشكيل_القديم!$L$115:$S$150, ,2))</f>
        <v>احمد حسن احمد عبدالرحيم</v>
      </c>
      <c r="C39" s="3487" t="s">
        <v>23</v>
      </c>
      <c r="D39" s="7453" t="s">
        <v>50</v>
      </c>
      <c r="E39" s="3484" t="s">
        <v>1294</v>
      </c>
      <c r="F39" s="4127">
        <v>1</v>
      </c>
      <c r="G39" s="4128"/>
      <c r="H39" s="4128"/>
      <c r="I39" s="4128"/>
      <c r="J39" s="4129"/>
      <c r="K39" s="4130"/>
      <c r="L39" s="5437">
        <f t="shared" si="0"/>
        <v>1</v>
      </c>
      <c r="M39" s="4131" t="str">
        <f t="shared" si="3"/>
        <v>WRONG</v>
      </c>
      <c r="N39" s="5438">
        <f t="shared" ref="N39:N44" si="75">SUM(O39:U39)</f>
        <v>0</v>
      </c>
      <c r="O39" s="4104"/>
      <c r="P39" s="4104"/>
      <c r="Q39" s="4104"/>
      <c r="R39" s="4108"/>
      <c r="S39" s="4104"/>
      <c r="T39" s="4104"/>
      <c r="U39" s="4118"/>
      <c r="V39" s="5439">
        <f t="shared" si="5"/>
        <v>0</v>
      </c>
      <c r="W39" s="4111">
        <f t="shared" si="6"/>
        <v>0</v>
      </c>
      <c r="X39" s="4112"/>
      <c r="Y39" s="4104"/>
      <c r="Z39" s="4104"/>
      <c r="AA39" s="4104"/>
      <c r="AB39" s="4106"/>
      <c r="AC39" s="5440"/>
      <c r="AD39" s="5441"/>
      <c r="AE39" s="5442">
        <f t="shared" si="7"/>
        <v>0</v>
      </c>
      <c r="AF39" s="4112"/>
      <c r="AG39" s="4104"/>
      <c r="AH39" s="4104"/>
      <c r="AI39" s="4104"/>
      <c r="AJ39" s="4104"/>
      <c r="AK39" s="4104"/>
      <c r="AL39" s="4104"/>
      <c r="AM39" s="4106"/>
      <c r="AN39" s="4116">
        <f t="shared" si="8"/>
        <v>0</v>
      </c>
      <c r="AO39" s="4112"/>
      <c r="AP39" s="4106"/>
      <c r="AQ39" s="5443">
        <f t="shared" si="9"/>
        <v>0</v>
      </c>
      <c r="AR39" s="4112"/>
      <c r="AS39" s="4106"/>
      <c r="AT39" s="4117">
        <f t="shared" si="10"/>
        <v>0</v>
      </c>
      <c r="AU39" s="4128"/>
      <c r="AV39" s="4135"/>
      <c r="AW39" s="4119"/>
      <c r="AX39" s="4211">
        <f t="shared" si="11"/>
        <v>0</v>
      </c>
      <c r="AY39" s="4212"/>
      <c r="AZ39" s="4213"/>
      <c r="BA39" s="4212"/>
      <c r="BB39" s="4213"/>
      <c r="BC39" s="4214"/>
      <c r="BD39" s="4215"/>
      <c r="BE39" s="4216"/>
      <c r="BF39" s="4211">
        <f t="shared" ref="BF39:BF45" si="76">BG39+BH39+BI39</f>
        <v>0</v>
      </c>
      <c r="BG39" s="4212"/>
      <c r="BH39" s="4213"/>
      <c r="BI39" s="4212"/>
      <c r="BJ39" s="4213"/>
      <c r="BK39" s="4214"/>
      <c r="BL39" s="4215"/>
      <c r="BM39" s="4211">
        <f t="shared" ref="BM39:BM45" si="77">BN39+BO39+BP39</f>
        <v>0</v>
      </c>
      <c r="BN39" s="4212"/>
      <c r="BO39" s="4213"/>
      <c r="BP39" s="4212"/>
      <c r="BQ39" s="4213"/>
      <c r="BR39" s="4214"/>
      <c r="BS39" s="4215"/>
      <c r="BT39" s="4211">
        <f t="shared" ref="BT39:BT45" si="78">BU39+BV39+BW39</f>
        <v>0</v>
      </c>
      <c r="BU39" s="4212"/>
      <c r="BV39" s="4213"/>
      <c r="BW39" s="4212"/>
      <c r="BX39" s="4213"/>
      <c r="BY39" s="4214"/>
      <c r="BZ39" s="4021"/>
      <c r="CA39" s="3953">
        <f t="shared" ref="CA39:CA45" si="79">CB39+CC39+CD39</f>
        <v>0</v>
      </c>
      <c r="CB39" s="647"/>
      <c r="CC39" s="648"/>
      <c r="CD39" s="649"/>
      <c r="CE39" s="648"/>
      <c r="CF39" s="650"/>
      <c r="CG39" s="651"/>
      <c r="CH39" s="3940">
        <f t="shared" si="16"/>
        <v>0</v>
      </c>
      <c r="CI39" s="591">
        <f t="shared" ref="CI39:CJ45" si="80">CB39+BU39+BN39+BG39+AY39</f>
        <v>0</v>
      </c>
      <c r="CJ39" s="591">
        <f t="shared" si="80"/>
        <v>0</v>
      </c>
      <c r="CK39" s="591">
        <f t="shared" si="17"/>
        <v>0</v>
      </c>
      <c r="CL39" s="591">
        <f t="shared" ref="CL39:CN45" si="81">CE39+BX39+BQ39+BJ39+BB39</f>
        <v>0</v>
      </c>
      <c r="CM39" s="591">
        <f t="shared" si="81"/>
        <v>0</v>
      </c>
      <c r="CN39" s="591">
        <f t="shared" si="81"/>
        <v>0</v>
      </c>
      <c r="CO39" s="591">
        <f t="shared" si="18"/>
        <v>0</v>
      </c>
      <c r="CQ39" s="545" t="s">
        <v>407</v>
      </c>
    </row>
    <row r="40" spans="1:95" ht="58.5" customHeight="1" thickTop="1" thickBot="1">
      <c r="A40" s="7339"/>
      <c r="B40" s="4044" t="str" cm="1">
        <f t="array" ref="B40">_xlfn.XLOOKUP(1, (INDEX(التشكيل_القديم!$L$115:$S$150, ,6)=A39) * (INDEX(التشكيل_القديم!$L$115:$S$150, ,7)="عضو يمين"), INDEX(التشكيل_القديم!$L$115:$S$150, ,2))</f>
        <v>بدر الدين أسامة بدري مروان</v>
      </c>
      <c r="C40" s="3488" t="s">
        <v>23</v>
      </c>
      <c r="D40" s="7453"/>
      <c r="E40" s="3452" t="s">
        <v>1296</v>
      </c>
      <c r="F40" s="4127">
        <v>3</v>
      </c>
      <c r="G40" s="4128"/>
      <c r="H40" s="4128"/>
      <c r="I40" s="4128"/>
      <c r="J40" s="4129"/>
      <c r="K40" s="4130"/>
      <c r="L40" s="5437">
        <f t="shared" si="0"/>
        <v>3</v>
      </c>
      <c r="M40" s="4131" t="str">
        <f t="shared" si="3"/>
        <v>WRONG</v>
      </c>
      <c r="N40" s="5438">
        <f t="shared" ref="N40" si="82">SUM(O40:U40)</f>
        <v>0</v>
      </c>
      <c r="O40" s="4104"/>
      <c r="P40" s="4104"/>
      <c r="Q40" s="4104"/>
      <c r="R40" s="4108"/>
      <c r="S40" s="4104"/>
      <c r="T40" s="4104"/>
      <c r="U40" s="4118"/>
      <c r="V40" s="5439">
        <f t="shared" si="5"/>
        <v>0</v>
      </c>
      <c r="W40" s="4111">
        <f t="shared" si="6"/>
        <v>0</v>
      </c>
      <c r="X40" s="4112"/>
      <c r="Y40" s="4104"/>
      <c r="Z40" s="4104"/>
      <c r="AA40" s="4104"/>
      <c r="AB40" s="4106"/>
      <c r="AC40" s="5440"/>
      <c r="AD40" s="5441"/>
      <c r="AE40" s="5442">
        <f t="shared" si="7"/>
        <v>0</v>
      </c>
      <c r="AF40" s="4112"/>
      <c r="AG40" s="4104"/>
      <c r="AH40" s="4104"/>
      <c r="AI40" s="4104"/>
      <c r="AJ40" s="4104"/>
      <c r="AK40" s="4104"/>
      <c r="AL40" s="4104"/>
      <c r="AM40" s="4106"/>
      <c r="AN40" s="4116">
        <f t="shared" si="8"/>
        <v>0</v>
      </c>
      <c r="AO40" s="4112"/>
      <c r="AP40" s="4106"/>
      <c r="AQ40" s="5443">
        <f t="shared" si="9"/>
        <v>0</v>
      </c>
      <c r="AR40" s="4112"/>
      <c r="AS40" s="4106"/>
      <c r="AT40" s="4117">
        <f t="shared" si="10"/>
        <v>0</v>
      </c>
      <c r="AU40" s="4128"/>
      <c r="AV40" s="4135"/>
      <c r="AW40" s="4119"/>
      <c r="AX40" s="4136">
        <f t="shared" si="11"/>
        <v>0</v>
      </c>
      <c r="AY40" s="4244"/>
      <c r="AZ40" s="4245"/>
      <c r="BA40" s="4244"/>
      <c r="BB40" s="4245"/>
      <c r="BC40" s="4246"/>
      <c r="BD40" s="4247"/>
      <c r="BE40" s="4248"/>
      <c r="BF40" s="4136">
        <f t="shared" si="76"/>
        <v>0</v>
      </c>
      <c r="BG40" s="4244"/>
      <c r="BH40" s="4245"/>
      <c r="BI40" s="4244"/>
      <c r="BJ40" s="4245"/>
      <c r="BK40" s="4246"/>
      <c r="BL40" s="4247"/>
      <c r="BM40" s="4136">
        <f t="shared" si="77"/>
        <v>0</v>
      </c>
      <c r="BN40" s="4244"/>
      <c r="BO40" s="4245"/>
      <c r="BP40" s="4244"/>
      <c r="BQ40" s="4245"/>
      <c r="BR40" s="4246"/>
      <c r="BS40" s="4247"/>
      <c r="BT40" s="4136">
        <f t="shared" si="78"/>
        <v>0</v>
      </c>
      <c r="BU40" s="4244"/>
      <c r="BV40" s="4245"/>
      <c r="BW40" s="4244"/>
      <c r="BX40" s="4245"/>
      <c r="BY40" s="4246"/>
      <c r="BZ40" s="4023"/>
      <c r="CA40" s="3954">
        <f t="shared" si="79"/>
        <v>0</v>
      </c>
      <c r="CB40" s="654"/>
      <c r="CC40" s="655"/>
      <c r="CD40" s="656"/>
      <c r="CE40" s="655"/>
      <c r="CF40" s="657"/>
      <c r="CG40" s="658"/>
      <c r="CH40" s="3940">
        <f t="shared" si="16"/>
        <v>0</v>
      </c>
      <c r="CI40" s="591">
        <f t="shared" si="80"/>
        <v>0</v>
      </c>
      <c r="CJ40" s="591">
        <f t="shared" si="80"/>
        <v>0</v>
      </c>
      <c r="CK40" s="591">
        <f t="shared" si="17"/>
        <v>0</v>
      </c>
      <c r="CL40" s="591">
        <f t="shared" si="81"/>
        <v>0</v>
      </c>
      <c r="CM40" s="591">
        <f t="shared" si="81"/>
        <v>0</v>
      </c>
      <c r="CN40" s="591">
        <f t="shared" si="81"/>
        <v>0</v>
      </c>
      <c r="CO40" s="591">
        <f t="shared" si="18"/>
        <v>0</v>
      </c>
      <c r="CQ40" s="545" t="s">
        <v>407</v>
      </c>
    </row>
    <row r="41" spans="1:95" ht="58.5" customHeight="1" thickTop="1" thickBot="1">
      <c r="A41" s="7339"/>
      <c r="B41" s="4045" t="str" cm="1">
        <f t="array" ref="B41">_xlfn.XLOOKUP(1, (INDEX(التشكيل_القديم!$L$115:$S$150, ,6)=A39) * (INDEX(التشكيل_القديم!$L$115:$S$150, ,7)="عضو يسار"), INDEX(التشكيل_القديم!$L$115:$S$150, ,2))</f>
        <v>احمد رمضان عبدالرحمن محمد</v>
      </c>
      <c r="C41" s="3489" t="s">
        <v>33</v>
      </c>
      <c r="D41" s="7453"/>
      <c r="E41" s="3485" t="s">
        <v>1297</v>
      </c>
      <c r="F41" s="4127"/>
      <c r="G41" s="4128"/>
      <c r="H41" s="4128"/>
      <c r="I41" s="4128"/>
      <c r="J41" s="4129"/>
      <c r="K41" s="4130"/>
      <c r="L41" s="5437">
        <f t="shared" si="0"/>
        <v>0</v>
      </c>
      <c r="M41" s="4131" t="str">
        <f t="shared" si="3"/>
        <v>ok</v>
      </c>
      <c r="N41" s="5438">
        <f t="shared" si="75"/>
        <v>0</v>
      </c>
      <c r="O41" s="4104"/>
      <c r="P41" s="4104"/>
      <c r="Q41" s="4104"/>
      <c r="R41" s="4108"/>
      <c r="S41" s="4104"/>
      <c r="T41" s="4104"/>
      <c r="U41" s="4118"/>
      <c r="V41" s="5439">
        <f t="shared" si="5"/>
        <v>0</v>
      </c>
      <c r="W41" s="4111">
        <f t="shared" si="6"/>
        <v>0</v>
      </c>
      <c r="X41" s="4112"/>
      <c r="Y41" s="4104"/>
      <c r="Z41" s="4104"/>
      <c r="AA41" s="4104"/>
      <c r="AB41" s="4106"/>
      <c r="AC41" s="5440"/>
      <c r="AD41" s="5441"/>
      <c r="AE41" s="5442">
        <f t="shared" si="7"/>
        <v>0</v>
      </c>
      <c r="AF41" s="4112"/>
      <c r="AG41" s="4104"/>
      <c r="AH41" s="4104"/>
      <c r="AI41" s="4104"/>
      <c r="AJ41" s="4104"/>
      <c r="AK41" s="4104"/>
      <c r="AL41" s="4104"/>
      <c r="AM41" s="4106"/>
      <c r="AN41" s="4116">
        <f t="shared" si="8"/>
        <v>0</v>
      </c>
      <c r="AO41" s="4112"/>
      <c r="AP41" s="4106"/>
      <c r="AQ41" s="5443">
        <f t="shared" si="9"/>
        <v>0</v>
      </c>
      <c r="AR41" s="4112"/>
      <c r="AS41" s="4106"/>
      <c r="AT41" s="4117">
        <f t="shared" si="10"/>
        <v>0</v>
      </c>
      <c r="AU41" s="4128"/>
      <c r="AV41" s="4135"/>
      <c r="AW41" s="4119"/>
      <c r="AX41" s="4136">
        <f t="shared" si="11"/>
        <v>0</v>
      </c>
      <c r="AY41" s="4244"/>
      <c r="AZ41" s="4245"/>
      <c r="BA41" s="4244"/>
      <c r="BB41" s="4245"/>
      <c r="BC41" s="4246"/>
      <c r="BD41" s="4247"/>
      <c r="BE41" s="4248"/>
      <c r="BF41" s="4136">
        <f t="shared" si="76"/>
        <v>0</v>
      </c>
      <c r="BG41" s="4244"/>
      <c r="BH41" s="4245"/>
      <c r="BI41" s="4244"/>
      <c r="BJ41" s="4245"/>
      <c r="BK41" s="4246"/>
      <c r="BL41" s="4247"/>
      <c r="BM41" s="4136">
        <f t="shared" si="77"/>
        <v>0</v>
      </c>
      <c r="BN41" s="4244"/>
      <c r="BO41" s="4245"/>
      <c r="BP41" s="4244"/>
      <c r="BQ41" s="4245"/>
      <c r="BR41" s="4246"/>
      <c r="BS41" s="4247"/>
      <c r="BT41" s="4136">
        <f t="shared" si="78"/>
        <v>0</v>
      </c>
      <c r="BU41" s="4244"/>
      <c r="BV41" s="4245"/>
      <c r="BW41" s="4244"/>
      <c r="BX41" s="4245"/>
      <c r="BY41" s="4246"/>
      <c r="BZ41" s="4023"/>
      <c r="CA41" s="3954">
        <f t="shared" si="79"/>
        <v>0</v>
      </c>
      <c r="CB41" s="654"/>
      <c r="CC41" s="655"/>
      <c r="CD41" s="656"/>
      <c r="CE41" s="655"/>
      <c r="CF41" s="657"/>
      <c r="CG41" s="658"/>
      <c r="CH41" s="3940">
        <f t="shared" si="16"/>
        <v>0</v>
      </c>
      <c r="CI41" s="591">
        <f t="shared" si="80"/>
        <v>0</v>
      </c>
      <c r="CJ41" s="591">
        <f t="shared" si="80"/>
        <v>0</v>
      </c>
      <c r="CK41" s="591">
        <f t="shared" si="17"/>
        <v>0</v>
      </c>
      <c r="CL41" s="591">
        <f t="shared" si="81"/>
        <v>0</v>
      </c>
      <c r="CM41" s="591">
        <f t="shared" si="81"/>
        <v>0</v>
      </c>
      <c r="CN41" s="591">
        <f t="shared" si="81"/>
        <v>0</v>
      </c>
      <c r="CO41" s="591">
        <f t="shared" si="18"/>
        <v>0</v>
      </c>
    </row>
    <row r="42" spans="1:95" ht="58.5" customHeight="1" thickTop="1" thickBot="1">
      <c r="A42" s="7339"/>
      <c r="B42" s="4038" t="str" cm="1">
        <f t="array" ref="B42">IFERROR(_xlfn.XLOOKUP(1, (INDEX(التشكيل_القديم!$L$115:$S$150, ,6)=A39) * (INDEX(التشكيل_القديم!$L$115:$S$150, ,7)="عضو يسار اليسار"), INDEX(التشكيل_القديم!$L$115:$S$150, ,2)),"")</f>
        <v>اسلام محمد سيد عبدالقادر</v>
      </c>
      <c r="C42" s="545" t="s">
        <v>33</v>
      </c>
      <c r="D42" s="7344" t="s">
        <v>52</v>
      </c>
      <c r="E42" s="3486" t="s">
        <v>1295</v>
      </c>
      <c r="F42" s="4127">
        <v>7</v>
      </c>
      <c r="G42" s="4128"/>
      <c r="H42" s="4128"/>
      <c r="I42" s="4128"/>
      <c r="J42" s="4129"/>
      <c r="K42" s="4130"/>
      <c r="L42" s="5437">
        <f t="shared" si="0"/>
        <v>7</v>
      </c>
      <c r="M42" s="4131" t="str">
        <f t="shared" si="3"/>
        <v>WRONG</v>
      </c>
      <c r="N42" s="5438">
        <f t="shared" si="75"/>
        <v>0</v>
      </c>
      <c r="O42" s="4104"/>
      <c r="P42" s="4104"/>
      <c r="Q42" s="4104"/>
      <c r="R42" s="4108"/>
      <c r="S42" s="4104"/>
      <c r="T42" s="4104"/>
      <c r="U42" s="4118"/>
      <c r="V42" s="5439">
        <f t="shared" si="5"/>
        <v>0</v>
      </c>
      <c r="W42" s="4111">
        <f t="shared" si="6"/>
        <v>0</v>
      </c>
      <c r="X42" s="4112"/>
      <c r="Y42" s="4104"/>
      <c r="Z42" s="4104"/>
      <c r="AA42" s="4104"/>
      <c r="AB42" s="4106"/>
      <c r="AC42" s="5440"/>
      <c r="AD42" s="5441"/>
      <c r="AE42" s="5442">
        <f t="shared" si="7"/>
        <v>0</v>
      </c>
      <c r="AF42" s="4112"/>
      <c r="AG42" s="4104"/>
      <c r="AH42" s="4104"/>
      <c r="AI42" s="4104"/>
      <c r="AJ42" s="4104"/>
      <c r="AK42" s="4104"/>
      <c r="AL42" s="4104"/>
      <c r="AM42" s="4106"/>
      <c r="AN42" s="4116">
        <f t="shared" si="8"/>
        <v>0</v>
      </c>
      <c r="AO42" s="4112"/>
      <c r="AP42" s="4106"/>
      <c r="AQ42" s="5443">
        <f t="shared" si="9"/>
        <v>0</v>
      </c>
      <c r="AR42" s="4112"/>
      <c r="AS42" s="4106"/>
      <c r="AT42" s="4117">
        <f t="shared" si="10"/>
        <v>0</v>
      </c>
      <c r="AU42" s="4128"/>
      <c r="AV42" s="4135"/>
      <c r="AW42" s="4119"/>
      <c r="AX42" s="4136">
        <f t="shared" si="11"/>
        <v>0</v>
      </c>
      <c r="AY42" s="4244"/>
      <c r="AZ42" s="4245"/>
      <c r="BA42" s="4244"/>
      <c r="BB42" s="4245"/>
      <c r="BC42" s="4246"/>
      <c r="BD42" s="4247"/>
      <c r="BE42" s="4248"/>
      <c r="BF42" s="4136">
        <f t="shared" si="76"/>
        <v>0</v>
      </c>
      <c r="BG42" s="4244"/>
      <c r="BH42" s="4245"/>
      <c r="BI42" s="4244"/>
      <c r="BJ42" s="4245"/>
      <c r="BK42" s="4246"/>
      <c r="BL42" s="4247"/>
      <c r="BM42" s="4136">
        <f t="shared" si="77"/>
        <v>0</v>
      </c>
      <c r="BN42" s="4244"/>
      <c r="BO42" s="4245"/>
      <c r="BP42" s="4244"/>
      <c r="BQ42" s="4245"/>
      <c r="BR42" s="4246"/>
      <c r="BS42" s="4247"/>
      <c r="BT42" s="4136">
        <f t="shared" si="78"/>
        <v>0</v>
      </c>
      <c r="BU42" s="4244"/>
      <c r="BV42" s="4245"/>
      <c r="BW42" s="4244"/>
      <c r="BX42" s="4245"/>
      <c r="BY42" s="4246"/>
      <c r="BZ42" s="4023"/>
      <c r="CA42" s="3954">
        <f t="shared" si="79"/>
        <v>0</v>
      </c>
      <c r="CB42" s="654"/>
      <c r="CC42" s="655"/>
      <c r="CD42" s="656"/>
      <c r="CE42" s="655"/>
      <c r="CF42" s="657"/>
      <c r="CG42" s="658"/>
      <c r="CH42" s="3940">
        <f t="shared" si="16"/>
        <v>0</v>
      </c>
      <c r="CI42" s="591">
        <f t="shared" si="80"/>
        <v>0</v>
      </c>
      <c r="CJ42" s="591">
        <f t="shared" si="80"/>
        <v>0</v>
      </c>
      <c r="CK42" s="591">
        <f t="shared" si="17"/>
        <v>0</v>
      </c>
      <c r="CL42" s="591">
        <f t="shared" si="81"/>
        <v>0</v>
      </c>
      <c r="CM42" s="591">
        <f t="shared" si="81"/>
        <v>0</v>
      </c>
      <c r="CN42" s="591">
        <f t="shared" si="81"/>
        <v>0</v>
      </c>
      <c r="CO42" s="591">
        <f t="shared" si="18"/>
        <v>0</v>
      </c>
      <c r="CQ42" s="545" t="s">
        <v>407</v>
      </c>
    </row>
    <row r="43" spans="1:95" ht="58.5" customHeight="1" thickTop="1" thickBot="1">
      <c r="A43" s="7339"/>
      <c r="B43" s="4037"/>
      <c r="D43" s="7344"/>
      <c r="E43" s="3477" t="s">
        <v>1298</v>
      </c>
      <c r="F43" s="4127"/>
      <c r="G43" s="4128"/>
      <c r="H43" s="4128"/>
      <c r="I43" s="4128"/>
      <c r="J43" s="4129"/>
      <c r="K43" s="4130"/>
      <c r="L43" s="5437">
        <f t="shared" ref="L43" si="83">SUM(F43:K43)</f>
        <v>0</v>
      </c>
      <c r="M43" s="4131" t="str">
        <f t="shared" si="3"/>
        <v>ok</v>
      </c>
      <c r="N43" s="5438">
        <f t="shared" ref="N43" si="84">SUM(O43:U43)</f>
        <v>0</v>
      </c>
      <c r="O43" s="4104"/>
      <c r="P43" s="4104"/>
      <c r="Q43" s="4104"/>
      <c r="R43" s="4108"/>
      <c r="S43" s="4104"/>
      <c r="T43" s="4104"/>
      <c r="U43" s="4118"/>
      <c r="V43" s="5439">
        <f t="shared" ref="V43" si="85">W43+AC43+AD43+AE43+AN43+AQ43+AT43+AW43</f>
        <v>0</v>
      </c>
      <c r="W43" s="4111">
        <f t="shared" ref="W43" si="86">X43+Y43+Z43+AA43+AB43</f>
        <v>0</v>
      </c>
      <c r="X43" s="4112"/>
      <c r="Y43" s="4104"/>
      <c r="Z43" s="4104"/>
      <c r="AA43" s="4104"/>
      <c r="AB43" s="4106"/>
      <c r="AC43" s="5440"/>
      <c r="AD43" s="5441"/>
      <c r="AE43" s="5442">
        <f t="shared" ref="AE43" si="87">SUM(AF43:AM43)</f>
        <v>0</v>
      </c>
      <c r="AF43" s="4112"/>
      <c r="AG43" s="4104"/>
      <c r="AH43" s="4104"/>
      <c r="AI43" s="4104"/>
      <c r="AJ43" s="4104"/>
      <c r="AK43" s="4104"/>
      <c r="AL43" s="4104"/>
      <c r="AM43" s="4106"/>
      <c r="AN43" s="4116">
        <f t="shared" ref="AN43" si="88">SUM(AO43:AP43)</f>
        <v>0</v>
      </c>
      <c r="AO43" s="4112"/>
      <c r="AP43" s="4106"/>
      <c r="AQ43" s="5443">
        <f t="shared" ref="AQ43" si="89">SUM(AR43:AS43)</f>
        <v>0</v>
      </c>
      <c r="AR43" s="4112"/>
      <c r="AS43" s="4106"/>
      <c r="AT43" s="4117">
        <f t="shared" ref="AT43" si="90">SUM(AU43:AV43)</f>
        <v>0</v>
      </c>
      <c r="AU43" s="4128"/>
      <c r="AV43" s="4135"/>
      <c r="AW43" s="4119"/>
      <c r="AX43" s="4136">
        <f t="shared" ref="AX43" si="91">AY43+AZ43+BA43</f>
        <v>0</v>
      </c>
      <c r="AY43" s="4244"/>
      <c r="AZ43" s="4245"/>
      <c r="BA43" s="4244"/>
      <c r="BB43" s="4245"/>
      <c r="BC43" s="4246"/>
      <c r="BD43" s="4247"/>
      <c r="BE43" s="4248"/>
      <c r="BF43" s="4136">
        <f t="shared" ref="BF43" si="92">BG43+BH43+BI43</f>
        <v>0</v>
      </c>
      <c r="BG43" s="4244"/>
      <c r="BH43" s="4245"/>
      <c r="BI43" s="4244"/>
      <c r="BJ43" s="4245"/>
      <c r="BK43" s="4246"/>
      <c r="BL43" s="4247"/>
      <c r="BM43" s="4136">
        <f t="shared" ref="BM43" si="93">BN43+BO43+BP43</f>
        <v>0</v>
      </c>
      <c r="BN43" s="4244"/>
      <c r="BO43" s="4245"/>
      <c r="BP43" s="4244"/>
      <c r="BQ43" s="4245"/>
      <c r="BR43" s="4246"/>
      <c r="BS43" s="4247"/>
      <c r="BT43" s="4136">
        <f t="shared" ref="BT43" si="94">BU43+BV43+BW43</f>
        <v>0</v>
      </c>
      <c r="BU43" s="4244"/>
      <c r="BV43" s="4245"/>
      <c r="BW43" s="4244"/>
      <c r="BX43" s="4245"/>
      <c r="BY43" s="4246"/>
      <c r="BZ43" s="4023"/>
      <c r="CA43" s="3954">
        <f t="shared" ref="CA43" si="95">CB43+CC43+CD43</f>
        <v>0</v>
      </c>
      <c r="CB43" s="654"/>
      <c r="CC43" s="655"/>
      <c r="CD43" s="656"/>
      <c r="CE43" s="655"/>
      <c r="CF43" s="657"/>
      <c r="CG43" s="658"/>
      <c r="CH43" s="3940">
        <f t="shared" ref="CH43" si="96">CI43+CJ43+CK43+CL43+CM43+CN43+CO43</f>
        <v>0</v>
      </c>
      <c r="CI43" s="591">
        <f t="shared" ref="CI43" si="97">CB43+BU43+BN43+BG43+AY43</f>
        <v>0</v>
      </c>
      <c r="CJ43" s="591">
        <f t="shared" ref="CJ43" si="98">CC43+BV43+BO43+BH43+AZ43</f>
        <v>0</v>
      </c>
      <c r="CK43" s="591">
        <f t="shared" ref="CK43" si="99">BW43+BP43+BI43+BA43</f>
        <v>0</v>
      </c>
      <c r="CL43" s="591">
        <f t="shared" ref="CL43" si="100">CE43+BX43+BQ43+BJ43+BB43</f>
        <v>0</v>
      </c>
      <c r="CM43" s="591">
        <f t="shared" ref="CM43" si="101">CF43+BY43+BR43+BK43+BC43</f>
        <v>0</v>
      </c>
      <c r="CN43" s="591">
        <f t="shared" ref="CN43" si="102">CG43+BZ43+BS43+BL43+BD43</f>
        <v>0</v>
      </c>
      <c r="CO43" s="591">
        <f t="shared" ref="CO43" si="103">BE43</f>
        <v>0</v>
      </c>
    </row>
    <row r="44" spans="1:95" s="616" customFormat="1" ht="58.5" customHeight="1" thickTop="1" thickBot="1">
      <c r="A44" s="7339"/>
      <c r="B44" s="4046"/>
      <c r="C44" s="3473"/>
      <c r="D44" s="7344" t="s">
        <v>53</v>
      </c>
      <c r="E44" s="3484" t="s">
        <v>1299</v>
      </c>
      <c r="F44" s="4127">
        <v>11</v>
      </c>
      <c r="G44" s="4128"/>
      <c r="H44" s="4128"/>
      <c r="I44" s="4128"/>
      <c r="J44" s="4129"/>
      <c r="K44" s="4130"/>
      <c r="L44" s="5437">
        <f t="shared" si="0"/>
        <v>11</v>
      </c>
      <c r="M44" s="4131" t="str">
        <f t="shared" si="3"/>
        <v>WRONG</v>
      </c>
      <c r="N44" s="5438">
        <f t="shared" si="75"/>
        <v>0</v>
      </c>
      <c r="O44" s="4104"/>
      <c r="P44" s="4104"/>
      <c r="Q44" s="4104"/>
      <c r="R44" s="4108"/>
      <c r="S44" s="4104"/>
      <c r="T44" s="4104"/>
      <c r="U44" s="4118"/>
      <c r="V44" s="5439">
        <f t="shared" si="5"/>
        <v>0</v>
      </c>
      <c r="W44" s="4111">
        <f t="shared" si="6"/>
        <v>0</v>
      </c>
      <c r="X44" s="4112"/>
      <c r="Y44" s="4104"/>
      <c r="Z44" s="4104"/>
      <c r="AA44" s="4104"/>
      <c r="AB44" s="4106"/>
      <c r="AC44" s="5440"/>
      <c r="AD44" s="5441"/>
      <c r="AE44" s="5442">
        <f t="shared" si="7"/>
        <v>0</v>
      </c>
      <c r="AF44" s="4112"/>
      <c r="AG44" s="4104"/>
      <c r="AH44" s="4104"/>
      <c r="AI44" s="4104"/>
      <c r="AJ44" s="4104"/>
      <c r="AK44" s="4104"/>
      <c r="AL44" s="4104"/>
      <c r="AM44" s="4106"/>
      <c r="AN44" s="4116">
        <f t="shared" si="8"/>
        <v>0</v>
      </c>
      <c r="AO44" s="4112"/>
      <c r="AP44" s="4106"/>
      <c r="AQ44" s="5443">
        <f t="shared" si="9"/>
        <v>0</v>
      </c>
      <c r="AR44" s="4112"/>
      <c r="AS44" s="4106"/>
      <c r="AT44" s="4117">
        <f t="shared" si="10"/>
        <v>0</v>
      </c>
      <c r="AU44" s="4128"/>
      <c r="AV44" s="4135"/>
      <c r="AW44" s="4119"/>
      <c r="AX44" s="4136">
        <f t="shared" si="11"/>
        <v>0</v>
      </c>
      <c r="AY44" s="4244"/>
      <c r="AZ44" s="4245"/>
      <c r="BA44" s="4244"/>
      <c r="BB44" s="4245"/>
      <c r="BC44" s="4246"/>
      <c r="BD44" s="4247"/>
      <c r="BE44" s="4248"/>
      <c r="BF44" s="4136">
        <f t="shared" si="76"/>
        <v>0</v>
      </c>
      <c r="BG44" s="4244"/>
      <c r="BH44" s="4245"/>
      <c r="BI44" s="4244"/>
      <c r="BJ44" s="4245"/>
      <c r="BK44" s="4246"/>
      <c r="BL44" s="4247"/>
      <c r="BM44" s="4136">
        <f t="shared" si="77"/>
        <v>0</v>
      </c>
      <c r="BN44" s="4244"/>
      <c r="BO44" s="4245"/>
      <c r="BP44" s="4244"/>
      <c r="BQ44" s="4245"/>
      <c r="BR44" s="4246"/>
      <c r="BS44" s="4247"/>
      <c r="BT44" s="4136">
        <f t="shared" si="78"/>
        <v>0</v>
      </c>
      <c r="BU44" s="4244"/>
      <c r="BV44" s="4245"/>
      <c r="BW44" s="4244"/>
      <c r="BX44" s="4245"/>
      <c r="BY44" s="4246"/>
      <c r="BZ44" s="4023"/>
      <c r="CA44" s="3954">
        <f t="shared" si="79"/>
        <v>0</v>
      </c>
      <c r="CB44" s="654"/>
      <c r="CC44" s="655"/>
      <c r="CD44" s="656"/>
      <c r="CE44" s="655"/>
      <c r="CF44" s="657"/>
      <c r="CG44" s="658"/>
      <c r="CH44" s="3940">
        <f t="shared" si="16"/>
        <v>0</v>
      </c>
      <c r="CI44" s="591">
        <f t="shared" si="80"/>
        <v>0</v>
      </c>
      <c r="CJ44" s="591">
        <f t="shared" si="80"/>
        <v>0</v>
      </c>
      <c r="CK44" s="591">
        <f t="shared" si="17"/>
        <v>0</v>
      </c>
      <c r="CL44" s="591">
        <f t="shared" si="81"/>
        <v>0</v>
      </c>
      <c r="CM44" s="591">
        <f t="shared" si="81"/>
        <v>0</v>
      </c>
      <c r="CN44" s="591">
        <f t="shared" si="81"/>
        <v>0</v>
      </c>
      <c r="CO44" s="591">
        <f t="shared" si="18"/>
        <v>0</v>
      </c>
      <c r="CQ44" s="616" t="s">
        <v>407</v>
      </c>
    </row>
    <row r="45" spans="1:95" ht="58.5" customHeight="1" thickTop="1" thickBot="1">
      <c r="A45" s="7340"/>
      <c r="B45" s="4047"/>
      <c r="C45" s="3462"/>
      <c r="D45" s="7344"/>
      <c r="E45" s="2139" t="s">
        <v>1300</v>
      </c>
      <c r="F45" s="4127"/>
      <c r="G45" s="4128"/>
      <c r="H45" s="4128"/>
      <c r="I45" s="4128"/>
      <c r="J45" s="4129"/>
      <c r="K45" s="4130"/>
      <c r="L45" s="5437">
        <f t="shared" si="0"/>
        <v>0</v>
      </c>
      <c r="M45" s="4131" t="str">
        <f t="shared" si="3"/>
        <v>ok</v>
      </c>
      <c r="N45" s="5438">
        <f t="shared" si="19"/>
        <v>0</v>
      </c>
      <c r="O45" s="4104"/>
      <c r="P45" s="4104"/>
      <c r="Q45" s="4104"/>
      <c r="R45" s="4108"/>
      <c r="S45" s="4104"/>
      <c r="T45" s="4104"/>
      <c r="U45" s="4118"/>
      <c r="V45" s="5439">
        <f t="shared" si="5"/>
        <v>0</v>
      </c>
      <c r="W45" s="4111">
        <f t="shared" si="6"/>
        <v>0</v>
      </c>
      <c r="X45" s="4112"/>
      <c r="Y45" s="4104"/>
      <c r="Z45" s="4104"/>
      <c r="AA45" s="4104"/>
      <c r="AB45" s="4106"/>
      <c r="AC45" s="5440"/>
      <c r="AD45" s="5441"/>
      <c r="AE45" s="5442">
        <f t="shared" si="7"/>
        <v>0</v>
      </c>
      <c r="AF45" s="4112"/>
      <c r="AG45" s="4104"/>
      <c r="AH45" s="4104"/>
      <c r="AI45" s="4104"/>
      <c r="AJ45" s="4104"/>
      <c r="AK45" s="4104"/>
      <c r="AL45" s="4104"/>
      <c r="AM45" s="4106"/>
      <c r="AN45" s="4116">
        <f t="shared" si="8"/>
        <v>0</v>
      </c>
      <c r="AO45" s="4112"/>
      <c r="AP45" s="4106"/>
      <c r="AQ45" s="5443">
        <f t="shared" si="9"/>
        <v>0</v>
      </c>
      <c r="AR45" s="4112"/>
      <c r="AS45" s="4106"/>
      <c r="AT45" s="4117">
        <f t="shared" si="10"/>
        <v>0</v>
      </c>
      <c r="AU45" s="4128"/>
      <c r="AV45" s="4135"/>
      <c r="AW45" s="4119"/>
      <c r="AX45" s="4162">
        <f t="shared" si="11"/>
        <v>0</v>
      </c>
      <c r="AY45" s="4249"/>
      <c r="AZ45" s="4250"/>
      <c r="BA45" s="4249"/>
      <c r="BB45" s="4250"/>
      <c r="BC45" s="4251"/>
      <c r="BD45" s="4252"/>
      <c r="BE45" s="4253"/>
      <c r="BF45" s="4162">
        <f t="shared" si="76"/>
        <v>0</v>
      </c>
      <c r="BG45" s="4249"/>
      <c r="BH45" s="4250"/>
      <c r="BI45" s="4249"/>
      <c r="BJ45" s="4250"/>
      <c r="BK45" s="4251"/>
      <c r="BL45" s="4252"/>
      <c r="BM45" s="4162">
        <f t="shared" si="77"/>
        <v>0</v>
      </c>
      <c r="BN45" s="4249"/>
      <c r="BO45" s="4250"/>
      <c r="BP45" s="4249"/>
      <c r="BQ45" s="4250"/>
      <c r="BR45" s="4251"/>
      <c r="BS45" s="4252"/>
      <c r="BT45" s="4162">
        <f t="shared" si="78"/>
        <v>0</v>
      </c>
      <c r="BU45" s="4249"/>
      <c r="BV45" s="4250"/>
      <c r="BW45" s="4249"/>
      <c r="BX45" s="4250"/>
      <c r="BY45" s="4251"/>
      <c r="BZ45" s="4024"/>
      <c r="CA45" s="3956">
        <f t="shared" si="79"/>
        <v>0</v>
      </c>
      <c r="CB45" s="659"/>
      <c r="CC45" s="660"/>
      <c r="CD45" s="661"/>
      <c r="CE45" s="660"/>
      <c r="CF45" s="662"/>
      <c r="CG45" s="663"/>
      <c r="CH45" s="3940">
        <f t="shared" si="16"/>
        <v>0</v>
      </c>
      <c r="CI45" s="591">
        <f t="shared" si="80"/>
        <v>0</v>
      </c>
      <c r="CJ45" s="591">
        <f t="shared" si="80"/>
        <v>0</v>
      </c>
      <c r="CK45" s="591">
        <f t="shared" si="17"/>
        <v>0</v>
      </c>
      <c r="CL45" s="591">
        <f t="shared" si="81"/>
        <v>0</v>
      </c>
      <c r="CM45" s="591">
        <f t="shared" si="81"/>
        <v>0</v>
      </c>
      <c r="CN45" s="591">
        <f t="shared" si="81"/>
        <v>0</v>
      </c>
      <c r="CO45" s="591">
        <f t="shared" si="18"/>
        <v>0</v>
      </c>
    </row>
    <row r="46" spans="1:95" ht="75" customHeight="1" thickTop="1" thickBot="1">
      <c r="A46" s="7335" t="s">
        <v>523</v>
      </c>
      <c r="B46" s="7336"/>
      <c r="C46" s="7336"/>
      <c r="D46" s="7336"/>
      <c r="E46" s="7337"/>
      <c r="F46" s="4207">
        <f>SUM(F39:F45)</f>
        <v>22</v>
      </c>
      <c r="G46" s="4173">
        <f t="shared" ref="G46:BR46" si="104">SUM(G39:G45)</f>
        <v>0</v>
      </c>
      <c r="H46" s="4173">
        <f t="shared" si="104"/>
        <v>0</v>
      </c>
      <c r="I46" s="4173">
        <f t="shared" si="104"/>
        <v>0</v>
      </c>
      <c r="J46" s="4174">
        <f t="shared" si="104"/>
        <v>0</v>
      </c>
      <c r="K46" s="4173">
        <f t="shared" si="104"/>
        <v>0</v>
      </c>
      <c r="L46" s="5437">
        <f t="shared" si="104"/>
        <v>22</v>
      </c>
      <c r="M46" s="4131" t="str">
        <f t="shared" si="3"/>
        <v>ok</v>
      </c>
      <c r="N46" s="5438">
        <f t="shared" si="104"/>
        <v>0</v>
      </c>
      <c r="O46" s="4173">
        <f t="shared" si="104"/>
        <v>0</v>
      </c>
      <c r="P46" s="4173">
        <f t="shared" si="104"/>
        <v>0</v>
      </c>
      <c r="Q46" s="4173">
        <f t="shared" si="104"/>
        <v>0</v>
      </c>
      <c r="R46" s="4175">
        <f t="shared" si="104"/>
        <v>0</v>
      </c>
      <c r="S46" s="4173">
        <f t="shared" si="104"/>
        <v>0</v>
      </c>
      <c r="T46" s="4173">
        <f t="shared" si="104"/>
        <v>0</v>
      </c>
      <c r="U46" s="4173">
        <f t="shared" si="104"/>
        <v>0</v>
      </c>
      <c r="V46" s="5439">
        <f t="shared" si="104"/>
        <v>0</v>
      </c>
      <c r="W46" s="4177">
        <f t="shared" si="104"/>
        <v>0</v>
      </c>
      <c r="X46" s="4178">
        <f t="shared" si="104"/>
        <v>0</v>
      </c>
      <c r="Y46" s="4173">
        <f t="shared" si="104"/>
        <v>0</v>
      </c>
      <c r="Z46" s="4173">
        <f t="shared" si="104"/>
        <v>0</v>
      </c>
      <c r="AA46" s="4173">
        <f t="shared" si="104"/>
        <v>0</v>
      </c>
      <c r="AB46" s="4173">
        <f t="shared" si="104"/>
        <v>0</v>
      </c>
      <c r="AC46" s="5444">
        <f t="shared" si="104"/>
        <v>0</v>
      </c>
      <c r="AD46" s="5445">
        <f t="shared" si="104"/>
        <v>0</v>
      </c>
      <c r="AE46" s="5442">
        <f t="shared" si="104"/>
        <v>0</v>
      </c>
      <c r="AF46" s="4178">
        <f t="shared" si="104"/>
        <v>0</v>
      </c>
      <c r="AG46" s="4173">
        <f t="shared" si="104"/>
        <v>0</v>
      </c>
      <c r="AH46" s="4173">
        <f t="shared" si="104"/>
        <v>0</v>
      </c>
      <c r="AI46" s="4173">
        <f t="shared" si="104"/>
        <v>0</v>
      </c>
      <c r="AJ46" s="4173">
        <f t="shared" si="104"/>
        <v>0</v>
      </c>
      <c r="AK46" s="4173">
        <f t="shared" si="104"/>
        <v>0</v>
      </c>
      <c r="AL46" s="4173">
        <f t="shared" si="104"/>
        <v>0</v>
      </c>
      <c r="AM46" s="4173">
        <f t="shared" si="104"/>
        <v>0</v>
      </c>
      <c r="AN46" s="4177">
        <f t="shared" si="104"/>
        <v>0</v>
      </c>
      <c r="AO46" s="4178">
        <f t="shared" si="104"/>
        <v>0</v>
      </c>
      <c r="AP46" s="4173">
        <f t="shared" si="104"/>
        <v>0</v>
      </c>
      <c r="AQ46" s="5443">
        <f t="shared" si="104"/>
        <v>0</v>
      </c>
      <c r="AR46" s="4178">
        <f t="shared" si="104"/>
        <v>0</v>
      </c>
      <c r="AS46" s="4173">
        <f t="shared" si="104"/>
        <v>0</v>
      </c>
      <c r="AT46" s="4180">
        <f t="shared" si="104"/>
        <v>0</v>
      </c>
      <c r="AU46" s="4173">
        <f t="shared" si="104"/>
        <v>0</v>
      </c>
      <c r="AV46" s="4173">
        <f t="shared" si="104"/>
        <v>0</v>
      </c>
      <c r="AW46" s="4173">
        <f t="shared" si="104"/>
        <v>0</v>
      </c>
      <c r="AX46" s="4173">
        <f t="shared" si="104"/>
        <v>0</v>
      </c>
      <c r="AY46" s="4173">
        <f t="shared" si="104"/>
        <v>0</v>
      </c>
      <c r="AZ46" s="4173">
        <f t="shared" si="104"/>
        <v>0</v>
      </c>
      <c r="BA46" s="4173">
        <f t="shared" si="104"/>
        <v>0</v>
      </c>
      <c r="BB46" s="4173">
        <f t="shared" si="104"/>
        <v>0</v>
      </c>
      <c r="BC46" s="4173">
        <f t="shared" si="104"/>
        <v>0</v>
      </c>
      <c r="BD46" s="4173">
        <f t="shared" si="104"/>
        <v>0</v>
      </c>
      <c r="BE46" s="4173">
        <f t="shared" si="104"/>
        <v>0</v>
      </c>
      <c r="BF46" s="4173">
        <f t="shared" si="104"/>
        <v>0</v>
      </c>
      <c r="BG46" s="4173">
        <f t="shared" si="104"/>
        <v>0</v>
      </c>
      <c r="BH46" s="4173">
        <f t="shared" si="104"/>
        <v>0</v>
      </c>
      <c r="BI46" s="4173">
        <f t="shared" si="104"/>
        <v>0</v>
      </c>
      <c r="BJ46" s="4173">
        <f t="shared" si="104"/>
        <v>0</v>
      </c>
      <c r="BK46" s="4173">
        <f t="shared" si="104"/>
        <v>0</v>
      </c>
      <c r="BL46" s="4173">
        <f t="shared" si="104"/>
        <v>0</v>
      </c>
      <c r="BM46" s="4173">
        <f t="shared" si="104"/>
        <v>0</v>
      </c>
      <c r="BN46" s="4173">
        <f t="shared" si="104"/>
        <v>0</v>
      </c>
      <c r="BO46" s="4173">
        <f t="shared" si="104"/>
        <v>0</v>
      </c>
      <c r="BP46" s="4173">
        <f t="shared" si="104"/>
        <v>0</v>
      </c>
      <c r="BQ46" s="4173">
        <f t="shared" si="104"/>
        <v>0</v>
      </c>
      <c r="BR46" s="4173">
        <f t="shared" si="104"/>
        <v>0</v>
      </c>
      <c r="BS46" s="4173">
        <f t="shared" ref="BS46:CO46" si="105">SUM(BS39:BS45)</f>
        <v>0</v>
      </c>
      <c r="BT46" s="4173">
        <f t="shared" si="105"/>
        <v>0</v>
      </c>
      <c r="BU46" s="4173">
        <f t="shared" si="105"/>
        <v>0</v>
      </c>
      <c r="BV46" s="4173">
        <f t="shared" si="105"/>
        <v>0</v>
      </c>
      <c r="BW46" s="4173">
        <f t="shared" si="105"/>
        <v>0</v>
      </c>
      <c r="BX46" s="4173">
        <f t="shared" si="105"/>
        <v>0</v>
      </c>
      <c r="BY46" s="4173">
        <f t="shared" si="105"/>
        <v>0</v>
      </c>
      <c r="BZ46" s="4018">
        <f t="shared" si="105"/>
        <v>0</v>
      </c>
      <c r="CA46" s="626">
        <f t="shared" si="105"/>
        <v>0</v>
      </c>
      <c r="CB46" s="626">
        <f t="shared" si="105"/>
        <v>0</v>
      </c>
      <c r="CC46" s="626">
        <f t="shared" si="105"/>
        <v>0</v>
      </c>
      <c r="CD46" s="626">
        <f t="shared" si="105"/>
        <v>0</v>
      </c>
      <c r="CE46" s="626">
        <f t="shared" si="105"/>
        <v>0</v>
      </c>
      <c r="CF46" s="626">
        <f t="shared" si="105"/>
        <v>0</v>
      </c>
      <c r="CG46" s="626">
        <f t="shared" si="105"/>
        <v>0</v>
      </c>
      <c r="CH46" s="626">
        <f t="shared" si="105"/>
        <v>0</v>
      </c>
      <c r="CI46" s="626">
        <f t="shared" si="105"/>
        <v>0</v>
      </c>
      <c r="CJ46" s="626">
        <f t="shared" si="105"/>
        <v>0</v>
      </c>
      <c r="CK46" s="626">
        <f t="shared" si="105"/>
        <v>0</v>
      </c>
      <c r="CL46" s="626">
        <f t="shared" si="105"/>
        <v>0</v>
      </c>
      <c r="CM46" s="626">
        <f t="shared" si="105"/>
        <v>0</v>
      </c>
      <c r="CN46" s="626">
        <f t="shared" si="105"/>
        <v>0</v>
      </c>
      <c r="CO46" s="626">
        <f t="shared" si="105"/>
        <v>0</v>
      </c>
    </row>
    <row r="47" spans="1:95" s="616" customFormat="1" ht="58.5" customHeight="1" thickTop="1" thickBot="1">
      <c r="A47" s="7338" t="s">
        <v>524</v>
      </c>
      <c r="B47" s="4048" t="str" cm="1">
        <f t="array" ref="B47">_xlfn.XLOOKUP(1, (INDEX(التشكيل_القديم!$L$115:$S$150, ,6)=A47) * (INDEX(التشكيل_القديم!$L$115:$S$150, ,7)="رئيس الدائرة"), INDEX(التشكيل_القديم!$L$115:$S$150, ,2))</f>
        <v>محمد فخري راشد إبراهيم</v>
      </c>
      <c r="C47" s="3493" t="s">
        <v>23</v>
      </c>
      <c r="D47" s="7344" t="s">
        <v>21</v>
      </c>
      <c r="E47" s="3495" t="s">
        <v>1301</v>
      </c>
      <c r="F47" s="4127">
        <v>3</v>
      </c>
      <c r="G47" s="4128"/>
      <c r="H47" s="4128"/>
      <c r="I47" s="4128"/>
      <c r="J47" s="4129"/>
      <c r="K47" s="4130"/>
      <c r="L47" s="5437">
        <f t="shared" si="0"/>
        <v>3</v>
      </c>
      <c r="M47" s="4131" t="str">
        <f t="shared" si="3"/>
        <v>WRONG</v>
      </c>
      <c r="N47" s="5438">
        <f t="shared" ref="N47:N50" si="106">SUM(O47:U47)</f>
        <v>0</v>
      </c>
      <c r="O47" s="4104"/>
      <c r="P47" s="4104"/>
      <c r="Q47" s="4104"/>
      <c r="R47" s="4108"/>
      <c r="S47" s="4104"/>
      <c r="T47" s="4104"/>
      <c r="U47" s="4118"/>
      <c r="V47" s="5439">
        <f t="shared" si="5"/>
        <v>0</v>
      </c>
      <c r="W47" s="4111">
        <f t="shared" si="6"/>
        <v>0</v>
      </c>
      <c r="X47" s="4112"/>
      <c r="Y47" s="4104"/>
      <c r="Z47" s="4104"/>
      <c r="AA47" s="4104"/>
      <c r="AB47" s="4106"/>
      <c r="AC47" s="5440"/>
      <c r="AD47" s="5441"/>
      <c r="AE47" s="5442">
        <f>SUM(AF47:AM47)</f>
        <v>0</v>
      </c>
      <c r="AF47" s="4112"/>
      <c r="AG47" s="4104"/>
      <c r="AH47" s="4104"/>
      <c r="AI47" s="4104"/>
      <c r="AJ47" s="4104"/>
      <c r="AK47" s="4104"/>
      <c r="AL47" s="4104"/>
      <c r="AM47" s="4106"/>
      <c r="AN47" s="4116">
        <f t="shared" si="8"/>
        <v>0</v>
      </c>
      <c r="AO47" s="4112"/>
      <c r="AP47" s="4106"/>
      <c r="AQ47" s="5443">
        <f t="shared" si="9"/>
        <v>0</v>
      </c>
      <c r="AR47" s="4112"/>
      <c r="AS47" s="4106"/>
      <c r="AT47" s="4117">
        <f t="shared" si="10"/>
        <v>0</v>
      </c>
      <c r="AU47" s="4128"/>
      <c r="AV47" s="4135"/>
      <c r="AW47" s="4119"/>
      <c r="AX47" s="4254">
        <f>AY47+AZ47+BA47</f>
        <v>0</v>
      </c>
      <c r="AY47" s="4114"/>
      <c r="AZ47" s="4255"/>
      <c r="BA47" s="4114"/>
      <c r="BB47" s="4255"/>
      <c r="BC47" s="4256"/>
      <c r="BD47" s="4257"/>
      <c r="BE47" s="4258"/>
      <c r="BF47" s="4259">
        <f>BG47+BH47+BI47</f>
        <v>0</v>
      </c>
      <c r="BG47" s="4114"/>
      <c r="BH47" s="4255"/>
      <c r="BI47" s="4114"/>
      <c r="BJ47" s="4255"/>
      <c r="BK47" s="4256"/>
      <c r="BL47" s="4257"/>
      <c r="BM47" s="4259">
        <f t="shared" ref="BM47:BM51" si="107">BN47+BO47+BP47</f>
        <v>0</v>
      </c>
      <c r="BN47" s="4114"/>
      <c r="BO47" s="4255"/>
      <c r="BP47" s="4114"/>
      <c r="BQ47" s="4255"/>
      <c r="BR47" s="4256"/>
      <c r="BS47" s="4257"/>
      <c r="BT47" s="4259">
        <f t="shared" ref="BT47:BT51" si="108">BU47+BV47+BW47</f>
        <v>0</v>
      </c>
      <c r="BU47" s="4114"/>
      <c r="BV47" s="4255"/>
      <c r="BW47" s="4114"/>
      <c r="BX47" s="4255"/>
      <c r="BY47" s="4256"/>
      <c r="BZ47" s="4025"/>
      <c r="CA47" s="3957">
        <f t="shared" ref="CA47:CA51" si="109">CB47+CC47+CD47</f>
        <v>0</v>
      </c>
      <c r="CB47" s="586"/>
      <c r="CC47" s="587"/>
      <c r="CD47" s="588"/>
      <c r="CE47" s="587"/>
      <c r="CF47" s="589"/>
      <c r="CG47" s="590"/>
      <c r="CH47" s="3940">
        <f t="shared" si="16"/>
        <v>0</v>
      </c>
      <c r="CI47" s="591">
        <f t="shared" ref="CI47:CJ64" si="110">CB47+BU47+BN47+BG47+AY47</f>
        <v>0</v>
      </c>
      <c r="CJ47" s="591">
        <f t="shared" si="110"/>
        <v>0</v>
      </c>
      <c r="CK47" s="591">
        <f t="shared" si="17"/>
        <v>0</v>
      </c>
      <c r="CL47" s="591">
        <f t="shared" ref="CL47:CN64" si="111">CE47+BX47+BQ47+BJ47+BB47</f>
        <v>0</v>
      </c>
      <c r="CM47" s="591">
        <f t="shared" si="111"/>
        <v>0</v>
      </c>
      <c r="CN47" s="591">
        <f t="shared" si="111"/>
        <v>0</v>
      </c>
      <c r="CO47" s="591">
        <f t="shared" si="18"/>
        <v>0</v>
      </c>
      <c r="CQ47" s="616" t="s">
        <v>407</v>
      </c>
    </row>
    <row r="48" spans="1:95" ht="58.5" customHeight="1" thickTop="1" thickBot="1">
      <c r="A48" s="7339"/>
      <c r="B48" s="4048" t="str" cm="1">
        <f t="array" ref="B48">_xlfn.XLOOKUP(1, (INDEX(التشكيل_القديم!$L$115:$S$150, ,6)=A47) * (INDEX(التشكيل_القديم!$L$115:$S$150, ,7)="عضو يمين"), INDEX(التشكيل_القديم!$L$115:$S$150, ,2))</f>
        <v xml:space="preserve">احمد فاروق عبدالقادر عبدالعليم </v>
      </c>
      <c r="C48" s="3494" t="s">
        <v>23</v>
      </c>
      <c r="D48" s="7344"/>
      <c r="E48" s="2139" t="s">
        <v>1302</v>
      </c>
      <c r="F48" s="4127"/>
      <c r="G48" s="4128"/>
      <c r="H48" s="4128"/>
      <c r="I48" s="4128"/>
      <c r="J48" s="4129"/>
      <c r="K48" s="4130"/>
      <c r="L48" s="5437">
        <f t="shared" si="0"/>
        <v>0</v>
      </c>
      <c r="M48" s="4131" t="str">
        <f t="shared" si="3"/>
        <v>ok</v>
      </c>
      <c r="N48" s="5438">
        <f t="shared" si="106"/>
        <v>0</v>
      </c>
      <c r="O48" s="4104"/>
      <c r="P48" s="4104"/>
      <c r="Q48" s="4104"/>
      <c r="R48" s="4108"/>
      <c r="S48" s="4104"/>
      <c r="T48" s="4104"/>
      <c r="U48" s="4118"/>
      <c r="V48" s="5439">
        <f t="shared" si="5"/>
        <v>0</v>
      </c>
      <c r="W48" s="4111">
        <f t="shared" si="6"/>
        <v>0</v>
      </c>
      <c r="X48" s="4112"/>
      <c r="Y48" s="4104"/>
      <c r="Z48" s="4104"/>
      <c r="AA48" s="4104"/>
      <c r="AB48" s="4106"/>
      <c r="AC48" s="5440"/>
      <c r="AD48" s="5441"/>
      <c r="AE48" s="5442">
        <f t="shared" si="7"/>
        <v>0</v>
      </c>
      <c r="AF48" s="4112"/>
      <c r="AG48" s="4104"/>
      <c r="AH48" s="4104"/>
      <c r="AI48" s="4104"/>
      <c r="AJ48" s="4104"/>
      <c r="AK48" s="4104"/>
      <c r="AL48" s="4104"/>
      <c r="AM48" s="4106"/>
      <c r="AN48" s="4116">
        <f t="shared" si="8"/>
        <v>0</v>
      </c>
      <c r="AO48" s="4112"/>
      <c r="AP48" s="4106"/>
      <c r="AQ48" s="5443">
        <f t="shared" si="9"/>
        <v>0</v>
      </c>
      <c r="AR48" s="4112"/>
      <c r="AS48" s="4106"/>
      <c r="AT48" s="4117">
        <f t="shared" si="10"/>
        <v>0</v>
      </c>
      <c r="AU48" s="4128"/>
      <c r="AV48" s="4135"/>
      <c r="AW48" s="4119"/>
      <c r="AX48" s="4254">
        <f>AY48+AZ48+BA48</f>
        <v>0</v>
      </c>
      <c r="AY48" s="4104"/>
      <c r="AZ48" s="4121"/>
      <c r="BA48" s="4104"/>
      <c r="BB48" s="4121"/>
      <c r="BC48" s="4123"/>
      <c r="BD48" s="4124"/>
      <c r="BE48" s="4260"/>
      <c r="BF48" s="4254">
        <f>BG48+BH48+BI48</f>
        <v>0</v>
      </c>
      <c r="BG48" s="4104"/>
      <c r="BH48" s="4121"/>
      <c r="BI48" s="4104"/>
      <c r="BJ48" s="4121"/>
      <c r="BK48" s="4123"/>
      <c r="BL48" s="4124"/>
      <c r="BM48" s="4254">
        <f t="shared" si="107"/>
        <v>0</v>
      </c>
      <c r="BN48" s="4104"/>
      <c r="BO48" s="4121"/>
      <c r="BP48" s="4104"/>
      <c r="BQ48" s="4121"/>
      <c r="BR48" s="4123"/>
      <c r="BS48" s="4124"/>
      <c r="BT48" s="4254">
        <f t="shared" si="108"/>
        <v>0</v>
      </c>
      <c r="BU48" s="4104"/>
      <c r="BV48" s="4121"/>
      <c r="BW48" s="4104"/>
      <c r="BX48" s="4121"/>
      <c r="BY48" s="4123"/>
      <c r="BZ48" s="4014"/>
      <c r="CA48" s="3958">
        <f t="shared" si="109"/>
        <v>0</v>
      </c>
      <c r="CB48" s="604"/>
      <c r="CC48" s="605"/>
      <c r="CD48" s="606"/>
      <c r="CE48" s="605"/>
      <c r="CF48" s="607"/>
      <c r="CG48" s="608"/>
      <c r="CH48" s="3940">
        <f t="shared" si="16"/>
        <v>0</v>
      </c>
      <c r="CI48" s="591">
        <f t="shared" si="110"/>
        <v>0</v>
      </c>
      <c r="CJ48" s="591">
        <f t="shared" si="110"/>
        <v>0</v>
      </c>
      <c r="CK48" s="591">
        <f t="shared" si="17"/>
        <v>0</v>
      </c>
      <c r="CL48" s="591">
        <f t="shared" si="111"/>
        <v>0</v>
      </c>
      <c r="CM48" s="591">
        <f t="shared" si="111"/>
        <v>0</v>
      </c>
      <c r="CN48" s="591">
        <f t="shared" si="111"/>
        <v>0</v>
      </c>
      <c r="CO48" s="591">
        <f t="shared" si="18"/>
        <v>0</v>
      </c>
    </row>
    <row r="49" spans="1:95" ht="58.5" customHeight="1" thickTop="1" thickBot="1">
      <c r="A49" s="7339"/>
      <c r="B49" s="4048" t="str" cm="1">
        <f t="array" ref="B49">_xlfn.XLOOKUP(1, (INDEX(التشكيل_القديم!$L$115:$S$150, ,6)=A47) * (INDEX(التشكيل_القديم!$L$115:$S$150, ,7)="عضو يسار"), INDEX(التشكيل_القديم!$L$115:$S$150, ,2))</f>
        <v>محمد فاروق ورداني صالح</v>
      </c>
      <c r="C49" s="3494" t="s">
        <v>33</v>
      </c>
      <c r="D49" s="7344"/>
      <c r="E49" s="3452" t="s">
        <v>1342</v>
      </c>
      <c r="F49" s="4127"/>
      <c r="G49" s="4128"/>
      <c r="H49" s="4128"/>
      <c r="I49" s="4128"/>
      <c r="J49" s="4129"/>
      <c r="K49" s="4130"/>
      <c r="L49" s="5437">
        <f t="shared" si="0"/>
        <v>0</v>
      </c>
      <c r="M49" s="4131" t="str">
        <f t="shared" si="3"/>
        <v>WRONG</v>
      </c>
      <c r="N49" s="5438">
        <f t="shared" si="106"/>
        <v>0</v>
      </c>
      <c r="O49" s="4104"/>
      <c r="P49" s="4104"/>
      <c r="Q49" s="4104"/>
      <c r="R49" s="4108"/>
      <c r="S49" s="4104"/>
      <c r="T49" s="4104"/>
      <c r="U49" s="4118"/>
      <c r="V49" s="5439">
        <f t="shared" si="5"/>
        <v>0</v>
      </c>
      <c r="W49" s="4111">
        <f t="shared" si="6"/>
        <v>0</v>
      </c>
      <c r="X49" s="4112"/>
      <c r="Y49" s="4104"/>
      <c r="Z49" s="4104"/>
      <c r="AA49" s="4104"/>
      <c r="AB49" s="4106"/>
      <c r="AC49" s="5440"/>
      <c r="AD49" s="5441"/>
      <c r="AE49" s="5442">
        <f t="shared" si="7"/>
        <v>0</v>
      </c>
      <c r="AF49" s="4112"/>
      <c r="AG49" s="4104"/>
      <c r="AH49" s="4104"/>
      <c r="AI49" s="4104"/>
      <c r="AJ49" s="4104"/>
      <c r="AK49" s="4104"/>
      <c r="AL49" s="4104"/>
      <c r="AM49" s="4106"/>
      <c r="AN49" s="4116">
        <f t="shared" si="8"/>
        <v>0</v>
      </c>
      <c r="AO49" s="4112"/>
      <c r="AP49" s="4106"/>
      <c r="AQ49" s="5443">
        <f t="shared" si="9"/>
        <v>0</v>
      </c>
      <c r="AR49" s="4112"/>
      <c r="AS49" s="4106"/>
      <c r="AT49" s="4117">
        <f t="shared" si="10"/>
        <v>0</v>
      </c>
      <c r="AU49" s="4128"/>
      <c r="AV49" s="4135"/>
      <c r="AW49" s="4119"/>
      <c r="AX49" s="4254">
        <f t="shared" si="11"/>
        <v>0</v>
      </c>
      <c r="AY49" s="4104"/>
      <c r="AZ49" s="4121"/>
      <c r="BA49" s="4104"/>
      <c r="BB49" s="4121"/>
      <c r="BC49" s="4123"/>
      <c r="BD49" s="4124"/>
      <c r="BE49" s="4260"/>
      <c r="BF49" s="4254">
        <f t="shared" ref="BF49:BF51" si="112">BG49+BH49+BI49</f>
        <v>0</v>
      </c>
      <c r="BG49" s="4104"/>
      <c r="BH49" s="4121"/>
      <c r="BI49" s="4104"/>
      <c r="BJ49" s="4121"/>
      <c r="BK49" s="4123"/>
      <c r="BL49" s="4124"/>
      <c r="BM49" s="4254">
        <f t="shared" si="107"/>
        <v>0</v>
      </c>
      <c r="BN49" s="4104"/>
      <c r="BO49" s="4121"/>
      <c r="BP49" s="4104"/>
      <c r="BQ49" s="4121"/>
      <c r="BR49" s="4123"/>
      <c r="BS49" s="4124"/>
      <c r="BT49" s="4254">
        <f t="shared" si="108"/>
        <v>0</v>
      </c>
      <c r="BU49" s="4104"/>
      <c r="BV49" s="4121"/>
      <c r="BW49" s="4104"/>
      <c r="BX49" s="4121"/>
      <c r="BY49" s="4123"/>
      <c r="BZ49" s="4014"/>
      <c r="CA49" s="3958">
        <f t="shared" si="109"/>
        <v>0</v>
      </c>
      <c r="CB49" s="604"/>
      <c r="CC49" s="605"/>
      <c r="CD49" s="606"/>
      <c r="CE49" s="605"/>
      <c r="CF49" s="607"/>
      <c r="CG49" s="608"/>
      <c r="CH49" s="3940">
        <f t="shared" si="16"/>
        <v>0</v>
      </c>
      <c r="CI49" s="591">
        <f t="shared" si="110"/>
        <v>0</v>
      </c>
      <c r="CJ49" s="591">
        <f t="shared" si="110"/>
        <v>0</v>
      </c>
      <c r="CK49" s="591">
        <f t="shared" si="17"/>
        <v>0</v>
      </c>
      <c r="CL49" s="591">
        <f t="shared" si="111"/>
        <v>0</v>
      </c>
      <c r="CM49" s="591">
        <f t="shared" si="111"/>
        <v>0</v>
      </c>
      <c r="CN49" s="591">
        <f t="shared" si="111"/>
        <v>0</v>
      </c>
      <c r="CO49" s="591">
        <f t="shared" si="18"/>
        <v>0</v>
      </c>
      <c r="CQ49" s="545" t="s">
        <v>407</v>
      </c>
    </row>
    <row r="50" spans="1:95" s="616" customFormat="1" ht="58.5" customHeight="1" thickTop="1" thickBot="1">
      <c r="A50" s="7339"/>
      <c r="B50" s="4036" t="str" cm="1">
        <f t="array" ref="B50">IFERROR(_xlfn.XLOOKUP(1, (INDEX(التشكيل_القديم!$L$115:$S$150, ,6)=A47) * (INDEX(التشكيل_القديم!$L$115:$S$150, ,7)="عضو يسار اليسار"), INDEX(التشكيل_القديم!$L$115:$S$150, ,2)),"")</f>
        <v/>
      </c>
      <c r="C50" s="3491"/>
      <c r="D50" s="3496" t="s">
        <v>235</v>
      </c>
      <c r="E50" s="3495" t="s">
        <v>1303</v>
      </c>
      <c r="F50" s="4127">
        <v>2</v>
      </c>
      <c r="G50" s="4128"/>
      <c r="H50" s="4128"/>
      <c r="I50" s="4128"/>
      <c r="J50" s="4129"/>
      <c r="K50" s="4130"/>
      <c r="L50" s="5437">
        <f t="shared" si="0"/>
        <v>2</v>
      </c>
      <c r="M50" s="4131" t="str">
        <f t="shared" si="3"/>
        <v>WRONG</v>
      </c>
      <c r="N50" s="5438">
        <f t="shared" si="106"/>
        <v>0</v>
      </c>
      <c r="O50" s="4104"/>
      <c r="P50" s="4104"/>
      <c r="Q50" s="4104"/>
      <c r="R50" s="4108"/>
      <c r="S50" s="4104"/>
      <c r="T50" s="4104"/>
      <c r="U50" s="4118"/>
      <c r="V50" s="5439">
        <f t="shared" si="5"/>
        <v>0</v>
      </c>
      <c r="W50" s="4111">
        <f t="shared" si="6"/>
        <v>0</v>
      </c>
      <c r="X50" s="4112"/>
      <c r="Y50" s="4104"/>
      <c r="Z50" s="4104"/>
      <c r="AA50" s="4104"/>
      <c r="AB50" s="4106"/>
      <c r="AC50" s="5440"/>
      <c r="AD50" s="5441"/>
      <c r="AE50" s="5442">
        <f t="shared" si="7"/>
        <v>0</v>
      </c>
      <c r="AF50" s="4112"/>
      <c r="AG50" s="4104"/>
      <c r="AH50" s="4104"/>
      <c r="AI50" s="4104"/>
      <c r="AJ50" s="4104"/>
      <c r="AK50" s="4104"/>
      <c r="AL50" s="4104"/>
      <c r="AM50" s="4106"/>
      <c r="AN50" s="4116">
        <f t="shared" si="8"/>
        <v>0</v>
      </c>
      <c r="AO50" s="4112"/>
      <c r="AP50" s="4106"/>
      <c r="AQ50" s="5443">
        <f t="shared" si="9"/>
        <v>0</v>
      </c>
      <c r="AR50" s="4112"/>
      <c r="AS50" s="4106"/>
      <c r="AT50" s="4117">
        <f t="shared" si="10"/>
        <v>0</v>
      </c>
      <c r="AU50" s="4128"/>
      <c r="AV50" s="4135"/>
      <c r="AW50" s="4119"/>
      <c r="AX50" s="4254">
        <f t="shared" si="11"/>
        <v>0</v>
      </c>
      <c r="AY50" s="4104"/>
      <c r="AZ50" s="4121"/>
      <c r="BA50" s="4104"/>
      <c r="BB50" s="4121"/>
      <c r="BC50" s="4123"/>
      <c r="BD50" s="4124"/>
      <c r="BE50" s="4260"/>
      <c r="BF50" s="4254">
        <f t="shared" si="112"/>
        <v>0</v>
      </c>
      <c r="BG50" s="4104"/>
      <c r="BH50" s="4121"/>
      <c r="BI50" s="4104"/>
      <c r="BJ50" s="4121"/>
      <c r="BK50" s="4123"/>
      <c r="BL50" s="4124"/>
      <c r="BM50" s="4254">
        <f t="shared" si="107"/>
        <v>0</v>
      </c>
      <c r="BN50" s="4104"/>
      <c r="BO50" s="4121"/>
      <c r="BP50" s="4104"/>
      <c r="BQ50" s="4121" t="s">
        <v>202</v>
      </c>
      <c r="BR50" s="4123"/>
      <c r="BS50" s="4124"/>
      <c r="BT50" s="4254">
        <f t="shared" si="108"/>
        <v>0</v>
      </c>
      <c r="BU50" s="4104"/>
      <c r="BV50" s="4121"/>
      <c r="BW50" s="4104"/>
      <c r="BX50" s="4121"/>
      <c r="BY50" s="4123"/>
      <c r="BZ50" s="4014"/>
      <c r="CA50" s="3958">
        <f t="shared" si="109"/>
        <v>0</v>
      </c>
      <c r="CB50" s="604"/>
      <c r="CC50" s="605"/>
      <c r="CD50" s="606"/>
      <c r="CE50" s="605"/>
      <c r="CF50" s="607"/>
      <c r="CG50" s="608"/>
      <c r="CH50" s="3940" t="e">
        <f t="shared" si="16"/>
        <v>#VALUE!</v>
      </c>
      <c r="CI50" s="591">
        <f t="shared" si="110"/>
        <v>0</v>
      </c>
      <c r="CJ50" s="591">
        <f t="shared" si="110"/>
        <v>0</v>
      </c>
      <c r="CK50" s="591">
        <f t="shared" si="17"/>
        <v>0</v>
      </c>
      <c r="CL50" s="591" t="e">
        <f t="shared" si="111"/>
        <v>#VALUE!</v>
      </c>
      <c r="CM50" s="591">
        <f t="shared" si="111"/>
        <v>0</v>
      </c>
      <c r="CN50" s="591">
        <f t="shared" si="111"/>
        <v>0</v>
      </c>
      <c r="CO50" s="591">
        <f t="shared" si="18"/>
        <v>0</v>
      </c>
      <c r="CQ50" s="616" t="s">
        <v>407</v>
      </c>
    </row>
    <row r="51" spans="1:95" ht="58.5" customHeight="1" thickTop="1" thickBot="1">
      <c r="A51" s="7350"/>
      <c r="B51" s="4042"/>
      <c r="C51" s="3462"/>
      <c r="D51" s="3490" t="s">
        <v>37</v>
      </c>
      <c r="E51" s="3495" t="s">
        <v>1304</v>
      </c>
      <c r="F51" s="4127">
        <v>4</v>
      </c>
      <c r="G51" s="4128"/>
      <c r="H51" s="4128"/>
      <c r="I51" s="4128"/>
      <c r="J51" s="4129"/>
      <c r="K51" s="4130"/>
      <c r="L51" s="5437">
        <f t="shared" si="0"/>
        <v>4</v>
      </c>
      <c r="M51" s="4131" t="str">
        <f t="shared" si="3"/>
        <v>WRONG</v>
      </c>
      <c r="N51" s="5438">
        <f t="shared" si="19"/>
        <v>0</v>
      </c>
      <c r="O51" s="4104"/>
      <c r="P51" s="4104"/>
      <c r="Q51" s="4104"/>
      <c r="R51" s="4108"/>
      <c r="S51" s="4104"/>
      <c r="T51" s="4104"/>
      <c r="U51" s="4118"/>
      <c r="V51" s="5439">
        <f t="shared" si="5"/>
        <v>0</v>
      </c>
      <c r="W51" s="4111">
        <f t="shared" si="6"/>
        <v>0</v>
      </c>
      <c r="X51" s="4112"/>
      <c r="Y51" s="4104"/>
      <c r="Z51" s="4104"/>
      <c r="AA51" s="4104"/>
      <c r="AB51" s="4106"/>
      <c r="AC51" s="5440"/>
      <c r="AD51" s="5441"/>
      <c r="AE51" s="5442">
        <f t="shared" si="7"/>
        <v>0</v>
      </c>
      <c r="AF51" s="4112"/>
      <c r="AG51" s="4104"/>
      <c r="AH51" s="4104"/>
      <c r="AI51" s="4104"/>
      <c r="AJ51" s="4104"/>
      <c r="AK51" s="4104"/>
      <c r="AL51" s="4104"/>
      <c r="AM51" s="4106"/>
      <c r="AN51" s="4116">
        <f t="shared" si="8"/>
        <v>0</v>
      </c>
      <c r="AO51" s="4112"/>
      <c r="AP51" s="4106"/>
      <c r="AQ51" s="5443">
        <f t="shared" si="9"/>
        <v>0</v>
      </c>
      <c r="AR51" s="4112"/>
      <c r="AS51" s="4106"/>
      <c r="AT51" s="4117">
        <f t="shared" si="10"/>
        <v>0</v>
      </c>
      <c r="AU51" s="4128"/>
      <c r="AV51" s="4135"/>
      <c r="AW51" s="4119"/>
      <c r="AX51" s="4261">
        <f t="shared" si="11"/>
        <v>0</v>
      </c>
      <c r="AY51" s="4203"/>
      <c r="AZ51" s="4204"/>
      <c r="BA51" s="4203"/>
      <c r="BB51" s="4204"/>
      <c r="BC51" s="4205"/>
      <c r="BD51" s="4206"/>
      <c r="BE51" s="4219"/>
      <c r="BF51" s="4261">
        <f t="shared" si="112"/>
        <v>0</v>
      </c>
      <c r="BG51" s="4203"/>
      <c r="BH51" s="4204"/>
      <c r="BI51" s="4203"/>
      <c r="BJ51" s="4204"/>
      <c r="BK51" s="4205"/>
      <c r="BL51" s="4206"/>
      <c r="BM51" s="4261">
        <f t="shared" si="107"/>
        <v>0</v>
      </c>
      <c r="BN51" s="4203"/>
      <c r="BO51" s="4204"/>
      <c r="BP51" s="4203"/>
      <c r="BQ51" s="4204"/>
      <c r="BR51" s="4205"/>
      <c r="BS51" s="4206"/>
      <c r="BT51" s="4261">
        <f t="shared" si="108"/>
        <v>0</v>
      </c>
      <c r="BU51" s="4203"/>
      <c r="BV51" s="4204"/>
      <c r="BW51" s="4203"/>
      <c r="BX51" s="4204"/>
      <c r="BY51" s="4205"/>
      <c r="BZ51" s="4020"/>
      <c r="CA51" s="3959">
        <f t="shared" si="109"/>
        <v>0</v>
      </c>
      <c r="CB51" s="637"/>
      <c r="CC51" s="638"/>
      <c r="CD51" s="639"/>
      <c r="CE51" s="638"/>
      <c r="CF51" s="640"/>
      <c r="CG51" s="641"/>
      <c r="CH51" s="3940">
        <f t="shared" si="16"/>
        <v>0</v>
      </c>
      <c r="CI51" s="591">
        <f t="shared" si="110"/>
        <v>0</v>
      </c>
      <c r="CJ51" s="591">
        <f t="shared" si="110"/>
        <v>0</v>
      </c>
      <c r="CK51" s="591">
        <f t="shared" si="17"/>
        <v>0</v>
      </c>
      <c r="CL51" s="591">
        <f t="shared" si="111"/>
        <v>0</v>
      </c>
      <c r="CM51" s="591">
        <f t="shared" si="111"/>
        <v>0</v>
      </c>
      <c r="CN51" s="591">
        <f t="shared" si="111"/>
        <v>0</v>
      </c>
      <c r="CO51" s="591">
        <f t="shared" si="18"/>
        <v>0</v>
      </c>
      <c r="CQ51" s="545" t="s">
        <v>407</v>
      </c>
    </row>
    <row r="52" spans="1:95" ht="63.75" customHeight="1" thickTop="1" thickBot="1">
      <c r="A52" s="7351" t="s">
        <v>525</v>
      </c>
      <c r="B52" s="7352"/>
      <c r="C52" s="7352"/>
      <c r="D52" s="7352"/>
      <c r="E52" s="7353"/>
      <c r="F52" s="4207">
        <f>F51+F50+F49+F48+F47</f>
        <v>9</v>
      </c>
      <c r="G52" s="4173">
        <f t="shared" ref="G52:BR52" si="113">G51+G50+G49+G48+G47</f>
        <v>0</v>
      </c>
      <c r="H52" s="4173">
        <f t="shared" si="113"/>
        <v>0</v>
      </c>
      <c r="I52" s="4173">
        <f t="shared" si="113"/>
        <v>0</v>
      </c>
      <c r="J52" s="4174">
        <f t="shared" si="113"/>
        <v>0</v>
      </c>
      <c r="K52" s="4173">
        <f t="shared" si="113"/>
        <v>0</v>
      </c>
      <c r="L52" s="5437">
        <f t="shared" si="0"/>
        <v>9</v>
      </c>
      <c r="M52" s="4131" t="str">
        <f t="shared" si="3"/>
        <v>ok</v>
      </c>
      <c r="N52" s="5438">
        <f t="shared" si="113"/>
        <v>0</v>
      </c>
      <c r="O52" s="4173">
        <f t="shared" si="113"/>
        <v>0</v>
      </c>
      <c r="P52" s="4173">
        <f t="shared" si="113"/>
        <v>0</v>
      </c>
      <c r="Q52" s="4173">
        <f t="shared" si="113"/>
        <v>0</v>
      </c>
      <c r="R52" s="4175">
        <f t="shared" si="113"/>
        <v>0</v>
      </c>
      <c r="S52" s="4173">
        <f t="shared" si="113"/>
        <v>0</v>
      </c>
      <c r="T52" s="4173">
        <f t="shared" si="113"/>
        <v>0</v>
      </c>
      <c r="U52" s="4173">
        <f t="shared" si="113"/>
        <v>0</v>
      </c>
      <c r="V52" s="5439">
        <f t="shared" si="113"/>
        <v>0</v>
      </c>
      <c r="W52" s="4177">
        <f t="shared" si="113"/>
        <v>0</v>
      </c>
      <c r="X52" s="4178">
        <f t="shared" si="113"/>
        <v>0</v>
      </c>
      <c r="Y52" s="4173">
        <f t="shared" si="113"/>
        <v>0</v>
      </c>
      <c r="Z52" s="4173">
        <f t="shared" si="113"/>
        <v>0</v>
      </c>
      <c r="AA52" s="4173">
        <f t="shared" si="113"/>
        <v>0</v>
      </c>
      <c r="AB52" s="4173">
        <f t="shared" si="113"/>
        <v>0</v>
      </c>
      <c r="AC52" s="5444">
        <f t="shared" si="113"/>
        <v>0</v>
      </c>
      <c r="AD52" s="5445">
        <f t="shared" si="113"/>
        <v>0</v>
      </c>
      <c r="AE52" s="5442">
        <f t="shared" si="113"/>
        <v>0</v>
      </c>
      <c r="AF52" s="4178">
        <f t="shared" si="113"/>
        <v>0</v>
      </c>
      <c r="AG52" s="4173">
        <f t="shared" si="113"/>
        <v>0</v>
      </c>
      <c r="AH52" s="4173">
        <f t="shared" si="113"/>
        <v>0</v>
      </c>
      <c r="AI52" s="4173">
        <f t="shared" si="113"/>
        <v>0</v>
      </c>
      <c r="AJ52" s="4173">
        <f t="shared" si="113"/>
        <v>0</v>
      </c>
      <c r="AK52" s="4173">
        <f t="shared" si="113"/>
        <v>0</v>
      </c>
      <c r="AL52" s="4173">
        <f t="shared" si="113"/>
        <v>0</v>
      </c>
      <c r="AM52" s="4173">
        <f t="shared" si="113"/>
        <v>0</v>
      </c>
      <c r="AN52" s="4177">
        <f t="shared" si="113"/>
        <v>0</v>
      </c>
      <c r="AO52" s="4178">
        <f t="shared" si="113"/>
        <v>0</v>
      </c>
      <c r="AP52" s="4173">
        <f t="shared" si="113"/>
        <v>0</v>
      </c>
      <c r="AQ52" s="5443">
        <f t="shared" si="113"/>
        <v>0</v>
      </c>
      <c r="AR52" s="4178">
        <f t="shared" si="113"/>
        <v>0</v>
      </c>
      <c r="AS52" s="4173">
        <f t="shared" si="113"/>
        <v>0</v>
      </c>
      <c r="AT52" s="4180">
        <f t="shared" si="113"/>
        <v>0</v>
      </c>
      <c r="AU52" s="4173">
        <f t="shared" si="113"/>
        <v>0</v>
      </c>
      <c r="AV52" s="4173">
        <f t="shared" si="113"/>
        <v>0</v>
      </c>
      <c r="AW52" s="4173">
        <f t="shared" si="113"/>
        <v>0</v>
      </c>
      <c r="AX52" s="4173">
        <f t="shared" si="113"/>
        <v>0</v>
      </c>
      <c r="AY52" s="4173">
        <f t="shared" si="113"/>
        <v>0</v>
      </c>
      <c r="AZ52" s="4173">
        <f t="shared" si="113"/>
        <v>0</v>
      </c>
      <c r="BA52" s="4173">
        <f t="shared" si="113"/>
        <v>0</v>
      </c>
      <c r="BB52" s="4173">
        <f t="shared" si="113"/>
        <v>0</v>
      </c>
      <c r="BC52" s="4173">
        <f t="shared" si="113"/>
        <v>0</v>
      </c>
      <c r="BD52" s="4173">
        <f t="shared" si="113"/>
        <v>0</v>
      </c>
      <c r="BE52" s="4173">
        <f t="shared" si="113"/>
        <v>0</v>
      </c>
      <c r="BF52" s="4173">
        <f t="shared" si="113"/>
        <v>0</v>
      </c>
      <c r="BG52" s="4173">
        <f t="shared" si="113"/>
        <v>0</v>
      </c>
      <c r="BH52" s="4173">
        <f t="shared" si="113"/>
        <v>0</v>
      </c>
      <c r="BI52" s="4173">
        <f t="shared" si="113"/>
        <v>0</v>
      </c>
      <c r="BJ52" s="4173">
        <f t="shared" si="113"/>
        <v>0</v>
      </c>
      <c r="BK52" s="4173">
        <f t="shared" si="113"/>
        <v>0</v>
      </c>
      <c r="BL52" s="4173">
        <f t="shared" si="113"/>
        <v>0</v>
      </c>
      <c r="BM52" s="4173">
        <f t="shared" si="113"/>
        <v>0</v>
      </c>
      <c r="BN52" s="4173">
        <f t="shared" si="113"/>
        <v>0</v>
      </c>
      <c r="BO52" s="4173">
        <f t="shared" si="113"/>
        <v>0</v>
      </c>
      <c r="BP52" s="4173">
        <f t="shared" si="113"/>
        <v>0</v>
      </c>
      <c r="BQ52" s="4173" t="e">
        <f t="shared" si="113"/>
        <v>#VALUE!</v>
      </c>
      <c r="BR52" s="4173">
        <f t="shared" si="113"/>
        <v>0</v>
      </c>
      <c r="BS52" s="4173">
        <f t="shared" ref="BS52:BZ52" si="114">BS51+BS50+BS49+BS48+BS47</f>
        <v>0</v>
      </c>
      <c r="BT52" s="4173">
        <f t="shared" si="114"/>
        <v>0</v>
      </c>
      <c r="BU52" s="4173">
        <f t="shared" si="114"/>
        <v>0</v>
      </c>
      <c r="BV52" s="4173">
        <f t="shared" si="114"/>
        <v>0</v>
      </c>
      <c r="BW52" s="4173">
        <f t="shared" si="114"/>
        <v>0</v>
      </c>
      <c r="BX52" s="4173">
        <f t="shared" si="114"/>
        <v>0</v>
      </c>
      <c r="BY52" s="4173">
        <f t="shared" si="114"/>
        <v>0</v>
      </c>
      <c r="BZ52" s="4018">
        <f t="shared" si="114"/>
        <v>0</v>
      </c>
      <c r="CA52" s="664">
        <f t="shared" ref="CA52:CG52" si="115">SUM(CA47:CA51)</f>
        <v>0</v>
      </c>
      <c r="CB52" s="643">
        <f t="shared" si="115"/>
        <v>0</v>
      </c>
      <c r="CC52" s="643">
        <f t="shared" si="115"/>
        <v>0</v>
      </c>
      <c r="CD52" s="643">
        <f t="shared" si="115"/>
        <v>0</v>
      </c>
      <c r="CE52" s="643">
        <f t="shared" si="115"/>
        <v>0</v>
      </c>
      <c r="CF52" s="644"/>
      <c r="CG52" s="645">
        <f t="shared" si="115"/>
        <v>0</v>
      </c>
      <c r="CH52" s="3940" t="e">
        <f t="shared" si="16"/>
        <v>#VALUE!</v>
      </c>
      <c r="CI52" s="591">
        <f t="shared" si="110"/>
        <v>0</v>
      </c>
      <c r="CJ52" s="591">
        <f t="shared" si="110"/>
        <v>0</v>
      </c>
      <c r="CK52" s="591">
        <f t="shared" si="17"/>
        <v>0</v>
      </c>
      <c r="CL52" s="591" t="e">
        <f t="shared" si="111"/>
        <v>#VALUE!</v>
      </c>
      <c r="CM52" s="591">
        <f t="shared" si="111"/>
        <v>0</v>
      </c>
      <c r="CN52" s="591">
        <f t="shared" si="111"/>
        <v>0</v>
      </c>
      <c r="CO52" s="591">
        <f t="shared" si="18"/>
        <v>0</v>
      </c>
    </row>
    <row r="53" spans="1:95" ht="58.5" customHeight="1" thickTop="1" thickBot="1">
      <c r="A53" s="7338" t="s">
        <v>526</v>
      </c>
      <c r="B53" s="4048" t="str" cm="1">
        <f t="array" ref="B53">_xlfn.XLOOKUP(1, (INDEX(التشكيل_القديم!$L$115:$S$150, ,6)=A53) * (INDEX(التشكيل_القديم!$L$115:$S$150, ,7)="رئيس الدائرة"), INDEX(التشكيل_القديم!$L$115:$S$150, ,2))</f>
        <v>محمود زكي عبدالمنعم سلامة</v>
      </c>
      <c r="C53" s="3492" t="s">
        <v>23</v>
      </c>
      <c r="D53" s="7451" t="s">
        <v>21</v>
      </c>
      <c r="E53" s="3497" t="s">
        <v>1307</v>
      </c>
      <c r="F53" s="4127">
        <v>10</v>
      </c>
      <c r="G53" s="4128"/>
      <c r="H53" s="4128"/>
      <c r="I53" s="4128"/>
      <c r="J53" s="4129"/>
      <c r="K53" s="4130"/>
      <c r="L53" s="5437">
        <f t="shared" si="0"/>
        <v>10</v>
      </c>
      <c r="M53" s="4131" t="str">
        <f t="shared" si="3"/>
        <v>WRONG</v>
      </c>
      <c r="N53" s="5438">
        <f t="shared" ref="N53:N54" si="116">SUM(O53:U53)</f>
        <v>0</v>
      </c>
      <c r="O53" s="4104"/>
      <c r="P53" s="4104"/>
      <c r="Q53" s="4104"/>
      <c r="R53" s="4108"/>
      <c r="S53" s="4104"/>
      <c r="T53" s="4104"/>
      <c r="U53" s="4118"/>
      <c r="V53" s="5439">
        <f t="shared" si="5"/>
        <v>0</v>
      </c>
      <c r="W53" s="4111">
        <f t="shared" si="6"/>
        <v>0</v>
      </c>
      <c r="X53" s="4112"/>
      <c r="Y53" s="4104"/>
      <c r="Z53" s="4104"/>
      <c r="AA53" s="4104"/>
      <c r="AB53" s="4106"/>
      <c r="AC53" s="5440"/>
      <c r="AD53" s="5441"/>
      <c r="AE53" s="5442">
        <f t="shared" si="7"/>
        <v>0</v>
      </c>
      <c r="AF53" s="4112"/>
      <c r="AG53" s="4104"/>
      <c r="AH53" s="4104"/>
      <c r="AI53" s="4104"/>
      <c r="AJ53" s="4104"/>
      <c r="AK53" s="4104"/>
      <c r="AL53" s="4104"/>
      <c r="AM53" s="4106"/>
      <c r="AN53" s="4116">
        <f t="shared" si="8"/>
        <v>0</v>
      </c>
      <c r="AO53" s="4112"/>
      <c r="AP53" s="4106"/>
      <c r="AQ53" s="5443">
        <f t="shared" si="9"/>
        <v>0</v>
      </c>
      <c r="AR53" s="4112"/>
      <c r="AS53" s="4106"/>
      <c r="AT53" s="4117">
        <f t="shared" si="10"/>
        <v>0</v>
      </c>
      <c r="AU53" s="4128"/>
      <c r="AV53" s="4135"/>
      <c r="AW53" s="4119"/>
      <c r="AX53" s="4211">
        <f t="shared" si="11"/>
        <v>0</v>
      </c>
      <c r="AY53" s="4212"/>
      <c r="AZ53" s="4213"/>
      <c r="BA53" s="4212"/>
      <c r="BB53" s="4213"/>
      <c r="BC53" s="4214"/>
      <c r="BD53" s="4215"/>
      <c r="BE53" s="4216"/>
      <c r="BF53" s="4211">
        <f t="shared" ref="BF53:BF57" si="117">BG53+BH53+BI53</f>
        <v>0</v>
      </c>
      <c r="BG53" s="4212"/>
      <c r="BH53" s="4213"/>
      <c r="BI53" s="4212"/>
      <c r="BJ53" s="4213"/>
      <c r="BK53" s="4214"/>
      <c r="BL53" s="4215"/>
      <c r="BM53" s="4211">
        <f t="shared" ref="BM53:BM57" si="118">BN53+BO53+BP53</f>
        <v>0</v>
      </c>
      <c r="BN53" s="4212"/>
      <c r="BO53" s="4213"/>
      <c r="BP53" s="4212"/>
      <c r="BQ53" s="4213"/>
      <c r="BR53" s="4214"/>
      <c r="BS53" s="4215"/>
      <c r="BT53" s="4211">
        <f t="shared" ref="BT53:BT57" si="119">BU53+BV53+BW53</f>
        <v>0</v>
      </c>
      <c r="BU53" s="4212"/>
      <c r="BV53" s="4213"/>
      <c r="BW53" s="4212"/>
      <c r="BX53" s="4213"/>
      <c r="BY53" s="4214"/>
      <c r="BZ53" s="4021"/>
      <c r="CA53" s="3953">
        <f t="shared" ref="CA53:CA57" si="120">CB53+CC53+CD53</f>
        <v>0</v>
      </c>
      <c r="CB53" s="647"/>
      <c r="CC53" s="648"/>
      <c r="CD53" s="649"/>
      <c r="CE53" s="648"/>
      <c r="CF53" s="650"/>
      <c r="CG53" s="651"/>
      <c r="CH53" s="3940">
        <f t="shared" si="16"/>
        <v>0</v>
      </c>
      <c r="CI53" s="591">
        <f t="shared" si="110"/>
        <v>0</v>
      </c>
      <c r="CJ53" s="591">
        <f t="shared" si="110"/>
        <v>0</v>
      </c>
      <c r="CK53" s="591">
        <f t="shared" si="17"/>
        <v>0</v>
      </c>
      <c r="CL53" s="591">
        <f t="shared" si="111"/>
        <v>0</v>
      </c>
      <c r="CM53" s="591">
        <f t="shared" si="111"/>
        <v>0</v>
      </c>
      <c r="CN53" s="591">
        <f t="shared" si="111"/>
        <v>0</v>
      </c>
      <c r="CO53" s="591">
        <f t="shared" si="18"/>
        <v>0</v>
      </c>
      <c r="CQ53" s="545" t="s">
        <v>407</v>
      </c>
    </row>
    <row r="54" spans="1:95" ht="58.5" customHeight="1" thickTop="1" thickBot="1">
      <c r="A54" s="7339"/>
      <c r="B54" s="4048" t="str" cm="1">
        <f t="array" ref="B54">_xlfn.XLOOKUP(1, (INDEX(التشكيل_القديم!$L$115:$S$150, ,6)=A53) * (INDEX(التشكيل_القديم!$L$115:$S$150, ,7)="عضو يمين"), INDEX(التشكيل_القديم!$L$115:$S$150, ,2))</f>
        <v>احمد رمضان عبدالله صابر</v>
      </c>
      <c r="C54" s="3492" t="s">
        <v>23</v>
      </c>
      <c r="D54" s="7451"/>
      <c r="E54" s="3452" t="s">
        <v>1308</v>
      </c>
      <c r="F54" s="4127">
        <v>4</v>
      </c>
      <c r="G54" s="4128"/>
      <c r="H54" s="4128"/>
      <c r="I54" s="4128"/>
      <c r="J54" s="4129"/>
      <c r="K54" s="4130"/>
      <c r="L54" s="5437">
        <f t="shared" si="0"/>
        <v>4</v>
      </c>
      <c r="M54" s="4131" t="str">
        <f t="shared" si="3"/>
        <v>WRONG</v>
      </c>
      <c r="N54" s="5438">
        <f t="shared" si="116"/>
        <v>0</v>
      </c>
      <c r="O54" s="4104"/>
      <c r="P54" s="4104"/>
      <c r="Q54" s="4104"/>
      <c r="R54" s="4108"/>
      <c r="S54" s="4104"/>
      <c r="T54" s="4104"/>
      <c r="U54" s="4118"/>
      <c r="V54" s="5439">
        <f t="shared" si="5"/>
        <v>0</v>
      </c>
      <c r="W54" s="4111">
        <f t="shared" si="6"/>
        <v>0</v>
      </c>
      <c r="X54" s="4112"/>
      <c r="Y54" s="4104"/>
      <c r="Z54" s="4104"/>
      <c r="AA54" s="4104"/>
      <c r="AB54" s="4106"/>
      <c r="AC54" s="5440"/>
      <c r="AD54" s="5441"/>
      <c r="AE54" s="5442">
        <f t="shared" si="7"/>
        <v>0</v>
      </c>
      <c r="AF54" s="4112"/>
      <c r="AG54" s="4104"/>
      <c r="AH54" s="4104"/>
      <c r="AI54" s="4104"/>
      <c r="AJ54" s="4104"/>
      <c r="AK54" s="4104"/>
      <c r="AL54" s="4104"/>
      <c r="AM54" s="4106"/>
      <c r="AN54" s="4116">
        <f t="shared" si="8"/>
        <v>0</v>
      </c>
      <c r="AO54" s="4112"/>
      <c r="AP54" s="4106"/>
      <c r="AQ54" s="5443">
        <f t="shared" si="9"/>
        <v>0</v>
      </c>
      <c r="AR54" s="4112"/>
      <c r="AS54" s="4106"/>
      <c r="AT54" s="4117">
        <f t="shared" si="10"/>
        <v>0</v>
      </c>
      <c r="AU54" s="4128"/>
      <c r="AV54" s="4135"/>
      <c r="AW54" s="4119"/>
      <c r="AX54" s="4136">
        <f t="shared" si="11"/>
        <v>0</v>
      </c>
      <c r="AY54" s="4244"/>
      <c r="AZ54" s="4245"/>
      <c r="BA54" s="4244"/>
      <c r="BB54" s="4245"/>
      <c r="BC54" s="4246"/>
      <c r="BD54" s="4247"/>
      <c r="BE54" s="4248"/>
      <c r="BF54" s="4136">
        <f t="shared" si="117"/>
        <v>0</v>
      </c>
      <c r="BG54" s="4244"/>
      <c r="BH54" s="4245"/>
      <c r="BI54" s="4244"/>
      <c r="BJ54" s="4245"/>
      <c r="BK54" s="4246"/>
      <c r="BL54" s="4247"/>
      <c r="BM54" s="4136">
        <f t="shared" si="118"/>
        <v>0</v>
      </c>
      <c r="BN54" s="4244"/>
      <c r="BO54" s="4245"/>
      <c r="BP54" s="4244"/>
      <c r="BQ54" s="4245"/>
      <c r="BR54" s="4246"/>
      <c r="BS54" s="4247"/>
      <c r="BT54" s="4136">
        <f t="shared" si="119"/>
        <v>0</v>
      </c>
      <c r="BU54" s="4244"/>
      <c r="BV54" s="4245"/>
      <c r="BW54" s="4244"/>
      <c r="BX54" s="4245"/>
      <c r="BY54" s="4246"/>
      <c r="BZ54" s="4023"/>
      <c r="CA54" s="3954">
        <f t="shared" si="120"/>
        <v>0</v>
      </c>
      <c r="CB54" s="654"/>
      <c r="CC54" s="655"/>
      <c r="CD54" s="656"/>
      <c r="CE54" s="655"/>
      <c r="CF54" s="657"/>
      <c r="CG54" s="658"/>
      <c r="CH54" s="3940">
        <f t="shared" si="16"/>
        <v>0</v>
      </c>
      <c r="CI54" s="591">
        <f t="shared" si="110"/>
        <v>0</v>
      </c>
      <c r="CJ54" s="591">
        <f t="shared" si="110"/>
        <v>0</v>
      </c>
      <c r="CK54" s="591">
        <f t="shared" si="17"/>
        <v>0</v>
      </c>
      <c r="CL54" s="591">
        <f t="shared" si="111"/>
        <v>0</v>
      </c>
      <c r="CM54" s="591">
        <f t="shared" si="111"/>
        <v>0</v>
      </c>
      <c r="CN54" s="591">
        <f t="shared" si="111"/>
        <v>0</v>
      </c>
      <c r="CO54" s="591">
        <f t="shared" si="18"/>
        <v>0</v>
      </c>
      <c r="CQ54" s="545" t="s">
        <v>407</v>
      </c>
    </row>
    <row r="55" spans="1:95" ht="58.5" customHeight="1" thickTop="1" thickBot="1">
      <c r="A55" s="7339"/>
      <c r="B55" s="4048" t="str" cm="1">
        <f t="array" ref="B55">_xlfn.XLOOKUP(1, (INDEX(التشكيل_القديم!$L$115:$S$150, ,6)=A53) * (INDEX(التشكيل_القديم!$L$115:$S$150, ,7)="عضو يسار"), INDEX(التشكيل_القديم!$L$115:$S$150, ,2))</f>
        <v>احمد مصطفى ابوضيف سيد</v>
      </c>
      <c r="C55" s="3492" t="s">
        <v>33</v>
      </c>
      <c r="D55" s="3490" t="s">
        <v>32</v>
      </c>
      <c r="E55" s="3497" t="s">
        <v>1309</v>
      </c>
      <c r="F55" s="4127">
        <v>5</v>
      </c>
      <c r="G55" s="4128"/>
      <c r="H55" s="4128"/>
      <c r="I55" s="4128"/>
      <c r="J55" s="4129"/>
      <c r="K55" s="4130"/>
      <c r="L55" s="5437">
        <f t="shared" si="0"/>
        <v>5</v>
      </c>
      <c r="M55" s="4131" t="str">
        <f t="shared" si="3"/>
        <v>WRONG</v>
      </c>
      <c r="N55" s="5438">
        <f t="shared" si="19"/>
        <v>0</v>
      </c>
      <c r="O55" s="4104"/>
      <c r="P55" s="4104"/>
      <c r="Q55" s="4104"/>
      <c r="R55" s="4108"/>
      <c r="S55" s="4104"/>
      <c r="T55" s="4104"/>
      <c r="U55" s="4118"/>
      <c r="V55" s="5439">
        <f t="shared" si="5"/>
        <v>0</v>
      </c>
      <c r="W55" s="4111">
        <f t="shared" si="6"/>
        <v>0</v>
      </c>
      <c r="X55" s="4112"/>
      <c r="Y55" s="4104"/>
      <c r="Z55" s="4104"/>
      <c r="AA55" s="4104"/>
      <c r="AB55" s="4106"/>
      <c r="AC55" s="5440"/>
      <c r="AD55" s="5441"/>
      <c r="AE55" s="5442">
        <f t="shared" si="7"/>
        <v>0</v>
      </c>
      <c r="AF55" s="4112"/>
      <c r="AG55" s="4104"/>
      <c r="AH55" s="4104"/>
      <c r="AI55" s="4104"/>
      <c r="AJ55" s="4104"/>
      <c r="AK55" s="4104"/>
      <c r="AL55" s="4104"/>
      <c r="AM55" s="4106"/>
      <c r="AN55" s="4116">
        <f t="shared" si="8"/>
        <v>0</v>
      </c>
      <c r="AO55" s="4112"/>
      <c r="AP55" s="4106"/>
      <c r="AQ55" s="5443">
        <f t="shared" si="9"/>
        <v>0</v>
      </c>
      <c r="AR55" s="4112"/>
      <c r="AS55" s="4106"/>
      <c r="AT55" s="4117">
        <f t="shared" si="10"/>
        <v>0</v>
      </c>
      <c r="AU55" s="4128"/>
      <c r="AV55" s="4135"/>
      <c r="AW55" s="4119"/>
      <c r="AX55" s="4136">
        <f t="shared" si="11"/>
        <v>0</v>
      </c>
      <c r="AY55" s="4244"/>
      <c r="AZ55" s="4245"/>
      <c r="BA55" s="4244"/>
      <c r="BB55" s="4245"/>
      <c r="BC55" s="4246"/>
      <c r="BD55" s="4247"/>
      <c r="BE55" s="4248"/>
      <c r="BF55" s="4136">
        <f t="shared" si="117"/>
        <v>0</v>
      </c>
      <c r="BG55" s="4244"/>
      <c r="BH55" s="4245"/>
      <c r="BI55" s="4244"/>
      <c r="BJ55" s="4245"/>
      <c r="BK55" s="4246"/>
      <c r="BL55" s="4247"/>
      <c r="BM55" s="4136">
        <f t="shared" si="118"/>
        <v>0</v>
      </c>
      <c r="BN55" s="4244"/>
      <c r="BO55" s="4245"/>
      <c r="BP55" s="4244"/>
      <c r="BQ55" s="4245"/>
      <c r="BR55" s="4246"/>
      <c r="BS55" s="4247"/>
      <c r="BT55" s="4136">
        <f t="shared" si="119"/>
        <v>0</v>
      </c>
      <c r="BU55" s="4244"/>
      <c r="BV55" s="4245"/>
      <c r="BW55" s="4244"/>
      <c r="BX55" s="4245"/>
      <c r="BY55" s="4246"/>
      <c r="BZ55" s="4023"/>
      <c r="CA55" s="3954">
        <f t="shared" si="120"/>
        <v>0</v>
      </c>
      <c r="CB55" s="654"/>
      <c r="CC55" s="655"/>
      <c r="CD55" s="656"/>
      <c r="CE55" s="655"/>
      <c r="CF55" s="657"/>
      <c r="CG55" s="658"/>
      <c r="CH55" s="3940">
        <f t="shared" si="16"/>
        <v>0</v>
      </c>
      <c r="CI55" s="591">
        <f t="shared" si="110"/>
        <v>0</v>
      </c>
      <c r="CJ55" s="591">
        <f t="shared" si="110"/>
        <v>0</v>
      </c>
      <c r="CK55" s="591">
        <f t="shared" si="17"/>
        <v>0</v>
      </c>
      <c r="CL55" s="591">
        <f t="shared" si="111"/>
        <v>0</v>
      </c>
      <c r="CM55" s="591">
        <f t="shared" si="111"/>
        <v>0</v>
      </c>
      <c r="CN55" s="591">
        <f t="shared" si="111"/>
        <v>0</v>
      </c>
      <c r="CO55" s="591">
        <f t="shared" si="18"/>
        <v>0</v>
      </c>
      <c r="CQ55" s="545" t="s">
        <v>407</v>
      </c>
    </row>
    <row r="56" spans="1:95" ht="58.5" customHeight="1" thickTop="1" thickBot="1">
      <c r="A56" s="7339"/>
      <c r="B56" s="4036" t="str" cm="1">
        <f t="array" ref="B56">IFERROR(_xlfn.XLOOKUP(1, (INDEX(التشكيل_القديم!$L$115:$S$150, ,6)=A53) * (INDEX(التشكيل_القديم!$L$115:$S$150, ,7)="عضو يسار اليسار"), INDEX(التشكيل_القديم!$L$115:$S$150, ,2)),"")</f>
        <v/>
      </c>
      <c r="C56" s="3462"/>
      <c r="D56" s="7344" t="s">
        <v>37</v>
      </c>
      <c r="E56" s="3497" t="s">
        <v>1310</v>
      </c>
      <c r="F56" s="4127">
        <v>5</v>
      </c>
      <c r="G56" s="4128"/>
      <c r="H56" s="4128"/>
      <c r="I56" s="4128"/>
      <c r="J56" s="4129"/>
      <c r="K56" s="4130"/>
      <c r="L56" s="5437">
        <f t="shared" si="0"/>
        <v>5</v>
      </c>
      <c r="M56" s="4131" t="str">
        <f t="shared" si="3"/>
        <v>WRONG</v>
      </c>
      <c r="N56" s="5438">
        <f t="shared" si="19"/>
        <v>0</v>
      </c>
      <c r="O56" s="4104"/>
      <c r="P56" s="4104"/>
      <c r="Q56" s="4104"/>
      <c r="R56" s="4108"/>
      <c r="S56" s="4104"/>
      <c r="T56" s="4104"/>
      <c r="U56" s="4118"/>
      <c r="V56" s="5439">
        <f t="shared" si="5"/>
        <v>0</v>
      </c>
      <c r="W56" s="4111">
        <f t="shared" si="6"/>
        <v>0</v>
      </c>
      <c r="X56" s="4112"/>
      <c r="Y56" s="4104"/>
      <c r="Z56" s="4104"/>
      <c r="AA56" s="4104"/>
      <c r="AB56" s="4106"/>
      <c r="AC56" s="5440"/>
      <c r="AD56" s="5441"/>
      <c r="AE56" s="5442">
        <f t="shared" si="7"/>
        <v>0</v>
      </c>
      <c r="AF56" s="4112"/>
      <c r="AG56" s="4104"/>
      <c r="AH56" s="4104"/>
      <c r="AI56" s="4104"/>
      <c r="AJ56" s="4104"/>
      <c r="AK56" s="4104"/>
      <c r="AL56" s="4104"/>
      <c r="AM56" s="4106"/>
      <c r="AN56" s="4116">
        <f t="shared" si="8"/>
        <v>0</v>
      </c>
      <c r="AO56" s="4112"/>
      <c r="AP56" s="4106"/>
      <c r="AQ56" s="5443">
        <f t="shared" si="9"/>
        <v>0</v>
      </c>
      <c r="AR56" s="4112"/>
      <c r="AS56" s="4106"/>
      <c r="AT56" s="4117">
        <f t="shared" si="10"/>
        <v>0</v>
      </c>
      <c r="AU56" s="4128"/>
      <c r="AV56" s="4135"/>
      <c r="AW56" s="4119"/>
      <c r="AX56" s="4136">
        <f t="shared" si="11"/>
        <v>0</v>
      </c>
      <c r="AY56" s="4244"/>
      <c r="AZ56" s="4245"/>
      <c r="BA56" s="4244"/>
      <c r="BB56" s="4245"/>
      <c r="BC56" s="4246"/>
      <c r="BD56" s="4247"/>
      <c r="BE56" s="4248"/>
      <c r="BF56" s="4136">
        <f t="shared" si="117"/>
        <v>0</v>
      </c>
      <c r="BG56" s="4244"/>
      <c r="BH56" s="4245"/>
      <c r="BI56" s="4244"/>
      <c r="BJ56" s="4245"/>
      <c r="BK56" s="4246"/>
      <c r="BL56" s="4247"/>
      <c r="BM56" s="4136">
        <f t="shared" si="118"/>
        <v>0</v>
      </c>
      <c r="BN56" s="4244"/>
      <c r="BO56" s="4245"/>
      <c r="BP56" s="4244"/>
      <c r="BQ56" s="4245"/>
      <c r="BR56" s="4246"/>
      <c r="BS56" s="4247"/>
      <c r="BT56" s="4136">
        <f t="shared" si="119"/>
        <v>0</v>
      </c>
      <c r="BU56" s="4244"/>
      <c r="BV56" s="4245"/>
      <c r="BW56" s="4244"/>
      <c r="BX56" s="4245"/>
      <c r="BY56" s="4246"/>
      <c r="BZ56" s="4023"/>
      <c r="CA56" s="3954">
        <f t="shared" si="120"/>
        <v>0</v>
      </c>
      <c r="CB56" s="654"/>
      <c r="CC56" s="655"/>
      <c r="CD56" s="656"/>
      <c r="CE56" s="655"/>
      <c r="CF56" s="657"/>
      <c r="CG56" s="658"/>
      <c r="CH56" s="3940">
        <f t="shared" si="16"/>
        <v>0</v>
      </c>
      <c r="CI56" s="591">
        <f t="shared" si="110"/>
        <v>0</v>
      </c>
      <c r="CJ56" s="591">
        <f t="shared" si="110"/>
        <v>0</v>
      </c>
      <c r="CK56" s="591">
        <f t="shared" si="17"/>
        <v>0</v>
      </c>
      <c r="CL56" s="591">
        <f t="shared" si="111"/>
        <v>0</v>
      </c>
      <c r="CM56" s="591">
        <f t="shared" si="111"/>
        <v>0</v>
      </c>
      <c r="CN56" s="591">
        <f t="shared" si="111"/>
        <v>0</v>
      </c>
      <c r="CO56" s="591">
        <f t="shared" si="18"/>
        <v>0</v>
      </c>
      <c r="CQ56" s="545" t="s">
        <v>407</v>
      </c>
    </row>
    <row r="57" spans="1:95" ht="58.5" customHeight="1" thickTop="1" thickBot="1">
      <c r="A57" s="7350"/>
      <c r="B57" s="4037"/>
      <c r="C57" s="3462"/>
      <c r="D57" s="7344"/>
      <c r="E57" s="3485" t="s">
        <v>1311</v>
      </c>
      <c r="F57" s="4127"/>
      <c r="G57" s="4128"/>
      <c r="H57" s="4128"/>
      <c r="I57" s="4128"/>
      <c r="J57" s="4129"/>
      <c r="K57" s="4130"/>
      <c r="L57" s="5437">
        <f t="shared" si="0"/>
        <v>0</v>
      </c>
      <c r="M57" s="4131" t="str">
        <f t="shared" si="3"/>
        <v>ok</v>
      </c>
      <c r="N57" s="5438">
        <f t="shared" si="19"/>
        <v>0</v>
      </c>
      <c r="O57" s="4104"/>
      <c r="P57" s="4104"/>
      <c r="Q57" s="4104"/>
      <c r="R57" s="4108"/>
      <c r="S57" s="4104"/>
      <c r="T57" s="4104"/>
      <c r="U57" s="4118"/>
      <c r="V57" s="5439">
        <f t="shared" si="5"/>
        <v>0</v>
      </c>
      <c r="W57" s="4111">
        <f t="shared" si="6"/>
        <v>0</v>
      </c>
      <c r="X57" s="4112"/>
      <c r="Y57" s="4104"/>
      <c r="Z57" s="4104"/>
      <c r="AA57" s="4104"/>
      <c r="AB57" s="4106"/>
      <c r="AC57" s="5440"/>
      <c r="AD57" s="5441"/>
      <c r="AE57" s="5442">
        <f t="shared" si="7"/>
        <v>0</v>
      </c>
      <c r="AF57" s="4112"/>
      <c r="AG57" s="4104"/>
      <c r="AH57" s="4104"/>
      <c r="AI57" s="4104"/>
      <c r="AJ57" s="4104"/>
      <c r="AK57" s="4104"/>
      <c r="AL57" s="4104"/>
      <c r="AM57" s="4106"/>
      <c r="AN57" s="4116">
        <f t="shared" si="8"/>
        <v>0</v>
      </c>
      <c r="AO57" s="4112"/>
      <c r="AP57" s="4106"/>
      <c r="AQ57" s="5443">
        <f t="shared" si="9"/>
        <v>0</v>
      </c>
      <c r="AR57" s="4112"/>
      <c r="AS57" s="4106"/>
      <c r="AT57" s="4117">
        <f t="shared" si="10"/>
        <v>0</v>
      </c>
      <c r="AU57" s="4128"/>
      <c r="AV57" s="4135"/>
      <c r="AW57" s="4119"/>
      <c r="AX57" s="4162">
        <f t="shared" si="11"/>
        <v>0</v>
      </c>
      <c r="AY57" s="4249"/>
      <c r="AZ57" s="4250"/>
      <c r="BA57" s="4249"/>
      <c r="BB57" s="4250"/>
      <c r="BC57" s="4251"/>
      <c r="BD57" s="4252"/>
      <c r="BE57" s="4253"/>
      <c r="BF57" s="4162">
        <f t="shared" si="117"/>
        <v>0</v>
      </c>
      <c r="BG57" s="4249"/>
      <c r="BH57" s="4250"/>
      <c r="BI57" s="4249"/>
      <c r="BJ57" s="4250"/>
      <c r="BK57" s="4251"/>
      <c r="BL57" s="4252"/>
      <c r="BM57" s="4162">
        <f t="shared" si="118"/>
        <v>0</v>
      </c>
      <c r="BN57" s="4249"/>
      <c r="BO57" s="4250"/>
      <c r="BP57" s="4249"/>
      <c r="BQ57" s="4250"/>
      <c r="BR57" s="4251"/>
      <c r="BS57" s="4252"/>
      <c r="BT57" s="4162">
        <f t="shared" si="119"/>
        <v>0</v>
      </c>
      <c r="BU57" s="4249"/>
      <c r="BV57" s="4250"/>
      <c r="BW57" s="4249"/>
      <c r="BX57" s="4250"/>
      <c r="BY57" s="4251"/>
      <c r="BZ57" s="4024"/>
      <c r="CA57" s="3956">
        <f t="shared" si="120"/>
        <v>0</v>
      </c>
      <c r="CB57" s="659"/>
      <c r="CC57" s="660"/>
      <c r="CD57" s="661"/>
      <c r="CE57" s="660"/>
      <c r="CF57" s="662"/>
      <c r="CG57" s="663"/>
      <c r="CH57" s="3940">
        <f t="shared" si="16"/>
        <v>0</v>
      </c>
      <c r="CI57" s="591">
        <f t="shared" si="110"/>
        <v>0</v>
      </c>
      <c r="CJ57" s="591">
        <f t="shared" si="110"/>
        <v>0</v>
      </c>
      <c r="CK57" s="591">
        <f t="shared" si="17"/>
        <v>0</v>
      </c>
      <c r="CL57" s="591">
        <f t="shared" si="111"/>
        <v>0</v>
      </c>
      <c r="CM57" s="591">
        <f t="shared" si="111"/>
        <v>0</v>
      </c>
      <c r="CN57" s="591">
        <f t="shared" si="111"/>
        <v>0</v>
      </c>
      <c r="CO57" s="591">
        <f t="shared" si="18"/>
        <v>0</v>
      </c>
    </row>
    <row r="58" spans="1:95" ht="73.5" customHeight="1" thickTop="1" thickBot="1">
      <c r="A58" s="7351" t="s">
        <v>527</v>
      </c>
      <c r="B58" s="7352"/>
      <c r="C58" s="7352"/>
      <c r="D58" s="7352"/>
      <c r="E58" s="7353"/>
      <c r="F58" s="4207">
        <f>F57+F56+F55+F54+F53</f>
        <v>24</v>
      </c>
      <c r="G58" s="4173">
        <f t="shared" ref="G58:BR58" si="121">G57+G56+G55+G54+G53</f>
        <v>0</v>
      </c>
      <c r="H58" s="4173">
        <f t="shared" si="121"/>
        <v>0</v>
      </c>
      <c r="I58" s="4173">
        <f t="shared" si="121"/>
        <v>0</v>
      </c>
      <c r="J58" s="4174">
        <f t="shared" si="121"/>
        <v>0</v>
      </c>
      <c r="K58" s="4173">
        <f t="shared" si="121"/>
        <v>0</v>
      </c>
      <c r="L58" s="5437">
        <f t="shared" si="0"/>
        <v>24</v>
      </c>
      <c r="M58" s="4131" t="str">
        <f t="shared" si="3"/>
        <v>ok</v>
      </c>
      <c r="N58" s="5438">
        <f t="shared" si="121"/>
        <v>0</v>
      </c>
      <c r="O58" s="4173">
        <f t="shared" si="121"/>
        <v>0</v>
      </c>
      <c r="P58" s="4173">
        <f t="shared" si="121"/>
        <v>0</v>
      </c>
      <c r="Q58" s="4173">
        <f t="shared" si="121"/>
        <v>0</v>
      </c>
      <c r="R58" s="4175">
        <f t="shared" si="121"/>
        <v>0</v>
      </c>
      <c r="S58" s="4173">
        <f t="shared" si="121"/>
        <v>0</v>
      </c>
      <c r="T58" s="4173">
        <f t="shared" si="121"/>
        <v>0</v>
      </c>
      <c r="U58" s="4173">
        <f t="shared" si="121"/>
        <v>0</v>
      </c>
      <c r="V58" s="5439">
        <f t="shared" si="121"/>
        <v>0</v>
      </c>
      <c r="W58" s="4177">
        <f t="shared" si="121"/>
        <v>0</v>
      </c>
      <c r="X58" s="4178">
        <f t="shared" si="121"/>
        <v>0</v>
      </c>
      <c r="Y58" s="4173">
        <f t="shared" si="121"/>
        <v>0</v>
      </c>
      <c r="Z58" s="4173">
        <f t="shared" si="121"/>
        <v>0</v>
      </c>
      <c r="AA58" s="4173">
        <f t="shared" si="121"/>
        <v>0</v>
      </c>
      <c r="AB58" s="4173">
        <f t="shared" si="121"/>
        <v>0</v>
      </c>
      <c r="AC58" s="5444">
        <f t="shared" si="121"/>
        <v>0</v>
      </c>
      <c r="AD58" s="5445">
        <f t="shared" si="121"/>
        <v>0</v>
      </c>
      <c r="AE58" s="5442">
        <f t="shared" si="121"/>
        <v>0</v>
      </c>
      <c r="AF58" s="4178">
        <f t="shared" si="121"/>
        <v>0</v>
      </c>
      <c r="AG58" s="4173">
        <f t="shared" si="121"/>
        <v>0</v>
      </c>
      <c r="AH58" s="4173">
        <f t="shared" si="121"/>
        <v>0</v>
      </c>
      <c r="AI58" s="4173">
        <f t="shared" si="121"/>
        <v>0</v>
      </c>
      <c r="AJ58" s="4173">
        <f t="shared" si="121"/>
        <v>0</v>
      </c>
      <c r="AK58" s="4173">
        <f t="shared" si="121"/>
        <v>0</v>
      </c>
      <c r="AL58" s="4173">
        <f t="shared" si="121"/>
        <v>0</v>
      </c>
      <c r="AM58" s="4173">
        <f t="shared" si="121"/>
        <v>0</v>
      </c>
      <c r="AN58" s="4177">
        <f t="shared" si="121"/>
        <v>0</v>
      </c>
      <c r="AO58" s="4178">
        <f t="shared" si="121"/>
        <v>0</v>
      </c>
      <c r="AP58" s="4173">
        <f t="shared" si="121"/>
        <v>0</v>
      </c>
      <c r="AQ58" s="5443">
        <f t="shared" si="121"/>
        <v>0</v>
      </c>
      <c r="AR58" s="4178">
        <f t="shared" si="121"/>
        <v>0</v>
      </c>
      <c r="AS58" s="4173">
        <f t="shared" si="121"/>
        <v>0</v>
      </c>
      <c r="AT58" s="4180">
        <f t="shared" si="121"/>
        <v>0</v>
      </c>
      <c r="AU58" s="4173">
        <f t="shared" si="121"/>
        <v>0</v>
      </c>
      <c r="AV58" s="4173">
        <f t="shared" si="121"/>
        <v>0</v>
      </c>
      <c r="AW58" s="4173">
        <f t="shared" si="121"/>
        <v>0</v>
      </c>
      <c r="AX58" s="4173">
        <f t="shared" si="121"/>
        <v>0</v>
      </c>
      <c r="AY58" s="4173">
        <f t="shared" si="121"/>
        <v>0</v>
      </c>
      <c r="AZ58" s="4173">
        <f t="shared" si="121"/>
        <v>0</v>
      </c>
      <c r="BA58" s="4173">
        <f t="shared" si="121"/>
        <v>0</v>
      </c>
      <c r="BB58" s="4173">
        <f t="shared" si="121"/>
        <v>0</v>
      </c>
      <c r="BC58" s="4173">
        <f t="shared" si="121"/>
        <v>0</v>
      </c>
      <c r="BD58" s="4173">
        <f t="shared" si="121"/>
        <v>0</v>
      </c>
      <c r="BE58" s="4173">
        <f t="shared" si="121"/>
        <v>0</v>
      </c>
      <c r="BF58" s="4173">
        <f t="shared" si="121"/>
        <v>0</v>
      </c>
      <c r="BG58" s="4173">
        <f t="shared" si="121"/>
        <v>0</v>
      </c>
      <c r="BH58" s="4173">
        <f t="shared" si="121"/>
        <v>0</v>
      </c>
      <c r="BI58" s="4173">
        <f t="shared" si="121"/>
        <v>0</v>
      </c>
      <c r="BJ58" s="4173">
        <f t="shared" si="121"/>
        <v>0</v>
      </c>
      <c r="BK58" s="4173">
        <f t="shared" si="121"/>
        <v>0</v>
      </c>
      <c r="BL58" s="4173">
        <f t="shared" si="121"/>
        <v>0</v>
      </c>
      <c r="BM58" s="4173">
        <f t="shared" si="121"/>
        <v>0</v>
      </c>
      <c r="BN58" s="4173">
        <f t="shared" si="121"/>
        <v>0</v>
      </c>
      <c r="BO58" s="4173">
        <f t="shared" si="121"/>
        <v>0</v>
      </c>
      <c r="BP58" s="4173">
        <f t="shared" si="121"/>
        <v>0</v>
      </c>
      <c r="BQ58" s="4173">
        <f t="shared" si="121"/>
        <v>0</v>
      </c>
      <c r="BR58" s="4173">
        <f t="shared" si="121"/>
        <v>0</v>
      </c>
      <c r="BS58" s="4173">
        <f t="shared" ref="BS58:BZ58" si="122">BS57+BS56+BS55+BS54+BS53</f>
        <v>0</v>
      </c>
      <c r="BT58" s="4173">
        <f t="shared" si="122"/>
        <v>0</v>
      </c>
      <c r="BU58" s="4173">
        <f t="shared" si="122"/>
        <v>0</v>
      </c>
      <c r="BV58" s="4173">
        <f t="shared" si="122"/>
        <v>0</v>
      </c>
      <c r="BW58" s="4173">
        <f t="shared" si="122"/>
        <v>0</v>
      </c>
      <c r="BX58" s="4173">
        <f t="shared" si="122"/>
        <v>0</v>
      </c>
      <c r="BY58" s="4173">
        <f t="shared" si="122"/>
        <v>0</v>
      </c>
      <c r="BZ58" s="4018">
        <f t="shared" si="122"/>
        <v>0</v>
      </c>
      <c r="CA58" s="642">
        <f t="shared" ref="CA58" si="123">SUM(CA53:CA57)</f>
        <v>0</v>
      </c>
      <c r="CB58" s="643">
        <f t="shared" ref="CB58:CE58" si="124">SUM(CB53:CB57)</f>
        <v>0</v>
      </c>
      <c r="CC58" s="643">
        <f t="shared" si="124"/>
        <v>0</v>
      </c>
      <c r="CD58" s="643">
        <f t="shared" si="124"/>
        <v>0</v>
      </c>
      <c r="CE58" s="643">
        <f t="shared" si="124"/>
        <v>0</v>
      </c>
      <c r="CF58" s="644"/>
      <c r="CG58" s="645">
        <f t="shared" ref="CG58" si="125">SUM(CG53:CG57)</f>
        <v>0</v>
      </c>
      <c r="CH58" s="3940">
        <f t="shared" si="16"/>
        <v>0</v>
      </c>
      <c r="CI58" s="591">
        <f t="shared" si="110"/>
        <v>0</v>
      </c>
      <c r="CJ58" s="591">
        <f t="shared" si="110"/>
        <v>0</v>
      </c>
      <c r="CK58" s="591">
        <f t="shared" si="17"/>
        <v>0</v>
      </c>
      <c r="CL58" s="591">
        <f t="shared" si="111"/>
        <v>0</v>
      </c>
      <c r="CM58" s="591">
        <f t="shared" si="111"/>
        <v>0</v>
      </c>
      <c r="CN58" s="591">
        <f t="shared" si="111"/>
        <v>0</v>
      </c>
      <c r="CO58" s="591">
        <f t="shared" si="18"/>
        <v>0</v>
      </c>
    </row>
    <row r="59" spans="1:95" ht="58.5" customHeight="1" thickTop="1" thickBot="1">
      <c r="A59" s="7459" t="s">
        <v>528</v>
      </c>
      <c r="B59" s="4048" t="str" cm="1">
        <f t="array" ref="B59">_xlfn.XLOOKUP(1, (INDEX(التشكيل_القديم!$L$115:$S$150, ,6)=A59) * (INDEX(التشكيل_القديم!$L$115:$S$150, ,7)="رئيس الدائرة"), INDEX(التشكيل_القديم!$L$115:$S$150, ,2))</f>
        <v>عمرو احمد ممدوح عوض الله أنيس</v>
      </c>
      <c r="C59" s="3466" t="s">
        <v>23</v>
      </c>
      <c r="D59" s="7462" t="s">
        <v>50</v>
      </c>
      <c r="E59" s="3499" t="s">
        <v>1312</v>
      </c>
      <c r="F59" s="4220">
        <v>11</v>
      </c>
      <c r="G59" s="4128"/>
      <c r="H59" s="4128"/>
      <c r="I59" s="4128"/>
      <c r="J59" s="4129"/>
      <c r="K59" s="4130"/>
      <c r="L59" s="5437">
        <f t="shared" si="0"/>
        <v>11</v>
      </c>
      <c r="M59" s="4131" t="str">
        <f>IF(CQ59 = 0,"ok",IF(AND(L59&lt;&gt;0,(N59+V59)=L59),"OK","WRONG"))</f>
        <v>WRONG</v>
      </c>
      <c r="N59" s="5438">
        <f t="shared" si="19"/>
        <v>0</v>
      </c>
      <c r="O59" s="4104"/>
      <c r="P59" s="4104"/>
      <c r="Q59" s="4104"/>
      <c r="R59" s="4108"/>
      <c r="S59" s="4104"/>
      <c r="T59" s="4104"/>
      <c r="U59" s="4118"/>
      <c r="V59" s="5439">
        <f t="shared" si="5"/>
        <v>0</v>
      </c>
      <c r="W59" s="4111">
        <f t="shared" si="6"/>
        <v>0</v>
      </c>
      <c r="X59" s="4112"/>
      <c r="Y59" s="4104"/>
      <c r="Z59" s="4104"/>
      <c r="AA59" s="4104"/>
      <c r="AB59" s="4106"/>
      <c r="AC59" s="5440"/>
      <c r="AD59" s="5441"/>
      <c r="AE59" s="5442">
        <f t="shared" ref="AE59:AE60" si="126">SUM(AF59:AM59)</f>
        <v>0</v>
      </c>
      <c r="AF59" s="4112"/>
      <c r="AG59" s="4104"/>
      <c r="AH59" s="4104"/>
      <c r="AI59" s="4104"/>
      <c r="AJ59" s="4104"/>
      <c r="AK59" s="4104"/>
      <c r="AL59" s="4104"/>
      <c r="AM59" s="4106"/>
      <c r="AN59" s="4116">
        <f t="shared" ref="AN59:AN60" si="127">SUM(AO59:AP59)</f>
        <v>0</v>
      </c>
      <c r="AO59" s="4112"/>
      <c r="AP59" s="4106"/>
      <c r="AQ59" s="5443">
        <f t="shared" ref="AQ59:AQ60" si="128">SUM(AR59:AS59)</f>
        <v>0</v>
      </c>
      <c r="AR59" s="4112"/>
      <c r="AS59" s="4106"/>
      <c r="AT59" s="4117">
        <f t="shared" si="10"/>
        <v>0</v>
      </c>
      <c r="AU59" s="4128"/>
      <c r="AV59" s="4135"/>
      <c r="AW59" s="4119"/>
      <c r="AX59" s="4262">
        <f t="shared" si="11"/>
        <v>0</v>
      </c>
      <c r="AY59" s="4263"/>
      <c r="AZ59" s="4186"/>
      <c r="BA59" s="4185"/>
      <c r="BB59" s="4186"/>
      <c r="BC59" s="4187"/>
      <c r="BD59" s="4188"/>
      <c r="BE59" s="4264"/>
      <c r="BF59" s="4262">
        <f t="shared" ref="BF59:BF64" si="129">BG59+BH59+BI59</f>
        <v>0</v>
      </c>
      <c r="BG59" s="4263"/>
      <c r="BH59" s="4186"/>
      <c r="BI59" s="4185"/>
      <c r="BJ59" s="4186"/>
      <c r="BK59" s="4187"/>
      <c r="BL59" s="4188"/>
      <c r="BM59" s="4262">
        <f t="shared" ref="BM59:BM64" si="130">BN59+BO59+BP59</f>
        <v>0</v>
      </c>
      <c r="BN59" s="4263"/>
      <c r="BO59" s="4186"/>
      <c r="BP59" s="4185"/>
      <c r="BQ59" s="4186"/>
      <c r="BR59" s="4187"/>
      <c r="BS59" s="4188"/>
      <c r="BT59" s="4262">
        <f t="shared" ref="BT59:BT64" si="131">BU59+BV59+BW59</f>
        <v>0</v>
      </c>
      <c r="BU59" s="4263"/>
      <c r="BV59" s="4186"/>
      <c r="BW59" s="4185"/>
      <c r="BX59" s="4186"/>
      <c r="BY59" s="4187"/>
      <c r="BZ59" s="4019"/>
      <c r="CA59" s="3960">
        <f t="shared" ref="CA59:CA64" si="132">CB59+CC59+CD59</f>
        <v>0</v>
      </c>
      <c r="CB59" s="665"/>
      <c r="CC59" s="629"/>
      <c r="CD59" s="630"/>
      <c r="CE59" s="629"/>
      <c r="CF59" s="631"/>
      <c r="CG59" s="632"/>
      <c r="CH59" s="3940">
        <f t="shared" si="16"/>
        <v>0</v>
      </c>
      <c r="CI59" s="591">
        <f t="shared" si="110"/>
        <v>0</v>
      </c>
      <c r="CJ59" s="591">
        <f t="shared" si="110"/>
        <v>0</v>
      </c>
      <c r="CK59" s="591">
        <f t="shared" si="17"/>
        <v>0</v>
      </c>
      <c r="CL59" s="591">
        <f t="shared" si="111"/>
        <v>0</v>
      </c>
      <c r="CM59" s="591">
        <f t="shared" si="111"/>
        <v>0</v>
      </c>
      <c r="CN59" s="591">
        <f t="shared" si="111"/>
        <v>0</v>
      </c>
      <c r="CO59" s="591">
        <f t="shared" si="18"/>
        <v>0</v>
      </c>
      <c r="CQ59" s="545" t="s">
        <v>407</v>
      </c>
    </row>
    <row r="60" spans="1:95" ht="58.5" customHeight="1" thickTop="1" thickBot="1">
      <c r="A60" s="7460"/>
      <c r="B60" s="4048" t="str" cm="1">
        <f t="array" ref="B60">_xlfn.XLOOKUP(1, (INDEX(التشكيل_القديم!$L$115:$S$150, ,6)=A59) * (INDEX(التشكيل_القديم!$L$115:$S$150, ,7)="عضو يمين"), INDEX(التشكيل_القديم!$L$115:$S$150, ,2))</f>
        <v xml:space="preserve">محمود حسن قرني حسن </v>
      </c>
      <c r="C60" s="3466" t="s">
        <v>23</v>
      </c>
      <c r="D60" s="7462"/>
      <c r="E60" s="3500" t="s">
        <v>1313</v>
      </c>
      <c r="F60" s="4220">
        <v>3</v>
      </c>
      <c r="G60" s="4128"/>
      <c r="H60" s="4128"/>
      <c r="I60" s="4128"/>
      <c r="J60" s="4129"/>
      <c r="K60" s="4130"/>
      <c r="L60" s="5437">
        <f t="shared" si="0"/>
        <v>3</v>
      </c>
      <c r="M60" s="4131" t="str">
        <f t="shared" ref="M60:M67" si="133">IF(CQ60 = 0,"ok",IF(AND(L60&lt;&gt;0,(N60+V60)=L60),"OK","WRONG"))</f>
        <v>WRONG</v>
      </c>
      <c r="N60" s="5438">
        <f t="shared" si="19"/>
        <v>0</v>
      </c>
      <c r="O60" s="4104"/>
      <c r="P60" s="4104"/>
      <c r="Q60" s="4104"/>
      <c r="R60" s="4108"/>
      <c r="S60" s="4104"/>
      <c r="T60" s="4104"/>
      <c r="U60" s="4118"/>
      <c r="V60" s="5439">
        <f t="shared" si="5"/>
        <v>0</v>
      </c>
      <c r="W60" s="4111">
        <f t="shared" si="6"/>
        <v>0</v>
      </c>
      <c r="X60" s="4112"/>
      <c r="Y60" s="4104"/>
      <c r="Z60" s="4104"/>
      <c r="AA60" s="4104"/>
      <c r="AB60" s="4106"/>
      <c r="AC60" s="5440"/>
      <c r="AD60" s="5441"/>
      <c r="AE60" s="5442">
        <f t="shared" si="126"/>
        <v>0</v>
      </c>
      <c r="AF60" s="4112"/>
      <c r="AG60" s="4104"/>
      <c r="AH60" s="4104"/>
      <c r="AI60" s="4104"/>
      <c r="AJ60" s="4104"/>
      <c r="AK60" s="4104"/>
      <c r="AL60" s="4104"/>
      <c r="AM60" s="4106"/>
      <c r="AN60" s="4116">
        <f t="shared" si="127"/>
        <v>0</v>
      </c>
      <c r="AO60" s="4112"/>
      <c r="AP60" s="4106"/>
      <c r="AQ60" s="5443">
        <f t="shared" si="128"/>
        <v>0</v>
      </c>
      <c r="AR60" s="4112"/>
      <c r="AS60" s="4106"/>
      <c r="AT60" s="4117">
        <f t="shared" si="10"/>
        <v>0</v>
      </c>
      <c r="AU60" s="4128"/>
      <c r="AV60" s="4135"/>
      <c r="AW60" s="4119"/>
      <c r="AX60" s="4265">
        <f t="shared" si="11"/>
        <v>0</v>
      </c>
      <c r="AY60" s="4263"/>
      <c r="AZ60" s="4186"/>
      <c r="BA60" s="4185"/>
      <c r="BB60" s="4186"/>
      <c r="BC60" s="4187"/>
      <c r="BD60" s="4188"/>
      <c r="BE60" s="4264"/>
      <c r="BF60" s="4265">
        <f t="shared" si="129"/>
        <v>0</v>
      </c>
      <c r="BG60" s="4263"/>
      <c r="BH60" s="4186"/>
      <c r="BI60" s="4185"/>
      <c r="BJ60" s="4186"/>
      <c r="BK60" s="4187"/>
      <c r="BL60" s="4188"/>
      <c r="BM60" s="4265">
        <f t="shared" si="130"/>
        <v>0</v>
      </c>
      <c r="BN60" s="4263"/>
      <c r="BO60" s="4186"/>
      <c r="BP60" s="4185"/>
      <c r="BQ60" s="4186"/>
      <c r="BR60" s="4187"/>
      <c r="BS60" s="4188"/>
      <c r="BT60" s="4265">
        <f t="shared" si="131"/>
        <v>0</v>
      </c>
      <c r="BU60" s="4263"/>
      <c r="BV60" s="4186"/>
      <c r="BW60" s="4185"/>
      <c r="BX60" s="4186"/>
      <c r="BY60" s="4187"/>
      <c r="BZ60" s="4019"/>
      <c r="CA60" s="3961">
        <f t="shared" si="132"/>
        <v>0</v>
      </c>
      <c r="CB60" s="665"/>
      <c r="CC60" s="629"/>
      <c r="CD60" s="630"/>
      <c r="CE60" s="629"/>
      <c r="CF60" s="631"/>
      <c r="CG60" s="632"/>
      <c r="CH60" s="3940">
        <f t="shared" si="16"/>
        <v>0</v>
      </c>
      <c r="CI60" s="591">
        <f t="shared" si="110"/>
        <v>0</v>
      </c>
      <c r="CJ60" s="591">
        <f t="shared" si="110"/>
        <v>0</v>
      </c>
      <c r="CK60" s="591">
        <f t="shared" si="17"/>
        <v>0</v>
      </c>
      <c r="CL60" s="591">
        <f t="shared" si="111"/>
        <v>0</v>
      </c>
      <c r="CM60" s="591">
        <f t="shared" si="111"/>
        <v>0</v>
      </c>
      <c r="CN60" s="591">
        <f t="shared" si="111"/>
        <v>0</v>
      </c>
      <c r="CO60" s="591">
        <f t="shared" si="18"/>
        <v>0</v>
      </c>
      <c r="CQ60" s="545" t="s">
        <v>407</v>
      </c>
    </row>
    <row r="61" spans="1:95" ht="58.5" customHeight="1" thickTop="1" thickBot="1">
      <c r="A61" s="7460"/>
      <c r="B61" s="4048" t="str" cm="1">
        <f t="array" ref="B61">_xlfn.XLOOKUP(1, (INDEX(التشكيل_القديم!$L$115:$S$150, ,6)=A59) * (INDEX(التشكيل_القديم!$L$115:$S$150, ,7)="عضو يسار"), INDEX(التشكيل_القديم!$L$115:$S$150, ,2))</f>
        <v>محمد احمد سمير عبدالعزيز</v>
      </c>
      <c r="C61" s="3466" t="s">
        <v>33</v>
      </c>
      <c r="D61" s="3501" t="s">
        <v>52</v>
      </c>
      <c r="E61" s="3502" t="s">
        <v>1314</v>
      </c>
      <c r="F61" s="4220">
        <v>0</v>
      </c>
      <c r="G61" s="4128"/>
      <c r="H61" s="4128"/>
      <c r="I61" s="4128"/>
      <c r="J61" s="4129"/>
      <c r="K61" s="4130"/>
      <c r="L61" s="5437">
        <f t="shared" si="0"/>
        <v>0</v>
      </c>
      <c r="M61" s="4131" t="str">
        <f t="shared" si="133"/>
        <v>WRONG</v>
      </c>
      <c r="N61" s="5438">
        <f t="shared" si="19"/>
        <v>0</v>
      </c>
      <c r="O61" s="4104"/>
      <c r="P61" s="4104"/>
      <c r="Q61" s="4104"/>
      <c r="R61" s="4108"/>
      <c r="S61" s="4104"/>
      <c r="T61" s="4104"/>
      <c r="U61" s="4118"/>
      <c r="V61" s="5439">
        <f t="shared" si="5"/>
        <v>0</v>
      </c>
      <c r="W61" s="4111">
        <f t="shared" si="6"/>
        <v>0</v>
      </c>
      <c r="X61" s="4112"/>
      <c r="Y61" s="4104"/>
      <c r="Z61" s="4104"/>
      <c r="AA61" s="4104"/>
      <c r="AB61" s="4106"/>
      <c r="AC61" s="5440"/>
      <c r="AD61" s="5441"/>
      <c r="AE61" s="5442">
        <f t="shared" si="7"/>
        <v>0</v>
      </c>
      <c r="AF61" s="4112"/>
      <c r="AG61" s="4104"/>
      <c r="AH61" s="4104"/>
      <c r="AI61" s="4104"/>
      <c r="AJ61" s="4104"/>
      <c r="AK61" s="4104"/>
      <c r="AL61" s="4104"/>
      <c r="AM61" s="4106"/>
      <c r="AN61" s="4116">
        <f t="shared" si="8"/>
        <v>0</v>
      </c>
      <c r="AO61" s="4112"/>
      <c r="AP61" s="4106"/>
      <c r="AQ61" s="5443">
        <f t="shared" si="9"/>
        <v>0</v>
      </c>
      <c r="AR61" s="4112"/>
      <c r="AS61" s="4106"/>
      <c r="AT61" s="4117">
        <f t="shared" si="10"/>
        <v>0</v>
      </c>
      <c r="AU61" s="4128"/>
      <c r="AV61" s="4135"/>
      <c r="AW61" s="4119"/>
      <c r="AX61" s="4265">
        <f t="shared" si="11"/>
        <v>0</v>
      </c>
      <c r="AY61" s="4263"/>
      <c r="AZ61" s="4186"/>
      <c r="BA61" s="4185"/>
      <c r="BB61" s="4186"/>
      <c r="BC61" s="4187"/>
      <c r="BD61" s="4188"/>
      <c r="BE61" s="4264"/>
      <c r="BF61" s="4265">
        <f t="shared" si="129"/>
        <v>0</v>
      </c>
      <c r="BG61" s="4263"/>
      <c r="BH61" s="4186"/>
      <c r="BI61" s="4185"/>
      <c r="BJ61" s="4186"/>
      <c r="BK61" s="4187"/>
      <c r="BL61" s="4188"/>
      <c r="BM61" s="4265">
        <f t="shared" si="130"/>
        <v>0</v>
      </c>
      <c r="BN61" s="4263"/>
      <c r="BO61" s="4186"/>
      <c r="BP61" s="4185"/>
      <c r="BQ61" s="4186"/>
      <c r="BR61" s="4187"/>
      <c r="BS61" s="4188"/>
      <c r="BT61" s="4265">
        <f t="shared" si="131"/>
        <v>0</v>
      </c>
      <c r="BU61" s="4263"/>
      <c r="BV61" s="4186"/>
      <c r="BW61" s="4185"/>
      <c r="BX61" s="4186"/>
      <c r="BY61" s="4187"/>
      <c r="BZ61" s="4019"/>
      <c r="CA61" s="3961">
        <f t="shared" si="132"/>
        <v>0</v>
      </c>
      <c r="CB61" s="665"/>
      <c r="CC61" s="629"/>
      <c r="CD61" s="630"/>
      <c r="CE61" s="629"/>
      <c r="CF61" s="631"/>
      <c r="CG61" s="632"/>
      <c r="CH61" s="3940">
        <f t="shared" si="16"/>
        <v>0</v>
      </c>
      <c r="CI61" s="591">
        <f t="shared" si="110"/>
        <v>0</v>
      </c>
      <c r="CJ61" s="591">
        <f t="shared" si="110"/>
        <v>0</v>
      </c>
      <c r="CK61" s="591">
        <f t="shared" si="17"/>
        <v>0</v>
      </c>
      <c r="CL61" s="591">
        <f t="shared" si="111"/>
        <v>0</v>
      </c>
      <c r="CM61" s="591">
        <f t="shared" si="111"/>
        <v>0</v>
      </c>
      <c r="CN61" s="591">
        <f t="shared" si="111"/>
        <v>0</v>
      </c>
      <c r="CO61" s="591">
        <f t="shared" si="18"/>
        <v>0</v>
      </c>
      <c r="CQ61" s="545" t="s">
        <v>407</v>
      </c>
    </row>
    <row r="62" spans="1:95" ht="58.5" customHeight="1" thickTop="1" thickBot="1">
      <c r="A62" s="7460"/>
      <c r="B62" s="4036" t="str" cm="1">
        <f t="array" ref="B62">IFERROR(_xlfn.XLOOKUP(1, (INDEX(التشكيل_القديم!$L$115:$S$150, ,6)=A59) * (INDEX(التشكيل_القديم!$L$115:$S$150, ,7)="عضو يسار اليسار"), INDEX(التشكيل_القديم!$L$115:$S$150, ,2)),"")</f>
        <v/>
      </c>
      <c r="C62" s="3446"/>
      <c r="D62" s="7452" t="s">
        <v>53</v>
      </c>
      <c r="E62" s="3502" t="s">
        <v>1315</v>
      </c>
      <c r="F62" s="4220">
        <v>14</v>
      </c>
      <c r="G62" s="4128"/>
      <c r="H62" s="4128"/>
      <c r="I62" s="4128"/>
      <c r="J62" s="4129"/>
      <c r="K62" s="4130"/>
      <c r="L62" s="5437">
        <f t="shared" ref="L62" si="134">SUM(F62:K62)</f>
        <v>14</v>
      </c>
      <c r="M62" s="4131" t="str">
        <f t="shared" si="133"/>
        <v>WRONG</v>
      </c>
      <c r="N62" s="5438">
        <f t="shared" ref="N62" si="135">SUM(O62:U62)</f>
        <v>0</v>
      </c>
      <c r="O62" s="4104"/>
      <c r="P62" s="4104"/>
      <c r="Q62" s="4104"/>
      <c r="R62" s="4108"/>
      <c r="S62" s="4104"/>
      <c r="T62" s="4104"/>
      <c r="U62" s="4118"/>
      <c r="V62" s="5439">
        <f t="shared" ref="V62" si="136">W62+AC62+AD62+AE62+AN62+AQ62+AT62+AW62</f>
        <v>0</v>
      </c>
      <c r="W62" s="4111">
        <f t="shared" ref="W62" si="137">X62+Y62+Z62+AA62+AB62</f>
        <v>0</v>
      </c>
      <c r="X62" s="4112"/>
      <c r="Y62" s="4104"/>
      <c r="Z62" s="4104"/>
      <c r="AA62" s="4104"/>
      <c r="AB62" s="4106"/>
      <c r="AC62" s="5440"/>
      <c r="AD62" s="5441"/>
      <c r="AE62" s="5442">
        <f t="shared" ref="AE62" si="138">SUM(AF62:AM62)</f>
        <v>0</v>
      </c>
      <c r="AF62" s="4112"/>
      <c r="AG62" s="4104"/>
      <c r="AH62" s="4104"/>
      <c r="AI62" s="4104"/>
      <c r="AJ62" s="4104"/>
      <c r="AK62" s="4104"/>
      <c r="AL62" s="4104"/>
      <c r="AM62" s="4106"/>
      <c r="AN62" s="4116">
        <f t="shared" ref="AN62" si="139">SUM(AO62:AP62)</f>
        <v>0</v>
      </c>
      <c r="AO62" s="4112"/>
      <c r="AP62" s="4106"/>
      <c r="AQ62" s="5443">
        <f t="shared" ref="AQ62" si="140">SUM(AR62:AS62)</f>
        <v>0</v>
      </c>
      <c r="AR62" s="4112"/>
      <c r="AS62" s="4106"/>
      <c r="AT62" s="4117">
        <f t="shared" ref="AT62" si="141">SUM(AU62:AV62)</f>
        <v>0</v>
      </c>
      <c r="AU62" s="4128"/>
      <c r="AV62" s="4135"/>
      <c r="AW62" s="4119"/>
      <c r="AX62" s="4265">
        <f t="shared" ref="AX62" si="142">AY62+AZ62+BA62</f>
        <v>0</v>
      </c>
      <c r="AY62" s="4263"/>
      <c r="AZ62" s="4186"/>
      <c r="BA62" s="4185"/>
      <c r="BB62" s="4186"/>
      <c r="BC62" s="4187"/>
      <c r="BD62" s="4188"/>
      <c r="BE62" s="4264"/>
      <c r="BF62" s="4265">
        <f t="shared" ref="BF62" si="143">BG62+BH62+BI62</f>
        <v>0</v>
      </c>
      <c r="BG62" s="4263"/>
      <c r="BH62" s="4186"/>
      <c r="BI62" s="4185"/>
      <c r="BJ62" s="4186"/>
      <c r="BK62" s="4187"/>
      <c r="BL62" s="4188"/>
      <c r="BM62" s="4265">
        <f t="shared" ref="BM62" si="144">BN62+BO62+BP62</f>
        <v>0</v>
      </c>
      <c r="BN62" s="4263"/>
      <c r="BO62" s="4186"/>
      <c r="BP62" s="4185"/>
      <c r="BQ62" s="4186"/>
      <c r="BR62" s="4187"/>
      <c r="BS62" s="4188"/>
      <c r="BT62" s="4265">
        <f t="shared" ref="BT62" si="145">BU62+BV62+BW62</f>
        <v>0</v>
      </c>
      <c r="BU62" s="4263"/>
      <c r="BV62" s="4186"/>
      <c r="BW62" s="4185"/>
      <c r="BX62" s="4186"/>
      <c r="BY62" s="4187"/>
      <c r="BZ62" s="4019"/>
      <c r="CA62" s="3961">
        <f t="shared" ref="CA62" si="146">CB62+CC62+CD62</f>
        <v>0</v>
      </c>
      <c r="CB62" s="665"/>
      <c r="CC62" s="629"/>
      <c r="CD62" s="630"/>
      <c r="CE62" s="629"/>
      <c r="CF62" s="631"/>
      <c r="CG62" s="632"/>
      <c r="CH62" s="3940">
        <f t="shared" ref="CH62" si="147">CI62+CJ62+CK62+CL62+CM62+CN62+CO62</f>
        <v>0</v>
      </c>
      <c r="CI62" s="591">
        <f t="shared" ref="CI62" si="148">CB62+BU62+BN62+BG62+AY62</f>
        <v>0</v>
      </c>
      <c r="CJ62" s="591">
        <f t="shared" ref="CJ62" si="149">CC62+BV62+BO62+BH62+AZ62</f>
        <v>0</v>
      </c>
      <c r="CK62" s="591">
        <f t="shared" ref="CK62" si="150">BW62+BP62+BI62+BA62</f>
        <v>0</v>
      </c>
      <c r="CL62" s="591">
        <f>CE62+BX62+BQ62+BJ62+BB62</f>
        <v>0</v>
      </c>
      <c r="CM62" s="591">
        <f t="shared" ref="CM62" si="151">CF62+BY62+BR62+BK62+BC62</f>
        <v>0</v>
      </c>
      <c r="CN62" s="591">
        <f t="shared" ref="CN62" si="152">CG62+BZ62+BS62+BL62+BD62</f>
        <v>0</v>
      </c>
      <c r="CO62" s="591">
        <f t="shared" ref="CO62" si="153">BE62</f>
        <v>0</v>
      </c>
      <c r="CQ62" s="545" t="s">
        <v>407</v>
      </c>
    </row>
    <row r="63" spans="1:95" ht="58.5" customHeight="1" thickTop="1" thickBot="1">
      <c r="A63" s="7460"/>
      <c r="B63" s="1713"/>
      <c r="C63" s="666"/>
      <c r="D63" s="7452"/>
      <c r="E63" s="3505" t="s">
        <v>1316</v>
      </c>
      <c r="F63" s="4220"/>
      <c r="G63" s="4128"/>
      <c r="H63" s="4128"/>
      <c r="I63" s="4128"/>
      <c r="J63" s="4129"/>
      <c r="K63" s="4130"/>
      <c r="L63" s="5437">
        <f t="shared" si="0"/>
        <v>0</v>
      </c>
      <c r="M63" s="4131" t="str">
        <f t="shared" si="133"/>
        <v>ok</v>
      </c>
      <c r="N63" s="5438">
        <f t="shared" si="19"/>
        <v>0</v>
      </c>
      <c r="O63" s="4104"/>
      <c r="P63" s="4104"/>
      <c r="Q63" s="4104"/>
      <c r="R63" s="4108"/>
      <c r="S63" s="4104"/>
      <c r="T63" s="4104"/>
      <c r="U63" s="4118"/>
      <c r="V63" s="5439">
        <f t="shared" si="5"/>
        <v>0</v>
      </c>
      <c r="W63" s="4111">
        <f t="shared" si="6"/>
        <v>0</v>
      </c>
      <c r="X63" s="4112"/>
      <c r="Y63" s="4104"/>
      <c r="Z63" s="4104"/>
      <c r="AA63" s="4104"/>
      <c r="AB63" s="4106"/>
      <c r="AC63" s="5440"/>
      <c r="AD63" s="5441"/>
      <c r="AE63" s="5442">
        <f t="shared" si="7"/>
        <v>0</v>
      </c>
      <c r="AF63" s="4112"/>
      <c r="AG63" s="4104"/>
      <c r="AH63" s="4104"/>
      <c r="AI63" s="4104"/>
      <c r="AJ63" s="4104"/>
      <c r="AK63" s="4104"/>
      <c r="AL63" s="4104"/>
      <c r="AM63" s="4106"/>
      <c r="AN63" s="4116">
        <f t="shared" si="8"/>
        <v>0</v>
      </c>
      <c r="AO63" s="4112"/>
      <c r="AP63" s="4106"/>
      <c r="AQ63" s="5443">
        <f t="shared" si="9"/>
        <v>0</v>
      </c>
      <c r="AR63" s="4112"/>
      <c r="AS63" s="4106"/>
      <c r="AT63" s="4117">
        <f t="shared" si="10"/>
        <v>0</v>
      </c>
      <c r="AU63" s="4128"/>
      <c r="AV63" s="4135"/>
      <c r="AW63" s="4119"/>
      <c r="AX63" s="4265">
        <f t="shared" si="11"/>
        <v>0</v>
      </c>
      <c r="AY63" s="4263"/>
      <c r="AZ63" s="4186"/>
      <c r="BA63" s="4185"/>
      <c r="BB63" s="4186"/>
      <c r="BC63" s="4187"/>
      <c r="BD63" s="4188"/>
      <c r="BE63" s="4264"/>
      <c r="BF63" s="4265">
        <f t="shared" si="129"/>
        <v>0</v>
      </c>
      <c r="BG63" s="4263"/>
      <c r="BH63" s="4186"/>
      <c r="BI63" s="4185"/>
      <c r="BJ63" s="4186"/>
      <c r="BK63" s="4187"/>
      <c r="BL63" s="4188"/>
      <c r="BM63" s="4265">
        <f t="shared" si="130"/>
        <v>0</v>
      </c>
      <c r="BN63" s="4263"/>
      <c r="BO63" s="4186"/>
      <c r="BP63" s="4185"/>
      <c r="BQ63" s="4186"/>
      <c r="BR63" s="4187"/>
      <c r="BS63" s="4188"/>
      <c r="BT63" s="4265">
        <f t="shared" si="131"/>
        <v>0</v>
      </c>
      <c r="BU63" s="4263"/>
      <c r="BV63" s="4186"/>
      <c r="BW63" s="4185"/>
      <c r="BX63" s="4186"/>
      <c r="BY63" s="4187"/>
      <c r="BZ63" s="4019"/>
      <c r="CA63" s="3961">
        <f t="shared" si="132"/>
        <v>0</v>
      </c>
      <c r="CB63" s="665"/>
      <c r="CC63" s="629"/>
      <c r="CD63" s="630"/>
      <c r="CE63" s="629"/>
      <c r="CF63" s="631"/>
      <c r="CG63" s="632"/>
      <c r="CH63" s="3940">
        <f t="shared" si="16"/>
        <v>0</v>
      </c>
      <c r="CI63" s="591">
        <f t="shared" si="110"/>
        <v>0</v>
      </c>
      <c r="CJ63" s="591">
        <f t="shared" si="110"/>
        <v>0</v>
      </c>
      <c r="CK63" s="591">
        <f t="shared" si="17"/>
        <v>0</v>
      </c>
      <c r="CL63" s="591">
        <f t="shared" si="111"/>
        <v>0</v>
      </c>
      <c r="CM63" s="591">
        <f t="shared" si="111"/>
        <v>0</v>
      </c>
      <c r="CN63" s="591">
        <f t="shared" si="111"/>
        <v>0</v>
      </c>
      <c r="CO63" s="591">
        <f t="shared" si="18"/>
        <v>0</v>
      </c>
    </row>
    <row r="64" spans="1:95" ht="48.75" hidden="1" customHeight="1" thickTop="1" thickBot="1">
      <c r="A64" s="7461"/>
      <c r="B64" s="4049"/>
      <c r="C64" s="3498"/>
      <c r="D64" s="3503"/>
      <c r="E64" s="3504"/>
      <c r="F64" s="4220"/>
      <c r="G64" s="4192"/>
      <c r="H64" s="4192"/>
      <c r="I64" s="4192"/>
      <c r="J64" s="4129"/>
      <c r="K64" s="4193"/>
      <c r="L64" s="5437">
        <f t="shared" si="0"/>
        <v>0</v>
      </c>
      <c r="M64" s="4131" t="str">
        <f t="shared" si="133"/>
        <v>ok</v>
      </c>
      <c r="N64" s="5438">
        <f t="shared" si="19"/>
        <v>0</v>
      </c>
      <c r="O64" s="4132"/>
      <c r="P64" s="4132"/>
      <c r="Q64" s="4132"/>
      <c r="R64" s="4108"/>
      <c r="S64" s="4132"/>
      <c r="T64" s="4132"/>
      <c r="U64" s="4194"/>
      <c r="V64" s="5439">
        <f t="shared" si="5"/>
        <v>0</v>
      </c>
      <c r="W64" s="4111">
        <f t="shared" si="6"/>
        <v>0</v>
      </c>
      <c r="X64" s="4195"/>
      <c r="Y64" s="4196"/>
      <c r="Z64" s="4196"/>
      <c r="AA64" s="4196"/>
      <c r="AB64" s="4197"/>
      <c r="AC64" s="5440"/>
      <c r="AD64" s="5441"/>
      <c r="AE64" s="5442">
        <f t="shared" si="7"/>
        <v>0</v>
      </c>
      <c r="AF64" s="4241"/>
      <c r="AG64" s="4242"/>
      <c r="AH64" s="4242"/>
      <c r="AI64" s="4242"/>
      <c r="AJ64" s="4242"/>
      <c r="AK64" s="4242"/>
      <c r="AL64" s="4242"/>
      <c r="AM64" s="4243"/>
      <c r="AN64" s="4116">
        <f t="shared" si="8"/>
        <v>0</v>
      </c>
      <c r="AO64" s="4198"/>
      <c r="AP64" s="4199"/>
      <c r="AQ64" s="5443">
        <f t="shared" si="9"/>
        <v>0</v>
      </c>
      <c r="AR64" s="4139"/>
      <c r="AS64" s="4200"/>
      <c r="AT64" s="4117">
        <f t="shared" si="10"/>
        <v>0</v>
      </c>
      <c r="AU64" s="4201"/>
      <c r="AV64" s="4202"/>
      <c r="AW64" s="4119"/>
      <c r="AX64" s="4266">
        <f t="shared" si="11"/>
        <v>0</v>
      </c>
      <c r="AY64" s="4267"/>
      <c r="AZ64" s="4204"/>
      <c r="BA64" s="4203"/>
      <c r="BB64" s="4204"/>
      <c r="BC64" s="4205"/>
      <c r="BD64" s="4206"/>
      <c r="BE64" s="4268"/>
      <c r="BF64" s="4266">
        <f t="shared" si="129"/>
        <v>0</v>
      </c>
      <c r="BG64" s="4267"/>
      <c r="BH64" s="4204"/>
      <c r="BI64" s="4203"/>
      <c r="BJ64" s="4204"/>
      <c r="BK64" s="4205"/>
      <c r="BL64" s="4206"/>
      <c r="BM64" s="4266">
        <f t="shared" si="130"/>
        <v>0</v>
      </c>
      <c r="BN64" s="4267"/>
      <c r="BO64" s="4204"/>
      <c r="BP64" s="4203"/>
      <c r="BQ64" s="4204"/>
      <c r="BR64" s="4205"/>
      <c r="BS64" s="4206"/>
      <c r="BT64" s="4266">
        <f t="shared" si="131"/>
        <v>0</v>
      </c>
      <c r="BU64" s="4267"/>
      <c r="BV64" s="4204"/>
      <c r="BW64" s="4203"/>
      <c r="BX64" s="4204"/>
      <c r="BY64" s="4205"/>
      <c r="BZ64" s="4020"/>
      <c r="CA64" s="3962">
        <f t="shared" si="132"/>
        <v>0</v>
      </c>
      <c r="CB64" s="667"/>
      <c r="CC64" s="638"/>
      <c r="CD64" s="639"/>
      <c r="CE64" s="638"/>
      <c r="CF64" s="640"/>
      <c r="CG64" s="641"/>
      <c r="CH64" s="3940">
        <f t="shared" si="16"/>
        <v>0</v>
      </c>
      <c r="CI64" s="591">
        <f t="shared" si="110"/>
        <v>0</v>
      </c>
      <c r="CJ64" s="591">
        <f t="shared" si="110"/>
        <v>0</v>
      </c>
      <c r="CK64" s="591">
        <f t="shared" si="17"/>
        <v>0</v>
      </c>
      <c r="CL64" s="591">
        <f t="shared" si="111"/>
        <v>0</v>
      </c>
      <c r="CM64" s="591">
        <f t="shared" si="111"/>
        <v>0</v>
      </c>
      <c r="CN64" s="591">
        <f t="shared" si="111"/>
        <v>0</v>
      </c>
      <c r="CO64" s="591">
        <f t="shared" si="18"/>
        <v>0</v>
      </c>
    </row>
    <row r="65" spans="1:94" ht="97.5" customHeight="1" thickTop="1" thickBot="1">
      <c r="A65" s="7351" t="s">
        <v>529</v>
      </c>
      <c r="B65" s="7352"/>
      <c r="C65" s="7352"/>
      <c r="D65" s="7352"/>
      <c r="E65" s="7353"/>
      <c r="F65" s="4269">
        <f>SUM(F59:F63)</f>
        <v>28</v>
      </c>
      <c r="G65" s="4270">
        <f t="shared" ref="G65:BR65" si="154">SUM(G59:G63)</f>
        <v>0</v>
      </c>
      <c r="H65" s="4270">
        <f t="shared" si="154"/>
        <v>0</v>
      </c>
      <c r="I65" s="4270">
        <f t="shared" si="154"/>
        <v>0</v>
      </c>
      <c r="J65" s="4271">
        <f t="shared" si="154"/>
        <v>0</v>
      </c>
      <c r="K65" s="4270">
        <f t="shared" si="154"/>
        <v>0</v>
      </c>
      <c r="L65" s="5437">
        <f t="shared" si="154"/>
        <v>28</v>
      </c>
      <c r="M65" s="4131" t="str">
        <f t="shared" si="133"/>
        <v>ok</v>
      </c>
      <c r="N65" s="5438">
        <f t="shared" si="154"/>
        <v>0</v>
      </c>
      <c r="O65" s="4270">
        <f t="shared" si="154"/>
        <v>0</v>
      </c>
      <c r="P65" s="4270">
        <f t="shared" si="154"/>
        <v>0</v>
      </c>
      <c r="Q65" s="4270">
        <f t="shared" si="154"/>
        <v>0</v>
      </c>
      <c r="R65" s="4272">
        <f t="shared" si="154"/>
        <v>0</v>
      </c>
      <c r="S65" s="4270">
        <f t="shared" si="154"/>
        <v>0</v>
      </c>
      <c r="T65" s="4270">
        <f t="shared" si="154"/>
        <v>0</v>
      </c>
      <c r="U65" s="4270">
        <f t="shared" si="154"/>
        <v>0</v>
      </c>
      <c r="V65" s="5439">
        <f t="shared" si="154"/>
        <v>0</v>
      </c>
      <c r="W65" s="4273">
        <f t="shared" si="154"/>
        <v>0</v>
      </c>
      <c r="X65" s="4274">
        <f t="shared" si="154"/>
        <v>0</v>
      </c>
      <c r="Y65" s="4270">
        <f t="shared" si="154"/>
        <v>0</v>
      </c>
      <c r="Z65" s="4270">
        <f t="shared" si="154"/>
        <v>0</v>
      </c>
      <c r="AA65" s="4270">
        <f t="shared" si="154"/>
        <v>0</v>
      </c>
      <c r="AB65" s="4270">
        <f t="shared" si="154"/>
        <v>0</v>
      </c>
      <c r="AC65" s="5444">
        <f t="shared" si="154"/>
        <v>0</v>
      </c>
      <c r="AD65" s="5445">
        <f t="shared" si="154"/>
        <v>0</v>
      </c>
      <c r="AE65" s="5442">
        <f t="shared" si="154"/>
        <v>0</v>
      </c>
      <c r="AF65" s="4274">
        <f t="shared" si="154"/>
        <v>0</v>
      </c>
      <c r="AG65" s="4270">
        <f t="shared" si="154"/>
        <v>0</v>
      </c>
      <c r="AH65" s="4270">
        <f t="shared" si="154"/>
        <v>0</v>
      </c>
      <c r="AI65" s="4270">
        <f t="shared" si="154"/>
        <v>0</v>
      </c>
      <c r="AJ65" s="4270">
        <f t="shared" si="154"/>
        <v>0</v>
      </c>
      <c r="AK65" s="4270">
        <f t="shared" si="154"/>
        <v>0</v>
      </c>
      <c r="AL65" s="4270">
        <f t="shared" si="154"/>
        <v>0</v>
      </c>
      <c r="AM65" s="4270">
        <f t="shared" si="154"/>
        <v>0</v>
      </c>
      <c r="AN65" s="4273">
        <f t="shared" si="154"/>
        <v>0</v>
      </c>
      <c r="AO65" s="4274">
        <f t="shared" si="154"/>
        <v>0</v>
      </c>
      <c r="AP65" s="4270">
        <f t="shared" si="154"/>
        <v>0</v>
      </c>
      <c r="AQ65" s="5443">
        <f t="shared" si="154"/>
        <v>0</v>
      </c>
      <c r="AR65" s="4274">
        <f t="shared" si="154"/>
        <v>0</v>
      </c>
      <c r="AS65" s="4270">
        <f t="shared" si="154"/>
        <v>0</v>
      </c>
      <c r="AT65" s="4275">
        <f t="shared" si="154"/>
        <v>0</v>
      </c>
      <c r="AU65" s="4270">
        <f t="shared" si="154"/>
        <v>0</v>
      </c>
      <c r="AV65" s="4270">
        <f t="shared" si="154"/>
        <v>0</v>
      </c>
      <c r="AW65" s="4270">
        <f t="shared" si="154"/>
        <v>0</v>
      </c>
      <c r="AX65" s="4270">
        <f t="shared" si="154"/>
        <v>0</v>
      </c>
      <c r="AY65" s="4270">
        <f t="shared" si="154"/>
        <v>0</v>
      </c>
      <c r="AZ65" s="4270">
        <f t="shared" si="154"/>
        <v>0</v>
      </c>
      <c r="BA65" s="4270">
        <f t="shared" si="154"/>
        <v>0</v>
      </c>
      <c r="BB65" s="4270">
        <f t="shared" si="154"/>
        <v>0</v>
      </c>
      <c r="BC65" s="4270">
        <f t="shared" si="154"/>
        <v>0</v>
      </c>
      <c r="BD65" s="4270">
        <f t="shared" si="154"/>
        <v>0</v>
      </c>
      <c r="BE65" s="4270">
        <f t="shared" si="154"/>
        <v>0</v>
      </c>
      <c r="BF65" s="4270">
        <f t="shared" si="154"/>
        <v>0</v>
      </c>
      <c r="BG65" s="4270">
        <f t="shared" si="154"/>
        <v>0</v>
      </c>
      <c r="BH65" s="4270">
        <f t="shared" si="154"/>
        <v>0</v>
      </c>
      <c r="BI65" s="4270">
        <f t="shared" si="154"/>
        <v>0</v>
      </c>
      <c r="BJ65" s="4270">
        <f t="shared" si="154"/>
        <v>0</v>
      </c>
      <c r="BK65" s="4270">
        <f t="shared" si="154"/>
        <v>0</v>
      </c>
      <c r="BL65" s="4270">
        <f t="shared" si="154"/>
        <v>0</v>
      </c>
      <c r="BM65" s="4270">
        <f t="shared" si="154"/>
        <v>0</v>
      </c>
      <c r="BN65" s="4270">
        <f t="shared" si="154"/>
        <v>0</v>
      </c>
      <c r="BO65" s="4270">
        <f t="shared" si="154"/>
        <v>0</v>
      </c>
      <c r="BP65" s="4270">
        <f t="shared" si="154"/>
        <v>0</v>
      </c>
      <c r="BQ65" s="4270">
        <f t="shared" si="154"/>
        <v>0</v>
      </c>
      <c r="BR65" s="4270">
        <f t="shared" si="154"/>
        <v>0</v>
      </c>
      <c r="BS65" s="4270">
        <f t="shared" ref="BS65:CO65" si="155">SUM(BS59:BS63)</f>
        <v>0</v>
      </c>
      <c r="BT65" s="4270">
        <f t="shared" si="155"/>
        <v>0</v>
      </c>
      <c r="BU65" s="4270">
        <f t="shared" si="155"/>
        <v>0</v>
      </c>
      <c r="BV65" s="4270">
        <f t="shared" si="155"/>
        <v>0</v>
      </c>
      <c r="BW65" s="4270">
        <f t="shared" si="155"/>
        <v>0</v>
      </c>
      <c r="BX65" s="4270">
        <f t="shared" si="155"/>
        <v>0</v>
      </c>
      <c r="BY65" s="4270">
        <f t="shared" si="155"/>
        <v>0</v>
      </c>
      <c r="BZ65" s="4026">
        <f t="shared" si="155"/>
        <v>0</v>
      </c>
      <c r="CA65" s="668">
        <f t="shared" si="155"/>
        <v>0</v>
      </c>
      <c r="CB65" s="668">
        <f t="shared" si="155"/>
        <v>0</v>
      </c>
      <c r="CC65" s="668">
        <f t="shared" si="155"/>
        <v>0</v>
      </c>
      <c r="CD65" s="668">
        <f t="shared" si="155"/>
        <v>0</v>
      </c>
      <c r="CE65" s="668">
        <f t="shared" si="155"/>
        <v>0</v>
      </c>
      <c r="CF65" s="668">
        <f t="shared" si="155"/>
        <v>0</v>
      </c>
      <c r="CG65" s="668">
        <f t="shared" si="155"/>
        <v>0</v>
      </c>
      <c r="CH65" s="668">
        <f t="shared" si="155"/>
        <v>0</v>
      </c>
      <c r="CI65" s="668">
        <f t="shared" si="155"/>
        <v>0</v>
      </c>
      <c r="CJ65" s="668">
        <f t="shared" si="155"/>
        <v>0</v>
      </c>
      <c r="CK65" s="668">
        <f t="shared" si="155"/>
        <v>0</v>
      </c>
      <c r="CL65" s="668">
        <f t="shared" si="155"/>
        <v>0</v>
      </c>
      <c r="CM65" s="668">
        <f t="shared" si="155"/>
        <v>0</v>
      </c>
      <c r="CN65" s="668">
        <f t="shared" si="155"/>
        <v>0</v>
      </c>
      <c r="CO65" s="668">
        <f t="shared" si="155"/>
        <v>0</v>
      </c>
    </row>
    <row r="66" spans="1:94" ht="84" customHeight="1" thickBot="1">
      <c r="A66" s="7351" t="s">
        <v>530</v>
      </c>
      <c r="B66" s="7352"/>
      <c r="C66" s="7352"/>
      <c r="D66" s="7352"/>
      <c r="E66" s="7353"/>
      <c r="F66" s="5446">
        <f t="shared" ref="F66:K66" si="156">F65+F58+F52+F46+F38+F31+F25+F19</f>
        <v>190</v>
      </c>
      <c r="G66" s="5447">
        <f t="shared" si="156"/>
        <v>0</v>
      </c>
      <c r="H66" s="5447">
        <f t="shared" si="156"/>
        <v>0</v>
      </c>
      <c r="I66" s="5447">
        <f t="shared" si="156"/>
        <v>0</v>
      </c>
      <c r="J66" s="5448">
        <f t="shared" si="156"/>
        <v>0</v>
      </c>
      <c r="K66" s="5447">
        <f t="shared" si="156"/>
        <v>0</v>
      </c>
      <c r="L66" s="5437">
        <f t="shared" si="0"/>
        <v>190</v>
      </c>
      <c r="M66" s="4131" t="str">
        <f t="shared" si="133"/>
        <v>ok</v>
      </c>
      <c r="N66" s="5438">
        <f t="shared" ref="N66" si="157">SUM(O66:U66)</f>
        <v>0</v>
      </c>
      <c r="O66" s="5447">
        <f t="shared" ref="O66:U66" si="158">O65+O58+O52+O46+O38+O31+O25+O19</f>
        <v>0</v>
      </c>
      <c r="P66" s="5447">
        <f t="shared" si="158"/>
        <v>0</v>
      </c>
      <c r="Q66" s="5447">
        <f t="shared" si="158"/>
        <v>0</v>
      </c>
      <c r="R66" s="5449">
        <f t="shared" si="158"/>
        <v>0</v>
      </c>
      <c r="S66" s="5447">
        <f t="shared" si="158"/>
        <v>0</v>
      </c>
      <c r="T66" s="5447">
        <f t="shared" si="158"/>
        <v>0</v>
      </c>
      <c r="U66" s="5447">
        <f t="shared" si="158"/>
        <v>0</v>
      </c>
      <c r="V66" s="5439">
        <f t="shared" ref="V66" si="159">W66+AC66+AD66+AE66+AN66+AQ66+AT66+AW66</f>
        <v>0</v>
      </c>
      <c r="W66" s="5450">
        <f t="shared" ref="W66" si="160">X66+Y66+Z66+AA66+AB66</f>
        <v>0</v>
      </c>
      <c r="X66" s="5451">
        <f t="shared" ref="X66:AD66" si="161">X65+X58+X52+X46+X38+X31+X25+X19</f>
        <v>0</v>
      </c>
      <c r="Y66" s="5447">
        <f t="shared" si="161"/>
        <v>0</v>
      </c>
      <c r="Z66" s="5447">
        <f t="shared" si="161"/>
        <v>0</v>
      </c>
      <c r="AA66" s="5447">
        <f t="shared" si="161"/>
        <v>0</v>
      </c>
      <c r="AB66" s="5447">
        <f t="shared" si="161"/>
        <v>0</v>
      </c>
      <c r="AC66" s="5444">
        <f t="shared" si="161"/>
        <v>0</v>
      </c>
      <c r="AD66" s="5445">
        <f t="shared" si="161"/>
        <v>0</v>
      </c>
      <c r="AE66" s="5442">
        <f t="shared" ref="AE66" si="162">SUM(AF66:AM66)</f>
        <v>0</v>
      </c>
      <c r="AF66" s="5451">
        <f t="shared" ref="AF66:AM66" si="163">AF65+AF58+AF52+AF46+AF38+AF31+AF25+AF19</f>
        <v>0</v>
      </c>
      <c r="AG66" s="5447">
        <f t="shared" si="163"/>
        <v>0</v>
      </c>
      <c r="AH66" s="5447">
        <f t="shared" si="163"/>
        <v>0</v>
      </c>
      <c r="AI66" s="5447">
        <f t="shared" si="163"/>
        <v>0</v>
      </c>
      <c r="AJ66" s="5447">
        <f t="shared" si="163"/>
        <v>0</v>
      </c>
      <c r="AK66" s="5447">
        <f t="shared" si="163"/>
        <v>0</v>
      </c>
      <c r="AL66" s="5447">
        <f t="shared" si="163"/>
        <v>0</v>
      </c>
      <c r="AM66" s="5447">
        <f t="shared" si="163"/>
        <v>0</v>
      </c>
      <c r="AN66" s="5452">
        <f t="shared" ref="AN66" si="164">SUM(AO66:AP66)</f>
        <v>0</v>
      </c>
      <c r="AO66" s="5451">
        <f>AO65+AO58+AO52+AO46+AO38+AO31+AO25+AO19</f>
        <v>0</v>
      </c>
      <c r="AP66" s="5447">
        <f>AP65+AP58+AP52+AP46+AP38+AP31+AP25+AP19</f>
        <v>0</v>
      </c>
      <c r="AQ66" s="5443">
        <f t="shared" ref="AQ66" si="165">SUM(AR66:AS66)</f>
        <v>0</v>
      </c>
      <c r="AR66" s="5451">
        <f>AR65+AR58+AR52+AR46+AR38+AR31+AR25+AR19</f>
        <v>0</v>
      </c>
      <c r="AS66" s="5447">
        <f>AS65+AS58+AS52+AS46+AS38+AS31+AS25+AS19</f>
        <v>0</v>
      </c>
      <c r="AT66" s="5453">
        <f t="shared" ref="AT66" si="166">SUM(AU66:AV66)</f>
        <v>0</v>
      </c>
      <c r="AU66" s="5447">
        <f t="shared" ref="AU66:CE66" si="167">AU65+AU58+AU52+AU46+AU38+AU31+AU25+AU19</f>
        <v>0</v>
      </c>
      <c r="AV66" s="5447">
        <f t="shared" si="167"/>
        <v>0</v>
      </c>
      <c r="AW66" s="5447">
        <f t="shared" si="167"/>
        <v>0</v>
      </c>
      <c r="AX66" s="5454">
        <f t="shared" si="167"/>
        <v>0</v>
      </c>
      <c r="AY66" s="5454">
        <f t="shared" si="167"/>
        <v>0</v>
      </c>
      <c r="AZ66" s="5454">
        <f t="shared" si="167"/>
        <v>0</v>
      </c>
      <c r="BA66" s="5454">
        <f t="shared" si="167"/>
        <v>0</v>
      </c>
      <c r="BB66" s="5454">
        <f t="shared" si="167"/>
        <v>0</v>
      </c>
      <c r="BC66" s="5454">
        <f t="shared" si="167"/>
        <v>0</v>
      </c>
      <c r="BD66" s="5454">
        <f t="shared" si="167"/>
        <v>0</v>
      </c>
      <c r="BE66" s="5454">
        <f t="shared" si="167"/>
        <v>0</v>
      </c>
      <c r="BF66" s="5454">
        <f t="shared" si="167"/>
        <v>0</v>
      </c>
      <c r="BG66" s="5454">
        <f t="shared" si="167"/>
        <v>0</v>
      </c>
      <c r="BH66" s="5454">
        <f t="shared" si="167"/>
        <v>0</v>
      </c>
      <c r="BI66" s="5454">
        <f t="shared" si="167"/>
        <v>0</v>
      </c>
      <c r="BJ66" s="5454">
        <f t="shared" si="167"/>
        <v>0</v>
      </c>
      <c r="BK66" s="5454">
        <f t="shared" si="167"/>
        <v>0</v>
      </c>
      <c r="BL66" s="5454">
        <f t="shared" si="167"/>
        <v>0</v>
      </c>
      <c r="BM66" s="5454">
        <f t="shared" si="167"/>
        <v>0</v>
      </c>
      <c r="BN66" s="5454">
        <f t="shared" si="167"/>
        <v>0</v>
      </c>
      <c r="BO66" s="5454">
        <f t="shared" si="167"/>
        <v>0</v>
      </c>
      <c r="BP66" s="5454">
        <f t="shared" si="167"/>
        <v>0</v>
      </c>
      <c r="BQ66" s="5454" t="e">
        <f t="shared" si="167"/>
        <v>#VALUE!</v>
      </c>
      <c r="BR66" s="5454">
        <f t="shared" si="167"/>
        <v>0</v>
      </c>
      <c r="BS66" s="5454">
        <f t="shared" si="167"/>
        <v>0</v>
      </c>
      <c r="BT66" s="4276">
        <f t="shared" si="167"/>
        <v>0</v>
      </c>
      <c r="BU66" s="4276">
        <f t="shared" si="167"/>
        <v>0</v>
      </c>
      <c r="BV66" s="4276">
        <f t="shared" si="167"/>
        <v>0</v>
      </c>
      <c r="BW66" s="4276">
        <f t="shared" si="167"/>
        <v>0</v>
      </c>
      <c r="BX66" s="4276">
        <f t="shared" si="167"/>
        <v>0</v>
      </c>
      <c r="BY66" s="4276">
        <f t="shared" si="167"/>
        <v>0</v>
      </c>
      <c r="BZ66" s="4027">
        <f t="shared" si="167"/>
        <v>0</v>
      </c>
      <c r="CA66" s="3555">
        <f t="shared" si="167"/>
        <v>0</v>
      </c>
      <c r="CB66" s="3554">
        <f t="shared" si="167"/>
        <v>0</v>
      </c>
      <c r="CC66" s="3556">
        <f t="shared" si="167"/>
        <v>0</v>
      </c>
      <c r="CD66" s="3556">
        <f t="shared" si="167"/>
        <v>0</v>
      </c>
      <c r="CE66" s="3556">
        <f t="shared" si="167"/>
        <v>0</v>
      </c>
      <c r="CF66" s="3557"/>
      <c r="CG66" s="3558">
        <f>CG65+CG58+CG52+CG46+CG38+CG31+CG25+CG19</f>
        <v>0</v>
      </c>
      <c r="CH66" s="3963" t="e">
        <f t="shared" si="16"/>
        <v>#VALUE!</v>
      </c>
      <c r="CI66" s="3554">
        <f t="shared" ref="CI66:CO66" si="168">CI65+CI58+CI52+CI46+CI38+CI31+CI25+CI19</f>
        <v>0</v>
      </c>
      <c r="CJ66" s="3556">
        <f t="shared" si="168"/>
        <v>0</v>
      </c>
      <c r="CK66" s="3556">
        <f t="shared" si="168"/>
        <v>0</v>
      </c>
      <c r="CL66" s="3556" t="e">
        <f t="shared" si="168"/>
        <v>#VALUE!</v>
      </c>
      <c r="CM66" s="3556">
        <f t="shared" si="168"/>
        <v>0</v>
      </c>
      <c r="CN66" s="3556">
        <f t="shared" si="168"/>
        <v>0</v>
      </c>
      <c r="CO66" s="3556">
        <f t="shared" si="168"/>
        <v>0</v>
      </c>
    </row>
    <row r="67" spans="1:94" ht="108.75" customHeight="1" thickTop="1" thickBot="1">
      <c r="B67" s="4050"/>
      <c r="C67" s="3507"/>
      <c r="D67" s="3507"/>
      <c r="E67" s="3507"/>
      <c r="F67" s="4277">
        <f t="shared" ref="F67:AW67" si="169">F12+F13+F15+F16+F17+F18+F20+F21+F22+F23+F24+F26+F27+F28+F29+F30+F32+F33+F35+F36+F37+F39+F41+F42+F44+F45+F47+F48+F49+F50+F51+F53+F54+F55+F56+F57+F59+F60+F61+F63+F64</f>
        <v>173</v>
      </c>
      <c r="G67" s="4278">
        <f t="shared" si="169"/>
        <v>0</v>
      </c>
      <c r="H67" s="4278">
        <f t="shared" si="169"/>
        <v>0</v>
      </c>
      <c r="I67" s="4278">
        <f t="shared" si="169"/>
        <v>0</v>
      </c>
      <c r="J67" s="4279">
        <f t="shared" si="169"/>
        <v>0</v>
      </c>
      <c r="K67" s="4278">
        <f t="shared" si="169"/>
        <v>0</v>
      </c>
      <c r="L67" s="5437">
        <f t="shared" si="169"/>
        <v>173</v>
      </c>
      <c r="M67" s="4131" t="str">
        <f t="shared" si="133"/>
        <v>ok</v>
      </c>
      <c r="N67" s="5438">
        <f t="shared" si="169"/>
        <v>0</v>
      </c>
      <c r="O67" s="4278">
        <f t="shared" si="169"/>
        <v>0</v>
      </c>
      <c r="P67" s="4278">
        <f t="shared" si="169"/>
        <v>0</v>
      </c>
      <c r="Q67" s="4278">
        <f t="shared" si="169"/>
        <v>0</v>
      </c>
      <c r="R67" s="4280">
        <f t="shared" si="169"/>
        <v>0</v>
      </c>
      <c r="S67" s="4278">
        <f t="shared" si="169"/>
        <v>0</v>
      </c>
      <c r="T67" s="4278">
        <f t="shared" si="169"/>
        <v>0</v>
      </c>
      <c r="U67" s="4278">
        <f t="shared" si="169"/>
        <v>0</v>
      </c>
      <c r="V67" s="5439">
        <f t="shared" si="169"/>
        <v>0</v>
      </c>
      <c r="W67" s="4281">
        <f t="shared" si="169"/>
        <v>0</v>
      </c>
      <c r="X67" s="4282">
        <f t="shared" si="169"/>
        <v>0</v>
      </c>
      <c r="Y67" s="4278">
        <f t="shared" si="169"/>
        <v>0</v>
      </c>
      <c r="Z67" s="4278">
        <f t="shared" si="169"/>
        <v>0</v>
      </c>
      <c r="AA67" s="4278">
        <f t="shared" si="169"/>
        <v>0</v>
      </c>
      <c r="AB67" s="4278">
        <f t="shared" si="169"/>
        <v>0</v>
      </c>
      <c r="AC67" s="5444">
        <f t="shared" si="169"/>
        <v>0</v>
      </c>
      <c r="AD67" s="5445">
        <f t="shared" si="169"/>
        <v>0</v>
      </c>
      <c r="AE67" s="5442">
        <f t="shared" si="169"/>
        <v>0</v>
      </c>
      <c r="AF67" s="4282">
        <f t="shared" si="169"/>
        <v>0</v>
      </c>
      <c r="AG67" s="4278">
        <f t="shared" si="169"/>
        <v>0</v>
      </c>
      <c r="AH67" s="4278">
        <f t="shared" si="169"/>
        <v>0</v>
      </c>
      <c r="AI67" s="4278">
        <f t="shared" si="169"/>
        <v>0</v>
      </c>
      <c r="AJ67" s="4278">
        <f t="shared" si="169"/>
        <v>0</v>
      </c>
      <c r="AK67" s="4278">
        <f t="shared" si="169"/>
        <v>0</v>
      </c>
      <c r="AL67" s="4278">
        <f t="shared" si="169"/>
        <v>0</v>
      </c>
      <c r="AM67" s="4278">
        <f t="shared" si="169"/>
        <v>0</v>
      </c>
      <c r="AN67" s="4281">
        <f t="shared" si="169"/>
        <v>0</v>
      </c>
      <c r="AO67" s="4282">
        <f t="shared" si="169"/>
        <v>0</v>
      </c>
      <c r="AP67" s="4278">
        <f t="shared" si="169"/>
        <v>0</v>
      </c>
      <c r="AQ67" s="5443">
        <f t="shared" si="169"/>
        <v>0</v>
      </c>
      <c r="AR67" s="4282">
        <f t="shared" si="169"/>
        <v>0</v>
      </c>
      <c r="AS67" s="4278">
        <f t="shared" si="169"/>
        <v>0</v>
      </c>
      <c r="AT67" s="4283">
        <f t="shared" si="169"/>
        <v>0</v>
      </c>
      <c r="AU67" s="4278">
        <f t="shared" si="169"/>
        <v>0</v>
      </c>
      <c r="AV67" s="4278">
        <f t="shared" si="169"/>
        <v>0</v>
      </c>
      <c r="AW67" s="4278">
        <f t="shared" si="169"/>
        <v>0</v>
      </c>
      <c r="AX67" s="4284"/>
      <c r="AY67" s="4284"/>
      <c r="AZ67" s="4284"/>
      <c r="BA67" s="4284"/>
      <c r="BB67" s="4284"/>
      <c r="BC67" s="4284"/>
      <c r="BD67" s="4284"/>
      <c r="BE67" s="4284"/>
      <c r="BF67" s="4284"/>
      <c r="BG67" s="4284"/>
      <c r="BH67" s="4284"/>
      <c r="BI67" s="4284"/>
      <c r="BJ67" s="4284"/>
      <c r="BK67" s="4284"/>
      <c r="BL67" s="4284"/>
      <c r="BM67" s="4284"/>
      <c r="BN67" s="4284"/>
      <c r="BO67" s="4284"/>
      <c r="BP67" s="4284"/>
      <c r="BQ67" s="4284"/>
      <c r="BR67" s="4284"/>
      <c r="BS67" s="4284"/>
      <c r="BT67" s="4284"/>
      <c r="BU67" s="4284"/>
      <c r="BV67" s="4284"/>
      <c r="BW67" s="4284"/>
      <c r="BX67" s="4284"/>
      <c r="BY67" s="4284"/>
      <c r="BZ67" s="4028"/>
      <c r="CA67" s="3459"/>
      <c r="CB67" s="3459"/>
      <c r="CC67" s="3459"/>
      <c r="CD67" s="3459"/>
      <c r="CE67" s="3459"/>
      <c r="CF67" s="3459"/>
      <c r="CG67" s="3459"/>
      <c r="CH67" s="3459"/>
      <c r="CI67" s="3459"/>
      <c r="CJ67" s="3459"/>
      <c r="CK67" s="3459"/>
      <c r="CL67" s="3459"/>
      <c r="CM67" s="3459"/>
      <c r="CN67" s="3459"/>
      <c r="CO67" s="3459"/>
    </row>
    <row r="68" spans="1:94" ht="56.25" customHeight="1">
      <c r="A68" s="7463"/>
      <c r="B68" s="7463"/>
      <c r="C68" s="7463"/>
      <c r="D68" s="7463"/>
      <c r="E68" s="7463"/>
      <c r="F68" s="7463"/>
      <c r="G68" s="7463"/>
      <c r="H68" s="7463"/>
      <c r="I68" s="7463"/>
      <c r="J68" s="7463"/>
      <c r="K68" s="7463"/>
      <c r="AY68" s="3460"/>
    </row>
    <row r="69" spans="1:94" ht="56.25" customHeight="1">
      <c r="A69" s="669"/>
      <c r="B69" s="4051"/>
      <c r="C69" s="670"/>
      <c r="D69" s="670"/>
      <c r="E69" s="7494"/>
      <c r="F69" s="7494"/>
      <c r="G69" s="670"/>
      <c r="H69" s="670"/>
      <c r="I69" s="672"/>
      <c r="J69" s="672"/>
      <c r="K69" s="672"/>
    </row>
    <row r="70" spans="1:94" ht="56.25" customHeight="1">
      <c r="A70" s="669"/>
      <c r="B70" s="4051"/>
      <c r="C70" s="670"/>
      <c r="D70" s="670"/>
      <c r="E70" s="670"/>
      <c r="F70" s="672"/>
      <c r="G70" s="672"/>
      <c r="H70" s="672"/>
      <c r="I70" s="672"/>
      <c r="J70" s="672"/>
      <c r="K70" s="672"/>
    </row>
    <row r="71" spans="1:94" ht="56.25" customHeight="1" thickBot="1">
      <c r="A71" s="669"/>
      <c r="B71" s="4051"/>
      <c r="C71" s="670"/>
      <c r="D71" s="670"/>
      <c r="E71" s="671"/>
      <c r="F71" s="671"/>
      <c r="G71" s="671"/>
      <c r="H71" s="671"/>
      <c r="I71" s="670"/>
      <c r="J71" s="670"/>
      <c r="K71" s="670"/>
    </row>
    <row r="72" spans="1:94" ht="56.25" customHeight="1">
      <c r="A72" s="7495"/>
      <c r="B72" s="7496" t="s">
        <v>423</v>
      </c>
      <c r="C72" s="7454" t="s">
        <v>424</v>
      </c>
      <c r="D72" s="7455"/>
      <c r="E72" s="7456"/>
      <c r="F72" s="7457" t="s">
        <v>425</v>
      </c>
      <c r="G72" s="7457" t="s">
        <v>426</v>
      </c>
      <c r="H72" s="7454" t="s">
        <v>182</v>
      </c>
      <c r="I72" s="7455"/>
      <c r="J72" s="7456"/>
      <c r="K72" s="7491" t="s">
        <v>427</v>
      </c>
    </row>
    <row r="73" spans="1:94" ht="56.25" customHeight="1" thickBot="1">
      <c r="A73" s="7495"/>
      <c r="B73" s="7497"/>
      <c r="C73" s="673" t="s">
        <v>428</v>
      </c>
      <c r="D73" s="674" t="s">
        <v>344</v>
      </c>
      <c r="E73" s="674" t="s">
        <v>359</v>
      </c>
      <c r="F73" s="7458"/>
      <c r="G73" s="7458"/>
      <c r="H73" s="1970" t="s">
        <v>190</v>
      </c>
      <c r="I73" s="1971" t="s">
        <v>223</v>
      </c>
      <c r="J73" s="1972" t="s">
        <v>116</v>
      </c>
      <c r="K73" s="7492"/>
    </row>
    <row r="74" spans="1:94" ht="56.25" customHeight="1">
      <c r="A74" s="7495"/>
      <c r="B74" s="4052" t="s">
        <v>429</v>
      </c>
      <c r="C74" s="3964">
        <f>F18</f>
        <v>0</v>
      </c>
      <c r="D74" s="3964">
        <f>J18</f>
        <v>0</v>
      </c>
      <c r="E74" s="3964">
        <f>K18</f>
        <v>0</v>
      </c>
      <c r="F74" s="3965">
        <f>SUM(C74:E74)</f>
        <v>0</v>
      </c>
      <c r="G74" s="3965">
        <f>F74-K74</f>
        <v>0</v>
      </c>
      <c r="H74" s="3966">
        <f>W18+AC18+AD18+AE18</f>
        <v>0</v>
      </c>
      <c r="I74" s="3966">
        <f>AN18</f>
        <v>0</v>
      </c>
      <c r="J74" s="3966">
        <f>AQ18+AT18+AW18</f>
        <v>0</v>
      </c>
      <c r="K74" s="3971">
        <f>J74+I74+H74</f>
        <v>0</v>
      </c>
      <c r="W74" s="675">
        <f>SUM(W72:W73)</f>
        <v>0</v>
      </c>
    </row>
    <row r="75" spans="1:94" ht="56.25" customHeight="1" thickBot="1">
      <c r="A75" s="7495"/>
      <c r="B75" s="4053" t="s">
        <v>430</v>
      </c>
      <c r="C75" s="3967">
        <f>F13+G13+H13+I13+F29+G29+H29+I29+F40+G40+H40+I40+F49+G49+H49+I49+F54+G54+H54+I54+F60+G60+H60+I60</f>
        <v>35</v>
      </c>
      <c r="D75" s="3967">
        <f>J13+J29+J40+J49+J54+J60</f>
        <v>0</v>
      </c>
      <c r="E75" s="3967">
        <f>K13+K29+K40+K49+K54+K60</f>
        <v>0</v>
      </c>
      <c r="F75" s="3968">
        <f>SUM(C75:E75)</f>
        <v>35</v>
      </c>
      <c r="G75" s="3968">
        <f>F75-K75</f>
        <v>35</v>
      </c>
      <c r="H75" s="3969">
        <f>W13+AC13+AD13+AE13+W29+AC29+AD29+AE29+W40+AC40+AD40+AE40+W49+AC49+AD49+AE49+W54+AC54+AD54+AE54+W60+AC60+AD60+AE60</f>
        <v>0</v>
      </c>
      <c r="I75" s="3969">
        <f>AN13+AN29+AN40+AN49+AN54+AN60</f>
        <v>0</v>
      </c>
      <c r="J75" s="3969">
        <f>AQ13+AT13+AW13+AQ29+AT29+AW29+AQ40+AT40+AW40+AQ49+AT49+AW49+AQ54+AT54+AW54+AQ60+AT60+AW60</f>
        <v>0</v>
      </c>
      <c r="K75" s="3972">
        <f t="shared" ref="K75:K77" si="170">SUM(H75:J75)</f>
        <v>0</v>
      </c>
    </row>
    <row r="76" spans="1:94" ht="56.25" customHeight="1">
      <c r="A76" s="7495"/>
      <c r="B76" s="2139" t="s">
        <v>431</v>
      </c>
      <c r="C76" s="676"/>
      <c r="D76" s="676"/>
      <c r="E76" s="676"/>
      <c r="F76" s="3968">
        <f t="shared" ref="F76:F77" si="171">SUM(C76:E76)</f>
        <v>0</v>
      </c>
      <c r="G76" s="3968">
        <f t="shared" ref="G76:G77" si="172">F76-K76</f>
        <v>0</v>
      </c>
      <c r="H76" s="677"/>
      <c r="I76" s="677"/>
      <c r="J76" s="677"/>
      <c r="K76" s="3972">
        <f>SUM(H76:J76)</f>
        <v>0</v>
      </c>
    </row>
    <row r="77" spans="1:94" ht="56.25" customHeight="1" thickBot="1">
      <c r="A77" s="7495"/>
      <c r="B77" s="4054" t="s">
        <v>432</v>
      </c>
      <c r="C77" s="678"/>
      <c r="D77" s="678"/>
      <c r="E77" s="678"/>
      <c r="F77" s="3970">
        <f t="shared" si="171"/>
        <v>0</v>
      </c>
      <c r="G77" s="3970">
        <f t="shared" si="172"/>
        <v>0</v>
      </c>
      <c r="H77" s="679"/>
      <c r="I77" s="679"/>
      <c r="J77" s="679"/>
      <c r="K77" s="3973">
        <f t="shared" si="170"/>
        <v>0</v>
      </c>
    </row>
    <row r="78" spans="1:94" ht="56.25" customHeight="1">
      <c r="A78" s="253"/>
      <c r="B78" s="7493"/>
      <c r="C78" s="7493"/>
      <c r="D78" s="680"/>
      <c r="E78" s="7493"/>
      <c r="F78" s="7493"/>
      <c r="G78" s="680"/>
      <c r="H78" s="680"/>
      <c r="I78" s="7493"/>
      <c r="J78" s="7493"/>
      <c r="K78" s="253"/>
    </row>
    <row r="79" spans="1:94" ht="75.75" customHeight="1" thickBot="1">
      <c r="F79" s="7332" t="s">
        <v>647</v>
      </c>
      <c r="G79" s="7332"/>
      <c r="H79" s="7332"/>
      <c r="I79" s="7332"/>
      <c r="J79" s="7332"/>
      <c r="K79" s="7332"/>
      <c r="L79" s="7332"/>
      <c r="M79" s="7332"/>
      <c r="N79" s="7332"/>
      <c r="O79" s="7332"/>
      <c r="P79" s="7332"/>
      <c r="Q79" s="7332"/>
      <c r="R79" s="7332"/>
      <c r="S79" s="7332"/>
      <c r="T79" s="7332"/>
      <c r="U79" s="7332"/>
      <c r="V79" s="7332"/>
      <c r="W79" s="7332"/>
      <c r="X79" s="7332"/>
      <c r="Y79" s="7332"/>
      <c r="Z79" s="7332"/>
      <c r="AA79" s="7332"/>
      <c r="AB79" s="7332"/>
      <c r="AC79" s="7332"/>
      <c r="AD79" s="7332"/>
      <c r="AE79" s="7332"/>
      <c r="AF79" s="7332"/>
      <c r="AG79" s="7332"/>
      <c r="AH79" s="7332"/>
      <c r="AI79" s="7332"/>
      <c r="AJ79" s="7332"/>
      <c r="AK79" s="7332"/>
      <c r="AL79" s="7332"/>
      <c r="AM79" s="7332"/>
      <c r="AN79" s="7332"/>
      <c r="AO79" s="7332"/>
      <c r="AP79" s="7332"/>
      <c r="AQ79" s="7332"/>
      <c r="AR79" s="7332"/>
      <c r="AS79" s="7332"/>
      <c r="AT79" s="7332"/>
      <c r="AU79" s="7332"/>
      <c r="AV79" s="7332"/>
      <c r="AW79" s="7332"/>
      <c r="AX79" s="7332"/>
      <c r="AY79" s="7332"/>
      <c r="AZ79" s="7332"/>
      <c r="BA79" s="7332"/>
      <c r="BB79" s="7332"/>
      <c r="BC79" s="7332"/>
      <c r="BD79" s="7332"/>
      <c r="BE79" s="7332"/>
      <c r="BF79" s="7332"/>
      <c r="BG79" s="7332"/>
      <c r="BH79" s="7332"/>
    </row>
    <row r="80" spans="1:94" ht="75.75" customHeight="1" thickBot="1">
      <c r="A80" s="3421"/>
      <c r="B80" s="4055" t="str">
        <f>A12</f>
        <v>الدائرة الأولى جنائي بندر بني سويف</v>
      </c>
      <c r="C80" s="7329" t="str">
        <f>B12</f>
        <v>سامح ربيع محمود عليان</v>
      </c>
      <c r="D80" s="7330"/>
      <c r="E80" s="7331"/>
      <c r="F80" s="3438">
        <f t="shared" ref="F80:AK80" si="173">F19</f>
        <v>33</v>
      </c>
      <c r="G80" s="3528">
        <f t="shared" si="173"/>
        <v>0</v>
      </c>
      <c r="H80" s="3528">
        <f t="shared" si="173"/>
        <v>0</v>
      </c>
      <c r="I80" s="3528">
        <f t="shared" si="173"/>
        <v>0</v>
      </c>
      <c r="J80" s="3443">
        <f t="shared" si="173"/>
        <v>0</v>
      </c>
      <c r="K80" s="3528">
        <f t="shared" si="173"/>
        <v>0</v>
      </c>
      <c r="L80" s="4060">
        <f t="shared" si="173"/>
        <v>33</v>
      </c>
      <c r="M80" s="561" t="str">
        <f t="shared" si="173"/>
        <v>ok</v>
      </c>
      <c r="N80" s="4058">
        <f t="shared" si="173"/>
        <v>0</v>
      </c>
      <c r="O80" s="3528">
        <f t="shared" si="173"/>
        <v>0</v>
      </c>
      <c r="P80" s="3528">
        <f t="shared" si="173"/>
        <v>0</v>
      </c>
      <c r="Q80" s="3528">
        <f t="shared" si="173"/>
        <v>0</v>
      </c>
      <c r="R80" s="3440">
        <f t="shared" si="173"/>
        <v>0</v>
      </c>
      <c r="S80" s="3528">
        <f t="shared" si="173"/>
        <v>0</v>
      </c>
      <c r="T80" s="3528">
        <f t="shared" si="173"/>
        <v>0</v>
      </c>
      <c r="U80" s="3528">
        <f t="shared" si="173"/>
        <v>0</v>
      </c>
      <c r="V80" s="4057">
        <f t="shared" si="173"/>
        <v>0</v>
      </c>
      <c r="W80" s="3439">
        <f t="shared" si="173"/>
        <v>0</v>
      </c>
      <c r="X80" s="3529">
        <f t="shared" si="173"/>
        <v>0</v>
      </c>
      <c r="Y80" s="3528">
        <f t="shared" si="173"/>
        <v>0</v>
      </c>
      <c r="Z80" s="3528">
        <f t="shared" si="173"/>
        <v>0</v>
      </c>
      <c r="AA80" s="3528">
        <f t="shared" si="173"/>
        <v>0</v>
      </c>
      <c r="AB80" s="3528">
        <f t="shared" si="173"/>
        <v>0</v>
      </c>
      <c r="AC80" s="3944">
        <f t="shared" si="173"/>
        <v>0</v>
      </c>
      <c r="AD80" s="3945">
        <f t="shared" si="173"/>
        <v>0</v>
      </c>
      <c r="AE80" s="3951">
        <f t="shared" si="173"/>
        <v>0</v>
      </c>
      <c r="AF80" s="3529">
        <f t="shared" si="173"/>
        <v>0</v>
      </c>
      <c r="AG80" s="3528">
        <f t="shared" si="173"/>
        <v>0</v>
      </c>
      <c r="AH80" s="3528">
        <f t="shared" si="173"/>
        <v>0</v>
      </c>
      <c r="AI80" s="3528">
        <f t="shared" si="173"/>
        <v>0</v>
      </c>
      <c r="AJ80" s="3528">
        <f t="shared" si="173"/>
        <v>0</v>
      </c>
      <c r="AK80" s="3528">
        <f t="shared" si="173"/>
        <v>0</v>
      </c>
      <c r="AL80" s="3528">
        <f t="shared" ref="AL80:BQ80" si="174">AL19</f>
        <v>0</v>
      </c>
      <c r="AM80" s="3528">
        <f t="shared" si="174"/>
        <v>0</v>
      </c>
      <c r="AN80" s="3439">
        <f t="shared" si="174"/>
        <v>0</v>
      </c>
      <c r="AO80" s="3529">
        <f t="shared" si="174"/>
        <v>0</v>
      </c>
      <c r="AP80" s="3528">
        <f t="shared" si="174"/>
        <v>0</v>
      </c>
      <c r="AQ80" s="4059">
        <f t="shared" si="174"/>
        <v>0</v>
      </c>
      <c r="AR80" s="3529">
        <f t="shared" si="174"/>
        <v>0</v>
      </c>
      <c r="AS80" s="3528">
        <f t="shared" si="174"/>
        <v>0</v>
      </c>
      <c r="AT80" s="3445">
        <f t="shared" si="174"/>
        <v>0</v>
      </c>
      <c r="AU80" s="3528">
        <f t="shared" si="174"/>
        <v>0</v>
      </c>
      <c r="AV80" s="3528">
        <f t="shared" si="174"/>
        <v>0</v>
      </c>
      <c r="AW80" s="668">
        <f t="shared" si="174"/>
        <v>0</v>
      </c>
      <c r="AX80" s="668">
        <f t="shared" si="174"/>
        <v>0</v>
      </c>
      <c r="AY80" s="3528">
        <f t="shared" si="174"/>
        <v>0</v>
      </c>
      <c r="AZ80" s="3528">
        <f t="shared" si="174"/>
        <v>0</v>
      </c>
      <c r="BA80" s="3528">
        <f t="shared" si="174"/>
        <v>0</v>
      </c>
      <c r="BB80" s="3528">
        <f t="shared" si="174"/>
        <v>0</v>
      </c>
      <c r="BC80" s="3528">
        <f t="shared" si="174"/>
        <v>0</v>
      </c>
      <c r="BD80" s="3528">
        <f t="shared" si="174"/>
        <v>0</v>
      </c>
      <c r="BE80" s="3528">
        <f t="shared" si="174"/>
        <v>0</v>
      </c>
      <c r="BF80" s="668">
        <f t="shared" si="174"/>
        <v>0</v>
      </c>
      <c r="BG80" s="3528">
        <f t="shared" si="174"/>
        <v>0</v>
      </c>
      <c r="BH80" s="3528">
        <f t="shared" si="174"/>
        <v>0</v>
      </c>
      <c r="BI80" s="3528">
        <f t="shared" si="174"/>
        <v>0</v>
      </c>
      <c r="BJ80" s="3528">
        <f t="shared" si="174"/>
        <v>0</v>
      </c>
      <c r="BK80" s="3528">
        <f t="shared" si="174"/>
        <v>0</v>
      </c>
      <c r="BL80" s="3528">
        <f t="shared" si="174"/>
        <v>0</v>
      </c>
      <c r="BM80" s="668">
        <f t="shared" si="174"/>
        <v>0</v>
      </c>
      <c r="BN80" s="3528">
        <f t="shared" si="174"/>
        <v>0</v>
      </c>
      <c r="BO80" s="3528">
        <f t="shared" si="174"/>
        <v>0</v>
      </c>
      <c r="BP80" s="3528">
        <f t="shared" si="174"/>
        <v>0</v>
      </c>
      <c r="BQ80" s="3528">
        <f t="shared" si="174"/>
        <v>0</v>
      </c>
      <c r="BR80" s="3528">
        <f t="shared" ref="BR80:CO80" si="175">BR19</f>
        <v>0</v>
      </c>
      <c r="BS80" s="3528">
        <f t="shared" si="175"/>
        <v>0</v>
      </c>
      <c r="BT80" s="668">
        <f t="shared" si="175"/>
        <v>0</v>
      </c>
      <c r="BU80" s="3528">
        <f t="shared" si="175"/>
        <v>0</v>
      </c>
      <c r="BV80" s="3528">
        <f t="shared" si="175"/>
        <v>0</v>
      </c>
      <c r="BW80" s="3528">
        <f t="shared" si="175"/>
        <v>0</v>
      </c>
      <c r="BX80" s="3528">
        <f t="shared" si="175"/>
        <v>0</v>
      </c>
      <c r="BY80" s="3528">
        <f t="shared" si="175"/>
        <v>0</v>
      </c>
      <c r="BZ80" s="3528">
        <f t="shared" si="175"/>
        <v>0</v>
      </c>
      <c r="CA80" s="668">
        <f t="shared" si="175"/>
        <v>0</v>
      </c>
      <c r="CB80" s="668">
        <f t="shared" si="175"/>
        <v>0</v>
      </c>
      <c r="CC80" s="668">
        <f t="shared" si="175"/>
        <v>0</v>
      </c>
      <c r="CD80" s="668">
        <f t="shared" si="175"/>
        <v>0</v>
      </c>
      <c r="CE80" s="668">
        <f t="shared" si="175"/>
        <v>0</v>
      </c>
      <c r="CF80" s="668">
        <f t="shared" si="175"/>
        <v>0</v>
      </c>
      <c r="CG80" s="668">
        <f t="shared" si="175"/>
        <v>0</v>
      </c>
      <c r="CH80" s="668">
        <f t="shared" si="175"/>
        <v>0</v>
      </c>
      <c r="CI80" s="668">
        <f t="shared" si="175"/>
        <v>0</v>
      </c>
      <c r="CJ80" s="668">
        <f t="shared" si="175"/>
        <v>0</v>
      </c>
      <c r="CK80" s="668">
        <f t="shared" si="175"/>
        <v>0</v>
      </c>
      <c r="CL80" s="668">
        <f t="shared" si="175"/>
        <v>0</v>
      </c>
      <c r="CM80" s="668">
        <f t="shared" si="175"/>
        <v>0</v>
      </c>
      <c r="CN80" s="668">
        <f t="shared" si="175"/>
        <v>0</v>
      </c>
      <c r="CO80" s="668">
        <f t="shared" si="175"/>
        <v>0</v>
      </c>
      <c r="CP80" s="3438"/>
    </row>
    <row r="81" spans="1:94" ht="75.75" customHeight="1" thickBot="1">
      <c r="A81" s="3421"/>
      <c r="B81" s="4055" t="str">
        <f>A20</f>
        <v>الدائرة الثانية جنائي مركز بني سويف</v>
      </c>
      <c r="C81" s="7329" t="str">
        <f>B20</f>
        <v>محمود عبدالمنعم حسين حسان</v>
      </c>
      <c r="D81" s="7330"/>
      <c r="E81" s="7331"/>
      <c r="F81" s="3438">
        <f t="shared" ref="F81:AK81" si="176">F25</f>
        <v>24</v>
      </c>
      <c r="G81" s="3528">
        <f t="shared" si="176"/>
        <v>0</v>
      </c>
      <c r="H81" s="3528">
        <f t="shared" si="176"/>
        <v>0</v>
      </c>
      <c r="I81" s="3528">
        <f t="shared" si="176"/>
        <v>0</v>
      </c>
      <c r="J81" s="3443">
        <f t="shared" si="176"/>
        <v>0</v>
      </c>
      <c r="K81" s="3528">
        <f t="shared" si="176"/>
        <v>0</v>
      </c>
      <c r="L81" s="4060">
        <f t="shared" si="176"/>
        <v>24</v>
      </c>
      <c r="M81" s="561" t="str">
        <f t="shared" si="176"/>
        <v>ok</v>
      </c>
      <c r="N81" s="4058">
        <f t="shared" si="176"/>
        <v>0</v>
      </c>
      <c r="O81" s="3528">
        <f t="shared" si="176"/>
        <v>0</v>
      </c>
      <c r="P81" s="3528">
        <f t="shared" si="176"/>
        <v>0</v>
      </c>
      <c r="Q81" s="3528">
        <f t="shared" si="176"/>
        <v>0</v>
      </c>
      <c r="R81" s="3440">
        <f t="shared" si="176"/>
        <v>0</v>
      </c>
      <c r="S81" s="3528">
        <f t="shared" si="176"/>
        <v>0</v>
      </c>
      <c r="T81" s="3528">
        <f t="shared" si="176"/>
        <v>0</v>
      </c>
      <c r="U81" s="3528">
        <f t="shared" si="176"/>
        <v>0</v>
      </c>
      <c r="V81" s="4057">
        <f t="shared" si="176"/>
        <v>0</v>
      </c>
      <c r="W81" s="3950">
        <f t="shared" si="176"/>
        <v>0</v>
      </c>
      <c r="X81" s="3529">
        <f t="shared" si="176"/>
        <v>0</v>
      </c>
      <c r="Y81" s="3528">
        <f t="shared" si="176"/>
        <v>0</v>
      </c>
      <c r="Z81" s="3528">
        <f t="shared" si="176"/>
        <v>0</v>
      </c>
      <c r="AA81" s="3528">
        <f t="shared" si="176"/>
        <v>0</v>
      </c>
      <c r="AB81" s="3528">
        <f t="shared" si="176"/>
        <v>0</v>
      </c>
      <c r="AC81" s="3944">
        <f t="shared" si="176"/>
        <v>0</v>
      </c>
      <c r="AD81" s="3945">
        <f t="shared" si="176"/>
        <v>0</v>
      </c>
      <c r="AE81" s="3951">
        <f t="shared" si="176"/>
        <v>0</v>
      </c>
      <c r="AF81" s="3529">
        <f t="shared" si="176"/>
        <v>0</v>
      </c>
      <c r="AG81" s="3528">
        <f t="shared" si="176"/>
        <v>0</v>
      </c>
      <c r="AH81" s="3528">
        <f t="shared" si="176"/>
        <v>0</v>
      </c>
      <c r="AI81" s="3528">
        <f t="shared" si="176"/>
        <v>0</v>
      </c>
      <c r="AJ81" s="3528">
        <f t="shared" si="176"/>
        <v>0</v>
      </c>
      <c r="AK81" s="3528">
        <f t="shared" si="176"/>
        <v>0</v>
      </c>
      <c r="AL81" s="3528">
        <f t="shared" ref="AL81:BQ81" si="177">AL25</f>
        <v>0</v>
      </c>
      <c r="AM81" s="3528">
        <f t="shared" si="177"/>
        <v>0</v>
      </c>
      <c r="AN81" s="3952">
        <f t="shared" si="177"/>
        <v>0</v>
      </c>
      <c r="AO81" s="3529">
        <f t="shared" si="177"/>
        <v>0</v>
      </c>
      <c r="AP81" s="3528">
        <f t="shared" si="177"/>
        <v>0</v>
      </c>
      <c r="AQ81" s="4059">
        <f t="shared" si="177"/>
        <v>0</v>
      </c>
      <c r="AR81" s="3529">
        <f t="shared" si="177"/>
        <v>0</v>
      </c>
      <c r="AS81" s="3528">
        <f t="shared" si="177"/>
        <v>0</v>
      </c>
      <c r="AT81" s="3445">
        <f t="shared" si="177"/>
        <v>0</v>
      </c>
      <c r="AU81" s="3528">
        <f t="shared" si="177"/>
        <v>0</v>
      </c>
      <c r="AV81" s="3528">
        <f t="shared" si="177"/>
        <v>0</v>
      </c>
      <c r="AW81" s="668">
        <f t="shared" si="177"/>
        <v>0</v>
      </c>
      <c r="AX81" s="668">
        <f t="shared" si="177"/>
        <v>0</v>
      </c>
      <c r="AY81" s="3528">
        <f t="shared" si="177"/>
        <v>0</v>
      </c>
      <c r="AZ81" s="3528">
        <f t="shared" si="177"/>
        <v>0</v>
      </c>
      <c r="BA81" s="3528">
        <f t="shared" si="177"/>
        <v>0</v>
      </c>
      <c r="BB81" s="3528">
        <f t="shared" si="177"/>
        <v>0</v>
      </c>
      <c r="BC81" s="3528">
        <f t="shared" si="177"/>
        <v>0</v>
      </c>
      <c r="BD81" s="3528">
        <f t="shared" si="177"/>
        <v>0</v>
      </c>
      <c r="BE81" s="3528">
        <f t="shared" si="177"/>
        <v>0</v>
      </c>
      <c r="BF81" s="668">
        <f t="shared" si="177"/>
        <v>0</v>
      </c>
      <c r="BG81" s="3528">
        <f t="shared" si="177"/>
        <v>0</v>
      </c>
      <c r="BH81" s="3528">
        <f t="shared" si="177"/>
        <v>0</v>
      </c>
      <c r="BI81" s="3528">
        <f t="shared" si="177"/>
        <v>0</v>
      </c>
      <c r="BJ81" s="3528">
        <f t="shared" si="177"/>
        <v>0</v>
      </c>
      <c r="BK81" s="3528">
        <f t="shared" si="177"/>
        <v>0</v>
      </c>
      <c r="BL81" s="3528">
        <f t="shared" si="177"/>
        <v>0</v>
      </c>
      <c r="BM81" s="668">
        <f t="shared" si="177"/>
        <v>0</v>
      </c>
      <c r="BN81" s="3528">
        <f t="shared" si="177"/>
        <v>0</v>
      </c>
      <c r="BO81" s="3528">
        <f t="shared" si="177"/>
        <v>0</v>
      </c>
      <c r="BP81" s="3528">
        <f t="shared" si="177"/>
        <v>0</v>
      </c>
      <c r="BQ81" s="3528">
        <f t="shared" si="177"/>
        <v>0</v>
      </c>
      <c r="BR81" s="3528">
        <f t="shared" ref="BR81:CO81" si="178">BR25</f>
        <v>0</v>
      </c>
      <c r="BS81" s="3528">
        <f t="shared" si="178"/>
        <v>0</v>
      </c>
      <c r="BT81" s="668">
        <f t="shared" si="178"/>
        <v>0</v>
      </c>
      <c r="BU81" s="3528">
        <f t="shared" si="178"/>
        <v>0</v>
      </c>
      <c r="BV81" s="3528">
        <f t="shared" si="178"/>
        <v>0</v>
      </c>
      <c r="BW81" s="3528">
        <f t="shared" si="178"/>
        <v>0</v>
      </c>
      <c r="BX81" s="3528">
        <f t="shared" si="178"/>
        <v>0</v>
      </c>
      <c r="BY81" s="3528">
        <f t="shared" si="178"/>
        <v>0</v>
      </c>
      <c r="BZ81" s="3528">
        <f t="shared" si="178"/>
        <v>0</v>
      </c>
      <c r="CA81" s="668">
        <f t="shared" si="178"/>
        <v>0</v>
      </c>
      <c r="CB81" s="668">
        <f t="shared" si="178"/>
        <v>0</v>
      </c>
      <c r="CC81" s="668">
        <f t="shared" si="178"/>
        <v>0</v>
      </c>
      <c r="CD81" s="668">
        <f t="shared" si="178"/>
        <v>0</v>
      </c>
      <c r="CE81" s="668">
        <f t="shared" si="178"/>
        <v>0</v>
      </c>
      <c r="CF81" s="668">
        <f t="shared" si="178"/>
        <v>0</v>
      </c>
      <c r="CG81" s="668">
        <f t="shared" si="178"/>
        <v>0</v>
      </c>
      <c r="CH81" s="668">
        <f t="shared" si="178"/>
        <v>0</v>
      </c>
      <c r="CI81" s="668">
        <f t="shared" si="178"/>
        <v>0</v>
      </c>
      <c r="CJ81" s="668">
        <f t="shared" si="178"/>
        <v>0</v>
      </c>
      <c r="CK81" s="668">
        <f t="shared" si="178"/>
        <v>0</v>
      </c>
      <c r="CL81" s="668">
        <f t="shared" si="178"/>
        <v>0</v>
      </c>
      <c r="CM81" s="668">
        <f t="shared" si="178"/>
        <v>0</v>
      </c>
      <c r="CN81" s="668">
        <f t="shared" si="178"/>
        <v>0</v>
      </c>
      <c r="CO81" s="668">
        <f t="shared" si="178"/>
        <v>0</v>
      </c>
      <c r="CP81" s="3438"/>
    </row>
    <row r="82" spans="1:94" ht="75.75" customHeight="1" thickBot="1">
      <c r="A82" s="3421"/>
      <c r="B82" s="4055" t="str">
        <f>A26</f>
        <v>الدائرة الثالثة جنائي مركز ناصر</v>
      </c>
      <c r="C82" s="7329" t="str">
        <f>B26</f>
        <v>حاتم ربيع محمود عليان</v>
      </c>
      <c r="D82" s="7330"/>
      <c r="E82" s="7331"/>
      <c r="F82" s="3438">
        <f t="shared" ref="F82:AK82" si="179">F31</f>
        <v>24</v>
      </c>
      <c r="G82" s="3528">
        <f t="shared" si="179"/>
        <v>0</v>
      </c>
      <c r="H82" s="3528">
        <f t="shared" si="179"/>
        <v>0</v>
      </c>
      <c r="I82" s="3528">
        <f t="shared" si="179"/>
        <v>0</v>
      </c>
      <c r="J82" s="3443">
        <f t="shared" si="179"/>
        <v>0</v>
      </c>
      <c r="K82" s="3528">
        <f t="shared" si="179"/>
        <v>0</v>
      </c>
      <c r="L82" s="4060">
        <f t="shared" si="179"/>
        <v>24</v>
      </c>
      <c r="M82" s="561" t="str">
        <f t="shared" si="179"/>
        <v>ok</v>
      </c>
      <c r="N82" s="4058">
        <f t="shared" si="179"/>
        <v>0</v>
      </c>
      <c r="O82" s="3528">
        <f t="shared" si="179"/>
        <v>0</v>
      </c>
      <c r="P82" s="3528">
        <f t="shared" si="179"/>
        <v>0</v>
      </c>
      <c r="Q82" s="3528">
        <f t="shared" si="179"/>
        <v>0</v>
      </c>
      <c r="R82" s="3440">
        <f t="shared" si="179"/>
        <v>0</v>
      </c>
      <c r="S82" s="3528">
        <f t="shared" si="179"/>
        <v>0</v>
      </c>
      <c r="T82" s="3528">
        <f t="shared" si="179"/>
        <v>0</v>
      </c>
      <c r="U82" s="3528">
        <f t="shared" si="179"/>
        <v>0</v>
      </c>
      <c r="V82" s="4057">
        <f t="shared" si="179"/>
        <v>0</v>
      </c>
      <c r="W82" s="3950">
        <f t="shared" si="179"/>
        <v>0</v>
      </c>
      <c r="X82" s="3529">
        <f t="shared" si="179"/>
        <v>0</v>
      </c>
      <c r="Y82" s="3528">
        <f t="shared" si="179"/>
        <v>0</v>
      </c>
      <c r="Z82" s="3528">
        <f t="shared" si="179"/>
        <v>0</v>
      </c>
      <c r="AA82" s="3528">
        <f t="shared" si="179"/>
        <v>0</v>
      </c>
      <c r="AB82" s="3528">
        <f t="shared" si="179"/>
        <v>0</v>
      </c>
      <c r="AC82" s="3944">
        <f t="shared" si="179"/>
        <v>0</v>
      </c>
      <c r="AD82" s="3945">
        <f t="shared" si="179"/>
        <v>0</v>
      </c>
      <c r="AE82" s="3951">
        <f t="shared" si="179"/>
        <v>0</v>
      </c>
      <c r="AF82" s="3529">
        <f t="shared" si="179"/>
        <v>0</v>
      </c>
      <c r="AG82" s="3528">
        <f t="shared" si="179"/>
        <v>0</v>
      </c>
      <c r="AH82" s="3528">
        <f t="shared" si="179"/>
        <v>0</v>
      </c>
      <c r="AI82" s="3528">
        <f t="shared" si="179"/>
        <v>0</v>
      </c>
      <c r="AJ82" s="3528">
        <f t="shared" si="179"/>
        <v>0</v>
      </c>
      <c r="AK82" s="3528">
        <f t="shared" si="179"/>
        <v>0</v>
      </c>
      <c r="AL82" s="3528">
        <f t="shared" ref="AL82:BQ82" si="180">AL31</f>
        <v>0</v>
      </c>
      <c r="AM82" s="3528">
        <f t="shared" si="180"/>
        <v>0</v>
      </c>
      <c r="AN82" s="3952">
        <f t="shared" si="180"/>
        <v>0</v>
      </c>
      <c r="AO82" s="3529">
        <f t="shared" si="180"/>
        <v>0</v>
      </c>
      <c r="AP82" s="3528">
        <f t="shared" si="180"/>
        <v>0</v>
      </c>
      <c r="AQ82" s="4059">
        <f t="shared" si="180"/>
        <v>0</v>
      </c>
      <c r="AR82" s="3529">
        <f t="shared" si="180"/>
        <v>0</v>
      </c>
      <c r="AS82" s="3528">
        <f t="shared" si="180"/>
        <v>0</v>
      </c>
      <c r="AT82" s="3445">
        <f t="shared" si="180"/>
        <v>0</v>
      </c>
      <c r="AU82" s="3528">
        <f t="shared" si="180"/>
        <v>0</v>
      </c>
      <c r="AV82" s="3528">
        <f t="shared" si="180"/>
        <v>0</v>
      </c>
      <c r="AW82" s="668">
        <f t="shared" si="180"/>
        <v>0</v>
      </c>
      <c r="AX82" s="668">
        <f t="shared" si="180"/>
        <v>0</v>
      </c>
      <c r="AY82" s="3528">
        <f t="shared" si="180"/>
        <v>0</v>
      </c>
      <c r="AZ82" s="3528">
        <f t="shared" si="180"/>
        <v>0</v>
      </c>
      <c r="BA82" s="3528">
        <f t="shared" si="180"/>
        <v>0</v>
      </c>
      <c r="BB82" s="3528">
        <f t="shared" si="180"/>
        <v>0</v>
      </c>
      <c r="BC82" s="3528">
        <f t="shared" si="180"/>
        <v>0</v>
      </c>
      <c r="BD82" s="3528">
        <f t="shared" si="180"/>
        <v>0</v>
      </c>
      <c r="BE82" s="3528">
        <f t="shared" si="180"/>
        <v>0</v>
      </c>
      <c r="BF82" s="668">
        <f t="shared" si="180"/>
        <v>0</v>
      </c>
      <c r="BG82" s="3528">
        <f t="shared" si="180"/>
        <v>0</v>
      </c>
      <c r="BH82" s="3528">
        <f t="shared" si="180"/>
        <v>0</v>
      </c>
      <c r="BI82" s="3528">
        <f t="shared" si="180"/>
        <v>0</v>
      </c>
      <c r="BJ82" s="3528">
        <f t="shared" si="180"/>
        <v>0</v>
      </c>
      <c r="BK82" s="3528">
        <f t="shared" si="180"/>
        <v>0</v>
      </c>
      <c r="BL82" s="3528">
        <f t="shared" si="180"/>
        <v>0</v>
      </c>
      <c r="BM82" s="668">
        <f t="shared" si="180"/>
        <v>0</v>
      </c>
      <c r="BN82" s="3528">
        <f t="shared" si="180"/>
        <v>0</v>
      </c>
      <c r="BO82" s="3528">
        <f t="shared" si="180"/>
        <v>0</v>
      </c>
      <c r="BP82" s="3528">
        <f t="shared" si="180"/>
        <v>0</v>
      </c>
      <c r="BQ82" s="3528">
        <f t="shared" si="180"/>
        <v>0</v>
      </c>
      <c r="BR82" s="3528">
        <f t="shared" ref="BR82:CO82" si="181">BR31</f>
        <v>0</v>
      </c>
      <c r="BS82" s="3528">
        <f t="shared" si="181"/>
        <v>0</v>
      </c>
      <c r="BT82" s="668">
        <f t="shared" si="181"/>
        <v>0</v>
      </c>
      <c r="BU82" s="3528">
        <f t="shared" si="181"/>
        <v>0</v>
      </c>
      <c r="BV82" s="3528">
        <f t="shared" si="181"/>
        <v>0</v>
      </c>
      <c r="BW82" s="3528">
        <f t="shared" si="181"/>
        <v>0</v>
      </c>
      <c r="BX82" s="3528">
        <f t="shared" si="181"/>
        <v>0</v>
      </c>
      <c r="BY82" s="3528">
        <f t="shared" si="181"/>
        <v>0</v>
      </c>
      <c r="BZ82" s="3528">
        <f t="shared" si="181"/>
        <v>0</v>
      </c>
      <c r="CA82" s="668">
        <f t="shared" si="181"/>
        <v>0</v>
      </c>
      <c r="CB82" s="668">
        <f t="shared" si="181"/>
        <v>0</v>
      </c>
      <c r="CC82" s="668">
        <f t="shared" si="181"/>
        <v>0</v>
      </c>
      <c r="CD82" s="668">
        <f t="shared" si="181"/>
        <v>0</v>
      </c>
      <c r="CE82" s="668">
        <f t="shared" si="181"/>
        <v>0</v>
      </c>
      <c r="CF82" s="668">
        <f t="shared" si="181"/>
        <v>0</v>
      </c>
      <c r="CG82" s="668">
        <f t="shared" si="181"/>
        <v>0</v>
      </c>
      <c r="CH82" s="668">
        <f t="shared" si="181"/>
        <v>0</v>
      </c>
      <c r="CI82" s="668">
        <f t="shared" si="181"/>
        <v>0</v>
      </c>
      <c r="CJ82" s="668">
        <f t="shared" si="181"/>
        <v>0</v>
      </c>
      <c r="CK82" s="668">
        <f t="shared" si="181"/>
        <v>0</v>
      </c>
      <c r="CL82" s="668">
        <f t="shared" si="181"/>
        <v>0</v>
      </c>
      <c r="CM82" s="668">
        <f t="shared" si="181"/>
        <v>0</v>
      </c>
      <c r="CN82" s="668">
        <f t="shared" si="181"/>
        <v>0</v>
      </c>
      <c r="CO82" s="668">
        <f t="shared" si="181"/>
        <v>0</v>
      </c>
      <c r="CP82" s="3438"/>
    </row>
    <row r="83" spans="1:94" ht="75.75" customHeight="1" thickBot="1">
      <c r="A83" s="3421"/>
      <c r="B83" s="4055" t="str">
        <f>A32</f>
        <v>الدائرة الرابعة جنائي مركز اهناسيا</v>
      </c>
      <c r="C83" s="7329" t="str">
        <f>B32</f>
        <v>مينا توما يعقوب  عبدالسيد</v>
      </c>
      <c r="D83" s="7330"/>
      <c r="E83" s="7331"/>
      <c r="F83" s="3438">
        <f t="shared" ref="F83:AK83" si="182">F38</f>
        <v>26</v>
      </c>
      <c r="G83" s="3528">
        <f t="shared" si="182"/>
        <v>0</v>
      </c>
      <c r="H83" s="3528">
        <f t="shared" si="182"/>
        <v>0</v>
      </c>
      <c r="I83" s="3528">
        <f t="shared" si="182"/>
        <v>0</v>
      </c>
      <c r="J83" s="3443">
        <f t="shared" si="182"/>
        <v>0</v>
      </c>
      <c r="K83" s="3528">
        <f t="shared" si="182"/>
        <v>0</v>
      </c>
      <c r="L83" s="4060">
        <f t="shared" si="182"/>
        <v>26</v>
      </c>
      <c r="M83" s="561" t="str">
        <f t="shared" si="182"/>
        <v>ok</v>
      </c>
      <c r="N83" s="4058">
        <f t="shared" si="182"/>
        <v>0</v>
      </c>
      <c r="O83" s="3528">
        <f t="shared" si="182"/>
        <v>0</v>
      </c>
      <c r="P83" s="3528">
        <f t="shared" si="182"/>
        <v>0</v>
      </c>
      <c r="Q83" s="3528">
        <f t="shared" si="182"/>
        <v>0</v>
      </c>
      <c r="R83" s="3440">
        <f t="shared" si="182"/>
        <v>0</v>
      </c>
      <c r="S83" s="3528">
        <f t="shared" si="182"/>
        <v>0</v>
      </c>
      <c r="T83" s="3528">
        <f t="shared" si="182"/>
        <v>0</v>
      </c>
      <c r="U83" s="3528">
        <f t="shared" si="182"/>
        <v>0</v>
      </c>
      <c r="V83" s="4057">
        <f t="shared" si="182"/>
        <v>0</v>
      </c>
      <c r="W83" s="3950">
        <f t="shared" si="182"/>
        <v>0</v>
      </c>
      <c r="X83" s="3529">
        <f t="shared" si="182"/>
        <v>0</v>
      </c>
      <c r="Y83" s="3528">
        <f t="shared" si="182"/>
        <v>0</v>
      </c>
      <c r="Z83" s="3528">
        <f t="shared" si="182"/>
        <v>0</v>
      </c>
      <c r="AA83" s="3528">
        <f t="shared" si="182"/>
        <v>0</v>
      </c>
      <c r="AB83" s="3528">
        <f t="shared" si="182"/>
        <v>0</v>
      </c>
      <c r="AC83" s="3944">
        <f t="shared" si="182"/>
        <v>0</v>
      </c>
      <c r="AD83" s="3945">
        <f t="shared" si="182"/>
        <v>0</v>
      </c>
      <c r="AE83" s="3951">
        <f t="shared" si="182"/>
        <v>0</v>
      </c>
      <c r="AF83" s="3529">
        <f t="shared" si="182"/>
        <v>0</v>
      </c>
      <c r="AG83" s="3528">
        <f t="shared" si="182"/>
        <v>0</v>
      </c>
      <c r="AH83" s="3528">
        <f t="shared" si="182"/>
        <v>0</v>
      </c>
      <c r="AI83" s="3528">
        <f t="shared" si="182"/>
        <v>0</v>
      </c>
      <c r="AJ83" s="3528">
        <f t="shared" si="182"/>
        <v>0</v>
      </c>
      <c r="AK83" s="3528">
        <f t="shared" si="182"/>
        <v>0</v>
      </c>
      <c r="AL83" s="3528">
        <f t="shared" ref="AL83:BQ83" si="183">AL38</f>
        <v>0</v>
      </c>
      <c r="AM83" s="3528">
        <f t="shared" si="183"/>
        <v>0</v>
      </c>
      <c r="AN83" s="3952">
        <f t="shared" si="183"/>
        <v>0</v>
      </c>
      <c r="AO83" s="3529">
        <f t="shared" si="183"/>
        <v>0</v>
      </c>
      <c r="AP83" s="3528">
        <f t="shared" si="183"/>
        <v>0</v>
      </c>
      <c r="AQ83" s="4059">
        <f t="shared" si="183"/>
        <v>0</v>
      </c>
      <c r="AR83" s="3529">
        <f t="shared" si="183"/>
        <v>0</v>
      </c>
      <c r="AS83" s="3528">
        <f t="shared" si="183"/>
        <v>0</v>
      </c>
      <c r="AT83" s="3445">
        <f t="shared" si="183"/>
        <v>0</v>
      </c>
      <c r="AU83" s="3528">
        <f t="shared" si="183"/>
        <v>0</v>
      </c>
      <c r="AV83" s="3528">
        <f t="shared" si="183"/>
        <v>0</v>
      </c>
      <c r="AW83" s="668">
        <f t="shared" si="183"/>
        <v>0</v>
      </c>
      <c r="AX83" s="668">
        <f t="shared" si="183"/>
        <v>0</v>
      </c>
      <c r="AY83" s="3528">
        <f t="shared" si="183"/>
        <v>0</v>
      </c>
      <c r="AZ83" s="3528">
        <f t="shared" si="183"/>
        <v>0</v>
      </c>
      <c r="BA83" s="3528">
        <f t="shared" si="183"/>
        <v>0</v>
      </c>
      <c r="BB83" s="3528">
        <f t="shared" si="183"/>
        <v>0</v>
      </c>
      <c r="BC83" s="3528">
        <f t="shared" si="183"/>
        <v>0</v>
      </c>
      <c r="BD83" s="3528">
        <f t="shared" si="183"/>
        <v>0</v>
      </c>
      <c r="BE83" s="3528">
        <f t="shared" si="183"/>
        <v>0</v>
      </c>
      <c r="BF83" s="668">
        <f t="shared" si="183"/>
        <v>0</v>
      </c>
      <c r="BG83" s="3528">
        <f t="shared" si="183"/>
        <v>0</v>
      </c>
      <c r="BH83" s="3528">
        <f t="shared" si="183"/>
        <v>0</v>
      </c>
      <c r="BI83" s="3528">
        <f t="shared" si="183"/>
        <v>0</v>
      </c>
      <c r="BJ83" s="3528">
        <f t="shared" si="183"/>
        <v>0</v>
      </c>
      <c r="BK83" s="3528">
        <f t="shared" si="183"/>
        <v>0</v>
      </c>
      <c r="BL83" s="3528">
        <f t="shared" si="183"/>
        <v>0</v>
      </c>
      <c r="BM83" s="668">
        <f t="shared" si="183"/>
        <v>0</v>
      </c>
      <c r="BN83" s="3528">
        <f t="shared" si="183"/>
        <v>0</v>
      </c>
      <c r="BO83" s="3528">
        <f t="shared" si="183"/>
        <v>0</v>
      </c>
      <c r="BP83" s="3528">
        <f t="shared" si="183"/>
        <v>0</v>
      </c>
      <c r="BQ83" s="3528">
        <f t="shared" si="183"/>
        <v>0</v>
      </c>
      <c r="BR83" s="3528">
        <f t="shared" ref="BR83:CO83" si="184">BR38</f>
        <v>0</v>
      </c>
      <c r="BS83" s="3528">
        <f t="shared" si="184"/>
        <v>0</v>
      </c>
      <c r="BT83" s="668">
        <f t="shared" si="184"/>
        <v>0</v>
      </c>
      <c r="BU83" s="3528">
        <f t="shared" si="184"/>
        <v>0</v>
      </c>
      <c r="BV83" s="3528">
        <f t="shared" si="184"/>
        <v>0</v>
      </c>
      <c r="BW83" s="3528">
        <f t="shared" si="184"/>
        <v>0</v>
      </c>
      <c r="BX83" s="3528">
        <f t="shared" si="184"/>
        <v>0</v>
      </c>
      <c r="BY83" s="3528">
        <f t="shared" si="184"/>
        <v>0</v>
      </c>
      <c r="BZ83" s="3528">
        <f t="shared" si="184"/>
        <v>0</v>
      </c>
      <c r="CA83" s="668">
        <f t="shared" si="184"/>
        <v>0</v>
      </c>
      <c r="CB83" s="668">
        <f t="shared" si="184"/>
        <v>0</v>
      </c>
      <c r="CC83" s="668">
        <f t="shared" si="184"/>
        <v>0</v>
      </c>
      <c r="CD83" s="668">
        <f t="shared" si="184"/>
        <v>0</v>
      </c>
      <c r="CE83" s="668">
        <f t="shared" si="184"/>
        <v>0</v>
      </c>
      <c r="CF83" s="668">
        <f t="shared" si="184"/>
        <v>0</v>
      </c>
      <c r="CG83" s="668">
        <f t="shared" si="184"/>
        <v>0</v>
      </c>
      <c r="CH83" s="668">
        <f t="shared" si="184"/>
        <v>0</v>
      </c>
      <c r="CI83" s="668">
        <f t="shared" si="184"/>
        <v>0</v>
      </c>
      <c r="CJ83" s="668">
        <f t="shared" si="184"/>
        <v>0</v>
      </c>
      <c r="CK83" s="668">
        <f t="shared" si="184"/>
        <v>0</v>
      </c>
      <c r="CL83" s="668">
        <f t="shared" si="184"/>
        <v>0</v>
      </c>
      <c r="CM83" s="668">
        <f t="shared" si="184"/>
        <v>0</v>
      </c>
      <c r="CN83" s="668">
        <f t="shared" si="184"/>
        <v>0</v>
      </c>
      <c r="CO83" s="668">
        <f t="shared" si="184"/>
        <v>0</v>
      </c>
      <c r="CP83" s="3438"/>
    </row>
    <row r="84" spans="1:94" ht="75.75" customHeight="1" thickBot="1">
      <c r="A84" s="3421"/>
      <c r="B84" s="4055" t="str">
        <f>A39</f>
        <v>الدائرة الخامسة جنائي مركز الواسطى</v>
      </c>
      <c r="C84" s="7329" t="str">
        <f>B39</f>
        <v>احمد حسن احمد عبدالرحيم</v>
      </c>
      <c r="D84" s="7330"/>
      <c r="E84" s="7331"/>
      <c r="F84" s="3438">
        <f t="shared" ref="F84:AK84" si="185">F46</f>
        <v>22</v>
      </c>
      <c r="G84" s="3528">
        <f t="shared" si="185"/>
        <v>0</v>
      </c>
      <c r="H84" s="3528">
        <f t="shared" si="185"/>
        <v>0</v>
      </c>
      <c r="I84" s="3528">
        <f t="shared" si="185"/>
        <v>0</v>
      </c>
      <c r="J84" s="3443">
        <f t="shared" si="185"/>
        <v>0</v>
      </c>
      <c r="K84" s="3528">
        <f t="shared" si="185"/>
        <v>0</v>
      </c>
      <c r="L84" s="4060">
        <f t="shared" si="185"/>
        <v>22</v>
      </c>
      <c r="M84" s="561" t="str">
        <f t="shared" si="185"/>
        <v>ok</v>
      </c>
      <c r="N84" s="4058">
        <f t="shared" si="185"/>
        <v>0</v>
      </c>
      <c r="O84" s="3528">
        <f t="shared" si="185"/>
        <v>0</v>
      </c>
      <c r="P84" s="3528">
        <f t="shared" si="185"/>
        <v>0</v>
      </c>
      <c r="Q84" s="3528">
        <f t="shared" si="185"/>
        <v>0</v>
      </c>
      <c r="R84" s="3440">
        <f t="shared" si="185"/>
        <v>0</v>
      </c>
      <c r="S84" s="3528">
        <f t="shared" si="185"/>
        <v>0</v>
      </c>
      <c r="T84" s="3528">
        <f t="shared" si="185"/>
        <v>0</v>
      </c>
      <c r="U84" s="3528">
        <f t="shared" si="185"/>
        <v>0</v>
      </c>
      <c r="V84" s="4057">
        <f t="shared" si="185"/>
        <v>0</v>
      </c>
      <c r="W84" s="3950">
        <f t="shared" si="185"/>
        <v>0</v>
      </c>
      <c r="X84" s="3529">
        <f t="shared" si="185"/>
        <v>0</v>
      </c>
      <c r="Y84" s="3528">
        <f t="shared" si="185"/>
        <v>0</v>
      </c>
      <c r="Z84" s="3528">
        <f t="shared" si="185"/>
        <v>0</v>
      </c>
      <c r="AA84" s="3528">
        <f t="shared" si="185"/>
        <v>0</v>
      </c>
      <c r="AB84" s="3528">
        <f t="shared" si="185"/>
        <v>0</v>
      </c>
      <c r="AC84" s="3944">
        <f t="shared" si="185"/>
        <v>0</v>
      </c>
      <c r="AD84" s="3945">
        <f t="shared" si="185"/>
        <v>0</v>
      </c>
      <c r="AE84" s="3951">
        <f t="shared" si="185"/>
        <v>0</v>
      </c>
      <c r="AF84" s="3529">
        <f t="shared" si="185"/>
        <v>0</v>
      </c>
      <c r="AG84" s="3528">
        <f t="shared" si="185"/>
        <v>0</v>
      </c>
      <c r="AH84" s="3528">
        <f t="shared" si="185"/>
        <v>0</v>
      </c>
      <c r="AI84" s="3528">
        <f t="shared" si="185"/>
        <v>0</v>
      </c>
      <c r="AJ84" s="3528">
        <f t="shared" si="185"/>
        <v>0</v>
      </c>
      <c r="AK84" s="3528">
        <f t="shared" si="185"/>
        <v>0</v>
      </c>
      <c r="AL84" s="3528">
        <f t="shared" ref="AL84:BQ84" si="186">AL46</f>
        <v>0</v>
      </c>
      <c r="AM84" s="3528">
        <f t="shared" si="186"/>
        <v>0</v>
      </c>
      <c r="AN84" s="3952">
        <f t="shared" si="186"/>
        <v>0</v>
      </c>
      <c r="AO84" s="3529">
        <f t="shared" si="186"/>
        <v>0</v>
      </c>
      <c r="AP84" s="3528">
        <f t="shared" si="186"/>
        <v>0</v>
      </c>
      <c r="AQ84" s="4059">
        <f t="shared" si="186"/>
        <v>0</v>
      </c>
      <c r="AR84" s="3529">
        <f t="shared" si="186"/>
        <v>0</v>
      </c>
      <c r="AS84" s="3528">
        <f t="shared" si="186"/>
        <v>0</v>
      </c>
      <c r="AT84" s="3445">
        <f t="shared" si="186"/>
        <v>0</v>
      </c>
      <c r="AU84" s="3528">
        <f t="shared" si="186"/>
        <v>0</v>
      </c>
      <c r="AV84" s="3528">
        <f t="shared" si="186"/>
        <v>0</v>
      </c>
      <c r="AW84" s="668">
        <f t="shared" si="186"/>
        <v>0</v>
      </c>
      <c r="AX84" s="668">
        <f t="shared" si="186"/>
        <v>0</v>
      </c>
      <c r="AY84" s="3528">
        <f t="shared" si="186"/>
        <v>0</v>
      </c>
      <c r="AZ84" s="3528">
        <f t="shared" si="186"/>
        <v>0</v>
      </c>
      <c r="BA84" s="3528">
        <f t="shared" si="186"/>
        <v>0</v>
      </c>
      <c r="BB84" s="3528">
        <f t="shared" si="186"/>
        <v>0</v>
      </c>
      <c r="BC84" s="3528">
        <f t="shared" si="186"/>
        <v>0</v>
      </c>
      <c r="BD84" s="3528">
        <f t="shared" si="186"/>
        <v>0</v>
      </c>
      <c r="BE84" s="3528">
        <f t="shared" si="186"/>
        <v>0</v>
      </c>
      <c r="BF84" s="668">
        <f t="shared" si="186"/>
        <v>0</v>
      </c>
      <c r="BG84" s="3528">
        <f t="shared" si="186"/>
        <v>0</v>
      </c>
      <c r="BH84" s="3528">
        <f t="shared" si="186"/>
        <v>0</v>
      </c>
      <c r="BI84" s="3528">
        <f t="shared" si="186"/>
        <v>0</v>
      </c>
      <c r="BJ84" s="3528">
        <f t="shared" si="186"/>
        <v>0</v>
      </c>
      <c r="BK84" s="3528">
        <f t="shared" si="186"/>
        <v>0</v>
      </c>
      <c r="BL84" s="3528">
        <f t="shared" si="186"/>
        <v>0</v>
      </c>
      <c r="BM84" s="668">
        <f t="shared" si="186"/>
        <v>0</v>
      </c>
      <c r="BN84" s="3528">
        <f t="shared" si="186"/>
        <v>0</v>
      </c>
      <c r="BO84" s="3528">
        <f t="shared" si="186"/>
        <v>0</v>
      </c>
      <c r="BP84" s="3528">
        <f t="shared" si="186"/>
        <v>0</v>
      </c>
      <c r="BQ84" s="3528">
        <f t="shared" si="186"/>
        <v>0</v>
      </c>
      <c r="BR84" s="3528">
        <f t="shared" ref="BR84:CO84" si="187">BR46</f>
        <v>0</v>
      </c>
      <c r="BS84" s="3528">
        <f t="shared" si="187"/>
        <v>0</v>
      </c>
      <c r="BT84" s="668">
        <f t="shared" si="187"/>
        <v>0</v>
      </c>
      <c r="BU84" s="3528">
        <f t="shared" si="187"/>
        <v>0</v>
      </c>
      <c r="BV84" s="3528">
        <f t="shared" si="187"/>
        <v>0</v>
      </c>
      <c r="BW84" s="3528">
        <f t="shared" si="187"/>
        <v>0</v>
      </c>
      <c r="BX84" s="3528">
        <f t="shared" si="187"/>
        <v>0</v>
      </c>
      <c r="BY84" s="3528">
        <f t="shared" si="187"/>
        <v>0</v>
      </c>
      <c r="BZ84" s="3528">
        <f t="shared" si="187"/>
        <v>0</v>
      </c>
      <c r="CA84" s="668">
        <f t="shared" si="187"/>
        <v>0</v>
      </c>
      <c r="CB84" s="668">
        <f t="shared" si="187"/>
        <v>0</v>
      </c>
      <c r="CC84" s="668">
        <f t="shared" si="187"/>
        <v>0</v>
      </c>
      <c r="CD84" s="668">
        <f t="shared" si="187"/>
        <v>0</v>
      </c>
      <c r="CE84" s="668">
        <f t="shared" si="187"/>
        <v>0</v>
      </c>
      <c r="CF84" s="668">
        <f t="shared" si="187"/>
        <v>0</v>
      </c>
      <c r="CG84" s="668">
        <f t="shared" si="187"/>
        <v>0</v>
      </c>
      <c r="CH84" s="668">
        <f t="shared" si="187"/>
        <v>0</v>
      </c>
      <c r="CI84" s="668">
        <f t="shared" si="187"/>
        <v>0</v>
      </c>
      <c r="CJ84" s="668">
        <f t="shared" si="187"/>
        <v>0</v>
      </c>
      <c r="CK84" s="668">
        <f t="shared" si="187"/>
        <v>0</v>
      </c>
      <c r="CL84" s="668">
        <f t="shared" si="187"/>
        <v>0</v>
      </c>
      <c r="CM84" s="668">
        <f t="shared" si="187"/>
        <v>0</v>
      </c>
      <c r="CN84" s="668">
        <f t="shared" si="187"/>
        <v>0</v>
      </c>
      <c r="CO84" s="668">
        <f t="shared" si="187"/>
        <v>0</v>
      </c>
      <c r="CP84" s="3438"/>
    </row>
    <row r="85" spans="1:94" ht="75.75" customHeight="1" thickBot="1">
      <c r="A85" s="3421"/>
      <c r="B85" s="4055" t="str">
        <f>A47</f>
        <v>الدائرة السادسة جنائي مركز ببا</v>
      </c>
      <c r="C85" s="7329" t="str">
        <f>B47</f>
        <v>محمد فخري راشد إبراهيم</v>
      </c>
      <c r="D85" s="7330"/>
      <c r="E85" s="7331"/>
      <c r="F85" s="3438">
        <f t="shared" ref="F85:AK85" si="188">F52</f>
        <v>9</v>
      </c>
      <c r="G85" s="3528">
        <f t="shared" si="188"/>
        <v>0</v>
      </c>
      <c r="H85" s="3528">
        <f t="shared" si="188"/>
        <v>0</v>
      </c>
      <c r="I85" s="3528">
        <f t="shared" si="188"/>
        <v>0</v>
      </c>
      <c r="J85" s="3443">
        <f t="shared" si="188"/>
        <v>0</v>
      </c>
      <c r="K85" s="3528">
        <f t="shared" si="188"/>
        <v>0</v>
      </c>
      <c r="L85" s="4060">
        <f t="shared" si="188"/>
        <v>9</v>
      </c>
      <c r="M85" s="561" t="str">
        <f t="shared" si="188"/>
        <v>ok</v>
      </c>
      <c r="N85" s="4058">
        <f t="shared" si="188"/>
        <v>0</v>
      </c>
      <c r="O85" s="3528">
        <f t="shared" si="188"/>
        <v>0</v>
      </c>
      <c r="P85" s="3528">
        <f t="shared" si="188"/>
        <v>0</v>
      </c>
      <c r="Q85" s="3528">
        <f t="shared" si="188"/>
        <v>0</v>
      </c>
      <c r="R85" s="3440">
        <f t="shared" si="188"/>
        <v>0</v>
      </c>
      <c r="S85" s="3528">
        <f t="shared" si="188"/>
        <v>0</v>
      </c>
      <c r="T85" s="3528">
        <f t="shared" si="188"/>
        <v>0</v>
      </c>
      <c r="U85" s="3528">
        <f t="shared" si="188"/>
        <v>0</v>
      </c>
      <c r="V85" s="4057">
        <f t="shared" si="188"/>
        <v>0</v>
      </c>
      <c r="W85" s="3950">
        <f t="shared" si="188"/>
        <v>0</v>
      </c>
      <c r="X85" s="3529">
        <f t="shared" si="188"/>
        <v>0</v>
      </c>
      <c r="Y85" s="3528">
        <f t="shared" si="188"/>
        <v>0</v>
      </c>
      <c r="Z85" s="3528">
        <f t="shared" si="188"/>
        <v>0</v>
      </c>
      <c r="AA85" s="3528">
        <f t="shared" si="188"/>
        <v>0</v>
      </c>
      <c r="AB85" s="3528">
        <f t="shared" si="188"/>
        <v>0</v>
      </c>
      <c r="AC85" s="3944">
        <f t="shared" si="188"/>
        <v>0</v>
      </c>
      <c r="AD85" s="3945">
        <f t="shared" si="188"/>
        <v>0</v>
      </c>
      <c r="AE85" s="3951">
        <f t="shared" si="188"/>
        <v>0</v>
      </c>
      <c r="AF85" s="3529">
        <f t="shared" si="188"/>
        <v>0</v>
      </c>
      <c r="AG85" s="3528">
        <f t="shared" si="188"/>
        <v>0</v>
      </c>
      <c r="AH85" s="3528">
        <f t="shared" si="188"/>
        <v>0</v>
      </c>
      <c r="AI85" s="3528">
        <f t="shared" si="188"/>
        <v>0</v>
      </c>
      <c r="AJ85" s="3528">
        <f t="shared" si="188"/>
        <v>0</v>
      </c>
      <c r="AK85" s="3528">
        <f t="shared" si="188"/>
        <v>0</v>
      </c>
      <c r="AL85" s="3528">
        <f t="shared" ref="AL85:BQ85" si="189">AL52</f>
        <v>0</v>
      </c>
      <c r="AM85" s="3528">
        <f t="shared" si="189"/>
        <v>0</v>
      </c>
      <c r="AN85" s="3952">
        <f t="shared" si="189"/>
        <v>0</v>
      </c>
      <c r="AO85" s="3529">
        <f t="shared" si="189"/>
        <v>0</v>
      </c>
      <c r="AP85" s="3528">
        <f t="shared" si="189"/>
        <v>0</v>
      </c>
      <c r="AQ85" s="4059">
        <f t="shared" si="189"/>
        <v>0</v>
      </c>
      <c r="AR85" s="3529">
        <f t="shared" si="189"/>
        <v>0</v>
      </c>
      <c r="AS85" s="3528">
        <f t="shared" si="189"/>
        <v>0</v>
      </c>
      <c r="AT85" s="3445">
        <f t="shared" si="189"/>
        <v>0</v>
      </c>
      <c r="AU85" s="3528">
        <f t="shared" si="189"/>
        <v>0</v>
      </c>
      <c r="AV85" s="3528">
        <f t="shared" si="189"/>
        <v>0</v>
      </c>
      <c r="AW85" s="668">
        <f t="shared" si="189"/>
        <v>0</v>
      </c>
      <c r="AX85" s="668">
        <f t="shared" si="189"/>
        <v>0</v>
      </c>
      <c r="AY85" s="3528">
        <f t="shared" si="189"/>
        <v>0</v>
      </c>
      <c r="AZ85" s="3528">
        <f t="shared" si="189"/>
        <v>0</v>
      </c>
      <c r="BA85" s="3528">
        <f t="shared" si="189"/>
        <v>0</v>
      </c>
      <c r="BB85" s="3528">
        <f t="shared" si="189"/>
        <v>0</v>
      </c>
      <c r="BC85" s="3528">
        <f t="shared" si="189"/>
        <v>0</v>
      </c>
      <c r="BD85" s="3528">
        <f t="shared" si="189"/>
        <v>0</v>
      </c>
      <c r="BE85" s="3528">
        <f t="shared" si="189"/>
        <v>0</v>
      </c>
      <c r="BF85" s="668">
        <f t="shared" si="189"/>
        <v>0</v>
      </c>
      <c r="BG85" s="3528">
        <f t="shared" si="189"/>
        <v>0</v>
      </c>
      <c r="BH85" s="3528">
        <f t="shared" si="189"/>
        <v>0</v>
      </c>
      <c r="BI85" s="3528">
        <f t="shared" si="189"/>
        <v>0</v>
      </c>
      <c r="BJ85" s="3528">
        <f t="shared" si="189"/>
        <v>0</v>
      </c>
      <c r="BK85" s="3528">
        <f t="shared" si="189"/>
        <v>0</v>
      </c>
      <c r="BL85" s="3528">
        <f t="shared" si="189"/>
        <v>0</v>
      </c>
      <c r="BM85" s="668">
        <f t="shared" si="189"/>
        <v>0</v>
      </c>
      <c r="BN85" s="3528">
        <f t="shared" si="189"/>
        <v>0</v>
      </c>
      <c r="BO85" s="3528">
        <f t="shared" si="189"/>
        <v>0</v>
      </c>
      <c r="BP85" s="3528">
        <f t="shared" si="189"/>
        <v>0</v>
      </c>
      <c r="BQ85" s="3528" t="e">
        <f t="shared" si="189"/>
        <v>#VALUE!</v>
      </c>
      <c r="BR85" s="3528">
        <f t="shared" ref="BR85:CO85" si="190">BR52</f>
        <v>0</v>
      </c>
      <c r="BS85" s="3528">
        <f t="shared" si="190"/>
        <v>0</v>
      </c>
      <c r="BT85" s="668">
        <f t="shared" si="190"/>
        <v>0</v>
      </c>
      <c r="BU85" s="3528">
        <f t="shared" si="190"/>
        <v>0</v>
      </c>
      <c r="BV85" s="3528">
        <f t="shared" si="190"/>
        <v>0</v>
      </c>
      <c r="BW85" s="3528">
        <f t="shared" si="190"/>
        <v>0</v>
      </c>
      <c r="BX85" s="3528">
        <f t="shared" si="190"/>
        <v>0</v>
      </c>
      <c r="BY85" s="3528">
        <f t="shared" si="190"/>
        <v>0</v>
      </c>
      <c r="BZ85" s="3528">
        <f t="shared" si="190"/>
        <v>0</v>
      </c>
      <c r="CA85" s="668">
        <f t="shared" si="190"/>
        <v>0</v>
      </c>
      <c r="CB85" s="668">
        <f t="shared" si="190"/>
        <v>0</v>
      </c>
      <c r="CC85" s="668">
        <f t="shared" si="190"/>
        <v>0</v>
      </c>
      <c r="CD85" s="668">
        <f t="shared" si="190"/>
        <v>0</v>
      </c>
      <c r="CE85" s="668">
        <f t="shared" si="190"/>
        <v>0</v>
      </c>
      <c r="CF85" s="668">
        <f t="shared" si="190"/>
        <v>0</v>
      </c>
      <c r="CG85" s="668">
        <f t="shared" si="190"/>
        <v>0</v>
      </c>
      <c r="CH85" s="668" t="e">
        <f t="shared" si="190"/>
        <v>#VALUE!</v>
      </c>
      <c r="CI85" s="668">
        <f t="shared" si="190"/>
        <v>0</v>
      </c>
      <c r="CJ85" s="668">
        <f t="shared" si="190"/>
        <v>0</v>
      </c>
      <c r="CK85" s="668">
        <f t="shared" si="190"/>
        <v>0</v>
      </c>
      <c r="CL85" s="668" t="e">
        <f t="shared" si="190"/>
        <v>#VALUE!</v>
      </c>
      <c r="CM85" s="668">
        <f t="shared" si="190"/>
        <v>0</v>
      </c>
      <c r="CN85" s="668">
        <f t="shared" si="190"/>
        <v>0</v>
      </c>
      <c r="CO85" s="668">
        <f t="shared" si="190"/>
        <v>0</v>
      </c>
      <c r="CP85" s="3438"/>
    </row>
    <row r="86" spans="1:94" ht="75.75" customHeight="1" thickBot="1">
      <c r="A86" s="3421"/>
      <c r="B86" s="4055" t="str">
        <f>A53</f>
        <v>الدائرة السابعة جنائي مركز الفشن</v>
      </c>
      <c r="C86" s="7329" t="str">
        <f>B53</f>
        <v>محمود زكي عبدالمنعم سلامة</v>
      </c>
      <c r="D86" s="7330"/>
      <c r="E86" s="7331"/>
      <c r="F86" s="3438">
        <f t="shared" ref="F86:AK86" si="191">F58</f>
        <v>24</v>
      </c>
      <c r="G86" s="3528">
        <f t="shared" si="191"/>
        <v>0</v>
      </c>
      <c r="H86" s="3528">
        <f t="shared" si="191"/>
        <v>0</v>
      </c>
      <c r="I86" s="3528">
        <f t="shared" si="191"/>
        <v>0</v>
      </c>
      <c r="J86" s="3443">
        <f t="shared" si="191"/>
        <v>0</v>
      </c>
      <c r="K86" s="3528">
        <f t="shared" si="191"/>
        <v>0</v>
      </c>
      <c r="L86" s="4060">
        <f t="shared" si="191"/>
        <v>24</v>
      </c>
      <c r="M86" s="561" t="str">
        <f t="shared" si="191"/>
        <v>ok</v>
      </c>
      <c r="N86" s="4058">
        <f t="shared" si="191"/>
        <v>0</v>
      </c>
      <c r="O86" s="3528">
        <f t="shared" si="191"/>
        <v>0</v>
      </c>
      <c r="P86" s="3528">
        <f t="shared" si="191"/>
        <v>0</v>
      </c>
      <c r="Q86" s="3528">
        <f t="shared" si="191"/>
        <v>0</v>
      </c>
      <c r="R86" s="3440">
        <f t="shared" si="191"/>
        <v>0</v>
      </c>
      <c r="S86" s="3528">
        <f t="shared" si="191"/>
        <v>0</v>
      </c>
      <c r="T86" s="3528">
        <f t="shared" si="191"/>
        <v>0</v>
      </c>
      <c r="U86" s="3528">
        <f t="shared" si="191"/>
        <v>0</v>
      </c>
      <c r="V86" s="4057">
        <f t="shared" si="191"/>
        <v>0</v>
      </c>
      <c r="W86" s="3950">
        <f t="shared" si="191"/>
        <v>0</v>
      </c>
      <c r="X86" s="3529">
        <f t="shared" si="191"/>
        <v>0</v>
      </c>
      <c r="Y86" s="3528">
        <f t="shared" si="191"/>
        <v>0</v>
      </c>
      <c r="Z86" s="3528">
        <f t="shared" si="191"/>
        <v>0</v>
      </c>
      <c r="AA86" s="3528">
        <f t="shared" si="191"/>
        <v>0</v>
      </c>
      <c r="AB86" s="3528">
        <f t="shared" si="191"/>
        <v>0</v>
      </c>
      <c r="AC86" s="3944">
        <f t="shared" si="191"/>
        <v>0</v>
      </c>
      <c r="AD86" s="3945">
        <f t="shared" si="191"/>
        <v>0</v>
      </c>
      <c r="AE86" s="3951">
        <f t="shared" si="191"/>
        <v>0</v>
      </c>
      <c r="AF86" s="3529">
        <f t="shared" si="191"/>
        <v>0</v>
      </c>
      <c r="AG86" s="3528">
        <f t="shared" si="191"/>
        <v>0</v>
      </c>
      <c r="AH86" s="3528">
        <f t="shared" si="191"/>
        <v>0</v>
      </c>
      <c r="AI86" s="3528">
        <f t="shared" si="191"/>
        <v>0</v>
      </c>
      <c r="AJ86" s="3528">
        <f t="shared" si="191"/>
        <v>0</v>
      </c>
      <c r="AK86" s="3528">
        <f t="shared" si="191"/>
        <v>0</v>
      </c>
      <c r="AL86" s="3528">
        <f t="shared" ref="AL86:BQ86" si="192">AL58</f>
        <v>0</v>
      </c>
      <c r="AM86" s="3528">
        <f t="shared" si="192"/>
        <v>0</v>
      </c>
      <c r="AN86" s="3952">
        <f t="shared" si="192"/>
        <v>0</v>
      </c>
      <c r="AO86" s="3529">
        <f t="shared" si="192"/>
        <v>0</v>
      </c>
      <c r="AP86" s="3528">
        <f t="shared" si="192"/>
        <v>0</v>
      </c>
      <c r="AQ86" s="4059">
        <f t="shared" si="192"/>
        <v>0</v>
      </c>
      <c r="AR86" s="3529">
        <f t="shared" si="192"/>
        <v>0</v>
      </c>
      <c r="AS86" s="3528">
        <f t="shared" si="192"/>
        <v>0</v>
      </c>
      <c r="AT86" s="3445">
        <f t="shared" si="192"/>
        <v>0</v>
      </c>
      <c r="AU86" s="3528">
        <f t="shared" si="192"/>
        <v>0</v>
      </c>
      <c r="AV86" s="3528">
        <f t="shared" si="192"/>
        <v>0</v>
      </c>
      <c r="AW86" s="668">
        <f t="shared" si="192"/>
        <v>0</v>
      </c>
      <c r="AX86" s="668">
        <f t="shared" si="192"/>
        <v>0</v>
      </c>
      <c r="AY86" s="3528">
        <f t="shared" si="192"/>
        <v>0</v>
      </c>
      <c r="AZ86" s="3528">
        <f t="shared" si="192"/>
        <v>0</v>
      </c>
      <c r="BA86" s="3528">
        <f t="shared" si="192"/>
        <v>0</v>
      </c>
      <c r="BB86" s="3528">
        <f t="shared" si="192"/>
        <v>0</v>
      </c>
      <c r="BC86" s="3528">
        <f t="shared" si="192"/>
        <v>0</v>
      </c>
      <c r="BD86" s="3528">
        <f t="shared" si="192"/>
        <v>0</v>
      </c>
      <c r="BE86" s="3528">
        <f t="shared" si="192"/>
        <v>0</v>
      </c>
      <c r="BF86" s="668">
        <f t="shared" si="192"/>
        <v>0</v>
      </c>
      <c r="BG86" s="3528">
        <f t="shared" si="192"/>
        <v>0</v>
      </c>
      <c r="BH86" s="3528">
        <f t="shared" si="192"/>
        <v>0</v>
      </c>
      <c r="BI86" s="3528">
        <f t="shared" si="192"/>
        <v>0</v>
      </c>
      <c r="BJ86" s="3528">
        <f t="shared" si="192"/>
        <v>0</v>
      </c>
      <c r="BK86" s="3528">
        <f t="shared" si="192"/>
        <v>0</v>
      </c>
      <c r="BL86" s="3528">
        <f t="shared" si="192"/>
        <v>0</v>
      </c>
      <c r="BM86" s="668">
        <f t="shared" si="192"/>
        <v>0</v>
      </c>
      <c r="BN86" s="3528">
        <f t="shared" si="192"/>
        <v>0</v>
      </c>
      <c r="BO86" s="3528">
        <f t="shared" si="192"/>
        <v>0</v>
      </c>
      <c r="BP86" s="3528">
        <f t="shared" si="192"/>
        <v>0</v>
      </c>
      <c r="BQ86" s="3528">
        <f t="shared" si="192"/>
        <v>0</v>
      </c>
      <c r="BR86" s="3528">
        <f t="shared" ref="BR86:CO86" si="193">BR58</f>
        <v>0</v>
      </c>
      <c r="BS86" s="3528">
        <f t="shared" si="193"/>
        <v>0</v>
      </c>
      <c r="BT86" s="668">
        <f t="shared" si="193"/>
        <v>0</v>
      </c>
      <c r="BU86" s="3528">
        <f t="shared" si="193"/>
        <v>0</v>
      </c>
      <c r="BV86" s="3528">
        <f t="shared" si="193"/>
        <v>0</v>
      </c>
      <c r="BW86" s="3528">
        <f t="shared" si="193"/>
        <v>0</v>
      </c>
      <c r="BX86" s="3528">
        <f t="shared" si="193"/>
        <v>0</v>
      </c>
      <c r="BY86" s="3528">
        <f t="shared" si="193"/>
        <v>0</v>
      </c>
      <c r="BZ86" s="3528">
        <f t="shared" si="193"/>
        <v>0</v>
      </c>
      <c r="CA86" s="668">
        <f t="shared" si="193"/>
        <v>0</v>
      </c>
      <c r="CB86" s="668">
        <f t="shared" si="193"/>
        <v>0</v>
      </c>
      <c r="CC86" s="668">
        <f t="shared" si="193"/>
        <v>0</v>
      </c>
      <c r="CD86" s="668">
        <f t="shared" si="193"/>
        <v>0</v>
      </c>
      <c r="CE86" s="668">
        <f t="shared" si="193"/>
        <v>0</v>
      </c>
      <c r="CF86" s="668">
        <f t="shared" si="193"/>
        <v>0</v>
      </c>
      <c r="CG86" s="668">
        <f t="shared" si="193"/>
        <v>0</v>
      </c>
      <c r="CH86" s="668">
        <f t="shared" si="193"/>
        <v>0</v>
      </c>
      <c r="CI86" s="668">
        <f t="shared" si="193"/>
        <v>0</v>
      </c>
      <c r="CJ86" s="668">
        <f t="shared" si="193"/>
        <v>0</v>
      </c>
      <c r="CK86" s="668">
        <f t="shared" si="193"/>
        <v>0</v>
      </c>
      <c r="CL86" s="668">
        <f t="shared" si="193"/>
        <v>0</v>
      </c>
      <c r="CM86" s="668">
        <f t="shared" si="193"/>
        <v>0</v>
      </c>
      <c r="CN86" s="668">
        <f t="shared" si="193"/>
        <v>0</v>
      </c>
      <c r="CO86" s="668">
        <f t="shared" si="193"/>
        <v>0</v>
      </c>
      <c r="CP86" s="3438"/>
    </row>
    <row r="87" spans="1:94" ht="75.75" customHeight="1" thickBot="1">
      <c r="A87" s="3421"/>
      <c r="B87" s="4055" t="str">
        <f>A59</f>
        <v>الدائرة الثامنة جنائي مركز سمسطا</v>
      </c>
      <c r="C87" s="7329" t="str">
        <f>B59</f>
        <v>عمرو احمد ممدوح عوض الله أنيس</v>
      </c>
      <c r="D87" s="7330"/>
      <c r="E87" s="7331"/>
      <c r="F87" s="3438">
        <f t="shared" ref="F87:AK87" si="194">F65</f>
        <v>28</v>
      </c>
      <c r="G87" s="3528">
        <f t="shared" si="194"/>
        <v>0</v>
      </c>
      <c r="H87" s="3528">
        <f t="shared" si="194"/>
        <v>0</v>
      </c>
      <c r="I87" s="3528">
        <f t="shared" si="194"/>
        <v>0</v>
      </c>
      <c r="J87" s="3443">
        <f t="shared" si="194"/>
        <v>0</v>
      </c>
      <c r="K87" s="3528">
        <f t="shared" si="194"/>
        <v>0</v>
      </c>
      <c r="L87" s="4060">
        <f t="shared" si="194"/>
        <v>28</v>
      </c>
      <c r="M87" s="561" t="str">
        <f t="shared" si="194"/>
        <v>ok</v>
      </c>
      <c r="N87" s="4058">
        <f t="shared" si="194"/>
        <v>0</v>
      </c>
      <c r="O87" s="3528">
        <f t="shared" si="194"/>
        <v>0</v>
      </c>
      <c r="P87" s="3528">
        <f t="shared" si="194"/>
        <v>0</v>
      </c>
      <c r="Q87" s="3528">
        <f t="shared" si="194"/>
        <v>0</v>
      </c>
      <c r="R87" s="3440">
        <f t="shared" si="194"/>
        <v>0</v>
      </c>
      <c r="S87" s="3528">
        <f t="shared" si="194"/>
        <v>0</v>
      </c>
      <c r="T87" s="3528">
        <f t="shared" si="194"/>
        <v>0</v>
      </c>
      <c r="U87" s="3528">
        <f t="shared" si="194"/>
        <v>0</v>
      </c>
      <c r="V87" s="4057">
        <f t="shared" si="194"/>
        <v>0</v>
      </c>
      <c r="W87" s="3950">
        <f t="shared" si="194"/>
        <v>0</v>
      </c>
      <c r="X87" s="3529">
        <f t="shared" si="194"/>
        <v>0</v>
      </c>
      <c r="Y87" s="3528">
        <f t="shared" si="194"/>
        <v>0</v>
      </c>
      <c r="Z87" s="3528">
        <f t="shared" si="194"/>
        <v>0</v>
      </c>
      <c r="AA87" s="3528">
        <f t="shared" si="194"/>
        <v>0</v>
      </c>
      <c r="AB87" s="3528">
        <f t="shared" si="194"/>
        <v>0</v>
      </c>
      <c r="AC87" s="3944">
        <f t="shared" si="194"/>
        <v>0</v>
      </c>
      <c r="AD87" s="3945">
        <f t="shared" si="194"/>
        <v>0</v>
      </c>
      <c r="AE87" s="3951">
        <f t="shared" si="194"/>
        <v>0</v>
      </c>
      <c r="AF87" s="3529">
        <f t="shared" si="194"/>
        <v>0</v>
      </c>
      <c r="AG87" s="3528">
        <f t="shared" si="194"/>
        <v>0</v>
      </c>
      <c r="AH87" s="3528">
        <f t="shared" si="194"/>
        <v>0</v>
      </c>
      <c r="AI87" s="3528">
        <f t="shared" si="194"/>
        <v>0</v>
      </c>
      <c r="AJ87" s="3528">
        <f t="shared" si="194"/>
        <v>0</v>
      </c>
      <c r="AK87" s="3528">
        <f t="shared" si="194"/>
        <v>0</v>
      </c>
      <c r="AL87" s="3528">
        <f t="shared" ref="AL87:BQ87" si="195">AL65</f>
        <v>0</v>
      </c>
      <c r="AM87" s="3528">
        <f t="shared" si="195"/>
        <v>0</v>
      </c>
      <c r="AN87" s="3952">
        <f t="shared" si="195"/>
        <v>0</v>
      </c>
      <c r="AO87" s="3529">
        <f t="shared" si="195"/>
        <v>0</v>
      </c>
      <c r="AP87" s="3528">
        <f t="shared" si="195"/>
        <v>0</v>
      </c>
      <c r="AQ87" s="4059">
        <f t="shared" si="195"/>
        <v>0</v>
      </c>
      <c r="AR87" s="3529">
        <f t="shared" si="195"/>
        <v>0</v>
      </c>
      <c r="AS87" s="3528">
        <f t="shared" si="195"/>
        <v>0</v>
      </c>
      <c r="AT87" s="3445">
        <f t="shared" si="195"/>
        <v>0</v>
      </c>
      <c r="AU87" s="3528">
        <f t="shared" si="195"/>
        <v>0</v>
      </c>
      <c r="AV87" s="3528">
        <f t="shared" si="195"/>
        <v>0</v>
      </c>
      <c r="AW87" s="668">
        <f t="shared" si="195"/>
        <v>0</v>
      </c>
      <c r="AX87" s="668">
        <f t="shared" si="195"/>
        <v>0</v>
      </c>
      <c r="AY87" s="3528">
        <f t="shared" si="195"/>
        <v>0</v>
      </c>
      <c r="AZ87" s="3528">
        <f t="shared" si="195"/>
        <v>0</v>
      </c>
      <c r="BA87" s="3528">
        <f t="shared" si="195"/>
        <v>0</v>
      </c>
      <c r="BB87" s="3528">
        <f t="shared" si="195"/>
        <v>0</v>
      </c>
      <c r="BC87" s="3528">
        <f t="shared" si="195"/>
        <v>0</v>
      </c>
      <c r="BD87" s="3528">
        <f t="shared" si="195"/>
        <v>0</v>
      </c>
      <c r="BE87" s="3528">
        <f t="shared" si="195"/>
        <v>0</v>
      </c>
      <c r="BF87" s="668">
        <f t="shared" si="195"/>
        <v>0</v>
      </c>
      <c r="BG87" s="3528">
        <f t="shared" si="195"/>
        <v>0</v>
      </c>
      <c r="BH87" s="3528">
        <f t="shared" si="195"/>
        <v>0</v>
      </c>
      <c r="BI87" s="3528">
        <f t="shared" si="195"/>
        <v>0</v>
      </c>
      <c r="BJ87" s="3528">
        <f t="shared" si="195"/>
        <v>0</v>
      </c>
      <c r="BK87" s="3528">
        <f t="shared" si="195"/>
        <v>0</v>
      </c>
      <c r="BL87" s="3528">
        <f t="shared" si="195"/>
        <v>0</v>
      </c>
      <c r="BM87" s="668">
        <f t="shared" si="195"/>
        <v>0</v>
      </c>
      <c r="BN87" s="3528">
        <f t="shared" si="195"/>
        <v>0</v>
      </c>
      <c r="BO87" s="3528">
        <f t="shared" si="195"/>
        <v>0</v>
      </c>
      <c r="BP87" s="3528">
        <f t="shared" si="195"/>
        <v>0</v>
      </c>
      <c r="BQ87" s="3528">
        <f t="shared" si="195"/>
        <v>0</v>
      </c>
      <c r="BR87" s="3528">
        <f t="shared" ref="BR87:CO87" si="196">BR65</f>
        <v>0</v>
      </c>
      <c r="BS87" s="3528">
        <f t="shared" si="196"/>
        <v>0</v>
      </c>
      <c r="BT87" s="668">
        <f t="shared" si="196"/>
        <v>0</v>
      </c>
      <c r="BU87" s="3528">
        <f t="shared" si="196"/>
        <v>0</v>
      </c>
      <c r="BV87" s="3528">
        <f t="shared" si="196"/>
        <v>0</v>
      </c>
      <c r="BW87" s="3528">
        <f t="shared" si="196"/>
        <v>0</v>
      </c>
      <c r="BX87" s="3528">
        <f t="shared" si="196"/>
        <v>0</v>
      </c>
      <c r="BY87" s="3528">
        <f t="shared" si="196"/>
        <v>0</v>
      </c>
      <c r="BZ87" s="3528">
        <f t="shared" si="196"/>
        <v>0</v>
      </c>
      <c r="CA87" s="668">
        <f t="shared" si="196"/>
        <v>0</v>
      </c>
      <c r="CB87" s="668">
        <f t="shared" si="196"/>
        <v>0</v>
      </c>
      <c r="CC87" s="668">
        <f t="shared" si="196"/>
        <v>0</v>
      </c>
      <c r="CD87" s="668">
        <f t="shared" si="196"/>
        <v>0</v>
      </c>
      <c r="CE87" s="668">
        <f t="shared" si="196"/>
        <v>0</v>
      </c>
      <c r="CF87" s="668">
        <f t="shared" si="196"/>
        <v>0</v>
      </c>
      <c r="CG87" s="668">
        <f t="shared" si="196"/>
        <v>0</v>
      </c>
      <c r="CH87" s="668">
        <f t="shared" si="196"/>
        <v>0</v>
      </c>
      <c r="CI87" s="668">
        <f t="shared" si="196"/>
        <v>0</v>
      </c>
      <c r="CJ87" s="668">
        <f t="shared" si="196"/>
        <v>0</v>
      </c>
      <c r="CK87" s="668">
        <f t="shared" si="196"/>
        <v>0</v>
      </c>
      <c r="CL87" s="668">
        <f t="shared" si="196"/>
        <v>0</v>
      </c>
      <c r="CM87" s="668">
        <f t="shared" si="196"/>
        <v>0</v>
      </c>
      <c r="CN87" s="668">
        <f t="shared" si="196"/>
        <v>0</v>
      </c>
      <c r="CO87" s="668">
        <f t="shared" si="196"/>
        <v>0</v>
      </c>
      <c r="CP87" s="3438"/>
    </row>
    <row r="88" spans="1:94" ht="75.75" customHeight="1" thickBot="1">
      <c r="A88" s="7477" t="s">
        <v>1514</v>
      </c>
      <c r="B88" s="7477"/>
      <c r="C88" s="7477"/>
      <c r="D88" s="7477"/>
      <c r="E88" s="7478"/>
      <c r="F88" s="3438">
        <f>SUM(F80:F87)</f>
        <v>190</v>
      </c>
      <c r="G88" s="3508">
        <f t="shared" ref="G88:BR88" si="197">SUM(G80:G87)</f>
        <v>0</v>
      </c>
      <c r="H88" s="3508">
        <f t="shared" si="197"/>
        <v>0</v>
      </c>
      <c r="I88" s="3508">
        <f t="shared" si="197"/>
        <v>0</v>
      </c>
      <c r="J88" s="3443">
        <f t="shared" si="197"/>
        <v>0</v>
      </c>
      <c r="K88" s="3508">
        <f t="shared" si="197"/>
        <v>0</v>
      </c>
      <c r="L88" s="4060">
        <f t="shared" si="197"/>
        <v>190</v>
      </c>
      <c r="M88" s="3974">
        <f t="shared" si="197"/>
        <v>0</v>
      </c>
      <c r="N88" s="4058">
        <f t="shared" si="197"/>
        <v>0</v>
      </c>
      <c r="O88" s="3508">
        <f t="shared" si="197"/>
        <v>0</v>
      </c>
      <c r="P88" s="3508">
        <f t="shared" si="197"/>
        <v>0</v>
      </c>
      <c r="Q88" s="3508">
        <f t="shared" si="197"/>
        <v>0</v>
      </c>
      <c r="R88" s="3440">
        <f t="shared" si="197"/>
        <v>0</v>
      </c>
      <c r="S88" s="3508">
        <f t="shared" si="197"/>
        <v>0</v>
      </c>
      <c r="T88" s="3508">
        <f t="shared" si="197"/>
        <v>0</v>
      </c>
      <c r="U88" s="3508">
        <f t="shared" si="197"/>
        <v>0</v>
      </c>
      <c r="V88" s="4057">
        <f t="shared" si="197"/>
        <v>0</v>
      </c>
      <c r="W88" s="3950">
        <f t="shared" si="197"/>
        <v>0</v>
      </c>
      <c r="X88" s="3509">
        <f t="shared" si="197"/>
        <v>0</v>
      </c>
      <c r="Y88" s="3508">
        <f t="shared" si="197"/>
        <v>0</v>
      </c>
      <c r="Z88" s="3508">
        <f t="shared" si="197"/>
        <v>0</v>
      </c>
      <c r="AA88" s="3508">
        <f t="shared" si="197"/>
        <v>0</v>
      </c>
      <c r="AB88" s="3508">
        <f t="shared" si="197"/>
        <v>0</v>
      </c>
      <c r="AC88" s="3944">
        <f t="shared" si="197"/>
        <v>0</v>
      </c>
      <c r="AD88" s="3945">
        <f t="shared" si="197"/>
        <v>0</v>
      </c>
      <c r="AE88" s="3951">
        <f t="shared" si="197"/>
        <v>0</v>
      </c>
      <c r="AF88" s="3509">
        <f t="shared" si="197"/>
        <v>0</v>
      </c>
      <c r="AG88" s="3508">
        <f t="shared" si="197"/>
        <v>0</v>
      </c>
      <c r="AH88" s="3508">
        <f t="shared" si="197"/>
        <v>0</v>
      </c>
      <c r="AI88" s="3508">
        <f t="shared" si="197"/>
        <v>0</v>
      </c>
      <c r="AJ88" s="3508">
        <f t="shared" si="197"/>
        <v>0</v>
      </c>
      <c r="AK88" s="3508">
        <f t="shared" si="197"/>
        <v>0</v>
      </c>
      <c r="AL88" s="3508">
        <f t="shared" si="197"/>
        <v>0</v>
      </c>
      <c r="AM88" s="3508">
        <f t="shared" si="197"/>
        <v>0</v>
      </c>
      <c r="AN88" s="3952">
        <f t="shared" si="197"/>
        <v>0</v>
      </c>
      <c r="AO88" s="3509">
        <f t="shared" si="197"/>
        <v>0</v>
      </c>
      <c r="AP88" s="3508">
        <f t="shared" si="197"/>
        <v>0</v>
      </c>
      <c r="AQ88" s="4059">
        <f t="shared" si="197"/>
        <v>0</v>
      </c>
      <c r="AR88" s="3509">
        <f t="shared" si="197"/>
        <v>0</v>
      </c>
      <c r="AS88" s="3508">
        <f t="shared" si="197"/>
        <v>0</v>
      </c>
      <c r="AT88" s="3445">
        <f t="shared" si="197"/>
        <v>0</v>
      </c>
      <c r="AU88" s="3508">
        <f t="shared" si="197"/>
        <v>0</v>
      </c>
      <c r="AV88" s="3508">
        <f t="shared" si="197"/>
        <v>0</v>
      </c>
      <c r="AW88" s="668">
        <f t="shared" si="197"/>
        <v>0</v>
      </c>
      <c r="AX88" s="3508">
        <f t="shared" si="197"/>
        <v>0</v>
      </c>
      <c r="AY88" s="3508">
        <f t="shared" si="197"/>
        <v>0</v>
      </c>
      <c r="AZ88" s="3508">
        <f t="shared" si="197"/>
        <v>0</v>
      </c>
      <c r="BA88" s="3508">
        <f t="shared" si="197"/>
        <v>0</v>
      </c>
      <c r="BB88" s="3508">
        <f t="shared" si="197"/>
        <v>0</v>
      </c>
      <c r="BC88" s="3508">
        <f t="shared" si="197"/>
        <v>0</v>
      </c>
      <c r="BD88" s="3508">
        <f t="shared" si="197"/>
        <v>0</v>
      </c>
      <c r="BE88" s="3508">
        <f t="shared" si="197"/>
        <v>0</v>
      </c>
      <c r="BF88" s="3508">
        <f t="shared" si="197"/>
        <v>0</v>
      </c>
      <c r="BG88" s="3508">
        <f t="shared" si="197"/>
        <v>0</v>
      </c>
      <c r="BH88" s="3508">
        <f t="shared" si="197"/>
        <v>0</v>
      </c>
      <c r="BI88" s="3508">
        <f t="shared" si="197"/>
        <v>0</v>
      </c>
      <c r="BJ88" s="3508">
        <f t="shared" si="197"/>
        <v>0</v>
      </c>
      <c r="BK88" s="3508">
        <f t="shared" si="197"/>
        <v>0</v>
      </c>
      <c r="BL88" s="3508">
        <f t="shared" si="197"/>
        <v>0</v>
      </c>
      <c r="BM88" s="3508">
        <f t="shared" si="197"/>
        <v>0</v>
      </c>
      <c r="BN88" s="3508">
        <f t="shared" si="197"/>
        <v>0</v>
      </c>
      <c r="BO88" s="3508">
        <f t="shared" si="197"/>
        <v>0</v>
      </c>
      <c r="BP88" s="3508">
        <f t="shared" si="197"/>
        <v>0</v>
      </c>
      <c r="BQ88" s="3508" t="e">
        <f t="shared" si="197"/>
        <v>#VALUE!</v>
      </c>
      <c r="BR88" s="3508">
        <f t="shared" si="197"/>
        <v>0</v>
      </c>
      <c r="BS88" s="3508">
        <f t="shared" ref="BS88:CO88" si="198">SUM(BS80:BS87)</f>
        <v>0</v>
      </c>
      <c r="BT88" s="3508">
        <f t="shared" si="198"/>
        <v>0</v>
      </c>
      <c r="BU88" s="3508">
        <f t="shared" si="198"/>
        <v>0</v>
      </c>
      <c r="BV88" s="3508">
        <f t="shared" si="198"/>
        <v>0</v>
      </c>
      <c r="BW88" s="3508">
        <f t="shared" si="198"/>
        <v>0</v>
      </c>
      <c r="BX88" s="3508">
        <f t="shared" si="198"/>
        <v>0</v>
      </c>
      <c r="BY88" s="3508">
        <f t="shared" si="198"/>
        <v>0</v>
      </c>
      <c r="BZ88" s="3508">
        <f t="shared" si="198"/>
        <v>0</v>
      </c>
      <c r="CA88" s="3508">
        <f t="shared" si="198"/>
        <v>0</v>
      </c>
      <c r="CB88" s="3508">
        <f t="shared" si="198"/>
        <v>0</v>
      </c>
      <c r="CC88" s="3508">
        <f t="shared" si="198"/>
        <v>0</v>
      </c>
      <c r="CD88" s="3508">
        <f t="shared" si="198"/>
        <v>0</v>
      </c>
      <c r="CE88" s="3508">
        <f t="shared" si="198"/>
        <v>0</v>
      </c>
      <c r="CF88" s="3508">
        <f t="shared" si="198"/>
        <v>0</v>
      </c>
      <c r="CG88" s="3508">
        <f t="shared" si="198"/>
        <v>0</v>
      </c>
      <c r="CH88" s="3508" t="e">
        <f t="shared" si="198"/>
        <v>#VALUE!</v>
      </c>
      <c r="CI88" s="3508">
        <f t="shared" si="198"/>
        <v>0</v>
      </c>
      <c r="CJ88" s="3508">
        <f t="shared" si="198"/>
        <v>0</v>
      </c>
      <c r="CK88" s="3508">
        <f t="shared" si="198"/>
        <v>0</v>
      </c>
      <c r="CL88" s="3508" t="e">
        <f t="shared" si="198"/>
        <v>#VALUE!</v>
      </c>
      <c r="CM88" s="3508">
        <f t="shared" si="198"/>
        <v>0</v>
      </c>
      <c r="CN88" s="3508">
        <f t="shared" si="198"/>
        <v>0</v>
      </c>
      <c r="CO88" s="3508">
        <f t="shared" si="198"/>
        <v>0</v>
      </c>
      <c r="CP88" s="3438"/>
    </row>
  </sheetData>
  <customSheetViews>
    <customSheetView guid="{12CA49F8-E6BA-489F-9DA0-6B8A5CD7EDCA}" scale="55" showPageBreaks="1" zeroValues="0" printArea="1" hiddenRows="1" hiddenColumns="1" view="pageBreakPreview">
      <pane xSplit="5" ySplit="10" topLeftCell="F45" activePane="bottomRight" state="frozen"/>
      <selection pane="bottomRight" activeCell="I50" sqref="I50"/>
      <rowBreaks count="3" manualBreakCount="3">
        <brk id="31" max="70" man="1"/>
        <brk id="52" max="70" man="1"/>
        <brk id="65" max="70" man="1"/>
      </rowBreaks>
      <colBreaks count="1" manualBreakCount="1">
        <brk id="78" min="1" max="104" man="1"/>
      </colBreaks>
      <pageMargins left="0" right="0" top="0" bottom="0" header="0" footer="0"/>
      <printOptions horizontalCentered="1" verticalCentered="1"/>
      <pageSetup paperSize="9" scale="34" orientation="landscape" r:id="rId1"/>
      <headerFooter alignWithMargins="0">
        <oddHeader xml:space="preserve">&amp;R &amp;12    </oddHeader>
        <oddFooter>&amp;L" اسامة عبد العليم "&amp;C&amp;"-,غامق"&amp;36&amp;P</oddFooter>
      </headerFooter>
    </customSheetView>
    <customSheetView guid="{37E56966-4F94-4240-A3E5-59881448F1B0}" scale="55" showPageBreaks="1" zeroValues="0" printArea="1" hiddenRows="1" hiddenColumns="1" view="pageBreakPreview">
      <pane xSplit="5" ySplit="11" topLeftCell="F39" activePane="bottomRight" state="frozen"/>
      <selection pane="bottomRight" sqref="A1:B1"/>
      <rowBreaks count="3" manualBreakCount="3">
        <brk id="31" max="70" man="1"/>
        <brk id="52" max="70" man="1"/>
        <brk id="65" max="70" man="1"/>
      </rowBreaks>
      <colBreaks count="1" manualBreakCount="1">
        <brk id="78" min="1" max="104" man="1"/>
      </colBreaks>
      <pageMargins left="0" right="0" top="0" bottom="0" header="0" footer="0"/>
      <printOptions horizontalCentered="1" verticalCentered="1"/>
      <pageSetup paperSize="9" scale="34" orientation="landscape" r:id="rId2"/>
      <headerFooter alignWithMargins="0">
        <oddHeader xml:space="preserve">&amp;R &amp;12    </oddHeader>
        <oddFooter>&amp;L" اسامة عبد العليم "&amp;C&amp;"-,غامق"&amp;36&amp;P</oddFooter>
      </headerFooter>
    </customSheetView>
    <customSheetView guid="{230182A1-F070-4DDB-9301-86882B42A49C}" scale="68" showPageBreaks="1" printArea="1" hiddenRows="1" hiddenColumns="1" view="pageBreakPreview">
      <pane xSplit="5" ySplit="11" topLeftCell="F29" activePane="bottomRight" state="frozen"/>
      <selection pane="bottomRight" sqref="A1:B1"/>
      <rowBreaks count="3" manualBreakCount="3">
        <brk id="31" max="78" man="1"/>
        <brk id="52" max="78" man="1"/>
        <brk id="67" max="78" man="1"/>
      </rowBreaks>
      <colBreaks count="1" manualBreakCount="1">
        <brk id="78" min="1" max="76" man="1"/>
      </colBreaks>
      <pageMargins left="0" right="0" top="0" bottom="0" header="0" footer="0"/>
      <printOptions horizontalCentered="1"/>
      <pageSetup paperSize="9" scale="34" orientation="landscape" r:id="rId3"/>
      <headerFooter alignWithMargins="0">
        <oddHeader xml:space="preserve">&amp;R &amp;12    </oddHeader>
        <oddFooter>&amp;L" اسامة عبد العليم "&amp;C&amp;"-,غامق"&amp;36&amp;P</oddFooter>
      </headerFooter>
    </customSheetView>
    <customSheetView guid="{4B0F2128-2DDC-4AF0-BF60-90CCEE21FB66}" scale="70" showPageBreaks="1" printArea="1" hiddenRows="1" hiddenColumns="1" view="pageBreakPreview">
      <pane ySplit="11" topLeftCell="A12" activePane="bottomLeft" state="frozen"/>
      <selection pane="bottomLeft"/>
      <rowBreaks count="3" manualBreakCount="3">
        <brk id="31" max="78" man="1"/>
        <brk id="50" max="78" man="1"/>
        <brk id="62" max="78" man="1"/>
      </rowBreaks>
      <pageMargins left="0" right="0" top="0" bottom="0" header="0" footer="0"/>
      <printOptions horizontalCentered="1"/>
      <pageSetup paperSize="9" scale="36" orientation="landscape" r:id="rId4"/>
      <headerFooter alignWithMargins="0">
        <oddHeader xml:space="preserve">&amp;R &amp;12    </oddHeader>
        <oddFooter>&amp;L" اسامة عبد العليم "</oddFooter>
      </headerFooter>
    </customSheetView>
    <customSheetView guid="{7E615092-1A34-48E1-8A6E-7383EDD6AB18}" scale="55" showPageBreaks="1" zeroValues="0" printArea="1" hiddenRows="1" hiddenColumns="1" view="pageBreakPreview">
      <pane xSplit="5" ySplit="11" topLeftCell="F12" activePane="bottomRight" state="frozen"/>
      <selection pane="bottomRight" sqref="A1:B1"/>
      <rowBreaks count="3" manualBreakCount="3">
        <brk id="31" max="70" man="1"/>
        <brk id="52" max="70" man="1"/>
        <brk id="65" max="70" man="1"/>
      </rowBreaks>
      <colBreaks count="1" manualBreakCount="1">
        <brk id="78" min="1" max="104" man="1"/>
      </colBreaks>
      <pageMargins left="0" right="0" top="0" bottom="0" header="0" footer="0"/>
      <printOptions horizontalCentered="1" verticalCentered="1"/>
      <pageSetup paperSize="9" scale="34" orientation="landscape" r:id="rId5"/>
      <headerFooter alignWithMargins="0">
        <oddHeader xml:space="preserve">&amp;R &amp;12    </oddHeader>
        <oddFooter>&amp;L" اسامة عبد العليم "&amp;C&amp;"-,غامق"&amp;36&amp;P</oddFooter>
      </headerFooter>
    </customSheetView>
  </customSheetViews>
  <mergeCells count="144">
    <mergeCell ref="AX8:CN8"/>
    <mergeCell ref="W8:AV9"/>
    <mergeCell ref="AX9:BE9"/>
    <mergeCell ref="CH9:CO9"/>
    <mergeCell ref="I2:BY4"/>
    <mergeCell ref="A4:E4"/>
    <mergeCell ref="A2:E2"/>
    <mergeCell ref="A88:E88"/>
    <mergeCell ref="O8:U9"/>
    <mergeCell ref="O10:O11"/>
    <mergeCell ref="P10:P11"/>
    <mergeCell ref="Q10:Q11"/>
    <mergeCell ref="R10:R11"/>
    <mergeCell ref="S10:S11"/>
    <mergeCell ref="T10:T11"/>
    <mergeCell ref="U10:U11"/>
    <mergeCell ref="H72:J72"/>
    <mergeCell ref="K72:K73"/>
    <mergeCell ref="B78:C78"/>
    <mergeCell ref="E78:F78"/>
    <mergeCell ref="I78:J78"/>
    <mergeCell ref="E69:F69"/>
    <mergeCell ref="A72:A77"/>
    <mergeCell ref="B72:B73"/>
    <mergeCell ref="D53:D54"/>
    <mergeCell ref="D56:D57"/>
    <mergeCell ref="D62:D63"/>
    <mergeCell ref="A39:A45"/>
    <mergeCell ref="D39:D41"/>
    <mergeCell ref="D44:D45"/>
    <mergeCell ref="C72:E72"/>
    <mergeCell ref="F72:F73"/>
    <mergeCell ref="G72:G73"/>
    <mergeCell ref="A58:E58"/>
    <mergeCell ref="A59:A64"/>
    <mergeCell ref="D59:D60"/>
    <mergeCell ref="A65:E65"/>
    <mergeCell ref="A66:E66"/>
    <mergeCell ref="A68:K68"/>
    <mergeCell ref="BP10:BP11"/>
    <mergeCell ref="CA10:CA11"/>
    <mergeCell ref="A31:E31"/>
    <mergeCell ref="A32:A37"/>
    <mergeCell ref="A38:E38"/>
    <mergeCell ref="BC10:BC11"/>
    <mergeCell ref="BQ10:BQ11"/>
    <mergeCell ref="BR10:BR11"/>
    <mergeCell ref="BS10:BS11"/>
    <mergeCell ref="BT10:BT11"/>
    <mergeCell ref="BU10:BU11"/>
    <mergeCell ref="BJ10:BJ11"/>
    <mergeCell ref="BK10:BK11"/>
    <mergeCell ref="BL10:BL11"/>
    <mergeCell ref="AT10:AT11"/>
    <mergeCell ref="AU10:AV10"/>
    <mergeCell ref="X10:AB10"/>
    <mergeCell ref="AC10:AC11"/>
    <mergeCell ref="AD10:AD11"/>
    <mergeCell ref="AE10:AE11"/>
    <mergeCell ref="A12:A18"/>
    <mergeCell ref="D12:D14"/>
    <mergeCell ref="A19:E19"/>
    <mergeCell ref="A20:A24"/>
    <mergeCell ref="BW10:BW11"/>
    <mergeCell ref="BX10:BX11"/>
    <mergeCell ref="CH10:CH11"/>
    <mergeCell ref="CI10:CI11"/>
    <mergeCell ref="CJ10:CJ11"/>
    <mergeCell ref="CK10:CK11"/>
    <mergeCell ref="CL10:CL11"/>
    <mergeCell ref="BY10:BY11"/>
    <mergeCell ref="BZ10:BZ11"/>
    <mergeCell ref="CQ10:CQ11"/>
    <mergeCell ref="B9:B11"/>
    <mergeCell ref="C9:C11"/>
    <mergeCell ref="D9:D11"/>
    <mergeCell ref="E9:E11"/>
    <mergeCell ref="F9:I10"/>
    <mergeCell ref="J9:K10"/>
    <mergeCell ref="AN10:AN11"/>
    <mergeCell ref="AO10:AP10"/>
    <mergeCell ref="BD10:BD11"/>
    <mergeCell ref="BE10:BE11"/>
    <mergeCell ref="BF10:BF11"/>
    <mergeCell ref="BG10:BG11"/>
    <mergeCell ref="BH10:BH11"/>
    <mergeCell ref="BI10:BI11"/>
    <mergeCell ref="AX10:AX11"/>
    <mergeCell ref="AY10:AY11"/>
    <mergeCell ref="AZ10:AZ11"/>
    <mergeCell ref="CA9:CG9"/>
    <mergeCell ref="CN10:CN11"/>
    <mergeCell ref="CM10:CM11"/>
    <mergeCell ref="CB10:CB11"/>
    <mergeCell ref="CC10:CC11"/>
    <mergeCell ref="CD10:CD11"/>
    <mergeCell ref="CO10:CO11"/>
    <mergeCell ref="A7:BS7"/>
    <mergeCell ref="A8:E8"/>
    <mergeCell ref="F8:L8"/>
    <mergeCell ref="N8:N11"/>
    <mergeCell ref="V8:V11"/>
    <mergeCell ref="A9:A11"/>
    <mergeCell ref="L9:L11"/>
    <mergeCell ref="AW9:AW11"/>
    <mergeCell ref="BF9:BL9"/>
    <mergeCell ref="BM9:BS9"/>
    <mergeCell ref="BA10:BA11"/>
    <mergeCell ref="BB10:BB11"/>
    <mergeCell ref="BM10:BM11"/>
    <mergeCell ref="BN10:BN11"/>
    <mergeCell ref="BO10:BO11"/>
    <mergeCell ref="AF10:AM10"/>
    <mergeCell ref="BT9:BZ9"/>
    <mergeCell ref="AQ10:AQ11"/>
    <mergeCell ref="AR10:AS10"/>
    <mergeCell ref="CE10:CE11"/>
    <mergeCell ref="CF10:CF11"/>
    <mergeCell ref="CG10:CG11"/>
    <mergeCell ref="BV10:BV11"/>
    <mergeCell ref="A1:B1"/>
    <mergeCell ref="C87:E87"/>
    <mergeCell ref="F79:BH79"/>
    <mergeCell ref="C80:E80"/>
    <mergeCell ref="C81:E81"/>
    <mergeCell ref="C82:E82"/>
    <mergeCell ref="C83:E83"/>
    <mergeCell ref="C84:E84"/>
    <mergeCell ref="C85:E85"/>
    <mergeCell ref="C86:E86"/>
    <mergeCell ref="D20:D21"/>
    <mergeCell ref="A25:E25"/>
    <mergeCell ref="A26:A30"/>
    <mergeCell ref="D26:D27"/>
    <mergeCell ref="D28:D29"/>
    <mergeCell ref="D42:D43"/>
    <mergeCell ref="W10:W11"/>
    <mergeCell ref="D15:D16"/>
    <mergeCell ref="D17:D18"/>
    <mergeCell ref="A46:E46"/>
    <mergeCell ref="A47:A51"/>
    <mergeCell ref="D47:D49"/>
    <mergeCell ref="A52:E52"/>
    <mergeCell ref="A53:A57"/>
  </mergeCells>
  <conditionalFormatting sqref="V68:V71">
    <cfRule type="expression" dxfId="80" priority="20">
      <formula>$V68&lt;&gt;$CH68</formula>
    </cfRule>
  </conditionalFormatting>
  <conditionalFormatting sqref="W12:W37 W39:W64 W66">
    <cfRule type="expression" dxfId="79" priority="19">
      <formula>$W12&lt;&gt;$CI12</formula>
    </cfRule>
  </conditionalFormatting>
  <conditionalFormatting sqref="AC68:AD71">
    <cfRule type="expression" dxfId="78" priority="17">
      <formula>$CK68&lt;&gt;$AC68+$AD68</formula>
    </cfRule>
  </conditionalFormatting>
  <conditionalFormatting sqref="AN12:AN37 AN39:AN64 AN66">
    <cfRule type="expression" dxfId="77" priority="16">
      <formula>$AN12&lt;&gt;$CL12</formula>
    </cfRule>
  </conditionalFormatting>
  <conditionalFormatting sqref="AQ68:AQ71">
    <cfRule type="expression" dxfId="76" priority="15">
      <formula>$AQ68&lt;&gt;$CM68</formula>
    </cfRule>
  </conditionalFormatting>
  <conditionalFormatting sqref="AT39:AT64 AT66 AT12:AT37">
    <cfRule type="expression" dxfId="75" priority="14">
      <formula>$AT12&lt;&gt;$CN12</formula>
    </cfRule>
  </conditionalFormatting>
  <conditionalFormatting sqref="W81:W88">
    <cfRule type="expression" dxfId="74" priority="5">
      <formula>$W81&lt;&gt;$CI81</formula>
    </cfRule>
  </conditionalFormatting>
  <conditionalFormatting sqref="AN81:AN88">
    <cfRule type="expression" dxfId="73" priority="4">
      <formula>$AN81&lt;&gt;$CL81</formula>
    </cfRule>
  </conditionalFormatting>
  <conditionalFormatting sqref="AE12:AE67">
    <cfRule type="expression" dxfId="72" priority="3">
      <formula>$AE12&lt;&gt;$CJ12</formula>
    </cfRule>
  </conditionalFormatting>
  <conditionalFormatting sqref="AQ12:AQ67">
    <cfRule type="expression" dxfId="71" priority="2">
      <formula>$AQ12 &lt;&gt; $CM12</formula>
    </cfRule>
  </conditionalFormatting>
  <conditionalFormatting sqref="AC12:AC66">
    <cfRule type="expression" dxfId="70" priority="1">
      <formula>$AC12&lt;&gt;$CK12</formula>
    </cfRule>
  </conditionalFormatting>
  <hyperlinks>
    <hyperlink ref="A1:B1" location="'جنح مستأنف'!B80" display="اجمالي الدوائر" xr:uid="{00000000-0004-0000-0C00-000000000000}"/>
  </hyperlinks>
  <printOptions horizontalCentered="1" verticalCentered="1"/>
  <pageMargins left="0" right="0" top="0" bottom="0" header="0" footer="0"/>
  <pageSetup paperSize="9" scale="34" orientation="landscape" r:id="rId6"/>
  <headerFooter alignWithMargins="0">
    <oddHeader xml:space="preserve">&amp;R &amp;12    </oddHeader>
    <oddFooter>&amp;L" اسامة عبد العليم "&amp;C&amp;"-,غامق"&amp;36&amp;P</oddFooter>
  </headerFooter>
  <rowBreaks count="3" manualBreakCount="3">
    <brk id="31" max="70" man="1"/>
    <brk id="52" max="70" man="1"/>
    <brk id="65" max="70" man="1"/>
  </rowBreaks>
  <colBreaks count="1" manualBreakCount="1">
    <brk id="78" min="1" max="104" man="1"/>
  </colBreaks>
  <drawing r:id="rId7"/>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C00-000000000000}">
          <x14:formula1>
            <xm:f>التشكيل_القديم!$B$115:$B$122</xm:f>
          </x14:formula1>
          <xm:sqref>A12:A18 A20:A24 A26:A30 A32:A37 A39:A45 A53:A57 A59:A64</xm:sqref>
        </x14:dataValidation>
        <x14:dataValidation type="list" allowBlank="1" showInputMessage="1" showErrorMessage="1" xr:uid="{00000000-0002-0000-0C00-000001000000}">
          <x14:formula1>
            <xm:f>التشكيل_القديم!$G$115:$G$160</xm:f>
          </x14:formula1>
          <xm:sqref>E12:E18 E32:E36 E53:E57 E47:E51 E39:E45 E20:E23 E26:E30 E59:E63</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ورقة15"/>
  <dimension ref="A1:AD268"/>
  <sheetViews>
    <sheetView rightToLeft="1" view="pageBreakPreview" topLeftCell="A2" zoomScaleNormal="60" zoomScaleSheetLayoutView="100" workbookViewId="0">
      <pane ySplit="6" topLeftCell="A9" activePane="bottomLeft" state="frozen"/>
      <selection activeCell="A2" sqref="A2"/>
      <selection pane="bottomLeft" activeCell="AD9" sqref="AD9"/>
    </sheetView>
  </sheetViews>
  <sheetFormatPr defaultColWidth="9" defaultRowHeight="20.399999999999999"/>
  <cols>
    <col min="1" max="1" width="7" style="253" customWidth="1"/>
    <col min="2" max="2" width="4.69921875" style="2651" customWidth="1"/>
    <col min="3" max="3" width="21.296875" style="2651" customWidth="1"/>
    <col min="4" max="4" width="6.3984375" style="2651" customWidth="1"/>
    <col min="5" max="5" width="6.3984375" style="2651" hidden="1" customWidth="1"/>
    <col min="6" max="6" width="18.3984375" style="2651" customWidth="1"/>
    <col min="7" max="8" width="6.3984375" style="2651" hidden="1" customWidth="1"/>
    <col min="9" max="9" width="7.09765625" style="2651" customWidth="1"/>
    <col min="10" max="18" width="7.09765625" style="2651" hidden="1" customWidth="1"/>
    <col min="19" max="19" width="9.296875" style="2651" hidden="1" customWidth="1"/>
    <col min="20" max="20" width="9.296875" style="2651" customWidth="1"/>
    <col min="21" max="21" width="9.296875" style="2651" hidden="1" customWidth="1"/>
    <col min="22" max="25" width="7.09765625" style="2651" customWidth="1"/>
    <col min="26" max="27" width="7.09765625" style="2709" customWidth="1"/>
    <col min="28" max="28" width="10.09765625" style="3425" customWidth="1"/>
    <col min="29" max="29" width="3.09765625" style="253" customWidth="1"/>
    <col min="30" max="30" width="10" style="253" customWidth="1"/>
    <col min="31" max="32" width="3.09765625" style="253" customWidth="1"/>
    <col min="33" max="39" width="4.59765625" style="253" customWidth="1"/>
    <col min="40" max="16384" width="9" style="253"/>
  </cols>
  <sheetData>
    <row r="1" spans="1:30" ht="22.5" customHeight="1">
      <c r="B1" s="7506" t="s">
        <v>531</v>
      </c>
      <c r="C1" s="7506"/>
      <c r="D1" s="7506"/>
      <c r="E1" s="7506"/>
      <c r="F1" s="7506"/>
      <c r="G1" s="2648"/>
      <c r="H1" s="2648"/>
      <c r="I1" s="2648"/>
      <c r="J1" s="2648"/>
      <c r="K1" s="2648"/>
      <c r="L1" s="2648"/>
      <c r="M1" s="2648"/>
      <c r="N1" s="2648"/>
      <c r="O1" s="2648"/>
      <c r="P1" s="2648"/>
      <c r="Q1" s="2648"/>
      <c r="R1" s="2648"/>
      <c r="S1" s="2648"/>
      <c r="T1" s="2648"/>
      <c r="U1" s="2648"/>
      <c r="V1" s="2648"/>
      <c r="W1" s="2649"/>
      <c r="X1" s="2649"/>
      <c r="Y1" s="2649"/>
      <c r="Z1" s="2650"/>
      <c r="AA1" s="2650"/>
    </row>
    <row r="2" spans="1:30" ht="35.25" customHeight="1">
      <c r="B2" s="7507" t="s">
        <v>1075</v>
      </c>
      <c r="C2" s="7507"/>
      <c r="D2" s="7507"/>
      <c r="E2" s="7507"/>
      <c r="F2" s="7507"/>
      <c r="G2" s="2648"/>
      <c r="H2" s="2648"/>
      <c r="I2" s="2648"/>
      <c r="J2" s="2648"/>
      <c r="K2" s="2648"/>
      <c r="L2" s="2648"/>
      <c r="M2" s="2648"/>
      <c r="N2" s="2648"/>
      <c r="O2" s="2648"/>
      <c r="P2" s="2648"/>
      <c r="Q2" s="2648"/>
      <c r="R2" s="2648"/>
      <c r="S2" s="2648"/>
      <c r="T2" s="2648"/>
      <c r="U2" s="2648"/>
      <c r="V2" s="2648"/>
      <c r="W2" s="2649"/>
      <c r="X2" s="2649"/>
      <c r="Y2" s="2649"/>
      <c r="Z2" s="2650"/>
      <c r="AA2" s="2650"/>
    </row>
    <row r="3" spans="1:30" ht="27.75" customHeight="1">
      <c r="B3" s="7507" t="s">
        <v>532</v>
      </c>
      <c r="C3" s="7507"/>
      <c r="D3" s="7507"/>
      <c r="E3" s="7507"/>
      <c r="F3" s="7507"/>
      <c r="G3" s="3424"/>
      <c r="H3" s="3424"/>
      <c r="I3" s="3424"/>
      <c r="J3" s="3424"/>
      <c r="K3" s="3424"/>
      <c r="L3" s="3424"/>
      <c r="M3" s="3424"/>
      <c r="N3" s="3424"/>
      <c r="O3" s="3424"/>
      <c r="P3" s="3424"/>
      <c r="Q3" s="3424"/>
      <c r="R3" s="3424"/>
      <c r="S3" s="3424"/>
      <c r="T3" s="3424"/>
      <c r="U3" s="3424"/>
      <c r="V3" s="3424"/>
      <c r="W3" s="3424"/>
      <c r="X3" s="3424"/>
      <c r="Y3" s="3424"/>
      <c r="Z3" s="2652"/>
      <c r="AA3" s="2652"/>
      <c r="AB3" s="2710"/>
      <c r="AC3" s="2654"/>
    </row>
    <row r="4" spans="1:30" ht="21.75" customHeight="1">
      <c r="B4" s="2649"/>
      <c r="C4" s="7508" t="s">
        <v>1511</v>
      </c>
      <c r="D4" s="7508"/>
      <c r="E4" s="7508"/>
      <c r="F4" s="7508"/>
      <c r="G4" s="7508"/>
      <c r="H4" s="7508"/>
      <c r="I4" s="7508"/>
      <c r="J4" s="7508"/>
      <c r="K4" s="7508"/>
      <c r="L4" s="7508"/>
      <c r="M4" s="7508"/>
      <c r="N4" s="7508"/>
      <c r="O4" s="7508"/>
      <c r="P4" s="7508"/>
      <c r="Q4" s="7508"/>
      <c r="R4" s="7508"/>
      <c r="S4" s="7508"/>
      <c r="T4" s="7508"/>
      <c r="U4" s="7508"/>
      <c r="V4" s="7508"/>
      <c r="W4" s="7508"/>
      <c r="X4" s="7508"/>
      <c r="Y4" s="7508"/>
      <c r="Z4" s="2652"/>
      <c r="AA4" s="2652"/>
      <c r="AB4" s="2710"/>
      <c r="AC4" s="2654"/>
    </row>
    <row r="5" spans="1:30" ht="16.5" customHeight="1">
      <c r="B5" s="2649"/>
      <c r="C5" s="7509" t="str">
        <f>الاعدادات!D2</f>
        <v xml:space="preserve">عن شهر  يوليو لسنة 2026م </v>
      </c>
      <c r="D5" s="7509"/>
      <c r="E5" s="7509"/>
      <c r="F5" s="7509"/>
      <c r="G5" s="7509"/>
      <c r="H5" s="7509"/>
      <c r="I5" s="7509"/>
      <c r="J5" s="7509"/>
      <c r="K5" s="7509"/>
      <c r="L5" s="7509"/>
      <c r="M5" s="7509"/>
      <c r="N5" s="7509"/>
      <c r="O5" s="7509"/>
      <c r="P5" s="7509"/>
      <c r="Q5" s="7509"/>
      <c r="R5" s="7509"/>
      <c r="S5" s="7509"/>
      <c r="T5" s="7509"/>
      <c r="U5" s="7509"/>
      <c r="V5" s="7509"/>
      <c r="W5" s="7509"/>
      <c r="X5" s="7509"/>
      <c r="Y5" s="7509"/>
      <c r="Z5" s="2652"/>
      <c r="AA5" s="2652"/>
      <c r="AB5" s="2710"/>
      <c r="AC5" s="2654"/>
    </row>
    <row r="6" spans="1:30" ht="8.25" customHeight="1" thickBot="1">
      <c r="B6" s="2649"/>
      <c r="C6" s="2655"/>
      <c r="D6" s="2656"/>
      <c r="E6" s="2656"/>
      <c r="F6" s="2656"/>
      <c r="G6" s="2656"/>
      <c r="H6" s="2656"/>
      <c r="I6" s="2656"/>
      <c r="J6" s="2656"/>
      <c r="K6" s="2656"/>
      <c r="L6" s="2656"/>
      <c r="M6" s="2656"/>
      <c r="N6" s="2656"/>
      <c r="O6" s="2656"/>
      <c r="P6" s="2656"/>
      <c r="Q6" s="2656"/>
      <c r="R6" s="2656"/>
      <c r="S6" s="2649"/>
      <c r="T6" s="2649"/>
      <c r="U6" s="2649"/>
      <c r="V6" s="2649"/>
      <c r="W6" s="2649"/>
      <c r="X6" s="2649"/>
      <c r="Y6" s="2649"/>
      <c r="Z6" s="2650"/>
      <c r="AA6" s="5311"/>
    </row>
    <row r="7" spans="1:30" ht="15.75" customHeight="1" thickBot="1">
      <c r="B7" s="2657"/>
      <c r="C7" s="2658"/>
      <c r="D7" s="2659"/>
      <c r="E7" s="2657"/>
      <c r="F7" s="2658"/>
      <c r="G7" s="7498" t="s">
        <v>93</v>
      </c>
      <c r="H7" s="7499"/>
      <c r="I7" s="2660"/>
      <c r="J7" s="2660"/>
      <c r="K7" s="7500" t="s">
        <v>217</v>
      </c>
      <c r="L7" s="7501"/>
      <c r="M7" s="7501"/>
      <c r="N7" s="7502"/>
      <c r="O7" s="2662"/>
      <c r="P7" s="2662"/>
      <c r="Q7" s="2662"/>
      <c r="R7" s="2661"/>
      <c r="S7" s="2663"/>
      <c r="T7" s="2664"/>
      <c r="U7" s="2660"/>
      <c r="V7" s="7503" t="s">
        <v>183</v>
      </c>
      <c r="W7" s="7504"/>
      <c r="X7" s="7504"/>
      <c r="Y7" s="7504"/>
      <c r="Z7" s="7505"/>
      <c r="AA7" s="5310"/>
      <c r="AB7" s="3559"/>
      <c r="AC7" s="2651"/>
    </row>
    <row r="8" spans="1:30" ht="44.25" customHeight="1" thickBot="1">
      <c r="A8" s="2665" t="s">
        <v>436</v>
      </c>
      <c r="B8" s="2665" t="s">
        <v>407</v>
      </c>
      <c r="C8" s="2666" t="s">
        <v>437</v>
      </c>
      <c r="D8" s="2667" t="s">
        <v>189</v>
      </c>
      <c r="E8" s="2668" t="s">
        <v>87</v>
      </c>
      <c r="F8" s="2669" t="s">
        <v>534</v>
      </c>
      <c r="G8" s="2670" t="s">
        <v>535</v>
      </c>
      <c r="H8" s="2671" t="s">
        <v>108</v>
      </c>
      <c r="I8" s="2672" t="s">
        <v>536</v>
      </c>
      <c r="J8" s="2673" t="s">
        <v>537</v>
      </c>
      <c r="K8" s="2674" t="s">
        <v>347</v>
      </c>
      <c r="L8" s="2675" t="s">
        <v>354</v>
      </c>
      <c r="M8" s="2676" t="s">
        <v>350</v>
      </c>
      <c r="N8" s="2676" t="s">
        <v>538</v>
      </c>
      <c r="O8" s="2677" t="s">
        <v>352</v>
      </c>
      <c r="P8" s="2677" t="s">
        <v>111</v>
      </c>
      <c r="Q8" s="2677" t="s">
        <v>539</v>
      </c>
      <c r="R8" s="2678" t="s">
        <v>460</v>
      </c>
      <c r="S8" s="2679" t="s">
        <v>477</v>
      </c>
      <c r="T8" s="2680" t="s">
        <v>457</v>
      </c>
      <c r="U8" s="2681" t="s">
        <v>540</v>
      </c>
      <c r="V8" s="2682" t="s">
        <v>23</v>
      </c>
      <c r="W8" s="2683" t="s">
        <v>33</v>
      </c>
      <c r="X8" s="2683" t="s">
        <v>184</v>
      </c>
      <c r="Y8" s="2683" t="s">
        <v>185</v>
      </c>
      <c r="Z8" s="2684" t="s">
        <v>200</v>
      </c>
      <c r="AA8" s="2685" t="s">
        <v>541</v>
      </c>
      <c r="AB8" s="3560" t="s">
        <v>1370</v>
      </c>
      <c r="AC8" s="2651"/>
    </row>
    <row r="9" spans="1:30" ht="42.75" customHeight="1" thickBot="1">
      <c r="A9" s="2686">
        <v>7</v>
      </c>
      <c r="B9" s="2798">
        <f t="shared" ref="B9:B16" si="0">ROW()-8</f>
        <v>1</v>
      </c>
      <c r="C9" s="2799" t="str">
        <f>'جنح مستأنف'!C80</f>
        <v>سامح ربيع محمود عليان</v>
      </c>
      <c r="D9" s="2800" t="str">
        <f>'جنح مستأنف'!$C$47</f>
        <v>أ</v>
      </c>
      <c r="E9" s="2687">
        <v>1</v>
      </c>
      <c r="F9" s="2801" t="str">
        <f>'جنح مستأنف'!B80</f>
        <v>الدائرة الأولى جنائي بندر بني سويف</v>
      </c>
      <c r="G9" s="2802">
        <f>'جنح مستأنف'!F80+'جنح مستأنف'!G80+'جنح مستأنف'!H80+'جنح مستأنف'!I80</f>
        <v>33</v>
      </c>
      <c r="H9" s="2803">
        <f>'جنح مستأنف'!J80+'جنح مستأنف'!K80</f>
        <v>0</v>
      </c>
      <c r="I9" s="2804">
        <f>'جنح مستأنف'!L80-P9</f>
        <v>33</v>
      </c>
      <c r="J9" s="2805">
        <f t="shared" ref="J9:J16" si="1">N9+O9+P9+Q9</f>
        <v>0</v>
      </c>
      <c r="K9" s="2806">
        <f>'جنح مستأنف'!W80</f>
        <v>0</v>
      </c>
      <c r="L9" s="2807">
        <f>'جنح مستأنف'!AC80</f>
        <v>0</v>
      </c>
      <c r="M9" s="2808">
        <f>'جنح مستأنف'!AE80</f>
        <v>0</v>
      </c>
      <c r="N9" s="2808">
        <f t="shared" ref="N9:N16" si="2">M9+L9+K9</f>
        <v>0</v>
      </c>
      <c r="O9" s="2809">
        <f>'جنح مستأنف'!AN80</f>
        <v>0</v>
      </c>
      <c r="P9" s="2809">
        <f>'جنح مستأنف'!AQ80</f>
        <v>0</v>
      </c>
      <c r="Q9" s="2809">
        <f>'جنح مستأنف'!AT52</f>
        <v>0</v>
      </c>
      <c r="R9" s="2809">
        <f t="shared" ref="R9:R16" si="3">I9-N9-O9-Q9</f>
        <v>33</v>
      </c>
      <c r="S9" s="2810">
        <f t="shared" ref="S9:S16" si="4">J9/I9</f>
        <v>0</v>
      </c>
      <c r="T9" s="2811">
        <f t="shared" ref="T9:T16" si="5">N9</f>
        <v>0</v>
      </c>
      <c r="U9" s="2812">
        <f t="shared" ref="U9:U16" si="6">N9/I9</f>
        <v>0</v>
      </c>
      <c r="V9" s="2813">
        <f>'جنح مستأنف'!AY80+'جنح مستأنف'!AZ80+'جنح مستأنف'!BA80</f>
        <v>0</v>
      </c>
      <c r="W9" s="2814">
        <f>'جنح مستأنف'!BG80+'جنح مستأنف'!BH80+'جنح مستأنف'!BI80</f>
        <v>0</v>
      </c>
      <c r="X9" s="2814">
        <f>'جنح مستأنف'!BN80+'جنح مستأنف'!BO80+'جنح مستأنف'!BP80</f>
        <v>0</v>
      </c>
      <c r="Y9" s="2814">
        <f>'جنح مستأنف'!BU80+'جنح مستأنف'!BV80+'جنح مستأنف'!BW80</f>
        <v>0</v>
      </c>
      <c r="Z9" s="2815">
        <f>'جنح مستأنف'!CA46</f>
        <v>0</v>
      </c>
      <c r="AA9" s="2688"/>
      <c r="AB9" s="3426">
        <f t="shared" ref="AB9:AB16" si="7">N9/I9</f>
        <v>0</v>
      </c>
      <c r="AC9" s="2651"/>
      <c r="AD9" s="256">
        <f t="shared" ref="AD9:AD16" si="8">V9+W9+X9</f>
        <v>0</v>
      </c>
    </row>
    <row r="10" spans="1:30" ht="42.75" customHeight="1" thickBot="1">
      <c r="A10" s="2686">
        <v>1</v>
      </c>
      <c r="B10" s="2798">
        <f t="shared" si="0"/>
        <v>2</v>
      </c>
      <c r="C10" s="2799" t="str">
        <f>'جنح مستأنف'!C85</f>
        <v>محمد فخري راشد إبراهيم</v>
      </c>
      <c r="D10" s="2800" t="str">
        <f>'جنح مستأنف'!$C$12</f>
        <v>أ</v>
      </c>
      <c r="E10" s="2687">
        <v>6</v>
      </c>
      <c r="F10" s="2801" t="str">
        <f>'جنح مستأنف'!B85</f>
        <v>الدائرة السادسة جنائي مركز ببا</v>
      </c>
      <c r="G10" s="2802">
        <f>'جنح مستأنف'!F85+'جنح مستأنف'!G85+'جنح مستأنف'!H85+'جنح مستأنف'!I85</f>
        <v>9</v>
      </c>
      <c r="H10" s="2803">
        <f>'جنح مستأنف'!J85+'جنح مستأنف'!K85</f>
        <v>0</v>
      </c>
      <c r="I10" s="2804">
        <f>'جنح مستأنف'!L85-P10</f>
        <v>9</v>
      </c>
      <c r="J10" s="2805">
        <f t="shared" si="1"/>
        <v>0</v>
      </c>
      <c r="K10" s="2806">
        <f>'جنح مستأنف'!W85</f>
        <v>0</v>
      </c>
      <c r="L10" s="2807">
        <f>'جنح مستأنف'!AC85</f>
        <v>0</v>
      </c>
      <c r="M10" s="2808">
        <f>'جنح مستأنف'!AE85</f>
        <v>0</v>
      </c>
      <c r="N10" s="2808">
        <f t="shared" si="2"/>
        <v>0</v>
      </c>
      <c r="O10" s="2809">
        <f>'جنح مستأنف'!AN85</f>
        <v>0</v>
      </c>
      <c r="P10" s="2809">
        <f>'جنح مستأنف'!AQ85</f>
        <v>0</v>
      </c>
      <c r="Q10" s="2809">
        <f>'جنح مستأنف'!AT57</f>
        <v>0</v>
      </c>
      <c r="R10" s="2809">
        <f t="shared" si="3"/>
        <v>9</v>
      </c>
      <c r="S10" s="2810">
        <f t="shared" si="4"/>
        <v>0</v>
      </c>
      <c r="T10" s="2811">
        <f t="shared" si="5"/>
        <v>0</v>
      </c>
      <c r="U10" s="2812">
        <f t="shared" si="6"/>
        <v>0</v>
      </c>
      <c r="V10" s="2813">
        <f>'جنح مستأنف'!AY85+'جنح مستأنف'!AZ85+'جنح مستأنف'!BA85</f>
        <v>0</v>
      </c>
      <c r="W10" s="2814">
        <f>'جنح مستأنف'!BG85+'جنح مستأنف'!BH85+'جنح مستأنف'!BI85</f>
        <v>0</v>
      </c>
      <c r="X10" s="2814">
        <f>'جنح مستأنف'!BN85+'جنح مستأنف'!BO85+'جنح مستأنف'!BP85</f>
        <v>0</v>
      </c>
      <c r="Y10" s="2814">
        <f>'جنح مستأنف'!BU85+'جنح مستأنف'!BV85+'جنح مستأنف'!BW85</f>
        <v>0</v>
      </c>
      <c r="Z10" s="2815">
        <f>'جنح مستأنف'!CA51</f>
        <v>0</v>
      </c>
      <c r="AA10" s="2688"/>
      <c r="AB10" s="3426">
        <f t="shared" si="7"/>
        <v>0</v>
      </c>
      <c r="AC10" s="2651"/>
      <c r="AD10" s="256">
        <f t="shared" si="8"/>
        <v>0</v>
      </c>
    </row>
    <row r="11" spans="1:30" ht="42.75" customHeight="1" thickBot="1">
      <c r="A11" s="2686">
        <v>6</v>
      </c>
      <c r="B11" s="2798">
        <f t="shared" si="0"/>
        <v>3</v>
      </c>
      <c r="C11" s="2799" t="str">
        <f>'جنح مستأنف'!C81</f>
        <v>محمود عبدالمنعم حسين حسان</v>
      </c>
      <c r="D11" s="2800" t="str">
        <f>'جنح مستأنف'!$C$20</f>
        <v>أ</v>
      </c>
      <c r="E11" s="2687">
        <v>2</v>
      </c>
      <c r="F11" s="2801" t="str">
        <f>'جنح مستأنف'!B81</f>
        <v>الدائرة الثانية جنائي مركز بني سويف</v>
      </c>
      <c r="G11" s="2802">
        <f>'جنح مستأنف'!F81+'جنح مستأنف'!G81+'جنح مستأنف'!H81+'جنح مستأنف'!I81</f>
        <v>24</v>
      </c>
      <c r="H11" s="2803">
        <f>'جنح مستأنف'!J81+'جنح مستأنف'!K81</f>
        <v>0</v>
      </c>
      <c r="I11" s="2804">
        <f>'جنح مستأنف'!L81-P11</f>
        <v>24</v>
      </c>
      <c r="J11" s="2805">
        <f t="shared" si="1"/>
        <v>0</v>
      </c>
      <c r="K11" s="2806">
        <f>'جنح مستأنف'!W81</f>
        <v>0</v>
      </c>
      <c r="L11" s="2807">
        <f>'جنح مستأنف'!AC81</f>
        <v>0</v>
      </c>
      <c r="M11" s="2808">
        <f>'جنح مستأنف'!AE81</f>
        <v>0</v>
      </c>
      <c r="N11" s="2808">
        <f t="shared" si="2"/>
        <v>0</v>
      </c>
      <c r="O11" s="2809">
        <f>'جنح مستأنف'!AN81</f>
        <v>0</v>
      </c>
      <c r="P11" s="2809">
        <f>'جنح مستأنف'!AQ81</f>
        <v>0</v>
      </c>
      <c r="Q11" s="2809">
        <f>'جنح مستأنف'!AT53</f>
        <v>0</v>
      </c>
      <c r="R11" s="2809">
        <f t="shared" si="3"/>
        <v>24</v>
      </c>
      <c r="S11" s="2810">
        <f t="shared" si="4"/>
        <v>0</v>
      </c>
      <c r="T11" s="2811">
        <f t="shared" si="5"/>
        <v>0</v>
      </c>
      <c r="U11" s="2812">
        <f t="shared" si="6"/>
        <v>0</v>
      </c>
      <c r="V11" s="2813">
        <f>'جنح مستأنف'!AY81+'جنح مستأنف'!AZ81+'جنح مستأنف'!BA81</f>
        <v>0</v>
      </c>
      <c r="W11" s="2814">
        <f>'جنح مستأنف'!BG81+'جنح مستأنف'!BH81+'جنح مستأنف'!BI81</f>
        <v>0</v>
      </c>
      <c r="X11" s="2814">
        <f>'جنح مستأنف'!BN81+'جنح مستأنف'!BO81+'جنح مستأنف'!BP81</f>
        <v>0</v>
      </c>
      <c r="Y11" s="2814">
        <f>'جنح مستأنف'!BU81+'جنح مستأنف'!BV81+'جنح مستأنف'!BW81</f>
        <v>0</v>
      </c>
      <c r="Z11" s="2815">
        <f>'جنح مستأنف'!CA47</f>
        <v>0</v>
      </c>
      <c r="AA11" s="2688"/>
      <c r="AB11" s="3426">
        <f t="shared" si="7"/>
        <v>0</v>
      </c>
      <c r="AC11" s="2651"/>
      <c r="AD11" s="256">
        <f t="shared" si="8"/>
        <v>0</v>
      </c>
    </row>
    <row r="12" spans="1:30" ht="42.75" customHeight="1" thickBot="1">
      <c r="A12" s="2686">
        <v>2</v>
      </c>
      <c r="B12" s="2798">
        <f t="shared" si="0"/>
        <v>4</v>
      </c>
      <c r="C12" s="2799" t="str">
        <f>'جنح مستأنف'!C83</f>
        <v>مينا توما يعقوب  عبدالسيد</v>
      </c>
      <c r="D12" s="2800" t="str">
        <f>'جنح مستأنف'!$C$53</f>
        <v>أ</v>
      </c>
      <c r="E12" s="2687">
        <v>4</v>
      </c>
      <c r="F12" s="2801" t="str">
        <f>'جنح مستأنف'!B83</f>
        <v>الدائرة الرابعة جنائي مركز اهناسيا</v>
      </c>
      <c r="G12" s="2802">
        <f>'جنح مستأنف'!F83+'جنح مستأنف'!G83+'جنح مستأنف'!H83+'جنح مستأنف'!I83</f>
        <v>26</v>
      </c>
      <c r="H12" s="2803">
        <f>'جنح مستأنف'!J83+'جنح مستأنف'!K83</f>
        <v>0</v>
      </c>
      <c r="I12" s="2804">
        <f>'جنح مستأنف'!L83-P12</f>
        <v>26</v>
      </c>
      <c r="J12" s="2805">
        <f t="shared" si="1"/>
        <v>0</v>
      </c>
      <c r="K12" s="2806">
        <f>'جنح مستأنف'!W83</f>
        <v>0</v>
      </c>
      <c r="L12" s="2807">
        <f>'جنح مستأنف'!AC83</f>
        <v>0</v>
      </c>
      <c r="M12" s="2808">
        <f>'جنح مستأنف'!AE83</f>
        <v>0</v>
      </c>
      <c r="N12" s="2808">
        <f t="shared" si="2"/>
        <v>0</v>
      </c>
      <c r="O12" s="2809">
        <f>'جنح مستأنف'!AN83</f>
        <v>0</v>
      </c>
      <c r="P12" s="2809">
        <f>'جنح مستأنف'!AQ83</f>
        <v>0</v>
      </c>
      <c r="Q12" s="2809">
        <f>'جنح مستأنف'!AT55</f>
        <v>0</v>
      </c>
      <c r="R12" s="2809">
        <f t="shared" si="3"/>
        <v>26</v>
      </c>
      <c r="S12" s="2810">
        <f t="shared" si="4"/>
        <v>0</v>
      </c>
      <c r="T12" s="2811">
        <f t="shared" si="5"/>
        <v>0</v>
      </c>
      <c r="U12" s="2812">
        <f t="shared" si="6"/>
        <v>0</v>
      </c>
      <c r="V12" s="2813">
        <f>'جنح مستأنف'!AY83+'جنح مستأنف'!AZ83+'جنح مستأنف'!BA83</f>
        <v>0</v>
      </c>
      <c r="W12" s="2814">
        <f>'جنح مستأنف'!BG83+'جنح مستأنف'!BH83+'جنح مستأنف'!BI83</f>
        <v>0</v>
      </c>
      <c r="X12" s="2814">
        <f>'جنح مستأنف'!BN83+'جنح مستأنف'!BO83+'جنح مستأنف'!BP83</f>
        <v>0</v>
      </c>
      <c r="Y12" s="2814">
        <f>'جنح مستأنف'!BU83+'جنح مستأنف'!BV83+'جنح مستأنف'!BW83</f>
        <v>0</v>
      </c>
      <c r="Z12" s="2815">
        <f>'جنح مستأنف'!CA49</f>
        <v>0</v>
      </c>
      <c r="AA12" s="2688"/>
      <c r="AB12" s="3426">
        <f t="shared" si="7"/>
        <v>0</v>
      </c>
      <c r="AC12" s="2651"/>
      <c r="AD12" s="256">
        <f t="shared" si="8"/>
        <v>0</v>
      </c>
    </row>
    <row r="13" spans="1:30" ht="42.75" customHeight="1" thickBot="1">
      <c r="A13" s="2686">
        <v>4</v>
      </c>
      <c r="B13" s="2798">
        <f t="shared" si="0"/>
        <v>5</v>
      </c>
      <c r="C13" s="2799" t="str">
        <f>'جنح مستأنف'!C84</f>
        <v>احمد حسن احمد عبدالرحيم</v>
      </c>
      <c r="D13" s="2800" t="str">
        <f>'جنح مستأنف'!$C$26</f>
        <v>أ</v>
      </c>
      <c r="E13" s="2687">
        <v>5</v>
      </c>
      <c r="F13" s="2801" t="str">
        <f>'جنح مستأنف'!B84</f>
        <v>الدائرة الخامسة جنائي مركز الواسطى</v>
      </c>
      <c r="G13" s="2802">
        <f>'جنح مستأنف'!F84+'جنح مستأنف'!G84+'جنح مستأنف'!H84+'جنح مستأنف'!I84</f>
        <v>22</v>
      </c>
      <c r="H13" s="2803">
        <f>'جنح مستأنف'!J84+'جنح مستأنف'!K84</f>
        <v>0</v>
      </c>
      <c r="I13" s="2804">
        <f>'جنح مستأنف'!L84-P13</f>
        <v>22</v>
      </c>
      <c r="J13" s="2805">
        <f t="shared" si="1"/>
        <v>0</v>
      </c>
      <c r="K13" s="2806">
        <f>'جنح مستأنف'!W84</f>
        <v>0</v>
      </c>
      <c r="L13" s="2807">
        <f>'جنح مستأنف'!AC84</f>
        <v>0</v>
      </c>
      <c r="M13" s="2808">
        <f>'جنح مستأنف'!AE84</f>
        <v>0</v>
      </c>
      <c r="N13" s="2808">
        <f t="shared" si="2"/>
        <v>0</v>
      </c>
      <c r="O13" s="2809">
        <f>'جنح مستأنف'!AN84</f>
        <v>0</v>
      </c>
      <c r="P13" s="2809">
        <f>'جنح مستأنف'!AQ84</f>
        <v>0</v>
      </c>
      <c r="Q13" s="2809">
        <f>'جنح مستأنف'!AT56</f>
        <v>0</v>
      </c>
      <c r="R13" s="2809">
        <f t="shared" si="3"/>
        <v>22</v>
      </c>
      <c r="S13" s="2810">
        <f t="shared" si="4"/>
        <v>0</v>
      </c>
      <c r="T13" s="2811">
        <f t="shared" si="5"/>
        <v>0</v>
      </c>
      <c r="U13" s="2812">
        <f t="shared" si="6"/>
        <v>0</v>
      </c>
      <c r="V13" s="2813">
        <f>'جنح مستأنف'!AY84+'جنح مستأنف'!AZ84+'جنح مستأنف'!BA84</f>
        <v>0</v>
      </c>
      <c r="W13" s="2814">
        <f>'جنح مستأنف'!BG84+'جنح مستأنف'!BH84+'جنح مستأنف'!BI84</f>
        <v>0</v>
      </c>
      <c r="X13" s="2814">
        <f>'جنح مستأنف'!BN84+'جنح مستأنف'!BO84+'جنح مستأنف'!BP84</f>
        <v>0</v>
      </c>
      <c r="Y13" s="2814">
        <f>'جنح مستأنف'!BU84+'جنح مستأنف'!BV84+'جنح مستأنف'!BW84</f>
        <v>0</v>
      </c>
      <c r="Z13" s="2815">
        <f>'جنح مستأنف'!CA50</f>
        <v>0</v>
      </c>
      <c r="AA13" s="2688"/>
      <c r="AB13" s="3426">
        <f t="shared" si="7"/>
        <v>0</v>
      </c>
      <c r="AC13" s="2651"/>
      <c r="AD13" s="256">
        <f t="shared" si="8"/>
        <v>0</v>
      </c>
    </row>
    <row r="14" spans="1:30" ht="42.75" customHeight="1" thickBot="1">
      <c r="A14" s="2686">
        <v>8</v>
      </c>
      <c r="B14" s="2798">
        <f t="shared" si="0"/>
        <v>6</v>
      </c>
      <c r="C14" s="2799" t="str">
        <f>'جنح مستأنف'!C86</f>
        <v>محمود زكي عبدالمنعم سلامة</v>
      </c>
      <c r="D14" s="2800" t="str">
        <f>'جنح مستأنف'!$C$39</f>
        <v>أ</v>
      </c>
      <c r="E14" s="2687">
        <v>7</v>
      </c>
      <c r="F14" s="2801" t="str">
        <f>'جنح مستأنف'!B86</f>
        <v>الدائرة السابعة جنائي مركز الفشن</v>
      </c>
      <c r="G14" s="2802">
        <f>'جنح مستأنف'!F86+'جنح مستأنف'!G86+'جنح مستأنف'!H86+'جنح مستأنف'!I86</f>
        <v>24</v>
      </c>
      <c r="H14" s="2803">
        <f>'جنح مستأنف'!J86+'جنح مستأنف'!K86</f>
        <v>0</v>
      </c>
      <c r="I14" s="2804">
        <f>'جنح مستأنف'!L86-P14</f>
        <v>24</v>
      </c>
      <c r="J14" s="2805">
        <f t="shared" si="1"/>
        <v>0</v>
      </c>
      <c r="K14" s="2806">
        <f>'جنح مستأنف'!W86</f>
        <v>0</v>
      </c>
      <c r="L14" s="2807">
        <f>'جنح مستأنف'!AC86</f>
        <v>0</v>
      </c>
      <c r="M14" s="2808">
        <f>'جنح مستأنف'!AE86</f>
        <v>0</v>
      </c>
      <c r="N14" s="2808">
        <f t="shared" si="2"/>
        <v>0</v>
      </c>
      <c r="O14" s="2809">
        <f>'جنح مستأنف'!AN86</f>
        <v>0</v>
      </c>
      <c r="P14" s="2809">
        <f>'جنح مستأنف'!AQ86</f>
        <v>0</v>
      </c>
      <c r="Q14" s="2809">
        <f>'جنح مستأنف'!AT58</f>
        <v>0</v>
      </c>
      <c r="R14" s="2809">
        <f t="shared" si="3"/>
        <v>24</v>
      </c>
      <c r="S14" s="2810">
        <f t="shared" si="4"/>
        <v>0</v>
      </c>
      <c r="T14" s="2811">
        <f t="shared" si="5"/>
        <v>0</v>
      </c>
      <c r="U14" s="2812">
        <f t="shared" si="6"/>
        <v>0</v>
      </c>
      <c r="V14" s="2813">
        <f>'جنح مستأنف'!AY86+'جنح مستأنف'!AZ86+'جنح مستأنف'!BA86</f>
        <v>0</v>
      </c>
      <c r="W14" s="2814">
        <f>'جنح مستأنف'!BG86+'جنح مستأنف'!BH86+'جنح مستأنف'!BI86</f>
        <v>0</v>
      </c>
      <c r="X14" s="2814">
        <f>'جنح مستأنف'!BN86+'جنح مستأنف'!BO86+'جنح مستأنف'!BP86</f>
        <v>0</v>
      </c>
      <c r="Y14" s="2814">
        <f>'جنح مستأنف'!BU86+'جنح مستأنف'!BV86+'جنح مستأنف'!BW86</f>
        <v>0</v>
      </c>
      <c r="Z14" s="2815">
        <f>'جنح مستأنف'!CA52</f>
        <v>0</v>
      </c>
      <c r="AA14" s="2688"/>
      <c r="AB14" s="3426">
        <f t="shared" si="7"/>
        <v>0</v>
      </c>
      <c r="AC14" s="2651"/>
      <c r="AD14" s="256">
        <f t="shared" si="8"/>
        <v>0</v>
      </c>
    </row>
    <row r="15" spans="1:30" ht="42.75" customHeight="1" thickBot="1">
      <c r="A15" s="2686">
        <v>5</v>
      </c>
      <c r="B15" s="2798">
        <f t="shared" si="0"/>
        <v>7</v>
      </c>
      <c r="C15" s="2799" t="str">
        <f>'جنح مستأنف'!C87</f>
        <v>عمرو احمد ممدوح عوض الله أنيس</v>
      </c>
      <c r="D15" s="2800" t="str">
        <f>'جنح مستأنف'!$C$32</f>
        <v>أ</v>
      </c>
      <c r="E15" s="2687">
        <v>8</v>
      </c>
      <c r="F15" s="2801" t="str">
        <f>'جنح مستأنف'!B87</f>
        <v>الدائرة الثامنة جنائي مركز سمسطا</v>
      </c>
      <c r="G15" s="2802">
        <f>'جنح مستأنف'!F87+'جنح مستأنف'!G87+'جنح مستأنف'!H87+'جنح مستأنف'!I87</f>
        <v>28</v>
      </c>
      <c r="H15" s="2803">
        <f>'جنح مستأنف'!J87+'جنح مستأنف'!K87</f>
        <v>0</v>
      </c>
      <c r="I15" s="2804">
        <f>'جنح مستأنف'!L87-P15</f>
        <v>28</v>
      </c>
      <c r="J15" s="2805">
        <f t="shared" si="1"/>
        <v>0</v>
      </c>
      <c r="K15" s="2806">
        <f>'جنح مستأنف'!W87</f>
        <v>0</v>
      </c>
      <c r="L15" s="2807">
        <f>'جنح مستأنف'!AC87</f>
        <v>0</v>
      </c>
      <c r="M15" s="2808">
        <f>'جنح مستأنف'!AE87</f>
        <v>0</v>
      </c>
      <c r="N15" s="2808">
        <f t="shared" si="2"/>
        <v>0</v>
      </c>
      <c r="O15" s="2809">
        <f>'جنح مستأنف'!AN87</f>
        <v>0</v>
      </c>
      <c r="P15" s="2809">
        <f>'جنح مستأنف'!AQ87</f>
        <v>0</v>
      </c>
      <c r="Q15" s="2809">
        <f>'جنح مستأنف'!AT59</f>
        <v>0</v>
      </c>
      <c r="R15" s="2809">
        <f t="shared" si="3"/>
        <v>28</v>
      </c>
      <c r="S15" s="2810">
        <f t="shared" si="4"/>
        <v>0</v>
      </c>
      <c r="T15" s="2811">
        <f t="shared" si="5"/>
        <v>0</v>
      </c>
      <c r="U15" s="2812">
        <f t="shared" si="6"/>
        <v>0</v>
      </c>
      <c r="V15" s="2813">
        <f>'جنح مستأنف'!AY87+'جنح مستأنف'!AZ87+'جنح مستأنف'!BA87</f>
        <v>0</v>
      </c>
      <c r="W15" s="2814">
        <f>'جنح مستأنف'!BG87+'جنح مستأنف'!BH87+'جنح مستأنف'!BI87</f>
        <v>0</v>
      </c>
      <c r="X15" s="2814">
        <f>'جنح مستأنف'!BN87+'جنح مستأنف'!BO87+'جنح مستأنف'!BP87</f>
        <v>0</v>
      </c>
      <c r="Y15" s="2814">
        <f>'جنح مستأنف'!BU87+'جنح مستأنف'!BV87+'جنح مستأنف'!BW87</f>
        <v>0</v>
      </c>
      <c r="Z15" s="2815">
        <f>'جنح مستأنف'!CA53</f>
        <v>0</v>
      </c>
      <c r="AA15" s="2688"/>
      <c r="AB15" s="3426">
        <f t="shared" si="7"/>
        <v>0</v>
      </c>
      <c r="AC15" s="2651"/>
      <c r="AD15" s="256">
        <f t="shared" si="8"/>
        <v>0</v>
      </c>
    </row>
    <row r="16" spans="1:30" ht="42.75" customHeight="1" thickBot="1">
      <c r="A16" s="2686">
        <v>3</v>
      </c>
      <c r="B16" s="2798">
        <f t="shared" si="0"/>
        <v>8</v>
      </c>
      <c r="C16" s="2799" t="str">
        <f>'جنح مستأنف'!C82</f>
        <v>حاتم ربيع محمود عليان</v>
      </c>
      <c r="D16" s="2800" t="str">
        <f>'جنح مستأنف'!$C$59</f>
        <v>أ</v>
      </c>
      <c r="E16" s="2687">
        <v>3</v>
      </c>
      <c r="F16" s="2801" t="str">
        <f>'جنح مستأنف'!B82</f>
        <v>الدائرة الثالثة جنائي مركز ناصر</v>
      </c>
      <c r="G16" s="2802">
        <f>'جنح مستأنف'!F82+'جنح مستأنف'!G82+'جنح مستأنف'!H82+'جنح مستأنف'!I82</f>
        <v>24</v>
      </c>
      <c r="H16" s="2803">
        <f>'جنح مستأنف'!J82+'جنح مستأنف'!K82</f>
        <v>0</v>
      </c>
      <c r="I16" s="2804">
        <f>'جنح مستأنف'!L82-P16</f>
        <v>24</v>
      </c>
      <c r="J16" s="2805">
        <f t="shared" si="1"/>
        <v>0</v>
      </c>
      <c r="K16" s="2806">
        <f>'جنح مستأنف'!W82</f>
        <v>0</v>
      </c>
      <c r="L16" s="2807">
        <f>'جنح مستأنف'!AC82</f>
        <v>0</v>
      </c>
      <c r="M16" s="2808">
        <f>'جنح مستأنف'!AE82</f>
        <v>0</v>
      </c>
      <c r="N16" s="2808">
        <f t="shared" si="2"/>
        <v>0</v>
      </c>
      <c r="O16" s="2809">
        <f>'جنح مستأنف'!AN82</f>
        <v>0</v>
      </c>
      <c r="P16" s="2809">
        <f>'جنح مستأنف'!AQ82</f>
        <v>0</v>
      </c>
      <c r="Q16" s="2809">
        <f>'جنح مستأنف'!AT54</f>
        <v>0</v>
      </c>
      <c r="R16" s="2809">
        <f t="shared" si="3"/>
        <v>24</v>
      </c>
      <c r="S16" s="2810">
        <f t="shared" si="4"/>
        <v>0</v>
      </c>
      <c r="T16" s="2811">
        <f t="shared" si="5"/>
        <v>0</v>
      </c>
      <c r="U16" s="2812">
        <f t="shared" si="6"/>
        <v>0</v>
      </c>
      <c r="V16" s="2813">
        <f>'جنح مستأنف'!AY82+'جنح مستأنف'!AZ82+'جنح مستأنف'!BA82</f>
        <v>0</v>
      </c>
      <c r="W16" s="2814">
        <f>'جنح مستأنف'!BG82+'جنح مستأنف'!BH82+'جنح مستأنف'!BI82</f>
        <v>0</v>
      </c>
      <c r="X16" s="2814">
        <f>'جنح مستأنف'!BN82+'جنح مستأنف'!BO82+'جنح مستأنف'!BP82</f>
        <v>0</v>
      </c>
      <c r="Y16" s="2814">
        <f>'جنح مستأنف'!BU82+'جنح مستأنف'!BV82+'جنح مستأنف'!BW82</f>
        <v>0</v>
      </c>
      <c r="Z16" s="2815">
        <f>'جنح مستأنف'!CA48</f>
        <v>0</v>
      </c>
      <c r="AA16" s="2688"/>
      <c r="AB16" s="3426">
        <f t="shared" si="7"/>
        <v>0</v>
      </c>
      <c r="AC16" s="2651"/>
      <c r="AD16" s="256">
        <f t="shared" si="8"/>
        <v>0</v>
      </c>
    </row>
    <row r="17" spans="2:30" ht="42.75" hidden="1" customHeight="1" thickBot="1">
      <c r="B17" s="7510" t="s">
        <v>445</v>
      </c>
      <c r="C17" s="7511"/>
      <c r="D17" s="7511"/>
      <c r="E17" s="7511"/>
      <c r="F17" s="7512"/>
      <c r="G17" s="2816">
        <f>G16+G15+G14+G13+G12+G11+G10+G9</f>
        <v>190</v>
      </c>
      <c r="H17" s="2816">
        <f t="shared" ref="H17:AB17" si="9">H16+H15+H14+H13+H12+H11+H10+H9</f>
        <v>0</v>
      </c>
      <c r="I17" s="2816">
        <f t="shared" si="9"/>
        <v>190</v>
      </c>
      <c r="J17" s="2817">
        <f t="shared" ref="J17:J18" si="10">N17+O17+P17+Q17</f>
        <v>0</v>
      </c>
      <c r="K17" s="2816">
        <f t="shared" si="9"/>
        <v>0</v>
      </c>
      <c r="L17" s="2816">
        <f t="shared" si="9"/>
        <v>0</v>
      </c>
      <c r="M17" s="2816">
        <f t="shared" si="9"/>
        <v>0</v>
      </c>
      <c r="N17" s="2816">
        <f t="shared" si="9"/>
        <v>0</v>
      </c>
      <c r="O17" s="2816">
        <f t="shared" si="9"/>
        <v>0</v>
      </c>
      <c r="P17" s="2816">
        <f t="shared" si="9"/>
        <v>0</v>
      </c>
      <c r="Q17" s="2816">
        <f t="shared" si="9"/>
        <v>0</v>
      </c>
      <c r="R17" s="2816">
        <f t="shared" si="9"/>
        <v>190</v>
      </c>
      <c r="S17" s="2818">
        <f t="shared" ref="S17:S18" si="11">J17/I17</f>
        <v>0</v>
      </c>
      <c r="T17" s="2816">
        <f t="shared" si="9"/>
        <v>0</v>
      </c>
      <c r="U17" s="2819">
        <f t="shared" ref="U17:U18" si="12">N17/I17</f>
        <v>0</v>
      </c>
      <c r="V17" s="2816">
        <f t="shared" si="9"/>
        <v>0</v>
      </c>
      <c r="W17" s="2816">
        <f t="shared" si="9"/>
        <v>0</v>
      </c>
      <c r="X17" s="2816">
        <f t="shared" si="9"/>
        <v>0</v>
      </c>
      <c r="Y17" s="2816">
        <f t="shared" si="9"/>
        <v>0</v>
      </c>
      <c r="Z17" s="2816">
        <f t="shared" si="9"/>
        <v>0</v>
      </c>
      <c r="AA17" s="2816">
        <f t="shared" si="9"/>
        <v>0</v>
      </c>
      <c r="AB17" s="2816">
        <f t="shared" si="9"/>
        <v>0</v>
      </c>
      <c r="AC17" s="2651"/>
    </row>
    <row r="18" spans="2:30" ht="40.5" hidden="1" customHeight="1" thickBot="1">
      <c r="B18" s="7513" t="s">
        <v>542</v>
      </c>
      <c r="C18" s="7514"/>
      <c r="D18" s="7514"/>
      <c r="E18" s="7514"/>
      <c r="F18" s="7515"/>
      <c r="G18" s="2820">
        <f>G16+G15+G14+G10+G12+G11+G13+G9</f>
        <v>190</v>
      </c>
      <c r="H18" s="2820">
        <f t="shared" ref="H18:AB18" si="13">H16+H15+H14+H10+H12+H11+H13+H9</f>
        <v>0</v>
      </c>
      <c r="I18" s="2820">
        <f t="shared" si="13"/>
        <v>190</v>
      </c>
      <c r="J18" s="2821">
        <f t="shared" si="10"/>
        <v>0</v>
      </c>
      <c r="K18" s="2820">
        <f t="shared" si="13"/>
        <v>0</v>
      </c>
      <c r="L18" s="2820">
        <f t="shared" si="13"/>
        <v>0</v>
      </c>
      <c r="M18" s="2820">
        <f t="shared" si="13"/>
        <v>0</v>
      </c>
      <c r="N18" s="2820">
        <f t="shared" si="13"/>
        <v>0</v>
      </c>
      <c r="O18" s="2820">
        <f t="shared" si="13"/>
        <v>0</v>
      </c>
      <c r="P18" s="2820">
        <f t="shared" si="13"/>
        <v>0</v>
      </c>
      <c r="Q18" s="2820">
        <f t="shared" si="13"/>
        <v>0</v>
      </c>
      <c r="R18" s="2820">
        <f t="shared" si="13"/>
        <v>190</v>
      </c>
      <c r="S18" s="2818">
        <f t="shared" si="11"/>
        <v>0</v>
      </c>
      <c r="T18" s="2820">
        <f t="shared" si="13"/>
        <v>0</v>
      </c>
      <c r="U18" s="2819">
        <f t="shared" si="12"/>
        <v>0</v>
      </c>
      <c r="V18" s="2820">
        <f t="shared" si="13"/>
        <v>0</v>
      </c>
      <c r="W18" s="2820">
        <f t="shared" si="13"/>
        <v>0</v>
      </c>
      <c r="X18" s="2820">
        <f t="shared" si="13"/>
        <v>0</v>
      </c>
      <c r="Y18" s="2820">
        <f t="shared" si="13"/>
        <v>0</v>
      </c>
      <c r="Z18" s="2820">
        <f t="shared" si="13"/>
        <v>0</v>
      </c>
      <c r="AA18" s="2820">
        <f t="shared" si="13"/>
        <v>0</v>
      </c>
      <c r="AB18" s="2820">
        <f t="shared" si="13"/>
        <v>0</v>
      </c>
    </row>
    <row r="19" spans="2:30" ht="22.5" customHeight="1">
      <c r="B19" s="7516" t="s">
        <v>543</v>
      </c>
      <c r="C19" s="7516"/>
      <c r="D19" s="7516"/>
      <c r="E19" s="7516"/>
      <c r="F19" s="7516"/>
      <c r="G19" s="2689"/>
      <c r="H19" s="2689"/>
      <c r="I19" s="2689"/>
      <c r="J19" s="2689"/>
      <c r="K19" s="2689"/>
      <c r="L19" s="7517"/>
      <c r="M19" s="7517"/>
      <c r="N19" s="7517"/>
      <c r="O19" s="7517"/>
      <c r="P19" s="2690"/>
      <c r="Q19" s="2690"/>
      <c r="R19" s="2691"/>
      <c r="S19" s="2691"/>
      <c r="T19" s="7517" t="s">
        <v>544</v>
      </c>
      <c r="U19" s="7517"/>
      <c r="V19" s="7517"/>
      <c r="W19" s="7517"/>
      <c r="X19" s="7517"/>
      <c r="Y19" s="2689"/>
      <c r="Z19" s="2650"/>
      <c r="AA19" s="2650"/>
    </row>
    <row r="20" spans="2:30" ht="22.5" customHeight="1">
      <c r="B20" s="2692"/>
      <c r="C20" s="7518"/>
      <c r="D20" s="7518"/>
      <c r="E20" s="7518"/>
      <c r="F20" s="2692"/>
      <c r="G20" s="2692"/>
      <c r="H20" s="2692"/>
      <c r="I20" s="2692"/>
      <c r="J20" s="2692"/>
      <c r="K20" s="2692"/>
      <c r="L20" s="2649"/>
      <c r="M20" s="2649"/>
      <c r="N20" s="2649"/>
      <c r="O20" s="2649"/>
      <c r="P20" s="2649"/>
      <c r="Q20" s="2649"/>
      <c r="R20" s="2649"/>
      <c r="S20" s="2649"/>
      <c r="T20" s="2649"/>
      <c r="U20" s="2649"/>
      <c r="V20" s="2649"/>
      <c r="W20" s="2649"/>
      <c r="X20" s="2649"/>
      <c r="Y20" s="2693"/>
      <c r="Z20" s="2650"/>
      <c r="AA20" s="2650"/>
    </row>
    <row r="21" spans="2:30" ht="22.5" customHeight="1">
      <c r="B21" s="2692"/>
      <c r="C21" s="2656"/>
      <c r="D21" s="2656"/>
      <c r="E21" s="2656"/>
      <c r="F21" s="2692"/>
      <c r="G21" s="2692"/>
      <c r="H21" s="2692"/>
      <c r="I21" s="2692"/>
      <c r="J21" s="2692"/>
      <c r="K21" s="2692"/>
      <c r="L21" s="2649"/>
      <c r="M21" s="2649"/>
      <c r="N21" s="2649"/>
      <c r="O21" s="2649"/>
      <c r="P21" s="2649"/>
      <c r="Q21" s="2649"/>
      <c r="R21" s="2649"/>
      <c r="S21" s="2649"/>
      <c r="T21" s="2649"/>
      <c r="U21" s="2649"/>
      <c r="V21" s="2649"/>
      <c r="W21" s="2649"/>
      <c r="X21" s="2649"/>
      <c r="Y21" s="2693"/>
      <c r="Z21" s="2650"/>
      <c r="AA21" s="2650"/>
    </row>
    <row r="22" spans="2:30" ht="22.5" customHeight="1">
      <c r="B22" s="2692"/>
      <c r="C22" s="2656"/>
      <c r="D22" s="2656"/>
      <c r="E22" s="2656"/>
      <c r="F22" s="2692"/>
      <c r="G22" s="2692"/>
      <c r="H22" s="2692"/>
      <c r="I22" s="2692"/>
      <c r="J22" s="2692"/>
      <c r="K22" s="2692"/>
      <c r="L22" s="2649"/>
      <c r="M22" s="2649"/>
      <c r="N22" s="2649"/>
      <c r="O22" s="2649"/>
      <c r="P22" s="2649"/>
      <c r="Q22" s="2649"/>
      <c r="R22" s="2649"/>
      <c r="S22" s="2649"/>
      <c r="T22" s="2649"/>
      <c r="U22" s="2649"/>
      <c r="V22" s="2649"/>
      <c r="W22" s="2649"/>
      <c r="X22" s="2649"/>
      <c r="Y22" s="2693"/>
      <c r="Z22" s="2650"/>
      <c r="AA22" s="2650"/>
    </row>
    <row r="23" spans="2:30" ht="22.5" customHeight="1">
      <c r="B23" s="2692"/>
      <c r="C23" s="2656"/>
      <c r="D23" s="2656"/>
      <c r="E23" s="2656"/>
      <c r="F23" s="2692"/>
      <c r="G23" s="2692"/>
      <c r="H23" s="2692"/>
      <c r="I23" s="2692"/>
      <c r="J23" s="2692"/>
      <c r="K23" s="2692"/>
      <c r="L23" s="2649"/>
      <c r="M23" s="2649"/>
      <c r="N23" s="2649"/>
      <c r="O23" s="2649"/>
      <c r="P23" s="2649"/>
      <c r="Q23" s="2649"/>
      <c r="R23" s="2649"/>
      <c r="S23" s="2649"/>
      <c r="T23" s="2649"/>
      <c r="U23" s="2649"/>
      <c r="V23" s="2649"/>
      <c r="W23" s="2649"/>
      <c r="X23" s="2649"/>
      <c r="Y23" s="2693"/>
      <c r="Z23" s="2650"/>
      <c r="AA23" s="2650"/>
    </row>
    <row r="24" spans="2:30" ht="22.5" customHeight="1">
      <c r="B24" s="2692"/>
      <c r="C24" s="7519" t="s">
        <v>545</v>
      </c>
      <c r="D24" s="7519"/>
      <c r="E24" s="7519"/>
      <c r="F24" s="7519"/>
      <c r="G24" s="7519"/>
      <c r="H24" s="7519"/>
      <c r="I24" s="7519"/>
      <c r="J24" s="7519"/>
      <c r="K24" s="7519"/>
      <c r="L24" s="7519"/>
      <c r="M24" s="681"/>
      <c r="N24" s="2649"/>
      <c r="O24" s="2649"/>
      <c r="P24" s="2649"/>
      <c r="Q24" s="2649"/>
      <c r="R24" s="2649"/>
      <c r="S24" s="2649"/>
      <c r="T24" s="2649"/>
      <c r="U24" s="2649"/>
      <c r="V24" s="2649"/>
      <c r="W24" s="2649"/>
      <c r="X24" s="2649"/>
      <c r="Y24" s="2693"/>
      <c r="Z24" s="2650"/>
      <c r="AA24" s="2650"/>
    </row>
    <row r="25" spans="2:30" ht="22.5" customHeight="1">
      <c r="B25" s="2692"/>
      <c r="C25" s="7520" t="e">
        <f>'جنح مستأنف'!#REF!</f>
        <v>#REF!</v>
      </c>
      <c r="D25" s="7520"/>
      <c r="E25" s="7520"/>
      <c r="F25" s="7520"/>
      <c r="G25" s="7520"/>
      <c r="H25" s="7520"/>
      <c r="I25" s="7520"/>
      <c r="J25" s="7520"/>
      <c r="K25" s="7520"/>
      <c r="L25" s="7520"/>
      <c r="M25" s="681"/>
      <c r="N25" s="2649"/>
      <c r="O25" s="2649"/>
      <c r="P25" s="2649"/>
      <c r="Q25" s="2649"/>
      <c r="R25" s="2649"/>
      <c r="S25" s="2649"/>
      <c r="T25" s="2649"/>
      <c r="U25" s="2649"/>
      <c r="V25" s="2649"/>
      <c r="W25" s="2649"/>
      <c r="X25" s="2649"/>
      <c r="Y25" s="2693"/>
      <c r="Z25" s="2650"/>
      <c r="AA25" s="2650"/>
    </row>
    <row r="26" spans="2:30" ht="22.5" customHeight="1" thickBot="1">
      <c r="B26" s="2692"/>
      <c r="C26" s="7521" t="s">
        <v>546</v>
      </c>
      <c r="D26" s="7521"/>
      <c r="E26" s="7521"/>
      <c r="F26" s="7521"/>
      <c r="G26" s="7521"/>
      <c r="H26" s="7521"/>
      <c r="I26" s="7521"/>
      <c r="J26" s="7521"/>
      <c r="K26" s="7521"/>
      <c r="L26" s="7521"/>
      <c r="M26" s="7521"/>
      <c r="N26" s="7521"/>
      <c r="O26" s="2649"/>
      <c r="P26" s="2649"/>
      <c r="Q26" s="2649"/>
      <c r="R26" s="2649"/>
      <c r="S26" s="2649"/>
      <c r="T26" s="2649"/>
      <c r="U26" s="2649"/>
      <c r="V26" s="2649"/>
      <c r="W26" s="2649"/>
      <c r="X26" s="2649"/>
      <c r="Y26" s="2693"/>
      <c r="Z26" s="2650"/>
      <c r="AA26" s="2650"/>
    </row>
    <row r="27" spans="2:30" ht="22.5" customHeight="1">
      <c r="B27" s="2692"/>
      <c r="C27" s="2694" t="s">
        <v>454</v>
      </c>
      <c r="D27" s="2695"/>
      <c r="E27" s="2696" t="s">
        <v>93</v>
      </c>
      <c r="F27" s="2697"/>
      <c r="G27" s="7522" t="s">
        <v>93</v>
      </c>
      <c r="H27" s="7524" t="s">
        <v>455</v>
      </c>
      <c r="I27" s="7526" t="s">
        <v>456</v>
      </c>
      <c r="J27" s="2698"/>
      <c r="K27" s="7528" t="s">
        <v>457</v>
      </c>
      <c r="L27" s="7528" t="s">
        <v>458</v>
      </c>
      <c r="M27" s="7528" t="s">
        <v>459</v>
      </c>
      <c r="N27" s="7530" t="s">
        <v>460</v>
      </c>
      <c r="O27" s="7528" t="s">
        <v>461</v>
      </c>
      <c r="P27" s="2699"/>
      <c r="Q27" s="2699"/>
      <c r="R27" s="2649"/>
      <c r="S27" s="2649"/>
      <c r="T27" s="2649"/>
      <c r="U27" s="2649"/>
      <c r="V27" s="2649"/>
      <c r="W27" s="2649"/>
      <c r="X27" s="2649"/>
      <c r="Y27" s="2649"/>
      <c r="Z27" s="2649"/>
      <c r="AA27" s="2649"/>
      <c r="AB27" s="2655"/>
      <c r="AC27" s="2650"/>
      <c r="AD27" s="2651"/>
    </row>
    <row r="28" spans="2:30" ht="22.5" customHeight="1" thickBot="1">
      <c r="B28" s="2692"/>
      <c r="C28" s="2700"/>
      <c r="D28" s="2701"/>
      <c r="E28" s="2702" t="s">
        <v>344</v>
      </c>
      <c r="F28" s="2703" t="s">
        <v>462</v>
      </c>
      <c r="G28" s="7523"/>
      <c r="H28" s="7525"/>
      <c r="I28" s="7527"/>
      <c r="J28" s="2704"/>
      <c r="K28" s="7529"/>
      <c r="L28" s="7529"/>
      <c r="M28" s="7529"/>
      <c r="N28" s="7531"/>
      <c r="O28" s="7532"/>
      <c r="P28" s="2699"/>
      <c r="Q28" s="2699"/>
      <c r="R28" s="2649"/>
      <c r="S28" s="2649"/>
      <c r="T28" s="2649"/>
      <c r="U28" s="2649"/>
      <c r="V28" s="2649"/>
      <c r="W28" s="2649"/>
      <c r="X28" s="2649"/>
      <c r="Y28" s="2649"/>
      <c r="Z28" s="2649"/>
      <c r="AA28" s="2649"/>
      <c r="AB28" s="2655"/>
      <c r="AC28" s="2650"/>
      <c r="AD28" s="2651"/>
    </row>
    <row r="29" spans="2:30" ht="22.5" customHeight="1" thickBot="1">
      <c r="B29" s="2692"/>
      <c r="C29" s="2705"/>
      <c r="D29" s="2706"/>
      <c r="E29" s="2822">
        <f>'جنح مستأنف'!G19+'جنح مستأنف'!G25+'جنح مستأنف'!G31+'جنح مستأنف'!G38</f>
        <v>0</v>
      </c>
      <c r="F29" s="2822">
        <f>'جنح مستأنف'!F19+'جنح مستأنف'!F25+'جنح مستأنف'!F31+'جنح مستأنف'!F38</f>
        <v>107</v>
      </c>
      <c r="G29" s="2822">
        <f>'جنح مستأنف'!H19+'جنح مستأنف'!H25+'جنح مستأنف'!H31+'جنح مستأنف'!H38</f>
        <v>0</v>
      </c>
      <c r="H29" s="2706"/>
      <c r="I29" s="2822">
        <f>L29+M29+O29</f>
        <v>0</v>
      </c>
      <c r="J29" s="2706"/>
      <c r="K29" s="2822">
        <f>'جنح مستأنف'!W19+'جنح مستأنف'!AE19+'جنح مستأنف'!W25+'جنح مستأنف'!AE25+'جنح مستأنف'!W31+'جنح مستأنف'!AE31+'جنح مستأنف'!W38+'جنح مستأنف'!AE38</f>
        <v>0</v>
      </c>
      <c r="L29" s="2822">
        <f>'جنح مستأنف'!S19+'جنح مستأنف'!S25+'جنح مستأنف'!S31+'جنح مستأنف'!S38</f>
        <v>0</v>
      </c>
      <c r="M29" s="2822">
        <f>'جنح مستأنف'!U19+'جنح مستأنف'!U25+'جنح مستأنف'!U31+'جنح مستأنف'!U38</f>
        <v>0</v>
      </c>
      <c r="N29" s="2822">
        <f>G29-L29-M29</f>
        <v>0</v>
      </c>
      <c r="O29" s="682"/>
      <c r="P29" s="682"/>
      <c r="Q29" s="682"/>
      <c r="R29" s="2649"/>
      <c r="S29" s="2649"/>
      <c r="T29" s="2649"/>
      <c r="U29" s="2649"/>
      <c r="V29" s="2649"/>
      <c r="W29" s="2649"/>
      <c r="X29" s="2649"/>
      <c r="Y29" s="2649"/>
      <c r="Z29" s="2649"/>
      <c r="AA29" s="2649"/>
      <c r="AB29" s="2655"/>
      <c r="AC29" s="2650"/>
      <c r="AD29" s="2651"/>
    </row>
    <row r="30" spans="2:30" ht="22.5" customHeight="1">
      <c r="B30" s="2692"/>
      <c r="C30" s="683"/>
      <c r="D30" s="683"/>
      <c r="E30" s="683"/>
      <c r="F30" s="683"/>
      <c r="G30" s="683"/>
      <c r="H30" s="683"/>
      <c r="I30" s="683"/>
      <c r="J30" s="683"/>
      <c r="K30" s="683"/>
      <c r="L30" s="683"/>
      <c r="M30" s="683"/>
      <c r="N30" s="683"/>
      <c r="O30" s="682"/>
      <c r="P30" s="682"/>
      <c r="Q30" s="682"/>
      <c r="R30" s="2649"/>
      <c r="S30" s="2649"/>
      <c r="T30" s="2649"/>
      <c r="U30" s="2649"/>
      <c r="V30" s="2649"/>
      <c r="W30" s="2649"/>
      <c r="X30" s="2649"/>
      <c r="Y30" s="2649"/>
      <c r="Z30" s="2649"/>
      <c r="AA30" s="2649"/>
      <c r="AB30" s="2655"/>
      <c r="AC30" s="2650"/>
      <c r="AD30" s="2651"/>
    </row>
    <row r="31" spans="2:30" ht="22.5" customHeight="1" thickBot="1">
      <c r="B31" s="2692"/>
      <c r="C31" s="7521" t="s">
        <v>547</v>
      </c>
      <c r="D31" s="7521"/>
      <c r="E31" s="7521"/>
      <c r="F31" s="7521"/>
      <c r="G31" s="7521"/>
      <c r="H31" s="7521"/>
      <c r="I31" s="7521"/>
      <c r="J31" s="7521"/>
      <c r="K31" s="7521"/>
      <c r="L31" s="7521"/>
      <c r="M31" s="7521"/>
      <c r="N31" s="7521"/>
      <c r="O31" s="682"/>
      <c r="P31" s="682"/>
      <c r="Q31" s="682"/>
      <c r="R31" s="2649"/>
      <c r="S31" s="2649"/>
      <c r="T31" s="2649"/>
      <c r="U31" s="2649"/>
      <c r="V31" s="2649"/>
      <c r="W31" s="2649"/>
      <c r="X31" s="2649"/>
      <c r="Y31" s="2649"/>
      <c r="Z31" s="2649"/>
      <c r="AA31" s="2649"/>
      <c r="AB31" s="2655"/>
      <c r="AC31" s="2650"/>
      <c r="AD31" s="2651"/>
    </row>
    <row r="32" spans="2:30" ht="22.5" customHeight="1">
      <c r="B32" s="2692"/>
      <c r="C32" s="2694" t="s">
        <v>454</v>
      </c>
      <c r="D32" s="2695"/>
      <c r="E32" s="2696" t="s">
        <v>93</v>
      </c>
      <c r="F32" s="2697"/>
      <c r="G32" s="7522" t="s">
        <v>93</v>
      </c>
      <c r="H32" s="7524" t="s">
        <v>455</v>
      </c>
      <c r="I32" s="7526" t="s">
        <v>456</v>
      </c>
      <c r="J32" s="2698"/>
      <c r="K32" s="7528" t="s">
        <v>457</v>
      </c>
      <c r="L32" s="7528" t="s">
        <v>458</v>
      </c>
      <c r="M32" s="7528" t="s">
        <v>459</v>
      </c>
      <c r="N32" s="7530" t="s">
        <v>460</v>
      </c>
      <c r="O32" s="7528" t="s">
        <v>461</v>
      </c>
      <c r="P32" s="2699"/>
      <c r="Q32" s="2699"/>
      <c r="R32" s="2649"/>
      <c r="S32" s="2649"/>
      <c r="T32" s="2649"/>
      <c r="U32" s="2649"/>
      <c r="V32" s="2649"/>
      <c r="W32" s="2649"/>
      <c r="X32" s="2649"/>
      <c r="Y32" s="2649"/>
      <c r="Z32" s="2649"/>
      <c r="AA32" s="2649"/>
      <c r="AB32" s="2655"/>
      <c r="AC32" s="2650"/>
      <c r="AD32" s="2651"/>
    </row>
    <row r="33" spans="2:30" ht="22.5" customHeight="1" thickBot="1">
      <c r="B33" s="2692"/>
      <c r="C33" s="2700"/>
      <c r="D33" s="2701"/>
      <c r="E33" s="2702" t="s">
        <v>344</v>
      </c>
      <c r="F33" s="2703" t="s">
        <v>462</v>
      </c>
      <c r="G33" s="7523"/>
      <c r="H33" s="7525"/>
      <c r="I33" s="7527"/>
      <c r="J33" s="2704"/>
      <c r="K33" s="7529"/>
      <c r="L33" s="7529"/>
      <c r="M33" s="7529"/>
      <c r="N33" s="7531"/>
      <c r="O33" s="7532"/>
      <c r="P33" s="2699"/>
      <c r="Q33" s="2699"/>
      <c r="R33" s="2649"/>
      <c r="S33" s="2649"/>
      <c r="T33" s="2649"/>
      <c r="U33" s="2649"/>
      <c r="V33" s="2649"/>
      <c r="W33" s="2649"/>
      <c r="X33" s="2649"/>
      <c r="Y33" s="2649"/>
      <c r="Z33" s="2649"/>
      <c r="AA33" s="2649"/>
      <c r="AB33" s="2655"/>
      <c r="AC33" s="2650"/>
      <c r="AD33" s="2651"/>
    </row>
    <row r="34" spans="2:30" ht="22.5" customHeight="1" thickBot="1">
      <c r="B34" s="2692"/>
      <c r="C34" s="2705"/>
      <c r="D34" s="2706"/>
      <c r="E34" s="2822">
        <f>'جنح مستأنف'!G46</f>
        <v>0</v>
      </c>
      <c r="F34" s="2822">
        <f>'جنح مستأنف'!F46</f>
        <v>22</v>
      </c>
      <c r="G34" s="2822">
        <f>'جنح مستأنف'!H46</f>
        <v>0</v>
      </c>
      <c r="H34" s="2706"/>
      <c r="I34" s="2822">
        <f>L34+M34+O34</f>
        <v>0</v>
      </c>
      <c r="J34" s="2706"/>
      <c r="K34" s="2822">
        <f>'جنح مستأنف'!W46+'جنح مستأنف'!AE46</f>
        <v>0</v>
      </c>
      <c r="L34" s="2822">
        <f>'جنح مستأنف'!S46</f>
        <v>0</v>
      </c>
      <c r="M34" s="2822">
        <f>'جنح مستأنف'!U46</f>
        <v>0</v>
      </c>
      <c r="N34" s="2822">
        <f>G34-L34-M34</f>
        <v>0</v>
      </c>
      <c r="O34" s="682"/>
      <c r="P34" s="682"/>
      <c r="Q34" s="682"/>
      <c r="R34" s="2649"/>
      <c r="S34" s="2649"/>
      <c r="T34" s="2649"/>
      <c r="U34" s="2649"/>
      <c r="V34" s="2649"/>
      <c r="W34" s="2649"/>
      <c r="X34" s="2649"/>
      <c r="Y34" s="2649"/>
      <c r="Z34" s="2649"/>
      <c r="AA34" s="2649"/>
      <c r="AB34" s="2655"/>
      <c r="AC34" s="2650"/>
      <c r="AD34" s="2651"/>
    </row>
    <row r="35" spans="2:30" ht="22.5" customHeight="1">
      <c r="B35" s="2692"/>
      <c r="C35" s="2707"/>
      <c r="D35" s="682"/>
      <c r="E35" s="682"/>
      <c r="F35" s="682"/>
      <c r="G35" s="682"/>
      <c r="H35" s="682"/>
      <c r="I35" s="682"/>
      <c r="J35" s="682"/>
      <c r="K35" s="682"/>
      <c r="L35" s="682"/>
      <c r="M35" s="682"/>
      <c r="N35" s="682"/>
      <c r="O35" s="682"/>
      <c r="P35" s="682"/>
      <c r="Q35" s="682"/>
      <c r="R35" s="2649"/>
      <c r="S35" s="2649"/>
      <c r="T35" s="2649"/>
      <c r="U35" s="2649"/>
      <c r="V35" s="2649"/>
      <c r="W35" s="2649"/>
      <c r="X35" s="2649"/>
      <c r="Y35" s="2649"/>
      <c r="Z35" s="2649"/>
      <c r="AA35" s="2649"/>
      <c r="AB35" s="2655"/>
      <c r="AC35" s="2650"/>
      <c r="AD35" s="2651"/>
    </row>
    <row r="36" spans="2:30" ht="22.5" customHeight="1" thickBot="1">
      <c r="B36" s="2692"/>
      <c r="C36" s="7521" t="s">
        <v>548</v>
      </c>
      <c r="D36" s="7521"/>
      <c r="E36" s="7521"/>
      <c r="F36" s="7521"/>
      <c r="G36" s="7521"/>
      <c r="H36" s="7521"/>
      <c r="I36" s="7521"/>
      <c r="J36" s="7521"/>
      <c r="K36" s="7521"/>
      <c r="L36" s="7521"/>
      <c r="M36" s="7521"/>
      <c r="N36" s="7521"/>
      <c r="O36" s="682"/>
      <c r="P36" s="682"/>
      <c r="Q36" s="682"/>
      <c r="R36" s="2649"/>
      <c r="S36" s="2649"/>
      <c r="T36" s="2649"/>
      <c r="U36" s="2649"/>
      <c r="V36" s="2649"/>
      <c r="W36" s="2649"/>
      <c r="X36" s="2649"/>
      <c r="Y36" s="2649"/>
      <c r="Z36" s="2649"/>
      <c r="AA36" s="2649"/>
      <c r="AB36" s="2655"/>
      <c r="AC36" s="2650"/>
      <c r="AD36" s="2651"/>
    </row>
    <row r="37" spans="2:30" ht="22.5" customHeight="1">
      <c r="B37" s="2692"/>
      <c r="C37" s="2694" t="s">
        <v>454</v>
      </c>
      <c r="D37" s="2695"/>
      <c r="E37" s="2696" t="s">
        <v>93</v>
      </c>
      <c r="F37" s="2697"/>
      <c r="G37" s="7522" t="s">
        <v>93</v>
      </c>
      <c r="H37" s="7524" t="s">
        <v>455</v>
      </c>
      <c r="I37" s="7526" t="s">
        <v>456</v>
      </c>
      <c r="J37" s="2698"/>
      <c r="K37" s="7528" t="s">
        <v>457</v>
      </c>
      <c r="L37" s="7528" t="s">
        <v>458</v>
      </c>
      <c r="M37" s="7528" t="s">
        <v>459</v>
      </c>
      <c r="N37" s="7530" t="s">
        <v>460</v>
      </c>
      <c r="O37" s="7528" t="s">
        <v>461</v>
      </c>
      <c r="P37" s="2699"/>
      <c r="Q37" s="2699"/>
      <c r="R37" s="2649"/>
      <c r="S37" s="2649"/>
      <c r="T37" s="2649"/>
      <c r="U37" s="2649"/>
      <c r="V37" s="2649"/>
      <c r="W37" s="2649"/>
      <c r="X37" s="2649"/>
      <c r="Y37" s="2649"/>
      <c r="Z37" s="2649"/>
      <c r="AA37" s="2649"/>
      <c r="AB37" s="2655"/>
      <c r="AC37" s="2650"/>
      <c r="AD37" s="2651"/>
    </row>
    <row r="38" spans="2:30" ht="22.5" customHeight="1" thickBot="1">
      <c r="B38" s="2692"/>
      <c r="C38" s="2700"/>
      <c r="D38" s="2701"/>
      <c r="E38" s="2702" t="s">
        <v>344</v>
      </c>
      <c r="F38" s="2703" t="s">
        <v>462</v>
      </c>
      <c r="G38" s="7523"/>
      <c r="H38" s="7525"/>
      <c r="I38" s="7527"/>
      <c r="J38" s="2704"/>
      <c r="K38" s="7529"/>
      <c r="L38" s="7529"/>
      <c r="M38" s="7529"/>
      <c r="N38" s="7531"/>
      <c r="O38" s="7532"/>
      <c r="P38" s="2699"/>
      <c r="Q38" s="2699"/>
      <c r="R38" s="2649"/>
      <c r="S38" s="2649"/>
      <c r="T38" s="2649"/>
      <c r="U38" s="2649"/>
      <c r="V38" s="2649"/>
      <c r="W38" s="2649"/>
      <c r="X38" s="2649"/>
      <c r="Y38" s="2649"/>
      <c r="Z38" s="2649"/>
      <c r="AA38" s="2649"/>
      <c r="AB38" s="2655"/>
      <c r="AC38" s="2650"/>
      <c r="AD38" s="2651"/>
    </row>
    <row r="39" spans="2:30" ht="22.5" customHeight="1" thickBot="1">
      <c r="B39" s="2692"/>
      <c r="C39" s="2705"/>
      <c r="D39" s="2706"/>
      <c r="E39" s="2822">
        <f>'جنح مستأنف'!G52+'جنح مستأنف'!G58+'جنح مستأنف'!G65</f>
        <v>0</v>
      </c>
      <c r="F39" s="2822">
        <f>'جنح مستأنف'!F52+'جنح مستأنف'!F58+'جنح مستأنف'!F65</f>
        <v>61</v>
      </c>
      <c r="G39" s="2822">
        <f>'جنح مستأنف'!H52+'جنح مستأنف'!H58+'جنح مستأنف'!H65</f>
        <v>0</v>
      </c>
      <c r="H39" s="2706"/>
      <c r="I39" s="2822">
        <f>L39+M39+O39</f>
        <v>0</v>
      </c>
      <c r="J39" s="2706"/>
      <c r="K39" s="2822">
        <f>'جنح مستأنف'!W52+'جنح مستأنف'!AE52+'جنح مستأنف'!W58+'جنح مستأنف'!AE58+'جنح مستأنف'!W65+'جنح مستأنف'!AE65</f>
        <v>0</v>
      </c>
      <c r="L39" s="2822">
        <f>'جنح مستأنف'!S52+'جنح مستأنف'!S58+'جنح مستأنف'!S65</f>
        <v>0</v>
      </c>
      <c r="M39" s="2822">
        <f>'جنح مستأنف'!U52+'جنح مستأنف'!U58+'جنح مستأنف'!U65</f>
        <v>0</v>
      </c>
      <c r="N39" s="2822">
        <f>G39-L39-M39</f>
        <v>0</v>
      </c>
      <c r="O39" s="682"/>
      <c r="P39" s="682"/>
      <c r="Q39" s="682"/>
      <c r="R39" s="2649"/>
      <c r="S39" s="2649"/>
      <c r="T39" s="2649"/>
      <c r="U39" s="2649"/>
      <c r="V39" s="2649"/>
      <c r="W39" s="2649"/>
      <c r="X39" s="2649"/>
      <c r="Y39" s="2649"/>
      <c r="Z39" s="2649"/>
      <c r="AA39" s="2649"/>
      <c r="AB39" s="2655"/>
      <c r="AC39" s="2650"/>
      <c r="AD39" s="2651"/>
    </row>
    <row r="40" spans="2:30" ht="22.5" customHeight="1">
      <c r="B40" s="2692"/>
      <c r="C40" s="2707"/>
      <c r="D40" s="682"/>
      <c r="E40" s="682"/>
      <c r="F40" s="682"/>
      <c r="G40" s="682"/>
      <c r="H40" s="682"/>
      <c r="I40" s="682"/>
      <c r="J40" s="682"/>
      <c r="K40" s="682"/>
      <c r="L40" s="682"/>
      <c r="M40" s="682"/>
      <c r="N40" s="682"/>
      <c r="O40" s="682"/>
      <c r="P40" s="682"/>
      <c r="Q40" s="682"/>
      <c r="R40" s="2649"/>
      <c r="S40" s="2649"/>
      <c r="T40" s="2649"/>
      <c r="U40" s="2649"/>
      <c r="V40" s="2649"/>
      <c r="W40" s="2649"/>
      <c r="X40" s="2649"/>
      <c r="Y40" s="2649"/>
      <c r="Z40" s="2649"/>
      <c r="AA40" s="2649"/>
      <c r="AB40" s="2655"/>
      <c r="AC40" s="2650"/>
      <c r="AD40" s="2651"/>
    </row>
    <row r="41" spans="2:30" ht="22.5" customHeight="1" thickBot="1">
      <c r="B41" s="2692"/>
      <c r="C41" s="7521" t="s">
        <v>549</v>
      </c>
      <c r="D41" s="7521"/>
      <c r="E41" s="7521"/>
      <c r="F41" s="7521"/>
      <c r="G41" s="7521"/>
      <c r="H41" s="7521"/>
      <c r="I41" s="7521"/>
      <c r="J41" s="7521"/>
      <c r="K41" s="7521"/>
      <c r="L41" s="7521"/>
      <c r="M41" s="7521"/>
      <c r="N41" s="7521"/>
      <c r="O41" s="682"/>
      <c r="P41" s="682"/>
      <c r="Q41" s="682"/>
      <c r="R41" s="2649"/>
      <c r="S41" s="2649"/>
      <c r="T41" s="2649"/>
      <c r="U41" s="2649"/>
      <c r="V41" s="2649"/>
      <c r="W41" s="2649"/>
      <c r="X41" s="2649"/>
      <c r="Y41" s="2649"/>
      <c r="Z41" s="2649"/>
      <c r="AA41" s="2649"/>
      <c r="AB41" s="2655"/>
      <c r="AC41" s="2650"/>
      <c r="AD41" s="2651"/>
    </row>
    <row r="42" spans="2:30" ht="22.5" customHeight="1">
      <c r="B42" s="2692"/>
      <c r="C42" s="2694" t="s">
        <v>454</v>
      </c>
      <c r="D42" s="2695"/>
      <c r="E42" s="2696" t="s">
        <v>93</v>
      </c>
      <c r="F42" s="2697"/>
      <c r="G42" s="7522" t="s">
        <v>93</v>
      </c>
      <c r="H42" s="7524" t="s">
        <v>455</v>
      </c>
      <c r="I42" s="7526" t="s">
        <v>456</v>
      </c>
      <c r="J42" s="2698"/>
      <c r="K42" s="7528" t="s">
        <v>457</v>
      </c>
      <c r="L42" s="7528" t="s">
        <v>458</v>
      </c>
      <c r="M42" s="7528" t="s">
        <v>459</v>
      </c>
      <c r="N42" s="7530" t="s">
        <v>460</v>
      </c>
      <c r="O42" s="7528" t="s">
        <v>461</v>
      </c>
      <c r="P42" s="2699"/>
      <c r="Q42" s="2699"/>
      <c r="R42" s="2649"/>
      <c r="S42" s="2649"/>
      <c r="T42" s="2649"/>
      <c r="U42" s="2649"/>
      <c r="V42" s="2649"/>
      <c r="W42" s="2649"/>
      <c r="X42" s="2649"/>
      <c r="Y42" s="2649"/>
      <c r="Z42" s="2649"/>
      <c r="AA42" s="2649"/>
      <c r="AB42" s="2655"/>
      <c r="AC42" s="2650"/>
      <c r="AD42" s="2651"/>
    </row>
    <row r="43" spans="2:30" ht="22.5" customHeight="1" thickBot="1">
      <c r="B43" s="2692"/>
      <c r="C43" s="2700"/>
      <c r="D43" s="2701"/>
      <c r="E43" s="2702" t="s">
        <v>344</v>
      </c>
      <c r="F43" s="2703" t="s">
        <v>462</v>
      </c>
      <c r="G43" s="7523"/>
      <c r="H43" s="7525"/>
      <c r="I43" s="7527"/>
      <c r="J43" s="2704"/>
      <c r="K43" s="7529"/>
      <c r="L43" s="7529"/>
      <c r="M43" s="7529"/>
      <c r="N43" s="7531"/>
      <c r="O43" s="7532"/>
      <c r="P43" s="2699"/>
      <c r="Q43" s="2699"/>
      <c r="R43" s="2649"/>
      <c r="S43" s="2649"/>
      <c r="T43" s="2649"/>
      <c r="U43" s="2649"/>
      <c r="V43" s="2649"/>
      <c r="W43" s="2649"/>
      <c r="X43" s="2649"/>
      <c r="Y43" s="2649"/>
      <c r="Z43" s="2649"/>
      <c r="AA43" s="2649"/>
      <c r="AB43" s="2655"/>
      <c r="AC43" s="2650"/>
      <c r="AD43" s="2651"/>
    </row>
    <row r="44" spans="2:30" ht="22.5" customHeight="1" thickBot="1">
      <c r="B44" s="2692"/>
      <c r="C44" s="2705"/>
      <c r="D44" s="2706"/>
      <c r="E44" s="2822">
        <f>E29+E34+E39</f>
        <v>0</v>
      </c>
      <c r="F44" s="2822">
        <f t="shared" ref="F44:O44" si="14">F29+F34+F39</f>
        <v>190</v>
      </c>
      <c r="G44" s="2822">
        <f t="shared" si="14"/>
        <v>0</v>
      </c>
      <c r="H44" s="2822">
        <f t="shared" si="14"/>
        <v>0</v>
      </c>
      <c r="I44" s="2822">
        <f t="shared" si="14"/>
        <v>0</v>
      </c>
      <c r="J44" s="2706"/>
      <c r="K44" s="2822">
        <f t="shared" si="14"/>
        <v>0</v>
      </c>
      <c r="L44" s="2822">
        <f t="shared" si="14"/>
        <v>0</v>
      </c>
      <c r="M44" s="2822">
        <f t="shared" si="14"/>
        <v>0</v>
      </c>
      <c r="N44" s="2822">
        <f>G44-L44-M44</f>
        <v>0</v>
      </c>
      <c r="O44" s="2822">
        <f t="shared" si="14"/>
        <v>0</v>
      </c>
      <c r="P44" s="2708"/>
      <c r="Q44" s="2708"/>
      <c r="R44" s="2649"/>
      <c r="S44" s="2649"/>
      <c r="T44" s="2649"/>
      <c r="U44" s="2649"/>
      <c r="V44" s="2649"/>
      <c r="W44" s="2649"/>
      <c r="X44" s="2649"/>
      <c r="Y44" s="2649"/>
      <c r="Z44" s="2649"/>
      <c r="AA44" s="2649"/>
      <c r="AB44" s="2655"/>
      <c r="AC44" s="2650"/>
      <c r="AD44" s="2651"/>
    </row>
    <row r="45" spans="2:30" ht="22.5" customHeight="1">
      <c r="B45" s="2692"/>
      <c r="C45" s="2656"/>
      <c r="D45" s="2656"/>
      <c r="E45" s="2656"/>
      <c r="F45" s="2692"/>
      <c r="G45" s="2692"/>
      <c r="H45" s="2692"/>
      <c r="I45" s="2692"/>
      <c r="J45" s="2692"/>
      <c r="K45" s="2692"/>
      <c r="L45" s="2649"/>
      <c r="M45" s="2649"/>
      <c r="N45" s="2649"/>
      <c r="O45" s="2649"/>
      <c r="P45" s="2649"/>
      <c r="Q45" s="2649"/>
      <c r="R45" s="2649"/>
      <c r="S45" s="2649"/>
      <c r="T45" s="2649"/>
      <c r="U45" s="2649"/>
      <c r="V45" s="2649"/>
      <c r="W45" s="2649"/>
      <c r="X45" s="2649"/>
      <c r="Y45" s="2693"/>
      <c r="Z45" s="2650"/>
      <c r="AA45" s="2650"/>
    </row>
    <row r="46" spans="2:30" ht="22.5" customHeight="1">
      <c r="B46" s="2692"/>
      <c r="C46" s="2656"/>
      <c r="D46" s="2656"/>
      <c r="E46" s="2656"/>
      <c r="F46" s="2692"/>
      <c r="G46" s="2692"/>
      <c r="H46" s="2692"/>
      <c r="I46" s="2692"/>
      <c r="J46" s="2692"/>
      <c r="K46" s="2692"/>
      <c r="L46" s="2649"/>
      <c r="M46" s="2649"/>
      <c r="N46" s="2649"/>
      <c r="O46" s="2649"/>
      <c r="P46" s="2649"/>
      <c r="Q46" s="2649"/>
      <c r="R46" s="2649"/>
      <c r="S46" s="2649"/>
      <c r="T46" s="2649"/>
      <c r="U46" s="2649"/>
      <c r="V46" s="2649"/>
      <c r="W46" s="2649"/>
      <c r="X46" s="2649"/>
      <c r="Y46" s="2693"/>
      <c r="Z46" s="2650"/>
      <c r="AA46" s="2650"/>
    </row>
    <row r="47" spans="2:30" ht="22.5" customHeight="1">
      <c r="B47" s="2692"/>
      <c r="C47" s="2656"/>
      <c r="D47" s="2656"/>
      <c r="E47" s="2656"/>
      <c r="F47" s="2692"/>
      <c r="G47" s="2692"/>
      <c r="H47" s="2692"/>
      <c r="I47" s="2692"/>
      <c r="J47" s="2692"/>
      <c r="K47" s="2692"/>
      <c r="L47" s="2649"/>
      <c r="M47" s="2649"/>
      <c r="N47" s="2649"/>
      <c r="O47" s="2649"/>
      <c r="P47" s="2649"/>
      <c r="Q47" s="2649"/>
      <c r="R47" s="2649"/>
      <c r="S47" s="2649"/>
      <c r="T47" s="2649"/>
      <c r="U47" s="2649"/>
      <c r="V47" s="2649"/>
      <c r="W47" s="2649"/>
      <c r="X47" s="2649"/>
      <c r="Y47" s="2693"/>
      <c r="Z47" s="2650"/>
      <c r="AA47" s="2650"/>
    </row>
    <row r="48" spans="2:30" ht="22.5" customHeight="1">
      <c r="B48" s="2692"/>
      <c r="C48" s="2656"/>
      <c r="D48" s="2656"/>
      <c r="E48" s="2656"/>
      <c r="F48" s="2692"/>
      <c r="G48" s="2692"/>
      <c r="H48" s="2692"/>
      <c r="I48" s="2692"/>
      <c r="J48" s="2692"/>
      <c r="K48" s="2692"/>
      <c r="L48" s="2649"/>
      <c r="M48" s="2649"/>
      <c r="N48" s="2649"/>
      <c r="O48" s="2649"/>
      <c r="P48" s="2649"/>
      <c r="Q48" s="2649"/>
      <c r="R48" s="2649"/>
      <c r="S48" s="2649"/>
      <c r="T48" s="2649"/>
      <c r="U48" s="2649"/>
      <c r="V48" s="2649"/>
      <c r="W48" s="2649"/>
      <c r="X48" s="2649"/>
      <c r="Y48" s="2693"/>
      <c r="Z48" s="2650"/>
      <c r="AA48" s="2650"/>
    </row>
    <row r="49" spans="2:27" ht="22.5" customHeight="1">
      <c r="B49" s="2692"/>
      <c r="C49" s="2656"/>
      <c r="D49" s="2656"/>
      <c r="E49" s="2656"/>
      <c r="F49" s="2692"/>
      <c r="G49" s="2692"/>
      <c r="H49" s="2692"/>
      <c r="I49" s="2692"/>
      <c r="J49" s="2692"/>
      <c r="K49" s="2692"/>
      <c r="L49" s="2649"/>
      <c r="M49" s="2649"/>
      <c r="N49" s="2649"/>
      <c r="O49" s="2649"/>
      <c r="P49" s="2649"/>
      <c r="Q49" s="2649"/>
      <c r="R49" s="2649"/>
      <c r="S49" s="2649"/>
      <c r="T49" s="2649"/>
      <c r="U49" s="2649"/>
      <c r="V49" s="2649"/>
      <c r="W49" s="2649"/>
      <c r="X49" s="2649"/>
      <c r="Y49" s="2693"/>
      <c r="Z49" s="2650"/>
      <c r="AA49" s="2650"/>
    </row>
    <row r="50" spans="2:27" ht="22.5" customHeight="1">
      <c r="B50" s="2692"/>
      <c r="C50" s="2656"/>
      <c r="D50" s="2656"/>
      <c r="E50" s="2656"/>
      <c r="F50" s="2692"/>
      <c r="G50" s="2692"/>
      <c r="H50" s="2692"/>
      <c r="I50" s="2692"/>
      <c r="J50" s="2692"/>
      <c r="K50" s="2692"/>
      <c r="L50" s="2649"/>
      <c r="M50" s="2649"/>
      <c r="N50" s="2649"/>
      <c r="O50" s="2649"/>
      <c r="P50" s="2649"/>
      <c r="Q50" s="2649"/>
      <c r="R50" s="2649"/>
      <c r="S50" s="2649"/>
      <c r="T50" s="2649"/>
      <c r="U50" s="2649"/>
      <c r="V50" s="2649"/>
      <c r="W50" s="2649"/>
      <c r="X50" s="2649"/>
      <c r="Y50" s="2693"/>
      <c r="Z50" s="2650"/>
      <c r="AA50" s="2650"/>
    </row>
    <row r="51" spans="2:27" ht="22.5" customHeight="1">
      <c r="B51" s="2692"/>
      <c r="C51" s="2656"/>
      <c r="D51" s="2656"/>
      <c r="E51" s="2656"/>
      <c r="F51" s="2692"/>
      <c r="G51" s="2692"/>
      <c r="H51" s="2692"/>
      <c r="I51" s="2692"/>
      <c r="J51" s="2692"/>
      <c r="K51" s="2692"/>
      <c r="L51" s="2649"/>
      <c r="M51" s="2649"/>
      <c r="N51" s="2649"/>
      <c r="O51" s="2649"/>
      <c r="P51" s="2649"/>
      <c r="Q51" s="2649"/>
      <c r="R51" s="2649"/>
      <c r="S51" s="2649"/>
      <c r="T51" s="2649"/>
      <c r="U51" s="2649"/>
      <c r="V51" s="2649"/>
      <c r="W51" s="2649"/>
      <c r="X51" s="2649"/>
      <c r="Y51" s="2693"/>
      <c r="Z51" s="2650"/>
      <c r="AA51" s="2650"/>
    </row>
    <row r="52" spans="2:27" ht="22.5" customHeight="1">
      <c r="B52" s="2692"/>
      <c r="C52" s="2656"/>
      <c r="D52" s="2656"/>
      <c r="E52" s="2656"/>
      <c r="F52" s="2692"/>
      <c r="G52" s="2692"/>
      <c r="H52" s="2692"/>
      <c r="I52" s="2692"/>
      <c r="J52" s="2692"/>
      <c r="K52" s="2692"/>
      <c r="L52" s="2649"/>
      <c r="M52" s="2649"/>
      <c r="N52" s="2649"/>
      <c r="O52" s="2649"/>
      <c r="P52" s="2649"/>
      <c r="Q52" s="2649"/>
      <c r="R52" s="2649"/>
      <c r="S52" s="2649"/>
      <c r="T52" s="2649"/>
      <c r="U52" s="2649"/>
      <c r="V52" s="2649"/>
      <c r="W52" s="2649"/>
      <c r="X52" s="2649"/>
      <c r="Y52" s="2693"/>
      <c r="Z52" s="2650"/>
      <c r="AA52" s="2650"/>
    </row>
    <row r="53" spans="2:27" ht="22.5" customHeight="1">
      <c r="B53" s="2692"/>
      <c r="C53" s="2656"/>
      <c r="D53" s="2656"/>
      <c r="E53" s="2656"/>
      <c r="F53" s="2692"/>
      <c r="G53" s="2692"/>
      <c r="H53" s="2692"/>
      <c r="I53" s="2692"/>
      <c r="J53" s="2692"/>
      <c r="K53" s="2692"/>
      <c r="L53" s="2649"/>
      <c r="M53" s="2649"/>
      <c r="N53" s="2649"/>
      <c r="O53" s="2649"/>
      <c r="P53" s="2649"/>
      <c r="Q53" s="2649"/>
      <c r="R53" s="2649"/>
      <c r="S53" s="2649"/>
      <c r="T53" s="2649"/>
      <c r="U53" s="2649"/>
      <c r="V53" s="2649"/>
      <c r="W53" s="2649"/>
      <c r="X53" s="2649"/>
      <c r="Y53" s="2693"/>
      <c r="Z53" s="2650"/>
      <c r="AA53" s="2650"/>
    </row>
    <row r="54" spans="2:27" ht="22.5" customHeight="1">
      <c r="B54" s="2692"/>
      <c r="C54" s="2656"/>
      <c r="D54" s="2656"/>
      <c r="E54" s="2656"/>
      <c r="F54" s="2692"/>
      <c r="G54" s="2692"/>
      <c r="H54" s="2692"/>
      <c r="I54" s="2692"/>
      <c r="J54" s="2692"/>
      <c r="K54" s="2692"/>
      <c r="L54" s="2649"/>
      <c r="M54" s="2649"/>
      <c r="N54" s="2649"/>
      <c r="O54" s="2649"/>
      <c r="P54" s="2649"/>
      <c r="Q54" s="2649"/>
      <c r="R54" s="2649"/>
      <c r="S54" s="2649"/>
      <c r="T54" s="2649"/>
      <c r="U54" s="2649"/>
      <c r="V54" s="2649"/>
      <c r="W54" s="2649"/>
      <c r="X54" s="2649"/>
      <c r="Y54" s="2693"/>
      <c r="Z54" s="2650"/>
      <c r="AA54" s="2650"/>
    </row>
    <row r="55" spans="2:27" ht="22.5" customHeight="1">
      <c r="B55" s="2692"/>
      <c r="C55" s="2656"/>
      <c r="D55" s="2656"/>
      <c r="E55" s="2656"/>
      <c r="F55" s="2692"/>
      <c r="G55" s="2692"/>
      <c r="H55" s="2692"/>
      <c r="I55" s="2692"/>
      <c r="J55" s="2692"/>
      <c r="K55" s="2692"/>
      <c r="L55" s="2649"/>
      <c r="M55" s="2649"/>
      <c r="N55" s="2649"/>
      <c r="O55" s="2649"/>
      <c r="P55" s="2649"/>
      <c r="Q55" s="2649"/>
      <c r="R55" s="2649"/>
      <c r="S55" s="2649"/>
      <c r="T55" s="2649"/>
      <c r="U55" s="2649"/>
      <c r="V55" s="2649"/>
      <c r="W55" s="2649"/>
      <c r="X55" s="2649"/>
      <c r="Y55" s="2693"/>
      <c r="Z55" s="2650"/>
      <c r="AA55" s="2650"/>
    </row>
    <row r="56" spans="2:27" ht="22.5" customHeight="1">
      <c r="B56" s="2692"/>
      <c r="C56" s="2656"/>
      <c r="D56" s="2656"/>
      <c r="E56" s="2656"/>
      <c r="F56" s="2692"/>
      <c r="G56" s="2692"/>
      <c r="H56" s="2692"/>
      <c r="I56" s="2692"/>
      <c r="J56" s="2692"/>
      <c r="K56" s="2692"/>
      <c r="L56" s="2649"/>
      <c r="M56" s="2649"/>
      <c r="N56" s="2649"/>
      <c r="O56" s="2649"/>
      <c r="P56" s="2649"/>
      <c r="Q56" s="2649"/>
      <c r="R56" s="2649"/>
      <c r="S56" s="2649"/>
      <c r="T56" s="2649"/>
      <c r="U56" s="2649"/>
      <c r="V56" s="2649"/>
      <c r="W56" s="2649"/>
      <c r="X56" s="2649"/>
      <c r="Y56" s="2693"/>
      <c r="Z56" s="2650"/>
      <c r="AA56" s="2650"/>
    </row>
    <row r="57" spans="2:27" ht="22.5" customHeight="1">
      <c r="B57" s="2692"/>
      <c r="C57" s="2656"/>
      <c r="D57" s="2656"/>
      <c r="E57" s="2656"/>
      <c r="F57" s="2692"/>
      <c r="G57" s="2692"/>
      <c r="H57" s="2692"/>
      <c r="I57" s="2692"/>
      <c r="J57" s="2692"/>
      <c r="K57" s="2692"/>
      <c r="L57" s="2649"/>
      <c r="M57" s="2649"/>
      <c r="N57" s="2649"/>
      <c r="O57" s="2649"/>
      <c r="P57" s="2649"/>
      <c r="Q57" s="2649"/>
      <c r="R57" s="2649"/>
      <c r="S57" s="2649"/>
      <c r="T57" s="2649"/>
      <c r="U57" s="2649"/>
      <c r="V57" s="2649"/>
      <c r="W57" s="2649"/>
      <c r="X57" s="2649"/>
      <c r="Y57" s="2693"/>
      <c r="Z57" s="2650"/>
      <c r="AA57" s="2650"/>
    </row>
    <row r="58" spans="2:27" ht="22.5" customHeight="1">
      <c r="B58" s="2692"/>
      <c r="C58" s="2656"/>
      <c r="D58" s="2656"/>
      <c r="E58" s="2656"/>
      <c r="F58" s="2692"/>
      <c r="G58" s="2692"/>
      <c r="H58" s="2692"/>
      <c r="I58" s="2692"/>
      <c r="J58" s="2692"/>
      <c r="K58" s="2692"/>
      <c r="L58" s="2649"/>
      <c r="M58" s="2649"/>
      <c r="N58" s="2649"/>
      <c r="O58" s="2649"/>
      <c r="P58" s="2649"/>
      <c r="Q58" s="2649"/>
      <c r="R58" s="2649"/>
      <c r="S58" s="2649"/>
      <c r="T58" s="2649"/>
      <c r="U58" s="2649"/>
      <c r="V58" s="2649"/>
      <c r="W58" s="2649"/>
      <c r="X58" s="2649"/>
      <c r="Y58" s="2693"/>
      <c r="Z58" s="2650"/>
      <c r="AA58" s="2650"/>
    </row>
    <row r="59" spans="2:27" ht="22.5" customHeight="1">
      <c r="B59" s="2692"/>
      <c r="C59" s="2656"/>
      <c r="D59" s="2656"/>
      <c r="E59" s="2656"/>
      <c r="F59" s="2692"/>
      <c r="G59" s="2692"/>
      <c r="H59" s="2692"/>
      <c r="I59" s="2692"/>
      <c r="J59" s="2692"/>
      <c r="K59" s="2692"/>
      <c r="L59" s="2649"/>
      <c r="M59" s="2649"/>
      <c r="N59" s="2649"/>
      <c r="O59" s="2649"/>
      <c r="P59" s="2649"/>
      <c r="Q59" s="2649"/>
      <c r="R59" s="2649"/>
      <c r="S59" s="2649"/>
      <c r="T59" s="2649"/>
      <c r="U59" s="2649"/>
      <c r="V59" s="2649"/>
      <c r="W59" s="2649"/>
      <c r="X59" s="2649"/>
      <c r="Y59" s="2693"/>
      <c r="Z59" s="2650"/>
      <c r="AA59" s="2650"/>
    </row>
    <row r="60" spans="2:27" ht="22.5" customHeight="1">
      <c r="B60" s="2692"/>
      <c r="C60" s="2656"/>
      <c r="D60" s="2656"/>
      <c r="E60" s="2656"/>
      <c r="F60" s="2692"/>
      <c r="G60" s="2692"/>
      <c r="H60" s="2692"/>
      <c r="I60" s="2692"/>
      <c r="J60" s="2692"/>
      <c r="K60" s="2692"/>
      <c r="L60" s="2649"/>
      <c r="M60" s="2649"/>
      <c r="N60" s="2649"/>
      <c r="O60" s="2649"/>
      <c r="P60" s="2649"/>
      <c r="Q60" s="2649"/>
      <c r="R60" s="2649"/>
      <c r="S60" s="2649"/>
      <c r="T60" s="2649"/>
      <c r="U60" s="2649"/>
      <c r="V60" s="2649"/>
      <c r="W60" s="2649"/>
      <c r="X60" s="2649"/>
      <c r="Y60" s="2693"/>
      <c r="Z60" s="2650"/>
      <c r="AA60" s="2650"/>
    </row>
    <row r="61" spans="2:27" ht="22.5" customHeight="1">
      <c r="B61" s="2692"/>
      <c r="C61" s="2656"/>
      <c r="D61" s="2656"/>
      <c r="E61" s="2656"/>
      <c r="F61" s="2692"/>
      <c r="G61" s="2692"/>
      <c r="H61" s="2692"/>
      <c r="I61" s="2692"/>
      <c r="J61" s="2692"/>
      <c r="K61" s="2692"/>
      <c r="L61" s="2649"/>
      <c r="M61" s="2649"/>
      <c r="N61" s="2649"/>
      <c r="O61" s="2649"/>
      <c r="P61" s="2649"/>
      <c r="Q61" s="2649"/>
      <c r="R61" s="2649"/>
      <c r="S61" s="2649"/>
      <c r="T61" s="2649"/>
      <c r="U61" s="2649"/>
      <c r="V61" s="2649"/>
      <c r="W61" s="2649"/>
      <c r="X61" s="2649"/>
      <c r="Y61" s="2693"/>
      <c r="Z61" s="2650"/>
      <c r="AA61" s="2650"/>
    </row>
    <row r="62" spans="2:27" ht="22.5" customHeight="1">
      <c r="B62" s="2692"/>
      <c r="C62" s="2656"/>
      <c r="D62" s="2656"/>
      <c r="E62" s="2656"/>
      <c r="F62" s="2692"/>
      <c r="G62" s="2692"/>
      <c r="H62" s="2692"/>
      <c r="I62" s="2692"/>
      <c r="J62" s="2692"/>
      <c r="K62" s="2692"/>
      <c r="L62" s="2649"/>
      <c r="M62" s="2649"/>
      <c r="N62" s="2649"/>
      <c r="O62" s="2649"/>
      <c r="P62" s="2649"/>
      <c r="Q62" s="2649"/>
      <c r="R62" s="2649"/>
      <c r="S62" s="2649"/>
      <c r="T62" s="2649"/>
      <c r="U62" s="2649"/>
      <c r="V62" s="2649"/>
      <c r="W62" s="2649"/>
      <c r="X62" s="2649"/>
      <c r="Y62" s="2693"/>
      <c r="Z62" s="2650"/>
      <c r="AA62" s="2650"/>
    </row>
    <row r="63" spans="2:27" ht="22.5" customHeight="1">
      <c r="B63" s="2692"/>
      <c r="C63" s="2656"/>
      <c r="D63" s="2656"/>
      <c r="E63" s="2656"/>
      <c r="F63" s="2692"/>
      <c r="G63" s="2692"/>
      <c r="H63" s="2692"/>
      <c r="I63" s="2692"/>
      <c r="J63" s="2692"/>
      <c r="K63" s="2692"/>
      <c r="L63" s="2649"/>
      <c r="M63" s="2649"/>
      <c r="N63" s="2649"/>
      <c r="O63" s="2649"/>
      <c r="P63" s="2649"/>
      <c r="Q63" s="2649"/>
      <c r="R63" s="2649"/>
      <c r="S63" s="2649"/>
      <c r="T63" s="2649"/>
      <c r="U63" s="2649"/>
      <c r="V63" s="2649"/>
      <c r="W63" s="2649"/>
      <c r="X63" s="2649"/>
      <c r="Y63" s="2693"/>
      <c r="Z63" s="2650"/>
      <c r="AA63" s="2650"/>
    </row>
    <row r="64" spans="2:27" ht="22.5" customHeight="1">
      <c r="B64" s="2692"/>
      <c r="C64" s="2656"/>
      <c r="D64" s="2656"/>
      <c r="E64" s="2656"/>
      <c r="F64" s="2692"/>
      <c r="G64" s="2692"/>
      <c r="H64" s="2692"/>
      <c r="I64" s="2692"/>
      <c r="J64" s="2692"/>
      <c r="K64" s="2692"/>
      <c r="L64" s="2649"/>
      <c r="M64" s="2649"/>
      <c r="N64" s="2649"/>
      <c r="O64" s="2649"/>
      <c r="P64" s="2649"/>
      <c r="Q64" s="2649"/>
      <c r="R64" s="2649"/>
      <c r="S64" s="2649"/>
      <c r="T64" s="2649"/>
      <c r="U64" s="2649"/>
      <c r="V64" s="2649"/>
      <c r="W64" s="2649"/>
      <c r="X64" s="2649"/>
      <c r="Y64" s="2693"/>
      <c r="Z64" s="2650"/>
      <c r="AA64" s="2650"/>
    </row>
    <row r="65" spans="2:27" ht="22.5" customHeight="1">
      <c r="B65" s="2692"/>
      <c r="C65" s="2656"/>
      <c r="D65" s="2656"/>
      <c r="E65" s="2656"/>
      <c r="F65" s="2692"/>
      <c r="G65" s="2692"/>
      <c r="H65" s="2692"/>
      <c r="I65" s="2692"/>
      <c r="J65" s="2692"/>
      <c r="K65" s="2692"/>
      <c r="L65" s="2649"/>
      <c r="M65" s="2649"/>
      <c r="N65" s="2649"/>
      <c r="O65" s="2649"/>
      <c r="P65" s="2649"/>
      <c r="Q65" s="2649"/>
      <c r="R65" s="2649"/>
      <c r="S65" s="2649"/>
      <c r="T65" s="2649"/>
      <c r="U65" s="2649"/>
      <c r="V65" s="2649"/>
      <c r="W65" s="2649"/>
      <c r="X65" s="2649"/>
      <c r="Y65" s="2693"/>
      <c r="Z65" s="2650"/>
      <c r="AA65" s="2650"/>
    </row>
    <row r="66" spans="2:27" ht="22.5" customHeight="1">
      <c r="B66" s="2692"/>
      <c r="C66" s="2656"/>
      <c r="D66" s="2656"/>
      <c r="E66" s="2656"/>
      <c r="F66" s="2692"/>
      <c r="G66" s="2692"/>
      <c r="H66" s="2692"/>
      <c r="I66" s="2692"/>
      <c r="J66" s="2692"/>
      <c r="K66" s="2692"/>
      <c r="L66" s="2649"/>
      <c r="M66" s="2649"/>
      <c r="N66" s="2649"/>
      <c r="O66" s="2649"/>
      <c r="P66" s="2649"/>
      <c r="Q66" s="2649"/>
      <c r="R66" s="2649"/>
      <c r="S66" s="2649"/>
      <c r="T66" s="2649"/>
      <c r="U66" s="2649"/>
      <c r="V66" s="2649"/>
      <c r="W66" s="2649"/>
      <c r="X66" s="2649"/>
      <c r="Y66" s="2693"/>
      <c r="Z66" s="2650"/>
      <c r="AA66" s="2650"/>
    </row>
    <row r="67" spans="2:27" ht="22.5" customHeight="1">
      <c r="B67" s="2692"/>
      <c r="C67" s="2656"/>
      <c r="D67" s="2656"/>
      <c r="E67" s="2656"/>
      <c r="F67" s="2692"/>
      <c r="G67" s="2692"/>
      <c r="H67" s="2692"/>
      <c r="I67" s="2692"/>
      <c r="J67" s="2692"/>
      <c r="K67" s="2692"/>
      <c r="L67" s="2649"/>
      <c r="M67" s="2649"/>
      <c r="N67" s="2649"/>
      <c r="O67" s="2649"/>
      <c r="P67" s="2649"/>
      <c r="Q67" s="2649"/>
      <c r="R67" s="2649"/>
      <c r="S67" s="2649"/>
      <c r="T67" s="2649"/>
      <c r="U67" s="2649"/>
      <c r="V67" s="2649"/>
      <c r="W67" s="2649"/>
      <c r="X67" s="2649"/>
      <c r="Y67" s="2693"/>
      <c r="Z67" s="2650"/>
      <c r="AA67" s="2650"/>
    </row>
    <row r="68" spans="2:27" ht="22.5" customHeight="1">
      <c r="B68" s="2692"/>
      <c r="C68" s="2656"/>
      <c r="D68" s="2656"/>
      <c r="E68" s="2656"/>
      <c r="F68" s="2692"/>
      <c r="G68" s="2692"/>
      <c r="H68" s="2692"/>
      <c r="I68" s="2692"/>
      <c r="J68" s="2692"/>
      <c r="K68" s="2692"/>
      <c r="L68" s="2649"/>
      <c r="M68" s="2649"/>
      <c r="N68" s="2649"/>
      <c r="O68" s="2649"/>
      <c r="P68" s="2649"/>
      <c r="Q68" s="2649"/>
      <c r="R68" s="2649"/>
      <c r="S68" s="2649"/>
      <c r="T68" s="2649"/>
      <c r="U68" s="2649"/>
      <c r="V68" s="2649"/>
      <c r="W68" s="2649"/>
      <c r="X68" s="2649"/>
      <c r="Y68" s="2693"/>
      <c r="Z68" s="2650"/>
      <c r="AA68" s="2650"/>
    </row>
    <row r="69" spans="2:27" ht="22.5" customHeight="1">
      <c r="B69" s="2692"/>
      <c r="C69" s="2656"/>
      <c r="D69" s="2656"/>
      <c r="E69" s="2656"/>
      <c r="F69" s="2692"/>
      <c r="G69" s="2692"/>
      <c r="H69" s="2692"/>
      <c r="I69" s="2692"/>
      <c r="J69" s="2692"/>
      <c r="K69" s="2692"/>
      <c r="L69" s="2649"/>
      <c r="M69" s="2649"/>
      <c r="N69" s="2649"/>
      <c r="O69" s="2649"/>
      <c r="P69" s="2649"/>
      <c r="Q69" s="2649"/>
      <c r="R69" s="2649"/>
      <c r="S69" s="2649"/>
      <c r="T69" s="2649"/>
      <c r="U69" s="2649"/>
      <c r="V69" s="2649"/>
      <c r="W69" s="2649"/>
      <c r="X69" s="2649"/>
      <c r="Y69" s="2693"/>
      <c r="Z69" s="2650"/>
      <c r="AA69" s="2650"/>
    </row>
    <row r="70" spans="2:27" ht="22.5" customHeight="1">
      <c r="B70" s="2692"/>
      <c r="C70" s="2656"/>
      <c r="D70" s="2656"/>
      <c r="E70" s="2656"/>
      <c r="F70" s="2692"/>
      <c r="G70" s="2692"/>
      <c r="H70" s="2692"/>
      <c r="I70" s="2692"/>
      <c r="J70" s="2692"/>
      <c r="K70" s="2692"/>
      <c r="L70" s="2649"/>
      <c r="M70" s="2649"/>
      <c r="N70" s="2649"/>
      <c r="O70" s="2649"/>
      <c r="P70" s="2649"/>
      <c r="Q70" s="2649"/>
      <c r="R70" s="2649"/>
      <c r="S70" s="2649"/>
      <c r="T70" s="2649"/>
      <c r="U70" s="2649"/>
      <c r="V70" s="2649"/>
      <c r="W70" s="2649"/>
      <c r="X70" s="2649"/>
      <c r="Y70" s="2693"/>
      <c r="Z70" s="2650"/>
      <c r="AA70" s="2650"/>
    </row>
    <row r="71" spans="2:27" ht="22.5" customHeight="1">
      <c r="B71" s="2692"/>
      <c r="C71" s="2656"/>
      <c r="D71" s="2656"/>
      <c r="E71" s="2656"/>
      <c r="F71" s="2692"/>
      <c r="G71" s="2692"/>
      <c r="H71" s="2692"/>
      <c r="I71" s="2692"/>
      <c r="J71" s="2692"/>
      <c r="K71" s="2692"/>
      <c r="L71" s="2649"/>
      <c r="M71" s="2649"/>
      <c r="N71" s="2649"/>
      <c r="O71" s="2649"/>
      <c r="P71" s="2649"/>
      <c r="Q71" s="2649"/>
      <c r="R71" s="2649"/>
      <c r="S71" s="2649"/>
      <c r="T71" s="2649"/>
      <c r="U71" s="2649"/>
      <c r="V71" s="2649"/>
      <c r="W71" s="2649"/>
      <c r="X71" s="2649"/>
      <c r="Y71" s="2693"/>
      <c r="Z71" s="2650"/>
      <c r="AA71" s="2650"/>
    </row>
    <row r="72" spans="2:27" ht="22.5" customHeight="1">
      <c r="B72" s="2692"/>
      <c r="C72" s="2656"/>
      <c r="D72" s="2656"/>
      <c r="E72" s="2656"/>
      <c r="F72" s="2692"/>
      <c r="G72" s="2692"/>
      <c r="H72" s="2692"/>
      <c r="I72" s="2692"/>
      <c r="J72" s="2692"/>
      <c r="K72" s="2692"/>
      <c r="L72" s="2649"/>
      <c r="M72" s="2649"/>
      <c r="N72" s="2649"/>
      <c r="O72" s="2649"/>
      <c r="P72" s="2649"/>
      <c r="Q72" s="2649"/>
      <c r="R72" s="2649"/>
      <c r="S72" s="2649"/>
      <c r="T72" s="2649"/>
      <c r="U72" s="2649"/>
      <c r="V72" s="2649"/>
      <c r="W72" s="2649"/>
      <c r="X72" s="2649"/>
      <c r="Y72" s="2693"/>
      <c r="Z72" s="2650"/>
      <c r="AA72" s="2650"/>
    </row>
    <row r="73" spans="2:27" ht="22.5" customHeight="1">
      <c r="B73" s="2692"/>
      <c r="C73" s="2656"/>
      <c r="D73" s="2656"/>
      <c r="E73" s="2656"/>
      <c r="F73" s="2692"/>
      <c r="G73" s="2692"/>
      <c r="H73" s="2692"/>
      <c r="I73" s="2692"/>
      <c r="J73" s="2692"/>
      <c r="K73" s="2692"/>
      <c r="L73" s="2649"/>
      <c r="M73" s="2649"/>
      <c r="N73" s="2649"/>
      <c r="O73" s="2649"/>
      <c r="P73" s="2649"/>
      <c r="Q73" s="2649"/>
      <c r="R73" s="2649"/>
      <c r="S73" s="2649"/>
      <c r="T73" s="2649"/>
      <c r="U73" s="2649"/>
      <c r="V73" s="2649"/>
      <c r="W73" s="2649"/>
      <c r="X73" s="2649"/>
      <c r="Y73" s="2693"/>
      <c r="Z73" s="2650"/>
      <c r="AA73" s="2650"/>
    </row>
    <row r="74" spans="2:27" ht="22.5" customHeight="1">
      <c r="B74" s="2692"/>
      <c r="C74" s="2656"/>
      <c r="D74" s="2656"/>
      <c r="E74" s="2656"/>
      <c r="F74" s="2692"/>
      <c r="G74" s="2692"/>
      <c r="H74" s="2692"/>
      <c r="I74" s="2692"/>
      <c r="J74" s="2692"/>
      <c r="K74" s="2692"/>
      <c r="L74" s="2649"/>
      <c r="M74" s="2649"/>
      <c r="N74" s="2649"/>
      <c r="O74" s="2649"/>
      <c r="P74" s="2649"/>
      <c r="Q74" s="2649"/>
      <c r="R74" s="2649"/>
      <c r="S74" s="2649"/>
      <c r="T74" s="2649"/>
      <c r="U74" s="2649"/>
      <c r="V74" s="2649"/>
      <c r="W74" s="2649"/>
      <c r="X74" s="2649"/>
      <c r="Y74" s="2693"/>
      <c r="Z74" s="2650"/>
      <c r="AA74" s="2650"/>
    </row>
    <row r="75" spans="2:27" ht="22.5" customHeight="1">
      <c r="B75" s="2692"/>
      <c r="C75" s="2656"/>
      <c r="D75" s="2656"/>
      <c r="E75" s="2656"/>
      <c r="F75" s="2692"/>
      <c r="G75" s="2692"/>
      <c r="H75" s="2692"/>
      <c r="I75" s="2692"/>
      <c r="J75" s="2692"/>
      <c r="K75" s="2692"/>
      <c r="L75" s="2649"/>
      <c r="M75" s="2649"/>
      <c r="N75" s="2649"/>
      <c r="O75" s="2649"/>
      <c r="P75" s="2649"/>
      <c r="Q75" s="2649"/>
      <c r="R75" s="2649"/>
      <c r="S75" s="2649"/>
      <c r="T75" s="2649"/>
      <c r="U75" s="2649"/>
      <c r="V75" s="2649"/>
      <c r="W75" s="2649"/>
      <c r="X75" s="2649"/>
      <c r="Y75" s="2693"/>
      <c r="Z75" s="2650"/>
      <c r="AA75" s="2650"/>
    </row>
    <row r="76" spans="2:27" ht="22.5" customHeight="1">
      <c r="B76" s="2692"/>
      <c r="C76" s="2656"/>
      <c r="D76" s="2656"/>
      <c r="E76" s="2656"/>
      <c r="F76" s="2692"/>
      <c r="G76" s="2692"/>
      <c r="H76" s="2692"/>
      <c r="I76" s="2692"/>
      <c r="J76" s="2692"/>
      <c r="K76" s="2692"/>
      <c r="L76" s="2649"/>
      <c r="M76" s="2649"/>
      <c r="N76" s="2649"/>
      <c r="O76" s="2649"/>
      <c r="P76" s="2649"/>
      <c r="Q76" s="2649"/>
      <c r="R76" s="2649"/>
      <c r="S76" s="2649"/>
      <c r="T76" s="2649"/>
      <c r="U76" s="2649"/>
      <c r="V76" s="2649"/>
      <c r="W76" s="2649"/>
      <c r="X76" s="2649"/>
      <c r="Y76" s="2693"/>
      <c r="Z76" s="2650"/>
      <c r="AA76" s="2650"/>
    </row>
    <row r="77" spans="2:27" ht="22.5" customHeight="1">
      <c r="B77" s="2692"/>
      <c r="C77" s="2656"/>
      <c r="D77" s="2656"/>
      <c r="E77" s="2656"/>
      <c r="F77" s="2692"/>
      <c r="G77" s="2692"/>
      <c r="H77" s="2692"/>
      <c r="I77" s="2692"/>
      <c r="J77" s="2692"/>
      <c r="K77" s="2692"/>
      <c r="L77" s="2649"/>
      <c r="M77" s="2649"/>
      <c r="N77" s="2649"/>
      <c r="O77" s="2649"/>
      <c r="P77" s="2649"/>
      <c r="Q77" s="2649"/>
      <c r="R77" s="2649"/>
      <c r="S77" s="2649"/>
      <c r="T77" s="2649"/>
      <c r="U77" s="2649"/>
      <c r="V77" s="2649"/>
      <c r="W77" s="2649"/>
      <c r="X77" s="2649"/>
      <c r="Y77" s="2693"/>
      <c r="Z77" s="2650"/>
      <c r="AA77" s="2650"/>
    </row>
    <row r="78" spans="2:27" ht="22.5" customHeight="1">
      <c r="B78" s="2692"/>
      <c r="C78" s="2656"/>
      <c r="D78" s="2656"/>
      <c r="E78" s="2656"/>
      <c r="F78" s="2692"/>
      <c r="G78" s="2692"/>
      <c r="H78" s="2692"/>
      <c r="I78" s="2692"/>
      <c r="J78" s="2692"/>
      <c r="K78" s="2692"/>
      <c r="L78" s="2649"/>
      <c r="M78" s="2649"/>
      <c r="N78" s="2649"/>
      <c r="O78" s="2649"/>
      <c r="P78" s="2649"/>
      <c r="Q78" s="2649"/>
      <c r="R78" s="2649"/>
      <c r="S78" s="2649"/>
      <c r="T78" s="2649"/>
      <c r="U78" s="2649"/>
      <c r="V78" s="2649"/>
      <c r="W78" s="2649"/>
      <c r="X78" s="2649"/>
      <c r="Y78" s="2693"/>
      <c r="Z78" s="2650"/>
      <c r="AA78" s="2650"/>
    </row>
    <row r="79" spans="2:27" ht="22.5" customHeight="1">
      <c r="B79" s="2692"/>
      <c r="C79" s="2656"/>
      <c r="D79" s="2656"/>
      <c r="E79" s="2656"/>
      <c r="F79" s="2692"/>
      <c r="G79" s="2692"/>
      <c r="H79" s="2692"/>
      <c r="I79" s="2692"/>
      <c r="J79" s="2692"/>
      <c r="K79" s="2692"/>
      <c r="L79" s="2649"/>
      <c r="M79" s="2649"/>
      <c r="N79" s="2649"/>
      <c r="O79" s="2649"/>
      <c r="P79" s="2649"/>
      <c r="Q79" s="2649"/>
      <c r="R79" s="2649"/>
      <c r="S79" s="2649"/>
      <c r="T79" s="2649"/>
      <c r="U79" s="2649"/>
      <c r="V79" s="2649"/>
      <c r="W79" s="2649"/>
      <c r="X79" s="2649"/>
      <c r="Y79" s="2693"/>
      <c r="Z79" s="2650"/>
      <c r="AA79" s="2650"/>
    </row>
    <row r="80" spans="2:27" ht="22.5" customHeight="1">
      <c r="B80" s="2692"/>
      <c r="C80" s="2656"/>
      <c r="D80" s="2656"/>
      <c r="E80" s="2656"/>
      <c r="F80" s="2692"/>
      <c r="G80" s="2692"/>
      <c r="H80" s="2692"/>
      <c r="I80" s="2692"/>
      <c r="J80" s="2692"/>
      <c r="K80" s="2692"/>
      <c r="L80" s="2649"/>
      <c r="M80" s="2649"/>
      <c r="N80" s="2649"/>
      <c r="O80" s="2649"/>
      <c r="P80" s="2649"/>
      <c r="Q80" s="2649"/>
      <c r="R80" s="2649"/>
      <c r="S80" s="2649"/>
      <c r="T80" s="2649"/>
      <c r="U80" s="2649"/>
      <c r="V80" s="2649"/>
      <c r="W80" s="2649"/>
      <c r="X80" s="2649"/>
      <c r="Y80" s="2693"/>
      <c r="Z80" s="2650"/>
      <c r="AA80" s="2650"/>
    </row>
    <row r="81" spans="2:27" ht="22.5" customHeight="1">
      <c r="B81" s="2692"/>
      <c r="C81" s="2656"/>
      <c r="D81" s="2656"/>
      <c r="E81" s="2656"/>
      <c r="F81" s="2692"/>
      <c r="G81" s="2692"/>
      <c r="H81" s="2692"/>
      <c r="I81" s="2692"/>
      <c r="J81" s="2692"/>
      <c r="K81" s="2692"/>
      <c r="L81" s="2649"/>
      <c r="M81" s="2649"/>
      <c r="N81" s="2649"/>
      <c r="O81" s="2649"/>
      <c r="P81" s="2649"/>
      <c r="Q81" s="2649"/>
      <c r="R81" s="2649"/>
      <c r="S81" s="2649"/>
      <c r="T81" s="2649"/>
      <c r="U81" s="2649"/>
      <c r="V81" s="2649"/>
      <c r="W81" s="2649"/>
      <c r="X81" s="2649"/>
      <c r="Y81" s="2693"/>
      <c r="Z81" s="2650"/>
      <c r="AA81" s="2650"/>
    </row>
    <row r="82" spans="2:27" ht="19.5" customHeight="1">
      <c r="B82" s="7534" t="s">
        <v>550</v>
      </c>
      <c r="C82" s="7534"/>
    </row>
    <row r="83" spans="2:27" ht="19.5" customHeight="1">
      <c r="B83" s="7534" t="s">
        <v>551</v>
      </c>
      <c r="C83" s="7534"/>
    </row>
    <row r="84" spans="2:27" ht="19.5" customHeight="1"/>
    <row r="85" spans="2:27" ht="19.5" customHeight="1">
      <c r="B85" s="7533" t="s">
        <v>552</v>
      </c>
      <c r="C85" s="7533"/>
      <c r="D85" s="7533"/>
      <c r="E85" s="7533"/>
      <c r="F85" s="7533"/>
      <c r="G85" s="7533"/>
      <c r="H85" s="7533"/>
      <c r="I85" s="7533"/>
      <c r="J85" s="2710"/>
      <c r="K85" s="2653"/>
      <c r="L85" s="2653"/>
      <c r="M85" s="2653"/>
      <c r="N85" s="2653"/>
      <c r="O85" s="2653"/>
      <c r="P85" s="2653"/>
      <c r="Q85" s="2653"/>
      <c r="R85" s="2653"/>
      <c r="S85" s="2653"/>
      <c r="T85" s="2653"/>
      <c r="U85" s="2653"/>
      <c r="V85" s="2653"/>
      <c r="W85" s="2653"/>
      <c r="X85" s="2653"/>
      <c r="Y85" s="2653"/>
    </row>
    <row r="86" spans="2:27" ht="19.5" customHeight="1">
      <c r="B86" s="7533" t="s">
        <v>553</v>
      </c>
      <c r="C86" s="7533"/>
      <c r="D86" s="7533"/>
      <c r="E86" s="7533"/>
      <c r="F86" s="7533"/>
      <c r="G86" s="7533"/>
      <c r="H86" s="7533"/>
      <c r="I86" s="7533"/>
      <c r="J86" s="2710"/>
      <c r="K86" s="2653"/>
      <c r="L86" s="2653"/>
      <c r="M86" s="2653"/>
      <c r="N86" s="2653"/>
      <c r="O86" s="2653"/>
      <c r="P86" s="2653"/>
      <c r="Q86" s="2653"/>
      <c r="R86" s="2653"/>
      <c r="S86" s="2653"/>
      <c r="T86" s="2653"/>
      <c r="U86" s="2653"/>
      <c r="V86" s="2653"/>
      <c r="W86" s="2653"/>
      <c r="X86" s="2653"/>
      <c r="Y86" s="2653"/>
    </row>
    <row r="87" spans="2:27" ht="19.5" customHeight="1"/>
    <row r="88" spans="2:27" ht="19.5" customHeight="1">
      <c r="B88" s="7535" t="s">
        <v>554</v>
      </c>
      <c r="C88" s="7535"/>
      <c r="D88" s="7535"/>
      <c r="E88" s="7535"/>
      <c r="F88" s="7535"/>
      <c r="G88" s="7535"/>
      <c r="H88" s="7535"/>
      <c r="I88" s="7535"/>
      <c r="J88" s="1959"/>
      <c r="K88" s="2711"/>
      <c r="L88" s="2711"/>
      <c r="M88" s="2711"/>
      <c r="N88" s="2711"/>
      <c r="O88" s="2711"/>
      <c r="P88" s="2711"/>
      <c r="Q88" s="2711"/>
      <c r="R88" s="2711"/>
      <c r="S88" s="2711"/>
      <c r="T88" s="2711"/>
      <c r="U88" s="2711"/>
      <c r="V88" s="2711"/>
      <c r="W88" s="2711">
        <v>1</v>
      </c>
    </row>
    <row r="89" spans="2:27" ht="19.5" customHeight="1" thickBot="1">
      <c r="C89" s="2711"/>
      <c r="D89" s="2711"/>
      <c r="E89" s="2711"/>
      <c r="F89" s="2711"/>
      <c r="G89" s="2711"/>
      <c r="H89" s="2711"/>
      <c r="I89" s="2711"/>
      <c r="J89" s="2711"/>
      <c r="K89" s="2711"/>
      <c r="L89" s="2711"/>
      <c r="M89" s="2711"/>
      <c r="N89" s="2711"/>
      <c r="O89" s="2711"/>
      <c r="P89" s="2711"/>
      <c r="Q89" s="2711"/>
      <c r="R89" s="1959"/>
      <c r="S89" s="1959"/>
      <c r="T89" s="1959"/>
      <c r="U89" s="1959"/>
      <c r="V89" s="1959"/>
      <c r="W89" s="1959"/>
    </row>
    <row r="90" spans="2:27" ht="19.5" customHeight="1" thickBot="1">
      <c r="B90" s="2712" t="s">
        <v>407</v>
      </c>
      <c r="C90" s="2713" t="s">
        <v>555</v>
      </c>
      <c r="D90" s="2712"/>
      <c r="E90" s="2712" t="s">
        <v>87</v>
      </c>
      <c r="F90" s="2714" t="s">
        <v>87</v>
      </c>
      <c r="G90" s="2715" t="s">
        <v>189</v>
      </c>
      <c r="H90" s="2715"/>
      <c r="I90" s="2716" t="s">
        <v>190</v>
      </c>
      <c r="J90" s="2717"/>
    </row>
    <row r="91" spans="2:27" ht="19.5" customHeight="1" thickBot="1">
      <c r="B91" s="2718">
        <v>1</v>
      </c>
      <c r="C91" s="2823" t="e">
        <f>'جنح مستأنف'!#REF!</f>
        <v>#REF!</v>
      </c>
      <c r="D91" s="2719"/>
      <c r="E91" s="2720" t="s">
        <v>556</v>
      </c>
      <c r="F91" s="2721">
        <v>1</v>
      </c>
      <c r="G91" s="2825" t="str">
        <f>'جنح مستأنف'!$C$12</f>
        <v>أ</v>
      </c>
      <c r="H91" s="2722"/>
      <c r="I91" s="2828">
        <f>'جنح مستأنف'!$AH$19</f>
        <v>0</v>
      </c>
      <c r="J91" s="684"/>
    </row>
    <row r="92" spans="2:27" ht="19.5" customHeight="1" thickBot="1">
      <c r="B92" s="2723">
        <v>2</v>
      </c>
      <c r="C92" s="2824" t="str">
        <f>'جنح مستأنف'!$B$20</f>
        <v>محمود عبدالمنعم حسين حسان</v>
      </c>
      <c r="D92" s="2724"/>
      <c r="E92" s="2725" t="s">
        <v>557</v>
      </c>
      <c r="F92" s="2726">
        <v>2</v>
      </c>
      <c r="G92" s="2826" t="str">
        <f>'جنح مستأنف'!$C$20</f>
        <v>أ</v>
      </c>
      <c r="H92" s="2727"/>
      <c r="I92" s="2829">
        <f>'جنح مستأنف'!$AH$25</f>
        <v>0</v>
      </c>
      <c r="J92" s="685"/>
    </row>
    <row r="93" spans="2:27" ht="19.5" customHeight="1" thickBot="1">
      <c r="B93" s="2723">
        <v>3</v>
      </c>
      <c r="C93" s="2824" t="e">
        <f>'جنح مستأنف'!#REF!</f>
        <v>#REF!</v>
      </c>
      <c r="D93" s="2724"/>
      <c r="E93" s="2725" t="s">
        <v>510</v>
      </c>
      <c r="F93" s="2726">
        <v>3</v>
      </c>
      <c r="G93" s="2826" t="str">
        <f>'جنح مستأنف'!$C$26</f>
        <v>أ</v>
      </c>
      <c r="H93" s="2727"/>
      <c r="I93" s="2829">
        <f>'جنح مستأنف'!$AH$31</f>
        <v>0</v>
      </c>
      <c r="J93" s="685"/>
    </row>
    <row r="94" spans="2:27" ht="19.5" customHeight="1" thickBot="1">
      <c r="B94" s="2723">
        <v>4</v>
      </c>
      <c r="C94" s="2824" t="e">
        <f>'جنح مستأنف'!#REF!</f>
        <v>#REF!</v>
      </c>
      <c r="D94" s="2724"/>
      <c r="E94" s="2725" t="s">
        <v>558</v>
      </c>
      <c r="F94" s="2726">
        <v>4</v>
      </c>
      <c r="G94" s="2826" t="str">
        <f>'جنح مستأنف'!$C$32</f>
        <v>أ</v>
      </c>
      <c r="H94" s="2727"/>
      <c r="I94" s="2829">
        <f>'جنح مستأنف'!$AH$38</f>
        <v>0</v>
      </c>
      <c r="J94" s="685"/>
    </row>
    <row r="95" spans="2:27" ht="19.5" customHeight="1" thickBot="1">
      <c r="B95" s="2723">
        <v>5</v>
      </c>
      <c r="C95" s="2824" t="str">
        <f>'جنح مستأنف'!$B$39</f>
        <v>احمد حسن احمد عبدالرحيم</v>
      </c>
      <c r="D95" s="2724"/>
      <c r="E95" s="2725" t="s">
        <v>519</v>
      </c>
      <c r="F95" s="2726">
        <v>5</v>
      </c>
      <c r="G95" s="2826" t="str">
        <f>'جنح مستأنف'!$C$39</f>
        <v>أ</v>
      </c>
      <c r="H95" s="2727"/>
      <c r="I95" s="2829">
        <f>'جنح مستأنف'!$AH$46</f>
        <v>0</v>
      </c>
      <c r="J95" s="685"/>
    </row>
    <row r="96" spans="2:27" ht="19.5" customHeight="1" thickBot="1">
      <c r="B96" s="2723">
        <v>6</v>
      </c>
      <c r="C96" s="2824" t="str">
        <f>'جنح مستأنف'!$B$47</f>
        <v>محمد فخري راشد إبراهيم</v>
      </c>
      <c r="D96" s="2724"/>
      <c r="E96" s="2725" t="s">
        <v>524</v>
      </c>
      <c r="F96" s="2726">
        <v>6</v>
      </c>
      <c r="G96" s="2826" t="str">
        <f>'جنح مستأنف'!$C$47</f>
        <v>أ</v>
      </c>
      <c r="H96" s="2727"/>
      <c r="I96" s="2829">
        <f>'جنح مستأنف'!$AH$52</f>
        <v>0</v>
      </c>
      <c r="J96" s="685"/>
    </row>
    <row r="97" spans="2:25" ht="19.5" customHeight="1" thickBot="1">
      <c r="B97" s="2723">
        <v>7</v>
      </c>
      <c r="C97" s="2824" t="str">
        <f>'جنح مستأنف'!$B$53</f>
        <v>محمود زكي عبدالمنعم سلامة</v>
      </c>
      <c r="D97" s="2724"/>
      <c r="E97" s="2725" t="s">
        <v>526</v>
      </c>
      <c r="F97" s="2726">
        <v>7</v>
      </c>
      <c r="G97" s="2826" t="str">
        <f>'جنح مستأنف'!$C$53</f>
        <v>أ</v>
      </c>
      <c r="H97" s="2727"/>
      <c r="I97" s="2829">
        <f>'جنح مستأنف'!$AH$58</f>
        <v>0</v>
      </c>
      <c r="J97" s="685"/>
    </row>
    <row r="98" spans="2:25" ht="19.5" customHeight="1" thickBot="1">
      <c r="B98" s="2728">
        <v>8</v>
      </c>
      <c r="C98" s="2824" t="str">
        <f>'جنح مستأنف'!B59</f>
        <v>عمرو احمد ممدوح عوض الله أنيس</v>
      </c>
      <c r="D98" s="2729"/>
      <c r="E98" s="2730" t="s">
        <v>528</v>
      </c>
      <c r="F98" s="2731">
        <v>8</v>
      </c>
      <c r="G98" s="2827" t="str">
        <f>'جنح مستأنف'!C59</f>
        <v>أ</v>
      </c>
      <c r="H98" s="2732"/>
      <c r="I98" s="2830">
        <f>'جنح مستأنف'!$AH$65</f>
        <v>0</v>
      </c>
      <c r="J98" s="685"/>
    </row>
    <row r="99" spans="2:25" ht="19.5" customHeight="1">
      <c r="B99" s="2733"/>
      <c r="C99" s="2734" t="s">
        <v>559</v>
      </c>
      <c r="D99" s="2733"/>
      <c r="E99" s="2733"/>
      <c r="F99" s="2734" t="s">
        <v>560</v>
      </c>
      <c r="G99" s="2733"/>
      <c r="H99" s="2733"/>
      <c r="I99" s="2735" t="s">
        <v>561</v>
      </c>
      <c r="J99" s="2735"/>
    </row>
    <row r="100" spans="2:25" ht="19.5" customHeight="1">
      <c r="B100" s="2733"/>
      <c r="C100" s="2733"/>
      <c r="D100" s="2733"/>
      <c r="E100" s="2733"/>
      <c r="F100" s="2733"/>
      <c r="G100" s="2733"/>
      <c r="H100" s="2733"/>
      <c r="I100" s="2733"/>
      <c r="J100" s="2733"/>
    </row>
    <row r="101" spans="2:25" ht="19.5" customHeight="1">
      <c r="B101" s="2733"/>
      <c r="C101" s="2736" t="s">
        <v>531</v>
      </c>
      <c r="D101" s="2733"/>
      <c r="E101" s="2733"/>
      <c r="F101" s="2733"/>
      <c r="G101" s="2733"/>
      <c r="H101" s="2733"/>
      <c r="I101" s="2733"/>
      <c r="J101" s="2733"/>
    </row>
    <row r="102" spans="2:25" ht="19.5" customHeight="1">
      <c r="B102" s="2733"/>
      <c r="C102" s="2736" t="s">
        <v>562</v>
      </c>
      <c r="D102" s="2733"/>
      <c r="E102" s="2733"/>
      <c r="F102" s="2733"/>
      <c r="G102" s="2733"/>
      <c r="H102" s="2733"/>
      <c r="I102" s="2733"/>
      <c r="J102" s="2733"/>
    </row>
    <row r="103" spans="2:25" ht="19.5" customHeight="1">
      <c r="B103" s="2733"/>
      <c r="C103" s="2733"/>
      <c r="D103" s="2733"/>
      <c r="E103" s="2733"/>
      <c r="F103" s="2733"/>
      <c r="G103" s="2733"/>
      <c r="H103" s="2733"/>
      <c r="I103" s="2733"/>
      <c r="J103" s="2733"/>
    </row>
    <row r="104" spans="2:25" ht="19.5" customHeight="1">
      <c r="B104" s="7533" t="s">
        <v>552</v>
      </c>
      <c r="C104" s="7533"/>
      <c r="D104" s="7533"/>
      <c r="E104" s="7533"/>
      <c r="F104" s="7533"/>
      <c r="G104" s="7533"/>
      <c r="H104" s="7533"/>
      <c r="I104" s="7533"/>
      <c r="J104" s="2710"/>
    </row>
    <row r="105" spans="2:25" ht="19.5" customHeight="1">
      <c r="B105" s="7533" t="s">
        <v>563</v>
      </c>
      <c r="C105" s="7533"/>
      <c r="D105" s="7533"/>
      <c r="E105" s="7533"/>
      <c r="F105" s="7533"/>
      <c r="G105" s="7533"/>
      <c r="H105" s="7533"/>
      <c r="I105" s="7533"/>
      <c r="J105" s="2710"/>
    </row>
    <row r="106" spans="2:25" ht="19.5" customHeight="1">
      <c r="B106" s="7536" t="s">
        <v>564</v>
      </c>
      <c r="C106" s="7536"/>
      <c r="D106" s="7536"/>
      <c r="E106" s="7536"/>
      <c r="F106" s="7536"/>
      <c r="G106" s="7536"/>
      <c r="H106" s="7536"/>
      <c r="I106" s="7536"/>
      <c r="J106" s="2733"/>
    </row>
    <row r="107" spans="2:25" ht="19.5" customHeight="1" thickBot="1">
      <c r="B107" s="2733"/>
      <c r="C107" s="2733"/>
      <c r="D107" s="2733"/>
      <c r="E107" s="2733"/>
      <c r="F107" s="2733"/>
      <c r="G107" s="2733"/>
      <c r="H107" s="2733"/>
      <c r="I107" s="2733"/>
      <c r="J107" s="2733"/>
      <c r="L107" s="2711"/>
      <c r="M107" s="2711"/>
      <c r="N107" s="2711"/>
      <c r="O107" s="2711"/>
      <c r="P107" s="2711"/>
      <c r="Q107" s="2711"/>
      <c r="R107" s="1959"/>
      <c r="S107" s="1959"/>
      <c r="T107" s="1959"/>
      <c r="U107" s="1959"/>
      <c r="V107" s="1959"/>
      <c r="W107" s="1959"/>
      <c r="X107" s="1959"/>
      <c r="Y107" s="1959"/>
    </row>
    <row r="108" spans="2:25" ht="19.5" customHeight="1" thickBot="1">
      <c r="B108" s="2712" t="s">
        <v>407</v>
      </c>
      <c r="C108" s="2713" t="s">
        <v>555</v>
      </c>
      <c r="D108" s="2712"/>
      <c r="E108" s="2712" t="s">
        <v>87</v>
      </c>
      <c r="F108" s="2714" t="s">
        <v>87</v>
      </c>
      <c r="G108" s="2715" t="s">
        <v>189</v>
      </c>
      <c r="H108" s="2715"/>
      <c r="I108" s="2716" t="s">
        <v>190</v>
      </c>
      <c r="J108" s="2717"/>
    </row>
    <row r="109" spans="2:25" ht="19.5" customHeight="1" thickBot="1">
      <c r="B109" s="2718">
        <v>1</v>
      </c>
      <c r="C109" s="2823" t="str">
        <f>'جنح مستأنف'!$B$13</f>
        <v>محمد اشرف احمد محمد إبراهيم</v>
      </c>
      <c r="D109" s="2719"/>
      <c r="E109" s="2720" t="s">
        <v>556</v>
      </c>
      <c r="F109" s="2721">
        <v>1</v>
      </c>
      <c r="G109" s="2825">
        <f>'جنح مستأنف'!$C$15</f>
        <v>0</v>
      </c>
      <c r="H109" s="2722"/>
      <c r="I109" s="2828">
        <f>'جنح مستأنف'!$AJ$19</f>
        <v>0</v>
      </c>
      <c r="J109" s="684"/>
    </row>
    <row r="110" spans="2:25" ht="19.5" customHeight="1" thickBot="1">
      <c r="B110" s="2723">
        <v>2</v>
      </c>
      <c r="C110" s="2824" t="str">
        <f>'جنح مستأنف'!$B$21</f>
        <v>محمود رضا عبدالمعز محمد</v>
      </c>
      <c r="D110" s="2724"/>
      <c r="E110" s="2725" t="s">
        <v>557</v>
      </c>
      <c r="F110" s="2726">
        <v>2</v>
      </c>
      <c r="G110" s="2826" t="str">
        <f>'جنح مستأنف'!$C$21</f>
        <v>أ</v>
      </c>
      <c r="H110" s="2727"/>
      <c r="I110" s="2829">
        <f>'جنح مستأنف'!$AJ$25</f>
        <v>0</v>
      </c>
      <c r="J110" s="685"/>
    </row>
    <row r="111" spans="2:25" ht="19.5" customHeight="1" thickBot="1">
      <c r="B111" s="2723">
        <v>3</v>
      </c>
      <c r="C111" s="2824" t="str">
        <f>'جنح مستأنف'!$B$27</f>
        <v>مصطفى ممدوح ابوهشيمة عبدالعزيز</v>
      </c>
      <c r="D111" s="2724"/>
      <c r="E111" s="2725" t="s">
        <v>510</v>
      </c>
      <c r="F111" s="2726">
        <v>3</v>
      </c>
      <c r="G111" s="2826" t="str">
        <f>'جنح مستأنف'!$C$28</f>
        <v>أ</v>
      </c>
      <c r="H111" s="2727"/>
      <c r="I111" s="2829">
        <f>'جنح مستأنف'!$AJ$31</f>
        <v>0</v>
      </c>
      <c r="J111" s="685"/>
    </row>
    <row r="112" spans="2:25" ht="19.5" customHeight="1" thickBot="1">
      <c r="B112" s="2723">
        <v>4</v>
      </c>
      <c r="C112" s="2824" t="e">
        <f>'جنح مستأنف'!#REF!</f>
        <v>#REF!</v>
      </c>
      <c r="D112" s="2724"/>
      <c r="E112" s="2725" t="s">
        <v>558</v>
      </c>
      <c r="F112" s="2726">
        <v>4</v>
      </c>
      <c r="G112" s="2826" t="str">
        <f>'جنح مستأنف'!$C$33</f>
        <v>أ</v>
      </c>
      <c r="H112" s="2727"/>
      <c r="I112" s="2829">
        <f>'جنح مستأنف'!$AJ$38</f>
        <v>0</v>
      </c>
      <c r="J112" s="685"/>
    </row>
    <row r="113" spans="2:22" ht="19.5" customHeight="1" thickBot="1">
      <c r="B113" s="2723">
        <v>5</v>
      </c>
      <c r="C113" s="2824" t="str">
        <f>'جنح مستأنف'!$B$42</f>
        <v>اسلام محمد سيد عبدالقادر</v>
      </c>
      <c r="D113" s="2724"/>
      <c r="E113" s="2725" t="s">
        <v>519</v>
      </c>
      <c r="F113" s="2726">
        <v>5</v>
      </c>
      <c r="G113" s="2826" t="str">
        <f>'جنح مستأنف'!$C$41</f>
        <v>ب</v>
      </c>
      <c r="H113" s="2727"/>
      <c r="I113" s="2829">
        <f>'جنح مستأنف'!$AJ$46</f>
        <v>0</v>
      </c>
      <c r="J113" s="685"/>
    </row>
    <row r="114" spans="2:22" ht="19.5" customHeight="1" thickBot="1">
      <c r="B114" s="2723">
        <v>6</v>
      </c>
      <c r="C114" s="2824" t="str">
        <f>'جنح مستأنف'!$B$48</f>
        <v xml:space="preserve">احمد فاروق عبدالقادر عبدالعليم </v>
      </c>
      <c r="D114" s="2724"/>
      <c r="E114" s="2725" t="s">
        <v>524</v>
      </c>
      <c r="F114" s="2726">
        <v>6</v>
      </c>
      <c r="G114" s="2826" t="str">
        <f>'جنح مستأنف'!$C$48</f>
        <v>أ</v>
      </c>
      <c r="H114" s="2727"/>
      <c r="I114" s="2829">
        <f>'جنح مستأنف'!$AJ$52</f>
        <v>0</v>
      </c>
      <c r="J114" s="685"/>
    </row>
    <row r="115" spans="2:22" ht="19.5" customHeight="1" thickBot="1">
      <c r="B115" s="2723">
        <v>7</v>
      </c>
      <c r="C115" s="2824" t="str">
        <f>'جنح مستأنف'!$B$55</f>
        <v>احمد مصطفى ابوضيف سيد</v>
      </c>
      <c r="D115" s="2724"/>
      <c r="E115" s="2725" t="s">
        <v>526</v>
      </c>
      <c r="F115" s="2726">
        <v>7</v>
      </c>
      <c r="G115" s="2826" t="str">
        <f>'جنح مستأنف'!$C$55</f>
        <v>ب</v>
      </c>
      <c r="H115" s="2727"/>
      <c r="I115" s="2829">
        <f>'جنح مستأنف'!$AJ$58</f>
        <v>0</v>
      </c>
      <c r="J115" s="685"/>
    </row>
    <row r="116" spans="2:22" ht="19.5" customHeight="1" thickBot="1">
      <c r="B116" s="2728">
        <v>8</v>
      </c>
      <c r="C116" s="2824" t="e">
        <f>'جنح مستأنف'!#REF!</f>
        <v>#REF!</v>
      </c>
      <c r="D116" s="2729"/>
      <c r="E116" s="2730" t="s">
        <v>528</v>
      </c>
      <c r="F116" s="2731">
        <v>8</v>
      </c>
      <c r="G116" s="2827" t="e">
        <f>'جنح مستأنف'!#REF!</f>
        <v>#REF!</v>
      </c>
      <c r="H116" s="2732"/>
      <c r="I116" s="2830">
        <f>'جنح مستأنف'!$AJ$65</f>
        <v>0</v>
      </c>
      <c r="J116" s="685"/>
    </row>
    <row r="117" spans="2:22" ht="19.5" customHeight="1">
      <c r="B117" s="2733"/>
      <c r="C117" s="2734" t="s">
        <v>559</v>
      </c>
      <c r="D117" s="2733"/>
      <c r="E117" s="2733"/>
      <c r="F117" s="2734" t="s">
        <v>560</v>
      </c>
      <c r="G117" s="2733"/>
      <c r="H117" s="2733"/>
      <c r="I117" s="2735" t="s">
        <v>561</v>
      </c>
      <c r="J117" s="2735"/>
    </row>
    <row r="118" spans="2:22" ht="19.5" customHeight="1">
      <c r="B118" s="2733"/>
      <c r="C118" s="2733"/>
      <c r="D118" s="2733"/>
      <c r="E118" s="2733"/>
      <c r="F118" s="2733"/>
      <c r="G118" s="2733"/>
      <c r="H118" s="2733"/>
      <c r="I118" s="2733"/>
      <c r="J118" s="2733"/>
    </row>
    <row r="119" spans="2:22" ht="19.5" customHeight="1">
      <c r="B119" s="2733"/>
      <c r="C119" s="2734" t="s">
        <v>340</v>
      </c>
      <c r="D119" s="2733"/>
      <c r="E119" s="2733"/>
      <c r="F119" s="2733"/>
      <c r="G119" s="2733"/>
      <c r="H119" s="2733"/>
      <c r="I119" s="2733"/>
      <c r="J119" s="2733"/>
    </row>
    <row r="120" spans="2:22" ht="19.5" customHeight="1">
      <c r="B120" s="2733"/>
      <c r="C120" s="2734" t="s">
        <v>433</v>
      </c>
      <c r="D120" s="2733"/>
      <c r="E120" s="2733"/>
      <c r="F120" s="2733"/>
      <c r="G120" s="2733"/>
      <c r="H120" s="2733"/>
      <c r="I120" s="2733"/>
      <c r="J120" s="2733"/>
    </row>
    <row r="121" spans="2:22" ht="19.5" customHeight="1">
      <c r="B121" s="7533" t="s">
        <v>552</v>
      </c>
      <c r="C121" s="7533"/>
      <c r="D121" s="7533"/>
      <c r="E121" s="7533"/>
      <c r="F121" s="7533"/>
      <c r="G121" s="7533"/>
      <c r="H121" s="7533"/>
      <c r="I121" s="7533"/>
      <c r="J121" s="2710"/>
    </row>
    <row r="122" spans="2:22" ht="19.5" customHeight="1">
      <c r="B122" s="7533" t="s">
        <v>563</v>
      </c>
      <c r="C122" s="7533"/>
      <c r="D122" s="7533"/>
      <c r="E122" s="7533"/>
      <c r="F122" s="7533"/>
      <c r="G122" s="7533"/>
      <c r="H122" s="7533"/>
      <c r="I122" s="7533"/>
      <c r="J122" s="2710"/>
    </row>
    <row r="123" spans="2:22" ht="19.5" customHeight="1" thickBot="1">
      <c r="B123" s="7533" t="s">
        <v>565</v>
      </c>
      <c r="C123" s="7533"/>
      <c r="D123" s="7533"/>
      <c r="E123" s="7533"/>
      <c r="F123" s="7533"/>
      <c r="G123" s="7533"/>
      <c r="H123" s="7533"/>
      <c r="I123" s="7533"/>
      <c r="J123" s="2710"/>
      <c r="L123" s="2711"/>
      <c r="M123" s="2711"/>
      <c r="N123" s="2711"/>
      <c r="O123" s="2711"/>
      <c r="P123" s="2711"/>
      <c r="Q123" s="2711"/>
      <c r="R123" s="2711"/>
      <c r="S123" s="2711"/>
      <c r="T123" s="1959"/>
      <c r="U123" s="1959"/>
      <c r="V123" s="1959"/>
    </row>
    <row r="124" spans="2:22" ht="19.5" customHeight="1" thickBot="1">
      <c r="B124" s="2712" t="s">
        <v>566</v>
      </c>
      <c r="C124" s="2713" t="s">
        <v>555</v>
      </c>
      <c r="D124" s="2712"/>
      <c r="E124" s="2712" t="s">
        <v>87</v>
      </c>
      <c r="F124" s="2714" t="s">
        <v>87</v>
      </c>
      <c r="G124" s="2715" t="s">
        <v>189</v>
      </c>
      <c r="H124" s="2715"/>
      <c r="I124" s="2716" t="s">
        <v>190</v>
      </c>
      <c r="J124" s="2717"/>
    </row>
    <row r="125" spans="2:22" ht="19.5" customHeight="1" thickBot="1">
      <c r="B125" s="2718">
        <v>1</v>
      </c>
      <c r="C125" s="2823">
        <f>'جنح مستأنف'!$B$17</f>
        <v>0</v>
      </c>
      <c r="D125" s="2719"/>
      <c r="E125" s="2720" t="s">
        <v>556</v>
      </c>
      <c r="F125" s="2721">
        <v>1</v>
      </c>
      <c r="G125" s="2825">
        <f>'جنح مستأنف'!$C$17</f>
        <v>0</v>
      </c>
      <c r="H125" s="2722"/>
      <c r="I125" s="2828">
        <f>'جنح مستأنف'!$AL$19</f>
        <v>0</v>
      </c>
      <c r="J125" s="684"/>
    </row>
    <row r="126" spans="2:22" ht="19.5" customHeight="1" thickBot="1">
      <c r="B126" s="2723">
        <v>2</v>
      </c>
      <c r="C126" s="2824" t="str">
        <f>'جنح مستأنف'!$B$23</f>
        <v/>
      </c>
      <c r="D126" s="2724"/>
      <c r="E126" s="2725" t="s">
        <v>557</v>
      </c>
      <c r="F126" s="2726">
        <v>2</v>
      </c>
      <c r="G126" s="2826" t="str">
        <f>'جنح مستأنف'!$C$22</f>
        <v>ب</v>
      </c>
      <c r="H126" s="2727"/>
      <c r="I126" s="2829">
        <f>'جنح مستأنف'!$AL$25</f>
        <v>0</v>
      </c>
      <c r="J126" s="685"/>
    </row>
    <row r="127" spans="2:22" ht="19.5" customHeight="1" thickBot="1">
      <c r="B127" s="2723">
        <v>3</v>
      </c>
      <c r="C127" s="2824">
        <f>'جنح مستأنف'!$B$30</f>
        <v>0</v>
      </c>
      <c r="D127" s="2724"/>
      <c r="E127" s="2725" t="s">
        <v>510</v>
      </c>
      <c r="F127" s="2726">
        <v>3</v>
      </c>
      <c r="G127" s="2826">
        <f>'جنح مستأنف'!$C$30</f>
        <v>0</v>
      </c>
      <c r="H127" s="2727"/>
      <c r="I127" s="2829">
        <f>'جنح مستأنف'!$AL$31</f>
        <v>0</v>
      </c>
      <c r="J127" s="685"/>
    </row>
    <row r="128" spans="2:22" ht="19.5" customHeight="1" thickBot="1">
      <c r="B128" s="2723">
        <v>4</v>
      </c>
      <c r="C128" s="2824" t="str">
        <f>'جنح مستأنف'!$B$32</f>
        <v>مينا توما يعقوب  عبدالسيد</v>
      </c>
      <c r="D128" s="2724"/>
      <c r="E128" s="2725" t="s">
        <v>558</v>
      </c>
      <c r="F128" s="2726">
        <v>4</v>
      </c>
      <c r="G128" s="2826">
        <f>'جنح مستأنف'!$C$35</f>
        <v>0</v>
      </c>
      <c r="H128" s="2727"/>
      <c r="I128" s="2829">
        <f>'جنح مستأنف'!$AL$38</f>
        <v>0</v>
      </c>
      <c r="J128" s="685"/>
    </row>
    <row r="129" spans="2:22" ht="19.5" customHeight="1" thickBot="1">
      <c r="B129" s="2723">
        <v>5</v>
      </c>
      <c r="C129" s="2824">
        <f>'جنح مستأنف'!$B$44</f>
        <v>0</v>
      </c>
      <c r="D129" s="2724"/>
      <c r="E129" s="2725" t="s">
        <v>519</v>
      </c>
      <c r="F129" s="2726">
        <v>5</v>
      </c>
      <c r="G129" s="2826">
        <f>'جنح مستأنف'!$C$44</f>
        <v>0</v>
      </c>
      <c r="H129" s="2727"/>
      <c r="I129" s="2829">
        <f>'جنح مستأنف'!$AL$46</f>
        <v>0</v>
      </c>
      <c r="J129" s="685"/>
    </row>
    <row r="130" spans="2:22" ht="19.5" customHeight="1" thickBot="1">
      <c r="B130" s="2723">
        <v>6</v>
      </c>
      <c r="C130" s="2824" t="str">
        <f>'جنح مستأنف'!$B$49</f>
        <v>محمد فاروق ورداني صالح</v>
      </c>
      <c r="D130" s="2724"/>
      <c r="E130" s="2725" t="s">
        <v>524</v>
      </c>
      <c r="F130" s="2726">
        <v>6</v>
      </c>
      <c r="G130" s="2826" t="str">
        <f>'جنح مستأنف'!$C$49</f>
        <v>ب</v>
      </c>
      <c r="H130" s="2727"/>
      <c r="I130" s="2829">
        <f>'جنح مستأنف'!$AL$52</f>
        <v>0</v>
      </c>
      <c r="J130" s="685"/>
    </row>
    <row r="131" spans="2:22" ht="19.5" customHeight="1" thickBot="1">
      <c r="B131" s="2723">
        <v>7</v>
      </c>
      <c r="C131" s="2824" t="str">
        <f>'جنح مستأنف'!$B$56</f>
        <v/>
      </c>
      <c r="D131" s="2724"/>
      <c r="E131" s="2725" t="s">
        <v>526</v>
      </c>
      <c r="F131" s="2726">
        <v>7</v>
      </c>
      <c r="G131" s="2826">
        <f>'جنح مستأنف'!$C$56</f>
        <v>0</v>
      </c>
      <c r="H131" s="2727"/>
      <c r="I131" s="2829">
        <f>'جنح مستأنف'!$AL$58</f>
        <v>0</v>
      </c>
      <c r="J131" s="685"/>
    </row>
    <row r="132" spans="2:22" ht="19.5" customHeight="1" thickBot="1">
      <c r="B132" s="2728">
        <v>8</v>
      </c>
      <c r="C132" s="2824" t="str">
        <f>'جنح مستأنف'!$B$60</f>
        <v xml:space="preserve">محمود حسن قرني حسن </v>
      </c>
      <c r="D132" s="2729"/>
      <c r="E132" s="2730" t="s">
        <v>528</v>
      </c>
      <c r="F132" s="2731">
        <v>8</v>
      </c>
      <c r="G132" s="2827" t="str">
        <f>'جنح مستأنف'!$C$60</f>
        <v>أ</v>
      </c>
      <c r="H132" s="2732"/>
      <c r="I132" s="2830">
        <f>'جنح مستأنف'!$AL$65</f>
        <v>0</v>
      </c>
      <c r="J132" s="685"/>
    </row>
    <row r="133" spans="2:22" ht="19.5" customHeight="1">
      <c r="B133" s="2733"/>
      <c r="C133" s="2734" t="s">
        <v>559</v>
      </c>
      <c r="D133" s="2733"/>
      <c r="E133" s="2733"/>
      <c r="F133" s="2734" t="s">
        <v>560</v>
      </c>
      <c r="G133" s="2733"/>
      <c r="H133" s="2733"/>
      <c r="I133" s="2735" t="s">
        <v>561</v>
      </c>
      <c r="J133" s="2735"/>
    </row>
    <row r="134" spans="2:22" ht="19.5" customHeight="1">
      <c r="B134" s="2733"/>
      <c r="C134" s="2734"/>
      <c r="D134" s="2733"/>
      <c r="E134" s="2733"/>
      <c r="F134" s="2734"/>
      <c r="G134" s="2733"/>
      <c r="H134" s="2733"/>
      <c r="I134" s="2735"/>
      <c r="J134" s="2735"/>
    </row>
    <row r="135" spans="2:22" ht="19.5" customHeight="1">
      <c r="B135" s="2733"/>
      <c r="C135" s="2736" t="s">
        <v>340</v>
      </c>
      <c r="D135" s="2733"/>
      <c r="E135" s="2733"/>
      <c r="F135" s="2733"/>
      <c r="G135" s="2733"/>
      <c r="H135" s="2733"/>
      <c r="I135" s="2733"/>
      <c r="J135" s="2733"/>
    </row>
    <row r="136" spans="2:22" ht="19.5" customHeight="1">
      <c r="B136" s="2733"/>
      <c r="C136" s="2736"/>
      <c r="D136" s="2733"/>
      <c r="E136" s="2733"/>
      <c r="F136" s="2733"/>
      <c r="G136" s="2733"/>
      <c r="H136" s="2733"/>
      <c r="I136" s="2733"/>
      <c r="J136" s="2733"/>
    </row>
    <row r="137" spans="2:22" ht="19.5" customHeight="1">
      <c r="B137" s="2733"/>
      <c r="C137" s="2736" t="s">
        <v>551</v>
      </c>
      <c r="D137" s="2733"/>
      <c r="E137" s="2733"/>
      <c r="F137" s="2733"/>
      <c r="G137" s="2733"/>
      <c r="H137" s="2733"/>
      <c r="I137" s="2733"/>
      <c r="J137" s="2733"/>
    </row>
    <row r="138" spans="2:22" ht="19.5" customHeight="1">
      <c r="B138" s="2733"/>
      <c r="C138" s="2733"/>
      <c r="D138" s="2733"/>
      <c r="E138" s="2733"/>
      <c r="F138" s="2733"/>
      <c r="G138" s="2733"/>
      <c r="H138" s="2733"/>
      <c r="I138" s="2733"/>
      <c r="J138" s="2733"/>
    </row>
    <row r="139" spans="2:22" ht="19.5" customHeight="1">
      <c r="B139" s="2733"/>
      <c r="C139" s="2733"/>
      <c r="D139" s="2733"/>
      <c r="E139" s="2733"/>
      <c r="F139" s="2733"/>
      <c r="G139" s="2733"/>
      <c r="H139" s="2733"/>
      <c r="I139" s="2733"/>
      <c r="J139" s="2733"/>
    </row>
    <row r="140" spans="2:22" ht="19.5" customHeight="1">
      <c r="B140" s="7533" t="s">
        <v>552</v>
      </c>
      <c r="C140" s="7533"/>
      <c r="D140" s="7533"/>
      <c r="E140" s="7533"/>
      <c r="F140" s="7533"/>
      <c r="G140" s="7533"/>
      <c r="H140" s="7533"/>
      <c r="I140" s="7533"/>
      <c r="J140" s="2710"/>
    </row>
    <row r="141" spans="2:22" ht="19.5" customHeight="1">
      <c r="B141" s="7533" t="s">
        <v>563</v>
      </c>
      <c r="C141" s="7533"/>
      <c r="D141" s="7533"/>
      <c r="E141" s="7533"/>
      <c r="F141" s="7533"/>
      <c r="G141" s="7533"/>
      <c r="H141" s="7533"/>
      <c r="I141" s="7533"/>
      <c r="J141" s="2710"/>
    </row>
    <row r="142" spans="2:22" ht="19.5" customHeight="1" thickBot="1">
      <c r="B142" s="7533" t="s">
        <v>567</v>
      </c>
      <c r="C142" s="7533"/>
      <c r="D142" s="7533"/>
      <c r="E142" s="7533"/>
      <c r="F142" s="7533"/>
      <c r="G142" s="7533"/>
      <c r="H142" s="7533"/>
      <c r="I142" s="7533"/>
      <c r="J142" s="2710"/>
      <c r="L142" s="2711"/>
      <c r="M142" s="2711"/>
      <c r="N142" s="2711"/>
      <c r="O142" s="2711"/>
      <c r="P142" s="2711"/>
      <c r="Q142" s="2711"/>
      <c r="R142" s="2711"/>
      <c r="S142" s="2711"/>
      <c r="T142" s="1959"/>
      <c r="U142" s="1959"/>
      <c r="V142" s="1959"/>
    </row>
    <row r="143" spans="2:22" ht="19.5" customHeight="1" thickBot="1">
      <c r="B143" s="2712" t="s">
        <v>566</v>
      </c>
      <c r="C143" s="2713" t="s">
        <v>555</v>
      </c>
      <c r="D143" s="2712"/>
      <c r="E143" s="2712" t="s">
        <v>87</v>
      </c>
      <c r="F143" s="2714" t="s">
        <v>87</v>
      </c>
      <c r="G143" s="2715" t="s">
        <v>189</v>
      </c>
      <c r="H143" s="2715"/>
      <c r="I143" s="2716" t="s">
        <v>190</v>
      </c>
      <c r="J143" s="2717"/>
    </row>
    <row r="144" spans="2:22" ht="19.5" customHeight="1" thickBot="1">
      <c r="B144" s="2718">
        <v>1</v>
      </c>
      <c r="C144" s="2823" t="str">
        <f>'جنح مستأنف'!$B$15</f>
        <v/>
      </c>
      <c r="D144" s="2719"/>
      <c r="E144" s="2720" t="s">
        <v>556</v>
      </c>
      <c r="F144" s="2737">
        <v>1</v>
      </c>
      <c r="G144" s="2831">
        <f>'جنح مستأنف'!$C$16</f>
        <v>0</v>
      </c>
      <c r="H144" s="2738"/>
      <c r="I144" s="2834">
        <f>'جنح مستأنف'!$AN$19</f>
        <v>0</v>
      </c>
      <c r="J144" s="686"/>
    </row>
    <row r="145" spans="2:18" ht="19.5" customHeight="1" thickBot="1">
      <c r="B145" s="2723">
        <v>2</v>
      </c>
      <c r="C145" s="2824" t="str">
        <f>'جنح مستأنف'!$B$22</f>
        <v>محمد انس عبداللطيف محمود ابوالسعود</v>
      </c>
      <c r="D145" s="2724"/>
      <c r="E145" s="2725" t="s">
        <v>557</v>
      </c>
      <c r="F145" s="2739">
        <v>2</v>
      </c>
      <c r="G145" s="2832" t="str">
        <f>'جنح مستأنف'!$C$22</f>
        <v>ب</v>
      </c>
      <c r="H145" s="2740"/>
      <c r="I145" s="2835">
        <f>'جنح مستأنف'!$AN$25</f>
        <v>0</v>
      </c>
      <c r="J145" s="686"/>
    </row>
    <row r="146" spans="2:18" ht="19.5" customHeight="1" thickBot="1">
      <c r="B146" s="2723">
        <v>3</v>
      </c>
      <c r="C146" s="2824" t="str">
        <f>'جنح مستأنف'!$B$28</f>
        <v>احمد عبدالناصر محمود عبدالعليم</v>
      </c>
      <c r="D146" s="2724"/>
      <c r="E146" s="2725" t="s">
        <v>510</v>
      </c>
      <c r="F146" s="2739">
        <v>3</v>
      </c>
      <c r="G146" s="2832" t="e">
        <f>'جنح مستأنف'!#REF!</f>
        <v>#REF!</v>
      </c>
      <c r="H146" s="2740"/>
      <c r="I146" s="2835">
        <f>'جنح مستأنف'!$AN$31</f>
        <v>0</v>
      </c>
      <c r="J146" s="686"/>
    </row>
    <row r="147" spans="2:18" ht="19.5" customHeight="1" thickBot="1">
      <c r="B147" s="2723">
        <v>4</v>
      </c>
      <c r="C147" s="2824" t="str">
        <f>'جنح مستأنف'!$B$33</f>
        <v>طارق مدحت جلال حسن</v>
      </c>
      <c r="D147" s="2724"/>
      <c r="E147" s="2725" t="s">
        <v>558</v>
      </c>
      <c r="F147" s="2739">
        <v>4</v>
      </c>
      <c r="G147" s="2832">
        <f>'جنح مستأنف'!$C$36</f>
        <v>0</v>
      </c>
      <c r="H147" s="2740"/>
      <c r="I147" s="2835">
        <f>'جنح مستأنف'!$AN$38</f>
        <v>0</v>
      </c>
      <c r="J147" s="686"/>
    </row>
    <row r="148" spans="2:18" ht="19.5" customHeight="1" thickBot="1">
      <c r="B148" s="2723">
        <v>5</v>
      </c>
      <c r="C148" s="2824" t="str">
        <f>'جنح مستأنف'!$B$41</f>
        <v>احمد رمضان عبدالرحمن محمد</v>
      </c>
      <c r="D148" s="2724"/>
      <c r="E148" s="2725" t="s">
        <v>519</v>
      </c>
      <c r="F148" s="2739">
        <v>5</v>
      </c>
      <c r="G148" s="2832" t="e">
        <f>'جنح مستأنف'!#REF!</f>
        <v>#REF!</v>
      </c>
      <c r="H148" s="2740"/>
      <c r="I148" s="2835">
        <f>'جنح مستأنف'!$AN$46</f>
        <v>0</v>
      </c>
      <c r="J148" s="686"/>
    </row>
    <row r="149" spans="2:18" ht="19.5" customHeight="1" thickBot="1">
      <c r="B149" s="2723">
        <v>6</v>
      </c>
      <c r="C149" s="2824" t="e">
        <f>'جنح مستأنف'!#REF!</f>
        <v>#REF!</v>
      </c>
      <c r="D149" s="2724"/>
      <c r="E149" s="2725" t="s">
        <v>524</v>
      </c>
      <c r="F149" s="2739">
        <v>6</v>
      </c>
      <c r="G149" s="2832" t="e">
        <f>'جنح مستأنف'!#REF!</f>
        <v>#REF!</v>
      </c>
      <c r="H149" s="2740"/>
      <c r="I149" s="2835">
        <f>'جنح مستأنف'!$AN$52</f>
        <v>0</v>
      </c>
      <c r="J149" s="686"/>
    </row>
    <row r="150" spans="2:18" ht="19.5" customHeight="1" thickBot="1">
      <c r="B150" s="2723">
        <v>7</v>
      </c>
      <c r="C150" s="2824" t="str">
        <f>'جنح مستأنف'!$B$54</f>
        <v>احمد رمضان عبدالله صابر</v>
      </c>
      <c r="D150" s="2724"/>
      <c r="E150" s="2725" t="s">
        <v>526</v>
      </c>
      <c r="F150" s="2739">
        <v>7</v>
      </c>
      <c r="G150" s="2832" t="str">
        <f>'جنح مستأنف'!$C$54</f>
        <v>أ</v>
      </c>
      <c r="H150" s="2740"/>
      <c r="I150" s="2835">
        <f>'جنح مستأنف'!$AN$58</f>
        <v>0</v>
      </c>
      <c r="J150" s="686"/>
    </row>
    <row r="151" spans="2:18" ht="19.5" customHeight="1" thickBot="1">
      <c r="B151" s="2728">
        <v>8</v>
      </c>
      <c r="C151" s="2824" t="str">
        <f>'جنح مستأنف'!$B$50</f>
        <v/>
      </c>
      <c r="D151" s="2729"/>
      <c r="E151" s="2730" t="s">
        <v>528</v>
      </c>
      <c r="F151" s="2741">
        <v>8</v>
      </c>
      <c r="G151" s="2833">
        <f>'جنح مستأنف'!$C$50</f>
        <v>0</v>
      </c>
      <c r="H151" s="2742"/>
      <c r="I151" s="2836">
        <f>'جنح مستأنف'!$AN$65</f>
        <v>0</v>
      </c>
      <c r="J151" s="686"/>
    </row>
    <row r="152" spans="2:18" ht="19.5" customHeight="1">
      <c r="B152" s="2733"/>
      <c r="C152" s="2734" t="s">
        <v>559</v>
      </c>
      <c r="D152" s="2733"/>
      <c r="E152" s="2733"/>
      <c r="F152" s="2734" t="s">
        <v>560</v>
      </c>
      <c r="G152" s="2733"/>
      <c r="H152" s="2733"/>
      <c r="I152" s="2735" t="s">
        <v>561</v>
      </c>
      <c r="J152" s="2735"/>
      <c r="K152" s="687"/>
      <c r="L152" s="687"/>
      <c r="M152" s="687"/>
      <c r="N152" s="687"/>
      <c r="O152" s="687"/>
      <c r="P152" s="687"/>
      <c r="Q152" s="687"/>
      <c r="R152" s="688"/>
    </row>
    <row r="153" spans="2:18" ht="19.5" customHeight="1">
      <c r="B153" s="2733"/>
      <c r="C153" s="2734"/>
      <c r="D153" s="2733"/>
      <c r="E153" s="2733"/>
      <c r="F153" s="2734"/>
      <c r="G153" s="2733"/>
      <c r="H153" s="2733"/>
      <c r="I153" s="2735"/>
      <c r="J153" s="2735"/>
      <c r="K153" s="687"/>
      <c r="L153" s="687"/>
      <c r="M153" s="687"/>
      <c r="N153" s="687"/>
      <c r="O153" s="687"/>
      <c r="P153" s="687"/>
      <c r="Q153" s="687"/>
      <c r="R153" s="688"/>
    </row>
    <row r="154" spans="2:18" ht="19.5" customHeight="1">
      <c r="B154" s="2733"/>
      <c r="C154" s="2734"/>
      <c r="D154" s="2733"/>
      <c r="E154" s="2733"/>
      <c r="F154" s="2734"/>
      <c r="G154" s="2733"/>
      <c r="H154" s="2733"/>
      <c r="I154" s="2735"/>
      <c r="J154" s="2735"/>
      <c r="K154" s="687"/>
      <c r="L154" s="687"/>
      <c r="M154" s="687"/>
      <c r="N154" s="687"/>
      <c r="O154" s="687"/>
      <c r="P154" s="687"/>
      <c r="Q154" s="687"/>
      <c r="R154" s="688"/>
    </row>
    <row r="155" spans="2:18" ht="19.5" customHeight="1">
      <c r="B155" s="7533" t="s">
        <v>552</v>
      </c>
      <c r="C155" s="7533"/>
      <c r="D155" s="7533"/>
      <c r="E155" s="7533"/>
      <c r="F155" s="7533"/>
      <c r="G155" s="7533"/>
      <c r="H155" s="7533"/>
      <c r="I155" s="7533"/>
      <c r="J155" s="2710"/>
      <c r="K155" s="687"/>
      <c r="L155" s="687"/>
      <c r="M155" s="687"/>
      <c r="N155" s="687"/>
      <c r="O155" s="687"/>
      <c r="P155" s="687"/>
      <c r="Q155" s="687"/>
      <c r="R155" s="688"/>
    </row>
    <row r="156" spans="2:18" ht="19.5" customHeight="1">
      <c r="B156" s="7533" t="s">
        <v>553</v>
      </c>
      <c r="C156" s="7533"/>
      <c r="D156" s="7533"/>
      <c r="E156" s="7533"/>
      <c r="F156" s="7533"/>
      <c r="G156" s="7533"/>
      <c r="H156" s="7533"/>
      <c r="I156" s="7533"/>
      <c r="J156" s="2710"/>
      <c r="K156" s="687"/>
      <c r="L156" s="687"/>
      <c r="M156" s="687"/>
      <c r="N156" s="687"/>
      <c r="O156" s="687"/>
      <c r="P156" s="687"/>
      <c r="Q156" s="687"/>
      <c r="R156" s="688"/>
    </row>
    <row r="157" spans="2:18" ht="19.5" customHeight="1" thickBot="1">
      <c r="B157" s="7533" t="s">
        <v>568</v>
      </c>
      <c r="C157" s="7533"/>
      <c r="D157" s="7533"/>
      <c r="E157" s="7533"/>
      <c r="F157" s="7533"/>
      <c r="G157" s="7533"/>
      <c r="H157" s="7533"/>
      <c r="I157" s="7533"/>
      <c r="J157" s="2710"/>
      <c r="K157" s="687"/>
      <c r="L157" s="687"/>
      <c r="M157" s="687"/>
      <c r="N157" s="687"/>
      <c r="O157" s="687"/>
      <c r="P157" s="687"/>
      <c r="Q157" s="687"/>
      <c r="R157" s="688"/>
    </row>
    <row r="158" spans="2:18" ht="19.5" customHeight="1" thickBot="1">
      <c r="B158" s="2712" t="s">
        <v>566</v>
      </c>
      <c r="C158" s="2713" t="s">
        <v>555</v>
      </c>
      <c r="D158" s="2712"/>
      <c r="E158" s="2712" t="s">
        <v>87</v>
      </c>
      <c r="F158" s="2714" t="s">
        <v>87</v>
      </c>
      <c r="G158" s="2715" t="s">
        <v>189</v>
      </c>
      <c r="H158" s="2715"/>
      <c r="I158" s="2716" t="s">
        <v>190</v>
      </c>
      <c r="J158" s="2717"/>
      <c r="K158" s="687"/>
      <c r="L158" s="687"/>
      <c r="M158" s="687"/>
      <c r="N158" s="687"/>
      <c r="O158" s="687"/>
      <c r="P158" s="687"/>
      <c r="Q158" s="687"/>
      <c r="R158" s="688"/>
    </row>
    <row r="159" spans="2:18" ht="19.5" customHeight="1" thickBot="1">
      <c r="B159" s="2718">
        <v>1</v>
      </c>
      <c r="C159" s="2823">
        <f>'جنح مستأنف'!$B$19</f>
        <v>0</v>
      </c>
      <c r="D159" s="2719"/>
      <c r="E159" s="2720" t="s">
        <v>556</v>
      </c>
      <c r="F159" s="2737">
        <v>1</v>
      </c>
      <c r="G159" s="2831">
        <f>'جنح مستأنف'!$C$16</f>
        <v>0</v>
      </c>
      <c r="H159" s="2738"/>
      <c r="I159" s="2834">
        <f>'جنح مستأنف'!$AN$19</f>
        <v>0</v>
      </c>
      <c r="J159" s="686"/>
      <c r="K159" s="687"/>
      <c r="L159" s="687"/>
      <c r="M159" s="687"/>
      <c r="N159" s="687"/>
      <c r="O159" s="687"/>
      <c r="P159" s="687"/>
      <c r="Q159" s="687"/>
      <c r="R159" s="688"/>
    </row>
    <row r="160" spans="2:18" ht="19.5" customHeight="1" thickBot="1">
      <c r="B160" s="2723">
        <v>2</v>
      </c>
      <c r="C160" s="2824">
        <f>'جنح مستأنف'!$B$24</f>
        <v>0</v>
      </c>
      <c r="D160" s="2724"/>
      <c r="E160" s="2725" t="s">
        <v>557</v>
      </c>
      <c r="F160" s="2739">
        <v>2</v>
      </c>
      <c r="G160" s="2832" t="str">
        <f>'جنح مستأنف'!$C$22</f>
        <v>ب</v>
      </c>
      <c r="H160" s="2740"/>
      <c r="I160" s="2835">
        <f>'جنح مستأنف'!$AN$25</f>
        <v>0</v>
      </c>
      <c r="J160" s="686"/>
      <c r="K160" s="687"/>
      <c r="L160" s="687"/>
      <c r="M160" s="687"/>
      <c r="N160" s="687"/>
      <c r="O160" s="687"/>
      <c r="P160" s="687"/>
      <c r="Q160" s="687"/>
      <c r="R160" s="688"/>
    </row>
    <row r="161" spans="2:18" ht="19.5" customHeight="1" thickBot="1">
      <c r="B161" s="2723">
        <v>3</v>
      </c>
      <c r="C161" s="2824">
        <f>'جنح مستأنف'!$B$31</f>
        <v>0</v>
      </c>
      <c r="D161" s="2724"/>
      <c r="E161" s="2725" t="s">
        <v>510</v>
      </c>
      <c r="F161" s="2739">
        <v>3</v>
      </c>
      <c r="G161" s="2832" t="e">
        <f>'جنح مستأنف'!#REF!</f>
        <v>#REF!</v>
      </c>
      <c r="H161" s="2740"/>
      <c r="I161" s="2835">
        <f>'جنح مستأنف'!$AN$31</f>
        <v>0</v>
      </c>
      <c r="J161" s="686"/>
      <c r="K161" s="687"/>
      <c r="L161" s="687"/>
      <c r="M161" s="687"/>
      <c r="N161" s="687"/>
      <c r="O161" s="687"/>
      <c r="P161" s="687"/>
      <c r="Q161" s="687"/>
      <c r="R161" s="688"/>
    </row>
    <row r="162" spans="2:18" ht="19.5" customHeight="1" thickBot="1">
      <c r="B162" s="2723">
        <v>4</v>
      </c>
      <c r="C162" s="2824">
        <f>'جنح مستأنف'!$B$37</f>
        <v>0</v>
      </c>
      <c r="D162" s="2724"/>
      <c r="E162" s="2725" t="s">
        <v>558</v>
      </c>
      <c r="F162" s="2739">
        <v>4</v>
      </c>
      <c r="G162" s="2832">
        <f>'جنح مستأنف'!$C$36</f>
        <v>0</v>
      </c>
      <c r="H162" s="2740"/>
      <c r="I162" s="2835">
        <f>'جنح مستأنف'!$AN$38</f>
        <v>0</v>
      </c>
      <c r="J162" s="686"/>
      <c r="K162" s="687"/>
      <c r="L162" s="687"/>
      <c r="M162" s="687"/>
      <c r="N162" s="687"/>
      <c r="O162" s="687"/>
      <c r="P162" s="687"/>
      <c r="Q162" s="687"/>
      <c r="R162" s="688"/>
    </row>
    <row r="163" spans="2:18" ht="19.5" customHeight="1" thickBot="1">
      <c r="B163" s="2723">
        <v>5</v>
      </c>
      <c r="C163" s="2824">
        <f>'جنح مستأنف'!$B$45</f>
        <v>0</v>
      </c>
      <c r="D163" s="2724"/>
      <c r="E163" s="2725" t="s">
        <v>519</v>
      </c>
      <c r="F163" s="2739">
        <v>5</v>
      </c>
      <c r="G163" s="2832" t="e">
        <f>'جنح مستأنف'!#REF!</f>
        <v>#REF!</v>
      </c>
      <c r="H163" s="2740"/>
      <c r="I163" s="2835">
        <f>'جنح مستأنف'!$AN$46</f>
        <v>0</v>
      </c>
      <c r="J163" s="686"/>
      <c r="K163" s="687"/>
      <c r="L163" s="687"/>
      <c r="M163" s="687"/>
      <c r="N163" s="687"/>
      <c r="O163" s="687"/>
      <c r="P163" s="687"/>
      <c r="Q163" s="687"/>
      <c r="R163" s="688"/>
    </row>
    <row r="164" spans="2:18" ht="19.5" customHeight="1" thickBot="1">
      <c r="B164" s="2723">
        <v>6</v>
      </c>
      <c r="C164" s="2824">
        <f>'جنح مستأنف'!$B$52</f>
        <v>0</v>
      </c>
      <c r="D164" s="2724"/>
      <c r="E164" s="2725" t="s">
        <v>524</v>
      </c>
      <c r="F164" s="2739">
        <v>6</v>
      </c>
      <c r="G164" s="2832" t="e">
        <f>'جنح مستأنف'!#REF!</f>
        <v>#REF!</v>
      </c>
      <c r="H164" s="2740"/>
      <c r="I164" s="2835">
        <f>'جنح مستأنف'!$AN$52</f>
        <v>0</v>
      </c>
      <c r="J164" s="686"/>
      <c r="K164" s="687"/>
      <c r="L164" s="687"/>
      <c r="M164" s="687"/>
      <c r="N164" s="687"/>
      <c r="O164" s="687"/>
      <c r="P164" s="687"/>
      <c r="Q164" s="687"/>
      <c r="R164" s="688"/>
    </row>
    <row r="165" spans="2:18" ht="19.5" customHeight="1" thickBot="1">
      <c r="B165" s="2723">
        <v>7</v>
      </c>
      <c r="C165" s="2824">
        <f>'جنح مستأنف'!$B$58</f>
        <v>0</v>
      </c>
      <c r="D165" s="2724"/>
      <c r="E165" s="2725" t="s">
        <v>526</v>
      </c>
      <c r="F165" s="2739">
        <v>7</v>
      </c>
      <c r="G165" s="2832" t="str">
        <f>'جنح مستأنف'!$C$54</f>
        <v>أ</v>
      </c>
      <c r="H165" s="2740"/>
      <c r="I165" s="2835">
        <f>'جنح مستأنف'!$AN$58</f>
        <v>0</v>
      </c>
      <c r="J165" s="686"/>
      <c r="K165" s="687"/>
      <c r="L165" s="687"/>
      <c r="M165" s="687"/>
      <c r="N165" s="687"/>
      <c r="O165" s="687"/>
      <c r="P165" s="687"/>
      <c r="Q165" s="687"/>
      <c r="R165" s="688"/>
    </row>
    <row r="166" spans="2:18" ht="19.5" customHeight="1" thickBot="1">
      <c r="B166" s="2728">
        <v>8</v>
      </c>
      <c r="C166" s="2824">
        <f>'جنح مستأنف'!$B$65</f>
        <v>0</v>
      </c>
      <c r="D166" s="2729"/>
      <c r="E166" s="2730" t="s">
        <v>528</v>
      </c>
      <c r="F166" s="2741">
        <v>8</v>
      </c>
      <c r="G166" s="2833">
        <f>'جنح مستأنف'!$C$50</f>
        <v>0</v>
      </c>
      <c r="H166" s="2742"/>
      <c r="I166" s="2836">
        <f>'جنح مستأنف'!$AN$65</f>
        <v>0</v>
      </c>
      <c r="J166" s="686"/>
      <c r="K166" s="687"/>
      <c r="L166" s="687"/>
      <c r="M166" s="687"/>
      <c r="N166" s="687"/>
      <c r="O166" s="687"/>
      <c r="P166" s="687"/>
      <c r="Q166" s="687"/>
      <c r="R166" s="688"/>
    </row>
    <row r="167" spans="2:18" ht="19.5" customHeight="1">
      <c r="B167" s="2733"/>
      <c r="C167" s="2734" t="s">
        <v>559</v>
      </c>
      <c r="D167" s="2733"/>
      <c r="E167" s="2733"/>
      <c r="F167" s="2734" t="s">
        <v>560</v>
      </c>
      <c r="G167" s="2733"/>
      <c r="H167" s="2733"/>
      <c r="I167" s="2735" t="s">
        <v>561</v>
      </c>
      <c r="J167" s="2735"/>
      <c r="K167" s="687"/>
      <c r="L167" s="687"/>
      <c r="M167" s="687"/>
      <c r="N167" s="687"/>
      <c r="O167" s="687"/>
      <c r="P167" s="687"/>
      <c r="Q167" s="687"/>
      <c r="R167" s="688"/>
    </row>
    <row r="168" spans="2:18" ht="19.5" customHeight="1">
      <c r="B168" s="2733"/>
      <c r="C168" s="2734"/>
      <c r="D168" s="2733"/>
      <c r="E168" s="2733"/>
      <c r="F168" s="2734"/>
      <c r="G168" s="2733"/>
      <c r="H168" s="2733"/>
      <c r="I168" s="2735"/>
      <c r="J168" s="2735"/>
      <c r="K168" s="687"/>
      <c r="L168" s="687"/>
      <c r="M168" s="687"/>
      <c r="N168" s="687"/>
      <c r="O168" s="687"/>
      <c r="P168" s="687"/>
      <c r="Q168" s="687"/>
      <c r="R168" s="688"/>
    </row>
    <row r="169" spans="2:18" ht="19.5" customHeight="1">
      <c r="B169" s="2733"/>
      <c r="C169" s="2734"/>
      <c r="D169" s="2733"/>
      <c r="E169" s="2733"/>
      <c r="F169" s="2734"/>
      <c r="G169" s="2733"/>
      <c r="H169" s="2733"/>
      <c r="I169" s="2735"/>
      <c r="J169" s="2735"/>
      <c r="K169" s="687"/>
      <c r="L169" s="687"/>
      <c r="M169" s="687"/>
      <c r="N169" s="687"/>
      <c r="O169" s="687"/>
      <c r="P169" s="687"/>
      <c r="Q169" s="687"/>
      <c r="R169" s="688"/>
    </row>
    <row r="170" spans="2:18" ht="19.5" customHeight="1">
      <c r="B170" s="2733"/>
      <c r="C170" s="2734"/>
      <c r="D170" s="2733"/>
      <c r="E170" s="2733"/>
      <c r="F170" s="2734"/>
      <c r="G170" s="2733"/>
      <c r="H170" s="2733"/>
      <c r="I170" s="2735"/>
      <c r="J170" s="2735"/>
      <c r="K170" s="687"/>
      <c r="L170" s="687"/>
      <c r="M170" s="687"/>
      <c r="N170" s="687"/>
      <c r="O170" s="687"/>
      <c r="P170" s="687"/>
      <c r="Q170" s="687"/>
      <c r="R170" s="688"/>
    </row>
    <row r="171" spans="2:18" ht="19.5" customHeight="1">
      <c r="B171" s="2733"/>
      <c r="C171" s="2734"/>
      <c r="D171" s="2733"/>
      <c r="E171" s="2733"/>
      <c r="F171" s="2734"/>
      <c r="G171" s="2733"/>
      <c r="H171" s="2733"/>
      <c r="I171" s="2735"/>
      <c r="J171" s="2735"/>
      <c r="K171" s="687"/>
      <c r="L171" s="687"/>
      <c r="M171" s="687"/>
      <c r="N171" s="687"/>
      <c r="O171" s="687"/>
      <c r="P171" s="687"/>
      <c r="Q171" s="687"/>
      <c r="R171" s="688"/>
    </row>
    <row r="172" spans="2:18" ht="19.5" customHeight="1">
      <c r="B172" s="2733"/>
      <c r="C172" s="2734"/>
      <c r="D172" s="2733"/>
      <c r="E172" s="2733"/>
      <c r="F172" s="2734"/>
      <c r="G172" s="2733"/>
      <c r="H172" s="2733"/>
      <c r="I172" s="2735"/>
      <c r="J172" s="2735"/>
      <c r="K172" s="687"/>
      <c r="L172" s="687"/>
      <c r="M172" s="687"/>
      <c r="N172" s="687"/>
      <c r="O172" s="687"/>
      <c r="P172" s="687"/>
      <c r="Q172" s="687"/>
      <c r="R172" s="688"/>
    </row>
    <row r="173" spans="2:18" ht="19.5" customHeight="1">
      <c r="B173" s="2733"/>
      <c r="C173" s="2734"/>
      <c r="D173" s="2733"/>
      <c r="E173" s="2733"/>
      <c r="F173" s="2734"/>
      <c r="G173" s="2733"/>
      <c r="H173" s="2733"/>
      <c r="I173" s="2735"/>
      <c r="J173" s="2735"/>
      <c r="K173" s="687"/>
      <c r="L173" s="687"/>
      <c r="M173" s="687"/>
      <c r="N173" s="687"/>
      <c r="O173" s="687"/>
      <c r="P173" s="687"/>
      <c r="Q173" s="687"/>
      <c r="R173" s="688"/>
    </row>
    <row r="174" spans="2:18" ht="19.5" customHeight="1">
      <c r="B174" s="2733"/>
      <c r="C174" s="2734"/>
      <c r="D174" s="2733"/>
      <c r="E174" s="2733"/>
      <c r="F174" s="2734"/>
      <c r="G174" s="2733"/>
      <c r="H174" s="2733"/>
      <c r="I174" s="2735"/>
      <c r="J174" s="2735"/>
      <c r="K174" s="687"/>
      <c r="L174" s="687"/>
      <c r="M174" s="687"/>
      <c r="N174" s="687"/>
      <c r="O174" s="687"/>
      <c r="P174" s="687"/>
      <c r="Q174" s="687"/>
      <c r="R174" s="688"/>
    </row>
    <row r="175" spans="2:18" ht="19.5" customHeight="1">
      <c r="B175" s="2733"/>
      <c r="C175" s="2734"/>
      <c r="D175" s="2733"/>
      <c r="E175" s="2733"/>
      <c r="F175" s="2734"/>
      <c r="G175" s="2733"/>
      <c r="H175" s="2733"/>
      <c r="I175" s="2735"/>
      <c r="J175" s="2735"/>
      <c r="K175" s="687"/>
      <c r="L175" s="687"/>
      <c r="M175" s="687"/>
      <c r="N175" s="687"/>
      <c r="O175" s="687"/>
      <c r="P175" s="687"/>
      <c r="Q175" s="687"/>
      <c r="R175" s="688"/>
    </row>
    <row r="176" spans="2:18" ht="19.5" customHeight="1">
      <c r="B176" s="2733"/>
      <c r="C176" s="2734"/>
      <c r="D176" s="2733"/>
      <c r="E176" s="2733"/>
      <c r="F176" s="2734"/>
      <c r="G176" s="2733"/>
      <c r="H176" s="2733"/>
      <c r="I176" s="2735"/>
      <c r="J176" s="2735"/>
      <c r="K176" s="687"/>
      <c r="L176" s="687"/>
      <c r="M176" s="687"/>
      <c r="N176" s="687"/>
      <c r="O176" s="687"/>
      <c r="P176" s="687"/>
      <c r="Q176" s="687"/>
      <c r="R176" s="688"/>
    </row>
    <row r="177" spans="2:22" ht="19.5" customHeight="1">
      <c r="B177" s="2733"/>
      <c r="C177" s="2734"/>
      <c r="D177" s="2733"/>
      <c r="E177" s="2733"/>
      <c r="F177" s="2734"/>
      <c r="G177" s="2733"/>
      <c r="H177" s="2733"/>
      <c r="I177" s="2735"/>
      <c r="J177" s="2735"/>
      <c r="K177" s="687"/>
      <c r="L177" s="687"/>
      <c r="M177" s="687"/>
      <c r="N177" s="687"/>
      <c r="O177" s="687"/>
      <c r="P177" s="687"/>
      <c r="Q177" s="687"/>
      <c r="R177" s="688"/>
    </row>
    <row r="178" spans="2:22" ht="19.5" customHeight="1">
      <c r="B178" s="2733"/>
      <c r="C178" s="2734"/>
      <c r="D178" s="2733"/>
      <c r="E178" s="2733"/>
      <c r="F178" s="2734"/>
      <c r="G178" s="2733"/>
      <c r="H178" s="2733"/>
      <c r="I178" s="2735"/>
      <c r="J178" s="2735"/>
      <c r="K178" s="687"/>
      <c r="L178" s="687"/>
      <c r="M178" s="687"/>
      <c r="N178" s="687"/>
      <c r="O178" s="687"/>
      <c r="P178" s="687"/>
      <c r="Q178" s="687"/>
      <c r="R178" s="688"/>
    </row>
    <row r="179" spans="2:22" ht="19.5" customHeight="1">
      <c r="B179" s="2733"/>
      <c r="C179" s="2734"/>
      <c r="D179" s="2733"/>
      <c r="E179" s="2733"/>
      <c r="F179" s="2734"/>
      <c r="G179" s="2733"/>
      <c r="H179" s="2733"/>
      <c r="I179" s="2735"/>
      <c r="J179" s="2735"/>
      <c r="K179" s="687"/>
      <c r="L179" s="687"/>
      <c r="M179" s="687"/>
      <c r="N179" s="687"/>
      <c r="O179" s="687"/>
      <c r="P179" s="687"/>
      <c r="Q179" s="687"/>
      <c r="R179" s="688"/>
    </row>
    <row r="180" spans="2:22" ht="19.5" customHeight="1">
      <c r="B180" s="2733"/>
      <c r="C180" s="2734"/>
      <c r="D180" s="2733"/>
      <c r="E180" s="2733"/>
      <c r="F180" s="2734"/>
      <c r="G180" s="2733"/>
      <c r="H180" s="2733"/>
      <c r="I180" s="2735"/>
      <c r="J180" s="2735"/>
      <c r="K180" s="687"/>
      <c r="L180" s="687"/>
      <c r="M180" s="687"/>
      <c r="N180" s="687"/>
      <c r="O180" s="687"/>
      <c r="P180" s="687"/>
      <c r="Q180" s="687"/>
      <c r="R180" s="688"/>
    </row>
    <row r="181" spans="2:22" ht="19.5" customHeight="1">
      <c r="B181" s="2733"/>
      <c r="C181" s="2734"/>
      <c r="D181" s="2733"/>
      <c r="E181" s="2733"/>
      <c r="F181" s="2734"/>
      <c r="G181" s="2733"/>
      <c r="H181" s="2733"/>
      <c r="I181" s="2735"/>
      <c r="J181" s="2735"/>
      <c r="K181" s="687"/>
      <c r="L181" s="687"/>
      <c r="M181" s="687"/>
      <c r="N181" s="687"/>
      <c r="O181" s="687"/>
      <c r="P181" s="687"/>
      <c r="Q181" s="687"/>
      <c r="R181" s="688"/>
    </row>
    <row r="182" spans="2:22" ht="19.5" customHeight="1">
      <c r="B182" s="2733"/>
      <c r="C182" s="2734"/>
      <c r="D182" s="2733"/>
      <c r="E182" s="2733"/>
      <c r="F182" s="2734"/>
      <c r="G182" s="2733"/>
      <c r="H182" s="2733"/>
      <c r="I182" s="2735"/>
      <c r="J182" s="2735"/>
      <c r="K182" s="687"/>
      <c r="L182" s="687"/>
      <c r="M182" s="687"/>
      <c r="N182" s="687"/>
      <c r="O182" s="687"/>
      <c r="P182" s="687"/>
      <c r="Q182" s="687"/>
      <c r="R182" s="688"/>
    </row>
    <row r="183" spans="2:22" ht="19.5" customHeight="1">
      <c r="B183" s="2733"/>
      <c r="C183" s="2734"/>
      <c r="D183" s="2733"/>
      <c r="E183" s="2733"/>
      <c r="F183" s="2734"/>
      <c r="G183" s="2733"/>
      <c r="H183" s="2733"/>
      <c r="I183" s="2735"/>
      <c r="J183" s="2735"/>
      <c r="K183" s="687"/>
      <c r="L183" s="687"/>
      <c r="M183" s="687"/>
      <c r="N183" s="687"/>
      <c r="O183" s="687"/>
      <c r="P183" s="687"/>
      <c r="Q183" s="687"/>
      <c r="R183" s="688"/>
    </row>
    <row r="184" spans="2:22" ht="19.5" customHeight="1">
      <c r="B184" s="2733"/>
      <c r="C184" s="2734"/>
      <c r="D184" s="2733"/>
      <c r="E184" s="2733"/>
      <c r="F184" s="2734"/>
      <c r="G184" s="2733"/>
      <c r="H184" s="2733"/>
      <c r="I184" s="2735"/>
      <c r="J184" s="2735"/>
      <c r="K184" s="687"/>
      <c r="L184" s="687"/>
      <c r="M184" s="687"/>
      <c r="N184" s="687"/>
      <c r="O184" s="687"/>
      <c r="P184" s="687"/>
      <c r="Q184" s="687"/>
      <c r="R184" s="688"/>
    </row>
    <row r="185" spans="2:22" ht="19.5" customHeight="1">
      <c r="B185" s="2733"/>
      <c r="C185" s="2734"/>
      <c r="D185" s="2733"/>
      <c r="E185" s="2733"/>
      <c r="F185" s="2734"/>
      <c r="G185" s="2733"/>
      <c r="H185" s="2733"/>
      <c r="I185" s="2735"/>
      <c r="J185" s="2735"/>
      <c r="K185" s="687"/>
      <c r="L185" s="687"/>
      <c r="M185" s="687"/>
      <c r="N185" s="687"/>
      <c r="O185" s="687"/>
      <c r="P185" s="687"/>
      <c r="Q185" s="687"/>
      <c r="R185" s="688"/>
    </row>
    <row r="186" spans="2:22" ht="19.5" customHeight="1">
      <c r="B186" s="2733"/>
      <c r="C186" s="2734"/>
      <c r="D186" s="2733"/>
      <c r="E186" s="2733"/>
      <c r="F186" s="2734"/>
      <c r="G186" s="2733"/>
      <c r="H186" s="2733"/>
      <c r="I186" s="2735"/>
      <c r="J186" s="2735"/>
      <c r="K186" s="687"/>
      <c r="L186" s="687"/>
      <c r="M186" s="687"/>
      <c r="N186" s="687"/>
      <c r="O186" s="687"/>
      <c r="P186" s="687"/>
      <c r="Q186" s="687"/>
      <c r="R186" s="688"/>
    </row>
    <row r="187" spans="2:22" ht="19.5" customHeight="1">
      <c r="B187" s="2733"/>
      <c r="C187" s="2734"/>
      <c r="D187" s="2733"/>
      <c r="E187" s="2733"/>
      <c r="F187" s="2734"/>
      <c r="G187" s="2733"/>
      <c r="H187" s="2733"/>
      <c r="I187" s="2735"/>
      <c r="J187" s="2735"/>
      <c r="K187" s="687"/>
      <c r="L187" s="687"/>
      <c r="M187" s="687"/>
      <c r="N187" s="687"/>
      <c r="O187" s="687"/>
      <c r="P187" s="687"/>
      <c r="Q187" s="687"/>
      <c r="R187" s="688"/>
    </row>
    <row r="188" spans="2:22" ht="19.5" customHeight="1">
      <c r="B188" s="2733"/>
      <c r="C188" s="2734"/>
      <c r="D188" s="2733"/>
      <c r="E188" s="2733"/>
      <c r="F188" s="2734"/>
      <c r="G188" s="2733"/>
      <c r="H188" s="2733"/>
      <c r="I188" s="2735"/>
      <c r="J188" s="2735"/>
      <c r="K188" s="687"/>
      <c r="L188" s="687"/>
      <c r="M188" s="687"/>
      <c r="N188" s="687"/>
      <c r="O188" s="687"/>
      <c r="P188" s="687"/>
      <c r="Q188" s="687"/>
      <c r="R188" s="688"/>
    </row>
    <row r="189" spans="2:22" ht="19.5" customHeight="1">
      <c r="B189" s="2733"/>
      <c r="C189" s="2734"/>
      <c r="D189" s="2733"/>
      <c r="E189" s="2733"/>
      <c r="F189" s="2734"/>
      <c r="G189" s="2733"/>
      <c r="H189" s="2733"/>
      <c r="I189" s="2735"/>
      <c r="J189" s="2735"/>
      <c r="K189" s="687"/>
      <c r="L189" s="687"/>
      <c r="M189" s="687"/>
      <c r="N189" s="687"/>
      <c r="O189" s="687"/>
      <c r="P189" s="687"/>
      <c r="Q189" s="687"/>
      <c r="R189" s="688"/>
    </row>
    <row r="190" spans="2:22" ht="19.5" customHeight="1">
      <c r="B190" s="2733"/>
      <c r="C190" s="2734"/>
      <c r="D190" s="2733"/>
      <c r="E190" s="2733"/>
      <c r="F190" s="2734"/>
      <c r="G190" s="2733"/>
      <c r="H190" s="2733"/>
      <c r="I190" s="2735"/>
      <c r="J190" s="2735"/>
      <c r="K190" s="687"/>
      <c r="L190" s="687"/>
      <c r="M190" s="687"/>
      <c r="N190" s="687"/>
      <c r="O190" s="687"/>
      <c r="P190" s="687"/>
      <c r="Q190" s="687"/>
      <c r="R190" s="688"/>
    </row>
    <row r="191" spans="2:22" ht="19.5" customHeight="1">
      <c r="B191" s="2733"/>
      <c r="C191" s="2734"/>
      <c r="D191" s="2733"/>
      <c r="E191" s="2733"/>
      <c r="F191" s="2734"/>
      <c r="G191" s="2733"/>
      <c r="H191" s="2733"/>
      <c r="I191" s="2735"/>
      <c r="J191" s="2735"/>
      <c r="K191" s="687"/>
      <c r="L191" s="687"/>
      <c r="M191" s="687"/>
      <c r="N191" s="687"/>
      <c r="O191" s="687"/>
      <c r="P191" s="687"/>
      <c r="Q191" s="687"/>
      <c r="R191" s="688"/>
    </row>
    <row r="192" spans="2:22" ht="19.5" customHeight="1">
      <c r="B192" s="2743"/>
      <c r="C192" s="2743"/>
      <c r="D192" s="2744"/>
      <c r="E192" s="2744"/>
      <c r="F192" s="2745"/>
      <c r="G192" s="687"/>
      <c r="H192" s="687"/>
      <c r="I192" s="687"/>
      <c r="J192" s="687"/>
      <c r="K192" s="687"/>
      <c r="L192" s="687"/>
      <c r="M192" s="687"/>
      <c r="N192" s="687"/>
      <c r="O192" s="687"/>
      <c r="P192" s="687"/>
      <c r="Q192" s="687"/>
      <c r="R192" s="687"/>
      <c r="S192" s="687"/>
      <c r="T192" s="687"/>
      <c r="U192" s="687"/>
      <c r="V192" s="688"/>
    </row>
    <row r="193" spans="2:29" ht="19.5" customHeight="1" thickBot="1">
      <c r="B193" s="2743"/>
      <c r="C193" s="2743"/>
      <c r="D193" s="2744"/>
      <c r="E193" s="2744"/>
      <c r="F193" s="2745"/>
      <c r="G193" s="687"/>
      <c r="H193" s="687"/>
      <c r="I193" s="687"/>
      <c r="J193" s="687"/>
      <c r="K193" s="687"/>
      <c r="L193" s="687"/>
      <c r="M193" s="687"/>
      <c r="N193" s="687"/>
      <c r="O193" s="687"/>
      <c r="P193" s="687"/>
      <c r="Q193" s="687"/>
      <c r="R193" s="687"/>
      <c r="S193" s="687"/>
      <c r="T193" s="687"/>
      <c r="U193" s="687"/>
      <c r="V193" s="688"/>
    </row>
    <row r="194" spans="2:29" ht="19.5" customHeight="1" thickBot="1">
      <c r="C194" s="7540" t="s">
        <v>340</v>
      </c>
      <c r="D194" s="7541"/>
      <c r="E194" s="7542"/>
    </row>
    <row r="195" spans="2:29" ht="19.5" customHeight="1" thickBot="1"/>
    <row r="196" spans="2:29" ht="19.5" customHeight="1" thickBot="1">
      <c r="C196" s="7540" t="s">
        <v>341</v>
      </c>
      <c r="D196" s="7541"/>
      <c r="E196" s="7542"/>
    </row>
    <row r="197" spans="2:29" ht="19.5" customHeight="1" thickBot="1"/>
    <row r="198" spans="2:29" ht="19.5" customHeight="1" thickBot="1">
      <c r="C198" s="2746" t="s">
        <v>569</v>
      </c>
      <c r="D198" s="2747"/>
      <c r="E198" s="2747"/>
      <c r="F198" s="2747"/>
      <c r="G198" s="2747"/>
      <c r="H198" s="2747"/>
      <c r="I198" s="2747"/>
      <c r="J198" s="2747"/>
      <c r="K198" s="2747"/>
      <c r="L198" s="2747"/>
      <c r="M198" s="2747"/>
      <c r="N198" s="2748"/>
      <c r="O198" s="2747"/>
      <c r="P198" s="2747"/>
      <c r="Q198" s="2747"/>
      <c r="R198" s="2747"/>
      <c r="S198" s="2747"/>
      <c r="T198" s="2747"/>
      <c r="U198" s="2747"/>
      <c r="V198" s="2748" t="s">
        <v>570</v>
      </c>
      <c r="W198" s="2711"/>
      <c r="X198" s="2711"/>
    </row>
    <row r="199" spans="2:29" ht="19.5" customHeight="1">
      <c r="C199" s="1959"/>
      <c r="D199" s="1959"/>
      <c r="E199" s="1959"/>
      <c r="F199" s="1959"/>
      <c r="G199" s="1959"/>
      <c r="H199" s="1959"/>
      <c r="I199" s="1959"/>
      <c r="J199" s="1959"/>
      <c r="K199" s="1959"/>
      <c r="L199" s="1959"/>
      <c r="M199" s="1959"/>
      <c r="N199" s="1959"/>
      <c r="O199" s="1959"/>
      <c r="P199" s="1959"/>
      <c r="Q199" s="1959"/>
      <c r="R199" s="1959"/>
      <c r="S199" s="1959"/>
      <c r="T199" s="1959"/>
      <c r="U199" s="1959"/>
      <c r="V199" s="1959"/>
      <c r="W199" s="1959"/>
    </row>
    <row r="200" spans="2:29" ht="19.5" customHeight="1" thickBot="1">
      <c r="C200" s="1959"/>
      <c r="D200" s="1959"/>
      <c r="E200" s="1959"/>
      <c r="F200" s="1959"/>
      <c r="G200" s="1959"/>
      <c r="H200" s="1959"/>
      <c r="I200" s="1959"/>
      <c r="J200" s="1959"/>
      <c r="K200" s="1959"/>
      <c r="L200" s="1959"/>
      <c r="M200" s="1959"/>
      <c r="N200" s="1959"/>
      <c r="O200" s="1959"/>
      <c r="P200" s="1959"/>
      <c r="Q200" s="1959"/>
      <c r="R200" s="1959"/>
      <c r="S200" s="1959"/>
      <c r="T200" s="1959"/>
      <c r="U200" s="1959"/>
      <c r="V200" s="1959"/>
      <c r="W200" s="1959"/>
    </row>
    <row r="201" spans="2:29" ht="19.5" customHeight="1" thickBot="1">
      <c r="C201" s="2749"/>
      <c r="D201" s="2750"/>
      <c r="E201" s="2751"/>
      <c r="F201" s="2752"/>
      <c r="G201" s="2753"/>
      <c r="H201" s="2754" t="s">
        <v>93</v>
      </c>
      <c r="I201" s="2755"/>
      <c r="J201" s="2755"/>
      <c r="K201" s="2755"/>
      <c r="L201" s="2756"/>
      <c r="M201" s="2756"/>
      <c r="N201" s="2750" t="s">
        <v>216</v>
      </c>
      <c r="O201" s="2751" t="s">
        <v>33</v>
      </c>
      <c r="P201" s="2751"/>
      <c r="Q201" s="2751"/>
      <c r="R201" s="2751" t="s">
        <v>184</v>
      </c>
      <c r="S201" s="2751" t="s">
        <v>185</v>
      </c>
      <c r="T201" s="2757" t="s">
        <v>200</v>
      </c>
      <c r="U201" s="2758"/>
      <c r="V201" s="2759"/>
    </row>
    <row r="202" spans="2:29" ht="19.5" customHeight="1" thickBot="1">
      <c r="B202" s="2760" t="s">
        <v>407</v>
      </c>
      <c r="C202" s="2760" t="s">
        <v>571</v>
      </c>
      <c r="D202" s="2761" t="s">
        <v>87</v>
      </c>
      <c r="E202" s="2762" t="s">
        <v>24</v>
      </c>
      <c r="F202" s="2763" t="s">
        <v>189</v>
      </c>
      <c r="G202" s="2764" t="s">
        <v>572</v>
      </c>
      <c r="H202" s="2765" t="s">
        <v>475</v>
      </c>
      <c r="I202" s="2766"/>
      <c r="J202" s="2766"/>
      <c r="K202" s="2766" t="s">
        <v>573</v>
      </c>
      <c r="L202" s="2760" t="s">
        <v>190</v>
      </c>
      <c r="M202" s="2760" t="s">
        <v>574</v>
      </c>
      <c r="N202" s="2764" t="s">
        <v>63</v>
      </c>
      <c r="O202" s="2767" t="s">
        <v>63</v>
      </c>
      <c r="P202" s="2767"/>
      <c r="Q202" s="2767"/>
      <c r="R202" s="2767" t="s">
        <v>63</v>
      </c>
      <c r="S202" s="2767" t="s">
        <v>63</v>
      </c>
      <c r="T202" s="2765" t="s">
        <v>63</v>
      </c>
      <c r="U202" s="2768"/>
      <c r="V202" s="2769" t="s">
        <v>575</v>
      </c>
    </row>
    <row r="203" spans="2:29" ht="19.5" customHeight="1">
      <c r="B203" s="2770">
        <v>1</v>
      </c>
      <c r="C203" s="2771">
        <v>1</v>
      </c>
      <c r="D203" s="2772" t="s">
        <v>556</v>
      </c>
      <c r="E203" s="2837" t="e">
        <f>'جنح مستأنف'!#REF!</f>
        <v>#REF!</v>
      </c>
      <c r="F203" s="2838" t="str">
        <f>'جنح مستأنف'!$C$12</f>
        <v>أ</v>
      </c>
      <c r="G203" s="2842">
        <f>'جنح مستأنف'!$V$19</f>
        <v>0</v>
      </c>
      <c r="H203" s="2843">
        <f t="shared" ref="H203:H234" si="15">K203-G203</f>
        <v>0</v>
      </c>
      <c r="I203" s="689"/>
      <c r="J203" s="689"/>
      <c r="K203" s="2843">
        <f>'جنح مستأنف'!$H$19</f>
        <v>0</v>
      </c>
      <c r="L203" s="2843">
        <f>'جنح مستأنف'!$N$19</f>
        <v>0</v>
      </c>
      <c r="M203" s="690"/>
      <c r="N203" s="2861">
        <f>'جنح مستأنف'!$AH$19</f>
        <v>0</v>
      </c>
      <c r="O203" s="2843">
        <f>'جنح مستأنف'!$AJ$19</f>
        <v>0</v>
      </c>
      <c r="P203" s="689"/>
      <c r="Q203" s="689"/>
      <c r="R203" s="2843">
        <f>'جنح مستأنف'!$AL$19</f>
        <v>0</v>
      </c>
      <c r="S203" s="2843">
        <f>'جنح مستأنف'!$AN$19</f>
        <v>0</v>
      </c>
      <c r="T203" s="2864">
        <f>'جنح مستأنف'!$AP$19</f>
        <v>0</v>
      </c>
      <c r="U203" s="691"/>
      <c r="V203" s="2870" t="e">
        <f>L203/H203</f>
        <v>#DIV/0!</v>
      </c>
      <c r="X203" s="687"/>
      <c r="Y203" s="687"/>
      <c r="Z203" s="692"/>
      <c r="AA203" s="692"/>
      <c r="AB203" s="687"/>
      <c r="AC203" s="693"/>
    </row>
    <row r="204" spans="2:29" ht="19.5" customHeight="1">
      <c r="B204" s="2773">
        <v>1</v>
      </c>
      <c r="C204" s="2774">
        <v>1</v>
      </c>
      <c r="D204" s="2775" t="s">
        <v>556</v>
      </c>
      <c r="E204" s="694" t="str">
        <f>'جنح مستأنف'!$B$13</f>
        <v>محمد اشرف احمد محمد إبراهيم</v>
      </c>
      <c r="F204" s="2839">
        <f>'جنح مستأنف'!$C$15</f>
        <v>0</v>
      </c>
      <c r="G204" s="2844">
        <f>'جنح مستأنف'!$V$19</f>
        <v>0</v>
      </c>
      <c r="H204" s="2845">
        <f t="shared" si="15"/>
        <v>0</v>
      </c>
      <c r="I204" s="695"/>
      <c r="J204" s="695"/>
      <c r="K204" s="2845">
        <f>'جنح مستأنف'!$H$19</f>
        <v>0</v>
      </c>
      <c r="L204" s="2845">
        <f>'جنح مستأنف'!$N$19</f>
        <v>0</v>
      </c>
      <c r="M204" s="696"/>
      <c r="N204" s="2855">
        <f>'جنح مستأنف'!$AH$19</f>
        <v>0</v>
      </c>
      <c r="O204" s="2845">
        <f>'جنح مستأنف'!$AJ$19</f>
        <v>0</v>
      </c>
      <c r="P204" s="695"/>
      <c r="Q204" s="695"/>
      <c r="R204" s="2845">
        <f>'جنح مستأنف'!$AL$19</f>
        <v>0</v>
      </c>
      <c r="S204" s="2845">
        <f>'جنح مستأنف'!$AN$19</f>
        <v>0</v>
      </c>
      <c r="T204" s="2865">
        <f>'جنح مستأنف'!$AP$19</f>
        <v>0</v>
      </c>
      <c r="U204" s="697"/>
      <c r="V204" s="698"/>
      <c r="X204" s="687"/>
      <c r="Y204" s="687"/>
      <c r="Z204" s="692"/>
      <c r="AA204" s="692"/>
      <c r="AB204" s="687"/>
      <c r="AC204" s="693"/>
    </row>
    <row r="205" spans="2:29" ht="19.5" customHeight="1">
      <c r="B205" s="2773">
        <v>1</v>
      </c>
      <c r="C205" s="2774">
        <v>1</v>
      </c>
      <c r="D205" s="2775" t="s">
        <v>556</v>
      </c>
      <c r="E205" s="694">
        <f>'جنح مستأنف'!$B$17</f>
        <v>0</v>
      </c>
      <c r="F205" s="2839">
        <f>'جنح مستأنف'!$C$17</f>
        <v>0</v>
      </c>
      <c r="G205" s="2844">
        <f>'جنح مستأنف'!$V$19</f>
        <v>0</v>
      </c>
      <c r="H205" s="2845">
        <f t="shared" si="15"/>
        <v>0</v>
      </c>
      <c r="I205" s="695"/>
      <c r="J205" s="695"/>
      <c r="K205" s="2845">
        <f>'جنح مستأنف'!$H$19</f>
        <v>0</v>
      </c>
      <c r="L205" s="2845">
        <f>'جنح مستأنف'!$N$19</f>
        <v>0</v>
      </c>
      <c r="M205" s="696"/>
      <c r="N205" s="2855">
        <f>'جنح مستأنف'!$AH$19</f>
        <v>0</v>
      </c>
      <c r="O205" s="2845">
        <f>'جنح مستأنف'!$AJ$19</f>
        <v>0</v>
      </c>
      <c r="P205" s="695"/>
      <c r="Q205" s="695"/>
      <c r="R205" s="2845">
        <f>'جنح مستأنف'!$AL$19</f>
        <v>0</v>
      </c>
      <c r="S205" s="2845">
        <f>'جنح مستأنف'!$AN$19</f>
        <v>0</v>
      </c>
      <c r="T205" s="2865">
        <f>'جنح مستأنف'!$AP$19</f>
        <v>0</v>
      </c>
      <c r="U205" s="697"/>
      <c r="V205" s="698"/>
      <c r="X205" s="687"/>
      <c r="Y205" s="687"/>
      <c r="Z205" s="692"/>
      <c r="AA205" s="692"/>
      <c r="AB205" s="687"/>
      <c r="AC205" s="693"/>
    </row>
    <row r="206" spans="2:29" ht="19.5" customHeight="1" thickBot="1">
      <c r="B206" s="2776">
        <v>1</v>
      </c>
      <c r="C206" s="2777">
        <v>1</v>
      </c>
      <c r="D206" s="2778" t="s">
        <v>556</v>
      </c>
      <c r="E206" s="699" t="str">
        <f>'جنح مستأنف'!$B$15</f>
        <v/>
      </c>
      <c r="F206" s="2840">
        <f>'جنح مستأنف'!$C$16</f>
        <v>0</v>
      </c>
      <c r="G206" s="2846">
        <f>'جنح مستأنف'!$V$19</f>
        <v>0</v>
      </c>
      <c r="H206" s="2847">
        <f t="shared" si="15"/>
        <v>0</v>
      </c>
      <c r="I206" s="700"/>
      <c r="J206" s="700"/>
      <c r="K206" s="2847">
        <f>'جنح مستأنف'!$H$19</f>
        <v>0</v>
      </c>
      <c r="L206" s="2847">
        <f>'جنح مستأنف'!$N$19</f>
        <v>0</v>
      </c>
      <c r="M206" s="701"/>
      <c r="N206" s="2862">
        <f>'جنح مستأنف'!$AH$19</f>
        <v>0</v>
      </c>
      <c r="O206" s="2847">
        <f>'جنح مستأنف'!$AJ$19</f>
        <v>0</v>
      </c>
      <c r="P206" s="700"/>
      <c r="Q206" s="700"/>
      <c r="R206" s="2847">
        <f>'جنح مستأنف'!$AL$19</f>
        <v>0</v>
      </c>
      <c r="S206" s="2847">
        <f>'جنح مستأنف'!$AN$19</f>
        <v>0</v>
      </c>
      <c r="T206" s="2866">
        <f>'جنح مستأنف'!$AP$19</f>
        <v>0</v>
      </c>
      <c r="U206" s="702"/>
      <c r="V206" s="698"/>
      <c r="X206" s="687"/>
      <c r="Y206" s="687"/>
      <c r="Z206" s="692"/>
      <c r="AA206" s="692"/>
      <c r="AB206" s="687"/>
      <c r="AC206" s="693"/>
    </row>
    <row r="207" spans="2:29" ht="19.5" customHeight="1">
      <c r="B207" s="2770">
        <v>2</v>
      </c>
      <c r="C207" s="2771">
        <v>2</v>
      </c>
      <c r="D207" s="2772" t="s">
        <v>557</v>
      </c>
      <c r="E207" s="2837" t="str">
        <f>'جنح مستأنف'!$B$20</f>
        <v>محمود عبدالمنعم حسين حسان</v>
      </c>
      <c r="F207" s="2838" t="str">
        <f>'جنح مستأنف'!$C$20</f>
        <v>أ</v>
      </c>
      <c r="G207" s="2848">
        <f>'جنح مستأنف'!$V$25</f>
        <v>0</v>
      </c>
      <c r="H207" s="2849">
        <f t="shared" si="15"/>
        <v>0</v>
      </c>
      <c r="I207" s="703"/>
      <c r="J207" s="703"/>
      <c r="K207" s="2849">
        <f>'جنح مستأنف'!$H$25</f>
        <v>0</v>
      </c>
      <c r="L207" s="2849">
        <f>'جنح مستأنف'!$N$25</f>
        <v>0</v>
      </c>
      <c r="M207" s="704"/>
      <c r="N207" s="2852">
        <f>'جنح مستأنف'!$AH$25</f>
        <v>0</v>
      </c>
      <c r="O207" s="2849">
        <f>'جنح مستأنف'!$AJ$25</f>
        <v>0</v>
      </c>
      <c r="P207" s="703"/>
      <c r="Q207" s="703"/>
      <c r="R207" s="2849">
        <f>'جنح مستأنف'!$AL$25</f>
        <v>0</v>
      </c>
      <c r="S207" s="2849">
        <f>'جنح مستأنف'!$AN$25</f>
        <v>0</v>
      </c>
      <c r="T207" s="2867">
        <f>'جنح مستأنف'!$AP$25</f>
        <v>0</v>
      </c>
      <c r="U207" s="697"/>
      <c r="V207" s="2871" t="e">
        <f>L207/H207</f>
        <v>#DIV/0!</v>
      </c>
      <c r="X207" s="687"/>
    </row>
    <row r="208" spans="2:29" ht="19.5" customHeight="1">
      <c r="B208" s="2773">
        <v>2</v>
      </c>
      <c r="C208" s="2774">
        <v>2</v>
      </c>
      <c r="D208" s="2775" t="s">
        <v>557</v>
      </c>
      <c r="E208" s="694" t="str">
        <f>'جنح مستأنف'!$B$21</f>
        <v>محمود رضا عبدالمعز محمد</v>
      </c>
      <c r="F208" s="2839" t="str">
        <f>'جنح مستأنف'!$C$21</f>
        <v>أ</v>
      </c>
      <c r="G208" s="2848">
        <f>'جنح مستأنف'!$V$25</f>
        <v>0</v>
      </c>
      <c r="H208" s="2849">
        <f t="shared" si="15"/>
        <v>0</v>
      </c>
      <c r="I208" s="703"/>
      <c r="J208" s="703"/>
      <c r="K208" s="2849">
        <f>'جنح مستأنف'!$H$25</f>
        <v>0</v>
      </c>
      <c r="L208" s="2849">
        <f>'جنح مستأنف'!$N$25</f>
        <v>0</v>
      </c>
      <c r="M208" s="704"/>
      <c r="N208" s="2852">
        <f>'جنح مستأنف'!$AH$25</f>
        <v>0</v>
      </c>
      <c r="O208" s="2849">
        <f>'جنح مستأنف'!$AJ$25</f>
        <v>0</v>
      </c>
      <c r="P208" s="703"/>
      <c r="Q208" s="703"/>
      <c r="R208" s="2849">
        <f>'جنح مستأنف'!$AL$25</f>
        <v>0</v>
      </c>
      <c r="S208" s="2849">
        <f>'جنح مستأنف'!$AN$25</f>
        <v>0</v>
      </c>
      <c r="T208" s="2867">
        <f>'جنح مستأنف'!$AP$25</f>
        <v>0</v>
      </c>
      <c r="U208" s="697"/>
      <c r="V208" s="705"/>
      <c r="X208" s="687"/>
    </row>
    <row r="209" spans="2:24" ht="19.5" customHeight="1">
      <c r="B209" s="2773">
        <v>2</v>
      </c>
      <c r="C209" s="2774">
        <v>2</v>
      </c>
      <c r="D209" s="2775" t="s">
        <v>557</v>
      </c>
      <c r="E209" s="694" t="str">
        <f>'جنح مستأنف'!$B$23</f>
        <v/>
      </c>
      <c r="F209" s="2839">
        <f>'جنح مستأنف'!$C$23</f>
        <v>0</v>
      </c>
      <c r="G209" s="2848">
        <f>'جنح مستأنف'!$V$25</f>
        <v>0</v>
      </c>
      <c r="H209" s="2849">
        <f t="shared" si="15"/>
        <v>0</v>
      </c>
      <c r="I209" s="703"/>
      <c r="J209" s="703"/>
      <c r="K209" s="2849">
        <f>'جنح مستأنف'!$H$25</f>
        <v>0</v>
      </c>
      <c r="L209" s="2849">
        <f>'جنح مستأنف'!$N$25</f>
        <v>0</v>
      </c>
      <c r="M209" s="704"/>
      <c r="N209" s="2852">
        <f>'جنح مستأنف'!$AH$25</f>
        <v>0</v>
      </c>
      <c r="O209" s="2849">
        <f>'جنح مستأنف'!$AJ$25</f>
        <v>0</v>
      </c>
      <c r="P209" s="703"/>
      <c r="Q209" s="703"/>
      <c r="R209" s="2849">
        <f>'جنح مستأنف'!$AL$25</f>
        <v>0</v>
      </c>
      <c r="S209" s="2849">
        <f>'جنح مستأنف'!$AN$25</f>
        <v>0</v>
      </c>
      <c r="T209" s="2867">
        <f>'جنح مستأنف'!$AP$25</f>
        <v>0</v>
      </c>
      <c r="U209" s="697"/>
      <c r="V209" s="705"/>
      <c r="X209" s="687"/>
    </row>
    <row r="210" spans="2:24" ht="19.5" customHeight="1" thickBot="1">
      <c r="B210" s="2776">
        <v>2</v>
      </c>
      <c r="C210" s="2777">
        <v>2</v>
      </c>
      <c r="D210" s="2778" t="s">
        <v>557</v>
      </c>
      <c r="E210" s="699" t="str">
        <f>'جنح مستأنف'!$B$22</f>
        <v>محمد انس عبداللطيف محمود ابوالسعود</v>
      </c>
      <c r="F210" s="2840" t="str">
        <f>'جنح مستأنف'!$C$22</f>
        <v>ب</v>
      </c>
      <c r="G210" s="2850">
        <f>'جنح مستأنف'!$V$25</f>
        <v>0</v>
      </c>
      <c r="H210" s="2851">
        <f t="shared" si="15"/>
        <v>0</v>
      </c>
      <c r="I210" s="706"/>
      <c r="J210" s="706"/>
      <c r="K210" s="2851">
        <f>'جنح مستأنف'!$H$25</f>
        <v>0</v>
      </c>
      <c r="L210" s="2851">
        <f>'جنح مستأنف'!$N$25</f>
        <v>0</v>
      </c>
      <c r="M210" s="707"/>
      <c r="N210" s="2863">
        <f>'جنح مستأنف'!$AH$25</f>
        <v>0</v>
      </c>
      <c r="O210" s="2851">
        <f>'جنح مستأنف'!$AJ$25</f>
        <v>0</v>
      </c>
      <c r="P210" s="706"/>
      <c r="Q210" s="706"/>
      <c r="R210" s="2851">
        <f>'جنح مستأنف'!$AL$25</f>
        <v>0</v>
      </c>
      <c r="S210" s="2851">
        <f>'جنح مستأنف'!$AN$25</f>
        <v>0</v>
      </c>
      <c r="T210" s="2868">
        <f>'جنح مستأنف'!$AP$25</f>
        <v>0</v>
      </c>
      <c r="U210" s="702"/>
      <c r="V210" s="705"/>
      <c r="X210" s="687"/>
    </row>
    <row r="211" spans="2:24" ht="19.5" customHeight="1">
      <c r="B211" s="2770">
        <v>3</v>
      </c>
      <c r="C211" s="2771">
        <v>3</v>
      </c>
      <c r="D211" s="2772" t="s">
        <v>510</v>
      </c>
      <c r="E211" s="2837" t="e">
        <f>'جنح مستأنف'!#REF!</f>
        <v>#REF!</v>
      </c>
      <c r="F211" s="2838" t="str">
        <f>'جنح مستأنف'!$C$26</f>
        <v>أ</v>
      </c>
      <c r="G211" s="2842">
        <f>'جنح مستأنف'!$V$31</f>
        <v>0</v>
      </c>
      <c r="H211" s="2843">
        <f t="shared" si="15"/>
        <v>0</v>
      </c>
      <c r="I211" s="689"/>
      <c r="J211" s="689"/>
      <c r="K211" s="2843">
        <f>'جنح مستأنف'!$H$31</f>
        <v>0</v>
      </c>
      <c r="L211" s="2843">
        <f>'جنح مستأنف'!$N$31</f>
        <v>0</v>
      </c>
      <c r="M211" s="690"/>
      <c r="N211" s="2861">
        <f>'جنح مستأنف'!$AH$31</f>
        <v>0</v>
      </c>
      <c r="O211" s="2843">
        <f>'جنح مستأنف'!$AJ$31</f>
        <v>0</v>
      </c>
      <c r="P211" s="689"/>
      <c r="Q211" s="689"/>
      <c r="R211" s="2843">
        <f>'جنح مستأنف'!$AL$31</f>
        <v>0</v>
      </c>
      <c r="S211" s="2843">
        <f>'جنح مستأنف'!$AN$31</f>
        <v>0</v>
      </c>
      <c r="T211" s="2864">
        <f>'جنح مستأنف'!$AP$31</f>
        <v>0</v>
      </c>
      <c r="U211" s="697"/>
      <c r="V211" s="2871" t="e">
        <f>L211/H211</f>
        <v>#DIV/0!</v>
      </c>
    </row>
    <row r="212" spans="2:24" ht="19.5" customHeight="1">
      <c r="B212" s="2773">
        <v>3</v>
      </c>
      <c r="C212" s="2774">
        <v>3</v>
      </c>
      <c r="D212" s="2775" t="s">
        <v>510</v>
      </c>
      <c r="E212" s="694" t="str">
        <f>'جنح مستأنف'!$B$27</f>
        <v>مصطفى ممدوح ابوهشيمة عبدالعزيز</v>
      </c>
      <c r="F212" s="2839" t="str">
        <f>'جنح مستأنف'!$C$28</f>
        <v>أ</v>
      </c>
      <c r="G212" s="2844">
        <f>'جنح مستأنف'!$V$31</f>
        <v>0</v>
      </c>
      <c r="H212" s="2845">
        <f t="shared" si="15"/>
        <v>0</v>
      </c>
      <c r="I212" s="695"/>
      <c r="J212" s="695"/>
      <c r="K212" s="2845">
        <f>'جنح مستأنف'!$H$31</f>
        <v>0</v>
      </c>
      <c r="L212" s="2845">
        <f>'جنح مستأنف'!$N$31</f>
        <v>0</v>
      </c>
      <c r="M212" s="696"/>
      <c r="N212" s="2855">
        <f>'جنح مستأنف'!$AH$31</f>
        <v>0</v>
      </c>
      <c r="O212" s="2845">
        <f>'جنح مستأنف'!$AJ$31</f>
        <v>0</v>
      </c>
      <c r="P212" s="695"/>
      <c r="Q212" s="695"/>
      <c r="R212" s="2845">
        <f>'جنح مستأنف'!$AL$31</f>
        <v>0</v>
      </c>
      <c r="S212" s="2845">
        <f>'جنح مستأنف'!$AN$31</f>
        <v>0</v>
      </c>
      <c r="T212" s="2865">
        <f>'جنح مستأنف'!$AP$31</f>
        <v>0</v>
      </c>
      <c r="U212" s="708"/>
      <c r="V212" s="705"/>
    </row>
    <row r="213" spans="2:24" ht="19.5" customHeight="1">
      <c r="B213" s="2773">
        <v>3</v>
      </c>
      <c r="C213" s="2774">
        <v>3</v>
      </c>
      <c r="D213" s="2775" t="s">
        <v>510</v>
      </c>
      <c r="E213" s="694">
        <f>'جنح مستأنف'!$B$30</f>
        <v>0</v>
      </c>
      <c r="F213" s="2839">
        <f>'جنح مستأنف'!$C$30</f>
        <v>0</v>
      </c>
      <c r="G213" s="2844">
        <f>'جنح مستأنف'!$V$31</f>
        <v>0</v>
      </c>
      <c r="H213" s="2845">
        <f t="shared" si="15"/>
        <v>0</v>
      </c>
      <c r="I213" s="695"/>
      <c r="J213" s="695"/>
      <c r="K213" s="2845">
        <f>'جنح مستأنف'!$H$31</f>
        <v>0</v>
      </c>
      <c r="L213" s="2845">
        <f>'جنح مستأنف'!$N$31</f>
        <v>0</v>
      </c>
      <c r="M213" s="696"/>
      <c r="N213" s="2855">
        <f>'جنح مستأنف'!$AH$31</f>
        <v>0</v>
      </c>
      <c r="O213" s="2845">
        <f>'جنح مستأنف'!$AJ$31</f>
        <v>0</v>
      </c>
      <c r="P213" s="695"/>
      <c r="Q213" s="695"/>
      <c r="R213" s="2845">
        <f>'جنح مستأنف'!$AL$31</f>
        <v>0</v>
      </c>
      <c r="S213" s="2845">
        <f>'جنح مستأنف'!$AN$31</f>
        <v>0</v>
      </c>
      <c r="T213" s="2865">
        <f>'جنح مستأنف'!$AP$31</f>
        <v>0</v>
      </c>
      <c r="U213" s="708"/>
      <c r="V213" s="705"/>
    </row>
    <row r="214" spans="2:24" ht="19.5" customHeight="1" thickBot="1">
      <c r="B214" s="2776">
        <v>3</v>
      </c>
      <c r="C214" s="2777">
        <v>3</v>
      </c>
      <c r="D214" s="2778" t="s">
        <v>510</v>
      </c>
      <c r="E214" s="699" t="str">
        <f>'جنح مستأنف'!$B$28</f>
        <v>احمد عبدالناصر محمود عبدالعليم</v>
      </c>
      <c r="F214" s="2840" t="e">
        <f>'جنح مستأنف'!#REF!</f>
        <v>#REF!</v>
      </c>
      <c r="G214" s="2846">
        <f>'جنح مستأنف'!$V$31</f>
        <v>0</v>
      </c>
      <c r="H214" s="2847">
        <f t="shared" si="15"/>
        <v>0</v>
      </c>
      <c r="I214" s="700"/>
      <c r="J214" s="700"/>
      <c r="K214" s="2847">
        <f>'جنح مستأنف'!$H$31</f>
        <v>0</v>
      </c>
      <c r="L214" s="2847">
        <f>'جنح مستأنف'!$N$31</f>
        <v>0</v>
      </c>
      <c r="M214" s="701"/>
      <c r="N214" s="2856">
        <f>'جنح مستأنف'!$AH$31</f>
        <v>0</v>
      </c>
      <c r="O214" s="2857">
        <f>'جنح مستأنف'!$AJ$31</f>
        <v>0</v>
      </c>
      <c r="P214" s="709"/>
      <c r="Q214" s="709"/>
      <c r="R214" s="2857">
        <f>'جنح مستأنف'!$AL$31</f>
        <v>0</v>
      </c>
      <c r="S214" s="2857">
        <f>'جنح مستأنف'!$AN$31</f>
        <v>0</v>
      </c>
      <c r="T214" s="2869">
        <f>'جنح مستأنف'!$AP$31</f>
        <v>0</v>
      </c>
      <c r="U214" s="710"/>
      <c r="V214" s="711"/>
    </row>
    <row r="215" spans="2:24" ht="19.5" customHeight="1">
      <c r="B215" s="2770">
        <v>4</v>
      </c>
      <c r="C215" s="2771">
        <v>4</v>
      </c>
      <c r="D215" s="2772" t="s">
        <v>558</v>
      </c>
      <c r="E215" s="2837" t="e">
        <f>'جنح مستأنف'!#REF!</f>
        <v>#REF!</v>
      </c>
      <c r="F215" s="2838" t="str">
        <f>'جنح مستأنف'!$C$32</f>
        <v>أ</v>
      </c>
      <c r="G215" s="2842">
        <f>'جنح مستأنف'!$V$38</f>
        <v>0</v>
      </c>
      <c r="H215" s="2843">
        <f t="shared" si="15"/>
        <v>0</v>
      </c>
      <c r="I215" s="689"/>
      <c r="J215" s="689"/>
      <c r="K215" s="2843">
        <f>'جنح مستأنف'!$H$38</f>
        <v>0</v>
      </c>
      <c r="L215" s="2843">
        <f>'جنح مستأنف'!$N$38</f>
        <v>0</v>
      </c>
      <c r="M215" s="690"/>
      <c r="N215" s="2861">
        <f>'جنح مستأنف'!$AH$38</f>
        <v>0</v>
      </c>
      <c r="O215" s="2843">
        <f>'جنح مستأنف'!$AJ$38</f>
        <v>0</v>
      </c>
      <c r="P215" s="689"/>
      <c r="Q215" s="689"/>
      <c r="R215" s="2843">
        <f>'جنح مستأنف'!$AL$38</f>
        <v>0</v>
      </c>
      <c r="S215" s="2843">
        <f>'جنح مستأنف'!$AN$38</f>
        <v>0</v>
      </c>
      <c r="T215" s="2843">
        <f>'جنح مستأنف'!$AP$38</f>
        <v>0</v>
      </c>
      <c r="U215" s="712"/>
      <c r="V215" s="2878" t="e">
        <f t="shared" ref="V215:V235" si="16">L215/H215</f>
        <v>#DIV/0!</v>
      </c>
      <c r="X215" s="687"/>
    </row>
    <row r="216" spans="2:24" ht="19.5" customHeight="1">
      <c r="B216" s="2773">
        <v>4</v>
      </c>
      <c r="C216" s="2774">
        <v>4</v>
      </c>
      <c r="D216" s="2775" t="s">
        <v>558</v>
      </c>
      <c r="E216" s="694" t="e">
        <f>'جنح مستأنف'!#REF!</f>
        <v>#REF!</v>
      </c>
      <c r="F216" s="2839" t="str">
        <f>'جنح مستأنف'!$C$33</f>
        <v>أ</v>
      </c>
      <c r="G216" s="2844">
        <f>'جنح مستأنف'!$V$38</f>
        <v>0</v>
      </c>
      <c r="H216" s="2845">
        <f t="shared" si="15"/>
        <v>0</v>
      </c>
      <c r="I216" s="695"/>
      <c r="J216" s="695"/>
      <c r="K216" s="2845">
        <f>'جنح مستأنف'!$H$38</f>
        <v>0</v>
      </c>
      <c r="L216" s="2845">
        <f>'جنح مستأنف'!$N$38</f>
        <v>0</v>
      </c>
      <c r="M216" s="696"/>
      <c r="N216" s="2855">
        <f>'جنح مستأنف'!$AH$38</f>
        <v>0</v>
      </c>
      <c r="O216" s="2845">
        <f>'جنح مستأنف'!$AJ$38</f>
        <v>0</v>
      </c>
      <c r="P216" s="695"/>
      <c r="Q216" s="695"/>
      <c r="R216" s="2845">
        <f>'جنح مستأنف'!$AL$38</f>
        <v>0</v>
      </c>
      <c r="S216" s="2845">
        <f>'جنح مستأنف'!$AN$38</f>
        <v>0</v>
      </c>
      <c r="T216" s="2845">
        <f>'جنح مستأنف'!$AP$38</f>
        <v>0</v>
      </c>
      <c r="U216" s="713"/>
      <c r="V216" s="2879" t="e">
        <f t="shared" si="16"/>
        <v>#DIV/0!</v>
      </c>
      <c r="X216" s="687"/>
    </row>
    <row r="217" spans="2:24" ht="19.5" customHeight="1">
      <c r="B217" s="2773">
        <v>4</v>
      </c>
      <c r="C217" s="2774">
        <v>4</v>
      </c>
      <c r="D217" s="2775" t="s">
        <v>558</v>
      </c>
      <c r="E217" s="694" t="str">
        <f>'جنح مستأنف'!$B$32</f>
        <v>مينا توما يعقوب  عبدالسيد</v>
      </c>
      <c r="F217" s="2839">
        <f>'جنح مستأنف'!$C$35</f>
        <v>0</v>
      </c>
      <c r="G217" s="2844">
        <f>'جنح مستأنف'!$V$38</f>
        <v>0</v>
      </c>
      <c r="H217" s="2845">
        <f t="shared" si="15"/>
        <v>0</v>
      </c>
      <c r="I217" s="695"/>
      <c r="J217" s="695"/>
      <c r="K217" s="2845">
        <f>'جنح مستأنف'!$H$38</f>
        <v>0</v>
      </c>
      <c r="L217" s="2845">
        <f>'جنح مستأنف'!$N$38</f>
        <v>0</v>
      </c>
      <c r="M217" s="696"/>
      <c r="N217" s="2855">
        <f>'جنح مستأنف'!$AH$38</f>
        <v>0</v>
      </c>
      <c r="O217" s="2845">
        <f>'جنح مستأنف'!$AJ$38</f>
        <v>0</v>
      </c>
      <c r="P217" s="695"/>
      <c r="Q217" s="695"/>
      <c r="R217" s="2845">
        <f>'جنح مستأنف'!$AL$38</f>
        <v>0</v>
      </c>
      <c r="S217" s="2845">
        <f>'جنح مستأنف'!$AN$38</f>
        <v>0</v>
      </c>
      <c r="T217" s="2845">
        <f>'جنح مستأنف'!$AP$38</f>
        <v>0</v>
      </c>
      <c r="U217" s="713"/>
      <c r="V217" s="2879" t="e">
        <f t="shared" si="16"/>
        <v>#DIV/0!</v>
      </c>
      <c r="X217" s="687"/>
    </row>
    <row r="218" spans="2:24" ht="19.5" customHeight="1" thickBot="1">
      <c r="B218" s="2776">
        <v>4</v>
      </c>
      <c r="C218" s="2777">
        <v>4</v>
      </c>
      <c r="D218" s="2778" t="s">
        <v>558</v>
      </c>
      <c r="E218" s="699" t="str">
        <f>'جنح مستأنف'!$B$33</f>
        <v>طارق مدحت جلال حسن</v>
      </c>
      <c r="F218" s="2840">
        <f>'جنح مستأنف'!$C$36</f>
        <v>0</v>
      </c>
      <c r="G218" s="2846">
        <f>'جنح مستأنف'!$V$38</f>
        <v>0</v>
      </c>
      <c r="H218" s="2847">
        <f t="shared" si="15"/>
        <v>0</v>
      </c>
      <c r="I218" s="700"/>
      <c r="J218" s="700"/>
      <c r="K218" s="2847">
        <f>'جنح مستأنف'!$H$38</f>
        <v>0</v>
      </c>
      <c r="L218" s="2847">
        <f>'جنح مستأنف'!$N$38</f>
        <v>0</v>
      </c>
      <c r="M218" s="701"/>
      <c r="N218" s="2862">
        <f>'جنح مستأنف'!$AH$38</f>
        <v>0</v>
      </c>
      <c r="O218" s="2847">
        <f>'جنح مستأنف'!$AJ$38</f>
        <v>0</v>
      </c>
      <c r="P218" s="700"/>
      <c r="Q218" s="700"/>
      <c r="R218" s="2847">
        <f>'جنح مستأنف'!$AL$38</f>
        <v>0</v>
      </c>
      <c r="S218" s="2847">
        <f>'جنح مستأنف'!$AN$38</f>
        <v>0</v>
      </c>
      <c r="T218" s="2847">
        <f>'جنح مستأنف'!$AP$38</f>
        <v>0</v>
      </c>
      <c r="U218" s="714"/>
      <c r="V218" s="2880" t="e">
        <f t="shared" si="16"/>
        <v>#DIV/0!</v>
      </c>
      <c r="X218" s="687"/>
    </row>
    <row r="219" spans="2:24" ht="19.5" customHeight="1">
      <c r="B219" s="2770">
        <v>5</v>
      </c>
      <c r="C219" s="2771">
        <v>5</v>
      </c>
      <c r="D219" s="2772" t="s">
        <v>519</v>
      </c>
      <c r="E219" s="2837" t="str">
        <f>'جنح مستأنف'!$B$39</f>
        <v>احمد حسن احمد عبدالرحيم</v>
      </c>
      <c r="F219" s="2838" t="str">
        <f>'جنح مستأنف'!$C$39</f>
        <v>أ</v>
      </c>
      <c r="G219" s="2842">
        <f>'جنح مستأنف'!$V$46</f>
        <v>0</v>
      </c>
      <c r="H219" s="2843">
        <f t="shared" si="15"/>
        <v>0</v>
      </c>
      <c r="I219" s="689"/>
      <c r="J219" s="689"/>
      <c r="K219" s="2843">
        <f>'جنح مستأنف'!$H$46</f>
        <v>0</v>
      </c>
      <c r="L219" s="2843">
        <f>'جنح مستأنف'!$N$46</f>
        <v>0</v>
      </c>
      <c r="M219" s="2864">
        <f>'جنح مستأنف'!$Q$46</f>
        <v>0</v>
      </c>
      <c r="N219" s="2852">
        <f>'جنح مستأنف'!$AH$46</f>
        <v>0</v>
      </c>
      <c r="O219" s="2849">
        <f>'جنح مستأنف'!$AJ$46</f>
        <v>0</v>
      </c>
      <c r="P219" s="703"/>
      <c r="Q219" s="703"/>
      <c r="R219" s="2849">
        <f>'جنح مستأنف'!$AL$46</f>
        <v>0</v>
      </c>
      <c r="S219" s="2849">
        <f>'جنح مستأنف'!$AN$46</f>
        <v>0</v>
      </c>
      <c r="T219" s="2867">
        <f>'جنح مستأنف'!$AP$46</f>
        <v>0</v>
      </c>
      <c r="U219" s="697"/>
      <c r="V219" s="2881" t="e">
        <f t="shared" si="16"/>
        <v>#DIV/0!</v>
      </c>
    </row>
    <row r="220" spans="2:24" ht="19.5" customHeight="1">
      <c r="B220" s="2773">
        <v>5</v>
      </c>
      <c r="C220" s="2774">
        <v>5</v>
      </c>
      <c r="D220" s="2775" t="s">
        <v>519</v>
      </c>
      <c r="E220" s="694" t="str">
        <f>'جنح مستأنف'!$B$42</f>
        <v>اسلام محمد سيد عبدالقادر</v>
      </c>
      <c r="F220" s="2839" t="str">
        <f>'جنح مستأنف'!$C$41</f>
        <v>ب</v>
      </c>
      <c r="G220" s="2852">
        <f>'جنح مستأنف'!$V$46</f>
        <v>0</v>
      </c>
      <c r="H220" s="2849">
        <f t="shared" si="15"/>
        <v>0</v>
      </c>
      <c r="I220" s="703"/>
      <c r="J220" s="703"/>
      <c r="K220" s="2849">
        <f>'جنح مستأنف'!$H$46</f>
        <v>0</v>
      </c>
      <c r="L220" s="2849">
        <f>'جنح مستأنف'!$N$46</f>
        <v>0</v>
      </c>
      <c r="M220" s="2867">
        <f>'جنح مستأنف'!$Q$46</f>
        <v>0</v>
      </c>
      <c r="N220" s="2852">
        <f>'جنح مستأنف'!$AH$46</f>
        <v>0</v>
      </c>
      <c r="O220" s="2849">
        <f>'جنح مستأنف'!$AJ$46</f>
        <v>0</v>
      </c>
      <c r="P220" s="703"/>
      <c r="Q220" s="703"/>
      <c r="R220" s="2849">
        <f>'جنح مستأنف'!$AL$46</f>
        <v>0</v>
      </c>
      <c r="S220" s="2849">
        <f>'جنح مستأنف'!$AN$46</f>
        <v>0</v>
      </c>
      <c r="T220" s="2867">
        <f>'جنح مستأنف'!$AP$46</f>
        <v>0</v>
      </c>
      <c r="U220" s="697"/>
      <c r="V220" s="2881" t="e">
        <f t="shared" si="16"/>
        <v>#DIV/0!</v>
      </c>
    </row>
    <row r="221" spans="2:24" ht="19.5" customHeight="1">
      <c r="B221" s="2773">
        <v>5</v>
      </c>
      <c r="C221" s="2774">
        <v>5</v>
      </c>
      <c r="D221" s="2775" t="s">
        <v>519</v>
      </c>
      <c r="E221" s="694">
        <f>'جنح مستأنف'!$B$44</f>
        <v>0</v>
      </c>
      <c r="F221" s="2839">
        <f>'جنح مستأنف'!$C$44</f>
        <v>0</v>
      </c>
      <c r="G221" s="2852">
        <f>'جنح مستأنف'!$V$46</f>
        <v>0</v>
      </c>
      <c r="H221" s="2849">
        <f t="shared" si="15"/>
        <v>0</v>
      </c>
      <c r="I221" s="703"/>
      <c r="J221" s="703"/>
      <c r="K221" s="2849">
        <f>'جنح مستأنف'!$H$46</f>
        <v>0</v>
      </c>
      <c r="L221" s="2849">
        <f>'جنح مستأنف'!$N$46</f>
        <v>0</v>
      </c>
      <c r="M221" s="2867">
        <f>'جنح مستأنف'!$Q$46</f>
        <v>0</v>
      </c>
      <c r="N221" s="2852">
        <f>'جنح مستأنف'!$AH$46</f>
        <v>0</v>
      </c>
      <c r="O221" s="2849">
        <f>'جنح مستأنف'!$AJ$46</f>
        <v>0</v>
      </c>
      <c r="P221" s="703"/>
      <c r="Q221" s="703"/>
      <c r="R221" s="2849">
        <f>'جنح مستأنف'!$AL$46</f>
        <v>0</v>
      </c>
      <c r="S221" s="2849">
        <f>'جنح مستأنف'!$AN$46</f>
        <v>0</v>
      </c>
      <c r="T221" s="2867">
        <f>'جنح مستأنف'!$AP$46</f>
        <v>0</v>
      </c>
      <c r="U221" s="697"/>
      <c r="V221" s="2881" t="e">
        <f t="shared" si="16"/>
        <v>#DIV/0!</v>
      </c>
    </row>
    <row r="222" spans="2:24" ht="19.5" customHeight="1" thickBot="1">
      <c r="B222" s="2776">
        <v>5</v>
      </c>
      <c r="C222" s="2777">
        <v>5</v>
      </c>
      <c r="D222" s="2778" t="s">
        <v>519</v>
      </c>
      <c r="E222" s="699" t="str">
        <f>'جنح مستأنف'!$B$41</f>
        <v>احمد رمضان عبدالرحمن محمد</v>
      </c>
      <c r="F222" s="2840" t="e">
        <f>'جنح مستأنف'!#REF!</f>
        <v>#REF!</v>
      </c>
      <c r="G222" s="2853">
        <f>'جنح مستأنف'!$V$46</f>
        <v>0</v>
      </c>
      <c r="H222" s="2854">
        <f t="shared" si="15"/>
        <v>0</v>
      </c>
      <c r="I222" s="715"/>
      <c r="J222" s="715"/>
      <c r="K222" s="2854">
        <f>'جنح مستأنف'!$H$46</f>
        <v>0</v>
      </c>
      <c r="L222" s="2854">
        <f>'جنح مستأنف'!$N$46</f>
        <v>0</v>
      </c>
      <c r="M222" s="2872">
        <f>'جنح مستأنف'!$Q$46</f>
        <v>0</v>
      </c>
      <c r="N222" s="2863">
        <f>'جنح مستأنف'!$AH$46</f>
        <v>0</v>
      </c>
      <c r="O222" s="2851">
        <f>'جنح مستأنف'!$AJ$46</f>
        <v>0</v>
      </c>
      <c r="P222" s="706"/>
      <c r="Q222" s="706"/>
      <c r="R222" s="2851">
        <f>'جنح مستأنف'!$AL$46</f>
        <v>0</v>
      </c>
      <c r="S222" s="2851">
        <f>'جنح مستأنف'!$AN$46</f>
        <v>0</v>
      </c>
      <c r="T222" s="2868">
        <f>'جنح مستأنف'!$AP$46</f>
        <v>0</v>
      </c>
      <c r="U222" s="702"/>
      <c r="V222" s="2881" t="e">
        <f t="shared" si="16"/>
        <v>#DIV/0!</v>
      </c>
    </row>
    <row r="223" spans="2:24" ht="19.5" customHeight="1">
      <c r="B223" s="2770">
        <v>6</v>
      </c>
      <c r="C223" s="2771">
        <v>6</v>
      </c>
      <c r="D223" s="2772" t="s">
        <v>524</v>
      </c>
      <c r="E223" s="2837" t="str">
        <f>'جنح مستأنف'!$B$47</f>
        <v>محمد فخري راشد إبراهيم</v>
      </c>
      <c r="F223" s="2838" t="str">
        <f>'جنح مستأنف'!$C$47</f>
        <v>أ</v>
      </c>
      <c r="G223" s="2848">
        <f>'جنح مستأنف'!$V$52</f>
        <v>0</v>
      </c>
      <c r="H223" s="2849">
        <f t="shared" si="15"/>
        <v>0</v>
      </c>
      <c r="I223" s="703"/>
      <c r="J223" s="703"/>
      <c r="K223" s="2849">
        <f>'جنح مستأنف'!$H$52</f>
        <v>0</v>
      </c>
      <c r="L223" s="2849">
        <f>'جنح مستأنف'!$N$52</f>
        <v>0</v>
      </c>
      <c r="M223" s="2873">
        <f>'جنح مستأنف'!$Q$52</f>
        <v>0</v>
      </c>
      <c r="N223" s="2842">
        <f>'جنح مستأنف'!$AH$52</f>
        <v>0</v>
      </c>
      <c r="O223" s="2843">
        <f>'جنح مستأنف'!$AJ$52</f>
        <v>0</v>
      </c>
      <c r="P223" s="689"/>
      <c r="Q223" s="689"/>
      <c r="R223" s="2843">
        <f>'جنح مستأنف'!$AL$52</f>
        <v>0</v>
      </c>
      <c r="S223" s="2843">
        <f>'جنح مستأنف'!$AN$52</f>
        <v>0</v>
      </c>
      <c r="T223" s="2864">
        <f>'جنح مستأنف'!$AP$52</f>
        <v>0</v>
      </c>
      <c r="U223" s="697"/>
      <c r="V223" s="2871" t="e">
        <f t="shared" si="16"/>
        <v>#DIV/0!</v>
      </c>
    </row>
    <row r="224" spans="2:24" ht="19.5" customHeight="1">
      <c r="B224" s="2773">
        <v>6</v>
      </c>
      <c r="C224" s="2774">
        <v>6</v>
      </c>
      <c r="D224" s="2775" t="s">
        <v>524</v>
      </c>
      <c r="E224" s="694" t="str">
        <f>'جنح مستأنف'!$B$48</f>
        <v xml:space="preserve">احمد فاروق عبدالقادر عبدالعليم </v>
      </c>
      <c r="F224" s="2839" t="str">
        <f>'جنح مستأنف'!$C$48</f>
        <v>أ</v>
      </c>
      <c r="G224" s="2855">
        <f>'جنح مستأنف'!$V$52</f>
        <v>0</v>
      </c>
      <c r="H224" s="2845">
        <f t="shared" si="15"/>
        <v>0</v>
      </c>
      <c r="I224" s="695"/>
      <c r="J224" s="695"/>
      <c r="K224" s="2845">
        <f>'جنح مستأنف'!$H$52</f>
        <v>0</v>
      </c>
      <c r="L224" s="2845">
        <f>'جنح مستأنف'!$N$52</f>
        <v>0</v>
      </c>
      <c r="M224" s="2874">
        <f>'جنح مستأنف'!$Q$52</f>
        <v>0</v>
      </c>
      <c r="N224" s="2844">
        <f>'جنح مستأنف'!$AH$52</f>
        <v>0</v>
      </c>
      <c r="O224" s="2845">
        <f>'جنح مستأنف'!$AJ$52</f>
        <v>0</v>
      </c>
      <c r="P224" s="695"/>
      <c r="Q224" s="695"/>
      <c r="R224" s="2845">
        <f>'جنح مستأنف'!$AL$52</f>
        <v>0</v>
      </c>
      <c r="S224" s="2845">
        <f>'جنح مستأنف'!$AN$52</f>
        <v>0</v>
      </c>
      <c r="T224" s="2865">
        <f>'جنح مستأنف'!$AP$52</f>
        <v>0</v>
      </c>
      <c r="U224" s="708"/>
      <c r="V224" s="2871" t="e">
        <f t="shared" si="16"/>
        <v>#DIV/0!</v>
      </c>
    </row>
    <row r="225" spans="2:24" ht="19.5" customHeight="1">
      <c r="B225" s="2773">
        <v>6</v>
      </c>
      <c r="C225" s="2774">
        <v>6</v>
      </c>
      <c r="D225" s="2775" t="s">
        <v>524</v>
      </c>
      <c r="E225" s="694" t="str">
        <f>'جنح مستأنف'!$B$49</f>
        <v>محمد فاروق ورداني صالح</v>
      </c>
      <c r="F225" s="2839" t="str">
        <f>'جنح مستأنف'!$C$49</f>
        <v>ب</v>
      </c>
      <c r="G225" s="2855">
        <f>'جنح مستأنف'!$V$52</f>
        <v>0</v>
      </c>
      <c r="H225" s="2845">
        <f t="shared" si="15"/>
        <v>0</v>
      </c>
      <c r="I225" s="695"/>
      <c r="J225" s="695"/>
      <c r="K225" s="2845">
        <f>'جنح مستأنف'!$H$52</f>
        <v>0</v>
      </c>
      <c r="L225" s="2845">
        <f>'جنح مستأنف'!$N$52</f>
        <v>0</v>
      </c>
      <c r="M225" s="2874">
        <f>'جنح مستأنف'!$Q$52</f>
        <v>0</v>
      </c>
      <c r="N225" s="2844">
        <f>'جنح مستأنف'!$AH$52</f>
        <v>0</v>
      </c>
      <c r="O225" s="2845">
        <f>'جنح مستأنف'!$AJ$52</f>
        <v>0</v>
      </c>
      <c r="P225" s="695"/>
      <c r="Q225" s="695"/>
      <c r="R225" s="2845">
        <f>'جنح مستأنف'!$AL$52</f>
        <v>0</v>
      </c>
      <c r="S225" s="2845">
        <f>'جنح مستأنف'!$AN$52</f>
        <v>0</v>
      </c>
      <c r="T225" s="2865">
        <f>'جنح مستأنف'!$AP$52</f>
        <v>0</v>
      </c>
      <c r="U225" s="708"/>
      <c r="V225" s="2871" t="e">
        <f t="shared" si="16"/>
        <v>#DIV/0!</v>
      </c>
    </row>
    <row r="226" spans="2:24" ht="19.5" customHeight="1" thickBot="1">
      <c r="B226" s="2776">
        <v>6</v>
      </c>
      <c r="C226" s="2777">
        <v>6</v>
      </c>
      <c r="D226" s="2778" t="s">
        <v>524</v>
      </c>
      <c r="E226" s="699" t="e">
        <f>'جنح مستأنف'!#REF!</f>
        <v>#REF!</v>
      </c>
      <c r="F226" s="2840" t="e">
        <f>'جنح مستأنف'!#REF!</f>
        <v>#REF!</v>
      </c>
      <c r="G226" s="2856">
        <f>'جنح مستأنف'!$V$52</f>
        <v>0</v>
      </c>
      <c r="H226" s="2857">
        <f t="shared" si="15"/>
        <v>0</v>
      </c>
      <c r="I226" s="709"/>
      <c r="J226" s="709"/>
      <c r="K226" s="2857">
        <f>'جنح مستأنف'!$H$52</f>
        <v>0</v>
      </c>
      <c r="L226" s="2857">
        <f>'جنح مستأنف'!$N$52</f>
        <v>0</v>
      </c>
      <c r="M226" s="2875">
        <f>'جنح مستأنف'!$Q$52</f>
        <v>0</v>
      </c>
      <c r="N226" s="2846">
        <f>'جنح مستأنف'!$AH$52</f>
        <v>0</v>
      </c>
      <c r="O226" s="2847">
        <f>'جنح مستأنف'!$AJ$52</f>
        <v>0</v>
      </c>
      <c r="P226" s="700"/>
      <c r="Q226" s="700"/>
      <c r="R226" s="2847">
        <f>'جنح مستأنف'!$AL$52</f>
        <v>0</v>
      </c>
      <c r="S226" s="2847">
        <f>'جنح مستأنف'!$AN$52</f>
        <v>0</v>
      </c>
      <c r="T226" s="2866">
        <f>'جنح مستأنف'!$AP$52</f>
        <v>0</v>
      </c>
      <c r="U226" s="710"/>
      <c r="V226" s="2871" t="e">
        <f t="shared" si="16"/>
        <v>#DIV/0!</v>
      </c>
    </row>
    <row r="227" spans="2:24" ht="19.5" customHeight="1">
      <c r="B227" s="2770">
        <v>7</v>
      </c>
      <c r="C227" s="2771">
        <v>7</v>
      </c>
      <c r="D227" s="2772" t="s">
        <v>526</v>
      </c>
      <c r="E227" s="2837" t="str">
        <f>'جنح مستأنف'!$B$53</f>
        <v>محمود زكي عبدالمنعم سلامة</v>
      </c>
      <c r="F227" s="2838" t="str">
        <f>'جنح مستأنف'!$C$53</f>
        <v>أ</v>
      </c>
      <c r="G227" s="2842">
        <f>'جنح مستأنف'!$V$58</f>
        <v>0</v>
      </c>
      <c r="H227" s="2843">
        <f t="shared" si="15"/>
        <v>0</v>
      </c>
      <c r="I227" s="689"/>
      <c r="J227" s="689"/>
      <c r="K227" s="2843">
        <f>'جنح مستأنف'!$H$58</f>
        <v>0</v>
      </c>
      <c r="L227" s="2843">
        <f>'جنح مستأنف'!$N$58</f>
        <v>0</v>
      </c>
      <c r="M227" s="2864">
        <f>'جنح مستأنف'!$Q$58</f>
        <v>0</v>
      </c>
      <c r="N227" s="2842">
        <f>'جنح مستأنف'!$AH$58</f>
        <v>0</v>
      </c>
      <c r="O227" s="2843">
        <f>'جنح مستأنف'!$AJ$58</f>
        <v>0</v>
      </c>
      <c r="P227" s="689"/>
      <c r="Q227" s="689"/>
      <c r="R227" s="2843">
        <f>'جنح مستأنف'!$AL$58</f>
        <v>0</v>
      </c>
      <c r="S227" s="2843">
        <f>'جنح مستأنف'!$AN$58</f>
        <v>0</v>
      </c>
      <c r="T227" s="2864">
        <f>'جنح مستأنف'!$AP$58</f>
        <v>0</v>
      </c>
      <c r="U227" s="697"/>
      <c r="V227" s="2871" t="e">
        <f t="shared" si="16"/>
        <v>#DIV/0!</v>
      </c>
    </row>
    <row r="228" spans="2:24" ht="19.5" customHeight="1">
      <c r="B228" s="2773">
        <v>7</v>
      </c>
      <c r="C228" s="2774">
        <v>7</v>
      </c>
      <c r="D228" s="2775" t="s">
        <v>526</v>
      </c>
      <c r="E228" s="694" t="str">
        <f>'جنح مستأنف'!$B$55</f>
        <v>احمد مصطفى ابوضيف سيد</v>
      </c>
      <c r="F228" s="2839" t="str">
        <f>'جنح مستأنف'!$C$55</f>
        <v>ب</v>
      </c>
      <c r="G228" s="2844">
        <f>'جنح مستأنف'!$V$58</f>
        <v>0</v>
      </c>
      <c r="H228" s="2845">
        <f t="shared" si="15"/>
        <v>0</v>
      </c>
      <c r="I228" s="695"/>
      <c r="J228" s="695"/>
      <c r="K228" s="2845">
        <f>'جنح مستأنف'!$H$58</f>
        <v>0</v>
      </c>
      <c r="L228" s="2845">
        <f>'جنح مستأنف'!$N$58</f>
        <v>0</v>
      </c>
      <c r="M228" s="2865">
        <f>'جنح مستأنف'!$Q$58</f>
        <v>0</v>
      </c>
      <c r="N228" s="2844">
        <f>'جنح مستأنف'!$AH$58</f>
        <v>0</v>
      </c>
      <c r="O228" s="2845">
        <f>'جنح مستأنف'!$AJ$58</f>
        <v>0</v>
      </c>
      <c r="P228" s="695"/>
      <c r="Q228" s="695"/>
      <c r="R228" s="2845">
        <f>'جنح مستأنف'!$AL$58</f>
        <v>0</v>
      </c>
      <c r="S228" s="2845">
        <f>'جنح مستأنف'!$AN$58</f>
        <v>0</v>
      </c>
      <c r="T228" s="2865">
        <f>'جنح مستأنف'!$AP$58</f>
        <v>0</v>
      </c>
      <c r="U228" s="708"/>
      <c r="V228" s="2871" t="e">
        <f t="shared" si="16"/>
        <v>#DIV/0!</v>
      </c>
    </row>
    <row r="229" spans="2:24" ht="19.5" customHeight="1">
      <c r="B229" s="2773">
        <v>7</v>
      </c>
      <c r="C229" s="2774">
        <v>7</v>
      </c>
      <c r="D229" s="2775" t="s">
        <v>526</v>
      </c>
      <c r="E229" s="694" t="str">
        <f>'جنح مستأنف'!$B$56</f>
        <v/>
      </c>
      <c r="F229" s="2839">
        <f>'جنح مستأنف'!$C$56</f>
        <v>0</v>
      </c>
      <c r="G229" s="2844">
        <f>'جنح مستأنف'!$V$58</f>
        <v>0</v>
      </c>
      <c r="H229" s="2845">
        <f t="shared" si="15"/>
        <v>0</v>
      </c>
      <c r="I229" s="695"/>
      <c r="J229" s="695"/>
      <c r="K229" s="2845">
        <f>'جنح مستأنف'!$H$58</f>
        <v>0</v>
      </c>
      <c r="L229" s="2845">
        <f>'جنح مستأنف'!$N$58</f>
        <v>0</v>
      </c>
      <c r="M229" s="2865">
        <f>'جنح مستأنف'!$Q$58</f>
        <v>0</v>
      </c>
      <c r="N229" s="2844">
        <f>'جنح مستأنف'!$AH$58</f>
        <v>0</v>
      </c>
      <c r="O229" s="2845">
        <f>'جنح مستأنف'!$AJ$58</f>
        <v>0</v>
      </c>
      <c r="P229" s="695"/>
      <c r="Q229" s="695"/>
      <c r="R229" s="2845">
        <f>'جنح مستأنف'!$AL$58</f>
        <v>0</v>
      </c>
      <c r="S229" s="2845">
        <f>'جنح مستأنف'!$AN$58</f>
        <v>0</v>
      </c>
      <c r="T229" s="2865">
        <f>'جنح مستأنف'!$AP$58</f>
        <v>0</v>
      </c>
      <c r="U229" s="708"/>
      <c r="V229" s="2871" t="e">
        <f t="shared" si="16"/>
        <v>#DIV/0!</v>
      </c>
    </row>
    <row r="230" spans="2:24" ht="19.5" customHeight="1" thickBot="1">
      <c r="B230" s="2776">
        <v>7</v>
      </c>
      <c r="C230" s="2777">
        <v>7</v>
      </c>
      <c r="D230" s="2778" t="s">
        <v>526</v>
      </c>
      <c r="E230" s="699" t="str">
        <f>'جنح مستأنف'!$B$54</f>
        <v>احمد رمضان عبدالله صابر</v>
      </c>
      <c r="F230" s="2840" t="str">
        <f>'جنح مستأنف'!$C$54</f>
        <v>أ</v>
      </c>
      <c r="G230" s="2846">
        <f>'جنح مستأنف'!$V$58</f>
        <v>0</v>
      </c>
      <c r="H230" s="2847">
        <f t="shared" si="15"/>
        <v>0</v>
      </c>
      <c r="I230" s="700"/>
      <c r="J230" s="700"/>
      <c r="K230" s="2847">
        <f>'جنح مستأنف'!$H$58</f>
        <v>0</v>
      </c>
      <c r="L230" s="2847">
        <f>'جنح مستأنف'!$N$58</f>
        <v>0</v>
      </c>
      <c r="M230" s="2866">
        <f>'جنح مستأنف'!$Q$58</f>
        <v>0</v>
      </c>
      <c r="N230" s="2846">
        <f>'جنح مستأنف'!$AH$58</f>
        <v>0</v>
      </c>
      <c r="O230" s="2847">
        <f>'جنح مستأنف'!$AJ$58</f>
        <v>0</v>
      </c>
      <c r="P230" s="700"/>
      <c r="Q230" s="700"/>
      <c r="R230" s="2847">
        <f>'جنح مستأنف'!$AL$58</f>
        <v>0</v>
      </c>
      <c r="S230" s="2847">
        <f>'جنح مستأنف'!$AN$58</f>
        <v>0</v>
      </c>
      <c r="T230" s="2866">
        <f>'جنح مستأنف'!$AP$58</f>
        <v>0</v>
      </c>
      <c r="U230" s="710"/>
      <c r="V230" s="2871" t="e">
        <f t="shared" si="16"/>
        <v>#DIV/0!</v>
      </c>
    </row>
    <row r="231" spans="2:24" ht="19.5" customHeight="1" thickBot="1">
      <c r="B231" s="2774">
        <v>8</v>
      </c>
      <c r="C231" s="2774">
        <v>8</v>
      </c>
      <c r="D231" s="2775" t="s">
        <v>528</v>
      </c>
      <c r="E231" s="694" t="str">
        <f>'جنح مستأنف'!$B$59</f>
        <v>عمرو احمد ممدوح عوض الله أنيس</v>
      </c>
      <c r="F231" s="2841" t="str">
        <f>'جنح مستأنف'!$C$59</f>
        <v>أ</v>
      </c>
      <c r="G231" s="2858">
        <f>'جنح مستأنف'!$V$65</f>
        <v>0</v>
      </c>
      <c r="H231" s="2859">
        <f t="shared" si="15"/>
        <v>0</v>
      </c>
      <c r="I231" s="716"/>
      <c r="J231" s="716"/>
      <c r="K231" s="2859">
        <f>'جنح مستأنف'!$H$65</f>
        <v>0</v>
      </c>
      <c r="L231" s="2859">
        <f>'جنح مستأنف'!N$65</f>
        <v>0</v>
      </c>
      <c r="M231" s="2876">
        <f>'جنح مستأنف'!$Q$65</f>
        <v>0</v>
      </c>
      <c r="N231" s="2842">
        <f>'جنح مستأنف'!$AH$65</f>
        <v>0</v>
      </c>
      <c r="O231" s="2843">
        <f>'جنح مستأنف'!$AJ$65</f>
        <v>0</v>
      </c>
      <c r="P231" s="689"/>
      <c r="Q231" s="689"/>
      <c r="R231" s="2843">
        <f>'جنح مستأنف'!$AL$65</f>
        <v>0</v>
      </c>
      <c r="S231" s="2843">
        <f>'جنح مستأنف'!$AN$65</f>
        <v>0</v>
      </c>
      <c r="T231" s="2864">
        <f>'جنح مستأنف'!$AP$65</f>
        <v>0</v>
      </c>
      <c r="U231" s="702"/>
      <c r="V231" s="2882" t="e">
        <f t="shared" si="16"/>
        <v>#DIV/0!</v>
      </c>
      <c r="X231" s="687"/>
    </row>
    <row r="232" spans="2:24" ht="19.5" customHeight="1" thickBot="1">
      <c r="B232" s="2774">
        <v>8</v>
      </c>
      <c r="C232" s="2774">
        <v>8</v>
      </c>
      <c r="D232" s="2775" t="s">
        <v>528</v>
      </c>
      <c r="E232" s="694" t="e">
        <f>'جنح مستأنف'!#REF!</f>
        <v>#REF!</v>
      </c>
      <c r="F232" s="2841" t="e">
        <f>'جنح مستأنف'!#REF!</f>
        <v>#REF!</v>
      </c>
      <c r="G232" s="2860">
        <f>'جنح مستأنف'!$V$65</f>
        <v>0</v>
      </c>
      <c r="H232" s="2857">
        <f t="shared" si="15"/>
        <v>0</v>
      </c>
      <c r="I232" s="709"/>
      <c r="J232" s="709"/>
      <c r="K232" s="2857">
        <f>'جنح مستأنف'!$H$65</f>
        <v>0</v>
      </c>
      <c r="L232" s="2857">
        <f>'جنح مستأنف'!N$65</f>
        <v>0</v>
      </c>
      <c r="M232" s="2875">
        <f>'جنح مستأنف'!$Q$65</f>
        <v>0</v>
      </c>
      <c r="N232" s="2844">
        <f>'جنح مستأنف'!$AH$65</f>
        <v>0</v>
      </c>
      <c r="O232" s="2845">
        <f>'جنح مستأنف'!$AJ$65</f>
        <v>0</v>
      </c>
      <c r="P232" s="695"/>
      <c r="Q232" s="695"/>
      <c r="R232" s="2845">
        <f>'جنح مستأنف'!$AL$65</f>
        <v>0</v>
      </c>
      <c r="S232" s="2845">
        <f>'جنح مستأنف'!$AN$65</f>
        <v>0</v>
      </c>
      <c r="T232" s="2865">
        <f>'جنح مستأنف'!$AP$65</f>
        <v>0</v>
      </c>
      <c r="U232" s="710"/>
      <c r="V232" s="2882" t="e">
        <f t="shared" si="16"/>
        <v>#DIV/0!</v>
      </c>
      <c r="X232" s="687"/>
    </row>
    <row r="233" spans="2:24" ht="19.5" customHeight="1" thickBot="1">
      <c r="B233" s="2774">
        <v>8</v>
      </c>
      <c r="C233" s="2774">
        <v>8</v>
      </c>
      <c r="D233" s="2775" t="s">
        <v>528</v>
      </c>
      <c r="E233" s="694" t="str">
        <f>'جنح مستأنف'!$B$60</f>
        <v xml:space="preserve">محمود حسن قرني حسن </v>
      </c>
      <c r="F233" s="2841" t="str">
        <f>'جنح مستأنف'!$C$60</f>
        <v>أ</v>
      </c>
      <c r="G233" s="2860">
        <f>'جنح مستأنف'!$V$65</f>
        <v>0</v>
      </c>
      <c r="H233" s="2857">
        <f t="shared" si="15"/>
        <v>0</v>
      </c>
      <c r="I233" s="709"/>
      <c r="J233" s="709"/>
      <c r="K233" s="2857">
        <f>'جنح مستأنف'!$H$65</f>
        <v>0</v>
      </c>
      <c r="L233" s="2857">
        <f>'جنح مستأنف'!N$65</f>
        <v>0</v>
      </c>
      <c r="M233" s="2875">
        <f>'جنح مستأنف'!$Q$65</f>
        <v>0</v>
      </c>
      <c r="N233" s="2844">
        <f>'جنح مستأنف'!$AH$65</f>
        <v>0</v>
      </c>
      <c r="O233" s="2845">
        <f>'جنح مستأنف'!$AJ$65</f>
        <v>0</v>
      </c>
      <c r="P233" s="695"/>
      <c r="Q233" s="695"/>
      <c r="R233" s="2845">
        <f>'جنح مستأنف'!$AL$65</f>
        <v>0</v>
      </c>
      <c r="S233" s="2845">
        <f>'جنح مستأنف'!$AN$65</f>
        <v>0</v>
      </c>
      <c r="T233" s="2865">
        <f>'جنح مستأنف'!$AP$65</f>
        <v>0</v>
      </c>
      <c r="U233" s="710"/>
      <c r="V233" s="2882" t="e">
        <f t="shared" si="16"/>
        <v>#DIV/0!</v>
      </c>
      <c r="X233" s="687"/>
    </row>
    <row r="234" spans="2:24" ht="19.5" customHeight="1" thickBot="1">
      <c r="B234" s="2774">
        <v>8</v>
      </c>
      <c r="C234" s="2774">
        <v>8</v>
      </c>
      <c r="D234" s="2775" t="s">
        <v>528</v>
      </c>
      <c r="E234" s="694" t="str">
        <f>'جنح مستأنف'!$B$50</f>
        <v/>
      </c>
      <c r="F234" s="2841">
        <f>'جنح مستأنف'!$C$50</f>
        <v>0</v>
      </c>
      <c r="G234" s="2846">
        <f>'جنح مستأنف'!$V$65</f>
        <v>0</v>
      </c>
      <c r="H234" s="2847">
        <f t="shared" si="15"/>
        <v>0</v>
      </c>
      <c r="I234" s="700"/>
      <c r="J234" s="700"/>
      <c r="K234" s="2847">
        <f>'جنح مستأنف'!$H$65</f>
        <v>0</v>
      </c>
      <c r="L234" s="2847">
        <f>'جنح مستأنف'!N$65</f>
        <v>0</v>
      </c>
      <c r="M234" s="2877">
        <f>'جنح مستأنف'!$Q$65</f>
        <v>0</v>
      </c>
      <c r="N234" s="2846">
        <f>'جنح مستأنف'!$AH$65</f>
        <v>0</v>
      </c>
      <c r="O234" s="2847">
        <f>'جنح مستأنف'!$AJ$65</f>
        <v>0</v>
      </c>
      <c r="P234" s="700"/>
      <c r="Q234" s="700"/>
      <c r="R234" s="2847">
        <f>'جنح مستأنف'!$AL$65</f>
        <v>0</v>
      </c>
      <c r="S234" s="2847">
        <f>'جنح مستأنف'!$AN$65</f>
        <v>0</v>
      </c>
      <c r="T234" s="2866">
        <f>'جنح مستأنف'!$AP$65</f>
        <v>0</v>
      </c>
      <c r="U234" s="717"/>
      <c r="V234" s="2882" t="e">
        <f t="shared" si="16"/>
        <v>#DIV/0!</v>
      </c>
      <c r="X234" s="687"/>
    </row>
    <row r="235" spans="2:24" ht="19.5" customHeight="1" thickBot="1">
      <c r="C235" s="7543" t="s">
        <v>445</v>
      </c>
      <c r="D235" s="7544"/>
      <c r="E235" s="7544"/>
      <c r="F235" s="7545"/>
      <c r="G235" s="718">
        <f>G231+G227+G223+G219+G215+G211+G207+G203</f>
        <v>0</v>
      </c>
      <c r="H235" s="719">
        <f>H231+H227+H223+H219+H215+H211+H207+H203</f>
        <v>0</v>
      </c>
      <c r="I235" s="2779"/>
      <c r="J235" s="2779"/>
      <c r="K235" s="719">
        <f>K231+K227+K223+K219+K215+K211+K207+K203</f>
        <v>0</v>
      </c>
      <c r="L235" s="719">
        <f>L231+L227+L223+L219+L215+L211+L207+L203</f>
        <v>0</v>
      </c>
      <c r="M235" s="2780"/>
      <c r="N235" s="718">
        <f>N231+N227+N223+N219+N215+N211+N207+N203</f>
        <v>0</v>
      </c>
      <c r="O235" s="719">
        <f>O231+O227+O223+O219+O215+O211+O207+O203</f>
        <v>0</v>
      </c>
      <c r="P235" s="2779"/>
      <c r="Q235" s="2779"/>
      <c r="R235" s="719">
        <f>R231+R227+R223+R219+R215+R211+R207+R203</f>
        <v>0</v>
      </c>
      <c r="S235" s="719">
        <f>S231+S227+S223+S219+S215+S211+S207+S203</f>
        <v>0</v>
      </c>
      <c r="T235" s="721">
        <f>T231+T227+T223+T219+T215+T211+T207+T203</f>
        <v>0</v>
      </c>
      <c r="U235" s="2782"/>
      <c r="V235" s="2883" t="e">
        <f t="shared" si="16"/>
        <v>#DIV/0!</v>
      </c>
    </row>
    <row r="236" spans="2:24" ht="19.5" customHeight="1">
      <c r="C236" s="7546" t="s">
        <v>478</v>
      </c>
      <c r="D236" s="7546"/>
      <c r="E236" s="7546"/>
    </row>
    <row r="237" spans="2:24" ht="19.5" customHeight="1">
      <c r="C237" s="2783"/>
      <c r="D237" s="2783"/>
      <c r="E237" s="2783"/>
    </row>
    <row r="238" spans="2:24" ht="19.5" customHeight="1">
      <c r="C238" s="2783"/>
      <c r="D238" s="2783"/>
      <c r="E238" s="2783"/>
    </row>
    <row r="239" spans="2:24" ht="19.5" customHeight="1">
      <c r="C239" s="2783"/>
      <c r="D239" s="2783"/>
      <c r="E239" s="2783"/>
    </row>
    <row r="240" spans="2:24" ht="19.5" customHeight="1">
      <c r="C240" s="2783"/>
      <c r="D240" s="2783"/>
      <c r="E240" s="2783"/>
    </row>
    <row r="241" spans="3:23" ht="19.5" customHeight="1">
      <c r="C241" s="2783"/>
      <c r="D241" s="2783"/>
      <c r="E241" s="2783"/>
    </row>
    <row r="242" spans="3:23" ht="19.5" customHeight="1">
      <c r="C242" s="2783"/>
      <c r="D242" s="2783"/>
      <c r="E242" s="2783"/>
    </row>
    <row r="243" spans="3:23" ht="19.5" customHeight="1">
      <c r="C243" s="2783"/>
      <c r="D243" s="2783"/>
      <c r="E243" s="2783"/>
    </row>
    <row r="244" spans="3:23" ht="37.5" customHeight="1">
      <c r="C244" s="2783"/>
      <c r="D244" s="2783"/>
      <c r="E244" s="2783"/>
    </row>
    <row r="245" spans="3:23" ht="37.5" customHeight="1">
      <c r="C245" s="2783"/>
      <c r="D245" s="2783"/>
      <c r="E245" s="2783"/>
    </row>
    <row r="246" spans="3:23" ht="37.5" customHeight="1"/>
    <row r="247" spans="3:23" ht="21" thickBot="1"/>
    <row r="248" spans="3:23" ht="21" thickBot="1">
      <c r="C248" s="7537" t="s">
        <v>340</v>
      </c>
      <c r="D248" s="7538"/>
      <c r="E248" s="7539"/>
    </row>
    <row r="249" spans="3:23" ht="7.5" customHeight="1" thickBot="1"/>
    <row r="250" spans="3:23" ht="21" thickBot="1">
      <c r="C250" s="7537" t="s">
        <v>341</v>
      </c>
      <c r="D250" s="7538"/>
      <c r="E250" s="7539"/>
    </row>
    <row r="252" spans="3:23" ht="12.75" customHeight="1"/>
    <row r="253" spans="3:23" ht="66.75" customHeight="1">
      <c r="C253" s="7535" t="s">
        <v>576</v>
      </c>
      <c r="D253" s="7535"/>
      <c r="E253" s="7535"/>
      <c r="F253" s="7535"/>
      <c r="G253" s="7535"/>
      <c r="H253" s="7535"/>
      <c r="I253" s="7535"/>
      <c r="J253" s="7535"/>
      <c r="K253" s="7535"/>
      <c r="L253" s="7535"/>
      <c r="M253" s="7535"/>
      <c r="N253" s="7535"/>
      <c r="O253" s="7535"/>
      <c r="P253" s="1959"/>
      <c r="Q253" s="1959"/>
      <c r="R253" s="2711"/>
      <c r="S253" s="2711"/>
      <c r="T253" s="2711"/>
      <c r="U253" s="2711"/>
      <c r="V253" s="2711"/>
      <c r="W253" s="2711"/>
    </row>
    <row r="254" spans="3:23" ht="15" customHeight="1">
      <c r="C254" s="1959"/>
      <c r="D254" s="1959"/>
      <c r="E254" s="1959"/>
      <c r="F254" s="1959"/>
      <c r="G254" s="1959"/>
      <c r="H254" s="1959"/>
      <c r="I254" s="1959"/>
      <c r="J254" s="1959"/>
      <c r="K254" s="1959"/>
      <c r="L254" s="1959"/>
      <c r="M254" s="1959"/>
      <c r="N254" s="1959"/>
      <c r="O254" s="1959"/>
      <c r="P254" s="1959"/>
      <c r="Q254" s="1959"/>
      <c r="R254" s="1959"/>
      <c r="S254" s="1959"/>
      <c r="T254" s="1959"/>
      <c r="U254" s="1959"/>
      <c r="V254" s="1959"/>
    </row>
    <row r="255" spans="3:23" ht="66.75" customHeight="1">
      <c r="C255" s="7535" t="s">
        <v>577</v>
      </c>
      <c r="D255" s="7535"/>
      <c r="E255" s="7535"/>
      <c r="F255" s="7535"/>
      <c r="G255" s="7535"/>
      <c r="H255" s="7535"/>
      <c r="I255" s="7535"/>
      <c r="J255" s="7535"/>
      <c r="K255" s="7535"/>
      <c r="L255" s="7535"/>
      <c r="M255" s="7535"/>
      <c r="N255" s="7535"/>
      <c r="O255" s="7535"/>
      <c r="P255" s="1959"/>
      <c r="Q255" s="1959"/>
      <c r="R255" s="2711"/>
      <c r="S255" s="2711"/>
      <c r="T255" s="2711"/>
      <c r="U255" s="2711"/>
      <c r="V255" s="2711"/>
      <c r="W255" s="2711"/>
    </row>
    <row r="256" spans="3:23" ht="12.75" customHeight="1" thickBot="1">
      <c r="C256" s="1959"/>
      <c r="D256" s="1959"/>
      <c r="E256" s="1959"/>
      <c r="F256" s="1959"/>
      <c r="G256" s="1959"/>
      <c r="H256" s="1959"/>
      <c r="I256" s="1959"/>
      <c r="J256" s="1959"/>
      <c r="K256" s="1959"/>
      <c r="L256" s="1959"/>
      <c r="M256" s="1959"/>
      <c r="N256" s="1959"/>
      <c r="O256" s="1959"/>
      <c r="P256" s="1959"/>
      <c r="Q256" s="1959"/>
      <c r="R256" s="1959"/>
      <c r="S256" s="1959"/>
      <c r="T256" s="1959"/>
      <c r="U256" s="1959"/>
      <c r="V256" s="1959"/>
    </row>
    <row r="257" spans="3:21" ht="21.6" thickBot="1">
      <c r="C257" s="2749"/>
      <c r="D257" s="2750"/>
      <c r="E257" s="2751"/>
      <c r="F257" s="2784"/>
      <c r="G257" s="2785" t="s">
        <v>93</v>
      </c>
      <c r="H257" s="2750"/>
      <c r="I257" s="2786"/>
      <c r="J257" s="2786"/>
      <c r="K257" s="2751"/>
      <c r="L257" s="2751"/>
      <c r="M257" s="2751"/>
      <c r="N257" s="2751"/>
      <c r="O257" s="2751"/>
      <c r="P257" s="2751"/>
      <c r="Q257" s="2751"/>
      <c r="R257" s="2751"/>
      <c r="S257" s="2787"/>
      <c r="T257" s="7547" t="s">
        <v>187</v>
      </c>
      <c r="U257" s="2788"/>
    </row>
    <row r="258" spans="3:21" ht="75" customHeight="1" thickBot="1">
      <c r="C258" s="2760" t="s">
        <v>407</v>
      </c>
      <c r="D258" s="2761" t="s">
        <v>87</v>
      </c>
      <c r="E258" s="2762" t="s">
        <v>24</v>
      </c>
      <c r="F258" s="2763" t="s">
        <v>189</v>
      </c>
      <c r="G258" s="2784" t="s">
        <v>475</v>
      </c>
      <c r="H258" s="2789" t="s">
        <v>190</v>
      </c>
      <c r="I258" s="2789"/>
      <c r="J258" s="2789"/>
      <c r="K258" s="2762" t="s">
        <v>191</v>
      </c>
      <c r="L258" s="2762" t="s">
        <v>483</v>
      </c>
      <c r="M258" s="2762" t="s">
        <v>193</v>
      </c>
      <c r="N258" s="2762" t="s">
        <v>427</v>
      </c>
      <c r="O258" s="2762" t="s">
        <v>477</v>
      </c>
      <c r="P258" s="2762"/>
      <c r="Q258" s="2762"/>
      <c r="R258" s="2762" t="s">
        <v>459</v>
      </c>
      <c r="S258" s="2762" t="s">
        <v>460</v>
      </c>
      <c r="T258" s="7548"/>
      <c r="U258" s="2788"/>
    </row>
    <row r="259" spans="3:21" ht="30.75" customHeight="1">
      <c r="C259" s="2770">
        <v>1</v>
      </c>
      <c r="D259" s="2772" t="s">
        <v>556</v>
      </c>
      <c r="E259" s="2837" t="e">
        <f>'جنح مستأنف'!#REF!</f>
        <v>#REF!</v>
      </c>
      <c r="F259" s="2884" t="str">
        <f>'جنح مستأنف'!$C$12</f>
        <v>أ</v>
      </c>
      <c r="G259" s="2864">
        <f>'جنح مستأنف'!$H$19</f>
        <v>0</v>
      </c>
      <c r="H259" s="2887">
        <f>'جنح مستأنف'!$N$19</f>
        <v>0</v>
      </c>
      <c r="I259" s="723"/>
      <c r="J259" s="723"/>
      <c r="K259" s="689"/>
      <c r="L259" s="2843">
        <f>'جنح مستأنف'!$Q$19</f>
        <v>0</v>
      </c>
      <c r="M259" s="2843">
        <f>'جنح مستأنف'!$R$19</f>
        <v>0</v>
      </c>
      <c r="N259" s="2843">
        <f>SUM(H259:L259)</f>
        <v>0</v>
      </c>
      <c r="O259" s="2891" t="e">
        <f t="shared" ref="O259:O267" si="17">N259/G259</f>
        <v>#DIV/0!</v>
      </c>
      <c r="P259" s="724"/>
      <c r="Q259" s="724"/>
      <c r="R259" s="2843">
        <f>'جنح مستأنف'!$U$19</f>
        <v>0</v>
      </c>
      <c r="S259" s="2843">
        <f>'جنح مستأنف'!$AF$19</f>
        <v>0</v>
      </c>
      <c r="T259" s="2790">
        <v>1</v>
      </c>
      <c r="U259" s="2791"/>
    </row>
    <row r="260" spans="3:21" ht="220.5" customHeight="1">
      <c r="C260" s="2773">
        <v>2</v>
      </c>
      <c r="D260" s="2775" t="s">
        <v>557</v>
      </c>
      <c r="E260" s="694" t="str">
        <f>'جنح مستأنف'!$B$20</f>
        <v>محمود عبدالمنعم حسين حسان</v>
      </c>
      <c r="F260" s="2841" t="str">
        <f>'جنح مستأنف'!$C$20</f>
        <v>أ</v>
      </c>
      <c r="G260" s="2865">
        <f>'جنح مستأنف'!$H$25</f>
        <v>0</v>
      </c>
      <c r="H260" s="2888">
        <f>'جنح مستأنف'!$N$25</f>
        <v>0</v>
      </c>
      <c r="I260" s="725"/>
      <c r="J260" s="725"/>
      <c r="K260" s="695"/>
      <c r="L260" s="2845">
        <f>'جنح مستأنف'!$Q$25</f>
        <v>0</v>
      </c>
      <c r="M260" s="2845">
        <f>'جنح مستأنف'!$R$25</f>
        <v>0</v>
      </c>
      <c r="N260" s="2892">
        <f>SUM(H260:L260)+M260</f>
        <v>0</v>
      </c>
      <c r="O260" s="2893" t="e">
        <f t="shared" si="17"/>
        <v>#DIV/0!</v>
      </c>
      <c r="P260" s="726"/>
      <c r="Q260" s="726"/>
      <c r="R260" s="2845">
        <f>'جنح مستأنف'!$U$25</f>
        <v>0</v>
      </c>
      <c r="S260" s="2845">
        <f>'جنح مستأنف'!$AF$25</f>
        <v>0</v>
      </c>
      <c r="T260" s="2792">
        <v>2</v>
      </c>
      <c r="U260" s="2791"/>
    </row>
    <row r="261" spans="3:21" ht="220.5" customHeight="1">
      <c r="C261" s="2773">
        <v>3</v>
      </c>
      <c r="D261" s="2775" t="s">
        <v>510</v>
      </c>
      <c r="E261" s="694" t="e">
        <f>'جنح مستأنف'!#REF!</f>
        <v>#REF!</v>
      </c>
      <c r="F261" s="2841" t="str">
        <f>'جنح مستأنف'!$C$26</f>
        <v>أ</v>
      </c>
      <c r="G261" s="2865">
        <f>'جنح مستأنف'!$H$31</f>
        <v>0</v>
      </c>
      <c r="H261" s="2888">
        <f>'جنح مستأنف'!$N$31</f>
        <v>0</v>
      </c>
      <c r="I261" s="725"/>
      <c r="J261" s="725"/>
      <c r="K261" s="695"/>
      <c r="L261" s="2845">
        <f>'جنح مستأنف'!$Q$31</f>
        <v>0</v>
      </c>
      <c r="M261" s="2845">
        <f>'جنح مستأنف'!$R$31</f>
        <v>0</v>
      </c>
      <c r="N261" s="2845">
        <f>M261+L261+K261+H261</f>
        <v>0</v>
      </c>
      <c r="O261" s="2893" t="e">
        <f t="shared" si="17"/>
        <v>#DIV/0!</v>
      </c>
      <c r="P261" s="726"/>
      <c r="Q261" s="726"/>
      <c r="R261" s="2845">
        <f>'جنح مستأنف'!$U$31</f>
        <v>0</v>
      </c>
      <c r="S261" s="2845">
        <f>'جنح مستأنف'!$AF$31</f>
        <v>0</v>
      </c>
      <c r="T261" s="2792">
        <v>3</v>
      </c>
      <c r="U261" s="2791"/>
    </row>
    <row r="262" spans="3:21" ht="220.5" customHeight="1">
      <c r="C262" s="2773">
        <v>4</v>
      </c>
      <c r="D262" s="2775" t="s">
        <v>558</v>
      </c>
      <c r="E262" s="694" t="e">
        <f>'جنح مستأنف'!#REF!</f>
        <v>#REF!</v>
      </c>
      <c r="F262" s="2841" t="str">
        <f>'جنح مستأنف'!$C$32</f>
        <v>أ</v>
      </c>
      <c r="G262" s="2865">
        <f>'جنح مستأنف'!$H$38</f>
        <v>0</v>
      </c>
      <c r="H262" s="2888">
        <f>'جنح مستأنف'!$N$38</f>
        <v>0</v>
      </c>
      <c r="I262" s="725"/>
      <c r="J262" s="725"/>
      <c r="K262" s="695"/>
      <c r="L262" s="2845">
        <f>'جنح مستأنف'!$Q$38</f>
        <v>0</v>
      </c>
      <c r="M262" s="2845">
        <f>'جنح مستأنف'!$R$38</f>
        <v>0</v>
      </c>
      <c r="N262" s="2845">
        <f>SUM(H262:L262)</f>
        <v>0</v>
      </c>
      <c r="O262" s="2893" t="e">
        <f t="shared" si="17"/>
        <v>#DIV/0!</v>
      </c>
      <c r="P262" s="726"/>
      <c r="Q262" s="726"/>
      <c r="R262" s="2845">
        <f>'جنح مستأنف'!$U$38</f>
        <v>0</v>
      </c>
      <c r="S262" s="2845">
        <f>'جنح مستأنف'!$AF$38</f>
        <v>0</v>
      </c>
      <c r="T262" s="2792">
        <v>4</v>
      </c>
      <c r="U262" s="2791"/>
    </row>
    <row r="263" spans="3:21" ht="220.5" customHeight="1">
      <c r="C263" s="2773">
        <v>5</v>
      </c>
      <c r="D263" s="2775" t="s">
        <v>519</v>
      </c>
      <c r="E263" s="694" t="str">
        <f>'جنح مستأنف'!$B$39</f>
        <v>احمد حسن احمد عبدالرحيم</v>
      </c>
      <c r="F263" s="2841" t="str">
        <f>'جنح مستأنف'!$C$39</f>
        <v>أ</v>
      </c>
      <c r="G263" s="2865">
        <f>'جنح مستأنف'!$H$46</f>
        <v>0</v>
      </c>
      <c r="H263" s="2888">
        <f>'جنح مستأنف'!$N$46</f>
        <v>0</v>
      </c>
      <c r="I263" s="725"/>
      <c r="J263" s="725"/>
      <c r="K263" s="695"/>
      <c r="L263" s="2845">
        <f>'جنح مستأنف'!$Q$46</f>
        <v>0</v>
      </c>
      <c r="M263" s="2845">
        <f>'جنح مستأنف'!$R$46</f>
        <v>0</v>
      </c>
      <c r="N263" s="2845">
        <f>M263+L263+K263+H263</f>
        <v>0</v>
      </c>
      <c r="O263" s="2893" t="e">
        <f t="shared" si="17"/>
        <v>#DIV/0!</v>
      </c>
      <c r="P263" s="726"/>
      <c r="Q263" s="726"/>
      <c r="R263" s="2845">
        <f>'جنح مستأنف'!$U$46</f>
        <v>0</v>
      </c>
      <c r="S263" s="2845">
        <f>'جنح مستأنف'!$AF$46</f>
        <v>0</v>
      </c>
      <c r="T263" s="2792">
        <v>5</v>
      </c>
      <c r="U263" s="2791"/>
    </row>
    <row r="264" spans="3:21" ht="220.5" customHeight="1">
      <c r="C264" s="2773">
        <v>6</v>
      </c>
      <c r="D264" s="2775" t="s">
        <v>524</v>
      </c>
      <c r="E264" s="694" t="str">
        <f>'جنح مستأنف'!$B$47</f>
        <v>محمد فخري راشد إبراهيم</v>
      </c>
      <c r="F264" s="2841" t="str">
        <f>'جنح مستأنف'!$C$47</f>
        <v>أ</v>
      </c>
      <c r="G264" s="2865">
        <f>'جنح مستأنف'!$H$52</f>
        <v>0</v>
      </c>
      <c r="H264" s="2888">
        <f>'جنح مستأنف'!$N$52</f>
        <v>0</v>
      </c>
      <c r="I264" s="725"/>
      <c r="J264" s="725"/>
      <c r="K264" s="695"/>
      <c r="L264" s="2845">
        <f>'جنح مستأنف'!$Q$52</f>
        <v>0</v>
      </c>
      <c r="M264" s="2845">
        <f>'جنح مستأنف'!$R$52</f>
        <v>0</v>
      </c>
      <c r="N264" s="2845">
        <f>SUM(H264:L264)+M264</f>
        <v>0</v>
      </c>
      <c r="O264" s="2893" t="e">
        <f t="shared" si="17"/>
        <v>#DIV/0!</v>
      </c>
      <c r="P264" s="726"/>
      <c r="Q264" s="726"/>
      <c r="R264" s="2845">
        <f>'جنح مستأنف'!$U$52</f>
        <v>0</v>
      </c>
      <c r="S264" s="2845">
        <f>'جنح مستأنف'!$AF$52</f>
        <v>0</v>
      </c>
      <c r="T264" s="2792">
        <v>6</v>
      </c>
      <c r="U264" s="2791"/>
    </row>
    <row r="265" spans="3:21" ht="220.5" customHeight="1">
      <c r="C265" s="2773">
        <v>7</v>
      </c>
      <c r="D265" s="2775" t="s">
        <v>526</v>
      </c>
      <c r="E265" s="694" t="str">
        <f>'جنح مستأنف'!$B$53</f>
        <v>محمود زكي عبدالمنعم سلامة</v>
      </c>
      <c r="F265" s="2841" t="str">
        <f>'جنح مستأنف'!$C$53</f>
        <v>أ</v>
      </c>
      <c r="G265" s="2865">
        <f>'جنح مستأنف'!$H$58</f>
        <v>0</v>
      </c>
      <c r="H265" s="2888">
        <f>'جنح مستأنف'!$N$58</f>
        <v>0</v>
      </c>
      <c r="I265" s="725"/>
      <c r="J265" s="725"/>
      <c r="K265" s="695"/>
      <c r="L265" s="2845">
        <f>'جنح مستأنف'!$Q$58</f>
        <v>0</v>
      </c>
      <c r="M265" s="2845">
        <f>'جنح مستأنف'!$R$58</f>
        <v>0</v>
      </c>
      <c r="N265" s="2845">
        <f>SUM(H265:L265)+M265</f>
        <v>0</v>
      </c>
      <c r="O265" s="2893" t="e">
        <f t="shared" si="17"/>
        <v>#DIV/0!</v>
      </c>
      <c r="P265" s="726"/>
      <c r="Q265" s="726"/>
      <c r="R265" s="2845">
        <f>'جنح مستأنف'!$U$58</f>
        <v>0</v>
      </c>
      <c r="S265" s="2845">
        <f>'جنح مستأنف'!$AF$58</f>
        <v>0</v>
      </c>
      <c r="T265" s="2792">
        <v>7</v>
      </c>
      <c r="U265" s="2791"/>
    </row>
    <row r="266" spans="3:21" ht="220.5" customHeight="1" thickBot="1">
      <c r="C266" s="2793">
        <v>8</v>
      </c>
      <c r="D266" s="2794" t="s">
        <v>528</v>
      </c>
      <c r="E266" s="2885" t="str">
        <f>'جنح مستأنف'!$B$59</f>
        <v>عمرو احمد ممدوح عوض الله أنيس</v>
      </c>
      <c r="F266" s="2886" t="str">
        <f>'جنح مستأنف'!$C$59</f>
        <v>أ</v>
      </c>
      <c r="G266" s="2866">
        <f>'جنح مستأنف'!$H$65</f>
        <v>0</v>
      </c>
      <c r="H266" s="2889">
        <f>'جنح مستأنف'!$N$65</f>
        <v>0</v>
      </c>
      <c r="I266" s="727"/>
      <c r="J266" s="727"/>
      <c r="K266" s="700"/>
      <c r="L266" s="2847">
        <f>'جنح مستأنف'!$Q$65</f>
        <v>0</v>
      </c>
      <c r="M266" s="2847">
        <f>'جنح مستأنف'!$R$65</f>
        <v>0</v>
      </c>
      <c r="N266" s="2847">
        <f>SUM(H266:L266)+M266</f>
        <v>0</v>
      </c>
      <c r="O266" s="2894" t="e">
        <f t="shared" si="17"/>
        <v>#DIV/0!</v>
      </c>
      <c r="P266" s="728"/>
      <c r="Q266" s="728"/>
      <c r="R266" s="2847">
        <f>'جنح مستأنف'!$U$65</f>
        <v>0</v>
      </c>
      <c r="S266" s="2847">
        <f>'جنح مستأنف'!$AF$65</f>
        <v>0</v>
      </c>
      <c r="T266" s="2795">
        <v>8</v>
      </c>
      <c r="U266" s="2791"/>
    </row>
    <row r="267" spans="3:21" ht="68.25" customHeight="1" thickBot="1">
      <c r="C267" s="7543" t="s">
        <v>445</v>
      </c>
      <c r="D267" s="7544"/>
      <c r="E267" s="7544"/>
      <c r="F267" s="7544"/>
      <c r="G267" s="2890">
        <f t="shared" ref="G267:N267" si="18">SUM(G259:G266)</f>
        <v>0</v>
      </c>
      <c r="H267" s="2890">
        <f t="shared" si="18"/>
        <v>0</v>
      </c>
      <c r="I267" s="2796"/>
      <c r="J267" s="2796"/>
      <c r="K267" s="2890">
        <f t="shared" si="18"/>
        <v>0</v>
      </c>
      <c r="L267" s="2890">
        <f t="shared" si="18"/>
        <v>0</v>
      </c>
      <c r="M267" s="2890">
        <f t="shared" si="18"/>
        <v>0</v>
      </c>
      <c r="N267" s="2890">
        <f t="shared" si="18"/>
        <v>0</v>
      </c>
      <c r="O267" s="2895" t="e">
        <f t="shared" si="17"/>
        <v>#DIV/0!</v>
      </c>
      <c r="P267" s="2797"/>
      <c r="Q267" s="2797"/>
      <c r="R267" s="2890">
        <f>R266+R265+R264+R263+R262+R261+R260+R259</f>
        <v>0</v>
      </c>
      <c r="S267" s="2890">
        <f>S266+S265+S264+S263+S262+S261+S260+S259</f>
        <v>0</v>
      </c>
      <c r="T267" s="2781"/>
      <c r="U267" s="2788"/>
    </row>
    <row r="268" spans="3:21" ht="39" customHeight="1">
      <c r="C268" s="7546" t="s">
        <v>478</v>
      </c>
      <c r="D268" s="7546"/>
      <c r="E268" s="7546"/>
    </row>
  </sheetData>
  <sortState xmlns:xlrd2="http://schemas.microsoft.com/office/spreadsheetml/2017/richdata2" ref="A9:AB16">
    <sortCondition descending="1" ref="N9"/>
  </sortState>
  <customSheetViews>
    <customSheetView guid="{12CA49F8-E6BA-489F-9DA0-6B8A5CD7EDCA}" showPageBreaks="1" printArea="1" hiddenRows="1" hiddenColumns="1" view="pageBreakPreview" topLeftCell="A2">
      <pane ySplit="6" topLeftCell="A9" activePane="bottomLeft" state="frozen"/>
      <selection pane="bottomLeft" activeCell="AD9" sqref="AD9"/>
      <rowBreaks count="3" manualBreakCount="3">
        <brk id="81" max="33" man="1"/>
        <brk id="99" max="33" man="1"/>
        <brk id="118" max="33" man="1"/>
      </rowBreaks>
      <pageMargins left="0.25" right="0.25" top="0.75" bottom="0.75" header="0.3" footer="0.3"/>
      <printOptions horizontalCentered="1"/>
      <pageSetup paperSize="9" scale="95" orientation="landscape" r:id="rId1"/>
      <headerFooter alignWithMargins="0">
        <oddFooter xml:space="preserve">&amp;L
</oddFooter>
      </headerFooter>
    </customSheetView>
    <customSheetView guid="{37E56966-4F94-4240-A3E5-59881448F1B0}" showPageBreaks="1" printArea="1" hiddenRows="1" hiddenColumns="1" view="pageBreakPreview" topLeftCell="A2">
      <pane ySplit="7" topLeftCell="A9" activePane="bottomLeft" state="frozen"/>
      <selection pane="bottomLeft" activeCell="C8" sqref="C8:AB16"/>
      <rowBreaks count="3" manualBreakCount="3">
        <brk id="81" max="33" man="1"/>
        <brk id="99" max="33" man="1"/>
        <brk id="118" max="33" man="1"/>
      </rowBreaks>
      <pageMargins left="0.25" right="0.25" top="0.75" bottom="0.75" header="0.3" footer="0.3"/>
      <printOptions horizontalCentered="1"/>
      <pageSetup paperSize="9" scale="95" orientation="landscape" r:id="rId2"/>
      <headerFooter alignWithMargins="0">
        <oddFooter xml:space="preserve">&amp;L
</oddFooter>
      </headerFooter>
    </customSheetView>
    <customSheetView guid="{230182A1-F070-4DDB-9301-86882B42A49C}" scale="85" showPageBreaks="1" printArea="1" hiddenRows="1" hiddenColumns="1" view="pageBreakPreview" topLeftCell="A2">
      <pane ySplit="7" topLeftCell="A9" activePane="bottomLeft" state="frozen"/>
      <selection pane="bottomLeft" activeCell="AH5" sqref="AH5"/>
      <rowBreaks count="3" manualBreakCount="3">
        <brk id="81" max="33" man="1"/>
        <brk id="99" max="33" man="1"/>
        <brk id="118" max="33" man="1"/>
      </rowBreaks>
      <pageMargins left="0.25" right="0.25" top="0.75" bottom="0.75" header="0.3" footer="0.3"/>
      <printOptions horizontalCentered="1"/>
      <pageSetup paperSize="9" scale="95" orientation="landscape" r:id="rId3"/>
      <headerFooter alignWithMargins="0">
        <oddFooter xml:space="preserve">&amp;L
</oddFooter>
      </headerFooter>
    </customSheetView>
    <customSheetView guid="{4B0F2128-2DDC-4AF0-BF60-90CCEE21FB66}" scale="110" showPageBreaks="1" printArea="1" hiddenRows="1" hiddenColumns="1" view="pageBreakPreview" topLeftCell="A2">
      <pane ySplit="7" topLeftCell="A9" activePane="bottomLeft" state="frozen"/>
      <selection pane="bottomLeft" activeCell="Y10" sqref="Y10"/>
      <rowBreaks count="3" manualBreakCount="3">
        <brk id="81" max="33" man="1"/>
        <brk id="99" max="33" man="1"/>
        <brk id="118" max="33" man="1"/>
      </rowBreaks>
      <colBreaks count="1" manualBreakCount="1">
        <brk id="27" min="1" max="20" man="1"/>
      </colBreaks>
      <pageMargins left="0" right="0" top="0" bottom="0" header="0" footer="0"/>
      <printOptions horizontalCentered="1"/>
      <pageSetup paperSize="9" scale="98" orientation="landscape" r:id="rId4"/>
      <headerFooter alignWithMargins="0">
        <oddFooter xml:space="preserve">&amp;L
</oddFooter>
      </headerFooter>
    </customSheetView>
    <customSheetView guid="{7E615092-1A34-48E1-8A6E-7383EDD6AB18}" showPageBreaks="1" printArea="1" hiddenRows="1" hiddenColumns="1" view="pageBreakPreview" topLeftCell="A2">
      <pane ySplit="7" topLeftCell="A9" activePane="bottomLeft" state="frozen"/>
      <selection pane="bottomLeft" activeCell="AD9" sqref="AD9"/>
      <rowBreaks count="3" manualBreakCount="3">
        <brk id="81" max="33" man="1"/>
        <brk id="99" max="33" man="1"/>
        <brk id="118" max="33" man="1"/>
      </rowBreaks>
      <pageMargins left="0.25" right="0.25" top="0.75" bottom="0.75" header="0.3" footer="0.3"/>
      <printOptions horizontalCentered="1"/>
      <pageSetup paperSize="9" scale="95" orientation="landscape" r:id="rId5"/>
      <headerFooter alignWithMargins="0">
        <oddFooter xml:space="preserve">&amp;L
</oddFooter>
      </headerFooter>
    </customSheetView>
  </customSheetViews>
  <mergeCells count="80">
    <mergeCell ref="C253:O253"/>
    <mergeCell ref="C255:O255"/>
    <mergeCell ref="T257:T258"/>
    <mergeCell ref="C267:F267"/>
    <mergeCell ref="C268:E268"/>
    <mergeCell ref="C250:E250"/>
    <mergeCell ref="B140:I140"/>
    <mergeCell ref="B141:I141"/>
    <mergeCell ref="B142:I142"/>
    <mergeCell ref="B155:I155"/>
    <mergeCell ref="B156:I156"/>
    <mergeCell ref="B157:I157"/>
    <mergeCell ref="C194:E194"/>
    <mergeCell ref="C196:E196"/>
    <mergeCell ref="C235:F235"/>
    <mergeCell ref="C236:E236"/>
    <mergeCell ref="C248:E248"/>
    <mergeCell ref="B123:I123"/>
    <mergeCell ref="O42:O43"/>
    <mergeCell ref="B82:C82"/>
    <mergeCell ref="B83:C83"/>
    <mergeCell ref="B85:I85"/>
    <mergeCell ref="B86:I86"/>
    <mergeCell ref="B88:I88"/>
    <mergeCell ref="B104:I104"/>
    <mergeCell ref="B105:I105"/>
    <mergeCell ref="B106:I106"/>
    <mergeCell ref="B121:I121"/>
    <mergeCell ref="B122:I122"/>
    <mergeCell ref="O37:O38"/>
    <mergeCell ref="C41:N41"/>
    <mergeCell ref="G42:G43"/>
    <mergeCell ref="H42:H43"/>
    <mergeCell ref="I42:I43"/>
    <mergeCell ref="K42:K43"/>
    <mergeCell ref="L42:L43"/>
    <mergeCell ref="M42:M43"/>
    <mergeCell ref="N42:N43"/>
    <mergeCell ref="C36:N36"/>
    <mergeCell ref="G37:G38"/>
    <mergeCell ref="H37:H38"/>
    <mergeCell ref="I37:I38"/>
    <mergeCell ref="K37:K38"/>
    <mergeCell ref="L37:L38"/>
    <mergeCell ref="M37:M38"/>
    <mergeCell ref="N37:N38"/>
    <mergeCell ref="O27:O28"/>
    <mergeCell ref="C31:N31"/>
    <mergeCell ref="G32:G33"/>
    <mergeCell ref="H32:H33"/>
    <mergeCell ref="I32:I33"/>
    <mergeCell ref="K32:K33"/>
    <mergeCell ref="L32:L33"/>
    <mergeCell ref="M32:M33"/>
    <mergeCell ref="N32:N33"/>
    <mergeCell ref="O32:O33"/>
    <mergeCell ref="C20:E20"/>
    <mergeCell ref="C24:L24"/>
    <mergeCell ref="C25:L25"/>
    <mergeCell ref="C26:N26"/>
    <mergeCell ref="G27:G28"/>
    <mergeCell ref="H27:H28"/>
    <mergeCell ref="I27:I28"/>
    <mergeCell ref="K27:K28"/>
    <mergeCell ref="L27:L28"/>
    <mergeCell ref="M27:M28"/>
    <mergeCell ref="N27:N28"/>
    <mergeCell ref="B17:F17"/>
    <mergeCell ref="B18:F18"/>
    <mergeCell ref="B19:F19"/>
    <mergeCell ref="L19:O19"/>
    <mergeCell ref="T19:X19"/>
    <mergeCell ref="G7:H7"/>
    <mergeCell ref="K7:N7"/>
    <mergeCell ref="V7:Z7"/>
    <mergeCell ref="B1:F1"/>
    <mergeCell ref="B2:F2"/>
    <mergeCell ref="C4:Y4"/>
    <mergeCell ref="C5:Y5"/>
    <mergeCell ref="B3:F3"/>
  </mergeCells>
  <printOptions horizontalCentered="1"/>
  <pageMargins left="0.25" right="0.25" top="0.75" bottom="0.75" header="0.3" footer="0.3"/>
  <pageSetup paperSize="9" scale="95" orientation="landscape" r:id="rId6"/>
  <headerFooter alignWithMargins="0">
    <oddFooter xml:space="preserve">&amp;L
</oddFooter>
  </headerFooter>
  <rowBreaks count="3" manualBreakCount="3">
    <brk id="81" max="33" man="1"/>
    <brk id="99" max="33" man="1"/>
    <brk id="118" max="33" man="1"/>
  </rowBreaks>
  <drawing r:id="rId7"/>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ورقة22"/>
  <dimension ref="A1:SA109"/>
  <sheetViews>
    <sheetView showZeros="0" rightToLeft="1" view="pageBreakPreview" topLeftCell="CP1" zoomScale="20" zoomScaleNormal="40" zoomScaleSheetLayoutView="20" workbookViewId="0">
      <selection activeCell="EO18" sqref="EO18"/>
    </sheetView>
  </sheetViews>
  <sheetFormatPr defaultColWidth="8" defaultRowHeight="13.2"/>
  <cols>
    <col min="1" max="1" width="3.09765625" style="538" customWidth="1"/>
    <col min="2" max="2" width="19.59765625" style="538" customWidth="1"/>
    <col min="3" max="3" width="43.296875" style="538" customWidth="1"/>
    <col min="4" max="4" width="10" style="538" customWidth="1"/>
    <col min="5" max="5" width="9" style="538" customWidth="1"/>
    <col min="6" max="6" width="9.59765625" style="538" customWidth="1"/>
    <col min="7" max="7" width="12.59765625" style="538" customWidth="1"/>
    <col min="8" max="8" width="16.8984375" style="538" customWidth="1"/>
    <col min="9" max="9" width="17.59765625" style="538" customWidth="1"/>
    <col min="10" max="12" width="12.59765625" style="538" customWidth="1"/>
    <col min="13" max="13" width="11.8984375" style="538" customWidth="1"/>
    <col min="14" max="20" width="12.59765625" style="538" customWidth="1"/>
    <col min="21" max="21" width="17.296875" style="538" bestFit="1" customWidth="1"/>
    <col min="22" max="22" width="12.59765625" style="538" customWidth="1"/>
    <col min="23" max="23" width="15.8984375" style="538" customWidth="1"/>
    <col min="24" max="24" width="22.3984375" style="538" customWidth="1"/>
    <col min="25" max="25" width="12.59765625" style="538" customWidth="1"/>
    <col min="26" max="26" width="11.8984375" style="538" customWidth="1"/>
    <col min="27" max="27" width="3.09765625" style="538" customWidth="1"/>
    <col min="28" max="28" width="19.59765625" style="538" customWidth="1"/>
    <col min="29" max="29" width="43.296875" style="538" customWidth="1"/>
    <col min="30" max="30" width="10" style="538" customWidth="1"/>
    <col min="31" max="31" width="9" style="538" customWidth="1"/>
    <col min="32" max="32" width="9.59765625" style="538" customWidth="1"/>
    <col min="33" max="33" width="21.59765625" style="538" customWidth="1"/>
    <col min="34" max="34" width="16.8984375" style="538" customWidth="1"/>
    <col min="35" max="35" width="17.59765625" style="538" customWidth="1"/>
    <col min="36" max="36" width="19.09765625" style="538" customWidth="1"/>
    <col min="37" max="38" width="12.59765625" style="538" customWidth="1"/>
    <col min="39" max="39" width="11.8984375" style="538" customWidth="1"/>
    <col min="40" max="40" width="17.59765625" style="538" customWidth="1"/>
    <col min="41" max="48" width="12.59765625" style="538" customWidth="1"/>
    <col min="49" max="49" width="15.8984375" style="538" customWidth="1"/>
    <col min="50" max="50" width="22.3984375" style="538" customWidth="1"/>
    <col min="51" max="51" width="12.59765625" style="538" customWidth="1"/>
    <col min="52" max="52" width="8" style="538"/>
    <col min="53" max="53" width="3.09765625" style="538" customWidth="1"/>
    <col min="54" max="54" width="19.59765625" style="538" customWidth="1"/>
    <col min="55" max="55" width="43.296875" style="538" customWidth="1"/>
    <col min="56" max="56" width="10" style="538" customWidth="1"/>
    <col min="57" max="57" width="9" style="538" customWidth="1"/>
    <col min="58" max="58" width="9.59765625" style="538" customWidth="1"/>
    <col min="59" max="59" width="14.69921875" style="538" customWidth="1"/>
    <col min="60" max="60" width="16.8984375" style="538" customWidth="1"/>
    <col min="61" max="61" width="22.296875" style="538" customWidth="1"/>
    <col min="62" max="64" width="12.59765625" style="538" customWidth="1"/>
    <col min="65" max="65" width="11.8984375" style="538" customWidth="1"/>
    <col min="66" max="72" width="12.59765625" style="538" customWidth="1"/>
    <col min="73" max="73" width="11.59765625" style="538" customWidth="1"/>
    <col min="74" max="74" width="12.59765625" style="538" customWidth="1"/>
    <col min="75" max="75" width="15.8984375" style="538" customWidth="1"/>
    <col min="76" max="76" width="22.3984375" style="538" customWidth="1"/>
    <col min="77" max="77" width="12.59765625" style="538" customWidth="1"/>
    <col min="78" max="78" width="8" style="538"/>
    <col min="79" max="79" width="3.09765625" style="538" customWidth="1"/>
    <col min="80" max="80" width="19.59765625" style="538" customWidth="1"/>
    <col min="81" max="81" width="43.296875" style="538" customWidth="1"/>
    <col min="82" max="82" width="10" style="538" customWidth="1"/>
    <col min="83" max="83" width="9" style="538" customWidth="1"/>
    <col min="84" max="84" width="9.59765625" style="538" customWidth="1"/>
    <col min="85" max="85" width="16.59765625" style="538" customWidth="1"/>
    <col min="86" max="86" width="16.8984375" style="538" customWidth="1"/>
    <col min="87" max="87" width="17.59765625" style="538" customWidth="1"/>
    <col min="88" max="88" width="15.8984375" style="538" customWidth="1"/>
    <col min="89" max="90" width="12.59765625" style="538" customWidth="1"/>
    <col min="91" max="91" width="11.8984375" style="538" customWidth="1"/>
    <col min="92" max="92" width="16.8984375" style="538" customWidth="1"/>
    <col min="93" max="97" width="12.59765625" style="538" customWidth="1"/>
    <col min="98" max="98" width="17.296875" style="538" customWidth="1"/>
    <col min="99" max="99" width="17.296875" style="538" bestFit="1" customWidth="1"/>
    <col min="100" max="100" width="12.59765625" style="538" customWidth="1"/>
    <col min="101" max="101" width="15.8984375" style="538" customWidth="1"/>
    <col min="102" max="102" width="22.3984375" style="538" customWidth="1"/>
    <col min="103" max="103" width="12.59765625" style="538" customWidth="1"/>
    <col min="104" max="104" width="8" style="538"/>
    <col min="105" max="105" width="3.09765625" style="538" customWidth="1"/>
    <col min="106" max="106" width="19.59765625" style="538" customWidth="1"/>
    <col min="107" max="107" width="43.296875" style="538" customWidth="1"/>
    <col min="108" max="108" width="10" style="538" customWidth="1"/>
    <col min="109" max="109" width="9" style="538" customWidth="1"/>
    <col min="110" max="110" width="9.59765625" style="538" customWidth="1"/>
    <col min="111" max="111" width="18" style="538" customWidth="1"/>
    <col min="112" max="112" width="16.8984375" style="538" customWidth="1"/>
    <col min="113" max="113" width="17.59765625" style="538" customWidth="1"/>
    <col min="114" max="114" width="19" style="538" customWidth="1"/>
    <col min="115" max="116" width="12.59765625" style="538" customWidth="1"/>
    <col min="117" max="117" width="11.8984375" style="538" customWidth="1"/>
    <col min="118" max="118" width="19.3984375" style="538" customWidth="1"/>
    <col min="119" max="124" width="12.59765625" style="538" customWidth="1"/>
    <col min="125" max="125" width="17.296875" style="538" bestFit="1" customWidth="1"/>
    <col min="126" max="126" width="12.59765625" style="538" customWidth="1"/>
    <col min="127" max="127" width="15.8984375" style="538" customWidth="1"/>
    <col min="128" max="128" width="22.3984375" style="538" customWidth="1"/>
    <col min="129" max="129" width="12.59765625" style="538" customWidth="1"/>
    <col min="130" max="130" width="8" style="538"/>
    <col min="131" max="131" width="19.59765625" style="538" customWidth="1"/>
    <col min="132" max="132" width="43.296875" style="538" customWidth="1"/>
    <col min="133" max="133" width="10" style="538" customWidth="1"/>
    <col min="134" max="134" width="9" style="538" customWidth="1"/>
    <col min="135" max="135" width="9.59765625" style="538" customWidth="1"/>
    <col min="136" max="136" width="16.09765625" style="538" customWidth="1"/>
    <col min="137" max="137" width="16.8984375" style="538" customWidth="1"/>
    <col min="138" max="138" width="17.59765625" style="538" customWidth="1"/>
    <col min="139" max="139" width="18.296875" style="538" customWidth="1"/>
    <col min="140" max="141" width="12.59765625" style="538" customWidth="1"/>
    <col min="142" max="142" width="11.8984375" style="538" customWidth="1"/>
    <col min="143" max="149" width="12.59765625" style="538" customWidth="1"/>
    <col min="150" max="150" width="17.296875" style="538" bestFit="1" customWidth="1"/>
    <col min="151" max="151" width="12.59765625" style="538" customWidth="1"/>
    <col min="152" max="152" width="15.8984375" style="538" customWidth="1"/>
    <col min="153" max="153" width="22.3984375" style="538" customWidth="1"/>
    <col min="154" max="154" width="12.59765625" style="538" customWidth="1"/>
    <col min="155" max="155" width="8" style="538"/>
    <col min="156" max="156" width="21.69921875" style="538" customWidth="1"/>
    <col min="157" max="157" width="85.8984375" style="538" customWidth="1"/>
    <col min="158" max="160" width="21.69921875" style="538" customWidth="1"/>
    <col min="161" max="179" width="15.8984375" style="538" customWidth="1"/>
    <col min="180" max="181" width="21.69921875" style="538" customWidth="1"/>
    <col min="182" max="182" width="85.69921875" style="538" customWidth="1"/>
    <col min="183" max="186" width="21.69921875" style="538" customWidth="1"/>
    <col min="187" max="187" width="16.8984375" style="538" customWidth="1"/>
    <col min="188" max="188" width="17.59765625" style="538" customWidth="1"/>
    <col min="189" max="191" width="12.59765625" style="538" customWidth="1"/>
    <col min="192" max="192" width="11.8984375" style="538" customWidth="1"/>
    <col min="193" max="199" width="12.59765625" style="538" customWidth="1"/>
    <col min="200" max="200" width="17.296875" style="538" bestFit="1" customWidth="1"/>
    <col min="201" max="201" width="12.59765625" style="538" customWidth="1"/>
    <col min="202" max="202" width="15.8984375" style="538" customWidth="1"/>
    <col min="203" max="203" width="22.3984375" style="538" customWidth="1"/>
    <col min="204" max="204" width="12.59765625" style="538" customWidth="1"/>
    <col min="205" max="205" width="8" style="538"/>
    <col min="206" max="206" width="19.59765625" style="538" customWidth="1"/>
    <col min="207" max="207" width="43.296875" style="538" customWidth="1"/>
    <col min="208" max="208" width="10" style="538" customWidth="1"/>
    <col min="209" max="209" width="9" style="538" customWidth="1"/>
    <col min="210" max="210" width="9.59765625" style="538" customWidth="1"/>
    <col min="211" max="211" width="12.59765625" style="538" customWidth="1"/>
    <col min="212" max="212" width="16.8984375" style="538" customWidth="1"/>
    <col min="213" max="213" width="17.59765625" style="538" customWidth="1"/>
    <col min="214" max="216" width="12.59765625" style="538" customWidth="1"/>
    <col min="217" max="217" width="11.8984375" style="538" customWidth="1"/>
    <col min="218" max="224" width="12.59765625" style="538" customWidth="1"/>
    <col min="225" max="225" width="17.296875" style="538" bestFit="1" customWidth="1"/>
    <col min="226" max="226" width="12.59765625" style="538" customWidth="1"/>
    <col min="227" max="227" width="15.8984375" style="538" customWidth="1"/>
    <col min="228" max="228" width="22.3984375" style="538" customWidth="1"/>
    <col min="229" max="229" width="12.59765625" style="538" customWidth="1"/>
    <col min="230" max="16384" width="8" style="538"/>
  </cols>
  <sheetData>
    <row r="1" spans="2:495" ht="3.75" customHeight="1" thickBot="1"/>
    <row r="2" spans="2:495" ht="70.5" customHeight="1" thickBot="1">
      <c r="B2" s="7594" t="s">
        <v>1512</v>
      </c>
      <c r="C2" s="7595"/>
      <c r="D2" s="7595"/>
      <c r="E2" s="7595"/>
      <c r="F2" s="7595"/>
      <c r="G2" s="7595"/>
      <c r="H2" s="7595"/>
      <c r="I2" s="7595"/>
      <c r="J2" s="1948"/>
      <c r="K2" s="1949"/>
      <c r="L2" s="1949"/>
      <c r="M2" s="1949"/>
      <c r="N2" s="1949"/>
      <c r="O2" s="1949"/>
      <c r="P2" s="1949"/>
      <c r="Q2" s="1949"/>
      <c r="R2" s="1949"/>
      <c r="S2" s="1949"/>
      <c r="T2" s="1949"/>
      <c r="U2" s="1949"/>
      <c r="V2" s="1949"/>
      <c r="W2" s="1949"/>
      <c r="X2" s="1949"/>
      <c r="Y2" s="1949"/>
      <c r="Z2" s="1949"/>
      <c r="AB2" s="7594" t="s">
        <v>1512</v>
      </c>
      <c r="AC2" s="7595"/>
      <c r="AD2" s="7595"/>
      <c r="AE2" s="7595"/>
      <c r="AF2" s="7595"/>
      <c r="AG2" s="7595"/>
      <c r="AH2" s="7595"/>
      <c r="AI2" s="7595"/>
      <c r="AJ2" s="1948"/>
      <c r="AK2" s="1949"/>
      <c r="AL2" s="1949"/>
      <c r="AM2" s="1949"/>
      <c r="AN2" s="1949"/>
      <c r="AO2" s="1949"/>
      <c r="AP2" s="1949"/>
      <c r="AQ2" s="1949"/>
      <c r="AR2" s="1949"/>
      <c r="AS2" s="1949"/>
      <c r="AT2" s="1949"/>
      <c r="AU2" s="1949"/>
      <c r="AV2" s="1949"/>
      <c r="AW2" s="1949"/>
      <c r="AX2" s="1949"/>
      <c r="AY2" s="1949"/>
      <c r="BB2" s="7594" t="s">
        <v>1512</v>
      </c>
      <c r="BC2" s="7595"/>
      <c r="BD2" s="7595"/>
      <c r="BE2" s="7595"/>
      <c r="BF2" s="7595"/>
      <c r="BG2" s="7595"/>
      <c r="BH2" s="7595"/>
      <c r="BI2" s="7595"/>
      <c r="BJ2" s="1948"/>
      <c r="BK2" s="1949"/>
      <c r="BL2" s="1949"/>
      <c r="BM2" s="1949"/>
      <c r="BN2" s="1949"/>
      <c r="BO2" s="1949"/>
      <c r="BP2" s="1949"/>
      <c r="BQ2" s="1949"/>
      <c r="BR2" s="1949"/>
      <c r="BS2" s="1949"/>
      <c r="BT2" s="1949"/>
      <c r="BU2" s="1949"/>
      <c r="BV2" s="1949"/>
      <c r="BW2" s="1949"/>
      <c r="BX2" s="1949"/>
      <c r="BY2" s="1949"/>
      <c r="CB2" s="7594" t="s">
        <v>1512</v>
      </c>
      <c r="CC2" s="7595"/>
      <c r="CD2" s="7595"/>
      <c r="CE2" s="7595"/>
      <c r="CF2" s="7595"/>
      <c r="CG2" s="7595"/>
      <c r="CH2" s="7595"/>
      <c r="CI2" s="7595"/>
      <c r="CJ2" s="1948"/>
      <c r="CK2" s="1949"/>
      <c r="CL2" s="1949"/>
      <c r="CM2" s="1949"/>
      <c r="CN2" s="1949"/>
      <c r="CO2" s="1949"/>
      <c r="CP2" s="1949"/>
      <c r="CQ2" s="1949"/>
      <c r="CR2" s="1949"/>
      <c r="CS2" s="1949"/>
      <c r="CT2" s="1949"/>
      <c r="CU2" s="1949"/>
      <c r="CV2" s="1949"/>
      <c r="CW2" s="1949"/>
      <c r="CX2" s="1949"/>
      <c r="CY2" s="1949"/>
      <c r="DB2" s="7594" t="s">
        <v>1512</v>
      </c>
      <c r="DC2" s="7595"/>
      <c r="DD2" s="7595"/>
      <c r="DE2" s="7595"/>
      <c r="DF2" s="7595"/>
      <c r="DG2" s="7595"/>
      <c r="DH2" s="7595"/>
      <c r="DI2" s="7595"/>
      <c r="DJ2" s="1948"/>
      <c r="DK2" s="1949"/>
      <c r="DL2" s="1949"/>
      <c r="DM2" s="1949"/>
      <c r="DN2" s="1949"/>
      <c r="DO2" s="1949"/>
      <c r="DP2" s="1949"/>
      <c r="DQ2" s="1948"/>
      <c r="DR2" s="1948"/>
      <c r="DS2" s="1948"/>
      <c r="DT2" s="1948"/>
      <c r="DU2" s="1948"/>
      <c r="DV2" s="1948"/>
      <c r="DW2" s="1948"/>
      <c r="DX2" s="1948"/>
      <c r="DY2" s="1948"/>
      <c r="EA2" s="7633" t="s">
        <v>1512</v>
      </c>
      <c r="EB2" s="7634"/>
      <c r="EC2" s="7634"/>
      <c r="ED2" s="7634"/>
      <c r="EE2" s="7634"/>
      <c r="EF2" s="7634"/>
      <c r="EG2" s="7634"/>
      <c r="EH2" s="7634"/>
      <c r="EI2" s="1948"/>
      <c r="EJ2" s="1949"/>
      <c r="EK2" s="1949"/>
      <c r="EL2" s="1949"/>
      <c r="EM2" s="1949"/>
      <c r="EN2" s="1949"/>
      <c r="EO2" s="1949"/>
      <c r="EP2" s="1949"/>
      <c r="EQ2" s="1949"/>
      <c r="ER2" s="1949"/>
      <c r="ES2" s="1949"/>
      <c r="ET2" s="1949"/>
      <c r="EU2" s="1949"/>
      <c r="EV2" s="1949"/>
      <c r="EW2" s="1949"/>
      <c r="EX2" s="1949"/>
      <c r="EZ2" s="7635" t="s">
        <v>1508</v>
      </c>
      <c r="FA2" s="7636"/>
      <c r="FB2" s="7636"/>
      <c r="FC2" s="7636"/>
      <c r="FD2" s="7637"/>
      <c r="FE2" s="1948"/>
      <c r="FF2" s="1948"/>
      <c r="FG2" s="1948"/>
      <c r="FH2" s="1948"/>
      <c r="FI2" s="1949"/>
      <c r="FJ2" s="1949"/>
      <c r="FK2" s="1949"/>
      <c r="FL2" s="1949"/>
      <c r="FM2" s="1949"/>
      <c r="FN2" s="1949"/>
      <c r="FO2" s="1949"/>
      <c r="FP2" s="1949"/>
      <c r="FQ2" s="1949"/>
      <c r="FR2" s="1949"/>
      <c r="FS2" s="1949"/>
      <c r="FT2" s="1949"/>
      <c r="FU2" s="1949"/>
      <c r="FV2" s="1949"/>
      <c r="FW2" s="1949"/>
      <c r="FY2" s="7611" t="s">
        <v>1509</v>
      </c>
      <c r="FZ2" s="7612"/>
      <c r="GA2" s="7612"/>
      <c r="GB2" s="7612"/>
      <c r="GC2" s="7612"/>
      <c r="GD2" s="7612"/>
      <c r="GE2" s="7612"/>
      <c r="GF2" s="7613"/>
      <c r="GG2" s="1948"/>
      <c r="GH2" s="1949"/>
      <c r="GI2" s="1949"/>
      <c r="GJ2" s="1949"/>
      <c r="GK2" s="1949"/>
      <c r="GL2" s="1949"/>
      <c r="GM2" s="1949"/>
      <c r="GN2" s="1949"/>
      <c r="GO2" s="1949"/>
      <c r="GP2" s="1949"/>
      <c r="GQ2" s="1949"/>
      <c r="GR2" s="1949"/>
      <c r="GS2" s="1949"/>
      <c r="GT2" s="1949"/>
      <c r="GU2" s="1949"/>
      <c r="GV2" s="1949"/>
      <c r="GX2" s="7635" t="s">
        <v>1509</v>
      </c>
      <c r="GY2" s="7636"/>
      <c r="GZ2" s="7636"/>
      <c r="HA2" s="7636"/>
      <c r="HB2" s="7636"/>
      <c r="HC2" s="7636"/>
      <c r="HD2" s="7636"/>
      <c r="HE2" s="7636"/>
      <c r="HF2" s="7637"/>
      <c r="HG2" s="1949"/>
      <c r="HH2" s="1949"/>
      <c r="HI2" s="1949"/>
      <c r="HJ2" s="1949"/>
      <c r="HK2" s="1949"/>
      <c r="HL2" s="1949"/>
      <c r="HM2" s="1949"/>
      <c r="HN2" s="1949"/>
      <c r="HO2" s="1949"/>
      <c r="HP2" s="1949"/>
      <c r="HQ2" s="1949"/>
      <c r="HR2" s="1949"/>
      <c r="HS2" s="1949"/>
      <c r="HT2" s="1949"/>
      <c r="HU2" s="1949"/>
    </row>
    <row r="3" spans="2:495" ht="14.25" customHeight="1" thickBot="1">
      <c r="B3" s="3422"/>
      <c r="C3" s="3427"/>
      <c r="D3" s="3427"/>
      <c r="E3" s="3427"/>
      <c r="F3" s="3427"/>
      <c r="G3" s="3422"/>
      <c r="H3" s="3422"/>
      <c r="I3" s="3422"/>
      <c r="J3" s="1949"/>
      <c r="K3" s="1949"/>
      <c r="L3" s="1949"/>
      <c r="M3" s="1949"/>
      <c r="N3" s="1949"/>
      <c r="O3" s="1949"/>
      <c r="P3" s="1949"/>
      <c r="Q3" s="1949"/>
      <c r="R3" s="1949"/>
      <c r="S3" s="1949"/>
      <c r="T3" s="1949"/>
      <c r="U3" s="1949"/>
      <c r="V3" s="1949"/>
      <c r="W3" s="1949"/>
      <c r="X3" s="1949"/>
      <c r="Y3" s="1949"/>
      <c r="Z3" s="1949"/>
      <c r="AB3" s="3422"/>
      <c r="AC3" s="3427"/>
      <c r="AD3" s="3427"/>
      <c r="AE3" s="3427"/>
      <c r="AF3" s="3427"/>
      <c r="AG3" s="3422"/>
      <c r="AH3" s="3422"/>
      <c r="AI3" s="3422"/>
      <c r="AJ3" s="1949"/>
      <c r="AK3" s="1949"/>
      <c r="AL3" s="1949"/>
      <c r="AM3" s="1949"/>
      <c r="AN3" s="1949"/>
      <c r="AO3" s="1949"/>
      <c r="AP3" s="1949"/>
      <c r="AQ3" s="1949"/>
      <c r="AR3" s="1949"/>
      <c r="AS3" s="1949"/>
      <c r="AT3" s="1949"/>
      <c r="AU3" s="1949"/>
      <c r="AV3" s="1949"/>
      <c r="AW3" s="1949"/>
      <c r="AX3" s="1949"/>
      <c r="AY3" s="1949"/>
      <c r="BB3" s="3422"/>
      <c r="BC3" s="3427"/>
      <c r="BD3" s="3427"/>
      <c r="BE3" s="3427"/>
      <c r="BF3" s="3427"/>
      <c r="BG3" s="3422"/>
      <c r="BH3" s="3422"/>
      <c r="BI3" s="3422"/>
      <c r="BJ3" s="1949"/>
      <c r="BK3" s="1949"/>
      <c r="BL3" s="1949"/>
      <c r="BM3" s="1949"/>
      <c r="BN3" s="1949"/>
      <c r="BO3" s="1949"/>
      <c r="BP3" s="1949"/>
      <c r="BQ3" s="1949"/>
      <c r="BR3" s="1949"/>
      <c r="BS3" s="1949"/>
      <c r="BT3" s="1949"/>
      <c r="BU3" s="1949"/>
      <c r="BV3" s="1949"/>
      <c r="BW3" s="1949"/>
      <c r="BX3" s="1949"/>
      <c r="BY3" s="1949"/>
      <c r="CB3" s="3422"/>
      <c r="CC3" s="3427"/>
      <c r="CD3" s="3427"/>
      <c r="CE3" s="3427"/>
      <c r="CF3" s="3427"/>
      <c r="CG3" s="3422"/>
      <c r="CH3" s="3422"/>
      <c r="CI3" s="3422"/>
      <c r="CJ3" s="1949"/>
      <c r="CK3" s="1949"/>
      <c r="CL3" s="1949"/>
      <c r="CM3" s="1949"/>
      <c r="CN3" s="1949"/>
      <c r="CO3" s="1949"/>
      <c r="CP3" s="1949"/>
      <c r="CQ3" s="1949"/>
      <c r="CR3" s="1949"/>
      <c r="CS3" s="1949"/>
      <c r="CT3" s="1949"/>
      <c r="CU3" s="1949"/>
      <c r="CV3" s="1949"/>
      <c r="CW3" s="1949"/>
      <c r="CX3" s="1949"/>
      <c r="CY3" s="1949"/>
      <c r="DB3" s="1949"/>
      <c r="DC3" s="253"/>
      <c r="DD3" s="253"/>
      <c r="DE3" s="253"/>
      <c r="DF3" s="253"/>
      <c r="DG3" s="1949"/>
      <c r="DH3" s="1949"/>
      <c r="DI3" s="1949"/>
      <c r="DJ3" s="1949"/>
      <c r="DK3" s="1949"/>
      <c r="DL3" s="1949"/>
      <c r="DM3" s="1949"/>
      <c r="DN3" s="1949"/>
      <c r="DO3" s="1949"/>
      <c r="DP3" s="1949"/>
      <c r="DQ3" s="1949"/>
      <c r="DR3" s="1949"/>
      <c r="DS3" s="1949"/>
      <c r="DT3" s="1949"/>
      <c r="DU3" s="1949"/>
      <c r="DV3" s="1949"/>
      <c r="DW3" s="1949"/>
      <c r="DX3" s="1949"/>
      <c r="DY3" s="1949"/>
      <c r="EA3" s="1949"/>
      <c r="EB3" s="253"/>
      <c r="EC3" s="253"/>
      <c r="ED3" s="253"/>
      <c r="EE3" s="253"/>
      <c r="EF3" s="1949"/>
      <c r="EG3" s="1949"/>
      <c r="EH3" s="1949"/>
      <c r="EI3" s="1949"/>
      <c r="EJ3" s="1949"/>
      <c r="EK3" s="1949"/>
      <c r="EL3" s="1949"/>
      <c r="EM3" s="1949"/>
      <c r="EN3" s="1949"/>
      <c r="EO3" s="1949"/>
      <c r="EP3" s="1949"/>
      <c r="EQ3" s="1949"/>
      <c r="ER3" s="1949"/>
      <c r="ES3" s="1949"/>
      <c r="ET3" s="1949"/>
      <c r="EU3" s="1949"/>
      <c r="EV3" s="1949"/>
      <c r="EW3" s="1949"/>
      <c r="EX3" s="1949"/>
      <c r="EZ3" s="1949"/>
      <c r="FA3" s="253"/>
      <c r="FB3" s="253"/>
      <c r="FC3" s="253"/>
      <c r="FD3" s="253"/>
      <c r="FE3" s="1949"/>
      <c r="FF3" s="1949"/>
      <c r="FG3" s="1949"/>
      <c r="FH3" s="1949"/>
      <c r="FI3" s="1949"/>
      <c r="FJ3" s="1949"/>
      <c r="FK3" s="1949"/>
      <c r="FL3" s="1949"/>
      <c r="FM3" s="1949"/>
      <c r="FN3" s="1949"/>
      <c r="FO3" s="1949"/>
      <c r="FP3" s="1949"/>
      <c r="FQ3" s="1949"/>
      <c r="FR3" s="1949"/>
      <c r="FS3" s="1949"/>
      <c r="FT3" s="1949"/>
      <c r="FU3" s="1949"/>
      <c r="FV3" s="1949"/>
      <c r="FW3" s="1949"/>
      <c r="FY3" s="3422"/>
      <c r="FZ3" s="253"/>
      <c r="GA3" s="253"/>
      <c r="GB3" s="253"/>
      <c r="GC3" s="253"/>
      <c r="GD3" s="1949"/>
      <c r="GE3" s="1949"/>
      <c r="GF3" s="1949"/>
      <c r="GG3" s="1949"/>
      <c r="GH3" s="1949"/>
      <c r="GI3" s="1949"/>
      <c r="GJ3" s="1949"/>
      <c r="GK3" s="1949"/>
      <c r="GL3" s="1949"/>
      <c r="GM3" s="1949"/>
      <c r="GN3" s="1949"/>
      <c r="GO3" s="1949"/>
      <c r="GP3" s="1949"/>
      <c r="GQ3" s="1949"/>
      <c r="GR3" s="1949"/>
      <c r="GS3" s="1949"/>
      <c r="GT3" s="1949"/>
      <c r="GU3" s="1949"/>
      <c r="GV3" s="1949"/>
      <c r="GX3" s="1949"/>
      <c r="GY3" s="253"/>
      <c r="GZ3" s="253"/>
      <c r="HA3" s="253"/>
      <c r="HB3" s="253"/>
      <c r="HC3" s="1949"/>
      <c r="HD3" s="1949"/>
      <c r="HE3" s="1949"/>
      <c r="HF3" s="1949"/>
      <c r="HG3" s="1949"/>
      <c r="HH3" s="1949"/>
      <c r="HI3" s="1949"/>
      <c r="HJ3" s="1949"/>
      <c r="HK3" s="1949"/>
      <c r="HL3" s="1949"/>
      <c r="HM3" s="1949"/>
      <c r="HN3" s="1949"/>
      <c r="HO3" s="1949"/>
      <c r="HP3" s="1949"/>
      <c r="HQ3" s="1949"/>
      <c r="HR3" s="1949"/>
      <c r="HS3" s="1949"/>
      <c r="HT3" s="1949"/>
      <c r="HU3" s="1949"/>
    </row>
    <row r="4" spans="2:495" ht="70.5" customHeight="1" thickBot="1">
      <c r="B4" s="7596" t="s">
        <v>341</v>
      </c>
      <c r="C4" s="7597"/>
      <c r="D4" s="7597"/>
      <c r="E4" s="7597"/>
      <c r="F4" s="7597"/>
      <c r="G4" s="7597"/>
      <c r="H4" s="7597"/>
      <c r="I4" s="7598"/>
      <c r="J4" s="1948"/>
      <c r="K4" s="1949"/>
      <c r="L4" s="1949"/>
      <c r="M4" s="1949"/>
      <c r="N4" s="1949"/>
      <c r="O4" s="7554" t="s">
        <v>1536</v>
      </c>
      <c r="P4" s="7555"/>
      <c r="Q4" s="7555"/>
      <c r="R4" s="7555"/>
      <c r="S4" s="7555"/>
      <c r="T4" s="7555"/>
      <c r="U4" s="7555"/>
      <c r="V4" s="7555"/>
      <c r="W4" s="7556"/>
      <c r="X4" s="1949"/>
      <c r="Y4" s="1949"/>
      <c r="Z4" s="1949"/>
      <c r="AB4" s="7596" t="s">
        <v>341</v>
      </c>
      <c r="AC4" s="7597"/>
      <c r="AD4" s="7597"/>
      <c r="AE4" s="7597"/>
      <c r="AF4" s="7597"/>
      <c r="AG4" s="7597"/>
      <c r="AH4" s="7597"/>
      <c r="AI4" s="7598"/>
      <c r="AJ4" s="1948"/>
      <c r="AK4" s="1949"/>
      <c r="AL4" s="1949"/>
      <c r="AM4" s="1949"/>
      <c r="AN4" s="1949"/>
      <c r="AO4" s="7554" t="s">
        <v>1535</v>
      </c>
      <c r="AP4" s="7555"/>
      <c r="AQ4" s="7555"/>
      <c r="AR4" s="7555"/>
      <c r="AS4" s="7555"/>
      <c r="AT4" s="7555"/>
      <c r="AU4" s="7555"/>
      <c r="AV4" s="7555"/>
      <c r="AW4" s="7556"/>
      <c r="AX4" s="1949"/>
      <c r="AY4" s="1949"/>
      <c r="BB4" s="7594" t="s">
        <v>341</v>
      </c>
      <c r="BC4" s="7595"/>
      <c r="BD4" s="7595"/>
      <c r="BE4" s="7595"/>
      <c r="BF4" s="7595"/>
      <c r="BG4" s="7595"/>
      <c r="BH4" s="7595"/>
      <c r="BI4" s="7595"/>
      <c r="BJ4" s="1948"/>
      <c r="BK4" s="1949"/>
      <c r="BL4" s="1949"/>
      <c r="BM4" s="1949"/>
      <c r="BN4" s="1949"/>
      <c r="BO4" s="7554" t="s">
        <v>1534</v>
      </c>
      <c r="BP4" s="7555"/>
      <c r="BQ4" s="7555"/>
      <c r="BR4" s="7555"/>
      <c r="BS4" s="7555"/>
      <c r="BT4" s="7555"/>
      <c r="BU4" s="7555"/>
      <c r="BV4" s="7555"/>
      <c r="BW4" s="7556"/>
      <c r="BX4" s="1949"/>
      <c r="BY4" s="1949"/>
      <c r="CB4" s="7596" t="s">
        <v>341</v>
      </c>
      <c r="CC4" s="7597"/>
      <c r="CD4" s="7597"/>
      <c r="CE4" s="7597"/>
      <c r="CF4" s="7597"/>
      <c r="CG4" s="7597"/>
      <c r="CH4" s="7597"/>
      <c r="CI4" s="7598"/>
      <c r="CJ4" s="1948"/>
      <c r="CK4" s="1949"/>
      <c r="CL4" s="1949"/>
      <c r="CM4" s="1949"/>
      <c r="CN4" s="1949"/>
      <c r="CO4" s="7554" t="s">
        <v>1533</v>
      </c>
      <c r="CP4" s="7555"/>
      <c r="CQ4" s="7555"/>
      <c r="CR4" s="7555"/>
      <c r="CS4" s="7555"/>
      <c r="CT4" s="7555"/>
      <c r="CU4" s="7555"/>
      <c r="CV4" s="7555"/>
      <c r="CW4" s="7556"/>
      <c r="CX4" s="1949"/>
      <c r="CY4" s="1949"/>
      <c r="DB4" s="7630" t="s">
        <v>341</v>
      </c>
      <c r="DC4" s="7631"/>
      <c r="DD4" s="7631"/>
      <c r="DE4" s="7631"/>
      <c r="DF4" s="7631"/>
      <c r="DG4" s="7631"/>
      <c r="DH4" s="7631"/>
      <c r="DI4" s="7632"/>
      <c r="DO4" s="7551" t="s">
        <v>1391</v>
      </c>
      <c r="DP4" s="7552"/>
      <c r="DQ4" s="7552"/>
      <c r="DR4" s="7552"/>
      <c r="DS4" s="7552"/>
      <c r="DT4" s="7552"/>
      <c r="DU4" s="7552"/>
      <c r="DV4" s="7552"/>
      <c r="DW4" s="7553"/>
      <c r="DX4" s="1949"/>
      <c r="DY4" s="1949"/>
      <c r="EA4" s="7630" t="s">
        <v>341</v>
      </c>
      <c r="EB4" s="7631"/>
      <c r="EC4" s="7631"/>
      <c r="ED4" s="7631"/>
      <c r="EE4" s="7631"/>
      <c r="EF4" s="7631"/>
      <c r="EG4" s="7631"/>
      <c r="EH4" s="7632"/>
      <c r="EI4" s="1948"/>
      <c r="EJ4" s="1948"/>
      <c r="EK4" s="1948"/>
      <c r="EL4" s="1948"/>
      <c r="EM4" s="1948"/>
      <c r="EN4" s="7549" t="s">
        <v>1392</v>
      </c>
      <c r="EO4" s="7550"/>
      <c r="EP4" s="7550"/>
      <c r="EQ4" s="7550"/>
      <c r="ER4" s="7550"/>
      <c r="ES4" s="7550"/>
      <c r="ET4" s="7550"/>
      <c r="EU4" s="7550"/>
      <c r="EV4" s="7550"/>
      <c r="EW4" s="1948"/>
      <c r="EX4" s="1949"/>
      <c r="EZ4" s="7611" t="s">
        <v>341</v>
      </c>
      <c r="FA4" s="7612"/>
      <c r="FB4" s="7612"/>
      <c r="FC4" s="7613"/>
      <c r="FD4" s="1948"/>
      <c r="FE4" s="1948"/>
      <c r="FF4" s="1948"/>
      <c r="FG4" s="7611" t="s">
        <v>1393</v>
      </c>
      <c r="FH4" s="7612"/>
      <c r="FI4" s="7612"/>
      <c r="FJ4" s="7612"/>
      <c r="FK4" s="7612"/>
      <c r="FL4" s="7612"/>
      <c r="FM4" s="7612"/>
      <c r="FN4" s="7612"/>
      <c r="FO4" s="7612"/>
      <c r="FP4" s="7613"/>
      <c r="FQ4" s="1949"/>
      <c r="FR4" s="1949"/>
      <c r="FS4" s="1949"/>
      <c r="FT4" s="1949"/>
      <c r="FU4" s="1949"/>
      <c r="FV4" s="1949"/>
      <c r="FW4" s="1949"/>
      <c r="FY4" s="7611" t="s">
        <v>341</v>
      </c>
      <c r="FZ4" s="7612"/>
      <c r="GA4" s="7612"/>
      <c r="GB4" s="7613"/>
      <c r="GC4" s="1948"/>
      <c r="GD4" s="1948"/>
      <c r="GE4" s="1948"/>
      <c r="GF4" s="7611" t="s">
        <v>1394</v>
      </c>
      <c r="GG4" s="7612"/>
      <c r="GH4" s="7612"/>
      <c r="GI4" s="7612"/>
      <c r="GJ4" s="7612"/>
      <c r="GK4" s="7612"/>
      <c r="GL4" s="7612"/>
      <c r="GM4" s="7612"/>
      <c r="GN4" s="7612"/>
      <c r="GO4" s="7613"/>
      <c r="GP4" s="1949"/>
      <c r="GQ4" s="1949"/>
      <c r="GR4" s="1949"/>
      <c r="GS4" s="1949"/>
      <c r="GT4" s="1949"/>
      <c r="GU4" s="1949"/>
      <c r="GV4" s="1949"/>
      <c r="GX4" s="7611" t="s">
        <v>341</v>
      </c>
      <c r="GY4" s="7612"/>
      <c r="GZ4" s="7612"/>
      <c r="HA4" s="7613"/>
      <c r="HB4" s="1948"/>
      <c r="HC4" s="1948"/>
      <c r="HD4" s="1948"/>
      <c r="HE4" s="7551" t="s">
        <v>1537</v>
      </c>
      <c r="HF4" s="7552"/>
      <c r="HG4" s="7552"/>
      <c r="HH4" s="7552"/>
      <c r="HI4" s="7552"/>
      <c r="HJ4" s="7552"/>
      <c r="HK4" s="7552"/>
      <c r="HL4" s="7552"/>
      <c r="HM4" s="7552"/>
      <c r="HN4" s="7553"/>
      <c r="HO4" s="1949"/>
      <c r="HP4" s="1949"/>
      <c r="HQ4" s="1949"/>
      <c r="HR4" s="1949"/>
      <c r="HS4" s="1949"/>
      <c r="HT4" s="1949"/>
      <c r="HU4" s="1949"/>
    </row>
    <row r="5" spans="2:495" ht="30.75" customHeight="1" thickBot="1">
      <c r="B5" s="1949"/>
      <c r="C5" s="1949"/>
      <c r="D5" s="1949"/>
      <c r="E5" s="1949"/>
      <c r="F5" s="1949"/>
      <c r="G5" s="1949"/>
      <c r="H5" s="1949"/>
      <c r="I5" s="1949"/>
      <c r="J5" s="1949"/>
      <c r="K5" s="1949"/>
      <c r="L5" s="1949"/>
      <c r="M5" s="1949"/>
      <c r="N5" s="1949"/>
      <c r="O5" s="1949"/>
      <c r="P5" s="1949"/>
      <c r="Q5" s="1949"/>
      <c r="R5" s="1949"/>
      <c r="S5" s="1949"/>
      <c r="T5" s="1949"/>
      <c r="U5" s="1949"/>
      <c r="V5" s="1949"/>
      <c r="W5" s="1949"/>
      <c r="X5" s="1949"/>
      <c r="Y5" s="1949"/>
      <c r="Z5" s="1949"/>
      <c r="AB5" s="1949"/>
      <c r="AC5" s="1949"/>
      <c r="AD5" s="1949"/>
      <c r="AE5" s="1949"/>
      <c r="AF5" s="1949"/>
      <c r="AG5" s="1949"/>
      <c r="AH5" s="1949"/>
      <c r="AI5" s="1949"/>
      <c r="AJ5" s="1949"/>
      <c r="AK5" s="1949"/>
      <c r="AL5" s="1949"/>
      <c r="AM5" s="1949"/>
      <c r="AN5" s="1949"/>
      <c r="AO5" s="1949"/>
      <c r="AP5" s="1949"/>
      <c r="AQ5" s="1949"/>
      <c r="AR5" s="1949"/>
      <c r="AS5" s="1949"/>
      <c r="AT5" s="1949"/>
      <c r="AU5" s="1949"/>
      <c r="AV5" s="1949"/>
      <c r="AW5" s="1949"/>
      <c r="AX5" s="1949"/>
      <c r="AY5" s="1949"/>
      <c r="BB5" s="1949"/>
      <c r="BC5" s="1949"/>
      <c r="BD5" s="1949"/>
      <c r="BE5" s="1949"/>
      <c r="BF5" s="1949"/>
      <c r="BG5" s="1949"/>
      <c r="BH5" s="1949"/>
      <c r="BI5" s="1949"/>
      <c r="BJ5" s="1949"/>
      <c r="BK5" s="1949"/>
      <c r="BL5" s="1949"/>
      <c r="BM5" s="1949"/>
      <c r="BN5" s="1949"/>
      <c r="BO5" s="1949"/>
      <c r="BP5" s="1949"/>
      <c r="BQ5" s="1949"/>
      <c r="BR5" s="1949"/>
      <c r="BS5" s="1949"/>
      <c r="BT5" s="1949"/>
      <c r="BU5" s="1949"/>
      <c r="BV5" s="1949"/>
      <c r="BW5" s="1949"/>
      <c r="BX5" s="1949"/>
      <c r="BY5" s="1949"/>
      <c r="CB5" s="1949"/>
      <c r="CC5" s="1949"/>
      <c r="CD5" s="1949"/>
      <c r="CE5" s="1949"/>
      <c r="CF5" s="1949"/>
      <c r="CG5" s="1949"/>
      <c r="CH5" s="1949"/>
      <c r="CI5" s="1949"/>
      <c r="CJ5" s="1949"/>
      <c r="CK5" s="1949"/>
      <c r="CL5" s="1949"/>
      <c r="CM5" s="1949"/>
      <c r="CN5" s="1949"/>
      <c r="CO5" s="1949"/>
      <c r="CP5" s="1949"/>
      <c r="CQ5" s="1949"/>
      <c r="CR5" s="1949"/>
      <c r="CS5" s="1949"/>
      <c r="CT5" s="1949"/>
      <c r="CU5" s="1949"/>
      <c r="CV5" s="1949"/>
      <c r="CW5" s="1949"/>
      <c r="CX5" s="1949"/>
      <c r="CY5" s="1949"/>
      <c r="DB5" s="1949"/>
      <c r="DC5" s="1949"/>
      <c r="DD5" s="1949"/>
      <c r="DE5" s="1949"/>
      <c r="DF5" s="1949"/>
      <c r="DG5" s="1949"/>
      <c r="DH5" s="1949"/>
      <c r="DI5" s="1949"/>
      <c r="DJ5" s="1949"/>
      <c r="DK5" s="1949"/>
      <c r="DL5" s="1949"/>
      <c r="DM5" s="1949"/>
      <c r="DN5" s="1949"/>
      <c r="DO5" s="1949"/>
      <c r="DP5" s="1949"/>
      <c r="DQ5" s="1949"/>
      <c r="DR5" s="1949"/>
      <c r="DS5" s="1949"/>
      <c r="DT5" s="1949"/>
      <c r="DU5" s="1949"/>
      <c r="DV5" s="1949"/>
      <c r="DW5" s="1949"/>
      <c r="DX5" s="1949"/>
      <c r="DY5" s="1949"/>
      <c r="EA5" s="1949"/>
      <c r="EB5" s="1949"/>
      <c r="EC5" s="1949"/>
      <c r="ED5" s="1949"/>
      <c r="EE5" s="1949"/>
      <c r="EF5" s="1949"/>
      <c r="EG5" s="1949"/>
      <c r="EH5" s="1949"/>
      <c r="EI5" s="1949"/>
      <c r="EJ5" s="1949"/>
      <c r="EK5" s="1949"/>
      <c r="EL5" s="1949"/>
      <c r="EM5" s="1949"/>
      <c r="EN5" s="1949"/>
      <c r="EO5" s="1949"/>
      <c r="EP5" s="1949"/>
      <c r="EQ5" s="1949"/>
      <c r="ER5" s="1949"/>
      <c r="ES5" s="1949"/>
      <c r="ET5" s="1949"/>
      <c r="EU5" s="1949"/>
      <c r="EV5" s="1949"/>
      <c r="EW5" s="1949"/>
      <c r="EX5" s="1949"/>
      <c r="EZ5" s="1949"/>
      <c r="FA5" s="1949"/>
      <c r="FB5" s="1949"/>
      <c r="FC5" s="1949"/>
      <c r="FD5" s="1949"/>
      <c r="FE5" s="1949"/>
      <c r="FF5" s="1949"/>
      <c r="FG5" s="1949"/>
      <c r="FH5" s="1949"/>
      <c r="FI5" s="1949"/>
      <c r="FJ5" s="1949"/>
      <c r="FK5" s="1949"/>
      <c r="FL5" s="1949"/>
      <c r="FM5" s="1949"/>
      <c r="FN5" s="1949"/>
      <c r="FO5" s="1949"/>
      <c r="FP5" s="1949"/>
      <c r="FQ5" s="1949"/>
      <c r="FR5" s="1949"/>
      <c r="FS5" s="1949"/>
      <c r="FT5" s="1949"/>
      <c r="FU5" s="1949"/>
      <c r="FV5" s="1949"/>
      <c r="FW5" s="1949"/>
      <c r="FY5" s="1949"/>
      <c r="FZ5" s="1949"/>
      <c r="GA5" s="1949"/>
      <c r="GB5" s="1949"/>
      <c r="GC5" s="1949"/>
      <c r="GD5" s="1949"/>
      <c r="GE5" s="1949"/>
      <c r="GF5" s="1949"/>
      <c r="GG5" s="1949"/>
      <c r="GH5" s="1949"/>
      <c r="GI5" s="1949"/>
      <c r="GJ5" s="1949"/>
      <c r="GK5" s="1949"/>
      <c r="GL5" s="1949"/>
      <c r="GM5" s="1949"/>
      <c r="GN5" s="1949"/>
      <c r="GO5" s="1949"/>
      <c r="GP5" s="1949"/>
      <c r="GQ5" s="1949"/>
      <c r="GR5" s="1949"/>
      <c r="GS5" s="1949"/>
      <c r="GT5" s="1949"/>
      <c r="GU5" s="1949"/>
      <c r="GV5" s="1949"/>
      <c r="GX5" s="1949"/>
      <c r="GY5" s="1949"/>
      <c r="GZ5" s="1949"/>
      <c r="HA5" s="1949"/>
      <c r="HB5" s="1949"/>
      <c r="HC5" s="1949"/>
      <c r="HD5" s="1949"/>
      <c r="HE5" s="1949"/>
      <c r="HF5" s="1949"/>
      <c r="HG5" s="1949"/>
      <c r="HH5" s="1949"/>
      <c r="HI5" s="1949"/>
      <c r="HJ5" s="1949"/>
      <c r="HK5" s="1949"/>
      <c r="HL5" s="1949"/>
      <c r="HM5" s="1949"/>
      <c r="HN5" s="1949"/>
      <c r="HO5" s="1949"/>
      <c r="HP5" s="1949"/>
      <c r="HQ5" s="1949"/>
      <c r="HR5" s="1949"/>
      <c r="HS5" s="1949"/>
      <c r="HT5" s="1949"/>
      <c r="HU5" s="1949"/>
    </row>
    <row r="6" spans="2:495" ht="93" customHeight="1" thickBot="1">
      <c r="B6" s="7576" t="s">
        <v>1375</v>
      </c>
      <c r="C6" s="7577"/>
      <c r="D6" s="7577"/>
      <c r="E6" s="7577"/>
      <c r="F6" s="7577"/>
      <c r="G6" s="7577"/>
      <c r="H6" s="7577"/>
      <c r="I6" s="7577"/>
      <c r="J6" s="7577"/>
      <c r="K6" s="7577"/>
      <c r="L6" s="7577"/>
      <c r="M6" s="7577"/>
      <c r="N6" s="7577"/>
      <c r="O6" s="7577"/>
      <c r="P6" s="7577"/>
      <c r="Q6" s="7577"/>
      <c r="R6" s="7577"/>
      <c r="S6" s="7577"/>
      <c r="T6" s="7577"/>
      <c r="U6" s="7577"/>
      <c r="V6" s="7577"/>
      <c r="W6" s="7577"/>
      <c r="X6" s="7577"/>
      <c r="Y6" s="7578"/>
      <c r="AB6" s="7576" t="s">
        <v>1376</v>
      </c>
      <c r="AC6" s="7577"/>
      <c r="AD6" s="7577"/>
      <c r="AE6" s="7577"/>
      <c r="AF6" s="7577"/>
      <c r="AG6" s="7577"/>
      <c r="AH6" s="7577"/>
      <c r="AI6" s="7577"/>
      <c r="AJ6" s="7577"/>
      <c r="AK6" s="7577"/>
      <c r="AL6" s="7577"/>
      <c r="AM6" s="7577"/>
      <c r="AN6" s="7577"/>
      <c r="AO6" s="7577"/>
      <c r="AP6" s="7577"/>
      <c r="AQ6" s="7577"/>
      <c r="AR6" s="7577"/>
      <c r="AS6" s="7577"/>
      <c r="AT6" s="7577"/>
      <c r="AU6" s="7577"/>
      <c r="AV6" s="7577"/>
      <c r="AW6" s="7577"/>
      <c r="AX6" s="7577"/>
      <c r="AY6" s="7578"/>
      <c r="BB6" s="7576" t="s">
        <v>1377</v>
      </c>
      <c r="BC6" s="7577"/>
      <c r="BD6" s="7577"/>
      <c r="BE6" s="7577"/>
      <c r="BF6" s="7577"/>
      <c r="BG6" s="7577"/>
      <c r="BH6" s="7577"/>
      <c r="BI6" s="7577"/>
      <c r="BJ6" s="7577"/>
      <c r="BK6" s="7577"/>
      <c r="BL6" s="7577"/>
      <c r="BM6" s="7577"/>
      <c r="BN6" s="7577"/>
      <c r="BO6" s="7577"/>
      <c r="BP6" s="7577"/>
      <c r="BQ6" s="7577"/>
      <c r="BR6" s="7577"/>
      <c r="BS6" s="7577"/>
      <c r="BT6" s="7577"/>
      <c r="BU6" s="7577"/>
      <c r="BV6" s="7577"/>
      <c r="BW6" s="7577"/>
      <c r="BX6" s="7577"/>
      <c r="BY6" s="7578"/>
      <c r="CB6" s="7576" t="s">
        <v>1378</v>
      </c>
      <c r="CC6" s="7577"/>
      <c r="CD6" s="7577"/>
      <c r="CE6" s="7577"/>
      <c r="CF6" s="7577"/>
      <c r="CG6" s="7577"/>
      <c r="CH6" s="7577"/>
      <c r="CI6" s="7577"/>
      <c r="CJ6" s="7577"/>
      <c r="CK6" s="7577"/>
      <c r="CL6" s="7577"/>
      <c r="CM6" s="7577"/>
      <c r="CN6" s="7577"/>
      <c r="CO6" s="7577"/>
      <c r="CP6" s="7577"/>
      <c r="CQ6" s="7577"/>
      <c r="CR6" s="7577"/>
      <c r="CS6" s="7577"/>
      <c r="CT6" s="7577"/>
      <c r="CU6" s="7577"/>
      <c r="CV6" s="7577"/>
      <c r="CW6" s="7577"/>
      <c r="CX6" s="7577"/>
      <c r="CY6" s="7578"/>
      <c r="DB6" s="7576" t="s">
        <v>1381</v>
      </c>
      <c r="DC6" s="7577"/>
      <c r="DD6" s="7577"/>
      <c r="DE6" s="7577"/>
      <c r="DF6" s="7577"/>
      <c r="DG6" s="7577"/>
      <c r="DH6" s="7577"/>
      <c r="DI6" s="7577"/>
      <c r="DJ6" s="7577"/>
      <c r="DK6" s="7577"/>
      <c r="DL6" s="7577"/>
      <c r="DM6" s="7577"/>
      <c r="DN6" s="7577"/>
      <c r="DO6" s="7577"/>
      <c r="DP6" s="7577"/>
      <c r="DQ6" s="7577"/>
      <c r="DR6" s="7577"/>
      <c r="DS6" s="7577"/>
      <c r="DT6" s="7577"/>
      <c r="DU6" s="7577"/>
      <c r="DV6" s="7577"/>
      <c r="DW6" s="7577"/>
      <c r="DX6" s="7577"/>
      <c r="DY6" s="7578"/>
      <c r="EA6" s="7608" t="s">
        <v>1388</v>
      </c>
      <c r="EB6" s="7609"/>
      <c r="EC6" s="7609"/>
      <c r="ED6" s="7609"/>
      <c r="EE6" s="7609"/>
      <c r="EF6" s="7609"/>
      <c r="EG6" s="7609"/>
      <c r="EH6" s="7609"/>
      <c r="EI6" s="7609"/>
      <c r="EJ6" s="7609"/>
      <c r="EK6" s="7609"/>
      <c r="EL6" s="7609"/>
      <c r="EM6" s="7609"/>
      <c r="EN6" s="7609"/>
      <c r="EO6" s="7609"/>
      <c r="EP6" s="7609"/>
      <c r="EQ6" s="7609"/>
      <c r="ER6" s="7609"/>
      <c r="ES6" s="7609"/>
      <c r="ET6" s="7609"/>
      <c r="EU6" s="7609"/>
      <c r="EV6" s="7609"/>
      <c r="EW6" s="7609"/>
      <c r="EX6" s="7610"/>
      <c r="EZ6" s="7576" t="s">
        <v>1382</v>
      </c>
      <c r="FA6" s="7577"/>
      <c r="FB6" s="7577"/>
      <c r="FC6" s="7577"/>
      <c r="FD6" s="7577"/>
      <c r="FE6" s="7577"/>
      <c r="FF6" s="7577"/>
      <c r="FG6" s="7577"/>
      <c r="FH6" s="7577"/>
      <c r="FI6" s="7577"/>
      <c r="FJ6" s="7577"/>
      <c r="FK6" s="7577"/>
      <c r="FL6" s="7577"/>
      <c r="FM6" s="7577"/>
      <c r="FN6" s="7577"/>
      <c r="FO6" s="7577"/>
      <c r="FP6" s="7577"/>
      <c r="FQ6" s="7577"/>
      <c r="FR6" s="7577"/>
      <c r="FS6" s="7577"/>
      <c r="FT6" s="7577"/>
      <c r="FU6" s="7577"/>
      <c r="FV6" s="7577"/>
      <c r="FW6" s="7578"/>
      <c r="FY6" s="7576" t="s">
        <v>1383</v>
      </c>
      <c r="FZ6" s="7577"/>
      <c r="GA6" s="7577"/>
      <c r="GB6" s="7577"/>
      <c r="GC6" s="7577"/>
      <c r="GD6" s="7577"/>
      <c r="GE6" s="7577"/>
      <c r="GF6" s="7577"/>
      <c r="GG6" s="7577"/>
      <c r="GH6" s="7577"/>
      <c r="GI6" s="7577"/>
      <c r="GJ6" s="7577"/>
      <c r="GK6" s="7577"/>
      <c r="GL6" s="7577"/>
      <c r="GM6" s="7577"/>
      <c r="GN6" s="7577"/>
      <c r="GO6" s="7577"/>
      <c r="GP6" s="7577"/>
      <c r="GQ6" s="7577"/>
      <c r="GR6" s="7577"/>
      <c r="GS6" s="7577"/>
      <c r="GT6" s="7577"/>
      <c r="GU6" s="7577"/>
      <c r="GV6" s="7578"/>
      <c r="GX6" s="7608" t="s">
        <v>1384</v>
      </c>
      <c r="GY6" s="7609"/>
      <c r="GZ6" s="7609"/>
      <c r="HA6" s="7609"/>
      <c r="HB6" s="7609"/>
      <c r="HC6" s="7609"/>
      <c r="HD6" s="7609"/>
      <c r="HE6" s="7609"/>
      <c r="HF6" s="7609"/>
      <c r="HG6" s="7609"/>
      <c r="HH6" s="7609"/>
      <c r="HI6" s="7609"/>
      <c r="HJ6" s="7609"/>
      <c r="HK6" s="7609"/>
      <c r="HL6" s="7609"/>
      <c r="HM6" s="7609"/>
      <c r="HN6" s="7609"/>
      <c r="HO6" s="7609"/>
      <c r="HP6" s="7609"/>
      <c r="HQ6" s="7609"/>
      <c r="HR6" s="7609"/>
      <c r="HS6" s="7609"/>
      <c r="HT6" s="7609"/>
      <c r="HU6" s="7610"/>
    </row>
    <row r="7" spans="2:495" ht="24" customHeight="1" thickBot="1">
      <c r="B7" s="1950"/>
      <c r="C7" s="1950"/>
      <c r="D7" s="1950"/>
      <c r="E7" s="1950"/>
      <c r="F7" s="1950"/>
      <c r="G7" s="1950"/>
      <c r="H7" s="1950"/>
      <c r="I7" s="1950"/>
      <c r="J7" s="1950"/>
      <c r="K7" s="1950"/>
      <c r="L7" s="1950"/>
      <c r="M7" s="1950"/>
      <c r="N7" s="1950"/>
      <c r="O7" s="1950"/>
      <c r="P7" s="1950"/>
      <c r="Q7" s="1950"/>
      <c r="R7" s="1950"/>
      <c r="S7" s="1950"/>
      <c r="T7" s="1950"/>
      <c r="U7" s="1950"/>
      <c r="V7" s="1950"/>
      <c r="W7" s="1950"/>
      <c r="X7" s="1950"/>
      <c r="AB7" s="1950"/>
      <c r="AC7" s="1950"/>
      <c r="AD7" s="1950"/>
      <c r="AE7" s="1950"/>
      <c r="AF7" s="1950"/>
      <c r="AG7" s="1950"/>
      <c r="AH7" s="1950"/>
      <c r="AI7" s="1950"/>
      <c r="AJ7" s="1950"/>
      <c r="AK7" s="1950"/>
      <c r="AL7" s="1950"/>
      <c r="AM7" s="1950"/>
      <c r="AN7" s="1950"/>
      <c r="AO7" s="1950"/>
      <c r="AP7" s="1950"/>
      <c r="AQ7" s="1950"/>
      <c r="AR7" s="1950"/>
      <c r="AS7" s="1950"/>
      <c r="AT7" s="1950"/>
      <c r="AU7" s="1950"/>
      <c r="AV7" s="1950"/>
      <c r="AW7" s="1950"/>
      <c r="AX7" s="1950"/>
      <c r="BB7" s="1950"/>
      <c r="BC7" s="1950"/>
      <c r="BD7" s="1950"/>
      <c r="BE7" s="1950"/>
      <c r="BF7" s="1950"/>
      <c r="BG7" s="1950"/>
      <c r="BH7" s="1950"/>
      <c r="BI7" s="1950"/>
      <c r="BJ7" s="1950"/>
      <c r="BK7" s="1950"/>
      <c r="BL7" s="1950"/>
      <c r="BM7" s="1950"/>
      <c r="BN7" s="1950"/>
      <c r="BO7" s="1950"/>
      <c r="BP7" s="1950"/>
      <c r="BQ7" s="1950"/>
      <c r="BR7" s="1950"/>
      <c r="BS7" s="1950"/>
      <c r="BT7" s="1950"/>
      <c r="BU7" s="1950"/>
      <c r="BV7" s="1950"/>
      <c r="BW7" s="1950"/>
      <c r="BX7" s="1950"/>
      <c r="CB7" s="1950"/>
      <c r="CC7" s="1950"/>
      <c r="CD7" s="1950"/>
      <c r="CE7" s="1950"/>
      <c r="CF7" s="1950"/>
      <c r="CG7" s="1950"/>
      <c r="CH7" s="1950"/>
      <c r="CI7" s="1950"/>
      <c r="CJ7" s="1950"/>
      <c r="CK7" s="1950"/>
      <c r="CL7" s="1950"/>
      <c r="CM7" s="1950"/>
      <c r="CN7" s="1950"/>
      <c r="CO7" s="1950"/>
      <c r="CP7" s="1950"/>
      <c r="CQ7" s="1950"/>
      <c r="CR7" s="1950"/>
      <c r="CS7" s="1950"/>
      <c r="CT7" s="1950"/>
      <c r="CU7" s="1950"/>
      <c r="CV7" s="1950"/>
      <c r="CW7" s="1950"/>
      <c r="CX7" s="1950"/>
      <c r="DB7" s="1950"/>
      <c r="DC7" s="1950"/>
      <c r="DD7" s="1950"/>
      <c r="DE7" s="1950"/>
      <c r="DF7" s="1950"/>
      <c r="DG7" s="1950"/>
      <c r="DH7" s="1950"/>
      <c r="DI7" s="1950"/>
      <c r="DJ7" s="1950"/>
      <c r="DK7" s="1950"/>
      <c r="DL7" s="1950"/>
      <c r="DM7" s="1950"/>
      <c r="DN7" s="1950"/>
      <c r="DO7" s="1950"/>
      <c r="DP7" s="1950"/>
      <c r="DQ7" s="1950"/>
      <c r="DR7" s="1950"/>
      <c r="DS7" s="1950"/>
      <c r="DT7" s="1950"/>
      <c r="DU7" s="1950"/>
      <c r="DV7" s="1950"/>
      <c r="DW7" s="1950"/>
      <c r="DX7" s="1950"/>
      <c r="EA7" s="1950"/>
      <c r="EB7" s="1950"/>
      <c r="EC7" s="1950"/>
      <c r="ED7" s="1950"/>
      <c r="EE7" s="1950"/>
      <c r="EF7" s="1950"/>
      <c r="EG7" s="1950"/>
      <c r="EH7" s="1950"/>
      <c r="EI7" s="1950"/>
      <c r="EJ7" s="1950"/>
      <c r="EK7" s="1950"/>
      <c r="EL7" s="1950"/>
      <c r="EM7" s="1950"/>
      <c r="EN7" s="1950"/>
      <c r="EO7" s="1950"/>
      <c r="EP7" s="1950"/>
      <c r="EQ7" s="1950"/>
      <c r="ER7" s="1950"/>
      <c r="ES7" s="1950"/>
      <c r="ET7" s="1950"/>
      <c r="EU7" s="1950"/>
      <c r="EV7" s="1950"/>
      <c r="EW7" s="1950"/>
      <c r="EZ7" s="1950"/>
      <c r="FA7" s="1950"/>
      <c r="FB7" s="1950"/>
      <c r="FC7" s="1950"/>
      <c r="FD7" s="1950"/>
      <c r="FE7" s="1950"/>
      <c r="FF7" s="1950"/>
      <c r="FG7" s="1950"/>
      <c r="FH7" s="1950"/>
      <c r="FI7" s="1950"/>
      <c r="FJ7" s="1950"/>
      <c r="FK7" s="1950"/>
      <c r="FL7" s="1950"/>
      <c r="FM7" s="1950"/>
      <c r="FN7" s="1950"/>
      <c r="FO7" s="1950"/>
      <c r="FP7" s="1950"/>
      <c r="FQ7" s="1950"/>
      <c r="FR7" s="1950"/>
      <c r="FS7" s="1950"/>
      <c r="FT7" s="1950"/>
      <c r="FU7" s="1950"/>
      <c r="FV7" s="1950"/>
      <c r="FY7" s="1950"/>
      <c r="FZ7" s="1950"/>
      <c r="GA7" s="1950"/>
      <c r="GB7" s="1950"/>
      <c r="GC7" s="1950"/>
      <c r="GD7" s="1950"/>
      <c r="GE7" s="1950"/>
      <c r="GF7" s="1950"/>
      <c r="GG7" s="1950"/>
      <c r="GH7" s="1950"/>
      <c r="GI7" s="1950"/>
      <c r="GJ7" s="1950"/>
      <c r="GK7" s="1950"/>
      <c r="GL7" s="1950"/>
      <c r="GM7" s="1950"/>
      <c r="GN7" s="1950"/>
      <c r="GO7" s="1950"/>
      <c r="GP7" s="1950"/>
      <c r="GQ7" s="1950"/>
      <c r="GR7" s="1950"/>
      <c r="GS7" s="1950"/>
      <c r="GT7" s="1950"/>
      <c r="GU7" s="1950"/>
      <c r="GX7" s="1950"/>
      <c r="GY7" s="1950"/>
      <c r="GZ7" s="1950"/>
      <c r="HA7" s="1950"/>
      <c r="HB7" s="1950"/>
      <c r="HC7" s="1950"/>
      <c r="HD7" s="1950"/>
      <c r="HE7" s="1950"/>
      <c r="HF7" s="1950"/>
      <c r="HG7" s="1950"/>
      <c r="HH7" s="1950"/>
      <c r="HI7" s="1950"/>
      <c r="HJ7" s="1950"/>
      <c r="HK7" s="1950"/>
      <c r="HL7" s="1950"/>
      <c r="HM7" s="1950"/>
      <c r="HN7" s="1950"/>
      <c r="HO7" s="1950"/>
      <c r="HP7" s="1950"/>
      <c r="HQ7" s="1950"/>
      <c r="HR7" s="1950"/>
      <c r="HS7" s="1950"/>
      <c r="HT7" s="1950"/>
    </row>
    <row r="8" spans="2:495" ht="93" customHeight="1" thickBot="1">
      <c r="B8" s="7579" t="str">
        <f>الاعدادات!$D$2</f>
        <v xml:space="preserve">عن شهر  يوليو لسنة 2026م </v>
      </c>
      <c r="C8" s="7580"/>
      <c r="D8" s="7580"/>
      <c r="E8" s="7580"/>
      <c r="F8" s="7580"/>
      <c r="G8" s="7580"/>
      <c r="H8" s="7580"/>
      <c r="I8" s="7580"/>
      <c r="J8" s="7580"/>
      <c r="K8" s="7580"/>
      <c r="L8" s="7580"/>
      <c r="M8" s="7580"/>
      <c r="N8" s="7580"/>
      <c r="O8" s="7580"/>
      <c r="P8" s="7580"/>
      <c r="Q8" s="7580"/>
      <c r="R8" s="7580"/>
      <c r="S8" s="7580"/>
      <c r="T8" s="7580"/>
      <c r="U8" s="7580"/>
      <c r="V8" s="7580"/>
      <c r="W8" s="7580"/>
      <c r="X8" s="7580"/>
      <c r="Y8" s="7581"/>
      <c r="AB8" s="7579" t="str">
        <f>الاعدادات!$D$2</f>
        <v xml:space="preserve">عن شهر  يوليو لسنة 2026م </v>
      </c>
      <c r="AC8" s="7580"/>
      <c r="AD8" s="7580"/>
      <c r="AE8" s="7580"/>
      <c r="AF8" s="7580"/>
      <c r="AG8" s="7580"/>
      <c r="AH8" s="7580"/>
      <c r="AI8" s="7580"/>
      <c r="AJ8" s="7580"/>
      <c r="AK8" s="7580"/>
      <c r="AL8" s="7580"/>
      <c r="AM8" s="7580"/>
      <c r="AN8" s="7580"/>
      <c r="AO8" s="7580"/>
      <c r="AP8" s="7580"/>
      <c r="AQ8" s="7580"/>
      <c r="AR8" s="7580"/>
      <c r="AS8" s="7580"/>
      <c r="AT8" s="7580"/>
      <c r="AU8" s="7580"/>
      <c r="AV8" s="7580"/>
      <c r="AW8" s="7580"/>
      <c r="AX8" s="7580"/>
      <c r="AY8" s="7581"/>
      <c r="BB8" s="7579" t="str">
        <f>الاعدادات!$D$2</f>
        <v xml:space="preserve">عن شهر  يوليو لسنة 2026م </v>
      </c>
      <c r="BC8" s="7580"/>
      <c r="BD8" s="7580"/>
      <c r="BE8" s="7580"/>
      <c r="BF8" s="7580"/>
      <c r="BG8" s="7580"/>
      <c r="BH8" s="7580"/>
      <c r="BI8" s="7580"/>
      <c r="BJ8" s="7580"/>
      <c r="BK8" s="7580"/>
      <c r="BL8" s="7580"/>
      <c r="BM8" s="7580"/>
      <c r="BN8" s="7580"/>
      <c r="BO8" s="7580"/>
      <c r="BP8" s="7580"/>
      <c r="BQ8" s="7580"/>
      <c r="BR8" s="7580"/>
      <c r="BS8" s="7580"/>
      <c r="BT8" s="7580"/>
      <c r="BU8" s="7580"/>
      <c r="BV8" s="7580"/>
      <c r="BW8" s="7580"/>
      <c r="BX8" s="7580"/>
      <c r="BY8" s="7581"/>
      <c r="CB8" s="7579" t="str">
        <f>الاعدادات!$D$2</f>
        <v xml:space="preserve">عن شهر  يوليو لسنة 2026م </v>
      </c>
      <c r="CC8" s="7580"/>
      <c r="CD8" s="7580"/>
      <c r="CE8" s="7580"/>
      <c r="CF8" s="7580"/>
      <c r="CG8" s="7580"/>
      <c r="CH8" s="7580"/>
      <c r="CI8" s="7580"/>
      <c r="CJ8" s="7580"/>
      <c r="CK8" s="7580"/>
      <c r="CL8" s="7580"/>
      <c r="CM8" s="7580"/>
      <c r="CN8" s="7580"/>
      <c r="CO8" s="7580"/>
      <c r="CP8" s="7580"/>
      <c r="CQ8" s="7580"/>
      <c r="CR8" s="7580"/>
      <c r="CS8" s="7580"/>
      <c r="CT8" s="7580"/>
      <c r="CU8" s="7580"/>
      <c r="CV8" s="7580"/>
      <c r="CW8" s="7580"/>
      <c r="CX8" s="7580"/>
      <c r="CY8" s="7581"/>
      <c r="DB8" s="7579" t="str">
        <f>الاعدادات!$D$2</f>
        <v xml:space="preserve">عن شهر  يوليو لسنة 2026م </v>
      </c>
      <c r="DC8" s="7580"/>
      <c r="DD8" s="7580"/>
      <c r="DE8" s="7580"/>
      <c r="DF8" s="7580"/>
      <c r="DG8" s="7580"/>
      <c r="DH8" s="7580"/>
      <c r="DI8" s="7580"/>
      <c r="DJ8" s="7580"/>
      <c r="DK8" s="7580"/>
      <c r="DL8" s="7580"/>
      <c r="DM8" s="7580"/>
      <c r="DN8" s="7580"/>
      <c r="DO8" s="7580"/>
      <c r="DP8" s="7580"/>
      <c r="DQ8" s="7580"/>
      <c r="DR8" s="7580"/>
      <c r="DS8" s="7580"/>
      <c r="DT8" s="7580"/>
      <c r="DU8" s="7580"/>
      <c r="DV8" s="7580"/>
      <c r="DW8" s="7580"/>
      <c r="DX8" s="7580"/>
      <c r="DY8" s="7581"/>
      <c r="EA8" s="7579" t="str">
        <f>الاعدادات!$D$2</f>
        <v xml:space="preserve">عن شهر  يوليو لسنة 2026م </v>
      </c>
      <c r="EB8" s="7580"/>
      <c r="EC8" s="7580"/>
      <c r="ED8" s="7580"/>
      <c r="EE8" s="7580"/>
      <c r="EF8" s="7580"/>
      <c r="EG8" s="7580"/>
      <c r="EH8" s="7580"/>
      <c r="EI8" s="7580"/>
      <c r="EJ8" s="7580"/>
      <c r="EK8" s="7580"/>
      <c r="EL8" s="7580"/>
      <c r="EM8" s="7580"/>
      <c r="EN8" s="7580"/>
      <c r="EO8" s="7580"/>
      <c r="EP8" s="7580"/>
      <c r="EQ8" s="7580"/>
      <c r="ER8" s="7580"/>
      <c r="ES8" s="7580"/>
      <c r="ET8" s="7580"/>
      <c r="EU8" s="7580"/>
      <c r="EV8" s="7580"/>
      <c r="EW8" s="7580"/>
      <c r="EX8" s="7581"/>
      <c r="EZ8" s="7579" t="str">
        <f>الاعدادات!$D$2</f>
        <v xml:space="preserve">عن شهر  يوليو لسنة 2026م </v>
      </c>
      <c r="FA8" s="7580"/>
      <c r="FB8" s="7580"/>
      <c r="FC8" s="7580"/>
      <c r="FD8" s="7580"/>
      <c r="FE8" s="7580"/>
      <c r="FF8" s="7580"/>
      <c r="FG8" s="7580"/>
      <c r="FH8" s="7580"/>
      <c r="FI8" s="7580"/>
      <c r="FJ8" s="7580"/>
      <c r="FK8" s="7580"/>
      <c r="FL8" s="7580"/>
      <c r="FM8" s="7580"/>
      <c r="FN8" s="7580"/>
      <c r="FO8" s="7580"/>
      <c r="FP8" s="7580"/>
      <c r="FQ8" s="7580"/>
      <c r="FR8" s="7580"/>
      <c r="FS8" s="7580"/>
      <c r="FT8" s="7580"/>
      <c r="FU8" s="7580"/>
      <c r="FV8" s="7580"/>
      <c r="FW8" s="7581"/>
      <c r="FY8" s="7579" t="str">
        <f>الاعدادات!$D$2</f>
        <v xml:space="preserve">عن شهر  يوليو لسنة 2026م </v>
      </c>
      <c r="FZ8" s="7580"/>
      <c r="GA8" s="7580"/>
      <c r="GB8" s="7580"/>
      <c r="GC8" s="7580"/>
      <c r="GD8" s="7580"/>
      <c r="GE8" s="7580"/>
      <c r="GF8" s="7580"/>
      <c r="GG8" s="7580"/>
      <c r="GH8" s="7580"/>
      <c r="GI8" s="7580"/>
      <c r="GJ8" s="7580"/>
      <c r="GK8" s="7580"/>
      <c r="GL8" s="7580"/>
      <c r="GM8" s="7580"/>
      <c r="GN8" s="7580"/>
      <c r="GO8" s="7580"/>
      <c r="GP8" s="7580"/>
      <c r="GQ8" s="7580"/>
      <c r="GR8" s="7580"/>
      <c r="GS8" s="7580"/>
      <c r="GT8" s="7580"/>
      <c r="GU8" s="7580"/>
      <c r="GV8" s="7581"/>
      <c r="GX8" s="7579" t="str">
        <f>الاعدادات!$D$2</f>
        <v xml:space="preserve">عن شهر  يوليو لسنة 2026م </v>
      </c>
      <c r="GY8" s="7580"/>
      <c r="GZ8" s="7580"/>
      <c r="HA8" s="7580"/>
      <c r="HB8" s="7580"/>
      <c r="HC8" s="7580"/>
      <c r="HD8" s="7580"/>
      <c r="HE8" s="7580"/>
      <c r="HF8" s="7580"/>
      <c r="HG8" s="7580"/>
      <c r="HH8" s="7580"/>
      <c r="HI8" s="7580"/>
      <c r="HJ8" s="7580"/>
      <c r="HK8" s="7580"/>
      <c r="HL8" s="7580"/>
      <c r="HM8" s="7580"/>
      <c r="HN8" s="7580"/>
      <c r="HO8" s="7580"/>
      <c r="HP8" s="7580"/>
      <c r="HQ8" s="7580"/>
      <c r="HR8" s="7580"/>
      <c r="HS8" s="7580"/>
      <c r="HT8" s="7580"/>
      <c r="HU8" s="7581"/>
    </row>
    <row r="9" spans="2:495" ht="27.75" customHeight="1" thickBot="1">
      <c r="B9" s="253"/>
      <c r="C9" s="253"/>
      <c r="D9" s="253"/>
      <c r="E9" s="253"/>
      <c r="F9" s="253"/>
      <c r="G9" s="253"/>
      <c r="H9" s="253"/>
      <c r="I9" s="253"/>
      <c r="J9" s="253"/>
      <c r="K9" s="253"/>
      <c r="L9" s="253"/>
      <c r="M9" s="253"/>
      <c r="N9" s="253"/>
      <c r="O9" s="253"/>
      <c r="P9" s="253"/>
      <c r="Q9" s="253"/>
      <c r="R9" s="253"/>
      <c r="S9" s="253"/>
      <c r="T9" s="253"/>
      <c r="U9" s="253"/>
      <c r="V9" s="253"/>
      <c r="W9" s="253"/>
      <c r="X9" s="253"/>
      <c r="Y9" s="253"/>
      <c r="AB9" s="253"/>
      <c r="AC9" s="253"/>
      <c r="AD9" s="253"/>
      <c r="AE9" s="253"/>
      <c r="AF9" s="253"/>
      <c r="AG9" s="253"/>
      <c r="AH9" s="253"/>
      <c r="AI9" s="253"/>
      <c r="AJ9" s="253"/>
      <c r="AK9" s="253"/>
      <c r="AL9" s="253"/>
      <c r="AM9" s="253"/>
      <c r="AN9" s="253"/>
      <c r="AO9" s="253"/>
      <c r="AP9" s="253"/>
      <c r="AQ9" s="253"/>
      <c r="AR9" s="253"/>
      <c r="AS9" s="253"/>
      <c r="AT9" s="253"/>
      <c r="AU9" s="253"/>
      <c r="AV9" s="253"/>
      <c r="AW9" s="253"/>
      <c r="AX9" s="253"/>
      <c r="AY9" s="253"/>
      <c r="BB9" s="253"/>
      <c r="BC9" s="253"/>
      <c r="BD9" s="253"/>
      <c r="BE9" s="253"/>
      <c r="BF9" s="253"/>
      <c r="BG9" s="253"/>
      <c r="BH9" s="253"/>
      <c r="BI9" s="253"/>
      <c r="BJ9" s="253"/>
      <c r="BK9" s="253"/>
      <c r="BL9" s="253"/>
      <c r="BM9" s="253"/>
      <c r="BN9" s="253"/>
      <c r="BO9" s="253"/>
      <c r="BP9" s="253"/>
      <c r="BQ9" s="253"/>
      <c r="BR9" s="253"/>
      <c r="BS9" s="253"/>
      <c r="BT9" s="253"/>
      <c r="BU9" s="253"/>
      <c r="BV9" s="253"/>
      <c r="BW9" s="253"/>
      <c r="BX9" s="253"/>
      <c r="BY9" s="253"/>
      <c r="CB9" s="253"/>
      <c r="CC9" s="253"/>
      <c r="CD9" s="253"/>
      <c r="CE9" s="253"/>
      <c r="CF9" s="253"/>
      <c r="CG9" s="253"/>
      <c r="CH9" s="253"/>
      <c r="CI9" s="253"/>
      <c r="CJ9" s="253"/>
      <c r="CK9" s="253"/>
      <c r="CL9" s="253"/>
      <c r="CM9" s="253"/>
      <c r="CN9" s="253"/>
      <c r="CO9" s="253"/>
      <c r="CP9" s="253"/>
      <c r="CQ9" s="253"/>
      <c r="CR9" s="253"/>
      <c r="CS9" s="253"/>
      <c r="CT9" s="253"/>
      <c r="CU9" s="253"/>
      <c r="CV9" s="253"/>
      <c r="CW9" s="253"/>
      <c r="CX9" s="253"/>
      <c r="CY9" s="253"/>
      <c r="DB9" s="253"/>
      <c r="DC9" s="253"/>
      <c r="DD9" s="253"/>
      <c r="DE9" s="253"/>
      <c r="DF9" s="253"/>
      <c r="DG9" s="253"/>
      <c r="DH9" s="253"/>
      <c r="DI9" s="253"/>
      <c r="DJ9" s="253"/>
      <c r="DK9" s="253"/>
      <c r="DL9" s="253"/>
      <c r="DM9" s="253"/>
      <c r="DN9" s="253"/>
      <c r="DO9" s="253"/>
      <c r="DP9" s="253"/>
      <c r="DQ9" s="253"/>
      <c r="DR9" s="253"/>
      <c r="DS9" s="253"/>
      <c r="DT9" s="253"/>
      <c r="DU9" s="253"/>
      <c r="DV9" s="253"/>
      <c r="DW9" s="253"/>
      <c r="DX9" s="253"/>
      <c r="DY9" s="253"/>
      <c r="EA9" s="253"/>
      <c r="EB9" s="253"/>
      <c r="EC9" s="253"/>
      <c r="ED9" s="253"/>
      <c r="EE9" s="253"/>
      <c r="EF9" s="253"/>
      <c r="EG9" s="253"/>
      <c r="EH9" s="253"/>
      <c r="EI9" s="253"/>
      <c r="EJ9" s="253"/>
      <c r="EK9" s="253"/>
      <c r="EL9" s="253"/>
      <c r="EM9" s="253"/>
      <c r="EN9" s="253"/>
      <c r="EO9" s="253"/>
      <c r="EP9" s="253"/>
      <c r="EQ9" s="253"/>
      <c r="ER9" s="253"/>
      <c r="ES9" s="253"/>
      <c r="ET9" s="253"/>
      <c r="EU9" s="253"/>
      <c r="EV9" s="253"/>
      <c r="EW9" s="253"/>
      <c r="EX9" s="253"/>
      <c r="EZ9" s="253"/>
      <c r="FA9" s="253"/>
      <c r="FB9" s="253"/>
      <c r="FC9" s="253"/>
      <c r="FD9" s="253"/>
      <c r="FE9" s="253"/>
      <c r="FF9" s="253"/>
      <c r="FG9" s="253"/>
      <c r="FH9" s="253"/>
      <c r="FI9" s="253"/>
      <c r="FJ9" s="253"/>
      <c r="FK9" s="253"/>
      <c r="FL9" s="253"/>
      <c r="FM9" s="253"/>
      <c r="FN9" s="253"/>
      <c r="FO9" s="253"/>
      <c r="FP9" s="253"/>
      <c r="FQ9" s="253"/>
      <c r="FR9" s="253"/>
      <c r="FS9" s="253"/>
      <c r="FT9" s="253"/>
      <c r="FU9" s="253"/>
      <c r="FV9" s="253"/>
      <c r="FW9" s="253"/>
      <c r="FY9" s="253"/>
      <c r="FZ9" s="253"/>
      <c r="GA9" s="253"/>
      <c r="GB9" s="253"/>
      <c r="GC9" s="253"/>
      <c r="GD9" s="253"/>
      <c r="GE9" s="253"/>
      <c r="GF9" s="253"/>
      <c r="GG9" s="253"/>
      <c r="GH9" s="253"/>
      <c r="GI9" s="253"/>
      <c r="GJ9" s="253"/>
      <c r="GK9" s="253"/>
      <c r="GL9" s="253"/>
      <c r="GM9" s="253"/>
      <c r="GN9" s="253"/>
      <c r="GO9" s="253"/>
      <c r="GP9" s="253"/>
      <c r="GQ9" s="253"/>
      <c r="GR9" s="253"/>
      <c r="GS9" s="253"/>
      <c r="GT9" s="253"/>
      <c r="GU9" s="253"/>
      <c r="GV9" s="253"/>
      <c r="GX9" s="253"/>
      <c r="GY9" s="253"/>
      <c r="GZ9" s="253"/>
      <c r="HA9" s="253"/>
      <c r="HB9" s="253"/>
      <c r="HC9" s="253"/>
      <c r="HD9" s="253"/>
      <c r="HE9" s="253"/>
      <c r="HF9" s="253"/>
      <c r="HG9" s="253"/>
      <c r="HH9" s="253"/>
      <c r="HI9" s="253"/>
      <c r="HJ9" s="253"/>
      <c r="HK9" s="253"/>
      <c r="HL9" s="253"/>
      <c r="HM9" s="253"/>
      <c r="HN9" s="253"/>
      <c r="HO9" s="253"/>
      <c r="HP9" s="253"/>
      <c r="HQ9" s="253"/>
      <c r="HR9" s="253"/>
      <c r="HS9" s="253"/>
      <c r="HT9" s="253"/>
      <c r="HU9" s="253"/>
    </row>
    <row r="10" spans="2:495" ht="85.5" customHeight="1">
      <c r="B10" s="7582" t="s">
        <v>208</v>
      </c>
      <c r="C10" s="7584" t="s">
        <v>1034</v>
      </c>
      <c r="D10" s="7586" t="s">
        <v>15</v>
      </c>
      <c r="E10" s="7586" t="s">
        <v>90</v>
      </c>
      <c r="F10" s="7588" t="s">
        <v>91</v>
      </c>
      <c r="G10" s="7590" t="s">
        <v>424</v>
      </c>
      <c r="H10" s="7584"/>
      <c r="I10" s="7591"/>
      <c r="J10" s="7590" t="s">
        <v>190</v>
      </c>
      <c r="K10" s="7584"/>
      <c r="L10" s="7584"/>
      <c r="M10" s="7584"/>
      <c r="N10" s="7591"/>
      <c r="O10" s="7592" t="s">
        <v>203</v>
      </c>
      <c r="P10" s="7590" t="s">
        <v>192</v>
      </c>
      <c r="Q10" s="7584"/>
      <c r="R10" s="7584"/>
      <c r="S10" s="7591"/>
      <c r="T10" s="7599" t="s">
        <v>1035</v>
      </c>
      <c r="U10" s="7590" t="s">
        <v>1036</v>
      </c>
      <c r="V10" s="7584"/>
      <c r="W10" s="7601" t="s">
        <v>1037</v>
      </c>
      <c r="X10" s="7603" t="s">
        <v>1038</v>
      </c>
      <c r="Y10" s="7605" t="s">
        <v>146</v>
      </c>
      <c r="AB10" s="7582" t="s">
        <v>208</v>
      </c>
      <c r="AC10" s="7584" t="s">
        <v>1034</v>
      </c>
      <c r="AD10" s="7586" t="s">
        <v>15</v>
      </c>
      <c r="AE10" s="7586" t="s">
        <v>90</v>
      </c>
      <c r="AF10" s="7588" t="s">
        <v>91</v>
      </c>
      <c r="AG10" s="7590" t="s">
        <v>424</v>
      </c>
      <c r="AH10" s="7584"/>
      <c r="AI10" s="7591"/>
      <c r="AJ10" s="7590" t="s">
        <v>190</v>
      </c>
      <c r="AK10" s="7584"/>
      <c r="AL10" s="7584"/>
      <c r="AM10" s="7584"/>
      <c r="AN10" s="7591"/>
      <c r="AO10" s="7592" t="s">
        <v>203</v>
      </c>
      <c r="AP10" s="7590" t="s">
        <v>192</v>
      </c>
      <c r="AQ10" s="7584"/>
      <c r="AR10" s="7584"/>
      <c r="AS10" s="7591"/>
      <c r="AT10" s="7599" t="s">
        <v>1035</v>
      </c>
      <c r="AU10" s="7590" t="s">
        <v>1036</v>
      </c>
      <c r="AV10" s="7584"/>
      <c r="AW10" s="7601" t="s">
        <v>1037</v>
      </c>
      <c r="AX10" s="7603" t="s">
        <v>1038</v>
      </c>
      <c r="AY10" s="7605" t="s">
        <v>146</v>
      </c>
      <c r="BB10" s="7582" t="s">
        <v>208</v>
      </c>
      <c r="BC10" s="7584" t="s">
        <v>1034</v>
      </c>
      <c r="BD10" s="7586" t="s">
        <v>15</v>
      </c>
      <c r="BE10" s="7586" t="s">
        <v>90</v>
      </c>
      <c r="BF10" s="7588" t="s">
        <v>91</v>
      </c>
      <c r="BG10" s="7590" t="s">
        <v>424</v>
      </c>
      <c r="BH10" s="7584"/>
      <c r="BI10" s="7591"/>
      <c r="BJ10" s="7590" t="s">
        <v>190</v>
      </c>
      <c r="BK10" s="7584"/>
      <c r="BL10" s="7584"/>
      <c r="BM10" s="7584"/>
      <c r="BN10" s="7591"/>
      <c r="BO10" s="7592" t="s">
        <v>203</v>
      </c>
      <c r="BP10" s="7590" t="s">
        <v>192</v>
      </c>
      <c r="BQ10" s="7584"/>
      <c r="BR10" s="7584"/>
      <c r="BS10" s="7591"/>
      <c r="BT10" s="7599" t="s">
        <v>1035</v>
      </c>
      <c r="BU10" s="7590" t="s">
        <v>1036</v>
      </c>
      <c r="BV10" s="7584"/>
      <c r="BW10" s="7601" t="s">
        <v>1037</v>
      </c>
      <c r="BX10" s="7603" t="s">
        <v>1038</v>
      </c>
      <c r="BY10" s="7605" t="s">
        <v>146</v>
      </c>
      <c r="CB10" s="7582" t="s">
        <v>208</v>
      </c>
      <c r="CC10" s="7584" t="s">
        <v>1034</v>
      </c>
      <c r="CD10" s="7586" t="s">
        <v>15</v>
      </c>
      <c r="CE10" s="7586" t="s">
        <v>90</v>
      </c>
      <c r="CF10" s="7588" t="s">
        <v>91</v>
      </c>
      <c r="CG10" s="7590" t="s">
        <v>424</v>
      </c>
      <c r="CH10" s="7584"/>
      <c r="CI10" s="7591"/>
      <c r="CJ10" s="7590" t="s">
        <v>190</v>
      </c>
      <c r="CK10" s="7584"/>
      <c r="CL10" s="7584"/>
      <c r="CM10" s="7584"/>
      <c r="CN10" s="7591"/>
      <c r="CO10" s="7592" t="s">
        <v>203</v>
      </c>
      <c r="CP10" s="7590" t="s">
        <v>192</v>
      </c>
      <c r="CQ10" s="7584"/>
      <c r="CR10" s="7584"/>
      <c r="CS10" s="7591"/>
      <c r="CT10" s="7599" t="s">
        <v>1035</v>
      </c>
      <c r="CU10" s="7590" t="s">
        <v>1036</v>
      </c>
      <c r="CV10" s="7584"/>
      <c r="CW10" s="7601" t="s">
        <v>1037</v>
      </c>
      <c r="CX10" s="7603" t="s">
        <v>1038</v>
      </c>
      <c r="CY10" s="7605" t="s">
        <v>146</v>
      </c>
      <c r="DB10" s="7582" t="s">
        <v>208</v>
      </c>
      <c r="DC10" s="7584" t="s">
        <v>1034</v>
      </c>
      <c r="DD10" s="7586" t="s">
        <v>15</v>
      </c>
      <c r="DE10" s="7586" t="s">
        <v>90</v>
      </c>
      <c r="DF10" s="7588" t="s">
        <v>91</v>
      </c>
      <c r="DG10" s="7590" t="s">
        <v>424</v>
      </c>
      <c r="DH10" s="7584"/>
      <c r="DI10" s="7591"/>
      <c r="DJ10" s="7590" t="s">
        <v>190</v>
      </c>
      <c r="DK10" s="7584"/>
      <c r="DL10" s="7584"/>
      <c r="DM10" s="7584"/>
      <c r="DN10" s="7591"/>
      <c r="DO10" s="7592" t="s">
        <v>203</v>
      </c>
      <c r="DP10" s="7590" t="s">
        <v>192</v>
      </c>
      <c r="DQ10" s="7584"/>
      <c r="DR10" s="7584"/>
      <c r="DS10" s="7591"/>
      <c r="DT10" s="7599" t="s">
        <v>1035</v>
      </c>
      <c r="DU10" s="7590" t="s">
        <v>1036</v>
      </c>
      <c r="DV10" s="7584"/>
      <c r="DW10" s="7601" t="s">
        <v>1037</v>
      </c>
      <c r="DX10" s="7603" t="s">
        <v>1038</v>
      </c>
      <c r="DY10" s="7603" t="s">
        <v>146</v>
      </c>
      <c r="EA10" s="7582" t="s">
        <v>208</v>
      </c>
      <c r="EB10" s="7584" t="s">
        <v>1034</v>
      </c>
      <c r="EC10" s="7586" t="s">
        <v>15</v>
      </c>
      <c r="ED10" s="7586" t="s">
        <v>90</v>
      </c>
      <c r="EE10" s="7588" t="s">
        <v>91</v>
      </c>
      <c r="EF10" s="7590" t="s">
        <v>424</v>
      </c>
      <c r="EG10" s="7584"/>
      <c r="EH10" s="7591"/>
      <c r="EI10" s="7590" t="s">
        <v>190</v>
      </c>
      <c r="EJ10" s="7584"/>
      <c r="EK10" s="7584"/>
      <c r="EL10" s="7584"/>
      <c r="EM10" s="7591"/>
      <c r="EN10" s="7592" t="s">
        <v>203</v>
      </c>
      <c r="EO10" s="7590" t="s">
        <v>192</v>
      </c>
      <c r="EP10" s="7584"/>
      <c r="EQ10" s="7584"/>
      <c r="ER10" s="7591"/>
      <c r="ES10" s="7599" t="s">
        <v>1035</v>
      </c>
      <c r="ET10" s="7590" t="s">
        <v>1036</v>
      </c>
      <c r="EU10" s="7584"/>
      <c r="EV10" s="7601" t="s">
        <v>1037</v>
      </c>
      <c r="EW10" s="7603" t="s">
        <v>1038</v>
      </c>
      <c r="EX10" s="7603" t="s">
        <v>146</v>
      </c>
      <c r="EZ10" s="7582" t="s">
        <v>208</v>
      </c>
      <c r="FA10" s="7584" t="s">
        <v>1034</v>
      </c>
      <c r="FB10" s="7586" t="s">
        <v>15</v>
      </c>
      <c r="FC10" s="7586" t="s">
        <v>90</v>
      </c>
      <c r="FD10" s="7588" t="s">
        <v>91</v>
      </c>
      <c r="FE10" s="7590" t="s">
        <v>424</v>
      </c>
      <c r="FF10" s="7584"/>
      <c r="FG10" s="7591"/>
      <c r="FH10" s="7590" t="s">
        <v>190</v>
      </c>
      <c r="FI10" s="7584"/>
      <c r="FJ10" s="7584"/>
      <c r="FK10" s="7584"/>
      <c r="FL10" s="7591"/>
      <c r="FM10" s="7592" t="s">
        <v>203</v>
      </c>
      <c r="FN10" s="7590" t="s">
        <v>192</v>
      </c>
      <c r="FO10" s="7584"/>
      <c r="FP10" s="7584"/>
      <c r="FQ10" s="7591"/>
      <c r="FR10" s="7599" t="s">
        <v>1035</v>
      </c>
      <c r="FS10" s="7590" t="s">
        <v>1036</v>
      </c>
      <c r="FT10" s="7584"/>
      <c r="FU10" s="7601" t="s">
        <v>1037</v>
      </c>
      <c r="FV10" s="7603" t="s">
        <v>1038</v>
      </c>
      <c r="FW10" s="7603" t="s">
        <v>146</v>
      </c>
      <c r="FY10" s="7582" t="s">
        <v>208</v>
      </c>
      <c r="FZ10" s="7584" t="s">
        <v>1034</v>
      </c>
      <c r="GA10" s="7586" t="s">
        <v>15</v>
      </c>
      <c r="GB10" s="7586" t="s">
        <v>90</v>
      </c>
      <c r="GC10" s="7588" t="s">
        <v>91</v>
      </c>
      <c r="GD10" s="7590" t="s">
        <v>424</v>
      </c>
      <c r="GE10" s="7584"/>
      <c r="GF10" s="7591"/>
      <c r="GG10" s="7590" t="s">
        <v>190</v>
      </c>
      <c r="GH10" s="7584"/>
      <c r="GI10" s="7584"/>
      <c r="GJ10" s="7584"/>
      <c r="GK10" s="7591"/>
      <c r="GL10" s="7592" t="s">
        <v>203</v>
      </c>
      <c r="GM10" s="7590" t="s">
        <v>192</v>
      </c>
      <c r="GN10" s="7584"/>
      <c r="GO10" s="7584"/>
      <c r="GP10" s="7591"/>
      <c r="GQ10" s="7599" t="s">
        <v>1035</v>
      </c>
      <c r="GR10" s="7590" t="s">
        <v>1036</v>
      </c>
      <c r="GS10" s="7584"/>
      <c r="GT10" s="7601" t="s">
        <v>1037</v>
      </c>
      <c r="GU10" s="7603" t="s">
        <v>1038</v>
      </c>
      <c r="GV10" s="7603" t="s">
        <v>146</v>
      </c>
      <c r="GX10" s="7582" t="s">
        <v>208</v>
      </c>
      <c r="GY10" s="7584" t="s">
        <v>1034</v>
      </c>
      <c r="GZ10" s="7586" t="s">
        <v>15</v>
      </c>
      <c r="HA10" s="7586" t="s">
        <v>90</v>
      </c>
      <c r="HB10" s="7588" t="s">
        <v>91</v>
      </c>
      <c r="HC10" s="7590" t="s">
        <v>424</v>
      </c>
      <c r="HD10" s="7584"/>
      <c r="HE10" s="7591"/>
      <c r="HF10" s="7590" t="s">
        <v>190</v>
      </c>
      <c r="HG10" s="7584"/>
      <c r="HH10" s="7584"/>
      <c r="HI10" s="7584"/>
      <c r="HJ10" s="7591"/>
      <c r="HK10" s="7592" t="s">
        <v>203</v>
      </c>
      <c r="HL10" s="7590" t="s">
        <v>192</v>
      </c>
      <c r="HM10" s="7584"/>
      <c r="HN10" s="7584"/>
      <c r="HO10" s="7591"/>
      <c r="HP10" s="7599" t="s">
        <v>1035</v>
      </c>
      <c r="HQ10" s="7590" t="s">
        <v>1036</v>
      </c>
      <c r="HR10" s="7584"/>
      <c r="HS10" s="7601" t="s">
        <v>1037</v>
      </c>
      <c r="HT10" s="7603" t="s">
        <v>1038</v>
      </c>
      <c r="HU10" s="7603" t="s">
        <v>146</v>
      </c>
    </row>
    <row r="11" spans="2:495" ht="250.5" customHeight="1" thickBot="1">
      <c r="B11" s="7583"/>
      <c r="C11" s="7585"/>
      <c r="D11" s="7587"/>
      <c r="E11" s="7587"/>
      <c r="F11" s="7589"/>
      <c r="G11" s="4780" t="s">
        <v>1039</v>
      </c>
      <c r="H11" s="4779" t="s">
        <v>1040</v>
      </c>
      <c r="I11" s="4781" t="s">
        <v>1041</v>
      </c>
      <c r="J11" s="4780" t="s">
        <v>1042</v>
      </c>
      <c r="K11" s="4779" t="s">
        <v>1043</v>
      </c>
      <c r="L11" s="4779" t="s">
        <v>147</v>
      </c>
      <c r="M11" s="4779" t="s">
        <v>1044</v>
      </c>
      <c r="N11" s="4781" t="s">
        <v>1045</v>
      </c>
      <c r="O11" s="7593"/>
      <c r="P11" s="4782" t="s">
        <v>1046</v>
      </c>
      <c r="Q11" s="4783" t="s">
        <v>124</v>
      </c>
      <c r="R11" s="4783" t="s">
        <v>125</v>
      </c>
      <c r="S11" s="4784" t="s">
        <v>126</v>
      </c>
      <c r="T11" s="7600"/>
      <c r="U11" s="4780" t="s">
        <v>1047</v>
      </c>
      <c r="V11" s="4779" t="s">
        <v>1048</v>
      </c>
      <c r="W11" s="7602"/>
      <c r="X11" s="7604"/>
      <c r="Y11" s="7606"/>
      <c r="AB11" s="7583"/>
      <c r="AC11" s="7585"/>
      <c r="AD11" s="7587"/>
      <c r="AE11" s="7587"/>
      <c r="AF11" s="7589"/>
      <c r="AG11" s="4780" t="s">
        <v>1039</v>
      </c>
      <c r="AH11" s="4779" t="s">
        <v>1040</v>
      </c>
      <c r="AI11" s="4781" t="s">
        <v>1041</v>
      </c>
      <c r="AJ11" s="4780" t="s">
        <v>1042</v>
      </c>
      <c r="AK11" s="4779" t="s">
        <v>1043</v>
      </c>
      <c r="AL11" s="4779" t="s">
        <v>147</v>
      </c>
      <c r="AM11" s="4779" t="s">
        <v>1044</v>
      </c>
      <c r="AN11" s="4781" t="s">
        <v>1045</v>
      </c>
      <c r="AO11" s="7593"/>
      <c r="AP11" s="4782" t="s">
        <v>1046</v>
      </c>
      <c r="AQ11" s="4783" t="s">
        <v>124</v>
      </c>
      <c r="AR11" s="4783" t="s">
        <v>125</v>
      </c>
      <c r="AS11" s="4784" t="s">
        <v>126</v>
      </c>
      <c r="AT11" s="7600"/>
      <c r="AU11" s="4780" t="s">
        <v>1047</v>
      </c>
      <c r="AV11" s="4779" t="s">
        <v>1048</v>
      </c>
      <c r="AW11" s="7602"/>
      <c r="AX11" s="7604"/>
      <c r="AY11" s="7606"/>
      <c r="BB11" s="7583"/>
      <c r="BC11" s="7585"/>
      <c r="BD11" s="7587"/>
      <c r="BE11" s="7587"/>
      <c r="BF11" s="7589"/>
      <c r="BG11" s="4780" t="s">
        <v>1039</v>
      </c>
      <c r="BH11" s="4779" t="s">
        <v>1040</v>
      </c>
      <c r="BI11" s="4781" t="s">
        <v>1041</v>
      </c>
      <c r="BJ11" s="4780" t="s">
        <v>1042</v>
      </c>
      <c r="BK11" s="4779" t="s">
        <v>1043</v>
      </c>
      <c r="BL11" s="4779" t="s">
        <v>147</v>
      </c>
      <c r="BM11" s="4779" t="s">
        <v>1044</v>
      </c>
      <c r="BN11" s="4781" t="s">
        <v>1045</v>
      </c>
      <c r="BO11" s="7593"/>
      <c r="BP11" s="4782" t="s">
        <v>1046</v>
      </c>
      <c r="BQ11" s="4783" t="s">
        <v>124</v>
      </c>
      <c r="BR11" s="4783" t="s">
        <v>125</v>
      </c>
      <c r="BS11" s="4784" t="s">
        <v>126</v>
      </c>
      <c r="BT11" s="7600"/>
      <c r="BU11" s="4780" t="s">
        <v>1047</v>
      </c>
      <c r="BV11" s="4779" t="s">
        <v>1048</v>
      </c>
      <c r="BW11" s="7602"/>
      <c r="BX11" s="7604"/>
      <c r="BY11" s="7606"/>
      <c r="CB11" s="7583"/>
      <c r="CC11" s="7585"/>
      <c r="CD11" s="7587"/>
      <c r="CE11" s="7587"/>
      <c r="CF11" s="7589"/>
      <c r="CG11" s="4780" t="s">
        <v>1039</v>
      </c>
      <c r="CH11" s="4779" t="s">
        <v>1040</v>
      </c>
      <c r="CI11" s="4781" t="s">
        <v>1041</v>
      </c>
      <c r="CJ11" s="4780" t="s">
        <v>1042</v>
      </c>
      <c r="CK11" s="4779" t="s">
        <v>1043</v>
      </c>
      <c r="CL11" s="4779" t="s">
        <v>147</v>
      </c>
      <c r="CM11" s="4779" t="s">
        <v>1044</v>
      </c>
      <c r="CN11" s="4781" t="s">
        <v>1045</v>
      </c>
      <c r="CO11" s="7593"/>
      <c r="CP11" s="4782" t="s">
        <v>1046</v>
      </c>
      <c r="CQ11" s="4783" t="s">
        <v>124</v>
      </c>
      <c r="CR11" s="4783" t="s">
        <v>125</v>
      </c>
      <c r="CS11" s="4784" t="s">
        <v>126</v>
      </c>
      <c r="CT11" s="7600"/>
      <c r="CU11" s="4780" t="s">
        <v>1047</v>
      </c>
      <c r="CV11" s="4779" t="s">
        <v>1048</v>
      </c>
      <c r="CW11" s="7602"/>
      <c r="CX11" s="7604"/>
      <c r="CY11" s="7606"/>
      <c r="DB11" s="7583"/>
      <c r="DC11" s="7585"/>
      <c r="DD11" s="7587"/>
      <c r="DE11" s="7587"/>
      <c r="DF11" s="7589"/>
      <c r="DG11" s="4780" t="s">
        <v>1039</v>
      </c>
      <c r="DH11" s="4779" t="s">
        <v>1040</v>
      </c>
      <c r="DI11" s="4781" t="s">
        <v>1041</v>
      </c>
      <c r="DJ11" s="4780" t="s">
        <v>1042</v>
      </c>
      <c r="DK11" s="4779" t="s">
        <v>1043</v>
      </c>
      <c r="DL11" s="4779" t="s">
        <v>147</v>
      </c>
      <c r="DM11" s="4779" t="s">
        <v>1044</v>
      </c>
      <c r="DN11" s="4781" t="s">
        <v>1045</v>
      </c>
      <c r="DO11" s="7593"/>
      <c r="DP11" s="4782" t="s">
        <v>1046</v>
      </c>
      <c r="DQ11" s="4783" t="s">
        <v>124</v>
      </c>
      <c r="DR11" s="4783" t="s">
        <v>125</v>
      </c>
      <c r="DS11" s="4784" t="s">
        <v>126</v>
      </c>
      <c r="DT11" s="7600"/>
      <c r="DU11" s="4780" t="s">
        <v>1047</v>
      </c>
      <c r="DV11" s="4779" t="s">
        <v>1048</v>
      </c>
      <c r="DW11" s="7602"/>
      <c r="DX11" s="7604"/>
      <c r="DY11" s="7604"/>
      <c r="EA11" s="7583"/>
      <c r="EB11" s="7585"/>
      <c r="EC11" s="7587"/>
      <c r="ED11" s="7587"/>
      <c r="EE11" s="7589"/>
      <c r="EF11" s="4780" t="s">
        <v>1039</v>
      </c>
      <c r="EG11" s="4779" t="s">
        <v>1040</v>
      </c>
      <c r="EH11" s="4781" t="s">
        <v>1041</v>
      </c>
      <c r="EI11" s="4780" t="s">
        <v>1042</v>
      </c>
      <c r="EJ11" s="4779" t="s">
        <v>1043</v>
      </c>
      <c r="EK11" s="4779" t="s">
        <v>147</v>
      </c>
      <c r="EL11" s="4779" t="s">
        <v>1044</v>
      </c>
      <c r="EM11" s="4781" t="s">
        <v>1045</v>
      </c>
      <c r="EN11" s="7593"/>
      <c r="EO11" s="4782" t="s">
        <v>1046</v>
      </c>
      <c r="EP11" s="4783" t="s">
        <v>124</v>
      </c>
      <c r="EQ11" s="4783" t="s">
        <v>125</v>
      </c>
      <c r="ER11" s="4784" t="s">
        <v>126</v>
      </c>
      <c r="ES11" s="7600"/>
      <c r="ET11" s="4780" t="s">
        <v>1047</v>
      </c>
      <c r="EU11" s="4779" t="s">
        <v>1048</v>
      </c>
      <c r="EV11" s="7602"/>
      <c r="EW11" s="7604"/>
      <c r="EX11" s="7604"/>
      <c r="EZ11" s="7614"/>
      <c r="FA11" s="7615"/>
      <c r="FB11" s="7616"/>
      <c r="FC11" s="7616"/>
      <c r="FD11" s="7617"/>
      <c r="FE11" s="4782" t="s">
        <v>1039</v>
      </c>
      <c r="FF11" s="4783" t="s">
        <v>1040</v>
      </c>
      <c r="FG11" s="4784" t="s">
        <v>1041</v>
      </c>
      <c r="FH11" s="4782" t="s">
        <v>1042</v>
      </c>
      <c r="FI11" s="4783" t="s">
        <v>1043</v>
      </c>
      <c r="FJ11" s="4783" t="s">
        <v>147</v>
      </c>
      <c r="FK11" s="4783" t="s">
        <v>1044</v>
      </c>
      <c r="FL11" s="4784" t="s">
        <v>1045</v>
      </c>
      <c r="FM11" s="7593"/>
      <c r="FN11" s="4782" t="s">
        <v>1046</v>
      </c>
      <c r="FO11" s="4783" t="s">
        <v>124</v>
      </c>
      <c r="FP11" s="4783" t="s">
        <v>125</v>
      </c>
      <c r="FQ11" s="4784" t="s">
        <v>126</v>
      </c>
      <c r="FR11" s="7625"/>
      <c r="FS11" s="4782" t="s">
        <v>1047</v>
      </c>
      <c r="FT11" s="4783" t="s">
        <v>1048</v>
      </c>
      <c r="FU11" s="7626"/>
      <c r="FV11" s="7619"/>
      <c r="FW11" s="7619"/>
      <c r="FY11" s="7614"/>
      <c r="FZ11" s="7615"/>
      <c r="GA11" s="7616"/>
      <c r="GB11" s="7616"/>
      <c r="GC11" s="7617"/>
      <c r="GD11" s="4782" t="s">
        <v>1039</v>
      </c>
      <c r="GE11" s="4783" t="s">
        <v>1040</v>
      </c>
      <c r="GF11" s="4784" t="s">
        <v>1041</v>
      </c>
      <c r="GG11" s="4782" t="s">
        <v>1042</v>
      </c>
      <c r="GH11" s="4783" t="s">
        <v>1043</v>
      </c>
      <c r="GI11" s="4783" t="s">
        <v>147</v>
      </c>
      <c r="GJ11" s="4783" t="s">
        <v>1044</v>
      </c>
      <c r="GK11" s="4784" t="s">
        <v>1045</v>
      </c>
      <c r="GL11" s="7593"/>
      <c r="GM11" s="4782" t="s">
        <v>1046</v>
      </c>
      <c r="GN11" s="4783" t="s">
        <v>124</v>
      </c>
      <c r="GO11" s="4783" t="s">
        <v>125</v>
      </c>
      <c r="GP11" s="4784" t="s">
        <v>126</v>
      </c>
      <c r="GQ11" s="7625"/>
      <c r="GR11" s="4782" t="s">
        <v>1047</v>
      </c>
      <c r="GS11" s="4783" t="s">
        <v>1048</v>
      </c>
      <c r="GT11" s="7626"/>
      <c r="GU11" s="7619"/>
      <c r="GV11" s="7619"/>
      <c r="GX11" s="7614"/>
      <c r="GY11" s="7615"/>
      <c r="GZ11" s="7616"/>
      <c r="HA11" s="7616"/>
      <c r="HB11" s="7617"/>
      <c r="HC11" s="4782" t="s">
        <v>1039</v>
      </c>
      <c r="HD11" s="4783" t="s">
        <v>1040</v>
      </c>
      <c r="HE11" s="4784" t="s">
        <v>1041</v>
      </c>
      <c r="HF11" s="4782" t="s">
        <v>1042</v>
      </c>
      <c r="HG11" s="4783" t="s">
        <v>1043</v>
      </c>
      <c r="HH11" s="4783" t="s">
        <v>147</v>
      </c>
      <c r="HI11" s="4783" t="s">
        <v>1044</v>
      </c>
      <c r="HJ11" s="4784" t="s">
        <v>1045</v>
      </c>
      <c r="HK11" s="7593"/>
      <c r="HL11" s="4782" t="s">
        <v>1046</v>
      </c>
      <c r="HM11" s="4783" t="s">
        <v>124</v>
      </c>
      <c r="HN11" s="4783" t="s">
        <v>125</v>
      </c>
      <c r="HO11" s="4784" t="s">
        <v>126</v>
      </c>
      <c r="HP11" s="7625"/>
      <c r="HQ11" s="4782" t="s">
        <v>1047</v>
      </c>
      <c r="HR11" s="4783" t="s">
        <v>1048</v>
      </c>
      <c r="HS11" s="7626"/>
      <c r="HT11" s="7619"/>
      <c r="HU11" s="7619"/>
    </row>
    <row r="12" spans="2:495" ht="135.75" customHeight="1" thickBot="1">
      <c r="B12" s="7566" t="s">
        <v>1373</v>
      </c>
      <c r="C12" s="4998" t="str">
        <f>'العمالية (عمال + تأمينات ) '!$D$10</f>
        <v>عمرو احمد محمد احمد سليمان</v>
      </c>
      <c r="D12" s="3561" t="s">
        <v>216</v>
      </c>
      <c r="E12" s="7568" t="s">
        <v>1390</v>
      </c>
      <c r="F12" s="7574" t="s">
        <v>1049</v>
      </c>
      <c r="G12" s="4980">
        <f>ROUND(I12*0.7,0)</f>
        <v>0</v>
      </c>
      <c r="H12" s="4980">
        <f>ROUND(I12*0.3,0)</f>
        <v>0</v>
      </c>
      <c r="I12" s="4981">
        <f>W12</f>
        <v>0</v>
      </c>
      <c r="J12" s="4980">
        <f>'العمالية (عمال + تأمينات ) '!BH249</f>
        <v>0</v>
      </c>
      <c r="K12" s="4980">
        <f>'العمالية (عمال + تأمينات ) '!BI249</f>
        <v>0</v>
      </c>
      <c r="L12" s="4980">
        <f>'العمالية (عمال + تأمينات ) '!BJ249</f>
        <v>0</v>
      </c>
      <c r="M12" s="4980">
        <f>'العمالية (عمال + تأمينات ) '!BK249</f>
        <v>0</v>
      </c>
      <c r="N12" s="4982">
        <f>SUM(J12:M12)</f>
        <v>0</v>
      </c>
      <c r="O12" s="4983">
        <f>'العمالية (عمال + تأمينات ) '!BL249</f>
        <v>0</v>
      </c>
      <c r="P12" s="4983">
        <f>'العمالية (عمال + تأمينات ) '!BM249</f>
        <v>0</v>
      </c>
      <c r="Q12" s="4983">
        <f>'العمالية (عمال + تأمينات ) '!BN249</f>
        <v>0</v>
      </c>
      <c r="R12" s="4983">
        <f>'العمالية (عمال + تأمينات ) '!BO249</f>
        <v>0</v>
      </c>
      <c r="S12" s="4983">
        <f>'العمالية (عمال + تأمينات ) '!BP249</f>
        <v>0</v>
      </c>
      <c r="T12" s="4982">
        <f>S12+R12+Q12+P12</f>
        <v>0</v>
      </c>
      <c r="U12" s="4980">
        <f>'العمالية (عمال + تأمينات ) '!BQ249</f>
        <v>0</v>
      </c>
      <c r="V12" s="4980">
        <f>'العمالية (عمال + تأمينات ) '!BR249</f>
        <v>0</v>
      </c>
      <c r="W12" s="4984">
        <f>V12+U12+T12+O12+N12</f>
        <v>0</v>
      </c>
      <c r="X12" s="4985">
        <f>IF(I12=0,0,N12/I12)</f>
        <v>0</v>
      </c>
      <c r="Y12" s="4986">
        <f>'العمالية (عمال + تأمينات ) '!BS249</f>
        <v>0</v>
      </c>
      <c r="Z12" s="3562"/>
      <c r="AA12" s="3562"/>
      <c r="AB12" s="7566" t="s">
        <v>1373</v>
      </c>
      <c r="AC12" s="4998" t="str">
        <f>'العمالية (عمال + تأمينات ) '!$D$10</f>
        <v>عمرو احمد محمد احمد سليمان</v>
      </c>
      <c r="AD12" s="3561" t="s">
        <v>216</v>
      </c>
      <c r="AE12" s="7568" t="s">
        <v>1390</v>
      </c>
      <c r="AF12" s="7574" t="s">
        <v>77</v>
      </c>
      <c r="AG12" s="4980">
        <f>ROUND(AI12*0.7,0)</f>
        <v>0</v>
      </c>
      <c r="AH12" s="4980">
        <f>ROUND(AI12*0.3,0)</f>
        <v>0</v>
      </c>
      <c r="AI12" s="4981">
        <f>AW12</f>
        <v>0</v>
      </c>
      <c r="AJ12" s="4980">
        <f>'العمالية (عمال + تأمينات ) '!BH250</f>
        <v>0</v>
      </c>
      <c r="AK12" s="4980">
        <f>'العمالية (عمال + تأمينات ) '!BI250</f>
        <v>0</v>
      </c>
      <c r="AL12" s="4980">
        <f>'العمالية (عمال + تأمينات ) '!BJ250</f>
        <v>0</v>
      </c>
      <c r="AM12" s="4980">
        <f>'العمالية (عمال + تأمينات ) '!BK250</f>
        <v>0</v>
      </c>
      <c r="AN12" s="4982">
        <f>SUM(AJ12:AM12)</f>
        <v>0</v>
      </c>
      <c r="AO12" s="4983">
        <f>'العمالية (عمال + تأمينات ) '!BL250</f>
        <v>0</v>
      </c>
      <c r="AP12" s="4983">
        <f>'العمالية (عمال + تأمينات ) '!BM250</f>
        <v>0</v>
      </c>
      <c r="AQ12" s="4983">
        <f>'العمالية (عمال + تأمينات ) '!BN250</f>
        <v>0</v>
      </c>
      <c r="AR12" s="4983">
        <f>'العمالية (عمال + تأمينات ) '!BO250</f>
        <v>0</v>
      </c>
      <c r="AS12" s="4983">
        <f>'العمالية (عمال + تأمينات ) '!BP250</f>
        <v>0</v>
      </c>
      <c r="AT12" s="4982">
        <f>AS12+AR12+AQ12+AP12</f>
        <v>0</v>
      </c>
      <c r="AU12" s="4980">
        <f>'العمالية (عمال + تأمينات ) '!BQ250</f>
        <v>0</v>
      </c>
      <c r="AV12" s="4980">
        <f>'العمالية (عمال + تأمينات ) '!BR250</f>
        <v>0</v>
      </c>
      <c r="AW12" s="4984">
        <f>AV12+AU12+AT12+AO12+AN12</f>
        <v>0</v>
      </c>
      <c r="AX12" s="4985">
        <f>IF(AI12=0,0,AN12/AI12)</f>
        <v>0</v>
      </c>
      <c r="AY12" s="4986">
        <f>'العمالية (عمال + تأمينات ) '!BS250</f>
        <v>0</v>
      </c>
      <c r="AZ12" s="3562"/>
      <c r="BA12" s="3562"/>
      <c r="BB12" s="7566" t="s">
        <v>1379</v>
      </c>
      <c r="BC12" s="4998" t="str">
        <f>'العمالية (عمال + تأمينات ) '!$D$118</f>
        <v>احمد محمد محمود فؤاد</v>
      </c>
      <c r="BD12" s="3561" t="s">
        <v>216</v>
      </c>
      <c r="BE12" s="7568" t="s">
        <v>1074</v>
      </c>
      <c r="BF12" s="7574" t="s">
        <v>1049</v>
      </c>
      <c r="BG12" s="4980">
        <f>ROUND(BI12*0.7,0)</f>
        <v>0</v>
      </c>
      <c r="BH12" s="4980">
        <f>ROUND(BI12*0.3,0)</f>
        <v>0</v>
      </c>
      <c r="BI12" s="4981">
        <f>BW12</f>
        <v>0</v>
      </c>
      <c r="BJ12" s="4980">
        <f>'العمالية (عمال + تأمينات ) '!BH252</f>
        <v>0</v>
      </c>
      <c r="BK12" s="4980">
        <f>'العمالية (عمال + تأمينات ) '!BI252</f>
        <v>0</v>
      </c>
      <c r="BL12" s="4980">
        <f>'العمالية (عمال + تأمينات ) '!BJ252</f>
        <v>0</v>
      </c>
      <c r="BM12" s="4980">
        <f>'العمالية (عمال + تأمينات ) '!BK252</f>
        <v>0</v>
      </c>
      <c r="BN12" s="4982">
        <f>SUM(BJ12:BM12)</f>
        <v>0</v>
      </c>
      <c r="BO12" s="4983">
        <f>'العمالية (عمال + تأمينات ) '!BL252</f>
        <v>0</v>
      </c>
      <c r="BP12" s="4983">
        <f>'العمالية (عمال + تأمينات ) '!BM252</f>
        <v>0</v>
      </c>
      <c r="BQ12" s="4983">
        <f>'العمالية (عمال + تأمينات ) '!BN252</f>
        <v>0</v>
      </c>
      <c r="BR12" s="4983">
        <f>'العمالية (عمال + تأمينات ) '!BO252</f>
        <v>0</v>
      </c>
      <c r="BS12" s="4983">
        <f>'العمالية (عمال + تأمينات ) '!BP252</f>
        <v>0</v>
      </c>
      <c r="BT12" s="4982">
        <f>BS12+BR12+BQ12+BP12</f>
        <v>0</v>
      </c>
      <c r="BU12" s="4980">
        <f>'العمالية (عمال + تأمينات ) '!BQ252</f>
        <v>0</v>
      </c>
      <c r="BV12" s="4980">
        <f>'العمالية (عمال + تأمينات ) '!BR252</f>
        <v>0</v>
      </c>
      <c r="BW12" s="4984">
        <f>BV12+BU12+BT12+BO12+BN12</f>
        <v>0</v>
      </c>
      <c r="BX12" s="4985">
        <f>IF(BI12=0,0,BN12/BI12)</f>
        <v>0</v>
      </c>
      <c r="BY12" s="4986">
        <f>'العمالية (عمال + تأمينات ) '!BS252</f>
        <v>0</v>
      </c>
      <c r="BZ12" s="3562"/>
      <c r="CA12" s="3562"/>
      <c r="CB12" s="7566" t="s">
        <v>1379</v>
      </c>
      <c r="CC12" s="4998" t="str">
        <f>'العمالية (عمال + تأمينات ) '!$D$118</f>
        <v>احمد محمد محمود فؤاد</v>
      </c>
      <c r="CD12" s="3561" t="s">
        <v>216</v>
      </c>
      <c r="CE12" s="7568" t="s">
        <v>1074</v>
      </c>
      <c r="CF12" s="7574" t="s">
        <v>77</v>
      </c>
      <c r="CG12" s="4980">
        <f>ROUND(CI12*0.7,0)</f>
        <v>0</v>
      </c>
      <c r="CH12" s="4980">
        <f>ROUND(CI12*0.3,0)</f>
        <v>0</v>
      </c>
      <c r="CI12" s="4981">
        <f>CW12</f>
        <v>0</v>
      </c>
      <c r="CJ12" s="4980">
        <f>'العمالية (عمال + تأمينات ) '!BH253</f>
        <v>0</v>
      </c>
      <c r="CK12" s="4980">
        <f>'العمالية (عمال + تأمينات ) '!BI253</f>
        <v>0</v>
      </c>
      <c r="CL12" s="4980">
        <f>'العمالية (عمال + تأمينات ) '!BJ253</f>
        <v>0</v>
      </c>
      <c r="CM12" s="4980">
        <f>'العمالية (عمال + تأمينات ) '!BK253</f>
        <v>0</v>
      </c>
      <c r="CN12" s="4982">
        <f>SUM(CJ12:CM12)</f>
        <v>0</v>
      </c>
      <c r="CO12" s="4983">
        <f>'العمالية (عمال + تأمينات ) '!BL253</f>
        <v>0</v>
      </c>
      <c r="CP12" s="4983">
        <f>'العمالية (عمال + تأمينات ) '!BM253</f>
        <v>0</v>
      </c>
      <c r="CQ12" s="4983">
        <f>'العمالية (عمال + تأمينات ) '!BN253</f>
        <v>0</v>
      </c>
      <c r="CR12" s="4983">
        <f>'العمالية (عمال + تأمينات ) '!BO253</f>
        <v>0</v>
      </c>
      <c r="CS12" s="4983">
        <f>'العمالية (عمال + تأمينات ) '!BP253</f>
        <v>0</v>
      </c>
      <c r="CT12" s="4982">
        <f>CS12+CR12+CQ12+CP12</f>
        <v>0</v>
      </c>
      <c r="CU12" s="4980">
        <f>'العمالية (عمال + تأمينات ) '!BQ253</f>
        <v>0</v>
      </c>
      <c r="CV12" s="4980">
        <f>'العمالية (عمال + تأمينات ) '!BR253</f>
        <v>0</v>
      </c>
      <c r="CW12" s="4984">
        <f>CV12+CU12+CT12+CO12+CN12</f>
        <v>0</v>
      </c>
      <c r="CX12" s="4985">
        <f>IF(CI12=0,0,CN12/CI12)</f>
        <v>0</v>
      </c>
      <c r="CY12" s="4986">
        <f>'العمالية (عمال + تأمينات ) '!BS253</f>
        <v>0</v>
      </c>
      <c r="CZ12" s="3562"/>
      <c r="DA12" s="3562"/>
      <c r="DB12" s="7566" t="s">
        <v>1373</v>
      </c>
      <c r="DC12" s="4998" t="str">
        <f>'العمالية (عمال + تأمينات ) '!$D$10</f>
        <v>عمرو احمد محمد احمد سليمان</v>
      </c>
      <c r="DD12" s="3561" t="s">
        <v>216</v>
      </c>
      <c r="DE12" s="7568" t="s">
        <v>1390</v>
      </c>
      <c r="DF12" s="7574" t="s">
        <v>1049</v>
      </c>
      <c r="DG12" s="4980">
        <f>G12+AG12</f>
        <v>0</v>
      </c>
      <c r="DH12" s="4980">
        <f t="shared" ref="DH12:DY12" si="0">H12+AH12</f>
        <v>0</v>
      </c>
      <c r="DI12" s="4980">
        <f t="shared" si="0"/>
        <v>0</v>
      </c>
      <c r="DJ12" s="4980">
        <f t="shared" si="0"/>
        <v>0</v>
      </c>
      <c r="DK12" s="4980">
        <f t="shared" si="0"/>
        <v>0</v>
      </c>
      <c r="DL12" s="4980">
        <f t="shared" si="0"/>
        <v>0</v>
      </c>
      <c r="DM12" s="4980">
        <f t="shared" si="0"/>
        <v>0</v>
      </c>
      <c r="DN12" s="4980">
        <f t="shared" si="0"/>
        <v>0</v>
      </c>
      <c r="DO12" s="4980">
        <f t="shared" si="0"/>
        <v>0</v>
      </c>
      <c r="DP12" s="4980">
        <f t="shared" si="0"/>
        <v>0</v>
      </c>
      <c r="DQ12" s="4980">
        <f t="shared" si="0"/>
        <v>0</v>
      </c>
      <c r="DR12" s="4980">
        <f t="shared" si="0"/>
        <v>0</v>
      </c>
      <c r="DS12" s="4980">
        <f t="shared" si="0"/>
        <v>0</v>
      </c>
      <c r="DT12" s="4980">
        <f t="shared" si="0"/>
        <v>0</v>
      </c>
      <c r="DU12" s="4980">
        <f t="shared" si="0"/>
        <v>0</v>
      </c>
      <c r="DV12" s="4980">
        <f t="shared" si="0"/>
        <v>0</v>
      </c>
      <c r="DW12" s="4980">
        <f t="shared" si="0"/>
        <v>0</v>
      </c>
      <c r="DX12" s="4985">
        <f>IF(DI12=0,0,DN12/DI12)</f>
        <v>0</v>
      </c>
      <c r="DY12" s="4980">
        <f t="shared" si="0"/>
        <v>0</v>
      </c>
      <c r="DZ12" s="3562"/>
      <c r="EA12" s="7566" t="s">
        <v>1379</v>
      </c>
      <c r="EB12" s="4998" t="str">
        <f>'العمالية (عمال + تأمينات ) '!$D$118</f>
        <v>احمد محمد محمود فؤاد</v>
      </c>
      <c r="EC12" s="3561" t="s">
        <v>216</v>
      </c>
      <c r="ED12" s="7568" t="s">
        <v>1074</v>
      </c>
      <c r="EE12" s="7574" t="s">
        <v>1049</v>
      </c>
      <c r="EF12" s="4980">
        <f>BG12+CG12</f>
        <v>0</v>
      </c>
      <c r="EG12" s="4980">
        <f t="shared" ref="EG12:EX12" si="1">BH12+CH12</f>
        <v>0</v>
      </c>
      <c r="EH12" s="4980">
        <f t="shared" si="1"/>
        <v>0</v>
      </c>
      <c r="EI12" s="4980">
        <f t="shared" si="1"/>
        <v>0</v>
      </c>
      <c r="EJ12" s="4980">
        <f t="shared" si="1"/>
        <v>0</v>
      </c>
      <c r="EK12" s="4980">
        <f t="shared" si="1"/>
        <v>0</v>
      </c>
      <c r="EL12" s="4980">
        <f t="shared" si="1"/>
        <v>0</v>
      </c>
      <c r="EM12" s="4980">
        <f t="shared" si="1"/>
        <v>0</v>
      </c>
      <c r="EN12" s="4980">
        <f t="shared" si="1"/>
        <v>0</v>
      </c>
      <c r="EO12" s="4980">
        <f t="shared" si="1"/>
        <v>0</v>
      </c>
      <c r="EP12" s="4980">
        <f t="shared" si="1"/>
        <v>0</v>
      </c>
      <c r="EQ12" s="4980">
        <f t="shared" si="1"/>
        <v>0</v>
      </c>
      <c r="ER12" s="4980">
        <f t="shared" si="1"/>
        <v>0</v>
      </c>
      <c r="ES12" s="4980">
        <f t="shared" si="1"/>
        <v>0</v>
      </c>
      <c r="ET12" s="4980">
        <f t="shared" si="1"/>
        <v>0</v>
      </c>
      <c r="EU12" s="4980">
        <f t="shared" si="1"/>
        <v>0</v>
      </c>
      <c r="EV12" s="4980">
        <f t="shared" si="1"/>
        <v>0</v>
      </c>
      <c r="EW12" s="4985">
        <f>IF(EH12=0,0,EM12/EH12)</f>
        <v>0</v>
      </c>
      <c r="EX12" s="4980">
        <f t="shared" si="1"/>
        <v>0</v>
      </c>
      <c r="EY12" s="3562"/>
      <c r="EZ12" s="7566" t="s">
        <v>1373</v>
      </c>
      <c r="FA12" s="4998" t="str">
        <f>'العمالية (عمال + تأمينات ) '!$D$10</f>
        <v>عمرو احمد محمد احمد سليمان</v>
      </c>
      <c r="FB12" s="3563" t="s">
        <v>216</v>
      </c>
      <c r="FC12" s="7568" t="s">
        <v>1390</v>
      </c>
      <c r="FD12" s="7574" t="s">
        <v>1049</v>
      </c>
      <c r="FE12" s="4980">
        <f>G12</f>
        <v>0</v>
      </c>
      <c r="FF12" s="4980">
        <f t="shared" ref="FF12:FW12" si="2">H12</f>
        <v>0</v>
      </c>
      <c r="FG12" s="4980">
        <f t="shared" si="2"/>
        <v>0</v>
      </c>
      <c r="FH12" s="4980">
        <f t="shared" si="2"/>
        <v>0</v>
      </c>
      <c r="FI12" s="4980">
        <f t="shared" si="2"/>
        <v>0</v>
      </c>
      <c r="FJ12" s="4980">
        <f t="shared" si="2"/>
        <v>0</v>
      </c>
      <c r="FK12" s="4980">
        <f t="shared" si="2"/>
        <v>0</v>
      </c>
      <c r="FL12" s="4980">
        <f t="shared" si="2"/>
        <v>0</v>
      </c>
      <c r="FM12" s="4980">
        <f t="shared" si="2"/>
        <v>0</v>
      </c>
      <c r="FN12" s="4980">
        <f t="shared" si="2"/>
        <v>0</v>
      </c>
      <c r="FO12" s="4980">
        <f t="shared" si="2"/>
        <v>0</v>
      </c>
      <c r="FP12" s="4980">
        <f t="shared" si="2"/>
        <v>0</v>
      </c>
      <c r="FQ12" s="4980">
        <f t="shared" si="2"/>
        <v>0</v>
      </c>
      <c r="FR12" s="4980">
        <f t="shared" si="2"/>
        <v>0</v>
      </c>
      <c r="FS12" s="4980">
        <f t="shared" si="2"/>
        <v>0</v>
      </c>
      <c r="FT12" s="4980">
        <f t="shared" si="2"/>
        <v>0</v>
      </c>
      <c r="FU12" s="4980">
        <f t="shared" si="2"/>
        <v>0</v>
      </c>
      <c r="FV12" s="4996">
        <f>IF(FG12=0,0,FL12/FG12)</f>
        <v>0</v>
      </c>
      <c r="FW12" s="4980">
        <f t="shared" si="2"/>
        <v>0</v>
      </c>
      <c r="FX12" s="3562"/>
      <c r="FY12" s="7566" t="s">
        <v>1373</v>
      </c>
      <c r="FZ12" s="4998" t="e">
        <f>#REF!</f>
        <v>#REF!</v>
      </c>
      <c r="GA12" s="3563" t="s">
        <v>216</v>
      </c>
      <c r="GB12" s="7568" t="s">
        <v>1390</v>
      </c>
      <c r="GC12" s="7574" t="s">
        <v>1510</v>
      </c>
      <c r="GD12" s="4980">
        <f>AG12</f>
        <v>0</v>
      </c>
      <c r="GE12" s="4980">
        <f t="shared" ref="GE12:GV12" si="3">AH12</f>
        <v>0</v>
      </c>
      <c r="GF12" s="4980">
        <f t="shared" si="3"/>
        <v>0</v>
      </c>
      <c r="GG12" s="4980">
        <f t="shared" si="3"/>
        <v>0</v>
      </c>
      <c r="GH12" s="4980">
        <f t="shared" si="3"/>
        <v>0</v>
      </c>
      <c r="GI12" s="4980">
        <f t="shared" si="3"/>
        <v>0</v>
      </c>
      <c r="GJ12" s="4980">
        <f t="shared" si="3"/>
        <v>0</v>
      </c>
      <c r="GK12" s="4980">
        <f t="shared" si="3"/>
        <v>0</v>
      </c>
      <c r="GL12" s="4980">
        <f t="shared" si="3"/>
        <v>0</v>
      </c>
      <c r="GM12" s="4980">
        <f t="shared" si="3"/>
        <v>0</v>
      </c>
      <c r="GN12" s="4980">
        <f t="shared" si="3"/>
        <v>0</v>
      </c>
      <c r="GO12" s="4980">
        <f t="shared" si="3"/>
        <v>0</v>
      </c>
      <c r="GP12" s="4980">
        <f t="shared" si="3"/>
        <v>0</v>
      </c>
      <c r="GQ12" s="4980">
        <f t="shared" si="3"/>
        <v>0</v>
      </c>
      <c r="GR12" s="4980">
        <f t="shared" si="3"/>
        <v>0</v>
      </c>
      <c r="GS12" s="4980">
        <f t="shared" si="3"/>
        <v>0</v>
      </c>
      <c r="GT12" s="4980">
        <f t="shared" si="3"/>
        <v>0</v>
      </c>
      <c r="GU12" s="4996">
        <f t="shared" si="3"/>
        <v>0</v>
      </c>
      <c r="GV12" s="4980">
        <f t="shared" si="3"/>
        <v>0</v>
      </c>
      <c r="GW12" s="3562"/>
      <c r="GX12" s="7566" t="s">
        <v>1373</v>
      </c>
      <c r="GY12" s="4998" t="e">
        <f>#REF!</f>
        <v>#REF!</v>
      </c>
      <c r="GZ12" s="3563" t="s">
        <v>216</v>
      </c>
      <c r="HA12" s="7568" t="s">
        <v>1390</v>
      </c>
      <c r="HB12" s="7574" t="s">
        <v>1049</v>
      </c>
      <c r="HC12" s="4980">
        <f>FE12+GD12</f>
        <v>0</v>
      </c>
      <c r="HD12" s="4980">
        <f t="shared" ref="HD12:HU12" si="4">FF12+GE12</f>
        <v>0</v>
      </c>
      <c r="HE12" s="4980">
        <f t="shared" si="4"/>
        <v>0</v>
      </c>
      <c r="HF12" s="4980">
        <f t="shared" si="4"/>
        <v>0</v>
      </c>
      <c r="HG12" s="4980">
        <f t="shared" si="4"/>
        <v>0</v>
      </c>
      <c r="HH12" s="4980">
        <f t="shared" si="4"/>
        <v>0</v>
      </c>
      <c r="HI12" s="4980">
        <f t="shared" si="4"/>
        <v>0</v>
      </c>
      <c r="HJ12" s="4980">
        <f t="shared" si="4"/>
        <v>0</v>
      </c>
      <c r="HK12" s="4980">
        <f t="shared" si="4"/>
        <v>0</v>
      </c>
      <c r="HL12" s="4980">
        <f t="shared" si="4"/>
        <v>0</v>
      </c>
      <c r="HM12" s="4980">
        <f t="shared" si="4"/>
        <v>0</v>
      </c>
      <c r="HN12" s="4980">
        <f t="shared" si="4"/>
        <v>0</v>
      </c>
      <c r="HO12" s="4980">
        <f t="shared" si="4"/>
        <v>0</v>
      </c>
      <c r="HP12" s="4980">
        <f t="shared" si="4"/>
        <v>0</v>
      </c>
      <c r="HQ12" s="4980">
        <f t="shared" si="4"/>
        <v>0</v>
      </c>
      <c r="HR12" s="4980">
        <f t="shared" si="4"/>
        <v>0</v>
      </c>
      <c r="HS12" s="4980">
        <f t="shared" si="4"/>
        <v>0</v>
      </c>
      <c r="HT12" s="4996" t="e">
        <f>HJ12/HE12</f>
        <v>#DIV/0!</v>
      </c>
      <c r="HU12" s="4980">
        <f t="shared" si="4"/>
        <v>0</v>
      </c>
    </row>
    <row r="13" spans="2:495" ht="135.75" customHeight="1" thickBot="1">
      <c r="B13" s="7567"/>
      <c r="C13" s="4998" t="str">
        <f>'العمالية (عمال + تأمينات ) '!$D$11</f>
        <v>هند محمد ابراهيم ابوسيف</v>
      </c>
      <c r="D13" s="3564" t="s">
        <v>216</v>
      </c>
      <c r="E13" s="7569"/>
      <c r="F13" s="7575"/>
      <c r="G13" s="4980">
        <f t="shared" ref="G13:G15" si="5">ROUND(I13*0.7,0)</f>
        <v>0</v>
      </c>
      <c r="H13" s="4980">
        <f t="shared" ref="H13:H15" si="6">ROUND(I13*0.3,0)</f>
        <v>0</v>
      </c>
      <c r="I13" s="4981">
        <f t="shared" ref="I13:I15" si="7">W13</f>
        <v>0</v>
      </c>
      <c r="J13" s="4980">
        <f>'العمالية (عمال + تأمينات ) '!BV249</f>
        <v>0</v>
      </c>
      <c r="K13" s="4980">
        <f>'العمالية (عمال + تأمينات ) '!BW249</f>
        <v>0</v>
      </c>
      <c r="L13" s="4980">
        <f>'العمالية (عمال + تأمينات ) '!BX249</f>
        <v>0</v>
      </c>
      <c r="M13" s="4980">
        <f>'العمالية (عمال + تأمينات ) '!BY249</f>
        <v>0</v>
      </c>
      <c r="N13" s="4982">
        <f t="shared" ref="N13:N15" si="8">SUM(J13:M13)</f>
        <v>0</v>
      </c>
      <c r="O13" s="4983">
        <f>'العمالية (عمال + تأمينات ) '!BZ249</f>
        <v>0</v>
      </c>
      <c r="P13" s="4983">
        <f>'العمالية (عمال + تأمينات ) '!CA249</f>
        <v>0</v>
      </c>
      <c r="Q13" s="4983">
        <f>'العمالية (عمال + تأمينات ) '!CB249</f>
        <v>0</v>
      </c>
      <c r="R13" s="4983">
        <f>'العمالية (عمال + تأمينات ) '!CC249</f>
        <v>0</v>
      </c>
      <c r="S13" s="4983">
        <f>'العمالية (عمال + تأمينات ) '!CD249</f>
        <v>0</v>
      </c>
      <c r="T13" s="4987">
        <f>S13+R13+Q13+P13</f>
        <v>0</v>
      </c>
      <c r="U13" s="4980">
        <f>'العمالية (عمال + تأمينات ) '!CE249</f>
        <v>0</v>
      </c>
      <c r="V13" s="4980">
        <f>'العمالية (عمال + تأمينات ) '!CF249</f>
        <v>0</v>
      </c>
      <c r="W13" s="4988">
        <f>V13+U13+T13+O13+N13</f>
        <v>0</v>
      </c>
      <c r="X13" s="4985">
        <f t="shared" ref="X13:X15" si="9">IF(I13=0,0,N13/I13)</f>
        <v>0</v>
      </c>
      <c r="Y13" s="4989">
        <f>'العمالية (عمال + تأمينات ) '!CG249</f>
        <v>0</v>
      </c>
      <c r="Z13" s="3562"/>
      <c r="AA13" s="3562"/>
      <c r="AB13" s="7567"/>
      <c r="AC13" s="4998" t="str">
        <f>'العمالية (عمال + تأمينات ) '!$D$11</f>
        <v>هند محمد ابراهيم ابوسيف</v>
      </c>
      <c r="AD13" s="3564" t="s">
        <v>216</v>
      </c>
      <c r="AE13" s="7569"/>
      <c r="AF13" s="7575"/>
      <c r="AG13" s="4980">
        <f t="shared" ref="AG13:AG15" si="10">ROUND(AI13*0.7,0)</f>
        <v>0</v>
      </c>
      <c r="AH13" s="4980">
        <f t="shared" ref="AH13:AH15" si="11">ROUND(AI13*0.3,0)</f>
        <v>0</v>
      </c>
      <c r="AI13" s="4981">
        <f t="shared" ref="AI13:AI15" si="12">AW13</f>
        <v>0</v>
      </c>
      <c r="AJ13" s="4980">
        <f>'العمالية (عمال + تأمينات ) '!BV250</f>
        <v>0</v>
      </c>
      <c r="AK13" s="4980">
        <f>'العمالية (عمال + تأمينات ) '!BW250</f>
        <v>0</v>
      </c>
      <c r="AL13" s="4980">
        <f>'العمالية (عمال + تأمينات ) '!BX250</f>
        <v>0</v>
      </c>
      <c r="AM13" s="4980">
        <f>'العمالية (عمال + تأمينات ) '!BY250</f>
        <v>0</v>
      </c>
      <c r="AN13" s="4982">
        <f t="shared" ref="AN13:AN15" si="13">SUM(AJ13:AM13)</f>
        <v>0</v>
      </c>
      <c r="AO13" s="4983">
        <f>'العمالية (عمال + تأمينات ) '!BZ250</f>
        <v>0</v>
      </c>
      <c r="AP13" s="4983">
        <f>'العمالية (عمال + تأمينات ) '!CA250</f>
        <v>0</v>
      </c>
      <c r="AQ13" s="4983">
        <f>'العمالية (عمال + تأمينات ) '!CB250</f>
        <v>0</v>
      </c>
      <c r="AR13" s="4983">
        <f>'العمالية (عمال + تأمينات ) '!CC250</f>
        <v>0</v>
      </c>
      <c r="AS13" s="4983">
        <f>'العمالية (عمال + تأمينات ) '!CD250</f>
        <v>0</v>
      </c>
      <c r="AT13" s="4987">
        <f>AS13+AR13+AQ13+AP13</f>
        <v>0</v>
      </c>
      <c r="AU13" s="4980">
        <f>'العمالية (عمال + تأمينات ) '!CE250</f>
        <v>0</v>
      </c>
      <c r="AV13" s="4980">
        <f>'العمالية (عمال + تأمينات ) '!CF250</f>
        <v>0</v>
      </c>
      <c r="AW13" s="4988">
        <f>AV13+AU13+AT13+AO13+AN13</f>
        <v>0</v>
      </c>
      <c r="AX13" s="4985">
        <f t="shared" ref="AX13:AX15" si="14">IF(AI13=0,0,AN13/AI13)</f>
        <v>0</v>
      </c>
      <c r="AY13" s="4989">
        <f>'العمالية (عمال + تأمينات ) '!CG250</f>
        <v>0</v>
      </c>
      <c r="AZ13" s="3562"/>
      <c r="BA13" s="3562"/>
      <c r="BB13" s="7567"/>
      <c r="BC13" s="4998" t="str">
        <f>'العمالية (عمال + تأمينات ) '!$D$119</f>
        <v>رامز جمال فخري جميل</v>
      </c>
      <c r="BD13" s="3564" t="s">
        <v>216</v>
      </c>
      <c r="BE13" s="7569"/>
      <c r="BF13" s="7575"/>
      <c r="BG13" s="4980">
        <f t="shared" ref="BG13:BG15" si="15">ROUND(BI13*0.7,0)</f>
        <v>0</v>
      </c>
      <c r="BH13" s="4980">
        <f t="shared" ref="BH13:BH15" si="16">ROUND(BI13*0.3,0)</f>
        <v>0</v>
      </c>
      <c r="BI13" s="4981">
        <f t="shared" ref="BI13:BI15" si="17">BW13</f>
        <v>0</v>
      </c>
      <c r="BJ13" s="4980">
        <f>'العمالية (عمال + تأمينات ) '!BV252</f>
        <v>0</v>
      </c>
      <c r="BK13" s="4980">
        <f>'العمالية (عمال + تأمينات ) '!BW252</f>
        <v>0</v>
      </c>
      <c r="BL13" s="4980">
        <f>'العمالية (عمال + تأمينات ) '!BX252</f>
        <v>0</v>
      </c>
      <c r="BM13" s="4980">
        <f>'العمالية (عمال + تأمينات ) '!BY252</f>
        <v>0</v>
      </c>
      <c r="BN13" s="4982">
        <f t="shared" ref="BN13:BN15" si="18">SUM(BJ13:BM13)</f>
        <v>0</v>
      </c>
      <c r="BO13" s="4983">
        <f>'العمالية (عمال + تأمينات ) '!BZ252</f>
        <v>0</v>
      </c>
      <c r="BP13" s="4983">
        <f>'العمالية (عمال + تأمينات ) '!CA252</f>
        <v>0</v>
      </c>
      <c r="BQ13" s="4983">
        <f>'العمالية (عمال + تأمينات ) '!CB252</f>
        <v>0</v>
      </c>
      <c r="BR13" s="4983">
        <f>'العمالية (عمال + تأمينات ) '!CC252</f>
        <v>0</v>
      </c>
      <c r="BS13" s="4983">
        <f>'العمالية (عمال + تأمينات ) '!CD252</f>
        <v>0</v>
      </c>
      <c r="BT13" s="4987">
        <f>BS13+BR13+BQ13+BP13</f>
        <v>0</v>
      </c>
      <c r="BU13" s="4980">
        <f>'العمالية (عمال + تأمينات ) '!CE252</f>
        <v>0</v>
      </c>
      <c r="BV13" s="4980">
        <f>'العمالية (عمال + تأمينات ) '!CF252</f>
        <v>0</v>
      </c>
      <c r="BW13" s="4988">
        <f>BV13+BU13+BT13+BO13+BN13</f>
        <v>0</v>
      </c>
      <c r="BX13" s="4985">
        <f t="shared" ref="BX13:BX15" si="19">IF(BI13=0,0,BN13/BI13)</f>
        <v>0</v>
      </c>
      <c r="BY13" s="4989">
        <f>'العمالية (عمال + تأمينات ) '!CG252</f>
        <v>0</v>
      </c>
      <c r="BZ13" s="3562"/>
      <c r="CA13" s="3562"/>
      <c r="CB13" s="7567"/>
      <c r="CC13" s="4998" t="str">
        <f>'العمالية (عمال + تأمينات ) '!$D$119</f>
        <v>رامز جمال فخري جميل</v>
      </c>
      <c r="CD13" s="3564" t="s">
        <v>216</v>
      </c>
      <c r="CE13" s="7569"/>
      <c r="CF13" s="7575"/>
      <c r="CG13" s="4980">
        <f t="shared" ref="CG13:CG15" si="20">ROUND(CI13*0.7,0)</f>
        <v>0</v>
      </c>
      <c r="CH13" s="4980">
        <f t="shared" ref="CH13:CH15" si="21">ROUND(CI13*0.3,0)</f>
        <v>0</v>
      </c>
      <c r="CI13" s="4981">
        <f t="shared" ref="CI13:CI15" si="22">CW13</f>
        <v>0</v>
      </c>
      <c r="CJ13" s="4980">
        <f>'العمالية (عمال + تأمينات ) '!BV253</f>
        <v>0</v>
      </c>
      <c r="CK13" s="4980">
        <f>'العمالية (عمال + تأمينات ) '!BW253</f>
        <v>0</v>
      </c>
      <c r="CL13" s="4980">
        <f>'العمالية (عمال + تأمينات ) '!BX253</f>
        <v>0</v>
      </c>
      <c r="CM13" s="4980">
        <f>'العمالية (عمال + تأمينات ) '!BY253</f>
        <v>0</v>
      </c>
      <c r="CN13" s="4982">
        <f t="shared" ref="CN13:CN15" si="23">SUM(CJ13:CM13)</f>
        <v>0</v>
      </c>
      <c r="CO13" s="4983">
        <f>'العمالية (عمال + تأمينات ) '!BZ253</f>
        <v>0</v>
      </c>
      <c r="CP13" s="4983">
        <f>'العمالية (عمال + تأمينات ) '!CA253</f>
        <v>0</v>
      </c>
      <c r="CQ13" s="4983">
        <f>'العمالية (عمال + تأمينات ) '!CB253</f>
        <v>0</v>
      </c>
      <c r="CR13" s="4983">
        <f>'العمالية (عمال + تأمينات ) '!CC253</f>
        <v>0</v>
      </c>
      <c r="CS13" s="4983">
        <f>'العمالية (عمال + تأمينات ) '!CD253</f>
        <v>0</v>
      </c>
      <c r="CT13" s="4987">
        <f>CS13+CR13+CQ13+CP13</f>
        <v>0</v>
      </c>
      <c r="CU13" s="4980">
        <f>'العمالية (عمال + تأمينات ) '!CE253</f>
        <v>0</v>
      </c>
      <c r="CV13" s="4980">
        <f>'العمالية (عمال + تأمينات ) '!CF253</f>
        <v>0</v>
      </c>
      <c r="CW13" s="4988">
        <f>CV13+CU13+CT13+CO13+CN13</f>
        <v>0</v>
      </c>
      <c r="CX13" s="4985">
        <f t="shared" ref="CX13:CX15" si="24">IF(CI13=0,0,CN13/CI13)</f>
        <v>0</v>
      </c>
      <c r="CY13" s="4989">
        <f>'العمالية (عمال + تأمينات ) '!CG253</f>
        <v>0</v>
      </c>
      <c r="CZ13" s="3562"/>
      <c r="DA13" s="3562"/>
      <c r="DB13" s="7567"/>
      <c r="DC13" s="4998" t="str">
        <f>'العمالية (عمال + تأمينات ) '!$D$11</f>
        <v>هند محمد ابراهيم ابوسيف</v>
      </c>
      <c r="DD13" s="3564" t="s">
        <v>216</v>
      </c>
      <c r="DE13" s="7569"/>
      <c r="DF13" s="7575"/>
      <c r="DG13" s="4980">
        <f t="shared" ref="DG13:DG15" si="25">G13+AG13</f>
        <v>0</v>
      </c>
      <c r="DH13" s="4980">
        <f t="shared" ref="DH13:DH15" si="26">H13+AH13</f>
        <v>0</v>
      </c>
      <c r="DI13" s="4980">
        <f t="shared" ref="DI13:DI15" si="27">I13+AI13</f>
        <v>0</v>
      </c>
      <c r="DJ13" s="4980">
        <f t="shared" ref="DJ13:DJ15" si="28">J13+AJ13</f>
        <v>0</v>
      </c>
      <c r="DK13" s="4980">
        <f t="shared" ref="DK13:DK15" si="29">K13+AK13</f>
        <v>0</v>
      </c>
      <c r="DL13" s="4980">
        <f t="shared" ref="DL13:DL15" si="30">L13+AL13</f>
        <v>0</v>
      </c>
      <c r="DM13" s="4980">
        <f t="shared" ref="DM13:DM15" si="31">M13+AM13</f>
        <v>0</v>
      </c>
      <c r="DN13" s="4980">
        <f t="shared" ref="DN13:DN15" si="32">N13+AN13</f>
        <v>0</v>
      </c>
      <c r="DO13" s="4980">
        <f t="shared" ref="DO13:DO15" si="33">O13+AO13</f>
        <v>0</v>
      </c>
      <c r="DP13" s="4980">
        <f t="shared" ref="DP13:DP15" si="34">P13+AP13</f>
        <v>0</v>
      </c>
      <c r="DQ13" s="4980">
        <f t="shared" ref="DQ13:DQ15" si="35">Q13+AQ13</f>
        <v>0</v>
      </c>
      <c r="DR13" s="4980">
        <f t="shared" ref="DR13:DR15" si="36">R13+AR13</f>
        <v>0</v>
      </c>
      <c r="DS13" s="4980">
        <f t="shared" ref="DS13:DS15" si="37">S13+AS13</f>
        <v>0</v>
      </c>
      <c r="DT13" s="4980">
        <f t="shared" ref="DT13:DT15" si="38">T13+AT13</f>
        <v>0</v>
      </c>
      <c r="DU13" s="4980">
        <f t="shared" ref="DU13:DU15" si="39">U13+AU13</f>
        <v>0</v>
      </c>
      <c r="DV13" s="4980">
        <f t="shared" ref="DV13:DV15" si="40">V13+AV13</f>
        <v>0</v>
      </c>
      <c r="DW13" s="4980">
        <f t="shared" ref="DW13:DW15" si="41">W13+AW13</f>
        <v>0</v>
      </c>
      <c r="DX13" s="4985">
        <f t="shared" ref="DX13:DX15" si="42">IF(DI13=0,0,DN13/DI13)</f>
        <v>0</v>
      </c>
      <c r="DY13" s="4980">
        <f t="shared" ref="DY13:DY15" si="43">Y13+AY13</f>
        <v>0</v>
      </c>
      <c r="DZ13" s="3562"/>
      <c r="EA13" s="7567"/>
      <c r="EB13" s="4998" t="str">
        <f>'العمالية (عمال + تأمينات ) '!$D$119</f>
        <v>رامز جمال فخري جميل</v>
      </c>
      <c r="EC13" s="3564" t="s">
        <v>216</v>
      </c>
      <c r="ED13" s="7569"/>
      <c r="EE13" s="7575"/>
      <c r="EF13" s="4980">
        <f t="shared" ref="EF13:EF15" si="44">BG13+CG13</f>
        <v>0</v>
      </c>
      <c r="EG13" s="4980">
        <f t="shared" ref="EG13:EG15" si="45">BH13+CH13</f>
        <v>0</v>
      </c>
      <c r="EH13" s="4980">
        <f t="shared" ref="EH13:EH15" si="46">BI13+CI13</f>
        <v>0</v>
      </c>
      <c r="EI13" s="4980">
        <f t="shared" ref="EI13:EI15" si="47">BJ13+CJ13</f>
        <v>0</v>
      </c>
      <c r="EJ13" s="4980">
        <f t="shared" ref="EJ13:EJ15" si="48">BK13+CK13</f>
        <v>0</v>
      </c>
      <c r="EK13" s="4980">
        <f t="shared" ref="EK13:EK15" si="49">BL13+CL13</f>
        <v>0</v>
      </c>
      <c r="EL13" s="4980">
        <f t="shared" ref="EL13:EL15" si="50">BM13+CM13</f>
        <v>0</v>
      </c>
      <c r="EM13" s="4980">
        <f t="shared" ref="EM13:EM15" si="51">BN13+CN13</f>
        <v>0</v>
      </c>
      <c r="EN13" s="4980">
        <f t="shared" ref="EN13:EN15" si="52">BO13+CO13</f>
        <v>0</v>
      </c>
      <c r="EO13" s="4980">
        <f t="shared" ref="EO13:EO15" si="53">BP13+CP13</f>
        <v>0</v>
      </c>
      <c r="EP13" s="4980">
        <f t="shared" ref="EP13:EP15" si="54">BQ13+CQ13</f>
        <v>0</v>
      </c>
      <c r="EQ13" s="4980">
        <f t="shared" ref="EQ13:EQ15" si="55">BR13+CR13</f>
        <v>0</v>
      </c>
      <c r="ER13" s="4980">
        <f t="shared" ref="ER13:ER15" si="56">BS13+CS13</f>
        <v>0</v>
      </c>
      <c r="ES13" s="4980">
        <f t="shared" ref="ES13:ES15" si="57">BT13+CT13</f>
        <v>0</v>
      </c>
      <c r="ET13" s="4980">
        <f t="shared" ref="ET13:ET15" si="58">BU13+CU13</f>
        <v>0</v>
      </c>
      <c r="EU13" s="4980">
        <f t="shared" ref="EU13:EU15" si="59">BV13+CV13</f>
        <v>0</v>
      </c>
      <c r="EV13" s="4980">
        <f t="shared" ref="EV13:EV15" si="60">BW13+CW13</f>
        <v>0</v>
      </c>
      <c r="EW13" s="4985">
        <f t="shared" ref="EW13:EW15" si="61">IF(EH13=0,0,EM13/EH13)</f>
        <v>0</v>
      </c>
      <c r="EX13" s="4980">
        <f t="shared" ref="EX13:EX15" si="62">BY13+CY13</f>
        <v>0</v>
      </c>
      <c r="EY13" s="3562"/>
      <c r="EZ13" s="7567"/>
      <c r="FA13" s="4998" t="str">
        <f>'العمالية (عمال + تأمينات ) '!$D$11</f>
        <v>هند محمد ابراهيم ابوسيف</v>
      </c>
      <c r="FB13" s="3564" t="s">
        <v>216</v>
      </c>
      <c r="FC13" s="7569"/>
      <c r="FD13" s="7575"/>
      <c r="FE13" s="4980">
        <f t="shared" ref="FE13:FE15" si="63">G13</f>
        <v>0</v>
      </c>
      <c r="FF13" s="4980">
        <f t="shared" ref="FF13:FF15" si="64">H13</f>
        <v>0</v>
      </c>
      <c r="FG13" s="4980">
        <f t="shared" ref="FG13:FG15" si="65">I13</f>
        <v>0</v>
      </c>
      <c r="FH13" s="4980">
        <f t="shared" ref="FH13:FH15" si="66">J13</f>
        <v>0</v>
      </c>
      <c r="FI13" s="4980">
        <f t="shared" ref="FI13:FI15" si="67">K13</f>
        <v>0</v>
      </c>
      <c r="FJ13" s="4980">
        <f t="shared" ref="FJ13:FJ15" si="68">L13</f>
        <v>0</v>
      </c>
      <c r="FK13" s="4980">
        <f t="shared" ref="FK13:FK15" si="69">M13</f>
        <v>0</v>
      </c>
      <c r="FL13" s="4980">
        <f t="shared" ref="FL13:FL15" si="70">N13</f>
        <v>0</v>
      </c>
      <c r="FM13" s="4980">
        <f t="shared" ref="FM13:FM15" si="71">O13</f>
        <v>0</v>
      </c>
      <c r="FN13" s="4980">
        <f t="shared" ref="FN13:FN15" si="72">P13</f>
        <v>0</v>
      </c>
      <c r="FO13" s="4980">
        <f t="shared" ref="FO13:FO15" si="73">Q13</f>
        <v>0</v>
      </c>
      <c r="FP13" s="4980">
        <f t="shared" ref="FP13:FP15" si="74">R13</f>
        <v>0</v>
      </c>
      <c r="FQ13" s="4980">
        <f t="shared" ref="FQ13:FQ15" si="75">S13</f>
        <v>0</v>
      </c>
      <c r="FR13" s="4980">
        <f t="shared" ref="FR13:FR15" si="76">T13</f>
        <v>0</v>
      </c>
      <c r="FS13" s="4980">
        <f t="shared" ref="FS13:FS15" si="77">U13</f>
        <v>0</v>
      </c>
      <c r="FT13" s="4980">
        <f t="shared" ref="FT13:FT15" si="78">V13</f>
        <v>0</v>
      </c>
      <c r="FU13" s="4980">
        <f t="shared" ref="FU13:FU15" si="79">W13</f>
        <v>0</v>
      </c>
      <c r="FV13" s="4996">
        <f t="shared" ref="FV13:FV15" si="80">IF(FG13=0,0,FL13/FG13)</f>
        <v>0</v>
      </c>
      <c r="FW13" s="4980">
        <f t="shared" ref="FW13:FW15" si="81">Y13</f>
        <v>0</v>
      </c>
      <c r="FX13" s="3562"/>
      <c r="FY13" s="7567"/>
      <c r="FZ13" s="4998" t="e">
        <f>#REF!</f>
        <v>#REF!</v>
      </c>
      <c r="GA13" s="3564" t="s">
        <v>216</v>
      </c>
      <c r="GB13" s="7569"/>
      <c r="GC13" s="7575"/>
      <c r="GD13" s="4980">
        <f t="shared" ref="GD13:GD15" si="82">AG13</f>
        <v>0</v>
      </c>
      <c r="GE13" s="4980">
        <f t="shared" ref="GE13:GE15" si="83">AH13</f>
        <v>0</v>
      </c>
      <c r="GF13" s="4980">
        <f t="shared" ref="GF13:GF15" si="84">AI13</f>
        <v>0</v>
      </c>
      <c r="GG13" s="4980">
        <f t="shared" ref="GG13:GG15" si="85">AJ13</f>
        <v>0</v>
      </c>
      <c r="GH13" s="4980">
        <f t="shared" ref="GH13:GH15" si="86">AK13</f>
        <v>0</v>
      </c>
      <c r="GI13" s="4980">
        <f t="shared" ref="GI13:GI15" si="87">AL13</f>
        <v>0</v>
      </c>
      <c r="GJ13" s="4980">
        <f t="shared" ref="GJ13:GJ15" si="88">AM13</f>
        <v>0</v>
      </c>
      <c r="GK13" s="4980">
        <f t="shared" ref="GK13:GK15" si="89">AN13</f>
        <v>0</v>
      </c>
      <c r="GL13" s="4980">
        <f t="shared" ref="GL13:GL15" si="90">AO13</f>
        <v>0</v>
      </c>
      <c r="GM13" s="4980">
        <f t="shared" ref="GM13:GM15" si="91">AP13</f>
        <v>0</v>
      </c>
      <c r="GN13" s="4980">
        <f t="shared" ref="GN13:GN15" si="92">AQ13</f>
        <v>0</v>
      </c>
      <c r="GO13" s="4980">
        <f t="shared" ref="GO13:GO15" si="93">AR13</f>
        <v>0</v>
      </c>
      <c r="GP13" s="4980">
        <f t="shared" ref="GP13:GP15" si="94">AS13</f>
        <v>0</v>
      </c>
      <c r="GQ13" s="4980">
        <f t="shared" ref="GQ13:GQ15" si="95">AT13</f>
        <v>0</v>
      </c>
      <c r="GR13" s="4980">
        <f t="shared" ref="GR13:GR15" si="96">AU13</f>
        <v>0</v>
      </c>
      <c r="GS13" s="4980">
        <f t="shared" ref="GS13:GS15" si="97">AV13</f>
        <v>0</v>
      </c>
      <c r="GT13" s="4980">
        <f t="shared" ref="GT13:GT15" si="98">AW13</f>
        <v>0</v>
      </c>
      <c r="GU13" s="4996">
        <f t="shared" ref="GU13:GU15" si="99">AX13</f>
        <v>0</v>
      </c>
      <c r="GV13" s="4980">
        <f t="shared" ref="GV13:GV15" si="100">AY13</f>
        <v>0</v>
      </c>
      <c r="GW13" s="3562"/>
      <c r="GX13" s="7567"/>
      <c r="GY13" s="4998" t="e">
        <f>#REF!</f>
        <v>#REF!</v>
      </c>
      <c r="GZ13" s="3564" t="s">
        <v>216</v>
      </c>
      <c r="HA13" s="7569"/>
      <c r="HB13" s="7575"/>
      <c r="HC13" s="4980">
        <f t="shared" ref="HC13:HC15" si="101">FE13+GD13</f>
        <v>0</v>
      </c>
      <c r="HD13" s="4980">
        <f t="shared" ref="HD13:HD15" si="102">FF13+GE13</f>
        <v>0</v>
      </c>
      <c r="HE13" s="4980">
        <f t="shared" ref="HE13:HE15" si="103">FG13+GF13</f>
        <v>0</v>
      </c>
      <c r="HF13" s="4980">
        <f t="shared" ref="HF13:HF15" si="104">FH13+GG13</f>
        <v>0</v>
      </c>
      <c r="HG13" s="4980">
        <f t="shared" ref="HG13:HG15" si="105">FI13+GH13</f>
        <v>0</v>
      </c>
      <c r="HH13" s="4980">
        <f t="shared" ref="HH13:HH15" si="106">FJ13+GI13</f>
        <v>0</v>
      </c>
      <c r="HI13" s="4980">
        <f t="shared" ref="HI13:HI15" si="107">FK13+GJ13</f>
        <v>0</v>
      </c>
      <c r="HJ13" s="4980">
        <f t="shared" ref="HJ13:HJ15" si="108">FL13+GK13</f>
        <v>0</v>
      </c>
      <c r="HK13" s="4980">
        <f t="shared" ref="HK13:HK15" si="109">FM13+GL13</f>
        <v>0</v>
      </c>
      <c r="HL13" s="4980">
        <f t="shared" ref="HL13:HL15" si="110">FN13+GM13</f>
        <v>0</v>
      </c>
      <c r="HM13" s="4980">
        <f t="shared" ref="HM13:HM15" si="111">FO13+GN13</f>
        <v>0</v>
      </c>
      <c r="HN13" s="4980">
        <f t="shared" ref="HN13:HN15" si="112">FP13+GO13</f>
        <v>0</v>
      </c>
      <c r="HO13" s="4980">
        <f t="shared" ref="HO13:HO15" si="113">FQ13+GP13</f>
        <v>0</v>
      </c>
      <c r="HP13" s="4980">
        <f t="shared" ref="HP13:HP15" si="114">FR13+GQ13</f>
        <v>0</v>
      </c>
      <c r="HQ13" s="4980">
        <f t="shared" ref="HQ13:HQ15" si="115">FS13+GR13</f>
        <v>0</v>
      </c>
      <c r="HR13" s="4980">
        <f t="shared" ref="HR13:HR15" si="116">FT13+GS13</f>
        <v>0</v>
      </c>
      <c r="HS13" s="4980">
        <f t="shared" ref="HS13:HS15" si="117">FU13+GT13</f>
        <v>0</v>
      </c>
      <c r="HT13" s="4996" t="e">
        <f t="shared" ref="HT13:HT21" si="118">HJ13/HE13</f>
        <v>#DIV/0!</v>
      </c>
      <c r="HU13" s="4980">
        <f t="shared" ref="HU13:HU15" si="119">FW13+GV13</f>
        <v>0</v>
      </c>
    </row>
    <row r="14" spans="2:495" ht="135.75" customHeight="1" thickBot="1">
      <c r="B14" s="7567"/>
      <c r="C14" s="4998" t="str">
        <f>'العمالية (عمال + تأمينات ) '!$D$12</f>
        <v>علاء الدين عصام عبد العزيز علي</v>
      </c>
      <c r="D14" s="3564"/>
      <c r="E14" s="7569"/>
      <c r="F14" s="7575"/>
      <c r="G14" s="4980">
        <f t="shared" si="5"/>
        <v>0</v>
      </c>
      <c r="H14" s="4980">
        <f t="shared" si="6"/>
        <v>0</v>
      </c>
      <c r="I14" s="4981">
        <f t="shared" si="7"/>
        <v>0</v>
      </c>
      <c r="J14" s="4980">
        <f>'العمالية (عمال + تأمينات ) '!CI249</f>
        <v>0</v>
      </c>
      <c r="K14" s="4980">
        <f>'العمالية (عمال + تأمينات ) '!CJ249</f>
        <v>0</v>
      </c>
      <c r="L14" s="4980">
        <f>'العمالية (عمال + تأمينات ) '!CK249</f>
        <v>0</v>
      </c>
      <c r="M14" s="4980">
        <f>'العمالية (عمال + تأمينات ) '!CL249</f>
        <v>0</v>
      </c>
      <c r="N14" s="4982">
        <f t="shared" ref="N14" si="120">SUM(J14:M14)</f>
        <v>0</v>
      </c>
      <c r="O14" s="4983">
        <f>'العمالية (عمال + تأمينات ) '!CM249</f>
        <v>0</v>
      </c>
      <c r="P14" s="4983">
        <f>'العمالية (عمال + تأمينات ) '!CN249</f>
        <v>0</v>
      </c>
      <c r="Q14" s="4983">
        <f>'العمالية (عمال + تأمينات ) '!CO249</f>
        <v>0</v>
      </c>
      <c r="R14" s="4983">
        <f>'العمالية (عمال + تأمينات ) '!CP249</f>
        <v>0</v>
      </c>
      <c r="S14" s="4983">
        <f>'العمالية (عمال + تأمينات ) '!CQ249</f>
        <v>0</v>
      </c>
      <c r="T14" s="4987">
        <f>S14+R14+Q14+P14</f>
        <v>0</v>
      </c>
      <c r="U14" s="4980">
        <f>'العمالية (عمال + تأمينات ) '!CR249</f>
        <v>0</v>
      </c>
      <c r="V14" s="4980">
        <f>'العمالية (عمال + تأمينات ) '!CS249</f>
        <v>0</v>
      </c>
      <c r="W14" s="4988">
        <f>V14+U14+T14+O14+N14</f>
        <v>0</v>
      </c>
      <c r="X14" s="4985">
        <f t="shared" si="9"/>
        <v>0</v>
      </c>
      <c r="Y14" s="4989">
        <f>'العمالية (عمال + تأمينات ) '!CT249</f>
        <v>0</v>
      </c>
      <c r="Z14" s="3562"/>
      <c r="AA14" s="3562"/>
      <c r="AB14" s="7567"/>
      <c r="AC14" s="4998" t="str">
        <f>'العمالية (عمال + تأمينات ) '!$D$12</f>
        <v>علاء الدين عصام عبد العزيز علي</v>
      </c>
      <c r="AD14" s="3564"/>
      <c r="AE14" s="7569"/>
      <c r="AF14" s="7575"/>
      <c r="AG14" s="4980">
        <f t="shared" si="10"/>
        <v>0</v>
      </c>
      <c r="AH14" s="4980">
        <f t="shared" si="11"/>
        <v>0</v>
      </c>
      <c r="AI14" s="4981">
        <f t="shared" si="12"/>
        <v>0</v>
      </c>
      <c r="AJ14" s="4980">
        <f>'العمالية (عمال + تأمينات ) '!CI250</f>
        <v>0</v>
      </c>
      <c r="AK14" s="4980">
        <f>'العمالية (عمال + تأمينات ) '!CJ250</f>
        <v>0</v>
      </c>
      <c r="AL14" s="4980">
        <f>'العمالية (عمال + تأمينات ) '!CK250</f>
        <v>0</v>
      </c>
      <c r="AM14" s="4980">
        <f>'العمالية (عمال + تأمينات ) '!CL250</f>
        <v>0</v>
      </c>
      <c r="AN14" s="4982">
        <f t="shared" si="13"/>
        <v>0</v>
      </c>
      <c r="AO14" s="4983">
        <f>'العمالية (عمال + تأمينات ) '!CM250</f>
        <v>0</v>
      </c>
      <c r="AP14" s="4983">
        <f>'العمالية (عمال + تأمينات ) '!CN250</f>
        <v>0</v>
      </c>
      <c r="AQ14" s="4983">
        <f>'العمالية (عمال + تأمينات ) '!CO250</f>
        <v>0</v>
      </c>
      <c r="AR14" s="4983">
        <f>'العمالية (عمال + تأمينات ) '!CP250</f>
        <v>0</v>
      </c>
      <c r="AS14" s="4983">
        <f>'العمالية (عمال + تأمينات ) '!CQ250</f>
        <v>0</v>
      </c>
      <c r="AT14" s="4987">
        <f>AS14+AR14+AQ14+AP14</f>
        <v>0</v>
      </c>
      <c r="AU14" s="4980">
        <f>'العمالية (عمال + تأمينات ) '!CR250</f>
        <v>0</v>
      </c>
      <c r="AV14" s="4980">
        <f>'العمالية (عمال + تأمينات ) '!CS250</f>
        <v>0</v>
      </c>
      <c r="AW14" s="4988">
        <f>AV14+AU14+AT14+AO14+AN14</f>
        <v>0</v>
      </c>
      <c r="AX14" s="4985">
        <f t="shared" si="14"/>
        <v>0</v>
      </c>
      <c r="AY14" s="4989">
        <f>'العمالية (عمال + تأمينات ) '!CT250</f>
        <v>0</v>
      </c>
      <c r="AZ14" s="3562"/>
      <c r="BA14" s="3562"/>
      <c r="BB14" s="7567"/>
      <c r="BC14" s="4998" t="str">
        <f>'العمالية (عمال + تأمينات ) '!$D$120</f>
        <v>بسمة علي يحيي عبدالمجيد اليماني</v>
      </c>
      <c r="BD14" s="3564"/>
      <c r="BE14" s="7569"/>
      <c r="BF14" s="7575"/>
      <c r="BG14" s="4980">
        <f t="shared" si="15"/>
        <v>0</v>
      </c>
      <c r="BH14" s="4980">
        <f t="shared" si="16"/>
        <v>0</v>
      </c>
      <c r="BI14" s="4981">
        <f t="shared" si="17"/>
        <v>0</v>
      </c>
      <c r="BJ14" s="4980">
        <f>'العمالية (عمال + تأمينات ) '!CI252</f>
        <v>0</v>
      </c>
      <c r="BK14" s="4980">
        <f>'العمالية (عمال + تأمينات ) '!CJ252</f>
        <v>0</v>
      </c>
      <c r="BL14" s="4980">
        <f>'العمالية (عمال + تأمينات ) '!CK252</f>
        <v>0</v>
      </c>
      <c r="BM14" s="4980">
        <f>'العمالية (عمال + تأمينات ) '!CL252</f>
        <v>0</v>
      </c>
      <c r="BN14" s="4982">
        <f t="shared" si="18"/>
        <v>0</v>
      </c>
      <c r="BO14" s="4983">
        <f>'العمالية (عمال + تأمينات ) '!CM252</f>
        <v>0</v>
      </c>
      <c r="BP14" s="4983">
        <f>'العمالية (عمال + تأمينات ) '!CN252</f>
        <v>0</v>
      </c>
      <c r="BQ14" s="4983">
        <f>'العمالية (عمال + تأمينات ) '!CO252</f>
        <v>0</v>
      </c>
      <c r="BR14" s="4983">
        <f>'العمالية (عمال + تأمينات ) '!CP252</f>
        <v>0</v>
      </c>
      <c r="BS14" s="4983">
        <f>'العمالية (عمال + تأمينات ) '!CQ252</f>
        <v>0</v>
      </c>
      <c r="BT14" s="4987">
        <f>BS14+BR14+BQ14+BP14</f>
        <v>0</v>
      </c>
      <c r="BU14" s="4980">
        <f>'العمالية (عمال + تأمينات ) '!CR252</f>
        <v>0</v>
      </c>
      <c r="BV14" s="4980">
        <f>'العمالية (عمال + تأمينات ) '!CS252</f>
        <v>0</v>
      </c>
      <c r="BW14" s="4988">
        <f>BV14+BU14+BT14+BO14+BN14</f>
        <v>0</v>
      </c>
      <c r="BX14" s="4985">
        <f t="shared" si="19"/>
        <v>0</v>
      </c>
      <c r="BY14" s="4989">
        <f>'العمالية (عمال + تأمينات ) '!CT252</f>
        <v>0</v>
      </c>
      <c r="BZ14" s="3562"/>
      <c r="CA14" s="3562"/>
      <c r="CB14" s="7567"/>
      <c r="CC14" s="4998" t="str">
        <f>'العمالية (عمال + تأمينات ) '!$D$120</f>
        <v>بسمة علي يحيي عبدالمجيد اليماني</v>
      </c>
      <c r="CD14" s="3564"/>
      <c r="CE14" s="7569"/>
      <c r="CF14" s="7575"/>
      <c r="CG14" s="4980">
        <f t="shared" si="20"/>
        <v>0</v>
      </c>
      <c r="CH14" s="4980">
        <f t="shared" si="21"/>
        <v>0</v>
      </c>
      <c r="CI14" s="4981">
        <f t="shared" si="22"/>
        <v>0</v>
      </c>
      <c r="CJ14" s="4980">
        <f>'العمالية (عمال + تأمينات ) '!CI253</f>
        <v>0</v>
      </c>
      <c r="CK14" s="4980">
        <f>'العمالية (عمال + تأمينات ) '!CJ253</f>
        <v>0</v>
      </c>
      <c r="CL14" s="4980">
        <f>'العمالية (عمال + تأمينات ) '!CK253</f>
        <v>0</v>
      </c>
      <c r="CM14" s="4980">
        <f>'العمالية (عمال + تأمينات ) '!CL253</f>
        <v>0</v>
      </c>
      <c r="CN14" s="4982">
        <f t="shared" si="23"/>
        <v>0</v>
      </c>
      <c r="CO14" s="4983">
        <f>'العمالية (عمال + تأمينات ) '!CM253</f>
        <v>0</v>
      </c>
      <c r="CP14" s="4983">
        <f>'العمالية (عمال + تأمينات ) '!CN253</f>
        <v>0</v>
      </c>
      <c r="CQ14" s="4983">
        <f>'العمالية (عمال + تأمينات ) '!CO253</f>
        <v>0</v>
      </c>
      <c r="CR14" s="4983">
        <f>'العمالية (عمال + تأمينات ) '!CP253</f>
        <v>0</v>
      </c>
      <c r="CS14" s="4983">
        <f>'العمالية (عمال + تأمينات ) '!CQ253</f>
        <v>0</v>
      </c>
      <c r="CT14" s="4987">
        <f>CS14+CR14+CQ14+CP14</f>
        <v>0</v>
      </c>
      <c r="CU14" s="4980">
        <f>'العمالية (عمال + تأمينات ) '!CE253</f>
        <v>0</v>
      </c>
      <c r="CV14" s="4980">
        <f>'العمالية (عمال + تأمينات ) '!CF253</f>
        <v>0</v>
      </c>
      <c r="CW14" s="4988">
        <f>CV14+CU14+CT14+CO14+CN14</f>
        <v>0</v>
      </c>
      <c r="CX14" s="4985">
        <f t="shared" si="24"/>
        <v>0</v>
      </c>
      <c r="CY14" s="4989">
        <f>'العمالية (عمال + تأمينات ) '!CG253</f>
        <v>0</v>
      </c>
      <c r="CZ14" s="3562"/>
      <c r="DA14" s="3562"/>
      <c r="DB14" s="7567"/>
      <c r="DC14" s="4998" t="str">
        <f>'العمالية (عمال + تأمينات ) '!$D$12</f>
        <v>علاء الدين عصام عبد العزيز علي</v>
      </c>
      <c r="DD14" s="3564"/>
      <c r="DE14" s="7569"/>
      <c r="DF14" s="7575"/>
      <c r="DG14" s="4980">
        <f t="shared" si="25"/>
        <v>0</v>
      </c>
      <c r="DH14" s="4980">
        <f t="shared" si="26"/>
        <v>0</v>
      </c>
      <c r="DI14" s="4980">
        <f t="shared" si="27"/>
        <v>0</v>
      </c>
      <c r="DJ14" s="4980">
        <f t="shared" si="28"/>
        <v>0</v>
      </c>
      <c r="DK14" s="4980">
        <f t="shared" si="29"/>
        <v>0</v>
      </c>
      <c r="DL14" s="4980">
        <f t="shared" si="30"/>
        <v>0</v>
      </c>
      <c r="DM14" s="4980">
        <f t="shared" si="31"/>
        <v>0</v>
      </c>
      <c r="DN14" s="4980">
        <f t="shared" si="32"/>
        <v>0</v>
      </c>
      <c r="DO14" s="4980">
        <f t="shared" si="33"/>
        <v>0</v>
      </c>
      <c r="DP14" s="4980">
        <f t="shared" si="34"/>
        <v>0</v>
      </c>
      <c r="DQ14" s="4980">
        <f t="shared" si="35"/>
        <v>0</v>
      </c>
      <c r="DR14" s="4980">
        <f t="shared" si="36"/>
        <v>0</v>
      </c>
      <c r="DS14" s="4980">
        <f t="shared" si="37"/>
        <v>0</v>
      </c>
      <c r="DT14" s="4980">
        <f t="shared" si="38"/>
        <v>0</v>
      </c>
      <c r="DU14" s="4980">
        <f t="shared" si="39"/>
        <v>0</v>
      </c>
      <c r="DV14" s="4980">
        <f t="shared" si="40"/>
        <v>0</v>
      </c>
      <c r="DW14" s="4980">
        <f t="shared" si="41"/>
        <v>0</v>
      </c>
      <c r="DX14" s="4985">
        <f t="shared" si="42"/>
        <v>0</v>
      </c>
      <c r="DY14" s="4980">
        <f t="shared" si="43"/>
        <v>0</v>
      </c>
      <c r="DZ14" s="3562"/>
      <c r="EA14" s="7567"/>
      <c r="EB14" s="4998" t="str">
        <f>'العمالية (عمال + تأمينات ) '!$D$120</f>
        <v>بسمة علي يحيي عبدالمجيد اليماني</v>
      </c>
      <c r="EC14" s="3564"/>
      <c r="ED14" s="7569"/>
      <c r="EE14" s="7575"/>
      <c r="EF14" s="4980">
        <f t="shared" si="44"/>
        <v>0</v>
      </c>
      <c r="EG14" s="4980">
        <f t="shared" si="45"/>
        <v>0</v>
      </c>
      <c r="EH14" s="4980">
        <f t="shared" si="46"/>
        <v>0</v>
      </c>
      <c r="EI14" s="4980">
        <f t="shared" si="47"/>
        <v>0</v>
      </c>
      <c r="EJ14" s="4980">
        <f t="shared" si="48"/>
        <v>0</v>
      </c>
      <c r="EK14" s="4980">
        <f t="shared" si="49"/>
        <v>0</v>
      </c>
      <c r="EL14" s="4980">
        <f t="shared" si="50"/>
        <v>0</v>
      </c>
      <c r="EM14" s="4980">
        <f t="shared" si="51"/>
        <v>0</v>
      </c>
      <c r="EN14" s="4980">
        <f t="shared" si="52"/>
        <v>0</v>
      </c>
      <c r="EO14" s="4980">
        <f t="shared" si="53"/>
        <v>0</v>
      </c>
      <c r="EP14" s="4980">
        <f t="shared" si="54"/>
        <v>0</v>
      </c>
      <c r="EQ14" s="4980">
        <f t="shared" si="55"/>
        <v>0</v>
      </c>
      <c r="ER14" s="4980">
        <f t="shared" si="56"/>
        <v>0</v>
      </c>
      <c r="ES14" s="4980">
        <f t="shared" si="57"/>
        <v>0</v>
      </c>
      <c r="ET14" s="4980">
        <f t="shared" si="58"/>
        <v>0</v>
      </c>
      <c r="EU14" s="4980">
        <f t="shared" si="59"/>
        <v>0</v>
      </c>
      <c r="EV14" s="4980">
        <f t="shared" si="60"/>
        <v>0</v>
      </c>
      <c r="EW14" s="4985">
        <f t="shared" si="61"/>
        <v>0</v>
      </c>
      <c r="EX14" s="4980">
        <f t="shared" si="62"/>
        <v>0</v>
      </c>
      <c r="EY14" s="3562"/>
      <c r="EZ14" s="7567"/>
      <c r="FA14" s="4998" t="e">
        <f>#REF!</f>
        <v>#REF!</v>
      </c>
      <c r="FB14" s="3564"/>
      <c r="FC14" s="7569"/>
      <c r="FD14" s="7575"/>
      <c r="FE14" s="4980">
        <f t="shared" si="63"/>
        <v>0</v>
      </c>
      <c r="FF14" s="4980">
        <f t="shared" si="64"/>
        <v>0</v>
      </c>
      <c r="FG14" s="4980">
        <f t="shared" si="65"/>
        <v>0</v>
      </c>
      <c r="FH14" s="4980">
        <f t="shared" si="66"/>
        <v>0</v>
      </c>
      <c r="FI14" s="4980">
        <f t="shared" si="67"/>
        <v>0</v>
      </c>
      <c r="FJ14" s="4980">
        <f t="shared" si="68"/>
        <v>0</v>
      </c>
      <c r="FK14" s="4980">
        <f t="shared" si="69"/>
        <v>0</v>
      </c>
      <c r="FL14" s="4980">
        <f t="shared" si="70"/>
        <v>0</v>
      </c>
      <c r="FM14" s="4980">
        <f t="shared" si="71"/>
        <v>0</v>
      </c>
      <c r="FN14" s="4980">
        <f t="shared" si="72"/>
        <v>0</v>
      </c>
      <c r="FO14" s="4980">
        <f t="shared" si="73"/>
        <v>0</v>
      </c>
      <c r="FP14" s="4980">
        <f t="shared" si="74"/>
        <v>0</v>
      </c>
      <c r="FQ14" s="4980">
        <f t="shared" si="75"/>
        <v>0</v>
      </c>
      <c r="FR14" s="4980">
        <f t="shared" si="76"/>
        <v>0</v>
      </c>
      <c r="FS14" s="4980">
        <f t="shared" si="77"/>
        <v>0</v>
      </c>
      <c r="FT14" s="4980">
        <f t="shared" si="78"/>
        <v>0</v>
      </c>
      <c r="FU14" s="4980">
        <f t="shared" si="79"/>
        <v>0</v>
      </c>
      <c r="FV14" s="4996">
        <f t="shared" si="80"/>
        <v>0</v>
      </c>
      <c r="FW14" s="4980">
        <f t="shared" si="81"/>
        <v>0</v>
      </c>
      <c r="FX14" s="3562"/>
      <c r="FY14" s="7567"/>
      <c r="FZ14" s="4998" t="e">
        <f>#REF!</f>
        <v>#REF!</v>
      </c>
      <c r="GA14" s="3564"/>
      <c r="GB14" s="7569"/>
      <c r="GC14" s="7575"/>
      <c r="GD14" s="4980">
        <f t="shared" si="82"/>
        <v>0</v>
      </c>
      <c r="GE14" s="4980">
        <f t="shared" si="83"/>
        <v>0</v>
      </c>
      <c r="GF14" s="4980">
        <f t="shared" si="84"/>
        <v>0</v>
      </c>
      <c r="GG14" s="4980">
        <f t="shared" si="85"/>
        <v>0</v>
      </c>
      <c r="GH14" s="4980">
        <f t="shared" si="86"/>
        <v>0</v>
      </c>
      <c r="GI14" s="4980">
        <f t="shared" si="87"/>
        <v>0</v>
      </c>
      <c r="GJ14" s="4980">
        <f t="shared" si="88"/>
        <v>0</v>
      </c>
      <c r="GK14" s="4980">
        <f t="shared" si="89"/>
        <v>0</v>
      </c>
      <c r="GL14" s="4980">
        <f t="shared" si="90"/>
        <v>0</v>
      </c>
      <c r="GM14" s="4980">
        <f t="shared" si="91"/>
        <v>0</v>
      </c>
      <c r="GN14" s="4980">
        <f t="shared" si="92"/>
        <v>0</v>
      </c>
      <c r="GO14" s="4980">
        <f t="shared" si="93"/>
        <v>0</v>
      </c>
      <c r="GP14" s="4980">
        <f t="shared" si="94"/>
        <v>0</v>
      </c>
      <c r="GQ14" s="4980">
        <f t="shared" si="95"/>
        <v>0</v>
      </c>
      <c r="GR14" s="4980">
        <f t="shared" si="96"/>
        <v>0</v>
      </c>
      <c r="GS14" s="4980">
        <f t="shared" si="97"/>
        <v>0</v>
      </c>
      <c r="GT14" s="4980">
        <f t="shared" si="98"/>
        <v>0</v>
      </c>
      <c r="GU14" s="4996">
        <f t="shared" si="99"/>
        <v>0</v>
      </c>
      <c r="GV14" s="4980">
        <f t="shared" si="100"/>
        <v>0</v>
      </c>
      <c r="GW14" s="3562"/>
      <c r="GX14" s="7567"/>
      <c r="GY14" s="4998" t="e">
        <f>#REF!</f>
        <v>#REF!</v>
      </c>
      <c r="GZ14" s="3564"/>
      <c r="HA14" s="7569"/>
      <c r="HB14" s="7575"/>
      <c r="HC14" s="4980">
        <f t="shared" si="101"/>
        <v>0</v>
      </c>
      <c r="HD14" s="4980">
        <f t="shared" si="102"/>
        <v>0</v>
      </c>
      <c r="HE14" s="4980">
        <f t="shared" si="103"/>
        <v>0</v>
      </c>
      <c r="HF14" s="4980">
        <f t="shared" si="104"/>
        <v>0</v>
      </c>
      <c r="HG14" s="4980">
        <f t="shared" si="105"/>
        <v>0</v>
      </c>
      <c r="HH14" s="4980">
        <f t="shared" si="106"/>
        <v>0</v>
      </c>
      <c r="HI14" s="4980">
        <f t="shared" si="107"/>
        <v>0</v>
      </c>
      <c r="HJ14" s="4980">
        <f t="shared" si="108"/>
        <v>0</v>
      </c>
      <c r="HK14" s="4980">
        <f t="shared" si="109"/>
        <v>0</v>
      </c>
      <c r="HL14" s="4980">
        <f t="shared" si="110"/>
        <v>0</v>
      </c>
      <c r="HM14" s="4980">
        <f t="shared" si="111"/>
        <v>0</v>
      </c>
      <c r="HN14" s="4980">
        <f t="shared" si="112"/>
        <v>0</v>
      </c>
      <c r="HO14" s="4980">
        <f t="shared" si="113"/>
        <v>0</v>
      </c>
      <c r="HP14" s="4980">
        <f t="shared" si="114"/>
        <v>0</v>
      </c>
      <c r="HQ14" s="4980">
        <f t="shared" si="115"/>
        <v>0</v>
      </c>
      <c r="HR14" s="4980">
        <f t="shared" si="116"/>
        <v>0</v>
      </c>
      <c r="HS14" s="4980">
        <f t="shared" si="117"/>
        <v>0</v>
      </c>
      <c r="HT14" s="4996" t="e">
        <f t="shared" si="118"/>
        <v>#DIV/0!</v>
      </c>
      <c r="HU14" s="4980">
        <f t="shared" si="119"/>
        <v>0</v>
      </c>
      <c r="SA14" s="538" t="s">
        <v>1542</v>
      </c>
    </row>
    <row r="15" spans="2:495" ht="114.75" customHeight="1" thickBot="1">
      <c r="B15" s="7567"/>
      <c r="C15" s="4998" t="str">
        <f>'العمالية (عمال + تأمينات ) '!$D$13</f>
        <v/>
      </c>
      <c r="D15" s="3564" t="s">
        <v>33</v>
      </c>
      <c r="E15" s="7569"/>
      <c r="F15" s="7575"/>
      <c r="G15" s="4980">
        <f t="shared" si="5"/>
        <v>0</v>
      </c>
      <c r="H15" s="4980">
        <f t="shared" si="6"/>
        <v>0</v>
      </c>
      <c r="I15" s="4981">
        <f t="shared" si="7"/>
        <v>0</v>
      </c>
      <c r="J15" s="4980">
        <f>'العمالية (عمال + تأمينات ) '!CV249</f>
        <v>0</v>
      </c>
      <c r="K15" s="4980">
        <f>'العمالية (عمال + تأمينات ) '!CW249</f>
        <v>0</v>
      </c>
      <c r="L15" s="4980">
        <f>'العمالية (عمال + تأمينات ) '!CX249</f>
        <v>0</v>
      </c>
      <c r="M15" s="4980">
        <f>'العمالية (عمال + تأمينات ) '!CY249</f>
        <v>0</v>
      </c>
      <c r="N15" s="4982">
        <f t="shared" si="8"/>
        <v>0</v>
      </c>
      <c r="O15" s="4983">
        <f>'العمالية (عمال + تأمينات ) '!CZ249</f>
        <v>0</v>
      </c>
      <c r="P15" s="4983">
        <f>'العمالية (عمال + تأمينات ) '!DA249</f>
        <v>0</v>
      </c>
      <c r="Q15" s="4983">
        <f>'العمالية (عمال + تأمينات ) '!DB249</f>
        <v>0</v>
      </c>
      <c r="R15" s="4983">
        <f>'العمالية (عمال + تأمينات ) '!DC249</f>
        <v>0</v>
      </c>
      <c r="S15" s="4983">
        <f>'العمالية (عمال + تأمينات ) '!DD249</f>
        <v>0</v>
      </c>
      <c r="T15" s="4987">
        <f>S15+R15+Q15+P15</f>
        <v>0</v>
      </c>
      <c r="U15" s="4980">
        <f>'العمالية (عمال + تأمينات ) '!DE249</f>
        <v>0</v>
      </c>
      <c r="V15" s="4980">
        <f>'العمالية (عمال + تأمينات ) '!DF249</f>
        <v>0</v>
      </c>
      <c r="W15" s="4988">
        <f>V15+U15+T15+O15+N15</f>
        <v>0</v>
      </c>
      <c r="X15" s="4985">
        <f t="shared" si="9"/>
        <v>0</v>
      </c>
      <c r="Y15" s="4989">
        <f>'العمالية (عمال + تأمينات ) '!DG249</f>
        <v>0</v>
      </c>
      <c r="Z15" s="3562"/>
      <c r="AA15" s="3562"/>
      <c r="AB15" s="7567"/>
      <c r="AC15" s="4998" t="str">
        <f>'العمالية (عمال + تأمينات ) '!$D$13</f>
        <v/>
      </c>
      <c r="AD15" s="3564" t="s">
        <v>33</v>
      </c>
      <c r="AE15" s="7569"/>
      <c r="AF15" s="7575"/>
      <c r="AG15" s="4980">
        <f t="shared" si="10"/>
        <v>0</v>
      </c>
      <c r="AH15" s="4980">
        <f t="shared" si="11"/>
        <v>0</v>
      </c>
      <c r="AI15" s="4981">
        <f t="shared" si="12"/>
        <v>0</v>
      </c>
      <c r="AJ15" s="4980">
        <f>'العمالية (عمال + تأمينات ) '!CV250</f>
        <v>0</v>
      </c>
      <c r="AK15" s="4980">
        <f>'العمالية (عمال + تأمينات ) '!CW250</f>
        <v>0</v>
      </c>
      <c r="AL15" s="4980">
        <f>'العمالية (عمال + تأمينات ) '!CX250</f>
        <v>0</v>
      </c>
      <c r="AM15" s="4980">
        <f>'العمالية (عمال + تأمينات ) '!CY250</f>
        <v>0</v>
      </c>
      <c r="AN15" s="4982">
        <f t="shared" si="13"/>
        <v>0</v>
      </c>
      <c r="AO15" s="4983">
        <f>'العمالية (عمال + تأمينات ) '!CZ250</f>
        <v>0</v>
      </c>
      <c r="AP15" s="4983">
        <f>'العمالية (عمال + تأمينات ) '!DA250</f>
        <v>0</v>
      </c>
      <c r="AQ15" s="4983">
        <f>'العمالية (عمال + تأمينات ) '!DB250</f>
        <v>0</v>
      </c>
      <c r="AR15" s="4983">
        <f>'العمالية (عمال + تأمينات ) '!DC250</f>
        <v>0</v>
      </c>
      <c r="AS15" s="4983">
        <f>'العمالية (عمال + تأمينات ) '!DD250</f>
        <v>0</v>
      </c>
      <c r="AT15" s="4987">
        <f>AS15+AR15+AQ15+AP15</f>
        <v>0</v>
      </c>
      <c r="AU15" s="4980">
        <f>'العمالية (عمال + تأمينات ) '!DE250</f>
        <v>0</v>
      </c>
      <c r="AV15" s="4980">
        <f>'العمالية (عمال + تأمينات ) '!DF250</f>
        <v>0</v>
      </c>
      <c r="AW15" s="4988">
        <f>AV15+AU15+AT15+AO15+AN15</f>
        <v>0</v>
      </c>
      <c r="AX15" s="4985">
        <f t="shared" si="14"/>
        <v>0</v>
      </c>
      <c r="AY15" s="4989">
        <f>'العمالية (عمال + تأمينات ) '!DG250</f>
        <v>0</v>
      </c>
      <c r="AZ15" s="3562"/>
      <c r="BA15" s="3562"/>
      <c r="BB15" s="7567"/>
      <c r="BC15" s="4998" t="str">
        <f>'العمالية (عمال + تأمينات ) '!$D$121</f>
        <v>بولا نسيم مرقص يعقزب</v>
      </c>
      <c r="BD15" s="3564" t="s">
        <v>33</v>
      </c>
      <c r="BE15" s="7569"/>
      <c r="BF15" s="7575"/>
      <c r="BG15" s="4980">
        <f t="shared" si="15"/>
        <v>0</v>
      </c>
      <c r="BH15" s="4980">
        <f t="shared" si="16"/>
        <v>0</v>
      </c>
      <c r="BI15" s="4981">
        <f t="shared" si="17"/>
        <v>0</v>
      </c>
      <c r="BJ15" s="4980">
        <f>'العمالية (عمال + تأمينات ) '!CV252</f>
        <v>0</v>
      </c>
      <c r="BK15" s="4980">
        <f>'العمالية (عمال + تأمينات ) '!CW252</f>
        <v>0</v>
      </c>
      <c r="BL15" s="4980">
        <f>'العمالية (عمال + تأمينات ) '!CX252</f>
        <v>0</v>
      </c>
      <c r="BM15" s="4980">
        <f>'العمالية (عمال + تأمينات ) '!CY252</f>
        <v>0</v>
      </c>
      <c r="BN15" s="4982">
        <f t="shared" si="18"/>
        <v>0</v>
      </c>
      <c r="BO15" s="4983">
        <f>'العمالية (عمال + تأمينات ) '!CZ252</f>
        <v>0</v>
      </c>
      <c r="BP15" s="4983">
        <f>'العمالية (عمال + تأمينات ) '!DA252</f>
        <v>0</v>
      </c>
      <c r="BQ15" s="4983">
        <f>'العمالية (عمال + تأمينات ) '!DB252</f>
        <v>0</v>
      </c>
      <c r="BR15" s="4983">
        <f>'العمالية (عمال + تأمينات ) '!DC252</f>
        <v>0</v>
      </c>
      <c r="BS15" s="4983">
        <f>'العمالية (عمال + تأمينات ) '!DD252</f>
        <v>0</v>
      </c>
      <c r="BT15" s="4987">
        <f>BS15+BR15+BQ15+BP15</f>
        <v>0</v>
      </c>
      <c r="BU15" s="4980">
        <f>'العمالية (عمال + تأمينات ) '!DE252</f>
        <v>0</v>
      </c>
      <c r="BV15" s="4980">
        <f>'العمالية (عمال + تأمينات ) '!DF252</f>
        <v>0</v>
      </c>
      <c r="BW15" s="4988">
        <f>BV15+BU15+BT15+BO15+BN15</f>
        <v>0</v>
      </c>
      <c r="BX15" s="4985">
        <f t="shared" si="19"/>
        <v>0</v>
      </c>
      <c r="BY15" s="4989">
        <f>'العمالية (عمال + تأمينات ) '!DG252</f>
        <v>0</v>
      </c>
      <c r="BZ15" s="3562"/>
      <c r="CA15" s="3562"/>
      <c r="CB15" s="7567"/>
      <c r="CC15" s="4998" t="str">
        <f>'العمالية (عمال + تأمينات ) '!$D$121</f>
        <v>بولا نسيم مرقص يعقزب</v>
      </c>
      <c r="CD15" s="3564" t="s">
        <v>33</v>
      </c>
      <c r="CE15" s="7569"/>
      <c r="CF15" s="7575"/>
      <c r="CG15" s="4980">
        <f t="shared" si="20"/>
        <v>0</v>
      </c>
      <c r="CH15" s="4980">
        <f t="shared" si="21"/>
        <v>0</v>
      </c>
      <c r="CI15" s="4981">
        <f t="shared" si="22"/>
        <v>0</v>
      </c>
      <c r="CJ15" s="4980">
        <f>'العمالية (عمال + تأمينات ) '!CV253</f>
        <v>0</v>
      </c>
      <c r="CK15" s="4980">
        <f>'العمالية (عمال + تأمينات ) '!CW253</f>
        <v>0</v>
      </c>
      <c r="CL15" s="4980">
        <f>'العمالية (عمال + تأمينات ) '!CX253</f>
        <v>0</v>
      </c>
      <c r="CM15" s="4980">
        <f>'العمالية (عمال + تأمينات ) '!CY253</f>
        <v>0</v>
      </c>
      <c r="CN15" s="4982">
        <f t="shared" si="23"/>
        <v>0</v>
      </c>
      <c r="CO15" s="4983">
        <f>'العمالية (عمال + تأمينات ) '!CZ253</f>
        <v>0</v>
      </c>
      <c r="CP15" s="4983">
        <f>'العمالية (عمال + تأمينات ) '!DA253</f>
        <v>0</v>
      </c>
      <c r="CQ15" s="4983">
        <f>'العمالية (عمال + تأمينات ) '!DB253</f>
        <v>0</v>
      </c>
      <c r="CR15" s="4983">
        <f>'العمالية (عمال + تأمينات ) '!DC253</f>
        <v>0</v>
      </c>
      <c r="CS15" s="4983">
        <f>'العمالية (عمال + تأمينات ) '!DD253</f>
        <v>0</v>
      </c>
      <c r="CT15" s="4987">
        <f>CS15+CR15+CQ15+CP15</f>
        <v>0</v>
      </c>
      <c r="CU15" s="4980">
        <f>'العمالية (عمال + تأمينات ) '!DE253</f>
        <v>0</v>
      </c>
      <c r="CV15" s="4980">
        <f>'العمالية (عمال + تأمينات ) '!DF253</f>
        <v>0</v>
      </c>
      <c r="CW15" s="4988">
        <f>CV15+CU15+CT15+CO15+CN15</f>
        <v>0</v>
      </c>
      <c r="CX15" s="4985">
        <f t="shared" si="24"/>
        <v>0</v>
      </c>
      <c r="CY15" s="4989">
        <f>'العمالية (عمال + تأمينات ) '!DG253</f>
        <v>0</v>
      </c>
      <c r="CZ15" s="3562"/>
      <c r="DA15" s="3562"/>
      <c r="DB15" s="7567"/>
      <c r="DC15" s="4998" t="str">
        <f>'العمالية (عمال + تأمينات ) '!$D$13</f>
        <v/>
      </c>
      <c r="DD15" s="3564" t="s">
        <v>33</v>
      </c>
      <c r="DE15" s="7569"/>
      <c r="DF15" s="7575"/>
      <c r="DG15" s="4980">
        <f t="shared" si="25"/>
        <v>0</v>
      </c>
      <c r="DH15" s="4980">
        <f t="shared" si="26"/>
        <v>0</v>
      </c>
      <c r="DI15" s="4980">
        <f t="shared" si="27"/>
        <v>0</v>
      </c>
      <c r="DJ15" s="4980">
        <f t="shared" si="28"/>
        <v>0</v>
      </c>
      <c r="DK15" s="4980">
        <f t="shared" si="29"/>
        <v>0</v>
      </c>
      <c r="DL15" s="4980">
        <f t="shared" si="30"/>
        <v>0</v>
      </c>
      <c r="DM15" s="4980">
        <f t="shared" si="31"/>
        <v>0</v>
      </c>
      <c r="DN15" s="4980">
        <f t="shared" si="32"/>
        <v>0</v>
      </c>
      <c r="DO15" s="4980">
        <f t="shared" si="33"/>
        <v>0</v>
      </c>
      <c r="DP15" s="4980">
        <f t="shared" si="34"/>
        <v>0</v>
      </c>
      <c r="DQ15" s="4980">
        <f t="shared" si="35"/>
        <v>0</v>
      </c>
      <c r="DR15" s="4980">
        <f t="shared" si="36"/>
        <v>0</v>
      </c>
      <c r="DS15" s="4980">
        <f t="shared" si="37"/>
        <v>0</v>
      </c>
      <c r="DT15" s="4980">
        <f t="shared" si="38"/>
        <v>0</v>
      </c>
      <c r="DU15" s="4980">
        <f t="shared" si="39"/>
        <v>0</v>
      </c>
      <c r="DV15" s="4980">
        <f t="shared" si="40"/>
        <v>0</v>
      </c>
      <c r="DW15" s="4980">
        <f t="shared" si="41"/>
        <v>0</v>
      </c>
      <c r="DX15" s="4985">
        <f t="shared" si="42"/>
        <v>0</v>
      </c>
      <c r="DY15" s="4980">
        <f t="shared" si="43"/>
        <v>0</v>
      </c>
      <c r="DZ15" s="3562"/>
      <c r="EA15" s="7567"/>
      <c r="EB15" s="4998" t="str">
        <f>'العمالية (عمال + تأمينات ) '!$D$121</f>
        <v>بولا نسيم مرقص يعقزب</v>
      </c>
      <c r="EC15" s="3564" t="s">
        <v>33</v>
      </c>
      <c r="ED15" s="7569"/>
      <c r="EE15" s="7575"/>
      <c r="EF15" s="4980">
        <f t="shared" si="44"/>
        <v>0</v>
      </c>
      <c r="EG15" s="4980">
        <f t="shared" si="45"/>
        <v>0</v>
      </c>
      <c r="EH15" s="4980">
        <f t="shared" si="46"/>
        <v>0</v>
      </c>
      <c r="EI15" s="4980">
        <f t="shared" si="47"/>
        <v>0</v>
      </c>
      <c r="EJ15" s="4980">
        <f t="shared" si="48"/>
        <v>0</v>
      </c>
      <c r="EK15" s="4980">
        <f t="shared" si="49"/>
        <v>0</v>
      </c>
      <c r="EL15" s="4980">
        <f t="shared" si="50"/>
        <v>0</v>
      </c>
      <c r="EM15" s="4980">
        <f t="shared" si="51"/>
        <v>0</v>
      </c>
      <c r="EN15" s="4980">
        <f t="shared" si="52"/>
        <v>0</v>
      </c>
      <c r="EO15" s="4980">
        <f t="shared" si="53"/>
        <v>0</v>
      </c>
      <c r="EP15" s="4980">
        <f t="shared" si="54"/>
        <v>0</v>
      </c>
      <c r="EQ15" s="4980">
        <f t="shared" si="55"/>
        <v>0</v>
      </c>
      <c r="ER15" s="4980">
        <f t="shared" si="56"/>
        <v>0</v>
      </c>
      <c r="ES15" s="4980">
        <f t="shared" si="57"/>
        <v>0</v>
      </c>
      <c r="ET15" s="4980">
        <f t="shared" si="58"/>
        <v>0</v>
      </c>
      <c r="EU15" s="4980">
        <f t="shared" si="59"/>
        <v>0</v>
      </c>
      <c r="EV15" s="4980">
        <f t="shared" si="60"/>
        <v>0</v>
      </c>
      <c r="EW15" s="4985">
        <f t="shared" si="61"/>
        <v>0</v>
      </c>
      <c r="EX15" s="4980">
        <f t="shared" si="62"/>
        <v>0</v>
      </c>
      <c r="EY15" s="3562"/>
      <c r="EZ15" s="7620"/>
      <c r="FA15" s="4998" t="e">
        <f>#REF!</f>
        <v>#REF!</v>
      </c>
      <c r="FB15" s="3565" t="s">
        <v>33</v>
      </c>
      <c r="FC15" s="7569"/>
      <c r="FD15" s="7621"/>
      <c r="FE15" s="4980">
        <f t="shared" si="63"/>
        <v>0</v>
      </c>
      <c r="FF15" s="4980">
        <f t="shared" si="64"/>
        <v>0</v>
      </c>
      <c r="FG15" s="4980">
        <f t="shared" si="65"/>
        <v>0</v>
      </c>
      <c r="FH15" s="4980">
        <f t="shared" si="66"/>
        <v>0</v>
      </c>
      <c r="FI15" s="4980">
        <f t="shared" si="67"/>
        <v>0</v>
      </c>
      <c r="FJ15" s="4980">
        <f t="shared" si="68"/>
        <v>0</v>
      </c>
      <c r="FK15" s="4980">
        <f t="shared" si="69"/>
        <v>0</v>
      </c>
      <c r="FL15" s="4980">
        <f t="shared" si="70"/>
        <v>0</v>
      </c>
      <c r="FM15" s="4980">
        <f t="shared" si="71"/>
        <v>0</v>
      </c>
      <c r="FN15" s="4980">
        <f t="shared" si="72"/>
        <v>0</v>
      </c>
      <c r="FO15" s="4980">
        <f t="shared" si="73"/>
        <v>0</v>
      </c>
      <c r="FP15" s="4980">
        <f t="shared" si="74"/>
        <v>0</v>
      </c>
      <c r="FQ15" s="4980">
        <f t="shared" si="75"/>
        <v>0</v>
      </c>
      <c r="FR15" s="4980">
        <f t="shared" si="76"/>
        <v>0</v>
      </c>
      <c r="FS15" s="4980">
        <f t="shared" si="77"/>
        <v>0</v>
      </c>
      <c r="FT15" s="4980">
        <f t="shared" si="78"/>
        <v>0</v>
      </c>
      <c r="FU15" s="4980">
        <f t="shared" si="79"/>
        <v>0</v>
      </c>
      <c r="FV15" s="4996">
        <f t="shared" si="80"/>
        <v>0</v>
      </c>
      <c r="FW15" s="4980">
        <f t="shared" si="81"/>
        <v>0</v>
      </c>
      <c r="FX15" s="3562"/>
      <c r="FY15" s="7620"/>
      <c r="FZ15" s="4998" t="e">
        <f>#REF!</f>
        <v>#REF!</v>
      </c>
      <c r="GA15" s="3565" t="s">
        <v>33</v>
      </c>
      <c r="GB15" s="7569"/>
      <c r="GC15" s="7621"/>
      <c r="GD15" s="4980">
        <f t="shared" si="82"/>
        <v>0</v>
      </c>
      <c r="GE15" s="4980">
        <f t="shared" si="83"/>
        <v>0</v>
      </c>
      <c r="GF15" s="4980">
        <f t="shared" si="84"/>
        <v>0</v>
      </c>
      <c r="GG15" s="4980">
        <f t="shared" si="85"/>
        <v>0</v>
      </c>
      <c r="GH15" s="4980">
        <f t="shared" si="86"/>
        <v>0</v>
      </c>
      <c r="GI15" s="4980">
        <f t="shared" si="87"/>
        <v>0</v>
      </c>
      <c r="GJ15" s="4980">
        <f t="shared" si="88"/>
        <v>0</v>
      </c>
      <c r="GK15" s="4980">
        <f t="shared" si="89"/>
        <v>0</v>
      </c>
      <c r="GL15" s="4980">
        <f t="shared" si="90"/>
        <v>0</v>
      </c>
      <c r="GM15" s="4980">
        <f t="shared" si="91"/>
        <v>0</v>
      </c>
      <c r="GN15" s="4980">
        <f t="shared" si="92"/>
        <v>0</v>
      </c>
      <c r="GO15" s="4980">
        <f t="shared" si="93"/>
        <v>0</v>
      </c>
      <c r="GP15" s="4980">
        <f t="shared" si="94"/>
        <v>0</v>
      </c>
      <c r="GQ15" s="4980">
        <f t="shared" si="95"/>
        <v>0</v>
      </c>
      <c r="GR15" s="4980">
        <f t="shared" si="96"/>
        <v>0</v>
      </c>
      <c r="GS15" s="4980">
        <f t="shared" si="97"/>
        <v>0</v>
      </c>
      <c r="GT15" s="4980">
        <f t="shared" si="98"/>
        <v>0</v>
      </c>
      <c r="GU15" s="4996">
        <f t="shared" si="99"/>
        <v>0</v>
      </c>
      <c r="GV15" s="4980">
        <f t="shared" si="100"/>
        <v>0</v>
      </c>
      <c r="GW15" s="3562"/>
      <c r="GX15" s="7620"/>
      <c r="GY15" s="4998" t="e">
        <f>#REF!</f>
        <v>#REF!</v>
      </c>
      <c r="GZ15" s="3565" t="s">
        <v>33</v>
      </c>
      <c r="HA15" s="7569"/>
      <c r="HB15" s="7621"/>
      <c r="HC15" s="4980">
        <f t="shared" si="101"/>
        <v>0</v>
      </c>
      <c r="HD15" s="4980">
        <f t="shared" si="102"/>
        <v>0</v>
      </c>
      <c r="HE15" s="4980">
        <f t="shared" si="103"/>
        <v>0</v>
      </c>
      <c r="HF15" s="4980">
        <f t="shared" si="104"/>
        <v>0</v>
      </c>
      <c r="HG15" s="4980">
        <f t="shared" si="105"/>
        <v>0</v>
      </c>
      <c r="HH15" s="4980">
        <f t="shared" si="106"/>
        <v>0</v>
      </c>
      <c r="HI15" s="4980">
        <f t="shared" si="107"/>
        <v>0</v>
      </c>
      <c r="HJ15" s="4980">
        <f t="shared" si="108"/>
        <v>0</v>
      </c>
      <c r="HK15" s="4980">
        <f t="shared" si="109"/>
        <v>0</v>
      </c>
      <c r="HL15" s="4980">
        <f t="shared" si="110"/>
        <v>0</v>
      </c>
      <c r="HM15" s="4980">
        <f t="shared" si="111"/>
        <v>0</v>
      </c>
      <c r="HN15" s="4980">
        <f t="shared" si="112"/>
        <v>0</v>
      </c>
      <c r="HO15" s="4980">
        <f t="shared" si="113"/>
        <v>0</v>
      </c>
      <c r="HP15" s="4980">
        <f t="shared" si="114"/>
        <v>0</v>
      </c>
      <c r="HQ15" s="4980">
        <f t="shared" si="115"/>
        <v>0</v>
      </c>
      <c r="HR15" s="4980">
        <f t="shared" si="116"/>
        <v>0</v>
      </c>
      <c r="HS15" s="4980">
        <f t="shared" si="117"/>
        <v>0</v>
      </c>
      <c r="HT15" s="4996" t="e">
        <f t="shared" si="118"/>
        <v>#DIV/0!</v>
      </c>
      <c r="HU15" s="4980">
        <f t="shared" si="119"/>
        <v>0</v>
      </c>
    </row>
    <row r="16" spans="2:495" ht="135.75" customHeight="1" thickBot="1">
      <c r="B16" s="7570" t="s">
        <v>1050</v>
      </c>
      <c r="C16" s="7571"/>
      <c r="D16" s="7571"/>
      <c r="E16" s="7571"/>
      <c r="F16" s="7572"/>
      <c r="G16" s="4990">
        <f t="shared" ref="G16:W16" si="121">SUM(G12:G15)</f>
        <v>0</v>
      </c>
      <c r="H16" s="4991">
        <f t="shared" si="121"/>
        <v>0</v>
      </c>
      <c r="I16" s="4992">
        <f t="shared" si="121"/>
        <v>0</v>
      </c>
      <c r="J16" s="4990">
        <f t="shared" si="121"/>
        <v>0</v>
      </c>
      <c r="K16" s="4991">
        <f t="shared" si="121"/>
        <v>0</v>
      </c>
      <c r="L16" s="4991">
        <f t="shared" si="121"/>
        <v>0</v>
      </c>
      <c r="M16" s="4991">
        <f t="shared" si="121"/>
        <v>0</v>
      </c>
      <c r="N16" s="4993">
        <f t="shared" si="121"/>
        <v>0</v>
      </c>
      <c r="O16" s="4994">
        <f t="shared" si="121"/>
        <v>0</v>
      </c>
      <c r="P16" s="4990">
        <f t="shared" si="121"/>
        <v>0</v>
      </c>
      <c r="Q16" s="4991">
        <f t="shared" si="121"/>
        <v>0</v>
      </c>
      <c r="R16" s="4991">
        <f t="shared" si="121"/>
        <v>0</v>
      </c>
      <c r="S16" s="4992">
        <f t="shared" si="121"/>
        <v>0</v>
      </c>
      <c r="T16" s="4994">
        <f t="shared" si="121"/>
        <v>0</v>
      </c>
      <c r="U16" s="4990">
        <f t="shared" si="121"/>
        <v>0</v>
      </c>
      <c r="V16" s="4991">
        <f t="shared" si="121"/>
        <v>0</v>
      </c>
      <c r="W16" s="4992">
        <f t="shared" si="121"/>
        <v>0</v>
      </c>
      <c r="X16" s="4985">
        <f>IF(I16=0,0,N16/I16)</f>
        <v>0</v>
      </c>
      <c r="Y16" s="4995">
        <f>Y12+Y13+Y15</f>
        <v>0</v>
      </c>
      <c r="Z16" s="3562"/>
      <c r="AA16" s="3562"/>
      <c r="AB16" s="7570" t="s">
        <v>1050</v>
      </c>
      <c r="AC16" s="7571"/>
      <c r="AD16" s="7571"/>
      <c r="AE16" s="7571"/>
      <c r="AF16" s="7572"/>
      <c r="AG16" s="4990">
        <f t="shared" ref="AG16:AW16" si="122">SUM(AG12:AG15)</f>
        <v>0</v>
      </c>
      <c r="AH16" s="4991">
        <f t="shared" si="122"/>
        <v>0</v>
      </c>
      <c r="AI16" s="4992">
        <f t="shared" si="122"/>
        <v>0</v>
      </c>
      <c r="AJ16" s="4990">
        <f t="shared" si="122"/>
        <v>0</v>
      </c>
      <c r="AK16" s="4991">
        <f t="shared" si="122"/>
        <v>0</v>
      </c>
      <c r="AL16" s="4991">
        <f t="shared" si="122"/>
        <v>0</v>
      </c>
      <c r="AM16" s="4991">
        <f t="shared" si="122"/>
        <v>0</v>
      </c>
      <c r="AN16" s="4993">
        <f t="shared" si="122"/>
        <v>0</v>
      </c>
      <c r="AO16" s="4994">
        <f t="shared" si="122"/>
        <v>0</v>
      </c>
      <c r="AP16" s="4990">
        <f t="shared" si="122"/>
        <v>0</v>
      </c>
      <c r="AQ16" s="4991">
        <f t="shared" si="122"/>
        <v>0</v>
      </c>
      <c r="AR16" s="4991">
        <f t="shared" si="122"/>
        <v>0</v>
      </c>
      <c r="AS16" s="4992">
        <f t="shared" si="122"/>
        <v>0</v>
      </c>
      <c r="AT16" s="4994">
        <f t="shared" si="122"/>
        <v>0</v>
      </c>
      <c r="AU16" s="4990">
        <f t="shared" si="122"/>
        <v>0</v>
      </c>
      <c r="AV16" s="4991">
        <f t="shared" si="122"/>
        <v>0</v>
      </c>
      <c r="AW16" s="4992">
        <f t="shared" si="122"/>
        <v>0</v>
      </c>
      <c r="AX16" s="4985">
        <f>IF(AI16=0,0,AN16/AI16)</f>
        <v>0</v>
      </c>
      <c r="AY16" s="4995">
        <f>AY12+AY13+AY15</f>
        <v>0</v>
      </c>
      <c r="AZ16" s="3562"/>
      <c r="BA16" s="3562"/>
      <c r="BB16" s="7570" t="s">
        <v>1380</v>
      </c>
      <c r="BC16" s="7571"/>
      <c r="BD16" s="7571"/>
      <c r="BE16" s="7571"/>
      <c r="BF16" s="7572"/>
      <c r="BG16" s="4990">
        <f t="shared" ref="BG16:BW16" si="123">SUM(BG12:BG15)</f>
        <v>0</v>
      </c>
      <c r="BH16" s="4991">
        <f t="shared" si="123"/>
        <v>0</v>
      </c>
      <c r="BI16" s="4992">
        <f t="shared" si="123"/>
        <v>0</v>
      </c>
      <c r="BJ16" s="4990">
        <f t="shared" si="123"/>
        <v>0</v>
      </c>
      <c r="BK16" s="4991">
        <f t="shared" si="123"/>
        <v>0</v>
      </c>
      <c r="BL16" s="4991">
        <f t="shared" si="123"/>
        <v>0</v>
      </c>
      <c r="BM16" s="4991">
        <f t="shared" si="123"/>
        <v>0</v>
      </c>
      <c r="BN16" s="4993">
        <f t="shared" si="123"/>
        <v>0</v>
      </c>
      <c r="BO16" s="4994">
        <f t="shared" si="123"/>
        <v>0</v>
      </c>
      <c r="BP16" s="4990">
        <f t="shared" si="123"/>
        <v>0</v>
      </c>
      <c r="BQ16" s="4991">
        <f t="shared" si="123"/>
        <v>0</v>
      </c>
      <c r="BR16" s="4991">
        <f t="shared" si="123"/>
        <v>0</v>
      </c>
      <c r="BS16" s="4992">
        <f t="shared" si="123"/>
        <v>0</v>
      </c>
      <c r="BT16" s="4994">
        <f t="shared" si="123"/>
        <v>0</v>
      </c>
      <c r="BU16" s="4990">
        <f t="shared" si="123"/>
        <v>0</v>
      </c>
      <c r="BV16" s="4991">
        <f t="shared" si="123"/>
        <v>0</v>
      </c>
      <c r="BW16" s="4992">
        <f t="shared" si="123"/>
        <v>0</v>
      </c>
      <c r="BX16" s="4985">
        <f>IF(BI16=0,0,BN16/BI16)</f>
        <v>0</v>
      </c>
      <c r="BY16" s="4995">
        <f>BY12+BY13+BY15</f>
        <v>0</v>
      </c>
      <c r="BZ16" s="3562"/>
      <c r="CA16" s="3562"/>
      <c r="CB16" s="7570" t="s">
        <v>1380</v>
      </c>
      <c r="CC16" s="7571"/>
      <c r="CD16" s="7571"/>
      <c r="CE16" s="7571"/>
      <c r="CF16" s="7572"/>
      <c r="CG16" s="4990">
        <f t="shared" ref="CG16:CW16" si="124">SUM(CG12:CG15)</f>
        <v>0</v>
      </c>
      <c r="CH16" s="4991">
        <f t="shared" si="124"/>
        <v>0</v>
      </c>
      <c r="CI16" s="4992">
        <f t="shared" si="124"/>
        <v>0</v>
      </c>
      <c r="CJ16" s="4990">
        <f t="shared" si="124"/>
        <v>0</v>
      </c>
      <c r="CK16" s="4991">
        <f t="shared" si="124"/>
        <v>0</v>
      </c>
      <c r="CL16" s="4991">
        <f t="shared" si="124"/>
        <v>0</v>
      </c>
      <c r="CM16" s="4991">
        <f t="shared" si="124"/>
        <v>0</v>
      </c>
      <c r="CN16" s="4993">
        <f t="shared" si="124"/>
        <v>0</v>
      </c>
      <c r="CO16" s="4994">
        <f t="shared" si="124"/>
        <v>0</v>
      </c>
      <c r="CP16" s="4990">
        <f t="shared" si="124"/>
        <v>0</v>
      </c>
      <c r="CQ16" s="4991">
        <f t="shared" si="124"/>
        <v>0</v>
      </c>
      <c r="CR16" s="4991">
        <f t="shared" si="124"/>
        <v>0</v>
      </c>
      <c r="CS16" s="4992">
        <f t="shared" si="124"/>
        <v>0</v>
      </c>
      <c r="CT16" s="4994">
        <f t="shared" si="124"/>
        <v>0</v>
      </c>
      <c r="CU16" s="4990">
        <f t="shared" si="124"/>
        <v>0</v>
      </c>
      <c r="CV16" s="4991">
        <f t="shared" si="124"/>
        <v>0</v>
      </c>
      <c r="CW16" s="4992">
        <f t="shared" si="124"/>
        <v>0</v>
      </c>
      <c r="CX16" s="4985">
        <f>IF(CI16=0,0,CN16/CI16)</f>
        <v>0</v>
      </c>
      <c r="CY16" s="4995">
        <f>CY12+CY13+CY15</f>
        <v>0</v>
      </c>
      <c r="CZ16" s="3562"/>
      <c r="DA16" s="3562"/>
      <c r="DB16" s="7570" t="s">
        <v>1050</v>
      </c>
      <c r="DC16" s="7571"/>
      <c r="DD16" s="7571"/>
      <c r="DE16" s="7571"/>
      <c r="DF16" s="7572"/>
      <c r="DG16" s="4990">
        <f>SUM(DG12:DG15)</f>
        <v>0</v>
      </c>
      <c r="DH16" s="4990">
        <f t="shared" ref="DH16:DY16" si="125">SUM(DH12:DH15)</f>
        <v>0</v>
      </c>
      <c r="DI16" s="4990">
        <f t="shared" si="125"/>
        <v>0</v>
      </c>
      <c r="DJ16" s="4990">
        <f t="shared" si="125"/>
        <v>0</v>
      </c>
      <c r="DK16" s="4990">
        <f t="shared" si="125"/>
        <v>0</v>
      </c>
      <c r="DL16" s="4990">
        <f t="shared" si="125"/>
        <v>0</v>
      </c>
      <c r="DM16" s="4990">
        <f t="shared" si="125"/>
        <v>0</v>
      </c>
      <c r="DN16" s="4990">
        <f t="shared" si="125"/>
        <v>0</v>
      </c>
      <c r="DO16" s="4990">
        <f t="shared" si="125"/>
        <v>0</v>
      </c>
      <c r="DP16" s="4990">
        <f t="shared" si="125"/>
        <v>0</v>
      </c>
      <c r="DQ16" s="4990">
        <f t="shared" si="125"/>
        <v>0</v>
      </c>
      <c r="DR16" s="4990">
        <f t="shared" si="125"/>
        <v>0</v>
      </c>
      <c r="DS16" s="4990">
        <f t="shared" si="125"/>
        <v>0</v>
      </c>
      <c r="DT16" s="4990">
        <f t="shared" si="125"/>
        <v>0</v>
      </c>
      <c r="DU16" s="4990">
        <f t="shared" si="125"/>
        <v>0</v>
      </c>
      <c r="DV16" s="4990">
        <f t="shared" si="125"/>
        <v>0</v>
      </c>
      <c r="DW16" s="4990">
        <f t="shared" si="125"/>
        <v>0</v>
      </c>
      <c r="DX16" s="4985">
        <f>IF(DI16=0,0,DN16/DI16)</f>
        <v>0</v>
      </c>
      <c r="DY16" s="4990">
        <f t="shared" si="125"/>
        <v>0</v>
      </c>
      <c r="DZ16" s="3562"/>
      <c r="EA16" s="7570" t="s">
        <v>1389</v>
      </c>
      <c r="EB16" s="7571"/>
      <c r="EC16" s="7571"/>
      <c r="ED16" s="7571"/>
      <c r="EE16" s="7572"/>
      <c r="EF16" s="4990">
        <f>SUM(EF12:EF15)</f>
        <v>0</v>
      </c>
      <c r="EG16" s="4990">
        <f t="shared" ref="EG16:EX16" si="126">SUM(EG12:EG15)</f>
        <v>0</v>
      </c>
      <c r="EH16" s="4990">
        <f t="shared" si="126"/>
        <v>0</v>
      </c>
      <c r="EI16" s="4990">
        <f t="shared" si="126"/>
        <v>0</v>
      </c>
      <c r="EJ16" s="4990">
        <f t="shared" si="126"/>
        <v>0</v>
      </c>
      <c r="EK16" s="4990">
        <f t="shared" si="126"/>
        <v>0</v>
      </c>
      <c r="EL16" s="4990">
        <f t="shared" si="126"/>
        <v>0</v>
      </c>
      <c r="EM16" s="4990">
        <f t="shared" si="126"/>
        <v>0</v>
      </c>
      <c r="EN16" s="4990">
        <f t="shared" si="126"/>
        <v>0</v>
      </c>
      <c r="EO16" s="4990">
        <f t="shared" si="126"/>
        <v>0</v>
      </c>
      <c r="EP16" s="4990">
        <f t="shared" si="126"/>
        <v>0</v>
      </c>
      <c r="EQ16" s="4990">
        <f t="shared" si="126"/>
        <v>0</v>
      </c>
      <c r="ER16" s="4990">
        <f t="shared" si="126"/>
        <v>0</v>
      </c>
      <c r="ES16" s="4990">
        <f t="shared" si="126"/>
        <v>0</v>
      </c>
      <c r="ET16" s="4990">
        <f t="shared" si="126"/>
        <v>0</v>
      </c>
      <c r="EU16" s="4990">
        <f t="shared" si="126"/>
        <v>0</v>
      </c>
      <c r="EV16" s="4990">
        <f t="shared" si="126"/>
        <v>0</v>
      </c>
      <c r="EW16" s="4985">
        <f>IF(EH16=0,0,EM16/EH16)</f>
        <v>0</v>
      </c>
      <c r="EX16" s="4990">
        <f t="shared" si="126"/>
        <v>0</v>
      </c>
      <c r="EY16" s="3562"/>
      <c r="EZ16" s="7563" t="str">
        <f>"اجمالي " &amp;EZ12</f>
        <v>اجمالي الدائرة الاولى عمالية بنى سويف</v>
      </c>
      <c r="FA16" s="7564"/>
      <c r="FB16" s="7564"/>
      <c r="FC16" s="7564"/>
      <c r="FD16" s="7565"/>
      <c r="FE16" s="4980">
        <f>FE12+FE13+FE14+FE15</f>
        <v>0</v>
      </c>
      <c r="FF16" s="4980">
        <f t="shared" ref="FF16:FW16" si="127">FF12+FF13+FF14+FF15</f>
        <v>0</v>
      </c>
      <c r="FG16" s="4980">
        <f t="shared" si="127"/>
        <v>0</v>
      </c>
      <c r="FH16" s="4980">
        <f t="shared" si="127"/>
        <v>0</v>
      </c>
      <c r="FI16" s="4980">
        <f t="shared" si="127"/>
        <v>0</v>
      </c>
      <c r="FJ16" s="4980">
        <f t="shared" si="127"/>
        <v>0</v>
      </c>
      <c r="FK16" s="4980">
        <f t="shared" si="127"/>
        <v>0</v>
      </c>
      <c r="FL16" s="4980">
        <f t="shared" si="127"/>
        <v>0</v>
      </c>
      <c r="FM16" s="4980">
        <f t="shared" si="127"/>
        <v>0</v>
      </c>
      <c r="FN16" s="4980">
        <f t="shared" si="127"/>
        <v>0</v>
      </c>
      <c r="FO16" s="4980">
        <f t="shared" si="127"/>
        <v>0</v>
      </c>
      <c r="FP16" s="4980">
        <f t="shared" si="127"/>
        <v>0</v>
      </c>
      <c r="FQ16" s="4980">
        <f t="shared" si="127"/>
        <v>0</v>
      </c>
      <c r="FR16" s="4980">
        <f t="shared" si="127"/>
        <v>0</v>
      </c>
      <c r="FS16" s="4980">
        <f t="shared" si="127"/>
        <v>0</v>
      </c>
      <c r="FT16" s="4980">
        <f t="shared" si="127"/>
        <v>0</v>
      </c>
      <c r="FU16" s="4980">
        <f t="shared" si="127"/>
        <v>0</v>
      </c>
      <c r="FV16" s="4996">
        <f>IF(FG16=0,0,FL16/FG16)</f>
        <v>0</v>
      </c>
      <c r="FW16" s="4980">
        <f t="shared" si="127"/>
        <v>0</v>
      </c>
      <c r="FX16" s="3562"/>
      <c r="FY16" s="7563" t="str">
        <f>"اجمالي " &amp;FY12</f>
        <v>اجمالي الدائرة الاولى عمالية بنى سويف</v>
      </c>
      <c r="FZ16" s="7564"/>
      <c r="GA16" s="7564"/>
      <c r="GB16" s="7564"/>
      <c r="GC16" s="7565"/>
      <c r="GD16" s="4990">
        <f>SUM(GD12:GD15)</f>
        <v>0</v>
      </c>
      <c r="GE16" s="4990">
        <f t="shared" ref="GE16:GV16" si="128">SUM(GE12:GE15)</f>
        <v>0</v>
      </c>
      <c r="GF16" s="4990">
        <f t="shared" si="128"/>
        <v>0</v>
      </c>
      <c r="GG16" s="4990">
        <f t="shared" si="128"/>
        <v>0</v>
      </c>
      <c r="GH16" s="4990">
        <f t="shared" si="128"/>
        <v>0</v>
      </c>
      <c r="GI16" s="4990">
        <f t="shared" si="128"/>
        <v>0</v>
      </c>
      <c r="GJ16" s="4990">
        <f t="shared" si="128"/>
        <v>0</v>
      </c>
      <c r="GK16" s="4990">
        <f t="shared" si="128"/>
        <v>0</v>
      </c>
      <c r="GL16" s="4990">
        <f t="shared" si="128"/>
        <v>0</v>
      </c>
      <c r="GM16" s="4990">
        <f t="shared" si="128"/>
        <v>0</v>
      </c>
      <c r="GN16" s="4990">
        <f t="shared" si="128"/>
        <v>0</v>
      </c>
      <c r="GO16" s="4990">
        <f t="shared" si="128"/>
        <v>0</v>
      </c>
      <c r="GP16" s="4990">
        <f t="shared" si="128"/>
        <v>0</v>
      </c>
      <c r="GQ16" s="4990">
        <f t="shared" si="128"/>
        <v>0</v>
      </c>
      <c r="GR16" s="4990">
        <f t="shared" si="128"/>
        <v>0</v>
      </c>
      <c r="GS16" s="4990">
        <f t="shared" si="128"/>
        <v>0</v>
      </c>
      <c r="GT16" s="4990">
        <f t="shared" si="128"/>
        <v>0</v>
      </c>
      <c r="GU16" s="4997">
        <f t="shared" si="128"/>
        <v>0</v>
      </c>
      <c r="GV16" s="4990">
        <f t="shared" si="128"/>
        <v>0</v>
      </c>
      <c r="GW16" s="3562"/>
      <c r="GX16" s="7563" t="str">
        <f>"اجمالي " &amp;GX12</f>
        <v>اجمالي الدائرة الاولى عمالية بنى سويف</v>
      </c>
      <c r="GY16" s="7564"/>
      <c r="GZ16" s="7564"/>
      <c r="HA16" s="7564"/>
      <c r="HB16" s="7565"/>
      <c r="HC16" s="4990">
        <f>SUM(HC12:HC15)</f>
        <v>0</v>
      </c>
      <c r="HD16" s="4990">
        <f t="shared" ref="HD16:HU16" si="129">SUM(HD12:HD15)</f>
        <v>0</v>
      </c>
      <c r="HE16" s="4990">
        <f t="shared" si="129"/>
        <v>0</v>
      </c>
      <c r="HF16" s="4990">
        <f t="shared" si="129"/>
        <v>0</v>
      </c>
      <c r="HG16" s="4990">
        <f t="shared" si="129"/>
        <v>0</v>
      </c>
      <c r="HH16" s="4990">
        <f t="shared" si="129"/>
        <v>0</v>
      </c>
      <c r="HI16" s="4990">
        <f t="shared" si="129"/>
        <v>0</v>
      </c>
      <c r="HJ16" s="4990">
        <f t="shared" si="129"/>
        <v>0</v>
      </c>
      <c r="HK16" s="4990">
        <f t="shared" si="129"/>
        <v>0</v>
      </c>
      <c r="HL16" s="4990">
        <f t="shared" si="129"/>
        <v>0</v>
      </c>
      <c r="HM16" s="4990">
        <f t="shared" si="129"/>
        <v>0</v>
      </c>
      <c r="HN16" s="4990">
        <f t="shared" si="129"/>
        <v>0</v>
      </c>
      <c r="HO16" s="4990">
        <f t="shared" si="129"/>
        <v>0</v>
      </c>
      <c r="HP16" s="4990">
        <f t="shared" si="129"/>
        <v>0</v>
      </c>
      <c r="HQ16" s="4990">
        <f t="shared" si="129"/>
        <v>0</v>
      </c>
      <c r="HR16" s="4990">
        <f t="shared" si="129"/>
        <v>0</v>
      </c>
      <c r="HS16" s="4990">
        <f t="shared" si="129"/>
        <v>0</v>
      </c>
      <c r="HT16" s="4996" t="e">
        <f t="shared" si="118"/>
        <v>#DIV/0!</v>
      </c>
      <c r="HU16" s="4990">
        <f t="shared" si="129"/>
        <v>0</v>
      </c>
    </row>
    <row r="17" spans="2:229" s="253" customFormat="1" ht="135.75" customHeight="1" thickBot="1">
      <c r="B17" s="3566"/>
      <c r="C17" s="3566"/>
      <c r="D17" s="3566"/>
      <c r="E17" s="3566"/>
      <c r="F17" s="3566"/>
      <c r="G17" s="3566"/>
      <c r="H17" s="3566"/>
      <c r="I17" s="3566"/>
      <c r="J17" s="3566"/>
      <c r="K17" s="3566"/>
      <c r="L17" s="3566"/>
      <c r="M17" s="3566"/>
      <c r="N17" s="3566"/>
      <c r="O17" s="3566"/>
      <c r="P17" s="3566"/>
      <c r="Q17" s="3566"/>
      <c r="R17" s="3566"/>
      <c r="S17" s="3566"/>
      <c r="T17" s="3566"/>
      <c r="U17" s="3566"/>
      <c r="V17" s="7573" t="s">
        <v>1051</v>
      </c>
      <c r="W17" s="7573"/>
      <c r="X17" s="7573"/>
      <c r="Y17" s="7573"/>
      <c r="Z17" s="3566"/>
      <c r="AA17" s="3566"/>
      <c r="AB17" s="3566"/>
      <c r="AC17" s="3566"/>
      <c r="AD17" s="3566"/>
      <c r="AE17" s="3566"/>
      <c r="AF17" s="3566"/>
      <c r="AG17" s="3566"/>
      <c r="AH17" s="3566"/>
      <c r="AI17" s="3566"/>
      <c r="AJ17" s="3566"/>
      <c r="AK17" s="3566"/>
      <c r="AL17" s="3566"/>
      <c r="AM17" s="3566"/>
      <c r="AN17" s="3566"/>
      <c r="AO17" s="3566"/>
      <c r="AP17" s="3566"/>
      <c r="AQ17" s="3566"/>
      <c r="AR17" s="3566"/>
      <c r="AS17" s="3566"/>
      <c r="AT17" s="3566"/>
      <c r="AU17" s="3566"/>
      <c r="AV17" s="7573" t="s">
        <v>1051</v>
      </c>
      <c r="AW17" s="7573"/>
      <c r="AX17" s="7573"/>
      <c r="AY17" s="7573"/>
      <c r="AZ17" s="3566"/>
      <c r="BA17" s="3566"/>
      <c r="BB17" s="3566"/>
      <c r="BC17" s="3566"/>
      <c r="BD17" s="3566"/>
      <c r="BE17" s="3566"/>
      <c r="BF17" s="3566"/>
      <c r="BG17" s="3566"/>
      <c r="BH17" s="3566"/>
      <c r="BI17" s="3566"/>
      <c r="BJ17" s="3566"/>
      <c r="BK17" s="3566"/>
      <c r="BL17" s="3566"/>
      <c r="BM17" s="3566"/>
      <c r="BN17" s="3566"/>
      <c r="BO17" s="3566"/>
      <c r="BP17" s="3566"/>
      <c r="BQ17" s="3566"/>
      <c r="BR17" s="3566"/>
      <c r="BS17" s="3566"/>
      <c r="BT17" s="3566"/>
      <c r="BU17" s="3566"/>
      <c r="BV17" s="7573" t="s">
        <v>1051</v>
      </c>
      <c r="BW17" s="7573"/>
      <c r="BX17" s="7573"/>
      <c r="BY17" s="7573"/>
      <c r="BZ17" s="3566"/>
      <c r="CA17" s="3566"/>
      <c r="CB17" s="3566"/>
      <c r="CC17" s="3566"/>
      <c r="CD17" s="3566"/>
      <c r="CE17" s="3566"/>
      <c r="CF17" s="3566"/>
      <c r="CG17" s="3566"/>
      <c r="CH17" s="3566"/>
      <c r="CI17" s="3566"/>
      <c r="CJ17" s="3566"/>
      <c r="CK17" s="3566"/>
      <c r="CL17" s="3566"/>
      <c r="CM17" s="3566"/>
      <c r="CN17" s="3566"/>
      <c r="CO17" s="3566"/>
      <c r="CP17" s="3566"/>
      <c r="CQ17" s="3566"/>
      <c r="CR17" s="3566"/>
      <c r="CS17" s="3566"/>
      <c r="CT17" s="3566"/>
      <c r="CU17" s="3566"/>
      <c r="CV17" s="7573" t="s">
        <v>1051</v>
      </c>
      <c r="CW17" s="7573"/>
      <c r="CX17" s="7573"/>
      <c r="CY17" s="7573"/>
      <c r="CZ17" s="3566"/>
      <c r="DA17" s="3566"/>
      <c r="DB17" s="3566"/>
      <c r="DC17" s="3566"/>
      <c r="DD17" s="3566"/>
      <c r="DE17" s="3566"/>
      <c r="DF17" s="3566"/>
      <c r="DG17" s="3566"/>
      <c r="DH17" s="3566"/>
      <c r="DI17" s="3566"/>
      <c r="DJ17" s="3566"/>
      <c r="DK17" s="3566"/>
      <c r="DL17" s="3566"/>
      <c r="DM17" s="3566"/>
      <c r="DN17" s="3566"/>
      <c r="DO17" s="3566"/>
      <c r="DP17" s="3566"/>
      <c r="DQ17" s="3566"/>
      <c r="DR17" s="3566"/>
      <c r="DS17" s="3566"/>
      <c r="DT17" s="3566"/>
      <c r="DU17" s="3566"/>
      <c r="DV17" s="7573" t="s">
        <v>1051</v>
      </c>
      <c r="DW17" s="7573"/>
      <c r="DX17" s="7573"/>
      <c r="DY17" s="7573"/>
      <c r="DZ17" s="3566"/>
      <c r="EA17" s="3566"/>
      <c r="EB17" s="3566"/>
      <c r="EC17" s="3566"/>
      <c r="ED17" s="3566"/>
      <c r="EE17" s="3566"/>
      <c r="EF17" s="3566"/>
      <c r="EG17" s="3566"/>
      <c r="EH17" s="3566"/>
      <c r="EI17" s="3566"/>
      <c r="EJ17" s="3566"/>
      <c r="EK17" s="3566"/>
      <c r="EL17" s="3566"/>
      <c r="EM17" s="3566"/>
      <c r="EN17" s="3566"/>
      <c r="EO17" s="3566"/>
      <c r="EP17" s="3566"/>
      <c r="EQ17" s="3566"/>
      <c r="ER17" s="3566"/>
      <c r="ES17" s="3566"/>
      <c r="ET17" s="3566"/>
      <c r="EU17" s="7573" t="s">
        <v>1051</v>
      </c>
      <c r="EV17" s="7573"/>
      <c r="EW17" s="7573"/>
      <c r="EX17" s="7573"/>
      <c r="EY17" s="3566"/>
      <c r="EZ17" s="7560" t="s">
        <v>1379</v>
      </c>
      <c r="FA17" s="4998" t="e">
        <f>#REF!</f>
        <v>#REF!</v>
      </c>
      <c r="FB17" s="3561" t="s">
        <v>216</v>
      </c>
      <c r="FC17" s="7627" t="s">
        <v>1074</v>
      </c>
      <c r="FD17" s="7557" t="s">
        <v>1049</v>
      </c>
      <c r="FE17" s="4980">
        <f t="shared" ref="FE17:FN20" si="130">BG12</f>
        <v>0</v>
      </c>
      <c r="FF17" s="4980">
        <f t="shared" si="130"/>
        <v>0</v>
      </c>
      <c r="FG17" s="4980">
        <f t="shared" si="130"/>
        <v>0</v>
      </c>
      <c r="FH17" s="4980">
        <f t="shared" si="130"/>
        <v>0</v>
      </c>
      <c r="FI17" s="4980">
        <f t="shared" si="130"/>
        <v>0</v>
      </c>
      <c r="FJ17" s="4980">
        <f t="shared" si="130"/>
        <v>0</v>
      </c>
      <c r="FK17" s="4980">
        <f t="shared" si="130"/>
        <v>0</v>
      </c>
      <c r="FL17" s="4980">
        <f t="shared" si="130"/>
        <v>0</v>
      </c>
      <c r="FM17" s="4980">
        <f t="shared" si="130"/>
        <v>0</v>
      </c>
      <c r="FN17" s="4980">
        <f t="shared" si="130"/>
        <v>0</v>
      </c>
      <c r="FO17" s="4980">
        <f t="shared" ref="FO17:FW20" si="131">BQ12</f>
        <v>0</v>
      </c>
      <c r="FP17" s="4980">
        <f t="shared" si="131"/>
        <v>0</v>
      </c>
      <c r="FQ17" s="4980">
        <f t="shared" si="131"/>
        <v>0</v>
      </c>
      <c r="FR17" s="4980">
        <f t="shared" si="131"/>
        <v>0</v>
      </c>
      <c r="FS17" s="4980">
        <f t="shared" si="131"/>
        <v>0</v>
      </c>
      <c r="FT17" s="4980">
        <f t="shared" si="131"/>
        <v>0</v>
      </c>
      <c r="FU17" s="4980">
        <f t="shared" si="131"/>
        <v>0</v>
      </c>
      <c r="FV17" s="4996">
        <f t="shared" si="131"/>
        <v>0</v>
      </c>
      <c r="FW17" s="4980">
        <f t="shared" si="131"/>
        <v>0</v>
      </c>
      <c r="FX17" s="3566"/>
      <c r="FY17" s="7560" t="s">
        <v>1379</v>
      </c>
      <c r="FZ17" s="4998" t="e">
        <f>#REF!</f>
        <v>#REF!</v>
      </c>
      <c r="GA17" s="3561" t="s">
        <v>216</v>
      </c>
      <c r="GB17" s="7627" t="s">
        <v>1074</v>
      </c>
      <c r="GC17" s="7558" t="s">
        <v>1510</v>
      </c>
      <c r="GD17" s="4980">
        <f t="shared" ref="GD17:GM20" si="132">CG12</f>
        <v>0</v>
      </c>
      <c r="GE17" s="4980">
        <f t="shared" si="132"/>
        <v>0</v>
      </c>
      <c r="GF17" s="4980">
        <f t="shared" si="132"/>
        <v>0</v>
      </c>
      <c r="GG17" s="4980">
        <f t="shared" si="132"/>
        <v>0</v>
      </c>
      <c r="GH17" s="4980">
        <f t="shared" si="132"/>
        <v>0</v>
      </c>
      <c r="GI17" s="4980">
        <f t="shared" si="132"/>
        <v>0</v>
      </c>
      <c r="GJ17" s="4980">
        <f t="shared" si="132"/>
        <v>0</v>
      </c>
      <c r="GK17" s="4980">
        <f t="shared" si="132"/>
        <v>0</v>
      </c>
      <c r="GL17" s="4980">
        <f t="shared" si="132"/>
        <v>0</v>
      </c>
      <c r="GM17" s="4980">
        <f t="shared" si="132"/>
        <v>0</v>
      </c>
      <c r="GN17" s="4980">
        <f t="shared" ref="GN17:GV20" si="133">CQ12</f>
        <v>0</v>
      </c>
      <c r="GO17" s="4980">
        <f t="shared" si="133"/>
        <v>0</v>
      </c>
      <c r="GP17" s="4980">
        <f t="shared" si="133"/>
        <v>0</v>
      </c>
      <c r="GQ17" s="4980">
        <f t="shared" si="133"/>
        <v>0</v>
      </c>
      <c r="GR17" s="4980">
        <f t="shared" si="133"/>
        <v>0</v>
      </c>
      <c r="GS17" s="4980">
        <f t="shared" si="133"/>
        <v>0</v>
      </c>
      <c r="GT17" s="4980">
        <f t="shared" si="133"/>
        <v>0</v>
      </c>
      <c r="GU17" s="4996">
        <f t="shared" si="133"/>
        <v>0</v>
      </c>
      <c r="GV17" s="4980">
        <f t="shared" si="133"/>
        <v>0</v>
      </c>
      <c r="GW17" s="3566"/>
      <c r="GX17" s="7560" t="s">
        <v>1379</v>
      </c>
      <c r="GY17" s="4998" t="e">
        <f>#REF!</f>
        <v>#REF!</v>
      </c>
      <c r="GZ17" s="3561" t="s">
        <v>216</v>
      </c>
      <c r="HA17" s="7627" t="s">
        <v>1074</v>
      </c>
      <c r="HB17" s="7558" t="s">
        <v>1049</v>
      </c>
      <c r="HC17" s="4980">
        <f t="shared" ref="HC17:HL20" si="134">FE17+GD17</f>
        <v>0</v>
      </c>
      <c r="HD17" s="4980">
        <f t="shared" si="134"/>
        <v>0</v>
      </c>
      <c r="HE17" s="4980">
        <f t="shared" si="134"/>
        <v>0</v>
      </c>
      <c r="HF17" s="4980">
        <f t="shared" si="134"/>
        <v>0</v>
      </c>
      <c r="HG17" s="4980">
        <f t="shared" si="134"/>
        <v>0</v>
      </c>
      <c r="HH17" s="4980">
        <f t="shared" si="134"/>
        <v>0</v>
      </c>
      <c r="HI17" s="4980">
        <f t="shared" si="134"/>
        <v>0</v>
      </c>
      <c r="HJ17" s="4980">
        <f t="shared" si="134"/>
        <v>0</v>
      </c>
      <c r="HK17" s="4980">
        <f t="shared" si="134"/>
        <v>0</v>
      </c>
      <c r="HL17" s="4980">
        <f t="shared" si="134"/>
        <v>0</v>
      </c>
      <c r="HM17" s="4980">
        <f t="shared" ref="HM17:HS20" si="135">FO17+GN17</f>
        <v>0</v>
      </c>
      <c r="HN17" s="4980">
        <f t="shared" si="135"/>
        <v>0</v>
      </c>
      <c r="HO17" s="4980">
        <f t="shared" si="135"/>
        <v>0</v>
      </c>
      <c r="HP17" s="4980">
        <f t="shared" si="135"/>
        <v>0</v>
      </c>
      <c r="HQ17" s="4980">
        <f t="shared" si="135"/>
        <v>0</v>
      </c>
      <c r="HR17" s="4980">
        <f t="shared" si="135"/>
        <v>0</v>
      </c>
      <c r="HS17" s="4980">
        <f t="shared" si="135"/>
        <v>0</v>
      </c>
      <c r="HT17" s="4996" t="e">
        <f t="shared" si="118"/>
        <v>#DIV/0!</v>
      </c>
      <c r="HU17" s="4980">
        <f>FW17+GV17</f>
        <v>0</v>
      </c>
    </row>
    <row r="18" spans="2:229" s="253" customFormat="1" ht="135.75" customHeight="1" thickBot="1">
      <c r="B18" s="3566"/>
      <c r="C18" s="3566"/>
      <c r="D18" s="3566"/>
      <c r="E18" s="3566"/>
      <c r="F18" s="3566"/>
      <c r="G18" s="3566"/>
      <c r="H18" s="3566"/>
      <c r="I18" s="3566"/>
      <c r="J18" s="3566"/>
      <c r="K18" s="3566"/>
      <c r="L18" s="3566"/>
      <c r="M18" s="3566"/>
      <c r="N18" s="3566"/>
      <c r="O18" s="3566"/>
      <c r="P18" s="3566"/>
      <c r="Q18" s="3566"/>
      <c r="R18" s="3566"/>
      <c r="S18" s="3566"/>
      <c r="T18" s="3566"/>
      <c r="U18" s="3566"/>
      <c r="V18" s="3567"/>
      <c r="W18" s="3567"/>
      <c r="X18" s="3567"/>
      <c r="Y18" s="3567"/>
      <c r="Z18" s="3566"/>
      <c r="AA18" s="3566"/>
      <c r="AB18" s="3566"/>
      <c r="AC18" s="3566"/>
      <c r="AD18" s="3566"/>
      <c r="AE18" s="3566"/>
      <c r="AF18" s="3566"/>
      <c r="AG18" s="3566"/>
      <c r="AH18" s="3566"/>
      <c r="AI18" s="3566"/>
      <c r="AJ18" s="3566"/>
      <c r="AK18" s="3566"/>
      <c r="AL18" s="3566"/>
      <c r="AM18" s="3566"/>
      <c r="AN18" s="3566"/>
      <c r="AO18" s="3566"/>
      <c r="AP18" s="3566"/>
      <c r="AQ18" s="3566"/>
      <c r="AR18" s="3566"/>
      <c r="AS18" s="3566"/>
      <c r="AT18" s="3566"/>
      <c r="AU18" s="3566"/>
      <c r="AV18" s="3567"/>
      <c r="AW18" s="3567"/>
      <c r="AX18" s="3567"/>
      <c r="AY18" s="3567"/>
      <c r="AZ18" s="3566"/>
      <c r="BA18" s="3566"/>
      <c r="BB18" s="3566"/>
      <c r="BC18" s="3566"/>
      <c r="BD18" s="3566"/>
      <c r="BE18" s="3566"/>
      <c r="BF18" s="3566"/>
      <c r="BG18" s="3566"/>
      <c r="BH18" s="3566"/>
      <c r="BI18" s="3566"/>
      <c r="BJ18" s="3566"/>
      <c r="BK18" s="3566"/>
      <c r="BL18" s="3566"/>
      <c r="BM18" s="3566"/>
      <c r="BN18" s="3566"/>
      <c r="BO18" s="3566"/>
      <c r="BP18" s="3566"/>
      <c r="BQ18" s="3566"/>
      <c r="BR18" s="3566"/>
      <c r="BS18" s="3566"/>
      <c r="BT18" s="3566"/>
      <c r="BU18" s="3566"/>
      <c r="BV18" s="3567"/>
      <c r="BW18" s="3567"/>
      <c r="BX18" s="3567"/>
      <c r="BY18" s="3567"/>
      <c r="BZ18" s="3566"/>
      <c r="CA18" s="3566"/>
      <c r="CB18" s="3566"/>
      <c r="CC18" s="3566"/>
      <c r="CD18" s="3566"/>
      <c r="CE18" s="3566"/>
      <c r="CF18" s="3566"/>
      <c r="CG18" s="3566"/>
      <c r="CH18" s="3566"/>
      <c r="CI18" s="3566"/>
      <c r="CJ18" s="3566"/>
      <c r="CK18" s="3566"/>
      <c r="CL18" s="3566"/>
      <c r="CM18" s="3566"/>
      <c r="CN18" s="3566"/>
      <c r="CO18" s="3566"/>
      <c r="CP18" s="3566"/>
      <c r="CQ18" s="3566"/>
      <c r="CR18" s="3566"/>
      <c r="CS18" s="3566"/>
      <c r="CT18" s="3566"/>
      <c r="CU18" s="3566"/>
      <c r="CV18" s="3567"/>
      <c r="CW18" s="3567"/>
      <c r="CX18" s="3567"/>
      <c r="CY18" s="3567"/>
      <c r="CZ18" s="3566"/>
      <c r="DA18" s="3566"/>
      <c r="DB18" s="3566"/>
      <c r="DC18" s="3566"/>
      <c r="DD18" s="3566"/>
      <c r="DE18" s="3566"/>
      <c r="DF18" s="3566"/>
      <c r="DG18" s="3566"/>
      <c r="DH18" s="3566"/>
      <c r="DI18" s="3566"/>
      <c r="DJ18" s="3566"/>
      <c r="DK18" s="3566"/>
      <c r="DL18" s="3566"/>
      <c r="DM18" s="3566"/>
      <c r="DN18" s="3566"/>
      <c r="DO18" s="3566"/>
      <c r="DP18" s="3566"/>
      <c r="DQ18" s="3566"/>
      <c r="DR18" s="3566"/>
      <c r="DS18" s="3566"/>
      <c r="DT18" s="3566"/>
      <c r="DU18" s="3566"/>
      <c r="DV18" s="3566"/>
      <c r="DW18" s="3566"/>
      <c r="DX18" s="3566"/>
      <c r="DY18" s="3566"/>
      <c r="DZ18" s="3566"/>
      <c r="EA18" s="3566"/>
      <c r="EB18" s="3566"/>
      <c r="EC18" s="3566"/>
      <c r="ED18" s="3566"/>
      <c r="EE18" s="3566"/>
      <c r="EF18" s="3566"/>
      <c r="EG18" s="3566"/>
      <c r="EH18" s="3566"/>
      <c r="EI18" s="3566"/>
      <c r="EJ18" s="3566"/>
      <c r="EK18" s="3566"/>
      <c r="EL18" s="3566"/>
      <c r="EM18" s="3566"/>
      <c r="EN18" s="3566"/>
      <c r="EO18" s="3566"/>
      <c r="EP18" s="3566"/>
      <c r="EQ18" s="3566"/>
      <c r="ER18" s="3566"/>
      <c r="ES18" s="3566"/>
      <c r="ET18" s="3566"/>
      <c r="EU18" s="3566"/>
      <c r="EV18" s="3566"/>
      <c r="EW18" s="3566"/>
      <c r="EX18" s="3566"/>
      <c r="EY18" s="3566"/>
      <c r="EZ18" s="7561"/>
      <c r="FA18" s="4998" t="e">
        <f>#REF!</f>
        <v>#REF!</v>
      </c>
      <c r="FB18" s="3564" t="s">
        <v>216</v>
      </c>
      <c r="FC18" s="7628"/>
      <c r="FD18" s="7558"/>
      <c r="FE18" s="4980">
        <f t="shared" si="130"/>
        <v>0</v>
      </c>
      <c r="FF18" s="4980">
        <f t="shared" si="130"/>
        <v>0</v>
      </c>
      <c r="FG18" s="4980">
        <f t="shared" si="130"/>
        <v>0</v>
      </c>
      <c r="FH18" s="4980">
        <f t="shared" si="130"/>
        <v>0</v>
      </c>
      <c r="FI18" s="4980">
        <f t="shared" si="130"/>
        <v>0</v>
      </c>
      <c r="FJ18" s="4980">
        <f t="shared" si="130"/>
        <v>0</v>
      </c>
      <c r="FK18" s="4980">
        <f t="shared" si="130"/>
        <v>0</v>
      </c>
      <c r="FL18" s="4980">
        <f t="shared" si="130"/>
        <v>0</v>
      </c>
      <c r="FM18" s="4980">
        <f t="shared" si="130"/>
        <v>0</v>
      </c>
      <c r="FN18" s="4980">
        <f t="shared" si="130"/>
        <v>0</v>
      </c>
      <c r="FO18" s="4980">
        <f t="shared" si="131"/>
        <v>0</v>
      </c>
      <c r="FP18" s="4980">
        <f t="shared" si="131"/>
        <v>0</v>
      </c>
      <c r="FQ18" s="4980">
        <f t="shared" si="131"/>
        <v>0</v>
      </c>
      <c r="FR18" s="4980">
        <f t="shared" si="131"/>
        <v>0</v>
      </c>
      <c r="FS18" s="4980">
        <f t="shared" si="131"/>
        <v>0</v>
      </c>
      <c r="FT18" s="4980">
        <f t="shared" si="131"/>
        <v>0</v>
      </c>
      <c r="FU18" s="4980">
        <f t="shared" si="131"/>
        <v>0</v>
      </c>
      <c r="FV18" s="4996">
        <f t="shared" si="131"/>
        <v>0</v>
      </c>
      <c r="FW18" s="4980">
        <f t="shared" si="131"/>
        <v>0</v>
      </c>
      <c r="FX18" s="3566"/>
      <c r="FY18" s="7561"/>
      <c r="FZ18" s="4998" t="e">
        <f>#REF!</f>
        <v>#REF!</v>
      </c>
      <c r="GA18" s="3564" t="s">
        <v>216</v>
      </c>
      <c r="GB18" s="7628"/>
      <c r="GC18" s="7558"/>
      <c r="GD18" s="4980">
        <f t="shared" si="132"/>
        <v>0</v>
      </c>
      <c r="GE18" s="4980">
        <f t="shared" si="132"/>
        <v>0</v>
      </c>
      <c r="GF18" s="4980">
        <f t="shared" si="132"/>
        <v>0</v>
      </c>
      <c r="GG18" s="4980">
        <f t="shared" si="132"/>
        <v>0</v>
      </c>
      <c r="GH18" s="4980">
        <f t="shared" si="132"/>
        <v>0</v>
      </c>
      <c r="GI18" s="4980">
        <f t="shared" si="132"/>
        <v>0</v>
      </c>
      <c r="GJ18" s="4980">
        <f t="shared" si="132"/>
        <v>0</v>
      </c>
      <c r="GK18" s="4980">
        <f t="shared" si="132"/>
        <v>0</v>
      </c>
      <c r="GL18" s="4980">
        <f t="shared" si="132"/>
        <v>0</v>
      </c>
      <c r="GM18" s="4980">
        <f t="shared" si="132"/>
        <v>0</v>
      </c>
      <c r="GN18" s="4980">
        <f t="shared" si="133"/>
        <v>0</v>
      </c>
      <c r="GO18" s="4980">
        <f t="shared" si="133"/>
        <v>0</v>
      </c>
      <c r="GP18" s="4980">
        <f t="shared" si="133"/>
        <v>0</v>
      </c>
      <c r="GQ18" s="4980">
        <f t="shared" si="133"/>
        <v>0</v>
      </c>
      <c r="GR18" s="4980">
        <f t="shared" si="133"/>
        <v>0</v>
      </c>
      <c r="GS18" s="4980">
        <f t="shared" si="133"/>
        <v>0</v>
      </c>
      <c r="GT18" s="4980">
        <f t="shared" si="133"/>
        <v>0</v>
      </c>
      <c r="GU18" s="4996">
        <f t="shared" si="133"/>
        <v>0</v>
      </c>
      <c r="GV18" s="4980">
        <f t="shared" si="133"/>
        <v>0</v>
      </c>
      <c r="GW18" s="3566"/>
      <c r="GX18" s="7561"/>
      <c r="GY18" s="4998" t="e">
        <f>#REF!</f>
        <v>#REF!</v>
      </c>
      <c r="GZ18" s="3564" t="s">
        <v>216</v>
      </c>
      <c r="HA18" s="7628"/>
      <c r="HB18" s="7558"/>
      <c r="HC18" s="4980">
        <f t="shared" si="134"/>
        <v>0</v>
      </c>
      <c r="HD18" s="4980">
        <f t="shared" si="134"/>
        <v>0</v>
      </c>
      <c r="HE18" s="4980">
        <f t="shared" si="134"/>
        <v>0</v>
      </c>
      <c r="HF18" s="4980">
        <f t="shared" si="134"/>
        <v>0</v>
      </c>
      <c r="HG18" s="4980">
        <f t="shared" si="134"/>
        <v>0</v>
      </c>
      <c r="HH18" s="4980">
        <f t="shared" si="134"/>
        <v>0</v>
      </c>
      <c r="HI18" s="4980">
        <f t="shared" si="134"/>
        <v>0</v>
      </c>
      <c r="HJ18" s="4980">
        <f t="shared" si="134"/>
        <v>0</v>
      </c>
      <c r="HK18" s="4980">
        <f t="shared" si="134"/>
        <v>0</v>
      </c>
      <c r="HL18" s="4980">
        <f t="shared" si="134"/>
        <v>0</v>
      </c>
      <c r="HM18" s="4980">
        <f t="shared" si="135"/>
        <v>0</v>
      </c>
      <c r="HN18" s="4980">
        <f t="shared" si="135"/>
        <v>0</v>
      </c>
      <c r="HO18" s="4980">
        <f t="shared" si="135"/>
        <v>0</v>
      </c>
      <c r="HP18" s="4980">
        <f t="shared" si="135"/>
        <v>0</v>
      </c>
      <c r="HQ18" s="4980">
        <f t="shared" si="135"/>
        <v>0</v>
      </c>
      <c r="HR18" s="4980">
        <f t="shared" si="135"/>
        <v>0</v>
      </c>
      <c r="HS18" s="4980">
        <f t="shared" si="135"/>
        <v>0</v>
      </c>
      <c r="HT18" s="4996" t="e">
        <f t="shared" si="118"/>
        <v>#DIV/0!</v>
      </c>
      <c r="HU18" s="4980">
        <f>FW18+GV18</f>
        <v>0</v>
      </c>
    </row>
    <row r="19" spans="2:229" s="253" customFormat="1" ht="135.75" customHeight="1" thickBot="1">
      <c r="B19" s="3566"/>
      <c r="C19" s="3566"/>
      <c r="D19" s="3566"/>
      <c r="E19" s="3566"/>
      <c r="F19" s="3566"/>
      <c r="G19" s="3566"/>
      <c r="H19" s="3566"/>
      <c r="I19" s="3566"/>
      <c r="J19" s="3566"/>
      <c r="K19" s="3566"/>
      <c r="L19" s="3566"/>
      <c r="M19" s="3566"/>
      <c r="N19" s="3566"/>
      <c r="O19" s="3566"/>
      <c r="P19" s="3566"/>
      <c r="Q19" s="3566"/>
      <c r="R19" s="3566"/>
      <c r="S19" s="3566"/>
      <c r="T19" s="3566"/>
      <c r="U19" s="3566"/>
      <c r="V19" s="3567"/>
      <c r="W19" s="3567"/>
      <c r="X19" s="3567"/>
      <c r="Y19" s="3567"/>
      <c r="Z19" s="3566"/>
      <c r="AA19" s="3566"/>
      <c r="AB19" s="3566"/>
      <c r="AC19" s="3566"/>
      <c r="AD19" s="3566"/>
      <c r="AE19" s="3566"/>
      <c r="AF19" s="3566"/>
      <c r="AG19" s="3566"/>
      <c r="AH19" s="3566"/>
      <c r="AI19" s="3566"/>
      <c r="AJ19" s="3566"/>
      <c r="AK19" s="3566"/>
      <c r="AL19" s="3566"/>
      <c r="AM19" s="3566"/>
      <c r="AN19" s="3566"/>
      <c r="AO19" s="3566"/>
      <c r="AP19" s="3566"/>
      <c r="AQ19" s="3566"/>
      <c r="AR19" s="3566"/>
      <c r="AS19" s="3566"/>
      <c r="AT19" s="3566"/>
      <c r="AU19" s="3566"/>
      <c r="AV19" s="3567"/>
      <c r="AW19" s="3567"/>
      <c r="AX19" s="3567"/>
      <c r="AY19" s="3567"/>
      <c r="AZ19" s="3566"/>
      <c r="BA19" s="3566"/>
      <c r="BB19" s="3566"/>
      <c r="BC19" s="3566"/>
      <c r="BD19" s="3566"/>
      <c r="BE19" s="3566"/>
      <c r="BF19" s="3566"/>
      <c r="BG19" s="3566"/>
      <c r="BH19" s="3566"/>
      <c r="BI19" s="3566"/>
      <c r="BJ19" s="3566"/>
      <c r="BK19" s="3566"/>
      <c r="BL19" s="3566"/>
      <c r="BM19" s="3566"/>
      <c r="BN19" s="3566"/>
      <c r="BO19" s="3566"/>
      <c r="BP19" s="3566"/>
      <c r="BQ19" s="3566"/>
      <c r="BR19" s="3566"/>
      <c r="BS19" s="3566"/>
      <c r="BT19" s="3566"/>
      <c r="BU19" s="3566"/>
      <c r="BV19" s="3567"/>
      <c r="BW19" s="3567"/>
      <c r="BX19" s="3567"/>
      <c r="BY19" s="3567"/>
      <c r="BZ19" s="3566"/>
      <c r="CA19" s="3566"/>
      <c r="CB19" s="3566"/>
      <c r="CC19" s="3566"/>
      <c r="CD19" s="3566"/>
      <c r="CE19" s="3566"/>
      <c r="CF19" s="3566"/>
      <c r="CG19" s="3566"/>
      <c r="CH19" s="3566"/>
      <c r="CI19" s="3566"/>
      <c r="CJ19" s="3566"/>
      <c r="CK19" s="3566"/>
      <c r="CL19" s="3566"/>
      <c r="CM19" s="3566"/>
      <c r="CN19" s="3566"/>
      <c r="CO19" s="3566"/>
      <c r="CP19" s="3566"/>
      <c r="CQ19" s="3566"/>
      <c r="CR19" s="3566"/>
      <c r="CS19" s="3566"/>
      <c r="CT19" s="3566"/>
      <c r="CU19" s="3566"/>
      <c r="CV19" s="3567"/>
      <c r="CW19" s="3567"/>
      <c r="CX19" s="3567"/>
      <c r="CY19" s="3567"/>
      <c r="CZ19" s="3566"/>
      <c r="DA19" s="3566"/>
      <c r="DB19" s="3566"/>
      <c r="DC19" s="3566"/>
      <c r="DD19" s="3566"/>
      <c r="DE19" s="3566"/>
      <c r="DF19" s="3566"/>
      <c r="DG19" s="3566"/>
      <c r="DH19" s="3566"/>
      <c r="DI19" s="3566"/>
      <c r="DJ19" s="3566"/>
      <c r="DK19" s="3566"/>
      <c r="DL19" s="3566"/>
      <c r="DM19" s="3566"/>
      <c r="DN19" s="3566"/>
      <c r="DO19" s="3566"/>
      <c r="DP19" s="3566"/>
      <c r="DQ19" s="3566"/>
      <c r="DR19" s="3566"/>
      <c r="DS19" s="3566"/>
      <c r="DT19" s="3566"/>
      <c r="DU19" s="3566"/>
      <c r="DV19" s="3566"/>
      <c r="DW19" s="3566"/>
      <c r="DX19" s="3566"/>
      <c r="DY19" s="3566"/>
      <c r="DZ19" s="3566"/>
      <c r="EA19" s="3566"/>
      <c r="EB19" s="3566"/>
      <c r="EC19" s="3566"/>
      <c r="ED19" s="3566"/>
      <c r="EE19" s="3566"/>
      <c r="EF19" s="3566"/>
      <c r="EG19" s="3566"/>
      <c r="EH19" s="3566"/>
      <c r="EI19" s="3566"/>
      <c r="EJ19" s="3566"/>
      <c r="EK19" s="3566"/>
      <c r="EL19" s="3566"/>
      <c r="EM19" s="3566"/>
      <c r="EN19" s="3566"/>
      <c r="EO19" s="3566"/>
      <c r="EP19" s="3566"/>
      <c r="EQ19" s="3566"/>
      <c r="ER19" s="3566"/>
      <c r="ES19" s="3566"/>
      <c r="ET19" s="3566"/>
      <c r="EU19" s="3566"/>
      <c r="EV19" s="3566"/>
      <c r="EW19" s="3566"/>
      <c r="EX19" s="3566"/>
      <c r="EY19" s="3566"/>
      <c r="EZ19" s="7561"/>
      <c r="FA19" s="4998" t="e">
        <f>#REF!</f>
        <v>#REF!</v>
      </c>
      <c r="FB19" s="3564"/>
      <c r="FC19" s="7628"/>
      <c r="FD19" s="7558"/>
      <c r="FE19" s="4980">
        <f t="shared" si="130"/>
        <v>0</v>
      </c>
      <c r="FF19" s="4980">
        <f t="shared" si="130"/>
        <v>0</v>
      </c>
      <c r="FG19" s="4980">
        <f t="shared" si="130"/>
        <v>0</v>
      </c>
      <c r="FH19" s="4980">
        <f t="shared" si="130"/>
        <v>0</v>
      </c>
      <c r="FI19" s="4980">
        <f t="shared" si="130"/>
        <v>0</v>
      </c>
      <c r="FJ19" s="4980">
        <f t="shared" si="130"/>
        <v>0</v>
      </c>
      <c r="FK19" s="4980">
        <f t="shared" si="130"/>
        <v>0</v>
      </c>
      <c r="FL19" s="4980">
        <f t="shared" si="130"/>
        <v>0</v>
      </c>
      <c r="FM19" s="4980">
        <f t="shared" si="130"/>
        <v>0</v>
      </c>
      <c r="FN19" s="4980">
        <f t="shared" si="130"/>
        <v>0</v>
      </c>
      <c r="FO19" s="4980">
        <f t="shared" si="131"/>
        <v>0</v>
      </c>
      <c r="FP19" s="4980">
        <f t="shared" si="131"/>
        <v>0</v>
      </c>
      <c r="FQ19" s="4980">
        <f t="shared" si="131"/>
        <v>0</v>
      </c>
      <c r="FR19" s="4980">
        <f t="shared" si="131"/>
        <v>0</v>
      </c>
      <c r="FS19" s="4980">
        <f t="shared" si="131"/>
        <v>0</v>
      </c>
      <c r="FT19" s="4980">
        <f t="shared" si="131"/>
        <v>0</v>
      </c>
      <c r="FU19" s="4980">
        <f t="shared" si="131"/>
        <v>0</v>
      </c>
      <c r="FV19" s="4996">
        <f t="shared" si="131"/>
        <v>0</v>
      </c>
      <c r="FW19" s="4980">
        <f t="shared" si="131"/>
        <v>0</v>
      </c>
      <c r="FX19" s="3566"/>
      <c r="FY19" s="7561"/>
      <c r="FZ19" s="4998" t="e">
        <f>#REF!</f>
        <v>#REF!</v>
      </c>
      <c r="GA19" s="3564"/>
      <c r="GB19" s="7628"/>
      <c r="GC19" s="7558"/>
      <c r="GD19" s="4980">
        <f t="shared" si="132"/>
        <v>0</v>
      </c>
      <c r="GE19" s="4980">
        <f t="shared" si="132"/>
        <v>0</v>
      </c>
      <c r="GF19" s="4980">
        <f t="shared" si="132"/>
        <v>0</v>
      </c>
      <c r="GG19" s="4980">
        <f t="shared" si="132"/>
        <v>0</v>
      </c>
      <c r="GH19" s="4980">
        <f t="shared" si="132"/>
        <v>0</v>
      </c>
      <c r="GI19" s="4980">
        <f t="shared" si="132"/>
        <v>0</v>
      </c>
      <c r="GJ19" s="4980">
        <f t="shared" si="132"/>
        <v>0</v>
      </c>
      <c r="GK19" s="4980">
        <f t="shared" si="132"/>
        <v>0</v>
      </c>
      <c r="GL19" s="4980">
        <f t="shared" si="132"/>
        <v>0</v>
      </c>
      <c r="GM19" s="4980">
        <f t="shared" si="132"/>
        <v>0</v>
      </c>
      <c r="GN19" s="4980">
        <f t="shared" si="133"/>
        <v>0</v>
      </c>
      <c r="GO19" s="4980">
        <f t="shared" si="133"/>
        <v>0</v>
      </c>
      <c r="GP19" s="4980">
        <f t="shared" si="133"/>
        <v>0</v>
      </c>
      <c r="GQ19" s="4980">
        <f t="shared" si="133"/>
        <v>0</v>
      </c>
      <c r="GR19" s="4980">
        <f t="shared" si="133"/>
        <v>0</v>
      </c>
      <c r="GS19" s="4980">
        <f t="shared" si="133"/>
        <v>0</v>
      </c>
      <c r="GT19" s="4980">
        <f t="shared" si="133"/>
        <v>0</v>
      </c>
      <c r="GU19" s="4996">
        <f t="shared" si="133"/>
        <v>0</v>
      </c>
      <c r="GV19" s="4980">
        <f t="shared" si="133"/>
        <v>0</v>
      </c>
      <c r="GW19" s="3566"/>
      <c r="GX19" s="7561"/>
      <c r="GY19" s="4998" t="e">
        <f>#REF!</f>
        <v>#REF!</v>
      </c>
      <c r="GZ19" s="3564"/>
      <c r="HA19" s="7628"/>
      <c r="HB19" s="7558"/>
      <c r="HC19" s="4980">
        <f t="shared" si="134"/>
        <v>0</v>
      </c>
      <c r="HD19" s="4980">
        <f t="shared" si="134"/>
        <v>0</v>
      </c>
      <c r="HE19" s="4980">
        <f t="shared" si="134"/>
        <v>0</v>
      </c>
      <c r="HF19" s="4980">
        <f t="shared" si="134"/>
        <v>0</v>
      </c>
      <c r="HG19" s="4980">
        <f t="shared" si="134"/>
        <v>0</v>
      </c>
      <c r="HH19" s="4980">
        <f t="shared" si="134"/>
        <v>0</v>
      </c>
      <c r="HI19" s="4980">
        <f t="shared" si="134"/>
        <v>0</v>
      </c>
      <c r="HJ19" s="4980">
        <f t="shared" si="134"/>
        <v>0</v>
      </c>
      <c r="HK19" s="4980">
        <f t="shared" si="134"/>
        <v>0</v>
      </c>
      <c r="HL19" s="4980">
        <f t="shared" si="134"/>
        <v>0</v>
      </c>
      <c r="HM19" s="4980">
        <f t="shared" si="135"/>
        <v>0</v>
      </c>
      <c r="HN19" s="4980">
        <f t="shared" si="135"/>
        <v>0</v>
      </c>
      <c r="HO19" s="4980">
        <f t="shared" si="135"/>
        <v>0</v>
      </c>
      <c r="HP19" s="4980">
        <f t="shared" si="135"/>
        <v>0</v>
      </c>
      <c r="HQ19" s="4980">
        <f t="shared" si="135"/>
        <v>0</v>
      </c>
      <c r="HR19" s="4980">
        <f t="shared" si="135"/>
        <v>0</v>
      </c>
      <c r="HS19" s="4980">
        <f t="shared" si="135"/>
        <v>0</v>
      </c>
      <c r="HT19" s="4996" t="e">
        <f t="shared" si="118"/>
        <v>#DIV/0!</v>
      </c>
      <c r="HU19" s="4980">
        <f>FW19+GV19</f>
        <v>0</v>
      </c>
    </row>
    <row r="20" spans="2:229" s="253" customFormat="1" ht="135.75" customHeight="1" thickBot="1">
      <c r="B20" s="3566"/>
      <c r="C20" s="3566"/>
      <c r="D20" s="3566"/>
      <c r="E20" s="3566"/>
      <c r="F20" s="3566"/>
      <c r="G20" s="3566"/>
      <c r="H20" s="3566"/>
      <c r="I20" s="3566"/>
      <c r="J20" s="3566"/>
      <c r="K20" s="3566"/>
      <c r="L20" s="3566"/>
      <c r="M20" s="3566"/>
      <c r="N20" s="3566"/>
      <c r="O20" s="3566"/>
      <c r="P20" s="3566"/>
      <c r="Q20" s="3566"/>
      <c r="R20" s="3566"/>
      <c r="S20" s="3566"/>
      <c r="T20" s="3566"/>
      <c r="U20" s="3566"/>
      <c r="V20" s="3566"/>
      <c r="W20" s="3566"/>
      <c r="X20" s="3566"/>
      <c r="Y20" s="3566"/>
      <c r="Z20" s="3566"/>
      <c r="AA20" s="3566"/>
      <c r="AB20" s="3566"/>
      <c r="AC20" s="3566"/>
      <c r="AD20" s="3566"/>
      <c r="AE20" s="3566"/>
      <c r="AF20" s="3566"/>
      <c r="AG20" s="3566"/>
      <c r="AH20" s="3566"/>
      <c r="AI20" s="3566"/>
      <c r="AJ20" s="3566"/>
      <c r="AK20" s="3566"/>
      <c r="AL20" s="3566"/>
      <c r="AM20" s="3566"/>
      <c r="AN20" s="3566"/>
      <c r="AO20" s="3566"/>
      <c r="AP20" s="3566"/>
      <c r="AQ20" s="3566"/>
      <c r="AR20" s="3566"/>
      <c r="AS20" s="3566"/>
      <c r="AT20" s="3566"/>
      <c r="AU20" s="3566"/>
      <c r="AV20" s="3566"/>
      <c r="AW20" s="3566"/>
      <c r="AX20" s="3566"/>
      <c r="AY20" s="3566"/>
      <c r="AZ20" s="3566"/>
      <c r="BA20" s="3566"/>
      <c r="BB20" s="3566"/>
      <c r="BC20" s="3566"/>
      <c r="BD20" s="3566"/>
      <c r="BE20" s="3566"/>
      <c r="BF20" s="3566"/>
      <c r="BG20" s="3566"/>
      <c r="BH20" s="3566"/>
      <c r="BI20" s="3566"/>
      <c r="BJ20" s="3566"/>
      <c r="BK20" s="3566"/>
      <c r="BL20" s="3566"/>
      <c r="BM20" s="3566"/>
      <c r="BN20" s="3566"/>
      <c r="BO20" s="3566"/>
      <c r="BP20" s="3566"/>
      <c r="BQ20" s="3566"/>
      <c r="BR20" s="3566"/>
      <c r="BS20" s="3566"/>
      <c r="BT20" s="3566"/>
      <c r="BU20" s="3566"/>
      <c r="BV20" s="3566"/>
      <c r="BW20" s="3566"/>
      <c r="BX20" s="3566"/>
      <c r="BY20" s="3566"/>
      <c r="BZ20" s="3566"/>
      <c r="CA20" s="3566"/>
      <c r="CB20" s="3566"/>
      <c r="CC20" s="3566"/>
      <c r="CD20" s="3566"/>
      <c r="CE20" s="3566"/>
      <c r="CF20" s="3566"/>
      <c r="CG20" s="3566"/>
      <c r="CH20" s="3566"/>
      <c r="CI20" s="3566"/>
      <c r="CJ20" s="3566"/>
      <c r="CK20" s="3566"/>
      <c r="CL20" s="3566"/>
      <c r="CM20" s="3566"/>
      <c r="CN20" s="3566"/>
      <c r="CO20" s="3566"/>
      <c r="CP20" s="3566"/>
      <c r="CQ20" s="3566"/>
      <c r="CR20" s="3566"/>
      <c r="CS20" s="3566"/>
      <c r="CT20" s="3566"/>
      <c r="CU20" s="3566"/>
      <c r="CV20" s="3566"/>
      <c r="CW20" s="3566"/>
      <c r="CX20" s="3566"/>
      <c r="CY20" s="3566"/>
      <c r="CZ20" s="3566"/>
      <c r="DA20" s="3566"/>
      <c r="DB20" s="7607"/>
      <c r="DC20" s="7607"/>
      <c r="DD20" s="7607"/>
      <c r="DE20" s="7607"/>
      <c r="DF20" s="7607"/>
      <c r="DG20" s="7607"/>
      <c r="DH20" s="7607"/>
      <c r="DI20" s="7607"/>
      <c r="DJ20" s="7607"/>
      <c r="DK20" s="7607"/>
      <c r="DL20" s="7607"/>
      <c r="DM20" s="7607"/>
      <c r="DN20" s="7607"/>
      <c r="DO20" s="7607"/>
      <c r="DP20" s="7607"/>
      <c r="DQ20" s="7607"/>
      <c r="DR20" s="7607"/>
      <c r="DS20" s="7607"/>
      <c r="DT20" s="7607"/>
      <c r="DU20" s="7607"/>
      <c r="DV20" s="7607"/>
      <c r="DW20" s="7607"/>
      <c r="DX20" s="7607"/>
      <c r="DY20" s="7607"/>
      <c r="DZ20" s="3566"/>
      <c r="EA20" s="7607"/>
      <c r="EB20" s="7607"/>
      <c r="EC20" s="7607"/>
      <c r="ED20" s="7607"/>
      <c r="EE20" s="7607"/>
      <c r="EF20" s="7607"/>
      <c r="EG20" s="7607"/>
      <c r="EH20" s="7607"/>
      <c r="EI20" s="7607"/>
      <c r="EJ20" s="7607"/>
      <c r="EK20" s="7607"/>
      <c r="EL20" s="7607"/>
      <c r="EM20" s="7607"/>
      <c r="EN20" s="7607"/>
      <c r="EO20" s="7607"/>
      <c r="EP20" s="7607"/>
      <c r="EQ20" s="7607"/>
      <c r="ER20" s="7607"/>
      <c r="ES20" s="7607"/>
      <c r="ET20" s="7607"/>
      <c r="EU20" s="7607"/>
      <c r="EV20" s="7607"/>
      <c r="EW20" s="7607"/>
      <c r="EX20" s="7607"/>
      <c r="EY20" s="3566"/>
      <c r="EZ20" s="7562"/>
      <c r="FA20" s="4998" t="e">
        <f>#REF!</f>
        <v>#REF!</v>
      </c>
      <c r="FB20" s="3564" t="s">
        <v>33</v>
      </c>
      <c r="FC20" s="7629"/>
      <c r="FD20" s="7559"/>
      <c r="FE20" s="4980">
        <f t="shared" si="130"/>
        <v>0</v>
      </c>
      <c r="FF20" s="4980">
        <f t="shared" si="130"/>
        <v>0</v>
      </c>
      <c r="FG20" s="4980">
        <f t="shared" si="130"/>
        <v>0</v>
      </c>
      <c r="FH20" s="4980">
        <f t="shared" si="130"/>
        <v>0</v>
      </c>
      <c r="FI20" s="4980">
        <f t="shared" si="130"/>
        <v>0</v>
      </c>
      <c r="FJ20" s="4980">
        <f t="shared" si="130"/>
        <v>0</v>
      </c>
      <c r="FK20" s="4980">
        <f t="shared" si="130"/>
        <v>0</v>
      </c>
      <c r="FL20" s="4980">
        <f t="shared" si="130"/>
        <v>0</v>
      </c>
      <c r="FM20" s="4980">
        <f t="shared" si="130"/>
        <v>0</v>
      </c>
      <c r="FN20" s="4980">
        <f t="shared" si="130"/>
        <v>0</v>
      </c>
      <c r="FO20" s="4980">
        <f t="shared" si="131"/>
        <v>0</v>
      </c>
      <c r="FP20" s="4980">
        <f t="shared" si="131"/>
        <v>0</v>
      </c>
      <c r="FQ20" s="4980">
        <f t="shared" si="131"/>
        <v>0</v>
      </c>
      <c r="FR20" s="4980">
        <f t="shared" si="131"/>
        <v>0</v>
      </c>
      <c r="FS20" s="4980">
        <f t="shared" si="131"/>
        <v>0</v>
      </c>
      <c r="FT20" s="4980">
        <f t="shared" si="131"/>
        <v>0</v>
      </c>
      <c r="FU20" s="4980">
        <f t="shared" si="131"/>
        <v>0</v>
      </c>
      <c r="FV20" s="4996">
        <f t="shared" si="131"/>
        <v>0</v>
      </c>
      <c r="FW20" s="4980">
        <f t="shared" si="131"/>
        <v>0</v>
      </c>
      <c r="FX20" s="3566"/>
      <c r="FY20" s="7562"/>
      <c r="FZ20" s="4998" t="e">
        <f>#REF!</f>
        <v>#REF!</v>
      </c>
      <c r="GA20" s="3564" t="s">
        <v>33</v>
      </c>
      <c r="GB20" s="7629"/>
      <c r="GC20" s="7559"/>
      <c r="GD20" s="4980">
        <f t="shared" si="132"/>
        <v>0</v>
      </c>
      <c r="GE20" s="4980">
        <f t="shared" si="132"/>
        <v>0</v>
      </c>
      <c r="GF20" s="4980">
        <f t="shared" si="132"/>
        <v>0</v>
      </c>
      <c r="GG20" s="4980">
        <f t="shared" si="132"/>
        <v>0</v>
      </c>
      <c r="GH20" s="4980">
        <f t="shared" si="132"/>
        <v>0</v>
      </c>
      <c r="GI20" s="4980">
        <f t="shared" si="132"/>
        <v>0</v>
      </c>
      <c r="GJ20" s="4980">
        <f t="shared" si="132"/>
        <v>0</v>
      </c>
      <c r="GK20" s="4980">
        <f t="shared" si="132"/>
        <v>0</v>
      </c>
      <c r="GL20" s="4980">
        <f t="shared" si="132"/>
        <v>0</v>
      </c>
      <c r="GM20" s="4980">
        <f t="shared" si="132"/>
        <v>0</v>
      </c>
      <c r="GN20" s="4980">
        <f t="shared" si="133"/>
        <v>0</v>
      </c>
      <c r="GO20" s="4980">
        <f t="shared" si="133"/>
        <v>0</v>
      </c>
      <c r="GP20" s="4980">
        <f t="shared" si="133"/>
        <v>0</v>
      </c>
      <c r="GQ20" s="4980">
        <f t="shared" si="133"/>
        <v>0</v>
      </c>
      <c r="GR20" s="4980">
        <f t="shared" si="133"/>
        <v>0</v>
      </c>
      <c r="GS20" s="4980">
        <f t="shared" si="133"/>
        <v>0</v>
      </c>
      <c r="GT20" s="4980">
        <f t="shared" si="133"/>
        <v>0</v>
      </c>
      <c r="GU20" s="4996">
        <f t="shared" si="133"/>
        <v>0</v>
      </c>
      <c r="GV20" s="4980">
        <f t="shared" si="133"/>
        <v>0</v>
      </c>
      <c r="GW20" s="3566"/>
      <c r="GX20" s="7562"/>
      <c r="GY20" s="4998" t="e">
        <f>#REF!</f>
        <v>#REF!</v>
      </c>
      <c r="GZ20" s="3564" t="s">
        <v>33</v>
      </c>
      <c r="HA20" s="7629"/>
      <c r="HB20" s="7559"/>
      <c r="HC20" s="4980">
        <f t="shared" si="134"/>
        <v>0</v>
      </c>
      <c r="HD20" s="4980">
        <f t="shared" si="134"/>
        <v>0</v>
      </c>
      <c r="HE20" s="4980">
        <f t="shared" si="134"/>
        <v>0</v>
      </c>
      <c r="HF20" s="4980">
        <f t="shared" si="134"/>
        <v>0</v>
      </c>
      <c r="HG20" s="4980">
        <f t="shared" si="134"/>
        <v>0</v>
      </c>
      <c r="HH20" s="4980">
        <f t="shared" si="134"/>
        <v>0</v>
      </c>
      <c r="HI20" s="4980">
        <f t="shared" si="134"/>
        <v>0</v>
      </c>
      <c r="HJ20" s="4980">
        <f t="shared" si="134"/>
        <v>0</v>
      </c>
      <c r="HK20" s="4980">
        <f t="shared" si="134"/>
        <v>0</v>
      </c>
      <c r="HL20" s="4980">
        <f t="shared" si="134"/>
        <v>0</v>
      </c>
      <c r="HM20" s="4980">
        <f t="shared" si="135"/>
        <v>0</v>
      </c>
      <c r="HN20" s="4980">
        <f t="shared" si="135"/>
        <v>0</v>
      </c>
      <c r="HO20" s="4980">
        <f t="shared" si="135"/>
        <v>0</v>
      </c>
      <c r="HP20" s="4980">
        <f t="shared" si="135"/>
        <v>0</v>
      </c>
      <c r="HQ20" s="4980">
        <f t="shared" si="135"/>
        <v>0</v>
      </c>
      <c r="HR20" s="4980">
        <f t="shared" si="135"/>
        <v>0</v>
      </c>
      <c r="HS20" s="4980">
        <f t="shared" si="135"/>
        <v>0</v>
      </c>
      <c r="HT20" s="4996" t="e">
        <f t="shared" si="118"/>
        <v>#DIV/0!</v>
      </c>
      <c r="HU20" s="4980">
        <f>FW20+GV20</f>
        <v>0</v>
      </c>
    </row>
    <row r="21" spans="2:229" s="253" customFormat="1" ht="135.75" customHeight="1" thickBot="1">
      <c r="B21" s="3566"/>
      <c r="C21" s="3566"/>
      <c r="D21" s="3566"/>
      <c r="E21" s="3566"/>
      <c r="F21" s="3566"/>
      <c r="G21" s="3566"/>
      <c r="H21" s="3566"/>
      <c r="I21" s="3566"/>
      <c r="J21" s="3566"/>
      <c r="K21" s="3566"/>
      <c r="L21" s="3566"/>
      <c r="M21" s="3566"/>
      <c r="N21" s="3566"/>
      <c r="O21" s="3566"/>
      <c r="P21" s="3566"/>
      <c r="Q21" s="3566"/>
      <c r="R21" s="3566"/>
      <c r="S21" s="3566"/>
      <c r="T21" s="3566"/>
      <c r="U21" s="3566"/>
      <c r="V21" s="3566"/>
      <c r="W21" s="3566"/>
      <c r="X21" s="3566"/>
      <c r="Y21" s="3566"/>
      <c r="Z21" s="3566"/>
      <c r="AA21" s="3566"/>
      <c r="AB21" s="3566"/>
      <c r="AC21" s="3566"/>
      <c r="AD21" s="3566"/>
      <c r="AE21" s="3566"/>
      <c r="AF21" s="3566"/>
      <c r="AG21" s="3566"/>
      <c r="AH21" s="3566"/>
      <c r="AI21" s="3566"/>
      <c r="AJ21" s="3566"/>
      <c r="AK21" s="3566"/>
      <c r="AL21" s="3566"/>
      <c r="AM21" s="3566"/>
      <c r="AN21" s="3566"/>
      <c r="AO21" s="3566"/>
      <c r="AP21" s="3566"/>
      <c r="AQ21" s="3566"/>
      <c r="AR21" s="3566"/>
      <c r="AS21" s="3566"/>
      <c r="AT21" s="3566"/>
      <c r="AU21" s="3566"/>
      <c r="AV21" s="3566"/>
      <c r="AW21" s="3566"/>
      <c r="AX21" s="3566"/>
      <c r="AY21" s="3566"/>
      <c r="AZ21" s="3566"/>
      <c r="BA21" s="3566"/>
      <c r="BB21" s="3566"/>
      <c r="BC21" s="3566"/>
      <c r="BD21" s="3566"/>
      <c r="BE21" s="3566"/>
      <c r="BF21" s="3566"/>
      <c r="BG21" s="3566"/>
      <c r="BH21" s="3566"/>
      <c r="BI21" s="3566"/>
      <c r="BJ21" s="3566"/>
      <c r="BK21" s="3566"/>
      <c r="BL21" s="3566"/>
      <c r="BM21" s="3566"/>
      <c r="BN21" s="3566"/>
      <c r="BO21" s="3566"/>
      <c r="BP21" s="3566"/>
      <c r="BQ21" s="3566"/>
      <c r="BR21" s="3566"/>
      <c r="BS21" s="3566"/>
      <c r="BT21" s="3566"/>
      <c r="BU21" s="3566"/>
      <c r="BV21" s="3566"/>
      <c r="BW21" s="3566"/>
      <c r="BX21" s="3566"/>
      <c r="BY21" s="3566"/>
      <c r="BZ21" s="3566"/>
      <c r="CA21" s="3566"/>
      <c r="CB21" s="3566"/>
      <c r="CC21" s="3566"/>
      <c r="CD21" s="3566"/>
      <c r="CE21" s="3566"/>
      <c r="CF21" s="3566"/>
      <c r="CG21" s="3566"/>
      <c r="CH21" s="3566"/>
      <c r="CI21" s="3566"/>
      <c r="CJ21" s="3566"/>
      <c r="CK21" s="3566"/>
      <c r="CL21" s="3566"/>
      <c r="CM21" s="3566"/>
      <c r="CN21" s="3566"/>
      <c r="CO21" s="3566"/>
      <c r="CP21" s="3566"/>
      <c r="CQ21" s="3566"/>
      <c r="CR21" s="3566"/>
      <c r="CS21" s="3566"/>
      <c r="CT21" s="3566"/>
      <c r="CU21" s="3566"/>
      <c r="CV21" s="3566"/>
      <c r="CW21" s="3566"/>
      <c r="CX21" s="3566"/>
      <c r="CY21" s="3566"/>
      <c r="CZ21" s="3566"/>
      <c r="DA21" s="3566"/>
      <c r="DB21" s="7607"/>
      <c r="DC21" s="7607"/>
      <c r="DD21" s="7607"/>
      <c r="DE21" s="7607"/>
      <c r="DF21" s="7607"/>
      <c r="DG21" s="7607"/>
      <c r="DH21" s="7607"/>
      <c r="DI21" s="7607"/>
      <c r="DJ21" s="7607"/>
      <c r="DK21" s="7607"/>
      <c r="DL21" s="7607"/>
      <c r="DM21" s="7607"/>
      <c r="DN21" s="7607"/>
      <c r="DO21" s="7607"/>
      <c r="DP21" s="7607"/>
      <c r="DQ21" s="7607"/>
      <c r="DR21" s="7607"/>
      <c r="DS21" s="7607"/>
      <c r="DT21" s="7607"/>
      <c r="DU21" s="7607"/>
      <c r="DV21" s="7607"/>
      <c r="DW21" s="7607"/>
      <c r="DX21" s="7607"/>
      <c r="DY21" s="7607"/>
      <c r="DZ21" s="3566"/>
      <c r="EA21" s="7607"/>
      <c r="EB21" s="7607"/>
      <c r="EC21" s="7607"/>
      <c r="ED21" s="7607"/>
      <c r="EE21" s="7607"/>
      <c r="EF21" s="7607"/>
      <c r="EG21" s="7607"/>
      <c r="EH21" s="7607"/>
      <c r="EI21" s="7607"/>
      <c r="EJ21" s="7607"/>
      <c r="EK21" s="7607"/>
      <c r="EL21" s="7607"/>
      <c r="EM21" s="7607"/>
      <c r="EN21" s="7607"/>
      <c r="EO21" s="7607"/>
      <c r="EP21" s="7607"/>
      <c r="EQ21" s="7607"/>
      <c r="ER21" s="7607"/>
      <c r="ES21" s="7607"/>
      <c r="ET21" s="7607"/>
      <c r="EU21" s="7607"/>
      <c r="EV21" s="7607"/>
      <c r="EW21" s="7607"/>
      <c r="EX21" s="7607"/>
      <c r="EY21" s="3566"/>
      <c r="EZ21" s="7622" t="str">
        <f>"اجمالي " &amp;EZ17</f>
        <v>اجمالي الدائرة الثانية عمالية بنى سويف</v>
      </c>
      <c r="FA21" s="7623"/>
      <c r="FB21" s="7623"/>
      <c r="FC21" s="7623"/>
      <c r="FD21" s="7624"/>
      <c r="FE21" s="4999">
        <f>FE17+FE18+FE19+FE20</f>
        <v>0</v>
      </c>
      <c r="FF21" s="4999">
        <f t="shared" ref="FF21:FW21" si="136">FF17+FF18+FF19+FF20</f>
        <v>0</v>
      </c>
      <c r="FG21" s="4980">
        <f t="shared" si="136"/>
        <v>0</v>
      </c>
      <c r="FH21" s="4999">
        <f t="shared" si="136"/>
        <v>0</v>
      </c>
      <c r="FI21" s="4999">
        <f t="shared" si="136"/>
        <v>0</v>
      </c>
      <c r="FJ21" s="4999">
        <f t="shared" si="136"/>
        <v>0</v>
      </c>
      <c r="FK21" s="4999">
        <f t="shared" si="136"/>
        <v>0</v>
      </c>
      <c r="FL21" s="4980">
        <f t="shared" si="136"/>
        <v>0</v>
      </c>
      <c r="FM21" s="4999">
        <f t="shared" si="136"/>
        <v>0</v>
      </c>
      <c r="FN21" s="4999">
        <f t="shared" si="136"/>
        <v>0</v>
      </c>
      <c r="FO21" s="4999">
        <f t="shared" si="136"/>
        <v>0</v>
      </c>
      <c r="FP21" s="4999">
        <f t="shared" si="136"/>
        <v>0</v>
      </c>
      <c r="FQ21" s="4999">
        <f t="shared" si="136"/>
        <v>0</v>
      </c>
      <c r="FR21" s="4999">
        <f t="shared" si="136"/>
        <v>0</v>
      </c>
      <c r="FS21" s="4999">
        <f t="shared" si="136"/>
        <v>0</v>
      </c>
      <c r="FT21" s="4999">
        <f t="shared" si="136"/>
        <v>0</v>
      </c>
      <c r="FU21" s="4980">
        <f t="shared" si="136"/>
        <v>0</v>
      </c>
      <c r="FV21" s="4996">
        <f>BX16</f>
        <v>0</v>
      </c>
      <c r="FW21" s="4999">
        <f t="shared" si="136"/>
        <v>0</v>
      </c>
      <c r="FX21" s="3566"/>
      <c r="FY21" s="7622" t="str">
        <f>"اجمالي " &amp;FY17</f>
        <v>اجمالي الدائرة الثانية عمالية بنى سويف</v>
      </c>
      <c r="FZ21" s="7623"/>
      <c r="GA21" s="7623"/>
      <c r="GB21" s="7623"/>
      <c r="GC21" s="7624"/>
      <c r="GD21" s="4999">
        <f>SUM(GD17:GD20)</f>
        <v>0</v>
      </c>
      <c r="GE21" s="4999">
        <f t="shared" ref="GE21:GV21" si="137">SUM(GE17:GE20)</f>
        <v>0</v>
      </c>
      <c r="GF21" s="4999">
        <f t="shared" si="137"/>
        <v>0</v>
      </c>
      <c r="GG21" s="4999">
        <f t="shared" si="137"/>
        <v>0</v>
      </c>
      <c r="GH21" s="4999">
        <f t="shared" si="137"/>
        <v>0</v>
      </c>
      <c r="GI21" s="4999">
        <f t="shared" si="137"/>
        <v>0</v>
      </c>
      <c r="GJ21" s="4999">
        <f t="shared" si="137"/>
        <v>0</v>
      </c>
      <c r="GK21" s="4999">
        <f t="shared" si="137"/>
        <v>0</v>
      </c>
      <c r="GL21" s="4999">
        <f t="shared" si="137"/>
        <v>0</v>
      </c>
      <c r="GM21" s="4999">
        <f t="shared" si="137"/>
        <v>0</v>
      </c>
      <c r="GN21" s="4999">
        <f t="shared" si="137"/>
        <v>0</v>
      </c>
      <c r="GO21" s="4999">
        <f t="shared" si="137"/>
        <v>0</v>
      </c>
      <c r="GP21" s="4999">
        <f t="shared" si="137"/>
        <v>0</v>
      </c>
      <c r="GQ21" s="4999">
        <f t="shared" si="137"/>
        <v>0</v>
      </c>
      <c r="GR21" s="4999">
        <f t="shared" si="137"/>
        <v>0</v>
      </c>
      <c r="GS21" s="4999">
        <f t="shared" si="137"/>
        <v>0</v>
      </c>
      <c r="GT21" s="4999">
        <f t="shared" si="137"/>
        <v>0</v>
      </c>
      <c r="GU21" s="5000">
        <f t="shared" si="137"/>
        <v>0</v>
      </c>
      <c r="GV21" s="4999">
        <f t="shared" si="137"/>
        <v>0</v>
      </c>
      <c r="GW21" s="3566"/>
      <c r="GX21" s="7622" t="str">
        <f>"اجمالي " &amp;GX17</f>
        <v>اجمالي الدائرة الثانية عمالية بنى سويف</v>
      </c>
      <c r="GY21" s="7623"/>
      <c r="GZ21" s="7623"/>
      <c r="HA21" s="7623"/>
      <c r="HB21" s="7624"/>
      <c r="HC21" s="4999">
        <f>SUM(HC17:HC20)</f>
        <v>0</v>
      </c>
      <c r="HD21" s="4999">
        <f t="shared" ref="HD21:HS21" si="138">SUM(HD17:HD20)</f>
        <v>0</v>
      </c>
      <c r="HE21" s="4999">
        <f t="shared" si="138"/>
        <v>0</v>
      </c>
      <c r="HF21" s="4999">
        <f t="shared" si="138"/>
        <v>0</v>
      </c>
      <c r="HG21" s="4999">
        <f t="shared" si="138"/>
        <v>0</v>
      </c>
      <c r="HH21" s="4999">
        <f t="shared" si="138"/>
        <v>0</v>
      </c>
      <c r="HI21" s="4999">
        <f t="shared" si="138"/>
        <v>0</v>
      </c>
      <c r="HJ21" s="4999">
        <f t="shared" si="138"/>
        <v>0</v>
      </c>
      <c r="HK21" s="4999">
        <f t="shared" si="138"/>
        <v>0</v>
      </c>
      <c r="HL21" s="4999">
        <f t="shared" si="138"/>
        <v>0</v>
      </c>
      <c r="HM21" s="4999">
        <f t="shared" si="138"/>
        <v>0</v>
      </c>
      <c r="HN21" s="4999">
        <f t="shared" si="138"/>
        <v>0</v>
      </c>
      <c r="HO21" s="4999">
        <f t="shared" si="138"/>
        <v>0</v>
      </c>
      <c r="HP21" s="4999">
        <f t="shared" si="138"/>
        <v>0</v>
      </c>
      <c r="HQ21" s="4999">
        <f t="shared" si="138"/>
        <v>0</v>
      </c>
      <c r="HR21" s="4999">
        <f t="shared" si="138"/>
        <v>0</v>
      </c>
      <c r="HS21" s="4999">
        <f t="shared" si="138"/>
        <v>0</v>
      </c>
      <c r="HT21" s="5001" t="e">
        <f t="shared" si="118"/>
        <v>#DIV/0!</v>
      </c>
      <c r="HU21" s="4999">
        <f>SUM(HU17:HU20)</f>
        <v>0</v>
      </c>
    </row>
    <row r="22" spans="2:229" s="253" customFormat="1" ht="135.75" customHeight="1">
      <c r="B22" s="3514"/>
      <c r="C22" s="3514"/>
      <c r="D22" s="3514"/>
      <c r="E22" s="3514"/>
      <c r="F22" s="3514"/>
      <c r="G22" s="3514"/>
      <c r="H22" s="3514"/>
      <c r="I22" s="3514"/>
      <c r="J22" s="3514"/>
      <c r="K22" s="3514"/>
      <c r="L22" s="3514"/>
      <c r="M22" s="3514"/>
      <c r="N22" s="3514"/>
      <c r="O22" s="3514"/>
      <c r="P22" s="3514"/>
      <c r="Q22" s="3514"/>
      <c r="R22" s="3514"/>
      <c r="S22" s="3514"/>
      <c r="T22" s="3514"/>
      <c r="U22" s="3514"/>
      <c r="V22" s="3514"/>
      <c r="W22" s="3514"/>
      <c r="X22" s="3514"/>
      <c r="Y22" s="3514"/>
      <c r="AB22" s="3514"/>
      <c r="AC22" s="3514"/>
      <c r="AD22" s="3514"/>
      <c r="AE22" s="3514"/>
      <c r="AF22" s="3514"/>
      <c r="AG22" s="3514"/>
      <c r="AH22" s="3514"/>
      <c r="AI22" s="3514"/>
      <c r="AJ22" s="3514"/>
      <c r="AK22" s="3514"/>
      <c r="AL22" s="3514"/>
      <c r="AM22" s="3514"/>
      <c r="AN22" s="3514"/>
      <c r="AO22" s="3514"/>
      <c r="AP22" s="3514"/>
      <c r="AQ22" s="3514"/>
      <c r="AR22" s="3514"/>
      <c r="AS22" s="3514"/>
      <c r="AT22" s="3514"/>
      <c r="AU22" s="3514"/>
      <c r="AV22" s="3514"/>
      <c r="AW22" s="3514"/>
      <c r="AX22" s="3514"/>
      <c r="AY22" s="3514"/>
      <c r="BB22" s="3514"/>
      <c r="BC22" s="3514"/>
      <c r="BD22" s="3514"/>
      <c r="BE22" s="3514"/>
      <c r="BF22" s="3514"/>
      <c r="BG22" s="3514"/>
      <c r="BH22" s="3514"/>
      <c r="BI22" s="3514"/>
      <c r="BJ22" s="3514"/>
      <c r="BK22" s="3514"/>
      <c r="BL22" s="3514"/>
      <c r="BM22" s="3514"/>
      <c r="BN22" s="3514"/>
      <c r="BO22" s="3514"/>
      <c r="BP22" s="3514"/>
      <c r="BQ22" s="3514"/>
      <c r="BR22" s="3514"/>
      <c r="BS22" s="3514"/>
      <c r="BT22" s="3514"/>
      <c r="BU22" s="3514"/>
      <c r="BV22" s="3514"/>
      <c r="BW22" s="3514"/>
      <c r="BX22" s="3514"/>
      <c r="BY22" s="3514"/>
      <c r="CB22" s="3514"/>
      <c r="CC22" s="3514"/>
      <c r="CD22" s="3514"/>
      <c r="CE22" s="3514"/>
      <c r="CF22" s="3514"/>
      <c r="CG22" s="3514"/>
      <c r="CH22" s="3514"/>
      <c r="CI22" s="3514"/>
      <c r="CJ22" s="3514"/>
      <c r="CK22" s="3514"/>
      <c r="CL22" s="3514"/>
      <c r="CM22" s="3514"/>
      <c r="CN22" s="3514"/>
      <c r="CO22" s="3514"/>
      <c r="CP22" s="3514"/>
      <c r="CQ22" s="3514"/>
      <c r="CR22" s="3514"/>
      <c r="CS22" s="3514"/>
      <c r="CT22" s="3514"/>
      <c r="CU22" s="3514"/>
      <c r="CV22" s="3514"/>
      <c r="CW22" s="3514"/>
      <c r="CX22" s="3514"/>
      <c r="CY22" s="3514"/>
      <c r="DB22" s="4786"/>
      <c r="DC22" s="4787"/>
      <c r="DD22" s="4786"/>
      <c r="DE22" s="4786"/>
      <c r="DF22" s="4786"/>
      <c r="DG22" s="4787"/>
      <c r="DH22" s="4787"/>
      <c r="DI22" s="4787"/>
      <c r="DJ22" s="4788"/>
      <c r="DK22" s="4788"/>
      <c r="DL22" s="4788"/>
      <c r="DM22" s="4788"/>
      <c r="DN22" s="4788"/>
      <c r="DO22" s="4789"/>
      <c r="DP22" s="4788"/>
      <c r="DQ22" s="4788"/>
      <c r="DR22" s="4788"/>
      <c r="DS22" s="4788"/>
      <c r="DT22" s="4789"/>
      <c r="DU22" s="4788"/>
      <c r="DV22" s="4788"/>
      <c r="DW22" s="4789"/>
      <c r="DX22" s="4789"/>
      <c r="DY22" s="4790"/>
      <c r="EA22" s="4786"/>
      <c r="EB22" s="4787"/>
      <c r="EC22" s="4786"/>
      <c r="ED22" s="4786"/>
      <c r="EE22" s="4786"/>
      <c r="EF22" s="4787"/>
      <c r="EG22" s="4787"/>
      <c r="EH22" s="4787"/>
      <c r="EI22" s="4788"/>
      <c r="EJ22" s="4788"/>
      <c r="EK22" s="4788"/>
      <c r="EL22" s="4788"/>
      <c r="EM22" s="4788"/>
      <c r="EN22" s="4789"/>
      <c r="EO22" s="4788"/>
      <c r="EP22" s="4788"/>
      <c r="EQ22" s="4788"/>
      <c r="ER22" s="4788"/>
      <c r="ES22" s="4789"/>
      <c r="ET22" s="4788"/>
      <c r="EU22" s="4788"/>
      <c r="EV22" s="4789"/>
      <c r="EW22" s="4789"/>
      <c r="EX22" s="4790"/>
      <c r="FT22" s="3515"/>
      <c r="FU22" s="4785"/>
      <c r="FV22" s="3515"/>
      <c r="FW22" s="3515"/>
      <c r="GS22" s="3515"/>
      <c r="GT22" s="3515"/>
      <c r="GU22" s="3515"/>
      <c r="GV22" s="3515"/>
      <c r="HR22" s="3515"/>
      <c r="HS22" s="3515"/>
      <c r="HT22" s="3515"/>
      <c r="HU22" s="3515"/>
    </row>
    <row r="23" spans="2:229" s="253" customFormat="1" ht="250.5" customHeight="1">
      <c r="B23" s="3514"/>
      <c r="C23" s="3514"/>
      <c r="D23" s="3514"/>
      <c r="E23" s="3514"/>
      <c r="F23" s="3514"/>
      <c r="G23" s="3514"/>
      <c r="H23" s="3514"/>
      <c r="I23" s="3514"/>
      <c r="J23" s="3514"/>
      <c r="K23" s="3514"/>
      <c r="L23" s="3514"/>
      <c r="M23" s="3514"/>
      <c r="N23" s="3514"/>
      <c r="O23" s="3514"/>
      <c r="P23" s="3514"/>
      <c r="Q23" s="3514"/>
      <c r="R23" s="3514"/>
      <c r="S23" s="3514"/>
      <c r="T23" s="3514"/>
      <c r="U23" s="3514"/>
      <c r="V23" s="3514"/>
      <c r="W23" s="3514"/>
      <c r="X23" s="3514"/>
      <c r="Y23" s="3514"/>
      <c r="AB23" s="3514"/>
      <c r="AC23" s="3514"/>
      <c r="AD23" s="3514"/>
      <c r="AE23" s="3514"/>
      <c r="AF23" s="3514"/>
      <c r="AG23" s="3514"/>
      <c r="AH23" s="3514"/>
      <c r="AI23" s="3514"/>
      <c r="AJ23" s="3514"/>
      <c r="AK23" s="3514"/>
      <c r="AL23" s="3514"/>
      <c r="AM23" s="3514"/>
      <c r="AN23" s="3514"/>
      <c r="AO23" s="3514"/>
      <c r="AP23" s="3514"/>
      <c r="AQ23" s="3514"/>
      <c r="AR23" s="3514"/>
      <c r="AS23" s="3514"/>
      <c r="AT23" s="3514"/>
      <c r="AU23" s="3514"/>
      <c r="AV23" s="3514"/>
      <c r="AW23" s="3514"/>
      <c r="AX23" s="3514"/>
      <c r="AY23" s="3514"/>
      <c r="BB23" s="3514"/>
      <c r="BC23" s="3514"/>
      <c r="BD23" s="3514"/>
      <c r="BE23" s="3514"/>
      <c r="BF23" s="3514"/>
      <c r="BG23" s="3514"/>
      <c r="BH23" s="3514"/>
      <c r="BI23" s="3514"/>
      <c r="BJ23" s="3514"/>
      <c r="BK23" s="3514"/>
      <c r="BL23" s="3514"/>
      <c r="BM23" s="3514"/>
      <c r="BN23" s="3514"/>
      <c r="BO23" s="3514"/>
      <c r="BP23" s="3514"/>
      <c r="BQ23" s="3514"/>
      <c r="BR23" s="3514"/>
      <c r="BS23" s="3514"/>
      <c r="BT23" s="3514"/>
      <c r="BU23" s="3514"/>
      <c r="BV23" s="3514"/>
      <c r="BW23" s="3514"/>
      <c r="BX23" s="3514"/>
      <c r="BY23" s="3514"/>
      <c r="CB23" s="3514"/>
      <c r="CC23" s="3514"/>
      <c r="CD23" s="3514"/>
      <c r="CE23" s="3514"/>
      <c r="CF23" s="3514"/>
      <c r="CG23" s="3514"/>
      <c r="CH23" s="3514"/>
      <c r="CI23" s="3514"/>
      <c r="CJ23" s="3514"/>
      <c r="CK23" s="3514"/>
      <c r="CL23" s="3514"/>
      <c r="CM23" s="3514"/>
      <c r="CN23" s="3514"/>
      <c r="CO23" s="3514"/>
      <c r="CP23" s="3514"/>
      <c r="CQ23" s="3514"/>
      <c r="CR23" s="3514"/>
      <c r="CS23" s="3514"/>
      <c r="CT23" s="3514"/>
      <c r="CU23" s="3514"/>
      <c r="CV23" s="3514"/>
      <c r="CW23" s="3514"/>
      <c r="CX23" s="3514"/>
      <c r="CY23" s="3514"/>
      <c r="DB23" s="4786"/>
      <c r="DC23" s="4787"/>
      <c r="DD23" s="4786"/>
      <c r="DE23" s="4786"/>
      <c r="DF23" s="4786"/>
      <c r="DG23" s="4786"/>
      <c r="DH23" s="4786"/>
      <c r="DI23" s="4791"/>
      <c r="DJ23" s="4791"/>
      <c r="DK23" s="4789"/>
      <c r="DL23" s="4789"/>
      <c r="DM23" s="4789"/>
      <c r="DN23" s="4789"/>
      <c r="DO23" s="4789"/>
      <c r="DP23" s="4789"/>
      <c r="DQ23" s="4789"/>
      <c r="DR23" s="4789"/>
      <c r="DS23" s="4789"/>
      <c r="DT23" s="4789"/>
      <c r="DU23" s="4789"/>
      <c r="DV23" s="4789"/>
      <c r="DW23" s="4789"/>
      <c r="DX23" s="4789"/>
      <c r="DY23" s="4790"/>
      <c r="EA23" s="4786"/>
      <c r="EB23" s="4787"/>
      <c r="EC23" s="4786"/>
      <c r="ED23" s="4786"/>
      <c r="EE23" s="4786"/>
      <c r="EF23" s="4786"/>
      <c r="EG23" s="4786"/>
      <c r="EH23" s="4791"/>
      <c r="EI23" s="4791"/>
      <c r="EJ23" s="4789"/>
      <c r="EK23" s="4789"/>
      <c r="EL23" s="4789"/>
      <c r="EM23" s="4789"/>
      <c r="EN23" s="4789"/>
      <c r="EO23" s="4789"/>
      <c r="EP23" s="4789"/>
      <c r="EQ23" s="4789"/>
      <c r="ER23" s="4789"/>
      <c r="ES23" s="4789"/>
      <c r="ET23" s="4789"/>
      <c r="EU23" s="4789"/>
      <c r="EV23" s="4789"/>
      <c r="EW23" s="4789"/>
      <c r="EX23" s="4790"/>
    </row>
    <row r="24" spans="2:229" s="253" customFormat="1" ht="135.75" customHeight="1">
      <c r="B24" s="4786"/>
      <c r="C24" s="4787"/>
      <c r="D24" s="4786"/>
      <c r="E24" s="4786"/>
      <c r="F24" s="4786"/>
      <c r="G24" s="4787"/>
      <c r="H24" s="4787"/>
      <c r="I24" s="4787"/>
      <c r="J24" s="4788"/>
      <c r="K24" s="4788"/>
      <c r="L24" s="4788"/>
      <c r="M24" s="4788"/>
      <c r="N24" s="4788"/>
      <c r="O24" s="4789"/>
      <c r="P24" s="4788"/>
      <c r="Q24" s="4788"/>
      <c r="R24" s="4788"/>
      <c r="S24" s="4788"/>
      <c r="T24" s="4789"/>
      <c r="U24" s="4788"/>
      <c r="V24" s="4788"/>
      <c r="W24" s="4789"/>
      <c r="X24" s="4789"/>
      <c r="Y24" s="4790"/>
      <c r="Z24" s="59"/>
      <c r="AB24" s="4786"/>
      <c r="AC24" s="4787"/>
      <c r="AD24" s="4786"/>
      <c r="AE24" s="4786"/>
      <c r="AF24" s="4786"/>
      <c r="AG24" s="4787"/>
      <c r="AH24" s="4787"/>
      <c r="AI24" s="4787"/>
      <c r="AJ24" s="4788"/>
      <c r="AK24" s="4788"/>
      <c r="AL24" s="4788"/>
      <c r="AM24" s="4788"/>
      <c r="AN24" s="4788"/>
      <c r="AO24" s="4789"/>
      <c r="AP24" s="4788"/>
      <c r="AQ24" s="4788"/>
      <c r="AR24" s="4788"/>
      <c r="AS24" s="4788"/>
      <c r="AT24" s="4789"/>
      <c r="AU24" s="4788"/>
      <c r="AV24" s="4788"/>
      <c r="AW24" s="4789"/>
      <c r="AX24" s="4789"/>
      <c r="AY24" s="4790"/>
      <c r="BB24" s="4786"/>
      <c r="BC24" s="4787"/>
      <c r="BD24" s="4786"/>
      <c r="BE24" s="4786"/>
      <c r="BF24" s="4786"/>
      <c r="BG24" s="4787"/>
      <c r="BH24" s="4787"/>
      <c r="BI24" s="4787"/>
      <c r="BJ24" s="4788"/>
      <c r="BK24" s="4788"/>
      <c r="BL24" s="4788"/>
      <c r="BM24" s="4788"/>
      <c r="BN24" s="4788"/>
      <c r="BO24" s="4789"/>
      <c r="BP24" s="4788"/>
      <c r="BQ24" s="4788"/>
      <c r="BR24" s="4788"/>
      <c r="BS24" s="4788"/>
      <c r="BT24" s="4789"/>
      <c r="BU24" s="4788"/>
      <c r="BV24" s="4788"/>
      <c r="BW24" s="4789"/>
      <c r="BX24" s="4789"/>
      <c r="BY24" s="4790"/>
      <c r="CB24" s="4786"/>
      <c r="CC24" s="4787"/>
      <c r="CD24" s="4786"/>
      <c r="CE24" s="4786"/>
      <c r="CF24" s="4786"/>
      <c r="CG24" s="4787"/>
      <c r="CH24" s="4787"/>
      <c r="CI24" s="4787"/>
      <c r="CJ24" s="4788"/>
      <c r="CK24" s="4788"/>
      <c r="CL24" s="4788"/>
      <c r="CM24" s="4788"/>
      <c r="CN24" s="4788"/>
      <c r="CO24" s="4789"/>
      <c r="CP24" s="4788"/>
      <c r="CQ24" s="4788"/>
      <c r="CR24" s="4788"/>
      <c r="CS24" s="4788"/>
      <c r="CT24" s="4789"/>
      <c r="CU24" s="4788"/>
      <c r="CV24" s="4788"/>
      <c r="CW24" s="4789"/>
      <c r="CX24" s="4789"/>
      <c r="CY24" s="4790"/>
      <c r="DB24" s="4792"/>
      <c r="DC24" s="2557"/>
      <c r="DD24" s="4793"/>
      <c r="DE24" s="4794"/>
      <c r="DF24" s="4794"/>
      <c r="DG24" s="4787"/>
      <c r="DH24" s="4787"/>
      <c r="DI24" s="4795"/>
      <c r="DJ24" s="4795"/>
      <c r="DK24" s="4788"/>
      <c r="DL24" s="4788"/>
      <c r="DM24" s="4788"/>
      <c r="DN24" s="4788"/>
      <c r="DO24" s="4788"/>
      <c r="DP24" s="4788"/>
      <c r="DQ24" s="4788"/>
      <c r="DR24" s="4788"/>
      <c r="DS24" s="4788"/>
      <c r="DT24" s="4788"/>
      <c r="DU24" s="4788"/>
      <c r="DV24" s="4788"/>
      <c r="DW24" s="4788"/>
      <c r="DX24" s="4796"/>
      <c r="DY24" s="4797"/>
      <c r="EA24" s="4792"/>
      <c r="EB24" s="2557"/>
      <c r="EC24" s="4793"/>
      <c r="ED24" s="4794"/>
      <c r="EE24" s="4794"/>
      <c r="EF24" s="4787"/>
      <c r="EG24" s="4787"/>
      <c r="EH24" s="4795"/>
      <c r="EI24" s="4795"/>
      <c r="EJ24" s="4788"/>
      <c r="EK24" s="4788"/>
      <c r="EL24" s="4788"/>
      <c r="EM24" s="4788"/>
      <c r="EN24" s="4788"/>
      <c r="EO24" s="4788"/>
      <c r="EP24" s="4788"/>
      <c r="EQ24" s="4788"/>
      <c r="ER24" s="4788"/>
      <c r="ES24" s="4788"/>
      <c r="ET24" s="4788"/>
      <c r="EU24" s="4788"/>
      <c r="EV24" s="4788"/>
      <c r="EW24" s="4796"/>
      <c r="EX24" s="4797"/>
    </row>
    <row r="25" spans="2:229" s="253" customFormat="1" ht="135.75" customHeight="1">
      <c r="B25" s="4786"/>
      <c r="C25" s="4787"/>
      <c r="D25" s="4786"/>
      <c r="E25" s="4786"/>
      <c r="F25" s="4786"/>
      <c r="G25" s="4786"/>
      <c r="H25" s="4786"/>
      <c r="I25" s="4791"/>
      <c r="J25" s="4791"/>
      <c r="K25" s="4789"/>
      <c r="L25" s="4789"/>
      <c r="M25" s="4789"/>
      <c r="N25" s="4789"/>
      <c r="O25" s="4789"/>
      <c r="P25" s="4789"/>
      <c r="Q25" s="4789"/>
      <c r="R25" s="4789"/>
      <c r="S25" s="4789"/>
      <c r="T25" s="4789"/>
      <c r="U25" s="4789"/>
      <c r="V25" s="4789"/>
      <c r="W25" s="4789"/>
      <c r="X25" s="4789"/>
      <c r="Y25" s="4790"/>
      <c r="Z25" s="59"/>
      <c r="AB25" s="4786"/>
      <c r="AC25" s="4787"/>
      <c r="AD25" s="4786"/>
      <c r="AE25" s="4786"/>
      <c r="AF25" s="4786"/>
      <c r="AG25" s="4786"/>
      <c r="AH25" s="4786"/>
      <c r="AI25" s="4791"/>
      <c r="AJ25" s="4791"/>
      <c r="AK25" s="4789"/>
      <c r="AL25" s="4789"/>
      <c r="AM25" s="4789"/>
      <c r="AN25" s="4789"/>
      <c r="AO25" s="4789"/>
      <c r="AP25" s="4789"/>
      <c r="AQ25" s="4789"/>
      <c r="AR25" s="4789"/>
      <c r="AS25" s="4789"/>
      <c r="AT25" s="4789"/>
      <c r="AU25" s="4789"/>
      <c r="AV25" s="4789"/>
      <c r="AW25" s="4789"/>
      <c r="AX25" s="4789"/>
      <c r="AY25" s="4790"/>
      <c r="BB25" s="4786"/>
      <c r="BC25" s="4787"/>
      <c r="BD25" s="4786"/>
      <c r="BE25" s="4786"/>
      <c r="BF25" s="4786"/>
      <c r="BG25" s="4786"/>
      <c r="BH25" s="4786"/>
      <c r="BI25" s="4791"/>
      <c r="BJ25" s="4791"/>
      <c r="BK25" s="4789"/>
      <c r="BL25" s="4789"/>
      <c r="BM25" s="4789"/>
      <c r="BN25" s="4789"/>
      <c r="BO25" s="4789"/>
      <c r="BP25" s="4789"/>
      <c r="BQ25" s="4789"/>
      <c r="BR25" s="4789"/>
      <c r="BS25" s="4789"/>
      <c r="BT25" s="4789"/>
      <c r="BU25" s="4789"/>
      <c r="BV25" s="4789"/>
      <c r="BW25" s="4789"/>
      <c r="BX25" s="4789"/>
      <c r="BY25" s="4790"/>
      <c r="CB25" s="4786"/>
      <c r="CC25" s="4787"/>
      <c r="CD25" s="4786"/>
      <c r="CE25" s="4786"/>
      <c r="CF25" s="4786"/>
      <c r="CG25" s="4786"/>
      <c r="CH25" s="4786"/>
      <c r="CI25" s="4791"/>
      <c r="CJ25" s="4791"/>
      <c r="CK25" s="4789"/>
      <c r="CL25" s="4789"/>
      <c r="CM25" s="4789"/>
      <c r="CN25" s="4789"/>
      <c r="CO25" s="4789"/>
      <c r="CP25" s="4789"/>
      <c r="CQ25" s="4789"/>
      <c r="CR25" s="4789"/>
      <c r="CS25" s="4789"/>
      <c r="CT25" s="4789"/>
      <c r="CU25" s="4789"/>
      <c r="CV25" s="4789"/>
      <c r="CW25" s="4789"/>
      <c r="CX25" s="4789"/>
      <c r="CY25" s="4790"/>
      <c r="DB25" s="4792"/>
      <c r="DC25" s="2557"/>
      <c r="DD25" s="4793"/>
      <c r="DE25" s="4794"/>
      <c r="DF25" s="4794"/>
      <c r="DG25" s="4787"/>
      <c r="DH25" s="4787"/>
      <c r="DI25" s="4795"/>
      <c r="DJ25" s="4795"/>
      <c r="DK25" s="4788"/>
      <c r="DL25" s="4798"/>
      <c r="DM25" s="4788"/>
      <c r="DN25" s="4788"/>
      <c r="DO25" s="4788"/>
      <c r="DP25" s="4788"/>
      <c r="DQ25" s="4798"/>
      <c r="DR25" s="4798"/>
      <c r="DS25" s="4788"/>
      <c r="DT25" s="4788"/>
      <c r="DU25" s="4798"/>
      <c r="DV25" s="4788"/>
      <c r="DW25" s="4799"/>
      <c r="DX25" s="4796"/>
      <c r="DY25" s="4797"/>
      <c r="EA25" s="4792"/>
      <c r="EB25" s="2557"/>
      <c r="EC25" s="4793"/>
      <c r="ED25" s="4794"/>
      <c r="EE25" s="4794"/>
      <c r="EF25" s="4787"/>
      <c r="EG25" s="4787"/>
      <c r="EH25" s="4795"/>
      <c r="EI25" s="4795"/>
      <c r="EJ25" s="4788"/>
      <c r="EK25" s="4798"/>
      <c r="EL25" s="4788"/>
      <c r="EM25" s="4788"/>
      <c r="EN25" s="4788"/>
      <c r="EO25" s="4788"/>
      <c r="EP25" s="4798"/>
      <c r="EQ25" s="4798"/>
      <c r="ER25" s="4788"/>
      <c r="ES25" s="4788"/>
      <c r="ET25" s="4798"/>
      <c r="EU25" s="4788"/>
      <c r="EV25" s="4799"/>
      <c r="EW25" s="4796"/>
      <c r="EX25" s="4797"/>
      <c r="EZ25" s="3514"/>
      <c r="FA25" s="3514"/>
      <c r="FB25" s="3514"/>
      <c r="FC25" s="3514"/>
      <c r="FD25" s="3514"/>
      <c r="FE25" s="3514"/>
      <c r="FF25" s="3514"/>
      <c r="FG25" s="3514"/>
      <c r="FH25" s="3514"/>
      <c r="FI25" s="3514"/>
      <c r="FJ25" s="3514"/>
      <c r="FK25" s="3514"/>
      <c r="FL25" s="3514"/>
      <c r="FM25" s="3514"/>
      <c r="FN25" s="3514"/>
      <c r="FO25" s="3514"/>
      <c r="FP25" s="3514"/>
      <c r="FQ25" s="3514"/>
      <c r="FR25" s="3514"/>
      <c r="FS25" s="3514"/>
      <c r="FT25" s="3514"/>
      <c r="FU25" s="3514"/>
      <c r="FV25" s="3514"/>
      <c r="FW25" s="3514"/>
    </row>
    <row r="26" spans="2:229" s="253" customFormat="1" ht="135.75" customHeight="1">
      <c r="B26" s="4792"/>
      <c r="C26" s="2557"/>
      <c r="D26" s="4793"/>
      <c r="E26" s="4794"/>
      <c r="F26" s="4794"/>
      <c r="G26" s="4787"/>
      <c r="H26" s="4787"/>
      <c r="I26" s="4795"/>
      <c r="J26" s="4795"/>
      <c r="K26" s="4788"/>
      <c r="L26" s="4788"/>
      <c r="M26" s="4788"/>
      <c r="N26" s="4788"/>
      <c r="O26" s="4788"/>
      <c r="P26" s="4788"/>
      <c r="Q26" s="4788"/>
      <c r="R26" s="4788"/>
      <c r="S26" s="4788"/>
      <c r="T26" s="4788"/>
      <c r="U26" s="4788"/>
      <c r="V26" s="4788"/>
      <c r="W26" s="4788"/>
      <c r="X26" s="4796"/>
      <c r="Y26" s="4797"/>
      <c r="Z26" s="59"/>
      <c r="AB26" s="4792"/>
      <c r="AC26" s="2557"/>
      <c r="AD26" s="4793"/>
      <c r="AE26" s="4794"/>
      <c r="AF26" s="4794"/>
      <c r="AG26" s="4787"/>
      <c r="AH26" s="4787"/>
      <c r="AI26" s="4795"/>
      <c r="AJ26" s="4795"/>
      <c r="AK26" s="4788"/>
      <c r="AL26" s="4788"/>
      <c r="AM26" s="4788"/>
      <c r="AN26" s="4788"/>
      <c r="AO26" s="4788"/>
      <c r="AP26" s="4788"/>
      <c r="AQ26" s="4788"/>
      <c r="AR26" s="4788"/>
      <c r="AS26" s="4788"/>
      <c r="AT26" s="4788"/>
      <c r="AU26" s="4788"/>
      <c r="AV26" s="4788"/>
      <c r="AW26" s="4788"/>
      <c r="AX26" s="4796"/>
      <c r="AY26" s="4797"/>
      <c r="BB26" s="4792"/>
      <c r="BC26" s="2557"/>
      <c r="BD26" s="4793"/>
      <c r="BE26" s="4794"/>
      <c r="BF26" s="4794"/>
      <c r="BG26" s="4787"/>
      <c r="BH26" s="4787"/>
      <c r="BI26" s="4795"/>
      <c r="BJ26" s="4795"/>
      <c r="BK26" s="4788"/>
      <c r="BL26" s="4788"/>
      <c r="BM26" s="4788"/>
      <c r="BN26" s="4788"/>
      <c r="BO26" s="4788"/>
      <c r="BP26" s="4788"/>
      <c r="BQ26" s="4788"/>
      <c r="BR26" s="4788"/>
      <c r="BS26" s="4788"/>
      <c r="BT26" s="4788"/>
      <c r="BU26" s="4788"/>
      <c r="BV26" s="4788"/>
      <c r="BW26" s="4788"/>
      <c r="BX26" s="4796"/>
      <c r="BY26" s="4797"/>
      <c r="CB26" s="4792"/>
      <c r="CC26" s="2557"/>
      <c r="CD26" s="4793"/>
      <c r="CE26" s="4794"/>
      <c r="CF26" s="4794"/>
      <c r="CG26" s="4787"/>
      <c r="CH26" s="4787"/>
      <c r="CI26" s="4795"/>
      <c r="CJ26" s="4795"/>
      <c r="CK26" s="4788"/>
      <c r="CL26" s="4788"/>
      <c r="CM26" s="4788"/>
      <c r="CN26" s="4788"/>
      <c r="CO26" s="4788"/>
      <c r="CP26" s="4788"/>
      <c r="CQ26" s="4788"/>
      <c r="CR26" s="4788"/>
      <c r="CS26" s="4788"/>
      <c r="CT26" s="4788"/>
      <c r="CU26" s="4788"/>
      <c r="CV26" s="4788"/>
      <c r="CW26" s="4788"/>
      <c r="CX26" s="4796"/>
      <c r="CY26" s="4797"/>
      <c r="DB26" s="4792"/>
      <c r="DC26" s="2557"/>
      <c r="DD26" s="4793"/>
      <c r="DE26" s="4794"/>
      <c r="DF26" s="4794"/>
      <c r="DG26" s="4787"/>
      <c r="DH26" s="4787"/>
      <c r="DI26" s="4795"/>
      <c r="DJ26" s="4795"/>
      <c r="DK26" s="4788"/>
      <c r="DL26" s="4798"/>
      <c r="DM26" s="4788"/>
      <c r="DN26" s="4788"/>
      <c r="DO26" s="4788"/>
      <c r="DP26" s="4788"/>
      <c r="DQ26" s="4798"/>
      <c r="DR26" s="4798"/>
      <c r="DS26" s="4788"/>
      <c r="DT26" s="4788"/>
      <c r="DU26" s="4798"/>
      <c r="DV26" s="4788"/>
      <c r="DW26" s="4799"/>
      <c r="DX26" s="4796"/>
      <c r="DY26" s="4797"/>
      <c r="EA26" s="4792"/>
      <c r="EB26" s="2557"/>
      <c r="EC26" s="4793"/>
      <c r="ED26" s="4794"/>
      <c r="EE26" s="4794"/>
      <c r="EF26" s="4787"/>
      <c r="EG26" s="4787"/>
      <c r="EH26" s="4795"/>
      <c r="EI26" s="4795"/>
      <c r="EJ26" s="4788"/>
      <c r="EK26" s="4798"/>
      <c r="EL26" s="4788"/>
      <c r="EM26" s="4788"/>
      <c r="EN26" s="4788"/>
      <c r="EO26" s="4788"/>
      <c r="EP26" s="4798"/>
      <c r="EQ26" s="4798"/>
      <c r="ER26" s="4788"/>
      <c r="ES26" s="4788"/>
      <c r="ET26" s="4798"/>
      <c r="EU26" s="4788"/>
      <c r="EV26" s="4799"/>
      <c r="EW26" s="4796"/>
      <c r="EX26" s="4797"/>
      <c r="EZ26" s="3514"/>
      <c r="FA26" s="3514"/>
      <c r="FB26" s="3514"/>
      <c r="FC26" s="3514"/>
      <c r="FD26" s="3514"/>
      <c r="FE26" s="3514"/>
      <c r="FF26" s="3514"/>
      <c r="FG26" s="3514"/>
      <c r="FH26" s="3514"/>
      <c r="FI26" s="3514"/>
      <c r="FJ26" s="3514"/>
      <c r="FK26" s="3514"/>
      <c r="FL26" s="3514"/>
      <c r="FM26" s="3514"/>
      <c r="FN26" s="3514"/>
      <c r="FO26" s="3514"/>
      <c r="FP26" s="3514"/>
      <c r="FQ26" s="3514"/>
      <c r="FR26" s="3514"/>
      <c r="FS26" s="3514"/>
      <c r="FT26" s="3514"/>
      <c r="FU26" s="3514"/>
      <c r="FV26" s="3514"/>
      <c r="FW26" s="3514"/>
    </row>
    <row r="27" spans="2:229" s="253" customFormat="1" ht="135.75" customHeight="1">
      <c r="B27" s="4792"/>
      <c r="C27" s="2557"/>
      <c r="D27" s="4793"/>
      <c r="E27" s="4794"/>
      <c r="F27" s="4794"/>
      <c r="G27" s="4787"/>
      <c r="H27" s="4787"/>
      <c r="I27" s="4795"/>
      <c r="J27" s="4795"/>
      <c r="K27" s="4788"/>
      <c r="L27" s="4798"/>
      <c r="M27" s="4788"/>
      <c r="N27" s="4788"/>
      <c r="O27" s="4788"/>
      <c r="P27" s="4788"/>
      <c r="Q27" s="4798"/>
      <c r="R27" s="4798"/>
      <c r="S27" s="4788"/>
      <c r="T27" s="4788"/>
      <c r="U27" s="4798"/>
      <c r="V27" s="4788"/>
      <c r="W27" s="4799"/>
      <c r="X27" s="4796"/>
      <c r="Y27" s="4797"/>
      <c r="Z27" s="59"/>
      <c r="AB27" s="4792"/>
      <c r="AC27" s="2557"/>
      <c r="AD27" s="4793"/>
      <c r="AE27" s="4794"/>
      <c r="AF27" s="4794"/>
      <c r="AG27" s="4787"/>
      <c r="AH27" s="4787"/>
      <c r="AI27" s="4795"/>
      <c r="AJ27" s="4795"/>
      <c r="AK27" s="4788"/>
      <c r="AL27" s="4798"/>
      <c r="AM27" s="4788"/>
      <c r="AN27" s="4788"/>
      <c r="AO27" s="4788"/>
      <c r="AP27" s="4788"/>
      <c r="AQ27" s="4798"/>
      <c r="AR27" s="4798"/>
      <c r="AS27" s="4788"/>
      <c r="AT27" s="4788"/>
      <c r="AU27" s="4798"/>
      <c r="AV27" s="4788"/>
      <c r="AW27" s="4799"/>
      <c r="AX27" s="4796"/>
      <c r="AY27" s="4797"/>
      <c r="BB27" s="4792"/>
      <c r="BC27" s="2557"/>
      <c r="BD27" s="4793"/>
      <c r="BE27" s="4794"/>
      <c r="BF27" s="4794"/>
      <c r="BG27" s="4787"/>
      <c r="BH27" s="4787"/>
      <c r="BI27" s="4795"/>
      <c r="BJ27" s="4795"/>
      <c r="BK27" s="4788"/>
      <c r="BL27" s="4798"/>
      <c r="BM27" s="4788"/>
      <c r="BN27" s="4788"/>
      <c r="BO27" s="4788"/>
      <c r="BP27" s="4788"/>
      <c r="BQ27" s="4798"/>
      <c r="BR27" s="4798"/>
      <c r="BS27" s="4788"/>
      <c r="BT27" s="4788"/>
      <c r="BU27" s="4798"/>
      <c r="BV27" s="4788"/>
      <c r="BW27" s="4799"/>
      <c r="BX27" s="4796"/>
      <c r="BY27" s="4797"/>
      <c r="CB27" s="4792"/>
      <c r="CC27" s="2557"/>
      <c r="CD27" s="4793"/>
      <c r="CE27" s="4794"/>
      <c r="CF27" s="4794"/>
      <c r="CG27" s="4787"/>
      <c r="CH27" s="4787"/>
      <c r="CI27" s="4795"/>
      <c r="CJ27" s="4795"/>
      <c r="CK27" s="4788"/>
      <c r="CL27" s="4798"/>
      <c r="CM27" s="4788"/>
      <c r="CN27" s="4788"/>
      <c r="CO27" s="4788"/>
      <c r="CP27" s="4788"/>
      <c r="CQ27" s="4798"/>
      <c r="CR27" s="4798"/>
      <c r="CS27" s="4788"/>
      <c r="CT27" s="4788"/>
      <c r="CU27" s="4798"/>
      <c r="CV27" s="4788"/>
      <c r="CW27" s="4799"/>
      <c r="CX27" s="4796"/>
      <c r="CY27" s="4797"/>
      <c r="DB27" s="4792"/>
      <c r="DC27" s="2557"/>
      <c r="DD27" s="4793"/>
      <c r="DE27" s="4794"/>
      <c r="DF27" s="4794"/>
      <c r="DG27" s="4787"/>
      <c r="DH27" s="4787"/>
      <c r="DI27" s="4788"/>
      <c r="DJ27" s="4788"/>
      <c r="DK27" s="4788"/>
      <c r="DL27" s="4788"/>
      <c r="DM27" s="4788"/>
      <c r="DN27" s="4788"/>
      <c r="DO27" s="4788"/>
      <c r="DP27" s="4788"/>
      <c r="DQ27" s="4788"/>
      <c r="DR27" s="4798"/>
      <c r="DS27" s="4788"/>
      <c r="DT27" s="4788"/>
      <c r="DU27" s="4788"/>
      <c r="DV27" s="4788"/>
      <c r="DW27" s="4799"/>
      <c r="DX27" s="4796"/>
      <c r="DY27" s="4797"/>
      <c r="EA27" s="4792"/>
      <c r="EB27" s="2557"/>
      <c r="EC27" s="4793"/>
      <c r="ED27" s="4794"/>
      <c r="EE27" s="4794"/>
      <c r="EF27" s="4787"/>
      <c r="EG27" s="4787"/>
      <c r="EH27" s="4788"/>
      <c r="EI27" s="4788"/>
      <c r="EJ27" s="4788"/>
      <c r="EK27" s="4788"/>
      <c r="EL27" s="4788"/>
      <c r="EM27" s="4788"/>
      <c r="EN27" s="4788"/>
      <c r="EO27" s="4788"/>
      <c r="EP27" s="4788"/>
      <c r="EQ27" s="4798"/>
      <c r="ER27" s="4788"/>
      <c r="ES27" s="4788"/>
      <c r="ET27" s="4788"/>
      <c r="EU27" s="4788"/>
      <c r="EV27" s="4799"/>
      <c r="EW27" s="4796"/>
      <c r="EX27" s="4797"/>
      <c r="EZ27" s="4786"/>
      <c r="FA27" s="4787"/>
      <c r="FB27" s="4786"/>
      <c r="FC27" s="4786"/>
      <c r="FD27" s="4786"/>
      <c r="FE27" s="4787"/>
      <c r="FF27" s="4787"/>
      <c r="FG27" s="4787"/>
      <c r="FH27" s="4788"/>
      <c r="FI27" s="4788"/>
      <c r="FJ27" s="4788"/>
      <c r="FK27" s="4788"/>
      <c r="FL27" s="4788"/>
      <c r="FM27" s="4789"/>
      <c r="FN27" s="4788"/>
      <c r="FO27" s="4788"/>
      <c r="FP27" s="4788"/>
      <c r="FQ27" s="4788"/>
      <c r="FR27" s="4789"/>
      <c r="FS27" s="4788"/>
      <c r="FT27" s="4788"/>
      <c r="FU27" s="4789"/>
      <c r="FV27" s="4789"/>
      <c r="FW27" s="4790"/>
    </row>
    <row r="28" spans="2:229" s="253" customFormat="1" ht="134.25" customHeight="1">
      <c r="B28" s="4792"/>
      <c r="C28" s="2557"/>
      <c r="D28" s="4793"/>
      <c r="E28" s="4794"/>
      <c r="F28" s="4794"/>
      <c r="G28" s="4787"/>
      <c r="H28" s="4787"/>
      <c r="I28" s="4795"/>
      <c r="J28" s="4795"/>
      <c r="K28" s="4788"/>
      <c r="L28" s="4798"/>
      <c r="M28" s="4788"/>
      <c r="N28" s="4788"/>
      <c r="O28" s="4788"/>
      <c r="P28" s="4788"/>
      <c r="Q28" s="4798"/>
      <c r="R28" s="4798"/>
      <c r="S28" s="4788"/>
      <c r="T28" s="4788"/>
      <c r="U28" s="4798"/>
      <c r="V28" s="4788"/>
      <c r="W28" s="4799"/>
      <c r="X28" s="4796"/>
      <c r="Y28" s="4797"/>
      <c r="Z28" s="59"/>
      <c r="AB28" s="4792"/>
      <c r="AC28" s="2557"/>
      <c r="AD28" s="4793"/>
      <c r="AE28" s="4794"/>
      <c r="AF28" s="4794"/>
      <c r="AG28" s="4787"/>
      <c r="AH28" s="4787"/>
      <c r="AI28" s="4795"/>
      <c r="AJ28" s="4795"/>
      <c r="AK28" s="4788"/>
      <c r="AL28" s="4798"/>
      <c r="AM28" s="4788"/>
      <c r="AN28" s="4788"/>
      <c r="AO28" s="4788"/>
      <c r="AP28" s="4788"/>
      <c r="AQ28" s="4798"/>
      <c r="AR28" s="4798"/>
      <c r="AS28" s="4788"/>
      <c r="AT28" s="4788"/>
      <c r="AU28" s="4798"/>
      <c r="AV28" s="4788"/>
      <c r="AW28" s="4799"/>
      <c r="AX28" s="4796"/>
      <c r="AY28" s="4797"/>
      <c r="BB28" s="4792"/>
      <c r="BC28" s="2557"/>
      <c r="BD28" s="4793"/>
      <c r="BE28" s="4794"/>
      <c r="BF28" s="4794"/>
      <c r="BG28" s="4787"/>
      <c r="BH28" s="4787"/>
      <c r="BI28" s="4795"/>
      <c r="BJ28" s="4795"/>
      <c r="BK28" s="4788"/>
      <c r="BL28" s="4798"/>
      <c r="BM28" s="4788"/>
      <c r="BN28" s="4788"/>
      <c r="BO28" s="4788"/>
      <c r="BP28" s="4788"/>
      <c r="BQ28" s="4798"/>
      <c r="BR28" s="4798"/>
      <c r="BS28" s="4788"/>
      <c r="BT28" s="4788"/>
      <c r="BU28" s="4798"/>
      <c r="BV28" s="4788"/>
      <c r="BW28" s="4799"/>
      <c r="BX28" s="4796"/>
      <c r="BY28" s="4797"/>
      <c r="CB28" s="4792"/>
      <c r="CC28" s="2557"/>
      <c r="CD28" s="4793"/>
      <c r="CE28" s="4794"/>
      <c r="CF28" s="4794"/>
      <c r="CG28" s="4787"/>
      <c r="CH28" s="4787"/>
      <c r="CI28" s="4795"/>
      <c r="CJ28" s="4795"/>
      <c r="CK28" s="4788"/>
      <c r="CL28" s="4798"/>
      <c r="CM28" s="4788"/>
      <c r="CN28" s="4788"/>
      <c r="CO28" s="4788"/>
      <c r="CP28" s="4788"/>
      <c r="CQ28" s="4798"/>
      <c r="CR28" s="4798"/>
      <c r="CS28" s="4788"/>
      <c r="CT28" s="4788"/>
      <c r="CU28" s="4798"/>
      <c r="CV28" s="4788"/>
      <c r="CW28" s="4799"/>
      <c r="CX28" s="4796"/>
      <c r="CY28" s="4797"/>
      <c r="DB28" s="4800"/>
      <c r="DC28" s="4800"/>
      <c r="DD28" s="4800"/>
      <c r="DE28" s="4800"/>
      <c r="DF28" s="4800"/>
      <c r="DG28" s="4801"/>
      <c r="DH28" s="4801"/>
      <c r="DI28" s="4801"/>
      <c r="DJ28" s="4801"/>
      <c r="DK28" s="4801"/>
      <c r="DL28" s="4801"/>
      <c r="DM28" s="4801"/>
      <c r="DN28" s="4802"/>
      <c r="DO28" s="4801"/>
      <c r="DP28" s="4801"/>
      <c r="DQ28" s="4801"/>
      <c r="DR28" s="4801"/>
      <c r="DS28" s="4801"/>
      <c r="DT28" s="4801"/>
      <c r="DU28" s="4801"/>
      <c r="DV28" s="4801"/>
      <c r="DW28" s="4801"/>
      <c r="DX28" s="4803"/>
      <c r="DY28" s="4801"/>
      <c r="EA28" s="4800"/>
      <c r="EB28" s="4800"/>
      <c r="EC28" s="4800"/>
      <c r="ED28" s="4800"/>
      <c r="EE28" s="4800"/>
      <c r="EF28" s="4801"/>
      <c r="EG28" s="4801"/>
      <c r="EH28" s="4801"/>
      <c r="EI28" s="4801"/>
      <c r="EJ28" s="4801"/>
      <c r="EK28" s="4801"/>
      <c r="EL28" s="4801"/>
      <c r="EM28" s="4802"/>
      <c r="EN28" s="4801"/>
      <c r="EO28" s="4801"/>
      <c r="EP28" s="4801"/>
      <c r="EQ28" s="4801"/>
      <c r="ER28" s="4801"/>
      <c r="ES28" s="4801"/>
      <c r="ET28" s="4801"/>
      <c r="EU28" s="4801"/>
      <c r="EV28" s="4801"/>
      <c r="EW28" s="4803"/>
      <c r="EX28" s="4801"/>
      <c r="EZ28" s="4786"/>
      <c r="FA28" s="4787"/>
      <c r="FB28" s="4786"/>
      <c r="FC28" s="4786"/>
      <c r="FD28" s="4786"/>
      <c r="FE28" s="4786"/>
      <c r="FF28" s="4786"/>
      <c r="FG28" s="4791"/>
      <c r="FH28" s="4791"/>
      <c r="FI28" s="4789"/>
      <c r="FJ28" s="4789"/>
      <c r="FK28" s="4789"/>
      <c r="FL28" s="4789"/>
      <c r="FM28" s="4789"/>
      <c r="FN28" s="4789"/>
      <c r="FO28" s="4789"/>
      <c r="FP28" s="4789"/>
      <c r="FQ28" s="4789"/>
      <c r="FR28" s="4789"/>
      <c r="FS28" s="4789"/>
      <c r="FT28" s="4789"/>
      <c r="FU28" s="4789"/>
      <c r="FV28" s="4789"/>
      <c r="FW28" s="4790"/>
    </row>
    <row r="29" spans="2:229" s="253" customFormat="1" ht="70.5" customHeight="1">
      <c r="B29" s="4792"/>
      <c r="C29" s="2557"/>
      <c r="D29" s="4793"/>
      <c r="E29" s="4794"/>
      <c r="F29" s="4794"/>
      <c r="G29" s="4787"/>
      <c r="H29" s="4787"/>
      <c r="I29" s="4795"/>
      <c r="J29" s="4788"/>
      <c r="K29" s="4788"/>
      <c r="L29" s="4788"/>
      <c r="M29" s="4788"/>
      <c r="N29" s="4788"/>
      <c r="O29" s="4788"/>
      <c r="P29" s="4788"/>
      <c r="Q29" s="4788"/>
      <c r="R29" s="4798"/>
      <c r="S29" s="4788"/>
      <c r="T29" s="4788"/>
      <c r="U29" s="4788"/>
      <c r="V29" s="4788"/>
      <c r="W29" s="4799"/>
      <c r="X29" s="4796"/>
      <c r="Y29" s="4797"/>
      <c r="Z29" s="59"/>
      <c r="AB29" s="4792"/>
      <c r="AC29" s="2557"/>
      <c r="AD29" s="4793"/>
      <c r="AE29" s="4794"/>
      <c r="AF29" s="4794"/>
      <c r="AG29" s="4787"/>
      <c r="AH29" s="4787"/>
      <c r="AI29" s="4795"/>
      <c r="AJ29" s="4788"/>
      <c r="AK29" s="4788"/>
      <c r="AL29" s="4788"/>
      <c r="AM29" s="4788"/>
      <c r="AN29" s="4788"/>
      <c r="AO29" s="4788"/>
      <c r="AP29" s="4788"/>
      <c r="AQ29" s="4788"/>
      <c r="AR29" s="4798"/>
      <c r="AS29" s="4788"/>
      <c r="AT29" s="4788"/>
      <c r="AU29" s="4788"/>
      <c r="AV29" s="4788"/>
      <c r="AW29" s="4799"/>
      <c r="AX29" s="4796"/>
      <c r="AY29" s="4797"/>
      <c r="BB29" s="4792"/>
      <c r="BC29" s="2557"/>
      <c r="BD29" s="4793"/>
      <c r="BE29" s="4794"/>
      <c r="BF29" s="4794"/>
      <c r="BG29" s="4787"/>
      <c r="BH29" s="4787"/>
      <c r="BI29" s="4795"/>
      <c r="BJ29" s="4788"/>
      <c r="BK29" s="4788"/>
      <c r="BL29" s="4788"/>
      <c r="BM29" s="4788"/>
      <c r="BN29" s="4788"/>
      <c r="BO29" s="4788"/>
      <c r="BP29" s="4788"/>
      <c r="BQ29" s="4788"/>
      <c r="BR29" s="4798"/>
      <c r="BS29" s="4788"/>
      <c r="BT29" s="4788"/>
      <c r="BU29" s="4788"/>
      <c r="BV29" s="4788"/>
      <c r="BW29" s="4799"/>
      <c r="BX29" s="4796"/>
      <c r="BY29" s="4797"/>
      <c r="CB29" s="4792"/>
      <c r="CC29" s="2557"/>
      <c r="CD29" s="4793"/>
      <c r="CE29" s="4794"/>
      <c r="CF29" s="4794"/>
      <c r="CG29" s="4787"/>
      <c r="CH29" s="4787"/>
      <c r="CI29" s="4795"/>
      <c r="CJ29" s="4788"/>
      <c r="CK29" s="4788"/>
      <c r="CL29" s="4788"/>
      <c r="CM29" s="4788"/>
      <c r="CN29" s="4788"/>
      <c r="CO29" s="4788"/>
      <c r="CP29" s="4788"/>
      <c r="CQ29" s="4788"/>
      <c r="CR29" s="4798"/>
      <c r="CS29" s="4788"/>
      <c r="CT29" s="4788"/>
      <c r="CU29" s="4788"/>
      <c r="CV29" s="4788"/>
      <c r="CW29" s="4799"/>
      <c r="CX29" s="4796"/>
      <c r="CY29" s="4797"/>
      <c r="DV29" s="1953"/>
      <c r="DW29" s="1953"/>
      <c r="DX29" s="1953"/>
      <c r="DY29" s="1953"/>
      <c r="EU29" s="1953"/>
      <c r="EV29" s="1953"/>
      <c r="EW29" s="1953"/>
      <c r="EX29" s="1953"/>
      <c r="EZ29" s="4792"/>
      <c r="FA29" s="2557"/>
      <c r="FB29" s="4793"/>
      <c r="FC29" s="4794"/>
      <c r="FD29" s="4794"/>
      <c r="FE29" s="4787"/>
      <c r="FF29" s="4787"/>
      <c r="FG29" s="4795"/>
      <c r="FH29" s="4795"/>
      <c r="FI29" s="4788"/>
      <c r="FJ29" s="4788"/>
      <c r="FK29" s="4788"/>
      <c r="FL29" s="4788"/>
      <c r="FM29" s="4788"/>
      <c r="FN29" s="4788"/>
      <c r="FO29" s="4788"/>
      <c r="FP29" s="4788"/>
      <c r="FQ29" s="4788"/>
      <c r="FR29" s="4788"/>
      <c r="FS29" s="4788"/>
      <c r="FT29" s="4788"/>
      <c r="FU29" s="4788"/>
      <c r="FV29" s="4796"/>
      <c r="FW29" s="4797"/>
    </row>
    <row r="30" spans="2:229" s="253" customFormat="1" ht="70.5" customHeight="1">
      <c r="B30" s="4800"/>
      <c r="C30" s="4800"/>
      <c r="D30" s="4800"/>
      <c r="E30" s="4800"/>
      <c r="F30" s="4800"/>
      <c r="G30" s="4801"/>
      <c r="H30" s="4801"/>
      <c r="I30" s="4801"/>
      <c r="J30" s="4801"/>
      <c r="K30" s="4801"/>
      <c r="L30" s="4801"/>
      <c r="M30" s="4801"/>
      <c r="N30" s="4802"/>
      <c r="O30" s="4801"/>
      <c r="P30" s="4801"/>
      <c r="Q30" s="4801"/>
      <c r="R30" s="4801"/>
      <c r="S30" s="4801"/>
      <c r="T30" s="4801"/>
      <c r="U30" s="4801"/>
      <c r="V30" s="4801"/>
      <c r="W30" s="4801"/>
      <c r="X30" s="4803"/>
      <c r="Y30" s="4801"/>
      <c r="AB30" s="4800"/>
      <c r="AC30" s="4800"/>
      <c r="AD30" s="4800"/>
      <c r="AE30" s="4800"/>
      <c r="AF30" s="4800"/>
      <c r="AG30" s="4801"/>
      <c r="AH30" s="4801"/>
      <c r="AI30" s="4801"/>
      <c r="AJ30" s="4801"/>
      <c r="AK30" s="4801"/>
      <c r="AL30" s="4801"/>
      <c r="AM30" s="4801"/>
      <c r="AN30" s="4802"/>
      <c r="AO30" s="4801"/>
      <c r="AP30" s="4801"/>
      <c r="AQ30" s="4801"/>
      <c r="AR30" s="4801"/>
      <c r="AS30" s="4801"/>
      <c r="AT30" s="4801"/>
      <c r="AU30" s="4801"/>
      <c r="AV30" s="4801"/>
      <c r="AW30" s="4801"/>
      <c r="AX30" s="4803"/>
      <c r="AY30" s="4801"/>
      <c r="BB30" s="4800"/>
      <c r="BC30" s="4800"/>
      <c r="BD30" s="4800"/>
      <c r="BE30" s="4800"/>
      <c r="BF30" s="4800"/>
      <c r="BG30" s="4801"/>
      <c r="BH30" s="4801"/>
      <c r="BI30" s="4801"/>
      <c r="BJ30" s="4801"/>
      <c r="BK30" s="4801"/>
      <c r="BL30" s="4801"/>
      <c r="BM30" s="4801"/>
      <c r="BN30" s="4802"/>
      <c r="BO30" s="4801"/>
      <c r="BP30" s="4801"/>
      <c r="BQ30" s="4801"/>
      <c r="BR30" s="4801"/>
      <c r="BS30" s="4801"/>
      <c r="BT30" s="4801"/>
      <c r="BU30" s="4801"/>
      <c r="BV30" s="4801"/>
      <c r="BW30" s="4801"/>
      <c r="BX30" s="4803"/>
      <c r="BY30" s="4801"/>
      <c r="CB30" s="4800"/>
      <c r="CC30" s="4800"/>
      <c r="CD30" s="4800"/>
      <c r="CE30" s="4800"/>
      <c r="CF30" s="4800"/>
      <c r="CG30" s="4801"/>
      <c r="CH30" s="4801"/>
      <c r="CI30" s="4801"/>
      <c r="CJ30" s="4801"/>
      <c r="CK30" s="4801"/>
      <c r="CL30" s="4801"/>
      <c r="CM30" s="4801"/>
      <c r="CN30" s="4802"/>
      <c r="CO30" s="4801"/>
      <c r="CP30" s="4801"/>
      <c r="CQ30" s="4801"/>
      <c r="CR30" s="4801"/>
      <c r="CS30" s="4801"/>
      <c r="CT30" s="4801"/>
      <c r="CU30" s="4801"/>
      <c r="CV30" s="4801"/>
      <c r="CW30" s="4801"/>
      <c r="CX30" s="4803"/>
      <c r="CY30" s="4801"/>
      <c r="DB30" s="3514"/>
      <c r="DC30" s="3514"/>
      <c r="DD30" s="3514"/>
      <c r="DE30" s="3514"/>
      <c r="DF30" s="3514"/>
      <c r="DG30" s="3514"/>
      <c r="DH30" s="3514"/>
      <c r="DI30" s="3514"/>
      <c r="DJ30" s="3514"/>
      <c r="DK30" s="3514"/>
      <c r="DL30" s="3514"/>
      <c r="DM30" s="3514"/>
      <c r="DN30" s="3514"/>
      <c r="DO30" s="3514"/>
      <c r="DP30" s="3514"/>
      <c r="DQ30" s="3514"/>
      <c r="DR30" s="3514"/>
      <c r="DS30" s="3514"/>
      <c r="DT30" s="3514"/>
      <c r="DU30" s="3514"/>
      <c r="DV30" s="3514"/>
      <c r="DW30" s="3514"/>
      <c r="DX30" s="3514"/>
      <c r="DY30" s="3514"/>
      <c r="EA30" s="3514"/>
      <c r="EB30" s="3514"/>
      <c r="EC30" s="3514"/>
      <c r="ED30" s="3514"/>
      <c r="EE30" s="3514"/>
      <c r="EF30" s="3514"/>
      <c r="EG30" s="3514"/>
      <c r="EH30" s="3514"/>
      <c r="EI30" s="3514"/>
      <c r="EJ30" s="3514"/>
      <c r="EK30" s="3514"/>
      <c r="EL30" s="3514"/>
      <c r="EM30" s="3514"/>
      <c r="EN30" s="3514"/>
      <c r="EO30" s="3514"/>
      <c r="EP30" s="3514"/>
      <c r="EQ30" s="3514"/>
      <c r="ER30" s="3514"/>
      <c r="ES30" s="3514"/>
      <c r="ET30" s="3514"/>
      <c r="EU30" s="3514"/>
      <c r="EV30" s="3514"/>
      <c r="EW30" s="3514"/>
      <c r="EX30" s="3514"/>
      <c r="EZ30" s="4792"/>
      <c r="FA30" s="2557"/>
      <c r="FB30" s="4793"/>
      <c r="FC30" s="4794"/>
      <c r="FD30" s="4794"/>
      <c r="FE30" s="4787"/>
      <c r="FF30" s="4787"/>
      <c r="FG30" s="4795"/>
      <c r="FH30" s="4795"/>
      <c r="FI30" s="4788"/>
      <c r="FJ30" s="4798"/>
      <c r="FK30" s="4788"/>
      <c r="FL30" s="4788"/>
      <c r="FM30" s="4788"/>
      <c r="FN30" s="4788"/>
      <c r="FO30" s="4798"/>
      <c r="FP30" s="4798"/>
      <c r="FQ30" s="4788"/>
      <c r="FR30" s="4788"/>
      <c r="FS30" s="4798"/>
      <c r="FT30" s="4788"/>
      <c r="FU30" s="4799"/>
      <c r="FV30" s="4796"/>
      <c r="FW30" s="4797"/>
    </row>
    <row r="31" spans="2:229" s="253" customFormat="1" ht="70.5" customHeight="1">
      <c r="V31" s="1953"/>
      <c r="W31" s="1953"/>
      <c r="X31" s="1953"/>
      <c r="Y31" s="1953"/>
      <c r="AV31" s="1953"/>
      <c r="AW31" s="1953"/>
      <c r="AX31" s="1953"/>
      <c r="AY31" s="1953"/>
      <c r="BV31" s="1953"/>
      <c r="BW31" s="1953"/>
      <c r="BX31" s="1953"/>
      <c r="BY31" s="1953"/>
      <c r="CV31" s="1953"/>
      <c r="CW31" s="1953"/>
      <c r="CX31" s="1953"/>
      <c r="CY31" s="1953"/>
      <c r="DB31" s="4786"/>
      <c r="DC31" s="4787"/>
      <c r="DD31" s="4786"/>
      <c r="DE31" s="4786"/>
      <c r="DF31" s="4786"/>
      <c r="DG31" s="4787"/>
      <c r="DH31" s="4787"/>
      <c r="DI31" s="4787"/>
      <c r="DJ31" s="4788"/>
      <c r="DK31" s="4788"/>
      <c r="DL31" s="4788"/>
      <c r="DM31" s="4788"/>
      <c r="DN31" s="4788"/>
      <c r="DO31" s="4789"/>
      <c r="DP31" s="4788"/>
      <c r="DQ31" s="4788"/>
      <c r="DR31" s="4788"/>
      <c r="DS31" s="4788"/>
      <c r="DT31" s="4789"/>
      <c r="DU31" s="4788"/>
      <c r="DV31" s="4788"/>
      <c r="DW31" s="4789"/>
      <c r="DX31" s="4789"/>
      <c r="DY31" s="4790"/>
      <c r="EA31" s="4786"/>
      <c r="EB31" s="4787"/>
      <c r="EC31" s="4786"/>
      <c r="ED31" s="4786"/>
      <c r="EE31" s="4786"/>
      <c r="EF31" s="4787"/>
      <c r="EG31" s="4787"/>
      <c r="EH31" s="4787"/>
      <c r="EI31" s="4788"/>
      <c r="EJ31" s="4788"/>
      <c r="EK31" s="4788"/>
      <c r="EL31" s="4788"/>
      <c r="EM31" s="4788"/>
      <c r="EN31" s="4789"/>
      <c r="EO31" s="4788"/>
      <c r="EP31" s="4788"/>
      <c r="EQ31" s="4788"/>
      <c r="ER31" s="4788"/>
      <c r="ES31" s="4789"/>
      <c r="ET31" s="4788"/>
      <c r="EU31" s="4788"/>
      <c r="EV31" s="4789"/>
      <c r="EW31" s="4789"/>
      <c r="EX31" s="4790"/>
      <c r="EZ31" s="4792"/>
      <c r="FA31" s="2557"/>
      <c r="FB31" s="4793"/>
      <c r="FC31" s="4794"/>
      <c r="FD31" s="4794"/>
      <c r="FE31" s="4787"/>
      <c r="FF31" s="4787"/>
      <c r="FG31" s="4795"/>
      <c r="FH31" s="4795"/>
      <c r="FI31" s="4788"/>
      <c r="FJ31" s="4798"/>
      <c r="FK31" s="4788"/>
      <c r="FL31" s="4788"/>
      <c r="FM31" s="4788"/>
      <c r="FN31" s="4788"/>
      <c r="FO31" s="4798"/>
      <c r="FP31" s="4798"/>
      <c r="FQ31" s="4788"/>
      <c r="FR31" s="4788"/>
      <c r="FS31" s="4798"/>
      <c r="FT31" s="4788"/>
      <c r="FU31" s="4799"/>
      <c r="FV31" s="4796"/>
      <c r="FW31" s="4797"/>
    </row>
    <row r="32" spans="2:229" s="253" customFormat="1" ht="250.5" customHeight="1">
      <c r="B32" s="3514"/>
      <c r="C32" s="3514"/>
      <c r="D32" s="3514"/>
      <c r="E32" s="3514"/>
      <c r="F32" s="3514"/>
      <c r="G32" s="3514"/>
      <c r="H32" s="3514"/>
      <c r="I32" s="3514"/>
      <c r="J32" s="3514"/>
      <c r="K32" s="3514"/>
      <c r="L32" s="3514"/>
      <c r="M32" s="3514"/>
      <c r="N32" s="3514"/>
      <c r="O32" s="3514"/>
      <c r="P32" s="3514"/>
      <c r="Q32" s="3514"/>
      <c r="R32" s="3514"/>
      <c r="S32" s="3514"/>
      <c r="T32" s="3514"/>
      <c r="U32" s="3514"/>
      <c r="V32" s="3514"/>
      <c r="W32" s="3514"/>
      <c r="X32" s="3514"/>
      <c r="Y32" s="3514"/>
      <c r="AB32" s="3514"/>
      <c r="AC32" s="3514"/>
      <c r="AD32" s="3514"/>
      <c r="AE32" s="3514"/>
      <c r="AF32" s="3514"/>
      <c r="AG32" s="3514"/>
      <c r="AH32" s="3514"/>
      <c r="AI32" s="3514"/>
      <c r="AJ32" s="3514"/>
      <c r="AK32" s="3514"/>
      <c r="AL32" s="3514"/>
      <c r="AM32" s="3514"/>
      <c r="AN32" s="3514"/>
      <c r="AO32" s="3514"/>
      <c r="AP32" s="3514"/>
      <c r="AQ32" s="3514"/>
      <c r="AR32" s="3514"/>
      <c r="AS32" s="3514"/>
      <c r="AT32" s="3514"/>
      <c r="AU32" s="3514"/>
      <c r="AV32" s="3514"/>
      <c r="AW32" s="3514"/>
      <c r="AX32" s="3514"/>
      <c r="AY32" s="3514"/>
      <c r="BB32" s="3514"/>
      <c r="BC32" s="3514"/>
      <c r="BD32" s="3514"/>
      <c r="BE32" s="3514"/>
      <c r="BF32" s="3514"/>
      <c r="BG32" s="3514"/>
      <c r="BH32" s="3514"/>
      <c r="BI32" s="3514"/>
      <c r="BJ32" s="3514"/>
      <c r="BK32" s="3514"/>
      <c r="BL32" s="3514"/>
      <c r="BM32" s="3514"/>
      <c r="BN32" s="3514"/>
      <c r="BO32" s="3514"/>
      <c r="BP32" s="3514"/>
      <c r="BQ32" s="3514"/>
      <c r="BR32" s="3514"/>
      <c r="BS32" s="3514"/>
      <c r="BT32" s="3514"/>
      <c r="BU32" s="3514"/>
      <c r="BV32" s="3514"/>
      <c r="BW32" s="3514"/>
      <c r="BX32" s="3514"/>
      <c r="BY32" s="3514"/>
      <c r="CB32" s="3514"/>
      <c r="CC32" s="3514"/>
      <c r="CD32" s="3514"/>
      <c r="CE32" s="3514"/>
      <c r="CF32" s="3514"/>
      <c r="CG32" s="3514"/>
      <c r="CH32" s="3514"/>
      <c r="CI32" s="3514"/>
      <c r="CJ32" s="3514"/>
      <c r="CK32" s="3514"/>
      <c r="CL32" s="3514"/>
      <c r="CM32" s="3514"/>
      <c r="CN32" s="3514"/>
      <c r="CO32" s="3514"/>
      <c r="CP32" s="3514"/>
      <c r="CQ32" s="3514"/>
      <c r="CR32" s="3514"/>
      <c r="CS32" s="3514"/>
      <c r="CT32" s="3514"/>
      <c r="CU32" s="3514"/>
      <c r="CV32" s="3514"/>
      <c r="CW32" s="3514"/>
      <c r="CX32" s="3514"/>
      <c r="CY32" s="3514"/>
      <c r="DB32" s="4786"/>
      <c r="DC32" s="4787"/>
      <c r="DD32" s="4786"/>
      <c r="DE32" s="4786"/>
      <c r="DF32" s="4786"/>
      <c r="DG32" s="4786"/>
      <c r="DH32" s="4786"/>
      <c r="DI32" s="4791"/>
      <c r="DJ32" s="4791"/>
      <c r="DK32" s="4789"/>
      <c r="DL32" s="4789"/>
      <c r="DM32" s="4789"/>
      <c r="DN32" s="4789"/>
      <c r="DO32" s="4789"/>
      <c r="DP32" s="4789"/>
      <c r="DQ32" s="4789"/>
      <c r="DR32" s="4789"/>
      <c r="DS32" s="4789"/>
      <c r="DT32" s="4789"/>
      <c r="DU32" s="4789"/>
      <c r="DV32" s="4789"/>
      <c r="DW32" s="4789"/>
      <c r="DX32" s="4789"/>
      <c r="DY32" s="4790"/>
      <c r="EA32" s="4786"/>
      <c r="EB32" s="4787"/>
      <c r="EC32" s="4786"/>
      <c r="ED32" s="4786"/>
      <c r="EE32" s="4786"/>
      <c r="EF32" s="4786"/>
      <c r="EG32" s="4786"/>
      <c r="EH32" s="4791"/>
      <c r="EI32" s="4791"/>
      <c r="EJ32" s="4789"/>
      <c r="EK32" s="4789"/>
      <c r="EL32" s="4789"/>
      <c r="EM32" s="4789"/>
      <c r="EN32" s="4789"/>
      <c r="EO32" s="4789"/>
      <c r="EP32" s="4789"/>
      <c r="EQ32" s="4789"/>
      <c r="ER32" s="4789"/>
      <c r="ES32" s="4789"/>
      <c r="ET32" s="4789"/>
      <c r="EU32" s="4789"/>
      <c r="EV32" s="4789"/>
      <c r="EW32" s="4789"/>
      <c r="EX32" s="4790"/>
      <c r="EZ32" s="4792"/>
      <c r="FA32" s="2557"/>
      <c r="FB32" s="4793"/>
      <c r="FC32" s="4794"/>
      <c r="FD32" s="4794"/>
      <c r="FE32" s="4787"/>
      <c r="FF32" s="4787"/>
      <c r="FG32" s="4788"/>
      <c r="FH32" s="4788"/>
      <c r="FI32" s="4788"/>
      <c r="FJ32" s="4788"/>
      <c r="FK32" s="4788"/>
      <c r="FL32" s="4788"/>
      <c r="FM32" s="4788"/>
      <c r="FN32" s="4788"/>
      <c r="FO32" s="4788"/>
      <c r="FP32" s="4798"/>
      <c r="FQ32" s="4788"/>
      <c r="FR32" s="4788"/>
      <c r="FS32" s="4788"/>
      <c r="FT32" s="4788"/>
      <c r="FU32" s="4799"/>
      <c r="FV32" s="4796"/>
      <c r="FW32" s="4797"/>
    </row>
    <row r="33" spans="2:179" s="253" customFormat="1" ht="135.75" customHeight="1">
      <c r="B33" s="4786"/>
      <c r="C33" s="4787"/>
      <c r="D33" s="4786"/>
      <c r="E33" s="4786"/>
      <c r="F33" s="4786"/>
      <c r="G33" s="4787"/>
      <c r="H33" s="4787"/>
      <c r="I33" s="4787"/>
      <c r="J33" s="4788"/>
      <c r="K33" s="4788"/>
      <c r="L33" s="4788"/>
      <c r="M33" s="4788"/>
      <c r="N33" s="4788"/>
      <c r="O33" s="4789"/>
      <c r="P33" s="4788"/>
      <c r="Q33" s="4788"/>
      <c r="R33" s="4788"/>
      <c r="S33" s="4788"/>
      <c r="T33" s="4789"/>
      <c r="U33" s="4788"/>
      <c r="V33" s="4788"/>
      <c r="W33" s="4789"/>
      <c r="X33" s="4789"/>
      <c r="Y33" s="4790"/>
      <c r="AB33" s="4786"/>
      <c r="AC33" s="4787"/>
      <c r="AD33" s="4786"/>
      <c r="AE33" s="4786"/>
      <c r="AF33" s="4786"/>
      <c r="AG33" s="4787"/>
      <c r="AH33" s="4787"/>
      <c r="AI33" s="4787"/>
      <c r="AJ33" s="4788"/>
      <c r="AK33" s="4788"/>
      <c r="AL33" s="4788"/>
      <c r="AM33" s="4788"/>
      <c r="AN33" s="4788"/>
      <c r="AO33" s="4789"/>
      <c r="AP33" s="4788"/>
      <c r="AQ33" s="4788"/>
      <c r="AR33" s="4788"/>
      <c r="AS33" s="4788"/>
      <c r="AT33" s="4789"/>
      <c r="AU33" s="4788"/>
      <c r="AV33" s="4788"/>
      <c r="AW33" s="4789"/>
      <c r="AX33" s="4789"/>
      <c r="AY33" s="4790"/>
      <c r="BB33" s="4786"/>
      <c r="BC33" s="4787"/>
      <c r="BD33" s="4786"/>
      <c r="BE33" s="4786"/>
      <c r="BF33" s="4786"/>
      <c r="BG33" s="4787"/>
      <c r="BH33" s="4787"/>
      <c r="BI33" s="4787"/>
      <c r="BJ33" s="4788"/>
      <c r="BK33" s="4788"/>
      <c r="BL33" s="4788"/>
      <c r="BM33" s="4788"/>
      <c r="BN33" s="4788"/>
      <c r="BO33" s="4789"/>
      <c r="BP33" s="4788"/>
      <c r="BQ33" s="4788"/>
      <c r="BR33" s="4788"/>
      <c r="BS33" s="4788"/>
      <c r="BT33" s="4789"/>
      <c r="BU33" s="4788"/>
      <c r="BV33" s="4788"/>
      <c r="BW33" s="4789"/>
      <c r="BX33" s="4789"/>
      <c r="BY33" s="4790"/>
      <c r="CB33" s="4786"/>
      <c r="CC33" s="4787"/>
      <c r="CD33" s="4786"/>
      <c r="CE33" s="4786"/>
      <c r="CF33" s="4786"/>
      <c r="CG33" s="4787"/>
      <c r="CH33" s="4787"/>
      <c r="CI33" s="4787"/>
      <c r="CJ33" s="4788"/>
      <c r="CK33" s="4788"/>
      <c r="CL33" s="4788"/>
      <c r="CM33" s="4788"/>
      <c r="CN33" s="4788"/>
      <c r="CO33" s="4789"/>
      <c r="CP33" s="4788"/>
      <c r="CQ33" s="4788"/>
      <c r="CR33" s="4788"/>
      <c r="CS33" s="4788"/>
      <c r="CT33" s="4789"/>
      <c r="CU33" s="4788"/>
      <c r="CV33" s="4788"/>
      <c r="CW33" s="4789"/>
      <c r="CX33" s="4789"/>
      <c r="CY33" s="4790"/>
      <c r="DB33" s="4792"/>
      <c r="DC33" s="2557"/>
      <c r="DD33" s="2558"/>
      <c r="DE33" s="4792"/>
      <c r="DF33" s="4792"/>
      <c r="DG33" s="4804"/>
      <c r="DH33" s="4804"/>
      <c r="DI33" s="4804"/>
      <c r="DJ33" s="4804"/>
      <c r="DK33" s="4804"/>
      <c r="DL33" s="4804"/>
      <c r="DM33" s="4804"/>
      <c r="DN33" s="4804"/>
      <c r="DO33" s="4804"/>
      <c r="DP33" s="4804"/>
      <c r="DQ33" s="4804"/>
      <c r="DR33" s="4804"/>
      <c r="DS33" s="4804"/>
      <c r="DT33" s="4804"/>
      <c r="DU33" s="4804"/>
      <c r="DV33" s="4804"/>
      <c r="DW33" s="4804"/>
      <c r="DX33" s="4805"/>
      <c r="DY33" s="4804"/>
      <c r="EA33" s="4792"/>
      <c r="EB33" s="2557"/>
      <c r="EC33" s="2558"/>
      <c r="ED33" s="4792"/>
      <c r="EE33" s="4792"/>
      <c r="EF33" s="4804"/>
      <c r="EG33" s="4804"/>
      <c r="EH33" s="4804"/>
      <c r="EI33" s="4804"/>
      <c r="EJ33" s="4804"/>
      <c r="EK33" s="4804"/>
      <c r="EL33" s="4804"/>
      <c r="EM33" s="4804"/>
      <c r="EN33" s="4804"/>
      <c r="EO33" s="4804"/>
      <c r="EP33" s="4804"/>
      <c r="EQ33" s="4804"/>
      <c r="ER33" s="4804"/>
      <c r="ES33" s="4804"/>
      <c r="ET33" s="4804"/>
      <c r="EU33" s="4804"/>
      <c r="EV33" s="4804"/>
      <c r="EW33" s="4805"/>
      <c r="EX33" s="4804"/>
      <c r="EZ33" s="4800"/>
      <c r="FA33" s="4800"/>
      <c r="FB33" s="4800"/>
      <c r="FC33" s="4800"/>
      <c r="FD33" s="4800"/>
      <c r="FE33" s="4801"/>
      <c r="FF33" s="4801"/>
      <c r="FG33" s="4801"/>
      <c r="FH33" s="4801"/>
      <c r="FI33" s="4801"/>
      <c r="FJ33" s="4801"/>
      <c r="FK33" s="4801"/>
      <c r="FL33" s="4802"/>
      <c r="FM33" s="4801"/>
      <c r="FN33" s="4801"/>
      <c r="FO33" s="4801"/>
      <c r="FP33" s="4801"/>
      <c r="FQ33" s="4801"/>
      <c r="FR33" s="4801"/>
      <c r="FS33" s="4801"/>
      <c r="FT33" s="4801"/>
      <c r="FU33" s="4801"/>
      <c r="FV33" s="4803"/>
      <c r="FW33" s="4801"/>
    </row>
    <row r="34" spans="2:179" s="253" customFormat="1" ht="135.75" customHeight="1">
      <c r="B34" s="4786"/>
      <c r="C34" s="4787"/>
      <c r="D34" s="4786"/>
      <c r="E34" s="4786"/>
      <c r="F34" s="4786"/>
      <c r="G34" s="4786"/>
      <c r="H34" s="4786"/>
      <c r="I34" s="4791"/>
      <c r="J34" s="4791"/>
      <c r="K34" s="4789"/>
      <c r="L34" s="4789"/>
      <c r="M34" s="4789"/>
      <c r="N34" s="4789"/>
      <c r="O34" s="4789"/>
      <c r="P34" s="4789"/>
      <c r="Q34" s="4789"/>
      <c r="R34" s="4789"/>
      <c r="S34" s="4789"/>
      <c r="T34" s="4789"/>
      <c r="U34" s="4789"/>
      <c r="V34" s="4789"/>
      <c r="W34" s="4789"/>
      <c r="X34" s="4789"/>
      <c r="Y34" s="4790"/>
      <c r="AB34" s="4786"/>
      <c r="AC34" s="4787"/>
      <c r="AD34" s="4786"/>
      <c r="AE34" s="4786"/>
      <c r="AF34" s="4786"/>
      <c r="AG34" s="4786"/>
      <c r="AH34" s="4786"/>
      <c r="AI34" s="4791"/>
      <c r="AJ34" s="4791"/>
      <c r="AK34" s="4789"/>
      <c r="AL34" s="4789"/>
      <c r="AM34" s="4789"/>
      <c r="AN34" s="4789"/>
      <c r="AO34" s="4789"/>
      <c r="AP34" s="4789"/>
      <c r="AQ34" s="4789"/>
      <c r="AR34" s="4789"/>
      <c r="AS34" s="4789"/>
      <c r="AT34" s="4789"/>
      <c r="AU34" s="4789"/>
      <c r="AV34" s="4789"/>
      <c r="AW34" s="4789"/>
      <c r="AX34" s="4789"/>
      <c r="AY34" s="4790"/>
      <c r="BB34" s="4786"/>
      <c r="BC34" s="4787"/>
      <c r="BD34" s="4786"/>
      <c r="BE34" s="4786"/>
      <c r="BF34" s="4786"/>
      <c r="BG34" s="4786"/>
      <c r="BH34" s="4786"/>
      <c r="BI34" s="4791"/>
      <c r="BJ34" s="4791"/>
      <c r="BK34" s="4789"/>
      <c r="BL34" s="4789"/>
      <c r="BM34" s="4789"/>
      <c r="BN34" s="4789"/>
      <c r="BO34" s="4789"/>
      <c r="BP34" s="4789"/>
      <c r="BQ34" s="4789"/>
      <c r="BR34" s="4789"/>
      <c r="BS34" s="4789"/>
      <c r="BT34" s="4789"/>
      <c r="BU34" s="4789"/>
      <c r="BV34" s="4789"/>
      <c r="BW34" s="4789"/>
      <c r="BX34" s="4789"/>
      <c r="BY34" s="4790"/>
      <c r="CB34" s="4786"/>
      <c r="CC34" s="4787"/>
      <c r="CD34" s="4786"/>
      <c r="CE34" s="4786"/>
      <c r="CF34" s="4786"/>
      <c r="CG34" s="4786"/>
      <c r="CH34" s="4786"/>
      <c r="CI34" s="4791"/>
      <c r="CJ34" s="4791"/>
      <c r="CK34" s="4789"/>
      <c r="CL34" s="4789"/>
      <c r="CM34" s="4789"/>
      <c r="CN34" s="4789"/>
      <c r="CO34" s="4789"/>
      <c r="CP34" s="4789"/>
      <c r="CQ34" s="4789"/>
      <c r="CR34" s="4789"/>
      <c r="CS34" s="4789"/>
      <c r="CT34" s="4789"/>
      <c r="CU34" s="4789"/>
      <c r="CV34" s="4789"/>
      <c r="CW34" s="4789"/>
      <c r="CX34" s="4789"/>
      <c r="CY34" s="4790"/>
      <c r="DB34" s="4792"/>
      <c r="DC34" s="2557"/>
      <c r="DD34" s="2558"/>
      <c r="DE34" s="4792"/>
      <c r="DF34" s="4792"/>
      <c r="DG34" s="4804"/>
      <c r="DH34" s="4804"/>
      <c r="DI34" s="4804"/>
      <c r="DJ34" s="4804"/>
      <c r="DK34" s="4804"/>
      <c r="DL34" s="3516"/>
      <c r="DM34" s="4804"/>
      <c r="DN34" s="4804"/>
      <c r="DO34" s="4804"/>
      <c r="DP34" s="4804"/>
      <c r="DQ34" s="3516"/>
      <c r="DR34" s="3516"/>
      <c r="DS34" s="4804"/>
      <c r="DT34" s="4804"/>
      <c r="DU34" s="3516"/>
      <c r="DV34" s="4804"/>
      <c r="DW34" s="4806"/>
      <c r="DX34" s="4805"/>
      <c r="DY34" s="4804"/>
      <c r="EA34" s="4792"/>
      <c r="EB34" s="2557"/>
      <c r="EC34" s="2558"/>
      <c r="ED34" s="4792"/>
      <c r="EE34" s="4792"/>
      <c r="EF34" s="4804"/>
      <c r="EG34" s="4804"/>
      <c r="EH34" s="4804"/>
      <c r="EI34" s="4804"/>
      <c r="EJ34" s="4804"/>
      <c r="EK34" s="3516"/>
      <c r="EL34" s="4804"/>
      <c r="EM34" s="4804"/>
      <c r="EN34" s="4804"/>
      <c r="EO34" s="4804"/>
      <c r="EP34" s="3516"/>
      <c r="EQ34" s="3516"/>
      <c r="ER34" s="4804"/>
      <c r="ES34" s="4804"/>
      <c r="ET34" s="3516"/>
      <c r="EU34" s="4804"/>
      <c r="EV34" s="4806"/>
      <c r="EW34" s="4805"/>
      <c r="EX34" s="4804"/>
      <c r="FT34" s="1953"/>
      <c r="FU34" s="1953"/>
      <c r="FV34" s="1953"/>
      <c r="FW34" s="1953"/>
    </row>
    <row r="35" spans="2:179" s="253" customFormat="1" ht="135.75" customHeight="1">
      <c r="B35" s="4792"/>
      <c r="C35" s="2557"/>
      <c r="D35" s="2558"/>
      <c r="E35" s="4792"/>
      <c r="F35" s="4792"/>
      <c r="G35" s="4804"/>
      <c r="H35" s="4804"/>
      <c r="I35" s="4804"/>
      <c r="J35" s="4804"/>
      <c r="K35" s="4804"/>
      <c r="L35" s="4804"/>
      <c r="M35" s="4804"/>
      <c r="N35" s="4804"/>
      <c r="O35" s="4804"/>
      <c r="P35" s="4804"/>
      <c r="Q35" s="4804"/>
      <c r="R35" s="4804"/>
      <c r="S35" s="4804"/>
      <c r="T35" s="4804"/>
      <c r="U35" s="4804"/>
      <c r="V35" s="4804"/>
      <c r="W35" s="4804"/>
      <c r="X35" s="4805"/>
      <c r="Y35" s="4804"/>
      <c r="AB35" s="4792"/>
      <c r="AC35" s="2557"/>
      <c r="AD35" s="2558"/>
      <c r="AE35" s="4792"/>
      <c r="AF35" s="4792"/>
      <c r="AG35" s="4804"/>
      <c r="AH35" s="4804"/>
      <c r="AI35" s="4795"/>
      <c r="AJ35" s="4804"/>
      <c r="AK35" s="4804"/>
      <c r="AL35" s="4804"/>
      <c r="AM35" s="4804"/>
      <c r="AN35" s="4804"/>
      <c r="AO35" s="4804"/>
      <c r="AP35" s="4804"/>
      <c r="AQ35" s="4804"/>
      <c r="AR35" s="4804"/>
      <c r="AS35" s="4804"/>
      <c r="AT35" s="4804"/>
      <c r="AU35" s="4804"/>
      <c r="AV35" s="4804"/>
      <c r="AW35" s="4804"/>
      <c r="AX35" s="4805"/>
      <c r="AY35" s="4804"/>
      <c r="BB35" s="4792"/>
      <c r="BC35" s="2557"/>
      <c r="BD35" s="2558"/>
      <c r="BE35" s="4792"/>
      <c r="BF35" s="4792"/>
      <c r="BG35" s="4804"/>
      <c r="BH35" s="4804"/>
      <c r="BI35" s="4804"/>
      <c r="BJ35" s="4804"/>
      <c r="BK35" s="4804"/>
      <c r="BL35" s="4804"/>
      <c r="BM35" s="4804"/>
      <c r="BN35" s="4804"/>
      <c r="BO35" s="4804"/>
      <c r="BP35" s="4804"/>
      <c r="BQ35" s="4804"/>
      <c r="BR35" s="4804"/>
      <c r="BS35" s="4804"/>
      <c r="BT35" s="4804"/>
      <c r="BU35" s="4804"/>
      <c r="BV35" s="4804"/>
      <c r="BW35" s="4804"/>
      <c r="BX35" s="4805"/>
      <c r="BY35" s="4804"/>
      <c r="CB35" s="4792"/>
      <c r="CC35" s="2557"/>
      <c r="CD35" s="2558"/>
      <c r="CE35" s="4792"/>
      <c r="CF35" s="4792"/>
      <c r="CG35" s="4804"/>
      <c r="CH35" s="4804"/>
      <c r="CI35" s="4804"/>
      <c r="CJ35" s="4804"/>
      <c r="CK35" s="4804"/>
      <c r="CL35" s="4804"/>
      <c r="CM35" s="4804"/>
      <c r="CN35" s="4804"/>
      <c r="CO35" s="4804"/>
      <c r="CP35" s="4804"/>
      <c r="CQ35" s="4804"/>
      <c r="CR35" s="4804"/>
      <c r="CS35" s="4804"/>
      <c r="CT35" s="4804"/>
      <c r="CU35" s="4804"/>
      <c r="CV35" s="4804"/>
      <c r="CW35" s="4804"/>
      <c r="CX35" s="4805"/>
      <c r="CY35" s="4804"/>
      <c r="DB35" s="4792"/>
      <c r="DC35" s="2557"/>
      <c r="DD35" s="2558"/>
      <c r="DE35" s="4792"/>
      <c r="DF35" s="4792"/>
      <c r="DG35" s="4804"/>
      <c r="DH35" s="4804"/>
      <c r="DI35" s="4804"/>
      <c r="DJ35" s="4804"/>
      <c r="DK35" s="4804"/>
      <c r="DL35" s="3516"/>
      <c r="DM35" s="4804"/>
      <c r="DN35" s="4804"/>
      <c r="DO35" s="4804"/>
      <c r="DP35" s="4804"/>
      <c r="DQ35" s="3516"/>
      <c r="DR35" s="3516"/>
      <c r="DS35" s="4804"/>
      <c r="DT35" s="4804"/>
      <c r="DU35" s="3516"/>
      <c r="DV35" s="4804"/>
      <c r="DW35" s="4806"/>
      <c r="DX35" s="4805"/>
      <c r="DY35" s="4804"/>
      <c r="EA35" s="4792"/>
      <c r="EB35" s="2557"/>
      <c r="EC35" s="2558"/>
      <c r="ED35" s="4792"/>
      <c r="EE35" s="4792"/>
      <c r="EF35" s="4804"/>
      <c r="EG35" s="4804"/>
      <c r="EH35" s="4804"/>
      <c r="EI35" s="4804"/>
      <c r="EJ35" s="4804"/>
      <c r="EK35" s="3516"/>
      <c r="EL35" s="4804"/>
      <c r="EM35" s="4804"/>
      <c r="EN35" s="4804"/>
      <c r="EO35" s="4804"/>
      <c r="EP35" s="3516"/>
      <c r="EQ35" s="3516"/>
      <c r="ER35" s="4804"/>
      <c r="ES35" s="4804"/>
      <c r="ET35" s="3516"/>
      <c r="EU35" s="4804"/>
      <c r="EV35" s="4806"/>
      <c r="EW35" s="4805"/>
      <c r="EX35" s="4804"/>
      <c r="EZ35" s="3514"/>
      <c r="FA35" s="3514"/>
      <c r="FB35" s="3514"/>
      <c r="FC35" s="3514"/>
      <c r="FD35" s="3514"/>
      <c r="FE35" s="3514"/>
      <c r="FF35" s="3514"/>
      <c r="FG35" s="3514"/>
      <c r="FH35" s="3514"/>
      <c r="FI35" s="3514"/>
      <c r="FJ35" s="3514"/>
      <c r="FK35" s="3514"/>
      <c r="FL35" s="3514"/>
      <c r="FM35" s="3514"/>
      <c r="FN35" s="3514"/>
      <c r="FO35" s="3514"/>
      <c r="FP35" s="3514"/>
      <c r="FQ35" s="3514"/>
      <c r="FR35" s="3514"/>
      <c r="FS35" s="3514"/>
      <c r="FT35" s="3514"/>
      <c r="FU35" s="3514"/>
      <c r="FV35" s="3514"/>
      <c r="FW35" s="3514"/>
    </row>
    <row r="36" spans="2:179" s="253" customFormat="1" ht="135.75" customHeight="1">
      <c r="B36" s="4792"/>
      <c r="C36" s="2557"/>
      <c r="D36" s="2558"/>
      <c r="E36" s="4792"/>
      <c r="F36" s="4792"/>
      <c r="G36" s="4804"/>
      <c r="H36" s="4804"/>
      <c r="I36" s="4804"/>
      <c r="J36" s="4804"/>
      <c r="K36" s="4804"/>
      <c r="L36" s="3516"/>
      <c r="M36" s="4804"/>
      <c r="N36" s="4804"/>
      <c r="O36" s="4804"/>
      <c r="P36" s="4804"/>
      <c r="Q36" s="3516"/>
      <c r="R36" s="3516"/>
      <c r="S36" s="4804"/>
      <c r="T36" s="4804"/>
      <c r="U36" s="3516"/>
      <c r="V36" s="4804"/>
      <c r="W36" s="4806"/>
      <c r="X36" s="4805"/>
      <c r="Y36" s="4804"/>
      <c r="AB36" s="4792"/>
      <c r="AC36" s="2557"/>
      <c r="AD36" s="2558"/>
      <c r="AE36" s="4792"/>
      <c r="AF36" s="4792"/>
      <c r="AG36" s="4804"/>
      <c r="AH36" s="4804"/>
      <c r="AI36" s="4795"/>
      <c r="AJ36" s="4804"/>
      <c r="AK36" s="4804"/>
      <c r="AL36" s="3516"/>
      <c r="AM36" s="4804"/>
      <c r="AN36" s="4804"/>
      <c r="AO36" s="4804"/>
      <c r="AP36" s="4804"/>
      <c r="AQ36" s="3516"/>
      <c r="AR36" s="3516"/>
      <c r="AS36" s="4804"/>
      <c r="AT36" s="4804"/>
      <c r="AU36" s="3516"/>
      <c r="AV36" s="4804"/>
      <c r="AW36" s="4806"/>
      <c r="AX36" s="4805"/>
      <c r="AY36" s="4804"/>
      <c r="BB36" s="4792"/>
      <c r="BC36" s="2557"/>
      <c r="BD36" s="2558"/>
      <c r="BE36" s="4792"/>
      <c r="BF36" s="4792"/>
      <c r="BG36" s="4804"/>
      <c r="BH36" s="4804"/>
      <c r="BI36" s="4804"/>
      <c r="BJ36" s="4804"/>
      <c r="BK36" s="4804"/>
      <c r="BL36" s="3516"/>
      <c r="BM36" s="4804"/>
      <c r="BN36" s="4804"/>
      <c r="BO36" s="4804"/>
      <c r="BP36" s="4804"/>
      <c r="BQ36" s="3516"/>
      <c r="BR36" s="3516"/>
      <c r="BS36" s="4804"/>
      <c r="BT36" s="4804"/>
      <c r="BU36" s="3516"/>
      <c r="BV36" s="4804"/>
      <c r="BW36" s="4806"/>
      <c r="BX36" s="4805"/>
      <c r="BY36" s="4804"/>
      <c r="CB36" s="4792"/>
      <c r="CC36" s="2557"/>
      <c r="CD36" s="2558"/>
      <c r="CE36" s="4792"/>
      <c r="CF36" s="4792"/>
      <c r="CG36" s="4804"/>
      <c r="CH36" s="4804"/>
      <c r="CI36" s="4804"/>
      <c r="CJ36" s="4804"/>
      <c r="CK36" s="4804"/>
      <c r="CL36" s="3516"/>
      <c r="CM36" s="4804"/>
      <c r="CN36" s="4804"/>
      <c r="CO36" s="4804"/>
      <c r="CP36" s="4804"/>
      <c r="CQ36" s="3516"/>
      <c r="CR36" s="3516"/>
      <c r="CS36" s="4804"/>
      <c r="CT36" s="4804"/>
      <c r="CU36" s="3516"/>
      <c r="CV36" s="4804"/>
      <c r="CW36" s="4806"/>
      <c r="CX36" s="4805"/>
      <c r="CY36" s="4804"/>
      <c r="DB36" s="4792"/>
      <c r="DC36" s="2557"/>
      <c r="DD36" s="2558"/>
      <c r="DE36" s="4792"/>
      <c r="DF36" s="4792"/>
      <c r="DG36" s="4804"/>
      <c r="DH36" s="4804"/>
      <c r="DI36" s="4804"/>
      <c r="DJ36" s="4804"/>
      <c r="DK36" s="4804"/>
      <c r="DL36" s="4804"/>
      <c r="DM36" s="4804"/>
      <c r="DN36" s="4804"/>
      <c r="DO36" s="4804"/>
      <c r="DP36" s="4804"/>
      <c r="DQ36" s="4804"/>
      <c r="DR36" s="3516"/>
      <c r="DS36" s="4804"/>
      <c r="DT36" s="4804"/>
      <c r="DU36" s="4804"/>
      <c r="DV36" s="4804"/>
      <c r="DW36" s="4806"/>
      <c r="DX36" s="4805"/>
      <c r="DY36" s="4804"/>
      <c r="EA36" s="4792"/>
      <c r="EB36" s="2557"/>
      <c r="EC36" s="2558"/>
      <c r="ED36" s="4792"/>
      <c r="EE36" s="4792"/>
      <c r="EF36" s="4804"/>
      <c r="EG36" s="4804"/>
      <c r="EH36" s="4804"/>
      <c r="EI36" s="4804"/>
      <c r="EJ36" s="4804"/>
      <c r="EK36" s="4804"/>
      <c r="EL36" s="4804"/>
      <c r="EM36" s="4804"/>
      <c r="EN36" s="4804"/>
      <c r="EO36" s="4804"/>
      <c r="EP36" s="4804"/>
      <c r="EQ36" s="3516"/>
      <c r="ER36" s="4804"/>
      <c r="ES36" s="4804"/>
      <c r="ET36" s="4804"/>
      <c r="EU36" s="4804"/>
      <c r="EV36" s="4806"/>
      <c r="EW36" s="4805"/>
      <c r="EX36" s="4804"/>
      <c r="EZ36" s="4786"/>
      <c r="FA36" s="4787"/>
      <c r="FB36" s="4786"/>
      <c r="FC36" s="4786"/>
      <c r="FD36" s="4786"/>
      <c r="FE36" s="4787"/>
      <c r="FF36" s="4787"/>
      <c r="FG36" s="4787"/>
      <c r="FH36" s="4788"/>
      <c r="FI36" s="4788"/>
      <c r="FJ36" s="4788"/>
      <c r="FK36" s="4788"/>
      <c r="FL36" s="4788"/>
      <c r="FM36" s="4789"/>
      <c r="FN36" s="4788"/>
      <c r="FO36" s="4788"/>
      <c r="FP36" s="4788"/>
      <c r="FQ36" s="4788"/>
      <c r="FR36" s="4789"/>
      <c r="FS36" s="4788"/>
      <c r="FT36" s="4788"/>
      <c r="FU36" s="4789"/>
      <c r="FV36" s="4789"/>
      <c r="FW36" s="4790"/>
    </row>
    <row r="37" spans="2:179" s="253" customFormat="1" ht="114.75" customHeight="1">
      <c r="B37" s="4792"/>
      <c r="C37" s="2557"/>
      <c r="D37" s="2558"/>
      <c r="E37" s="4792"/>
      <c r="F37" s="4792"/>
      <c r="G37" s="4804"/>
      <c r="H37" s="4804"/>
      <c r="I37" s="4804"/>
      <c r="J37" s="4804"/>
      <c r="K37" s="4804"/>
      <c r="L37" s="3516"/>
      <c r="M37" s="4804"/>
      <c r="N37" s="4804"/>
      <c r="O37" s="4804"/>
      <c r="P37" s="4804"/>
      <c r="Q37" s="3516"/>
      <c r="R37" s="3516"/>
      <c r="S37" s="4804"/>
      <c r="T37" s="4804"/>
      <c r="U37" s="3516"/>
      <c r="V37" s="4804"/>
      <c r="W37" s="4806"/>
      <c r="X37" s="4805"/>
      <c r="Y37" s="4804"/>
      <c r="AB37" s="4792"/>
      <c r="AC37" s="2557"/>
      <c r="AD37" s="2558"/>
      <c r="AE37" s="4792"/>
      <c r="AF37" s="4792"/>
      <c r="AG37" s="4804"/>
      <c r="AH37" s="4804"/>
      <c r="AI37" s="4795"/>
      <c r="AJ37" s="4804"/>
      <c r="AK37" s="4804"/>
      <c r="AL37" s="3516"/>
      <c r="AM37" s="4804"/>
      <c r="AN37" s="4804"/>
      <c r="AO37" s="4804"/>
      <c r="AP37" s="4804"/>
      <c r="AQ37" s="3516"/>
      <c r="AR37" s="3516"/>
      <c r="AS37" s="4804"/>
      <c r="AT37" s="4804"/>
      <c r="AU37" s="3516"/>
      <c r="AV37" s="4804"/>
      <c r="AW37" s="4806"/>
      <c r="AX37" s="4805"/>
      <c r="AY37" s="4804"/>
      <c r="BB37" s="4792"/>
      <c r="BC37" s="2557"/>
      <c r="BD37" s="2558"/>
      <c r="BE37" s="4792"/>
      <c r="BF37" s="4792"/>
      <c r="BG37" s="4804"/>
      <c r="BH37" s="4804"/>
      <c r="BI37" s="4804"/>
      <c r="BJ37" s="4804"/>
      <c r="BK37" s="4804"/>
      <c r="BL37" s="3516"/>
      <c r="BM37" s="4804"/>
      <c r="BN37" s="4804"/>
      <c r="BO37" s="4804"/>
      <c r="BP37" s="4804"/>
      <c r="BQ37" s="3516"/>
      <c r="BR37" s="3516"/>
      <c r="BS37" s="4804"/>
      <c r="BT37" s="4804"/>
      <c r="BU37" s="3516"/>
      <c r="BV37" s="4804"/>
      <c r="BW37" s="4806"/>
      <c r="BX37" s="4805"/>
      <c r="BY37" s="4804"/>
      <c r="CB37" s="4792"/>
      <c r="CC37" s="2557"/>
      <c r="CD37" s="2558"/>
      <c r="CE37" s="4792"/>
      <c r="CF37" s="4792"/>
      <c r="CG37" s="4804"/>
      <c r="CH37" s="4804"/>
      <c r="CI37" s="4804"/>
      <c r="CJ37" s="4804"/>
      <c r="CK37" s="4804"/>
      <c r="CL37" s="3516"/>
      <c r="CM37" s="4804"/>
      <c r="CN37" s="4804"/>
      <c r="CO37" s="4804"/>
      <c r="CP37" s="4804"/>
      <c r="CQ37" s="3516"/>
      <c r="CR37" s="3516"/>
      <c r="CS37" s="4804"/>
      <c r="CT37" s="4804"/>
      <c r="CU37" s="3516"/>
      <c r="CV37" s="4804"/>
      <c r="CW37" s="4806"/>
      <c r="CX37" s="4805"/>
      <c r="CY37" s="4804"/>
      <c r="DB37" s="4800"/>
      <c r="DC37" s="4800"/>
      <c r="DD37" s="4800"/>
      <c r="DE37" s="4800"/>
      <c r="DF37" s="4800"/>
      <c r="DG37" s="4801"/>
      <c r="DH37" s="4801"/>
      <c r="DI37" s="4801"/>
      <c r="DJ37" s="4801"/>
      <c r="DK37" s="4801"/>
      <c r="DL37" s="4801"/>
      <c r="DM37" s="4801"/>
      <c r="DN37" s="4802"/>
      <c r="DO37" s="4801"/>
      <c r="DP37" s="4801"/>
      <c r="DQ37" s="4801"/>
      <c r="DR37" s="4801"/>
      <c r="DS37" s="4801"/>
      <c r="DT37" s="4801"/>
      <c r="DU37" s="4801"/>
      <c r="DV37" s="4801"/>
      <c r="DW37" s="4801"/>
      <c r="DX37" s="4803"/>
      <c r="DY37" s="4801"/>
      <c r="EA37" s="4800"/>
      <c r="EB37" s="4800"/>
      <c r="EC37" s="4800"/>
      <c r="ED37" s="4800"/>
      <c r="EE37" s="4800"/>
      <c r="EF37" s="4801"/>
      <c r="EG37" s="4801"/>
      <c r="EH37" s="4801"/>
      <c r="EI37" s="4801"/>
      <c r="EJ37" s="4801"/>
      <c r="EK37" s="4801"/>
      <c r="EL37" s="4801"/>
      <c r="EM37" s="4802"/>
      <c r="EN37" s="4801"/>
      <c r="EO37" s="4801"/>
      <c r="EP37" s="4801"/>
      <c r="EQ37" s="4801"/>
      <c r="ER37" s="4801"/>
      <c r="ES37" s="4801"/>
      <c r="ET37" s="4801"/>
      <c r="EU37" s="4801"/>
      <c r="EV37" s="4801"/>
      <c r="EW37" s="4803"/>
      <c r="EX37" s="4801"/>
      <c r="EZ37" s="4786"/>
      <c r="FA37" s="4787"/>
      <c r="FB37" s="4786"/>
      <c r="FC37" s="4786"/>
      <c r="FD37" s="4786"/>
      <c r="FE37" s="4786"/>
      <c r="FF37" s="4786"/>
      <c r="FG37" s="4791"/>
      <c r="FH37" s="4791"/>
      <c r="FI37" s="4789"/>
      <c r="FJ37" s="4789"/>
      <c r="FK37" s="4789"/>
      <c r="FL37" s="4789"/>
      <c r="FM37" s="4789"/>
      <c r="FN37" s="4789"/>
      <c r="FO37" s="4789"/>
      <c r="FP37" s="4789"/>
      <c r="FQ37" s="4789"/>
      <c r="FR37" s="4789"/>
      <c r="FS37" s="4789"/>
      <c r="FT37" s="4789"/>
      <c r="FU37" s="4789"/>
      <c r="FV37" s="4789"/>
      <c r="FW37" s="4790"/>
    </row>
    <row r="38" spans="2:179" s="253" customFormat="1" ht="72.75" customHeight="1">
      <c r="B38" s="4792"/>
      <c r="C38" s="2557"/>
      <c r="D38" s="2558"/>
      <c r="E38" s="4792"/>
      <c r="F38" s="4792"/>
      <c r="G38" s="4804"/>
      <c r="H38" s="4804"/>
      <c r="I38" s="4804"/>
      <c r="J38" s="4804"/>
      <c r="K38" s="4804"/>
      <c r="L38" s="4804"/>
      <c r="M38" s="4804"/>
      <c r="N38" s="4804"/>
      <c r="O38" s="4804"/>
      <c r="P38" s="4804"/>
      <c r="Q38" s="4804"/>
      <c r="R38" s="3516"/>
      <c r="S38" s="4804"/>
      <c r="T38" s="4804"/>
      <c r="U38" s="4804"/>
      <c r="V38" s="4804"/>
      <c r="W38" s="4806"/>
      <c r="X38" s="4805"/>
      <c r="Y38" s="4804"/>
      <c r="AB38" s="4792"/>
      <c r="AC38" s="2557"/>
      <c r="AD38" s="2558"/>
      <c r="AE38" s="4792"/>
      <c r="AF38" s="4792"/>
      <c r="AG38" s="4804"/>
      <c r="AH38" s="4804"/>
      <c r="AI38" s="4795"/>
      <c r="AJ38" s="4804"/>
      <c r="AK38" s="4804"/>
      <c r="AL38" s="4804"/>
      <c r="AM38" s="4804"/>
      <c r="AN38" s="4804"/>
      <c r="AO38" s="4804"/>
      <c r="AP38" s="4804"/>
      <c r="AQ38" s="4804"/>
      <c r="AR38" s="3516"/>
      <c r="AS38" s="4804"/>
      <c r="AT38" s="4804"/>
      <c r="AU38" s="4804"/>
      <c r="AV38" s="4804"/>
      <c r="AW38" s="4806"/>
      <c r="AX38" s="4805"/>
      <c r="AY38" s="4804"/>
      <c r="BB38" s="4792"/>
      <c r="BC38" s="2557"/>
      <c r="BD38" s="2558"/>
      <c r="BE38" s="4792"/>
      <c r="BF38" s="4792"/>
      <c r="BG38" s="4804"/>
      <c r="BH38" s="4804"/>
      <c r="BI38" s="4804"/>
      <c r="BJ38" s="4804"/>
      <c r="BK38" s="4804"/>
      <c r="BL38" s="4804"/>
      <c r="BM38" s="4804"/>
      <c r="BN38" s="4804"/>
      <c r="BO38" s="4804"/>
      <c r="BP38" s="4804"/>
      <c r="BQ38" s="4804"/>
      <c r="BR38" s="3516"/>
      <c r="BS38" s="4804"/>
      <c r="BT38" s="4804"/>
      <c r="BU38" s="4804"/>
      <c r="BV38" s="4804"/>
      <c r="BW38" s="4806"/>
      <c r="BX38" s="4805"/>
      <c r="BY38" s="4804"/>
      <c r="CB38" s="4792"/>
      <c r="CC38" s="2557"/>
      <c r="CD38" s="2558"/>
      <c r="CE38" s="4792"/>
      <c r="CF38" s="4792"/>
      <c r="CG38" s="4804"/>
      <c r="CH38" s="4804"/>
      <c r="CI38" s="4804"/>
      <c r="CJ38" s="4804"/>
      <c r="CK38" s="4804"/>
      <c r="CL38" s="4804"/>
      <c r="CM38" s="4804"/>
      <c r="CN38" s="4804"/>
      <c r="CO38" s="4804"/>
      <c r="CP38" s="4804"/>
      <c r="CQ38" s="4804"/>
      <c r="CR38" s="3516"/>
      <c r="CS38" s="4804"/>
      <c r="CT38" s="4804"/>
      <c r="CU38" s="4804"/>
      <c r="CV38" s="4804"/>
      <c r="CW38" s="4806"/>
      <c r="CX38" s="4805"/>
      <c r="CY38" s="4804"/>
      <c r="EZ38" s="4792"/>
      <c r="FA38" s="2557"/>
      <c r="FB38" s="2558"/>
      <c r="FC38" s="4792"/>
      <c r="FD38" s="4792"/>
      <c r="FE38" s="4804"/>
      <c r="FF38" s="4804"/>
      <c r="FG38" s="4804"/>
      <c r="FH38" s="4804"/>
      <c r="FI38" s="4804"/>
      <c r="FJ38" s="4804"/>
      <c r="FK38" s="4804"/>
      <c r="FL38" s="4804"/>
      <c r="FM38" s="4804"/>
      <c r="FN38" s="4804"/>
      <c r="FO38" s="4804"/>
      <c r="FP38" s="4804"/>
      <c r="FQ38" s="4804"/>
      <c r="FR38" s="4804"/>
      <c r="FS38" s="4804"/>
      <c r="FT38" s="4804"/>
      <c r="FU38" s="4804"/>
      <c r="FV38" s="4805"/>
      <c r="FW38" s="4804"/>
    </row>
    <row r="39" spans="2:179" s="253" customFormat="1" ht="72" customHeight="1">
      <c r="B39" s="4800"/>
      <c r="C39" s="4800"/>
      <c r="D39" s="4800"/>
      <c r="E39" s="4800"/>
      <c r="F39" s="4800"/>
      <c r="G39" s="4801"/>
      <c r="H39" s="4801"/>
      <c r="I39" s="4801"/>
      <c r="J39" s="4801"/>
      <c r="K39" s="4801"/>
      <c r="L39" s="4801"/>
      <c r="M39" s="4801"/>
      <c r="N39" s="4802"/>
      <c r="O39" s="4801"/>
      <c r="P39" s="4801"/>
      <c r="Q39" s="4801"/>
      <c r="R39" s="4801"/>
      <c r="S39" s="4801"/>
      <c r="T39" s="4801"/>
      <c r="U39" s="4801"/>
      <c r="V39" s="4801"/>
      <c r="W39" s="4801"/>
      <c r="X39" s="4803"/>
      <c r="Y39" s="4801"/>
      <c r="AB39" s="4800"/>
      <c r="AC39" s="4800"/>
      <c r="AD39" s="4800"/>
      <c r="AE39" s="4800"/>
      <c r="AF39" s="4800"/>
      <c r="AG39" s="4801"/>
      <c r="AH39" s="4801"/>
      <c r="AI39" s="4801"/>
      <c r="AJ39" s="4801"/>
      <c r="AK39" s="4801"/>
      <c r="AL39" s="4801"/>
      <c r="AM39" s="4801"/>
      <c r="AN39" s="4802"/>
      <c r="AO39" s="4801"/>
      <c r="AP39" s="4801"/>
      <c r="AQ39" s="4801"/>
      <c r="AR39" s="4801"/>
      <c r="AS39" s="4801"/>
      <c r="AT39" s="4801"/>
      <c r="AU39" s="4801"/>
      <c r="AV39" s="4801"/>
      <c r="AW39" s="4801"/>
      <c r="AX39" s="4803"/>
      <c r="AY39" s="4801"/>
      <c r="BB39" s="4800"/>
      <c r="BC39" s="4800"/>
      <c r="BD39" s="4800"/>
      <c r="BE39" s="4800"/>
      <c r="BF39" s="4800"/>
      <c r="BG39" s="4801"/>
      <c r="BH39" s="4801"/>
      <c r="BI39" s="4801"/>
      <c r="BJ39" s="4801"/>
      <c r="BK39" s="4801"/>
      <c r="BL39" s="4801"/>
      <c r="BM39" s="4801"/>
      <c r="BN39" s="4802"/>
      <c r="BO39" s="4801"/>
      <c r="BP39" s="4801"/>
      <c r="BQ39" s="4801"/>
      <c r="BR39" s="4801"/>
      <c r="BS39" s="4801"/>
      <c r="BT39" s="4801"/>
      <c r="BU39" s="4801"/>
      <c r="BV39" s="4801"/>
      <c r="BW39" s="4801"/>
      <c r="BX39" s="4803"/>
      <c r="BY39" s="4801"/>
      <c r="CB39" s="4800"/>
      <c r="CC39" s="4800"/>
      <c r="CD39" s="4800"/>
      <c r="CE39" s="4800"/>
      <c r="CF39" s="4800"/>
      <c r="CG39" s="4801"/>
      <c r="CH39" s="4801"/>
      <c r="CI39" s="4801"/>
      <c r="CJ39" s="4801"/>
      <c r="CK39" s="4801"/>
      <c r="CL39" s="4801"/>
      <c r="CM39" s="4801"/>
      <c r="CN39" s="4802"/>
      <c r="CO39" s="4801"/>
      <c r="CP39" s="4801"/>
      <c r="CQ39" s="4801"/>
      <c r="CR39" s="4801"/>
      <c r="CS39" s="4801"/>
      <c r="CT39" s="4801"/>
      <c r="CU39" s="4801"/>
      <c r="CV39" s="4801"/>
      <c r="CW39" s="4801"/>
      <c r="CX39" s="4803"/>
      <c r="CY39" s="4801"/>
      <c r="DB39" s="3514"/>
      <c r="DC39" s="3514"/>
      <c r="DD39" s="3514"/>
      <c r="DE39" s="3514"/>
      <c r="DF39" s="3514"/>
      <c r="DG39" s="3514"/>
      <c r="DH39" s="3514"/>
      <c r="DI39" s="3514"/>
      <c r="DJ39" s="3514"/>
      <c r="DK39" s="3514"/>
      <c r="DL39" s="3514"/>
      <c r="DM39" s="3514"/>
      <c r="DN39" s="3514"/>
      <c r="DO39" s="3514"/>
      <c r="DP39" s="3514"/>
      <c r="DQ39" s="3514"/>
      <c r="DR39" s="3514"/>
      <c r="DS39" s="3514"/>
      <c r="DT39" s="3514"/>
      <c r="DU39" s="3514"/>
      <c r="DV39" s="3514"/>
      <c r="DW39" s="3514"/>
      <c r="DX39" s="3514"/>
      <c r="DY39" s="3514"/>
      <c r="EA39" s="3514"/>
      <c r="EB39" s="3514"/>
      <c r="EC39" s="3514"/>
      <c r="ED39" s="3514"/>
      <c r="EE39" s="3514"/>
      <c r="EF39" s="3514"/>
      <c r="EG39" s="3514"/>
      <c r="EH39" s="3514"/>
      <c r="EI39" s="3514"/>
      <c r="EJ39" s="3514"/>
      <c r="EK39" s="3514"/>
      <c r="EL39" s="3514"/>
      <c r="EM39" s="3514"/>
      <c r="EN39" s="3514"/>
      <c r="EO39" s="3514"/>
      <c r="EP39" s="3514"/>
      <c r="EQ39" s="3514"/>
      <c r="ER39" s="3514"/>
      <c r="ES39" s="3514"/>
      <c r="ET39" s="3514"/>
      <c r="EU39" s="3514"/>
      <c r="EV39" s="3514"/>
      <c r="EW39" s="3514"/>
      <c r="EX39" s="3514"/>
      <c r="EZ39" s="4792"/>
      <c r="FA39" s="2557"/>
      <c r="FB39" s="2558"/>
      <c r="FC39" s="4792"/>
      <c r="FD39" s="4792"/>
      <c r="FE39" s="4804"/>
      <c r="FF39" s="4804"/>
      <c r="FG39" s="4804"/>
      <c r="FH39" s="4804"/>
      <c r="FI39" s="4804"/>
      <c r="FJ39" s="3516"/>
      <c r="FK39" s="4804"/>
      <c r="FL39" s="4804"/>
      <c r="FM39" s="4804"/>
      <c r="FN39" s="4804"/>
      <c r="FO39" s="3516"/>
      <c r="FP39" s="3516"/>
      <c r="FQ39" s="4804"/>
      <c r="FR39" s="4804"/>
      <c r="FS39" s="3516"/>
      <c r="FT39" s="4804"/>
      <c r="FU39" s="4806"/>
      <c r="FV39" s="4805"/>
      <c r="FW39" s="4804"/>
    </row>
    <row r="40" spans="2:179" s="253" customFormat="1" ht="48.75" customHeight="1">
      <c r="DB40" s="4786"/>
      <c r="DC40" s="4787"/>
      <c r="DD40" s="4786"/>
      <c r="DE40" s="4786"/>
      <c r="DF40" s="4786"/>
      <c r="DG40" s="4787"/>
      <c r="DH40" s="4787"/>
      <c r="DI40" s="4787"/>
      <c r="DJ40" s="4788"/>
      <c r="DK40" s="4788"/>
      <c r="DL40" s="4788"/>
      <c r="DM40" s="4788"/>
      <c r="DN40" s="4788"/>
      <c r="DO40" s="4789"/>
      <c r="DP40" s="4788"/>
      <c r="DQ40" s="4788"/>
      <c r="DR40" s="4788"/>
      <c r="DS40" s="4788"/>
      <c r="DT40" s="4789"/>
      <c r="DU40" s="4788"/>
      <c r="DV40" s="4788"/>
      <c r="DW40" s="4789"/>
      <c r="DX40" s="4789"/>
      <c r="DY40" s="4790"/>
      <c r="EA40" s="4786"/>
      <c r="EB40" s="4787"/>
      <c r="EC40" s="4786"/>
      <c r="ED40" s="4786"/>
      <c r="EE40" s="4786"/>
      <c r="EF40" s="4787"/>
      <c r="EG40" s="4787"/>
      <c r="EH40" s="4787"/>
      <c r="EI40" s="4788"/>
      <c r="EJ40" s="4788"/>
      <c r="EK40" s="4788"/>
      <c r="EL40" s="4788"/>
      <c r="EM40" s="4788"/>
      <c r="EN40" s="4789"/>
      <c r="EO40" s="4788"/>
      <c r="EP40" s="4788"/>
      <c r="EQ40" s="4788"/>
      <c r="ER40" s="4788"/>
      <c r="ES40" s="4789"/>
      <c r="ET40" s="4788"/>
      <c r="EU40" s="4788"/>
      <c r="EV40" s="4789"/>
      <c r="EW40" s="4789"/>
      <c r="EX40" s="4790"/>
      <c r="EZ40" s="4792"/>
      <c r="FA40" s="2557"/>
      <c r="FB40" s="2558"/>
      <c r="FC40" s="4792"/>
      <c r="FD40" s="4792"/>
      <c r="FE40" s="4804"/>
      <c r="FF40" s="4804"/>
      <c r="FG40" s="4804"/>
      <c r="FH40" s="4804"/>
      <c r="FI40" s="4804"/>
      <c r="FJ40" s="3516"/>
      <c r="FK40" s="4804"/>
      <c r="FL40" s="4804"/>
      <c r="FM40" s="4804"/>
      <c r="FN40" s="4804"/>
      <c r="FO40" s="3516"/>
      <c r="FP40" s="3516"/>
      <c r="FQ40" s="4804"/>
      <c r="FR40" s="4804"/>
      <c r="FS40" s="3516"/>
      <c r="FT40" s="4804"/>
      <c r="FU40" s="4806"/>
      <c r="FV40" s="4805"/>
      <c r="FW40" s="4804"/>
    </row>
    <row r="41" spans="2:179" s="253" customFormat="1" ht="250.5" customHeight="1">
      <c r="B41" s="3514"/>
      <c r="C41" s="3514"/>
      <c r="D41" s="3514"/>
      <c r="E41" s="3514"/>
      <c r="F41" s="3514"/>
      <c r="G41" s="3514"/>
      <c r="H41" s="3514"/>
      <c r="I41" s="3514"/>
      <c r="J41" s="3514"/>
      <c r="K41" s="3514"/>
      <c r="L41" s="3514"/>
      <c r="M41" s="3514"/>
      <c r="N41" s="3514"/>
      <c r="O41" s="3514"/>
      <c r="P41" s="3514"/>
      <c r="Q41" s="3514"/>
      <c r="R41" s="3514"/>
      <c r="S41" s="3514"/>
      <c r="T41" s="3514"/>
      <c r="U41" s="3514"/>
      <c r="V41" s="3514"/>
      <c r="W41" s="3514"/>
      <c r="X41" s="3514"/>
      <c r="Y41" s="3514"/>
      <c r="AB41" s="3514"/>
      <c r="AC41" s="3514"/>
      <c r="AD41" s="3514"/>
      <c r="AE41" s="3514"/>
      <c r="AF41" s="3514"/>
      <c r="AG41" s="3514"/>
      <c r="AH41" s="3514"/>
      <c r="AI41" s="3514"/>
      <c r="AJ41" s="3514"/>
      <c r="AK41" s="3514"/>
      <c r="AL41" s="3514"/>
      <c r="AM41" s="3514"/>
      <c r="AN41" s="3514"/>
      <c r="AO41" s="3514"/>
      <c r="AP41" s="3514"/>
      <c r="AQ41" s="3514"/>
      <c r="AR41" s="3514"/>
      <c r="AS41" s="3514"/>
      <c r="AT41" s="3514"/>
      <c r="AU41" s="3514"/>
      <c r="AV41" s="3514"/>
      <c r="AW41" s="3514"/>
      <c r="AX41" s="3514"/>
      <c r="AY41" s="3514"/>
      <c r="BB41" s="3514"/>
      <c r="BC41" s="3514"/>
      <c r="BD41" s="3514"/>
      <c r="BE41" s="3514"/>
      <c r="BF41" s="3514"/>
      <c r="BG41" s="3514"/>
      <c r="BH41" s="3514"/>
      <c r="BI41" s="3514"/>
      <c r="BJ41" s="3514"/>
      <c r="BK41" s="3514"/>
      <c r="BL41" s="3514"/>
      <c r="BM41" s="3514"/>
      <c r="BN41" s="3514"/>
      <c r="BO41" s="3514"/>
      <c r="BP41" s="3514"/>
      <c r="BQ41" s="3514"/>
      <c r="BR41" s="3514"/>
      <c r="BS41" s="3514"/>
      <c r="BT41" s="3514"/>
      <c r="BU41" s="3514"/>
      <c r="BV41" s="3514"/>
      <c r="BW41" s="3514"/>
      <c r="BX41" s="3514"/>
      <c r="BY41" s="3514"/>
      <c r="CB41" s="3514"/>
      <c r="CC41" s="3514"/>
      <c r="CD41" s="3514"/>
      <c r="CE41" s="3514"/>
      <c r="CF41" s="3514"/>
      <c r="CG41" s="3514"/>
      <c r="CH41" s="3514"/>
      <c r="CI41" s="3514"/>
      <c r="CJ41" s="3514"/>
      <c r="CK41" s="3514"/>
      <c r="CL41" s="3514"/>
      <c r="CM41" s="3514"/>
      <c r="CN41" s="3514"/>
      <c r="CO41" s="3514"/>
      <c r="CP41" s="3514"/>
      <c r="CQ41" s="3514"/>
      <c r="CR41" s="3514"/>
      <c r="CS41" s="3514"/>
      <c r="CT41" s="3514"/>
      <c r="CU41" s="3514"/>
      <c r="CV41" s="3514"/>
      <c r="CW41" s="3514"/>
      <c r="CX41" s="3514"/>
      <c r="CY41" s="3514"/>
      <c r="DB41" s="4786"/>
      <c r="DC41" s="4787"/>
      <c r="DD41" s="4786"/>
      <c r="DE41" s="4786"/>
      <c r="DF41" s="4786"/>
      <c r="DG41" s="4786"/>
      <c r="DH41" s="4786"/>
      <c r="DI41" s="4791"/>
      <c r="DJ41" s="4791"/>
      <c r="DK41" s="4789"/>
      <c r="DL41" s="4789"/>
      <c r="DM41" s="4789"/>
      <c r="DN41" s="4789"/>
      <c r="DO41" s="4789"/>
      <c r="DP41" s="4789"/>
      <c r="DQ41" s="4789"/>
      <c r="DR41" s="4789"/>
      <c r="DS41" s="4789"/>
      <c r="DT41" s="4789"/>
      <c r="DU41" s="4789"/>
      <c r="DV41" s="4789"/>
      <c r="DW41" s="4789"/>
      <c r="DX41" s="4789"/>
      <c r="DY41" s="4790"/>
      <c r="EA41" s="4786"/>
      <c r="EB41" s="4787"/>
      <c r="EC41" s="4786"/>
      <c r="ED41" s="4786"/>
      <c r="EE41" s="4786"/>
      <c r="EF41" s="4786"/>
      <c r="EG41" s="4786"/>
      <c r="EH41" s="4791"/>
      <c r="EI41" s="4791"/>
      <c r="EJ41" s="4789"/>
      <c r="EK41" s="4789"/>
      <c r="EL41" s="4789"/>
      <c r="EM41" s="4789"/>
      <c r="EN41" s="4789"/>
      <c r="EO41" s="4789"/>
      <c r="EP41" s="4789"/>
      <c r="EQ41" s="4789"/>
      <c r="ER41" s="4789"/>
      <c r="ES41" s="4789"/>
      <c r="ET41" s="4789"/>
      <c r="EU41" s="4789"/>
      <c r="EV41" s="4789"/>
      <c r="EW41" s="4789"/>
      <c r="EX41" s="4790"/>
      <c r="EZ41" s="4792"/>
      <c r="FA41" s="2557"/>
      <c r="FB41" s="2558"/>
      <c r="FC41" s="4792"/>
      <c r="FD41" s="4792"/>
      <c r="FE41" s="4804"/>
      <c r="FF41" s="4804"/>
      <c r="FG41" s="4804"/>
      <c r="FH41" s="4804"/>
      <c r="FI41" s="4804"/>
      <c r="FJ41" s="4804"/>
      <c r="FK41" s="4804"/>
      <c r="FL41" s="4804"/>
      <c r="FM41" s="4804"/>
      <c r="FN41" s="4804"/>
      <c r="FO41" s="4804"/>
      <c r="FP41" s="3516"/>
      <c r="FQ41" s="4804"/>
      <c r="FR41" s="4804"/>
      <c r="FS41" s="4804"/>
      <c r="FT41" s="4804"/>
      <c r="FU41" s="4806"/>
      <c r="FV41" s="4805"/>
      <c r="FW41" s="4804"/>
    </row>
    <row r="42" spans="2:179" s="253" customFormat="1" ht="135.75" customHeight="1">
      <c r="B42" s="4786"/>
      <c r="C42" s="4787"/>
      <c r="D42" s="4786"/>
      <c r="E42" s="4786"/>
      <c r="F42" s="4786"/>
      <c r="G42" s="4787"/>
      <c r="H42" s="4787"/>
      <c r="I42" s="4787"/>
      <c r="J42" s="4788"/>
      <c r="K42" s="4788"/>
      <c r="L42" s="4788"/>
      <c r="M42" s="4788"/>
      <c r="N42" s="4788"/>
      <c r="O42" s="4789"/>
      <c r="P42" s="4788"/>
      <c r="Q42" s="4788"/>
      <c r="R42" s="4788"/>
      <c r="S42" s="4788"/>
      <c r="T42" s="4789"/>
      <c r="U42" s="4788"/>
      <c r="V42" s="4788"/>
      <c r="W42" s="4789"/>
      <c r="X42" s="4789"/>
      <c r="Y42" s="4790"/>
      <c r="AB42" s="4786"/>
      <c r="AC42" s="4787"/>
      <c r="AD42" s="4786"/>
      <c r="AE42" s="4786"/>
      <c r="AF42" s="4786"/>
      <c r="AG42" s="4787"/>
      <c r="AH42" s="4787"/>
      <c r="AI42" s="4787"/>
      <c r="AJ42" s="4788"/>
      <c r="AK42" s="4788"/>
      <c r="AL42" s="4788"/>
      <c r="AM42" s="4788"/>
      <c r="AN42" s="4788"/>
      <c r="AO42" s="4789"/>
      <c r="AP42" s="4788"/>
      <c r="AQ42" s="4788"/>
      <c r="AR42" s="4788"/>
      <c r="AS42" s="4788"/>
      <c r="AT42" s="4789"/>
      <c r="AU42" s="4788"/>
      <c r="AV42" s="4788"/>
      <c r="AW42" s="4789"/>
      <c r="AX42" s="4789"/>
      <c r="AY42" s="4790"/>
      <c r="BB42" s="4786"/>
      <c r="BC42" s="4787"/>
      <c r="BD42" s="4786"/>
      <c r="BE42" s="4786"/>
      <c r="BF42" s="4786"/>
      <c r="BG42" s="4787"/>
      <c r="BH42" s="4787"/>
      <c r="BI42" s="4787"/>
      <c r="BJ42" s="4788"/>
      <c r="BK42" s="4788"/>
      <c r="BL42" s="4788"/>
      <c r="BM42" s="4788"/>
      <c r="BN42" s="4788"/>
      <c r="BO42" s="4789"/>
      <c r="BP42" s="4788"/>
      <c r="BQ42" s="4788"/>
      <c r="BR42" s="4788"/>
      <c r="BS42" s="4788"/>
      <c r="BT42" s="4789"/>
      <c r="BU42" s="4788"/>
      <c r="BV42" s="4788"/>
      <c r="BW42" s="4789"/>
      <c r="BX42" s="4789"/>
      <c r="BY42" s="4790"/>
      <c r="CB42" s="4786"/>
      <c r="CC42" s="4787"/>
      <c r="CD42" s="4786"/>
      <c r="CE42" s="4786"/>
      <c r="CF42" s="4786"/>
      <c r="CG42" s="4787"/>
      <c r="CH42" s="4787"/>
      <c r="CI42" s="4787"/>
      <c r="CJ42" s="4788"/>
      <c r="CK42" s="4788"/>
      <c r="CL42" s="4788"/>
      <c r="CM42" s="4788"/>
      <c r="CN42" s="4788"/>
      <c r="CO42" s="4789"/>
      <c r="CP42" s="4788"/>
      <c r="CQ42" s="4788"/>
      <c r="CR42" s="4788"/>
      <c r="CS42" s="4788"/>
      <c r="CT42" s="4789"/>
      <c r="CU42" s="4788"/>
      <c r="CV42" s="4788"/>
      <c r="CW42" s="4789"/>
      <c r="CX42" s="4789"/>
      <c r="CY42" s="4790"/>
      <c r="DB42" s="4792"/>
      <c r="DC42" s="2557"/>
      <c r="DD42" s="2558"/>
      <c r="DE42" s="4792"/>
      <c r="DF42" s="4792"/>
      <c r="DG42" s="4804"/>
      <c r="DH42" s="4804"/>
      <c r="DI42" s="4804"/>
      <c r="DJ42" s="4804"/>
      <c r="DK42" s="4804"/>
      <c r="DL42" s="4804"/>
      <c r="DM42" s="4804"/>
      <c r="DN42" s="4804"/>
      <c r="DO42" s="4804"/>
      <c r="DP42" s="4804"/>
      <c r="DQ42" s="4804"/>
      <c r="DR42" s="4804"/>
      <c r="DS42" s="4804"/>
      <c r="DT42" s="4804"/>
      <c r="DU42" s="4804"/>
      <c r="DV42" s="4804"/>
      <c r="DW42" s="4804"/>
      <c r="DX42" s="4805"/>
      <c r="DY42" s="4804"/>
      <c r="EA42" s="4792"/>
      <c r="EB42" s="2557"/>
      <c r="EC42" s="2558"/>
      <c r="ED42" s="4792"/>
      <c r="EE42" s="4792"/>
      <c r="EF42" s="4804"/>
      <c r="EG42" s="4804"/>
      <c r="EH42" s="4804"/>
      <c r="EI42" s="4804"/>
      <c r="EJ42" s="4804"/>
      <c r="EK42" s="4804"/>
      <c r="EL42" s="4804"/>
      <c r="EM42" s="4804"/>
      <c r="EN42" s="4804"/>
      <c r="EO42" s="4804"/>
      <c r="EP42" s="4804"/>
      <c r="EQ42" s="4804"/>
      <c r="ER42" s="4804"/>
      <c r="ES42" s="4804"/>
      <c r="ET42" s="4804"/>
      <c r="EU42" s="4804"/>
      <c r="EV42" s="4804"/>
      <c r="EW42" s="4805"/>
      <c r="EX42" s="4804"/>
      <c r="EZ42" s="4800"/>
      <c r="FA42" s="4800"/>
      <c r="FB42" s="4800"/>
      <c r="FC42" s="4800"/>
      <c r="FD42" s="4800"/>
      <c r="FE42" s="4801"/>
      <c r="FF42" s="4801"/>
      <c r="FG42" s="4801"/>
      <c r="FH42" s="4801"/>
      <c r="FI42" s="4801"/>
      <c r="FJ42" s="4801"/>
      <c r="FK42" s="4801"/>
      <c r="FL42" s="4802"/>
      <c r="FM42" s="4801"/>
      <c r="FN42" s="4801"/>
      <c r="FO42" s="4801"/>
      <c r="FP42" s="4801"/>
      <c r="FQ42" s="4801"/>
      <c r="FR42" s="4801"/>
      <c r="FS42" s="4801"/>
      <c r="FT42" s="4801"/>
      <c r="FU42" s="4801"/>
      <c r="FV42" s="4803"/>
      <c r="FW42" s="4801"/>
    </row>
    <row r="43" spans="2:179" s="253" customFormat="1" ht="135.75" customHeight="1">
      <c r="B43" s="4786"/>
      <c r="C43" s="4787"/>
      <c r="D43" s="4786"/>
      <c r="E43" s="4786"/>
      <c r="F43" s="4786"/>
      <c r="G43" s="4786"/>
      <c r="H43" s="4786"/>
      <c r="I43" s="4791"/>
      <c r="J43" s="4791"/>
      <c r="K43" s="4789"/>
      <c r="L43" s="4789"/>
      <c r="M43" s="4789"/>
      <c r="N43" s="4789"/>
      <c r="O43" s="4789"/>
      <c r="P43" s="4789"/>
      <c r="Q43" s="4789"/>
      <c r="R43" s="4789"/>
      <c r="S43" s="4789"/>
      <c r="T43" s="4789"/>
      <c r="U43" s="4789"/>
      <c r="V43" s="4789"/>
      <c r="W43" s="4789"/>
      <c r="X43" s="4789"/>
      <c r="Y43" s="4790"/>
      <c r="AB43" s="4786"/>
      <c r="AC43" s="4787"/>
      <c r="AD43" s="4786"/>
      <c r="AE43" s="4786"/>
      <c r="AF43" s="4786"/>
      <c r="AG43" s="4786"/>
      <c r="AH43" s="4786"/>
      <c r="AI43" s="4791"/>
      <c r="AJ43" s="4791"/>
      <c r="AK43" s="4789"/>
      <c r="AL43" s="4789"/>
      <c r="AM43" s="4789"/>
      <c r="AN43" s="4789"/>
      <c r="AO43" s="4789"/>
      <c r="AP43" s="4789"/>
      <c r="AQ43" s="4789"/>
      <c r="AR43" s="4789"/>
      <c r="AS43" s="4789"/>
      <c r="AT43" s="4789"/>
      <c r="AU43" s="4789"/>
      <c r="AV43" s="4789"/>
      <c r="AW43" s="4789"/>
      <c r="AX43" s="4789"/>
      <c r="AY43" s="4790"/>
      <c r="BB43" s="4786"/>
      <c r="BC43" s="4787"/>
      <c r="BD43" s="4786"/>
      <c r="BE43" s="4786"/>
      <c r="BF43" s="4786"/>
      <c r="BG43" s="4786"/>
      <c r="BH43" s="4786"/>
      <c r="BI43" s="4791"/>
      <c r="BJ43" s="4791"/>
      <c r="BK43" s="4789"/>
      <c r="BL43" s="4789"/>
      <c r="BM43" s="4789"/>
      <c r="BN43" s="4789"/>
      <c r="BO43" s="4789"/>
      <c r="BP43" s="4789"/>
      <c r="BQ43" s="4789"/>
      <c r="BR43" s="4789"/>
      <c r="BS43" s="4789"/>
      <c r="BT43" s="4789"/>
      <c r="BU43" s="4789"/>
      <c r="BV43" s="4789"/>
      <c r="BW43" s="4789"/>
      <c r="BX43" s="4789"/>
      <c r="BY43" s="4790"/>
      <c r="CB43" s="4786"/>
      <c r="CC43" s="4787"/>
      <c r="CD43" s="4786"/>
      <c r="CE43" s="4786"/>
      <c r="CF43" s="4786"/>
      <c r="CG43" s="4786"/>
      <c r="CH43" s="4786"/>
      <c r="CI43" s="4791"/>
      <c r="CJ43" s="4791"/>
      <c r="CK43" s="4789"/>
      <c r="CL43" s="4789"/>
      <c r="CM43" s="4789"/>
      <c r="CN43" s="4789"/>
      <c r="CO43" s="4789"/>
      <c r="CP43" s="4789"/>
      <c r="CQ43" s="4789"/>
      <c r="CR43" s="4789"/>
      <c r="CS43" s="4789"/>
      <c r="CT43" s="4789"/>
      <c r="CU43" s="4789"/>
      <c r="CV43" s="4789"/>
      <c r="CW43" s="4789"/>
      <c r="CX43" s="4789"/>
      <c r="CY43" s="4790"/>
      <c r="DB43" s="4792"/>
      <c r="DC43" s="2557"/>
      <c r="DD43" s="2558"/>
      <c r="DE43" s="4792"/>
      <c r="DF43" s="4792"/>
      <c r="DG43" s="4804"/>
      <c r="DH43" s="4804"/>
      <c r="DI43" s="4804"/>
      <c r="DJ43" s="4804"/>
      <c r="DK43" s="4804"/>
      <c r="DL43" s="3516"/>
      <c r="DM43" s="4804"/>
      <c r="DN43" s="4804"/>
      <c r="DO43" s="4804"/>
      <c r="DP43" s="4804"/>
      <c r="DQ43" s="3516"/>
      <c r="DR43" s="3516"/>
      <c r="DS43" s="4804"/>
      <c r="DT43" s="4804"/>
      <c r="DU43" s="3516"/>
      <c r="DV43" s="4804"/>
      <c r="DW43" s="4806"/>
      <c r="DX43" s="4805"/>
      <c r="DY43" s="4804"/>
      <c r="EA43" s="4792"/>
      <c r="EB43" s="2557"/>
      <c r="EC43" s="2558"/>
      <c r="ED43" s="4792"/>
      <c r="EE43" s="4792"/>
      <c r="EF43" s="4804"/>
      <c r="EG43" s="4804"/>
      <c r="EH43" s="4804"/>
      <c r="EI43" s="4804"/>
      <c r="EJ43" s="4804"/>
      <c r="EK43" s="3516"/>
      <c r="EL43" s="4804"/>
      <c r="EM43" s="4804"/>
      <c r="EN43" s="4804"/>
      <c r="EO43" s="4804"/>
      <c r="EP43" s="3516"/>
      <c r="EQ43" s="3516"/>
      <c r="ER43" s="4804"/>
      <c r="ES43" s="4804"/>
      <c r="ET43" s="3516"/>
      <c r="EU43" s="4804"/>
      <c r="EV43" s="4806"/>
      <c r="EW43" s="4805"/>
      <c r="EX43" s="4804"/>
    </row>
    <row r="44" spans="2:179" s="253" customFormat="1" ht="135.75" customHeight="1">
      <c r="B44" s="4792"/>
      <c r="C44" s="2557"/>
      <c r="D44" s="2558"/>
      <c r="E44" s="4792"/>
      <c r="F44" s="4792"/>
      <c r="G44" s="4804"/>
      <c r="H44" s="4804"/>
      <c r="I44" s="4804"/>
      <c r="J44" s="4804"/>
      <c r="K44" s="4804"/>
      <c r="L44" s="4804"/>
      <c r="M44" s="4804"/>
      <c r="N44" s="4804"/>
      <c r="O44" s="4804"/>
      <c r="P44" s="4804"/>
      <c r="Q44" s="4804"/>
      <c r="R44" s="4804"/>
      <c r="S44" s="4804"/>
      <c r="T44" s="4804"/>
      <c r="U44" s="4804"/>
      <c r="V44" s="4804"/>
      <c r="W44" s="4804"/>
      <c r="X44" s="4805"/>
      <c r="Y44" s="4804"/>
      <c r="AB44" s="4792"/>
      <c r="AC44" s="2557"/>
      <c r="AD44" s="2558"/>
      <c r="AE44" s="4792"/>
      <c r="AF44" s="4792"/>
      <c r="AG44" s="4804"/>
      <c r="AH44" s="4804"/>
      <c r="AI44" s="4804"/>
      <c r="AJ44" s="4804"/>
      <c r="AK44" s="4804"/>
      <c r="AL44" s="4804"/>
      <c r="AM44" s="4804"/>
      <c r="AN44" s="4804"/>
      <c r="AO44" s="4804"/>
      <c r="AP44" s="4804"/>
      <c r="AQ44" s="4804"/>
      <c r="AR44" s="4804"/>
      <c r="AS44" s="4804"/>
      <c r="AT44" s="4804"/>
      <c r="AU44" s="4804"/>
      <c r="AV44" s="4804"/>
      <c r="AW44" s="4804"/>
      <c r="AX44" s="4805"/>
      <c r="AY44" s="4804"/>
      <c r="BB44" s="4792"/>
      <c r="BC44" s="2557"/>
      <c r="BD44" s="2558"/>
      <c r="BE44" s="4792"/>
      <c r="BF44" s="4792"/>
      <c r="BG44" s="4804"/>
      <c r="BH44" s="4804"/>
      <c r="BI44" s="4804"/>
      <c r="BJ44" s="4804"/>
      <c r="BK44" s="4804"/>
      <c r="BL44" s="4804"/>
      <c r="BM44" s="4804"/>
      <c r="BN44" s="4804"/>
      <c r="BO44" s="4804"/>
      <c r="BP44" s="4804"/>
      <c r="BQ44" s="4804"/>
      <c r="BR44" s="4804"/>
      <c r="BS44" s="4804"/>
      <c r="BT44" s="4804"/>
      <c r="BU44" s="4804"/>
      <c r="BV44" s="4804"/>
      <c r="BW44" s="4804"/>
      <c r="BX44" s="4805"/>
      <c r="BY44" s="4804"/>
      <c r="CB44" s="4792"/>
      <c r="CC44" s="2557"/>
      <c r="CD44" s="2558"/>
      <c r="CE44" s="4792"/>
      <c r="CF44" s="4792"/>
      <c r="CG44" s="4804"/>
      <c r="CH44" s="4804"/>
      <c r="CI44" s="4804"/>
      <c r="CJ44" s="4804"/>
      <c r="CK44" s="4804"/>
      <c r="CL44" s="4804"/>
      <c r="CM44" s="4804"/>
      <c r="CN44" s="4804"/>
      <c r="CO44" s="4804"/>
      <c r="CP44" s="4804"/>
      <c r="CQ44" s="4804"/>
      <c r="CR44" s="4804"/>
      <c r="CS44" s="4804"/>
      <c r="CT44" s="4804"/>
      <c r="CU44" s="4804"/>
      <c r="CV44" s="4804"/>
      <c r="CW44" s="4804"/>
      <c r="CX44" s="4805"/>
      <c r="CY44" s="4804"/>
      <c r="DB44" s="4792"/>
      <c r="DC44" s="2557"/>
      <c r="DD44" s="2558"/>
      <c r="DE44" s="4792"/>
      <c r="DF44" s="4792"/>
      <c r="DG44" s="4804"/>
      <c r="DH44" s="4804"/>
      <c r="DI44" s="4804"/>
      <c r="DJ44" s="4804"/>
      <c r="DK44" s="4804"/>
      <c r="DL44" s="3516"/>
      <c r="DM44" s="4804"/>
      <c r="DN44" s="4804"/>
      <c r="DO44" s="4804"/>
      <c r="DP44" s="4804"/>
      <c r="DQ44" s="3516"/>
      <c r="DR44" s="3516"/>
      <c r="DS44" s="4804"/>
      <c r="DT44" s="4804"/>
      <c r="DU44" s="3516"/>
      <c r="DV44" s="4804"/>
      <c r="DW44" s="4806"/>
      <c r="DX44" s="4805"/>
      <c r="DY44" s="4804"/>
      <c r="EA44" s="4792"/>
      <c r="EB44" s="2557"/>
      <c r="EC44" s="2558"/>
      <c r="ED44" s="4792"/>
      <c r="EE44" s="4792"/>
      <c r="EF44" s="4804"/>
      <c r="EG44" s="4804"/>
      <c r="EH44" s="4804"/>
      <c r="EI44" s="4804"/>
      <c r="EJ44" s="4804"/>
      <c r="EK44" s="3516"/>
      <c r="EL44" s="4804"/>
      <c r="EM44" s="4804"/>
      <c r="EN44" s="4804"/>
      <c r="EO44" s="4804"/>
      <c r="EP44" s="3516"/>
      <c r="EQ44" s="3516"/>
      <c r="ER44" s="4804"/>
      <c r="ES44" s="4804"/>
      <c r="ET44" s="3516"/>
      <c r="EU44" s="4804"/>
      <c r="EV44" s="4806"/>
      <c r="EW44" s="4805"/>
      <c r="EX44" s="4804"/>
      <c r="EZ44" s="3514"/>
      <c r="FA44" s="3514"/>
      <c r="FB44" s="3514"/>
      <c r="FC44" s="3514"/>
      <c r="FD44" s="3514"/>
      <c r="FE44" s="3514"/>
      <c r="FF44" s="3514"/>
      <c r="FG44" s="3514"/>
      <c r="FH44" s="3514"/>
      <c r="FI44" s="3514"/>
      <c r="FJ44" s="3514"/>
      <c r="FK44" s="3514"/>
      <c r="FL44" s="3514"/>
      <c r="FM44" s="3514"/>
      <c r="FN44" s="3514"/>
      <c r="FO44" s="3514"/>
      <c r="FP44" s="3514"/>
      <c r="FQ44" s="3514"/>
      <c r="FR44" s="3514"/>
      <c r="FS44" s="3514"/>
      <c r="FT44" s="3514"/>
      <c r="FU44" s="3514"/>
      <c r="FV44" s="3514"/>
      <c r="FW44" s="3514"/>
    </row>
    <row r="45" spans="2:179" s="253" customFormat="1" ht="135.75" customHeight="1">
      <c r="B45" s="4792"/>
      <c r="C45" s="2557"/>
      <c r="D45" s="2558"/>
      <c r="E45" s="4792"/>
      <c r="F45" s="4792"/>
      <c r="G45" s="4804"/>
      <c r="H45" s="4804"/>
      <c r="I45" s="4804"/>
      <c r="J45" s="4804"/>
      <c r="K45" s="4804"/>
      <c r="L45" s="3516"/>
      <c r="M45" s="4804"/>
      <c r="N45" s="4804"/>
      <c r="O45" s="4804"/>
      <c r="P45" s="4804"/>
      <c r="Q45" s="3516"/>
      <c r="R45" s="3516"/>
      <c r="S45" s="4804"/>
      <c r="T45" s="4804"/>
      <c r="U45" s="3516"/>
      <c r="V45" s="4804"/>
      <c r="W45" s="4806"/>
      <c r="X45" s="4805"/>
      <c r="Y45" s="4804"/>
      <c r="AB45" s="4792"/>
      <c r="AC45" s="2557"/>
      <c r="AD45" s="2558"/>
      <c r="AE45" s="4792"/>
      <c r="AF45" s="4792"/>
      <c r="AG45" s="4804"/>
      <c r="AH45" s="4804"/>
      <c r="AI45" s="4804"/>
      <c r="AJ45" s="4804"/>
      <c r="AK45" s="4804"/>
      <c r="AL45" s="3516"/>
      <c r="AM45" s="4804"/>
      <c r="AN45" s="4804"/>
      <c r="AO45" s="4804"/>
      <c r="AP45" s="4804"/>
      <c r="AQ45" s="3516"/>
      <c r="AR45" s="3516"/>
      <c r="AS45" s="4804"/>
      <c r="AT45" s="4804"/>
      <c r="AU45" s="3516"/>
      <c r="AV45" s="4804"/>
      <c r="AW45" s="4806"/>
      <c r="AX45" s="4805"/>
      <c r="AY45" s="4804"/>
      <c r="BB45" s="4792"/>
      <c r="BC45" s="2557"/>
      <c r="BD45" s="2558"/>
      <c r="BE45" s="4792"/>
      <c r="BF45" s="4792"/>
      <c r="BG45" s="4804"/>
      <c r="BH45" s="4804"/>
      <c r="BI45" s="4804"/>
      <c r="BJ45" s="4804"/>
      <c r="BK45" s="4804"/>
      <c r="BL45" s="3516"/>
      <c r="BM45" s="4804"/>
      <c r="BN45" s="4804"/>
      <c r="BO45" s="4804"/>
      <c r="BP45" s="4804"/>
      <c r="BQ45" s="3516"/>
      <c r="BR45" s="3516"/>
      <c r="BS45" s="4804"/>
      <c r="BT45" s="4804"/>
      <c r="BU45" s="3516"/>
      <c r="BV45" s="4804"/>
      <c r="BW45" s="4806"/>
      <c r="BX45" s="4805"/>
      <c r="BY45" s="4804"/>
      <c r="CB45" s="4792"/>
      <c r="CC45" s="2557"/>
      <c r="CD45" s="2558"/>
      <c r="CE45" s="4792"/>
      <c r="CF45" s="4792"/>
      <c r="CG45" s="4804"/>
      <c r="CH45" s="4804"/>
      <c r="CI45" s="4804"/>
      <c r="CJ45" s="4804"/>
      <c r="CK45" s="4804"/>
      <c r="CL45" s="3516"/>
      <c r="CM45" s="4804"/>
      <c r="CN45" s="4804"/>
      <c r="CO45" s="4804"/>
      <c r="CP45" s="4804"/>
      <c r="CQ45" s="3516"/>
      <c r="CR45" s="3516"/>
      <c r="CS45" s="4804"/>
      <c r="CT45" s="4804"/>
      <c r="CU45" s="3516"/>
      <c r="CV45" s="4804"/>
      <c r="CW45" s="4806"/>
      <c r="CX45" s="4805"/>
      <c r="CY45" s="4804"/>
      <c r="DB45" s="4792"/>
      <c r="DC45" s="2557"/>
      <c r="DD45" s="2558"/>
      <c r="DE45" s="4792"/>
      <c r="DF45" s="4792"/>
      <c r="DG45" s="4804"/>
      <c r="DH45" s="4804"/>
      <c r="DI45" s="4804"/>
      <c r="DJ45" s="4804"/>
      <c r="DK45" s="4804"/>
      <c r="DL45" s="4804"/>
      <c r="DM45" s="4804"/>
      <c r="DN45" s="4804"/>
      <c r="DO45" s="4804"/>
      <c r="DP45" s="4804"/>
      <c r="DQ45" s="4804"/>
      <c r="DR45" s="3516"/>
      <c r="DS45" s="4804"/>
      <c r="DT45" s="4804"/>
      <c r="DU45" s="4804"/>
      <c r="DV45" s="4804"/>
      <c r="DW45" s="4806"/>
      <c r="DX45" s="4805"/>
      <c r="DY45" s="4804"/>
      <c r="EA45" s="4792"/>
      <c r="EB45" s="2557"/>
      <c r="EC45" s="2558"/>
      <c r="ED45" s="4792"/>
      <c r="EE45" s="4792"/>
      <c r="EF45" s="4804"/>
      <c r="EG45" s="4804"/>
      <c r="EH45" s="4804"/>
      <c r="EI45" s="4804"/>
      <c r="EJ45" s="4804"/>
      <c r="EK45" s="4804"/>
      <c r="EL45" s="4804"/>
      <c r="EM45" s="4804"/>
      <c r="EN45" s="4804"/>
      <c r="EO45" s="4804"/>
      <c r="EP45" s="4804"/>
      <c r="EQ45" s="3516"/>
      <c r="ER45" s="4804"/>
      <c r="ES45" s="4804"/>
      <c r="ET45" s="4804"/>
      <c r="EU45" s="4804"/>
      <c r="EV45" s="4806"/>
      <c r="EW45" s="4805"/>
      <c r="EX45" s="4804"/>
      <c r="EZ45" s="4786"/>
      <c r="FA45" s="4787"/>
      <c r="FB45" s="4786"/>
      <c r="FC45" s="4786"/>
      <c r="FD45" s="4786"/>
      <c r="FE45" s="4787"/>
      <c r="FF45" s="4787"/>
      <c r="FG45" s="4787"/>
      <c r="FH45" s="4788"/>
      <c r="FI45" s="4788"/>
      <c r="FJ45" s="4788"/>
      <c r="FK45" s="4788"/>
      <c r="FL45" s="4788"/>
      <c r="FM45" s="4789"/>
      <c r="FN45" s="4788"/>
      <c r="FO45" s="4788"/>
      <c r="FP45" s="4788"/>
      <c r="FQ45" s="4788"/>
      <c r="FR45" s="4789"/>
      <c r="FS45" s="4788"/>
      <c r="FT45" s="4788"/>
      <c r="FU45" s="4789"/>
      <c r="FV45" s="4789"/>
      <c r="FW45" s="4790"/>
    </row>
    <row r="46" spans="2:179" s="253" customFormat="1" ht="103.5" customHeight="1">
      <c r="B46" s="4792"/>
      <c r="C46" s="2557"/>
      <c r="D46" s="2558"/>
      <c r="E46" s="4792"/>
      <c r="F46" s="4792"/>
      <c r="G46" s="4804"/>
      <c r="H46" s="4804"/>
      <c r="I46" s="4804"/>
      <c r="J46" s="4804"/>
      <c r="K46" s="4804"/>
      <c r="L46" s="3516"/>
      <c r="M46" s="4804"/>
      <c r="N46" s="4804"/>
      <c r="O46" s="4804"/>
      <c r="P46" s="4804"/>
      <c r="Q46" s="3516"/>
      <c r="R46" s="3516"/>
      <c r="S46" s="4804"/>
      <c r="T46" s="4804"/>
      <c r="U46" s="3516"/>
      <c r="V46" s="4804"/>
      <c r="W46" s="4806"/>
      <c r="X46" s="4805"/>
      <c r="Y46" s="4804"/>
      <c r="AB46" s="4792"/>
      <c r="AC46" s="2557"/>
      <c r="AD46" s="2558"/>
      <c r="AE46" s="4792"/>
      <c r="AF46" s="4792"/>
      <c r="AG46" s="4804"/>
      <c r="AH46" s="4804"/>
      <c r="AI46" s="4804"/>
      <c r="AJ46" s="4804"/>
      <c r="AK46" s="4804"/>
      <c r="AL46" s="3516"/>
      <c r="AM46" s="4804"/>
      <c r="AN46" s="4804"/>
      <c r="AO46" s="4804"/>
      <c r="AP46" s="4804"/>
      <c r="AQ46" s="3516"/>
      <c r="AR46" s="3516"/>
      <c r="AS46" s="4804"/>
      <c r="AT46" s="4804"/>
      <c r="AU46" s="3516"/>
      <c r="AV46" s="4804"/>
      <c r="AW46" s="4806"/>
      <c r="AX46" s="4805"/>
      <c r="AY46" s="4804"/>
      <c r="BB46" s="4792"/>
      <c r="BC46" s="2557"/>
      <c r="BD46" s="2558"/>
      <c r="BE46" s="4792"/>
      <c r="BF46" s="4792"/>
      <c r="BG46" s="4804"/>
      <c r="BH46" s="4804"/>
      <c r="BI46" s="4804"/>
      <c r="BJ46" s="4804"/>
      <c r="BK46" s="4804"/>
      <c r="BL46" s="3516"/>
      <c r="BM46" s="4804"/>
      <c r="BN46" s="4804"/>
      <c r="BO46" s="4804"/>
      <c r="BP46" s="4804"/>
      <c r="BQ46" s="3516"/>
      <c r="BR46" s="3516"/>
      <c r="BS46" s="4804"/>
      <c r="BT46" s="4804"/>
      <c r="BU46" s="3516"/>
      <c r="BV46" s="4804"/>
      <c r="BW46" s="4806"/>
      <c r="BX46" s="4805"/>
      <c r="BY46" s="4804"/>
      <c r="CB46" s="4792"/>
      <c r="CC46" s="2557"/>
      <c r="CD46" s="2558"/>
      <c r="CE46" s="4792"/>
      <c r="CF46" s="4792"/>
      <c r="CG46" s="4804"/>
      <c r="CH46" s="4804"/>
      <c r="CI46" s="4804"/>
      <c r="CJ46" s="4804"/>
      <c r="CK46" s="4804"/>
      <c r="CL46" s="3516"/>
      <c r="CM46" s="4804"/>
      <c r="CN46" s="4804"/>
      <c r="CO46" s="4804"/>
      <c r="CP46" s="4804"/>
      <c r="CQ46" s="3516"/>
      <c r="CR46" s="3516"/>
      <c r="CS46" s="4804"/>
      <c r="CT46" s="4804"/>
      <c r="CU46" s="3516"/>
      <c r="CV46" s="4804"/>
      <c r="CW46" s="4806"/>
      <c r="CX46" s="4805"/>
      <c r="CY46" s="4804"/>
      <c r="DB46" s="4800"/>
      <c r="DC46" s="4800"/>
      <c r="DD46" s="4800"/>
      <c r="DE46" s="4800"/>
      <c r="DF46" s="4800"/>
      <c r="DG46" s="4801"/>
      <c r="DH46" s="4801"/>
      <c r="DI46" s="4801"/>
      <c r="DJ46" s="4801"/>
      <c r="DK46" s="4801"/>
      <c r="DL46" s="4801"/>
      <c r="DM46" s="4801"/>
      <c r="DN46" s="4802"/>
      <c r="DO46" s="4801"/>
      <c r="DP46" s="4801"/>
      <c r="DQ46" s="4801"/>
      <c r="DR46" s="4801"/>
      <c r="DS46" s="4801"/>
      <c r="DT46" s="4801"/>
      <c r="DU46" s="4801"/>
      <c r="DV46" s="4801"/>
      <c r="DW46" s="4801"/>
      <c r="DX46" s="4803"/>
      <c r="DY46" s="4801"/>
      <c r="EA46" s="4800"/>
      <c r="EB46" s="4800"/>
      <c r="EC46" s="4800"/>
      <c r="ED46" s="4800"/>
      <c r="EE46" s="4800"/>
      <c r="EF46" s="4801"/>
      <c r="EG46" s="4801"/>
      <c r="EH46" s="4801"/>
      <c r="EI46" s="4801"/>
      <c r="EJ46" s="4801"/>
      <c r="EK46" s="4801"/>
      <c r="EL46" s="4801"/>
      <c r="EM46" s="4802"/>
      <c r="EN46" s="4801"/>
      <c r="EO46" s="4801"/>
      <c r="EP46" s="4801"/>
      <c r="EQ46" s="4801"/>
      <c r="ER46" s="4801"/>
      <c r="ES46" s="4801"/>
      <c r="ET46" s="4801"/>
      <c r="EU46" s="4801"/>
      <c r="EV46" s="4801"/>
      <c r="EW46" s="4803"/>
      <c r="EX46" s="4801"/>
      <c r="EZ46" s="4786"/>
      <c r="FA46" s="4787"/>
      <c r="FB46" s="4786"/>
      <c r="FC46" s="4786"/>
      <c r="FD46" s="4786"/>
      <c r="FE46" s="4786"/>
      <c r="FF46" s="4786"/>
      <c r="FG46" s="4791"/>
      <c r="FH46" s="4791"/>
      <c r="FI46" s="4789"/>
      <c r="FJ46" s="4789"/>
      <c r="FK46" s="4789"/>
      <c r="FL46" s="4789"/>
      <c r="FM46" s="4789"/>
      <c r="FN46" s="4789"/>
      <c r="FO46" s="4789"/>
      <c r="FP46" s="4789"/>
      <c r="FQ46" s="4789"/>
      <c r="FR46" s="4789"/>
      <c r="FS46" s="4789"/>
      <c r="FT46" s="4789"/>
      <c r="FU46" s="4789"/>
      <c r="FV46" s="4789"/>
      <c r="FW46" s="4790"/>
    </row>
    <row r="47" spans="2:179" s="253" customFormat="1" ht="50.4">
      <c r="B47" s="4792"/>
      <c r="C47" s="2557"/>
      <c r="D47" s="2558"/>
      <c r="E47" s="4792"/>
      <c r="F47" s="4792"/>
      <c r="G47" s="4804"/>
      <c r="H47" s="4804"/>
      <c r="I47" s="4804"/>
      <c r="J47" s="4804"/>
      <c r="K47" s="4804"/>
      <c r="L47" s="4804"/>
      <c r="M47" s="4804"/>
      <c r="N47" s="4804"/>
      <c r="O47" s="4804"/>
      <c r="P47" s="4804"/>
      <c r="Q47" s="4804"/>
      <c r="R47" s="3516"/>
      <c r="S47" s="4804"/>
      <c r="T47" s="4804"/>
      <c r="U47" s="4804"/>
      <c r="V47" s="4804"/>
      <c r="W47" s="4806"/>
      <c r="X47" s="4805"/>
      <c r="Y47" s="4804"/>
      <c r="AB47" s="4792"/>
      <c r="AC47" s="2557"/>
      <c r="AD47" s="2558"/>
      <c r="AE47" s="4792"/>
      <c r="AF47" s="4792"/>
      <c r="AG47" s="4804"/>
      <c r="AH47" s="4804"/>
      <c r="AI47" s="4804"/>
      <c r="AJ47" s="4804"/>
      <c r="AK47" s="4804"/>
      <c r="AL47" s="4804"/>
      <c r="AM47" s="4804"/>
      <c r="AN47" s="4804"/>
      <c r="AO47" s="4804"/>
      <c r="AP47" s="4804"/>
      <c r="AQ47" s="4804"/>
      <c r="AR47" s="3516"/>
      <c r="AS47" s="4804"/>
      <c r="AT47" s="4804"/>
      <c r="AU47" s="4804"/>
      <c r="AV47" s="4804"/>
      <c r="AW47" s="4806"/>
      <c r="AX47" s="4805"/>
      <c r="AY47" s="4804"/>
      <c r="BB47" s="4792"/>
      <c r="BC47" s="2557"/>
      <c r="BD47" s="2558"/>
      <c r="BE47" s="4792"/>
      <c r="BF47" s="4792"/>
      <c r="BG47" s="4804"/>
      <c r="BH47" s="4804"/>
      <c r="BI47" s="4804"/>
      <c r="BJ47" s="4804"/>
      <c r="BK47" s="4804"/>
      <c r="BL47" s="4804"/>
      <c r="BM47" s="4804"/>
      <c r="BN47" s="4804"/>
      <c r="BO47" s="4804"/>
      <c r="BP47" s="4804"/>
      <c r="BQ47" s="4804"/>
      <c r="BR47" s="3516"/>
      <c r="BS47" s="4804"/>
      <c r="BT47" s="4804"/>
      <c r="BU47" s="4804"/>
      <c r="BV47" s="4804"/>
      <c r="BW47" s="4806"/>
      <c r="BX47" s="4805"/>
      <c r="BY47" s="4804"/>
      <c r="CB47" s="4792"/>
      <c r="CC47" s="2557"/>
      <c r="CD47" s="2558"/>
      <c r="CE47" s="4792"/>
      <c r="CF47" s="4792"/>
      <c r="CG47" s="4804"/>
      <c r="CH47" s="4804"/>
      <c r="CI47" s="4804"/>
      <c r="CJ47" s="4804"/>
      <c r="CK47" s="4804"/>
      <c r="CL47" s="4804"/>
      <c r="CM47" s="4804"/>
      <c r="CN47" s="4804"/>
      <c r="CO47" s="4804"/>
      <c r="CP47" s="4804"/>
      <c r="CQ47" s="4804"/>
      <c r="CR47" s="3516"/>
      <c r="CS47" s="4804"/>
      <c r="CT47" s="4804"/>
      <c r="CU47" s="4804"/>
      <c r="CV47" s="4804"/>
      <c r="CW47" s="4806"/>
      <c r="CX47" s="4805"/>
      <c r="CY47" s="4804"/>
      <c r="EZ47" s="4792"/>
      <c r="FA47" s="2557"/>
      <c r="FB47" s="2558"/>
      <c r="FC47" s="4792"/>
      <c r="FD47" s="4792"/>
      <c r="FE47" s="4804"/>
      <c r="FF47" s="4804"/>
      <c r="FG47" s="4804"/>
      <c r="FH47" s="4804"/>
      <c r="FI47" s="4804"/>
      <c r="FJ47" s="4804"/>
      <c r="FK47" s="4804"/>
      <c r="FL47" s="4804"/>
      <c r="FM47" s="4804"/>
      <c r="FN47" s="4804"/>
      <c r="FO47" s="4804"/>
      <c r="FP47" s="4804"/>
      <c r="FQ47" s="4804"/>
      <c r="FR47" s="4804"/>
      <c r="FS47" s="4804"/>
      <c r="FT47" s="4804"/>
      <c r="FU47" s="4804"/>
      <c r="FV47" s="4805"/>
      <c r="FW47" s="4804"/>
    </row>
    <row r="48" spans="2:179" s="253" customFormat="1" ht="51" customHeight="1">
      <c r="B48" s="4800"/>
      <c r="C48" s="4800"/>
      <c r="D48" s="4800"/>
      <c r="E48" s="4800"/>
      <c r="F48" s="4800"/>
      <c r="G48" s="4801"/>
      <c r="H48" s="4801"/>
      <c r="I48" s="4801"/>
      <c r="J48" s="4801"/>
      <c r="K48" s="4801"/>
      <c r="L48" s="4801"/>
      <c r="M48" s="4801"/>
      <c r="N48" s="4802"/>
      <c r="O48" s="4801"/>
      <c r="P48" s="4801"/>
      <c r="Q48" s="4801"/>
      <c r="R48" s="4801"/>
      <c r="S48" s="4801"/>
      <c r="T48" s="4801"/>
      <c r="U48" s="4801"/>
      <c r="V48" s="4801"/>
      <c r="W48" s="4801"/>
      <c r="X48" s="4803"/>
      <c r="Y48" s="4801"/>
      <c r="AB48" s="4800"/>
      <c r="AC48" s="4800"/>
      <c r="AD48" s="4800"/>
      <c r="AE48" s="4800"/>
      <c r="AF48" s="4800"/>
      <c r="AG48" s="4801"/>
      <c r="AH48" s="4801"/>
      <c r="AI48" s="4801"/>
      <c r="AJ48" s="4801"/>
      <c r="AK48" s="4801"/>
      <c r="AL48" s="4801"/>
      <c r="AM48" s="4801"/>
      <c r="AN48" s="4802"/>
      <c r="AO48" s="4801"/>
      <c r="AP48" s="4801"/>
      <c r="AQ48" s="4801"/>
      <c r="AR48" s="4801"/>
      <c r="AS48" s="4801"/>
      <c r="AT48" s="4801"/>
      <c r="AU48" s="4801"/>
      <c r="AV48" s="4801"/>
      <c r="AW48" s="4801"/>
      <c r="AX48" s="4803"/>
      <c r="AY48" s="4801"/>
      <c r="BB48" s="4800"/>
      <c r="BC48" s="4800"/>
      <c r="BD48" s="4800"/>
      <c r="BE48" s="4800"/>
      <c r="BF48" s="4800"/>
      <c r="BG48" s="4801"/>
      <c r="BH48" s="4801"/>
      <c r="BI48" s="4801"/>
      <c r="BJ48" s="4801"/>
      <c r="BK48" s="4801"/>
      <c r="BL48" s="4801"/>
      <c r="BM48" s="4801"/>
      <c r="BN48" s="4802"/>
      <c r="BO48" s="4801"/>
      <c r="BP48" s="4801"/>
      <c r="BQ48" s="4801"/>
      <c r="BR48" s="4801"/>
      <c r="BS48" s="4801"/>
      <c r="BT48" s="4801"/>
      <c r="BU48" s="4801"/>
      <c r="BV48" s="4801"/>
      <c r="BW48" s="4801"/>
      <c r="BX48" s="4803"/>
      <c r="BY48" s="4801"/>
      <c r="CB48" s="4800"/>
      <c r="CC48" s="4800"/>
      <c r="CD48" s="4800"/>
      <c r="CE48" s="4800"/>
      <c r="CF48" s="4800"/>
      <c r="CG48" s="4801"/>
      <c r="CH48" s="4801"/>
      <c r="CI48" s="4801"/>
      <c r="CJ48" s="4801"/>
      <c r="CK48" s="4801"/>
      <c r="CL48" s="4801"/>
      <c r="CM48" s="4801"/>
      <c r="CN48" s="4802"/>
      <c r="CO48" s="4801"/>
      <c r="CP48" s="4801"/>
      <c r="CQ48" s="4801"/>
      <c r="CR48" s="4801"/>
      <c r="CS48" s="4801"/>
      <c r="CT48" s="4801"/>
      <c r="CU48" s="4801"/>
      <c r="CV48" s="4801"/>
      <c r="CW48" s="4801"/>
      <c r="CX48" s="4803"/>
      <c r="CY48" s="4801"/>
      <c r="EZ48" s="4792"/>
      <c r="FA48" s="2557"/>
      <c r="FB48" s="2558"/>
      <c r="FC48" s="4792"/>
      <c r="FD48" s="4792"/>
      <c r="FE48" s="4804"/>
      <c r="FF48" s="4804"/>
      <c r="FG48" s="4804"/>
      <c r="FH48" s="4804"/>
      <c r="FI48" s="4804"/>
      <c r="FJ48" s="3516"/>
      <c r="FK48" s="4804"/>
      <c r="FL48" s="4804"/>
      <c r="FM48" s="4804"/>
      <c r="FN48" s="4804"/>
      <c r="FO48" s="3516"/>
      <c r="FP48" s="3516"/>
      <c r="FQ48" s="4804"/>
      <c r="FR48" s="4804"/>
      <c r="FS48" s="3516"/>
      <c r="FT48" s="4804"/>
      <c r="FU48" s="4806"/>
      <c r="FV48" s="4805"/>
      <c r="FW48" s="4804"/>
    </row>
    <row r="49" spans="156:179" s="253" customFormat="1" ht="50.4">
      <c r="EZ49" s="4792"/>
      <c r="FA49" s="2557"/>
      <c r="FB49" s="2558"/>
      <c r="FC49" s="4792"/>
      <c r="FD49" s="4792"/>
      <c r="FE49" s="4804"/>
      <c r="FF49" s="4804"/>
      <c r="FG49" s="4804"/>
      <c r="FH49" s="4804"/>
      <c r="FI49" s="4804"/>
      <c r="FJ49" s="3516"/>
      <c r="FK49" s="4804"/>
      <c r="FL49" s="4804"/>
      <c r="FM49" s="4804"/>
      <c r="FN49" s="4804"/>
      <c r="FO49" s="3516"/>
      <c r="FP49" s="3516"/>
      <c r="FQ49" s="4804"/>
      <c r="FR49" s="4804"/>
      <c r="FS49" s="3516"/>
      <c r="FT49" s="4804"/>
      <c r="FU49" s="4806"/>
      <c r="FV49" s="4805"/>
      <c r="FW49" s="4804"/>
    </row>
    <row r="50" spans="156:179" s="253" customFormat="1" ht="50.4">
      <c r="EZ50" s="4792"/>
      <c r="FA50" s="2557"/>
      <c r="FB50" s="2558"/>
      <c r="FC50" s="4792"/>
      <c r="FD50" s="4792"/>
      <c r="FE50" s="4804"/>
      <c r="FF50" s="4804"/>
      <c r="FG50" s="4804"/>
      <c r="FH50" s="4804"/>
      <c r="FI50" s="4804"/>
      <c r="FJ50" s="4804"/>
      <c r="FK50" s="4804"/>
      <c r="FL50" s="4804"/>
      <c r="FM50" s="4804"/>
      <c r="FN50" s="4804"/>
      <c r="FO50" s="4804"/>
      <c r="FP50" s="3516"/>
      <c r="FQ50" s="4804"/>
      <c r="FR50" s="4804"/>
      <c r="FS50" s="4804"/>
      <c r="FT50" s="4804"/>
      <c r="FU50" s="4806"/>
      <c r="FV50" s="4805"/>
      <c r="FW50" s="4804"/>
    </row>
    <row r="51" spans="156:179" s="253" customFormat="1" ht="50.4">
      <c r="EZ51" s="7618"/>
      <c r="FA51" s="7618"/>
      <c r="FB51" s="7618"/>
      <c r="FC51" s="7618"/>
      <c r="FD51" s="7618"/>
      <c r="FE51" s="4801"/>
      <c r="FF51" s="4801"/>
      <c r="FG51" s="4801"/>
      <c r="FH51" s="4801"/>
      <c r="FI51" s="4801"/>
      <c r="FJ51" s="4801"/>
      <c r="FK51" s="4801"/>
      <c r="FL51" s="4802"/>
      <c r="FM51" s="4801"/>
      <c r="FN51" s="4801"/>
      <c r="FO51" s="4801"/>
      <c r="FP51" s="4801"/>
      <c r="FQ51" s="4801"/>
      <c r="FR51" s="4801"/>
      <c r="FS51" s="4801"/>
      <c r="FT51" s="4801"/>
      <c r="FU51" s="4801"/>
      <c r="FV51" s="4803"/>
      <c r="FW51" s="4801"/>
    </row>
    <row r="52" spans="156:179" s="253" customFormat="1"/>
    <row r="53" spans="156:179" s="253" customFormat="1"/>
    <row r="54" spans="156:179" s="253" customFormat="1"/>
    <row r="55" spans="156:179" s="253" customFormat="1"/>
    <row r="56" spans="156:179" s="253" customFormat="1"/>
    <row r="57" spans="156:179" s="253" customFormat="1"/>
    <row r="58" spans="156:179" s="253" customFormat="1"/>
    <row r="59" spans="156:179" s="253" customFormat="1"/>
    <row r="60" spans="156:179" s="253" customFormat="1"/>
    <row r="61" spans="156:179" s="253" customFormat="1"/>
    <row r="62" spans="156:179" s="253" customFormat="1"/>
    <row r="63" spans="156:179" s="253" customFormat="1"/>
    <row r="64" spans="156:179" s="253" customFormat="1"/>
    <row r="65" s="253" customFormat="1"/>
    <row r="66" s="253" customFormat="1"/>
    <row r="67" s="253" customFormat="1"/>
    <row r="68" s="253" customFormat="1"/>
    <row r="69" s="253" customFormat="1"/>
    <row r="70" s="253" customFormat="1"/>
    <row r="71" s="253" customFormat="1"/>
    <row r="72" s="253" customFormat="1"/>
    <row r="73" s="253" customFormat="1"/>
    <row r="74" s="253" customFormat="1" ht="11.25" customHeight="1"/>
    <row r="75" s="253" customFormat="1"/>
    <row r="76" s="253" customFormat="1"/>
    <row r="77" s="253" customFormat="1" ht="48.75" customHeight="1"/>
    <row r="78" s="253" customFormat="1" ht="87.75" customHeight="1"/>
    <row r="79" s="253" customFormat="1" ht="87.75" customHeight="1"/>
    <row r="80" s="253" customFormat="1" ht="105" customHeight="1"/>
    <row r="81" s="253" customFormat="1"/>
    <row r="82" s="253" customFormat="1"/>
    <row r="83" s="253" customFormat="1"/>
    <row r="84" s="253" customFormat="1"/>
    <row r="85" s="253" customFormat="1"/>
    <row r="86" s="253" customFormat="1" ht="39" customHeight="1"/>
    <row r="87" s="253" customFormat="1"/>
    <row r="88" s="253" customFormat="1"/>
    <row r="89" s="253" customFormat="1"/>
    <row r="90" s="253" customFormat="1"/>
    <row r="91" s="253" customFormat="1"/>
    <row r="92" s="253" customFormat="1"/>
    <row r="93" s="253" customFormat="1"/>
    <row r="94" s="253" customFormat="1"/>
    <row r="95" s="253" customFormat="1"/>
    <row r="96" s="253" customFormat="1"/>
    <row r="97" spans="1:229" s="253" customFormat="1" ht="9" customHeight="1"/>
    <row r="98" spans="1:229" s="253" customFormat="1"/>
    <row r="99" spans="1:229" s="253" customFormat="1"/>
    <row r="100" spans="1:229" s="253" customFormat="1"/>
    <row r="101" spans="1:229" s="253" customFormat="1"/>
    <row r="102" spans="1:229" s="253" customFormat="1"/>
    <row r="103" spans="1:229" s="253" customFormat="1"/>
    <row r="104" spans="1:229">
      <c r="A104" s="253"/>
      <c r="B104" s="253"/>
      <c r="C104" s="253"/>
      <c r="D104" s="253"/>
      <c r="E104" s="253"/>
      <c r="F104" s="253"/>
      <c r="G104" s="253"/>
      <c r="H104" s="253"/>
      <c r="I104" s="253"/>
      <c r="J104" s="253"/>
      <c r="K104" s="253"/>
      <c r="L104" s="253"/>
      <c r="M104" s="253"/>
      <c r="N104" s="253"/>
      <c r="O104" s="253"/>
      <c r="P104" s="253"/>
      <c r="Q104" s="253"/>
      <c r="R104" s="253"/>
      <c r="S104" s="253"/>
      <c r="T104" s="253"/>
      <c r="U104" s="253"/>
      <c r="V104" s="253"/>
      <c r="W104" s="253"/>
      <c r="X104" s="253"/>
      <c r="Y104" s="253"/>
      <c r="Z104" s="253"/>
      <c r="AA104" s="253"/>
      <c r="AB104" s="253"/>
      <c r="AC104" s="253"/>
      <c r="AD104" s="253"/>
      <c r="AE104" s="253"/>
      <c r="AF104" s="253"/>
      <c r="AG104" s="253"/>
      <c r="AH104" s="253"/>
      <c r="AI104" s="253"/>
      <c r="AJ104" s="253"/>
      <c r="AK104" s="253"/>
      <c r="AL104" s="253"/>
      <c r="AM104" s="253"/>
      <c r="AN104" s="253"/>
      <c r="AO104" s="253"/>
      <c r="AP104" s="253"/>
      <c r="AQ104" s="253"/>
      <c r="AR104" s="253"/>
      <c r="AS104" s="253"/>
      <c r="AT104" s="253"/>
      <c r="AU104" s="253"/>
      <c r="AV104" s="253"/>
      <c r="AW104" s="253"/>
      <c r="AX104" s="253"/>
      <c r="AY104" s="253"/>
      <c r="AZ104" s="253"/>
      <c r="BA104" s="253"/>
      <c r="BB104" s="253"/>
      <c r="BC104" s="253"/>
      <c r="BD104" s="253"/>
      <c r="BE104" s="253"/>
      <c r="BF104" s="253"/>
      <c r="BG104" s="253"/>
      <c r="BH104" s="253"/>
      <c r="BI104" s="253"/>
      <c r="BJ104" s="253"/>
      <c r="BK104" s="253"/>
      <c r="BL104" s="253"/>
      <c r="BM104" s="253"/>
      <c r="BN104" s="253"/>
      <c r="BO104" s="253"/>
      <c r="BP104" s="253"/>
      <c r="BQ104" s="253"/>
      <c r="BR104" s="253"/>
      <c r="BS104" s="253"/>
      <c r="BT104" s="253"/>
      <c r="BU104" s="253"/>
      <c r="BV104" s="253"/>
      <c r="BW104" s="253"/>
      <c r="BX104" s="253"/>
      <c r="BY104" s="253"/>
      <c r="BZ104" s="253"/>
      <c r="CA104" s="253"/>
      <c r="CB104" s="253"/>
      <c r="CC104" s="253"/>
      <c r="CD104" s="253"/>
      <c r="CE104" s="253"/>
      <c r="CF104" s="253"/>
      <c r="CG104" s="253"/>
      <c r="CH104" s="253"/>
      <c r="CI104" s="253"/>
      <c r="CJ104" s="253"/>
      <c r="CK104" s="253"/>
      <c r="CL104" s="253"/>
      <c r="CM104" s="253"/>
      <c r="CN104" s="253"/>
      <c r="CO104" s="253"/>
      <c r="CP104" s="253"/>
      <c r="CQ104" s="253"/>
      <c r="CR104" s="253"/>
      <c r="CS104" s="253"/>
      <c r="CT104" s="253"/>
      <c r="CU104" s="253"/>
      <c r="CV104" s="253"/>
      <c r="CW104" s="253"/>
      <c r="CX104" s="253"/>
      <c r="CY104" s="253"/>
      <c r="CZ104" s="253"/>
      <c r="EZ104" s="253"/>
      <c r="FA104" s="253"/>
      <c r="FB104" s="253"/>
      <c r="FC104" s="253"/>
      <c r="FD104" s="253"/>
      <c r="FE104" s="253"/>
      <c r="FF104" s="253"/>
      <c r="FG104" s="253"/>
      <c r="FH104" s="253"/>
      <c r="FI104" s="253"/>
      <c r="FJ104" s="253"/>
      <c r="FK104" s="253"/>
      <c r="FL104" s="253"/>
      <c r="FM104" s="253"/>
      <c r="FN104" s="253"/>
      <c r="FO104" s="253"/>
      <c r="FP104" s="253"/>
      <c r="FQ104" s="253"/>
      <c r="FR104" s="253"/>
      <c r="FS104" s="253"/>
      <c r="FT104" s="253"/>
      <c r="FU104" s="253"/>
      <c r="FV104" s="253"/>
      <c r="FW104" s="253"/>
      <c r="FY104" s="253"/>
      <c r="FZ104" s="253"/>
      <c r="GA104" s="253"/>
      <c r="GB104" s="253"/>
      <c r="GC104" s="253"/>
      <c r="GD104" s="253"/>
      <c r="GE104" s="253"/>
      <c r="GF104" s="253"/>
      <c r="GG104" s="253"/>
      <c r="GH104" s="253"/>
      <c r="GI104" s="253"/>
      <c r="GJ104" s="253"/>
      <c r="GK104" s="253"/>
      <c r="GL104" s="253"/>
      <c r="GM104" s="253"/>
      <c r="GN104" s="253"/>
      <c r="GO104" s="253"/>
      <c r="GP104" s="253"/>
      <c r="GQ104" s="253"/>
      <c r="GR104" s="253"/>
      <c r="GS104" s="253"/>
      <c r="GT104" s="253"/>
      <c r="GU104" s="253"/>
      <c r="GV104" s="253"/>
      <c r="GX104" s="253"/>
      <c r="GY104" s="253"/>
      <c r="GZ104" s="253"/>
      <c r="HA104" s="253"/>
      <c r="HB104" s="253"/>
      <c r="HC104" s="253"/>
      <c r="HD104" s="253"/>
      <c r="HE104" s="253"/>
      <c r="HF104" s="253"/>
      <c r="HG104" s="253"/>
      <c r="HH104" s="253"/>
      <c r="HI104" s="253"/>
      <c r="HJ104" s="253"/>
      <c r="HK104" s="253"/>
      <c r="HL104" s="253"/>
      <c r="HM104" s="253"/>
      <c r="HN104" s="253"/>
      <c r="HO104" s="253"/>
      <c r="HP104" s="253"/>
      <c r="HQ104" s="253"/>
      <c r="HR104" s="253"/>
      <c r="HS104" s="253"/>
      <c r="HT104" s="253"/>
      <c r="HU104" s="253"/>
    </row>
    <row r="105" spans="1:229">
      <c r="A105" s="253"/>
      <c r="B105" s="253"/>
      <c r="C105" s="253"/>
      <c r="D105" s="253"/>
      <c r="E105" s="253"/>
      <c r="F105" s="253"/>
      <c r="G105" s="253"/>
      <c r="H105" s="253"/>
      <c r="I105" s="253"/>
      <c r="J105" s="253"/>
      <c r="K105" s="253"/>
      <c r="L105" s="253"/>
      <c r="M105" s="253"/>
      <c r="N105" s="253"/>
      <c r="O105" s="253"/>
      <c r="P105" s="253"/>
      <c r="Q105" s="253"/>
      <c r="R105" s="253"/>
      <c r="S105" s="253"/>
      <c r="T105" s="253"/>
      <c r="U105" s="253"/>
      <c r="V105" s="253"/>
      <c r="W105" s="253"/>
      <c r="X105" s="253"/>
      <c r="Y105" s="253"/>
      <c r="Z105" s="253"/>
      <c r="AA105" s="253"/>
      <c r="AB105" s="253"/>
      <c r="AC105" s="253"/>
      <c r="AD105" s="253"/>
      <c r="AE105" s="253"/>
      <c r="AF105" s="253"/>
      <c r="AG105" s="253"/>
      <c r="AH105" s="253"/>
      <c r="AI105" s="253"/>
      <c r="AJ105" s="253"/>
      <c r="AK105" s="253"/>
      <c r="AL105" s="253"/>
      <c r="AM105" s="253"/>
      <c r="AN105" s="253"/>
      <c r="AO105" s="253"/>
      <c r="AP105" s="253"/>
      <c r="AQ105" s="253"/>
      <c r="AR105" s="253"/>
      <c r="AS105" s="253"/>
      <c r="AT105" s="253"/>
      <c r="AU105" s="253"/>
      <c r="AV105" s="253"/>
      <c r="AW105" s="253"/>
      <c r="AX105" s="253"/>
      <c r="AY105" s="253"/>
      <c r="AZ105" s="253"/>
      <c r="BA105" s="253"/>
      <c r="BB105" s="253"/>
      <c r="BC105" s="253"/>
      <c r="BD105" s="253"/>
      <c r="BE105" s="253"/>
      <c r="BF105" s="253"/>
      <c r="BG105" s="253"/>
      <c r="BH105" s="253"/>
      <c r="BI105" s="253"/>
      <c r="BJ105" s="253"/>
      <c r="BK105" s="253"/>
      <c r="BL105" s="253"/>
      <c r="BM105" s="253"/>
      <c r="BN105" s="253"/>
      <c r="BO105" s="253"/>
      <c r="BP105" s="253"/>
      <c r="BQ105" s="253"/>
      <c r="BR105" s="253"/>
      <c r="BS105" s="253"/>
      <c r="BT105" s="253"/>
      <c r="BU105" s="253"/>
      <c r="BV105" s="253"/>
      <c r="BW105" s="253"/>
      <c r="BX105" s="253"/>
      <c r="BY105" s="253"/>
      <c r="BZ105" s="253"/>
      <c r="CA105" s="253"/>
      <c r="CB105" s="253"/>
      <c r="CC105" s="253"/>
      <c r="CD105" s="253"/>
      <c r="CE105" s="253"/>
      <c r="CF105" s="253"/>
      <c r="CG105" s="253"/>
      <c r="CH105" s="253"/>
      <c r="CI105" s="253"/>
      <c r="CJ105" s="253"/>
      <c r="CK105" s="253"/>
      <c r="CL105" s="253"/>
      <c r="CM105" s="253"/>
      <c r="CN105" s="253"/>
      <c r="CO105" s="253"/>
      <c r="CP105" s="253"/>
      <c r="CQ105" s="253"/>
      <c r="CR105" s="253"/>
      <c r="CS105" s="253"/>
      <c r="CT105" s="253"/>
      <c r="CU105" s="253"/>
      <c r="CV105" s="253"/>
      <c r="CW105" s="253"/>
      <c r="CX105" s="253"/>
      <c r="CY105" s="253"/>
      <c r="CZ105" s="253"/>
      <c r="EZ105" s="253"/>
      <c r="FA105" s="253"/>
      <c r="FB105" s="253"/>
      <c r="FC105" s="253"/>
      <c r="FD105" s="253"/>
      <c r="FE105" s="253"/>
      <c r="FF105" s="253"/>
      <c r="FG105" s="253"/>
      <c r="FH105" s="253"/>
      <c r="FI105" s="253"/>
      <c r="FJ105" s="253"/>
      <c r="FK105" s="253"/>
      <c r="FL105" s="253"/>
      <c r="FM105" s="253"/>
      <c r="FN105" s="253"/>
      <c r="FO105" s="253"/>
      <c r="FP105" s="253"/>
      <c r="FQ105" s="253"/>
      <c r="FR105" s="253"/>
      <c r="FS105" s="253"/>
      <c r="FT105" s="253"/>
      <c r="FU105" s="253"/>
      <c r="FV105" s="253"/>
      <c r="FW105" s="253"/>
    </row>
    <row r="106" spans="1:229">
      <c r="EZ106" s="253"/>
      <c r="FA106" s="253"/>
      <c r="FB106" s="253"/>
      <c r="FC106" s="253"/>
      <c r="FD106" s="253"/>
      <c r="FE106" s="253"/>
      <c r="FF106" s="253"/>
      <c r="FG106" s="253"/>
      <c r="FH106" s="253"/>
      <c r="FI106" s="253"/>
      <c r="FJ106" s="253"/>
      <c r="FK106" s="253"/>
      <c r="FL106" s="253"/>
      <c r="FM106" s="253"/>
      <c r="FN106" s="253"/>
      <c r="FO106" s="253"/>
      <c r="FP106" s="253"/>
      <c r="FQ106" s="253"/>
      <c r="FR106" s="253"/>
      <c r="FS106" s="253"/>
      <c r="FT106" s="253"/>
      <c r="FU106" s="253"/>
      <c r="FV106" s="253"/>
      <c r="FW106" s="253"/>
    </row>
    <row r="107" spans="1:229">
      <c r="EZ107" s="253"/>
      <c r="FA107" s="253"/>
      <c r="FB107" s="253"/>
      <c r="FC107" s="253"/>
      <c r="FD107" s="253"/>
      <c r="FE107" s="253"/>
      <c r="FF107" s="253"/>
      <c r="FG107" s="253"/>
      <c r="FH107" s="253"/>
      <c r="FI107" s="253"/>
      <c r="FJ107" s="253"/>
      <c r="FK107" s="253"/>
      <c r="FL107" s="253"/>
      <c r="FM107" s="253"/>
      <c r="FN107" s="253"/>
      <c r="FO107" s="253"/>
      <c r="FP107" s="253"/>
      <c r="FQ107" s="253"/>
      <c r="FR107" s="253"/>
      <c r="FS107" s="253"/>
      <c r="FT107" s="253"/>
      <c r="FU107" s="253"/>
      <c r="FV107" s="253"/>
      <c r="FW107" s="253"/>
    </row>
    <row r="108" spans="1:229">
      <c r="EZ108" s="253"/>
      <c r="FA108" s="253"/>
      <c r="FB108" s="253"/>
      <c r="FC108" s="253"/>
      <c r="FD108" s="253"/>
      <c r="FE108" s="253"/>
      <c r="FF108" s="253"/>
      <c r="FG108" s="253"/>
      <c r="FH108" s="253"/>
      <c r="FI108" s="253"/>
      <c r="FJ108" s="253"/>
      <c r="FK108" s="253"/>
      <c r="FL108" s="253"/>
      <c r="FM108" s="253"/>
      <c r="FN108" s="253"/>
      <c r="FO108" s="253"/>
      <c r="FP108" s="253"/>
      <c r="FQ108" s="253"/>
      <c r="FR108" s="253"/>
      <c r="FS108" s="253"/>
      <c r="FT108" s="253"/>
      <c r="FU108" s="253"/>
      <c r="FV108" s="253"/>
      <c r="FW108" s="253"/>
    </row>
    <row r="109" spans="1:229" ht="33.75" customHeight="1"/>
  </sheetData>
  <customSheetViews>
    <customSheetView guid="{12CA49F8-E6BA-489F-9DA0-6B8A5CD7EDCA}" scale="20" showPageBreaks="1" zeroValues="0" printArea="1" view="pageBreakPreview" topLeftCell="CP1">
      <selection activeCell="EO18" sqref="EO18"/>
      <colBreaks count="8" manualBreakCount="8">
        <brk id="27" min="1" max="20" man="1"/>
        <brk id="52" min="1" max="20" man="1"/>
        <brk id="78" min="1" max="20" man="1"/>
        <brk id="104" min="1" max="20" man="1"/>
        <brk id="130" min="1" max="20" man="1"/>
        <brk id="155" min="1" max="20" man="1"/>
        <brk id="180" min="1" max="20" man="1"/>
        <brk id="205" min="1" max="20" man="1"/>
      </colBreaks>
      <pageMargins left="0" right="0" top="0" bottom="0" header="0" footer="0"/>
      <printOptions horizontalCentered="1" verticalCentered="1"/>
      <pageSetup paperSize="9" scale="25" pageOrder="overThenDown" orientation="landscape" r:id="rId1"/>
      <headerFooter alignWithMargins="0">
        <oddFooter>&amp;L" اسامة عبد العليم "</oddFooter>
      </headerFooter>
    </customSheetView>
    <customSheetView guid="{37E56966-4F94-4240-A3E5-59881448F1B0}" scale="20" showPageBreaks="1" zeroValues="0" printArea="1" view="pageBreakPreview" topLeftCell="CT1">
      <selection activeCell="EA20" sqref="EA20:EX21"/>
      <colBreaks count="8" manualBreakCount="8">
        <brk id="27" min="1" max="20" man="1"/>
        <brk id="52" min="1" max="20" man="1"/>
        <brk id="78" min="1" max="20" man="1"/>
        <brk id="104" min="1" max="20" man="1"/>
        <brk id="130" min="1" max="20" man="1"/>
        <brk id="155" min="1" max="20" man="1"/>
        <brk id="180" min="1" max="20" man="1"/>
        <brk id="205" min="1" max="20" man="1"/>
      </colBreaks>
      <pageMargins left="0" right="0" top="0" bottom="0" header="0" footer="0"/>
      <printOptions horizontalCentered="1" verticalCentered="1"/>
      <pageSetup paperSize="9" scale="25" pageOrder="overThenDown" orientation="landscape" r:id="rId2"/>
      <headerFooter alignWithMargins="0">
        <oddFooter>&amp;L" اسامة عبد العليم "</oddFooter>
      </headerFooter>
    </customSheetView>
    <customSheetView guid="{230182A1-F070-4DDB-9301-86882B42A49C}" scale="40" showPageBreaks="1" printArea="1" view="pageBreakPreview" topLeftCell="FZ7">
      <selection activeCell="GJ14" sqref="GJ14"/>
      <colBreaks count="8" manualBreakCount="8">
        <brk id="27" min="1" max="20" man="1"/>
        <brk id="52" min="1" max="20" man="1"/>
        <brk id="78" min="1" max="20" man="1"/>
        <brk id="104" min="1" max="20" man="1"/>
        <brk id="130" min="1" max="20" man="1"/>
        <brk id="155" min="1" max="20" man="1"/>
        <brk id="180" min="1" max="20" man="1"/>
        <brk id="205" min="1" max="20" man="1"/>
      </colBreaks>
      <pageMargins left="0" right="0" top="0" bottom="0" header="0" footer="0"/>
      <printOptions horizontalCentered="1" verticalCentered="1"/>
      <pageSetup paperSize="9" scale="25" pageOrder="overThenDown" orientation="landscape" r:id="rId3"/>
      <headerFooter alignWithMargins="0">
        <oddFooter>&amp;L" اسامة عبد العليم "</oddFooter>
      </headerFooter>
    </customSheetView>
    <customSheetView guid="{7E615092-1A34-48E1-8A6E-7383EDD6AB18}" scale="20" showPageBreaks="1" zeroValues="0" printArea="1" view="pageBreakPreview" topLeftCell="CT1">
      <selection activeCell="EA20" sqref="EA20:EX21"/>
      <colBreaks count="8" manualBreakCount="8">
        <brk id="27" min="1" max="20" man="1"/>
        <brk id="52" min="1" max="20" man="1"/>
        <brk id="78" min="1" max="20" man="1"/>
        <brk id="104" min="1" max="20" man="1"/>
        <brk id="130" min="1" max="20" man="1"/>
        <brk id="155" min="1" max="20" man="1"/>
        <brk id="180" min="1" max="20" man="1"/>
        <brk id="205" min="1" max="20" man="1"/>
      </colBreaks>
      <pageMargins left="0" right="0" top="0" bottom="0" header="0" footer="0"/>
      <printOptions horizontalCentered="1" verticalCentered="1"/>
      <pageSetup paperSize="9" scale="25" pageOrder="overThenDown" orientation="landscape" r:id="rId4"/>
      <headerFooter alignWithMargins="0">
        <oddFooter>&amp;L" اسامة عبد العليم "</oddFooter>
      </headerFooter>
    </customSheetView>
  </customSheetViews>
  <mergeCells count="228">
    <mergeCell ref="GX21:HB21"/>
    <mergeCell ref="FY21:GC21"/>
    <mergeCell ref="EZ12:EZ15"/>
    <mergeCell ref="FC12:FC15"/>
    <mergeCell ref="FD12:FD15"/>
    <mergeCell ref="FW10:FW11"/>
    <mergeCell ref="BB2:BI2"/>
    <mergeCell ref="BB4:BI4"/>
    <mergeCell ref="CB2:CI2"/>
    <mergeCell ref="CB4:CI4"/>
    <mergeCell ref="DB2:DI2"/>
    <mergeCell ref="DB4:DI4"/>
    <mergeCell ref="EA2:EH2"/>
    <mergeCell ref="EA4:EH4"/>
    <mergeCell ref="EZ2:FD2"/>
    <mergeCell ref="FY2:GF2"/>
    <mergeCell ref="GX2:HF2"/>
    <mergeCell ref="FY17:FY20"/>
    <mergeCell ref="GB17:GB20"/>
    <mergeCell ref="GC17:GC20"/>
    <mergeCell ref="FY16:GC16"/>
    <mergeCell ref="GX17:GX20"/>
    <mergeCell ref="HA17:HA20"/>
    <mergeCell ref="HB17:HB20"/>
    <mergeCell ref="GX16:HB16"/>
    <mergeCell ref="FG4:FP4"/>
    <mergeCell ref="GF4:GO4"/>
    <mergeCell ref="HE4:HN4"/>
    <mergeCell ref="HT10:HT11"/>
    <mergeCell ref="HU10:HU11"/>
    <mergeCell ref="GX12:GX15"/>
    <mergeCell ref="HA12:HA15"/>
    <mergeCell ref="HB12:HB15"/>
    <mergeCell ref="GX4:HA4"/>
    <mergeCell ref="GX6:HU6"/>
    <mergeCell ref="GX8:HU8"/>
    <mergeCell ref="GX10:GX11"/>
    <mergeCell ref="GY10:GY11"/>
    <mergeCell ref="GZ10:GZ11"/>
    <mergeCell ref="HA10:HA11"/>
    <mergeCell ref="HB10:HB11"/>
    <mergeCell ref="HC10:HE10"/>
    <mergeCell ref="HF10:HJ10"/>
    <mergeCell ref="HK10:HK11"/>
    <mergeCell ref="HL10:HO10"/>
    <mergeCell ref="HP10:HP11"/>
    <mergeCell ref="HQ10:HR10"/>
    <mergeCell ref="HS10:HS11"/>
    <mergeCell ref="FY4:GB4"/>
    <mergeCell ref="FY6:GV6"/>
    <mergeCell ref="FY8:GV8"/>
    <mergeCell ref="FY10:FY11"/>
    <mergeCell ref="FZ10:FZ11"/>
    <mergeCell ref="GA10:GA11"/>
    <mergeCell ref="GB10:GB11"/>
    <mergeCell ref="GC10:GC11"/>
    <mergeCell ref="GD10:GF10"/>
    <mergeCell ref="GG10:GK10"/>
    <mergeCell ref="GL10:GL11"/>
    <mergeCell ref="GM10:GP10"/>
    <mergeCell ref="GQ10:GQ11"/>
    <mergeCell ref="GR10:GS10"/>
    <mergeCell ref="GT10:GT11"/>
    <mergeCell ref="EZ51:FD51"/>
    <mergeCell ref="DB12:DB15"/>
    <mergeCell ref="DE12:DE15"/>
    <mergeCell ref="DF12:DF15"/>
    <mergeCell ref="GU10:GU11"/>
    <mergeCell ref="GV10:GV11"/>
    <mergeCell ref="FY12:FY15"/>
    <mergeCell ref="GB12:GB15"/>
    <mergeCell ref="GC12:GC15"/>
    <mergeCell ref="EZ21:FD21"/>
    <mergeCell ref="FN10:FQ10"/>
    <mergeCell ref="FR10:FR11"/>
    <mergeCell ref="FS10:FT10"/>
    <mergeCell ref="ES10:ES11"/>
    <mergeCell ref="ET10:EU10"/>
    <mergeCell ref="EV10:EV11"/>
    <mergeCell ref="EW10:EW11"/>
    <mergeCell ref="EU17:EX17"/>
    <mergeCell ref="EA20:EX21"/>
    <mergeCell ref="FU10:FU11"/>
    <mergeCell ref="FV10:FV11"/>
    <mergeCell ref="FC17:FC20"/>
    <mergeCell ref="DB16:DF16"/>
    <mergeCell ref="DP10:DS10"/>
    <mergeCell ref="EZ4:FC4"/>
    <mergeCell ref="EZ6:FW6"/>
    <mergeCell ref="EZ8:FW8"/>
    <mergeCell ref="EZ10:EZ11"/>
    <mergeCell ref="FA10:FA11"/>
    <mergeCell ref="FB10:FB11"/>
    <mergeCell ref="FC10:FC11"/>
    <mergeCell ref="FD10:FD11"/>
    <mergeCell ref="FE10:FG10"/>
    <mergeCell ref="FH10:FL10"/>
    <mergeCell ref="FM10:FM11"/>
    <mergeCell ref="DV17:DY17"/>
    <mergeCell ref="DB20:DY21"/>
    <mergeCell ref="EA6:EX6"/>
    <mergeCell ref="EA8:EX8"/>
    <mergeCell ref="EA10:EA11"/>
    <mergeCell ref="EB10:EB11"/>
    <mergeCell ref="EC10:EC11"/>
    <mergeCell ref="ED10:ED11"/>
    <mergeCell ref="EE10:EE11"/>
    <mergeCell ref="EF10:EH10"/>
    <mergeCell ref="EI10:EM10"/>
    <mergeCell ref="EN10:EN11"/>
    <mergeCell ref="EX10:EX11"/>
    <mergeCell ref="EA12:EA15"/>
    <mergeCell ref="ED12:ED15"/>
    <mergeCell ref="EE12:EE15"/>
    <mergeCell ref="EA16:EE16"/>
    <mergeCell ref="EO10:ER10"/>
    <mergeCell ref="DB6:DY6"/>
    <mergeCell ref="DB8:DY8"/>
    <mergeCell ref="DB10:DB11"/>
    <mergeCell ref="DC10:DC11"/>
    <mergeCell ref="DD10:DD11"/>
    <mergeCell ref="DE10:DE11"/>
    <mergeCell ref="DF10:DF11"/>
    <mergeCell ref="DG10:DI10"/>
    <mergeCell ref="DJ10:DN10"/>
    <mergeCell ref="DO10:DO11"/>
    <mergeCell ref="DY10:DY11"/>
    <mergeCell ref="DT10:DT11"/>
    <mergeCell ref="DU10:DV10"/>
    <mergeCell ref="DW10:DW11"/>
    <mergeCell ref="DX10:DX11"/>
    <mergeCell ref="BB16:BF16"/>
    <mergeCell ref="BV17:BY17"/>
    <mergeCell ref="CE12:CE15"/>
    <mergeCell ref="CF12:CF15"/>
    <mergeCell ref="CB16:CF16"/>
    <mergeCell ref="CV17:CY17"/>
    <mergeCell ref="CB6:CY6"/>
    <mergeCell ref="CB8:CY8"/>
    <mergeCell ref="CE10:CE11"/>
    <mergeCell ref="CF10:CF11"/>
    <mergeCell ref="CG10:CI10"/>
    <mergeCell ref="CJ10:CN10"/>
    <mergeCell ref="CO10:CO11"/>
    <mergeCell ref="CP10:CS10"/>
    <mergeCell ref="CT10:CT11"/>
    <mergeCell ref="CU10:CV10"/>
    <mergeCell ref="CW10:CW11"/>
    <mergeCell ref="CX10:CX11"/>
    <mergeCell ref="CY10:CY11"/>
    <mergeCell ref="CB12:CB15"/>
    <mergeCell ref="CB10:CB11"/>
    <mergeCell ref="CC10:CC11"/>
    <mergeCell ref="CD10:CD11"/>
    <mergeCell ref="BP10:BS10"/>
    <mergeCell ref="BY10:BY11"/>
    <mergeCell ref="BT10:BT11"/>
    <mergeCell ref="BU10:BV10"/>
    <mergeCell ref="BW10:BW11"/>
    <mergeCell ref="BX10:BX11"/>
    <mergeCell ref="BB12:BB15"/>
    <mergeCell ref="AB6:AY6"/>
    <mergeCell ref="BE12:BE15"/>
    <mergeCell ref="BF12:BF15"/>
    <mergeCell ref="AB2:AI2"/>
    <mergeCell ref="AB4:AI4"/>
    <mergeCell ref="AB8:AY8"/>
    <mergeCell ref="AB10:AB11"/>
    <mergeCell ref="AG10:AI10"/>
    <mergeCell ref="AJ10:AN10"/>
    <mergeCell ref="AO10:AO11"/>
    <mergeCell ref="AP10:AS10"/>
    <mergeCell ref="AT10:AT11"/>
    <mergeCell ref="AU10:AV10"/>
    <mergeCell ref="AW10:AW11"/>
    <mergeCell ref="AD10:AD11"/>
    <mergeCell ref="AE10:AE11"/>
    <mergeCell ref="AF10:AF11"/>
    <mergeCell ref="AX10:AX11"/>
    <mergeCell ref="AY10:AY11"/>
    <mergeCell ref="AC10:AC11"/>
    <mergeCell ref="B2:I2"/>
    <mergeCell ref="B4:I4"/>
    <mergeCell ref="B12:B15"/>
    <mergeCell ref="F12:F15"/>
    <mergeCell ref="B16:F16"/>
    <mergeCell ref="V17:Y17"/>
    <mergeCell ref="J10:N10"/>
    <mergeCell ref="O10:O11"/>
    <mergeCell ref="P10:S10"/>
    <mergeCell ref="T10:T11"/>
    <mergeCell ref="U10:V10"/>
    <mergeCell ref="W10:W11"/>
    <mergeCell ref="X10:X11"/>
    <mergeCell ref="Y10:Y11"/>
    <mergeCell ref="E12:E15"/>
    <mergeCell ref="B6:Y6"/>
    <mergeCell ref="B8:Y8"/>
    <mergeCell ref="B10:B11"/>
    <mergeCell ref="C10:C11"/>
    <mergeCell ref="D10:D11"/>
    <mergeCell ref="E10:E11"/>
    <mergeCell ref="F10:F11"/>
    <mergeCell ref="G10:I10"/>
    <mergeCell ref="EN4:EV4"/>
    <mergeCell ref="DO4:DW4"/>
    <mergeCell ref="CO4:CW4"/>
    <mergeCell ref="BO4:BW4"/>
    <mergeCell ref="AO4:AW4"/>
    <mergeCell ref="O4:W4"/>
    <mergeCell ref="FD17:FD20"/>
    <mergeCell ref="EZ17:EZ20"/>
    <mergeCell ref="EZ16:FD16"/>
    <mergeCell ref="AB12:AB15"/>
    <mergeCell ref="AE12:AE15"/>
    <mergeCell ref="AB16:AF16"/>
    <mergeCell ref="AV17:AY17"/>
    <mergeCell ref="AF12:AF15"/>
    <mergeCell ref="BB6:BY6"/>
    <mergeCell ref="BB8:BY8"/>
    <mergeCell ref="BB10:BB11"/>
    <mergeCell ref="BC10:BC11"/>
    <mergeCell ref="BD10:BD11"/>
    <mergeCell ref="BE10:BE11"/>
    <mergeCell ref="BF10:BF11"/>
    <mergeCell ref="BG10:BI10"/>
    <mergeCell ref="BJ10:BN10"/>
    <mergeCell ref="BO10:BO11"/>
  </mergeCells>
  <printOptions horizontalCentered="1" verticalCentered="1"/>
  <pageMargins left="0" right="0" top="0" bottom="0" header="0" footer="0"/>
  <pageSetup paperSize="9" scale="25" pageOrder="overThenDown" orientation="landscape" r:id="rId5"/>
  <headerFooter alignWithMargins="0">
    <oddFooter>&amp;L" اسامة عبد العليم "</oddFooter>
  </headerFooter>
  <colBreaks count="8" manualBreakCount="8">
    <brk id="27" min="1" max="20" man="1"/>
    <brk id="52" min="1" max="20" man="1"/>
    <brk id="78" min="1" max="20" man="1"/>
    <brk id="104" min="1" max="20" man="1"/>
    <brk id="130" min="1" max="20" man="1"/>
    <brk id="155" min="1" max="20" man="1"/>
    <brk id="180" min="1" max="20" man="1"/>
    <brk id="205" min="1" max="20" man="1"/>
  </colBreaks>
  <drawing r:id="rId6"/>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ورقة41"/>
  <dimension ref="B1:AN100"/>
  <sheetViews>
    <sheetView showZeros="0" rightToLeft="1" view="pageBreakPreview" topLeftCell="A11" zoomScale="40" zoomScaleNormal="40" zoomScaleSheetLayoutView="40" workbookViewId="0">
      <selection activeCell="AC5" sqref="AC5"/>
    </sheetView>
  </sheetViews>
  <sheetFormatPr defaultColWidth="8" defaultRowHeight="13.2"/>
  <cols>
    <col min="1" max="1" width="3.09765625" style="538" customWidth="1"/>
    <col min="2" max="2" width="11.69921875" style="538" customWidth="1"/>
    <col min="3" max="3" width="43.296875" style="538" customWidth="1"/>
    <col min="4" max="4" width="10" style="538" customWidth="1"/>
    <col min="5" max="5" width="9" style="538" customWidth="1"/>
    <col min="6" max="6" width="9.59765625" style="538" customWidth="1"/>
    <col min="7" max="12" width="12.59765625" style="538" customWidth="1"/>
    <col min="13" max="13" width="11.8984375" style="538" customWidth="1"/>
    <col min="14" max="20" width="12.59765625" style="538" customWidth="1"/>
    <col min="21" max="21" width="17.296875" style="538" bestFit="1" customWidth="1"/>
    <col min="22" max="25" width="12.59765625" style="538" customWidth="1"/>
    <col min="26" max="27" width="11.8984375" style="538" customWidth="1"/>
    <col min="28" max="31" width="12.59765625" style="538" customWidth="1"/>
    <col min="32" max="34" width="11.8984375" style="538" customWidth="1"/>
    <col min="35" max="36" width="9.59765625" style="538" customWidth="1"/>
    <col min="37" max="37" width="19.69921875" style="538" customWidth="1"/>
    <col min="38" max="38" width="8.3984375" style="538" customWidth="1"/>
    <col min="39" max="39" width="13.09765625" style="538" customWidth="1"/>
    <col min="40" max="40" width="15.8984375" style="538" customWidth="1"/>
    <col min="41" max="41" width="18.3984375" style="538" customWidth="1"/>
    <col min="42" max="42" width="11.3984375" style="538" customWidth="1"/>
    <col min="43" max="16384" width="8" style="538"/>
  </cols>
  <sheetData>
    <row r="1" spans="2:40" ht="3.75" customHeight="1"/>
    <row r="2" spans="2:40" ht="36.75" customHeight="1" thickBot="1">
      <c r="B2" s="1954"/>
      <c r="C2" s="1954"/>
      <c r="D2" s="1954"/>
      <c r="E2" s="1954"/>
      <c r="F2" s="1954"/>
      <c r="G2" s="1954"/>
      <c r="H2" s="1954"/>
      <c r="I2" s="1954"/>
      <c r="J2" s="1954"/>
      <c r="K2" s="1954"/>
      <c r="L2" s="1954"/>
      <c r="M2" s="1954"/>
      <c r="N2" s="1954"/>
      <c r="O2" s="1954"/>
      <c r="P2" s="1954"/>
      <c r="Q2" s="1954"/>
      <c r="R2" s="1954"/>
      <c r="S2" s="1954"/>
      <c r="T2" s="1954"/>
      <c r="U2" s="1954"/>
      <c r="V2" s="1954"/>
      <c r="W2" s="1954"/>
      <c r="X2" s="1955"/>
      <c r="Y2" s="1956"/>
    </row>
    <row r="3" spans="2:40" ht="96.75" customHeight="1" thickBot="1">
      <c r="B3" s="7716" t="s">
        <v>1517</v>
      </c>
      <c r="C3" s="7717"/>
      <c r="D3" s="7717"/>
      <c r="E3" s="7717"/>
      <c r="F3" s="7717"/>
      <c r="G3" s="7717"/>
      <c r="H3" s="7717"/>
      <c r="I3" s="7717"/>
      <c r="J3" s="7717"/>
      <c r="K3" s="7717"/>
      <c r="L3" s="7717"/>
      <c r="M3" s="7718"/>
      <c r="N3" s="1954"/>
      <c r="O3" s="1954"/>
      <c r="P3" s="1954"/>
      <c r="Q3" s="1954"/>
      <c r="R3" s="1954"/>
      <c r="S3" s="1954"/>
      <c r="T3" s="1954"/>
      <c r="U3" s="1954"/>
      <c r="V3" s="1954"/>
      <c r="W3" s="1954"/>
      <c r="X3" s="1955"/>
      <c r="Y3" s="1956"/>
    </row>
    <row r="4" spans="2:40" ht="15.75" customHeight="1" thickBot="1">
      <c r="B4" s="5313"/>
      <c r="C4" s="5314"/>
      <c r="D4" s="5314"/>
      <c r="E4" s="5314"/>
      <c r="F4" s="5314"/>
      <c r="G4" s="5312"/>
      <c r="H4" s="5312"/>
      <c r="I4" s="5312"/>
      <c r="J4" s="5312"/>
      <c r="K4" s="5313"/>
      <c r="L4" s="5313"/>
      <c r="M4" s="5313"/>
      <c r="N4" s="1954"/>
      <c r="O4" s="1954"/>
      <c r="P4" s="1954"/>
      <c r="Q4" s="1954"/>
      <c r="R4" s="1954"/>
      <c r="S4" s="1954"/>
      <c r="T4" s="1954"/>
      <c r="U4" s="1954"/>
      <c r="V4" s="1954"/>
      <c r="W4" s="1954"/>
      <c r="X4" s="1955"/>
      <c r="Y4" s="1956"/>
    </row>
    <row r="5" spans="2:40" ht="114" customHeight="1" thickBot="1">
      <c r="B5" s="7675" t="s">
        <v>341</v>
      </c>
      <c r="C5" s="7676"/>
      <c r="D5" s="7676"/>
      <c r="E5" s="7676"/>
      <c r="F5" s="7677"/>
      <c r="G5" s="5312"/>
      <c r="H5" s="5312"/>
      <c r="I5" s="5312"/>
      <c r="J5" s="5312"/>
      <c r="K5" s="5313"/>
      <c r="L5" s="5313"/>
      <c r="M5" s="5313"/>
      <c r="N5" s="1954"/>
      <c r="O5" s="1954"/>
      <c r="P5" s="1954"/>
      <c r="Q5" s="1954"/>
      <c r="R5" s="1954"/>
      <c r="S5" s="1954"/>
      <c r="T5" s="1954"/>
      <c r="U5" s="1954"/>
      <c r="V5" s="1954"/>
      <c r="W5" s="1954"/>
      <c r="X5" s="1955"/>
      <c r="Y5" s="1956"/>
    </row>
    <row r="6" spans="2:40" ht="11.25" customHeight="1">
      <c r="B6" s="1954"/>
      <c r="C6" s="1954"/>
      <c r="D6" s="1954"/>
      <c r="E6" s="1954"/>
      <c r="F6" s="1954"/>
      <c r="G6" s="1954"/>
      <c r="H6" s="1954"/>
      <c r="I6" s="1954"/>
      <c r="J6" s="1954"/>
      <c r="K6" s="1954"/>
      <c r="L6" s="1954"/>
      <c r="M6" s="1954"/>
      <c r="N6" s="1954"/>
      <c r="O6" s="1954"/>
      <c r="P6" s="1954"/>
      <c r="Q6" s="1954"/>
      <c r="R6" s="1954"/>
      <c r="S6" s="1954"/>
      <c r="T6" s="1954"/>
      <c r="U6" s="1954"/>
      <c r="V6" s="1954"/>
      <c r="W6" s="1954"/>
      <c r="X6" s="1955"/>
      <c r="Y6" s="1956"/>
    </row>
    <row r="7" spans="2:40" ht="24" customHeight="1" thickBot="1"/>
    <row r="8" spans="2:40" ht="70.5" customHeight="1" thickBot="1">
      <c r="B8" s="7678" t="s">
        <v>1518</v>
      </c>
      <c r="C8" s="7679"/>
      <c r="D8" s="7679"/>
      <c r="E8" s="7679"/>
      <c r="F8" s="7679"/>
      <c r="G8" s="7679"/>
      <c r="H8" s="7679"/>
      <c r="I8" s="7679"/>
      <c r="J8" s="7679"/>
      <c r="K8" s="7679"/>
      <c r="L8" s="7679"/>
      <c r="M8" s="7679"/>
      <c r="N8" s="7679"/>
      <c r="O8" s="7679"/>
      <c r="P8" s="7679"/>
      <c r="Q8" s="7679"/>
      <c r="R8" s="7679"/>
      <c r="S8" s="7679"/>
      <c r="T8" s="7679"/>
      <c r="U8" s="7679"/>
      <c r="V8" s="7679"/>
      <c r="W8" s="7679"/>
      <c r="X8" s="7679"/>
      <c r="Y8" s="7679"/>
      <c r="Z8" s="7679"/>
      <c r="AA8" s="7679"/>
      <c r="AB8" s="7679"/>
      <c r="AC8" s="7679"/>
      <c r="AD8" s="7679"/>
      <c r="AE8" s="7679"/>
      <c r="AF8" s="7679"/>
      <c r="AG8" s="7679"/>
      <c r="AH8" s="7679"/>
      <c r="AI8" s="7679"/>
      <c r="AJ8" s="7679"/>
      <c r="AK8" s="7680"/>
    </row>
    <row r="9" spans="2:40" ht="20.25" customHeight="1" thickBot="1">
      <c r="B9" s="1958"/>
      <c r="C9" s="1958"/>
      <c r="D9" s="1958"/>
      <c r="E9" s="1958"/>
      <c r="F9" s="1958"/>
      <c r="G9" s="1958"/>
      <c r="H9" s="1958"/>
      <c r="I9" s="1958"/>
      <c r="J9" s="1958"/>
      <c r="K9" s="1958"/>
      <c r="L9" s="1958"/>
      <c r="M9" s="1958"/>
      <c r="N9" s="1958"/>
      <c r="O9" s="1958"/>
      <c r="P9" s="1958"/>
      <c r="Q9" s="1958"/>
      <c r="R9" s="1958"/>
      <c r="S9" s="1958"/>
      <c r="T9" s="1958"/>
      <c r="U9" s="1958"/>
      <c r="V9" s="1958"/>
      <c r="W9" s="1958"/>
      <c r="X9" s="1958"/>
      <c r="Y9" s="1958"/>
      <c r="Z9" s="1958"/>
      <c r="AA9" s="1958"/>
      <c r="AB9" s="1958"/>
      <c r="AC9" s="1958"/>
      <c r="AD9" s="1958"/>
      <c r="AE9" s="1958"/>
      <c r="AF9" s="1958"/>
      <c r="AG9" s="1958"/>
      <c r="AH9" s="1958"/>
      <c r="AI9" s="1958"/>
      <c r="AJ9" s="1958"/>
      <c r="AK9" s="1958"/>
    </row>
    <row r="10" spans="2:40" ht="70.5" customHeight="1" thickBot="1">
      <c r="B10" s="7681" t="str">
        <f>الاعدادات!$D$2</f>
        <v xml:space="preserve">عن شهر  يوليو لسنة 2026م </v>
      </c>
      <c r="C10" s="7682"/>
      <c r="D10" s="7682"/>
      <c r="E10" s="7682"/>
      <c r="F10" s="7682"/>
      <c r="G10" s="7682"/>
      <c r="H10" s="7682"/>
      <c r="I10" s="7682"/>
      <c r="J10" s="7682"/>
      <c r="K10" s="7682"/>
      <c r="L10" s="7682"/>
      <c r="M10" s="7682"/>
      <c r="N10" s="7682"/>
      <c r="O10" s="7682"/>
      <c r="P10" s="7682"/>
      <c r="Q10" s="7682"/>
      <c r="R10" s="7682"/>
      <c r="S10" s="7682"/>
      <c r="T10" s="7682"/>
      <c r="U10" s="7682"/>
      <c r="V10" s="7682"/>
      <c r="W10" s="7682"/>
      <c r="X10" s="7682"/>
      <c r="Y10" s="7682"/>
      <c r="Z10" s="7682"/>
      <c r="AA10" s="7682"/>
      <c r="AB10" s="7682"/>
      <c r="AC10" s="7682"/>
      <c r="AD10" s="7682"/>
      <c r="AE10" s="7682"/>
      <c r="AF10" s="7682"/>
      <c r="AG10" s="7682"/>
      <c r="AH10" s="7682"/>
      <c r="AI10" s="7682"/>
      <c r="AJ10" s="7682"/>
      <c r="AK10" s="7683"/>
    </row>
    <row r="11" spans="2:40" ht="27.75" customHeight="1" thickBot="1">
      <c r="B11" s="1958"/>
      <c r="C11" s="1958"/>
      <c r="D11" s="1958"/>
      <c r="E11" s="1958"/>
      <c r="F11" s="1958"/>
      <c r="G11" s="1958"/>
      <c r="H11" s="1958"/>
      <c r="I11" s="1958"/>
      <c r="J11" s="1958"/>
      <c r="K11" s="1958"/>
      <c r="L11" s="1958"/>
      <c r="M11" s="1958"/>
      <c r="N11" s="1958"/>
      <c r="O11" s="1958"/>
      <c r="P11" s="1958"/>
      <c r="Q11" s="1958"/>
      <c r="R11" s="1958"/>
      <c r="S11" s="1958"/>
      <c r="T11" s="1958"/>
      <c r="U11" s="1958"/>
      <c r="V11" s="1958"/>
      <c r="W11" s="1958"/>
      <c r="X11" s="1958"/>
    </row>
    <row r="12" spans="2:40" ht="72.75" customHeight="1" thickBot="1">
      <c r="B12" s="7684" t="s">
        <v>208</v>
      </c>
      <c r="C12" s="7687" t="s">
        <v>208</v>
      </c>
      <c r="D12" s="7690" t="s">
        <v>15</v>
      </c>
      <c r="E12" s="7690" t="s">
        <v>90</v>
      </c>
      <c r="F12" s="7690" t="s">
        <v>91</v>
      </c>
      <c r="G12" s="7695" t="s">
        <v>489</v>
      </c>
      <c r="H12" s="7696"/>
      <c r="I12" s="7696"/>
      <c r="J12" s="7696"/>
      <c r="K12" s="7696"/>
      <c r="L12" s="7696"/>
      <c r="M12" s="7696"/>
      <c r="N12" s="7696"/>
      <c r="O12" s="7696"/>
      <c r="P12" s="7696"/>
      <c r="Q12" s="7696"/>
      <c r="R12" s="7696"/>
      <c r="S12" s="7696"/>
      <c r="T12" s="7697"/>
      <c r="U12" s="7666" t="s">
        <v>1052</v>
      </c>
      <c r="V12" s="7669" t="s">
        <v>1053</v>
      </c>
      <c r="W12" s="7670"/>
      <c r="X12" s="7670"/>
      <c r="Y12" s="7670"/>
      <c r="Z12" s="7670"/>
      <c r="AA12" s="7670"/>
      <c r="AB12" s="7670"/>
      <c r="AC12" s="7670"/>
      <c r="AD12" s="7670"/>
      <c r="AE12" s="7670"/>
      <c r="AF12" s="7670"/>
      <c r="AG12" s="7671"/>
      <c r="AH12" s="7698" t="s">
        <v>193</v>
      </c>
      <c r="AI12" s="7699"/>
      <c r="AJ12" s="7700"/>
      <c r="AK12" s="7666" t="s">
        <v>1054</v>
      </c>
    </row>
    <row r="13" spans="2:40" ht="72.75" customHeight="1">
      <c r="B13" s="7685"/>
      <c r="C13" s="7688"/>
      <c r="D13" s="7691"/>
      <c r="E13" s="7691"/>
      <c r="F13" s="7693"/>
      <c r="G13" s="7704" t="s">
        <v>93</v>
      </c>
      <c r="H13" s="7705"/>
      <c r="I13" s="7705"/>
      <c r="J13" s="7705"/>
      <c r="K13" s="7705"/>
      <c r="L13" s="7706"/>
      <c r="M13" s="7666" t="s">
        <v>1055</v>
      </c>
      <c r="N13" s="7707" t="s">
        <v>1056</v>
      </c>
      <c r="O13" s="7707"/>
      <c r="P13" s="7707"/>
      <c r="Q13" s="7707"/>
      <c r="R13" s="7707"/>
      <c r="S13" s="7707"/>
      <c r="T13" s="7707"/>
      <c r="U13" s="7667"/>
      <c r="V13" s="7655" t="s">
        <v>1057</v>
      </c>
      <c r="W13" s="7656"/>
      <c r="X13" s="7656"/>
      <c r="Y13" s="7657"/>
      <c r="Z13" s="7644" t="s">
        <v>1045</v>
      </c>
      <c r="AA13" s="7647" t="s">
        <v>1058</v>
      </c>
      <c r="AB13" s="7655" t="s">
        <v>355</v>
      </c>
      <c r="AC13" s="7656"/>
      <c r="AD13" s="7656"/>
      <c r="AE13" s="7657"/>
      <c r="AF13" s="7644" t="s">
        <v>1059</v>
      </c>
      <c r="AG13" s="7658" t="s">
        <v>537</v>
      </c>
      <c r="AH13" s="7701"/>
      <c r="AI13" s="7702"/>
      <c r="AJ13" s="7703"/>
      <c r="AK13" s="7667"/>
      <c r="AL13" s="1959"/>
      <c r="AM13" s="1959"/>
      <c r="AN13" s="1959"/>
    </row>
    <row r="14" spans="2:40" ht="160.5" customHeight="1">
      <c r="B14" s="7685"/>
      <c r="C14" s="7688"/>
      <c r="D14" s="7691"/>
      <c r="E14" s="7691"/>
      <c r="F14" s="7693"/>
      <c r="G14" s="7640" t="s">
        <v>1060</v>
      </c>
      <c r="H14" s="7642" t="s">
        <v>344</v>
      </c>
      <c r="I14" s="7642" t="s">
        <v>1061</v>
      </c>
      <c r="J14" s="7642" t="s">
        <v>1062</v>
      </c>
      <c r="K14" s="7642" t="s">
        <v>1063</v>
      </c>
      <c r="L14" s="7672" t="s">
        <v>1064</v>
      </c>
      <c r="M14" s="7667"/>
      <c r="N14" s="7653" t="s">
        <v>1047</v>
      </c>
      <c r="O14" s="7642" t="s">
        <v>1065</v>
      </c>
      <c r="P14" s="7642" t="s">
        <v>1066</v>
      </c>
      <c r="Q14" s="7642" t="s">
        <v>1067</v>
      </c>
      <c r="R14" s="7642" t="s">
        <v>1068</v>
      </c>
      <c r="S14" s="7642" t="s">
        <v>868</v>
      </c>
      <c r="T14" s="7672" t="s">
        <v>1069</v>
      </c>
      <c r="U14" s="7667"/>
      <c r="V14" s="7640" t="s">
        <v>1042</v>
      </c>
      <c r="W14" s="7642" t="s">
        <v>1070</v>
      </c>
      <c r="X14" s="7642" t="s">
        <v>147</v>
      </c>
      <c r="Y14" s="7642" t="s">
        <v>1044</v>
      </c>
      <c r="Z14" s="7645"/>
      <c r="AA14" s="7647"/>
      <c r="AB14" s="7640" t="s">
        <v>1046</v>
      </c>
      <c r="AC14" s="7642" t="s">
        <v>1071</v>
      </c>
      <c r="AD14" s="7642" t="s">
        <v>126</v>
      </c>
      <c r="AE14" s="7642" t="s">
        <v>125</v>
      </c>
      <c r="AF14" s="7645"/>
      <c r="AG14" s="7659"/>
      <c r="AH14" s="7640" t="s">
        <v>1072</v>
      </c>
      <c r="AI14" s="7642" t="s">
        <v>1069</v>
      </c>
      <c r="AJ14" s="7638" t="s">
        <v>1073</v>
      </c>
      <c r="AK14" s="7667"/>
    </row>
    <row r="15" spans="2:40" ht="160.5" customHeight="1" thickBot="1">
      <c r="B15" s="7686"/>
      <c r="C15" s="7689"/>
      <c r="D15" s="7692"/>
      <c r="E15" s="7692"/>
      <c r="F15" s="7694"/>
      <c r="G15" s="7641"/>
      <c r="H15" s="7643"/>
      <c r="I15" s="7643"/>
      <c r="J15" s="7643"/>
      <c r="K15" s="7643"/>
      <c r="L15" s="7673"/>
      <c r="M15" s="7668"/>
      <c r="N15" s="7654"/>
      <c r="O15" s="7643"/>
      <c r="P15" s="7643"/>
      <c r="Q15" s="7643"/>
      <c r="R15" s="7643"/>
      <c r="S15" s="7643"/>
      <c r="T15" s="7673"/>
      <c r="U15" s="7668"/>
      <c r="V15" s="7641"/>
      <c r="W15" s="7643"/>
      <c r="X15" s="7643"/>
      <c r="Y15" s="7643"/>
      <c r="Z15" s="7646"/>
      <c r="AA15" s="7648"/>
      <c r="AB15" s="7641"/>
      <c r="AC15" s="7643"/>
      <c r="AD15" s="7643"/>
      <c r="AE15" s="7643"/>
      <c r="AF15" s="7646"/>
      <c r="AG15" s="7660"/>
      <c r="AH15" s="7641"/>
      <c r="AI15" s="7643"/>
      <c r="AJ15" s="7639"/>
      <c r="AK15" s="7668"/>
    </row>
    <row r="16" spans="2:40" ht="104.25" customHeight="1" thickBot="1">
      <c r="B16" s="7664" t="s">
        <v>1373</v>
      </c>
      <c r="C16" s="3767" t="str">
        <f>'العمالية (عمال + تأمينات ) '!$D$10</f>
        <v>عمرو احمد محمد احمد سليمان</v>
      </c>
      <c r="D16" s="1951" t="s">
        <v>216</v>
      </c>
      <c r="E16" s="3753" t="s">
        <v>21</v>
      </c>
      <c r="F16" s="3754" t="s">
        <v>49</v>
      </c>
      <c r="G16" s="3757">
        <f>'العمالية (عمال + تأمينات ) '!O13</f>
        <v>65</v>
      </c>
      <c r="H16" s="3758">
        <f>'العمالية (عمال + تأمينات ) '!AA13</f>
        <v>0</v>
      </c>
      <c r="I16" s="3758">
        <f>'العمالية (عمال + تأمينات ) '!P13</f>
        <v>0</v>
      </c>
      <c r="J16" s="3758">
        <f>'العمالية (عمال + تأمينات ) '!R13+'العمالية (عمال + تأمينات ) '!S13+'العمالية (عمال + تأمينات ) '!T13</f>
        <v>0</v>
      </c>
      <c r="K16" s="3568"/>
      <c r="L16" s="3759">
        <f>'العمالية (عمال + تأمينات ) '!Y13</f>
        <v>0</v>
      </c>
      <c r="M16" s="3760">
        <f>L16+K16+J16+I16+H16+G16</f>
        <v>65</v>
      </c>
      <c r="N16" s="3761">
        <f>M16-SUM(O16:T16)</f>
        <v>65</v>
      </c>
      <c r="O16" s="3758">
        <f>ROUND(AG16/2,0)</f>
        <v>0</v>
      </c>
      <c r="P16" s="3758">
        <f>'العمالية (عمال + تأمينات ) '!AV13</f>
        <v>0</v>
      </c>
      <c r="Q16" s="3568"/>
      <c r="R16" s="3758">
        <f>'العمالية (عمال + تأمينات ) '!Y13</f>
        <v>0</v>
      </c>
      <c r="S16" s="3758">
        <f>'العمالية (عمال + تأمينات ) '!AC13</f>
        <v>0</v>
      </c>
      <c r="T16" s="3759">
        <f>'العمالية (عمال + تأمينات ) '!AP13+'العمالية (عمال + تأمينات ) '!AR13</f>
        <v>0</v>
      </c>
      <c r="U16" s="3762">
        <f>T16+S16+R16+Q16+P16+O16+N16</f>
        <v>65</v>
      </c>
      <c r="V16" s="3757">
        <f>'العمالية (عمال + تأمينات ) '!AF13</f>
        <v>0</v>
      </c>
      <c r="W16" s="3758">
        <f>'العمالية (عمال + تأمينات ) '!AE13</f>
        <v>0</v>
      </c>
      <c r="X16" s="3758">
        <f>'العمالية (عمال + تأمينات ) '!AQ13</f>
        <v>0</v>
      </c>
      <c r="Y16" s="3568"/>
      <c r="Z16" s="3763">
        <f t="shared" ref="Z16" si="0">Y16+X16+W16+V16</f>
        <v>0</v>
      </c>
      <c r="AA16" s="3764">
        <f>'العمالية (عمال + تأمينات ) '!AI13</f>
        <v>0</v>
      </c>
      <c r="AB16" s="3757">
        <f>'العمالية (عمال + تأمينات ) '!AJ13</f>
        <v>0</v>
      </c>
      <c r="AC16" s="3758">
        <f>'العمالية (عمال + تأمينات ) '!AK13</f>
        <v>0</v>
      </c>
      <c r="AD16" s="3758">
        <f>'العمالية (عمال + تأمينات ) '!AM13</f>
        <v>0</v>
      </c>
      <c r="AE16" s="3758">
        <f>'العمالية (عمال + تأمينات ) '!AL13</f>
        <v>0</v>
      </c>
      <c r="AF16" s="3765">
        <f>AE16+AD16+AC16+AB16</f>
        <v>0</v>
      </c>
      <c r="AG16" s="3766">
        <f>AF16+Z16+AA16</f>
        <v>0</v>
      </c>
      <c r="AH16" s="3757">
        <f>'العمالية (عمال + تأمينات ) '!AX13</f>
        <v>0</v>
      </c>
      <c r="AI16" s="3568"/>
      <c r="AJ16" s="3768">
        <f>'العمالية (عمال + تأمينات ) '!AW13</f>
        <v>0</v>
      </c>
      <c r="AK16" s="3569">
        <f t="shared" ref="AK16:AK19" si="1">AG16/M16</f>
        <v>0</v>
      </c>
    </row>
    <row r="17" spans="2:37" ht="104.25" customHeight="1" thickBot="1">
      <c r="B17" s="7665"/>
      <c r="C17" s="3767" t="str">
        <f>'العمالية (عمال + تأمينات ) '!$D$11</f>
        <v>هند محمد ابراهيم ابوسيف</v>
      </c>
      <c r="D17" s="1952" t="s">
        <v>216</v>
      </c>
      <c r="E17" s="3755" t="s">
        <v>21</v>
      </c>
      <c r="F17" s="3756" t="s">
        <v>77</v>
      </c>
      <c r="G17" s="3757">
        <f>'العمالية (عمال + تأمينات ) '!O40</f>
        <v>402</v>
      </c>
      <c r="H17" s="3758">
        <f>'العمالية (عمال + تأمينات ) '!AA40</f>
        <v>0</v>
      </c>
      <c r="I17" s="3758">
        <f>'العمالية (عمال + تأمينات ) '!P40</f>
        <v>0</v>
      </c>
      <c r="J17" s="3758">
        <f>'العمالية (عمال + تأمينات ) '!R40+'العمالية (عمال + تأمينات ) '!S40+'العمالية (عمال + تأمينات ) '!T40</f>
        <v>0</v>
      </c>
      <c r="K17" s="3568"/>
      <c r="L17" s="3759">
        <f>'العمالية (عمال + تأمينات ) '!Y40</f>
        <v>0</v>
      </c>
      <c r="M17" s="3760">
        <f t="shared" ref="M17:M19" si="2">L17+K17+J17+I17+H17+G17</f>
        <v>402</v>
      </c>
      <c r="N17" s="3761">
        <f>M17-SUM(O17:T17)</f>
        <v>402</v>
      </c>
      <c r="O17" s="3758">
        <f t="shared" ref="O17:O19" si="3">ROUND(AG17/2,0)</f>
        <v>0</v>
      </c>
      <c r="P17" s="3758">
        <f>'العمالية (عمال + تأمينات ) '!AV40</f>
        <v>0</v>
      </c>
      <c r="Q17" s="3568"/>
      <c r="R17" s="3758">
        <f>'العمالية (عمال + تأمينات ) '!Y40</f>
        <v>0</v>
      </c>
      <c r="S17" s="3758">
        <f>'العمالية (عمال + تأمينات ) '!AC40</f>
        <v>0</v>
      </c>
      <c r="T17" s="3759">
        <f>'العمالية (عمال + تأمينات ) '!AP40+'العمالية (عمال + تأمينات ) '!AR40</f>
        <v>0</v>
      </c>
      <c r="U17" s="3762">
        <f t="shared" ref="U17:U19" si="4">T17+S17+R17+Q17+P17+O17+N17</f>
        <v>402</v>
      </c>
      <c r="V17" s="3757">
        <f>'العمالية (عمال + تأمينات ) '!AF40</f>
        <v>0</v>
      </c>
      <c r="W17" s="3758">
        <f>'العمالية (عمال + تأمينات ) '!AE40</f>
        <v>0</v>
      </c>
      <c r="X17" s="3758">
        <f>'العمالية (عمال + تأمينات ) '!AQ40</f>
        <v>0</v>
      </c>
      <c r="Y17" s="3568"/>
      <c r="Z17" s="3763">
        <f t="shared" ref="Z17:Z19" si="5">Y17+X17+W17+V17</f>
        <v>0</v>
      </c>
      <c r="AA17" s="3764">
        <f>'العمالية (عمال + تأمينات ) '!AI40</f>
        <v>0</v>
      </c>
      <c r="AB17" s="3757">
        <f>'العمالية (عمال + تأمينات ) '!AJ40</f>
        <v>0</v>
      </c>
      <c r="AC17" s="3758">
        <f>'العمالية (عمال + تأمينات ) '!AK40</f>
        <v>0</v>
      </c>
      <c r="AD17" s="3758">
        <f>'العمالية (عمال + تأمينات ) '!AM40</f>
        <v>0</v>
      </c>
      <c r="AE17" s="3758">
        <f>'العمالية (عمال + تأمينات ) '!AL40</f>
        <v>0</v>
      </c>
      <c r="AF17" s="3765">
        <f t="shared" ref="AF17:AF19" si="6">AE17+AD17+AC17+AB17</f>
        <v>0</v>
      </c>
      <c r="AG17" s="3766">
        <f>AF17+Z17+AA17</f>
        <v>0</v>
      </c>
      <c r="AH17" s="3757">
        <f>'العمالية (عمال + تأمينات ) '!AX40</f>
        <v>0</v>
      </c>
      <c r="AI17" s="3568"/>
      <c r="AJ17" s="3768">
        <f>'العمالية (عمال + تأمينات ) '!AW40</f>
        <v>0</v>
      </c>
      <c r="AK17" s="3569">
        <f t="shared" si="1"/>
        <v>0</v>
      </c>
    </row>
    <row r="18" spans="2:37" ht="104.25" customHeight="1" thickBot="1">
      <c r="B18" s="7665"/>
      <c r="C18" s="3767" t="str">
        <f>'العمالية (عمال + تأمينات ) '!$D$12</f>
        <v>علاء الدين عصام عبد العزيز علي</v>
      </c>
      <c r="D18" s="1952" t="s">
        <v>33</v>
      </c>
      <c r="E18" s="3753" t="s">
        <v>32</v>
      </c>
      <c r="F18" s="3754" t="s">
        <v>49</v>
      </c>
      <c r="G18" s="3757">
        <f>'العمالية (عمال + تأمينات ) '!O67</f>
        <v>97</v>
      </c>
      <c r="H18" s="3758">
        <f>'العمالية (عمال + تأمينات ) '!AA67</f>
        <v>0</v>
      </c>
      <c r="I18" s="3758">
        <f>'العمالية (عمال + تأمينات ) '!P67</f>
        <v>0</v>
      </c>
      <c r="J18" s="3758">
        <f>'العمالية (عمال + تأمينات ) '!R67+'العمالية (عمال + تأمينات ) '!S67+'العمالية (عمال + تأمينات ) '!T67</f>
        <v>0</v>
      </c>
      <c r="K18" s="3568"/>
      <c r="L18" s="3759">
        <f>'العمالية (عمال + تأمينات ) '!Y67</f>
        <v>0</v>
      </c>
      <c r="M18" s="3760">
        <f t="shared" si="2"/>
        <v>97</v>
      </c>
      <c r="N18" s="3761">
        <f t="shared" ref="N18:N19" si="7">M18-SUM(O18:T18)</f>
        <v>97</v>
      </c>
      <c r="O18" s="3758">
        <f t="shared" si="3"/>
        <v>0</v>
      </c>
      <c r="P18" s="3758">
        <f>'العمالية (عمال + تأمينات ) '!AV67</f>
        <v>0</v>
      </c>
      <c r="Q18" s="3568"/>
      <c r="R18" s="3758">
        <f>'العمالية (عمال + تأمينات ) '!Y67</f>
        <v>0</v>
      </c>
      <c r="S18" s="3758">
        <f>'العمالية (عمال + تأمينات ) '!AC67</f>
        <v>0</v>
      </c>
      <c r="T18" s="3759">
        <f>'العمالية (عمال + تأمينات ) '!AP67+'العمالية (عمال + تأمينات ) '!AR67</f>
        <v>0</v>
      </c>
      <c r="U18" s="3762">
        <f t="shared" si="4"/>
        <v>97</v>
      </c>
      <c r="V18" s="3757">
        <f>'العمالية (عمال + تأمينات ) '!AF67</f>
        <v>0</v>
      </c>
      <c r="W18" s="3758">
        <f>'العمالية (عمال + تأمينات ) '!AE67</f>
        <v>0</v>
      </c>
      <c r="X18" s="3758">
        <f>'العمالية (عمال + تأمينات ) '!AQ67</f>
        <v>0</v>
      </c>
      <c r="Y18" s="3568"/>
      <c r="Z18" s="3763">
        <f t="shared" si="5"/>
        <v>0</v>
      </c>
      <c r="AA18" s="3764">
        <f>'العمالية (عمال + تأمينات ) '!AI67</f>
        <v>0</v>
      </c>
      <c r="AB18" s="3757">
        <f>'العمالية (عمال + تأمينات ) '!AJ67</f>
        <v>0</v>
      </c>
      <c r="AC18" s="3758">
        <f>'العمالية (عمال + تأمينات ) '!AK67</f>
        <v>0</v>
      </c>
      <c r="AD18" s="3758">
        <f>'العمالية (عمال + تأمينات ) '!AM67</f>
        <v>0</v>
      </c>
      <c r="AE18" s="3758">
        <f>'العمالية (عمال + تأمينات ) '!AL67</f>
        <v>0</v>
      </c>
      <c r="AF18" s="3765">
        <f t="shared" si="6"/>
        <v>0</v>
      </c>
      <c r="AG18" s="3766">
        <f t="shared" ref="AG18:AG19" si="8">AF18+Z18+AA18</f>
        <v>0</v>
      </c>
      <c r="AH18" s="3757">
        <f>'العمالية (عمال + تأمينات ) '!AX67</f>
        <v>0</v>
      </c>
      <c r="AI18" s="3568"/>
      <c r="AJ18" s="3768">
        <f>'العمالية (عمال + تأمينات ) '!AW67</f>
        <v>0</v>
      </c>
      <c r="AK18" s="3569">
        <f t="shared" si="1"/>
        <v>0</v>
      </c>
    </row>
    <row r="19" spans="2:37" ht="104.25" customHeight="1" thickBot="1">
      <c r="B19" s="7665"/>
      <c r="C19" s="3767" t="str">
        <f>'العمالية (عمال + تأمينات ) '!$D$13</f>
        <v/>
      </c>
      <c r="D19" s="2559" t="s">
        <v>63</v>
      </c>
      <c r="E19" s="3753" t="s">
        <v>32</v>
      </c>
      <c r="F19" s="3756" t="s">
        <v>77</v>
      </c>
      <c r="G19" s="3757">
        <f>'العمالية (عمال + تأمينات ) '!O94</f>
        <v>373</v>
      </c>
      <c r="H19" s="3758">
        <f>'العمالية (عمال + تأمينات ) '!AA94</f>
        <v>0</v>
      </c>
      <c r="I19" s="3758">
        <f>'العمالية (عمال + تأمينات ) '!P94</f>
        <v>0</v>
      </c>
      <c r="J19" s="3758">
        <f>'العمالية (عمال + تأمينات ) '!R94+'العمالية (عمال + تأمينات ) '!S94+'العمالية (عمال + تأمينات ) '!T94</f>
        <v>0</v>
      </c>
      <c r="K19" s="3568"/>
      <c r="L19" s="3759">
        <f>'العمالية (عمال + تأمينات ) '!Y94</f>
        <v>0</v>
      </c>
      <c r="M19" s="3760">
        <f t="shared" si="2"/>
        <v>373</v>
      </c>
      <c r="N19" s="3761">
        <f t="shared" si="7"/>
        <v>373</v>
      </c>
      <c r="O19" s="3758">
        <f t="shared" si="3"/>
        <v>0</v>
      </c>
      <c r="P19" s="3758">
        <f>'العمالية (عمال + تأمينات ) '!AV94</f>
        <v>0</v>
      </c>
      <c r="Q19" s="3568"/>
      <c r="R19" s="3758">
        <f>'العمالية (عمال + تأمينات ) '!Y94</f>
        <v>0</v>
      </c>
      <c r="S19" s="3758">
        <f>'العمالية (عمال + تأمينات ) '!AC94</f>
        <v>0</v>
      </c>
      <c r="T19" s="3759">
        <f>'العمالية (عمال + تأمينات ) '!AP94+'العمالية (عمال + تأمينات ) '!AR94</f>
        <v>0</v>
      </c>
      <c r="U19" s="3762">
        <f t="shared" si="4"/>
        <v>373</v>
      </c>
      <c r="V19" s="3757">
        <f>'العمالية (عمال + تأمينات ) '!AF94</f>
        <v>0</v>
      </c>
      <c r="W19" s="3758">
        <f>'العمالية (عمال + تأمينات ) '!AE94</f>
        <v>0</v>
      </c>
      <c r="X19" s="3758">
        <f>'العمالية (عمال + تأمينات ) '!AQ94</f>
        <v>0</v>
      </c>
      <c r="Y19" s="3568"/>
      <c r="Z19" s="3763">
        <f t="shared" si="5"/>
        <v>0</v>
      </c>
      <c r="AA19" s="3764">
        <f>'العمالية (عمال + تأمينات ) '!AI94</f>
        <v>0</v>
      </c>
      <c r="AB19" s="3757">
        <f>'العمالية (عمال + تأمينات ) '!AJ94</f>
        <v>0</v>
      </c>
      <c r="AC19" s="3758">
        <f>'العمالية (عمال + تأمينات ) '!AK94</f>
        <v>0</v>
      </c>
      <c r="AD19" s="3758">
        <f>'العمالية (عمال + تأمينات ) '!AM94</f>
        <v>0</v>
      </c>
      <c r="AE19" s="3758">
        <f>'العمالية (عمال + تأمينات ) '!AL94</f>
        <v>0</v>
      </c>
      <c r="AF19" s="3765">
        <f t="shared" si="6"/>
        <v>0</v>
      </c>
      <c r="AG19" s="3766">
        <f t="shared" si="8"/>
        <v>0</v>
      </c>
      <c r="AH19" s="3757">
        <f>'العمالية (عمال + تأمينات ) '!AX94</f>
        <v>0</v>
      </c>
      <c r="AI19" s="3568"/>
      <c r="AJ19" s="3768">
        <f>'العمالية (عمال + تأمينات ) '!AW94</f>
        <v>0</v>
      </c>
      <c r="AK19" s="3569">
        <f t="shared" si="1"/>
        <v>0</v>
      </c>
    </row>
    <row r="20" spans="2:37" ht="104.25" customHeight="1" thickBot="1">
      <c r="B20" s="5315"/>
      <c r="C20" s="7661" t="s">
        <v>1395</v>
      </c>
      <c r="D20" s="7662"/>
      <c r="E20" s="7662"/>
      <c r="F20" s="7663"/>
      <c r="G20" s="5316">
        <f>G16+G18+G17+G19</f>
        <v>937</v>
      </c>
      <c r="H20" s="5316">
        <f t="shared" ref="H20:AJ20" si="9">H16+H18+H17+H19</f>
        <v>0</v>
      </c>
      <c r="I20" s="5316">
        <f t="shared" si="9"/>
        <v>0</v>
      </c>
      <c r="J20" s="5316">
        <f t="shared" si="9"/>
        <v>0</v>
      </c>
      <c r="K20" s="5316">
        <f t="shared" si="9"/>
        <v>0</v>
      </c>
      <c r="L20" s="5316">
        <f t="shared" si="9"/>
        <v>0</v>
      </c>
      <c r="M20" s="5316">
        <f t="shared" si="9"/>
        <v>937</v>
      </c>
      <c r="N20" s="5316">
        <f t="shared" si="9"/>
        <v>937</v>
      </c>
      <c r="O20" s="5316">
        <f t="shared" si="9"/>
        <v>0</v>
      </c>
      <c r="P20" s="5316">
        <f t="shared" si="9"/>
        <v>0</v>
      </c>
      <c r="Q20" s="5316">
        <f t="shared" si="9"/>
        <v>0</v>
      </c>
      <c r="R20" s="5316">
        <f t="shared" si="9"/>
        <v>0</v>
      </c>
      <c r="S20" s="5316">
        <f t="shared" si="9"/>
        <v>0</v>
      </c>
      <c r="T20" s="5316">
        <f t="shared" si="9"/>
        <v>0</v>
      </c>
      <c r="U20" s="5316">
        <f t="shared" si="9"/>
        <v>937</v>
      </c>
      <c r="V20" s="5316">
        <f t="shared" si="9"/>
        <v>0</v>
      </c>
      <c r="W20" s="5316">
        <f t="shared" si="9"/>
        <v>0</v>
      </c>
      <c r="X20" s="5316">
        <f t="shared" si="9"/>
        <v>0</v>
      </c>
      <c r="Y20" s="5316">
        <f t="shared" si="9"/>
        <v>0</v>
      </c>
      <c r="Z20" s="5316">
        <f t="shared" si="9"/>
        <v>0</v>
      </c>
      <c r="AA20" s="5316">
        <f t="shared" si="9"/>
        <v>0</v>
      </c>
      <c r="AB20" s="5316">
        <f t="shared" si="9"/>
        <v>0</v>
      </c>
      <c r="AC20" s="5316">
        <f t="shared" si="9"/>
        <v>0</v>
      </c>
      <c r="AD20" s="5316">
        <f t="shared" si="9"/>
        <v>0</v>
      </c>
      <c r="AE20" s="5316">
        <f t="shared" si="9"/>
        <v>0</v>
      </c>
      <c r="AF20" s="5316">
        <f t="shared" si="9"/>
        <v>0</v>
      </c>
      <c r="AG20" s="5316">
        <f t="shared" si="9"/>
        <v>0</v>
      </c>
      <c r="AH20" s="5316">
        <f t="shared" si="9"/>
        <v>0</v>
      </c>
      <c r="AI20" s="5316">
        <f t="shared" si="9"/>
        <v>0</v>
      </c>
      <c r="AJ20" s="5316">
        <f t="shared" si="9"/>
        <v>0</v>
      </c>
      <c r="AK20" s="3569">
        <f t="shared" ref="AK20:AK26" si="10">AG20/M20</f>
        <v>0</v>
      </c>
    </row>
    <row r="21" spans="2:37" ht="104.25" customHeight="1" thickBot="1">
      <c r="B21" s="7664" t="s">
        <v>1379</v>
      </c>
      <c r="C21" s="3767" t="str">
        <f>'العمالية (عمال + تأمينات ) '!$D$118</f>
        <v>احمد محمد محمود فؤاد</v>
      </c>
      <c r="D21" s="1951" t="s">
        <v>216</v>
      </c>
      <c r="E21" s="3753" t="s">
        <v>50</v>
      </c>
      <c r="F21" s="3754" t="s">
        <v>49</v>
      </c>
      <c r="G21" s="3757">
        <f>'العمالية (عمال + تأمينات ) '!O121</f>
        <v>107</v>
      </c>
      <c r="H21" s="3758">
        <f>'العمالية (عمال + تأمينات ) '!AA121</f>
        <v>0</v>
      </c>
      <c r="I21" s="3758">
        <f>'العمالية (عمال + تأمينات ) '!P121</f>
        <v>0</v>
      </c>
      <c r="J21" s="3758">
        <f>'العمالية (عمال + تأمينات ) '!R121+'العمالية (عمال + تأمينات ) '!S121+'العمالية (عمال + تأمينات ) '!T121</f>
        <v>0</v>
      </c>
      <c r="K21" s="3568"/>
      <c r="L21" s="3759">
        <f>'العمالية (عمال + تأمينات ) '!Y121</f>
        <v>0</v>
      </c>
      <c r="M21" s="3760">
        <f t="shared" ref="M21" si="11">L21+K21+J21+I21+H21+G21</f>
        <v>107</v>
      </c>
      <c r="N21" s="3761">
        <f>M21-SUM(O21:T21)</f>
        <v>107</v>
      </c>
      <c r="O21" s="3758">
        <f>ROUND(AG21/2,0)</f>
        <v>0</v>
      </c>
      <c r="P21" s="3758">
        <f>'العمالية (عمال + تأمينات ) '!AV121</f>
        <v>0</v>
      </c>
      <c r="Q21" s="3568"/>
      <c r="R21" s="3758">
        <f>'العمالية (عمال + تأمينات ) '!Y121</f>
        <v>0</v>
      </c>
      <c r="S21" s="3758">
        <f>'العمالية (عمال + تأمينات ) '!AC121</f>
        <v>0</v>
      </c>
      <c r="T21" s="3759">
        <f>'العمالية (عمال + تأمينات ) '!AP121+'العمالية (عمال + تأمينات ) '!AR121</f>
        <v>0</v>
      </c>
      <c r="U21" s="3762">
        <f t="shared" ref="U21" si="12">T21+S21+R21+Q21+P21+O21+N21</f>
        <v>107</v>
      </c>
      <c r="V21" s="3757">
        <f>'العمالية (عمال + تأمينات ) '!AF121</f>
        <v>0</v>
      </c>
      <c r="W21" s="3758">
        <f>'العمالية (عمال + تأمينات ) '!AE121</f>
        <v>0</v>
      </c>
      <c r="X21" s="3758">
        <f>'العمالية (عمال + تأمينات ) '!AQ121</f>
        <v>0</v>
      </c>
      <c r="Y21" s="3568"/>
      <c r="Z21" s="3763">
        <f t="shared" ref="Z21" si="13">Y21+X21+W21+V21</f>
        <v>0</v>
      </c>
      <c r="AA21" s="3764">
        <f>'العمالية (عمال + تأمينات ) '!AI121</f>
        <v>0</v>
      </c>
      <c r="AB21" s="3757">
        <f>'العمالية (عمال + تأمينات ) '!AJ121</f>
        <v>0</v>
      </c>
      <c r="AC21" s="3758">
        <f>'العمالية (عمال + تأمينات ) '!AK121</f>
        <v>0</v>
      </c>
      <c r="AD21" s="3758">
        <f>'العمالية (عمال + تأمينات ) '!AM121</f>
        <v>0</v>
      </c>
      <c r="AE21" s="3758">
        <f>'العمالية (عمال + تأمينات ) '!AL121</f>
        <v>0</v>
      </c>
      <c r="AF21" s="3765">
        <f t="shared" ref="AF21" si="14">AE21+AD21+AC21+AB21</f>
        <v>0</v>
      </c>
      <c r="AG21" s="3766">
        <f t="shared" ref="AG21" si="15">AF21+Z21+AA21</f>
        <v>0</v>
      </c>
      <c r="AH21" s="3757">
        <f>'العمالية (عمال + تأمينات ) '!AX121</f>
        <v>0</v>
      </c>
      <c r="AI21" s="3568"/>
      <c r="AJ21" s="3768">
        <f>'العمالية (عمال + تأمينات ) '!AW121</f>
        <v>0</v>
      </c>
      <c r="AK21" s="3569">
        <f>AG21/M21</f>
        <v>0</v>
      </c>
    </row>
    <row r="22" spans="2:37" ht="104.25" customHeight="1" thickBot="1">
      <c r="B22" s="7665"/>
      <c r="C22" s="3767" t="str">
        <f>'العمالية (عمال + تأمينات ) '!$D$119</f>
        <v>رامز جمال فخري جميل</v>
      </c>
      <c r="D22" s="1952" t="s">
        <v>216</v>
      </c>
      <c r="E22" s="3753" t="s">
        <v>50</v>
      </c>
      <c r="F22" s="3756" t="s">
        <v>77</v>
      </c>
      <c r="G22" s="3757">
        <f>'العمالية (عمال + تأمينات ) '!O148</f>
        <v>380</v>
      </c>
      <c r="H22" s="3758">
        <f>'العمالية (عمال + تأمينات ) '!AA148</f>
        <v>0</v>
      </c>
      <c r="I22" s="3758">
        <f>'العمالية (عمال + تأمينات ) '!P148</f>
        <v>0</v>
      </c>
      <c r="J22" s="3758">
        <f>'العمالية (عمال + تأمينات ) '!R148+'العمالية (عمال + تأمينات ) '!S148+'العمالية (عمال + تأمينات ) '!T148</f>
        <v>0</v>
      </c>
      <c r="K22" s="3568"/>
      <c r="L22" s="3759">
        <f>'العمالية (عمال + تأمينات ) '!Y148</f>
        <v>0</v>
      </c>
      <c r="M22" s="3760">
        <f t="shared" ref="M22:M24" si="16">L22+K22+J22+I22+H22+G22</f>
        <v>380</v>
      </c>
      <c r="N22" s="3761">
        <f>M22-SUM(O22:T22)</f>
        <v>380</v>
      </c>
      <c r="O22" s="3758">
        <f t="shared" ref="O22:O24" si="17">ROUND(AG22/2,0)</f>
        <v>0</v>
      </c>
      <c r="P22" s="3758">
        <f>'العمالية (عمال + تأمينات ) '!AV148</f>
        <v>0</v>
      </c>
      <c r="Q22" s="3568"/>
      <c r="R22" s="3758">
        <f>'العمالية (عمال + تأمينات ) '!Y148</f>
        <v>0</v>
      </c>
      <c r="S22" s="3758">
        <f>'العمالية (عمال + تأمينات ) '!AC148</f>
        <v>0</v>
      </c>
      <c r="T22" s="3759">
        <f>'العمالية (عمال + تأمينات ) '!AP148+'العمالية (عمال + تأمينات ) '!AR148</f>
        <v>0</v>
      </c>
      <c r="U22" s="3762">
        <f t="shared" ref="U22:U24" si="18">T22+S22+R22+Q22+P22+O22+N22</f>
        <v>380</v>
      </c>
      <c r="V22" s="3757">
        <f>'العمالية (عمال + تأمينات ) '!AF148</f>
        <v>0</v>
      </c>
      <c r="W22" s="3758">
        <f>'العمالية (عمال + تأمينات ) '!AE148</f>
        <v>0</v>
      </c>
      <c r="X22" s="3758">
        <f>'العمالية (عمال + تأمينات ) '!AQ148</f>
        <v>0</v>
      </c>
      <c r="Y22" s="3568"/>
      <c r="Z22" s="3763">
        <f t="shared" ref="Z22:Z24" si="19">Y22+X22+W22+V22</f>
        <v>0</v>
      </c>
      <c r="AA22" s="3764">
        <f>'العمالية (عمال + تأمينات ) '!AI148</f>
        <v>0</v>
      </c>
      <c r="AB22" s="3757">
        <f>'العمالية (عمال + تأمينات ) '!AJ148</f>
        <v>0</v>
      </c>
      <c r="AC22" s="3758">
        <f>'العمالية (عمال + تأمينات ) '!AK148</f>
        <v>0</v>
      </c>
      <c r="AD22" s="3758">
        <f>'العمالية (عمال + تأمينات ) '!AM148</f>
        <v>0</v>
      </c>
      <c r="AE22" s="3758">
        <f>'العمالية (عمال + تأمينات ) '!AL148</f>
        <v>0</v>
      </c>
      <c r="AF22" s="3765">
        <f t="shared" ref="AF22:AF24" si="20">AE22+AD22+AC22+AB22</f>
        <v>0</v>
      </c>
      <c r="AG22" s="3766">
        <f t="shared" ref="AG22:AG24" si="21">AF22+Z22+AA22</f>
        <v>0</v>
      </c>
      <c r="AH22" s="3757">
        <f>'العمالية (عمال + تأمينات ) '!AX148</f>
        <v>0</v>
      </c>
      <c r="AI22" s="3568"/>
      <c r="AJ22" s="3768">
        <f>'العمالية (عمال + تأمينات ) '!AW148</f>
        <v>0</v>
      </c>
      <c r="AK22" s="3569">
        <f t="shared" si="10"/>
        <v>0</v>
      </c>
    </row>
    <row r="23" spans="2:37" ht="104.25" customHeight="1" thickBot="1">
      <c r="B23" s="7665"/>
      <c r="C23" s="3767" t="str">
        <f>'العمالية (عمال + تأمينات ) '!$D$120</f>
        <v>بسمة علي يحيي عبدالمجيد اليماني</v>
      </c>
      <c r="D23" s="1952" t="s">
        <v>33</v>
      </c>
      <c r="E23" s="3753" t="s">
        <v>52</v>
      </c>
      <c r="F23" s="3754" t="s">
        <v>49</v>
      </c>
      <c r="G23" s="3757">
        <f>'العمالية (عمال + تأمينات ) '!O175</f>
        <v>95</v>
      </c>
      <c r="H23" s="3758">
        <f>'العمالية (عمال + تأمينات ) '!AA175</f>
        <v>0</v>
      </c>
      <c r="I23" s="3758">
        <f>'العمالية (عمال + تأمينات ) '!P175</f>
        <v>0</v>
      </c>
      <c r="J23" s="3758">
        <f>'العمالية (عمال + تأمينات ) '!R175+'العمالية (عمال + تأمينات ) '!S175+'العمالية (عمال + تأمينات ) '!T175</f>
        <v>0</v>
      </c>
      <c r="K23" s="3568"/>
      <c r="L23" s="3759">
        <f>'العمالية (عمال + تأمينات ) '!Y175</f>
        <v>0</v>
      </c>
      <c r="M23" s="3760">
        <f t="shared" si="16"/>
        <v>95</v>
      </c>
      <c r="N23" s="3761">
        <f t="shared" ref="N23:N24" si="22">M23-SUM(O23:T23)</f>
        <v>95</v>
      </c>
      <c r="O23" s="3758">
        <f t="shared" si="17"/>
        <v>0</v>
      </c>
      <c r="P23" s="3758">
        <f>'العمالية (عمال + تأمينات ) '!AV175</f>
        <v>0</v>
      </c>
      <c r="Q23" s="3568"/>
      <c r="R23" s="3758">
        <f>'العمالية (عمال + تأمينات ) '!Y175</f>
        <v>0</v>
      </c>
      <c r="S23" s="3758">
        <f>'العمالية (عمال + تأمينات ) '!AC175</f>
        <v>0</v>
      </c>
      <c r="T23" s="3759">
        <f>'العمالية (عمال + تأمينات ) '!AP175+'العمالية (عمال + تأمينات ) '!AR175</f>
        <v>0</v>
      </c>
      <c r="U23" s="3762">
        <f t="shared" si="18"/>
        <v>95</v>
      </c>
      <c r="V23" s="3757">
        <f>'العمالية (عمال + تأمينات ) '!AF175</f>
        <v>0</v>
      </c>
      <c r="W23" s="3758">
        <f>'العمالية (عمال + تأمينات ) '!AE175</f>
        <v>0</v>
      </c>
      <c r="X23" s="3758">
        <f>'العمالية (عمال + تأمينات ) '!AQ175</f>
        <v>0</v>
      </c>
      <c r="Y23" s="3568"/>
      <c r="Z23" s="3763">
        <f t="shared" si="19"/>
        <v>0</v>
      </c>
      <c r="AA23" s="3764">
        <f>'العمالية (عمال + تأمينات ) '!AI175</f>
        <v>0</v>
      </c>
      <c r="AB23" s="3757">
        <f>'العمالية (عمال + تأمينات ) '!AJ175</f>
        <v>0</v>
      </c>
      <c r="AC23" s="3758">
        <f>'العمالية (عمال + تأمينات ) '!AK175</f>
        <v>0</v>
      </c>
      <c r="AD23" s="3758">
        <f>'العمالية (عمال + تأمينات ) '!AM175</f>
        <v>0</v>
      </c>
      <c r="AE23" s="3758">
        <f>'العمالية (عمال + تأمينات ) '!AL175</f>
        <v>0</v>
      </c>
      <c r="AF23" s="3765">
        <f t="shared" si="20"/>
        <v>0</v>
      </c>
      <c r="AG23" s="3766">
        <f t="shared" si="21"/>
        <v>0</v>
      </c>
      <c r="AH23" s="3757">
        <f>'العمالية (عمال + تأمينات ) '!AX175</f>
        <v>0</v>
      </c>
      <c r="AI23" s="3568"/>
      <c r="AJ23" s="3768">
        <f>'العمالية (عمال + تأمينات ) '!AW175</f>
        <v>0</v>
      </c>
      <c r="AK23" s="3569">
        <f t="shared" si="10"/>
        <v>0</v>
      </c>
    </row>
    <row r="24" spans="2:37" ht="104.25" customHeight="1" thickBot="1">
      <c r="B24" s="7665"/>
      <c r="C24" s="3767" t="str">
        <f>'العمالية (عمال + تأمينات ) '!$D$121</f>
        <v>بولا نسيم مرقص يعقزب</v>
      </c>
      <c r="D24" s="2559" t="s">
        <v>63</v>
      </c>
      <c r="E24" s="3753" t="s">
        <v>52</v>
      </c>
      <c r="F24" s="3756" t="s">
        <v>77</v>
      </c>
      <c r="G24" s="3757">
        <f>'العمالية (عمال + تأمينات ) '!O202</f>
        <v>819</v>
      </c>
      <c r="H24" s="3758">
        <f>'العمالية (عمال + تأمينات ) '!AA202</f>
        <v>0</v>
      </c>
      <c r="I24" s="3758">
        <f>'العمالية (عمال + تأمينات ) '!P202</f>
        <v>0</v>
      </c>
      <c r="J24" s="3758">
        <f>'العمالية (عمال + تأمينات ) '!R202+'العمالية (عمال + تأمينات ) '!S202+'العمالية (عمال + تأمينات ) '!T202</f>
        <v>0</v>
      </c>
      <c r="K24" s="3568"/>
      <c r="L24" s="3759">
        <f>'العمالية (عمال + تأمينات ) '!Y202</f>
        <v>0</v>
      </c>
      <c r="M24" s="3760">
        <f t="shared" si="16"/>
        <v>819</v>
      </c>
      <c r="N24" s="3761">
        <f t="shared" si="22"/>
        <v>819</v>
      </c>
      <c r="O24" s="3758">
        <f t="shared" si="17"/>
        <v>0</v>
      </c>
      <c r="P24" s="3758">
        <f>'العمالية (عمال + تأمينات ) '!AV202</f>
        <v>0</v>
      </c>
      <c r="Q24" s="3568"/>
      <c r="R24" s="3758">
        <f>'العمالية (عمال + تأمينات ) '!Y202</f>
        <v>0</v>
      </c>
      <c r="S24" s="3758">
        <f>'العمالية (عمال + تأمينات ) '!AC202</f>
        <v>0</v>
      </c>
      <c r="T24" s="3759">
        <f>'العمالية (عمال + تأمينات ) '!AP202+'العمالية (عمال + تأمينات ) '!AR202</f>
        <v>0</v>
      </c>
      <c r="U24" s="3762">
        <f t="shared" si="18"/>
        <v>819</v>
      </c>
      <c r="V24" s="3757">
        <f>'العمالية (عمال + تأمينات ) '!AF202</f>
        <v>0</v>
      </c>
      <c r="W24" s="3758">
        <f>'العمالية (عمال + تأمينات ) '!AE202</f>
        <v>0</v>
      </c>
      <c r="X24" s="3758">
        <f>'العمالية (عمال + تأمينات ) '!AQ202</f>
        <v>0</v>
      </c>
      <c r="Y24" s="3568"/>
      <c r="Z24" s="3763">
        <f t="shared" si="19"/>
        <v>0</v>
      </c>
      <c r="AA24" s="3764">
        <f>'العمالية (عمال + تأمينات ) '!AI202</f>
        <v>0</v>
      </c>
      <c r="AB24" s="3757">
        <f>'العمالية (عمال + تأمينات ) '!AJ202</f>
        <v>0</v>
      </c>
      <c r="AC24" s="3758">
        <f>'العمالية (عمال + تأمينات ) '!AK202</f>
        <v>0</v>
      </c>
      <c r="AD24" s="3758">
        <f>'العمالية (عمال + تأمينات ) '!AM202</f>
        <v>0</v>
      </c>
      <c r="AE24" s="3758">
        <f>'العمالية (عمال + تأمينات ) '!AL202</f>
        <v>0</v>
      </c>
      <c r="AF24" s="3765">
        <f t="shared" si="20"/>
        <v>0</v>
      </c>
      <c r="AG24" s="3766">
        <f t="shared" si="21"/>
        <v>0</v>
      </c>
      <c r="AH24" s="3757">
        <f>'العمالية (عمال + تأمينات ) '!AX202</f>
        <v>0</v>
      </c>
      <c r="AI24" s="3568"/>
      <c r="AJ24" s="3768">
        <f>'العمالية (عمال + تأمينات ) '!AW202</f>
        <v>0</v>
      </c>
      <c r="AK24" s="3569">
        <f t="shared" si="10"/>
        <v>0</v>
      </c>
    </row>
    <row r="25" spans="2:37" ht="104.25" customHeight="1" thickBot="1">
      <c r="B25" s="5317"/>
      <c r="C25" s="7661" t="s">
        <v>1396</v>
      </c>
      <c r="D25" s="7662"/>
      <c r="E25" s="7662"/>
      <c r="F25" s="7663"/>
      <c r="G25" s="5316">
        <f>G21+G23+G22+G24</f>
        <v>1401</v>
      </c>
      <c r="H25" s="5316">
        <f t="shared" ref="H25:AJ25" si="23">H21+H23+H22+H24</f>
        <v>0</v>
      </c>
      <c r="I25" s="5316">
        <f t="shared" si="23"/>
        <v>0</v>
      </c>
      <c r="J25" s="5316">
        <f t="shared" si="23"/>
        <v>0</v>
      </c>
      <c r="K25" s="5316">
        <f t="shared" si="23"/>
        <v>0</v>
      </c>
      <c r="L25" s="5316">
        <f t="shared" si="23"/>
        <v>0</v>
      </c>
      <c r="M25" s="5316">
        <f t="shared" si="23"/>
        <v>1401</v>
      </c>
      <c r="N25" s="5316">
        <f t="shared" si="23"/>
        <v>1401</v>
      </c>
      <c r="O25" s="5316">
        <f t="shared" si="23"/>
        <v>0</v>
      </c>
      <c r="P25" s="5316">
        <f t="shared" si="23"/>
        <v>0</v>
      </c>
      <c r="Q25" s="5316">
        <f t="shared" si="23"/>
        <v>0</v>
      </c>
      <c r="R25" s="5316">
        <f t="shared" si="23"/>
        <v>0</v>
      </c>
      <c r="S25" s="5316">
        <f t="shared" si="23"/>
        <v>0</v>
      </c>
      <c r="T25" s="5316">
        <f t="shared" si="23"/>
        <v>0</v>
      </c>
      <c r="U25" s="5316">
        <f t="shared" si="23"/>
        <v>1401</v>
      </c>
      <c r="V25" s="5316">
        <f t="shared" si="23"/>
        <v>0</v>
      </c>
      <c r="W25" s="5316">
        <f t="shared" si="23"/>
        <v>0</v>
      </c>
      <c r="X25" s="5316">
        <f t="shared" si="23"/>
        <v>0</v>
      </c>
      <c r="Y25" s="5316">
        <f t="shared" si="23"/>
        <v>0</v>
      </c>
      <c r="Z25" s="5316">
        <f t="shared" si="23"/>
        <v>0</v>
      </c>
      <c r="AA25" s="5316">
        <f t="shared" si="23"/>
        <v>0</v>
      </c>
      <c r="AB25" s="5316">
        <f t="shared" si="23"/>
        <v>0</v>
      </c>
      <c r="AC25" s="5316">
        <f t="shared" si="23"/>
        <v>0</v>
      </c>
      <c r="AD25" s="5316">
        <f t="shared" si="23"/>
        <v>0</v>
      </c>
      <c r="AE25" s="5316">
        <f t="shared" si="23"/>
        <v>0</v>
      </c>
      <c r="AF25" s="5316">
        <f t="shared" si="23"/>
        <v>0</v>
      </c>
      <c r="AG25" s="5316">
        <f t="shared" si="23"/>
        <v>0</v>
      </c>
      <c r="AH25" s="5316">
        <f t="shared" si="23"/>
        <v>0</v>
      </c>
      <c r="AI25" s="5316">
        <f t="shared" si="23"/>
        <v>0</v>
      </c>
      <c r="AJ25" s="5316">
        <f t="shared" si="23"/>
        <v>0</v>
      </c>
      <c r="AK25" s="3569">
        <f t="shared" si="10"/>
        <v>0</v>
      </c>
    </row>
    <row r="26" spans="2:37" ht="145.5" customHeight="1" thickBot="1">
      <c r="B26" s="7649" t="s">
        <v>1397</v>
      </c>
      <c r="C26" s="7650"/>
      <c r="D26" s="7650"/>
      <c r="E26" s="7650"/>
      <c r="F26" s="7651"/>
      <c r="G26" s="3769">
        <f>G25+G20</f>
        <v>2338</v>
      </c>
      <c r="H26" s="3769">
        <f t="shared" ref="H26:AJ26" si="24">H25+H20</f>
        <v>0</v>
      </c>
      <c r="I26" s="3769">
        <f t="shared" si="24"/>
        <v>0</v>
      </c>
      <c r="J26" s="3769">
        <f t="shared" si="24"/>
        <v>0</v>
      </c>
      <c r="K26" s="3769">
        <f t="shared" si="24"/>
        <v>0</v>
      </c>
      <c r="L26" s="3769">
        <f t="shared" si="24"/>
        <v>0</v>
      </c>
      <c r="M26" s="3769">
        <f t="shared" si="24"/>
        <v>2338</v>
      </c>
      <c r="N26" s="3769">
        <f t="shared" si="24"/>
        <v>2338</v>
      </c>
      <c r="O26" s="3769">
        <f t="shared" si="24"/>
        <v>0</v>
      </c>
      <c r="P26" s="3769">
        <f t="shared" si="24"/>
        <v>0</v>
      </c>
      <c r="Q26" s="3769">
        <f t="shared" si="24"/>
        <v>0</v>
      </c>
      <c r="R26" s="3769">
        <f t="shared" si="24"/>
        <v>0</v>
      </c>
      <c r="S26" s="3769">
        <f t="shared" si="24"/>
        <v>0</v>
      </c>
      <c r="T26" s="3769">
        <f t="shared" si="24"/>
        <v>0</v>
      </c>
      <c r="U26" s="3769">
        <f t="shared" si="24"/>
        <v>2338</v>
      </c>
      <c r="V26" s="3769">
        <f t="shared" si="24"/>
        <v>0</v>
      </c>
      <c r="W26" s="3769">
        <f t="shared" si="24"/>
        <v>0</v>
      </c>
      <c r="X26" s="3769">
        <f t="shared" si="24"/>
        <v>0</v>
      </c>
      <c r="Y26" s="3769">
        <f t="shared" si="24"/>
        <v>0</v>
      </c>
      <c r="Z26" s="3769">
        <f t="shared" si="24"/>
        <v>0</v>
      </c>
      <c r="AA26" s="3769">
        <f t="shared" si="24"/>
        <v>0</v>
      </c>
      <c r="AB26" s="3769">
        <f t="shared" si="24"/>
        <v>0</v>
      </c>
      <c r="AC26" s="3769">
        <f t="shared" si="24"/>
        <v>0</v>
      </c>
      <c r="AD26" s="3769">
        <f t="shared" si="24"/>
        <v>0</v>
      </c>
      <c r="AE26" s="3769">
        <f t="shared" si="24"/>
        <v>0</v>
      </c>
      <c r="AF26" s="3769">
        <f t="shared" si="24"/>
        <v>0</v>
      </c>
      <c r="AG26" s="3769">
        <f t="shared" si="24"/>
        <v>0</v>
      </c>
      <c r="AH26" s="3769">
        <f t="shared" si="24"/>
        <v>0</v>
      </c>
      <c r="AI26" s="3769">
        <f t="shared" si="24"/>
        <v>0</v>
      </c>
      <c r="AJ26" s="3769">
        <f t="shared" si="24"/>
        <v>0</v>
      </c>
      <c r="AK26" s="3569">
        <f t="shared" si="10"/>
        <v>0</v>
      </c>
    </row>
    <row r="27" spans="2:37" ht="84" customHeight="1">
      <c r="C27" s="7652" t="s">
        <v>1051</v>
      </c>
      <c r="D27" s="7652"/>
      <c r="E27" s="7652"/>
      <c r="F27" s="7652"/>
      <c r="Z27" s="729"/>
      <c r="AA27" s="729"/>
    </row>
    <row r="29" spans="2:37" ht="17.399999999999999">
      <c r="B29" s="1954"/>
      <c r="C29" s="1954"/>
      <c r="D29" s="1954"/>
      <c r="E29" s="1954"/>
      <c r="F29" s="1954"/>
      <c r="G29" s="1954"/>
      <c r="H29" s="1954"/>
      <c r="I29" s="1954"/>
      <c r="J29" s="1954"/>
      <c r="K29" s="1954"/>
      <c r="L29" s="1954"/>
      <c r="M29" s="1954"/>
      <c r="N29" s="1954"/>
      <c r="O29" s="1954"/>
      <c r="P29" s="1954"/>
      <c r="Q29" s="1954"/>
      <c r="R29" s="1954"/>
      <c r="S29" s="1954"/>
      <c r="T29" s="1954"/>
      <c r="U29" s="1954"/>
      <c r="V29" s="1954"/>
      <c r="W29" s="1954"/>
      <c r="X29" s="1955"/>
      <c r="Y29" s="1956"/>
    </row>
    <row r="30" spans="2:37" ht="60">
      <c r="B30" s="7710"/>
      <c r="C30" s="7710"/>
      <c r="D30" s="7710"/>
      <c r="E30" s="7710"/>
      <c r="F30" s="7710"/>
      <c r="G30" s="1948"/>
      <c r="H30" s="1948"/>
      <c r="I30" s="1948"/>
      <c r="J30" s="1948"/>
      <c r="K30" s="2560"/>
      <c r="L30" s="2560"/>
      <c r="M30" s="2560"/>
      <c r="N30" s="2560"/>
      <c r="O30" s="2560"/>
      <c r="P30" s="2560"/>
      <c r="Q30" s="2560"/>
      <c r="R30" s="2560"/>
      <c r="S30" s="2560"/>
      <c r="T30" s="2560"/>
      <c r="U30" s="2560"/>
      <c r="V30" s="2560"/>
      <c r="W30" s="2560"/>
      <c r="X30" s="2561"/>
      <c r="Y30" s="1956"/>
    </row>
    <row r="31" spans="2:37" ht="17.399999999999999">
      <c r="B31" s="2560"/>
      <c r="C31" s="253"/>
      <c r="D31" s="253"/>
      <c r="E31" s="253"/>
      <c r="F31" s="253"/>
      <c r="G31" s="1949"/>
      <c r="H31" s="1949"/>
      <c r="I31" s="1949"/>
      <c r="J31" s="1949"/>
      <c r="K31" s="2560"/>
      <c r="L31" s="2560"/>
      <c r="M31" s="2560"/>
      <c r="N31" s="2560"/>
      <c r="O31" s="2560"/>
      <c r="P31" s="2560"/>
      <c r="Q31" s="2560"/>
      <c r="R31" s="2560"/>
      <c r="S31" s="2560"/>
      <c r="T31" s="2560"/>
      <c r="U31" s="2560"/>
      <c r="V31" s="2560"/>
      <c r="W31" s="2560"/>
      <c r="X31" s="2561"/>
      <c r="Y31" s="1956"/>
    </row>
    <row r="32" spans="2:37" ht="60">
      <c r="B32" s="7711"/>
      <c r="C32" s="7711"/>
      <c r="D32" s="7711"/>
      <c r="E32" s="7711"/>
      <c r="F32" s="7711"/>
      <c r="G32" s="1957"/>
      <c r="H32" s="1957"/>
      <c r="I32" s="1957"/>
      <c r="J32" s="1957"/>
      <c r="K32" s="2560"/>
      <c r="L32" s="2560"/>
      <c r="M32" s="2560"/>
      <c r="N32" s="2560"/>
      <c r="O32" s="2560"/>
      <c r="P32" s="2560"/>
      <c r="Q32" s="2560"/>
      <c r="R32" s="2560"/>
      <c r="S32" s="2560"/>
      <c r="T32" s="2560"/>
      <c r="U32" s="2560"/>
      <c r="V32" s="2560"/>
      <c r="W32" s="2560"/>
      <c r="X32" s="2561"/>
      <c r="Y32" s="1956"/>
    </row>
    <row r="33" spans="2:37" ht="17.399999999999999">
      <c r="B33" s="2560"/>
      <c r="C33" s="2560"/>
      <c r="D33" s="2560"/>
      <c r="E33" s="2560"/>
      <c r="F33" s="2560"/>
      <c r="G33" s="2560"/>
      <c r="H33" s="2560"/>
      <c r="I33" s="2560"/>
      <c r="J33" s="2560"/>
      <c r="K33" s="2560"/>
      <c r="L33" s="2560"/>
      <c r="M33" s="2560"/>
      <c r="N33" s="2560"/>
      <c r="O33" s="2560"/>
      <c r="P33" s="2560"/>
      <c r="Q33" s="2560"/>
      <c r="R33" s="2560"/>
      <c r="S33" s="2560"/>
      <c r="T33" s="2560"/>
      <c r="U33" s="2560"/>
      <c r="V33" s="2560"/>
      <c r="W33" s="2560"/>
      <c r="X33" s="2561"/>
      <c r="Y33" s="1956"/>
    </row>
    <row r="35" spans="2:37" ht="69.599999999999994">
      <c r="B35" s="7712"/>
      <c r="C35" s="7712"/>
      <c r="D35" s="7712"/>
      <c r="E35" s="7712"/>
      <c r="F35" s="7712"/>
      <c r="G35" s="7712"/>
      <c r="H35" s="7712"/>
      <c r="I35" s="7712"/>
      <c r="J35" s="7712"/>
      <c r="K35" s="7712"/>
      <c r="L35" s="7712"/>
      <c r="M35" s="7712"/>
      <c r="N35" s="7712"/>
      <c r="O35" s="7712"/>
      <c r="P35" s="7712"/>
      <c r="Q35" s="7712"/>
      <c r="R35" s="7712"/>
      <c r="S35" s="7712"/>
      <c r="T35" s="7712"/>
      <c r="U35" s="7712"/>
      <c r="V35" s="7712"/>
      <c r="W35" s="7712"/>
      <c r="X35" s="7712"/>
      <c r="Y35" s="7712"/>
      <c r="Z35" s="7712"/>
      <c r="AA35" s="7712"/>
      <c r="AB35" s="7712"/>
      <c r="AC35" s="7712"/>
      <c r="AD35" s="7712"/>
      <c r="AE35" s="7712"/>
      <c r="AF35" s="7712"/>
      <c r="AG35" s="7712"/>
      <c r="AH35" s="7712"/>
      <c r="AI35" s="7712"/>
      <c r="AJ35" s="7712"/>
      <c r="AK35" s="7712"/>
    </row>
    <row r="36" spans="2:37" ht="28.2">
      <c r="B36" s="1958"/>
      <c r="C36" s="1958"/>
      <c r="D36" s="1958"/>
      <c r="E36" s="1958"/>
      <c r="F36" s="1958"/>
      <c r="G36" s="1958"/>
      <c r="H36" s="1958"/>
      <c r="I36" s="1958"/>
      <c r="J36" s="1958"/>
      <c r="K36" s="1958"/>
      <c r="L36" s="1958"/>
      <c r="M36" s="1958"/>
      <c r="N36" s="1958"/>
      <c r="O36" s="1958"/>
      <c r="P36" s="1958"/>
      <c r="Q36" s="1958"/>
      <c r="R36" s="1958"/>
      <c r="S36" s="1958"/>
      <c r="T36" s="1958"/>
      <c r="U36" s="1958"/>
      <c r="V36" s="1958"/>
      <c r="W36" s="1958"/>
      <c r="X36" s="1958"/>
      <c r="Y36" s="1958"/>
      <c r="Z36" s="1958"/>
      <c r="AA36" s="1958"/>
      <c r="AB36" s="1958"/>
      <c r="AC36" s="1958"/>
      <c r="AD36" s="1958"/>
      <c r="AE36" s="1958"/>
      <c r="AF36" s="1958"/>
      <c r="AG36" s="1958"/>
      <c r="AH36" s="1958"/>
      <c r="AI36" s="1958"/>
      <c r="AJ36" s="1958"/>
      <c r="AK36" s="1958"/>
    </row>
    <row r="37" spans="2:37" ht="69.599999999999994">
      <c r="B37" s="7712"/>
      <c r="C37" s="7712"/>
      <c r="D37" s="7712"/>
      <c r="E37" s="7712"/>
      <c r="F37" s="7712"/>
      <c r="G37" s="7712"/>
      <c r="H37" s="7712"/>
      <c r="I37" s="7712"/>
      <c r="J37" s="7712"/>
      <c r="K37" s="7712"/>
      <c r="L37" s="7712"/>
      <c r="M37" s="7712"/>
      <c r="N37" s="7712"/>
      <c r="O37" s="7712"/>
      <c r="P37" s="7712"/>
      <c r="Q37" s="7712"/>
      <c r="R37" s="7712"/>
      <c r="S37" s="7712"/>
      <c r="T37" s="7712"/>
      <c r="U37" s="7712"/>
      <c r="V37" s="7712"/>
      <c r="W37" s="7712"/>
      <c r="X37" s="7712"/>
      <c r="Y37" s="7712"/>
      <c r="Z37" s="7712"/>
      <c r="AA37" s="7712"/>
      <c r="AB37" s="7712"/>
      <c r="AC37" s="7712"/>
      <c r="AD37" s="7712"/>
      <c r="AE37" s="7712"/>
      <c r="AF37" s="7712"/>
      <c r="AG37" s="7712"/>
      <c r="AH37" s="7712"/>
      <c r="AI37" s="7712"/>
      <c r="AJ37" s="7712"/>
      <c r="AK37" s="7712"/>
    </row>
    <row r="38" spans="2:37" ht="28.2">
      <c r="B38" s="1958"/>
      <c r="C38" s="1958"/>
      <c r="D38" s="1958"/>
      <c r="E38" s="1958"/>
      <c r="F38" s="1958"/>
      <c r="G38" s="1958"/>
      <c r="H38" s="1958"/>
      <c r="I38" s="1958"/>
      <c r="J38" s="1958"/>
      <c r="K38" s="1958"/>
      <c r="L38" s="1958"/>
      <c r="M38" s="1958"/>
      <c r="N38" s="1958"/>
      <c r="O38" s="1958"/>
      <c r="P38" s="1958"/>
      <c r="Q38" s="1958"/>
      <c r="R38" s="1958"/>
      <c r="S38" s="1958"/>
      <c r="T38" s="1958"/>
      <c r="U38" s="1958"/>
      <c r="V38" s="1958"/>
      <c r="W38" s="1958"/>
      <c r="X38" s="1958"/>
    </row>
    <row r="39" spans="2:37" ht="94.5" customHeight="1">
      <c r="B39" s="7674"/>
      <c r="C39" s="7475"/>
      <c r="D39" s="7674"/>
      <c r="E39" s="7674"/>
      <c r="F39" s="7674"/>
      <c r="G39" s="7714"/>
      <c r="H39" s="7714"/>
      <c r="I39" s="7714"/>
      <c r="J39" s="7714"/>
      <c r="K39" s="7714"/>
      <c r="L39" s="7714"/>
      <c r="M39" s="7714"/>
      <c r="N39" s="7714"/>
      <c r="O39" s="7714"/>
      <c r="P39" s="7714"/>
      <c r="Q39" s="7714"/>
      <c r="R39" s="7714"/>
      <c r="S39" s="7714"/>
      <c r="T39" s="7714"/>
      <c r="U39" s="7674"/>
      <c r="V39" s="7714"/>
      <c r="W39" s="7714"/>
      <c r="X39" s="7714"/>
      <c r="Y39" s="7714"/>
      <c r="Z39" s="7714"/>
      <c r="AA39" s="7714"/>
      <c r="AB39" s="7714"/>
      <c r="AC39" s="7714"/>
      <c r="AD39" s="7714"/>
      <c r="AE39" s="7714"/>
      <c r="AF39" s="7714"/>
      <c r="AG39" s="7714"/>
      <c r="AH39" s="7475"/>
      <c r="AI39" s="7475"/>
      <c r="AJ39" s="7475"/>
      <c r="AK39" s="7674"/>
    </row>
    <row r="40" spans="2:37" ht="94.5" customHeight="1">
      <c r="B40" s="7713"/>
      <c r="C40" s="7475"/>
      <c r="D40" s="7674"/>
      <c r="E40" s="7674"/>
      <c r="F40" s="7674"/>
      <c r="G40" s="7715"/>
      <c r="H40" s="7715"/>
      <c r="I40" s="7715"/>
      <c r="J40" s="7715"/>
      <c r="K40" s="7715"/>
      <c r="L40" s="7715"/>
      <c r="M40" s="7674"/>
      <c r="N40" s="7715"/>
      <c r="O40" s="7715"/>
      <c r="P40" s="7715"/>
      <c r="Q40" s="7715"/>
      <c r="R40" s="7715"/>
      <c r="S40" s="7715"/>
      <c r="T40" s="7715"/>
      <c r="U40" s="7674"/>
      <c r="V40" s="7475"/>
      <c r="W40" s="7475"/>
      <c r="X40" s="7475"/>
      <c r="Y40" s="7475"/>
      <c r="Z40" s="7674"/>
      <c r="AA40" s="7674"/>
      <c r="AB40" s="7475"/>
      <c r="AC40" s="7475"/>
      <c r="AD40" s="7475"/>
      <c r="AE40" s="7475"/>
      <c r="AF40" s="7674"/>
      <c r="AG40" s="7674"/>
      <c r="AH40" s="7475"/>
      <c r="AI40" s="7475"/>
      <c r="AJ40" s="7713"/>
      <c r="AK40" s="7674"/>
    </row>
    <row r="41" spans="2:37" ht="160.5" customHeight="1">
      <c r="B41" s="7713"/>
      <c r="C41" s="7475"/>
      <c r="D41" s="7674"/>
      <c r="E41" s="7674"/>
      <c r="F41" s="7674"/>
      <c r="G41" s="7708"/>
      <c r="H41" s="7708"/>
      <c r="I41" s="7708"/>
      <c r="J41" s="7708"/>
      <c r="K41" s="7708"/>
      <c r="L41" s="7708"/>
      <c r="M41" s="7674"/>
      <c r="N41" s="7708"/>
      <c r="O41" s="7708"/>
      <c r="P41" s="7708"/>
      <c r="Q41" s="7708"/>
      <c r="R41" s="7708"/>
      <c r="S41" s="7708"/>
      <c r="T41" s="7708"/>
      <c r="U41" s="7674"/>
      <c r="V41" s="7708"/>
      <c r="W41" s="7708"/>
      <c r="X41" s="7708"/>
      <c r="Y41" s="7708"/>
      <c r="Z41" s="7674"/>
      <c r="AA41" s="7674"/>
      <c r="AB41" s="7708"/>
      <c r="AC41" s="7708"/>
      <c r="AD41" s="7708"/>
      <c r="AE41" s="7708"/>
      <c r="AF41" s="7674"/>
      <c r="AG41" s="7674"/>
      <c r="AH41" s="7708"/>
      <c r="AI41" s="7708"/>
      <c r="AJ41" s="7708"/>
      <c r="AK41" s="7674"/>
    </row>
    <row r="42" spans="2:37" ht="160.5" customHeight="1">
      <c r="B42" s="7674"/>
      <c r="C42" s="7475"/>
      <c r="D42" s="7674"/>
      <c r="E42" s="7674"/>
      <c r="F42" s="7674"/>
      <c r="G42" s="7708"/>
      <c r="H42" s="7708"/>
      <c r="I42" s="7708"/>
      <c r="J42" s="7708"/>
      <c r="K42" s="7708"/>
      <c r="L42" s="7708"/>
      <c r="M42" s="7674"/>
      <c r="N42" s="7708"/>
      <c r="O42" s="7708"/>
      <c r="P42" s="7708"/>
      <c r="Q42" s="7708"/>
      <c r="R42" s="7708"/>
      <c r="S42" s="7708"/>
      <c r="T42" s="7708"/>
      <c r="U42" s="7674"/>
      <c r="V42" s="7708"/>
      <c r="W42" s="7708"/>
      <c r="X42" s="7708"/>
      <c r="Y42" s="7708"/>
      <c r="Z42" s="7674"/>
      <c r="AA42" s="7674"/>
      <c r="AB42" s="7708"/>
      <c r="AC42" s="7708"/>
      <c r="AD42" s="7708"/>
      <c r="AE42" s="7708"/>
      <c r="AF42" s="7674"/>
      <c r="AG42" s="7674"/>
      <c r="AH42" s="7708"/>
      <c r="AI42" s="7708"/>
      <c r="AJ42" s="7708"/>
      <c r="AK42" s="7674"/>
    </row>
    <row r="43" spans="2:37" ht="198" customHeight="1">
      <c r="B43" s="7719"/>
      <c r="C43" s="2557"/>
      <c r="D43" s="2558"/>
      <c r="E43" s="2562"/>
      <c r="F43" s="7720"/>
      <c r="G43" s="2563"/>
      <c r="H43" s="2563"/>
      <c r="I43" s="2563"/>
      <c r="J43" s="2563"/>
      <c r="K43" s="2563"/>
      <c r="L43" s="2563"/>
      <c r="M43" s="2564"/>
      <c r="N43" s="2563"/>
      <c r="O43" s="2563"/>
      <c r="P43" s="2563"/>
      <c r="Q43" s="2563"/>
      <c r="R43" s="2563"/>
      <c r="S43" s="2563"/>
      <c r="T43" s="2563"/>
      <c r="U43" s="2563"/>
      <c r="V43" s="2563"/>
      <c r="W43" s="2563"/>
      <c r="X43" s="2563"/>
      <c r="Y43" s="2563"/>
      <c r="Z43" s="2565"/>
      <c r="AA43" s="2563"/>
      <c r="AB43" s="2563"/>
      <c r="AC43" s="2563"/>
      <c r="AD43" s="2563"/>
      <c r="AE43" s="2563"/>
      <c r="AF43" s="2563"/>
      <c r="AG43" s="2565"/>
      <c r="AH43" s="2563"/>
      <c r="AI43" s="2563"/>
      <c r="AJ43" s="2563"/>
      <c r="AK43" s="2566"/>
    </row>
    <row r="44" spans="2:37" ht="198" customHeight="1">
      <c r="B44" s="7719"/>
      <c r="C44" s="2557"/>
      <c r="D44" s="2558"/>
      <c r="E44" s="2562"/>
      <c r="F44" s="7720"/>
      <c r="G44" s="2563"/>
      <c r="H44" s="2563"/>
      <c r="I44" s="2563"/>
      <c r="J44" s="2563"/>
      <c r="K44" s="2563"/>
      <c r="L44" s="2563"/>
      <c r="M44" s="2564"/>
      <c r="N44" s="2563"/>
      <c r="O44" s="2563"/>
      <c r="P44" s="2563"/>
      <c r="Q44" s="2563"/>
      <c r="R44" s="2563"/>
      <c r="S44" s="2563"/>
      <c r="T44" s="2563"/>
      <c r="U44" s="2563"/>
      <c r="V44" s="2563"/>
      <c r="W44" s="2563"/>
      <c r="X44" s="2563"/>
      <c r="Y44" s="2563"/>
      <c r="Z44" s="2563"/>
      <c r="AA44" s="2563"/>
      <c r="AB44" s="2563"/>
      <c r="AC44" s="2563"/>
      <c r="AD44" s="2563"/>
      <c r="AE44" s="2563"/>
      <c r="AF44" s="2563"/>
      <c r="AG44" s="2565"/>
      <c r="AH44" s="2563"/>
      <c r="AI44" s="2563"/>
      <c r="AJ44" s="2563"/>
      <c r="AK44" s="2566"/>
    </row>
    <row r="45" spans="2:37" ht="198" customHeight="1">
      <c r="B45" s="7719"/>
      <c r="C45" s="2557"/>
      <c r="D45" s="2558"/>
      <c r="E45" s="2562"/>
      <c r="F45" s="7720"/>
      <c r="G45" s="2563"/>
      <c r="H45" s="2563"/>
      <c r="I45" s="2563"/>
      <c r="J45" s="2563"/>
      <c r="K45" s="2563"/>
      <c r="L45" s="2563"/>
      <c r="M45" s="2564"/>
      <c r="N45" s="2563"/>
      <c r="O45" s="2563"/>
      <c r="P45" s="2563"/>
      <c r="Q45" s="2563"/>
      <c r="R45" s="2563"/>
      <c r="S45" s="2563"/>
      <c r="T45" s="2563"/>
      <c r="U45" s="2563"/>
      <c r="V45" s="2563"/>
      <c r="W45" s="2563"/>
      <c r="X45" s="2563"/>
      <c r="Y45" s="2563"/>
      <c r="Z45" s="2563"/>
      <c r="AA45" s="2563"/>
      <c r="AB45" s="2563"/>
      <c r="AC45" s="2563"/>
      <c r="AD45" s="2563"/>
      <c r="AE45" s="2563"/>
      <c r="AF45" s="2563"/>
      <c r="AG45" s="2565"/>
      <c r="AH45" s="2563"/>
      <c r="AI45" s="2563"/>
      <c r="AJ45" s="2563"/>
      <c r="AK45" s="2566"/>
    </row>
    <row r="46" spans="2:37" ht="198" customHeight="1">
      <c r="B46" s="7719"/>
      <c r="C46" s="2557"/>
      <c r="D46" s="2558"/>
      <c r="E46" s="985"/>
      <c r="F46" s="7720"/>
      <c r="G46" s="2563"/>
      <c r="H46" s="2563"/>
      <c r="I46" s="2563"/>
      <c r="J46" s="2563"/>
      <c r="K46" s="2563"/>
      <c r="L46" s="2563"/>
      <c r="M46" s="2563"/>
      <c r="N46" s="2563"/>
      <c r="O46" s="2563"/>
      <c r="P46" s="2563"/>
      <c r="Q46" s="2563"/>
      <c r="R46" s="2563"/>
      <c r="S46" s="2563"/>
      <c r="T46" s="2563"/>
      <c r="U46" s="2563"/>
      <c r="V46" s="2563"/>
      <c r="W46" s="2563"/>
      <c r="X46" s="2563"/>
      <c r="Y46" s="2563"/>
      <c r="Z46" s="2563"/>
      <c r="AA46" s="2563"/>
      <c r="AB46" s="2563"/>
      <c r="AC46" s="2563"/>
      <c r="AD46" s="2563"/>
      <c r="AE46" s="2563"/>
      <c r="AF46" s="2563"/>
      <c r="AG46" s="2563"/>
      <c r="AH46" s="2563"/>
      <c r="AI46" s="2563"/>
      <c r="AJ46" s="2563"/>
      <c r="AK46" s="2566"/>
    </row>
    <row r="47" spans="2:37" ht="198" customHeight="1">
      <c r="B47" s="7719"/>
      <c r="C47" s="2567"/>
      <c r="D47" s="985"/>
      <c r="E47" s="985"/>
      <c r="F47" s="7720"/>
      <c r="G47" s="2563"/>
      <c r="H47" s="2563"/>
      <c r="I47" s="2563"/>
      <c r="J47" s="2563"/>
      <c r="K47" s="2563"/>
      <c r="L47" s="2563"/>
      <c r="M47" s="2563"/>
      <c r="N47" s="2563"/>
      <c r="O47" s="2563"/>
      <c r="P47" s="2563"/>
      <c r="Q47" s="2563"/>
      <c r="R47" s="2563"/>
      <c r="S47" s="2563"/>
      <c r="T47" s="2563"/>
      <c r="U47" s="2563"/>
      <c r="V47" s="2563"/>
      <c r="W47" s="2563"/>
      <c r="X47" s="2563"/>
      <c r="Y47" s="2563"/>
      <c r="Z47" s="2563"/>
      <c r="AA47" s="2563"/>
      <c r="AB47" s="2563"/>
      <c r="AC47" s="2563"/>
      <c r="AD47" s="2563"/>
      <c r="AE47" s="2563"/>
      <c r="AF47" s="2563"/>
      <c r="AG47" s="2563"/>
      <c r="AH47" s="2563"/>
      <c r="AI47" s="2563"/>
      <c r="AJ47" s="2563"/>
      <c r="AK47" s="2566"/>
    </row>
    <row r="48" spans="2:37" ht="103.5" customHeight="1">
      <c r="B48" s="7003"/>
      <c r="C48" s="7003"/>
      <c r="D48" s="7003"/>
      <c r="E48" s="7003"/>
      <c r="F48" s="7003"/>
      <c r="G48" s="2564"/>
      <c r="H48" s="2564"/>
      <c r="I48" s="2564"/>
      <c r="J48" s="2564"/>
      <c r="K48" s="2564"/>
      <c r="L48" s="2564"/>
      <c r="M48" s="2568"/>
      <c r="N48" s="2564"/>
      <c r="O48" s="2564"/>
      <c r="P48" s="2564"/>
      <c r="Q48" s="2564"/>
      <c r="R48" s="2564"/>
      <c r="S48" s="2564"/>
      <c r="T48" s="2564"/>
      <c r="U48" s="2564"/>
      <c r="V48" s="2564"/>
      <c r="W48" s="2564"/>
      <c r="X48" s="2564"/>
      <c r="Y48" s="2564"/>
      <c r="Z48" s="2564"/>
      <c r="AA48" s="2564"/>
      <c r="AB48" s="2564"/>
      <c r="AC48" s="2564"/>
      <c r="AD48" s="2564"/>
      <c r="AE48" s="2564"/>
      <c r="AF48" s="2564"/>
      <c r="AG48" s="2564"/>
      <c r="AH48" s="2564"/>
      <c r="AI48" s="2564"/>
      <c r="AJ48" s="2564"/>
      <c r="AK48" s="2566"/>
    </row>
    <row r="49" spans="3:6" ht="30">
      <c r="C49" s="7709"/>
      <c r="D49" s="7709"/>
      <c r="E49" s="7709"/>
      <c r="F49" s="7709"/>
    </row>
    <row r="65" ht="11.25" customHeight="1"/>
    <row r="68" ht="48.75" customHeight="1"/>
    <row r="69" ht="87.75" customHeight="1"/>
    <row r="70" ht="87.75" customHeight="1"/>
    <row r="71" ht="105" customHeight="1"/>
    <row r="77" ht="39" customHeight="1"/>
    <row r="88" ht="9" customHeight="1"/>
    <row r="100" ht="33.75" customHeight="1"/>
  </sheetData>
  <customSheetViews>
    <customSheetView guid="{12CA49F8-E6BA-489F-9DA0-6B8A5CD7EDCA}" scale="40" showPageBreaks="1" zeroValues="0" printArea="1" view="pageBreakPreview" topLeftCell="A11">
      <selection activeCell="AC5" sqref="AC5"/>
      <colBreaks count="1" manualBreakCount="1">
        <brk id="37" max="35" man="1"/>
      </colBreaks>
      <pageMargins left="0.15748031496062992" right="0" top="0" bottom="0" header="0" footer="0"/>
      <printOptions horizontalCentered="1"/>
      <pageSetup paperSize="9" scale="26" orientation="landscape" r:id="rId1"/>
      <headerFooter alignWithMargins="0">
        <oddFooter>&amp;L" اسامة عبد العليم "</oddFooter>
      </headerFooter>
    </customSheetView>
    <customSheetView guid="{37E56966-4F94-4240-A3E5-59881448F1B0}" scale="40" showPageBreaks="1" zeroValues="0" printArea="1" view="pageBreakPreview" topLeftCell="A5">
      <selection activeCell="AC5" sqref="AC5"/>
      <colBreaks count="1" manualBreakCount="1">
        <brk id="37" max="35" man="1"/>
      </colBreaks>
      <pageMargins left="0.15748031496062992" right="0" top="0" bottom="0" header="0" footer="0"/>
      <printOptions horizontalCentered="1"/>
      <pageSetup paperSize="9" scale="26" orientation="landscape" r:id="rId2"/>
      <headerFooter alignWithMargins="0">
        <oddFooter>&amp;L" اسامة عبد العليم "</oddFooter>
      </headerFooter>
    </customSheetView>
    <customSheetView guid="{230182A1-F070-4DDB-9301-86882B42A49C}" scale="40" showPageBreaks="1" printArea="1" view="pageBreakPreview" topLeftCell="A14">
      <selection activeCell="G24" sqref="G24"/>
      <colBreaks count="1" manualBreakCount="1">
        <brk id="37" max="35" man="1"/>
      </colBreaks>
      <pageMargins left="0.15748031496062992" right="0" top="0" bottom="0" header="0" footer="0"/>
      <printOptions horizontalCentered="1"/>
      <pageSetup paperSize="9" scale="26" orientation="landscape" r:id="rId3"/>
      <headerFooter alignWithMargins="0">
        <oddFooter>&amp;L" اسامة عبد العليم "</oddFooter>
      </headerFooter>
    </customSheetView>
    <customSheetView guid="{7E615092-1A34-48E1-8A6E-7383EDD6AB18}" scale="40" showPageBreaks="1" zeroValues="0" printArea="1" view="pageBreakPreview" topLeftCell="A5">
      <selection activeCell="AC5" sqref="AC5"/>
      <colBreaks count="1" manualBreakCount="1">
        <brk id="37" max="35" man="1"/>
      </colBreaks>
      <pageMargins left="0.15748031496062992" right="0" top="0" bottom="0" header="0" footer="0"/>
      <printOptions horizontalCentered="1"/>
      <pageSetup paperSize="9" scale="26" orientation="landscape" r:id="rId4"/>
      <headerFooter alignWithMargins="0">
        <oddFooter>&amp;L" اسامة عبد العليم "</oddFooter>
      </headerFooter>
    </customSheetView>
  </customSheetViews>
  <mergeCells count="104">
    <mergeCell ref="B3:M3"/>
    <mergeCell ref="AH41:AH42"/>
    <mergeCell ref="AI41:AI42"/>
    <mergeCell ref="AJ41:AJ42"/>
    <mergeCell ref="B43:B47"/>
    <mergeCell ref="F43:F47"/>
    <mergeCell ref="AF40:AF42"/>
    <mergeCell ref="AG40:AG42"/>
    <mergeCell ref="G41:G42"/>
    <mergeCell ref="H41:H42"/>
    <mergeCell ref="I41:I42"/>
    <mergeCell ref="J41:J42"/>
    <mergeCell ref="K41:K42"/>
    <mergeCell ref="L41:L42"/>
    <mergeCell ref="N41:N42"/>
    <mergeCell ref="O41:O42"/>
    <mergeCell ref="P41:P42"/>
    <mergeCell ref="Q41:Q42"/>
    <mergeCell ref="R41:R42"/>
    <mergeCell ref="W41:W42"/>
    <mergeCell ref="X41:X42"/>
    <mergeCell ref="Y41:Y42"/>
    <mergeCell ref="AB41:AB42"/>
    <mergeCell ref="AC41:AC42"/>
    <mergeCell ref="AD41:AD42"/>
    <mergeCell ref="AE41:AE42"/>
    <mergeCell ref="B48:F48"/>
    <mergeCell ref="C49:F49"/>
    <mergeCell ref="B30:F30"/>
    <mergeCell ref="B32:F32"/>
    <mergeCell ref="B35:AK35"/>
    <mergeCell ref="B37:AK37"/>
    <mergeCell ref="B39:B42"/>
    <mergeCell ref="C39:C42"/>
    <mergeCell ref="D39:D42"/>
    <mergeCell ref="E39:E42"/>
    <mergeCell ref="F39:F42"/>
    <mergeCell ref="G39:T39"/>
    <mergeCell ref="U39:U42"/>
    <mergeCell ref="V39:AG39"/>
    <mergeCell ref="AH39:AJ40"/>
    <mergeCell ref="AK39:AK42"/>
    <mergeCell ref="G40:L40"/>
    <mergeCell ref="M40:M42"/>
    <mergeCell ref="S41:S42"/>
    <mergeCell ref="T41:T42"/>
    <mergeCell ref="V41:V42"/>
    <mergeCell ref="N40:T40"/>
    <mergeCell ref="V40:Y40"/>
    <mergeCell ref="Z40:Z42"/>
    <mergeCell ref="AA40:AA42"/>
    <mergeCell ref="AB40:AE40"/>
    <mergeCell ref="B5:F5"/>
    <mergeCell ref="B8:AK8"/>
    <mergeCell ref="B10:AK10"/>
    <mergeCell ref="B12:B15"/>
    <mergeCell ref="C12:C15"/>
    <mergeCell ref="D12:D15"/>
    <mergeCell ref="E12:E15"/>
    <mergeCell ref="F12:F15"/>
    <mergeCell ref="G12:T12"/>
    <mergeCell ref="AH12:AJ13"/>
    <mergeCell ref="AK12:AK15"/>
    <mergeCell ref="G13:L13"/>
    <mergeCell ref="M13:M15"/>
    <mergeCell ref="N13:T13"/>
    <mergeCell ref="V13:Y13"/>
    <mergeCell ref="AI14:AI15"/>
    <mergeCell ref="G14:G15"/>
    <mergeCell ref="H14:H15"/>
    <mergeCell ref="I14:I15"/>
    <mergeCell ref="J14:J15"/>
    <mergeCell ref="K14:K15"/>
    <mergeCell ref="Z13:Z15"/>
    <mergeCell ref="AA13:AA15"/>
    <mergeCell ref="B26:F26"/>
    <mergeCell ref="C27:F27"/>
    <mergeCell ref="N14:N15"/>
    <mergeCell ref="AB13:AE13"/>
    <mergeCell ref="AF13:AF15"/>
    <mergeCell ref="AG13:AG15"/>
    <mergeCell ref="C20:F20"/>
    <mergeCell ref="C25:F25"/>
    <mergeCell ref="B16:B19"/>
    <mergeCell ref="B21:B24"/>
    <mergeCell ref="U12:U15"/>
    <mergeCell ref="V12:AG12"/>
    <mergeCell ref="O14:O15"/>
    <mergeCell ref="P14:P15"/>
    <mergeCell ref="Q14:Q15"/>
    <mergeCell ref="R14:R15"/>
    <mergeCell ref="S14:S15"/>
    <mergeCell ref="T14:T15"/>
    <mergeCell ref="L14:L15"/>
    <mergeCell ref="AJ14:AJ15"/>
    <mergeCell ref="V14:V15"/>
    <mergeCell ref="W14:W15"/>
    <mergeCell ref="X14:X15"/>
    <mergeCell ref="Y14:Y15"/>
    <mergeCell ref="AB14:AB15"/>
    <mergeCell ref="AC14:AC15"/>
    <mergeCell ref="AD14:AD15"/>
    <mergeCell ref="AE14:AE15"/>
    <mergeCell ref="AH14:AH15"/>
  </mergeCells>
  <phoneticPr fontId="336" type="noConversion"/>
  <printOptions horizontalCentered="1"/>
  <pageMargins left="0.15748031496062992" right="0" top="0" bottom="0" header="0" footer="0"/>
  <pageSetup paperSize="9" scale="26" orientation="landscape" r:id="rId5"/>
  <headerFooter alignWithMargins="0">
    <oddFooter>&amp;L" اسامة عبد العليم "</oddFooter>
  </headerFooter>
  <colBreaks count="1" manualBreakCount="1">
    <brk id="37" max="35" man="1"/>
  </colBreaks>
  <drawing r:id="rId6"/>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ورقة9"/>
  <dimension ref="A1:AK13"/>
  <sheetViews>
    <sheetView rightToLeft="1" view="pageBreakPreview" topLeftCell="A4" zoomScale="70" zoomScaleNormal="70" zoomScaleSheetLayoutView="70" workbookViewId="0">
      <selection sqref="A1:H1"/>
    </sheetView>
  </sheetViews>
  <sheetFormatPr defaultRowHeight="13.8"/>
  <sheetData>
    <row r="1" spans="1:37" ht="92.25" customHeight="1">
      <c r="A1" s="7755" t="s">
        <v>1075</v>
      </c>
      <c r="B1" s="7755"/>
      <c r="C1" s="7755"/>
      <c r="D1" s="7755"/>
      <c r="E1" s="7755"/>
      <c r="F1" s="7755"/>
      <c r="G1" s="7755"/>
      <c r="H1" s="7755"/>
      <c r="I1" s="1988"/>
      <c r="J1" s="1988"/>
      <c r="K1" s="1988"/>
      <c r="L1" s="1988"/>
      <c r="M1" s="1988"/>
      <c r="N1" s="1988"/>
      <c r="O1" s="1988"/>
      <c r="P1" s="1988"/>
      <c r="Q1" s="1988"/>
      <c r="R1" s="1988"/>
      <c r="S1" s="1988"/>
      <c r="T1" s="1988"/>
      <c r="U1" s="1988"/>
      <c r="V1" s="1988"/>
      <c r="W1" s="1988"/>
      <c r="X1" s="1988"/>
      <c r="Y1" s="1988"/>
      <c r="Z1" s="1988"/>
      <c r="AA1" s="1988"/>
      <c r="AB1" s="1988"/>
      <c r="AC1" s="1988"/>
      <c r="AD1" s="1988"/>
      <c r="AE1" s="1988"/>
      <c r="AF1" s="1988"/>
    </row>
    <row r="2" spans="1:37" ht="73.5" customHeight="1" thickBot="1">
      <c r="A2" s="7755" t="s">
        <v>1102</v>
      </c>
      <c r="B2" s="7755"/>
      <c r="C2" s="7755"/>
      <c r="D2" s="7755"/>
      <c r="E2" s="7755"/>
      <c r="F2" s="7755"/>
      <c r="G2" s="7755"/>
      <c r="H2" s="7755"/>
      <c r="I2" s="1988"/>
      <c r="J2" s="1988"/>
      <c r="K2" s="1988"/>
      <c r="L2" s="1988"/>
      <c r="M2" s="1988"/>
      <c r="N2" s="1988"/>
      <c r="O2" s="1988"/>
      <c r="P2" s="1988"/>
      <c r="Q2" s="1988"/>
      <c r="R2" s="1988"/>
      <c r="S2" s="1988"/>
      <c r="T2" s="1988"/>
      <c r="U2" s="1988"/>
      <c r="V2" s="1988"/>
      <c r="W2" s="1988"/>
      <c r="X2" s="1988"/>
      <c r="Y2" s="1988"/>
      <c r="Z2" s="1988"/>
      <c r="AA2" s="1988"/>
      <c r="AB2" s="1988"/>
      <c r="AC2" s="1988"/>
      <c r="AD2" s="1988"/>
      <c r="AE2" s="1988"/>
      <c r="AF2" s="1988"/>
    </row>
    <row r="3" spans="1:37" ht="28.8" thickBot="1">
      <c r="A3" s="7756" t="str">
        <f>"إحصائية محكمة بني سويف الابتدائية "&amp;الاعدادات!D2</f>
        <v xml:space="preserve">إحصائية محكمة بني سويف الابتدائية عن شهر  يوليو لسنة 2026م </v>
      </c>
      <c r="B3" s="7757"/>
      <c r="C3" s="7757"/>
      <c r="D3" s="7757"/>
      <c r="E3" s="7757"/>
      <c r="F3" s="7757"/>
      <c r="G3" s="7757"/>
      <c r="H3" s="7757"/>
      <c r="I3" s="7757"/>
      <c r="J3" s="7757"/>
      <c r="K3" s="7757"/>
      <c r="L3" s="7757"/>
      <c r="M3" s="7757"/>
      <c r="N3" s="7757"/>
      <c r="O3" s="7757"/>
      <c r="P3" s="7757"/>
      <c r="Q3" s="7757"/>
      <c r="R3" s="7757"/>
      <c r="S3" s="7757"/>
      <c r="T3" s="7757"/>
      <c r="U3" s="7757"/>
      <c r="V3" s="7757"/>
      <c r="W3" s="7757"/>
      <c r="X3" s="7757"/>
      <c r="Y3" s="7757"/>
      <c r="Z3" s="7757"/>
      <c r="AA3" s="7757"/>
      <c r="AB3" s="7757"/>
      <c r="AC3" s="7757"/>
      <c r="AD3" s="7757"/>
      <c r="AE3" s="7757"/>
      <c r="AF3" s="7758"/>
    </row>
    <row r="4" spans="1:37" ht="15.6" thickBot="1">
      <c r="A4" s="1988"/>
      <c r="B4" s="1988"/>
      <c r="C4" s="1988"/>
      <c r="D4" s="1988"/>
      <c r="E4" s="1988"/>
      <c r="F4" s="1988"/>
      <c r="G4" s="1988"/>
      <c r="H4" s="1988"/>
      <c r="I4" s="1988"/>
      <c r="J4" s="1988"/>
      <c r="K4" s="1988"/>
      <c r="L4" s="1988"/>
      <c r="M4" s="1988"/>
      <c r="N4" s="1988"/>
      <c r="O4" s="1988"/>
      <c r="P4" s="1988"/>
      <c r="Q4" s="1988"/>
      <c r="R4" s="1988"/>
      <c r="S4" s="1988"/>
      <c r="T4" s="1988"/>
      <c r="U4" s="1988"/>
      <c r="V4" s="1988"/>
      <c r="W4" s="1988"/>
      <c r="X4" s="1988"/>
      <c r="Y4" s="1988"/>
      <c r="Z4" s="1988"/>
      <c r="AA4" s="1988"/>
      <c r="AB4" s="1988"/>
      <c r="AC4" s="1988"/>
      <c r="AD4" s="1988"/>
      <c r="AE4" s="1988"/>
      <c r="AF4" s="1988"/>
    </row>
    <row r="5" spans="1:37" ht="52.5" customHeight="1" thickBot="1">
      <c r="A5" s="7759" t="s">
        <v>407</v>
      </c>
      <c r="B5" s="7762" t="s">
        <v>408</v>
      </c>
      <c r="C5" s="7765" t="s">
        <v>93</v>
      </c>
      <c r="D5" s="7766"/>
      <c r="E5" s="7766"/>
      <c r="F5" s="7766"/>
      <c r="G5" s="7766"/>
      <c r="H5" s="7767"/>
      <c r="I5" s="7768" t="s">
        <v>1103</v>
      </c>
      <c r="J5" s="7771" t="s">
        <v>94</v>
      </c>
      <c r="K5" s="7774" t="s">
        <v>97</v>
      </c>
      <c r="L5" s="7777" t="s">
        <v>96</v>
      </c>
      <c r="M5" s="7778"/>
      <c r="N5" s="7778"/>
      <c r="O5" s="7778"/>
      <c r="P5" s="7778"/>
      <c r="Q5" s="7778"/>
      <c r="R5" s="7778"/>
      <c r="S5" s="7778"/>
      <c r="T5" s="7778"/>
      <c r="U5" s="7779"/>
      <c r="V5" s="7738" t="s">
        <v>98</v>
      </c>
      <c r="W5" s="7739"/>
      <c r="X5" s="7739"/>
      <c r="Y5" s="7739"/>
      <c r="Z5" s="7740"/>
      <c r="AA5" s="7741" t="s">
        <v>1104</v>
      </c>
      <c r="AB5" s="7744" t="s">
        <v>1105</v>
      </c>
      <c r="AC5" s="7747" t="s">
        <v>109</v>
      </c>
      <c r="AD5" s="7750" t="s">
        <v>1103</v>
      </c>
      <c r="AE5" s="7750" t="s">
        <v>409</v>
      </c>
      <c r="AF5" s="7722" t="s">
        <v>97</v>
      </c>
    </row>
    <row r="6" spans="1:37" ht="35.25" customHeight="1">
      <c r="A6" s="7760"/>
      <c r="B6" s="7763"/>
      <c r="C6" s="7725" t="s">
        <v>107</v>
      </c>
      <c r="D6" s="7726"/>
      <c r="E6" s="7726"/>
      <c r="F6" s="7726"/>
      <c r="G6" s="7726"/>
      <c r="H6" s="7727" t="s">
        <v>108</v>
      </c>
      <c r="I6" s="7769"/>
      <c r="J6" s="7772"/>
      <c r="K6" s="7775"/>
      <c r="L6" s="7729" t="s">
        <v>100</v>
      </c>
      <c r="M6" s="7729" t="s">
        <v>102</v>
      </c>
      <c r="N6" s="7731" t="s">
        <v>1106</v>
      </c>
      <c r="O6" s="7732"/>
      <c r="P6" s="7732"/>
      <c r="Q6" s="7732"/>
      <c r="R6" s="7733"/>
      <c r="S6" s="7731" t="s">
        <v>116</v>
      </c>
      <c r="T6" s="7732"/>
      <c r="U6" s="7733"/>
      <c r="V6" s="7734" t="s">
        <v>209</v>
      </c>
      <c r="W6" s="7736" t="s">
        <v>210</v>
      </c>
      <c r="X6" s="7736" t="s">
        <v>211</v>
      </c>
      <c r="Y6" s="7736" t="s">
        <v>115</v>
      </c>
      <c r="Z6" s="7753" t="s">
        <v>363</v>
      </c>
      <c r="AA6" s="7742"/>
      <c r="AB6" s="7745"/>
      <c r="AC6" s="7748"/>
      <c r="AD6" s="7751"/>
      <c r="AE6" s="7751"/>
      <c r="AF6" s="7723"/>
    </row>
    <row r="7" spans="1:37" ht="164.25" customHeight="1" thickBot="1">
      <c r="A7" s="7761"/>
      <c r="B7" s="7764"/>
      <c r="C7" s="3770" t="s">
        <v>1107</v>
      </c>
      <c r="D7" s="3771" t="s">
        <v>1108</v>
      </c>
      <c r="E7" s="3771" t="s">
        <v>1109</v>
      </c>
      <c r="F7" s="3771" t="s">
        <v>1110</v>
      </c>
      <c r="G7" s="3771" t="s">
        <v>1111</v>
      </c>
      <c r="H7" s="7728"/>
      <c r="I7" s="7770"/>
      <c r="J7" s="7773"/>
      <c r="K7" s="7776"/>
      <c r="L7" s="7730"/>
      <c r="M7" s="7730"/>
      <c r="N7" s="3772" t="s">
        <v>125</v>
      </c>
      <c r="O7" s="3773" t="s">
        <v>126</v>
      </c>
      <c r="P7" s="3773" t="s">
        <v>123</v>
      </c>
      <c r="Q7" s="3773" t="s">
        <v>127</v>
      </c>
      <c r="R7" s="3774" t="s">
        <v>124</v>
      </c>
      <c r="S7" s="3772" t="s">
        <v>146</v>
      </c>
      <c r="T7" s="3773" t="s">
        <v>147</v>
      </c>
      <c r="U7" s="3774" t="s">
        <v>1112</v>
      </c>
      <c r="V7" s="7735"/>
      <c r="W7" s="7737"/>
      <c r="X7" s="7737"/>
      <c r="Y7" s="7737"/>
      <c r="Z7" s="7754"/>
      <c r="AA7" s="7743"/>
      <c r="AB7" s="7746"/>
      <c r="AC7" s="7749"/>
      <c r="AD7" s="7752"/>
      <c r="AE7" s="7752"/>
      <c r="AF7" s="7724"/>
      <c r="AJ7" s="42" t="s">
        <v>109</v>
      </c>
    </row>
    <row r="8" spans="1:37" ht="76.5" customHeight="1" thickBot="1">
      <c r="A8" s="3775"/>
      <c r="B8" s="3776" t="s">
        <v>20</v>
      </c>
      <c r="C8" s="3787">
        <f>'مدني كلي'!M678+'مدني كلي'!M679+'مدني كلي'!M680</f>
        <v>1634</v>
      </c>
      <c r="D8" s="3777">
        <v>2326</v>
      </c>
      <c r="E8" s="3777">
        <v>225</v>
      </c>
      <c r="F8" s="3779">
        <f>'مدني كلي'!N674+'مدني كلي'!O674+'مدني كلي'!P674+'مدني كلي'!Q674+'مدني كلي'!R674+'مدني كلي'!S674+'مدني كلي'!T674</f>
        <v>0</v>
      </c>
      <c r="G8" s="3779">
        <f>'مدني كلي'!X674</f>
        <v>0</v>
      </c>
      <c r="H8" s="3780">
        <f>'مدني كلي'!Y674</f>
        <v>0</v>
      </c>
      <c r="I8" s="3781">
        <f>V8+W8+X8+Y8+Z8</f>
        <v>0</v>
      </c>
      <c r="J8" s="3782">
        <f>'مدني كلي'!AA674</f>
        <v>0</v>
      </c>
      <c r="K8" s="3783">
        <f>L8+M8+N8+O8+P8+Q8+R8+S8+T8+U8</f>
        <v>0</v>
      </c>
      <c r="L8" s="3784">
        <f>'مدني كلي'!AF674</f>
        <v>0</v>
      </c>
      <c r="M8" s="3782">
        <f>'مدني كلي'!AG674</f>
        <v>0</v>
      </c>
      <c r="N8" s="3785">
        <f>'مدني كلي'!AJ674</f>
        <v>0</v>
      </c>
      <c r="O8" s="3779">
        <f>'مدني كلي'!AK674</f>
        <v>0</v>
      </c>
      <c r="P8" s="3779">
        <f>'مدني كلي'!AH674</f>
        <v>0</v>
      </c>
      <c r="Q8" s="3779">
        <f>'مدني كلي'!AL674</f>
        <v>0</v>
      </c>
      <c r="R8" s="3786">
        <f>'مدني كلي'!AI674</f>
        <v>0</v>
      </c>
      <c r="S8" s="3787">
        <f>'مدني كلي'!AN674</f>
        <v>0</v>
      </c>
      <c r="T8" s="3779">
        <f>'مدني كلي'!AO674</f>
        <v>0</v>
      </c>
      <c r="U8" s="3780">
        <f>'مدني كلي'!AR674</f>
        <v>0</v>
      </c>
      <c r="V8" s="3787">
        <f>'مدني كلي'!AT674</f>
        <v>0</v>
      </c>
      <c r="W8" s="3787">
        <f>'مدني كلي'!AU674</f>
        <v>0</v>
      </c>
      <c r="X8" s="3787">
        <f>'مدني كلي'!AV674</f>
        <v>0</v>
      </c>
      <c r="Y8" s="3787">
        <f>'مدني كلي'!AW674</f>
        <v>0</v>
      </c>
      <c r="Z8" s="3787">
        <f>'مدني كلي'!AX674</f>
        <v>0</v>
      </c>
      <c r="AA8" s="3788">
        <f>IFERROR(K8/AC8,0)</f>
        <v>0</v>
      </c>
      <c r="AB8" s="3789">
        <f>IFERROR(L8/AC8,0)</f>
        <v>0</v>
      </c>
      <c r="AC8" s="3790">
        <f>C8+D8+E8+F8+G8+H8</f>
        <v>4185</v>
      </c>
      <c r="AD8" s="3791">
        <f>I8</f>
        <v>0</v>
      </c>
      <c r="AE8" s="3791">
        <f>AC8-K8-J8</f>
        <v>4185</v>
      </c>
      <c r="AF8" s="3792">
        <f>K8</f>
        <v>0</v>
      </c>
      <c r="AI8" s="2054">
        <f>AJ8-AK8</f>
        <v>1743</v>
      </c>
      <c r="AJ8" s="2054">
        <f>'مدني كلي'!Z674</f>
        <v>5928</v>
      </c>
      <c r="AK8" s="2054">
        <f>G8+F8+E8+D8+C8+H8</f>
        <v>4185</v>
      </c>
    </row>
    <row r="9" spans="1:37" ht="76.5" customHeight="1" thickBot="1">
      <c r="A9" s="3775"/>
      <c r="B9" s="3776" t="s">
        <v>236</v>
      </c>
      <c r="C9" s="3801">
        <f>'كشف انتاج مدني جزئي'!H388+'كشف انتاج مدني جزئي'!H389+'كشف انتاج مدني جزئي'!H390</f>
        <v>0</v>
      </c>
      <c r="D9" s="3778">
        <v>1078</v>
      </c>
      <c r="E9" s="3778">
        <v>91</v>
      </c>
      <c r="F9" s="3793">
        <f>'كشف انتاج مدني جزئي'!I393+'كشف انتاج مدني جزئي'!J393+'كشف انتاج مدني جزئي'!K393+'كشف انتاج مدني جزئي'!L393+'كشف انتاج مدني جزئي'!M393+'كشف انتاج مدني جزئي'!N393+'كشف انتاج مدني جزئي'!O393</f>
        <v>0</v>
      </c>
      <c r="G9" s="3793">
        <f>'كشف انتاج مدني جزئي'!S393</f>
        <v>0</v>
      </c>
      <c r="H9" s="3794">
        <f>'كشف انتاج مدني جزئي'!T393</f>
        <v>0</v>
      </c>
      <c r="I9" s="3795">
        <f t="shared" ref="I9:I10" si="0">V9+W9+X9+Y9+Z9</f>
        <v>1169</v>
      </c>
      <c r="J9" s="3796">
        <f>'كشف انتاج مدني جزئي'!V393</f>
        <v>0</v>
      </c>
      <c r="K9" s="3797">
        <f t="shared" ref="K9:K11" si="1">L9+M9+N9+O9+P9+Q9+R9+S9+T9+U9</f>
        <v>0</v>
      </c>
      <c r="L9" s="3796">
        <f>'كشف انتاج مدني جزئي'!AA393</f>
        <v>0</v>
      </c>
      <c r="M9" s="3798">
        <f>'كشف انتاج مدني جزئي'!AB393</f>
        <v>0</v>
      </c>
      <c r="N9" s="3799">
        <f>'كشف انتاج مدني جزئي'!AE393</f>
        <v>0</v>
      </c>
      <c r="O9" s="3799">
        <f>'كشف انتاج مدني جزئي'!AF393</f>
        <v>0</v>
      </c>
      <c r="P9" s="3793">
        <f>'كشف انتاج مدني جزئي'!AC393</f>
        <v>0</v>
      </c>
      <c r="Q9" s="3793">
        <f>'كشف انتاج مدني جزئي'!AG393</f>
        <v>0</v>
      </c>
      <c r="R9" s="3800">
        <f>'كشف انتاج مدني جزئي'!AD393</f>
        <v>0</v>
      </c>
      <c r="S9" s="3801">
        <f>'كشف انتاج مدني جزئي'!AI393</f>
        <v>0</v>
      </c>
      <c r="T9" s="3793">
        <f>'كشف انتاج مدني جزئي'!AJ393+'كشف انتاج مدني جزئي'!AK393</f>
        <v>0</v>
      </c>
      <c r="U9" s="3794">
        <f>'كشف انتاج مدني جزئي'!AM393</f>
        <v>0</v>
      </c>
      <c r="V9" s="3801">
        <f>'كشف انتاج مدني جزئي'!AO393</f>
        <v>0</v>
      </c>
      <c r="W9" s="3793">
        <f>'كشف انتاج مدني جزئي'!AP393</f>
        <v>0</v>
      </c>
      <c r="X9" s="3793">
        <f>'كشف انتاج مدني جزئي'!AQ393</f>
        <v>0</v>
      </c>
      <c r="Y9" s="3793">
        <f>'كشف انتاج مدني جزئي'!AR393</f>
        <v>0</v>
      </c>
      <c r="Z9" s="3802">
        <f t="shared" ref="Z9:Z11" si="2">AC9-Y9-X9-W9-V9-K9-J9</f>
        <v>1169</v>
      </c>
      <c r="AA9" s="3788">
        <f t="shared" ref="AA9:AA11" si="3">IFERROR(K9/AC9,0)</f>
        <v>0</v>
      </c>
      <c r="AB9" s="3789">
        <f t="shared" ref="AB9:AB11" si="4">IFERROR(L9/AC9,0)</f>
        <v>0</v>
      </c>
      <c r="AC9" s="3803">
        <f t="shared" ref="AC9:AC11" si="5">C9+D9+E9+F9+G9+H9</f>
        <v>1169</v>
      </c>
      <c r="AD9" s="3804">
        <f t="shared" ref="AD9:AD11" si="6">I9</f>
        <v>1169</v>
      </c>
      <c r="AE9" s="3804">
        <f t="shared" ref="AE9:AE11" si="7">AC9-K9-J9</f>
        <v>1169</v>
      </c>
      <c r="AF9" s="3805">
        <f t="shared" ref="AF9:AF11" si="8">K9</f>
        <v>0</v>
      </c>
      <c r="AI9" s="2054">
        <f t="shared" ref="AI9:AI11" si="9">AJ9-AK9</f>
        <v>-1169</v>
      </c>
      <c r="AJ9" s="2054">
        <f>'كشف انتاج مدني جزئي'!U393</f>
        <v>0</v>
      </c>
      <c r="AK9" s="2054">
        <f t="shared" ref="AK9:AK10" si="10">G9+F9+E9+D9+C9+H9</f>
        <v>1169</v>
      </c>
    </row>
    <row r="10" spans="1:37" ht="76.5" customHeight="1" thickBot="1">
      <c r="A10" s="3775"/>
      <c r="B10" s="3776" t="s">
        <v>237</v>
      </c>
      <c r="C10" s="3801">
        <f>'كشف انتاج مدني جزئي'!H394+'كشف انتاج مدني جزئي'!H396+'كشف انتاج مدني جزئي'!H395</f>
        <v>0</v>
      </c>
      <c r="D10" s="3778">
        <v>1384</v>
      </c>
      <c r="E10" s="3778">
        <v>8</v>
      </c>
      <c r="F10" s="3793">
        <f>'كشف انتاج مدني جزئي'!I399+'كشف انتاج مدني جزئي'!J399+'كشف انتاج مدني جزئي'!K399+'كشف انتاج مدني جزئي'!L399+'كشف انتاج مدني جزئي'!M399+'كشف انتاج مدني جزئي'!N399+'كشف انتاج مدني جزئي'!O399</f>
        <v>0</v>
      </c>
      <c r="G10" s="3793">
        <f>'كشف انتاج مدني جزئي'!S399</f>
        <v>0</v>
      </c>
      <c r="H10" s="3794">
        <f>'كشف انتاج مدني جزئي'!T399</f>
        <v>0</v>
      </c>
      <c r="I10" s="3795">
        <f t="shared" si="0"/>
        <v>1392</v>
      </c>
      <c r="J10" s="3796">
        <f>'كشف انتاج مدني جزئي'!V399</f>
        <v>0</v>
      </c>
      <c r="K10" s="3797">
        <f t="shared" si="1"/>
        <v>0</v>
      </c>
      <c r="L10" s="3796">
        <f>'كشف انتاج مدني جزئي'!AA399</f>
        <v>0</v>
      </c>
      <c r="M10" s="3798">
        <f>'كشف انتاج مدني جزئي'!AB399</f>
        <v>0</v>
      </c>
      <c r="N10" s="3799">
        <f>'كشف انتاج مدني جزئي'!AE399</f>
        <v>0</v>
      </c>
      <c r="O10" s="3799">
        <f>'كشف انتاج مدني جزئي'!AF399</f>
        <v>0</v>
      </c>
      <c r="P10" s="3793">
        <f>'كشف انتاج مدني جزئي'!AC399</f>
        <v>0</v>
      </c>
      <c r="Q10" s="3793">
        <f>'كشف انتاج مدني جزئي'!AG399</f>
        <v>0</v>
      </c>
      <c r="R10" s="3800">
        <f>'كشف انتاج مدني جزئي'!AD399</f>
        <v>0</v>
      </c>
      <c r="S10" s="3801">
        <f>'كشف انتاج مدني جزئي'!AI399</f>
        <v>0</v>
      </c>
      <c r="T10" s="3793">
        <f>'كشف انتاج مدني جزئي'!AJ399+'كشف انتاج مدني جزئي'!AK399</f>
        <v>0</v>
      </c>
      <c r="U10" s="3794">
        <f>'كشف انتاج مدني جزئي'!AM399</f>
        <v>0</v>
      </c>
      <c r="V10" s="3801">
        <f>'كشف انتاج مدني جزئي'!AO399</f>
        <v>0</v>
      </c>
      <c r="W10" s="3793">
        <f>'كشف انتاج مدني جزئي'!AP399</f>
        <v>0</v>
      </c>
      <c r="X10" s="3793">
        <f>'كشف انتاج مدني جزئي'!AQ399</f>
        <v>0</v>
      </c>
      <c r="Y10" s="3793">
        <f>'كشف انتاج مدني جزئي'!AR399</f>
        <v>0</v>
      </c>
      <c r="Z10" s="3802">
        <f t="shared" si="2"/>
        <v>1392</v>
      </c>
      <c r="AA10" s="3788">
        <f t="shared" si="3"/>
        <v>0</v>
      </c>
      <c r="AB10" s="3789">
        <f t="shared" si="4"/>
        <v>0</v>
      </c>
      <c r="AC10" s="3803">
        <f t="shared" si="5"/>
        <v>1392</v>
      </c>
      <c r="AD10" s="3804">
        <f t="shared" si="6"/>
        <v>1392</v>
      </c>
      <c r="AE10" s="3804">
        <f t="shared" si="7"/>
        <v>1392</v>
      </c>
      <c r="AF10" s="3805">
        <f t="shared" si="8"/>
        <v>0</v>
      </c>
      <c r="AI10" s="2054">
        <f t="shared" si="9"/>
        <v>-1392</v>
      </c>
      <c r="AJ10" s="2054">
        <f>'كشف انتاج مدني جزئي'!U399</f>
        <v>0</v>
      </c>
      <c r="AK10" s="2054">
        <f t="shared" si="10"/>
        <v>1392</v>
      </c>
    </row>
    <row r="11" spans="1:37" ht="76.5" customHeight="1" thickBot="1">
      <c r="A11" s="3775"/>
      <c r="B11" s="3776" t="s">
        <v>1113</v>
      </c>
      <c r="C11" s="3793">
        <f>اسرة!M436+اسرة!M437</f>
        <v>1</v>
      </c>
      <c r="D11" s="3778">
        <v>4238</v>
      </c>
      <c r="E11" s="3778">
        <v>413</v>
      </c>
      <c r="F11" s="3793">
        <f>اسرة!N432+اسرة!O432+اسرة!P432+اسرة!Q432+اسرة!R432+اسرة!S432+اسرة!T432+اسرة!T432+اسرة!U432</f>
        <v>0</v>
      </c>
      <c r="G11" s="3793">
        <f>اسرة!W432</f>
        <v>0</v>
      </c>
      <c r="H11" s="3794">
        <f>اسرة!Y432</f>
        <v>0</v>
      </c>
      <c r="I11" s="3795">
        <f>V11+W11+X11+Y11+Z11</f>
        <v>4652</v>
      </c>
      <c r="J11" s="3796">
        <f>اسرة!AA432</f>
        <v>0</v>
      </c>
      <c r="K11" s="3806">
        <f t="shared" si="1"/>
        <v>0</v>
      </c>
      <c r="L11" s="3807">
        <f>اسرة!AF432</f>
        <v>0</v>
      </c>
      <c r="M11" s="3796">
        <f>اسرة!AG432</f>
        <v>0</v>
      </c>
      <c r="N11" s="3799">
        <f>اسرة!AK432</f>
        <v>0</v>
      </c>
      <c r="O11" s="3793">
        <f>اسرة!AL432</f>
        <v>0</v>
      </c>
      <c r="P11" s="3793">
        <f>اسرة!AI432</f>
        <v>0</v>
      </c>
      <c r="Q11" s="3793">
        <f>اسرة!AM432</f>
        <v>0</v>
      </c>
      <c r="R11" s="3800">
        <f>اسرة!AJ432</f>
        <v>0</v>
      </c>
      <c r="S11" s="3801">
        <f>اسرة!AO432</f>
        <v>0</v>
      </c>
      <c r="T11" s="3793">
        <f>اسرة!AP432+اسرة!AQ432</f>
        <v>0</v>
      </c>
      <c r="U11" s="3794">
        <f>اسرة!AS432</f>
        <v>0</v>
      </c>
      <c r="V11" s="3801">
        <f>اسرة!AU432</f>
        <v>0</v>
      </c>
      <c r="W11" s="3793">
        <f>اسرة!AV432</f>
        <v>0</v>
      </c>
      <c r="X11" s="3793">
        <f>اسرة!AW432</f>
        <v>0</v>
      </c>
      <c r="Y11" s="3793">
        <f>اسرة!AX432</f>
        <v>0</v>
      </c>
      <c r="Z11" s="3802">
        <f t="shared" si="2"/>
        <v>4652</v>
      </c>
      <c r="AA11" s="3788">
        <f t="shared" si="3"/>
        <v>0</v>
      </c>
      <c r="AB11" s="3789">
        <f t="shared" si="4"/>
        <v>0</v>
      </c>
      <c r="AC11" s="3808">
        <f t="shared" si="5"/>
        <v>4652</v>
      </c>
      <c r="AD11" s="3804">
        <f t="shared" si="6"/>
        <v>4652</v>
      </c>
      <c r="AE11" s="3804">
        <f t="shared" si="7"/>
        <v>4652</v>
      </c>
      <c r="AF11" s="3805">
        <f t="shared" si="8"/>
        <v>0</v>
      </c>
      <c r="AI11" s="2054">
        <f t="shared" si="9"/>
        <v>-74</v>
      </c>
      <c r="AJ11" s="2054">
        <f>اسرة!Z432</f>
        <v>4578</v>
      </c>
      <c r="AK11" s="2054">
        <f>G11+F11+E11+D11+C11+H11</f>
        <v>4652</v>
      </c>
    </row>
    <row r="13" spans="1:37" ht="35.25" customHeight="1">
      <c r="B13" s="7721" t="s">
        <v>1114</v>
      </c>
      <c r="C13" s="7721"/>
      <c r="D13" s="7721"/>
    </row>
  </sheetData>
  <customSheetViews>
    <customSheetView guid="{12CA49F8-E6BA-489F-9DA0-6B8A5CD7EDCA}" scale="70" showPageBreaks="1" printArea="1" view="pageBreakPreview" topLeftCell="A4">
      <selection sqref="A1:H1"/>
      <pageMargins left="0.25" right="0.25" top="0.75" bottom="0.75" header="0.3" footer="0.3"/>
      <pageSetup scale="40" orientation="landscape" r:id="rId1"/>
    </customSheetView>
    <customSheetView guid="{37E56966-4F94-4240-A3E5-59881448F1B0}" scale="70" showPageBreaks="1" printArea="1" view="pageBreakPreview" topLeftCell="A4">
      <selection activeCell="D12" sqref="D12"/>
      <pageMargins left="0.25" right="0.25" top="0.75" bottom="0.75" header="0.3" footer="0.3"/>
      <pageSetup scale="40" orientation="landscape" r:id="rId2"/>
    </customSheetView>
    <customSheetView guid="{230182A1-F070-4DDB-9301-86882B42A49C}" scale="55" showPageBreaks="1" printArea="1" view="pageBreakPreview">
      <selection activeCell="I16" sqref="I16"/>
      <pageMargins left="0" right="0" top="0" bottom="0" header="0" footer="0"/>
      <printOptions horizontalCentered="1"/>
      <pageSetup scale="45" orientation="landscape" r:id="rId3"/>
    </customSheetView>
    <customSheetView guid="{7E615092-1A34-48E1-8A6E-7383EDD6AB18}" scale="70" showPageBreaks="1" printArea="1" view="pageBreakPreview" topLeftCell="A4">
      <selection activeCell="D12" sqref="D12"/>
      <pageMargins left="0.25" right="0.25" top="0.75" bottom="0.75" header="0.3" footer="0.3"/>
      <pageSetup scale="40" orientation="landscape" r:id="rId4"/>
    </customSheetView>
  </customSheetViews>
  <mergeCells count="29">
    <mergeCell ref="AE5:AE7"/>
    <mergeCell ref="Y6:Y7"/>
    <mergeCell ref="Z6:Z7"/>
    <mergeCell ref="A1:H1"/>
    <mergeCell ref="A2:H2"/>
    <mergeCell ref="A3:AF3"/>
    <mergeCell ref="A5:A7"/>
    <mergeCell ref="B5:B7"/>
    <mergeCell ref="C5:H5"/>
    <mergeCell ref="I5:I7"/>
    <mergeCell ref="J5:J7"/>
    <mergeCell ref="K5:K7"/>
    <mergeCell ref="L5:U5"/>
    <mergeCell ref="B13:D13"/>
    <mergeCell ref="AF5:AF7"/>
    <mergeCell ref="C6:G6"/>
    <mergeCell ref="H6:H7"/>
    <mergeCell ref="L6:L7"/>
    <mergeCell ref="M6:M7"/>
    <mergeCell ref="N6:R6"/>
    <mergeCell ref="S6:U6"/>
    <mergeCell ref="V6:V7"/>
    <mergeCell ref="W6:W7"/>
    <mergeCell ref="X6:X7"/>
    <mergeCell ref="V5:Z5"/>
    <mergeCell ref="AA5:AA7"/>
    <mergeCell ref="AB5:AB7"/>
    <mergeCell ref="AC5:AC7"/>
    <mergeCell ref="AD5:AD7"/>
  </mergeCells>
  <dataValidations count="1">
    <dataValidation type="whole" allowBlank="1" showInputMessage="1" showErrorMessage="1" errorTitle="خطأ إدخال" error="هذه الخلية لا تقبل سوى أرقام" sqref="C8:Z11" xr:uid="{00000000-0002-0000-1000-000000000000}">
      <formula1>-1000000</formula1>
      <formula2>10000000</formula2>
    </dataValidation>
  </dataValidations>
  <pageMargins left="0.25" right="0.25" top="0.75" bottom="0.75" header="0.3" footer="0.3"/>
  <pageSetup scale="40" orientation="landscape" r:id="rId5"/>
  <drawing r:id="rId6"/>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ورقة11"/>
  <dimension ref="A1:AQ36"/>
  <sheetViews>
    <sheetView rightToLeft="1" view="pageBreakPreview" topLeftCell="A28" zoomScale="40" zoomScaleNormal="55" zoomScaleSheetLayoutView="40" workbookViewId="0">
      <selection activeCell="C11" sqref="C11:G11"/>
    </sheetView>
  </sheetViews>
  <sheetFormatPr defaultRowHeight="13.8"/>
  <cols>
    <col min="3" max="5" width="17" bestFit="1" customWidth="1"/>
    <col min="6" max="31" width="13" bestFit="1" customWidth="1"/>
    <col min="32" max="33" width="14.8984375" bestFit="1" customWidth="1"/>
    <col min="34" max="43" width="13" bestFit="1" customWidth="1"/>
  </cols>
  <sheetData>
    <row r="1" spans="1:43" ht="28.2">
      <c r="A1" s="7821" t="s">
        <v>202</v>
      </c>
      <c r="B1" s="7821"/>
      <c r="C1" s="7821"/>
      <c r="D1" s="7821"/>
      <c r="E1" s="7821"/>
      <c r="F1" s="7821"/>
      <c r="G1" s="1988"/>
      <c r="H1" s="1988"/>
      <c r="I1" s="1988"/>
      <c r="J1" s="1988"/>
      <c r="K1" s="1988"/>
      <c r="L1" s="1988"/>
      <c r="M1" s="1988"/>
      <c r="N1" s="1988"/>
      <c r="O1" s="1988"/>
      <c r="P1" s="1988"/>
      <c r="Q1" s="1988"/>
      <c r="R1" s="1988"/>
      <c r="S1" s="1988"/>
      <c r="T1" s="1988"/>
      <c r="U1" s="1988"/>
      <c r="V1" s="1988"/>
      <c r="W1" s="1988"/>
      <c r="X1" s="1988"/>
      <c r="Y1" s="1988"/>
      <c r="Z1" s="1988"/>
      <c r="AA1" s="1988"/>
      <c r="AB1" s="1988"/>
      <c r="AC1" s="1988"/>
      <c r="AD1" s="1988"/>
      <c r="AE1" s="1988"/>
      <c r="AF1" s="1988"/>
      <c r="AG1" s="1988"/>
      <c r="AH1" s="1988"/>
      <c r="AI1" s="1988"/>
      <c r="AJ1" s="1988"/>
      <c r="AK1" s="1988"/>
      <c r="AL1" s="1988"/>
      <c r="AM1" s="1988"/>
      <c r="AN1" s="1988"/>
      <c r="AO1" s="1988"/>
      <c r="AP1" s="1988"/>
      <c r="AQ1" s="1988"/>
    </row>
    <row r="2" spans="1:43" ht="101.25" customHeight="1">
      <c r="A2" s="7837" t="s">
        <v>1075</v>
      </c>
      <c r="B2" s="7837"/>
      <c r="C2" s="7837"/>
      <c r="D2" s="7837"/>
      <c r="E2" s="7837"/>
      <c r="F2" s="7837"/>
      <c r="G2" s="7837"/>
      <c r="H2" s="7837"/>
      <c r="I2" s="7837"/>
      <c r="J2" s="3809"/>
      <c r="K2" s="3809"/>
      <c r="L2" s="3809"/>
      <c r="M2" s="3809"/>
      <c r="N2" s="3809"/>
      <c r="O2" s="3809"/>
      <c r="P2" s="3809"/>
      <c r="Q2" s="3809"/>
      <c r="R2" s="3809"/>
      <c r="S2" s="3809"/>
      <c r="T2" s="3809"/>
      <c r="U2" s="3809"/>
      <c r="V2" s="3809"/>
      <c r="W2" s="3809"/>
      <c r="X2" s="3809"/>
      <c r="Y2" s="3809"/>
      <c r="Z2" s="3809"/>
      <c r="AA2" s="3809"/>
      <c r="AB2" s="3809"/>
      <c r="AC2" s="3809"/>
      <c r="AD2" s="3809"/>
      <c r="AE2" s="3809"/>
      <c r="AF2" s="3809"/>
      <c r="AG2" s="3809"/>
      <c r="AH2" s="3809"/>
      <c r="AI2" s="3809"/>
      <c r="AJ2" s="3809"/>
      <c r="AK2" s="3809"/>
      <c r="AL2" s="3809"/>
      <c r="AM2" s="3809"/>
      <c r="AN2" s="3809"/>
      <c r="AO2" s="3809"/>
      <c r="AP2" s="3809"/>
      <c r="AQ2" s="3809"/>
    </row>
    <row r="3" spans="1:43" ht="67.5" customHeight="1">
      <c r="A3" s="7833" t="s">
        <v>1102</v>
      </c>
      <c r="B3" s="7833"/>
      <c r="C3" s="7833"/>
      <c r="D3" s="7833"/>
      <c r="E3" s="7833"/>
      <c r="F3" s="7833"/>
      <c r="G3" s="7833"/>
      <c r="H3" s="7833"/>
      <c r="I3" s="5319"/>
      <c r="J3" s="5318"/>
      <c r="K3" s="5318"/>
      <c r="L3" s="5318"/>
      <c r="M3" s="5318"/>
      <c r="N3" s="5318"/>
      <c r="O3" s="5318"/>
      <c r="P3" s="5318"/>
      <c r="Q3" s="5318"/>
      <c r="R3" s="5318"/>
      <c r="S3" s="5318"/>
      <c r="T3" s="5318"/>
      <c r="U3" s="5318"/>
      <c r="V3" s="5318"/>
      <c r="W3" s="5318"/>
      <c r="X3" s="5318"/>
      <c r="Y3" s="5318"/>
      <c r="Z3" s="5318"/>
      <c r="AA3" s="5318"/>
      <c r="AB3" s="5318"/>
      <c r="AC3" s="5318"/>
      <c r="AD3" s="5318"/>
      <c r="AE3" s="5318"/>
      <c r="AF3" s="5318"/>
      <c r="AG3" s="5318"/>
      <c r="AH3" s="5318"/>
      <c r="AI3" s="5318"/>
      <c r="AJ3" s="5318"/>
      <c r="AK3" s="5318"/>
      <c r="AL3" s="5318"/>
      <c r="AM3" s="5318"/>
      <c r="AN3" s="5318"/>
      <c r="AO3" s="5318"/>
      <c r="AP3" s="5318"/>
      <c r="AQ3" s="5318"/>
    </row>
    <row r="4" spans="1:43" ht="167.25" customHeight="1">
      <c r="A4" s="7802" t="str">
        <f>"إحصائية محكمة بني سويف الابتدائية " &amp;الاعدادات!D2</f>
        <v xml:space="preserve">إحصائية محكمة بني سويف الابتدائية عن شهر  يوليو لسنة 2026م </v>
      </c>
      <c r="B4" s="7802"/>
      <c r="C4" s="7802"/>
      <c r="D4" s="7802"/>
      <c r="E4" s="7802"/>
      <c r="F4" s="7802"/>
      <c r="G4" s="7802"/>
      <c r="H4" s="7802"/>
      <c r="I4" s="7802"/>
      <c r="J4" s="7802"/>
      <c r="K4" s="7802"/>
      <c r="L4" s="7802"/>
      <c r="M4" s="7802"/>
      <c r="N4" s="7802"/>
      <c r="O4" s="7802"/>
      <c r="P4" s="7802"/>
      <c r="Q4" s="7802"/>
      <c r="R4" s="7802"/>
      <c r="S4" s="7802"/>
      <c r="T4" s="7802"/>
      <c r="U4" s="7802"/>
      <c r="V4" s="7802"/>
      <c r="W4" s="7802"/>
      <c r="X4" s="7802"/>
      <c r="Y4" s="7802"/>
      <c r="Z4" s="7802"/>
      <c r="AA4" s="7802"/>
      <c r="AB4" s="7802"/>
      <c r="AC4" s="7802"/>
      <c r="AD4" s="7802"/>
      <c r="AE4" s="7802"/>
      <c r="AF4" s="7802"/>
      <c r="AG4" s="7802"/>
      <c r="AH4" s="7802"/>
      <c r="AI4" s="7802"/>
      <c r="AJ4" s="7802"/>
      <c r="AK4" s="7802"/>
      <c r="AL4" s="7802"/>
      <c r="AM4" s="7802"/>
      <c r="AN4" s="7802"/>
      <c r="AO4" s="7802"/>
      <c r="AP4" s="7802"/>
      <c r="AQ4" s="7802"/>
    </row>
    <row r="5" spans="1:43" ht="15.6" thickBot="1">
      <c r="A5" s="3809"/>
      <c r="B5" s="3809"/>
      <c r="C5" s="3809"/>
      <c r="D5" s="3809"/>
      <c r="E5" s="3809"/>
      <c r="F5" s="3809"/>
      <c r="G5" s="3809"/>
      <c r="H5" s="3809"/>
      <c r="I5" s="3809"/>
      <c r="J5" s="3809"/>
      <c r="K5" s="3809"/>
      <c r="L5" s="3809"/>
      <c r="M5" s="3809"/>
      <c r="N5" s="3809"/>
      <c r="O5" s="3809"/>
      <c r="P5" s="3809"/>
      <c r="Q5" s="3809"/>
      <c r="R5" s="3809"/>
      <c r="S5" s="3809"/>
      <c r="T5" s="3809"/>
      <c r="U5" s="3809"/>
      <c r="V5" s="3809"/>
      <c r="W5" s="3809"/>
      <c r="X5" s="3809"/>
      <c r="Y5" s="3809"/>
      <c r="Z5" s="3809"/>
      <c r="AA5" s="3809"/>
      <c r="AB5" s="3809"/>
      <c r="AC5" s="3809"/>
      <c r="AD5" s="3809"/>
      <c r="AE5" s="3809"/>
      <c r="AF5" s="3809"/>
      <c r="AG5" s="3809"/>
      <c r="AH5" s="3809"/>
      <c r="AI5" s="3809"/>
      <c r="AJ5" s="3809"/>
      <c r="AK5" s="3809"/>
      <c r="AL5" s="3809"/>
      <c r="AM5" s="3809"/>
      <c r="AN5" s="3809"/>
      <c r="AO5" s="3809"/>
      <c r="AP5" s="3809"/>
      <c r="AQ5" s="3809"/>
    </row>
    <row r="6" spans="1:43" ht="45.6" thickBot="1">
      <c r="A6" s="7822" t="s">
        <v>407</v>
      </c>
      <c r="B6" s="7825" t="s">
        <v>408</v>
      </c>
      <c r="C6" s="7828" t="s">
        <v>93</v>
      </c>
      <c r="D6" s="7829"/>
      <c r="E6" s="7830"/>
      <c r="F6" s="7831" t="s">
        <v>109</v>
      </c>
      <c r="G6" s="7868" t="s">
        <v>410</v>
      </c>
      <c r="H6" s="7868" t="s">
        <v>97</v>
      </c>
      <c r="I6" s="3810"/>
      <c r="J6" s="7871" t="s">
        <v>343</v>
      </c>
      <c r="K6" s="7872"/>
      <c r="L6" s="7872"/>
      <c r="M6" s="7872"/>
      <c r="N6" s="7872"/>
      <c r="O6" s="7872"/>
      <c r="P6" s="7873"/>
      <c r="Q6" s="7873"/>
      <c r="R6" s="7873"/>
      <c r="S6" s="7873"/>
      <c r="T6" s="7873"/>
      <c r="U6" s="7873"/>
      <c r="V6" s="7873"/>
      <c r="W6" s="7873"/>
      <c r="X6" s="7872"/>
      <c r="Y6" s="7873"/>
      <c r="Z6" s="7873"/>
      <c r="AA6" s="7872"/>
      <c r="AB6" s="7873"/>
      <c r="AC6" s="7873"/>
      <c r="AD6" s="7873"/>
      <c r="AE6" s="7874"/>
      <c r="AF6" s="7855" t="s">
        <v>1115</v>
      </c>
      <c r="AG6" s="7860" t="s">
        <v>411</v>
      </c>
      <c r="AH6" s="7863" t="s">
        <v>412</v>
      </c>
      <c r="AI6" s="7847" t="s">
        <v>109</v>
      </c>
      <c r="AJ6" s="7838" t="s">
        <v>97</v>
      </c>
      <c r="AK6" s="7838" t="s">
        <v>117</v>
      </c>
      <c r="AL6" s="7838" t="s">
        <v>413</v>
      </c>
      <c r="AM6" s="7838" t="s">
        <v>415</v>
      </c>
      <c r="AN6" s="7838" t="s">
        <v>416</v>
      </c>
      <c r="AO6" s="7838" t="s">
        <v>111</v>
      </c>
      <c r="AP6" s="7838" t="s">
        <v>1083</v>
      </c>
      <c r="AQ6" s="7841" t="s">
        <v>1115</v>
      </c>
    </row>
    <row r="7" spans="1:43" ht="45">
      <c r="A7" s="7823"/>
      <c r="B7" s="7826"/>
      <c r="C7" s="7834" t="s">
        <v>107</v>
      </c>
      <c r="D7" s="7835"/>
      <c r="E7" s="7836"/>
      <c r="F7" s="7832"/>
      <c r="G7" s="7869"/>
      <c r="H7" s="7869"/>
      <c r="I7" s="7875" t="s">
        <v>413</v>
      </c>
      <c r="J7" s="7877" t="s">
        <v>414</v>
      </c>
      <c r="K7" s="7878"/>
      <c r="L7" s="7878"/>
      <c r="M7" s="7878"/>
      <c r="N7" s="7879"/>
      <c r="O7" s="7850" t="s">
        <v>415</v>
      </c>
      <c r="P7" s="7852" t="s">
        <v>350</v>
      </c>
      <c r="Q7" s="7853"/>
      <c r="R7" s="7853"/>
      <c r="S7" s="7853"/>
      <c r="T7" s="7853"/>
      <c r="U7" s="7853"/>
      <c r="V7" s="7853"/>
      <c r="W7" s="7854"/>
      <c r="X7" s="7858" t="s">
        <v>416</v>
      </c>
      <c r="Y7" s="7852" t="s">
        <v>417</v>
      </c>
      <c r="Z7" s="7854"/>
      <c r="AA7" s="7850" t="s">
        <v>111</v>
      </c>
      <c r="AB7" s="7852" t="s">
        <v>111</v>
      </c>
      <c r="AC7" s="7853"/>
      <c r="AD7" s="7853" t="s">
        <v>1083</v>
      </c>
      <c r="AE7" s="7854"/>
      <c r="AF7" s="7856"/>
      <c r="AG7" s="7861"/>
      <c r="AH7" s="7864"/>
      <c r="AI7" s="7848"/>
      <c r="AJ7" s="7839"/>
      <c r="AK7" s="7839"/>
      <c r="AL7" s="7839"/>
      <c r="AM7" s="7839"/>
      <c r="AN7" s="7839"/>
      <c r="AO7" s="7839"/>
      <c r="AP7" s="7839"/>
      <c r="AQ7" s="7842"/>
    </row>
    <row r="8" spans="1:43" ht="408.75" customHeight="1" thickBot="1">
      <c r="A8" s="7824"/>
      <c r="B8" s="7827"/>
      <c r="C8" s="3811" t="s">
        <v>418</v>
      </c>
      <c r="D8" s="3812" t="s">
        <v>358</v>
      </c>
      <c r="E8" s="3813" t="s">
        <v>359</v>
      </c>
      <c r="F8" s="7832"/>
      <c r="G8" s="7870"/>
      <c r="H8" s="7870"/>
      <c r="I8" s="7876"/>
      <c r="J8" s="3814" t="s">
        <v>364</v>
      </c>
      <c r="K8" s="3815" t="s">
        <v>365</v>
      </c>
      <c r="L8" s="3815" t="s">
        <v>366</v>
      </c>
      <c r="M8" s="3815" t="s">
        <v>367</v>
      </c>
      <c r="N8" s="3816" t="s">
        <v>368</v>
      </c>
      <c r="O8" s="7851"/>
      <c r="P8" s="3817" t="s">
        <v>369</v>
      </c>
      <c r="Q8" s="3815" t="s">
        <v>370</v>
      </c>
      <c r="R8" s="3815" t="s">
        <v>419</v>
      </c>
      <c r="S8" s="3815" t="s">
        <v>372</v>
      </c>
      <c r="T8" s="3815" t="s">
        <v>373</v>
      </c>
      <c r="U8" s="3815" t="s">
        <v>1086</v>
      </c>
      <c r="V8" s="3815" t="s">
        <v>421</v>
      </c>
      <c r="W8" s="3818" t="s">
        <v>152</v>
      </c>
      <c r="X8" s="7859"/>
      <c r="Y8" s="3817" t="s">
        <v>123</v>
      </c>
      <c r="Z8" s="3818" t="s">
        <v>124</v>
      </c>
      <c r="AA8" s="7851"/>
      <c r="AB8" s="3817" t="s">
        <v>376</v>
      </c>
      <c r="AC8" s="3815" t="s">
        <v>147</v>
      </c>
      <c r="AD8" s="3815" t="s">
        <v>231</v>
      </c>
      <c r="AE8" s="3818" t="s">
        <v>232</v>
      </c>
      <c r="AF8" s="7857"/>
      <c r="AG8" s="7862"/>
      <c r="AH8" s="7865"/>
      <c r="AI8" s="7849"/>
      <c r="AJ8" s="7840"/>
      <c r="AK8" s="7840"/>
      <c r="AL8" s="7840"/>
      <c r="AM8" s="7840"/>
      <c r="AN8" s="7840"/>
      <c r="AO8" s="7840"/>
      <c r="AP8" s="7840"/>
      <c r="AQ8" s="7843"/>
    </row>
    <row r="9" spans="1:43" ht="299.25" customHeight="1" thickBot="1">
      <c r="A9" s="3819"/>
      <c r="B9" s="3820" t="s">
        <v>1116</v>
      </c>
      <c r="C9" s="3831">
        <f>'جنح مستأنف'!F66+'جنح مستأنف'!H66+'جنح مستأنف'!G66</f>
        <v>190</v>
      </c>
      <c r="D9" s="3831">
        <f>'جنح مستأنف'!J66+'جنح مستأنف'!I66</f>
        <v>0</v>
      </c>
      <c r="E9" s="3832">
        <f>'جنح مستأنف'!K66</f>
        <v>0</v>
      </c>
      <c r="F9" s="3833">
        <f>E9+D9+C9</f>
        <v>190</v>
      </c>
      <c r="G9" s="3834">
        <f>F9-H9</f>
        <v>190</v>
      </c>
      <c r="H9" s="3835">
        <f>I9+O9+X9+AA9+AD9+AE9</f>
        <v>0</v>
      </c>
      <c r="I9" s="3833">
        <f>J9+K9+L9+M9+N9</f>
        <v>0</v>
      </c>
      <c r="J9" s="3836">
        <f>'جنح مستأنف'!X66</f>
        <v>0</v>
      </c>
      <c r="K9" s="3831">
        <f>'جنح مستأنف'!Y66</f>
        <v>0</v>
      </c>
      <c r="L9" s="3831">
        <f>'جنح مستأنف'!Z66</f>
        <v>0</v>
      </c>
      <c r="M9" s="3831">
        <f>'جنح مستأنف'!AA66</f>
        <v>0</v>
      </c>
      <c r="N9" s="3831">
        <f>'جنح مستأنف'!AB66</f>
        <v>0</v>
      </c>
      <c r="O9" s="3833">
        <f>P9+Q9+R9+S9+T9+U9+V9+W9</f>
        <v>0</v>
      </c>
      <c r="P9" s="3836">
        <f>'جنح مستأنف'!AF66</f>
        <v>0</v>
      </c>
      <c r="Q9" s="3836">
        <f>'جنح مستأنف'!AG66</f>
        <v>0</v>
      </c>
      <c r="R9" s="3836">
        <f>'جنح مستأنف'!AH66</f>
        <v>0</v>
      </c>
      <c r="S9" s="3836">
        <f>'جنح مستأنف'!AI66</f>
        <v>0</v>
      </c>
      <c r="T9" s="3836">
        <f>'جنح مستأنف'!AJ66</f>
        <v>0</v>
      </c>
      <c r="U9" s="3836">
        <f>'جنح مستأنف'!AK66</f>
        <v>0</v>
      </c>
      <c r="V9" s="3836">
        <f>'جنح مستأنف'!AL66</f>
        <v>0</v>
      </c>
      <c r="W9" s="3836">
        <f>'جنح مستأنف'!AM66</f>
        <v>0</v>
      </c>
      <c r="X9" s="3833">
        <f>Y9+Z9</f>
        <v>0</v>
      </c>
      <c r="Y9" s="3836">
        <f>'جنح مستأنف'!AO66</f>
        <v>0</v>
      </c>
      <c r="Z9" s="3836">
        <f>'جنح مستأنف'!AP66</f>
        <v>0</v>
      </c>
      <c r="AA9" s="3833">
        <f>AB9+AC9</f>
        <v>0</v>
      </c>
      <c r="AB9" s="3836">
        <f>'جنح مستأنف'!AR66</f>
        <v>0</v>
      </c>
      <c r="AC9" s="3836">
        <f>'جنح مستأنف'!AS66</f>
        <v>0</v>
      </c>
      <c r="AD9" s="3831">
        <f>'جنح مستأنف'!AU66</f>
        <v>0</v>
      </c>
      <c r="AE9" s="3831">
        <f>'جنح مستأنف'!AV66</f>
        <v>0</v>
      </c>
      <c r="AF9" s="3837">
        <f>AE9+AD9+O9+I9</f>
        <v>0</v>
      </c>
      <c r="AG9" s="3003">
        <f t="shared" ref="AG9" si="0">AF9/F9</f>
        <v>0</v>
      </c>
      <c r="AH9" s="3004">
        <f>H9/F9</f>
        <v>0</v>
      </c>
      <c r="AI9" s="3834">
        <f>SUM(C9:E9)</f>
        <v>190</v>
      </c>
      <c r="AJ9" s="3838">
        <f>SUM(AL9:AP9)</f>
        <v>0</v>
      </c>
      <c r="AK9" s="3838">
        <f>AI9-AJ9</f>
        <v>190</v>
      </c>
      <c r="AL9" s="3838">
        <f>SUM(J9:N9)</f>
        <v>0</v>
      </c>
      <c r="AM9" s="3838">
        <f>SUM(P9:W9)</f>
        <v>0</v>
      </c>
      <c r="AN9" s="3838">
        <f>SUM(Y9:Z9)</f>
        <v>0</v>
      </c>
      <c r="AO9" s="3838">
        <f>SUM(AB9:AC9)</f>
        <v>0</v>
      </c>
      <c r="AP9" s="3838">
        <f>SUM(AD9:AE9)</f>
        <v>0</v>
      </c>
      <c r="AQ9" s="3835">
        <f>SUM(AP9,AL9,AM9)</f>
        <v>0</v>
      </c>
    </row>
    <row r="10" spans="1:43">
      <c r="A10" s="1960"/>
      <c r="B10" s="1960"/>
      <c r="C10" s="1960"/>
      <c r="D10" s="1960"/>
      <c r="E10" s="1960"/>
      <c r="F10" s="1960"/>
      <c r="G10" s="1960"/>
      <c r="H10" s="1960"/>
      <c r="I10" s="1960"/>
      <c r="J10" s="1960"/>
      <c r="K10" s="1960"/>
      <c r="L10" s="1960"/>
      <c r="M10" s="1960"/>
      <c r="N10" s="1960"/>
      <c r="O10" s="1960"/>
      <c r="P10" s="1960"/>
      <c r="Q10" s="1960"/>
      <c r="R10" s="1960"/>
      <c r="S10" s="1960"/>
      <c r="T10" s="1960"/>
      <c r="U10" s="1960"/>
      <c r="V10" s="1960"/>
      <c r="W10" s="1960"/>
      <c r="X10" s="1960"/>
      <c r="Y10" s="1960"/>
      <c r="Z10" s="1960"/>
      <c r="AA10" s="1960"/>
      <c r="AB10" s="1960"/>
      <c r="AC10" s="1960"/>
      <c r="AD10" s="1960"/>
      <c r="AE10" s="1960"/>
      <c r="AF10" s="1960"/>
      <c r="AG10" s="1960"/>
      <c r="AH10" s="1960"/>
      <c r="AI10" s="1960"/>
      <c r="AJ10" s="1960"/>
      <c r="AK10" s="1960"/>
      <c r="AL10" s="1960"/>
      <c r="AM10" s="1960"/>
      <c r="AN10" s="1960"/>
      <c r="AO10" s="1960"/>
      <c r="AP10" s="1960"/>
      <c r="AQ10" s="1960"/>
    </row>
    <row r="11" spans="1:43" ht="106.2">
      <c r="A11" s="1960"/>
      <c r="B11" s="1960"/>
      <c r="C11" s="7846" t="s">
        <v>1114</v>
      </c>
      <c r="D11" s="7846"/>
      <c r="E11" s="7846"/>
      <c r="F11" s="7846"/>
      <c r="G11" s="7846"/>
      <c r="H11" s="1960"/>
      <c r="I11" s="1960"/>
      <c r="J11" s="1960"/>
      <c r="K11" s="1960"/>
      <c r="L11" s="1960"/>
      <c r="M11" s="1960"/>
      <c r="N11" s="1960"/>
      <c r="O11" s="1960"/>
      <c r="P11" s="1960"/>
      <c r="Q11" s="1960"/>
      <c r="R11" s="1960"/>
      <c r="S11" s="1960"/>
      <c r="T11" s="1960"/>
      <c r="U11" s="1960"/>
      <c r="V11" s="1960"/>
      <c r="W11" s="1960"/>
      <c r="X11" s="1960"/>
      <c r="Y11" s="1960"/>
      <c r="Z11" s="1960"/>
      <c r="AA11" s="1960"/>
      <c r="AB11" s="1960"/>
      <c r="AC11" s="1960"/>
      <c r="AD11" s="1960"/>
      <c r="AE11" s="1960"/>
      <c r="AF11" s="1960"/>
      <c r="AG11" s="1960"/>
      <c r="AH11" s="1960"/>
      <c r="AI11" s="1960"/>
      <c r="AJ11" s="1960"/>
      <c r="AK11" s="1960"/>
      <c r="AL11" s="1960"/>
      <c r="AM11" s="1960"/>
      <c r="AN11" s="1960"/>
      <c r="AO11" s="1960"/>
      <c r="AP11" s="1960"/>
      <c r="AQ11" s="1960"/>
    </row>
    <row r="12" spans="1:43">
      <c r="A12" s="1960"/>
      <c r="B12" s="1960"/>
      <c r="C12" s="1960"/>
      <c r="D12" s="1960"/>
      <c r="E12" s="1960"/>
      <c r="F12" s="1960"/>
      <c r="G12" s="1960"/>
      <c r="H12" s="1960"/>
      <c r="I12" s="1960"/>
      <c r="J12" s="1960"/>
      <c r="K12" s="1960"/>
      <c r="L12" s="1960"/>
      <c r="M12" s="1960"/>
      <c r="N12" s="1960"/>
      <c r="O12" s="1960"/>
      <c r="P12" s="1960"/>
      <c r="Q12" s="1960"/>
      <c r="R12" s="1960"/>
      <c r="S12" s="1960"/>
      <c r="T12" s="1960"/>
      <c r="U12" s="1960"/>
      <c r="V12" s="1960"/>
      <c r="W12" s="1960"/>
      <c r="X12" s="1960"/>
      <c r="Y12" s="1960"/>
      <c r="Z12" s="1960"/>
      <c r="AA12" s="1960"/>
      <c r="AB12" s="1960"/>
      <c r="AC12" s="1960"/>
      <c r="AD12" s="1960"/>
      <c r="AE12" s="1960"/>
      <c r="AF12" s="1960"/>
      <c r="AG12" s="1960"/>
      <c r="AH12" s="1960"/>
      <c r="AI12" s="1960"/>
      <c r="AJ12" s="1960"/>
      <c r="AK12" s="1960"/>
      <c r="AL12" s="1960"/>
      <c r="AM12" s="1960"/>
      <c r="AN12" s="1960"/>
      <c r="AO12" s="1960"/>
      <c r="AP12" s="1960"/>
      <c r="AQ12" s="1960"/>
    </row>
    <row r="13" spans="1:43">
      <c r="A13" s="1960"/>
      <c r="B13" s="1960"/>
      <c r="C13" s="1960"/>
      <c r="D13" s="1960"/>
      <c r="E13" s="1960"/>
      <c r="F13" s="1960"/>
      <c r="G13" s="1960"/>
      <c r="H13" s="1960"/>
      <c r="I13" s="1960"/>
      <c r="J13" s="1960"/>
      <c r="K13" s="1960"/>
      <c r="L13" s="1960"/>
      <c r="M13" s="1960"/>
      <c r="N13" s="1960"/>
      <c r="O13" s="1960"/>
      <c r="P13" s="1960"/>
      <c r="Q13" s="1960"/>
      <c r="R13" s="1960"/>
      <c r="S13" s="1960"/>
      <c r="T13" s="1960"/>
      <c r="U13" s="1960"/>
      <c r="V13" s="1960"/>
      <c r="W13" s="1960"/>
      <c r="X13" s="1960"/>
      <c r="Y13" s="1960"/>
      <c r="Z13" s="1960"/>
      <c r="AA13" s="1960"/>
      <c r="AB13" s="1960"/>
      <c r="AC13" s="1960"/>
      <c r="AD13" s="1960"/>
      <c r="AE13" s="1960"/>
      <c r="AF13" s="1960"/>
      <c r="AG13" s="1960"/>
      <c r="AH13" s="1960"/>
      <c r="AI13" s="1960"/>
      <c r="AJ13" s="1960"/>
      <c r="AK13" s="1960"/>
      <c r="AL13" s="1960"/>
      <c r="AM13" s="1960"/>
      <c r="AN13" s="1960"/>
      <c r="AO13" s="1960"/>
      <c r="AP13" s="1960"/>
      <c r="AQ13" s="1960"/>
    </row>
    <row r="14" spans="1:43">
      <c r="A14" s="1960"/>
      <c r="B14" s="1960"/>
      <c r="C14" s="1960"/>
      <c r="D14" s="1960"/>
      <c r="E14" s="1960"/>
      <c r="F14" s="1960"/>
      <c r="G14" s="1960"/>
      <c r="H14" s="1960"/>
      <c r="I14" s="1960"/>
      <c r="J14" s="1960"/>
      <c r="K14" s="1960"/>
      <c r="L14" s="1960"/>
      <c r="M14" s="1960"/>
      <c r="N14" s="1960"/>
      <c r="O14" s="1960"/>
      <c r="P14" s="1960"/>
      <c r="Q14" s="1960"/>
      <c r="R14" s="1960"/>
      <c r="S14" s="1960"/>
      <c r="T14" s="1960"/>
      <c r="U14" s="1960"/>
      <c r="V14" s="1960"/>
      <c r="W14" s="1960"/>
      <c r="X14" s="1960"/>
      <c r="Y14" s="1960"/>
      <c r="Z14" s="1960"/>
      <c r="AA14" s="1960"/>
      <c r="AB14" s="1960"/>
      <c r="AC14" s="1960"/>
      <c r="AD14" s="1960"/>
      <c r="AE14" s="1960"/>
      <c r="AF14" s="1960"/>
      <c r="AG14" s="1960"/>
      <c r="AH14" s="1960"/>
      <c r="AI14" s="1960"/>
      <c r="AJ14" s="1960"/>
      <c r="AK14" s="1960"/>
      <c r="AL14" s="1960"/>
      <c r="AM14" s="1960"/>
      <c r="AN14" s="1960"/>
      <c r="AO14" s="1960"/>
      <c r="AP14" s="1960"/>
      <c r="AQ14" s="1960"/>
    </row>
    <row r="15" spans="1:43">
      <c r="A15" s="1960"/>
      <c r="B15" s="1960"/>
      <c r="C15" s="1960"/>
      <c r="D15" s="1960"/>
      <c r="E15" s="1960"/>
      <c r="F15" s="1960"/>
      <c r="G15" s="1960"/>
      <c r="H15" s="1960"/>
      <c r="I15" s="1960"/>
      <c r="J15" s="1960"/>
      <c r="K15" s="1960"/>
      <c r="L15" s="1960"/>
      <c r="M15" s="1960"/>
      <c r="N15" s="1960"/>
      <c r="O15" s="1960"/>
      <c r="P15" s="1960"/>
      <c r="Q15" s="1960"/>
      <c r="R15" s="1960"/>
      <c r="S15" s="1960"/>
      <c r="T15" s="1960"/>
      <c r="U15" s="1960"/>
      <c r="V15" s="1960"/>
      <c r="W15" s="1960"/>
      <c r="X15" s="1960"/>
      <c r="Y15" s="1960"/>
      <c r="Z15" s="1960"/>
      <c r="AA15" s="1960"/>
      <c r="AB15" s="1960"/>
      <c r="AC15" s="1960"/>
      <c r="AD15" s="1960"/>
      <c r="AE15" s="1960"/>
      <c r="AF15" s="1960"/>
      <c r="AG15" s="1960"/>
      <c r="AH15" s="1960"/>
      <c r="AI15" s="1960"/>
      <c r="AJ15" s="1960"/>
      <c r="AK15" s="1960"/>
      <c r="AL15" s="1960"/>
      <c r="AM15" s="1960"/>
      <c r="AN15" s="1960"/>
      <c r="AO15" s="1960"/>
      <c r="AP15" s="1960"/>
      <c r="AQ15" s="1960"/>
    </row>
    <row r="16" spans="1:43">
      <c r="A16" s="1960"/>
      <c r="B16" s="1960"/>
      <c r="C16" s="1960"/>
      <c r="D16" s="1960"/>
      <c r="E16" s="1960"/>
      <c r="F16" s="1960"/>
      <c r="G16" s="1960"/>
      <c r="H16" s="1960"/>
      <c r="I16" s="1960"/>
      <c r="J16" s="1960"/>
      <c r="K16" s="1960"/>
      <c r="L16" s="1960"/>
      <c r="M16" s="1960"/>
      <c r="N16" s="1960"/>
      <c r="O16" s="1960"/>
      <c r="P16" s="1960"/>
      <c r="Q16" s="1960"/>
      <c r="R16" s="1960"/>
      <c r="S16" s="1960"/>
      <c r="T16" s="1960"/>
      <c r="U16" s="1960"/>
      <c r="V16" s="1960"/>
      <c r="W16" s="1960"/>
      <c r="X16" s="1960"/>
      <c r="Y16" s="1960"/>
      <c r="Z16" s="1960"/>
      <c r="AA16" s="1960"/>
      <c r="AB16" s="1960"/>
      <c r="AC16" s="1960"/>
      <c r="AD16" s="1960"/>
      <c r="AE16" s="1960"/>
      <c r="AF16" s="1960"/>
      <c r="AG16" s="1960"/>
      <c r="AH16" s="1960"/>
      <c r="AI16" s="1960"/>
      <c r="AJ16" s="1960"/>
      <c r="AK16" s="1960"/>
      <c r="AL16" s="1960"/>
      <c r="AM16" s="1960"/>
      <c r="AN16" s="1960"/>
      <c r="AO16" s="1960"/>
      <c r="AP16" s="1960"/>
      <c r="AQ16" s="1960"/>
    </row>
    <row r="17" spans="1:43">
      <c r="A17" s="1960"/>
      <c r="B17" s="1960"/>
      <c r="C17" s="1960"/>
      <c r="D17" s="1960"/>
      <c r="E17" s="1960"/>
      <c r="F17" s="1960"/>
      <c r="G17" s="1960"/>
      <c r="H17" s="1960"/>
      <c r="I17" s="1960"/>
      <c r="J17" s="1960"/>
      <c r="K17" s="1960"/>
      <c r="L17" s="1960"/>
      <c r="M17" s="1960"/>
      <c r="N17" s="1960"/>
      <c r="O17" s="1960"/>
      <c r="P17" s="1960"/>
      <c r="Q17" s="1960"/>
      <c r="R17" s="1960"/>
      <c r="S17" s="1960"/>
      <c r="T17" s="1960"/>
      <c r="U17" s="1960"/>
      <c r="V17" s="1960"/>
      <c r="W17" s="1960"/>
      <c r="X17" s="1960"/>
      <c r="Y17" s="1960"/>
      <c r="Z17" s="1960"/>
      <c r="AA17" s="1960"/>
      <c r="AB17" s="1960"/>
      <c r="AC17" s="1960"/>
      <c r="AD17" s="1960"/>
      <c r="AE17" s="1960"/>
      <c r="AF17" s="1960"/>
      <c r="AG17" s="1960"/>
      <c r="AH17" s="1960"/>
      <c r="AI17" s="1960"/>
      <c r="AJ17" s="1960"/>
      <c r="AK17" s="1960"/>
      <c r="AL17" s="1960"/>
      <c r="AM17" s="1960"/>
      <c r="AN17" s="1960"/>
      <c r="AO17" s="1960"/>
      <c r="AP17" s="1960"/>
      <c r="AQ17" s="1960"/>
    </row>
    <row r="18" spans="1:43">
      <c r="A18" s="1960"/>
      <c r="B18" s="1960"/>
      <c r="C18" s="1960"/>
      <c r="D18" s="1960"/>
      <c r="E18" s="1960"/>
      <c r="F18" s="1960"/>
      <c r="G18" s="1960"/>
      <c r="H18" s="1960"/>
      <c r="I18" s="1960"/>
      <c r="J18" s="1960"/>
      <c r="K18" s="1960"/>
      <c r="L18" s="1960"/>
      <c r="M18" s="1960"/>
      <c r="N18" s="1960"/>
      <c r="O18" s="1960"/>
      <c r="P18" s="1960"/>
      <c r="Q18" s="1960"/>
      <c r="R18" s="1960"/>
      <c r="S18" s="1960"/>
      <c r="T18" s="1960"/>
      <c r="U18" s="1960"/>
      <c r="V18" s="1960"/>
      <c r="W18" s="1960"/>
      <c r="X18" s="1960"/>
      <c r="Y18" s="1960"/>
      <c r="Z18" s="1960"/>
      <c r="AA18" s="1960"/>
      <c r="AB18" s="1960"/>
      <c r="AC18" s="1960"/>
      <c r="AD18" s="1960"/>
      <c r="AE18" s="1960"/>
      <c r="AF18" s="1960"/>
      <c r="AG18" s="1960"/>
      <c r="AH18" s="1960"/>
      <c r="AI18" s="1960"/>
      <c r="AJ18" s="1960"/>
      <c r="AK18" s="1960"/>
      <c r="AL18" s="1960"/>
      <c r="AM18" s="1960"/>
      <c r="AN18" s="1960"/>
      <c r="AO18" s="1960"/>
      <c r="AP18" s="1960"/>
      <c r="AQ18" s="1960"/>
    </row>
    <row r="19" spans="1:43">
      <c r="A19" s="1960"/>
      <c r="B19" s="1960"/>
      <c r="C19" s="1960"/>
      <c r="D19" s="1960"/>
      <c r="E19" s="1960"/>
      <c r="F19" s="1960"/>
      <c r="G19" s="1960"/>
      <c r="H19" s="1960"/>
      <c r="I19" s="1960"/>
      <c r="J19" s="1960"/>
      <c r="K19" s="1960"/>
      <c r="L19" s="1960"/>
      <c r="M19" s="1960"/>
      <c r="N19" s="1960"/>
      <c r="O19" s="1960"/>
      <c r="P19" s="1960"/>
      <c r="Q19" s="1960"/>
      <c r="R19" s="1960"/>
      <c r="S19" s="1960"/>
      <c r="T19" s="1960"/>
      <c r="U19" s="1960"/>
      <c r="V19" s="1960"/>
      <c r="W19" s="1960"/>
      <c r="X19" s="1960"/>
      <c r="Y19" s="1960"/>
      <c r="Z19" s="1960"/>
      <c r="AA19" s="1960"/>
      <c r="AB19" s="1960"/>
      <c r="AC19" s="1960"/>
      <c r="AD19" s="1960"/>
      <c r="AE19" s="1960"/>
      <c r="AF19" s="1960"/>
      <c r="AG19" s="1960"/>
      <c r="AH19" s="1960"/>
      <c r="AI19" s="1960"/>
      <c r="AJ19" s="1960"/>
      <c r="AK19" s="1960"/>
      <c r="AL19" s="1960"/>
      <c r="AM19" s="1960"/>
      <c r="AN19" s="1960"/>
      <c r="AO19" s="1960"/>
      <c r="AP19" s="1960"/>
      <c r="AQ19" s="1960"/>
    </row>
    <row r="20" spans="1:43">
      <c r="A20" s="1960"/>
      <c r="B20" s="1960"/>
      <c r="C20" s="1960"/>
      <c r="D20" s="1960"/>
      <c r="E20" s="1960"/>
      <c r="F20" s="1960"/>
      <c r="G20" s="1960"/>
      <c r="H20" s="1960"/>
      <c r="I20" s="1960"/>
      <c r="J20" s="1960"/>
      <c r="K20" s="1960"/>
      <c r="L20" s="1960"/>
      <c r="M20" s="1960"/>
      <c r="N20" s="1960"/>
      <c r="O20" s="1960"/>
      <c r="P20" s="1960"/>
      <c r="Q20" s="1960"/>
      <c r="R20" s="1960"/>
      <c r="S20" s="1960"/>
      <c r="T20" s="1960"/>
      <c r="U20" s="1960"/>
      <c r="V20" s="1960"/>
      <c r="W20" s="1960"/>
      <c r="X20" s="1960"/>
      <c r="Y20" s="1960"/>
      <c r="Z20" s="1960"/>
      <c r="AA20" s="1960"/>
      <c r="AB20" s="1960"/>
      <c r="AC20" s="1960"/>
      <c r="AD20" s="1960"/>
      <c r="AE20" s="1960"/>
      <c r="AF20" s="1960"/>
      <c r="AG20" s="1960"/>
      <c r="AH20" s="1960"/>
      <c r="AI20" s="1960"/>
      <c r="AJ20" s="1960"/>
      <c r="AK20" s="1960"/>
      <c r="AL20" s="1960"/>
      <c r="AM20" s="1960"/>
      <c r="AN20" s="1960"/>
      <c r="AO20" s="1960"/>
      <c r="AP20" s="1960"/>
      <c r="AQ20" s="1960"/>
    </row>
    <row r="21" spans="1:43">
      <c r="A21" s="1960"/>
      <c r="B21" s="1960"/>
      <c r="C21" s="1960"/>
      <c r="D21" s="1960"/>
      <c r="E21" s="1960"/>
      <c r="F21" s="1960"/>
      <c r="G21" s="1960"/>
      <c r="H21" s="1960"/>
      <c r="I21" s="1960"/>
      <c r="J21" s="1960"/>
      <c r="K21" s="1960"/>
      <c r="L21" s="1960"/>
      <c r="M21" s="1960"/>
      <c r="N21" s="1960"/>
      <c r="O21" s="1960"/>
      <c r="P21" s="1960"/>
      <c r="Q21" s="1960"/>
      <c r="R21" s="1960"/>
      <c r="S21" s="1960"/>
      <c r="T21" s="1960"/>
      <c r="U21" s="1960"/>
      <c r="V21" s="1960"/>
      <c r="W21" s="1960"/>
      <c r="X21" s="1960"/>
      <c r="Y21" s="1960"/>
      <c r="Z21" s="1960"/>
      <c r="AA21" s="1960"/>
      <c r="AB21" s="1960"/>
      <c r="AC21" s="1960"/>
      <c r="AD21" s="1960"/>
      <c r="AE21" s="1960"/>
      <c r="AF21" s="1960"/>
      <c r="AG21" s="1960"/>
      <c r="AH21" s="1960"/>
      <c r="AI21" s="1960"/>
      <c r="AJ21" s="1960"/>
      <c r="AK21" s="1960"/>
      <c r="AL21" s="1960"/>
      <c r="AM21" s="1960"/>
      <c r="AN21" s="1960"/>
      <c r="AO21" s="1960"/>
      <c r="AP21" s="1960"/>
      <c r="AQ21" s="1960"/>
    </row>
    <row r="22" spans="1:43">
      <c r="A22" s="1960"/>
      <c r="B22" s="1960"/>
      <c r="C22" s="1960"/>
      <c r="D22" s="1960"/>
      <c r="E22" s="1960"/>
      <c r="F22" s="1960"/>
      <c r="G22" s="1960"/>
      <c r="H22" s="1960"/>
      <c r="I22" s="1960"/>
      <c r="J22" s="1960"/>
      <c r="K22" s="1960"/>
      <c r="L22" s="1960"/>
      <c r="M22" s="1960"/>
      <c r="N22" s="1960"/>
      <c r="O22" s="1960"/>
      <c r="P22" s="1960"/>
      <c r="Q22" s="1960"/>
      <c r="R22" s="1960"/>
      <c r="S22" s="1960"/>
      <c r="T22" s="1960"/>
      <c r="U22" s="1960"/>
      <c r="V22" s="1960"/>
      <c r="W22" s="1960"/>
      <c r="X22" s="1960"/>
      <c r="Y22" s="1960"/>
      <c r="Z22" s="1960"/>
      <c r="AA22" s="1960"/>
      <c r="AB22" s="1960"/>
      <c r="AC22" s="1960"/>
      <c r="AD22" s="1960"/>
      <c r="AE22" s="1960"/>
      <c r="AF22" s="1960"/>
      <c r="AG22" s="1960"/>
      <c r="AH22" s="1960"/>
      <c r="AI22" s="1960"/>
      <c r="AJ22" s="1960"/>
      <c r="AK22" s="1960"/>
      <c r="AL22" s="1960"/>
      <c r="AM22" s="1960"/>
      <c r="AN22" s="1960"/>
      <c r="AO22" s="1960"/>
      <c r="AP22" s="1960"/>
      <c r="AQ22" s="1960"/>
    </row>
    <row r="23" spans="1:43">
      <c r="A23" s="1960"/>
      <c r="B23" s="1960"/>
      <c r="C23" s="1960"/>
      <c r="D23" s="1960"/>
      <c r="E23" s="1960"/>
      <c r="F23" s="1960"/>
      <c r="G23" s="1960"/>
      <c r="H23" s="1960"/>
      <c r="I23" s="1960"/>
      <c r="J23" s="1960"/>
      <c r="K23" s="1960"/>
      <c r="L23" s="1960"/>
      <c r="M23" s="1960"/>
      <c r="N23" s="1960"/>
      <c r="O23" s="1960"/>
      <c r="P23" s="1960"/>
      <c r="Q23" s="1960"/>
      <c r="R23" s="1960"/>
      <c r="S23" s="1960"/>
      <c r="T23" s="1960"/>
      <c r="U23" s="1960"/>
      <c r="V23" s="1960"/>
      <c r="W23" s="1960"/>
      <c r="X23" s="1960"/>
      <c r="Y23" s="1960"/>
      <c r="Z23" s="1960"/>
      <c r="AA23" s="1960"/>
      <c r="AB23" s="1960"/>
      <c r="AC23" s="1960"/>
      <c r="AD23" s="1960"/>
      <c r="AE23" s="1960"/>
      <c r="AF23" s="1960"/>
      <c r="AG23" s="1960"/>
      <c r="AH23" s="1960"/>
      <c r="AI23" s="1960"/>
      <c r="AJ23" s="1960"/>
      <c r="AK23" s="1960"/>
      <c r="AL23" s="1960"/>
      <c r="AM23" s="1960"/>
      <c r="AN23" s="1960"/>
      <c r="AO23" s="1960"/>
      <c r="AP23" s="1960"/>
      <c r="AQ23" s="1960"/>
    </row>
    <row r="24" spans="1:43">
      <c r="A24" s="1960"/>
      <c r="B24" s="1960"/>
      <c r="C24" s="1960"/>
      <c r="D24" s="1960"/>
      <c r="E24" s="1960"/>
      <c r="F24" s="1960"/>
      <c r="G24" s="1960"/>
      <c r="H24" s="1960"/>
      <c r="I24" s="1960"/>
      <c r="J24" s="1960"/>
      <c r="K24" s="1960"/>
      <c r="L24" s="1960"/>
      <c r="M24" s="1960"/>
      <c r="N24" s="1960"/>
      <c r="O24" s="1960"/>
      <c r="P24" s="1960"/>
      <c r="Q24" s="1960"/>
      <c r="R24" s="1960"/>
      <c r="S24" s="1960"/>
      <c r="T24" s="1960"/>
      <c r="U24" s="1960"/>
      <c r="V24" s="1960"/>
      <c r="W24" s="1960"/>
      <c r="X24" s="1960"/>
      <c r="Y24" s="1960"/>
      <c r="Z24" s="1960"/>
      <c r="AA24" s="1960"/>
      <c r="AB24" s="1960"/>
      <c r="AC24" s="1960"/>
      <c r="AD24" s="1960"/>
      <c r="AE24" s="1960"/>
      <c r="AF24" s="1960"/>
      <c r="AG24" s="1960"/>
      <c r="AH24" s="1960"/>
      <c r="AI24" s="1960"/>
      <c r="AJ24" s="1960"/>
      <c r="AK24" s="1960"/>
      <c r="AL24" s="1960"/>
      <c r="AM24" s="1960"/>
      <c r="AN24" s="1960"/>
      <c r="AO24" s="1960"/>
      <c r="AP24" s="1960"/>
      <c r="AQ24" s="1960"/>
    </row>
    <row r="25" spans="1:43">
      <c r="A25" s="1960"/>
      <c r="B25" s="1960"/>
      <c r="C25" s="1960"/>
      <c r="D25" s="1960"/>
      <c r="E25" s="1960"/>
      <c r="F25" s="1960"/>
      <c r="G25" s="1960"/>
      <c r="H25" s="1960"/>
      <c r="I25" s="1960"/>
      <c r="J25" s="1960"/>
      <c r="K25" s="1960"/>
      <c r="L25" s="1960"/>
      <c r="M25" s="1960"/>
      <c r="N25" s="1960"/>
      <c r="O25" s="1960"/>
      <c r="P25" s="1960"/>
      <c r="Q25" s="1960"/>
      <c r="R25" s="1960"/>
      <c r="S25" s="1960"/>
      <c r="T25" s="1960"/>
      <c r="U25" s="1960"/>
      <c r="V25" s="1960"/>
      <c r="W25" s="1960"/>
      <c r="X25" s="1960"/>
      <c r="Y25" s="1960"/>
      <c r="Z25" s="1960"/>
      <c r="AA25" s="1960"/>
      <c r="AB25" s="1960"/>
      <c r="AC25" s="1960"/>
      <c r="AD25" s="1960"/>
      <c r="AE25" s="1960"/>
      <c r="AF25" s="1960"/>
      <c r="AG25" s="1960"/>
      <c r="AH25" s="1960"/>
      <c r="AI25" s="1960"/>
      <c r="AJ25" s="1960"/>
      <c r="AK25" s="1960"/>
      <c r="AL25" s="1960"/>
      <c r="AM25" s="1960"/>
      <c r="AN25" s="1960"/>
      <c r="AO25" s="1960"/>
      <c r="AP25" s="1960"/>
      <c r="AQ25" s="1960"/>
    </row>
    <row r="26" spans="1:43" ht="99" customHeight="1">
      <c r="A26" s="7844" t="s">
        <v>1075</v>
      </c>
      <c r="B26" s="7844"/>
      <c r="C26" s="7844"/>
      <c r="D26" s="7844"/>
      <c r="E26" s="7844"/>
      <c r="F26" s="7844"/>
      <c r="G26" s="7844"/>
      <c r="H26" s="7844"/>
      <c r="I26" s="7844"/>
      <c r="J26" s="3809"/>
      <c r="K26" s="3809"/>
      <c r="L26" s="3809"/>
      <c r="M26" s="3809"/>
      <c r="N26" s="3809"/>
      <c r="O26" s="3809"/>
      <c r="P26" s="3809"/>
      <c r="Q26" s="3809"/>
      <c r="R26" s="3809"/>
      <c r="S26" s="3809"/>
      <c r="T26" s="3809"/>
      <c r="U26" s="3809"/>
      <c r="V26" s="3809"/>
      <c r="W26" s="3809"/>
      <c r="X26" s="3809"/>
      <c r="Y26" s="3809"/>
      <c r="Z26" s="3809"/>
      <c r="AA26" s="3809"/>
      <c r="AB26" s="3809"/>
      <c r="AC26" s="3809"/>
      <c r="AD26" s="3809"/>
      <c r="AE26" s="3809"/>
      <c r="AF26" s="3809"/>
      <c r="AG26" s="3809"/>
      <c r="AH26" s="3809"/>
      <c r="AI26" s="3809"/>
      <c r="AJ26" s="3809"/>
      <c r="AK26" s="3809"/>
      <c r="AL26" s="3809"/>
      <c r="AM26" s="3809"/>
      <c r="AN26" s="3809"/>
      <c r="AO26" s="3809"/>
      <c r="AP26" s="1960"/>
      <c r="AQ26" s="1960"/>
    </row>
    <row r="27" spans="1:43" ht="104.25" customHeight="1">
      <c r="A27" s="7844" t="s">
        <v>1102</v>
      </c>
      <c r="B27" s="7844"/>
      <c r="C27" s="7844"/>
      <c r="D27" s="7844"/>
      <c r="E27" s="7844"/>
      <c r="F27" s="7844"/>
      <c r="G27" s="7844"/>
      <c r="H27" s="7844"/>
      <c r="I27" s="7844"/>
      <c r="J27" s="3809"/>
      <c r="K27" s="3809"/>
      <c r="L27" s="3809"/>
      <c r="M27" s="3809"/>
      <c r="N27" s="3809"/>
      <c r="O27" s="3809"/>
      <c r="P27" s="3809"/>
      <c r="Q27" s="3809"/>
      <c r="R27" s="3809"/>
      <c r="S27" s="3809"/>
      <c r="T27" s="3809"/>
      <c r="U27" s="3809"/>
      <c r="V27" s="3809"/>
      <c r="W27" s="3809"/>
      <c r="X27" s="3809"/>
      <c r="Y27" s="3809"/>
      <c r="Z27" s="3809"/>
      <c r="AA27" s="3809"/>
      <c r="AB27" s="3809"/>
      <c r="AC27" s="3809"/>
      <c r="AD27" s="3809"/>
      <c r="AE27" s="3809"/>
      <c r="AF27" s="3809"/>
      <c r="AG27" s="3809"/>
      <c r="AH27" s="3809"/>
      <c r="AI27" s="3809"/>
      <c r="AJ27" s="3809"/>
      <c r="AK27" s="3809"/>
      <c r="AL27" s="3809"/>
      <c r="AM27" s="3809"/>
      <c r="AN27" s="3809"/>
      <c r="AO27" s="3809"/>
      <c r="AP27" s="1960"/>
      <c r="AQ27" s="1960"/>
    </row>
    <row r="28" spans="1:43" ht="14.25" customHeight="1">
      <c r="A28" s="7802" t="str">
        <f>"إحصائية محكمة بني سويف الابتدائية " &amp;الاعدادات!D2</f>
        <v xml:space="preserve">إحصائية محكمة بني سويف الابتدائية عن شهر  يوليو لسنة 2026م </v>
      </c>
      <c r="B28" s="7802"/>
      <c r="C28" s="7802"/>
      <c r="D28" s="7802"/>
      <c r="E28" s="7802"/>
      <c r="F28" s="7802"/>
      <c r="G28" s="7802"/>
      <c r="H28" s="7802"/>
      <c r="I28" s="7802"/>
      <c r="J28" s="7802"/>
      <c r="K28" s="7802"/>
      <c r="L28" s="7802"/>
      <c r="M28" s="7802"/>
      <c r="N28" s="7802"/>
      <c r="O28" s="7802"/>
      <c r="P28" s="7802"/>
      <c r="Q28" s="7802"/>
      <c r="R28" s="7802"/>
      <c r="S28" s="7802"/>
      <c r="T28" s="7802"/>
      <c r="U28" s="7802"/>
      <c r="V28" s="7802"/>
      <c r="W28" s="7802"/>
      <c r="X28" s="7802"/>
      <c r="Y28" s="7802"/>
      <c r="Z28" s="7802"/>
      <c r="AA28" s="7802"/>
      <c r="AB28" s="7802"/>
      <c r="AC28" s="7802"/>
      <c r="AD28" s="7802"/>
      <c r="AE28" s="7802"/>
      <c r="AF28" s="7802"/>
      <c r="AG28" s="7802"/>
      <c r="AH28" s="7802"/>
      <c r="AI28" s="7802"/>
      <c r="AJ28" s="7802"/>
      <c r="AK28" s="7802"/>
      <c r="AL28" s="7802"/>
      <c r="AM28" s="7802"/>
      <c r="AN28" s="7802"/>
      <c r="AO28" s="7802"/>
      <c r="AP28" s="7802"/>
      <c r="AQ28" s="7802"/>
    </row>
    <row r="29" spans="1:43" ht="14.25" customHeight="1">
      <c r="A29" s="7802"/>
      <c r="B29" s="7802"/>
      <c r="C29" s="7802"/>
      <c r="D29" s="7802"/>
      <c r="E29" s="7802"/>
      <c r="F29" s="7802"/>
      <c r="G29" s="7802"/>
      <c r="H29" s="7802"/>
      <c r="I29" s="7802"/>
      <c r="J29" s="7802"/>
      <c r="K29" s="7802"/>
      <c r="L29" s="7802"/>
      <c r="M29" s="7802"/>
      <c r="N29" s="7802"/>
      <c r="O29" s="7802"/>
      <c r="P29" s="7802"/>
      <c r="Q29" s="7802"/>
      <c r="R29" s="7802"/>
      <c r="S29" s="7802"/>
      <c r="T29" s="7802"/>
      <c r="U29" s="7802"/>
      <c r="V29" s="7802"/>
      <c r="W29" s="7802"/>
      <c r="X29" s="7802"/>
      <c r="Y29" s="7802"/>
      <c r="Z29" s="7802"/>
      <c r="AA29" s="7802"/>
      <c r="AB29" s="7802"/>
      <c r="AC29" s="7802"/>
      <c r="AD29" s="7802"/>
      <c r="AE29" s="7802"/>
      <c r="AF29" s="7802"/>
      <c r="AG29" s="7802"/>
      <c r="AH29" s="7802"/>
      <c r="AI29" s="7802"/>
      <c r="AJ29" s="7802"/>
      <c r="AK29" s="7802"/>
      <c r="AL29" s="7802"/>
      <c r="AM29" s="7802"/>
      <c r="AN29" s="7802"/>
      <c r="AO29" s="7802"/>
      <c r="AP29" s="7802"/>
      <c r="AQ29" s="7802"/>
    </row>
    <row r="30" spans="1:43" ht="162" customHeight="1" thickBot="1">
      <c r="A30" s="7802"/>
      <c r="B30" s="7802"/>
      <c r="C30" s="7802"/>
      <c r="D30" s="7802"/>
      <c r="E30" s="7802"/>
      <c r="F30" s="7802"/>
      <c r="G30" s="7802"/>
      <c r="H30" s="7802"/>
      <c r="I30" s="7802"/>
      <c r="J30" s="7802"/>
      <c r="K30" s="7802"/>
      <c r="L30" s="7802"/>
      <c r="M30" s="7802"/>
      <c r="N30" s="7802"/>
      <c r="O30" s="7802"/>
      <c r="P30" s="7802"/>
      <c r="Q30" s="7802"/>
      <c r="R30" s="7802"/>
      <c r="S30" s="7802"/>
      <c r="T30" s="7802"/>
      <c r="U30" s="7802"/>
      <c r="V30" s="7802"/>
      <c r="W30" s="7802"/>
      <c r="X30" s="7802"/>
      <c r="Y30" s="7802"/>
      <c r="Z30" s="7802"/>
      <c r="AA30" s="7802"/>
      <c r="AB30" s="7802"/>
      <c r="AC30" s="7802"/>
      <c r="AD30" s="7802"/>
      <c r="AE30" s="7802"/>
      <c r="AF30" s="7802"/>
      <c r="AG30" s="7802"/>
      <c r="AH30" s="7802"/>
      <c r="AI30" s="7802"/>
      <c r="AJ30" s="7802"/>
      <c r="AK30" s="7802"/>
      <c r="AL30" s="7802"/>
      <c r="AM30" s="7802"/>
      <c r="AN30" s="7802"/>
      <c r="AO30" s="7802"/>
      <c r="AP30" s="7802"/>
      <c r="AQ30" s="7802"/>
    </row>
    <row r="31" spans="1:43" ht="33.6" thickBot="1">
      <c r="A31" s="7812" t="s">
        <v>407</v>
      </c>
      <c r="B31" s="7815" t="s">
        <v>408</v>
      </c>
      <c r="C31" s="7818" t="s">
        <v>93</v>
      </c>
      <c r="D31" s="7819"/>
      <c r="E31" s="7820"/>
      <c r="F31" s="7791" t="s">
        <v>109</v>
      </c>
      <c r="G31" s="7787" t="s">
        <v>410</v>
      </c>
      <c r="H31" s="7787" t="s">
        <v>97</v>
      </c>
      <c r="I31" s="3821"/>
      <c r="J31" s="7785" t="s">
        <v>343</v>
      </c>
      <c r="K31" s="7786"/>
      <c r="L31" s="7786"/>
      <c r="M31" s="7786"/>
      <c r="N31" s="7786"/>
      <c r="O31" s="7786"/>
      <c r="P31" s="7786"/>
      <c r="Q31" s="7786"/>
      <c r="R31" s="7786"/>
      <c r="S31" s="7786"/>
      <c r="T31" s="7786"/>
      <c r="U31" s="7786"/>
      <c r="V31" s="7786"/>
      <c r="W31" s="7786"/>
      <c r="X31" s="7786"/>
      <c r="Y31" s="7786"/>
      <c r="Z31" s="7786"/>
      <c r="AA31" s="7786"/>
      <c r="AB31" s="7786"/>
      <c r="AC31" s="7786"/>
      <c r="AD31" s="7786"/>
      <c r="AE31" s="7787" t="s">
        <v>1117</v>
      </c>
      <c r="AF31" s="7806" t="s">
        <v>411</v>
      </c>
      <c r="AG31" s="7809" t="s">
        <v>412</v>
      </c>
      <c r="AH31" s="7796" t="s">
        <v>109</v>
      </c>
      <c r="AI31" s="7799" t="s">
        <v>97</v>
      </c>
      <c r="AJ31" s="7799" t="s">
        <v>117</v>
      </c>
      <c r="AK31" s="7799" t="s">
        <v>413</v>
      </c>
      <c r="AL31" s="7799" t="s">
        <v>415</v>
      </c>
      <c r="AM31" s="7799" t="s">
        <v>416</v>
      </c>
      <c r="AN31" s="7799" t="s">
        <v>111</v>
      </c>
      <c r="AO31" s="7803" t="s">
        <v>1117</v>
      </c>
      <c r="AP31" s="1960"/>
      <c r="AQ31" s="1960"/>
    </row>
    <row r="32" spans="1:43" ht="33">
      <c r="A32" s="7813"/>
      <c r="B32" s="7816"/>
      <c r="C32" s="7793" t="s">
        <v>107</v>
      </c>
      <c r="D32" s="7794"/>
      <c r="E32" s="7795"/>
      <c r="F32" s="7792"/>
      <c r="G32" s="7788"/>
      <c r="H32" s="7788"/>
      <c r="I32" s="7780" t="s">
        <v>413</v>
      </c>
      <c r="J32" s="7782" t="s">
        <v>414</v>
      </c>
      <c r="K32" s="7783"/>
      <c r="L32" s="7783"/>
      <c r="M32" s="7783"/>
      <c r="N32" s="7784"/>
      <c r="O32" s="7780" t="s">
        <v>348</v>
      </c>
      <c r="P32" s="7780" t="s">
        <v>415</v>
      </c>
      <c r="Q32" s="7782" t="s">
        <v>350</v>
      </c>
      <c r="R32" s="7783"/>
      <c r="S32" s="7783"/>
      <c r="T32" s="7783"/>
      <c r="U32" s="7783"/>
      <c r="V32" s="7783"/>
      <c r="W32" s="7783"/>
      <c r="X32" s="7784"/>
      <c r="Y32" s="7866" t="s">
        <v>416</v>
      </c>
      <c r="Z32" s="7782" t="s">
        <v>417</v>
      </c>
      <c r="AA32" s="7784"/>
      <c r="AB32" s="7780" t="s">
        <v>111</v>
      </c>
      <c r="AC32" s="7782" t="s">
        <v>111</v>
      </c>
      <c r="AD32" s="7790"/>
      <c r="AE32" s="7788"/>
      <c r="AF32" s="7807"/>
      <c r="AG32" s="7810"/>
      <c r="AH32" s="7797"/>
      <c r="AI32" s="7800"/>
      <c r="AJ32" s="7800"/>
      <c r="AK32" s="7800"/>
      <c r="AL32" s="7800"/>
      <c r="AM32" s="7800"/>
      <c r="AN32" s="7800"/>
      <c r="AO32" s="7804"/>
      <c r="AP32" s="1960"/>
      <c r="AQ32" s="1960"/>
    </row>
    <row r="33" spans="1:43" ht="375.75" customHeight="1" thickBot="1">
      <c r="A33" s="7814"/>
      <c r="B33" s="7817"/>
      <c r="C33" s="3822" t="s">
        <v>418</v>
      </c>
      <c r="D33" s="3823" t="s">
        <v>358</v>
      </c>
      <c r="E33" s="3824" t="s">
        <v>359</v>
      </c>
      <c r="F33" s="7792"/>
      <c r="G33" s="7789"/>
      <c r="H33" s="7789"/>
      <c r="I33" s="7781"/>
      <c r="J33" s="3825" t="s">
        <v>364</v>
      </c>
      <c r="K33" s="3826" t="s">
        <v>365</v>
      </c>
      <c r="L33" s="3826" t="s">
        <v>366</v>
      </c>
      <c r="M33" s="3826" t="s">
        <v>367</v>
      </c>
      <c r="N33" s="3827" t="s">
        <v>368</v>
      </c>
      <c r="O33" s="7781"/>
      <c r="P33" s="7781"/>
      <c r="Q33" s="3825" t="s">
        <v>369</v>
      </c>
      <c r="R33" s="3826" t="s">
        <v>370</v>
      </c>
      <c r="S33" s="3826" t="s">
        <v>419</v>
      </c>
      <c r="T33" s="3826" t="s">
        <v>372</v>
      </c>
      <c r="U33" s="3826" t="s">
        <v>373</v>
      </c>
      <c r="V33" s="3826" t="s">
        <v>420</v>
      </c>
      <c r="W33" s="3826" t="s">
        <v>421</v>
      </c>
      <c r="X33" s="3827" t="s">
        <v>152</v>
      </c>
      <c r="Y33" s="7867"/>
      <c r="Z33" s="3825" t="s">
        <v>123</v>
      </c>
      <c r="AA33" s="3827" t="s">
        <v>124</v>
      </c>
      <c r="AB33" s="7781"/>
      <c r="AC33" s="3825" t="s">
        <v>376</v>
      </c>
      <c r="AD33" s="3828" t="s">
        <v>147</v>
      </c>
      <c r="AE33" s="7789"/>
      <c r="AF33" s="7808"/>
      <c r="AG33" s="7811"/>
      <c r="AH33" s="7798"/>
      <c r="AI33" s="7801"/>
      <c r="AJ33" s="7801"/>
      <c r="AK33" s="7801"/>
      <c r="AL33" s="7801"/>
      <c r="AM33" s="7801"/>
      <c r="AN33" s="7801"/>
      <c r="AO33" s="7805"/>
      <c r="AP33" s="1960"/>
      <c r="AQ33" s="1960"/>
    </row>
    <row r="34" spans="1:43" ht="372" customHeight="1" thickBot="1">
      <c r="A34" s="3829"/>
      <c r="B34" s="3830" t="s">
        <v>422</v>
      </c>
      <c r="C34" s="3839">
        <f>'جنح المحاكم الجزئية'!H221+'جنح المحاكم الجزئية'!I221+'جنح المحاكم الجزئية'!J221+'جنح المحاكم الجزئية'!K221</f>
        <v>0</v>
      </c>
      <c r="D34" s="3839">
        <f>'جنح المحاكم الجزئية'!L221</f>
        <v>0</v>
      </c>
      <c r="E34" s="3839">
        <f>'جنح المحاكم الجزئية'!M221</f>
        <v>0</v>
      </c>
      <c r="F34" s="3840">
        <f>E34+D34+C34</f>
        <v>0</v>
      </c>
      <c r="G34" s="3840">
        <f>F34-H34</f>
        <v>0</v>
      </c>
      <c r="H34" s="3840">
        <f>I34+O34+P34+Y34+AB34</f>
        <v>0</v>
      </c>
      <c r="I34" s="3840">
        <f>J34+K34+L34+M34+N34</f>
        <v>0</v>
      </c>
      <c r="J34" s="3841">
        <f>'جنح المحاكم الجزئية'!Y221</f>
        <v>0</v>
      </c>
      <c r="K34" s="3841">
        <f>'جنح المحاكم الجزئية'!Z221</f>
        <v>0</v>
      </c>
      <c r="L34" s="3841">
        <f>'جنح المحاكم الجزئية'!AA221</f>
        <v>0</v>
      </c>
      <c r="M34" s="3841">
        <f>'جنح المحاكم الجزئية'!AB221</f>
        <v>0</v>
      </c>
      <c r="N34" s="3841">
        <f>'جنح المحاكم الجزئية'!AC221</f>
        <v>0</v>
      </c>
      <c r="O34" s="3841">
        <f>'جنح المحاكم الجزئية'!AD221</f>
        <v>0</v>
      </c>
      <c r="P34" s="3840">
        <f>Q34+R34+S34+T34+U34+V34+W34+X34</f>
        <v>0</v>
      </c>
      <c r="Q34" s="3841">
        <f>'جنح المحاكم الجزئية'!AF221</f>
        <v>0</v>
      </c>
      <c r="R34" s="3841">
        <f>'جنح المحاكم الجزئية'!AG221</f>
        <v>0</v>
      </c>
      <c r="S34" s="3841">
        <f>'جنح المحاكم الجزئية'!AH221</f>
        <v>0</v>
      </c>
      <c r="T34" s="3841">
        <f>'جنح المحاكم الجزئية'!AI221</f>
        <v>0</v>
      </c>
      <c r="U34" s="3841">
        <f>'جنح المحاكم الجزئية'!AJ221</f>
        <v>0</v>
      </c>
      <c r="V34" s="3841">
        <f>'جنح المحاكم الجزئية'!AK221</f>
        <v>0</v>
      </c>
      <c r="W34" s="3841">
        <f>'جنح المحاكم الجزئية'!AL221</f>
        <v>0</v>
      </c>
      <c r="X34" s="3841">
        <f>'جنح المحاكم الجزئية'!AM221</f>
        <v>0</v>
      </c>
      <c r="Y34" s="3840">
        <f>Z34+AA34</f>
        <v>0</v>
      </c>
      <c r="Z34" s="3841">
        <f>'جنح المحاكم الجزئية'!AO221</f>
        <v>0</v>
      </c>
      <c r="AA34" s="3841">
        <f>'جنح المحاكم الجزئية'!AP221</f>
        <v>0</v>
      </c>
      <c r="AB34" s="3840">
        <f>AC34+AD34</f>
        <v>0</v>
      </c>
      <c r="AC34" s="3841">
        <f>'جنح المحاكم الجزئية'!AR221</f>
        <v>0</v>
      </c>
      <c r="AD34" s="3841">
        <f>'جنح المحاكم الجزئية'!AS221</f>
        <v>0</v>
      </c>
      <c r="AE34" s="3840">
        <f>I34+O34+P34</f>
        <v>0</v>
      </c>
      <c r="AF34" s="3005" t="e">
        <f>AE34/F34</f>
        <v>#DIV/0!</v>
      </c>
      <c r="AG34" s="3006" t="e">
        <f>H34/F34</f>
        <v>#DIV/0!</v>
      </c>
      <c r="AH34" s="3007">
        <f>F34</f>
        <v>0</v>
      </c>
      <c r="AI34" s="3842">
        <f>H34</f>
        <v>0</v>
      </c>
      <c r="AJ34" s="3842">
        <f>G34</f>
        <v>0</v>
      </c>
      <c r="AK34" s="3842">
        <f>I34</f>
        <v>0</v>
      </c>
      <c r="AL34" s="3842">
        <f>P34</f>
        <v>0</v>
      </c>
      <c r="AM34" s="3842">
        <f>Y34</f>
        <v>0</v>
      </c>
      <c r="AN34" s="3842">
        <f>AB34</f>
        <v>0</v>
      </c>
      <c r="AO34" s="3843">
        <f>AE34</f>
        <v>0</v>
      </c>
      <c r="AP34" s="1960"/>
      <c r="AQ34" s="1960"/>
    </row>
    <row r="35" spans="1:43">
      <c r="A35" s="1960"/>
      <c r="B35" s="1960"/>
      <c r="C35" s="1960"/>
      <c r="D35" s="1960"/>
      <c r="E35" s="1960"/>
      <c r="F35" s="1960"/>
      <c r="G35" s="1960"/>
      <c r="H35" s="1960"/>
      <c r="I35" s="1960"/>
      <c r="J35" s="1960"/>
      <c r="K35" s="1960"/>
      <c r="L35" s="1960"/>
      <c r="M35" s="1960"/>
      <c r="N35" s="1960"/>
      <c r="O35" s="1960"/>
      <c r="P35" s="1960"/>
      <c r="Q35" s="1960"/>
      <c r="R35" s="1960"/>
      <c r="S35" s="1960"/>
      <c r="T35" s="1960"/>
      <c r="U35" s="1960"/>
      <c r="V35" s="1960"/>
      <c r="W35" s="1960"/>
      <c r="X35" s="1960"/>
      <c r="Y35" s="1960"/>
      <c r="Z35" s="1960"/>
      <c r="AA35" s="1960"/>
      <c r="AB35" s="1960"/>
      <c r="AC35" s="1960"/>
      <c r="AD35" s="1960"/>
      <c r="AE35" s="1960"/>
      <c r="AF35" s="1960"/>
      <c r="AG35" s="1960"/>
      <c r="AH35" s="1960"/>
      <c r="AI35" s="1960"/>
      <c r="AJ35" s="1960"/>
      <c r="AK35" s="1960"/>
      <c r="AL35" s="1960"/>
      <c r="AM35" s="1960"/>
      <c r="AN35" s="1960"/>
      <c r="AO35" s="1960"/>
      <c r="AP35" s="1960"/>
      <c r="AQ35" s="1960"/>
    </row>
    <row r="36" spans="1:43" ht="106.2">
      <c r="A36" s="1960"/>
      <c r="B36" s="1960"/>
      <c r="C36" s="7845" t="s">
        <v>1114</v>
      </c>
      <c r="D36" s="7845"/>
      <c r="E36" s="7845"/>
      <c r="F36" s="7845"/>
      <c r="G36" s="7845"/>
      <c r="H36" s="1960"/>
      <c r="I36" s="1960"/>
      <c r="J36" s="1960"/>
      <c r="K36" s="1960"/>
      <c r="L36" s="1960"/>
      <c r="M36" s="1960"/>
      <c r="N36" s="1960"/>
      <c r="O36" s="1960"/>
      <c r="P36" s="1960"/>
      <c r="Q36" s="1960"/>
      <c r="R36" s="1960"/>
      <c r="S36" s="1960"/>
      <c r="T36" s="1960"/>
      <c r="U36" s="1960"/>
      <c r="V36" s="1960"/>
      <c r="W36" s="1960"/>
      <c r="X36" s="1960"/>
      <c r="Y36" s="1960"/>
      <c r="Z36" s="1960"/>
      <c r="AA36" s="1960"/>
      <c r="AB36" s="1960"/>
      <c r="AC36" s="1960"/>
      <c r="AD36" s="1960"/>
      <c r="AE36" s="1960"/>
      <c r="AF36" s="1960"/>
      <c r="AG36" s="1960"/>
      <c r="AH36" s="1960"/>
      <c r="AI36" s="1960"/>
      <c r="AJ36" s="1960"/>
      <c r="AK36" s="1960"/>
      <c r="AL36" s="1960"/>
      <c r="AM36" s="1960"/>
      <c r="AN36" s="1960"/>
      <c r="AO36" s="1960"/>
      <c r="AP36" s="1960"/>
      <c r="AQ36" s="1960"/>
    </row>
  </sheetData>
  <customSheetViews>
    <customSheetView guid="{12CA49F8-E6BA-489F-9DA0-6B8A5CD7EDCA}" scale="40" showPageBreaks="1" view="pageBreakPreview" topLeftCell="A28">
      <selection activeCell="C11" sqref="C11:G11"/>
      <rowBreaks count="1" manualBreakCount="1">
        <brk id="24" max="16383" man="1"/>
      </rowBreaks>
      <pageMargins left="0" right="0" top="0" bottom="0" header="0" footer="0"/>
      <printOptions horizontalCentered="1"/>
      <pageSetup scale="20" orientation="landscape" r:id="rId1"/>
    </customSheetView>
    <customSheetView guid="{37E56966-4F94-4240-A3E5-59881448F1B0}" scale="40" showPageBreaks="1" view="pageBreakPreview" topLeftCell="A28">
      <selection activeCell="C11" sqref="C11:G11"/>
      <rowBreaks count="1" manualBreakCount="1">
        <brk id="24" max="16383" man="1"/>
      </rowBreaks>
      <pageMargins left="0" right="0" top="0" bottom="0" header="0" footer="0"/>
      <printOptions horizontalCentered="1"/>
      <pageSetup scale="20" orientation="landscape" r:id="rId2"/>
    </customSheetView>
    <customSheetView guid="{230182A1-F070-4DDB-9301-86882B42A49C}" scale="25" showPageBreaks="1" view="pageBreakPreview">
      <selection activeCell="S14" sqref="S14"/>
      <rowBreaks count="1" manualBreakCount="1">
        <brk id="24" max="16383" man="1"/>
      </rowBreaks>
      <pageMargins left="0" right="0" top="0" bottom="0" header="0" footer="0"/>
      <printOptions horizontalCentered="1"/>
      <pageSetup scale="23" orientation="landscape" r:id="rId3"/>
    </customSheetView>
    <customSheetView guid="{7E615092-1A34-48E1-8A6E-7383EDD6AB18}" scale="40" showPageBreaks="1" view="pageBreakPreview" topLeftCell="A28">
      <selection activeCell="C11" sqref="C11:G11"/>
      <rowBreaks count="1" manualBreakCount="1">
        <brk id="24" max="16383" man="1"/>
      </rowBreaks>
      <pageMargins left="0" right="0" top="0" bottom="0" header="0" footer="0"/>
      <printOptions horizontalCentered="1"/>
      <pageSetup scale="20" orientation="landscape" r:id="rId4"/>
    </customSheetView>
  </customSheetViews>
  <mergeCells count="66">
    <mergeCell ref="AK6:AK8"/>
    <mergeCell ref="G6:G8"/>
    <mergeCell ref="H6:H8"/>
    <mergeCell ref="J6:AE6"/>
    <mergeCell ref="I7:I8"/>
    <mergeCell ref="J7:N7"/>
    <mergeCell ref="O7:O8"/>
    <mergeCell ref="Y7:Z7"/>
    <mergeCell ref="A26:I26"/>
    <mergeCell ref="A27:I27"/>
    <mergeCell ref="C36:G36"/>
    <mergeCell ref="C11:G11"/>
    <mergeCell ref="AI6:AI8"/>
    <mergeCell ref="AA7:AA8"/>
    <mergeCell ref="AB7:AC7"/>
    <mergeCell ref="AD7:AE7"/>
    <mergeCell ref="AF6:AF8"/>
    <mergeCell ref="P7:W7"/>
    <mergeCell ref="X7:X8"/>
    <mergeCell ref="AG6:AG8"/>
    <mergeCell ref="AH6:AH8"/>
    <mergeCell ref="Y32:Y33"/>
    <mergeCell ref="Z32:AA32"/>
    <mergeCell ref="AB32:AB33"/>
    <mergeCell ref="A1:F1"/>
    <mergeCell ref="A6:A8"/>
    <mergeCell ref="B6:B8"/>
    <mergeCell ref="C6:E6"/>
    <mergeCell ref="F6:F8"/>
    <mergeCell ref="A3:H3"/>
    <mergeCell ref="C7:E7"/>
    <mergeCell ref="A2:I2"/>
    <mergeCell ref="A4:AQ4"/>
    <mergeCell ref="AJ6:AJ8"/>
    <mergeCell ref="AL6:AL8"/>
    <mergeCell ref="AM6:AM8"/>
    <mergeCell ref="AN6:AN8"/>
    <mergeCell ref="AO6:AO8"/>
    <mergeCell ref="AP6:AP8"/>
    <mergeCell ref="AQ6:AQ8"/>
    <mergeCell ref="AH31:AH33"/>
    <mergeCell ref="AI31:AI33"/>
    <mergeCell ref="A28:AQ30"/>
    <mergeCell ref="AJ31:AJ33"/>
    <mergeCell ref="AK31:AK33"/>
    <mergeCell ref="AL31:AL33"/>
    <mergeCell ref="AM31:AM33"/>
    <mergeCell ref="AN31:AN33"/>
    <mergeCell ref="AO31:AO33"/>
    <mergeCell ref="H31:H33"/>
    <mergeCell ref="AE31:AE33"/>
    <mergeCell ref="AF31:AF33"/>
    <mergeCell ref="AG31:AG33"/>
    <mergeCell ref="A31:A33"/>
    <mergeCell ref="B31:B33"/>
    <mergeCell ref="C31:E31"/>
    <mergeCell ref="F31:F33"/>
    <mergeCell ref="C32:E32"/>
    <mergeCell ref="I32:I33"/>
    <mergeCell ref="J32:N32"/>
    <mergeCell ref="O32:O33"/>
    <mergeCell ref="P32:P33"/>
    <mergeCell ref="Q32:X32"/>
    <mergeCell ref="J31:AD31"/>
    <mergeCell ref="G31:G33"/>
    <mergeCell ref="AC32:AD32"/>
  </mergeCells>
  <dataValidations count="2">
    <dataValidation type="whole" allowBlank="1" showInputMessage="1" showErrorMessage="1" errorTitle="خطأ إدخال" error="هذه الخلية لا تقبل سوى الأرقام" sqref="C9:AF9" xr:uid="{00000000-0002-0000-1100-000000000000}">
      <formula1>-1000000</formula1>
      <formula2>10000000</formula2>
    </dataValidation>
    <dataValidation type="whole" allowBlank="1" showInputMessage="1" showErrorMessage="1" errorTitle="خطأ إدخال" error="هذه الخلية لا تقبل سوى أرقام" sqref="C34:AE34" xr:uid="{00000000-0002-0000-1100-000001000000}">
      <formula1>-1000000</formula1>
      <formula2>10000000</formula2>
    </dataValidation>
  </dataValidations>
  <printOptions horizontalCentered="1"/>
  <pageMargins left="0" right="0" top="0" bottom="0" header="0" footer="0"/>
  <pageSetup scale="20" orientation="landscape" r:id="rId5"/>
  <rowBreaks count="1" manualBreakCount="1">
    <brk id="24" max="16383" man="1"/>
  </rowBreaks>
  <drawing r:id="rId6"/>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ورقة17"/>
  <dimension ref="A1:AO373"/>
  <sheetViews>
    <sheetView rightToLeft="1" view="pageBreakPreview" zoomScale="25" zoomScaleNormal="40" zoomScaleSheetLayoutView="25" workbookViewId="0">
      <selection activeCell="D11" sqref="D11"/>
    </sheetView>
  </sheetViews>
  <sheetFormatPr defaultRowHeight="13.8"/>
  <cols>
    <col min="1" max="1" width="16.8984375" customWidth="1"/>
    <col min="2" max="2" width="71.59765625" customWidth="1"/>
    <col min="3" max="7" width="51.69921875" customWidth="1"/>
    <col min="8" max="8" width="44.8984375" customWidth="1"/>
    <col min="9" max="9" width="51.69921875" customWidth="1"/>
    <col min="10" max="10" width="44.8984375" hidden="1" customWidth="1"/>
    <col min="11" max="11" width="41.3984375" customWidth="1"/>
    <col min="12" max="12" width="56" customWidth="1"/>
    <col min="13" max="13" width="0.296875" customWidth="1"/>
    <col min="14" max="14" width="9" customWidth="1"/>
    <col min="15" max="15" width="0.3984375" customWidth="1"/>
    <col min="16" max="16" width="9" customWidth="1"/>
    <col min="17" max="17" width="3" customWidth="1"/>
    <col min="18" max="18" width="4.296875" customWidth="1"/>
    <col min="19" max="22" width="28" customWidth="1"/>
    <col min="23" max="27" width="15.8984375" customWidth="1"/>
    <col min="28" max="40" width="10.69921875" customWidth="1"/>
    <col min="41" max="41" width="61" customWidth="1"/>
  </cols>
  <sheetData>
    <row r="1" spans="1:41" ht="80.400000000000006" thickBot="1">
      <c r="A1" s="7945" t="s">
        <v>1075</v>
      </c>
      <c r="B1" s="7946"/>
      <c r="C1" s="3844"/>
      <c r="D1" s="3844"/>
      <c r="E1" s="3845"/>
      <c r="F1" s="3845"/>
      <c r="G1" s="3845"/>
      <c r="H1" s="3845"/>
      <c r="I1" s="3845"/>
      <c r="J1" s="3845"/>
      <c r="K1" s="3845"/>
      <c r="L1" s="1960"/>
      <c r="M1" s="1960"/>
      <c r="N1" s="1960"/>
      <c r="O1" s="1960"/>
      <c r="P1" s="1960"/>
      <c r="Q1" s="1960"/>
      <c r="R1" s="3846"/>
      <c r="S1" s="7984" t="s">
        <v>1075</v>
      </c>
      <c r="T1" s="7985"/>
      <c r="U1" s="7985"/>
      <c r="V1" s="7985"/>
      <c r="W1" s="7985"/>
      <c r="X1" s="7986"/>
      <c r="Y1" s="3847"/>
      <c r="Z1" s="3847"/>
      <c r="AA1" s="3847"/>
      <c r="AB1" s="3847"/>
      <c r="AC1" s="3847"/>
      <c r="AD1" s="3847"/>
      <c r="AE1" s="3847"/>
      <c r="AF1" s="3847"/>
      <c r="AG1" s="3847"/>
      <c r="AH1" s="3847"/>
      <c r="AI1" s="3847"/>
      <c r="AJ1" s="3847"/>
      <c r="AK1" s="3847"/>
      <c r="AL1" s="3847"/>
      <c r="AM1" s="3847"/>
      <c r="AN1" s="3847"/>
      <c r="AO1" s="3847"/>
    </row>
    <row r="2" spans="1:41" ht="50.4" thickBot="1">
      <c r="A2" s="5320"/>
      <c r="B2" s="5320"/>
      <c r="C2" s="3849"/>
      <c r="D2" s="3849"/>
      <c r="E2" s="3845"/>
      <c r="F2" s="3845"/>
      <c r="G2" s="3845"/>
      <c r="H2" s="3845"/>
      <c r="I2" s="3845"/>
      <c r="J2" s="3845"/>
      <c r="K2" s="3845"/>
      <c r="L2" s="1960"/>
      <c r="M2" s="1960"/>
      <c r="N2" s="1960"/>
      <c r="O2" s="1960"/>
      <c r="P2" s="1960"/>
      <c r="Q2" s="1960"/>
      <c r="R2" s="3850"/>
      <c r="S2" s="5321"/>
      <c r="T2" s="5322"/>
      <c r="U2" s="5323"/>
      <c r="V2" s="5323"/>
      <c r="W2" s="5324"/>
      <c r="X2" s="5324"/>
      <c r="Y2" s="3845"/>
      <c r="Z2" s="3845"/>
      <c r="AA2" s="3845"/>
      <c r="AB2" s="3845"/>
      <c r="AC2" s="3845"/>
      <c r="AD2" s="3845"/>
      <c r="AE2" s="3845"/>
      <c r="AF2" s="3845"/>
      <c r="AG2" s="3845"/>
      <c r="AH2" s="3845"/>
      <c r="AI2" s="3845"/>
      <c r="AJ2" s="3845"/>
      <c r="AK2" s="3845"/>
      <c r="AL2" s="3845"/>
      <c r="AM2" s="3845"/>
      <c r="AN2" s="3845"/>
      <c r="AO2" s="3845"/>
    </row>
    <row r="3" spans="1:41" ht="99.75" customHeight="1" thickTop="1" thickBot="1">
      <c r="A3" s="7947" t="s">
        <v>1118</v>
      </c>
      <c r="B3" s="7948"/>
      <c r="C3" s="3844"/>
      <c r="D3" s="3844"/>
      <c r="E3" s="3845"/>
      <c r="F3" s="3845"/>
      <c r="G3" s="3845"/>
      <c r="H3" s="3845"/>
      <c r="I3" s="3845"/>
      <c r="J3" s="3845"/>
      <c r="K3" s="3845"/>
      <c r="L3" s="1960"/>
      <c r="M3" s="1960"/>
      <c r="N3" s="1960"/>
      <c r="O3" s="1960"/>
      <c r="P3" s="1960"/>
      <c r="Q3" s="1960"/>
      <c r="R3" s="3850"/>
      <c r="S3" s="7980" t="s">
        <v>1118</v>
      </c>
      <c r="T3" s="7981"/>
      <c r="U3" s="7981"/>
      <c r="V3" s="7981"/>
      <c r="W3" s="7981"/>
      <c r="X3" s="7982"/>
      <c r="Y3" s="3845"/>
      <c r="Z3" s="3845"/>
      <c r="AA3" s="3845"/>
      <c r="AB3" s="3845"/>
      <c r="AC3" s="3845"/>
      <c r="AD3" s="3845"/>
      <c r="AE3" s="3845"/>
      <c r="AF3" s="3845"/>
      <c r="AG3" s="3845"/>
      <c r="AH3" s="3845"/>
      <c r="AI3" s="3845"/>
      <c r="AJ3" s="3845"/>
      <c r="AK3" s="3845"/>
      <c r="AL3" s="3845"/>
      <c r="AM3" s="3845"/>
      <c r="AN3" s="3845"/>
      <c r="AO3" s="3845"/>
    </row>
    <row r="4" spans="1:41" ht="18" thickTop="1">
      <c r="A4" s="3845"/>
      <c r="B4" s="3845"/>
      <c r="C4" s="3845"/>
      <c r="D4" s="3845"/>
      <c r="E4" s="3845"/>
      <c r="F4" s="3845"/>
      <c r="G4" s="3845"/>
      <c r="H4" s="3845"/>
      <c r="I4" s="3845"/>
      <c r="J4" s="3845"/>
      <c r="K4" s="3845"/>
      <c r="L4" s="1960"/>
      <c r="M4" s="1960"/>
      <c r="N4" s="1960"/>
      <c r="O4" s="1960"/>
      <c r="P4" s="1960"/>
      <c r="Q4" s="1960"/>
      <c r="R4" s="3850"/>
      <c r="Y4" s="3845"/>
      <c r="Z4" s="3845"/>
      <c r="AA4" s="3845"/>
      <c r="AB4" s="3845"/>
      <c r="AC4" s="3845"/>
      <c r="AD4" s="3845"/>
      <c r="AE4" s="3845"/>
      <c r="AF4" s="3845"/>
      <c r="AG4" s="3845"/>
      <c r="AH4" s="3845"/>
      <c r="AI4" s="3845"/>
      <c r="AJ4" s="3845"/>
      <c r="AK4" s="3845"/>
      <c r="AL4" s="3845"/>
      <c r="AM4" s="3845"/>
      <c r="AN4" s="3845"/>
      <c r="AO4" s="3845"/>
    </row>
    <row r="5" spans="1:41" ht="29.25" customHeight="1">
      <c r="A5" s="3847"/>
      <c r="B5" s="3847"/>
      <c r="C5" s="3847"/>
      <c r="D5" s="3847"/>
      <c r="E5" s="3847"/>
      <c r="F5" s="3847"/>
      <c r="G5" s="3847"/>
      <c r="H5" s="3847"/>
      <c r="I5" s="3847"/>
      <c r="J5" s="3847"/>
      <c r="K5" s="3847"/>
      <c r="L5" s="1960"/>
      <c r="M5" s="1960"/>
      <c r="N5" s="1960"/>
      <c r="O5" s="1960"/>
      <c r="P5" s="1960"/>
      <c r="Q5" s="1960"/>
      <c r="R5" s="3846"/>
      <c r="S5" s="3846"/>
      <c r="T5" s="3847"/>
      <c r="U5" s="3847"/>
      <c r="V5" s="3847"/>
      <c r="W5" s="3847"/>
      <c r="X5" s="3847"/>
      <c r="Y5" s="3847"/>
      <c r="Z5" s="3847"/>
      <c r="AA5" s="3847"/>
      <c r="AB5" s="3847"/>
      <c r="AC5" s="3847"/>
      <c r="AD5" s="3847"/>
      <c r="AE5" s="3847"/>
      <c r="AF5" s="3847"/>
      <c r="AG5" s="3847"/>
      <c r="AH5" s="3847"/>
      <c r="AI5" s="3847"/>
      <c r="AJ5" s="3847"/>
      <c r="AK5" s="3847"/>
      <c r="AL5" s="3847"/>
      <c r="AM5" s="3847"/>
      <c r="AN5" s="3847"/>
      <c r="AO5" s="3847"/>
    </row>
    <row r="6" spans="1:41" ht="77.25" customHeight="1">
      <c r="A6" s="1993" t="s">
        <v>1119</v>
      </c>
      <c r="B6" s="1994"/>
      <c r="C6" s="1994"/>
      <c r="D6" s="1994"/>
      <c r="E6" s="1994"/>
      <c r="F6" s="1994"/>
      <c r="G6" s="1994"/>
      <c r="H6" s="1994"/>
      <c r="I6" s="1994"/>
      <c r="J6" s="1994"/>
      <c r="K6" s="1994"/>
      <c r="L6" s="1960"/>
      <c r="M6" s="1960"/>
      <c r="N6" s="1960"/>
      <c r="O6" s="1960"/>
      <c r="P6" s="1960"/>
      <c r="Q6" s="1960"/>
      <c r="R6" s="3846"/>
      <c r="S6" s="3851"/>
      <c r="T6" s="3852"/>
      <c r="U6" s="3852"/>
      <c r="V6" s="3852"/>
      <c r="W6" s="3852"/>
      <c r="X6" s="3852"/>
      <c r="Y6" s="3852"/>
      <c r="Z6" s="3852"/>
      <c r="AA6" s="3852"/>
      <c r="AB6" s="3852"/>
      <c r="AC6" s="3852"/>
      <c r="AD6" s="3852"/>
      <c r="AE6" s="3852"/>
      <c r="AF6" s="3852"/>
      <c r="AG6" s="3852"/>
      <c r="AH6" s="3852"/>
      <c r="AI6" s="3852"/>
      <c r="AJ6" s="3852"/>
      <c r="AK6" s="3852"/>
      <c r="AL6" s="3852"/>
      <c r="AM6" s="3852"/>
      <c r="AN6" s="3847"/>
      <c r="AO6" s="3847"/>
    </row>
    <row r="7" spans="1:41" ht="108" customHeight="1" thickBot="1">
      <c r="A7" s="3860" t="str">
        <f>الاعدادات!D2</f>
        <v xml:space="preserve">عن شهر  يوليو لسنة 2026م </v>
      </c>
      <c r="B7" s="1995"/>
      <c r="C7" s="1994"/>
      <c r="D7" s="1994"/>
      <c r="E7" s="1995"/>
      <c r="F7" s="1995"/>
      <c r="G7" s="1995"/>
      <c r="H7" s="1995"/>
      <c r="I7" s="1995"/>
      <c r="J7" s="1995"/>
      <c r="K7" s="1995"/>
      <c r="L7" s="1960"/>
      <c r="M7" s="1960"/>
      <c r="N7" s="1960"/>
      <c r="O7" s="1960"/>
      <c r="P7" s="1960"/>
      <c r="Q7" s="1960"/>
      <c r="R7" s="3846"/>
      <c r="S7" s="7952" t="s">
        <v>1119</v>
      </c>
      <c r="T7" s="7952"/>
      <c r="U7" s="7952"/>
      <c r="V7" s="7952"/>
      <c r="W7" s="7952"/>
      <c r="X7" s="7952"/>
      <c r="Y7" s="7952"/>
      <c r="Z7" s="7952"/>
      <c r="AA7" s="7952"/>
      <c r="AB7" s="7952"/>
      <c r="AC7" s="7952"/>
      <c r="AD7" s="7952"/>
      <c r="AE7" s="7952"/>
      <c r="AF7" s="7952"/>
      <c r="AG7" s="7952"/>
      <c r="AH7" s="7952"/>
      <c r="AI7" s="7952"/>
      <c r="AJ7" s="7952"/>
      <c r="AK7" s="7952"/>
      <c r="AL7" s="7952"/>
      <c r="AM7" s="7952"/>
      <c r="AN7" s="7952"/>
      <c r="AO7" s="1991"/>
    </row>
    <row r="8" spans="1:41" ht="64.5" customHeight="1" thickBot="1">
      <c r="A8" s="7913" t="s">
        <v>454</v>
      </c>
      <c r="B8" s="7914"/>
      <c r="C8" s="7899" t="s">
        <v>93</v>
      </c>
      <c r="D8" s="7983"/>
      <c r="E8" s="7907" t="s">
        <v>93</v>
      </c>
      <c r="F8" s="7905" t="s">
        <v>836</v>
      </c>
      <c r="G8" s="7901" t="s">
        <v>1168</v>
      </c>
      <c r="H8" s="7901" t="s">
        <v>1480</v>
      </c>
      <c r="I8" s="7903" t="s">
        <v>460</v>
      </c>
      <c r="J8" s="4303" t="s">
        <v>1105</v>
      </c>
      <c r="K8" s="4304" t="s">
        <v>1105</v>
      </c>
      <c r="L8" s="1960"/>
      <c r="M8" s="1960"/>
      <c r="N8" s="1960"/>
      <c r="O8" s="1960"/>
      <c r="P8" s="1960"/>
      <c r="Q8" s="1960"/>
      <c r="R8" s="3846"/>
      <c r="S8" s="7953" t="str">
        <f>"بيان بعدد القضايا وما تم إنجازة " &amp;الاعدادات!D2</f>
        <v xml:space="preserve">بيان بعدد القضايا وما تم إنجازة عن شهر  يوليو لسنة 2026م </v>
      </c>
      <c r="T8" s="7953"/>
      <c r="U8" s="7953"/>
      <c r="V8" s="7953"/>
      <c r="W8" s="7953"/>
      <c r="X8" s="7953"/>
      <c r="Y8" s="7953"/>
      <c r="Z8" s="7953"/>
      <c r="AA8" s="7953"/>
      <c r="AB8" s="7953"/>
      <c r="AC8" s="7953"/>
      <c r="AD8" s="7953"/>
      <c r="AE8" s="7953"/>
      <c r="AF8" s="7953"/>
      <c r="AG8" s="7953"/>
      <c r="AH8" s="7953"/>
      <c r="AI8" s="7953"/>
      <c r="AJ8" s="7953"/>
      <c r="AK8" s="7953"/>
      <c r="AL8" s="7953"/>
      <c r="AM8" s="7953"/>
      <c r="AN8" s="7953"/>
      <c r="AO8" s="1991"/>
    </row>
    <row r="9" spans="1:41" ht="64.5" customHeight="1" thickBot="1">
      <c r="A9" s="7915"/>
      <c r="B9" s="7916"/>
      <c r="C9" s="5482" t="s">
        <v>108</v>
      </c>
      <c r="D9" s="5528" t="s">
        <v>1120</v>
      </c>
      <c r="E9" s="7908"/>
      <c r="F9" s="7906"/>
      <c r="G9" s="7902"/>
      <c r="H9" s="7902"/>
      <c r="I9" s="7904"/>
      <c r="J9" s="4308"/>
      <c r="K9" s="4307" t="s">
        <v>1541</v>
      </c>
      <c r="L9" s="1960"/>
      <c r="M9" s="1960"/>
      <c r="N9" s="1960"/>
      <c r="O9" s="1960"/>
      <c r="P9" s="1960"/>
      <c r="Q9" s="1960"/>
      <c r="R9" s="3846"/>
      <c r="S9" s="7965" t="s">
        <v>454</v>
      </c>
      <c r="T9" s="7966"/>
      <c r="U9" s="7966"/>
      <c r="V9" s="7967"/>
      <c r="W9" s="7965" t="s">
        <v>93</v>
      </c>
      <c r="X9" s="7966"/>
      <c r="Y9" s="7966"/>
      <c r="Z9" s="7966"/>
      <c r="AA9" s="7967"/>
      <c r="AB9" s="7971" t="s">
        <v>1130</v>
      </c>
      <c r="AC9" s="7972"/>
      <c r="AD9" s="7972"/>
      <c r="AE9" s="7972"/>
      <c r="AF9" s="7972"/>
      <c r="AG9" s="7972"/>
      <c r="AH9" s="7972"/>
      <c r="AI9" s="7973"/>
      <c r="AJ9" s="7965" t="s">
        <v>460</v>
      </c>
      <c r="AK9" s="7966"/>
      <c r="AL9" s="7966"/>
      <c r="AM9" s="7966"/>
      <c r="AN9" s="7967"/>
      <c r="AO9" s="7893" t="s">
        <v>533</v>
      </c>
    </row>
    <row r="10" spans="1:41" ht="108" customHeight="1" thickBot="1">
      <c r="A10" s="7954" t="s">
        <v>1121</v>
      </c>
      <c r="B10" s="7955"/>
      <c r="C10" s="4314">
        <f>'مدني كلي'!Y674</f>
        <v>0</v>
      </c>
      <c r="D10" s="4309">
        <f>E10-C10</f>
        <v>5928</v>
      </c>
      <c r="E10" s="5508">
        <f>'مدني كلي'!Z674</f>
        <v>5928</v>
      </c>
      <c r="F10" s="4314">
        <f>'مدني كلي'!AA674+'مدني كلي'!AS674</f>
        <v>0</v>
      </c>
      <c r="G10" s="4321">
        <f>'مدني كلي'!AT674</f>
        <v>0</v>
      </c>
      <c r="H10" s="5475">
        <f>'مدني كلي'!AW674</f>
        <v>0</v>
      </c>
      <c r="I10" s="4309">
        <f>E10-F10-G10-H10</f>
        <v>5928</v>
      </c>
      <c r="J10" s="4315"/>
      <c r="K10" s="5509">
        <f>F10/E10</f>
        <v>0</v>
      </c>
      <c r="L10" s="5474">
        <f>F10+G10+H10+I10</f>
        <v>5928</v>
      </c>
      <c r="M10" s="1960"/>
      <c r="N10" s="1960"/>
      <c r="O10" s="1960"/>
      <c r="P10" s="1960"/>
      <c r="Q10" s="1960"/>
      <c r="R10" s="3846"/>
      <c r="S10" s="7968"/>
      <c r="T10" s="7969"/>
      <c r="U10" s="7969"/>
      <c r="V10" s="7970"/>
      <c r="W10" s="7968"/>
      <c r="X10" s="7969"/>
      <c r="Y10" s="7969"/>
      <c r="Z10" s="7969"/>
      <c r="AA10" s="7970"/>
      <c r="AB10" s="7974"/>
      <c r="AC10" s="7975"/>
      <c r="AD10" s="7975"/>
      <c r="AE10" s="7975"/>
      <c r="AF10" s="7975"/>
      <c r="AG10" s="7975"/>
      <c r="AH10" s="7975"/>
      <c r="AI10" s="7976"/>
      <c r="AJ10" s="7968"/>
      <c r="AK10" s="7969"/>
      <c r="AL10" s="7969"/>
      <c r="AM10" s="7969"/>
      <c r="AN10" s="7970"/>
      <c r="AO10" s="7894"/>
    </row>
    <row r="11" spans="1:41" ht="108" customHeight="1" thickBot="1">
      <c r="A11" s="7899" t="s">
        <v>1122</v>
      </c>
      <c r="B11" s="7900"/>
      <c r="C11" s="4316">
        <f>'كشف انتاج مدني جزئي'!T393</f>
        <v>0</v>
      </c>
      <c r="D11" s="4310">
        <f t="shared" ref="D11:D17" si="0">E11-C11</f>
        <v>0</v>
      </c>
      <c r="E11" s="4317">
        <f>'كشف انتاج مدني جزئي'!U393</f>
        <v>0</v>
      </c>
      <c r="F11" s="4316">
        <f>'كشف انتاج مدني جزئي'!V393+'كشف انتاج مدني جزئي'!AN393</f>
        <v>0</v>
      </c>
      <c r="G11" s="5472">
        <f>'كشف انتاج مدني جزئي'!AO393</f>
        <v>0</v>
      </c>
      <c r="H11" s="5476">
        <f>'كشف انتاج مدني جزئي'!AR393</f>
        <v>0</v>
      </c>
      <c r="I11" s="4310">
        <f t="shared" ref="I11:I18" si="1">E11-F11-G11-H11</f>
        <v>0</v>
      </c>
      <c r="J11" s="4315"/>
      <c r="K11" s="4295" t="e">
        <f t="shared" ref="K11:K19" si="2">F11/E11</f>
        <v>#DIV/0!</v>
      </c>
      <c r="L11" s="5474">
        <f t="shared" ref="L11:L19" si="3">F11+G11+H11+I11</f>
        <v>0</v>
      </c>
      <c r="M11" s="1960"/>
      <c r="N11" s="1960"/>
      <c r="O11" s="1960"/>
      <c r="P11" s="1960"/>
      <c r="Q11" s="1960"/>
      <c r="R11" s="3846"/>
      <c r="S11" s="7956" t="s">
        <v>1131</v>
      </c>
      <c r="T11" s="7957"/>
      <c r="U11" s="7957"/>
      <c r="V11" s="7958"/>
      <c r="W11" s="7959">
        <v>2</v>
      </c>
      <c r="X11" s="7960"/>
      <c r="Y11" s="7960"/>
      <c r="Z11" s="7960"/>
      <c r="AA11" s="7961"/>
      <c r="AB11" s="7962">
        <v>0</v>
      </c>
      <c r="AC11" s="7963"/>
      <c r="AD11" s="7963"/>
      <c r="AE11" s="7963"/>
      <c r="AF11" s="7963"/>
      <c r="AG11" s="7963"/>
      <c r="AH11" s="7963"/>
      <c r="AI11" s="7964"/>
      <c r="AJ11" s="7910">
        <f>W11-AB11</f>
        <v>2</v>
      </c>
      <c r="AK11" s="7911"/>
      <c r="AL11" s="7911"/>
      <c r="AM11" s="7911"/>
      <c r="AN11" s="7912"/>
      <c r="AO11" s="4299"/>
    </row>
    <row r="12" spans="1:41" ht="108" customHeight="1" thickBot="1">
      <c r="A12" s="7897" t="s">
        <v>237</v>
      </c>
      <c r="B12" s="7898"/>
      <c r="C12" s="4318">
        <f>'كشف انتاج مدني جزئي'!T468</f>
        <v>0</v>
      </c>
      <c r="D12" s="4311">
        <f>E12-C12</f>
        <v>0</v>
      </c>
      <c r="E12" s="4312">
        <f>'كشف انتاج مدني جزئي'!U399</f>
        <v>0</v>
      </c>
      <c r="F12" s="4319">
        <f>'كشف انتاج مدني جزئي'!V399+'كشف انتاج مدني جزئي'!AN399</f>
        <v>0</v>
      </c>
      <c r="G12" s="5473">
        <f>'كشف انتاج مدني جزئي'!AO399</f>
        <v>0</v>
      </c>
      <c r="H12" s="5478">
        <f>'كشف انتاج مدني جزئي'!AR399</f>
        <v>0</v>
      </c>
      <c r="I12" s="4311">
        <f t="shared" si="1"/>
        <v>0</v>
      </c>
      <c r="J12" s="4324"/>
      <c r="K12" s="4296" t="e">
        <f t="shared" si="2"/>
        <v>#DIV/0!</v>
      </c>
      <c r="L12" s="5474">
        <f t="shared" si="3"/>
        <v>0</v>
      </c>
      <c r="M12" s="1960"/>
      <c r="N12" s="1960"/>
      <c r="O12" s="1992"/>
      <c r="P12" s="1960"/>
      <c r="Q12" s="1960"/>
      <c r="R12" s="3846"/>
      <c r="S12" s="7977" t="s">
        <v>1132</v>
      </c>
      <c r="T12" s="7978"/>
      <c r="U12" s="7978"/>
      <c r="V12" s="7979"/>
      <c r="W12" s="7886">
        <v>1</v>
      </c>
      <c r="X12" s="7887"/>
      <c r="Y12" s="7887"/>
      <c r="Z12" s="7887"/>
      <c r="AA12" s="7888"/>
      <c r="AB12" s="7949"/>
      <c r="AC12" s="7950"/>
      <c r="AD12" s="7950"/>
      <c r="AE12" s="7950"/>
      <c r="AF12" s="7950"/>
      <c r="AG12" s="7950"/>
      <c r="AH12" s="7950"/>
      <c r="AI12" s="7951"/>
      <c r="AJ12" s="7909">
        <f>W12-AB12</f>
        <v>1</v>
      </c>
      <c r="AK12" s="7887"/>
      <c r="AL12" s="7887"/>
      <c r="AM12" s="7887"/>
      <c r="AN12" s="7888"/>
      <c r="AO12" s="4300"/>
    </row>
    <row r="13" spans="1:41" ht="108" customHeight="1" thickBot="1">
      <c r="A13" s="7899" t="s">
        <v>1123</v>
      </c>
      <c r="B13" s="7900"/>
      <c r="C13" s="4316">
        <f>'جنح مستأنف'!J66+'جنح مستأنف'!K66</f>
        <v>0</v>
      </c>
      <c r="D13" s="4310">
        <f t="shared" si="0"/>
        <v>190</v>
      </c>
      <c r="E13" s="4317">
        <f>'جنح مستأنف'!$L$66</f>
        <v>190</v>
      </c>
      <c r="F13" s="4316">
        <f>'جنح مستأنف'!V66</f>
        <v>0</v>
      </c>
      <c r="G13" s="5472"/>
      <c r="H13" s="5476">
        <f>'جنح مستأنف'!AN66</f>
        <v>0</v>
      </c>
      <c r="I13" s="4310">
        <f t="shared" si="1"/>
        <v>190</v>
      </c>
      <c r="J13" s="4315"/>
      <c r="K13" s="4295">
        <f t="shared" si="2"/>
        <v>0</v>
      </c>
      <c r="L13" s="5474">
        <f t="shared" si="3"/>
        <v>190</v>
      </c>
      <c r="M13" s="1960"/>
      <c r="N13" s="1960"/>
      <c r="O13" s="1992"/>
      <c r="P13" s="1960"/>
      <c r="Q13" s="1960"/>
      <c r="R13" s="3846"/>
      <c r="S13" s="7883" t="s">
        <v>1133</v>
      </c>
      <c r="T13" s="7884"/>
      <c r="U13" s="7884"/>
      <c r="V13" s="7885"/>
      <c r="W13" s="7886">
        <v>0</v>
      </c>
      <c r="X13" s="7887"/>
      <c r="Y13" s="7887"/>
      <c r="Z13" s="7887"/>
      <c r="AA13" s="7888"/>
      <c r="AB13" s="7889">
        <v>0</v>
      </c>
      <c r="AC13" s="7890"/>
      <c r="AD13" s="7890"/>
      <c r="AE13" s="7890"/>
      <c r="AF13" s="7890"/>
      <c r="AG13" s="7890"/>
      <c r="AH13" s="7890"/>
      <c r="AI13" s="7891"/>
      <c r="AJ13" s="7880">
        <f>W13-AB13</f>
        <v>0</v>
      </c>
      <c r="AK13" s="7881"/>
      <c r="AL13" s="7881"/>
      <c r="AM13" s="7881"/>
      <c r="AN13" s="7882"/>
      <c r="AO13" s="4301"/>
    </row>
    <row r="14" spans="1:41" ht="108" customHeight="1" thickBot="1">
      <c r="A14" s="7895" t="s">
        <v>1124</v>
      </c>
      <c r="B14" s="7896"/>
      <c r="C14" s="5511">
        <f>'جنح المحاكم الجزئية'!L221+'جنح المحاكم الجزئية'!M221</f>
        <v>0</v>
      </c>
      <c r="D14" s="5512">
        <f t="shared" si="0"/>
        <v>0</v>
      </c>
      <c r="E14" s="5513">
        <f>'جنح المحاكم الجزئية'!$N$221</f>
        <v>0</v>
      </c>
      <c r="F14" s="5511">
        <f>'جنح المحاكم الجزئية'!W221</f>
        <v>0</v>
      </c>
      <c r="G14" s="5470"/>
      <c r="H14" s="5477">
        <f>'جنح المحاكم الجزئية'!AO221</f>
        <v>0</v>
      </c>
      <c r="I14" s="5512">
        <f t="shared" si="1"/>
        <v>0</v>
      </c>
      <c r="J14" s="5506"/>
      <c r="K14" s="5514" t="e">
        <f t="shared" si="2"/>
        <v>#DIV/0!</v>
      </c>
      <c r="L14" s="5474">
        <f t="shared" si="3"/>
        <v>0</v>
      </c>
      <c r="M14" s="1960"/>
      <c r="N14" s="1960"/>
      <c r="O14" s="1992"/>
      <c r="P14" s="1960"/>
      <c r="Q14" s="1960"/>
      <c r="R14" s="3846"/>
      <c r="S14" s="7932" t="s">
        <v>876</v>
      </c>
      <c r="T14" s="7933"/>
      <c r="U14" s="7933"/>
      <c r="V14" s="7933"/>
      <c r="W14" s="7931">
        <f>SUM(W13)</f>
        <v>0</v>
      </c>
      <c r="X14" s="7927"/>
      <c r="Y14" s="7927"/>
      <c r="Z14" s="7927"/>
      <c r="AA14" s="7928"/>
      <c r="AB14" s="7929">
        <f>SUM(AB11:AB13)</f>
        <v>0</v>
      </c>
      <c r="AC14" s="7927"/>
      <c r="AD14" s="7927"/>
      <c r="AE14" s="7927"/>
      <c r="AF14" s="7927"/>
      <c r="AG14" s="7927"/>
      <c r="AH14" s="7927"/>
      <c r="AI14" s="7930"/>
      <c r="AJ14" s="7926">
        <f>SUM(AJ11:AJ13)</f>
        <v>3</v>
      </c>
      <c r="AK14" s="7927"/>
      <c r="AL14" s="7927"/>
      <c r="AM14" s="7927"/>
      <c r="AN14" s="7928"/>
      <c r="AO14" s="4302"/>
    </row>
    <row r="15" spans="1:41" ht="108" customHeight="1" thickBot="1">
      <c r="A15" s="7897" t="s">
        <v>1686</v>
      </c>
      <c r="B15" s="7898"/>
      <c r="C15" s="5467">
        <f>C14+C13</f>
        <v>0</v>
      </c>
      <c r="D15" s="5466">
        <f t="shared" ref="D15:H15" si="4">D14+D13</f>
        <v>190</v>
      </c>
      <c r="E15" s="4312">
        <f t="shared" si="4"/>
        <v>190</v>
      </c>
      <c r="F15" s="5467">
        <f>F14+F13</f>
        <v>0</v>
      </c>
      <c r="G15" s="5486"/>
      <c r="H15" s="5487">
        <f t="shared" si="4"/>
        <v>0</v>
      </c>
      <c r="I15" s="5466">
        <f t="shared" si="1"/>
        <v>190</v>
      </c>
      <c r="J15" s="5507"/>
      <c r="K15" s="5468">
        <f t="shared" si="2"/>
        <v>0</v>
      </c>
      <c r="L15" s="5474">
        <f t="shared" si="3"/>
        <v>190</v>
      </c>
      <c r="M15" s="1960"/>
      <c r="N15" s="1960"/>
      <c r="O15" s="1960"/>
      <c r="P15" s="1960"/>
      <c r="Q15" s="1960"/>
      <c r="R15" s="3846"/>
      <c r="S15" s="3853"/>
      <c r="T15" s="3853"/>
      <c r="U15" s="3854"/>
      <c r="V15" s="3854"/>
      <c r="W15" s="3854"/>
      <c r="X15" s="3853"/>
      <c r="Y15" s="3854"/>
      <c r="Z15" s="3854"/>
      <c r="AA15" s="3855"/>
      <c r="AB15" s="3854"/>
      <c r="AC15" s="3854"/>
      <c r="AD15" s="3854"/>
      <c r="AE15" s="3854"/>
      <c r="AF15" s="3854"/>
      <c r="AG15" s="3854"/>
      <c r="AH15" s="3854"/>
      <c r="AI15" s="3854"/>
      <c r="AJ15" s="3854"/>
      <c r="AK15" s="3854"/>
      <c r="AL15" s="3854"/>
      <c r="AM15" s="3854"/>
      <c r="AN15" s="3846"/>
      <c r="AO15" s="3846"/>
    </row>
    <row r="16" spans="1:41" ht="108" customHeight="1" thickBot="1">
      <c r="A16" s="7917" t="s">
        <v>1125</v>
      </c>
      <c r="B16" s="5471" t="s">
        <v>1126</v>
      </c>
      <c r="C16" s="4316">
        <f>اسرة!Y432</f>
        <v>0</v>
      </c>
      <c r="D16" s="4310">
        <f t="shared" si="0"/>
        <v>4578</v>
      </c>
      <c r="E16" s="5510">
        <f>اسرة!Z432</f>
        <v>4578</v>
      </c>
      <c r="F16" s="4316">
        <f>اسرة!AT432</f>
        <v>0</v>
      </c>
      <c r="G16" s="5472">
        <f>'تفتيش مدني واسرة'!V11</f>
        <v>0</v>
      </c>
      <c r="H16" s="5476">
        <f>اسرة!AX432</f>
        <v>0</v>
      </c>
      <c r="I16" s="4310">
        <f t="shared" si="1"/>
        <v>4578</v>
      </c>
      <c r="J16" s="5469"/>
      <c r="K16" s="4295">
        <f t="shared" si="2"/>
        <v>0</v>
      </c>
      <c r="L16" s="5474">
        <f t="shared" si="3"/>
        <v>4578</v>
      </c>
      <c r="M16" s="1960"/>
      <c r="N16" s="1960"/>
      <c r="O16" s="1960"/>
      <c r="P16" s="1960"/>
      <c r="Q16" s="1960"/>
      <c r="R16" s="3846"/>
      <c r="S16" s="7919" t="s">
        <v>1134</v>
      </c>
      <c r="T16" s="7919"/>
      <c r="U16" s="7919"/>
      <c r="V16" s="7919"/>
      <c r="W16" s="7919"/>
      <c r="X16" s="7919"/>
      <c r="Y16" s="7919"/>
      <c r="Z16" s="7919"/>
      <c r="AA16" s="7919"/>
      <c r="AB16" s="7919"/>
      <c r="AC16" s="7919"/>
      <c r="AD16" s="3856"/>
      <c r="AE16" s="3856"/>
      <c r="AF16" s="3856"/>
      <c r="AG16" s="3857"/>
      <c r="AH16" s="3857"/>
      <c r="AI16" s="7892" t="s">
        <v>1129</v>
      </c>
      <c r="AJ16" s="7892"/>
      <c r="AK16" s="7892"/>
      <c r="AL16" s="7892"/>
      <c r="AM16" s="7892"/>
      <c r="AN16" s="7892"/>
      <c r="AO16" s="7892"/>
    </row>
    <row r="17" spans="1:41" ht="108" customHeight="1" thickBot="1">
      <c r="A17" s="7918"/>
      <c r="B17" s="4322" t="s">
        <v>1127</v>
      </c>
      <c r="C17" s="4318">
        <v>2238</v>
      </c>
      <c r="D17" s="4311">
        <f t="shared" si="0"/>
        <v>943</v>
      </c>
      <c r="E17" s="5507">
        <v>3181</v>
      </c>
      <c r="F17" s="4318">
        <v>2090</v>
      </c>
      <c r="G17" s="4320"/>
      <c r="H17" s="5478"/>
      <c r="I17" s="4311">
        <f t="shared" si="1"/>
        <v>1091</v>
      </c>
      <c r="J17" s="4315"/>
      <c r="K17" s="4296">
        <f t="shared" si="2"/>
        <v>0.65702609242376608</v>
      </c>
      <c r="L17" s="5474">
        <f t="shared" si="3"/>
        <v>3181</v>
      </c>
      <c r="M17" s="1960"/>
      <c r="N17" s="1960"/>
      <c r="O17" s="1960"/>
      <c r="P17" s="1960"/>
      <c r="Q17" s="1960"/>
      <c r="R17" s="3846"/>
      <c r="S17" s="1960"/>
      <c r="T17" s="1960"/>
      <c r="U17" s="1960"/>
      <c r="V17" s="1960"/>
      <c r="W17" s="1960"/>
      <c r="X17" s="1960"/>
      <c r="Y17" s="1960"/>
      <c r="Z17" s="1960"/>
      <c r="AA17" s="1960"/>
      <c r="AB17" s="1960"/>
      <c r="AC17" s="1960"/>
      <c r="AD17" s="1960"/>
      <c r="AE17" s="1960"/>
      <c r="AF17" s="1960"/>
      <c r="AG17" s="1960"/>
      <c r="AH17" s="1960"/>
      <c r="AI17" s="1960"/>
      <c r="AJ17" s="1960"/>
      <c r="AK17" s="1960"/>
      <c r="AL17" s="1960"/>
      <c r="AM17" s="1960"/>
      <c r="AN17" s="1960"/>
      <c r="AO17" s="1960"/>
    </row>
    <row r="18" spans="1:41" ht="108" customHeight="1" thickBot="1">
      <c r="A18" s="7940" t="s">
        <v>1128</v>
      </c>
      <c r="B18" s="7941"/>
      <c r="C18" s="5488">
        <v>3636</v>
      </c>
      <c r="D18" s="5489">
        <v>558</v>
      </c>
      <c r="E18" s="4323">
        <v>4579</v>
      </c>
      <c r="F18" s="5488">
        <v>3348</v>
      </c>
      <c r="G18" s="5527"/>
      <c r="H18" s="5490"/>
      <c r="I18" s="5481">
        <f t="shared" si="1"/>
        <v>1231</v>
      </c>
      <c r="J18" s="4324"/>
      <c r="K18" s="5529">
        <f t="shared" si="2"/>
        <v>0.73116400960908501</v>
      </c>
      <c r="L18" s="5474">
        <f t="shared" si="3"/>
        <v>4579</v>
      </c>
      <c r="M18" s="1960"/>
      <c r="N18" s="1960"/>
      <c r="O18" s="1960"/>
      <c r="P18" s="1960"/>
      <c r="Q18" s="1960"/>
      <c r="R18" s="3846">
        <v>943</v>
      </c>
      <c r="S18" s="1960"/>
      <c r="T18" s="1960"/>
      <c r="U18" s="1960">
        <v>577</v>
      </c>
      <c r="V18" s="1960"/>
      <c r="W18" s="1960"/>
      <c r="X18" s="1960"/>
      <c r="Y18" s="1960"/>
      <c r="Z18" s="1960"/>
      <c r="AA18" s="1960"/>
      <c r="AB18" s="1960"/>
      <c r="AC18" s="1960"/>
      <c r="AD18" s="1960"/>
      <c r="AE18" s="1960"/>
      <c r="AF18" s="1960"/>
      <c r="AG18" s="1960"/>
      <c r="AH18" s="1960"/>
      <c r="AI18" s="1960"/>
      <c r="AJ18" s="1960"/>
      <c r="AK18" s="1960"/>
      <c r="AL18" s="1960"/>
      <c r="AM18" s="1960"/>
      <c r="AN18" s="1960"/>
      <c r="AO18" s="1960"/>
    </row>
    <row r="19" spans="1:41" ht="108" customHeight="1" thickBot="1">
      <c r="A19" s="7942" t="s">
        <v>876</v>
      </c>
      <c r="B19" s="7943"/>
      <c r="C19" s="4321">
        <f>C18+C17+C16+C15+C12+C11+C10</f>
        <v>5874</v>
      </c>
      <c r="D19" s="4321">
        <f t="shared" ref="D19:F19" si="5">D18+D17+D16+D15+D12+D11+D10</f>
        <v>12197</v>
      </c>
      <c r="E19" s="4321">
        <f t="shared" si="5"/>
        <v>18456</v>
      </c>
      <c r="F19" s="4321">
        <f t="shared" si="5"/>
        <v>5438</v>
      </c>
      <c r="G19" s="4321"/>
      <c r="H19" s="5479">
        <f>H18+H17+H16+H15+H12+H11+H10</f>
        <v>0</v>
      </c>
      <c r="I19" s="4309">
        <f t="shared" ref="I19" si="6">E19-F19-H19</f>
        <v>13018</v>
      </c>
      <c r="J19" s="4313"/>
      <c r="K19" s="4325">
        <f t="shared" si="2"/>
        <v>0.2946467273515388</v>
      </c>
      <c r="L19" s="5474">
        <f t="shared" si="3"/>
        <v>18456</v>
      </c>
      <c r="M19" s="1960"/>
      <c r="N19" s="1960"/>
      <c r="O19" s="1960"/>
      <c r="P19" s="1960"/>
      <c r="Q19" s="1960"/>
      <c r="R19" s="3846"/>
      <c r="S19" s="1960">
        <v>554</v>
      </c>
      <c r="T19" s="1960"/>
      <c r="U19" s="1960"/>
      <c r="V19" s="1960"/>
      <c r="W19" s="1960"/>
      <c r="X19" s="1960"/>
      <c r="Y19" s="1960"/>
      <c r="Z19" s="1960"/>
      <c r="AA19" s="1960"/>
      <c r="AB19" s="1960"/>
      <c r="AC19" s="1960"/>
      <c r="AD19" s="1960"/>
      <c r="AE19" s="1960"/>
      <c r="AF19" s="1960"/>
      <c r="AG19" s="1960"/>
      <c r="AH19" s="1960"/>
      <c r="AI19" s="1960"/>
      <c r="AJ19" s="1960"/>
      <c r="AK19" s="1960"/>
      <c r="AL19" s="1960"/>
      <c r="AM19" s="1960"/>
      <c r="AN19" s="1960"/>
      <c r="AO19" s="1960"/>
    </row>
    <row r="20" spans="1:41">
      <c r="A20" s="3847"/>
      <c r="B20" s="3847"/>
      <c r="C20" s="3847"/>
      <c r="D20" s="3847"/>
      <c r="E20" s="3847"/>
      <c r="F20" s="3847"/>
      <c r="G20" s="3847"/>
      <c r="H20" s="3847"/>
      <c r="I20" s="3847"/>
      <c r="J20" s="3847"/>
      <c r="K20" s="3847"/>
      <c r="L20" s="1960"/>
      <c r="M20" s="1960"/>
      <c r="N20" s="1960"/>
      <c r="O20" s="1960"/>
      <c r="P20" s="1960"/>
      <c r="Q20" s="1960"/>
      <c r="R20" s="1960"/>
      <c r="S20" s="1960"/>
      <c r="T20" s="1960"/>
      <c r="U20" s="1960"/>
      <c r="V20" s="1960"/>
      <c r="W20" s="1960"/>
      <c r="X20" s="1960"/>
      <c r="Y20" s="1960"/>
      <c r="Z20" s="1960"/>
      <c r="AA20" s="1960"/>
      <c r="AB20" s="1960"/>
      <c r="AC20" s="1960"/>
      <c r="AD20" s="1960"/>
      <c r="AE20" s="1960"/>
      <c r="AF20" s="1960"/>
      <c r="AG20" s="1960"/>
      <c r="AH20" s="1960"/>
      <c r="AI20" s="1960"/>
      <c r="AJ20" s="1960"/>
      <c r="AK20" s="1960"/>
      <c r="AL20" s="1960"/>
      <c r="AM20" s="1960"/>
      <c r="AN20" s="1960"/>
      <c r="AO20" s="1960"/>
    </row>
    <row r="21" spans="1:41" ht="28.2">
      <c r="A21" s="731"/>
      <c r="B21" s="731"/>
      <c r="C21" s="3858"/>
      <c r="D21" s="3858"/>
      <c r="E21" s="3847"/>
      <c r="F21" s="3847"/>
      <c r="G21" s="3847"/>
      <c r="H21" s="3847"/>
      <c r="I21" s="3847"/>
      <c r="J21" s="3847"/>
      <c r="K21" s="3847"/>
      <c r="L21" s="1960"/>
      <c r="M21" s="1960"/>
      <c r="N21" s="1960"/>
      <c r="O21" s="1960"/>
      <c r="P21" s="1960"/>
      <c r="Q21" s="1960"/>
      <c r="R21" s="1960"/>
      <c r="S21" s="1960"/>
      <c r="T21" s="1960"/>
      <c r="U21" s="1960"/>
      <c r="V21" s="1960"/>
      <c r="W21" s="1960"/>
      <c r="X21" s="1960"/>
      <c r="Y21" s="1960"/>
      <c r="Z21" s="1960"/>
      <c r="AA21" s="1960"/>
      <c r="AB21" s="1960"/>
      <c r="AC21" s="1960"/>
      <c r="AD21" s="1960"/>
      <c r="AE21" s="1960"/>
      <c r="AF21" s="1960"/>
      <c r="AG21" s="1960"/>
      <c r="AH21" s="1960"/>
      <c r="AI21" s="1960"/>
      <c r="AJ21" s="1960"/>
      <c r="AK21" s="1960"/>
      <c r="AL21" s="1960"/>
      <c r="AM21" s="1960"/>
      <c r="AN21" s="1960"/>
      <c r="AO21" s="1960"/>
    </row>
    <row r="22" spans="1:41" ht="108" customHeight="1">
      <c r="A22" s="7921" t="s">
        <v>1134</v>
      </c>
      <c r="B22" s="7921"/>
      <c r="C22" s="7921"/>
      <c r="D22" s="731"/>
      <c r="E22" s="3847"/>
      <c r="F22" s="7892" t="s">
        <v>1129</v>
      </c>
      <c r="G22" s="7892"/>
      <c r="H22" s="7892"/>
      <c r="I22" s="7892"/>
      <c r="J22" s="7892"/>
      <c r="K22" s="7892"/>
      <c r="L22" s="7892"/>
      <c r="M22" s="7892"/>
      <c r="N22" s="1960"/>
      <c r="O22" s="1960"/>
      <c r="P22" s="1960"/>
      <c r="Q22" s="1960"/>
      <c r="R22" s="1960"/>
      <c r="S22" s="1960"/>
      <c r="T22" s="1960"/>
      <c r="U22" s="1960"/>
      <c r="V22" s="1960"/>
      <c r="W22" s="1960"/>
      <c r="X22" s="1960"/>
      <c r="Y22" s="1960"/>
      <c r="Z22" s="1960"/>
      <c r="AA22" s="1960"/>
      <c r="AB22" s="1960"/>
      <c r="AC22" s="1960"/>
      <c r="AD22" s="1960"/>
      <c r="AE22" s="1960"/>
      <c r="AF22" s="1960"/>
      <c r="AG22" s="1960"/>
      <c r="AH22" s="1960"/>
      <c r="AI22" s="1960"/>
      <c r="AJ22" s="1960"/>
      <c r="AK22" s="1960"/>
      <c r="AL22" s="1960"/>
      <c r="AM22" s="1960"/>
      <c r="AN22" s="1960"/>
      <c r="AO22" s="1960"/>
    </row>
    <row r="23" spans="1:41">
      <c r="A23" s="1960"/>
      <c r="B23" s="1960"/>
      <c r="C23" s="1960"/>
      <c r="D23" s="1960"/>
      <c r="E23" s="1960"/>
      <c r="F23" s="1960"/>
      <c r="G23" s="1960"/>
      <c r="H23" s="1960"/>
      <c r="I23" s="1960"/>
      <c r="J23" s="1960"/>
      <c r="K23" s="1960"/>
      <c r="L23" s="1960"/>
      <c r="M23" s="1960"/>
      <c r="N23" s="1960"/>
      <c r="O23" s="1960"/>
      <c r="P23" s="1960"/>
      <c r="Q23" s="1960"/>
      <c r="R23" s="1960"/>
      <c r="S23" s="1960"/>
      <c r="T23" s="1960"/>
      <c r="U23" s="1960"/>
      <c r="V23" s="1960"/>
      <c r="W23" s="1960"/>
      <c r="X23" s="1960"/>
      <c r="Y23" s="1960"/>
      <c r="Z23" s="1960"/>
      <c r="AA23" s="1960"/>
      <c r="AB23" s="1960"/>
      <c r="AC23" s="1960"/>
      <c r="AD23" s="1960"/>
      <c r="AE23" s="1960"/>
      <c r="AF23" s="1960"/>
      <c r="AG23" s="1960"/>
      <c r="AH23" s="1960"/>
      <c r="AI23" s="1960"/>
      <c r="AJ23" s="1960"/>
      <c r="AK23" s="1960"/>
      <c r="AL23" s="1960"/>
      <c r="AM23" s="1960"/>
      <c r="AN23" s="1960"/>
      <c r="AO23" s="1960"/>
    </row>
    <row r="24" spans="1:41">
      <c r="A24" s="1960"/>
      <c r="B24" s="1960"/>
      <c r="C24" s="1960"/>
      <c r="D24" s="1960"/>
      <c r="E24" s="1960"/>
      <c r="F24" s="1960"/>
      <c r="G24" s="1960"/>
      <c r="H24" s="1960"/>
      <c r="I24" s="1960"/>
      <c r="J24" s="1960"/>
      <c r="K24" s="1960"/>
      <c r="L24" s="1960"/>
      <c r="M24" s="1960"/>
      <c r="N24" s="1960"/>
      <c r="O24" s="1960"/>
      <c r="P24" s="1960"/>
      <c r="Q24" s="1960"/>
      <c r="R24" s="1960"/>
      <c r="S24" s="1960"/>
      <c r="T24" s="1960"/>
      <c r="U24" s="1960"/>
      <c r="V24" s="1960"/>
      <c r="W24" s="1960"/>
      <c r="X24" s="1960"/>
      <c r="Y24" s="1960"/>
      <c r="Z24" s="1960"/>
      <c r="AA24" s="1960"/>
      <c r="AB24" s="1960"/>
      <c r="AC24" s="1960"/>
      <c r="AD24" s="1960"/>
      <c r="AE24" s="1960"/>
      <c r="AF24" s="1960"/>
      <c r="AG24" s="1960"/>
      <c r="AH24" s="1960"/>
      <c r="AI24" s="1960"/>
      <c r="AJ24" s="1960"/>
      <c r="AK24" s="1960"/>
      <c r="AL24" s="1960"/>
      <c r="AM24" s="1960"/>
      <c r="AN24" s="1960"/>
      <c r="AO24" s="1960"/>
    </row>
    <row r="25" spans="1:41">
      <c r="A25" s="1960"/>
      <c r="B25" s="1960"/>
      <c r="C25" s="1960"/>
      <c r="D25" s="1960"/>
      <c r="E25" s="1960"/>
      <c r="F25" s="1960"/>
      <c r="G25" s="1960"/>
      <c r="H25" s="1960"/>
      <c r="I25" s="1960"/>
      <c r="J25" s="1960"/>
      <c r="K25" s="1960"/>
      <c r="L25" s="1960"/>
      <c r="M25" s="1960"/>
      <c r="N25" s="1960"/>
      <c r="O25" s="1960"/>
      <c r="P25" s="1960"/>
      <c r="Q25" s="1960"/>
      <c r="R25" s="1960"/>
      <c r="S25" s="1960"/>
      <c r="T25" s="1960"/>
      <c r="U25" s="1960"/>
      <c r="V25" s="1960"/>
      <c r="W25" s="1960"/>
      <c r="X25" s="1960"/>
      <c r="Y25" s="1960"/>
      <c r="Z25" s="1960"/>
      <c r="AA25" s="1960"/>
      <c r="AB25" s="1960"/>
      <c r="AC25" s="1960"/>
      <c r="AD25" s="1960"/>
      <c r="AE25" s="1960"/>
      <c r="AF25" s="1960"/>
      <c r="AG25" s="1960"/>
      <c r="AH25" s="1960"/>
      <c r="AI25" s="1960"/>
      <c r="AJ25" s="1960"/>
      <c r="AK25" s="1960"/>
      <c r="AL25" s="1960"/>
      <c r="AM25" s="1960"/>
      <c r="AN25" s="1960"/>
      <c r="AO25" s="1960"/>
    </row>
    <row r="26" spans="1:41">
      <c r="A26" s="1960"/>
      <c r="B26" s="1960"/>
      <c r="C26" s="1960"/>
      <c r="D26" s="1960"/>
      <c r="E26" s="1960"/>
      <c r="F26" s="1960"/>
      <c r="G26" s="1960"/>
      <c r="H26" s="1960"/>
      <c r="I26" s="1960"/>
      <c r="J26" s="1960"/>
      <c r="K26" s="1960"/>
      <c r="L26" s="1960"/>
      <c r="M26" s="1960"/>
      <c r="N26" s="1960"/>
      <c r="O26" s="1960"/>
      <c r="P26" s="1960"/>
      <c r="Q26" s="1960"/>
      <c r="R26" s="1960"/>
      <c r="S26" s="1960"/>
      <c r="T26" s="1960"/>
      <c r="U26" s="1960"/>
      <c r="V26" s="1960"/>
      <c r="W26" s="1960"/>
      <c r="X26" s="1960"/>
      <c r="Y26" s="1960"/>
      <c r="Z26" s="1960"/>
      <c r="AA26" s="1960"/>
      <c r="AB26" s="1960"/>
      <c r="AC26" s="1960"/>
      <c r="AD26" s="1960"/>
      <c r="AE26" s="1960"/>
      <c r="AF26" s="1960"/>
      <c r="AG26" s="1960"/>
      <c r="AH26" s="1960"/>
      <c r="AI26" s="1960"/>
      <c r="AJ26" s="1960"/>
      <c r="AK26" s="1960"/>
      <c r="AL26" s="1960"/>
      <c r="AM26" s="1960"/>
      <c r="AN26" s="1960"/>
      <c r="AO26" s="1960"/>
    </row>
    <row r="27" spans="1:41">
      <c r="A27" s="1960"/>
      <c r="B27" s="1960"/>
      <c r="C27" s="1960"/>
      <c r="D27" s="1960"/>
      <c r="E27" s="1960"/>
      <c r="F27" s="1960"/>
      <c r="G27" s="1960"/>
      <c r="H27" s="1960"/>
      <c r="I27" s="1960"/>
      <c r="J27" s="1960"/>
      <c r="K27" s="1960"/>
      <c r="L27" s="1960"/>
      <c r="M27" s="1960"/>
      <c r="N27" s="1960"/>
      <c r="O27" s="1960"/>
      <c r="P27" s="1960"/>
      <c r="Q27" s="1960"/>
      <c r="R27" s="1960"/>
      <c r="S27" s="1960"/>
      <c r="T27" s="1960"/>
      <c r="U27" s="1960"/>
      <c r="V27" s="1960"/>
      <c r="W27" s="1960"/>
      <c r="X27" s="1960"/>
      <c r="Y27" s="1960"/>
      <c r="Z27" s="1960"/>
      <c r="AA27" s="1960"/>
      <c r="AB27" s="1960"/>
      <c r="AC27" s="1960"/>
      <c r="AD27" s="1960"/>
      <c r="AE27" s="1960"/>
      <c r="AF27" s="1960"/>
      <c r="AG27" s="1960"/>
      <c r="AH27" s="1960"/>
      <c r="AI27" s="1960"/>
      <c r="AJ27" s="1960"/>
      <c r="AK27" s="1960"/>
      <c r="AL27" s="1960"/>
      <c r="AM27" s="1960"/>
      <c r="AN27" s="1960"/>
      <c r="AO27" s="1960"/>
    </row>
    <row r="28" spans="1:41">
      <c r="A28" s="1960"/>
      <c r="B28" s="1960"/>
      <c r="C28" s="1960"/>
      <c r="D28" s="1960"/>
      <c r="E28" s="1960"/>
      <c r="F28" s="1960"/>
      <c r="G28" s="1960"/>
      <c r="H28" s="1960"/>
      <c r="I28" s="1960"/>
      <c r="J28" s="1960"/>
      <c r="K28" s="1960"/>
      <c r="L28" s="1960"/>
      <c r="M28" s="1960"/>
      <c r="N28" s="1960"/>
      <c r="O28" s="1960"/>
      <c r="P28" s="1960"/>
      <c r="Q28" s="1960"/>
      <c r="R28" s="1960"/>
      <c r="S28" s="1960"/>
      <c r="T28" s="1960"/>
      <c r="U28" s="1960"/>
      <c r="V28" s="1960"/>
      <c r="W28" s="1960"/>
      <c r="X28" s="1960"/>
      <c r="Y28" s="1960"/>
      <c r="Z28" s="1960"/>
      <c r="AA28" s="1960"/>
      <c r="AB28" s="1960"/>
      <c r="AC28" s="1960"/>
      <c r="AD28" s="1960"/>
      <c r="AE28" s="1960"/>
      <c r="AF28" s="1960"/>
      <c r="AG28" s="1960"/>
      <c r="AH28" s="1960"/>
      <c r="AI28" s="1960"/>
      <c r="AJ28" s="1960"/>
      <c r="AK28" s="1960"/>
      <c r="AL28" s="1960"/>
      <c r="AM28" s="1960"/>
      <c r="AN28" s="1960"/>
      <c r="AO28" s="1960"/>
    </row>
    <row r="29" spans="1:41">
      <c r="A29" s="1960"/>
      <c r="B29" s="1960"/>
      <c r="C29" s="1960"/>
      <c r="D29" s="1960"/>
      <c r="E29" s="1960"/>
      <c r="F29" s="1960"/>
      <c r="G29" s="1960"/>
      <c r="H29" s="1960"/>
      <c r="I29" s="1960"/>
      <c r="J29" s="1960"/>
      <c r="K29" s="1960"/>
      <c r="L29" s="1960"/>
      <c r="M29" s="1960"/>
      <c r="N29" s="1960"/>
      <c r="O29" s="1960"/>
      <c r="P29" s="1960"/>
      <c r="Q29" s="1960"/>
      <c r="R29" s="1960"/>
      <c r="S29" s="1960"/>
      <c r="T29" s="1960"/>
      <c r="U29" s="1960"/>
      <c r="V29" s="1960"/>
      <c r="W29" s="1960"/>
      <c r="X29" s="1960"/>
      <c r="Y29" s="1960"/>
      <c r="Z29" s="1960"/>
      <c r="AA29" s="1960"/>
      <c r="AB29" s="1960"/>
      <c r="AC29" s="1960"/>
      <c r="AD29" s="1960"/>
      <c r="AE29" s="1960"/>
      <c r="AF29" s="1960"/>
      <c r="AG29" s="1960"/>
      <c r="AH29" s="1960"/>
      <c r="AI29" s="1960"/>
      <c r="AJ29" s="1960"/>
      <c r="AK29" s="1960"/>
      <c r="AL29" s="1960"/>
      <c r="AM29" s="1960"/>
      <c r="AN29" s="1960"/>
      <c r="AO29" s="1960"/>
    </row>
    <row r="30" spans="1:41">
      <c r="A30" s="1960"/>
      <c r="B30" s="1960"/>
      <c r="C30" s="1960"/>
      <c r="D30" s="1960"/>
      <c r="E30" s="1960"/>
      <c r="F30" s="1960"/>
      <c r="G30" s="1960"/>
      <c r="H30" s="1960"/>
      <c r="I30" s="1960"/>
      <c r="J30" s="1960"/>
      <c r="K30" s="1960"/>
      <c r="L30" s="1960"/>
      <c r="M30" s="1960"/>
      <c r="N30" s="1960"/>
      <c r="O30" s="1960"/>
      <c r="P30" s="1960"/>
      <c r="Q30" s="1960"/>
      <c r="R30" s="1960"/>
      <c r="S30" s="1960"/>
      <c r="T30" s="1960"/>
      <c r="U30" s="1960"/>
      <c r="V30" s="1960"/>
      <c r="W30" s="1960"/>
      <c r="X30" s="1960"/>
      <c r="Y30" s="1960"/>
      <c r="Z30" s="1960"/>
      <c r="AA30" s="1960"/>
      <c r="AB30" s="1960"/>
      <c r="AC30" s="1960"/>
      <c r="AD30" s="1960"/>
      <c r="AE30" s="1960"/>
      <c r="AF30" s="1960"/>
      <c r="AG30" s="1960"/>
      <c r="AH30" s="1960"/>
      <c r="AI30" s="1960"/>
      <c r="AJ30" s="1960"/>
      <c r="AK30" s="1960"/>
      <c r="AL30" s="1960"/>
      <c r="AM30" s="1960"/>
      <c r="AN30" s="1960"/>
      <c r="AO30" s="1960"/>
    </row>
    <row r="31" spans="1:41">
      <c r="A31" s="1960"/>
      <c r="B31" s="1960"/>
      <c r="C31" s="1960"/>
      <c r="D31" s="1960"/>
      <c r="E31" s="1960"/>
      <c r="F31" s="1960"/>
      <c r="G31" s="1960"/>
      <c r="H31" s="1960"/>
      <c r="I31" s="1960"/>
      <c r="J31" s="1960"/>
      <c r="K31" s="1960"/>
      <c r="L31" s="1960"/>
      <c r="M31" s="1960"/>
      <c r="N31" s="1960"/>
      <c r="O31" s="1960"/>
      <c r="P31" s="1960"/>
      <c r="Q31" s="1960"/>
      <c r="R31" s="1960"/>
      <c r="S31" s="1960"/>
      <c r="T31" s="1960"/>
      <c r="U31" s="1960"/>
      <c r="V31" s="1960"/>
      <c r="W31" s="1960"/>
      <c r="X31" s="1960"/>
      <c r="Y31" s="1960"/>
      <c r="Z31" s="1960"/>
      <c r="AA31" s="1960"/>
      <c r="AB31" s="1960"/>
      <c r="AC31" s="1960"/>
      <c r="AD31" s="1960"/>
      <c r="AE31" s="1960"/>
      <c r="AF31" s="1960"/>
      <c r="AG31" s="1960"/>
      <c r="AH31" s="1960"/>
      <c r="AI31" s="1960"/>
      <c r="AJ31" s="1960"/>
      <c r="AK31" s="1960"/>
      <c r="AL31" s="1960"/>
      <c r="AM31" s="1960"/>
      <c r="AN31" s="1960"/>
      <c r="AO31" s="1960"/>
    </row>
    <row r="32" spans="1:41">
      <c r="A32" s="1960"/>
      <c r="B32" s="1960"/>
      <c r="C32" s="1960"/>
      <c r="D32" s="1960"/>
      <c r="E32" s="1960"/>
      <c r="F32" s="1960"/>
      <c r="G32" s="1960"/>
      <c r="H32" s="1960"/>
      <c r="I32" s="1960"/>
      <c r="J32" s="1960"/>
      <c r="K32" s="1960"/>
      <c r="L32" s="1960"/>
      <c r="M32" s="1960"/>
      <c r="N32" s="1960"/>
      <c r="O32" s="1960"/>
      <c r="P32" s="1960"/>
      <c r="Q32" s="1960"/>
      <c r="R32" s="1960"/>
      <c r="S32" s="1960"/>
      <c r="T32" s="1960"/>
      <c r="U32" s="1960"/>
      <c r="V32" s="1960"/>
      <c r="W32" s="1960"/>
      <c r="X32" s="1960"/>
      <c r="Y32" s="1960"/>
      <c r="Z32" s="1960"/>
      <c r="AA32" s="1960"/>
      <c r="AB32" s="1960"/>
      <c r="AC32" s="1960"/>
      <c r="AD32" s="1960"/>
      <c r="AE32" s="1960"/>
      <c r="AF32" s="1960"/>
      <c r="AG32" s="1960"/>
      <c r="AH32" s="1960"/>
      <c r="AI32" s="1960"/>
      <c r="AJ32" s="1960"/>
      <c r="AK32" s="1960"/>
      <c r="AL32" s="1960"/>
      <c r="AM32" s="1960"/>
      <c r="AN32" s="1960"/>
      <c r="AO32" s="1960"/>
    </row>
    <row r="33" spans="1:41" ht="14.4" thickBot="1">
      <c r="A33" s="1960"/>
      <c r="B33" s="1960"/>
      <c r="C33" s="1960"/>
      <c r="D33" s="1960"/>
      <c r="E33" s="1960"/>
      <c r="F33" s="1960"/>
      <c r="G33" s="1960"/>
      <c r="H33" s="1960"/>
      <c r="I33" s="1960"/>
      <c r="J33" s="1960"/>
      <c r="K33" s="1960"/>
      <c r="L33" s="1960"/>
      <c r="M33" s="1960"/>
      <c r="N33" s="1960"/>
      <c r="O33" s="1960"/>
      <c r="P33" s="1960"/>
      <c r="Q33" s="1960"/>
      <c r="R33" s="1960"/>
      <c r="S33" s="1960"/>
      <c r="T33" s="1960"/>
      <c r="U33" s="1960"/>
      <c r="V33" s="1960"/>
      <c r="W33" s="1960"/>
      <c r="X33" s="1960"/>
      <c r="Y33" s="1960"/>
      <c r="Z33" s="1960"/>
      <c r="AA33" s="1960"/>
      <c r="AB33" s="1960"/>
      <c r="AC33" s="1960"/>
      <c r="AD33" s="1960"/>
      <c r="AE33" s="1960"/>
      <c r="AF33" s="1960"/>
      <c r="AG33" s="1960"/>
      <c r="AH33" s="1960"/>
      <c r="AI33" s="1960"/>
      <c r="AJ33" s="1960"/>
      <c r="AK33" s="1960"/>
      <c r="AL33" s="1960"/>
      <c r="AM33" s="1960"/>
      <c r="AN33" s="1960"/>
      <c r="AO33" s="1960"/>
    </row>
    <row r="34" spans="1:41" ht="56.25" customHeight="1" thickBot="1">
      <c r="A34" s="7936" t="s">
        <v>1075</v>
      </c>
      <c r="B34" s="7937"/>
      <c r="C34" s="3844"/>
      <c r="D34" s="3844"/>
      <c r="E34" s="3845"/>
      <c r="F34" s="3845"/>
      <c r="G34" s="3845"/>
      <c r="H34" s="3845"/>
      <c r="I34" s="3845"/>
      <c r="J34" s="3845"/>
      <c r="K34" s="3845"/>
      <c r="L34" s="1960"/>
      <c r="M34" s="1960"/>
      <c r="N34" s="1960"/>
      <c r="O34" s="1960"/>
      <c r="P34" s="1960"/>
      <c r="Q34" s="1960"/>
      <c r="R34" s="1960"/>
      <c r="S34" s="1960"/>
      <c r="T34" s="1960"/>
      <c r="U34" s="1960"/>
      <c r="V34" s="1960"/>
      <c r="W34" s="1960"/>
      <c r="X34" s="1960"/>
      <c r="Y34" s="1960"/>
      <c r="Z34" s="1960"/>
      <c r="AA34" s="1960"/>
      <c r="AB34" s="1960"/>
      <c r="AC34" s="1960"/>
      <c r="AD34" s="1960"/>
      <c r="AE34" s="1960"/>
      <c r="AF34" s="1960"/>
      <c r="AG34" s="1960"/>
      <c r="AH34" s="1960"/>
      <c r="AI34" s="1960"/>
      <c r="AJ34" s="1960"/>
      <c r="AK34" s="1960"/>
      <c r="AL34" s="1960"/>
      <c r="AM34" s="1960"/>
      <c r="AN34" s="1960"/>
      <c r="AO34" s="1960"/>
    </row>
    <row r="35" spans="1:41" ht="25.2" thickBot="1">
      <c r="A35" s="3848"/>
      <c r="B35" s="3848"/>
      <c r="C35" s="3849"/>
      <c r="D35" s="3849"/>
      <c r="E35" s="3845"/>
      <c r="F35" s="3845"/>
      <c r="G35" s="3845"/>
      <c r="H35" s="3845"/>
      <c r="I35" s="3845"/>
      <c r="J35" s="3845"/>
      <c r="K35" s="3845"/>
      <c r="L35" s="1960"/>
      <c r="M35" s="1960"/>
      <c r="N35" s="1960"/>
      <c r="O35" s="1960"/>
      <c r="P35" s="1960"/>
      <c r="Q35" s="1960"/>
      <c r="R35" s="1960"/>
      <c r="S35" s="1960"/>
      <c r="T35" s="1960"/>
      <c r="U35" s="1960"/>
      <c r="V35" s="1960"/>
      <c r="W35" s="1960"/>
      <c r="X35" s="1960"/>
      <c r="Y35" s="1960"/>
      <c r="Z35" s="1960"/>
      <c r="AA35" s="1960"/>
      <c r="AB35" s="1960"/>
      <c r="AC35" s="1960"/>
      <c r="AD35" s="1960"/>
      <c r="AE35" s="1960"/>
      <c r="AF35" s="1960"/>
      <c r="AG35" s="1960"/>
      <c r="AH35" s="1960"/>
      <c r="AI35" s="1960"/>
      <c r="AJ35" s="1960"/>
      <c r="AK35" s="1960"/>
      <c r="AL35" s="1960"/>
      <c r="AM35" s="1960"/>
      <c r="AN35" s="1960"/>
      <c r="AO35" s="1960"/>
    </row>
    <row r="36" spans="1:41" ht="56.25" customHeight="1" thickTop="1" thickBot="1">
      <c r="A36" s="7938" t="s">
        <v>1118</v>
      </c>
      <c r="B36" s="7939"/>
      <c r="C36" s="3844"/>
      <c r="D36" s="3844"/>
      <c r="E36" s="3845"/>
      <c r="F36" s="3845"/>
      <c r="G36" s="3845"/>
      <c r="H36" s="3845"/>
      <c r="I36" s="3845"/>
      <c r="J36" s="3845"/>
      <c r="K36" s="3845"/>
      <c r="L36" s="1960"/>
      <c r="M36" s="1960"/>
      <c r="N36" s="1960"/>
      <c r="O36" s="1960"/>
      <c r="P36" s="1960"/>
      <c r="Q36" s="1960"/>
      <c r="R36" s="1960"/>
      <c r="S36" s="1960"/>
      <c r="T36" s="1960"/>
      <c r="U36" s="1960"/>
      <c r="V36" s="1960"/>
      <c r="W36" s="1960"/>
      <c r="X36" s="1960"/>
      <c r="Y36" s="1960"/>
      <c r="Z36" s="1960"/>
      <c r="AA36" s="1960"/>
      <c r="AB36" s="1960"/>
      <c r="AC36" s="1960"/>
      <c r="AD36" s="1960"/>
      <c r="AE36" s="1960"/>
      <c r="AF36" s="1960"/>
      <c r="AG36" s="1960"/>
      <c r="AH36" s="1960"/>
      <c r="AI36" s="1960"/>
      <c r="AJ36" s="1960"/>
      <c r="AK36" s="1960"/>
      <c r="AL36" s="1960"/>
      <c r="AM36" s="1960"/>
      <c r="AN36" s="1960"/>
      <c r="AO36" s="1960"/>
    </row>
    <row r="37" spans="1:41" ht="18" thickTop="1">
      <c r="A37" s="3845"/>
      <c r="B37" s="3845"/>
      <c r="C37" s="3845"/>
      <c r="D37" s="3845"/>
      <c r="E37" s="3845"/>
      <c r="F37" s="3845"/>
      <c r="G37" s="3845"/>
      <c r="H37" s="3845"/>
      <c r="I37" s="3845"/>
      <c r="J37" s="3845"/>
      <c r="K37" s="3845"/>
      <c r="L37" s="1960"/>
      <c r="M37" s="1960"/>
      <c r="N37" s="1960"/>
      <c r="O37" s="1960"/>
      <c r="P37" s="1960"/>
      <c r="Q37" s="1960"/>
      <c r="R37" s="1960"/>
      <c r="S37" s="1960"/>
      <c r="T37" s="1960"/>
      <c r="U37" s="1960"/>
      <c r="V37" s="1960"/>
      <c r="W37" s="1960"/>
      <c r="X37" s="1960"/>
      <c r="Y37" s="1960"/>
      <c r="Z37" s="1960"/>
      <c r="AA37" s="1960"/>
      <c r="AB37" s="1960"/>
      <c r="AC37" s="1960"/>
      <c r="AD37" s="1960"/>
      <c r="AE37" s="1960"/>
      <c r="AF37" s="1960"/>
      <c r="AG37" s="1960"/>
      <c r="AH37" s="1960"/>
      <c r="AI37" s="1960"/>
      <c r="AJ37" s="1960"/>
      <c r="AK37" s="1960"/>
      <c r="AL37" s="1960"/>
      <c r="AM37" s="1960"/>
      <c r="AN37" s="1960"/>
      <c r="AO37" s="1960"/>
    </row>
    <row r="38" spans="1:41">
      <c r="A38" s="3847"/>
      <c r="B38" s="3847"/>
      <c r="C38" s="3847"/>
      <c r="D38" s="3847"/>
      <c r="E38" s="3847"/>
      <c r="F38" s="3847"/>
      <c r="G38" s="3847"/>
      <c r="H38" s="3847"/>
      <c r="I38" s="3847"/>
      <c r="J38" s="3847"/>
      <c r="K38" s="3847"/>
      <c r="L38" s="1960"/>
      <c r="M38" s="1960"/>
      <c r="N38" s="1960"/>
      <c r="O38" s="1960"/>
      <c r="P38" s="1960"/>
      <c r="Q38" s="1960"/>
      <c r="R38" s="1960"/>
      <c r="S38" s="1960"/>
      <c r="T38" s="1960"/>
      <c r="U38" s="1960"/>
      <c r="V38" s="1960"/>
      <c r="W38" s="1960"/>
      <c r="X38" s="1960"/>
      <c r="Y38" s="1960"/>
      <c r="Z38" s="1960"/>
      <c r="AA38" s="1960"/>
      <c r="AB38" s="1960"/>
      <c r="AC38" s="1960"/>
      <c r="AD38" s="1960"/>
      <c r="AE38" s="1960"/>
      <c r="AF38" s="1960"/>
      <c r="AG38" s="1960"/>
      <c r="AH38" s="1960"/>
      <c r="AI38" s="1960"/>
      <c r="AJ38" s="1960"/>
      <c r="AK38" s="1960"/>
      <c r="AL38" s="1960"/>
      <c r="AM38" s="1960"/>
      <c r="AN38" s="1960"/>
      <c r="AO38" s="1960"/>
    </row>
    <row r="39" spans="1:41" ht="60.6">
      <c r="A39" s="1993" t="s">
        <v>1119</v>
      </c>
      <c r="B39" s="1994"/>
      <c r="C39" s="1994"/>
      <c r="D39" s="1994"/>
      <c r="E39" s="1994"/>
      <c r="F39" s="1994"/>
      <c r="G39" s="1994"/>
      <c r="H39" s="1994"/>
      <c r="I39" s="1994"/>
      <c r="J39" s="1994"/>
      <c r="K39" s="1994"/>
      <c r="L39" s="1960"/>
      <c r="M39" s="1960"/>
      <c r="N39" s="1960"/>
      <c r="O39" s="1960"/>
      <c r="P39" s="1960"/>
      <c r="Q39" s="1960"/>
      <c r="R39" s="1960"/>
      <c r="S39" s="1960"/>
      <c r="T39" s="1960"/>
      <c r="U39" s="1960"/>
      <c r="V39" s="1960"/>
      <c r="W39" s="1960"/>
      <c r="X39" s="1960"/>
      <c r="Y39" s="1960"/>
      <c r="Z39" s="1960"/>
      <c r="AA39" s="1960"/>
      <c r="AB39" s="1960"/>
      <c r="AC39" s="1960"/>
      <c r="AD39" s="1960"/>
      <c r="AE39" s="1960"/>
      <c r="AF39" s="1960"/>
      <c r="AG39" s="1960"/>
      <c r="AH39" s="1960"/>
      <c r="AI39" s="1960"/>
      <c r="AJ39" s="1960"/>
      <c r="AK39" s="1960"/>
      <c r="AL39" s="1960"/>
      <c r="AM39" s="1960"/>
      <c r="AN39" s="1960"/>
      <c r="AO39" s="1960"/>
    </row>
    <row r="40" spans="1:41" ht="61.2" thickBot="1">
      <c r="A40" s="3860" t="str">
        <f>الاعدادات!D2</f>
        <v xml:space="preserve">عن شهر  يوليو لسنة 2026م </v>
      </c>
      <c r="B40" s="1995"/>
      <c r="C40" s="1995"/>
      <c r="D40" s="1995"/>
      <c r="E40" s="1995"/>
      <c r="F40" s="1995"/>
      <c r="G40" s="1995"/>
      <c r="H40" s="1995"/>
      <c r="I40" s="1995"/>
      <c r="J40" s="1995"/>
      <c r="K40" s="1995"/>
      <c r="L40" s="1960"/>
      <c r="M40" s="1960"/>
      <c r="N40" s="1960"/>
      <c r="O40" s="1960"/>
      <c r="P40" s="1960"/>
      <c r="Q40" s="1960"/>
      <c r="R40" s="1960"/>
      <c r="S40" s="1960"/>
      <c r="T40" s="1960"/>
      <c r="U40" s="1960"/>
      <c r="V40" s="1960"/>
      <c r="W40" s="1960"/>
      <c r="X40" s="1960"/>
      <c r="Y40" s="1960"/>
      <c r="Z40" s="1960"/>
      <c r="AA40" s="1960"/>
      <c r="AB40" s="1960"/>
      <c r="AC40" s="1960"/>
      <c r="AD40" s="1960"/>
      <c r="AE40" s="1960"/>
      <c r="AF40" s="1960"/>
      <c r="AG40" s="1960"/>
      <c r="AH40" s="1960"/>
      <c r="AI40" s="1960"/>
      <c r="AJ40" s="1960"/>
      <c r="AK40" s="1960"/>
      <c r="AL40" s="1960"/>
      <c r="AM40" s="1960"/>
      <c r="AN40" s="1960"/>
      <c r="AO40" s="1960"/>
    </row>
    <row r="41" spans="1:41" ht="77.25" customHeight="1" thickBot="1">
      <c r="A41" s="7913" t="s">
        <v>454</v>
      </c>
      <c r="B41" s="7934"/>
      <c r="C41" s="7922" t="s">
        <v>93</v>
      </c>
      <c r="D41" s="7923"/>
      <c r="E41" s="7924" t="s">
        <v>93</v>
      </c>
      <c r="F41" s="7905" t="s">
        <v>836</v>
      </c>
      <c r="G41" s="5480"/>
      <c r="H41" s="7901" t="s">
        <v>1480</v>
      </c>
      <c r="I41" s="7903" t="s">
        <v>460</v>
      </c>
      <c r="J41" s="4303" t="s">
        <v>1105</v>
      </c>
      <c r="K41" s="4304" t="s">
        <v>1105</v>
      </c>
      <c r="L41" s="1960"/>
      <c r="M41" s="1960"/>
      <c r="N41" s="1960"/>
      <c r="O41" s="1960"/>
      <c r="P41" s="1960"/>
      <c r="Q41" s="1960"/>
      <c r="R41" s="1960"/>
      <c r="S41" s="1960"/>
      <c r="T41" s="1960"/>
      <c r="U41" s="1960"/>
      <c r="V41" s="1960"/>
      <c r="W41" s="1960"/>
      <c r="X41" s="1960"/>
      <c r="Y41" s="1960"/>
      <c r="Z41" s="1960"/>
      <c r="AA41" s="1960"/>
      <c r="AB41" s="1960"/>
      <c r="AC41" s="1960"/>
      <c r="AD41" s="1960"/>
      <c r="AE41" s="1960"/>
      <c r="AF41" s="1960"/>
      <c r="AG41" s="1960"/>
      <c r="AH41" s="1960"/>
      <c r="AI41" s="1960"/>
      <c r="AJ41" s="1960"/>
      <c r="AK41" s="1960"/>
      <c r="AL41" s="1960"/>
      <c r="AM41" s="1960"/>
      <c r="AN41" s="1960"/>
      <c r="AO41" s="1960"/>
    </row>
    <row r="42" spans="1:41" ht="132" customHeight="1" thickBot="1">
      <c r="A42" s="7915"/>
      <c r="B42" s="7935"/>
      <c r="C42" s="4305" t="s">
        <v>108</v>
      </c>
      <c r="D42" s="4306" t="s">
        <v>1120</v>
      </c>
      <c r="E42" s="7925"/>
      <c r="F42" s="7906"/>
      <c r="G42" s="5492"/>
      <c r="H42" s="7902"/>
      <c r="I42" s="7904"/>
      <c r="J42" s="5493"/>
      <c r="K42" s="4307" t="s">
        <v>1541</v>
      </c>
      <c r="L42" s="1960"/>
      <c r="M42" s="1960"/>
      <c r="N42" s="1960"/>
      <c r="O42" s="1960"/>
      <c r="P42" s="1960"/>
      <c r="Q42" s="1960"/>
      <c r="R42" s="1960"/>
      <c r="S42" s="1960"/>
      <c r="T42" s="1960"/>
      <c r="U42" s="1960"/>
      <c r="V42" s="1960"/>
      <c r="W42" s="1960"/>
      <c r="X42" s="1960"/>
      <c r="Y42" s="1960"/>
      <c r="Z42" s="1960"/>
      <c r="AA42" s="1960"/>
      <c r="AB42" s="1960"/>
      <c r="AC42" s="1960"/>
      <c r="AD42" s="1960"/>
      <c r="AE42" s="1960"/>
      <c r="AF42" s="1960"/>
      <c r="AG42" s="1960"/>
      <c r="AH42" s="1960"/>
      <c r="AI42" s="1960"/>
      <c r="AJ42" s="1960"/>
      <c r="AK42" s="1960"/>
      <c r="AL42" s="1960"/>
      <c r="AM42" s="1960"/>
      <c r="AN42" s="1960"/>
      <c r="AO42" s="1960"/>
    </row>
    <row r="43" spans="1:41" ht="132" customHeight="1" thickBot="1">
      <c r="A43" s="7920" t="s">
        <v>1121</v>
      </c>
      <c r="B43" s="7920"/>
      <c r="C43" s="5518">
        <f>C10</f>
        <v>0</v>
      </c>
      <c r="D43" s="5518">
        <f t="shared" ref="D43:J43" si="7">D10</f>
        <v>5928</v>
      </c>
      <c r="E43" s="5518">
        <f t="shared" si="7"/>
        <v>5928</v>
      </c>
      <c r="F43" s="5518">
        <f t="shared" si="7"/>
        <v>0</v>
      </c>
      <c r="G43" s="5518"/>
      <c r="H43" s="5518">
        <f t="shared" si="7"/>
        <v>0</v>
      </c>
      <c r="I43" s="5518">
        <f t="shared" si="7"/>
        <v>5928</v>
      </c>
      <c r="J43" s="5495">
        <f t="shared" si="7"/>
        <v>0</v>
      </c>
      <c r="K43" s="5496">
        <f>F43/E43</f>
        <v>0</v>
      </c>
      <c r="L43" s="5491">
        <f>I43+H43+F43</f>
        <v>5928</v>
      </c>
      <c r="M43" s="1960"/>
      <c r="N43" s="1960"/>
      <c r="O43" s="1960"/>
      <c r="P43" s="1960"/>
      <c r="Q43" s="1960"/>
      <c r="R43" s="1960"/>
      <c r="S43" s="1960"/>
      <c r="T43" s="1960"/>
      <c r="U43" s="1960"/>
      <c r="V43" s="1960"/>
      <c r="W43" s="1960"/>
      <c r="X43" s="1960"/>
      <c r="Y43" s="1960"/>
      <c r="Z43" s="1960"/>
      <c r="AA43" s="1960"/>
      <c r="AB43" s="1960"/>
      <c r="AC43" s="1960"/>
      <c r="AD43" s="1960"/>
      <c r="AE43" s="1960"/>
      <c r="AF43" s="1960"/>
      <c r="AG43" s="1960"/>
      <c r="AH43" s="1960"/>
      <c r="AI43" s="1960"/>
      <c r="AJ43" s="1960"/>
      <c r="AK43" s="1960"/>
      <c r="AL43" s="1960"/>
      <c r="AM43" s="1960"/>
      <c r="AN43" s="1960"/>
      <c r="AO43" s="1960"/>
    </row>
    <row r="44" spans="1:41" ht="132" customHeight="1" thickBot="1">
      <c r="A44" s="7920" t="s">
        <v>1122</v>
      </c>
      <c r="B44" s="7920"/>
      <c r="C44" s="5518">
        <f t="shared" ref="C44:I44" si="8">C11</f>
        <v>0</v>
      </c>
      <c r="D44" s="5518">
        <f t="shared" si="8"/>
        <v>0</v>
      </c>
      <c r="E44" s="5518">
        <f t="shared" si="8"/>
        <v>0</v>
      </c>
      <c r="F44" s="5518">
        <f t="shared" si="8"/>
        <v>0</v>
      </c>
      <c r="G44" s="5518"/>
      <c r="H44" s="5518">
        <f t="shared" si="8"/>
        <v>0</v>
      </c>
      <c r="I44" s="5518">
        <f t="shared" si="8"/>
        <v>0</v>
      </c>
      <c r="J44" s="5494"/>
      <c r="K44" s="5496" t="e">
        <f t="shared" ref="K44:K52" si="9">F44/E44</f>
        <v>#DIV/0!</v>
      </c>
      <c r="L44" s="5491">
        <f t="shared" ref="L44:L52" si="10">I44+H44+F44</f>
        <v>0</v>
      </c>
      <c r="M44" s="1960"/>
      <c r="N44" s="1960"/>
      <c r="O44" s="1960"/>
      <c r="P44" s="1960"/>
      <c r="Q44" s="1960"/>
      <c r="R44" s="1960"/>
      <c r="S44" s="1960"/>
      <c r="T44" s="1960"/>
      <c r="U44" s="1960"/>
      <c r="V44" s="1960"/>
      <c r="W44" s="1960"/>
      <c r="X44" s="1960"/>
      <c r="Y44" s="1960"/>
      <c r="Z44" s="1960"/>
      <c r="AA44" s="1960"/>
      <c r="AB44" s="1960"/>
      <c r="AC44" s="1960"/>
      <c r="AD44" s="1960"/>
      <c r="AE44" s="1960"/>
      <c r="AF44" s="1960"/>
      <c r="AG44" s="1960"/>
      <c r="AH44" s="1960"/>
      <c r="AI44" s="1960"/>
      <c r="AJ44" s="1960"/>
      <c r="AK44" s="1960"/>
      <c r="AL44" s="1960"/>
      <c r="AM44" s="1960"/>
      <c r="AN44" s="1960"/>
      <c r="AO44" s="1960"/>
    </row>
    <row r="45" spans="1:41" ht="132" customHeight="1" thickBot="1">
      <c r="A45" s="7920" t="s">
        <v>237</v>
      </c>
      <c r="B45" s="7920"/>
      <c r="C45" s="5518">
        <f t="shared" ref="C45:I45" si="11">C12</f>
        <v>0</v>
      </c>
      <c r="D45" s="5518">
        <f t="shared" si="11"/>
        <v>0</v>
      </c>
      <c r="E45" s="5518">
        <f t="shared" si="11"/>
        <v>0</v>
      </c>
      <c r="F45" s="5518">
        <f t="shared" si="11"/>
        <v>0</v>
      </c>
      <c r="G45" s="5518"/>
      <c r="H45" s="5518">
        <f t="shared" si="11"/>
        <v>0</v>
      </c>
      <c r="I45" s="5518">
        <f t="shared" si="11"/>
        <v>0</v>
      </c>
      <c r="J45" s="5515"/>
      <c r="K45" s="5496" t="e">
        <f t="shared" si="9"/>
        <v>#DIV/0!</v>
      </c>
      <c r="L45" s="5491">
        <f t="shared" si="10"/>
        <v>0</v>
      </c>
      <c r="M45" s="1960"/>
      <c r="N45" s="1960"/>
      <c r="O45" s="1960"/>
      <c r="P45" s="1960"/>
      <c r="Q45" s="1960"/>
      <c r="R45" s="1960"/>
      <c r="S45" s="1960"/>
      <c r="T45" s="1960"/>
      <c r="U45" s="1960"/>
      <c r="V45" s="1960"/>
      <c r="W45" s="1960"/>
      <c r="X45" s="1960"/>
      <c r="Y45" s="1960"/>
      <c r="Z45" s="1960"/>
      <c r="AA45" s="1960"/>
      <c r="AB45" s="1960"/>
      <c r="AC45" s="1960"/>
      <c r="AD45" s="1960"/>
      <c r="AE45" s="1960"/>
      <c r="AF45" s="1960"/>
      <c r="AG45" s="1960"/>
      <c r="AH45" s="1960"/>
      <c r="AI45" s="1960"/>
      <c r="AJ45" s="1960"/>
      <c r="AK45" s="1960"/>
      <c r="AL45" s="1960"/>
      <c r="AM45" s="1960"/>
      <c r="AN45" s="1960"/>
      <c r="AO45" s="1960"/>
    </row>
    <row r="46" spans="1:41" ht="132" customHeight="1" thickBot="1">
      <c r="A46" s="7920" t="s">
        <v>1123</v>
      </c>
      <c r="B46" s="7920"/>
      <c r="C46" s="5518">
        <f t="shared" ref="C46:I46" si="12">C13</f>
        <v>0</v>
      </c>
      <c r="D46" s="5518">
        <f t="shared" si="12"/>
        <v>190</v>
      </c>
      <c r="E46" s="5518">
        <f t="shared" si="12"/>
        <v>190</v>
      </c>
      <c r="F46" s="5518">
        <f t="shared" si="12"/>
        <v>0</v>
      </c>
      <c r="G46" s="5518"/>
      <c r="H46" s="5518">
        <f t="shared" si="12"/>
        <v>0</v>
      </c>
      <c r="I46" s="5518">
        <f t="shared" si="12"/>
        <v>190</v>
      </c>
      <c r="J46" s="1990"/>
      <c r="K46" s="5496">
        <f t="shared" si="9"/>
        <v>0</v>
      </c>
      <c r="L46" s="5491">
        <f t="shared" si="10"/>
        <v>190</v>
      </c>
      <c r="M46" s="1960"/>
      <c r="N46" s="1960"/>
      <c r="O46" s="1960"/>
      <c r="P46" s="1960"/>
      <c r="Q46" s="1960"/>
      <c r="R46" s="1960"/>
      <c r="S46" s="1960"/>
      <c r="T46" s="1960"/>
      <c r="U46" s="1960"/>
      <c r="V46" s="3862">
        <f>D46+C46</f>
        <v>190</v>
      </c>
      <c r="W46" s="1960"/>
      <c r="X46" s="1960"/>
      <c r="Y46" s="1960"/>
      <c r="Z46" s="1960"/>
      <c r="AA46" s="1960"/>
      <c r="AB46" s="1960"/>
      <c r="AC46" s="1960"/>
      <c r="AD46" s="1960"/>
      <c r="AE46" s="1960"/>
      <c r="AF46" s="1960"/>
      <c r="AG46" s="1960"/>
      <c r="AH46" s="1960"/>
      <c r="AI46" s="1960"/>
      <c r="AJ46" s="1960"/>
      <c r="AK46" s="1960"/>
      <c r="AL46" s="1960"/>
      <c r="AM46" s="1960"/>
      <c r="AN46" s="1960"/>
      <c r="AO46" s="1960"/>
    </row>
    <row r="47" spans="1:41" ht="132" customHeight="1" thickBot="1">
      <c r="A47" s="7920" t="s">
        <v>1124</v>
      </c>
      <c r="B47" s="7920"/>
      <c r="C47" s="5518">
        <f t="shared" ref="C47:I47" si="13">C14</f>
        <v>0</v>
      </c>
      <c r="D47" s="5518">
        <f t="shared" si="13"/>
        <v>0</v>
      </c>
      <c r="E47" s="5518">
        <f t="shared" si="13"/>
        <v>0</v>
      </c>
      <c r="F47" s="5518">
        <f t="shared" si="13"/>
        <v>0</v>
      </c>
      <c r="G47" s="5518"/>
      <c r="H47" s="5518">
        <f t="shared" si="13"/>
        <v>0</v>
      </c>
      <c r="I47" s="5518">
        <f t="shared" si="13"/>
        <v>0</v>
      </c>
      <c r="J47" s="5516"/>
      <c r="K47" s="5496" t="e">
        <f t="shared" si="9"/>
        <v>#DIV/0!</v>
      </c>
      <c r="L47" s="5491">
        <f t="shared" si="10"/>
        <v>0</v>
      </c>
      <c r="M47" s="1960"/>
      <c r="N47" s="1960"/>
      <c r="O47" s="1960"/>
      <c r="P47" s="1960"/>
      <c r="Q47" s="1960"/>
      <c r="R47" s="1960"/>
      <c r="S47" s="1960"/>
      <c r="T47" s="1960"/>
      <c r="U47" s="1960"/>
      <c r="V47" s="3862">
        <f>D47+C47</f>
        <v>0</v>
      </c>
      <c r="W47" s="1960"/>
      <c r="X47" s="1960"/>
      <c r="Y47" s="1960"/>
      <c r="Z47" s="1960"/>
      <c r="AA47" s="1960"/>
      <c r="AB47" s="1960"/>
      <c r="AC47" s="1960"/>
      <c r="AD47" s="1960"/>
      <c r="AE47" s="1960"/>
      <c r="AF47" s="1960"/>
      <c r="AG47" s="1960"/>
      <c r="AH47" s="1960"/>
      <c r="AI47" s="1960"/>
      <c r="AJ47" s="1960"/>
      <c r="AK47" s="1960"/>
      <c r="AL47" s="1960"/>
      <c r="AM47" s="1960"/>
      <c r="AN47" s="1960"/>
      <c r="AO47" s="1960"/>
    </row>
    <row r="48" spans="1:41" ht="132" customHeight="1" thickBot="1">
      <c r="A48" s="7944" t="s">
        <v>876</v>
      </c>
      <c r="B48" s="7944"/>
      <c r="C48" s="5519">
        <f t="shared" ref="C48:I48" si="14">C15</f>
        <v>0</v>
      </c>
      <c r="D48" s="5519">
        <f t="shared" si="14"/>
        <v>190</v>
      </c>
      <c r="E48" s="5519">
        <f t="shared" si="14"/>
        <v>190</v>
      </c>
      <c r="F48" s="5519">
        <f t="shared" si="14"/>
        <v>0</v>
      </c>
      <c r="G48" s="5519"/>
      <c r="H48" s="5519">
        <f t="shared" si="14"/>
        <v>0</v>
      </c>
      <c r="I48" s="5519">
        <f t="shared" si="14"/>
        <v>190</v>
      </c>
      <c r="J48" s="5525"/>
      <c r="K48" s="5497">
        <f t="shared" si="9"/>
        <v>0</v>
      </c>
      <c r="L48" s="5491">
        <f t="shared" si="10"/>
        <v>190</v>
      </c>
      <c r="M48" s="1960"/>
      <c r="N48" s="1960"/>
      <c r="O48" s="1960"/>
      <c r="P48" s="1960"/>
      <c r="Q48" s="1960"/>
      <c r="R48" s="1960"/>
      <c r="S48" s="1960"/>
      <c r="T48" s="1960"/>
      <c r="U48" s="1960"/>
      <c r="V48" s="1960"/>
      <c r="W48" s="1960"/>
      <c r="X48" s="1960"/>
      <c r="Y48" s="1960"/>
      <c r="Z48" s="1960"/>
      <c r="AA48" s="1960"/>
      <c r="AB48" s="1960"/>
      <c r="AC48" s="1960"/>
      <c r="AD48" s="1960"/>
      <c r="AE48" s="1960"/>
      <c r="AF48" s="1960"/>
      <c r="AG48" s="1960"/>
      <c r="AH48" s="1960"/>
      <c r="AI48" s="1960"/>
      <c r="AJ48" s="1960"/>
      <c r="AK48" s="1960"/>
      <c r="AL48" s="1960"/>
      <c r="AM48" s="1960"/>
      <c r="AN48" s="1960"/>
      <c r="AO48" s="1960"/>
    </row>
    <row r="49" spans="1:41" ht="132" customHeight="1" thickBot="1">
      <c r="A49" s="5504" t="s">
        <v>1125</v>
      </c>
      <c r="B49" s="5462" t="s">
        <v>1126</v>
      </c>
      <c r="C49" s="5520">
        <f t="shared" ref="C49:I49" si="15">C16</f>
        <v>0</v>
      </c>
      <c r="D49" s="5520">
        <f t="shared" si="15"/>
        <v>4578</v>
      </c>
      <c r="E49" s="5520">
        <f t="shared" si="15"/>
        <v>4578</v>
      </c>
      <c r="F49" s="5520">
        <f t="shared" si="15"/>
        <v>0</v>
      </c>
      <c r="G49" s="5520"/>
      <c r="H49" s="5520">
        <f t="shared" si="15"/>
        <v>0</v>
      </c>
      <c r="I49" s="5520">
        <f t="shared" si="15"/>
        <v>4578</v>
      </c>
      <c r="J49" s="5500"/>
      <c r="K49" s="5501">
        <f t="shared" si="9"/>
        <v>0</v>
      </c>
      <c r="L49" s="5491">
        <f t="shared" si="10"/>
        <v>4578</v>
      </c>
      <c r="M49" s="1960"/>
      <c r="N49" s="1960"/>
      <c r="O49" s="1960"/>
      <c r="P49" s="1960"/>
      <c r="Q49" s="1960"/>
      <c r="R49" s="1960"/>
      <c r="S49" s="1960"/>
      <c r="T49" s="1960"/>
      <c r="U49" s="1960"/>
      <c r="V49" s="1960"/>
      <c r="W49" s="1960"/>
      <c r="X49" s="1960"/>
      <c r="Y49" s="1960"/>
      <c r="Z49" s="1960"/>
      <c r="AA49" s="1960"/>
      <c r="AB49" s="1960"/>
      <c r="AC49" s="1960"/>
      <c r="AD49" s="1960"/>
      <c r="AE49" s="1960"/>
      <c r="AF49" s="1960"/>
      <c r="AG49" s="1960"/>
      <c r="AH49" s="1960"/>
      <c r="AI49" s="1960"/>
      <c r="AJ49" s="1960"/>
      <c r="AK49" s="1960"/>
      <c r="AL49" s="1960"/>
      <c r="AM49" s="1960"/>
      <c r="AN49" s="1960"/>
      <c r="AO49" s="1960"/>
    </row>
    <row r="50" spans="1:41" ht="132" customHeight="1" thickBot="1">
      <c r="A50" s="5505"/>
      <c r="B50" s="5461" t="s">
        <v>1127</v>
      </c>
      <c r="C50" s="5521">
        <f t="shared" ref="C50:I50" si="16">C17</f>
        <v>2238</v>
      </c>
      <c r="D50" s="5521">
        <f t="shared" si="16"/>
        <v>943</v>
      </c>
      <c r="E50" s="5521">
        <f t="shared" si="16"/>
        <v>3181</v>
      </c>
      <c r="F50" s="5521">
        <f t="shared" si="16"/>
        <v>2090</v>
      </c>
      <c r="G50" s="5521"/>
      <c r="H50" s="5521">
        <f t="shared" si="16"/>
        <v>0</v>
      </c>
      <c r="I50" s="5521">
        <f t="shared" si="16"/>
        <v>1091</v>
      </c>
      <c r="J50" s="5502"/>
      <c r="K50" s="5503">
        <f t="shared" si="9"/>
        <v>0.65702609242376608</v>
      </c>
      <c r="L50" s="5491">
        <f t="shared" si="10"/>
        <v>3181</v>
      </c>
      <c r="M50" s="1960"/>
      <c r="N50" s="1960"/>
      <c r="O50" s="1960"/>
      <c r="P50" s="1960"/>
      <c r="Q50" s="1960"/>
      <c r="R50" s="1960"/>
      <c r="S50" s="1960"/>
      <c r="T50" s="1960"/>
      <c r="U50" s="1960"/>
      <c r="V50" s="1960"/>
      <c r="W50" s="1960"/>
      <c r="X50" s="1960"/>
      <c r="Y50" s="1960"/>
      <c r="Z50" s="1960"/>
      <c r="AA50" s="1960"/>
      <c r="AB50" s="1960"/>
      <c r="AC50" s="1960"/>
      <c r="AD50" s="1960"/>
      <c r="AE50" s="1960"/>
      <c r="AF50" s="1960"/>
      <c r="AG50" s="1960"/>
      <c r="AH50" s="1960"/>
      <c r="AI50" s="1960"/>
      <c r="AJ50" s="1960"/>
      <c r="AK50" s="1960"/>
      <c r="AL50" s="1960"/>
      <c r="AM50" s="1960"/>
      <c r="AN50" s="1960"/>
      <c r="AO50" s="1960"/>
    </row>
    <row r="51" spans="1:41" ht="132" customHeight="1" thickBot="1">
      <c r="A51" s="7987" t="s">
        <v>1128</v>
      </c>
      <c r="B51" s="7988"/>
      <c r="C51" s="5517">
        <f t="shared" ref="C51:I51" si="17">C18</f>
        <v>3636</v>
      </c>
      <c r="D51" s="5517">
        <f t="shared" si="17"/>
        <v>558</v>
      </c>
      <c r="E51" s="5517">
        <f t="shared" si="17"/>
        <v>4579</v>
      </c>
      <c r="F51" s="5517">
        <f t="shared" si="17"/>
        <v>3348</v>
      </c>
      <c r="G51" s="5517"/>
      <c r="H51" s="5517">
        <f t="shared" si="17"/>
        <v>0</v>
      </c>
      <c r="I51" s="5517">
        <f t="shared" si="17"/>
        <v>1231</v>
      </c>
      <c r="J51" s="5526"/>
      <c r="K51" s="5522">
        <f t="shared" si="9"/>
        <v>0.73116400960908501</v>
      </c>
      <c r="L51" s="5491">
        <f t="shared" si="10"/>
        <v>4579</v>
      </c>
      <c r="M51" s="1960"/>
      <c r="N51" s="1960"/>
      <c r="O51" s="1960"/>
      <c r="P51" s="1960"/>
      <c r="Q51" s="1960"/>
      <c r="R51" s="1960"/>
      <c r="S51" s="1960"/>
      <c r="T51" s="1960"/>
      <c r="U51" s="1960"/>
      <c r="V51" s="1960"/>
      <c r="W51" s="1960"/>
      <c r="X51" s="1960"/>
      <c r="Y51" s="1960"/>
      <c r="Z51" s="1960"/>
      <c r="AA51" s="1960"/>
      <c r="AB51" s="1960"/>
      <c r="AC51" s="1960"/>
      <c r="AD51" s="1960"/>
      <c r="AE51" s="1960"/>
      <c r="AF51" s="1960"/>
      <c r="AG51" s="1960"/>
      <c r="AH51" s="1960"/>
      <c r="AI51" s="1960"/>
      <c r="AJ51" s="1960"/>
      <c r="AK51" s="1960"/>
      <c r="AL51" s="1960"/>
      <c r="AM51" s="1960"/>
      <c r="AN51" s="1960"/>
      <c r="AO51" s="1960"/>
    </row>
    <row r="52" spans="1:41" ht="132" customHeight="1" thickBot="1">
      <c r="A52" s="7989" t="s">
        <v>876</v>
      </c>
      <c r="B52" s="7990"/>
      <c r="C52" s="3861">
        <f>C19</f>
        <v>5874</v>
      </c>
      <c r="D52" s="5523">
        <f t="shared" ref="D52:I52" si="18">D51+D50+D49+D48+D45+D44+D43</f>
        <v>12197</v>
      </c>
      <c r="E52" s="5498">
        <f t="shared" ref="E52" si="19">D52+C52</f>
        <v>18071</v>
      </c>
      <c r="F52" s="5523">
        <f t="shared" si="18"/>
        <v>5438</v>
      </c>
      <c r="G52" s="5523"/>
      <c r="H52" s="5523">
        <f t="shared" si="18"/>
        <v>0</v>
      </c>
      <c r="I52" s="5523">
        <f t="shared" si="18"/>
        <v>13018</v>
      </c>
      <c r="J52" s="5524"/>
      <c r="K52" s="5499">
        <f t="shared" si="9"/>
        <v>0.30092413258812462</v>
      </c>
      <c r="L52" s="5491">
        <f t="shared" si="10"/>
        <v>18456</v>
      </c>
      <c r="M52" s="1960"/>
      <c r="N52" s="1960"/>
      <c r="O52" s="1960"/>
      <c r="P52" s="1960"/>
      <c r="Q52" s="1960"/>
      <c r="R52" s="1960"/>
      <c r="S52" s="1960"/>
      <c r="T52" s="1960"/>
      <c r="U52" s="1960"/>
      <c r="V52" s="1960"/>
      <c r="W52" s="1960"/>
      <c r="X52" s="1960"/>
      <c r="Y52" s="1960"/>
      <c r="Z52" s="1960"/>
      <c r="AA52" s="1960"/>
      <c r="AB52" s="1960"/>
      <c r="AC52" s="1960"/>
      <c r="AD52" s="1960"/>
      <c r="AE52" s="1960"/>
      <c r="AF52" s="1960"/>
      <c r="AG52" s="1960"/>
      <c r="AH52" s="1960"/>
      <c r="AI52" s="1960"/>
      <c r="AJ52" s="1960"/>
      <c r="AK52" s="1960"/>
      <c r="AL52" s="1960"/>
      <c r="AM52" s="1960"/>
      <c r="AN52" s="1960"/>
      <c r="AO52" s="1960"/>
    </row>
    <row r="53" spans="1:41">
      <c r="A53" s="3847"/>
      <c r="B53" s="3847"/>
      <c r="C53" s="3847"/>
      <c r="D53" s="3847"/>
      <c r="E53" s="3847"/>
      <c r="F53" s="3847"/>
      <c r="G53" s="3847"/>
      <c r="H53" s="3847"/>
      <c r="I53" s="3847"/>
      <c r="J53" s="3847"/>
      <c r="K53" s="3847"/>
      <c r="L53" s="1960"/>
      <c r="M53" s="1960"/>
      <c r="N53" s="1960"/>
      <c r="O53" s="1960"/>
      <c r="P53" s="1960"/>
      <c r="Q53" s="1960"/>
      <c r="R53" s="1960"/>
      <c r="S53" s="1960"/>
      <c r="T53" s="1960"/>
      <c r="U53" s="1960"/>
      <c r="V53" s="1960"/>
      <c r="W53" s="1960"/>
      <c r="X53" s="1960"/>
      <c r="Y53" s="1960"/>
      <c r="Z53" s="1960"/>
      <c r="AA53" s="1960"/>
      <c r="AB53" s="1960"/>
      <c r="AC53" s="1960"/>
      <c r="AD53" s="1960"/>
      <c r="AE53" s="1960"/>
      <c r="AF53" s="1960"/>
      <c r="AG53" s="1960"/>
      <c r="AH53" s="1960"/>
      <c r="AI53" s="1960"/>
      <c r="AJ53" s="1960"/>
      <c r="AK53" s="1960"/>
      <c r="AL53" s="1960"/>
      <c r="AM53" s="1960"/>
      <c r="AN53" s="1960"/>
      <c r="AO53" s="1960"/>
    </row>
    <row r="54" spans="1:41" ht="28.2">
      <c r="A54" s="731"/>
      <c r="B54" s="731"/>
      <c r="C54" s="3858"/>
      <c r="D54" s="3858"/>
      <c r="E54" s="3847"/>
      <c r="F54" s="3847"/>
      <c r="G54" s="3847"/>
      <c r="H54" s="3847"/>
      <c r="I54" s="3847"/>
      <c r="J54" s="3847"/>
      <c r="K54" s="3847"/>
      <c r="L54" s="1960"/>
      <c r="M54" s="1960"/>
      <c r="N54" s="1960"/>
      <c r="O54" s="1960"/>
      <c r="P54" s="1960"/>
      <c r="Q54" s="1960"/>
      <c r="R54" s="1960"/>
      <c r="S54" s="1960"/>
      <c r="T54" s="1960"/>
      <c r="U54" s="1960"/>
      <c r="V54" s="1960"/>
      <c r="W54" s="1960"/>
      <c r="X54" s="1960"/>
      <c r="Y54" s="1960"/>
      <c r="Z54" s="1960"/>
      <c r="AA54" s="1960"/>
      <c r="AB54" s="1960"/>
      <c r="AC54" s="1960"/>
      <c r="AD54" s="1960"/>
      <c r="AE54" s="1960"/>
      <c r="AF54" s="1960"/>
      <c r="AG54" s="1960"/>
      <c r="AH54" s="1960"/>
      <c r="AI54" s="1960"/>
      <c r="AJ54" s="1960"/>
      <c r="AK54" s="1960"/>
      <c r="AL54" s="1960"/>
      <c r="AM54" s="1960"/>
      <c r="AN54" s="1960"/>
      <c r="AO54" s="1960"/>
    </row>
    <row r="55" spans="1:41" ht="54.75" customHeight="1">
      <c r="A55" s="7921" t="s">
        <v>1134</v>
      </c>
      <c r="B55" s="7921"/>
      <c r="C55" s="7921"/>
      <c r="D55" s="731"/>
      <c r="E55" s="7919" t="s">
        <v>1129</v>
      </c>
      <c r="F55" s="7919"/>
      <c r="G55" s="7919"/>
      <c r="H55" s="7919"/>
      <c r="I55" s="7919"/>
      <c r="J55" s="3859"/>
      <c r="K55" s="3859"/>
      <c r="L55" s="3859"/>
      <c r="M55" s="3859"/>
      <c r="N55" s="1960"/>
      <c r="O55" s="1960"/>
      <c r="P55" s="1960"/>
      <c r="Q55" s="1960"/>
      <c r="R55" s="1960"/>
      <c r="S55" s="1960"/>
      <c r="T55" s="1960"/>
      <c r="U55" s="1960"/>
      <c r="V55" s="1960"/>
      <c r="W55" s="1960"/>
      <c r="X55" s="1960"/>
      <c r="Y55" s="1960"/>
      <c r="Z55" s="1960"/>
      <c r="AA55" s="1960"/>
      <c r="AB55" s="1960"/>
      <c r="AC55" s="1960"/>
      <c r="AD55" s="1960"/>
      <c r="AE55" s="1960"/>
      <c r="AF55" s="1960"/>
      <c r="AG55" s="1960"/>
      <c r="AH55" s="1960"/>
      <c r="AI55" s="1960"/>
      <c r="AJ55" s="1960"/>
      <c r="AK55" s="1960"/>
      <c r="AL55" s="1960"/>
      <c r="AM55" s="1960"/>
      <c r="AN55" s="1960"/>
      <c r="AO55" s="1960"/>
    </row>
    <row r="56" spans="1:41" ht="54.75" customHeight="1">
      <c r="A56" s="1960"/>
      <c r="B56" s="1960"/>
      <c r="C56" s="1960"/>
      <c r="D56" s="1960"/>
      <c r="E56" s="1960"/>
      <c r="F56" s="1960"/>
      <c r="G56" s="1960"/>
      <c r="H56" s="1960"/>
      <c r="I56" s="1960"/>
      <c r="J56" s="1960"/>
      <c r="K56" s="1960"/>
      <c r="L56" s="1960"/>
      <c r="M56" s="1960"/>
      <c r="N56" s="1960"/>
      <c r="O56" s="1960"/>
      <c r="P56" s="1960"/>
      <c r="Q56" s="1960"/>
      <c r="R56" s="1960"/>
      <c r="S56" s="1960"/>
      <c r="T56" s="1960"/>
      <c r="U56" s="1960"/>
      <c r="V56" s="1960"/>
      <c r="W56" s="1960"/>
      <c r="X56" s="1960"/>
      <c r="Y56" s="1960"/>
      <c r="Z56" s="1960"/>
      <c r="AA56" s="1960"/>
      <c r="AB56" s="1960"/>
      <c r="AC56" s="1960"/>
      <c r="AD56" s="1960"/>
      <c r="AE56" s="1960"/>
      <c r="AF56" s="1960"/>
      <c r="AG56" s="1960"/>
      <c r="AH56" s="1960"/>
      <c r="AI56" s="1960"/>
      <c r="AJ56" s="1960"/>
      <c r="AK56" s="1960"/>
      <c r="AL56" s="1960"/>
      <c r="AM56" s="1960"/>
      <c r="AN56" s="1960"/>
      <c r="AO56" s="1960"/>
    </row>
    <row r="57" spans="1:41" ht="54.75" customHeight="1">
      <c r="A57" s="1960"/>
      <c r="B57" s="1960"/>
      <c r="C57" s="1960"/>
      <c r="D57" s="1960"/>
      <c r="E57" s="1960"/>
      <c r="F57" s="1960"/>
      <c r="G57" s="1960"/>
      <c r="H57" s="1960"/>
      <c r="I57" s="1960"/>
      <c r="J57" s="1960"/>
      <c r="K57" s="1960"/>
      <c r="L57" s="1960"/>
      <c r="M57" s="1960"/>
      <c r="N57" s="1960"/>
      <c r="O57" s="1960"/>
      <c r="P57" s="1960"/>
      <c r="Q57" s="1960"/>
      <c r="R57" s="1960"/>
      <c r="S57" s="1960"/>
      <c r="T57" s="1960"/>
      <c r="U57" s="1960"/>
      <c r="V57" s="1960"/>
      <c r="W57" s="1960"/>
      <c r="X57" s="1960"/>
      <c r="Y57" s="1960"/>
      <c r="Z57" s="1960"/>
      <c r="AA57" s="1960"/>
      <c r="AB57" s="1960"/>
      <c r="AC57" s="1960"/>
      <c r="AD57" s="1960"/>
      <c r="AE57" s="1960"/>
      <c r="AF57" s="1960"/>
      <c r="AG57" s="1960"/>
      <c r="AH57" s="1960"/>
      <c r="AI57" s="1960"/>
      <c r="AJ57" s="1960"/>
      <c r="AK57" s="1960"/>
      <c r="AL57" s="1960"/>
      <c r="AM57" s="1960"/>
      <c r="AN57" s="1960"/>
      <c r="AO57" s="1960"/>
    </row>
    <row r="58" spans="1:41" ht="54.75" customHeight="1">
      <c r="A58" s="1960"/>
      <c r="B58" s="1960"/>
      <c r="C58" s="1960"/>
      <c r="D58" s="1960"/>
      <c r="E58" s="1960"/>
      <c r="F58" s="1960"/>
      <c r="G58" s="1960"/>
      <c r="H58" s="1960"/>
      <c r="I58" s="1960"/>
      <c r="J58" s="1960"/>
      <c r="K58" s="1960"/>
      <c r="L58" s="1960"/>
      <c r="M58" s="1960"/>
      <c r="N58" s="1960"/>
      <c r="O58" s="1960"/>
      <c r="P58" s="1960"/>
      <c r="Q58" s="1960"/>
      <c r="R58" s="1960"/>
      <c r="S58" s="1960"/>
      <c r="T58" s="1960"/>
      <c r="U58" s="1960"/>
      <c r="V58" s="1960"/>
      <c r="W58" s="1960"/>
      <c r="X58" s="1960"/>
      <c r="Y58" s="1960"/>
      <c r="Z58" s="1960"/>
      <c r="AA58" s="1960"/>
      <c r="AB58" s="1960"/>
      <c r="AC58" s="1960"/>
      <c r="AD58" s="1960"/>
      <c r="AE58" s="1960"/>
      <c r="AF58" s="1960"/>
      <c r="AG58" s="1960"/>
      <c r="AH58" s="1960"/>
      <c r="AI58" s="1960"/>
      <c r="AJ58" s="1960"/>
      <c r="AK58" s="1960"/>
      <c r="AL58" s="1960"/>
      <c r="AM58" s="1960"/>
      <c r="AN58" s="1960"/>
      <c r="AO58" s="1960"/>
    </row>
    <row r="59" spans="1:41" ht="54.75" customHeight="1">
      <c r="A59" s="1960"/>
      <c r="B59" s="1960"/>
      <c r="C59" s="1960"/>
      <c r="D59" s="1960"/>
      <c r="E59" s="1960"/>
      <c r="F59" s="1960"/>
      <c r="G59" s="1960"/>
      <c r="H59" s="1960"/>
      <c r="I59" s="1960"/>
      <c r="J59" s="1960"/>
      <c r="K59" s="1960"/>
      <c r="L59" s="1960"/>
      <c r="M59" s="1960"/>
      <c r="N59" s="1960"/>
      <c r="O59" s="1960"/>
      <c r="P59" s="1960"/>
      <c r="Q59" s="1960"/>
      <c r="R59" s="1960"/>
      <c r="S59" s="1960"/>
      <c r="T59" s="1960"/>
      <c r="U59" s="1960"/>
      <c r="V59" s="1960"/>
      <c r="W59" s="1960"/>
      <c r="X59" s="1960"/>
      <c r="Y59" s="1960"/>
      <c r="Z59" s="1960"/>
      <c r="AA59" s="1960"/>
      <c r="AB59" s="1960"/>
      <c r="AC59" s="1960"/>
      <c r="AD59" s="1960"/>
      <c r="AE59" s="1960"/>
      <c r="AF59" s="1960"/>
      <c r="AG59" s="1960"/>
      <c r="AH59" s="1960"/>
      <c r="AI59" s="1960"/>
      <c r="AJ59" s="1960"/>
      <c r="AK59" s="1960"/>
      <c r="AL59" s="1960"/>
      <c r="AM59" s="1960"/>
      <c r="AN59" s="1960"/>
      <c r="AO59" s="1960"/>
    </row>
    <row r="60" spans="1:41" ht="54.75" customHeight="1">
      <c r="A60" s="1960"/>
      <c r="B60" s="1960"/>
      <c r="C60" s="1960"/>
      <c r="D60" s="1960"/>
      <c r="E60" s="1960"/>
      <c r="F60" s="1960"/>
      <c r="G60" s="1960"/>
      <c r="H60" s="1960"/>
      <c r="I60" s="1960"/>
      <c r="J60" s="1960"/>
      <c r="K60" s="1960"/>
      <c r="L60" s="1960"/>
      <c r="M60" s="1960"/>
      <c r="N60" s="1960"/>
      <c r="O60" s="1960"/>
      <c r="P60" s="1960"/>
      <c r="Q60" s="1960"/>
      <c r="R60" s="1960"/>
      <c r="S60" s="1960"/>
      <c r="T60" s="1960"/>
      <c r="U60" s="1960"/>
      <c r="V60" s="1960"/>
      <c r="W60" s="1960"/>
      <c r="X60" s="1960"/>
      <c r="Y60" s="1960"/>
      <c r="Z60" s="1960"/>
      <c r="AA60" s="1960"/>
      <c r="AB60" s="1960"/>
      <c r="AC60" s="1960"/>
      <c r="AD60" s="1960"/>
      <c r="AE60" s="1960"/>
      <c r="AF60" s="1960"/>
      <c r="AG60" s="1960"/>
      <c r="AH60" s="1960"/>
      <c r="AI60" s="1960"/>
      <c r="AJ60" s="1960"/>
      <c r="AK60" s="1960"/>
      <c r="AL60" s="1960"/>
      <c r="AM60" s="1960"/>
      <c r="AN60" s="1960"/>
      <c r="AO60" s="1960"/>
    </row>
    <row r="61" spans="1:41" ht="54.75" customHeight="1" thickBot="1">
      <c r="A61" s="1960"/>
      <c r="B61" s="1960"/>
      <c r="C61" s="1960"/>
      <c r="D61" s="1960"/>
      <c r="E61" s="1960"/>
      <c r="F61" s="1960"/>
      <c r="G61" s="1960"/>
      <c r="H61" s="1960"/>
      <c r="I61" s="1960"/>
      <c r="J61" s="1960"/>
      <c r="K61" s="1960"/>
      <c r="L61" s="1960"/>
      <c r="M61" s="1960"/>
      <c r="N61" s="1960"/>
      <c r="O61" s="1960"/>
      <c r="P61" s="1960"/>
      <c r="Q61" s="1960"/>
      <c r="R61" s="1960"/>
      <c r="S61" s="1960"/>
      <c r="T61" s="1960"/>
      <c r="U61" s="1960"/>
      <c r="V61" s="1960"/>
      <c r="W61" s="1960"/>
      <c r="X61" s="1960"/>
      <c r="Y61" s="1960"/>
      <c r="Z61" s="1960"/>
      <c r="AA61" s="1960"/>
      <c r="AB61" s="1960"/>
      <c r="AC61" s="1960"/>
      <c r="AD61" s="1960"/>
      <c r="AE61" s="1960"/>
      <c r="AF61" s="1960"/>
      <c r="AG61" s="1960"/>
      <c r="AH61" s="1960"/>
      <c r="AI61" s="1960"/>
      <c r="AJ61" s="1960"/>
      <c r="AK61" s="1960"/>
      <c r="AL61" s="1960"/>
      <c r="AM61" s="1960"/>
      <c r="AN61" s="1960"/>
      <c r="AO61" s="1960"/>
    </row>
    <row r="62" spans="1:41" ht="87.75" customHeight="1" thickBot="1">
      <c r="A62" s="1960"/>
      <c r="B62" s="1960"/>
      <c r="C62" s="1960"/>
      <c r="D62" s="1960"/>
      <c r="E62" s="1960"/>
      <c r="F62" s="1960"/>
      <c r="G62" s="1960"/>
      <c r="H62" s="1960"/>
      <c r="I62" s="1960"/>
      <c r="J62" s="1960"/>
      <c r="K62" s="1960"/>
      <c r="L62" s="1960"/>
      <c r="M62" s="1960"/>
      <c r="N62" s="1960"/>
      <c r="O62" s="1960"/>
      <c r="P62" s="1960"/>
      <c r="Q62" s="1960"/>
      <c r="R62" s="1960"/>
      <c r="S62" s="8012" t="s">
        <v>1075</v>
      </c>
      <c r="T62" s="8013"/>
      <c r="U62" s="8013"/>
      <c r="V62" s="8013"/>
      <c r="W62" s="8013"/>
      <c r="X62" s="8014"/>
      <c r="Y62" s="3845"/>
      <c r="Z62" s="3845"/>
      <c r="AA62" s="3845"/>
      <c r="AB62" s="3845"/>
      <c r="AC62" s="3845"/>
      <c r="AD62" s="3845"/>
      <c r="AE62" s="3845"/>
      <c r="AF62" s="3845"/>
      <c r="AG62" s="3845"/>
      <c r="AH62" s="3845"/>
      <c r="AI62" s="3845"/>
      <c r="AJ62" s="3845"/>
      <c r="AK62" s="3845"/>
      <c r="AL62" s="3845"/>
      <c r="AM62" s="3845"/>
      <c r="AN62" s="3845"/>
      <c r="AO62" s="3845"/>
    </row>
    <row r="63" spans="1:41" ht="87.75" customHeight="1" thickBot="1">
      <c r="A63" s="1960"/>
      <c r="B63" s="1960"/>
      <c r="C63" s="1960"/>
      <c r="D63" s="1960"/>
      <c r="E63" s="1960"/>
      <c r="F63" s="1960"/>
      <c r="G63" s="1960"/>
      <c r="H63" s="1960"/>
      <c r="I63" s="1960"/>
      <c r="J63" s="1960"/>
      <c r="K63" s="1960"/>
      <c r="L63" s="1960"/>
      <c r="M63" s="1960"/>
      <c r="N63" s="1960"/>
      <c r="O63" s="1960"/>
      <c r="P63" s="1960"/>
      <c r="Q63" s="1960"/>
      <c r="R63" s="1960"/>
      <c r="S63" s="8012" t="s">
        <v>1559</v>
      </c>
      <c r="T63" s="8013"/>
      <c r="U63" s="8013"/>
      <c r="V63" s="8013"/>
      <c r="W63" s="8013"/>
      <c r="X63" s="8014"/>
      <c r="Y63" s="3845"/>
      <c r="Z63" s="3845"/>
      <c r="AA63" s="3845"/>
      <c r="AB63" s="3845"/>
      <c r="AC63" s="3845"/>
      <c r="AD63" s="3845"/>
      <c r="AE63" s="3845"/>
      <c r="AF63" s="3845"/>
      <c r="AG63" s="3845"/>
      <c r="AH63" s="3845"/>
      <c r="AI63" s="3845"/>
      <c r="AJ63" s="3845"/>
      <c r="AK63" s="3845"/>
      <c r="AL63" s="3845"/>
      <c r="AM63" s="3845"/>
      <c r="AN63" s="3845"/>
      <c r="AO63" s="3845"/>
    </row>
    <row r="64" spans="1:41" ht="87.75" customHeight="1" thickBot="1">
      <c r="S64" s="8012" t="s">
        <v>1118</v>
      </c>
      <c r="T64" s="8013"/>
      <c r="U64" s="8013"/>
      <c r="V64" s="8013"/>
      <c r="W64" s="8013"/>
      <c r="X64" s="8014"/>
      <c r="Y64" s="3845"/>
      <c r="Z64" s="3845"/>
      <c r="AA64" s="3845"/>
      <c r="AB64" s="3845"/>
      <c r="AC64" s="3845"/>
      <c r="AD64" s="3845"/>
      <c r="AE64" s="3845"/>
      <c r="AF64" s="3845"/>
      <c r="AG64" s="3845"/>
      <c r="AH64" s="3845"/>
      <c r="AI64" s="3845"/>
      <c r="AJ64" s="3845"/>
      <c r="AK64" s="3845"/>
      <c r="AL64" s="3845"/>
      <c r="AM64" s="3845"/>
      <c r="AN64" s="3845"/>
      <c r="AO64" s="3845"/>
    </row>
    <row r="65" spans="19:41" ht="54.75" customHeight="1">
      <c r="S65" s="3846"/>
      <c r="T65" s="3847"/>
      <c r="U65" s="3847"/>
      <c r="V65" s="3847"/>
      <c r="W65" s="3847"/>
      <c r="X65" s="3847"/>
      <c r="Y65" s="3847"/>
      <c r="Z65" s="3847"/>
      <c r="AA65" s="3847"/>
      <c r="AB65" s="3847"/>
      <c r="AC65" s="3847"/>
      <c r="AD65" s="3847"/>
      <c r="AE65" s="3847"/>
      <c r="AF65" s="3847"/>
      <c r="AG65" s="3847"/>
      <c r="AH65" s="3847"/>
      <c r="AI65" s="3847"/>
      <c r="AJ65" s="3847"/>
      <c r="AK65" s="3847"/>
      <c r="AL65" s="3847"/>
      <c r="AM65" s="3847"/>
      <c r="AN65" s="3847"/>
      <c r="AO65" s="3847"/>
    </row>
    <row r="66" spans="19:41" ht="54.75" customHeight="1">
      <c r="S66" s="3851"/>
      <c r="T66" s="3852"/>
      <c r="U66" s="3852"/>
      <c r="V66" s="3852"/>
      <c r="W66" s="3852"/>
      <c r="X66" s="3852"/>
      <c r="Y66" s="3852"/>
      <c r="Z66" s="3852"/>
      <c r="AA66" s="3852"/>
      <c r="AB66" s="3852"/>
      <c r="AC66" s="3852"/>
      <c r="AD66" s="3852"/>
      <c r="AE66" s="3852"/>
      <c r="AF66" s="3852"/>
      <c r="AG66" s="3852"/>
      <c r="AH66" s="3852"/>
      <c r="AI66" s="3852"/>
      <c r="AJ66" s="3852"/>
      <c r="AK66" s="3852"/>
      <c r="AL66" s="3852"/>
      <c r="AM66" s="3852"/>
      <c r="AN66" s="3847"/>
      <c r="AO66" s="3847"/>
    </row>
    <row r="67" spans="19:41" ht="69.75" customHeight="1">
      <c r="S67" s="8002" t="s">
        <v>1569</v>
      </c>
      <c r="T67" s="8002"/>
      <c r="U67" s="8002"/>
      <c r="V67" s="8002"/>
      <c r="W67" s="8002"/>
      <c r="X67" s="8002"/>
      <c r="Y67" s="8002"/>
      <c r="Z67" s="8002"/>
      <c r="AA67" s="8002"/>
      <c r="AB67" s="8002"/>
      <c r="AC67" s="8002"/>
      <c r="AD67" s="8002"/>
      <c r="AE67" s="8002"/>
      <c r="AF67" s="8002"/>
      <c r="AG67" s="8002"/>
      <c r="AH67" s="8002"/>
      <c r="AI67" s="8002"/>
      <c r="AJ67" s="8002"/>
      <c r="AK67" s="8002"/>
      <c r="AL67" s="8002"/>
      <c r="AM67" s="8002"/>
      <c r="AN67" s="8002"/>
      <c r="AO67" s="8002"/>
    </row>
    <row r="68" spans="19:41" ht="69.75" customHeight="1" thickBot="1">
      <c r="S68" s="8011" t="str">
        <f>"بيان بعدد القضايا وما تم إنجازة " &amp;الاعدادات!D78</f>
        <v xml:space="preserve">بيان بعدد القضايا وما تم إنجازة </v>
      </c>
      <c r="T68" s="8011"/>
      <c r="U68" s="8011"/>
      <c r="V68" s="8011"/>
      <c r="W68" s="8011"/>
      <c r="X68" s="8011"/>
      <c r="Y68" s="8011"/>
      <c r="Z68" s="8011"/>
      <c r="AA68" s="8011"/>
      <c r="AB68" s="8011"/>
      <c r="AC68" s="8011"/>
      <c r="AD68" s="8011"/>
      <c r="AE68" s="8011"/>
      <c r="AF68" s="8011"/>
      <c r="AG68" s="8011"/>
      <c r="AH68" s="8011"/>
      <c r="AI68" s="8011"/>
      <c r="AJ68" s="8011"/>
      <c r="AK68" s="8011"/>
      <c r="AL68" s="8011"/>
      <c r="AM68" s="8011"/>
      <c r="AN68" s="8011"/>
      <c r="AO68" s="8011"/>
    </row>
    <row r="69" spans="19:41" ht="54.75" customHeight="1">
      <c r="S69" s="7993" t="s">
        <v>454</v>
      </c>
      <c r="T69" s="7994"/>
      <c r="U69" s="7994"/>
      <c r="V69" s="7994"/>
      <c r="W69" s="8023" t="s">
        <v>135</v>
      </c>
      <c r="X69" s="8015"/>
      <c r="Y69" s="8015" t="s">
        <v>344</v>
      </c>
      <c r="Z69" s="8015"/>
      <c r="AA69" s="8016"/>
      <c r="AB69" s="7993" t="s">
        <v>93</v>
      </c>
      <c r="AC69" s="7994"/>
      <c r="AD69" s="7994"/>
      <c r="AE69" s="7995"/>
      <c r="AF69" s="8019" t="s">
        <v>1560</v>
      </c>
      <c r="AG69" s="8019"/>
      <c r="AH69" s="8019"/>
      <c r="AI69" s="8020"/>
      <c r="AJ69" s="7994" t="s">
        <v>460</v>
      </c>
      <c r="AK69" s="7994"/>
      <c r="AL69" s="7994"/>
      <c r="AM69" s="7994"/>
      <c r="AN69" s="7995"/>
      <c r="AO69" s="8003" t="s">
        <v>1513</v>
      </c>
    </row>
    <row r="70" spans="19:41" ht="54.75" customHeight="1" thickBot="1">
      <c r="S70" s="7996"/>
      <c r="T70" s="7997"/>
      <c r="U70" s="7997"/>
      <c r="V70" s="7997"/>
      <c r="W70" s="8024"/>
      <c r="X70" s="8017"/>
      <c r="Y70" s="8017"/>
      <c r="Z70" s="8017"/>
      <c r="AA70" s="8018"/>
      <c r="AB70" s="7996"/>
      <c r="AC70" s="7997"/>
      <c r="AD70" s="7997"/>
      <c r="AE70" s="7998"/>
      <c r="AF70" s="8021"/>
      <c r="AG70" s="8021"/>
      <c r="AH70" s="8021"/>
      <c r="AI70" s="8022"/>
      <c r="AJ70" s="7997"/>
      <c r="AK70" s="7997"/>
      <c r="AL70" s="7997"/>
      <c r="AM70" s="7997"/>
      <c r="AN70" s="7998"/>
      <c r="AO70" s="8004"/>
    </row>
    <row r="71" spans="19:41" ht="90.75" customHeight="1" thickBot="1">
      <c r="S71" s="8005" t="s">
        <v>1556</v>
      </c>
      <c r="T71" s="8006"/>
      <c r="U71" s="8006"/>
      <c r="V71" s="8007"/>
      <c r="W71" s="7959">
        <f>AB71-Y71</f>
        <v>364</v>
      </c>
      <c r="X71" s="7960"/>
      <c r="Y71" s="7960">
        <f>'العمالية (عمال + تأمينات ) '!AB255-'العمالية (عمال + تأمينات ) '!O255</f>
        <v>0</v>
      </c>
      <c r="Z71" s="7960"/>
      <c r="AA71" s="7961"/>
      <c r="AB71" s="7991">
        <f>'العمالية (عمال + تأمينات ) '!AB255</f>
        <v>364</v>
      </c>
      <c r="AC71" s="7991"/>
      <c r="AD71" s="7991"/>
      <c r="AE71" s="7992"/>
      <c r="AF71" s="7999">
        <f>'العمالية (عمال + تأمينات ) '!AH255</f>
        <v>0</v>
      </c>
      <c r="AG71" s="8000"/>
      <c r="AH71" s="8000"/>
      <c r="AI71" s="8001"/>
      <c r="AJ71" s="8008">
        <f>AB71-AF71</f>
        <v>364</v>
      </c>
      <c r="AK71" s="8009"/>
      <c r="AL71" s="8009"/>
      <c r="AM71" s="8009"/>
      <c r="AN71" s="8010"/>
      <c r="AO71" s="4295">
        <f>AF71/AB71</f>
        <v>0</v>
      </c>
    </row>
    <row r="72" spans="19:41" ht="90.75" customHeight="1" thickBot="1">
      <c r="S72" s="8031" t="s">
        <v>1557</v>
      </c>
      <c r="T72" s="8032"/>
      <c r="U72" s="8032"/>
      <c r="V72" s="8033"/>
      <c r="W72" s="7886">
        <f>AB72-Y72</f>
        <v>1974</v>
      </c>
      <c r="X72" s="7887"/>
      <c r="Y72" s="7960">
        <f>'العمالية (عمال + تأمينات ) '!AB256-'العمالية (عمال + تأمينات ) '!O256</f>
        <v>0</v>
      </c>
      <c r="Z72" s="7960"/>
      <c r="AA72" s="7961"/>
      <c r="AB72" s="7991">
        <f>'العمالية (عمال + تأمينات ) '!AB256</f>
        <v>1974</v>
      </c>
      <c r="AC72" s="7991"/>
      <c r="AD72" s="7991"/>
      <c r="AE72" s="7992"/>
      <c r="AF72" s="7999">
        <f>'العمالية (عمال + تأمينات ) '!AH256</f>
        <v>0</v>
      </c>
      <c r="AG72" s="8000"/>
      <c r="AH72" s="8000"/>
      <c r="AI72" s="8001"/>
      <c r="AJ72" s="7880">
        <f t="shared" ref="AJ72:AJ73" si="20">AB72-AF72</f>
        <v>1974</v>
      </c>
      <c r="AK72" s="8034"/>
      <c r="AL72" s="8034"/>
      <c r="AM72" s="8034"/>
      <c r="AN72" s="8035"/>
      <c r="AO72" s="4296">
        <f t="shared" ref="AO72:AO74" si="21">AF72/AB72</f>
        <v>0</v>
      </c>
    </row>
    <row r="73" spans="19:41" ht="90.75" customHeight="1" thickBot="1">
      <c r="S73" s="8036" t="s">
        <v>1558</v>
      </c>
      <c r="T73" s="8037"/>
      <c r="U73" s="8037"/>
      <c r="V73" s="8038"/>
      <c r="W73" s="8044">
        <f>AB73-Y73</f>
        <v>0</v>
      </c>
      <c r="X73" s="8042"/>
      <c r="Y73" s="8042">
        <f>'جنح العمالية'!Q25-'جنح العمالية'!K25</f>
        <v>0</v>
      </c>
      <c r="Z73" s="8042"/>
      <c r="AA73" s="8043"/>
      <c r="AB73" s="8045">
        <f>'جنح العمالية'!Q25</f>
        <v>0</v>
      </c>
      <c r="AC73" s="8046"/>
      <c r="AD73" s="8046"/>
      <c r="AE73" s="8047"/>
      <c r="AF73" s="8048">
        <f>'جنح العمالية'!AB25+'جنح العمالية'!AJ25+'جنح العمالية'!AH25+'جنح العمالية'!AI25</f>
        <v>0</v>
      </c>
      <c r="AG73" s="8048"/>
      <c r="AH73" s="8048"/>
      <c r="AI73" s="8048"/>
      <c r="AJ73" s="8039">
        <f t="shared" si="20"/>
        <v>0</v>
      </c>
      <c r="AK73" s="8040"/>
      <c r="AL73" s="8040"/>
      <c r="AM73" s="8040"/>
      <c r="AN73" s="8041"/>
      <c r="AO73" s="4297" t="e">
        <f t="shared" si="21"/>
        <v>#DIV/0!</v>
      </c>
    </row>
    <row r="74" spans="19:41" ht="90.75" customHeight="1" thickBot="1">
      <c r="S74" s="8025" t="s">
        <v>876</v>
      </c>
      <c r="T74" s="8026"/>
      <c r="U74" s="8026"/>
      <c r="V74" s="8026"/>
      <c r="W74" s="8029">
        <f>W73+W72+W71</f>
        <v>2338</v>
      </c>
      <c r="X74" s="8029"/>
      <c r="Y74" s="8028">
        <f>Y73+Y72+Y71</f>
        <v>0</v>
      </c>
      <c r="Z74" s="8028"/>
      <c r="AA74" s="8028"/>
      <c r="AB74" s="8028">
        <f t="shared" ref="AB74" si="22">Y74+W74</f>
        <v>2338</v>
      </c>
      <c r="AC74" s="8028"/>
      <c r="AD74" s="8028"/>
      <c r="AE74" s="8028"/>
      <c r="AF74" s="8030">
        <f>AF73+AF72+AF71</f>
        <v>0</v>
      </c>
      <c r="AG74" s="8028"/>
      <c r="AH74" s="8028"/>
      <c r="AI74" s="8028"/>
      <c r="AJ74" s="8027">
        <f>AB74-AF74</f>
        <v>2338</v>
      </c>
      <c r="AK74" s="8027"/>
      <c r="AL74" s="8027"/>
      <c r="AM74" s="8027"/>
      <c r="AN74" s="8027"/>
      <c r="AO74" s="4298">
        <f t="shared" si="21"/>
        <v>0</v>
      </c>
    </row>
    <row r="75" spans="19:41" ht="54.75" customHeight="1">
      <c r="S75" s="3854"/>
      <c r="T75" s="3854"/>
      <c r="U75" s="3854"/>
      <c r="V75" s="3854"/>
      <c r="W75" s="3854"/>
      <c r="X75" s="3854"/>
      <c r="Y75" s="3854"/>
      <c r="Z75" s="3854"/>
      <c r="AA75" s="3855"/>
      <c r="AB75" s="3854"/>
      <c r="AC75" s="3854"/>
      <c r="AD75" s="3854"/>
      <c r="AE75" s="3854"/>
      <c r="AF75" s="3854"/>
      <c r="AG75" s="3854"/>
      <c r="AH75" s="3854"/>
      <c r="AI75" s="3854"/>
      <c r="AJ75" s="3854"/>
      <c r="AK75" s="3854"/>
      <c r="AL75" s="3854"/>
      <c r="AM75" s="3854"/>
      <c r="AN75" s="3846"/>
      <c r="AO75" s="3846"/>
    </row>
    <row r="76" spans="19:41" ht="54.75" customHeight="1">
      <c r="S76" s="7919" t="s">
        <v>1134</v>
      </c>
      <c r="T76" s="7919"/>
      <c r="U76" s="7919"/>
      <c r="V76" s="7919"/>
      <c r="W76" s="7919"/>
      <c r="X76" s="7919"/>
      <c r="Y76" s="7919"/>
      <c r="Z76" s="7919"/>
      <c r="AA76" s="7919"/>
      <c r="AB76" s="7919"/>
      <c r="AC76" s="7919"/>
      <c r="AD76" s="3856"/>
      <c r="AE76" s="3856"/>
      <c r="AF76" s="3856"/>
      <c r="AG76" s="3857"/>
      <c r="AH76" s="3857"/>
      <c r="AI76" s="7892" t="s">
        <v>1129</v>
      </c>
      <c r="AJ76" s="7892"/>
      <c r="AK76" s="7892"/>
      <c r="AL76" s="7892"/>
      <c r="AM76" s="7892"/>
      <c r="AN76" s="7892"/>
      <c r="AO76" s="7892"/>
    </row>
    <row r="77" spans="19:41" ht="54.75" customHeight="1"/>
    <row r="78" spans="19:41" ht="54.75" customHeight="1"/>
    <row r="79" spans="19:41" ht="54.75" customHeight="1"/>
    <row r="80" spans="19:41" ht="54.75" customHeight="1"/>
    <row r="81" ht="54.75" customHeight="1"/>
    <row r="82" ht="54.75" customHeight="1"/>
    <row r="83" ht="54.75" customHeight="1"/>
    <row r="84" ht="54.75" customHeight="1"/>
    <row r="85" ht="54.75" customHeight="1"/>
    <row r="86" ht="54.75" customHeight="1"/>
    <row r="87" ht="54.75" customHeight="1"/>
    <row r="88" ht="54.75" customHeight="1"/>
    <row r="89" ht="54.75" customHeight="1"/>
    <row r="90" ht="54.75" customHeight="1"/>
    <row r="91" ht="54.75" customHeight="1"/>
    <row r="92" ht="54.75" customHeight="1"/>
    <row r="93" ht="54.75" customHeight="1"/>
    <row r="94" ht="54.75" customHeight="1"/>
    <row r="95" ht="54.75" customHeight="1"/>
    <row r="96" ht="54.75" customHeight="1"/>
    <row r="97" ht="54.75" customHeight="1"/>
    <row r="98" ht="54.75" customHeight="1"/>
    <row r="99" ht="54.75" customHeight="1"/>
    <row r="100" ht="54.75" customHeight="1"/>
    <row r="101" ht="54.75" customHeight="1"/>
    <row r="102" ht="54.75" customHeight="1"/>
    <row r="103" ht="54.75" customHeight="1"/>
    <row r="104" ht="54.75" customHeight="1"/>
    <row r="105" ht="54.75" customHeight="1"/>
    <row r="106" ht="54.75" customHeight="1"/>
    <row r="107" ht="54.75" customHeight="1"/>
    <row r="108" ht="54.75" customHeight="1"/>
    <row r="109" ht="54.75" customHeight="1"/>
    <row r="110" ht="54.75" customHeight="1"/>
    <row r="111" ht="54.75" customHeight="1"/>
    <row r="112" ht="54.75" customHeight="1"/>
    <row r="113" ht="54.75" customHeight="1"/>
    <row r="114" ht="54.75" customHeight="1"/>
    <row r="115" ht="54.75" customHeight="1"/>
    <row r="116" ht="54.75" customHeight="1"/>
    <row r="117" ht="54.75" customHeight="1"/>
    <row r="118" ht="54.75" customHeight="1"/>
    <row r="119" ht="54.75" customHeight="1"/>
    <row r="120" ht="54.75" customHeight="1"/>
    <row r="121" ht="54.75" customHeight="1"/>
    <row r="122" ht="54.75" customHeight="1"/>
    <row r="123" ht="54.75" customHeight="1"/>
    <row r="124" ht="54.75" customHeight="1"/>
    <row r="125" ht="54.75" customHeight="1"/>
    <row r="126" ht="54.75" customHeight="1"/>
    <row r="127" ht="54.75" customHeight="1"/>
    <row r="128" ht="54.75" customHeight="1"/>
    <row r="129" ht="54.75" customHeight="1"/>
    <row r="130" ht="54.75" customHeight="1"/>
    <row r="131" ht="54.75" customHeight="1"/>
    <row r="132" ht="54.75" customHeight="1"/>
    <row r="133" ht="54.75" customHeight="1"/>
    <row r="134" ht="54.75" customHeight="1"/>
    <row r="135" ht="54.75" customHeight="1"/>
    <row r="136" ht="54.75" customHeight="1"/>
    <row r="137" ht="54.75" customHeight="1"/>
    <row r="138" ht="54.75" customHeight="1"/>
    <row r="139" ht="54.75" customHeight="1"/>
    <row r="140" ht="54.75" customHeight="1"/>
    <row r="141" ht="54.75" customHeight="1"/>
    <row r="142" ht="54.75" customHeight="1"/>
    <row r="143" ht="54.75" customHeight="1"/>
    <row r="144" ht="54.75" customHeight="1"/>
    <row r="145" ht="54.75" customHeight="1"/>
    <row r="146" ht="54.75" customHeight="1"/>
    <row r="147" ht="54.75" customHeight="1"/>
    <row r="148" ht="54.75" customHeight="1"/>
    <row r="149" ht="54.75" customHeight="1"/>
    <row r="150" ht="54.75" customHeight="1"/>
    <row r="151" ht="54.75" customHeight="1"/>
    <row r="152" ht="54.75" customHeight="1"/>
    <row r="153" ht="54.75" customHeight="1"/>
    <row r="154" ht="54.75" customHeight="1"/>
    <row r="155" ht="54.75" customHeight="1"/>
    <row r="156" ht="54.75" customHeight="1"/>
    <row r="157" ht="54.75" customHeight="1"/>
    <row r="158" ht="54.75" customHeight="1"/>
    <row r="159" ht="54.75" customHeight="1"/>
    <row r="160" ht="54.75" customHeight="1"/>
    <row r="161" ht="54.75" customHeight="1"/>
    <row r="162" ht="54.75" customHeight="1"/>
    <row r="163" ht="54.75" customHeight="1"/>
    <row r="164" ht="54.75" customHeight="1"/>
    <row r="165" ht="54.75" customHeight="1"/>
    <row r="166" ht="54.75" customHeight="1"/>
    <row r="167" ht="54.75" customHeight="1"/>
    <row r="168" ht="54.75" customHeight="1"/>
    <row r="169" ht="54.75" customHeight="1"/>
    <row r="170" ht="54.75" customHeight="1"/>
    <row r="171" ht="54.75" customHeight="1"/>
    <row r="172" ht="54.75" customHeight="1"/>
    <row r="173" ht="54.75" customHeight="1"/>
    <row r="174" ht="54.75" customHeight="1"/>
    <row r="175" ht="54.75" customHeight="1"/>
    <row r="176" ht="54.75" customHeight="1"/>
    <row r="177" ht="54.75" customHeight="1"/>
    <row r="178" ht="54.75" customHeight="1"/>
    <row r="179" ht="54.75" customHeight="1"/>
    <row r="180" ht="54.75" customHeight="1"/>
    <row r="181" ht="54.75" customHeight="1"/>
    <row r="182" ht="54.75" customHeight="1"/>
    <row r="183" ht="54.75" customHeight="1"/>
    <row r="184" ht="54.75" customHeight="1"/>
    <row r="185" ht="54.75" customHeight="1"/>
    <row r="186" ht="54.75" customHeight="1"/>
    <row r="187" ht="54.75" customHeight="1"/>
    <row r="188" ht="54.75" customHeight="1"/>
    <row r="189" ht="54.75" customHeight="1"/>
    <row r="190" ht="54.75" customHeight="1"/>
    <row r="191" ht="54.75" customHeight="1"/>
    <row r="192" ht="54.75" customHeight="1"/>
    <row r="193" ht="54.75" customHeight="1"/>
    <row r="194" ht="54.75" customHeight="1"/>
    <row r="195" ht="54.75" customHeight="1"/>
    <row r="196" ht="54.75" customHeight="1"/>
    <row r="197" ht="54.75" customHeight="1"/>
    <row r="198" ht="54.75" customHeight="1"/>
    <row r="199" ht="54.75" customHeight="1"/>
    <row r="200" ht="54.75" customHeight="1"/>
    <row r="201" ht="54.75" customHeight="1"/>
    <row r="202" ht="54.75" customHeight="1"/>
    <row r="203" ht="54.75" customHeight="1"/>
    <row r="204" ht="54.75" customHeight="1"/>
    <row r="205" ht="54.75" customHeight="1"/>
    <row r="206" ht="54.75" customHeight="1"/>
    <row r="207" ht="54.75" customHeight="1"/>
    <row r="208" ht="54.75" customHeight="1"/>
    <row r="209" ht="54.75" customHeight="1"/>
    <row r="210" ht="54.75" customHeight="1"/>
    <row r="211" ht="54.75" customHeight="1"/>
    <row r="212" ht="54.75" customHeight="1"/>
    <row r="213" ht="54.75" customHeight="1"/>
    <row r="214" ht="54.75" customHeight="1"/>
    <row r="215" ht="54.75" customHeight="1"/>
    <row r="216" ht="54.75" customHeight="1"/>
    <row r="217" ht="54.75" customHeight="1"/>
    <row r="218" ht="54.75" customHeight="1"/>
    <row r="219" ht="54.75" customHeight="1"/>
    <row r="220" ht="54.75" customHeight="1"/>
    <row r="221" ht="54.75" customHeight="1"/>
    <row r="222" ht="54.75" customHeight="1"/>
    <row r="223" ht="54.75" customHeight="1"/>
    <row r="224" ht="54.75" customHeight="1"/>
    <row r="225" ht="54.75" customHeight="1"/>
    <row r="226" ht="54.75" customHeight="1"/>
    <row r="227" ht="54.75" customHeight="1"/>
    <row r="228" ht="54.75" customHeight="1"/>
    <row r="229" ht="54.75" customHeight="1"/>
    <row r="230" ht="54.75" customHeight="1"/>
    <row r="231" ht="54.75" customHeight="1"/>
    <row r="232" ht="54.75" customHeight="1"/>
    <row r="233" ht="54.75" customHeight="1"/>
    <row r="234" ht="54.75" customHeight="1"/>
    <row r="235" ht="54.75" customHeight="1"/>
    <row r="236" ht="54.75" customHeight="1"/>
    <row r="237" ht="54.75" customHeight="1"/>
    <row r="238" ht="54.75" customHeight="1"/>
    <row r="239" ht="54.75" customHeight="1"/>
    <row r="240" ht="54.75" customHeight="1"/>
    <row r="241" ht="54.75" customHeight="1"/>
    <row r="242" ht="54.75" customHeight="1"/>
    <row r="243" ht="54.75" customHeight="1"/>
    <row r="244" ht="54.75" customHeight="1"/>
    <row r="245" ht="54.75" customHeight="1"/>
    <row r="246" ht="54.75" customHeight="1"/>
    <row r="247" ht="54.75" customHeight="1"/>
    <row r="248" ht="54.75" customHeight="1"/>
    <row r="249" ht="54.75" customHeight="1"/>
    <row r="250" ht="54.75" customHeight="1"/>
    <row r="251" ht="54.75" customHeight="1"/>
    <row r="252" ht="54.75" customHeight="1"/>
    <row r="253" ht="54.75" customHeight="1"/>
    <row r="254" ht="54.75" customHeight="1"/>
    <row r="255" ht="54.75" customHeight="1"/>
    <row r="256" ht="54.75" customHeight="1"/>
    <row r="257" ht="54.75" customHeight="1"/>
    <row r="258" ht="54.75" customHeight="1"/>
    <row r="259" ht="54.75" customHeight="1"/>
    <row r="260" ht="54.75" customHeight="1"/>
    <row r="261" ht="54.75" customHeight="1"/>
    <row r="262" ht="54.75" customHeight="1"/>
    <row r="263" ht="54.75" customHeight="1"/>
    <row r="264" ht="54.75" customHeight="1"/>
    <row r="265" ht="54.75" customHeight="1"/>
    <row r="266" ht="54.75" customHeight="1"/>
    <row r="267" ht="54.75" customHeight="1"/>
    <row r="268" ht="54.75" customHeight="1"/>
    <row r="269" ht="54.75" customHeight="1"/>
    <row r="270" ht="54.75" customHeight="1"/>
    <row r="271" ht="54.75" customHeight="1"/>
    <row r="272" ht="54.75" customHeight="1"/>
    <row r="273" ht="54.75" customHeight="1"/>
    <row r="274" ht="54.75" customHeight="1"/>
    <row r="275" ht="54.75" customHeight="1"/>
    <row r="276" ht="54.75" customHeight="1"/>
    <row r="277" ht="54.75" customHeight="1"/>
    <row r="278" ht="54.75" customHeight="1"/>
    <row r="279" ht="54.75" customHeight="1"/>
    <row r="280" ht="54.75" customHeight="1"/>
    <row r="281" ht="54.75" customHeight="1"/>
    <row r="282" ht="54.75" customHeight="1"/>
    <row r="283" ht="54.75" customHeight="1"/>
    <row r="284" ht="54.75" customHeight="1"/>
    <row r="285" ht="54.75" customHeight="1"/>
    <row r="286" ht="54.75" customHeight="1"/>
    <row r="287" ht="54.75" customHeight="1"/>
    <row r="288" ht="54.75" customHeight="1"/>
    <row r="289" ht="54.75" customHeight="1"/>
    <row r="290" ht="54.75" customHeight="1"/>
    <row r="291" ht="54.75" customHeight="1"/>
    <row r="292" ht="54.75" customHeight="1"/>
    <row r="293" ht="54.75" customHeight="1"/>
    <row r="294" ht="54.75" customHeight="1"/>
    <row r="295" ht="54.75" customHeight="1"/>
    <row r="296" ht="54.75" customHeight="1"/>
    <row r="297" ht="54.75" customHeight="1"/>
    <row r="298" ht="54.75" customHeight="1"/>
    <row r="299" ht="54.75" customHeight="1"/>
    <row r="300" ht="54.75" customHeight="1"/>
    <row r="301" ht="54.75" customHeight="1"/>
    <row r="302" ht="54.75" customHeight="1"/>
    <row r="303" ht="54.75" customHeight="1"/>
    <row r="304" ht="54.75" customHeight="1"/>
    <row r="305" ht="54.75" customHeight="1"/>
    <row r="306" ht="54.75" customHeight="1"/>
    <row r="307" ht="54.75" customHeight="1"/>
    <row r="308" ht="54.75" customHeight="1"/>
    <row r="309" ht="54.75" customHeight="1"/>
    <row r="310" ht="54.75" customHeight="1"/>
    <row r="311" ht="54.75" customHeight="1"/>
    <row r="312" ht="54.75" customHeight="1"/>
    <row r="313" ht="54.75" customHeight="1"/>
    <row r="314" ht="54.75" customHeight="1"/>
    <row r="315" ht="54.75" customHeight="1"/>
    <row r="316" ht="54.75" customHeight="1"/>
    <row r="317" ht="54.75" customHeight="1"/>
    <row r="318" ht="54.75" customHeight="1"/>
    <row r="319" ht="54.75" customHeight="1"/>
    <row r="320" ht="54.75" customHeight="1"/>
    <row r="321" ht="54.75" customHeight="1"/>
    <row r="322" ht="54.75" customHeight="1"/>
    <row r="323" ht="54.75" customHeight="1"/>
    <row r="324" ht="54.75" customHeight="1"/>
    <row r="325" ht="54.75" customHeight="1"/>
    <row r="326" ht="54.75" customHeight="1"/>
    <row r="327" ht="54.75" customHeight="1"/>
    <row r="328" ht="54.75" customHeight="1"/>
    <row r="329" ht="54.75" customHeight="1"/>
    <row r="330" ht="54.75" customHeight="1"/>
    <row r="331" ht="54.75" customHeight="1"/>
    <row r="332" ht="54.75" customHeight="1"/>
    <row r="333" ht="54.75" customHeight="1"/>
    <row r="334" ht="54.75" customHeight="1"/>
    <row r="335" ht="54.75" customHeight="1"/>
    <row r="336" ht="54.75" customHeight="1"/>
    <row r="337" ht="54.75" customHeight="1"/>
    <row r="338" ht="54.75" customHeight="1"/>
    <row r="339" ht="54.75" customHeight="1"/>
    <row r="340" ht="54.75" customHeight="1"/>
    <row r="341" ht="54.75" customHeight="1"/>
    <row r="342" ht="54.75" customHeight="1"/>
    <row r="343" ht="54.75" customHeight="1"/>
    <row r="344" ht="54.75" customHeight="1"/>
    <row r="345" ht="54.75" customHeight="1"/>
    <row r="346" ht="54.75" customHeight="1"/>
    <row r="347" ht="54.75" customHeight="1"/>
    <row r="348" ht="54.75" customHeight="1"/>
    <row r="349" ht="54.75" customHeight="1"/>
    <row r="350" ht="54.75" customHeight="1"/>
    <row r="351" ht="54.75" customHeight="1"/>
    <row r="352" ht="54.75" customHeight="1"/>
    <row r="353" ht="54.75" customHeight="1"/>
    <row r="354" ht="54.75" customHeight="1"/>
    <row r="355" ht="54.75" customHeight="1"/>
    <row r="356" ht="54.75" customHeight="1"/>
    <row r="357" ht="54.75" customHeight="1"/>
    <row r="358" ht="54.75" customHeight="1"/>
    <row r="359" ht="54.75" customHeight="1"/>
    <row r="360" ht="54.75" customHeight="1"/>
    <row r="361" ht="54.75" customHeight="1"/>
    <row r="362" ht="54.75" customHeight="1"/>
    <row r="363" ht="54.75" customHeight="1"/>
    <row r="364" ht="54.75" customHeight="1"/>
    <row r="365" ht="54.75" customHeight="1"/>
    <row r="366" ht="54.75" customHeight="1"/>
    <row r="367" ht="54.75" customHeight="1"/>
    <row r="368" ht="54.75" customHeight="1"/>
    <row r="369" ht="54.75" customHeight="1"/>
    <row r="370" ht="54.75" customHeight="1"/>
    <row r="371" ht="54.75" customHeight="1"/>
    <row r="372" ht="54.75" customHeight="1"/>
    <row r="373" ht="54.75" customHeight="1"/>
  </sheetData>
  <customSheetViews>
    <customSheetView guid="{12CA49F8-E6BA-489F-9DA0-6B8A5CD7EDCA}" scale="25" showPageBreaks="1" printArea="1" hiddenColumns="1" view="pageBreakPreview">
      <selection activeCell="D11" sqref="D11"/>
      <rowBreaks count="2" manualBreakCount="2">
        <brk id="30" max="39" man="1"/>
        <brk id="58" max="39" man="1"/>
      </rowBreaks>
      <colBreaks count="1" manualBreakCount="1">
        <brk id="11" max="1048575" man="1"/>
      </colBreaks>
      <pageMargins left="0" right="0" top="0" bottom="0" header="0" footer="0"/>
      <printOptions horizontalCentered="1"/>
      <pageSetup scale="27" orientation="landscape" r:id="rId1"/>
    </customSheetView>
    <customSheetView guid="{37E56966-4F94-4240-A3E5-59881448F1B0}" scale="25" showPageBreaks="1" printArea="1" hiddenColumns="1" view="pageBreakPreview" topLeftCell="A58">
      <selection activeCell="E18" sqref="E18"/>
      <rowBreaks count="2" manualBreakCount="2">
        <brk id="30" max="39" man="1"/>
        <brk id="64" max="39" man="1"/>
      </rowBreaks>
      <colBreaks count="1" manualBreakCount="1">
        <brk id="10" max="1048575" man="1"/>
      </colBreaks>
      <pageMargins left="0" right="0" top="0" bottom="0" header="0" footer="0"/>
      <printOptions horizontalCentered="1"/>
      <pageSetup scale="30" orientation="landscape" r:id="rId2"/>
    </customSheetView>
    <customSheetView guid="{230182A1-F070-4DDB-9301-86882B42A49C}" scale="40" showPageBreaks="1" printArea="1" hiddenColumns="1" view="pageBreakPreview">
      <selection activeCell="C6" sqref="C6"/>
      <rowBreaks count="1" manualBreakCount="1">
        <brk id="44" max="40" man="1"/>
      </rowBreaks>
      <colBreaks count="1" manualBreakCount="1">
        <brk id="10" max="1048575" man="1"/>
      </colBreaks>
      <pageMargins left="0" right="0" top="0" bottom="0" header="0" footer="0"/>
      <printOptions horizontalCentered="1"/>
      <pageSetup scale="35" orientation="landscape" r:id="rId3"/>
    </customSheetView>
    <customSheetView guid="{7E615092-1A34-48E1-8A6E-7383EDD6AB18}" scale="25" showPageBreaks="1" printArea="1" hiddenColumns="1" view="pageBreakPreview" topLeftCell="A58">
      <selection activeCell="E18" sqref="E18"/>
      <rowBreaks count="2" manualBreakCount="2">
        <brk id="30" max="39" man="1"/>
        <brk id="64" max="39" man="1"/>
      </rowBreaks>
      <colBreaks count="1" manualBreakCount="1">
        <brk id="10" max="1048575" man="1"/>
      </colBreaks>
      <pageMargins left="0" right="0" top="0" bottom="0" header="0" footer="0"/>
      <printOptions horizontalCentered="1"/>
      <pageSetup scale="30" orientation="landscape" r:id="rId4"/>
    </customSheetView>
  </customSheetViews>
  <mergeCells count="103">
    <mergeCell ref="S74:V74"/>
    <mergeCell ref="AJ74:AN74"/>
    <mergeCell ref="S76:AC76"/>
    <mergeCell ref="AI76:AO76"/>
    <mergeCell ref="Y74:AA74"/>
    <mergeCell ref="W74:X74"/>
    <mergeCell ref="AF74:AI74"/>
    <mergeCell ref="AB74:AE74"/>
    <mergeCell ref="S72:V72"/>
    <mergeCell ref="AJ72:AN72"/>
    <mergeCell ref="S73:V73"/>
    <mergeCell ref="AJ73:AN73"/>
    <mergeCell ref="Y73:AA73"/>
    <mergeCell ref="Y72:AA72"/>
    <mergeCell ref="W73:X73"/>
    <mergeCell ref="W72:X72"/>
    <mergeCell ref="AB73:AE73"/>
    <mergeCell ref="AB72:AE72"/>
    <mergeCell ref="AF72:AI72"/>
    <mergeCell ref="AF73:AI73"/>
    <mergeCell ref="A51:B51"/>
    <mergeCell ref="A52:B52"/>
    <mergeCell ref="AB71:AE71"/>
    <mergeCell ref="AB69:AE70"/>
    <mergeCell ref="AF71:AI71"/>
    <mergeCell ref="S67:AO67"/>
    <mergeCell ref="AO69:AO70"/>
    <mergeCell ref="S71:V71"/>
    <mergeCell ref="AJ71:AN71"/>
    <mergeCell ref="S68:AO68"/>
    <mergeCell ref="S63:X63"/>
    <mergeCell ref="AJ69:AN70"/>
    <mergeCell ref="Y71:AA71"/>
    <mergeCell ref="S62:X62"/>
    <mergeCell ref="S64:X64"/>
    <mergeCell ref="S69:V70"/>
    <mergeCell ref="Y69:AA70"/>
    <mergeCell ref="AF69:AI70"/>
    <mergeCell ref="W71:X71"/>
    <mergeCell ref="W69:X70"/>
    <mergeCell ref="A1:B1"/>
    <mergeCell ref="A3:B3"/>
    <mergeCell ref="AB12:AI12"/>
    <mergeCell ref="S7:AN7"/>
    <mergeCell ref="S8:AN8"/>
    <mergeCell ref="A10:B10"/>
    <mergeCell ref="S11:V11"/>
    <mergeCell ref="W11:AA11"/>
    <mergeCell ref="AB11:AI11"/>
    <mergeCell ref="S9:V10"/>
    <mergeCell ref="W9:AA10"/>
    <mergeCell ref="AB9:AI10"/>
    <mergeCell ref="AJ9:AN10"/>
    <mergeCell ref="S12:V12"/>
    <mergeCell ref="W12:AA12"/>
    <mergeCell ref="S3:X3"/>
    <mergeCell ref="C8:D8"/>
    <mergeCell ref="S1:X1"/>
    <mergeCell ref="A44:B44"/>
    <mergeCell ref="A45:B45"/>
    <mergeCell ref="A55:C55"/>
    <mergeCell ref="E55:I55"/>
    <mergeCell ref="C41:D41"/>
    <mergeCell ref="E41:E42"/>
    <mergeCell ref="AJ14:AN14"/>
    <mergeCell ref="AB14:AI14"/>
    <mergeCell ref="W14:AA14"/>
    <mergeCell ref="S14:V14"/>
    <mergeCell ref="H41:H42"/>
    <mergeCell ref="A43:B43"/>
    <mergeCell ref="I41:I42"/>
    <mergeCell ref="F41:F42"/>
    <mergeCell ref="A41:B42"/>
    <mergeCell ref="A34:B34"/>
    <mergeCell ref="A36:B36"/>
    <mergeCell ref="F22:M22"/>
    <mergeCell ref="A22:C22"/>
    <mergeCell ref="A18:B18"/>
    <mergeCell ref="A19:B19"/>
    <mergeCell ref="A46:B46"/>
    <mergeCell ref="A47:B47"/>
    <mergeCell ref="A48:B48"/>
    <mergeCell ref="AJ13:AN13"/>
    <mergeCell ref="S13:V13"/>
    <mergeCell ref="W13:AA13"/>
    <mergeCell ref="AB13:AI13"/>
    <mergeCell ref="AI16:AO16"/>
    <mergeCell ref="AO9:AO10"/>
    <mergeCell ref="A14:B14"/>
    <mergeCell ref="A15:B15"/>
    <mergeCell ref="A11:B11"/>
    <mergeCell ref="A12:B12"/>
    <mergeCell ref="A13:B13"/>
    <mergeCell ref="H8:H9"/>
    <mergeCell ref="I8:I9"/>
    <mergeCell ref="F8:F9"/>
    <mergeCell ref="E8:E9"/>
    <mergeCell ref="G8:G9"/>
    <mergeCell ref="AJ12:AN12"/>
    <mergeCell ref="AJ11:AN11"/>
    <mergeCell ref="A8:B9"/>
    <mergeCell ref="A16:A17"/>
    <mergeCell ref="S16:AC16"/>
  </mergeCells>
  <conditionalFormatting sqref="E10:E14 E16:E17">
    <cfRule type="cellIs" dxfId="69" priority="6" stopIfTrue="1" operator="notEqual">
      <formula>#REF!+H10+I10</formula>
    </cfRule>
  </conditionalFormatting>
  <printOptions horizontalCentered="1"/>
  <pageMargins left="0" right="0" top="0" bottom="0" header="0" footer="0"/>
  <pageSetup scale="27" orientation="landscape" r:id="rId5"/>
  <rowBreaks count="2" manualBreakCount="2">
    <brk id="30" max="39" man="1"/>
    <brk id="58" max="39" man="1"/>
  </rowBreaks>
  <colBreaks count="1" manualBreakCount="1">
    <brk id="11" max="1048575" man="1"/>
  </colBreaks>
  <drawing r:id="rId6"/>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ورقة6"/>
  <dimension ref="A1:AI84"/>
  <sheetViews>
    <sheetView rightToLeft="1" view="pageBreakPreview" topLeftCell="A46" zoomScale="70" zoomScaleNormal="55" zoomScaleSheetLayoutView="70" workbookViewId="0"/>
  </sheetViews>
  <sheetFormatPr defaultRowHeight="13.8"/>
  <cols>
    <col min="14" max="14" width="13.8984375" bestFit="1" customWidth="1"/>
    <col min="17" max="17" width="14.8984375" bestFit="1" customWidth="1"/>
    <col min="19" max="19" width="14.8984375" bestFit="1" customWidth="1"/>
    <col min="21" max="21" width="11.59765625" bestFit="1" customWidth="1"/>
    <col min="23" max="23" width="14.8984375" bestFit="1" customWidth="1"/>
  </cols>
  <sheetData>
    <row r="1" spans="1:35" ht="36.75" customHeight="1">
      <c r="A1" s="1960"/>
      <c r="B1" s="1960"/>
      <c r="C1" s="1960"/>
      <c r="D1" s="1960"/>
      <c r="E1" s="1960"/>
      <c r="F1" s="1960"/>
      <c r="G1" s="1960"/>
      <c r="H1" s="1960"/>
      <c r="I1" s="1960"/>
      <c r="J1" s="1960"/>
      <c r="K1" s="1960"/>
      <c r="L1" s="1960"/>
      <c r="M1" s="1960"/>
      <c r="N1" s="1960"/>
      <c r="O1" s="1960"/>
      <c r="P1" s="1960"/>
      <c r="Q1" s="1960"/>
      <c r="R1" s="1960"/>
      <c r="S1" s="1960"/>
      <c r="T1" s="1960"/>
      <c r="U1" s="1960"/>
      <c r="V1" s="1960"/>
      <c r="W1" s="1960"/>
      <c r="X1" s="1960"/>
      <c r="Y1" s="1960"/>
      <c r="Z1" s="1960"/>
      <c r="AA1" s="1960"/>
      <c r="AB1" s="1960"/>
      <c r="AC1" s="1960"/>
      <c r="AD1" s="1960"/>
      <c r="AE1" s="1960"/>
      <c r="AF1" s="1960"/>
      <c r="AG1" s="1960"/>
      <c r="AH1" s="1960"/>
      <c r="AI1" s="1960"/>
    </row>
    <row r="2" spans="1:35" ht="36.75" customHeight="1">
      <c r="A2" s="1960"/>
      <c r="B2" s="8179" t="s">
        <v>1075</v>
      </c>
      <c r="C2" s="8179"/>
      <c r="D2" s="8179"/>
      <c r="E2" s="8179"/>
      <c r="F2" s="8179"/>
      <c r="G2" s="8179"/>
      <c r="H2" s="8179"/>
      <c r="I2" s="1960"/>
      <c r="J2" s="1960"/>
      <c r="K2" s="1960"/>
      <c r="L2" s="1960"/>
      <c r="M2" s="1960"/>
      <c r="N2" s="1960"/>
      <c r="O2" s="1960"/>
      <c r="P2" s="1960"/>
      <c r="Q2" s="1960"/>
      <c r="R2" s="1960"/>
      <c r="S2" s="1960"/>
      <c r="T2" s="1960"/>
      <c r="U2" s="1960"/>
      <c r="V2" s="1960"/>
      <c r="W2" s="1960"/>
      <c r="X2" s="1960"/>
      <c r="Y2" s="1960"/>
      <c r="Z2" s="1960"/>
      <c r="AA2" s="1960"/>
      <c r="AB2" s="1960"/>
      <c r="AC2" s="1960"/>
      <c r="AD2" s="1960"/>
      <c r="AE2" s="1960"/>
      <c r="AF2" s="1960"/>
      <c r="AG2" s="1960"/>
      <c r="AH2" s="1960"/>
      <c r="AI2" s="1960"/>
    </row>
    <row r="3" spans="1:35" ht="36.75" customHeight="1">
      <c r="A3" s="1960"/>
      <c r="B3" s="8180" t="s">
        <v>1635</v>
      </c>
      <c r="C3" s="8180"/>
      <c r="D3" s="8180"/>
      <c r="E3" s="8180"/>
      <c r="F3" s="8180"/>
      <c r="G3" s="8180"/>
      <c r="H3" s="8180"/>
      <c r="I3" s="1960"/>
      <c r="J3" s="1960"/>
      <c r="K3" s="1960"/>
      <c r="L3" s="1960"/>
      <c r="M3" s="1960"/>
      <c r="N3" s="1960"/>
      <c r="O3" s="1960"/>
      <c r="P3" s="1960"/>
      <c r="Q3" s="1960"/>
      <c r="R3" s="1960"/>
      <c r="S3" s="1960"/>
      <c r="T3" s="1960"/>
      <c r="U3" s="1960"/>
      <c r="V3" s="1960"/>
      <c r="W3" s="1960"/>
      <c r="X3" s="1960"/>
      <c r="Y3" s="1960"/>
      <c r="Z3" s="1960"/>
      <c r="AA3" s="1960"/>
      <c r="AB3" s="1960"/>
      <c r="AC3" s="1960"/>
      <c r="AD3" s="1960"/>
      <c r="AE3" s="1960"/>
      <c r="AF3" s="1960"/>
      <c r="AG3" s="1960"/>
      <c r="AH3" s="1960"/>
      <c r="AI3" s="1960"/>
    </row>
    <row r="4" spans="1:35" ht="36.75" customHeight="1">
      <c r="A4" s="1960"/>
      <c r="B4" s="1960"/>
      <c r="C4" s="1960"/>
      <c r="D4" s="1960"/>
      <c r="E4" s="1960"/>
      <c r="F4" s="1960"/>
      <c r="G4" s="1960"/>
      <c r="H4" s="1960"/>
      <c r="I4" s="1960"/>
      <c r="J4" s="1960"/>
      <c r="K4" s="1960"/>
      <c r="L4" s="1960"/>
      <c r="M4" s="1960"/>
      <c r="N4" s="1960"/>
      <c r="O4" s="1960"/>
      <c r="P4" s="1960"/>
      <c r="Q4" s="1960"/>
      <c r="R4" s="1960"/>
      <c r="S4" s="1960"/>
      <c r="T4" s="1960"/>
      <c r="U4" s="1960"/>
      <c r="V4" s="1960"/>
      <c r="W4" s="1960"/>
      <c r="X4" s="1960"/>
      <c r="Y4" s="1960"/>
      <c r="Z4" s="1960"/>
      <c r="AA4" s="1960"/>
      <c r="AB4" s="1960"/>
      <c r="AC4" s="1960"/>
      <c r="AD4" s="1960"/>
      <c r="AE4" s="1960"/>
      <c r="AF4" s="1960"/>
      <c r="AG4" s="1960"/>
      <c r="AH4" s="1960"/>
      <c r="AI4" s="1960"/>
    </row>
    <row r="5" spans="1:35" ht="30" thickBot="1">
      <c r="A5" s="1960"/>
      <c r="B5" s="3877" t="str">
        <f>"إنجاز القضاء الجنائي المستأنف " &amp;الاعدادات!D2</f>
        <v xml:space="preserve">إنجاز القضاء الجنائي المستأنف عن شهر  يوليو لسنة 2026م </v>
      </c>
      <c r="C5" s="1969"/>
      <c r="D5" s="1969"/>
      <c r="E5" s="1969"/>
      <c r="F5" s="1969"/>
      <c r="G5" s="1969"/>
      <c r="H5" s="1969"/>
      <c r="I5" s="1969"/>
      <c r="J5" s="1969"/>
      <c r="K5" s="1969"/>
      <c r="L5" s="1969"/>
      <c r="M5" s="1969"/>
      <c r="N5" s="1969"/>
      <c r="O5" s="1969"/>
      <c r="P5" s="1969"/>
      <c r="Q5" s="1969"/>
      <c r="R5" s="1969"/>
      <c r="S5" s="1969"/>
      <c r="T5" s="1969"/>
      <c r="U5" s="1969"/>
      <c r="V5" s="1969"/>
      <c r="W5" s="1969"/>
      <c r="X5" s="1969"/>
      <c r="Y5" s="1969"/>
      <c r="Z5" s="1969"/>
      <c r="AA5" s="1969"/>
      <c r="AB5" s="1969"/>
      <c r="AC5" s="1969"/>
      <c r="AD5" s="1969"/>
      <c r="AE5" s="1969"/>
      <c r="AF5" s="1969"/>
      <c r="AG5" s="1969"/>
      <c r="AH5" s="1960"/>
      <c r="AI5" s="1960"/>
    </row>
    <row r="6" spans="1:35" ht="60.75" customHeight="1" thickBot="1">
      <c r="A6" s="1960"/>
      <c r="B6" s="8173" t="s">
        <v>93</v>
      </c>
      <c r="C6" s="8174"/>
      <c r="D6" s="8175"/>
      <c r="E6" s="8165" t="s">
        <v>425</v>
      </c>
      <c r="F6" s="8165" t="s">
        <v>117</v>
      </c>
      <c r="G6" s="8165" t="s">
        <v>1076</v>
      </c>
      <c r="H6" s="8173" t="s">
        <v>1077</v>
      </c>
      <c r="I6" s="8174"/>
      <c r="J6" s="8174"/>
      <c r="K6" s="8174"/>
      <c r="L6" s="8174"/>
      <c r="M6" s="8174"/>
      <c r="N6" s="8174"/>
      <c r="O6" s="8174"/>
      <c r="P6" s="8174"/>
      <c r="Q6" s="8174"/>
      <c r="R6" s="8174"/>
      <c r="S6" s="8174"/>
      <c r="T6" s="8174"/>
      <c r="U6" s="8174"/>
      <c r="V6" s="8174"/>
      <c r="W6" s="8174"/>
      <c r="X6" s="8174"/>
      <c r="Y6" s="8174"/>
      <c r="Z6" s="8174"/>
      <c r="AA6" s="8174"/>
      <c r="AB6" s="8174"/>
      <c r="AC6" s="8174"/>
      <c r="AD6" s="8175"/>
      <c r="AE6" s="8170" t="s">
        <v>1078</v>
      </c>
      <c r="AF6" s="8170" t="s">
        <v>1079</v>
      </c>
      <c r="AG6" s="8170" t="s">
        <v>1080</v>
      </c>
      <c r="AH6" s="1960"/>
      <c r="AI6" s="1960"/>
    </row>
    <row r="7" spans="1:35" ht="108" customHeight="1" thickBot="1">
      <c r="A7" s="1960"/>
      <c r="B7" s="8163" t="s">
        <v>1081</v>
      </c>
      <c r="C7" s="8163" t="s">
        <v>358</v>
      </c>
      <c r="D7" s="8163" t="s">
        <v>359</v>
      </c>
      <c r="E7" s="8166"/>
      <c r="F7" s="8166"/>
      <c r="G7" s="8166"/>
      <c r="H7" s="8160" t="s">
        <v>413</v>
      </c>
      <c r="I7" s="8173" t="s">
        <v>414</v>
      </c>
      <c r="J7" s="8174"/>
      <c r="K7" s="8174"/>
      <c r="L7" s="8174"/>
      <c r="M7" s="8175"/>
      <c r="N7" s="8160" t="s">
        <v>415</v>
      </c>
      <c r="O7" s="8176" t="s">
        <v>350</v>
      </c>
      <c r="P7" s="8177"/>
      <c r="Q7" s="8177"/>
      <c r="R7" s="8177"/>
      <c r="S7" s="8177"/>
      <c r="T7" s="8177"/>
      <c r="U7" s="8177"/>
      <c r="V7" s="8178"/>
      <c r="W7" s="8160" t="s">
        <v>416</v>
      </c>
      <c r="X7" s="3863" t="s">
        <v>417</v>
      </c>
      <c r="Y7" s="3864"/>
      <c r="Z7" s="8160" t="s">
        <v>1082</v>
      </c>
      <c r="AA7" s="8183" t="s">
        <v>111</v>
      </c>
      <c r="AB7" s="8184"/>
      <c r="AC7" s="8185" t="s">
        <v>1083</v>
      </c>
      <c r="AD7" s="8186"/>
      <c r="AE7" s="8171"/>
      <c r="AF7" s="8171"/>
      <c r="AG7" s="8171"/>
      <c r="AH7" s="1960"/>
      <c r="AI7" s="1960"/>
    </row>
    <row r="8" spans="1:35" ht="126.75" customHeight="1">
      <c r="A8" s="1960"/>
      <c r="B8" s="8182"/>
      <c r="C8" s="8182"/>
      <c r="D8" s="8182"/>
      <c r="E8" s="8166"/>
      <c r="F8" s="8166"/>
      <c r="G8" s="8166"/>
      <c r="H8" s="8161"/>
      <c r="I8" s="8163" t="s">
        <v>364</v>
      </c>
      <c r="J8" s="8163" t="s">
        <v>365</v>
      </c>
      <c r="K8" s="8163" t="s">
        <v>366</v>
      </c>
      <c r="L8" s="8163" t="s">
        <v>367</v>
      </c>
      <c r="M8" s="8163" t="s">
        <v>368</v>
      </c>
      <c r="N8" s="8161"/>
      <c r="O8" s="8163" t="s">
        <v>369</v>
      </c>
      <c r="P8" s="8163" t="s">
        <v>370</v>
      </c>
      <c r="Q8" s="8163" t="s">
        <v>419</v>
      </c>
      <c r="R8" s="8163" t="s">
        <v>1084</v>
      </c>
      <c r="S8" s="8163" t="s">
        <v>1085</v>
      </c>
      <c r="T8" s="8163" t="s">
        <v>1086</v>
      </c>
      <c r="U8" s="8163" t="s">
        <v>1087</v>
      </c>
      <c r="V8" s="8163" t="s">
        <v>1088</v>
      </c>
      <c r="W8" s="8161"/>
      <c r="X8" s="8163" t="s">
        <v>1089</v>
      </c>
      <c r="Y8" s="8163" t="s">
        <v>1090</v>
      </c>
      <c r="Z8" s="8161"/>
      <c r="AA8" s="8163" t="s">
        <v>376</v>
      </c>
      <c r="AB8" s="8163" t="s">
        <v>147</v>
      </c>
      <c r="AC8" s="8163" t="s">
        <v>231</v>
      </c>
      <c r="AD8" s="8163" t="s">
        <v>232</v>
      </c>
      <c r="AE8" s="8171"/>
      <c r="AF8" s="8171"/>
      <c r="AG8" s="8171"/>
      <c r="AH8" s="1960"/>
      <c r="AI8" s="1960"/>
    </row>
    <row r="9" spans="1:35" ht="20.25" customHeight="1" thickBot="1">
      <c r="A9" s="1960"/>
      <c r="B9" s="3865"/>
      <c r="C9" s="8164"/>
      <c r="D9" s="8164"/>
      <c r="E9" s="8167"/>
      <c r="F9" s="8167"/>
      <c r="G9" s="8167"/>
      <c r="H9" s="8162"/>
      <c r="I9" s="8164"/>
      <c r="J9" s="8164"/>
      <c r="K9" s="8164"/>
      <c r="L9" s="8164"/>
      <c r="M9" s="8164"/>
      <c r="N9" s="8162"/>
      <c r="O9" s="8164"/>
      <c r="P9" s="8164"/>
      <c r="Q9" s="8164"/>
      <c r="R9" s="8164"/>
      <c r="S9" s="8164"/>
      <c r="T9" s="8164"/>
      <c r="U9" s="8164"/>
      <c r="V9" s="8164"/>
      <c r="W9" s="8162"/>
      <c r="X9" s="8164"/>
      <c r="Y9" s="8164"/>
      <c r="Z9" s="8162"/>
      <c r="AA9" s="8164"/>
      <c r="AB9" s="8164"/>
      <c r="AC9" s="8164"/>
      <c r="AD9" s="8164"/>
      <c r="AE9" s="8172"/>
      <c r="AF9" s="8172"/>
      <c r="AG9" s="8172"/>
      <c r="AH9" s="1960"/>
      <c r="AI9" s="1960"/>
    </row>
    <row r="10" spans="1:35" ht="144.75" customHeight="1" thickBot="1">
      <c r="A10" s="1960"/>
      <c r="B10" s="3878">
        <f>'جنح مستأنف'!F66+'جنح مستأنف'!H66+'جنح مستأنف'!G66</f>
        <v>190</v>
      </c>
      <c r="C10" s="3878">
        <f>'جنح مستأنف'!J66</f>
        <v>0</v>
      </c>
      <c r="D10" s="3878">
        <f>'جنح مستأنف'!K66</f>
        <v>0</v>
      </c>
      <c r="E10" s="3879">
        <f>D10+C10+B10</f>
        <v>190</v>
      </c>
      <c r="F10" s="3880">
        <f>E10-G10</f>
        <v>190</v>
      </c>
      <c r="G10" s="3880">
        <f>H10+N10+W10+Z10</f>
        <v>0</v>
      </c>
      <c r="H10" s="1961">
        <f>I10+J10+K10+L10+M10</f>
        <v>0</v>
      </c>
      <c r="I10" s="3881">
        <f>'جنح مستأنف'!X66</f>
        <v>0</v>
      </c>
      <c r="J10" s="3881">
        <f>'جنح مستأنف'!Y66</f>
        <v>0</v>
      </c>
      <c r="K10" s="3881">
        <f>'جنح مستأنف'!Z66</f>
        <v>0</v>
      </c>
      <c r="L10" s="3881">
        <f>'جنح مستأنف'!AA66</f>
        <v>0</v>
      </c>
      <c r="M10" s="3881">
        <f>'جنح مستأنف'!AB66</f>
        <v>0</v>
      </c>
      <c r="N10" s="3882">
        <f>O10+P10+Q10+R10+S10+T10+U10+V10</f>
        <v>0</v>
      </c>
      <c r="O10" s="3881">
        <f>'جنح مستأنف'!AF66</f>
        <v>0</v>
      </c>
      <c r="P10" s="3881">
        <f>'جنح مستأنف'!AG66</f>
        <v>0</v>
      </c>
      <c r="Q10" s="3881">
        <f>'جنح مستأنف'!AH66</f>
        <v>0</v>
      </c>
      <c r="R10" s="3881">
        <f>'جنح مستأنف'!AI66</f>
        <v>0</v>
      </c>
      <c r="S10" s="3881">
        <f>'جنح مستأنف'!AJ66</f>
        <v>0</v>
      </c>
      <c r="T10" s="3881">
        <f>'جنح مستأنف'!AJ66</f>
        <v>0</v>
      </c>
      <c r="U10" s="3881">
        <f>'جنح مستأنف'!AL66</f>
        <v>0</v>
      </c>
      <c r="V10" s="3881">
        <f>'جنح مستأنف'!AM66</f>
        <v>0</v>
      </c>
      <c r="W10" s="3866">
        <f>X10+Y10</f>
        <v>0</v>
      </c>
      <c r="X10" s="3881">
        <f>'جنح مستأنف'!AO66</f>
        <v>0</v>
      </c>
      <c r="Y10" s="3881">
        <f>'جنح مستأنف'!AP66</f>
        <v>0</v>
      </c>
      <c r="Z10" s="3882">
        <f>AA10+AB10+AC10+AD10</f>
        <v>0</v>
      </c>
      <c r="AA10" s="3881">
        <f>'جنح مستأنف'!AR66</f>
        <v>0</v>
      </c>
      <c r="AB10" s="3881">
        <f>'جنح مستأنف'!AS66</f>
        <v>0</v>
      </c>
      <c r="AC10" s="3881">
        <f>'جنح مستأنف'!AU66</f>
        <v>0</v>
      </c>
      <c r="AD10" s="3881">
        <f>'جنح مستأنف'!AV66</f>
        <v>0</v>
      </c>
      <c r="AE10" s="3882">
        <f>H10+N10</f>
        <v>0</v>
      </c>
      <c r="AF10" s="1962">
        <f>AE10/E10</f>
        <v>0</v>
      </c>
      <c r="AG10" s="1962">
        <f>G10/E10</f>
        <v>0</v>
      </c>
      <c r="AH10" s="1960"/>
      <c r="AI10" s="1960"/>
    </row>
    <row r="11" spans="1:35" ht="212.25" customHeight="1">
      <c r="A11" s="8187" t="s">
        <v>1091</v>
      </c>
      <c r="B11" s="8187"/>
      <c r="C11" s="8187"/>
      <c r="D11" s="8187"/>
      <c r="E11" s="8187"/>
      <c r="F11" s="8187"/>
      <c r="G11" s="8187"/>
      <c r="H11" s="8187"/>
      <c r="I11" s="8187"/>
      <c r="J11" s="8187"/>
      <c r="K11" s="8187"/>
      <c r="L11" s="8187"/>
      <c r="M11" s="8187"/>
      <c r="N11" s="8187"/>
      <c r="O11" s="8187"/>
      <c r="P11" s="8187"/>
      <c r="Q11" s="8187"/>
      <c r="R11" s="8187"/>
      <c r="S11" s="8187"/>
      <c r="T11" s="8187"/>
      <c r="U11" s="8187"/>
      <c r="V11" s="8187"/>
      <c r="W11" s="8187"/>
      <c r="X11" s="8187"/>
      <c r="Y11" s="8187"/>
      <c r="Z11" s="8187"/>
      <c r="AA11" s="8187"/>
      <c r="AB11" s="8187"/>
      <c r="AC11" s="8187"/>
      <c r="AD11" s="8187"/>
      <c r="AE11" s="8187"/>
      <c r="AF11" s="8187"/>
      <c r="AG11" s="8187"/>
      <c r="AH11" s="1960"/>
      <c r="AI11" s="1960"/>
    </row>
    <row r="12" spans="1:35" ht="24">
      <c r="A12" s="3867"/>
      <c r="B12" s="3867"/>
      <c r="C12" s="3867"/>
      <c r="D12" s="3867"/>
      <c r="E12" s="3867"/>
      <c r="F12" s="3867"/>
      <c r="G12" s="3867"/>
      <c r="H12" s="3867"/>
      <c r="I12" s="3867"/>
      <c r="J12" s="3867"/>
      <c r="K12" s="3867"/>
      <c r="L12" s="3867"/>
      <c r="M12" s="3867"/>
      <c r="N12" s="3867"/>
      <c r="O12" s="3867"/>
      <c r="P12" s="3867"/>
      <c r="Q12" s="3867"/>
      <c r="R12" s="3867"/>
      <c r="S12" s="3867"/>
      <c r="T12" s="3867"/>
      <c r="U12" s="3867"/>
      <c r="V12" s="3867"/>
      <c r="W12" s="3867"/>
      <c r="X12" s="3867"/>
      <c r="Y12" s="3867"/>
      <c r="Z12" s="3867"/>
      <c r="AA12" s="3867"/>
      <c r="AB12" s="3867"/>
      <c r="AC12" s="1960"/>
      <c r="AD12" s="1960"/>
      <c r="AE12" s="1960"/>
      <c r="AF12" s="1960"/>
      <c r="AG12" s="1960"/>
      <c r="AH12" s="1960"/>
      <c r="AI12" s="1960"/>
    </row>
    <row r="13" spans="1:35" ht="70.5" customHeight="1" thickBot="1">
      <c r="A13" s="1963"/>
      <c r="B13" s="1964"/>
      <c r="C13" s="1964"/>
      <c r="D13" s="1964"/>
      <c r="E13" s="1964"/>
      <c r="F13" s="1964"/>
      <c r="G13" s="1964"/>
      <c r="H13" s="1964"/>
      <c r="I13" s="8188" t="s">
        <v>1092</v>
      </c>
      <c r="J13" s="8188"/>
      <c r="K13" s="8188"/>
      <c r="L13" s="8188"/>
      <c r="M13" s="8188"/>
      <c r="N13" s="8188"/>
      <c r="O13" s="8188"/>
      <c r="P13" s="8188"/>
      <c r="Q13" s="8188"/>
      <c r="R13" s="8188"/>
      <c r="S13" s="8188"/>
      <c r="T13" s="8188"/>
      <c r="U13" s="8188"/>
      <c r="V13" s="8188"/>
      <c r="W13" s="8188"/>
      <c r="X13" s="1964"/>
      <c r="Y13" s="1964"/>
      <c r="Z13" s="1964"/>
      <c r="AA13" s="1964"/>
      <c r="AB13" s="1960"/>
      <c r="AC13" s="1960"/>
      <c r="AD13" s="1960"/>
      <c r="AE13" s="1960"/>
      <c r="AF13" s="1960"/>
      <c r="AG13" s="1960"/>
      <c r="AH13" s="1960"/>
      <c r="AI13" s="1960"/>
    </row>
    <row r="14" spans="1:35" ht="27.75" customHeight="1" thickBot="1">
      <c r="A14" s="1960"/>
      <c r="B14" s="1960"/>
      <c r="C14" s="1960"/>
      <c r="D14" s="1960"/>
      <c r="E14" s="1960"/>
      <c r="F14" s="1960"/>
      <c r="G14" s="1960"/>
      <c r="H14" s="1960"/>
      <c r="I14" s="8189" t="s">
        <v>423</v>
      </c>
      <c r="J14" s="8190"/>
      <c r="K14" s="8190"/>
      <c r="L14" s="8191"/>
      <c r="M14" s="8201" t="s">
        <v>424</v>
      </c>
      <c r="N14" s="8190"/>
      <c r="O14" s="8191"/>
      <c r="P14" s="8201" t="s">
        <v>426</v>
      </c>
      <c r="Q14" s="8190"/>
      <c r="R14" s="8149" t="s">
        <v>182</v>
      </c>
      <c r="S14" s="8150"/>
      <c r="T14" s="8151"/>
      <c r="U14" s="8144" t="s">
        <v>427</v>
      </c>
      <c r="V14" s="8144"/>
      <c r="W14" s="8145"/>
      <c r="X14" s="1960"/>
      <c r="Y14" s="1960"/>
      <c r="Z14" s="1960"/>
      <c r="AA14" s="1960"/>
      <c r="AB14" s="1960"/>
      <c r="AC14" s="1960"/>
      <c r="AD14" s="1960"/>
      <c r="AE14" s="1960"/>
      <c r="AF14" s="1960"/>
      <c r="AG14" s="1960"/>
      <c r="AH14" s="1960"/>
      <c r="AI14" s="1960"/>
    </row>
    <row r="15" spans="1:35" ht="27.75" customHeight="1" thickBot="1">
      <c r="A15" s="1960"/>
      <c r="B15" s="1960"/>
      <c r="C15" s="1960"/>
      <c r="D15" s="1960"/>
      <c r="E15" s="1960"/>
      <c r="F15" s="1960"/>
      <c r="G15" s="1960"/>
      <c r="H15" s="1960"/>
      <c r="I15" s="8192"/>
      <c r="J15" s="8188"/>
      <c r="K15" s="8188"/>
      <c r="L15" s="8193"/>
      <c r="M15" s="8202"/>
      <c r="N15" s="8188"/>
      <c r="O15" s="8193"/>
      <c r="P15" s="8202"/>
      <c r="Q15" s="8188"/>
      <c r="R15" s="8146" t="s">
        <v>190</v>
      </c>
      <c r="S15" s="8152"/>
      <c r="T15" s="3868" t="s">
        <v>116</v>
      </c>
      <c r="U15" s="8146"/>
      <c r="V15" s="8147"/>
      <c r="W15" s="8148"/>
      <c r="X15" s="1960"/>
      <c r="Y15" s="1960"/>
      <c r="Z15" s="1960"/>
      <c r="AA15" s="1723" t="s">
        <v>202</v>
      </c>
      <c r="AB15" s="1960"/>
      <c r="AC15" s="1960"/>
      <c r="AD15" s="1960"/>
      <c r="AE15" s="1960"/>
      <c r="AF15" s="1960"/>
      <c r="AG15" s="1960"/>
      <c r="AH15" s="1960"/>
      <c r="AI15" s="1960"/>
    </row>
    <row r="16" spans="1:35" ht="55.5" customHeight="1" thickBot="1">
      <c r="A16" s="1960"/>
      <c r="B16" s="1960"/>
      <c r="C16" s="1960"/>
      <c r="D16" s="1960"/>
      <c r="E16" s="1960"/>
      <c r="F16" s="1960"/>
      <c r="G16" s="1960"/>
      <c r="H16" s="1960"/>
      <c r="I16" s="8194" t="s">
        <v>430</v>
      </c>
      <c r="J16" s="8195"/>
      <c r="K16" s="8195"/>
      <c r="L16" s="8196"/>
      <c r="M16" s="8153">
        <f>'جنح مستأنف'!F75</f>
        <v>35</v>
      </c>
      <c r="N16" s="8153"/>
      <c r="O16" s="8153"/>
      <c r="P16" s="8135">
        <f>M16-U16</f>
        <v>35</v>
      </c>
      <c r="Q16" s="8135"/>
      <c r="R16" s="8135">
        <f>'جنح مستأنف'!H75</f>
        <v>0</v>
      </c>
      <c r="S16" s="8135"/>
      <c r="T16" s="3883">
        <f>'جنح مستأنف'!J75</f>
        <v>0</v>
      </c>
      <c r="U16" s="8135">
        <f>R16+T16</f>
        <v>0</v>
      </c>
      <c r="V16" s="8135"/>
      <c r="W16" s="8136"/>
      <c r="X16" s="1960"/>
      <c r="Y16" s="1960"/>
      <c r="Z16" s="1960"/>
      <c r="AA16" s="1960"/>
      <c r="AB16" s="1960"/>
      <c r="AC16" s="1960"/>
      <c r="AD16" s="1960"/>
      <c r="AE16" s="1960"/>
      <c r="AF16" s="1960"/>
      <c r="AG16" s="1960"/>
      <c r="AH16" s="1960"/>
      <c r="AI16" s="1960"/>
    </row>
    <row r="17" spans="1:35" ht="43.5" customHeight="1" thickBot="1">
      <c r="A17" s="1960"/>
      <c r="B17" s="1960"/>
      <c r="C17" s="1960"/>
      <c r="D17" s="1960"/>
      <c r="E17" s="1960"/>
      <c r="F17" s="1960"/>
      <c r="G17" s="1960"/>
      <c r="H17" s="1960"/>
      <c r="I17" s="8197" t="s">
        <v>431</v>
      </c>
      <c r="J17" s="8198"/>
      <c r="K17" s="8198"/>
      <c r="L17" s="8199"/>
      <c r="M17" s="8154"/>
      <c r="N17" s="8154"/>
      <c r="O17" s="8154"/>
      <c r="P17" s="8137">
        <f>M17-V17</f>
        <v>0</v>
      </c>
      <c r="Q17" s="8137"/>
      <c r="R17" s="8168"/>
      <c r="S17" s="8168"/>
      <c r="T17" s="1965"/>
      <c r="U17" s="8137"/>
      <c r="V17" s="8137">
        <f>R17+T17</f>
        <v>0</v>
      </c>
      <c r="W17" s="8138"/>
      <c r="X17" s="1960"/>
      <c r="Y17" s="1960"/>
      <c r="Z17" s="1960"/>
      <c r="AA17" s="1960"/>
      <c r="AB17" s="1960"/>
      <c r="AC17" s="1960"/>
      <c r="AD17" s="1960"/>
      <c r="AE17" s="1960"/>
      <c r="AF17" s="1960"/>
      <c r="AG17" s="1960"/>
      <c r="AH17" s="1960"/>
      <c r="AI17" s="1960"/>
    </row>
    <row r="18" spans="1:35" ht="53.25" customHeight="1" thickBot="1">
      <c r="A18" s="1960"/>
      <c r="B18" s="1960"/>
      <c r="C18" s="1960"/>
      <c r="D18" s="1960"/>
      <c r="E18" s="1960"/>
      <c r="F18" s="1960"/>
      <c r="G18" s="1960"/>
      <c r="H18" s="1960"/>
      <c r="I18" s="8149" t="s">
        <v>432</v>
      </c>
      <c r="J18" s="8150"/>
      <c r="K18" s="8150"/>
      <c r="L18" s="8200"/>
      <c r="M18" s="8155"/>
      <c r="N18" s="8155"/>
      <c r="O18" s="8155"/>
      <c r="P18" s="8139">
        <f>M18-V18</f>
        <v>0</v>
      </c>
      <c r="Q18" s="8139"/>
      <c r="R18" s="8169"/>
      <c r="S18" s="8169"/>
      <c r="T18" s="1966"/>
      <c r="U18" s="8139"/>
      <c r="V18" s="8139">
        <f>R18+T18</f>
        <v>0</v>
      </c>
      <c r="W18" s="8140"/>
      <c r="X18" s="1960"/>
      <c r="Y18" s="1960"/>
      <c r="Z18" s="1960"/>
      <c r="AA18" s="1960"/>
      <c r="AB18" s="1960"/>
      <c r="AC18" s="1960"/>
      <c r="AD18" s="1960"/>
      <c r="AE18" s="1960"/>
      <c r="AF18" s="1960"/>
      <c r="AG18" s="1960"/>
      <c r="AH18" s="1960"/>
      <c r="AI18" s="1960"/>
    </row>
    <row r="19" spans="1:35" ht="38.4">
      <c r="A19" s="1960"/>
      <c r="B19" s="1960"/>
      <c r="C19" s="1960"/>
      <c r="D19" s="1960"/>
      <c r="E19" s="1960"/>
      <c r="F19" s="1960"/>
      <c r="G19" s="1960"/>
      <c r="H19" s="1960"/>
      <c r="I19" s="1960"/>
      <c r="J19" s="1960"/>
      <c r="K19" s="1960"/>
      <c r="L19" s="3869"/>
      <c r="M19" s="3869"/>
      <c r="N19" s="3869"/>
      <c r="O19" s="3869"/>
      <c r="P19" s="1967"/>
      <c r="Q19" s="1967"/>
      <c r="R19" s="1967"/>
      <c r="S19" s="1968"/>
      <c r="T19" s="1968"/>
      <c r="U19" s="1968"/>
      <c r="V19" s="1968"/>
      <c r="W19" s="1960"/>
      <c r="X19" s="1960"/>
      <c r="Y19" s="1960"/>
      <c r="Z19" s="8181" t="s">
        <v>1114</v>
      </c>
      <c r="AA19" s="8181"/>
      <c r="AB19" s="8181"/>
      <c r="AC19" s="1960"/>
      <c r="AD19" s="1960"/>
      <c r="AE19" s="1960"/>
      <c r="AF19" s="1960"/>
      <c r="AG19" s="1960"/>
      <c r="AH19" s="1960"/>
      <c r="AI19" s="1960"/>
    </row>
    <row r="20" spans="1:35" ht="44.25" customHeight="1">
      <c r="A20" s="1960"/>
      <c r="B20" s="8179" t="s">
        <v>1075</v>
      </c>
      <c r="C20" s="8179"/>
      <c r="D20" s="8179"/>
      <c r="E20" s="8179"/>
      <c r="F20" s="8179"/>
      <c r="G20" s="8179"/>
      <c r="H20" s="8179"/>
      <c r="I20" s="1960"/>
      <c r="J20" s="1960"/>
      <c r="K20" s="1960"/>
      <c r="L20" s="1960"/>
      <c r="M20" s="1960"/>
      <c r="N20" s="1960"/>
      <c r="O20" s="1960"/>
      <c r="P20" s="1960"/>
      <c r="Q20" s="1960"/>
      <c r="R20" s="1960"/>
      <c r="S20" s="1960"/>
      <c r="T20" s="1960"/>
      <c r="U20" s="1960"/>
      <c r="V20" s="1960"/>
      <c r="W20" s="1960"/>
      <c r="X20" s="1960"/>
      <c r="Y20" s="1960"/>
      <c r="Z20" s="1960"/>
      <c r="AA20" s="1960"/>
      <c r="AB20" s="1960"/>
      <c r="AC20" s="1960"/>
      <c r="AD20" s="1960"/>
      <c r="AE20" s="1960"/>
      <c r="AF20" s="1960"/>
      <c r="AG20" s="1960"/>
      <c r="AH20" s="1960"/>
      <c r="AI20" s="1960"/>
    </row>
    <row r="21" spans="1:35" ht="44.25" customHeight="1">
      <c r="A21" s="1960" t="s">
        <v>847</v>
      </c>
      <c r="B21" s="8180" t="s">
        <v>1635</v>
      </c>
      <c r="C21" s="8180"/>
      <c r="D21" s="8180"/>
      <c r="E21" s="8180"/>
      <c r="F21" s="8180"/>
      <c r="G21" s="8180"/>
      <c r="H21" s="8180"/>
      <c r="I21" s="1973"/>
      <c r="J21" s="1973"/>
      <c r="K21" s="1973"/>
      <c r="L21" s="1973"/>
      <c r="M21" s="1973"/>
      <c r="N21" s="1973"/>
      <c r="O21" s="1973"/>
      <c r="P21" s="1973"/>
      <c r="Q21" s="1973"/>
      <c r="R21" s="1973"/>
      <c r="S21" s="1973"/>
      <c r="T21" s="1973"/>
      <c r="U21" s="1973"/>
      <c r="V21" s="1973"/>
      <c r="W21" s="1973"/>
      <c r="X21" s="1973"/>
      <c r="Y21" s="1973"/>
      <c r="Z21" s="1973"/>
      <c r="AA21" s="1973"/>
      <c r="AB21" s="1973"/>
      <c r="AC21" s="1973"/>
      <c r="AD21" s="1960"/>
      <c r="AE21" s="1960"/>
      <c r="AF21" s="1960"/>
      <c r="AG21" s="1960"/>
      <c r="AH21" s="1960"/>
      <c r="AI21" s="1960"/>
    </row>
    <row r="22" spans="1:35" ht="44.25" customHeight="1">
      <c r="A22" s="1960"/>
      <c r="B22" s="3870"/>
      <c r="C22" s="3870"/>
      <c r="D22" s="3870"/>
      <c r="E22" s="3870"/>
      <c r="F22" s="3870"/>
      <c r="G22" s="1974"/>
      <c r="H22" s="1974"/>
      <c r="I22" s="1974"/>
      <c r="J22" s="1974"/>
      <c r="K22" s="1974"/>
      <c r="L22" s="1974"/>
      <c r="M22" s="1974"/>
      <c r="N22" s="1974"/>
      <c r="O22" s="1974"/>
      <c r="P22" s="1974"/>
      <c r="Q22" s="1974"/>
      <c r="R22" s="1974"/>
      <c r="S22" s="1974"/>
      <c r="T22" s="1974"/>
      <c r="U22" s="1974"/>
      <c r="V22" s="1974"/>
      <c r="W22" s="1974"/>
      <c r="X22" s="1974"/>
      <c r="Y22" s="1974"/>
      <c r="Z22" s="1974"/>
      <c r="AA22" s="1974"/>
      <c r="AB22" s="1974"/>
      <c r="AC22" s="1974"/>
      <c r="AD22" s="1960"/>
      <c r="AE22" s="1960"/>
      <c r="AF22" s="1960"/>
      <c r="AG22" s="1960"/>
      <c r="AH22" s="1960"/>
      <c r="AI22" s="1960"/>
    </row>
    <row r="23" spans="1:35" ht="29.4">
      <c r="A23" s="1960"/>
      <c r="B23" s="3884" t="str">
        <f>"إنجاز القضاء الجنائي  الجزئي  " &amp;الاعدادات!D2</f>
        <v xml:space="preserve">إنجاز القضاء الجنائي  الجزئي  عن شهر  يوليو لسنة 2026م </v>
      </c>
      <c r="C23" s="1978"/>
      <c r="D23" s="1978"/>
      <c r="E23" s="1978"/>
      <c r="F23" s="1978"/>
      <c r="G23" s="1978"/>
      <c r="H23" s="1978"/>
      <c r="I23" s="1978"/>
      <c r="J23" s="1978"/>
      <c r="K23" s="1978"/>
      <c r="L23" s="1978"/>
      <c r="M23" s="1978"/>
      <c r="N23" s="1978"/>
      <c r="O23" s="1978"/>
      <c r="P23" s="1978"/>
      <c r="Q23" s="1978"/>
      <c r="R23" s="1978"/>
      <c r="S23" s="1978"/>
      <c r="T23" s="1978"/>
      <c r="U23" s="1978"/>
      <c r="V23" s="1978"/>
      <c r="W23" s="1978"/>
      <c r="X23" s="1978"/>
      <c r="Y23" s="1978"/>
      <c r="Z23" s="1978"/>
      <c r="AA23" s="2545"/>
      <c r="AB23" s="2545"/>
      <c r="AC23" s="2545"/>
      <c r="AD23" s="2545"/>
      <c r="AE23" s="2545"/>
      <c r="AF23" s="2545"/>
      <c r="AG23" s="2545"/>
      <c r="AH23" s="1960"/>
      <c r="AI23" s="1960"/>
    </row>
    <row r="24" spans="1:35" ht="30" thickBot="1">
      <c r="A24" s="1960"/>
      <c r="B24" s="1974"/>
      <c r="C24" s="1974"/>
      <c r="D24" s="1974"/>
      <c r="E24" s="1974"/>
      <c r="F24" s="1974"/>
      <c r="G24" s="1974"/>
      <c r="H24" s="1974"/>
      <c r="I24" s="1974"/>
      <c r="J24" s="1974"/>
      <c r="K24" s="1974"/>
      <c r="L24" s="1974"/>
      <c r="M24" s="1974"/>
      <c r="N24" s="1974"/>
      <c r="O24" s="1974"/>
      <c r="P24" s="1974"/>
      <c r="Q24" s="1974"/>
      <c r="R24" s="1974"/>
      <c r="S24" s="1974"/>
      <c r="T24" s="1974"/>
      <c r="U24" s="1974"/>
      <c r="V24" s="1974"/>
      <c r="W24" s="1974"/>
      <c r="X24" s="1974"/>
      <c r="Y24" s="1974"/>
      <c r="Z24" s="1974"/>
      <c r="AA24" s="1960"/>
      <c r="AB24" s="1960"/>
      <c r="AC24" s="1960"/>
      <c r="AD24" s="1960"/>
      <c r="AE24" s="1960"/>
      <c r="AF24" s="1960"/>
      <c r="AG24" s="1960"/>
      <c r="AH24" s="1960"/>
      <c r="AI24" s="1960"/>
    </row>
    <row r="25" spans="1:35" ht="60" customHeight="1" thickBot="1">
      <c r="A25" s="1960"/>
      <c r="B25" s="8141" t="s">
        <v>93</v>
      </c>
      <c r="C25" s="8142"/>
      <c r="D25" s="8143"/>
      <c r="E25" s="8157" t="s">
        <v>425</v>
      </c>
      <c r="F25" s="8157" t="s">
        <v>410</v>
      </c>
      <c r="G25" s="8157" t="s">
        <v>1076</v>
      </c>
      <c r="H25" s="8141" t="s">
        <v>1077</v>
      </c>
      <c r="I25" s="8142"/>
      <c r="J25" s="8142"/>
      <c r="K25" s="8142"/>
      <c r="L25" s="8142"/>
      <c r="M25" s="8142"/>
      <c r="N25" s="8142"/>
      <c r="O25" s="8142"/>
      <c r="P25" s="8142"/>
      <c r="Q25" s="8142"/>
      <c r="R25" s="8142"/>
      <c r="S25" s="8142"/>
      <c r="T25" s="8142"/>
      <c r="U25" s="8142"/>
      <c r="V25" s="8142"/>
      <c r="W25" s="8142"/>
      <c r="X25" s="8142"/>
      <c r="Y25" s="8142"/>
      <c r="Z25" s="8142"/>
      <c r="AA25" s="8142"/>
      <c r="AB25" s="8142"/>
      <c r="AC25" s="8143"/>
      <c r="AD25" s="8116" t="s">
        <v>1093</v>
      </c>
      <c r="AE25" s="8116" t="s">
        <v>1079</v>
      </c>
      <c r="AF25" s="8116" t="s">
        <v>1080</v>
      </c>
      <c r="AG25" s="1960"/>
      <c r="AH25" s="1960"/>
      <c r="AI25" s="1960"/>
    </row>
    <row r="26" spans="1:35" ht="62.25" customHeight="1" thickBot="1">
      <c r="A26" s="1960"/>
      <c r="B26" s="8129" t="s">
        <v>1094</v>
      </c>
      <c r="C26" s="8129" t="s">
        <v>358</v>
      </c>
      <c r="D26" s="8129" t="s">
        <v>359</v>
      </c>
      <c r="E26" s="8158"/>
      <c r="F26" s="8158"/>
      <c r="G26" s="8158"/>
      <c r="H26" s="8116" t="s">
        <v>413</v>
      </c>
      <c r="I26" s="8141" t="s">
        <v>414</v>
      </c>
      <c r="J26" s="8142"/>
      <c r="K26" s="8142"/>
      <c r="L26" s="8142"/>
      <c r="M26" s="8143"/>
      <c r="N26" s="8116" t="s">
        <v>348</v>
      </c>
      <c r="O26" s="8116" t="s">
        <v>415</v>
      </c>
      <c r="P26" s="8127" t="s">
        <v>350</v>
      </c>
      <c r="Q26" s="8131"/>
      <c r="R26" s="8131"/>
      <c r="S26" s="8131"/>
      <c r="T26" s="8131"/>
      <c r="U26" s="8131"/>
      <c r="V26" s="8131"/>
      <c r="W26" s="8128"/>
      <c r="X26" s="8132" t="s">
        <v>416</v>
      </c>
      <c r="Y26" s="8127" t="s">
        <v>417</v>
      </c>
      <c r="Z26" s="8128"/>
      <c r="AA26" s="8124" t="s">
        <v>111</v>
      </c>
      <c r="AB26" s="8127" t="s">
        <v>111</v>
      </c>
      <c r="AC26" s="8128"/>
      <c r="AD26" s="8117"/>
      <c r="AE26" s="8117"/>
      <c r="AF26" s="8117"/>
      <c r="AG26" s="1960"/>
      <c r="AH26" s="1960"/>
      <c r="AI26" s="1960"/>
    </row>
    <row r="27" spans="1:35" ht="132.75" customHeight="1">
      <c r="A27" s="1960"/>
      <c r="B27" s="8156"/>
      <c r="C27" s="8156"/>
      <c r="D27" s="8156"/>
      <c r="E27" s="8158"/>
      <c r="F27" s="8158"/>
      <c r="G27" s="8158"/>
      <c r="H27" s="8117"/>
      <c r="I27" s="8129" t="s">
        <v>364</v>
      </c>
      <c r="J27" s="8129" t="s">
        <v>365</v>
      </c>
      <c r="K27" s="8129" t="s">
        <v>366</v>
      </c>
      <c r="L27" s="8129" t="s">
        <v>367</v>
      </c>
      <c r="M27" s="8129" t="s">
        <v>368</v>
      </c>
      <c r="N27" s="8117"/>
      <c r="O27" s="8117"/>
      <c r="P27" s="8129" t="s">
        <v>369</v>
      </c>
      <c r="Q27" s="8129" t="s">
        <v>370</v>
      </c>
      <c r="R27" s="8129" t="s">
        <v>419</v>
      </c>
      <c r="S27" s="8129" t="s">
        <v>1084</v>
      </c>
      <c r="T27" s="8129" t="s">
        <v>1085</v>
      </c>
      <c r="U27" s="8129" t="s">
        <v>1095</v>
      </c>
      <c r="V27" s="8129" t="s">
        <v>1087</v>
      </c>
      <c r="W27" s="8129" t="s">
        <v>1088</v>
      </c>
      <c r="X27" s="8133"/>
      <c r="Y27" s="8129" t="s">
        <v>1089</v>
      </c>
      <c r="Z27" s="8129" t="s">
        <v>1090</v>
      </c>
      <c r="AA27" s="8125"/>
      <c r="AB27" s="8129" t="s">
        <v>376</v>
      </c>
      <c r="AC27" s="8129" t="s">
        <v>147</v>
      </c>
      <c r="AD27" s="8117"/>
      <c r="AE27" s="8117"/>
      <c r="AF27" s="8117"/>
      <c r="AG27" s="1960"/>
      <c r="AH27" s="1960"/>
      <c r="AI27" s="1960"/>
    </row>
    <row r="28" spans="1:35" ht="14.4" thickBot="1">
      <c r="A28" s="1960"/>
      <c r="B28" s="8130"/>
      <c r="C28" s="8130"/>
      <c r="D28" s="8130"/>
      <c r="E28" s="8159"/>
      <c r="F28" s="8159"/>
      <c r="G28" s="8159"/>
      <c r="H28" s="8118"/>
      <c r="I28" s="8130"/>
      <c r="J28" s="8130"/>
      <c r="K28" s="8130"/>
      <c r="L28" s="8130"/>
      <c r="M28" s="8130"/>
      <c r="N28" s="8118"/>
      <c r="O28" s="8118"/>
      <c r="P28" s="8130"/>
      <c r="Q28" s="8130"/>
      <c r="R28" s="8130"/>
      <c r="S28" s="8130"/>
      <c r="T28" s="8130"/>
      <c r="U28" s="8130"/>
      <c r="V28" s="8130"/>
      <c r="W28" s="8130"/>
      <c r="X28" s="8134"/>
      <c r="Y28" s="8130"/>
      <c r="Z28" s="8130"/>
      <c r="AA28" s="8126"/>
      <c r="AB28" s="8130"/>
      <c r="AC28" s="8130"/>
      <c r="AD28" s="8118"/>
      <c r="AE28" s="8118"/>
      <c r="AF28" s="8118"/>
      <c r="AG28" s="1960"/>
      <c r="AH28" s="1960"/>
      <c r="AI28" s="1960"/>
    </row>
    <row r="29" spans="1:35" ht="69" thickBot="1">
      <c r="A29" s="1960"/>
      <c r="B29" s="3885">
        <f>'جنح المحاكم الجزئية'!H221</f>
        <v>0</v>
      </c>
      <c r="C29" s="3886">
        <f>'جنح المحاكم الجزئية'!L221</f>
        <v>0</v>
      </c>
      <c r="D29" s="3886">
        <f>'جنح المحاكم الجزئية'!M221</f>
        <v>0</v>
      </c>
      <c r="E29" s="3879">
        <f>D29+C29+B29</f>
        <v>0</v>
      </c>
      <c r="F29" s="3880">
        <f>E29-G29</f>
        <v>0</v>
      </c>
      <c r="G29" s="3880">
        <f>'جنح المحاكم الجزئية'!W221</f>
        <v>0</v>
      </c>
      <c r="H29" s="3887">
        <f>I29+J29+K29+L29+M29</f>
        <v>0</v>
      </c>
      <c r="I29" s="3888">
        <f>'جنح المحاكم الجزئية'!Y221</f>
        <v>0</v>
      </c>
      <c r="J29" s="3888">
        <f>'جنح المحاكم الجزئية'!Z221</f>
        <v>0</v>
      </c>
      <c r="K29" s="3888">
        <f>'جنح المحاكم الجزئية'!AA221</f>
        <v>0</v>
      </c>
      <c r="L29" s="3888">
        <f>'جنح المحاكم الجزئية'!AB221</f>
        <v>0</v>
      </c>
      <c r="M29" s="3888">
        <f>'جنح المحاكم الجزئية'!AC221</f>
        <v>0</v>
      </c>
      <c r="N29" s="3887">
        <f>'جنح المحاكم الجزئية'!AD221</f>
        <v>0</v>
      </c>
      <c r="O29" s="3887">
        <f>P29+Q29+R29+S29+T29+U29+V29+W29</f>
        <v>0</v>
      </c>
      <c r="P29" s="3888">
        <f>'جنح المحاكم الجزئية'!AF221</f>
        <v>0</v>
      </c>
      <c r="Q29" s="3888">
        <f>'جنح المحاكم الجزئية'!AG221</f>
        <v>0</v>
      </c>
      <c r="R29" s="3888">
        <f>'جنح المحاكم الجزئية'!AH221</f>
        <v>0</v>
      </c>
      <c r="S29" s="3888">
        <f>'جنح المحاكم الجزئية'!AI221</f>
        <v>0</v>
      </c>
      <c r="T29" s="3888">
        <f>'جنح المحاكم الجزئية'!AJ221</f>
        <v>0</v>
      </c>
      <c r="U29" s="3888">
        <f>'جنح المحاكم الجزئية'!AK221</f>
        <v>0</v>
      </c>
      <c r="V29" s="3888">
        <f>'جنح المحاكم الجزئية'!AL221</f>
        <v>0</v>
      </c>
      <c r="W29" s="3888">
        <f>'جنح المحاكم الجزئية'!AM221</f>
        <v>0</v>
      </c>
      <c r="X29" s="3887">
        <f>Y29+Z29</f>
        <v>0</v>
      </c>
      <c r="Y29" s="3888">
        <f>'جنح المحاكم الجزئية'!AO221</f>
        <v>0</v>
      </c>
      <c r="Z29" s="3888">
        <f>'جنح المحاكم الجزئية'!AP221</f>
        <v>0</v>
      </c>
      <c r="AA29" s="3887">
        <f>AB29+AC29</f>
        <v>0</v>
      </c>
      <c r="AB29" s="3888">
        <f>'جنح المحاكم الجزئية'!AR221</f>
        <v>0</v>
      </c>
      <c r="AC29" s="3888">
        <f>'جنح المحاكم الجزئية'!AS221</f>
        <v>0</v>
      </c>
      <c r="AD29" s="3887">
        <f>H29+N29+O29</f>
        <v>0</v>
      </c>
      <c r="AE29" s="1975" t="e">
        <f>AD29/E29</f>
        <v>#DIV/0!</v>
      </c>
      <c r="AF29" s="1975" t="e">
        <f>G29/E29</f>
        <v>#DIV/0!</v>
      </c>
      <c r="AG29" s="1960"/>
      <c r="AH29" s="1960"/>
      <c r="AI29" s="1960"/>
    </row>
    <row r="30" spans="1:35" ht="235.5" customHeight="1">
      <c r="A30" s="1960"/>
      <c r="B30" s="8119" t="s">
        <v>1096</v>
      </c>
      <c r="C30" s="8119"/>
      <c r="D30" s="8119"/>
      <c r="E30" s="8119"/>
      <c r="F30" s="8119"/>
      <c r="G30" s="8119"/>
      <c r="H30" s="8119"/>
      <c r="I30" s="8119"/>
      <c r="J30" s="8119"/>
      <c r="K30" s="8119"/>
      <c r="L30" s="8119"/>
      <c r="M30" s="8119"/>
      <c r="N30" s="8119"/>
      <c r="O30" s="8119"/>
      <c r="P30" s="8119"/>
      <c r="Q30" s="8119"/>
      <c r="R30" s="8119"/>
      <c r="S30" s="8119"/>
      <c r="T30" s="8119"/>
      <c r="U30" s="8119"/>
      <c r="V30" s="8119"/>
      <c r="W30" s="8119"/>
      <c r="X30" s="8119"/>
      <c r="Y30" s="8119"/>
      <c r="Z30" s="8119"/>
      <c r="AA30" s="8119"/>
      <c r="AB30" s="8119"/>
      <c r="AC30" s="8119"/>
      <c r="AD30" s="8119"/>
      <c r="AE30" s="8119"/>
      <c r="AF30" s="8119"/>
      <c r="AG30" s="1960"/>
      <c r="AH30" s="1960"/>
      <c r="AI30" s="1960"/>
    </row>
    <row r="31" spans="1:35" ht="22.8">
      <c r="A31" s="1960"/>
      <c r="B31" s="3871"/>
      <c r="C31" s="3871"/>
      <c r="D31" s="3871"/>
      <c r="E31" s="3871"/>
      <c r="F31" s="3871"/>
      <c r="G31" s="3871"/>
      <c r="H31" s="3871"/>
      <c r="I31" s="3871"/>
      <c r="J31" s="3871"/>
      <c r="K31" s="3871"/>
      <c r="L31" s="3871"/>
      <c r="M31" s="3871"/>
      <c r="N31" s="3871"/>
      <c r="O31" s="3871"/>
      <c r="P31" s="3871"/>
      <c r="Q31" s="3871"/>
      <c r="R31" s="3871"/>
      <c r="S31" s="3871"/>
      <c r="T31" s="3871"/>
      <c r="U31" s="3871"/>
      <c r="V31" s="3871"/>
      <c r="W31" s="3871"/>
      <c r="X31" s="3871"/>
      <c r="Y31" s="3871"/>
      <c r="Z31" s="3871"/>
      <c r="AA31" s="1960"/>
      <c r="AB31" s="1960"/>
      <c r="AC31" s="1960"/>
      <c r="AD31" s="1960"/>
      <c r="AE31" s="1960"/>
      <c r="AF31" s="1960"/>
      <c r="AG31" s="1960"/>
      <c r="AH31" s="1960"/>
      <c r="AI31" s="1960"/>
    </row>
    <row r="32" spans="1:35" ht="39.75" customHeight="1" thickBot="1">
      <c r="A32" s="1960"/>
      <c r="B32" s="3871"/>
      <c r="C32" s="3871"/>
      <c r="D32" s="3871"/>
      <c r="E32" s="3871"/>
      <c r="F32" s="3871"/>
      <c r="G32" s="3871"/>
      <c r="H32" s="3871"/>
      <c r="I32" s="3871"/>
      <c r="J32" s="8049" t="s">
        <v>1092</v>
      </c>
      <c r="K32" s="8049"/>
      <c r="L32" s="8049"/>
      <c r="M32" s="8049"/>
      <c r="N32" s="8049"/>
      <c r="O32" s="8049"/>
      <c r="P32" s="8049"/>
      <c r="Q32" s="8049"/>
      <c r="R32" s="8049"/>
      <c r="S32" s="8049"/>
      <c r="T32" s="8049"/>
      <c r="U32" s="8049"/>
      <c r="V32" s="8049"/>
      <c r="W32" s="8049"/>
      <c r="X32" s="8049"/>
      <c r="Y32" s="3871"/>
      <c r="Z32" s="3871"/>
      <c r="AA32" s="1960"/>
      <c r="AB32" s="1960"/>
      <c r="AC32" s="1960"/>
      <c r="AD32" s="1960"/>
      <c r="AE32" s="1960"/>
      <c r="AF32" s="1960"/>
      <c r="AG32" s="1960"/>
      <c r="AH32" s="1960"/>
      <c r="AI32" s="1960"/>
    </row>
    <row r="33" spans="1:35" ht="23.4" thickBot="1">
      <c r="A33" s="1960"/>
      <c r="B33" s="3871"/>
      <c r="C33" s="3871"/>
      <c r="D33" s="3871"/>
      <c r="E33" s="3871"/>
      <c r="F33" s="3871"/>
      <c r="G33" s="3871"/>
      <c r="H33" s="3871"/>
      <c r="I33" s="3871"/>
      <c r="J33" s="8085" t="s">
        <v>423</v>
      </c>
      <c r="K33" s="8086"/>
      <c r="L33" s="8086"/>
      <c r="M33" s="8087"/>
      <c r="N33" s="8120" t="s">
        <v>424</v>
      </c>
      <c r="O33" s="8086"/>
      <c r="P33" s="8087"/>
      <c r="Q33" s="8120" t="s">
        <v>426</v>
      </c>
      <c r="R33" s="8086"/>
      <c r="S33" s="8121" t="s">
        <v>182</v>
      </c>
      <c r="T33" s="8122"/>
      <c r="U33" s="8122"/>
      <c r="V33" s="8123"/>
      <c r="W33" s="8086" t="s">
        <v>427</v>
      </c>
      <c r="X33" s="8092"/>
      <c r="Y33" s="3871"/>
      <c r="Z33" s="3871"/>
      <c r="AA33" s="1960"/>
      <c r="AB33" s="1960"/>
      <c r="AC33" s="1960"/>
      <c r="AD33" s="1960"/>
      <c r="AE33" s="1960"/>
      <c r="AF33" s="1960"/>
      <c r="AG33" s="1960"/>
      <c r="AH33" s="1960"/>
      <c r="AI33" s="1960"/>
    </row>
    <row r="34" spans="1:35" ht="23.4" thickBot="1">
      <c r="A34" s="1960"/>
      <c r="B34" s="3871"/>
      <c r="C34" s="3871"/>
      <c r="D34" s="3871"/>
      <c r="E34" s="3871"/>
      <c r="F34" s="3871"/>
      <c r="G34" s="3871"/>
      <c r="H34" s="3871"/>
      <c r="I34" s="3871"/>
      <c r="J34" s="8088"/>
      <c r="K34" s="8049"/>
      <c r="L34" s="8049"/>
      <c r="M34" s="8089"/>
      <c r="N34" s="8091"/>
      <c r="O34" s="8049"/>
      <c r="P34" s="8089"/>
      <c r="Q34" s="8091"/>
      <c r="R34" s="8089"/>
      <c r="S34" s="8091" t="s">
        <v>190</v>
      </c>
      <c r="T34" s="8089"/>
      <c r="U34" s="8091" t="s">
        <v>116</v>
      </c>
      <c r="V34" s="8089"/>
      <c r="W34" s="8091"/>
      <c r="X34" s="8093"/>
      <c r="Y34" s="3871"/>
      <c r="Z34" s="3871"/>
      <c r="AA34" s="1960"/>
      <c r="AB34" s="1960"/>
      <c r="AC34" s="1960"/>
      <c r="AD34" s="1960"/>
      <c r="AE34" s="1960"/>
      <c r="AF34" s="1960"/>
      <c r="AG34" s="1960"/>
      <c r="AH34" s="1960"/>
      <c r="AI34" s="1960"/>
    </row>
    <row r="35" spans="1:35" ht="33" customHeight="1" thickBot="1">
      <c r="A35" s="1960"/>
      <c r="B35" s="1964"/>
      <c r="C35" s="1964"/>
      <c r="D35" s="1964"/>
      <c r="E35" s="1964"/>
      <c r="F35" s="1964"/>
      <c r="G35" s="1964"/>
      <c r="H35" s="1964"/>
      <c r="I35" s="1964"/>
      <c r="J35" s="8085" t="s">
        <v>1097</v>
      </c>
      <c r="K35" s="8086"/>
      <c r="L35" s="8086"/>
      <c r="M35" s="8087"/>
      <c r="N35" s="8094"/>
      <c r="O35" s="8095"/>
      <c r="P35" s="8096"/>
      <c r="Q35" s="8103"/>
      <c r="R35" s="8104"/>
      <c r="S35" s="8103"/>
      <c r="T35" s="8109"/>
      <c r="U35" s="8110"/>
      <c r="V35" s="8111"/>
      <c r="W35" s="8109"/>
      <c r="X35" s="8112"/>
      <c r="Y35" s="1964"/>
      <c r="Z35" s="1964"/>
      <c r="AA35" s="1960"/>
      <c r="AB35" s="1960"/>
      <c r="AC35" s="1960"/>
      <c r="AD35" s="1960"/>
      <c r="AE35" s="1960"/>
      <c r="AF35" s="1960"/>
      <c r="AG35" s="1960"/>
      <c r="AH35" s="1960"/>
      <c r="AI35" s="1960"/>
    </row>
    <row r="36" spans="1:35" ht="33" customHeight="1" thickBot="1">
      <c r="A36" s="1960"/>
      <c r="B36" s="59"/>
      <c r="C36" s="59"/>
      <c r="D36" s="59"/>
      <c r="E36" s="59"/>
      <c r="F36" s="59"/>
      <c r="G36" s="59"/>
      <c r="H36" s="59"/>
      <c r="I36" s="1976"/>
      <c r="J36" s="8088" t="s">
        <v>430</v>
      </c>
      <c r="K36" s="8049"/>
      <c r="L36" s="8049"/>
      <c r="M36" s="8089"/>
      <c r="N36" s="8097">
        <f>Z36</f>
        <v>0</v>
      </c>
      <c r="O36" s="8098"/>
      <c r="P36" s="8099"/>
      <c r="Q36" s="8105">
        <f>'جنح المحاكم الجزئية'!O222</f>
        <v>0</v>
      </c>
      <c r="R36" s="8106"/>
      <c r="S36" s="8105">
        <f>'جنح المحاكم الجزئية'!X222+'جنح المحاكم الجزئية'!AD222+'جنح المحاكم الجزئية'!AE222</f>
        <v>0</v>
      </c>
      <c r="T36" s="8106"/>
      <c r="U36" s="8114">
        <f>'جنح المحاكم الجزئية'!AN222</f>
        <v>0</v>
      </c>
      <c r="V36" s="8115"/>
      <c r="W36" s="8105">
        <f>U36+S36</f>
        <v>0</v>
      </c>
      <c r="X36" s="8113"/>
      <c r="Y36" s="1960"/>
      <c r="Z36" s="3889">
        <f>W36+Q36</f>
        <v>0</v>
      </c>
      <c r="AA36" s="1960"/>
      <c r="AB36" s="1960"/>
      <c r="AC36" s="1960"/>
      <c r="AD36" s="1960"/>
      <c r="AE36" s="1960"/>
      <c r="AF36" s="1960"/>
      <c r="AG36" s="1960"/>
      <c r="AH36" s="1960"/>
      <c r="AI36" s="1960"/>
    </row>
    <row r="37" spans="1:35" ht="32.4" thickBot="1">
      <c r="A37" s="1960"/>
      <c r="B37" s="1960"/>
      <c r="C37" s="1960"/>
      <c r="D37" s="1960"/>
      <c r="E37" s="1960"/>
      <c r="F37" s="1960"/>
      <c r="G37" s="1960"/>
      <c r="H37" s="1960"/>
      <c r="I37" s="1976"/>
      <c r="J37" s="8085" t="s">
        <v>431</v>
      </c>
      <c r="K37" s="8086"/>
      <c r="L37" s="8086"/>
      <c r="M37" s="8087"/>
      <c r="N37" s="8094"/>
      <c r="O37" s="8095"/>
      <c r="P37" s="8096"/>
      <c r="Q37" s="8103"/>
      <c r="R37" s="8104"/>
      <c r="S37" s="8103"/>
      <c r="T37" s="8104"/>
      <c r="U37" s="8110"/>
      <c r="V37" s="8111"/>
      <c r="W37" s="8103"/>
      <c r="X37" s="8112"/>
      <c r="Y37" s="1960"/>
      <c r="Z37" s="1960"/>
      <c r="AA37" s="1960"/>
      <c r="AB37" s="1960"/>
      <c r="AC37" s="1960"/>
      <c r="AD37" s="1960"/>
      <c r="AE37" s="1960"/>
      <c r="AF37" s="1960"/>
      <c r="AG37" s="1960"/>
      <c r="AH37" s="1960"/>
      <c r="AI37" s="1960"/>
    </row>
    <row r="38" spans="1:35" ht="32.4" thickBot="1">
      <c r="A38" s="1960"/>
      <c r="B38" s="1960"/>
      <c r="C38" s="1960"/>
      <c r="D38" s="1960"/>
      <c r="E38" s="1960"/>
      <c r="F38" s="1960"/>
      <c r="G38" s="1960"/>
      <c r="H38" s="1960"/>
      <c r="I38" s="1976"/>
      <c r="J38" s="3872" t="s">
        <v>432</v>
      </c>
      <c r="K38" s="3873"/>
      <c r="L38" s="3873"/>
      <c r="M38" s="3874"/>
      <c r="N38" s="8100"/>
      <c r="O38" s="8101"/>
      <c r="P38" s="8102"/>
      <c r="Q38" s="8107"/>
      <c r="R38" s="8108"/>
      <c r="S38" s="8107"/>
      <c r="T38" s="8108"/>
      <c r="U38" s="8110"/>
      <c r="V38" s="8111"/>
      <c r="W38" s="8107"/>
      <c r="X38" s="8111"/>
      <c r="Y38" s="1960"/>
      <c r="Z38" s="1960"/>
      <c r="AA38" s="1960"/>
      <c r="AB38" s="1960"/>
      <c r="AC38" s="1960"/>
      <c r="AD38" s="1960"/>
      <c r="AE38" s="1960"/>
      <c r="AF38" s="1960"/>
      <c r="AG38" s="1960"/>
      <c r="AH38" s="1960"/>
      <c r="AI38" s="1960"/>
    </row>
    <row r="39" spans="1:35" ht="24.6">
      <c r="A39" s="1960"/>
      <c r="B39" s="1960"/>
      <c r="C39" s="1960"/>
      <c r="D39" s="1960"/>
      <c r="E39" s="1960"/>
      <c r="F39" s="1960"/>
      <c r="G39" s="1960"/>
      <c r="H39" s="1960"/>
      <c r="I39" s="1976"/>
      <c r="J39" s="1976"/>
      <c r="K39" s="1976"/>
      <c r="L39" s="1976"/>
      <c r="M39" s="1976"/>
      <c r="N39" s="1976"/>
      <c r="O39" s="1976"/>
      <c r="P39" s="1977"/>
      <c r="Q39" s="1977"/>
      <c r="R39" s="1977"/>
      <c r="S39" s="1977"/>
      <c r="T39" s="1960"/>
      <c r="U39" s="1960"/>
      <c r="V39" s="1960"/>
      <c r="W39" s="1960"/>
      <c r="X39" s="1960"/>
      <c r="Y39" s="1960"/>
      <c r="Z39" s="1960"/>
      <c r="AA39" s="1960"/>
      <c r="AB39" s="1960"/>
      <c r="AC39" s="1960"/>
      <c r="AD39" s="1960"/>
      <c r="AE39" s="1960"/>
      <c r="AF39" s="1960"/>
      <c r="AG39" s="1960"/>
      <c r="AH39" s="1960"/>
      <c r="AI39" s="1960"/>
    </row>
    <row r="40" spans="1:35" ht="35.4">
      <c r="A40" s="1960"/>
      <c r="B40" s="1960"/>
      <c r="C40" s="1960"/>
      <c r="D40" s="1960"/>
      <c r="E40" s="1960"/>
      <c r="F40" s="1960"/>
      <c r="G40" s="1960"/>
      <c r="H40" s="1960"/>
      <c r="I40" s="1976"/>
      <c r="J40" s="1976"/>
      <c r="K40" s="1976"/>
      <c r="L40" s="1976"/>
      <c r="M40" s="1976"/>
      <c r="N40" s="1976"/>
      <c r="O40" s="1976"/>
      <c r="P40" s="1977"/>
      <c r="Q40" s="1977"/>
      <c r="R40" s="1977"/>
      <c r="S40" s="1977"/>
      <c r="T40" s="1960"/>
      <c r="U40" s="1960"/>
      <c r="V40" s="1960"/>
      <c r="W40" s="1960"/>
      <c r="X40" s="1960"/>
      <c r="Y40" s="1960"/>
      <c r="Z40" s="1960"/>
      <c r="AA40" s="8181" t="s">
        <v>1114</v>
      </c>
      <c r="AB40" s="8181"/>
      <c r="AC40" s="8181"/>
      <c r="AD40" s="1960"/>
      <c r="AE40" s="1960"/>
      <c r="AF40" s="1960"/>
      <c r="AG40" s="1960"/>
      <c r="AH40" s="1960"/>
      <c r="AI40" s="1960"/>
    </row>
    <row r="41" spans="1:35" ht="24.6">
      <c r="A41" s="1960"/>
      <c r="B41" s="1960"/>
      <c r="C41" s="1960"/>
      <c r="D41" s="1960"/>
      <c r="E41" s="1960"/>
      <c r="F41" s="1960"/>
      <c r="G41" s="1960"/>
      <c r="H41" s="1960"/>
      <c r="I41" s="1976"/>
      <c r="J41" s="1976"/>
      <c r="K41" s="1976"/>
      <c r="L41" s="1976"/>
      <c r="M41" s="1976"/>
      <c r="N41" s="1976"/>
      <c r="O41" s="1976"/>
      <c r="P41" s="1977"/>
      <c r="Q41" s="1977"/>
      <c r="R41" s="1977"/>
      <c r="S41" s="1977"/>
      <c r="T41" s="1960"/>
      <c r="U41" s="1960"/>
      <c r="V41" s="1960"/>
      <c r="W41" s="1960"/>
      <c r="X41" s="1960"/>
      <c r="Y41" s="1960"/>
      <c r="Z41" s="1960"/>
      <c r="AA41" s="1960"/>
      <c r="AB41" s="1960"/>
      <c r="AC41" s="1960"/>
      <c r="AD41" s="1960"/>
      <c r="AE41" s="1960"/>
      <c r="AF41" s="1960"/>
      <c r="AG41" s="1960"/>
      <c r="AH41" s="1960"/>
      <c r="AI41" s="1960"/>
    </row>
    <row r="42" spans="1:35" ht="39.6">
      <c r="A42" s="5325"/>
      <c r="B42" s="8179" t="s">
        <v>1075</v>
      </c>
      <c r="C42" s="8179"/>
      <c r="D42" s="8179"/>
      <c r="E42" s="8179"/>
      <c r="F42" s="8179"/>
      <c r="G42" s="8179"/>
      <c r="H42" s="8179"/>
      <c r="I42" s="1976"/>
      <c r="J42" s="1976"/>
      <c r="K42" s="1976"/>
      <c r="L42" s="1976"/>
      <c r="M42" s="1976"/>
      <c r="N42" s="1976"/>
      <c r="O42" s="1976"/>
      <c r="P42" s="1977"/>
      <c r="Q42" s="1977"/>
      <c r="R42" s="1977"/>
      <c r="S42" s="1977"/>
      <c r="T42" s="1960"/>
      <c r="U42" s="1960"/>
      <c r="V42" s="1960"/>
      <c r="W42" s="1960"/>
      <c r="X42" s="1960"/>
      <c r="Y42" s="1960"/>
      <c r="Z42" s="1960"/>
      <c r="AA42" s="1960"/>
      <c r="AB42" s="1960"/>
      <c r="AC42" s="1960"/>
      <c r="AD42" s="1960"/>
      <c r="AE42" s="1960"/>
      <c r="AF42" s="1960"/>
      <c r="AG42" s="1960"/>
      <c r="AH42" s="1960"/>
      <c r="AI42" s="1960"/>
    </row>
    <row r="43" spans="1:35" ht="40.5" customHeight="1">
      <c r="B43" s="8180" t="s">
        <v>1635</v>
      </c>
      <c r="C43" s="8180"/>
      <c r="D43" s="8180"/>
      <c r="E43" s="8180"/>
      <c r="F43" s="8180"/>
      <c r="G43" s="8180"/>
      <c r="H43" s="8180"/>
      <c r="I43" s="1974"/>
      <c r="J43" s="1974"/>
      <c r="K43" s="1974"/>
      <c r="L43" s="1974"/>
      <c r="M43" s="1974"/>
      <c r="N43" s="1974"/>
      <c r="O43" s="1974"/>
      <c r="P43" s="1974"/>
      <c r="Q43" s="1974"/>
      <c r="R43" s="1974"/>
      <c r="S43" s="1974"/>
      <c r="T43" s="1974"/>
      <c r="U43" s="1974"/>
      <c r="V43" s="1974"/>
      <c r="W43" s="1974"/>
      <c r="X43" s="1974"/>
      <c r="Y43" s="1974"/>
      <c r="Z43" s="1974"/>
      <c r="AA43" s="1974"/>
      <c r="AB43" s="1974"/>
      <c r="AC43" s="1960"/>
      <c r="AD43" s="1960"/>
      <c r="AE43" s="1960"/>
      <c r="AF43" s="1960"/>
      <c r="AG43" s="1960"/>
      <c r="AH43" s="1960"/>
      <c r="AI43" s="1960"/>
    </row>
    <row r="44" spans="1:35" ht="102.75" customHeight="1" thickBot="1">
      <c r="A44" s="8057" t="str">
        <f>"إنجاز الاحداث " &amp;الاعدادات!D2</f>
        <v xml:space="preserve">إنجاز الاحداث عن شهر  يوليو لسنة 2026م </v>
      </c>
      <c r="B44" s="8057"/>
      <c r="C44" s="8057"/>
      <c r="D44" s="8057"/>
      <c r="E44" s="8057"/>
      <c r="F44" s="8057"/>
      <c r="G44" s="8057"/>
      <c r="H44" s="8057"/>
      <c r="I44" s="8057"/>
      <c r="J44" s="8057"/>
      <c r="K44" s="8057"/>
      <c r="L44" s="8057"/>
      <c r="M44" s="8057"/>
      <c r="N44" s="8057"/>
      <c r="O44" s="8057"/>
      <c r="P44" s="8057"/>
      <c r="Q44" s="8057"/>
      <c r="R44" s="8057"/>
      <c r="S44" s="8057"/>
      <c r="T44" s="8057"/>
      <c r="U44" s="8057"/>
      <c r="V44" s="8057"/>
      <c r="W44" s="8057"/>
      <c r="X44" s="8057"/>
      <c r="Y44" s="8057"/>
      <c r="Z44" s="8057"/>
      <c r="AA44" s="8057"/>
      <c r="AB44" s="8057"/>
      <c r="AC44" s="8057"/>
      <c r="AD44" s="8057"/>
      <c r="AE44" s="8057"/>
      <c r="AF44" s="8057"/>
      <c r="AG44" s="8057"/>
      <c r="AH44" s="8057"/>
      <c r="AI44" s="8057"/>
    </row>
    <row r="45" spans="1:35" ht="21.6">
      <c r="A45" s="8065" t="s">
        <v>15</v>
      </c>
      <c r="B45" s="8068" t="s">
        <v>93</v>
      </c>
      <c r="C45" s="8068"/>
      <c r="D45" s="8068"/>
      <c r="E45" s="8069" t="s">
        <v>425</v>
      </c>
      <c r="F45" s="8069" t="s">
        <v>117</v>
      </c>
      <c r="G45" s="8090" t="s">
        <v>1076</v>
      </c>
      <c r="H45" s="8068" t="s">
        <v>1077</v>
      </c>
      <c r="I45" s="8068"/>
      <c r="J45" s="8068"/>
      <c r="K45" s="8068"/>
      <c r="L45" s="8068"/>
      <c r="M45" s="8068"/>
      <c r="N45" s="8068"/>
      <c r="O45" s="8068"/>
      <c r="P45" s="8068"/>
      <c r="Q45" s="8068"/>
      <c r="R45" s="8068"/>
      <c r="S45" s="8068"/>
      <c r="T45" s="8068"/>
      <c r="U45" s="8068"/>
      <c r="V45" s="8068"/>
      <c r="W45" s="8068"/>
      <c r="X45" s="8068"/>
      <c r="Y45" s="8068"/>
      <c r="Z45" s="8068"/>
      <c r="AA45" s="8068"/>
      <c r="AB45" s="8068"/>
      <c r="AC45" s="8068"/>
      <c r="AD45" s="8068"/>
      <c r="AE45" s="3875"/>
      <c r="AF45" s="3875"/>
      <c r="AG45" s="3875"/>
      <c r="AH45" s="8076" t="s">
        <v>1079</v>
      </c>
      <c r="AI45" s="8082" t="s">
        <v>1080</v>
      </c>
    </row>
    <row r="46" spans="1:35" ht="21.6">
      <c r="A46" s="8066"/>
      <c r="B46" s="8050" t="s">
        <v>1094</v>
      </c>
      <c r="C46" s="8050" t="s">
        <v>358</v>
      </c>
      <c r="D46" s="8050" t="s">
        <v>359</v>
      </c>
      <c r="E46" s="8070"/>
      <c r="F46" s="8070"/>
      <c r="G46" s="8072"/>
      <c r="H46" s="8072" t="s">
        <v>413</v>
      </c>
      <c r="I46" s="8064" t="s">
        <v>414</v>
      </c>
      <c r="J46" s="8064"/>
      <c r="K46" s="8064"/>
      <c r="L46" s="8064"/>
      <c r="M46" s="8064"/>
      <c r="N46" s="8064"/>
      <c r="O46" s="8072" t="s">
        <v>348</v>
      </c>
      <c r="P46" s="8072" t="s">
        <v>415</v>
      </c>
      <c r="Q46" s="8058" t="s">
        <v>350</v>
      </c>
      <c r="R46" s="8058"/>
      <c r="S46" s="8058"/>
      <c r="T46" s="8058"/>
      <c r="U46" s="8058"/>
      <c r="V46" s="8058"/>
      <c r="W46" s="8058"/>
      <c r="X46" s="8058"/>
      <c r="Y46" s="8059" t="s">
        <v>416</v>
      </c>
      <c r="Z46" s="8061" t="s">
        <v>417</v>
      </c>
      <c r="AA46" s="8061"/>
      <c r="AB46" s="8062" t="s">
        <v>1082</v>
      </c>
      <c r="AC46" s="8061" t="s">
        <v>111</v>
      </c>
      <c r="AD46" s="8061"/>
      <c r="AE46" s="8064" t="s">
        <v>1083</v>
      </c>
      <c r="AF46" s="8064"/>
      <c r="AG46" s="8079" t="s">
        <v>1098</v>
      </c>
      <c r="AH46" s="8077"/>
      <c r="AI46" s="8083"/>
    </row>
    <row r="47" spans="1:35">
      <c r="A47" s="8066"/>
      <c r="B47" s="8050"/>
      <c r="C47" s="8050"/>
      <c r="D47" s="8050"/>
      <c r="E47" s="8070"/>
      <c r="F47" s="8070"/>
      <c r="G47" s="8072"/>
      <c r="H47" s="8072"/>
      <c r="I47" s="8050" t="s">
        <v>364</v>
      </c>
      <c r="J47" s="8050" t="s">
        <v>365</v>
      </c>
      <c r="K47" s="8050" t="s">
        <v>366</v>
      </c>
      <c r="L47" s="8074" t="s">
        <v>367</v>
      </c>
      <c r="M47" s="8074" t="s">
        <v>368</v>
      </c>
      <c r="N47" s="8050" t="s">
        <v>1099</v>
      </c>
      <c r="O47" s="8072"/>
      <c r="P47" s="8072"/>
      <c r="Q47" s="8050" t="s">
        <v>369</v>
      </c>
      <c r="R47" s="8074" t="s">
        <v>370</v>
      </c>
      <c r="S47" s="8050" t="s">
        <v>419</v>
      </c>
      <c r="T47" s="8074" t="s">
        <v>1084</v>
      </c>
      <c r="U47" s="8074" t="s">
        <v>1085</v>
      </c>
      <c r="V47" s="8050" t="s">
        <v>1086</v>
      </c>
      <c r="W47" s="8050" t="s">
        <v>1087</v>
      </c>
      <c r="X47" s="8074" t="s">
        <v>1088</v>
      </c>
      <c r="Y47" s="8059"/>
      <c r="Z47" s="8052" t="s">
        <v>1089</v>
      </c>
      <c r="AA47" s="8052" t="s">
        <v>1090</v>
      </c>
      <c r="AB47" s="8062"/>
      <c r="AC47" s="8054" t="s">
        <v>376</v>
      </c>
      <c r="AD47" s="8054" t="s">
        <v>147</v>
      </c>
      <c r="AE47" s="8050" t="s">
        <v>231</v>
      </c>
      <c r="AF47" s="8050" t="s">
        <v>232</v>
      </c>
      <c r="AG47" s="8080"/>
      <c r="AH47" s="8077"/>
      <c r="AI47" s="8083"/>
    </row>
    <row r="48" spans="1:35" ht="125.25" customHeight="1" thickBot="1">
      <c r="A48" s="8067"/>
      <c r="B48" s="8051"/>
      <c r="C48" s="8051"/>
      <c r="D48" s="8051"/>
      <c r="E48" s="8071"/>
      <c r="F48" s="8071"/>
      <c r="G48" s="8073"/>
      <c r="H48" s="8073"/>
      <c r="I48" s="8051"/>
      <c r="J48" s="8051"/>
      <c r="K48" s="8051"/>
      <c r="L48" s="8075"/>
      <c r="M48" s="8075"/>
      <c r="N48" s="8051"/>
      <c r="O48" s="8073"/>
      <c r="P48" s="8073"/>
      <c r="Q48" s="8051"/>
      <c r="R48" s="8051"/>
      <c r="S48" s="8051"/>
      <c r="T48" s="8075"/>
      <c r="U48" s="8075"/>
      <c r="V48" s="8051"/>
      <c r="W48" s="8051"/>
      <c r="X48" s="8075"/>
      <c r="Y48" s="8060"/>
      <c r="Z48" s="8053"/>
      <c r="AA48" s="8053"/>
      <c r="AB48" s="8063"/>
      <c r="AC48" s="8055"/>
      <c r="AD48" s="8055"/>
      <c r="AE48" s="8051"/>
      <c r="AF48" s="8051"/>
      <c r="AG48" s="8081"/>
      <c r="AH48" s="8078"/>
      <c r="AI48" s="8084"/>
    </row>
    <row r="49" spans="1:35" ht="99.75" customHeight="1" thickBot="1">
      <c r="A49" s="3876" t="s">
        <v>1100</v>
      </c>
      <c r="B49" s="3890">
        <f>الاحداث!F18</f>
        <v>2</v>
      </c>
      <c r="C49" s="3890">
        <f>الاحداث!J14+الاحداث!I14+الاحداث!H14+الاحداث!G14</f>
        <v>0</v>
      </c>
      <c r="D49" s="3890">
        <f>الاحداث!K14</f>
        <v>0</v>
      </c>
      <c r="E49" s="3891">
        <f>SUM(B49:D49)</f>
        <v>2</v>
      </c>
      <c r="F49" s="3891">
        <f>E49-G49</f>
        <v>2</v>
      </c>
      <c r="G49" s="3892">
        <f>H49+O49+P49+Y49+AB49</f>
        <v>0</v>
      </c>
      <c r="H49" s="3892">
        <f>SUM(I49:N49)</f>
        <v>0</v>
      </c>
      <c r="I49" s="3890">
        <f>الاحداث!X14</f>
        <v>0</v>
      </c>
      <c r="J49" s="3890">
        <f>الاحداث!Y14</f>
        <v>0</v>
      </c>
      <c r="K49" s="3890">
        <f>الاحداث!Z14</f>
        <v>0</v>
      </c>
      <c r="L49" s="3890">
        <f>الاحداث!AA14</f>
        <v>0</v>
      </c>
      <c r="M49" s="3890">
        <f>الاحداث!AB14</f>
        <v>0</v>
      </c>
      <c r="N49" s="3890">
        <f>الاحداث!AD14</f>
        <v>0</v>
      </c>
      <c r="O49" s="3892">
        <f>الاحداث!AC14</f>
        <v>0</v>
      </c>
      <c r="P49" s="3892">
        <f>Q49+R49+S49+T49+U49+W49+X49</f>
        <v>0</v>
      </c>
      <c r="Q49" s="3890">
        <f>الاحداث!AF14</f>
        <v>0</v>
      </c>
      <c r="R49" s="3890">
        <f>الاحداث!AG14</f>
        <v>0</v>
      </c>
      <c r="S49" s="3890">
        <f>الاحداث!AH14</f>
        <v>0</v>
      </c>
      <c r="T49" s="3890">
        <f>الاحداث!AI14</f>
        <v>0</v>
      </c>
      <c r="U49" s="3890">
        <f>الاحداث!AJ14</f>
        <v>0</v>
      </c>
      <c r="V49" s="3890">
        <f>الاحداث!AK14</f>
        <v>0</v>
      </c>
      <c r="W49" s="3890">
        <f>الاحداث!AL14</f>
        <v>0</v>
      </c>
      <c r="X49" s="3890">
        <f>الاحداث!AM14</f>
        <v>0</v>
      </c>
      <c r="Y49" s="3892">
        <f>SUM(Z49:AA49)</f>
        <v>0</v>
      </c>
      <c r="Z49" s="3890">
        <f>الاحداث!AO14</f>
        <v>0</v>
      </c>
      <c r="AA49" s="3890">
        <f>الاحداث!AP14</f>
        <v>0</v>
      </c>
      <c r="AB49" s="3892">
        <f>SUM(AC49:AD49)</f>
        <v>0</v>
      </c>
      <c r="AC49" s="3890">
        <f>الاحداث!AR14</f>
        <v>0</v>
      </c>
      <c r="AD49" s="3890">
        <f>الاحداث!AS14</f>
        <v>0</v>
      </c>
      <c r="AE49" s="3890">
        <f>الاحداث!AU14</f>
        <v>0</v>
      </c>
      <c r="AF49" s="3890">
        <f>الاحداث!AV14</f>
        <v>0</v>
      </c>
      <c r="AG49" s="3892">
        <f>P49+O49+H49</f>
        <v>0</v>
      </c>
      <c r="AH49" s="1987">
        <f>AG49/E49</f>
        <v>0</v>
      </c>
      <c r="AI49" s="1987">
        <f>G49/E49</f>
        <v>0</v>
      </c>
    </row>
    <row r="50" spans="1:35" ht="99.75" customHeight="1" thickBot="1">
      <c r="A50" s="3876" t="s">
        <v>1101</v>
      </c>
      <c r="B50" s="3890">
        <f>الاحداث!F24</f>
        <v>4</v>
      </c>
      <c r="C50" s="3890">
        <f>الاحداث!J24+الاحداث!I24+الاحداث!H24+الاحداث!G24</f>
        <v>0</v>
      </c>
      <c r="D50" s="3890">
        <f>الاحداث!K24</f>
        <v>0</v>
      </c>
      <c r="E50" s="3891">
        <f>SUM(B50:D50)</f>
        <v>4</v>
      </c>
      <c r="F50" s="3891">
        <f>E50-G50</f>
        <v>4</v>
      </c>
      <c r="G50" s="3892">
        <f>H50+O50+P50+Y50+AB50</f>
        <v>0</v>
      </c>
      <c r="H50" s="3892">
        <f>SUM(I50:N50)</f>
        <v>0</v>
      </c>
      <c r="I50" s="3890">
        <f>الاحداث!X24</f>
        <v>0</v>
      </c>
      <c r="J50" s="3890">
        <f>الاحداث!Y24</f>
        <v>0</v>
      </c>
      <c r="K50" s="3890">
        <f>الاحداث!Z24</f>
        <v>0</v>
      </c>
      <c r="L50" s="3890">
        <f>الاحداث!AA24</f>
        <v>0</v>
      </c>
      <c r="M50" s="3890">
        <f>الاحداث!AB24</f>
        <v>0</v>
      </c>
      <c r="N50" s="3890">
        <f>الاحداث!AD24</f>
        <v>0</v>
      </c>
      <c r="O50" s="3892">
        <f>الاحداث!AC24</f>
        <v>0</v>
      </c>
      <c r="P50" s="3892">
        <f>Q50+R50+S50+T50+U50+W50+X50</f>
        <v>0</v>
      </c>
      <c r="Q50" s="3890">
        <f>الاحداث!AF24</f>
        <v>0</v>
      </c>
      <c r="R50" s="3890">
        <f>الاحداث!AG24</f>
        <v>0</v>
      </c>
      <c r="S50" s="3890">
        <f>الاحداث!AH24</f>
        <v>0</v>
      </c>
      <c r="T50" s="3890">
        <f>الاحداث!AI24</f>
        <v>0</v>
      </c>
      <c r="U50" s="3890">
        <f>الاحداث!AJ24</f>
        <v>0</v>
      </c>
      <c r="V50" s="3890">
        <f>الاحداث!AK24</f>
        <v>0</v>
      </c>
      <c r="W50" s="3890">
        <f>الاحداث!AL24</f>
        <v>0</v>
      </c>
      <c r="X50" s="3890">
        <f>الاحداث!AM24</f>
        <v>0</v>
      </c>
      <c r="Y50" s="3892">
        <f>SUM(Z50:AA50)</f>
        <v>0</v>
      </c>
      <c r="Z50" s="3890">
        <f>الاحداث!AO24</f>
        <v>0</v>
      </c>
      <c r="AA50" s="3890">
        <f>الاحداث!AP24</f>
        <v>0</v>
      </c>
      <c r="AB50" s="3892">
        <f>SUM(AC50:AD50)</f>
        <v>0</v>
      </c>
      <c r="AC50" s="3890">
        <f>الاحداث!AR24</f>
        <v>0</v>
      </c>
      <c r="AD50" s="3890">
        <f>الاحداث!AS24</f>
        <v>0</v>
      </c>
      <c r="AE50" s="3890">
        <f>الاحداث!AU24</f>
        <v>0</v>
      </c>
      <c r="AF50" s="3890">
        <f>الاحداث!AV24</f>
        <v>0</v>
      </c>
      <c r="AG50" s="3892">
        <f>P50+O50+H50</f>
        <v>0</v>
      </c>
      <c r="AH50" s="1987">
        <f>AG50/E50</f>
        <v>0</v>
      </c>
      <c r="AI50" s="1987">
        <f>G50/E50</f>
        <v>0</v>
      </c>
    </row>
    <row r="51" spans="1:35" ht="21">
      <c r="A51" s="8056"/>
      <c r="B51" s="8056"/>
      <c r="C51" s="8056"/>
      <c r="D51" s="8056"/>
      <c r="E51" s="8056"/>
      <c r="F51" s="8056"/>
      <c r="G51" s="8056"/>
      <c r="H51" s="8056"/>
      <c r="I51" s="8056"/>
      <c r="J51" s="8056"/>
      <c r="K51" s="8056"/>
      <c r="L51" s="8056"/>
      <c r="M51" s="8056"/>
      <c r="N51" s="8056"/>
      <c r="O51" s="8056"/>
      <c r="P51" s="8056"/>
      <c r="Q51" s="8056"/>
      <c r="R51" s="8056"/>
      <c r="S51" s="8056"/>
      <c r="T51" s="8056"/>
      <c r="U51" s="8056"/>
      <c r="V51" s="8056"/>
      <c r="W51" s="8056"/>
      <c r="X51" s="8056"/>
      <c r="Y51" s="8056"/>
      <c r="Z51" s="1960"/>
      <c r="AA51" s="1960"/>
      <c r="AB51" s="1960"/>
      <c r="AC51" s="1960"/>
      <c r="AD51" s="1960"/>
      <c r="AE51" s="1960"/>
      <c r="AF51" s="1960"/>
      <c r="AG51" s="1960"/>
      <c r="AH51" s="1960"/>
      <c r="AI51" s="1960"/>
    </row>
    <row r="52" spans="1:35">
      <c r="A52" s="1960"/>
      <c r="B52" s="1960"/>
      <c r="C52" s="1960"/>
      <c r="D52" s="1960"/>
      <c r="E52" s="1960"/>
      <c r="F52" s="1960"/>
      <c r="G52" s="1960"/>
      <c r="H52" s="1960"/>
      <c r="I52" s="1960"/>
      <c r="J52" s="1960"/>
      <c r="K52" s="1960"/>
      <c r="L52" s="1960"/>
      <c r="M52" s="1960"/>
      <c r="N52" s="1960"/>
      <c r="O52" s="1960"/>
      <c r="P52" s="1960"/>
      <c r="Q52" s="1960"/>
      <c r="R52" s="1960"/>
      <c r="S52" s="1960"/>
      <c r="T52" s="1960"/>
      <c r="U52" s="1960"/>
      <c r="V52" s="1960"/>
      <c r="W52" s="1960"/>
      <c r="X52" s="1960"/>
      <c r="Y52" s="1960"/>
      <c r="Z52" s="1960"/>
      <c r="AA52" s="1960"/>
      <c r="AB52" s="1960"/>
      <c r="AC52" s="1960"/>
      <c r="AD52" s="1960"/>
      <c r="AE52" s="1960"/>
      <c r="AF52" s="1960"/>
      <c r="AG52" s="1960"/>
      <c r="AH52" s="1960"/>
      <c r="AI52" s="1960"/>
    </row>
    <row r="53" spans="1:35">
      <c r="A53" s="1960"/>
      <c r="B53" s="1960"/>
      <c r="C53" s="1960"/>
      <c r="D53" s="1960"/>
      <c r="E53" s="1960"/>
      <c r="F53" s="1960"/>
      <c r="G53" s="1960"/>
      <c r="H53" s="1960"/>
      <c r="I53" s="1960"/>
      <c r="J53" s="1960"/>
      <c r="K53" s="1960"/>
      <c r="L53" s="1960"/>
      <c r="M53" s="1960"/>
      <c r="N53" s="1960"/>
      <c r="O53" s="1960"/>
      <c r="P53" s="1960"/>
      <c r="Q53" s="1960"/>
      <c r="R53" s="1960"/>
      <c r="S53" s="1960"/>
      <c r="T53" s="1960"/>
      <c r="U53" s="1960"/>
      <c r="V53" s="1960"/>
      <c r="W53" s="1960"/>
      <c r="X53" s="1960"/>
      <c r="Y53" s="1960"/>
      <c r="Z53" s="1960"/>
      <c r="AA53" s="1960"/>
      <c r="AB53" s="1960"/>
      <c r="AC53" s="1960"/>
      <c r="AD53" s="1960"/>
      <c r="AE53" s="1960"/>
      <c r="AF53" s="1960"/>
      <c r="AG53" s="1960"/>
      <c r="AH53" s="1960"/>
      <c r="AI53" s="1960"/>
    </row>
    <row r="54" spans="1:35" ht="35.4">
      <c r="A54" s="1960"/>
      <c r="B54" s="1960"/>
      <c r="C54" s="1960"/>
      <c r="D54" s="1960"/>
      <c r="E54" s="1960"/>
      <c r="F54" s="1960"/>
      <c r="G54" s="1960"/>
      <c r="H54" s="1960"/>
      <c r="I54" s="1960"/>
      <c r="J54" s="1960"/>
      <c r="K54" s="1960"/>
      <c r="L54" s="1960"/>
      <c r="M54" s="1960"/>
      <c r="N54" s="1960"/>
      <c r="O54" s="1960"/>
      <c r="P54" s="1960"/>
      <c r="Q54" s="1960"/>
      <c r="R54" s="1960"/>
      <c r="S54" s="1960"/>
      <c r="T54" s="1960"/>
      <c r="U54" s="1960"/>
      <c r="V54" s="1960"/>
      <c r="W54" s="1960"/>
      <c r="X54" s="1960"/>
      <c r="Y54" s="1960"/>
      <c r="Z54" s="1960"/>
      <c r="AA54" s="1960"/>
      <c r="AB54" s="1960"/>
      <c r="AC54" s="8181" t="s">
        <v>1114</v>
      </c>
      <c r="AD54" s="8181"/>
      <c r="AE54" s="8181"/>
      <c r="AF54" s="1960"/>
      <c r="AG54" s="1960"/>
      <c r="AH54" s="1960"/>
      <c r="AI54" s="1960"/>
    </row>
    <row r="55" spans="1:35">
      <c r="A55" s="1960"/>
      <c r="B55" s="1960"/>
      <c r="C55" s="1960"/>
      <c r="D55" s="1960"/>
      <c r="E55" s="1960"/>
      <c r="F55" s="1960"/>
      <c r="G55" s="1960"/>
      <c r="H55" s="1960"/>
      <c r="I55" s="1960"/>
      <c r="J55" s="1960"/>
      <c r="K55" s="1960"/>
      <c r="L55" s="1960"/>
      <c r="M55" s="1960"/>
      <c r="N55" s="1960"/>
      <c r="O55" s="1960"/>
      <c r="P55" s="1960"/>
      <c r="Q55" s="1960"/>
      <c r="R55" s="1960"/>
      <c r="S55" s="1960"/>
      <c r="T55" s="1960"/>
      <c r="U55" s="1960"/>
      <c r="V55" s="1960"/>
      <c r="W55" s="1960"/>
      <c r="X55" s="1960"/>
      <c r="Y55" s="1960"/>
      <c r="Z55" s="1960"/>
      <c r="AA55" s="1960"/>
      <c r="AB55" s="1960"/>
      <c r="AC55" s="1960"/>
      <c r="AD55" s="1960"/>
      <c r="AE55" s="1960"/>
      <c r="AF55" s="1960"/>
      <c r="AG55" s="1960"/>
      <c r="AH55" s="1960"/>
      <c r="AI55" s="1960"/>
    </row>
    <row r="56" spans="1:35">
      <c r="A56" s="1960"/>
      <c r="B56" s="1960"/>
      <c r="C56" s="1960"/>
      <c r="D56" s="1960"/>
      <c r="E56" s="1960"/>
      <c r="F56" s="1960"/>
      <c r="G56" s="1960"/>
      <c r="H56" s="1960"/>
      <c r="I56" s="1960"/>
      <c r="J56" s="1960"/>
      <c r="K56" s="1960"/>
      <c r="L56" s="1960"/>
      <c r="M56" s="1960"/>
      <c r="N56" s="1960"/>
      <c r="O56" s="1960"/>
      <c r="P56" s="1960"/>
      <c r="Q56" s="1960"/>
      <c r="R56" s="1960"/>
      <c r="S56" s="1960"/>
      <c r="T56" s="1960"/>
      <c r="U56" s="1960"/>
      <c r="V56" s="1960"/>
      <c r="W56" s="1960"/>
      <c r="X56" s="1960"/>
      <c r="Y56" s="1960"/>
      <c r="Z56" s="1960"/>
      <c r="AA56" s="1960"/>
      <c r="AB56" s="1960"/>
      <c r="AC56" s="1960"/>
      <c r="AD56" s="1960"/>
      <c r="AE56" s="1960"/>
      <c r="AF56" s="1960"/>
      <c r="AG56" s="1960"/>
      <c r="AH56" s="1960"/>
      <c r="AI56" s="1960"/>
    </row>
    <row r="57" spans="1:35">
      <c r="A57" s="1960"/>
      <c r="B57" s="1960"/>
      <c r="C57" s="1960"/>
      <c r="D57" s="1960"/>
      <c r="E57" s="1960"/>
      <c r="F57" s="1960"/>
      <c r="G57" s="1960"/>
      <c r="H57" s="1960"/>
      <c r="I57" s="1960"/>
      <c r="J57" s="1960"/>
      <c r="K57" s="1960"/>
      <c r="L57" s="1960"/>
      <c r="M57" s="1960"/>
      <c r="N57" s="1960"/>
      <c r="O57" s="1960"/>
      <c r="P57" s="1960"/>
      <c r="Q57" s="1960"/>
      <c r="R57" s="1960"/>
      <c r="S57" s="1960"/>
      <c r="T57" s="1960"/>
      <c r="U57" s="1960"/>
      <c r="V57" s="1960"/>
      <c r="W57" s="1960"/>
      <c r="X57" s="1960"/>
      <c r="Y57" s="1960"/>
      <c r="Z57" s="1960"/>
      <c r="AA57" s="1960"/>
      <c r="AB57" s="1960"/>
      <c r="AC57" s="1960"/>
      <c r="AD57" s="1960"/>
      <c r="AE57" s="1960"/>
      <c r="AF57" s="1960"/>
      <c r="AG57" s="1960"/>
      <c r="AH57" s="1960"/>
      <c r="AI57" s="1960"/>
    </row>
    <row r="58" spans="1:35">
      <c r="A58" s="1960"/>
      <c r="B58" s="1960"/>
      <c r="C58" s="1960"/>
      <c r="D58" s="1960"/>
      <c r="E58" s="1960"/>
      <c r="F58" s="1960"/>
      <c r="G58" s="1960"/>
      <c r="H58" s="1960"/>
      <c r="I58" s="1960"/>
      <c r="J58" s="1960"/>
      <c r="K58" s="1960"/>
      <c r="L58" s="1960"/>
      <c r="M58" s="1960"/>
      <c r="N58" s="1960"/>
      <c r="O58" s="1960"/>
      <c r="P58" s="1960"/>
      <c r="Q58" s="1960"/>
      <c r="R58" s="1960"/>
      <c r="S58" s="1960"/>
      <c r="T58" s="1960"/>
      <c r="U58" s="1960"/>
      <c r="V58" s="1960"/>
      <c r="W58" s="1960"/>
      <c r="X58" s="1960"/>
      <c r="Y58" s="1960"/>
      <c r="Z58" s="1960"/>
      <c r="AA58" s="1960"/>
      <c r="AB58" s="1960"/>
      <c r="AC58" s="1960"/>
      <c r="AD58" s="1960"/>
      <c r="AE58" s="1960"/>
      <c r="AF58" s="1960"/>
      <c r="AG58" s="1960"/>
      <c r="AH58" s="1960"/>
      <c r="AI58" s="1960"/>
    </row>
    <row r="59" spans="1:35">
      <c r="A59" s="1960"/>
      <c r="B59" s="1960"/>
      <c r="C59" s="1960"/>
      <c r="D59" s="1960"/>
      <c r="E59" s="1960"/>
      <c r="F59" s="1960"/>
      <c r="G59" s="1960"/>
      <c r="H59" s="1960"/>
      <c r="I59" s="1960"/>
      <c r="J59" s="1960"/>
      <c r="K59" s="1960"/>
      <c r="L59" s="1960"/>
      <c r="M59" s="1960"/>
      <c r="N59" s="1960"/>
      <c r="O59" s="1960"/>
      <c r="P59" s="1960"/>
      <c r="Q59" s="1960"/>
      <c r="R59" s="1960"/>
      <c r="S59" s="1960"/>
      <c r="T59" s="1960"/>
      <c r="U59" s="1960"/>
      <c r="V59" s="1960"/>
      <c r="W59" s="1960"/>
      <c r="X59" s="1960"/>
      <c r="Y59" s="1960"/>
      <c r="Z59" s="1960"/>
      <c r="AA59" s="1960"/>
      <c r="AB59" s="1960"/>
      <c r="AC59" s="1960"/>
      <c r="AD59" s="1960"/>
      <c r="AE59" s="1960"/>
      <c r="AF59" s="1960"/>
      <c r="AG59" s="1960"/>
      <c r="AH59" s="1960"/>
      <c r="AI59" s="1960"/>
    </row>
    <row r="60" spans="1:35">
      <c r="A60" s="1960"/>
      <c r="B60" s="1960"/>
      <c r="C60" s="1960"/>
      <c r="D60" s="1960"/>
      <c r="E60" s="1960"/>
      <c r="F60" s="1960"/>
      <c r="G60" s="1960"/>
      <c r="H60" s="1960"/>
      <c r="I60" s="1960"/>
      <c r="J60" s="1960"/>
      <c r="K60" s="1960"/>
      <c r="L60" s="1960"/>
      <c r="M60" s="1960"/>
      <c r="N60" s="1960"/>
      <c r="O60" s="1960"/>
      <c r="P60" s="1960"/>
      <c r="Q60" s="1960"/>
      <c r="R60" s="1960"/>
      <c r="S60" s="1960"/>
      <c r="T60" s="1960"/>
      <c r="U60" s="1960"/>
      <c r="V60" s="1960"/>
      <c r="W60" s="1960"/>
      <c r="X60" s="1960"/>
      <c r="Y60" s="1960"/>
      <c r="Z60" s="1960"/>
      <c r="AA60" s="1960"/>
      <c r="AB60" s="1960"/>
      <c r="AC60" s="1960"/>
      <c r="AD60" s="1960"/>
      <c r="AE60" s="1960"/>
      <c r="AF60" s="1960"/>
      <c r="AG60" s="1960"/>
      <c r="AH60" s="1960"/>
      <c r="AI60" s="1960"/>
    </row>
    <row r="61" spans="1:35">
      <c r="A61" s="1960"/>
      <c r="B61" s="1960"/>
      <c r="C61" s="1960"/>
      <c r="D61" s="1960"/>
      <c r="E61" s="1960"/>
      <c r="F61" s="1960"/>
      <c r="G61" s="1960"/>
      <c r="H61" s="1960"/>
      <c r="I61" s="1960"/>
      <c r="J61" s="1960"/>
      <c r="K61" s="1960"/>
      <c r="L61" s="1960"/>
      <c r="M61" s="1960"/>
      <c r="N61" s="1960"/>
      <c r="O61" s="1960"/>
      <c r="P61" s="1960"/>
      <c r="Q61" s="1960"/>
      <c r="R61" s="1960"/>
      <c r="S61" s="1960"/>
      <c r="T61" s="1960"/>
      <c r="U61" s="1960"/>
      <c r="V61" s="1960"/>
      <c r="W61" s="1960"/>
      <c r="X61" s="1960"/>
      <c r="Y61" s="1960"/>
      <c r="Z61" s="1960"/>
      <c r="AA61" s="1960"/>
      <c r="AB61" s="1960"/>
      <c r="AC61" s="1960"/>
      <c r="AD61" s="1960"/>
      <c r="AE61" s="1960"/>
      <c r="AF61" s="1960"/>
      <c r="AG61" s="1960"/>
      <c r="AH61" s="1960"/>
      <c r="AI61" s="1960"/>
    </row>
    <row r="62" spans="1:35">
      <c r="A62" s="1960"/>
      <c r="B62" s="1960"/>
      <c r="C62" s="1960"/>
      <c r="D62" s="1960"/>
      <c r="E62" s="1960"/>
      <c r="F62" s="1960"/>
      <c r="G62" s="1960"/>
      <c r="H62" s="1960"/>
      <c r="I62" s="1960"/>
      <c r="J62" s="1960"/>
      <c r="K62" s="1960"/>
      <c r="L62" s="1960"/>
      <c r="M62" s="1960"/>
      <c r="N62" s="1960"/>
      <c r="O62" s="1960"/>
      <c r="P62" s="1960"/>
      <c r="Q62" s="1960"/>
      <c r="R62" s="1960"/>
      <c r="S62" s="1960"/>
      <c r="T62" s="1960"/>
      <c r="U62" s="1960"/>
      <c r="V62" s="1960"/>
      <c r="W62" s="1960"/>
      <c r="X62" s="1960"/>
      <c r="Y62" s="1960"/>
      <c r="Z62" s="1960"/>
      <c r="AA62" s="1960"/>
      <c r="AB62" s="1960"/>
      <c r="AC62" s="1960"/>
      <c r="AD62" s="1960"/>
      <c r="AE62" s="1960"/>
      <c r="AF62" s="1960"/>
      <c r="AG62" s="1960"/>
      <c r="AH62" s="1960"/>
      <c r="AI62" s="1960"/>
    </row>
    <row r="63" spans="1:35">
      <c r="A63" s="1960"/>
      <c r="B63" s="1960"/>
      <c r="C63" s="1960"/>
      <c r="D63" s="1960"/>
      <c r="E63" s="1960"/>
      <c r="F63" s="1960"/>
      <c r="G63" s="1960"/>
      <c r="H63" s="1960"/>
      <c r="I63" s="1960"/>
      <c r="J63" s="1960"/>
      <c r="K63" s="1960"/>
      <c r="L63" s="1960"/>
      <c r="M63" s="1960"/>
      <c r="N63" s="1960"/>
      <c r="O63" s="1960"/>
      <c r="P63" s="1960"/>
      <c r="Q63" s="1960"/>
      <c r="R63" s="1960"/>
      <c r="S63" s="1960"/>
      <c r="T63" s="1960"/>
      <c r="U63" s="1960"/>
      <c r="V63" s="1960"/>
      <c r="W63" s="1960"/>
      <c r="X63" s="1960"/>
      <c r="Y63" s="1960"/>
      <c r="Z63" s="1960"/>
      <c r="AA63" s="1960"/>
      <c r="AB63" s="1960"/>
      <c r="AC63" s="1960"/>
      <c r="AD63" s="1960"/>
      <c r="AE63" s="1960"/>
      <c r="AF63" s="1960"/>
      <c r="AG63" s="1960"/>
      <c r="AH63" s="1960"/>
      <c r="AI63" s="1960"/>
    </row>
    <row r="64" spans="1:35">
      <c r="A64" s="1960"/>
      <c r="B64" s="1960"/>
      <c r="C64" s="1960"/>
      <c r="D64" s="1960"/>
      <c r="E64" s="1960"/>
      <c r="F64" s="1960"/>
      <c r="G64" s="1960"/>
      <c r="H64" s="1960"/>
      <c r="I64" s="1960"/>
      <c r="J64" s="1960"/>
      <c r="K64" s="1960"/>
      <c r="L64" s="1960"/>
      <c r="M64" s="1960"/>
      <c r="N64" s="1960"/>
      <c r="O64" s="1960"/>
      <c r="P64" s="1960"/>
      <c r="Q64" s="1960"/>
      <c r="R64" s="1960"/>
      <c r="S64" s="1960"/>
      <c r="T64" s="1960"/>
      <c r="U64" s="1960"/>
      <c r="V64" s="1960"/>
      <c r="W64" s="1960"/>
      <c r="X64" s="1960"/>
      <c r="Y64" s="1960"/>
      <c r="Z64" s="1960"/>
      <c r="AA64" s="1960"/>
      <c r="AB64" s="1960"/>
      <c r="AC64" s="1960"/>
      <c r="AD64" s="1960"/>
      <c r="AE64" s="1960"/>
      <c r="AF64" s="1960"/>
      <c r="AG64" s="1960"/>
      <c r="AH64" s="1960"/>
      <c r="AI64" s="1960"/>
    </row>
    <row r="65" spans="1:35">
      <c r="A65" s="1960"/>
      <c r="B65" s="1960"/>
      <c r="C65" s="1960"/>
      <c r="D65" s="1960"/>
      <c r="E65" s="1960"/>
      <c r="F65" s="1960"/>
      <c r="G65" s="1960"/>
      <c r="H65" s="1960"/>
      <c r="I65" s="1960"/>
      <c r="J65" s="1960"/>
      <c r="K65" s="1960"/>
      <c r="L65" s="1960"/>
      <c r="M65" s="1960"/>
      <c r="N65" s="1960"/>
      <c r="O65" s="1960"/>
      <c r="P65" s="1960"/>
      <c r="Q65" s="1960"/>
      <c r="R65" s="1960"/>
      <c r="S65" s="1960"/>
      <c r="T65" s="1960"/>
      <c r="U65" s="1960"/>
      <c r="V65" s="1960"/>
      <c r="W65" s="1960"/>
      <c r="X65" s="1960"/>
      <c r="Y65" s="1960"/>
      <c r="Z65" s="1960"/>
      <c r="AA65" s="1960"/>
      <c r="AB65" s="1960"/>
      <c r="AC65" s="1960"/>
      <c r="AD65" s="1960"/>
      <c r="AE65" s="1960"/>
      <c r="AF65" s="1960"/>
      <c r="AG65" s="1960"/>
      <c r="AH65" s="1960"/>
      <c r="AI65" s="1960"/>
    </row>
    <row r="66" spans="1:35">
      <c r="A66" s="1960"/>
      <c r="B66" s="1960"/>
      <c r="C66" s="1960"/>
      <c r="D66" s="1960"/>
      <c r="E66" s="1960"/>
      <c r="F66" s="1960"/>
      <c r="G66" s="1960"/>
      <c r="H66" s="1960"/>
      <c r="I66" s="1960"/>
      <c r="J66" s="1960"/>
      <c r="K66" s="1960"/>
      <c r="L66" s="1960"/>
      <c r="M66" s="1960"/>
      <c r="N66" s="1960"/>
      <c r="O66" s="1960"/>
      <c r="P66" s="1960"/>
      <c r="Q66" s="1960"/>
      <c r="R66" s="1960"/>
      <c r="S66" s="1960"/>
      <c r="T66" s="1960"/>
      <c r="U66" s="1960"/>
      <c r="V66" s="1960"/>
      <c r="W66" s="1960"/>
      <c r="X66" s="1960"/>
      <c r="Y66" s="1960"/>
      <c r="Z66" s="1960"/>
      <c r="AA66" s="1960"/>
      <c r="AB66" s="1960"/>
      <c r="AC66" s="1960"/>
      <c r="AD66" s="1960"/>
      <c r="AE66" s="1960"/>
      <c r="AF66" s="1960"/>
      <c r="AG66" s="1960"/>
      <c r="AH66" s="1960"/>
      <c r="AI66" s="1960"/>
    </row>
    <row r="67" spans="1:35">
      <c r="A67" s="1960"/>
      <c r="B67" s="1960"/>
      <c r="C67" s="1960"/>
      <c r="D67" s="1960"/>
      <c r="E67" s="1960"/>
      <c r="F67" s="1960"/>
      <c r="G67" s="1960"/>
      <c r="H67" s="1960"/>
      <c r="I67" s="1960"/>
      <c r="J67" s="1960"/>
      <c r="K67" s="1960"/>
      <c r="L67" s="1960"/>
      <c r="M67" s="1960"/>
      <c r="N67" s="1960"/>
      <c r="O67" s="1960"/>
      <c r="P67" s="1960"/>
      <c r="Q67" s="1960"/>
      <c r="R67" s="1960"/>
      <c r="S67" s="1960"/>
      <c r="T67" s="1960"/>
      <c r="U67" s="1960"/>
      <c r="V67" s="1960"/>
      <c r="W67" s="1960"/>
      <c r="X67" s="1960"/>
      <c r="Y67" s="1960"/>
      <c r="Z67" s="1960"/>
      <c r="AA67" s="1960"/>
      <c r="AB67" s="1960"/>
      <c r="AC67" s="1960"/>
      <c r="AD67" s="1960"/>
      <c r="AE67" s="1960"/>
      <c r="AF67" s="1960"/>
      <c r="AG67" s="1960"/>
      <c r="AH67" s="1960"/>
      <c r="AI67" s="1960"/>
    </row>
    <row r="68" spans="1:35">
      <c r="A68" s="1960"/>
      <c r="B68" s="1960"/>
      <c r="C68" s="1960"/>
      <c r="D68" s="1960"/>
      <c r="E68" s="1960"/>
      <c r="F68" s="1960"/>
      <c r="G68" s="1960"/>
      <c r="H68" s="1960"/>
      <c r="I68" s="1960"/>
      <c r="J68" s="1960"/>
      <c r="K68" s="1960"/>
      <c r="L68" s="1960"/>
      <c r="M68" s="1960"/>
      <c r="N68" s="1960"/>
      <c r="O68" s="1960"/>
      <c r="P68" s="1960"/>
      <c r="Q68" s="1960"/>
      <c r="R68" s="1960"/>
      <c r="S68" s="1960"/>
      <c r="T68" s="1960"/>
      <c r="U68" s="1960"/>
      <c r="V68" s="1960"/>
      <c r="W68" s="1960"/>
      <c r="X68" s="1960"/>
      <c r="Y68" s="1960"/>
      <c r="Z68" s="1960"/>
      <c r="AA68" s="1960"/>
      <c r="AB68" s="1960"/>
      <c r="AC68" s="1960"/>
      <c r="AD68" s="1960"/>
      <c r="AE68" s="1960"/>
      <c r="AF68" s="1960"/>
      <c r="AG68" s="1960"/>
      <c r="AH68" s="1960"/>
      <c r="AI68" s="1960"/>
    </row>
    <row r="69" spans="1:35">
      <c r="A69" s="1960"/>
      <c r="B69" s="1960"/>
      <c r="C69" s="1960"/>
      <c r="D69" s="1960"/>
      <c r="E69" s="1960"/>
      <c r="F69" s="1960"/>
      <c r="G69" s="1960"/>
      <c r="H69" s="1960"/>
      <c r="I69" s="1960"/>
      <c r="J69" s="1960"/>
      <c r="K69" s="1960"/>
      <c r="L69" s="1960"/>
      <c r="M69" s="1960"/>
      <c r="N69" s="1960"/>
      <c r="O69" s="1960"/>
      <c r="P69" s="1960"/>
      <c r="Q69" s="1960"/>
      <c r="R69" s="1960"/>
      <c r="S69" s="1960"/>
      <c r="T69" s="1960"/>
      <c r="U69" s="1960"/>
      <c r="V69" s="1960"/>
      <c r="W69" s="1960"/>
      <c r="X69" s="1960"/>
      <c r="Y69" s="1960"/>
      <c r="Z69" s="1960"/>
      <c r="AA69" s="1960"/>
      <c r="AB69" s="1960"/>
      <c r="AC69" s="1960"/>
      <c r="AD69" s="1960"/>
      <c r="AE69" s="1960"/>
      <c r="AF69" s="1960"/>
      <c r="AG69" s="1960"/>
      <c r="AH69" s="1960"/>
      <c r="AI69" s="1960"/>
    </row>
    <row r="70" spans="1:35">
      <c r="A70" s="1960"/>
      <c r="B70" s="1960"/>
      <c r="C70" s="1960"/>
      <c r="D70" s="1960"/>
      <c r="E70" s="1960"/>
      <c r="F70" s="1960"/>
      <c r="G70" s="1960"/>
      <c r="H70" s="1960"/>
      <c r="I70" s="1960"/>
      <c r="J70" s="1960"/>
      <c r="K70" s="1960"/>
      <c r="L70" s="1960"/>
      <c r="M70" s="1960"/>
      <c r="N70" s="1960"/>
      <c r="O70" s="1960"/>
      <c r="P70" s="1960"/>
      <c r="Q70" s="1960"/>
      <c r="R70" s="1960"/>
      <c r="S70" s="1960"/>
      <c r="T70" s="1960"/>
      <c r="U70" s="1960"/>
      <c r="V70" s="1960"/>
      <c r="W70" s="1960"/>
      <c r="X70" s="1960"/>
      <c r="Y70" s="1960"/>
      <c r="Z70" s="1960"/>
      <c r="AA70" s="1960"/>
      <c r="AB70" s="1960"/>
      <c r="AC70" s="1960"/>
      <c r="AD70" s="1960"/>
      <c r="AE70" s="1960"/>
      <c r="AF70" s="1960"/>
      <c r="AG70" s="1960"/>
      <c r="AH70" s="1960"/>
      <c r="AI70" s="1960"/>
    </row>
    <row r="71" spans="1:35">
      <c r="A71" s="1960"/>
      <c r="B71" s="1960"/>
      <c r="C71" s="1960"/>
      <c r="D71" s="1960"/>
      <c r="E71" s="1960"/>
      <c r="F71" s="1960"/>
      <c r="G71" s="1960"/>
      <c r="H71" s="1960"/>
      <c r="I71" s="1960"/>
      <c r="J71" s="1960"/>
      <c r="K71" s="1960"/>
      <c r="L71" s="1960"/>
      <c r="M71" s="1960"/>
      <c r="N71" s="1960"/>
      <c r="O71" s="1960"/>
      <c r="P71" s="1960"/>
      <c r="Q71" s="1960"/>
      <c r="R71" s="1960"/>
      <c r="S71" s="1960"/>
      <c r="T71" s="1960"/>
      <c r="U71" s="1960"/>
      <c r="V71" s="1960"/>
      <c r="W71" s="1960"/>
      <c r="X71" s="1960"/>
      <c r="Y71" s="1960"/>
      <c r="Z71" s="1960"/>
      <c r="AA71" s="1960"/>
      <c r="AB71" s="1960"/>
      <c r="AC71" s="1960"/>
      <c r="AD71" s="1960"/>
      <c r="AE71" s="1960"/>
      <c r="AF71" s="1960"/>
      <c r="AG71" s="1960"/>
      <c r="AH71" s="1960"/>
      <c r="AI71" s="1960"/>
    </row>
    <row r="72" spans="1:35">
      <c r="A72" s="1960"/>
      <c r="B72" s="1960"/>
      <c r="C72" s="1960"/>
      <c r="D72" s="1960"/>
      <c r="E72" s="1960"/>
      <c r="F72" s="1960"/>
      <c r="G72" s="1960"/>
      <c r="H72" s="1960"/>
      <c r="I72" s="1960"/>
      <c r="J72" s="1960"/>
      <c r="K72" s="1960"/>
      <c r="L72" s="1960"/>
      <c r="M72" s="1960"/>
      <c r="N72" s="1960"/>
      <c r="O72" s="1960"/>
      <c r="P72" s="1960"/>
      <c r="Q72" s="1960"/>
      <c r="R72" s="1960"/>
      <c r="S72" s="1960"/>
      <c r="T72" s="1960"/>
      <c r="U72" s="1960"/>
      <c r="V72" s="1960"/>
      <c r="W72" s="1960"/>
      <c r="X72" s="1960"/>
      <c r="Y72" s="1960"/>
      <c r="Z72" s="1960"/>
      <c r="AA72" s="1960"/>
      <c r="AB72" s="1960"/>
      <c r="AC72" s="1960"/>
      <c r="AD72" s="1960"/>
      <c r="AE72" s="1960"/>
      <c r="AF72" s="1960"/>
      <c r="AG72" s="1960"/>
      <c r="AH72" s="1960"/>
      <c r="AI72" s="1960"/>
    </row>
    <row r="73" spans="1:35">
      <c r="A73" s="1960"/>
      <c r="B73" s="1960"/>
      <c r="C73" s="1960"/>
      <c r="D73" s="1960"/>
      <c r="E73" s="1960"/>
      <c r="F73" s="1960"/>
      <c r="G73" s="1960"/>
      <c r="H73" s="1960"/>
      <c r="I73" s="1960"/>
      <c r="J73" s="1960"/>
      <c r="K73" s="1960"/>
      <c r="L73" s="1960"/>
      <c r="M73" s="1960"/>
      <c r="N73" s="1960"/>
      <c r="O73" s="1960"/>
      <c r="P73" s="1960"/>
      <c r="Q73" s="1960"/>
      <c r="R73" s="1960"/>
      <c r="S73" s="1960"/>
      <c r="T73" s="1960"/>
      <c r="U73" s="1960"/>
      <c r="V73" s="1960"/>
      <c r="W73" s="1960"/>
      <c r="X73" s="1960"/>
      <c r="Y73" s="1960"/>
      <c r="Z73" s="1960"/>
      <c r="AA73" s="1960"/>
      <c r="AB73" s="1960"/>
      <c r="AC73" s="1960"/>
      <c r="AD73" s="1960"/>
      <c r="AE73" s="1960"/>
      <c r="AF73" s="1960"/>
      <c r="AG73" s="1960"/>
      <c r="AH73" s="1960"/>
      <c r="AI73" s="1960"/>
    </row>
    <row r="74" spans="1:35">
      <c r="A74" s="1960"/>
      <c r="B74" s="1960"/>
      <c r="C74" s="1960"/>
      <c r="D74" s="1960"/>
      <c r="E74" s="1960"/>
      <c r="F74" s="1960"/>
      <c r="G74" s="1960"/>
      <c r="H74" s="1960"/>
      <c r="I74" s="1960"/>
      <c r="J74" s="1960"/>
      <c r="K74" s="1960"/>
      <c r="L74" s="1960"/>
      <c r="M74" s="1960"/>
      <c r="N74" s="1960"/>
      <c r="O74" s="1960"/>
      <c r="P74" s="1960"/>
      <c r="Q74" s="1960"/>
      <c r="R74" s="1960"/>
      <c r="S74" s="1960"/>
      <c r="T74" s="1960"/>
      <c r="U74" s="1960"/>
      <c r="V74" s="1960"/>
      <c r="W74" s="1960"/>
      <c r="X74" s="1960"/>
      <c r="Y74" s="1960"/>
      <c r="Z74" s="1960"/>
      <c r="AA74" s="1960"/>
      <c r="AB74" s="1960"/>
      <c r="AC74" s="1960"/>
      <c r="AD74" s="1960"/>
      <c r="AE74" s="1960"/>
      <c r="AF74" s="1960"/>
      <c r="AG74" s="1960"/>
      <c r="AH74" s="1960"/>
      <c r="AI74" s="1960"/>
    </row>
    <row r="75" spans="1:35">
      <c r="A75" s="1960"/>
      <c r="B75" s="1960"/>
      <c r="C75" s="1960"/>
      <c r="D75" s="1960"/>
      <c r="E75" s="1960"/>
      <c r="F75" s="1960"/>
      <c r="G75" s="1960"/>
      <c r="H75" s="1960"/>
      <c r="I75" s="1960"/>
      <c r="J75" s="1960"/>
      <c r="K75" s="1960"/>
      <c r="L75" s="1960"/>
      <c r="M75" s="1960"/>
      <c r="N75" s="1960"/>
      <c r="O75" s="1960"/>
      <c r="P75" s="1960"/>
      <c r="Q75" s="1960"/>
      <c r="R75" s="1960"/>
      <c r="S75" s="1960"/>
      <c r="T75" s="1960"/>
      <c r="U75" s="1960"/>
      <c r="V75" s="1960"/>
      <c r="W75" s="1960"/>
      <c r="X75" s="1960"/>
      <c r="Y75" s="1960"/>
      <c r="Z75" s="1960"/>
      <c r="AA75" s="1960"/>
      <c r="AB75" s="1960"/>
      <c r="AC75" s="1960"/>
      <c r="AD75" s="1960"/>
      <c r="AE75" s="1960"/>
      <c r="AF75" s="1960"/>
      <c r="AG75" s="1960"/>
      <c r="AH75" s="1960"/>
      <c r="AI75" s="1960"/>
    </row>
    <row r="76" spans="1:35">
      <c r="A76" s="1960"/>
      <c r="B76" s="1960"/>
      <c r="C76" s="1960"/>
      <c r="D76" s="1960"/>
      <c r="E76" s="1960"/>
      <c r="F76" s="1960"/>
      <c r="G76" s="1960"/>
      <c r="H76" s="1960"/>
      <c r="I76" s="1960"/>
      <c r="J76" s="1960"/>
      <c r="K76" s="1960"/>
      <c r="L76" s="1960"/>
      <c r="M76" s="1960"/>
      <c r="N76" s="1960"/>
      <c r="O76" s="1960"/>
      <c r="P76" s="1960"/>
      <c r="Q76" s="1960"/>
      <c r="R76" s="1960"/>
      <c r="S76" s="1960"/>
      <c r="T76" s="1960"/>
      <c r="U76" s="1960"/>
      <c r="V76" s="1960"/>
      <c r="W76" s="1960"/>
      <c r="X76" s="1960"/>
      <c r="Y76" s="1960"/>
      <c r="Z76" s="1960"/>
      <c r="AA76" s="1960"/>
      <c r="AB76" s="1960"/>
      <c r="AC76" s="1960"/>
      <c r="AD76" s="1960"/>
      <c r="AE76" s="1960"/>
      <c r="AF76" s="1960"/>
      <c r="AG76" s="1960"/>
      <c r="AH76" s="1960"/>
      <c r="AI76" s="1960"/>
    </row>
    <row r="77" spans="1:35">
      <c r="A77" s="1960"/>
      <c r="B77" s="1960"/>
      <c r="C77" s="1960"/>
      <c r="D77" s="1960"/>
      <c r="E77" s="1960"/>
      <c r="F77" s="1960"/>
      <c r="G77" s="1960"/>
      <c r="H77" s="1960"/>
      <c r="I77" s="1960"/>
      <c r="J77" s="1960"/>
      <c r="K77" s="1960"/>
      <c r="L77" s="1960"/>
      <c r="M77" s="1960"/>
      <c r="N77" s="1960"/>
      <c r="O77" s="1960"/>
      <c r="P77" s="1960"/>
      <c r="Q77" s="1960"/>
      <c r="R77" s="1960"/>
      <c r="S77" s="1960"/>
      <c r="T77" s="1960"/>
      <c r="U77" s="1960"/>
      <c r="V77" s="1960"/>
      <c r="W77" s="1960"/>
      <c r="X77" s="1960"/>
      <c r="Y77" s="1960"/>
      <c r="Z77" s="1960"/>
      <c r="AA77" s="1960"/>
      <c r="AB77" s="1960"/>
      <c r="AC77" s="1960"/>
      <c r="AD77" s="1960"/>
      <c r="AE77" s="1960"/>
      <c r="AF77" s="1960"/>
      <c r="AG77" s="1960"/>
      <c r="AH77" s="1960"/>
      <c r="AI77" s="1960"/>
    </row>
    <row r="78" spans="1:35">
      <c r="A78" s="1960"/>
      <c r="B78" s="1960"/>
      <c r="C78" s="1960"/>
      <c r="D78" s="1960"/>
      <c r="E78" s="1960"/>
      <c r="F78" s="1960"/>
      <c r="G78" s="1960"/>
      <c r="H78" s="1960"/>
      <c r="I78" s="1960"/>
      <c r="J78" s="1960"/>
      <c r="K78" s="1960"/>
      <c r="L78" s="1960"/>
      <c r="M78" s="1960"/>
      <c r="N78" s="1960"/>
      <c r="O78" s="1960"/>
      <c r="P78" s="1960"/>
      <c r="Q78" s="1960"/>
      <c r="R78" s="1960"/>
      <c r="S78" s="1960"/>
      <c r="T78" s="1960"/>
      <c r="U78" s="1960"/>
      <c r="V78" s="1960"/>
      <c r="W78" s="1960"/>
      <c r="X78" s="1960"/>
      <c r="Y78" s="1960"/>
      <c r="Z78" s="1960"/>
      <c r="AA78" s="1960"/>
      <c r="AB78" s="1960"/>
      <c r="AC78" s="1960"/>
      <c r="AD78" s="1960"/>
      <c r="AE78" s="1960"/>
      <c r="AF78" s="1960"/>
      <c r="AG78" s="1960"/>
      <c r="AH78" s="1960"/>
      <c r="AI78" s="1960"/>
    </row>
    <row r="79" spans="1:35">
      <c r="A79" s="1960"/>
      <c r="B79" s="1960"/>
      <c r="C79" s="1960"/>
      <c r="D79" s="1960"/>
      <c r="E79" s="1960"/>
      <c r="F79" s="1960"/>
      <c r="G79" s="1960"/>
      <c r="H79" s="1960"/>
      <c r="I79" s="1960"/>
      <c r="J79" s="1960"/>
      <c r="K79" s="1960"/>
      <c r="L79" s="1960"/>
      <c r="M79" s="1960"/>
      <c r="N79" s="1960"/>
      <c r="O79" s="1960"/>
      <c r="P79" s="1960"/>
      <c r="Q79" s="1960"/>
      <c r="R79" s="1960"/>
      <c r="S79" s="1960"/>
      <c r="T79" s="1960"/>
      <c r="U79" s="1960"/>
      <c r="V79" s="1960"/>
      <c r="W79" s="1960"/>
      <c r="X79" s="1960"/>
      <c r="Y79" s="1960"/>
      <c r="Z79" s="1960"/>
      <c r="AA79" s="1960"/>
      <c r="AB79" s="1960"/>
      <c r="AC79" s="1960"/>
      <c r="AD79" s="1960"/>
      <c r="AE79" s="1960"/>
      <c r="AF79" s="1960"/>
      <c r="AG79" s="1960"/>
      <c r="AH79" s="1960"/>
      <c r="AI79" s="1960"/>
    </row>
    <row r="80" spans="1:35">
      <c r="A80" s="1960"/>
      <c r="B80" s="1960"/>
      <c r="C80" s="1960"/>
      <c r="D80" s="1960"/>
      <c r="E80" s="1960"/>
      <c r="F80" s="1960"/>
      <c r="G80" s="1960"/>
      <c r="H80" s="1960"/>
      <c r="I80" s="1960"/>
      <c r="J80" s="1960"/>
      <c r="K80" s="1960"/>
      <c r="L80" s="1960"/>
      <c r="M80" s="1960"/>
      <c r="N80" s="1960"/>
      <c r="O80" s="1960"/>
      <c r="P80" s="1960"/>
      <c r="Q80" s="1960"/>
      <c r="R80" s="1960"/>
      <c r="S80" s="1960"/>
      <c r="T80" s="1960"/>
      <c r="U80" s="1960"/>
      <c r="V80" s="1960"/>
      <c r="W80" s="1960"/>
      <c r="X80" s="1960"/>
      <c r="Y80" s="1960"/>
      <c r="Z80" s="1960"/>
      <c r="AA80" s="1960"/>
      <c r="AB80" s="1960"/>
      <c r="AC80" s="1960"/>
      <c r="AD80" s="1960"/>
      <c r="AE80" s="1960"/>
      <c r="AF80" s="1960"/>
      <c r="AG80" s="1960"/>
      <c r="AH80" s="1960"/>
      <c r="AI80" s="1960"/>
    </row>
    <row r="81" spans="1:35">
      <c r="A81" s="1960"/>
      <c r="B81" s="1960"/>
      <c r="C81" s="1960"/>
      <c r="D81" s="1960"/>
      <c r="E81" s="1960"/>
      <c r="F81" s="1960"/>
      <c r="G81" s="1960"/>
      <c r="H81" s="1960"/>
      <c r="I81" s="1960"/>
      <c r="J81" s="1960"/>
      <c r="K81" s="1960"/>
      <c r="L81" s="1960"/>
      <c r="M81" s="1960"/>
      <c r="N81" s="1960"/>
      <c r="O81" s="1960"/>
      <c r="P81" s="1960"/>
      <c r="Q81" s="1960"/>
      <c r="R81" s="1960"/>
      <c r="S81" s="1960"/>
      <c r="T81" s="1960"/>
      <c r="U81" s="1960"/>
      <c r="V81" s="1960"/>
      <c r="W81" s="1960"/>
      <c r="X81" s="1960"/>
      <c r="Y81" s="1960"/>
      <c r="Z81" s="1960"/>
      <c r="AA81" s="1960"/>
      <c r="AB81" s="1960"/>
      <c r="AC81" s="1960"/>
      <c r="AD81" s="1960"/>
      <c r="AE81" s="1960"/>
      <c r="AF81" s="1960"/>
      <c r="AG81" s="1960"/>
      <c r="AH81" s="1960"/>
      <c r="AI81" s="1960"/>
    </row>
    <row r="82" spans="1:35">
      <c r="A82" s="1960"/>
      <c r="B82" s="1960"/>
      <c r="C82" s="1960"/>
      <c r="D82" s="1960"/>
      <c r="E82" s="1960"/>
      <c r="F82" s="1960"/>
      <c r="G82" s="1960"/>
      <c r="H82" s="1960"/>
      <c r="I82" s="1960"/>
      <c r="J82" s="1960"/>
      <c r="K82" s="1960"/>
      <c r="L82" s="1960"/>
      <c r="M82" s="1960"/>
      <c r="N82" s="1960"/>
      <c r="O82" s="1960"/>
      <c r="P82" s="1960"/>
      <c r="Q82" s="1960"/>
      <c r="R82" s="1960"/>
      <c r="S82" s="1960"/>
      <c r="T82" s="1960"/>
      <c r="U82" s="1960"/>
      <c r="V82" s="1960"/>
      <c r="W82" s="1960"/>
      <c r="X82" s="1960"/>
      <c r="Y82" s="1960"/>
      <c r="Z82" s="1960"/>
      <c r="AA82" s="1960"/>
      <c r="AB82" s="1960"/>
      <c r="AC82" s="1960"/>
      <c r="AD82" s="1960"/>
      <c r="AE82" s="1960"/>
      <c r="AF82" s="1960"/>
      <c r="AG82" s="1960"/>
      <c r="AH82" s="1960"/>
      <c r="AI82" s="1960"/>
    </row>
    <row r="83" spans="1:35">
      <c r="A83" s="1960"/>
      <c r="B83" s="1960"/>
      <c r="C83" s="1960"/>
      <c r="D83" s="1960"/>
      <c r="E83" s="1960"/>
      <c r="F83" s="1960"/>
      <c r="G83" s="1960"/>
      <c r="H83" s="1960"/>
      <c r="I83" s="1960"/>
      <c r="J83" s="1960"/>
      <c r="K83" s="1960"/>
      <c r="L83" s="1960"/>
      <c r="M83" s="1960"/>
      <c r="N83" s="1960"/>
      <c r="O83" s="1960"/>
      <c r="P83" s="1960"/>
      <c r="Q83" s="1960"/>
      <c r="R83" s="1960"/>
      <c r="S83" s="1960"/>
      <c r="T83" s="1960"/>
      <c r="U83" s="1960"/>
      <c r="V83" s="1960"/>
      <c r="W83" s="1960"/>
      <c r="X83" s="1960"/>
      <c r="Y83" s="1960"/>
      <c r="Z83" s="1960"/>
      <c r="AA83" s="1960"/>
      <c r="AB83" s="1960"/>
      <c r="AC83" s="1960"/>
      <c r="AD83" s="1960"/>
      <c r="AE83" s="1960"/>
      <c r="AF83" s="1960"/>
      <c r="AG83" s="1960"/>
      <c r="AH83" s="1960"/>
      <c r="AI83" s="1960"/>
    </row>
    <row r="84" spans="1:35">
      <c r="A84" s="1960"/>
      <c r="B84" s="1960"/>
      <c r="C84" s="1960"/>
      <c r="D84" s="1960"/>
      <c r="E84" s="1960"/>
      <c r="F84" s="1960"/>
      <c r="G84" s="1960"/>
      <c r="H84" s="1960"/>
      <c r="I84" s="1960"/>
      <c r="J84" s="1960"/>
      <c r="K84" s="1960"/>
      <c r="L84" s="1960"/>
      <c r="M84" s="1960"/>
      <c r="N84" s="1960"/>
      <c r="O84" s="1960"/>
      <c r="P84" s="1960"/>
      <c r="Q84" s="1960"/>
      <c r="R84" s="1960"/>
      <c r="S84" s="1960"/>
      <c r="T84" s="1960"/>
      <c r="U84" s="1960"/>
      <c r="V84" s="1960"/>
      <c r="W84" s="1960"/>
      <c r="X84" s="1960"/>
      <c r="Y84" s="1960"/>
      <c r="Z84" s="1960"/>
      <c r="AA84" s="1960"/>
      <c r="AB84" s="1960"/>
      <c r="AC84" s="1960"/>
      <c r="AD84" s="1960"/>
      <c r="AE84" s="1960"/>
      <c r="AF84" s="1960"/>
      <c r="AG84" s="1960"/>
      <c r="AH84" s="1960"/>
      <c r="AI84" s="1960"/>
    </row>
  </sheetData>
  <customSheetViews>
    <customSheetView guid="{12CA49F8-E6BA-489F-9DA0-6B8A5CD7EDCA}" scale="70" showPageBreaks="1" printArea="1" view="pageBreakPreview" topLeftCell="A46">
      <rowBreaks count="3" manualBreakCount="3">
        <brk id="19" max="34" man="1"/>
        <brk id="41" max="34" man="1"/>
        <brk id="56" max="34" man="1"/>
      </rowBreaks>
      <pageMargins left="0" right="0" top="0" bottom="0" header="0" footer="0"/>
      <printOptions horizontalCentered="1"/>
      <pageSetup scale="39" orientation="landscape" r:id="rId1"/>
    </customSheetView>
    <customSheetView guid="{37E56966-4F94-4240-A3E5-59881448F1B0}" scale="70" showPageBreaks="1" printArea="1" view="pageBreakPreview" topLeftCell="A28">
      <rowBreaks count="3" manualBreakCount="3">
        <brk id="19" max="34" man="1"/>
        <brk id="41" max="34" man="1"/>
        <brk id="56" max="34" man="1"/>
      </rowBreaks>
      <pageMargins left="0" right="0" top="0" bottom="0" header="0" footer="0"/>
      <printOptions horizontalCentered="1"/>
      <pageSetup scale="39" orientation="landscape" r:id="rId2"/>
    </customSheetView>
    <customSheetView guid="{230182A1-F070-4DDB-9301-86882B42A49C}" scale="40" showPageBreaks="1" printArea="1" view="pageBreakPreview">
      <selection activeCell="A11" sqref="A11:AG11"/>
      <rowBreaks count="3" manualBreakCount="3">
        <brk id="19" max="34" man="1"/>
        <brk id="41" max="34" man="1"/>
        <brk id="56" max="34" man="1"/>
      </rowBreaks>
      <pageMargins left="0" right="0" top="0" bottom="0" header="0" footer="0"/>
      <printOptions horizontalCentered="1"/>
      <pageSetup scale="39" orientation="landscape" r:id="rId3"/>
    </customSheetView>
    <customSheetView guid="{7E615092-1A34-48E1-8A6E-7383EDD6AB18}" scale="70" showPageBreaks="1" printArea="1" view="pageBreakPreview" topLeftCell="A28">
      <rowBreaks count="3" manualBreakCount="3">
        <brk id="19" max="34" man="1"/>
        <brk id="41" max="34" man="1"/>
        <brk id="56" max="34" man="1"/>
      </rowBreaks>
      <pageMargins left="0" right="0" top="0" bottom="0" header="0" footer="0"/>
      <printOptions horizontalCentered="1"/>
      <pageSetup scale="39" orientation="landscape" r:id="rId4"/>
    </customSheetView>
  </customSheetViews>
  <mergeCells count="183">
    <mergeCell ref="B2:H2"/>
    <mergeCell ref="B3:H3"/>
    <mergeCell ref="B20:H20"/>
    <mergeCell ref="B21:H21"/>
    <mergeCell ref="B42:H42"/>
    <mergeCell ref="B43:H43"/>
    <mergeCell ref="Z19:AB19"/>
    <mergeCell ref="AA40:AC40"/>
    <mergeCell ref="AC54:AE54"/>
    <mergeCell ref="B6:D6"/>
    <mergeCell ref="B7:B8"/>
    <mergeCell ref="C7:C9"/>
    <mergeCell ref="D7:D9"/>
    <mergeCell ref="AA7:AB7"/>
    <mergeCell ref="AC7:AD7"/>
    <mergeCell ref="AE6:AE9"/>
    <mergeCell ref="A11:AG11"/>
    <mergeCell ref="I13:W13"/>
    <mergeCell ref="I14:L15"/>
    <mergeCell ref="I16:L16"/>
    <mergeCell ref="I17:L17"/>
    <mergeCell ref="I18:L18"/>
    <mergeCell ref="M14:O15"/>
    <mergeCell ref="P14:Q15"/>
    <mergeCell ref="AF6:AF9"/>
    <mergeCell ref="AG6:AG9"/>
    <mergeCell ref="X8:X9"/>
    <mergeCell ref="Y8:Y9"/>
    <mergeCell ref="Z7:Z9"/>
    <mergeCell ref="AA8:AA9"/>
    <mergeCell ref="AB8:AB9"/>
    <mergeCell ref="AC8:AC9"/>
    <mergeCell ref="H6:AD6"/>
    <mergeCell ref="I7:M7"/>
    <mergeCell ref="O7:V7"/>
    <mergeCell ref="H7:H9"/>
    <mergeCell ref="I8:I9"/>
    <mergeCell ref="J8:J9"/>
    <mergeCell ref="K8:K9"/>
    <mergeCell ref="AD8:AD9"/>
    <mergeCell ref="R8:R9"/>
    <mergeCell ref="S8:S9"/>
    <mergeCell ref="T8:T9"/>
    <mergeCell ref="U8:U9"/>
    <mergeCell ref="V8:V9"/>
    <mergeCell ref="W7:W9"/>
    <mergeCell ref="L8:L9"/>
    <mergeCell ref="M8:M9"/>
    <mergeCell ref="N7:N9"/>
    <mergeCell ref="O8:O9"/>
    <mergeCell ref="P8:P9"/>
    <mergeCell ref="Q8:Q9"/>
    <mergeCell ref="E6:E9"/>
    <mergeCell ref="F6:F9"/>
    <mergeCell ref="G6:G9"/>
    <mergeCell ref="R17:S17"/>
    <mergeCell ref="R18:S18"/>
    <mergeCell ref="U16:W16"/>
    <mergeCell ref="U17:W17"/>
    <mergeCell ref="U18:W18"/>
    <mergeCell ref="B25:D25"/>
    <mergeCell ref="H25:AC25"/>
    <mergeCell ref="I26:M26"/>
    <mergeCell ref="U14:W15"/>
    <mergeCell ref="R14:T14"/>
    <mergeCell ref="R15:S15"/>
    <mergeCell ref="M16:O16"/>
    <mergeCell ref="M17:O17"/>
    <mergeCell ref="M18:O18"/>
    <mergeCell ref="P16:Q16"/>
    <mergeCell ref="P17:Q17"/>
    <mergeCell ref="P18:Q18"/>
    <mergeCell ref="R16:S16"/>
    <mergeCell ref="B26:B28"/>
    <mergeCell ref="C26:C28"/>
    <mergeCell ref="D26:D28"/>
    <mergeCell ref="E25:E28"/>
    <mergeCell ref="F25:F28"/>
    <mergeCell ref="G25:G28"/>
    <mergeCell ref="I27:I28"/>
    <mergeCell ref="J27:J28"/>
    <mergeCell ref="T27:T28"/>
    <mergeCell ref="U27:U28"/>
    <mergeCell ref="V27:V28"/>
    <mergeCell ref="K27:K28"/>
    <mergeCell ref="L27:L28"/>
    <mergeCell ref="M27:M28"/>
    <mergeCell ref="N26:N28"/>
    <mergeCell ref="O26:O28"/>
    <mergeCell ref="P27:P28"/>
    <mergeCell ref="AF25:AF28"/>
    <mergeCell ref="B30:AF30"/>
    <mergeCell ref="J33:M34"/>
    <mergeCell ref="J37:M37"/>
    <mergeCell ref="N33:P34"/>
    <mergeCell ref="Q33:R34"/>
    <mergeCell ref="S33:V33"/>
    <mergeCell ref="S34:T34"/>
    <mergeCell ref="AA26:AA28"/>
    <mergeCell ref="AB26:AC26"/>
    <mergeCell ref="AB27:AB28"/>
    <mergeCell ref="AC27:AC28"/>
    <mergeCell ref="AD25:AD28"/>
    <mergeCell ref="AE25:AE28"/>
    <mergeCell ref="W27:W28"/>
    <mergeCell ref="R27:R28"/>
    <mergeCell ref="P26:W26"/>
    <mergeCell ref="X26:X28"/>
    <mergeCell ref="Y26:Z26"/>
    <mergeCell ref="Y27:Y28"/>
    <mergeCell ref="Z27:Z28"/>
    <mergeCell ref="Q27:Q28"/>
    <mergeCell ref="S27:S28"/>
    <mergeCell ref="H26:H28"/>
    <mergeCell ref="U34:V34"/>
    <mergeCell ref="W33:X34"/>
    <mergeCell ref="N35:P35"/>
    <mergeCell ref="N36:P36"/>
    <mergeCell ref="N37:P37"/>
    <mergeCell ref="N38:P38"/>
    <mergeCell ref="Q35:R35"/>
    <mergeCell ref="Q36:R36"/>
    <mergeCell ref="Q37:R37"/>
    <mergeCell ref="Q38:R38"/>
    <mergeCell ref="S35:T35"/>
    <mergeCell ref="S36:T36"/>
    <mergeCell ref="S37:T37"/>
    <mergeCell ref="S38:T38"/>
    <mergeCell ref="U35:V35"/>
    <mergeCell ref="W35:X35"/>
    <mergeCell ref="W36:X36"/>
    <mergeCell ref="W37:X37"/>
    <mergeCell ref="W38:X38"/>
    <mergeCell ref="U36:V36"/>
    <mergeCell ref="U37:V37"/>
    <mergeCell ref="U38:V38"/>
    <mergeCell ref="AI45:AI48"/>
    <mergeCell ref="C46:C48"/>
    <mergeCell ref="D46:D48"/>
    <mergeCell ref="P46:P48"/>
    <mergeCell ref="J35:M35"/>
    <mergeCell ref="J36:M36"/>
    <mergeCell ref="F45:F48"/>
    <mergeCell ref="G45:G48"/>
    <mergeCell ref="AE47:AE48"/>
    <mergeCell ref="R47:R48"/>
    <mergeCell ref="S47:S48"/>
    <mergeCell ref="T47:T48"/>
    <mergeCell ref="U47:U48"/>
    <mergeCell ref="V47:V48"/>
    <mergeCell ref="W47:W48"/>
    <mergeCell ref="J47:J48"/>
    <mergeCell ref="K47:K48"/>
    <mergeCell ref="L47:L48"/>
    <mergeCell ref="M47:M48"/>
    <mergeCell ref="N47:N48"/>
    <mergeCell ref="O46:O48"/>
    <mergeCell ref="AA47:AA48"/>
    <mergeCell ref="AD47:AD48"/>
    <mergeCell ref="J32:X32"/>
    <mergeCell ref="I47:I48"/>
    <mergeCell ref="Q47:Q48"/>
    <mergeCell ref="Z47:Z48"/>
    <mergeCell ref="AC47:AC48"/>
    <mergeCell ref="A51:Y51"/>
    <mergeCell ref="A44:AI44"/>
    <mergeCell ref="Q46:X46"/>
    <mergeCell ref="Y46:Y48"/>
    <mergeCell ref="Z46:AA46"/>
    <mergeCell ref="AB46:AB48"/>
    <mergeCell ref="AC46:AD46"/>
    <mergeCell ref="AE46:AF46"/>
    <mergeCell ref="A45:A48"/>
    <mergeCell ref="B45:D45"/>
    <mergeCell ref="E45:E48"/>
    <mergeCell ref="H45:AD45"/>
    <mergeCell ref="B46:B48"/>
    <mergeCell ref="H46:H48"/>
    <mergeCell ref="I46:N46"/>
    <mergeCell ref="X47:X48"/>
    <mergeCell ref="AF47:AF48"/>
    <mergeCell ref="AH45:AH48"/>
    <mergeCell ref="AG46:AG48"/>
  </mergeCells>
  <printOptions horizontalCentered="1"/>
  <pageMargins left="0" right="0" top="0" bottom="0" header="0" footer="0"/>
  <pageSetup scale="39" orientation="landscape" r:id="rId5"/>
  <rowBreaks count="3" manualBreakCount="3">
    <brk id="19" max="34" man="1"/>
    <brk id="41" max="34" man="1"/>
    <brk id="56" max="34" man="1"/>
  </rowBreaks>
  <drawing r:id="rId6"/>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ورقة16">
    <pageSetUpPr fitToPage="1"/>
  </sheetPr>
  <dimension ref="A1:CO44"/>
  <sheetViews>
    <sheetView rightToLeft="1" view="pageBreakPreview" topLeftCell="A4" zoomScale="40" zoomScaleNormal="50" zoomScaleSheetLayoutView="40" workbookViewId="0"/>
  </sheetViews>
  <sheetFormatPr defaultColWidth="8" defaultRowHeight="75.75" customHeight="1"/>
  <cols>
    <col min="1" max="1" width="17.59765625" customWidth="1"/>
    <col min="2" max="2" width="51.8984375" customWidth="1"/>
    <col min="3" max="3" width="9.59765625" style="545" customWidth="1"/>
    <col min="4" max="4" width="11.09765625" style="545" customWidth="1"/>
    <col min="5" max="5" width="22.3984375" style="545" bestFit="1" customWidth="1"/>
    <col min="6" max="6" width="8.296875" style="545" customWidth="1"/>
    <col min="7" max="10" width="6.09765625" style="545" customWidth="1"/>
    <col min="11" max="11" width="7.296875" style="545" customWidth="1"/>
    <col min="12" max="12" width="10.09765625" style="545" customWidth="1"/>
    <col min="13" max="30" width="7.59765625" style="545" customWidth="1"/>
    <col min="31" max="40" width="7.59765625" style="538" customWidth="1"/>
    <col min="41" max="41" width="11.09765625" style="545" customWidth="1"/>
    <col min="42" max="42" width="11.8984375" style="545" customWidth="1"/>
    <col min="43" max="46" width="7.59765625" style="545" customWidth="1"/>
    <col min="47" max="47" width="10.8984375" style="545" customWidth="1"/>
    <col min="48" max="57" width="7.59765625" style="545" customWidth="1"/>
    <col min="58" max="58" width="10.8984375" style="545" customWidth="1"/>
    <col min="59" max="64" width="7.59765625" style="545" customWidth="1"/>
    <col min="65" max="65" width="10.8984375" style="545" customWidth="1"/>
    <col min="66" max="71" width="7.59765625" style="545" customWidth="1"/>
    <col min="72" max="72" width="10.3984375" style="545" customWidth="1"/>
    <col min="73" max="78" width="7.59765625" style="545" customWidth="1"/>
    <col min="79" max="16384" width="8" style="545"/>
  </cols>
  <sheetData>
    <row r="1" spans="1:93" s="538" customFormat="1" ht="42.75" customHeight="1" thickBot="1">
      <c r="A1" s="4543"/>
      <c r="B1" s="4543"/>
      <c r="C1" s="4543"/>
      <c r="D1" s="4543"/>
      <c r="E1" s="4543"/>
      <c r="F1" s="4543"/>
      <c r="G1" s="4543"/>
      <c r="J1" s="729"/>
      <c r="N1" s="729"/>
      <c r="U1" s="729"/>
    </row>
    <row r="2" spans="1:93" s="538" customFormat="1" ht="78.75" customHeight="1" thickBot="1">
      <c r="A2" s="4544"/>
      <c r="B2" s="8375" t="s">
        <v>340</v>
      </c>
      <c r="C2" s="8376"/>
      <c r="D2" s="8376"/>
      <c r="E2" s="8376"/>
      <c r="F2" s="8376"/>
      <c r="G2" s="8376"/>
      <c r="H2" s="8376"/>
      <c r="I2" s="8376"/>
      <c r="J2" s="8376"/>
      <c r="K2" s="8377"/>
      <c r="N2" s="729"/>
      <c r="U2" s="729"/>
    </row>
    <row r="3" spans="1:93" s="538" customFormat="1" ht="42.75" customHeight="1" thickBot="1">
      <c r="A3" s="730"/>
      <c r="B3" s="730"/>
      <c r="C3" s="253"/>
      <c r="D3" s="253"/>
      <c r="E3" s="253"/>
      <c r="F3" s="253"/>
      <c r="G3" s="253"/>
      <c r="J3" s="729"/>
      <c r="N3" s="729"/>
      <c r="U3" s="729"/>
    </row>
    <row r="4" spans="1:93" s="538" customFormat="1" ht="65.25" customHeight="1" thickBot="1">
      <c r="A4" s="4545"/>
      <c r="B4" s="8378" t="s">
        <v>341</v>
      </c>
      <c r="C4" s="8379"/>
      <c r="D4" s="8379"/>
      <c r="E4" s="8379"/>
      <c r="F4" s="8379"/>
      <c r="G4" s="8379"/>
      <c r="H4" s="8379"/>
      <c r="I4" s="8379"/>
      <c r="J4" s="8380"/>
      <c r="N4" s="729"/>
      <c r="U4" s="729"/>
    </row>
    <row r="5" spans="1:93" s="538" customFormat="1" ht="42.75" customHeight="1">
      <c r="J5" s="729"/>
      <c r="N5" s="729"/>
      <c r="U5" s="729"/>
    </row>
    <row r="6" spans="1:93" s="538" customFormat="1" ht="16.5" customHeight="1">
      <c r="J6" s="729"/>
      <c r="N6" s="729"/>
      <c r="U6" s="729"/>
    </row>
    <row r="7" spans="1:93" s="538" customFormat="1" ht="90" customHeight="1">
      <c r="A7" s="8209" t="str">
        <f>"انتاج " &amp;الاعدادات!D2&amp;"  لقضايا جنح وجنايات الطفل الجزئية والمستانفة"</f>
        <v>انتاج عن شهر  يوليو لسنة 2026م   لقضايا جنح وجنايات الطفل الجزئية والمستانفة</v>
      </c>
      <c r="B7" s="8210"/>
      <c r="C7" s="8210"/>
      <c r="D7" s="8210"/>
      <c r="E7" s="8210"/>
      <c r="F7" s="8210"/>
      <c r="G7" s="8210"/>
      <c r="H7" s="8210"/>
      <c r="I7" s="8210"/>
      <c r="J7" s="8210"/>
      <c r="K7" s="8210"/>
      <c r="L7" s="8210"/>
      <c r="M7" s="8210"/>
      <c r="N7" s="8210"/>
      <c r="O7" s="8210"/>
      <c r="P7" s="8210"/>
      <c r="Q7" s="8210"/>
      <c r="R7" s="8210"/>
      <c r="S7" s="8210"/>
      <c r="T7" s="8210"/>
      <c r="U7" s="8210"/>
      <c r="V7" s="8210"/>
      <c r="W7" s="8210"/>
      <c r="X7" s="8210"/>
      <c r="Y7" s="8210"/>
      <c r="Z7" s="8210"/>
      <c r="AA7" s="8210"/>
      <c r="AB7" s="8210"/>
      <c r="AC7" s="8210"/>
      <c r="AD7" s="8210"/>
      <c r="AE7" s="8210"/>
      <c r="AF7" s="8210"/>
      <c r="AG7" s="8210"/>
      <c r="AH7" s="8210"/>
      <c r="AI7" s="8210"/>
      <c r="AJ7" s="8210"/>
      <c r="AK7" s="8210"/>
      <c r="AL7" s="8210"/>
      <c r="AM7" s="8210"/>
      <c r="AN7" s="8210"/>
      <c r="AO7" s="8210"/>
      <c r="AP7" s="8210"/>
      <c r="AQ7" s="8210"/>
      <c r="AR7" s="8210"/>
      <c r="AS7" s="8210"/>
      <c r="AT7" s="8210"/>
      <c r="AU7" s="8210"/>
      <c r="AV7" s="8210"/>
      <c r="AW7" s="8210"/>
      <c r="AX7" s="8210"/>
      <c r="AY7" s="8210"/>
      <c r="AZ7" s="8210"/>
      <c r="BA7" s="8210"/>
      <c r="BB7" s="8210"/>
      <c r="BC7" s="8210"/>
      <c r="BD7" s="8210"/>
      <c r="BE7" s="8210"/>
      <c r="BF7" s="8210"/>
      <c r="BG7" s="8210"/>
      <c r="BH7" s="8210"/>
      <c r="BI7" s="8210"/>
      <c r="BJ7" s="8210"/>
      <c r="BK7" s="8210"/>
      <c r="BL7" s="8210"/>
      <c r="BM7" s="8210"/>
      <c r="BN7" s="8210"/>
      <c r="BO7" s="8210"/>
    </row>
    <row r="8" spans="1:93" ht="42.75" customHeight="1" thickBot="1">
      <c r="A8" s="731"/>
      <c r="B8" s="731"/>
      <c r="C8" s="731"/>
      <c r="D8" s="731"/>
      <c r="E8" s="731"/>
      <c r="F8" s="731"/>
      <c r="G8" s="731"/>
      <c r="H8" s="731"/>
      <c r="I8" s="731"/>
      <c r="J8" s="731"/>
      <c r="K8" s="731"/>
      <c r="L8" s="731"/>
      <c r="M8" s="731"/>
      <c r="N8" s="731"/>
      <c r="O8" s="731"/>
      <c r="P8" s="731"/>
      <c r="Q8" s="731"/>
      <c r="R8" s="731"/>
      <c r="S8" s="731"/>
      <c r="T8" s="731"/>
      <c r="U8" s="731"/>
      <c r="V8" s="4457"/>
      <c r="W8" s="4457"/>
      <c r="X8" s="4458"/>
      <c r="Y8" s="4458"/>
      <c r="Z8" s="4459"/>
      <c r="AA8" s="4459"/>
      <c r="AB8" s="4459"/>
      <c r="AC8" s="4457"/>
      <c r="AD8" s="4457"/>
      <c r="AE8" s="4460"/>
      <c r="AF8" s="4461"/>
      <c r="AG8" s="4460"/>
      <c r="AH8" s="4461"/>
      <c r="AI8" s="4460"/>
      <c r="AJ8" s="4461"/>
      <c r="AK8" s="4461"/>
      <c r="AL8" s="4461"/>
      <c r="AM8" s="4460"/>
      <c r="AN8" s="4461"/>
      <c r="AO8" s="4457"/>
      <c r="AP8" s="4457"/>
      <c r="AQ8" s="4457"/>
      <c r="AR8" s="4457"/>
      <c r="AS8" s="4457"/>
      <c r="AT8" s="4457"/>
      <c r="AU8" s="4457"/>
      <c r="AV8" s="4457"/>
      <c r="AW8" s="4457"/>
    </row>
    <row r="9" spans="1:93" ht="59.25" customHeight="1" thickBot="1">
      <c r="A9" s="8211" t="s">
        <v>208</v>
      </c>
      <c r="B9" s="8212"/>
      <c r="C9" s="8212"/>
      <c r="D9" s="8212"/>
      <c r="E9" s="8213"/>
      <c r="F9" s="8214" t="s">
        <v>93</v>
      </c>
      <c r="G9" s="8214"/>
      <c r="H9" s="8214"/>
      <c r="I9" s="8214"/>
      <c r="J9" s="8214"/>
      <c r="K9" s="8214"/>
      <c r="L9" s="8215"/>
      <c r="M9" s="8373"/>
      <c r="N9" s="8216" t="s">
        <v>117</v>
      </c>
      <c r="O9" s="8218" t="s">
        <v>342</v>
      </c>
      <c r="P9" s="8219"/>
      <c r="Q9" s="8219"/>
      <c r="R9" s="8219"/>
      <c r="S9" s="8219"/>
      <c r="T9" s="8219"/>
      <c r="U9" s="8220"/>
      <c r="V9" s="8227" t="s">
        <v>97</v>
      </c>
      <c r="W9" s="8294" t="s">
        <v>343</v>
      </c>
      <c r="X9" s="8294"/>
      <c r="Y9" s="8294"/>
      <c r="Z9" s="8294"/>
      <c r="AA9" s="8294"/>
      <c r="AB9" s="8294"/>
      <c r="AC9" s="8294"/>
      <c r="AD9" s="8294"/>
      <c r="AE9" s="8294"/>
      <c r="AF9" s="8294"/>
      <c r="AG9" s="8294"/>
      <c r="AH9" s="8294"/>
      <c r="AI9" s="8294"/>
      <c r="AJ9" s="8294"/>
      <c r="AK9" s="8294"/>
      <c r="AL9" s="8294"/>
      <c r="AM9" s="8294"/>
      <c r="AN9" s="8294"/>
      <c r="AO9" s="8294"/>
      <c r="AP9" s="8294"/>
      <c r="AQ9" s="8294"/>
      <c r="AR9" s="8294"/>
      <c r="AS9" s="8294"/>
      <c r="AT9" s="8294"/>
      <c r="AU9" s="8294"/>
      <c r="AV9" s="8294"/>
      <c r="AW9" s="8294"/>
      <c r="AX9" s="8297" t="s">
        <v>490</v>
      </c>
      <c r="AY9" s="8298"/>
      <c r="AZ9" s="8298"/>
      <c r="BA9" s="8298"/>
      <c r="BB9" s="8298"/>
      <c r="BC9" s="8298"/>
      <c r="BD9" s="8298"/>
      <c r="BE9" s="8299"/>
      <c r="BF9" s="8297" t="s">
        <v>491</v>
      </c>
      <c r="BG9" s="8298"/>
      <c r="BH9" s="8298"/>
      <c r="BI9" s="8298"/>
      <c r="BJ9" s="8298"/>
      <c r="BK9" s="8298"/>
      <c r="BL9" s="8298"/>
      <c r="BM9" s="8297" t="s">
        <v>492</v>
      </c>
      <c r="BN9" s="8298"/>
      <c r="BO9" s="8298"/>
      <c r="BP9" s="8298"/>
      <c r="BQ9" s="8298"/>
      <c r="BR9" s="8298"/>
      <c r="BS9" s="8298"/>
      <c r="BT9" s="8297" t="s">
        <v>493</v>
      </c>
      <c r="BU9" s="8298"/>
      <c r="BV9" s="8298"/>
      <c r="BW9" s="8298"/>
      <c r="BX9" s="8298"/>
      <c r="BY9" s="8298"/>
      <c r="BZ9" s="8298"/>
      <c r="CA9" s="4439"/>
      <c r="CB9" s="4439"/>
      <c r="CC9" s="4439"/>
      <c r="CD9" s="4439"/>
      <c r="CE9" s="4439"/>
      <c r="CF9" s="4439"/>
      <c r="CG9" s="4439"/>
      <c r="CH9" s="4439"/>
      <c r="CI9" s="4439"/>
      <c r="CJ9" s="4439"/>
      <c r="CK9" s="4439"/>
      <c r="CL9" s="4439"/>
      <c r="CM9" s="4439"/>
      <c r="CN9" s="4439"/>
      <c r="CO9" s="4439"/>
    </row>
    <row r="10" spans="1:93" s="549" customFormat="1" ht="121.5" customHeight="1" thickBot="1">
      <c r="A10" s="8230" t="s">
        <v>487</v>
      </c>
      <c r="B10" s="8389" t="s">
        <v>88</v>
      </c>
      <c r="C10" s="8391" t="s">
        <v>488</v>
      </c>
      <c r="D10" s="8391" t="s">
        <v>90</v>
      </c>
      <c r="E10" s="8393" t="s">
        <v>91</v>
      </c>
      <c r="F10" s="8395" t="s">
        <v>489</v>
      </c>
      <c r="G10" s="8205"/>
      <c r="H10" s="8205"/>
      <c r="I10" s="8205"/>
      <c r="J10" s="8205" t="s">
        <v>344</v>
      </c>
      <c r="K10" s="8206"/>
      <c r="L10" s="8233" t="s">
        <v>109</v>
      </c>
      <c r="M10" s="8374"/>
      <c r="N10" s="8217"/>
      <c r="O10" s="8221"/>
      <c r="P10" s="8222"/>
      <c r="Q10" s="8222"/>
      <c r="R10" s="8222"/>
      <c r="S10" s="8222"/>
      <c r="T10" s="8222"/>
      <c r="U10" s="8223"/>
      <c r="V10" s="8228"/>
      <c r="W10" s="8295"/>
      <c r="X10" s="8296"/>
      <c r="Y10" s="8296"/>
      <c r="Z10" s="8296"/>
      <c r="AA10" s="8296"/>
      <c r="AB10" s="8296"/>
      <c r="AC10" s="8296"/>
      <c r="AD10" s="8296"/>
      <c r="AE10" s="8295"/>
      <c r="AF10" s="8296"/>
      <c r="AG10" s="8296"/>
      <c r="AH10" s="8296"/>
      <c r="AI10" s="8296"/>
      <c r="AJ10" s="8296"/>
      <c r="AK10" s="8296"/>
      <c r="AL10" s="8296"/>
      <c r="AM10" s="8296"/>
      <c r="AN10" s="8295"/>
      <c r="AO10" s="8296"/>
      <c r="AP10" s="8296"/>
      <c r="AQ10" s="8295"/>
      <c r="AR10" s="8296"/>
      <c r="AS10" s="8296"/>
      <c r="AT10" s="8295"/>
      <c r="AU10" s="8296"/>
      <c r="AV10" s="8296"/>
      <c r="AW10" s="8296"/>
      <c r="AX10" s="8300"/>
      <c r="AY10" s="8301"/>
      <c r="AZ10" s="8301"/>
      <c r="BA10" s="8301"/>
      <c r="BB10" s="8301"/>
      <c r="BC10" s="8301"/>
      <c r="BD10" s="8301"/>
      <c r="BE10" s="8302"/>
      <c r="BF10" s="8300"/>
      <c r="BG10" s="8301"/>
      <c r="BH10" s="8301"/>
      <c r="BI10" s="8301"/>
      <c r="BJ10" s="8301"/>
      <c r="BK10" s="8301"/>
      <c r="BL10" s="8301"/>
      <c r="BM10" s="8300"/>
      <c r="BN10" s="8301"/>
      <c r="BO10" s="8301"/>
      <c r="BP10" s="8301"/>
      <c r="BQ10" s="8301"/>
      <c r="BR10" s="8301"/>
      <c r="BS10" s="8301"/>
      <c r="BT10" s="8300"/>
      <c r="BU10" s="8301"/>
      <c r="BV10" s="8301"/>
      <c r="BW10" s="8301"/>
      <c r="BX10" s="8301"/>
      <c r="BY10" s="8301"/>
      <c r="BZ10" s="8301"/>
      <c r="CA10" s="8264" t="s">
        <v>494</v>
      </c>
      <c r="CB10" s="8265"/>
      <c r="CC10" s="8265"/>
      <c r="CD10" s="8265"/>
      <c r="CE10" s="8265"/>
      <c r="CF10" s="8266"/>
      <c r="CG10" s="8267"/>
      <c r="CH10" s="8268" t="s">
        <v>495</v>
      </c>
      <c r="CI10" s="8265"/>
      <c r="CJ10" s="8265"/>
      <c r="CK10" s="8265"/>
      <c r="CL10" s="8265"/>
      <c r="CM10" s="8266"/>
      <c r="CN10" s="8267"/>
      <c r="CO10" s="4440"/>
    </row>
    <row r="11" spans="1:93" s="549" customFormat="1" ht="121.5" customHeight="1" thickBot="1">
      <c r="A11" s="8231"/>
      <c r="B11" s="8389"/>
      <c r="C11" s="8391"/>
      <c r="D11" s="8391"/>
      <c r="E11" s="8393"/>
      <c r="F11" s="8396"/>
      <c r="G11" s="8207"/>
      <c r="H11" s="8207"/>
      <c r="I11" s="8207"/>
      <c r="J11" s="8207"/>
      <c r="K11" s="8208"/>
      <c r="L11" s="8234"/>
      <c r="M11" s="8374"/>
      <c r="N11" s="8217"/>
      <c r="O11" s="8224"/>
      <c r="P11" s="8225"/>
      <c r="Q11" s="8225"/>
      <c r="R11" s="8225"/>
      <c r="S11" s="8225"/>
      <c r="T11" s="8225"/>
      <c r="U11" s="8226"/>
      <c r="V11" s="8228"/>
      <c r="W11" s="8269" t="s">
        <v>346</v>
      </c>
      <c r="X11" s="8271" t="s">
        <v>347</v>
      </c>
      <c r="Y11" s="8272"/>
      <c r="Z11" s="8272"/>
      <c r="AA11" s="8272"/>
      <c r="AB11" s="8272"/>
      <c r="AC11" s="8273" t="s">
        <v>348</v>
      </c>
      <c r="AD11" s="8275" t="s">
        <v>496</v>
      </c>
      <c r="AE11" s="8277" t="s">
        <v>349</v>
      </c>
      <c r="AF11" s="8279" t="s">
        <v>350</v>
      </c>
      <c r="AG11" s="8280"/>
      <c r="AH11" s="8280"/>
      <c r="AI11" s="8280"/>
      <c r="AJ11" s="8280"/>
      <c r="AK11" s="8280"/>
      <c r="AL11" s="8280"/>
      <c r="AM11" s="8281"/>
      <c r="AN11" s="8282" t="s">
        <v>351</v>
      </c>
      <c r="AO11" s="8284" t="s">
        <v>352</v>
      </c>
      <c r="AP11" s="8285"/>
      <c r="AQ11" s="8381" t="s">
        <v>111</v>
      </c>
      <c r="AR11" s="8383" t="s">
        <v>111</v>
      </c>
      <c r="AS11" s="8384"/>
      <c r="AT11" s="8385" t="s">
        <v>497</v>
      </c>
      <c r="AU11" s="8387" t="s">
        <v>498</v>
      </c>
      <c r="AV11" s="8388"/>
      <c r="AW11" s="8323" t="s">
        <v>116</v>
      </c>
      <c r="AX11" s="8288" t="s">
        <v>24</v>
      </c>
      <c r="AY11" s="8290" t="s">
        <v>121</v>
      </c>
      <c r="AZ11" s="8236" t="s">
        <v>353</v>
      </c>
      <c r="BA11" s="8236" t="s">
        <v>354</v>
      </c>
      <c r="BB11" s="8236" t="s">
        <v>355</v>
      </c>
      <c r="BC11" s="8236" t="s">
        <v>111</v>
      </c>
      <c r="BD11" s="8236" t="s">
        <v>499</v>
      </c>
      <c r="BE11" s="8286" t="s">
        <v>193</v>
      </c>
      <c r="BF11" s="8288" t="s">
        <v>33</v>
      </c>
      <c r="BG11" s="8290" t="s">
        <v>121</v>
      </c>
      <c r="BH11" s="8236" t="s">
        <v>353</v>
      </c>
      <c r="BI11" s="8236" t="s">
        <v>354</v>
      </c>
      <c r="BJ11" s="8236" t="s">
        <v>355</v>
      </c>
      <c r="BK11" s="8236" t="s">
        <v>111</v>
      </c>
      <c r="BL11" s="8236" t="s">
        <v>499</v>
      </c>
      <c r="BM11" s="8288" t="s">
        <v>184</v>
      </c>
      <c r="BN11" s="8290" t="s">
        <v>121</v>
      </c>
      <c r="BO11" s="8236" t="s">
        <v>353</v>
      </c>
      <c r="BP11" s="8236" t="s">
        <v>354</v>
      </c>
      <c r="BQ11" s="8236" t="s">
        <v>355</v>
      </c>
      <c r="BR11" s="8236" t="s">
        <v>111</v>
      </c>
      <c r="BS11" s="8236" t="s">
        <v>499</v>
      </c>
      <c r="BT11" s="8288" t="s">
        <v>185</v>
      </c>
      <c r="BU11" s="8290" t="s">
        <v>121</v>
      </c>
      <c r="BV11" s="8236" t="s">
        <v>353</v>
      </c>
      <c r="BW11" s="8236" t="s">
        <v>354</v>
      </c>
      <c r="BX11" s="8236" t="s">
        <v>355</v>
      </c>
      <c r="BY11" s="8236" t="s">
        <v>111</v>
      </c>
      <c r="BZ11" s="8236" t="s">
        <v>499</v>
      </c>
      <c r="CA11" s="8321" t="s">
        <v>200</v>
      </c>
      <c r="CB11" s="8315" t="s">
        <v>121</v>
      </c>
      <c r="CC11" s="8317" t="s">
        <v>353</v>
      </c>
      <c r="CD11" s="8319" t="s">
        <v>354</v>
      </c>
      <c r="CE11" s="8317" t="s">
        <v>355</v>
      </c>
      <c r="CF11" s="8292" t="s">
        <v>111</v>
      </c>
      <c r="CG11" s="8292" t="s">
        <v>499</v>
      </c>
      <c r="CH11" s="8309" t="s">
        <v>500</v>
      </c>
      <c r="CI11" s="8311" t="s">
        <v>121</v>
      </c>
      <c r="CJ11" s="8311" t="s">
        <v>353</v>
      </c>
      <c r="CK11" s="8313" t="s">
        <v>354</v>
      </c>
      <c r="CL11" s="8315" t="s">
        <v>355</v>
      </c>
      <c r="CM11" s="8292" t="s">
        <v>111</v>
      </c>
      <c r="CN11" s="8292" t="s">
        <v>499</v>
      </c>
      <c r="CO11" s="8303" t="s">
        <v>193</v>
      </c>
    </row>
    <row r="12" spans="1:93" s="549" customFormat="1" ht="291" customHeight="1" thickBot="1">
      <c r="A12" s="8232"/>
      <c r="B12" s="8390"/>
      <c r="C12" s="8392"/>
      <c r="D12" s="8392"/>
      <c r="E12" s="8394"/>
      <c r="F12" s="4522" t="s">
        <v>135</v>
      </c>
      <c r="G12" s="4516" t="s">
        <v>139</v>
      </c>
      <c r="H12" s="4516" t="s">
        <v>356</v>
      </c>
      <c r="I12" s="4516" t="s">
        <v>357</v>
      </c>
      <c r="J12" s="4516" t="s">
        <v>358</v>
      </c>
      <c r="K12" s="4446" t="s">
        <v>359</v>
      </c>
      <c r="L12" s="8235"/>
      <c r="M12" s="8374"/>
      <c r="N12" s="8217"/>
      <c r="O12" s="4523" t="s">
        <v>360</v>
      </c>
      <c r="P12" s="4538" t="s">
        <v>361</v>
      </c>
      <c r="Q12" s="4538" t="s">
        <v>362</v>
      </c>
      <c r="R12" s="4538" t="s">
        <v>363</v>
      </c>
      <c r="S12" s="4538" t="s">
        <v>209</v>
      </c>
      <c r="T12" s="4538" t="s">
        <v>210</v>
      </c>
      <c r="U12" s="4539" t="s">
        <v>114</v>
      </c>
      <c r="V12" s="8229"/>
      <c r="W12" s="8270"/>
      <c r="X12" s="4523" t="s">
        <v>364</v>
      </c>
      <c r="Y12" s="4538" t="s">
        <v>365</v>
      </c>
      <c r="Z12" s="4538" t="s">
        <v>366</v>
      </c>
      <c r="AA12" s="4538" t="s">
        <v>367</v>
      </c>
      <c r="AB12" s="4538" t="s">
        <v>368</v>
      </c>
      <c r="AC12" s="8274"/>
      <c r="AD12" s="8276"/>
      <c r="AE12" s="8278"/>
      <c r="AF12" s="4523" t="s">
        <v>369</v>
      </c>
      <c r="AG12" s="4538" t="s">
        <v>370</v>
      </c>
      <c r="AH12" s="4538" t="s">
        <v>371</v>
      </c>
      <c r="AI12" s="4538" t="s">
        <v>372</v>
      </c>
      <c r="AJ12" s="4538" t="s">
        <v>373</v>
      </c>
      <c r="AK12" s="4538" t="s">
        <v>501</v>
      </c>
      <c r="AL12" s="4538" t="s">
        <v>375</v>
      </c>
      <c r="AM12" s="4539" t="s">
        <v>152</v>
      </c>
      <c r="AN12" s="8283"/>
      <c r="AO12" s="4523" t="s">
        <v>123</v>
      </c>
      <c r="AP12" s="4539" t="s">
        <v>124</v>
      </c>
      <c r="AQ12" s="8382"/>
      <c r="AR12" s="4523" t="s">
        <v>376</v>
      </c>
      <c r="AS12" s="4539" t="s">
        <v>147</v>
      </c>
      <c r="AT12" s="8386"/>
      <c r="AU12" s="4523" t="s">
        <v>231</v>
      </c>
      <c r="AV12" s="4524" t="s">
        <v>502</v>
      </c>
      <c r="AW12" s="8323"/>
      <c r="AX12" s="8289"/>
      <c r="AY12" s="8291"/>
      <c r="AZ12" s="8237"/>
      <c r="BA12" s="8237"/>
      <c r="BB12" s="8237"/>
      <c r="BC12" s="8237"/>
      <c r="BD12" s="8237"/>
      <c r="BE12" s="8287"/>
      <c r="BF12" s="8289"/>
      <c r="BG12" s="8291"/>
      <c r="BH12" s="8237"/>
      <c r="BI12" s="8237"/>
      <c r="BJ12" s="8237"/>
      <c r="BK12" s="8237"/>
      <c r="BL12" s="8237"/>
      <c r="BM12" s="8289"/>
      <c r="BN12" s="8291"/>
      <c r="BO12" s="8237"/>
      <c r="BP12" s="8237"/>
      <c r="BQ12" s="8237"/>
      <c r="BR12" s="8237"/>
      <c r="BS12" s="8237"/>
      <c r="BT12" s="8289"/>
      <c r="BU12" s="8291"/>
      <c r="BV12" s="8237"/>
      <c r="BW12" s="8237"/>
      <c r="BX12" s="8237"/>
      <c r="BY12" s="8237"/>
      <c r="BZ12" s="8237"/>
      <c r="CA12" s="8322"/>
      <c r="CB12" s="8316"/>
      <c r="CC12" s="8318"/>
      <c r="CD12" s="8320"/>
      <c r="CE12" s="8318"/>
      <c r="CF12" s="8293"/>
      <c r="CG12" s="8293"/>
      <c r="CH12" s="8310"/>
      <c r="CI12" s="8312"/>
      <c r="CJ12" s="8312"/>
      <c r="CK12" s="8314"/>
      <c r="CL12" s="8316"/>
      <c r="CM12" s="8293"/>
      <c r="CN12" s="8293"/>
      <c r="CO12" s="8304"/>
    </row>
    <row r="13" spans="1:93" ht="129.75" customHeight="1" thickBot="1">
      <c r="A13" s="8305" t="s">
        <v>1269</v>
      </c>
      <c r="B13" s="4505" t="str" cm="1">
        <f t="array" ref="B13">_xlfn.XLOOKUP(1, (INDEX(التشكيل_القديم!$L$115:$S$150, ,6)=A13) * (INDEX(التشكيل_القديم!$L$115:$S$150, ,7)="رئيس الدائرة"), INDEX(التشكيل_القديم!$L$115:$S$150, ,2))</f>
        <v>سامح ربيع محمود عليان</v>
      </c>
      <c r="C13" s="4506" t="s">
        <v>23</v>
      </c>
      <c r="D13" s="8307" t="s">
        <v>52</v>
      </c>
      <c r="E13" s="8254" t="s">
        <v>1582</v>
      </c>
      <c r="F13" s="3893"/>
      <c r="G13" s="3894"/>
      <c r="H13" s="3894"/>
      <c r="I13" s="3894"/>
      <c r="J13" s="3894"/>
      <c r="K13" s="4436"/>
      <c r="L13" s="3896"/>
      <c r="M13" s="4540"/>
      <c r="N13" s="3896"/>
      <c r="O13" s="3893"/>
      <c r="P13" s="3894"/>
      <c r="Q13" s="3894"/>
      <c r="R13" s="3894"/>
      <c r="S13" s="3894"/>
      <c r="T13" s="3894"/>
      <c r="U13" s="3895"/>
      <c r="V13" s="3896"/>
      <c r="W13" s="3896"/>
      <c r="X13" s="3894"/>
      <c r="Y13" s="3894"/>
      <c r="Z13" s="3894"/>
      <c r="AA13" s="3894"/>
      <c r="AB13" s="3894"/>
      <c r="AC13" s="3896"/>
      <c r="AD13" s="3896"/>
      <c r="AE13" s="3896"/>
      <c r="AF13" s="3894"/>
      <c r="AG13" s="3894"/>
      <c r="AH13" s="3894"/>
      <c r="AI13" s="3894"/>
      <c r="AJ13" s="3894"/>
      <c r="AK13" s="3894"/>
      <c r="AL13" s="3894"/>
      <c r="AM13" s="3894"/>
      <c r="AN13" s="3896"/>
      <c r="AO13" s="3894"/>
      <c r="AP13" s="3894"/>
      <c r="AQ13" s="3896"/>
      <c r="AR13" s="3894"/>
      <c r="AS13" s="3894"/>
      <c r="AT13" s="3897"/>
      <c r="AU13" s="3895"/>
      <c r="AV13" s="4450"/>
      <c r="AW13" s="4453"/>
      <c r="AX13" s="4447"/>
      <c r="AY13" s="4472"/>
      <c r="AZ13" s="4473"/>
      <c r="BA13" s="4473"/>
      <c r="BB13" s="4474"/>
      <c r="BC13" s="4472"/>
      <c r="BD13" s="4473"/>
      <c r="BE13" s="4475"/>
      <c r="BF13" s="4447"/>
      <c r="BG13" s="4472"/>
      <c r="BH13" s="4473"/>
      <c r="BI13" s="4473"/>
      <c r="BJ13" s="4473"/>
      <c r="BK13" s="4497"/>
      <c r="BL13" s="4475"/>
      <c r="BM13" s="4447"/>
      <c r="BN13" s="4472"/>
      <c r="BO13" s="4473"/>
      <c r="BP13" s="4473"/>
      <c r="BQ13" s="4473"/>
      <c r="BR13" s="4474"/>
      <c r="BS13" s="4475"/>
      <c r="BT13" s="4471"/>
      <c r="BU13" s="4472"/>
      <c r="BV13" s="4473"/>
      <c r="BW13" s="4473"/>
      <c r="BX13" s="4473"/>
      <c r="BY13" s="4473"/>
      <c r="BZ13" s="4503"/>
      <c r="CA13" s="3898"/>
      <c r="CB13" s="3899"/>
      <c r="CC13" s="3900"/>
      <c r="CD13" s="3900"/>
      <c r="CE13" s="3900"/>
      <c r="CF13" s="3900"/>
      <c r="CG13" s="3900"/>
      <c r="CH13" s="3900"/>
      <c r="CI13" s="3900"/>
      <c r="CJ13" s="3900"/>
      <c r="CK13" s="3900"/>
      <c r="CL13" s="3900"/>
      <c r="CM13" s="3900"/>
      <c r="CN13" s="3900"/>
      <c r="CO13" s="3900"/>
    </row>
    <row r="14" spans="1:93" ht="129.75" customHeight="1" thickBot="1">
      <c r="A14" s="8305"/>
      <c r="B14" s="4505" t="str" cm="1">
        <f t="array" ref="B14">_xlfn.XLOOKUP(1, (INDEX(التشكيل_القديم!$L$115:$S$150, ,6)=A13) * (INDEX(التشكيل_القديم!$L$115:$S$150, ,7)="عضو يمين"), INDEX(التشكيل_القديم!$L$115:$S$150, ,2))</f>
        <v>محمد اشرف احمد محمد إبراهيم</v>
      </c>
      <c r="C14" s="4507" t="s">
        <v>23</v>
      </c>
      <c r="D14" s="8308"/>
      <c r="E14" s="8255"/>
      <c r="F14" s="4355">
        <f>'جنح مستأنف'!F16</f>
        <v>2</v>
      </c>
      <c r="G14" s="4356">
        <f>'جنح مستأنف'!G16</f>
        <v>0</v>
      </c>
      <c r="H14" s="4356">
        <f>'جنح مستأنف'!H16</f>
        <v>0</v>
      </c>
      <c r="I14" s="4356">
        <f>'جنح مستأنف'!I16</f>
        <v>0</v>
      </c>
      <c r="J14" s="4356">
        <f>'جنح مستأنف'!J16</f>
        <v>0</v>
      </c>
      <c r="K14" s="4437">
        <f>'جنح مستأنف'!K16</f>
        <v>0</v>
      </c>
      <c r="L14" s="4358">
        <f>'جنح مستأنف'!L16</f>
        <v>2</v>
      </c>
      <c r="M14" s="4443" t="str">
        <f>'جنح مستأنف'!M16</f>
        <v>WRONG</v>
      </c>
      <c r="N14" s="4358">
        <f>'جنح مستأنف'!N16</f>
        <v>0</v>
      </c>
      <c r="O14" s="4355">
        <f>'جنح مستأنف'!O16</f>
        <v>0</v>
      </c>
      <c r="P14" s="4356">
        <f>'جنح مستأنف'!P16</f>
        <v>0</v>
      </c>
      <c r="Q14" s="4356">
        <f>'جنح مستأنف'!Q16</f>
        <v>0</v>
      </c>
      <c r="R14" s="4356">
        <f>'جنح مستأنف'!R16</f>
        <v>0</v>
      </c>
      <c r="S14" s="4356">
        <f>'جنح مستأنف'!S16</f>
        <v>0</v>
      </c>
      <c r="T14" s="4356">
        <f>'جنح مستأنف'!T16</f>
        <v>0</v>
      </c>
      <c r="U14" s="4357">
        <f>'جنح مستأنف'!U16</f>
        <v>0</v>
      </c>
      <c r="V14" s="4358">
        <f>'جنح مستأنف'!V16</f>
        <v>0</v>
      </c>
      <c r="W14" s="4358">
        <f>'جنح مستأنف'!W16</f>
        <v>0</v>
      </c>
      <c r="X14" s="4356">
        <f>'جنح مستأنف'!X16</f>
        <v>0</v>
      </c>
      <c r="Y14" s="4356">
        <f>'جنح مستأنف'!Y16</f>
        <v>0</v>
      </c>
      <c r="Z14" s="4356">
        <f>'جنح مستأنف'!Z16</f>
        <v>0</v>
      </c>
      <c r="AA14" s="4356">
        <f>'جنح مستأنف'!AA16</f>
        <v>0</v>
      </c>
      <c r="AB14" s="4356">
        <f>'جنح مستأنف'!AB16</f>
        <v>0</v>
      </c>
      <c r="AC14" s="4358">
        <f>'جنح مستأنف'!AC16</f>
        <v>0</v>
      </c>
      <c r="AD14" s="4358">
        <f>'جنح مستأنف'!AD16</f>
        <v>0</v>
      </c>
      <c r="AE14" s="4358">
        <f>'جنح مستأنف'!AE16</f>
        <v>0</v>
      </c>
      <c r="AF14" s="4356">
        <f>'جنح مستأنف'!AF16</f>
        <v>0</v>
      </c>
      <c r="AG14" s="4356">
        <f>'جنح مستأنف'!AG16</f>
        <v>0</v>
      </c>
      <c r="AH14" s="4356">
        <f>'جنح مستأنف'!AH16</f>
        <v>0</v>
      </c>
      <c r="AI14" s="4356">
        <f>'جنح مستأنف'!AI16</f>
        <v>0</v>
      </c>
      <c r="AJ14" s="4356">
        <f>'جنح مستأنف'!AJ16</f>
        <v>0</v>
      </c>
      <c r="AK14" s="4356">
        <f>'جنح مستأنف'!AK16</f>
        <v>0</v>
      </c>
      <c r="AL14" s="4356">
        <f>'جنح مستأنف'!AL16</f>
        <v>0</v>
      </c>
      <c r="AM14" s="4356">
        <f>'جنح مستأنف'!AM16</f>
        <v>0</v>
      </c>
      <c r="AN14" s="4358">
        <f>'جنح مستأنف'!AN16</f>
        <v>0</v>
      </c>
      <c r="AO14" s="4356">
        <f>'جنح مستأنف'!AO16</f>
        <v>0</v>
      </c>
      <c r="AP14" s="4356">
        <f>'جنح مستأنف'!AP16</f>
        <v>0</v>
      </c>
      <c r="AQ14" s="4358">
        <f>'جنح مستأنف'!AQ16</f>
        <v>0</v>
      </c>
      <c r="AR14" s="4356">
        <f>'جنح مستأنف'!AR16</f>
        <v>0</v>
      </c>
      <c r="AS14" s="4356">
        <f>'جنح مستأنف'!AS16</f>
        <v>0</v>
      </c>
      <c r="AT14" s="4359">
        <f>'جنح مستأنف'!AT16</f>
        <v>0</v>
      </c>
      <c r="AU14" s="4357">
        <f>'جنح مستأنف'!AU16</f>
        <v>0</v>
      </c>
      <c r="AV14" s="4451">
        <f>'جنح مستأنف'!AV16</f>
        <v>0</v>
      </c>
      <c r="AW14" s="4454">
        <f>'جنح مستأنف'!AW16</f>
        <v>0</v>
      </c>
      <c r="AX14" s="4448">
        <f>'جنح مستأنف'!AX16</f>
        <v>0</v>
      </c>
      <c r="AY14" s="4476">
        <f>'جنح مستأنف'!AY16</f>
        <v>0</v>
      </c>
      <c r="AZ14" s="4477">
        <f>'جنح مستأنف'!AZ16</f>
        <v>0</v>
      </c>
      <c r="BA14" s="4477">
        <f>'جنح مستأنف'!BA16</f>
        <v>0</v>
      </c>
      <c r="BB14" s="4477">
        <f>'جنح مستأنف'!BB16</f>
        <v>0</v>
      </c>
      <c r="BC14" s="4476">
        <f>'جنح مستأنف'!BC16</f>
        <v>0</v>
      </c>
      <c r="BD14" s="4477">
        <f>'جنح مستأنف'!BD16</f>
        <v>0</v>
      </c>
      <c r="BE14" s="4478">
        <f>'جنح مستأنف'!BE16</f>
        <v>0</v>
      </c>
      <c r="BF14" s="4448">
        <f>'جنح مستأنف'!BF16</f>
        <v>0</v>
      </c>
      <c r="BG14" s="4476">
        <f>'جنح مستأنف'!BG16</f>
        <v>0</v>
      </c>
      <c r="BH14" s="4477">
        <f>'جنح مستأنف'!BH16</f>
        <v>0</v>
      </c>
      <c r="BI14" s="4477">
        <f>'جنح مستأنف'!BI16</f>
        <v>0</v>
      </c>
      <c r="BJ14" s="4477">
        <f>'جنح مستأنف'!BJ16</f>
        <v>0</v>
      </c>
      <c r="BK14" s="4498">
        <f>'جنح مستأنف'!BK16</f>
        <v>0</v>
      </c>
      <c r="BL14" s="4478">
        <f>'جنح مستأنف'!BL16</f>
        <v>0</v>
      </c>
      <c r="BM14" s="4448">
        <f>'جنح مستأنف'!BM16</f>
        <v>0</v>
      </c>
      <c r="BN14" s="4476">
        <f>'جنح مستأنف'!BN16</f>
        <v>0</v>
      </c>
      <c r="BO14" s="4477">
        <f>'جنح مستأنف'!BO16</f>
        <v>0</v>
      </c>
      <c r="BP14" s="4477">
        <f>'جنح مستأنف'!BP16</f>
        <v>0</v>
      </c>
      <c r="BQ14" s="4477">
        <f>'جنح مستأنف'!BQ16</f>
        <v>0</v>
      </c>
      <c r="BR14" s="4477">
        <f>'جنح مستأنف'!BR16</f>
        <v>0</v>
      </c>
      <c r="BS14" s="4478">
        <f>'جنح مستأنف'!BS16</f>
        <v>0</v>
      </c>
      <c r="BT14" s="4448">
        <f>'جنح مستأنف'!BT16</f>
        <v>0</v>
      </c>
      <c r="BU14" s="4476">
        <f>'جنح مستأنف'!BU16</f>
        <v>0</v>
      </c>
      <c r="BV14" s="4477">
        <f>'جنح مستأنف'!BV16</f>
        <v>0</v>
      </c>
      <c r="BW14" s="4477">
        <f>'جنح مستأنف'!BW16</f>
        <v>0</v>
      </c>
      <c r="BX14" s="4477">
        <f>'جنح مستأنف'!BX16</f>
        <v>0</v>
      </c>
      <c r="BY14" s="4477">
        <f>'جنح مستأنف'!BY16</f>
        <v>0</v>
      </c>
      <c r="BZ14" s="4498">
        <f>'جنح مستأنف'!BZ16</f>
        <v>0</v>
      </c>
      <c r="CA14" s="4358">
        <f>'جنح مستأنف'!CA16</f>
        <v>0</v>
      </c>
      <c r="CB14" s="4360">
        <f>'جنح مستأنف'!CB16</f>
        <v>0</v>
      </c>
      <c r="CC14" s="4361">
        <f>'جنح مستأنف'!CC16</f>
        <v>0</v>
      </c>
      <c r="CD14" s="4361">
        <f>'جنح مستأنف'!CD16</f>
        <v>0</v>
      </c>
      <c r="CE14" s="4361">
        <f>'جنح مستأنف'!CE16</f>
        <v>0</v>
      </c>
      <c r="CF14" s="4361">
        <f>'جنح مستأنف'!CF16</f>
        <v>0</v>
      </c>
      <c r="CG14" s="4361">
        <f>'جنح مستأنف'!CG16</f>
        <v>0</v>
      </c>
      <c r="CH14" s="4361">
        <f>'جنح مستأنف'!CH16</f>
        <v>0</v>
      </c>
      <c r="CI14" s="4361">
        <f>'جنح مستأنف'!CI16</f>
        <v>0</v>
      </c>
      <c r="CJ14" s="4361">
        <f>'جنح مستأنف'!CJ16</f>
        <v>0</v>
      </c>
      <c r="CK14" s="4361">
        <f>'جنح مستأنف'!CK16</f>
        <v>0</v>
      </c>
      <c r="CL14" s="4361">
        <f>'جنح مستأنف'!CL16</f>
        <v>0</v>
      </c>
      <c r="CM14" s="4361">
        <f>'جنح مستأنف'!CM16</f>
        <v>0</v>
      </c>
      <c r="CN14" s="4361">
        <f>'جنح مستأنف'!CN16</f>
        <v>0</v>
      </c>
      <c r="CO14" s="4361">
        <f>'جنح مستأنف'!CO16</f>
        <v>0</v>
      </c>
    </row>
    <row r="15" spans="1:93" ht="129.75" customHeight="1" thickBot="1">
      <c r="A15" s="8305"/>
      <c r="B15" s="4508" t="str" cm="1">
        <f t="array" ref="B15">_xlfn.XLOOKUP(1, (INDEX(التشكيل_القديم!$L$115:$S$150, ,6)=A13) * (INDEX(التشكيل_القديم!$L$115:$S$150, ,7)="عضو يسار"), INDEX(التشكيل_القديم!$L$115:$S$150, ,2))</f>
        <v>خالد محمد بهجت محمود محمد عاشور</v>
      </c>
      <c r="C15" s="4509" t="s">
        <v>33</v>
      </c>
      <c r="D15" s="8308"/>
      <c r="E15" s="8255"/>
      <c r="F15" s="4362"/>
      <c r="G15" s="4363"/>
      <c r="H15" s="4363"/>
      <c r="I15" s="4363"/>
      <c r="J15" s="4363"/>
      <c r="K15" s="4438"/>
      <c r="L15" s="4365"/>
      <c r="M15" s="4541"/>
      <c r="N15" s="4365"/>
      <c r="O15" s="4362"/>
      <c r="P15" s="4363"/>
      <c r="Q15" s="4363"/>
      <c r="R15" s="4363"/>
      <c r="S15" s="4363"/>
      <c r="T15" s="4363"/>
      <c r="U15" s="4364"/>
      <c r="V15" s="4366"/>
      <c r="W15" s="4366"/>
      <c r="X15" s="4367"/>
      <c r="Y15" s="4367"/>
      <c r="Z15" s="4367"/>
      <c r="AA15" s="4367"/>
      <c r="AB15" s="4367"/>
      <c r="AC15" s="4366"/>
      <c r="AD15" s="4366"/>
      <c r="AE15" s="4366"/>
      <c r="AF15" s="4367"/>
      <c r="AG15" s="4367"/>
      <c r="AH15" s="4367"/>
      <c r="AI15" s="4367"/>
      <c r="AJ15" s="4367"/>
      <c r="AK15" s="4367"/>
      <c r="AL15" s="4367"/>
      <c r="AM15" s="4367"/>
      <c r="AN15" s="4366"/>
      <c r="AO15" s="4367"/>
      <c r="AP15" s="4367"/>
      <c r="AQ15" s="4366"/>
      <c r="AR15" s="4367"/>
      <c r="AS15" s="4367"/>
      <c r="AT15" s="4368"/>
      <c r="AU15" s="4542"/>
      <c r="AV15" s="4452"/>
      <c r="AW15" s="4455"/>
      <c r="AX15" s="4449"/>
      <c r="AY15" s="4479"/>
      <c r="AZ15" s="4480"/>
      <c r="BA15" s="4480"/>
      <c r="BB15" s="4480"/>
      <c r="BC15" s="4479"/>
      <c r="BD15" s="4480"/>
      <c r="BE15" s="4481"/>
      <c r="BF15" s="4449"/>
      <c r="BG15" s="4479"/>
      <c r="BH15" s="4480"/>
      <c r="BI15" s="4480"/>
      <c r="BJ15" s="4480"/>
      <c r="BK15" s="4499"/>
      <c r="BL15" s="4481"/>
      <c r="BM15" s="4449"/>
      <c r="BN15" s="4479"/>
      <c r="BO15" s="4480"/>
      <c r="BP15" s="4480"/>
      <c r="BQ15" s="4480"/>
      <c r="BR15" s="4480"/>
      <c r="BS15" s="4481"/>
      <c r="BT15" s="4449"/>
      <c r="BU15" s="4479"/>
      <c r="BV15" s="4480"/>
      <c r="BW15" s="4480"/>
      <c r="BX15" s="4480"/>
      <c r="BY15" s="4480"/>
      <c r="BZ15" s="4499"/>
      <c r="CA15" s="4365"/>
      <c r="CB15" s="4369"/>
      <c r="CC15" s="4370"/>
      <c r="CD15" s="4370"/>
      <c r="CE15" s="4370"/>
      <c r="CF15" s="4370"/>
      <c r="CG15" s="4370"/>
      <c r="CH15" s="4370"/>
      <c r="CI15" s="4370"/>
      <c r="CJ15" s="4370"/>
      <c r="CK15" s="4370"/>
      <c r="CL15" s="4370"/>
      <c r="CM15" s="4370"/>
      <c r="CN15" s="4370"/>
      <c r="CO15" s="4370"/>
    </row>
    <row r="16" spans="1:93" ht="56.25" hidden="1" customHeight="1">
      <c r="A16" s="8305"/>
      <c r="B16" s="4036" t="str" cm="1">
        <f t="array" ref="B16">IFERROR(_xlfn.XLOOKUP(1, (INDEX(التشكيل_القديم!$L$115:$S$150, ,6)=A13) * (INDEX(التشكيل_القديم!$L$115:$S$150, ,7)="عضو يسار اليسار"), INDEX(التشكيل_القديم!$L$115:$S$150, ,2)),"")</f>
        <v/>
      </c>
      <c r="C16" s="733"/>
      <c r="D16" s="734"/>
      <c r="E16" s="735"/>
      <c r="F16" s="4367"/>
      <c r="G16" s="4367"/>
      <c r="H16" s="4367"/>
      <c r="I16" s="4367"/>
      <c r="J16" s="4367"/>
      <c r="K16" s="4367"/>
      <c r="L16" s="4370"/>
      <c r="M16" s="4482" t="str">
        <f t="shared" ref="M16:M17" si="0">IF((N16+V16+AS16)=L16,"OK","WRONG")</f>
        <v>OK</v>
      </c>
      <c r="N16" s="4370"/>
      <c r="O16" s="4371"/>
      <c r="P16" s="4371"/>
      <c r="Q16" s="4371"/>
      <c r="R16" s="4371"/>
      <c r="S16" s="4371"/>
      <c r="T16" s="4371"/>
      <c r="U16" s="4371"/>
      <c r="V16" s="4370"/>
      <c r="W16" s="4370"/>
      <c r="X16" s="4371"/>
      <c r="Y16" s="4371"/>
      <c r="Z16" s="4371"/>
      <c r="AA16" s="4371"/>
      <c r="AB16" s="4371"/>
      <c r="AC16" s="4370"/>
      <c r="AD16" s="4370"/>
      <c r="AE16" s="4370"/>
      <c r="AF16" s="4371"/>
      <c r="AG16" s="4371"/>
      <c r="AH16" s="4371"/>
      <c r="AI16" s="4371"/>
      <c r="AJ16" s="4371"/>
      <c r="AK16" s="4371"/>
      <c r="AL16" s="4371"/>
      <c r="AM16" s="4371"/>
      <c r="AN16" s="4372">
        <f>'جنح مستأنف'!AO16</f>
        <v>0</v>
      </c>
      <c r="AO16" s="4373">
        <f>'جنح مستأنف'!AP16</f>
        <v>0</v>
      </c>
      <c r="AP16" s="4373">
        <f>'جنح مستأنف'!AQ16</f>
        <v>0</v>
      </c>
      <c r="AQ16" s="4374">
        <f>'جنح مستأنف'!AR16</f>
        <v>0</v>
      </c>
      <c r="AR16" s="4373">
        <f>'جنح مستأنف'!AS16</f>
        <v>0</v>
      </c>
      <c r="AS16" s="4373">
        <f>'جنح مستأنف'!AT16</f>
        <v>0</v>
      </c>
      <c r="AT16" s="4374">
        <f>'جنح مستأنف'!AU16</f>
        <v>0</v>
      </c>
      <c r="AU16" s="4373">
        <f>'جنح مستأنف'!AV16</f>
        <v>0</v>
      </c>
      <c r="AV16" s="4373">
        <f>'جنح مستأنف'!AW16</f>
        <v>0</v>
      </c>
      <c r="AW16" s="4441">
        <f>'جنح مستأنف'!AX16</f>
        <v>0</v>
      </c>
      <c r="AX16" s="4375">
        <f>'جنح مستأنف'!AY16</f>
        <v>0</v>
      </c>
      <c r="AY16" s="4482">
        <f>'جنح مستأنف'!AZ16</f>
        <v>0</v>
      </c>
      <c r="AZ16" s="4482">
        <f>'جنح مستأنف'!BA16</f>
        <v>0</v>
      </c>
      <c r="BA16" s="4482">
        <f>'جنح مستأنف'!BB16</f>
        <v>0</v>
      </c>
      <c r="BB16" s="4482">
        <f>'جنح مستأنف'!BD16</f>
        <v>0</v>
      </c>
      <c r="BC16" s="4482">
        <f>'جنح مستأنف'!BF16</f>
        <v>0</v>
      </c>
      <c r="BD16" s="4482">
        <f>'جنح مستأنف'!BG16</f>
        <v>0</v>
      </c>
      <c r="BE16" s="4483">
        <f>'جنح مستأنف'!BH16</f>
        <v>0</v>
      </c>
      <c r="BF16" s="4462">
        <f>'جنح مستأنف'!BI16</f>
        <v>0</v>
      </c>
      <c r="BG16" s="4482">
        <f>'جنح مستأنف'!BJ16</f>
        <v>0</v>
      </c>
      <c r="BH16" s="4482">
        <f>'جنح مستأنف'!BL16</f>
        <v>0</v>
      </c>
      <c r="BI16" s="4482">
        <f>'جنح مستأنف'!BM16</f>
        <v>0</v>
      </c>
      <c r="BJ16" s="4482">
        <f>'جنح مستأنف'!BN16</f>
        <v>0</v>
      </c>
      <c r="BK16" s="4482">
        <f>'جنح مستأنف'!BO16</f>
        <v>0</v>
      </c>
      <c r="BL16" s="4483">
        <f>'جنح مستأنف'!BP16</f>
        <v>0</v>
      </c>
      <c r="BM16" s="4462">
        <f>'جنح مستأنف'!BQ16</f>
        <v>0</v>
      </c>
      <c r="BN16" s="4482">
        <f>'جنح مستأنف'!BS16</f>
        <v>0</v>
      </c>
      <c r="BO16" s="4482">
        <f>'جنح مستأنف'!BT16</f>
        <v>0</v>
      </c>
      <c r="BP16" s="4482">
        <f>'جنح مستأنف'!BU16</f>
        <v>0</v>
      </c>
      <c r="BQ16" s="4482">
        <f>'جنح مستأنف'!BV16</f>
        <v>0</v>
      </c>
      <c r="BR16" s="4482">
        <f>'جنح مستأنف'!BW16</f>
        <v>0</v>
      </c>
      <c r="BS16" s="4483">
        <f>'جنح مستأنف'!BX16</f>
        <v>0</v>
      </c>
      <c r="BT16" s="4462">
        <f>'جنح مستأنف'!BZ16</f>
        <v>0</v>
      </c>
      <c r="BU16" s="4482">
        <f>'جنح مستأنف'!CA16</f>
        <v>0</v>
      </c>
      <c r="BV16" s="4482">
        <f>'جنح مستأنف'!CB16</f>
        <v>0</v>
      </c>
      <c r="BW16" s="4482">
        <f>'جنح مستأنف'!CC16</f>
        <v>0</v>
      </c>
      <c r="BX16" s="4482">
        <f>'جنح مستأنف'!CD16</f>
        <v>0</v>
      </c>
      <c r="BY16" s="4482">
        <f>'جنح مستأنف'!CE16</f>
        <v>0</v>
      </c>
      <c r="BZ16" s="4482">
        <f>'جنح مستأنف'!CG16</f>
        <v>0</v>
      </c>
      <c r="CA16" s="4376"/>
      <c r="CB16" s="4376"/>
      <c r="CC16" s="4376"/>
      <c r="CD16" s="4376"/>
      <c r="CE16" s="4376"/>
      <c r="CF16" s="4376"/>
      <c r="CG16" s="4376"/>
      <c r="CH16" s="4377"/>
      <c r="CI16" s="4377"/>
      <c r="CJ16" s="4377"/>
      <c r="CK16" s="4377"/>
      <c r="CL16" s="4377"/>
      <c r="CM16" s="4377"/>
      <c r="CN16" s="4377"/>
      <c r="CO16" s="4377"/>
    </row>
    <row r="17" spans="1:93" ht="56.25" hidden="1" customHeight="1" thickBot="1">
      <c r="A17" s="8306"/>
      <c r="B17" s="609"/>
      <c r="C17" s="736"/>
      <c r="D17" s="737"/>
      <c r="E17" s="738"/>
      <c r="F17" s="4378"/>
      <c r="G17" s="4378"/>
      <c r="H17" s="4378"/>
      <c r="I17" s="4378"/>
      <c r="J17" s="4378"/>
      <c r="K17" s="4378"/>
      <c r="L17" s="4379"/>
      <c r="M17" s="4477" t="str">
        <f t="shared" si="0"/>
        <v>OK</v>
      </c>
      <c r="N17" s="4379"/>
      <c r="O17" s="4380"/>
      <c r="P17" s="4380"/>
      <c r="Q17" s="4380"/>
      <c r="R17" s="4380"/>
      <c r="S17" s="4380"/>
      <c r="T17" s="4380"/>
      <c r="U17" s="4380"/>
      <c r="V17" s="4379"/>
      <c r="W17" s="4379"/>
      <c r="X17" s="4380"/>
      <c r="Y17" s="4380"/>
      <c r="Z17" s="4380"/>
      <c r="AA17" s="4380"/>
      <c r="AB17" s="4380"/>
      <c r="AC17" s="4379"/>
      <c r="AD17" s="4379"/>
      <c r="AE17" s="4379"/>
      <c r="AF17" s="4380"/>
      <c r="AG17" s="4380"/>
      <c r="AH17" s="4380"/>
      <c r="AI17" s="4380"/>
      <c r="AJ17" s="4380"/>
      <c r="AK17" s="4380"/>
      <c r="AL17" s="4380"/>
      <c r="AM17" s="4380"/>
      <c r="AN17" s="4381"/>
      <c r="AO17" s="4382"/>
      <c r="AP17" s="4383"/>
      <c r="AQ17" s="4384"/>
      <c r="AR17" s="4385"/>
      <c r="AS17" s="4386"/>
      <c r="AT17" s="4387"/>
      <c r="AU17" s="4388"/>
      <c r="AV17" s="4389"/>
      <c r="AW17" s="4442"/>
      <c r="AX17" s="4390"/>
      <c r="AY17" s="4484"/>
      <c r="AZ17" s="4390"/>
      <c r="BA17" s="4484"/>
      <c r="BB17" s="4484"/>
      <c r="BC17" s="4390"/>
      <c r="BD17" s="4390"/>
      <c r="BE17" s="4485"/>
      <c r="BF17" s="4463"/>
      <c r="BG17" s="4484"/>
      <c r="BH17" s="4484"/>
      <c r="BI17" s="4390"/>
      <c r="BJ17" s="4390"/>
      <c r="BK17" s="4484"/>
      <c r="BL17" s="4500"/>
      <c r="BM17" s="4468"/>
      <c r="BN17" s="4484"/>
      <c r="BO17" s="4390"/>
      <c r="BP17" s="4390"/>
      <c r="BQ17" s="4484"/>
      <c r="BR17" s="4390"/>
      <c r="BS17" s="4485"/>
      <c r="BT17" s="4468"/>
      <c r="BU17" s="4390"/>
      <c r="BV17" s="4390"/>
      <c r="BW17" s="4484"/>
      <c r="BX17" s="4390"/>
      <c r="BY17" s="4484"/>
      <c r="BZ17" s="4484"/>
      <c r="CA17" s="4377"/>
      <c r="CB17" s="4391"/>
      <c r="CC17" s="4391"/>
      <c r="CD17" s="4391"/>
      <c r="CE17" s="4391"/>
      <c r="CF17" s="4391"/>
      <c r="CG17" s="4391"/>
      <c r="CH17" s="4391"/>
      <c r="CI17" s="4391"/>
      <c r="CJ17" s="4391"/>
      <c r="CK17" s="4391"/>
      <c r="CL17" s="4391"/>
      <c r="CM17" s="4391"/>
      <c r="CN17" s="4391"/>
      <c r="CO17" s="4391"/>
    </row>
    <row r="18" spans="1:93" s="616" customFormat="1" ht="90" customHeight="1" thickBot="1">
      <c r="A18" s="8361" t="s">
        <v>578</v>
      </c>
      <c r="B18" s="8362"/>
      <c r="C18" s="8362"/>
      <c r="D18" s="8362"/>
      <c r="E18" s="8363"/>
      <c r="F18" s="4525">
        <f>F15+F14+F13</f>
        <v>2</v>
      </c>
      <c r="G18" s="4526">
        <f t="shared" ref="G18:BR18" si="1">G15+G14+G13</f>
        <v>0</v>
      </c>
      <c r="H18" s="4526">
        <f t="shared" si="1"/>
        <v>0</v>
      </c>
      <c r="I18" s="4526">
        <f t="shared" si="1"/>
        <v>0</v>
      </c>
      <c r="J18" s="4526">
        <f t="shared" si="1"/>
        <v>0</v>
      </c>
      <c r="K18" s="4527">
        <f t="shared" si="1"/>
        <v>0</v>
      </c>
      <c r="L18" s="4528">
        <f t="shared" si="1"/>
        <v>2</v>
      </c>
      <c r="M18" s="4529"/>
      <c r="N18" s="4530">
        <f t="shared" si="1"/>
        <v>0</v>
      </c>
      <c r="O18" s="4525">
        <f t="shared" si="1"/>
        <v>0</v>
      </c>
      <c r="P18" s="4526">
        <f t="shared" si="1"/>
        <v>0</v>
      </c>
      <c r="Q18" s="4526">
        <f t="shared" si="1"/>
        <v>0</v>
      </c>
      <c r="R18" s="4526">
        <f t="shared" si="1"/>
        <v>0</v>
      </c>
      <c r="S18" s="4526">
        <f t="shared" si="1"/>
        <v>0</v>
      </c>
      <c r="T18" s="4526">
        <f t="shared" si="1"/>
        <v>0</v>
      </c>
      <c r="U18" s="4527">
        <f t="shared" si="1"/>
        <v>0</v>
      </c>
      <c r="V18" s="4528">
        <f t="shared" si="1"/>
        <v>0</v>
      </c>
      <c r="W18" s="4530">
        <f t="shared" si="1"/>
        <v>0</v>
      </c>
      <c r="X18" s="4525">
        <f t="shared" si="1"/>
        <v>0</v>
      </c>
      <c r="Y18" s="4526">
        <f t="shared" si="1"/>
        <v>0</v>
      </c>
      <c r="Z18" s="4526">
        <f t="shared" si="1"/>
        <v>0</v>
      </c>
      <c r="AA18" s="4526">
        <f t="shared" si="1"/>
        <v>0</v>
      </c>
      <c r="AB18" s="4527">
        <f t="shared" si="1"/>
        <v>0</v>
      </c>
      <c r="AC18" s="4528">
        <f t="shared" si="1"/>
        <v>0</v>
      </c>
      <c r="AD18" s="4531">
        <f t="shared" si="1"/>
        <v>0</v>
      </c>
      <c r="AE18" s="4530">
        <f t="shared" si="1"/>
        <v>0</v>
      </c>
      <c r="AF18" s="4525">
        <f t="shared" si="1"/>
        <v>0</v>
      </c>
      <c r="AG18" s="4526">
        <f t="shared" si="1"/>
        <v>0</v>
      </c>
      <c r="AH18" s="4526">
        <f t="shared" si="1"/>
        <v>0</v>
      </c>
      <c r="AI18" s="4526">
        <f t="shared" si="1"/>
        <v>0</v>
      </c>
      <c r="AJ18" s="4526">
        <f t="shared" si="1"/>
        <v>0</v>
      </c>
      <c r="AK18" s="4526">
        <f t="shared" si="1"/>
        <v>0</v>
      </c>
      <c r="AL18" s="4526">
        <f t="shared" si="1"/>
        <v>0</v>
      </c>
      <c r="AM18" s="4527">
        <f t="shared" si="1"/>
        <v>0</v>
      </c>
      <c r="AN18" s="4532">
        <f t="shared" si="1"/>
        <v>0</v>
      </c>
      <c r="AO18" s="4525">
        <f t="shared" si="1"/>
        <v>0</v>
      </c>
      <c r="AP18" s="4527">
        <f t="shared" si="1"/>
        <v>0</v>
      </c>
      <c r="AQ18" s="4532">
        <f t="shared" si="1"/>
        <v>0</v>
      </c>
      <c r="AR18" s="4525">
        <f t="shared" si="1"/>
        <v>0</v>
      </c>
      <c r="AS18" s="4527">
        <f t="shared" si="1"/>
        <v>0</v>
      </c>
      <c r="AT18" s="4532">
        <f t="shared" si="1"/>
        <v>0</v>
      </c>
      <c r="AU18" s="4525">
        <f t="shared" si="1"/>
        <v>0</v>
      </c>
      <c r="AV18" s="4527">
        <f>AV15+AV14+AV13</f>
        <v>0</v>
      </c>
      <c r="AW18" s="4527">
        <f>AW15+AW14+AW13</f>
        <v>0</v>
      </c>
      <c r="AX18" s="4530">
        <f t="shared" si="1"/>
        <v>0</v>
      </c>
      <c r="AY18" s="4525">
        <f t="shared" si="1"/>
        <v>0</v>
      </c>
      <c r="AZ18" s="4526">
        <f t="shared" si="1"/>
        <v>0</v>
      </c>
      <c r="BA18" s="4526">
        <f t="shared" si="1"/>
        <v>0</v>
      </c>
      <c r="BB18" s="4526">
        <f t="shared" si="1"/>
        <v>0</v>
      </c>
      <c r="BC18" s="4526">
        <f t="shared" si="1"/>
        <v>0</v>
      </c>
      <c r="BD18" s="4526">
        <f t="shared" si="1"/>
        <v>0</v>
      </c>
      <c r="BE18" s="4533">
        <f t="shared" si="1"/>
        <v>0</v>
      </c>
      <c r="BF18" s="4532">
        <f t="shared" si="1"/>
        <v>0</v>
      </c>
      <c r="BG18" s="4525">
        <f t="shared" si="1"/>
        <v>0</v>
      </c>
      <c r="BH18" s="4526">
        <f t="shared" si="1"/>
        <v>0</v>
      </c>
      <c r="BI18" s="4526">
        <f t="shared" si="1"/>
        <v>0</v>
      </c>
      <c r="BJ18" s="4526">
        <f t="shared" si="1"/>
        <v>0</v>
      </c>
      <c r="BK18" s="4526">
        <f t="shared" si="1"/>
        <v>0</v>
      </c>
      <c r="BL18" s="4533">
        <f t="shared" si="1"/>
        <v>0</v>
      </c>
      <c r="BM18" s="4532">
        <f t="shared" si="1"/>
        <v>0</v>
      </c>
      <c r="BN18" s="4525">
        <f t="shared" si="1"/>
        <v>0</v>
      </c>
      <c r="BO18" s="4526">
        <f t="shared" si="1"/>
        <v>0</v>
      </c>
      <c r="BP18" s="4526">
        <f t="shared" si="1"/>
        <v>0</v>
      </c>
      <c r="BQ18" s="4526">
        <f t="shared" si="1"/>
        <v>0</v>
      </c>
      <c r="BR18" s="4526">
        <f t="shared" si="1"/>
        <v>0</v>
      </c>
      <c r="BS18" s="4533">
        <f t="shared" ref="BS18:CO18" si="2">BS15+BS14+BS13</f>
        <v>0</v>
      </c>
      <c r="BT18" s="4532">
        <f t="shared" si="2"/>
        <v>0</v>
      </c>
      <c r="BU18" s="4525">
        <f t="shared" si="2"/>
        <v>0</v>
      </c>
      <c r="BV18" s="4526">
        <f t="shared" si="2"/>
        <v>0</v>
      </c>
      <c r="BW18" s="4526">
        <f t="shared" si="2"/>
        <v>0</v>
      </c>
      <c r="BX18" s="4526">
        <f t="shared" si="2"/>
        <v>0</v>
      </c>
      <c r="BY18" s="4526">
        <f t="shared" si="2"/>
        <v>0</v>
      </c>
      <c r="BZ18" s="4527">
        <f t="shared" si="2"/>
        <v>0</v>
      </c>
      <c r="CA18" s="4395">
        <f t="shared" si="2"/>
        <v>0</v>
      </c>
      <c r="CB18" s="4392">
        <f t="shared" si="2"/>
        <v>0</v>
      </c>
      <c r="CC18" s="4393">
        <f t="shared" si="2"/>
        <v>0</v>
      </c>
      <c r="CD18" s="4393">
        <f t="shared" si="2"/>
        <v>0</v>
      </c>
      <c r="CE18" s="4393">
        <f t="shared" si="2"/>
        <v>0</v>
      </c>
      <c r="CF18" s="4393">
        <f t="shared" si="2"/>
        <v>0</v>
      </c>
      <c r="CG18" s="4394">
        <f t="shared" si="2"/>
        <v>0</v>
      </c>
      <c r="CH18" s="4392">
        <f t="shared" si="2"/>
        <v>0</v>
      </c>
      <c r="CI18" s="4393">
        <f t="shared" si="2"/>
        <v>0</v>
      </c>
      <c r="CJ18" s="4393">
        <f t="shared" si="2"/>
        <v>0</v>
      </c>
      <c r="CK18" s="4393">
        <f t="shared" si="2"/>
        <v>0</v>
      </c>
      <c r="CL18" s="4393">
        <f t="shared" si="2"/>
        <v>0</v>
      </c>
      <c r="CM18" s="4393">
        <f t="shared" si="2"/>
        <v>0</v>
      </c>
      <c r="CN18" s="4393">
        <f t="shared" si="2"/>
        <v>0</v>
      </c>
      <c r="CO18" s="4394">
        <f t="shared" si="2"/>
        <v>0</v>
      </c>
    </row>
    <row r="19" spans="1:93" ht="146.25" customHeight="1" thickTop="1" thickBot="1">
      <c r="A19" s="8251" t="s">
        <v>515</v>
      </c>
      <c r="B19" s="4510" t="str" cm="1">
        <f t="array" ref="B19">_xlfn.XLOOKUP(1, (INDEX(التشكيل_القديم!$L$115:$S$150, ,6)=A19) * (INDEX(التشكيل_القديم!$L$115:$S$150, ,7)="رئيس الدائرة"), INDEX(التشكيل_القديم!$L$115:$S$150, ,2))</f>
        <v>مينا توما يعقوب  عبدالسيد</v>
      </c>
      <c r="C19" s="4511" t="s">
        <v>216</v>
      </c>
      <c r="D19" s="4512"/>
      <c r="E19" s="8254" t="s">
        <v>1581</v>
      </c>
      <c r="F19" s="4396"/>
      <c r="G19" s="4397"/>
      <c r="H19" s="4397"/>
      <c r="I19" s="4397"/>
      <c r="J19" s="4397"/>
      <c r="K19" s="4398"/>
      <c r="L19" s="4399"/>
      <c r="M19" s="4518"/>
      <c r="N19" s="4399"/>
      <c r="O19" s="4396"/>
      <c r="P19" s="4397"/>
      <c r="Q19" s="4397"/>
      <c r="R19" s="4397"/>
      <c r="S19" s="4397"/>
      <c r="T19" s="4397"/>
      <c r="U19" s="4398"/>
      <c r="V19" s="4399"/>
      <c r="W19" s="4399"/>
      <c r="X19" s="4396"/>
      <c r="Y19" s="4397"/>
      <c r="Z19" s="4397"/>
      <c r="AA19" s="4397"/>
      <c r="AB19" s="4398"/>
      <c r="AC19" s="4399"/>
      <c r="AD19" s="4399"/>
      <c r="AE19" s="4399"/>
      <c r="AF19" s="4396"/>
      <c r="AG19" s="4397"/>
      <c r="AH19" s="4397"/>
      <c r="AI19" s="4397"/>
      <c r="AJ19" s="4397"/>
      <c r="AK19" s="4397"/>
      <c r="AL19" s="4397"/>
      <c r="AM19" s="4398"/>
      <c r="AN19" s="4399"/>
      <c r="AO19" s="4396"/>
      <c r="AP19" s="4398"/>
      <c r="AQ19" s="4399"/>
      <c r="AR19" s="4396"/>
      <c r="AS19" s="4396"/>
      <c r="AT19" s="4400"/>
      <c r="AU19" s="4396"/>
      <c r="AV19" s="4398"/>
      <c r="AW19" s="4456"/>
      <c r="AX19" s="4399"/>
      <c r="AY19" s="4486"/>
      <c r="AZ19" s="4487"/>
      <c r="BA19" s="4487"/>
      <c r="BB19" s="4487"/>
      <c r="BC19" s="4487"/>
      <c r="BD19" s="4487"/>
      <c r="BE19" s="4488"/>
      <c r="BF19" s="4464"/>
      <c r="BG19" s="4486"/>
      <c r="BH19" s="4487"/>
      <c r="BI19" s="4487"/>
      <c r="BJ19" s="4487"/>
      <c r="BK19" s="4487"/>
      <c r="BL19" s="4488"/>
      <c r="BM19" s="4464"/>
      <c r="BN19" s="4486"/>
      <c r="BO19" s="4487"/>
      <c r="BP19" s="4487"/>
      <c r="BQ19" s="4487"/>
      <c r="BR19" s="4487"/>
      <c r="BS19" s="4488"/>
      <c r="BT19" s="4464"/>
      <c r="BU19" s="4486"/>
      <c r="BV19" s="4487"/>
      <c r="BW19" s="4487"/>
      <c r="BX19" s="4487"/>
      <c r="BY19" s="4487"/>
      <c r="BZ19" s="4504"/>
      <c r="CA19" s="4399"/>
      <c r="CB19" s="4401"/>
      <c r="CC19" s="4402"/>
      <c r="CD19" s="4402"/>
      <c r="CE19" s="4402"/>
      <c r="CF19" s="4402"/>
      <c r="CG19" s="4402"/>
      <c r="CH19" s="4402"/>
      <c r="CI19" s="4402"/>
      <c r="CJ19" s="4402"/>
      <c r="CK19" s="4402"/>
      <c r="CL19" s="4402"/>
      <c r="CM19" s="4402"/>
      <c r="CN19" s="4402"/>
      <c r="CO19" s="4402"/>
    </row>
    <row r="20" spans="1:93" s="635" customFormat="1" ht="146.25" customHeight="1" thickTop="1" thickBot="1">
      <c r="A20" s="8251"/>
      <c r="B20" s="4510" t="str" cm="1">
        <f t="array" ref="B20">_xlfn.XLOOKUP(1, (INDEX(التشكيل_القديم!$L$115:$S$150, ,6)=A19) * (INDEX(التشكيل_القديم!$L$115:$S$150, ,7)="عضو يمين"), INDEX(التشكيل_القديم!$L$115:$S$150, ,2))</f>
        <v>طارق مدحت جلال حسن</v>
      </c>
      <c r="C20" s="4513" t="s">
        <v>216</v>
      </c>
      <c r="D20" s="4514" t="s">
        <v>235</v>
      </c>
      <c r="E20" s="8255"/>
      <c r="F20" s="4355">
        <f>'جنح مستأنف'!F36</f>
        <v>4</v>
      </c>
      <c r="G20" s="4356">
        <f>'جنح مستأنف'!G36</f>
        <v>0</v>
      </c>
      <c r="H20" s="4356">
        <f>'جنح مستأنف'!H36</f>
        <v>0</v>
      </c>
      <c r="I20" s="4356">
        <f>'جنح مستأنف'!I36</f>
        <v>0</v>
      </c>
      <c r="J20" s="4356">
        <f>'جنح مستأنف'!J36</f>
        <v>0</v>
      </c>
      <c r="K20" s="4357">
        <f>'جنح مستأنف'!K36</f>
        <v>0</v>
      </c>
      <c r="L20" s="4358">
        <f>'جنح مستأنف'!L36</f>
        <v>4</v>
      </c>
      <c r="M20" s="4517" t="str">
        <f>'جنح مستأنف'!M36</f>
        <v>WRONG</v>
      </c>
      <c r="N20" s="4358">
        <f>'جنح مستأنف'!N36</f>
        <v>0</v>
      </c>
      <c r="O20" s="4355">
        <f>'جنح مستأنف'!O36</f>
        <v>0</v>
      </c>
      <c r="P20" s="4356">
        <f>'جنح مستأنف'!P36</f>
        <v>0</v>
      </c>
      <c r="Q20" s="4356">
        <f>'جنح مستأنف'!Q36</f>
        <v>0</v>
      </c>
      <c r="R20" s="4356">
        <f>'جنح مستأنف'!R36</f>
        <v>0</v>
      </c>
      <c r="S20" s="4356">
        <f>'جنح مستأنف'!S36</f>
        <v>0</v>
      </c>
      <c r="T20" s="4356">
        <f>'جنح مستأنف'!T36</f>
        <v>0</v>
      </c>
      <c r="U20" s="4357">
        <f>'جنح مستأنف'!U36</f>
        <v>0</v>
      </c>
      <c r="V20" s="4358">
        <f>'جنح مستأنف'!V36</f>
        <v>0</v>
      </c>
      <c r="W20" s="4358">
        <f>'جنح مستأنف'!W36</f>
        <v>0</v>
      </c>
      <c r="X20" s="4355">
        <f>'جنح مستأنف'!X36</f>
        <v>0</v>
      </c>
      <c r="Y20" s="4356">
        <f>'جنح مستأنف'!Y36</f>
        <v>0</v>
      </c>
      <c r="Z20" s="4356">
        <f>'جنح مستأنف'!Z36</f>
        <v>0</v>
      </c>
      <c r="AA20" s="4356">
        <f>'جنح مستأنف'!AA36</f>
        <v>0</v>
      </c>
      <c r="AB20" s="4357">
        <f>'جنح مستأنف'!AB36</f>
        <v>0</v>
      </c>
      <c r="AC20" s="4358">
        <f>'جنح مستأنف'!AC36</f>
        <v>0</v>
      </c>
      <c r="AD20" s="4358">
        <f>'جنح مستأنف'!AD36</f>
        <v>0</v>
      </c>
      <c r="AE20" s="4358">
        <f>'جنح مستأنف'!AE36</f>
        <v>0</v>
      </c>
      <c r="AF20" s="4355">
        <f>'جنح مستأنف'!AF36</f>
        <v>0</v>
      </c>
      <c r="AG20" s="4356">
        <f>'جنح مستأنف'!AG36</f>
        <v>0</v>
      </c>
      <c r="AH20" s="4356">
        <f>'جنح مستأنف'!AH36</f>
        <v>0</v>
      </c>
      <c r="AI20" s="4356">
        <f>'جنح مستأنف'!AI36</f>
        <v>0</v>
      </c>
      <c r="AJ20" s="4356">
        <f>'جنح مستأنف'!AJ36</f>
        <v>0</v>
      </c>
      <c r="AK20" s="4356">
        <f>'جنح مستأنف'!AK36</f>
        <v>0</v>
      </c>
      <c r="AL20" s="4356">
        <f>'جنح مستأنف'!AL36</f>
        <v>0</v>
      </c>
      <c r="AM20" s="4357">
        <f>'جنح مستأنف'!AM36</f>
        <v>0</v>
      </c>
      <c r="AN20" s="4358">
        <f>'جنح مستأنف'!AN36</f>
        <v>0</v>
      </c>
      <c r="AO20" s="4355">
        <f>'جنح مستأنف'!AO36</f>
        <v>0</v>
      </c>
      <c r="AP20" s="4357">
        <f>'جنح مستأنف'!AP36</f>
        <v>0</v>
      </c>
      <c r="AQ20" s="4358">
        <f>'جنح مستأنف'!AQ36</f>
        <v>0</v>
      </c>
      <c r="AR20" s="4355">
        <f>'جنح مستأنف'!AR36</f>
        <v>0</v>
      </c>
      <c r="AS20" s="4355">
        <f>'جنح مستأنف'!AS36</f>
        <v>0</v>
      </c>
      <c r="AT20" s="4359">
        <f>'جنح مستأنف'!AT36</f>
        <v>0</v>
      </c>
      <c r="AU20" s="4355">
        <f>'جنح مستأنف'!AU36</f>
        <v>0</v>
      </c>
      <c r="AV20" s="4357">
        <f>'جنح مستأنف'!AV36</f>
        <v>0</v>
      </c>
      <c r="AW20" s="4454">
        <f>'جنح مستأنف'!AW36</f>
        <v>0</v>
      </c>
      <c r="AX20" s="4358">
        <f>'جنح مستأنف'!AX36</f>
        <v>0</v>
      </c>
      <c r="AY20" s="4476">
        <f>'جنح مستأنف'!AY36</f>
        <v>0</v>
      </c>
      <c r="AZ20" s="4477">
        <f>'جنح مستأنف'!AZ36</f>
        <v>0</v>
      </c>
      <c r="BA20" s="4477">
        <f>'جنح مستأنف'!BA36</f>
        <v>0</v>
      </c>
      <c r="BB20" s="4477">
        <f>'جنح مستأنف'!BB36</f>
        <v>0</v>
      </c>
      <c r="BC20" s="4477">
        <f>'جنح مستأنف'!BC36</f>
        <v>0</v>
      </c>
      <c r="BD20" s="4477">
        <f>'جنح مستأنف'!BD36</f>
        <v>0</v>
      </c>
      <c r="BE20" s="4478">
        <f>'جنح مستأنف'!BE36</f>
        <v>0</v>
      </c>
      <c r="BF20" s="4448">
        <f>'جنح مستأنف'!BF36</f>
        <v>0</v>
      </c>
      <c r="BG20" s="4476">
        <f>'جنح مستأنف'!BG36</f>
        <v>0</v>
      </c>
      <c r="BH20" s="4477">
        <f>'جنح مستأنف'!BH36</f>
        <v>0</v>
      </c>
      <c r="BI20" s="4477">
        <f>'جنح مستأنف'!BI36</f>
        <v>0</v>
      </c>
      <c r="BJ20" s="4477">
        <f>'جنح مستأنف'!BJ36</f>
        <v>0</v>
      </c>
      <c r="BK20" s="4477">
        <f>'جنح مستأنف'!BK36</f>
        <v>0</v>
      </c>
      <c r="BL20" s="4478">
        <f>'جنح مستأنف'!BL36</f>
        <v>0</v>
      </c>
      <c r="BM20" s="4448">
        <f>'جنح مستأنف'!BM36</f>
        <v>0</v>
      </c>
      <c r="BN20" s="4476">
        <f>'جنح مستأنف'!BN36</f>
        <v>0</v>
      </c>
      <c r="BO20" s="4477">
        <f>'جنح مستأنف'!BO36</f>
        <v>0</v>
      </c>
      <c r="BP20" s="4477">
        <f>'جنح مستأنف'!BP36</f>
        <v>0</v>
      </c>
      <c r="BQ20" s="4477">
        <f>'جنح مستأنف'!BQ36</f>
        <v>0</v>
      </c>
      <c r="BR20" s="4477">
        <f>'جنح مستأنف'!BR36</f>
        <v>0</v>
      </c>
      <c r="BS20" s="4478">
        <f>'جنح مستأنف'!BS36</f>
        <v>0</v>
      </c>
      <c r="BT20" s="4448">
        <f>'جنح مستأنف'!BT36</f>
        <v>0</v>
      </c>
      <c r="BU20" s="4476">
        <f>'جنح مستأنف'!BU36</f>
        <v>0</v>
      </c>
      <c r="BV20" s="4477">
        <f>'جنح مستأنف'!BV36</f>
        <v>0</v>
      </c>
      <c r="BW20" s="4477">
        <f>'جنح مستأنف'!BW36</f>
        <v>0</v>
      </c>
      <c r="BX20" s="4477">
        <f>'جنح مستأنف'!BX36</f>
        <v>0</v>
      </c>
      <c r="BY20" s="4477">
        <f>'جنح مستأنف'!BY36</f>
        <v>0</v>
      </c>
      <c r="BZ20" s="4498">
        <f>'جنح مستأنف'!BZ36</f>
        <v>0</v>
      </c>
      <c r="CA20" s="4358">
        <f>'جنح مستأنف'!CA36</f>
        <v>0</v>
      </c>
      <c r="CB20" s="4360">
        <f>'جنح مستأنف'!CB36</f>
        <v>0</v>
      </c>
      <c r="CC20" s="4361">
        <f>'جنح مستأنف'!CC36</f>
        <v>0</v>
      </c>
      <c r="CD20" s="4361">
        <f>'جنح مستأنف'!CD36</f>
        <v>0</v>
      </c>
      <c r="CE20" s="4361">
        <f>'جنح مستأنف'!CE36</f>
        <v>0</v>
      </c>
      <c r="CF20" s="4361">
        <f>'جنح مستأنف'!CF36</f>
        <v>0</v>
      </c>
      <c r="CG20" s="4361">
        <f>'جنح مستأنف'!CG36</f>
        <v>0</v>
      </c>
      <c r="CH20" s="4361">
        <f>'جنح مستأنف'!CH36</f>
        <v>0</v>
      </c>
      <c r="CI20" s="4361">
        <f>'جنح مستأنف'!CI36</f>
        <v>0</v>
      </c>
      <c r="CJ20" s="4361">
        <f>'جنح مستأنف'!CJ36</f>
        <v>0</v>
      </c>
      <c r="CK20" s="4361">
        <f>'جنح مستأنف'!CK36</f>
        <v>0</v>
      </c>
      <c r="CL20" s="4361">
        <f>'جنح مستأنف'!CL36</f>
        <v>0</v>
      </c>
      <c r="CM20" s="4361">
        <f>'جنح مستأنف'!CM36</f>
        <v>0</v>
      </c>
      <c r="CN20" s="4361">
        <f>'جنح مستأنف'!CN36</f>
        <v>0</v>
      </c>
      <c r="CO20" s="4361">
        <f>'جنح مستأنف'!CO36</f>
        <v>0</v>
      </c>
    </row>
    <row r="21" spans="1:93" s="635" customFormat="1" ht="146.25" customHeight="1" thickTop="1" thickBot="1">
      <c r="A21" s="8252"/>
      <c r="B21" s="4510" t="str" cm="1">
        <f t="array" ref="B21">_xlfn.XLOOKUP(1, (INDEX(التشكيل_القديم!$L$115:$S$150, ,6)=A19) * (INDEX(التشكيل_القديم!$L$115:$S$150, ,7)="عضو يسار"), INDEX(التشكيل_القديم!$L$115:$S$150, ,2))</f>
        <v>مؤمن سعيد عادل حامد</v>
      </c>
      <c r="C21" s="4513" t="s">
        <v>33</v>
      </c>
      <c r="D21" s="4515"/>
      <c r="E21" s="8255"/>
      <c r="F21" s="4396"/>
      <c r="G21" s="4397"/>
      <c r="H21" s="4397"/>
      <c r="I21" s="4397"/>
      <c r="J21" s="4397"/>
      <c r="K21" s="4398"/>
      <c r="L21" s="4366"/>
      <c r="M21" s="4519"/>
      <c r="N21" s="4366"/>
      <c r="O21" s="4396"/>
      <c r="P21" s="4397"/>
      <c r="Q21" s="4397"/>
      <c r="R21" s="4397"/>
      <c r="S21" s="4397"/>
      <c r="T21" s="4397"/>
      <c r="U21" s="4398"/>
      <c r="V21" s="4366"/>
      <c r="W21" s="4366"/>
      <c r="X21" s="4396"/>
      <c r="Y21" s="4397"/>
      <c r="Z21" s="4397"/>
      <c r="AA21" s="4397"/>
      <c r="AB21" s="4398"/>
      <c r="AC21" s="4366"/>
      <c r="AD21" s="4366"/>
      <c r="AE21" s="4366"/>
      <c r="AF21" s="4396"/>
      <c r="AG21" s="4397"/>
      <c r="AH21" s="4397"/>
      <c r="AI21" s="4397"/>
      <c r="AJ21" s="4397"/>
      <c r="AK21" s="4397"/>
      <c r="AL21" s="4397"/>
      <c r="AM21" s="4398"/>
      <c r="AN21" s="4366"/>
      <c r="AO21" s="4396"/>
      <c r="AP21" s="4398"/>
      <c r="AQ21" s="4366"/>
      <c r="AR21" s="4396"/>
      <c r="AS21" s="4396"/>
      <c r="AT21" s="4368"/>
      <c r="AU21" s="4396"/>
      <c r="AV21" s="4398"/>
      <c r="AW21" s="4455"/>
      <c r="AX21" s="4366"/>
      <c r="AY21" s="4486"/>
      <c r="AZ21" s="4487"/>
      <c r="BA21" s="4487"/>
      <c r="BB21" s="4487"/>
      <c r="BC21" s="4487"/>
      <c r="BD21" s="4487"/>
      <c r="BE21" s="4488"/>
      <c r="BF21" s="4465"/>
      <c r="BG21" s="4486"/>
      <c r="BH21" s="4487"/>
      <c r="BI21" s="4487"/>
      <c r="BJ21" s="4487"/>
      <c r="BK21" s="4487"/>
      <c r="BL21" s="4488"/>
      <c r="BM21" s="4465"/>
      <c r="BN21" s="4486"/>
      <c r="BO21" s="4487"/>
      <c r="BP21" s="4487"/>
      <c r="BQ21" s="4487"/>
      <c r="BR21" s="4487"/>
      <c r="BS21" s="4488"/>
      <c r="BT21" s="4465"/>
      <c r="BU21" s="4486"/>
      <c r="BV21" s="4487"/>
      <c r="BW21" s="4487"/>
      <c r="BX21" s="4487"/>
      <c r="BY21" s="4487"/>
      <c r="BZ21" s="4504"/>
      <c r="CA21" s="4366"/>
      <c r="CB21" s="4369"/>
      <c r="CC21" s="4370"/>
      <c r="CD21" s="4370"/>
      <c r="CE21" s="4370"/>
      <c r="CF21" s="4370"/>
      <c r="CG21" s="4370"/>
      <c r="CH21" s="4370"/>
      <c r="CI21" s="4370"/>
      <c r="CJ21" s="4370"/>
      <c r="CK21" s="4370"/>
      <c r="CL21" s="4370"/>
      <c r="CM21" s="4370"/>
      <c r="CN21" s="4370"/>
      <c r="CO21" s="4370"/>
    </row>
    <row r="22" spans="1:93" s="635" customFormat="1" ht="90" hidden="1" customHeight="1" thickTop="1" thickBot="1">
      <c r="A22" s="8252"/>
      <c r="B22" s="4037"/>
      <c r="C22" s="739"/>
      <c r="D22" s="740"/>
      <c r="E22" s="741"/>
      <c r="F22" s="4403"/>
      <c r="G22" s="4404"/>
      <c r="H22" s="4404"/>
      <c r="I22" s="4404"/>
      <c r="J22" s="4404"/>
      <c r="K22" s="4404"/>
      <c r="L22" s="4405"/>
      <c r="M22" s="4520"/>
      <c r="N22" s="4405"/>
      <c r="O22" s="4404"/>
      <c r="P22" s="4404"/>
      <c r="Q22" s="4404"/>
      <c r="R22" s="4404"/>
      <c r="S22" s="4404"/>
      <c r="T22" s="4404"/>
      <c r="U22" s="4404"/>
      <c r="V22" s="4405"/>
      <c r="W22" s="4405"/>
      <c r="X22" s="4404"/>
      <c r="Y22" s="4404"/>
      <c r="Z22" s="4404"/>
      <c r="AA22" s="4404"/>
      <c r="AB22" s="4404"/>
      <c r="AC22" s="4405"/>
      <c r="AD22" s="4405"/>
      <c r="AE22" s="4405"/>
      <c r="AF22" s="4404"/>
      <c r="AG22" s="4404"/>
      <c r="AH22" s="4404"/>
      <c r="AI22" s="4404"/>
      <c r="AJ22" s="4404"/>
      <c r="AK22" s="4404"/>
      <c r="AL22" s="4404"/>
      <c r="AM22" s="4404"/>
      <c r="AN22" s="4405"/>
      <c r="AO22" s="4404"/>
      <c r="AP22" s="4404"/>
      <c r="AQ22" s="4405"/>
      <c r="AR22" s="4404"/>
      <c r="AS22" s="4404"/>
      <c r="AT22" s="4405"/>
      <c r="AU22" s="4404"/>
      <c r="AV22" s="4404"/>
      <c r="AW22" s="4444"/>
      <c r="AX22" s="4406"/>
      <c r="AY22" s="4489"/>
      <c r="AZ22" s="4490"/>
      <c r="BA22" s="4489"/>
      <c r="BB22" s="4489"/>
      <c r="BC22" s="4444"/>
      <c r="BD22" s="4444"/>
      <c r="BE22" s="4491"/>
      <c r="BF22" s="4466"/>
      <c r="BG22" s="4489"/>
      <c r="BH22" s="4489"/>
      <c r="BI22" s="4444"/>
      <c r="BJ22" s="4444"/>
      <c r="BK22" s="4489"/>
      <c r="BL22" s="4501"/>
      <c r="BM22" s="4469"/>
      <c r="BN22" s="4489"/>
      <c r="BO22" s="4444"/>
      <c r="BP22" s="4444"/>
      <c r="BQ22" s="4489"/>
      <c r="BR22" s="4490"/>
      <c r="BS22" s="4491"/>
      <c r="BT22" s="4469"/>
      <c r="BU22" s="4444"/>
      <c r="BV22" s="4444"/>
      <c r="BW22" s="4489"/>
      <c r="BX22" s="4490"/>
      <c r="BY22" s="4489"/>
      <c r="BZ22" s="4489"/>
      <c r="CA22" s="4407"/>
      <c r="CB22" s="4408"/>
      <c r="CC22" s="4409"/>
      <c r="CD22" s="4409"/>
      <c r="CE22" s="4409"/>
      <c r="CF22" s="4409"/>
      <c r="CG22" s="4409"/>
      <c r="CH22" s="4410"/>
      <c r="CI22" s="4410"/>
      <c r="CJ22" s="4410"/>
      <c r="CK22" s="4410"/>
      <c r="CL22" s="4410"/>
      <c r="CM22" s="4410"/>
      <c r="CN22" s="4410"/>
      <c r="CO22" s="4410"/>
    </row>
    <row r="23" spans="1:93" s="635" customFormat="1" ht="56.25" hidden="1" customHeight="1" thickBot="1">
      <c r="A23" s="8253"/>
      <c r="B23" s="742"/>
      <c r="C23" s="743"/>
      <c r="D23" s="744"/>
      <c r="E23" s="653"/>
      <c r="F23" s="4411"/>
      <c r="G23" s="4412"/>
      <c r="H23" s="4412"/>
      <c r="I23" s="4412"/>
      <c r="J23" s="4412"/>
      <c r="K23" s="4413"/>
      <c r="L23" s="4414">
        <f t="shared" ref="L23" si="3">SUM(F23:K23)</f>
        <v>0</v>
      </c>
      <c r="M23" s="4521" t="str">
        <f t="shared" ref="M23" si="4">IF(N23+V23+AV23=L23,"OK","WRONG")</f>
        <v>OK</v>
      </c>
      <c r="N23" s="4415">
        <f t="shared" ref="N23" si="5">SUM(O23:U23)</f>
        <v>0</v>
      </c>
      <c r="O23" s="4416"/>
      <c r="P23" s="4416"/>
      <c r="Q23" s="4416"/>
      <c r="R23" s="4416"/>
      <c r="S23" s="4416"/>
      <c r="T23" s="4416"/>
      <c r="U23" s="4417"/>
      <c r="V23" s="4418">
        <f t="shared" ref="V23" si="6">W23+AC23+AD23+AM23+AP23+AS23</f>
        <v>0</v>
      </c>
      <c r="W23" s="4419">
        <f t="shared" ref="W23" si="7">SUM(X23:AB23)</f>
        <v>0</v>
      </c>
      <c r="X23" s="4420"/>
      <c r="Y23" s="4420"/>
      <c r="Z23" s="4420"/>
      <c r="AA23" s="4420"/>
      <c r="AB23" s="4421"/>
      <c r="AC23" s="4422"/>
      <c r="AD23" s="4419">
        <f t="shared" ref="AD23" si="8">SUM(AE23:AL23)</f>
        <v>0</v>
      </c>
      <c r="AE23" s="4423"/>
      <c r="AF23" s="4424"/>
      <c r="AG23" s="4424"/>
      <c r="AH23" s="4424"/>
      <c r="AI23" s="4424"/>
      <c r="AJ23" s="4424"/>
      <c r="AK23" s="4424"/>
      <c r="AL23" s="4425"/>
      <c r="AM23" s="4426">
        <f t="shared" ref="AM23" si="9">SUM(AN23:AO23)</f>
        <v>0</v>
      </c>
      <c r="AN23" s="4423"/>
      <c r="AO23" s="4427"/>
      <c r="AP23" s="4428">
        <f t="shared" ref="AP23" si="10">SUM(AQ23:AR23)</f>
        <v>0</v>
      </c>
      <c r="AQ23" s="4423"/>
      <c r="AR23" s="4429"/>
      <c r="AS23" s="4430">
        <f t="shared" ref="AS23" si="11">SUM(AT23:AU23)</f>
        <v>0</v>
      </c>
      <c r="AT23" s="4423"/>
      <c r="AU23" s="4431"/>
      <c r="AV23" s="4432"/>
      <c r="AW23" s="4445">
        <f t="shared" ref="AW23" si="12">AX23+AY23+AZ23</f>
        <v>0</v>
      </c>
      <c r="AX23" s="4433"/>
      <c r="AY23" s="4492"/>
      <c r="AZ23" s="4493"/>
      <c r="BA23" s="4492"/>
      <c r="BB23" s="4492"/>
      <c r="BC23" s="4494">
        <f t="shared" ref="BC23" si="13">BD23+BE23+BF23</f>
        <v>0</v>
      </c>
      <c r="BD23" s="4495"/>
      <c r="BE23" s="4496"/>
      <c r="BF23" s="4467"/>
      <c r="BG23" s="4492"/>
      <c r="BH23" s="4492"/>
      <c r="BI23" s="4494">
        <f t="shared" ref="BI23" si="14">BJ23+BK23+BL23</f>
        <v>0</v>
      </c>
      <c r="BJ23" s="4495"/>
      <c r="BK23" s="4492"/>
      <c r="BL23" s="4502"/>
      <c r="BM23" s="4470"/>
      <c r="BN23" s="4492"/>
      <c r="BO23" s="4494">
        <f t="shared" ref="BO23" si="15">BP23+BQ23+BR23</f>
        <v>0</v>
      </c>
      <c r="BP23" s="4495"/>
      <c r="BQ23" s="4492"/>
      <c r="BR23" s="4493"/>
      <c r="BS23" s="4496"/>
      <c r="BT23" s="4470"/>
      <c r="BU23" s="4494">
        <f t="shared" ref="BU23" si="16">BV23+BW23+BX23</f>
        <v>0</v>
      </c>
      <c r="BV23" s="4495"/>
      <c r="BW23" s="4492"/>
      <c r="BX23" s="4493"/>
      <c r="BY23" s="4492"/>
      <c r="BZ23" s="4492"/>
      <c r="CA23" s="4434"/>
      <c r="CB23" s="4410"/>
      <c r="CC23" s="4410"/>
      <c r="CD23" s="4410"/>
      <c r="CE23" s="4410"/>
      <c r="CF23" s="4410"/>
      <c r="CG23" s="4410"/>
      <c r="CH23" s="4410"/>
      <c r="CI23" s="4410"/>
      <c r="CJ23" s="4410"/>
      <c r="CK23" s="4410"/>
      <c r="CL23" s="4410"/>
      <c r="CM23" s="4410"/>
      <c r="CN23" s="4410"/>
      <c r="CO23" s="4410"/>
    </row>
    <row r="24" spans="1:93" ht="90" customHeight="1" thickTop="1" thickBot="1">
      <c r="A24" s="8256" t="s">
        <v>579</v>
      </c>
      <c r="B24" s="8257"/>
      <c r="C24" s="8257"/>
      <c r="D24" s="8257"/>
      <c r="E24" s="8258"/>
      <c r="F24" s="4525">
        <f>F22+F21+F20+F19</f>
        <v>4</v>
      </c>
      <c r="G24" s="4526">
        <f t="shared" ref="G24:BR24" si="17">G22+G21+G20+G19</f>
        <v>0</v>
      </c>
      <c r="H24" s="4526">
        <f t="shared" si="17"/>
        <v>0</v>
      </c>
      <c r="I24" s="4526">
        <f t="shared" si="17"/>
        <v>0</v>
      </c>
      <c r="J24" s="4526">
        <f t="shared" si="17"/>
        <v>0</v>
      </c>
      <c r="K24" s="4527">
        <f t="shared" si="17"/>
        <v>0</v>
      </c>
      <c r="L24" s="4534">
        <f t="shared" si="17"/>
        <v>4</v>
      </c>
      <c r="M24" s="4535"/>
      <c r="N24" s="4536">
        <f t="shared" si="17"/>
        <v>0</v>
      </c>
      <c r="O24" s="4525">
        <f t="shared" si="17"/>
        <v>0</v>
      </c>
      <c r="P24" s="4526">
        <f t="shared" si="17"/>
        <v>0</v>
      </c>
      <c r="Q24" s="4526">
        <f t="shared" si="17"/>
        <v>0</v>
      </c>
      <c r="R24" s="4526">
        <f t="shared" si="17"/>
        <v>0</v>
      </c>
      <c r="S24" s="4526">
        <f t="shared" si="17"/>
        <v>0</v>
      </c>
      <c r="T24" s="4526">
        <f t="shared" si="17"/>
        <v>0</v>
      </c>
      <c r="U24" s="4527">
        <f t="shared" si="17"/>
        <v>0</v>
      </c>
      <c r="V24" s="4534">
        <f t="shared" si="17"/>
        <v>0</v>
      </c>
      <c r="W24" s="4536">
        <f t="shared" si="17"/>
        <v>0</v>
      </c>
      <c r="X24" s="4525">
        <f t="shared" si="17"/>
        <v>0</v>
      </c>
      <c r="Y24" s="4526">
        <f t="shared" si="17"/>
        <v>0</v>
      </c>
      <c r="Z24" s="4526">
        <f t="shared" si="17"/>
        <v>0</v>
      </c>
      <c r="AA24" s="4526">
        <f t="shared" si="17"/>
        <v>0</v>
      </c>
      <c r="AB24" s="4527">
        <f t="shared" si="17"/>
        <v>0</v>
      </c>
      <c r="AC24" s="4534">
        <f t="shared" si="17"/>
        <v>0</v>
      </c>
      <c r="AD24" s="4525">
        <f t="shared" si="17"/>
        <v>0</v>
      </c>
      <c r="AE24" s="4536">
        <f t="shared" si="17"/>
        <v>0</v>
      </c>
      <c r="AF24" s="4525">
        <f t="shared" si="17"/>
        <v>0</v>
      </c>
      <c r="AG24" s="4526">
        <f t="shared" si="17"/>
        <v>0</v>
      </c>
      <c r="AH24" s="4526">
        <f t="shared" si="17"/>
        <v>0</v>
      </c>
      <c r="AI24" s="4526">
        <f t="shared" si="17"/>
        <v>0</v>
      </c>
      <c r="AJ24" s="4526">
        <f t="shared" si="17"/>
        <v>0</v>
      </c>
      <c r="AK24" s="4526">
        <f t="shared" si="17"/>
        <v>0</v>
      </c>
      <c r="AL24" s="4526">
        <f t="shared" si="17"/>
        <v>0</v>
      </c>
      <c r="AM24" s="4527">
        <f t="shared" si="17"/>
        <v>0</v>
      </c>
      <c r="AN24" s="4537">
        <f t="shared" si="17"/>
        <v>0</v>
      </c>
      <c r="AO24" s="4525">
        <f t="shared" si="17"/>
        <v>0</v>
      </c>
      <c r="AP24" s="4527">
        <f t="shared" si="17"/>
        <v>0</v>
      </c>
      <c r="AQ24" s="4534">
        <f t="shared" si="17"/>
        <v>0</v>
      </c>
      <c r="AR24" s="4536">
        <f t="shared" si="17"/>
        <v>0</v>
      </c>
      <c r="AS24" s="4525">
        <f t="shared" si="17"/>
        <v>0</v>
      </c>
      <c r="AT24" s="4527">
        <f t="shared" si="17"/>
        <v>0</v>
      </c>
      <c r="AU24" s="4525">
        <f t="shared" si="17"/>
        <v>0</v>
      </c>
      <c r="AV24" s="4527">
        <f t="shared" si="17"/>
        <v>0</v>
      </c>
      <c r="AW24" s="4527">
        <f t="shared" si="17"/>
        <v>0</v>
      </c>
      <c r="AX24" s="4536">
        <f t="shared" si="17"/>
        <v>0</v>
      </c>
      <c r="AY24" s="4525">
        <f t="shared" si="17"/>
        <v>0</v>
      </c>
      <c r="AZ24" s="4526">
        <f t="shared" si="17"/>
        <v>0</v>
      </c>
      <c r="BA24" s="4526">
        <f t="shared" si="17"/>
        <v>0</v>
      </c>
      <c r="BB24" s="4526">
        <f t="shared" si="17"/>
        <v>0</v>
      </c>
      <c r="BC24" s="4526">
        <f t="shared" si="17"/>
        <v>0</v>
      </c>
      <c r="BD24" s="4526">
        <f t="shared" si="17"/>
        <v>0</v>
      </c>
      <c r="BE24" s="4533">
        <f t="shared" si="17"/>
        <v>0</v>
      </c>
      <c r="BF24" s="4537">
        <f t="shared" si="17"/>
        <v>0</v>
      </c>
      <c r="BG24" s="4525">
        <f t="shared" si="17"/>
        <v>0</v>
      </c>
      <c r="BH24" s="4526">
        <f t="shared" si="17"/>
        <v>0</v>
      </c>
      <c r="BI24" s="4526">
        <f t="shared" si="17"/>
        <v>0</v>
      </c>
      <c r="BJ24" s="4526">
        <f t="shared" si="17"/>
        <v>0</v>
      </c>
      <c r="BK24" s="4526">
        <f t="shared" si="17"/>
        <v>0</v>
      </c>
      <c r="BL24" s="4533">
        <f t="shared" si="17"/>
        <v>0</v>
      </c>
      <c r="BM24" s="4537">
        <f t="shared" si="17"/>
        <v>0</v>
      </c>
      <c r="BN24" s="4525">
        <f t="shared" si="17"/>
        <v>0</v>
      </c>
      <c r="BO24" s="4526">
        <f t="shared" si="17"/>
        <v>0</v>
      </c>
      <c r="BP24" s="4526">
        <f t="shared" si="17"/>
        <v>0</v>
      </c>
      <c r="BQ24" s="4526">
        <f t="shared" si="17"/>
        <v>0</v>
      </c>
      <c r="BR24" s="4526">
        <f t="shared" si="17"/>
        <v>0</v>
      </c>
      <c r="BS24" s="4533">
        <f t="shared" ref="BS24:CO24" si="18">BS22+BS21+BS20+BS19</f>
        <v>0</v>
      </c>
      <c r="BT24" s="4537">
        <f t="shared" si="18"/>
        <v>0</v>
      </c>
      <c r="BU24" s="4525">
        <f t="shared" si="18"/>
        <v>0</v>
      </c>
      <c r="BV24" s="4526">
        <f t="shared" si="18"/>
        <v>0</v>
      </c>
      <c r="BW24" s="4526">
        <f t="shared" si="18"/>
        <v>0</v>
      </c>
      <c r="BX24" s="4526">
        <f t="shared" si="18"/>
        <v>0</v>
      </c>
      <c r="BY24" s="4526">
        <f t="shared" si="18"/>
        <v>0</v>
      </c>
      <c r="BZ24" s="4527">
        <f t="shared" si="18"/>
        <v>0</v>
      </c>
      <c r="CA24" s="4435">
        <f t="shared" si="18"/>
        <v>0</v>
      </c>
      <c r="CB24" s="4392">
        <f t="shared" si="18"/>
        <v>0</v>
      </c>
      <c r="CC24" s="4392">
        <f t="shared" si="18"/>
        <v>0</v>
      </c>
      <c r="CD24" s="4392">
        <f t="shared" si="18"/>
        <v>0</v>
      </c>
      <c r="CE24" s="4392">
        <f t="shared" si="18"/>
        <v>0</v>
      </c>
      <c r="CF24" s="4392">
        <f t="shared" si="18"/>
        <v>0</v>
      </c>
      <c r="CG24" s="4392">
        <f t="shared" si="18"/>
        <v>0</v>
      </c>
      <c r="CH24" s="4392">
        <f t="shared" si="18"/>
        <v>0</v>
      </c>
      <c r="CI24" s="4392">
        <f t="shared" si="18"/>
        <v>0</v>
      </c>
      <c r="CJ24" s="4392">
        <f t="shared" si="18"/>
        <v>0</v>
      </c>
      <c r="CK24" s="4392">
        <f t="shared" si="18"/>
        <v>0</v>
      </c>
      <c r="CL24" s="4392">
        <f t="shared" si="18"/>
        <v>0</v>
      </c>
      <c r="CM24" s="4392">
        <f t="shared" si="18"/>
        <v>0</v>
      </c>
      <c r="CN24" s="4392">
        <f t="shared" si="18"/>
        <v>0</v>
      </c>
      <c r="CO24" s="4392">
        <f t="shared" si="18"/>
        <v>0</v>
      </c>
    </row>
    <row r="25" spans="1:93" ht="75.75" customHeight="1">
      <c r="A25" s="1960"/>
      <c r="B25" s="1960"/>
    </row>
    <row r="26" spans="1:93" ht="75.75" customHeight="1" thickBot="1">
      <c r="A26" s="545"/>
      <c r="B26" s="545"/>
      <c r="E26" s="8259" t="s">
        <v>202</v>
      </c>
      <c r="F26" s="8260"/>
      <c r="G26" s="8260"/>
      <c r="H26" s="8260"/>
      <c r="I26" s="8260"/>
      <c r="J26" s="8260"/>
      <c r="K26" s="8260"/>
      <c r="L26" s="8260"/>
      <c r="M26" s="8260"/>
      <c r="N26" s="8260"/>
      <c r="O26" s="8260"/>
      <c r="P26" s="8260"/>
      <c r="Q26" s="8260"/>
      <c r="R26" s="8260"/>
      <c r="S26" s="8260"/>
      <c r="T26" s="8260"/>
      <c r="U26" s="8260"/>
      <c r="V26" s="8260"/>
      <c r="W26" s="8260"/>
      <c r="X26" s="8260"/>
      <c r="Y26" s="8260"/>
      <c r="Z26" s="8260"/>
      <c r="AA26" s="8260"/>
      <c r="AB26" s="8260"/>
      <c r="AC26" s="8260"/>
      <c r="AD26" s="8260"/>
      <c r="AE26" s="8260"/>
      <c r="AF26" s="8260"/>
      <c r="AG26" s="8260"/>
      <c r="AH26" s="8260"/>
      <c r="AI26" s="8260"/>
      <c r="AJ26" s="8260"/>
      <c r="AK26" s="8260"/>
      <c r="AL26" s="8260"/>
      <c r="AM26" s="8260"/>
      <c r="AN26" s="8260"/>
      <c r="AO26" s="8260"/>
      <c r="AP26" s="8260"/>
      <c r="AQ26" s="8260"/>
      <c r="AR26" s="8260"/>
      <c r="AS26" s="8260"/>
      <c r="AT26" s="8260"/>
      <c r="AU26" s="8260"/>
      <c r="AV26" s="8260"/>
      <c r="AW26" s="8260"/>
      <c r="AX26" s="8260"/>
      <c r="AY26" s="8260"/>
      <c r="AZ26" s="8260"/>
      <c r="BA26" s="8260"/>
      <c r="BB26" s="8260"/>
      <c r="BC26" s="8260"/>
      <c r="BD26" s="8260"/>
      <c r="BE26" s="8260"/>
      <c r="BF26" s="8260"/>
      <c r="BG26" s="8260"/>
      <c r="BH26" s="8260"/>
      <c r="BI26" s="8260"/>
      <c r="BJ26" s="8260"/>
      <c r="BK26" s="8260"/>
      <c r="BL26" s="8260"/>
      <c r="BM26" s="8260"/>
      <c r="BN26" s="8260"/>
      <c r="BO26" s="8260"/>
      <c r="BP26" s="8260"/>
      <c r="BQ26" s="8260"/>
      <c r="BR26" s="8260"/>
      <c r="BS26" s="8260"/>
    </row>
    <row r="27" spans="1:93" ht="75.75" customHeight="1" thickBot="1">
      <c r="A27" s="8261" t="s">
        <v>208</v>
      </c>
      <c r="B27" s="8262"/>
      <c r="C27" s="8262"/>
      <c r="D27" s="8262"/>
      <c r="E27" s="8263"/>
      <c r="F27" s="8324"/>
      <c r="G27" s="8325"/>
      <c r="H27" s="8325"/>
      <c r="I27" s="8325"/>
      <c r="J27" s="8325"/>
      <c r="K27" s="8325"/>
      <c r="L27" s="8326"/>
      <c r="M27" s="539"/>
      <c r="N27" s="8327" t="s">
        <v>117</v>
      </c>
      <c r="O27" s="8330" t="s">
        <v>342</v>
      </c>
      <c r="P27" s="8330"/>
      <c r="Q27" s="8330"/>
      <c r="R27" s="8330"/>
      <c r="S27" s="8330"/>
      <c r="T27" s="8330"/>
      <c r="U27" s="8331"/>
      <c r="V27" s="8334" t="s">
        <v>97</v>
      </c>
      <c r="W27" s="8338" t="s">
        <v>343</v>
      </c>
      <c r="X27" s="8339"/>
      <c r="Y27" s="8339"/>
      <c r="Z27" s="8339"/>
      <c r="AA27" s="8339"/>
      <c r="AB27" s="8339"/>
      <c r="AC27" s="8339"/>
      <c r="AD27" s="8339"/>
      <c r="AE27" s="8339"/>
      <c r="AF27" s="8339"/>
      <c r="AG27" s="8339"/>
      <c r="AH27" s="8339"/>
      <c r="AI27" s="8339"/>
      <c r="AJ27" s="8339"/>
      <c r="AK27" s="8339"/>
      <c r="AL27" s="8339"/>
      <c r="AM27" s="8339"/>
      <c r="AN27" s="8339"/>
      <c r="AO27" s="8339"/>
      <c r="AP27" s="8339"/>
      <c r="AQ27" s="8339"/>
      <c r="AR27" s="8339"/>
      <c r="AS27" s="8339"/>
      <c r="AT27" s="540"/>
      <c r="AU27" s="540"/>
      <c r="AV27" s="540"/>
      <c r="AW27" s="541"/>
      <c r="AX27" s="542"/>
      <c r="AY27" s="542"/>
      <c r="AZ27" s="542"/>
      <c r="BA27" s="542"/>
      <c r="BB27" s="542"/>
      <c r="BC27" s="542"/>
      <c r="BD27" s="542"/>
      <c r="BE27" s="542"/>
      <c r="BF27" s="543"/>
      <c r="BG27" s="543"/>
      <c r="BH27" s="543"/>
      <c r="BI27" s="543"/>
      <c r="BJ27" s="543"/>
      <c r="BK27" s="543"/>
      <c r="BL27" s="543"/>
      <c r="BM27" s="543"/>
      <c r="BN27" s="543"/>
      <c r="BO27" s="543"/>
      <c r="BP27" s="543"/>
      <c r="BQ27" s="543"/>
      <c r="BR27" s="543"/>
      <c r="BS27" s="543"/>
      <c r="BT27" s="543"/>
      <c r="BU27" s="543"/>
      <c r="BV27" s="543"/>
      <c r="BW27" s="543"/>
      <c r="BX27" s="543"/>
      <c r="BY27" s="543"/>
      <c r="BZ27" s="544"/>
    </row>
    <row r="28" spans="1:93" ht="75.75" customHeight="1" thickBot="1">
      <c r="A28" s="8238" t="s">
        <v>487</v>
      </c>
      <c r="B28" s="8241" t="s">
        <v>88</v>
      </c>
      <c r="C28" s="8243" t="s">
        <v>488</v>
      </c>
      <c r="D28" s="8243" t="s">
        <v>90</v>
      </c>
      <c r="E28" s="8241" t="s">
        <v>91</v>
      </c>
      <c r="F28" s="8245" t="s">
        <v>489</v>
      </c>
      <c r="G28" s="8246"/>
      <c r="H28" s="8246"/>
      <c r="I28" s="8247"/>
      <c r="J28" s="8245" t="s">
        <v>344</v>
      </c>
      <c r="K28" s="8247"/>
      <c r="L28" s="8343" t="s">
        <v>109</v>
      </c>
      <c r="M28" s="546"/>
      <c r="N28" s="8328"/>
      <c r="O28" s="8332"/>
      <c r="P28" s="8332"/>
      <c r="Q28" s="8332"/>
      <c r="R28" s="8332"/>
      <c r="S28" s="8332"/>
      <c r="T28" s="8332"/>
      <c r="U28" s="8333"/>
      <c r="V28" s="8335"/>
      <c r="W28" s="8340"/>
      <c r="X28" s="8341"/>
      <c r="Y28" s="8341"/>
      <c r="Z28" s="8341"/>
      <c r="AA28" s="8341"/>
      <c r="AB28" s="8341"/>
      <c r="AC28" s="8342"/>
      <c r="AD28" s="8342"/>
      <c r="AE28" s="8341"/>
      <c r="AF28" s="8341"/>
      <c r="AG28" s="8341"/>
      <c r="AH28" s="8341"/>
      <c r="AI28" s="8341"/>
      <c r="AJ28" s="8341"/>
      <c r="AK28" s="8341"/>
      <c r="AL28" s="8341"/>
      <c r="AM28" s="8341"/>
      <c r="AN28" s="8341"/>
      <c r="AO28" s="8341"/>
      <c r="AP28" s="8341"/>
      <c r="AQ28" s="8341"/>
      <c r="AR28" s="8341"/>
      <c r="AS28" s="8341"/>
      <c r="AT28" s="547"/>
      <c r="AU28" s="547"/>
      <c r="AV28" s="547"/>
      <c r="AW28" s="7370" t="s">
        <v>116</v>
      </c>
      <c r="AX28" s="8345" t="s">
        <v>490</v>
      </c>
      <c r="AY28" s="8346"/>
      <c r="AZ28" s="8346"/>
      <c r="BA28" s="8346"/>
      <c r="BB28" s="8346"/>
      <c r="BC28" s="8347"/>
      <c r="BD28" s="8348"/>
      <c r="BE28" s="548"/>
      <c r="BF28" s="8345" t="s">
        <v>491</v>
      </c>
      <c r="BG28" s="8346"/>
      <c r="BH28" s="8346"/>
      <c r="BI28" s="8346"/>
      <c r="BJ28" s="8346"/>
      <c r="BK28" s="8347"/>
      <c r="BL28" s="8348"/>
      <c r="BM28" s="8345" t="s">
        <v>492</v>
      </c>
      <c r="BN28" s="8346"/>
      <c r="BO28" s="8346"/>
      <c r="BP28" s="8346"/>
      <c r="BQ28" s="8346"/>
      <c r="BR28" s="8347"/>
      <c r="BS28" s="8348"/>
      <c r="BT28" s="8345" t="s">
        <v>493</v>
      </c>
      <c r="BU28" s="8346"/>
      <c r="BV28" s="8346"/>
      <c r="BW28" s="8346"/>
      <c r="BX28" s="8346"/>
      <c r="BY28" s="8347"/>
      <c r="BZ28" s="8348"/>
    </row>
    <row r="29" spans="1:93" ht="75.75" customHeight="1">
      <c r="A29" s="8239"/>
      <c r="B29" s="8241"/>
      <c r="C29" s="8243"/>
      <c r="D29" s="8243"/>
      <c r="E29" s="8241"/>
      <c r="F29" s="8248"/>
      <c r="G29" s="8249"/>
      <c r="H29" s="8249"/>
      <c r="I29" s="8250"/>
      <c r="J29" s="8248"/>
      <c r="K29" s="8250"/>
      <c r="L29" s="8343"/>
      <c r="M29" s="546"/>
      <c r="N29" s="8328"/>
      <c r="O29" s="8332"/>
      <c r="P29" s="8332"/>
      <c r="Q29" s="8332"/>
      <c r="R29" s="8332"/>
      <c r="S29" s="8332"/>
      <c r="T29" s="8332"/>
      <c r="U29" s="8333"/>
      <c r="V29" s="8336"/>
      <c r="W29" s="8327" t="s">
        <v>346</v>
      </c>
      <c r="X29" s="8330" t="s">
        <v>347</v>
      </c>
      <c r="Y29" s="8330"/>
      <c r="Z29" s="8330"/>
      <c r="AA29" s="8330"/>
      <c r="AB29" s="8372"/>
      <c r="AC29" s="8343" t="s">
        <v>348</v>
      </c>
      <c r="AD29" s="8349" t="s">
        <v>496</v>
      </c>
      <c r="AE29" s="8350" t="s">
        <v>349</v>
      </c>
      <c r="AF29" s="8352" t="s">
        <v>350</v>
      </c>
      <c r="AG29" s="8352"/>
      <c r="AH29" s="8352"/>
      <c r="AI29" s="8352"/>
      <c r="AJ29" s="8352"/>
      <c r="AK29" s="8352"/>
      <c r="AL29" s="8352"/>
      <c r="AM29" s="8353"/>
      <c r="AN29" s="8327" t="s">
        <v>351</v>
      </c>
      <c r="AO29" s="8354" t="s">
        <v>352</v>
      </c>
      <c r="AP29" s="8355"/>
      <c r="AQ29" s="8327" t="s">
        <v>111</v>
      </c>
      <c r="AR29" s="8356" t="s">
        <v>111</v>
      </c>
      <c r="AS29" s="8360"/>
      <c r="AT29" s="8327" t="s">
        <v>497</v>
      </c>
      <c r="AU29" s="8356" t="s">
        <v>498</v>
      </c>
      <c r="AV29" s="8357"/>
      <c r="AW29" s="7371"/>
      <c r="AX29" s="8358" t="s">
        <v>24</v>
      </c>
      <c r="AY29" s="7420" t="s">
        <v>121</v>
      </c>
      <c r="AZ29" s="7420" t="s">
        <v>353</v>
      </c>
      <c r="BA29" s="7377" t="s">
        <v>354</v>
      </c>
      <c r="BB29" s="7379" t="s">
        <v>355</v>
      </c>
      <c r="BC29" s="7412" t="s">
        <v>111</v>
      </c>
      <c r="BD29" s="7412" t="s">
        <v>499</v>
      </c>
      <c r="BE29" s="7414" t="s">
        <v>193</v>
      </c>
      <c r="BF29" s="8370" t="s">
        <v>33</v>
      </c>
      <c r="BG29" s="7383" t="s">
        <v>121</v>
      </c>
      <c r="BH29" s="7383" t="s">
        <v>353</v>
      </c>
      <c r="BI29" s="7416" t="s">
        <v>354</v>
      </c>
      <c r="BJ29" s="7383" t="s">
        <v>355</v>
      </c>
      <c r="BK29" s="7412" t="s">
        <v>111</v>
      </c>
      <c r="BL29" s="7412" t="s">
        <v>499</v>
      </c>
      <c r="BM29" s="8370" t="s">
        <v>184</v>
      </c>
      <c r="BN29" s="7383" t="s">
        <v>121</v>
      </c>
      <c r="BO29" s="7383" t="s">
        <v>353</v>
      </c>
      <c r="BP29" s="7416" t="s">
        <v>354</v>
      </c>
      <c r="BQ29" s="7383" t="s">
        <v>355</v>
      </c>
      <c r="BR29" s="7412" t="s">
        <v>111</v>
      </c>
      <c r="BS29" s="7412" t="s">
        <v>499</v>
      </c>
      <c r="BT29" s="8368" t="s">
        <v>185</v>
      </c>
      <c r="BU29" s="7383" t="s">
        <v>121</v>
      </c>
      <c r="BV29" s="7383" t="s">
        <v>353</v>
      </c>
      <c r="BW29" s="7416" t="s">
        <v>354</v>
      </c>
      <c r="BX29" s="7383" t="s">
        <v>355</v>
      </c>
      <c r="BY29" s="7412" t="s">
        <v>111</v>
      </c>
      <c r="BZ29" s="7414" t="s">
        <v>499</v>
      </c>
    </row>
    <row r="30" spans="1:93" ht="75.75" customHeight="1" thickBot="1">
      <c r="A30" s="8240"/>
      <c r="B30" s="8242"/>
      <c r="C30" s="8244"/>
      <c r="D30" s="8244"/>
      <c r="E30" s="8242"/>
      <c r="F30" s="550" t="s">
        <v>135</v>
      </c>
      <c r="G30" s="551" t="s">
        <v>139</v>
      </c>
      <c r="H30" s="551" t="s">
        <v>356</v>
      </c>
      <c r="I30" s="551" t="s">
        <v>357</v>
      </c>
      <c r="J30" s="551" t="s">
        <v>358</v>
      </c>
      <c r="K30" s="551" t="s">
        <v>359</v>
      </c>
      <c r="L30" s="8344"/>
      <c r="M30" s="552"/>
      <c r="N30" s="8329"/>
      <c r="O30" s="551" t="s">
        <v>360</v>
      </c>
      <c r="P30" s="551" t="s">
        <v>361</v>
      </c>
      <c r="Q30" s="551" t="s">
        <v>362</v>
      </c>
      <c r="R30" s="551" t="s">
        <v>363</v>
      </c>
      <c r="S30" s="551" t="s">
        <v>209</v>
      </c>
      <c r="T30" s="551" t="s">
        <v>210</v>
      </c>
      <c r="U30" s="553" t="s">
        <v>114</v>
      </c>
      <c r="V30" s="8337"/>
      <c r="W30" s="8329"/>
      <c r="X30" s="551" t="s">
        <v>364</v>
      </c>
      <c r="Y30" s="551" t="s">
        <v>365</v>
      </c>
      <c r="Z30" s="551" t="s">
        <v>366</v>
      </c>
      <c r="AA30" s="551" t="s">
        <v>367</v>
      </c>
      <c r="AB30" s="554" t="s">
        <v>368</v>
      </c>
      <c r="AC30" s="8344"/>
      <c r="AD30" s="7486"/>
      <c r="AE30" s="8351"/>
      <c r="AF30" s="551" t="s">
        <v>369</v>
      </c>
      <c r="AG30" s="551" t="s">
        <v>370</v>
      </c>
      <c r="AH30" s="551" t="s">
        <v>371</v>
      </c>
      <c r="AI30" s="551" t="s">
        <v>372</v>
      </c>
      <c r="AJ30" s="551" t="s">
        <v>373</v>
      </c>
      <c r="AK30" s="551" t="s">
        <v>501</v>
      </c>
      <c r="AL30" s="551" t="s">
        <v>375</v>
      </c>
      <c r="AM30" s="554" t="s">
        <v>152</v>
      </c>
      <c r="AN30" s="8329"/>
      <c r="AO30" s="551" t="s">
        <v>123</v>
      </c>
      <c r="AP30" s="554" t="s">
        <v>124</v>
      </c>
      <c r="AQ30" s="8329"/>
      <c r="AR30" s="551" t="s">
        <v>376</v>
      </c>
      <c r="AS30" s="554" t="s">
        <v>147</v>
      </c>
      <c r="AT30" s="8329"/>
      <c r="AU30" s="551" t="s">
        <v>231</v>
      </c>
      <c r="AV30" s="553" t="s">
        <v>502</v>
      </c>
      <c r="AW30" s="7372"/>
      <c r="AX30" s="8359"/>
      <c r="AY30" s="7421"/>
      <c r="AZ30" s="7421"/>
      <c r="BA30" s="7378"/>
      <c r="BB30" s="7380"/>
      <c r="BC30" s="7413"/>
      <c r="BD30" s="7413"/>
      <c r="BE30" s="7415"/>
      <c r="BF30" s="8371"/>
      <c r="BG30" s="7384"/>
      <c r="BH30" s="7384"/>
      <c r="BI30" s="7417"/>
      <c r="BJ30" s="7384"/>
      <c r="BK30" s="7413"/>
      <c r="BL30" s="7413"/>
      <c r="BM30" s="8371"/>
      <c r="BN30" s="7384"/>
      <c r="BO30" s="7384"/>
      <c r="BP30" s="7417"/>
      <c r="BQ30" s="7384"/>
      <c r="BR30" s="7413"/>
      <c r="BS30" s="7413"/>
      <c r="BT30" s="8369"/>
      <c r="BU30" s="7384"/>
      <c r="BV30" s="7384"/>
      <c r="BW30" s="7417"/>
      <c r="BX30" s="7384"/>
      <c r="BY30" s="7413"/>
      <c r="BZ30" s="7415"/>
    </row>
    <row r="31" spans="1:93" ht="75.75" customHeight="1" thickBot="1">
      <c r="A31" s="8364" t="str">
        <f>A13</f>
        <v>الدائرة الأولى جنائي بندر بني سويف</v>
      </c>
      <c r="B31" s="4505" t="str">
        <f>B13</f>
        <v>سامح ربيع محمود عليان</v>
      </c>
      <c r="C31" s="556" t="s">
        <v>23</v>
      </c>
      <c r="D31" s="8366" t="s">
        <v>52</v>
      </c>
      <c r="E31" s="557" t="s">
        <v>1030</v>
      </c>
      <c r="F31" s="558">
        <v>2</v>
      </c>
      <c r="G31" s="745"/>
      <c r="H31" s="559"/>
      <c r="I31" s="559"/>
      <c r="J31" s="745"/>
      <c r="K31" s="560"/>
      <c r="L31" s="561">
        <f t="shared" ref="L31:L32" si="19">SUM(F31:K31)</f>
        <v>2</v>
      </c>
      <c r="M31" s="562" t="str">
        <f>IF((N31+V31)=L31,"OK","WRONG")</f>
        <v>WRONG</v>
      </c>
      <c r="N31" s="3910">
        <f>SUM(O31:U31)</f>
        <v>0</v>
      </c>
      <c r="O31" s="563"/>
      <c r="P31" s="563"/>
      <c r="Q31" s="563"/>
      <c r="R31" s="563"/>
      <c r="S31" s="563"/>
      <c r="T31" s="563"/>
      <c r="U31" s="564"/>
      <c r="V31" s="3911">
        <f>W31+AC31+AD31+AE31+AN31+AQ31+AT31+AW31</f>
        <v>0</v>
      </c>
      <c r="W31" s="3912">
        <f>X31+Y31+Z31+AA31+AB31</f>
        <v>0</v>
      </c>
      <c r="X31" s="565"/>
      <c r="Y31" s="565"/>
      <c r="Z31" s="565"/>
      <c r="AA31" s="565"/>
      <c r="AB31" s="566"/>
      <c r="AC31" s="567"/>
      <c r="AD31" s="567"/>
      <c r="AE31" s="3922">
        <f>SUM(AF31:AM31)</f>
        <v>0</v>
      </c>
      <c r="AF31" s="568"/>
      <c r="AG31" s="568"/>
      <c r="AH31" s="568"/>
      <c r="AI31" s="568"/>
      <c r="AJ31" s="568"/>
      <c r="AK31" s="568"/>
      <c r="AL31" s="568"/>
      <c r="AM31" s="569"/>
      <c r="AN31" s="3924">
        <f>SUM(AO31:AP31)</f>
        <v>0</v>
      </c>
      <c r="AO31" s="570"/>
      <c r="AP31" s="571"/>
      <c r="AQ31" s="3926">
        <f>SUM(AR31:AS31)</f>
        <v>0</v>
      </c>
      <c r="AR31" s="572"/>
      <c r="AS31" s="573"/>
      <c r="AT31" s="3929">
        <f>SUM(AU31:AV31)</f>
        <v>0</v>
      </c>
      <c r="AU31" s="574"/>
      <c r="AV31" s="575"/>
      <c r="AW31" s="576"/>
      <c r="AX31" s="577">
        <f>AY31+AZ31+BA31</f>
        <v>0</v>
      </c>
      <c r="AY31" s="578"/>
      <c r="AZ31" s="579"/>
      <c r="BA31" s="580"/>
      <c r="BB31" s="581"/>
      <c r="BC31" s="582"/>
      <c r="BD31" s="583"/>
      <c r="BE31" s="584"/>
      <c r="BF31" s="585">
        <f>BG31+BH31+BI31</f>
        <v>0</v>
      </c>
      <c r="BG31" s="578"/>
      <c r="BH31" s="579"/>
      <c r="BI31" s="578"/>
      <c r="BJ31" s="579"/>
      <c r="BK31" s="582"/>
      <c r="BL31" s="583"/>
      <c r="BM31" s="585">
        <f>BN31+BO31+BP31</f>
        <v>0</v>
      </c>
      <c r="BN31" s="578"/>
      <c r="BO31" s="579"/>
      <c r="BP31" s="578"/>
      <c r="BQ31" s="579"/>
      <c r="BR31" s="582"/>
      <c r="BS31" s="583"/>
      <c r="BT31" s="585">
        <f>BU31+BV31+BW31</f>
        <v>0</v>
      </c>
      <c r="BU31" s="578"/>
      <c r="BV31" s="579"/>
      <c r="BW31" s="578"/>
      <c r="BX31" s="579"/>
      <c r="BY31" s="582"/>
      <c r="BZ31" s="583"/>
      <c r="CA31" s="675">
        <f>AX31+BF31+BM31+BT31</f>
        <v>0</v>
      </c>
    </row>
    <row r="32" spans="1:93" ht="75.75" customHeight="1" thickBot="1">
      <c r="A32" s="8365"/>
      <c r="B32" s="4505" t="str">
        <f>B14</f>
        <v>محمد اشرف احمد محمد إبراهيم</v>
      </c>
      <c r="C32" s="592" t="s">
        <v>23</v>
      </c>
      <c r="D32" s="8367"/>
      <c r="E32" s="557" t="s">
        <v>1031</v>
      </c>
      <c r="F32" s="593">
        <v>0</v>
      </c>
      <c r="G32" s="746"/>
      <c r="H32" s="594"/>
      <c r="I32" s="594"/>
      <c r="J32" s="746"/>
      <c r="K32" s="595"/>
      <c r="L32" s="561">
        <f t="shared" si="19"/>
        <v>0</v>
      </c>
      <c r="M32" s="561" t="str">
        <f t="shared" ref="M32:M33" si="20">IF((N32+V32)=L32,"OK","WRONG")</f>
        <v>OK</v>
      </c>
      <c r="N32" s="3910">
        <f t="shared" ref="N32" si="21">SUM(O32:U32)</f>
        <v>0</v>
      </c>
      <c r="O32" s="563"/>
      <c r="P32" s="563"/>
      <c r="Q32" s="563"/>
      <c r="R32" s="563"/>
      <c r="S32" s="563"/>
      <c r="T32" s="563"/>
      <c r="U32" s="564"/>
      <c r="V32" s="3911">
        <f t="shared" ref="V32" si="22">W32+AC32+AD32+AE32+AN32+AQ32+AT32+AW32</f>
        <v>0</v>
      </c>
      <c r="W32" s="3912">
        <f t="shared" ref="W32" si="23">X32+Y32+Z32+AA32+AB32</f>
        <v>0</v>
      </c>
      <c r="X32" s="565"/>
      <c r="Y32" s="565"/>
      <c r="Z32" s="565"/>
      <c r="AA32" s="565"/>
      <c r="AB32" s="566"/>
      <c r="AC32" s="596"/>
      <c r="AD32" s="596"/>
      <c r="AE32" s="3922">
        <f t="shared" ref="AE32" si="24">SUM(AF32:AM32)</f>
        <v>0</v>
      </c>
      <c r="AF32" s="568"/>
      <c r="AG32" s="568"/>
      <c r="AH32" s="568"/>
      <c r="AI32" s="568"/>
      <c r="AJ32" s="568"/>
      <c r="AK32" s="568"/>
      <c r="AL32" s="568"/>
      <c r="AM32" s="569"/>
      <c r="AN32" s="3924">
        <f t="shared" ref="AN32" si="25">SUM(AO32:AP32)</f>
        <v>0</v>
      </c>
      <c r="AO32" s="570"/>
      <c r="AP32" s="571"/>
      <c r="AQ32" s="3926">
        <f t="shared" ref="AQ32" si="26">SUM(AR32:AS32)</f>
        <v>0</v>
      </c>
      <c r="AR32" s="572"/>
      <c r="AS32" s="573"/>
      <c r="AT32" s="3930">
        <f t="shared" ref="AT32" si="27">SUM(AU32:AV32)</f>
        <v>0</v>
      </c>
      <c r="AU32" s="597"/>
      <c r="AV32" s="598"/>
      <c r="AW32" s="576"/>
      <c r="AX32" s="599">
        <f t="shared" ref="AX32" si="28">AY32+AZ32+BA32</f>
        <v>0</v>
      </c>
      <c r="AY32" s="600"/>
      <c r="AZ32" s="601"/>
      <c r="BA32" s="602"/>
      <c r="BB32" s="581"/>
      <c r="BC32" s="582"/>
      <c r="BD32" s="583"/>
      <c r="BE32" s="582"/>
      <c r="BF32" s="603">
        <f t="shared" ref="BF32" si="29">BG32+BH32+BI32</f>
        <v>0</v>
      </c>
      <c r="BG32" s="578"/>
      <c r="BH32" s="579"/>
      <c r="BI32" s="578"/>
      <c r="BJ32" s="579"/>
      <c r="BK32" s="582"/>
      <c r="BL32" s="583"/>
      <c r="BM32" s="603">
        <f t="shared" ref="BM32" si="30">BN32+BO32+BP32</f>
        <v>0</v>
      </c>
      <c r="BN32" s="578"/>
      <c r="BO32" s="579"/>
      <c r="BP32" s="578"/>
      <c r="BQ32" s="579"/>
      <c r="BR32" s="582"/>
      <c r="BS32" s="583"/>
      <c r="BT32" s="603">
        <f t="shared" ref="BT32" si="31">BU32+BV32+BW32</f>
        <v>0</v>
      </c>
      <c r="BU32" s="578"/>
      <c r="BV32" s="579"/>
      <c r="BW32" s="578"/>
      <c r="BX32" s="579"/>
      <c r="BY32" s="582"/>
      <c r="BZ32" s="583"/>
      <c r="CA32" s="675">
        <f t="shared" ref="CA32:CA36" si="32">AX32+BF32+BM32+BT32</f>
        <v>0</v>
      </c>
    </row>
    <row r="33" spans="1:79" ht="75.75" customHeight="1" thickBot="1">
      <c r="A33" s="8365"/>
      <c r="B33" s="5455" t="str">
        <f>B15</f>
        <v>خالد محمد بهجت محمود محمد عاشور</v>
      </c>
      <c r="C33" s="610" t="s">
        <v>33</v>
      </c>
      <c r="D33" s="747"/>
      <c r="E33" s="611" t="s">
        <v>106</v>
      </c>
      <c r="F33" s="3913">
        <f>F31+F32</f>
        <v>2</v>
      </c>
      <c r="G33" s="3913">
        <f t="shared" ref="G33:BR33" si="33">G31+G32</f>
        <v>0</v>
      </c>
      <c r="H33" s="3913">
        <f t="shared" si="33"/>
        <v>0</v>
      </c>
      <c r="I33" s="3913">
        <f t="shared" si="33"/>
        <v>0</v>
      </c>
      <c r="J33" s="3913">
        <f t="shared" si="33"/>
        <v>0</v>
      </c>
      <c r="K33" s="3913">
        <f t="shared" si="33"/>
        <v>0</v>
      </c>
      <c r="L33" s="3913">
        <f t="shared" si="33"/>
        <v>2</v>
      </c>
      <c r="M33" s="3913" t="str">
        <f t="shared" si="20"/>
        <v>WRONG</v>
      </c>
      <c r="N33" s="3913">
        <f t="shared" si="33"/>
        <v>0</v>
      </c>
      <c r="O33" s="3913">
        <f t="shared" si="33"/>
        <v>0</v>
      </c>
      <c r="P33" s="3913">
        <f t="shared" si="33"/>
        <v>0</v>
      </c>
      <c r="Q33" s="3913">
        <f t="shared" si="33"/>
        <v>0</v>
      </c>
      <c r="R33" s="3913">
        <f t="shared" si="33"/>
        <v>0</v>
      </c>
      <c r="S33" s="3913">
        <f t="shared" si="33"/>
        <v>0</v>
      </c>
      <c r="T33" s="3913">
        <f t="shared" si="33"/>
        <v>0</v>
      </c>
      <c r="U33" s="3913">
        <f t="shared" si="33"/>
        <v>0</v>
      </c>
      <c r="V33" s="3913">
        <f t="shared" si="33"/>
        <v>0</v>
      </c>
      <c r="W33" s="3913">
        <f t="shared" si="33"/>
        <v>0</v>
      </c>
      <c r="X33" s="3913">
        <f t="shared" si="33"/>
        <v>0</v>
      </c>
      <c r="Y33" s="3913">
        <f t="shared" si="33"/>
        <v>0</v>
      </c>
      <c r="Z33" s="3913">
        <f t="shared" si="33"/>
        <v>0</v>
      </c>
      <c r="AA33" s="3913">
        <f t="shared" si="33"/>
        <v>0</v>
      </c>
      <c r="AB33" s="3913">
        <f t="shared" si="33"/>
        <v>0</v>
      </c>
      <c r="AC33" s="3913">
        <f t="shared" si="33"/>
        <v>0</v>
      </c>
      <c r="AD33" s="3913">
        <f t="shared" si="33"/>
        <v>0</v>
      </c>
      <c r="AE33" s="3913">
        <f t="shared" si="33"/>
        <v>0</v>
      </c>
      <c r="AF33" s="3913">
        <f t="shared" si="33"/>
        <v>0</v>
      </c>
      <c r="AG33" s="3913">
        <f t="shared" si="33"/>
        <v>0</v>
      </c>
      <c r="AH33" s="3913">
        <f t="shared" si="33"/>
        <v>0</v>
      </c>
      <c r="AI33" s="3913">
        <f t="shared" si="33"/>
        <v>0</v>
      </c>
      <c r="AJ33" s="3913">
        <f t="shared" si="33"/>
        <v>0</v>
      </c>
      <c r="AK33" s="3913">
        <f t="shared" si="33"/>
        <v>0</v>
      </c>
      <c r="AL33" s="3913">
        <f t="shared" si="33"/>
        <v>0</v>
      </c>
      <c r="AM33" s="3913">
        <f t="shared" si="33"/>
        <v>0</v>
      </c>
      <c r="AN33" s="3913">
        <f t="shared" si="33"/>
        <v>0</v>
      </c>
      <c r="AO33" s="3913">
        <f t="shared" si="33"/>
        <v>0</v>
      </c>
      <c r="AP33" s="3913">
        <f t="shared" si="33"/>
        <v>0</v>
      </c>
      <c r="AQ33" s="3913">
        <f t="shared" si="33"/>
        <v>0</v>
      </c>
      <c r="AR33" s="3913">
        <f t="shared" si="33"/>
        <v>0</v>
      </c>
      <c r="AS33" s="3913">
        <f t="shared" si="33"/>
        <v>0</v>
      </c>
      <c r="AT33" s="3913">
        <f t="shared" si="33"/>
        <v>0</v>
      </c>
      <c r="AU33" s="3913">
        <f t="shared" si="33"/>
        <v>0</v>
      </c>
      <c r="AV33" s="3913">
        <f t="shared" si="33"/>
        <v>0</v>
      </c>
      <c r="AW33" s="3913">
        <f t="shared" si="33"/>
        <v>0</v>
      </c>
      <c r="AX33" s="3913">
        <f t="shared" si="33"/>
        <v>0</v>
      </c>
      <c r="AY33" s="3913">
        <f t="shared" si="33"/>
        <v>0</v>
      </c>
      <c r="AZ33" s="3913">
        <f t="shared" si="33"/>
        <v>0</v>
      </c>
      <c r="BA33" s="3913">
        <f t="shared" si="33"/>
        <v>0</v>
      </c>
      <c r="BB33" s="3913">
        <f t="shared" si="33"/>
        <v>0</v>
      </c>
      <c r="BC33" s="3913">
        <f t="shared" si="33"/>
        <v>0</v>
      </c>
      <c r="BD33" s="3913">
        <f t="shared" si="33"/>
        <v>0</v>
      </c>
      <c r="BE33" s="3913">
        <f t="shared" si="33"/>
        <v>0</v>
      </c>
      <c r="BF33" s="3913">
        <f t="shared" si="33"/>
        <v>0</v>
      </c>
      <c r="BG33" s="3913">
        <f t="shared" si="33"/>
        <v>0</v>
      </c>
      <c r="BH33" s="3913">
        <f t="shared" si="33"/>
        <v>0</v>
      </c>
      <c r="BI33" s="3913">
        <f t="shared" si="33"/>
        <v>0</v>
      </c>
      <c r="BJ33" s="3913">
        <f t="shared" si="33"/>
        <v>0</v>
      </c>
      <c r="BK33" s="3913">
        <f t="shared" si="33"/>
        <v>0</v>
      </c>
      <c r="BL33" s="3913">
        <f t="shared" si="33"/>
        <v>0</v>
      </c>
      <c r="BM33" s="3913">
        <f t="shared" si="33"/>
        <v>0</v>
      </c>
      <c r="BN33" s="3913">
        <f t="shared" si="33"/>
        <v>0</v>
      </c>
      <c r="BO33" s="3913">
        <f t="shared" si="33"/>
        <v>0</v>
      </c>
      <c r="BP33" s="3913">
        <f t="shared" si="33"/>
        <v>0</v>
      </c>
      <c r="BQ33" s="3913">
        <f t="shared" si="33"/>
        <v>0</v>
      </c>
      <c r="BR33" s="3913">
        <f t="shared" si="33"/>
        <v>0</v>
      </c>
      <c r="BS33" s="3913">
        <f t="shared" ref="BS33:BZ33" si="34">BS31+BS32</f>
        <v>0</v>
      </c>
      <c r="BT33" s="3913">
        <f t="shared" si="34"/>
        <v>0</v>
      </c>
      <c r="BU33" s="3913">
        <f t="shared" si="34"/>
        <v>0</v>
      </c>
      <c r="BV33" s="3913">
        <f t="shared" si="34"/>
        <v>0</v>
      </c>
      <c r="BW33" s="3913">
        <f t="shared" si="34"/>
        <v>0</v>
      </c>
      <c r="BX33" s="3913">
        <f t="shared" si="34"/>
        <v>0</v>
      </c>
      <c r="BY33" s="3913">
        <f t="shared" si="34"/>
        <v>0</v>
      </c>
      <c r="BZ33" s="3913">
        <f t="shared" si="34"/>
        <v>0</v>
      </c>
      <c r="CA33" s="675">
        <f t="shared" si="32"/>
        <v>0</v>
      </c>
    </row>
    <row r="34" spans="1:79" ht="75.75" customHeight="1" thickBot="1">
      <c r="A34" s="8203" t="str">
        <f>A19</f>
        <v>الدائرة الرابعة جنائي مركز اهناسيا</v>
      </c>
      <c r="B34" s="5456" t="str">
        <f>B19</f>
        <v>مينا توما يعقوب  عبدالسيد</v>
      </c>
      <c r="C34" s="5431" t="s">
        <v>23</v>
      </c>
      <c r="D34" s="1944" t="s">
        <v>52</v>
      </c>
      <c r="E34" s="3901" t="s">
        <v>1032</v>
      </c>
      <c r="F34" s="3902">
        <v>2</v>
      </c>
      <c r="G34" s="5388"/>
      <c r="H34" s="5388"/>
      <c r="I34" s="5388"/>
      <c r="J34" s="5388"/>
      <c r="K34" s="5389"/>
      <c r="L34" s="3914">
        <f>SUM(F34:K34)</f>
        <v>2</v>
      </c>
      <c r="M34" s="3914" t="str">
        <f>IF((N34+V34)=L34,"OK","WRONG")</f>
        <v>WRONG</v>
      </c>
      <c r="N34" s="3915">
        <f>SUM(O34:U34)</f>
        <v>0</v>
      </c>
      <c r="O34" s="5390"/>
      <c r="P34" s="5390"/>
      <c r="Q34" s="5390"/>
      <c r="R34" s="5390"/>
      <c r="S34" s="5390"/>
      <c r="T34" s="5390"/>
      <c r="U34" s="5391"/>
      <c r="V34" s="3918">
        <f>W34+AC34+AD34+AE34+AN34+AQ34+AT34+AW34</f>
        <v>0</v>
      </c>
      <c r="W34" s="3919">
        <f>X34+Y34+Z34+AA34+AB34</f>
        <v>0</v>
      </c>
      <c r="X34" s="5392"/>
      <c r="Y34" s="5392"/>
      <c r="Z34" s="5392"/>
      <c r="AA34" s="5392"/>
      <c r="AB34" s="5393"/>
      <c r="AC34" s="5394"/>
      <c r="AD34" s="5394"/>
      <c r="AE34" s="3923">
        <f>SUM(AF34:AM34)</f>
        <v>0</v>
      </c>
      <c r="AF34" s="1945"/>
      <c r="AG34" s="1945"/>
      <c r="AH34" s="1945"/>
      <c r="AI34" s="1945"/>
      <c r="AJ34" s="1945"/>
      <c r="AK34" s="1945"/>
      <c r="AL34" s="1945"/>
      <c r="AM34" s="1946"/>
      <c r="AN34" s="3925">
        <f>SUM(AO34:AP34)</f>
        <v>0</v>
      </c>
      <c r="AO34" s="5395"/>
      <c r="AP34" s="5396"/>
      <c r="AQ34" s="3927">
        <f>SUM(AR34:AS34)</f>
        <v>0</v>
      </c>
      <c r="AR34" s="5397"/>
      <c r="AS34" s="5398"/>
      <c r="AT34" s="3931">
        <f>SUM(AU34:AV34)</f>
        <v>0</v>
      </c>
      <c r="AU34" s="5399"/>
      <c r="AV34" s="5400"/>
      <c r="AW34" s="5401"/>
      <c r="AX34" s="3933">
        <f>AY34+AZ34+BA34</f>
        <v>0</v>
      </c>
      <c r="AY34" s="5402"/>
      <c r="AZ34" s="5403"/>
      <c r="BA34" s="5404"/>
      <c r="BB34" s="5405"/>
      <c r="BC34" s="5406"/>
      <c r="BD34" s="5407"/>
      <c r="BE34" s="5408"/>
      <c r="BF34" s="3935">
        <f>BG34+BH34+BI34</f>
        <v>0</v>
      </c>
      <c r="BG34" s="5402"/>
      <c r="BH34" s="5403"/>
      <c r="BI34" s="5402"/>
      <c r="BJ34" s="5403"/>
      <c r="BK34" s="5406"/>
      <c r="BL34" s="5407"/>
      <c r="BM34" s="3935">
        <f>BN34+BO34+BP34</f>
        <v>0</v>
      </c>
      <c r="BN34" s="5402"/>
      <c r="BO34" s="5403"/>
      <c r="BP34" s="5402"/>
      <c r="BQ34" s="5403"/>
      <c r="BR34" s="5406"/>
      <c r="BS34" s="5407"/>
      <c r="BT34" s="3935">
        <f>BU34+BV34+BW34</f>
        <v>0</v>
      </c>
      <c r="BU34" s="5402"/>
      <c r="BV34" s="5403"/>
      <c r="BW34" s="5402"/>
      <c r="BX34" s="5403"/>
      <c r="BY34" s="5406"/>
      <c r="BZ34" s="5407"/>
      <c r="CA34" s="675">
        <f t="shared" si="32"/>
        <v>0</v>
      </c>
    </row>
    <row r="35" spans="1:79" ht="75.75" customHeight="1" thickTop="1" thickBot="1">
      <c r="A35" s="8204"/>
      <c r="B35" s="5457" t="str">
        <f>B20</f>
        <v>طارق مدحت جلال حسن</v>
      </c>
      <c r="C35" s="5432" t="s">
        <v>23</v>
      </c>
      <c r="D35" s="3903"/>
      <c r="E35" s="3904" t="s">
        <v>1033</v>
      </c>
      <c r="F35" s="3905">
        <v>2</v>
      </c>
      <c r="G35" s="5409"/>
      <c r="H35" s="5409"/>
      <c r="I35" s="5409"/>
      <c r="J35" s="5409"/>
      <c r="K35" s="5410"/>
      <c r="L35" s="3916">
        <f>SUM(F35:K35)</f>
        <v>2</v>
      </c>
      <c r="M35" s="3916" t="str">
        <f>IF((N35+V35)=L35,"OK","WRONG")</f>
        <v>WRONG</v>
      </c>
      <c r="N35" s="3917">
        <f>SUM(O35:U35)</f>
        <v>0</v>
      </c>
      <c r="O35" s="5411"/>
      <c r="P35" s="5411"/>
      <c r="Q35" s="5411"/>
      <c r="R35" s="5411"/>
      <c r="S35" s="5411"/>
      <c r="T35" s="5411"/>
      <c r="U35" s="5412"/>
      <c r="V35" s="3920">
        <f>W35+AC35+AD35+AE35+AN35+AQ35+AT35+AW35</f>
        <v>0</v>
      </c>
      <c r="W35" s="3921">
        <f>X35+Y35+Z35+AA35+AB35</f>
        <v>0</v>
      </c>
      <c r="X35" s="5413"/>
      <c r="Y35" s="5413"/>
      <c r="Z35" s="5413"/>
      <c r="AA35" s="5413"/>
      <c r="AB35" s="5414"/>
      <c r="AC35" s="5415"/>
      <c r="AD35" s="5415"/>
      <c r="AE35" s="3922">
        <f>SUM(AF35:AM35)</f>
        <v>0</v>
      </c>
      <c r="AF35" s="568"/>
      <c r="AG35" s="568"/>
      <c r="AH35" s="568"/>
      <c r="AI35" s="568"/>
      <c r="AJ35" s="568"/>
      <c r="AK35" s="568"/>
      <c r="AL35" s="568"/>
      <c r="AM35" s="569"/>
      <c r="AN35" s="3924">
        <f>SUM(AO35:AP35)</f>
        <v>0</v>
      </c>
      <c r="AO35" s="5416"/>
      <c r="AP35" s="5417"/>
      <c r="AQ35" s="3928">
        <f>SUM(AR35:AS35)</f>
        <v>0</v>
      </c>
      <c r="AR35" s="5418"/>
      <c r="AS35" s="5419"/>
      <c r="AT35" s="3932">
        <f>SUM(AU35:AV35)</f>
        <v>0</v>
      </c>
      <c r="AU35" s="5420"/>
      <c r="AV35" s="5421"/>
      <c r="AW35" s="5422"/>
      <c r="AX35" s="3934">
        <f>AY35+AZ35+BA35</f>
        <v>0</v>
      </c>
      <c r="AY35" s="5423"/>
      <c r="AZ35" s="5424"/>
      <c r="BA35" s="5425"/>
      <c r="BB35" s="5426"/>
      <c r="BC35" s="5427"/>
      <c r="BD35" s="5428"/>
      <c r="BE35" s="5427"/>
      <c r="BF35" s="3936">
        <f>BG35+BH35+BI35</f>
        <v>0</v>
      </c>
      <c r="BG35" s="5429"/>
      <c r="BH35" s="5430"/>
      <c r="BI35" s="5429"/>
      <c r="BJ35" s="5430"/>
      <c r="BK35" s="5427"/>
      <c r="BL35" s="5428"/>
      <c r="BM35" s="3936">
        <f>BN35+BO35+BP35</f>
        <v>0</v>
      </c>
      <c r="BN35" s="5429"/>
      <c r="BO35" s="5430"/>
      <c r="BP35" s="5429"/>
      <c r="BQ35" s="5430"/>
      <c r="BR35" s="5427"/>
      <c r="BS35" s="5428"/>
      <c r="BT35" s="3936">
        <f>BU35+BV35+BW35</f>
        <v>0</v>
      </c>
      <c r="BU35" s="5429"/>
      <c r="BV35" s="5430"/>
      <c r="BW35" s="5429"/>
      <c r="BX35" s="5430"/>
      <c r="BY35" s="5427"/>
      <c r="BZ35" s="5428"/>
      <c r="CA35" s="675">
        <f t="shared" si="32"/>
        <v>0</v>
      </c>
    </row>
    <row r="36" spans="1:79" ht="75.75" customHeight="1" thickTop="1" thickBot="1">
      <c r="A36" s="8204"/>
      <c r="B36" s="5458" t="str">
        <f>B21</f>
        <v>مؤمن سعيد عادل حامد</v>
      </c>
      <c r="C36" s="5433" t="s">
        <v>33</v>
      </c>
      <c r="D36" s="3906"/>
      <c r="E36" s="1947" t="s">
        <v>106</v>
      </c>
      <c r="F36" s="3937">
        <f t="shared" ref="F36:AK36" si="35">F34+F35</f>
        <v>4</v>
      </c>
      <c r="G36" s="3937">
        <f t="shared" si="35"/>
        <v>0</v>
      </c>
      <c r="H36" s="3937">
        <f t="shared" si="35"/>
        <v>0</v>
      </c>
      <c r="I36" s="3937">
        <f t="shared" si="35"/>
        <v>0</v>
      </c>
      <c r="J36" s="3937">
        <f t="shared" si="35"/>
        <v>0</v>
      </c>
      <c r="K36" s="3937">
        <f t="shared" si="35"/>
        <v>0</v>
      </c>
      <c r="L36" s="3937">
        <f t="shared" si="35"/>
        <v>4</v>
      </c>
      <c r="M36" s="3937" t="str">
        <f>IF((N36+V36)=L36,"OK","WRONG")</f>
        <v>WRONG</v>
      </c>
      <c r="N36" s="3937">
        <f t="shared" si="35"/>
        <v>0</v>
      </c>
      <c r="O36" s="3937">
        <f t="shared" si="35"/>
        <v>0</v>
      </c>
      <c r="P36" s="3937">
        <f t="shared" si="35"/>
        <v>0</v>
      </c>
      <c r="Q36" s="3937">
        <f t="shared" si="35"/>
        <v>0</v>
      </c>
      <c r="R36" s="3937">
        <f t="shared" si="35"/>
        <v>0</v>
      </c>
      <c r="S36" s="3937">
        <f t="shared" si="35"/>
        <v>0</v>
      </c>
      <c r="T36" s="3937">
        <f t="shared" si="35"/>
        <v>0</v>
      </c>
      <c r="U36" s="3937">
        <f t="shared" si="35"/>
        <v>0</v>
      </c>
      <c r="V36" s="3937">
        <f t="shared" si="35"/>
        <v>0</v>
      </c>
      <c r="W36" s="3937">
        <f t="shared" si="35"/>
        <v>0</v>
      </c>
      <c r="X36" s="3937">
        <f t="shared" si="35"/>
        <v>0</v>
      </c>
      <c r="Y36" s="3937">
        <f t="shared" si="35"/>
        <v>0</v>
      </c>
      <c r="Z36" s="3937">
        <f t="shared" si="35"/>
        <v>0</v>
      </c>
      <c r="AA36" s="3937">
        <f t="shared" si="35"/>
        <v>0</v>
      </c>
      <c r="AB36" s="3937">
        <f t="shared" si="35"/>
        <v>0</v>
      </c>
      <c r="AC36" s="3937">
        <f t="shared" si="35"/>
        <v>0</v>
      </c>
      <c r="AD36" s="3937">
        <f t="shared" si="35"/>
        <v>0</v>
      </c>
      <c r="AE36" s="3938">
        <f t="shared" si="35"/>
        <v>0</v>
      </c>
      <c r="AF36" s="3938">
        <f t="shared" si="35"/>
        <v>0</v>
      </c>
      <c r="AG36" s="3938">
        <f t="shared" si="35"/>
        <v>0</v>
      </c>
      <c r="AH36" s="3938">
        <f t="shared" si="35"/>
        <v>0</v>
      </c>
      <c r="AI36" s="3938">
        <f t="shared" si="35"/>
        <v>0</v>
      </c>
      <c r="AJ36" s="3938">
        <f t="shared" si="35"/>
        <v>0</v>
      </c>
      <c r="AK36" s="3938">
        <f t="shared" si="35"/>
        <v>0</v>
      </c>
      <c r="AL36" s="3938">
        <f t="shared" ref="AL36:BQ36" si="36">AL34+AL35</f>
        <v>0</v>
      </c>
      <c r="AM36" s="3938">
        <f t="shared" si="36"/>
        <v>0</v>
      </c>
      <c r="AN36" s="3938">
        <f t="shared" si="36"/>
        <v>0</v>
      </c>
      <c r="AO36" s="3937">
        <f t="shared" si="36"/>
        <v>0</v>
      </c>
      <c r="AP36" s="3937">
        <f t="shared" si="36"/>
        <v>0</v>
      </c>
      <c r="AQ36" s="3937">
        <f t="shared" si="36"/>
        <v>0</v>
      </c>
      <c r="AR36" s="3937">
        <f t="shared" si="36"/>
        <v>0</v>
      </c>
      <c r="AS36" s="3937">
        <f t="shared" si="36"/>
        <v>0</v>
      </c>
      <c r="AT36" s="3937">
        <f t="shared" si="36"/>
        <v>0</v>
      </c>
      <c r="AU36" s="3937">
        <f t="shared" si="36"/>
        <v>0</v>
      </c>
      <c r="AV36" s="3937">
        <f t="shared" si="36"/>
        <v>0</v>
      </c>
      <c r="AW36" s="3937">
        <f t="shared" si="36"/>
        <v>0</v>
      </c>
      <c r="AX36" s="3937">
        <f t="shared" si="36"/>
        <v>0</v>
      </c>
      <c r="AY36" s="3937">
        <f t="shared" si="36"/>
        <v>0</v>
      </c>
      <c r="AZ36" s="3937">
        <f t="shared" si="36"/>
        <v>0</v>
      </c>
      <c r="BA36" s="3937">
        <f t="shared" si="36"/>
        <v>0</v>
      </c>
      <c r="BB36" s="3937">
        <f t="shared" si="36"/>
        <v>0</v>
      </c>
      <c r="BC36" s="3937">
        <f t="shared" si="36"/>
        <v>0</v>
      </c>
      <c r="BD36" s="3937">
        <f t="shared" si="36"/>
        <v>0</v>
      </c>
      <c r="BE36" s="3937">
        <f t="shared" si="36"/>
        <v>0</v>
      </c>
      <c r="BF36" s="3937">
        <f t="shared" si="36"/>
        <v>0</v>
      </c>
      <c r="BG36" s="3937">
        <f t="shared" si="36"/>
        <v>0</v>
      </c>
      <c r="BH36" s="3937">
        <f t="shared" si="36"/>
        <v>0</v>
      </c>
      <c r="BI36" s="3937">
        <f t="shared" si="36"/>
        <v>0</v>
      </c>
      <c r="BJ36" s="3937">
        <f t="shared" si="36"/>
        <v>0</v>
      </c>
      <c r="BK36" s="3937">
        <f t="shared" si="36"/>
        <v>0</v>
      </c>
      <c r="BL36" s="3937">
        <f t="shared" si="36"/>
        <v>0</v>
      </c>
      <c r="BM36" s="3937">
        <f t="shared" si="36"/>
        <v>0</v>
      </c>
      <c r="BN36" s="3937">
        <f t="shared" si="36"/>
        <v>0</v>
      </c>
      <c r="BO36" s="3937">
        <f t="shared" si="36"/>
        <v>0</v>
      </c>
      <c r="BP36" s="3937">
        <f t="shared" si="36"/>
        <v>0</v>
      </c>
      <c r="BQ36" s="3937">
        <f t="shared" si="36"/>
        <v>0</v>
      </c>
      <c r="BR36" s="3937">
        <f t="shared" ref="BR36:BZ36" si="37">BR34+BR35</f>
        <v>0</v>
      </c>
      <c r="BS36" s="3937">
        <f t="shared" si="37"/>
        <v>0</v>
      </c>
      <c r="BT36" s="3937">
        <f t="shared" si="37"/>
        <v>0</v>
      </c>
      <c r="BU36" s="3937">
        <f t="shared" si="37"/>
        <v>0</v>
      </c>
      <c r="BV36" s="3937">
        <f t="shared" si="37"/>
        <v>0</v>
      </c>
      <c r="BW36" s="3937">
        <f t="shared" si="37"/>
        <v>0</v>
      </c>
      <c r="BX36" s="3937">
        <f t="shared" si="37"/>
        <v>0</v>
      </c>
      <c r="BY36" s="3937">
        <f t="shared" si="37"/>
        <v>0</v>
      </c>
      <c r="BZ36" s="3939">
        <f t="shared" si="37"/>
        <v>0</v>
      </c>
      <c r="CA36" s="675">
        <f t="shared" si="32"/>
        <v>0</v>
      </c>
    </row>
    <row r="37" spans="1:79" ht="75.75" customHeight="1">
      <c r="A37" s="3907"/>
      <c r="B37" s="3908"/>
    </row>
    <row r="38" spans="1:79" ht="75.75" customHeight="1" thickBot="1">
      <c r="A38" s="3909"/>
      <c r="B38" s="1960"/>
    </row>
    <row r="39" spans="1:79" ht="75.75" customHeight="1">
      <c r="A39" s="1960"/>
      <c r="B39" s="1960"/>
    </row>
    <row r="40" spans="1:79" ht="75.75" customHeight="1">
      <c r="A40" s="1960"/>
      <c r="B40" s="1960"/>
    </row>
    <row r="41" spans="1:79" ht="75.75" customHeight="1">
      <c r="A41" s="1960"/>
      <c r="B41" s="1960"/>
    </row>
    <row r="42" spans="1:79" ht="75.75" customHeight="1">
      <c r="A42" s="1960"/>
      <c r="B42" s="1960"/>
    </row>
    <row r="43" spans="1:79" ht="75.75" customHeight="1">
      <c r="A43" s="1960"/>
      <c r="B43" s="1960"/>
    </row>
    <row r="44" spans="1:79" ht="75.75" customHeight="1">
      <c r="A44" s="1960"/>
      <c r="B44" s="1960"/>
    </row>
  </sheetData>
  <customSheetViews>
    <customSheetView guid="{12CA49F8-E6BA-489F-9DA0-6B8A5CD7EDCA}" scale="40" showPageBreaks="1" fitToPage="1" printArea="1" hiddenRows="1" view="pageBreakPreview" topLeftCell="A12">
      <selection activeCell="BO35" sqref="BO35"/>
      <pageMargins left="0" right="0" top="0" bottom="0" header="0" footer="0"/>
      <printOptions horizontalCentered="1"/>
      <pageSetup scale="19" fitToHeight="0" orientation="landscape" r:id="rId1"/>
      <headerFooter alignWithMargins="0">
        <oddHeader xml:space="preserve">&amp;R &amp;12    </oddHeader>
        <oddFooter>&amp;L" اسامة عبد العليم "</oddFooter>
      </headerFooter>
    </customSheetView>
    <customSheetView guid="{37E56966-4F94-4240-A3E5-59881448F1B0}" scale="55" showPageBreaks="1" fitToPage="1" printArea="1" hiddenRows="1" view="pageBreakPreview" topLeftCell="F27">
      <selection activeCell="BO35" sqref="BO35"/>
      <pageMargins left="0" right="0" top="0" bottom="0" header="0" footer="0"/>
      <printOptions horizontalCentered="1"/>
      <pageSetup scale="19" fitToHeight="0" orientation="landscape" r:id="rId2"/>
      <headerFooter alignWithMargins="0">
        <oddHeader xml:space="preserve">&amp;R &amp;12    </oddHeader>
        <oddFooter>&amp;L" اسامة عبد العليم "</oddFooter>
      </headerFooter>
    </customSheetView>
    <customSheetView guid="{230182A1-F070-4DDB-9301-86882B42A49C}" scale="40" showPageBreaks="1" fitToPage="1" printArea="1" hiddenRows="1" view="pageBreakPreview" topLeftCell="A24">
      <selection activeCell="BP32" sqref="BP32"/>
      <pageMargins left="0" right="0" top="0" bottom="0" header="0" footer="0"/>
      <printOptions horizontalCentered="1"/>
      <pageSetup paperSize="9" scale="23" fitToHeight="0" orientation="landscape" r:id="rId3"/>
      <headerFooter alignWithMargins="0">
        <oddHeader xml:space="preserve">&amp;R &amp;12    </oddHeader>
        <oddFooter>&amp;L" اسامة عبد العليم "</oddFooter>
      </headerFooter>
    </customSheetView>
    <customSheetView guid="{4B0F2128-2DDC-4AF0-BF60-90CCEE21FB66}" scale="40" showPageBreaks="1" fitToPage="1" printArea="1" hiddenRows="1" hiddenColumns="1" view="pageBreakPreview">
      <pageMargins left="0" right="0" top="0" bottom="0" header="0" footer="0"/>
      <printOptions horizontalCentered="1"/>
      <pageSetup paperSize="9" scale="39" fitToHeight="0" orientation="landscape" r:id="rId4"/>
      <headerFooter alignWithMargins="0">
        <oddHeader xml:space="preserve">&amp;R &amp;12    </oddHeader>
        <oddFooter>&amp;L" اسامة عبد العليم "</oddFooter>
      </headerFooter>
    </customSheetView>
    <customSheetView guid="{7E615092-1A34-48E1-8A6E-7383EDD6AB18}" scale="40" showPageBreaks="1" fitToPage="1" printArea="1" hiddenRows="1" view="pageBreakPreview" topLeftCell="A12">
      <pageMargins left="0" right="0" top="0" bottom="0" header="0" footer="0"/>
      <printOptions horizontalCentered="1"/>
      <pageSetup scale="18" fitToHeight="0" orientation="landscape" r:id="rId5"/>
      <headerFooter alignWithMargins="0">
        <oddHeader xml:space="preserve">&amp;R &amp;12    </oddHeader>
        <oddFooter>&amp;L" اسامة عبد العليم "</oddFooter>
      </headerFooter>
    </customSheetView>
  </customSheetViews>
  <mergeCells count="152">
    <mergeCell ref="BT9:BZ10"/>
    <mergeCell ref="M9:M12"/>
    <mergeCell ref="B2:K2"/>
    <mergeCell ref="B4:J4"/>
    <mergeCell ref="BQ11:BQ12"/>
    <mergeCell ref="BR11:BR12"/>
    <mergeCell ref="BS11:BS12"/>
    <mergeCell ref="BT11:BT12"/>
    <mergeCell ref="BU11:BU12"/>
    <mergeCell ref="BJ11:BJ12"/>
    <mergeCell ref="BK11:BK12"/>
    <mergeCell ref="BL11:BL12"/>
    <mergeCell ref="BM11:BM12"/>
    <mergeCell ref="BN11:BN12"/>
    <mergeCell ref="BO11:BO12"/>
    <mergeCell ref="AQ11:AQ12"/>
    <mergeCell ref="AR11:AS11"/>
    <mergeCell ref="AT11:AT12"/>
    <mergeCell ref="AU11:AV11"/>
    <mergeCell ref="B10:B12"/>
    <mergeCell ref="C10:C12"/>
    <mergeCell ref="D10:D12"/>
    <mergeCell ref="E10:E12"/>
    <mergeCell ref="F10:I11"/>
    <mergeCell ref="A18:E18"/>
    <mergeCell ref="A31:A33"/>
    <mergeCell ref="D31:D32"/>
    <mergeCell ref="BQ29:BQ30"/>
    <mergeCell ref="BR29:BR30"/>
    <mergeCell ref="BS29:BS30"/>
    <mergeCell ref="BT29:BT30"/>
    <mergeCell ref="BU29:BU30"/>
    <mergeCell ref="BV29:BV30"/>
    <mergeCell ref="BK29:BK30"/>
    <mergeCell ref="BL29:BL30"/>
    <mergeCell ref="BM29:BM30"/>
    <mergeCell ref="BN29:BN30"/>
    <mergeCell ref="BO29:BO30"/>
    <mergeCell ref="BP29:BP30"/>
    <mergeCell ref="BE29:BE30"/>
    <mergeCell ref="BF29:BF30"/>
    <mergeCell ref="BG29:BG30"/>
    <mergeCell ref="BH29:BH30"/>
    <mergeCell ref="BI29:BI30"/>
    <mergeCell ref="BJ29:BJ30"/>
    <mergeCell ref="W29:W30"/>
    <mergeCell ref="X29:AB29"/>
    <mergeCell ref="AC29:AC30"/>
    <mergeCell ref="BT28:BZ28"/>
    <mergeCell ref="BW29:BW30"/>
    <mergeCell ref="BX29:BX30"/>
    <mergeCell ref="BY29:BY30"/>
    <mergeCell ref="BZ29:BZ30"/>
    <mergeCell ref="AD29:AD30"/>
    <mergeCell ref="AE29:AE30"/>
    <mergeCell ref="AF29:AM29"/>
    <mergeCell ref="AN29:AN30"/>
    <mergeCell ref="AO29:AP29"/>
    <mergeCell ref="AQ29:AQ30"/>
    <mergeCell ref="AU29:AV29"/>
    <mergeCell ref="AX29:AX30"/>
    <mergeCell ref="AY29:AY30"/>
    <mergeCell ref="BF28:BL28"/>
    <mergeCell ref="BM28:BS28"/>
    <mergeCell ref="AR29:AS29"/>
    <mergeCell ref="AT29:AT30"/>
    <mergeCell ref="AZ29:AZ30"/>
    <mergeCell ref="BA29:BA30"/>
    <mergeCell ref="BB29:BB30"/>
    <mergeCell ref="BC29:BC30"/>
    <mergeCell ref="BD29:BD30"/>
    <mergeCell ref="F27:L27"/>
    <mergeCell ref="N27:N30"/>
    <mergeCell ref="O27:U29"/>
    <mergeCell ref="V27:V30"/>
    <mergeCell ref="W27:AS28"/>
    <mergeCell ref="J28:K29"/>
    <mergeCell ref="L28:L30"/>
    <mergeCell ref="AW28:AW30"/>
    <mergeCell ref="AX28:BD28"/>
    <mergeCell ref="CO11:CO12"/>
    <mergeCell ref="A13:A17"/>
    <mergeCell ref="D13:D15"/>
    <mergeCell ref="E13:E15"/>
    <mergeCell ref="CH11:CH12"/>
    <mergeCell ref="CI11:CI12"/>
    <mergeCell ref="CJ11:CJ12"/>
    <mergeCell ref="CK11:CK12"/>
    <mergeCell ref="CL11:CL12"/>
    <mergeCell ref="CM11:CM12"/>
    <mergeCell ref="CB11:CB12"/>
    <mergeCell ref="CC11:CC12"/>
    <mergeCell ref="CD11:CD12"/>
    <mergeCell ref="CE11:CE12"/>
    <mergeCell ref="CF11:CF12"/>
    <mergeCell ref="CG11:CG12"/>
    <mergeCell ref="BV11:BV12"/>
    <mergeCell ref="BW11:BW12"/>
    <mergeCell ref="BX11:BX12"/>
    <mergeCell ref="BY11:BY12"/>
    <mergeCell ref="BZ11:BZ12"/>
    <mergeCell ref="CA11:CA12"/>
    <mergeCell ref="BP11:BP12"/>
    <mergeCell ref="AW11:AW12"/>
    <mergeCell ref="CA10:CG10"/>
    <mergeCell ref="CH10:CN10"/>
    <mergeCell ref="W11:W12"/>
    <mergeCell ref="X11:AB11"/>
    <mergeCell ref="AC11:AC12"/>
    <mergeCell ref="AD11:AD12"/>
    <mergeCell ref="AE11:AE12"/>
    <mergeCell ref="AF11:AM11"/>
    <mergeCell ref="AN11:AN12"/>
    <mergeCell ref="AO11:AP11"/>
    <mergeCell ref="BD11:BD12"/>
    <mergeCell ref="BE11:BE12"/>
    <mergeCell ref="BF11:BF12"/>
    <mergeCell ref="BG11:BG12"/>
    <mergeCell ref="BH11:BH12"/>
    <mergeCell ref="BI11:BI12"/>
    <mergeCell ref="AX11:AX12"/>
    <mergeCell ref="AY11:AY12"/>
    <mergeCell ref="AZ11:AZ12"/>
    <mergeCell ref="CN11:CN12"/>
    <mergeCell ref="W9:AW10"/>
    <mergeCell ref="AX9:BE10"/>
    <mergeCell ref="BF9:BL10"/>
    <mergeCell ref="BM9:BS10"/>
    <mergeCell ref="A34:A36"/>
    <mergeCell ref="J10:K11"/>
    <mergeCell ref="A7:BO7"/>
    <mergeCell ref="A9:E9"/>
    <mergeCell ref="F9:L9"/>
    <mergeCell ref="N9:N12"/>
    <mergeCell ref="O9:U11"/>
    <mergeCell ref="V9:V12"/>
    <mergeCell ref="A10:A12"/>
    <mergeCell ref="L10:L12"/>
    <mergeCell ref="BA11:BA12"/>
    <mergeCell ref="BB11:BB12"/>
    <mergeCell ref="BC11:BC12"/>
    <mergeCell ref="A28:A30"/>
    <mergeCell ref="B28:B30"/>
    <mergeCell ref="C28:C30"/>
    <mergeCell ref="D28:D30"/>
    <mergeCell ref="E28:E30"/>
    <mergeCell ref="F28:I29"/>
    <mergeCell ref="A19:A23"/>
    <mergeCell ref="E19:E21"/>
    <mergeCell ref="A24:E24"/>
    <mergeCell ref="E26:BS26"/>
    <mergeCell ref="A27:E27"/>
  </mergeCells>
  <conditionalFormatting sqref="M9">
    <cfRule type="containsText" dxfId="68" priority="11" operator="containsText" text="WRONG">
      <formula>NOT(ISERROR(SEARCH("WRONG",M9)))</formula>
    </cfRule>
  </conditionalFormatting>
  <conditionalFormatting sqref="L31:L32">
    <cfRule type="expression" dxfId="67" priority="6">
      <formula>L31&lt;&gt;N31+V31</formula>
    </cfRule>
  </conditionalFormatting>
  <conditionalFormatting sqref="M27:M32">
    <cfRule type="containsText" dxfId="66" priority="7" operator="containsText" text="WRONG">
      <formula>NOT(ISERROR(SEARCH("WRONG",M27)))</formula>
    </cfRule>
  </conditionalFormatting>
  <conditionalFormatting sqref="N31:N32">
    <cfRule type="expression" dxfId="65" priority="9">
      <formula>"IF(P12&lt;&gt;X12-N12;TRUE;FALSE)"</formula>
    </cfRule>
  </conditionalFormatting>
  <conditionalFormatting sqref="V31:V32">
    <cfRule type="expression" dxfId="64" priority="8">
      <formula>IF(V31=CH31,TRUE,FALSE)</formula>
    </cfRule>
  </conditionalFormatting>
  <conditionalFormatting sqref="W31:W36">
    <cfRule type="expression" dxfId="63" priority="5">
      <formula>$W31&lt;&gt;$AY31+$BG31+$BN31+$BU31</formula>
    </cfRule>
  </conditionalFormatting>
  <conditionalFormatting sqref="AE31:AE36">
    <cfRule type="expression" dxfId="62" priority="4">
      <formula>$AE31&lt;&gt;$AZ31+$BH31+$BO31+$BV31</formula>
    </cfRule>
  </conditionalFormatting>
  <conditionalFormatting sqref="AN31:AN36">
    <cfRule type="expression" dxfId="61" priority="3">
      <formula>$AN31&lt;&gt;$BB31+$BJ31+$BQ31+$BX31</formula>
    </cfRule>
  </conditionalFormatting>
  <conditionalFormatting sqref="AQ31:AQ36">
    <cfRule type="expression" dxfId="60" priority="2">
      <formula>$AQ31&lt;&gt;$BC31+$BK31+$BR31+$BY31</formula>
    </cfRule>
  </conditionalFormatting>
  <conditionalFormatting sqref="AT31:AT36">
    <cfRule type="expression" dxfId="59" priority="1">
      <formula>$AT31&lt;&gt;$BD31+$BL31+$BS31+$BZ31</formula>
    </cfRule>
  </conditionalFormatting>
  <printOptions horizontalCentered="1"/>
  <pageMargins left="0" right="0" top="0" bottom="0" header="0" footer="0"/>
  <pageSetup scale="18" fitToHeight="0" orientation="landscape" r:id="rId6"/>
  <headerFooter alignWithMargins="0">
    <oddHeader xml:space="preserve">&amp;R &amp;12    </oddHeader>
    <oddFooter>&amp;L" اسامة عبد العليم "</oddFooter>
  </headerFooter>
  <drawing r:id="rId7"/>
  <extLst>
    <ext xmlns:x14="http://schemas.microsoft.com/office/spreadsheetml/2009/9/main" uri="{CCE6A557-97BC-4b89-ADB6-D9C93CAAB3DF}">
      <x14:dataValidations xmlns:xm="http://schemas.microsoft.com/office/excel/2006/main" count="2">
        <x14:dataValidation type="list" allowBlank="1" showInputMessage="1" showErrorMessage="1" xr:uid="{7A10BA95-6F60-41A8-9701-A647D8759720}">
          <x14:formula1>
            <xm:f>التشكيل_القديم!$B$115:$B$122</xm:f>
          </x14:formula1>
          <xm:sqref>A13:A17 A19:A23</xm:sqref>
        </x14:dataValidation>
        <x14:dataValidation type="list" allowBlank="1" showInputMessage="1" showErrorMessage="1" xr:uid="{16D96A68-48BD-4E65-9EEE-78507C09E630}">
          <x14:formula1>
            <xm:f>التشكيل_القديم!$B$115:$B$124</xm:f>
          </x14:formula1>
          <xm:sqref>A31:A36</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ورقة42"/>
  <dimension ref="A1:AG496"/>
  <sheetViews>
    <sheetView rightToLeft="1" view="pageBreakPreview" zoomScale="40" zoomScaleNormal="55" zoomScaleSheetLayoutView="40" workbookViewId="0">
      <selection activeCell="AA13" sqref="AA13"/>
    </sheetView>
  </sheetViews>
  <sheetFormatPr defaultColWidth="48.09765625" defaultRowHeight="27.6"/>
  <cols>
    <col min="1" max="1" width="7.8984375" style="256" customWidth="1"/>
    <col min="2" max="2" width="18.59765625" style="256" customWidth="1"/>
    <col min="3" max="3" width="13.59765625" style="256" customWidth="1"/>
    <col min="4" max="4" width="70.69921875" style="256" customWidth="1"/>
    <col min="5" max="5" width="80.69921875" style="256" customWidth="1"/>
    <col min="6" max="6" width="40.69921875" style="256" customWidth="1"/>
    <col min="7" max="9" width="25.69921875" style="256" customWidth="1"/>
    <col min="10" max="10" width="19.09765625" style="256" hidden="1" customWidth="1"/>
    <col min="11" max="11" width="25.8984375" style="256" hidden="1" customWidth="1"/>
    <col min="12" max="12" width="24.09765625" style="256" customWidth="1"/>
    <col min="13" max="18" width="25.8984375" style="256" hidden="1" customWidth="1"/>
    <col min="19" max="19" width="23.69921875" style="256" customWidth="1"/>
    <col min="20" max="20" width="23.69921875" style="256" hidden="1" customWidth="1"/>
    <col min="21" max="21" width="20.09765625" style="976" hidden="1" customWidth="1"/>
    <col min="22" max="22" width="22.296875" style="976" customWidth="1"/>
    <col min="23" max="25" width="25.8984375" style="256" hidden="1" customWidth="1"/>
    <col min="26" max="26" width="23.69921875" style="256" customWidth="1"/>
    <col min="27" max="16384" width="48.09765625" style="256"/>
  </cols>
  <sheetData>
    <row r="1" spans="2:30" ht="9.75" customHeight="1"/>
    <row r="2" spans="2:30" ht="65.25" customHeight="1">
      <c r="B2" s="977"/>
      <c r="C2" s="8398" t="s">
        <v>550</v>
      </c>
      <c r="D2" s="8398"/>
      <c r="E2" s="8398"/>
      <c r="F2" s="977"/>
      <c r="G2" s="977"/>
      <c r="H2" s="977"/>
      <c r="I2" s="977"/>
      <c r="J2" s="977"/>
      <c r="K2" s="977"/>
      <c r="L2" s="977"/>
      <c r="M2" s="977"/>
      <c r="N2" s="977"/>
      <c r="O2" s="977"/>
    </row>
    <row r="3" spans="2:30" ht="65.25" customHeight="1">
      <c r="B3" s="977"/>
      <c r="C3" s="8398" t="s">
        <v>433</v>
      </c>
      <c r="D3" s="8398"/>
      <c r="E3" s="8398"/>
      <c r="F3" s="977"/>
      <c r="G3" s="977"/>
      <c r="H3" s="977"/>
      <c r="I3" s="977"/>
      <c r="J3" s="977"/>
      <c r="K3" s="977"/>
      <c r="L3" s="977"/>
      <c r="M3" s="977"/>
      <c r="N3" s="977"/>
      <c r="O3" s="977"/>
      <c r="AB3" s="253"/>
      <c r="AC3" s="253"/>
      <c r="AD3" s="253"/>
    </row>
    <row r="4" spans="2:30" ht="24" customHeight="1">
      <c r="B4" s="977"/>
      <c r="C4" s="977"/>
      <c r="D4" s="977"/>
      <c r="E4" s="977"/>
      <c r="F4" s="977"/>
      <c r="G4" s="977"/>
      <c r="H4" s="977"/>
      <c r="I4" s="977"/>
      <c r="J4" s="977"/>
      <c r="K4" s="977"/>
      <c r="L4" s="977"/>
      <c r="M4" s="977"/>
      <c r="N4" s="977"/>
      <c r="O4" s="977"/>
      <c r="AB4" s="253"/>
      <c r="AC4" s="253"/>
      <c r="AD4" s="253"/>
    </row>
    <row r="5" spans="2:30" ht="46.5" customHeight="1">
      <c r="B5" s="1018"/>
      <c r="C5" s="8397" t="str">
        <f>" كشف ترتيب دوائر المدني الجزئي  المتنوع "&amp;الاعدادات!D2</f>
        <v xml:space="preserve"> كشف ترتيب دوائر المدني الجزئي  المتنوع عن شهر  يوليو لسنة 2026م </v>
      </c>
      <c r="D5" s="8397"/>
      <c r="E5" s="8397"/>
      <c r="F5" s="8397"/>
      <c r="G5" s="8397"/>
      <c r="H5" s="8397"/>
      <c r="I5" s="8397"/>
      <c r="J5" s="8397"/>
      <c r="K5" s="8397"/>
      <c r="L5" s="8397"/>
      <c r="M5" s="8397"/>
      <c r="N5" s="8397"/>
      <c r="O5" s="8397"/>
      <c r="P5" s="8397"/>
      <c r="Q5" s="8397"/>
      <c r="R5" s="8397"/>
      <c r="S5" s="8397"/>
      <c r="T5" s="8397"/>
      <c r="U5" s="8397"/>
      <c r="V5" s="8397"/>
      <c r="W5" s="8397"/>
      <c r="X5" s="8397"/>
      <c r="Y5" s="8397"/>
      <c r="Z5" s="8397"/>
      <c r="AA5" s="8397"/>
      <c r="AB5" s="253"/>
      <c r="AC5" s="253"/>
      <c r="AD5" s="253"/>
    </row>
    <row r="6" spans="2:30" ht="46.5" customHeight="1">
      <c r="B6" s="1018"/>
      <c r="C6" s="8397" t="s">
        <v>720</v>
      </c>
      <c r="D6" s="8397"/>
      <c r="E6" s="8397"/>
      <c r="F6" s="8397"/>
      <c r="G6" s="8397"/>
      <c r="H6" s="8397"/>
      <c r="I6" s="8397"/>
      <c r="J6" s="8397"/>
      <c r="K6" s="8397"/>
      <c r="L6" s="8397"/>
      <c r="M6" s="8397"/>
      <c r="N6" s="8397"/>
      <c r="O6" s="8397"/>
      <c r="P6" s="8397"/>
      <c r="Q6" s="8397"/>
      <c r="R6" s="8397"/>
      <c r="S6" s="8397"/>
      <c r="T6" s="8397"/>
      <c r="U6" s="8397"/>
      <c r="V6" s="8397"/>
      <c r="W6" s="8397"/>
      <c r="X6" s="8397"/>
      <c r="Y6" s="8397"/>
      <c r="Z6" s="8397"/>
      <c r="AA6" s="8397"/>
      <c r="AB6" s="253"/>
      <c r="AC6" s="253"/>
      <c r="AD6" s="253"/>
    </row>
    <row r="7" spans="2:30" ht="46.5" customHeight="1" thickBot="1">
      <c r="B7" s="1018"/>
      <c r="C7" s="8397" t="str">
        <f>الاعدادات!D2</f>
        <v xml:space="preserve">عن شهر  يوليو لسنة 2026م </v>
      </c>
      <c r="D7" s="8397"/>
      <c r="E7" s="8397"/>
      <c r="F7" s="8397"/>
      <c r="G7" s="8397"/>
      <c r="H7" s="8397"/>
      <c r="I7" s="8397"/>
      <c r="J7" s="8397"/>
      <c r="K7" s="8397"/>
      <c r="L7" s="8397"/>
      <c r="M7" s="8397"/>
      <c r="N7" s="8397"/>
      <c r="O7" s="8397"/>
      <c r="P7" s="8397"/>
      <c r="Q7" s="8397"/>
      <c r="R7" s="8397"/>
      <c r="S7" s="8397"/>
      <c r="T7" s="8397"/>
      <c r="U7" s="8397"/>
      <c r="V7" s="8397"/>
      <c r="W7" s="8397"/>
      <c r="X7" s="8397"/>
      <c r="Y7" s="8397"/>
      <c r="Z7" s="8397"/>
      <c r="AA7" s="8397"/>
      <c r="AB7" s="253"/>
      <c r="AC7" s="253"/>
      <c r="AD7" s="253"/>
    </row>
    <row r="8" spans="2:30" ht="28.5" customHeight="1" thickBot="1">
      <c r="B8" s="977"/>
      <c r="C8" s="979"/>
      <c r="D8" s="979"/>
      <c r="E8" s="979"/>
      <c r="F8" s="979"/>
      <c r="G8" s="979"/>
      <c r="H8" s="979"/>
      <c r="I8" s="979"/>
      <c r="J8" s="979"/>
      <c r="K8" s="3094"/>
      <c r="L8" s="8403" t="s">
        <v>182</v>
      </c>
      <c r="M8" s="8404"/>
      <c r="N8" s="8404"/>
      <c r="O8" s="8404"/>
      <c r="P8" s="8405"/>
      <c r="Q8" s="751"/>
      <c r="R8" s="751"/>
      <c r="S8" s="2606"/>
      <c r="T8" s="751"/>
      <c r="U8" s="8404" t="s">
        <v>721</v>
      </c>
      <c r="V8" s="8404"/>
      <c r="W8" s="8407"/>
      <c r="X8" s="8408"/>
      <c r="AB8" s="253"/>
      <c r="AC8" s="253"/>
      <c r="AD8" s="253"/>
    </row>
    <row r="9" spans="2:30" ht="85.5" customHeight="1" thickBot="1">
      <c r="B9" s="5554" t="s">
        <v>436</v>
      </c>
      <c r="C9" s="5555" t="s">
        <v>407</v>
      </c>
      <c r="D9" s="5555" t="s">
        <v>437</v>
      </c>
      <c r="E9" s="5555" t="s">
        <v>87</v>
      </c>
      <c r="F9" s="5555" t="s">
        <v>438</v>
      </c>
      <c r="G9" s="5555" t="s">
        <v>1471</v>
      </c>
      <c r="H9" s="5556" t="s">
        <v>90</v>
      </c>
      <c r="I9" s="5557" t="s">
        <v>93</v>
      </c>
      <c r="J9" s="5558" t="s">
        <v>93</v>
      </c>
      <c r="K9" s="5558" t="s">
        <v>93</v>
      </c>
      <c r="L9" s="5559" t="s">
        <v>190</v>
      </c>
      <c r="M9" s="5560" t="s">
        <v>191</v>
      </c>
      <c r="N9" s="5560" t="s">
        <v>192</v>
      </c>
      <c r="O9" s="5560" t="s">
        <v>193</v>
      </c>
      <c r="P9" s="5561" t="s">
        <v>537</v>
      </c>
      <c r="Q9" s="5562" t="s">
        <v>868</v>
      </c>
      <c r="R9" s="5563" t="s">
        <v>95</v>
      </c>
      <c r="S9" s="5559" t="s">
        <v>1168</v>
      </c>
      <c r="T9" s="5560" t="s">
        <v>572</v>
      </c>
      <c r="U9" s="5560" t="s">
        <v>195</v>
      </c>
      <c r="V9" s="5561" t="s">
        <v>426</v>
      </c>
      <c r="W9" s="5564" t="s">
        <v>196</v>
      </c>
      <c r="X9" s="5565" t="s">
        <v>197</v>
      </c>
      <c r="Y9" s="5566" t="s">
        <v>722</v>
      </c>
      <c r="Z9" s="5558" t="s">
        <v>723</v>
      </c>
      <c r="AA9" s="3059"/>
      <c r="AB9" s="253"/>
      <c r="AC9" s="253"/>
      <c r="AD9" s="253"/>
    </row>
    <row r="10" spans="2:30" ht="102" customHeight="1">
      <c r="B10" s="3072">
        <v>15</v>
      </c>
      <c r="C10" s="3066">
        <f t="shared" ref="C10:C35" si="0">ROW()-9</f>
        <v>1</v>
      </c>
      <c r="D10" s="3065" t="str">
        <f>'كشف انتاج مدني جزئي'!E427</f>
        <v>اسلام خميس علي مجاور عمار</v>
      </c>
      <c r="E10" s="3066" t="str">
        <f>SUBSTITUTE('كشف انتاج مدني جزئي'!B427,"اجمالى","")</f>
        <v xml:space="preserve"> د/1 ناصر مدني جزئي</v>
      </c>
      <c r="F10" s="3065" t="s">
        <v>728</v>
      </c>
      <c r="G10" s="3065">
        <v>1</v>
      </c>
      <c r="H10" s="5551" t="str">
        <f>'كشف انتاج مدني جزئي'!D427</f>
        <v>الأحد</v>
      </c>
      <c r="I10" s="3063">
        <f t="shared" ref="I10:I35" si="1">J10-T10</f>
        <v>0</v>
      </c>
      <c r="J10" s="5542">
        <f t="shared" ref="J10:J35" si="2">L10+S10+T10+V10</f>
        <v>0</v>
      </c>
      <c r="K10" s="5543">
        <f>'كشف انتاج مدني جزئي'!U427</f>
        <v>0</v>
      </c>
      <c r="L10" s="5544">
        <f>'كشف انتاج مدني جزئي'!AA427</f>
        <v>0</v>
      </c>
      <c r="M10" s="5545">
        <f>'كشف انتاج مدني جزئي'!AB427</f>
        <v>0</v>
      </c>
      <c r="N10" s="5545">
        <f>'كشف انتاج مدني جزئي'!AH427</f>
        <v>0</v>
      </c>
      <c r="O10" s="5545">
        <f>'كشف انتاج مدني جزئي'!AL427+'كشف انتاج مدني جزئي'!AM427</f>
        <v>0</v>
      </c>
      <c r="P10" s="5546">
        <f t="shared" ref="P10:P35" si="3">O10+N10+M10+L10</f>
        <v>0</v>
      </c>
      <c r="Q10" s="5547">
        <f>'كشف انتاج مدني جزئي'!V427</f>
        <v>0</v>
      </c>
      <c r="R10" s="5548">
        <f>'كشف انتاج مدني جزئي'!W427</f>
        <v>0</v>
      </c>
      <c r="S10" s="5544">
        <f>'كشف انتاج مدني جزئي'!AO427</f>
        <v>0</v>
      </c>
      <c r="T10" s="5544">
        <f t="shared" ref="T10:T35" si="4">U10+N10</f>
        <v>0</v>
      </c>
      <c r="U10" s="5544">
        <f>'كشف انتاج مدني جزئي'!AR427</f>
        <v>0</v>
      </c>
      <c r="V10" s="5544">
        <f>'كشف انتاج مدني جزئي'!AS427</f>
        <v>0</v>
      </c>
      <c r="W10" s="5549">
        <f>'كشف انتاج مدني جزئي'!AO427+'كشف انتاج مدني جزئي'!AP427+'كشف انتاج مدني جزئي'!AQ427+'كشف انتاج مدني جزئي'!AS427</f>
        <v>0</v>
      </c>
      <c r="X10" s="5546">
        <f t="shared" ref="X10:X35" si="5">W10+U10</f>
        <v>0</v>
      </c>
      <c r="Y10" s="5550" t="e">
        <f t="shared" ref="Y10:Y35" si="6">L10/J10</f>
        <v>#DIV/0!</v>
      </c>
      <c r="Z10" s="3057" t="e">
        <f t="shared" ref="Z10:Z35" si="7">L10/I10</f>
        <v>#DIV/0!</v>
      </c>
      <c r="AA10" s="3060"/>
      <c r="AB10" s="2594"/>
      <c r="AC10" s="2594"/>
      <c r="AD10" s="2594"/>
    </row>
    <row r="11" spans="2:30" ht="102" customHeight="1">
      <c r="B11" s="3076">
        <v>16</v>
      </c>
      <c r="C11" s="3064">
        <f t="shared" si="0"/>
        <v>2</v>
      </c>
      <c r="D11" s="3065" t="str">
        <f>'كشف انتاج مدني جزئي'!E428</f>
        <v>محمود محمد إبراهيم عبد القادر</v>
      </c>
      <c r="E11" s="3066" t="str">
        <f>SUBSTITUTE('كشف انتاج مدني جزئي'!B428,"اجمالي","")</f>
        <v xml:space="preserve"> د/2 ناصر مدني جزئي + مدني مستعجل</v>
      </c>
      <c r="F11" s="3065" t="s">
        <v>728</v>
      </c>
      <c r="G11" s="3065">
        <v>1</v>
      </c>
      <c r="H11" s="5551" t="str">
        <f>'كشف انتاج مدني جزئي'!D428</f>
        <v>الثلاثاء</v>
      </c>
      <c r="I11" s="3063">
        <f t="shared" si="1"/>
        <v>0</v>
      </c>
      <c r="J11" s="5542">
        <f t="shared" si="2"/>
        <v>0</v>
      </c>
      <c r="K11" s="5543">
        <f>'كشف انتاج مدني جزئي'!U428</f>
        <v>0</v>
      </c>
      <c r="L11" s="5544">
        <f>'كشف انتاج مدني جزئي'!AA428</f>
        <v>0</v>
      </c>
      <c r="M11" s="5545">
        <f>'كشف انتاج مدني جزئي'!AB428</f>
        <v>0</v>
      </c>
      <c r="N11" s="5545">
        <f>'كشف انتاج مدني جزئي'!AH428</f>
        <v>0</v>
      </c>
      <c r="O11" s="5545">
        <f>'كشف انتاج مدني جزئي'!AL428+'كشف انتاج مدني جزئي'!AM428</f>
        <v>0</v>
      </c>
      <c r="P11" s="5546">
        <f t="shared" si="3"/>
        <v>0</v>
      </c>
      <c r="Q11" s="5547">
        <f>'كشف انتاج مدني جزئي'!V428</f>
        <v>0</v>
      </c>
      <c r="R11" s="5548">
        <f>'كشف انتاج مدني جزئي'!W428</f>
        <v>0</v>
      </c>
      <c r="S11" s="5544">
        <f>'كشف انتاج مدني جزئي'!AO428</f>
        <v>0</v>
      </c>
      <c r="T11" s="5544">
        <f t="shared" si="4"/>
        <v>0</v>
      </c>
      <c r="U11" s="5544">
        <f>'كشف انتاج مدني جزئي'!AR428</f>
        <v>0</v>
      </c>
      <c r="V11" s="5544">
        <f>'كشف انتاج مدني جزئي'!AS428</f>
        <v>0</v>
      </c>
      <c r="W11" s="5549">
        <f>'كشف انتاج مدني جزئي'!AO428+'كشف انتاج مدني جزئي'!AP428+'كشف انتاج مدني جزئي'!AQ428+'كشف انتاج مدني جزئي'!AS428</f>
        <v>0</v>
      </c>
      <c r="X11" s="5546">
        <f t="shared" si="5"/>
        <v>0</v>
      </c>
      <c r="Y11" s="5550" t="e">
        <f t="shared" si="6"/>
        <v>#DIV/0!</v>
      </c>
      <c r="Z11" s="3057" t="e">
        <f t="shared" si="7"/>
        <v>#DIV/0!</v>
      </c>
      <c r="AA11" s="3060"/>
    </row>
    <row r="12" spans="2:30" ht="102" customHeight="1">
      <c r="B12" s="3076">
        <v>17</v>
      </c>
      <c r="C12" s="3064">
        <f t="shared" si="0"/>
        <v>3</v>
      </c>
      <c r="D12" s="3065" t="str">
        <f>'كشف انتاج مدني جزئي'!E429</f>
        <v>محمود عبد الحميد حمدي السيد منصور غيضان</v>
      </c>
      <c r="E12" s="3066" t="str">
        <f>SUBSTITUTE('كشف انتاج مدني جزئي'!B429,"اجمالى","")</f>
        <v xml:space="preserve"> د/1 إهناسيا مدني جزئي</v>
      </c>
      <c r="F12" s="3065" t="s">
        <v>725</v>
      </c>
      <c r="G12" s="3065">
        <v>1</v>
      </c>
      <c r="H12" s="5551" t="str">
        <f>'كشف انتاج مدني جزئي'!D429</f>
        <v>الأثنين</v>
      </c>
      <c r="I12" s="3063">
        <f t="shared" si="1"/>
        <v>0</v>
      </c>
      <c r="J12" s="5542">
        <f t="shared" si="2"/>
        <v>0</v>
      </c>
      <c r="K12" s="5543">
        <f>'كشف انتاج مدني جزئي'!U429</f>
        <v>0</v>
      </c>
      <c r="L12" s="5544">
        <f>'كشف انتاج مدني جزئي'!AA429</f>
        <v>0</v>
      </c>
      <c r="M12" s="5545">
        <f>'كشف انتاج مدني جزئي'!AB429</f>
        <v>0</v>
      </c>
      <c r="N12" s="5545">
        <f>'كشف انتاج مدني جزئي'!AH429</f>
        <v>0</v>
      </c>
      <c r="O12" s="5545">
        <f>'كشف انتاج مدني جزئي'!AL429+'كشف انتاج مدني جزئي'!AM429</f>
        <v>0</v>
      </c>
      <c r="P12" s="5546">
        <f t="shared" si="3"/>
        <v>0</v>
      </c>
      <c r="Q12" s="5547">
        <f>'كشف انتاج مدني جزئي'!V429</f>
        <v>0</v>
      </c>
      <c r="R12" s="5548">
        <f>'كشف انتاج مدني جزئي'!W429</f>
        <v>0</v>
      </c>
      <c r="S12" s="5544">
        <f>'كشف انتاج مدني جزئي'!AO429</f>
        <v>0</v>
      </c>
      <c r="T12" s="5544">
        <f t="shared" si="4"/>
        <v>0</v>
      </c>
      <c r="U12" s="5544">
        <f>'كشف انتاج مدني جزئي'!AR429</f>
        <v>0</v>
      </c>
      <c r="V12" s="5544">
        <f>'كشف انتاج مدني جزئي'!AS429</f>
        <v>0</v>
      </c>
      <c r="W12" s="5549">
        <f>'كشف انتاج مدني جزئي'!AO429+'كشف انتاج مدني جزئي'!AP429+'كشف انتاج مدني جزئي'!AQ429+'كشف انتاج مدني جزئي'!AS429</f>
        <v>0</v>
      </c>
      <c r="X12" s="5546">
        <f t="shared" si="5"/>
        <v>0</v>
      </c>
      <c r="Y12" s="5550" t="e">
        <f t="shared" si="6"/>
        <v>#DIV/0!</v>
      </c>
      <c r="Z12" s="3057" t="e">
        <f t="shared" si="7"/>
        <v>#DIV/0!</v>
      </c>
      <c r="AA12" s="3060"/>
    </row>
    <row r="13" spans="2:30" ht="102" customHeight="1">
      <c r="B13" s="3076">
        <v>20</v>
      </c>
      <c r="C13" s="3064">
        <f t="shared" si="0"/>
        <v>4</v>
      </c>
      <c r="D13" s="3065" t="str">
        <f>'كشف انتاج مدني جزئي'!E432</f>
        <v>محمد سلامة عطية السمان</v>
      </c>
      <c r="E13" s="3066" t="str">
        <f>SUBSTITUTE('كشف انتاج مدني جزئي'!B432,"اجمالى","")</f>
        <v xml:space="preserve"> د/2 ببا مدني جزئي + مدني مستعجل</v>
      </c>
      <c r="F13" s="3065" t="s">
        <v>603</v>
      </c>
      <c r="G13" s="3065">
        <v>1</v>
      </c>
      <c r="H13" s="5551" t="str">
        <f>'كشف انتاج مدني جزئي'!D432</f>
        <v>الأربعاء</v>
      </c>
      <c r="I13" s="3063">
        <f t="shared" si="1"/>
        <v>0</v>
      </c>
      <c r="J13" s="5542">
        <f t="shared" si="2"/>
        <v>0</v>
      </c>
      <c r="K13" s="5543">
        <f>'كشف انتاج مدني جزئي'!U432</f>
        <v>0</v>
      </c>
      <c r="L13" s="5544">
        <f>'كشف انتاج مدني جزئي'!AA432</f>
        <v>0</v>
      </c>
      <c r="M13" s="5545">
        <f>'كشف انتاج مدني جزئي'!AB432</f>
        <v>0</v>
      </c>
      <c r="N13" s="5545">
        <f>'كشف انتاج مدني جزئي'!AH432</f>
        <v>0</v>
      </c>
      <c r="O13" s="5545">
        <f>'كشف انتاج مدني جزئي'!AL432+'كشف انتاج مدني جزئي'!AM432</f>
        <v>0</v>
      </c>
      <c r="P13" s="5546">
        <f t="shared" si="3"/>
        <v>0</v>
      </c>
      <c r="Q13" s="5547">
        <f>'كشف انتاج مدني جزئي'!V432</f>
        <v>0</v>
      </c>
      <c r="R13" s="5548">
        <f>'كشف انتاج مدني جزئي'!W432</f>
        <v>0</v>
      </c>
      <c r="S13" s="5544">
        <f>'كشف انتاج مدني جزئي'!AO432</f>
        <v>0</v>
      </c>
      <c r="T13" s="5544">
        <f t="shared" si="4"/>
        <v>0</v>
      </c>
      <c r="U13" s="5544">
        <f>'كشف انتاج مدني جزئي'!AR432</f>
        <v>0</v>
      </c>
      <c r="V13" s="5544">
        <f>'كشف انتاج مدني جزئي'!AS432</f>
        <v>0</v>
      </c>
      <c r="W13" s="5549">
        <f>'كشف انتاج مدني جزئي'!AO432+'كشف انتاج مدني جزئي'!AP432+'كشف انتاج مدني جزئي'!AQ432+'كشف انتاج مدني جزئي'!AS432</f>
        <v>0</v>
      </c>
      <c r="X13" s="5546">
        <f t="shared" si="5"/>
        <v>0</v>
      </c>
      <c r="Y13" s="5550" t="e">
        <f t="shared" si="6"/>
        <v>#DIV/0!</v>
      </c>
      <c r="Z13" s="3057" t="e">
        <f t="shared" si="7"/>
        <v>#DIV/0!</v>
      </c>
      <c r="AA13" s="3060"/>
    </row>
    <row r="14" spans="2:30" ht="102" customHeight="1">
      <c r="B14" s="3076">
        <v>18</v>
      </c>
      <c r="C14" s="3064">
        <f t="shared" si="0"/>
        <v>5</v>
      </c>
      <c r="D14" s="3065" t="str">
        <f>'كشف انتاج مدني جزئي'!E430</f>
        <v>مصطفى عبد الفتاح سيد سعد سرور</v>
      </c>
      <c r="E14" s="3066" t="str">
        <f>SUBSTITUTE('كشف انتاج مدني جزئي'!B430,"اجمالي","")</f>
        <v xml:space="preserve"> د/2 اهناسيا مدني جزئي + مدني مستعجل</v>
      </c>
      <c r="F14" s="3065" t="s">
        <v>725</v>
      </c>
      <c r="G14" s="3065">
        <v>1</v>
      </c>
      <c r="H14" s="5551" t="str">
        <f>'كشف انتاج مدني جزئي'!D430</f>
        <v>الخميس</v>
      </c>
      <c r="I14" s="3063">
        <f t="shared" si="1"/>
        <v>0</v>
      </c>
      <c r="J14" s="5542">
        <f t="shared" si="2"/>
        <v>0</v>
      </c>
      <c r="K14" s="5543">
        <f>'كشف انتاج مدني جزئي'!U430</f>
        <v>0</v>
      </c>
      <c r="L14" s="5544">
        <f>'كشف انتاج مدني جزئي'!AA430</f>
        <v>0</v>
      </c>
      <c r="M14" s="5545">
        <f>'كشف انتاج مدني جزئي'!AB430</f>
        <v>0</v>
      </c>
      <c r="N14" s="5545">
        <f>'كشف انتاج مدني جزئي'!AH430</f>
        <v>0</v>
      </c>
      <c r="O14" s="5545">
        <f>'كشف انتاج مدني جزئي'!AL430+'كشف انتاج مدني جزئي'!AM430</f>
        <v>0</v>
      </c>
      <c r="P14" s="5546">
        <f t="shared" si="3"/>
        <v>0</v>
      </c>
      <c r="Q14" s="5547">
        <f>'كشف انتاج مدني جزئي'!V430</f>
        <v>0</v>
      </c>
      <c r="R14" s="5548">
        <f>'كشف انتاج مدني جزئي'!W430</f>
        <v>0</v>
      </c>
      <c r="S14" s="5544">
        <f>'كشف انتاج مدني جزئي'!AO430</f>
        <v>0</v>
      </c>
      <c r="T14" s="5544">
        <f t="shared" si="4"/>
        <v>0</v>
      </c>
      <c r="U14" s="5544">
        <f>'كشف انتاج مدني جزئي'!AR430</f>
        <v>0</v>
      </c>
      <c r="V14" s="5544">
        <f>'كشف انتاج مدني جزئي'!AS430</f>
        <v>0</v>
      </c>
      <c r="W14" s="5549">
        <f>'كشف انتاج مدني جزئي'!AO430+'كشف انتاج مدني جزئي'!AP430+'كشف انتاج مدني جزئي'!AQ430+'كشف انتاج مدني جزئي'!AS430</f>
        <v>0</v>
      </c>
      <c r="X14" s="5546">
        <f t="shared" si="5"/>
        <v>0</v>
      </c>
      <c r="Y14" s="5550" t="e">
        <f t="shared" si="6"/>
        <v>#DIV/0!</v>
      </c>
      <c r="Z14" s="3057" t="e">
        <f t="shared" si="7"/>
        <v>#DIV/0!</v>
      </c>
      <c r="AA14" s="3060"/>
    </row>
    <row r="15" spans="2:30" ht="102" customHeight="1">
      <c r="B15" s="3076">
        <v>25</v>
      </c>
      <c r="C15" s="3064">
        <f t="shared" si="0"/>
        <v>6</v>
      </c>
      <c r="D15" s="3065" t="str">
        <f>'كشف انتاج مدني جزئي'!E437</f>
        <v>احمد عصام ابراهيم على</v>
      </c>
      <c r="E15" s="3066" t="str">
        <f>SUBSTITUTE('كشف انتاج مدني جزئي'!B437,"اجمالى","")</f>
        <v xml:space="preserve"> د/1 سمسطا مدني جزئي + مدني مستعجل</v>
      </c>
      <c r="F15" s="3065" t="s">
        <v>726</v>
      </c>
      <c r="G15" s="3065">
        <v>1</v>
      </c>
      <c r="H15" s="5551" t="str">
        <f>'كشف انتاج مدني جزئي'!D437</f>
        <v>الأثنين</v>
      </c>
      <c r="I15" s="3063">
        <f t="shared" si="1"/>
        <v>0</v>
      </c>
      <c r="J15" s="5542">
        <f t="shared" si="2"/>
        <v>0</v>
      </c>
      <c r="K15" s="5543">
        <f>'كشف انتاج مدني جزئي'!U437</f>
        <v>0</v>
      </c>
      <c r="L15" s="5544">
        <f>'كشف انتاج مدني جزئي'!AA437</f>
        <v>0</v>
      </c>
      <c r="M15" s="5545">
        <f>'كشف انتاج مدني جزئي'!AB437</f>
        <v>0</v>
      </c>
      <c r="N15" s="5545">
        <f>'كشف انتاج مدني جزئي'!AH437</f>
        <v>0</v>
      </c>
      <c r="O15" s="5545">
        <f>'كشف انتاج مدني جزئي'!AL437+'كشف انتاج مدني جزئي'!AM437</f>
        <v>0</v>
      </c>
      <c r="P15" s="5546">
        <f t="shared" si="3"/>
        <v>0</v>
      </c>
      <c r="Q15" s="5547">
        <f>'كشف انتاج مدني جزئي'!V437</f>
        <v>0</v>
      </c>
      <c r="R15" s="5548">
        <f>'كشف انتاج مدني جزئي'!W437</f>
        <v>0</v>
      </c>
      <c r="S15" s="5544">
        <f>'كشف انتاج مدني جزئي'!AO437</f>
        <v>0</v>
      </c>
      <c r="T15" s="5544">
        <f t="shared" si="4"/>
        <v>0</v>
      </c>
      <c r="U15" s="5544">
        <f>'كشف انتاج مدني جزئي'!AR437</f>
        <v>0</v>
      </c>
      <c r="V15" s="5544">
        <f>'كشف انتاج مدني جزئي'!AS437</f>
        <v>0</v>
      </c>
      <c r="W15" s="5549">
        <f>'كشف انتاج مدني جزئي'!AO437+'كشف انتاج مدني جزئي'!AP437+'كشف انتاج مدني جزئي'!AQ437+'كشف انتاج مدني جزئي'!AS437</f>
        <v>0</v>
      </c>
      <c r="X15" s="5546">
        <f t="shared" si="5"/>
        <v>0</v>
      </c>
      <c r="Y15" s="5550" t="e">
        <f t="shared" si="6"/>
        <v>#DIV/0!</v>
      </c>
      <c r="Z15" s="3057" t="e">
        <f t="shared" si="7"/>
        <v>#DIV/0!</v>
      </c>
      <c r="AA15" s="3060"/>
    </row>
    <row r="16" spans="2:30" ht="102" customHeight="1">
      <c r="B16" s="3076">
        <v>8</v>
      </c>
      <c r="C16" s="3064">
        <f t="shared" si="0"/>
        <v>7</v>
      </c>
      <c r="D16" s="3065" t="str">
        <f>'كشف انتاج مدني جزئي'!E420</f>
        <v>حازم حسن احمد ابراهيم</v>
      </c>
      <c r="E16" s="3066" t="str">
        <f>SUBSTITUTE('كشف انتاج مدني جزئي'!B420,"اجمالى","")</f>
        <v xml:space="preserve"> د/1 مركز مدني جزئي</v>
      </c>
      <c r="F16" s="3065" t="s">
        <v>724</v>
      </c>
      <c r="G16" s="3065">
        <v>2</v>
      </c>
      <c r="H16" s="5551" t="str">
        <f>'كشف انتاج مدني جزئي'!D420</f>
        <v>الأحد</v>
      </c>
      <c r="I16" s="3063">
        <f t="shared" si="1"/>
        <v>0</v>
      </c>
      <c r="J16" s="5542">
        <f t="shared" si="2"/>
        <v>0</v>
      </c>
      <c r="K16" s="5543">
        <f>'كشف انتاج مدني جزئي'!U420</f>
        <v>0</v>
      </c>
      <c r="L16" s="5544">
        <f>'كشف انتاج مدني جزئي'!AA420</f>
        <v>0</v>
      </c>
      <c r="M16" s="5545">
        <f>'كشف انتاج مدني جزئي'!AB420</f>
        <v>0</v>
      </c>
      <c r="N16" s="5545">
        <f>'كشف انتاج مدني جزئي'!AH420</f>
        <v>0</v>
      </c>
      <c r="O16" s="5545">
        <f>'كشف انتاج مدني جزئي'!AL420+'كشف انتاج مدني جزئي'!AM420</f>
        <v>0</v>
      </c>
      <c r="P16" s="5546">
        <f t="shared" si="3"/>
        <v>0</v>
      </c>
      <c r="Q16" s="5547">
        <f>'كشف انتاج مدني جزئي'!V420</f>
        <v>0</v>
      </c>
      <c r="R16" s="5548">
        <f>'كشف انتاج مدني جزئي'!W420</f>
        <v>0</v>
      </c>
      <c r="S16" s="5544">
        <f>'كشف انتاج مدني جزئي'!AO420</f>
        <v>0</v>
      </c>
      <c r="T16" s="5544">
        <f t="shared" si="4"/>
        <v>0</v>
      </c>
      <c r="U16" s="5544">
        <f>'كشف انتاج مدني جزئي'!AR420</f>
        <v>0</v>
      </c>
      <c r="V16" s="5544">
        <f>'كشف انتاج مدني جزئي'!AS420</f>
        <v>0</v>
      </c>
      <c r="W16" s="5549">
        <f>'كشف انتاج مدني جزئي'!AO420+'كشف انتاج مدني جزئي'!AP420+'كشف انتاج مدني جزئي'!AQ420+'كشف انتاج مدني جزئي'!AS420</f>
        <v>0</v>
      </c>
      <c r="X16" s="5546">
        <f t="shared" si="5"/>
        <v>0</v>
      </c>
      <c r="Y16" s="5550" t="e">
        <f t="shared" si="6"/>
        <v>#DIV/0!</v>
      </c>
      <c r="Z16" s="3057" t="e">
        <f t="shared" si="7"/>
        <v>#DIV/0!</v>
      </c>
      <c r="AA16" s="3060"/>
    </row>
    <row r="17" spans="2:27" ht="102" customHeight="1">
      <c r="B17" s="3076">
        <v>19</v>
      </c>
      <c r="C17" s="3064">
        <f t="shared" si="0"/>
        <v>8</v>
      </c>
      <c r="D17" s="3065" t="str">
        <f>'كشف انتاج مدني جزئي'!E431</f>
        <v>محمد احمد شوقي عبد العظيم سيد</v>
      </c>
      <c r="E17" s="3066" t="str">
        <f>SUBSTITUTE('كشف انتاج مدني جزئي'!B431,"اجمالى","")</f>
        <v xml:space="preserve"> د/1 ببا مدني جزئي</v>
      </c>
      <c r="F17" s="3065" t="s">
        <v>603</v>
      </c>
      <c r="G17" s="3065">
        <v>1</v>
      </c>
      <c r="H17" s="5551" t="str">
        <f>'كشف انتاج مدني جزئي'!D431</f>
        <v>الأحد</v>
      </c>
      <c r="I17" s="3063">
        <f t="shared" si="1"/>
        <v>0</v>
      </c>
      <c r="J17" s="5542">
        <f t="shared" si="2"/>
        <v>0</v>
      </c>
      <c r="K17" s="5543">
        <f>'كشف انتاج مدني جزئي'!U431</f>
        <v>0</v>
      </c>
      <c r="L17" s="5544">
        <f>'كشف انتاج مدني جزئي'!AA431</f>
        <v>0</v>
      </c>
      <c r="M17" s="5545">
        <f>'كشف انتاج مدني جزئي'!AB431</f>
        <v>0</v>
      </c>
      <c r="N17" s="5545">
        <f>'كشف انتاج مدني جزئي'!AH431</f>
        <v>0</v>
      </c>
      <c r="O17" s="5545">
        <f>'كشف انتاج مدني جزئي'!AL431+'كشف انتاج مدني جزئي'!AM431</f>
        <v>0</v>
      </c>
      <c r="P17" s="5546">
        <f t="shared" si="3"/>
        <v>0</v>
      </c>
      <c r="Q17" s="5547">
        <f>'كشف انتاج مدني جزئي'!V431</f>
        <v>0</v>
      </c>
      <c r="R17" s="5548">
        <f>'كشف انتاج مدني جزئي'!W431</f>
        <v>0</v>
      </c>
      <c r="S17" s="5544">
        <f>'كشف انتاج مدني جزئي'!AO431</f>
        <v>0</v>
      </c>
      <c r="T17" s="5544">
        <f t="shared" si="4"/>
        <v>0</v>
      </c>
      <c r="U17" s="5544">
        <f>'كشف انتاج مدني جزئي'!AR431</f>
        <v>0</v>
      </c>
      <c r="V17" s="5544">
        <f>'كشف انتاج مدني جزئي'!AS431</f>
        <v>0</v>
      </c>
      <c r="W17" s="5549">
        <f>'كشف انتاج مدني جزئي'!AO431+'كشف انتاج مدني جزئي'!AP431+'كشف انتاج مدني جزئي'!AQ431+'كشف انتاج مدني جزئي'!AS431</f>
        <v>0</v>
      </c>
      <c r="X17" s="5546">
        <f t="shared" si="5"/>
        <v>0</v>
      </c>
      <c r="Y17" s="5550" t="e">
        <f t="shared" si="6"/>
        <v>#DIV/0!</v>
      </c>
      <c r="Z17" s="3057" t="e">
        <f t="shared" si="7"/>
        <v>#DIV/0!</v>
      </c>
      <c r="AA17" s="3060"/>
    </row>
    <row r="18" spans="2:27" ht="102" customHeight="1">
      <c r="B18" s="3076">
        <v>24</v>
      </c>
      <c r="C18" s="3064">
        <f t="shared" si="0"/>
        <v>9</v>
      </c>
      <c r="D18" s="3065" t="str">
        <f>'كشف انتاج مدني جزئي'!E436</f>
        <v>احمد عادل احمد عيسي</v>
      </c>
      <c r="E18" s="3066" t="str">
        <f>SUBSTITUTE('كشف انتاج مدني جزئي'!B436,"اجمالى","")</f>
        <v xml:space="preserve"> د/3 الفشن مدني جزئي + مدني مستعجل</v>
      </c>
      <c r="F18" s="3065" t="s">
        <v>729</v>
      </c>
      <c r="G18" s="3065">
        <v>1</v>
      </c>
      <c r="H18" s="5551" t="str">
        <f>'كشف انتاج مدني جزئي'!D436</f>
        <v>الأربعاء</v>
      </c>
      <c r="I18" s="3063">
        <f t="shared" si="1"/>
        <v>0</v>
      </c>
      <c r="J18" s="5542">
        <f t="shared" si="2"/>
        <v>0</v>
      </c>
      <c r="K18" s="5543">
        <f>'كشف انتاج مدني جزئي'!U436</f>
        <v>0</v>
      </c>
      <c r="L18" s="5544">
        <f>'كشف انتاج مدني جزئي'!AA436</f>
        <v>0</v>
      </c>
      <c r="M18" s="5545">
        <f>'كشف انتاج مدني جزئي'!AB436</f>
        <v>0</v>
      </c>
      <c r="N18" s="5545">
        <f>'كشف انتاج مدني جزئي'!AH436</f>
        <v>0</v>
      </c>
      <c r="O18" s="5545">
        <f>'كشف انتاج مدني جزئي'!AL436+'كشف انتاج مدني جزئي'!AM436</f>
        <v>0</v>
      </c>
      <c r="P18" s="5546">
        <f t="shared" si="3"/>
        <v>0</v>
      </c>
      <c r="Q18" s="5547">
        <f>'كشف انتاج مدني جزئي'!V436</f>
        <v>0</v>
      </c>
      <c r="R18" s="5548">
        <f>'كشف انتاج مدني جزئي'!W436</f>
        <v>0</v>
      </c>
      <c r="S18" s="5544">
        <f>'كشف انتاج مدني جزئي'!AO436</f>
        <v>0</v>
      </c>
      <c r="T18" s="5544">
        <f t="shared" si="4"/>
        <v>0</v>
      </c>
      <c r="U18" s="5544">
        <f>'كشف انتاج مدني جزئي'!AR436</f>
        <v>0</v>
      </c>
      <c r="V18" s="5544">
        <f>'كشف انتاج مدني جزئي'!AS436</f>
        <v>0</v>
      </c>
      <c r="W18" s="5549">
        <f>'كشف انتاج مدني جزئي'!AO436+'كشف انتاج مدني جزئي'!AP436+'كشف انتاج مدني جزئي'!AQ436+'كشف انتاج مدني جزئي'!AS436</f>
        <v>0</v>
      </c>
      <c r="X18" s="5546">
        <f t="shared" si="5"/>
        <v>0</v>
      </c>
      <c r="Y18" s="5550" t="e">
        <f t="shared" si="6"/>
        <v>#DIV/0!</v>
      </c>
      <c r="Z18" s="3057" t="e">
        <f t="shared" si="7"/>
        <v>#DIV/0!</v>
      </c>
      <c r="AA18" s="3060"/>
    </row>
    <row r="19" spans="2:27" ht="102" customHeight="1">
      <c r="B19" s="3076">
        <v>6</v>
      </c>
      <c r="C19" s="3064">
        <f t="shared" si="0"/>
        <v>10</v>
      </c>
      <c r="D19" s="3065" t="str">
        <f>'كشف انتاج مدني جزئي'!E418</f>
        <v>محمود مسامح محمود عثمان</v>
      </c>
      <c r="E19" s="3066" t="str">
        <f>SUBSTITUTE('كشف انتاج مدني جزئي'!B418,"اجمالى","")</f>
        <v xml:space="preserve"> د/4 بندر مدني جزئي</v>
      </c>
      <c r="F19" s="3065" t="s">
        <v>444</v>
      </c>
      <c r="G19" s="3065">
        <v>2</v>
      </c>
      <c r="H19" s="5551" t="str">
        <f>'كشف انتاج مدني جزئي'!D418</f>
        <v>الثلاثاء</v>
      </c>
      <c r="I19" s="3063">
        <f t="shared" si="1"/>
        <v>0</v>
      </c>
      <c r="J19" s="5542">
        <f t="shared" si="2"/>
        <v>0</v>
      </c>
      <c r="K19" s="5543">
        <f>'كشف انتاج مدني جزئي'!U418</f>
        <v>0</v>
      </c>
      <c r="L19" s="5544">
        <f>'كشف انتاج مدني جزئي'!AA418</f>
        <v>0</v>
      </c>
      <c r="M19" s="5545">
        <f>'كشف انتاج مدني جزئي'!AB418</f>
        <v>0</v>
      </c>
      <c r="N19" s="5545">
        <f>'كشف انتاج مدني جزئي'!AH418</f>
        <v>0</v>
      </c>
      <c r="O19" s="5545">
        <f>'كشف انتاج مدني جزئي'!AL418+'كشف انتاج مدني جزئي'!AM418</f>
        <v>0</v>
      </c>
      <c r="P19" s="5546">
        <f t="shared" si="3"/>
        <v>0</v>
      </c>
      <c r="Q19" s="5547">
        <f>'كشف انتاج مدني جزئي'!V418</f>
        <v>0</v>
      </c>
      <c r="R19" s="5548">
        <f>'كشف انتاج مدني جزئي'!W418</f>
        <v>0</v>
      </c>
      <c r="S19" s="5544">
        <f>'كشف انتاج مدني جزئي'!AO418</f>
        <v>0</v>
      </c>
      <c r="T19" s="5544">
        <f t="shared" si="4"/>
        <v>0</v>
      </c>
      <c r="U19" s="5544">
        <f>'كشف انتاج مدني جزئي'!AR418</f>
        <v>0</v>
      </c>
      <c r="V19" s="5544">
        <f>'كشف انتاج مدني جزئي'!AS418</f>
        <v>0</v>
      </c>
      <c r="W19" s="5549">
        <f>'كشف انتاج مدني جزئي'!AO418+'كشف انتاج مدني جزئي'!AP418+'كشف انتاج مدني جزئي'!AQ418+'كشف انتاج مدني جزئي'!AS418</f>
        <v>0</v>
      </c>
      <c r="X19" s="5546">
        <f t="shared" si="5"/>
        <v>0</v>
      </c>
      <c r="Y19" s="5550" t="e">
        <f t="shared" si="6"/>
        <v>#DIV/0!</v>
      </c>
      <c r="Z19" s="3057" t="e">
        <f t="shared" si="7"/>
        <v>#DIV/0!</v>
      </c>
      <c r="AA19" s="3060"/>
    </row>
    <row r="20" spans="2:27" ht="102" customHeight="1">
      <c r="B20" s="3076">
        <v>5</v>
      </c>
      <c r="C20" s="3064">
        <f t="shared" si="0"/>
        <v>11</v>
      </c>
      <c r="D20" s="3065" t="str">
        <f>'كشف انتاج مدني جزئي'!E417</f>
        <v>احمد عبد الرؤف ابو العطا عبد الرؤف</v>
      </c>
      <c r="E20" s="3066" t="str">
        <f>SUBSTITUTE('كشف انتاج مدني جزئي'!B417,"اجمالى","")</f>
        <v xml:space="preserve"> د/3 بندر مدني حكومة</v>
      </c>
      <c r="F20" s="3065" t="s">
        <v>444</v>
      </c>
      <c r="G20" s="3065">
        <v>2</v>
      </c>
      <c r="H20" s="5551" t="str">
        <f>'كشف انتاج مدني جزئي'!D417</f>
        <v>الخميس</v>
      </c>
      <c r="I20" s="3063">
        <f t="shared" si="1"/>
        <v>0</v>
      </c>
      <c r="J20" s="5542">
        <f t="shared" si="2"/>
        <v>0</v>
      </c>
      <c r="K20" s="5543">
        <f>'كشف انتاج مدني جزئي'!U417</f>
        <v>0</v>
      </c>
      <c r="L20" s="5544">
        <f>'كشف انتاج مدني جزئي'!AA417</f>
        <v>0</v>
      </c>
      <c r="M20" s="5545">
        <f>'كشف انتاج مدني جزئي'!AB417</f>
        <v>0</v>
      </c>
      <c r="N20" s="5545">
        <f>'كشف انتاج مدني جزئي'!AH417</f>
        <v>0</v>
      </c>
      <c r="O20" s="5545">
        <f>'كشف انتاج مدني جزئي'!AL417+'كشف انتاج مدني جزئي'!AM417</f>
        <v>0</v>
      </c>
      <c r="P20" s="5546">
        <f t="shared" si="3"/>
        <v>0</v>
      </c>
      <c r="Q20" s="5547">
        <f>'كشف انتاج مدني جزئي'!V417</f>
        <v>0</v>
      </c>
      <c r="R20" s="5548">
        <f>'كشف انتاج مدني جزئي'!W417</f>
        <v>0</v>
      </c>
      <c r="S20" s="5544">
        <f>'كشف انتاج مدني جزئي'!AO417</f>
        <v>0</v>
      </c>
      <c r="T20" s="5544">
        <f t="shared" si="4"/>
        <v>0</v>
      </c>
      <c r="U20" s="5544">
        <f>'كشف انتاج مدني جزئي'!AR417</f>
        <v>0</v>
      </c>
      <c r="V20" s="5544">
        <f>'كشف انتاج مدني جزئي'!AS417</f>
        <v>0</v>
      </c>
      <c r="W20" s="5549">
        <f>'كشف انتاج مدني جزئي'!AO417+'كشف انتاج مدني جزئي'!AP417+'كشف انتاج مدني جزئي'!AQ417+'كشف انتاج مدني جزئي'!AS417</f>
        <v>0</v>
      </c>
      <c r="X20" s="5546">
        <f t="shared" si="5"/>
        <v>0</v>
      </c>
      <c r="Y20" s="5550" t="e">
        <f t="shared" si="6"/>
        <v>#DIV/0!</v>
      </c>
      <c r="Z20" s="3057" t="e">
        <f t="shared" si="7"/>
        <v>#DIV/0!</v>
      </c>
      <c r="AA20" s="3060"/>
    </row>
    <row r="21" spans="2:27" ht="102" customHeight="1">
      <c r="B21" s="3076">
        <v>11</v>
      </c>
      <c r="C21" s="3064">
        <f t="shared" si="0"/>
        <v>12</v>
      </c>
      <c r="D21" s="3065" t="str">
        <f>'كشف انتاج مدني جزئي'!E423</f>
        <v>احمد سعيد محمد سعيد</v>
      </c>
      <c r="E21" s="3066" t="str">
        <f>SUBSTITUTE('كشف انتاج مدني جزئي'!B423,"اجمالى","")</f>
        <v xml:space="preserve"> د/3 مركز مدني جزئي</v>
      </c>
      <c r="F21" s="3065" t="s">
        <v>724</v>
      </c>
      <c r="G21" s="3065">
        <v>1</v>
      </c>
      <c r="H21" s="5551" t="str">
        <f>'كشف انتاج مدني جزئي'!D423</f>
        <v>الأربعاء</v>
      </c>
      <c r="I21" s="3063">
        <f t="shared" si="1"/>
        <v>0</v>
      </c>
      <c r="J21" s="5542">
        <f t="shared" si="2"/>
        <v>0</v>
      </c>
      <c r="K21" s="5543">
        <f>'كشف انتاج مدني جزئي'!U423</f>
        <v>0</v>
      </c>
      <c r="L21" s="5544">
        <f>'كشف انتاج مدني جزئي'!AA423</f>
        <v>0</v>
      </c>
      <c r="M21" s="5545">
        <f>'كشف انتاج مدني جزئي'!AB423</f>
        <v>0</v>
      </c>
      <c r="N21" s="5545">
        <f>'كشف انتاج مدني جزئي'!AH423</f>
        <v>0</v>
      </c>
      <c r="O21" s="5545">
        <f>'كشف انتاج مدني جزئي'!AL423+'كشف انتاج مدني جزئي'!AM423</f>
        <v>0</v>
      </c>
      <c r="P21" s="5546">
        <f t="shared" si="3"/>
        <v>0</v>
      </c>
      <c r="Q21" s="5547">
        <f>'كشف انتاج مدني جزئي'!V423</f>
        <v>0</v>
      </c>
      <c r="R21" s="5548">
        <f>'كشف انتاج مدني جزئي'!W423</f>
        <v>0</v>
      </c>
      <c r="S21" s="5544">
        <f>'كشف انتاج مدني جزئي'!AO423</f>
        <v>0</v>
      </c>
      <c r="T21" s="5544">
        <f t="shared" si="4"/>
        <v>0</v>
      </c>
      <c r="U21" s="5544">
        <f>'كشف انتاج مدني جزئي'!AR423</f>
        <v>0</v>
      </c>
      <c r="V21" s="5544">
        <f>'كشف انتاج مدني جزئي'!AS423</f>
        <v>0</v>
      </c>
      <c r="W21" s="5549">
        <f>'كشف انتاج مدني جزئي'!AO423+'كشف انتاج مدني جزئي'!AP423+'كشف انتاج مدني جزئي'!AQ423+'كشف انتاج مدني جزئي'!AS423</f>
        <v>0</v>
      </c>
      <c r="X21" s="5546">
        <f t="shared" si="5"/>
        <v>0</v>
      </c>
      <c r="Y21" s="5550" t="e">
        <f t="shared" si="6"/>
        <v>#DIV/0!</v>
      </c>
      <c r="Z21" s="3057" t="e">
        <f t="shared" si="7"/>
        <v>#DIV/0!</v>
      </c>
      <c r="AA21" s="3060"/>
    </row>
    <row r="22" spans="2:27" ht="102" customHeight="1">
      <c r="B22" s="3076">
        <v>10</v>
      </c>
      <c r="C22" s="3064">
        <f t="shared" si="0"/>
        <v>13</v>
      </c>
      <c r="D22" s="3065" t="str">
        <f>'كشف انتاج مدني جزئي'!E422</f>
        <v>عصام قرني محمود عيسي</v>
      </c>
      <c r="E22" s="3066" t="str">
        <f>SUBSTITUTE('كشف انتاج مدني جزئي'!B422,"اجمالى","")</f>
        <v xml:space="preserve"> د/2 مركز مدني جزئي</v>
      </c>
      <c r="F22" s="3065" t="s">
        <v>724</v>
      </c>
      <c r="G22" s="3065">
        <v>1</v>
      </c>
      <c r="H22" s="5551" t="str">
        <f>'كشف انتاج مدني جزئي'!D422</f>
        <v>الأربعاء</v>
      </c>
      <c r="I22" s="3063">
        <f t="shared" si="1"/>
        <v>0</v>
      </c>
      <c r="J22" s="5542">
        <f t="shared" si="2"/>
        <v>0</v>
      </c>
      <c r="K22" s="5543">
        <f>'كشف انتاج مدني جزئي'!U422</f>
        <v>0</v>
      </c>
      <c r="L22" s="5544">
        <f>'كشف انتاج مدني جزئي'!AA422</f>
        <v>0</v>
      </c>
      <c r="M22" s="5545">
        <f>'كشف انتاج مدني جزئي'!AB422</f>
        <v>0</v>
      </c>
      <c r="N22" s="5545">
        <f>'كشف انتاج مدني جزئي'!AH422</f>
        <v>0</v>
      </c>
      <c r="O22" s="5545">
        <f>'كشف انتاج مدني جزئي'!AL422+'كشف انتاج مدني جزئي'!AM422</f>
        <v>0</v>
      </c>
      <c r="P22" s="5546">
        <f t="shared" si="3"/>
        <v>0</v>
      </c>
      <c r="Q22" s="5547">
        <f>'كشف انتاج مدني جزئي'!V422</f>
        <v>0</v>
      </c>
      <c r="R22" s="5548">
        <f>'كشف انتاج مدني جزئي'!W422</f>
        <v>0</v>
      </c>
      <c r="S22" s="5544">
        <f>'كشف انتاج مدني جزئي'!AO422</f>
        <v>0</v>
      </c>
      <c r="T22" s="5544">
        <f t="shared" si="4"/>
        <v>0</v>
      </c>
      <c r="U22" s="5544">
        <f>'كشف انتاج مدني جزئي'!AR422</f>
        <v>0</v>
      </c>
      <c r="V22" s="5544">
        <f>'كشف انتاج مدني جزئي'!AS422</f>
        <v>0</v>
      </c>
      <c r="W22" s="5549">
        <f>'كشف انتاج مدني جزئي'!AO422+'كشف انتاج مدني جزئي'!AP422+'كشف انتاج مدني جزئي'!AQ422+'كشف انتاج مدني جزئي'!AS422</f>
        <v>0</v>
      </c>
      <c r="X22" s="5546">
        <f t="shared" si="5"/>
        <v>0</v>
      </c>
      <c r="Y22" s="5550" t="e">
        <f t="shared" si="6"/>
        <v>#DIV/0!</v>
      </c>
      <c r="Z22" s="3057" t="e">
        <f t="shared" si="7"/>
        <v>#DIV/0!</v>
      </c>
      <c r="AA22" s="3060"/>
    </row>
    <row r="23" spans="2:27" ht="102" customHeight="1">
      <c r="B23" s="3076">
        <v>21</v>
      </c>
      <c r="C23" s="3064">
        <f t="shared" si="0"/>
        <v>14</v>
      </c>
      <c r="D23" s="3065" t="str">
        <f>'كشف انتاج مدني جزئي'!E433</f>
        <v>مصطفى محمد سيد محمد عطوة</v>
      </c>
      <c r="E23" s="3066" t="str">
        <f>SUBSTITUTE('كشف انتاج مدني جزئي'!B433,"اجمالى","")</f>
        <v xml:space="preserve"> د/3 ببا مدني جزئي</v>
      </c>
      <c r="F23" s="3065" t="s">
        <v>603</v>
      </c>
      <c r="G23" s="3065">
        <v>1</v>
      </c>
      <c r="H23" s="5551" t="str">
        <f>'كشف انتاج مدني جزئي'!D433</f>
        <v>الثلاثاء</v>
      </c>
      <c r="I23" s="3063">
        <f t="shared" si="1"/>
        <v>0</v>
      </c>
      <c r="J23" s="5542">
        <f t="shared" si="2"/>
        <v>0</v>
      </c>
      <c r="K23" s="5543">
        <f>'كشف انتاج مدني جزئي'!U433</f>
        <v>0</v>
      </c>
      <c r="L23" s="5544">
        <f>'كشف انتاج مدني جزئي'!AA433</f>
        <v>0</v>
      </c>
      <c r="M23" s="5545">
        <f>'كشف انتاج مدني جزئي'!AB433</f>
        <v>0</v>
      </c>
      <c r="N23" s="5545">
        <f>'كشف انتاج مدني جزئي'!AH433</f>
        <v>0</v>
      </c>
      <c r="O23" s="5545">
        <f>'كشف انتاج مدني جزئي'!AL433+'كشف انتاج مدني جزئي'!AM433</f>
        <v>0</v>
      </c>
      <c r="P23" s="5546">
        <f t="shared" si="3"/>
        <v>0</v>
      </c>
      <c r="Q23" s="5547">
        <f>'كشف انتاج مدني جزئي'!V433</f>
        <v>0</v>
      </c>
      <c r="R23" s="5548">
        <f>'كشف انتاج مدني جزئي'!W433</f>
        <v>0</v>
      </c>
      <c r="S23" s="5544">
        <f>'كشف انتاج مدني جزئي'!AO433</f>
        <v>0</v>
      </c>
      <c r="T23" s="5544">
        <f t="shared" si="4"/>
        <v>0</v>
      </c>
      <c r="U23" s="5544">
        <f>'كشف انتاج مدني جزئي'!AR433</f>
        <v>0</v>
      </c>
      <c r="V23" s="5544">
        <f>'كشف انتاج مدني جزئي'!AS433</f>
        <v>0</v>
      </c>
      <c r="W23" s="5549">
        <f>'كشف انتاج مدني جزئي'!AO433+'كشف انتاج مدني جزئي'!AP433+'كشف انتاج مدني جزئي'!AQ433+'كشف انتاج مدني جزئي'!AS433</f>
        <v>0</v>
      </c>
      <c r="X23" s="5546">
        <f t="shared" si="5"/>
        <v>0</v>
      </c>
      <c r="Y23" s="5550" t="e">
        <f t="shared" si="6"/>
        <v>#DIV/0!</v>
      </c>
      <c r="Z23" s="3057" t="e">
        <f t="shared" si="7"/>
        <v>#DIV/0!</v>
      </c>
      <c r="AA23" s="3060"/>
    </row>
    <row r="24" spans="2:27" ht="102" customHeight="1">
      <c r="B24" s="3076">
        <v>26</v>
      </c>
      <c r="C24" s="3064">
        <f t="shared" si="0"/>
        <v>15</v>
      </c>
      <c r="D24" s="3065" t="str">
        <f>'كشف انتاج مدني جزئي'!E438</f>
        <v>محمد حافظ عباس امين</v>
      </c>
      <c r="E24" s="3066" t="str">
        <f>SUBSTITUTE('كشف انتاج مدني جزئي'!B438,"اجمالى","")</f>
        <v xml:space="preserve"> د/2 سمسطا مدني جزئي</v>
      </c>
      <c r="F24" s="3065" t="s">
        <v>726</v>
      </c>
      <c r="G24" s="3065">
        <v>1</v>
      </c>
      <c r="H24" s="5551" t="str">
        <f>'كشف انتاج مدني جزئي'!D438</f>
        <v>الخميس</v>
      </c>
      <c r="I24" s="3063">
        <f t="shared" si="1"/>
        <v>0</v>
      </c>
      <c r="J24" s="5542">
        <f t="shared" si="2"/>
        <v>0</v>
      </c>
      <c r="K24" s="5543">
        <f>'كشف انتاج مدني جزئي'!U438</f>
        <v>0</v>
      </c>
      <c r="L24" s="5544">
        <f>'كشف انتاج مدني جزئي'!AA438</f>
        <v>0</v>
      </c>
      <c r="M24" s="5545">
        <f>'كشف انتاج مدني جزئي'!AB438</f>
        <v>0</v>
      </c>
      <c r="N24" s="5545">
        <f>'كشف انتاج مدني جزئي'!AH438</f>
        <v>0</v>
      </c>
      <c r="O24" s="5545">
        <f>'كشف انتاج مدني جزئي'!AL438+'كشف انتاج مدني جزئي'!AM438</f>
        <v>0</v>
      </c>
      <c r="P24" s="5546">
        <f t="shared" si="3"/>
        <v>0</v>
      </c>
      <c r="Q24" s="5547">
        <f>'كشف انتاج مدني جزئي'!V438</f>
        <v>0</v>
      </c>
      <c r="R24" s="5548">
        <f>'كشف انتاج مدني جزئي'!W438</f>
        <v>0</v>
      </c>
      <c r="S24" s="5544">
        <f>'كشف انتاج مدني جزئي'!AO438</f>
        <v>0</v>
      </c>
      <c r="T24" s="5544">
        <f t="shared" si="4"/>
        <v>0</v>
      </c>
      <c r="U24" s="5544">
        <f>'كشف انتاج مدني جزئي'!AR438</f>
        <v>0</v>
      </c>
      <c r="V24" s="5544">
        <f>'كشف انتاج مدني جزئي'!AS438</f>
        <v>0</v>
      </c>
      <c r="W24" s="5549">
        <f>'كشف انتاج مدني جزئي'!AO438+'كشف انتاج مدني جزئي'!AP438+'كشف انتاج مدني جزئي'!AQ438+'كشف انتاج مدني جزئي'!AS438</f>
        <v>0</v>
      </c>
      <c r="X24" s="5546">
        <f t="shared" si="5"/>
        <v>0</v>
      </c>
      <c r="Y24" s="5550" t="e">
        <f t="shared" si="6"/>
        <v>#DIV/0!</v>
      </c>
      <c r="Z24" s="3057" t="e">
        <f t="shared" si="7"/>
        <v>#DIV/0!</v>
      </c>
      <c r="AA24" s="3060"/>
    </row>
    <row r="25" spans="2:27" ht="102" customHeight="1">
      <c r="B25" s="3076">
        <v>4</v>
      </c>
      <c r="C25" s="3064">
        <f t="shared" si="0"/>
        <v>16</v>
      </c>
      <c r="D25" s="3065" t="str">
        <f>'كشف انتاج مدني جزئي'!E416</f>
        <v>احمد عبد الرؤف ابو العطا عبد الرؤف</v>
      </c>
      <c r="E25" s="3066" t="str">
        <f>SUBSTITUTE('كشف انتاج مدني جزئي'!B416,"اجمالى","")</f>
        <v xml:space="preserve"> د/3 بندر مدني جزئي</v>
      </c>
      <c r="F25" s="3065" t="s">
        <v>444</v>
      </c>
      <c r="G25" s="3065">
        <v>2</v>
      </c>
      <c r="H25" s="5551" t="str">
        <f>'كشف انتاج مدني جزئي'!D416</f>
        <v>الأربعاء</v>
      </c>
      <c r="I25" s="3063">
        <f t="shared" si="1"/>
        <v>0</v>
      </c>
      <c r="J25" s="5542">
        <f t="shared" si="2"/>
        <v>0</v>
      </c>
      <c r="K25" s="5543">
        <f>'كشف انتاج مدني جزئي'!U416</f>
        <v>0</v>
      </c>
      <c r="L25" s="5544">
        <f>'كشف انتاج مدني جزئي'!AA416</f>
        <v>0</v>
      </c>
      <c r="M25" s="5545">
        <f>'كشف انتاج مدني جزئي'!AB416</f>
        <v>0</v>
      </c>
      <c r="N25" s="5545">
        <f>'كشف انتاج مدني جزئي'!AH416</f>
        <v>0</v>
      </c>
      <c r="O25" s="5545">
        <f>'كشف انتاج مدني جزئي'!AL416+'كشف انتاج مدني جزئي'!AM416</f>
        <v>0</v>
      </c>
      <c r="P25" s="5546">
        <f t="shared" si="3"/>
        <v>0</v>
      </c>
      <c r="Q25" s="5547">
        <f>'كشف انتاج مدني جزئي'!V416</f>
        <v>0</v>
      </c>
      <c r="R25" s="5548">
        <f>'كشف انتاج مدني جزئي'!W416</f>
        <v>0</v>
      </c>
      <c r="S25" s="5544">
        <f>'كشف انتاج مدني جزئي'!AO416</f>
        <v>0</v>
      </c>
      <c r="T25" s="5544">
        <f t="shared" si="4"/>
        <v>0</v>
      </c>
      <c r="U25" s="5544">
        <f>'كشف انتاج مدني جزئي'!AR416</f>
        <v>0</v>
      </c>
      <c r="V25" s="5544">
        <f>'كشف انتاج مدني جزئي'!AS416</f>
        <v>0</v>
      </c>
      <c r="W25" s="5549">
        <f>'كشف انتاج مدني جزئي'!AO416+'كشف انتاج مدني جزئي'!AP416+'كشف انتاج مدني جزئي'!AQ416+'كشف انتاج مدني جزئي'!AS416</f>
        <v>0</v>
      </c>
      <c r="X25" s="5546">
        <f t="shared" si="5"/>
        <v>0</v>
      </c>
      <c r="Y25" s="5550" t="e">
        <f t="shared" si="6"/>
        <v>#DIV/0!</v>
      </c>
      <c r="Z25" s="3057" t="e">
        <f t="shared" si="7"/>
        <v>#DIV/0!</v>
      </c>
      <c r="AA25" s="3060"/>
    </row>
    <row r="26" spans="2:27" ht="102" customHeight="1">
      <c r="B26" s="3076">
        <v>23</v>
      </c>
      <c r="C26" s="3064">
        <f t="shared" si="0"/>
        <v>17</v>
      </c>
      <c r="D26" s="3065" t="str">
        <f>'كشف انتاج مدني جزئي'!E435</f>
        <v>حسام عمر توفيق عبد الغني</v>
      </c>
      <c r="E26" s="3066" t="str">
        <f>SUBSTITUTE('كشف انتاج مدني جزئي'!B435,"اجمالى","")</f>
        <v xml:space="preserve"> د/2 الفشن مدني جزئي</v>
      </c>
      <c r="F26" s="3065" t="s">
        <v>729</v>
      </c>
      <c r="G26" s="3065">
        <v>1</v>
      </c>
      <c r="H26" s="5551" t="str">
        <f>'كشف انتاج مدني جزئي'!D435</f>
        <v>السبت</v>
      </c>
      <c r="I26" s="3063">
        <f t="shared" si="1"/>
        <v>0</v>
      </c>
      <c r="J26" s="5542">
        <f t="shared" si="2"/>
        <v>0</v>
      </c>
      <c r="K26" s="5543">
        <f>'كشف انتاج مدني جزئي'!U435</f>
        <v>0</v>
      </c>
      <c r="L26" s="5544">
        <f>'كشف انتاج مدني جزئي'!AA435</f>
        <v>0</v>
      </c>
      <c r="M26" s="5545">
        <f>'كشف انتاج مدني جزئي'!AB435</f>
        <v>0</v>
      </c>
      <c r="N26" s="5545">
        <f>'كشف انتاج مدني جزئي'!AH435</f>
        <v>0</v>
      </c>
      <c r="O26" s="5545">
        <f>'كشف انتاج مدني جزئي'!AL435+'كشف انتاج مدني جزئي'!AM435</f>
        <v>0</v>
      </c>
      <c r="P26" s="5546">
        <f t="shared" si="3"/>
        <v>0</v>
      </c>
      <c r="Q26" s="5547">
        <f>'كشف انتاج مدني جزئي'!V435</f>
        <v>0</v>
      </c>
      <c r="R26" s="5548">
        <f>'كشف انتاج مدني جزئي'!W435</f>
        <v>0</v>
      </c>
      <c r="S26" s="5544">
        <f>'كشف انتاج مدني جزئي'!AO435</f>
        <v>0</v>
      </c>
      <c r="T26" s="5544">
        <f t="shared" si="4"/>
        <v>0</v>
      </c>
      <c r="U26" s="5544">
        <f>'كشف انتاج مدني جزئي'!AR435</f>
        <v>0</v>
      </c>
      <c r="V26" s="5544">
        <f>'كشف انتاج مدني جزئي'!AS435</f>
        <v>0</v>
      </c>
      <c r="W26" s="5549">
        <f>'كشف انتاج مدني جزئي'!AO435+'كشف انتاج مدني جزئي'!AP435+'كشف انتاج مدني جزئي'!AQ435+'كشف انتاج مدني جزئي'!AS435</f>
        <v>0</v>
      </c>
      <c r="X26" s="5546">
        <f t="shared" si="5"/>
        <v>0</v>
      </c>
      <c r="Y26" s="5550" t="e">
        <f t="shared" si="6"/>
        <v>#DIV/0!</v>
      </c>
      <c r="Z26" s="3057" t="e">
        <f t="shared" si="7"/>
        <v>#DIV/0!</v>
      </c>
      <c r="AA26" s="3060"/>
    </row>
    <row r="27" spans="2:27" ht="102" customHeight="1">
      <c r="B27" s="3076">
        <v>1</v>
      </c>
      <c r="C27" s="3064">
        <f t="shared" si="0"/>
        <v>18</v>
      </c>
      <c r="D27" s="3065" t="str">
        <f>'كشف انتاج مدني جزئي'!E413</f>
        <v>احمد عبد العزيز فكرى عبد العزيز</v>
      </c>
      <c r="E27" s="3066" t="str">
        <f>SUBSTITUTE('كشف انتاج مدني جزئي'!B413,"اجمالى","")</f>
        <v xml:space="preserve"> د/1 بندر مدني جزئي </v>
      </c>
      <c r="F27" s="3065" t="s">
        <v>444</v>
      </c>
      <c r="G27" s="3065">
        <v>2</v>
      </c>
      <c r="H27" s="5551" t="str">
        <f>'كشف انتاج مدني جزئي'!D413</f>
        <v>الأحد</v>
      </c>
      <c r="I27" s="3063">
        <f t="shared" si="1"/>
        <v>0</v>
      </c>
      <c r="J27" s="5542">
        <f t="shared" si="2"/>
        <v>0</v>
      </c>
      <c r="K27" s="5543">
        <f>'كشف انتاج مدني جزئي'!U413</f>
        <v>0</v>
      </c>
      <c r="L27" s="5544">
        <f>'كشف انتاج مدني جزئي'!AA413</f>
        <v>0</v>
      </c>
      <c r="M27" s="5545">
        <f>'كشف انتاج مدني جزئي'!AB413</f>
        <v>0</v>
      </c>
      <c r="N27" s="5545">
        <f>'كشف انتاج مدني جزئي'!AH413</f>
        <v>0</v>
      </c>
      <c r="O27" s="5545">
        <f>'كشف انتاج مدني جزئي'!AL413+'كشف انتاج مدني جزئي'!AM413</f>
        <v>0</v>
      </c>
      <c r="P27" s="5546">
        <f t="shared" si="3"/>
        <v>0</v>
      </c>
      <c r="Q27" s="5547">
        <f>'كشف انتاج مدني جزئي'!V413</f>
        <v>0</v>
      </c>
      <c r="R27" s="5548">
        <f>'كشف انتاج مدني جزئي'!W413</f>
        <v>0</v>
      </c>
      <c r="S27" s="5544">
        <f>'كشف انتاج مدني جزئي'!AO14</f>
        <v>0</v>
      </c>
      <c r="T27" s="5544">
        <f t="shared" si="4"/>
        <v>0</v>
      </c>
      <c r="U27" s="5544">
        <f>'كشف انتاج مدني جزئي'!AR413</f>
        <v>0</v>
      </c>
      <c r="V27" s="5544">
        <f>'كشف انتاج مدني جزئي'!AS413</f>
        <v>0</v>
      </c>
      <c r="W27" s="5549">
        <f>'كشف انتاج مدني جزئي'!AO413+'كشف انتاج مدني جزئي'!AP413+'كشف انتاج مدني جزئي'!AQ413+'كشف انتاج مدني جزئي'!AS413</f>
        <v>0</v>
      </c>
      <c r="X27" s="5546">
        <f t="shared" si="5"/>
        <v>0</v>
      </c>
      <c r="Y27" s="5550" t="e">
        <f t="shared" si="6"/>
        <v>#DIV/0!</v>
      </c>
      <c r="Z27" s="3057" t="e">
        <f t="shared" si="7"/>
        <v>#DIV/0!</v>
      </c>
      <c r="AA27" s="3060"/>
    </row>
    <row r="28" spans="2:27" ht="102" customHeight="1">
      <c r="B28" s="3076">
        <v>14</v>
      </c>
      <c r="C28" s="3064">
        <f t="shared" si="0"/>
        <v>19</v>
      </c>
      <c r="D28" s="3065" t="str">
        <f>'كشف انتاج مدني جزئي'!E426</f>
        <v>محمود سيد زكى سكر</v>
      </c>
      <c r="E28" s="3066" t="str">
        <f>SUBSTITUTE('كشف انتاج مدني جزئي'!B426,"اجمالى","")</f>
        <v xml:space="preserve"> د/3 الواسطي مدني جزئي</v>
      </c>
      <c r="F28" s="3065" t="s">
        <v>727</v>
      </c>
      <c r="G28" s="3065">
        <v>1</v>
      </c>
      <c r="H28" s="5551" t="str">
        <f>'كشف انتاج مدني جزئي'!D426</f>
        <v>الثلاثاء</v>
      </c>
      <c r="I28" s="3063">
        <f t="shared" si="1"/>
        <v>0</v>
      </c>
      <c r="J28" s="5542">
        <f t="shared" si="2"/>
        <v>0</v>
      </c>
      <c r="K28" s="5543">
        <f>'كشف انتاج مدني جزئي'!U426</f>
        <v>0</v>
      </c>
      <c r="L28" s="5544">
        <f>'كشف انتاج مدني جزئي'!AA426</f>
        <v>0</v>
      </c>
      <c r="M28" s="5545">
        <f>'كشف انتاج مدني جزئي'!AB426</f>
        <v>0</v>
      </c>
      <c r="N28" s="5545">
        <f>'كشف انتاج مدني جزئي'!AH426</f>
        <v>0</v>
      </c>
      <c r="O28" s="5545">
        <f>'كشف انتاج مدني جزئي'!AL426+'كشف انتاج مدني جزئي'!AM426</f>
        <v>0</v>
      </c>
      <c r="P28" s="5546">
        <f t="shared" si="3"/>
        <v>0</v>
      </c>
      <c r="Q28" s="5547">
        <f>'كشف انتاج مدني جزئي'!V426</f>
        <v>0</v>
      </c>
      <c r="R28" s="5548">
        <f>'كشف انتاج مدني جزئي'!W426</f>
        <v>0</v>
      </c>
      <c r="S28" s="5544">
        <f>'كشف انتاج مدني جزئي'!AO426</f>
        <v>0</v>
      </c>
      <c r="T28" s="5544">
        <f t="shared" si="4"/>
        <v>0</v>
      </c>
      <c r="U28" s="5544">
        <f>'كشف انتاج مدني جزئي'!AR426</f>
        <v>0</v>
      </c>
      <c r="V28" s="5544">
        <f>'كشف انتاج مدني جزئي'!AS426</f>
        <v>0</v>
      </c>
      <c r="W28" s="5549">
        <f>'كشف انتاج مدني جزئي'!AO426+'كشف انتاج مدني جزئي'!AP426+'كشف انتاج مدني جزئي'!AQ426+'كشف انتاج مدني جزئي'!AS426</f>
        <v>0</v>
      </c>
      <c r="X28" s="5546">
        <f t="shared" si="5"/>
        <v>0</v>
      </c>
      <c r="Y28" s="5550" t="e">
        <f t="shared" si="6"/>
        <v>#DIV/0!</v>
      </c>
      <c r="Z28" s="3057" t="e">
        <f t="shared" si="7"/>
        <v>#DIV/0!</v>
      </c>
      <c r="AA28" s="3060"/>
    </row>
    <row r="29" spans="2:27" ht="102" customHeight="1">
      <c r="B29" s="3076">
        <v>22</v>
      </c>
      <c r="C29" s="3064">
        <f t="shared" si="0"/>
        <v>20</v>
      </c>
      <c r="D29" s="3065" t="str">
        <f>'كشف انتاج مدني جزئي'!E434</f>
        <v>مصطفى عمر صالح حسين</v>
      </c>
      <c r="E29" s="3066" t="str">
        <f>SUBSTITUTE('كشف انتاج مدني جزئي'!B434,"اجمالى","")</f>
        <v xml:space="preserve"> د/1 الفشن مدني جزئي</v>
      </c>
      <c r="F29" s="3065" t="s">
        <v>729</v>
      </c>
      <c r="G29" s="3065">
        <v>1</v>
      </c>
      <c r="H29" s="5551" t="str">
        <f>'كشف انتاج مدني جزئي'!D434</f>
        <v>الأثنين</v>
      </c>
      <c r="I29" s="3063">
        <f t="shared" si="1"/>
        <v>0</v>
      </c>
      <c r="J29" s="5542">
        <f t="shared" si="2"/>
        <v>0</v>
      </c>
      <c r="K29" s="5543">
        <f>'كشف انتاج مدني جزئي'!U434</f>
        <v>0</v>
      </c>
      <c r="L29" s="5544">
        <f>'كشف انتاج مدني جزئي'!AA434</f>
        <v>0</v>
      </c>
      <c r="M29" s="5545">
        <f>'كشف انتاج مدني جزئي'!AB434</f>
        <v>0</v>
      </c>
      <c r="N29" s="5545">
        <f>'كشف انتاج مدني جزئي'!AH434</f>
        <v>0</v>
      </c>
      <c r="O29" s="5545">
        <f>'كشف انتاج مدني جزئي'!AL434+'كشف انتاج مدني جزئي'!AM434</f>
        <v>0</v>
      </c>
      <c r="P29" s="5546">
        <f t="shared" si="3"/>
        <v>0</v>
      </c>
      <c r="Q29" s="5547">
        <f>'كشف انتاج مدني جزئي'!V434</f>
        <v>0</v>
      </c>
      <c r="R29" s="5548">
        <f>'كشف انتاج مدني جزئي'!W434</f>
        <v>0</v>
      </c>
      <c r="S29" s="5544">
        <f>'كشف انتاج مدني جزئي'!AO434</f>
        <v>0</v>
      </c>
      <c r="T29" s="5544">
        <f t="shared" si="4"/>
        <v>0</v>
      </c>
      <c r="U29" s="5544">
        <f>'كشف انتاج مدني جزئي'!AR434</f>
        <v>0</v>
      </c>
      <c r="V29" s="5544">
        <f>'كشف انتاج مدني جزئي'!AS434</f>
        <v>0</v>
      </c>
      <c r="W29" s="5549">
        <f>'كشف انتاج مدني جزئي'!AO434+'كشف انتاج مدني جزئي'!AP434+'كشف انتاج مدني جزئي'!AQ434+'كشف انتاج مدني جزئي'!AS434</f>
        <v>0</v>
      </c>
      <c r="X29" s="5546">
        <f t="shared" si="5"/>
        <v>0</v>
      </c>
      <c r="Y29" s="5550" t="e">
        <f t="shared" si="6"/>
        <v>#DIV/0!</v>
      </c>
      <c r="Z29" s="3057" t="e">
        <f t="shared" si="7"/>
        <v>#DIV/0!</v>
      </c>
      <c r="AA29" s="3060"/>
    </row>
    <row r="30" spans="2:27" ht="102" customHeight="1">
      <c r="B30" s="3076">
        <v>3</v>
      </c>
      <c r="C30" s="3064">
        <f t="shared" si="0"/>
        <v>21</v>
      </c>
      <c r="D30" s="3065" t="str">
        <f>'كشف انتاج مدني جزئي'!E415</f>
        <v>احمد محمد عبد القوي حسين</v>
      </c>
      <c r="E30" s="3066" t="str">
        <f>SUBSTITUTE('كشف انتاج مدني جزئي'!B415,"اجمالى","")</f>
        <v xml:space="preserve"> د/2 بندر مدني جزئي</v>
      </c>
      <c r="F30" s="3065" t="s">
        <v>444</v>
      </c>
      <c r="G30" s="3065">
        <v>1</v>
      </c>
      <c r="H30" s="5551" t="str">
        <f>'كشف انتاج مدني جزئي'!D415</f>
        <v>الأحد</v>
      </c>
      <c r="I30" s="3063">
        <f t="shared" si="1"/>
        <v>0</v>
      </c>
      <c r="J30" s="5542">
        <f t="shared" si="2"/>
        <v>0</v>
      </c>
      <c r="K30" s="5543">
        <f>'كشف انتاج مدني جزئي'!U415</f>
        <v>0</v>
      </c>
      <c r="L30" s="5544">
        <f>'كشف انتاج مدني جزئي'!AA415</f>
        <v>0</v>
      </c>
      <c r="M30" s="5545">
        <f>'كشف انتاج مدني جزئي'!AB415</f>
        <v>0</v>
      </c>
      <c r="N30" s="5545">
        <f>'كشف انتاج مدني جزئي'!AH415</f>
        <v>0</v>
      </c>
      <c r="O30" s="5545">
        <f>'كشف انتاج مدني جزئي'!AL415+'كشف انتاج مدني جزئي'!AM415</f>
        <v>0</v>
      </c>
      <c r="P30" s="5546">
        <f t="shared" si="3"/>
        <v>0</v>
      </c>
      <c r="Q30" s="5547">
        <f>'كشف انتاج مدني جزئي'!V415</f>
        <v>0</v>
      </c>
      <c r="R30" s="5548">
        <f>'كشف انتاج مدني جزئي'!W415</f>
        <v>0</v>
      </c>
      <c r="S30" s="5544">
        <f>'كشف انتاج مدني جزئي'!AO415</f>
        <v>0</v>
      </c>
      <c r="T30" s="5544">
        <f t="shared" si="4"/>
        <v>0</v>
      </c>
      <c r="U30" s="5544">
        <f>'كشف انتاج مدني جزئي'!AR415</f>
        <v>0</v>
      </c>
      <c r="V30" s="5544">
        <f>'كشف انتاج مدني جزئي'!AS415</f>
        <v>0</v>
      </c>
      <c r="W30" s="5549">
        <f>'كشف انتاج مدني جزئي'!AO415+'كشف انتاج مدني جزئي'!AP415+'كشف انتاج مدني جزئي'!AQ415+'كشف انتاج مدني جزئي'!AS415</f>
        <v>0</v>
      </c>
      <c r="X30" s="5546">
        <f t="shared" si="5"/>
        <v>0</v>
      </c>
      <c r="Y30" s="5550" t="e">
        <f t="shared" si="6"/>
        <v>#DIV/0!</v>
      </c>
      <c r="Z30" s="3057" t="e">
        <f t="shared" si="7"/>
        <v>#DIV/0!</v>
      </c>
      <c r="AA30" s="3060"/>
    </row>
    <row r="31" spans="2:27" ht="102" customHeight="1">
      <c r="B31" s="3076">
        <v>7</v>
      </c>
      <c r="C31" s="3064">
        <f t="shared" si="0"/>
        <v>22</v>
      </c>
      <c r="D31" s="3065" t="str">
        <f>'كشف انتاج مدني جزئي'!E419</f>
        <v>محمود مسامح محمود عثمان</v>
      </c>
      <c r="E31" s="3066" t="str">
        <f>SUBSTITUTE('كشف انتاج مدني جزئي'!B419,"اجمالى","")</f>
        <v xml:space="preserve"> د/4 بندر مدني مستعجل بندر ومركز </v>
      </c>
      <c r="F31" s="3065" t="s">
        <v>444</v>
      </c>
      <c r="G31" s="3065">
        <v>2</v>
      </c>
      <c r="H31" s="5551" t="str">
        <f>'كشف انتاج مدني جزئي'!D419</f>
        <v>الخميس</v>
      </c>
      <c r="I31" s="3063">
        <f t="shared" si="1"/>
        <v>0</v>
      </c>
      <c r="J31" s="5542">
        <f t="shared" si="2"/>
        <v>0</v>
      </c>
      <c r="K31" s="5543">
        <f>'كشف انتاج مدني جزئي'!U419</f>
        <v>0</v>
      </c>
      <c r="L31" s="5544">
        <f>'كشف انتاج مدني جزئي'!AA419</f>
        <v>0</v>
      </c>
      <c r="M31" s="5545">
        <f>'كشف انتاج مدني جزئي'!AB419</f>
        <v>0</v>
      </c>
      <c r="N31" s="5545">
        <f>'كشف انتاج مدني جزئي'!AH419</f>
        <v>0</v>
      </c>
      <c r="O31" s="5545">
        <f>'كشف انتاج مدني جزئي'!AL419+'كشف انتاج مدني جزئي'!AM419</f>
        <v>0</v>
      </c>
      <c r="P31" s="5546">
        <f t="shared" si="3"/>
        <v>0</v>
      </c>
      <c r="Q31" s="5547">
        <f>'كشف انتاج مدني جزئي'!V419</f>
        <v>0</v>
      </c>
      <c r="R31" s="5548">
        <f>'كشف انتاج مدني جزئي'!W419</f>
        <v>0</v>
      </c>
      <c r="S31" s="5544">
        <f>'كشف انتاج مدني جزئي'!AO419</f>
        <v>0</v>
      </c>
      <c r="T31" s="5544">
        <f t="shared" si="4"/>
        <v>0</v>
      </c>
      <c r="U31" s="5544">
        <f>'كشف انتاج مدني جزئي'!AR419</f>
        <v>0</v>
      </c>
      <c r="V31" s="5544">
        <f>'كشف انتاج مدني جزئي'!AS419</f>
        <v>0</v>
      </c>
      <c r="W31" s="5549">
        <f>'كشف انتاج مدني جزئي'!AO419+'كشف انتاج مدني جزئي'!AP419+'كشف انتاج مدني جزئي'!AQ419+'كشف انتاج مدني جزئي'!AS419</f>
        <v>0</v>
      </c>
      <c r="X31" s="5546">
        <f t="shared" si="5"/>
        <v>0</v>
      </c>
      <c r="Y31" s="5550" t="e">
        <f t="shared" si="6"/>
        <v>#DIV/0!</v>
      </c>
      <c r="Z31" s="3057" t="e">
        <f t="shared" si="7"/>
        <v>#DIV/0!</v>
      </c>
      <c r="AA31" s="3060"/>
    </row>
    <row r="32" spans="2:27" ht="102" customHeight="1">
      <c r="B32" s="3076">
        <v>13</v>
      </c>
      <c r="C32" s="3064">
        <f t="shared" si="0"/>
        <v>23</v>
      </c>
      <c r="D32" s="3065" t="str">
        <f>'كشف انتاج مدني جزئي'!E425</f>
        <v>احمد رافت عبد التواب عبد العزيز جاد</v>
      </c>
      <c r="E32" s="3066" t="str">
        <f>SUBSTITUTE('كشف انتاج مدني جزئي'!B425,"اجمالى","")</f>
        <v xml:space="preserve"> د/2 الواسطى مدني جزئي + مدني مستعجل</v>
      </c>
      <c r="F32" s="3065" t="s">
        <v>727</v>
      </c>
      <c r="G32" s="3065">
        <v>1</v>
      </c>
      <c r="H32" s="5551" t="str">
        <f>'كشف انتاج مدني جزئي'!D425</f>
        <v>الأربعاء</v>
      </c>
      <c r="I32" s="3063">
        <f t="shared" si="1"/>
        <v>0</v>
      </c>
      <c r="J32" s="5542">
        <f t="shared" si="2"/>
        <v>0</v>
      </c>
      <c r="K32" s="5543">
        <f>'كشف انتاج مدني جزئي'!U425</f>
        <v>0</v>
      </c>
      <c r="L32" s="5544">
        <f>'كشف انتاج مدني جزئي'!AA425</f>
        <v>0</v>
      </c>
      <c r="M32" s="5545">
        <f>'كشف انتاج مدني جزئي'!AB425</f>
        <v>0</v>
      </c>
      <c r="N32" s="5545">
        <f>'كشف انتاج مدني جزئي'!AH425</f>
        <v>0</v>
      </c>
      <c r="O32" s="5545">
        <f>'كشف انتاج مدني جزئي'!AL425+'كشف انتاج مدني جزئي'!AM425</f>
        <v>0</v>
      </c>
      <c r="P32" s="5546">
        <f t="shared" si="3"/>
        <v>0</v>
      </c>
      <c r="Q32" s="5547">
        <f>'كشف انتاج مدني جزئي'!V425</f>
        <v>0</v>
      </c>
      <c r="R32" s="5548">
        <f>'كشف انتاج مدني جزئي'!W425</f>
        <v>0</v>
      </c>
      <c r="S32" s="5544">
        <f>'كشف انتاج مدني جزئي'!AO425</f>
        <v>0</v>
      </c>
      <c r="T32" s="5544">
        <f t="shared" si="4"/>
        <v>0</v>
      </c>
      <c r="U32" s="5544">
        <f>'كشف انتاج مدني جزئي'!AR425</f>
        <v>0</v>
      </c>
      <c r="V32" s="5544">
        <f>'كشف انتاج مدني جزئي'!AS425</f>
        <v>0</v>
      </c>
      <c r="W32" s="5549">
        <f>'كشف انتاج مدني جزئي'!AO425+'كشف انتاج مدني جزئي'!AP425+'كشف انتاج مدني جزئي'!AQ425+'كشف انتاج مدني جزئي'!AS425</f>
        <v>0</v>
      </c>
      <c r="X32" s="5546">
        <f t="shared" si="5"/>
        <v>0</v>
      </c>
      <c r="Y32" s="5550" t="e">
        <f t="shared" si="6"/>
        <v>#DIV/0!</v>
      </c>
      <c r="Z32" s="3057" t="e">
        <f t="shared" si="7"/>
        <v>#DIV/0!</v>
      </c>
      <c r="AA32" s="3060"/>
    </row>
    <row r="33" spans="2:33" ht="102" customHeight="1">
      <c r="B33" s="3076">
        <v>9</v>
      </c>
      <c r="C33" s="3064">
        <f t="shared" si="0"/>
        <v>24</v>
      </c>
      <c r="D33" s="3065" t="str">
        <f>'كشف انتاج مدني جزئي'!E421</f>
        <v>حازم حسن احمد ابراهيم</v>
      </c>
      <c r="E33" s="3066" t="str">
        <f>SUBSTITUTE('كشف انتاج مدني جزئي'!B421,"اجمالى","")</f>
        <v xml:space="preserve"> د/1 مركز مدني جزئي</v>
      </c>
      <c r="F33" s="3065" t="s">
        <v>724</v>
      </c>
      <c r="G33" s="3065">
        <v>2</v>
      </c>
      <c r="H33" s="5551" t="str">
        <f>'كشف انتاج مدني جزئي'!D421</f>
        <v>الأثنين</v>
      </c>
      <c r="I33" s="3063">
        <f t="shared" si="1"/>
        <v>0</v>
      </c>
      <c r="J33" s="5542">
        <f t="shared" si="2"/>
        <v>0</v>
      </c>
      <c r="K33" s="5543">
        <f>'كشف انتاج مدني جزئي'!U421</f>
        <v>0</v>
      </c>
      <c r="L33" s="5544">
        <f>'كشف انتاج مدني جزئي'!AA421</f>
        <v>0</v>
      </c>
      <c r="M33" s="5545">
        <f>'كشف انتاج مدني جزئي'!AB421</f>
        <v>0</v>
      </c>
      <c r="N33" s="5545">
        <f>'كشف انتاج مدني جزئي'!AH421</f>
        <v>0</v>
      </c>
      <c r="O33" s="5545">
        <f>'كشف انتاج مدني جزئي'!AL421+'كشف انتاج مدني جزئي'!AM421</f>
        <v>0</v>
      </c>
      <c r="P33" s="5546">
        <f t="shared" si="3"/>
        <v>0</v>
      </c>
      <c r="Q33" s="5547">
        <f>'كشف انتاج مدني جزئي'!V421</f>
        <v>0</v>
      </c>
      <c r="R33" s="5548">
        <f>'كشف انتاج مدني جزئي'!W421</f>
        <v>0</v>
      </c>
      <c r="S33" s="5544">
        <f>'كشف انتاج مدني جزئي'!AO421</f>
        <v>0</v>
      </c>
      <c r="T33" s="5544">
        <f t="shared" si="4"/>
        <v>0</v>
      </c>
      <c r="U33" s="5544">
        <f>'كشف انتاج مدني جزئي'!AR421</f>
        <v>0</v>
      </c>
      <c r="V33" s="5544">
        <f>'كشف انتاج مدني جزئي'!AS421</f>
        <v>0</v>
      </c>
      <c r="W33" s="5549">
        <f>'كشف انتاج مدني جزئي'!AO421+'كشف انتاج مدني جزئي'!AP421+'كشف انتاج مدني جزئي'!AQ421+'كشف انتاج مدني جزئي'!AS421</f>
        <v>0</v>
      </c>
      <c r="X33" s="5546">
        <f t="shared" si="5"/>
        <v>0</v>
      </c>
      <c r="Y33" s="5550" t="e">
        <f t="shared" si="6"/>
        <v>#DIV/0!</v>
      </c>
      <c r="Z33" s="3057" t="e">
        <f t="shared" si="7"/>
        <v>#DIV/0!</v>
      </c>
      <c r="AA33" s="3060"/>
    </row>
    <row r="34" spans="2:33" ht="102" customHeight="1">
      <c r="B34" s="3076">
        <v>12</v>
      </c>
      <c r="C34" s="3064">
        <f t="shared" si="0"/>
        <v>25</v>
      </c>
      <c r="D34" s="3065" t="str">
        <f>'كشف انتاج مدني جزئي'!E424</f>
        <v>محمد جمال نصار عبد الباقي</v>
      </c>
      <c r="E34" s="3066" t="str">
        <f>SUBSTITUTE('كشف انتاج مدني جزئي'!B424,"اجمالى","")</f>
        <v xml:space="preserve"> د/1 الواسطي مدني جزئي</v>
      </c>
      <c r="F34" s="3065" t="s">
        <v>727</v>
      </c>
      <c r="G34" s="3065">
        <v>1</v>
      </c>
      <c r="H34" s="5551" t="str">
        <f>'كشف انتاج مدني جزئي'!D424</f>
        <v>الأحد</v>
      </c>
      <c r="I34" s="3063">
        <f t="shared" si="1"/>
        <v>0</v>
      </c>
      <c r="J34" s="5542">
        <f t="shared" si="2"/>
        <v>0</v>
      </c>
      <c r="K34" s="5543">
        <f>'كشف انتاج مدني جزئي'!U424</f>
        <v>0</v>
      </c>
      <c r="L34" s="5544">
        <f>'كشف انتاج مدني جزئي'!AA424</f>
        <v>0</v>
      </c>
      <c r="M34" s="5545">
        <f>'كشف انتاج مدني جزئي'!AB424</f>
        <v>0</v>
      </c>
      <c r="N34" s="5545">
        <f>'كشف انتاج مدني جزئي'!AH424</f>
        <v>0</v>
      </c>
      <c r="O34" s="5545">
        <f>'كشف انتاج مدني جزئي'!AL424+'كشف انتاج مدني جزئي'!AM424</f>
        <v>0</v>
      </c>
      <c r="P34" s="5546">
        <f t="shared" si="3"/>
        <v>0</v>
      </c>
      <c r="Q34" s="5547">
        <f>'كشف انتاج مدني جزئي'!V424</f>
        <v>0</v>
      </c>
      <c r="R34" s="5548">
        <f>'كشف انتاج مدني جزئي'!W424</f>
        <v>0</v>
      </c>
      <c r="S34" s="5544">
        <f>'كشف انتاج مدني جزئي'!AO424</f>
        <v>0</v>
      </c>
      <c r="T34" s="5544">
        <f t="shared" si="4"/>
        <v>0</v>
      </c>
      <c r="U34" s="5544">
        <f>'كشف انتاج مدني جزئي'!AR424</f>
        <v>0</v>
      </c>
      <c r="V34" s="5544">
        <f>'كشف انتاج مدني جزئي'!AS424</f>
        <v>0</v>
      </c>
      <c r="W34" s="5549">
        <f>'كشف انتاج مدني جزئي'!AO424+'كشف انتاج مدني جزئي'!AP424+'كشف انتاج مدني جزئي'!AQ424+'كشف انتاج مدني جزئي'!AS424</f>
        <v>0</v>
      </c>
      <c r="X34" s="5546">
        <f t="shared" si="5"/>
        <v>0</v>
      </c>
      <c r="Y34" s="5550" t="e">
        <f t="shared" si="6"/>
        <v>#DIV/0!</v>
      </c>
      <c r="Z34" s="3057" t="e">
        <f t="shared" si="7"/>
        <v>#DIV/0!</v>
      </c>
      <c r="AA34" s="3060"/>
    </row>
    <row r="35" spans="2:33" ht="102" customHeight="1" thickBot="1">
      <c r="B35" s="3077">
        <v>2</v>
      </c>
      <c r="C35" s="3078">
        <f t="shared" si="0"/>
        <v>26</v>
      </c>
      <c r="D35" s="3079" t="str">
        <f>'كشف انتاج مدني جزئي'!E414</f>
        <v>احمد عبد العزيز فكرى عبد العزيز</v>
      </c>
      <c r="E35" s="3080" t="str">
        <f>SUBSTITUTE('كشف انتاج مدني جزئي'!B414,"اجمالى","")</f>
        <v xml:space="preserve"> د/1 بندر مدني جزئي </v>
      </c>
      <c r="F35" s="3079" t="s">
        <v>444</v>
      </c>
      <c r="G35" s="3079">
        <v>2</v>
      </c>
      <c r="H35" s="5552" t="str">
        <f>'كشف انتاج مدني جزئي'!D414</f>
        <v>الأثنين</v>
      </c>
      <c r="I35" s="3063">
        <f t="shared" si="1"/>
        <v>0</v>
      </c>
      <c r="J35" s="5542">
        <f t="shared" si="2"/>
        <v>0</v>
      </c>
      <c r="K35" s="5543">
        <f>'كشف انتاج مدني جزئي'!U414</f>
        <v>0</v>
      </c>
      <c r="L35" s="5544">
        <f>'كشف انتاج مدني جزئي'!AA414</f>
        <v>0</v>
      </c>
      <c r="M35" s="5545">
        <f>'كشف انتاج مدني جزئي'!AB414</f>
        <v>0</v>
      </c>
      <c r="N35" s="5545">
        <f>'كشف انتاج مدني جزئي'!AH414</f>
        <v>0</v>
      </c>
      <c r="O35" s="5545">
        <f>'كشف انتاج مدني جزئي'!AL414+'كشف انتاج مدني جزئي'!AM414</f>
        <v>0</v>
      </c>
      <c r="P35" s="5546">
        <f t="shared" si="3"/>
        <v>0</v>
      </c>
      <c r="Q35" s="5547">
        <f>'كشف انتاج مدني جزئي'!V414</f>
        <v>0</v>
      </c>
      <c r="R35" s="5548">
        <f>'كشف انتاج مدني جزئي'!W414</f>
        <v>0</v>
      </c>
      <c r="S35" s="5544">
        <f>'كشف انتاج مدني جزئي'!AO414</f>
        <v>0</v>
      </c>
      <c r="T35" s="5544">
        <f t="shared" si="4"/>
        <v>0</v>
      </c>
      <c r="U35" s="5544">
        <f>'كشف انتاج مدني جزئي'!AR414</f>
        <v>0</v>
      </c>
      <c r="V35" s="5544">
        <f>'كشف انتاج مدني جزئي'!AS414</f>
        <v>0</v>
      </c>
      <c r="W35" s="5549">
        <f>'كشف انتاج مدني جزئي'!AO414+'كشف انتاج مدني جزئي'!AP414+'كشف انتاج مدني جزئي'!AQ414+'كشف انتاج مدني جزئي'!AS414</f>
        <v>0</v>
      </c>
      <c r="X35" s="5546">
        <f t="shared" si="5"/>
        <v>0</v>
      </c>
      <c r="Y35" s="5550" t="e">
        <f t="shared" si="6"/>
        <v>#DIV/0!</v>
      </c>
      <c r="Z35" s="3057" t="e">
        <f t="shared" si="7"/>
        <v>#DIV/0!</v>
      </c>
      <c r="AA35" s="3060"/>
    </row>
    <row r="36" spans="2:33" ht="3.75" customHeight="1" thickBot="1">
      <c r="B36" s="8409" t="s">
        <v>730</v>
      </c>
      <c r="C36" s="8410"/>
      <c r="D36" s="8410"/>
      <c r="E36" s="8410"/>
      <c r="F36" s="8410"/>
      <c r="G36" s="8410"/>
      <c r="H36" s="8411"/>
      <c r="I36" s="5553"/>
      <c r="J36" s="5465"/>
      <c r="K36" s="3095">
        <f>SUM(K10:K35)</f>
        <v>0</v>
      </c>
      <c r="L36" s="3091">
        <f t="shared" ref="L36:X36" si="8">SUM(L10:L35)</f>
        <v>0</v>
      </c>
      <c r="M36" s="3082">
        <f t="shared" si="8"/>
        <v>0</v>
      </c>
      <c r="N36" s="3082">
        <f t="shared" si="8"/>
        <v>0</v>
      </c>
      <c r="O36" s="3082">
        <f t="shared" si="8"/>
        <v>0</v>
      </c>
      <c r="P36" s="3096">
        <f t="shared" si="8"/>
        <v>0</v>
      </c>
      <c r="Q36" s="3082">
        <f t="shared" si="8"/>
        <v>0</v>
      </c>
      <c r="R36" s="3095">
        <f t="shared" si="8"/>
        <v>0</v>
      </c>
      <c r="S36" s="3095"/>
      <c r="T36" s="3095"/>
      <c r="U36" s="3091">
        <f t="shared" si="8"/>
        <v>0</v>
      </c>
      <c r="V36" s="3082"/>
      <c r="W36" s="3082">
        <f t="shared" si="8"/>
        <v>0</v>
      </c>
      <c r="X36" s="3096">
        <f t="shared" si="8"/>
        <v>0</v>
      </c>
      <c r="Y36" s="1693" t="e">
        <f>L36/(K36-U36)</f>
        <v>#DIV/0!</v>
      </c>
      <c r="Z36" s="3086" t="e">
        <f t="shared" ref="Z36" si="9">P36/K36</f>
        <v>#DIV/0!</v>
      </c>
      <c r="AA36" s="3058" t="s">
        <v>731</v>
      </c>
      <c r="AB36" s="2590">
        <f>K36</f>
        <v>0</v>
      </c>
      <c r="AC36" s="2591" t="s">
        <v>449</v>
      </c>
      <c r="AD36" s="2592" t="e">
        <v>#REF!</v>
      </c>
    </row>
    <row r="37" spans="2:33" ht="84" customHeight="1">
      <c r="B37" s="1694"/>
      <c r="C37" s="8399" t="s">
        <v>732</v>
      </c>
      <c r="D37" s="8399"/>
      <c r="E37" s="1695"/>
      <c r="F37" s="1695"/>
      <c r="G37" s="1695"/>
      <c r="H37" s="1695"/>
      <c r="I37" s="1695"/>
      <c r="J37" s="1695"/>
      <c r="K37" s="8400" t="s">
        <v>544</v>
      </c>
      <c r="L37" s="8400"/>
      <c r="M37" s="1696"/>
      <c r="N37" s="1696"/>
      <c r="O37" s="1696"/>
      <c r="P37" s="1697"/>
      <c r="Q37" s="1697"/>
      <c r="R37" s="1697"/>
      <c r="S37" s="1697"/>
      <c r="T37" s="1697"/>
      <c r="U37" s="1697"/>
      <c r="V37" s="1697"/>
      <c r="W37" s="1697"/>
      <c r="X37" s="1697"/>
      <c r="Y37" s="1697"/>
      <c r="Z37" s="1698"/>
      <c r="AA37" s="8406"/>
      <c r="AB37" s="8406"/>
      <c r="AC37" s="8406"/>
      <c r="AD37" s="8406"/>
    </row>
    <row r="38" spans="2:33" ht="45" customHeight="1">
      <c r="B38" s="1694"/>
      <c r="C38" s="1695"/>
      <c r="D38" s="1695"/>
      <c r="E38" s="1695"/>
      <c r="F38" s="1695"/>
      <c r="G38" s="1695"/>
      <c r="H38" s="1695"/>
      <c r="I38" s="1695"/>
      <c r="J38" s="1695"/>
      <c r="K38" s="1695"/>
      <c r="L38" s="1695"/>
      <c r="M38" s="1696"/>
      <c r="N38" s="1696"/>
      <c r="O38" s="1696"/>
      <c r="P38" s="1697"/>
      <c r="Q38" s="1697"/>
      <c r="R38" s="1697"/>
      <c r="S38" s="1697"/>
      <c r="T38" s="1697"/>
      <c r="U38" s="1697"/>
      <c r="V38" s="1697"/>
      <c r="W38" s="1697"/>
      <c r="X38" s="1697"/>
      <c r="Y38" s="1697"/>
      <c r="Z38" s="1698"/>
      <c r="AA38" s="2593"/>
      <c r="AB38" s="2569"/>
      <c r="AC38" s="2569"/>
      <c r="AD38" s="2569"/>
    </row>
    <row r="39" spans="2:33" ht="48" customHeight="1">
      <c r="B39" s="1694"/>
      <c r="C39" s="8401" t="s">
        <v>734</v>
      </c>
      <c r="D39" s="8401"/>
      <c r="E39" s="1694"/>
      <c r="F39" s="1694"/>
      <c r="G39" s="1694"/>
      <c r="H39" s="1694"/>
      <c r="I39" s="1694"/>
      <c r="J39" s="1694"/>
      <c r="K39" s="1694"/>
      <c r="L39" s="1694"/>
      <c r="M39" s="1699"/>
      <c r="N39" s="1699"/>
      <c r="O39" s="1699"/>
      <c r="P39" s="1700"/>
      <c r="Q39" s="1700"/>
      <c r="R39" s="1700"/>
      <c r="S39" s="1700"/>
      <c r="T39" s="1700"/>
      <c r="U39" s="1700"/>
      <c r="V39" s="1700"/>
      <c r="W39" s="1700"/>
      <c r="X39" s="1700"/>
      <c r="Y39" s="1700"/>
      <c r="Z39" s="1701"/>
      <c r="AA39" s="988"/>
      <c r="AB39" s="988"/>
      <c r="AC39" s="988"/>
      <c r="AD39" s="988"/>
      <c r="AE39" s="988"/>
      <c r="AF39" s="988"/>
      <c r="AG39" s="988"/>
    </row>
    <row r="40" spans="2:33" ht="48" customHeight="1">
      <c r="B40" s="1694"/>
      <c r="C40" s="8401" t="s">
        <v>551</v>
      </c>
      <c r="D40" s="8401"/>
      <c r="E40" s="1694"/>
      <c r="F40" s="1694"/>
      <c r="G40" s="1694"/>
      <c r="H40" s="1694"/>
      <c r="I40" s="1694"/>
      <c r="J40" s="1694"/>
      <c r="K40" s="1694"/>
      <c r="L40" s="1694"/>
      <c r="M40" s="1699"/>
      <c r="N40" s="1699"/>
      <c r="O40" s="1699"/>
      <c r="P40" s="1700"/>
      <c r="Q40" s="1700"/>
      <c r="R40" s="1700"/>
      <c r="S40" s="1700"/>
      <c r="T40" s="1700"/>
      <c r="U40" s="1700"/>
      <c r="V40" s="1700"/>
      <c r="W40" s="1700"/>
      <c r="X40" s="1700"/>
      <c r="Y40" s="1700"/>
      <c r="Z40" s="1701"/>
      <c r="AA40" s="988"/>
      <c r="AB40" s="988"/>
      <c r="AC40" s="988"/>
      <c r="AD40" s="988"/>
      <c r="AE40" s="988"/>
      <c r="AF40" s="988"/>
      <c r="AG40" s="988"/>
    </row>
    <row r="41" spans="2:33" ht="28.5" customHeight="1">
      <c r="B41" s="1694"/>
      <c r="C41" s="1694"/>
      <c r="D41" s="1694"/>
      <c r="E41" s="1694"/>
      <c r="F41" s="1694"/>
      <c r="G41" s="1694"/>
      <c r="H41" s="1694"/>
      <c r="I41" s="1694"/>
      <c r="J41" s="1694"/>
      <c r="K41" s="1694"/>
      <c r="L41" s="1694"/>
      <c r="M41" s="1694"/>
      <c r="N41" s="1694"/>
      <c r="O41" s="1694"/>
      <c r="P41" s="1700"/>
      <c r="Q41" s="1700"/>
      <c r="R41" s="1700"/>
      <c r="S41" s="1700"/>
      <c r="T41" s="1700"/>
      <c r="U41" s="1700"/>
      <c r="V41" s="1700"/>
      <c r="W41" s="1700"/>
      <c r="X41" s="1700"/>
      <c r="Y41" s="1700"/>
      <c r="Z41" s="1701"/>
      <c r="AA41" s="988"/>
      <c r="AB41" s="988"/>
      <c r="AC41" s="988"/>
      <c r="AD41" s="988"/>
      <c r="AE41" s="988"/>
      <c r="AF41" s="988"/>
      <c r="AG41" s="988"/>
    </row>
    <row r="42" spans="2:33" ht="43.5" customHeight="1">
      <c r="B42" s="1694"/>
      <c r="C42" s="8402" t="str">
        <f>" كشف ترتيب دوائر المدني صحة التوقيع "&amp;الاعدادات!D2</f>
        <v xml:space="preserve"> كشف ترتيب دوائر المدني صحة التوقيع عن شهر  يوليو لسنة 2026م </v>
      </c>
      <c r="D42" s="8402"/>
      <c r="E42" s="8402"/>
      <c r="F42" s="8402"/>
      <c r="G42" s="8402"/>
      <c r="H42" s="8402"/>
      <c r="I42" s="8402"/>
      <c r="J42" s="8402"/>
      <c r="K42" s="8402"/>
      <c r="L42" s="8402"/>
      <c r="M42" s="1703"/>
      <c r="N42" s="1703"/>
      <c r="O42" s="1703"/>
      <c r="P42" s="1704"/>
      <c r="Q42" s="1704"/>
      <c r="R42" s="1704"/>
      <c r="S42" s="1704"/>
      <c r="T42" s="1704"/>
      <c r="U42" s="1704"/>
      <c r="V42" s="1704"/>
      <c r="W42" s="1704"/>
      <c r="X42" s="1704"/>
      <c r="Y42" s="1704"/>
      <c r="Z42" s="1705"/>
      <c r="AA42" s="990"/>
      <c r="AB42" s="990"/>
      <c r="AC42" s="990"/>
      <c r="AD42" s="990"/>
      <c r="AE42" s="990"/>
      <c r="AF42" s="990"/>
      <c r="AG42" s="990"/>
    </row>
    <row r="43" spans="2:33" ht="43.5" customHeight="1">
      <c r="B43" s="1694"/>
      <c r="C43" s="8402" t="s">
        <v>720</v>
      </c>
      <c r="D43" s="8402"/>
      <c r="E43" s="8402"/>
      <c r="F43" s="8402"/>
      <c r="G43" s="8402"/>
      <c r="H43" s="8402"/>
      <c r="I43" s="8402"/>
      <c r="J43" s="8402"/>
      <c r="K43" s="8402"/>
      <c r="L43" s="8402"/>
      <c r="M43" s="1703"/>
      <c r="N43" s="1703"/>
      <c r="O43" s="1703"/>
      <c r="P43" s="1704"/>
      <c r="Q43" s="1704"/>
      <c r="R43" s="1704"/>
      <c r="S43" s="1704"/>
      <c r="T43" s="1704"/>
      <c r="U43" s="1704"/>
      <c r="V43" s="1704"/>
      <c r="W43" s="1704"/>
      <c r="X43" s="1704"/>
      <c r="Y43" s="1704"/>
      <c r="Z43" s="1706"/>
      <c r="AA43" s="991"/>
      <c r="AB43" s="991"/>
      <c r="AC43" s="991"/>
      <c r="AD43" s="991"/>
      <c r="AE43" s="991"/>
      <c r="AF43" s="991"/>
      <c r="AG43" s="991"/>
    </row>
    <row r="44" spans="2:33" ht="43.5" customHeight="1" thickBot="1">
      <c r="B44" s="1694"/>
      <c r="C44" s="8402" t="str">
        <f>الاعدادات!D2</f>
        <v xml:space="preserve">عن شهر  يوليو لسنة 2026م </v>
      </c>
      <c r="D44" s="8402"/>
      <c r="E44" s="8402"/>
      <c r="F44" s="8402"/>
      <c r="G44" s="8402"/>
      <c r="H44" s="8402"/>
      <c r="I44" s="8402"/>
      <c r="J44" s="8402"/>
      <c r="K44" s="8402"/>
      <c r="L44" s="8402"/>
      <c r="M44" s="1703"/>
      <c r="N44" s="1703"/>
      <c r="O44" s="1703"/>
      <c r="P44" s="1704"/>
      <c r="Q44" s="1704"/>
      <c r="R44" s="1704"/>
      <c r="S44" s="1704"/>
      <c r="T44" s="1704"/>
      <c r="U44" s="1704"/>
      <c r="V44" s="1704"/>
      <c r="W44" s="1704"/>
      <c r="X44" s="1704"/>
      <c r="Y44" s="1704"/>
      <c r="Z44" s="1705"/>
      <c r="AA44" s="979"/>
      <c r="AB44" s="979"/>
      <c r="AC44" s="979"/>
      <c r="AD44" s="979"/>
      <c r="AE44" s="979"/>
      <c r="AF44" s="979"/>
      <c r="AG44" s="979"/>
    </row>
    <row r="45" spans="2:33" ht="22.5" customHeight="1" thickBot="1">
      <c r="B45" s="1694"/>
      <c r="C45" s="1702"/>
      <c r="D45" s="1702"/>
      <c r="E45" s="1702"/>
      <c r="F45" s="1702"/>
      <c r="G45" s="1702"/>
      <c r="H45" s="1702"/>
      <c r="I45" s="1702"/>
      <c r="J45" s="1702"/>
      <c r="K45" s="3087"/>
      <c r="L45" s="8403" t="s">
        <v>182</v>
      </c>
      <c r="M45" s="8404"/>
      <c r="N45" s="8404"/>
      <c r="O45" s="8404"/>
      <c r="P45" s="8405"/>
      <c r="Q45" s="2606"/>
      <c r="R45" s="2605"/>
      <c r="S45" s="751"/>
      <c r="T45" s="751"/>
      <c r="U45" s="8403" t="s">
        <v>721</v>
      </c>
      <c r="V45" s="8404"/>
      <c r="W45" s="8404"/>
      <c r="X45" s="8405"/>
      <c r="Y45" s="1707"/>
      <c r="Z45" s="1706"/>
      <c r="AA45" s="991"/>
      <c r="AB45" s="991"/>
      <c r="AC45" s="991"/>
      <c r="AD45" s="991"/>
      <c r="AE45" s="991"/>
      <c r="AF45" s="991"/>
      <c r="AG45" s="991"/>
    </row>
    <row r="46" spans="2:33" ht="60" customHeight="1" thickBot="1">
      <c r="B46" s="3028" t="s">
        <v>436</v>
      </c>
      <c r="C46" s="3084" t="s">
        <v>407</v>
      </c>
      <c r="D46" s="3070" t="s">
        <v>437</v>
      </c>
      <c r="E46" s="3070" t="s">
        <v>87</v>
      </c>
      <c r="F46" s="3070" t="s">
        <v>438</v>
      </c>
      <c r="G46" s="3070" t="s">
        <v>1471</v>
      </c>
      <c r="H46" s="3071" t="s">
        <v>90</v>
      </c>
      <c r="I46" s="5483"/>
      <c r="J46" s="5483"/>
      <c r="K46" s="3056" t="s">
        <v>93</v>
      </c>
      <c r="L46" s="255" t="s">
        <v>190</v>
      </c>
      <c r="M46" s="3067" t="s">
        <v>191</v>
      </c>
      <c r="N46" s="3067" t="s">
        <v>192</v>
      </c>
      <c r="O46" s="3067" t="s">
        <v>193</v>
      </c>
      <c r="P46" s="3068" t="s">
        <v>194</v>
      </c>
      <c r="Q46" s="255" t="s">
        <v>868</v>
      </c>
      <c r="R46" s="3068" t="s">
        <v>95</v>
      </c>
      <c r="S46" s="3056"/>
      <c r="T46" s="3056"/>
      <c r="U46" s="255" t="s">
        <v>195</v>
      </c>
      <c r="V46" s="3069"/>
      <c r="W46" s="3067" t="s">
        <v>196</v>
      </c>
      <c r="X46" s="3068" t="s">
        <v>197</v>
      </c>
      <c r="Y46" s="980" t="s">
        <v>722</v>
      </c>
      <c r="Z46" s="3056" t="s">
        <v>723</v>
      </c>
      <c r="AA46" s="3062"/>
      <c r="AB46" s="988"/>
      <c r="AC46" s="988"/>
      <c r="AD46" s="988"/>
      <c r="AE46" s="988"/>
      <c r="AF46" s="988"/>
      <c r="AG46" s="988"/>
    </row>
    <row r="47" spans="2:33" s="994" customFormat="1" ht="81" customHeight="1">
      <c r="B47" s="3097">
        <v>1</v>
      </c>
      <c r="C47" s="3100">
        <f t="shared" ref="C47:C70" si="10">ROW()-46</f>
        <v>1</v>
      </c>
      <c r="D47" s="3065" t="str">
        <f>'كشف انتاج مدني جزئي'!E444</f>
        <v>احمد عبد العزيز فكرى عبد العزيز</v>
      </c>
      <c r="E47" s="3066" t="str">
        <f>SUBSTITUTE('كشف انتاج مدني جزئي'!B444,"اجمالى","")</f>
        <v xml:space="preserve"> د/1 بندر صحة التوقيع</v>
      </c>
      <c r="F47" s="3065" t="s">
        <v>444</v>
      </c>
      <c r="G47" s="3065">
        <v>2</v>
      </c>
      <c r="H47" s="3073" t="str">
        <f>'كشف انتاج مدني جزئي'!D444</f>
        <v>الأحد</v>
      </c>
      <c r="I47" s="5484"/>
      <c r="J47" s="5484"/>
      <c r="K47" s="254">
        <f>'كشف انتاج مدني جزئي'!U444</f>
        <v>0</v>
      </c>
      <c r="L47" s="3089">
        <f>'كشف انتاج مدني جزئي'!AA444</f>
        <v>0</v>
      </c>
      <c r="M47" s="3074">
        <f>'كشف انتاج مدني جزئي'!AB444</f>
        <v>0</v>
      </c>
      <c r="N47" s="3074">
        <f>'كشف انتاج مدني جزئي'!AH444</f>
        <v>0</v>
      </c>
      <c r="O47" s="3074">
        <f>'كشف انتاج مدني جزئي'!AL444+'كشف انتاج مدني جزئي'!AM444</f>
        <v>0</v>
      </c>
      <c r="P47" s="3090">
        <f t="shared" ref="P47:P70" si="11">O47+N47+M47+L47</f>
        <v>0</v>
      </c>
      <c r="Q47" s="3093">
        <f>'كشف انتاج مدني جزئي'!V444</f>
        <v>0</v>
      </c>
      <c r="R47" s="3090">
        <f>'كشف انتاج مدني جزئي'!W444</f>
        <v>0</v>
      </c>
      <c r="S47" s="5530"/>
      <c r="T47" s="5530"/>
      <c r="U47" s="3089">
        <f>'كشف انتاج مدني جزئي'!AR444</f>
        <v>0</v>
      </c>
      <c r="V47" s="5532"/>
      <c r="W47" s="3075">
        <f>'كشف انتاج مدني جزئي'!AO444+'كشف انتاج مدني جزئي'!AP444+'كشف انتاج مدني جزئي'!AQ444+'كشف انتاج مدني جزئي'!AS444</f>
        <v>0</v>
      </c>
      <c r="X47" s="3090">
        <f t="shared" ref="X47:X70" si="12">W47+U47</f>
        <v>0</v>
      </c>
      <c r="Y47" s="1693" t="e">
        <f t="shared" ref="Y47:Y70" si="13">L47/K47</f>
        <v>#DIV/0!</v>
      </c>
      <c r="Z47" s="3057" t="e">
        <f t="shared" ref="Z47:Z70" si="14">P47/K47</f>
        <v>#DIV/0!</v>
      </c>
      <c r="AA47" s="3060"/>
      <c r="AB47" s="993"/>
      <c r="AC47" s="993"/>
      <c r="AD47" s="993"/>
      <c r="AE47" s="993"/>
      <c r="AF47" s="993"/>
      <c r="AG47" s="993"/>
    </row>
    <row r="48" spans="2:33" s="994" customFormat="1" ht="81" customHeight="1">
      <c r="B48" s="3098">
        <v>2</v>
      </c>
      <c r="C48" s="3100">
        <f t="shared" si="10"/>
        <v>2</v>
      </c>
      <c r="D48" s="3065" t="str">
        <f>'كشف انتاج مدني جزئي'!E445</f>
        <v>احمد عبد العزيز فكرى عبد العزيز</v>
      </c>
      <c r="E48" s="3066" t="str">
        <f>SUBSTITUTE('كشف انتاج مدني جزئي'!B445,"اجمالى","")</f>
        <v xml:space="preserve"> د/1 بندر صحة التوقيع</v>
      </c>
      <c r="F48" s="3063" t="s">
        <v>444</v>
      </c>
      <c r="G48" s="3063">
        <v>2</v>
      </c>
      <c r="H48" s="3073" t="str">
        <f>'كشف انتاج مدني جزئي'!D445</f>
        <v>الأثنين</v>
      </c>
      <c r="I48" s="5484"/>
      <c r="J48" s="5484"/>
      <c r="K48" s="254">
        <f>'كشف انتاج مدني جزئي'!U445</f>
        <v>0</v>
      </c>
      <c r="L48" s="3089">
        <f>'كشف انتاج مدني جزئي'!AA445</f>
        <v>0</v>
      </c>
      <c r="M48" s="3074">
        <f>'كشف انتاج مدني جزئي'!AB445</f>
        <v>0</v>
      </c>
      <c r="N48" s="3074">
        <f>'كشف انتاج مدني جزئي'!AH445</f>
        <v>0</v>
      </c>
      <c r="O48" s="3074">
        <f>'كشف انتاج مدني جزئي'!AL445+'كشف انتاج مدني جزئي'!AM445</f>
        <v>0</v>
      </c>
      <c r="P48" s="3090">
        <f t="shared" si="11"/>
        <v>0</v>
      </c>
      <c r="Q48" s="3093">
        <f>'كشف انتاج مدني جزئي'!V445</f>
        <v>0</v>
      </c>
      <c r="R48" s="3090">
        <f>'كشف انتاج مدني جزئي'!W445</f>
        <v>0</v>
      </c>
      <c r="S48" s="5530"/>
      <c r="T48" s="5530"/>
      <c r="U48" s="3089">
        <f>'كشف انتاج مدني جزئي'!AR445</f>
        <v>0</v>
      </c>
      <c r="V48" s="5532"/>
      <c r="W48" s="3075">
        <f>'كشف انتاج مدني جزئي'!AO445+'كشف انتاج مدني جزئي'!AP445+'كشف انتاج مدني جزئي'!AQ445+'كشف انتاج مدني جزئي'!AS445</f>
        <v>0</v>
      </c>
      <c r="X48" s="3090">
        <f t="shared" si="12"/>
        <v>0</v>
      </c>
      <c r="Y48" s="1693" t="e">
        <f t="shared" si="13"/>
        <v>#DIV/0!</v>
      </c>
      <c r="Z48" s="3057" t="e">
        <f t="shared" si="14"/>
        <v>#DIV/0!</v>
      </c>
      <c r="AA48" s="3060"/>
      <c r="AB48" s="993"/>
      <c r="AC48" s="993"/>
      <c r="AD48" s="993"/>
      <c r="AE48" s="993"/>
      <c r="AF48" s="993"/>
      <c r="AG48" s="993"/>
    </row>
    <row r="49" spans="2:33" s="994" customFormat="1" ht="81" customHeight="1">
      <c r="B49" s="3098">
        <v>3</v>
      </c>
      <c r="C49" s="3100">
        <f t="shared" si="10"/>
        <v>3</v>
      </c>
      <c r="D49" s="3065" t="str">
        <f>'كشف انتاج مدني جزئي'!E446</f>
        <v>احمد محمد عبد القوي حسين</v>
      </c>
      <c r="E49" s="3066" t="str">
        <f>SUBSTITUTE('كشف انتاج مدني جزئي'!B446,"اجمالى","")</f>
        <v xml:space="preserve"> د/2 بندر صحة التوقيع</v>
      </c>
      <c r="F49" s="3063" t="s">
        <v>444</v>
      </c>
      <c r="G49" s="3063">
        <v>1</v>
      </c>
      <c r="H49" s="3073" t="str">
        <f>'كشف انتاج مدني جزئي'!D446</f>
        <v>الأحد</v>
      </c>
      <c r="I49" s="5484"/>
      <c r="J49" s="5484"/>
      <c r="K49" s="254">
        <f>'كشف انتاج مدني جزئي'!U446</f>
        <v>0</v>
      </c>
      <c r="L49" s="3089">
        <f>'كشف انتاج مدني جزئي'!AA446</f>
        <v>0</v>
      </c>
      <c r="M49" s="3074">
        <f>'كشف انتاج مدني جزئي'!AB446</f>
        <v>0</v>
      </c>
      <c r="N49" s="3074">
        <f>'كشف انتاج مدني جزئي'!AH446</f>
        <v>0</v>
      </c>
      <c r="O49" s="3074">
        <f>'كشف انتاج مدني جزئي'!AL446+'كشف انتاج مدني جزئي'!AM446</f>
        <v>0</v>
      </c>
      <c r="P49" s="3090">
        <f t="shared" si="11"/>
        <v>0</v>
      </c>
      <c r="Q49" s="3093">
        <f>'كشف انتاج مدني جزئي'!V446</f>
        <v>0</v>
      </c>
      <c r="R49" s="3090">
        <f>'كشف انتاج مدني جزئي'!W446</f>
        <v>0</v>
      </c>
      <c r="S49" s="5530"/>
      <c r="T49" s="5530"/>
      <c r="U49" s="3089">
        <f>'كشف انتاج مدني جزئي'!AR446</f>
        <v>0</v>
      </c>
      <c r="V49" s="5532"/>
      <c r="W49" s="3075">
        <f>'كشف انتاج مدني جزئي'!AO446+'كشف انتاج مدني جزئي'!AP446+'كشف انتاج مدني جزئي'!AQ446+'كشف انتاج مدني جزئي'!AS446</f>
        <v>0</v>
      </c>
      <c r="X49" s="3090">
        <f t="shared" si="12"/>
        <v>0</v>
      </c>
      <c r="Y49" s="1693" t="e">
        <f t="shared" si="13"/>
        <v>#DIV/0!</v>
      </c>
      <c r="Z49" s="3057" t="e">
        <f t="shared" si="14"/>
        <v>#DIV/0!</v>
      </c>
      <c r="AA49" s="3060"/>
      <c r="AB49" s="993"/>
      <c r="AC49" s="993"/>
      <c r="AD49" s="993"/>
      <c r="AE49" s="993"/>
      <c r="AF49" s="993"/>
      <c r="AG49" s="993"/>
    </row>
    <row r="50" spans="2:33" s="994" customFormat="1" ht="81" customHeight="1">
      <c r="B50" s="3098">
        <v>4</v>
      </c>
      <c r="C50" s="3100">
        <f t="shared" si="10"/>
        <v>4</v>
      </c>
      <c r="D50" s="3065" t="str">
        <f>'كشف انتاج مدني جزئي'!E447</f>
        <v>احمد عبد الرؤف ابو العطا عبد الرؤف</v>
      </c>
      <c r="E50" s="3066" t="str">
        <f>SUBSTITUTE('كشف انتاج مدني جزئي'!B447,"اجمالى","")</f>
        <v xml:space="preserve"> د/3 بندر صحة التوقيع</v>
      </c>
      <c r="F50" s="3063" t="s">
        <v>444</v>
      </c>
      <c r="G50" s="3063">
        <v>1</v>
      </c>
      <c r="H50" s="3073" t="str">
        <f>'كشف انتاج مدني جزئي'!D447</f>
        <v>الأربعاء</v>
      </c>
      <c r="I50" s="5484"/>
      <c r="J50" s="5484"/>
      <c r="K50" s="254">
        <f>'كشف انتاج مدني جزئي'!U447</f>
        <v>0</v>
      </c>
      <c r="L50" s="3089">
        <f>'كشف انتاج مدني جزئي'!AA447</f>
        <v>0</v>
      </c>
      <c r="M50" s="3074">
        <f>'كشف انتاج مدني جزئي'!AB447</f>
        <v>0</v>
      </c>
      <c r="N50" s="3074">
        <f>'كشف انتاج مدني جزئي'!AH447</f>
        <v>0</v>
      </c>
      <c r="O50" s="3074">
        <f>'كشف انتاج مدني جزئي'!AL447+'كشف انتاج مدني جزئي'!AM447</f>
        <v>0</v>
      </c>
      <c r="P50" s="3090">
        <f t="shared" si="11"/>
        <v>0</v>
      </c>
      <c r="Q50" s="3093">
        <f>'كشف انتاج مدني جزئي'!V447</f>
        <v>0</v>
      </c>
      <c r="R50" s="3090">
        <f>'كشف انتاج مدني جزئي'!W447</f>
        <v>0</v>
      </c>
      <c r="S50" s="5530"/>
      <c r="T50" s="5530"/>
      <c r="U50" s="3089">
        <f>'كشف انتاج مدني جزئي'!AR447</f>
        <v>0</v>
      </c>
      <c r="V50" s="5532"/>
      <c r="W50" s="3075">
        <f>'كشف انتاج مدني جزئي'!AO447+'كشف انتاج مدني جزئي'!AP447+'كشف انتاج مدني جزئي'!AQ447+'كشف انتاج مدني جزئي'!AS447</f>
        <v>0</v>
      </c>
      <c r="X50" s="3090">
        <f t="shared" si="12"/>
        <v>0</v>
      </c>
      <c r="Y50" s="1693" t="e">
        <f t="shared" si="13"/>
        <v>#DIV/0!</v>
      </c>
      <c r="Z50" s="3057" t="e">
        <f t="shared" si="14"/>
        <v>#DIV/0!</v>
      </c>
      <c r="AA50" s="3060"/>
      <c r="AB50" s="993"/>
      <c r="AC50" s="993"/>
      <c r="AD50" s="993"/>
      <c r="AE50" s="993"/>
      <c r="AF50" s="993"/>
      <c r="AG50" s="993"/>
    </row>
    <row r="51" spans="2:33" s="994" customFormat="1" ht="81" customHeight="1">
      <c r="B51" s="3098">
        <v>5</v>
      </c>
      <c r="C51" s="3100">
        <f t="shared" si="10"/>
        <v>5</v>
      </c>
      <c r="D51" s="3065" t="str">
        <f>'كشف انتاج مدني جزئي'!E448</f>
        <v>محمود مسامح محمود عثمان</v>
      </c>
      <c r="E51" s="3066" t="str">
        <f>SUBSTITUTE('كشف انتاج مدني جزئي'!B448,"اجمالى","")</f>
        <v xml:space="preserve"> د/4 بندر صحة التوقيع</v>
      </c>
      <c r="F51" s="3063" t="s">
        <v>444</v>
      </c>
      <c r="G51" s="3063">
        <v>1</v>
      </c>
      <c r="H51" s="3073" t="str">
        <f>'كشف انتاج مدني جزئي'!D448</f>
        <v>الثلاثاء</v>
      </c>
      <c r="I51" s="5484"/>
      <c r="J51" s="5484"/>
      <c r="K51" s="254">
        <f>'كشف انتاج مدني جزئي'!U448</f>
        <v>0</v>
      </c>
      <c r="L51" s="3089">
        <f>'كشف انتاج مدني جزئي'!AA448</f>
        <v>0</v>
      </c>
      <c r="M51" s="3074">
        <f>'كشف انتاج مدني جزئي'!AB448</f>
        <v>0</v>
      </c>
      <c r="N51" s="3074">
        <f>'كشف انتاج مدني جزئي'!AH448</f>
        <v>0</v>
      </c>
      <c r="O51" s="3074">
        <f>'كشف انتاج مدني جزئي'!AL448+'كشف انتاج مدني جزئي'!AM448</f>
        <v>0</v>
      </c>
      <c r="P51" s="3090">
        <f t="shared" si="11"/>
        <v>0</v>
      </c>
      <c r="Q51" s="3093">
        <f>'كشف انتاج مدني جزئي'!V448</f>
        <v>0</v>
      </c>
      <c r="R51" s="3090">
        <f>'كشف انتاج مدني جزئي'!W448</f>
        <v>0</v>
      </c>
      <c r="S51" s="5530"/>
      <c r="T51" s="5530"/>
      <c r="U51" s="3089">
        <f>'كشف انتاج مدني جزئي'!AR448</f>
        <v>0</v>
      </c>
      <c r="V51" s="5532"/>
      <c r="W51" s="3075">
        <f>'كشف انتاج مدني جزئي'!AO448+'كشف انتاج مدني جزئي'!AP448+'كشف انتاج مدني جزئي'!AQ448+'كشف انتاج مدني جزئي'!AS448</f>
        <v>0</v>
      </c>
      <c r="X51" s="3090">
        <f t="shared" si="12"/>
        <v>0</v>
      </c>
      <c r="Y51" s="1693" t="e">
        <f t="shared" si="13"/>
        <v>#DIV/0!</v>
      </c>
      <c r="Z51" s="3057" t="e">
        <f t="shared" si="14"/>
        <v>#DIV/0!</v>
      </c>
      <c r="AA51" s="3060"/>
      <c r="AB51" s="993"/>
      <c r="AC51" s="993"/>
      <c r="AD51" s="993"/>
      <c r="AE51" s="993"/>
      <c r="AF51" s="993"/>
      <c r="AG51" s="993"/>
    </row>
    <row r="52" spans="2:33" s="994" customFormat="1" ht="81" customHeight="1">
      <c r="B52" s="3098">
        <v>6</v>
      </c>
      <c r="C52" s="3100">
        <f t="shared" si="10"/>
        <v>6</v>
      </c>
      <c r="D52" s="3065" t="str">
        <f>'كشف انتاج مدني جزئي'!E449</f>
        <v>حازم حسن احمد ابراهيم</v>
      </c>
      <c r="E52" s="3066" t="str">
        <f>SUBSTITUTE('كشف انتاج مدني جزئي'!B449,"اجمالى","")</f>
        <v xml:space="preserve"> د/1 مركز صحة التوقيع</v>
      </c>
      <c r="F52" s="3063" t="s">
        <v>724</v>
      </c>
      <c r="G52" s="3063">
        <v>2</v>
      </c>
      <c r="H52" s="3073" t="str">
        <f>'كشف انتاج مدني جزئي'!D449</f>
        <v>الأحد</v>
      </c>
      <c r="I52" s="5484"/>
      <c r="J52" s="5484"/>
      <c r="K52" s="254">
        <f>'كشف انتاج مدني جزئي'!U449</f>
        <v>0</v>
      </c>
      <c r="L52" s="3089">
        <f>'كشف انتاج مدني جزئي'!AA449</f>
        <v>0</v>
      </c>
      <c r="M52" s="3074">
        <f>'كشف انتاج مدني جزئي'!AB449</f>
        <v>0</v>
      </c>
      <c r="N52" s="3074">
        <f>'كشف انتاج مدني جزئي'!AH449</f>
        <v>0</v>
      </c>
      <c r="O52" s="3074">
        <f>'كشف انتاج مدني جزئي'!AL449+'كشف انتاج مدني جزئي'!AM449</f>
        <v>0</v>
      </c>
      <c r="P52" s="3090">
        <f t="shared" si="11"/>
        <v>0</v>
      </c>
      <c r="Q52" s="3093">
        <f>'كشف انتاج مدني جزئي'!V449</f>
        <v>0</v>
      </c>
      <c r="R52" s="3090">
        <f>'كشف انتاج مدني جزئي'!W449</f>
        <v>0</v>
      </c>
      <c r="S52" s="5530"/>
      <c r="T52" s="5530"/>
      <c r="U52" s="3089">
        <f>'كشف انتاج مدني جزئي'!AR449</f>
        <v>0</v>
      </c>
      <c r="V52" s="5532"/>
      <c r="W52" s="3075">
        <f>'كشف انتاج مدني جزئي'!AO449+'كشف انتاج مدني جزئي'!AP449+'كشف انتاج مدني جزئي'!AQ449+'كشف انتاج مدني جزئي'!AS449</f>
        <v>0</v>
      </c>
      <c r="X52" s="3090">
        <f t="shared" si="12"/>
        <v>0</v>
      </c>
      <c r="Y52" s="1693" t="e">
        <f t="shared" si="13"/>
        <v>#DIV/0!</v>
      </c>
      <c r="Z52" s="3057" t="e">
        <f t="shared" si="14"/>
        <v>#DIV/0!</v>
      </c>
      <c r="AA52" s="3060"/>
      <c r="AB52" s="993"/>
      <c r="AC52" s="993"/>
      <c r="AD52" s="993"/>
      <c r="AE52" s="993"/>
      <c r="AF52" s="993"/>
      <c r="AG52" s="993"/>
    </row>
    <row r="53" spans="2:33" s="994" customFormat="1" ht="81" customHeight="1">
      <c r="B53" s="3098">
        <v>7</v>
      </c>
      <c r="C53" s="3100">
        <f t="shared" si="10"/>
        <v>7</v>
      </c>
      <c r="D53" s="3065" t="str">
        <f>'كشف انتاج مدني جزئي'!E450</f>
        <v>حازم حسن احمد ابراهيم</v>
      </c>
      <c r="E53" s="3066" t="str">
        <f>SUBSTITUTE('كشف انتاج مدني جزئي'!B450,"اجمالى","")</f>
        <v xml:space="preserve"> د/1 مركز صحة التوقيع</v>
      </c>
      <c r="F53" s="3063" t="s">
        <v>724</v>
      </c>
      <c r="G53" s="3063">
        <v>2</v>
      </c>
      <c r="H53" s="3073" t="str">
        <f>'كشف انتاج مدني جزئي'!D450</f>
        <v>الأثنين</v>
      </c>
      <c r="I53" s="5484"/>
      <c r="J53" s="5484"/>
      <c r="K53" s="254">
        <f>'كشف انتاج مدني جزئي'!U450</f>
        <v>0</v>
      </c>
      <c r="L53" s="3089">
        <f>'كشف انتاج مدني جزئي'!AA450</f>
        <v>0</v>
      </c>
      <c r="M53" s="3074">
        <f>'كشف انتاج مدني جزئي'!AB450</f>
        <v>0</v>
      </c>
      <c r="N53" s="3074">
        <f>'كشف انتاج مدني جزئي'!AH450</f>
        <v>0</v>
      </c>
      <c r="O53" s="3074">
        <f>'كشف انتاج مدني جزئي'!AL450+'كشف انتاج مدني جزئي'!AM450</f>
        <v>0</v>
      </c>
      <c r="P53" s="3090">
        <f t="shared" si="11"/>
        <v>0</v>
      </c>
      <c r="Q53" s="3093">
        <f>'كشف انتاج مدني جزئي'!V450</f>
        <v>0</v>
      </c>
      <c r="R53" s="3090">
        <f>'كشف انتاج مدني جزئي'!W450</f>
        <v>0</v>
      </c>
      <c r="S53" s="5530"/>
      <c r="T53" s="5530"/>
      <c r="U53" s="3089">
        <f>'كشف انتاج مدني جزئي'!AR450</f>
        <v>0</v>
      </c>
      <c r="V53" s="5532"/>
      <c r="W53" s="3075">
        <f>'كشف انتاج مدني جزئي'!AO450+'كشف انتاج مدني جزئي'!AP450+'كشف انتاج مدني جزئي'!AQ450+'كشف انتاج مدني جزئي'!AS450</f>
        <v>0</v>
      </c>
      <c r="X53" s="3090">
        <f t="shared" si="12"/>
        <v>0</v>
      </c>
      <c r="Y53" s="1693" t="e">
        <f t="shared" si="13"/>
        <v>#DIV/0!</v>
      </c>
      <c r="Z53" s="3057" t="e">
        <f t="shared" si="14"/>
        <v>#DIV/0!</v>
      </c>
      <c r="AA53" s="3060"/>
      <c r="AB53" s="993"/>
      <c r="AC53" s="993"/>
      <c r="AD53" s="993"/>
      <c r="AE53" s="993"/>
      <c r="AF53" s="993"/>
      <c r="AG53" s="993"/>
    </row>
    <row r="54" spans="2:33" s="994" customFormat="1" ht="81" customHeight="1">
      <c r="B54" s="3098">
        <v>8</v>
      </c>
      <c r="C54" s="3100">
        <f t="shared" si="10"/>
        <v>8</v>
      </c>
      <c r="D54" s="3065" t="str">
        <f>'كشف انتاج مدني جزئي'!E451</f>
        <v>عصام قرني محمود عيسي</v>
      </c>
      <c r="E54" s="3066" t="str">
        <f>SUBSTITUTE('كشف انتاج مدني جزئي'!B451,"اجمالى","")</f>
        <v xml:space="preserve"> د/2 مركز صحة التوقيع</v>
      </c>
      <c r="F54" s="3063" t="s">
        <v>724</v>
      </c>
      <c r="G54" s="3063">
        <v>1</v>
      </c>
      <c r="H54" s="3073" t="str">
        <f>'كشف انتاج مدني جزئي'!D451</f>
        <v>الأربعاء</v>
      </c>
      <c r="I54" s="5484"/>
      <c r="J54" s="5484"/>
      <c r="K54" s="254">
        <f>'كشف انتاج مدني جزئي'!U451</f>
        <v>0</v>
      </c>
      <c r="L54" s="3089">
        <f>'كشف انتاج مدني جزئي'!AA451</f>
        <v>0</v>
      </c>
      <c r="M54" s="3074">
        <f>'كشف انتاج مدني جزئي'!AB451</f>
        <v>0</v>
      </c>
      <c r="N54" s="3074">
        <f>'كشف انتاج مدني جزئي'!AH451</f>
        <v>0</v>
      </c>
      <c r="O54" s="3074">
        <f>'كشف انتاج مدني جزئي'!AL451+'كشف انتاج مدني جزئي'!AM451</f>
        <v>0</v>
      </c>
      <c r="P54" s="3090">
        <f t="shared" si="11"/>
        <v>0</v>
      </c>
      <c r="Q54" s="3093">
        <f>'كشف انتاج مدني جزئي'!V451</f>
        <v>0</v>
      </c>
      <c r="R54" s="3090">
        <f>'كشف انتاج مدني جزئي'!W451</f>
        <v>0</v>
      </c>
      <c r="S54" s="5530"/>
      <c r="T54" s="5530"/>
      <c r="U54" s="3089">
        <f>'كشف انتاج مدني جزئي'!AR451</f>
        <v>0</v>
      </c>
      <c r="V54" s="5532"/>
      <c r="W54" s="3075">
        <f>'كشف انتاج مدني جزئي'!AO451+'كشف انتاج مدني جزئي'!AP451+'كشف انتاج مدني جزئي'!AQ451+'كشف انتاج مدني جزئي'!AS451</f>
        <v>0</v>
      </c>
      <c r="X54" s="3090">
        <f t="shared" si="12"/>
        <v>0</v>
      </c>
      <c r="Y54" s="1693" t="e">
        <f t="shared" si="13"/>
        <v>#DIV/0!</v>
      </c>
      <c r="Z54" s="3057" t="e">
        <f t="shared" si="14"/>
        <v>#DIV/0!</v>
      </c>
      <c r="AA54" s="3060"/>
      <c r="AB54" s="993"/>
      <c r="AC54" s="993"/>
      <c r="AD54" s="993"/>
      <c r="AE54" s="993"/>
      <c r="AF54" s="993"/>
      <c r="AG54" s="993"/>
    </row>
    <row r="55" spans="2:33" s="994" customFormat="1" ht="81" customHeight="1">
      <c r="B55" s="3098">
        <v>9</v>
      </c>
      <c r="C55" s="3100">
        <f t="shared" si="10"/>
        <v>9</v>
      </c>
      <c r="D55" s="3065" t="str">
        <f>'كشف انتاج مدني جزئي'!E452</f>
        <v>احمد سعيد محمد سعيد</v>
      </c>
      <c r="E55" s="3066" t="str">
        <f>SUBSTITUTE('كشف انتاج مدني جزئي'!B452,"اجمالى","")</f>
        <v xml:space="preserve"> د/3 مركز صحة التوقيع</v>
      </c>
      <c r="F55" s="3063" t="s">
        <v>724</v>
      </c>
      <c r="G55" s="3063">
        <v>1</v>
      </c>
      <c r="H55" s="3073" t="str">
        <f>'كشف انتاج مدني جزئي'!D452</f>
        <v>الأربعاء</v>
      </c>
      <c r="I55" s="5484"/>
      <c r="J55" s="5484"/>
      <c r="K55" s="254">
        <f>'كشف انتاج مدني جزئي'!U452</f>
        <v>0</v>
      </c>
      <c r="L55" s="3089">
        <f>'كشف انتاج مدني جزئي'!AA452</f>
        <v>0</v>
      </c>
      <c r="M55" s="3074">
        <f>'كشف انتاج مدني جزئي'!AB452</f>
        <v>0</v>
      </c>
      <c r="N55" s="3074">
        <f>'كشف انتاج مدني جزئي'!AH452</f>
        <v>0</v>
      </c>
      <c r="O55" s="3074">
        <f>'كشف انتاج مدني جزئي'!AL452+'كشف انتاج مدني جزئي'!AM452</f>
        <v>0</v>
      </c>
      <c r="P55" s="3090">
        <f t="shared" si="11"/>
        <v>0</v>
      </c>
      <c r="Q55" s="3093">
        <f>'كشف انتاج مدني جزئي'!V452</f>
        <v>0</v>
      </c>
      <c r="R55" s="3090">
        <f>'كشف انتاج مدني جزئي'!W452</f>
        <v>0</v>
      </c>
      <c r="S55" s="5530"/>
      <c r="T55" s="5530"/>
      <c r="U55" s="3089">
        <f>'كشف انتاج مدني جزئي'!AR452</f>
        <v>0</v>
      </c>
      <c r="V55" s="5532"/>
      <c r="W55" s="3075">
        <f>'كشف انتاج مدني جزئي'!AO452+'كشف انتاج مدني جزئي'!AP452+'كشف انتاج مدني جزئي'!AQ452+'كشف انتاج مدني جزئي'!AS452</f>
        <v>0</v>
      </c>
      <c r="X55" s="3090">
        <f t="shared" si="12"/>
        <v>0</v>
      </c>
      <c r="Y55" s="1693" t="e">
        <f t="shared" si="13"/>
        <v>#DIV/0!</v>
      </c>
      <c r="Z55" s="3057" t="e">
        <f t="shared" si="14"/>
        <v>#DIV/0!</v>
      </c>
      <c r="AA55" s="3060"/>
      <c r="AB55" s="993"/>
      <c r="AC55" s="993"/>
      <c r="AD55" s="993"/>
      <c r="AE55" s="993"/>
      <c r="AF55" s="993"/>
      <c r="AG55" s="993"/>
    </row>
    <row r="56" spans="2:33" s="994" customFormat="1" ht="81" customHeight="1">
      <c r="B56" s="3098">
        <v>10</v>
      </c>
      <c r="C56" s="3100">
        <f t="shared" si="10"/>
        <v>10</v>
      </c>
      <c r="D56" s="3065" t="str">
        <f>'كشف انتاج مدني جزئي'!E453</f>
        <v>محمد جمال نصار عبد الباقي</v>
      </c>
      <c r="E56" s="3066" t="str">
        <f>SUBSTITUTE('كشف انتاج مدني جزئي'!B453,"اجمالى","")</f>
        <v xml:space="preserve"> د/1 الواسطى صحة التوقيع</v>
      </c>
      <c r="F56" s="3063" t="s">
        <v>727</v>
      </c>
      <c r="G56" s="3063">
        <v>1</v>
      </c>
      <c r="H56" s="3073" t="str">
        <f>'كشف انتاج مدني جزئي'!D453</f>
        <v>الأحد</v>
      </c>
      <c r="I56" s="5484"/>
      <c r="J56" s="5484"/>
      <c r="K56" s="254">
        <f>'كشف انتاج مدني جزئي'!U453</f>
        <v>0</v>
      </c>
      <c r="L56" s="3089">
        <f>'كشف انتاج مدني جزئي'!AA453</f>
        <v>0</v>
      </c>
      <c r="M56" s="3074">
        <f>'كشف انتاج مدني جزئي'!AB453</f>
        <v>0</v>
      </c>
      <c r="N56" s="3074">
        <f>'كشف انتاج مدني جزئي'!AH453</f>
        <v>0</v>
      </c>
      <c r="O56" s="3074">
        <f>'كشف انتاج مدني جزئي'!AL453+'كشف انتاج مدني جزئي'!AM453</f>
        <v>0</v>
      </c>
      <c r="P56" s="3090">
        <f t="shared" si="11"/>
        <v>0</v>
      </c>
      <c r="Q56" s="3093">
        <f>'كشف انتاج مدني جزئي'!V453</f>
        <v>0</v>
      </c>
      <c r="R56" s="3090">
        <f>'كشف انتاج مدني جزئي'!W453</f>
        <v>0</v>
      </c>
      <c r="S56" s="5530"/>
      <c r="T56" s="5530"/>
      <c r="U56" s="3089">
        <f>'كشف انتاج مدني جزئي'!AR453</f>
        <v>0</v>
      </c>
      <c r="V56" s="5532"/>
      <c r="W56" s="3075">
        <f>'كشف انتاج مدني جزئي'!AO453+'كشف انتاج مدني جزئي'!AP453+'كشف انتاج مدني جزئي'!AQ453+'كشف انتاج مدني جزئي'!AS453</f>
        <v>0</v>
      </c>
      <c r="X56" s="3090">
        <f t="shared" si="12"/>
        <v>0</v>
      </c>
      <c r="Y56" s="1693" t="e">
        <f t="shared" si="13"/>
        <v>#DIV/0!</v>
      </c>
      <c r="Z56" s="3057" t="e">
        <f t="shared" si="14"/>
        <v>#DIV/0!</v>
      </c>
      <c r="AA56" s="3060"/>
      <c r="AB56" s="993"/>
      <c r="AC56" s="993"/>
      <c r="AD56" s="993"/>
      <c r="AE56" s="993"/>
      <c r="AF56" s="993"/>
      <c r="AG56" s="993"/>
    </row>
    <row r="57" spans="2:33" s="994" customFormat="1" ht="81" customHeight="1">
      <c r="B57" s="3098">
        <v>11</v>
      </c>
      <c r="C57" s="3100">
        <f t="shared" si="10"/>
        <v>11</v>
      </c>
      <c r="D57" s="3065" t="str">
        <f>'كشف انتاج مدني جزئي'!E454</f>
        <v>احمد رافت عبد التواب عبد العزيز جاد</v>
      </c>
      <c r="E57" s="3066" t="str">
        <f>SUBSTITUTE('كشف انتاج مدني جزئي'!B454,"اجمالى","")</f>
        <v xml:space="preserve"> د/2 الواسطى صحة التوقيع</v>
      </c>
      <c r="F57" s="3063" t="s">
        <v>727</v>
      </c>
      <c r="G57" s="3063">
        <v>1</v>
      </c>
      <c r="H57" s="3073" t="str">
        <f>'كشف انتاج مدني جزئي'!D454</f>
        <v>الأربعاء</v>
      </c>
      <c r="I57" s="5484"/>
      <c r="J57" s="5484"/>
      <c r="K57" s="254">
        <f>'كشف انتاج مدني جزئي'!U454</f>
        <v>0</v>
      </c>
      <c r="L57" s="3089">
        <f>'كشف انتاج مدني جزئي'!AA454</f>
        <v>0</v>
      </c>
      <c r="M57" s="3074">
        <f>'كشف انتاج مدني جزئي'!AB454</f>
        <v>0</v>
      </c>
      <c r="N57" s="3074">
        <f>'كشف انتاج مدني جزئي'!AH454</f>
        <v>0</v>
      </c>
      <c r="O57" s="3074">
        <f>'كشف انتاج مدني جزئي'!AL454+'كشف انتاج مدني جزئي'!AM454</f>
        <v>0</v>
      </c>
      <c r="P57" s="3090">
        <f t="shared" si="11"/>
        <v>0</v>
      </c>
      <c r="Q57" s="3093">
        <f>'كشف انتاج مدني جزئي'!V454</f>
        <v>0</v>
      </c>
      <c r="R57" s="3090">
        <f>'كشف انتاج مدني جزئي'!W454</f>
        <v>0</v>
      </c>
      <c r="S57" s="5530"/>
      <c r="T57" s="5530"/>
      <c r="U57" s="3089">
        <f>'كشف انتاج مدني جزئي'!AR454</f>
        <v>0</v>
      </c>
      <c r="V57" s="5532"/>
      <c r="W57" s="3075">
        <f>'كشف انتاج مدني جزئي'!AO454+'كشف انتاج مدني جزئي'!AP454+'كشف انتاج مدني جزئي'!AQ454+'كشف انتاج مدني جزئي'!AS454</f>
        <v>0</v>
      </c>
      <c r="X57" s="3090">
        <f t="shared" si="12"/>
        <v>0</v>
      </c>
      <c r="Y57" s="1693" t="e">
        <f t="shared" si="13"/>
        <v>#DIV/0!</v>
      </c>
      <c r="Z57" s="3057" t="e">
        <f t="shared" si="14"/>
        <v>#DIV/0!</v>
      </c>
      <c r="AA57" s="3060"/>
      <c r="AB57" s="993"/>
      <c r="AC57" s="993"/>
      <c r="AD57" s="993"/>
      <c r="AE57" s="993"/>
      <c r="AF57" s="993"/>
      <c r="AG57" s="993"/>
    </row>
    <row r="58" spans="2:33" s="994" customFormat="1" ht="81" customHeight="1">
      <c r="B58" s="3098">
        <v>12</v>
      </c>
      <c r="C58" s="3100">
        <f t="shared" si="10"/>
        <v>12</v>
      </c>
      <c r="D58" s="3065" t="str">
        <f>'كشف انتاج مدني جزئي'!E455</f>
        <v>محمود سيد زكى سكر</v>
      </c>
      <c r="E58" s="3066" t="str">
        <f>SUBSTITUTE('كشف انتاج مدني جزئي'!B455,"اجمالى","")</f>
        <v xml:space="preserve"> د/3 الواسطى صحة التوقيع</v>
      </c>
      <c r="F58" s="3063" t="s">
        <v>727</v>
      </c>
      <c r="G58" s="3063">
        <v>1</v>
      </c>
      <c r="H58" s="3073" t="str">
        <f>'كشف انتاج مدني جزئي'!D455</f>
        <v>الثلاثاء</v>
      </c>
      <c r="I58" s="5484"/>
      <c r="J58" s="5484"/>
      <c r="K58" s="254">
        <f>'كشف انتاج مدني جزئي'!U455</f>
        <v>0</v>
      </c>
      <c r="L58" s="3089">
        <f>'كشف انتاج مدني جزئي'!AA455</f>
        <v>0</v>
      </c>
      <c r="M58" s="3074">
        <f>'كشف انتاج مدني جزئي'!AB455</f>
        <v>0</v>
      </c>
      <c r="N58" s="3074">
        <f>'كشف انتاج مدني جزئي'!AH455</f>
        <v>0</v>
      </c>
      <c r="O58" s="3074">
        <f>'كشف انتاج مدني جزئي'!AL455+'كشف انتاج مدني جزئي'!AM455</f>
        <v>0</v>
      </c>
      <c r="P58" s="3090">
        <f t="shared" si="11"/>
        <v>0</v>
      </c>
      <c r="Q58" s="3093">
        <f>'كشف انتاج مدني جزئي'!V455</f>
        <v>0</v>
      </c>
      <c r="R58" s="3090">
        <f>'كشف انتاج مدني جزئي'!W455</f>
        <v>0</v>
      </c>
      <c r="S58" s="5530"/>
      <c r="T58" s="5530"/>
      <c r="U58" s="3089">
        <f>'كشف انتاج مدني جزئي'!AR455</f>
        <v>0</v>
      </c>
      <c r="V58" s="5532"/>
      <c r="W58" s="3075">
        <f>'كشف انتاج مدني جزئي'!AO455+'كشف انتاج مدني جزئي'!AP455+'كشف انتاج مدني جزئي'!AQ455+'كشف انتاج مدني جزئي'!AS455</f>
        <v>0</v>
      </c>
      <c r="X58" s="3090">
        <f t="shared" si="12"/>
        <v>0</v>
      </c>
      <c r="Y58" s="1693" t="e">
        <f t="shared" si="13"/>
        <v>#DIV/0!</v>
      </c>
      <c r="Z58" s="3057" t="e">
        <f t="shared" si="14"/>
        <v>#DIV/0!</v>
      </c>
      <c r="AA58" s="3060"/>
      <c r="AB58" s="993"/>
      <c r="AC58" s="993"/>
      <c r="AD58" s="993"/>
      <c r="AE58" s="993"/>
      <c r="AF58" s="993"/>
      <c r="AG58" s="993"/>
    </row>
    <row r="59" spans="2:33" s="994" customFormat="1" ht="81" customHeight="1">
      <c r="B59" s="3098">
        <v>13</v>
      </c>
      <c r="C59" s="3100">
        <f t="shared" si="10"/>
        <v>13</v>
      </c>
      <c r="D59" s="3065" t="str">
        <f>'كشف انتاج مدني جزئي'!E456</f>
        <v>اسلام خميس علي مجاور عمار</v>
      </c>
      <c r="E59" s="3066" t="str">
        <f>SUBSTITUTE('كشف انتاج مدني جزئي'!B456,"اجمالى","")</f>
        <v xml:space="preserve"> د/1 ناصر صحة التوقيع</v>
      </c>
      <c r="F59" s="3063" t="s">
        <v>728</v>
      </c>
      <c r="G59" s="3063">
        <v>1</v>
      </c>
      <c r="H59" s="3073" t="str">
        <f>'كشف انتاج مدني جزئي'!D456</f>
        <v>الأحد</v>
      </c>
      <c r="I59" s="5484"/>
      <c r="J59" s="5484"/>
      <c r="K59" s="254">
        <f>'كشف انتاج مدني جزئي'!U456</f>
        <v>0</v>
      </c>
      <c r="L59" s="3089">
        <f>'كشف انتاج مدني جزئي'!AA456</f>
        <v>0</v>
      </c>
      <c r="M59" s="3074">
        <f>'كشف انتاج مدني جزئي'!AB456</f>
        <v>0</v>
      </c>
      <c r="N59" s="3074">
        <f>'كشف انتاج مدني جزئي'!AH456</f>
        <v>0</v>
      </c>
      <c r="O59" s="3074">
        <f>'كشف انتاج مدني جزئي'!AL456+'كشف انتاج مدني جزئي'!AM456</f>
        <v>0</v>
      </c>
      <c r="P59" s="3090">
        <f t="shared" si="11"/>
        <v>0</v>
      </c>
      <c r="Q59" s="3093">
        <f>'كشف انتاج مدني جزئي'!V456</f>
        <v>0</v>
      </c>
      <c r="R59" s="3090">
        <f>'كشف انتاج مدني جزئي'!W456</f>
        <v>0</v>
      </c>
      <c r="S59" s="5530"/>
      <c r="T59" s="5530"/>
      <c r="U59" s="3089">
        <f>'كشف انتاج مدني جزئي'!AR456</f>
        <v>0</v>
      </c>
      <c r="V59" s="5532"/>
      <c r="W59" s="3075">
        <f>'كشف انتاج مدني جزئي'!AO456+'كشف انتاج مدني جزئي'!AP456+'كشف انتاج مدني جزئي'!AQ456+'كشف انتاج مدني جزئي'!AS456</f>
        <v>0</v>
      </c>
      <c r="X59" s="3090">
        <f t="shared" si="12"/>
        <v>0</v>
      </c>
      <c r="Y59" s="1693" t="e">
        <f t="shared" si="13"/>
        <v>#DIV/0!</v>
      </c>
      <c r="Z59" s="3057" t="e">
        <f t="shared" si="14"/>
        <v>#DIV/0!</v>
      </c>
      <c r="AA59" s="3060"/>
      <c r="AB59" s="993"/>
      <c r="AC59" s="993"/>
      <c r="AD59" s="993"/>
      <c r="AE59" s="993"/>
      <c r="AF59" s="993"/>
      <c r="AG59" s="993"/>
    </row>
    <row r="60" spans="2:33" s="994" customFormat="1" ht="81" customHeight="1">
      <c r="B60" s="3098">
        <v>14</v>
      </c>
      <c r="C60" s="3100">
        <f t="shared" si="10"/>
        <v>14</v>
      </c>
      <c r="D60" s="3065" t="str">
        <f>'كشف انتاج مدني جزئي'!E457</f>
        <v>محمود محمد إبراهيم عبد القادر</v>
      </c>
      <c r="E60" s="3066" t="str">
        <f>SUBSTITUTE('كشف انتاج مدني جزئي'!B457,"اجمالى","")</f>
        <v xml:space="preserve"> د/2 ناصر صحة التوقيع</v>
      </c>
      <c r="F60" s="3063" t="s">
        <v>728</v>
      </c>
      <c r="G60" s="3063">
        <v>1</v>
      </c>
      <c r="H60" s="3073" t="str">
        <f>'كشف انتاج مدني جزئي'!D457</f>
        <v>الثلاثاء</v>
      </c>
      <c r="I60" s="5484"/>
      <c r="J60" s="5484"/>
      <c r="K60" s="254">
        <f>'كشف انتاج مدني جزئي'!U457</f>
        <v>0</v>
      </c>
      <c r="L60" s="3089">
        <f>'كشف انتاج مدني جزئي'!AA457</f>
        <v>0</v>
      </c>
      <c r="M60" s="3074">
        <f>'كشف انتاج مدني جزئي'!AB457</f>
        <v>0</v>
      </c>
      <c r="N60" s="3074">
        <f>'كشف انتاج مدني جزئي'!AH457</f>
        <v>0</v>
      </c>
      <c r="O60" s="3074">
        <f>'كشف انتاج مدني جزئي'!AL457+'كشف انتاج مدني جزئي'!AM457</f>
        <v>0</v>
      </c>
      <c r="P60" s="3090">
        <f t="shared" si="11"/>
        <v>0</v>
      </c>
      <c r="Q60" s="3093">
        <f>'كشف انتاج مدني جزئي'!V457</f>
        <v>0</v>
      </c>
      <c r="R60" s="3090">
        <f>'كشف انتاج مدني جزئي'!W457</f>
        <v>0</v>
      </c>
      <c r="S60" s="5530"/>
      <c r="T60" s="5530"/>
      <c r="U60" s="3089">
        <f>'كشف انتاج مدني جزئي'!AR457</f>
        <v>0</v>
      </c>
      <c r="V60" s="5532"/>
      <c r="W60" s="3075">
        <f>'كشف انتاج مدني جزئي'!AO457+'كشف انتاج مدني جزئي'!AP457+'كشف انتاج مدني جزئي'!AQ457+'كشف انتاج مدني جزئي'!AS457</f>
        <v>0</v>
      </c>
      <c r="X60" s="3090">
        <f t="shared" si="12"/>
        <v>0</v>
      </c>
      <c r="Y60" s="1693" t="e">
        <f t="shared" si="13"/>
        <v>#DIV/0!</v>
      </c>
      <c r="Z60" s="3057" t="e">
        <f t="shared" si="14"/>
        <v>#DIV/0!</v>
      </c>
      <c r="AA60" s="3060"/>
      <c r="AB60" s="993"/>
      <c r="AC60" s="993"/>
      <c r="AD60" s="993"/>
      <c r="AE60" s="993"/>
      <c r="AF60" s="993"/>
      <c r="AG60" s="993"/>
    </row>
    <row r="61" spans="2:33" s="994" customFormat="1" ht="81" customHeight="1" thickBot="1">
      <c r="B61" s="3098">
        <v>15</v>
      </c>
      <c r="C61" s="3100">
        <f t="shared" si="10"/>
        <v>15</v>
      </c>
      <c r="D61" s="3065" t="str">
        <f>'كشف انتاج مدني جزئي'!E458</f>
        <v>محمود عبد الحميد حمدي السيد منصور غيضان</v>
      </c>
      <c r="E61" s="3066" t="str">
        <f>SUBSTITUTE('كشف انتاج مدني جزئي'!B458,"اجمالى","")</f>
        <v xml:space="preserve"> د/1 اهناسيا صحة التوقيع</v>
      </c>
      <c r="F61" s="3063" t="s">
        <v>725</v>
      </c>
      <c r="G61" s="3063">
        <v>1</v>
      </c>
      <c r="H61" s="3073" t="str">
        <f>'كشف انتاج مدني جزئي'!D458</f>
        <v>الأثنين</v>
      </c>
      <c r="I61" s="5484"/>
      <c r="J61" s="5484"/>
      <c r="K61" s="254">
        <f>'كشف انتاج مدني جزئي'!U458</f>
        <v>0</v>
      </c>
      <c r="L61" s="3089">
        <f>'كشف انتاج مدني جزئي'!AA458</f>
        <v>0</v>
      </c>
      <c r="M61" s="3074">
        <f>'كشف انتاج مدني جزئي'!AB458</f>
        <v>0</v>
      </c>
      <c r="N61" s="3074">
        <f>'كشف انتاج مدني جزئي'!AH458</f>
        <v>0</v>
      </c>
      <c r="O61" s="3074">
        <f>'كشف انتاج مدني جزئي'!AL458+'كشف انتاج مدني جزئي'!AM458</f>
        <v>0</v>
      </c>
      <c r="P61" s="3090">
        <f t="shared" si="11"/>
        <v>0</v>
      </c>
      <c r="Q61" s="3093">
        <f>'كشف انتاج مدني جزئي'!V458</f>
        <v>0</v>
      </c>
      <c r="R61" s="3090">
        <f>'كشف انتاج مدني جزئي'!W458</f>
        <v>0</v>
      </c>
      <c r="S61" s="5530"/>
      <c r="T61" s="5530"/>
      <c r="U61" s="3089">
        <f>'كشف انتاج مدني جزئي'!AR458</f>
        <v>0</v>
      </c>
      <c r="V61" s="5532"/>
      <c r="W61" s="3075">
        <f>'كشف انتاج مدني جزئي'!AO458+'كشف انتاج مدني جزئي'!AP458+'كشف انتاج مدني جزئي'!AQ458+'كشف انتاج مدني جزئي'!AS458</f>
        <v>0</v>
      </c>
      <c r="X61" s="3090">
        <f t="shared" si="12"/>
        <v>0</v>
      </c>
      <c r="Y61" s="1693" t="e">
        <f t="shared" si="13"/>
        <v>#DIV/0!</v>
      </c>
      <c r="Z61" s="3057" t="e">
        <f t="shared" si="14"/>
        <v>#DIV/0!</v>
      </c>
      <c r="AA61" s="3060"/>
      <c r="AB61" s="993"/>
      <c r="AC61" s="993"/>
      <c r="AD61" s="993"/>
      <c r="AE61" s="993"/>
      <c r="AF61" s="993"/>
      <c r="AG61" s="993"/>
    </row>
    <row r="62" spans="2:33" s="994" customFormat="1" ht="81" customHeight="1" thickBot="1">
      <c r="B62" s="3098">
        <v>16</v>
      </c>
      <c r="C62" s="3100">
        <f t="shared" si="10"/>
        <v>16</v>
      </c>
      <c r="D62" s="3065" t="str">
        <f>'كشف انتاج مدني جزئي'!E459</f>
        <v>مصطفى عبد الفتاح سيد سعد سرور</v>
      </c>
      <c r="E62" s="3066" t="str">
        <f>SUBSTITUTE('كشف انتاج مدني جزئي'!B459,"اجمالى","")</f>
        <v xml:space="preserve"> د/2 اهناسيا صحة التوقيع</v>
      </c>
      <c r="F62" s="3063" t="s">
        <v>725</v>
      </c>
      <c r="G62" s="3063">
        <v>1</v>
      </c>
      <c r="H62" s="3073" t="str">
        <f>'كشف انتاج مدني جزئي'!D459</f>
        <v>الخميس</v>
      </c>
      <c r="I62" s="5484"/>
      <c r="J62" s="5484"/>
      <c r="K62" s="254">
        <f>'كشف انتاج مدني جزئي'!U459</f>
        <v>0</v>
      </c>
      <c r="L62" s="3089">
        <f>'كشف انتاج مدني جزئي'!AA459</f>
        <v>0</v>
      </c>
      <c r="M62" s="3074">
        <f>'كشف انتاج مدني جزئي'!AB459</f>
        <v>0</v>
      </c>
      <c r="N62" s="3074">
        <f>'كشف انتاج مدني جزئي'!AH459</f>
        <v>0</v>
      </c>
      <c r="O62" s="3074">
        <f>'كشف انتاج مدني جزئي'!AL459+'كشف انتاج مدني جزئي'!AM459</f>
        <v>0</v>
      </c>
      <c r="P62" s="3090">
        <f t="shared" si="11"/>
        <v>0</v>
      </c>
      <c r="Q62" s="3093">
        <f>'كشف انتاج مدني جزئي'!V459</f>
        <v>0</v>
      </c>
      <c r="R62" s="3090">
        <f>'كشف انتاج مدني جزئي'!W459</f>
        <v>0</v>
      </c>
      <c r="S62" s="5530"/>
      <c r="T62" s="5530"/>
      <c r="U62" s="3089">
        <f>'كشف انتاج مدني جزئي'!AR459</f>
        <v>0</v>
      </c>
      <c r="V62" s="5532"/>
      <c r="W62" s="3075">
        <f>'كشف انتاج مدني جزئي'!AO459+'كشف انتاج مدني جزئي'!AP459+'كشف انتاج مدني جزئي'!AQ459+'كشف انتاج مدني جزئي'!AS459</f>
        <v>0</v>
      </c>
      <c r="X62" s="3090">
        <f t="shared" si="12"/>
        <v>0</v>
      </c>
      <c r="Y62" s="1693" t="e">
        <f t="shared" si="13"/>
        <v>#DIV/0!</v>
      </c>
      <c r="Z62" s="3057" t="e">
        <f t="shared" si="14"/>
        <v>#DIV/0!</v>
      </c>
      <c r="AA62" s="3060"/>
      <c r="AB62" s="2588"/>
      <c r="AC62" s="2588"/>
      <c r="AD62" s="2589"/>
      <c r="AE62" s="993"/>
      <c r="AF62" s="993"/>
      <c r="AG62" s="993"/>
    </row>
    <row r="63" spans="2:33" s="994" customFormat="1" ht="81" customHeight="1">
      <c r="B63" s="3098">
        <v>17</v>
      </c>
      <c r="C63" s="3100">
        <f t="shared" si="10"/>
        <v>17</v>
      </c>
      <c r="D63" s="3065" t="str">
        <f>'كشف انتاج مدني جزئي'!E460</f>
        <v>محمد احمد شوقي عبد العظيم سيد</v>
      </c>
      <c r="E63" s="3066" t="str">
        <f>SUBSTITUTE('كشف انتاج مدني جزئي'!B460,"اجمالى","")</f>
        <v xml:space="preserve"> د/1 ببا صحة التوقيع</v>
      </c>
      <c r="F63" s="3063" t="s">
        <v>603</v>
      </c>
      <c r="G63" s="3063">
        <v>1</v>
      </c>
      <c r="H63" s="3073" t="str">
        <f>'كشف انتاج مدني جزئي'!D460</f>
        <v>الأحد</v>
      </c>
      <c r="I63" s="5484"/>
      <c r="J63" s="5484"/>
      <c r="K63" s="254">
        <f>'كشف انتاج مدني جزئي'!U460</f>
        <v>0</v>
      </c>
      <c r="L63" s="3089">
        <f>'كشف انتاج مدني جزئي'!AA460</f>
        <v>0</v>
      </c>
      <c r="M63" s="3074">
        <f>'كشف انتاج مدني جزئي'!AB460</f>
        <v>0</v>
      </c>
      <c r="N63" s="3074">
        <f>'كشف انتاج مدني جزئي'!AH460</f>
        <v>0</v>
      </c>
      <c r="O63" s="3074">
        <f>'كشف انتاج مدني جزئي'!AL460+'كشف انتاج مدني جزئي'!AM460</f>
        <v>0</v>
      </c>
      <c r="P63" s="3090">
        <f t="shared" si="11"/>
        <v>0</v>
      </c>
      <c r="Q63" s="3093">
        <f>'كشف انتاج مدني جزئي'!V460</f>
        <v>0</v>
      </c>
      <c r="R63" s="3090">
        <f>'كشف انتاج مدني جزئي'!W460</f>
        <v>0</v>
      </c>
      <c r="S63" s="5530"/>
      <c r="T63" s="5530"/>
      <c r="U63" s="3089">
        <f>'كشف انتاج مدني جزئي'!AR460</f>
        <v>0</v>
      </c>
      <c r="V63" s="5532"/>
      <c r="W63" s="3075">
        <f>'كشف انتاج مدني جزئي'!AO460+'كشف انتاج مدني جزئي'!AP460+'كشف انتاج مدني جزئي'!AQ460+'كشف انتاج مدني جزئي'!AS460</f>
        <v>0</v>
      </c>
      <c r="X63" s="3090">
        <f t="shared" si="12"/>
        <v>0</v>
      </c>
      <c r="Y63" s="1693" t="e">
        <f t="shared" si="13"/>
        <v>#DIV/0!</v>
      </c>
      <c r="Z63" s="3057" t="e">
        <f t="shared" si="14"/>
        <v>#DIV/0!</v>
      </c>
      <c r="AA63" s="3060"/>
      <c r="AB63" s="993"/>
      <c r="AC63" s="993"/>
      <c r="AD63" s="993"/>
      <c r="AE63" s="993"/>
      <c r="AF63" s="993"/>
      <c r="AG63" s="993"/>
    </row>
    <row r="64" spans="2:33" s="994" customFormat="1" ht="81" customHeight="1">
      <c r="B64" s="3098">
        <v>18</v>
      </c>
      <c r="C64" s="3100">
        <f t="shared" si="10"/>
        <v>18</v>
      </c>
      <c r="D64" s="3065" t="str">
        <f>'كشف انتاج مدني جزئي'!E461</f>
        <v>محمد سلامة عطية السمان</v>
      </c>
      <c r="E64" s="3066" t="str">
        <f>SUBSTITUTE('كشف انتاج مدني جزئي'!B461,"اجمالى","")</f>
        <v xml:space="preserve"> د/2 ببا صحة التوقيع</v>
      </c>
      <c r="F64" s="3063" t="s">
        <v>603</v>
      </c>
      <c r="G64" s="3063">
        <v>1</v>
      </c>
      <c r="H64" s="3073" t="str">
        <f>'كشف انتاج مدني جزئي'!D461</f>
        <v>الأربعاء</v>
      </c>
      <c r="I64" s="5484"/>
      <c r="J64" s="5484"/>
      <c r="K64" s="254">
        <f>'كشف انتاج مدني جزئي'!U461</f>
        <v>0</v>
      </c>
      <c r="L64" s="3089">
        <f>'كشف انتاج مدني جزئي'!AA461</f>
        <v>0</v>
      </c>
      <c r="M64" s="3074">
        <f>'كشف انتاج مدني جزئي'!AB461</f>
        <v>0</v>
      </c>
      <c r="N64" s="3074">
        <f>'كشف انتاج مدني جزئي'!AH461</f>
        <v>0</v>
      </c>
      <c r="O64" s="3074">
        <f>'كشف انتاج مدني جزئي'!AL461+'كشف انتاج مدني جزئي'!AM461</f>
        <v>0</v>
      </c>
      <c r="P64" s="3090">
        <f t="shared" si="11"/>
        <v>0</v>
      </c>
      <c r="Q64" s="3093">
        <f>'كشف انتاج مدني جزئي'!V461</f>
        <v>0</v>
      </c>
      <c r="R64" s="3090">
        <f>'كشف انتاج مدني جزئي'!W461</f>
        <v>0</v>
      </c>
      <c r="S64" s="5530"/>
      <c r="T64" s="5530"/>
      <c r="U64" s="3089">
        <f>'كشف انتاج مدني جزئي'!AR461</f>
        <v>0</v>
      </c>
      <c r="V64" s="5532"/>
      <c r="W64" s="3075">
        <f>'كشف انتاج مدني جزئي'!AO461+'كشف انتاج مدني جزئي'!AP461+'كشف انتاج مدني جزئي'!AQ461+'كشف انتاج مدني جزئي'!AS461</f>
        <v>0</v>
      </c>
      <c r="X64" s="3090">
        <f t="shared" si="12"/>
        <v>0</v>
      </c>
      <c r="Y64" s="1693" t="e">
        <f t="shared" si="13"/>
        <v>#DIV/0!</v>
      </c>
      <c r="Z64" s="3057" t="e">
        <f t="shared" si="14"/>
        <v>#DIV/0!</v>
      </c>
      <c r="AA64" s="3060"/>
      <c r="AB64" s="993"/>
      <c r="AC64" s="993"/>
      <c r="AD64" s="993"/>
      <c r="AE64" s="993"/>
      <c r="AF64" s="993"/>
      <c r="AG64" s="993"/>
    </row>
    <row r="65" spans="2:33" s="994" customFormat="1" ht="81" customHeight="1">
      <c r="B65" s="3098">
        <v>19</v>
      </c>
      <c r="C65" s="3100">
        <f t="shared" si="10"/>
        <v>19</v>
      </c>
      <c r="D65" s="3065" t="str">
        <f>'كشف انتاج مدني جزئي'!E462</f>
        <v>مصطفى محمد سيد محمد عطوة</v>
      </c>
      <c r="E65" s="3066" t="str">
        <f>SUBSTITUTE('كشف انتاج مدني جزئي'!B462,"اجمالى","")</f>
        <v xml:space="preserve"> د/3 ببا صحة التوقيع</v>
      </c>
      <c r="F65" s="3063" t="s">
        <v>603</v>
      </c>
      <c r="G65" s="3063">
        <v>1</v>
      </c>
      <c r="H65" s="3073" t="str">
        <f>'كشف انتاج مدني جزئي'!D462</f>
        <v>الثلاثاء</v>
      </c>
      <c r="I65" s="5484"/>
      <c r="J65" s="5484"/>
      <c r="K65" s="254">
        <f>'كشف انتاج مدني جزئي'!U462</f>
        <v>0</v>
      </c>
      <c r="L65" s="3089">
        <f>'كشف انتاج مدني جزئي'!AA462</f>
        <v>0</v>
      </c>
      <c r="M65" s="3074">
        <f>'كشف انتاج مدني جزئي'!AB462</f>
        <v>0</v>
      </c>
      <c r="N65" s="3074">
        <f>'كشف انتاج مدني جزئي'!AH462</f>
        <v>0</v>
      </c>
      <c r="O65" s="3074">
        <f>'كشف انتاج مدني جزئي'!AL462+'كشف انتاج مدني جزئي'!AM462</f>
        <v>0</v>
      </c>
      <c r="P65" s="3090">
        <f t="shared" si="11"/>
        <v>0</v>
      </c>
      <c r="Q65" s="3093">
        <f>'كشف انتاج مدني جزئي'!V462</f>
        <v>0</v>
      </c>
      <c r="R65" s="3090">
        <f>'كشف انتاج مدني جزئي'!W462</f>
        <v>0</v>
      </c>
      <c r="S65" s="5530"/>
      <c r="T65" s="5530"/>
      <c r="U65" s="3089">
        <f>'كشف انتاج مدني جزئي'!AR462</f>
        <v>0</v>
      </c>
      <c r="V65" s="5532"/>
      <c r="W65" s="3075">
        <f>'كشف انتاج مدني جزئي'!AO462+'كشف انتاج مدني جزئي'!AP462+'كشف انتاج مدني جزئي'!AQ462+'كشف انتاج مدني جزئي'!AS462</f>
        <v>0</v>
      </c>
      <c r="X65" s="3090">
        <f t="shared" si="12"/>
        <v>0</v>
      </c>
      <c r="Y65" s="1693" t="e">
        <f t="shared" si="13"/>
        <v>#DIV/0!</v>
      </c>
      <c r="Z65" s="3057" t="e">
        <f t="shared" si="14"/>
        <v>#DIV/0!</v>
      </c>
      <c r="AA65" s="3060"/>
      <c r="AB65" s="993"/>
      <c r="AC65" s="993"/>
      <c r="AD65" s="993"/>
      <c r="AE65" s="993"/>
      <c r="AF65" s="993"/>
      <c r="AG65" s="993"/>
    </row>
    <row r="66" spans="2:33" s="994" customFormat="1" ht="81" customHeight="1">
      <c r="B66" s="3098">
        <v>20</v>
      </c>
      <c r="C66" s="3100">
        <f t="shared" si="10"/>
        <v>20</v>
      </c>
      <c r="D66" s="3065" t="str">
        <f>'كشف انتاج مدني جزئي'!E463</f>
        <v>مصطفى عمر صالح حسين</v>
      </c>
      <c r="E66" s="3066" t="str">
        <f>SUBSTITUTE('كشف انتاج مدني جزئي'!B463,"اجمالى","")</f>
        <v xml:space="preserve"> د/1 الفشن صحة التوقيع</v>
      </c>
      <c r="F66" s="3063" t="s">
        <v>729</v>
      </c>
      <c r="G66" s="3063">
        <v>1</v>
      </c>
      <c r="H66" s="3073" t="str">
        <f>'كشف انتاج مدني جزئي'!D463</f>
        <v>الأثنين</v>
      </c>
      <c r="I66" s="5484"/>
      <c r="J66" s="5484"/>
      <c r="K66" s="254">
        <f>'كشف انتاج مدني جزئي'!U463</f>
        <v>0</v>
      </c>
      <c r="L66" s="3089">
        <f>'كشف انتاج مدني جزئي'!AA463</f>
        <v>0</v>
      </c>
      <c r="M66" s="3074">
        <f>'كشف انتاج مدني جزئي'!AB463</f>
        <v>0</v>
      </c>
      <c r="N66" s="3074">
        <f>'كشف انتاج مدني جزئي'!AH463</f>
        <v>0</v>
      </c>
      <c r="O66" s="3074">
        <f>'كشف انتاج مدني جزئي'!AL463+'كشف انتاج مدني جزئي'!AM463</f>
        <v>0</v>
      </c>
      <c r="P66" s="3090">
        <f t="shared" si="11"/>
        <v>0</v>
      </c>
      <c r="Q66" s="3093">
        <f>'كشف انتاج مدني جزئي'!V463</f>
        <v>0</v>
      </c>
      <c r="R66" s="3090">
        <f>'كشف انتاج مدني جزئي'!W463</f>
        <v>0</v>
      </c>
      <c r="S66" s="5530"/>
      <c r="T66" s="5530"/>
      <c r="U66" s="3089">
        <f>'كشف انتاج مدني جزئي'!AR463</f>
        <v>0</v>
      </c>
      <c r="V66" s="5532"/>
      <c r="W66" s="3075">
        <f>'كشف انتاج مدني جزئي'!AO463+'كشف انتاج مدني جزئي'!AP463+'كشف انتاج مدني جزئي'!AQ463+'كشف انتاج مدني جزئي'!AS463</f>
        <v>0</v>
      </c>
      <c r="X66" s="3090">
        <f t="shared" si="12"/>
        <v>0</v>
      </c>
      <c r="Y66" s="1693" t="e">
        <f t="shared" si="13"/>
        <v>#DIV/0!</v>
      </c>
      <c r="Z66" s="3057" t="e">
        <f t="shared" si="14"/>
        <v>#DIV/0!</v>
      </c>
      <c r="AA66" s="3060"/>
      <c r="AB66" s="993"/>
      <c r="AC66" s="993"/>
      <c r="AD66" s="993"/>
      <c r="AE66" s="993"/>
      <c r="AF66" s="993"/>
      <c r="AG66" s="993"/>
    </row>
    <row r="67" spans="2:33" s="994" customFormat="1" ht="81" customHeight="1">
      <c r="B67" s="3098">
        <v>21</v>
      </c>
      <c r="C67" s="3100">
        <f t="shared" si="10"/>
        <v>21</v>
      </c>
      <c r="D67" s="3065" t="str">
        <f>'كشف انتاج مدني جزئي'!E464</f>
        <v>حسام عمر توفيق عبد الغني</v>
      </c>
      <c r="E67" s="3066" t="str">
        <f>SUBSTITUTE('كشف انتاج مدني جزئي'!B464,"اجمالى","")</f>
        <v xml:space="preserve"> د/2 الفشن صحة التوقيع</v>
      </c>
      <c r="F67" s="3063" t="s">
        <v>729</v>
      </c>
      <c r="G67" s="3063">
        <v>1</v>
      </c>
      <c r="H67" s="3073" t="str">
        <f>'كشف انتاج مدني جزئي'!D464</f>
        <v>السبت</v>
      </c>
      <c r="I67" s="5484"/>
      <c r="J67" s="5484"/>
      <c r="K67" s="254">
        <f>'كشف انتاج مدني جزئي'!U464</f>
        <v>0</v>
      </c>
      <c r="L67" s="3089">
        <f>'كشف انتاج مدني جزئي'!AA464</f>
        <v>0</v>
      </c>
      <c r="M67" s="3074">
        <f>'كشف انتاج مدني جزئي'!AB464</f>
        <v>0</v>
      </c>
      <c r="N67" s="3074">
        <f>'كشف انتاج مدني جزئي'!AH464</f>
        <v>0</v>
      </c>
      <c r="O67" s="3074">
        <f>'كشف انتاج مدني جزئي'!AL464+'كشف انتاج مدني جزئي'!AM464</f>
        <v>0</v>
      </c>
      <c r="P67" s="3090">
        <f t="shared" si="11"/>
        <v>0</v>
      </c>
      <c r="Q67" s="3093">
        <f>'كشف انتاج مدني جزئي'!V464</f>
        <v>0</v>
      </c>
      <c r="R67" s="3090">
        <f>'كشف انتاج مدني جزئي'!W464</f>
        <v>0</v>
      </c>
      <c r="S67" s="5530"/>
      <c r="T67" s="5530"/>
      <c r="U67" s="3089">
        <f>'كشف انتاج مدني جزئي'!AR464</f>
        <v>0</v>
      </c>
      <c r="V67" s="5532"/>
      <c r="W67" s="3075">
        <f>'كشف انتاج مدني جزئي'!AO464+'كشف انتاج مدني جزئي'!AP464+'كشف انتاج مدني جزئي'!AQ464+'كشف انتاج مدني جزئي'!AS464</f>
        <v>0</v>
      </c>
      <c r="X67" s="3090">
        <f t="shared" si="12"/>
        <v>0</v>
      </c>
      <c r="Y67" s="1693" t="e">
        <f t="shared" si="13"/>
        <v>#DIV/0!</v>
      </c>
      <c r="Z67" s="3057" t="e">
        <f t="shared" si="14"/>
        <v>#DIV/0!</v>
      </c>
      <c r="AA67" s="3060"/>
      <c r="AB67" s="993"/>
      <c r="AC67" s="993"/>
      <c r="AD67" s="993"/>
      <c r="AE67" s="993"/>
      <c r="AF67" s="993"/>
      <c r="AG67" s="993"/>
    </row>
    <row r="68" spans="2:33" s="994" customFormat="1" ht="81" customHeight="1">
      <c r="B68" s="3098">
        <v>22</v>
      </c>
      <c r="C68" s="3100">
        <f t="shared" si="10"/>
        <v>22</v>
      </c>
      <c r="D68" s="3065" t="str">
        <f>'كشف انتاج مدني جزئي'!E465</f>
        <v>احمد عادل احمد عيسي</v>
      </c>
      <c r="E68" s="3066" t="str">
        <f>SUBSTITUTE('كشف انتاج مدني جزئي'!B465,"اجمالى","")</f>
        <v xml:space="preserve"> د/3 الفشن صحة التوقيع</v>
      </c>
      <c r="F68" s="3063" t="s">
        <v>729</v>
      </c>
      <c r="G68" s="3063">
        <v>1</v>
      </c>
      <c r="H68" s="3073" t="str">
        <f>'كشف انتاج مدني جزئي'!D465</f>
        <v>الأربعاء</v>
      </c>
      <c r="I68" s="5484"/>
      <c r="J68" s="5484"/>
      <c r="K68" s="254">
        <f>'كشف انتاج مدني جزئي'!U465</f>
        <v>0</v>
      </c>
      <c r="L68" s="3089">
        <f>'كشف انتاج مدني جزئي'!AA465</f>
        <v>0</v>
      </c>
      <c r="M68" s="3074">
        <f>'كشف انتاج مدني جزئي'!AB465</f>
        <v>0</v>
      </c>
      <c r="N68" s="3074">
        <f>'كشف انتاج مدني جزئي'!AH465</f>
        <v>0</v>
      </c>
      <c r="O68" s="3074">
        <f>'كشف انتاج مدني جزئي'!AL465+'كشف انتاج مدني جزئي'!AM465</f>
        <v>0</v>
      </c>
      <c r="P68" s="3090">
        <f t="shared" si="11"/>
        <v>0</v>
      </c>
      <c r="Q68" s="3093">
        <f>'كشف انتاج مدني جزئي'!V465</f>
        <v>0</v>
      </c>
      <c r="R68" s="3090">
        <f>'كشف انتاج مدني جزئي'!W465</f>
        <v>0</v>
      </c>
      <c r="S68" s="5530"/>
      <c r="T68" s="5530"/>
      <c r="U68" s="3089">
        <f>'كشف انتاج مدني جزئي'!AR465</f>
        <v>0</v>
      </c>
      <c r="V68" s="5532"/>
      <c r="W68" s="3075">
        <f>'كشف انتاج مدني جزئي'!AO465+'كشف انتاج مدني جزئي'!AP465+'كشف انتاج مدني جزئي'!AQ465+'كشف انتاج مدني جزئي'!AS465</f>
        <v>0</v>
      </c>
      <c r="X68" s="3090">
        <f t="shared" si="12"/>
        <v>0</v>
      </c>
      <c r="Y68" s="1693" t="e">
        <f t="shared" si="13"/>
        <v>#DIV/0!</v>
      </c>
      <c r="Z68" s="3057" t="e">
        <f t="shared" si="14"/>
        <v>#DIV/0!</v>
      </c>
      <c r="AA68" s="3060"/>
      <c r="AB68" s="993"/>
      <c r="AC68" s="993"/>
      <c r="AD68" s="993"/>
      <c r="AE68" s="993"/>
      <c r="AF68" s="993"/>
      <c r="AG68" s="993"/>
    </row>
    <row r="69" spans="2:33" s="994" customFormat="1" ht="81" customHeight="1">
      <c r="B69" s="3098">
        <v>23</v>
      </c>
      <c r="C69" s="3100">
        <f t="shared" si="10"/>
        <v>23</v>
      </c>
      <c r="D69" s="3065" t="str">
        <f>'كشف انتاج مدني جزئي'!E466</f>
        <v>احمد عصام ابراهيم على</v>
      </c>
      <c r="E69" s="3066" t="str">
        <f>SUBSTITUTE('كشف انتاج مدني جزئي'!B466,"اجمالى","")</f>
        <v xml:space="preserve"> د/1 سمسطا  صحة التوقيع</v>
      </c>
      <c r="F69" s="3063" t="s">
        <v>726</v>
      </c>
      <c r="G69" s="3063">
        <v>1</v>
      </c>
      <c r="H69" s="3073" t="str">
        <f>'كشف انتاج مدني جزئي'!D466</f>
        <v>الأثنين</v>
      </c>
      <c r="I69" s="5484"/>
      <c r="J69" s="5484"/>
      <c r="K69" s="254">
        <f>'كشف انتاج مدني جزئي'!U466</f>
        <v>0</v>
      </c>
      <c r="L69" s="3089">
        <f>'كشف انتاج مدني جزئي'!AA466</f>
        <v>0</v>
      </c>
      <c r="M69" s="3074">
        <f>'كشف انتاج مدني جزئي'!AB466</f>
        <v>0</v>
      </c>
      <c r="N69" s="3074">
        <f>'كشف انتاج مدني جزئي'!AH466</f>
        <v>0</v>
      </c>
      <c r="O69" s="3074">
        <f>'كشف انتاج مدني جزئي'!AL466+'كشف انتاج مدني جزئي'!AM466</f>
        <v>0</v>
      </c>
      <c r="P69" s="3090">
        <f t="shared" si="11"/>
        <v>0</v>
      </c>
      <c r="Q69" s="3093">
        <f>'كشف انتاج مدني جزئي'!V466</f>
        <v>0</v>
      </c>
      <c r="R69" s="3090">
        <f>'كشف انتاج مدني جزئي'!W466</f>
        <v>0</v>
      </c>
      <c r="S69" s="5530"/>
      <c r="T69" s="5530"/>
      <c r="U69" s="3089">
        <f>'كشف انتاج مدني جزئي'!AR466</f>
        <v>0</v>
      </c>
      <c r="V69" s="5532"/>
      <c r="W69" s="3075">
        <f>'كشف انتاج مدني جزئي'!AO466+'كشف انتاج مدني جزئي'!AP466+'كشف انتاج مدني جزئي'!AQ466+'كشف انتاج مدني جزئي'!AS466</f>
        <v>0</v>
      </c>
      <c r="X69" s="3090">
        <f t="shared" si="12"/>
        <v>0</v>
      </c>
      <c r="Y69" s="1693" t="e">
        <f t="shared" si="13"/>
        <v>#DIV/0!</v>
      </c>
      <c r="Z69" s="3057" t="e">
        <f t="shared" si="14"/>
        <v>#DIV/0!</v>
      </c>
      <c r="AA69" s="3060"/>
      <c r="AB69" s="993"/>
      <c r="AC69" s="993"/>
      <c r="AD69" s="993"/>
      <c r="AE69" s="993"/>
      <c r="AF69" s="993"/>
      <c r="AG69" s="993"/>
    </row>
    <row r="70" spans="2:33" s="994" customFormat="1" ht="81" customHeight="1" thickBot="1">
      <c r="B70" s="3098">
        <v>24</v>
      </c>
      <c r="C70" s="3100">
        <f t="shared" si="10"/>
        <v>24</v>
      </c>
      <c r="D70" s="3079" t="str">
        <f>'كشف انتاج مدني جزئي'!E467</f>
        <v>محمد حافظ عباس امين</v>
      </c>
      <c r="E70" s="3080" t="str">
        <f>SUBSTITUTE('كشف انتاج مدني جزئي'!B467,"اجمالى","")</f>
        <v xml:space="preserve"> د/2 سمسطا  صحة التوقيع</v>
      </c>
      <c r="F70" s="3085" t="s">
        <v>726</v>
      </c>
      <c r="G70" s="3085">
        <v>1</v>
      </c>
      <c r="H70" s="3081" t="str">
        <f>'كشف انتاج مدني جزئي'!D467</f>
        <v>الخميس</v>
      </c>
      <c r="I70" s="5485"/>
      <c r="J70" s="5485"/>
      <c r="K70" s="5385">
        <f>'كشف انتاج مدني جزئي'!U467</f>
        <v>0</v>
      </c>
      <c r="L70" s="3101">
        <f>'كشف انتاج مدني جزئي'!AA467</f>
        <v>0</v>
      </c>
      <c r="M70" s="3102">
        <f>'كشف انتاج مدني جزئي'!AB467</f>
        <v>0</v>
      </c>
      <c r="N70" s="3102">
        <f>'كشف انتاج مدني جزئي'!AH467</f>
        <v>0</v>
      </c>
      <c r="O70" s="3102">
        <f>'كشف انتاج مدني جزئي'!AL467+'كشف انتاج مدني جزئي'!AM467</f>
        <v>0</v>
      </c>
      <c r="P70" s="3103">
        <f t="shared" si="11"/>
        <v>0</v>
      </c>
      <c r="Q70" s="3104">
        <f>'كشف انتاج مدني جزئي'!V467</f>
        <v>0</v>
      </c>
      <c r="R70" s="3103">
        <f>'كشف انتاج مدني جزئي'!W467</f>
        <v>0</v>
      </c>
      <c r="S70" s="5531"/>
      <c r="T70" s="5531"/>
      <c r="U70" s="3101">
        <f>'كشف انتاج مدني جزئي'!AR467</f>
        <v>0</v>
      </c>
      <c r="V70" s="5533"/>
      <c r="W70" s="3105">
        <f>'كشف انتاج مدني جزئي'!AO467+'كشف انتاج مدني جزئي'!AP467+'كشف انتاج مدني جزئي'!AQ467+'كشف انتاج مدني جزئي'!AS467</f>
        <v>0</v>
      </c>
      <c r="X70" s="3103">
        <f t="shared" si="12"/>
        <v>0</v>
      </c>
      <c r="Y70" s="3107" t="e">
        <f t="shared" si="13"/>
        <v>#DIV/0!</v>
      </c>
      <c r="Z70" s="5384" t="e">
        <f t="shared" si="14"/>
        <v>#DIV/0!</v>
      </c>
      <c r="AA70" s="3060"/>
      <c r="AB70" s="993"/>
      <c r="AC70" s="993"/>
      <c r="AD70" s="993"/>
      <c r="AE70" s="993"/>
      <c r="AF70" s="993"/>
      <c r="AG70" s="993"/>
    </row>
    <row r="71" spans="2:33" ht="2.25" customHeight="1" thickBot="1">
      <c r="B71" s="3099"/>
      <c r="C71" s="8409" t="s">
        <v>730</v>
      </c>
      <c r="D71" s="8410"/>
      <c r="E71" s="8410"/>
      <c r="F71" s="8410"/>
      <c r="G71" s="8410"/>
      <c r="H71" s="8410"/>
      <c r="I71" s="5465"/>
      <c r="J71" s="5465"/>
      <c r="K71" s="3106">
        <f>SUM(K47:K70)</f>
        <v>0</v>
      </c>
      <c r="L71" s="3082">
        <f t="shared" ref="L71:X71" si="15">SUM(L47:L70)</f>
        <v>0</v>
      </c>
      <c r="M71" s="3083">
        <f t="shared" si="15"/>
        <v>0</v>
      </c>
      <c r="N71" s="3083">
        <f t="shared" si="15"/>
        <v>0</v>
      </c>
      <c r="O71" s="3083">
        <f t="shared" si="15"/>
        <v>0</v>
      </c>
      <c r="P71" s="3088">
        <f t="shared" si="15"/>
        <v>0</v>
      </c>
      <c r="Q71" s="3091">
        <f t="shared" si="15"/>
        <v>0</v>
      </c>
      <c r="R71" s="3092">
        <f t="shared" si="15"/>
        <v>0</v>
      </c>
      <c r="S71" s="3095"/>
      <c r="T71" s="3095"/>
      <c r="U71" s="3091">
        <f t="shared" si="15"/>
        <v>0</v>
      </c>
      <c r="V71" s="3082"/>
      <c r="W71" s="3083">
        <f t="shared" si="15"/>
        <v>0</v>
      </c>
      <c r="X71" s="3092">
        <f t="shared" si="15"/>
        <v>0</v>
      </c>
      <c r="Y71" s="3086" t="e">
        <f t="shared" ref="Y71" si="16">L71/K71</f>
        <v>#DIV/0!</v>
      </c>
      <c r="Z71" s="3086" t="e">
        <f t="shared" ref="Z71" si="17">P71/K71</f>
        <v>#DIV/0!</v>
      </c>
      <c r="AA71" s="3061" t="s">
        <v>731</v>
      </c>
      <c r="AB71" s="982">
        <f>K71</f>
        <v>0</v>
      </c>
      <c r="AC71" s="995" t="s">
        <v>449</v>
      </c>
      <c r="AD71" s="984">
        <v>0</v>
      </c>
      <c r="AE71" s="996"/>
      <c r="AF71" s="988"/>
      <c r="AG71" s="988"/>
    </row>
    <row r="72" spans="2:33" ht="60" customHeight="1" thickBot="1">
      <c r="B72" s="1694"/>
      <c r="C72" s="8422" t="s">
        <v>732</v>
      </c>
      <c r="D72" s="8422"/>
      <c r="E72" s="1696"/>
      <c r="F72" s="1695"/>
      <c r="G72" s="1695"/>
      <c r="H72" s="1695"/>
      <c r="I72" s="1695"/>
      <c r="J72" s="1695"/>
      <c r="K72" s="8423" t="s">
        <v>544</v>
      </c>
      <c r="L72" s="8423"/>
      <c r="M72" s="1696"/>
      <c r="N72" s="1696"/>
      <c r="O72" s="1696"/>
      <c r="P72" s="1708"/>
      <c r="Q72" s="1708"/>
      <c r="R72" s="1708"/>
      <c r="S72" s="1708"/>
      <c r="T72" s="1708"/>
      <c r="U72" s="1708"/>
      <c r="V72" s="1708"/>
      <c r="W72" s="1708"/>
      <c r="X72" s="1708"/>
      <c r="Y72" s="1708"/>
      <c r="Z72" s="1701"/>
      <c r="AA72" s="1708"/>
      <c r="AB72" s="8412" t="s">
        <v>451</v>
      </c>
      <c r="AC72" s="8412"/>
      <c r="AD72" s="8412"/>
      <c r="AE72" s="988"/>
      <c r="AF72" s="988"/>
      <c r="AG72" s="988"/>
    </row>
    <row r="73" spans="2:33" ht="60" customHeight="1" thickBot="1">
      <c r="B73" s="768"/>
      <c r="C73" s="997"/>
      <c r="D73" s="997"/>
      <c r="E73" s="986"/>
      <c r="F73" s="985"/>
      <c r="G73" s="985"/>
      <c r="H73" s="985"/>
      <c r="I73" s="985"/>
      <c r="J73" s="985"/>
      <c r="K73" s="985"/>
      <c r="L73" s="985"/>
      <c r="M73" s="986"/>
      <c r="N73" s="986"/>
      <c r="O73" s="986"/>
      <c r="P73" s="988"/>
      <c r="Q73" s="988"/>
      <c r="R73" s="988"/>
      <c r="S73" s="988"/>
      <c r="T73" s="988"/>
      <c r="U73" s="988"/>
      <c r="V73" s="988"/>
      <c r="W73" s="988"/>
      <c r="X73" s="988"/>
      <c r="Y73" s="988"/>
      <c r="Z73" s="987"/>
      <c r="AA73" s="981" t="s">
        <v>731</v>
      </c>
      <c r="AB73" s="982">
        <f>SUM(L47:L68)</f>
        <v>0</v>
      </c>
      <c r="AC73" s="995" t="s">
        <v>452</v>
      </c>
      <c r="AD73" s="984">
        <f>'كشف انتاج مدني جزئي'!AA399</f>
        <v>0</v>
      </c>
      <c r="AE73" s="988"/>
      <c r="AF73" s="988"/>
      <c r="AG73" s="988"/>
    </row>
    <row r="74" spans="2:33" ht="39" customHeight="1">
      <c r="B74" s="988"/>
      <c r="C74" s="998"/>
      <c r="D74" s="998"/>
      <c r="E74" s="998"/>
      <c r="F74" s="998"/>
      <c r="G74" s="998"/>
      <c r="H74" s="998"/>
      <c r="I74" s="998"/>
      <c r="J74" s="998"/>
      <c r="K74" s="998"/>
      <c r="L74" s="998"/>
      <c r="M74" s="998"/>
      <c r="N74" s="998"/>
      <c r="O74" s="998"/>
      <c r="P74" s="998"/>
      <c r="Q74" s="998"/>
      <c r="R74" s="998"/>
      <c r="S74" s="998"/>
      <c r="T74" s="998"/>
      <c r="U74" s="987"/>
      <c r="V74" s="987"/>
      <c r="W74" s="988"/>
      <c r="X74" s="988"/>
      <c r="Y74" s="988"/>
      <c r="Z74" s="988"/>
      <c r="AA74" s="999"/>
      <c r="AB74" s="988"/>
      <c r="AC74" s="988"/>
    </row>
    <row r="75" spans="2:33" ht="39" customHeight="1">
      <c r="B75" s="7015" t="s">
        <v>735</v>
      </c>
      <c r="C75" s="7015"/>
      <c r="D75" s="7015"/>
      <c r="E75" s="7015"/>
      <c r="F75" s="7015"/>
      <c r="G75" s="7015"/>
      <c r="H75" s="7015"/>
      <c r="I75" s="7015"/>
      <c r="J75" s="7015"/>
      <c r="K75" s="7015"/>
      <c r="L75" s="7015"/>
      <c r="M75" s="7015"/>
      <c r="N75" s="7015"/>
      <c r="O75" s="7015"/>
      <c r="P75" s="7015"/>
      <c r="Q75" s="1000"/>
      <c r="R75" s="1000"/>
      <c r="S75" s="1000"/>
      <c r="T75" s="1000"/>
      <c r="U75" s="1001"/>
      <c r="V75" s="1001"/>
      <c r="W75" s="1002"/>
      <c r="X75" s="1002"/>
      <c r="Y75" s="988"/>
      <c r="Z75" s="988"/>
      <c r="AA75" s="999"/>
      <c r="AB75" s="988"/>
      <c r="AC75" s="988"/>
    </row>
    <row r="76" spans="2:33" ht="39" customHeight="1" thickBot="1">
      <c r="B76" s="1002"/>
      <c r="C76" s="1002"/>
      <c r="D76" s="8415" t="s">
        <v>736</v>
      </c>
      <c r="E76" s="8415"/>
      <c r="F76" s="8415"/>
      <c r="G76" s="8415"/>
      <c r="H76" s="8415"/>
      <c r="I76" s="8415"/>
      <c r="J76" s="8415"/>
      <c r="K76" s="8415"/>
      <c r="L76" s="8415"/>
      <c r="M76" s="8415"/>
      <c r="N76" s="1000"/>
      <c r="O76" s="1000"/>
      <c r="P76" s="1002"/>
      <c r="Q76" s="1002"/>
      <c r="R76" s="1002"/>
      <c r="S76" s="1002"/>
      <c r="T76" s="1002"/>
      <c r="U76" s="1001"/>
      <c r="V76" s="1001"/>
      <c r="W76" s="1002"/>
      <c r="X76" s="1002"/>
      <c r="Y76" s="988"/>
      <c r="Z76" s="988"/>
      <c r="AA76" s="999"/>
      <c r="AB76" s="988"/>
      <c r="AC76" s="988"/>
    </row>
    <row r="77" spans="2:33" ht="105" customHeight="1">
      <c r="B77" s="8416" t="s">
        <v>454</v>
      </c>
      <c r="C77" s="8417"/>
      <c r="D77" s="7019" t="s">
        <v>455</v>
      </c>
      <c r="E77" s="294" t="s">
        <v>93</v>
      </c>
      <c r="F77" s="295"/>
      <c r="G77" s="293"/>
      <c r="H77" s="293"/>
      <c r="I77" s="293"/>
      <c r="J77" s="293"/>
      <c r="K77" s="7017" t="s">
        <v>93</v>
      </c>
      <c r="L77" s="7019" t="s">
        <v>455</v>
      </c>
      <c r="M77" s="7021" t="s">
        <v>456</v>
      </c>
      <c r="N77" s="1003"/>
      <c r="O77" s="1003"/>
      <c r="P77" s="7023" t="s">
        <v>457</v>
      </c>
      <c r="Q77" s="878"/>
      <c r="R77" s="878"/>
      <c r="S77" s="878"/>
      <c r="T77" s="878"/>
      <c r="U77" s="8420" t="s">
        <v>458</v>
      </c>
      <c r="V77" s="5463"/>
      <c r="W77" s="7023" t="s">
        <v>459</v>
      </c>
      <c r="X77" s="7025" t="s">
        <v>460</v>
      </c>
      <c r="Y77" s="7027" t="s">
        <v>461</v>
      </c>
      <c r="Z77" s="988"/>
      <c r="AA77" s="999"/>
      <c r="AB77" s="988"/>
      <c r="AC77" s="988"/>
    </row>
    <row r="78" spans="2:33" ht="105" customHeight="1" thickBot="1">
      <c r="B78" s="8418"/>
      <c r="C78" s="8419"/>
      <c r="D78" s="7020"/>
      <c r="E78" s="298" t="s">
        <v>344</v>
      </c>
      <c r="F78" s="299" t="s">
        <v>462</v>
      </c>
      <c r="G78" s="3029"/>
      <c r="H78" s="3029"/>
      <c r="I78" s="3029"/>
      <c r="J78" s="3029"/>
      <c r="K78" s="7018"/>
      <c r="L78" s="7020"/>
      <c r="M78" s="7022"/>
      <c r="N78" s="1004"/>
      <c r="O78" s="1004"/>
      <c r="P78" s="7024"/>
      <c r="Q78" s="879"/>
      <c r="R78" s="879"/>
      <c r="S78" s="879"/>
      <c r="T78" s="879"/>
      <c r="U78" s="8421"/>
      <c r="V78" s="5464"/>
      <c r="W78" s="7024"/>
      <c r="X78" s="7026"/>
      <c r="Y78" s="7028"/>
      <c r="Z78" s="988"/>
      <c r="AA78" s="999"/>
      <c r="AB78" s="988"/>
      <c r="AC78" s="988"/>
    </row>
    <row r="79" spans="2:33" ht="59.25" customHeight="1">
      <c r="B79" s="8413" t="s">
        <v>236</v>
      </c>
      <c r="C79" s="8414"/>
      <c r="D79" s="1005"/>
      <c r="E79" s="1006">
        <v>0</v>
      </c>
      <c r="F79" s="1006">
        <v>0</v>
      </c>
      <c r="G79" s="1006"/>
      <c r="H79" s="1006"/>
      <c r="I79" s="1006"/>
      <c r="J79" s="1006"/>
      <c r="K79" s="1006">
        <f>F79+E79</f>
        <v>0</v>
      </c>
      <c r="L79" s="1006"/>
      <c r="M79" s="1006">
        <f>U79+W79+Y79</f>
        <v>0</v>
      </c>
      <c r="N79" s="1006"/>
      <c r="O79" s="1006"/>
      <c r="P79" s="1006">
        <v>0</v>
      </c>
      <c r="Q79" s="1006"/>
      <c r="R79" s="1006"/>
      <c r="S79" s="1006"/>
      <c r="T79" s="1006"/>
      <c r="U79" s="1007">
        <v>0</v>
      </c>
      <c r="V79" s="1007"/>
      <c r="W79" s="1006">
        <v>0</v>
      </c>
      <c r="X79" s="1006">
        <f>K79-U79-W79</f>
        <v>0</v>
      </c>
      <c r="Y79" s="988"/>
      <c r="Z79" s="988"/>
      <c r="AA79" s="999"/>
      <c r="AB79" s="988"/>
      <c r="AC79" s="988"/>
    </row>
    <row r="80" spans="2:33" ht="59.25" customHeight="1">
      <c r="B80" s="8413" t="s">
        <v>237</v>
      </c>
      <c r="C80" s="8414"/>
      <c r="D80" s="1005"/>
      <c r="E80" s="1006">
        <v>0</v>
      </c>
      <c r="F80" s="1006">
        <v>0</v>
      </c>
      <c r="G80" s="1006"/>
      <c r="H80" s="1006"/>
      <c r="I80" s="1006"/>
      <c r="J80" s="1006"/>
      <c r="K80" s="1006">
        <f>F80+E80</f>
        <v>0</v>
      </c>
      <c r="L80" s="1006"/>
      <c r="M80" s="1006">
        <f>U80+W80+Y80</f>
        <v>0</v>
      </c>
      <c r="N80" s="1006"/>
      <c r="O80" s="1006"/>
      <c r="P80" s="1006">
        <v>0</v>
      </c>
      <c r="Q80" s="1006"/>
      <c r="R80" s="1006"/>
      <c r="S80" s="1006"/>
      <c r="T80" s="1006"/>
      <c r="U80" s="1007">
        <v>0</v>
      </c>
      <c r="V80" s="1007"/>
      <c r="W80" s="1006">
        <v>0</v>
      </c>
      <c r="X80" s="1006">
        <f>K80-U80-W80</f>
        <v>0</v>
      </c>
      <c r="Y80" s="988"/>
      <c r="Z80" s="988"/>
      <c r="AA80" s="999"/>
      <c r="AB80" s="988"/>
      <c r="AC80" s="988"/>
    </row>
    <row r="81" spans="2:32" ht="59.25" customHeight="1">
      <c r="B81" s="1008" t="s">
        <v>737</v>
      </c>
      <c r="C81" s="1008"/>
      <c r="D81" s="1008"/>
      <c r="E81" s="1008"/>
      <c r="F81" s="1008"/>
      <c r="G81" s="1008"/>
      <c r="H81" s="1008"/>
      <c r="I81" s="1008"/>
      <c r="J81" s="1008"/>
      <c r="K81" s="1008"/>
      <c r="L81" s="1008"/>
      <c r="M81" s="1008"/>
      <c r="N81" s="1008"/>
      <c r="O81" s="1008"/>
      <c r="P81" s="1008"/>
      <c r="Q81" s="1008"/>
      <c r="R81" s="1008"/>
      <c r="S81" s="1008"/>
      <c r="T81" s="1008"/>
      <c r="U81" s="1009"/>
      <c r="V81" s="1009"/>
      <c r="W81" s="1008"/>
      <c r="X81" s="1008"/>
      <c r="Y81" s="988"/>
      <c r="Z81" s="988"/>
      <c r="AA81" s="999"/>
      <c r="AB81" s="988"/>
      <c r="AC81" s="988"/>
    </row>
    <row r="82" spans="2:32" ht="59.25" customHeight="1" thickBot="1">
      <c r="B82" s="1010" t="s">
        <v>738</v>
      </c>
      <c r="C82" s="1010"/>
      <c r="D82" s="1010"/>
      <c r="E82" s="1010"/>
      <c r="F82" s="1010"/>
      <c r="G82" s="1010"/>
      <c r="H82" s="1010"/>
      <c r="I82" s="1010"/>
      <c r="J82" s="1010"/>
      <c r="K82" s="1010"/>
      <c r="L82" s="1010"/>
      <c r="M82" s="1010"/>
      <c r="N82" s="1010"/>
      <c r="O82" s="1010"/>
      <c r="P82" s="1010"/>
      <c r="Q82" s="1010"/>
      <c r="R82" s="1010"/>
      <c r="S82" s="1010"/>
      <c r="T82" s="1010"/>
      <c r="U82" s="1011"/>
      <c r="V82" s="1011"/>
      <c r="W82" s="1010"/>
      <c r="X82" s="1010"/>
      <c r="Y82" s="988"/>
      <c r="Z82" s="988"/>
      <c r="AA82" s="988"/>
      <c r="AB82" s="988"/>
      <c r="AC82" s="988"/>
      <c r="AD82" s="999"/>
      <c r="AE82" s="988"/>
      <c r="AF82" s="988"/>
    </row>
    <row r="83" spans="2:32" ht="59.25" customHeight="1">
      <c r="B83" s="8416" t="s">
        <v>454</v>
      </c>
      <c r="C83" s="8417"/>
      <c r="D83" s="7019" t="s">
        <v>455</v>
      </c>
      <c r="E83" s="294" t="s">
        <v>93</v>
      </c>
      <c r="F83" s="295"/>
      <c r="G83" s="293"/>
      <c r="H83" s="293"/>
      <c r="I83" s="293"/>
      <c r="J83" s="293"/>
      <c r="K83" s="7017" t="s">
        <v>93</v>
      </c>
      <c r="L83" s="7019" t="s">
        <v>455</v>
      </c>
      <c r="M83" s="7021" t="s">
        <v>456</v>
      </c>
      <c r="N83" s="1003"/>
      <c r="O83" s="1003"/>
      <c r="P83" s="7023" t="s">
        <v>457</v>
      </c>
      <c r="Q83" s="878"/>
      <c r="R83" s="878"/>
      <c r="S83" s="878"/>
      <c r="T83" s="878"/>
      <c r="U83" s="8420" t="s">
        <v>458</v>
      </c>
      <c r="V83" s="5463"/>
      <c r="W83" s="7023" t="s">
        <v>459</v>
      </c>
      <c r="X83" s="7025" t="s">
        <v>460</v>
      </c>
      <c r="Y83" s="1012"/>
      <c r="Z83" s="988"/>
      <c r="AA83" s="988"/>
      <c r="AB83" s="988"/>
      <c r="AC83" s="988"/>
      <c r="AD83" s="999"/>
      <c r="AE83" s="988"/>
      <c r="AF83" s="988"/>
    </row>
    <row r="84" spans="2:32" ht="59.25" customHeight="1" thickBot="1">
      <c r="B84" s="8418"/>
      <c r="C84" s="8419"/>
      <c r="D84" s="7020"/>
      <c r="E84" s="298" t="s">
        <v>344</v>
      </c>
      <c r="F84" s="299" t="s">
        <v>462</v>
      </c>
      <c r="G84" s="3029"/>
      <c r="H84" s="3029"/>
      <c r="I84" s="3029"/>
      <c r="J84" s="3029"/>
      <c r="K84" s="7018"/>
      <c r="L84" s="7020"/>
      <c r="M84" s="7022"/>
      <c r="N84" s="1004"/>
      <c r="O84" s="1004"/>
      <c r="P84" s="7024"/>
      <c r="Q84" s="879"/>
      <c r="R84" s="879"/>
      <c r="S84" s="879"/>
      <c r="T84" s="879"/>
      <c r="U84" s="8421"/>
      <c r="V84" s="5464"/>
      <c r="W84" s="7024"/>
      <c r="X84" s="7026"/>
      <c r="Y84" s="1013"/>
      <c r="Z84" s="988"/>
      <c r="AA84" s="988"/>
      <c r="AB84" s="988"/>
      <c r="AC84" s="988"/>
      <c r="AD84" s="999"/>
      <c r="AE84" s="988"/>
      <c r="AF84" s="988"/>
    </row>
    <row r="85" spans="2:32" ht="59.25" customHeight="1">
      <c r="B85" s="1014" t="s">
        <v>236</v>
      </c>
      <c r="C85" s="1015"/>
      <c r="D85" s="1015"/>
      <c r="E85" s="1006">
        <v>0</v>
      </c>
      <c r="F85" s="1006">
        <v>0</v>
      </c>
      <c r="G85" s="1006"/>
      <c r="H85" s="1006"/>
      <c r="I85" s="1006"/>
      <c r="J85" s="1006"/>
      <c r="K85" s="1006">
        <f>F85+E85</f>
        <v>0</v>
      </c>
      <c r="L85" s="1006"/>
      <c r="M85" s="1006">
        <f>U85+W85+Y85</f>
        <v>0</v>
      </c>
      <c r="N85" s="1006"/>
      <c r="O85" s="1006"/>
      <c r="P85" s="1006">
        <v>0</v>
      </c>
      <c r="Q85" s="1006"/>
      <c r="R85" s="1006"/>
      <c r="S85" s="1006"/>
      <c r="T85" s="1006"/>
      <c r="U85" s="1007">
        <v>0</v>
      </c>
      <c r="V85" s="1007"/>
      <c r="W85" s="1006">
        <v>0</v>
      </c>
      <c r="X85" s="1006">
        <f>K85-U85-W85</f>
        <v>0</v>
      </c>
      <c r="Y85" s="988"/>
      <c r="Z85" s="988"/>
      <c r="AA85" s="988"/>
      <c r="AB85" s="988"/>
      <c r="AC85" s="988"/>
      <c r="AD85" s="999"/>
      <c r="AE85" s="988"/>
      <c r="AF85" s="988"/>
    </row>
    <row r="86" spans="2:32" ht="59.25" customHeight="1">
      <c r="B86" s="1014" t="s">
        <v>237</v>
      </c>
      <c r="C86" s="1015"/>
      <c r="D86" s="1015"/>
      <c r="E86" s="1006">
        <v>0</v>
      </c>
      <c r="F86" s="1006">
        <v>0</v>
      </c>
      <c r="G86" s="1006"/>
      <c r="H86" s="1006"/>
      <c r="I86" s="1006"/>
      <c r="J86" s="1006"/>
      <c r="K86" s="1006">
        <f>F86+E86</f>
        <v>0</v>
      </c>
      <c r="L86" s="1006"/>
      <c r="M86" s="1006">
        <f>U86+W86+Y86</f>
        <v>0</v>
      </c>
      <c r="N86" s="1006"/>
      <c r="O86" s="1006"/>
      <c r="P86" s="1006">
        <v>0</v>
      </c>
      <c r="Q86" s="1006"/>
      <c r="R86" s="1006"/>
      <c r="S86" s="1006"/>
      <c r="T86" s="1006"/>
      <c r="U86" s="1007">
        <v>0</v>
      </c>
      <c r="V86" s="1007"/>
      <c r="W86" s="1006">
        <v>0</v>
      </c>
      <c r="X86" s="1006">
        <f>K86-U86-W86</f>
        <v>0</v>
      </c>
      <c r="Y86" s="988"/>
      <c r="Z86" s="988"/>
      <c r="AA86" s="988"/>
      <c r="AB86" s="988"/>
      <c r="AC86" s="988"/>
      <c r="AD86" s="999"/>
      <c r="AE86" s="988"/>
      <c r="AF86" s="988"/>
    </row>
    <row r="87" spans="2:32" ht="59.25" customHeight="1">
      <c r="B87" s="1008" t="s">
        <v>737</v>
      </c>
      <c r="C87" s="1008"/>
      <c r="D87" s="1008"/>
      <c r="E87" s="1008"/>
      <c r="F87" s="1008"/>
      <c r="G87" s="1008"/>
      <c r="H87" s="1008"/>
      <c r="I87" s="1008"/>
      <c r="J87" s="1008"/>
      <c r="K87" s="1008"/>
      <c r="L87" s="1008"/>
      <c r="M87" s="1008"/>
      <c r="N87" s="1008"/>
      <c r="O87" s="1008"/>
      <c r="P87" s="1008"/>
      <c r="Q87" s="1008"/>
      <c r="R87" s="1008"/>
      <c r="S87" s="1008"/>
      <c r="T87" s="1008"/>
      <c r="U87" s="1009"/>
      <c r="V87" s="1009"/>
      <c r="W87" s="1008"/>
      <c r="X87" s="1008"/>
      <c r="Y87" s="988"/>
      <c r="Z87" s="988"/>
      <c r="AA87" s="988"/>
      <c r="AB87" s="988"/>
      <c r="AC87" s="988"/>
      <c r="AD87" s="999"/>
      <c r="AE87" s="988"/>
      <c r="AF87" s="988"/>
    </row>
    <row r="88" spans="2:32" ht="59.25" customHeight="1" thickBot="1">
      <c r="B88" s="1010" t="s">
        <v>739</v>
      </c>
      <c r="C88" s="1010"/>
      <c r="D88" s="1010"/>
      <c r="E88" s="1010"/>
      <c r="F88" s="1010"/>
      <c r="G88" s="1010"/>
      <c r="H88" s="1010"/>
      <c r="I88" s="1010"/>
      <c r="J88" s="1010"/>
      <c r="K88" s="1010"/>
      <c r="L88" s="1010"/>
      <c r="M88" s="1010"/>
      <c r="N88" s="1010"/>
      <c r="O88" s="1010"/>
      <c r="P88" s="1010"/>
      <c r="Q88" s="1010"/>
      <c r="R88" s="1010"/>
      <c r="S88" s="1010"/>
      <c r="T88" s="1010"/>
      <c r="U88" s="1011"/>
      <c r="V88" s="1011"/>
      <c r="W88" s="1010"/>
      <c r="X88" s="1010"/>
      <c r="Y88" s="988"/>
      <c r="Z88" s="988"/>
      <c r="AA88" s="988"/>
      <c r="AB88" s="988"/>
      <c r="AC88" s="988"/>
      <c r="AD88" s="999"/>
      <c r="AE88" s="988"/>
      <c r="AF88" s="988"/>
    </row>
    <row r="89" spans="2:32" ht="59.25" customHeight="1">
      <c r="B89" s="8416" t="s">
        <v>454</v>
      </c>
      <c r="C89" s="8417"/>
      <c r="D89" s="7019" t="s">
        <v>455</v>
      </c>
      <c r="E89" s="294" t="s">
        <v>93</v>
      </c>
      <c r="F89" s="295"/>
      <c r="G89" s="293"/>
      <c r="H89" s="293"/>
      <c r="I89" s="293"/>
      <c r="J89" s="293"/>
      <c r="K89" s="7017" t="s">
        <v>93</v>
      </c>
      <c r="L89" s="7019" t="s">
        <v>455</v>
      </c>
      <c r="M89" s="7021" t="s">
        <v>456</v>
      </c>
      <c r="N89" s="1003"/>
      <c r="O89" s="1003"/>
      <c r="P89" s="7023" t="s">
        <v>457</v>
      </c>
      <c r="Q89" s="878"/>
      <c r="R89" s="878"/>
      <c r="S89" s="878"/>
      <c r="T89" s="878"/>
      <c r="U89" s="8420" t="s">
        <v>458</v>
      </c>
      <c r="V89" s="5463"/>
      <c r="W89" s="7023" t="s">
        <v>459</v>
      </c>
      <c r="X89" s="7025" t="s">
        <v>460</v>
      </c>
      <c r="Y89" s="1012"/>
      <c r="Z89" s="988"/>
      <c r="AA89" s="988"/>
      <c r="AB89" s="988"/>
      <c r="AC89" s="988"/>
      <c r="AD89" s="999"/>
      <c r="AE89" s="988"/>
      <c r="AF89" s="988"/>
    </row>
    <row r="90" spans="2:32" ht="59.25" customHeight="1" thickBot="1">
      <c r="B90" s="8418"/>
      <c r="C90" s="8419"/>
      <c r="D90" s="7020"/>
      <c r="E90" s="298" t="s">
        <v>344</v>
      </c>
      <c r="F90" s="299" t="s">
        <v>462</v>
      </c>
      <c r="G90" s="3029"/>
      <c r="H90" s="3029"/>
      <c r="I90" s="3029"/>
      <c r="J90" s="3029"/>
      <c r="K90" s="7018"/>
      <c r="L90" s="7020"/>
      <c r="M90" s="7022"/>
      <c r="N90" s="1004"/>
      <c r="O90" s="1004"/>
      <c r="P90" s="7024"/>
      <c r="Q90" s="879"/>
      <c r="R90" s="879"/>
      <c r="S90" s="879"/>
      <c r="T90" s="879"/>
      <c r="U90" s="8421"/>
      <c r="V90" s="5464"/>
      <c r="W90" s="7024"/>
      <c r="X90" s="7026"/>
      <c r="Y90" s="1013"/>
      <c r="Z90" s="988"/>
      <c r="AA90" s="988"/>
      <c r="AB90" s="988"/>
      <c r="AC90" s="988"/>
      <c r="AD90" s="999"/>
      <c r="AE90" s="988"/>
      <c r="AF90" s="988"/>
    </row>
    <row r="91" spans="2:32" ht="59.25" customHeight="1">
      <c r="B91" s="1014" t="s">
        <v>236</v>
      </c>
      <c r="C91" s="1015"/>
      <c r="D91" s="1015"/>
      <c r="E91" s="1006">
        <v>0</v>
      </c>
      <c r="F91" s="1006">
        <v>0</v>
      </c>
      <c r="G91" s="1006"/>
      <c r="H91" s="1006"/>
      <c r="I91" s="1006"/>
      <c r="J91" s="1006"/>
      <c r="K91" s="1006">
        <f>F91+E91</f>
        <v>0</v>
      </c>
      <c r="L91" s="1006"/>
      <c r="M91" s="1006">
        <f>U91+W91+Y91</f>
        <v>0</v>
      </c>
      <c r="N91" s="1006"/>
      <c r="O91" s="1006"/>
      <c r="P91" s="1006">
        <v>0</v>
      </c>
      <c r="Q91" s="1006"/>
      <c r="R91" s="1006"/>
      <c r="S91" s="1006"/>
      <c r="T91" s="1006"/>
      <c r="U91" s="1007">
        <v>0</v>
      </c>
      <c r="V91" s="1007"/>
      <c r="W91" s="1006">
        <v>0</v>
      </c>
      <c r="X91" s="1006">
        <f>K91-U91-W91</f>
        <v>0</v>
      </c>
      <c r="Y91" s="988"/>
      <c r="Z91" s="988"/>
      <c r="AA91" s="988"/>
      <c r="AB91" s="988"/>
      <c r="AC91" s="988"/>
      <c r="AD91" s="999"/>
      <c r="AE91" s="988"/>
      <c r="AF91" s="988"/>
    </row>
    <row r="92" spans="2:32" ht="59.25" customHeight="1">
      <c r="B92" s="1014" t="s">
        <v>237</v>
      </c>
      <c r="C92" s="1015"/>
      <c r="D92" s="1015"/>
      <c r="E92" s="1006">
        <v>0</v>
      </c>
      <c r="F92" s="1006">
        <v>0</v>
      </c>
      <c r="G92" s="1006"/>
      <c r="H92" s="1006"/>
      <c r="I92" s="1006"/>
      <c r="J92" s="1006"/>
      <c r="K92" s="1006">
        <f>F92+E92</f>
        <v>0</v>
      </c>
      <c r="L92" s="1006"/>
      <c r="M92" s="1006">
        <f>U92+W92+Y92</f>
        <v>0</v>
      </c>
      <c r="N92" s="1006"/>
      <c r="O92" s="1006"/>
      <c r="P92" s="1006">
        <v>0</v>
      </c>
      <c r="Q92" s="1006"/>
      <c r="R92" s="1006"/>
      <c r="S92" s="1006"/>
      <c r="T92" s="1006"/>
      <c r="U92" s="1007">
        <v>0</v>
      </c>
      <c r="V92" s="1007"/>
      <c r="W92" s="1006">
        <v>0</v>
      </c>
      <c r="X92" s="1006">
        <f>K92-U92-W92</f>
        <v>0</v>
      </c>
      <c r="Y92" s="988"/>
      <c r="Z92" s="988"/>
      <c r="AA92" s="988"/>
      <c r="AB92" s="988"/>
      <c r="AC92" s="988"/>
      <c r="AD92" s="999"/>
      <c r="AE92" s="988"/>
      <c r="AF92" s="988"/>
    </row>
    <row r="93" spans="2:32" ht="59.25" customHeight="1">
      <c r="B93" s="1008" t="s">
        <v>737</v>
      </c>
      <c r="C93" s="1008"/>
      <c r="D93" s="1008"/>
      <c r="E93" s="1008"/>
      <c r="F93" s="1008"/>
      <c r="G93" s="1008"/>
      <c r="H93" s="1008"/>
      <c r="I93" s="1008"/>
      <c r="J93" s="1008"/>
      <c r="K93" s="1008"/>
      <c r="L93" s="1008"/>
      <c r="M93" s="1008"/>
      <c r="N93" s="1008"/>
      <c r="O93" s="1008"/>
      <c r="P93" s="1008"/>
      <c r="Q93" s="1008"/>
      <c r="R93" s="1008"/>
      <c r="S93" s="1008"/>
      <c r="T93" s="1008"/>
      <c r="U93" s="1009"/>
      <c r="V93" s="1009"/>
      <c r="W93" s="1008"/>
      <c r="X93" s="1008"/>
      <c r="Y93" s="988"/>
      <c r="Z93" s="988"/>
      <c r="AA93" s="988"/>
      <c r="AB93" s="988"/>
      <c r="AC93" s="988"/>
      <c r="AD93" s="999"/>
      <c r="AE93" s="988"/>
      <c r="AF93" s="988"/>
    </row>
    <row r="94" spans="2:32" ht="59.25" customHeight="1" thickBot="1">
      <c r="B94" s="1010" t="s">
        <v>740</v>
      </c>
      <c r="C94" s="1010"/>
      <c r="D94" s="1010"/>
      <c r="E94" s="1010"/>
      <c r="F94" s="1010"/>
      <c r="G94" s="1010"/>
      <c r="H94" s="1010"/>
      <c r="I94" s="1010"/>
      <c r="J94" s="1010"/>
      <c r="K94" s="1010"/>
      <c r="L94" s="1010"/>
      <c r="M94" s="1010"/>
      <c r="N94" s="1010"/>
      <c r="O94" s="1010"/>
      <c r="P94" s="1010"/>
      <c r="Q94" s="1010"/>
      <c r="R94" s="1010"/>
      <c r="S94" s="1010"/>
      <c r="T94" s="1010"/>
      <c r="U94" s="1011"/>
      <c r="V94" s="1011"/>
      <c r="W94" s="1010"/>
      <c r="X94" s="1010"/>
      <c r="Y94" s="988"/>
      <c r="Z94" s="988"/>
      <c r="AA94" s="988"/>
      <c r="AB94" s="988"/>
      <c r="AC94" s="988"/>
      <c r="AD94" s="999"/>
      <c r="AE94" s="988"/>
      <c r="AF94" s="988"/>
    </row>
    <row r="95" spans="2:32" ht="59.25" customHeight="1">
      <c r="B95" s="8416" t="s">
        <v>454</v>
      </c>
      <c r="C95" s="8417"/>
      <c r="D95" s="7019" t="s">
        <v>455</v>
      </c>
      <c r="E95" s="294" t="s">
        <v>93</v>
      </c>
      <c r="F95" s="295"/>
      <c r="G95" s="293"/>
      <c r="H95" s="293"/>
      <c r="I95" s="293"/>
      <c r="J95" s="293"/>
      <c r="K95" s="7017" t="s">
        <v>93</v>
      </c>
      <c r="L95" s="7019" t="s">
        <v>455</v>
      </c>
      <c r="M95" s="7021" t="s">
        <v>456</v>
      </c>
      <c r="N95" s="1003"/>
      <c r="O95" s="1003"/>
      <c r="P95" s="7023" t="s">
        <v>457</v>
      </c>
      <c r="Q95" s="878"/>
      <c r="R95" s="878"/>
      <c r="S95" s="878"/>
      <c r="T95" s="878"/>
      <c r="U95" s="8420" t="s">
        <v>458</v>
      </c>
      <c r="V95" s="5463"/>
      <c r="W95" s="7023" t="s">
        <v>459</v>
      </c>
      <c r="X95" s="7025" t="s">
        <v>460</v>
      </c>
      <c r="Y95" s="1012"/>
      <c r="Z95" s="988"/>
      <c r="AA95" s="988"/>
      <c r="AB95" s="988"/>
      <c r="AC95" s="988"/>
      <c r="AD95" s="999"/>
      <c r="AE95" s="988"/>
      <c r="AF95" s="988"/>
    </row>
    <row r="96" spans="2:32" ht="59.25" customHeight="1" thickBot="1">
      <c r="B96" s="8418"/>
      <c r="C96" s="8419"/>
      <c r="D96" s="7020"/>
      <c r="E96" s="298" t="s">
        <v>344</v>
      </c>
      <c r="F96" s="299" t="s">
        <v>462</v>
      </c>
      <c r="G96" s="3029"/>
      <c r="H96" s="3029"/>
      <c r="I96" s="3029"/>
      <c r="J96" s="3029"/>
      <c r="K96" s="7018"/>
      <c r="L96" s="7020"/>
      <c r="M96" s="7022"/>
      <c r="N96" s="1004"/>
      <c r="O96" s="1004"/>
      <c r="P96" s="7024"/>
      <c r="Q96" s="879"/>
      <c r="R96" s="879"/>
      <c r="S96" s="879"/>
      <c r="T96" s="879"/>
      <c r="U96" s="8421"/>
      <c r="V96" s="5464"/>
      <c r="W96" s="7024"/>
      <c r="X96" s="7026"/>
      <c r="Y96" s="1013"/>
      <c r="Z96" s="988"/>
      <c r="AA96" s="988"/>
      <c r="AB96" s="988"/>
      <c r="AC96" s="988"/>
      <c r="AD96" s="999"/>
      <c r="AE96" s="988"/>
      <c r="AF96" s="988"/>
    </row>
    <row r="97" spans="2:32" ht="59.25" customHeight="1">
      <c r="B97" s="1014" t="s">
        <v>236</v>
      </c>
      <c r="C97" s="1015"/>
      <c r="D97" s="1015"/>
      <c r="E97" s="1006">
        <v>0</v>
      </c>
      <c r="F97" s="1006">
        <v>0</v>
      </c>
      <c r="G97" s="1006"/>
      <c r="H97" s="1006"/>
      <c r="I97" s="1006"/>
      <c r="J97" s="1006"/>
      <c r="K97" s="1006">
        <f>F97+E97</f>
        <v>0</v>
      </c>
      <c r="L97" s="1006"/>
      <c r="M97" s="1006">
        <f>U97+W97+Y97</f>
        <v>0</v>
      </c>
      <c r="N97" s="1006"/>
      <c r="O97" s="1006"/>
      <c r="P97" s="1006">
        <v>0</v>
      </c>
      <c r="Q97" s="1006"/>
      <c r="R97" s="1006"/>
      <c r="S97" s="1006"/>
      <c r="T97" s="1006"/>
      <c r="U97" s="1007">
        <v>0</v>
      </c>
      <c r="V97" s="1007"/>
      <c r="W97" s="1006">
        <v>0</v>
      </c>
      <c r="X97" s="1006">
        <f>K97-U97-W97</f>
        <v>0</v>
      </c>
      <c r="Y97" s="988"/>
      <c r="Z97" s="988"/>
      <c r="AA97" s="988"/>
      <c r="AB97" s="988"/>
      <c r="AC97" s="988"/>
      <c r="AD97" s="999"/>
      <c r="AE97" s="988"/>
      <c r="AF97" s="988"/>
    </row>
    <row r="98" spans="2:32" ht="59.25" customHeight="1">
      <c r="B98" s="1014" t="s">
        <v>237</v>
      </c>
      <c r="C98" s="1015"/>
      <c r="D98" s="1015"/>
      <c r="E98" s="1006">
        <v>0</v>
      </c>
      <c r="F98" s="1006">
        <v>0</v>
      </c>
      <c r="G98" s="1006"/>
      <c r="H98" s="1006"/>
      <c r="I98" s="1006"/>
      <c r="J98" s="1006"/>
      <c r="K98" s="1006">
        <f>F98+E98</f>
        <v>0</v>
      </c>
      <c r="L98" s="1006"/>
      <c r="M98" s="1006">
        <f>U98+W98+Y98</f>
        <v>0</v>
      </c>
      <c r="N98" s="1006"/>
      <c r="O98" s="1006"/>
      <c r="P98" s="1006">
        <v>0</v>
      </c>
      <c r="Q98" s="1006"/>
      <c r="R98" s="1006"/>
      <c r="S98" s="1006"/>
      <c r="T98" s="1006"/>
      <c r="U98" s="1007">
        <v>0</v>
      </c>
      <c r="V98" s="1007"/>
      <c r="W98" s="1006">
        <v>0</v>
      </c>
      <c r="X98" s="1006">
        <f>K98-U98-W98</f>
        <v>0</v>
      </c>
      <c r="Y98" s="988"/>
      <c r="Z98" s="988"/>
      <c r="AA98" s="988"/>
      <c r="AB98" s="988"/>
      <c r="AC98" s="988"/>
      <c r="AD98" s="999"/>
      <c r="AE98" s="988"/>
      <c r="AF98" s="988"/>
    </row>
    <row r="99" spans="2:32" ht="59.25" customHeight="1">
      <c r="B99" s="1008" t="s">
        <v>737</v>
      </c>
      <c r="C99" s="1008"/>
      <c r="D99" s="1008"/>
      <c r="E99" s="1008"/>
      <c r="F99" s="1008"/>
      <c r="G99" s="1008"/>
      <c r="H99" s="1008"/>
      <c r="I99" s="1008"/>
      <c r="J99" s="1008"/>
      <c r="K99" s="1008"/>
      <c r="L99" s="1008"/>
      <c r="M99" s="1008"/>
      <c r="N99" s="1008"/>
      <c r="O99" s="1008"/>
      <c r="P99" s="1008"/>
      <c r="Q99" s="1008"/>
      <c r="R99" s="1008"/>
      <c r="S99" s="1008"/>
      <c r="T99" s="1008"/>
      <c r="U99" s="1009"/>
      <c r="V99" s="1009"/>
      <c r="W99" s="1008"/>
      <c r="X99" s="1008"/>
      <c r="Y99" s="988"/>
      <c r="Z99" s="988"/>
      <c r="AA99" s="988"/>
      <c r="AB99" s="988"/>
      <c r="AC99" s="988"/>
      <c r="AD99" s="999"/>
      <c r="AE99" s="988"/>
      <c r="AF99" s="988"/>
    </row>
    <row r="100" spans="2:32" ht="59.25" customHeight="1" thickBot="1">
      <c r="B100" s="1010" t="s">
        <v>741</v>
      </c>
      <c r="C100" s="1010"/>
      <c r="D100" s="1010"/>
      <c r="E100" s="1010"/>
      <c r="F100" s="1010"/>
      <c r="G100" s="1010"/>
      <c r="H100" s="1010"/>
      <c r="I100" s="1010"/>
      <c r="J100" s="1010"/>
      <c r="K100" s="1010"/>
      <c r="L100" s="1010"/>
      <c r="M100" s="1010"/>
      <c r="N100" s="1010"/>
      <c r="O100" s="1010"/>
      <c r="P100" s="1010"/>
      <c r="Q100" s="1010"/>
      <c r="R100" s="1010"/>
      <c r="S100" s="1010"/>
      <c r="T100" s="1010"/>
      <c r="U100" s="1011"/>
      <c r="V100" s="1011"/>
      <c r="W100" s="1010"/>
      <c r="X100" s="1010"/>
      <c r="Y100" s="988"/>
      <c r="Z100" s="988"/>
      <c r="AA100" s="988"/>
      <c r="AB100" s="988"/>
      <c r="AC100" s="988"/>
      <c r="AD100" s="999"/>
      <c r="AE100" s="988"/>
      <c r="AF100" s="988"/>
    </row>
    <row r="101" spans="2:32" ht="59.25" customHeight="1">
      <c r="B101" s="8416" t="s">
        <v>454</v>
      </c>
      <c r="C101" s="8417"/>
      <c r="D101" s="7019" t="s">
        <v>455</v>
      </c>
      <c r="E101" s="294" t="s">
        <v>93</v>
      </c>
      <c r="F101" s="295"/>
      <c r="G101" s="293"/>
      <c r="H101" s="293"/>
      <c r="I101" s="293"/>
      <c r="J101" s="293"/>
      <c r="K101" s="7017" t="s">
        <v>93</v>
      </c>
      <c r="L101" s="7019" t="s">
        <v>455</v>
      </c>
      <c r="M101" s="7021" t="s">
        <v>456</v>
      </c>
      <c r="N101" s="1003"/>
      <c r="O101" s="1003"/>
      <c r="P101" s="7023" t="s">
        <v>457</v>
      </c>
      <c r="Q101" s="878"/>
      <c r="R101" s="878"/>
      <c r="S101" s="878"/>
      <c r="T101" s="878"/>
      <c r="U101" s="8420" t="s">
        <v>458</v>
      </c>
      <c r="V101" s="5463"/>
      <c r="W101" s="7023" t="s">
        <v>459</v>
      </c>
      <c r="X101" s="7025" t="s">
        <v>460</v>
      </c>
      <c r="Y101" s="1012"/>
      <c r="Z101" s="988"/>
      <c r="AA101" s="988"/>
      <c r="AB101" s="988"/>
      <c r="AC101" s="988"/>
      <c r="AD101" s="999"/>
      <c r="AE101" s="988"/>
      <c r="AF101" s="988"/>
    </row>
    <row r="102" spans="2:32" ht="59.25" customHeight="1" thickBot="1">
      <c r="B102" s="8418"/>
      <c r="C102" s="8419"/>
      <c r="D102" s="7020"/>
      <c r="E102" s="298" t="s">
        <v>344</v>
      </c>
      <c r="F102" s="299" t="s">
        <v>462</v>
      </c>
      <c r="G102" s="3029"/>
      <c r="H102" s="3029"/>
      <c r="I102" s="3029"/>
      <c r="J102" s="3029"/>
      <c r="K102" s="7018"/>
      <c r="L102" s="7020"/>
      <c r="M102" s="7022"/>
      <c r="N102" s="1004"/>
      <c r="O102" s="1004"/>
      <c r="P102" s="7024"/>
      <c r="Q102" s="879"/>
      <c r="R102" s="879"/>
      <c r="S102" s="879"/>
      <c r="T102" s="879"/>
      <c r="U102" s="8421"/>
      <c r="V102" s="5464"/>
      <c r="W102" s="7024"/>
      <c r="X102" s="7026"/>
      <c r="Y102" s="1013"/>
      <c r="Z102" s="988"/>
      <c r="AA102" s="988"/>
      <c r="AB102" s="988"/>
      <c r="AC102" s="988"/>
      <c r="AD102" s="999"/>
      <c r="AE102" s="988"/>
      <c r="AF102" s="988"/>
    </row>
    <row r="103" spans="2:32" ht="59.25" customHeight="1">
      <c r="B103" s="1014" t="s">
        <v>236</v>
      </c>
      <c r="C103" s="1015"/>
      <c r="D103" s="1015"/>
      <c r="E103" s="1006">
        <v>0</v>
      </c>
      <c r="F103" s="1006">
        <v>0</v>
      </c>
      <c r="G103" s="1006"/>
      <c r="H103" s="1006"/>
      <c r="I103" s="1006"/>
      <c r="J103" s="1006"/>
      <c r="K103" s="1006">
        <f>F103+E103</f>
        <v>0</v>
      </c>
      <c r="L103" s="1006"/>
      <c r="M103" s="1006">
        <f>U103+W103+Y103</f>
        <v>0</v>
      </c>
      <c r="N103" s="1006"/>
      <c r="O103" s="1006"/>
      <c r="P103" s="1006">
        <v>0</v>
      </c>
      <c r="Q103" s="1006"/>
      <c r="R103" s="1006"/>
      <c r="S103" s="1006"/>
      <c r="T103" s="1006"/>
      <c r="U103" s="1007">
        <v>0</v>
      </c>
      <c r="V103" s="1007"/>
      <c r="W103" s="1006">
        <v>0</v>
      </c>
      <c r="X103" s="1006">
        <f>K103-U103-W103</f>
        <v>0</v>
      </c>
      <c r="Y103" s="988"/>
      <c r="Z103" s="988"/>
      <c r="AA103" s="988"/>
      <c r="AB103" s="988"/>
      <c r="AC103" s="988"/>
      <c r="AD103" s="999"/>
      <c r="AE103" s="988"/>
      <c r="AF103" s="988"/>
    </row>
    <row r="104" spans="2:32" ht="59.25" customHeight="1">
      <c r="B104" s="1014" t="s">
        <v>237</v>
      </c>
      <c r="C104" s="1015"/>
      <c r="D104" s="1015"/>
      <c r="E104" s="1006">
        <v>0</v>
      </c>
      <c r="F104" s="1006">
        <v>0</v>
      </c>
      <c r="G104" s="1006"/>
      <c r="H104" s="1006"/>
      <c r="I104" s="1006"/>
      <c r="J104" s="1006"/>
      <c r="K104" s="1006">
        <f>F104+E104</f>
        <v>0</v>
      </c>
      <c r="L104" s="1006"/>
      <c r="M104" s="1006">
        <f>U104+W104+Y104</f>
        <v>0</v>
      </c>
      <c r="N104" s="1006"/>
      <c r="O104" s="1006"/>
      <c r="P104" s="1006">
        <v>0</v>
      </c>
      <c r="Q104" s="1006"/>
      <c r="R104" s="1006"/>
      <c r="S104" s="1006"/>
      <c r="T104" s="1006"/>
      <c r="U104" s="1007">
        <v>0</v>
      </c>
      <c r="V104" s="1007"/>
      <c r="W104" s="1006">
        <v>0</v>
      </c>
      <c r="X104" s="1006">
        <f>K104-U104-W104</f>
        <v>0</v>
      </c>
      <c r="Y104" s="988"/>
      <c r="Z104" s="988"/>
      <c r="AA104" s="988"/>
      <c r="AB104" s="988"/>
      <c r="AC104" s="988"/>
      <c r="AD104" s="999"/>
      <c r="AE104" s="988"/>
      <c r="AF104" s="988"/>
    </row>
    <row r="105" spans="2:32" ht="59.25" customHeight="1">
      <c r="B105" s="1008" t="s">
        <v>737</v>
      </c>
      <c r="C105" s="1008"/>
      <c r="D105" s="1008"/>
      <c r="E105" s="1008"/>
      <c r="F105" s="1008"/>
      <c r="G105" s="1008"/>
      <c r="H105" s="1008"/>
      <c r="I105" s="1008"/>
      <c r="J105" s="1008"/>
      <c r="K105" s="1008"/>
      <c r="L105" s="1008"/>
      <c r="M105" s="1008"/>
      <c r="N105" s="1008"/>
      <c r="O105" s="1008"/>
      <c r="P105" s="1008"/>
      <c r="Q105" s="1008"/>
      <c r="R105" s="1008"/>
      <c r="S105" s="1008"/>
      <c r="T105" s="1008"/>
      <c r="U105" s="1009"/>
      <c r="V105" s="1009"/>
      <c r="W105" s="1008"/>
      <c r="X105" s="1008"/>
      <c r="Y105" s="988"/>
      <c r="Z105" s="988"/>
      <c r="AA105" s="988"/>
      <c r="AB105" s="988"/>
      <c r="AC105" s="988"/>
      <c r="AD105" s="999"/>
      <c r="AE105" s="988"/>
      <c r="AF105" s="988"/>
    </row>
    <row r="106" spans="2:32" ht="59.25" customHeight="1" thickBot="1">
      <c r="B106" s="1010" t="s">
        <v>742</v>
      </c>
      <c r="C106" s="1010"/>
      <c r="D106" s="1010"/>
      <c r="E106" s="1010"/>
      <c r="F106" s="1010"/>
      <c r="G106" s="1010"/>
      <c r="H106" s="1010"/>
      <c r="I106" s="1010"/>
      <c r="J106" s="1010"/>
      <c r="K106" s="1010"/>
      <c r="L106" s="1010"/>
      <c r="M106" s="1010"/>
      <c r="N106" s="1010"/>
      <c r="O106" s="1010"/>
      <c r="P106" s="1010"/>
      <c r="Q106" s="1010"/>
      <c r="R106" s="1010"/>
      <c r="S106" s="1010"/>
      <c r="T106" s="1010"/>
      <c r="U106" s="1011"/>
      <c r="V106" s="1011"/>
      <c r="W106" s="1010"/>
      <c r="X106" s="1010"/>
      <c r="Y106" s="988"/>
      <c r="Z106" s="988"/>
      <c r="AA106" s="988"/>
      <c r="AB106" s="988"/>
      <c r="AC106" s="988"/>
      <c r="AD106" s="999"/>
      <c r="AE106" s="988"/>
      <c r="AF106" s="988"/>
    </row>
    <row r="107" spans="2:32" ht="59.25" customHeight="1">
      <c r="B107" s="8416" t="s">
        <v>454</v>
      </c>
      <c r="C107" s="8417"/>
      <c r="D107" s="7019" t="s">
        <v>455</v>
      </c>
      <c r="E107" s="294" t="s">
        <v>93</v>
      </c>
      <c r="F107" s="295"/>
      <c r="G107" s="293"/>
      <c r="H107" s="293"/>
      <c r="I107" s="293"/>
      <c r="J107" s="293"/>
      <c r="K107" s="7017" t="s">
        <v>93</v>
      </c>
      <c r="L107" s="7019" t="s">
        <v>455</v>
      </c>
      <c r="M107" s="7021" t="s">
        <v>456</v>
      </c>
      <c r="N107" s="1003"/>
      <c r="O107" s="1003"/>
      <c r="P107" s="7023" t="s">
        <v>457</v>
      </c>
      <c r="Q107" s="878"/>
      <c r="R107" s="878"/>
      <c r="S107" s="878"/>
      <c r="T107" s="878"/>
      <c r="U107" s="8420" t="s">
        <v>458</v>
      </c>
      <c r="V107" s="5463"/>
      <c r="W107" s="7023" t="s">
        <v>459</v>
      </c>
      <c r="X107" s="7025" t="s">
        <v>460</v>
      </c>
      <c r="Y107" s="1012"/>
      <c r="Z107" s="988"/>
      <c r="AA107" s="988"/>
      <c r="AB107" s="988"/>
      <c r="AC107" s="988"/>
      <c r="AD107" s="999"/>
      <c r="AE107" s="988"/>
      <c r="AF107" s="988"/>
    </row>
    <row r="108" spans="2:32" ht="59.25" customHeight="1" thickBot="1">
      <c r="B108" s="8418"/>
      <c r="C108" s="8419"/>
      <c r="D108" s="7020"/>
      <c r="E108" s="298" t="s">
        <v>344</v>
      </c>
      <c r="F108" s="299" t="s">
        <v>462</v>
      </c>
      <c r="G108" s="3029"/>
      <c r="H108" s="3029"/>
      <c r="I108" s="3029"/>
      <c r="J108" s="3029"/>
      <c r="K108" s="7018"/>
      <c r="L108" s="7020"/>
      <c r="M108" s="7022"/>
      <c r="N108" s="1004"/>
      <c r="O108" s="1004"/>
      <c r="P108" s="7024"/>
      <c r="Q108" s="879"/>
      <c r="R108" s="879"/>
      <c r="S108" s="879"/>
      <c r="T108" s="879"/>
      <c r="U108" s="8421"/>
      <c r="V108" s="5464"/>
      <c r="W108" s="7024"/>
      <c r="X108" s="7026"/>
      <c r="Y108" s="1013"/>
      <c r="Z108" s="988"/>
      <c r="AA108" s="988"/>
      <c r="AB108" s="988"/>
      <c r="AC108" s="988"/>
      <c r="AD108" s="999"/>
      <c r="AE108" s="988"/>
      <c r="AF108" s="988"/>
    </row>
    <row r="109" spans="2:32" ht="59.25" customHeight="1">
      <c r="B109" s="1014" t="s">
        <v>236</v>
      </c>
      <c r="C109" s="1015"/>
      <c r="D109" s="1015"/>
      <c r="E109" s="1006">
        <v>0</v>
      </c>
      <c r="F109" s="1006">
        <v>0</v>
      </c>
      <c r="G109" s="1006"/>
      <c r="H109" s="1006"/>
      <c r="I109" s="1006"/>
      <c r="J109" s="1006"/>
      <c r="K109" s="1006">
        <f>F109+E109</f>
        <v>0</v>
      </c>
      <c r="L109" s="1006"/>
      <c r="M109" s="1006">
        <f>U109+W109+Y109</f>
        <v>0</v>
      </c>
      <c r="N109" s="1006"/>
      <c r="O109" s="1006"/>
      <c r="P109" s="1006">
        <v>0</v>
      </c>
      <c r="Q109" s="1006"/>
      <c r="R109" s="1006"/>
      <c r="S109" s="1006"/>
      <c r="T109" s="1006"/>
      <c r="U109" s="1007">
        <v>0</v>
      </c>
      <c r="V109" s="1007"/>
      <c r="W109" s="1006">
        <v>0</v>
      </c>
      <c r="X109" s="1006">
        <f>K109-U109-W109</f>
        <v>0</v>
      </c>
      <c r="Y109" s="988"/>
      <c r="Z109" s="988"/>
      <c r="AA109" s="988"/>
      <c r="AB109" s="988"/>
      <c r="AC109" s="988"/>
      <c r="AD109" s="999"/>
      <c r="AE109" s="988"/>
      <c r="AF109" s="988"/>
    </row>
    <row r="110" spans="2:32" ht="59.25" customHeight="1">
      <c r="B110" s="1014" t="s">
        <v>237</v>
      </c>
      <c r="C110" s="1015"/>
      <c r="D110" s="1015"/>
      <c r="E110" s="1006">
        <v>0</v>
      </c>
      <c r="F110" s="1006">
        <v>0</v>
      </c>
      <c r="G110" s="1006"/>
      <c r="H110" s="1006"/>
      <c r="I110" s="1006"/>
      <c r="J110" s="1006"/>
      <c r="K110" s="1006">
        <f>F110+E110</f>
        <v>0</v>
      </c>
      <c r="L110" s="1006"/>
      <c r="M110" s="1006">
        <f>U110+W110+Y110</f>
        <v>0</v>
      </c>
      <c r="N110" s="1006"/>
      <c r="O110" s="1006"/>
      <c r="P110" s="1006">
        <v>0</v>
      </c>
      <c r="Q110" s="1006"/>
      <c r="R110" s="1006"/>
      <c r="S110" s="1006"/>
      <c r="T110" s="1006"/>
      <c r="U110" s="1007">
        <v>0</v>
      </c>
      <c r="V110" s="1007"/>
      <c r="W110" s="1006">
        <v>0</v>
      </c>
      <c r="X110" s="1006">
        <f>K110-U110-W110</f>
        <v>0</v>
      </c>
      <c r="Y110" s="988"/>
      <c r="Z110" s="988"/>
      <c r="AA110" s="988"/>
      <c r="AB110" s="988"/>
      <c r="AC110" s="988"/>
      <c r="AD110" s="999"/>
      <c r="AE110" s="988"/>
      <c r="AF110" s="988"/>
    </row>
    <row r="111" spans="2:32" ht="59.25" customHeight="1">
      <c r="B111" s="1008" t="s">
        <v>737</v>
      </c>
      <c r="C111" s="1008"/>
      <c r="D111" s="1008"/>
      <c r="E111" s="1008"/>
      <c r="F111" s="1008"/>
      <c r="G111" s="1008"/>
      <c r="H111" s="1008"/>
      <c r="I111" s="1008"/>
      <c r="J111" s="1008"/>
      <c r="K111" s="1008"/>
      <c r="L111" s="1008"/>
      <c r="M111" s="1008"/>
      <c r="N111" s="1008"/>
      <c r="O111" s="1008"/>
      <c r="P111" s="1008"/>
      <c r="Q111" s="1008"/>
      <c r="R111" s="1008"/>
      <c r="S111" s="1008"/>
      <c r="T111" s="1008"/>
      <c r="U111" s="1009"/>
      <c r="V111" s="1009"/>
      <c r="W111" s="1008"/>
      <c r="X111" s="1008"/>
      <c r="Y111" s="988"/>
      <c r="Z111" s="988"/>
      <c r="AA111" s="988"/>
      <c r="AB111" s="988"/>
      <c r="AC111" s="988"/>
      <c r="AD111" s="999"/>
      <c r="AE111" s="988"/>
      <c r="AF111" s="988"/>
    </row>
    <row r="112" spans="2:32" ht="59.25" customHeight="1" thickBot="1">
      <c r="B112" s="1010" t="s">
        <v>743</v>
      </c>
      <c r="C112" s="1010"/>
      <c r="D112" s="1010"/>
      <c r="E112" s="1010"/>
      <c r="F112" s="1010"/>
      <c r="G112" s="1010"/>
      <c r="H112" s="1010"/>
      <c r="I112" s="1010"/>
      <c r="J112" s="1010"/>
      <c r="K112" s="1010"/>
      <c r="L112" s="1010"/>
      <c r="M112" s="1010"/>
      <c r="N112" s="1010"/>
      <c r="O112" s="1010"/>
      <c r="P112" s="1010"/>
      <c r="Q112" s="1010"/>
      <c r="R112" s="1010"/>
      <c r="S112" s="1010"/>
      <c r="T112" s="1010"/>
      <c r="U112" s="1011"/>
      <c r="V112" s="1011"/>
      <c r="W112" s="1010"/>
      <c r="X112" s="1010"/>
      <c r="Y112" s="988"/>
      <c r="Z112" s="988"/>
      <c r="AA112" s="988"/>
      <c r="AB112" s="988"/>
      <c r="AC112" s="988"/>
      <c r="AD112" s="999"/>
      <c r="AE112" s="988"/>
      <c r="AF112" s="988"/>
    </row>
    <row r="113" spans="2:32" ht="59.25" customHeight="1">
      <c r="B113" s="8416" t="s">
        <v>454</v>
      </c>
      <c r="C113" s="8417"/>
      <c r="D113" s="7019" t="s">
        <v>455</v>
      </c>
      <c r="E113" s="294" t="s">
        <v>93</v>
      </c>
      <c r="F113" s="295"/>
      <c r="G113" s="293"/>
      <c r="H113" s="293"/>
      <c r="I113" s="293"/>
      <c r="J113" s="293"/>
      <c r="K113" s="7017" t="s">
        <v>93</v>
      </c>
      <c r="L113" s="7019" t="s">
        <v>455</v>
      </c>
      <c r="M113" s="7021" t="s">
        <v>456</v>
      </c>
      <c r="N113" s="1003"/>
      <c r="O113" s="1003"/>
      <c r="P113" s="7023" t="s">
        <v>457</v>
      </c>
      <c r="Q113" s="878"/>
      <c r="R113" s="878"/>
      <c r="S113" s="878"/>
      <c r="T113" s="878"/>
      <c r="U113" s="8420" t="s">
        <v>458</v>
      </c>
      <c r="V113" s="5463"/>
      <c r="W113" s="7023" t="s">
        <v>459</v>
      </c>
      <c r="X113" s="7025" t="s">
        <v>460</v>
      </c>
      <c r="Y113" s="1012"/>
      <c r="Z113" s="988"/>
      <c r="AA113" s="988"/>
      <c r="AB113" s="988"/>
      <c r="AC113" s="988"/>
      <c r="AD113" s="999"/>
      <c r="AE113" s="988"/>
      <c r="AF113" s="988"/>
    </row>
    <row r="114" spans="2:32" ht="59.25" customHeight="1" thickBot="1">
      <c r="B114" s="8418"/>
      <c r="C114" s="8419"/>
      <c r="D114" s="7020"/>
      <c r="E114" s="298" t="s">
        <v>344</v>
      </c>
      <c r="F114" s="299" t="s">
        <v>462</v>
      </c>
      <c r="G114" s="3029"/>
      <c r="H114" s="3029"/>
      <c r="I114" s="3029"/>
      <c r="J114" s="3029"/>
      <c r="K114" s="7018"/>
      <c r="L114" s="7020"/>
      <c r="M114" s="7022"/>
      <c r="N114" s="1004"/>
      <c r="O114" s="1004"/>
      <c r="P114" s="7024"/>
      <c r="Q114" s="879"/>
      <c r="R114" s="879"/>
      <c r="S114" s="879"/>
      <c r="T114" s="879"/>
      <c r="U114" s="8421"/>
      <c r="V114" s="5464"/>
      <c r="W114" s="7024"/>
      <c r="X114" s="7026"/>
      <c r="Y114" s="1013"/>
      <c r="Z114" s="988"/>
      <c r="AA114" s="988"/>
      <c r="AB114" s="988"/>
      <c r="AC114" s="988"/>
      <c r="AD114" s="999"/>
      <c r="AE114" s="988"/>
      <c r="AF114" s="988"/>
    </row>
    <row r="115" spans="2:32" ht="59.25" customHeight="1">
      <c r="B115" s="1014" t="s">
        <v>236</v>
      </c>
      <c r="C115" s="1015"/>
      <c r="D115" s="1015"/>
      <c r="E115" s="1006">
        <v>0</v>
      </c>
      <c r="F115" s="1006">
        <v>0</v>
      </c>
      <c r="G115" s="1006"/>
      <c r="H115" s="1006"/>
      <c r="I115" s="1006"/>
      <c r="J115" s="1006"/>
      <c r="K115" s="1006">
        <f>F115+E115</f>
        <v>0</v>
      </c>
      <c r="L115" s="1006"/>
      <c r="M115" s="1006">
        <f>U115+W115+Y115</f>
        <v>0</v>
      </c>
      <c r="N115" s="1006"/>
      <c r="O115" s="1006"/>
      <c r="P115" s="1006">
        <v>0</v>
      </c>
      <c r="Q115" s="1006"/>
      <c r="R115" s="1006"/>
      <c r="S115" s="1006"/>
      <c r="T115" s="1006"/>
      <c r="U115" s="1007">
        <v>0</v>
      </c>
      <c r="V115" s="1007"/>
      <c r="W115" s="1006">
        <v>0</v>
      </c>
      <c r="X115" s="1006">
        <f>K115-U115-W115</f>
        <v>0</v>
      </c>
      <c r="Y115" s="988"/>
      <c r="Z115" s="988"/>
      <c r="AA115" s="988"/>
      <c r="AB115" s="988"/>
      <c r="AC115" s="988"/>
      <c r="AD115" s="999"/>
      <c r="AE115" s="988"/>
      <c r="AF115" s="988"/>
    </row>
    <row r="116" spans="2:32" ht="59.25" customHeight="1">
      <c r="B116" s="1014" t="s">
        <v>237</v>
      </c>
      <c r="C116" s="1015"/>
      <c r="D116" s="1015"/>
      <c r="E116" s="1006">
        <v>0</v>
      </c>
      <c r="F116" s="1006">
        <v>0</v>
      </c>
      <c r="G116" s="1006"/>
      <c r="H116" s="1006"/>
      <c r="I116" s="1006"/>
      <c r="J116" s="1006"/>
      <c r="K116" s="1006">
        <f>F116+E116</f>
        <v>0</v>
      </c>
      <c r="L116" s="1006"/>
      <c r="M116" s="1006">
        <f>U116+W116+Y116</f>
        <v>0</v>
      </c>
      <c r="N116" s="1006"/>
      <c r="O116" s="1006"/>
      <c r="P116" s="1006">
        <v>0</v>
      </c>
      <c r="Q116" s="1006"/>
      <c r="R116" s="1006"/>
      <c r="S116" s="1006"/>
      <c r="T116" s="1006"/>
      <c r="U116" s="1007">
        <v>0</v>
      </c>
      <c r="V116" s="1007"/>
      <c r="W116" s="1006">
        <v>0</v>
      </c>
      <c r="X116" s="1006">
        <f>K116-U116-W116</f>
        <v>0</v>
      </c>
      <c r="Y116" s="988"/>
      <c r="Z116" s="988"/>
      <c r="AA116" s="988"/>
      <c r="AB116" s="988"/>
      <c r="AC116" s="988"/>
      <c r="AD116" s="999"/>
      <c r="AE116" s="988"/>
      <c r="AF116" s="988"/>
    </row>
    <row r="117" spans="2:32" ht="59.25" customHeight="1">
      <c r="B117" s="1008" t="s">
        <v>737</v>
      </c>
      <c r="C117" s="1008"/>
      <c r="D117" s="1008"/>
      <c r="E117" s="1008"/>
      <c r="F117" s="1008"/>
      <c r="G117" s="1008"/>
      <c r="H117" s="1008"/>
      <c r="I117" s="1008"/>
      <c r="J117" s="1008"/>
      <c r="K117" s="1008"/>
      <c r="L117" s="1008"/>
      <c r="M117" s="1008"/>
      <c r="N117" s="1008"/>
      <c r="O117" s="1008"/>
      <c r="P117" s="1008"/>
      <c r="Q117" s="1008"/>
      <c r="R117" s="1008"/>
      <c r="S117" s="1008"/>
      <c r="T117" s="1008"/>
      <c r="U117" s="1009"/>
      <c r="V117" s="1009"/>
      <c r="W117" s="1008"/>
      <c r="X117" s="1008"/>
      <c r="Y117" s="988"/>
      <c r="Z117" s="988"/>
      <c r="AA117" s="988"/>
      <c r="AB117" s="988"/>
      <c r="AC117" s="988"/>
      <c r="AD117" s="999"/>
      <c r="AE117" s="988"/>
      <c r="AF117" s="988"/>
    </row>
    <row r="118" spans="2:32" ht="59.25" customHeight="1" thickBot="1">
      <c r="B118" s="1010" t="s">
        <v>744</v>
      </c>
      <c r="C118" s="1010"/>
      <c r="D118" s="1010"/>
      <c r="E118" s="1010"/>
      <c r="F118" s="1010"/>
      <c r="G118" s="1010"/>
      <c r="H118" s="1010"/>
      <c r="I118" s="1010"/>
      <c r="J118" s="1010"/>
      <c r="K118" s="1010"/>
      <c r="L118" s="1010"/>
      <c r="M118" s="1010"/>
      <c r="N118" s="1010"/>
      <c r="O118" s="1010"/>
      <c r="P118" s="1010"/>
      <c r="Q118" s="1010"/>
      <c r="R118" s="1010"/>
      <c r="S118" s="1010"/>
      <c r="T118" s="1010"/>
      <c r="U118" s="1011"/>
      <c r="V118" s="1011"/>
      <c r="W118" s="1010"/>
      <c r="X118" s="1010"/>
      <c r="Y118" s="988"/>
      <c r="Z118" s="988"/>
      <c r="AA118" s="988"/>
      <c r="AB118" s="988"/>
      <c r="AC118" s="988"/>
      <c r="AD118" s="999"/>
      <c r="AE118" s="988"/>
      <c r="AF118" s="988"/>
    </row>
    <row r="119" spans="2:32" ht="59.25" customHeight="1">
      <c r="B119" s="8416" t="s">
        <v>454</v>
      </c>
      <c r="C119" s="8417"/>
      <c r="D119" s="7019" t="s">
        <v>455</v>
      </c>
      <c r="E119" s="294" t="s">
        <v>93</v>
      </c>
      <c r="F119" s="295"/>
      <c r="G119" s="293"/>
      <c r="H119" s="293"/>
      <c r="I119" s="293"/>
      <c r="J119" s="293"/>
      <c r="K119" s="7017" t="s">
        <v>93</v>
      </c>
      <c r="L119" s="7019" t="s">
        <v>455</v>
      </c>
      <c r="M119" s="7021" t="s">
        <v>456</v>
      </c>
      <c r="N119" s="1003"/>
      <c r="O119" s="1003"/>
      <c r="P119" s="7023" t="s">
        <v>457</v>
      </c>
      <c r="Q119" s="878"/>
      <c r="R119" s="878"/>
      <c r="S119" s="878"/>
      <c r="T119" s="878"/>
      <c r="U119" s="8420" t="s">
        <v>458</v>
      </c>
      <c r="V119" s="5463"/>
      <c r="W119" s="7023" t="s">
        <v>459</v>
      </c>
      <c r="X119" s="7025" t="s">
        <v>460</v>
      </c>
      <c r="Y119" s="1012"/>
      <c r="Z119" s="988"/>
      <c r="AA119" s="988"/>
      <c r="AB119" s="988"/>
      <c r="AC119" s="988"/>
      <c r="AD119" s="999"/>
      <c r="AE119" s="988"/>
      <c r="AF119" s="988"/>
    </row>
    <row r="120" spans="2:32" ht="59.25" customHeight="1" thickBot="1">
      <c r="B120" s="8418"/>
      <c r="C120" s="8419"/>
      <c r="D120" s="7020"/>
      <c r="E120" s="298" t="s">
        <v>344</v>
      </c>
      <c r="F120" s="299" t="s">
        <v>462</v>
      </c>
      <c r="G120" s="3029"/>
      <c r="H120" s="3029"/>
      <c r="I120" s="3029"/>
      <c r="J120" s="3029"/>
      <c r="K120" s="7018"/>
      <c r="L120" s="7020"/>
      <c r="M120" s="7022"/>
      <c r="N120" s="1004"/>
      <c r="O120" s="1004"/>
      <c r="P120" s="7024"/>
      <c r="Q120" s="879"/>
      <c r="R120" s="879"/>
      <c r="S120" s="879"/>
      <c r="T120" s="879"/>
      <c r="U120" s="8421"/>
      <c r="V120" s="5464"/>
      <c r="W120" s="7024"/>
      <c r="X120" s="7026"/>
      <c r="Y120" s="1013"/>
      <c r="Z120" s="988"/>
      <c r="AA120" s="988"/>
      <c r="AB120" s="988"/>
      <c r="AC120" s="988"/>
      <c r="AD120" s="999"/>
      <c r="AE120" s="988"/>
      <c r="AF120" s="988"/>
    </row>
    <row r="121" spans="2:32" ht="59.25" customHeight="1">
      <c r="B121" s="1014" t="s">
        <v>236</v>
      </c>
      <c r="C121" s="1015"/>
      <c r="D121" s="1015"/>
      <c r="E121" s="1006">
        <v>0</v>
      </c>
      <c r="F121" s="1006">
        <v>0</v>
      </c>
      <c r="G121" s="1006"/>
      <c r="H121" s="1006"/>
      <c r="I121" s="1006"/>
      <c r="J121" s="1006"/>
      <c r="K121" s="1006">
        <f>F121+E121</f>
        <v>0</v>
      </c>
      <c r="L121" s="1006"/>
      <c r="M121" s="1006">
        <f>U121+W121+Y121</f>
        <v>0</v>
      </c>
      <c r="N121" s="1006"/>
      <c r="O121" s="1006"/>
      <c r="P121" s="1006">
        <v>0</v>
      </c>
      <c r="Q121" s="1006"/>
      <c r="R121" s="1006"/>
      <c r="S121" s="1006"/>
      <c r="T121" s="1006"/>
      <c r="U121" s="1007">
        <v>0</v>
      </c>
      <c r="V121" s="1007"/>
      <c r="W121" s="1006">
        <v>0</v>
      </c>
      <c r="X121" s="1006">
        <f>K121-U121-W121</f>
        <v>0</v>
      </c>
      <c r="Y121" s="988"/>
      <c r="Z121" s="988"/>
      <c r="AA121" s="988"/>
      <c r="AB121" s="988"/>
      <c r="AC121" s="988"/>
      <c r="AD121" s="999"/>
      <c r="AE121" s="988"/>
      <c r="AF121" s="988"/>
    </row>
    <row r="122" spans="2:32" ht="59.25" customHeight="1">
      <c r="B122" s="1014" t="s">
        <v>237</v>
      </c>
      <c r="C122" s="1015"/>
      <c r="D122" s="1015"/>
      <c r="E122" s="1006">
        <v>0</v>
      </c>
      <c r="F122" s="1006">
        <v>0</v>
      </c>
      <c r="G122" s="1006"/>
      <c r="H122" s="1006"/>
      <c r="I122" s="1006"/>
      <c r="J122" s="1006"/>
      <c r="K122" s="1006">
        <f>F122+E122</f>
        <v>0</v>
      </c>
      <c r="L122" s="1006"/>
      <c r="M122" s="1006">
        <f>U122+W122+Y122</f>
        <v>0</v>
      </c>
      <c r="N122" s="1006"/>
      <c r="O122" s="1006"/>
      <c r="P122" s="1006">
        <v>0</v>
      </c>
      <c r="Q122" s="1006"/>
      <c r="R122" s="1006"/>
      <c r="S122" s="1006"/>
      <c r="T122" s="1006"/>
      <c r="U122" s="1007">
        <v>0</v>
      </c>
      <c r="V122" s="1007"/>
      <c r="W122" s="1006">
        <v>0</v>
      </c>
      <c r="X122" s="1006">
        <f>K122-U122-W122</f>
        <v>0</v>
      </c>
      <c r="Y122" s="988"/>
      <c r="Z122" s="988"/>
      <c r="AA122" s="988"/>
      <c r="AB122" s="988"/>
      <c r="AC122" s="988"/>
      <c r="AD122" s="999"/>
      <c r="AE122" s="988"/>
      <c r="AF122" s="988"/>
    </row>
    <row r="123" spans="2:32" ht="59.25" customHeight="1">
      <c r="B123" s="1016"/>
      <c r="C123" s="1016"/>
      <c r="D123" s="1016"/>
      <c r="E123" s="1016"/>
      <c r="F123" s="1016"/>
      <c r="G123" s="1016"/>
      <c r="H123" s="1016"/>
      <c r="I123" s="1016"/>
      <c r="J123" s="1016"/>
      <c r="K123" s="1016"/>
      <c r="L123" s="1016"/>
      <c r="M123" s="1016"/>
      <c r="N123" s="1016"/>
      <c r="O123" s="1016"/>
      <c r="P123" s="1016"/>
      <c r="Q123" s="1016"/>
      <c r="R123" s="1016"/>
      <c r="S123" s="1016"/>
      <c r="T123" s="1016"/>
      <c r="U123" s="1017"/>
      <c r="V123" s="1017"/>
      <c r="W123" s="1016"/>
      <c r="X123" s="1016"/>
      <c r="Y123" s="988"/>
      <c r="Z123" s="988"/>
      <c r="AA123" s="988"/>
      <c r="AB123" s="988"/>
      <c r="AC123" s="988"/>
      <c r="AD123" s="999"/>
      <c r="AE123" s="988"/>
      <c r="AF123" s="988"/>
    </row>
    <row r="124" spans="2:32" ht="59.25" customHeight="1" thickBot="1">
      <c r="B124" s="8415" t="s">
        <v>745</v>
      </c>
      <c r="C124" s="8415"/>
      <c r="D124" s="8415"/>
      <c r="E124" s="8415"/>
      <c r="F124" s="8415"/>
      <c r="G124" s="8415"/>
      <c r="H124" s="8415"/>
      <c r="I124" s="8415"/>
      <c r="J124" s="8415"/>
      <c r="K124" s="8415"/>
      <c r="L124" s="8415"/>
      <c r="M124" s="8415"/>
      <c r="N124" s="8415"/>
      <c r="O124" s="8415"/>
      <c r="P124" s="8415"/>
      <c r="Q124" s="8415"/>
      <c r="R124" s="8415"/>
      <c r="S124" s="8415"/>
      <c r="T124" s="8415"/>
      <c r="U124" s="8415"/>
      <c r="V124" s="8415"/>
      <c r="W124" s="8415"/>
      <c r="X124" s="8415"/>
      <c r="Y124" s="988"/>
      <c r="Z124" s="988"/>
      <c r="AA124" s="988"/>
      <c r="AB124" s="988"/>
      <c r="AC124" s="988"/>
      <c r="AD124" s="999"/>
      <c r="AE124" s="988"/>
      <c r="AF124" s="988"/>
    </row>
    <row r="125" spans="2:32" ht="59.25" customHeight="1">
      <c r="B125" s="8416" t="s">
        <v>454</v>
      </c>
      <c r="C125" s="8417"/>
      <c r="D125" s="7019" t="s">
        <v>455</v>
      </c>
      <c r="E125" s="294" t="s">
        <v>93</v>
      </c>
      <c r="F125" s="295"/>
      <c r="G125" s="293"/>
      <c r="H125" s="293"/>
      <c r="I125" s="293"/>
      <c r="J125" s="293"/>
      <c r="K125" s="7017" t="s">
        <v>93</v>
      </c>
      <c r="L125" s="7019" t="s">
        <v>455</v>
      </c>
      <c r="M125" s="7021" t="s">
        <v>456</v>
      </c>
      <c r="N125" s="1003"/>
      <c r="O125" s="1003"/>
      <c r="P125" s="7023" t="s">
        <v>457</v>
      </c>
      <c r="Q125" s="878"/>
      <c r="R125" s="878"/>
      <c r="S125" s="878"/>
      <c r="T125" s="878"/>
      <c r="U125" s="8420" t="s">
        <v>458</v>
      </c>
      <c r="V125" s="5463"/>
      <c r="W125" s="7023" t="s">
        <v>459</v>
      </c>
      <c r="X125" s="7025" t="s">
        <v>460</v>
      </c>
      <c r="Y125" s="7027" t="s">
        <v>461</v>
      </c>
      <c r="Z125" s="988"/>
      <c r="AA125" s="988"/>
      <c r="AB125" s="988"/>
      <c r="AC125" s="988"/>
      <c r="AD125" s="999"/>
      <c r="AE125" s="988"/>
      <c r="AF125" s="988"/>
    </row>
    <row r="126" spans="2:32" ht="59.25" customHeight="1" thickBot="1">
      <c r="B126" s="8418"/>
      <c r="C126" s="8419"/>
      <c r="D126" s="7020"/>
      <c r="E126" s="298" t="s">
        <v>344</v>
      </c>
      <c r="F126" s="299" t="s">
        <v>462</v>
      </c>
      <c r="G126" s="3029"/>
      <c r="H126" s="3029"/>
      <c r="I126" s="3029"/>
      <c r="J126" s="3029"/>
      <c r="K126" s="7018"/>
      <c r="L126" s="7020"/>
      <c r="M126" s="7022"/>
      <c r="N126" s="1004"/>
      <c r="O126" s="1004"/>
      <c r="P126" s="7024"/>
      <c r="Q126" s="879"/>
      <c r="R126" s="879"/>
      <c r="S126" s="879"/>
      <c r="T126" s="879"/>
      <c r="U126" s="8421"/>
      <c r="V126" s="5464"/>
      <c r="W126" s="7024"/>
      <c r="X126" s="7026"/>
      <c r="Y126" s="7028"/>
      <c r="Z126" s="988"/>
      <c r="AA126" s="988"/>
      <c r="AB126" s="988"/>
      <c r="AC126" s="988"/>
      <c r="AD126" s="999"/>
      <c r="AE126" s="988"/>
      <c r="AF126" s="988"/>
    </row>
    <row r="127" spans="2:32" ht="59.25" customHeight="1">
      <c r="B127" s="8413" t="s">
        <v>236</v>
      </c>
      <c r="C127" s="8414"/>
      <c r="D127" s="1006">
        <f>D79+D85+D91+D97+D103+D109+D115+D121</f>
        <v>0</v>
      </c>
      <c r="E127" s="1006">
        <f>E79+E85+E91+E97+E103+E109+E115+E121</f>
        <v>0</v>
      </c>
      <c r="F127" s="1006">
        <f t="shared" ref="F127:Y128" si="18">F79+F85+F91+F97+F103+F109+F115+F121</f>
        <v>0</v>
      </c>
      <c r="G127" s="1006"/>
      <c r="H127" s="1006"/>
      <c r="I127" s="1006"/>
      <c r="J127" s="1006"/>
      <c r="K127" s="1006">
        <f t="shared" si="18"/>
        <v>0</v>
      </c>
      <c r="L127" s="1006">
        <f t="shared" si="18"/>
        <v>0</v>
      </c>
      <c r="M127" s="1006">
        <f t="shared" si="18"/>
        <v>0</v>
      </c>
      <c r="N127" s="1006"/>
      <c r="O127" s="1006"/>
      <c r="P127" s="1006">
        <f t="shared" si="18"/>
        <v>0</v>
      </c>
      <c r="Q127" s="1006"/>
      <c r="R127" s="1006"/>
      <c r="S127" s="1006"/>
      <c r="T127" s="1006"/>
      <c r="U127" s="1007">
        <f t="shared" si="18"/>
        <v>0</v>
      </c>
      <c r="V127" s="1007"/>
      <c r="W127" s="1006">
        <f t="shared" si="18"/>
        <v>0</v>
      </c>
      <c r="X127" s="1006">
        <f t="shared" si="18"/>
        <v>0</v>
      </c>
      <c r="Y127" s="1006">
        <f t="shared" si="18"/>
        <v>0</v>
      </c>
      <c r="Z127" s="988"/>
      <c r="AA127" s="988"/>
      <c r="AB127" s="988"/>
      <c r="AC127" s="988"/>
      <c r="AD127" s="999"/>
      <c r="AE127" s="988"/>
      <c r="AF127" s="988"/>
    </row>
    <row r="128" spans="2:32" ht="59.25" customHeight="1">
      <c r="B128" s="8413" t="s">
        <v>237</v>
      </c>
      <c r="C128" s="8414"/>
      <c r="D128" s="1006">
        <f>D80+D86+D92+D98+D104+D110+D116+D122</f>
        <v>0</v>
      </c>
      <c r="E128" s="1006">
        <f>E80+E86+E92+E98+E104+E110+E116+E122</f>
        <v>0</v>
      </c>
      <c r="F128" s="1006">
        <f t="shared" si="18"/>
        <v>0</v>
      </c>
      <c r="G128" s="1006"/>
      <c r="H128" s="1006"/>
      <c r="I128" s="1006"/>
      <c r="J128" s="1006"/>
      <c r="K128" s="1006">
        <f t="shared" si="18"/>
        <v>0</v>
      </c>
      <c r="L128" s="1006">
        <f t="shared" si="18"/>
        <v>0</v>
      </c>
      <c r="M128" s="1006">
        <f t="shared" si="18"/>
        <v>0</v>
      </c>
      <c r="N128" s="1006"/>
      <c r="O128" s="1006"/>
      <c r="P128" s="1006">
        <f t="shared" si="18"/>
        <v>0</v>
      </c>
      <c r="Q128" s="1006"/>
      <c r="R128" s="1006"/>
      <c r="S128" s="1006"/>
      <c r="T128" s="1006"/>
      <c r="U128" s="1007">
        <f t="shared" si="18"/>
        <v>0</v>
      </c>
      <c r="V128" s="1007"/>
      <c r="W128" s="1006">
        <f t="shared" si="18"/>
        <v>0</v>
      </c>
      <c r="X128" s="1006">
        <f t="shared" si="18"/>
        <v>0</v>
      </c>
      <c r="Y128" s="1006">
        <f t="shared" si="18"/>
        <v>0</v>
      </c>
      <c r="Z128" s="988"/>
      <c r="AA128" s="988"/>
      <c r="AB128" s="988"/>
      <c r="AC128" s="988"/>
      <c r="AD128" s="999"/>
      <c r="AE128" s="988"/>
      <c r="AF128" s="988"/>
    </row>
    <row r="129" spans="2:29" ht="39" customHeight="1">
      <c r="B129" s="988"/>
      <c r="C129" s="998"/>
      <c r="D129" s="998"/>
      <c r="E129" s="998"/>
      <c r="F129" s="998"/>
      <c r="G129" s="998"/>
      <c r="H129" s="998"/>
      <c r="I129" s="998"/>
      <c r="J129" s="998"/>
      <c r="K129" s="998"/>
      <c r="L129" s="998"/>
      <c r="M129" s="998"/>
      <c r="N129" s="998"/>
      <c r="O129" s="998"/>
      <c r="P129" s="998"/>
      <c r="Q129" s="998"/>
      <c r="R129" s="998"/>
      <c r="S129" s="998"/>
      <c r="T129" s="998"/>
      <c r="U129" s="987"/>
      <c r="V129" s="987"/>
      <c r="W129" s="988"/>
      <c r="X129" s="988"/>
      <c r="Y129" s="988"/>
      <c r="Z129" s="988"/>
      <c r="AA129" s="999"/>
      <c r="AB129" s="988"/>
      <c r="AC129" s="988"/>
    </row>
    <row r="130" spans="2:29" ht="46.5" customHeight="1">
      <c r="B130" s="977"/>
      <c r="C130" s="8424" t="s">
        <v>550</v>
      </c>
      <c r="D130" s="8424"/>
      <c r="E130" s="977"/>
      <c r="F130" s="977"/>
      <c r="G130" s="977"/>
      <c r="H130" s="977"/>
      <c r="I130" s="977"/>
      <c r="J130" s="977"/>
      <c r="K130" s="977"/>
      <c r="L130" s="977"/>
      <c r="M130" s="977"/>
      <c r="N130" s="977"/>
      <c r="O130" s="977"/>
      <c r="P130" s="977"/>
      <c r="Q130" s="977"/>
      <c r="R130" s="977"/>
      <c r="S130" s="977"/>
      <c r="T130" s="977"/>
      <c r="U130" s="987"/>
      <c r="V130" s="987"/>
      <c r="W130" s="988"/>
      <c r="X130" s="988"/>
      <c r="Y130" s="988"/>
      <c r="Z130" s="988"/>
      <c r="AA130" s="988"/>
      <c r="AB130" s="988"/>
      <c r="AC130" s="988"/>
    </row>
    <row r="131" spans="2:29" ht="46.5" customHeight="1">
      <c r="B131" s="977"/>
      <c r="C131" s="8424" t="s">
        <v>433</v>
      </c>
      <c r="D131" s="8424"/>
      <c r="E131" s="977"/>
      <c r="F131" s="977"/>
      <c r="G131" s="977"/>
      <c r="H131" s="977"/>
      <c r="I131" s="977"/>
      <c r="J131" s="977"/>
      <c r="K131" s="977"/>
      <c r="L131" s="977"/>
      <c r="M131" s="977"/>
      <c r="N131" s="977"/>
      <c r="O131" s="977"/>
      <c r="P131" s="977"/>
      <c r="Q131" s="977"/>
      <c r="R131" s="977"/>
      <c r="S131" s="977"/>
      <c r="T131" s="977"/>
      <c r="U131" s="987"/>
      <c r="V131" s="987"/>
      <c r="W131" s="988"/>
      <c r="X131" s="988"/>
      <c r="Y131" s="988"/>
      <c r="Z131" s="988"/>
      <c r="AA131" s="988"/>
      <c r="AB131" s="988"/>
      <c r="AC131" s="988"/>
    </row>
    <row r="132" spans="2:29" ht="10.5" customHeight="1">
      <c r="B132" s="977"/>
      <c r="C132" s="977"/>
      <c r="D132" s="977"/>
      <c r="E132" s="977"/>
      <c r="F132" s="977"/>
      <c r="G132" s="977"/>
      <c r="H132" s="977"/>
      <c r="I132" s="977"/>
      <c r="J132" s="977"/>
      <c r="K132" s="977"/>
      <c r="L132" s="977"/>
      <c r="M132" s="977"/>
      <c r="N132" s="977"/>
      <c r="O132" s="977"/>
      <c r="P132" s="977"/>
      <c r="Q132" s="977"/>
      <c r="R132" s="977"/>
      <c r="S132" s="977"/>
      <c r="T132" s="977"/>
      <c r="U132" s="987"/>
      <c r="V132" s="987"/>
      <c r="W132" s="988"/>
      <c r="X132" s="988"/>
      <c r="Y132" s="988"/>
      <c r="Z132" s="988"/>
      <c r="AA132" s="988"/>
      <c r="AB132" s="988"/>
      <c r="AC132" s="988"/>
    </row>
    <row r="133" spans="2:29" ht="10.5" customHeight="1">
      <c r="B133" s="977"/>
      <c r="C133" s="977"/>
      <c r="D133" s="977"/>
      <c r="E133" s="977"/>
      <c r="F133" s="977"/>
      <c r="G133" s="977"/>
      <c r="H133" s="977"/>
      <c r="I133" s="977"/>
      <c r="J133" s="977"/>
      <c r="K133" s="977"/>
      <c r="L133" s="977"/>
      <c r="M133" s="977"/>
      <c r="N133" s="977"/>
      <c r="O133" s="977"/>
      <c r="P133" s="977"/>
      <c r="Q133" s="977"/>
      <c r="R133" s="977"/>
      <c r="S133" s="977"/>
      <c r="T133" s="977"/>
      <c r="U133" s="987"/>
      <c r="V133" s="987"/>
      <c r="W133" s="988"/>
      <c r="X133" s="988"/>
      <c r="Y133" s="988"/>
      <c r="Z133" s="988"/>
      <c r="AA133" s="988"/>
      <c r="AB133" s="988"/>
      <c r="AC133" s="988"/>
    </row>
    <row r="134" spans="2:29" s="1020" customFormat="1" ht="45.75" customHeight="1">
      <c r="B134" s="8397" t="s">
        <v>719</v>
      </c>
      <c r="C134" s="8397"/>
      <c r="D134" s="8397"/>
      <c r="E134" s="8397"/>
      <c r="F134" s="8397"/>
      <c r="G134" s="8397"/>
      <c r="H134" s="8397"/>
      <c r="I134" s="8397"/>
      <c r="J134" s="8397"/>
      <c r="K134" s="8397"/>
      <c r="L134" s="8397"/>
      <c r="M134" s="8397"/>
      <c r="N134" s="978"/>
      <c r="O134" s="978"/>
      <c r="P134" s="1018"/>
      <c r="Q134" s="1018"/>
      <c r="R134" s="1018"/>
      <c r="S134" s="1018"/>
      <c r="T134" s="1018"/>
      <c r="U134" s="989"/>
      <c r="V134" s="989"/>
      <c r="W134" s="1018"/>
      <c r="X134" s="1019"/>
      <c r="Y134" s="1019"/>
      <c r="Z134" s="1019"/>
      <c r="AA134" s="1019"/>
      <c r="AB134" s="1019"/>
      <c r="AC134" s="1019"/>
    </row>
    <row r="135" spans="2:29" s="1020" customFormat="1" ht="45.75" customHeight="1">
      <c r="B135" s="8397" t="s">
        <v>720</v>
      </c>
      <c r="C135" s="8397"/>
      <c r="D135" s="8397"/>
      <c r="E135" s="8397"/>
      <c r="F135" s="8397"/>
      <c r="G135" s="8397"/>
      <c r="H135" s="8397"/>
      <c r="I135" s="8397"/>
      <c r="J135" s="8397"/>
      <c r="K135" s="8397"/>
      <c r="L135" s="8397"/>
      <c r="M135" s="8397"/>
      <c r="N135" s="978"/>
      <c r="O135" s="978"/>
      <c r="P135" s="1018"/>
      <c r="Q135" s="1018"/>
      <c r="R135" s="1018"/>
      <c r="S135" s="1018"/>
      <c r="T135" s="1018"/>
      <c r="U135" s="989"/>
      <c r="V135" s="989"/>
      <c r="W135" s="1018"/>
      <c r="X135" s="1019"/>
      <c r="Y135" s="1019"/>
      <c r="Z135" s="1019"/>
      <c r="AA135" s="1019"/>
      <c r="AB135" s="1019"/>
      <c r="AC135" s="1019"/>
    </row>
    <row r="136" spans="2:29" s="1020" customFormat="1" ht="45.75" customHeight="1">
      <c r="B136" s="8397" t="s">
        <v>594</v>
      </c>
      <c r="C136" s="8397"/>
      <c r="D136" s="8397"/>
      <c r="E136" s="8397"/>
      <c r="F136" s="8397"/>
      <c r="G136" s="8397"/>
      <c r="H136" s="8397"/>
      <c r="I136" s="8397"/>
      <c r="J136" s="8397"/>
      <c r="K136" s="8397"/>
      <c r="L136" s="8397"/>
      <c r="M136" s="8397"/>
      <c r="N136" s="978"/>
      <c r="O136" s="978"/>
      <c r="P136" s="1018"/>
      <c r="Q136" s="1018"/>
      <c r="R136" s="1018"/>
      <c r="S136" s="1018"/>
      <c r="T136" s="1018"/>
      <c r="U136" s="989"/>
      <c r="V136" s="989"/>
      <c r="W136" s="1018"/>
      <c r="X136" s="1019"/>
      <c r="Y136" s="1019"/>
      <c r="Z136" s="1019"/>
      <c r="AA136" s="1019"/>
      <c r="AB136" s="1019"/>
      <c r="AC136" s="1019"/>
    </row>
    <row r="137" spans="2:29" ht="31.5" customHeight="1" thickBot="1">
      <c r="B137" s="977"/>
      <c r="C137" s="979"/>
      <c r="D137" s="979"/>
      <c r="E137" s="979"/>
      <c r="F137" s="979"/>
      <c r="G137" s="979"/>
      <c r="H137" s="979"/>
      <c r="I137" s="979"/>
      <c r="J137" s="979"/>
      <c r="K137" s="979"/>
      <c r="L137" s="979"/>
      <c r="M137" s="979"/>
      <c r="N137" s="979"/>
      <c r="O137" s="979"/>
      <c r="P137" s="979"/>
      <c r="Q137" s="979"/>
      <c r="R137" s="979"/>
      <c r="S137" s="979"/>
      <c r="T137" s="979"/>
      <c r="U137" s="989"/>
      <c r="V137" s="989"/>
      <c r="W137" s="979"/>
      <c r="X137" s="979"/>
      <c r="Y137" s="979"/>
      <c r="Z137" s="979"/>
      <c r="AA137" s="979"/>
      <c r="AB137" s="979"/>
      <c r="AC137" s="979"/>
    </row>
    <row r="138" spans="2:29" ht="55.5" customHeight="1" thickBot="1">
      <c r="B138" s="1021" t="s">
        <v>436</v>
      </c>
      <c r="C138" s="1022" t="s">
        <v>407</v>
      </c>
      <c r="D138" s="1021" t="s">
        <v>746</v>
      </c>
      <c r="E138" s="1023" t="s">
        <v>87</v>
      </c>
      <c r="F138" s="1024" t="s">
        <v>438</v>
      </c>
      <c r="G138" s="1024"/>
      <c r="H138" s="1024"/>
      <c r="I138" s="1024"/>
      <c r="J138" s="1024"/>
      <c r="K138" s="1021" t="s">
        <v>93</v>
      </c>
      <c r="L138" s="1021" t="s">
        <v>190</v>
      </c>
      <c r="M138" s="988"/>
      <c r="N138" s="988"/>
      <c r="O138" s="988"/>
      <c r="P138" s="988"/>
      <c r="Q138" s="988"/>
      <c r="R138" s="988"/>
      <c r="S138" s="988"/>
      <c r="T138" s="988"/>
      <c r="U138" s="987"/>
      <c r="V138" s="987"/>
      <c r="W138" s="988"/>
      <c r="X138" s="988"/>
      <c r="Y138" s="988"/>
      <c r="Z138" s="988"/>
      <c r="AA138" s="988"/>
      <c r="AB138" s="988"/>
      <c r="AC138" s="988"/>
    </row>
    <row r="139" spans="2:29" s="994" customFormat="1" ht="69.75" customHeight="1">
      <c r="B139" s="1025">
        <v>1</v>
      </c>
      <c r="C139" s="1026">
        <v>1</v>
      </c>
      <c r="D139" s="1027" t="s">
        <v>234</v>
      </c>
      <c r="E139" s="1028" t="s">
        <v>233</v>
      </c>
      <c r="F139" s="1029" t="s">
        <v>444</v>
      </c>
      <c r="G139" s="1029"/>
      <c r="H139" s="1029"/>
      <c r="I139" s="1029"/>
      <c r="J139" s="1029"/>
      <c r="K139" s="1030">
        <v>0</v>
      </c>
      <c r="L139" s="1031">
        <v>0</v>
      </c>
      <c r="M139" s="993"/>
      <c r="N139" s="993"/>
      <c r="O139" s="993"/>
      <c r="P139" s="1032"/>
      <c r="Q139" s="1032"/>
      <c r="R139" s="1032"/>
      <c r="S139" s="1032"/>
      <c r="T139" s="1032"/>
      <c r="U139" s="976"/>
      <c r="V139" s="976"/>
      <c r="W139" s="8425" t="s">
        <v>747</v>
      </c>
      <c r="X139" s="8425"/>
      <c r="Y139" s="993"/>
      <c r="Z139" s="993"/>
      <c r="AA139" s="993"/>
      <c r="AB139" s="993"/>
      <c r="AC139" s="993"/>
    </row>
    <row r="140" spans="2:29" s="994" customFormat="1" ht="69.75" customHeight="1">
      <c r="B140" s="1033">
        <v>2</v>
      </c>
      <c r="C140" s="1034">
        <v>2</v>
      </c>
      <c r="D140" s="1035" t="s">
        <v>336</v>
      </c>
      <c r="E140" s="1036" t="s">
        <v>241</v>
      </c>
      <c r="F140" s="1037" t="s">
        <v>444</v>
      </c>
      <c r="G140" s="1037"/>
      <c r="H140" s="1037"/>
      <c r="I140" s="1037"/>
      <c r="J140" s="1037"/>
      <c r="K140" s="1038">
        <v>0</v>
      </c>
      <c r="L140" s="1039">
        <v>0</v>
      </c>
      <c r="M140" s="993"/>
      <c r="N140" s="993"/>
      <c r="O140" s="993"/>
      <c r="P140" s="1032"/>
      <c r="Q140" s="1032"/>
      <c r="R140" s="1032"/>
      <c r="S140" s="1032"/>
      <c r="T140" s="1032"/>
      <c r="U140" s="1040"/>
      <c r="V140" s="1040"/>
      <c r="W140" s="1032"/>
      <c r="X140" s="993"/>
      <c r="Y140" s="993"/>
      <c r="Z140" s="993"/>
      <c r="AA140" s="993"/>
      <c r="AB140" s="993"/>
      <c r="AC140" s="993"/>
    </row>
    <row r="141" spans="2:29" s="994" customFormat="1" ht="69.75" customHeight="1">
      <c r="B141" s="1033">
        <v>3</v>
      </c>
      <c r="C141" s="1034">
        <v>3</v>
      </c>
      <c r="D141" s="1035" t="s">
        <v>245</v>
      </c>
      <c r="E141" s="1036" t="s">
        <v>244</v>
      </c>
      <c r="F141" s="1037" t="s">
        <v>444</v>
      </c>
      <c r="G141" s="1037"/>
      <c r="H141" s="1037"/>
      <c r="I141" s="1037"/>
      <c r="J141" s="1037"/>
      <c r="K141" s="1038">
        <v>0</v>
      </c>
      <c r="L141" s="1039">
        <v>0</v>
      </c>
      <c r="M141" s="993"/>
      <c r="N141" s="993"/>
      <c r="O141" s="993"/>
      <c r="P141" s="1032"/>
      <c r="Q141" s="1032"/>
      <c r="R141" s="1032"/>
      <c r="S141" s="1032"/>
      <c r="T141" s="1032"/>
      <c r="U141" s="1040"/>
      <c r="V141" s="1040"/>
      <c r="W141" s="1032"/>
      <c r="X141" s="993"/>
      <c r="Y141" s="993"/>
      <c r="Z141" s="993"/>
      <c r="AA141" s="993"/>
      <c r="AB141" s="993"/>
      <c r="AC141" s="993"/>
    </row>
    <row r="142" spans="2:29" s="994" customFormat="1" ht="69.75" customHeight="1" thickBot="1">
      <c r="B142" s="1033">
        <v>4</v>
      </c>
      <c r="C142" s="1034">
        <v>4</v>
      </c>
      <c r="D142" s="1035" t="s">
        <v>250</v>
      </c>
      <c r="E142" s="1036" t="s">
        <v>249</v>
      </c>
      <c r="F142" s="1037" t="s">
        <v>444</v>
      </c>
      <c r="G142" s="1037"/>
      <c r="H142" s="1037"/>
      <c r="I142" s="1037"/>
      <c r="J142" s="1037"/>
      <c r="K142" s="1038">
        <v>0</v>
      </c>
      <c r="L142" s="1039">
        <v>0</v>
      </c>
      <c r="M142" s="993"/>
      <c r="N142" s="993"/>
      <c r="O142" s="993"/>
      <c r="P142" s="993"/>
      <c r="Q142" s="993"/>
      <c r="R142" s="993"/>
      <c r="S142" s="993"/>
      <c r="T142" s="993"/>
      <c r="U142" s="987"/>
      <c r="V142" s="987"/>
      <c r="W142" s="993"/>
      <c r="X142" s="993"/>
      <c r="Y142" s="993"/>
      <c r="Z142" s="993"/>
      <c r="AA142" s="993"/>
      <c r="AB142" s="993"/>
      <c r="AC142" s="993"/>
    </row>
    <row r="143" spans="2:29" s="994" customFormat="1" ht="69.75" customHeight="1">
      <c r="B143" s="1033">
        <v>5</v>
      </c>
      <c r="C143" s="1034">
        <v>5</v>
      </c>
      <c r="D143" s="1035" t="e">
        <v>#REF!</v>
      </c>
      <c r="E143" s="1041" t="s">
        <v>253</v>
      </c>
      <c r="F143" s="1029" t="s">
        <v>748</v>
      </c>
      <c r="G143" s="1029"/>
      <c r="H143" s="1029"/>
      <c r="I143" s="1029"/>
      <c r="J143" s="1029"/>
      <c r="K143" s="1038">
        <v>0</v>
      </c>
      <c r="L143" s="1039">
        <v>0</v>
      </c>
      <c r="M143" s="993"/>
      <c r="N143" s="993"/>
      <c r="O143" s="993"/>
      <c r="P143" s="993"/>
      <c r="Q143" s="993"/>
      <c r="R143" s="993"/>
      <c r="S143" s="993"/>
      <c r="T143" s="993"/>
      <c r="U143" s="987"/>
      <c r="V143" s="987"/>
      <c r="W143" s="993"/>
      <c r="X143" s="993"/>
      <c r="Y143" s="993"/>
      <c r="Z143" s="993"/>
      <c r="AA143" s="993"/>
      <c r="AB143" s="993"/>
      <c r="AC143" s="993"/>
    </row>
    <row r="144" spans="2:29" s="994" customFormat="1" ht="69.75" customHeight="1">
      <c r="B144" s="1033">
        <v>6</v>
      </c>
      <c r="C144" s="1034">
        <v>6</v>
      </c>
      <c r="D144" s="1035" t="s">
        <v>258</v>
      </c>
      <c r="E144" s="1036" t="s">
        <v>257</v>
      </c>
      <c r="F144" s="1037" t="s">
        <v>748</v>
      </c>
      <c r="G144" s="1037"/>
      <c r="H144" s="1037"/>
      <c r="I144" s="1037"/>
      <c r="J144" s="1037"/>
      <c r="K144" s="1038">
        <v>0</v>
      </c>
      <c r="L144" s="1039">
        <v>0</v>
      </c>
      <c r="M144" s="993"/>
      <c r="N144" s="993"/>
      <c r="O144" s="993"/>
      <c r="P144" s="993"/>
      <c r="Q144" s="993"/>
      <c r="R144" s="993"/>
      <c r="S144" s="993"/>
      <c r="T144" s="993"/>
      <c r="U144" s="987"/>
      <c r="V144" s="987"/>
      <c r="W144" s="993"/>
      <c r="X144" s="993"/>
      <c r="Y144" s="993"/>
      <c r="Z144" s="993"/>
      <c r="AA144" s="993"/>
      <c r="AB144" s="993"/>
      <c r="AC144" s="993"/>
    </row>
    <row r="145" spans="2:29" s="994" customFormat="1" ht="69.75" customHeight="1">
      <c r="B145" s="1033">
        <v>7</v>
      </c>
      <c r="C145" s="1034">
        <v>7</v>
      </c>
      <c r="D145" s="1035" t="e">
        <v>#REF!</v>
      </c>
      <c r="E145" s="1036" t="s">
        <v>261</v>
      </c>
      <c r="F145" s="1037" t="s">
        <v>748</v>
      </c>
      <c r="G145" s="1037"/>
      <c r="H145" s="1037"/>
      <c r="I145" s="1037"/>
      <c r="J145" s="1037"/>
      <c r="K145" s="1038">
        <v>0</v>
      </c>
      <c r="L145" s="1039">
        <v>0</v>
      </c>
      <c r="M145" s="993"/>
      <c r="N145" s="993"/>
      <c r="O145" s="993"/>
      <c r="P145" s="993"/>
      <c r="Q145" s="993"/>
      <c r="R145" s="993"/>
      <c r="S145" s="993"/>
      <c r="T145" s="993"/>
      <c r="U145" s="987"/>
      <c r="V145" s="987"/>
      <c r="W145" s="993"/>
      <c r="X145" s="993"/>
      <c r="Y145" s="993"/>
      <c r="Z145" s="993"/>
      <c r="AA145" s="993"/>
      <c r="AB145" s="993"/>
      <c r="AC145" s="993"/>
    </row>
    <row r="146" spans="2:29" s="994" customFormat="1" ht="69.75" customHeight="1">
      <c r="B146" s="1033">
        <v>8</v>
      </c>
      <c r="C146" s="1034">
        <v>8</v>
      </c>
      <c r="D146" s="1035" t="s">
        <v>262</v>
      </c>
      <c r="E146" s="1036" t="s">
        <v>265</v>
      </c>
      <c r="F146" s="1037" t="s">
        <v>602</v>
      </c>
      <c r="G146" s="1037"/>
      <c r="H146" s="1037"/>
      <c r="I146" s="1037"/>
      <c r="J146" s="1037"/>
      <c r="K146" s="1038">
        <v>0</v>
      </c>
      <c r="L146" s="1039">
        <v>0</v>
      </c>
      <c r="M146" s="993"/>
      <c r="N146" s="993"/>
      <c r="O146" s="993"/>
      <c r="P146" s="993"/>
      <c r="Q146" s="993"/>
      <c r="R146" s="993"/>
      <c r="S146" s="993"/>
      <c r="T146" s="993"/>
      <c r="U146" s="987"/>
      <c r="V146" s="987"/>
      <c r="W146" s="993"/>
      <c r="X146" s="993"/>
      <c r="Y146" s="993"/>
      <c r="Z146" s="993"/>
      <c r="AA146" s="993"/>
      <c r="AB146" s="993"/>
      <c r="AC146" s="993"/>
    </row>
    <row r="147" spans="2:29" s="994" customFormat="1" ht="69.75" customHeight="1">
      <c r="B147" s="1033">
        <v>9</v>
      </c>
      <c r="C147" s="1034">
        <v>9</v>
      </c>
      <c r="D147" s="1035" t="s">
        <v>269</v>
      </c>
      <c r="E147" s="1036" t="s">
        <v>268</v>
      </c>
      <c r="F147" s="1037" t="s">
        <v>602</v>
      </c>
      <c r="G147" s="1037"/>
      <c r="H147" s="1037"/>
      <c r="I147" s="1037"/>
      <c r="J147" s="1037"/>
      <c r="K147" s="1038">
        <v>0</v>
      </c>
      <c r="L147" s="1039">
        <v>0</v>
      </c>
      <c r="M147" s="993"/>
      <c r="N147" s="993"/>
      <c r="O147" s="993"/>
      <c r="P147" s="993"/>
      <c r="Q147" s="993"/>
      <c r="R147" s="993"/>
      <c r="S147" s="993"/>
      <c r="T147" s="993"/>
      <c r="U147" s="987"/>
      <c r="V147" s="987"/>
      <c r="W147" s="993"/>
      <c r="X147" s="993"/>
      <c r="Y147" s="993"/>
      <c r="Z147" s="993"/>
      <c r="AA147" s="993"/>
      <c r="AB147" s="993"/>
      <c r="AC147" s="993"/>
    </row>
    <row r="148" spans="2:29" s="994" customFormat="1" ht="69.75" customHeight="1">
      <c r="B148" s="1033">
        <v>10</v>
      </c>
      <c r="C148" s="1034">
        <v>10</v>
      </c>
      <c r="D148" s="1035" t="s">
        <v>274</v>
      </c>
      <c r="E148" s="1036" t="s">
        <v>273</v>
      </c>
      <c r="F148" s="1037" t="s">
        <v>602</v>
      </c>
      <c r="G148" s="1037"/>
      <c r="H148" s="1037"/>
      <c r="I148" s="1037"/>
      <c r="J148" s="1037"/>
      <c r="K148" s="1038">
        <v>0</v>
      </c>
      <c r="L148" s="1039">
        <v>0</v>
      </c>
      <c r="M148" s="993"/>
      <c r="N148" s="993"/>
      <c r="O148" s="993"/>
      <c r="P148" s="993"/>
      <c r="Q148" s="993"/>
      <c r="R148" s="993"/>
      <c r="S148" s="993"/>
      <c r="T148" s="993"/>
      <c r="U148" s="987"/>
      <c r="V148" s="987"/>
      <c r="W148" s="993"/>
      <c r="X148" s="993"/>
      <c r="Y148" s="993"/>
      <c r="Z148" s="993"/>
      <c r="AA148" s="993"/>
      <c r="AB148" s="993"/>
      <c r="AC148" s="993"/>
    </row>
    <row r="149" spans="2:29" s="994" customFormat="1" ht="69.75" customHeight="1">
      <c r="B149" s="1033">
        <v>11</v>
      </c>
      <c r="C149" s="1034">
        <v>11</v>
      </c>
      <c r="D149" s="1035" t="s">
        <v>278</v>
      </c>
      <c r="E149" s="1036" t="s">
        <v>277</v>
      </c>
      <c r="F149" s="1037" t="s">
        <v>728</v>
      </c>
      <c r="G149" s="1037"/>
      <c r="H149" s="1037"/>
      <c r="I149" s="1037"/>
      <c r="J149" s="1037"/>
      <c r="K149" s="1038">
        <v>0</v>
      </c>
      <c r="L149" s="1039">
        <v>0</v>
      </c>
      <c r="M149" s="993"/>
      <c r="N149" s="993"/>
      <c r="O149" s="993"/>
      <c r="P149" s="993"/>
      <c r="Q149" s="993"/>
      <c r="R149" s="993"/>
      <c r="S149" s="993"/>
      <c r="T149" s="993"/>
      <c r="U149" s="987"/>
      <c r="V149" s="987"/>
      <c r="W149" s="993"/>
      <c r="X149" s="993"/>
      <c r="Y149" s="993"/>
      <c r="Z149" s="993"/>
      <c r="AA149" s="993"/>
      <c r="AB149" s="993"/>
      <c r="AC149" s="993"/>
    </row>
    <row r="150" spans="2:29" s="994" customFormat="1" ht="69.75" customHeight="1">
      <c r="B150" s="1033">
        <v>12</v>
      </c>
      <c r="C150" s="1034">
        <v>12</v>
      </c>
      <c r="D150" s="1035" t="s">
        <v>282</v>
      </c>
      <c r="E150" s="1036" t="s">
        <v>281</v>
      </c>
      <c r="F150" s="1037" t="s">
        <v>728</v>
      </c>
      <c r="G150" s="1037"/>
      <c r="H150" s="1037"/>
      <c r="I150" s="1037"/>
      <c r="J150" s="1037"/>
      <c r="K150" s="1038">
        <v>0</v>
      </c>
      <c r="L150" s="1039">
        <v>0</v>
      </c>
      <c r="M150" s="993"/>
      <c r="N150" s="993"/>
      <c r="O150" s="993"/>
      <c r="P150" s="993"/>
      <c r="Q150" s="993"/>
      <c r="R150" s="993"/>
      <c r="S150" s="993"/>
      <c r="T150" s="993"/>
      <c r="U150" s="987"/>
      <c r="V150" s="987"/>
      <c r="W150" s="993"/>
      <c r="X150" s="993"/>
      <c r="Y150" s="993"/>
      <c r="Z150" s="993"/>
      <c r="AA150" s="993"/>
      <c r="AB150" s="993"/>
      <c r="AC150" s="993"/>
    </row>
    <row r="151" spans="2:29" s="994" customFormat="1" ht="69.75" customHeight="1">
      <c r="B151" s="1033">
        <v>13</v>
      </c>
      <c r="C151" s="1034">
        <v>13</v>
      </c>
      <c r="D151" s="1035" t="s">
        <v>286</v>
      </c>
      <c r="E151" s="1036" t="s">
        <v>285</v>
      </c>
      <c r="F151" s="1037" t="s">
        <v>725</v>
      </c>
      <c r="G151" s="1037"/>
      <c r="H151" s="1037"/>
      <c r="I151" s="1037"/>
      <c r="J151" s="1037"/>
      <c r="K151" s="1038">
        <v>0</v>
      </c>
      <c r="L151" s="1039">
        <v>0</v>
      </c>
      <c r="M151" s="993"/>
      <c r="N151" s="993"/>
      <c r="O151" s="993"/>
      <c r="P151" s="993"/>
      <c r="Q151" s="993"/>
      <c r="R151" s="993"/>
      <c r="S151" s="993"/>
      <c r="T151" s="993"/>
      <c r="U151" s="987"/>
      <c r="V151" s="987"/>
      <c r="W151" s="993"/>
      <c r="X151" s="993"/>
      <c r="Y151" s="993"/>
      <c r="Z151" s="993"/>
      <c r="AA151" s="993"/>
      <c r="AB151" s="993"/>
      <c r="AC151" s="993"/>
    </row>
    <row r="152" spans="2:29" s="994" customFormat="1" ht="69.75" customHeight="1">
      <c r="B152" s="1033">
        <v>14</v>
      </c>
      <c r="C152" s="1034">
        <v>14</v>
      </c>
      <c r="D152" s="1035" t="s">
        <v>290</v>
      </c>
      <c r="E152" s="1036" t="s">
        <v>289</v>
      </c>
      <c r="F152" s="1037" t="s">
        <v>725</v>
      </c>
      <c r="G152" s="1037"/>
      <c r="H152" s="1037"/>
      <c r="I152" s="1037"/>
      <c r="J152" s="1037"/>
      <c r="K152" s="1038">
        <v>0</v>
      </c>
      <c r="L152" s="1039">
        <v>0</v>
      </c>
      <c r="M152" s="993"/>
      <c r="N152" s="993"/>
      <c r="O152" s="993"/>
      <c r="P152" s="993"/>
      <c r="Q152" s="993"/>
      <c r="R152" s="993"/>
      <c r="S152" s="993"/>
      <c r="T152" s="993"/>
      <c r="U152" s="987"/>
      <c r="V152" s="987"/>
      <c r="W152" s="993"/>
      <c r="X152" s="993"/>
      <c r="Y152" s="993"/>
      <c r="Z152" s="993"/>
      <c r="AA152" s="993"/>
      <c r="AB152" s="993"/>
      <c r="AC152" s="993"/>
    </row>
    <row r="153" spans="2:29" s="994" customFormat="1" ht="69.75" customHeight="1">
      <c r="B153" s="1033">
        <v>15</v>
      </c>
      <c r="C153" s="1034">
        <v>15</v>
      </c>
      <c r="D153" s="1035" t="s">
        <v>294</v>
      </c>
      <c r="E153" s="1036" t="s">
        <v>293</v>
      </c>
      <c r="F153" s="1037" t="s">
        <v>603</v>
      </c>
      <c r="G153" s="1037"/>
      <c r="H153" s="1037"/>
      <c r="I153" s="1037"/>
      <c r="J153" s="1037"/>
      <c r="K153" s="1038">
        <v>0</v>
      </c>
      <c r="L153" s="1039">
        <v>0</v>
      </c>
      <c r="M153" s="993"/>
      <c r="N153" s="993"/>
      <c r="O153" s="993"/>
      <c r="P153" s="993"/>
      <c r="Q153" s="993"/>
      <c r="R153" s="993"/>
      <c r="S153" s="993"/>
      <c r="T153" s="993"/>
      <c r="U153" s="987"/>
      <c r="V153" s="987"/>
      <c r="W153" s="993"/>
      <c r="X153" s="993"/>
      <c r="Y153" s="993"/>
      <c r="Z153" s="993"/>
      <c r="AA153" s="993"/>
      <c r="AB153" s="993"/>
      <c r="AC153" s="993"/>
    </row>
    <row r="154" spans="2:29" s="994" customFormat="1" ht="69.75" customHeight="1">
      <c r="B154" s="1033">
        <v>16</v>
      </c>
      <c r="C154" s="1034">
        <v>16</v>
      </c>
      <c r="D154" s="1035" t="s">
        <v>298</v>
      </c>
      <c r="E154" s="1036" t="s">
        <v>297</v>
      </c>
      <c r="F154" s="1037" t="s">
        <v>603</v>
      </c>
      <c r="G154" s="1037"/>
      <c r="H154" s="1037"/>
      <c r="I154" s="1037"/>
      <c r="J154" s="1037"/>
      <c r="K154" s="1038">
        <v>0</v>
      </c>
      <c r="L154" s="1039">
        <v>0</v>
      </c>
      <c r="M154" s="993"/>
      <c r="N154" s="993"/>
      <c r="O154" s="993"/>
      <c r="P154" s="993"/>
      <c r="Q154" s="993"/>
      <c r="R154" s="993"/>
      <c r="S154" s="993"/>
      <c r="T154" s="993"/>
      <c r="U154" s="987"/>
      <c r="V154" s="987"/>
      <c r="W154" s="993"/>
      <c r="X154" s="993"/>
      <c r="Y154" s="993"/>
      <c r="Z154" s="993"/>
      <c r="AA154" s="993"/>
      <c r="AB154" s="993"/>
      <c r="AC154" s="993"/>
    </row>
    <row r="155" spans="2:29" s="994" customFormat="1" ht="69.75" customHeight="1">
      <c r="B155" s="1033">
        <v>17</v>
      </c>
      <c r="C155" s="1034">
        <v>17</v>
      </c>
      <c r="D155" s="1035" t="s">
        <v>22</v>
      </c>
      <c r="E155" s="1036" t="s">
        <v>749</v>
      </c>
      <c r="F155" s="1037" t="s">
        <v>603</v>
      </c>
      <c r="G155" s="1037"/>
      <c r="H155" s="1037"/>
      <c r="I155" s="1037"/>
      <c r="J155" s="1037"/>
      <c r="K155" s="1038">
        <v>0</v>
      </c>
      <c r="L155" s="1039">
        <v>0</v>
      </c>
      <c r="M155" s="993"/>
      <c r="N155" s="993"/>
      <c r="O155" s="993"/>
      <c r="P155" s="993"/>
      <c r="Q155" s="993"/>
      <c r="R155" s="993"/>
      <c r="S155" s="993"/>
      <c r="T155" s="993"/>
      <c r="U155" s="987"/>
      <c r="V155" s="987"/>
      <c r="W155" s="993"/>
      <c r="X155" s="993"/>
      <c r="Y155" s="993"/>
      <c r="Z155" s="993"/>
      <c r="AA155" s="993"/>
      <c r="AB155" s="993"/>
      <c r="AC155" s="993"/>
    </row>
    <row r="156" spans="2:29" s="994" customFormat="1" ht="69.75" customHeight="1">
      <c r="B156" s="1033">
        <v>18</v>
      </c>
      <c r="C156" s="1034">
        <v>18</v>
      </c>
      <c r="D156" s="1035" t="s">
        <v>306</v>
      </c>
      <c r="E156" s="1036" t="s">
        <v>750</v>
      </c>
      <c r="F156" s="1037" t="s">
        <v>729</v>
      </c>
      <c r="G156" s="1037"/>
      <c r="H156" s="1037"/>
      <c r="I156" s="1037"/>
      <c r="J156" s="1037"/>
      <c r="K156" s="1038">
        <v>0</v>
      </c>
      <c r="L156" s="1039">
        <v>0</v>
      </c>
      <c r="M156" s="993"/>
      <c r="N156" s="993"/>
      <c r="O156" s="993"/>
      <c r="P156" s="993"/>
      <c r="Q156" s="993"/>
      <c r="R156" s="993"/>
      <c r="S156" s="993"/>
      <c r="T156" s="993"/>
      <c r="U156" s="987"/>
      <c r="V156" s="987"/>
      <c r="W156" s="993"/>
      <c r="X156" s="993"/>
      <c r="Y156" s="993"/>
      <c r="Z156" s="993"/>
      <c r="AA156" s="993"/>
      <c r="AB156" s="993"/>
      <c r="AC156" s="993"/>
    </row>
    <row r="157" spans="2:29" s="994" customFormat="1" ht="69.75" customHeight="1">
      <c r="B157" s="1033">
        <v>19</v>
      </c>
      <c r="C157" s="1034">
        <v>19</v>
      </c>
      <c r="D157" s="1035" t="s">
        <v>310</v>
      </c>
      <c r="E157" s="1036" t="s">
        <v>309</v>
      </c>
      <c r="F157" s="1037" t="s">
        <v>729</v>
      </c>
      <c r="G157" s="1037"/>
      <c r="H157" s="1037"/>
      <c r="I157" s="1037"/>
      <c r="J157" s="1037"/>
      <c r="K157" s="1038">
        <v>0</v>
      </c>
      <c r="L157" s="1039">
        <v>0</v>
      </c>
      <c r="M157" s="993"/>
      <c r="N157" s="993"/>
      <c r="O157" s="993"/>
      <c r="P157" s="993"/>
      <c r="Q157" s="993"/>
      <c r="R157" s="993"/>
      <c r="S157" s="993"/>
      <c r="T157" s="993"/>
      <c r="U157" s="987"/>
      <c r="V157" s="987"/>
      <c r="W157" s="993"/>
      <c r="X157" s="993"/>
      <c r="Y157" s="993"/>
      <c r="Z157" s="993"/>
      <c r="AA157" s="993"/>
      <c r="AB157" s="993"/>
      <c r="AC157" s="993"/>
    </row>
    <row r="158" spans="2:29" s="994" customFormat="1" ht="69.75" customHeight="1">
      <c r="B158" s="1033">
        <v>20</v>
      </c>
      <c r="C158" s="1034">
        <v>20</v>
      </c>
      <c r="D158" s="1035" t="s">
        <v>314</v>
      </c>
      <c r="E158" s="1036" t="s">
        <v>313</v>
      </c>
      <c r="F158" s="1037" t="s">
        <v>729</v>
      </c>
      <c r="G158" s="1037"/>
      <c r="H158" s="1037"/>
      <c r="I158" s="1037"/>
      <c r="J158" s="1037"/>
      <c r="K158" s="1038">
        <v>0</v>
      </c>
      <c r="L158" s="1039">
        <v>0</v>
      </c>
      <c r="M158" s="993"/>
      <c r="N158" s="993"/>
      <c r="O158" s="993"/>
      <c r="P158" s="993"/>
      <c r="Q158" s="993"/>
      <c r="R158" s="993"/>
      <c r="S158" s="993"/>
      <c r="T158" s="993"/>
      <c r="U158" s="987"/>
      <c r="V158" s="987"/>
      <c r="W158" s="993"/>
      <c r="X158" s="993"/>
      <c r="Y158" s="993"/>
      <c r="Z158" s="993"/>
      <c r="AA158" s="993"/>
      <c r="AB158" s="993"/>
      <c r="AC158" s="993"/>
    </row>
    <row r="159" spans="2:29" s="994" customFormat="1" ht="69.75" customHeight="1" thickBot="1">
      <c r="B159" s="1033">
        <v>21</v>
      </c>
      <c r="C159" s="1034">
        <v>21</v>
      </c>
      <c r="D159" s="1035" t="s">
        <v>318</v>
      </c>
      <c r="E159" s="1036" t="s">
        <v>751</v>
      </c>
      <c r="F159" s="1037" t="s">
        <v>726</v>
      </c>
      <c r="G159" s="3030"/>
      <c r="H159" s="3030"/>
      <c r="I159" s="3030"/>
      <c r="J159" s="3030"/>
      <c r="K159" s="1042">
        <v>0</v>
      </c>
      <c r="L159" s="1043">
        <v>0</v>
      </c>
      <c r="M159" s="993"/>
      <c r="N159" s="993"/>
      <c r="O159" s="993"/>
      <c r="P159" s="993"/>
      <c r="Q159" s="993"/>
      <c r="R159" s="993"/>
      <c r="S159" s="993"/>
      <c r="T159" s="993"/>
      <c r="U159" s="987"/>
      <c r="V159" s="987"/>
      <c r="W159" s="993"/>
      <c r="X159" s="993"/>
      <c r="Y159" s="993"/>
      <c r="Z159" s="993"/>
      <c r="AA159" s="993"/>
      <c r="AB159" s="993"/>
      <c r="AC159" s="993"/>
    </row>
    <row r="160" spans="2:29" s="994" customFormat="1" ht="69.75" customHeight="1" thickBot="1">
      <c r="B160" s="1033">
        <v>22</v>
      </c>
      <c r="C160" s="1034">
        <v>22</v>
      </c>
      <c r="D160" s="1044" t="s">
        <v>322</v>
      </c>
      <c r="E160" s="1045" t="s">
        <v>321</v>
      </c>
      <c r="F160" s="1046" t="s">
        <v>726</v>
      </c>
      <c r="G160" s="3031"/>
      <c r="H160" s="3031"/>
      <c r="I160" s="3031"/>
      <c r="J160" s="3031"/>
      <c r="K160" s="1047">
        <v>0</v>
      </c>
      <c r="L160" s="1048">
        <v>0</v>
      </c>
      <c r="M160" s="1032"/>
      <c r="N160" s="1032"/>
      <c r="O160" s="1032"/>
      <c r="P160" s="1032"/>
      <c r="Q160" s="1032"/>
      <c r="R160" s="1032"/>
      <c r="S160" s="1032"/>
      <c r="T160" s="1032"/>
      <c r="U160" s="1040"/>
      <c r="V160" s="1040"/>
      <c r="W160" s="7006" t="s">
        <v>752</v>
      </c>
      <c r="X160" s="7007"/>
      <c r="Y160" s="7007"/>
      <c r="Z160" s="7008"/>
      <c r="AA160" s="993"/>
      <c r="AB160" s="993"/>
      <c r="AC160" s="993"/>
    </row>
    <row r="161" spans="2:29" ht="41.25" customHeight="1" thickBot="1">
      <c r="B161" s="8428" t="s">
        <v>445</v>
      </c>
      <c r="C161" s="8429"/>
      <c r="D161" s="8429"/>
      <c r="E161" s="8429"/>
      <c r="F161" s="8430"/>
      <c r="G161" s="2604"/>
      <c r="H161" s="2604"/>
      <c r="I161" s="2604"/>
      <c r="J161" s="2604"/>
      <c r="K161" s="1049">
        <f>K160+K159+K158+K157+K156+K155+K154+K153+K152+K151+K150+K149+K148+K147+K146+K145+K144+K143+K142+K141+K140+K139</f>
        <v>0</v>
      </c>
      <c r="L161" s="1049">
        <f>L160+L159+L158+L157+L156+L155+L154+L153+L152+L151+L150+L149+L148+L147+L146+L145+L144+L143+L142+L141+L140+L139</f>
        <v>0</v>
      </c>
      <c r="M161" s="1050"/>
      <c r="N161" s="1050"/>
      <c r="O161" s="1050"/>
      <c r="P161" s="1050"/>
      <c r="Q161" s="1050"/>
      <c r="R161" s="1050"/>
      <c r="S161" s="1050"/>
      <c r="T161" s="1050"/>
      <c r="U161" s="1040"/>
      <c r="V161" s="1040"/>
      <c r="W161" s="1051" t="s">
        <v>731</v>
      </c>
      <c r="X161" s="982">
        <f>K161</f>
        <v>0</v>
      </c>
      <c r="Y161" s="983" t="s">
        <v>733</v>
      </c>
      <c r="Z161" s="984">
        <v>0</v>
      </c>
      <c r="AA161" s="988"/>
      <c r="AB161" s="988"/>
      <c r="AC161" s="988"/>
    </row>
    <row r="162" spans="2:29" ht="46.5" customHeight="1" thickBot="1">
      <c r="B162" s="1052"/>
      <c r="C162" s="8431" t="s">
        <v>732</v>
      </c>
      <c r="D162" s="8431"/>
      <c r="E162" s="1053"/>
      <c r="F162" s="1053" t="s">
        <v>560</v>
      </c>
      <c r="G162" s="1053"/>
      <c r="H162" s="1053"/>
      <c r="I162" s="1053"/>
      <c r="J162" s="1053"/>
      <c r="K162" s="8431" t="s">
        <v>561</v>
      </c>
      <c r="L162" s="8431"/>
      <c r="M162" s="1054"/>
      <c r="N162" s="1054"/>
      <c r="O162" s="1054"/>
      <c r="P162" s="1055"/>
      <c r="Q162" s="1055"/>
      <c r="R162" s="1055"/>
      <c r="S162" s="1055"/>
      <c r="T162" s="1055"/>
      <c r="U162" s="1040"/>
      <c r="V162" s="1040"/>
      <c r="W162" s="7006" t="s">
        <v>451</v>
      </c>
      <c r="X162" s="7007"/>
      <c r="Y162" s="7007"/>
      <c r="Z162" s="7008"/>
      <c r="AA162" s="988"/>
      <c r="AB162" s="988"/>
      <c r="AC162" s="988"/>
    </row>
    <row r="163" spans="2:29" ht="39" customHeight="1" thickBot="1">
      <c r="B163" s="988"/>
      <c r="C163" s="998"/>
      <c r="D163" s="998"/>
      <c r="E163" s="998"/>
      <c r="F163" s="998"/>
      <c r="G163" s="998"/>
      <c r="H163" s="998"/>
      <c r="I163" s="998"/>
      <c r="J163" s="998"/>
      <c r="K163" s="998"/>
      <c r="L163" s="998"/>
      <c r="M163" s="998"/>
      <c r="N163" s="998"/>
      <c r="O163" s="998"/>
      <c r="P163" s="998"/>
      <c r="Q163" s="998"/>
      <c r="R163" s="998"/>
      <c r="S163" s="998"/>
      <c r="T163" s="998"/>
      <c r="U163" s="987"/>
      <c r="V163" s="987"/>
      <c r="W163" s="1051" t="s">
        <v>731</v>
      </c>
      <c r="X163" s="982">
        <f>L161</f>
        <v>0</v>
      </c>
      <c r="Y163" s="983" t="s">
        <v>452</v>
      </c>
      <c r="Z163" s="984">
        <v>0</v>
      </c>
      <c r="AA163" s="999"/>
      <c r="AB163" s="988"/>
      <c r="AC163" s="988"/>
    </row>
    <row r="164" spans="2:29" ht="39" customHeight="1">
      <c r="B164" s="977"/>
      <c r="C164" s="8424" t="s">
        <v>550</v>
      </c>
      <c r="D164" s="8424"/>
      <c r="E164" s="977"/>
      <c r="F164" s="977"/>
      <c r="G164" s="977"/>
      <c r="H164" s="977"/>
      <c r="I164" s="977"/>
      <c r="J164" s="977"/>
      <c r="K164" s="977"/>
      <c r="L164" s="977"/>
      <c r="M164" s="977"/>
      <c r="N164" s="977"/>
      <c r="O164" s="977"/>
      <c r="P164" s="998"/>
      <c r="Q164" s="998"/>
      <c r="R164" s="998"/>
      <c r="S164" s="998"/>
      <c r="T164" s="998"/>
      <c r="U164" s="987"/>
      <c r="V164" s="987"/>
      <c r="W164" s="988"/>
      <c r="X164" s="988"/>
      <c r="Y164" s="988"/>
      <c r="Z164" s="988"/>
      <c r="AA164" s="999"/>
      <c r="AB164" s="988"/>
      <c r="AC164" s="988"/>
    </row>
    <row r="165" spans="2:29" ht="39" customHeight="1">
      <c r="B165" s="977"/>
      <c r="C165" s="8424" t="s">
        <v>433</v>
      </c>
      <c r="D165" s="8424"/>
      <c r="E165" s="977"/>
      <c r="F165" s="977"/>
      <c r="G165" s="977"/>
      <c r="H165" s="977"/>
      <c r="I165" s="977"/>
      <c r="J165" s="977"/>
      <c r="K165" s="977"/>
      <c r="L165" s="977"/>
      <c r="M165" s="977"/>
      <c r="N165" s="977"/>
      <c r="O165" s="977"/>
      <c r="P165" s="998"/>
      <c r="Q165" s="998"/>
      <c r="R165" s="998"/>
      <c r="S165" s="998"/>
      <c r="T165" s="998"/>
      <c r="U165" s="987"/>
      <c r="V165" s="987"/>
      <c r="W165" s="988"/>
      <c r="X165" s="988"/>
      <c r="Y165" s="988"/>
      <c r="Z165" s="988"/>
      <c r="AA165" s="999"/>
      <c r="AB165" s="988"/>
      <c r="AC165" s="988"/>
    </row>
    <row r="166" spans="2:29" ht="39" customHeight="1">
      <c r="B166" s="977"/>
      <c r="C166" s="977"/>
      <c r="D166" s="977"/>
      <c r="E166" s="977"/>
      <c r="F166" s="977"/>
      <c r="G166" s="977"/>
      <c r="H166" s="977"/>
      <c r="I166" s="977"/>
      <c r="J166" s="977"/>
      <c r="K166" s="977"/>
      <c r="L166" s="977"/>
      <c r="M166" s="977"/>
      <c r="N166" s="977"/>
      <c r="O166" s="977"/>
      <c r="P166" s="998"/>
      <c r="Q166" s="998"/>
      <c r="R166" s="998"/>
      <c r="S166" s="998"/>
      <c r="T166" s="998"/>
      <c r="U166" s="987"/>
      <c r="V166" s="987"/>
      <c r="W166" s="988"/>
      <c r="X166" s="988"/>
      <c r="Y166" s="988"/>
      <c r="Z166" s="988"/>
      <c r="AA166" s="999"/>
      <c r="AB166" s="988"/>
      <c r="AC166" s="988"/>
    </row>
    <row r="167" spans="2:29" ht="39" customHeight="1">
      <c r="B167" s="977"/>
      <c r="C167" s="977"/>
      <c r="D167" s="977"/>
      <c r="E167" s="977"/>
      <c r="F167" s="977"/>
      <c r="G167" s="977"/>
      <c r="H167" s="977"/>
      <c r="I167" s="977"/>
      <c r="J167" s="977"/>
      <c r="K167" s="977"/>
      <c r="L167" s="977"/>
      <c r="M167" s="977"/>
      <c r="N167" s="977"/>
      <c r="O167" s="977"/>
      <c r="P167" s="998"/>
      <c r="Q167" s="998"/>
      <c r="R167" s="998"/>
      <c r="S167" s="998"/>
      <c r="T167" s="998"/>
      <c r="U167" s="987"/>
      <c r="V167" s="987"/>
      <c r="W167" s="988"/>
      <c r="X167" s="988"/>
      <c r="Y167" s="988"/>
      <c r="Z167" s="988"/>
      <c r="AA167" s="999"/>
      <c r="AB167" s="988"/>
      <c r="AC167" s="988"/>
    </row>
    <row r="168" spans="2:29" ht="39" customHeight="1">
      <c r="B168" s="8397" t="s">
        <v>753</v>
      </c>
      <c r="C168" s="8397"/>
      <c r="D168" s="8397"/>
      <c r="E168" s="8397"/>
      <c r="F168" s="8397"/>
      <c r="G168" s="8397"/>
      <c r="H168" s="8397"/>
      <c r="I168" s="8397"/>
      <c r="J168" s="8397"/>
      <c r="K168" s="8397"/>
      <c r="L168" s="8397"/>
      <c r="M168" s="8397"/>
      <c r="N168" s="978"/>
      <c r="O168" s="978"/>
      <c r="P168" s="998"/>
      <c r="Q168" s="998"/>
      <c r="R168" s="998"/>
      <c r="S168" s="998"/>
      <c r="T168" s="998"/>
      <c r="U168" s="987"/>
      <c r="V168" s="987"/>
      <c r="W168" s="988"/>
      <c r="X168" s="988"/>
      <c r="Y168" s="988"/>
      <c r="Z168" s="988"/>
      <c r="AA168" s="999"/>
      <c r="AB168" s="988"/>
      <c r="AC168" s="988"/>
    </row>
    <row r="169" spans="2:29" ht="39" customHeight="1">
      <c r="B169" s="8397" t="s">
        <v>720</v>
      </c>
      <c r="C169" s="8397"/>
      <c r="D169" s="8397"/>
      <c r="E169" s="8397"/>
      <c r="F169" s="8397"/>
      <c r="G169" s="8397"/>
      <c r="H169" s="8397"/>
      <c r="I169" s="8397"/>
      <c r="J169" s="8397"/>
      <c r="K169" s="8397"/>
      <c r="L169" s="8397"/>
      <c r="M169" s="8397"/>
      <c r="N169" s="978"/>
      <c r="O169" s="978"/>
      <c r="P169" s="998"/>
      <c r="Q169" s="998"/>
      <c r="R169" s="998"/>
      <c r="S169" s="998"/>
      <c r="T169" s="998"/>
      <c r="U169" s="987"/>
      <c r="V169" s="987"/>
      <c r="W169" s="988"/>
      <c r="X169" s="988"/>
      <c r="Y169" s="988"/>
      <c r="Z169" s="988"/>
      <c r="AA169" s="999"/>
      <c r="AB169" s="988"/>
      <c r="AC169" s="988"/>
    </row>
    <row r="170" spans="2:29" ht="39" customHeight="1">
      <c r="B170" s="8397" t="s">
        <v>594</v>
      </c>
      <c r="C170" s="8397"/>
      <c r="D170" s="8397"/>
      <c r="E170" s="8397"/>
      <c r="F170" s="8397"/>
      <c r="G170" s="8397"/>
      <c r="H170" s="8397"/>
      <c r="I170" s="8397"/>
      <c r="J170" s="8397"/>
      <c r="K170" s="8397"/>
      <c r="L170" s="8397"/>
      <c r="M170" s="8397"/>
      <c r="N170" s="978"/>
      <c r="O170" s="978"/>
      <c r="P170" s="998"/>
      <c r="Q170" s="998"/>
      <c r="R170" s="998"/>
      <c r="S170" s="998"/>
      <c r="T170" s="998"/>
      <c r="U170" s="987"/>
      <c r="V170" s="987"/>
      <c r="W170" s="988"/>
      <c r="X170" s="988"/>
      <c r="Y170" s="988"/>
      <c r="Z170" s="988"/>
      <c r="AA170" s="999"/>
      <c r="AB170" s="988"/>
      <c r="AC170" s="988"/>
    </row>
    <row r="171" spans="2:29" ht="39" customHeight="1" thickBot="1">
      <c r="B171" s="977"/>
      <c r="C171" s="979"/>
      <c r="D171" s="979"/>
      <c r="E171" s="979"/>
      <c r="F171" s="979"/>
      <c r="G171" s="979"/>
      <c r="H171" s="979"/>
      <c r="I171" s="979"/>
      <c r="J171" s="979"/>
      <c r="K171" s="979"/>
      <c r="L171" s="979"/>
      <c r="M171" s="979"/>
      <c r="N171" s="979"/>
      <c r="O171" s="979"/>
      <c r="P171" s="998"/>
      <c r="Q171" s="998"/>
      <c r="R171" s="998"/>
      <c r="S171" s="998"/>
      <c r="T171" s="998"/>
      <c r="U171" s="987"/>
      <c r="V171" s="987"/>
      <c r="W171" s="988"/>
      <c r="X171" s="988"/>
      <c r="Y171" s="988"/>
      <c r="Z171" s="988"/>
      <c r="AA171" s="999"/>
      <c r="AB171" s="988"/>
      <c r="AC171" s="988"/>
    </row>
    <row r="172" spans="2:29" ht="39" customHeight="1" thickBot="1">
      <c r="B172" s="1021" t="s">
        <v>436</v>
      </c>
      <c r="C172" s="1022" t="s">
        <v>407</v>
      </c>
      <c r="D172" s="1021" t="s">
        <v>746</v>
      </c>
      <c r="E172" s="1056" t="s">
        <v>87</v>
      </c>
      <c r="F172" s="1024" t="s">
        <v>438</v>
      </c>
      <c r="G172" s="1024"/>
      <c r="H172" s="1024"/>
      <c r="I172" s="1024"/>
      <c r="J172" s="1024"/>
      <c r="K172" s="1021" t="s">
        <v>93</v>
      </c>
      <c r="L172" s="1021" t="s">
        <v>190</v>
      </c>
      <c r="M172" s="988"/>
      <c r="N172" s="988"/>
      <c r="O172" s="988"/>
      <c r="P172" s="998"/>
      <c r="Q172" s="998"/>
      <c r="R172" s="998"/>
      <c r="S172" s="998"/>
      <c r="T172" s="998"/>
      <c r="U172" s="987"/>
      <c r="V172" s="987"/>
      <c r="W172" s="988"/>
      <c r="X172" s="988"/>
      <c r="Y172" s="988"/>
      <c r="Z172" s="988"/>
      <c r="AA172" s="999"/>
      <c r="AB172" s="988"/>
      <c r="AC172" s="988"/>
    </row>
    <row r="173" spans="2:29" ht="87.75" customHeight="1">
      <c r="B173" s="1025">
        <v>1</v>
      </c>
      <c r="C173" s="1026">
        <v>1</v>
      </c>
      <c r="D173" s="1057" t="s">
        <v>754</v>
      </c>
      <c r="E173" s="1058" t="s">
        <v>755</v>
      </c>
      <c r="F173" s="1059" t="s">
        <v>756</v>
      </c>
      <c r="G173" s="1059"/>
      <c r="H173" s="1059"/>
      <c r="I173" s="1059"/>
      <c r="J173" s="1059"/>
      <c r="K173" s="1030" t="e">
        <v>#REF!</v>
      </c>
      <c r="L173" s="1031" t="e">
        <v>#REF!</v>
      </c>
      <c r="M173" s="993"/>
      <c r="N173" s="993"/>
      <c r="O173" s="993"/>
      <c r="P173" s="998"/>
      <c r="Q173" s="998"/>
      <c r="R173" s="998"/>
      <c r="S173" s="998"/>
      <c r="T173" s="998"/>
      <c r="U173" s="987"/>
      <c r="V173" s="987"/>
      <c r="W173" s="8426" t="s">
        <v>757</v>
      </c>
      <c r="X173" s="8426"/>
      <c r="Y173" s="988"/>
      <c r="Z173" s="988"/>
      <c r="AA173" s="999"/>
      <c r="AB173" s="988"/>
      <c r="AC173" s="988"/>
    </row>
    <row r="174" spans="2:29" ht="87.75" customHeight="1">
      <c r="B174" s="1033">
        <v>2</v>
      </c>
      <c r="C174" s="1034">
        <v>2</v>
      </c>
      <c r="D174" s="1060" t="s">
        <v>758</v>
      </c>
      <c r="E174" s="1061" t="s">
        <v>738</v>
      </c>
      <c r="F174" s="1062" t="s">
        <v>759</v>
      </c>
      <c r="G174" s="1062"/>
      <c r="H174" s="1062"/>
      <c r="I174" s="1062"/>
      <c r="J174" s="1062"/>
      <c r="K174" s="1038" t="e">
        <v>#REF!</v>
      </c>
      <c r="L174" s="1039" t="e">
        <v>#REF!</v>
      </c>
      <c r="M174" s="993"/>
      <c r="N174" s="993"/>
      <c r="O174" s="993"/>
      <c r="P174" s="998"/>
      <c r="Q174" s="998"/>
      <c r="R174" s="998"/>
      <c r="S174" s="998"/>
      <c r="T174" s="998"/>
      <c r="U174" s="987"/>
      <c r="V174" s="987"/>
      <c r="W174" s="988"/>
      <c r="X174" s="988"/>
      <c r="Y174" s="988"/>
      <c r="Z174" s="988"/>
      <c r="AA174" s="999"/>
      <c r="AB174" s="988"/>
      <c r="AC174" s="988"/>
    </row>
    <row r="175" spans="2:29" ht="87.75" customHeight="1">
      <c r="B175" s="1033">
        <v>3</v>
      </c>
      <c r="C175" s="1034">
        <v>3</v>
      </c>
      <c r="D175" s="1060" t="s">
        <v>760</v>
      </c>
      <c r="E175" s="1061" t="s">
        <v>761</v>
      </c>
      <c r="F175" s="1062" t="s">
        <v>762</v>
      </c>
      <c r="G175" s="1062"/>
      <c r="H175" s="1062"/>
      <c r="I175" s="1062"/>
      <c r="J175" s="1062"/>
      <c r="K175" s="1038" t="e">
        <v>#REF!</v>
      </c>
      <c r="L175" s="1039" t="e">
        <v>#REF!</v>
      </c>
      <c r="M175" s="993"/>
      <c r="N175" s="993"/>
      <c r="O175" s="993"/>
      <c r="P175" s="998"/>
      <c r="Q175" s="998"/>
      <c r="R175" s="998"/>
      <c r="S175" s="998"/>
      <c r="T175" s="998"/>
      <c r="U175" s="987"/>
      <c r="V175" s="987"/>
      <c r="W175" s="988"/>
      <c r="X175" s="988"/>
      <c r="Y175" s="988"/>
      <c r="Z175" s="988"/>
      <c r="AA175" s="999"/>
      <c r="AB175" s="988"/>
      <c r="AC175" s="988"/>
    </row>
    <row r="176" spans="2:29" ht="87.75" customHeight="1">
      <c r="B176" s="1033">
        <v>4</v>
      </c>
      <c r="C176" s="1034">
        <v>4</v>
      </c>
      <c r="D176" s="1060" t="s">
        <v>763</v>
      </c>
      <c r="E176" s="1061" t="s">
        <v>764</v>
      </c>
      <c r="F176" s="1062" t="s">
        <v>765</v>
      </c>
      <c r="G176" s="1062"/>
      <c r="H176" s="1062"/>
      <c r="I176" s="1062"/>
      <c r="J176" s="1062"/>
      <c r="K176" s="1038" t="e">
        <v>#REF!</v>
      </c>
      <c r="L176" s="1039" t="e">
        <v>#REF!</v>
      </c>
      <c r="M176" s="993"/>
      <c r="N176" s="993"/>
      <c r="O176" s="993"/>
      <c r="P176" s="998"/>
      <c r="Q176" s="998"/>
      <c r="R176" s="998"/>
      <c r="S176" s="998"/>
      <c r="T176" s="998"/>
      <c r="U176" s="987"/>
      <c r="V176" s="987"/>
      <c r="W176" s="988"/>
      <c r="X176" s="988"/>
      <c r="Y176" s="988"/>
      <c r="Z176" s="988"/>
      <c r="AA176" s="999"/>
      <c r="AB176" s="988"/>
      <c r="AC176" s="988"/>
    </row>
    <row r="177" spans="2:29" ht="87.75" customHeight="1">
      <c r="B177" s="1033">
        <v>5</v>
      </c>
      <c r="C177" s="1034">
        <v>5</v>
      </c>
      <c r="D177" s="1060" t="s">
        <v>766</v>
      </c>
      <c r="E177" s="1061" t="s">
        <v>767</v>
      </c>
      <c r="F177" s="1059" t="s">
        <v>768</v>
      </c>
      <c r="G177" s="1059"/>
      <c r="H177" s="1059"/>
      <c r="I177" s="1059"/>
      <c r="J177" s="1059"/>
      <c r="K177" s="1038" t="e">
        <v>#REF!</v>
      </c>
      <c r="L177" s="1039" t="e">
        <v>#REF!</v>
      </c>
      <c r="M177" s="993"/>
      <c r="N177" s="993"/>
      <c r="O177" s="993"/>
      <c r="P177" s="998"/>
      <c r="Q177" s="998"/>
      <c r="R177" s="998"/>
      <c r="S177" s="998"/>
      <c r="T177" s="998"/>
      <c r="U177" s="987"/>
      <c r="V177" s="987"/>
      <c r="W177" s="988"/>
      <c r="X177" s="988"/>
      <c r="Y177" s="988"/>
      <c r="Z177" s="988"/>
      <c r="AA177" s="999"/>
      <c r="AB177" s="988"/>
      <c r="AC177" s="988"/>
    </row>
    <row r="178" spans="2:29" ht="87.75" customHeight="1">
      <c r="B178" s="1033">
        <v>6</v>
      </c>
      <c r="C178" s="1034">
        <v>6</v>
      </c>
      <c r="D178" s="1060" t="s">
        <v>769</v>
      </c>
      <c r="E178" s="1061" t="s">
        <v>770</v>
      </c>
      <c r="F178" s="1062" t="s">
        <v>771</v>
      </c>
      <c r="G178" s="1062"/>
      <c r="H178" s="1062"/>
      <c r="I178" s="1062"/>
      <c r="J178" s="1062"/>
      <c r="K178" s="1038" t="e">
        <v>#REF!</v>
      </c>
      <c r="L178" s="1039" t="e">
        <v>#REF!</v>
      </c>
      <c r="M178" s="993"/>
      <c r="N178" s="993"/>
      <c r="O178" s="993"/>
      <c r="P178" s="998"/>
      <c r="Q178" s="998"/>
      <c r="R178" s="998"/>
      <c r="S178" s="998"/>
      <c r="T178" s="998"/>
      <c r="U178" s="987"/>
      <c r="V178" s="987"/>
      <c r="W178" s="988"/>
      <c r="X178" s="988"/>
      <c r="Y178" s="988"/>
      <c r="Z178" s="988"/>
      <c r="AA178" s="999"/>
      <c r="AB178" s="988"/>
      <c r="AC178" s="988"/>
    </row>
    <row r="179" spans="2:29" ht="87.75" customHeight="1" thickBot="1">
      <c r="B179" s="1033">
        <v>7</v>
      </c>
      <c r="C179" s="1034">
        <v>7</v>
      </c>
      <c r="D179" s="1060" t="s">
        <v>772</v>
      </c>
      <c r="E179" s="1061" t="s">
        <v>773</v>
      </c>
      <c r="F179" s="1062" t="s">
        <v>774</v>
      </c>
      <c r="G179" s="1062"/>
      <c r="H179" s="1062"/>
      <c r="I179" s="1062"/>
      <c r="J179" s="1062"/>
      <c r="K179" s="1038" t="e">
        <v>#REF!</v>
      </c>
      <c r="L179" s="1039" t="e">
        <v>#REF!</v>
      </c>
      <c r="M179" s="993"/>
      <c r="N179" s="993"/>
      <c r="O179" s="993"/>
      <c r="P179" s="998"/>
      <c r="Q179" s="998"/>
      <c r="R179" s="998"/>
      <c r="S179" s="998"/>
      <c r="T179" s="998"/>
      <c r="U179" s="987"/>
      <c r="V179" s="987"/>
      <c r="W179" s="988"/>
      <c r="X179" s="988"/>
      <c r="Y179" s="988"/>
      <c r="Z179" s="988"/>
      <c r="AA179" s="999"/>
      <c r="AB179" s="988"/>
      <c r="AC179" s="988"/>
    </row>
    <row r="180" spans="2:29" ht="87.75" customHeight="1" thickBot="1">
      <c r="B180" s="1063">
        <v>8</v>
      </c>
      <c r="C180" s="1064">
        <v>8</v>
      </c>
      <c r="D180" s="1065" t="s">
        <v>775</v>
      </c>
      <c r="E180" s="1066" t="s">
        <v>776</v>
      </c>
      <c r="F180" s="1067" t="s">
        <v>777</v>
      </c>
      <c r="G180" s="1067"/>
      <c r="H180" s="1067"/>
      <c r="I180" s="1067"/>
      <c r="J180" s="1067"/>
      <c r="K180" s="1068" t="e">
        <v>#REF!</v>
      </c>
      <c r="L180" s="1069" t="e">
        <v>#REF!</v>
      </c>
      <c r="M180" s="993"/>
      <c r="N180" s="993"/>
      <c r="O180" s="993"/>
      <c r="P180" s="998"/>
      <c r="Q180" s="998"/>
      <c r="R180" s="998"/>
      <c r="S180" s="998"/>
      <c r="T180" s="998"/>
      <c r="U180" s="987"/>
      <c r="V180" s="987"/>
      <c r="W180" s="7006" t="s">
        <v>778</v>
      </c>
      <c r="X180" s="7007"/>
      <c r="Y180" s="7007"/>
      <c r="Z180" s="7008"/>
      <c r="AA180" s="999"/>
      <c r="AB180" s="988"/>
      <c r="AC180" s="988"/>
    </row>
    <row r="181" spans="2:29" ht="87.75" customHeight="1" thickBot="1">
      <c r="B181" s="8427" t="s">
        <v>206</v>
      </c>
      <c r="C181" s="8427"/>
      <c r="D181" s="8427"/>
      <c r="E181" s="8427"/>
      <c r="F181" s="8427"/>
      <c r="G181" s="2603"/>
      <c r="H181" s="2603"/>
      <c r="I181" s="2603"/>
      <c r="J181" s="2603"/>
      <c r="K181" s="1070" t="e">
        <f>K180+K179+K178+K177+K176+K175+K174+K173</f>
        <v>#REF!</v>
      </c>
      <c r="L181" s="1070" t="e">
        <f>L180+L179+L178+L177+L176+L175+L174+L173</f>
        <v>#REF!</v>
      </c>
      <c r="M181" s="993"/>
      <c r="N181" s="993"/>
      <c r="O181" s="993"/>
      <c r="P181" s="998"/>
      <c r="Q181" s="998"/>
      <c r="R181" s="998"/>
      <c r="S181" s="998"/>
      <c r="T181" s="998"/>
      <c r="U181" s="987"/>
      <c r="V181" s="987"/>
      <c r="W181" s="1051" t="s">
        <v>731</v>
      </c>
      <c r="X181" s="982" t="e">
        <f>K181</f>
        <v>#REF!</v>
      </c>
      <c r="Y181" s="983" t="s">
        <v>449</v>
      </c>
      <c r="Z181" s="984" t="e">
        <v>#REF!</v>
      </c>
      <c r="AA181" s="999"/>
      <c r="AB181" s="988"/>
      <c r="AC181" s="988"/>
    </row>
    <row r="182" spans="2:29" ht="39" customHeight="1" thickBot="1">
      <c r="B182" s="8444"/>
      <c r="C182" s="8444"/>
      <c r="D182" s="8444"/>
      <c r="E182" s="8444"/>
      <c r="F182" s="8444"/>
      <c r="G182" s="8444"/>
      <c r="H182" s="8444"/>
      <c r="I182" s="8444"/>
      <c r="J182" s="8444"/>
      <c r="K182" s="8444"/>
      <c r="L182" s="8444"/>
      <c r="M182" s="1050"/>
      <c r="N182" s="1050"/>
      <c r="O182" s="1050"/>
      <c r="P182" s="1071"/>
      <c r="Q182" s="1071"/>
      <c r="R182" s="1071"/>
      <c r="S182" s="1071"/>
      <c r="T182" s="1071"/>
      <c r="U182" s="987"/>
      <c r="V182" s="987"/>
      <c r="W182" s="7006" t="s">
        <v>451</v>
      </c>
      <c r="X182" s="7007"/>
      <c r="Y182" s="7007"/>
      <c r="Z182" s="7008"/>
      <c r="AA182" s="999"/>
      <c r="AB182" s="988"/>
      <c r="AC182" s="988"/>
    </row>
    <row r="183" spans="2:29" ht="39" customHeight="1" thickBot="1">
      <c r="B183" s="977"/>
      <c r="C183" s="8445" t="s">
        <v>732</v>
      </c>
      <c r="D183" s="8445"/>
      <c r="E183" s="992"/>
      <c r="F183" s="992" t="s">
        <v>560</v>
      </c>
      <c r="G183" s="992"/>
      <c r="H183" s="992"/>
      <c r="I183" s="992"/>
      <c r="J183" s="992"/>
      <c r="K183" s="8445" t="s">
        <v>561</v>
      </c>
      <c r="L183" s="8445"/>
      <c r="M183" s="1072"/>
      <c r="N183" s="1072"/>
      <c r="O183" s="1072"/>
      <c r="P183" s="998"/>
      <c r="Q183" s="998"/>
      <c r="R183" s="998"/>
      <c r="S183" s="998"/>
      <c r="T183" s="998"/>
      <c r="U183" s="987"/>
      <c r="V183" s="987"/>
      <c r="W183" s="1051" t="s">
        <v>731</v>
      </c>
      <c r="X183" s="982" t="e">
        <f>L181</f>
        <v>#REF!</v>
      </c>
      <c r="Y183" s="983" t="s">
        <v>452</v>
      </c>
      <c r="Z183" s="984" t="e">
        <v>#REF!</v>
      </c>
      <c r="AA183" s="999"/>
      <c r="AB183" s="988"/>
      <c r="AC183" s="988"/>
    </row>
    <row r="184" spans="2:29" ht="39" customHeight="1">
      <c r="B184" s="977"/>
      <c r="C184" s="977"/>
      <c r="D184" s="977"/>
      <c r="E184" s="977"/>
      <c r="F184" s="977"/>
      <c r="G184" s="977"/>
      <c r="H184" s="977"/>
      <c r="I184" s="977"/>
      <c r="J184" s="977"/>
      <c r="K184" s="977"/>
      <c r="L184" s="977"/>
      <c r="M184" s="977"/>
      <c r="N184" s="977"/>
      <c r="O184" s="977"/>
      <c r="P184" s="998"/>
      <c r="Q184" s="998"/>
      <c r="R184" s="998"/>
      <c r="S184" s="998"/>
      <c r="T184" s="998"/>
      <c r="U184" s="987"/>
      <c r="V184" s="987"/>
      <c r="W184" s="988"/>
      <c r="X184" s="988"/>
      <c r="Y184" s="988"/>
      <c r="Z184" s="988"/>
      <c r="AA184" s="999"/>
      <c r="AB184" s="988"/>
      <c r="AC184" s="988"/>
    </row>
    <row r="185" spans="2:29" ht="39" customHeight="1">
      <c r="B185" s="988"/>
      <c r="C185" s="998"/>
      <c r="D185" s="998"/>
      <c r="E185" s="998"/>
      <c r="F185" s="998"/>
      <c r="G185" s="998"/>
      <c r="H185" s="998"/>
      <c r="I185" s="998"/>
      <c r="J185" s="998"/>
      <c r="K185" s="998"/>
      <c r="L185" s="998"/>
      <c r="M185" s="998"/>
      <c r="N185" s="998"/>
      <c r="O185" s="998"/>
      <c r="P185" s="998"/>
      <c r="Q185" s="998"/>
      <c r="R185" s="998"/>
      <c r="S185" s="998"/>
      <c r="T185" s="998"/>
      <c r="U185" s="987"/>
      <c r="V185" s="987"/>
      <c r="W185" s="988"/>
      <c r="X185" s="988"/>
      <c r="Y185" s="988"/>
      <c r="Z185" s="988"/>
      <c r="AA185" s="999"/>
      <c r="AB185" s="988"/>
      <c r="AC185" s="988"/>
    </row>
    <row r="186" spans="2:29" ht="39" customHeight="1">
      <c r="B186" s="988"/>
      <c r="C186" s="998"/>
      <c r="D186" s="998"/>
      <c r="E186" s="998"/>
      <c r="F186" s="998"/>
      <c r="G186" s="998"/>
      <c r="H186" s="998"/>
      <c r="I186" s="998"/>
      <c r="J186" s="998"/>
      <c r="K186" s="998"/>
      <c r="L186" s="998"/>
      <c r="M186" s="998"/>
      <c r="N186" s="998"/>
      <c r="O186" s="998"/>
      <c r="P186" s="998"/>
      <c r="Q186" s="998"/>
      <c r="R186" s="998"/>
      <c r="S186" s="998"/>
      <c r="T186" s="998"/>
      <c r="U186" s="987"/>
      <c r="V186" s="987"/>
      <c r="W186" s="988"/>
      <c r="X186" s="988"/>
      <c r="Y186" s="988"/>
      <c r="Z186" s="988"/>
      <c r="AA186" s="999"/>
      <c r="AB186" s="988"/>
      <c r="AC186" s="988"/>
    </row>
    <row r="187" spans="2:29" ht="39" customHeight="1">
      <c r="B187" s="988"/>
      <c r="C187" s="998"/>
      <c r="D187" s="998"/>
      <c r="E187" s="998"/>
      <c r="F187" s="998"/>
      <c r="G187" s="998"/>
      <c r="H187" s="998"/>
      <c r="I187" s="998"/>
      <c r="J187" s="998"/>
      <c r="K187" s="998"/>
      <c r="L187" s="998"/>
      <c r="M187" s="998"/>
      <c r="N187" s="998"/>
      <c r="O187" s="998"/>
      <c r="P187" s="998"/>
      <c r="Q187" s="998"/>
      <c r="R187" s="998"/>
      <c r="S187" s="998"/>
      <c r="T187" s="998"/>
      <c r="U187" s="987"/>
      <c r="V187" s="987"/>
      <c r="W187" s="988"/>
      <c r="X187" s="988"/>
      <c r="Y187" s="988"/>
      <c r="Z187" s="988"/>
      <c r="AA187" s="999"/>
      <c r="AB187" s="988"/>
      <c r="AC187" s="988"/>
    </row>
    <row r="188" spans="2:29" ht="39" customHeight="1" thickBot="1">
      <c r="B188" s="988"/>
      <c r="C188" s="998"/>
      <c r="D188" s="998"/>
      <c r="E188" s="998"/>
      <c r="F188" s="998"/>
      <c r="G188" s="998"/>
      <c r="H188" s="998"/>
      <c r="I188" s="998"/>
      <c r="J188" s="998"/>
      <c r="K188" s="998"/>
      <c r="L188" s="998"/>
      <c r="M188" s="998"/>
      <c r="N188" s="998"/>
      <c r="O188" s="998"/>
      <c r="P188" s="998"/>
      <c r="Q188" s="998"/>
      <c r="R188" s="998"/>
      <c r="S188" s="998"/>
      <c r="T188" s="998"/>
      <c r="U188" s="987"/>
      <c r="V188" s="987"/>
      <c r="W188" s="988"/>
      <c r="X188" s="988"/>
      <c r="Y188" s="988"/>
      <c r="Z188" s="988"/>
      <c r="AA188" s="999"/>
      <c r="AB188" s="988"/>
      <c r="AC188" s="988"/>
    </row>
    <row r="189" spans="2:29" ht="28.2" thickBot="1">
      <c r="B189" s="1073"/>
      <c r="C189" s="8442" t="s">
        <v>340</v>
      </c>
      <c r="D189" s="8443"/>
      <c r="E189" s="1073"/>
      <c r="F189" s="1073"/>
      <c r="G189" s="1073"/>
      <c r="H189" s="1073"/>
      <c r="I189" s="1073"/>
      <c r="J189" s="1073"/>
      <c r="K189" s="1073"/>
      <c r="L189" s="1074"/>
      <c r="M189" s="1074"/>
      <c r="N189" s="1074"/>
      <c r="O189" s="1074"/>
      <c r="P189" s="1074"/>
      <c r="Q189" s="1074"/>
      <c r="R189" s="1074"/>
      <c r="S189" s="1074"/>
      <c r="T189" s="1074"/>
      <c r="U189" s="1075"/>
      <c r="V189" s="1075"/>
      <c r="W189" s="1074"/>
      <c r="X189" s="1074"/>
      <c r="Y189" s="1074"/>
      <c r="Z189" s="1074"/>
      <c r="AA189" s="1074"/>
      <c r="AB189" s="1074"/>
      <c r="AC189" s="1074"/>
    </row>
    <row r="190" spans="2:29" ht="9.75" customHeight="1" thickBot="1">
      <c r="B190" s="1073"/>
      <c r="C190" s="1073"/>
      <c r="D190" s="1076"/>
      <c r="E190" s="1076"/>
      <c r="F190" s="1076"/>
      <c r="G190" s="1076"/>
      <c r="H190" s="1076"/>
      <c r="I190" s="1076"/>
      <c r="J190" s="1076"/>
      <c r="K190" s="1076"/>
      <c r="L190" s="1074"/>
      <c r="M190" s="1074"/>
      <c r="N190" s="1074"/>
      <c r="O190" s="1074"/>
      <c r="P190" s="1074"/>
      <c r="Q190" s="1074"/>
      <c r="R190" s="1074"/>
      <c r="S190" s="1074"/>
      <c r="T190" s="1074"/>
      <c r="U190" s="1075"/>
      <c r="V190" s="1075"/>
      <c r="W190" s="1074"/>
      <c r="X190" s="1074"/>
      <c r="Y190" s="1074"/>
      <c r="Z190" s="1074"/>
      <c r="AA190" s="1074"/>
      <c r="AB190" s="1074"/>
      <c r="AC190" s="1074"/>
    </row>
    <row r="191" spans="2:29" ht="40.5" customHeight="1" thickBot="1">
      <c r="B191" s="1073"/>
      <c r="C191" s="8442" t="s">
        <v>341</v>
      </c>
      <c r="D191" s="8443"/>
      <c r="E191" s="1073"/>
      <c r="F191" s="1073"/>
      <c r="G191" s="1073"/>
      <c r="H191" s="1073"/>
      <c r="I191" s="1073"/>
      <c r="J191" s="1073"/>
      <c r="K191" s="1073"/>
      <c r="L191" s="1074"/>
      <c r="M191" s="1074"/>
      <c r="N191" s="1074"/>
      <c r="O191" s="1074"/>
      <c r="P191" s="1074"/>
      <c r="Q191" s="1074"/>
      <c r="R191" s="1074"/>
      <c r="S191" s="1074"/>
      <c r="T191" s="1074"/>
      <c r="U191" s="1075"/>
      <c r="V191" s="1075"/>
      <c r="W191" s="1074"/>
      <c r="X191" s="1074"/>
      <c r="Y191" s="1074"/>
      <c r="Z191" s="1074"/>
      <c r="AA191" s="1074"/>
      <c r="AB191" s="1074"/>
      <c r="AC191" s="1074"/>
    </row>
    <row r="192" spans="2:29" ht="9.75" customHeight="1" thickBot="1">
      <c r="B192" s="1074"/>
      <c r="C192" s="1074"/>
      <c r="D192" s="1074"/>
      <c r="E192" s="1074"/>
      <c r="F192" s="1074"/>
      <c r="G192" s="1074"/>
      <c r="H192" s="1074"/>
      <c r="I192" s="1074"/>
      <c r="J192" s="1074"/>
      <c r="K192" s="1074"/>
      <c r="L192" s="1074"/>
      <c r="M192" s="1074"/>
      <c r="N192" s="1074"/>
      <c r="O192" s="1074"/>
      <c r="P192" s="1074"/>
      <c r="Q192" s="1074"/>
      <c r="R192" s="1074"/>
      <c r="S192" s="1074"/>
      <c r="T192" s="1074"/>
      <c r="U192" s="1075"/>
      <c r="V192" s="1075"/>
      <c r="W192" s="1074"/>
      <c r="X192" s="1074"/>
      <c r="Y192" s="1074"/>
      <c r="Z192" s="1074"/>
      <c r="AA192" s="1074"/>
      <c r="AB192" s="1074"/>
      <c r="AC192" s="1074"/>
    </row>
    <row r="193" spans="2:29" ht="37.5" customHeight="1" thickBot="1">
      <c r="B193" s="1074"/>
      <c r="C193" s="1077" t="s">
        <v>921</v>
      </c>
      <c r="D193" s="1078"/>
      <c r="E193" s="1078"/>
      <c r="F193" s="1078"/>
      <c r="G193" s="1078"/>
      <c r="H193" s="1078"/>
      <c r="I193" s="1078"/>
      <c r="J193" s="1078"/>
      <c r="K193" s="1078"/>
      <c r="L193" s="1078"/>
      <c r="M193" s="1078"/>
      <c r="N193" s="1078"/>
      <c r="O193" s="1078"/>
      <c r="P193" s="1078"/>
      <c r="Q193" s="1078"/>
      <c r="R193" s="1078"/>
      <c r="S193" s="1078"/>
      <c r="T193" s="1078"/>
      <c r="U193" s="1079"/>
      <c r="V193" s="1079"/>
      <c r="W193" s="1078"/>
      <c r="X193" s="1078"/>
      <c r="Y193" s="1080"/>
      <c r="Z193" s="1081"/>
      <c r="AA193" s="1081"/>
      <c r="AB193" s="988"/>
      <c r="AC193" s="988"/>
    </row>
    <row r="194" spans="2:29" ht="9.75" customHeight="1" thickBot="1">
      <c r="B194" s="1074"/>
      <c r="C194" s="1081"/>
      <c r="D194" s="1081"/>
      <c r="E194" s="1081"/>
      <c r="F194" s="1081"/>
      <c r="G194" s="1081"/>
      <c r="H194" s="1081"/>
      <c r="I194" s="1081"/>
      <c r="J194" s="1081"/>
      <c r="K194" s="1081"/>
      <c r="L194" s="1081"/>
      <c r="M194" s="1081"/>
      <c r="N194" s="1081"/>
      <c r="O194" s="1081"/>
      <c r="P194" s="1081"/>
      <c r="Q194" s="1081"/>
      <c r="R194" s="1081"/>
      <c r="S194" s="1081"/>
      <c r="T194" s="1081"/>
      <c r="U194" s="1082"/>
      <c r="V194" s="1082"/>
      <c r="W194" s="1081"/>
      <c r="X194" s="1081"/>
      <c r="Y194" s="1081"/>
      <c r="Z194" s="1081"/>
      <c r="AA194" s="1081"/>
      <c r="AB194" s="988"/>
      <c r="AC194" s="988"/>
    </row>
    <row r="195" spans="2:29" ht="37.5" customHeight="1" thickBot="1">
      <c r="B195" s="1074"/>
      <c r="C195" s="1083" t="s">
        <v>472</v>
      </c>
      <c r="D195" s="1084"/>
      <c r="E195" s="1084"/>
      <c r="F195" s="1084"/>
      <c r="G195" s="1084"/>
      <c r="H195" s="1084"/>
      <c r="I195" s="1084"/>
      <c r="J195" s="1084"/>
      <c r="K195" s="1084"/>
      <c r="L195" s="1084"/>
      <c r="M195" s="1084"/>
      <c r="N195" s="1084"/>
      <c r="O195" s="1084"/>
      <c r="P195" s="1084"/>
      <c r="Q195" s="1084"/>
      <c r="R195" s="1084"/>
      <c r="S195" s="1084"/>
      <c r="T195" s="1084"/>
      <c r="U195" s="1079"/>
      <c r="V195" s="1079"/>
      <c r="W195" s="1084"/>
      <c r="X195" s="1084"/>
      <c r="Y195" s="1085"/>
      <c r="Z195" s="1086"/>
      <c r="AA195" s="1086"/>
      <c r="AB195" s="988"/>
      <c r="AC195" s="988"/>
    </row>
    <row r="196" spans="2:29" ht="9.75" customHeight="1" thickBot="1">
      <c r="B196" s="1074"/>
      <c r="C196" s="8432"/>
      <c r="D196" s="8432"/>
      <c r="E196" s="8432"/>
      <c r="F196" s="8432"/>
      <c r="G196" s="8432"/>
      <c r="H196" s="8432"/>
      <c r="I196" s="8432"/>
      <c r="J196" s="8432"/>
      <c r="K196" s="8432"/>
      <c r="L196" s="8432"/>
      <c r="M196" s="8432"/>
      <c r="N196" s="8432"/>
      <c r="O196" s="8432"/>
      <c r="P196" s="8432"/>
      <c r="Q196" s="8432"/>
      <c r="R196" s="8432"/>
      <c r="S196" s="8432"/>
      <c r="T196" s="8432"/>
      <c r="U196" s="8432"/>
      <c r="V196" s="8432"/>
      <c r="W196" s="8432"/>
      <c r="X196" s="8432"/>
      <c r="Y196" s="8432"/>
      <c r="Z196" s="8432"/>
      <c r="AA196" s="8432"/>
      <c r="AB196" s="8432"/>
      <c r="AC196" s="8432"/>
    </row>
    <row r="197" spans="2:29" ht="27" customHeight="1">
      <c r="B197" s="1088"/>
      <c r="C197" s="1089" t="s">
        <v>779</v>
      </c>
      <c r="D197" s="1090"/>
      <c r="E197" s="1090"/>
      <c r="F197" s="1091"/>
      <c r="G197" s="1090"/>
      <c r="H197" s="1090"/>
      <c r="I197" s="1090"/>
      <c r="J197" s="1090"/>
      <c r="K197" s="8433" t="s">
        <v>780</v>
      </c>
      <c r="L197" s="8434"/>
      <c r="M197" s="8435" t="s">
        <v>781</v>
      </c>
      <c r="N197" s="8435"/>
      <c r="O197" s="8435"/>
      <c r="P197" s="8436"/>
      <c r="Q197" s="8436"/>
      <c r="R197" s="8436"/>
      <c r="S197" s="8436"/>
      <c r="T197" s="8436"/>
      <c r="U197" s="8436"/>
      <c r="V197" s="8436"/>
      <c r="W197" s="8436"/>
      <c r="X197" s="8437"/>
      <c r="Y197" s="1092"/>
      <c r="Z197" s="1074"/>
      <c r="AA197" s="1074"/>
      <c r="AB197" s="988"/>
      <c r="AC197" s="988"/>
    </row>
    <row r="198" spans="2:29" ht="37.5" customHeight="1" thickBot="1">
      <c r="B198" s="1093" t="s">
        <v>782</v>
      </c>
      <c r="C198" s="1094" t="s">
        <v>187</v>
      </c>
      <c r="D198" s="1094" t="s">
        <v>87</v>
      </c>
      <c r="E198" s="1094" t="s">
        <v>24</v>
      </c>
      <c r="F198" s="1095" t="s">
        <v>189</v>
      </c>
      <c r="G198" s="3032"/>
      <c r="H198" s="3032"/>
      <c r="I198" s="3032"/>
      <c r="J198" s="3032"/>
      <c r="K198" s="1093" t="s">
        <v>474</v>
      </c>
      <c r="L198" s="1096" t="s">
        <v>783</v>
      </c>
      <c r="M198" s="1097" t="s">
        <v>190</v>
      </c>
      <c r="N198" s="1097"/>
      <c r="O198" s="1097"/>
      <c r="P198" s="1094" t="s">
        <v>191</v>
      </c>
      <c r="Q198" s="1094"/>
      <c r="R198" s="1094"/>
      <c r="S198" s="1094"/>
      <c r="T198" s="1094"/>
      <c r="U198" s="1098" t="s">
        <v>483</v>
      </c>
      <c r="V198" s="1098"/>
      <c r="W198" s="1094" t="s">
        <v>193</v>
      </c>
      <c r="X198" s="1095" t="s">
        <v>427</v>
      </c>
      <c r="Y198" s="1099" t="s">
        <v>784</v>
      </c>
      <c r="Z198" s="1074"/>
      <c r="AA198" s="1074"/>
      <c r="AB198" s="988"/>
      <c r="AC198" s="988"/>
    </row>
    <row r="199" spans="2:29" s="994" customFormat="1" ht="70.5" customHeight="1">
      <c r="B199" s="1100">
        <v>1</v>
      </c>
      <c r="C199" s="1101">
        <v>3</v>
      </c>
      <c r="D199" s="1102" t="s">
        <v>233</v>
      </c>
      <c r="E199" s="1103" t="s">
        <v>234</v>
      </c>
      <c r="F199" s="1104" t="s">
        <v>23</v>
      </c>
      <c r="G199" s="3033"/>
      <c r="H199" s="3033"/>
      <c r="I199" s="3033"/>
      <c r="J199" s="3033"/>
      <c r="K199" s="1105">
        <v>0</v>
      </c>
      <c r="L199" s="1106">
        <v>0</v>
      </c>
      <c r="M199" s="1107">
        <v>0</v>
      </c>
      <c r="N199" s="1107"/>
      <c r="O199" s="1107"/>
      <c r="P199" s="1108">
        <v>0</v>
      </c>
      <c r="Q199" s="1108"/>
      <c r="R199" s="1108"/>
      <c r="S199" s="1108"/>
      <c r="T199" s="1108"/>
      <c r="U199" s="1108">
        <v>0</v>
      </c>
      <c r="V199" s="1109"/>
      <c r="W199" s="1109">
        <v>0</v>
      </c>
      <c r="X199" s="1110">
        <f t="shared" ref="X199:X220" si="19">SUM(M199:W199)</f>
        <v>0</v>
      </c>
      <c r="Y199" s="1111" t="e">
        <f t="shared" ref="Y199:Y220" si="20">X199/L199</f>
        <v>#DIV/0!</v>
      </c>
      <c r="Z199" s="1112"/>
      <c r="AA199" s="1112"/>
      <c r="AB199" s="993"/>
      <c r="AC199" s="993"/>
    </row>
    <row r="200" spans="2:29" s="994" customFormat="1" ht="70.5" customHeight="1">
      <c r="B200" s="1113">
        <v>2</v>
      </c>
      <c r="C200" s="1114">
        <v>7</v>
      </c>
      <c r="D200" s="1115" t="s">
        <v>241</v>
      </c>
      <c r="E200" s="1116" t="s">
        <v>336</v>
      </c>
      <c r="F200" s="1117" t="s">
        <v>23</v>
      </c>
      <c r="G200" s="3034"/>
      <c r="H200" s="3034"/>
      <c r="I200" s="3034"/>
      <c r="J200" s="3034"/>
      <c r="K200" s="1118">
        <v>0</v>
      </c>
      <c r="L200" s="1119">
        <v>0</v>
      </c>
      <c r="M200" s="1120">
        <v>0</v>
      </c>
      <c r="N200" s="1120"/>
      <c r="O200" s="1120"/>
      <c r="P200" s="1121">
        <v>0</v>
      </c>
      <c r="Q200" s="1121"/>
      <c r="R200" s="1121"/>
      <c r="S200" s="1121"/>
      <c r="T200" s="1121"/>
      <c r="U200" s="1121">
        <v>0</v>
      </c>
      <c r="V200" s="1122"/>
      <c r="W200" s="1122">
        <v>0</v>
      </c>
      <c r="X200" s="1123">
        <f t="shared" si="19"/>
        <v>0</v>
      </c>
      <c r="Y200" s="1124" t="e">
        <f t="shared" si="20"/>
        <v>#DIV/0!</v>
      </c>
      <c r="Z200" s="1112"/>
      <c r="AA200" s="1112"/>
      <c r="AB200" s="993"/>
      <c r="AC200" s="1125"/>
    </row>
    <row r="201" spans="2:29" s="994" customFormat="1" ht="70.5" customHeight="1">
      <c r="B201" s="1113">
        <v>3</v>
      </c>
      <c r="C201" s="1114">
        <v>6</v>
      </c>
      <c r="D201" s="1115" t="s">
        <v>244</v>
      </c>
      <c r="E201" s="1116" t="s">
        <v>245</v>
      </c>
      <c r="F201" s="1117" t="s">
        <v>23</v>
      </c>
      <c r="G201" s="3034"/>
      <c r="H201" s="3034"/>
      <c r="I201" s="3034"/>
      <c r="J201" s="3034"/>
      <c r="K201" s="1118">
        <v>0</v>
      </c>
      <c r="L201" s="1119">
        <v>0</v>
      </c>
      <c r="M201" s="1120">
        <v>0</v>
      </c>
      <c r="N201" s="1120"/>
      <c r="O201" s="1120"/>
      <c r="P201" s="1121">
        <v>0</v>
      </c>
      <c r="Q201" s="1121"/>
      <c r="R201" s="1121"/>
      <c r="S201" s="1121"/>
      <c r="T201" s="1121"/>
      <c r="U201" s="1121">
        <v>0</v>
      </c>
      <c r="V201" s="1122"/>
      <c r="W201" s="1122">
        <v>0</v>
      </c>
      <c r="X201" s="1123">
        <f t="shared" si="19"/>
        <v>0</v>
      </c>
      <c r="Y201" s="1124" t="e">
        <f t="shared" si="20"/>
        <v>#DIV/0!</v>
      </c>
      <c r="Z201" s="1112"/>
      <c r="AA201" s="1112"/>
      <c r="AB201" s="993"/>
      <c r="AC201" s="993"/>
    </row>
    <row r="202" spans="2:29" s="994" customFormat="1" ht="70.5" customHeight="1">
      <c r="B202" s="1113">
        <v>4</v>
      </c>
      <c r="C202" s="1114">
        <v>4</v>
      </c>
      <c r="D202" s="1115" t="s">
        <v>249</v>
      </c>
      <c r="E202" s="1116" t="s">
        <v>250</v>
      </c>
      <c r="F202" s="1117" t="s">
        <v>23</v>
      </c>
      <c r="G202" s="3034"/>
      <c r="H202" s="3034"/>
      <c r="I202" s="3034"/>
      <c r="J202" s="3034"/>
      <c r="K202" s="1118">
        <v>0</v>
      </c>
      <c r="L202" s="1119">
        <v>0</v>
      </c>
      <c r="M202" s="1120">
        <v>0</v>
      </c>
      <c r="N202" s="1120"/>
      <c r="O202" s="1120"/>
      <c r="P202" s="1121">
        <v>0</v>
      </c>
      <c r="Q202" s="1121"/>
      <c r="R202" s="1121"/>
      <c r="S202" s="1121"/>
      <c r="T202" s="1121"/>
      <c r="U202" s="1121">
        <v>0</v>
      </c>
      <c r="V202" s="1122"/>
      <c r="W202" s="1122">
        <v>0</v>
      </c>
      <c r="X202" s="1123">
        <f t="shared" si="19"/>
        <v>0</v>
      </c>
      <c r="Y202" s="1124" t="e">
        <f t="shared" si="20"/>
        <v>#DIV/0!</v>
      </c>
      <c r="Z202" s="1112"/>
      <c r="AA202" s="1112"/>
      <c r="AB202" s="993"/>
      <c r="AC202" s="993"/>
    </row>
    <row r="203" spans="2:29" s="994" customFormat="1" ht="70.5" customHeight="1">
      <c r="B203" s="1113">
        <v>5</v>
      </c>
      <c r="C203" s="1114">
        <v>1</v>
      </c>
      <c r="D203" s="1115" t="s">
        <v>253</v>
      </c>
      <c r="E203" s="1116" t="e">
        <v>#REF!</v>
      </c>
      <c r="F203" s="1117" t="e">
        <v>#REF!</v>
      </c>
      <c r="G203" s="3034"/>
      <c r="H203" s="3034"/>
      <c r="I203" s="3034"/>
      <c r="J203" s="3034"/>
      <c r="K203" s="1118">
        <v>0</v>
      </c>
      <c r="L203" s="1119">
        <v>0</v>
      </c>
      <c r="M203" s="1120">
        <v>0</v>
      </c>
      <c r="N203" s="1120"/>
      <c r="O203" s="1120"/>
      <c r="P203" s="1121">
        <v>0</v>
      </c>
      <c r="Q203" s="1121"/>
      <c r="R203" s="1121"/>
      <c r="S203" s="1121"/>
      <c r="T203" s="1121"/>
      <c r="U203" s="1121">
        <v>0</v>
      </c>
      <c r="V203" s="1122"/>
      <c r="W203" s="1122">
        <v>0</v>
      </c>
      <c r="X203" s="1123">
        <f t="shared" si="19"/>
        <v>0</v>
      </c>
      <c r="Y203" s="1124" t="e">
        <f t="shared" si="20"/>
        <v>#DIV/0!</v>
      </c>
      <c r="Z203" s="1112"/>
      <c r="AA203" s="1112"/>
      <c r="AB203" s="993"/>
      <c r="AC203" s="993"/>
    </row>
    <row r="204" spans="2:29" s="994" customFormat="1" ht="70.5" customHeight="1">
      <c r="B204" s="1113">
        <v>6</v>
      </c>
      <c r="C204" s="1114">
        <v>17</v>
      </c>
      <c r="D204" s="1115" t="s">
        <v>257</v>
      </c>
      <c r="E204" s="1116" t="s">
        <v>258</v>
      </c>
      <c r="F204" s="1117" t="s">
        <v>23</v>
      </c>
      <c r="G204" s="3034"/>
      <c r="H204" s="3034"/>
      <c r="I204" s="3034"/>
      <c r="J204" s="3034"/>
      <c r="K204" s="1118">
        <v>0</v>
      </c>
      <c r="L204" s="1119">
        <v>0</v>
      </c>
      <c r="M204" s="1120">
        <v>0</v>
      </c>
      <c r="N204" s="1120"/>
      <c r="O204" s="1120"/>
      <c r="P204" s="1121">
        <v>0</v>
      </c>
      <c r="Q204" s="1121"/>
      <c r="R204" s="1121"/>
      <c r="S204" s="1121"/>
      <c r="T204" s="1121"/>
      <c r="U204" s="1121">
        <v>0</v>
      </c>
      <c r="V204" s="1122"/>
      <c r="W204" s="1122">
        <v>0</v>
      </c>
      <c r="X204" s="1123">
        <f t="shared" si="19"/>
        <v>0</v>
      </c>
      <c r="Y204" s="1124" t="e">
        <f t="shared" si="20"/>
        <v>#DIV/0!</v>
      </c>
      <c r="Z204" s="1112"/>
      <c r="AA204" s="1112"/>
      <c r="AB204" s="993"/>
      <c r="AC204" s="993"/>
    </row>
    <row r="205" spans="2:29" s="994" customFormat="1" ht="70.5" customHeight="1">
      <c r="B205" s="1113">
        <v>7</v>
      </c>
      <c r="C205" s="1114">
        <v>12</v>
      </c>
      <c r="D205" s="1115" t="s">
        <v>261</v>
      </c>
      <c r="E205" s="1116" t="e">
        <v>#REF!</v>
      </c>
      <c r="F205" s="1117" t="s">
        <v>23</v>
      </c>
      <c r="G205" s="3034"/>
      <c r="H205" s="3034"/>
      <c r="I205" s="3034"/>
      <c r="J205" s="3034"/>
      <c r="K205" s="1118">
        <v>0</v>
      </c>
      <c r="L205" s="1119">
        <v>0</v>
      </c>
      <c r="M205" s="1120">
        <v>0</v>
      </c>
      <c r="N205" s="1120"/>
      <c r="O205" s="1120"/>
      <c r="P205" s="1121">
        <v>0</v>
      </c>
      <c r="Q205" s="1121"/>
      <c r="R205" s="1121"/>
      <c r="S205" s="1121"/>
      <c r="T205" s="1121"/>
      <c r="U205" s="1121">
        <v>0</v>
      </c>
      <c r="V205" s="1122"/>
      <c r="W205" s="1122">
        <v>0</v>
      </c>
      <c r="X205" s="1123">
        <f t="shared" si="19"/>
        <v>0</v>
      </c>
      <c r="Y205" s="1124" t="e">
        <f t="shared" si="20"/>
        <v>#DIV/0!</v>
      </c>
      <c r="Z205" s="1112"/>
      <c r="AA205" s="1112"/>
      <c r="AB205" s="993"/>
      <c r="AC205" s="993"/>
    </row>
    <row r="206" spans="2:29" s="994" customFormat="1" ht="70.5" customHeight="1">
      <c r="B206" s="1113">
        <v>8</v>
      </c>
      <c r="C206" s="1114">
        <v>20</v>
      </c>
      <c r="D206" s="1115" t="s">
        <v>265</v>
      </c>
      <c r="E206" s="1116" t="s">
        <v>262</v>
      </c>
      <c r="F206" s="1117" t="s">
        <v>23</v>
      </c>
      <c r="G206" s="3034"/>
      <c r="H206" s="3034"/>
      <c r="I206" s="3034"/>
      <c r="J206" s="3034"/>
      <c r="K206" s="1118">
        <v>0</v>
      </c>
      <c r="L206" s="1119">
        <v>0</v>
      </c>
      <c r="M206" s="1120">
        <v>0</v>
      </c>
      <c r="N206" s="1120"/>
      <c r="O206" s="1120"/>
      <c r="P206" s="1121">
        <v>0</v>
      </c>
      <c r="Q206" s="1121"/>
      <c r="R206" s="1121"/>
      <c r="S206" s="1121"/>
      <c r="T206" s="1121"/>
      <c r="U206" s="1121">
        <v>0</v>
      </c>
      <c r="V206" s="1122"/>
      <c r="W206" s="1122">
        <v>0</v>
      </c>
      <c r="X206" s="1123">
        <f t="shared" si="19"/>
        <v>0</v>
      </c>
      <c r="Y206" s="1124" t="e">
        <f t="shared" si="20"/>
        <v>#DIV/0!</v>
      </c>
      <c r="Z206" s="1112"/>
      <c r="AA206" s="1112"/>
      <c r="AB206" s="993"/>
      <c r="AC206" s="993"/>
    </row>
    <row r="207" spans="2:29" s="994" customFormat="1" ht="70.5" customHeight="1">
      <c r="B207" s="1113">
        <v>9</v>
      </c>
      <c r="C207" s="1114">
        <v>19</v>
      </c>
      <c r="D207" s="1115" t="s">
        <v>268</v>
      </c>
      <c r="E207" s="1116" t="s">
        <v>269</v>
      </c>
      <c r="F207" s="1117" t="s">
        <v>23</v>
      </c>
      <c r="G207" s="3034"/>
      <c r="H207" s="3034"/>
      <c r="I207" s="3034"/>
      <c r="J207" s="3034"/>
      <c r="K207" s="1118">
        <v>0</v>
      </c>
      <c r="L207" s="1119">
        <v>0</v>
      </c>
      <c r="M207" s="1120">
        <v>0</v>
      </c>
      <c r="N207" s="1120"/>
      <c r="O207" s="1120"/>
      <c r="P207" s="1121">
        <v>0</v>
      </c>
      <c r="Q207" s="1121"/>
      <c r="R207" s="1121"/>
      <c r="S207" s="1121"/>
      <c r="T207" s="1121"/>
      <c r="U207" s="1121">
        <v>0</v>
      </c>
      <c r="V207" s="1122"/>
      <c r="W207" s="1122">
        <v>0</v>
      </c>
      <c r="X207" s="1123">
        <f t="shared" si="19"/>
        <v>0</v>
      </c>
      <c r="Y207" s="1124" t="e">
        <f t="shared" si="20"/>
        <v>#DIV/0!</v>
      </c>
      <c r="Z207" s="1112"/>
      <c r="AA207" s="1112"/>
      <c r="AB207" s="993"/>
      <c r="AC207" s="993"/>
    </row>
    <row r="208" spans="2:29" s="994" customFormat="1" ht="70.5" customHeight="1">
      <c r="B208" s="1113">
        <v>10</v>
      </c>
      <c r="C208" s="1114">
        <v>18</v>
      </c>
      <c r="D208" s="1115" t="s">
        <v>273</v>
      </c>
      <c r="E208" s="1116" t="s">
        <v>274</v>
      </c>
      <c r="F208" s="1117" t="s">
        <v>23</v>
      </c>
      <c r="G208" s="3034"/>
      <c r="H208" s="3034"/>
      <c r="I208" s="3034"/>
      <c r="J208" s="3034"/>
      <c r="K208" s="1118">
        <v>0</v>
      </c>
      <c r="L208" s="1119">
        <v>0</v>
      </c>
      <c r="M208" s="1120">
        <v>0</v>
      </c>
      <c r="N208" s="1120"/>
      <c r="O208" s="1120"/>
      <c r="P208" s="1121">
        <v>0</v>
      </c>
      <c r="Q208" s="1121"/>
      <c r="R208" s="1121"/>
      <c r="S208" s="1121"/>
      <c r="T208" s="1121"/>
      <c r="U208" s="1121">
        <v>0</v>
      </c>
      <c r="V208" s="1122"/>
      <c r="W208" s="1122">
        <v>0</v>
      </c>
      <c r="X208" s="1123">
        <f t="shared" si="19"/>
        <v>0</v>
      </c>
      <c r="Y208" s="1124" t="e">
        <f t="shared" si="20"/>
        <v>#DIV/0!</v>
      </c>
      <c r="Z208" s="1112"/>
      <c r="AA208" s="1112"/>
      <c r="AB208" s="993"/>
      <c r="AC208" s="993"/>
    </row>
    <row r="209" spans="2:29" s="994" customFormat="1" ht="70.5" customHeight="1">
      <c r="B209" s="1113">
        <v>11</v>
      </c>
      <c r="C209" s="1114">
        <v>15</v>
      </c>
      <c r="D209" s="1115" t="s">
        <v>277</v>
      </c>
      <c r="E209" s="1116" t="s">
        <v>278</v>
      </c>
      <c r="F209" s="1117" t="s">
        <v>216</v>
      </c>
      <c r="G209" s="3034"/>
      <c r="H209" s="3034"/>
      <c r="I209" s="3034"/>
      <c r="J209" s="3034"/>
      <c r="K209" s="1118">
        <v>0</v>
      </c>
      <c r="L209" s="1119">
        <v>0</v>
      </c>
      <c r="M209" s="1120">
        <v>0</v>
      </c>
      <c r="N209" s="1120"/>
      <c r="O209" s="1120"/>
      <c r="P209" s="1121">
        <v>0</v>
      </c>
      <c r="Q209" s="1121"/>
      <c r="R209" s="1121"/>
      <c r="S209" s="1121"/>
      <c r="T209" s="1121"/>
      <c r="U209" s="1121">
        <v>0</v>
      </c>
      <c r="V209" s="1122"/>
      <c r="W209" s="1122">
        <v>0</v>
      </c>
      <c r="X209" s="1123">
        <f t="shared" si="19"/>
        <v>0</v>
      </c>
      <c r="Y209" s="1124" t="e">
        <f t="shared" si="20"/>
        <v>#DIV/0!</v>
      </c>
      <c r="Z209" s="1112"/>
      <c r="AA209" s="1112"/>
      <c r="AB209" s="993"/>
      <c r="AC209" s="993"/>
    </row>
    <row r="210" spans="2:29" s="994" customFormat="1" ht="70.5" customHeight="1">
      <c r="B210" s="1113">
        <v>12</v>
      </c>
      <c r="C210" s="1114">
        <v>8</v>
      </c>
      <c r="D210" s="1115" t="s">
        <v>281</v>
      </c>
      <c r="E210" s="1116" t="s">
        <v>282</v>
      </c>
      <c r="F210" s="1117" t="s">
        <v>23</v>
      </c>
      <c r="G210" s="3034"/>
      <c r="H210" s="3034"/>
      <c r="I210" s="3034"/>
      <c r="J210" s="3034"/>
      <c r="K210" s="1118">
        <v>0</v>
      </c>
      <c r="L210" s="1119">
        <v>0</v>
      </c>
      <c r="M210" s="1120">
        <v>0</v>
      </c>
      <c r="N210" s="1120"/>
      <c r="O210" s="1120"/>
      <c r="P210" s="1121">
        <v>0</v>
      </c>
      <c r="Q210" s="1121"/>
      <c r="R210" s="1121"/>
      <c r="S210" s="1121"/>
      <c r="T210" s="1121"/>
      <c r="U210" s="1121">
        <v>0</v>
      </c>
      <c r="V210" s="1122"/>
      <c r="W210" s="1122">
        <v>0</v>
      </c>
      <c r="X210" s="1123">
        <f t="shared" si="19"/>
        <v>0</v>
      </c>
      <c r="Y210" s="1124" t="e">
        <f t="shared" si="20"/>
        <v>#DIV/0!</v>
      </c>
      <c r="Z210" s="1112"/>
      <c r="AA210" s="1112"/>
      <c r="AB210" s="993"/>
      <c r="AC210" s="993"/>
    </row>
    <row r="211" spans="2:29" s="994" customFormat="1" ht="70.5" customHeight="1">
      <c r="B211" s="1113">
        <v>13</v>
      </c>
      <c r="C211" s="1114">
        <v>2</v>
      </c>
      <c r="D211" s="1115" t="s">
        <v>285</v>
      </c>
      <c r="E211" s="1116" t="s">
        <v>286</v>
      </c>
      <c r="F211" s="1117" t="s">
        <v>23</v>
      </c>
      <c r="G211" s="3034"/>
      <c r="H211" s="3034"/>
      <c r="I211" s="3034"/>
      <c r="J211" s="3034"/>
      <c r="K211" s="1118">
        <v>0</v>
      </c>
      <c r="L211" s="1119">
        <v>0</v>
      </c>
      <c r="M211" s="1120">
        <v>0</v>
      </c>
      <c r="N211" s="1120"/>
      <c r="O211" s="1120"/>
      <c r="P211" s="1121">
        <v>0</v>
      </c>
      <c r="Q211" s="1121"/>
      <c r="R211" s="1121"/>
      <c r="S211" s="1121"/>
      <c r="T211" s="1121"/>
      <c r="U211" s="1121">
        <v>0</v>
      </c>
      <c r="V211" s="1122"/>
      <c r="W211" s="1122">
        <v>0</v>
      </c>
      <c r="X211" s="1123">
        <f t="shared" si="19"/>
        <v>0</v>
      </c>
      <c r="Y211" s="1124" t="e">
        <f t="shared" si="20"/>
        <v>#DIV/0!</v>
      </c>
      <c r="Z211" s="1112"/>
      <c r="AA211" s="1112"/>
      <c r="AB211" s="993"/>
      <c r="AC211" s="993"/>
    </row>
    <row r="212" spans="2:29" s="994" customFormat="1" ht="70.5" customHeight="1">
      <c r="B212" s="1113">
        <v>14</v>
      </c>
      <c r="C212" s="1114">
        <v>5</v>
      </c>
      <c r="D212" s="1115" t="s">
        <v>289</v>
      </c>
      <c r="E212" s="1116" t="s">
        <v>290</v>
      </c>
      <c r="F212" s="1117" t="s">
        <v>23</v>
      </c>
      <c r="G212" s="3034"/>
      <c r="H212" s="3034"/>
      <c r="I212" s="3034"/>
      <c r="J212" s="3034"/>
      <c r="K212" s="1118">
        <v>0</v>
      </c>
      <c r="L212" s="1119">
        <v>0</v>
      </c>
      <c r="M212" s="1120">
        <v>0</v>
      </c>
      <c r="N212" s="1120"/>
      <c r="O212" s="1120"/>
      <c r="P212" s="1121">
        <v>0</v>
      </c>
      <c r="Q212" s="1121"/>
      <c r="R212" s="1121"/>
      <c r="S212" s="1121"/>
      <c r="T212" s="1121"/>
      <c r="U212" s="1121">
        <v>0</v>
      </c>
      <c r="V212" s="1122"/>
      <c r="W212" s="1122">
        <v>0</v>
      </c>
      <c r="X212" s="1123">
        <f t="shared" si="19"/>
        <v>0</v>
      </c>
      <c r="Y212" s="1124" t="e">
        <f t="shared" si="20"/>
        <v>#DIV/0!</v>
      </c>
      <c r="Z212" s="1112"/>
      <c r="AA212" s="1112"/>
      <c r="AB212" s="993"/>
      <c r="AC212" s="993"/>
    </row>
    <row r="213" spans="2:29" s="994" customFormat="1" ht="70.5" customHeight="1">
      <c r="B213" s="1113">
        <v>15</v>
      </c>
      <c r="C213" s="1114">
        <v>14</v>
      </c>
      <c r="D213" s="1115" t="s">
        <v>293</v>
      </c>
      <c r="E213" s="1116" t="s">
        <v>294</v>
      </c>
      <c r="F213" s="1117" t="s">
        <v>23</v>
      </c>
      <c r="G213" s="3034"/>
      <c r="H213" s="3034"/>
      <c r="I213" s="3034"/>
      <c r="J213" s="3034"/>
      <c r="K213" s="1118">
        <v>0</v>
      </c>
      <c r="L213" s="1119">
        <v>0</v>
      </c>
      <c r="M213" s="1120">
        <v>0</v>
      </c>
      <c r="N213" s="1120"/>
      <c r="O213" s="1120"/>
      <c r="P213" s="1121">
        <v>0</v>
      </c>
      <c r="Q213" s="1121"/>
      <c r="R213" s="1121"/>
      <c r="S213" s="1121"/>
      <c r="T213" s="1121"/>
      <c r="U213" s="1121">
        <v>0</v>
      </c>
      <c r="V213" s="1122"/>
      <c r="W213" s="1122">
        <v>0</v>
      </c>
      <c r="X213" s="1123">
        <f t="shared" si="19"/>
        <v>0</v>
      </c>
      <c r="Y213" s="1124" t="e">
        <f t="shared" si="20"/>
        <v>#DIV/0!</v>
      </c>
      <c r="Z213" s="1112"/>
      <c r="AA213" s="1112"/>
      <c r="AB213" s="993"/>
      <c r="AC213" s="993"/>
    </row>
    <row r="214" spans="2:29" s="994" customFormat="1" ht="70.5" customHeight="1">
      <c r="B214" s="1113">
        <v>16</v>
      </c>
      <c r="C214" s="1114">
        <v>11</v>
      </c>
      <c r="D214" s="1115" t="s">
        <v>297</v>
      </c>
      <c r="E214" s="1116" t="s">
        <v>298</v>
      </c>
      <c r="F214" s="1117" t="s">
        <v>23</v>
      </c>
      <c r="G214" s="3034"/>
      <c r="H214" s="3034"/>
      <c r="I214" s="3034"/>
      <c r="J214" s="3034"/>
      <c r="K214" s="1118">
        <v>0</v>
      </c>
      <c r="L214" s="1119">
        <v>0</v>
      </c>
      <c r="M214" s="1120">
        <v>0</v>
      </c>
      <c r="N214" s="1120"/>
      <c r="O214" s="1120"/>
      <c r="P214" s="1121">
        <v>0</v>
      </c>
      <c r="Q214" s="1121"/>
      <c r="R214" s="1121"/>
      <c r="S214" s="1121"/>
      <c r="T214" s="1121"/>
      <c r="U214" s="1121">
        <v>0</v>
      </c>
      <c r="V214" s="1122"/>
      <c r="W214" s="1122">
        <v>0</v>
      </c>
      <c r="X214" s="1123">
        <f t="shared" si="19"/>
        <v>0</v>
      </c>
      <c r="Y214" s="1124" t="e">
        <f t="shared" si="20"/>
        <v>#DIV/0!</v>
      </c>
      <c r="Z214" s="1112"/>
      <c r="AA214" s="1112"/>
      <c r="AB214" s="993"/>
      <c r="AC214" s="993"/>
    </row>
    <row r="215" spans="2:29" s="994" customFormat="1" ht="70.5" customHeight="1">
      <c r="B215" s="1113">
        <v>17</v>
      </c>
      <c r="C215" s="1114">
        <v>16</v>
      </c>
      <c r="D215" s="1115" t="s">
        <v>749</v>
      </c>
      <c r="E215" s="1116" t="s">
        <v>22</v>
      </c>
      <c r="F215" s="1117" t="s">
        <v>23</v>
      </c>
      <c r="G215" s="3034"/>
      <c r="H215" s="3034"/>
      <c r="I215" s="3034"/>
      <c r="J215" s="3034"/>
      <c r="K215" s="1118">
        <v>0</v>
      </c>
      <c r="L215" s="1119">
        <v>0</v>
      </c>
      <c r="M215" s="1120">
        <v>0</v>
      </c>
      <c r="N215" s="1120"/>
      <c r="O215" s="1120"/>
      <c r="P215" s="1121">
        <v>0</v>
      </c>
      <c r="Q215" s="1121"/>
      <c r="R215" s="1121"/>
      <c r="S215" s="1121"/>
      <c r="T215" s="1121"/>
      <c r="U215" s="1121">
        <v>0</v>
      </c>
      <c r="V215" s="1122"/>
      <c r="W215" s="1122">
        <v>0</v>
      </c>
      <c r="X215" s="1123">
        <f t="shared" si="19"/>
        <v>0</v>
      </c>
      <c r="Y215" s="1124" t="e">
        <f t="shared" si="20"/>
        <v>#DIV/0!</v>
      </c>
      <c r="Z215" s="1112"/>
      <c r="AA215" s="1112"/>
      <c r="AB215" s="993"/>
      <c r="AC215" s="993"/>
    </row>
    <row r="216" spans="2:29" s="994" customFormat="1" ht="70.5" customHeight="1">
      <c r="B216" s="1113">
        <v>18</v>
      </c>
      <c r="C216" s="1114">
        <v>21</v>
      </c>
      <c r="D216" s="1115" t="s">
        <v>750</v>
      </c>
      <c r="E216" s="1116" t="s">
        <v>306</v>
      </c>
      <c r="F216" s="1117" t="s">
        <v>23</v>
      </c>
      <c r="G216" s="3034"/>
      <c r="H216" s="3034"/>
      <c r="I216" s="3034"/>
      <c r="J216" s="3034"/>
      <c r="K216" s="1118">
        <v>0</v>
      </c>
      <c r="L216" s="1119">
        <v>0</v>
      </c>
      <c r="M216" s="1120">
        <v>0</v>
      </c>
      <c r="N216" s="1120"/>
      <c r="O216" s="1120"/>
      <c r="P216" s="1121">
        <v>0</v>
      </c>
      <c r="Q216" s="1121"/>
      <c r="R216" s="1121"/>
      <c r="S216" s="1121"/>
      <c r="T216" s="1121"/>
      <c r="U216" s="1121">
        <v>0</v>
      </c>
      <c r="V216" s="1122"/>
      <c r="W216" s="1122">
        <v>0</v>
      </c>
      <c r="X216" s="1123">
        <f t="shared" si="19"/>
        <v>0</v>
      </c>
      <c r="Y216" s="1124" t="e">
        <f t="shared" si="20"/>
        <v>#DIV/0!</v>
      </c>
      <c r="Z216" s="1112"/>
      <c r="AA216" s="1112"/>
      <c r="AB216" s="993"/>
      <c r="AC216" s="993"/>
    </row>
    <row r="217" spans="2:29" s="994" customFormat="1" ht="70.5" customHeight="1">
      <c r="B217" s="1113">
        <v>19</v>
      </c>
      <c r="C217" s="1114">
        <v>13</v>
      </c>
      <c r="D217" s="1115" t="s">
        <v>309</v>
      </c>
      <c r="E217" s="1116" t="s">
        <v>310</v>
      </c>
      <c r="F217" s="1117" t="s">
        <v>23</v>
      </c>
      <c r="G217" s="3034"/>
      <c r="H217" s="3034"/>
      <c r="I217" s="3034"/>
      <c r="J217" s="3034"/>
      <c r="K217" s="1118">
        <v>0</v>
      </c>
      <c r="L217" s="1119">
        <v>0</v>
      </c>
      <c r="M217" s="1120">
        <v>0</v>
      </c>
      <c r="N217" s="1120"/>
      <c r="O217" s="1120"/>
      <c r="P217" s="1121">
        <v>0</v>
      </c>
      <c r="Q217" s="1121"/>
      <c r="R217" s="1121"/>
      <c r="S217" s="1121"/>
      <c r="T217" s="1121"/>
      <c r="U217" s="1121">
        <v>0</v>
      </c>
      <c r="V217" s="1122"/>
      <c r="W217" s="1122">
        <v>0</v>
      </c>
      <c r="X217" s="1123">
        <f t="shared" si="19"/>
        <v>0</v>
      </c>
      <c r="Y217" s="1124" t="e">
        <f t="shared" si="20"/>
        <v>#DIV/0!</v>
      </c>
      <c r="Z217" s="1112"/>
      <c r="AA217" s="1112"/>
      <c r="AB217" s="993"/>
      <c r="AC217" s="993"/>
    </row>
    <row r="218" spans="2:29" s="994" customFormat="1" ht="70.5" customHeight="1">
      <c r="B218" s="1113">
        <v>20</v>
      </c>
      <c r="C218" s="1114">
        <v>22</v>
      </c>
      <c r="D218" s="1115" t="s">
        <v>313</v>
      </c>
      <c r="E218" s="1116" t="s">
        <v>314</v>
      </c>
      <c r="F218" s="1117" t="s">
        <v>23</v>
      </c>
      <c r="G218" s="3034"/>
      <c r="H218" s="3034"/>
      <c r="I218" s="3034"/>
      <c r="J218" s="3034"/>
      <c r="K218" s="1118">
        <v>0</v>
      </c>
      <c r="L218" s="1119">
        <v>0</v>
      </c>
      <c r="M218" s="1120">
        <v>0</v>
      </c>
      <c r="N218" s="1120"/>
      <c r="O218" s="1120"/>
      <c r="P218" s="1121">
        <v>0</v>
      </c>
      <c r="Q218" s="1121"/>
      <c r="R218" s="1121"/>
      <c r="S218" s="1121"/>
      <c r="T218" s="1121"/>
      <c r="U218" s="1121">
        <v>0</v>
      </c>
      <c r="V218" s="1122"/>
      <c r="W218" s="1122">
        <v>0</v>
      </c>
      <c r="X218" s="1123">
        <f t="shared" si="19"/>
        <v>0</v>
      </c>
      <c r="Y218" s="1124" t="e">
        <f t="shared" si="20"/>
        <v>#DIV/0!</v>
      </c>
      <c r="Z218" s="1112"/>
      <c r="AA218" s="1112"/>
      <c r="AB218" s="993"/>
      <c r="AC218" s="993"/>
    </row>
    <row r="219" spans="2:29" s="994" customFormat="1" ht="70.5" customHeight="1">
      <c r="B219" s="1113">
        <v>21</v>
      </c>
      <c r="C219" s="1114">
        <v>9</v>
      </c>
      <c r="D219" s="1115" t="s">
        <v>751</v>
      </c>
      <c r="E219" s="1116" t="s">
        <v>318</v>
      </c>
      <c r="F219" s="1117" t="s">
        <v>216</v>
      </c>
      <c r="G219" s="3034"/>
      <c r="H219" s="3034"/>
      <c r="I219" s="3034"/>
      <c r="J219" s="3034"/>
      <c r="K219" s="1118">
        <v>0</v>
      </c>
      <c r="L219" s="1119">
        <v>0</v>
      </c>
      <c r="M219" s="1120">
        <v>0</v>
      </c>
      <c r="N219" s="1120"/>
      <c r="O219" s="1120"/>
      <c r="P219" s="1121">
        <v>0</v>
      </c>
      <c r="Q219" s="1121"/>
      <c r="R219" s="1121"/>
      <c r="S219" s="1121"/>
      <c r="T219" s="1121"/>
      <c r="U219" s="1121">
        <v>0</v>
      </c>
      <c r="V219" s="1122"/>
      <c r="W219" s="1122">
        <v>0</v>
      </c>
      <c r="X219" s="1123">
        <f t="shared" si="19"/>
        <v>0</v>
      </c>
      <c r="Y219" s="1124" t="e">
        <f t="shared" si="20"/>
        <v>#DIV/0!</v>
      </c>
      <c r="Z219" s="1112"/>
      <c r="AA219" s="1112"/>
      <c r="AB219" s="993"/>
      <c r="AC219" s="993"/>
    </row>
    <row r="220" spans="2:29" s="994" customFormat="1" ht="70.5" customHeight="1" thickBot="1">
      <c r="B220" s="1126">
        <v>22</v>
      </c>
      <c r="C220" s="1114">
        <v>10</v>
      </c>
      <c r="D220" s="1127" t="s">
        <v>321</v>
      </c>
      <c r="E220" s="1128" t="s">
        <v>322</v>
      </c>
      <c r="F220" s="1129" t="s">
        <v>23</v>
      </c>
      <c r="G220" s="3035"/>
      <c r="H220" s="3035"/>
      <c r="I220" s="3035"/>
      <c r="J220" s="3035"/>
      <c r="K220" s="1130">
        <v>0</v>
      </c>
      <c r="L220" s="1131">
        <v>0</v>
      </c>
      <c r="M220" s="1132">
        <v>0</v>
      </c>
      <c r="N220" s="1132"/>
      <c r="O220" s="1132"/>
      <c r="P220" s="1133">
        <v>0</v>
      </c>
      <c r="Q220" s="1133"/>
      <c r="R220" s="1133"/>
      <c r="S220" s="1133"/>
      <c r="T220" s="1133"/>
      <c r="U220" s="1134">
        <v>0</v>
      </c>
      <c r="V220" s="1186"/>
      <c r="W220" s="1129">
        <v>0</v>
      </c>
      <c r="X220" s="1135">
        <f t="shared" si="19"/>
        <v>0</v>
      </c>
      <c r="Y220" s="1136" t="e">
        <f t="shared" si="20"/>
        <v>#DIV/0!</v>
      </c>
      <c r="Z220" s="1112"/>
      <c r="AA220" s="1112"/>
      <c r="AB220" s="993"/>
      <c r="AC220" s="993"/>
    </row>
    <row r="221" spans="2:29" ht="41.25" customHeight="1" thickBot="1">
      <c r="B221" s="8438" t="s">
        <v>445</v>
      </c>
      <c r="C221" s="8439"/>
      <c r="D221" s="8439"/>
      <c r="E221" s="8439"/>
      <c r="F221" s="8439"/>
      <c r="G221" s="8439"/>
      <c r="H221" s="8439"/>
      <c r="I221" s="8439"/>
      <c r="J221" s="8439"/>
      <c r="K221" s="8439"/>
      <c r="L221" s="8440"/>
      <c r="M221" s="1137">
        <f t="shared" ref="M221:Y221" si="21">K220+K219+K218+K217+K216+K215+K214+K213+K212+K211+K210+K209+K208+K207+K206+K205+K204+K203+K202+K201+K200+K199</f>
        <v>0</v>
      </c>
      <c r="N221" s="1138"/>
      <c r="O221" s="1138"/>
      <c r="P221" s="1139">
        <f>L220+L219+L218+L217+L216+L215+L214+L213+L212+L211+L210+L209+L208+L207+L206+L205+L204+L203+L202+L201+L200+L199</f>
        <v>0</v>
      </c>
      <c r="Q221" s="1138"/>
      <c r="R221" s="1138"/>
      <c r="S221" s="1138"/>
      <c r="T221" s="1138"/>
      <c r="U221" s="1137">
        <f>M220+M219+M218+M217+M216+M215+M214+M213+M212+M211+M210+M209+M208+M207+M206+M205+M204+M203+M202+M201+M200+M199</f>
        <v>0</v>
      </c>
      <c r="V221" s="5534"/>
      <c r="W221" s="1140">
        <f>P220+P219+P218+P217+P216+P215+P214+P213+P212+P211+P210+P209+P208+P207+P206+P205+P204+P203+P202+P201+P200+P199</f>
        <v>0</v>
      </c>
      <c r="X221" s="1140">
        <f>U220+U219+U218+U217+U216+U215+U214+U213+U212+U211+U210+U209+U208+U207+U206+U205+U204+U203+U202+U201+U200+U199</f>
        <v>0</v>
      </c>
      <c r="Y221" s="1139">
        <f t="shared" si="21"/>
        <v>0</v>
      </c>
      <c r="Z221" s="1141">
        <f t="shared" ref="Z221" si="22">SUM(U221:Y221)</f>
        <v>0</v>
      </c>
      <c r="AA221" s="1142" t="e">
        <f t="shared" ref="AA221" si="23">Z221/P221</f>
        <v>#DIV/0!</v>
      </c>
      <c r="AB221" s="1074"/>
      <c r="AC221" s="1074"/>
    </row>
    <row r="222" spans="2:29" ht="55.5" customHeight="1">
      <c r="B222" s="1074"/>
      <c r="C222" s="1074"/>
      <c r="D222" s="8441" t="s">
        <v>478</v>
      </c>
      <c r="E222" s="8441"/>
      <c r="F222" s="8441"/>
      <c r="G222" s="8441"/>
      <c r="H222" s="8441"/>
      <c r="I222" s="8441"/>
      <c r="J222" s="8441"/>
      <c r="K222" s="8441"/>
      <c r="L222" s="8441"/>
      <c r="M222" s="1074"/>
      <c r="N222" s="1074"/>
      <c r="O222" s="1074"/>
      <c r="P222" s="1074"/>
      <c r="Q222" s="1074"/>
      <c r="R222" s="1074"/>
      <c r="S222" s="1074"/>
      <c r="T222" s="1074"/>
      <c r="U222" s="1075"/>
      <c r="V222" s="1075"/>
      <c r="W222" s="1074"/>
      <c r="X222" s="1074"/>
      <c r="Y222" s="1074"/>
      <c r="Z222" s="1074"/>
      <c r="AA222" s="1074"/>
      <c r="AB222" s="1074"/>
      <c r="AC222" s="1074"/>
    </row>
    <row r="223" spans="2:29">
      <c r="B223" s="1074"/>
      <c r="C223" s="1074"/>
      <c r="D223" s="1143"/>
      <c r="E223" s="1143"/>
      <c r="F223" s="1143"/>
      <c r="G223" s="1143"/>
      <c r="H223" s="1143"/>
      <c r="I223" s="1143"/>
      <c r="J223" s="1143"/>
      <c r="K223" s="1143"/>
      <c r="L223" s="1143"/>
      <c r="M223" s="1074"/>
      <c r="N223" s="1074"/>
      <c r="O223" s="1074"/>
      <c r="P223" s="1074"/>
      <c r="Q223" s="1074"/>
      <c r="R223" s="1074"/>
      <c r="S223" s="1074"/>
      <c r="T223" s="1074"/>
      <c r="U223" s="1075"/>
      <c r="V223" s="1075"/>
      <c r="W223" s="1074"/>
      <c r="X223" s="1074"/>
      <c r="Y223" s="1074"/>
      <c r="Z223" s="1074"/>
      <c r="AA223" s="1074"/>
      <c r="AB223" s="1074"/>
      <c r="AC223" s="1074"/>
    </row>
    <row r="224" spans="2:29" ht="9.75" customHeight="1" thickBot="1">
      <c r="B224" s="1074"/>
      <c r="C224" s="1074"/>
      <c r="D224" s="1074"/>
      <c r="E224" s="1074"/>
      <c r="F224" s="1074"/>
      <c r="G224" s="1074"/>
      <c r="H224" s="1074"/>
      <c r="I224" s="1074"/>
      <c r="J224" s="1074"/>
      <c r="K224" s="1074"/>
      <c r="L224" s="1074"/>
      <c r="M224" s="1074"/>
      <c r="N224" s="1074"/>
      <c r="O224" s="1074"/>
      <c r="P224" s="1074"/>
      <c r="Q224" s="1074"/>
      <c r="R224" s="1074"/>
      <c r="S224" s="1074"/>
      <c r="T224" s="1074"/>
      <c r="U224" s="1075"/>
      <c r="V224" s="1075"/>
      <c r="W224" s="1074"/>
      <c r="X224" s="1074"/>
      <c r="Y224" s="1074"/>
      <c r="Z224" s="1074"/>
      <c r="AA224" s="1074"/>
      <c r="AB224" s="1074"/>
      <c r="AC224" s="1074"/>
    </row>
    <row r="225" spans="2:29" ht="28.2" thickBot="1">
      <c r="B225" s="1074"/>
      <c r="C225" s="8442" t="s">
        <v>340</v>
      </c>
      <c r="D225" s="8443"/>
      <c r="E225" s="1073"/>
      <c r="F225" s="1073"/>
      <c r="G225" s="1073"/>
      <c r="H225" s="1073"/>
      <c r="I225" s="1073"/>
      <c r="J225" s="1073"/>
      <c r="K225" s="1073"/>
      <c r="L225" s="1073"/>
      <c r="M225" s="1076"/>
      <c r="N225" s="1076"/>
      <c r="O225" s="1076"/>
      <c r="P225" s="1074"/>
      <c r="Q225" s="1074"/>
      <c r="R225" s="1074"/>
      <c r="S225" s="1074"/>
      <c r="T225" s="1074"/>
      <c r="U225" s="1075"/>
      <c r="V225" s="1075"/>
      <c r="W225" s="1074"/>
      <c r="X225" s="1074"/>
      <c r="Y225" s="1074"/>
      <c r="Z225" s="1074"/>
      <c r="AA225" s="1074"/>
      <c r="AB225" s="1074"/>
      <c r="AC225" s="1074"/>
    </row>
    <row r="226" spans="2:29" ht="9.75" customHeight="1" thickBot="1">
      <c r="B226" s="1074"/>
      <c r="C226" s="1076"/>
      <c r="D226" s="1076"/>
      <c r="E226" s="1076"/>
      <c r="F226" s="1076"/>
      <c r="G226" s="1076"/>
      <c r="H226" s="1076"/>
      <c r="I226" s="1076"/>
      <c r="J226" s="1076"/>
      <c r="K226" s="1076"/>
      <c r="L226" s="1076"/>
      <c r="M226" s="1076"/>
      <c r="N226" s="1076"/>
      <c r="O226" s="1076"/>
      <c r="P226" s="1074"/>
      <c r="Q226" s="1074"/>
      <c r="R226" s="1074"/>
      <c r="S226" s="1074"/>
      <c r="T226" s="1074"/>
      <c r="U226" s="1075"/>
      <c r="V226" s="1075"/>
      <c r="W226" s="1074"/>
      <c r="X226" s="1074"/>
      <c r="Y226" s="1074"/>
      <c r="Z226" s="1074"/>
      <c r="AA226" s="1074"/>
      <c r="AB226" s="1074"/>
      <c r="AC226" s="1074"/>
    </row>
    <row r="227" spans="2:29" ht="28.2" thickBot="1">
      <c r="B227" s="1074"/>
      <c r="C227" s="8442" t="s">
        <v>341</v>
      </c>
      <c r="D227" s="8443"/>
      <c r="E227" s="1073"/>
      <c r="F227" s="1073"/>
      <c r="G227" s="1073"/>
      <c r="H227" s="1073"/>
      <c r="I227" s="1073"/>
      <c r="J227" s="1073"/>
      <c r="K227" s="1073"/>
      <c r="L227" s="1073"/>
      <c r="M227" s="1076"/>
      <c r="N227" s="1076"/>
      <c r="O227" s="1076"/>
      <c r="P227" s="1074"/>
      <c r="Q227" s="1074"/>
      <c r="R227" s="1074"/>
      <c r="S227" s="1074"/>
      <c r="T227" s="1074"/>
      <c r="U227" s="1075"/>
      <c r="V227" s="1075"/>
      <c r="W227" s="1074"/>
      <c r="X227" s="1074"/>
      <c r="Y227" s="1074"/>
      <c r="Z227" s="1074"/>
      <c r="AA227" s="1074"/>
      <c r="AB227" s="1074"/>
      <c r="AC227" s="1074"/>
    </row>
    <row r="228" spans="2:29" ht="9.75" customHeight="1" thickBot="1">
      <c r="B228" s="1074"/>
      <c r="C228" s="1074"/>
      <c r="D228" s="1074"/>
      <c r="E228" s="1074"/>
      <c r="F228" s="1074"/>
      <c r="G228" s="1074"/>
      <c r="H228" s="1074"/>
      <c r="I228" s="1074"/>
      <c r="J228" s="1074"/>
      <c r="K228" s="1074"/>
      <c r="L228" s="1074"/>
      <c r="M228" s="1074"/>
      <c r="N228" s="1074"/>
      <c r="O228" s="1074"/>
      <c r="P228" s="1074"/>
      <c r="Q228" s="1074"/>
      <c r="R228" s="1074"/>
      <c r="S228" s="1074"/>
      <c r="T228" s="1074"/>
      <c r="U228" s="1075"/>
      <c r="V228" s="1075"/>
      <c r="W228" s="1074"/>
      <c r="X228" s="1074"/>
      <c r="Y228" s="1074"/>
      <c r="Z228" s="1074"/>
      <c r="AA228" s="1074"/>
      <c r="AB228" s="1074"/>
      <c r="AC228" s="1074"/>
    </row>
    <row r="229" spans="2:29" ht="37.5" customHeight="1" thickBot="1">
      <c r="B229" s="1074"/>
      <c r="C229" s="1077" t="s">
        <v>922</v>
      </c>
      <c r="D229" s="1078"/>
      <c r="E229" s="1078"/>
      <c r="F229" s="1078"/>
      <c r="G229" s="1078"/>
      <c r="H229" s="1078"/>
      <c r="I229" s="1078"/>
      <c r="J229" s="1078"/>
      <c r="K229" s="1078"/>
      <c r="L229" s="1078"/>
      <c r="M229" s="1078"/>
      <c r="N229" s="1078"/>
      <c r="O229" s="1078"/>
      <c r="P229" s="1078"/>
      <c r="Q229" s="1078"/>
      <c r="R229" s="1078"/>
      <c r="S229" s="1078"/>
      <c r="T229" s="1078"/>
      <c r="U229" s="1079"/>
      <c r="V229" s="1079"/>
      <c r="W229" s="1078"/>
      <c r="X229" s="1078"/>
      <c r="Y229" s="1080"/>
      <c r="Z229" s="1081"/>
      <c r="AA229" s="1081"/>
      <c r="AB229" s="988"/>
      <c r="AC229" s="988"/>
    </row>
    <row r="230" spans="2:29" ht="9.75" customHeight="1" thickBot="1">
      <c r="B230" s="1074"/>
      <c r="C230" s="1087"/>
      <c r="D230" s="1087"/>
      <c r="E230" s="1087"/>
      <c r="F230" s="1087"/>
      <c r="G230" s="1087"/>
      <c r="H230" s="1087"/>
      <c r="I230" s="1087"/>
      <c r="J230" s="1087"/>
      <c r="K230" s="1087"/>
      <c r="L230" s="1087"/>
      <c r="M230" s="1087"/>
      <c r="N230" s="1087"/>
      <c r="O230" s="1087"/>
      <c r="P230" s="1087"/>
      <c r="Q230" s="1087"/>
      <c r="R230" s="1087"/>
      <c r="S230" s="1087"/>
      <c r="T230" s="1087"/>
      <c r="U230" s="1144"/>
      <c r="V230" s="1144"/>
      <c r="W230" s="1087"/>
      <c r="X230" s="1087"/>
      <c r="Y230" s="1087"/>
      <c r="Z230" s="1087"/>
      <c r="AA230" s="1087"/>
      <c r="AB230" s="988"/>
      <c r="AC230" s="988"/>
    </row>
    <row r="231" spans="2:29" ht="37.5" customHeight="1" thickBot="1">
      <c r="B231" s="1074"/>
      <c r="C231" s="1083" t="s">
        <v>472</v>
      </c>
      <c r="D231" s="1084"/>
      <c r="E231" s="1084"/>
      <c r="F231" s="1084"/>
      <c r="G231" s="1084"/>
      <c r="H231" s="1084"/>
      <c r="I231" s="1084"/>
      <c r="J231" s="1084"/>
      <c r="K231" s="1084"/>
      <c r="L231" s="1084"/>
      <c r="M231" s="1084"/>
      <c r="N231" s="1084"/>
      <c r="O231" s="1084"/>
      <c r="P231" s="1084"/>
      <c r="Q231" s="1084"/>
      <c r="R231" s="1084"/>
      <c r="S231" s="1084"/>
      <c r="T231" s="1084"/>
      <c r="U231" s="1079"/>
      <c r="V231" s="1079"/>
      <c r="W231" s="1084"/>
      <c r="X231" s="1084"/>
      <c r="Y231" s="1085"/>
      <c r="Z231" s="1086"/>
      <c r="AA231" s="1086"/>
      <c r="AB231" s="988"/>
      <c r="AC231" s="988"/>
    </row>
    <row r="232" spans="2:29" ht="9.75" customHeight="1" thickBot="1">
      <c r="B232" s="1074"/>
      <c r="C232" s="1087"/>
      <c r="D232" s="1087"/>
      <c r="E232" s="1087"/>
      <c r="F232" s="1087"/>
      <c r="G232" s="1087"/>
      <c r="H232" s="1087"/>
      <c r="I232" s="1087"/>
      <c r="J232" s="1087"/>
      <c r="K232" s="1145"/>
      <c r="L232" s="1145"/>
      <c r="M232" s="1087"/>
      <c r="N232" s="1087"/>
      <c r="O232" s="1087"/>
      <c r="P232" s="1087"/>
      <c r="Q232" s="1087"/>
      <c r="R232" s="1087"/>
      <c r="S232" s="1087"/>
      <c r="T232" s="1087"/>
      <c r="U232" s="1144"/>
      <c r="V232" s="1144"/>
      <c r="W232" s="1087"/>
      <c r="X232" s="1087"/>
      <c r="Y232" s="1087"/>
      <c r="Z232" s="1087"/>
      <c r="AA232" s="1087"/>
      <c r="AB232" s="988"/>
      <c r="AC232" s="988"/>
    </row>
    <row r="233" spans="2:29" ht="25.5" customHeight="1">
      <c r="B233" s="1146"/>
      <c r="C233" s="1147" t="s">
        <v>779</v>
      </c>
      <c r="D233" s="1148"/>
      <c r="E233" s="1148"/>
      <c r="F233" s="1149"/>
      <c r="G233" s="1148"/>
      <c r="H233" s="1148"/>
      <c r="I233" s="1148"/>
      <c r="J233" s="1148"/>
      <c r="K233" s="1147" t="s">
        <v>780</v>
      </c>
      <c r="L233" s="1149"/>
      <c r="M233" s="1147" t="s">
        <v>781</v>
      </c>
      <c r="N233" s="1148"/>
      <c r="O233" s="1148"/>
      <c r="P233" s="1148"/>
      <c r="Q233" s="1148"/>
      <c r="R233" s="1148"/>
      <c r="S233" s="1148"/>
      <c r="T233" s="1148"/>
      <c r="U233" s="1148"/>
      <c r="V233" s="1148"/>
      <c r="W233" s="1148"/>
      <c r="X233" s="1149"/>
      <c r="Y233" s="1150"/>
      <c r="Z233" s="1074"/>
      <c r="AA233" s="1074"/>
      <c r="AB233" s="988"/>
      <c r="AC233" s="988"/>
    </row>
    <row r="234" spans="2:29" ht="48" customHeight="1" thickBot="1">
      <c r="B234" s="1151" t="s">
        <v>782</v>
      </c>
      <c r="C234" s="1093" t="s">
        <v>187</v>
      </c>
      <c r="D234" s="1152" t="s">
        <v>87</v>
      </c>
      <c r="E234" s="1152" t="s">
        <v>24</v>
      </c>
      <c r="F234" s="1153" t="s">
        <v>189</v>
      </c>
      <c r="G234" s="3036"/>
      <c r="H234" s="3036"/>
      <c r="I234" s="3036"/>
      <c r="J234" s="3036"/>
      <c r="K234" s="1154" t="s">
        <v>474</v>
      </c>
      <c r="L234" s="1155" t="s">
        <v>783</v>
      </c>
      <c r="M234" s="1156" t="s">
        <v>190</v>
      </c>
      <c r="N234" s="1154"/>
      <c r="O234" s="1154"/>
      <c r="P234" s="1152" t="s">
        <v>191</v>
      </c>
      <c r="Q234" s="1152"/>
      <c r="R234" s="1152"/>
      <c r="S234" s="1152"/>
      <c r="T234" s="1152"/>
      <c r="U234" s="1098" t="s">
        <v>483</v>
      </c>
      <c r="V234" s="1098"/>
      <c r="W234" s="1152" t="s">
        <v>193</v>
      </c>
      <c r="X234" s="1157" t="s">
        <v>427</v>
      </c>
      <c r="Y234" s="1158" t="s">
        <v>784</v>
      </c>
      <c r="Z234" s="1074"/>
      <c r="AA234" s="1074"/>
      <c r="AB234" s="988"/>
      <c r="AC234" s="988"/>
    </row>
    <row r="235" spans="2:29" s="994" customFormat="1" ht="68.25" customHeight="1">
      <c r="B235" s="1159">
        <v>1</v>
      </c>
      <c r="C235" s="1160">
        <v>16</v>
      </c>
      <c r="D235" s="1161" t="s">
        <v>233</v>
      </c>
      <c r="E235" s="1104" t="s">
        <v>234</v>
      </c>
      <c r="F235" s="1162" t="s">
        <v>23</v>
      </c>
      <c r="G235" s="3033"/>
      <c r="H235" s="3033"/>
      <c r="I235" s="3033"/>
      <c r="J235" s="3033"/>
      <c r="K235" s="1163">
        <v>0</v>
      </c>
      <c r="L235" s="1109">
        <v>0</v>
      </c>
      <c r="M235" s="1164">
        <v>0</v>
      </c>
      <c r="N235" s="1165"/>
      <c r="O235" s="1165"/>
      <c r="P235" s="1166">
        <v>0</v>
      </c>
      <c r="Q235" s="1166"/>
      <c r="R235" s="1166"/>
      <c r="S235" s="1166"/>
      <c r="T235" s="1166"/>
      <c r="U235" s="1167">
        <v>0</v>
      </c>
      <c r="V235" s="5535"/>
      <c r="W235" s="1168">
        <v>0</v>
      </c>
      <c r="X235" s="1169">
        <f t="shared" ref="X235:X256" si="24">SUM($M235:$W235)</f>
        <v>0</v>
      </c>
      <c r="Y235" s="1170" t="e">
        <f t="shared" ref="Y235:Y256" si="25">X235/L235</f>
        <v>#DIV/0!</v>
      </c>
      <c r="Z235" s="1112"/>
      <c r="AA235" s="1112"/>
      <c r="AB235" s="993"/>
      <c r="AC235" s="993"/>
    </row>
    <row r="236" spans="2:29" s="994" customFormat="1" ht="68.25" customHeight="1">
      <c r="B236" s="1171">
        <v>2</v>
      </c>
      <c r="C236" s="1172">
        <v>20</v>
      </c>
      <c r="D236" s="1173" t="s">
        <v>241</v>
      </c>
      <c r="E236" s="1117" t="s">
        <v>336</v>
      </c>
      <c r="F236" s="1174" t="s">
        <v>23</v>
      </c>
      <c r="G236" s="3034"/>
      <c r="H236" s="3034"/>
      <c r="I236" s="3034"/>
      <c r="J236" s="3034"/>
      <c r="K236" s="1175">
        <v>0</v>
      </c>
      <c r="L236" s="1122">
        <v>0</v>
      </c>
      <c r="M236" s="1176">
        <v>0</v>
      </c>
      <c r="N236" s="1177"/>
      <c r="O236" s="1177"/>
      <c r="P236" s="1178">
        <v>0</v>
      </c>
      <c r="Q236" s="1178"/>
      <c r="R236" s="1178"/>
      <c r="S236" s="1178"/>
      <c r="T236" s="1178"/>
      <c r="U236" s="1121">
        <v>0</v>
      </c>
      <c r="V236" s="1122"/>
      <c r="W236" s="1179">
        <v>0</v>
      </c>
      <c r="X236" s="1180">
        <f t="shared" si="24"/>
        <v>0</v>
      </c>
      <c r="Y236" s="1181" t="e">
        <f t="shared" si="25"/>
        <v>#DIV/0!</v>
      </c>
      <c r="Z236" s="1112"/>
      <c r="AA236" s="1112"/>
      <c r="AB236" s="993"/>
      <c r="AC236" s="993"/>
    </row>
    <row r="237" spans="2:29" s="994" customFormat="1" ht="68.25" customHeight="1">
      <c r="B237" s="1171">
        <v>3</v>
      </c>
      <c r="C237" s="1172">
        <v>22</v>
      </c>
      <c r="D237" s="1173" t="s">
        <v>244</v>
      </c>
      <c r="E237" s="1117" t="s">
        <v>245</v>
      </c>
      <c r="F237" s="1174" t="s">
        <v>23</v>
      </c>
      <c r="G237" s="3034"/>
      <c r="H237" s="3034"/>
      <c r="I237" s="3034"/>
      <c r="J237" s="3034"/>
      <c r="K237" s="1175">
        <v>0</v>
      </c>
      <c r="L237" s="1122">
        <v>0</v>
      </c>
      <c r="M237" s="1176">
        <v>0</v>
      </c>
      <c r="N237" s="1177"/>
      <c r="O237" s="1177"/>
      <c r="P237" s="1178">
        <v>0</v>
      </c>
      <c r="Q237" s="1178"/>
      <c r="R237" s="1178"/>
      <c r="S237" s="1178"/>
      <c r="T237" s="1178"/>
      <c r="U237" s="1121">
        <v>0</v>
      </c>
      <c r="V237" s="1122"/>
      <c r="W237" s="1179">
        <v>0</v>
      </c>
      <c r="X237" s="1180">
        <f t="shared" si="24"/>
        <v>0</v>
      </c>
      <c r="Y237" s="1181" t="e">
        <f t="shared" si="25"/>
        <v>#DIV/0!</v>
      </c>
      <c r="Z237" s="1112"/>
      <c r="AA237" s="1112"/>
      <c r="AB237" s="993"/>
      <c r="AC237" s="993"/>
    </row>
    <row r="238" spans="2:29" s="994" customFormat="1" ht="68.25" customHeight="1">
      <c r="B238" s="1171">
        <v>4</v>
      </c>
      <c r="C238" s="1172">
        <v>21</v>
      </c>
      <c r="D238" s="1173" t="s">
        <v>249</v>
      </c>
      <c r="E238" s="1117" t="s">
        <v>250</v>
      </c>
      <c r="F238" s="1174" t="s">
        <v>23</v>
      </c>
      <c r="G238" s="3034"/>
      <c r="H238" s="3034"/>
      <c r="I238" s="3034"/>
      <c r="J238" s="3034"/>
      <c r="K238" s="1175">
        <v>0</v>
      </c>
      <c r="L238" s="1122">
        <v>0</v>
      </c>
      <c r="M238" s="1176">
        <v>0</v>
      </c>
      <c r="N238" s="1177"/>
      <c r="O238" s="1177"/>
      <c r="P238" s="1178">
        <v>0</v>
      </c>
      <c r="Q238" s="1178"/>
      <c r="R238" s="1178"/>
      <c r="S238" s="1178"/>
      <c r="T238" s="1178"/>
      <c r="U238" s="1121">
        <v>0</v>
      </c>
      <c r="V238" s="1122"/>
      <c r="W238" s="1179">
        <v>0</v>
      </c>
      <c r="X238" s="1180">
        <f t="shared" si="24"/>
        <v>0</v>
      </c>
      <c r="Y238" s="1181" t="e">
        <f t="shared" si="25"/>
        <v>#DIV/0!</v>
      </c>
      <c r="Z238" s="1112"/>
      <c r="AA238" s="1112"/>
      <c r="AB238" s="993"/>
      <c r="AC238" s="993"/>
    </row>
    <row r="239" spans="2:29" s="994" customFormat="1" ht="68.25" customHeight="1">
      <c r="B239" s="1171">
        <v>5</v>
      </c>
      <c r="C239" s="1172">
        <v>5</v>
      </c>
      <c r="D239" s="1173" t="s">
        <v>253</v>
      </c>
      <c r="E239" s="1117" t="e">
        <v>#REF!</v>
      </c>
      <c r="F239" s="1174" t="e">
        <v>#REF!</v>
      </c>
      <c r="G239" s="3034"/>
      <c r="H239" s="3034"/>
      <c r="I239" s="3034"/>
      <c r="J239" s="3034"/>
      <c r="K239" s="1175">
        <v>0</v>
      </c>
      <c r="L239" s="1122">
        <v>0</v>
      </c>
      <c r="M239" s="1176">
        <v>0</v>
      </c>
      <c r="N239" s="1177"/>
      <c r="O239" s="1177"/>
      <c r="P239" s="1178">
        <v>0</v>
      </c>
      <c r="Q239" s="1178"/>
      <c r="R239" s="1178"/>
      <c r="S239" s="1178"/>
      <c r="T239" s="1178"/>
      <c r="U239" s="1121">
        <v>0</v>
      </c>
      <c r="V239" s="1122"/>
      <c r="W239" s="1179">
        <v>0</v>
      </c>
      <c r="X239" s="1180">
        <f t="shared" si="24"/>
        <v>0</v>
      </c>
      <c r="Y239" s="1181" t="e">
        <f t="shared" si="25"/>
        <v>#DIV/0!</v>
      </c>
      <c r="Z239" s="1112"/>
      <c r="AA239" s="1112"/>
      <c r="AB239" s="993"/>
      <c r="AC239" s="993"/>
    </row>
    <row r="240" spans="2:29" s="994" customFormat="1" ht="68.25" customHeight="1">
      <c r="B240" s="1171">
        <v>6</v>
      </c>
      <c r="C240" s="1172">
        <v>19</v>
      </c>
      <c r="D240" s="1173" t="s">
        <v>257</v>
      </c>
      <c r="E240" s="1117" t="s">
        <v>258</v>
      </c>
      <c r="F240" s="1174" t="s">
        <v>23</v>
      </c>
      <c r="G240" s="3034"/>
      <c r="H240" s="3034"/>
      <c r="I240" s="3034"/>
      <c r="J240" s="3034"/>
      <c r="K240" s="1175">
        <v>0</v>
      </c>
      <c r="L240" s="1122">
        <v>0</v>
      </c>
      <c r="M240" s="1176">
        <v>0</v>
      </c>
      <c r="N240" s="1177"/>
      <c r="O240" s="1177"/>
      <c r="P240" s="1178">
        <v>0</v>
      </c>
      <c r="Q240" s="1178"/>
      <c r="R240" s="1178"/>
      <c r="S240" s="1178"/>
      <c r="T240" s="1178"/>
      <c r="U240" s="1121">
        <v>0</v>
      </c>
      <c r="V240" s="1122"/>
      <c r="W240" s="1179">
        <v>0</v>
      </c>
      <c r="X240" s="1180">
        <f t="shared" si="24"/>
        <v>0</v>
      </c>
      <c r="Y240" s="1181" t="e">
        <f t="shared" si="25"/>
        <v>#DIV/0!</v>
      </c>
      <c r="Z240" s="1112"/>
      <c r="AA240" s="1112"/>
      <c r="AB240" s="993"/>
      <c r="AC240" s="993"/>
    </row>
    <row r="241" spans="2:29" s="994" customFormat="1" ht="68.25" customHeight="1">
      <c r="B241" s="1171">
        <v>7</v>
      </c>
      <c r="C241" s="1172">
        <v>6</v>
      </c>
      <c r="D241" s="1173" t="s">
        <v>261</v>
      </c>
      <c r="E241" s="1117" t="e">
        <v>#REF!</v>
      </c>
      <c r="F241" s="1174" t="s">
        <v>23</v>
      </c>
      <c r="G241" s="3034"/>
      <c r="H241" s="3034"/>
      <c r="I241" s="3034"/>
      <c r="J241" s="3034"/>
      <c r="K241" s="1175">
        <v>0</v>
      </c>
      <c r="L241" s="1122">
        <v>0</v>
      </c>
      <c r="M241" s="1176">
        <v>0</v>
      </c>
      <c r="N241" s="1177"/>
      <c r="O241" s="1177"/>
      <c r="P241" s="1178">
        <v>0</v>
      </c>
      <c r="Q241" s="1178"/>
      <c r="R241" s="1178"/>
      <c r="S241" s="1178"/>
      <c r="T241" s="1178"/>
      <c r="U241" s="1121">
        <v>0</v>
      </c>
      <c r="V241" s="1122"/>
      <c r="W241" s="1179">
        <v>0</v>
      </c>
      <c r="X241" s="1180">
        <f t="shared" si="24"/>
        <v>0</v>
      </c>
      <c r="Y241" s="1181" t="e">
        <f t="shared" si="25"/>
        <v>#DIV/0!</v>
      </c>
      <c r="Z241" s="1112"/>
      <c r="AA241" s="1112"/>
      <c r="AB241" s="993"/>
      <c r="AC241" s="993"/>
    </row>
    <row r="242" spans="2:29" s="994" customFormat="1" ht="68.25" customHeight="1">
      <c r="B242" s="1171">
        <v>8</v>
      </c>
      <c r="C242" s="1172">
        <v>14</v>
      </c>
      <c r="D242" s="1173" t="s">
        <v>265</v>
      </c>
      <c r="E242" s="1117" t="s">
        <v>262</v>
      </c>
      <c r="F242" s="1174" t="s">
        <v>23</v>
      </c>
      <c r="G242" s="3034"/>
      <c r="H242" s="3034"/>
      <c r="I242" s="3034"/>
      <c r="J242" s="3034"/>
      <c r="K242" s="1175">
        <v>0</v>
      </c>
      <c r="L242" s="1122">
        <v>0</v>
      </c>
      <c r="M242" s="1176">
        <v>0</v>
      </c>
      <c r="N242" s="1177"/>
      <c r="O242" s="1177"/>
      <c r="P242" s="1178">
        <v>0</v>
      </c>
      <c r="Q242" s="1178"/>
      <c r="R242" s="1178"/>
      <c r="S242" s="1178"/>
      <c r="T242" s="1178"/>
      <c r="U242" s="1121">
        <v>0</v>
      </c>
      <c r="V242" s="1122"/>
      <c r="W242" s="1179">
        <v>0</v>
      </c>
      <c r="X242" s="1180">
        <f t="shared" si="24"/>
        <v>0</v>
      </c>
      <c r="Y242" s="1181" t="e">
        <f t="shared" si="25"/>
        <v>#DIV/0!</v>
      </c>
      <c r="Z242" s="1112"/>
      <c r="AA242" s="1112"/>
      <c r="AB242" s="993"/>
      <c r="AC242" s="993"/>
    </row>
    <row r="243" spans="2:29" s="994" customFormat="1" ht="68.25" customHeight="1">
      <c r="B243" s="1171">
        <v>9</v>
      </c>
      <c r="C243" s="1172">
        <v>10</v>
      </c>
      <c r="D243" s="1173" t="s">
        <v>268</v>
      </c>
      <c r="E243" s="1117" t="s">
        <v>269</v>
      </c>
      <c r="F243" s="1174" t="s">
        <v>23</v>
      </c>
      <c r="G243" s="3034"/>
      <c r="H243" s="3034"/>
      <c r="I243" s="3034"/>
      <c r="J243" s="3034"/>
      <c r="K243" s="1175">
        <v>0</v>
      </c>
      <c r="L243" s="1122">
        <v>0</v>
      </c>
      <c r="M243" s="1176">
        <v>0</v>
      </c>
      <c r="N243" s="1177"/>
      <c r="O243" s="1177"/>
      <c r="P243" s="1178">
        <v>0</v>
      </c>
      <c r="Q243" s="1178"/>
      <c r="R243" s="1178"/>
      <c r="S243" s="1178"/>
      <c r="T243" s="1178"/>
      <c r="U243" s="1121">
        <v>0</v>
      </c>
      <c r="V243" s="1122"/>
      <c r="W243" s="1179">
        <v>0</v>
      </c>
      <c r="X243" s="1180">
        <f t="shared" si="24"/>
        <v>0</v>
      </c>
      <c r="Y243" s="1181" t="e">
        <f t="shared" si="25"/>
        <v>#DIV/0!</v>
      </c>
      <c r="Z243" s="1112"/>
      <c r="AA243" s="1112"/>
      <c r="AB243" s="993"/>
      <c r="AC243" s="993"/>
    </row>
    <row r="244" spans="2:29" s="994" customFormat="1" ht="68.25" customHeight="1">
      <c r="B244" s="1182">
        <v>10</v>
      </c>
      <c r="C244" s="1172">
        <v>15</v>
      </c>
      <c r="D244" s="1173" t="s">
        <v>273</v>
      </c>
      <c r="E244" s="1117" t="s">
        <v>274</v>
      </c>
      <c r="F244" s="1174" t="s">
        <v>23</v>
      </c>
      <c r="G244" s="3034"/>
      <c r="H244" s="3034"/>
      <c r="I244" s="3034"/>
      <c r="J244" s="3034"/>
      <c r="K244" s="1175">
        <v>0</v>
      </c>
      <c r="L244" s="1122">
        <v>0</v>
      </c>
      <c r="M244" s="1176">
        <v>0</v>
      </c>
      <c r="N244" s="1177"/>
      <c r="O244" s="1177"/>
      <c r="P244" s="1178">
        <v>0</v>
      </c>
      <c r="Q244" s="1178"/>
      <c r="R244" s="1178"/>
      <c r="S244" s="1178"/>
      <c r="T244" s="1178"/>
      <c r="U244" s="1121">
        <v>0</v>
      </c>
      <c r="V244" s="1122"/>
      <c r="W244" s="1179">
        <v>0</v>
      </c>
      <c r="X244" s="1180">
        <f t="shared" si="24"/>
        <v>0</v>
      </c>
      <c r="Y244" s="1181" t="e">
        <f t="shared" si="25"/>
        <v>#DIV/0!</v>
      </c>
      <c r="Z244" s="1112"/>
      <c r="AA244" s="1112"/>
      <c r="AB244" s="993"/>
      <c r="AC244" s="993"/>
    </row>
    <row r="245" spans="2:29" s="994" customFormat="1" ht="68.25" customHeight="1">
      <c r="B245" s="1182">
        <v>11</v>
      </c>
      <c r="C245" s="1172">
        <v>11</v>
      </c>
      <c r="D245" s="1173" t="s">
        <v>277</v>
      </c>
      <c r="E245" s="1117" t="s">
        <v>278</v>
      </c>
      <c r="F245" s="1174" t="s">
        <v>216</v>
      </c>
      <c r="G245" s="3034"/>
      <c r="H245" s="3034"/>
      <c r="I245" s="3034"/>
      <c r="J245" s="3034"/>
      <c r="K245" s="1175">
        <v>0</v>
      </c>
      <c r="L245" s="1122">
        <v>0</v>
      </c>
      <c r="M245" s="1176">
        <v>0</v>
      </c>
      <c r="N245" s="1177"/>
      <c r="O245" s="1177"/>
      <c r="P245" s="1178">
        <v>0</v>
      </c>
      <c r="Q245" s="1178"/>
      <c r="R245" s="1178"/>
      <c r="S245" s="1178"/>
      <c r="T245" s="1178"/>
      <c r="U245" s="1121">
        <v>0</v>
      </c>
      <c r="V245" s="1122"/>
      <c r="W245" s="1179">
        <v>0</v>
      </c>
      <c r="X245" s="1180">
        <f t="shared" si="24"/>
        <v>0</v>
      </c>
      <c r="Y245" s="1181" t="e">
        <f t="shared" si="25"/>
        <v>#DIV/0!</v>
      </c>
      <c r="Z245" s="1112"/>
      <c r="AA245" s="1112"/>
      <c r="AB245" s="993"/>
      <c r="AC245" s="993"/>
    </row>
    <row r="246" spans="2:29" s="994" customFormat="1" ht="68.25" customHeight="1">
      <c r="B246" s="1182">
        <v>12</v>
      </c>
      <c r="C246" s="1172">
        <v>13</v>
      </c>
      <c r="D246" s="1173" t="s">
        <v>281</v>
      </c>
      <c r="E246" s="1117" t="s">
        <v>282</v>
      </c>
      <c r="F246" s="1174" t="s">
        <v>23</v>
      </c>
      <c r="G246" s="3034"/>
      <c r="H246" s="3034"/>
      <c r="I246" s="3034"/>
      <c r="J246" s="3034"/>
      <c r="K246" s="1175">
        <v>0</v>
      </c>
      <c r="L246" s="1122">
        <v>0</v>
      </c>
      <c r="M246" s="1176">
        <v>0</v>
      </c>
      <c r="N246" s="1177"/>
      <c r="O246" s="1177"/>
      <c r="P246" s="1178">
        <v>0</v>
      </c>
      <c r="Q246" s="1178"/>
      <c r="R246" s="1178"/>
      <c r="S246" s="1178"/>
      <c r="T246" s="1178"/>
      <c r="U246" s="1121">
        <v>0</v>
      </c>
      <c r="V246" s="1122"/>
      <c r="W246" s="1179">
        <v>0</v>
      </c>
      <c r="X246" s="1180">
        <f t="shared" si="24"/>
        <v>0</v>
      </c>
      <c r="Y246" s="1181" t="e">
        <f t="shared" si="25"/>
        <v>#DIV/0!</v>
      </c>
      <c r="Z246" s="1112"/>
      <c r="AA246" s="1112"/>
      <c r="AB246" s="993"/>
      <c r="AC246" s="993"/>
    </row>
    <row r="247" spans="2:29" s="994" customFormat="1" ht="68.25" customHeight="1">
      <c r="B247" s="1182">
        <v>13</v>
      </c>
      <c r="C247" s="1172">
        <v>8</v>
      </c>
      <c r="D247" s="1173" t="s">
        <v>285</v>
      </c>
      <c r="E247" s="1117" t="s">
        <v>286</v>
      </c>
      <c r="F247" s="1174" t="s">
        <v>23</v>
      </c>
      <c r="G247" s="3034"/>
      <c r="H247" s="3034"/>
      <c r="I247" s="3034"/>
      <c r="J247" s="3034"/>
      <c r="K247" s="1175">
        <v>0</v>
      </c>
      <c r="L247" s="1122">
        <v>0</v>
      </c>
      <c r="M247" s="1176">
        <v>0</v>
      </c>
      <c r="N247" s="1177"/>
      <c r="O247" s="1177"/>
      <c r="P247" s="1178">
        <v>0</v>
      </c>
      <c r="Q247" s="1178"/>
      <c r="R247" s="1178"/>
      <c r="S247" s="1178"/>
      <c r="T247" s="1178"/>
      <c r="U247" s="1121">
        <v>0</v>
      </c>
      <c r="V247" s="1122"/>
      <c r="W247" s="1179">
        <v>0</v>
      </c>
      <c r="X247" s="1180">
        <f t="shared" si="24"/>
        <v>0</v>
      </c>
      <c r="Y247" s="1181" t="e">
        <f t="shared" si="25"/>
        <v>#DIV/0!</v>
      </c>
      <c r="Z247" s="1112"/>
      <c r="AA247" s="1112"/>
      <c r="AB247" s="993"/>
      <c r="AC247" s="993"/>
    </row>
    <row r="248" spans="2:29" s="994" customFormat="1" ht="68.25" customHeight="1">
      <c r="B248" s="1182">
        <v>14</v>
      </c>
      <c r="C248" s="1172">
        <v>7</v>
      </c>
      <c r="D248" s="1173" t="s">
        <v>289</v>
      </c>
      <c r="E248" s="1117" t="s">
        <v>290</v>
      </c>
      <c r="F248" s="1174" t="s">
        <v>23</v>
      </c>
      <c r="G248" s="3034"/>
      <c r="H248" s="3034"/>
      <c r="I248" s="3034"/>
      <c r="J248" s="3034"/>
      <c r="K248" s="1175">
        <v>0</v>
      </c>
      <c r="L248" s="1122">
        <v>0</v>
      </c>
      <c r="M248" s="1176">
        <v>0</v>
      </c>
      <c r="N248" s="1177"/>
      <c r="O248" s="1177"/>
      <c r="P248" s="1178">
        <v>0</v>
      </c>
      <c r="Q248" s="1178"/>
      <c r="R248" s="1178"/>
      <c r="S248" s="1178"/>
      <c r="T248" s="1178"/>
      <c r="U248" s="1121">
        <v>0</v>
      </c>
      <c r="V248" s="1122"/>
      <c r="W248" s="1179">
        <v>0</v>
      </c>
      <c r="X248" s="1180">
        <f t="shared" si="24"/>
        <v>0</v>
      </c>
      <c r="Y248" s="1181" t="e">
        <f t="shared" si="25"/>
        <v>#DIV/0!</v>
      </c>
      <c r="Z248" s="1112"/>
      <c r="AA248" s="1112"/>
      <c r="AB248" s="993"/>
      <c r="AC248" s="993"/>
    </row>
    <row r="249" spans="2:29" s="994" customFormat="1" ht="68.25" customHeight="1">
      <c r="B249" s="1182">
        <v>15</v>
      </c>
      <c r="C249" s="1172">
        <v>17</v>
      </c>
      <c r="D249" s="1173" t="s">
        <v>293</v>
      </c>
      <c r="E249" s="1117" t="s">
        <v>294</v>
      </c>
      <c r="F249" s="1174" t="s">
        <v>23</v>
      </c>
      <c r="G249" s="3034"/>
      <c r="H249" s="3034"/>
      <c r="I249" s="3034"/>
      <c r="J249" s="3034"/>
      <c r="K249" s="1175">
        <v>0</v>
      </c>
      <c r="L249" s="1122">
        <v>0</v>
      </c>
      <c r="M249" s="1176">
        <v>0</v>
      </c>
      <c r="N249" s="1177"/>
      <c r="O249" s="1177"/>
      <c r="P249" s="1178">
        <v>0</v>
      </c>
      <c r="Q249" s="1178"/>
      <c r="R249" s="1178"/>
      <c r="S249" s="1178"/>
      <c r="T249" s="1178"/>
      <c r="U249" s="1121">
        <v>0</v>
      </c>
      <c r="V249" s="1122"/>
      <c r="W249" s="1179">
        <v>0</v>
      </c>
      <c r="X249" s="1180">
        <f t="shared" si="24"/>
        <v>0</v>
      </c>
      <c r="Y249" s="1181" t="e">
        <f t="shared" si="25"/>
        <v>#DIV/0!</v>
      </c>
      <c r="Z249" s="1112"/>
      <c r="AA249" s="1112"/>
      <c r="AB249" s="993"/>
      <c r="AC249" s="993"/>
    </row>
    <row r="250" spans="2:29" s="994" customFormat="1" ht="68.25" customHeight="1">
      <c r="B250" s="1182">
        <v>16</v>
      </c>
      <c r="C250" s="1172">
        <v>18</v>
      </c>
      <c r="D250" s="1173" t="s">
        <v>297</v>
      </c>
      <c r="E250" s="1117" t="s">
        <v>298</v>
      </c>
      <c r="F250" s="1174" t="s">
        <v>23</v>
      </c>
      <c r="G250" s="3034"/>
      <c r="H250" s="3034"/>
      <c r="I250" s="3034"/>
      <c r="J250" s="3034"/>
      <c r="K250" s="1175">
        <v>0</v>
      </c>
      <c r="L250" s="1122">
        <v>0</v>
      </c>
      <c r="M250" s="1176">
        <v>0</v>
      </c>
      <c r="N250" s="1177"/>
      <c r="O250" s="1177"/>
      <c r="P250" s="1178">
        <v>0</v>
      </c>
      <c r="Q250" s="1178"/>
      <c r="R250" s="1178"/>
      <c r="S250" s="1178"/>
      <c r="T250" s="1178"/>
      <c r="U250" s="1121">
        <v>0</v>
      </c>
      <c r="V250" s="1122"/>
      <c r="W250" s="1179">
        <v>0</v>
      </c>
      <c r="X250" s="1180">
        <f t="shared" si="24"/>
        <v>0</v>
      </c>
      <c r="Y250" s="1181" t="e">
        <f t="shared" si="25"/>
        <v>#DIV/0!</v>
      </c>
      <c r="Z250" s="1112"/>
      <c r="AA250" s="1112"/>
      <c r="AB250" s="993"/>
      <c r="AC250" s="993"/>
    </row>
    <row r="251" spans="2:29" s="994" customFormat="1" ht="68.25" customHeight="1">
      <c r="B251" s="1182">
        <v>17</v>
      </c>
      <c r="C251" s="1172">
        <v>12</v>
      </c>
      <c r="D251" s="1173" t="s">
        <v>749</v>
      </c>
      <c r="E251" s="1117" t="s">
        <v>22</v>
      </c>
      <c r="F251" s="1174" t="s">
        <v>23</v>
      </c>
      <c r="G251" s="3034"/>
      <c r="H251" s="3034"/>
      <c r="I251" s="3034"/>
      <c r="J251" s="3034"/>
      <c r="K251" s="1175">
        <v>0</v>
      </c>
      <c r="L251" s="1122">
        <v>0</v>
      </c>
      <c r="M251" s="1176">
        <v>0</v>
      </c>
      <c r="N251" s="1177"/>
      <c r="O251" s="1177"/>
      <c r="P251" s="1178">
        <v>0</v>
      </c>
      <c r="Q251" s="1178"/>
      <c r="R251" s="1178"/>
      <c r="S251" s="1178"/>
      <c r="T251" s="1178"/>
      <c r="U251" s="1121">
        <v>0</v>
      </c>
      <c r="V251" s="1122"/>
      <c r="W251" s="1179">
        <v>0</v>
      </c>
      <c r="X251" s="1180">
        <f t="shared" si="24"/>
        <v>0</v>
      </c>
      <c r="Y251" s="1181" t="e">
        <f t="shared" si="25"/>
        <v>#DIV/0!</v>
      </c>
      <c r="Z251" s="1112"/>
      <c r="AA251" s="1112"/>
      <c r="AB251" s="993"/>
      <c r="AC251" s="993"/>
    </row>
    <row r="252" spans="2:29" s="994" customFormat="1" ht="68.25" customHeight="1">
      <c r="B252" s="1182">
        <v>18</v>
      </c>
      <c r="C252" s="1172">
        <v>2</v>
      </c>
      <c r="D252" s="1173" t="s">
        <v>750</v>
      </c>
      <c r="E252" s="1117" t="s">
        <v>306</v>
      </c>
      <c r="F252" s="1174" t="s">
        <v>23</v>
      </c>
      <c r="G252" s="3034"/>
      <c r="H252" s="3034"/>
      <c r="I252" s="3034"/>
      <c r="J252" s="3034"/>
      <c r="K252" s="1175">
        <v>0</v>
      </c>
      <c r="L252" s="1122">
        <v>0</v>
      </c>
      <c r="M252" s="1176">
        <v>0</v>
      </c>
      <c r="N252" s="1177"/>
      <c r="O252" s="1177"/>
      <c r="P252" s="1178">
        <v>0</v>
      </c>
      <c r="Q252" s="1178"/>
      <c r="R252" s="1178"/>
      <c r="S252" s="1178"/>
      <c r="T252" s="1178"/>
      <c r="U252" s="1121">
        <v>0</v>
      </c>
      <c r="V252" s="1122"/>
      <c r="W252" s="1179">
        <v>0</v>
      </c>
      <c r="X252" s="1180">
        <f t="shared" si="24"/>
        <v>0</v>
      </c>
      <c r="Y252" s="1181" t="e">
        <f t="shared" si="25"/>
        <v>#DIV/0!</v>
      </c>
      <c r="Z252" s="1112"/>
      <c r="AA252" s="1112"/>
      <c r="AB252" s="993"/>
      <c r="AC252" s="993"/>
    </row>
    <row r="253" spans="2:29" s="994" customFormat="1" ht="68.25" customHeight="1">
      <c r="B253" s="1182">
        <v>19</v>
      </c>
      <c r="C253" s="1172">
        <v>4</v>
      </c>
      <c r="D253" s="1173" t="s">
        <v>309</v>
      </c>
      <c r="E253" s="1117" t="s">
        <v>310</v>
      </c>
      <c r="F253" s="1174" t="s">
        <v>23</v>
      </c>
      <c r="G253" s="3034"/>
      <c r="H253" s="3034"/>
      <c r="I253" s="3034"/>
      <c r="J253" s="3034"/>
      <c r="K253" s="1175">
        <v>0</v>
      </c>
      <c r="L253" s="1122">
        <v>0</v>
      </c>
      <c r="M253" s="1176">
        <v>0</v>
      </c>
      <c r="N253" s="1177"/>
      <c r="O253" s="1177"/>
      <c r="P253" s="1178">
        <v>0</v>
      </c>
      <c r="Q253" s="1178"/>
      <c r="R253" s="1178"/>
      <c r="S253" s="1178"/>
      <c r="T253" s="1178"/>
      <c r="U253" s="1121">
        <v>0</v>
      </c>
      <c r="V253" s="1122"/>
      <c r="W253" s="1179">
        <v>0</v>
      </c>
      <c r="X253" s="1180">
        <f t="shared" si="24"/>
        <v>0</v>
      </c>
      <c r="Y253" s="1181" t="e">
        <f t="shared" si="25"/>
        <v>#DIV/0!</v>
      </c>
      <c r="Z253" s="1112"/>
      <c r="AA253" s="1112"/>
      <c r="AB253" s="993"/>
      <c r="AC253" s="993"/>
    </row>
    <row r="254" spans="2:29" s="994" customFormat="1" ht="68.25" customHeight="1">
      <c r="B254" s="1182">
        <v>20</v>
      </c>
      <c r="C254" s="1172">
        <v>1</v>
      </c>
      <c r="D254" s="1173" t="s">
        <v>313</v>
      </c>
      <c r="E254" s="1117" t="s">
        <v>314</v>
      </c>
      <c r="F254" s="1174" t="s">
        <v>23</v>
      </c>
      <c r="G254" s="3034"/>
      <c r="H254" s="3034"/>
      <c r="I254" s="3034"/>
      <c r="J254" s="3034"/>
      <c r="K254" s="1175">
        <v>0</v>
      </c>
      <c r="L254" s="1122">
        <v>0</v>
      </c>
      <c r="M254" s="1176">
        <v>0</v>
      </c>
      <c r="N254" s="1177"/>
      <c r="O254" s="1177"/>
      <c r="P254" s="1178">
        <v>0</v>
      </c>
      <c r="Q254" s="1178"/>
      <c r="R254" s="1178"/>
      <c r="S254" s="1178"/>
      <c r="T254" s="1178"/>
      <c r="U254" s="1121">
        <v>0</v>
      </c>
      <c r="V254" s="1122"/>
      <c r="W254" s="1179">
        <v>0</v>
      </c>
      <c r="X254" s="1180">
        <f t="shared" si="24"/>
        <v>0</v>
      </c>
      <c r="Y254" s="1181" t="e">
        <f t="shared" si="25"/>
        <v>#DIV/0!</v>
      </c>
      <c r="Z254" s="1112"/>
      <c r="AA254" s="1112"/>
      <c r="AB254" s="993"/>
      <c r="AC254" s="993"/>
    </row>
    <row r="255" spans="2:29" s="994" customFormat="1" ht="68.25" customHeight="1">
      <c r="B255" s="1182">
        <v>21</v>
      </c>
      <c r="C255" s="1172">
        <v>9</v>
      </c>
      <c r="D255" s="1173" t="s">
        <v>751</v>
      </c>
      <c r="E255" s="1117" t="s">
        <v>318</v>
      </c>
      <c r="F255" s="1183" t="s">
        <v>216</v>
      </c>
      <c r="G255" s="3037"/>
      <c r="H255" s="3037"/>
      <c r="I255" s="3037"/>
      <c r="J255" s="3037"/>
      <c r="K255" s="1175">
        <v>0</v>
      </c>
      <c r="L255" s="1122">
        <v>0</v>
      </c>
      <c r="M255" s="1176">
        <v>0</v>
      </c>
      <c r="N255" s="1177"/>
      <c r="O255" s="1177"/>
      <c r="P255" s="1178">
        <v>0</v>
      </c>
      <c r="Q255" s="1178"/>
      <c r="R255" s="1178"/>
      <c r="S255" s="1178"/>
      <c r="T255" s="1178"/>
      <c r="U255" s="1121">
        <v>0</v>
      </c>
      <c r="V255" s="1122"/>
      <c r="W255" s="1179">
        <v>0</v>
      </c>
      <c r="X255" s="1180">
        <f t="shared" si="24"/>
        <v>0</v>
      </c>
      <c r="Y255" s="1181" t="e">
        <f t="shared" si="25"/>
        <v>#DIV/0!</v>
      </c>
      <c r="Z255" s="1112"/>
      <c r="AA255" s="1112"/>
      <c r="AB255" s="993"/>
      <c r="AC255" s="993"/>
    </row>
    <row r="256" spans="2:29" s="994" customFormat="1" ht="68.25" customHeight="1" thickBot="1">
      <c r="B256" s="1184">
        <v>22</v>
      </c>
      <c r="C256" s="1172">
        <v>3</v>
      </c>
      <c r="D256" s="1185" t="s">
        <v>321</v>
      </c>
      <c r="E256" s="1186" t="s">
        <v>322</v>
      </c>
      <c r="F256" s="1187" t="s">
        <v>23</v>
      </c>
      <c r="G256" s="3038"/>
      <c r="H256" s="3038"/>
      <c r="I256" s="3038"/>
      <c r="J256" s="3038"/>
      <c r="K256" s="1188">
        <v>0</v>
      </c>
      <c r="L256" s="1189">
        <v>0</v>
      </c>
      <c r="M256" s="1156">
        <v>0</v>
      </c>
      <c r="N256" s="1154"/>
      <c r="O256" s="1154"/>
      <c r="P256" s="1190">
        <v>0</v>
      </c>
      <c r="Q256" s="1190"/>
      <c r="R256" s="1190"/>
      <c r="S256" s="1190"/>
      <c r="T256" s="1190"/>
      <c r="U256" s="1134">
        <v>0</v>
      </c>
      <c r="V256" s="1186"/>
      <c r="W256" s="1157">
        <v>0</v>
      </c>
      <c r="X256" s="1158">
        <f t="shared" si="24"/>
        <v>0</v>
      </c>
      <c r="Y256" s="1191" t="e">
        <f t="shared" si="25"/>
        <v>#DIV/0!</v>
      </c>
      <c r="Z256" s="1112"/>
      <c r="AA256" s="1112"/>
      <c r="AB256" s="993"/>
      <c r="AC256" s="993"/>
    </row>
    <row r="257" spans="2:29" ht="53.25" hidden="1" customHeight="1" thickBot="1">
      <c r="B257" s="1192"/>
      <c r="C257" s="8451" t="s">
        <v>445</v>
      </c>
      <c r="D257" s="8451"/>
      <c r="E257" s="8451"/>
      <c r="F257" s="8452"/>
      <c r="G257" s="8452"/>
      <c r="H257" s="8452"/>
      <c r="I257" s="8452"/>
      <c r="J257" s="8452"/>
      <c r="K257" s="8452"/>
      <c r="L257" s="8453"/>
      <c r="M257" s="1193">
        <f>K256+K255+K254+K253+K252+K251+K250+K249+K248+K247+K246+K245+K244+K243+K242+K241+K240+K239+K238+K237+K236+K235</f>
        <v>0</v>
      </c>
      <c r="N257" s="1193"/>
      <c r="O257" s="1193"/>
      <c r="P257" s="1194">
        <f>SUM(L235:L256)</f>
        <v>0</v>
      </c>
      <c r="Q257" s="1194"/>
      <c r="R257" s="1194"/>
      <c r="S257" s="1194"/>
      <c r="T257" s="1194"/>
      <c r="U257" s="1195">
        <f>SUM(M235:M256)</f>
        <v>0</v>
      </c>
      <c r="V257" s="5536"/>
      <c r="W257" s="1196">
        <f>SUM(P235:P256)</f>
        <v>0</v>
      </c>
      <c r="X257" s="1196">
        <f>SUM(U235:U256)</f>
        <v>0</v>
      </c>
      <c r="Y257" s="1197">
        <f t="shared" ref="Y257:Z257" si="26">SUM(W235:W256)</f>
        <v>0</v>
      </c>
      <c r="Z257" s="1198">
        <f t="shared" si="26"/>
        <v>0</v>
      </c>
      <c r="AA257" s="1199" t="e">
        <f t="shared" ref="AA257" si="27">Z257/P257</f>
        <v>#DIV/0!</v>
      </c>
      <c r="AB257" s="1074"/>
      <c r="AC257" s="1074"/>
    </row>
    <row r="258" spans="2:29">
      <c r="B258" s="1074"/>
      <c r="C258" s="8454" t="s">
        <v>478</v>
      </c>
      <c r="D258" s="8454"/>
      <c r="E258" s="8454"/>
      <c r="F258" s="1200"/>
      <c r="G258" s="1200"/>
      <c r="H258" s="1200"/>
      <c r="I258" s="1200"/>
      <c r="J258" s="1200"/>
      <c r="K258" s="1200"/>
      <c r="L258" s="1074"/>
      <c r="M258" s="1074"/>
      <c r="N258" s="1074"/>
      <c r="O258" s="1074"/>
      <c r="P258" s="1074"/>
      <c r="Q258" s="1074"/>
      <c r="R258" s="1074"/>
      <c r="S258" s="1074"/>
      <c r="T258" s="1074"/>
      <c r="U258" s="1075"/>
      <c r="V258" s="1075"/>
      <c r="W258" s="1074"/>
      <c r="X258" s="1074"/>
      <c r="Y258" s="1074"/>
      <c r="Z258" s="1074"/>
      <c r="AA258" s="1201"/>
      <c r="AB258" s="1074"/>
      <c r="AC258" s="1074"/>
    </row>
    <row r="259" spans="2:29">
      <c r="B259" s="1074"/>
      <c r="C259" s="1200"/>
      <c r="D259" s="1200"/>
      <c r="E259" s="1200"/>
      <c r="F259" s="1200"/>
      <c r="G259" s="1200"/>
      <c r="H259" s="1200"/>
      <c r="I259" s="1200"/>
      <c r="J259" s="1200"/>
      <c r="K259" s="1200"/>
      <c r="L259" s="1074"/>
      <c r="M259" s="1074"/>
      <c r="N259" s="1074"/>
      <c r="O259" s="1074"/>
      <c r="P259" s="1074"/>
      <c r="Q259" s="1074"/>
      <c r="R259" s="1074"/>
      <c r="S259" s="1074"/>
      <c r="T259" s="1074"/>
      <c r="U259" s="1075"/>
      <c r="V259" s="1075"/>
      <c r="W259" s="1074"/>
      <c r="X259" s="1074"/>
      <c r="Y259" s="1074"/>
      <c r="Z259" s="1074"/>
      <c r="AA259" s="1201"/>
      <c r="AB259" s="1074"/>
      <c r="AC259" s="1074"/>
    </row>
    <row r="260" spans="2:29" ht="30.75" customHeight="1" thickBot="1">
      <c r="B260" s="988"/>
      <c r="C260" s="988"/>
      <c r="D260" s="988"/>
      <c r="E260" s="988"/>
      <c r="F260" s="988"/>
      <c r="G260" s="988"/>
      <c r="H260" s="988"/>
      <c r="I260" s="988"/>
      <c r="J260" s="988"/>
      <c r="K260" s="988"/>
      <c r="L260" s="988"/>
      <c r="M260" s="988"/>
      <c r="N260" s="988"/>
      <c r="O260" s="988"/>
      <c r="P260" s="988"/>
      <c r="Q260" s="988"/>
      <c r="R260" s="988"/>
      <c r="S260" s="988"/>
      <c r="T260" s="988"/>
      <c r="U260" s="987"/>
      <c r="V260" s="987"/>
      <c r="W260" s="988"/>
      <c r="X260" s="988"/>
      <c r="Y260" s="988"/>
      <c r="Z260" s="988"/>
      <c r="AA260" s="988"/>
      <c r="AB260" s="988"/>
      <c r="AC260" s="988"/>
    </row>
    <row r="261" spans="2:29" ht="30.6" thickBot="1">
      <c r="B261" s="988"/>
      <c r="C261" s="1202" t="s">
        <v>923</v>
      </c>
      <c r="D261" s="1203"/>
      <c r="E261" s="1203"/>
      <c r="F261" s="1203"/>
      <c r="G261" s="1203"/>
      <c r="H261" s="1203"/>
      <c r="I261" s="1203"/>
      <c r="J261" s="1203"/>
      <c r="K261" s="1203"/>
      <c r="L261" s="1203"/>
      <c r="M261" s="1203"/>
      <c r="N261" s="1203"/>
      <c r="O261" s="1203"/>
      <c r="P261" s="1203"/>
      <c r="Q261" s="1203"/>
      <c r="R261" s="1203"/>
      <c r="S261" s="1203"/>
      <c r="T261" s="1203"/>
      <c r="U261" s="1204"/>
      <c r="V261" s="1204"/>
      <c r="W261" s="1203"/>
      <c r="X261" s="1203"/>
      <c r="Y261" s="1203"/>
      <c r="Z261" s="1203"/>
      <c r="AA261" s="1203"/>
      <c r="AB261" s="1203"/>
      <c r="AC261" s="1205"/>
    </row>
    <row r="262" spans="2:29" ht="33.6" thickBot="1">
      <c r="B262" s="988"/>
      <c r="C262" s="1206" t="s">
        <v>472</v>
      </c>
      <c r="D262" s="1207"/>
      <c r="E262" s="1207"/>
      <c r="F262" s="1207"/>
      <c r="G262" s="1207"/>
      <c r="H262" s="1207"/>
      <c r="I262" s="1207"/>
      <c r="J262" s="1207"/>
      <c r="K262" s="1207"/>
      <c r="L262" s="1207"/>
      <c r="M262" s="1207"/>
      <c r="N262" s="1207"/>
      <c r="O262" s="1207"/>
      <c r="P262" s="1207"/>
      <c r="Q262" s="1207"/>
      <c r="R262" s="1207"/>
      <c r="S262" s="1207"/>
      <c r="T262" s="1207"/>
      <c r="U262" s="1204"/>
      <c r="V262" s="1204"/>
      <c r="W262" s="1207"/>
      <c r="X262" s="1207"/>
      <c r="Y262" s="1207"/>
      <c r="Z262" s="1207"/>
      <c r="AA262" s="1207"/>
      <c r="AB262" s="1207"/>
      <c r="AC262" s="1208"/>
    </row>
    <row r="263" spans="2:29" ht="23.25" customHeight="1" thickBot="1">
      <c r="B263" s="1209"/>
      <c r="C263" s="1210" t="s">
        <v>779</v>
      </c>
      <c r="D263" s="1211"/>
      <c r="E263" s="1211"/>
      <c r="F263" s="1212"/>
      <c r="G263" s="1211"/>
      <c r="H263" s="1211"/>
      <c r="I263" s="1211"/>
      <c r="J263" s="1211"/>
      <c r="K263" s="1213" t="s">
        <v>780</v>
      </c>
      <c r="L263" s="1214"/>
      <c r="M263" s="1210" t="s">
        <v>781</v>
      </c>
      <c r="N263" s="1211"/>
      <c r="O263" s="1211"/>
      <c r="P263" s="1211"/>
      <c r="Q263" s="1211"/>
      <c r="R263" s="1211"/>
      <c r="S263" s="1211"/>
      <c r="T263" s="1211"/>
      <c r="U263" s="1215"/>
      <c r="V263" s="1215"/>
      <c r="W263" s="1211"/>
      <c r="X263" s="1211"/>
      <c r="Y263" s="1211"/>
      <c r="Z263" s="1211"/>
      <c r="AA263" s="1216"/>
      <c r="AB263" s="1216"/>
      <c r="AC263" s="1216"/>
    </row>
    <row r="264" spans="2:29" ht="36.75" customHeight="1" thickBot="1">
      <c r="B264" s="1217" t="s">
        <v>782</v>
      </c>
      <c r="C264" s="1218" t="s">
        <v>187</v>
      </c>
      <c r="D264" s="1219" t="s">
        <v>87</v>
      </c>
      <c r="E264" s="1220" t="s">
        <v>24</v>
      </c>
      <c r="F264" s="1221" t="s">
        <v>189</v>
      </c>
      <c r="G264" s="3039"/>
      <c r="H264" s="3039"/>
      <c r="I264" s="3039"/>
      <c r="J264" s="3039"/>
      <c r="K264" s="1222" t="s">
        <v>474</v>
      </c>
      <c r="L264" s="1223" t="s">
        <v>783</v>
      </c>
      <c r="M264" s="1222" t="s">
        <v>190</v>
      </c>
      <c r="N264" s="1219"/>
      <c r="O264" s="1219"/>
      <c r="P264" s="1220" t="s">
        <v>191</v>
      </c>
      <c r="Q264" s="1220"/>
      <c r="R264" s="1220"/>
      <c r="S264" s="1220"/>
      <c r="T264" s="1220"/>
      <c r="U264" s="1224" t="s">
        <v>126</v>
      </c>
      <c r="V264" s="1224"/>
      <c r="W264" s="1220" t="s">
        <v>785</v>
      </c>
      <c r="X264" s="1225" t="s">
        <v>786</v>
      </c>
      <c r="Y264" s="1226" t="s">
        <v>193</v>
      </c>
      <c r="Z264" s="1227" t="s">
        <v>427</v>
      </c>
      <c r="AA264" s="1228" t="s">
        <v>784</v>
      </c>
      <c r="AB264" s="1229" t="s">
        <v>787</v>
      </c>
      <c r="AC264" s="1227" t="s">
        <v>533</v>
      </c>
    </row>
    <row r="265" spans="2:29" s="994" customFormat="1" ht="81" customHeight="1">
      <c r="B265" s="1230">
        <v>1</v>
      </c>
      <c r="C265" s="1231">
        <v>4</v>
      </c>
      <c r="D265" s="1232" t="s">
        <v>233</v>
      </c>
      <c r="E265" s="1233" t="s">
        <v>234</v>
      </c>
      <c r="F265" s="1234" t="s">
        <v>23</v>
      </c>
      <c r="G265" s="3040"/>
      <c r="H265" s="3040"/>
      <c r="I265" s="3040"/>
      <c r="J265" s="3040"/>
      <c r="K265" s="1235">
        <v>0</v>
      </c>
      <c r="L265" s="1236">
        <v>0</v>
      </c>
      <c r="M265" s="1235">
        <v>0</v>
      </c>
      <c r="N265" s="1235"/>
      <c r="O265" s="1235"/>
      <c r="P265" s="1237">
        <v>0</v>
      </c>
      <c r="Q265" s="1237"/>
      <c r="R265" s="1237"/>
      <c r="S265" s="1237"/>
      <c r="T265" s="1237"/>
      <c r="U265" s="1238">
        <v>0</v>
      </c>
      <c r="V265" s="1238"/>
      <c r="W265" s="1237">
        <v>0</v>
      </c>
      <c r="X265" s="1237">
        <f t="shared" ref="X265:X286" si="28">W265-U265</f>
        <v>0</v>
      </c>
      <c r="Y265" s="1239">
        <v>0</v>
      </c>
      <c r="Z265" s="1240">
        <f t="shared" ref="Z265:Z286" si="29">Y265+X265+U265+P265+M265</f>
        <v>0</v>
      </c>
      <c r="AA265" s="1241" t="e">
        <f t="shared" ref="AA265:AA287" si="30">Z265/L265</f>
        <v>#DIV/0!</v>
      </c>
      <c r="AB265" s="1242">
        <v>1</v>
      </c>
      <c r="AC265" s="1243"/>
    </row>
    <row r="266" spans="2:29" s="994" customFormat="1" ht="81" customHeight="1">
      <c r="B266" s="1230">
        <v>2</v>
      </c>
      <c r="C266" s="1244">
        <v>16</v>
      </c>
      <c r="D266" s="1245" t="s">
        <v>241</v>
      </c>
      <c r="E266" s="1246" t="s">
        <v>336</v>
      </c>
      <c r="F266" s="1247" t="s">
        <v>23</v>
      </c>
      <c r="G266" s="3041"/>
      <c r="H266" s="3041"/>
      <c r="I266" s="3041"/>
      <c r="J266" s="3041"/>
      <c r="K266" s="1248">
        <v>0</v>
      </c>
      <c r="L266" s="1249">
        <v>0</v>
      </c>
      <c r="M266" s="1248">
        <v>0</v>
      </c>
      <c r="N266" s="1248"/>
      <c r="O266" s="1248"/>
      <c r="P266" s="1250">
        <v>0</v>
      </c>
      <c r="Q266" s="1250"/>
      <c r="R266" s="1250"/>
      <c r="S266" s="1250"/>
      <c r="T266" s="1250"/>
      <c r="U266" s="1251">
        <v>0</v>
      </c>
      <c r="V266" s="1251"/>
      <c r="W266" s="1250">
        <v>0</v>
      </c>
      <c r="X266" s="1250">
        <f t="shared" si="28"/>
        <v>0</v>
      </c>
      <c r="Y266" s="1252">
        <v>0</v>
      </c>
      <c r="Z266" s="1240">
        <f t="shared" si="29"/>
        <v>0</v>
      </c>
      <c r="AA266" s="1253" t="e">
        <f t="shared" si="30"/>
        <v>#DIV/0!</v>
      </c>
      <c r="AB266" s="1254">
        <v>2</v>
      </c>
      <c r="AC266" s="1255"/>
    </row>
    <row r="267" spans="2:29" s="994" customFormat="1" ht="81" customHeight="1">
      <c r="B267" s="1230">
        <v>3</v>
      </c>
      <c r="C267" s="1244">
        <v>1</v>
      </c>
      <c r="D267" s="1245" t="s">
        <v>244</v>
      </c>
      <c r="E267" s="1246" t="s">
        <v>245</v>
      </c>
      <c r="F267" s="1247" t="s">
        <v>23</v>
      </c>
      <c r="G267" s="3041"/>
      <c r="H267" s="3041"/>
      <c r="I267" s="3041"/>
      <c r="J267" s="3041"/>
      <c r="K267" s="1248">
        <v>0</v>
      </c>
      <c r="L267" s="1249">
        <v>0</v>
      </c>
      <c r="M267" s="1248">
        <v>0</v>
      </c>
      <c r="N267" s="1248"/>
      <c r="O267" s="1248"/>
      <c r="P267" s="1250">
        <v>0</v>
      </c>
      <c r="Q267" s="1250"/>
      <c r="R267" s="1250"/>
      <c r="S267" s="1250"/>
      <c r="T267" s="1250"/>
      <c r="U267" s="1251">
        <v>0</v>
      </c>
      <c r="V267" s="1251"/>
      <c r="W267" s="1250">
        <v>0</v>
      </c>
      <c r="X267" s="1250">
        <f t="shared" si="28"/>
        <v>0</v>
      </c>
      <c r="Y267" s="1252">
        <v>0</v>
      </c>
      <c r="Z267" s="1240">
        <f t="shared" si="29"/>
        <v>0</v>
      </c>
      <c r="AA267" s="1253" t="e">
        <f t="shared" si="30"/>
        <v>#DIV/0!</v>
      </c>
      <c r="AB267" s="1254">
        <v>3</v>
      </c>
      <c r="AC267" s="1255"/>
    </row>
    <row r="268" spans="2:29" s="994" customFormat="1" ht="81" customHeight="1">
      <c r="B268" s="1256">
        <v>4</v>
      </c>
      <c r="C268" s="1244">
        <v>2</v>
      </c>
      <c r="D268" s="1245" t="s">
        <v>249</v>
      </c>
      <c r="E268" s="1246" t="s">
        <v>250</v>
      </c>
      <c r="F268" s="1247" t="s">
        <v>23</v>
      </c>
      <c r="G268" s="3041"/>
      <c r="H268" s="3041"/>
      <c r="I268" s="3041"/>
      <c r="J268" s="3041"/>
      <c r="K268" s="1248">
        <v>0</v>
      </c>
      <c r="L268" s="1249">
        <v>0</v>
      </c>
      <c r="M268" s="1248">
        <v>0</v>
      </c>
      <c r="N268" s="1248"/>
      <c r="O268" s="1248"/>
      <c r="P268" s="1250">
        <v>0</v>
      </c>
      <c r="Q268" s="1250"/>
      <c r="R268" s="1250"/>
      <c r="S268" s="1250"/>
      <c r="T268" s="1250"/>
      <c r="U268" s="1251">
        <v>0</v>
      </c>
      <c r="V268" s="1251"/>
      <c r="W268" s="1250">
        <v>0</v>
      </c>
      <c r="X268" s="1250">
        <f t="shared" si="28"/>
        <v>0</v>
      </c>
      <c r="Y268" s="1252">
        <v>0</v>
      </c>
      <c r="Z268" s="1240">
        <f t="shared" si="29"/>
        <v>0</v>
      </c>
      <c r="AA268" s="1253" t="e">
        <f t="shared" si="30"/>
        <v>#DIV/0!</v>
      </c>
      <c r="AB268" s="1254">
        <v>4</v>
      </c>
      <c r="AC268" s="1257"/>
    </row>
    <row r="269" spans="2:29" s="994" customFormat="1" ht="81" customHeight="1">
      <c r="B269" s="1258">
        <v>5</v>
      </c>
      <c r="C269" s="1244">
        <v>8</v>
      </c>
      <c r="D269" s="1245" t="s">
        <v>253</v>
      </c>
      <c r="E269" s="1246" t="e">
        <v>#REF!</v>
      </c>
      <c r="F269" s="1247" t="e">
        <v>#REF!</v>
      </c>
      <c r="G269" s="3041"/>
      <c r="H269" s="3041"/>
      <c r="I269" s="3041"/>
      <c r="J269" s="3041"/>
      <c r="K269" s="1248">
        <v>0</v>
      </c>
      <c r="L269" s="1249">
        <v>0</v>
      </c>
      <c r="M269" s="1248">
        <v>0</v>
      </c>
      <c r="N269" s="1248"/>
      <c r="O269" s="1248"/>
      <c r="P269" s="1250">
        <v>0</v>
      </c>
      <c r="Q269" s="1250"/>
      <c r="R269" s="1250"/>
      <c r="S269" s="1250"/>
      <c r="T269" s="1250"/>
      <c r="U269" s="1251">
        <v>0</v>
      </c>
      <c r="V269" s="1251"/>
      <c r="W269" s="1250">
        <v>0</v>
      </c>
      <c r="X269" s="1250">
        <f t="shared" si="28"/>
        <v>0</v>
      </c>
      <c r="Y269" s="1252">
        <v>0</v>
      </c>
      <c r="Z269" s="1240">
        <f t="shared" si="29"/>
        <v>0</v>
      </c>
      <c r="AA269" s="1253" t="e">
        <f t="shared" si="30"/>
        <v>#DIV/0!</v>
      </c>
      <c r="AB269" s="1254">
        <v>5</v>
      </c>
      <c r="AC269" s="1243"/>
    </row>
    <row r="270" spans="2:29" s="994" customFormat="1" ht="81" customHeight="1">
      <c r="B270" s="1230">
        <v>6</v>
      </c>
      <c r="C270" s="1244">
        <v>20</v>
      </c>
      <c r="D270" s="1245" t="s">
        <v>257</v>
      </c>
      <c r="E270" s="1246" t="s">
        <v>258</v>
      </c>
      <c r="F270" s="1247" t="s">
        <v>23</v>
      </c>
      <c r="G270" s="3041"/>
      <c r="H270" s="3041"/>
      <c r="I270" s="3041"/>
      <c r="J270" s="3041"/>
      <c r="K270" s="1248">
        <v>0</v>
      </c>
      <c r="L270" s="1249">
        <v>0</v>
      </c>
      <c r="M270" s="1248">
        <v>0</v>
      </c>
      <c r="N270" s="1248"/>
      <c r="O270" s="1248"/>
      <c r="P270" s="1250">
        <v>0</v>
      </c>
      <c r="Q270" s="1250"/>
      <c r="R270" s="1250"/>
      <c r="S270" s="1250"/>
      <c r="T270" s="1250"/>
      <c r="U270" s="1251">
        <v>0</v>
      </c>
      <c r="V270" s="1251"/>
      <c r="W270" s="1250">
        <v>0</v>
      </c>
      <c r="X270" s="1250">
        <f t="shared" si="28"/>
        <v>0</v>
      </c>
      <c r="Y270" s="1252">
        <v>0</v>
      </c>
      <c r="Z270" s="1240">
        <f t="shared" si="29"/>
        <v>0</v>
      </c>
      <c r="AA270" s="1253" t="e">
        <f t="shared" si="30"/>
        <v>#DIV/0!</v>
      </c>
      <c r="AB270" s="1254">
        <v>6</v>
      </c>
      <c r="AC270" s="1255"/>
    </row>
    <row r="271" spans="2:29" s="994" customFormat="1" ht="81" customHeight="1">
      <c r="B271" s="1256">
        <v>7</v>
      </c>
      <c r="C271" s="1244">
        <v>14</v>
      </c>
      <c r="D271" s="1245" t="s">
        <v>261</v>
      </c>
      <c r="E271" s="1246" t="e">
        <v>#REF!</v>
      </c>
      <c r="F271" s="1247" t="s">
        <v>23</v>
      </c>
      <c r="G271" s="3041"/>
      <c r="H271" s="3041"/>
      <c r="I271" s="3041"/>
      <c r="J271" s="3041"/>
      <c r="K271" s="1248">
        <v>0</v>
      </c>
      <c r="L271" s="1249">
        <v>0</v>
      </c>
      <c r="M271" s="1248">
        <v>0</v>
      </c>
      <c r="N271" s="1248"/>
      <c r="O271" s="1248"/>
      <c r="P271" s="1250">
        <v>0</v>
      </c>
      <c r="Q271" s="1250"/>
      <c r="R271" s="1250"/>
      <c r="S271" s="1250"/>
      <c r="T271" s="1250"/>
      <c r="U271" s="1251">
        <v>0</v>
      </c>
      <c r="V271" s="1251"/>
      <c r="W271" s="1250">
        <v>0</v>
      </c>
      <c r="X271" s="1250">
        <f t="shared" si="28"/>
        <v>0</v>
      </c>
      <c r="Y271" s="1252">
        <v>0</v>
      </c>
      <c r="Z271" s="1240">
        <f t="shared" si="29"/>
        <v>0</v>
      </c>
      <c r="AA271" s="1253" t="e">
        <f t="shared" si="30"/>
        <v>#DIV/0!</v>
      </c>
      <c r="AB271" s="1254">
        <v>7</v>
      </c>
      <c r="AC271" s="1257"/>
    </row>
    <row r="272" spans="2:29" s="994" customFormat="1" ht="81" customHeight="1">
      <c r="B272" s="1258">
        <v>8</v>
      </c>
      <c r="C272" s="1244">
        <v>22</v>
      </c>
      <c r="D272" s="1245" t="s">
        <v>265</v>
      </c>
      <c r="E272" s="1246" t="s">
        <v>262</v>
      </c>
      <c r="F272" s="1247" t="s">
        <v>23</v>
      </c>
      <c r="G272" s="3041"/>
      <c r="H272" s="3041"/>
      <c r="I272" s="3041"/>
      <c r="J272" s="3041"/>
      <c r="K272" s="1248">
        <v>0</v>
      </c>
      <c r="L272" s="1249">
        <v>0</v>
      </c>
      <c r="M272" s="1248">
        <v>0</v>
      </c>
      <c r="N272" s="1248"/>
      <c r="O272" s="1248"/>
      <c r="P272" s="1250">
        <v>0</v>
      </c>
      <c r="Q272" s="1250"/>
      <c r="R272" s="1250"/>
      <c r="S272" s="1250"/>
      <c r="T272" s="1250"/>
      <c r="U272" s="1251">
        <v>0</v>
      </c>
      <c r="V272" s="1251"/>
      <c r="W272" s="1250">
        <v>0</v>
      </c>
      <c r="X272" s="1250">
        <f t="shared" si="28"/>
        <v>0</v>
      </c>
      <c r="Y272" s="1252">
        <v>0</v>
      </c>
      <c r="Z272" s="1240">
        <f t="shared" si="29"/>
        <v>0</v>
      </c>
      <c r="AA272" s="1253" t="e">
        <f t="shared" si="30"/>
        <v>#DIV/0!</v>
      </c>
      <c r="AB272" s="1254">
        <v>8</v>
      </c>
      <c r="AC272" s="1243"/>
    </row>
    <row r="273" spans="2:29" s="994" customFormat="1" ht="81" customHeight="1">
      <c r="B273" s="1230">
        <v>9</v>
      </c>
      <c r="C273" s="1244">
        <v>13</v>
      </c>
      <c r="D273" s="1245" t="s">
        <v>268</v>
      </c>
      <c r="E273" s="1246" t="s">
        <v>269</v>
      </c>
      <c r="F273" s="1247" t="s">
        <v>23</v>
      </c>
      <c r="G273" s="3041"/>
      <c r="H273" s="3041"/>
      <c r="I273" s="3041"/>
      <c r="J273" s="3041"/>
      <c r="K273" s="1248">
        <v>0</v>
      </c>
      <c r="L273" s="1249">
        <v>0</v>
      </c>
      <c r="M273" s="1248">
        <v>0</v>
      </c>
      <c r="N273" s="1248"/>
      <c r="O273" s="1248"/>
      <c r="P273" s="1250">
        <v>0</v>
      </c>
      <c r="Q273" s="1250"/>
      <c r="R273" s="1250"/>
      <c r="S273" s="1250"/>
      <c r="T273" s="1250"/>
      <c r="U273" s="1251">
        <v>0</v>
      </c>
      <c r="V273" s="1251"/>
      <c r="W273" s="1250">
        <v>0</v>
      </c>
      <c r="X273" s="1250">
        <f t="shared" si="28"/>
        <v>0</v>
      </c>
      <c r="Y273" s="1252">
        <v>0</v>
      </c>
      <c r="Z273" s="1240">
        <f t="shared" si="29"/>
        <v>0</v>
      </c>
      <c r="AA273" s="1253" t="e">
        <f t="shared" si="30"/>
        <v>#DIV/0!</v>
      </c>
      <c r="AB273" s="1254">
        <v>9</v>
      </c>
      <c r="AC273" s="1255"/>
    </row>
    <row r="274" spans="2:29" s="994" customFormat="1" ht="81" customHeight="1">
      <c r="B274" s="1259">
        <v>10</v>
      </c>
      <c r="C274" s="1244">
        <v>21</v>
      </c>
      <c r="D274" s="1245" t="s">
        <v>273</v>
      </c>
      <c r="E274" s="1246" t="s">
        <v>274</v>
      </c>
      <c r="F274" s="1247" t="s">
        <v>23</v>
      </c>
      <c r="G274" s="3041"/>
      <c r="H274" s="3041"/>
      <c r="I274" s="3041"/>
      <c r="J274" s="3041"/>
      <c r="K274" s="1248">
        <v>0</v>
      </c>
      <c r="L274" s="1249">
        <v>0</v>
      </c>
      <c r="M274" s="1248">
        <v>0</v>
      </c>
      <c r="N274" s="1248"/>
      <c r="O274" s="1248"/>
      <c r="P274" s="1250">
        <v>0</v>
      </c>
      <c r="Q274" s="1250"/>
      <c r="R274" s="1250"/>
      <c r="S274" s="1250"/>
      <c r="T274" s="1250"/>
      <c r="U274" s="1251">
        <v>0</v>
      </c>
      <c r="V274" s="1251"/>
      <c r="W274" s="1250">
        <v>0</v>
      </c>
      <c r="X274" s="1250">
        <f t="shared" si="28"/>
        <v>0</v>
      </c>
      <c r="Y274" s="1252">
        <v>0</v>
      </c>
      <c r="Z274" s="1240">
        <f t="shared" si="29"/>
        <v>0</v>
      </c>
      <c r="AA274" s="1253" t="e">
        <f t="shared" si="30"/>
        <v>#DIV/0!</v>
      </c>
      <c r="AB274" s="1254">
        <v>10</v>
      </c>
      <c r="AC274" s="1257"/>
    </row>
    <row r="275" spans="2:29" s="994" customFormat="1" ht="81" customHeight="1">
      <c r="B275" s="1260">
        <v>11</v>
      </c>
      <c r="C275" s="1244">
        <v>19</v>
      </c>
      <c r="D275" s="1245" t="s">
        <v>277</v>
      </c>
      <c r="E275" s="1246" t="s">
        <v>278</v>
      </c>
      <c r="F275" s="1247" t="s">
        <v>216</v>
      </c>
      <c r="G275" s="3041"/>
      <c r="H275" s="3041"/>
      <c r="I275" s="3041"/>
      <c r="J275" s="3041"/>
      <c r="K275" s="1248">
        <v>0</v>
      </c>
      <c r="L275" s="1249">
        <v>0</v>
      </c>
      <c r="M275" s="1248">
        <v>0</v>
      </c>
      <c r="N275" s="1248"/>
      <c r="O275" s="1248"/>
      <c r="P275" s="1250">
        <v>0</v>
      </c>
      <c r="Q275" s="1250"/>
      <c r="R275" s="1250"/>
      <c r="S275" s="1250"/>
      <c r="T275" s="1250"/>
      <c r="U275" s="1251">
        <v>0</v>
      </c>
      <c r="V275" s="1251"/>
      <c r="W275" s="1250">
        <v>0</v>
      </c>
      <c r="X275" s="1250">
        <f t="shared" si="28"/>
        <v>0</v>
      </c>
      <c r="Y275" s="1252">
        <v>0</v>
      </c>
      <c r="Z275" s="1240">
        <f t="shared" si="29"/>
        <v>0</v>
      </c>
      <c r="AA275" s="1253" t="e">
        <f t="shared" si="30"/>
        <v>#DIV/0!</v>
      </c>
      <c r="AB275" s="1254">
        <v>11</v>
      </c>
      <c r="AC275" s="1243"/>
    </row>
    <row r="276" spans="2:29" s="994" customFormat="1" ht="81" customHeight="1">
      <c r="B276" s="1259">
        <v>12</v>
      </c>
      <c r="C276" s="1244">
        <v>3</v>
      </c>
      <c r="D276" s="1245" t="s">
        <v>281</v>
      </c>
      <c r="E276" s="1246" t="s">
        <v>282</v>
      </c>
      <c r="F276" s="1247" t="s">
        <v>23</v>
      </c>
      <c r="G276" s="3041"/>
      <c r="H276" s="3041"/>
      <c r="I276" s="3041"/>
      <c r="J276" s="3041"/>
      <c r="K276" s="1248">
        <v>0</v>
      </c>
      <c r="L276" s="1249">
        <v>0</v>
      </c>
      <c r="M276" s="1248">
        <v>0</v>
      </c>
      <c r="N276" s="1248"/>
      <c r="O276" s="1248"/>
      <c r="P276" s="1250">
        <v>0</v>
      </c>
      <c r="Q276" s="1250"/>
      <c r="R276" s="1250"/>
      <c r="S276" s="1250"/>
      <c r="T276" s="1250"/>
      <c r="U276" s="1251">
        <v>0</v>
      </c>
      <c r="V276" s="1251"/>
      <c r="W276" s="1250">
        <v>0</v>
      </c>
      <c r="X276" s="1250">
        <f t="shared" si="28"/>
        <v>0</v>
      </c>
      <c r="Y276" s="1252">
        <v>0</v>
      </c>
      <c r="Z276" s="1240">
        <f t="shared" si="29"/>
        <v>0</v>
      </c>
      <c r="AA276" s="1253" t="e">
        <f t="shared" si="30"/>
        <v>#DIV/0!</v>
      </c>
      <c r="AB276" s="1254">
        <v>12</v>
      </c>
      <c r="AC276" s="1257"/>
    </row>
    <row r="277" spans="2:29" s="994" customFormat="1" ht="81" customHeight="1">
      <c r="B277" s="1260">
        <v>13</v>
      </c>
      <c r="C277" s="1244">
        <v>6</v>
      </c>
      <c r="D277" s="1245" t="s">
        <v>285</v>
      </c>
      <c r="E277" s="1246" t="s">
        <v>286</v>
      </c>
      <c r="F277" s="1247" t="s">
        <v>23</v>
      </c>
      <c r="G277" s="3041"/>
      <c r="H277" s="3041"/>
      <c r="I277" s="3041"/>
      <c r="J277" s="3041"/>
      <c r="K277" s="1248">
        <v>0</v>
      </c>
      <c r="L277" s="1249">
        <v>0</v>
      </c>
      <c r="M277" s="1248">
        <v>0</v>
      </c>
      <c r="N277" s="1248"/>
      <c r="O277" s="1248"/>
      <c r="P277" s="1250">
        <v>0</v>
      </c>
      <c r="Q277" s="1250"/>
      <c r="R277" s="1250"/>
      <c r="S277" s="1250"/>
      <c r="T277" s="1250"/>
      <c r="U277" s="1251">
        <v>0</v>
      </c>
      <c r="V277" s="1251"/>
      <c r="W277" s="1250">
        <v>0</v>
      </c>
      <c r="X277" s="1250">
        <f t="shared" si="28"/>
        <v>0</v>
      </c>
      <c r="Y277" s="1252">
        <v>0</v>
      </c>
      <c r="Z277" s="1240">
        <f t="shared" si="29"/>
        <v>0</v>
      </c>
      <c r="AA277" s="1253" t="e">
        <f t="shared" si="30"/>
        <v>#DIV/0!</v>
      </c>
      <c r="AB277" s="1254">
        <v>13</v>
      </c>
      <c r="AC277" s="1243"/>
    </row>
    <row r="278" spans="2:29" s="994" customFormat="1" ht="81" customHeight="1">
      <c r="B278" s="1259">
        <v>14</v>
      </c>
      <c r="C278" s="1244">
        <v>11</v>
      </c>
      <c r="D278" s="1245" t="s">
        <v>289</v>
      </c>
      <c r="E278" s="1246" t="s">
        <v>290</v>
      </c>
      <c r="F278" s="1247" t="s">
        <v>23</v>
      </c>
      <c r="G278" s="3041"/>
      <c r="H278" s="3041"/>
      <c r="I278" s="3041"/>
      <c r="J278" s="3041"/>
      <c r="K278" s="1248">
        <v>0</v>
      </c>
      <c r="L278" s="1249">
        <v>0</v>
      </c>
      <c r="M278" s="1248">
        <v>0</v>
      </c>
      <c r="N278" s="1248"/>
      <c r="O278" s="1248"/>
      <c r="P278" s="1250">
        <v>0</v>
      </c>
      <c r="Q278" s="1250"/>
      <c r="R278" s="1250"/>
      <c r="S278" s="1250"/>
      <c r="T278" s="1250"/>
      <c r="U278" s="1251">
        <v>0</v>
      </c>
      <c r="V278" s="1251"/>
      <c r="W278" s="1250">
        <v>0</v>
      </c>
      <c r="X278" s="1250">
        <f t="shared" si="28"/>
        <v>0</v>
      </c>
      <c r="Y278" s="1252">
        <v>0</v>
      </c>
      <c r="Z278" s="1240">
        <f t="shared" si="29"/>
        <v>0</v>
      </c>
      <c r="AA278" s="1253" t="e">
        <f t="shared" si="30"/>
        <v>#DIV/0!</v>
      </c>
      <c r="AB278" s="1254">
        <v>14</v>
      </c>
      <c r="AC278" s="1257"/>
    </row>
    <row r="279" spans="2:29" s="994" customFormat="1" ht="81" customHeight="1">
      <c r="B279" s="1260">
        <v>15</v>
      </c>
      <c r="C279" s="1244">
        <v>18</v>
      </c>
      <c r="D279" s="1245" t="s">
        <v>293</v>
      </c>
      <c r="E279" s="1246" t="s">
        <v>294</v>
      </c>
      <c r="F279" s="1247" t="s">
        <v>23</v>
      </c>
      <c r="G279" s="3041"/>
      <c r="H279" s="3041"/>
      <c r="I279" s="3041"/>
      <c r="J279" s="3041"/>
      <c r="K279" s="1248">
        <v>0</v>
      </c>
      <c r="L279" s="1249">
        <v>0</v>
      </c>
      <c r="M279" s="1248">
        <v>0</v>
      </c>
      <c r="N279" s="1248"/>
      <c r="O279" s="1248"/>
      <c r="P279" s="1250">
        <v>0</v>
      </c>
      <c r="Q279" s="1250"/>
      <c r="R279" s="1250"/>
      <c r="S279" s="1250"/>
      <c r="T279" s="1250"/>
      <c r="U279" s="1251">
        <v>0</v>
      </c>
      <c r="V279" s="1251"/>
      <c r="W279" s="1250">
        <v>0</v>
      </c>
      <c r="X279" s="1250">
        <f t="shared" si="28"/>
        <v>0</v>
      </c>
      <c r="Y279" s="1252">
        <v>0</v>
      </c>
      <c r="Z279" s="1240">
        <f t="shared" si="29"/>
        <v>0</v>
      </c>
      <c r="AA279" s="1253" t="e">
        <f t="shared" si="30"/>
        <v>#DIV/0!</v>
      </c>
      <c r="AB279" s="1254">
        <v>15</v>
      </c>
      <c r="AC279" s="1243"/>
    </row>
    <row r="280" spans="2:29" s="994" customFormat="1" ht="81" customHeight="1">
      <c r="B280" s="1261">
        <v>16</v>
      </c>
      <c r="C280" s="1244">
        <v>10</v>
      </c>
      <c r="D280" s="1245" t="s">
        <v>297</v>
      </c>
      <c r="E280" s="1246" t="s">
        <v>298</v>
      </c>
      <c r="F280" s="1247" t="s">
        <v>23</v>
      </c>
      <c r="G280" s="3041"/>
      <c r="H280" s="3041"/>
      <c r="I280" s="3041"/>
      <c r="J280" s="3041"/>
      <c r="K280" s="1248">
        <v>0</v>
      </c>
      <c r="L280" s="1249">
        <v>0</v>
      </c>
      <c r="M280" s="1248">
        <v>0</v>
      </c>
      <c r="N280" s="1248"/>
      <c r="O280" s="1248"/>
      <c r="P280" s="1250">
        <v>0</v>
      </c>
      <c r="Q280" s="1250"/>
      <c r="R280" s="1250"/>
      <c r="S280" s="1250"/>
      <c r="T280" s="1250"/>
      <c r="U280" s="1251">
        <v>0</v>
      </c>
      <c r="V280" s="1251"/>
      <c r="W280" s="1250">
        <v>0</v>
      </c>
      <c r="X280" s="1250">
        <f t="shared" si="28"/>
        <v>0</v>
      </c>
      <c r="Y280" s="1252">
        <v>0</v>
      </c>
      <c r="Z280" s="1240">
        <f t="shared" si="29"/>
        <v>0</v>
      </c>
      <c r="AA280" s="1253" t="e">
        <f t="shared" si="30"/>
        <v>#DIV/0!</v>
      </c>
      <c r="AB280" s="1254">
        <v>16</v>
      </c>
      <c r="AC280" s="1255"/>
    </row>
    <row r="281" spans="2:29" s="994" customFormat="1" ht="81" customHeight="1">
      <c r="B281" s="1259">
        <v>17</v>
      </c>
      <c r="C281" s="1244">
        <v>5</v>
      </c>
      <c r="D281" s="1245" t="s">
        <v>749</v>
      </c>
      <c r="E281" s="1246" t="s">
        <v>22</v>
      </c>
      <c r="F281" s="1247" t="s">
        <v>23</v>
      </c>
      <c r="G281" s="3041"/>
      <c r="H281" s="3041"/>
      <c r="I281" s="3041"/>
      <c r="J281" s="3041"/>
      <c r="K281" s="1248">
        <v>0</v>
      </c>
      <c r="L281" s="1249">
        <v>0</v>
      </c>
      <c r="M281" s="1248">
        <v>0</v>
      </c>
      <c r="N281" s="1248"/>
      <c r="O281" s="1248"/>
      <c r="P281" s="1250">
        <v>0</v>
      </c>
      <c r="Q281" s="1250"/>
      <c r="R281" s="1250"/>
      <c r="S281" s="1250"/>
      <c r="T281" s="1250"/>
      <c r="U281" s="1251">
        <v>0</v>
      </c>
      <c r="V281" s="1251"/>
      <c r="W281" s="1250">
        <v>0</v>
      </c>
      <c r="X281" s="1250">
        <f t="shared" si="28"/>
        <v>0</v>
      </c>
      <c r="Y281" s="1252">
        <v>0</v>
      </c>
      <c r="Z281" s="1240">
        <f t="shared" si="29"/>
        <v>0</v>
      </c>
      <c r="AA281" s="1253" t="e">
        <f t="shared" si="30"/>
        <v>#DIV/0!</v>
      </c>
      <c r="AB281" s="1254">
        <v>17</v>
      </c>
      <c r="AC281" s="1257"/>
    </row>
    <row r="282" spans="2:29" s="994" customFormat="1" ht="81" customHeight="1">
      <c r="B282" s="1260">
        <v>18</v>
      </c>
      <c r="C282" s="1244">
        <v>12</v>
      </c>
      <c r="D282" s="1245" t="s">
        <v>750</v>
      </c>
      <c r="E282" s="1246" t="s">
        <v>306</v>
      </c>
      <c r="F282" s="1247" t="s">
        <v>23</v>
      </c>
      <c r="G282" s="3041"/>
      <c r="H282" s="3041"/>
      <c r="I282" s="3041"/>
      <c r="J282" s="3041"/>
      <c r="K282" s="1248">
        <v>0</v>
      </c>
      <c r="L282" s="1249">
        <v>0</v>
      </c>
      <c r="M282" s="1248">
        <v>0</v>
      </c>
      <c r="N282" s="1248"/>
      <c r="O282" s="1248"/>
      <c r="P282" s="1250">
        <v>0</v>
      </c>
      <c r="Q282" s="1250"/>
      <c r="R282" s="1250"/>
      <c r="S282" s="1250"/>
      <c r="T282" s="1250"/>
      <c r="U282" s="1251">
        <v>0</v>
      </c>
      <c r="V282" s="1251"/>
      <c r="W282" s="1250">
        <v>0</v>
      </c>
      <c r="X282" s="1250">
        <f t="shared" si="28"/>
        <v>0</v>
      </c>
      <c r="Y282" s="1252">
        <v>0</v>
      </c>
      <c r="Z282" s="1240">
        <f t="shared" si="29"/>
        <v>0</v>
      </c>
      <c r="AA282" s="1253" t="e">
        <f t="shared" si="30"/>
        <v>#DIV/0!</v>
      </c>
      <c r="AB282" s="1254">
        <v>18</v>
      </c>
      <c r="AC282" s="1243"/>
    </row>
    <row r="283" spans="2:29" s="994" customFormat="1" ht="81" customHeight="1">
      <c r="B283" s="1261">
        <v>19</v>
      </c>
      <c r="C283" s="1244">
        <v>7</v>
      </c>
      <c r="D283" s="1245" t="s">
        <v>309</v>
      </c>
      <c r="E283" s="1246" t="s">
        <v>310</v>
      </c>
      <c r="F283" s="1247" t="s">
        <v>23</v>
      </c>
      <c r="G283" s="3041"/>
      <c r="H283" s="3041"/>
      <c r="I283" s="3041"/>
      <c r="J283" s="3041"/>
      <c r="K283" s="1248">
        <v>0</v>
      </c>
      <c r="L283" s="1249">
        <v>0</v>
      </c>
      <c r="M283" s="1248">
        <v>0</v>
      </c>
      <c r="N283" s="1248"/>
      <c r="O283" s="1248"/>
      <c r="P283" s="1250">
        <v>0</v>
      </c>
      <c r="Q283" s="1250"/>
      <c r="R283" s="1250"/>
      <c r="S283" s="1250"/>
      <c r="T283" s="1250"/>
      <c r="U283" s="1251">
        <v>0</v>
      </c>
      <c r="V283" s="1251"/>
      <c r="W283" s="1250">
        <v>0</v>
      </c>
      <c r="X283" s="1250">
        <f t="shared" si="28"/>
        <v>0</v>
      </c>
      <c r="Y283" s="1252">
        <v>0</v>
      </c>
      <c r="Z283" s="1240">
        <f t="shared" si="29"/>
        <v>0</v>
      </c>
      <c r="AA283" s="1253" t="e">
        <f t="shared" si="30"/>
        <v>#DIV/0!</v>
      </c>
      <c r="AB283" s="1254">
        <v>19</v>
      </c>
      <c r="AC283" s="1255"/>
    </row>
    <row r="284" spans="2:29" s="994" customFormat="1" ht="81" customHeight="1">
      <c r="B284" s="1259">
        <v>20</v>
      </c>
      <c r="C284" s="1244">
        <v>17</v>
      </c>
      <c r="D284" s="1245" t="s">
        <v>313</v>
      </c>
      <c r="E284" s="1246" t="s">
        <v>314</v>
      </c>
      <c r="F284" s="1247" t="s">
        <v>23</v>
      </c>
      <c r="G284" s="3041"/>
      <c r="H284" s="3041"/>
      <c r="I284" s="3041"/>
      <c r="J284" s="3041"/>
      <c r="K284" s="1248">
        <v>0</v>
      </c>
      <c r="L284" s="1249">
        <v>0</v>
      </c>
      <c r="M284" s="1248">
        <v>0</v>
      </c>
      <c r="N284" s="1248"/>
      <c r="O284" s="1248"/>
      <c r="P284" s="1250">
        <v>0</v>
      </c>
      <c r="Q284" s="1250"/>
      <c r="R284" s="1250"/>
      <c r="S284" s="1250"/>
      <c r="T284" s="1250"/>
      <c r="U284" s="1251">
        <v>0</v>
      </c>
      <c r="V284" s="1251"/>
      <c r="W284" s="1250">
        <v>0</v>
      </c>
      <c r="X284" s="1250">
        <f t="shared" si="28"/>
        <v>0</v>
      </c>
      <c r="Y284" s="1252">
        <v>0</v>
      </c>
      <c r="Z284" s="1240">
        <f t="shared" si="29"/>
        <v>0</v>
      </c>
      <c r="AA284" s="1253" t="e">
        <f t="shared" si="30"/>
        <v>#DIV/0!</v>
      </c>
      <c r="AB284" s="1254">
        <v>20</v>
      </c>
      <c r="AC284" s="1257"/>
    </row>
    <row r="285" spans="2:29" s="994" customFormat="1" ht="81" customHeight="1">
      <c r="B285" s="1262">
        <v>21</v>
      </c>
      <c r="C285" s="1244">
        <v>15</v>
      </c>
      <c r="D285" s="1245" t="s">
        <v>751</v>
      </c>
      <c r="E285" s="1246" t="s">
        <v>318</v>
      </c>
      <c r="F285" s="1247" t="s">
        <v>216</v>
      </c>
      <c r="G285" s="3041"/>
      <c r="H285" s="3041"/>
      <c r="I285" s="3041"/>
      <c r="J285" s="3041"/>
      <c r="K285" s="1248">
        <v>0</v>
      </c>
      <c r="L285" s="1249">
        <v>0</v>
      </c>
      <c r="M285" s="1248">
        <v>0</v>
      </c>
      <c r="N285" s="1248"/>
      <c r="O285" s="1248"/>
      <c r="P285" s="1250">
        <v>0</v>
      </c>
      <c r="Q285" s="1250"/>
      <c r="R285" s="1250"/>
      <c r="S285" s="1250"/>
      <c r="T285" s="1250"/>
      <c r="U285" s="1251">
        <v>0</v>
      </c>
      <c r="V285" s="1251"/>
      <c r="W285" s="1250">
        <v>0</v>
      </c>
      <c r="X285" s="1250">
        <f t="shared" si="28"/>
        <v>0</v>
      </c>
      <c r="Y285" s="1252">
        <v>0</v>
      </c>
      <c r="Z285" s="1240">
        <f t="shared" si="29"/>
        <v>0</v>
      </c>
      <c r="AA285" s="1253" t="e">
        <f t="shared" si="30"/>
        <v>#DIV/0!</v>
      </c>
      <c r="AB285" s="1254">
        <v>21</v>
      </c>
      <c r="AC285" s="1243"/>
    </row>
    <row r="286" spans="2:29" s="994" customFormat="1" ht="81" customHeight="1" thickBot="1">
      <c r="B286" s="1263">
        <v>22</v>
      </c>
      <c r="C286" s="1244">
        <v>9</v>
      </c>
      <c r="D286" s="1264" t="s">
        <v>321</v>
      </c>
      <c r="E286" s="1265" t="s">
        <v>322</v>
      </c>
      <c r="F286" s="1266" t="s">
        <v>23</v>
      </c>
      <c r="G286" s="3042"/>
      <c r="H286" s="3042"/>
      <c r="I286" s="3042"/>
      <c r="J286" s="3042"/>
      <c r="K286" s="1248">
        <v>0</v>
      </c>
      <c r="L286" s="1249">
        <v>0</v>
      </c>
      <c r="M286" s="1248">
        <v>0</v>
      </c>
      <c r="N286" s="1248"/>
      <c r="O286" s="1248"/>
      <c r="P286" s="1250">
        <v>0</v>
      </c>
      <c r="Q286" s="1250"/>
      <c r="R286" s="1250"/>
      <c r="S286" s="1250"/>
      <c r="T286" s="1250"/>
      <c r="U286" s="1251">
        <v>0</v>
      </c>
      <c r="V286" s="1251"/>
      <c r="W286" s="1250">
        <v>0</v>
      </c>
      <c r="X286" s="1250">
        <f t="shared" si="28"/>
        <v>0</v>
      </c>
      <c r="Y286" s="1252">
        <v>0</v>
      </c>
      <c r="Z286" s="1240">
        <f t="shared" si="29"/>
        <v>0</v>
      </c>
      <c r="AA286" s="1253" t="e">
        <f t="shared" si="30"/>
        <v>#DIV/0!</v>
      </c>
      <c r="AB286" s="1254">
        <v>22</v>
      </c>
      <c r="AC286" s="1267"/>
    </row>
    <row r="287" spans="2:29" ht="43.5" customHeight="1" thickBot="1">
      <c r="B287" s="988"/>
      <c r="C287" s="1268" t="s">
        <v>445</v>
      </c>
      <c r="D287" s="1269"/>
      <c r="E287" s="1269"/>
      <c r="F287" s="1270"/>
      <c r="G287" s="1269"/>
      <c r="H287" s="1269"/>
      <c r="I287" s="1269"/>
      <c r="J287" s="1269"/>
      <c r="K287" s="1271">
        <f t="shared" ref="K287:Z287" si="31">K286+K285+K284+K283+K282+K281+K280+K279+K278+K277+K276+K275+K274+K273+K272+K271+K270+K269+K268+K267+K266+K265</f>
        <v>0</v>
      </c>
      <c r="L287" s="1271">
        <f t="shared" si="31"/>
        <v>0</v>
      </c>
      <c r="M287" s="1271">
        <f t="shared" si="31"/>
        <v>0</v>
      </c>
      <c r="N287" s="1271"/>
      <c r="O287" s="1271"/>
      <c r="P287" s="1271">
        <f t="shared" si="31"/>
        <v>0</v>
      </c>
      <c r="Q287" s="1271"/>
      <c r="R287" s="1271"/>
      <c r="S287" s="1271"/>
      <c r="T287" s="1271"/>
      <c r="U287" s="1272">
        <f t="shared" si="31"/>
        <v>0</v>
      </c>
      <c r="V287" s="1272"/>
      <c r="W287" s="1271">
        <f t="shared" si="31"/>
        <v>0</v>
      </c>
      <c r="X287" s="1271">
        <f t="shared" si="31"/>
        <v>0</v>
      </c>
      <c r="Y287" s="1271">
        <f t="shared" si="31"/>
        <v>0</v>
      </c>
      <c r="Z287" s="1271">
        <f t="shared" si="31"/>
        <v>0</v>
      </c>
      <c r="AA287" s="1273" t="e">
        <f t="shared" si="30"/>
        <v>#DIV/0!</v>
      </c>
      <c r="AB287" s="1274"/>
      <c r="AC287" s="1275"/>
    </row>
    <row r="288" spans="2:29">
      <c r="B288" s="988"/>
      <c r="C288" s="988"/>
      <c r="D288" s="8455" t="s">
        <v>478</v>
      </c>
      <c r="E288" s="8455"/>
      <c r="F288" s="8455"/>
      <c r="G288" s="8455"/>
      <c r="H288" s="8455"/>
      <c r="I288" s="8455"/>
      <c r="J288" s="8455"/>
      <c r="K288" s="8455"/>
      <c r="L288" s="8455"/>
      <c r="M288" s="988"/>
      <c r="N288" s="988"/>
      <c r="O288" s="988"/>
      <c r="P288" s="988"/>
      <c r="Q288" s="988"/>
      <c r="R288" s="988"/>
      <c r="S288" s="988"/>
      <c r="T288" s="988"/>
      <c r="U288" s="987"/>
      <c r="V288" s="987"/>
      <c r="W288" s="988"/>
      <c r="X288" s="988"/>
      <c r="Y288" s="988"/>
      <c r="Z288" s="988"/>
      <c r="AA288" s="988"/>
      <c r="AB288" s="988"/>
      <c r="AC288" s="988"/>
    </row>
    <row r="289" spans="2:29" ht="28.2" thickBot="1">
      <c r="B289" s="988"/>
      <c r="C289" s="1276"/>
      <c r="D289" s="1276"/>
      <c r="E289" s="1276"/>
      <c r="F289" s="1276"/>
      <c r="G289" s="1276"/>
      <c r="H289" s="1276"/>
      <c r="I289" s="1276"/>
      <c r="J289" s="1276"/>
      <c r="K289" s="1276"/>
      <c r="L289" s="988"/>
      <c r="M289" s="988"/>
      <c r="N289" s="988"/>
      <c r="O289" s="988"/>
      <c r="P289" s="988"/>
      <c r="Q289" s="988"/>
      <c r="R289" s="988"/>
      <c r="S289" s="988"/>
      <c r="T289" s="988"/>
      <c r="U289" s="987"/>
      <c r="V289" s="987"/>
      <c r="W289" s="988"/>
      <c r="X289" s="988"/>
      <c r="Y289" s="988"/>
      <c r="Z289" s="988"/>
      <c r="AA289" s="988"/>
      <c r="AB289" s="988"/>
      <c r="AC289" s="988"/>
    </row>
    <row r="290" spans="2:29" ht="28.2" thickBot="1">
      <c r="B290" s="988"/>
      <c r="C290" s="1276"/>
      <c r="D290" s="1277" t="s">
        <v>340</v>
      </c>
      <c r="E290" s="1278"/>
      <c r="F290" s="988"/>
      <c r="G290" s="988"/>
      <c r="H290" s="988"/>
      <c r="I290" s="988"/>
      <c r="J290" s="988"/>
      <c r="K290" s="988"/>
      <c r="L290" s="988"/>
      <c r="M290" s="988"/>
      <c r="N290" s="988"/>
      <c r="O290" s="988"/>
      <c r="P290" s="988"/>
      <c r="Q290" s="988"/>
      <c r="R290" s="988"/>
      <c r="S290" s="988"/>
      <c r="T290" s="988"/>
      <c r="U290" s="987"/>
      <c r="V290" s="987"/>
      <c r="W290" s="988"/>
      <c r="X290" s="988"/>
      <c r="Y290" s="988"/>
      <c r="Z290" s="988"/>
      <c r="AA290" s="988"/>
      <c r="AB290" s="988"/>
      <c r="AC290" s="988"/>
    </row>
    <row r="291" spans="2:29" ht="6.75" customHeight="1" thickBot="1">
      <c r="B291" s="988"/>
      <c r="C291" s="1276"/>
      <c r="D291" s="1279"/>
      <c r="E291" s="1279"/>
      <c r="F291" s="988"/>
      <c r="G291" s="988"/>
      <c r="H291" s="988"/>
      <c r="I291" s="988"/>
      <c r="J291" s="988"/>
      <c r="K291" s="988"/>
      <c r="L291" s="988"/>
      <c r="M291" s="988"/>
      <c r="N291" s="988"/>
      <c r="O291" s="988"/>
      <c r="P291" s="988"/>
      <c r="Q291" s="988"/>
      <c r="R291" s="988"/>
      <c r="S291" s="988"/>
      <c r="T291" s="988"/>
      <c r="U291" s="987"/>
      <c r="V291" s="987"/>
      <c r="W291" s="988"/>
      <c r="X291" s="988"/>
      <c r="Y291" s="988"/>
      <c r="Z291" s="988"/>
      <c r="AA291" s="988"/>
      <c r="AB291" s="988"/>
      <c r="AC291" s="988"/>
    </row>
    <row r="292" spans="2:29" ht="28.2" thickBot="1">
      <c r="B292" s="988"/>
      <c r="C292" s="1276"/>
      <c r="D292" s="1277" t="s">
        <v>341</v>
      </c>
      <c r="E292" s="1278"/>
      <c r="F292" s="988"/>
      <c r="G292" s="988"/>
      <c r="H292" s="988"/>
      <c r="I292" s="988"/>
      <c r="J292" s="988"/>
      <c r="K292" s="988"/>
      <c r="L292" s="988"/>
      <c r="M292" s="988"/>
      <c r="N292" s="988"/>
      <c r="O292" s="988"/>
      <c r="P292" s="988"/>
      <c r="Q292" s="988"/>
      <c r="R292" s="988"/>
      <c r="S292" s="988"/>
      <c r="T292" s="988"/>
      <c r="U292" s="987"/>
      <c r="V292" s="987"/>
      <c r="W292" s="988"/>
      <c r="X292" s="988"/>
      <c r="Y292" s="988"/>
      <c r="Z292" s="988"/>
      <c r="AA292" s="988"/>
      <c r="AB292" s="988"/>
      <c r="AC292" s="988"/>
    </row>
    <row r="293" spans="2:29" ht="28.2" thickBot="1">
      <c r="B293" s="988"/>
      <c r="C293" s="1276"/>
      <c r="D293" s="1276"/>
      <c r="E293" s="1276"/>
      <c r="F293" s="988"/>
      <c r="G293" s="988"/>
      <c r="H293" s="988"/>
      <c r="I293" s="988"/>
      <c r="J293" s="988"/>
      <c r="K293" s="988"/>
      <c r="L293" s="988"/>
      <c r="M293" s="988"/>
      <c r="N293" s="988"/>
      <c r="O293" s="988"/>
      <c r="P293" s="988"/>
      <c r="Q293" s="988"/>
      <c r="R293" s="988"/>
      <c r="S293" s="988"/>
      <c r="T293" s="988"/>
      <c r="U293" s="987"/>
      <c r="V293" s="987"/>
      <c r="W293" s="988"/>
      <c r="X293" s="988"/>
      <c r="Y293" s="988"/>
      <c r="Z293" s="988"/>
      <c r="AA293" s="988"/>
      <c r="AB293" s="988"/>
      <c r="AC293" s="988"/>
    </row>
    <row r="294" spans="2:29" ht="30.6" thickBot="1">
      <c r="B294" s="988"/>
      <c r="C294" s="1202" t="s">
        <v>924</v>
      </c>
      <c r="D294" s="1203"/>
      <c r="E294" s="1203"/>
      <c r="F294" s="1203"/>
      <c r="G294" s="1203"/>
      <c r="H294" s="1203"/>
      <c r="I294" s="1203"/>
      <c r="J294" s="1203"/>
      <c r="K294" s="1203"/>
      <c r="L294" s="1203"/>
      <c r="M294" s="1203"/>
      <c r="N294" s="1203"/>
      <c r="O294" s="1203"/>
      <c r="P294" s="1203"/>
      <c r="Q294" s="1203"/>
      <c r="R294" s="1203"/>
      <c r="S294" s="1203"/>
      <c r="T294" s="1203"/>
      <c r="U294" s="1204"/>
      <c r="V294" s="1204"/>
      <c r="W294" s="1203"/>
      <c r="X294" s="1203"/>
      <c r="Y294" s="1203"/>
      <c r="Z294" s="1203"/>
      <c r="AA294" s="1203"/>
      <c r="AB294" s="1203"/>
      <c r="AC294" s="1205"/>
    </row>
    <row r="295" spans="2:29" ht="33.6" thickBot="1">
      <c r="B295" s="988"/>
      <c r="C295" s="1206" t="s">
        <v>472</v>
      </c>
      <c r="D295" s="1207"/>
      <c r="E295" s="1207"/>
      <c r="F295" s="1207"/>
      <c r="G295" s="1207"/>
      <c r="H295" s="1207"/>
      <c r="I295" s="1207"/>
      <c r="J295" s="1207"/>
      <c r="K295" s="1207"/>
      <c r="L295" s="1207"/>
      <c r="M295" s="1207"/>
      <c r="N295" s="1207"/>
      <c r="O295" s="1207"/>
      <c r="P295" s="1207"/>
      <c r="Q295" s="1207"/>
      <c r="R295" s="1207"/>
      <c r="S295" s="1207"/>
      <c r="T295" s="1207"/>
      <c r="U295" s="1204"/>
      <c r="V295" s="1204"/>
      <c r="W295" s="1207"/>
      <c r="X295" s="1207"/>
      <c r="Y295" s="1207"/>
      <c r="Z295" s="1207"/>
      <c r="AA295" s="1207"/>
      <c r="AB295" s="1207"/>
      <c r="AC295" s="1208"/>
    </row>
    <row r="296" spans="2:29" ht="25.5" customHeight="1" thickBot="1">
      <c r="B296" s="1209"/>
      <c r="C296" s="1210" t="s">
        <v>779</v>
      </c>
      <c r="D296" s="1211"/>
      <c r="E296" s="1211"/>
      <c r="F296" s="1212"/>
      <c r="G296" s="1211"/>
      <c r="H296" s="1211"/>
      <c r="I296" s="1211"/>
      <c r="J296" s="1211"/>
      <c r="K296" s="8456" t="s">
        <v>780</v>
      </c>
      <c r="L296" s="8457"/>
      <c r="M296" s="8446" t="s">
        <v>781</v>
      </c>
      <c r="N296" s="8447"/>
      <c r="O296" s="8447"/>
      <c r="P296" s="8447"/>
      <c r="Q296" s="8447"/>
      <c r="R296" s="8447"/>
      <c r="S296" s="8447"/>
      <c r="T296" s="8447"/>
      <c r="U296" s="8447"/>
      <c r="V296" s="8447"/>
      <c r="W296" s="8447"/>
      <c r="X296" s="8447"/>
      <c r="Y296" s="8447"/>
      <c r="Z296" s="8447"/>
      <c r="AA296" s="8446"/>
      <c r="AB296" s="8447"/>
      <c r="AC296" s="8448"/>
    </row>
    <row r="297" spans="2:29" ht="44.25" customHeight="1" thickBot="1">
      <c r="B297" s="1217" t="s">
        <v>782</v>
      </c>
      <c r="C297" s="1218" t="s">
        <v>187</v>
      </c>
      <c r="D297" s="1219" t="s">
        <v>87</v>
      </c>
      <c r="E297" s="1220" t="s">
        <v>24</v>
      </c>
      <c r="F297" s="1225" t="s">
        <v>189</v>
      </c>
      <c r="G297" s="1228"/>
      <c r="H297" s="1228"/>
      <c r="I297" s="1228"/>
      <c r="J297" s="1228"/>
      <c r="K297" s="1222" t="s">
        <v>474</v>
      </c>
      <c r="L297" s="1223" t="s">
        <v>783</v>
      </c>
      <c r="M297" s="1222" t="s">
        <v>190</v>
      </c>
      <c r="N297" s="1219"/>
      <c r="O297" s="1219"/>
      <c r="P297" s="1220" t="s">
        <v>191</v>
      </c>
      <c r="Q297" s="1220"/>
      <c r="R297" s="1220"/>
      <c r="S297" s="1220"/>
      <c r="T297" s="1220"/>
      <c r="U297" s="1224" t="s">
        <v>126</v>
      </c>
      <c r="V297" s="1224"/>
      <c r="W297" s="1220" t="s">
        <v>788</v>
      </c>
      <c r="X297" s="1220" t="s">
        <v>786</v>
      </c>
      <c r="Y297" s="1220" t="s">
        <v>193</v>
      </c>
      <c r="Z297" s="1280" t="s">
        <v>427</v>
      </c>
      <c r="AA297" s="1229" t="s">
        <v>784</v>
      </c>
      <c r="AB297" s="1281" t="s">
        <v>533</v>
      </c>
      <c r="AC297" s="988"/>
    </row>
    <row r="298" spans="2:29" s="994" customFormat="1" ht="81" customHeight="1">
      <c r="B298" s="1282">
        <v>1</v>
      </c>
      <c r="C298" s="1283">
        <v>5</v>
      </c>
      <c r="D298" s="1284" t="s">
        <v>233</v>
      </c>
      <c r="E298" s="1285" t="s">
        <v>234</v>
      </c>
      <c r="F298" s="1286" t="s">
        <v>23</v>
      </c>
      <c r="G298" s="1286"/>
      <c r="H298" s="1286"/>
      <c r="I298" s="1286"/>
      <c r="J298" s="1286"/>
      <c r="K298" s="1287">
        <v>0</v>
      </c>
      <c r="L298" s="1288">
        <v>0</v>
      </c>
      <c r="M298" s="1289">
        <v>0</v>
      </c>
      <c r="N298" s="1289"/>
      <c r="O298" s="1289"/>
      <c r="P298" s="1290">
        <v>0</v>
      </c>
      <c r="Q298" s="1290"/>
      <c r="R298" s="1290"/>
      <c r="S298" s="1290"/>
      <c r="T298" s="1290"/>
      <c r="U298" s="1238"/>
      <c r="V298" s="1238"/>
      <c r="W298" s="1290">
        <v>0</v>
      </c>
      <c r="X298" s="1291">
        <f t="shared" ref="X298:X319" si="32">W298-U298</f>
        <v>0</v>
      </c>
      <c r="Y298" s="1291">
        <v>0</v>
      </c>
      <c r="Z298" s="1292">
        <f t="shared" ref="Z298:Z319" si="33">Y298+X298+U298+P298+M298</f>
        <v>0</v>
      </c>
      <c r="AA298" s="1293" t="e">
        <f t="shared" ref="AA298:AA320" si="34">Z298/L298</f>
        <v>#DIV/0!</v>
      </c>
      <c r="AB298" s="1294"/>
      <c r="AC298" s="993"/>
    </row>
    <row r="299" spans="2:29" s="994" customFormat="1" ht="81" customHeight="1">
      <c r="B299" s="1282">
        <v>2</v>
      </c>
      <c r="C299" s="1295">
        <v>22</v>
      </c>
      <c r="D299" s="1245" t="s">
        <v>241</v>
      </c>
      <c r="E299" s="1296" t="s">
        <v>336</v>
      </c>
      <c r="F299" s="1297" t="s">
        <v>23</v>
      </c>
      <c r="G299" s="3043"/>
      <c r="H299" s="3043"/>
      <c r="I299" s="3043"/>
      <c r="J299" s="3043"/>
      <c r="K299" s="1298">
        <v>0</v>
      </c>
      <c r="L299" s="1299">
        <v>0</v>
      </c>
      <c r="M299" s="1289">
        <v>0</v>
      </c>
      <c r="N299" s="1289"/>
      <c r="O299" s="1289"/>
      <c r="P299" s="1290">
        <v>0</v>
      </c>
      <c r="Q299" s="1290"/>
      <c r="R299" s="1290"/>
      <c r="S299" s="1290"/>
      <c r="T299" s="1290"/>
      <c r="U299" s="1238"/>
      <c r="V299" s="1238"/>
      <c r="W299" s="1290">
        <v>0</v>
      </c>
      <c r="X299" s="1291">
        <f t="shared" si="32"/>
        <v>0</v>
      </c>
      <c r="Y299" s="1291">
        <v>0</v>
      </c>
      <c r="Z299" s="1300">
        <f t="shared" si="33"/>
        <v>0</v>
      </c>
      <c r="AA299" s="1293" t="e">
        <f t="shared" si="34"/>
        <v>#DIV/0!</v>
      </c>
      <c r="AB299" s="1301"/>
      <c r="AC299" s="993"/>
    </row>
    <row r="300" spans="2:29" s="994" customFormat="1" ht="81" customHeight="1">
      <c r="B300" s="1282">
        <v>3</v>
      </c>
      <c r="C300" s="1283">
        <v>11</v>
      </c>
      <c r="D300" s="1245" t="s">
        <v>244</v>
      </c>
      <c r="E300" s="1296" t="s">
        <v>245</v>
      </c>
      <c r="F300" s="1297" t="s">
        <v>23</v>
      </c>
      <c r="G300" s="3043"/>
      <c r="H300" s="3043"/>
      <c r="I300" s="3043"/>
      <c r="J300" s="3043"/>
      <c r="K300" s="1298">
        <v>0</v>
      </c>
      <c r="L300" s="1299">
        <v>0</v>
      </c>
      <c r="M300" s="1289">
        <v>0</v>
      </c>
      <c r="N300" s="1289"/>
      <c r="O300" s="1289"/>
      <c r="P300" s="1290">
        <v>0</v>
      </c>
      <c r="Q300" s="1290"/>
      <c r="R300" s="1290"/>
      <c r="S300" s="1290"/>
      <c r="T300" s="1290"/>
      <c r="U300" s="1238"/>
      <c r="V300" s="1238"/>
      <c r="W300" s="1290">
        <v>0</v>
      </c>
      <c r="X300" s="1291">
        <f t="shared" si="32"/>
        <v>0</v>
      </c>
      <c r="Y300" s="1291">
        <v>0</v>
      </c>
      <c r="Z300" s="1300">
        <f t="shared" si="33"/>
        <v>0</v>
      </c>
      <c r="AA300" s="1293" t="e">
        <f t="shared" si="34"/>
        <v>#DIV/0!</v>
      </c>
      <c r="AB300" s="1301"/>
      <c r="AC300" s="993"/>
    </row>
    <row r="301" spans="2:29" s="994" customFormat="1" ht="81" customHeight="1">
      <c r="B301" s="1282">
        <v>4</v>
      </c>
      <c r="C301" s="1295">
        <v>19</v>
      </c>
      <c r="D301" s="1245" t="s">
        <v>249</v>
      </c>
      <c r="E301" s="1296" t="s">
        <v>250</v>
      </c>
      <c r="F301" s="1297" t="s">
        <v>23</v>
      </c>
      <c r="G301" s="3043"/>
      <c r="H301" s="3043"/>
      <c r="I301" s="3043"/>
      <c r="J301" s="3043"/>
      <c r="K301" s="1298">
        <v>0</v>
      </c>
      <c r="L301" s="1299">
        <v>0</v>
      </c>
      <c r="M301" s="1289">
        <v>0</v>
      </c>
      <c r="N301" s="1289"/>
      <c r="O301" s="1289"/>
      <c r="P301" s="1290">
        <v>0</v>
      </c>
      <c r="Q301" s="1290"/>
      <c r="R301" s="1290"/>
      <c r="S301" s="1290"/>
      <c r="T301" s="1290"/>
      <c r="U301" s="1238"/>
      <c r="V301" s="1238"/>
      <c r="W301" s="1290">
        <v>0</v>
      </c>
      <c r="X301" s="1291">
        <f t="shared" si="32"/>
        <v>0</v>
      </c>
      <c r="Y301" s="1291">
        <v>0</v>
      </c>
      <c r="Z301" s="1300">
        <f t="shared" si="33"/>
        <v>0</v>
      </c>
      <c r="AA301" s="1293" t="e">
        <f t="shared" si="34"/>
        <v>#DIV/0!</v>
      </c>
      <c r="AB301" s="1301"/>
      <c r="AC301" s="993"/>
    </row>
    <row r="302" spans="2:29" s="994" customFormat="1" ht="81" customHeight="1">
      <c r="B302" s="1282">
        <v>5</v>
      </c>
      <c r="C302" s="1283">
        <v>2</v>
      </c>
      <c r="D302" s="1245" t="s">
        <v>253</v>
      </c>
      <c r="E302" s="1296" t="e">
        <v>#REF!</v>
      </c>
      <c r="F302" s="1297" t="e">
        <v>#REF!</v>
      </c>
      <c r="G302" s="3043"/>
      <c r="H302" s="3043"/>
      <c r="I302" s="3043"/>
      <c r="J302" s="3043"/>
      <c r="K302" s="1298">
        <v>0</v>
      </c>
      <c r="L302" s="1299">
        <v>0</v>
      </c>
      <c r="M302" s="1289">
        <v>0</v>
      </c>
      <c r="N302" s="1289"/>
      <c r="O302" s="1289"/>
      <c r="P302" s="1290">
        <v>0</v>
      </c>
      <c r="Q302" s="1290"/>
      <c r="R302" s="1290"/>
      <c r="S302" s="1290"/>
      <c r="T302" s="1290"/>
      <c r="U302" s="1238">
        <v>0</v>
      </c>
      <c r="V302" s="1238"/>
      <c r="W302" s="1290">
        <v>0</v>
      </c>
      <c r="X302" s="1291">
        <f t="shared" si="32"/>
        <v>0</v>
      </c>
      <c r="Y302" s="1291">
        <v>0</v>
      </c>
      <c r="Z302" s="1300">
        <f t="shared" si="33"/>
        <v>0</v>
      </c>
      <c r="AA302" s="1293" t="e">
        <f t="shared" si="34"/>
        <v>#DIV/0!</v>
      </c>
      <c r="AB302" s="1301"/>
      <c r="AC302" s="993"/>
    </row>
    <row r="303" spans="2:29" s="994" customFormat="1" ht="81" customHeight="1">
      <c r="B303" s="1282">
        <v>6</v>
      </c>
      <c r="C303" s="1295">
        <v>13</v>
      </c>
      <c r="D303" s="1245" t="s">
        <v>257</v>
      </c>
      <c r="E303" s="1296" t="s">
        <v>258</v>
      </c>
      <c r="F303" s="1297" t="s">
        <v>23</v>
      </c>
      <c r="G303" s="3043"/>
      <c r="H303" s="3043"/>
      <c r="I303" s="3043"/>
      <c r="J303" s="3043"/>
      <c r="K303" s="1298">
        <v>0</v>
      </c>
      <c r="L303" s="1299">
        <v>0</v>
      </c>
      <c r="M303" s="1289">
        <v>0</v>
      </c>
      <c r="N303" s="1289"/>
      <c r="O303" s="1289"/>
      <c r="P303" s="1290">
        <v>0</v>
      </c>
      <c r="Q303" s="1290"/>
      <c r="R303" s="1290"/>
      <c r="S303" s="1290"/>
      <c r="T303" s="1290"/>
      <c r="U303" s="1238"/>
      <c r="V303" s="1238"/>
      <c r="W303" s="1290">
        <v>0</v>
      </c>
      <c r="X303" s="1291">
        <f t="shared" si="32"/>
        <v>0</v>
      </c>
      <c r="Y303" s="1291">
        <v>0</v>
      </c>
      <c r="Z303" s="1300">
        <f t="shared" si="33"/>
        <v>0</v>
      </c>
      <c r="AA303" s="1293" t="e">
        <f t="shared" si="34"/>
        <v>#DIV/0!</v>
      </c>
      <c r="AB303" s="1301"/>
      <c r="AC303" s="993"/>
    </row>
    <row r="304" spans="2:29" s="994" customFormat="1" ht="81" customHeight="1">
      <c r="B304" s="1282">
        <v>7</v>
      </c>
      <c r="C304" s="1283">
        <v>15</v>
      </c>
      <c r="D304" s="1245" t="s">
        <v>261</v>
      </c>
      <c r="E304" s="1296" t="e">
        <v>#REF!</v>
      </c>
      <c r="F304" s="1297" t="s">
        <v>23</v>
      </c>
      <c r="G304" s="3043"/>
      <c r="H304" s="3043"/>
      <c r="I304" s="3043"/>
      <c r="J304" s="3043"/>
      <c r="K304" s="1298">
        <v>0</v>
      </c>
      <c r="L304" s="1299">
        <v>0</v>
      </c>
      <c r="M304" s="1289">
        <v>0</v>
      </c>
      <c r="N304" s="1289"/>
      <c r="O304" s="1289"/>
      <c r="P304" s="1290">
        <v>0</v>
      </c>
      <c r="Q304" s="1290"/>
      <c r="R304" s="1290"/>
      <c r="S304" s="1290"/>
      <c r="T304" s="1290"/>
      <c r="U304" s="1238">
        <v>0</v>
      </c>
      <c r="V304" s="1238"/>
      <c r="W304" s="1290">
        <v>0</v>
      </c>
      <c r="X304" s="1291">
        <f t="shared" si="32"/>
        <v>0</v>
      </c>
      <c r="Y304" s="1291">
        <v>0</v>
      </c>
      <c r="Z304" s="1300">
        <f t="shared" si="33"/>
        <v>0</v>
      </c>
      <c r="AA304" s="1293" t="e">
        <f t="shared" si="34"/>
        <v>#DIV/0!</v>
      </c>
      <c r="AB304" s="1301"/>
      <c r="AC304" s="993"/>
    </row>
    <row r="305" spans="2:29" s="994" customFormat="1" ht="81" customHeight="1">
      <c r="B305" s="1282">
        <v>8</v>
      </c>
      <c r="C305" s="1295">
        <v>18</v>
      </c>
      <c r="D305" s="1245" t="s">
        <v>265</v>
      </c>
      <c r="E305" s="1296" t="s">
        <v>262</v>
      </c>
      <c r="F305" s="1297" t="s">
        <v>23</v>
      </c>
      <c r="G305" s="3043"/>
      <c r="H305" s="3043"/>
      <c r="I305" s="3043"/>
      <c r="J305" s="3043"/>
      <c r="K305" s="1298">
        <v>0</v>
      </c>
      <c r="L305" s="1299">
        <v>0</v>
      </c>
      <c r="M305" s="1289">
        <v>0</v>
      </c>
      <c r="N305" s="1289"/>
      <c r="O305" s="1289"/>
      <c r="P305" s="1290">
        <v>0</v>
      </c>
      <c r="Q305" s="1290"/>
      <c r="R305" s="1290"/>
      <c r="S305" s="1290"/>
      <c r="T305" s="1290"/>
      <c r="U305" s="1238"/>
      <c r="V305" s="1238"/>
      <c r="W305" s="1290">
        <v>0</v>
      </c>
      <c r="X305" s="1291">
        <f t="shared" si="32"/>
        <v>0</v>
      </c>
      <c r="Y305" s="1291">
        <v>0</v>
      </c>
      <c r="Z305" s="1300">
        <f t="shared" si="33"/>
        <v>0</v>
      </c>
      <c r="AA305" s="1293" t="e">
        <f t="shared" si="34"/>
        <v>#DIV/0!</v>
      </c>
      <c r="AB305" s="1301"/>
      <c r="AC305" s="993"/>
    </row>
    <row r="306" spans="2:29" s="994" customFormat="1" ht="81" customHeight="1">
      <c r="B306" s="1282">
        <v>9</v>
      </c>
      <c r="C306" s="1283">
        <v>12</v>
      </c>
      <c r="D306" s="1245" t="s">
        <v>268</v>
      </c>
      <c r="E306" s="1296" t="s">
        <v>269</v>
      </c>
      <c r="F306" s="1297" t="s">
        <v>23</v>
      </c>
      <c r="G306" s="3043"/>
      <c r="H306" s="3043"/>
      <c r="I306" s="3043"/>
      <c r="J306" s="3043"/>
      <c r="K306" s="1298">
        <v>0</v>
      </c>
      <c r="L306" s="1299">
        <v>0</v>
      </c>
      <c r="M306" s="1289">
        <v>0</v>
      </c>
      <c r="N306" s="1289"/>
      <c r="O306" s="1289"/>
      <c r="P306" s="1290">
        <v>0</v>
      </c>
      <c r="Q306" s="1290"/>
      <c r="R306" s="1290"/>
      <c r="S306" s="1290"/>
      <c r="T306" s="1290"/>
      <c r="U306" s="1238">
        <v>0</v>
      </c>
      <c r="V306" s="1238"/>
      <c r="W306" s="1290">
        <v>0</v>
      </c>
      <c r="X306" s="1291">
        <f t="shared" si="32"/>
        <v>0</v>
      </c>
      <c r="Y306" s="1291">
        <v>0</v>
      </c>
      <c r="Z306" s="1300">
        <f t="shared" si="33"/>
        <v>0</v>
      </c>
      <c r="AA306" s="1293" t="e">
        <f t="shared" si="34"/>
        <v>#DIV/0!</v>
      </c>
      <c r="AB306" s="1301"/>
      <c r="AC306" s="993"/>
    </row>
    <row r="307" spans="2:29" s="994" customFormat="1" ht="81" customHeight="1">
      <c r="B307" s="1302">
        <v>10</v>
      </c>
      <c r="C307" s="1303">
        <v>16</v>
      </c>
      <c r="D307" s="1304" t="s">
        <v>273</v>
      </c>
      <c r="E307" s="1305" t="s">
        <v>274</v>
      </c>
      <c r="F307" s="1306" t="s">
        <v>23</v>
      </c>
      <c r="G307" s="3044"/>
      <c r="H307" s="3044"/>
      <c r="I307" s="3044"/>
      <c r="J307" s="3044"/>
      <c r="K307" s="1307">
        <v>0</v>
      </c>
      <c r="L307" s="1308">
        <v>0</v>
      </c>
      <c r="M307" s="1309">
        <v>0</v>
      </c>
      <c r="N307" s="1309"/>
      <c r="O307" s="1309"/>
      <c r="P307" s="1310">
        <v>0</v>
      </c>
      <c r="Q307" s="1310"/>
      <c r="R307" s="1310"/>
      <c r="S307" s="1310"/>
      <c r="T307" s="1310"/>
      <c r="U307" s="1311"/>
      <c r="V307" s="1311"/>
      <c r="W307" s="1310">
        <v>0</v>
      </c>
      <c r="X307" s="1312">
        <f t="shared" si="32"/>
        <v>0</v>
      </c>
      <c r="Y307" s="1312">
        <v>0</v>
      </c>
      <c r="Z307" s="1313">
        <f t="shared" si="33"/>
        <v>0</v>
      </c>
      <c r="AA307" s="1314" t="e">
        <f t="shared" si="34"/>
        <v>#DIV/0!</v>
      </c>
      <c r="AB307" s="1315"/>
    </row>
    <row r="308" spans="2:29" s="994" customFormat="1" ht="81" customHeight="1">
      <c r="B308" s="1302">
        <v>11</v>
      </c>
      <c r="C308" s="1316">
        <v>20</v>
      </c>
      <c r="D308" s="1304" t="s">
        <v>277</v>
      </c>
      <c r="E308" s="1305" t="s">
        <v>278</v>
      </c>
      <c r="F308" s="1306" t="s">
        <v>216</v>
      </c>
      <c r="G308" s="3044"/>
      <c r="H308" s="3044"/>
      <c r="I308" s="3044"/>
      <c r="J308" s="3044"/>
      <c r="K308" s="1307">
        <v>0</v>
      </c>
      <c r="L308" s="1308">
        <v>0</v>
      </c>
      <c r="M308" s="1309">
        <v>0</v>
      </c>
      <c r="N308" s="1309"/>
      <c r="O308" s="1309"/>
      <c r="P308" s="1310">
        <v>0</v>
      </c>
      <c r="Q308" s="1310"/>
      <c r="R308" s="1310"/>
      <c r="S308" s="1310"/>
      <c r="T308" s="1310"/>
      <c r="U308" s="1311"/>
      <c r="V308" s="1311"/>
      <c r="W308" s="1310">
        <v>0</v>
      </c>
      <c r="X308" s="1312">
        <f t="shared" si="32"/>
        <v>0</v>
      </c>
      <c r="Y308" s="1312">
        <v>0</v>
      </c>
      <c r="Z308" s="1313">
        <f t="shared" si="33"/>
        <v>0</v>
      </c>
      <c r="AA308" s="1314" t="e">
        <f t="shared" si="34"/>
        <v>#DIV/0!</v>
      </c>
      <c r="AB308" s="1315"/>
    </row>
    <row r="309" spans="2:29" s="994" customFormat="1" ht="81" customHeight="1">
      <c r="B309" s="1302">
        <v>12</v>
      </c>
      <c r="C309" s="1303">
        <v>9</v>
      </c>
      <c r="D309" s="1304" t="s">
        <v>281</v>
      </c>
      <c r="E309" s="1305" t="s">
        <v>282</v>
      </c>
      <c r="F309" s="1306" t="s">
        <v>23</v>
      </c>
      <c r="G309" s="3044"/>
      <c r="H309" s="3044"/>
      <c r="I309" s="3044"/>
      <c r="J309" s="3044"/>
      <c r="K309" s="1307">
        <v>0</v>
      </c>
      <c r="L309" s="1308">
        <v>0</v>
      </c>
      <c r="M309" s="1309">
        <v>0</v>
      </c>
      <c r="N309" s="1309"/>
      <c r="O309" s="1309"/>
      <c r="P309" s="1310">
        <v>0</v>
      </c>
      <c r="Q309" s="1310"/>
      <c r="R309" s="1310"/>
      <c r="S309" s="1310"/>
      <c r="T309" s="1310"/>
      <c r="U309" s="1311">
        <v>0</v>
      </c>
      <c r="V309" s="1311"/>
      <c r="W309" s="1310">
        <v>0</v>
      </c>
      <c r="X309" s="1312">
        <f t="shared" si="32"/>
        <v>0</v>
      </c>
      <c r="Y309" s="1312">
        <v>0</v>
      </c>
      <c r="Z309" s="1313">
        <f t="shared" si="33"/>
        <v>0</v>
      </c>
      <c r="AA309" s="1314" t="e">
        <f t="shared" si="34"/>
        <v>#DIV/0!</v>
      </c>
      <c r="AB309" s="1315"/>
    </row>
    <row r="310" spans="2:29" s="994" customFormat="1" ht="81" customHeight="1">
      <c r="B310" s="1302">
        <v>13</v>
      </c>
      <c r="C310" s="1316">
        <v>4</v>
      </c>
      <c r="D310" s="1304" t="s">
        <v>285</v>
      </c>
      <c r="E310" s="1305" t="s">
        <v>286</v>
      </c>
      <c r="F310" s="1306" t="s">
        <v>23</v>
      </c>
      <c r="G310" s="3044"/>
      <c r="H310" s="3044"/>
      <c r="I310" s="3044"/>
      <c r="J310" s="3044"/>
      <c r="K310" s="1307">
        <v>0</v>
      </c>
      <c r="L310" s="1308">
        <v>0</v>
      </c>
      <c r="M310" s="1309">
        <v>0</v>
      </c>
      <c r="N310" s="1309"/>
      <c r="O310" s="1309"/>
      <c r="P310" s="1310">
        <v>0</v>
      </c>
      <c r="Q310" s="1310"/>
      <c r="R310" s="1310"/>
      <c r="S310" s="1310"/>
      <c r="T310" s="1310"/>
      <c r="U310" s="1311"/>
      <c r="V310" s="1311"/>
      <c r="W310" s="1310">
        <v>0</v>
      </c>
      <c r="X310" s="1312">
        <f t="shared" si="32"/>
        <v>0</v>
      </c>
      <c r="Y310" s="1312">
        <v>0</v>
      </c>
      <c r="Z310" s="1313">
        <f t="shared" si="33"/>
        <v>0</v>
      </c>
      <c r="AA310" s="1314" t="e">
        <f t="shared" si="34"/>
        <v>#DIV/0!</v>
      </c>
      <c r="AB310" s="1315"/>
    </row>
    <row r="311" spans="2:29" s="994" customFormat="1" ht="81" customHeight="1">
      <c r="B311" s="1302">
        <v>14</v>
      </c>
      <c r="C311" s="1303">
        <v>10</v>
      </c>
      <c r="D311" s="1304" t="s">
        <v>289</v>
      </c>
      <c r="E311" s="1305" t="s">
        <v>290</v>
      </c>
      <c r="F311" s="1306" t="s">
        <v>23</v>
      </c>
      <c r="G311" s="3044"/>
      <c r="H311" s="3044"/>
      <c r="I311" s="3044"/>
      <c r="J311" s="3044"/>
      <c r="K311" s="1307">
        <v>0</v>
      </c>
      <c r="L311" s="1308">
        <v>0</v>
      </c>
      <c r="M311" s="1309">
        <v>0</v>
      </c>
      <c r="N311" s="1309"/>
      <c r="O311" s="1309"/>
      <c r="P311" s="1310">
        <v>0</v>
      </c>
      <c r="Q311" s="1310"/>
      <c r="R311" s="1310"/>
      <c r="S311" s="1310"/>
      <c r="T311" s="1310"/>
      <c r="U311" s="1311">
        <v>0</v>
      </c>
      <c r="V311" s="1311"/>
      <c r="W311" s="1310">
        <v>0</v>
      </c>
      <c r="X311" s="1312">
        <f t="shared" si="32"/>
        <v>0</v>
      </c>
      <c r="Y311" s="1312">
        <v>0</v>
      </c>
      <c r="Z311" s="1313">
        <f t="shared" si="33"/>
        <v>0</v>
      </c>
      <c r="AA311" s="1314" t="e">
        <f t="shared" si="34"/>
        <v>#DIV/0!</v>
      </c>
      <c r="AB311" s="1315"/>
    </row>
    <row r="312" spans="2:29" s="994" customFormat="1" ht="81" customHeight="1">
      <c r="B312" s="1302">
        <v>15</v>
      </c>
      <c r="C312" s="1316">
        <v>21</v>
      </c>
      <c r="D312" s="1304" t="s">
        <v>293</v>
      </c>
      <c r="E312" s="1305" t="s">
        <v>294</v>
      </c>
      <c r="F312" s="1306" t="s">
        <v>23</v>
      </c>
      <c r="G312" s="3044"/>
      <c r="H312" s="3044"/>
      <c r="I312" s="3044"/>
      <c r="J312" s="3044"/>
      <c r="K312" s="1307">
        <v>0</v>
      </c>
      <c r="L312" s="1308">
        <v>0</v>
      </c>
      <c r="M312" s="1309">
        <v>0</v>
      </c>
      <c r="N312" s="1309"/>
      <c r="O312" s="1309"/>
      <c r="P312" s="1310">
        <v>0</v>
      </c>
      <c r="Q312" s="1310"/>
      <c r="R312" s="1310"/>
      <c r="S312" s="1310"/>
      <c r="T312" s="1310"/>
      <c r="U312" s="1311"/>
      <c r="V312" s="1311"/>
      <c r="W312" s="1310">
        <v>0</v>
      </c>
      <c r="X312" s="1312">
        <f t="shared" si="32"/>
        <v>0</v>
      </c>
      <c r="Y312" s="1312">
        <v>0</v>
      </c>
      <c r="Z312" s="1313">
        <f t="shared" si="33"/>
        <v>0</v>
      </c>
      <c r="AA312" s="1314" t="e">
        <f t="shared" si="34"/>
        <v>#DIV/0!</v>
      </c>
      <c r="AB312" s="1315"/>
    </row>
    <row r="313" spans="2:29" s="994" customFormat="1" ht="81" customHeight="1">
      <c r="B313" s="1302">
        <v>16</v>
      </c>
      <c r="C313" s="1303">
        <v>17</v>
      </c>
      <c r="D313" s="1304" t="s">
        <v>297</v>
      </c>
      <c r="E313" s="1305" t="s">
        <v>298</v>
      </c>
      <c r="F313" s="1306" t="s">
        <v>23</v>
      </c>
      <c r="G313" s="3044"/>
      <c r="H313" s="3044"/>
      <c r="I313" s="3044"/>
      <c r="J313" s="3044"/>
      <c r="K313" s="1307">
        <v>0</v>
      </c>
      <c r="L313" s="1308">
        <v>0</v>
      </c>
      <c r="M313" s="1309">
        <v>0</v>
      </c>
      <c r="N313" s="1309"/>
      <c r="O313" s="1309"/>
      <c r="P313" s="1310">
        <v>0</v>
      </c>
      <c r="Q313" s="1310"/>
      <c r="R313" s="1310"/>
      <c r="S313" s="1310"/>
      <c r="T313" s="1310"/>
      <c r="U313" s="1311">
        <v>0</v>
      </c>
      <c r="V313" s="1311"/>
      <c r="W313" s="1310">
        <v>0</v>
      </c>
      <c r="X313" s="1312">
        <f t="shared" si="32"/>
        <v>0</v>
      </c>
      <c r="Y313" s="1312">
        <v>0</v>
      </c>
      <c r="Z313" s="1313">
        <f t="shared" si="33"/>
        <v>0</v>
      </c>
      <c r="AA313" s="1314" t="e">
        <f t="shared" si="34"/>
        <v>#DIV/0!</v>
      </c>
      <c r="AB313" s="1315"/>
    </row>
    <row r="314" spans="2:29" s="994" customFormat="1" ht="81" customHeight="1">
      <c r="B314" s="1302">
        <v>17</v>
      </c>
      <c r="C314" s="1316">
        <v>7</v>
      </c>
      <c r="D314" s="1304" t="s">
        <v>749</v>
      </c>
      <c r="E314" s="1305" t="s">
        <v>22</v>
      </c>
      <c r="F314" s="1306" t="s">
        <v>23</v>
      </c>
      <c r="G314" s="3044"/>
      <c r="H314" s="3044"/>
      <c r="I314" s="3044"/>
      <c r="J314" s="3044"/>
      <c r="K314" s="1307">
        <v>0</v>
      </c>
      <c r="L314" s="1308">
        <v>0</v>
      </c>
      <c r="M314" s="1309">
        <v>0</v>
      </c>
      <c r="N314" s="1309"/>
      <c r="O314" s="1309"/>
      <c r="P314" s="1310">
        <v>0</v>
      </c>
      <c r="Q314" s="1310"/>
      <c r="R314" s="1310"/>
      <c r="S314" s="1310"/>
      <c r="T314" s="1310"/>
      <c r="U314" s="1311"/>
      <c r="V314" s="1311"/>
      <c r="W314" s="1310">
        <v>0</v>
      </c>
      <c r="X314" s="1312">
        <f t="shared" si="32"/>
        <v>0</v>
      </c>
      <c r="Y314" s="1312">
        <v>0</v>
      </c>
      <c r="Z314" s="1313">
        <f t="shared" si="33"/>
        <v>0</v>
      </c>
      <c r="AA314" s="1314" t="e">
        <f t="shared" si="34"/>
        <v>#DIV/0!</v>
      </c>
      <c r="AB314" s="1315"/>
    </row>
    <row r="315" spans="2:29" s="994" customFormat="1" ht="81" customHeight="1">
      <c r="B315" s="1302">
        <v>18</v>
      </c>
      <c r="C315" s="1303">
        <v>6</v>
      </c>
      <c r="D315" s="1304" t="s">
        <v>750</v>
      </c>
      <c r="E315" s="1305" t="s">
        <v>306</v>
      </c>
      <c r="F315" s="1306" t="s">
        <v>23</v>
      </c>
      <c r="G315" s="3044"/>
      <c r="H315" s="3044"/>
      <c r="I315" s="3044"/>
      <c r="J315" s="3044"/>
      <c r="K315" s="1307">
        <v>0</v>
      </c>
      <c r="L315" s="1308">
        <v>0</v>
      </c>
      <c r="M315" s="1309">
        <v>0</v>
      </c>
      <c r="N315" s="1309"/>
      <c r="O315" s="1309"/>
      <c r="P315" s="1310">
        <v>0</v>
      </c>
      <c r="Q315" s="1310"/>
      <c r="R315" s="1310"/>
      <c r="S315" s="1310"/>
      <c r="T315" s="1310"/>
      <c r="U315" s="1311"/>
      <c r="V315" s="1311"/>
      <c r="W315" s="1310">
        <v>0</v>
      </c>
      <c r="X315" s="1312">
        <f t="shared" si="32"/>
        <v>0</v>
      </c>
      <c r="Y315" s="1312">
        <v>0</v>
      </c>
      <c r="Z315" s="1313">
        <f t="shared" si="33"/>
        <v>0</v>
      </c>
      <c r="AA315" s="1314" t="e">
        <f t="shared" si="34"/>
        <v>#DIV/0!</v>
      </c>
      <c r="AB315" s="1315"/>
    </row>
    <row r="316" spans="2:29" s="994" customFormat="1" ht="81" customHeight="1">
      <c r="B316" s="1302">
        <v>19</v>
      </c>
      <c r="C316" s="1316">
        <v>8</v>
      </c>
      <c r="D316" s="1304" t="s">
        <v>309</v>
      </c>
      <c r="E316" s="1305" t="s">
        <v>310</v>
      </c>
      <c r="F316" s="1306" t="s">
        <v>23</v>
      </c>
      <c r="G316" s="3044"/>
      <c r="H316" s="3044"/>
      <c r="I316" s="3044"/>
      <c r="J316" s="3044"/>
      <c r="K316" s="1307">
        <v>0</v>
      </c>
      <c r="L316" s="1308">
        <v>0</v>
      </c>
      <c r="M316" s="1309">
        <v>0</v>
      </c>
      <c r="N316" s="1309"/>
      <c r="O316" s="1309"/>
      <c r="P316" s="1310">
        <v>0</v>
      </c>
      <c r="Q316" s="1310"/>
      <c r="R316" s="1310"/>
      <c r="S316" s="1310"/>
      <c r="T316" s="1310"/>
      <c r="U316" s="1311">
        <v>0</v>
      </c>
      <c r="V316" s="1311"/>
      <c r="W316" s="1310">
        <v>0</v>
      </c>
      <c r="X316" s="1312">
        <f t="shared" si="32"/>
        <v>0</v>
      </c>
      <c r="Y316" s="1312">
        <v>0</v>
      </c>
      <c r="Z316" s="1313">
        <f t="shared" si="33"/>
        <v>0</v>
      </c>
      <c r="AA316" s="1314" t="e">
        <f t="shared" si="34"/>
        <v>#DIV/0!</v>
      </c>
      <c r="AB316" s="1315"/>
    </row>
    <row r="317" spans="2:29" s="994" customFormat="1" ht="81" customHeight="1">
      <c r="B317" s="1302">
        <v>20</v>
      </c>
      <c r="C317" s="1303">
        <v>3</v>
      </c>
      <c r="D317" s="1304" t="s">
        <v>313</v>
      </c>
      <c r="E317" s="1305" t="s">
        <v>314</v>
      </c>
      <c r="F317" s="1306" t="s">
        <v>23</v>
      </c>
      <c r="G317" s="3044"/>
      <c r="H317" s="3044"/>
      <c r="I317" s="3044"/>
      <c r="J317" s="3044"/>
      <c r="K317" s="1307">
        <v>0</v>
      </c>
      <c r="L317" s="1308">
        <v>0</v>
      </c>
      <c r="M317" s="1309">
        <v>0</v>
      </c>
      <c r="N317" s="1309"/>
      <c r="O317" s="1309"/>
      <c r="P317" s="1310">
        <v>0</v>
      </c>
      <c r="Q317" s="1310"/>
      <c r="R317" s="1310"/>
      <c r="S317" s="1310"/>
      <c r="T317" s="1310"/>
      <c r="U317" s="1311">
        <v>0</v>
      </c>
      <c r="V317" s="1311"/>
      <c r="W317" s="1310">
        <v>0</v>
      </c>
      <c r="X317" s="1312">
        <f t="shared" si="32"/>
        <v>0</v>
      </c>
      <c r="Y317" s="1312">
        <v>0</v>
      </c>
      <c r="Z317" s="1313">
        <f t="shared" si="33"/>
        <v>0</v>
      </c>
      <c r="AA317" s="1314" t="e">
        <f t="shared" si="34"/>
        <v>#DIV/0!</v>
      </c>
      <c r="AB317" s="1315"/>
    </row>
    <row r="318" spans="2:29" s="994" customFormat="1" ht="81" customHeight="1">
      <c r="B318" s="694">
        <v>21</v>
      </c>
      <c r="C318" s="1317">
        <v>1</v>
      </c>
      <c r="D318" s="1304" t="s">
        <v>751</v>
      </c>
      <c r="E318" s="1305" t="s">
        <v>318</v>
      </c>
      <c r="F318" s="1306" t="s">
        <v>216</v>
      </c>
      <c r="G318" s="3045"/>
      <c r="H318" s="3045"/>
      <c r="I318" s="3045"/>
      <c r="J318" s="3045"/>
      <c r="K318" s="1318">
        <v>0</v>
      </c>
      <c r="L318" s="1319">
        <v>0</v>
      </c>
      <c r="M318" s="1320">
        <v>0</v>
      </c>
      <c r="N318" s="1320"/>
      <c r="O318" s="1320"/>
      <c r="P318" s="1321">
        <v>0</v>
      </c>
      <c r="Q318" s="1321"/>
      <c r="R318" s="1321"/>
      <c r="S318" s="1321"/>
      <c r="T318" s="1321"/>
      <c r="U318" s="1322">
        <v>0</v>
      </c>
      <c r="V318" s="1322"/>
      <c r="W318" s="1321">
        <v>0</v>
      </c>
      <c r="X318" s="1312">
        <f t="shared" si="32"/>
        <v>0</v>
      </c>
      <c r="Y318" s="1323">
        <v>0</v>
      </c>
      <c r="Z318" s="1313">
        <f t="shared" si="33"/>
        <v>0</v>
      </c>
      <c r="AA318" s="1324" t="e">
        <f t="shared" si="34"/>
        <v>#DIV/0!</v>
      </c>
      <c r="AB318" s="1315"/>
    </row>
    <row r="319" spans="2:29" ht="81" customHeight="1" thickBot="1">
      <c r="B319" s="1325"/>
      <c r="C319" s="1303">
        <v>14</v>
      </c>
      <c r="D319" s="1326" t="s">
        <v>321</v>
      </c>
      <c r="E319" s="1327" t="s">
        <v>322</v>
      </c>
      <c r="F319" s="1328" t="s">
        <v>23</v>
      </c>
      <c r="G319" s="3046"/>
      <c r="H319" s="3046"/>
      <c r="I319" s="3046"/>
      <c r="J319" s="3046"/>
      <c r="K319" s="1329">
        <v>0</v>
      </c>
      <c r="L319" s="1330">
        <v>0</v>
      </c>
      <c r="M319" s="1331">
        <v>0</v>
      </c>
      <c r="N319" s="1331"/>
      <c r="O319" s="1331"/>
      <c r="P319" s="1332">
        <v>0</v>
      </c>
      <c r="Q319" s="1332"/>
      <c r="R319" s="1332"/>
      <c r="S319" s="1332"/>
      <c r="T319" s="1332"/>
      <c r="U319" s="1333">
        <v>0</v>
      </c>
      <c r="V319" s="1333"/>
      <c r="W319" s="1332">
        <v>0</v>
      </c>
      <c r="X319" s="1312">
        <f t="shared" si="32"/>
        <v>0</v>
      </c>
      <c r="Y319" s="1334">
        <v>0</v>
      </c>
      <c r="Z319" s="1335">
        <f t="shared" si="33"/>
        <v>0</v>
      </c>
      <c r="AA319" s="1336" t="e">
        <f t="shared" si="34"/>
        <v>#DIV/0!</v>
      </c>
      <c r="AB319" s="1337"/>
    </row>
    <row r="320" spans="2:29" ht="48.75" customHeight="1" thickBot="1">
      <c r="B320" s="1338"/>
      <c r="C320" s="1339" t="s">
        <v>445</v>
      </c>
      <c r="D320" s="1340"/>
      <c r="E320" s="1340"/>
      <c r="F320" s="1341"/>
      <c r="G320" s="1341"/>
      <c r="H320" s="1341"/>
      <c r="I320" s="1341"/>
      <c r="J320" s="1341"/>
      <c r="K320" s="1342">
        <f>K319+K318+K317+K316+K315+K314+K313+K312+K311+K310+K309+K308+K307+K306+K305+K304+K303+K302+K301+K300+K299+K298</f>
        <v>0</v>
      </c>
      <c r="L320" s="1343">
        <f>SUM(L298:L318)</f>
        <v>0</v>
      </c>
      <c r="M320" s="1344">
        <f>SUM(M298:M318)</f>
        <v>0</v>
      </c>
      <c r="N320" s="1344"/>
      <c r="O320" s="1344"/>
      <c r="P320" s="1343">
        <f>SUM(P298:P318)</f>
        <v>0</v>
      </c>
      <c r="Q320" s="1343"/>
      <c r="R320" s="1343"/>
      <c r="S320" s="1343"/>
      <c r="T320" s="1343"/>
      <c r="U320" s="1345">
        <f t="shared" ref="U320:X320" si="35">SUM(U298:U318)</f>
        <v>0</v>
      </c>
      <c r="V320" s="1345"/>
      <c r="W320" s="1343">
        <f t="shared" si="35"/>
        <v>0</v>
      </c>
      <c r="X320" s="1343">
        <f t="shared" si="35"/>
        <v>0</v>
      </c>
      <c r="Y320" s="1346">
        <f>SUM(Y298:Y318)</f>
        <v>0</v>
      </c>
      <c r="Z320" s="1347">
        <f>SUM(Z298:Z318)</f>
        <v>0</v>
      </c>
      <c r="AA320" s="1348" t="e">
        <f t="shared" si="34"/>
        <v>#DIV/0!</v>
      </c>
      <c r="AB320" s="1349"/>
    </row>
    <row r="321" spans="1:32" ht="28.5" customHeight="1" thickBot="1">
      <c r="A321" s="289"/>
      <c r="B321" s="291"/>
      <c r="C321" s="1350"/>
      <c r="D321" s="8449" t="s">
        <v>478</v>
      </c>
      <c r="E321" s="8449"/>
      <c r="F321" s="1351"/>
      <c r="G321" s="1351"/>
      <c r="H321" s="1351"/>
      <c r="I321" s="1351"/>
      <c r="J321" s="1351"/>
      <c r="K321" s="1351"/>
      <c r="L321" s="1350"/>
      <c r="M321" s="1352"/>
      <c r="N321" s="1352"/>
      <c r="O321" s="1352"/>
      <c r="P321" s="1353"/>
      <c r="Q321" s="1353"/>
      <c r="R321" s="1353"/>
      <c r="S321" s="1353"/>
      <c r="T321" s="1353"/>
      <c r="U321" s="1354"/>
      <c r="V321" s="1354"/>
      <c r="W321" s="1353"/>
      <c r="X321" s="1353"/>
      <c r="Y321" s="1353"/>
      <c r="Z321" s="1353"/>
      <c r="AA321" s="1355"/>
      <c r="AB321" s="1353"/>
      <c r="AC321" s="480"/>
      <c r="AD321" s="289"/>
    </row>
    <row r="322" spans="1:32" ht="28.2" thickBot="1">
      <c r="B322" s="307"/>
      <c r="C322" s="7030" t="s">
        <v>340</v>
      </c>
      <c r="D322" s="7032"/>
      <c r="E322" s="307"/>
    </row>
    <row r="323" spans="1:32" ht="9.75" customHeight="1" thickBot="1">
      <c r="B323" s="307"/>
      <c r="C323" s="307"/>
      <c r="D323" s="306"/>
      <c r="E323" s="306"/>
    </row>
    <row r="324" spans="1:32" ht="28.2" thickBot="1">
      <c r="B324" s="307"/>
      <c r="C324" s="7030" t="s">
        <v>341</v>
      </c>
      <c r="D324" s="7032"/>
      <c r="E324" s="307"/>
    </row>
    <row r="325" spans="1:32" ht="9.75" customHeight="1" thickBot="1"/>
    <row r="326" spans="1:32" ht="27" customHeight="1" thickBot="1">
      <c r="C326" s="1356" t="s">
        <v>925</v>
      </c>
      <c r="D326" s="1357"/>
      <c r="E326" s="1357"/>
      <c r="F326" s="1357"/>
      <c r="G326" s="1357"/>
      <c r="H326" s="1357"/>
      <c r="I326" s="1357"/>
      <c r="J326" s="1357"/>
      <c r="K326" s="1357"/>
      <c r="L326" s="1357"/>
      <c r="M326" s="1357"/>
      <c r="N326" s="1357"/>
      <c r="O326" s="1357"/>
      <c r="P326" s="1357"/>
      <c r="Q326" s="1357"/>
      <c r="R326" s="1357"/>
      <c r="S326" s="1357"/>
      <c r="T326" s="1357"/>
      <c r="U326" s="1358"/>
      <c r="V326" s="1358"/>
      <c r="W326" s="1357"/>
      <c r="X326" s="1357"/>
      <c r="Y326" s="1357"/>
      <c r="Z326" s="1357"/>
      <c r="AA326" s="1359"/>
    </row>
    <row r="327" spans="1:32" ht="9.75" customHeight="1" thickBot="1">
      <c r="C327" s="1357"/>
      <c r="D327" s="1357"/>
      <c r="E327" s="1357"/>
      <c r="F327" s="1357"/>
      <c r="G327" s="1357"/>
      <c r="H327" s="1357"/>
      <c r="I327" s="1357"/>
      <c r="J327" s="1357"/>
      <c r="K327" s="1357"/>
      <c r="L327" s="1357"/>
      <c r="M327" s="1357"/>
      <c r="N327" s="1357"/>
      <c r="O327" s="1357"/>
      <c r="P327" s="1357"/>
      <c r="Q327" s="1357"/>
      <c r="R327" s="1357"/>
      <c r="S327" s="1357"/>
      <c r="T327" s="1357"/>
      <c r="U327" s="1358"/>
      <c r="V327" s="1358"/>
      <c r="W327" s="1357"/>
      <c r="X327" s="1357"/>
      <c r="Y327" s="1357"/>
      <c r="Z327" s="1357"/>
      <c r="AA327" s="1357"/>
    </row>
    <row r="328" spans="1:32" ht="27" customHeight="1" thickBot="1">
      <c r="C328" s="1360" t="s">
        <v>789</v>
      </c>
      <c r="D328" s="1361"/>
      <c r="E328" s="1361"/>
      <c r="F328" s="1361"/>
      <c r="G328" s="1361"/>
      <c r="H328" s="1361"/>
      <c r="I328" s="1361"/>
      <c r="J328" s="1361"/>
      <c r="K328" s="1361"/>
      <c r="L328" s="1361"/>
      <c r="M328" s="1361"/>
      <c r="N328" s="1361"/>
      <c r="O328" s="1361"/>
      <c r="P328" s="1361"/>
      <c r="Q328" s="1361"/>
      <c r="R328" s="1361"/>
      <c r="S328" s="1361"/>
      <c r="T328" s="1361"/>
      <c r="U328" s="1358"/>
      <c r="V328" s="1358"/>
      <c r="W328" s="1361"/>
      <c r="X328" s="1361"/>
      <c r="Y328" s="1361"/>
      <c r="Z328" s="1361"/>
      <c r="AA328" s="1362"/>
    </row>
    <row r="329" spans="1:32" ht="9.75" customHeight="1" thickBot="1">
      <c r="C329" s="1361"/>
      <c r="D329" s="1361"/>
      <c r="E329" s="1361"/>
      <c r="F329" s="1361"/>
      <c r="G329" s="1361"/>
      <c r="H329" s="1361"/>
      <c r="I329" s="1361"/>
      <c r="J329" s="1361"/>
      <c r="K329" s="1361"/>
      <c r="L329" s="1361"/>
      <c r="M329" s="1361"/>
      <c r="N329" s="1361"/>
      <c r="O329" s="1361"/>
      <c r="P329" s="1361"/>
      <c r="Q329" s="1361"/>
      <c r="R329" s="1361"/>
      <c r="S329" s="1361"/>
      <c r="T329" s="1361"/>
      <c r="U329" s="1358"/>
      <c r="V329" s="1358"/>
      <c r="W329" s="1361"/>
      <c r="X329" s="1361"/>
      <c r="Y329" s="1361"/>
      <c r="Z329" s="1361"/>
      <c r="AA329" s="1361"/>
    </row>
    <row r="330" spans="1:32" ht="27" customHeight="1">
      <c r="B330" s="1363"/>
      <c r="C330" s="1364" t="s">
        <v>779</v>
      </c>
      <c r="D330" s="1365"/>
      <c r="E330" s="1365"/>
      <c r="F330" s="1366"/>
      <c r="G330" s="1365"/>
      <c r="H330" s="1365"/>
      <c r="I330" s="1365"/>
      <c r="J330" s="1365"/>
      <c r="K330" s="1367" t="s">
        <v>780</v>
      </c>
      <c r="L330" s="1366"/>
      <c r="M330" s="1368"/>
      <c r="N330" s="1368"/>
      <c r="O330" s="1368"/>
      <c r="P330" s="1367" t="s">
        <v>781</v>
      </c>
      <c r="Q330" s="1365"/>
      <c r="R330" s="1365"/>
      <c r="S330" s="1365"/>
      <c r="T330" s="1365"/>
      <c r="U330" s="1369"/>
      <c r="V330" s="1369"/>
      <c r="W330" s="1365"/>
      <c r="X330" s="1365"/>
      <c r="Y330" s="1366"/>
      <c r="Z330" s="1370"/>
      <c r="AA330" s="1371"/>
      <c r="AB330" s="1372"/>
    </row>
    <row r="331" spans="1:32" ht="47.25" customHeight="1" thickBot="1">
      <c r="B331" s="1373" t="s">
        <v>782</v>
      </c>
      <c r="C331" s="1374" t="s">
        <v>407</v>
      </c>
      <c r="D331" s="1374" t="s">
        <v>87</v>
      </c>
      <c r="E331" s="1374" t="s">
        <v>24</v>
      </c>
      <c r="F331" s="1375" t="s">
        <v>189</v>
      </c>
      <c r="G331" s="1377"/>
      <c r="H331" s="1377"/>
      <c r="I331" s="1377"/>
      <c r="J331" s="1377"/>
      <c r="K331" s="1373" t="s">
        <v>474</v>
      </c>
      <c r="L331" s="1376" t="s">
        <v>783</v>
      </c>
      <c r="M331" s="1376" t="s">
        <v>573</v>
      </c>
      <c r="N331" s="1377"/>
      <c r="O331" s="1377"/>
      <c r="P331" s="1378" t="s">
        <v>190</v>
      </c>
      <c r="Q331" s="1378"/>
      <c r="R331" s="1378"/>
      <c r="S331" s="1378"/>
      <c r="T331" s="1378"/>
      <c r="U331" s="1379" t="s">
        <v>790</v>
      </c>
      <c r="V331" s="1379"/>
      <c r="W331" s="1374" t="s">
        <v>483</v>
      </c>
      <c r="X331" s="1374" t="s">
        <v>193</v>
      </c>
      <c r="Y331" s="1375" t="s">
        <v>427</v>
      </c>
      <c r="Z331" s="1380" t="s">
        <v>784</v>
      </c>
      <c r="AA331" s="1378" t="s">
        <v>787</v>
      </c>
      <c r="AB331" s="1376" t="s">
        <v>533</v>
      </c>
    </row>
    <row r="332" spans="1:32" s="994" customFormat="1" ht="73.5" customHeight="1">
      <c r="B332" s="1381">
        <v>1</v>
      </c>
      <c r="C332" s="1382">
        <v>1</v>
      </c>
      <c r="D332" s="1383" t="s">
        <v>233</v>
      </c>
      <c r="E332" s="1384" t="s">
        <v>234</v>
      </c>
      <c r="F332" s="1385" t="s">
        <v>23</v>
      </c>
      <c r="G332" s="3047"/>
      <c r="H332" s="3047"/>
      <c r="I332" s="3047"/>
      <c r="J332" s="3047"/>
      <c r="K332" s="1386">
        <v>0</v>
      </c>
      <c r="L332" s="1387">
        <v>0</v>
      </c>
      <c r="M332" s="1387">
        <v>0</v>
      </c>
      <c r="N332" s="1388"/>
      <c r="O332" s="1388"/>
      <c r="P332" s="1389">
        <v>0</v>
      </c>
      <c r="Q332" s="1389"/>
      <c r="R332" s="1389"/>
      <c r="S332" s="1389"/>
      <c r="T332" s="1389"/>
      <c r="U332" s="1311">
        <v>0</v>
      </c>
      <c r="V332" s="1311"/>
      <c r="W332" s="1311">
        <v>0</v>
      </c>
      <c r="X332" s="1390">
        <v>0</v>
      </c>
      <c r="Y332" s="1391">
        <f t="shared" ref="Y332:Y353" si="36">SUM(P332:X332)</f>
        <v>0</v>
      </c>
      <c r="Z332" s="1314" t="e">
        <f t="shared" ref="Z332:Z354" si="37">Y332/L332</f>
        <v>#DIV/0!</v>
      </c>
      <c r="AA332" s="1391">
        <v>1</v>
      </c>
      <c r="AB332" s="1392"/>
    </row>
    <row r="333" spans="1:32" s="994" customFormat="1" ht="73.5" customHeight="1">
      <c r="B333" s="1393">
        <v>2</v>
      </c>
      <c r="C333" s="1394">
        <v>2</v>
      </c>
      <c r="D333" s="1395" t="s">
        <v>241</v>
      </c>
      <c r="E333" s="1396" t="s">
        <v>336</v>
      </c>
      <c r="F333" s="1397" t="s">
        <v>23</v>
      </c>
      <c r="G333" s="3048"/>
      <c r="H333" s="3048"/>
      <c r="I333" s="3048"/>
      <c r="J333" s="3048"/>
      <c r="K333" s="1398">
        <v>0</v>
      </c>
      <c r="L333" s="1399">
        <v>0</v>
      </c>
      <c r="M333" s="1399">
        <v>0</v>
      </c>
      <c r="N333" s="1400"/>
      <c r="O333" s="1400"/>
      <c r="P333" s="1401">
        <v>0</v>
      </c>
      <c r="Q333" s="1401"/>
      <c r="R333" s="1401"/>
      <c r="S333" s="1401"/>
      <c r="T333" s="1401"/>
      <c r="U333" s="1322">
        <v>0</v>
      </c>
      <c r="V333" s="1322"/>
      <c r="W333" s="1322">
        <v>0</v>
      </c>
      <c r="X333" s="1402">
        <v>0</v>
      </c>
      <c r="Y333" s="1403">
        <f t="shared" si="36"/>
        <v>0</v>
      </c>
      <c r="Z333" s="1324" t="e">
        <f t="shared" si="37"/>
        <v>#DIV/0!</v>
      </c>
      <c r="AA333" s="1404">
        <v>2</v>
      </c>
      <c r="AB333" s="1405"/>
      <c r="AF333" s="1406"/>
    </row>
    <row r="334" spans="1:32" s="994" customFormat="1" ht="73.5" customHeight="1">
      <c r="B334" s="1393">
        <v>3</v>
      </c>
      <c r="C334" s="1394">
        <v>3</v>
      </c>
      <c r="D334" s="1395" t="s">
        <v>244</v>
      </c>
      <c r="E334" s="1396" t="s">
        <v>245</v>
      </c>
      <c r="F334" s="1397" t="s">
        <v>23</v>
      </c>
      <c r="G334" s="3048"/>
      <c r="H334" s="3048"/>
      <c r="I334" s="3048"/>
      <c r="J334" s="3048"/>
      <c r="K334" s="1398">
        <v>0</v>
      </c>
      <c r="L334" s="1399">
        <v>0</v>
      </c>
      <c r="M334" s="1399">
        <v>0</v>
      </c>
      <c r="N334" s="1400"/>
      <c r="O334" s="1400"/>
      <c r="P334" s="1401">
        <v>0</v>
      </c>
      <c r="Q334" s="1401"/>
      <c r="R334" s="1401"/>
      <c r="S334" s="1401"/>
      <c r="T334" s="1401"/>
      <c r="U334" s="1322">
        <v>0</v>
      </c>
      <c r="V334" s="1322"/>
      <c r="W334" s="1322">
        <v>0</v>
      </c>
      <c r="X334" s="1402">
        <v>0</v>
      </c>
      <c r="Y334" s="1403">
        <f t="shared" si="36"/>
        <v>0</v>
      </c>
      <c r="Z334" s="1324" t="e">
        <f t="shared" si="37"/>
        <v>#DIV/0!</v>
      </c>
      <c r="AA334" s="1404">
        <v>3</v>
      </c>
      <c r="AB334" s="1405"/>
    </row>
    <row r="335" spans="1:32" s="994" customFormat="1" ht="73.5" customHeight="1">
      <c r="B335" s="1393">
        <v>4</v>
      </c>
      <c r="C335" s="1394">
        <v>4</v>
      </c>
      <c r="D335" s="1395" t="s">
        <v>249</v>
      </c>
      <c r="E335" s="1396" t="s">
        <v>250</v>
      </c>
      <c r="F335" s="1397" t="s">
        <v>23</v>
      </c>
      <c r="G335" s="3048"/>
      <c r="H335" s="3048"/>
      <c r="I335" s="3048"/>
      <c r="J335" s="3048"/>
      <c r="K335" s="1398">
        <v>0</v>
      </c>
      <c r="L335" s="1399">
        <v>0</v>
      </c>
      <c r="M335" s="1399">
        <v>0</v>
      </c>
      <c r="N335" s="1400"/>
      <c r="O335" s="1400"/>
      <c r="P335" s="1401">
        <v>0</v>
      </c>
      <c r="Q335" s="1401"/>
      <c r="R335" s="1401"/>
      <c r="S335" s="1401"/>
      <c r="T335" s="1401"/>
      <c r="U335" s="1322">
        <v>0</v>
      </c>
      <c r="V335" s="1322"/>
      <c r="W335" s="1322">
        <v>0</v>
      </c>
      <c r="X335" s="1402">
        <v>0</v>
      </c>
      <c r="Y335" s="1403">
        <f t="shared" si="36"/>
        <v>0</v>
      </c>
      <c r="Z335" s="1324" t="e">
        <f t="shared" si="37"/>
        <v>#DIV/0!</v>
      </c>
      <c r="AA335" s="1404">
        <v>4</v>
      </c>
      <c r="AB335" s="1405"/>
    </row>
    <row r="336" spans="1:32" s="994" customFormat="1" ht="73.5" customHeight="1">
      <c r="B336" s="1393">
        <v>5</v>
      </c>
      <c r="C336" s="1394">
        <v>5</v>
      </c>
      <c r="D336" s="1395" t="s">
        <v>253</v>
      </c>
      <c r="E336" s="1396" t="e">
        <v>#REF!</v>
      </c>
      <c r="F336" s="1397" t="e">
        <v>#REF!</v>
      </c>
      <c r="G336" s="3048"/>
      <c r="H336" s="3048"/>
      <c r="I336" s="3048"/>
      <c r="J336" s="3048"/>
      <c r="K336" s="1398">
        <v>0</v>
      </c>
      <c r="L336" s="1399">
        <v>0</v>
      </c>
      <c r="M336" s="1399">
        <v>0</v>
      </c>
      <c r="N336" s="1400"/>
      <c r="O336" s="1400"/>
      <c r="P336" s="1401">
        <v>0</v>
      </c>
      <c r="Q336" s="1401"/>
      <c r="R336" s="1401"/>
      <c r="S336" s="1401"/>
      <c r="T336" s="1401"/>
      <c r="U336" s="1322">
        <v>0</v>
      </c>
      <c r="V336" s="1322"/>
      <c r="W336" s="1322">
        <v>0</v>
      </c>
      <c r="X336" s="1402">
        <v>0</v>
      </c>
      <c r="Y336" s="1403">
        <f t="shared" si="36"/>
        <v>0</v>
      </c>
      <c r="Z336" s="1324" t="e">
        <f t="shared" si="37"/>
        <v>#DIV/0!</v>
      </c>
      <c r="AA336" s="1404">
        <v>5</v>
      </c>
      <c r="AB336" s="1405"/>
    </row>
    <row r="337" spans="2:28" s="994" customFormat="1" ht="73.5" customHeight="1">
      <c r="B337" s="1393">
        <v>6</v>
      </c>
      <c r="C337" s="1394">
        <v>6</v>
      </c>
      <c r="D337" s="1395" t="s">
        <v>257</v>
      </c>
      <c r="E337" s="1396" t="s">
        <v>258</v>
      </c>
      <c r="F337" s="1397" t="s">
        <v>23</v>
      </c>
      <c r="G337" s="3048"/>
      <c r="H337" s="3048"/>
      <c r="I337" s="3048"/>
      <c r="J337" s="3048"/>
      <c r="K337" s="1398">
        <v>0</v>
      </c>
      <c r="L337" s="1399">
        <v>0</v>
      </c>
      <c r="M337" s="1399">
        <v>0</v>
      </c>
      <c r="N337" s="1400"/>
      <c r="O337" s="1400"/>
      <c r="P337" s="1401">
        <v>0</v>
      </c>
      <c r="Q337" s="1401"/>
      <c r="R337" s="1401"/>
      <c r="S337" s="1401"/>
      <c r="T337" s="1401"/>
      <c r="U337" s="1322">
        <v>0</v>
      </c>
      <c r="V337" s="1322"/>
      <c r="W337" s="1322">
        <v>0</v>
      </c>
      <c r="X337" s="1402">
        <v>0</v>
      </c>
      <c r="Y337" s="1403">
        <f t="shared" si="36"/>
        <v>0</v>
      </c>
      <c r="Z337" s="1324" t="e">
        <f t="shared" si="37"/>
        <v>#DIV/0!</v>
      </c>
      <c r="AA337" s="1404">
        <v>6</v>
      </c>
      <c r="AB337" s="1405"/>
    </row>
    <row r="338" spans="2:28" s="994" customFormat="1" ht="73.5" customHeight="1">
      <c r="B338" s="1393">
        <v>7</v>
      </c>
      <c r="C338" s="1394">
        <v>7</v>
      </c>
      <c r="D338" s="1395" t="s">
        <v>261</v>
      </c>
      <c r="E338" s="1396" t="e">
        <v>#REF!</v>
      </c>
      <c r="F338" s="1397" t="s">
        <v>23</v>
      </c>
      <c r="G338" s="3048"/>
      <c r="H338" s="3048"/>
      <c r="I338" s="3048"/>
      <c r="J338" s="3048"/>
      <c r="K338" s="1398">
        <v>0</v>
      </c>
      <c r="L338" s="1399">
        <v>0</v>
      </c>
      <c r="M338" s="1399">
        <v>0</v>
      </c>
      <c r="N338" s="1400"/>
      <c r="O338" s="1400"/>
      <c r="P338" s="1401">
        <v>0</v>
      </c>
      <c r="Q338" s="1401"/>
      <c r="R338" s="1401"/>
      <c r="S338" s="1401"/>
      <c r="T338" s="1401"/>
      <c r="U338" s="1322">
        <v>0</v>
      </c>
      <c r="V338" s="1322"/>
      <c r="W338" s="1322">
        <v>0</v>
      </c>
      <c r="X338" s="1402">
        <v>0</v>
      </c>
      <c r="Y338" s="1403">
        <f t="shared" si="36"/>
        <v>0</v>
      </c>
      <c r="Z338" s="1324" t="e">
        <f t="shared" si="37"/>
        <v>#DIV/0!</v>
      </c>
      <c r="AA338" s="1404">
        <v>7</v>
      </c>
      <c r="AB338" s="1405"/>
    </row>
    <row r="339" spans="2:28" s="994" customFormat="1" ht="73.5" customHeight="1">
      <c r="B339" s="1393">
        <v>8</v>
      </c>
      <c r="C339" s="1394">
        <v>8</v>
      </c>
      <c r="D339" s="1395" t="s">
        <v>265</v>
      </c>
      <c r="E339" s="1396" t="s">
        <v>262</v>
      </c>
      <c r="F339" s="1397" t="s">
        <v>23</v>
      </c>
      <c r="G339" s="3048"/>
      <c r="H339" s="3048"/>
      <c r="I339" s="3048"/>
      <c r="J339" s="3048"/>
      <c r="K339" s="1398">
        <v>0</v>
      </c>
      <c r="L339" s="1399">
        <v>0</v>
      </c>
      <c r="M339" s="1399">
        <v>0</v>
      </c>
      <c r="N339" s="1400"/>
      <c r="O339" s="1400"/>
      <c r="P339" s="1401">
        <v>0</v>
      </c>
      <c r="Q339" s="1401"/>
      <c r="R339" s="1401"/>
      <c r="S339" s="1401"/>
      <c r="T339" s="1401"/>
      <c r="U339" s="1322">
        <v>0</v>
      </c>
      <c r="V339" s="1322"/>
      <c r="W339" s="1322">
        <v>0</v>
      </c>
      <c r="X339" s="1402">
        <v>0</v>
      </c>
      <c r="Y339" s="1403">
        <f t="shared" si="36"/>
        <v>0</v>
      </c>
      <c r="Z339" s="1324" t="e">
        <f t="shared" si="37"/>
        <v>#DIV/0!</v>
      </c>
      <c r="AA339" s="1404">
        <v>8</v>
      </c>
      <c r="AB339" s="1405"/>
    </row>
    <row r="340" spans="2:28" s="994" customFormat="1" ht="73.5" customHeight="1">
      <c r="B340" s="1393">
        <v>9</v>
      </c>
      <c r="C340" s="1394">
        <v>9</v>
      </c>
      <c r="D340" s="1395" t="s">
        <v>268</v>
      </c>
      <c r="E340" s="1396" t="s">
        <v>269</v>
      </c>
      <c r="F340" s="1397" t="s">
        <v>23</v>
      </c>
      <c r="G340" s="3048"/>
      <c r="H340" s="3048"/>
      <c r="I340" s="3048"/>
      <c r="J340" s="3048"/>
      <c r="K340" s="1398">
        <v>0</v>
      </c>
      <c r="L340" s="1399">
        <v>0</v>
      </c>
      <c r="M340" s="1399">
        <v>0</v>
      </c>
      <c r="N340" s="1400"/>
      <c r="O340" s="1400"/>
      <c r="P340" s="1401">
        <v>0</v>
      </c>
      <c r="Q340" s="1401"/>
      <c r="R340" s="1401"/>
      <c r="S340" s="1401"/>
      <c r="T340" s="1401"/>
      <c r="U340" s="1322">
        <v>0</v>
      </c>
      <c r="V340" s="1322"/>
      <c r="W340" s="1322">
        <v>0</v>
      </c>
      <c r="X340" s="1402">
        <v>0</v>
      </c>
      <c r="Y340" s="1403">
        <f t="shared" si="36"/>
        <v>0</v>
      </c>
      <c r="Z340" s="1324" t="e">
        <f t="shared" si="37"/>
        <v>#DIV/0!</v>
      </c>
      <c r="AA340" s="1404">
        <v>9</v>
      </c>
      <c r="AB340" s="1405"/>
    </row>
    <row r="341" spans="2:28" s="994" customFormat="1" ht="73.5" customHeight="1">
      <c r="B341" s="1393">
        <v>10</v>
      </c>
      <c r="C341" s="1394">
        <v>10</v>
      </c>
      <c r="D341" s="1395" t="s">
        <v>273</v>
      </c>
      <c r="E341" s="1396" t="s">
        <v>274</v>
      </c>
      <c r="F341" s="1397" t="s">
        <v>23</v>
      </c>
      <c r="G341" s="3048"/>
      <c r="H341" s="3048"/>
      <c r="I341" s="3048"/>
      <c r="J341" s="3048"/>
      <c r="K341" s="1398">
        <v>0</v>
      </c>
      <c r="L341" s="1399">
        <v>0</v>
      </c>
      <c r="M341" s="1399">
        <v>0</v>
      </c>
      <c r="N341" s="1400"/>
      <c r="O341" s="1400"/>
      <c r="P341" s="1401">
        <v>0</v>
      </c>
      <c r="Q341" s="1401"/>
      <c r="R341" s="1401"/>
      <c r="S341" s="1401"/>
      <c r="T341" s="1401"/>
      <c r="U341" s="1322">
        <v>0</v>
      </c>
      <c r="V341" s="1322"/>
      <c r="W341" s="1322">
        <v>0</v>
      </c>
      <c r="X341" s="1402">
        <v>0</v>
      </c>
      <c r="Y341" s="1403">
        <f t="shared" si="36"/>
        <v>0</v>
      </c>
      <c r="Z341" s="1324" t="e">
        <f t="shared" si="37"/>
        <v>#DIV/0!</v>
      </c>
      <c r="AA341" s="1404">
        <v>10</v>
      </c>
      <c r="AB341" s="1405"/>
    </row>
    <row r="342" spans="2:28" s="994" customFormat="1" ht="73.5" customHeight="1">
      <c r="B342" s="1393">
        <v>11</v>
      </c>
      <c r="C342" s="1394">
        <v>11</v>
      </c>
      <c r="D342" s="1395" t="s">
        <v>277</v>
      </c>
      <c r="E342" s="1396" t="s">
        <v>278</v>
      </c>
      <c r="F342" s="1397" t="s">
        <v>216</v>
      </c>
      <c r="G342" s="3048"/>
      <c r="H342" s="3048"/>
      <c r="I342" s="3048"/>
      <c r="J342" s="3048"/>
      <c r="K342" s="1398">
        <v>0</v>
      </c>
      <c r="L342" s="1399">
        <v>0</v>
      </c>
      <c r="M342" s="1399">
        <v>0</v>
      </c>
      <c r="N342" s="1400"/>
      <c r="O342" s="1400"/>
      <c r="P342" s="1401">
        <v>0</v>
      </c>
      <c r="Q342" s="1401"/>
      <c r="R342" s="1401"/>
      <c r="S342" s="1401"/>
      <c r="T342" s="1401"/>
      <c r="U342" s="1322">
        <v>0</v>
      </c>
      <c r="V342" s="1322"/>
      <c r="W342" s="1322">
        <v>0</v>
      </c>
      <c r="X342" s="1402">
        <v>0</v>
      </c>
      <c r="Y342" s="1403">
        <f t="shared" si="36"/>
        <v>0</v>
      </c>
      <c r="Z342" s="1324" t="e">
        <f t="shared" si="37"/>
        <v>#DIV/0!</v>
      </c>
      <c r="AA342" s="1404">
        <v>11</v>
      </c>
      <c r="AB342" s="1405"/>
    </row>
    <row r="343" spans="2:28" s="994" customFormat="1" ht="73.5" customHeight="1">
      <c r="B343" s="1393">
        <v>12</v>
      </c>
      <c r="C343" s="1394">
        <v>12</v>
      </c>
      <c r="D343" s="1395" t="s">
        <v>281</v>
      </c>
      <c r="E343" s="1396" t="s">
        <v>282</v>
      </c>
      <c r="F343" s="1397" t="s">
        <v>23</v>
      </c>
      <c r="G343" s="3048"/>
      <c r="H343" s="3048"/>
      <c r="I343" s="3048"/>
      <c r="J343" s="3048"/>
      <c r="K343" s="1398">
        <v>0</v>
      </c>
      <c r="L343" s="1399">
        <v>0</v>
      </c>
      <c r="M343" s="1399">
        <v>0</v>
      </c>
      <c r="N343" s="1400"/>
      <c r="O343" s="1400"/>
      <c r="P343" s="1401">
        <v>0</v>
      </c>
      <c r="Q343" s="1401"/>
      <c r="R343" s="1401"/>
      <c r="S343" s="1401"/>
      <c r="T343" s="1401"/>
      <c r="U343" s="1322">
        <v>0</v>
      </c>
      <c r="V343" s="1322"/>
      <c r="W343" s="1322">
        <v>0</v>
      </c>
      <c r="X343" s="1402">
        <v>0</v>
      </c>
      <c r="Y343" s="1403">
        <f t="shared" si="36"/>
        <v>0</v>
      </c>
      <c r="Z343" s="1324" t="e">
        <f t="shared" si="37"/>
        <v>#DIV/0!</v>
      </c>
      <c r="AA343" s="1404">
        <v>12</v>
      </c>
      <c r="AB343" s="1405"/>
    </row>
    <row r="344" spans="2:28" s="994" customFormat="1" ht="73.5" customHeight="1">
      <c r="B344" s="1393">
        <v>13</v>
      </c>
      <c r="C344" s="1394">
        <v>13</v>
      </c>
      <c r="D344" s="1395" t="s">
        <v>285</v>
      </c>
      <c r="E344" s="1396" t="s">
        <v>286</v>
      </c>
      <c r="F344" s="1397" t="s">
        <v>23</v>
      </c>
      <c r="G344" s="3048"/>
      <c r="H344" s="3048"/>
      <c r="I344" s="3048"/>
      <c r="J344" s="3048"/>
      <c r="K344" s="1398">
        <v>0</v>
      </c>
      <c r="L344" s="1399">
        <v>0</v>
      </c>
      <c r="M344" s="1399">
        <v>0</v>
      </c>
      <c r="N344" s="1400"/>
      <c r="O344" s="1400"/>
      <c r="P344" s="1401">
        <v>0</v>
      </c>
      <c r="Q344" s="1401"/>
      <c r="R344" s="1401"/>
      <c r="S344" s="1401"/>
      <c r="T344" s="1401"/>
      <c r="U344" s="1322">
        <v>0</v>
      </c>
      <c r="V344" s="1322"/>
      <c r="W344" s="1322">
        <v>0</v>
      </c>
      <c r="X344" s="1402">
        <v>0</v>
      </c>
      <c r="Y344" s="1403">
        <f t="shared" si="36"/>
        <v>0</v>
      </c>
      <c r="Z344" s="1324" t="e">
        <f t="shared" si="37"/>
        <v>#DIV/0!</v>
      </c>
      <c r="AA344" s="1404">
        <v>13</v>
      </c>
      <c r="AB344" s="1405"/>
    </row>
    <row r="345" spans="2:28" s="994" customFormat="1" ht="73.5" customHeight="1">
      <c r="B345" s="1393">
        <v>14</v>
      </c>
      <c r="C345" s="1394">
        <v>14</v>
      </c>
      <c r="D345" s="1395" t="s">
        <v>289</v>
      </c>
      <c r="E345" s="1396" t="s">
        <v>290</v>
      </c>
      <c r="F345" s="1397" t="s">
        <v>23</v>
      </c>
      <c r="G345" s="3048"/>
      <c r="H345" s="3048"/>
      <c r="I345" s="3048"/>
      <c r="J345" s="3048"/>
      <c r="K345" s="1398">
        <v>0</v>
      </c>
      <c r="L345" s="1399">
        <v>0</v>
      </c>
      <c r="M345" s="1399">
        <v>0</v>
      </c>
      <c r="N345" s="1400"/>
      <c r="O345" s="1400"/>
      <c r="P345" s="1401">
        <v>0</v>
      </c>
      <c r="Q345" s="1401"/>
      <c r="R345" s="1401"/>
      <c r="S345" s="1401"/>
      <c r="T345" s="1401"/>
      <c r="U345" s="1322">
        <v>0</v>
      </c>
      <c r="V345" s="1322"/>
      <c r="W345" s="1322">
        <v>0</v>
      </c>
      <c r="X345" s="1402">
        <v>0</v>
      </c>
      <c r="Y345" s="1403">
        <f t="shared" si="36"/>
        <v>0</v>
      </c>
      <c r="Z345" s="1324" t="e">
        <f t="shared" si="37"/>
        <v>#DIV/0!</v>
      </c>
      <c r="AA345" s="1404">
        <v>14</v>
      </c>
      <c r="AB345" s="1405"/>
    </row>
    <row r="346" spans="2:28" s="994" customFormat="1" ht="73.5" customHeight="1">
      <c r="B346" s="1393">
        <v>15</v>
      </c>
      <c r="C346" s="1394">
        <v>15</v>
      </c>
      <c r="D346" s="1395" t="s">
        <v>293</v>
      </c>
      <c r="E346" s="1396" t="s">
        <v>294</v>
      </c>
      <c r="F346" s="1397" t="s">
        <v>23</v>
      </c>
      <c r="G346" s="3048"/>
      <c r="H346" s="3048"/>
      <c r="I346" s="3048"/>
      <c r="J346" s="3048"/>
      <c r="K346" s="1398">
        <v>0</v>
      </c>
      <c r="L346" s="1399">
        <v>0</v>
      </c>
      <c r="M346" s="1399">
        <v>0</v>
      </c>
      <c r="N346" s="1400"/>
      <c r="O346" s="1400"/>
      <c r="P346" s="1401">
        <v>0</v>
      </c>
      <c r="Q346" s="1401"/>
      <c r="R346" s="1401"/>
      <c r="S346" s="1401"/>
      <c r="T346" s="1401"/>
      <c r="U346" s="1322">
        <v>0</v>
      </c>
      <c r="V346" s="1322"/>
      <c r="W346" s="1322">
        <v>0</v>
      </c>
      <c r="X346" s="1402">
        <v>0</v>
      </c>
      <c r="Y346" s="1403">
        <f t="shared" si="36"/>
        <v>0</v>
      </c>
      <c r="Z346" s="1324" t="e">
        <f t="shared" si="37"/>
        <v>#DIV/0!</v>
      </c>
      <c r="AA346" s="1404">
        <v>15</v>
      </c>
      <c r="AB346" s="1405"/>
    </row>
    <row r="347" spans="2:28" s="994" customFormat="1" ht="73.5" customHeight="1">
      <c r="B347" s="1393">
        <v>16</v>
      </c>
      <c r="C347" s="1394">
        <v>16</v>
      </c>
      <c r="D347" s="1395" t="s">
        <v>297</v>
      </c>
      <c r="E347" s="1396" t="s">
        <v>298</v>
      </c>
      <c r="F347" s="1397" t="s">
        <v>23</v>
      </c>
      <c r="G347" s="3048"/>
      <c r="H347" s="3048"/>
      <c r="I347" s="3048"/>
      <c r="J347" s="3048"/>
      <c r="K347" s="1398">
        <v>0</v>
      </c>
      <c r="L347" s="1399">
        <v>0</v>
      </c>
      <c r="M347" s="1399">
        <v>0</v>
      </c>
      <c r="N347" s="1400"/>
      <c r="O347" s="1400"/>
      <c r="P347" s="1401">
        <v>0</v>
      </c>
      <c r="Q347" s="1401"/>
      <c r="R347" s="1401"/>
      <c r="S347" s="1401"/>
      <c r="T347" s="1401"/>
      <c r="U347" s="1322">
        <v>0</v>
      </c>
      <c r="V347" s="1322"/>
      <c r="W347" s="1322">
        <v>0</v>
      </c>
      <c r="X347" s="1402">
        <v>0</v>
      </c>
      <c r="Y347" s="1403">
        <f t="shared" si="36"/>
        <v>0</v>
      </c>
      <c r="Z347" s="1324" t="e">
        <f t="shared" si="37"/>
        <v>#DIV/0!</v>
      </c>
      <c r="AA347" s="1404">
        <v>16</v>
      </c>
      <c r="AB347" s="1405"/>
    </row>
    <row r="348" spans="2:28" s="994" customFormat="1" ht="73.5" customHeight="1">
      <c r="B348" s="1393">
        <v>17</v>
      </c>
      <c r="C348" s="1394">
        <v>17</v>
      </c>
      <c r="D348" s="1395" t="s">
        <v>749</v>
      </c>
      <c r="E348" s="1396" t="s">
        <v>22</v>
      </c>
      <c r="F348" s="1397" t="s">
        <v>23</v>
      </c>
      <c r="G348" s="3048"/>
      <c r="H348" s="3048"/>
      <c r="I348" s="3048"/>
      <c r="J348" s="3048"/>
      <c r="K348" s="1398">
        <v>0</v>
      </c>
      <c r="L348" s="1399">
        <v>0</v>
      </c>
      <c r="M348" s="1399">
        <v>0</v>
      </c>
      <c r="N348" s="1400"/>
      <c r="O348" s="1400"/>
      <c r="P348" s="1401">
        <v>0</v>
      </c>
      <c r="Q348" s="1401"/>
      <c r="R348" s="1401"/>
      <c r="S348" s="1401"/>
      <c r="T348" s="1401"/>
      <c r="U348" s="1322">
        <v>0</v>
      </c>
      <c r="V348" s="1322"/>
      <c r="W348" s="1322">
        <v>0</v>
      </c>
      <c r="X348" s="1402">
        <v>0</v>
      </c>
      <c r="Y348" s="1403">
        <f t="shared" si="36"/>
        <v>0</v>
      </c>
      <c r="Z348" s="1324" t="e">
        <f t="shared" si="37"/>
        <v>#DIV/0!</v>
      </c>
      <c r="AA348" s="1404">
        <v>17</v>
      </c>
      <c r="AB348" s="1405"/>
    </row>
    <row r="349" spans="2:28" s="994" customFormat="1" ht="73.5" customHeight="1">
      <c r="B349" s="1393">
        <v>18</v>
      </c>
      <c r="C349" s="1394">
        <v>18</v>
      </c>
      <c r="D349" s="1395" t="s">
        <v>750</v>
      </c>
      <c r="E349" s="1396" t="s">
        <v>306</v>
      </c>
      <c r="F349" s="1397" t="s">
        <v>23</v>
      </c>
      <c r="G349" s="3048"/>
      <c r="H349" s="3048"/>
      <c r="I349" s="3048"/>
      <c r="J349" s="3048"/>
      <c r="K349" s="1398">
        <v>0</v>
      </c>
      <c r="L349" s="1399">
        <v>0</v>
      </c>
      <c r="M349" s="1399">
        <v>0</v>
      </c>
      <c r="N349" s="1400"/>
      <c r="O349" s="1400"/>
      <c r="P349" s="1401">
        <v>0</v>
      </c>
      <c r="Q349" s="1401"/>
      <c r="R349" s="1401"/>
      <c r="S349" s="1401"/>
      <c r="T349" s="1401"/>
      <c r="U349" s="1322">
        <v>0</v>
      </c>
      <c r="V349" s="1322"/>
      <c r="W349" s="1322">
        <v>0</v>
      </c>
      <c r="X349" s="1402">
        <v>0</v>
      </c>
      <c r="Y349" s="1403">
        <f t="shared" si="36"/>
        <v>0</v>
      </c>
      <c r="Z349" s="1324" t="e">
        <f t="shared" si="37"/>
        <v>#DIV/0!</v>
      </c>
      <c r="AA349" s="1404">
        <v>18</v>
      </c>
      <c r="AB349" s="1405"/>
    </row>
    <row r="350" spans="2:28" s="994" customFormat="1" ht="73.5" customHeight="1">
      <c r="B350" s="1393">
        <v>19</v>
      </c>
      <c r="C350" s="1394">
        <v>19</v>
      </c>
      <c r="D350" s="1395" t="s">
        <v>309</v>
      </c>
      <c r="E350" s="1396" t="s">
        <v>310</v>
      </c>
      <c r="F350" s="1397" t="s">
        <v>23</v>
      </c>
      <c r="G350" s="3048"/>
      <c r="H350" s="3048"/>
      <c r="I350" s="3048"/>
      <c r="J350" s="3048"/>
      <c r="K350" s="1398">
        <v>0</v>
      </c>
      <c r="L350" s="1399">
        <v>0</v>
      </c>
      <c r="M350" s="1399">
        <v>0</v>
      </c>
      <c r="N350" s="1400"/>
      <c r="O350" s="1400"/>
      <c r="P350" s="1401">
        <v>0</v>
      </c>
      <c r="Q350" s="1401"/>
      <c r="R350" s="1401"/>
      <c r="S350" s="1401"/>
      <c r="T350" s="1401"/>
      <c r="U350" s="1322">
        <v>0</v>
      </c>
      <c r="V350" s="1322"/>
      <c r="W350" s="1322">
        <v>0</v>
      </c>
      <c r="X350" s="1402">
        <v>0</v>
      </c>
      <c r="Y350" s="1403">
        <f t="shared" si="36"/>
        <v>0</v>
      </c>
      <c r="Z350" s="1324" t="e">
        <f t="shared" si="37"/>
        <v>#DIV/0!</v>
      </c>
      <c r="AA350" s="1404">
        <v>19</v>
      </c>
      <c r="AB350" s="1405"/>
    </row>
    <row r="351" spans="2:28" s="994" customFormat="1" ht="73.5" customHeight="1">
      <c r="B351" s="1393">
        <v>20</v>
      </c>
      <c r="C351" s="1394">
        <v>20</v>
      </c>
      <c r="D351" s="1395" t="s">
        <v>313</v>
      </c>
      <c r="E351" s="1396" t="s">
        <v>314</v>
      </c>
      <c r="F351" s="1397" t="s">
        <v>23</v>
      </c>
      <c r="G351" s="3048"/>
      <c r="H351" s="3048"/>
      <c r="I351" s="3048"/>
      <c r="J351" s="3048"/>
      <c r="K351" s="1398">
        <v>0</v>
      </c>
      <c r="L351" s="1399">
        <v>0</v>
      </c>
      <c r="M351" s="1399">
        <v>0</v>
      </c>
      <c r="N351" s="1400"/>
      <c r="O351" s="1400"/>
      <c r="P351" s="1401">
        <v>0</v>
      </c>
      <c r="Q351" s="1401"/>
      <c r="R351" s="1401"/>
      <c r="S351" s="1401"/>
      <c r="T351" s="1401"/>
      <c r="U351" s="1322">
        <v>0</v>
      </c>
      <c r="V351" s="1322"/>
      <c r="W351" s="1322">
        <v>0</v>
      </c>
      <c r="X351" s="1402">
        <v>0</v>
      </c>
      <c r="Y351" s="1403">
        <f t="shared" si="36"/>
        <v>0</v>
      </c>
      <c r="Z351" s="1324" t="e">
        <f t="shared" si="37"/>
        <v>#DIV/0!</v>
      </c>
      <c r="AA351" s="1404">
        <v>20</v>
      </c>
      <c r="AB351" s="1405"/>
    </row>
    <row r="352" spans="2:28" s="994" customFormat="1" ht="73.5" customHeight="1">
      <c r="B352" s="1393">
        <v>21</v>
      </c>
      <c r="C352" s="1394">
        <v>21</v>
      </c>
      <c r="D352" s="1395" t="s">
        <v>751</v>
      </c>
      <c r="E352" s="1396" t="s">
        <v>318</v>
      </c>
      <c r="F352" s="1397" t="s">
        <v>216</v>
      </c>
      <c r="G352" s="3048"/>
      <c r="H352" s="3048"/>
      <c r="I352" s="3048"/>
      <c r="J352" s="3048"/>
      <c r="K352" s="1398">
        <v>0</v>
      </c>
      <c r="L352" s="1399">
        <v>0</v>
      </c>
      <c r="M352" s="1399">
        <v>0</v>
      </c>
      <c r="N352" s="1400"/>
      <c r="O352" s="1400"/>
      <c r="P352" s="1401">
        <v>0</v>
      </c>
      <c r="Q352" s="1401"/>
      <c r="R352" s="1401"/>
      <c r="S352" s="1401"/>
      <c r="T352" s="1401"/>
      <c r="U352" s="1322">
        <v>0</v>
      </c>
      <c r="V352" s="1322"/>
      <c r="W352" s="1322">
        <v>0</v>
      </c>
      <c r="X352" s="1402">
        <v>0</v>
      </c>
      <c r="Y352" s="1403">
        <f t="shared" si="36"/>
        <v>0</v>
      </c>
      <c r="Z352" s="1324" t="e">
        <f t="shared" si="37"/>
        <v>#DIV/0!</v>
      </c>
      <c r="AA352" s="1404">
        <v>21</v>
      </c>
      <c r="AB352" s="1405"/>
    </row>
    <row r="353" spans="2:28" s="994" customFormat="1" ht="73.5" customHeight="1" thickBot="1">
      <c r="B353" s="1393">
        <v>22</v>
      </c>
      <c r="C353" s="1394">
        <v>22</v>
      </c>
      <c r="D353" s="1407" t="s">
        <v>321</v>
      </c>
      <c r="E353" s="1408" t="s">
        <v>322</v>
      </c>
      <c r="F353" s="1409" t="s">
        <v>23</v>
      </c>
      <c r="G353" s="1412"/>
      <c r="H353" s="1412"/>
      <c r="I353" s="1412"/>
      <c r="J353" s="1412"/>
      <c r="K353" s="1410">
        <v>0</v>
      </c>
      <c r="L353" s="1411">
        <v>0</v>
      </c>
      <c r="M353" s="1411">
        <v>0</v>
      </c>
      <c r="N353" s="1412"/>
      <c r="O353" s="1412"/>
      <c r="P353" s="1413">
        <v>0</v>
      </c>
      <c r="Q353" s="1413"/>
      <c r="R353" s="1413"/>
      <c r="S353" s="1413"/>
      <c r="T353" s="1413"/>
      <c r="U353" s="1414">
        <v>0</v>
      </c>
      <c r="V353" s="1414"/>
      <c r="W353" s="1415">
        <v>0</v>
      </c>
      <c r="X353" s="1409">
        <v>0</v>
      </c>
      <c r="Y353" s="1416">
        <f t="shared" si="36"/>
        <v>0</v>
      </c>
      <c r="Z353" s="1417" t="e">
        <f t="shared" si="37"/>
        <v>#DIV/0!</v>
      </c>
      <c r="AA353" s="1416">
        <v>22</v>
      </c>
      <c r="AB353" s="1418"/>
    </row>
    <row r="354" spans="2:28" ht="41.25" customHeight="1" thickBot="1">
      <c r="B354" s="1419" t="s">
        <v>445</v>
      </c>
      <c r="C354" s="1420"/>
      <c r="D354" s="1420"/>
      <c r="E354" s="1420"/>
      <c r="F354" s="1421"/>
      <c r="G354" s="1420"/>
      <c r="H354" s="1420"/>
      <c r="I354" s="1420"/>
      <c r="J354" s="1420"/>
      <c r="K354" s="1422">
        <f t="shared" ref="K354:M354" si="38">K353+K352+K351+K350+K349+K348+K347+K346+K345+K344+K343+K342+K341+K340+K339+K338+K337+K336+K335+K334+K333+K332</f>
        <v>0</v>
      </c>
      <c r="L354" s="1423">
        <f t="shared" si="38"/>
        <v>0</v>
      </c>
      <c r="M354" s="1423">
        <f t="shared" si="38"/>
        <v>0</v>
      </c>
      <c r="N354" s="1424"/>
      <c r="O354" s="1424"/>
      <c r="P354" s="1422">
        <f>P353+P352+P351+P350+P349+P348+P347+P346+P345+P344+P343+P342+P341+P340+P339+P338+P337+P336+P335+P334+P333+P332</f>
        <v>0</v>
      </c>
      <c r="Q354" s="1682"/>
      <c r="R354" s="1682"/>
      <c r="S354" s="1682"/>
      <c r="T354" s="1682"/>
      <c r="U354" s="1425">
        <f>U353+U352+U351+U350+U349+U348+U347+U346+U345+U344+U343+U342+U341+U340+U339+U338+U337+U336+U335+U334+U333+U332</f>
        <v>0</v>
      </c>
      <c r="V354" s="1425"/>
      <c r="W354" s="1425">
        <f t="shared" ref="W354:X354" si="39">W353+W352+W351+W350+W349+W348+W347+W346+W345+W344+W343+W342+W341+W340+W339+W338+W337+W336+W335+W334+W333+W332</f>
        <v>0</v>
      </c>
      <c r="X354" s="1423">
        <f t="shared" si="39"/>
        <v>0</v>
      </c>
      <c r="Y354" s="1426">
        <f t="shared" ref="Y354" si="40">SUM(P354:X354)</f>
        <v>0</v>
      </c>
      <c r="Z354" s="1427" t="e">
        <f t="shared" si="37"/>
        <v>#DIV/0!</v>
      </c>
      <c r="AA354" s="1426"/>
      <c r="AB354" s="1428"/>
    </row>
    <row r="355" spans="2:28" ht="55.5" customHeight="1" thickBot="1">
      <c r="D355" s="8450" t="s">
        <v>478</v>
      </c>
      <c r="E355" s="8450"/>
      <c r="F355" s="8450"/>
      <c r="G355" s="8450"/>
      <c r="H355" s="8450"/>
      <c r="I355" s="8450"/>
      <c r="J355" s="8450"/>
      <c r="K355" s="8450"/>
      <c r="L355" s="8450"/>
    </row>
    <row r="356" spans="2:28" ht="29.25" customHeight="1" thickBot="1">
      <c r="B356" s="307"/>
      <c r="C356" s="7030" t="s">
        <v>340</v>
      </c>
      <c r="D356" s="7032"/>
      <c r="E356" s="307"/>
      <c r="F356" s="307"/>
      <c r="G356" s="307"/>
      <c r="H356" s="307"/>
      <c r="I356" s="307"/>
      <c r="J356" s="307"/>
      <c r="K356" s="307"/>
    </row>
    <row r="357" spans="2:28" ht="10.5" customHeight="1" thickBot="1">
      <c r="B357" s="307"/>
      <c r="C357" s="307"/>
      <c r="D357" s="306"/>
      <c r="E357" s="306"/>
      <c r="F357" s="306"/>
      <c r="G357" s="306"/>
      <c r="H357" s="306"/>
      <c r="I357" s="306"/>
      <c r="J357" s="306"/>
      <c r="K357" s="306"/>
    </row>
    <row r="358" spans="2:28" ht="29.25" customHeight="1" thickBot="1">
      <c r="B358" s="307"/>
      <c r="C358" s="7030" t="s">
        <v>341</v>
      </c>
      <c r="D358" s="7032"/>
      <c r="E358" s="307"/>
      <c r="F358" s="307"/>
      <c r="G358" s="307"/>
      <c r="H358" s="307"/>
      <c r="I358" s="307"/>
      <c r="J358" s="307"/>
      <c r="K358" s="307"/>
    </row>
    <row r="359" spans="2:28" ht="10.5" customHeight="1" thickBot="1"/>
    <row r="360" spans="2:28" ht="29.25" customHeight="1" thickBot="1">
      <c r="C360" s="1356" t="s">
        <v>921</v>
      </c>
      <c r="D360" s="1357"/>
      <c r="E360" s="1357"/>
      <c r="F360" s="1357"/>
      <c r="G360" s="1357"/>
      <c r="H360" s="1357"/>
      <c r="I360" s="1357"/>
      <c r="J360" s="1357"/>
      <c r="K360" s="1357"/>
      <c r="L360" s="1357"/>
      <c r="M360" s="1357"/>
      <c r="N360" s="1357"/>
      <c r="O360" s="1357"/>
      <c r="P360" s="1357"/>
      <c r="Q360" s="1357"/>
      <c r="R360" s="1357"/>
      <c r="S360" s="1357"/>
      <c r="T360" s="1357"/>
      <c r="U360" s="1358"/>
      <c r="V360" s="1358"/>
      <c r="W360" s="1357"/>
      <c r="X360" s="1357"/>
      <c r="Y360" s="1357"/>
      <c r="Z360" s="1357"/>
      <c r="AA360" s="1359"/>
    </row>
    <row r="361" spans="2:28" ht="29.25" customHeight="1" thickBot="1">
      <c r="C361" s="1361" t="s">
        <v>791</v>
      </c>
      <c r="D361" s="1361"/>
      <c r="E361" s="1361"/>
      <c r="F361" s="1361"/>
      <c r="G361" s="1361"/>
      <c r="H361" s="1361"/>
      <c r="I361" s="1361"/>
      <c r="J361" s="1361"/>
      <c r="K361" s="1361"/>
      <c r="L361" s="1361"/>
      <c r="M361" s="1361"/>
      <c r="N361" s="1361"/>
      <c r="O361" s="1361"/>
      <c r="P361" s="1361"/>
      <c r="Q361" s="1361"/>
      <c r="R361" s="1361"/>
      <c r="S361" s="1361"/>
      <c r="T361" s="1361"/>
      <c r="U361" s="1358"/>
      <c r="V361" s="1358"/>
      <c r="W361" s="1361"/>
      <c r="X361" s="1361"/>
      <c r="Y361" s="1361"/>
      <c r="Z361" s="1361"/>
      <c r="AA361" s="1361"/>
    </row>
    <row r="362" spans="2:28" ht="55.5" customHeight="1" thickBot="1">
      <c r="B362" s="1429"/>
      <c r="C362" s="1430" t="s">
        <v>779</v>
      </c>
      <c r="D362" s="1431"/>
      <c r="E362" s="1431"/>
      <c r="F362" s="1432"/>
      <c r="G362" s="1431"/>
      <c r="H362" s="1431"/>
      <c r="I362" s="1431"/>
      <c r="J362" s="1431"/>
      <c r="K362" s="1433" t="s">
        <v>780</v>
      </c>
      <c r="L362" s="1434"/>
      <c r="M362" s="1435"/>
      <c r="N362" s="1434"/>
      <c r="O362" s="1434"/>
      <c r="P362" s="1430" t="s">
        <v>781</v>
      </c>
      <c r="Q362" s="1431"/>
      <c r="R362" s="1431"/>
      <c r="S362" s="1431"/>
      <c r="T362" s="1431"/>
      <c r="U362" s="1436"/>
      <c r="V362" s="1436"/>
      <c r="W362" s="1431"/>
      <c r="X362" s="1431"/>
      <c r="Y362" s="1431"/>
      <c r="Z362" s="1437"/>
      <c r="AA362" s="1438"/>
    </row>
    <row r="363" spans="2:28" ht="55.5" customHeight="1" thickBot="1">
      <c r="B363" s="1439" t="s">
        <v>782</v>
      </c>
      <c r="C363" s="1440" t="s">
        <v>407</v>
      </c>
      <c r="D363" s="1441" t="s">
        <v>87</v>
      </c>
      <c r="E363" s="1442" t="s">
        <v>24</v>
      </c>
      <c r="F363" s="1443" t="s">
        <v>189</v>
      </c>
      <c r="G363" s="1450"/>
      <c r="H363" s="1450"/>
      <c r="I363" s="1450"/>
      <c r="J363" s="1450"/>
      <c r="K363" s="1444" t="s">
        <v>474</v>
      </c>
      <c r="L363" s="1445" t="s">
        <v>783</v>
      </c>
      <c r="M363" s="1445" t="s">
        <v>573</v>
      </c>
      <c r="N363" s="1446"/>
      <c r="O363" s="1446"/>
      <c r="P363" s="1444" t="s">
        <v>190</v>
      </c>
      <c r="Q363" s="1441"/>
      <c r="R363" s="1441"/>
      <c r="S363" s="1441"/>
      <c r="T363" s="1441"/>
      <c r="U363" s="1447" t="s">
        <v>191</v>
      </c>
      <c r="V363" s="1447"/>
      <c r="W363" s="1442" t="s">
        <v>483</v>
      </c>
      <c r="X363" s="1448" t="s">
        <v>193</v>
      </c>
      <c r="Y363" s="1449" t="s">
        <v>427</v>
      </c>
      <c r="Z363" s="1450" t="s">
        <v>784</v>
      </c>
      <c r="AA363" s="1451" t="s">
        <v>787</v>
      </c>
      <c r="AB363" s="1449" t="s">
        <v>533</v>
      </c>
    </row>
    <row r="364" spans="2:28" ht="55.5" customHeight="1">
      <c r="B364" s="1452">
        <v>1</v>
      </c>
      <c r="C364" s="1453">
        <v>1</v>
      </c>
      <c r="D364" s="1454" t="s">
        <v>233</v>
      </c>
      <c r="E364" s="1455" t="s">
        <v>234</v>
      </c>
      <c r="F364" s="1456" t="s">
        <v>23</v>
      </c>
      <c r="G364" s="3049"/>
      <c r="H364" s="3049"/>
      <c r="I364" s="3049"/>
      <c r="J364" s="3049"/>
      <c r="K364" s="1457">
        <v>0</v>
      </c>
      <c r="L364" s="1458">
        <v>0</v>
      </c>
      <c r="M364" s="1458">
        <v>0</v>
      </c>
      <c r="N364" s="1459"/>
      <c r="O364" s="1459"/>
      <c r="P364" s="1460">
        <v>0</v>
      </c>
      <c r="Q364" s="1683"/>
      <c r="R364" s="1683"/>
      <c r="S364" s="1683"/>
      <c r="T364" s="1683"/>
      <c r="U364" s="1461">
        <v>0</v>
      </c>
      <c r="V364" s="1461"/>
      <c r="W364" s="1462">
        <v>0</v>
      </c>
      <c r="X364" s="1463">
        <v>0</v>
      </c>
      <c r="Y364" s="1464">
        <f t="shared" ref="Y364:Y367" si="41">SUM(P364:X364)</f>
        <v>0</v>
      </c>
      <c r="Z364" s="1465" t="e">
        <f>Y364/L364</f>
        <v>#DIV/0!</v>
      </c>
      <c r="AA364" s="1466">
        <v>1</v>
      </c>
      <c r="AB364" s="1392"/>
    </row>
    <row r="365" spans="2:28" ht="55.5" customHeight="1">
      <c r="B365" s="1452">
        <v>2</v>
      </c>
      <c r="C365" s="1467">
        <v>2</v>
      </c>
      <c r="D365" s="1304" t="s">
        <v>241</v>
      </c>
      <c r="E365" s="1305" t="s">
        <v>336</v>
      </c>
      <c r="F365" s="1456" t="s">
        <v>23</v>
      </c>
      <c r="G365" s="3049"/>
      <c r="H365" s="3049"/>
      <c r="I365" s="3049"/>
      <c r="J365" s="3049"/>
      <c r="K365" s="1457">
        <v>0</v>
      </c>
      <c r="L365" s="1458">
        <v>0</v>
      </c>
      <c r="M365" s="1458">
        <v>0</v>
      </c>
      <c r="N365" s="1459"/>
      <c r="O365" s="1459"/>
      <c r="P365" s="1457">
        <v>0</v>
      </c>
      <c r="Q365" s="1684"/>
      <c r="R365" s="1684"/>
      <c r="S365" s="1684"/>
      <c r="T365" s="1684"/>
      <c r="U365" s="1311">
        <v>0</v>
      </c>
      <c r="V365" s="1311"/>
      <c r="W365" s="1468">
        <v>0</v>
      </c>
      <c r="X365" s="1469">
        <v>0</v>
      </c>
      <c r="Y365" s="1470">
        <f t="shared" si="41"/>
        <v>0</v>
      </c>
      <c r="Z365" s="1471" t="e">
        <f>Y365/L365</f>
        <v>#DIV/0!</v>
      </c>
      <c r="AA365" s="1472">
        <v>2</v>
      </c>
      <c r="AB365" s="1405"/>
    </row>
    <row r="366" spans="2:28" ht="55.5" customHeight="1">
      <c r="B366" s="1452">
        <v>3</v>
      </c>
      <c r="C366" s="1453">
        <v>3</v>
      </c>
      <c r="D366" s="1304" t="s">
        <v>244</v>
      </c>
      <c r="E366" s="1305" t="s">
        <v>245</v>
      </c>
      <c r="F366" s="1456" t="s">
        <v>23</v>
      </c>
      <c r="G366" s="3049"/>
      <c r="H366" s="3049"/>
      <c r="I366" s="3049"/>
      <c r="J366" s="3049"/>
      <c r="K366" s="1457">
        <v>0</v>
      </c>
      <c r="L366" s="1458">
        <v>0</v>
      </c>
      <c r="M366" s="1458">
        <v>0</v>
      </c>
      <c r="N366" s="1459"/>
      <c r="O366" s="1459"/>
      <c r="P366" s="1457">
        <v>0</v>
      </c>
      <c r="Q366" s="1684"/>
      <c r="R366" s="1684"/>
      <c r="S366" s="1684"/>
      <c r="T366" s="1684"/>
      <c r="U366" s="1311">
        <v>0</v>
      </c>
      <c r="V366" s="1311"/>
      <c r="W366" s="1468">
        <v>0</v>
      </c>
      <c r="X366" s="1469">
        <v>0</v>
      </c>
      <c r="Y366" s="1470">
        <f t="shared" si="41"/>
        <v>0</v>
      </c>
      <c r="Z366" s="1471" t="e">
        <f>Y366/L366</f>
        <v>#DIV/0!</v>
      </c>
      <c r="AA366" s="1472">
        <v>3</v>
      </c>
      <c r="AB366" s="1405"/>
    </row>
    <row r="367" spans="2:28" ht="55.5" customHeight="1" thickBot="1">
      <c r="B367" s="1473">
        <v>4</v>
      </c>
      <c r="C367" s="1474">
        <v>4</v>
      </c>
      <c r="D367" s="1475" t="s">
        <v>249</v>
      </c>
      <c r="E367" s="1476" t="s">
        <v>250</v>
      </c>
      <c r="F367" s="1477" t="s">
        <v>23</v>
      </c>
      <c r="G367" s="3050"/>
      <c r="H367" s="3050"/>
      <c r="I367" s="3050"/>
      <c r="J367" s="3050"/>
      <c r="K367" s="1478">
        <v>0</v>
      </c>
      <c r="L367" s="1479">
        <v>0</v>
      </c>
      <c r="M367" s="1479">
        <v>0</v>
      </c>
      <c r="N367" s="1480"/>
      <c r="O367" s="1480"/>
      <c r="P367" s="1478">
        <v>0</v>
      </c>
      <c r="Q367" s="1685"/>
      <c r="R367" s="1685"/>
      <c r="S367" s="1685"/>
      <c r="T367" s="1685"/>
      <c r="U367" s="1481">
        <v>0</v>
      </c>
      <c r="V367" s="1481"/>
      <c r="W367" s="1482">
        <v>0</v>
      </c>
      <c r="X367" s="1483">
        <v>0</v>
      </c>
      <c r="Y367" s="1484">
        <f t="shared" si="41"/>
        <v>0</v>
      </c>
      <c r="Z367" s="1485" t="e">
        <f>Y367/L367</f>
        <v>#DIV/0!</v>
      </c>
      <c r="AA367" s="1486">
        <v>4</v>
      </c>
      <c r="AB367" s="1487"/>
    </row>
    <row r="368" spans="2:28" ht="57.75" customHeight="1" thickBot="1">
      <c r="B368" s="1488" t="s">
        <v>444</v>
      </c>
      <c r="C368" s="1489"/>
      <c r="D368" s="1489"/>
      <c r="E368" s="1489"/>
      <c r="F368" s="1490"/>
      <c r="G368" s="1490"/>
      <c r="H368" s="1490"/>
      <c r="I368" s="1490"/>
      <c r="J368" s="1490"/>
      <c r="K368" s="1491">
        <f>K367+K366+K365+K364</f>
        <v>0</v>
      </c>
      <c r="L368" s="1491">
        <f t="shared" ref="L368:Z368" si="42">L367+L366+L365+L364</f>
        <v>0</v>
      </c>
      <c r="M368" s="1491">
        <f t="shared" si="42"/>
        <v>0</v>
      </c>
      <c r="N368" s="1491"/>
      <c r="O368" s="1491"/>
      <c r="P368" s="1491">
        <f t="shared" si="42"/>
        <v>0</v>
      </c>
      <c r="Q368" s="1491"/>
      <c r="R368" s="1491"/>
      <c r="S368" s="1491"/>
      <c r="T368" s="1491"/>
      <c r="U368" s="1492">
        <f t="shared" si="42"/>
        <v>0</v>
      </c>
      <c r="V368" s="1492"/>
      <c r="W368" s="1491">
        <f t="shared" si="42"/>
        <v>0</v>
      </c>
      <c r="X368" s="1491">
        <f t="shared" si="42"/>
        <v>0</v>
      </c>
      <c r="Y368" s="1491">
        <f t="shared" si="42"/>
        <v>0</v>
      </c>
      <c r="Z368" s="1493" t="e">
        <f t="shared" si="42"/>
        <v>#DIV/0!</v>
      </c>
      <c r="AA368" s="1491"/>
      <c r="AB368" s="1494"/>
    </row>
    <row r="369" spans="2:28" ht="55.5" customHeight="1">
      <c r="B369" s="1495">
        <v>5</v>
      </c>
      <c r="C369" s="1453">
        <v>5</v>
      </c>
      <c r="D369" s="1496" t="s">
        <v>253</v>
      </c>
      <c r="E369" s="1497" t="e">
        <v>#REF!</v>
      </c>
      <c r="F369" s="1456" t="e">
        <v>#REF!</v>
      </c>
      <c r="G369" s="3049"/>
      <c r="H369" s="3049"/>
      <c r="I369" s="3049"/>
      <c r="J369" s="3049"/>
      <c r="K369" s="1457">
        <v>0</v>
      </c>
      <c r="L369" s="1458">
        <v>0</v>
      </c>
      <c r="M369" s="1458">
        <v>0</v>
      </c>
      <c r="N369" s="1459"/>
      <c r="O369" s="1459"/>
      <c r="P369" s="1457">
        <v>0</v>
      </c>
      <c r="Q369" s="1684"/>
      <c r="R369" s="1684"/>
      <c r="S369" s="1684"/>
      <c r="T369" s="1684"/>
      <c r="U369" s="1311">
        <v>0</v>
      </c>
      <c r="V369" s="1311"/>
      <c r="W369" s="1468">
        <v>0</v>
      </c>
      <c r="X369" s="1469">
        <v>0</v>
      </c>
      <c r="Y369" s="1470">
        <f t="shared" ref="Y369:Y371" si="43">SUM(P369:X369)</f>
        <v>0</v>
      </c>
      <c r="Z369" s="1465" t="e">
        <f t="shared" ref="Z369:Z394" si="44">Y369/L369</f>
        <v>#DIV/0!</v>
      </c>
      <c r="AA369" s="1466">
        <v>5</v>
      </c>
      <c r="AB369" s="1392"/>
    </row>
    <row r="370" spans="2:28" ht="55.5" customHeight="1">
      <c r="B370" s="1452">
        <v>6</v>
      </c>
      <c r="C370" s="1467">
        <v>6</v>
      </c>
      <c r="D370" s="1304" t="s">
        <v>257</v>
      </c>
      <c r="E370" s="1305" t="s">
        <v>258</v>
      </c>
      <c r="F370" s="1456" t="s">
        <v>23</v>
      </c>
      <c r="G370" s="3049"/>
      <c r="H370" s="3049"/>
      <c r="I370" s="3049"/>
      <c r="J370" s="3049"/>
      <c r="K370" s="1457">
        <v>0</v>
      </c>
      <c r="L370" s="1458">
        <v>0</v>
      </c>
      <c r="M370" s="1458">
        <v>0</v>
      </c>
      <c r="N370" s="1459"/>
      <c r="O370" s="1459"/>
      <c r="P370" s="1457">
        <v>0</v>
      </c>
      <c r="Q370" s="1684"/>
      <c r="R370" s="1684"/>
      <c r="S370" s="1684"/>
      <c r="T370" s="1684"/>
      <c r="U370" s="1311">
        <v>0</v>
      </c>
      <c r="V370" s="1311"/>
      <c r="W370" s="1468">
        <v>0</v>
      </c>
      <c r="X370" s="1469">
        <v>0</v>
      </c>
      <c r="Y370" s="1470">
        <f t="shared" si="43"/>
        <v>0</v>
      </c>
      <c r="Z370" s="1471" t="e">
        <f t="shared" si="44"/>
        <v>#DIV/0!</v>
      </c>
      <c r="AA370" s="1472">
        <v>6</v>
      </c>
      <c r="AB370" s="1405"/>
    </row>
    <row r="371" spans="2:28" ht="55.5" customHeight="1" thickBot="1">
      <c r="B371" s="1473">
        <v>7</v>
      </c>
      <c r="C371" s="1498">
        <v>7</v>
      </c>
      <c r="D371" s="1475" t="s">
        <v>261</v>
      </c>
      <c r="E371" s="1476" t="e">
        <v>#REF!</v>
      </c>
      <c r="F371" s="1477" t="s">
        <v>23</v>
      </c>
      <c r="G371" s="3050"/>
      <c r="H371" s="3050"/>
      <c r="I371" s="3050"/>
      <c r="J371" s="3050"/>
      <c r="K371" s="1478">
        <v>0</v>
      </c>
      <c r="L371" s="1479">
        <v>0</v>
      </c>
      <c r="M371" s="1479">
        <v>0</v>
      </c>
      <c r="N371" s="1480"/>
      <c r="O371" s="1480"/>
      <c r="P371" s="1478">
        <v>0</v>
      </c>
      <c r="Q371" s="1685"/>
      <c r="R371" s="1685"/>
      <c r="S371" s="1685"/>
      <c r="T371" s="1685"/>
      <c r="U371" s="1481">
        <v>0</v>
      </c>
      <c r="V371" s="1481"/>
      <c r="W371" s="1482">
        <v>0</v>
      </c>
      <c r="X371" s="1483">
        <v>0</v>
      </c>
      <c r="Y371" s="1484">
        <f t="shared" si="43"/>
        <v>0</v>
      </c>
      <c r="Z371" s="1485" t="e">
        <f t="shared" si="44"/>
        <v>#DIV/0!</v>
      </c>
      <c r="AA371" s="1486">
        <v>7</v>
      </c>
      <c r="AB371" s="1487"/>
    </row>
    <row r="372" spans="2:28" ht="57.75" customHeight="1" thickBot="1">
      <c r="B372" s="1488" t="s">
        <v>748</v>
      </c>
      <c r="C372" s="1489"/>
      <c r="D372" s="1489"/>
      <c r="E372" s="1489"/>
      <c r="F372" s="1490"/>
      <c r="G372" s="1490"/>
      <c r="H372" s="1490"/>
      <c r="I372" s="1490"/>
      <c r="J372" s="1490"/>
      <c r="K372" s="1491">
        <f>K371+K370+K369</f>
        <v>0</v>
      </c>
      <c r="L372" s="1491">
        <f t="shared" ref="L372:Y372" si="45">L371+L370+L369</f>
        <v>0</v>
      </c>
      <c r="M372" s="1491">
        <f t="shared" si="45"/>
        <v>0</v>
      </c>
      <c r="N372" s="1491"/>
      <c r="O372" s="1491"/>
      <c r="P372" s="1491">
        <f t="shared" si="45"/>
        <v>0</v>
      </c>
      <c r="Q372" s="1491"/>
      <c r="R372" s="1491"/>
      <c r="S372" s="1491"/>
      <c r="T372" s="1491"/>
      <c r="U372" s="1492">
        <f t="shared" si="45"/>
        <v>0</v>
      </c>
      <c r="V372" s="1492"/>
      <c r="W372" s="1491">
        <f t="shared" si="45"/>
        <v>0</v>
      </c>
      <c r="X372" s="1491">
        <f t="shared" si="45"/>
        <v>0</v>
      </c>
      <c r="Y372" s="1491">
        <f t="shared" si="45"/>
        <v>0</v>
      </c>
      <c r="Z372" s="1493" t="e">
        <f t="shared" si="44"/>
        <v>#DIV/0!</v>
      </c>
      <c r="AA372" s="1499"/>
      <c r="AB372" s="1500"/>
    </row>
    <row r="373" spans="2:28" ht="55.5" customHeight="1">
      <c r="B373" s="1495">
        <v>8</v>
      </c>
      <c r="C373" s="1453">
        <v>8</v>
      </c>
      <c r="D373" s="1496" t="s">
        <v>265</v>
      </c>
      <c r="E373" s="1497" t="s">
        <v>262</v>
      </c>
      <c r="F373" s="1456" t="s">
        <v>23</v>
      </c>
      <c r="G373" s="3049"/>
      <c r="H373" s="3049"/>
      <c r="I373" s="3049"/>
      <c r="J373" s="3049"/>
      <c r="K373" s="1457">
        <v>0</v>
      </c>
      <c r="L373" s="1458">
        <v>0</v>
      </c>
      <c r="M373" s="1458">
        <v>0</v>
      </c>
      <c r="N373" s="1459"/>
      <c r="O373" s="1459"/>
      <c r="P373" s="1457">
        <v>0</v>
      </c>
      <c r="Q373" s="1684"/>
      <c r="R373" s="1684"/>
      <c r="S373" s="1684"/>
      <c r="T373" s="1684"/>
      <c r="U373" s="1311">
        <v>0</v>
      </c>
      <c r="V373" s="1311"/>
      <c r="W373" s="1468">
        <v>0</v>
      </c>
      <c r="X373" s="1469">
        <v>0</v>
      </c>
      <c r="Y373" s="1470">
        <f t="shared" ref="Y373:Y375" si="46">SUM(P373:X373)</f>
        <v>0</v>
      </c>
      <c r="Z373" s="1465" t="e">
        <f t="shared" si="44"/>
        <v>#DIV/0!</v>
      </c>
      <c r="AA373" s="1466">
        <v>8</v>
      </c>
      <c r="AB373" s="1392"/>
    </row>
    <row r="374" spans="2:28" ht="55.5" customHeight="1">
      <c r="B374" s="1452">
        <v>9</v>
      </c>
      <c r="C374" s="1453">
        <v>9</v>
      </c>
      <c r="D374" s="1304" t="s">
        <v>268</v>
      </c>
      <c r="E374" s="1305" t="s">
        <v>269</v>
      </c>
      <c r="F374" s="1456" t="s">
        <v>23</v>
      </c>
      <c r="G374" s="3049"/>
      <c r="H374" s="3049"/>
      <c r="I374" s="3049"/>
      <c r="J374" s="3049"/>
      <c r="K374" s="1457">
        <v>0</v>
      </c>
      <c r="L374" s="1458">
        <v>0</v>
      </c>
      <c r="M374" s="1458">
        <v>0</v>
      </c>
      <c r="N374" s="1459"/>
      <c r="O374" s="1459"/>
      <c r="P374" s="1457">
        <v>0</v>
      </c>
      <c r="Q374" s="1684"/>
      <c r="R374" s="1684"/>
      <c r="S374" s="1684"/>
      <c r="T374" s="1684"/>
      <c r="U374" s="1311">
        <v>0</v>
      </c>
      <c r="V374" s="1311"/>
      <c r="W374" s="1468">
        <v>0</v>
      </c>
      <c r="X374" s="1469">
        <v>0</v>
      </c>
      <c r="Y374" s="1470">
        <f t="shared" si="46"/>
        <v>0</v>
      </c>
      <c r="Z374" s="1471" t="e">
        <f t="shared" si="44"/>
        <v>#DIV/0!</v>
      </c>
      <c r="AA374" s="1472">
        <v>9</v>
      </c>
      <c r="AB374" s="1405"/>
    </row>
    <row r="375" spans="2:28" ht="55.5" customHeight="1" thickBot="1">
      <c r="B375" s="1501">
        <v>10</v>
      </c>
      <c r="C375" s="1502">
        <v>10</v>
      </c>
      <c r="D375" s="1475" t="s">
        <v>273</v>
      </c>
      <c r="E375" s="1476" t="s">
        <v>274</v>
      </c>
      <c r="F375" s="1477" t="s">
        <v>23</v>
      </c>
      <c r="G375" s="3050"/>
      <c r="H375" s="3050"/>
      <c r="I375" s="3050"/>
      <c r="J375" s="3050"/>
      <c r="K375" s="1478">
        <v>0</v>
      </c>
      <c r="L375" s="1479">
        <v>0</v>
      </c>
      <c r="M375" s="1479">
        <v>0</v>
      </c>
      <c r="N375" s="1480"/>
      <c r="O375" s="1480"/>
      <c r="P375" s="1478">
        <v>0</v>
      </c>
      <c r="Q375" s="1685"/>
      <c r="R375" s="1685"/>
      <c r="S375" s="1685"/>
      <c r="T375" s="1685"/>
      <c r="U375" s="1481">
        <v>0</v>
      </c>
      <c r="V375" s="1481"/>
      <c r="W375" s="1482">
        <v>0</v>
      </c>
      <c r="X375" s="1483">
        <v>0</v>
      </c>
      <c r="Y375" s="1484">
        <f t="shared" si="46"/>
        <v>0</v>
      </c>
      <c r="Z375" s="1485" t="e">
        <f t="shared" si="44"/>
        <v>#DIV/0!</v>
      </c>
      <c r="AA375" s="1486">
        <v>10</v>
      </c>
      <c r="AB375" s="1487"/>
    </row>
    <row r="376" spans="2:28" ht="57.75" customHeight="1" thickBot="1">
      <c r="B376" s="1503" t="s">
        <v>792</v>
      </c>
      <c r="C376" s="1504"/>
      <c r="D376" s="1504"/>
      <c r="E376" s="1504"/>
      <c r="F376" s="1505"/>
      <c r="G376" s="1505"/>
      <c r="H376" s="1505"/>
      <c r="I376" s="1505"/>
      <c r="J376" s="1505"/>
      <c r="K376" s="1491">
        <f>K375+K374+K373</f>
        <v>0</v>
      </c>
      <c r="L376" s="1491">
        <f t="shared" ref="L376:Y376" si="47">L375+L374+L373</f>
        <v>0</v>
      </c>
      <c r="M376" s="1491">
        <f t="shared" si="47"/>
        <v>0</v>
      </c>
      <c r="N376" s="1491"/>
      <c r="O376" s="1491"/>
      <c r="P376" s="1491">
        <f t="shared" si="47"/>
        <v>0</v>
      </c>
      <c r="Q376" s="1491"/>
      <c r="R376" s="1491"/>
      <c r="S376" s="1491"/>
      <c r="T376" s="1491"/>
      <c r="U376" s="1492">
        <f t="shared" si="47"/>
        <v>0</v>
      </c>
      <c r="V376" s="1492"/>
      <c r="W376" s="1491">
        <f t="shared" si="47"/>
        <v>0</v>
      </c>
      <c r="X376" s="1491">
        <f t="shared" si="47"/>
        <v>0</v>
      </c>
      <c r="Y376" s="1491">
        <f t="shared" si="47"/>
        <v>0</v>
      </c>
      <c r="Z376" s="1493" t="e">
        <f t="shared" si="44"/>
        <v>#DIV/0!</v>
      </c>
      <c r="AA376" s="1499"/>
      <c r="AB376" s="1500"/>
    </row>
    <row r="377" spans="2:28" ht="55.5" customHeight="1">
      <c r="B377" s="1506">
        <v>11</v>
      </c>
      <c r="C377" s="1382">
        <v>11</v>
      </c>
      <c r="D377" s="1496" t="s">
        <v>277</v>
      </c>
      <c r="E377" s="1497" t="s">
        <v>278</v>
      </c>
      <c r="F377" s="1456" t="s">
        <v>216</v>
      </c>
      <c r="G377" s="3049"/>
      <c r="H377" s="3049"/>
      <c r="I377" s="3049"/>
      <c r="J377" s="3049"/>
      <c r="K377" s="1457">
        <v>0</v>
      </c>
      <c r="L377" s="1458">
        <v>0</v>
      </c>
      <c r="M377" s="1458">
        <v>0</v>
      </c>
      <c r="N377" s="1459"/>
      <c r="O377" s="1459"/>
      <c r="P377" s="1457">
        <v>0</v>
      </c>
      <c r="Q377" s="1684"/>
      <c r="R377" s="1684"/>
      <c r="S377" s="1684"/>
      <c r="T377" s="1684"/>
      <c r="U377" s="1311">
        <v>0</v>
      </c>
      <c r="V377" s="1311"/>
      <c r="W377" s="1468">
        <v>0</v>
      </c>
      <c r="X377" s="1469">
        <v>0</v>
      </c>
      <c r="Y377" s="1470">
        <f t="shared" ref="Y377:Y378" si="48">SUM(P377:X377)</f>
        <v>0</v>
      </c>
      <c r="Z377" s="1465" t="e">
        <f t="shared" si="44"/>
        <v>#DIV/0!</v>
      </c>
      <c r="AA377" s="1466">
        <v>11</v>
      </c>
      <c r="AB377" s="1392"/>
    </row>
    <row r="378" spans="2:28" ht="55.5" customHeight="1" thickBot="1">
      <c r="B378" s="1501">
        <v>12</v>
      </c>
      <c r="C378" s="1502">
        <v>12</v>
      </c>
      <c r="D378" s="1475" t="s">
        <v>281</v>
      </c>
      <c r="E378" s="1476" t="s">
        <v>282</v>
      </c>
      <c r="F378" s="1477" t="s">
        <v>23</v>
      </c>
      <c r="G378" s="3050"/>
      <c r="H378" s="3050"/>
      <c r="I378" s="3050"/>
      <c r="J378" s="3050"/>
      <c r="K378" s="1478">
        <v>0</v>
      </c>
      <c r="L378" s="1479">
        <v>0</v>
      </c>
      <c r="M378" s="1479">
        <v>0</v>
      </c>
      <c r="N378" s="1480"/>
      <c r="O378" s="1480"/>
      <c r="P378" s="1478">
        <v>0</v>
      </c>
      <c r="Q378" s="1685"/>
      <c r="R378" s="1685"/>
      <c r="S378" s="1685"/>
      <c r="T378" s="1685"/>
      <c r="U378" s="1481">
        <v>0</v>
      </c>
      <c r="V378" s="1481"/>
      <c r="W378" s="1482">
        <v>0</v>
      </c>
      <c r="X378" s="1483">
        <v>0</v>
      </c>
      <c r="Y378" s="1484">
        <f t="shared" si="48"/>
        <v>0</v>
      </c>
      <c r="Z378" s="1485" t="e">
        <f t="shared" si="44"/>
        <v>#DIV/0!</v>
      </c>
      <c r="AA378" s="1486">
        <v>12</v>
      </c>
      <c r="AB378" s="1487"/>
    </row>
    <row r="379" spans="2:28" ht="57.75" customHeight="1" thickBot="1">
      <c r="B379" s="1503" t="s">
        <v>793</v>
      </c>
      <c r="C379" s="1504"/>
      <c r="D379" s="1504"/>
      <c r="E379" s="1504"/>
      <c r="F379" s="1505"/>
      <c r="G379" s="1505"/>
      <c r="H379" s="1505"/>
      <c r="I379" s="1505"/>
      <c r="J379" s="1505"/>
      <c r="K379" s="1491">
        <f>K378+K377</f>
        <v>0</v>
      </c>
      <c r="L379" s="1491">
        <f t="shared" ref="L379:Y379" si="49">L378+L377</f>
        <v>0</v>
      </c>
      <c r="M379" s="1491">
        <f t="shared" si="49"/>
        <v>0</v>
      </c>
      <c r="N379" s="1491"/>
      <c r="O379" s="1491"/>
      <c r="P379" s="1491">
        <f t="shared" si="49"/>
        <v>0</v>
      </c>
      <c r="Q379" s="1491"/>
      <c r="R379" s="1491"/>
      <c r="S379" s="1491"/>
      <c r="T379" s="1491"/>
      <c r="U379" s="1492">
        <f t="shared" si="49"/>
        <v>0</v>
      </c>
      <c r="V379" s="1492"/>
      <c r="W379" s="1491">
        <f t="shared" si="49"/>
        <v>0</v>
      </c>
      <c r="X379" s="1491">
        <f t="shared" si="49"/>
        <v>0</v>
      </c>
      <c r="Y379" s="1491">
        <f t="shared" si="49"/>
        <v>0</v>
      </c>
      <c r="Z379" s="1493" t="e">
        <f t="shared" si="44"/>
        <v>#DIV/0!</v>
      </c>
      <c r="AA379" s="1499"/>
      <c r="AB379" s="1500"/>
    </row>
    <row r="380" spans="2:28" ht="55.5" customHeight="1">
      <c r="B380" s="1506">
        <v>13</v>
      </c>
      <c r="C380" s="1382">
        <v>13</v>
      </c>
      <c r="D380" s="1496" t="s">
        <v>285</v>
      </c>
      <c r="E380" s="1497" t="s">
        <v>286</v>
      </c>
      <c r="F380" s="1456" t="s">
        <v>23</v>
      </c>
      <c r="G380" s="3049"/>
      <c r="H380" s="3049"/>
      <c r="I380" s="3049"/>
      <c r="J380" s="3049"/>
      <c r="K380" s="1457">
        <v>0</v>
      </c>
      <c r="L380" s="1458">
        <v>0</v>
      </c>
      <c r="M380" s="1458">
        <v>0</v>
      </c>
      <c r="N380" s="1459"/>
      <c r="O380" s="1459"/>
      <c r="P380" s="1457">
        <v>0</v>
      </c>
      <c r="Q380" s="1684"/>
      <c r="R380" s="1684"/>
      <c r="S380" s="1684"/>
      <c r="T380" s="1684"/>
      <c r="U380" s="1311">
        <v>0</v>
      </c>
      <c r="V380" s="1311"/>
      <c r="W380" s="1468">
        <v>0</v>
      </c>
      <c r="X380" s="1469">
        <v>0</v>
      </c>
      <c r="Y380" s="1470">
        <f t="shared" ref="Y380:Y381" si="50">SUM(P380:X380)</f>
        <v>0</v>
      </c>
      <c r="Z380" s="1465" t="e">
        <f t="shared" si="44"/>
        <v>#DIV/0!</v>
      </c>
      <c r="AA380" s="1466">
        <v>13</v>
      </c>
      <c r="AB380" s="1392"/>
    </row>
    <row r="381" spans="2:28" ht="55.5" customHeight="1" thickBot="1">
      <c r="B381" s="1501">
        <v>14</v>
      </c>
      <c r="C381" s="1502">
        <v>14</v>
      </c>
      <c r="D381" s="1475" t="s">
        <v>289</v>
      </c>
      <c r="E381" s="1476" t="s">
        <v>290</v>
      </c>
      <c r="F381" s="1477" t="s">
        <v>23</v>
      </c>
      <c r="G381" s="3050"/>
      <c r="H381" s="3050"/>
      <c r="I381" s="3050"/>
      <c r="J381" s="3050"/>
      <c r="K381" s="1478">
        <v>0</v>
      </c>
      <c r="L381" s="1479">
        <v>0</v>
      </c>
      <c r="M381" s="1479">
        <v>0</v>
      </c>
      <c r="N381" s="1480"/>
      <c r="O381" s="1480"/>
      <c r="P381" s="1478">
        <v>0</v>
      </c>
      <c r="Q381" s="1685"/>
      <c r="R381" s="1685"/>
      <c r="S381" s="1685"/>
      <c r="T381" s="1685"/>
      <c r="U381" s="1481">
        <v>0</v>
      </c>
      <c r="V381" s="1481"/>
      <c r="W381" s="1482">
        <v>0</v>
      </c>
      <c r="X381" s="1483">
        <v>0</v>
      </c>
      <c r="Y381" s="1484">
        <f t="shared" si="50"/>
        <v>0</v>
      </c>
      <c r="Z381" s="1485" t="e">
        <f t="shared" si="44"/>
        <v>#DIV/0!</v>
      </c>
      <c r="AA381" s="1486">
        <v>14</v>
      </c>
      <c r="AB381" s="1487"/>
    </row>
    <row r="382" spans="2:28" ht="57.75" customHeight="1" thickBot="1">
      <c r="B382" s="1488" t="s">
        <v>794</v>
      </c>
      <c r="C382" s="1489"/>
      <c r="D382" s="1489"/>
      <c r="E382" s="1489"/>
      <c r="F382" s="1490"/>
      <c r="G382" s="1490"/>
      <c r="H382" s="1490"/>
      <c r="I382" s="1490"/>
      <c r="J382" s="1490"/>
      <c r="K382" s="1491">
        <f>K381+K380</f>
        <v>0</v>
      </c>
      <c r="L382" s="1491">
        <f t="shared" ref="L382:Y382" si="51">L381+L380</f>
        <v>0</v>
      </c>
      <c r="M382" s="1491">
        <f t="shared" si="51"/>
        <v>0</v>
      </c>
      <c r="N382" s="1491"/>
      <c r="O382" s="1491"/>
      <c r="P382" s="1491">
        <f t="shared" si="51"/>
        <v>0</v>
      </c>
      <c r="Q382" s="1491"/>
      <c r="R382" s="1491"/>
      <c r="S382" s="1491"/>
      <c r="T382" s="1491"/>
      <c r="U382" s="1492">
        <f t="shared" si="51"/>
        <v>0</v>
      </c>
      <c r="V382" s="1492"/>
      <c r="W382" s="1491">
        <f t="shared" si="51"/>
        <v>0</v>
      </c>
      <c r="X382" s="1491">
        <f t="shared" si="51"/>
        <v>0</v>
      </c>
      <c r="Y382" s="1491">
        <f t="shared" si="51"/>
        <v>0</v>
      </c>
      <c r="Z382" s="1493" t="e">
        <f t="shared" si="44"/>
        <v>#DIV/0!</v>
      </c>
      <c r="AA382" s="1499"/>
      <c r="AB382" s="1500"/>
    </row>
    <row r="383" spans="2:28" ht="55.5" customHeight="1">
      <c r="B383" s="1506">
        <v>15</v>
      </c>
      <c r="C383" s="1382">
        <v>15</v>
      </c>
      <c r="D383" s="1496" t="s">
        <v>293</v>
      </c>
      <c r="E383" s="1497" t="s">
        <v>294</v>
      </c>
      <c r="F383" s="1456" t="s">
        <v>23</v>
      </c>
      <c r="G383" s="3049"/>
      <c r="H383" s="3049"/>
      <c r="I383" s="3049"/>
      <c r="J383" s="3049"/>
      <c r="K383" s="1457">
        <v>0</v>
      </c>
      <c r="L383" s="1458">
        <v>0</v>
      </c>
      <c r="M383" s="1458">
        <v>0</v>
      </c>
      <c r="N383" s="1459"/>
      <c r="O383" s="1459"/>
      <c r="P383" s="1457">
        <v>0</v>
      </c>
      <c r="Q383" s="1684"/>
      <c r="R383" s="1684"/>
      <c r="S383" s="1684"/>
      <c r="T383" s="1684"/>
      <c r="U383" s="1311">
        <v>0</v>
      </c>
      <c r="V383" s="1311"/>
      <c r="W383" s="1468">
        <v>0</v>
      </c>
      <c r="X383" s="1469">
        <v>0</v>
      </c>
      <c r="Y383" s="1470">
        <f t="shared" ref="Y383:Y385" si="52">SUM(P383:X383)</f>
        <v>0</v>
      </c>
      <c r="Z383" s="1465" t="e">
        <f t="shared" si="44"/>
        <v>#DIV/0!</v>
      </c>
      <c r="AA383" s="1466">
        <v>15</v>
      </c>
      <c r="AB383" s="1392"/>
    </row>
    <row r="384" spans="2:28" ht="55.5" customHeight="1">
      <c r="B384" s="1302">
        <v>16</v>
      </c>
      <c r="C384" s="1394">
        <v>16</v>
      </c>
      <c r="D384" s="1304" t="s">
        <v>297</v>
      </c>
      <c r="E384" s="1305" t="s">
        <v>298</v>
      </c>
      <c r="F384" s="1456" t="s">
        <v>23</v>
      </c>
      <c r="G384" s="3049"/>
      <c r="H384" s="3049"/>
      <c r="I384" s="3049"/>
      <c r="J384" s="3049"/>
      <c r="K384" s="1457">
        <v>0</v>
      </c>
      <c r="L384" s="1458">
        <v>0</v>
      </c>
      <c r="M384" s="1458">
        <v>0</v>
      </c>
      <c r="N384" s="1459"/>
      <c r="O384" s="1459"/>
      <c r="P384" s="1457">
        <v>0</v>
      </c>
      <c r="Q384" s="1684"/>
      <c r="R384" s="1684"/>
      <c r="S384" s="1684"/>
      <c r="T384" s="1684"/>
      <c r="U384" s="1311">
        <v>0</v>
      </c>
      <c r="V384" s="1311"/>
      <c r="W384" s="1468">
        <v>0</v>
      </c>
      <c r="X384" s="1469">
        <v>0</v>
      </c>
      <c r="Y384" s="1470">
        <f t="shared" si="52"/>
        <v>0</v>
      </c>
      <c r="Z384" s="1471" t="e">
        <f t="shared" si="44"/>
        <v>#DIV/0!</v>
      </c>
      <c r="AA384" s="1472">
        <v>16</v>
      </c>
      <c r="AB384" s="1405"/>
    </row>
    <row r="385" spans="2:28" ht="55.5" customHeight="1" thickBot="1">
      <c r="B385" s="1501">
        <v>17</v>
      </c>
      <c r="C385" s="1507">
        <v>17</v>
      </c>
      <c r="D385" s="1475" t="s">
        <v>749</v>
      </c>
      <c r="E385" s="1476" t="s">
        <v>22</v>
      </c>
      <c r="F385" s="1477" t="s">
        <v>23</v>
      </c>
      <c r="G385" s="3050"/>
      <c r="H385" s="3050"/>
      <c r="I385" s="3050"/>
      <c r="J385" s="3050"/>
      <c r="K385" s="1478">
        <v>0</v>
      </c>
      <c r="L385" s="1479">
        <v>0</v>
      </c>
      <c r="M385" s="1479">
        <v>0</v>
      </c>
      <c r="N385" s="1480"/>
      <c r="O385" s="1480"/>
      <c r="P385" s="1478">
        <v>0</v>
      </c>
      <c r="Q385" s="1685"/>
      <c r="R385" s="1685"/>
      <c r="S385" s="1685"/>
      <c r="T385" s="1685"/>
      <c r="U385" s="1481">
        <v>0</v>
      </c>
      <c r="V385" s="1481"/>
      <c r="W385" s="1482">
        <v>0</v>
      </c>
      <c r="X385" s="1483">
        <v>0</v>
      </c>
      <c r="Y385" s="1484">
        <f t="shared" si="52"/>
        <v>0</v>
      </c>
      <c r="Z385" s="1485" t="e">
        <f t="shared" si="44"/>
        <v>#DIV/0!</v>
      </c>
      <c r="AA385" s="1486">
        <v>17</v>
      </c>
      <c r="AB385" s="1487"/>
    </row>
    <row r="386" spans="2:28" ht="57.75" customHeight="1" thickBot="1">
      <c r="B386" s="1503" t="s">
        <v>795</v>
      </c>
      <c r="C386" s="1504"/>
      <c r="D386" s="1504"/>
      <c r="E386" s="1504"/>
      <c r="F386" s="1505"/>
      <c r="G386" s="1505"/>
      <c r="H386" s="1505"/>
      <c r="I386" s="1505"/>
      <c r="J386" s="1505"/>
      <c r="K386" s="1491">
        <f>K385+K384+K383</f>
        <v>0</v>
      </c>
      <c r="L386" s="1491">
        <f t="shared" ref="L386:Y386" si="53">L385+L384+L383</f>
        <v>0</v>
      </c>
      <c r="M386" s="1491">
        <f t="shared" si="53"/>
        <v>0</v>
      </c>
      <c r="N386" s="1491"/>
      <c r="O386" s="1491"/>
      <c r="P386" s="1491">
        <f t="shared" si="53"/>
        <v>0</v>
      </c>
      <c r="Q386" s="1491"/>
      <c r="R386" s="1491"/>
      <c r="S386" s="1491"/>
      <c r="T386" s="1491"/>
      <c r="U386" s="1492">
        <f t="shared" si="53"/>
        <v>0</v>
      </c>
      <c r="V386" s="1492"/>
      <c r="W386" s="1491">
        <f t="shared" si="53"/>
        <v>0</v>
      </c>
      <c r="X386" s="1491">
        <f t="shared" si="53"/>
        <v>0</v>
      </c>
      <c r="Y386" s="1491">
        <f t="shared" si="53"/>
        <v>0</v>
      </c>
      <c r="Z386" s="1493" t="e">
        <f t="shared" si="44"/>
        <v>#DIV/0!</v>
      </c>
      <c r="AA386" s="1499"/>
      <c r="AB386" s="1500"/>
    </row>
    <row r="387" spans="2:28" ht="30">
      <c r="B387" s="1506">
        <v>18</v>
      </c>
      <c r="C387" s="1382">
        <v>18</v>
      </c>
      <c r="D387" s="1496" t="s">
        <v>750</v>
      </c>
      <c r="E387" s="1497" t="s">
        <v>306</v>
      </c>
      <c r="F387" s="1456" t="s">
        <v>23</v>
      </c>
      <c r="G387" s="3049"/>
      <c r="H387" s="3049"/>
      <c r="I387" s="3049"/>
      <c r="J387" s="3049"/>
      <c r="K387" s="1457">
        <v>0</v>
      </c>
      <c r="L387" s="1458">
        <v>0</v>
      </c>
      <c r="M387" s="1458">
        <v>0</v>
      </c>
      <c r="N387" s="1459"/>
      <c r="O387" s="1459"/>
      <c r="P387" s="1457">
        <v>0</v>
      </c>
      <c r="Q387" s="1684"/>
      <c r="R387" s="1684"/>
      <c r="S387" s="1684"/>
      <c r="T387" s="1684"/>
      <c r="U387" s="1311">
        <v>0</v>
      </c>
      <c r="V387" s="1311"/>
      <c r="W387" s="1468">
        <v>0</v>
      </c>
      <c r="X387" s="1469">
        <v>0</v>
      </c>
      <c r="Y387" s="1470">
        <f t="shared" ref="Y387:Y389" si="54">SUM(P387:X387)</f>
        <v>0</v>
      </c>
      <c r="Z387" s="1465" t="e">
        <f t="shared" si="44"/>
        <v>#DIV/0!</v>
      </c>
      <c r="AA387" s="1466">
        <v>18</v>
      </c>
      <c r="AB387" s="1392"/>
    </row>
    <row r="388" spans="2:28" ht="56.25" customHeight="1">
      <c r="B388" s="1302">
        <v>19</v>
      </c>
      <c r="C388" s="1382">
        <v>19</v>
      </c>
      <c r="D388" s="1304" t="s">
        <v>309</v>
      </c>
      <c r="E388" s="1305" t="s">
        <v>310</v>
      </c>
      <c r="F388" s="1456" t="s">
        <v>23</v>
      </c>
      <c r="G388" s="3049"/>
      <c r="H388" s="3049"/>
      <c r="I388" s="3049"/>
      <c r="J388" s="3049"/>
      <c r="K388" s="1457">
        <v>0</v>
      </c>
      <c r="L388" s="1458">
        <v>0</v>
      </c>
      <c r="M388" s="1458">
        <v>0</v>
      </c>
      <c r="N388" s="1459"/>
      <c r="O388" s="1459"/>
      <c r="P388" s="1457">
        <v>0</v>
      </c>
      <c r="Q388" s="1684"/>
      <c r="R388" s="1684"/>
      <c r="S388" s="1684"/>
      <c r="T388" s="1684"/>
      <c r="U388" s="1311">
        <v>0</v>
      </c>
      <c r="V388" s="1311"/>
      <c r="W388" s="1468">
        <v>0</v>
      </c>
      <c r="X388" s="1469">
        <v>0</v>
      </c>
      <c r="Y388" s="1470">
        <f t="shared" si="54"/>
        <v>0</v>
      </c>
      <c r="Z388" s="1471" t="e">
        <f t="shared" si="44"/>
        <v>#DIV/0!</v>
      </c>
      <c r="AA388" s="1472">
        <v>19</v>
      </c>
      <c r="AB388" s="1405"/>
    </row>
    <row r="389" spans="2:28" ht="56.25" customHeight="1" thickBot="1">
      <c r="B389" s="1501">
        <v>20</v>
      </c>
      <c r="C389" s="1502">
        <v>20</v>
      </c>
      <c r="D389" s="1475" t="s">
        <v>313</v>
      </c>
      <c r="E389" s="1476" t="s">
        <v>314</v>
      </c>
      <c r="F389" s="1477" t="s">
        <v>23</v>
      </c>
      <c r="G389" s="3050"/>
      <c r="H389" s="3050"/>
      <c r="I389" s="3050"/>
      <c r="J389" s="3050"/>
      <c r="K389" s="1478">
        <v>0</v>
      </c>
      <c r="L389" s="1479">
        <v>0</v>
      </c>
      <c r="M389" s="1479">
        <v>0</v>
      </c>
      <c r="N389" s="1480"/>
      <c r="O389" s="1480"/>
      <c r="P389" s="1478">
        <v>0</v>
      </c>
      <c r="Q389" s="1685"/>
      <c r="R389" s="1685"/>
      <c r="S389" s="1685"/>
      <c r="T389" s="1685"/>
      <c r="U389" s="1481">
        <v>0</v>
      </c>
      <c r="V389" s="1481"/>
      <c r="W389" s="1482">
        <v>0</v>
      </c>
      <c r="X389" s="1483">
        <v>0</v>
      </c>
      <c r="Y389" s="1484">
        <f t="shared" si="54"/>
        <v>0</v>
      </c>
      <c r="Z389" s="1485" t="e">
        <f t="shared" si="44"/>
        <v>#DIV/0!</v>
      </c>
      <c r="AA389" s="1486">
        <v>20</v>
      </c>
      <c r="AB389" s="1487"/>
    </row>
    <row r="390" spans="2:28" ht="57.75" customHeight="1" thickBot="1">
      <c r="B390" s="1503" t="s">
        <v>796</v>
      </c>
      <c r="C390" s="1504"/>
      <c r="D390" s="1504"/>
      <c r="E390" s="1504"/>
      <c r="F390" s="1505"/>
      <c r="G390" s="1505"/>
      <c r="H390" s="1505"/>
      <c r="I390" s="1505"/>
      <c r="J390" s="1505"/>
      <c r="K390" s="1491">
        <f>K389+K388+K387</f>
        <v>0</v>
      </c>
      <c r="L390" s="1491">
        <f t="shared" ref="L390:X390" si="55">L389+L388+L387</f>
        <v>0</v>
      </c>
      <c r="M390" s="1491">
        <f t="shared" si="55"/>
        <v>0</v>
      </c>
      <c r="N390" s="1491"/>
      <c r="O390" s="1491"/>
      <c r="P390" s="1491">
        <f t="shared" si="55"/>
        <v>0</v>
      </c>
      <c r="Q390" s="1491"/>
      <c r="R390" s="1491"/>
      <c r="S390" s="1491"/>
      <c r="T390" s="1491"/>
      <c r="U390" s="1492">
        <f t="shared" si="55"/>
        <v>0</v>
      </c>
      <c r="V390" s="1492"/>
      <c r="W390" s="1491">
        <f t="shared" si="55"/>
        <v>0</v>
      </c>
      <c r="X390" s="1491">
        <f t="shared" si="55"/>
        <v>0</v>
      </c>
      <c r="Y390" s="1491"/>
      <c r="Z390" s="1493" t="e">
        <f t="shared" si="44"/>
        <v>#DIV/0!</v>
      </c>
      <c r="AA390" s="1499"/>
      <c r="AB390" s="1500"/>
    </row>
    <row r="391" spans="2:28" ht="30">
      <c r="B391" s="1508">
        <v>21</v>
      </c>
      <c r="C391" s="1508">
        <v>21</v>
      </c>
      <c r="D391" s="1496" t="s">
        <v>751</v>
      </c>
      <c r="E391" s="1497" t="s">
        <v>318</v>
      </c>
      <c r="F391" s="1456" t="s">
        <v>216</v>
      </c>
      <c r="G391" s="3049"/>
      <c r="H391" s="3049"/>
      <c r="I391" s="3049"/>
      <c r="J391" s="3049"/>
      <c r="K391" s="1457">
        <v>0</v>
      </c>
      <c r="L391" s="1458">
        <v>0</v>
      </c>
      <c r="M391" s="1458">
        <v>0</v>
      </c>
      <c r="N391" s="1459"/>
      <c r="O391" s="1459"/>
      <c r="P391" s="1457">
        <v>0</v>
      </c>
      <c r="Q391" s="1684"/>
      <c r="R391" s="1684"/>
      <c r="S391" s="1684"/>
      <c r="T391" s="1684"/>
      <c r="U391" s="1311">
        <v>0</v>
      </c>
      <c r="V391" s="1311"/>
      <c r="W391" s="1468">
        <v>0</v>
      </c>
      <c r="X391" s="1469">
        <v>0</v>
      </c>
      <c r="Y391" s="1470">
        <f t="shared" ref="Y391:Y392" si="56">SUM(P391:X391)</f>
        <v>0</v>
      </c>
      <c r="Z391" s="1465" t="e">
        <f t="shared" si="44"/>
        <v>#DIV/0!</v>
      </c>
      <c r="AA391" s="1466">
        <v>21</v>
      </c>
      <c r="AB391" s="1392"/>
    </row>
    <row r="392" spans="2:28" ht="30.6" thickBot="1">
      <c r="B392" s="1509">
        <v>22</v>
      </c>
      <c r="C392" s="1509">
        <v>22</v>
      </c>
      <c r="D392" s="1454" t="s">
        <v>321</v>
      </c>
      <c r="E392" s="1455" t="s">
        <v>322</v>
      </c>
      <c r="F392" s="1477" t="s">
        <v>23</v>
      </c>
      <c r="G392" s="3050"/>
      <c r="H392" s="3050"/>
      <c r="I392" s="3050"/>
      <c r="J392" s="3050"/>
      <c r="K392" s="1478">
        <v>0</v>
      </c>
      <c r="L392" s="1479">
        <v>0</v>
      </c>
      <c r="M392" s="1479">
        <v>0</v>
      </c>
      <c r="N392" s="1480"/>
      <c r="O392" s="1480"/>
      <c r="P392" s="1478">
        <v>0</v>
      </c>
      <c r="Q392" s="1685"/>
      <c r="R392" s="1685"/>
      <c r="S392" s="1685"/>
      <c r="T392" s="1685"/>
      <c r="U392" s="1481">
        <v>0</v>
      </c>
      <c r="V392" s="1481"/>
      <c r="W392" s="1482">
        <v>0</v>
      </c>
      <c r="X392" s="1483">
        <v>0</v>
      </c>
      <c r="Y392" s="1484">
        <f t="shared" si="56"/>
        <v>0</v>
      </c>
      <c r="Z392" s="1510" t="e">
        <f t="shared" si="44"/>
        <v>#DIV/0!</v>
      </c>
      <c r="AA392" s="1511">
        <v>22</v>
      </c>
      <c r="AB392" s="1512"/>
    </row>
    <row r="393" spans="2:28" ht="57.75" customHeight="1" thickBot="1">
      <c r="B393" s="1513" t="s">
        <v>797</v>
      </c>
      <c r="C393" s="1514"/>
      <c r="D393" s="1514"/>
      <c r="E393" s="1514"/>
      <c r="F393" s="1515"/>
      <c r="G393" s="1515"/>
      <c r="H393" s="1515"/>
      <c r="I393" s="1515"/>
      <c r="J393" s="1515"/>
      <c r="K393" s="1491">
        <f>K392+K391</f>
        <v>0</v>
      </c>
      <c r="L393" s="1491">
        <f t="shared" ref="L393:Y393" si="57">L392+L391</f>
        <v>0</v>
      </c>
      <c r="M393" s="1491">
        <f t="shared" si="57"/>
        <v>0</v>
      </c>
      <c r="N393" s="1491"/>
      <c r="O393" s="1491"/>
      <c r="P393" s="1491">
        <f t="shared" si="57"/>
        <v>0</v>
      </c>
      <c r="Q393" s="1491"/>
      <c r="R393" s="1491"/>
      <c r="S393" s="1491"/>
      <c r="T393" s="1491"/>
      <c r="U393" s="1492">
        <f t="shared" si="57"/>
        <v>0</v>
      </c>
      <c r="V393" s="1492"/>
      <c r="W393" s="1491">
        <f t="shared" si="57"/>
        <v>0</v>
      </c>
      <c r="X393" s="1491">
        <f t="shared" si="57"/>
        <v>0</v>
      </c>
      <c r="Y393" s="1491">
        <f t="shared" si="57"/>
        <v>0</v>
      </c>
      <c r="Z393" s="1493" t="e">
        <f t="shared" si="44"/>
        <v>#DIV/0!</v>
      </c>
      <c r="AA393" s="1499"/>
      <c r="AB393" s="1500"/>
    </row>
    <row r="394" spans="2:28" ht="57.75" customHeight="1" thickBot="1">
      <c r="C394" s="1516" t="s">
        <v>445</v>
      </c>
      <c r="D394" s="1517"/>
      <c r="E394" s="1517"/>
      <c r="F394" s="1518"/>
      <c r="G394" s="3051"/>
      <c r="H394" s="3051"/>
      <c r="I394" s="3051"/>
      <c r="J394" s="3051"/>
      <c r="K394" s="718">
        <f t="shared" ref="K394:X394" si="58">K392+K391+K389+K388+K387+K385+K384+K383+K381+K380+K378+K377+K375+K374+K373+K371+K370+K369+K367+K366+K365+K364</f>
        <v>0</v>
      </c>
      <c r="L394" s="721">
        <f t="shared" si="58"/>
        <v>0</v>
      </c>
      <c r="M394" s="721">
        <f t="shared" si="58"/>
        <v>0</v>
      </c>
      <c r="N394" s="1519"/>
      <c r="O394" s="1519"/>
      <c r="P394" s="1520">
        <f t="shared" si="58"/>
        <v>0</v>
      </c>
      <c r="Q394" s="1520"/>
      <c r="R394" s="1520"/>
      <c r="S394" s="1520"/>
      <c r="T394" s="1520"/>
      <c r="U394" s="1521">
        <f t="shared" si="58"/>
        <v>0</v>
      </c>
      <c r="V394" s="1521"/>
      <c r="W394" s="719">
        <f t="shared" si="58"/>
        <v>0</v>
      </c>
      <c r="X394" s="720">
        <f t="shared" si="58"/>
        <v>0</v>
      </c>
      <c r="Y394" s="1522">
        <f t="shared" ref="Y394" si="59">SUM(P394:X394)</f>
        <v>0</v>
      </c>
      <c r="Z394" s="1523" t="e">
        <f t="shared" si="44"/>
        <v>#DIV/0!</v>
      </c>
      <c r="AA394" s="718"/>
      <c r="AB394" s="1524"/>
    </row>
    <row r="395" spans="2:28" s="994" customFormat="1" ht="69.75" customHeight="1" thickBot="1">
      <c r="B395" s="256"/>
      <c r="C395" s="256"/>
      <c r="D395" s="1525" t="s">
        <v>478</v>
      </c>
      <c r="E395" s="1525"/>
      <c r="F395" s="1525"/>
      <c r="G395" s="3052"/>
      <c r="H395" s="3052"/>
      <c r="I395" s="3052"/>
      <c r="J395" s="3052"/>
      <c r="K395" s="256"/>
      <c r="L395" s="256"/>
      <c r="M395" s="256"/>
      <c r="N395" s="256"/>
      <c r="O395" s="256"/>
      <c r="P395" s="256"/>
      <c r="Q395" s="256"/>
      <c r="R395" s="256"/>
      <c r="S395" s="256"/>
      <c r="T395" s="256"/>
      <c r="U395" s="976"/>
      <c r="V395" s="976"/>
      <c r="W395" s="256"/>
      <c r="X395" s="256"/>
      <c r="Y395" s="256"/>
      <c r="Z395" s="256"/>
      <c r="AA395" s="256"/>
    </row>
    <row r="396" spans="2:28" s="994" customFormat="1" ht="41.25" customHeight="1" thickBot="1">
      <c r="B396" s="256"/>
      <c r="C396" s="1526"/>
      <c r="D396" s="1527" t="s">
        <v>340</v>
      </c>
      <c r="E396" s="1528"/>
      <c r="F396" s="1528"/>
      <c r="G396" s="1528"/>
      <c r="H396" s="1528"/>
      <c r="I396" s="1528"/>
      <c r="J396" s="1528"/>
      <c r="K396" s="1529"/>
      <c r="L396" s="256"/>
      <c r="M396" s="256"/>
      <c r="N396" s="256"/>
      <c r="O396" s="256"/>
      <c r="P396" s="256"/>
      <c r="Q396" s="256"/>
      <c r="R396" s="256"/>
      <c r="S396" s="256"/>
      <c r="T396" s="256"/>
      <c r="U396" s="976"/>
      <c r="V396" s="976"/>
      <c r="W396" s="256"/>
      <c r="X396" s="256"/>
      <c r="Y396" s="256"/>
      <c r="Z396" s="256"/>
      <c r="AA396" s="256"/>
    </row>
    <row r="397" spans="2:28" s="994" customFormat="1" ht="19.5" customHeight="1" thickBot="1">
      <c r="B397" s="256"/>
      <c r="C397" s="1526"/>
      <c r="D397" s="306"/>
      <c r="E397" s="306"/>
      <c r="F397" s="306"/>
      <c r="G397" s="306"/>
      <c r="H397" s="306"/>
      <c r="I397" s="306"/>
      <c r="J397" s="306"/>
      <c r="K397" s="306"/>
      <c r="L397" s="256"/>
      <c r="M397" s="256"/>
      <c r="N397" s="256"/>
      <c r="O397" s="256"/>
      <c r="P397" s="256"/>
      <c r="Q397" s="256"/>
      <c r="R397" s="256"/>
      <c r="S397" s="256"/>
      <c r="T397" s="256"/>
      <c r="U397" s="976"/>
      <c r="V397" s="976"/>
      <c r="W397" s="256"/>
      <c r="X397" s="256"/>
      <c r="Y397" s="256"/>
      <c r="Z397" s="256"/>
      <c r="AA397" s="256"/>
    </row>
    <row r="398" spans="2:28" s="994" customFormat="1" ht="41.25" customHeight="1" thickBot="1">
      <c r="B398" s="256"/>
      <c r="C398" s="1526"/>
      <c r="D398" s="1527" t="s">
        <v>341</v>
      </c>
      <c r="E398" s="1528"/>
      <c r="F398" s="1528"/>
      <c r="G398" s="1528"/>
      <c r="H398" s="1528"/>
      <c r="I398" s="1528"/>
      <c r="J398" s="1528"/>
      <c r="K398" s="1529"/>
      <c r="L398" s="256"/>
      <c r="M398" s="256"/>
      <c r="N398" s="256"/>
      <c r="O398" s="256"/>
      <c r="P398" s="256"/>
      <c r="Q398" s="256"/>
      <c r="R398" s="256"/>
      <c r="S398" s="256"/>
      <c r="T398" s="256"/>
      <c r="U398" s="976"/>
      <c r="V398" s="976"/>
      <c r="W398" s="256"/>
      <c r="X398" s="256"/>
      <c r="Y398" s="256"/>
      <c r="Z398" s="256"/>
      <c r="AA398" s="256"/>
    </row>
    <row r="399" spans="2:28" s="994" customFormat="1" ht="19.5" customHeight="1" thickBot="1">
      <c r="B399" s="256"/>
      <c r="C399" s="1526"/>
      <c r="D399" s="1526"/>
      <c r="E399" s="1526"/>
      <c r="F399" s="256"/>
      <c r="G399" s="256"/>
      <c r="H399" s="256"/>
      <c r="I399" s="256"/>
      <c r="J399" s="256"/>
      <c r="K399" s="256"/>
      <c r="L399" s="256"/>
      <c r="M399" s="256"/>
      <c r="N399" s="256"/>
      <c r="O399" s="256"/>
      <c r="P399" s="256"/>
      <c r="Q399" s="256"/>
      <c r="R399" s="256"/>
      <c r="S399" s="256"/>
      <c r="T399" s="256"/>
      <c r="U399" s="976"/>
      <c r="V399" s="976"/>
      <c r="W399" s="256"/>
      <c r="X399" s="256"/>
      <c r="Y399" s="256"/>
      <c r="Z399" s="256"/>
      <c r="AA399" s="256"/>
    </row>
    <row r="400" spans="2:28" s="994" customFormat="1" ht="41.25" customHeight="1" thickBot="1">
      <c r="B400" s="256"/>
      <c r="C400" s="1356" t="s">
        <v>926</v>
      </c>
      <c r="D400" s="1357"/>
      <c r="E400" s="1357"/>
      <c r="F400" s="1357"/>
      <c r="G400" s="1357"/>
      <c r="H400" s="1357"/>
      <c r="I400" s="1357"/>
      <c r="J400" s="1357"/>
      <c r="K400" s="1357"/>
      <c r="L400" s="1357"/>
      <c r="M400" s="1357"/>
      <c r="N400" s="1357"/>
      <c r="O400" s="1357"/>
      <c r="P400" s="1357"/>
      <c r="Q400" s="1357"/>
      <c r="R400" s="1357"/>
      <c r="S400" s="1357"/>
      <c r="T400" s="1357"/>
      <c r="U400" s="1358"/>
      <c r="V400" s="1358"/>
      <c r="W400" s="1357"/>
      <c r="X400" s="1357"/>
      <c r="Y400" s="1357"/>
      <c r="Z400" s="1357"/>
      <c r="AA400" s="1359"/>
    </row>
    <row r="401" spans="2:28" s="994" customFormat="1" ht="41.25" customHeight="1" thickBot="1">
      <c r="B401" s="256"/>
      <c r="C401" s="1361" t="s">
        <v>798</v>
      </c>
      <c r="D401" s="1361"/>
      <c r="E401" s="1361"/>
      <c r="F401" s="1361"/>
      <c r="G401" s="1361"/>
      <c r="H401" s="1361"/>
      <c r="I401" s="1361"/>
      <c r="J401" s="1361"/>
      <c r="K401" s="1361"/>
      <c r="L401" s="1361"/>
      <c r="M401" s="1361"/>
      <c r="N401" s="1361"/>
      <c r="O401" s="1361"/>
      <c r="P401" s="1361"/>
      <c r="Q401" s="1361"/>
      <c r="R401" s="1361"/>
      <c r="S401" s="1361"/>
      <c r="T401" s="1361"/>
      <c r="U401" s="1358"/>
      <c r="V401" s="1358"/>
      <c r="W401" s="1361"/>
      <c r="X401" s="1361"/>
      <c r="Y401" s="1361"/>
      <c r="Z401" s="1361"/>
      <c r="AA401" s="1361"/>
    </row>
    <row r="402" spans="2:28" s="994" customFormat="1" ht="33" customHeight="1" thickBot="1">
      <c r="B402" s="1429"/>
      <c r="C402" s="1430" t="s">
        <v>779</v>
      </c>
      <c r="D402" s="1431"/>
      <c r="E402" s="1431"/>
      <c r="F402" s="1432"/>
      <c r="G402" s="1431"/>
      <c r="H402" s="1431"/>
      <c r="I402" s="1431"/>
      <c r="J402" s="1431"/>
      <c r="K402" s="1433" t="s">
        <v>780</v>
      </c>
      <c r="L402" s="1434"/>
      <c r="M402" s="1435"/>
      <c r="N402" s="1434"/>
      <c r="O402" s="1434"/>
      <c r="P402" s="1430" t="s">
        <v>781</v>
      </c>
      <c r="Q402" s="1431"/>
      <c r="R402" s="1431"/>
      <c r="S402" s="1431"/>
      <c r="T402" s="1431"/>
      <c r="U402" s="1436"/>
      <c r="V402" s="1436"/>
      <c r="W402" s="1431"/>
      <c r="X402" s="1431"/>
      <c r="Y402" s="1431"/>
      <c r="Z402" s="1437"/>
      <c r="AA402" s="1438"/>
    </row>
    <row r="403" spans="2:28" s="994" customFormat="1" ht="53.25" customHeight="1" thickBot="1">
      <c r="B403" s="1530" t="s">
        <v>782</v>
      </c>
      <c r="C403" s="1440" t="s">
        <v>407</v>
      </c>
      <c r="D403" s="1441" t="s">
        <v>87</v>
      </c>
      <c r="E403" s="1442" t="s">
        <v>24</v>
      </c>
      <c r="F403" s="1443" t="s">
        <v>189</v>
      </c>
      <c r="G403" s="1450"/>
      <c r="H403" s="1450"/>
      <c r="I403" s="1450"/>
      <c r="J403" s="1450"/>
      <c r="K403" s="1444" t="s">
        <v>474</v>
      </c>
      <c r="L403" s="1445" t="s">
        <v>783</v>
      </c>
      <c r="M403" s="1531" t="s">
        <v>93</v>
      </c>
      <c r="N403" s="1532"/>
      <c r="O403" s="1532"/>
      <c r="P403" s="1444" t="s">
        <v>190</v>
      </c>
      <c r="Q403" s="1441"/>
      <c r="R403" s="1441"/>
      <c r="S403" s="1441"/>
      <c r="T403" s="1441"/>
      <c r="U403" s="1447" t="s">
        <v>191</v>
      </c>
      <c r="V403" s="1447"/>
      <c r="W403" s="1442" t="s">
        <v>483</v>
      </c>
      <c r="X403" s="1442" t="s">
        <v>193</v>
      </c>
      <c r="Y403" s="1448" t="s">
        <v>427</v>
      </c>
      <c r="Z403" s="1440" t="s">
        <v>784</v>
      </c>
      <c r="AA403" s="1441" t="s">
        <v>787</v>
      </c>
      <c r="AB403" s="1533" t="s">
        <v>533</v>
      </c>
    </row>
    <row r="404" spans="2:28" s="994" customFormat="1" ht="69.75" customHeight="1">
      <c r="B404" s="1395">
        <v>1</v>
      </c>
      <c r="C404" s="1316">
        <v>1</v>
      </c>
      <c r="D404" s="1454" t="s">
        <v>233</v>
      </c>
      <c r="E404" s="1455" t="s">
        <v>234</v>
      </c>
      <c r="F404" s="1534" t="s">
        <v>23</v>
      </c>
      <c r="G404" s="1534"/>
      <c r="H404" s="1534"/>
      <c r="I404" s="1534"/>
      <c r="J404" s="1534"/>
      <c r="K404" s="1535">
        <v>0</v>
      </c>
      <c r="L404" s="1536">
        <v>0</v>
      </c>
      <c r="M404" s="1537">
        <v>0</v>
      </c>
      <c r="N404" s="1538"/>
      <c r="O404" s="1538"/>
      <c r="P404" s="1309">
        <v>0</v>
      </c>
      <c r="Q404" s="1309"/>
      <c r="R404" s="1309"/>
      <c r="S404" s="1309"/>
      <c r="T404" s="1309"/>
      <c r="U404" s="1311">
        <v>0</v>
      </c>
      <c r="V404" s="1311"/>
      <c r="W404" s="1310">
        <v>0</v>
      </c>
      <c r="X404" s="1312">
        <v>0</v>
      </c>
      <c r="Y404" s="1537">
        <f>SUM($P404:$X404)</f>
        <v>0</v>
      </c>
      <c r="Z404" s="1539" t="e">
        <f>Y404/L404</f>
        <v>#DIV/0!</v>
      </c>
      <c r="AA404" s="1540">
        <v>1</v>
      </c>
      <c r="AB404" s="1541"/>
    </row>
    <row r="405" spans="2:28" s="994" customFormat="1" ht="69.75" customHeight="1">
      <c r="B405" s="1395">
        <v>2</v>
      </c>
      <c r="C405" s="1303">
        <v>2</v>
      </c>
      <c r="D405" s="1304" t="s">
        <v>241</v>
      </c>
      <c r="E405" s="1305" t="s">
        <v>336</v>
      </c>
      <c r="F405" s="1306" t="s">
        <v>23</v>
      </c>
      <c r="G405" s="3044"/>
      <c r="H405" s="3044"/>
      <c r="I405" s="3044"/>
      <c r="J405" s="3044"/>
      <c r="K405" s="1307">
        <v>0</v>
      </c>
      <c r="L405" s="1312">
        <v>0</v>
      </c>
      <c r="M405" s="1542">
        <v>0</v>
      </c>
      <c r="N405" s="1538"/>
      <c r="O405" s="1538"/>
      <c r="P405" s="1309">
        <v>0</v>
      </c>
      <c r="Q405" s="1309"/>
      <c r="R405" s="1309"/>
      <c r="S405" s="1309"/>
      <c r="T405" s="1309"/>
      <c r="U405" s="1311">
        <v>0</v>
      </c>
      <c r="V405" s="1311"/>
      <c r="W405" s="1310">
        <v>0</v>
      </c>
      <c r="X405" s="1312">
        <v>0</v>
      </c>
      <c r="Y405" s="1542">
        <f>SUM($P405:$X405)</f>
        <v>0</v>
      </c>
      <c r="Z405" s="1539" t="e">
        <f>Y405/L405</f>
        <v>#DIV/0!</v>
      </c>
      <c r="AA405" s="1543">
        <v>2</v>
      </c>
      <c r="AB405" s="1315"/>
    </row>
    <row r="406" spans="2:28" s="994" customFormat="1" ht="69.75" customHeight="1">
      <c r="B406" s="1395">
        <v>3</v>
      </c>
      <c r="C406" s="1316">
        <v>3</v>
      </c>
      <c r="D406" s="1304" t="s">
        <v>244</v>
      </c>
      <c r="E406" s="1305" t="s">
        <v>245</v>
      </c>
      <c r="F406" s="1306" t="s">
        <v>23</v>
      </c>
      <c r="G406" s="3044"/>
      <c r="H406" s="3044"/>
      <c r="I406" s="3044"/>
      <c r="J406" s="3044"/>
      <c r="K406" s="1307">
        <v>0</v>
      </c>
      <c r="L406" s="1312">
        <v>0</v>
      </c>
      <c r="M406" s="1542">
        <v>0</v>
      </c>
      <c r="N406" s="1538"/>
      <c r="O406" s="1538"/>
      <c r="P406" s="1309">
        <v>0</v>
      </c>
      <c r="Q406" s="1309"/>
      <c r="R406" s="1309"/>
      <c r="S406" s="1309"/>
      <c r="T406" s="1309"/>
      <c r="U406" s="1311">
        <v>0</v>
      </c>
      <c r="V406" s="1311"/>
      <c r="W406" s="1310">
        <v>0</v>
      </c>
      <c r="X406" s="1312">
        <v>0</v>
      </c>
      <c r="Y406" s="1542">
        <f>SUM($P406:$X406)</f>
        <v>0</v>
      </c>
      <c r="Z406" s="1539" t="e">
        <f>Y406/L406</f>
        <v>#DIV/0!</v>
      </c>
      <c r="AA406" s="1543">
        <v>3</v>
      </c>
      <c r="AB406" s="1315"/>
    </row>
    <row r="407" spans="2:28" s="994" customFormat="1" ht="69.75" customHeight="1" thickBot="1">
      <c r="B407" s="1395">
        <v>4</v>
      </c>
      <c r="C407" s="1303">
        <v>4</v>
      </c>
      <c r="D407" s="1304" t="s">
        <v>249</v>
      </c>
      <c r="E407" s="1305" t="s">
        <v>250</v>
      </c>
      <c r="F407" s="1306" t="s">
        <v>23</v>
      </c>
      <c r="G407" s="3044"/>
      <c r="H407" s="3044"/>
      <c r="I407" s="3044"/>
      <c r="J407" s="3044"/>
      <c r="K407" s="1307">
        <v>0</v>
      </c>
      <c r="L407" s="1312">
        <v>0</v>
      </c>
      <c r="M407" s="1542">
        <v>0</v>
      </c>
      <c r="N407" s="1538"/>
      <c r="O407" s="1538"/>
      <c r="P407" s="1309">
        <v>0</v>
      </c>
      <c r="Q407" s="1309"/>
      <c r="R407" s="1309"/>
      <c r="S407" s="1309"/>
      <c r="T407" s="1309"/>
      <c r="U407" s="1311">
        <v>0</v>
      </c>
      <c r="V407" s="1311"/>
      <c r="W407" s="1310">
        <v>0</v>
      </c>
      <c r="X407" s="1312">
        <v>0</v>
      </c>
      <c r="Y407" s="1542">
        <f>SUM($P407:$X407)</f>
        <v>0</v>
      </c>
      <c r="Z407" s="1539" t="e">
        <f>Y407/L407</f>
        <v>#DIV/0!</v>
      </c>
      <c r="AA407" s="1543">
        <v>4</v>
      </c>
      <c r="AB407" s="1315"/>
    </row>
    <row r="408" spans="2:28" s="994" customFormat="1" ht="69.75" customHeight="1" thickBot="1">
      <c r="B408" s="1488" t="s">
        <v>444</v>
      </c>
      <c r="C408" s="1489"/>
      <c r="D408" s="1489"/>
      <c r="E408" s="1489"/>
      <c r="F408" s="1490"/>
      <c r="G408" s="1490"/>
      <c r="H408" s="1490"/>
      <c r="I408" s="1490"/>
      <c r="J408" s="1490"/>
      <c r="K408" s="1491">
        <f>K407+K406+K405+K404</f>
        <v>0</v>
      </c>
      <c r="L408" s="1544">
        <f t="shared" ref="L408:Z408" si="60">L407+L406+L405+L404</f>
        <v>0</v>
      </c>
      <c r="M408" s="354">
        <f t="shared" si="60"/>
        <v>0</v>
      </c>
      <c r="N408" s="1545"/>
      <c r="O408" s="1545"/>
      <c r="P408" s="1546">
        <f t="shared" si="60"/>
        <v>0</v>
      </c>
      <c r="Q408" s="1546"/>
      <c r="R408" s="1546"/>
      <c r="S408" s="1546"/>
      <c r="T408" s="1546"/>
      <c r="U408" s="1492">
        <f t="shared" si="60"/>
        <v>0</v>
      </c>
      <c r="V408" s="1492"/>
      <c r="W408" s="1491">
        <f t="shared" si="60"/>
        <v>0</v>
      </c>
      <c r="X408" s="1491">
        <f t="shared" si="60"/>
        <v>0</v>
      </c>
      <c r="Y408" s="1491">
        <f t="shared" si="60"/>
        <v>0</v>
      </c>
      <c r="Z408" s="1493" t="e">
        <f t="shared" si="60"/>
        <v>#DIV/0!</v>
      </c>
      <c r="AA408" s="1491"/>
      <c r="AB408" s="1494"/>
    </row>
    <row r="409" spans="2:28" s="994" customFormat="1" ht="69.75" customHeight="1">
      <c r="B409" s="1395">
        <v>5</v>
      </c>
      <c r="C409" s="1316">
        <v>5</v>
      </c>
      <c r="D409" s="1304" t="s">
        <v>253</v>
      </c>
      <c r="E409" s="1305" t="e">
        <v>#REF!</v>
      </c>
      <c r="F409" s="1306" t="e">
        <v>#REF!</v>
      </c>
      <c r="G409" s="3044"/>
      <c r="H409" s="3044"/>
      <c r="I409" s="3044"/>
      <c r="J409" s="3044"/>
      <c r="K409" s="1307">
        <v>0</v>
      </c>
      <c r="L409" s="1312">
        <v>0</v>
      </c>
      <c r="M409" s="1542">
        <v>0</v>
      </c>
      <c r="N409" s="1538"/>
      <c r="O409" s="1538"/>
      <c r="P409" s="1309">
        <v>0</v>
      </c>
      <c r="Q409" s="1309"/>
      <c r="R409" s="1309"/>
      <c r="S409" s="1309"/>
      <c r="T409" s="1309"/>
      <c r="U409" s="1311">
        <v>0</v>
      </c>
      <c r="V409" s="1311"/>
      <c r="W409" s="1310">
        <v>0</v>
      </c>
      <c r="X409" s="1312">
        <v>0</v>
      </c>
      <c r="Y409" s="1542">
        <f>SUM($P409:$X409)</f>
        <v>0</v>
      </c>
      <c r="Z409" s="1539" t="e">
        <f t="shared" ref="Z409:Z434" si="61">Y409/L409</f>
        <v>#DIV/0!</v>
      </c>
      <c r="AA409" s="1543">
        <v>5</v>
      </c>
      <c r="AB409" s="1315"/>
    </row>
    <row r="410" spans="2:28" s="994" customFormat="1" ht="69.75" customHeight="1">
      <c r="B410" s="1395">
        <v>6</v>
      </c>
      <c r="C410" s="1303">
        <v>6</v>
      </c>
      <c r="D410" s="1304" t="s">
        <v>257</v>
      </c>
      <c r="E410" s="1305" t="s">
        <v>258</v>
      </c>
      <c r="F410" s="1306" t="s">
        <v>23</v>
      </c>
      <c r="G410" s="3044"/>
      <c r="H410" s="3044"/>
      <c r="I410" s="3044"/>
      <c r="J410" s="3044"/>
      <c r="K410" s="1307">
        <v>0</v>
      </c>
      <c r="L410" s="1312">
        <v>0</v>
      </c>
      <c r="M410" s="1542">
        <v>0</v>
      </c>
      <c r="N410" s="1538"/>
      <c r="O410" s="1538"/>
      <c r="P410" s="1309">
        <v>0</v>
      </c>
      <c r="Q410" s="1309"/>
      <c r="R410" s="1309"/>
      <c r="S410" s="1309"/>
      <c r="T410" s="1309"/>
      <c r="U410" s="1311">
        <v>0</v>
      </c>
      <c r="V410" s="1311"/>
      <c r="W410" s="1310">
        <v>0</v>
      </c>
      <c r="X410" s="1312">
        <v>0</v>
      </c>
      <c r="Y410" s="1542">
        <f>SUM($P410:$X410)</f>
        <v>0</v>
      </c>
      <c r="Z410" s="1539" t="e">
        <f t="shared" si="61"/>
        <v>#DIV/0!</v>
      </c>
      <c r="AA410" s="1543">
        <v>6</v>
      </c>
      <c r="AB410" s="1315"/>
    </row>
    <row r="411" spans="2:28" s="994" customFormat="1" ht="69.75" customHeight="1" thickBot="1">
      <c r="B411" s="1395">
        <v>7</v>
      </c>
      <c r="C411" s="1316">
        <v>7</v>
      </c>
      <c r="D411" s="1304" t="s">
        <v>261</v>
      </c>
      <c r="E411" s="1305" t="e">
        <v>#REF!</v>
      </c>
      <c r="F411" s="1306" t="s">
        <v>23</v>
      </c>
      <c r="G411" s="3044"/>
      <c r="H411" s="3044"/>
      <c r="I411" s="3044"/>
      <c r="J411" s="3044"/>
      <c r="K411" s="1307">
        <v>0</v>
      </c>
      <c r="L411" s="1312">
        <v>0</v>
      </c>
      <c r="M411" s="1542">
        <v>0</v>
      </c>
      <c r="N411" s="1538"/>
      <c r="O411" s="1538"/>
      <c r="P411" s="1309">
        <v>0</v>
      </c>
      <c r="Q411" s="1309"/>
      <c r="R411" s="1309"/>
      <c r="S411" s="1309"/>
      <c r="T411" s="1309"/>
      <c r="U411" s="1311">
        <v>0</v>
      </c>
      <c r="V411" s="1311"/>
      <c r="W411" s="1310">
        <v>0</v>
      </c>
      <c r="X411" s="1312">
        <v>0</v>
      </c>
      <c r="Y411" s="1542">
        <f>SUM($P411:$X411)</f>
        <v>0</v>
      </c>
      <c r="Z411" s="1539" t="e">
        <f t="shared" si="61"/>
        <v>#DIV/0!</v>
      </c>
      <c r="AA411" s="1543">
        <v>7</v>
      </c>
      <c r="AB411" s="1315"/>
    </row>
    <row r="412" spans="2:28" s="994" customFormat="1" ht="69.75" customHeight="1" thickBot="1">
      <c r="B412" s="1488" t="s">
        <v>748</v>
      </c>
      <c r="C412" s="1489"/>
      <c r="D412" s="1489"/>
      <c r="E412" s="1489"/>
      <c r="F412" s="1490"/>
      <c r="G412" s="1490"/>
      <c r="H412" s="1490"/>
      <c r="I412" s="1490"/>
      <c r="J412" s="1490"/>
      <c r="K412" s="1491">
        <f>K411+K410+K409</f>
        <v>0</v>
      </c>
      <c r="L412" s="1544">
        <f t="shared" ref="L412:Y412" si="62">L411+L410+L409</f>
        <v>0</v>
      </c>
      <c r="M412" s="354">
        <f t="shared" si="62"/>
        <v>0</v>
      </c>
      <c r="N412" s="1545"/>
      <c r="O412" s="1545"/>
      <c r="P412" s="1546">
        <f t="shared" si="62"/>
        <v>0</v>
      </c>
      <c r="Q412" s="1546"/>
      <c r="R412" s="1546"/>
      <c r="S412" s="1546"/>
      <c r="T412" s="1546"/>
      <c r="U412" s="1492">
        <f t="shared" si="62"/>
        <v>0</v>
      </c>
      <c r="V412" s="1492"/>
      <c r="W412" s="1491">
        <f t="shared" si="62"/>
        <v>0</v>
      </c>
      <c r="X412" s="1491">
        <f t="shared" si="62"/>
        <v>0</v>
      </c>
      <c r="Y412" s="1491">
        <f t="shared" si="62"/>
        <v>0</v>
      </c>
      <c r="Z412" s="1493" t="e">
        <f t="shared" si="61"/>
        <v>#DIV/0!</v>
      </c>
      <c r="AA412" s="1499"/>
      <c r="AB412" s="1500"/>
    </row>
    <row r="413" spans="2:28" s="994" customFormat="1" ht="69.75" customHeight="1">
      <c r="B413" s="1395">
        <v>8</v>
      </c>
      <c r="C413" s="1303">
        <v>8</v>
      </c>
      <c r="D413" s="1304" t="s">
        <v>265</v>
      </c>
      <c r="E413" s="1305" t="s">
        <v>262</v>
      </c>
      <c r="F413" s="1306" t="s">
        <v>23</v>
      </c>
      <c r="G413" s="3044"/>
      <c r="H413" s="3044"/>
      <c r="I413" s="3044"/>
      <c r="J413" s="3044"/>
      <c r="K413" s="1307">
        <v>0</v>
      </c>
      <c r="L413" s="1312">
        <v>0</v>
      </c>
      <c r="M413" s="1542">
        <v>0</v>
      </c>
      <c r="N413" s="1538"/>
      <c r="O413" s="1538"/>
      <c r="P413" s="1309">
        <v>0</v>
      </c>
      <c r="Q413" s="1309"/>
      <c r="R413" s="1309"/>
      <c r="S413" s="1309"/>
      <c r="T413" s="1309"/>
      <c r="U413" s="1311">
        <v>0</v>
      </c>
      <c r="V413" s="1311"/>
      <c r="W413" s="1310">
        <v>0</v>
      </c>
      <c r="X413" s="1312">
        <v>0</v>
      </c>
      <c r="Y413" s="1542">
        <f>SUM($P413:$X413)</f>
        <v>0</v>
      </c>
      <c r="Z413" s="1539" t="e">
        <f t="shared" si="61"/>
        <v>#DIV/0!</v>
      </c>
      <c r="AA413" s="1543">
        <v>8</v>
      </c>
      <c r="AB413" s="1315"/>
    </row>
    <row r="414" spans="2:28" s="994" customFormat="1" ht="69.75" customHeight="1">
      <c r="B414" s="1395">
        <v>9</v>
      </c>
      <c r="C414" s="1316">
        <v>9</v>
      </c>
      <c r="D414" s="1304" t="s">
        <v>268</v>
      </c>
      <c r="E414" s="1305" t="s">
        <v>269</v>
      </c>
      <c r="F414" s="1306" t="s">
        <v>23</v>
      </c>
      <c r="G414" s="3044"/>
      <c r="H414" s="3044"/>
      <c r="I414" s="3044"/>
      <c r="J414" s="3044"/>
      <c r="K414" s="1307">
        <v>0</v>
      </c>
      <c r="L414" s="1312">
        <v>0</v>
      </c>
      <c r="M414" s="1542">
        <v>0</v>
      </c>
      <c r="N414" s="1538"/>
      <c r="O414" s="1538"/>
      <c r="P414" s="1309">
        <v>0</v>
      </c>
      <c r="Q414" s="1309"/>
      <c r="R414" s="1309"/>
      <c r="S414" s="1309"/>
      <c r="T414" s="1309"/>
      <c r="U414" s="1311">
        <v>0</v>
      </c>
      <c r="V414" s="1311"/>
      <c r="W414" s="1310">
        <v>0</v>
      </c>
      <c r="X414" s="1312">
        <v>0</v>
      </c>
      <c r="Y414" s="1542">
        <f>SUM($P414:$X414)</f>
        <v>0</v>
      </c>
      <c r="Z414" s="1539" t="e">
        <f t="shared" si="61"/>
        <v>#DIV/0!</v>
      </c>
      <c r="AA414" s="1543">
        <v>9</v>
      </c>
      <c r="AB414" s="1315"/>
    </row>
    <row r="415" spans="2:28" s="994" customFormat="1" ht="69.75" customHeight="1" thickBot="1">
      <c r="B415" s="1302">
        <v>10</v>
      </c>
      <c r="C415" s="1394">
        <v>10</v>
      </c>
      <c r="D415" s="1304" t="s">
        <v>273</v>
      </c>
      <c r="E415" s="1305" t="s">
        <v>274</v>
      </c>
      <c r="F415" s="1306" t="s">
        <v>23</v>
      </c>
      <c r="G415" s="3044"/>
      <c r="H415" s="3044"/>
      <c r="I415" s="3044"/>
      <c r="J415" s="3044"/>
      <c r="K415" s="1307">
        <v>0</v>
      </c>
      <c r="L415" s="1312">
        <v>0</v>
      </c>
      <c r="M415" s="1542">
        <v>0</v>
      </c>
      <c r="N415" s="1538"/>
      <c r="O415" s="1538"/>
      <c r="P415" s="1309">
        <v>0</v>
      </c>
      <c r="Q415" s="1309"/>
      <c r="R415" s="1309"/>
      <c r="S415" s="1309"/>
      <c r="T415" s="1309"/>
      <c r="U415" s="1311">
        <v>0</v>
      </c>
      <c r="V415" s="1311"/>
      <c r="W415" s="1310">
        <v>0</v>
      </c>
      <c r="X415" s="1312">
        <v>0</v>
      </c>
      <c r="Y415" s="1542">
        <f>SUM($P415:$X415)</f>
        <v>0</v>
      </c>
      <c r="Z415" s="1539" t="e">
        <f t="shared" si="61"/>
        <v>#DIV/0!</v>
      </c>
      <c r="AA415" s="1543">
        <v>10</v>
      </c>
      <c r="AB415" s="1315"/>
    </row>
    <row r="416" spans="2:28" s="994" customFormat="1" ht="69.75" customHeight="1" thickBot="1">
      <c r="B416" s="1503" t="s">
        <v>792</v>
      </c>
      <c r="C416" s="1504"/>
      <c r="D416" s="1504"/>
      <c r="E416" s="1504"/>
      <c r="F416" s="1505"/>
      <c r="G416" s="1505"/>
      <c r="H416" s="1505"/>
      <c r="I416" s="1505"/>
      <c r="J416" s="1505"/>
      <c r="K416" s="1491">
        <f>K415+K414+K413</f>
        <v>0</v>
      </c>
      <c r="L416" s="1544">
        <f t="shared" ref="L416:Y416" si="63">L415+L414+L413</f>
        <v>0</v>
      </c>
      <c r="M416" s="354">
        <f t="shared" si="63"/>
        <v>0</v>
      </c>
      <c r="N416" s="1545"/>
      <c r="O416" s="1545"/>
      <c r="P416" s="1546">
        <f t="shared" si="63"/>
        <v>0</v>
      </c>
      <c r="Q416" s="1546"/>
      <c r="R416" s="1546"/>
      <c r="S416" s="1546"/>
      <c r="T416" s="1546"/>
      <c r="U416" s="1492">
        <f t="shared" si="63"/>
        <v>0</v>
      </c>
      <c r="V416" s="1492"/>
      <c r="W416" s="1491">
        <f t="shared" si="63"/>
        <v>0</v>
      </c>
      <c r="X416" s="1491">
        <f t="shared" si="63"/>
        <v>0</v>
      </c>
      <c r="Y416" s="1491">
        <f t="shared" si="63"/>
        <v>0</v>
      </c>
      <c r="Z416" s="1493" t="e">
        <f t="shared" si="61"/>
        <v>#DIV/0!</v>
      </c>
      <c r="AA416" s="1499"/>
      <c r="AB416" s="1500"/>
    </row>
    <row r="417" spans="2:28" s="994" customFormat="1" ht="69.75" customHeight="1">
      <c r="B417" s="1302">
        <v>11</v>
      </c>
      <c r="C417" s="1382">
        <v>11</v>
      </c>
      <c r="D417" s="1304" t="s">
        <v>277</v>
      </c>
      <c r="E417" s="1305" t="s">
        <v>278</v>
      </c>
      <c r="F417" s="1306" t="s">
        <v>216</v>
      </c>
      <c r="G417" s="3044"/>
      <c r="H417" s="3044"/>
      <c r="I417" s="3044"/>
      <c r="J417" s="3044"/>
      <c r="K417" s="1307">
        <v>0</v>
      </c>
      <c r="L417" s="1312">
        <v>0</v>
      </c>
      <c r="M417" s="1542">
        <v>0</v>
      </c>
      <c r="N417" s="1538"/>
      <c r="O417" s="1538"/>
      <c r="P417" s="1309">
        <v>0</v>
      </c>
      <c r="Q417" s="1309"/>
      <c r="R417" s="1309"/>
      <c r="S417" s="1309"/>
      <c r="T417" s="1309"/>
      <c r="U417" s="1311">
        <v>0</v>
      </c>
      <c r="V417" s="1311"/>
      <c r="W417" s="1310">
        <v>0</v>
      </c>
      <c r="X417" s="1312">
        <v>0</v>
      </c>
      <c r="Y417" s="1542">
        <f>SUM($P417:$X417)</f>
        <v>0</v>
      </c>
      <c r="Z417" s="1539" t="e">
        <f t="shared" si="61"/>
        <v>#DIV/0!</v>
      </c>
      <c r="AA417" s="1543">
        <v>11</v>
      </c>
      <c r="AB417" s="1315"/>
    </row>
    <row r="418" spans="2:28" s="994" customFormat="1" ht="69.75" customHeight="1" thickBot="1">
      <c r="B418" s="1302">
        <v>12</v>
      </c>
      <c r="C418" s="1394">
        <v>12</v>
      </c>
      <c r="D418" s="1304" t="s">
        <v>281</v>
      </c>
      <c r="E418" s="1305" t="s">
        <v>282</v>
      </c>
      <c r="F418" s="1306" t="s">
        <v>23</v>
      </c>
      <c r="G418" s="3044"/>
      <c r="H418" s="3044"/>
      <c r="I418" s="3044"/>
      <c r="J418" s="3044"/>
      <c r="K418" s="1307">
        <v>0</v>
      </c>
      <c r="L418" s="1312">
        <v>0</v>
      </c>
      <c r="M418" s="1542">
        <v>0</v>
      </c>
      <c r="N418" s="1538"/>
      <c r="O418" s="1538"/>
      <c r="P418" s="1309">
        <v>0</v>
      </c>
      <c r="Q418" s="1309"/>
      <c r="R418" s="1309"/>
      <c r="S418" s="1309"/>
      <c r="T418" s="1309"/>
      <c r="U418" s="1311">
        <v>0</v>
      </c>
      <c r="V418" s="1311"/>
      <c r="W418" s="1310">
        <v>0</v>
      </c>
      <c r="X418" s="1312">
        <v>0</v>
      </c>
      <c r="Y418" s="1542">
        <f>SUM($P418:$X418)</f>
        <v>0</v>
      </c>
      <c r="Z418" s="1539" t="e">
        <f t="shared" si="61"/>
        <v>#DIV/0!</v>
      </c>
      <c r="AA418" s="1543">
        <v>12</v>
      </c>
      <c r="AB418" s="1315"/>
    </row>
    <row r="419" spans="2:28" s="994" customFormat="1" ht="69.75" customHeight="1" thickBot="1">
      <c r="B419" s="1503" t="s">
        <v>793</v>
      </c>
      <c r="C419" s="1504"/>
      <c r="D419" s="1504"/>
      <c r="E419" s="1504"/>
      <c r="F419" s="1505"/>
      <c r="G419" s="1505"/>
      <c r="H419" s="1505"/>
      <c r="I419" s="1505"/>
      <c r="J419" s="1505"/>
      <c r="K419" s="1491">
        <f>K418+K417</f>
        <v>0</v>
      </c>
      <c r="L419" s="1544">
        <f t="shared" ref="L419:Y419" si="64">L418+L417</f>
        <v>0</v>
      </c>
      <c r="M419" s="354">
        <f t="shared" si="64"/>
        <v>0</v>
      </c>
      <c r="N419" s="1545"/>
      <c r="O419" s="1545"/>
      <c r="P419" s="1546">
        <f t="shared" si="64"/>
        <v>0</v>
      </c>
      <c r="Q419" s="1546"/>
      <c r="R419" s="1546"/>
      <c r="S419" s="1546"/>
      <c r="T419" s="1546"/>
      <c r="U419" s="1492">
        <f t="shared" si="64"/>
        <v>0</v>
      </c>
      <c r="V419" s="1492"/>
      <c r="W419" s="1491">
        <f t="shared" si="64"/>
        <v>0</v>
      </c>
      <c r="X419" s="1491">
        <f t="shared" si="64"/>
        <v>0</v>
      </c>
      <c r="Y419" s="1491">
        <f t="shared" si="64"/>
        <v>0</v>
      </c>
      <c r="Z419" s="1493" t="e">
        <f t="shared" si="61"/>
        <v>#DIV/0!</v>
      </c>
      <c r="AA419" s="1499"/>
      <c r="AB419" s="1500"/>
    </row>
    <row r="420" spans="2:28" s="994" customFormat="1" ht="69.75" customHeight="1">
      <c r="B420" s="1302">
        <v>13</v>
      </c>
      <c r="C420" s="1382">
        <v>13</v>
      </c>
      <c r="D420" s="1304" t="s">
        <v>285</v>
      </c>
      <c r="E420" s="1305" t="s">
        <v>286</v>
      </c>
      <c r="F420" s="1306" t="s">
        <v>23</v>
      </c>
      <c r="G420" s="3044"/>
      <c r="H420" s="3044"/>
      <c r="I420" s="3044"/>
      <c r="J420" s="3044"/>
      <c r="K420" s="1307">
        <v>0</v>
      </c>
      <c r="L420" s="1312">
        <v>0</v>
      </c>
      <c r="M420" s="1542">
        <v>0</v>
      </c>
      <c r="N420" s="1538"/>
      <c r="O420" s="1538"/>
      <c r="P420" s="1309">
        <v>0</v>
      </c>
      <c r="Q420" s="1309"/>
      <c r="R420" s="1309"/>
      <c r="S420" s="1309"/>
      <c r="T420" s="1309"/>
      <c r="U420" s="1311">
        <v>0</v>
      </c>
      <c r="V420" s="1311"/>
      <c r="W420" s="1310">
        <v>0</v>
      </c>
      <c r="X420" s="1312">
        <v>0</v>
      </c>
      <c r="Y420" s="1542">
        <f>SUM($P420:$X420)</f>
        <v>0</v>
      </c>
      <c r="Z420" s="1539" t="e">
        <f t="shared" si="61"/>
        <v>#DIV/0!</v>
      </c>
      <c r="AA420" s="1543">
        <v>13</v>
      </c>
      <c r="AB420" s="1315"/>
    </row>
    <row r="421" spans="2:28" s="994" customFormat="1" ht="69.75" customHeight="1" thickBot="1">
      <c r="B421" s="1302">
        <v>14</v>
      </c>
      <c r="C421" s="1394">
        <v>14</v>
      </c>
      <c r="D421" s="1304" t="s">
        <v>289</v>
      </c>
      <c r="E421" s="1305" t="s">
        <v>290</v>
      </c>
      <c r="F421" s="1306" t="s">
        <v>23</v>
      </c>
      <c r="G421" s="3044"/>
      <c r="H421" s="3044"/>
      <c r="I421" s="3044"/>
      <c r="J421" s="3044"/>
      <c r="K421" s="1307">
        <v>0</v>
      </c>
      <c r="L421" s="1312">
        <v>0</v>
      </c>
      <c r="M421" s="1542">
        <v>0</v>
      </c>
      <c r="N421" s="1538"/>
      <c r="O421" s="1538"/>
      <c r="P421" s="1309">
        <v>0</v>
      </c>
      <c r="Q421" s="1309"/>
      <c r="R421" s="1309"/>
      <c r="S421" s="1309"/>
      <c r="T421" s="1309"/>
      <c r="U421" s="1311">
        <v>0</v>
      </c>
      <c r="V421" s="1311"/>
      <c r="W421" s="1310">
        <v>0</v>
      </c>
      <c r="X421" s="1312">
        <v>0</v>
      </c>
      <c r="Y421" s="1542">
        <f>SUM($P421:$X421)</f>
        <v>0</v>
      </c>
      <c r="Z421" s="1539" t="e">
        <f t="shared" si="61"/>
        <v>#DIV/0!</v>
      </c>
      <c r="AA421" s="1543">
        <v>14</v>
      </c>
      <c r="AB421" s="1315"/>
    </row>
    <row r="422" spans="2:28" s="994" customFormat="1" ht="69.75" customHeight="1" thickBot="1">
      <c r="B422" s="1488" t="s">
        <v>794</v>
      </c>
      <c r="C422" s="1489"/>
      <c r="D422" s="1489"/>
      <c r="E422" s="1489"/>
      <c r="F422" s="1490"/>
      <c r="G422" s="1490"/>
      <c r="H422" s="1490"/>
      <c r="I422" s="1490"/>
      <c r="J422" s="1490"/>
      <c r="K422" s="1491">
        <f>K421+K420</f>
        <v>0</v>
      </c>
      <c r="L422" s="1544">
        <f t="shared" ref="L422:Y422" si="65">L421+L420</f>
        <v>0</v>
      </c>
      <c r="M422" s="354">
        <f t="shared" si="65"/>
        <v>0</v>
      </c>
      <c r="N422" s="1545"/>
      <c r="O422" s="1545"/>
      <c r="P422" s="1546">
        <f t="shared" si="65"/>
        <v>0</v>
      </c>
      <c r="Q422" s="1546"/>
      <c r="R422" s="1546"/>
      <c r="S422" s="1546"/>
      <c r="T422" s="1546"/>
      <c r="U422" s="1492">
        <f t="shared" si="65"/>
        <v>0</v>
      </c>
      <c r="V422" s="1492"/>
      <c r="W422" s="1491">
        <f t="shared" si="65"/>
        <v>0</v>
      </c>
      <c r="X422" s="1491">
        <f t="shared" si="65"/>
        <v>0</v>
      </c>
      <c r="Y422" s="1491">
        <f t="shared" si="65"/>
        <v>0</v>
      </c>
      <c r="Z422" s="1493" t="e">
        <f t="shared" si="61"/>
        <v>#DIV/0!</v>
      </c>
      <c r="AA422" s="1499"/>
      <c r="AB422" s="1500"/>
    </row>
    <row r="423" spans="2:28" s="994" customFormat="1" ht="69.75" customHeight="1">
      <c r="B423" s="1302">
        <v>15</v>
      </c>
      <c r="C423" s="1382">
        <v>15</v>
      </c>
      <c r="D423" s="1304" t="s">
        <v>293</v>
      </c>
      <c r="E423" s="1305" t="s">
        <v>294</v>
      </c>
      <c r="F423" s="1306" t="s">
        <v>23</v>
      </c>
      <c r="G423" s="3044"/>
      <c r="H423" s="3044"/>
      <c r="I423" s="3044"/>
      <c r="J423" s="3044"/>
      <c r="K423" s="1307">
        <v>0</v>
      </c>
      <c r="L423" s="1312">
        <v>0</v>
      </c>
      <c r="M423" s="1542">
        <v>0</v>
      </c>
      <c r="N423" s="1538"/>
      <c r="O423" s="1538"/>
      <c r="P423" s="1309">
        <v>0</v>
      </c>
      <c r="Q423" s="1309"/>
      <c r="R423" s="1309"/>
      <c r="S423" s="1309"/>
      <c r="T423" s="1309"/>
      <c r="U423" s="1311">
        <v>0</v>
      </c>
      <c r="V423" s="1311"/>
      <c r="W423" s="1310">
        <v>0</v>
      </c>
      <c r="X423" s="1312">
        <v>0</v>
      </c>
      <c r="Y423" s="1542">
        <f>SUM($P423:$X423)</f>
        <v>0</v>
      </c>
      <c r="Z423" s="1539" t="e">
        <f t="shared" si="61"/>
        <v>#DIV/0!</v>
      </c>
      <c r="AA423" s="1543">
        <v>15</v>
      </c>
      <c r="AB423" s="1315"/>
    </row>
    <row r="424" spans="2:28" s="994" customFormat="1" ht="69.75" customHeight="1">
      <c r="B424" s="1302">
        <v>16</v>
      </c>
      <c r="C424" s="1394">
        <v>16</v>
      </c>
      <c r="D424" s="1304" t="s">
        <v>297</v>
      </c>
      <c r="E424" s="1305" t="s">
        <v>298</v>
      </c>
      <c r="F424" s="1306" t="s">
        <v>23</v>
      </c>
      <c r="G424" s="3044"/>
      <c r="H424" s="3044"/>
      <c r="I424" s="3044"/>
      <c r="J424" s="3044"/>
      <c r="K424" s="1307">
        <v>0</v>
      </c>
      <c r="L424" s="1312">
        <v>0</v>
      </c>
      <c r="M424" s="1542">
        <v>0</v>
      </c>
      <c r="N424" s="1538"/>
      <c r="O424" s="1538"/>
      <c r="P424" s="1309">
        <v>0</v>
      </c>
      <c r="Q424" s="1309"/>
      <c r="R424" s="1309"/>
      <c r="S424" s="1309"/>
      <c r="T424" s="1309"/>
      <c r="U424" s="1311">
        <v>0</v>
      </c>
      <c r="V424" s="1311"/>
      <c r="W424" s="1310">
        <v>0</v>
      </c>
      <c r="X424" s="1312">
        <v>0</v>
      </c>
      <c r="Y424" s="1542">
        <f>SUM($P424:$X424)</f>
        <v>0</v>
      </c>
      <c r="Z424" s="1539" t="e">
        <f t="shared" si="61"/>
        <v>#DIV/0!</v>
      </c>
      <c r="AA424" s="1543">
        <v>16</v>
      </c>
      <c r="AB424" s="1315"/>
    </row>
    <row r="425" spans="2:28" s="994" customFormat="1" ht="69.75" customHeight="1" thickBot="1">
      <c r="B425" s="1302">
        <v>17</v>
      </c>
      <c r="C425" s="1382">
        <v>17</v>
      </c>
      <c r="D425" s="1304" t="s">
        <v>749</v>
      </c>
      <c r="E425" s="1305" t="s">
        <v>22</v>
      </c>
      <c r="F425" s="1306" t="s">
        <v>23</v>
      </c>
      <c r="G425" s="3044"/>
      <c r="H425" s="3044"/>
      <c r="I425" s="3044"/>
      <c r="J425" s="3044"/>
      <c r="K425" s="1307">
        <v>0</v>
      </c>
      <c r="L425" s="1312">
        <v>0</v>
      </c>
      <c r="M425" s="1542">
        <v>0</v>
      </c>
      <c r="N425" s="1538"/>
      <c r="O425" s="1538"/>
      <c r="P425" s="1309">
        <v>0</v>
      </c>
      <c r="Q425" s="1309"/>
      <c r="R425" s="1309"/>
      <c r="S425" s="1309"/>
      <c r="T425" s="1309"/>
      <c r="U425" s="1311">
        <v>0</v>
      </c>
      <c r="V425" s="1311"/>
      <c r="W425" s="1310">
        <v>0</v>
      </c>
      <c r="X425" s="1312">
        <v>0</v>
      </c>
      <c r="Y425" s="1542">
        <f>SUM($P425:$X425)</f>
        <v>0</v>
      </c>
      <c r="Z425" s="1539" t="e">
        <f t="shared" si="61"/>
        <v>#DIV/0!</v>
      </c>
      <c r="AA425" s="1543">
        <v>17</v>
      </c>
      <c r="AB425" s="1315"/>
    </row>
    <row r="426" spans="2:28" s="994" customFormat="1" ht="69.75" customHeight="1" thickBot="1">
      <c r="B426" s="1503" t="s">
        <v>795</v>
      </c>
      <c r="C426" s="1504"/>
      <c r="D426" s="1504"/>
      <c r="E426" s="1504"/>
      <c r="F426" s="1505"/>
      <c r="G426" s="1505"/>
      <c r="H426" s="1505"/>
      <c r="I426" s="1505"/>
      <c r="J426" s="1505"/>
      <c r="K426" s="1491">
        <f>K425+K424+K423</f>
        <v>0</v>
      </c>
      <c r="L426" s="1544">
        <f t="shared" ref="L426:Y426" si="66">L425+L424+L423</f>
        <v>0</v>
      </c>
      <c r="M426" s="354">
        <f t="shared" si="66"/>
        <v>0</v>
      </c>
      <c r="N426" s="1545"/>
      <c r="O426" s="1545"/>
      <c r="P426" s="1546">
        <f t="shared" si="66"/>
        <v>0</v>
      </c>
      <c r="Q426" s="1546"/>
      <c r="R426" s="1546"/>
      <c r="S426" s="1546"/>
      <c r="T426" s="1546"/>
      <c r="U426" s="1492">
        <f t="shared" si="66"/>
        <v>0</v>
      </c>
      <c r="V426" s="1492"/>
      <c r="W426" s="1491">
        <f t="shared" si="66"/>
        <v>0</v>
      </c>
      <c r="X426" s="1491">
        <f t="shared" si="66"/>
        <v>0</v>
      </c>
      <c r="Y426" s="1491">
        <f t="shared" si="66"/>
        <v>0</v>
      </c>
      <c r="Z426" s="1493" t="e">
        <f t="shared" si="61"/>
        <v>#DIV/0!</v>
      </c>
      <c r="AA426" s="1499"/>
      <c r="AB426" s="1500"/>
    </row>
    <row r="427" spans="2:28" s="994" customFormat="1" ht="69.75" customHeight="1">
      <c r="B427" s="1302">
        <v>18</v>
      </c>
      <c r="C427" s="1394">
        <v>18</v>
      </c>
      <c r="D427" s="1304" t="s">
        <v>750</v>
      </c>
      <c r="E427" s="1305" t="s">
        <v>306</v>
      </c>
      <c r="F427" s="1306" t="s">
        <v>23</v>
      </c>
      <c r="G427" s="3044"/>
      <c r="H427" s="3044"/>
      <c r="I427" s="3044"/>
      <c r="J427" s="3044"/>
      <c r="K427" s="1307">
        <v>0</v>
      </c>
      <c r="L427" s="1312">
        <v>0</v>
      </c>
      <c r="M427" s="1542">
        <v>0</v>
      </c>
      <c r="N427" s="1538"/>
      <c r="O427" s="1538"/>
      <c r="P427" s="1309">
        <v>0</v>
      </c>
      <c r="Q427" s="1309"/>
      <c r="R427" s="1309"/>
      <c r="S427" s="1309"/>
      <c r="T427" s="1309"/>
      <c r="U427" s="1311">
        <v>0</v>
      </c>
      <c r="V427" s="1311"/>
      <c r="W427" s="1310">
        <v>0</v>
      </c>
      <c r="X427" s="1312">
        <v>0</v>
      </c>
      <c r="Y427" s="1542">
        <f>SUM($P427:$X427)</f>
        <v>0</v>
      </c>
      <c r="Z427" s="1539" t="e">
        <f t="shared" si="61"/>
        <v>#DIV/0!</v>
      </c>
      <c r="AA427" s="1543">
        <v>18</v>
      </c>
      <c r="AB427" s="1315"/>
    </row>
    <row r="428" spans="2:28" s="994" customFormat="1" ht="69.75" customHeight="1">
      <c r="B428" s="1302">
        <v>19</v>
      </c>
      <c r="C428" s="1382">
        <v>19</v>
      </c>
      <c r="D428" s="1304" t="s">
        <v>309</v>
      </c>
      <c r="E428" s="1305" t="s">
        <v>310</v>
      </c>
      <c r="F428" s="1306" t="s">
        <v>23</v>
      </c>
      <c r="G428" s="3044"/>
      <c r="H428" s="3044"/>
      <c r="I428" s="3044"/>
      <c r="J428" s="3044"/>
      <c r="K428" s="1307">
        <v>0</v>
      </c>
      <c r="L428" s="1312">
        <v>0</v>
      </c>
      <c r="M428" s="1542">
        <v>0</v>
      </c>
      <c r="N428" s="1538"/>
      <c r="O428" s="1538"/>
      <c r="P428" s="1309">
        <v>0</v>
      </c>
      <c r="Q428" s="1309"/>
      <c r="R428" s="1309"/>
      <c r="S428" s="1309"/>
      <c r="T428" s="1309"/>
      <c r="U428" s="1311">
        <v>0</v>
      </c>
      <c r="V428" s="1311"/>
      <c r="W428" s="1310">
        <v>0</v>
      </c>
      <c r="X428" s="1312">
        <v>0</v>
      </c>
      <c r="Y428" s="1542">
        <f>SUM($P428:$X428)</f>
        <v>0</v>
      </c>
      <c r="Z428" s="1539" t="e">
        <f t="shared" si="61"/>
        <v>#DIV/0!</v>
      </c>
      <c r="AA428" s="1543">
        <v>19</v>
      </c>
      <c r="AB428" s="1315"/>
    </row>
    <row r="429" spans="2:28" s="994" customFormat="1" ht="69.75" customHeight="1" thickBot="1">
      <c r="B429" s="1302">
        <v>20</v>
      </c>
      <c r="C429" s="1394">
        <v>20</v>
      </c>
      <c r="D429" s="1304" t="s">
        <v>313</v>
      </c>
      <c r="E429" s="1305" t="s">
        <v>314</v>
      </c>
      <c r="F429" s="1306" t="s">
        <v>23</v>
      </c>
      <c r="G429" s="3044"/>
      <c r="H429" s="3044"/>
      <c r="I429" s="3044"/>
      <c r="J429" s="3044"/>
      <c r="K429" s="1307">
        <v>0</v>
      </c>
      <c r="L429" s="1312">
        <v>0</v>
      </c>
      <c r="M429" s="1542">
        <v>0</v>
      </c>
      <c r="N429" s="1538"/>
      <c r="O429" s="1538"/>
      <c r="P429" s="1309">
        <v>0</v>
      </c>
      <c r="Q429" s="1309"/>
      <c r="R429" s="1309"/>
      <c r="S429" s="1309"/>
      <c r="T429" s="1309"/>
      <c r="U429" s="1311">
        <v>0</v>
      </c>
      <c r="V429" s="1311"/>
      <c r="W429" s="1310">
        <v>0</v>
      </c>
      <c r="X429" s="1312">
        <v>0</v>
      </c>
      <c r="Y429" s="1542">
        <f>SUM($P429:$X429)</f>
        <v>0</v>
      </c>
      <c r="Z429" s="1539" t="e">
        <f t="shared" si="61"/>
        <v>#DIV/0!</v>
      </c>
      <c r="AA429" s="1543">
        <v>20</v>
      </c>
      <c r="AB429" s="1315"/>
    </row>
    <row r="430" spans="2:28" s="994" customFormat="1" ht="69.75" customHeight="1" thickBot="1">
      <c r="B430" s="1503" t="s">
        <v>796</v>
      </c>
      <c r="C430" s="1504"/>
      <c r="D430" s="1504"/>
      <c r="E430" s="1504"/>
      <c r="F430" s="1505"/>
      <c r="G430" s="1505"/>
      <c r="H430" s="1505"/>
      <c r="I430" s="1505"/>
      <c r="J430" s="1505"/>
      <c r="K430" s="1491">
        <f>K429+K428+K427</f>
        <v>0</v>
      </c>
      <c r="L430" s="1544">
        <f t="shared" ref="L430:X430" si="67">L429+L428+L427</f>
        <v>0</v>
      </c>
      <c r="M430" s="354">
        <f t="shared" si="67"/>
        <v>0</v>
      </c>
      <c r="N430" s="1545"/>
      <c r="O430" s="1545"/>
      <c r="P430" s="1546">
        <f t="shared" si="67"/>
        <v>0</v>
      </c>
      <c r="Q430" s="1546"/>
      <c r="R430" s="1546"/>
      <c r="S430" s="1546"/>
      <c r="T430" s="1546"/>
      <c r="U430" s="1492">
        <f t="shared" si="67"/>
        <v>0</v>
      </c>
      <c r="V430" s="1492"/>
      <c r="W430" s="1491">
        <f t="shared" si="67"/>
        <v>0</v>
      </c>
      <c r="X430" s="1491">
        <f t="shared" si="67"/>
        <v>0</v>
      </c>
      <c r="Y430" s="1491"/>
      <c r="Z430" s="1493" t="e">
        <f t="shared" si="61"/>
        <v>#DIV/0!</v>
      </c>
      <c r="AA430" s="1499"/>
      <c r="AB430" s="1500"/>
    </row>
    <row r="431" spans="2:28" s="994" customFormat="1" ht="69.75" customHeight="1">
      <c r="B431" s="1325">
        <v>21</v>
      </c>
      <c r="C431" s="1325">
        <v>21</v>
      </c>
      <c r="D431" s="1304" t="s">
        <v>751</v>
      </c>
      <c r="E431" s="1305" t="s">
        <v>318</v>
      </c>
      <c r="F431" s="1306" t="s">
        <v>216</v>
      </c>
      <c r="G431" s="3045"/>
      <c r="H431" s="3045"/>
      <c r="I431" s="3045"/>
      <c r="J431" s="3045"/>
      <c r="K431" s="1318">
        <v>0</v>
      </c>
      <c r="L431" s="1323">
        <v>0</v>
      </c>
      <c r="M431" s="1313">
        <v>0</v>
      </c>
      <c r="N431" s="1547"/>
      <c r="O431" s="1547"/>
      <c r="P431" s="1320">
        <v>0</v>
      </c>
      <c r="Q431" s="1320"/>
      <c r="R431" s="1320"/>
      <c r="S431" s="1320"/>
      <c r="T431" s="1320"/>
      <c r="U431" s="1322">
        <v>0</v>
      </c>
      <c r="V431" s="1322"/>
      <c r="W431" s="1321">
        <v>0</v>
      </c>
      <c r="X431" s="1323">
        <v>0</v>
      </c>
      <c r="Y431" s="1313">
        <f>SUM($P431:$X431)</f>
        <v>0</v>
      </c>
      <c r="Z431" s="1548" t="e">
        <f t="shared" si="61"/>
        <v>#DIV/0!</v>
      </c>
      <c r="AA431" s="1543">
        <v>21</v>
      </c>
      <c r="AB431" s="1315"/>
    </row>
    <row r="432" spans="2:28" s="994" customFormat="1" ht="69.75" customHeight="1" thickBot="1">
      <c r="B432" s="1325">
        <v>22</v>
      </c>
      <c r="C432" s="1325">
        <v>22</v>
      </c>
      <c r="D432" s="1326" t="s">
        <v>321</v>
      </c>
      <c r="E432" s="1327" t="s">
        <v>322</v>
      </c>
      <c r="F432" s="1328" t="s">
        <v>23</v>
      </c>
      <c r="G432" s="3046"/>
      <c r="H432" s="3046"/>
      <c r="I432" s="3046"/>
      <c r="J432" s="3046"/>
      <c r="K432" s="1329">
        <v>0</v>
      </c>
      <c r="L432" s="1334">
        <v>0</v>
      </c>
      <c r="M432" s="1549">
        <v>0</v>
      </c>
      <c r="N432" s="1550"/>
      <c r="O432" s="1550"/>
      <c r="P432" s="1331">
        <v>0</v>
      </c>
      <c r="Q432" s="1331"/>
      <c r="R432" s="1331"/>
      <c r="S432" s="1331"/>
      <c r="T432" s="1331"/>
      <c r="U432" s="1333">
        <v>0</v>
      </c>
      <c r="V432" s="1333"/>
      <c r="W432" s="1332">
        <v>0</v>
      </c>
      <c r="X432" s="1334">
        <v>0</v>
      </c>
      <c r="Y432" s="1549">
        <f>SUM($P432:$X432)</f>
        <v>0</v>
      </c>
      <c r="Z432" s="1551" t="e">
        <f t="shared" si="61"/>
        <v>#DIV/0!</v>
      </c>
      <c r="AA432" s="1540">
        <v>22</v>
      </c>
      <c r="AB432" s="1337"/>
    </row>
    <row r="433" spans="2:32" s="994" customFormat="1" ht="69.75" customHeight="1" thickBot="1">
      <c r="B433" s="1513" t="s">
        <v>797</v>
      </c>
      <c r="C433" s="1514"/>
      <c r="D433" s="1514"/>
      <c r="E433" s="1514"/>
      <c r="F433" s="1515"/>
      <c r="G433" s="1515"/>
      <c r="H433" s="1515"/>
      <c r="I433" s="1515"/>
      <c r="J433" s="1515"/>
      <c r="K433" s="1491">
        <f>K432+K431</f>
        <v>0</v>
      </c>
      <c r="L433" s="1544">
        <f t="shared" ref="L433:Y433" si="68">L432+L431</f>
        <v>0</v>
      </c>
      <c r="M433" s="354">
        <f t="shared" si="68"/>
        <v>0</v>
      </c>
      <c r="N433" s="1545"/>
      <c r="O433" s="1545"/>
      <c r="P433" s="1546">
        <f t="shared" si="68"/>
        <v>0</v>
      </c>
      <c r="Q433" s="1546"/>
      <c r="R433" s="1546"/>
      <c r="S433" s="1546"/>
      <c r="T433" s="1546"/>
      <c r="U433" s="1492">
        <f t="shared" si="68"/>
        <v>0</v>
      </c>
      <c r="V433" s="1492"/>
      <c r="W433" s="1491">
        <f t="shared" si="68"/>
        <v>0</v>
      </c>
      <c r="X433" s="1491">
        <f t="shared" si="68"/>
        <v>0</v>
      </c>
      <c r="Y433" s="1491">
        <f t="shared" si="68"/>
        <v>0</v>
      </c>
      <c r="Z433" s="1493" t="e">
        <f t="shared" si="61"/>
        <v>#DIV/0!</v>
      </c>
      <c r="AA433" s="1499"/>
      <c r="AB433" s="1500"/>
    </row>
    <row r="434" spans="2:32" s="994" customFormat="1" ht="69.75" customHeight="1" thickBot="1">
      <c r="B434" s="1338"/>
      <c r="C434" s="1552" t="s">
        <v>445</v>
      </c>
      <c r="D434" s="1553"/>
      <c r="E434" s="1553"/>
      <c r="F434" s="1554"/>
      <c r="G434" s="1554"/>
      <c r="H434" s="1554"/>
      <c r="I434" s="1554"/>
      <c r="J434" s="1554"/>
      <c r="K434" s="1342">
        <f>K432+K431+K429+K428+K427+K425+K424+K423+K421+K420+K418+K417+K415+K414+K413+K411+K410+K409+K407+K406+K405+K404</f>
        <v>0</v>
      </c>
      <c r="L434" s="1346">
        <f t="shared" ref="L434:Y434" si="69">SUM(L404:L431)</f>
        <v>0</v>
      </c>
      <c r="M434" s="1555">
        <f t="shared" ref="M434" si="70">SUM(M404:M431)</f>
        <v>0</v>
      </c>
      <c r="N434" s="1556"/>
      <c r="O434" s="1556"/>
      <c r="P434" s="1557">
        <f t="shared" si="69"/>
        <v>0</v>
      </c>
      <c r="Q434" s="1557"/>
      <c r="R434" s="1557"/>
      <c r="S434" s="1557"/>
      <c r="T434" s="1557"/>
      <c r="U434" s="1345">
        <f t="shared" si="69"/>
        <v>0</v>
      </c>
      <c r="V434" s="1345"/>
      <c r="W434" s="1343">
        <f t="shared" si="69"/>
        <v>0</v>
      </c>
      <c r="X434" s="1346">
        <f t="shared" si="69"/>
        <v>0</v>
      </c>
      <c r="Y434" s="1555">
        <f t="shared" si="69"/>
        <v>0</v>
      </c>
      <c r="Z434" s="1348" t="e">
        <f t="shared" si="61"/>
        <v>#DIV/0!</v>
      </c>
      <c r="AA434" s="1558"/>
      <c r="AB434" s="1349"/>
    </row>
    <row r="435" spans="2:32" s="994" customFormat="1" ht="69.75" customHeight="1" thickBot="1">
      <c r="B435" s="256"/>
      <c r="C435" s="256"/>
      <c r="D435" s="722"/>
      <c r="E435" s="722"/>
      <c r="F435" s="722"/>
      <c r="G435" s="722"/>
      <c r="H435" s="722"/>
      <c r="I435" s="722"/>
      <c r="J435" s="722"/>
      <c r="K435" s="256"/>
      <c r="L435" s="256"/>
      <c r="M435" s="256"/>
      <c r="N435" s="256"/>
      <c r="O435" s="256"/>
      <c r="P435" s="256"/>
      <c r="Q435" s="256"/>
      <c r="R435" s="256"/>
      <c r="S435" s="256"/>
      <c r="T435" s="256"/>
      <c r="U435" s="976"/>
      <c r="V435" s="976"/>
      <c r="W435" s="256"/>
      <c r="X435" s="256"/>
      <c r="Y435" s="256"/>
      <c r="Z435" s="256"/>
      <c r="AA435" s="256"/>
    </row>
    <row r="436" spans="2:32" s="994" customFormat="1" ht="38.25" customHeight="1" thickBot="1">
      <c r="B436" s="256"/>
      <c r="C436" s="256"/>
      <c r="D436" s="1527" t="s">
        <v>340</v>
      </c>
      <c r="E436" s="1529"/>
      <c r="F436" s="307"/>
      <c r="G436" s="307"/>
      <c r="H436" s="307"/>
      <c r="I436" s="307"/>
      <c r="J436" s="307"/>
      <c r="K436" s="256"/>
      <c r="L436" s="256"/>
      <c r="M436" s="256"/>
      <c r="N436" s="256"/>
      <c r="O436" s="256"/>
      <c r="P436" s="256"/>
      <c r="Q436" s="256"/>
      <c r="R436" s="256"/>
      <c r="S436" s="256"/>
      <c r="T436" s="256"/>
      <c r="U436" s="976"/>
      <c r="V436" s="976"/>
      <c r="W436" s="256"/>
      <c r="X436" s="256"/>
      <c r="Y436" s="256"/>
      <c r="Z436" s="256"/>
      <c r="AA436" s="256"/>
    </row>
    <row r="437" spans="2:32" s="994" customFormat="1" ht="13.5" customHeight="1" thickBot="1">
      <c r="B437" s="256"/>
      <c r="C437" s="256"/>
      <c r="D437" s="307"/>
      <c r="E437" s="306"/>
      <c r="F437" s="306"/>
      <c r="G437" s="306"/>
      <c r="H437" s="306"/>
      <c r="I437" s="306"/>
      <c r="J437" s="306"/>
      <c r="K437" s="256"/>
      <c r="L437" s="256"/>
      <c r="M437" s="256"/>
      <c r="N437" s="256"/>
      <c r="O437" s="256"/>
      <c r="P437" s="256"/>
      <c r="Q437" s="256"/>
      <c r="R437" s="256"/>
      <c r="S437" s="256"/>
      <c r="T437" s="256"/>
      <c r="U437" s="976"/>
      <c r="V437" s="976"/>
      <c r="W437" s="256"/>
      <c r="X437" s="256"/>
      <c r="Y437" s="256"/>
      <c r="Z437" s="256"/>
      <c r="AA437" s="256"/>
    </row>
    <row r="438" spans="2:32" s="994" customFormat="1" ht="38.25" customHeight="1" thickBot="1">
      <c r="B438" s="256"/>
      <c r="C438" s="256"/>
      <c r="D438" s="1527" t="s">
        <v>341</v>
      </c>
      <c r="E438" s="1529"/>
      <c r="F438" s="307"/>
      <c r="G438" s="307"/>
      <c r="H438" s="307"/>
      <c r="I438" s="307"/>
      <c r="J438" s="307"/>
      <c r="K438" s="256"/>
      <c r="L438" s="256"/>
      <c r="M438" s="256"/>
      <c r="N438" s="256"/>
      <c r="O438" s="256"/>
      <c r="P438" s="256"/>
      <c r="Q438" s="256"/>
      <c r="R438" s="256"/>
      <c r="S438" s="256"/>
      <c r="T438" s="256"/>
      <c r="U438" s="976"/>
      <c r="V438" s="976"/>
      <c r="W438" s="256"/>
      <c r="X438" s="256"/>
      <c r="Y438" s="256"/>
      <c r="Z438" s="256"/>
      <c r="AA438" s="256"/>
    </row>
    <row r="439" spans="2:32" s="994" customFormat="1" ht="13.5" customHeight="1" thickBot="1">
      <c r="B439" s="256"/>
      <c r="C439" s="256"/>
      <c r="D439" s="256"/>
      <c r="E439" s="256"/>
      <c r="F439" s="256"/>
      <c r="G439" s="256"/>
      <c r="H439" s="256"/>
      <c r="I439" s="256"/>
      <c r="J439" s="256"/>
      <c r="K439" s="256"/>
      <c r="L439" s="256"/>
      <c r="M439" s="256"/>
      <c r="N439" s="256"/>
      <c r="O439" s="256"/>
      <c r="P439" s="256"/>
      <c r="Q439" s="256"/>
      <c r="R439" s="256"/>
      <c r="S439" s="256"/>
      <c r="T439" s="256"/>
      <c r="U439" s="976"/>
      <c r="V439" s="976"/>
      <c r="W439" s="256"/>
      <c r="X439" s="256"/>
      <c r="Y439" s="256"/>
      <c r="Z439" s="256"/>
      <c r="AA439" s="256"/>
    </row>
    <row r="440" spans="2:32" s="994" customFormat="1" ht="38.25" customHeight="1" thickBot="1">
      <c r="B440" s="256"/>
      <c r="C440" s="256"/>
      <c r="D440" s="1356" t="s">
        <v>923</v>
      </c>
      <c r="E440" s="1357"/>
      <c r="F440" s="1357"/>
      <c r="G440" s="1357"/>
      <c r="H440" s="1357"/>
      <c r="I440" s="1357"/>
      <c r="J440" s="1357"/>
      <c r="K440" s="1357"/>
      <c r="L440" s="1357"/>
      <c r="M440" s="1357"/>
      <c r="N440" s="1357"/>
      <c r="O440" s="1357"/>
      <c r="P440" s="1357"/>
      <c r="Q440" s="1357"/>
      <c r="R440" s="1357"/>
      <c r="S440" s="1357"/>
      <c r="T440" s="1357"/>
      <c r="U440" s="1358"/>
      <c r="V440" s="1358"/>
      <c r="W440" s="1357"/>
      <c r="X440" s="1357"/>
      <c r="Y440" s="1357"/>
      <c r="Z440" s="1357"/>
      <c r="AA440" s="1357"/>
    </row>
    <row r="441" spans="2:32" s="994" customFormat="1" ht="38.25" customHeight="1" thickBot="1">
      <c r="B441" s="256"/>
      <c r="C441" s="256"/>
      <c r="D441" s="722"/>
      <c r="E441" s="722"/>
      <c r="F441" s="722"/>
      <c r="G441" s="722"/>
      <c r="H441" s="722"/>
      <c r="I441" s="722"/>
      <c r="J441" s="722"/>
      <c r="K441" s="256"/>
      <c r="L441" s="256"/>
      <c r="M441" s="256"/>
      <c r="N441" s="256"/>
      <c r="O441" s="256"/>
      <c r="P441" s="256"/>
      <c r="Q441" s="256"/>
      <c r="R441" s="256"/>
      <c r="S441" s="256"/>
      <c r="T441" s="256"/>
      <c r="U441" s="976"/>
      <c r="V441" s="976"/>
      <c r="W441" s="256"/>
      <c r="X441" s="256"/>
      <c r="Y441" s="256"/>
      <c r="Z441" s="256"/>
      <c r="AA441" s="256"/>
    </row>
    <row r="442" spans="2:32" s="994" customFormat="1" ht="69.75" customHeight="1" thickBot="1">
      <c r="B442" s="1559" t="s">
        <v>486</v>
      </c>
      <c r="C442" s="1560" t="s">
        <v>407</v>
      </c>
      <c r="D442" s="1561" t="s">
        <v>87</v>
      </c>
      <c r="E442" s="1562" t="s">
        <v>24</v>
      </c>
      <c r="F442" s="1563" t="e">
        <v>#REF!</v>
      </c>
      <c r="G442" s="3053"/>
      <c r="H442" s="3053"/>
      <c r="I442" s="3053"/>
      <c r="J442" s="3053"/>
      <c r="K442" s="1564" t="s">
        <v>799</v>
      </c>
      <c r="L442" s="1565" t="s">
        <v>190</v>
      </c>
      <c r="M442" s="1566" t="s">
        <v>784</v>
      </c>
      <c r="N442" s="1567"/>
      <c r="O442" s="1567"/>
      <c r="P442" s="1564" t="s">
        <v>800</v>
      </c>
      <c r="Q442" s="1686"/>
      <c r="R442" s="1686"/>
      <c r="S442" s="1686"/>
      <c r="T442" s="1686"/>
      <c r="U442" s="1568" t="s">
        <v>190</v>
      </c>
      <c r="V442" s="5537"/>
      <c r="W442" s="1569" t="s">
        <v>784</v>
      </c>
      <c r="X442" s="1564" t="s">
        <v>801</v>
      </c>
      <c r="Y442" s="1565" t="s">
        <v>190</v>
      </c>
      <c r="Z442" s="1570" t="s">
        <v>784</v>
      </c>
      <c r="AA442" s="256"/>
    </row>
    <row r="443" spans="2:32" s="994" customFormat="1" ht="69.75" customHeight="1">
      <c r="B443" s="344">
        <v>1</v>
      </c>
      <c r="C443" s="1571">
        <v>1</v>
      </c>
      <c r="D443" s="1454" t="s">
        <v>233</v>
      </c>
      <c r="E443" s="1455" t="s">
        <v>234</v>
      </c>
      <c r="F443" s="1456" t="s">
        <v>23</v>
      </c>
      <c r="G443" s="3049"/>
      <c r="H443" s="3049"/>
      <c r="I443" s="3049"/>
      <c r="J443" s="3049"/>
      <c r="K443" s="1457">
        <v>0</v>
      </c>
      <c r="L443" s="1572">
        <v>0</v>
      </c>
      <c r="M443" s="1573" t="e">
        <f t="shared" ref="M443:M465" si="71">L443/K443</f>
        <v>#DIV/0!</v>
      </c>
      <c r="N443" s="1574"/>
      <c r="O443" s="1574"/>
      <c r="P443" s="1535">
        <v>0</v>
      </c>
      <c r="Q443" s="1687"/>
      <c r="R443" s="1687"/>
      <c r="S443" s="1687"/>
      <c r="T443" s="1687"/>
      <c r="U443" s="1575">
        <v>0</v>
      </c>
      <c r="V443" s="5538"/>
      <c r="W443" s="1576" t="e">
        <f t="shared" ref="W443:W465" si="72">U443/P443</f>
        <v>#DIV/0!</v>
      </c>
      <c r="X443" s="1577">
        <v>0</v>
      </c>
      <c r="Y443" s="1578">
        <v>0</v>
      </c>
      <c r="Z443" s="1579" t="e">
        <f t="shared" ref="Z443:Z465" si="73">Y443/X443</f>
        <v>#DIV/0!</v>
      </c>
      <c r="AA443" s="256"/>
    </row>
    <row r="444" spans="2:32" s="994" customFormat="1" ht="69.75" customHeight="1">
      <c r="B444" s="1452">
        <v>2</v>
      </c>
      <c r="C444" s="1467">
        <v>2</v>
      </c>
      <c r="D444" s="1304" t="s">
        <v>241</v>
      </c>
      <c r="E444" s="1305" t="s">
        <v>336</v>
      </c>
      <c r="F444" s="1456" t="s">
        <v>23</v>
      </c>
      <c r="G444" s="3049"/>
      <c r="H444" s="3049"/>
      <c r="I444" s="3049"/>
      <c r="J444" s="3049"/>
      <c r="K444" s="1580">
        <v>0</v>
      </c>
      <c r="L444" s="1581">
        <v>0</v>
      </c>
      <c r="M444" s="1582" t="e">
        <f t="shared" si="71"/>
        <v>#DIV/0!</v>
      </c>
      <c r="N444" s="1583"/>
      <c r="O444" s="1583"/>
      <c r="P444" s="1318">
        <v>0</v>
      </c>
      <c r="Q444" s="1547"/>
      <c r="R444" s="1547"/>
      <c r="S444" s="1547"/>
      <c r="T444" s="1547"/>
      <c r="U444" s="1399">
        <v>0</v>
      </c>
      <c r="V444" s="5539"/>
      <c r="W444" s="1584" t="e">
        <f t="shared" si="72"/>
        <v>#DIV/0!</v>
      </c>
      <c r="X444" s="1577">
        <v>0</v>
      </c>
      <c r="Y444" s="1578">
        <v>0</v>
      </c>
      <c r="Z444" s="1585" t="e">
        <f t="shared" si="73"/>
        <v>#DIV/0!</v>
      </c>
    </row>
    <row r="445" spans="2:32" s="994" customFormat="1" ht="69.75" customHeight="1">
      <c r="B445" s="1452">
        <v>3</v>
      </c>
      <c r="C445" s="1467">
        <v>3</v>
      </c>
      <c r="D445" s="1304" t="s">
        <v>244</v>
      </c>
      <c r="E445" s="1305" t="s">
        <v>245</v>
      </c>
      <c r="F445" s="1456" t="s">
        <v>23</v>
      </c>
      <c r="G445" s="3049"/>
      <c r="H445" s="3049"/>
      <c r="I445" s="3049"/>
      <c r="J445" s="3049"/>
      <c r="K445" s="1580">
        <v>0</v>
      </c>
      <c r="L445" s="1581">
        <v>0</v>
      </c>
      <c r="M445" s="1582" t="e">
        <f t="shared" si="71"/>
        <v>#DIV/0!</v>
      </c>
      <c r="N445" s="1583"/>
      <c r="O445" s="1583"/>
      <c r="P445" s="1318">
        <v>0</v>
      </c>
      <c r="Q445" s="1547"/>
      <c r="R445" s="1547"/>
      <c r="S445" s="1547"/>
      <c r="T445" s="1547"/>
      <c r="U445" s="1399">
        <v>0</v>
      </c>
      <c r="V445" s="5539"/>
      <c r="W445" s="1584" t="e">
        <f t="shared" si="72"/>
        <v>#DIV/0!</v>
      </c>
      <c r="X445" s="1577">
        <v>0</v>
      </c>
      <c r="Y445" s="1577">
        <v>0</v>
      </c>
      <c r="Z445" s="1585" t="e">
        <f t="shared" si="73"/>
        <v>#DIV/0!</v>
      </c>
      <c r="AF445" s="1586"/>
    </row>
    <row r="446" spans="2:32" s="994" customFormat="1" ht="69.75" customHeight="1">
      <c r="B446" s="1452">
        <v>4</v>
      </c>
      <c r="C446" s="1467">
        <v>4</v>
      </c>
      <c r="D446" s="1304" t="s">
        <v>249</v>
      </c>
      <c r="E446" s="1305" t="s">
        <v>250</v>
      </c>
      <c r="F446" s="1456" t="s">
        <v>23</v>
      </c>
      <c r="G446" s="3049"/>
      <c r="H446" s="3049"/>
      <c r="I446" s="3049"/>
      <c r="J446" s="3049"/>
      <c r="K446" s="1580">
        <v>0</v>
      </c>
      <c r="L446" s="1581">
        <v>0</v>
      </c>
      <c r="M446" s="1582" t="e">
        <f t="shared" si="71"/>
        <v>#DIV/0!</v>
      </c>
      <c r="N446" s="1583"/>
      <c r="O446" s="1583"/>
      <c r="P446" s="1318">
        <v>0</v>
      </c>
      <c r="Q446" s="1547"/>
      <c r="R446" s="1547"/>
      <c r="S446" s="1547"/>
      <c r="T446" s="1547"/>
      <c r="U446" s="1399">
        <v>0</v>
      </c>
      <c r="V446" s="5539"/>
      <c r="W446" s="1584" t="e">
        <f t="shared" si="72"/>
        <v>#DIV/0!</v>
      </c>
      <c r="X446" s="1577">
        <v>0</v>
      </c>
      <c r="Y446" s="1577">
        <v>0</v>
      </c>
      <c r="Z446" s="1585" t="e">
        <f t="shared" si="73"/>
        <v>#DIV/0!</v>
      </c>
    </row>
    <row r="447" spans="2:32" s="994" customFormat="1" ht="69.75" customHeight="1">
      <c r="B447" s="1452">
        <v>5</v>
      </c>
      <c r="C447" s="1467">
        <v>5</v>
      </c>
      <c r="D447" s="1304" t="s">
        <v>253</v>
      </c>
      <c r="E447" s="1305" t="e">
        <v>#REF!</v>
      </c>
      <c r="F447" s="1456" t="e">
        <v>#REF!</v>
      </c>
      <c r="G447" s="3049"/>
      <c r="H447" s="3049"/>
      <c r="I447" s="3049"/>
      <c r="J447" s="3049"/>
      <c r="K447" s="1580">
        <v>0</v>
      </c>
      <c r="L447" s="1581">
        <v>0</v>
      </c>
      <c r="M447" s="1582" t="e">
        <f t="shared" si="71"/>
        <v>#DIV/0!</v>
      </c>
      <c r="N447" s="1583"/>
      <c r="O447" s="1583"/>
      <c r="P447" s="1318">
        <v>0</v>
      </c>
      <c r="Q447" s="1547"/>
      <c r="R447" s="1547"/>
      <c r="S447" s="1547"/>
      <c r="T447" s="1547"/>
      <c r="U447" s="1399">
        <v>0</v>
      </c>
      <c r="V447" s="5539"/>
      <c r="W447" s="1584" t="e">
        <f t="shared" si="72"/>
        <v>#DIV/0!</v>
      </c>
      <c r="X447" s="1577">
        <v>0</v>
      </c>
      <c r="Y447" s="1577">
        <v>0</v>
      </c>
      <c r="Z447" s="1585" t="e">
        <f t="shared" si="73"/>
        <v>#DIV/0!</v>
      </c>
    </row>
    <row r="448" spans="2:32" s="994" customFormat="1" ht="69.75" customHeight="1">
      <c r="B448" s="1452">
        <v>6</v>
      </c>
      <c r="C448" s="1467">
        <v>6</v>
      </c>
      <c r="D448" s="1304" t="s">
        <v>257</v>
      </c>
      <c r="E448" s="1305" t="s">
        <v>258</v>
      </c>
      <c r="F448" s="1456" t="s">
        <v>23</v>
      </c>
      <c r="G448" s="3049"/>
      <c r="H448" s="3049"/>
      <c r="I448" s="3049"/>
      <c r="J448" s="3049"/>
      <c r="K448" s="1580">
        <v>0</v>
      </c>
      <c r="L448" s="1581">
        <v>0</v>
      </c>
      <c r="M448" s="1582" t="e">
        <f t="shared" si="71"/>
        <v>#DIV/0!</v>
      </c>
      <c r="N448" s="1583"/>
      <c r="O448" s="1583"/>
      <c r="P448" s="1318">
        <v>0</v>
      </c>
      <c r="Q448" s="1547"/>
      <c r="R448" s="1547"/>
      <c r="S448" s="1547"/>
      <c r="T448" s="1547"/>
      <c r="U448" s="1399">
        <v>0</v>
      </c>
      <c r="V448" s="5539"/>
      <c r="W448" s="1584" t="e">
        <f t="shared" si="72"/>
        <v>#DIV/0!</v>
      </c>
      <c r="X448" s="1577">
        <v>0</v>
      </c>
      <c r="Y448" s="1577">
        <v>0</v>
      </c>
      <c r="Z448" s="1585" t="e">
        <f t="shared" si="73"/>
        <v>#DIV/0!</v>
      </c>
    </row>
    <row r="449" spans="2:26" s="994" customFormat="1" ht="69.75" customHeight="1">
      <c r="B449" s="1452">
        <v>7</v>
      </c>
      <c r="C449" s="1467">
        <v>7</v>
      </c>
      <c r="D449" s="1304" t="s">
        <v>261</v>
      </c>
      <c r="E449" s="1305" t="e">
        <v>#REF!</v>
      </c>
      <c r="F449" s="1456" t="s">
        <v>23</v>
      </c>
      <c r="G449" s="3049"/>
      <c r="H449" s="3049"/>
      <c r="I449" s="3049"/>
      <c r="J449" s="3049"/>
      <c r="K449" s="1580">
        <v>0</v>
      </c>
      <c r="L449" s="1581">
        <v>0</v>
      </c>
      <c r="M449" s="1582" t="e">
        <f t="shared" si="71"/>
        <v>#DIV/0!</v>
      </c>
      <c r="N449" s="1583"/>
      <c r="O449" s="1583"/>
      <c r="P449" s="1318">
        <v>0</v>
      </c>
      <c r="Q449" s="1547"/>
      <c r="R449" s="1547"/>
      <c r="S449" s="1547"/>
      <c r="T449" s="1547"/>
      <c r="U449" s="1399">
        <v>0</v>
      </c>
      <c r="V449" s="5539"/>
      <c r="W449" s="1584" t="e">
        <f t="shared" si="72"/>
        <v>#DIV/0!</v>
      </c>
      <c r="X449" s="1577">
        <v>0</v>
      </c>
      <c r="Y449" s="1577">
        <v>0</v>
      </c>
      <c r="Z449" s="1585" t="e">
        <f t="shared" si="73"/>
        <v>#DIV/0!</v>
      </c>
    </row>
    <row r="450" spans="2:26" s="994" customFormat="1" ht="69.75" customHeight="1">
      <c r="B450" s="1452">
        <v>8</v>
      </c>
      <c r="C450" s="1467">
        <v>8</v>
      </c>
      <c r="D450" s="1304" t="s">
        <v>265</v>
      </c>
      <c r="E450" s="1305" t="s">
        <v>262</v>
      </c>
      <c r="F450" s="1456" t="s">
        <v>23</v>
      </c>
      <c r="G450" s="3049"/>
      <c r="H450" s="3049"/>
      <c r="I450" s="3049"/>
      <c r="J450" s="3049"/>
      <c r="K450" s="1580">
        <v>0</v>
      </c>
      <c r="L450" s="1581">
        <v>0</v>
      </c>
      <c r="M450" s="1582" t="e">
        <f t="shared" si="71"/>
        <v>#DIV/0!</v>
      </c>
      <c r="N450" s="1583"/>
      <c r="O450" s="1583"/>
      <c r="P450" s="1318">
        <v>0</v>
      </c>
      <c r="Q450" s="1547"/>
      <c r="R450" s="1547"/>
      <c r="S450" s="1547"/>
      <c r="T450" s="1547"/>
      <c r="U450" s="1399">
        <v>0</v>
      </c>
      <c r="V450" s="5539"/>
      <c r="W450" s="1584" t="e">
        <f t="shared" si="72"/>
        <v>#DIV/0!</v>
      </c>
      <c r="X450" s="1577">
        <v>0</v>
      </c>
      <c r="Y450" s="1577">
        <v>0</v>
      </c>
      <c r="Z450" s="1585" t="e">
        <f t="shared" si="73"/>
        <v>#DIV/0!</v>
      </c>
    </row>
    <row r="451" spans="2:26" s="994" customFormat="1" ht="69.75" customHeight="1">
      <c r="B451" s="1452">
        <v>9</v>
      </c>
      <c r="C451" s="1467">
        <v>9</v>
      </c>
      <c r="D451" s="1304" t="s">
        <v>268</v>
      </c>
      <c r="E451" s="1305" t="s">
        <v>269</v>
      </c>
      <c r="F451" s="1456" t="s">
        <v>23</v>
      </c>
      <c r="G451" s="3049"/>
      <c r="H451" s="3049"/>
      <c r="I451" s="3049"/>
      <c r="J451" s="3049"/>
      <c r="K451" s="1580">
        <v>0</v>
      </c>
      <c r="L451" s="1581">
        <v>0</v>
      </c>
      <c r="M451" s="1582" t="e">
        <f t="shared" si="71"/>
        <v>#DIV/0!</v>
      </c>
      <c r="N451" s="1583"/>
      <c r="O451" s="1583"/>
      <c r="P451" s="1318">
        <v>0</v>
      </c>
      <c r="Q451" s="1547"/>
      <c r="R451" s="1547"/>
      <c r="S451" s="1547"/>
      <c r="T451" s="1547"/>
      <c r="U451" s="1399">
        <v>0</v>
      </c>
      <c r="V451" s="5539"/>
      <c r="W451" s="1584" t="e">
        <f t="shared" si="72"/>
        <v>#DIV/0!</v>
      </c>
      <c r="X451" s="1577">
        <v>0</v>
      </c>
      <c r="Y451" s="1577">
        <v>0</v>
      </c>
      <c r="Z451" s="1585" t="e">
        <f t="shared" si="73"/>
        <v>#DIV/0!</v>
      </c>
    </row>
    <row r="452" spans="2:26" s="994" customFormat="1" ht="69.75" customHeight="1">
      <c r="B452" s="1302">
        <v>10</v>
      </c>
      <c r="C452" s="1394">
        <v>10</v>
      </c>
      <c r="D452" s="1304" t="s">
        <v>273</v>
      </c>
      <c r="E452" s="1305" t="s">
        <v>274</v>
      </c>
      <c r="F452" s="1456" t="s">
        <v>23</v>
      </c>
      <c r="G452" s="3049"/>
      <c r="H452" s="3049"/>
      <c r="I452" s="3049"/>
      <c r="J452" s="3049"/>
      <c r="K452" s="1580">
        <v>0</v>
      </c>
      <c r="L452" s="1581">
        <v>0</v>
      </c>
      <c r="M452" s="1582" t="e">
        <f t="shared" si="71"/>
        <v>#DIV/0!</v>
      </c>
      <c r="N452" s="1583"/>
      <c r="O452" s="1583"/>
      <c r="P452" s="1318">
        <v>0</v>
      </c>
      <c r="Q452" s="1547"/>
      <c r="R452" s="1547"/>
      <c r="S452" s="1547"/>
      <c r="T452" s="1547"/>
      <c r="U452" s="1399">
        <v>0</v>
      </c>
      <c r="V452" s="5539"/>
      <c r="W452" s="1584" t="e">
        <f t="shared" si="72"/>
        <v>#DIV/0!</v>
      </c>
      <c r="X452" s="1577">
        <v>0</v>
      </c>
      <c r="Y452" s="1577">
        <v>0</v>
      </c>
      <c r="Z452" s="1585" t="e">
        <f t="shared" si="73"/>
        <v>#DIV/0!</v>
      </c>
    </row>
    <row r="453" spans="2:26" s="994" customFormat="1" ht="69.75" customHeight="1">
      <c r="B453" s="1302">
        <v>11</v>
      </c>
      <c r="C453" s="1394">
        <v>11</v>
      </c>
      <c r="D453" s="1304" t="s">
        <v>277</v>
      </c>
      <c r="E453" s="1305" t="s">
        <v>278</v>
      </c>
      <c r="F453" s="1456" t="s">
        <v>216</v>
      </c>
      <c r="G453" s="3049"/>
      <c r="H453" s="3049"/>
      <c r="I453" s="3049"/>
      <c r="J453" s="3049"/>
      <c r="K453" s="1580">
        <v>0</v>
      </c>
      <c r="L453" s="1581">
        <v>0</v>
      </c>
      <c r="M453" s="1582" t="e">
        <f t="shared" si="71"/>
        <v>#DIV/0!</v>
      </c>
      <c r="N453" s="1583"/>
      <c r="O453" s="1583"/>
      <c r="P453" s="1318">
        <v>0</v>
      </c>
      <c r="Q453" s="1547"/>
      <c r="R453" s="1547"/>
      <c r="S453" s="1547"/>
      <c r="T453" s="1547"/>
      <c r="U453" s="1399">
        <v>0</v>
      </c>
      <c r="V453" s="5539"/>
      <c r="W453" s="1584" t="e">
        <f t="shared" si="72"/>
        <v>#DIV/0!</v>
      </c>
      <c r="X453" s="1577">
        <v>0</v>
      </c>
      <c r="Y453" s="1577">
        <v>0</v>
      </c>
      <c r="Z453" s="1585" t="e">
        <f t="shared" si="73"/>
        <v>#DIV/0!</v>
      </c>
    </row>
    <row r="454" spans="2:26" s="994" customFormat="1" ht="69.75" customHeight="1">
      <c r="B454" s="1302">
        <v>12</v>
      </c>
      <c r="C454" s="1394">
        <v>12</v>
      </c>
      <c r="D454" s="1304" t="s">
        <v>281</v>
      </c>
      <c r="E454" s="1305" t="s">
        <v>282</v>
      </c>
      <c r="F454" s="1456" t="s">
        <v>23</v>
      </c>
      <c r="G454" s="3049"/>
      <c r="H454" s="3049"/>
      <c r="I454" s="3049"/>
      <c r="J454" s="3049"/>
      <c r="K454" s="1580">
        <v>0</v>
      </c>
      <c r="L454" s="1581">
        <v>0</v>
      </c>
      <c r="M454" s="1582" t="e">
        <f t="shared" si="71"/>
        <v>#DIV/0!</v>
      </c>
      <c r="N454" s="1583"/>
      <c r="O454" s="1583"/>
      <c r="P454" s="1318">
        <v>0</v>
      </c>
      <c r="Q454" s="1547"/>
      <c r="R454" s="1547"/>
      <c r="S454" s="1547"/>
      <c r="T454" s="1547"/>
      <c r="U454" s="1399">
        <v>0</v>
      </c>
      <c r="V454" s="5539"/>
      <c r="W454" s="1584" t="e">
        <f t="shared" si="72"/>
        <v>#DIV/0!</v>
      </c>
      <c r="X454" s="1577">
        <v>0</v>
      </c>
      <c r="Y454" s="1577">
        <v>0</v>
      </c>
      <c r="Z454" s="1585" t="e">
        <f t="shared" si="73"/>
        <v>#DIV/0!</v>
      </c>
    </row>
    <row r="455" spans="2:26" s="994" customFormat="1" ht="69.75" customHeight="1">
      <c r="B455" s="1302">
        <v>13</v>
      </c>
      <c r="C455" s="1394">
        <v>13</v>
      </c>
      <c r="D455" s="1304" t="s">
        <v>285</v>
      </c>
      <c r="E455" s="1305" t="s">
        <v>286</v>
      </c>
      <c r="F455" s="1456" t="s">
        <v>23</v>
      </c>
      <c r="G455" s="3049"/>
      <c r="H455" s="3049"/>
      <c r="I455" s="3049"/>
      <c r="J455" s="3049"/>
      <c r="K455" s="1580">
        <v>0</v>
      </c>
      <c r="L455" s="1581">
        <v>0</v>
      </c>
      <c r="M455" s="1582" t="e">
        <f t="shared" si="71"/>
        <v>#DIV/0!</v>
      </c>
      <c r="N455" s="1583"/>
      <c r="O455" s="1583"/>
      <c r="P455" s="1318">
        <v>0</v>
      </c>
      <c r="Q455" s="1547"/>
      <c r="R455" s="1547"/>
      <c r="S455" s="1547"/>
      <c r="T455" s="1547"/>
      <c r="U455" s="1399">
        <v>0</v>
      </c>
      <c r="V455" s="5539"/>
      <c r="W455" s="1584" t="e">
        <f t="shared" si="72"/>
        <v>#DIV/0!</v>
      </c>
      <c r="X455" s="1577">
        <v>0</v>
      </c>
      <c r="Y455" s="1577">
        <v>0</v>
      </c>
      <c r="Z455" s="1585" t="e">
        <f t="shared" si="73"/>
        <v>#DIV/0!</v>
      </c>
    </row>
    <row r="456" spans="2:26" s="994" customFormat="1" ht="69.75" customHeight="1">
      <c r="B456" s="1302">
        <v>14</v>
      </c>
      <c r="C456" s="1394">
        <v>14</v>
      </c>
      <c r="D456" s="1304" t="s">
        <v>289</v>
      </c>
      <c r="E456" s="1305" t="s">
        <v>290</v>
      </c>
      <c r="F456" s="1456" t="s">
        <v>23</v>
      </c>
      <c r="G456" s="3049"/>
      <c r="H456" s="3049"/>
      <c r="I456" s="3049"/>
      <c r="J456" s="3049"/>
      <c r="K456" s="1580">
        <v>0</v>
      </c>
      <c r="L456" s="1581">
        <v>0</v>
      </c>
      <c r="M456" s="1582" t="e">
        <f t="shared" si="71"/>
        <v>#DIV/0!</v>
      </c>
      <c r="N456" s="1583"/>
      <c r="O456" s="1583"/>
      <c r="P456" s="1318">
        <v>0</v>
      </c>
      <c r="Q456" s="1547"/>
      <c r="R456" s="1547"/>
      <c r="S456" s="1547"/>
      <c r="T456" s="1547"/>
      <c r="U456" s="1399">
        <v>0</v>
      </c>
      <c r="V456" s="5539"/>
      <c r="W456" s="1584" t="e">
        <f t="shared" si="72"/>
        <v>#DIV/0!</v>
      </c>
      <c r="X456" s="1577">
        <v>0</v>
      </c>
      <c r="Y456" s="1577">
        <v>0</v>
      </c>
      <c r="Z456" s="1585" t="e">
        <f t="shared" si="73"/>
        <v>#DIV/0!</v>
      </c>
    </row>
    <row r="457" spans="2:26" s="994" customFormat="1" ht="69.75" customHeight="1">
      <c r="B457" s="1302">
        <v>15</v>
      </c>
      <c r="C457" s="1394">
        <v>15</v>
      </c>
      <c r="D457" s="1304" t="s">
        <v>293</v>
      </c>
      <c r="E457" s="1305" t="s">
        <v>294</v>
      </c>
      <c r="F457" s="1456" t="s">
        <v>23</v>
      </c>
      <c r="G457" s="3049"/>
      <c r="H457" s="3049"/>
      <c r="I457" s="3049"/>
      <c r="J457" s="3049"/>
      <c r="K457" s="1580">
        <v>0</v>
      </c>
      <c r="L457" s="1581">
        <v>0</v>
      </c>
      <c r="M457" s="1582" t="e">
        <f t="shared" si="71"/>
        <v>#DIV/0!</v>
      </c>
      <c r="N457" s="1583"/>
      <c r="O457" s="1583"/>
      <c r="P457" s="1318">
        <v>0</v>
      </c>
      <c r="Q457" s="1547"/>
      <c r="R457" s="1547"/>
      <c r="S457" s="1547"/>
      <c r="T457" s="1547"/>
      <c r="U457" s="1399">
        <v>0</v>
      </c>
      <c r="V457" s="5539"/>
      <c r="W457" s="1584" t="e">
        <f t="shared" si="72"/>
        <v>#DIV/0!</v>
      </c>
      <c r="X457" s="1577">
        <v>0</v>
      </c>
      <c r="Y457" s="1577">
        <v>0</v>
      </c>
      <c r="Z457" s="1585" t="e">
        <f t="shared" si="73"/>
        <v>#DIV/0!</v>
      </c>
    </row>
    <row r="458" spans="2:26" s="994" customFormat="1" ht="69.75" customHeight="1">
      <c r="B458" s="1302">
        <v>16</v>
      </c>
      <c r="C458" s="1394">
        <v>16</v>
      </c>
      <c r="D458" s="1304" t="s">
        <v>297</v>
      </c>
      <c r="E458" s="1305" t="s">
        <v>298</v>
      </c>
      <c r="F458" s="1456" t="s">
        <v>23</v>
      </c>
      <c r="G458" s="3049"/>
      <c r="H458" s="3049"/>
      <c r="I458" s="3049"/>
      <c r="J458" s="3049"/>
      <c r="K458" s="1580">
        <v>0</v>
      </c>
      <c r="L458" s="1581">
        <v>0</v>
      </c>
      <c r="M458" s="1582" t="e">
        <f t="shared" si="71"/>
        <v>#DIV/0!</v>
      </c>
      <c r="N458" s="1583"/>
      <c r="O458" s="1583"/>
      <c r="P458" s="1318">
        <v>0</v>
      </c>
      <c r="Q458" s="1547"/>
      <c r="R458" s="1547"/>
      <c r="S458" s="1547"/>
      <c r="T458" s="1547"/>
      <c r="U458" s="1399">
        <v>0</v>
      </c>
      <c r="V458" s="5539"/>
      <c r="W458" s="1584" t="e">
        <f t="shared" si="72"/>
        <v>#DIV/0!</v>
      </c>
      <c r="X458" s="1577">
        <v>0</v>
      </c>
      <c r="Y458" s="1577">
        <v>0</v>
      </c>
      <c r="Z458" s="1585" t="e">
        <f t="shared" si="73"/>
        <v>#DIV/0!</v>
      </c>
    </row>
    <row r="459" spans="2:26" s="994" customFormat="1" ht="69.75" customHeight="1">
      <c r="B459" s="1302">
        <v>17</v>
      </c>
      <c r="C459" s="1394">
        <v>17</v>
      </c>
      <c r="D459" s="1304" t="s">
        <v>749</v>
      </c>
      <c r="E459" s="1305" t="s">
        <v>22</v>
      </c>
      <c r="F459" s="1456" t="s">
        <v>23</v>
      </c>
      <c r="G459" s="3049"/>
      <c r="H459" s="3049"/>
      <c r="I459" s="3049"/>
      <c r="J459" s="3049"/>
      <c r="K459" s="1580">
        <v>0</v>
      </c>
      <c r="L459" s="1581">
        <v>0</v>
      </c>
      <c r="M459" s="1582" t="e">
        <f t="shared" si="71"/>
        <v>#DIV/0!</v>
      </c>
      <c r="N459" s="1583"/>
      <c r="O459" s="1583"/>
      <c r="P459" s="1318">
        <v>0</v>
      </c>
      <c r="Q459" s="1547"/>
      <c r="R459" s="1547"/>
      <c r="S459" s="1547"/>
      <c r="T459" s="1547"/>
      <c r="U459" s="1399">
        <v>0</v>
      </c>
      <c r="V459" s="5539"/>
      <c r="W459" s="1584" t="e">
        <f t="shared" si="72"/>
        <v>#DIV/0!</v>
      </c>
      <c r="X459" s="1577">
        <v>0</v>
      </c>
      <c r="Y459" s="1577">
        <v>0</v>
      </c>
      <c r="Z459" s="1585" t="e">
        <f t="shared" si="73"/>
        <v>#DIV/0!</v>
      </c>
    </row>
    <row r="460" spans="2:26" s="994" customFormat="1" ht="69.75" customHeight="1">
      <c r="B460" s="1302">
        <v>18</v>
      </c>
      <c r="C460" s="1394">
        <v>18</v>
      </c>
      <c r="D460" s="1304" t="s">
        <v>750</v>
      </c>
      <c r="E460" s="1305" t="s">
        <v>306</v>
      </c>
      <c r="F460" s="1456" t="s">
        <v>23</v>
      </c>
      <c r="G460" s="3049"/>
      <c r="H460" s="3049"/>
      <c r="I460" s="3049"/>
      <c r="J460" s="3049"/>
      <c r="K460" s="1580">
        <v>0</v>
      </c>
      <c r="L460" s="1581">
        <v>0</v>
      </c>
      <c r="M460" s="1582" t="e">
        <f t="shared" si="71"/>
        <v>#DIV/0!</v>
      </c>
      <c r="N460" s="1583"/>
      <c r="O460" s="1583"/>
      <c r="P460" s="1318">
        <v>0</v>
      </c>
      <c r="Q460" s="1547"/>
      <c r="R460" s="1547"/>
      <c r="S460" s="1547"/>
      <c r="T460" s="1547"/>
      <c r="U460" s="1399">
        <v>0</v>
      </c>
      <c r="V460" s="5539"/>
      <c r="W460" s="1584" t="e">
        <f t="shared" si="72"/>
        <v>#DIV/0!</v>
      </c>
      <c r="X460" s="1577">
        <v>0</v>
      </c>
      <c r="Y460" s="1577">
        <v>0</v>
      </c>
      <c r="Z460" s="1585" t="e">
        <f t="shared" si="73"/>
        <v>#DIV/0!</v>
      </c>
    </row>
    <row r="461" spans="2:26" s="994" customFormat="1" ht="69.75" customHeight="1">
      <c r="B461" s="1302">
        <v>19</v>
      </c>
      <c r="C461" s="1394">
        <v>19</v>
      </c>
      <c r="D461" s="1304" t="s">
        <v>309</v>
      </c>
      <c r="E461" s="1305" t="s">
        <v>310</v>
      </c>
      <c r="F461" s="1456" t="s">
        <v>23</v>
      </c>
      <c r="G461" s="3049"/>
      <c r="H461" s="3049"/>
      <c r="I461" s="3049"/>
      <c r="J461" s="3049"/>
      <c r="K461" s="1580">
        <v>0</v>
      </c>
      <c r="L461" s="1581">
        <v>0</v>
      </c>
      <c r="M461" s="1582" t="e">
        <f t="shared" si="71"/>
        <v>#DIV/0!</v>
      </c>
      <c r="N461" s="1583"/>
      <c r="O461" s="1583"/>
      <c r="P461" s="1318">
        <v>0</v>
      </c>
      <c r="Q461" s="1547"/>
      <c r="R461" s="1547"/>
      <c r="S461" s="1547"/>
      <c r="T461" s="1547"/>
      <c r="U461" s="1399">
        <v>0</v>
      </c>
      <c r="V461" s="5539"/>
      <c r="W461" s="1584" t="e">
        <f t="shared" si="72"/>
        <v>#DIV/0!</v>
      </c>
      <c r="X461" s="1577">
        <v>0</v>
      </c>
      <c r="Y461" s="1577">
        <v>0</v>
      </c>
      <c r="Z461" s="1585" t="e">
        <f t="shared" si="73"/>
        <v>#DIV/0!</v>
      </c>
    </row>
    <row r="462" spans="2:26" s="994" customFormat="1" ht="69.75" customHeight="1">
      <c r="B462" s="1302">
        <v>20</v>
      </c>
      <c r="C462" s="1394">
        <v>20</v>
      </c>
      <c r="D462" s="1304" t="s">
        <v>313</v>
      </c>
      <c r="E462" s="1305" t="s">
        <v>314</v>
      </c>
      <c r="F462" s="1456" t="s">
        <v>23</v>
      </c>
      <c r="G462" s="3049"/>
      <c r="H462" s="3049"/>
      <c r="I462" s="3049"/>
      <c r="J462" s="3049"/>
      <c r="K462" s="1580">
        <v>0</v>
      </c>
      <c r="L462" s="1581">
        <v>0</v>
      </c>
      <c r="M462" s="1582" t="e">
        <f t="shared" si="71"/>
        <v>#DIV/0!</v>
      </c>
      <c r="N462" s="1583"/>
      <c r="O462" s="1583"/>
      <c r="P462" s="1318">
        <v>0</v>
      </c>
      <c r="Q462" s="1547"/>
      <c r="R462" s="1547"/>
      <c r="S462" s="1547"/>
      <c r="T462" s="1547"/>
      <c r="U462" s="1399">
        <v>0</v>
      </c>
      <c r="V462" s="5539"/>
      <c r="W462" s="1584" t="e">
        <f t="shared" si="72"/>
        <v>#DIV/0!</v>
      </c>
      <c r="X462" s="1577">
        <v>0</v>
      </c>
      <c r="Y462" s="1577">
        <v>0</v>
      </c>
      <c r="Z462" s="1585" t="e">
        <f t="shared" si="73"/>
        <v>#DIV/0!</v>
      </c>
    </row>
    <row r="463" spans="2:26" s="994" customFormat="1" ht="69.75" customHeight="1">
      <c r="B463" s="1587">
        <v>21</v>
      </c>
      <c r="C463" s="1588">
        <v>21</v>
      </c>
      <c r="D463" s="1304" t="s">
        <v>751</v>
      </c>
      <c r="E463" s="1305" t="s">
        <v>318</v>
      </c>
      <c r="F463" s="1589" t="s">
        <v>216</v>
      </c>
      <c r="G463" s="3054"/>
      <c r="H463" s="3054"/>
      <c r="I463" s="3054"/>
      <c r="J463" s="3054"/>
      <c r="K463" s="1580">
        <v>0</v>
      </c>
      <c r="L463" s="1581">
        <v>0</v>
      </c>
      <c r="M463" s="1582" t="e">
        <f t="shared" si="71"/>
        <v>#DIV/0!</v>
      </c>
      <c r="N463" s="1583"/>
      <c r="O463" s="1583"/>
      <c r="P463" s="1318">
        <v>0</v>
      </c>
      <c r="Q463" s="1547"/>
      <c r="R463" s="1547"/>
      <c r="S463" s="1547"/>
      <c r="T463" s="1547"/>
      <c r="U463" s="1399">
        <v>0</v>
      </c>
      <c r="V463" s="5539"/>
      <c r="W463" s="1584" t="e">
        <f t="shared" si="72"/>
        <v>#DIV/0!</v>
      </c>
      <c r="X463" s="1577">
        <v>0</v>
      </c>
      <c r="Y463" s="1577">
        <v>0</v>
      </c>
      <c r="Z463" s="1585" t="e">
        <f t="shared" si="73"/>
        <v>#DIV/0!</v>
      </c>
    </row>
    <row r="464" spans="2:26" s="994" customFormat="1" ht="69.75" customHeight="1" thickBot="1">
      <c r="B464" s="1590">
        <v>22</v>
      </c>
      <c r="C464" s="1591">
        <v>22</v>
      </c>
      <c r="D464" s="1454" t="s">
        <v>321</v>
      </c>
      <c r="E464" s="1455" t="s">
        <v>322</v>
      </c>
      <c r="F464" s="1477" t="s">
        <v>23</v>
      </c>
      <c r="G464" s="3050"/>
      <c r="H464" s="3050"/>
      <c r="I464" s="3050"/>
      <c r="J464" s="3050"/>
      <c r="K464" s="1592">
        <v>0</v>
      </c>
      <c r="L464" s="1593">
        <v>0</v>
      </c>
      <c r="M464" s="1594" t="e">
        <f t="shared" si="71"/>
        <v>#DIV/0!</v>
      </c>
      <c r="N464" s="1595"/>
      <c r="O464" s="1595"/>
      <c r="P464" s="1596">
        <v>0</v>
      </c>
      <c r="Q464" s="1688"/>
      <c r="R464" s="1688"/>
      <c r="S464" s="1688"/>
      <c r="T464" s="1688"/>
      <c r="U464" s="1597">
        <v>0</v>
      </c>
      <c r="V464" s="5540"/>
      <c r="W464" s="1598" t="e">
        <f t="shared" si="72"/>
        <v>#DIV/0!</v>
      </c>
      <c r="X464" s="1577">
        <v>0</v>
      </c>
      <c r="Y464" s="1577">
        <v>0</v>
      </c>
      <c r="Z464" s="1599" t="e">
        <f t="shared" si="73"/>
        <v>#DIV/0!</v>
      </c>
    </row>
    <row r="465" spans="2:26" ht="55.5" customHeight="1" thickBot="1">
      <c r="B465" s="1600"/>
      <c r="C465" s="1601" t="s">
        <v>445</v>
      </c>
      <c r="D465" s="1602"/>
      <c r="E465" s="1602"/>
      <c r="F465" s="1603"/>
      <c r="G465" s="1602"/>
      <c r="H465" s="1602"/>
      <c r="I465" s="1602"/>
      <c r="J465" s="1602"/>
      <c r="K465" s="1604">
        <f>K464+K463+K462+K461+K460+K459+K458+K457+K456+K455+K454+K453+K452+K451+K450+K449+K448+K447+K446+K445+K444+K395</f>
        <v>0</v>
      </c>
      <c r="L465" s="1565">
        <f>L464+L463+L462+L461+L460+L459+L458+L457+L456+L455+L454+L453+L452+L451+L450+L449+L448+L447+L446+L445+L444+L395</f>
        <v>0</v>
      </c>
      <c r="M465" s="1569" t="e">
        <f t="shared" si="71"/>
        <v>#DIV/0!</v>
      </c>
      <c r="N465" s="1605"/>
      <c r="O465" s="1605"/>
      <c r="P465" s="1606">
        <f>P464+P463+P462+P461+P460+P459+P458+P457+P456+P455+P454+P453+P452+P451+P450+P449+P448+P447+P446+P445+P444+P395</f>
        <v>0</v>
      </c>
      <c r="Q465" s="1689"/>
      <c r="R465" s="1689"/>
      <c r="S465" s="1689"/>
      <c r="T465" s="1689"/>
      <c r="U465" s="1607">
        <f>U464+U463+U462+U461+U460+U459+U458+U457+U456+U455+U454+U453+U452+U451+U450+U449+U448+U447+U446+U445+U444+U395</f>
        <v>0</v>
      </c>
      <c r="V465" s="5541"/>
      <c r="W465" s="1569" t="e">
        <f t="shared" si="72"/>
        <v>#DIV/0!</v>
      </c>
      <c r="X465" s="1608">
        <f>X464+X463+X462+X461+X460+X459+X458+X457+X456+X455+X454+X453+X452+X451+X450+X449+X448+X447+X446+X445+X444+X395</f>
        <v>0</v>
      </c>
      <c r="Y465" s="1609">
        <f>Y464+Y463+Y462+Y461+Y460+Y459+Y458+Y457+Y456+Y455+Y454+Y453+Y452+Y451+Y450+Y449+Y448+Y447+Y446+Y445+Y444+Y395</f>
        <v>0</v>
      </c>
      <c r="Z465" s="1610" t="e">
        <f t="shared" si="73"/>
        <v>#DIV/0!</v>
      </c>
    </row>
    <row r="470" spans="2:26" ht="28.2" thickBot="1"/>
    <row r="471" spans="2:26" ht="72.75" customHeight="1" thickBot="1">
      <c r="B471" s="1611"/>
      <c r="C471" s="1430" t="s">
        <v>802</v>
      </c>
      <c r="D471" s="1431"/>
      <c r="E471" s="1431"/>
      <c r="F471" s="1431"/>
      <c r="G471" s="1431"/>
      <c r="H471" s="1431"/>
      <c r="I471" s="1431"/>
      <c r="J471" s="1431"/>
      <c r="K471" s="1431"/>
      <c r="L471" s="1431"/>
      <c r="M471" s="1431"/>
      <c r="N471" s="1431"/>
      <c r="O471" s="1431"/>
      <c r="P471" s="1432"/>
      <c r="Q471" s="1690"/>
      <c r="R471" s="1690"/>
      <c r="S471" s="1690"/>
      <c r="T471" s="1690"/>
    </row>
    <row r="472" spans="2:26" ht="62.25" customHeight="1" thickBot="1">
      <c r="B472" s="1439" t="s">
        <v>782</v>
      </c>
      <c r="C472" s="1440" t="s">
        <v>407</v>
      </c>
      <c r="D472" s="1441" t="s">
        <v>87</v>
      </c>
      <c r="E472" s="1443" t="s">
        <v>24</v>
      </c>
      <c r="F472" s="1440" t="s">
        <v>189</v>
      </c>
      <c r="G472" s="1440"/>
      <c r="H472" s="1440"/>
      <c r="I472" s="1440"/>
      <c r="J472" s="1440"/>
      <c r="K472" s="1440"/>
      <c r="L472" s="1612" t="s">
        <v>803</v>
      </c>
      <c r="M472" s="1613" t="s">
        <v>804</v>
      </c>
      <c r="N472" s="1614"/>
      <c r="O472" s="1614"/>
      <c r="P472" s="1615" t="s">
        <v>805</v>
      </c>
      <c r="Q472" s="1691"/>
      <c r="R472" s="1691"/>
      <c r="S472" s="1691"/>
      <c r="T472" s="1691"/>
    </row>
    <row r="473" spans="2:26" ht="62.25" customHeight="1">
      <c r="B473" s="1616">
        <v>1</v>
      </c>
      <c r="C473" s="1453">
        <v>1</v>
      </c>
      <c r="D473" s="1454" t="s">
        <v>233</v>
      </c>
      <c r="E473" s="1617" t="s">
        <v>234</v>
      </c>
      <c r="F473" s="1453" t="s">
        <v>23</v>
      </c>
      <c r="G473" s="1453"/>
      <c r="H473" s="1453"/>
      <c r="I473" s="1453"/>
      <c r="J473" s="1453"/>
      <c r="K473" s="1453"/>
      <c r="L473" s="1618">
        <f>K395+P395+X395</f>
        <v>0</v>
      </c>
      <c r="M473" s="1619">
        <f>L395+U395+Y395</f>
        <v>0</v>
      </c>
      <c r="N473" s="1619"/>
      <c r="O473" s="1619"/>
      <c r="P473" s="1620" t="e">
        <f>M473/L473</f>
        <v>#DIV/0!</v>
      </c>
      <c r="Q473" s="1692"/>
      <c r="R473" s="1692"/>
      <c r="S473" s="1692"/>
      <c r="T473" s="1692"/>
    </row>
    <row r="474" spans="2:26" ht="62.25" customHeight="1">
      <c r="B474" s="1621">
        <v>2</v>
      </c>
      <c r="C474" s="1467">
        <v>2</v>
      </c>
      <c r="D474" s="1304" t="s">
        <v>241</v>
      </c>
      <c r="E474" s="1622" t="s">
        <v>336</v>
      </c>
      <c r="F474" s="1453" t="s">
        <v>23</v>
      </c>
      <c r="G474" s="1453"/>
      <c r="H474" s="1453"/>
      <c r="I474" s="1453"/>
      <c r="J474" s="1453"/>
      <c r="K474" s="1467"/>
      <c r="L474" s="1623">
        <f t="shared" ref="L474:L495" si="74">K444+P444+X444</f>
        <v>0</v>
      </c>
      <c r="M474" s="694">
        <f t="shared" ref="M474:M495" si="75">L444+U444+Y444</f>
        <v>0</v>
      </c>
      <c r="N474" s="694"/>
      <c r="O474" s="694"/>
      <c r="P474" s="1624" t="e">
        <f t="shared" ref="P474:P495" si="76">M474/L474</f>
        <v>#DIV/0!</v>
      </c>
      <c r="Q474" s="1692"/>
      <c r="R474" s="1692"/>
      <c r="S474" s="1692"/>
      <c r="T474" s="1692"/>
    </row>
    <row r="475" spans="2:26" ht="62.25" customHeight="1">
      <c r="B475" s="1621">
        <v>3</v>
      </c>
      <c r="C475" s="1453">
        <v>3</v>
      </c>
      <c r="D475" s="1304" t="s">
        <v>244</v>
      </c>
      <c r="E475" s="1622" t="s">
        <v>245</v>
      </c>
      <c r="F475" s="1453" t="s">
        <v>23</v>
      </c>
      <c r="G475" s="1453"/>
      <c r="H475" s="1453"/>
      <c r="I475" s="1453"/>
      <c r="J475" s="1453"/>
      <c r="K475" s="1467"/>
      <c r="L475" s="1623">
        <f t="shared" si="74"/>
        <v>0</v>
      </c>
      <c r="M475" s="694">
        <f t="shared" si="75"/>
        <v>0</v>
      </c>
      <c r="N475" s="694"/>
      <c r="O475" s="694"/>
      <c r="P475" s="1624" t="e">
        <f t="shared" si="76"/>
        <v>#DIV/0!</v>
      </c>
      <c r="Q475" s="1692"/>
      <c r="R475" s="1692"/>
      <c r="S475" s="1692"/>
      <c r="T475" s="1692"/>
    </row>
    <row r="476" spans="2:26" ht="62.25" customHeight="1">
      <c r="B476" s="1621">
        <v>4</v>
      </c>
      <c r="C476" s="1467">
        <v>4</v>
      </c>
      <c r="D476" s="1304" t="s">
        <v>249</v>
      </c>
      <c r="E476" s="1622" t="s">
        <v>250</v>
      </c>
      <c r="F476" s="1453" t="s">
        <v>23</v>
      </c>
      <c r="G476" s="1453"/>
      <c r="H476" s="1453"/>
      <c r="I476" s="1453"/>
      <c r="J476" s="1453"/>
      <c r="K476" s="1467"/>
      <c r="L476" s="1623">
        <f t="shared" si="74"/>
        <v>0</v>
      </c>
      <c r="M476" s="694">
        <f t="shared" si="75"/>
        <v>0</v>
      </c>
      <c r="N476" s="694"/>
      <c r="O476" s="694"/>
      <c r="P476" s="1624" t="e">
        <f t="shared" si="76"/>
        <v>#DIV/0!</v>
      </c>
      <c r="Q476" s="1692"/>
      <c r="R476" s="1692"/>
      <c r="S476" s="1692"/>
      <c r="T476" s="1692"/>
    </row>
    <row r="477" spans="2:26" ht="62.25" customHeight="1">
      <c r="B477" s="1621">
        <v>5</v>
      </c>
      <c r="C477" s="1453">
        <v>5</v>
      </c>
      <c r="D477" s="1304" t="s">
        <v>253</v>
      </c>
      <c r="E477" s="1622" t="e">
        <v>#REF!</v>
      </c>
      <c r="F477" s="1453" t="e">
        <v>#REF!</v>
      </c>
      <c r="G477" s="1453"/>
      <c r="H477" s="1453"/>
      <c r="I477" s="1453"/>
      <c r="J477" s="1453"/>
      <c r="K477" s="1467"/>
      <c r="L477" s="1623">
        <f t="shared" si="74"/>
        <v>0</v>
      </c>
      <c r="M477" s="694">
        <f t="shared" si="75"/>
        <v>0</v>
      </c>
      <c r="N477" s="694"/>
      <c r="O477" s="694"/>
      <c r="P477" s="1624" t="e">
        <f t="shared" si="76"/>
        <v>#DIV/0!</v>
      </c>
      <c r="Q477" s="1692"/>
      <c r="R477" s="1692"/>
      <c r="S477" s="1692"/>
      <c r="T477" s="1692"/>
    </row>
    <row r="478" spans="2:26" ht="62.25" customHeight="1">
      <c r="B478" s="1621">
        <v>6</v>
      </c>
      <c r="C478" s="1467">
        <v>6</v>
      </c>
      <c r="D478" s="1304" t="s">
        <v>257</v>
      </c>
      <c r="E478" s="1622" t="s">
        <v>258</v>
      </c>
      <c r="F478" s="1453" t="s">
        <v>23</v>
      </c>
      <c r="G478" s="1453"/>
      <c r="H478" s="1453"/>
      <c r="I478" s="1453"/>
      <c r="J478" s="1453"/>
      <c r="K478" s="1467"/>
      <c r="L478" s="1623">
        <f t="shared" si="74"/>
        <v>0</v>
      </c>
      <c r="M478" s="694">
        <f t="shared" si="75"/>
        <v>0</v>
      </c>
      <c r="N478" s="694"/>
      <c r="O478" s="694"/>
      <c r="P478" s="1624" t="e">
        <f t="shared" si="76"/>
        <v>#DIV/0!</v>
      </c>
      <c r="Q478" s="1692"/>
      <c r="R478" s="1692"/>
      <c r="S478" s="1692"/>
      <c r="T478" s="1692"/>
    </row>
    <row r="479" spans="2:26" ht="62.25" customHeight="1">
      <c r="B479" s="1621">
        <v>7</v>
      </c>
      <c r="C479" s="1453">
        <v>7</v>
      </c>
      <c r="D479" s="1304" t="s">
        <v>261</v>
      </c>
      <c r="E479" s="1622" t="e">
        <v>#REF!</v>
      </c>
      <c r="F479" s="1453" t="s">
        <v>23</v>
      </c>
      <c r="G479" s="1453"/>
      <c r="H479" s="1453"/>
      <c r="I479" s="1453"/>
      <c r="J479" s="1453"/>
      <c r="K479" s="1467"/>
      <c r="L479" s="1623">
        <f t="shared" si="74"/>
        <v>0</v>
      </c>
      <c r="M479" s="694">
        <f t="shared" si="75"/>
        <v>0</v>
      </c>
      <c r="N479" s="694"/>
      <c r="O479" s="694"/>
      <c r="P479" s="1624" t="e">
        <f t="shared" si="76"/>
        <v>#DIV/0!</v>
      </c>
      <c r="Q479" s="1692"/>
      <c r="R479" s="1692"/>
      <c r="S479" s="1692"/>
      <c r="T479" s="1692"/>
    </row>
    <row r="480" spans="2:26" ht="62.25" customHeight="1">
      <c r="B480" s="1621">
        <v>8</v>
      </c>
      <c r="C480" s="1467">
        <v>8</v>
      </c>
      <c r="D480" s="1304" t="s">
        <v>265</v>
      </c>
      <c r="E480" s="1622" t="s">
        <v>262</v>
      </c>
      <c r="F480" s="1453" t="s">
        <v>23</v>
      </c>
      <c r="G480" s="1453"/>
      <c r="H480" s="1453"/>
      <c r="I480" s="1453"/>
      <c r="J480" s="1453"/>
      <c r="K480" s="1467"/>
      <c r="L480" s="1623">
        <f t="shared" si="74"/>
        <v>0</v>
      </c>
      <c r="M480" s="694">
        <f t="shared" si="75"/>
        <v>0</v>
      </c>
      <c r="N480" s="694"/>
      <c r="O480" s="694"/>
      <c r="P480" s="1624" t="e">
        <f t="shared" si="76"/>
        <v>#DIV/0!</v>
      </c>
      <c r="Q480" s="1692"/>
      <c r="R480" s="1692"/>
      <c r="S480" s="1692"/>
      <c r="T480" s="1692"/>
    </row>
    <row r="481" spans="2:25" ht="62.25" customHeight="1">
      <c r="B481" s="1621">
        <v>9</v>
      </c>
      <c r="C481" s="1453">
        <v>9</v>
      </c>
      <c r="D481" s="1304" t="s">
        <v>268</v>
      </c>
      <c r="E481" s="1622" t="s">
        <v>269</v>
      </c>
      <c r="F481" s="1453" t="s">
        <v>23</v>
      </c>
      <c r="G481" s="1453"/>
      <c r="H481" s="1453"/>
      <c r="I481" s="1453"/>
      <c r="J481" s="1453"/>
      <c r="K481" s="1467"/>
      <c r="L481" s="1623">
        <f t="shared" si="74"/>
        <v>0</v>
      </c>
      <c r="M481" s="694">
        <f t="shared" si="75"/>
        <v>0</v>
      </c>
      <c r="N481" s="694"/>
      <c r="O481" s="694"/>
      <c r="P481" s="1624" t="e">
        <f t="shared" si="76"/>
        <v>#DIV/0!</v>
      </c>
      <c r="Q481" s="1692"/>
      <c r="R481" s="1692"/>
      <c r="S481" s="1692"/>
      <c r="T481" s="1692"/>
    </row>
    <row r="482" spans="2:25" ht="62.25" customHeight="1">
      <c r="B482" s="1393">
        <v>10</v>
      </c>
      <c r="C482" s="1394">
        <v>10</v>
      </c>
      <c r="D482" s="1304" t="s">
        <v>273</v>
      </c>
      <c r="E482" s="1622" t="s">
        <v>274</v>
      </c>
      <c r="F482" s="1453" t="s">
        <v>23</v>
      </c>
      <c r="G482" s="1453"/>
      <c r="H482" s="1453"/>
      <c r="I482" s="1453"/>
      <c r="J482" s="1453"/>
      <c r="K482" s="1467"/>
      <c r="L482" s="1623">
        <f t="shared" si="74"/>
        <v>0</v>
      </c>
      <c r="M482" s="694">
        <f t="shared" si="75"/>
        <v>0</v>
      </c>
      <c r="N482" s="694"/>
      <c r="O482" s="694"/>
      <c r="P482" s="1624" t="e">
        <f t="shared" si="76"/>
        <v>#DIV/0!</v>
      </c>
      <c r="Q482" s="1692"/>
      <c r="R482" s="1692"/>
      <c r="S482" s="1692"/>
      <c r="T482" s="1692"/>
    </row>
    <row r="483" spans="2:25" ht="62.25" customHeight="1">
      <c r="B483" s="1393">
        <v>11</v>
      </c>
      <c r="C483" s="1382">
        <v>11</v>
      </c>
      <c r="D483" s="1304" t="s">
        <v>277</v>
      </c>
      <c r="E483" s="1622" t="s">
        <v>278</v>
      </c>
      <c r="F483" s="1453" t="s">
        <v>216</v>
      </c>
      <c r="G483" s="1453"/>
      <c r="H483" s="1453"/>
      <c r="I483" s="1453"/>
      <c r="J483" s="1453"/>
      <c r="K483" s="1467"/>
      <c r="L483" s="1623">
        <f t="shared" si="74"/>
        <v>0</v>
      </c>
      <c r="M483" s="694">
        <f t="shared" si="75"/>
        <v>0</v>
      </c>
      <c r="N483" s="694"/>
      <c r="O483" s="694"/>
      <c r="P483" s="1624" t="e">
        <f t="shared" si="76"/>
        <v>#DIV/0!</v>
      </c>
      <c r="Q483" s="1692"/>
      <c r="R483" s="1692"/>
      <c r="S483" s="1692"/>
      <c r="T483" s="1692"/>
    </row>
    <row r="484" spans="2:25" ht="62.25" customHeight="1">
      <c r="B484" s="1393">
        <v>12</v>
      </c>
      <c r="C484" s="1394">
        <v>12</v>
      </c>
      <c r="D484" s="1304" t="s">
        <v>281</v>
      </c>
      <c r="E484" s="1622" t="s">
        <v>282</v>
      </c>
      <c r="F484" s="1453" t="s">
        <v>23</v>
      </c>
      <c r="G484" s="1453"/>
      <c r="H484" s="1453"/>
      <c r="I484" s="1453"/>
      <c r="J484" s="1453"/>
      <c r="K484" s="1467"/>
      <c r="L484" s="1623">
        <f t="shared" si="74"/>
        <v>0</v>
      </c>
      <c r="M484" s="694">
        <f t="shared" si="75"/>
        <v>0</v>
      </c>
      <c r="N484" s="694"/>
      <c r="O484" s="694"/>
      <c r="P484" s="1624" t="e">
        <f t="shared" si="76"/>
        <v>#DIV/0!</v>
      </c>
      <c r="Q484" s="1692"/>
      <c r="R484" s="1692"/>
      <c r="S484" s="1692"/>
      <c r="T484" s="1692"/>
    </row>
    <row r="485" spans="2:25" ht="62.25" customHeight="1">
      <c r="B485" s="1393">
        <v>13</v>
      </c>
      <c r="C485" s="1382">
        <v>13</v>
      </c>
      <c r="D485" s="1304" t="s">
        <v>285</v>
      </c>
      <c r="E485" s="1622" t="s">
        <v>286</v>
      </c>
      <c r="F485" s="1453" t="s">
        <v>23</v>
      </c>
      <c r="G485" s="1453"/>
      <c r="H485" s="1453"/>
      <c r="I485" s="1453"/>
      <c r="J485" s="1453"/>
      <c r="K485" s="1467"/>
      <c r="L485" s="1623">
        <f t="shared" si="74"/>
        <v>0</v>
      </c>
      <c r="M485" s="694">
        <f t="shared" si="75"/>
        <v>0</v>
      </c>
      <c r="N485" s="694"/>
      <c r="O485" s="694"/>
      <c r="P485" s="1624" t="e">
        <f t="shared" si="76"/>
        <v>#DIV/0!</v>
      </c>
      <c r="Q485" s="1692"/>
      <c r="R485" s="1692"/>
      <c r="S485" s="1692"/>
      <c r="T485" s="1692"/>
    </row>
    <row r="486" spans="2:25" ht="62.25" customHeight="1">
      <c r="B486" s="1393">
        <v>14</v>
      </c>
      <c r="C486" s="1394">
        <v>14</v>
      </c>
      <c r="D486" s="1304" t="s">
        <v>289</v>
      </c>
      <c r="E486" s="1622" t="s">
        <v>290</v>
      </c>
      <c r="F486" s="1453" t="s">
        <v>23</v>
      </c>
      <c r="G486" s="1453"/>
      <c r="H486" s="1453"/>
      <c r="I486" s="1453"/>
      <c r="J486" s="1453"/>
      <c r="K486" s="1467"/>
      <c r="L486" s="1623">
        <f t="shared" si="74"/>
        <v>0</v>
      </c>
      <c r="M486" s="694">
        <f t="shared" si="75"/>
        <v>0</v>
      </c>
      <c r="N486" s="694"/>
      <c r="O486" s="694"/>
      <c r="P486" s="1624" t="e">
        <f t="shared" si="76"/>
        <v>#DIV/0!</v>
      </c>
      <c r="Q486" s="1692"/>
      <c r="R486" s="1692"/>
      <c r="S486" s="1692"/>
      <c r="T486" s="1692"/>
    </row>
    <row r="487" spans="2:25" ht="62.25" customHeight="1">
      <c r="B487" s="1393">
        <v>15</v>
      </c>
      <c r="C487" s="1382">
        <v>15</v>
      </c>
      <c r="D487" s="1304" t="s">
        <v>293</v>
      </c>
      <c r="E487" s="1622" t="s">
        <v>294</v>
      </c>
      <c r="F487" s="1453" t="s">
        <v>23</v>
      </c>
      <c r="G487" s="1453"/>
      <c r="H487" s="1453"/>
      <c r="I487" s="1453"/>
      <c r="J487" s="1453"/>
      <c r="K487" s="1467"/>
      <c r="L487" s="1623">
        <f t="shared" si="74"/>
        <v>0</v>
      </c>
      <c r="M487" s="694">
        <f t="shared" si="75"/>
        <v>0</v>
      </c>
      <c r="N487" s="694"/>
      <c r="O487" s="694"/>
      <c r="P487" s="1624" t="e">
        <f t="shared" si="76"/>
        <v>#DIV/0!</v>
      </c>
      <c r="Q487" s="1692"/>
      <c r="R487" s="1692"/>
      <c r="S487" s="1692"/>
      <c r="T487" s="1692"/>
    </row>
    <row r="488" spans="2:25" ht="62.25" customHeight="1">
      <c r="B488" s="1393">
        <v>16</v>
      </c>
      <c r="C488" s="1394">
        <v>16</v>
      </c>
      <c r="D488" s="1304" t="s">
        <v>297</v>
      </c>
      <c r="E488" s="1622" t="s">
        <v>298</v>
      </c>
      <c r="F488" s="1453" t="s">
        <v>23</v>
      </c>
      <c r="G488" s="1453"/>
      <c r="H488" s="1453"/>
      <c r="I488" s="1453"/>
      <c r="J488" s="1453"/>
      <c r="K488" s="1467"/>
      <c r="L488" s="1623">
        <f t="shared" si="74"/>
        <v>0</v>
      </c>
      <c r="M488" s="694">
        <f t="shared" si="75"/>
        <v>0</v>
      </c>
      <c r="N488" s="694"/>
      <c r="O488" s="694"/>
      <c r="P488" s="1624" t="e">
        <f t="shared" si="76"/>
        <v>#DIV/0!</v>
      </c>
      <c r="Q488" s="1692"/>
      <c r="R488" s="1692"/>
      <c r="S488" s="1692"/>
      <c r="T488" s="1692"/>
    </row>
    <row r="489" spans="2:25" ht="62.25" customHeight="1">
      <c r="B489" s="1393">
        <v>17</v>
      </c>
      <c r="C489" s="1382">
        <v>17</v>
      </c>
      <c r="D489" s="1304" t="s">
        <v>749</v>
      </c>
      <c r="E489" s="1622" t="s">
        <v>22</v>
      </c>
      <c r="F489" s="1453" t="s">
        <v>23</v>
      </c>
      <c r="G489" s="1453"/>
      <c r="H489" s="1453"/>
      <c r="I489" s="1453"/>
      <c r="J489" s="1453"/>
      <c r="K489" s="1467"/>
      <c r="L489" s="1623">
        <f t="shared" si="74"/>
        <v>0</v>
      </c>
      <c r="M489" s="694">
        <f t="shared" si="75"/>
        <v>0</v>
      </c>
      <c r="N489" s="694"/>
      <c r="O489" s="694"/>
      <c r="P489" s="1624" t="e">
        <f t="shared" si="76"/>
        <v>#DIV/0!</v>
      </c>
      <c r="Q489" s="1692"/>
      <c r="R489" s="1692"/>
      <c r="S489" s="1692"/>
      <c r="T489" s="1692"/>
    </row>
    <row r="490" spans="2:25" ht="62.25" customHeight="1">
      <c r="B490" s="1393">
        <v>18</v>
      </c>
      <c r="C490" s="1394">
        <v>18</v>
      </c>
      <c r="D490" s="1304" t="s">
        <v>750</v>
      </c>
      <c r="E490" s="1622" t="s">
        <v>306</v>
      </c>
      <c r="F490" s="1453" t="s">
        <v>23</v>
      </c>
      <c r="G490" s="1453"/>
      <c r="H490" s="1453"/>
      <c r="I490" s="1453"/>
      <c r="J490" s="1453"/>
      <c r="K490" s="1467"/>
      <c r="L490" s="1623">
        <f t="shared" si="74"/>
        <v>0</v>
      </c>
      <c r="M490" s="694">
        <f t="shared" si="75"/>
        <v>0</v>
      </c>
      <c r="N490" s="694"/>
      <c r="O490" s="694"/>
      <c r="P490" s="1624" t="e">
        <f t="shared" si="76"/>
        <v>#DIV/0!</v>
      </c>
      <c r="Q490" s="1692"/>
      <c r="R490" s="1692"/>
      <c r="S490" s="1692"/>
      <c r="T490" s="1692"/>
    </row>
    <row r="491" spans="2:25" ht="62.25" customHeight="1">
      <c r="B491" s="1393">
        <v>19</v>
      </c>
      <c r="C491" s="1382">
        <v>19</v>
      </c>
      <c r="D491" s="1304" t="s">
        <v>309</v>
      </c>
      <c r="E491" s="1622" t="s">
        <v>310</v>
      </c>
      <c r="F491" s="1453" t="s">
        <v>23</v>
      </c>
      <c r="G491" s="1453"/>
      <c r="H491" s="1453"/>
      <c r="I491" s="1453"/>
      <c r="J491" s="1453"/>
      <c r="K491" s="1467"/>
      <c r="L491" s="1623">
        <f t="shared" si="74"/>
        <v>0</v>
      </c>
      <c r="M491" s="694">
        <f t="shared" si="75"/>
        <v>0</v>
      </c>
      <c r="N491" s="694"/>
      <c r="O491" s="694"/>
      <c r="P491" s="1624" t="e">
        <f t="shared" si="76"/>
        <v>#DIV/0!</v>
      </c>
      <c r="Q491" s="1692"/>
      <c r="R491" s="1692"/>
      <c r="S491" s="1692"/>
      <c r="T491" s="1692"/>
    </row>
    <row r="492" spans="2:25" ht="62.25" customHeight="1">
      <c r="B492" s="1393">
        <v>20</v>
      </c>
      <c r="C492" s="1394">
        <v>20</v>
      </c>
      <c r="D492" s="1304" t="s">
        <v>313</v>
      </c>
      <c r="E492" s="1622" t="s">
        <v>314</v>
      </c>
      <c r="F492" s="1453" t="s">
        <v>23</v>
      </c>
      <c r="G492" s="1453"/>
      <c r="H492" s="1453"/>
      <c r="I492" s="1453"/>
      <c r="J492" s="1453"/>
      <c r="K492" s="1467"/>
      <c r="L492" s="1623">
        <f t="shared" si="74"/>
        <v>0</v>
      </c>
      <c r="M492" s="694">
        <f t="shared" si="75"/>
        <v>0</v>
      </c>
      <c r="N492" s="694"/>
      <c r="O492" s="694"/>
      <c r="P492" s="1624" t="e">
        <f t="shared" si="76"/>
        <v>#DIV/0!</v>
      </c>
      <c r="Q492" s="1692"/>
      <c r="R492" s="1692"/>
      <c r="S492" s="1692"/>
      <c r="T492" s="1692"/>
    </row>
    <row r="493" spans="2:25" ht="62.25" customHeight="1">
      <c r="B493" s="1625">
        <v>21</v>
      </c>
      <c r="C493" s="1588">
        <v>21</v>
      </c>
      <c r="D493" s="1304" t="s">
        <v>751</v>
      </c>
      <c r="E493" s="1622" t="s">
        <v>318</v>
      </c>
      <c r="F493" s="1467" t="s">
        <v>216</v>
      </c>
      <c r="G493" s="1467"/>
      <c r="H493" s="1467"/>
      <c r="I493" s="1467"/>
      <c r="J493" s="1467"/>
      <c r="K493" s="1467"/>
      <c r="L493" s="1623">
        <f t="shared" si="74"/>
        <v>0</v>
      </c>
      <c r="M493" s="694">
        <f t="shared" si="75"/>
        <v>0</v>
      </c>
      <c r="N493" s="694"/>
      <c r="O493" s="694"/>
      <c r="P493" s="1624" t="e">
        <f t="shared" si="76"/>
        <v>#DIV/0!</v>
      </c>
      <c r="Q493" s="1692"/>
      <c r="R493" s="1692"/>
      <c r="S493" s="1692"/>
      <c r="T493" s="1692"/>
    </row>
    <row r="494" spans="2:25" ht="62.25" customHeight="1" thickBot="1">
      <c r="B494" s="1626">
        <v>22</v>
      </c>
      <c r="C494" s="1627">
        <v>22</v>
      </c>
      <c r="D494" s="1454" t="s">
        <v>321</v>
      </c>
      <c r="E494" s="1617" t="s">
        <v>322</v>
      </c>
      <c r="F494" s="1628" t="s">
        <v>23</v>
      </c>
      <c r="G494" s="1628"/>
      <c r="H494" s="1628"/>
      <c r="I494" s="1628"/>
      <c r="J494" s="1628"/>
      <c r="K494" s="1629"/>
      <c r="L494" s="1630">
        <f t="shared" si="74"/>
        <v>0</v>
      </c>
      <c r="M494" s="699">
        <f t="shared" si="75"/>
        <v>0</v>
      </c>
      <c r="N494" s="699"/>
      <c r="O494" s="699"/>
      <c r="P494" s="1631" t="e">
        <f t="shared" si="76"/>
        <v>#DIV/0!</v>
      </c>
      <c r="Q494" s="1692"/>
      <c r="R494" s="1692"/>
      <c r="S494" s="1692"/>
      <c r="T494" s="1692"/>
    </row>
    <row r="495" spans="2:25" ht="69" thickBot="1">
      <c r="B495" s="1632"/>
      <c r="C495" s="1601" t="s">
        <v>445</v>
      </c>
      <c r="D495" s="1602"/>
      <c r="E495" s="1602"/>
      <c r="F495" s="1602"/>
      <c r="G495" s="3055"/>
      <c r="H495" s="3055"/>
      <c r="I495" s="3055"/>
      <c r="J495" s="3055"/>
      <c r="K495" s="1633"/>
      <c r="L495" s="1634">
        <f t="shared" si="74"/>
        <v>0</v>
      </c>
      <c r="M495" s="1634">
        <f t="shared" si="75"/>
        <v>0</v>
      </c>
      <c r="N495" s="1635"/>
      <c r="O495" s="1635"/>
      <c r="P495" s="1569" t="e">
        <f t="shared" si="76"/>
        <v>#DIV/0!</v>
      </c>
      <c r="Q495" s="1692"/>
      <c r="R495" s="1692"/>
      <c r="S495" s="1692"/>
      <c r="T495" s="1692"/>
      <c r="W495" s="1636" t="s">
        <v>806</v>
      </c>
      <c r="X495" s="1637" t="s">
        <v>807</v>
      </c>
      <c r="Y495" s="1638" t="s">
        <v>805</v>
      </c>
    </row>
    <row r="496" spans="2:25" ht="28.2" thickBot="1">
      <c r="W496" s="1639">
        <f>K465+P465+X465</f>
        <v>0</v>
      </c>
      <c r="X496" s="1640">
        <f>L465+U465+Y465</f>
        <v>0</v>
      </c>
      <c r="Y496" s="1569" t="e">
        <f>X496/W496</f>
        <v>#DIV/0!</v>
      </c>
    </row>
  </sheetData>
  <sheetProtection selectLockedCells="1"/>
  <sortState xmlns:xlrd2="http://schemas.microsoft.com/office/spreadsheetml/2017/richdata2" ref="B10:Z35">
    <sortCondition descending="1" ref="L10:L35"/>
  </sortState>
  <customSheetViews>
    <customSheetView guid="{12CA49F8-E6BA-489F-9DA0-6B8A5CD7EDCA}" scale="40" showPageBreaks="1" printArea="1" hiddenRows="1" hiddenColumns="1" view="pageBreakPreview">
      <selection activeCell="AA13" sqref="AA13"/>
      <rowBreaks count="7" manualBreakCount="7">
        <brk id="38" min="2" max="25" man="1"/>
        <brk id="72" min="2" max="19" man="1"/>
        <brk id="224" max="18" man="1"/>
        <brk id="288" max="18" man="1"/>
        <brk id="321" max="18" man="1"/>
        <brk id="355" max="18" man="1"/>
        <brk id="435" max="18" man="1"/>
      </rowBreaks>
      <pageMargins left="0" right="0" top="0" bottom="0" header="0" footer="0"/>
      <printOptions horizontalCentered="1"/>
      <pageSetup paperSize="9" scale="25" fitToHeight="0" orientation="portrait" r:id="rId1"/>
      <headerFooter alignWithMargins="0">
        <oddFooter>&amp;L" اسامة عبد العليم "</oddFooter>
      </headerFooter>
    </customSheetView>
    <customSheetView guid="{37E56966-4F94-4240-A3E5-59881448F1B0}" scale="40" showPageBreaks="1" printArea="1" hiddenRows="1" hiddenColumns="1" view="pageBreakPreview" topLeftCell="A61">
      <selection activeCell="V38" sqref="V38"/>
      <rowBreaks count="7" manualBreakCount="7">
        <brk id="38" min="2" max="20" man="1"/>
        <brk id="72" min="2" max="19" man="1"/>
        <brk id="224" max="18" man="1"/>
        <brk id="288" max="18" man="1"/>
        <brk id="321" max="18" man="1"/>
        <brk id="355" max="18" man="1"/>
        <brk id="435" max="18" man="1"/>
      </rowBreaks>
      <colBreaks count="1" manualBreakCount="1">
        <brk id="20" max="71" man="1"/>
      </colBreaks>
      <pageMargins left="0" right="0" top="0" bottom="0" header="0" footer="0"/>
      <printOptions horizontalCentered="1"/>
      <pageSetup paperSize="9" scale="30" fitToHeight="0" orientation="portrait" r:id="rId2"/>
      <headerFooter alignWithMargins="0">
        <oddFooter>&amp;L" اسامة عبد العليم "</oddFooter>
      </headerFooter>
    </customSheetView>
    <customSheetView guid="{230182A1-F070-4DDB-9301-86882B42A49C}" scale="40" showPageBreaks="1" printArea="1" hiddenRows="1" hiddenColumns="1" view="pageBreakPreview" topLeftCell="A3">
      <selection activeCell="W3" sqref="W3"/>
      <rowBreaks count="7" manualBreakCount="7">
        <brk id="38" min="2" max="20" man="1"/>
        <brk id="72" min="2" max="19" man="1"/>
        <brk id="224" max="18" man="1"/>
        <brk id="288" max="18" man="1"/>
        <brk id="321" max="18" man="1"/>
        <brk id="355" max="18" man="1"/>
        <brk id="435" max="18" man="1"/>
      </rowBreaks>
      <colBreaks count="1" manualBreakCount="1">
        <brk id="20" max="71" man="1"/>
      </colBreaks>
      <pageMargins left="0" right="0" top="0" bottom="0" header="0" footer="0"/>
      <printOptions horizontalCentered="1"/>
      <pageSetup paperSize="9" scale="27" fitToHeight="0" orientation="portrait" r:id="rId3"/>
      <headerFooter alignWithMargins="0">
        <oddFooter>&amp;L" اسامة عبد العليم "</oddFooter>
      </headerFooter>
    </customSheetView>
    <customSheetView guid="{4B0F2128-2DDC-4AF0-BF60-90CCEE21FB66}" scale="40" showPageBreaks="1" fitToPage="1" printArea="1" hiddenRows="1" hiddenColumns="1" view="pageBreakPreview">
      <rowBreaks count="7" manualBreakCount="7">
        <brk id="34" min="2" max="18" man="1"/>
        <brk id="67" max="18" man="1"/>
        <brk id="219" max="18" man="1"/>
        <brk id="283" max="18" man="1"/>
        <brk id="316" max="18" man="1"/>
        <brk id="350" max="18" man="1"/>
        <brk id="430" max="18" man="1"/>
      </rowBreaks>
      <colBreaks count="1" manualBreakCount="1">
        <brk id="19" max="492" man="1"/>
      </colBreaks>
      <pageMargins left="0" right="0" top="0" bottom="0" header="0" footer="0"/>
      <printOptions horizontalCentered="1"/>
      <pageSetup paperSize="9" scale="46" fitToHeight="0" orientation="portrait" r:id="rId4"/>
      <headerFooter alignWithMargins="0">
        <oddFooter>&amp;L" اسامة عبد العليم "</oddFooter>
      </headerFooter>
    </customSheetView>
    <customSheetView guid="{7E615092-1A34-48E1-8A6E-7383EDD6AB18}" scale="40" showPageBreaks="1" printArea="1" hiddenRows="1" hiddenColumns="1" view="pageBreakPreview">
      <selection activeCell="V38" sqref="V38"/>
      <rowBreaks count="7" manualBreakCount="7">
        <brk id="38" min="2" max="20" man="1"/>
        <brk id="72" min="2" max="19" man="1"/>
        <brk id="224" max="18" man="1"/>
        <brk id="288" max="18" man="1"/>
        <brk id="321" max="18" man="1"/>
        <brk id="355" max="18" man="1"/>
        <brk id="435" max="18" man="1"/>
      </rowBreaks>
      <colBreaks count="1" manualBreakCount="1">
        <brk id="20" max="71" man="1"/>
      </colBreaks>
      <pageMargins left="0" right="0" top="0" bottom="0" header="0" footer="0"/>
      <printOptions horizontalCentered="1"/>
      <pageSetup paperSize="9" scale="27" fitToHeight="0" orientation="portrait" r:id="rId5"/>
      <headerFooter alignWithMargins="0">
        <oddFooter>&amp;L" اسامة عبد العليم "</oddFooter>
      </headerFooter>
    </customSheetView>
  </customSheetViews>
  <mergeCells count="156">
    <mergeCell ref="C358:D358"/>
    <mergeCell ref="AA296:AC296"/>
    <mergeCell ref="D321:E321"/>
    <mergeCell ref="C322:D322"/>
    <mergeCell ref="C324:D324"/>
    <mergeCell ref="D355:L355"/>
    <mergeCell ref="C356:D356"/>
    <mergeCell ref="C227:D227"/>
    <mergeCell ref="C257:L257"/>
    <mergeCell ref="C258:E258"/>
    <mergeCell ref="D288:L288"/>
    <mergeCell ref="K296:L296"/>
    <mergeCell ref="M296:Z296"/>
    <mergeCell ref="C196:AC196"/>
    <mergeCell ref="K197:L197"/>
    <mergeCell ref="M197:X197"/>
    <mergeCell ref="B221:L221"/>
    <mergeCell ref="D222:L222"/>
    <mergeCell ref="C225:D225"/>
    <mergeCell ref="B182:L182"/>
    <mergeCell ref="W182:Z182"/>
    <mergeCell ref="C183:D183"/>
    <mergeCell ref="K183:L183"/>
    <mergeCell ref="C189:D189"/>
    <mergeCell ref="C191:D191"/>
    <mergeCell ref="B168:M168"/>
    <mergeCell ref="B169:M169"/>
    <mergeCell ref="B170:M170"/>
    <mergeCell ref="W173:X173"/>
    <mergeCell ref="W180:Z180"/>
    <mergeCell ref="B181:F181"/>
    <mergeCell ref="B161:F161"/>
    <mergeCell ref="C162:D162"/>
    <mergeCell ref="K162:L162"/>
    <mergeCell ref="W162:Z162"/>
    <mergeCell ref="C164:D164"/>
    <mergeCell ref="C165:D165"/>
    <mergeCell ref="B134:M134"/>
    <mergeCell ref="B135:M135"/>
    <mergeCell ref="B136:M136"/>
    <mergeCell ref="W139:X139"/>
    <mergeCell ref="W160:Z160"/>
    <mergeCell ref="W125:W126"/>
    <mergeCell ref="X125:X126"/>
    <mergeCell ref="Y125:Y126"/>
    <mergeCell ref="B127:C127"/>
    <mergeCell ref="B128:C128"/>
    <mergeCell ref="C130:D130"/>
    <mergeCell ref="B124:X124"/>
    <mergeCell ref="B125:C126"/>
    <mergeCell ref="D125:D126"/>
    <mergeCell ref="K125:K126"/>
    <mergeCell ref="L125:L126"/>
    <mergeCell ref="M125:M126"/>
    <mergeCell ref="P125:P126"/>
    <mergeCell ref="U125:U126"/>
    <mergeCell ref="C131:D131"/>
    <mergeCell ref="U113:U114"/>
    <mergeCell ref="W113:W114"/>
    <mergeCell ref="X113:X114"/>
    <mergeCell ref="B119:C120"/>
    <mergeCell ref="D119:D120"/>
    <mergeCell ref="K119:K120"/>
    <mergeCell ref="L119:L120"/>
    <mergeCell ref="M119:M120"/>
    <mergeCell ref="P119:P120"/>
    <mergeCell ref="U119:U120"/>
    <mergeCell ref="B113:C114"/>
    <mergeCell ref="D113:D114"/>
    <mergeCell ref="K113:K114"/>
    <mergeCell ref="L113:L114"/>
    <mergeCell ref="M113:M114"/>
    <mergeCell ref="P113:P114"/>
    <mergeCell ref="W119:W120"/>
    <mergeCell ref="X119:X120"/>
    <mergeCell ref="B107:C108"/>
    <mergeCell ref="D107:D108"/>
    <mergeCell ref="K107:K108"/>
    <mergeCell ref="L107:L108"/>
    <mergeCell ref="M107:M108"/>
    <mergeCell ref="P107:P108"/>
    <mergeCell ref="U107:U108"/>
    <mergeCell ref="W107:W108"/>
    <mergeCell ref="X107:X108"/>
    <mergeCell ref="B101:C102"/>
    <mergeCell ref="D101:D102"/>
    <mergeCell ref="K101:K102"/>
    <mergeCell ref="L101:L102"/>
    <mergeCell ref="M101:M102"/>
    <mergeCell ref="P101:P102"/>
    <mergeCell ref="U101:U102"/>
    <mergeCell ref="W101:W102"/>
    <mergeCell ref="X101:X102"/>
    <mergeCell ref="B95:C96"/>
    <mergeCell ref="D95:D96"/>
    <mergeCell ref="K95:K96"/>
    <mergeCell ref="L95:L96"/>
    <mergeCell ref="M95:M96"/>
    <mergeCell ref="P95:P96"/>
    <mergeCell ref="U95:U96"/>
    <mergeCell ref="W95:W96"/>
    <mergeCell ref="X95:X96"/>
    <mergeCell ref="W83:W84"/>
    <mergeCell ref="X83:X84"/>
    <mergeCell ref="B89:C90"/>
    <mergeCell ref="D89:D90"/>
    <mergeCell ref="K89:K90"/>
    <mergeCell ref="L89:L90"/>
    <mergeCell ref="M89:M90"/>
    <mergeCell ref="P89:P90"/>
    <mergeCell ref="U89:U90"/>
    <mergeCell ref="W89:W90"/>
    <mergeCell ref="X89:X90"/>
    <mergeCell ref="B80:C80"/>
    <mergeCell ref="B83:C84"/>
    <mergeCell ref="D83:D84"/>
    <mergeCell ref="K83:K84"/>
    <mergeCell ref="L83:L84"/>
    <mergeCell ref="M83:M84"/>
    <mergeCell ref="P77:P78"/>
    <mergeCell ref="P83:P84"/>
    <mergeCell ref="U83:U84"/>
    <mergeCell ref="C71:H71"/>
    <mergeCell ref="AB72:AD72"/>
    <mergeCell ref="X77:X78"/>
    <mergeCell ref="Y77:Y78"/>
    <mergeCell ref="B79:C79"/>
    <mergeCell ref="D76:M76"/>
    <mergeCell ref="B77:C78"/>
    <mergeCell ref="D77:D78"/>
    <mergeCell ref="K77:K78"/>
    <mergeCell ref="L77:L78"/>
    <mergeCell ref="M77:M78"/>
    <mergeCell ref="U77:U78"/>
    <mergeCell ref="W77:W78"/>
    <mergeCell ref="C72:D72"/>
    <mergeCell ref="K72:L72"/>
    <mergeCell ref="B75:P75"/>
    <mergeCell ref="C43:L43"/>
    <mergeCell ref="C44:L44"/>
    <mergeCell ref="L45:P45"/>
    <mergeCell ref="AA37:AD37"/>
    <mergeCell ref="C39:D39"/>
    <mergeCell ref="L8:P8"/>
    <mergeCell ref="U8:X8"/>
    <mergeCell ref="U45:X45"/>
    <mergeCell ref="B36:H36"/>
    <mergeCell ref="C5:AA5"/>
    <mergeCell ref="C6:AA6"/>
    <mergeCell ref="C7:AA7"/>
    <mergeCell ref="C2:E2"/>
    <mergeCell ref="C3:E3"/>
    <mergeCell ref="C37:D37"/>
    <mergeCell ref="K37:L37"/>
    <mergeCell ref="C40:D40"/>
    <mergeCell ref="C42:L42"/>
  </mergeCells>
  <printOptions horizontalCentered="1"/>
  <pageMargins left="0" right="0" top="0" bottom="0" header="0" footer="0"/>
  <pageSetup paperSize="9" scale="25" fitToHeight="0" orientation="portrait" r:id="rId6"/>
  <headerFooter alignWithMargins="0">
    <oddFooter>&amp;L" اسامة عبد العليم "</oddFooter>
  </headerFooter>
  <rowBreaks count="7" manualBreakCount="7">
    <brk id="38" min="2" max="25" man="1"/>
    <brk id="72" min="2" max="19" man="1"/>
    <brk id="224" max="18" man="1"/>
    <brk id="288" max="18" man="1"/>
    <brk id="321" max="18" man="1"/>
    <brk id="355" max="18" man="1"/>
    <brk id="435" max="18" man="1"/>
  </rowBreaks>
  <drawing r:id="rId7"/>
  <legacyDrawing r:id="rId8"/>
  <controls>
    <mc:AlternateContent xmlns:mc="http://schemas.openxmlformats.org/markup-compatibility/2006">
      <mc:Choice Requires="x14">
        <control shapeId="70658" r:id="rId9" name="CommandButton1">
          <controlPr defaultSize="0" autoLine="0" r:id="rId10">
            <anchor moveWithCells="1">
              <from>
                <xdr:col>27</xdr:col>
                <xdr:colOff>952500</xdr:colOff>
                <xdr:row>2</xdr:row>
                <xdr:rowOff>152400</xdr:rowOff>
              </from>
              <to>
                <xdr:col>28</xdr:col>
                <xdr:colOff>2689860</xdr:colOff>
                <xdr:row>4</xdr:row>
                <xdr:rowOff>426720</xdr:rowOff>
              </to>
            </anchor>
          </controlPr>
        </control>
      </mc:Choice>
      <mc:Fallback>
        <control shapeId="70658" r:id="rId9" name="CommandButton1"/>
      </mc:Fallback>
    </mc:AlternateContent>
    <mc:AlternateContent xmlns:mc="http://schemas.openxmlformats.org/markup-compatibility/2006">
      <mc:Choice Requires="x14">
        <control shapeId="70659" r:id="rId11" name="CommandButton2">
          <controlPr defaultSize="0" autoLine="0" r:id="rId12">
            <anchor moveWithCells="1">
              <from>
                <xdr:col>27</xdr:col>
                <xdr:colOff>944880</xdr:colOff>
                <xdr:row>5</xdr:row>
                <xdr:rowOff>457200</xdr:rowOff>
              </from>
              <to>
                <xdr:col>28</xdr:col>
                <xdr:colOff>2682240</xdr:colOff>
                <xdr:row>8</xdr:row>
                <xdr:rowOff>373380</xdr:rowOff>
              </to>
            </anchor>
          </controlPr>
        </control>
      </mc:Choice>
      <mc:Fallback>
        <control shapeId="70659" r:id="rId11" name="CommandButton2"/>
      </mc:Fallback>
    </mc:AlternateContent>
    <mc:AlternateContent xmlns:mc="http://schemas.openxmlformats.org/markup-compatibility/2006">
      <mc:Choice Requires="x14">
        <control shapeId="70663" r:id="rId13" name="Button 7">
          <controlPr defaultSize="0" print="0" autoFill="0" autoPict="0" macro="[0]!SortMadnyGozyeByKatey">
            <anchor moveWithCells="1" sizeWithCells="1">
              <from>
                <xdr:col>27</xdr:col>
                <xdr:colOff>1143000</xdr:colOff>
                <xdr:row>10</xdr:row>
                <xdr:rowOff>45720</xdr:rowOff>
              </from>
              <to>
                <xdr:col>29</xdr:col>
                <xdr:colOff>617220</xdr:colOff>
                <xdr:row>11</xdr:row>
                <xdr:rowOff>952500</xdr:rowOff>
              </to>
            </anchor>
          </controlPr>
        </control>
      </mc:Choice>
    </mc:AlternateContent>
    <mc:AlternateContent xmlns:mc="http://schemas.openxmlformats.org/markup-compatibility/2006">
      <mc:Choice Requires="x14">
        <control shapeId="70664" r:id="rId14" name="Button 8">
          <controlPr defaultSize="0" print="0" autoFill="0" autoPict="0" macro="[0]!SortMadnyGozyeByCode">
            <anchor moveWithCells="1" sizeWithCells="1">
              <from>
                <xdr:col>27</xdr:col>
                <xdr:colOff>1188720</xdr:colOff>
                <xdr:row>12</xdr:row>
                <xdr:rowOff>312420</xdr:rowOff>
              </from>
              <to>
                <xdr:col>29</xdr:col>
                <xdr:colOff>655320</xdr:colOff>
                <xdr:row>14</xdr:row>
                <xdr:rowOff>144780</xdr:rowOff>
              </to>
            </anchor>
          </controlPr>
        </control>
      </mc:Choice>
    </mc:AlternateContent>
  </control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ورقة18">
    <tabColor rgb="FF002060"/>
  </sheetPr>
  <dimension ref="A1:DY526"/>
  <sheetViews>
    <sheetView showZeros="0" rightToLeft="1" view="pageBreakPreview" zoomScale="40" zoomScaleNormal="93" zoomScaleSheetLayoutView="40" workbookViewId="0">
      <pane xSplit="7" ySplit="7" topLeftCell="H9" activePane="bottomRight" state="frozen"/>
      <selection pane="topRight" activeCell="H1" sqref="H1"/>
      <selection pane="bottomLeft" activeCell="A8" sqref="A8"/>
      <selection pane="bottomRight" activeCell="A9" sqref="A9"/>
    </sheetView>
  </sheetViews>
  <sheetFormatPr defaultColWidth="0" defaultRowHeight="0" customHeight="1" zeroHeight="1"/>
  <cols>
    <col min="1" max="1" width="1.69921875" style="204" customWidth="1"/>
    <col min="2" max="3" width="12.69921875" style="240" customWidth="1"/>
    <col min="4" max="4" width="12.69921875" style="241" customWidth="1"/>
    <col min="5" max="6" width="12.69921875" style="240" customWidth="1"/>
    <col min="7" max="7" width="20.69921875" style="242" customWidth="1"/>
    <col min="8" max="47" width="12.69921875" style="205" customWidth="1"/>
    <col min="48" max="48" width="2.69921875" style="186" customWidth="1"/>
    <col min="49" max="49" width="18.69921875" style="185" customWidth="1"/>
    <col min="50" max="79" width="10.69921875" style="205" customWidth="1"/>
    <col min="80" max="80" width="2.69921875" style="179" customWidth="1"/>
    <col min="81" max="81" width="18.69921875" style="187" customWidth="1"/>
    <col min="82" max="100" width="9.69921875" style="204" customWidth="1"/>
    <col min="101" max="101" width="2.69921875" style="179" customWidth="1"/>
    <col min="102" max="109" width="9.69921875" style="179" customWidth="1"/>
    <col min="110" max="110" width="2.69921875" style="179" customWidth="1"/>
    <col min="111" max="111" width="9.69921875" style="204" customWidth="1"/>
    <col min="112" max="112" width="5.69921875" style="181" customWidth="1"/>
    <col min="113" max="115" width="9.69921875" style="181" customWidth="1"/>
    <col min="116" max="116" width="5.69921875" style="181" customWidth="1"/>
    <col min="117" max="117" width="9.69921875" style="181" customWidth="1"/>
    <col min="118" max="118" width="3.296875" style="181" customWidth="1"/>
    <col min="119" max="119" width="14.69921875" style="234" customWidth="1"/>
    <col min="120" max="120" width="22.69921875" style="4074" bestFit="1" customWidth="1"/>
    <col min="121" max="121" width="20.59765625" style="4074" customWidth="1"/>
    <col min="122" max="128" width="5.69921875" style="205" customWidth="1"/>
    <col min="129" max="129" width="8" style="205" hidden="1" customWidth="1"/>
    <col min="130" max="16384" width="9" style="205" hidden="1"/>
  </cols>
  <sheetData>
    <row r="1" spans="1:121" s="186" customFormat="1" ht="5.0999999999999996" customHeight="1" thickBot="1">
      <c r="A1" s="179"/>
      <c r="B1" s="180"/>
      <c r="C1" s="180"/>
      <c r="D1" s="181"/>
      <c r="E1" s="180"/>
      <c r="F1" s="182"/>
      <c r="G1" s="183"/>
      <c r="H1" s="184"/>
      <c r="I1" s="184"/>
      <c r="J1" s="184"/>
      <c r="K1" s="184"/>
      <c r="L1" s="184"/>
      <c r="M1" s="184"/>
      <c r="N1" s="184"/>
      <c r="O1" s="184"/>
      <c r="P1" s="184"/>
      <c r="Q1" s="184"/>
      <c r="R1" s="184"/>
      <c r="S1" s="184"/>
      <c r="T1" s="184"/>
      <c r="U1" s="184"/>
      <c r="V1" s="184"/>
      <c r="W1" s="184"/>
      <c r="X1" s="184"/>
      <c r="Y1" s="184"/>
      <c r="Z1" s="184"/>
      <c r="AA1" s="184"/>
      <c r="AB1" s="184"/>
      <c r="AC1" s="184"/>
      <c r="AD1" s="184"/>
      <c r="AE1" s="184"/>
      <c r="AF1" s="184"/>
      <c r="AG1" s="184"/>
      <c r="AH1" s="184"/>
      <c r="AI1" s="184"/>
      <c r="AJ1" s="184"/>
      <c r="AK1" s="184"/>
      <c r="AL1" s="184"/>
      <c r="AM1" s="184"/>
      <c r="AN1" s="184"/>
      <c r="AO1" s="184"/>
      <c r="AP1" s="184"/>
      <c r="AQ1" s="184"/>
      <c r="AR1" s="184"/>
      <c r="AS1" s="184"/>
      <c r="AT1" s="184"/>
      <c r="AU1" s="184"/>
      <c r="AV1" s="184"/>
      <c r="AW1" s="185"/>
      <c r="CB1" s="179"/>
      <c r="CC1" s="187"/>
      <c r="CD1" s="179"/>
      <c r="CE1" s="179"/>
      <c r="CF1" s="179"/>
      <c r="CG1" s="179"/>
      <c r="CH1" s="179"/>
      <c r="CI1" s="179"/>
      <c r="CJ1" s="179"/>
      <c r="CK1" s="179"/>
      <c r="CL1" s="179"/>
      <c r="CM1" s="179"/>
      <c r="CN1" s="179"/>
      <c r="CO1" s="179"/>
      <c r="CP1" s="179"/>
      <c r="CQ1" s="179"/>
      <c r="CR1" s="179"/>
      <c r="CS1" s="179"/>
      <c r="CT1" s="179"/>
      <c r="CU1" s="179"/>
      <c r="CV1" s="179"/>
      <c r="CW1" s="179"/>
      <c r="CX1" s="179"/>
      <c r="CY1" s="179"/>
      <c r="CZ1" s="179"/>
      <c r="DA1" s="179"/>
      <c r="DB1" s="179"/>
      <c r="DC1" s="179"/>
      <c r="DD1" s="179"/>
      <c r="DE1" s="179"/>
      <c r="DF1" s="179"/>
      <c r="DG1" s="179"/>
      <c r="DH1" s="181"/>
      <c r="DI1" s="181"/>
      <c r="DJ1" s="181"/>
      <c r="DK1" s="181"/>
      <c r="DL1" s="181"/>
      <c r="DM1" s="181"/>
      <c r="DN1" s="181"/>
      <c r="DO1" s="234"/>
      <c r="DP1" s="234"/>
      <c r="DQ1" s="234"/>
    </row>
    <row r="2" spans="1:121" s="186" customFormat="1" ht="50.1" customHeight="1" thickBot="1">
      <c r="A2" s="204"/>
      <c r="B2" s="8610" t="str">
        <f>الاعدادات!D2</f>
        <v xml:space="preserve">عن شهر  يوليو لسنة 2026م </v>
      </c>
      <c r="C2" s="8611"/>
      <c r="D2" s="8611"/>
      <c r="E2" s="8611"/>
      <c r="F2" s="8612"/>
      <c r="G2" s="8613" t="str">
        <f>"نموذج كشف انتاج مدني جزئي "&amp;الاعدادات!D2</f>
        <v xml:space="preserve">نموذج كشف انتاج مدني جزئي عن شهر  يوليو لسنة 2026م </v>
      </c>
      <c r="H2" s="8614"/>
      <c r="I2" s="8614"/>
      <c r="J2" s="8614"/>
      <c r="K2" s="8614"/>
      <c r="L2" s="8614"/>
      <c r="M2" s="8614"/>
      <c r="N2" s="8614"/>
      <c r="O2" s="8614"/>
      <c r="P2" s="8614"/>
      <c r="Q2" s="8614"/>
      <c r="R2" s="8614"/>
      <c r="S2" s="8614"/>
      <c r="T2" s="8614"/>
      <c r="U2" s="8614"/>
      <c r="V2" s="8614"/>
      <c r="W2" s="8614"/>
      <c r="X2" s="8614"/>
      <c r="Y2" s="8614"/>
      <c r="Z2" s="8614"/>
      <c r="AA2" s="8614"/>
      <c r="AB2" s="8614"/>
      <c r="AC2" s="8614"/>
      <c r="AD2" s="8614"/>
      <c r="AE2" s="8614"/>
      <c r="AF2" s="8614"/>
      <c r="AG2" s="8614"/>
      <c r="AH2" s="8614"/>
      <c r="AI2" s="8614"/>
      <c r="AJ2" s="8614"/>
      <c r="AK2" s="8614"/>
      <c r="AL2" s="8614"/>
      <c r="AM2" s="8614"/>
      <c r="AN2" s="8614"/>
      <c r="AO2" s="8614"/>
      <c r="AP2" s="8614"/>
      <c r="AQ2" s="8614"/>
      <c r="AR2" s="8614"/>
      <c r="AS2" s="8614"/>
      <c r="AT2" s="8614"/>
      <c r="AU2" s="8615"/>
      <c r="AV2" s="188"/>
      <c r="AW2" s="8610" t="str">
        <f>"تابع نموذج كشف انتاج مدني جزئي "&amp;الاعدادات!D2</f>
        <v xml:space="preserve">تابع نموذج كشف انتاج مدني جزئي عن شهر  يوليو لسنة 2026م </v>
      </c>
      <c r="AX2" s="8611"/>
      <c r="AY2" s="8611"/>
      <c r="AZ2" s="8611"/>
      <c r="BA2" s="8611"/>
      <c r="BB2" s="8611"/>
      <c r="BC2" s="8611"/>
      <c r="BD2" s="8611"/>
      <c r="BE2" s="8611"/>
      <c r="BF2" s="8611"/>
      <c r="BG2" s="8611"/>
      <c r="BH2" s="8611"/>
      <c r="BI2" s="8611"/>
      <c r="BJ2" s="8611"/>
      <c r="BK2" s="8611"/>
      <c r="BL2" s="8611"/>
      <c r="BM2" s="8611"/>
      <c r="BN2" s="8611"/>
      <c r="BO2" s="8611"/>
      <c r="BP2" s="8611"/>
      <c r="BQ2" s="8611"/>
      <c r="BR2" s="8611"/>
      <c r="BS2" s="8611"/>
      <c r="BT2" s="8611"/>
      <c r="BU2" s="8611"/>
      <c r="BV2" s="8611"/>
      <c r="BW2" s="8611"/>
      <c r="BX2" s="8611"/>
      <c r="BY2" s="8611"/>
      <c r="BZ2" s="8611"/>
      <c r="CA2" s="8612"/>
      <c r="CB2" s="181"/>
      <c r="CC2" s="8610" t="s">
        <v>219</v>
      </c>
      <c r="CD2" s="8611"/>
      <c r="CE2" s="8611"/>
      <c r="CF2" s="8611"/>
      <c r="CG2" s="8611"/>
      <c r="CH2" s="8611"/>
      <c r="CI2" s="8611"/>
      <c r="CJ2" s="8611"/>
      <c r="CK2" s="8611"/>
      <c r="CL2" s="8611"/>
      <c r="CM2" s="8611"/>
      <c r="CN2" s="8611"/>
      <c r="CO2" s="8611"/>
      <c r="CP2" s="8611"/>
      <c r="CQ2" s="8611"/>
      <c r="CR2" s="8611"/>
      <c r="CS2" s="8611"/>
      <c r="CT2" s="8611"/>
      <c r="CU2" s="8611"/>
      <c r="CV2" s="8612"/>
      <c r="CW2" s="181"/>
      <c r="CX2" s="181"/>
      <c r="CY2" s="181"/>
      <c r="CZ2" s="181"/>
      <c r="DA2" s="181"/>
      <c r="DB2" s="181"/>
      <c r="DC2" s="181"/>
      <c r="DD2" s="181"/>
      <c r="DE2" s="181"/>
      <c r="DF2" s="189"/>
      <c r="DG2" s="189"/>
      <c r="DH2" s="189"/>
      <c r="DI2" s="189"/>
      <c r="DJ2" s="189"/>
      <c r="DK2" s="189"/>
      <c r="DL2" s="189"/>
      <c r="DM2" s="189"/>
      <c r="DN2" s="181"/>
      <c r="DO2" s="189"/>
      <c r="DP2" s="1942"/>
      <c r="DQ2" s="189"/>
    </row>
    <row r="3" spans="1:121" s="186" customFormat="1" ht="9.9" customHeight="1" thickBot="1">
      <c r="A3" s="179"/>
      <c r="B3" s="180"/>
      <c r="C3" s="180"/>
      <c r="D3" s="181"/>
      <c r="E3" s="180"/>
      <c r="F3" s="180"/>
      <c r="G3" s="190"/>
      <c r="H3" s="179"/>
      <c r="I3" s="179"/>
      <c r="J3" s="179"/>
      <c r="K3" s="179"/>
      <c r="L3" s="179"/>
      <c r="M3" s="179"/>
      <c r="N3" s="179"/>
      <c r="O3" s="179"/>
      <c r="P3" s="179"/>
      <c r="Q3" s="179"/>
      <c r="R3" s="179"/>
      <c r="S3" s="179"/>
      <c r="T3" s="179"/>
      <c r="U3" s="179"/>
      <c r="V3" s="179"/>
      <c r="W3" s="179"/>
      <c r="X3" s="179"/>
      <c r="Y3" s="179"/>
      <c r="Z3" s="179"/>
      <c r="AA3" s="179"/>
      <c r="AB3" s="179"/>
      <c r="AC3" s="179"/>
      <c r="AD3" s="179"/>
      <c r="AE3" s="179"/>
      <c r="AF3" s="179"/>
      <c r="AG3" s="179"/>
      <c r="AH3" s="179"/>
      <c r="AI3" s="179"/>
      <c r="AJ3" s="179"/>
      <c r="AK3" s="179"/>
      <c r="AL3" s="179"/>
      <c r="AM3" s="179"/>
      <c r="AN3" s="179"/>
      <c r="AO3" s="179"/>
      <c r="AP3" s="179"/>
      <c r="AQ3" s="179"/>
      <c r="AR3" s="179"/>
      <c r="AS3" s="179"/>
      <c r="AT3" s="179"/>
      <c r="AU3" s="179"/>
      <c r="AV3" s="179"/>
      <c r="AW3" s="185"/>
      <c r="CB3" s="179"/>
      <c r="CC3" s="187"/>
      <c r="CD3" s="179"/>
      <c r="CE3" s="179"/>
      <c r="CF3" s="179"/>
      <c r="CG3" s="179"/>
      <c r="CH3" s="179"/>
      <c r="CI3" s="179"/>
      <c r="CJ3" s="179"/>
      <c r="CK3" s="179"/>
      <c r="CL3" s="179"/>
      <c r="CM3" s="179"/>
      <c r="CN3" s="179"/>
      <c r="CO3" s="179"/>
      <c r="CP3" s="179"/>
      <c r="CQ3" s="179"/>
      <c r="CR3" s="179"/>
      <c r="CS3" s="179"/>
      <c r="CT3" s="179"/>
      <c r="CU3" s="179"/>
      <c r="CV3" s="179"/>
      <c r="CW3" s="179"/>
      <c r="CX3" s="179"/>
      <c r="CY3" s="179"/>
      <c r="CZ3" s="179"/>
      <c r="DA3" s="179"/>
      <c r="DB3" s="179"/>
      <c r="DC3" s="179"/>
      <c r="DD3" s="179"/>
      <c r="DE3" s="179"/>
      <c r="DF3" s="179"/>
      <c r="DG3" s="179"/>
      <c r="DH3" s="181"/>
      <c r="DI3" s="181"/>
      <c r="DJ3" s="181"/>
      <c r="DK3" s="181"/>
      <c r="DL3" s="181"/>
      <c r="DM3" s="181"/>
      <c r="DN3" s="181"/>
      <c r="DO3" s="234"/>
      <c r="DP3" s="1942"/>
      <c r="DQ3" s="234"/>
    </row>
    <row r="4" spans="1:121" s="186" customFormat="1" ht="50.1" customHeight="1" thickBot="1">
      <c r="A4" s="179"/>
      <c r="B4" s="8616" t="s">
        <v>87</v>
      </c>
      <c r="C4" s="8541" t="s">
        <v>24</v>
      </c>
      <c r="D4" s="8541" t="s">
        <v>15</v>
      </c>
      <c r="E4" s="8616" t="s">
        <v>90</v>
      </c>
      <c r="F4" s="8617" t="s">
        <v>91</v>
      </c>
      <c r="G4" s="8618" t="s">
        <v>92</v>
      </c>
      <c r="H4" s="8554" t="s">
        <v>93</v>
      </c>
      <c r="I4" s="8555"/>
      <c r="J4" s="8555"/>
      <c r="K4" s="8555"/>
      <c r="L4" s="8555"/>
      <c r="M4" s="8555"/>
      <c r="N4" s="8555"/>
      <c r="O4" s="8555"/>
      <c r="P4" s="8555"/>
      <c r="Q4" s="8555"/>
      <c r="R4" s="8555"/>
      <c r="S4" s="8555"/>
      <c r="T4" s="8555"/>
      <c r="U4" s="8556"/>
      <c r="V4" s="8542" t="s">
        <v>94</v>
      </c>
      <c r="W4" s="8544" t="s">
        <v>95</v>
      </c>
      <c r="X4" s="8558" t="s">
        <v>96</v>
      </c>
      <c r="Y4" s="8558"/>
      <c r="Z4" s="8558"/>
      <c r="AA4" s="8558"/>
      <c r="AB4" s="8558"/>
      <c r="AC4" s="8558"/>
      <c r="AD4" s="8558"/>
      <c r="AE4" s="8558"/>
      <c r="AF4" s="8558"/>
      <c r="AG4" s="8558"/>
      <c r="AH4" s="8558"/>
      <c r="AI4" s="8558"/>
      <c r="AJ4" s="8558"/>
      <c r="AK4" s="8558"/>
      <c r="AL4" s="8558"/>
      <c r="AM4" s="8559"/>
      <c r="AN4" s="8535" t="s">
        <v>97</v>
      </c>
      <c r="AO4" s="8538" t="s">
        <v>98</v>
      </c>
      <c r="AP4" s="8539"/>
      <c r="AQ4" s="8539"/>
      <c r="AR4" s="8539"/>
      <c r="AS4" s="8539"/>
      <c r="AT4" s="8540"/>
      <c r="AU4" s="191" t="s">
        <v>220</v>
      </c>
      <c r="AV4" s="188"/>
      <c r="AW4" s="8622" t="s">
        <v>221</v>
      </c>
      <c r="AX4" s="8606"/>
      <c r="AY4" s="8606"/>
      <c r="AZ4" s="8606"/>
      <c r="BA4" s="8606"/>
      <c r="BB4" s="8606"/>
      <c r="BC4" s="8606"/>
      <c r="BD4" s="8606"/>
      <c r="BE4" s="8606"/>
      <c r="BF4" s="8606"/>
      <c r="BG4" s="8606"/>
      <c r="BH4" s="8606"/>
      <c r="BI4" s="8606"/>
      <c r="BJ4" s="8606"/>
      <c r="BK4" s="8606"/>
      <c r="BL4" s="8606"/>
      <c r="BM4" s="8606"/>
      <c r="BN4" s="8606"/>
      <c r="BO4" s="8606"/>
      <c r="BP4" s="8606"/>
      <c r="BQ4" s="8606"/>
      <c r="BR4" s="8606"/>
      <c r="BS4" s="8606"/>
      <c r="BT4" s="8606"/>
      <c r="BU4" s="8606"/>
      <c r="BV4" s="8606"/>
      <c r="BW4" s="8606"/>
      <c r="BX4" s="8606"/>
      <c r="BY4" s="8606"/>
      <c r="BZ4" s="8606"/>
      <c r="CA4" s="8623"/>
      <c r="CB4" s="181"/>
      <c r="CC4" s="8554" t="s">
        <v>222</v>
      </c>
      <c r="CD4" s="8555"/>
      <c r="CE4" s="8555"/>
      <c r="CF4" s="8555"/>
      <c r="CG4" s="8555"/>
      <c r="CH4" s="8555"/>
      <c r="CI4" s="8555"/>
      <c r="CJ4" s="8555"/>
      <c r="CK4" s="8555"/>
      <c r="CL4" s="8555"/>
      <c r="CM4" s="8555"/>
      <c r="CN4" s="8555"/>
      <c r="CO4" s="8555"/>
      <c r="CP4" s="8555"/>
      <c r="CQ4" s="8555"/>
      <c r="CR4" s="8555"/>
      <c r="CS4" s="8555"/>
      <c r="CT4" s="8555"/>
      <c r="CU4" s="8555"/>
      <c r="CV4" s="8556"/>
      <c r="CW4" s="188"/>
      <c r="CX4" s="188"/>
      <c r="CY4" s="188"/>
      <c r="CZ4" s="188"/>
      <c r="DA4" s="188"/>
      <c r="DB4" s="188"/>
      <c r="DC4" s="188"/>
      <c r="DD4" s="188"/>
      <c r="DE4" s="188"/>
      <c r="DF4" s="192"/>
      <c r="DG4" s="192"/>
      <c r="DH4" s="192"/>
      <c r="DI4" s="192"/>
      <c r="DJ4" s="192"/>
      <c r="DK4" s="192"/>
      <c r="DL4" s="192"/>
      <c r="DM4" s="192"/>
      <c r="DN4" s="181"/>
      <c r="DO4" s="234"/>
      <c r="DP4" s="1942"/>
      <c r="DQ4" s="234"/>
    </row>
    <row r="5" spans="1:121" s="186" customFormat="1" ht="35.1" customHeight="1" thickBot="1">
      <c r="A5" s="179"/>
      <c r="B5" s="8502"/>
      <c r="C5" s="8504"/>
      <c r="D5" s="8504"/>
      <c r="E5" s="8502"/>
      <c r="F5" s="8506"/>
      <c r="G5" s="8619"/>
      <c r="H5" s="8557" t="s">
        <v>107</v>
      </c>
      <c r="I5" s="8558"/>
      <c r="J5" s="8558"/>
      <c r="K5" s="8558"/>
      <c r="L5" s="8558"/>
      <c r="M5" s="8558"/>
      <c r="N5" s="8558"/>
      <c r="O5" s="8558"/>
      <c r="P5" s="8558"/>
      <c r="Q5" s="8558"/>
      <c r="R5" s="8558"/>
      <c r="S5" s="8558"/>
      <c r="T5" s="8626" t="s">
        <v>108</v>
      </c>
      <c r="U5" s="8626" t="s">
        <v>109</v>
      </c>
      <c r="V5" s="8586"/>
      <c r="W5" s="8635"/>
      <c r="X5" s="8558" t="s">
        <v>100</v>
      </c>
      <c r="Y5" s="8558"/>
      <c r="Z5" s="8558"/>
      <c r="AA5" s="8559"/>
      <c r="AB5" s="8626" t="s">
        <v>102</v>
      </c>
      <c r="AC5" s="8557" t="s">
        <v>110</v>
      </c>
      <c r="AD5" s="8558"/>
      <c r="AE5" s="8558"/>
      <c r="AF5" s="8558"/>
      <c r="AG5" s="8558"/>
      <c r="AH5" s="8559"/>
      <c r="AI5" s="8557" t="s">
        <v>111</v>
      </c>
      <c r="AJ5" s="8558"/>
      <c r="AK5" s="8558"/>
      <c r="AL5" s="8558"/>
      <c r="AM5" s="8626" t="s">
        <v>105</v>
      </c>
      <c r="AN5" s="8536"/>
      <c r="AO5" s="8586" t="s">
        <v>209</v>
      </c>
      <c r="AP5" s="8587" t="s">
        <v>210</v>
      </c>
      <c r="AQ5" s="8587" t="s">
        <v>211</v>
      </c>
      <c r="AR5" s="8587" t="s">
        <v>115</v>
      </c>
      <c r="AS5" s="8596" t="s">
        <v>116</v>
      </c>
      <c r="AT5" s="8598" t="s">
        <v>117</v>
      </c>
      <c r="AU5" s="8601" t="s">
        <v>118</v>
      </c>
      <c r="AV5" s="188"/>
      <c r="AW5" s="8603" t="s">
        <v>163</v>
      </c>
      <c r="AX5" s="8606" t="s">
        <v>100</v>
      </c>
      <c r="AY5" s="8606"/>
      <c r="AZ5" s="8606"/>
      <c r="BA5" s="8606"/>
      <c r="BB5" s="8606"/>
      <c r="BC5" s="8606"/>
      <c r="BD5" s="8606"/>
      <c r="BE5" s="8606"/>
      <c r="BF5" s="8606"/>
      <c r="BG5" s="8606"/>
      <c r="BH5" s="8606"/>
      <c r="BI5" s="8606"/>
      <c r="BJ5" s="8606"/>
      <c r="BK5" s="8606"/>
      <c r="BL5" s="8606"/>
      <c r="BM5" s="8606"/>
      <c r="BN5" s="8607" t="s">
        <v>102</v>
      </c>
      <c r="BO5" s="8568" t="s">
        <v>223</v>
      </c>
      <c r="BP5" s="8569"/>
      <c r="BQ5" s="8569"/>
      <c r="BR5" s="8569"/>
      <c r="BS5" s="8570"/>
      <c r="BT5" s="8577" t="s">
        <v>104</v>
      </c>
      <c r="BU5" s="8569"/>
      <c r="BV5" s="8570"/>
      <c r="BW5" s="8580" t="s">
        <v>105</v>
      </c>
      <c r="BX5" s="8583" t="s">
        <v>106</v>
      </c>
      <c r="BY5" s="8565" t="s">
        <v>99</v>
      </c>
      <c r="BZ5" s="8566"/>
      <c r="CA5" s="8589"/>
      <c r="CB5" s="179"/>
      <c r="CC5" s="187"/>
      <c r="CD5" s="181"/>
      <c r="CE5" s="181"/>
      <c r="CF5" s="181"/>
      <c r="CG5" s="181"/>
      <c r="CH5" s="181"/>
      <c r="CI5" s="181"/>
      <c r="CJ5" s="181"/>
      <c r="CK5" s="181"/>
      <c r="CL5" s="179"/>
      <c r="CM5" s="179"/>
      <c r="CN5" s="179"/>
      <c r="CO5" s="179"/>
      <c r="CP5" s="179"/>
      <c r="CQ5" s="179"/>
      <c r="CR5" s="179"/>
      <c r="CS5" s="179"/>
      <c r="CT5" s="179"/>
      <c r="CU5" s="179"/>
      <c r="CV5" s="179"/>
      <c r="CW5" s="179"/>
      <c r="CX5" s="179"/>
      <c r="CY5" s="179"/>
      <c r="CZ5" s="179"/>
      <c r="DA5" s="179"/>
      <c r="DB5" s="179"/>
      <c r="DC5" s="179"/>
      <c r="DD5" s="179"/>
      <c r="DE5" s="179"/>
      <c r="DF5" s="179"/>
      <c r="DG5" s="179"/>
      <c r="DH5" s="181"/>
      <c r="DI5" s="181"/>
      <c r="DJ5" s="181"/>
      <c r="DK5" s="181"/>
      <c r="DL5" s="181"/>
      <c r="DM5" s="181"/>
      <c r="DN5" s="181"/>
      <c r="DO5" s="234"/>
      <c r="DP5" s="1942"/>
      <c r="DQ5" s="234"/>
    </row>
    <row r="6" spans="1:121" s="186" customFormat="1" ht="35.1" customHeight="1" thickBot="1">
      <c r="A6" s="179"/>
      <c r="B6" s="8502"/>
      <c r="C6" s="8504"/>
      <c r="D6" s="8504"/>
      <c r="E6" s="8502"/>
      <c r="F6" s="8506"/>
      <c r="G6" s="8619"/>
      <c r="H6" s="8624"/>
      <c r="I6" s="8625"/>
      <c r="J6" s="8625"/>
      <c r="K6" s="8625"/>
      <c r="L6" s="8625"/>
      <c r="M6" s="8625"/>
      <c r="N6" s="8625"/>
      <c r="O6" s="8625"/>
      <c r="P6" s="8625"/>
      <c r="Q6" s="8625"/>
      <c r="R6" s="8625"/>
      <c r="S6" s="8625"/>
      <c r="T6" s="8627"/>
      <c r="U6" s="8627"/>
      <c r="V6" s="8586"/>
      <c r="W6" s="8635"/>
      <c r="X6" s="8631"/>
      <c r="Y6" s="8631"/>
      <c r="Z6" s="8631"/>
      <c r="AA6" s="8632"/>
      <c r="AB6" s="8627"/>
      <c r="AC6" s="8634"/>
      <c r="AD6" s="8631"/>
      <c r="AE6" s="8631"/>
      <c r="AF6" s="8631"/>
      <c r="AG6" s="8631"/>
      <c r="AH6" s="8632"/>
      <c r="AI6" s="8634"/>
      <c r="AJ6" s="8631"/>
      <c r="AK6" s="8631"/>
      <c r="AL6" s="8631"/>
      <c r="AM6" s="8627"/>
      <c r="AN6" s="8536"/>
      <c r="AO6" s="8586"/>
      <c r="AP6" s="8587"/>
      <c r="AQ6" s="8587"/>
      <c r="AR6" s="8587"/>
      <c r="AS6" s="8596"/>
      <c r="AT6" s="8599"/>
      <c r="AU6" s="8601"/>
      <c r="AV6" s="188"/>
      <c r="AW6" s="8604"/>
      <c r="AX6" s="8565" t="s">
        <v>120</v>
      </c>
      <c r="AY6" s="8566"/>
      <c r="AZ6" s="8566"/>
      <c r="BA6" s="8566"/>
      <c r="BB6" s="8566"/>
      <c r="BC6" s="8566"/>
      <c r="BD6" s="8589"/>
      <c r="BE6" s="8519" t="s">
        <v>121</v>
      </c>
      <c r="BF6" s="8519"/>
      <c r="BG6" s="8519"/>
      <c r="BH6" s="8519"/>
      <c r="BI6" s="8519"/>
      <c r="BJ6" s="8519"/>
      <c r="BK6" s="8519"/>
      <c r="BL6" s="8520"/>
      <c r="BM6" s="8590" t="s">
        <v>122</v>
      </c>
      <c r="BN6" s="8608"/>
      <c r="BO6" s="8571"/>
      <c r="BP6" s="8572"/>
      <c r="BQ6" s="8572"/>
      <c r="BR6" s="8572"/>
      <c r="BS6" s="8573"/>
      <c r="BT6" s="8578"/>
      <c r="BU6" s="8572"/>
      <c r="BV6" s="8573"/>
      <c r="BW6" s="8581"/>
      <c r="BX6" s="8584"/>
      <c r="BY6" s="8530" t="s">
        <v>131</v>
      </c>
      <c r="BZ6" s="8593" t="s">
        <v>114</v>
      </c>
      <c r="CA6" s="8548" t="s">
        <v>224</v>
      </c>
      <c r="CB6" s="179"/>
      <c r="CC6" s="8551" t="s">
        <v>163</v>
      </c>
      <c r="CD6" s="8554" t="s">
        <v>134</v>
      </c>
      <c r="CE6" s="8555"/>
      <c r="CF6" s="8555"/>
      <c r="CG6" s="8555"/>
      <c r="CH6" s="8555"/>
      <c r="CI6" s="8555"/>
      <c r="CJ6" s="8555"/>
      <c r="CK6" s="8555"/>
      <c r="CL6" s="8555"/>
      <c r="CM6" s="8555"/>
      <c r="CN6" s="8555"/>
      <c r="CO6" s="8555"/>
      <c r="CP6" s="8555"/>
      <c r="CQ6" s="8555"/>
      <c r="CR6" s="8555"/>
      <c r="CS6" s="8555"/>
      <c r="CT6" s="8555"/>
      <c r="CU6" s="8555"/>
      <c r="CV6" s="8556"/>
      <c r="CW6" s="188"/>
      <c r="CX6" s="8557" t="s">
        <v>225</v>
      </c>
      <c r="CY6" s="8558"/>
      <c r="CZ6" s="8558"/>
      <c r="DA6" s="8558"/>
      <c r="DB6" s="8558"/>
      <c r="DC6" s="8558"/>
      <c r="DD6" s="8558"/>
      <c r="DE6" s="8559"/>
      <c r="DF6" s="188"/>
      <c r="DG6" s="8560" t="s">
        <v>226</v>
      </c>
      <c r="DH6" s="188"/>
      <c r="DI6" s="8500" t="s">
        <v>227</v>
      </c>
      <c r="DJ6" s="8462"/>
      <c r="DK6" s="8501"/>
      <c r="DL6" s="181"/>
      <c r="DM6" s="8541" t="s">
        <v>226</v>
      </c>
      <c r="DN6" s="181"/>
      <c r="DO6" s="234"/>
      <c r="DP6" s="1942"/>
      <c r="DQ6" s="234"/>
    </row>
    <row r="7" spans="1:121" s="186" customFormat="1" ht="35.1" customHeight="1" thickBot="1">
      <c r="A7" s="179"/>
      <c r="B7" s="8502"/>
      <c r="C7" s="8504"/>
      <c r="D7" s="8504"/>
      <c r="E7" s="8502"/>
      <c r="F7" s="8506"/>
      <c r="G7" s="8620"/>
      <c r="H7" s="8542" t="s">
        <v>135</v>
      </c>
      <c r="I7" s="8544" t="s">
        <v>136</v>
      </c>
      <c r="J7" s="8546" t="s">
        <v>137</v>
      </c>
      <c r="K7" s="8539"/>
      <c r="L7" s="8539"/>
      <c r="M7" s="8540"/>
      <c r="N7" s="8542" t="s">
        <v>138</v>
      </c>
      <c r="O7" s="8544" t="s">
        <v>139</v>
      </c>
      <c r="P7" s="8546" t="s">
        <v>140</v>
      </c>
      <c r="Q7" s="8540"/>
      <c r="R7" s="8542" t="s">
        <v>141</v>
      </c>
      <c r="S7" s="8544" t="s">
        <v>142</v>
      </c>
      <c r="T7" s="8628"/>
      <c r="U7" s="8627"/>
      <c r="V7" s="8586"/>
      <c r="W7" s="8635"/>
      <c r="X7" s="8625"/>
      <c r="Y7" s="8625"/>
      <c r="Z7" s="8625"/>
      <c r="AA7" s="8633"/>
      <c r="AB7" s="8627"/>
      <c r="AC7" s="8624"/>
      <c r="AD7" s="8625"/>
      <c r="AE7" s="8625"/>
      <c r="AF7" s="8625"/>
      <c r="AG7" s="8625"/>
      <c r="AH7" s="8633"/>
      <c r="AI7" s="8624"/>
      <c r="AJ7" s="8625"/>
      <c r="AK7" s="8625"/>
      <c r="AL7" s="8625"/>
      <c r="AM7" s="8627"/>
      <c r="AN7" s="8536"/>
      <c r="AO7" s="8586"/>
      <c r="AP7" s="8587"/>
      <c r="AQ7" s="8587"/>
      <c r="AR7" s="8587"/>
      <c r="AS7" s="8596"/>
      <c r="AT7" s="8599"/>
      <c r="AU7" s="8601"/>
      <c r="AV7" s="188"/>
      <c r="AW7" s="8604"/>
      <c r="AX7" s="8547" t="s">
        <v>151</v>
      </c>
      <c r="AY7" s="8527" t="s">
        <v>152</v>
      </c>
      <c r="AZ7" s="8527" t="s">
        <v>153</v>
      </c>
      <c r="BA7" s="8527" t="s">
        <v>154</v>
      </c>
      <c r="BB7" s="8527" t="s">
        <v>155</v>
      </c>
      <c r="BC7" s="8527" t="s">
        <v>156</v>
      </c>
      <c r="BD7" s="8529" t="s">
        <v>157</v>
      </c>
      <c r="BE7" s="8530" t="s">
        <v>158</v>
      </c>
      <c r="BF7" s="8532" t="s">
        <v>159</v>
      </c>
      <c r="BG7" s="8534" t="s">
        <v>160</v>
      </c>
      <c r="BH7" s="8534" t="s">
        <v>161</v>
      </c>
      <c r="BI7" s="8517" t="s">
        <v>162</v>
      </c>
      <c r="BJ7" s="8519" t="s">
        <v>228</v>
      </c>
      <c r="BK7" s="8519"/>
      <c r="BL7" s="8520"/>
      <c r="BM7" s="8591"/>
      <c r="BN7" s="8608"/>
      <c r="BO7" s="8574"/>
      <c r="BP7" s="8575"/>
      <c r="BQ7" s="8575"/>
      <c r="BR7" s="8575"/>
      <c r="BS7" s="8576"/>
      <c r="BT7" s="8579"/>
      <c r="BU7" s="8575"/>
      <c r="BV7" s="8576"/>
      <c r="BW7" s="8581"/>
      <c r="BX7" s="8584"/>
      <c r="BY7" s="8592"/>
      <c r="BZ7" s="8594"/>
      <c r="CA7" s="8549"/>
      <c r="CB7" s="179"/>
      <c r="CC7" s="8552"/>
      <c r="CD7" s="8521" t="s">
        <v>164</v>
      </c>
      <c r="CE7" s="8522"/>
      <c r="CF7" s="8522"/>
      <c r="CG7" s="8523"/>
      <c r="CH7" s="8521" t="s">
        <v>165</v>
      </c>
      <c r="CI7" s="8522"/>
      <c r="CJ7" s="8522"/>
      <c r="CK7" s="8523"/>
      <c r="CL7" s="8524" t="s">
        <v>166</v>
      </c>
      <c r="CM7" s="8525"/>
      <c r="CN7" s="8525"/>
      <c r="CO7" s="8526"/>
      <c r="CP7" s="8524" t="s">
        <v>167</v>
      </c>
      <c r="CQ7" s="8525"/>
      <c r="CR7" s="8526"/>
      <c r="CS7" s="8521" t="s">
        <v>168</v>
      </c>
      <c r="CT7" s="8522"/>
      <c r="CU7" s="8522"/>
      <c r="CV7" s="8523"/>
      <c r="CW7" s="184"/>
      <c r="CX7" s="8565" t="s">
        <v>229</v>
      </c>
      <c r="CY7" s="8566"/>
      <c r="CZ7" s="8567"/>
      <c r="DA7" s="8515" t="s">
        <v>106</v>
      </c>
      <c r="DB7" s="8565" t="s">
        <v>193</v>
      </c>
      <c r="DC7" s="8566"/>
      <c r="DD7" s="8567"/>
      <c r="DE7" s="8515" t="s">
        <v>106</v>
      </c>
      <c r="DF7" s="184"/>
      <c r="DG7" s="8561"/>
      <c r="DH7" s="182"/>
      <c r="DI7" s="8563"/>
      <c r="DJ7" s="8473"/>
      <c r="DK7" s="8564"/>
      <c r="DL7" s="181"/>
      <c r="DM7" s="8504"/>
      <c r="DN7" s="181"/>
      <c r="DO7" s="234"/>
      <c r="DP7" s="1942"/>
      <c r="DQ7" s="234"/>
    </row>
    <row r="8" spans="1:121" s="186" customFormat="1" ht="150" customHeight="1" thickBot="1">
      <c r="A8" s="179"/>
      <c r="B8" s="8503"/>
      <c r="C8" s="8505"/>
      <c r="D8" s="8505"/>
      <c r="E8" s="8503"/>
      <c r="F8" s="8507"/>
      <c r="G8" s="8621"/>
      <c r="H8" s="8543"/>
      <c r="I8" s="8545"/>
      <c r="J8" s="877" t="s">
        <v>170</v>
      </c>
      <c r="K8" s="195" t="s">
        <v>171</v>
      </c>
      <c r="L8" s="195" t="s">
        <v>172</v>
      </c>
      <c r="M8" s="194" t="s">
        <v>173</v>
      </c>
      <c r="N8" s="8543"/>
      <c r="O8" s="8545"/>
      <c r="P8" s="877" t="s">
        <v>174</v>
      </c>
      <c r="Q8" s="194" t="s">
        <v>175</v>
      </c>
      <c r="R8" s="8543"/>
      <c r="S8" s="8545"/>
      <c r="T8" s="8629"/>
      <c r="U8" s="8630"/>
      <c r="V8" s="8543"/>
      <c r="W8" s="8545"/>
      <c r="X8" s="877" t="s">
        <v>120</v>
      </c>
      <c r="Y8" s="195" t="s">
        <v>121</v>
      </c>
      <c r="Z8" s="194" t="s">
        <v>122</v>
      </c>
      <c r="AA8" s="196" t="s">
        <v>143</v>
      </c>
      <c r="AB8" s="8630"/>
      <c r="AC8" s="193" t="s">
        <v>123</v>
      </c>
      <c r="AD8" s="195" t="s">
        <v>124</v>
      </c>
      <c r="AE8" s="195" t="s">
        <v>125</v>
      </c>
      <c r="AF8" s="195" t="s">
        <v>126</v>
      </c>
      <c r="AG8" s="194" t="s">
        <v>127</v>
      </c>
      <c r="AH8" s="196" t="s">
        <v>145</v>
      </c>
      <c r="AI8" s="877" t="s">
        <v>146</v>
      </c>
      <c r="AJ8" s="195" t="s">
        <v>147</v>
      </c>
      <c r="AK8" s="194" t="s">
        <v>148</v>
      </c>
      <c r="AL8" s="947" t="s">
        <v>149</v>
      </c>
      <c r="AM8" s="8630"/>
      <c r="AN8" s="8537"/>
      <c r="AO8" s="8543"/>
      <c r="AP8" s="8588"/>
      <c r="AQ8" s="8588"/>
      <c r="AR8" s="8588"/>
      <c r="AS8" s="8597"/>
      <c r="AT8" s="8600"/>
      <c r="AU8" s="8602"/>
      <c r="AV8" s="188"/>
      <c r="AW8" s="8605"/>
      <c r="AX8" s="8531"/>
      <c r="AY8" s="8528"/>
      <c r="AZ8" s="8528"/>
      <c r="BA8" s="8528"/>
      <c r="BB8" s="8528"/>
      <c r="BC8" s="8528"/>
      <c r="BD8" s="8518"/>
      <c r="BE8" s="8531"/>
      <c r="BF8" s="8533"/>
      <c r="BG8" s="8528"/>
      <c r="BH8" s="8528"/>
      <c r="BI8" s="8518"/>
      <c r="BJ8" s="2032" t="s">
        <v>230</v>
      </c>
      <c r="BK8" s="948" t="s">
        <v>231</v>
      </c>
      <c r="BL8" s="949" t="s">
        <v>232</v>
      </c>
      <c r="BM8" s="8582"/>
      <c r="BN8" s="8609"/>
      <c r="BO8" s="950" t="s">
        <v>123</v>
      </c>
      <c r="BP8" s="951" t="s">
        <v>124</v>
      </c>
      <c r="BQ8" s="951" t="s">
        <v>125</v>
      </c>
      <c r="BR8" s="951" t="s">
        <v>126</v>
      </c>
      <c r="BS8" s="952" t="s">
        <v>127</v>
      </c>
      <c r="BT8" s="950" t="s">
        <v>128</v>
      </c>
      <c r="BU8" s="951" t="s">
        <v>129</v>
      </c>
      <c r="BV8" s="952" t="s">
        <v>130</v>
      </c>
      <c r="BW8" s="8582"/>
      <c r="BX8" s="8585"/>
      <c r="BY8" s="8531"/>
      <c r="BZ8" s="8595"/>
      <c r="CA8" s="8550"/>
      <c r="CB8" s="179"/>
      <c r="CC8" s="8553"/>
      <c r="CD8" s="197" t="str">
        <f>"شهر "&amp;الاعدادات!$F$5</f>
        <v>شهر أغسطس</v>
      </c>
      <c r="CE8" s="198" t="str">
        <f>"شهر "&amp;الاعدادات!$F$6</f>
        <v>شهر سبتمبر</v>
      </c>
      <c r="CF8" s="199" t="str">
        <f>"شهر "&amp;الاعدادات!$F$7</f>
        <v>شهر أكتوبر</v>
      </c>
      <c r="CG8" s="200" t="s">
        <v>106</v>
      </c>
      <c r="CH8" s="953" t="str">
        <f>"شهر "&amp;الاعدادات!$F$5</f>
        <v>شهر أغسطس</v>
      </c>
      <c r="CI8" s="198" t="str">
        <f>"شهر "&amp;الاعدادات!$F$6</f>
        <v>شهر سبتمبر</v>
      </c>
      <c r="CJ8" s="199" t="str">
        <f>"شهر "&amp;الاعدادات!$F$7</f>
        <v>شهر أكتوبر</v>
      </c>
      <c r="CK8" s="200" t="s">
        <v>106</v>
      </c>
      <c r="CL8" s="953" t="str">
        <f>"شهر "&amp;الاعدادات!$F$5</f>
        <v>شهر أغسطس</v>
      </c>
      <c r="CM8" s="198" t="str">
        <f>"شهر "&amp;الاعدادات!$F$6</f>
        <v>شهر سبتمبر</v>
      </c>
      <c r="CN8" s="199" t="str">
        <f>"شهر "&amp;الاعدادات!$F$7</f>
        <v>شهر أكتوبر</v>
      </c>
      <c r="CO8" s="200" t="s">
        <v>106</v>
      </c>
      <c r="CP8" s="953" t="str">
        <f>"شهر "&amp;الاعدادات!$F$5</f>
        <v>شهر أغسطس</v>
      </c>
      <c r="CQ8" s="199" t="str">
        <f>"شهر "&amp;الاعدادات!$F$6</f>
        <v>شهر سبتمبر</v>
      </c>
      <c r="CR8" s="200" t="s">
        <v>106</v>
      </c>
      <c r="CS8" s="953" t="str">
        <f>"شهر "&amp;الاعدادات!$F$5</f>
        <v>شهر أغسطس</v>
      </c>
      <c r="CT8" s="198" t="str">
        <f>"شهر "&amp;الاعدادات!$F$6</f>
        <v>شهر سبتمبر</v>
      </c>
      <c r="CU8" s="199" t="str">
        <f>"شهر "&amp;الاعدادات!$F$7</f>
        <v>شهر أكتوبر</v>
      </c>
      <c r="CV8" s="200" t="s">
        <v>106</v>
      </c>
      <c r="CW8" s="182"/>
      <c r="CX8" s="197" t="str">
        <f>"شهر "&amp;الاعدادات!$F$5</f>
        <v>شهر أغسطس</v>
      </c>
      <c r="CY8" s="198" t="str">
        <f>"شهر "&amp;الاعدادات!$F$6</f>
        <v>شهر سبتمبر</v>
      </c>
      <c r="CZ8" s="199" t="str">
        <f>"شهر "&amp;الاعدادات!$F$7</f>
        <v>شهر أكتوبر</v>
      </c>
      <c r="DA8" s="8516"/>
      <c r="DB8" s="197" t="str">
        <f>"شهر "&amp;الاعدادات!$F$5</f>
        <v>شهر أغسطس</v>
      </c>
      <c r="DC8" s="198" t="str">
        <f>"شهر "&amp;الاعدادات!$F$6</f>
        <v>شهر سبتمبر</v>
      </c>
      <c r="DD8" s="199" t="str">
        <f>"شهر "&amp;الاعدادات!$F$7</f>
        <v>شهر أكتوبر</v>
      </c>
      <c r="DE8" s="8516"/>
      <c r="DF8" s="182"/>
      <c r="DG8" s="8562"/>
      <c r="DH8" s="182"/>
      <c r="DI8" s="201" t="str">
        <f>"شهر "&amp;الاعدادات!$F$5</f>
        <v>شهر أغسطس</v>
      </c>
      <c r="DJ8" s="202" t="str">
        <f>"شهر "&amp;الاعدادات!$F$6</f>
        <v>شهر سبتمبر</v>
      </c>
      <c r="DK8" s="203" t="str">
        <f>"شهر "&amp;الاعدادات!$F$7</f>
        <v>شهر أكتوبر</v>
      </c>
      <c r="DL8" s="181"/>
      <c r="DM8" s="8505"/>
      <c r="DN8" s="181"/>
      <c r="DO8" s="234"/>
      <c r="DP8" s="1942"/>
      <c r="DQ8" s="234"/>
    </row>
    <row r="9" spans="1:121" ht="39.9" customHeight="1">
      <c r="B9" s="8502" t="s">
        <v>233</v>
      </c>
      <c r="C9" s="8504" t="s">
        <v>302</v>
      </c>
      <c r="D9" s="8504" t="s">
        <v>1211</v>
      </c>
      <c r="E9" s="8502" t="s">
        <v>235</v>
      </c>
      <c r="F9" s="8506" t="s">
        <v>1212</v>
      </c>
      <c r="G9" s="251" t="s">
        <v>1213</v>
      </c>
      <c r="H9" s="206"/>
      <c r="I9" s="209"/>
      <c r="J9" s="210"/>
      <c r="K9" s="208"/>
      <c r="L9" s="208"/>
      <c r="M9" s="207"/>
      <c r="N9" s="206"/>
      <c r="O9" s="209"/>
      <c r="P9" s="210"/>
      <c r="Q9" s="207"/>
      <c r="R9" s="206"/>
      <c r="S9" s="209"/>
      <c r="T9" s="2393"/>
      <c r="U9" s="2446">
        <f t="shared" ref="U9:U13" si="0">SUM(H9:P9,S9:T9)-R9</f>
        <v>0</v>
      </c>
      <c r="V9" s="206"/>
      <c r="W9" s="209"/>
      <c r="X9" s="955"/>
      <c r="Y9" s="208"/>
      <c r="Z9" s="207"/>
      <c r="AA9" s="2448">
        <f t="shared" ref="AA9:AA13" si="1">SUM(X9:Z9)</f>
        <v>0</v>
      </c>
      <c r="AB9" s="212"/>
      <c r="AC9" s="210"/>
      <c r="AD9" s="208"/>
      <c r="AE9" s="208"/>
      <c r="AF9" s="208"/>
      <c r="AG9" s="207"/>
      <c r="AH9" s="2448">
        <f t="shared" ref="AH9:AH13" si="2">SUM(AC9:AG9)</f>
        <v>0</v>
      </c>
      <c r="AI9" s="210"/>
      <c r="AJ9" s="208"/>
      <c r="AK9" s="207"/>
      <c r="AL9" s="2449">
        <f t="shared" ref="AL9:AL13" si="3">SUM(AI9:AK9)</f>
        <v>0</v>
      </c>
      <c r="AM9" s="211"/>
      <c r="AN9" s="2451">
        <f t="shared" ref="AN9:AN13" si="4">AM9+AL9+AH9+AB9+AA9</f>
        <v>0</v>
      </c>
      <c r="AO9" s="210"/>
      <c r="AP9" s="208"/>
      <c r="AQ9" s="208"/>
      <c r="AR9" s="208"/>
      <c r="AS9" s="207"/>
      <c r="AT9" s="2453">
        <f>SUM(AO9:AS9)</f>
        <v>0</v>
      </c>
      <c r="AU9" s="213"/>
      <c r="AV9" s="184"/>
      <c r="AW9" s="251" t="s">
        <v>1213</v>
      </c>
      <c r="AX9" s="206"/>
      <c r="AY9" s="208"/>
      <c r="AZ9" s="208"/>
      <c r="BA9" s="208"/>
      <c r="BB9" s="208"/>
      <c r="BC9" s="208"/>
      <c r="BD9" s="209"/>
      <c r="BE9" s="206"/>
      <c r="BF9" s="208"/>
      <c r="BG9" s="208"/>
      <c r="BH9" s="208"/>
      <c r="BI9" s="209"/>
      <c r="BJ9" s="206"/>
      <c r="BK9" s="208"/>
      <c r="BL9" s="209"/>
      <c r="BM9" s="954"/>
      <c r="BN9" s="211"/>
      <c r="BO9" s="206"/>
      <c r="BP9" s="208"/>
      <c r="BQ9" s="208"/>
      <c r="BR9" s="208"/>
      <c r="BS9" s="209"/>
      <c r="BT9" s="206"/>
      <c r="BU9" s="208"/>
      <c r="BV9" s="209"/>
      <c r="BW9" s="954"/>
      <c r="BX9" s="2454">
        <f t="shared" ref="BX9:BX47" si="5">SUM(AX9:BW9)</f>
        <v>0</v>
      </c>
      <c r="BY9" s="206"/>
      <c r="BZ9" s="209"/>
      <c r="CA9" s="956"/>
      <c r="CC9" s="251" t="s">
        <v>1213</v>
      </c>
      <c r="CD9" s="206"/>
      <c r="CE9" s="208"/>
      <c r="CF9" s="207"/>
      <c r="CG9" s="2454">
        <f t="shared" ref="CG9:CG13" si="6">SUM(CD9:CF9)</f>
        <v>0</v>
      </c>
      <c r="CH9" s="210"/>
      <c r="CI9" s="208"/>
      <c r="CJ9" s="207"/>
      <c r="CK9" s="2454">
        <f t="shared" ref="CK9:CK13" si="7">SUM(CH9:CJ9)</f>
        <v>0</v>
      </c>
      <c r="CL9" s="210"/>
      <c r="CM9" s="208"/>
      <c r="CN9" s="207"/>
      <c r="CO9" s="2454">
        <f t="shared" ref="CO9:CO13" si="8">SUM(CL9:CN9)</f>
        <v>0</v>
      </c>
      <c r="CP9" s="210"/>
      <c r="CQ9" s="207"/>
      <c r="CR9" s="2454">
        <f t="shared" ref="CR9:CR13" si="9">SUM(CP9:CQ9)</f>
        <v>0</v>
      </c>
      <c r="CS9" s="2434">
        <f t="shared" ref="CS9:CU13" si="10">CX9+DB9</f>
        <v>0</v>
      </c>
      <c r="CT9" s="2432">
        <f t="shared" si="10"/>
        <v>0</v>
      </c>
      <c r="CU9" s="2433">
        <f t="shared" si="10"/>
        <v>0</v>
      </c>
      <c r="CV9" s="2454">
        <f t="shared" ref="CV9:CV13" si="11">SUM(CS9:CU9)</f>
        <v>0</v>
      </c>
      <c r="CW9" s="184"/>
      <c r="CX9" s="206"/>
      <c r="CY9" s="208"/>
      <c r="CZ9" s="207"/>
      <c r="DA9" s="2460">
        <f t="shared" ref="DA9:DA13" si="12">SUM(CX9:CZ9)</f>
        <v>0</v>
      </c>
      <c r="DB9" s="210"/>
      <c r="DC9" s="208"/>
      <c r="DD9" s="207"/>
      <c r="DE9" s="2460">
        <f t="shared" ref="DE9:DE13" si="13">SUM(DB9:DD9)</f>
        <v>0</v>
      </c>
      <c r="DF9" s="184"/>
      <c r="DG9" s="2454">
        <f t="shared" ref="DG9:DG32" si="14">SUM(CV9,CR9,CO9,CK9,CG9)</f>
        <v>0</v>
      </c>
      <c r="DH9" s="184"/>
      <c r="DI9" s="2394">
        <f t="shared" ref="DI9:DJ13" si="15">CD9+CH9+CL9+CP9+CS9</f>
        <v>0</v>
      </c>
      <c r="DJ9" s="2395">
        <f t="shared" si="15"/>
        <v>0</v>
      </c>
      <c r="DK9" s="2396">
        <f t="shared" ref="DK9:DK13" si="16">CF9+CJ9+CN9+CU9</f>
        <v>0</v>
      </c>
      <c r="DM9" s="2395">
        <f t="shared" ref="DM9:DM31" si="17">SUM(DI9:DK9)</f>
        <v>0</v>
      </c>
      <c r="DO9" s="2462" t="str">
        <f t="shared" ref="DO9:DO64" si="18">IF(AND($U9=$V9+$W9+$AN9+$AT9,$X9=SUM($AX9:$BD9),$Y9=SUM($BE9:$BL9),$Z9=$BM9,$AA9=SUM($AX9:$BM9),$AB9=$BN9,$AC9=$BO9,$AD9=$BP9,$AE9=$BQ9,$AF9=$BR9,$AG9=$BS9,$AH9=SUM($BO9:$BS9),$AI9=$BT9,$AJ9=$BU9,$AK9=$BV9,$AL9=SUM($BT9:$BV9),$AM9=$BW9,$AN9=$BX9,$AP9=$BY9,$AQ9=$BZ9,$AB9+$AH9=$CG9,$AO9=$CK9,$AP9=$CO9,$AQ9=$CR9,$AR9=$DA9,$AS9=$DE9,$AR9+$AS9=$CV9,$DG9=$AB9+$AH9+$AT9,$DI9=$CD9+$CH9+$CL9+$CP9+$CS9,$DJ9=$CE9+$CI9+$CM9+$CQ9+$CT9,$DK9=$CF9+$CJ9+$CN9+$CU9,$DM9=SUM($DI9:$DK9),$DM9=$DG9), "True", "False")</f>
        <v>True</v>
      </c>
      <c r="DP9" s="4073"/>
    </row>
    <row r="10" spans="1:121" ht="39.9" customHeight="1">
      <c r="B10" s="8502"/>
      <c r="C10" s="8504"/>
      <c r="D10" s="8504"/>
      <c r="E10" s="8502"/>
      <c r="F10" s="8506"/>
      <c r="G10" s="251" t="s">
        <v>666</v>
      </c>
      <c r="H10" s="206"/>
      <c r="I10" s="209"/>
      <c r="J10" s="210"/>
      <c r="K10" s="208"/>
      <c r="L10" s="208"/>
      <c r="M10" s="207"/>
      <c r="N10" s="206"/>
      <c r="O10" s="209"/>
      <c r="P10" s="210"/>
      <c r="Q10" s="207"/>
      <c r="R10" s="206"/>
      <c r="S10" s="209"/>
      <c r="T10" s="2393"/>
      <c r="U10" s="2446">
        <f t="shared" si="0"/>
        <v>0</v>
      </c>
      <c r="V10" s="206"/>
      <c r="W10" s="209"/>
      <c r="X10" s="955"/>
      <c r="Y10" s="208"/>
      <c r="Z10" s="207"/>
      <c r="AA10" s="2448">
        <f t="shared" si="1"/>
        <v>0</v>
      </c>
      <c r="AB10" s="212"/>
      <c r="AC10" s="210"/>
      <c r="AD10" s="208"/>
      <c r="AE10" s="208"/>
      <c r="AF10" s="208"/>
      <c r="AG10" s="207"/>
      <c r="AH10" s="2448">
        <f t="shared" si="2"/>
        <v>0</v>
      </c>
      <c r="AI10" s="210"/>
      <c r="AJ10" s="208"/>
      <c r="AK10" s="207"/>
      <c r="AL10" s="2449">
        <f t="shared" si="3"/>
        <v>0</v>
      </c>
      <c r="AM10" s="211"/>
      <c r="AN10" s="2451">
        <f t="shared" si="4"/>
        <v>0</v>
      </c>
      <c r="AO10" s="210"/>
      <c r="AP10" s="208"/>
      <c r="AQ10" s="208"/>
      <c r="AR10" s="208"/>
      <c r="AS10" s="207"/>
      <c r="AT10" s="2453">
        <f t="shared" ref="AT10:AT13" si="19">SUM(AO10:AS10)</f>
        <v>0</v>
      </c>
      <c r="AU10" s="213"/>
      <c r="AV10" s="184"/>
      <c r="AW10" s="251" t="s">
        <v>666</v>
      </c>
      <c r="AX10" s="206"/>
      <c r="AY10" s="208"/>
      <c r="AZ10" s="208"/>
      <c r="BA10" s="208"/>
      <c r="BB10" s="208"/>
      <c r="BC10" s="208"/>
      <c r="BD10" s="209"/>
      <c r="BE10" s="206"/>
      <c r="BF10" s="208"/>
      <c r="BG10" s="208"/>
      <c r="BH10" s="208"/>
      <c r="BI10" s="209"/>
      <c r="BJ10" s="206"/>
      <c r="BK10" s="208"/>
      <c r="BL10" s="209"/>
      <c r="BM10" s="954"/>
      <c r="BN10" s="211"/>
      <c r="BO10" s="206"/>
      <c r="BP10" s="208"/>
      <c r="BQ10" s="208"/>
      <c r="BR10" s="208"/>
      <c r="BS10" s="209"/>
      <c r="BT10" s="206"/>
      <c r="BU10" s="208"/>
      <c r="BV10" s="209"/>
      <c r="BW10" s="954"/>
      <c r="BX10" s="2454">
        <f t="shared" si="5"/>
        <v>0</v>
      </c>
      <c r="BY10" s="206"/>
      <c r="BZ10" s="209"/>
      <c r="CA10" s="956"/>
      <c r="CC10" s="251" t="s">
        <v>666</v>
      </c>
      <c r="CD10" s="206"/>
      <c r="CE10" s="208"/>
      <c r="CF10" s="207"/>
      <c r="CG10" s="2454">
        <f t="shared" si="6"/>
        <v>0</v>
      </c>
      <c r="CH10" s="210"/>
      <c r="CI10" s="208"/>
      <c r="CJ10" s="207"/>
      <c r="CK10" s="2454">
        <f t="shared" si="7"/>
        <v>0</v>
      </c>
      <c r="CL10" s="210"/>
      <c r="CM10" s="208"/>
      <c r="CN10" s="207"/>
      <c r="CO10" s="2454">
        <f t="shared" si="8"/>
        <v>0</v>
      </c>
      <c r="CP10" s="210"/>
      <c r="CQ10" s="207"/>
      <c r="CR10" s="2454">
        <f t="shared" si="9"/>
        <v>0</v>
      </c>
      <c r="CS10" s="2434">
        <f t="shared" si="10"/>
        <v>0</v>
      </c>
      <c r="CT10" s="2432">
        <f t="shared" si="10"/>
        <v>0</v>
      </c>
      <c r="CU10" s="2433">
        <f t="shared" si="10"/>
        <v>0</v>
      </c>
      <c r="CV10" s="2454">
        <f t="shared" si="11"/>
        <v>0</v>
      </c>
      <c r="CW10" s="184"/>
      <c r="CX10" s="206"/>
      <c r="CY10" s="208"/>
      <c r="CZ10" s="207"/>
      <c r="DA10" s="2460">
        <f t="shared" si="12"/>
        <v>0</v>
      </c>
      <c r="DB10" s="210"/>
      <c r="DC10" s="208"/>
      <c r="DD10" s="207"/>
      <c r="DE10" s="2460">
        <f t="shared" si="13"/>
        <v>0</v>
      </c>
      <c r="DF10" s="184"/>
      <c r="DG10" s="2454">
        <f t="shared" si="14"/>
        <v>0</v>
      </c>
      <c r="DH10" s="184"/>
      <c r="DI10" s="2394">
        <f t="shared" si="15"/>
        <v>0</v>
      </c>
      <c r="DJ10" s="2395">
        <f t="shared" si="15"/>
        <v>0</v>
      </c>
      <c r="DK10" s="2396">
        <f t="shared" si="16"/>
        <v>0</v>
      </c>
      <c r="DM10" s="2395">
        <f t="shared" si="17"/>
        <v>0</v>
      </c>
      <c r="DO10" s="2462" t="str">
        <f t="shared" si="18"/>
        <v>True</v>
      </c>
      <c r="DP10" s="4073"/>
    </row>
    <row r="11" spans="1:121" ht="39.9" customHeight="1">
      <c r="B11" s="8502"/>
      <c r="C11" s="8504"/>
      <c r="D11" s="8504"/>
      <c r="E11" s="8502"/>
      <c r="F11" s="8506"/>
      <c r="G11" s="251" t="s">
        <v>667</v>
      </c>
      <c r="H11" s="206"/>
      <c r="I11" s="209"/>
      <c r="J11" s="210"/>
      <c r="K11" s="208"/>
      <c r="L11" s="208"/>
      <c r="M11" s="207"/>
      <c r="N11" s="206"/>
      <c r="O11" s="209"/>
      <c r="P11" s="210"/>
      <c r="Q11" s="207"/>
      <c r="R11" s="206"/>
      <c r="S11" s="209"/>
      <c r="T11" s="2393"/>
      <c r="U11" s="2446">
        <f t="shared" si="0"/>
        <v>0</v>
      </c>
      <c r="V11" s="206"/>
      <c r="W11" s="209"/>
      <c r="X11" s="955"/>
      <c r="Y11" s="208"/>
      <c r="Z11" s="207"/>
      <c r="AA11" s="2448">
        <f t="shared" si="1"/>
        <v>0</v>
      </c>
      <c r="AB11" s="212"/>
      <c r="AC11" s="210"/>
      <c r="AD11" s="208"/>
      <c r="AE11" s="208"/>
      <c r="AF11" s="208"/>
      <c r="AG11" s="207"/>
      <c r="AH11" s="2448">
        <f t="shared" si="2"/>
        <v>0</v>
      </c>
      <c r="AI11" s="210"/>
      <c r="AJ11" s="208"/>
      <c r="AK11" s="207"/>
      <c r="AL11" s="2449">
        <f t="shared" si="3"/>
        <v>0</v>
      </c>
      <c r="AM11" s="211"/>
      <c r="AN11" s="2451">
        <f t="shared" si="4"/>
        <v>0</v>
      </c>
      <c r="AO11" s="210"/>
      <c r="AP11" s="208"/>
      <c r="AQ11" s="208"/>
      <c r="AR11" s="208"/>
      <c r="AS11" s="207"/>
      <c r="AT11" s="2453">
        <f t="shared" si="19"/>
        <v>0</v>
      </c>
      <c r="AU11" s="213"/>
      <c r="AV11" s="184"/>
      <c r="AW11" s="251" t="s">
        <v>667</v>
      </c>
      <c r="AX11" s="206"/>
      <c r="AY11" s="208"/>
      <c r="AZ11" s="208"/>
      <c r="BA11" s="208"/>
      <c r="BB11" s="208"/>
      <c r="BC11" s="208"/>
      <c r="BD11" s="209"/>
      <c r="BE11" s="206"/>
      <c r="BF11" s="208"/>
      <c r="BG11" s="208"/>
      <c r="BH11" s="208"/>
      <c r="BI11" s="209"/>
      <c r="BJ11" s="206"/>
      <c r="BK11" s="208"/>
      <c r="BL11" s="209"/>
      <c r="BM11" s="954"/>
      <c r="BN11" s="211"/>
      <c r="BO11" s="206"/>
      <c r="BP11" s="208"/>
      <c r="BQ11" s="208"/>
      <c r="BR11" s="208"/>
      <c r="BS11" s="209"/>
      <c r="BT11" s="206"/>
      <c r="BU11" s="208"/>
      <c r="BV11" s="209"/>
      <c r="BW11" s="954"/>
      <c r="BX11" s="2454">
        <f t="shared" si="5"/>
        <v>0</v>
      </c>
      <c r="BY11" s="206"/>
      <c r="BZ11" s="209"/>
      <c r="CA11" s="956"/>
      <c r="CC11" s="251" t="s">
        <v>667</v>
      </c>
      <c r="CD11" s="206"/>
      <c r="CE11" s="208"/>
      <c r="CF11" s="207"/>
      <c r="CG11" s="2454">
        <f t="shared" si="6"/>
        <v>0</v>
      </c>
      <c r="CH11" s="210"/>
      <c r="CI11" s="208"/>
      <c r="CJ11" s="207"/>
      <c r="CK11" s="2454">
        <f t="shared" si="7"/>
        <v>0</v>
      </c>
      <c r="CL11" s="210"/>
      <c r="CM11" s="208"/>
      <c r="CN11" s="207"/>
      <c r="CO11" s="2454">
        <f t="shared" si="8"/>
        <v>0</v>
      </c>
      <c r="CP11" s="210"/>
      <c r="CQ11" s="207"/>
      <c r="CR11" s="2454">
        <f t="shared" si="9"/>
        <v>0</v>
      </c>
      <c r="CS11" s="2434">
        <f t="shared" si="10"/>
        <v>0</v>
      </c>
      <c r="CT11" s="2432">
        <f t="shared" si="10"/>
        <v>0</v>
      </c>
      <c r="CU11" s="2433">
        <f t="shared" si="10"/>
        <v>0</v>
      </c>
      <c r="CV11" s="2454">
        <f t="shared" si="11"/>
        <v>0</v>
      </c>
      <c r="CW11" s="184"/>
      <c r="CX11" s="206"/>
      <c r="CY11" s="208"/>
      <c r="CZ11" s="207"/>
      <c r="DA11" s="2460">
        <f t="shared" si="12"/>
        <v>0</v>
      </c>
      <c r="DB11" s="210"/>
      <c r="DC11" s="208"/>
      <c r="DD11" s="207"/>
      <c r="DE11" s="2460">
        <f t="shared" si="13"/>
        <v>0</v>
      </c>
      <c r="DF11" s="184"/>
      <c r="DG11" s="2454">
        <f t="shared" si="14"/>
        <v>0</v>
      </c>
      <c r="DH11" s="184"/>
      <c r="DI11" s="2394">
        <f t="shared" si="15"/>
        <v>0</v>
      </c>
      <c r="DJ11" s="2395">
        <f t="shared" si="15"/>
        <v>0</v>
      </c>
      <c r="DK11" s="2396">
        <f t="shared" si="16"/>
        <v>0</v>
      </c>
      <c r="DM11" s="2395">
        <f t="shared" si="17"/>
        <v>0</v>
      </c>
      <c r="DO11" s="2462" t="str">
        <f t="shared" si="18"/>
        <v>True</v>
      </c>
      <c r="DP11" s="4073"/>
    </row>
    <row r="12" spans="1:121" ht="39.9" customHeight="1">
      <c r="B12" s="8502"/>
      <c r="C12" s="8504"/>
      <c r="D12" s="8504"/>
      <c r="E12" s="8502"/>
      <c r="F12" s="8506"/>
      <c r="G12" s="251" t="s">
        <v>668</v>
      </c>
      <c r="H12" s="206"/>
      <c r="I12" s="209"/>
      <c r="J12" s="210"/>
      <c r="K12" s="208"/>
      <c r="L12" s="208"/>
      <c r="M12" s="207"/>
      <c r="N12" s="206"/>
      <c r="O12" s="209"/>
      <c r="P12" s="210"/>
      <c r="Q12" s="207"/>
      <c r="R12" s="206"/>
      <c r="S12" s="209"/>
      <c r="T12" s="954"/>
      <c r="U12" s="2446">
        <f t="shared" si="0"/>
        <v>0</v>
      </c>
      <c r="V12" s="206"/>
      <c r="W12" s="209"/>
      <c r="X12" s="955"/>
      <c r="Y12" s="208"/>
      <c r="Z12" s="207"/>
      <c r="AA12" s="2448">
        <f t="shared" si="1"/>
        <v>0</v>
      </c>
      <c r="AB12" s="212"/>
      <c r="AC12" s="210"/>
      <c r="AD12" s="208"/>
      <c r="AE12" s="208"/>
      <c r="AF12" s="208"/>
      <c r="AG12" s="207"/>
      <c r="AH12" s="2448">
        <f t="shared" si="2"/>
        <v>0</v>
      </c>
      <c r="AI12" s="210"/>
      <c r="AJ12" s="208"/>
      <c r="AK12" s="207"/>
      <c r="AL12" s="2449">
        <f t="shared" si="3"/>
        <v>0</v>
      </c>
      <c r="AM12" s="211"/>
      <c r="AN12" s="2451">
        <f t="shared" si="4"/>
        <v>0</v>
      </c>
      <c r="AO12" s="210"/>
      <c r="AP12" s="208"/>
      <c r="AQ12" s="208"/>
      <c r="AR12" s="208"/>
      <c r="AS12" s="207"/>
      <c r="AT12" s="2453">
        <f t="shared" si="19"/>
        <v>0</v>
      </c>
      <c r="AU12" s="213"/>
      <c r="AV12" s="184"/>
      <c r="AW12" s="251" t="s">
        <v>668</v>
      </c>
      <c r="AX12" s="206"/>
      <c r="AY12" s="208"/>
      <c r="AZ12" s="208"/>
      <c r="BA12" s="208"/>
      <c r="BB12" s="208"/>
      <c r="BC12" s="208"/>
      <c r="BD12" s="209"/>
      <c r="BE12" s="206"/>
      <c r="BF12" s="208"/>
      <c r="BG12" s="208"/>
      <c r="BH12" s="208"/>
      <c r="BI12" s="209"/>
      <c r="BJ12" s="206"/>
      <c r="BK12" s="208"/>
      <c r="BL12" s="209"/>
      <c r="BM12" s="954"/>
      <c r="BN12" s="211"/>
      <c r="BO12" s="206"/>
      <c r="BP12" s="208"/>
      <c r="BQ12" s="208"/>
      <c r="BR12" s="208"/>
      <c r="BS12" s="209"/>
      <c r="BT12" s="206"/>
      <c r="BU12" s="208"/>
      <c r="BV12" s="209"/>
      <c r="BW12" s="954"/>
      <c r="BX12" s="2454">
        <f t="shared" si="5"/>
        <v>0</v>
      </c>
      <c r="BY12" s="206"/>
      <c r="BZ12" s="209"/>
      <c r="CA12" s="956"/>
      <c r="CC12" s="251" t="s">
        <v>668</v>
      </c>
      <c r="CD12" s="206"/>
      <c r="CE12" s="208"/>
      <c r="CF12" s="207"/>
      <c r="CG12" s="2454">
        <f t="shared" si="6"/>
        <v>0</v>
      </c>
      <c r="CH12" s="210"/>
      <c r="CI12" s="208"/>
      <c r="CJ12" s="207"/>
      <c r="CK12" s="2454">
        <f t="shared" si="7"/>
        <v>0</v>
      </c>
      <c r="CL12" s="210"/>
      <c r="CM12" s="208"/>
      <c r="CN12" s="207"/>
      <c r="CO12" s="2454">
        <f t="shared" si="8"/>
        <v>0</v>
      </c>
      <c r="CP12" s="210"/>
      <c r="CQ12" s="207"/>
      <c r="CR12" s="2454">
        <f t="shared" si="9"/>
        <v>0</v>
      </c>
      <c r="CS12" s="2434">
        <f t="shared" si="10"/>
        <v>0</v>
      </c>
      <c r="CT12" s="2432">
        <f t="shared" si="10"/>
        <v>0</v>
      </c>
      <c r="CU12" s="2433">
        <f t="shared" si="10"/>
        <v>0</v>
      </c>
      <c r="CV12" s="2454">
        <f t="shared" si="11"/>
        <v>0</v>
      </c>
      <c r="CW12" s="184"/>
      <c r="CX12" s="206"/>
      <c r="CY12" s="208"/>
      <c r="CZ12" s="207"/>
      <c r="DA12" s="2460">
        <f t="shared" si="12"/>
        <v>0</v>
      </c>
      <c r="DB12" s="210"/>
      <c r="DC12" s="208"/>
      <c r="DD12" s="207"/>
      <c r="DE12" s="2460">
        <f t="shared" si="13"/>
        <v>0</v>
      </c>
      <c r="DF12" s="184"/>
      <c r="DG12" s="2454">
        <f t="shared" si="14"/>
        <v>0</v>
      </c>
      <c r="DH12" s="184"/>
      <c r="DI12" s="2394">
        <f t="shared" si="15"/>
        <v>0</v>
      </c>
      <c r="DJ12" s="2395">
        <f t="shared" si="15"/>
        <v>0</v>
      </c>
      <c r="DK12" s="2396">
        <f t="shared" si="16"/>
        <v>0</v>
      </c>
      <c r="DM12" s="2395">
        <f t="shared" si="17"/>
        <v>0</v>
      </c>
      <c r="DO12" s="2462" t="str">
        <f t="shared" si="18"/>
        <v>True</v>
      </c>
      <c r="DP12" s="4073"/>
    </row>
    <row r="13" spans="1:121" ht="39.9" customHeight="1" thickBot="1">
      <c r="B13" s="8502"/>
      <c r="C13" s="8504"/>
      <c r="D13" s="8504"/>
      <c r="E13" s="8502"/>
      <c r="F13" s="8506"/>
      <c r="G13" s="252" t="s">
        <v>1214</v>
      </c>
      <c r="H13" s="214"/>
      <c r="I13" s="217"/>
      <c r="J13" s="218"/>
      <c r="K13" s="216"/>
      <c r="L13" s="216"/>
      <c r="M13" s="215"/>
      <c r="N13" s="214"/>
      <c r="O13" s="217"/>
      <c r="P13" s="218"/>
      <c r="Q13" s="215"/>
      <c r="R13" s="214"/>
      <c r="S13" s="217"/>
      <c r="T13" s="957"/>
      <c r="U13" s="2446">
        <f t="shared" si="0"/>
        <v>0</v>
      </c>
      <c r="V13" s="214"/>
      <c r="W13" s="217"/>
      <c r="X13" s="958"/>
      <c r="Y13" s="216"/>
      <c r="Z13" s="215"/>
      <c r="AA13" s="2448">
        <f t="shared" si="1"/>
        <v>0</v>
      </c>
      <c r="AB13" s="220"/>
      <c r="AC13" s="218"/>
      <c r="AD13" s="216"/>
      <c r="AE13" s="216"/>
      <c r="AF13" s="216"/>
      <c r="AG13" s="215"/>
      <c r="AH13" s="2448">
        <f t="shared" si="2"/>
        <v>0</v>
      </c>
      <c r="AI13" s="218"/>
      <c r="AJ13" s="216"/>
      <c r="AK13" s="215"/>
      <c r="AL13" s="2450">
        <f t="shared" si="3"/>
        <v>0</v>
      </c>
      <c r="AM13" s="219"/>
      <c r="AN13" s="2452">
        <f t="shared" si="4"/>
        <v>0</v>
      </c>
      <c r="AO13" s="218"/>
      <c r="AP13" s="216"/>
      <c r="AQ13" s="216"/>
      <c r="AR13" s="216"/>
      <c r="AS13" s="215"/>
      <c r="AT13" s="2448">
        <f t="shared" si="19"/>
        <v>0</v>
      </c>
      <c r="AU13" s="221"/>
      <c r="AV13" s="184"/>
      <c r="AW13" s="252" t="s">
        <v>1214</v>
      </c>
      <c r="AX13" s="214"/>
      <c r="AY13" s="216"/>
      <c r="AZ13" s="216"/>
      <c r="BA13" s="216"/>
      <c r="BB13" s="216"/>
      <c r="BC13" s="216"/>
      <c r="BD13" s="217"/>
      <c r="BE13" s="214"/>
      <c r="BF13" s="216"/>
      <c r="BG13" s="216"/>
      <c r="BH13" s="216"/>
      <c r="BI13" s="217"/>
      <c r="BJ13" s="214"/>
      <c r="BK13" s="216"/>
      <c r="BL13" s="217"/>
      <c r="BM13" s="957"/>
      <c r="BN13" s="219"/>
      <c r="BO13" s="214"/>
      <c r="BP13" s="216"/>
      <c r="BQ13" s="216"/>
      <c r="BR13" s="216"/>
      <c r="BS13" s="217"/>
      <c r="BT13" s="214"/>
      <c r="BU13" s="216"/>
      <c r="BV13" s="217"/>
      <c r="BW13" s="957"/>
      <c r="BX13" s="2455">
        <f t="shared" si="5"/>
        <v>0</v>
      </c>
      <c r="BY13" s="214"/>
      <c r="BZ13" s="217"/>
      <c r="CA13" s="959"/>
      <c r="CC13" s="252" t="s">
        <v>1214</v>
      </c>
      <c r="CD13" s="214"/>
      <c r="CE13" s="216"/>
      <c r="CF13" s="215"/>
      <c r="CG13" s="2455">
        <f t="shared" si="6"/>
        <v>0</v>
      </c>
      <c r="CH13" s="218"/>
      <c r="CI13" s="216"/>
      <c r="CJ13" s="215"/>
      <c r="CK13" s="2455">
        <f t="shared" si="7"/>
        <v>0</v>
      </c>
      <c r="CL13" s="218"/>
      <c r="CM13" s="216"/>
      <c r="CN13" s="215"/>
      <c r="CO13" s="2455">
        <f t="shared" si="8"/>
        <v>0</v>
      </c>
      <c r="CP13" s="218"/>
      <c r="CQ13" s="215"/>
      <c r="CR13" s="2455">
        <f t="shared" si="9"/>
        <v>0</v>
      </c>
      <c r="CS13" s="2456">
        <f t="shared" si="10"/>
        <v>0</v>
      </c>
      <c r="CT13" s="2457">
        <f t="shared" si="10"/>
        <v>0</v>
      </c>
      <c r="CU13" s="2458">
        <f t="shared" si="10"/>
        <v>0</v>
      </c>
      <c r="CV13" s="2455">
        <f t="shared" si="11"/>
        <v>0</v>
      </c>
      <c r="CW13" s="184"/>
      <c r="CX13" s="214"/>
      <c r="CY13" s="216"/>
      <c r="CZ13" s="215"/>
      <c r="DA13" s="2461">
        <f t="shared" si="12"/>
        <v>0</v>
      </c>
      <c r="DB13" s="218"/>
      <c r="DC13" s="216"/>
      <c r="DD13" s="215"/>
      <c r="DE13" s="2461">
        <f t="shared" si="13"/>
        <v>0</v>
      </c>
      <c r="DF13" s="184"/>
      <c r="DG13" s="2455">
        <f t="shared" si="14"/>
        <v>0</v>
      </c>
      <c r="DH13" s="184"/>
      <c r="DI13" s="2397">
        <f t="shared" si="15"/>
        <v>0</v>
      </c>
      <c r="DJ13" s="2398">
        <f t="shared" si="15"/>
        <v>0</v>
      </c>
      <c r="DK13" s="2399">
        <f t="shared" si="16"/>
        <v>0</v>
      </c>
      <c r="DM13" s="2398">
        <f t="shared" si="17"/>
        <v>0</v>
      </c>
      <c r="DO13" s="2463" t="str">
        <f t="shared" si="18"/>
        <v>True</v>
      </c>
      <c r="DP13" s="4073"/>
    </row>
    <row r="14" spans="1:121" ht="39.9" customHeight="1" thickBot="1">
      <c r="B14" s="8502"/>
      <c r="C14" s="8504"/>
      <c r="D14" s="8504"/>
      <c r="E14" s="8502"/>
      <c r="F14" s="8507"/>
      <c r="G14" s="2033" t="s">
        <v>181</v>
      </c>
      <c r="H14" s="2402">
        <f t="shared" ref="H14:P14" si="20">SUM(H9:H13)</f>
        <v>0</v>
      </c>
      <c r="I14" s="973">
        <f t="shared" si="20"/>
        <v>0</v>
      </c>
      <c r="J14" s="2403">
        <f t="shared" si="20"/>
        <v>0</v>
      </c>
      <c r="K14" s="2404">
        <f t="shared" si="20"/>
        <v>0</v>
      </c>
      <c r="L14" s="2404">
        <f t="shared" si="20"/>
        <v>0</v>
      </c>
      <c r="M14" s="975">
        <f t="shared" si="20"/>
        <v>0</v>
      </c>
      <c r="N14" s="2402">
        <f t="shared" si="20"/>
        <v>0</v>
      </c>
      <c r="O14" s="973">
        <f t="shared" si="20"/>
        <v>0</v>
      </c>
      <c r="P14" s="2403">
        <f t="shared" si="20"/>
        <v>0</v>
      </c>
      <c r="Q14" s="2034"/>
      <c r="R14" s="2402">
        <f t="shared" ref="R14:AU14" si="21">SUM(R9:R13)</f>
        <v>0</v>
      </c>
      <c r="S14" s="973">
        <f t="shared" si="21"/>
        <v>0</v>
      </c>
      <c r="T14" s="970">
        <f t="shared" si="21"/>
        <v>0</v>
      </c>
      <c r="U14" s="2447">
        <f t="shared" si="21"/>
        <v>0</v>
      </c>
      <c r="V14" s="2402">
        <f t="shared" si="21"/>
        <v>0</v>
      </c>
      <c r="W14" s="973">
        <f t="shared" si="21"/>
        <v>0</v>
      </c>
      <c r="X14" s="2403">
        <f t="shared" si="21"/>
        <v>0</v>
      </c>
      <c r="Y14" s="2404">
        <f t="shared" si="21"/>
        <v>0</v>
      </c>
      <c r="Z14" s="975">
        <f t="shared" si="21"/>
        <v>0</v>
      </c>
      <c r="AA14" s="962">
        <f t="shared" si="21"/>
        <v>0</v>
      </c>
      <c r="AB14" s="962">
        <f t="shared" si="21"/>
        <v>0</v>
      </c>
      <c r="AC14" s="2403">
        <f t="shared" si="21"/>
        <v>0</v>
      </c>
      <c r="AD14" s="2404">
        <f t="shared" si="21"/>
        <v>0</v>
      </c>
      <c r="AE14" s="2404">
        <f t="shared" si="21"/>
        <v>0</v>
      </c>
      <c r="AF14" s="2404">
        <f t="shared" si="21"/>
        <v>0</v>
      </c>
      <c r="AG14" s="975">
        <f t="shared" si="21"/>
        <v>0</v>
      </c>
      <c r="AH14" s="962">
        <f t="shared" si="21"/>
        <v>0</v>
      </c>
      <c r="AI14" s="2403">
        <f t="shared" si="21"/>
        <v>0</v>
      </c>
      <c r="AJ14" s="2404">
        <f t="shared" si="21"/>
        <v>0</v>
      </c>
      <c r="AK14" s="975">
        <f t="shared" si="21"/>
        <v>0</v>
      </c>
      <c r="AL14" s="972">
        <f t="shared" si="21"/>
        <v>0</v>
      </c>
      <c r="AM14" s="962">
        <f t="shared" si="21"/>
        <v>0</v>
      </c>
      <c r="AN14" s="964">
        <f t="shared" si="21"/>
        <v>0</v>
      </c>
      <c r="AO14" s="2403">
        <f t="shared" si="21"/>
        <v>0</v>
      </c>
      <c r="AP14" s="2404">
        <f t="shared" si="21"/>
        <v>0</v>
      </c>
      <c r="AQ14" s="2404">
        <f t="shared" si="21"/>
        <v>0</v>
      </c>
      <c r="AR14" s="2404">
        <f t="shared" si="21"/>
        <v>0</v>
      </c>
      <c r="AS14" s="975">
        <f t="shared" si="21"/>
        <v>0</v>
      </c>
      <c r="AT14" s="962">
        <f t="shared" si="21"/>
        <v>0</v>
      </c>
      <c r="AU14" s="962">
        <f t="shared" si="21"/>
        <v>0</v>
      </c>
      <c r="AV14" s="184"/>
      <c r="AW14" s="974" t="s">
        <v>181</v>
      </c>
      <c r="AX14" s="2402">
        <f t="shared" ref="AX14:BW14" si="22">SUM(AX9:AX13)</f>
        <v>0</v>
      </c>
      <c r="AY14" s="2404">
        <f t="shared" si="22"/>
        <v>0</v>
      </c>
      <c r="AZ14" s="2404">
        <f t="shared" si="22"/>
        <v>0</v>
      </c>
      <c r="BA14" s="2404">
        <f t="shared" si="22"/>
        <v>0</v>
      </c>
      <c r="BB14" s="2404">
        <f t="shared" si="22"/>
        <v>0</v>
      </c>
      <c r="BC14" s="2404">
        <f t="shared" si="22"/>
        <v>0</v>
      </c>
      <c r="BD14" s="973">
        <f t="shared" si="22"/>
        <v>0</v>
      </c>
      <c r="BE14" s="2402">
        <f t="shared" si="22"/>
        <v>0</v>
      </c>
      <c r="BF14" s="2404">
        <f t="shared" si="22"/>
        <v>0</v>
      </c>
      <c r="BG14" s="2404">
        <f t="shared" si="22"/>
        <v>0</v>
      </c>
      <c r="BH14" s="2404">
        <f t="shared" si="22"/>
        <v>0</v>
      </c>
      <c r="BI14" s="973">
        <f t="shared" si="22"/>
        <v>0</v>
      </c>
      <c r="BJ14" s="2402">
        <f t="shared" si="22"/>
        <v>0</v>
      </c>
      <c r="BK14" s="2404">
        <f t="shared" si="22"/>
        <v>0</v>
      </c>
      <c r="BL14" s="973">
        <f t="shared" si="22"/>
        <v>0</v>
      </c>
      <c r="BM14" s="970">
        <f t="shared" si="22"/>
        <v>0</v>
      </c>
      <c r="BN14" s="962">
        <f t="shared" si="22"/>
        <v>0</v>
      </c>
      <c r="BO14" s="2402">
        <f t="shared" si="22"/>
        <v>0</v>
      </c>
      <c r="BP14" s="2404">
        <f t="shared" si="22"/>
        <v>0</v>
      </c>
      <c r="BQ14" s="2404">
        <f t="shared" si="22"/>
        <v>0</v>
      </c>
      <c r="BR14" s="2404">
        <f t="shared" si="22"/>
        <v>0</v>
      </c>
      <c r="BS14" s="973">
        <f t="shared" si="22"/>
        <v>0</v>
      </c>
      <c r="BT14" s="2402">
        <f t="shared" si="22"/>
        <v>0</v>
      </c>
      <c r="BU14" s="2404">
        <f t="shared" si="22"/>
        <v>0</v>
      </c>
      <c r="BV14" s="973">
        <f t="shared" si="22"/>
        <v>0</v>
      </c>
      <c r="BW14" s="970">
        <f t="shared" si="22"/>
        <v>0</v>
      </c>
      <c r="BX14" s="962">
        <f t="shared" si="5"/>
        <v>0</v>
      </c>
      <c r="BY14" s="2402">
        <f>SUM(BY9:BY13)</f>
        <v>0</v>
      </c>
      <c r="BZ14" s="973">
        <f>SUM(BZ9:BZ13)</f>
        <v>0</v>
      </c>
      <c r="CA14" s="964">
        <f>SUM(CA9:CA13)</f>
        <v>0</v>
      </c>
      <c r="CC14" s="971" t="s">
        <v>106</v>
      </c>
      <c r="CD14" s="2402">
        <f t="shared" ref="CD14:CV14" si="23">SUM(CD9:CD13)</f>
        <v>0</v>
      </c>
      <c r="CE14" s="2404">
        <f t="shared" si="23"/>
        <v>0</v>
      </c>
      <c r="CF14" s="975">
        <f t="shared" si="23"/>
        <v>0</v>
      </c>
      <c r="CG14" s="962">
        <f t="shared" si="23"/>
        <v>0</v>
      </c>
      <c r="CH14" s="2403">
        <f t="shared" si="23"/>
        <v>0</v>
      </c>
      <c r="CI14" s="2404">
        <f t="shared" si="23"/>
        <v>0</v>
      </c>
      <c r="CJ14" s="975">
        <f t="shared" si="23"/>
        <v>0</v>
      </c>
      <c r="CK14" s="962">
        <f t="shared" si="23"/>
        <v>0</v>
      </c>
      <c r="CL14" s="2403">
        <f t="shared" si="23"/>
        <v>0</v>
      </c>
      <c r="CM14" s="2404">
        <f t="shared" si="23"/>
        <v>0</v>
      </c>
      <c r="CN14" s="975">
        <f t="shared" si="23"/>
        <v>0</v>
      </c>
      <c r="CO14" s="962">
        <f t="shared" si="23"/>
        <v>0</v>
      </c>
      <c r="CP14" s="2403">
        <f t="shared" si="23"/>
        <v>0</v>
      </c>
      <c r="CQ14" s="975">
        <f t="shared" si="23"/>
        <v>0</v>
      </c>
      <c r="CR14" s="962">
        <f t="shared" si="23"/>
        <v>0</v>
      </c>
      <c r="CS14" s="2403">
        <f t="shared" si="23"/>
        <v>0</v>
      </c>
      <c r="CT14" s="2404">
        <f t="shared" si="23"/>
        <v>0</v>
      </c>
      <c r="CU14" s="975">
        <f t="shared" si="23"/>
        <v>0</v>
      </c>
      <c r="CV14" s="962">
        <f t="shared" si="23"/>
        <v>0</v>
      </c>
      <c r="CW14" s="184"/>
      <c r="CX14" s="2402">
        <f t="shared" ref="CX14:DE14" si="24">SUM(CX9:CX13)</f>
        <v>0</v>
      </c>
      <c r="CY14" s="2404">
        <f t="shared" si="24"/>
        <v>0</v>
      </c>
      <c r="CZ14" s="975">
        <f t="shared" si="24"/>
        <v>0</v>
      </c>
      <c r="DA14" s="962">
        <f t="shared" si="24"/>
        <v>0</v>
      </c>
      <c r="DB14" s="2403">
        <f t="shared" si="24"/>
        <v>0</v>
      </c>
      <c r="DC14" s="2404">
        <f t="shared" si="24"/>
        <v>0</v>
      </c>
      <c r="DD14" s="975">
        <f t="shared" si="24"/>
        <v>0</v>
      </c>
      <c r="DE14" s="962">
        <f t="shared" si="24"/>
        <v>0</v>
      </c>
      <c r="DF14" s="184"/>
      <c r="DG14" s="962">
        <f t="shared" si="14"/>
        <v>0</v>
      </c>
      <c r="DH14" s="184"/>
      <c r="DI14" s="972">
        <f>SUM(DI9:DI13)</f>
        <v>0</v>
      </c>
      <c r="DJ14" s="962">
        <f>SUM(DJ9:DJ13)</f>
        <v>0</v>
      </c>
      <c r="DK14" s="964">
        <f>SUM(DK9:DK13)</f>
        <v>0</v>
      </c>
      <c r="DM14" s="962">
        <f>SUM(DM9:DM13)</f>
        <v>0</v>
      </c>
      <c r="DO14" s="960" t="str">
        <f t="shared" si="18"/>
        <v>True</v>
      </c>
      <c r="DP14" s="4075" t="str">
        <f>IF($U14=0,"Blanc","")</f>
        <v>Blanc</v>
      </c>
      <c r="DQ14" s="4074" t="str">
        <f>IF(AND(DP14&lt;&gt;"Blanc",DO14="True"),"ok","wrong")</f>
        <v>wrong</v>
      </c>
    </row>
    <row r="15" spans="1:121" ht="39.9" customHeight="1">
      <c r="B15" s="8502"/>
      <c r="C15" s="8504"/>
      <c r="D15" s="8504"/>
      <c r="E15" s="8502"/>
      <c r="F15" s="8506" t="s">
        <v>237</v>
      </c>
      <c r="G15" s="251" t="s">
        <v>1213</v>
      </c>
      <c r="H15" s="206"/>
      <c r="I15" s="209"/>
      <c r="J15" s="210"/>
      <c r="K15" s="208"/>
      <c r="L15" s="208"/>
      <c r="M15" s="207"/>
      <c r="N15" s="206"/>
      <c r="O15" s="209"/>
      <c r="P15" s="210"/>
      <c r="Q15" s="207"/>
      <c r="R15" s="206"/>
      <c r="S15" s="209"/>
      <c r="T15" s="2393"/>
      <c r="U15" s="2446">
        <f t="shared" ref="U15:U19" si="25">SUM(H15:P15,S15:T15)-R15</f>
        <v>0</v>
      </c>
      <c r="V15" s="206"/>
      <c r="W15" s="209"/>
      <c r="X15" s="955"/>
      <c r="Y15" s="208"/>
      <c r="Z15" s="207"/>
      <c r="AA15" s="2448">
        <f t="shared" ref="AA15:AA19" si="26">SUM(X15:Z15)</f>
        <v>0</v>
      </c>
      <c r="AB15" s="212"/>
      <c r="AC15" s="210"/>
      <c r="AD15" s="208"/>
      <c r="AE15" s="208"/>
      <c r="AF15" s="208"/>
      <c r="AG15" s="207"/>
      <c r="AH15" s="2448">
        <f t="shared" ref="AH15:AH19" si="27">SUM(AC15:AG15)</f>
        <v>0</v>
      </c>
      <c r="AI15" s="210"/>
      <c r="AJ15" s="208"/>
      <c r="AK15" s="207"/>
      <c r="AL15" s="2449">
        <f t="shared" ref="AL15:AL19" si="28">SUM(AI15:AK15)</f>
        <v>0</v>
      </c>
      <c r="AM15" s="211"/>
      <c r="AN15" s="2451">
        <f t="shared" ref="AN15:AN19" si="29">AM15+AL15+AH15+AB15+AA15</f>
        <v>0</v>
      </c>
      <c r="AO15" s="210"/>
      <c r="AP15" s="208"/>
      <c r="AQ15" s="208"/>
      <c r="AR15" s="208"/>
      <c r="AS15" s="207"/>
      <c r="AT15" s="2453">
        <f>SUM(AO15:AS15)</f>
        <v>0</v>
      </c>
      <c r="AU15" s="213"/>
      <c r="AV15" s="184"/>
      <c r="AW15" s="251" t="s">
        <v>1213</v>
      </c>
      <c r="AX15" s="206"/>
      <c r="AY15" s="208"/>
      <c r="AZ15" s="208"/>
      <c r="BA15" s="208"/>
      <c r="BB15" s="208"/>
      <c r="BC15" s="208"/>
      <c r="BD15" s="209"/>
      <c r="BE15" s="206"/>
      <c r="BF15" s="208"/>
      <c r="BG15" s="208"/>
      <c r="BH15" s="208"/>
      <c r="BI15" s="209"/>
      <c r="BJ15" s="206"/>
      <c r="BK15" s="208"/>
      <c r="BL15" s="209"/>
      <c r="BM15" s="954"/>
      <c r="BN15" s="211"/>
      <c r="BO15" s="206"/>
      <c r="BP15" s="208"/>
      <c r="BQ15" s="208"/>
      <c r="BR15" s="208"/>
      <c r="BS15" s="209"/>
      <c r="BT15" s="206"/>
      <c r="BU15" s="208"/>
      <c r="BV15" s="209"/>
      <c r="BW15" s="954"/>
      <c r="BX15" s="2454">
        <f t="shared" si="5"/>
        <v>0</v>
      </c>
      <c r="BY15" s="206"/>
      <c r="BZ15" s="209"/>
      <c r="CA15" s="956"/>
      <c r="CC15" s="251" t="s">
        <v>1213</v>
      </c>
      <c r="CD15" s="206"/>
      <c r="CE15" s="208"/>
      <c r="CF15" s="207"/>
      <c r="CG15" s="2454">
        <f t="shared" ref="CG15:CG19" si="30">SUM(CD15:CF15)</f>
        <v>0</v>
      </c>
      <c r="CH15" s="210"/>
      <c r="CI15" s="208"/>
      <c r="CJ15" s="207"/>
      <c r="CK15" s="2454">
        <f t="shared" ref="CK15:CK19" si="31">SUM(CH15:CJ15)</f>
        <v>0</v>
      </c>
      <c r="CL15" s="210"/>
      <c r="CM15" s="208"/>
      <c r="CN15" s="207"/>
      <c r="CO15" s="2454">
        <f t="shared" ref="CO15:CO19" si="32">SUM(CL15:CN15)</f>
        <v>0</v>
      </c>
      <c r="CP15" s="210"/>
      <c r="CQ15" s="207"/>
      <c r="CR15" s="2454">
        <f t="shared" ref="CR15:CR19" si="33">SUM(CP15:CQ15)</f>
        <v>0</v>
      </c>
      <c r="CS15" s="2434">
        <f t="shared" ref="CS15:CU19" si="34">CX15+DB15</f>
        <v>0</v>
      </c>
      <c r="CT15" s="2432">
        <f t="shared" si="34"/>
        <v>0</v>
      </c>
      <c r="CU15" s="2433">
        <f t="shared" si="34"/>
        <v>0</v>
      </c>
      <c r="CV15" s="2454">
        <f t="shared" ref="CV15:CV19" si="35">SUM(CS15:CU15)</f>
        <v>0</v>
      </c>
      <c r="CW15" s="184"/>
      <c r="CX15" s="206"/>
      <c r="CY15" s="208"/>
      <c r="CZ15" s="207"/>
      <c r="DA15" s="2460">
        <f t="shared" ref="DA15:DA19" si="36">SUM(CX15:CZ15)</f>
        <v>0</v>
      </c>
      <c r="DB15" s="210"/>
      <c r="DC15" s="208"/>
      <c r="DD15" s="207"/>
      <c r="DE15" s="2460">
        <f t="shared" ref="DE15:DE19" si="37">SUM(DB15:DD15)</f>
        <v>0</v>
      </c>
      <c r="DF15" s="184"/>
      <c r="DG15" s="2454">
        <f t="shared" si="14"/>
        <v>0</v>
      </c>
      <c r="DH15" s="184"/>
      <c r="DI15" s="2394">
        <f t="shared" ref="DI15:DJ19" si="38">CD15+CH15+CL15+CP15+CS15</f>
        <v>0</v>
      </c>
      <c r="DJ15" s="2395">
        <f t="shared" si="38"/>
        <v>0</v>
      </c>
      <c r="DK15" s="2396">
        <f t="shared" ref="DK15:DK19" si="39">CF15+CJ15+CN15+CU15</f>
        <v>0</v>
      </c>
      <c r="DM15" s="2395">
        <f t="shared" si="17"/>
        <v>0</v>
      </c>
      <c r="DO15" s="2462" t="str">
        <f t="shared" si="18"/>
        <v>True</v>
      </c>
      <c r="DP15" s="4073"/>
    </row>
    <row r="16" spans="1:121" ht="39.9" customHeight="1">
      <c r="B16" s="8502"/>
      <c r="C16" s="8504"/>
      <c r="D16" s="8504"/>
      <c r="E16" s="8502"/>
      <c r="F16" s="8506"/>
      <c r="G16" s="251" t="s">
        <v>666</v>
      </c>
      <c r="H16" s="206"/>
      <c r="I16" s="209"/>
      <c r="J16" s="210"/>
      <c r="K16" s="208"/>
      <c r="L16" s="208"/>
      <c r="M16" s="207"/>
      <c r="N16" s="206"/>
      <c r="O16" s="209"/>
      <c r="P16" s="210"/>
      <c r="Q16" s="207"/>
      <c r="R16" s="206"/>
      <c r="S16" s="209"/>
      <c r="T16" s="2393"/>
      <c r="U16" s="2446">
        <f t="shared" si="25"/>
        <v>0</v>
      </c>
      <c r="V16" s="206"/>
      <c r="W16" s="209"/>
      <c r="X16" s="955"/>
      <c r="Y16" s="208"/>
      <c r="Z16" s="207"/>
      <c r="AA16" s="2448">
        <f t="shared" si="26"/>
        <v>0</v>
      </c>
      <c r="AB16" s="212"/>
      <c r="AC16" s="210"/>
      <c r="AD16" s="208"/>
      <c r="AE16" s="208"/>
      <c r="AF16" s="208"/>
      <c r="AG16" s="207"/>
      <c r="AH16" s="2448">
        <f t="shared" si="27"/>
        <v>0</v>
      </c>
      <c r="AI16" s="210"/>
      <c r="AJ16" s="208"/>
      <c r="AK16" s="207"/>
      <c r="AL16" s="2449">
        <f t="shared" si="28"/>
        <v>0</v>
      </c>
      <c r="AM16" s="211"/>
      <c r="AN16" s="2451">
        <f t="shared" si="29"/>
        <v>0</v>
      </c>
      <c r="AO16" s="210"/>
      <c r="AP16" s="208"/>
      <c r="AQ16" s="208"/>
      <c r="AR16" s="208"/>
      <c r="AS16" s="207"/>
      <c r="AT16" s="2453">
        <f t="shared" ref="AT16:AT19" si="40">SUM(AO16:AS16)</f>
        <v>0</v>
      </c>
      <c r="AU16" s="213"/>
      <c r="AV16" s="184"/>
      <c r="AW16" s="251" t="s">
        <v>666</v>
      </c>
      <c r="AX16" s="206"/>
      <c r="AY16" s="208"/>
      <c r="AZ16" s="208"/>
      <c r="BA16" s="208"/>
      <c r="BB16" s="208"/>
      <c r="BC16" s="208"/>
      <c r="BD16" s="209"/>
      <c r="BE16" s="206"/>
      <c r="BF16" s="208"/>
      <c r="BG16" s="208"/>
      <c r="BH16" s="208"/>
      <c r="BI16" s="209"/>
      <c r="BJ16" s="206"/>
      <c r="BK16" s="208"/>
      <c r="BL16" s="209"/>
      <c r="BM16" s="954"/>
      <c r="BN16" s="211"/>
      <c r="BO16" s="206"/>
      <c r="BP16" s="208"/>
      <c r="BQ16" s="208"/>
      <c r="BR16" s="208"/>
      <c r="BS16" s="209"/>
      <c r="BT16" s="206"/>
      <c r="BU16" s="208"/>
      <c r="BV16" s="209"/>
      <c r="BW16" s="954"/>
      <c r="BX16" s="2454">
        <f t="shared" si="5"/>
        <v>0</v>
      </c>
      <c r="BY16" s="206"/>
      <c r="BZ16" s="209"/>
      <c r="CA16" s="956"/>
      <c r="CC16" s="251" t="s">
        <v>666</v>
      </c>
      <c r="CD16" s="206"/>
      <c r="CE16" s="208"/>
      <c r="CF16" s="207"/>
      <c r="CG16" s="2454">
        <f t="shared" si="30"/>
        <v>0</v>
      </c>
      <c r="CH16" s="210"/>
      <c r="CI16" s="208"/>
      <c r="CJ16" s="207"/>
      <c r="CK16" s="2454">
        <f t="shared" si="31"/>
        <v>0</v>
      </c>
      <c r="CL16" s="210"/>
      <c r="CM16" s="208"/>
      <c r="CN16" s="207"/>
      <c r="CO16" s="2454">
        <f t="shared" si="32"/>
        <v>0</v>
      </c>
      <c r="CP16" s="210"/>
      <c r="CQ16" s="207"/>
      <c r="CR16" s="2454">
        <f t="shared" si="33"/>
        <v>0</v>
      </c>
      <c r="CS16" s="2434">
        <f t="shared" si="34"/>
        <v>0</v>
      </c>
      <c r="CT16" s="2432">
        <f t="shared" si="34"/>
        <v>0</v>
      </c>
      <c r="CU16" s="2433">
        <f t="shared" si="34"/>
        <v>0</v>
      </c>
      <c r="CV16" s="2454">
        <f t="shared" si="35"/>
        <v>0</v>
      </c>
      <c r="CW16" s="184"/>
      <c r="CX16" s="206"/>
      <c r="CY16" s="208"/>
      <c r="CZ16" s="207"/>
      <c r="DA16" s="2460">
        <f t="shared" si="36"/>
        <v>0</v>
      </c>
      <c r="DB16" s="210"/>
      <c r="DC16" s="208"/>
      <c r="DD16" s="207"/>
      <c r="DE16" s="2460">
        <f t="shared" si="37"/>
        <v>0</v>
      </c>
      <c r="DF16" s="184"/>
      <c r="DG16" s="2454">
        <f t="shared" si="14"/>
        <v>0</v>
      </c>
      <c r="DH16" s="184"/>
      <c r="DI16" s="2394">
        <f t="shared" si="38"/>
        <v>0</v>
      </c>
      <c r="DJ16" s="2395">
        <f t="shared" si="38"/>
        <v>0</v>
      </c>
      <c r="DK16" s="2396">
        <f t="shared" si="39"/>
        <v>0</v>
      </c>
      <c r="DM16" s="2395">
        <f t="shared" si="17"/>
        <v>0</v>
      </c>
      <c r="DO16" s="2462" t="str">
        <f t="shared" si="18"/>
        <v>True</v>
      </c>
      <c r="DP16" s="4073"/>
    </row>
    <row r="17" spans="2:121" ht="39.9" customHeight="1">
      <c r="B17" s="8502"/>
      <c r="C17" s="8504"/>
      <c r="D17" s="8504"/>
      <c r="E17" s="8502"/>
      <c r="F17" s="8506"/>
      <c r="G17" s="251" t="s">
        <v>667</v>
      </c>
      <c r="H17" s="206"/>
      <c r="I17" s="209"/>
      <c r="J17" s="210"/>
      <c r="K17" s="208"/>
      <c r="L17" s="208"/>
      <c r="M17" s="207"/>
      <c r="N17" s="206"/>
      <c r="O17" s="209"/>
      <c r="P17" s="210"/>
      <c r="Q17" s="207"/>
      <c r="R17" s="206"/>
      <c r="S17" s="209"/>
      <c r="T17" s="2393"/>
      <c r="U17" s="2446">
        <f t="shared" si="25"/>
        <v>0</v>
      </c>
      <c r="V17" s="206"/>
      <c r="W17" s="209"/>
      <c r="X17" s="955"/>
      <c r="Y17" s="208"/>
      <c r="Z17" s="207"/>
      <c r="AA17" s="2448">
        <f t="shared" si="26"/>
        <v>0</v>
      </c>
      <c r="AB17" s="212"/>
      <c r="AC17" s="210"/>
      <c r="AD17" s="208"/>
      <c r="AE17" s="208"/>
      <c r="AF17" s="208"/>
      <c r="AG17" s="207"/>
      <c r="AH17" s="2448">
        <f t="shared" si="27"/>
        <v>0</v>
      </c>
      <c r="AI17" s="210"/>
      <c r="AJ17" s="208"/>
      <c r="AK17" s="207"/>
      <c r="AL17" s="2449">
        <f t="shared" si="28"/>
        <v>0</v>
      </c>
      <c r="AM17" s="211"/>
      <c r="AN17" s="2451">
        <f t="shared" si="29"/>
        <v>0</v>
      </c>
      <c r="AO17" s="210"/>
      <c r="AP17" s="208"/>
      <c r="AQ17" s="208"/>
      <c r="AR17" s="208"/>
      <c r="AS17" s="207"/>
      <c r="AT17" s="2453">
        <f t="shared" si="40"/>
        <v>0</v>
      </c>
      <c r="AU17" s="213"/>
      <c r="AV17" s="184"/>
      <c r="AW17" s="251" t="s">
        <v>667</v>
      </c>
      <c r="AX17" s="206"/>
      <c r="AY17" s="208"/>
      <c r="AZ17" s="208"/>
      <c r="BA17" s="208"/>
      <c r="BB17" s="208"/>
      <c r="BC17" s="208"/>
      <c r="BD17" s="209"/>
      <c r="BE17" s="206"/>
      <c r="BF17" s="208"/>
      <c r="BG17" s="208"/>
      <c r="BH17" s="208"/>
      <c r="BI17" s="209"/>
      <c r="BJ17" s="206"/>
      <c r="BK17" s="208"/>
      <c r="BL17" s="209"/>
      <c r="BM17" s="954"/>
      <c r="BN17" s="211"/>
      <c r="BO17" s="206"/>
      <c r="BP17" s="208"/>
      <c r="BQ17" s="208"/>
      <c r="BR17" s="208"/>
      <c r="BS17" s="209"/>
      <c r="BT17" s="206"/>
      <c r="BU17" s="208"/>
      <c r="BV17" s="209"/>
      <c r="BW17" s="954"/>
      <c r="BX17" s="2454">
        <f t="shared" si="5"/>
        <v>0</v>
      </c>
      <c r="BY17" s="206"/>
      <c r="BZ17" s="209"/>
      <c r="CA17" s="956"/>
      <c r="CC17" s="251" t="s">
        <v>667</v>
      </c>
      <c r="CD17" s="206"/>
      <c r="CE17" s="208"/>
      <c r="CF17" s="207"/>
      <c r="CG17" s="2454">
        <f t="shared" si="30"/>
        <v>0</v>
      </c>
      <c r="CH17" s="210"/>
      <c r="CI17" s="208"/>
      <c r="CJ17" s="207"/>
      <c r="CK17" s="2454">
        <f t="shared" si="31"/>
        <v>0</v>
      </c>
      <c r="CL17" s="210"/>
      <c r="CM17" s="208"/>
      <c r="CN17" s="207"/>
      <c r="CO17" s="2454">
        <f t="shared" si="32"/>
        <v>0</v>
      </c>
      <c r="CP17" s="210"/>
      <c r="CQ17" s="207"/>
      <c r="CR17" s="2454">
        <f t="shared" si="33"/>
        <v>0</v>
      </c>
      <c r="CS17" s="2434">
        <f t="shared" si="34"/>
        <v>0</v>
      </c>
      <c r="CT17" s="2432">
        <f t="shared" si="34"/>
        <v>0</v>
      </c>
      <c r="CU17" s="2433">
        <f t="shared" si="34"/>
        <v>0</v>
      </c>
      <c r="CV17" s="2454">
        <f t="shared" si="35"/>
        <v>0</v>
      </c>
      <c r="CW17" s="184"/>
      <c r="CX17" s="206"/>
      <c r="CY17" s="208"/>
      <c r="CZ17" s="207"/>
      <c r="DA17" s="2460">
        <f t="shared" si="36"/>
        <v>0</v>
      </c>
      <c r="DB17" s="210"/>
      <c r="DC17" s="208"/>
      <c r="DD17" s="207"/>
      <c r="DE17" s="2460">
        <f t="shared" si="37"/>
        <v>0</v>
      </c>
      <c r="DF17" s="184"/>
      <c r="DG17" s="2454">
        <f t="shared" si="14"/>
        <v>0</v>
      </c>
      <c r="DH17" s="184"/>
      <c r="DI17" s="2394">
        <f t="shared" si="38"/>
        <v>0</v>
      </c>
      <c r="DJ17" s="2395">
        <f t="shared" si="38"/>
        <v>0</v>
      </c>
      <c r="DK17" s="2396">
        <f t="shared" si="39"/>
        <v>0</v>
      </c>
      <c r="DM17" s="2395">
        <f t="shared" si="17"/>
        <v>0</v>
      </c>
      <c r="DO17" s="2462" t="str">
        <f t="shared" si="18"/>
        <v>True</v>
      </c>
      <c r="DP17" s="4073"/>
    </row>
    <row r="18" spans="2:121" ht="39.9" customHeight="1">
      <c r="B18" s="8502"/>
      <c r="C18" s="8504"/>
      <c r="D18" s="8504"/>
      <c r="E18" s="8502"/>
      <c r="F18" s="8506"/>
      <c r="G18" s="251" t="s">
        <v>668</v>
      </c>
      <c r="H18" s="206"/>
      <c r="I18" s="209"/>
      <c r="J18" s="210"/>
      <c r="K18" s="208"/>
      <c r="L18" s="208"/>
      <c r="M18" s="207"/>
      <c r="N18" s="206"/>
      <c r="O18" s="209"/>
      <c r="P18" s="210"/>
      <c r="Q18" s="207"/>
      <c r="R18" s="206"/>
      <c r="S18" s="209"/>
      <c r="T18" s="954"/>
      <c r="U18" s="2446">
        <f t="shared" si="25"/>
        <v>0</v>
      </c>
      <c r="V18" s="206"/>
      <c r="W18" s="209"/>
      <c r="X18" s="955"/>
      <c r="Y18" s="208"/>
      <c r="Z18" s="207"/>
      <c r="AA18" s="2448">
        <f t="shared" si="26"/>
        <v>0</v>
      </c>
      <c r="AB18" s="212"/>
      <c r="AC18" s="210"/>
      <c r="AD18" s="208"/>
      <c r="AE18" s="208"/>
      <c r="AF18" s="208"/>
      <c r="AG18" s="207"/>
      <c r="AH18" s="2448">
        <f t="shared" si="27"/>
        <v>0</v>
      </c>
      <c r="AI18" s="210"/>
      <c r="AJ18" s="208"/>
      <c r="AK18" s="207"/>
      <c r="AL18" s="2449">
        <f t="shared" si="28"/>
        <v>0</v>
      </c>
      <c r="AM18" s="211"/>
      <c r="AN18" s="2451">
        <f t="shared" si="29"/>
        <v>0</v>
      </c>
      <c r="AO18" s="210"/>
      <c r="AP18" s="208"/>
      <c r="AQ18" s="208"/>
      <c r="AR18" s="208"/>
      <c r="AS18" s="207"/>
      <c r="AT18" s="2453">
        <f t="shared" si="40"/>
        <v>0</v>
      </c>
      <c r="AU18" s="213"/>
      <c r="AV18" s="184"/>
      <c r="AW18" s="251" t="s">
        <v>668</v>
      </c>
      <c r="AX18" s="206"/>
      <c r="AY18" s="208"/>
      <c r="AZ18" s="208"/>
      <c r="BA18" s="208"/>
      <c r="BB18" s="208"/>
      <c r="BC18" s="208"/>
      <c r="BD18" s="209"/>
      <c r="BE18" s="206"/>
      <c r="BF18" s="208"/>
      <c r="BG18" s="208"/>
      <c r="BH18" s="208"/>
      <c r="BI18" s="209"/>
      <c r="BJ18" s="206"/>
      <c r="BK18" s="208"/>
      <c r="BL18" s="209"/>
      <c r="BM18" s="954"/>
      <c r="BN18" s="211"/>
      <c r="BO18" s="206"/>
      <c r="BP18" s="208"/>
      <c r="BQ18" s="208"/>
      <c r="BR18" s="208"/>
      <c r="BS18" s="209"/>
      <c r="BT18" s="206"/>
      <c r="BU18" s="208"/>
      <c r="BV18" s="209"/>
      <c r="BW18" s="954"/>
      <c r="BX18" s="2454">
        <f t="shared" si="5"/>
        <v>0</v>
      </c>
      <c r="BY18" s="206"/>
      <c r="BZ18" s="209"/>
      <c r="CA18" s="956"/>
      <c r="CC18" s="251" t="s">
        <v>668</v>
      </c>
      <c r="CD18" s="206"/>
      <c r="CE18" s="208"/>
      <c r="CF18" s="207"/>
      <c r="CG18" s="2454">
        <f t="shared" si="30"/>
        <v>0</v>
      </c>
      <c r="CH18" s="210"/>
      <c r="CI18" s="208"/>
      <c r="CJ18" s="207"/>
      <c r="CK18" s="2454">
        <f t="shared" si="31"/>
        <v>0</v>
      </c>
      <c r="CL18" s="210"/>
      <c r="CM18" s="208"/>
      <c r="CN18" s="207"/>
      <c r="CO18" s="2454">
        <f t="shared" si="32"/>
        <v>0</v>
      </c>
      <c r="CP18" s="210"/>
      <c r="CQ18" s="207"/>
      <c r="CR18" s="2454">
        <f t="shared" si="33"/>
        <v>0</v>
      </c>
      <c r="CS18" s="2434">
        <f t="shared" si="34"/>
        <v>0</v>
      </c>
      <c r="CT18" s="2432">
        <f t="shared" si="34"/>
        <v>0</v>
      </c>
      <c r="CU18" s="2433">
        <f t="shared" si="34"/>
        <v>0</v>
      </c>
      <c r="CV18" s="2454">
        <f t="shared" si="35"/>
        <v>0</v>
      </c>
      <c r="CW18" s="184"/>
      <c r="CX18" s="206"/>
      <c r="CY18" s="208"/>
      <c r="CZ18" s="207"/>
      <c r="DA18" s="2460">
        <f t="shared" si="36"/>
        <v>0</v>
      </c>
      <c r="DB18" s="210"/>
      <c r="DC18" s="208"/>
      <c r="DD18" s="207"/>
      <c r="DE18" s="2460">
        <f t="shared" si="37"/>
        <v>0</v>
      </c>
      <c r="DF18" s="184"/>
      <c r="DG18" s="2454">
        <f t="shared" si="14"/>
        <v>0</v>
      </c>
      <c r="DH18" s="184"/>
      <c r="DI18" s="2394">
        <f t="shared" si="38"/>
        <v>0</v>
      </c>
      <c r="DJ18" s="2395">
        <f t="shared" si="38"/>
        <v>0</v>
      </c>
      <c r="DK18" s="2396">
        <f t="shared" si="39"/>
        <v>0</v>
      </c>
      <c r="DM18" s="2395">
        <f t="shared" si="17"/>
        <v>0</v>
      </c>
      <c r="DO18" s="2462" t="str">
        <f t="shared" si="18"/>
        <v>True</v>
      </c>
      <c r="DP18" s="4073"/>
    </row>
    <row r="19" spans="2:121" ht="39.9" customHeight="1" thickBot="1">
      <c r="B19" s="8502"/>
      <c r="C19" s="8504"/>
      <c r="D19" s="8504"/>
      <c r="E19" s="8502"/>
      <c r="F19" s="8506"/>
      <c r="G19" s="252" t="s">
        <v>1214</v>
      </c>
      <c r="H19" s="214"/>
      <c r="I19" s="217"/>
      <c r="J19" s="218"/>
      <c r="K19" s="216"/>
      <c r="L19" s="216"/>
      <c r="M19" s="215"/>
      <c r="N19" s="214"/>
      <c r="O19" s="217"/>
      <c r="P19" s="218"/>
      <c r="Q19" s="215"/>
      <c r="R19" s="214"/>
      <c r="S19" s="217"/>
      <c r="T19" s="957"/>
      <c r="U19" s="2446">
        <f t="shared" si="25"/>
        <v>0</v>
      </c>
      <c r="V19" s="214"/>
      <c r="W19" s="217"/>
      <c r="X19" s="958"/>
      <c r="Y19" s="216"/>
      <c r="Z19" s="215"/>
      <c r="AA19" s="2448">
        <f t="shared" si="26"/>
        <v>0</v>
      </c>
      <c r="AB19" s="220"/>
      <c r="AC19" s="218"/>
      <c r="AD19" s="216"/>
      <c r="AE19" s="216"/>
      <c r="AF19" s="216"/>
      <c r="AG19" s="215"/>
      <c r="AH19" s="2448">
        <f t="shared" si="27"/>
        <v>0</v>
      </c>
      <c r="AI19" s="218"/>
      <c r="AJ19" s="216"/>
      <c r="AK19" s="215"/>
      <c r="AL19" s="2450">
        <f t="shared" si="28"/>
        <v>0</v>
      </c>
      <c r="AM19" s="219"/>
      <c r="AN19" s="2452">
        <f t="shared" si="29"/>
        <v>0</v>
      </c>
      <c r="AO19" s="218"/>
      <c r="AP19" s="216"/>
      <c r="AQ19" s="216"/>
      <c r="AR19" s="216"/>
      <c r="AS19" s="215"/>
      <c r="AT19" s="2448">
        <f t="shared" si="40"/>
        <v>0</v>
      </c>
      <c r="AU19" s="221"/>
      <c r="AV19" s="184"/>
      <c r="AW19" s="252" t="s">
        <v>1214</v>
      </c>
      <c r="AX19" s="214"/>
      <c r="AY19" s="216"/>
      <c r="AZ19" s="216"/>
      <c r="BA19" s="216"/>
      <c r="BB19" s="216"/>
      <c r="BC19" s="216"/>
      <c r="BD19" s="217"/>
      <c r="BE19" s="214"/>
      <c r="BF19" s="216"/>
      <c r="BG19" s="216"/>
      <c r="BH19" s="216"/>
      <c r="BI19" s="217"/>
      <c r="BJ19" s="214"/>
      <c r="BK19" s="216"/>
      <c r="BL19" s="217"/>
      <c r="BM19" s="957"/>
      <c r="BN19" s="219"/>
      <c r="BO19" s="214"/>
      <c r="BP19" s="216"/>
      <c r="BQ19" s="216"/>
      <c r="BR19" s="216"/>
      <c r="BS19" s="217"/>
      <c r="BT19" s="214"/>
      <c r="BU19" s="216"/>
      <c r="BV19" s="217"/>
      <c r="BW19" s="957"/>
      <c r="BX19" s="2455">
        <f t="shared" si="5"/>
        <v>0</v>
      </c>
      <c r="BY19" s="214"/>
      <c r="BZ19" s="217"/>
      <c r="CA19" s="961"/>
      <c r="CC19" s="252" t="s">
        <v>1214</v>
      </c>
      <c r="CD19" s="214"/>
      <c r="CE19" s="216"/>
      <c r="CF19" s="215"/>
      <c r="CG19" s="2455">
        <f t="shared" si="30"/>
        <v>0</v>
      </c>
      <c r="CH19" s="218"/>
      <c r="CI19" s="216"/>
      <c r="CJ19" s="215"/>
      <c r="CK19" s="2455">
        <f t="shared" si="31"/>
        <v>0</v>
      </c>
      <c r="CL19" s="218"/>
      <c r="CM19" s="216"/>
      <c r="CN19" s="215"/>
      <c r="CO19" s="2455">
        <f t="shared" si="32"/>
        <v>0</v>
      </c>
      <c r="CP19" s="218"/>
      <c r="CQ19" s="215"/>
      <c r="CR19" s="2455">
        <f t="shared" si="33"/>
        <v>0</v>
      </c>
      <c r="CS19" s="2456">
        <f t="shared" si="34"/>
        <v>0</v>
      </c>
      <c r="CT19" s="2457">
        <f t="shared" si="34"/>
        <v>0</v>
      </c>
      <c r="CU19" s="2458">
        <f t="shared" si="34"/>
        <v>0</v>
      </c>
      <c r="CV19" s="2455">
        <f t="shared" si="35"/>
        <v>0</v>
      </c>
      <c r="CW19" s="184"/>
      <c r="CX19" s="214"/>
      <c r="CY19" s="216"/>
      <c r="CZ19" s="215"/>
      <c r="DA19" s="2461">
        <f t="shared" si="36"/>
        <v>0</v>
      </c>
      <c r="DB19" s="218"/>
      <c r="DC19" s="216"/>
      <c r="DD19" s="215"/>
      <c r="DE19" s="2461">
        <f t="shared" si="37"/>
        <v>0</v>
      </c>
      <c r="DF19" s="184"/>
      <c r="DG19" s="2455">
        <f t="shared" si="14"/>
        <v>0</v>
      </c>
      <c r="DH19" s="184"/>
      <c r="DI19" s="2397">
        <f t="shared" si="38"/>
        <v>0</v>
      </c>
      <c r="DJ19" s="2398">
        <f t="shared" si="38"/>
        <v>0</v>
      </c>
      <c r="DK19" s="2399">
        <f t="shared" si="39"/>
        <v>0</v>
      </c>
      <c r="DM19" s="2398">
        <f t="shared" si="17"/>
        <v>0</v>
      </c>
      <c r="DO19" s="2463" t="str">
        <f t="shared" si="18"/>
        <v>True</v>
      </c>
      <c r="DP19" s="4073"/>
    </row>
    <row r="20" spans="2:121" ht="39.9" customHeight="1" thickBot="1">
      <c r="B20" s="8502"/>
      <c r="C20" s="8504"/>
      <c r="D20" s="8504"/>
      <c r="E20" s="8503"/>
      <c r="F20" s="8507"/>
      <c r="G20" s="2033" t="s">
        <v>181</v>
      </c>
      <c r="H20" s="2402">
        <f t="shared" ref="H20:P20" si="41">SUM(H15:H19)</f>
        <v>0</v>
      </c>
      <c r="I20" s="973">
        <f t="shared" si="41"/>
        <v>0</v>
      </c>
      <c r="J20" s="2403">
        <f t="shared" si="41"/>
        <v>0</v>
      </c>
      <c r="K20" s="2404">
        <f t="shared" si="41"/>
        <v>0</v>
      </c>
      <c r="L20" s="2404">
        <f t="shared" si="41"/>
        <v>0</v>
      </c>
      <c r="M20" s="975">
        <f t="shared" si="41"/>
        <v>0</v>
      </c>
      <c r="N20" s="2402">
        <f t="shared" si="41"/>
        <v>0</v>
      </c>
      <c r="O20" s="973">
        <f t="shared" si="41"/>
        <v>0</v>
      </c>
      <c r="P20" s="2403">
        <f t="shared" si="41"/>
        <v>0</v>
      </c>
      <c r="Q20" s="2034"/>
      <c r="R20" s="2402">
        <f t="shared" ref="R20:AU20" si="42">SUM(R15:R19)</f>
        <v>0</v>
      </c>
      <c r="S20" s="973">
        <f t="shared" si="42"/>
        <v>0</v>
      </c>
      <c r="T20" s="970">
        <f t="shared" si="42"/>
        <v>0</v>
      </c>
      <c r="U20" s="2447">
        <f t="shared" si="42"/>
        <v>0</v>
      </c>
      <c r="V20" s="2402">
        <f t="shared" si="42"/>
        <v>0</v>
      </c>
      <c r="W20" s="973">
        <f t="shared" si="42"/>
        <v>0</v>
      </c>
      <c r="X20" s="2403">
        <f t="shared" si="42"/>
        <v>0</v>
      </c>
      <c r="Y20" s="2404">
        <f t="shared" si="42"/>
        <v>0</v>
      </c>
      <c r="Z20" s="975">
        <f t="shared" si="42"/>
        <v>0</v>
      </c>
      <c r="AA20" s="962">
        <f t="shared" si="42"/>
        <v>0</v>
      </c>
      <c r="AB20" s="962">
        <f t="shared" si="42"/>
        <v>0</v>
      </c>
      <c r="AC20" s="2403">
        <f t="shared" si="42"/>
        <v>0</v>
      </c>
      <c r="AD20" s="2404">
        <f t="shared" si="42"/>
        <v>0</v>
      </c>
      <c r="AE20" s="2404">
        <f t="shared" si="42"/>
        <v>0</v>
      </c>
      <c r="AF20" s="2404">
        <f t="shared" si="42"/>
        <v>0</v>
      </c>
      <c r="AG20" s="975">
        <f t="shared" si="42"/>
        <v>0</v>
      </c>
      <c r="AH20" s="962">
        <f t="shared" si="42"/>
        <v>0</v>
      </c>
      <c r="AI20" s="2403">
        <f t="shared" si="42"/>
        <v>0</v>
      </c>
      <c r="AJ20" s="2404">
        <f t="shared" si="42"/>
        <v>0</v>
      </c>
      <c r="AK20" s="975">
        <f t="shared" si="42"/>
        <v>0</v>
      </c>
      <c r="AL20" s="972">
        <f t="shared" si="42"/>
        <v>0</v>
      </c>
      <c r="AM20" s="962">
        <f t="shared" si="42"/>
        <v>0</v>
      </c>
      <c r="AN20" s="964">
        <f t="shared" si="42"/>
        <v>0</v>
      </c>
      <c r="AO20" s="2403">
        <f t="shared" si="42"/>
        <v>0</v>
      </c>
      <c r="AP20" s="2404">
        <f t="shared" si="42"/>
        <v>0</v>
      </c>
      <c r="AQ20" s="2404">
        <f t="shared" si="42"/>
        <v>0</v>
      </c>
      <c r="AR20" s="2404">
        <f t="shared" si="42"/>
        <v>0</v>
      </c>
      <c r="AS20" s="975">
        <f t="shared" si="42"/>
        <v>0</v>
      </c>
      <c r="AT20" s="962">
        <f t="shared" si="42"/>
        <v>0</v>
      </c>
      <c r="AU20" s="962">
        <f t="shared" si="42"/>
        <v>0</v>
      </c>
      <c r="AV20" s="184"/>
      <c r="AW20" s="974" t="s">
        <v>181</v>
      </c>
      <c r="AX20" s="2402">
        <f t="shared" ref="AX20:BW20" si="43">SUM(AX15:AX19)</f>
        <v>0</v>
      </c>
      <c r="AY20" s="2404">
        <f t="shared" si="43"/>
        <v>0</v>
      </c>
      <c r="AZ20" s="2404">
        <f t="shared" si="43"/>
        <v>0</v>
      </c>
      <c r="BA20" s="2404">
        <f t="shared" si="43"/>
        <v>0</v>
      </c>
      <c r="BB20" s="2404">
        <f t="shared" si="43"/>
        <v>0</v>
      </c>
      <c r="BC20" s="2404">
        <f t="shared" si="43"/>
        <v>0</v>
      </c>
      <c r="BD20" s="973">
        <f t="shared" si="43"/>
        <v>0</v>
      </c>
      <c r="BE20" s="2402">
        <f t="shared" si="43"/>
        <v>0</v>
      </c>
      <c r="BF20" s="2404">
        <f t="shared" si="43"/>
        <v>0</v>
      </c>
      <c r="BG20" s="2404">
        <f t="shared" si="43"/>
        <v>0</v>
      </c>
      <c r="BH20" s="2404">
        <f t="shared" si="43"/>
        <v>0</v>
      </c>
      <c r="BI20" s="973">
        <f t="shared" si="43"/>
        <v>0</v>
      </c>
      <c r="BJ20" s="2402">
        <f t="shared" si="43"/>
        <v>0</v>
      </c>
      <c r="BK20" s="2404">
        <f t="shared" si="43"/>
        <v>0</v>
      </c>
      <c r="BL20" s="973">
        <f t="shared" si="43"/>
        <v>0</v>
      </c>
      <c r="BM20" s="970">
        <f t="shared" si="43"/>
        <v>0</v>
      </c>
      <c r="BN20" s="962">
        <f t="shared" si="43"/>
        <v>0</v>
      </c>
      <c r="BO20" s="2402">
        <f t="shared" si="43"/>
        <v>0</v>
      </c>
      <c r="BP20" s="2404">
        <f t="shared" si="43"/>
        <v>0</v>
      </c>
      <c r="BQ20" s="2404">
        <f t="shared" si="43"/>
        <v>0</v>
      </c>
      <c r="BR20" s="2404">
        <f t="shared" si="43"/>
        <v>0</v>
      </c>
      <c r="BS20" s="973">
        <f t="shared" si="43"/>
        <v>0</v>
      </c>
      <c r="BT20" s="2402">
        <f t="shared" si="43"/>
        <v>0</v>
      </c>
      <c r="BU20" s="2404">
        <f t="shared" si="43"/>
        <v>0</v>
      </c>
      <c r="BV20" s="973">
        <f t="shared" si="43"/>
        <v>0</v>
      </c>
      <c r="BW20" s="970">
        <f t="shared" si="43"/>
        <v>0</v>
      </c>
      <c r="BX20" s="962">
        <f t="shared" si="5"/>
        <v>0</v>
      </c>
      <c r="BY20" s="2402">
        <f>SUM(BY15:BY19)</f>
        <v>0</v>
      </c>
      <c r="BZ20" s="973">
        <f>SUM(BZ15:BZ19)</f>
        <v>0</v>
      </c>
      <c r="CA20" s="964">
        <f>SUM(CA15:CA19)</f>
        <v>0</v>
      </c>
      <c r="CC20" s="971" t="s">
        <v>106</v>
      </c>
      <c r="CD20" s="2402">
        <f t="shared" ref="CD20:CV20" si="44">SUM(CD15:CD19)</f>
        <v>0</v>
      </c>
      <c r="CE20" s="2404">
        <f t="shared" si="44"/>
        <v>0</v>
      </c>
      <c r="CF20" s="975">
        <f t="shared" si="44"/>
        <v>0</v>
      </c>
      <c r="CG20" s="962">
        <f t="shared" si="44"/>
        <v>0</v>
      </c>
      <c r="CH20" s="2403">
        <f t="shared" si="44"/>
        <v>0</v>
      </c>
      <c r="CI20" s="2404">
        <f t="shared" si="44"/>
        <v>0</v>
      </c>
      <c r="CJ20" s="975">
        <f t="shared" si="44"/>
        <v>0</v>
      </c>
      <c r="CK20" s="962">
        <f t="shared" si="44"/>
        <v>0</v>
      </c>
      <c r="CL20" s="2403">
        <f t="shared" si="44"/>
        <v>0</v>
      </c>
      <c r="CM20" s="2404">
        <f t="shared" si="44"/>
        <v>0</v>
      </c>
      <c r="CN20" s="975">
        <f t="shared" si="44"/>
        <v>0</v>
      </c>
      <c r="CO20" s="962">
        <f t="shared" si="44"/>
        <v>0</v>
      </c>
      <c r="CP20" s="2403">
        <f t="shared" si="44"/>
        <v>0</v>
      </c>
      <c r="CQ20" s="975">
        <f t="shared" si="44"/>
        <v>0</v>
      </c>
      <c r="CR20" s="962">
        <f t="shared" si="44"/>
        <v>0</v>
      </c>
      <c r="CS20" s="2403">
        <f t="shared" si="44"/>
        <v>0</v>
      </c>
      <c r="CT20" s="2404">
        <f t="shared" si="44"/>
        <v>0</v>
      </c>
      <c r="CU20" s="975">
        <f t="shared" si="44"/>
        <v>0</v>
      </c>
      <c r="CV20" s="962">
        <f t="shared" si="44"/>
        <v>0</v>
      </c>
      <c r="CW20" s="184"/>
      <c r="CX20" s="2402">
        <f t="shared" ref="CX20:DE20" si="45">SUM(CX15:CX19)</f>
        <v>0</v>
      </c>
      <c r="CY20" s="2404">
        <f t="shared" si="45"/>
        <v>0</v>
      </c>
      <c r="CZ20" s="975">
        <f t="shared" si="45"/>
        <v>0</v>
      </c>
      <c r="DA20" s="962">
        <f t="shared" si="45"/>
        <v>0</v>
      </c>
      <c r="DB20" s="2403">
        <f t="shared" si="45"/>
        <v>0</v>
      </c>
      <c r="DC20" s="2404">
        <f t="shared" si="45"/>
        <v>0</v>
      </c>
      <c r="DD20" s="975">
        <f t="shared" si="45"/>
        <v>0</v>
      </c>
      <c r="DE20" s="962">
        <f t="shared" si="45"/>
        <v>0</v>
      </c>
      <c r="DF20" s="184"/>
      <c r="DG20" s="962">
        <f t="shared" si="14"/>
        <v>0</v>
      </c>
      <c r="DH20" s="184"/>
      <c r="DI20" s="972">
        <f>SUM(DI15:DI19)</f>
        <v>0</v>
      </c>
      <c r="DJ20" s="962">
        <f>SUM(DJ15:DJ19)</f>
        <v>0</v>
      </c>
      <c r="DK20" s="964">
        <f>SUM(DK15:DK19)</f>
        <v>0</v>
      </c>
      <c r="DM20" s="962">
        <f>SUM(DM15:DM19)</f>
        <v>0</v>
      </c>
      <c r="DO20" s="960" t="str">
        <f t="shared" si="18"/>
        <v>True</v>
      </c>
      <c r="DP20" s="4075" t="str">
        <f>IF($U20=0,"Blanc","")</f>
        <v>Blanc</v>
      </c>
      <c r="DQ20" s="4074" t="str">
        <f t="shared" ref="DQ20:DQ75" si="46">IF(AND(DP20&lt;&gt;"Blanc",DO20="True"),"ok","wrong")</f>
        <v>wrong</v>
      </c>
    </row>
    <row r="21" spans="2:121" ht="39.9" customHeight="1">
      <c r="B21" s="8502"/>
      <c r="C21" s="8504"/>
      <c r="D21" s="8504"/>
      <c r="E21" s="8502" t="s">
        <v>238</v>
      </c>
      <c r="F21" s="8506" t="s">
        <v>236</v>
      </c>
      <c r="G21" s="251" t="s">
        <v>1213</v>
      </c>
      <c r="H21" s="206"/>
      <c r="I21" s="209"/>
      <c r="J21" s="210"/>
      <c r="K21" s="208"/>
      <c r="L21" s="208"/>
      <c r="M21" s="207"/>
      <c r="N21" s="206"/>
      <c r="O21" s="209"/>
      <c r="P21" s="210"/>
      <c r="Q21" s="207"/>
      <c r="R21" s="206"/>
      <c r="S21" s="209"/>
      <c r="T21" s="2393"/>
      <c r="U21" s="2446">
        <f t="shared" ref="U21:U25" si="47">SUM(H21:P21,S21:T21)-R21</f>
        <v>0</v>
      </c>
      <c r="V21" s="206"/>
      <c r="W21" s="209"/>
      <c r="X21" s="955"/>
      <c r="Y21" s="208"/>
      <c r="Z21" s="207"/>
      <c r="AA21" s="2448">
        <f t="shared" ref="AA21:AA25" si="48">SUM(X21:Z21)</f>
        <v>0</v>
      </c>
      <c r="AB21" s="212"/>
      <c r="AC21" s="210"/>
      <c r="AD21" s="208"/>
      <c r="AE21" s="208"/>
      <c r="AF21" s="208"/>
      <c r="AG21" s="207"/>
      <c r="AH21" s="2448">
        <f t="shared" ref="AH21:AH25" si="49">SUM(AC21:AG21)</f>
        <v>0</v>
      </c>
      <c r="AI21" s="210"/>
      <c r="AJ21" s="208"/>
      <c r="AK21" s="207"/>
      <c r="AL21" s="2449">
        <f t="shared" ref="AL21:AL25" si="50">SUM(AI21:AK21)</f>
        <v>0</v>
      </c>
      <c r="AM21" s="211"/>
      <c r="AN21" s="2451">
        <f t="shared" ref="AN21:AN25" si="51">AM21+AL21+AH21+AB21+AA21</f>
        <v>0</v>
      </c>
      <c r="AO21" s="210"/>
      <c r="AP21" s="208"/>
      <c r="AQ21" s="208"/>
      <c r="AR21" s="208"/>
      <c r="AS21" s="207"/>
      <c r="AT21" s="2453">
        <f>SUM(AO21:AS21)</f>
        <v>0</v>
      </c>
      <c r="AU21" s="213"/>
      <c r="AV21" s="184"/>
      <c r="AW21" s="251" t="s">
        <v>1213</v>
      </c>
      <c r="AX21" s="206"/>
      <c r="AY21" s="208"/>
      <c r="AZ21" s="208"/>
      <c r="BA21" s="208"/>
      <c r="BB21" s="208"/>
      <c r="BC21" s="208"/>
      <c r="BD21" s="209"/>
      <c r="BE21" s="206"/>
      <c r="BF21" s="208"/>
      <c r="BG21" s="208"/>
      <c r="BH21" s="208"/>
      <c r="BI21" s="209"/>
      <c r="BJ21" s="206"/>
      <c r="BK21" s="208"/>
      <c r="BL21" s="209"/>
      <c r="BM21" s="954"/>
      <c r="BN21" s="211"/>
      <c r="BO21" s="206"/>
      <c r="BP21" s="208"/>
      <c r="BQ21" s="208"/>
      <c r="BR21" s="208"/>
      <c r="BS21" s="209"/>
      <c r="BT21" s="206"/>
      <c r="BU21" s="208"/>
      <c r="BV21" s="209"/>
      <c r="BW21" s="954"/>
      <c r="BX21" s="2454">
        <f t="shared" si="5"/>
        <v>0</v>
      </c>
      <c r="BY21" s="206"/>
      <c r="BZ21" s="209"/>
      <c r="CA21" s="956"/>
      <c r="CC21" s="251" t="s">
        <v>1213</v>
      </c>
      <c r="CD21" s="206"/>
      <c r="CE21" s="208"/>
      <c r="CF21" s="207"/>
      <c r="CG21" s="2454">
        <f t="shared" ref="CG21:CG25" si="52">SUM(CD21:CF21)</f>
        <v>0</v>
      </c>
      <c r="CH21" s="210"/>
      <c r="CI21" s="208"/>
      <c r="CJ21" s="207"/>
      <c r="CK21" s="2454">
        <f t="shared" ref="CK21:CK25" si="53">SUM(CH21:CJ21)</f>
        <v>0</v>
      </c>
      <c r="CL21" s="210"/>
      <c r="CM21" s="208"/>
      <c r="CN21" s="207"/>
      <c r="CO21" s="2454">
        <f t="shared" ref="CO21:CO25" si="54">SUM(CL21:CN21)</f>
        <v>0</v>
      </c>
      <c r="CP21" s="210"/>
      <c r="CQ21" s="207"/>
      <c r="CR21" s="2454">
        <f t="shared" ref="CR21:CR25" si="55">SUM(CP21:CQ21)</f>
        <v>0</v>
      </c>
      <c r="CS21" s="2434">
        <f t="shared" ref="CS21:CU25" si="56">CX21+DB21</f>
        <v>0</v>
      </c>
      <c r="CT21" s="2432">
        <f t="shared" si="56"/>
        <v>0</v>
      </c>
      <c r="CU21" s="2433">
        <f t="shared" si="56"/>
        <v>0</v>
      </c>
      <c r="CV21" s="2454">
        <f t="shared" ref="CV21:CV25" si="57">SUM(CS21:CU21)</f>
        <v>0</v>
      </c>
      <c r="CW21" s="184"/>
      <c r="CX21" s="206"/>
      <c r="CY21" s="208"/>
      <c r="CZ21" s="207"/>
      <c r="DA21" s="2460">
        <f t="shared" ref="DA21:DA25" si="58">SUM(CX21:CZ21)</f>
        <v>0</v>
      </c>
      <c r="DB21" s="210"/>
      <c r="DC21" s="208"/>
      <c r="DD21" s="207"/>
      <c r="DE21" s="2460">
        <f t="shared" ref="DE21:DE25" si="59">SUM(DB21:DD21)</f>
        <v>0</v>
      </c>
      <c r="DF21" s="184"/>
      <c r="DG21" s="2454">
        <f t="shared" si="14"/>
        <v>0</v>
      </c>
      <c r="DH21" s="184"/>
      <c r="DI21" s="2394">
        <f t="shared" ref="DI21:DJ25" si="60">CD21+CH21+CL21+CP21+CS21</f>
        <v>0</v>
      </c>
      <c r="DJ21" s="2395">
        <f t="shared" si="60"/>
        <v>0</v>
      </c>
      <c r="DK21" s="2396">
        <f t="shared" ref="DK21:DK25" si="61">CF21+CJ21+CN21+CU21</f>
        <v>0</v>
      </c>
      <c r="DM21" s="2395">
        <f t="shared" si="17"/>
        <v>0</v>
      </c>
      <c r="DO21" s="2462" t="str">
        <f t="shared" si="18"/>
        <v>True</v>
      </c>
      <c r="DP21" s="4073"/>
    </row>
    <row r="22" spans="2:121" ht="39.9" customHeight="1">
      <c r="B22" s="8502"/>
      <c r="C22" s="8504"/>
      <c r="D22" s="8504"/>
      <c r="E22" s="8502"/>
      <c r="F22" s="8506"/>
      <c r="G22" s="251" t="s">
        <v>666</v>
      </c>
      <c r="H22" s="206"/>
      <c r="I22" s="209"/>
      <c r="J22" s="210"/>
      <c r="K22" s="208"/>
      <c r="L22" s="208"/>
      <c r="M22" s="207"/>
      <c r="N22" s="206"/>
      <c r="O22" s="209"/>
      <c r="P22" s="210"/>
      <c r="Q22" s="207"/>
      <c r="R22" s="206"/>
      <c r="S22" s="209"/>
      <c r="T22" s="2393"/>
      <c r="U22" s="2446">
        <f t="shared" si="47"/>
        <v>0</v>
      </c>
      <c r="V22" s="206"/>
      <c r="W22" s="209"/>
      <c r="X22" s="955"/>
      <c r="Y22" s="208"/>
      <c r="Z22" s="207"/>
      <c r="AA22" s="2448">
        <f t="shared" si="48"/>
        <v>0</v>
      </c>
      <c r="AB22" s="212"/>
      <c r="AC22" s="210"/>
      <c r="AD22" s="208"/>
      <c r="AE22" s="208"/>
      <c r="AF22" s="208"/>
      <c r="AG22" s="207"/>
      <c r="AH22" s="2448">
        <f t="shared" si="49"/>
        <v>0</v>
      </c>
      <c r="AI22" s="210"/>
      <c r="AJ22" s="208"/>
      <c r="AK22" s="207"/>
      <c r="AL22" s="2449">
        <f t="shared" si="50"/>
        <v>0</v>
      </c>
      <c r="AM22" s="211"/>
      <c r="AN22" s="2451">
        <f t="shared" si="51"/>
        <v>0</v>
      </c>
      <c r="AO22" s="210"/>
      <c r="AP22" s="208"/>
      <c r="AQ22" s="208"/>
      <c r="AR22" s="208"/>
      <c r="AS22" s="207"/>
      <c r="AT22" s="2453">
        <f t="shared" ref="AT22:AT25" si="62">SUM(AO22:AS22)</f>
        <v>0</v>
      </c>
      <c r="AU22" s="213"/>
      <c r="AV22" s="184"/>
      <c r="AW22" s="251" t="s">
        <v>666</v>
      </c>
      <c r="AX22" s="206"/>
      <c r="AY22" s="208"/>
      <c r="AZ22" s="208"/>
      <c r="BA22" s="208"/>
      <c r="BB22" s="208"/>
      <c r="BC22" s="208"/>
      <c r="BD22" s="209"/>
      <c r="BE22" s="206"/>
      <c r="BF22" s="208"/>
      <c r="BG22" s="208"/>
      <c r="BH22" s="208"/>
      <c r="BI22" s="209"/>
      <c r="BJ22" s="206"/>
      <c r="BK22" s="208"/>
      <c r="BL22" s="209"/>
      <c r="BM22" s="954"/>
      <c r="BN22" s="211"/>
      <c r="BO22" s="206"/>
      <c r="BP22" s="208"/>
      <c r="BQ22" s="208"/>
      <c r="BR22" s="208"/>
      <c r="BS22" s="209"/>
      <c r="BT22" s="206"/>
      <c r="BU22" s="208"/>
      <c r="BV22" s="209"/>
      <c r="BW22" s="954"/>
      <c r="BX22" s="2454">
        <f t="shared" si="5"/>
        <v>0</v>
      </c>
      <c r="BY22" s="206"/>
      <c r="BZ22" s="209"/>
      <c r="CA22" s="956"/>
      <c r="CC22" s="251" t="s">
        <v>666</v>
      </c>
      <c r="CD22" s="206"/>
      <c r="CE22" s="208"/>
      <c r="CF22" s="207"/>
      <c r="CG22" s="2454">
        <f t="shared" si="52"/>
        <v>0</v>
      </c>
      <c r="CH22" s="210"/>
      <c r="CI22" s="208"/>
      <c r="CJ22" s="207"/>
      <c r="CK22" s="2454">
        <f t="shared" si="53"/>
        <v>0</v>
      </c>
      <c r="CL22" s="210"/>
      <c r="CM22" s="208"/>
      <c r="CN22" s="207"/>
      <c r="CO22" s="2454">
        <f t="shared" si="54"/>
        <v>0</v>
      </c>
      <c r="CP22" s="210"/>
      <c r="CQ22" s="207"/>
      <c r="CR22" s="2454">
        <f t="shared" si="55"/>
        <v>0</v>
      </c>
      <c r="CS22" s="2434">
        <f t="shared" si="56"/>
        <v>0</v>
      </c>
      <c r="CT22" s="2432">
        <f t="shared" si="56"/>
        <v>0</v>
      </c>
      <c r="CU22" s="2433">
        <f t="shared" si="56"/>
        <v>0</v>
      </c>
      <c r="CV22" s="2454">
        <f t="shared" si="57"/>
        <v>0</v>
      </c>
      <c r="CW22" s="184"/>
      <c r="CX22" s="206"/>
      <c r="CY22" s="208"/>
      <c r="CZ22" s="207"/>
      <c r="DA22" s="2460">
        <f t="shared" si="58"/>
        <v>0</v>
      </c>
      <c r="DB22" s="210"/>
      <c r="DC22" s="208"/>
      <c r="DD22" s="207"/>
      <c r="DE22" s="2460">
        <f t="shared" si="59"/>
        <v>0</v>
      </c>
      <c r="DF22" s="184"/>
      <c r="DG22" s="2454">
        <f t="shared" si="14"/>
        <v>0</v>
      </c>
      <c r="DH22" s="184"/>
      <c r="DI22" s="2394">
        <f t="shared" si="60"/>
        <v>0</v>
      </c>
      <c r="DJ22" s="2395">
        <f t="shared" si="60"/>
        <v>0</v>
      </c>
      <c r="DK22" s="2396">
        <f t="shared" si="61"/>
        <v>0</v>
      </c>
      <c r="DM22" s="2395">
        <f t="shared" si="17"/>
        <v>0</v>
      </c>
      <c r="DO22" s="2462" t="str">
        <f t="shared" si="18"/>
        <v>True</v>
      </c>
      <c r="DP22" s="4073"/>
    </row>
    <row r="23" spans="2:121" ht="39.9" customHeight="1">
      <c r="B23" s="8502"/>
      <c r="C23" s="8504"/>
      <c r="D23" s="8504"/>
      <c r="E23" s="8502"/>
      <c r="F23" s="8506"/>
      <c r="G23" s="251" t="s">
        <v>667</v>
      </c>
      <c r="H23" s="206"/>
      <c r="I23" s="209"/>
      <c r="J23" s="210"/>
      <c r="K23" s="208"/>
      <c r="L23" s="208"/>
      <c r="M23" s="207"/>
      <c r="N23" s="206"/>
      <c r="O23" s="209"/>
      <c r="P23" s="210"/>
      <c r="Q23" s="207"/>
      <c r="R23" s="206"/>
      <c r="S23" s="209"/>
      <c r="T23" s="2393"/>
      <c r="U23" s="2446">
        <f t="shared" si="47"/>
        <v>0</v>
      </c>
      <c r="V23" s="206"/>
      <c r="W23" s="209"/>
      <c r="X23" s="955"/>
      <c r="Y23" s="208"/>
      <c r="Z23" s="207"/>
      <c r="AA23" s="2448">
        <f t="shared" si="48"/>
        <v>0</v>
      </c>
      <c r="AB23" s="212"/>
      <c r="AC23" s="210"/>
      <c r="AD23" s="208"/>
      <c r="AE23" s="208"/>
      <c r="AF23" s="208"/>
      <c r="AG23" s="207"/>
      <c r="AH23" s="2448">
        <f t="shared" si="49"/>
        <v>0</v>
      </c>
      <c r="AI23" s="210"/>
      <c r="AJ23" s="208"/>
      <c r="AK23" s="207"/>
      <c r="AL23" s="2449">
        <f t="shared" si="50"/>
        <v>0</v>
      </c>
      <c r="AM23" s="211"/>
      <c r="AN23" s="2451">
        <f t="shared" si="51"/>
        <v>0</v>
      </c>
      <c r="AO23" s="210"/>
      <c r="AP23" s="208"/>
      <c r="AQ23" s="208"/>
      <c r="AR23" s="208"/>
      <c r="AS23" s="207"/>
      <c r="AT23" s="2453">
        <f t="shared" si="62"/>
        <v>0</v>
      </c>
      <c r="AU23" s="213"/>
      <c r="AV23" s="184"/>
      <c r="AW23" s="251" t="s">
        <v>667</v>
      </c>
      <c r="AX23" s="206"/>
      <c r="AY23" s="208"/>
      <c r="AZ23" s="208"/>
      <c r="BA23" s="208"/>
      <c r="BB23" s="208"/>
      <c r="BC23" s="208"/>
      <c r="BD23" s="209"/>
      <c r="BE23" s="206"/>
      <c r="BF23" s="208"/>
      <c r="BG23" s="208"/>
      <c r="BH23" s="208"/>
      <c r="BI23" s="209"/>
      <c r="BJ23" s="206"/>
      <c r="BK23" s="208"/>
      <c r="BL23" s="209"/>
      <c r="BM23" s="954"/>
      <c r="BN23" s="211"/>
      <c r="BO23" s="206"/>
      <c r="BP23" s="208"/>
      <c r="BQ23" s="208"/>
      <c r="BR23" s="208"/>
      <c r="BS23" s="209"/>
      <c r="BT23" s="206"/>
      <c r="BU23" s="208"/>
      <c r="BV23" s="209"/>
      <c r="BW23" s="954"/>
      <c r="BX23" s="2454">
        <f t="shared" si="5"/>
        <v>0</v>
      </c>
      <c r="BY23" s="206"/>
      <c r="BZ23" s="209"/>
      <c r="CA23" s="956"/>
      <c r="CC23" s="251" t="s">
        <v>667</v>
      </c>
      <c r="CD23" s="206"/>
      <c r="CE23" s="208"/>
      <c r="CF23" s="207"/>
      <c r="CG23" s="2454">
        <f t="shared" si="52"/>
        <v>0</v>
      </c>
      <c r="CH23" s="210"/>
      <c r="CI23" s="208"/>
      <c r="CJ23" s="207"/>
      <c r="CK23" s="2454">
        <f t="shared" si="53"/>
        <v>0</v>
      </c>
      <c r="CL23" s="210"/>
      <c r="CM23" s="208"/>
      <c r="CN23" s="207"/>
      <c r="CO23" s="2454">
        <f t="shared" si="54"/>
        <v>0</v>
      </c>
      <c r="CP23" s="210"/>
      <c r="CQ23" s="207"/>
      <c r="CR23" s="2454">
        <f t="shared" si="55"/>
        <v>0</v>
      </c>
      <c r="CS23" s="2434">
        <f t="shared" si="56"/>
        <v>0</v>
      </c>
      <c r="CT23" s="2432">
        <f t="shared" si="56"/>
        <v>0</v>
      </c>
      <c r="CU23" s="2433">
        <f t="shared" si="56"/>
        <v>0</v>
      </c>
      <c r="CV23" s="2454">
        <f t="shared" si="57"/>
        <v>0</v>
      </c>
      <c r="CW23" s="184"/>
      <c r="CX23" s="206"/>
      <c r="CY23" s="208"/>
      <c r="CZ23" s="207"/>
      <c r="DA23" s="2460">
        <f t="shared" si="58"/>
        <v>0</v>
      </c>
      <c r="DB23" s="210"/>
      <c r="DC23" s="208"/>
      <c r="DD23" s="207"/>
      <c r="DE23" s="2460">
        <f t="shared" si="59"/>
        <v>0</v>
      </c>
      <c r="DF23" s="184"/>
      <c r="DG23" s="2454">
        <f t="shared" si="14"/>
        <v>0</v>
      </c>
      <c r="DH23" s="184"/>
      <c r="DI23" s="2394">
        <f t="shared" si="60"/>
        <v>0</v>
      </c>
      <c r="DJ23" s="2395">
        <f t="shared" si="60"/>
        <v>0</v>
      </c>
      <c r="DK23" s="2396">
        <f t="shared" si="61"/>
        <v>0</v>
      </c>
      <c r="DM23" s="2395">
        <f t="shared" si="17"/>
        <v>0</v>
      </c>
      <c r="DO23" s="2462" t="str">
        <f t="shared" si="18"/>
        <v>True</v>
      </c>
      <c r="DP23" s="4073"/>
    </row>
    <row r="24" spans="2:121" ht="39.9" customHeight="1">
      <c r="B24" s="8502"/>
      <c r="C24" s="8504"/>
      <c r="D24" s="8504"/>
      <c r="E24" s="8502"/>
      <c r="F24" s="8506"/>
      <c r="G24" s="251" t="s">
        <v>668</v>
      </c>
      <c r="H24" s="206"/>
      <c r="I24" s="209"/>
      <c r="J24" s="210"/>
      <c r="K24" s="208"/>
      <c r="L24" s="208"/>
      <c r="M24" s="207"/>
      <c r="N24" s="206"/>
      <c r="O24" s="209"/>
      <c r="P24" s="210"/>
      <c r="Q24" s="207"/>
      <c r="R24" s="206"/>
      <c r="S24" s="209"/>
      <c r="T24" s="954"/>
      <c r="U24" s="2446">
        <f t="shared" si="47"/>
        <v>0</v>
      </c>
      <c r="V24" s="206"/>
      <c r="W24" s="209"/>
      <c r="X24" s="955"/>
      <c r="Y24" s="208"/>
      <c r="Z24" s="207"/>
      <c r="AA24" s="2448">
        <f t="shared" si="48"/>
        <v>0</v>
      </c>
      <c r="AB24" s="212"/>
      <c r="AC24" s="210"/>
      <c r="AD24" s="208"/>
      <c r="AE24" s="208"/>
      <c r="AF24" s="208"/>
      <c r="AG24" s="207"/>
      <c r="AH24" s="2448">
        <f t="shared" si="49"/>
        <v>0</v>
      </c>
      <c r="AI24" s="210"/>
      <c r="AJ24" s="208"/>
      <c r="AK24" s="207"/>
      <c r="AL24" s="2449">
        <f t="shared" si="50"/>
        <v>0</v>
      </c>
      <c r="AM24" s="211"/>
      <c r="AN24" s="2451">
        <f t="shared" si="51"/>
        <v>0</v>
      </c>
      <c r="AO24" s="210"/>
      <c r="AP24" s="208"/>
      <c r="AQ24" s="208"/>
      <c r="AR24" s="208"/>
      <c r="AS24" s="207"/>
      <c r="AT24" s="2453">
        <f t="shared" si="62"/>
        <v>0</v>
      </c>
      <c r="AU24" s="213"/>
      <c r="AV24" s="184"/>
      <c r="AW24" s="251" t="s">
        <v>668</v>
      </c>
      <c r="AX24" s="206"/>
      <c r="AY24" s="208"/>
      <c r="AZ24" s="208"/>
      <c r="BA24" s="208"/>
      <c r="BB24" s="208"/>
      <c r="BC24" s="208"/>
      <c r="BD24" s="209"/>
      <c r="BE24" s="206"/>
      <c r="BF24" s="208"/>
      <c r="BG24" s="208"/>
      <c r="BH24" s="208"/>
      <c r="BI24" s="209"/>
      <c r="BJ24" s="206"/>
      <c r="BK24" s="208"/>
      <c r="BL24" s="209"/>
      <c r="BM24" s="954"/>
      <c r="BN24" s="211"/>
      <c r="BO24" s="206"/>
      <c r="BP24" s="208"/>
      <c r="BQ24" s="208"/>
      <c r="BR24" s="208"/>
      <c r="BS24" s="209"/>
      <c r="BT24" s="206"/>
      <c r="BU24" s="208"/>
      <c r="BV24" s="209"/>
      <c r="BW24" s="954"/>
      <c r="BX24" s="2454">
        <f t="shared" si="5"/>
        <v>0</v>
      </c>
      <c r="BY24" s="206"/>
      <c r="BZ24" s="209"/>
      <c r="CA24" s="956"/>
      <c r="CC24" s="251" t="s">
        <v>668</v>
      </c>
      <c r="CD24" s="206"/>
      <c r="CE24" s="208"/>
      <c r="CF24" s="207"/>
      <c r="CG24" s="2454">
        <f t="shared" si="52"/>
        <v>0</v>
      </c>
      <c r="CH24" s="210"/>
      <c r="CI24" s="208"/>
      <c r="CJ24" s="207"/>
      <c r="CK24" s="2454">
        <f t="shared" si="53"/>
        <v>0</v>
      </c>
      <c r="CL24" s="210"/>
      <c r="CM24" s="208"/>
      <c r="CN24" s="207"/>
      <c r="CO24" s="2454">
        <f t="shared" si="54"/>
        <v>0</v>
      </c>
      <c r="CP24" s="210"/>
      <c r="CQ24" s="207"/>
      <c r="CR24" s="2454">
        <f t="shared" si="55"/>
        <v>0</v>
      </c>
      <c r="CS24" s="2434">
        <f t="shared" si="56"/>
        <v>0</v>
      </c>
      <c r="CT24" s="2432">
        <f t="shared" si="56"/>
        <v>0</v>
      </c>
      <c r="CU24" s="2433">
        <f t="shared" si="56"/>
        <v>0</v>
      </c>
      <c r="CV24" s="2454">
        <f t="shared" si="57"/>
        <v>0</v>
      </c>
      <c r="CW24" s="184"/>
      <c r="CX24" s="206"/>
      <c r="CY24" s="208"/>
      <c r="CZ24" s="207"/>
      <c r="DA24" s="2460">
        <f t="shared" si="58"/>
        <v>0</v>
      </c>
      <c r="DB24" s="210"/>
      <c r="DC24" s="208"/>
      <c r="DD24" s="207"/>
      <c r="DE24" s="2460">
        <f t="shared" si="59"/>
        <v>0</v>
      </c>
      <c r="DF24" s="184"/>
      <c r="DG24" s="2454">
        <f t="shared" si="14"/>
        <v>0</v>
      </c>
      <c r="DH24" s="184"/>
      <c r="DI24" s="2394">
        <f t="shared" si="60"/>
        <v>0</v>
      </c>
      <c r="DJ24" s="2395">
        <f t="shared" si="60"/>
        <v>0</v>
      </c>
      <c r="DK24" s="2396">
        <f t="shared" si="61"/>
        <v>0</v>
      </c>
      <c r="DM24" s="2395">
        <f t="shared" si="17"/>
        <v>0</v>
      </c>
      <c r="DO24" s="2462" t="str">
        <f t="shared" si="18"/>
        <v>True</v>
      </c>
      <c r="DP24" s="4073"/>
    </row>
    <row r="25" spans="2:121" ht="39.9" customHeight="1" thickBot="1">
      <c r="B25" s="8502"/>
      <c r="C25" s="8504"/>
      <c r="D25" s="8504"/>
      <c r="E25" s="8502"/>
      <c r="F25" s="8506"/>
      <c r="G25" s="252" t="s">
        <v>1214</v>
      </c>
      <c r="H25" s="214"/>
      <c r="I25" s="217"/>
      <c r="J25" s="218"/>
      <c r="K25" s="216"/>
      <c r="L25" s="216"/>
      <c r="M25" s="215"/>
      <c r="N25" s="214"/>
      <c r="O25" s="217"/>
      <c r="P25" s="218"/>
      <c r="Q25" s="215"/>
      <c r="R25" s="214"/>
      <c r="S25" s="217"/>
      <c r="T25" s="957"/>
      <c r="U25" s="2446">
        <f t="shared" si="47"/>
        <v>0</v>
      </c>
      <c r="V25" s="214"/>
      <c r="W25" s="217"/>
      <c r="X25" s="958"/>
      <c r="Y25" s="216"/>
      <c r="Z25" s="215"/>
      <c r="AA25" s="2448">
        <f t="shared" si="48"/>
        <v>0</v>
      </c>
      <c r="AB25" s="220"/>
      <c r="AC25" s="218"/>
      <c r="AD25" s="216"/>
      <c r="AE25" s="216"/>
      <c r="AF25" s="216"/>
      <c r="AG25" s="215"/>
      <c r="AH25" s="2448">
        <f t="shared" si="49"/>
        <v>0</v>
      </c>
      <c r="AI25" s="218"/>
      <c r="AJ25" s="216"/>
      <c r="AK25" s="215"/>
      <c r="AL25" s="2450">
        <f t="shared" si="50"/>
        <v>0</v>
      </c>
      <c r="AM25" s="219"/>
      <c r="AN25" s="2452">
        <f t="shared" si="51"/>
        <v>0</v>
      </c>
      <c r="AO25" s="218"/>
      <c r="AP25" s="216"/>
      <c r="AQ25" s="216"/>
      <c r="AR25" s="216"/>
      <c r="AS25" s="215"/>
      <c r="AT25" s="2448">
        <f t="shared" si="62"/>
        <v>0</v>
      </c>
      <c r="AU25" s="221"/>
      <c r="AV25" s="184"/>
      <c r="AW25" s="252" t="s">
        <v>1214</v>
      </c>
      <c r="AX25" s="214"/>
      <c r="AY25" s="216"/>
      <c r="AZ25" s="216"/>
      <c r="BA25" s="216"/>
      <c r="BB25" s="216"/>
      <c r="BC25" s="216"/>
      <c r="BD25" s="217"/>
      <c r="BE25" s="214"/>
      <c r="BF25" s="216"/>
      <c r="BG25" s="216"/>
      <c r="BH25" s="216"/>
      <c r="BI25" s="217"/>
      <c r="BJ25" s="214"/>
      <c r="BK25" s="216"/>
      <c r="BL25" s="217"/>
      <c r="BM25" s="957"/>
      <c r="BN25" s="219"/>
      <c r="BO25" s="214"/>
      <c r="BP25" s="216"/>
      <c r="BQ25" s="216"/>
      <c r="BR25" s="216"/>
      <c r="BS25" s="217"/>
      <c r="BT25" s="214"/>
      <c r="BU25" s="216"/>
      <c r="BV25" s="217"/>
      <c r="BW25" s="957"/>
      <c r="BX25" s="2455">
        <f t="shared" si="5"/>
        <v>0</v>
      </c>
      <c r="BY25" s="214"/>
      <c r="BZ25" s="217"/>
      <c r="CA25" s="961"/>
      <c r="CC25" s="252" t="s">
        <v>1214</v>
      </c>
      <c r="CD25" s="214"/>
      <c r="CE25" s="216"/>
      <c r="CF25" s="215"/>
      <c r="CG25" s="2455">
        <f t="shared" si="52"/>
        <v>0</v>
      </c>
      <c r="CH25" s="218"/>
      <c r="CI25" s="216"/>
      <c r="CJ25" s="215"/>
      <c r="CK25" s="2455">
        <f t="shared" si="53"/>
        <v>0</v>
      </c>
      <c r="CL25" s="218"/>
      <c r="CM25" s="216"/>
      <c r="CN25" s="215"/>
      <c r="CO25" s="2455">
        <f t="shared" si="54"/>
        <v>0</v>
      </c>
      <c r="CP25" s="218"/>
      <c r="CQ25" s="215"/>
      <c r="CR25" s="2455">
        <f t="shared" si="55"/>
        <v>0</v>
      </c>
      <c r="CS25" s="2456">
        <f t="shared" si="56"/>
        <v>0</v>
      </c>
      <c r="CT25" s="2457">
        <f t="shared" si="56"/>
        <v>0</v>
      </c>
      <c r="CU25" s="2458">
        <f t="shared" si="56"/>
        <v>0</v>
      </c>
      <c r="CV25" s="2455">
        <f t="shared" si="57"/>
        <v>0</v>
      </c>
      <c r="CW25" s="184"/>
      <c r="CX25" s="214"/>
      <c r="CY25" s="216"/>
      <c r="CZ25" s="215"/>
      <c r="DA25" s="2461">
        <f t="shared" si="58"/>
        <v>0</v>
      </c>
      <c r="DB25" s="218"/>
      <c r="DC25" s="216"/>
      <c r="DD25" s="215"/>
      <c r="DE25" s="2461">
        <f t="shared" si="59"/>
        <v>0</v>
      </c>
      <c r="DF25" s="184"/>
      <c r="DG25" s="2455">
        <f t="shared" si="14"/>
        <v>0</v>
      </c>
      <c r="DH25" s="184"/>
      <c r="DI25" s="2397">
        <f t="shared" si="60"/>
        <v>0</v>
      </c>
      <c r="DJ25" s="2398">
        <f t="shared" si="60"/>
        <v>0</v>
      </c>
      <c r="DK25" s="2399">
        <f t="shared" si="61"/>
        <v>0</v>
      </c>
      <c r="DM25" s="2398">
        <f t="shared" si="17"/>
        <v>0</v>
      </c>
      <c r="DO25" s="2463" t="str">
        <f t="shared" si="18"/>
        <v>True</v>
      </c>
      <c r="DP25" s="4073"/>
    </row>
    <row r="26" spans="2:121" ht="39.9" customHeight="1" thickBot="1">
      <c r="B26" s="8502"/>
      <c r="C26" s="8504"/>
      <c r="D26" s="8504"/>
      <c r="E26" s="8502"/>
      <c r="F26" s="8507"/>
      <c r="G26" s="2033" t="s">
        <v>181</v>
      </c>
      <c r="H26" s="2402">
        <f t="shared" ref="H26:P26" si="63">SUM(H21:H25)</f>
        <v>0</v>
      </c>
      <c r="I26" s="973">
        <f t="shared" si="63"/>
        <v>0</v>
      </c>
      <c r="J26" s="2403">
        <f t="shared" si="63"/>
        <v>0</v>
      </c>
      <c r="K26" s="2404">
        <f t="shared" si="63"/>
        <v>0</v>
      </c>
      <c r="L26" s="2404">
        <f t="shared" si="63"/>
        <v>0</v>
      </c>
      <c r="M26" s="975">
        <f t="shared" si="63"/>
        <v>0</v>
      </c>
      <c r="N26" s="2402">
        <f t="shared" si="63"/>
        <v>0</v>
      </c>
      <c r="O26" s="973">
        <f t="shared" si="63"/>
        <v>0</v>
      </c>
      <c r="P26" s="2403">
        <f t="shared" si="63"/>
        <v>0</v>
      </c>
      <c r="Q26" s="2034"/>
      <c r="R26" s="2402">
        <f t="shared" ref="R26:AU26" si="64">SUM(R21:R25)</f>
        <v>0</v>
      </c>
      <c r="S26" s="973">
        <f t="shared" si="64"/>
        <v>0</v>
      </c>
      <c r="T26" s="970">
        <f t="shared" si="64"/>
        <v>0</v>
      </c>
      <c r="U26" s="962">
        <f t="shared" si="64"/>
        <v>0</v>
      </c>
      <c r="V26" s="2402">
        <f t="shared" si="64"/>
        <v>0</v>
      </c>
      <c r="W26" s="973">
        <f t="shared" si="64"/>
        <v>0</v>
      </c>
      <c r="X26" s="2403">
        <f t="shared" si="64"/>
        <v>0</v>
      </c>
      <c r="Y26" s="2404">
        <f t="shared" si="64"/>
        <v>0</v>
      </c>
      <c r="Z26" s="975">
        <f t="shared" si="64"/>
        <v>0</v>
      </c>
      <c r="AA26" s="962">
        <f t="shared" si="64"/>
        <v>0</v>
      </c>
      <c r="AB26" s="962">
        <f t="shared" si="64"/>
        <v>0</v>
      </c>
      <c r="AC26" s="2403">
        <f t="shared" si="64"/>
        <v>0</v>
      </c>
      <c r="AD26" s="2404">
        <f t="shared" si="64"/>
        <v>0</v>
      </c>
      <c r="AE26" s="2404">
        <f t="shared" si="64"/>
        <v>0</v>
      </c>
      <c r="AF26" s="2404">
        <f t="shared" si="64"/>
        <v>0</v>
      </c>
      <c r="AG26" s="975">
        <f t="shared" si="64"/>
        <v>0</v>
      </c>
      <c r="AH26" s="962">
        <f t="shared" si="64"/>
        <v>0</v>
      </c>
      <c r="AI26" s="2403">
        <f t="shared" si="64"/>
        <v>0</v>
      </c>
      <c r="AJ26" s="2404">
        <f t="shared" si="64"/>
        <v>0</v>
      </c>
      <c r="AK26" s="975">
        <f t="shared" si="64"/>
        <v>0</v>
      </c>
      <c r="AL26" s="972">
        <f t="shared" si="64"/>
        <v>0</v>
      </c>
      <c r="AM26" s="962">
        <f t="shared" si="64"/>
        <v>0</v>
      </c>
      <c r="AN26" s="964">
        <f t="shared" si="64"/>
        <v>0</v>
      </c>
      <c r="AO26" s="2403">
        <f t="shared" si="64"/>
        <v>0</v>
      </c>
      <c r="AP26" s="2404">
        <f t="shared" si="64"/>
        <v>0</v>
      </c>
      <c r="AQ26" s="2404">
        <f t="shared" si="64"/>
        <v>0</v>
      </c>
      <c r="AR26" s="2404">
        <f t="shared" si="64"/>
        <v>0</v>
      </c>
      <c r="AS26" s="975">
        <f t="shared" si="64"/>
        <v>0</v>
      </c>
      <c r="AT26" s="962">
        <f t="shared" si="64"/>
        <v>0</v>
      </c>
      <c r="AU26" s="962">
        <f t="shared" si="64"/>
        <v>0</v>
      </c>
      <c r="AV26" s="184"/>
      <c r="AW26" s="974" t="s">
        <v>181</v>
      </c>
      <c r="AX26" s="2402">
        <f t="shared" ref="AX26:BW26" si="65">SUM(AX21:AX25)</f>
        <v>0</v>
      </c>
      <c r="AY26" s="2404">
        <f t="shared" si="65"/>
        <v>0</v>
      </c>
      <c r="AZ26" s="2404">
        <f t="shared" si="65"/>
        <v>0</v>
      </c>
      <c r="BA26" s="2404">
        <f t="shared" si="65"/>
        <v>0</v>
      </c>
      <c r="BB26" s="2404">
        <f t="shared" si="65"/>
        <v>0</v>
      </c>
      <c r="BC26" s="2404">
        <f t="shared" si="65"/>
        <v>0</v>
      </c>
      <c r="BD26" s="973">
        <f t="shared" si="65"/>
        <v>0</v>
      </c>
      <c r="BE26" s="2402">
        <f t="shared" si="65"/>
        <v>0</v>
      </c>
      <c r="BF26" s="2404">
        <f t="shared" si="65"/>
        <v>0</v>
      </c>
      <c r="BG26" s="2404">
        <f t="shared" si="65"/>
        <v>0</v>
      </c>
      <c r="BH26" s="2404">
        <f t="shared" si="65"/>
        <v>0</v>
      </c>
      <c r="BI26" s="973">
        <f t="shared" si="65"/>
        <v>0</v>
      </c>
      <c r="BJ26" s="2402">
        <f t="shared" si="65"/>
        <v>0</v>
      </c>
      <c r="BK26" s="2404">
        <f t="shared" si="65"/>
        <v>0</v>
      </c>
      <c r="BL26" s="973">
        <f t="shared" si="65"/>
        <v>0</v>
      </c>
      <c r="BM26" s="970">
        <f t="shared" si="65"/>
        <v>0</v>
      </c>
      <c r="BN26" s="962">
        <f t="shared" si="65"/>
        <v>0</v>
      </c>
      <c r="BO26" s="2402">
        <f t="shared" si="65"/>
        <v>0</v>
      </c>
      <c r="BP26" s="2404">
        <f t="shared" si="65"/>
        <v>0</v>
      </c>
      <c r="BQ26" s="2404">
        <f t="shared" si="65"/>
        <v>0</v>
      </c>
      <c r="BR26" s="2404">
        <f t="shared" si="65"/>
        <v>0</v>
      </c>
      <c r="BS26" s="973">
        <f t="shared" si="65"/>
        <v>0</v>
      </c>
      <c r="BT26" s="2402">
        <f t="shared" si="65"/>
        <v>0</v>
      </c>
      <c r="BU26" s="2404">
        <f t="shared" si="65"/>
        <v>0</v>
      </c>
      <c r="BV26" s="973">
        <f t="shared" si="65"/>
        <v>0</v>
      </c>
      <c r="BW26" s="970">
        <f t="shared" si="65"/>
        <v>0</v>
      </c>
      <c r="BX26" s="962">
        <f t="shared" si="5"/>
        <v>0</v>
      </c>
      <c r="BY26" s="2402">
        <f>SUM(BY21:BY25)</f>
        <v>0</v>
      </c>
      <c r="BZ26" s="973">
        <f>SUM(BZ21:BZ25)</f>
        <v>0</v>
      </c>
      <c r="CA26" s="964">
        <f>SUM(CA21:CA25)</f>
        <v>0</v>
      </c>
      <c r="CC26" s="971" t="s">
        <v>106</v>
      </c>
      <c r="CD26" s="2402">
        <f t="shared" ref="CD26:CV26" si="66">SUM(CD21:CD25)</f>
        <v>0</v>
      </c>
      <c r="CE26" s="2404">
        <f t="shared" si="66"/>
        <v>0</v>
      </c>
      <c r="CF26" s="975">
        <f t="shared" si="66"/>
        <v>0</v>
      </c>
      <c r="CG26" s="962">
        <f t="shared" si="66"/>
        <v>0</v>
      </c>
      <c r="CH26" s="2403">
        <f t="shared" si="66"/>
        <v>0</v>
      </c>
      <c r="CI26" s="2404">
        <f t="shared" si="66"/>
        <v>0</v>
      </c>
      <c r="CJ26" s="975">
        <f t="shared" si="66"/>
        <v>0</v>
      </c>
      <c r="CK26" s="962">
        <f t="shared" si="66"/>
        <v>0</v>
      </c>
      <c r="CL26" s="2403">
        <f t="shared" si="66"/>
        <v>0</v>
      </c>
      <c r="CM26" s="2404">
        <f t="shared" si="66"/>
        <v>0</v>
      </c>
      <c r="CN26" s="975">
        <f t="shared" si="66"/>
        <v>0</v>
      </c>
      <c r="CO26" s="962">
        <f t="shared" si="66"/>
        <v>0</v>
      </c>
      <c r="CP26" s="2403">
        <f t="shared" si="66"/>
        <v>0</v>
      </c>
      <c r="CQ26" s="975">
        <f t="shared" si="66"/>
        <v>0</v>
      </c>
      <c r="CR26" s="962">
        <f t="shared" si="66"/>
        <v>0</v>
      </c>
      <c r="CS26" s="2403">
        <f t="shared" si="66"/>
        <v>0</v>
      </c>
      <c r="CT26" s="2404">
        <f t="shared" si="66"/>
        <v>0</v>
      </c>
      <c r="CU26" s="975">
        <f t="shared" si="66"/>
        <v>0</v>
      </c>
      <c r="CV26" s="962">
        <f t="shared" si="66"/>
        <v>0</v>
      </c>
      <c r="CW26" s="184"/>
      <c r="CX26" s="2402">
        <f t="shared" ref="CX26:DE26" si="67">SUM(CX21:CX25)</f>
        <v>0</v>
      </c>
      <c r="CY26" s="2404">
        <f t="shared" si="67"/>
        <v>0</v>
      </c>
      <c r="CZ26" s="975">
        <f t="shared" si="67"/>
        <v>0</v>
      </c>
      <c r="DA26" s="962">
        <f t="shared" si="67"/>
        <v>0</v>
      </c>
      <c r="DB26" s="2403">
        <f t="shared" si="67"/>
        <v>0</v>
      </c>
      <c r="DC26" s="2404">
        <f t="shared" si="67"/>
        <v>0</v>
      </c>
      <c r="DD26" s="975">
        <f t="shared" si="67"/>
        <v>0</v>
      </c>
      <c r="DE26" s="962">
        <f t="shared" si="67"/>
        <v>0</v>
      </c>
      <c r="DF26" s="184"/>
      <c r="DG26" s="962">
        <f t="shared" si="14"/>
        <v>0</v>
      </c>
      <c r="DH26" s="184"/>
      <c r="DI26" s="972">
        <f>SUM(DI21:DI25)</f>
        <v>0</v>
      </c>
      <c r="DJ26" s="962">
        <f>SUM(DJ21:DJ25)</f>
        <v>0</v>
      </c>
      <c r="DK26" s="964">
        <f>SUM(DK21:DK25)</f>
        <v>0</v>
      </c>
      <c r="DM26" s="962">
        <f>SUM(DM21:DM25)</f>
        <v>0</v>
      </c>
      <c r="DO26" s="960" t="str">
        <f t="shared" si="18"/>
        <v>True</v>
      </c>
      <c r="DP26" s="4075" t="str">
        <f>IF($U26=0,"Blanc","")</f>
        <v>Blanc</v>
      </c>
      <c r="DQ26" s="4074" t="str">
        <f t="shared" si="46"/>
        <v>wrong</v>
      </c>
    </row>
    <row r="27" spans="2:121" ht="39.9" customHeight="1">
      <c r="B27" s="8502"/>
      <c r="C27" s="8504"/>
      <c r="D27" s="8504"/>
      <c r="E27" s="8502"/>
      <c r="F27" s="8506" t="s">
        <v>237</v>
      </c>
      <c r="G27" s="251" t="s">
        <v>1213</v>
      </c>
      <c r="H27" s="206"/>
      <c r="I27" s="209"/>
      <c r="J27" s="210"/>
      <c r="K27" s="208"/>
      <c r="L27" s="208"/>
      <c r="M27" s="207"/>
      <c r="N27" s="206"/>
      <c r="O27" s="209"/>
      <c r="P27" s="210"/>
      <c r="Q27" s="207"/>
      <c r="R27" s="206"/>
      <c r="S27" s="209"/>
      <c r="T27" s="2393"/>
      <c r="U27" s="2446">
        <f t="shared" ref="U27:U31" si="68">SUM(H27:P27,S27:T27)-R27</f>
        <v>0</v>
      </c>
      <c r="V27" s="206"/>
      <c r="W27" s="209"/>
      <c r="X27" s="955"/>
      <c r="Y27" s="208"/>
      <c r="Z27" s="207"/>
      <c r="AA27" s="2448">
        <f t="shared" ref="AA27:AA31" si="69">SUM(X27:Z27)</f>
        <v>0</v>
      </c>
      <c r="AB27" s="212"/>
      <c r="AC27" s="210"/>
      <c r="AD27" s="208"/>
      <c r="AE27" s="208"/>
      <c r="AF27" s="208"/>
      <c r="AG27" s="207"/>
      <c r="AH27" s="2448">
        <f t="shared" ref="AH27:AH31" si="70">SUM(AC27:AG27)</f>
        <v>0</v>
      </c>
      <c r="AI27" s="210"/>
      <c r="AJ27" s="208"/>
      <c r="AK27" s="207"/>
      <c r="AL27" s="2449">
        <f t="shared" ref="AL27:AL31" si="71">SUM(AI27:AK27)</f>
        <v>0</v>
      </c>
      <c r="AM27" s="211"/>
      <c r="AN27" s="2451">
        <f t="shared" ref="AN27:AN31" si="72">AM27+AL27+AH27+AB27+AA27</f>
        <v>0</v>
      </c>
      <c r="AO27" s="210"/>
      <c r="AP27" s="208"/>
      <c r="AQ27" s="208"/>
      <c r="AR27" s="208"/>
      <c r="AS27" s="207"/>
      <c r="AT27" s="2453">
        <f>SUM(AO27:AS27)</f>
        <v>0</v>
      </c>
      <c r="AU27" s="213"/>
      <c r="AV27" s="184"/>
      <c r="AW27" s="251" t="s">
        <v>1213</v>
      </c>
      <c r="AX27" s="206"/>
      <c r="AY27" s="208"/>
      <c r="AZ27" s="208"/>
      <c r="BA27" s="208"/>
      <c r="BB27" s="208"/>
      <c r="BC27" s="208"/>
      <c r="BD27" s="209"/>
      <c r="BE27" s="206"/>
      <c r="BF27" s="208"/>
      <c r="BG27" s="208"/>
      <c r="BH27" s="208"/>
      <c r="BI27" s="209"/>
      <c r="BJ27" s="206"/>
      <c r="BK27" s="208"/>
      <c r="BL27" s="209"/>
      <c r="BM27" s="954"/>
      <c r="BN27" s="211"/>
      <c r="BO27" s="206"/>
      <c r="BP27" s="208"/>
      <c r="BQ27" s="208"/>
      <c r="BR27" s="208"/>
      <c r="BS27" s="209"/>
      <c r="BT27" s="206"/>
      <c r="BU27" s="208"/>
      <c r="BV27" s="209"/>
      <c r="BW27" s="954"/>
      <c r="BX27" s="2454">
        <f t="shared" si="5"/>
        <v>0</v>
      </c>
      <c r="BY27" s="206"/>
      <c r="BZ27" s="209"/>
      <c r="CA27" s="956"/>
      <c r="CC27" s="251" t="s">
        <v>1213</v>
      </c>
      <c r="CD27" s="206"/>
      <c r="CE27" s="208"/>
      <c r="CF27" s="207"/>
      <c r="CG27" s="2454">
        <f t="shared" ref="CG27:CG31" si="73">SUM(CD27:CF27)</f>
        <v>0</v>
      </c>
      <c r="CH27" s="210"/>
      <c r="CI27" s="208"/>
      <c r="CJ27" s="207"/>
      <c r="CK27" s="2454">
        <f t="shared" ref="CK27:CK31" si="74">SUM(CH27:CJ27)</f>
        <v>0</v>
      </c>
      <c r="CL27" s="210"/>
      <c r="CM27" s="208"/>
      <c r="CN27" s="207"/>
      <c r="CO27" s="2454">
        <f t="shared" ref="CO27:CO31" si="75">SUM(CL27:CN27)</f>
        <v>0</v>
      </c>
      <c r="CP27" s="210"/>
      <c r="CQ27" s="207"/>
      <c r="CR27" s="2454">
        <f t="shared" ref="CR27:CR31" si="76">SUM(CP27:CQ27)</f>
        <v>0</v>
      </c>
      <c r="CS27" s="2434">
        <f t="shared" ref="CS27:CU31" si="77">CX27+DB27</f>
        <v>0</v>
      </c>
      <c r="CT27" s="2432">
        <f t="shared" si="77"/>
        <v>0</v>
      </c>
      <c r="CU27" s="2433">
        <f t="shared" si="77"/>
        <v>0</v>
      </c>
      <c r="CV27" s="2454">
        <f t="shared" ref="CV27:CV31" si="78">SUM(CS27:CU27)</f>
        <v>0</v>
      </c>
      <c r="CW27" s="184"/>
      <c r="CX27" s="206"/>
      <c r="CY27" s="208"/>
      <c r="CZ27" s="207"/>
      <c r="DA27" s="2460">
        <f t="shared" ref="DA27:DA31" si="79">SUM(CX27:CZ27)</f>
        <v>0</v>
      </c>
      <c r="DB27" s="210"/>
      <c r="DC27" s="208"/>
      <c r="DD27" s="207"/>
      <c r="DE27" s="2460">
        <f t="shared" ref="DE27:DE31" si="80">SUM(DB27:DD27)</f>
        <v>0</v>
      </c>
      <c r="DF27" s="184"/>
      <c r="DG27" s="2454">
        <f t="shared" si="14"/>
        <v>0</v>
      </c>
      <c r="DH27" s="184"/>
      <c r="DI27" s="2394">
        <f t="shared" ref="DI27:DJ31" si="81">CD27+CH27+CL27+CP27+CS27</f>
        <v>0</v>
      </c>
      <c r="DJ27" s="2395">
        <f t="shared" si="81"/>
        <v>0</v>
      </c>
      <c r="DK27" s="2396">
        <f t="shared" ref="DK27:DK31" si="82">CF27+CJ27+CN27+CU27</f>
        <v>0</v>
      </c>
      <c r="DM27" s="2395">
        <f t="shared" si="17"/>
        <v>0</v>
      </c>
      <c r="DO27" s="2462" t="str">
        <f t="shared" si="18"/>
        <v>True</v>
      </c>
      <c r="DP27" s="4073"/>
    </row>
    <row r="28" spans="2:121" ht="39.9" customHeight="1">
      <c r="B28" s="8502"/>
      <c r="C28" s="8504"/>
      <c r="D28" s="8504"/>
      <c r="E28" s="8502"/>
      <c r="F28" s="8506"/>
      <c r="G28" s="251" t="s">
        <v>666</v>
      </c>
      <c r="H28" s="206"/>
      <c r="I28" s="209"/>
      <c r="J28" s="210"/>
      <c r="K28" s="208"/>
      <c r="L28" s="208"/>
      <c r="M28" s="207"/>
      <c r="N28" s="206"/>
      <c r="O28" s="209"/>
      <c r="P28" s="210"/>
      <c r="Q28" s="207"/>
      <c r="R28" s="206"/>
      <c r="S28" s="209"/>
      <c r="T28" s="2393"/>
      <c r="U28" s="2446">
        <f t="shared" si="68"/>
        <v>0</v>
      </c>
      <c r="V28" s="206"/>
      <c r="W28" s="209"/>
      <c r="X28" s="955"/>
      <c r="Y28" s="208"/>
      <c r="Z28" s="207"/>
      <c r="AA28" s="2448">
        <f t="shared" si="69"/>
        <v>0</v>
      </c>
      <c r="AB28" s="212"/>
      <c r="AC28" s="210"/>
      <c r="AD28" s="208"/>
      <c r="AE28" s="208"/>
      <c r="AF28" s="208"/>
      <c r="AG28" s="207"/>
      <c r="AH28" s="2448">
        <f t="shared" si="70"/>
        <v>0</v>
      </c>
      <c r="AI28" s="210"/>
      <c r="AJ28" s="208"/>
      <c r="AK28" s="207"/>
      <c r="AL28" s="2449">
        <f t="shared" si="71"/>
        <v>0</v>
      </c>
      <c r="AM28" s="211"/>
      <c r="AN28" s="2451">
        <f t="shared" si="72"/>
        <v>0</v>
      </c>
      <c r="AO28" s="210"/>
      <c r="AP28" s="208"/>
      <c r="AQ28" s="208"/>
      <c r="AR28" s="208"/>
      <c r="AS28" s="207"/>
      <c r="AT28" s="2453">
        <f t="shared" ref="AT28:AT31" si="83">SUM(AO28:AS28)</f>
        <v>0</v>
      </c>
      <c r="AU28" s="213"/>
      <c r="AV28" s="184"/>
      <c r="AW28" s="251" t="s">
        <v>666</v>
      </c>
      <c r="AX28" s="206"/>
      <c r="AY28" s="208"/>
      <c r="AZ28" s="208"/>
      <c r="BA28" s="208"/>
      <c r="BB28" s="208"/>
      <c r="BC28" s="208"/>
      <c r="BD28" s="209"/>
      <c r="BE28" s="206"/>
      <c r="BF28" s="208"/>
      <c r="BG28" s="208"/>
      <c r="BH28" s="208"/>
      <c r="BI28" s="209"/>
      <c r="BJ28" s="206"/>
      <c r="BK28" s="208"/>
      <c r="BL28" s="209"/>
      <c r="BM28" s="954"/>
      <c r="BN28" s="211"/>
      <c r="BO28" s="206"/>
      <c r="BP28" s="208"/>
      <c r="BQ28" s="208"/>
      <c r="BR28" s="208"/>
      <c r="BS28" s="209"/>
      <c r="BT28" s="206"/>
      <c r="BU28" s="208"/>
      <c r="BV28" s="209"/>
      <c r="BW28" s="954"/>
      <c r="BX28" s="2454">
        <f t="shared" si="5"/>
        <v>0</v>
      </c>
      <c r="BY28" s="206"/>
      <c r="BZ28" s="209"/>
      <c r="CA28" s="956"/>
      <c r="CC28" s="251" t="s">
        <v>666</v>
      </c>
      <c r="CD28" s="206"/>
      <c r="CE28" s="208"/>
      <c r="CF28" s="207"/>
      <c r="CG28" s="2454">
        <f t="shared" si="73"/>
        <v>0</v>
      </c>
      <c r="CH28" s="210"/>
      <c r="CI28" s="208"/>
      <c r="CJ28" s="207"/>
      <c r="CK28" s="2454">
        <f t="shared" si="74"/>
        <v>0</v>
      </c>
      <c r="CL28" s="210"/>
      <c r="CM28" s="208"/>
      <c r="CN28" s="207"/>
      <c r="CO28" s="2454">
        <f t="shared" si="75"/>
        <v>0</v>
      </c>
      <c r="CP28" s="210"/>
      <c r="CQ28" s="207"/>
      <c r="CR28" s="2454">
        <f t="shared" si="76"/>
        <v>0</v>
      </c>
      <c r="CS28" s="2434">
        <f t="shared" si="77"/>
        <v>0</v>
      </c>
      <c r="CT28" s="2432">
        <f t="shared" si="77"/>
        <v>0</v>
      </c>
      <c r="CU28" s="2433">
        <f t="shared" si="77"/>
        <v>0</v>
      </c>
      <c r="CV28" s="2454">
        <f t="shared" si="78"/>
        <v>0</v>
      </c>
      <c r="CW28" s="184"/>
      <c r="CX28" s="206"/>
      <c r="CY28" s="208"/>
      <c r="CZ28" s="207"/>
      <c r="DA28" s="2460">
        <f t="shared" si="79"/>
        <v>0</v>
      </c>
      <c r="DB28" s="210"/>
      <c r="DC28" s="208"/>
      <c r="DD28" s="207"/>
      <c r="DE28" s="2460">
        <f t="shared" si="80"/>
        <v>0</v>
      </c>
      <c r="DF28" s="184"/>
      <c r="DG28" s="2454">
        <f t="shared" si="14"/>
        <v>0</v>
      </c>
      <c r="DH28" s="184"/>
      <c r="DI28" s="2394">
        <f t="shared" si="81"/>
        <v>0</v>
      </c>
      <c r="DJ28" s="2395">
        <f t="shared" si="81"/>
        <v>0</v>
      </c>
      <c r="DK28" s="2396">
        <f t="shared" si="82"/>
        <v>0</v>
      </c>
      <c r="DM28" s="2395">
        <f t="shared" si="17"/>
        <v>0</v>
      </c>
      <c r="DO28" s="2462" t="str">
        <f t="shared" si="18"/>
        <v>True</v>
      </c>
      <c r="DP28" s="4073"/>
    </row>
    <row r="29" spans="2:121" ht="39.9" customHeight="1">
      <c r="B29" s="8502"/>
      <c r="C29" s="8504"/>
      <c r="D29" s="8504"/>
      <c r="E29" s="8502"/>
      <c r="F29" s="8506"/>
      <c r="G29" s="251" t="s">
        <v>667</v>
      </c>
      <c r="H29" s="206"/>
      <c r="I29" s="209"/>
      <c r="J29" s="210"/>
      <c r="K29" s="208"/>
      <c r="L29" s="208"/>
      <c r="M29" s="207"/>
      <c r="N29" s="206"/>
      <c r="O29" s="209"/>
      <c r="P29" s="210"/>
      <c r="Q29" s="207"/>
      <c r="R29" s="206"/>
      <c r="S29" s="209"/>
      <c r="T29" s="2393"/>
      <c r="U29" s="2446">
        <f t="shared" si="68"/>
        <v>0</v>
      </c>
      <c r="V29" s="206"/>
      <c r="W29" s="209"/>
      <c r="X29" s="955"/>
      <c r="Y29" s="208"/>
      <c r="Z29" s="207"/>
      <c r="AA29" s="2448">
        <f t="shared" si="69"/>
        <v>0</v>
      </c>
      <c r="AB29" s="212"/>
      <c r="AC29" s="210"/>
      <c r="AD29" s="208"/>
      <c r="AE29" s="208"/>
      <c r="AF29" s="208"/>
      <c r="AG29" s="207"/>
      <c r="AH29" s="2448">
        <f t="shared" si="70"/>
        <v>0</v>
      </c>
      <c r="AI29" s="210"/>
      <c r="AJ29" s="208"/>
      <c r="AK29" s="207"/>
      <c r="AL29" s="2449">
        <f t="shared" si="71"/>
        <v>0</v>
      </c>
      <c r="AM29" s="211"/>
      <c r="AN29" s="2451">
        <f t="shared" si="72"/>
        <v>0</v>
      </c>
      <c r="AO29" s="210"/>
      <c r="AP29" s="208"/>
      <c r="AQ29" s="208"/>
      <c r="AR29" s="208"/>
      <c r="AS29" s="207"/>
      <c r="AT29" s="2453">
        <f t="shared" si="83"/>
        <v>0</v>
      </c>
      <c r="AU29" s="213"/>
      <c r="AV29" s="184"/>
      <c r="AW29" s="251" t="s">
        <v>667</v>
      </c>
      <c r="AX29" s="206"/>
      <c r="AY29" s="208"/>
      <c r="AZ29" s="208"/>
      <c r="BA29" s="208"/>
      <c r="BB29" s="208"/>
      <c r="BC29" s="208"/>
      <c r="BD29" s="209"/>
      <c r="BE29" s="206"/>
      <c r="BF29" s="208"/>
      <c r="BG29" s="208"/>
      <c r="BH29" s="208"/>
      <c r="BI29" s="209"/>
      <c r="BJ29" s="206"/>
      <c r="BK29" s="208"/>
      <c r="BL29" s="209"/>
      <c r="BM29" s="954"/>
      <c r="BN29" s="211"/>
      <c r="BO29" s="206"/>
      <c r="BP29" s="208"/>
      <c r="BQ29" s="208"/>
      <c r="BR29" s="208"/>
      <c r="BS29" s="209"/>
      <c r="BT29" s="206"/>
      <c r="BU29" s="208"/>
      <c r="BV29" s="209"/>
      <c r="BW29" s="954"/>
      <c r="BX29" s="2454">
        <f t="shared" si="5"/>
        <v>0</v>
      </c>
      <c r="BY29" s="206"/>
      <c r="BZ29" s="209"/>
      <c r="CA29" s="956"/>
      <c r="CC29" s="251" t="s">
        <v>667</v>
      </c>
      <c r="CD29" s="206"/>
      <c r="CE29" s="208"/>
      <c r="CF29" s="207"/>
      <c r="CG29" s="2454">
        <f t="shared" si="73"/>
        <v>0</v>
      </c>
      <c r="CH29" s="210"/>
      <c r="CI29" s="208"/>
      <c r="CJ29" s="207"/>
      <c r="CK29" s="2454">
        <f t="shared" si="74"/>
        <v>0</v>
      </c>
      <c r="CL29" s="210"/>
      <c r="CM29" s="208"/>
      <c r="CN29" s="207"/>
      <c r="CO29" s="2454">
        <f t="shared" si="75"/>
        <v>0</v>
      </c>
      <c r="CP29" s="210"/>
      <c r="CQ29" s="207"/>
      <c r="CR29" s="2454">
        <f t="shared" si="76"/>
        <v>0</v>
      </c>
      <c r="CS29" s="2434">
        <f t="shared" si="77"/>
        <v>0</v>
      </c>
      <c r="CT29" s="2432">
        <f t="shared" si="77"/>
        <v>0</v>
      </c>
      <c r="CU29" s="2433">
        <f t="shared" si="77"/>
        <v>0</v>
      </c>
      <c r="CV29" s="2454">
        <f t="shared" si="78"/>
        <v>0</v>
      </c>
      <c r="CW29" s="184"/>
      <c r="CX29" s="206"/>
      <c r="CY29" s="208"/>
      <c r="CZ29" s="207"/>
      <c r="DA29" s="2460">
        <f t="shared" si="79"/>
        <v>0</v>
      </c>
      <c r="DB29" s="210"/>
      <c r="DC29" s="208"/>
      <c r="DD29" s="207"/>
      <c r="DE29" s="2460">
        <f t="shared" si="80"/>
        <v>0</v>
      </c>
      <c r="DF29" s="184"/>
      <c r="DG29" s="2454">
        <f t="shared" si="14"/>
        <v>0</v>
      </c>
      <c r="DH29" s="184"/>
      <c r="DI29" s="2394">
        <f t="shared" si="81"/>
        <v>0</v>
      </c>
      <c r="DJ29" s="2395">
        <f t="shared" si="81"/>
        <v>0</v>
      </c>
      <c r="DK29" s="2396">
        <f t="shared" si="82"/>
        <v>0</v>
      </c>
      <c r="DM29" s="2395">
        <f t="shared" si="17"/>
        <v>0</v>
      </c>
      <c r="DO29" s="2462" t="str">
        <f t="shared" si="18"/>
        <v>True</v>
      </c>
      <c r="DP29" s="4073"/>
    </row>
    <row r="30" spans="2:121" ht="39.9" customHeight="1">
      <c r="B30" s="8502"/>
      <c r="C30" s="8504"/>
      <c r="D30" s="8504"/>
      <c r="E30" s="8502"/>
      <c r="F30" s="8506"/>
      <c r="G30" s="251" t="s">
        <v>668</v>
      </c>
      <c r="H30" s="206"/>
      <c r="I30" s="209"/>
      <c r="J30" s="210"/>
      <c r="K30" s="208"/>
      <c r="L30" s="208"/>
      <c r="M30" s="207"/>
      <c r="N30" s="206"/>
      <c r="O30" s="209"/>
      <c r="P30" s="210"/>
      <c r="Q30" s="207"/>
      <c r="R30" s="206"/>
      <c r="S30" s="209"/>
      <c r="T30" s="954"/>
      <c r="U30" s="2446">
        <f t="shared" si="68"/>
        <v>0</v>
      </c>
      <c r="V30" s="206"/>
      <c r="W30" s="209"/>
      <c r="X30" s="955"/>
      <c r="Y30" s="208"/>
      <c r="Z30" s="207"/>
      <c r="AA30" s="2448">
        <f t="shared" si="69"/>
        <v>0</v>
      </c>
      <c r="AB30" s="212"/>
      <c r="AC30" s="210"/>
      <c r="AD30" s="208"/>
      <c r="AE30" s="208"/>
      <c r="AF30" s="208"/>
      <c r="AG30" s="207"/>
      <c r="AH30" s="2448">
        <f t="shared" si="70"/>
        <v>0</v>
      </c>
      <c r="AI30" s="210"/>
      <c r="AJ30" s="208"/>
      <c r="AK30" s="207"/>
      <c r="AL30" s="2449">
        <f t="shared" si="71"/>
        <v>0</v>
      </c>
      <c r="AM30" s="211"/>
      <c r="AN30" s="2451">
        <f t="shared" si="72"/>
        <v>0</v>
      </c>
      <c r="AO30" s="210"/>
      <c r="AP30" s="208"/>
      <c r="AQ30" s="208"/>
      <c r="AR30" s="208"/>
      <c r="AS30" s="207"/>
      <c r="AT30" s="2453">
        <f t="shared" si="83"/>
        <v>0</v>
      </c>
      <c r="AU30" s="213"/>
      <c r="AV30" s="184"/>
      <c r="AW30" s="251" t="s">
        <v>668</v>
      </c>
      <c r="AX30" s="206"/>
      <c r="AY30" s="208"/>
      <c r="AZ30" s="208"/>
      <c r="BA30" s="208"/>
      <c r="BB30" s="208"/>
      <c r="BC30" s="208"/>
      <c r="BD30" s="209"/>
      <c r="BE30" s="206"/>
      <c r="BF30" s="208"/>
      <c r="BG30" s="208"/>
      <c r="BH30" s="208"/>
      <c r="BI30" s="209"/>
      <c r="BJ30" s="206"/>
      <c r="BK30" s="208"/>
      <c r="BL30" s="209"/>
      <c r="BM30" s="954"/>
      <c r="BN30" s="211"/>
      <c r="BO30" s="206"/>
      <c r="BP30" s="208"/>
      <c r="BQ30" s="208"/>
      <c r="BR30" s="208"/>
      <c r="BS30" s="209"/>
      <c r="BT30" s="206"/>
      <c r="BU30" s="208"/>
      <c r="BV30" s="209"/>
      <c r="BW30" s="954"/>
      <c r="BX30" s="2454">
        <f t="shared" si="5"/>
        <v>0</v>
      </c>
      <c r="BY30" s="206"/>
      <c r="BZ30" s="209"/>
      <c r="CA30" s="956"/>
      <c r="CC30" s="251" t="s">
        <v>668</v>
      </c>
      <c r="CD30" s="206"/>
      <c r="CE30" s="208"/>
      <c r="CF30" s="207"/>
      <c r="CG30" s="2454">
        <f t="shared" si="73"/>
        <v>0</v>
      </c>
      <c r="CH30" s="210"/>
      <c r="CI30" s="208"/>
      <c r="CJ30" s="207"/>
      <c r="CK30" s="2454">
        <f t="shared" si="74"/>
        <v>0</v>
      </c>
      <c r="CL30" s="210"/>
      <c r="CM30" s="208"/>
      <c r="CN30" s="207"/>
      <c r="CO30" s="2454">
        <f t="shared" si="75"/>
        <v>0</v>
      </c>
      <c r="CP30" s="210"/>
      <c r="CQ30" s="207"/>
      <c r="CR30" s="2454">
        <f t="shared" si="76"/>
        <v>0</v>
      </c>
      <c r="CS30" s="2434">
        <f t="shared" si="77"/>
        <v>0</v>
      </c>
      <c r="CT30" s="2432">
        <f t="shared" si="77"/>
        <v>0</v>
      </c>
      <c r="CU30" s="2433">
        <f t="shared" si="77"/>
        <v>0</v>
      </c>
      <c r="CV30" s="2454">
        <f t="shared" si="78"/>
        <v>0</v>
      </c>
      <c r="CW30" s="184"/>
      <c r="CX30" s="206"/>
      <c r="CY30" s="208"/>
      <c r="CZ30" s="207"/>
      <c r="DA30" s="2460">
        <f t="shared" si="79"/>
        <v>0</v>
      </c>
      <c r="DB30" s="210"/>
      <c r="DC30" s="208"/>
      <c r="DD30" s="207"/>
      <c r="DE30" s="2460">
        <f t="shared" si="80"/>
        <v>0</v>
      </c>
      <c r="DF30" s="184"/>
      <c r="DG30" s="2454">
        <f t="shared" si="14"/>
        <v>0</v>
      </c>
      <c r="DH30" s="184"/>
      <c r="DI30" s="2394">
        <f t="shared" si="81"/>
        <v>0</v>
      </c>
      <c r="DJ30" s="2395">
        <f t="shared" si="81"/>
        <v>0</v>
      </c>
      <c r="DK30" s="2396">
        <f t="shared" si="82"/>
        <v>0</v>
      </c>
      <c r="DM30" s="2395">
        <f t="shared" si="17"/>
        <v>0</v>
      </c>
      <c r="DO30" s="2462" t="str">
        <f t="shared" si="18"/>
        <v>True</v>
      </c>
      <c r="DP30" s="4073"/>
    </row>
    <row r="31" spans="2:121" ht="39.9" customHeight="1" thickBot="1">
      <c r="B31" s="8502"/>
      <c r="C31" s="8504"/>
      <c r="D31" s="8504"/>
      <c r="E31" s="8502"/>
      <c r="F31" s="8506"/>
      <c r="G31" s="252" t="s">
        <v>1214</v>
      </c>
      <c r="H31" s="214"/>
      <c r="I31" s="217"/>
      <c r="J31" s="218"/>
      <c r="K31" s="216"/>
      <c r="L31" s="216"/>
      <c r="M31" s="215"/>
      <c r="N31" s="214"/>
      <c r="O31" s="217"/>
      <c r="P31" s="218"/>
      <c r="Q31" s="215"/>
      <c r="R31" s="214"/>
      <c r="S31" s="217"/>
      <c r="T31" s="957"/>
      <c r="U31" s="2446">
        <f t="shared" si="68"/>
        <v>0</v>
      </c>
      <c r="V31" s="214"/>
      <c r="W31" s="217"/>
      <c r="X31" s="958"/>
      <c r="Y31" s="216"/>
      <c r="Z31" s="215"/>
      <c r="AA31" s="2448">
        <f t="shared" si="69"/>
        <v>0</v>
      </c>
      <c r="AB31" s="220"/>
      <c r="AC31" s="218"/>
      <c r="AD31" s="216"/>
      <c r="AE31" s="216"/>
      <c r="AF31" s="216"/>
      <c r="AG31" s="215"/>
      <c r="AH31" s="2448">
        <f t="shared" si="70"/>
        <v>0</v>
      </c>
      <c r="AI31" s="218"/>
      <c r="AJ31" s="216"/>
      <c r="AK31" s="215"/>
      <c r="AL31" s="2450">
        <f t="shared" si="71"/>
        <v>0</v>
      </c>
      <c r="AM31" s="219"/>
      <c r="AN31" s="2452">
        <f t="shared" si="72"/>
        <v>0</v>
      </c>
      <c r="AO31" s="218"/>
      <c r="AP31" s="216"/>
      <c r="AQ31" s="216"/>
      <c r="AR31" s="216"/>
      <c r="AS31" s="215"/>
      <c r="AT31" s="2448">
        <f t="shared" si="83"/>
        <v>0</v>
      </c>
      <c r="AU31" s="221"/>
      <c r="AV31" s="184"/>
      <c r="AW31" s="252" t="s">
        <v>1214</v>
      </c>
      <c r="AX31" s="214"/>
      <c r="AY31" s="216"/>
      <c r="AZ31" s="216"/>
      <c r="BA31" s="216"/>
      <c r="BB31" s="216"/>
      <c r="BC31" s="216"/>
      <c r="BD31" s="217"/>
      <c r="BE31" s="214"/>
      <c r="BF31" s="216"/>
      <c r="BG31" s="216"/>
      <c r="BH31" s="216"/>
      <c r="BI31" s="217"/>
      <c r="BJ31" s="214"/>
      <c r="BK31" s="216"/>
      <c r="BL31" s="217"/>
      <c r="BM31" s="957"/>
      <c r="BN31" s="219"/>
      <c r="BO31" s="214"/>
      <c r="BP31" s="216"/>
      <c r="BQ31" s="216"/>
      <c r="BR31" s="216"/>
      <c r="BS31" s="217"/>
      <c r="BT31" s="214"/>
      <c r="BU31" s="216"/>
      <c r="BV31" s="217"/>
      <c r="BW31" s="957"/>
      <c r="BX31" s="2455">
        <f t="shared" si="5"/>
        <v>0</v>
      </c>
      <c r="BY31" s="214"/>
      <c r="BZ31" s="217"/>
      <c r="CA31" s="961"/>
      <c r="CC31" s="252" t="s">
        <v>1214</v>
      </c>
      <c r="CD31" s="214"/>
      <c r="CE31" s="216"/>
      <c r="CF31" s="215"/>
      <c r="CG31" s="2455">
        <f t="shared" si="73"/>
        <v>0</v>
      </c>
      <c r="CH31" s="218"/>
      <c r="CI31" s="216"/>
      <c r="CJ31" s="215"/>
      <c r="CK31" s="2455">
        <f t="shared" si="74"/>
        <v>0</v>
      </c>
      <c r="CL31" s="218"/>
      <c r="CM31" s="216"/>
      <c r="CN31" s="215"/>
      <c r="CO31" s="2455">
        <f t="shared" si="75"/>
        <v>0</v>
      </c>
      <c r="CP31" s="218"/>
      <c r="CQ31" s="215"/>
      <c r="CR31" s="2455">
        <f t="shared" si="76"/>
        <v>0</v>
      </c>
      <c r="CS31" s="2456">
        <f t="shared" si="77"/>
        <v>0</v>
      </c>
      <c r="CT31" s="2457">
        <f t="shared" si="77"/>
        <v>0</v>
      </c>
      <c r="CU31" s="2458">
        <f t="shared" si="77"/>
        <v>0</v>
      </c>
      <c r="CV31" s="2455">
        <f t="shared" si="78"/>
        <v>0</v>
      </c>
      <c r="CW31" s="184"/>
      <c r="CX31" s="214"/>
      <c r="CY31" s="216"/>
      <c r="CZ31" s="215"/>
      <c r="DA31" s="2461">
        <f t="shared" si="79"/>
        <v>0</v>
      </c>
      <c r="DB31" s="218"/>
      <c r="DC31" s="216"/>
      <c r="DD31" s="215"/>
      <c r="DE31" s="2461">
        <f t="shared" si="80"/>
        <v>0</v>
      </c>
      <c r="DF31" s="184"/>
      <c r="DG31" s="2455">
        <f t="shared" si="14"/>
        <v>0</v>
      </c>
      <c r="DH31" s="184"/>
      <c r="DI31" s="2397">
        <f t="shared" si="81"/>
        <v>0</v>
      </c>
      <c r="DJ31" s="2398">
        <f t="shared" si="81"/>
        <v>0</v>
      </c>
      <c r="DK31" s="2399">
        <f t="shared" si="82"/>
        <v>0</v>
      </c>
      <c r="DM31" s="2398">
        <f t="shared" si="17"/>
        <v>0</v>
      </c>
      <c r="DO31" s="2463" t="str">
        <f t="shared" si="18"/>
        <v>True</v>
      </c>
      <c r="DP31" s="4073"/>
    </row>
    <row r="32" spans="2:121" ht="39.9" customHeight="1" thickBot="1">
      <c r="B32" s="8502"/>
      <c r="C32" s="8504"/>
      <c r="D32" s="8504"/>
      <c r="E32" s="8502"/>
      <c r="F32" s="8506"/>
      <c r="G32" s="2035" t="s">
        <v>181</v>
      </c>
      <c r="H32" s="2405">
        <f t="shared" ref="H32:P32" si="84">SUM(H27:H31)</f>
        <v>0</v>
      </c>
      <c r="I32" s="2406">
        <f t="shared" si="84"/>
        <v>0</v>
      </c>
      <c r="J32" s="2407">
        <f t="shared" si="84"/>
        <v>0</v>
      </c>
      <c r="K32" s="2408">
        <f t="shared" si="84"/>
        <v>0</v>
      </c>
      <c r="L32" s="2408">
        <f t="shared" si="84"/>
        <v>0</v>
      </c>
      <c r="M32" s="2409">
        <f t="shared" si="84"/>
        <v>0</v>
      </c>
      <c r="N32" s="2405">
        <f t="shared" si="84"/>
        <v>0</v>
      </c>
      <c r="O32" s="2406">
        <f t="shared" si="84"/>
        <v>0</v>
      </c>
      <c r="P32" s="2407">
        <f t="shared" si="84"/>
        <v>0</v>
      </c>
      <c r="Q32" s="2036"/>
      <c r="R32" s="2405">
        <f t="shared" ref="R32:AU32" si="85">SUM(R27:R31)</f>
        <v>0</v>
      </c>
      <c r="S32" s="2406">
        <f t="shared" si="85"/>
        <v>0</v>
      </c>
      <c r="T32" s="2410">
        <f t="shared" si="85"/>
        <v>0</v>
      </c>
      <c r="U32" s="963">
        <f t="shared" si="85"/>
        <v>0</v>
      </c>
      <c r="V32" s="2405">
        <f t="shared" si="85"/>
        <v>0</v>
      </c>
      <c r="W32" s="2406">
        <f t="shared" si="85"/>
        <v>0</v>
      </c>
      <c r="X32" s="2407">
        <f t="shared" si="85"/>
        <v>0</v>
      </c>
      <c r="Y32" s="2408">
        <f t="shared" si="85"/>
        <v>0</v>
      </c>
      <c r="Z32" s="2409">
        <f t="shared" si="85"/>
        <v>0</v>
      </c>
      <c r="AA32" s="963">
        <f t="shared" si="85"/>
        <v>0</v>
      </c>
      <c r="AB32" s="963">
        <f t="shared" si="85"/>
        <v>0</v>
      </c>
      <c r="AC32" s="2407">
        <f t="shared" si="85"/>
        <v>0</v>
      </c>
      <c r="AD32" s="2408">
        <f t="shared" si="85"/>
        <v>0</v>
      </c>
      <c r="AE32" s="2408">
        <f t="shared" si="85"/>
        <v>0</v>
      </c>
      <c r="AF32" s="2408">
        <f t="shared" si="85"/>
        <v>0</v>
      </c>
      <c r="AG32" s="2409">
        <f t="shared" si="85"/>
        <v>0</v>
      </c>
      <c r="AH32" s="963">
        <f t="shared" si="85"/>
        <v>0</v>
      </c>
      <c r="AI32" s="2407">
        <f t="shared" si="85"/>
        <v>0</v>
      </c>
      <c r="AJ32" s="2408">
        <f t="shared" si="85"/>
        <v>0</v>
      </c>
      <c r="AK32" s="2409">
        <f t="shared" si="85"/>
        <v>0</v>
      </c>
      <c r="AL32" s="2400">
        <f t="shared" si="85"/>
        <v>0</v>
      </c>
      <c r="AM32" s="963">
        <f t="shared" si="85"/>
        <v>0</v>
      </c>
      <c r="AN32" s="2401">
        <f t="shared" si="85"/>
        <v>0</v>
      </c>
      <c r="AO32" s="2407">
        <f t="shared" si="85"/>
        <v>0</v>
      </c>
      <c r="AP32" s="2408">
        <f t="shared" si="85"/>
        <v>0</v>
      </c>
      <c r="AQ32" s="2408">
        <f t="shared" si="85"/>
        <v>0</v>
      </c>
      <c r="AR32" s="2408">
        <f t="shared" si="85"/>
        <v>0</v>
      </c>
      <c r="AS32" s="2409">
        <f t="shared" si="85"/>
        <v>0</v>
      </c>
      <c r="AT32" s="963">
        <f t="shared" si="85"/>
        <v>0</v>
      </c>
      <c r="AU32" s="963">
        <f t="shared" si="85"/>
        <v>0</v>
      </c>
      <c r="AV32" s="184"/>
      <c r="AW32" s="2037" t="s">
        <v>181</v>
      </c>
      <c r="AX32" s="2405">
        <f t="shared" ref="AX32:BW32" si="86">SUM(AX27:AX31)</f>
        <v>0</v>
      </c>
      <c r="AY32" s="2408">
        <f t="shared" si="86"/>
        <v>0</v>
      </c>
      <c r="AZ32" s="2408">
        <f t="shared" si="86"/>
        <v>0</v>
      </c>
      <c r="BA32" s="2408">
        <f t="shared" si="86"/>
        <v>0</v>
      </c>
      <c r="BB32" s="2408">
        <f t="shared" si="86"/>
        <v>0</v>
      </c>
      <c r="BC32" s="2408">
        <f t="shared" si="86"/>
        <v>0</v>
      </c>
      <c r="BD32" s="2406">
        <f t="shared" si="86"/>
        <v>0</v>
      </c>
      <c r="BE32" s="2405">
        <f t="shared" si="86"/>
        <v>0</v>
      </c>
      <c r="BF32" s="2408">
        <f t="shared" si="86"/>
        <v>0</v>
      </c>
      <c r="BG32" s="2408">
        <f t="shared" si="86"/>
        <v>0</v>
      </c>
      <c r="BH32" s="2408">
        <f t="shared" si="86"/>
        <v>0</v>
      </c>
      <c r="BI32" s="2406">
        <f t="shared" si="86"/>
        <v>0</v>
      </c>
      <c r="BJ32" s="2405">
        <f t="shared" si="86"/>
        <v>0</v>
      </c>
      <c r="BK32" s="2408">
        <f t="shared" si="86"/>
        <v>0</v>
      </c>
      <c r="BL32" s="2406">
        <f t="shared" si="86"/>
        <v>0</v>
      </c>
      <c r="BM32" s="2410">
        <f t="shared" si="86"/>
        <v>0</v>
      </c>
      <c r="BN32" s="963">
        <f t="shared" si="86"/>
        <v>0</v>
      </c>
      <c r="BO32" s="2405">
        <f t="shared" si="86"/>
        <v>0</v>
      </c>
      <c r="BP32" s="2408">
        <f t="shared" si="86"/>
        <v>0</v>
      </c>
      <c r="BQ32" s="2408">
        <f t="shared" si="86"/>
        <v>0</v>
      </c>
      <c r="BR32" s="2408">
        <f t="shared" si="86"/>
        <v>0</v>
      </c>
      <c r="BS32" s="2406">
        <f t="shared" si="86"/>
        <v>0</v>
      </c>
      <c r="BT32" s="2405">
        <f t="shared" si="86"/>
        <v>0</v>
      </c>
      <c r="BU32" s="2408">
        <f t="shared" si="86"/>
        <v>0</v>
      </c>
      <c r="BV32" s="2406">
        <f t="shared" si="86"/>
        <v>0</v>
      </c>
      <c r="BW32" s="2410">
        <f t="shared" si="86"/>
        <v>0</v>
      </c>
      <c r="BX32" s="963">
        <f t="shared" si="5"/>
        <v>0</v>
      </c>
      <c r="BY32" s="2405">
        <f>SUM(BY27:BY31)</f>
        <v>0</v>
      </c>
      <c r="BZ32" s="2406">
        <f>SUM(BZ27:BZ31)</f>
        <v>0</v>
      </c>
      <c r="CA32" s="2401">
        <f>SUM(CA27:CA31)</f>
        <v>0</v>
      </c>
      <c r="CC32" s="2038" t="s">
        <v>106</v>
      </c>
      <c r="CD32" s="2405">
        <f t="shared" ref="CD32:CV32" si="87">SUM(CD27:CD31)</f>
        <v>0</v>
      </c>
      <c r="CE32" s="2408">
        <f t="shared" si="87"/>
        <v>0</v>
      </c>
      <c r="CF32" s="2409">
        <f t="shared" si="87"/>
        <v>0</v>
      </c>
      <c r="CG32" s="963">
        <f t="shared" si="87"/>
        <v>0</v>
      </c>
      <c r="CH32" s="2407">
        <f t="shared" si="87"/>
        <v>0</v>
      </c>
      <c r="CI32" s="2408">
        <f t="shared" si="87"/>
        <v>0</v>
      </c>
      <c r="CJ32" s="2409">
        <f t="shared" si="87"/>
        <v>0</v>
      </c>
      <c r="CK32" s="963">
        <f t="shared" si="87"/>
        <v>0</v>
      </c>
      <c r="CL32" s="2407">
        <f t="shared" si="87"/>
        <v>0</v>
      </c>
      <c r="CM32" s="2408">
        <f t="shared" si="87"/>
        <v>0</v>
      </c>
      <c r="CN32" s="2409">
        <f t="shared" si="87"/>
        <v>0</v>
      </c>
      <c r="CO32" s="963">
        <f t="shared" si="87"/>
        <v>0</v>
      </c>
      <c r="CP32" s="2407">
        <f t="shared" si="87"/>
        <v>0</v>
      </c>
      <c r="CQ32" s="2409">
        <f t="shared" si="87"/>
        <v>0</v>
      </c>
      <c r="CR32" s="963">
        <f t="shared" si="87"/>
        <v>0</v>
      </c>
      <c r="CS32" s="2407">
        <f t="shared" si="87"/>
        <v>0</v>
      </c>
      <c r="CT32" s="2408">
        <f t="shared" si="87"/>
        <v>0</v>
      </c>
      <c r="CU32" s="2409">
        <f t="shared" si="87"/>
        <v>0</v>
      </c>
      <c r="CV32" s="963">
        <f t="shared" si="87"/>
        <v>0</v>
      </c>
      <c r="CW32" s="184"/>
      <c r="CX32" s="2405">
        <f t="shared" ref="CX32:DE32" si="88">SUM(CX27:CX31)</f>
        <v>0</v>
      </c>
      <c r="CY32" s="2408">
        <f t="shared" si="88"/>
        <v>0</v>
      </c>
      <c r="CZ32" s="2409">
        <f t="shared" si="88"/>
        <v>0</v>
      </c>
      <c r="DA32" s="963">
        <f t="shared" si="88"/>
        <v>0</v>
      </c>
      <c r="DB32" s="2407">
        <f t="shared" si="88"/>
        <v>0</v>
      </c>
      <c r="DC32" s="2408">
        <f t="shared" si="88"/>
        <v>0</v>
      </c>
      <c r="DD32" s="2409">
        <f t="shared" si="88"/>
        <v>0</v>
      </c>
      <c r="DE32" s="963">
        <f t="shared" si="88"/>
        <v>0</v>
      </c>
      <c r="DF32" s="184"/>
      <c r="DG32" s="963">
        <f t="shared" si="14"/>
        <v>0</v>
      </c>
      <c r="DH32" s="184"/>
      <c r="DI32" s="2400">
        <f>SUM(DI27:DI31)</f>
        <v>0</v>
      </c>
      <c r="DJ32" s="963">
        <f>SUM(DJ27:DJ31)</f>
        <v>0</v>
      </c>
      <c r="DK32" s="2401">
        <f>SUM(DK27:DK31)</f>
        <v>0</v>
      </c>
      <c r="DM32" s="963">
        <f>SUM(DM27:DM31)</f>
        <v>0</v>
      </c>
      <c r="DO32" s="960" t="str">
        <f t="shared" si="18"/>
        <v>True</v>
      </c>
      <c r="DP32" s="4075" t="str">
        <f>IF($U32=0,"Blanc","")</f>
        <v>Blanc</v>
      </c>
      <c r="DQ32" s="4074" t="str">
        <f t="shared" si="46"/>
        <v>wrong</v>
      </c>
    </row>
    <row r="33" spans="2:121" ht="39.9" customHeight="1" thickBot="1">
      <c r="B33" s="8500" t="s">
        <v>669</v>
      </c>
      <c r="C33" s="8462"/>
      <c r="D33" s="8462"/>
      <c r="E33" s="8462"/>
      <c r="F33" s="8501"/>
      <c r="G33" s="2039"/>
      <c r="H33" s="2405">
        <f t="shared" ref="H33:AV33" si="89">H14+H26</f>
        <v>0</v>
      </c>
      <c r="I33" s="2406">
        <f t="shared" si="89"/>
        <v>0</v>
      </c>
      <c r="J33" s="2407">
        <f t="shared" si="89"/>
        <v>0</v>
      </c>
      <c r="K33" s="2408">
        <f t="shared" si="89"/>
        <v>0</v>
      </c>
      <c r="L33" s="2408">
        <f t="shared" si="89"/>
        <v>0</v>
      </c>
      <c r="M33" s="2409">
        <f t="shared" si="89"/>
        <v>0</v>
      </c>
      <c r="N33" s="2405">
        <f t="shared" si="89"/>
        <v>0</v>
      </c>
      <c r="O33" s="2406">
        <f t="shared" si="89"/>
        <v>0</v>
      </c>
      <c r="P33" s="2407">
        <f t="shared" si="89"/>
        <v>0</v>
      </c>
      <c r="Q33" s="2409">
        <f t="shared" si="89"/>
        <v>0</v>
      </c>
      <c r="R33" s="2405">
        <f t="shared" si="89"/>
        <v>0</v>
      </c>
      <c r="S33" s="2406">
        <f t="shared" si="89"/>
        <v>0</v>
      </c>
      <c r="T33" s="2410">
        <f t="shared" si="89"/>
        <v>0</v>
      </c>
      <c r="U33" s="963">
        <f t="shared" si="89"/>
        <v>0</v>
      </c>
      <c r="V33" s="2405">
        <f t="shared" si="89"/>
        <v>0</v>
      </c>
      <c r="W33" s="2406">
        <f t="shared" si="89"/>
        <v>0</v>
      </c>
      <c r="X33" s="2407">
        <f t="shared" si="89"/>
        <v>0</v>
      </c>
      <c r="Y33" s="2408">
        <f t="shared" si="89"/>
        <v>0</v>
      </c>
      <c r="Z33" s="2409">
        <f t="shared" si="89"/>
        <v>0</v>
      </c>
      <c r="AA33" s="963">
        <f t="shared" si="89"/>
        <v>0</v>
      </c>
      <c r="AB33" s="963">
        <f t="shared" si="89"/>
        <v>0</v>
      </c>
      <c r="AC33" s="2407">
        <f t="shared" si="89"/>
        <v>0</v>
      </c>
      <c r="AD33" s="2408">
        <f t="shared" si="89"/>
        <v>0</v>
      </c>
      <c r="AE33" s="2408">
        <f t="shared" si="89"/>
        <v>0</v>
      </c>
      <c r="AF33" s="2408">
        <f t="shared" si="89"/>
        <v>0</v>
      </c>
      <c r="AG33" s="2409">
        <f t="shared" si="89"/>
        <v>0</v>
      </c>
      <c r="AH33" s="963">
        <f t="shared" si="89"/>
        <v>0</v>
      </c>
      <c r="AI33" s="2407">
        <f t="shared" si="89"/>
        <v>0</v>
      </c>
      <c r="AJ33" s="2408">
        <f t="shared" si="89"/>
        <v>0</v>
      </c>
      <c r="AK33" s="2409">
        <f t="shared" si="89"/>
        <v>0</v>
      </c>
      <c r="AL33" s="2400">
        <f t="shared" si="89"/>
        <v>0</v>
      </c>
      <c r="AM33" s="963">
        <f t="shared" si="89"/>
        <v>0</v>
      </c>
      <c r="AN33" s="2401">
        <f t="shared" si="89"/>
        <v>0</v>
      </c>
      <c r="AO33" s="2407">
        <f t="shared" si="89"/>
        <v>0</v>
      </c>
      <c r="AP33" s="2408">
        <f t="shared" si="89"/>
        <v>0</v>
      </c>
      <c r="AQ33" s="2408">
        <f t="shared" si="89"/>
        <v>0</v>
      </c>
      <c r="AR33" s="2408">
        <f t="shared" si="89"/>
        <v>0</v>
      </c>
      <c r="AS33" s="2409">
        <f t="shared" si="89"/>
        <v>0</v>
      </c>
      <c r="AT33" s="963">
        <f t="shared" si="89"/>
        <v>0</v>
      </c>
      <c r="AU33" s="963">
        <f t="shared" si="89"/>
        <v>0</v>
      </c>
      <c r="AV33" s="184">
        <f t="shared" si="89"/>
        <v>0</v>
      </c>
      <c r="AW33" s="2037" t="s">
        <v>181</v>
      </c>
      <c r="AX33" s="2405">
        <f t="shared" ref="AX33:CB33" si="90">AX14+AX26</f>
        <v>0</v>
      </c>
      <c r="AY33" s="2408">
        <f t="shared" si="90"/>
        <v>0</v>
      </c>
      <c r="AZ33" s="2408">
        <f t="shared" si="90"/>
        <v>0</v>
      </c>
      <c r="BA33" s="2408">
        <f t="shared" si="90"/>
        <v>0</v>
      </c>
      <c r="BB33" s="2408">
        <f t="shared" si="90"/>
        <v>0</v>
      </c>
      <c r="BC33" s="2408">
        <f t="shared" si="90"/>
        <v>0</v>
      </c>
      <c r="BD33" s="2406">
        <f t="shared" si="90"/>
        <v>0</v>
      </c>
      <c r="BE33" s="2405">
        <f t="shared" si="90"/>
        <v>0</v>
      </c>
      <c r="BF33" s="2408">
        <f t="shared" si="90"/>
        <v>0</v>
      </c>
      <c r="BG33" s="2408">
        <f t="shared" si="90"/>
        <v>0</v>
      </c>
      <c r="BH33" s="2408">
        <f t="shared" si="90"/>
        <v>0</v>
      </c>
      <c r="BI33" s="2406">
        <f t="shared" si="90"/>
        <v>0</v>
      </c>
      <c r="BJ33" s="2405">
        <f t="shared" si="90"/>
        <v>0</v>
      </c>
      <c r="BK33" s="2408">
        <f t="shared" si="90"/>
        <v>0</v>
      </c>
      <c r="BL33" s="2406">
        <f t="shared" si="90"/>
        <v>0</v>
      </c>
      <c r="BM33" s="2410">
        <f t="shared" si="90"/>
        <v>0</v>
      </c>
      <c r="BN33" s="963">
        <f t="shared" si="90"/>
        <v>0</v>
      </c>
      <c r="BO33" s="2405">
        <f t="shared" si="90"/>
        <v>0</v>
      </c>
      <c r="BP33" s="2408">
        <f t="shared" si="90"/>
        <v>0</v>
      </c>
      <c r="BQ33" s="2408">
        <f t="shared" si="90"/>
        <v>0</v>
      </c>
      <c r="BR33" s="2408">
        <f t="shared" si="90"/>
        <v>0</v>
      </c>
      <c r="BS33" s="2406">
        <f t="shared" si="90"/>
        <v>0</v>
      </c>
      <c r="BT33" s="2405">
        <f t="shared" si="90"/>
        <v>0</v>
      </c>
      <c r="BU33" s="2408">
        <f t="shared" si="90"/>
        <v>0</v>
      </c>
      <c r="BV33" s="2406">
        <f t="shared" si="90"/>
        <v>0</v>
      </c>
      <c r="BW33" s="2410">
        <f t="shared" si="90"/>
        <v>0</v>
      </c>
      <c r="BX33" s="963">
        <f t="shared" si="90"/>
        <v>0</v>
      </c>
      <c r="BY33" s="2405">
        <f t="shared" si="90"/>
        <v>0</v>
      </c>
      <c r="BZ33" s="2406">
        <f t="shared" si="90"/>
        <v>0</v>
      </c>
      <c r="CA33" s="2401">
        <f t="shared" si="90"/>
        <v>0</v>
      </c>
      <c r="CB33" s="184">
        <f t="shared" si="90"/>
        <v>0</v>
      </c>
      <c r="CC33" s="2038" t="s">
        <v>106</v>
      </c>
      <c r="CD33" s="2405">
        <f t="shared" ref="CD33:CV33" si="91">CD14+CD26</f>
        <v>0</v>
      </c>
      <c r="CE33" s="2408">
        <f t="shared" si="91"/>
        <v>0</v>
      </c>
      <c r="CF33" s="2409">
        <f t="shared" si="91"/>
        <v>0</v>
      </c>
      <c r="CG33" s="963">
        <f t="shared" si="91"/>
        <v>0</v>
      </c>
      <c r="CH33" s="2407">
        <f t="shared" si="91"/>
        <v>0</v>
      </c>
      <c r="CI33" s="2408">
        <f t="shared" si="91"/>
        <v>0</v>
      </c>
      <c r="CJ33" s="2409">
        <f t="shared" si="91"/>
        <v>0</v>
      </c>
      <c r="CK33" s="963">
        <f t="shared" si="91"/>
        <v>0</v>
      </c>
      <c r="CL33" s="2407">
        <f t="shared" si="91"/>
        <v>0</v>
      </c>
      <c r="CM33" s="2408">
        <f t="shared" si="91"/>
        <v>0</v>
      </c>
      <c r="CN33" s="2409">
        <f t="shared" si="91"/>
        <v>0</v>
      </c>
      <c r="CO33" s="963">
        <f t="shared" si="91"/>
        <v>0</v>
      </c>
      <c r="CP33" s="2407">
        <f t="shared" si="91"/>
        <v>0</v>
      </c>
      <c r="CQ33" s="2409">
        <f t="shared" si="91"/>
        <v>0</v>
      </c>
      <c r="CR33" s="963">
        <f t="shared" si="91"/>
        <v>0</v>
      </c>
      <c r="CS33" s="2407">
        <f t="shared" si="91"/>
        <v>0</v>
      </c>
      <c r="CT33" s="2408">
        <f t="shared" si="91"/>
        <v>0</v>
      </c>
      <c r="CU33" s="2409">
        <f t="shared" si="91"/>
        <v>0</v>
      </c>
      <c r="CV33" s="963">
        <f t="shared" si="91"/>
        <v>0</v>
      </c>
      <c r="CW33" s="184"/>
      <c r="CX33" s="2405">
        <f t="shared" ref="CX33:DE33" si="92">CX14+CX26</f>
        <v>0</v>
      </c>
      <c r="CY33" s="2408">
        <f t="shared" si="92"/>
        <v>0</v>
      </c>
      <c r="CZ33" s="2409">
        <f t="shared" si="92"/>
        <v>0</v>
      </c>
      <c r="DA33" s="963">
        <f t="shared" si="92"/>
        <v>0</v>
      </c>
      <c r="DB33" s="2407">
        <f t="shared" si="92"/>
        <v>0</v>
      </c>
      <c r="DC33" s="2408">
        <f t="shared" si="92"/>
        <v>0</v>
      </c>
      <c r="DD33" s="2409">
        <f t="shared" si="92"/>
        <v>0</v>
      </c>
      <c r="DE33" s="963">
        <f t="shared" si="92"/>
        <v>0</v>
      </c>
      <c r="DF33" s="184"/>
      <c r="DG33" s="963">
        <f t="shared" ref="DG33:DM33" si="93">DG14+DG26</f>
        <v>0</v>
      </c>
      <c r="DH33" s="184">
        <f t="shared" si="93"/>
        <v>0</v>
      </c>
      <c r="DI33" s="2400">
        <f t="shared" si="93"/>
        <v>0</v>
      </c>
      <c r="DJ33" s="963">
        <f t="shared" si="93"/>
        <v>0</v>
      </c>
      <c r="DK33" s="2401">
        <f t="shared" si="93"/>
        <v>0</v>
      </c>
      <c r="DL33" s="184">
        <f t="shared" si="93"/>
        <v>0</v>
      </c>
      <c r="DM33" s="963">
        <f t="shared" si="93"/>
        <v>0</v>
      </c>
      <c r="DO33" s="960" t="str">
        <f t="shared" si="18"/>
        <v>True</v>
      </c>
      <c r="DP33" s="4075" t="str">
        <f>IF($U33=0,"Blanc","")</f>
        <v>Blanc</v>
      </c>
      <c r="DQ33" s="4074" t="str">
        <f t="shared" si="46"/>
        <v>wrong</v>
      </c>
    </row>
    <row r="34" spans="2:121" ht="39.9" customHeight="1" thickBot="1">
      <c r="B34" s="8484" t="s">
        <v>670</v>
      </c>
      <c r="C34" s="8485"/>
      <c r="D34" s="8485"/>
      <c r="E34" s="8485"/>
      <c r="F34" s="8486"/>
      <c r="G34" s="2040"/>
      <c r="H34" s="2402">
        <f t="shared" ref="H34:AV34" si="94">H20+H32</f>
        <v>0</v>
      </c>
      <c r="I34" s="973">
        <f t="shared" si="94"/>
        <v>0</v>
      </c>
      <c r="J34" s="2403">
        <f t="shared" si="94"/>
        <v>0</v>
      </c>
      <c r="K34" s="2404">
        <f t="shared" si="94"/>
        <v>0</v>
      </c>
      <c r="L34" s="2404">
        <f t="shared" si="94"/>
        <v>0</v>
      </c>
      <c r="M34" s="975">
        <f t="shared" si="94"/>
        <v>0</v>
      </c>
      <c r="N34" s="2402">
        <f t="shared" si="94"/>
        <v>0</v>
      </c>
      <c r="O34" s="973">
        <f t="shared" si="94"/>
        <v>0</v>
      </c>
      <c r="P34" s="2403">
        <f t="shared" si="94"/>
        <v>0</v>
      </c>
      <c r="Q34" s="975">
        <f t="shared" si="94"/>
        <v>0</v>
      </c>
      <c r="R34" s="2402">
        <f t="shared" si="94"/>
        <v>0</v>
      </c>
      <c r="S34" s="973">
        <f t="shared" si="94"/>
        <v>0</v>
      </c>
      <c r="T34" s="970">
        <f t="shared" si="94"/>
        <v>0</v>
      </c>
      <c r="U34" s="962">
        <f t="shared" si="94"/>
        <v>0</v>
      </c>
      <c r="V34" s="2402">
        <f t="shared" si="94"/>
        <v>0</v>
      </c>
      <c r="W34" s="973">
        <f t="shared" si="94"/>
        <v>0</v>
      </c>
      <c r="X34" s="2403">
        <f t="shared" si="94"/>
        <v>0</v>
      </c>
      <c r="Y34" s="2404">
        <f t="shared" si="94"/>
        <v>0</v>
      </c>
      <c r="Z34" s="975">
        <f t="shared" si="94"/>
        <v>0</v>
      </c>
      <c r="AA34" s="962">
        <f t="shared" si="94"/>
        <v>0</v>
      </c>
      <c r="AB34" s="962">
        <f t="shared" si="94"/>
        <v>0</v>
      </c>
      <c r="AC34" s="2403">
        <f t="shared" si="94"/>
        <v>0</v>
      </c>
      <c r="AD34" s="2404">
        <f t="shared" si="94"/>
        <v>0</v>
      </c>
      <c r="AE34" s="2404">
        <f t="shared" si="94"/>
        <v>0</v>
      </c>
      <c r="AF34" s="2404">
        <f t="shared" si="94"/>
        <v>0</v>
      </c>
      <c r="AG34" s="975">
        <f t="shared" si="94"/>
        <v>0</v>
      </c>
      <c r="AH34" s="962">
        <f t="shared" si="94"/>
        <v>0</v>
      </c>
      <c r="AI34" s="2403">
        <f t="shared" si="94"/>
        <v>0</v>
      </c>
      <c r="AJ34" s="2404">
        <f t="shared" si="94"/>
        <v>0</v>
      </c>
      <c r="AK34" s="975">
        <f t="shared" si="94"/>
        <v>0</v>
      </c>
      <c r="AL34" s="972">
        <f t="shared" si="94"/>
        <v>0</v>
      </c>
      <c r="AM34" s="962">
        <f t="shared" si="94"/>
        <v>0</v>
      </c>
      <c r="AN34" s="964">
        <f t="shared" si="94"/>
        <v>0</v>
      </c>
      <c r="AO34" s="2403">
        <f t="shared" si="94"/>
        <v>0</v>
      </c>
      <c r="AP34" s="2404">
        <f t="shared" si="94"/>
        <v>0</v>
      </c>
      <c r="AQ34" s="2404">
        <f t="shared" si="94"/>
        <v>0</v>
      </c>
      <c r="AR34" s="2404">
        <f t="shared" si="94"/>
        <v>0</v>
      </c>
      <c r="AS34" s="975">
        <f t="shared" si="94"/>
        <v>0</v>
      </c>
      <c r="AT34" s="962">
        <f t="shared" si="94"/>
        <v>0</v>
      </c>
      <c r="AU34" s="962">
        <f t="shared" si="94"/>
        <v>0</v>
      </c>
      <c r="AV34" s="184">
        <f t="shared" si="94"/>
        <v>0</v>
      </c>
      <c r="AW34" s="974" t="s">
        <v>181</v>
      </c>
      <c r="AX34" s="2402">
        <f t="shared" ref="AX34:CB34" si="95">AX20+AX32</f>
        <v>0</v>
      </c>
      <c r="AY34" s="2404">
        <f t="shared" si="95"/>
        <v>0</v>
      </c>
      <c r="AZ34" s="2404">
        <f t="shared" si="95"/>
        <v>0</v>
      </c>
      <c r="BA34" s="2404">
        <f t="shared" si="95"/>
        <v>0</v>
      </c>
      <c r="BB34" s="2404">
        <f t="shared" si="95"/>
        <v>0</v>
      </c>
      <c r="BC34" s="2404">
        <f t="shared" si="95"/>
        <v>0</v>
      </c>
      <c r="BD34" s="973">
        <f t="shared" si="95"/>
        <v>0</v>
      </c>
      <c r="BE34" s="2402">
        <f t="shared" si="95"/>
        <v>0</v>
      </c>
      <c r="BF34" s="2404">
        <f t="shared" si="95"/>
        <v>0</v>
      </c>
      <c r="BG34" s="2404">
        <f t="shared" si="95"/>
        <v>0</v>
      </c>
      <c r="BH34" s="2404">
        <f t="shared" si="95"/>
        <v>0</v>
      </c>
      <c r="BI34" s="973">
        <f t="shared" si="95"/>
        <v>0</v>
      </c>
      <c r="BJ34" s="2402">
        <f t="shared" si="95"/>
        <v>0</v>
      </c>
      <c r="BK34" s="2404">
        <f t="shared" si="95"/>
        <v>0</v>
      </c>
      <c r="BL34" s="973">
        <f t="shared" si="95"/>
        <v>0</v>
      </c>
      <c r="BM34" s="970">
        <f t="shared" si="95"/>
        <v>0</v>
      </c>
      <c r="BN34" s="962">
        <f t="shared" si="95"/>
        <v>0</v>
      </c>
      <c r="BO34" s="2402">
        <f t="shared" si="95"/>
        <v>0</v>
      </c>
      <c r="BP34" s="2404">
        <f t="shared" si="95"/>
        <v>0</v>
      </c>
      <c r="BQ34" s="2404">
        <f t="shared" si="95"/>
        <v>0</v>
      </c>
      <c r="BR34" s="2404">
        <f t="shared" si="95"/>
        <v>0</v>
      </c>
      <c r="BS34" s="973">
        <f t="shared" si="95"/>
        <v>0</v>
      </c>
      <c r="BT34" s="2402">
        <f t="shared" si="95"/>
        <v>0</v>
      </c>
      <c r="BU34" s="2404">
        <f t="shared" si="95"/>
        <v>0</v>
      </c>
      <c r="BV34" s="973">
        <f t="shared" si="95"/>
        <v>0</v>
      </c>
      <c r="BW34" s="970">
        <f t="shared" si="95"/>
        <v>0</v>
      </c>
      <c r="BX34" s="962">
        <f t="shared" si="95"/>
        <v>0</v>
      </c>
      <c r="BY34" s="2402">
        <f t="shared" si="95"/>
        <v>0</v>
      </c>
      <c r="BZ34" s="973">
        <f t="shared" si="95"/>
        <v>0</v>
      </c>
      <c r="CA34" s="964">
        <f t="shared" si="95"/>
        <v>0</v>
      </c>
      <c r="CB34" s="184">
        <f t="shared" si="95"/>
        <v>0</v>
      </c>
      <c r="CC34" s="971" t="s">
        <v>106</v>
      </c>
      <c r="CD34" s="2402">
        <f t="shared" ref="CD34:CV34" si="96">CD20+CD32</f>
        <v>0</v>
      </c>
      <c r="CE34" s="2404">
        <f t="shared" si="96"/>
        <v>0</v>
      </c>
      <c r="CF34" s="975">
        <f t="shared" si="96"/>
        <v>0</v>
      </c>
      <c r="CG34" s="962">
        <f t="shared" si="96"/>
        <v>0</v>
      </c>
      <c r="CH34" s="2403">
        <f t="shared" si="96"/>
        <v>0</v>
      </c>
      <c r="CI34" s="2404">
        <f t="shared" si="96"/>
        <v>0</v>
      </c>
      <c r="CJ34" s="975">
        <f t="shared" si="96"/>
        <v>0</v>
      </c>
      <c r="CK34" s="962">
        <f t="shared" si="96"/>
        <v>0</v>
      </c>
      <c r="CL34" s="2403">
        <f t="shared" si="96"/>
        <v>0</v>
      </c>
      <c r="CM34" s="2404">
        <f t="shared" si="96"/>
        <v>0</v>
      </c>
      <c r="CN34" s="975">
        <f t="shared" si="96"/>
        <v>0</v>
      </c>
      <c r="CO34" s="962">
        <f t="shared" si="96"/>
        <v>0</v>
      </c>
      <c r="CP34" s="2403">
        <f t="shared" si="96"/>
        <v>0</v>
      </c>
      <c r="CQ34" s="975">
        <f t="shared" si="96"/>
        <v>0</v>
      </c>
      <c r="CR34" s="962">
        <f t="shared" si="96"/>
        <v>0</v>
      </c>
      <c r="CS34" s="2403">
        <f t="shared" si="96"/>
        <v>0</v>
      </c>
      <c r="CT34" s="2404">
        <f t="shared" si="96"/>
        <v>0</v>
      </c>
      <c r="CU34" s="975">
        <f t="shared" si="96"/>
        <v>0</v>
      </c>
      <c r="CV34" s="962">
        <f t="shared" si="96"/>
        <v>0</v>
      </c>
      <c r="CW34" s="184"/>
      <c r="CX34" s="2402">
        <f t="shared" ref="CX34:DE34" si="97">CX20+CX32</f>
        <v>0</v>
      </c>
      <c r="CY34" s="2404">
        <f t="shared" si="97"/>
        <v>0</v>
      </c>
      <c r="CZ34" s="975">
        <f t="shared" si="97"/>
        <v>0</v>
      </c>
      <c r="DA34" s="962">
        <f t="shared" si="97"/>
        <v>0</v>
      </c>
      <c r="DB34" s="2403">
        <f t="shared" si="97"/>
        <v>0</v>
      </c>
      <c r="DC34" s="2404">
        <f t="shared" si="97"/>
        <v>0</v>
      </c>
      <c r="DD34" s="975">
        <f t="shared" si="97"/>
        <v>0</v>
      </c>
      <c r="DE34" s="962">
        <f t="shared" si="97"/>
        <v>0</v>
      </c>
      <c r="DF34" s="184"/>
      <c r="DG34" s="962">
        <f t="shared" ref="DG34:DM34" si="98">DG20+DG32</f>
        <v>0</v>
      </c>
      <c r="DH34" s="184">
        <f t="shared" si="98"/>
        <v>0</v>
      </c>
      <c r="DI34" s="972">
        <f t="shared" si="98"/>
        <v>0</v>
      </c>
      <c r="DJ34" s="962">
        <f t="shared" si="98"/>
        <v>0</v>
      </c>
      <c r="DK34" s="964">
        <f t="shared" si="98"/>
        <v>0</v>
      </c>
      <c r="DL34" s="184">
        <f t="shared" si="98"/>
        <v>0</v>
      </c>
      <c r="DM34" s="962">
        <f t="shared" si="98"/>
        <v>0</v>
      </c>
      <c r="DO34" s="960" t="str">
        <f t="shared" si="18"/>
        <v>True</v>
      </c>
      <c r="DP34" s="4075" t="str">
        <f t="shared" ref="DP34:DP35" si="99">IF($U34=0,"Blanc","")</f>
        <v>Blanc</v>
      </c>
      <c r="DQ34" s="4074" t="str">
        <f t="shared" si="46"/>
        <v>wrong</v>
      </c>
    </row>
    <row r="35" spans="2:121" ht="39.9" customHeight="1" thickBot="1">
      <c r="B35" s="8484" t="s">
        <v>239</v>
      </c>
      <c r="C35" s="8485"/>
      <c r="D35" s="8485"/>
      <c r="E35" s="8485"/>
      <c r="F35" s="8486"/>
      <c r="G35" s="2040"/>
      <c r="H35" s="2411">
        <f t="shared" ref="H35:AU35" si="100">H14+H20+H26+H32</f>
        <v>0</v>
      </c>
      <c r="I35" s="2412">
        <f t="shared" si="100"/>
        <v>0</v>
      </c>
      <c r="J35" s="2413">
        <f t="shared" si="100"/>
        <v>0</v>
      </c>
      <c r="K35" s="2414">
        <f t="shared" si="100"/>
        <v>0</v>
      </c>
      <c r="L35" s="2414">
        <f t="shared" si="100"/>
        <v>0</v>
      </c>
      <c r="M35" s="2415">
        <f t="shared" si="100"/>
        <v>0</v>
      </c>
      <c r="N35" s="2411">
        <f t="shared" si="100"/>
        <v>0</v>
      </c>
      <c r="O35" s="2412">
        <f t="shared" si="100"/>
        <v>0</v>
      </c>
      <c r="P35" s="2413">
        <f t="shared" si="100"/>
        <v>0</v>
      </c>
      <c r="Q35" s="2415">
        <f t="shared" si="100"/>
        <v>0</v>
      </c>
      <c r="R35" s="2411">
        <f t="shared" si="100"/>
        <v>0</v>
      </c>
      <c r="S35" s="2412">
        <f t="shared" si="100"/>
        <v>0</v>
      </c>
      <c r="T35" s="2417">
        <f t="shared" si="100"/>
        <v>0</v>
      </c>
      <c r="U35" s="2416">
        <f t="shared" si="100"/>
        <v>0</v>
      </c>
      <c r="V35" s="2411">
        <f t="shared" si="100"/>
        <v>0</v>
      </c>
      <c r="W35" s="2412">
        <f t="shared" si="100"/>
        <v>0</v>
      </c>
      <c r="X35" s="2413">
        <f t="shared" si="100"/>
        <v>0</v>
      </c>
      <c r="Y35" s="2414">
        <f t="shared" si="100"/>
        <v>0</v>
      </c>
      <c r="Z35" s="2415">
        <f t="shared" si="100"/>
        <v>0</v>
      </c>
      <c r="AA35" s="2416">
        <f t="shared" si="100"/>
        <v>0</v>
      </c>
      <c r="AB35" s="2416">
        <f t="shared" si="100"/>
        <v>0</v>
      </c>
      <c r="AC35" s="2413">
        <f t="shared" si="100"/>
        <v>0</v>
      </c>
      <c r="AD35" s="2414">
        <f t="shared" si="100"/>
        <v>0</v>
      </c>
      <c r="AE35" s="2414">
        <f t="shared" si="100"/>
        <v>0</v>
      </c>
      <c r="AF35" s="2414">
        <f t="shared" si="100"/>
        <v>0</v>
      </c>
      <c r="AG35" s="2415">
        <f t="shared" si="100"/>
        <v>0</v>
      </c>
      <c r="AH35" s="2416">
        <f t="shared" si="100"/>
        <v>0</v>
      </c>
      <c r="AI35" s="2413">
        <f t="shared" si="100"/>
        <v>0</v>
      </c>
      <c r="AJ35" s="2414">
        <f t="shared" si="100"/>
        <v>0</v>
      </c>
      <c r="AK35" s="2415">
        <f t="shared" si="100"/>
        <v>0</v>
      </c>
      <c r="AL35" s="2419">
        <f t="shared" si="100"/>
        <v>0</v>
      </c>
      <c r="AM35" s="2416">
        <f t="shared" si="100"/>
        <v>0</v>
      </c>
      <c r="AN35" s="2418">
        <f t="shared" si="100"/>
        <v>0</v>
      </c>
      <c r="AO35" s="2413">
        <f t="shared" si="100"/>
        <v>0</v>
      </c>
      <c r="AP35" s="2414">
        <f t="shared" si="100"/>
        <v>0</v>
      </c>
      <c r="AQ35" s="2414">
        <f t="shared" si="100"/>
        <v>0</v>
      </c>
      <c r="AR35" s="2414">
        <f t="shared" si="100"/>
        <v>0</v>
      </c>
      <c r="AS35" s="2415">
        <f t="shared" si="100"/>
        <v>0</v>
      </c>
      <c r="AT35" s="2416">
        <f t="shared" si="100"/>
        <v>0</v>
      </c>
      <c r="AU35" s="2416">
        <f t="shared" si="100"/>
        <v>0</v>
      </c>
      <c r="AV35" s="184"/>
      <c r="AW35" s="2041" t="s">
        <v>240</v>
      </c>
      <c r="AX35" s="2411">
        <f t="shared" ref="AX35:CA35" si="101">AX14+AX20+AX26+AX32</f>
        <v>0</v>
      </c>
      <c r="AY35" s="2414">
        <f t="shared" si="101"/>
        <v>0</v>
      </c>
      <c r="AZ35" s="2414">
        <f t="shared" si="101"/>
        <v>0</v>
      </c>
      <c r="BA35" s="2414">
        <f t="shared" si="101"/>
        <v>0</v>
      </c>
      <c r="BB35" s="2414">
        <f t="shared" si="101"/>
        <v>0</v>
      </c>
      <c r="BC35" s="2414">
        <f t="shared" si="101"/>
        <v>0</v>
      </c>
      <c r="BD35" s="2412">
        <f t="shared" si="101"/>
        <v>0</v>
      </c>
      <c r="BE35" s="2411">
        <f t="shared" si="101"/>
        <v>0</v>
      </c>
      <c r="BF35" s="2414">
        <f t="shared" si="101"/>
        <v>0</v>
      </c>
      <c r="BG35" s="2414">
        <f t="shared" si="101"/>
        <v>0</v>
      </c>
      <c r="BH35" s="2414">
        <f t="shared" si="101"/>
        <v>0</v>
      </c>
      <c r="BI35" s="2412">
        <f t="shared" si="101"/>
        <v>0</v>
      </c>
      <c r="BJ35" s="2411">
        <f t="shared" si="101"/>
        <v>0</v>
      </c>
      <c r="BK35" s="2414">
        <f t="shared" si="101"/>
        <v>0</v>
      </c>
      <c r="BL35" s="2412">
        <f t="shared" si="101"/>
        <v>0</v>
      </c>
      <c r="BM35" s="2417">
        <f t="shared" si="101"/>
        <v>0</v>
      </c>
      <c r="BN35" s="2416">
        <f t="shared" si="101"/>
        <v>0</v>
      </c>
      <c r="BO35" s="2411">
        <f t="shared" si="101"/>
        <v>0</v>
      </c>
      <c r="BP35" s="2414">
        <f t="shared" si="101"/>
        <v>0</v>
      </c>
      <c r="BQ35" s="2414">
        <f t="shared" si="101"/>
        <v>0</v>
      </c>
      <c r="BR35" s="2414">
        <f t="shared" si="101"/>
        <v>0</v>
      </c>
      <c r="BS35" s="2412">
        <f t="shared" si="101"/>
        <v>0</v>
      </c>
      <c r="BT35" s="2411">
        <f t="shared" si="101"/>
        <v>0</v>
      </c>
      <c r="BU35" s="2414">
        <f t="shared" si="101"/>
        <v>0</v>
      </c>
      <c r="BV35" s="2412">
        <f t="shared" si="101"/>
        <v>0</v>
      </c>
      <c r="BW35" s="2417">
        <f t="shared" si="101"/>
        <v>0</v>
      </c>
      <c r="BX35" s="2416">
        <f t="shared" si="101"/>
        <v>0</v>
      </c>
      <c r="BY35" s="2411">
        <f t="shared" si="101"/>
        <v>0</v>
      </c>
      <c r="BZ35" s="2412">
        <f t="shared" si="101"/>
        <v>0</v>
      </c>
      <c r="CA35" s="2418">
        <f t="shared" si="101"/>
        <v>0</v>
      </c>
      <c r="CC35" s="2042" t="s">
        <v>240</v>
      </c>
      <c r="CD35" s="2411">
        <f t="shared" ref="CD35:CV35" si="102">CD14+CD20+CD26+CD32</f>
        <v>0</v>
      </c>
      <c r="CE35" s="2414">
        <f t="shared" si="102"/>
        <v>0</v>
      </c>
      <c r="CF35" s="2415">
        <f t="shared" si="102"/>
        <v>0</v>
      </c>
      <c r="CG35" s="2416">
        <f t="shared" si="102"/>
        <v>0</v>
      </c>
      <c r="CH35" s="2413">
        <f t="shared" si="102"/>
        <v>0</v>
      </c>
      <c r="CI35" s="2414">
        <f t="shared" si="102"/>
        <v>0</v>
      </c>
      <c r="CJ35" s="2415">
        <f t="shared" si="102"/>
        <v>0</v>
      </c>
      <c r="CK35" s="2416">
        <f t="shared" si="102"/>
        <v>0</v>
      </c>
      <c r="CL35" s="2413">
        <f t="shared" si="102"/>
        <v>0</v>
      </c>
      <c r="CM35" s="2414">
        <f t="shared" si="102"/>
        <v>0</v>
      </c>
      <c r="CN35" s="2415">
        <f t="shared" si="102"/>
        <v>0</v>
      </c>
      <c r="CO35" s="2416">
        <f t="shared" si="102"/>
        <v>0</v>
      </c>
      <c r="CP35" s="2413">
        <f t="shared" si="102"/>
        <v>0</v>
      </c>
      <c r="CQ35" s="2415">
        <f t="shared" si="102"/>
        <v>0</v>
      </c>
      <c r="CR35" s="2416">
        <f t="shared" si="102"/>
        <v>0</v>
      </c>
      <c r="CS35" s="2413">
        <f t="shared" si="102"/>
        <v>0</v>
      </c>
      <c r="CT35" s="2414">
        <f t="shared" si="102"/>
        <v>0</v>
      </c>
      <c r="CU35" s="2415">
        <f t="shared" si="102"/>
        <v>0</v>
      </c>
      <c r="CV35" s="2416">
        <f t="shared" si="102"/>
        <v>0</v>
      </c>
      <c r="CW35" s="184"/>
      <c r="CX35" s="2411">
        <f t="shared" ref="CX35:DE35" si="103">CX14+CX20+CX26+CX32</f>
        <v>0</v>
      </c>
      <c r="CY35" s="2414">
        <f t="shared" si="103"/>
        <v>0</v>
      </c>
      <c r="CZ35" s="2415">
        <f t="shared" si="103"/>
        <v>0</v>
      </c>
      <c r="DA35" s="2416">
        <f t="shared" si="103"/>
        <v>0</v>
      </c>
      <c r="DB35" s="2413">
        <f t="shared" si="103"/>
        <v>0</v>
      </c>
      <c r="DC35" s="2414">
        <f t="shared" si="103"/>
        <v>0</v>
      </c>
      <c r="DD35" s="2415">
        <f t="shared" si="103"/>
        <v>0</v>
      </c>
      <c r="DE35" s="2416">
        <f t="shared" si="103"/>
        <v>0</v>
      </c>
      <c r="DF35" s="184"/>
      <c r="DG35" s="2416">
        <f>DG14+DG20+DG26+DG32</f>
        <v>0</v>
      </c>
      <c r="DH35" s="184"/>
      <c r="DI35" s="2419">
        <f>DI14+DI20+DI26+DI32</f>
        <v>0</v>
      </c>
      <c r="DJ35" s="2416">
        <f>DJ14+DJ20+DJ26+DJ32</f>
        <v>0</v>
      </c>
      <c r="DK35" s="2418">
        <f>DK14+DK20+DK26+DK32</f>
        <v>0</v>
      </c>
      <c r="DM35" s="2416">
        <f>DM14+DM20+DM26+DM32</f>
        <v>0</v>
      </c>
      <c r="DO35" s="2464" t="str">
        <f t="shared" si="18"/>
        <v>True</v>
      </c>
      <c r="DP35" s="4075" t="str">
        <f t="shared" si="99"/>
        <v>Blanc</v>
      </c>
      <c r="DQ35" s="4074" t="str">
        <f t="shared" si="46"/>
        <v>wrong</v>
      </c>
    </row>
    <row r="36" spans="2:121" ht="39.9" customHeight="1">
      <c r="B36" s="8502" t="s">
        <v>241</v>
      </c>
      <c r="C36" s="8504" t="s">
        <v>1215</v>
      </c>
      <c r="D36" s="8504" t="s">
        <v>1211</v>
      </c>
      <c r="E36" s="8502" t="s">
        <v>235</v>
      </c>
      <c r="F36" s="8506" t="s">
        <v>236</v>
      </c>
      <c r="G36" s="251" t="s">
        <v>1213</v>
      </c>
      <c r="H36" s="206"/>
      <c r="I36" s="209"/>
      <c r="J36" s="210"/>
      <c r="K36" s="208"/>
      <c r="L36" s="208"/>
      <c r="M36" s="207"/>
      <c r="N36" s="206"/>
      <c r="O36" s="209"/>
      <c r="P36" s="210"/>
      <c r="Q36" s="207"/>
      <c r="R36" s="206"/>
      <c r="S36" s="209"/>
      <c r="T36" s="2393"/>
      <c r="U36" s="2446">
        <f t="shared" ref="U36:U40" si="104">SUM(H36:P36,S36:T36)-R36</f>
        <v>0</v>
      </c>
      <c r="V36" s="206"/>
      <c r="W36" s="209"/>
      <c r="X36" s="955"/>
      <c r="Y36" s="208"/>
      <c r="Z36" s="207"/>
      <c r="AA36" s="2448">
        <f t="shared" ref="AA36:AA40" si="105">SUM(X36:Z36)</f>
        <v>0</v>
      </c>
      <c r="AB36" s="212"/>
      <c r="AC36" s="210"/>
      <c r="AD36" s="208"/>
      <c r="AE36" s="208"/>
      <c r="AF36" s="208"/>
      <c r="AG36" s="207"/>
      <c r="AH36" s="2448">
        <f t="shared" ref="AH36:AH40" si="106">SUM(AC36:AG36)</f>
        <v>0</v>
      </c>
      <c r="AI36" s="210"/>
      <c r="AJ36" s="208"/>
      <c r="AK36" s="207"/>
      <c r="AL36" s="2449">
        <f t="shared" ref="AL36:AL40" si="107">SUM(AI36:AK36)</f>
        <v>0</v>
      </c>
      <c r="AM36" s="211"/>
      <c r="AN36" s="2451">
        <f t="shared" ref="AN36:AN40" si="108">AM36+AL36+AH36+AB36+AA36</f>
        <v>0</v>
      </c>
      <c r="AO36" s="210"/>
      <c r="AP36" s="208"/>
      <c r="AQ36" s="208"/>
      <c r="AR36" s="208"/>
      <c r="AS36" s="207"/>
      <c r="AT36" s="2453">
        <f>SUM(AO36:AS36)</f>
        <v>0</v>
      </c>
      <c r="AU36" s="213"/>
      <c r="AV36" s="184"/>
      <c r="AW36" s="251" t="s">
        <v>1213</v>
      </c>
      <c r="AX36" s="206"/>
      <c r="AY36" s="208"/>
      <c r="AZ36" s="208"/>
      <c r="BA36" s="208"/>
      <c r="BB36" s="208"/>
      <c r="BC36" s="208"/>
      <c r="BD36" s="209"/>
      <c r="BE36" s="206"/>
      <c r="BF36" s="208"/>
      <c r="BG36" s="208"/>
      <c r="BH36" s="208"/>
      <c r="BI36" s="209"/>
      <c r="BJ36" s="206"/>
      <c r="BK36" s="208"/>
      <c r="BL36" s="209"/>
      <c r="BM36" s="954"/>
      <c r="BN36" s="211"/>
      <c r="BO36" s="206"/>
      <c r="BP36" s="208"/>
      <c r="BQ36" s="208"/>
      <c r="BR36" s="208"/>
      <c r="BS36" s="209"/>
      <c r="BT36" s="206"/>
      <c r="BU36" s="208"/>
      <c r="BV36" s="209"/>
      <c r="BW36" s="954"/>
      <c r="BX36" s="2454">
        <f t="shared" si="5"/>
        <v>0</v>
      </c>
      <c r="BY36" s="206"/>
      <c r="BZ36" s="209"/>
      <c r="CA36" s="956"/>
      <c r="CC36" s="251" t="s">
        <v>1213</v>
      </c>
      <c r="CD36" s="206"/>
      <c r="CE36" s="208"/>
      <c r="CF36" s="207"/>
      <c r="CG36" s="2454">
        <f t="shared" ref="CG36:CG40" si="109">SUM(CD36:CF36)</f>
        <v>0</v>
      </c>
      <c r="CH36" s="210"/>
      <c r="CI36" s="208"/>
      <c r="CJ36" s="207"/>
      <c r="CK36" s="2454">
        <f t="shared" ref="CK36:CK40" si="110">SUM(CH36:CJ36)</f>
        <v>0</v>
      </c>
      <c r="CL36" s="210"/>
      <c r="CM36" s="208"/>
      <c r="CN36" s="207"/>
      <c r="CO36" s="2454">
        <f t="shared" ref="CO36:CO40" si="111">SUM(CL36:CN36)</f>
        <v>0</v>
      </c>
      <c r="CP36" s="210"/>
      <c r="CQ36" s="207"/>
      <c r="CR36" s="2454">
        <f t="shared" ref="CR36:CR40" si="112">SUM(CP36:CQ36)</f>
        <v>0</v>
      </c>
      <c r="CS36" s="2434">
        <f t="shared" ref="CS36:CU40" si="113">CX36+DB36</f>
        <v>0</v>
      </c>
      <c r="CT36" s="2432">
        <f t="shared" si="113"/>
        <v>0</v>
      </c>
      <c r="CU36" s="2433">
        <f t="shared" si="113"/>
        <v>0</v>
      </c>
      <c r="CV36" s="2454">
        <f t="shared" ref="CV36:CV40" si="114">SUM(CS36:CU36)</f>
        <v>0</v>
      </c>
      <c r="CW36" s="184"/>
      <c r="CX36" s="206"/>
      <c r="CY36" s="208"/>
      <c r="CZ36" s="207"/>
      <c r="DA36" s="2460">
        <f t="shared" ref="DA36:DA40" si="115">SUM(CX36:CZ36)</f>
        <v>0</v>
      </c>
      <c r="DB36" s="210"/>
      <c r="DC36" s="208"/>
      <c r="DD36" s="207"/>
      <c r="DE36" s="2460">
        <f t="shared" ref="DE36:DE40" si="116">SUM(DB36:DD36)</f>
        <v>0</v>
      </c>
      <c r="DF36" s="184"/>
      <c r="DG36" s="2454">
        <f t="shared" ref="DG36:DG47" si="117">SUM(CV36,CR36,CO36,CK36,CG36)</f>
        <v>0</v>
      </c>
      <c r="DH36" s="184"/>
      <c r="DI36" s="2394">
        <f t="shared" ref="DI36:DJ40" si="118">CD36+CH36+CL36+CP36+CS36</f>
        <v>0</v>
      </c>
      <c r="DJ36" s="2395">
        <f t="shared" si="118"/>
        <v>0</v>
      </c>
      <c r="DK36" s="2396">
        <f t="shared" ref="DK36:DK40" si="119">CF36+CJ36+CN36+CU36</f>
        <v>0</v>
      </c>
      <c r="DM36" s="2395">
        <f t="shared" ref="DM36:DM40" si="120">SUM(DI36:DK36)</f>
        <v>0</v>
      </c>
      <c r="DO36" s="2465" t="str">
        <f t="shared" si="18"/>
        <v>True</v>
      </c>
      <c r="DP36" s="4073"/>
    </row>
    <row r="37" spans="2:121" ht="39.9" customHeight="1">
      <c r="B37" s="8502"/>
      <c r="C37" s="8504"/>
      <c r="D37" s="8504"/>
      <c r="E37" s="8502"/>
      <c r="F37" s="8506"/>
      <c r="G37" s="251" t="s">
        <v>666</v>
      </c>
      <c r="H37" s="206"/>
      <c r="I37" s="209"/>
      <c r="J37" s="210"/>
      <c r="K37" s="208"/>
      <c r="L37" s="208"/>
      <c r="M37" s="207"/>
      <c r="N37" s="206"/>
      <c r="O37" s="209"/>
      <c r="P37" s="210"/>
      <c r="Q37" s="207"/>
      <c r="R37" s="206"/>
      <c r="S37" s="209"/>
      <c r="T37" s="2393"/>
      <c r="U37" s="2446">
        <f t="shared" si="104"/>
        <v>0</v>
      </c>
      <c r="V37" s="206"/>
      <c r="W37" s="209"/>
      <c r="X37" s="955"/>
      <c r="Y37" s="208"/>
      <c r="Z37" s="207"/>
      <c r="AA37" s="2448">
        <f t="shared" si="105"/>
        <v>0</v>
      </c>
      <c r="AB37" s="212"/>
      <c r="AC37" s="210"/>
      <c r="AD37" s="208"/>
      <c r="AE37" s="208"/>
      <c r="AF37" s="208"/>
      <c r="AG37" s="207"/>
      <c r="AH37" s="2448">
        <f t="shared" si="106"/>
        <v>0</v>
      </c>
      <c r="AI37" s="210"/>
      <c r="AJ37" s="208"/>
      <c r="AK37" s="207"/>
      <c r="AL37" s="2449">
        <f t="shared" si="107"/>
        <v>0</v>
      </c>
      <c r="AM37" s="211"/>
      <c r="AN37" s="2451">
        <f t="shared" si="108"/>
        <v>0</v>
      </c>
      <c r="AO37" s="210"/>
      <c r="AP37" s="208"/>
      <c r="AQ37" s="208"/>
      <c r="AR37" s="208"/>
      <c r="AS37" s="207"/>
      <c r="AT37" s="2453">
        <f t="shared" ref="AT37:AT40" si="121">SUM(AO37:AS37)</f>
        <v>0</v>
      </c>
      <c r="AU37" s="213"/>
      <c r="AV37" s="184"/>
      <c r="AW37" s="251" t="s">
        <v>666</v>
      </c>
      <c r="AX37" s="206"/>
      <c r="AY37" s="208"/>
      <c r="AZ37" s="208"/>
      <c r="BA37" s="208"/>
      <c r="BB37" s="208"/>
      <c r="BC37" s="208"/>
      <c r="BD37" s="209"/>
      <c r="BE37" s="206"/>
      <c r="BF37" s="208"/>
      <c r="BG37" s="208"/>
      <c r="BH37" s="208"/>
      <c r="BI37" s="209"/>
      <c r="BJ37" s="206"/>
      <c r="BK37" s="208"/>
      <c r="BL37" s="209"/>
      <c r="BM37" s="954"/>
      <c r="BN37" s="211"/>
      <c r="BO37" s="206"/>
      <c r="BP37" s="208"/>
      <c r="BQ37" s="208"/>
      <c r="BR37" s="208"/>
      <c r="BS37" s="209"/>
      <c r="BT37" s="206"/>
      <c r="BU37" s="208"/>
      <c r="BV37" s="209"/>
      <c r="BW37" s="954"/>
      <c r="BX37" s="2454">
        <f t="shared" si="5"/>
        <v>0</v>
      </c>
      <c r="BY37" s="206"/>
      <c r="BZ37" s="209"/>
      <c r="CA37" s="956"/>
      <c r="CC37" s="251" t="s">
        <v>666</v>
      </c>
      <c r="CD37" s="206"/>
      <c r="CE37" s="208"/>
      <c r="CF37" s="207"/>
      <c r="CG37" s="2454">
        <f t="shared" si="109"/>
        <v>0</v>
      </c>
      <c r="CH37" s="210"/>
      <c r="CI37" s="208"/>
      <c r="CJ37" s="207"/>
      <c r="CK37" s="2454">
        <f t="shared" si="110"/>
        <v>0</v>
      </c>
      <c r="CL37" s="210"/>
      <c r="CM37" s="208"/>
      <c r="CN37" s="207"/>
      <c r="CO37" s="2454">
        <f t="shared" si="111"/>
        <v>0</v>
      </c>
      <c r="CP37" s="210"/>
      <c r="CQ37" s="207"/>
      <c r="CR37" s="2454">
        <f t="shared" si="112"/>
        <v>0</v>
      </c>
      <c r="CS37" s="2434">
        <f t="shared" si="113"/>
        <v>0</v>
      </c>
      <c r="CT37" s="2432">
        <f t="shared" si="113"/>
        <v>0</v>
      </c>
      <c r="CU37" s="2433">
        <f t="shared" si="113"/>
        <v>0</v>
      </c>
      <c r="CV37" s="2454">
        <f t="shared" si="114"/>
        <v>0</v>
      </c>
      <c r="CW37" s="184"/>
      <c r="CX37" s="206"/>
      <c r="CY37" s="208"/>
      <c r="CZ37" s="207"/>
      <c r="DA37" s="2460">
        <f t="shared" si="115"/>
        <v>0</v>
      </c>
      <c r="DB37" s="210"/>
      <c r="DC37" s="208"/>
      <c r="DD37" s="207"/>
      <c r="DE37" s="2460">
        <f t="shared" si="116"/>
        <v>0</v>
      </c>
      <c r="DF37" s="184"/>
      <c r="DG37" s="2454">
        <f t="shared" si="117"/>
        <v>0</v>
      </c>
      <c r="DH37" s="184"/>
      <c r="DI37" s="2394">
        <f t="shared" si="118"/>
        <v>0</v>
      </c>
      <c r="DJ37" s="2395">
        <f t="shared" si="118"/>
        <v>0</v>
      </c>
      <c r="DK37" s="2396">
        <f t="shared" si="119"/>
        <v>0</v>
      </c>
      <c r="DM37" s="2395">
        <f t="shared" si="120"/>
        <v>0</v>
      </c>
      <c r="DO37" s="2462" t="str">
        <f t="shared" si="18"/>
        <v>True</v>
      </c>
      <c r="DP37" s="4073"/>
    </row>
    <row r="38" spans="2:121" ht="39.9" customHeight="1">
      <c r="B38" s="8502"/>
      <c r="C38" s="8504"/>
      <c r="D38" s="8504"/>
      <c r="E38" s="8502"/>
      <c r="F38" s="8506"/>
      <c r="G38" s="251" t="s">
        <v>667</v>
      </c>
      <c r="H38" s="206"/>
      <c r="I38" s="209"/>
      <c r="J38" s="210"/>
      <c r="K38" s="208"/>
      <c r="L38" s="208"/>
      <c r="M38" s="207"/>
      <c r="N38" s="206"/>
      <c r="O38" s="209"/>
      <c r="P38" s="210"/>
      <c r="Q38" s="207"/>
      <c r="R38" s="206"/>
      <c r="S38" s="209"/>
      <c r="T38" s="2393"/>
      <c r="U38" s="2446">
        <f t="shared" si="104"/>
        <v>0</v>
      </c>
      <c r="V38" s="206"/>
      <c r="W38" s="209"/>
      <c r="X38" s="955"/>
      <c r="Y38" s="208"/>
      <c r="Z38" s="207"/>
      <c r="AA38" s="2448">
        <f t="shared" si="105"/>
        <v>0</v>
      </c>
      <c r="AB38" s="212"/>
      <c r="AC38" s="210"/>
      <c r="AD38" s="208"/>
      <c r="AE38" s="208"/>
      <c r="AF38" s="208"/>
      <c r="AG38" s="207"/>
      <c r="AH38" s="2448">
        <f t="shared" si="106"/>
        <v>0</v>
      </c>
      <c r="AI38" s="210"/>
      <c r="AJ38" s="208"/>
      <c r="AK38" s="207"/>
      <c r="AL38" s="2449">
        <f t="shared" si="107"/>
        <v>0</v>
      </c>
      <c r="AM38" s="211"/>
      <c r="AN38" s="2451">
        <f t="shared" si="108"/>
        <v>0</v>
      </c>
      <c r="AO38" s="210"/>
      <c r="AP38" s="208"/>
      <c r="AQ38" s="208"/>
      <c r="AR38" s="208"/>
      <c r="AS38" s="207"/>
      <c r="AT38" s="2453">
        <f t="shared" si="121"/>
        <v>0</v>
      </c>
      <c r="AU38" s="213"/>
      <c r="AV38" s="184"/>
      <c r="AW38" s="251" t="s">
        <v>667</v>
      </c>
      <c r="AX38" s="206"/>
      <c r="AY38" s="208"/>
      <c r="AZ38" s="208"/>
      <c r="BA38" s="208"/>
      <c r="BB38" s="208"/>
      <c r="BC38" s="208"/>
      <c r="BD38" s="209"/>
      <c r="BE38" s="206"/>
      <c r="BF38" s="208"/>
      <c r="BG38" s="208"/>
      <c r="BH38" s="208"/>
      <c r="BI38" s="209"/>
      <c r="BJ38" s="206"/>
      <c r="BK38" s="208"/>
      <c r="BL38" s="209"/>
      <c r="BM38" s="954"/>
      <c r="BN38" s="211"/>
      <c r="BO38" s="206"/>
      <c r="BP38" s="208"/>
      <c r="BQ38" s="208"/>
      <c r="BR38" s="208"/>
      <c r="BS38" s="209"/>
      <c r="BT38" s="206"/>
      <c r="BU38" s="208"/>
      <c r="BV38" s="209"/>
      <c r="BW38" s="954"/>
      <c r="BX38" s="2454">
        <f t="shared" si="5"/>
        <v>0</v>
      </c>
      <c r="BY38" s="206"/>
      <c r="BZ38" s="209"/>
      <c r="CA38" s="956"/>
      <c r="CC38" s="251" t="s">
        <v>667</v>
      </c>
      <c r="CD38" s="206"/>
      <c r="CE38" s="208"/>
      <c r="CF38" s="207"/>
      <c r="CG38" s="2454">
        <f t="shared" si="109"/>
        <v>0</v>
      </c>
      <c r="CH38" s="210"/>
      <c r="CI38" s="208"/>
      <c r="CJ38" s="207"/>
      <c r="CK38" s="2454">
        <f t="shared" si="110"/>
        <v>0</v>
      </c>
      <c r="CL38" s="210"/>
      <c r="CM38" s="208"/>
      <c r="CN38" s="207"/>
      <c r="CO38" s="2454">
        <f t="shared" si="111"/>
        <v>0</v>
      </c>
      <c r="CP38" s="210"/>
      <c r="CQ38" s="207"/>
      <c r="CR38" s="2454">
        <f t="shared" si="112"/>
        <v>0</v>
      </c>
      <c r="CS38" s="2434">
        <f t="shared" si="113"/>
        <v>0</v>
      </c>
      <c r="CT38" s="2432">
        <f t="shared" si="113"/>
        <v>0</v>
      </c>
      <c r="CU38" s="2433">
        <f t="shared" si="113"/>
        <v>0</v>
      </c>
      <c r="CV38" s="2454">
        <f t="shared" si="114"/>
        <v>0</v>
      </c>
      <c r="CW38" s="184"/>
      <c r="CX38" s="206"/>
      <c r="CY38" s="208"/>
      <c r="CZ38" s="207"/>
      <c r="DA38" s="2460">
        <f t="shared" si="115"/>
        <v>0</v>
      </c>
      <c r="DB38" s="210"/>
      <c r="DC38" s="208"/>
      <c r="DD38" s="207"/>
      <c r="DE38" s="2460">
        <f t="shared" si="116"/>
        <v>0</v>
      </c>
      <c r="DF38" s="184"/>
      <c r="DG38" s="2454">
        <f t="shared" si="117"/>
        <v>0</v>
      </c>
      <c r="DH38" s="184"/>
      <c r="DI38" s="2394">
        <f t="shared" si="118"/>
        <v>0</v>
      </c>
      <c r="DJ38" s="2395">
        <f t="shared" si="118"/>
        <v>0</v>
      </c>
      <c r="DK38" s="2396">
        <f t="shared" si="119"/>
        <v>0</v>
      </c>
      <c r="DM38" s="2395">
        <f t="shared" si="120"/>
        <v>0</v>
      </c>
      <c r="DO38" s="2462" t="str">
        <f t="shared" si="18"/>
        <v>True</v>
      </c>
      <c r="DP38" s="4073"/>
    </row>
    <row r="39" spans="2:121" ht="39.9" customHeight="1">
      <c r="B39" s="8502"/>
      <c r="C39" s="8504"/>
      <c r="D39" s="8504"/>
      <c r="E39" s="8502"/>
      <c r="F39" s="8506"/>
      <c r="G39" s="251" t="s">
        <v>668</v>
      </c>
      <c r="H39" s="206"/>
      <c r="I39" s="209"/>
      <c r="J39" s="210"/>
      <c r="K39" s="208"/>
      <c r="L39" s="208"/>
      <c r="M39" s="207"/>
      <c r="N39" s="206"/>
      <c r="O39" s="209"/>
      <c r="P39" s="210"/>
      <c r="Q39" s="207"/>
      <c r="R39" s="206"/>
      <c r="S39" s="209"/>
      <c r="T39" s="954"/>
      <c r="U39" s="2446">
        <f t="shared" si="104"/>
        <v>0</v>
      </c>
      <c r="V39" s="206"/>
      <c r="W39" s="209"/>
      <c r="X39" s="955"/>
      <c r="Y39" s="208"/>
      <c r="Z39" s="207"/>
      <c r="AA39" s="2448">
        <f t="shared" si="105"/>
        <v>0</v>
      </c>
      <c r="AB39" s="212"/>
      <c r="AC39" s="210"/>
      <c r="AD39" s="208"/>
      <c r="AE39" s="208"/>
      <c r="AF39" s="208"/>
      <c r="AG39" s="207"/>
      <c r="AH39" s="2448">
        <f t="shared" si="106"/>
        <v>0</v>
      </c>
      <c r="AI39" s="210"/>
      <c r="AJ39" s="208"/>
      <c r="AK39" s="207"/>
      <c r="AL39" s="2449">
        <f t="shared" si="107"/>
        <v>0</v>
      </c>
      <c r="AM39" s="211"/>
      <c r="AN39" s="2451">
        <f t="shared" si="108"/>
        <v>0</v>
      </c>
      <c r="AO39" s="210"/>
      <c r="AP39" s="208"/>
      <c r="AQ39" s="208"/>
      <c r="AR39" s="208"/>
      <c r="AS39" s="207"/>
      <c r="AT39" s="2453">
        <f t="shared" si="121"/>
        <v>0</v>
      </c>
      <c r="AU39" s="213"/>
      <c r="AV39" s="184"/>
      <c r="AW39" s="251" t="s">
        <v>668</v>
      </c>
      <c r="AX39" s="206"/>
      <c r="AY39" s="208"/>
      <c r="AZ39" s="208"/>
      <c r="BA39" s="208"/>
      <c r="BB39" s="208"/>
      <c r="BC39" s="208"/>
      <c r="BD39" s="209"/>
      <c r="BE39" s="206"/>
      <c r="BF39" s="208"/>
      <c r="BG39" s="208"/>
      <c r="BH39" s="208"/>
      <c r="BI39" s="209"/>
      <c r="BJ39" s="206"/>
      <c r="BK39" s="208"/>
      <c r="BL39" s="209"/>
      <c r="BM39" s="954"/>
      <c r="BN39" s="211"/>
      <c r="BO39" s="206"/>
      <c r="BP39" s="208"/>
      <c r="BQ39" s="208"/>
      <c r="BR39" s="208"/>
      <c r="BS39" s="209"/>
      <c r="BT39" s="206"/>
      <c r="BU39" s="208"/>
      <c r="BV39" s="209"/>
      <c r="BW39" s="954"/>
      <c r="BX39" s="2454">
        <f t="shared" si="5"/>
        <v>0</v>
      </c>
      <c r="BY39" s="206"/>
      <c r="BZ39" s="209"/>
      <c r="CA39" s="956"/>
      <c r="CC39" s="251" t="s">
        <v>668</v>
      </c>
      <c r="CD39" s="206"/>
      <c r="CE39" s="208"/>
      <c r="CF39" s="207"/>
      <c r="CG39" s="2454">
        <f t="shared" si="109"/>
        <v>0</v>
      </c>
      <c r="CH39" s="210"/>
      <c r="CI39" s="208"/>
      <c r="CJ39" s="207"/>
      <c r="CK39" s="2454">
        <f t="shared" si="110"/>
        <v>0</v>
      </c>
      <c r="CL39" s="210"/>
      <c r="CM39" s="208"/>
      <c r="CN39" s="207"/>
      <c r="CO39" s="2454">
        <f t="shared" si="111"/>
        <v>0</v>
      </c>
      <c r="CP39" s="210"/>
      <c r="CQ39" s="207"/>
      <c r="CR39" s="2454">
        <f t="shared" si="112"/>
        <v>0</v>
      </c>
      <c r="CS39" s="2434">
        <f t="shared" si="113"/>
        <v>0</v>
      </c>
      <c r="CT39" s="2432">
        <f t="shared" si="113"/>
        <v>0</v>
      </c>
      <c r="CU39" s="2433">
        <f t="shared" si="113"/>
        <v>0</v>
      </c>
      <c r="CV39" s="2454">
        <f t="shared" si="114"/>
        <v>0</v>
      </c>
      <c r="CW39" s="184"/>
      <c r="CX39" s="206"/>
      <c r="CY39" s="208"/>
      <c r="CZ39" s="207"/>
      <c r="DA39" s="2460">
        <f t="shared" si="115"/>
        <v>0</v>
      </c>
      <c r="DB39" s="210"/>
      <c r="DC39" s="208"/>
      <c r="DD39" s="207"/>
      <c r="DE39" s="2460">
        <f t="shared" si="116"/>
        <v>0</v>
      </c>
      <c r="DF39" s="184"/>
      <c r="DG39" s="2454">
        <f t="shared" si="117"/>
        <v>0</v>
      </c>
      <c r="DH39" s="184"/>
      <c r="DI39" s="2394">
        <f t="shared" si="118"/>
        <v>0</v>
      </c>
      <c r="DJ39" s="2395">
        <f t="shared" si="118"/>
        <v>0</v>
      </c>
      <c r="DK39" s="2396">
        <f t="shared" si="119"/>
        <v>0</v>
      </c>
      <c r="DM39" s="2395">
        <f t="shared" si="120"/>
        <v>0</v>
      </c>
      <c r="DO39" s="2462" t="str">
        <f t="shared" si="18"/>
        <v>True</v>
      </c>
      <c r="DP39" s="4073"/>
    </row>
    <row r="40" spans="2:121" ht="39.9" customHeight="1" thickBot="1">
      <c r="B40" s="8502"/>
      <c r="C40" s="8504"/>
      <c r="D40" s="8504"/>
      <c r="E40" s="8502"/>
      <c r="F40" s="8506"/>
      <c r="G40" s="252" t="s">
        <v>1214</v>
      </c>
      <c r="H40" s="214"/>
      <c r="I40" s="217"/>
      <c r="J40" s="218"/>
      <c r="K40" s="216"/>
      <c r="L40" s="216"/>
      <c r="M40" s="215"/>
      <c r="N40" s="214"/>
      <c r="O40" s="217"/>
      <c r="P40" s="218"/>
      <c r="Q40" s="215"/>
      <c r="R40" s="214"/>
      <c r="S40" s="217"/>
      <c r="T40" s="957"/>
      <c r="U40" s="2446">
        <f t="shared" si="104"/>
        <v>0</v>
      </c>
      <c r="V40" s="214"/>
      <c r="W40" s="217"/>
      <c r="X40" s="958"/>
      <c r="Y40" s="216"/>
      <c r="Z40" s="215"/>
      <c r="AA40" s="2448">
        <f t="shared" si="105"/>
        <v>0</v>
      </c>
      <c r="AB40" s="220"/>
      <c r="AC40" s="218"/>
      <c r="AD40" s="216"/>
      <c r="AE40" s="216"/>
      <c r="AF40" s="216"/>
      <c r="AG40" s="215"/>
      <c r="AH40" s="2448">
        <f t="shared" si="106"/>
        <v>0</v>
      </c>
      <c r="AI40" s="218"/>
      <c r="AJ40" s="216"/>
      <c r="AK40" s="215"/>
      <c r="AL40" s="2450">
        <f t="shared" si="107"/>
        <v>0</v>
      </c>
      <c r="AM40" s="219"/>
      <c r="AN40" s="2452">
        <f t="shared" si="108"/>
        <v>0</v>
      </c>
      <c r="AO40" s="218"/>
      <c r="AP40" s="216"/>
      <c r="AQ40" s="216"/>
      <c r="AR40" s="216"/>
      <c r="AS40" s="215"/>
      <c r="AT40" s="2448">
        <f t="shared" si="121"/>
        <v>0</v>
      </c>
      <c r="AU40" s="221"/>
      <c r="AV40" s="184"/>
      <c r="AW40" s="252" t="s">
        <v>1214</v>
      </c>
      <c r="AX40" s="214"/>
      <c r="AY40" s="216"/>
      <c r="AZ40" s="216"/>
      <c r="BA40" s="216"/>
      <c r="BB40" s="216"/>
      <c r="BC40" s="216"/>
      <c r="BD40" s="217"/>
      <c r="BE40" s="214"/>
      <c r="BF40" s="216"/>
      <c r="BG40" s="216"/>
      <c r="BH40" s="216"/>
      <c r="BI40" s="217"/>
      <c r="BJ40" s="214"/>
      <c r="BK40" s="216"/>
      <c r="BL40" s="217"/>
      <c r="BM40" s="957"/>
      <c r="BN40" s="219"/>
      <c r="BO40" s="214"/>
      <c r="BP40" s="216"/>
      <c r="BQ40" s="216"/>
      <c r="BR40" s="216"/>
      <c r="BS40" s="217"/>
      <c r="BT40" s="214"/>
      <c r="BU40" s="216"/>
      <c r="BV40" s="217"/>
      <c r="BW40" s="957"/>
      <c r="BX40" s="2455">
        <f t="shared" si="5"/>
        <v>0</v>
      </c>
      <c r="BY40" s="214"/>
      <c r="BZ40" s="217"/>
      <c r="CA40" s="961"/>
      <c r="CC40" s="252" t="s">
        <v>1214</v>
      </c>
      <c r="CD40" s="214"/>
      <c r="CE40" s="216"/>
      <c r="CF40" s="215"/>
      <c r="CG40" s="2455">
        <f t="shared" si="109"/>
        <v>0</v>
      </c>
      <c r="CH40" s="218"/>
      <c r="CI40" s="216"/>
      <c r="CJ40" s="215"/>
      <c r="CK40" s="2455">
        <f t="shared" si="110"/>
        <v>0</v>
      </c>
      <c r="CL40" s="218"/>
      <c r="CM40" s="216"/>
      <c r="CN40" s="215"/>
      <c r="CO40" s="2455">
        <f t="shared" si="111"/>
        <v>0</v>
      </c>
      <c r="CP40" s="218"/>
      <c r="CQ40" s="215"/>
      <c r="CR40" s="2455">
        <f t="shared" si="112"/>
        <v>0</v>
      </c>
      <c r="CS40" s="2456">
        <f t="shared" si="113"/>
        <v>0</v>
      </c>
      <c r="CT40" s="2457">
        <f t="shared" si="113"/>
        <v>0</v>
      </c>
      <c r="CU40" s="2458">
        <f t="shared" si="113"/>
        <v>0</v>
      </c>
      <c r="CV40" s="2455">
        <f t="shared" si="114"/>
        <v>0</v>
      </c>
      <c r="CW40" s="184"/>
      <c r="CX40" s="214"/>
      <c r="CY40" s="216"/>
      <c r="CZ40" s="215"/>
      <c r="DA40" s="2461">
        <f t="shared" si="115"/>
        <v>0</v>
      </c>
      <c r="DB40" s="218"/>
      <c r="DC40" s="216"/>
      <c r="DD40" s="215"/>
      <c r="DE40" s="2461">
        <f t="shared" si="116"/>
        <v>0</v>
      </c>
      <c r="DF40" s="184"/>
      <c r="DG40" s="2455">
        <f t="shared" si="117"/>
        <v>0</v>
      </c>
      <c r="DH40" s="184"/>
      <c r="DI40" s="2397">
        <f t="shared" si="118"/>
        <v>0</v>
      </c>
      <c r="DJ40" s="2398">
        <f t="shared" si="118"/>
        <v>0</v>
      </c>
      <c r="DK40" s="2399">
        <f t="shared" si="119"/>
        <v>0</v>
      </c>
      <c r="DM40" s="2398">
        <f t="shared" si="120"/>
        <v>0</v>
      </c>
      <c r="DO40" s="2463" t="str">
        <f t="shared" si="18"/>
        <v>True</v>
      </c>
      <c r="DP40" s="4073"/>
    </row>
    <row r="41" spans="2:121" ht="39.9" customHeight="1" thickBot="1">
      <c r="B41" s="8502"/>
      <c r="C41" s="8504"/>
      <c r="D41" s="8504"/>
      <c r="E41" s="8502"/>
      <c r="F41" s="8507"/>
      <c r="G41" s="2033" t="s">
        <v>181</v>
      </c>
      <c r="H41" s="2402">
        <f t="shared" ref="H41:P41" si="122">SUM(H36:H40)</f>
        <v>0</v>
      </c>
      <c r="I41" s="973">
        <f t="shared" si="122"/>
        <v>0</v>
      </c>
      <c r="J41" s="2403">
        <f t="shared" si="122"/>
        <v>0</v>
      </c>
      <c r="K41" s="2404">
        <f t="shared" si="122"/>
        <v>0</v>
      </c>
      <c r="L41" s="2404">
        <f t="shared" si="122"/>
        <v>0</v>
      </c>
      <c r="M41" s="975">
        <f t="shared" si="122"/>
        <v>0</v>
      </c>
      <c r="N41" s="2402">
        <f t="shared" si="122"/>
        <v>0</v>
      </c>
      <c r="O41" s="973">
        <f t="shared" si="122"/>
        <v>0</v>
      </c>
      <c r="P41" s="2403">
        <f t="shared" si="122"/>
        <v>0</v>
      </c>
      <c r="Q41" s="2034"/>
      <c r="R41" s="2402">
        <f t="shared" ref="R41:AU41" si="123">SUM(R36:R40)</f>
        <v>0</v>
      </c>
      <c r="S41" s="973">
        <f t="shared" si="123"/>
        <v>0</v>
      </c>
      <c r="T41" s="970">
        <f t="shared" si="123"/>
        <v>0</v>
      </c>
      <c r="U41" s="962">
        <f t="shared" si="123"/>
        <v>0</v>
      </c>
      <c r="V41" s="2402">
        <f t="shared" si="123"/>
        <v>0</v>
      </c>
      <c r="W41" s="973">
        <f t="shared" si="123"/>
        <v>0</v>
      </c>
      <c r="X41" s="2403">
        <f t="shared" si="123"/>
        <v>0</v>
      </c>
      <c r="Y41" s="2404">
        <f t="shared" si="123"/>
        <v>0</v>
      </c>
      <c r="Z41" s="975">
        <f t="shared" si="123"/>
        <v>0</v>
      </c>
      <c r="AA41" s="962">
        <f t="shared" si="123"/>
        <v>0</v>
      </c>
      <c r="AB41" s="962">
        <f t="shared" si="123"/>
        <v>0</v>
      </c>
      <c r="AC41" s="2403">
        <f t="shared" si="123"/>
        <v>0</v>
      </c>
      <c r="AD41" s="2404">
        <f t="shared" si="123"/>
        <v>0</v>
      </c>
      <c r="AE41" s="2404">
        <f t="shared" si="123"/>
        <v>0</v>
      </c>
      <c r="AF41" s="2404">
        <f t="shared" si="123"/>
        <v>0</v>
      </c>
      <c r="AG41" s="975">
        <f t="shared" si="123"/>
        <v>0</v>
      </c>
      <c r="AH41" s="962">
        <f t="shared" si="123"/>
        <v>0</v>
      </c>
      <c r="AI41" s="2403">
        <f t="shared" si="123"/>
        <v>0</v>
      </c>
      <c r="AJ41" s="2404">
        <f t="shared" si="123"/>
        <v>0</v>
      </c>
      <c r="AK41" s="975">
        <f t="shared" si="123"/>
        <v>0</v>
      </c>
      <c r="AL41" s="972">
        <f t="shared" si="123"/>
        <v>0</v>
      </c>
      <c r="AM41" s="962">
        <f t="shared" si="123"/>
        <v>0</v>
      </c>
      <c r="AN41" s="964">
        <f t="shared" si="123"/>
        <v>0</v>
      </c>
      <c r="AO41" s="2403">
        <f t="shared" si="123"/>
        <v>0</v>
      </c>
      <c r="AP41" s="2404">
        <f t="shared" si="123"/>
        <v>0</v>
      </c>
      <c r="AQ41" s="2404">
        <f t="shared" si="123"/>
        <v>0</v>
      </c>
      <c r="AR41" s="2404">
        <f t="shared" si="123"/>
        <v>0</v>
      </c>
      <c r="AS41" s="975">
        <f t="shared" si="123"/>
        <v>0</v>
      </c>
      <c r="AT41" s="962">
        <f t="shared" si="123"/>
        <v>0</v>
      </c>
      <c r="AU41" s="962">
        <f t="shared" si="123"/>
        <v>0</v>
      </c>
      <c r="AV41" s="184"/>
      <c r="AW41" s="974" t="s">
        <v>181</v>
      </c>
      <c r="AX41" s="2402">
        <f t="shared" ref="AX41:BW41" si="124">SUM(AX36:AX40)</f>
        <v>0</v>
      </c>
      <c r="AY41" s="2404">
        <f t="shared" si="124"/>
        <v>0</v>
      </c>
      <c r="AZ41" s="2404">
        <f t="shared" si="124"/>
        <v>0</v>
      </c>
      <c r="BA41" s="2404">
        <f t="shared" si="124"/>
        <v>0</v>
      </c>
      <c r="BB41" s="2404">
        <f t="shared" si="124"/>
        <v>0</v>
      </c>
      <c r="BC41" s="2404">
        <f t="shared" si="124"/>
        <v>0</v>
      </c>
      <c r="BD41" s="973">
        <f t="shared" si="124"/>
        <v>0</v>
      </c>
      <c r="BE41" s="2402">
        <f t="shared" si="124"/>
        <v>0</v>
      </c>
      <c r="BF41" s="2404">
        <f t="shared" si="124"/>
        <v>0</v>
      </c>
      <c r="BG41" s="2404">
        <f t="shared" si="124"/>
        <v>0</v>
      </c>
      <c r="BH41" s="2404">
        <f t="shared" si="124"/>
        <v>0</v>
      </c>
      <c r="BI41" s="973">
        <f t="shared" si="124"/>
        <v>0</v>
      </c>
      <c r="BJ41" s="2402">
        <f t="shared" si="124"/>
        <v>0</v>
      </c>
      <c r="BK41" s="2404">
        <f t="shared" si="124"/>
        <v>0</v>
      </c>
      <c r="BL41" s="973">
        <f t="shared" si="124"/>
        <v>0</v>
      </c>
      <c r="BM41" s="970">
        <f t="shared" si="124"/>
        <v>0</v>
      </c>
      <c r="BN41" s="962">
        <f t="shared" si="124"/>
        <v>0</v>
      </c>
      <c r="BO41" s="2402">
        <f t="shared" si="124"/>
        <v>0</v>
      </c>
      <c r="BP41" s="2404">
        <f t="shared" si="124"/>
        <v>0</v>
      </c>
      <c r="BQ41" s="2404">
        <f t="shared" si="124"/>
        <v>0</v>
      </c>
      <c r="BR41" s="2404">
        <f t="shared" si="124"/>
        <v>0</v>
      </c>
      <c r="BS41" s="973">
        <f t="shared" si="124"/>
        <v>0</v>
      </c>
      <c r="BT41" s="2402">
        <f t="shared" si="124"/>
        <v>0</v>
      </c>
      <c r="BU41" s="2404">
        <f t="shared" si="124"/>
        <v>0</v>
      </c>
      <c r="BV41" s="973">
        <f t="shared" si="124"/>
        <v>0</v>
      </c>
      <c r="BW41" s="970">
        <f t="shared" si="124"/>
        <v>0</v>
      </c>
      <c r="BX41" s="962">
        <f t="shared" si="5"/>
        <v>0</v>
      </c>
      <c r="BY41" s="2402">
        <f>SUM(BY36:BY40)</f>
        <v>0</v>
      </c>
      <c r="BZ41" s="973">
        <f>SUM(BZ36:BZ40)</f>
        <v>0</v>
      </c>
      <c r="CA41" s="964">
        <f>SUM(CA36:CA40)</f>
        <v>0</v>
      </c>
      <c r="CC41" s="971" t="s">
        <v>106</v>
      </c>
      <c r="CD41" s="2402">
        <f t="shared" ref="CD41:CV41" si="125">SUM(CD36:CD40)</f>
        <v>0</v>
      </c>
      <c r="CE41" s="2404">
        <f t="shared" si="125"/>
        <v>0</v>
      </c>
      <c r="CF41" s="975">
        <f t="shared" si="125"/>
        <v>0</v>
      </c>
      <c r="CG41" s="962">
        <f t="shared" si="125"/>
        <v>0</v>
      </c>
      <c r="CH41" s="2403">
        <f t="shared" si="125"/>
        <v>0</v>
      </c>
      <c r="CI41" s="2404">
        <f t="shared" si="125"/>
        <v>0</v>
      </c>
      <c r="CJ41" s="975">
        <f t="shared" si="125"/>
        <v>0</v>
      </c>
      <c r="CK41" s="962">
        <f t="shared" si="125"/>
        <v>0</v>
      </c>
      <c r="CL41" s="2403">
        <f t="shared" si="125"/>
        <v>0</v>
      </c>
      <c r="CM41" s="2404">
        <f t="shared" si="125"/>
        <v>0</v>
      </c>
      <c r="CN41" s="975">
        <f t="shared" si="125"/>
        <v>0</v>
      </c>
      <c r="CO41" s="962">
        <f t="shared" si="125"/>
        <v>0</v>
      </c>
      <c r="CP41" s="2403">
        <f t="shared" si="125"/>
        <v>0</v>
      </c>
      <c r="CQ41" s="975">
        <f t="shared" si="125"/>
        <v>0</v>
      </c>
      <c r="CR41" s="962">
        <f t="shared" si="125"/>
        <v>0</v>
      </c>
      <c r="CS41" s="2403">
        <f t="shared" si="125"/>
        <v>0</v>
      </c>
      <c r="CT41" s="2404">
        <f t="shared" si="125"/>
        <v>0</v>
      </c>
      <c r="CU41" s="975">
        <f t="shared" si="125"/>
        <v>0</v>
      </c>
      <c r="CV41" s="962">
        <f t="shared" si="125"/>
        <v>0</v>
      </c>
      <c r="CW41" s="184"/>
      <c r="CX41" s="2402">
        <f t="shared" ref="CX41:DE41" si="126">SUM(CX36:CX40)</f>
        <v>0</v>
      </c>
      <c r="CY41" s="2404">
        <f t="shared" si="126"/>
        <v>0</v>
      </c>
      <c r="CZ41" s="975">
        <f t="shared" si="126"/>
        <v>0</v>
      </c>
      <c r="DA41" s="962">
        <f t="shared" si="126"/>
        <v>0</v>
      </c>
      <c r="DB41" s="2403">
        <f t="shared" si="126"/>
        <v>0</v>
      </c>
      <c r="DC41" s="2404">
        <f t="shared" si="126"/>
        <v>0</v>
      </c>
      <c r="DD41" s="975">
        <f t="shared" si="126"/>
        <v>0</v>
      </c>
      <c r="DE41" s="962">
        <f t="shared" si="126"/>
        <v>0</v>
      </c>
      <c r="DF41" s="184"/>
      <c r="DG41" s="962">
        <f t="shared" si="117"/>
        <v>0</v>
      </c>
      <c r="DH41" s="184"/>
      <c r="DI41" s="972">
        <f>SUM(DI36:DI40)</f>
        <v>0</v>
      </c>
      <c r="DJ41" s="962">
        <f>SUM(DJ36:DJ40)</f>
        <v>0</v>
      </c>
      <c r="DK41" s="964">
        <f>SUM(DK36:DK40)</f>
        <v>0</v>
      </c>
      <c r="DM41" s="962">
        <f>SUM(DM36:DM40)</f>
        <v>0</v>
      </c>
      <c r="DO41" s="960" t="str">
        <f t="shared" si="18"/>
        <v>True</v>
      </c>
      <c r="DP41" s="4075" t="str">
        <f>IF($U41=0,"Blanc","")</f>
        <v>Blanc</v>
      </c>
      <c r="DQ41" s="4074" t="str">
        <f t="shared" si="46"/>
        <v>wrong</v>
      </c>
    </row>
    <row r="42" spans="2:121" ht="39.9" customHeight="1">
      <c r="B42" s="8502"/>
      <c r="C42" s="8504"/>
      <c r="D42" s="8504"/>
      <c r="E42" s="8502"/>
      <c r="F42" s="8506" t="s">
        <v>237</v>
      </c>
      <c r="G42" s="251" t="s">
        <v>1213</v>
      </c>
      <c r="H42" s="206"/>
      <c r="I42" s="209"/>
      <c r="J42" s="210"/>
      <c r="K42" s="208"/>
      <c r="L42" s="208"/>
      <c r="M42" s="207"/>
      <c r="N42" s="206"/>
      <c r="O42" s="209"/>
      <c r="P42" s="210"/>
      <c r="Q42" s="207"/>
      <c r="R42" s="206"/>
      <c r="S42" s="209"/>
      <c r="T42" s="2393"/>
      <c r="U42" s="2446">
        <f t="shared" ref="U42:U46" si="127">SUM(H42:P42,S42:T42)-R42</f>
        <v>0</v>
      </c>
      <c r="V42" s="206"/>
      <c r="W42" s="209"/>
      <c r="X42" s="955"/>
      <c r="Y42" s="208"/>
      <c r="Z42" s="207"/>
      <c r="AA42" s="2448">
        <f t="shared" ref="AA42:AA46" si="128">SUM(X42:Z42)</f>
        <v>0</v>
      </c>
      <c r="AB42" s="212"/>
      <c r="AC42" s="210"/>
      <c r="AD42" s="208"/>
      <c r="AE42" s="208"/>
      <c r="AF42" s="208"/>
      <c r="AG42" s="207"/>
      <c r="AH42" s="2448">
        <f t="shared" ref="AH42:AH46" si="129">SUM(AC42:AG42)</f>
        <v>0</v>
      </c>
      <c r="AI42" s="210"/>
      <c r="AJ42" s="208"/>
      <c r="AK42" s="207"/>
      <c r="AL42" s="2449">
        <f t="shared" ref="AL42:AL46" si="130">SUM(AI42:AK42)</f>
        <v>0</v>
      </c>
      <c r="AM42" s="211"/>
      <c r="AN42" s="2451">
        <f t="shared" ref="AN42:AN46" si="131">AM42+AL42+AH42+AB42+AA42</f>
        <v>0</v>
      </c>
      <c r="AO42" s="210"/>
      <c r="AP42" s="208"/>
      <c r="AQ42" s="208"/>
      <c r="AR42" s="208"/>
      <c r="AS42" s="207"/>
      <c r="AT42" s="2453">
        <f>SUM(AO42:AS42)</f>
        <v>0</v>
      </c>
      <c r="AU42" s="213"/>
      <c r="AV42" s="184"/>
      <c r="AW42" s="251" t="s">
        <v>1213</v>
      </c>
      <c r="AX42" s="206"/>
      <c r="AY42" s="208"/>
      <c r="AZ42" s="208"/>
      <c r="BA42" s="208"/>
      <c r="BB42" s="208"/>
      <c r="BC42" s="208"/>
      <c r="BD42" s="209"/>
      <c r="BE42" s="206"/>
      <c r="BF42" s="208"/>
      <c r="BG42" s="208"/>
      <c r="BH42" s="208"/>
      <c r="BI42" s="209"/>
      <c r="BJ42" s="206"/>
      <c r="BK42" s="208"/>
      <c r="BL42" s="209"/>
      <c r="BM42" s="954"/>
      <c r="BN42" s="211"/>
      <c r="BO42" s="206"/>
      <c r="BP42" s="208"/>
      <c r="BQ42" s="208"/>
      <c r="BR42" s="208"/>
      <c r="BS42" s="209"/>
      <c r="BT42" s="206"/>
      <c r="BU42" s="208"/>
      <c r="BV42" s="209"/>
      <c r="BW42" s="954"/>
      <c r="BX42" s="2454">
        <f t="shared" si="5"/>
        <v>0</v>
      </c>
      <c r="BY42" s="206"/>
      <c r="BZ42" s="209"/>
      <c r="CA42" s="956"/>
      <c r="CC42" s="251" t="s">
        <v>1213</v>
      </c>
      <c r="CD42" s="206"/>
      <c r="CE42" s="208"/>
      <c r="CF42" s="207"/>
      <c r="CG42" s="2454">
        <f t="shared" ref="CG42:CG46" si="132">SUM(CD42:CF42)</f>
        <v>0</v>
      </c>
      <c r="CH42" s="210"/>
      <c r="CI42" s="208"/>
      <c r="CJ42" s="207"/>
      <c r="CK42" s="2454">
        <f t="shared" ref="CK42:CK46" si="133">SUM(CH42:CJ42)</f>
        <v>0</v>
      </c>
      <c r="CL42" s="210"/>
      <c r="CM42" s="208"/>
      <c r="CN42" s="207"/>
      <c r="CO42" s="2454">
        <f t="shared" ref="CO42:CO46" si="134">SUM(CL42:CN42)</f>
        <v>0</v>
      </c>
      <c r="CP42" s="210"/>
      <c r="CQ42" s="207"/>
      <c r="CR42" s="2454">
        <f t="shared" ref="CR42:CR46" si="135">SUM(CP42:CQ42)</f>
        <v>0</v>
      </c>
      <c r="CS42" s="2434">
        <f t="shared" ref="CS42:CU46" si="136">CX42+DB42</f>
        <v>0</v>
      </c>
      <c r="CT42" s="2432">
        <f t="shared" si="136"/>
        <v>0</v>
      </c>
      <c r="CU42" s="2433">
        <f t="shared" si="136"/>
        <v>0</v>
      </c>
      <c r="CV42" s="2454">
        <f t="shared" ref="CV42:CV46" si="137">SUM(CS42:CU42)</f>
        <v>0</v>
      </c>
      <c r="CW42" s="184"/>
      <c r="CX42" s="206"/>
      <c r="CY42" s="208"/>
      <c r="CZ42" s="207"/>
      <c r="DA42" s="2460">
        <f t="shared" ref="DA42:DA46" si="138">SUM(CX42:CZ42)</f>
        <v>0</v>
      </c>
      <c r="DB42" s="210"/>
      <c r="DC42" s="208"/>
      <c r="DD42" s="207"/>
      <c r="DE42" s="2460">
        <f t="shared" ref="DE42:DE46" si="139">SUM(DB42:DD42)</f>
        <v>0</v>
      </c>
      <c r="DF42" s="184"/>
      <c r="DG42" s="2454">
        <f t="shared" si="117"/>
        <v>0</v>
      </c>
      <c r="DH42" s="184"/>
      <c r="DI42" s="2394">
        <f t="shared" ref="DI42:DJ46" si="140">CD42+CH42+CL42+CP42+CS42</f>
        <v>0</v>
      </c>
      <c r="DJ42" s="2395">
        <f t="shared" si="140"/>
        <v>0</v>
      </c>
      <c r="DK42" s="2396">
        <f t="shared" ref="DK42:DK46" si="141">CF42+CJ42+CN42+CU42</f>
        <v>0</v>
      </c>
      <c r="DM42" s="2395">
        <f t="shared" ref="DM42:DM46" si="142">SUM(DI42:DK42)</f>
        <v>0</v>
      </c>
      <c r="DO42" s="2462" t="str">
        <f t="shared" si="18"/>
        <v>True</v>
      </c>
      <c r="DP42" s="4073"/>
    </row>
    <row r="43" spans="2:121" ht="39.9" customHeight="1">
      <c r="B43" s="8502"/>
      <c r="C43" s="8504"/>
      <c r="D43" s="8504"/>
      <c r="E43" s="8502"/>
      <c r="F43" s="8506"/>
      <c r="G43" s="251" t="s">
        <v>666</v>
      </c>
      <c r="H43" s="206"/>
      <c r="I43" s="209"/>
      <c r="J43" s="210"/>
      <c r="K43" s="208"/>
      <c r="L43" s="208"/>
      <c r="M43" s="207"/>
      <c r="N43" s="206"/>
      <c r="O43" s="209"/>
      <c r="P43" s="210"/>
      <c r="Q43" s="207"/>
      <c r="R43" s="206"/>
      <c r="S43" s="209"/>
      <c r="T43" s="2393"/>
      <c r="U43" s="2446">
        <f t="shared" si="127"/>
        <v>0</v>
      </c>
      <c r="V43" s="206"/>
      <c r="W43" s="209"/>
      <c r="X43" s="955"/>
      <c r="Y43" s="208"/>
      <c r="Z43" s="207"/>
      <c r="AA43" s="2448">
        <f t="shared" si="128"/>
        <v>0</v>
      </c>
      <c r="AB43" s="212"/>
      <c r="AC43" s="210"/>
      <c r="AD43" s="208"/>
      <c r="AE43" s="208"/>
      <c r="AF43" s="208"/>
      <c r="AG43" s="207"/>
      <c r="AH43" s="2448">
        <f t="shared" si="129"/>
        <v>0</v>
      </c>
      <c r="AI43" s="210"/>
      <c r="AJ43" s="208"/>
      <c r="AK43" s="207"/>
      <c r="AL43" s="2449">
        <f t="shared" si="130"/>
        <v>0</v>
      </c>
      <c r="AM43" s="211"/>
      <c r="AN43" s="2451">
        <f t="shared" si="131"/>
        <v>0</v>
      </c>
      <c r="AO43" s="210"/>
      <c r="AP43" s="208"/>
      <c r="AQ43" s="208"/>
      <c r="AR43" s="208"/>
      <c r="AS43" s="207"/>
      <c r="AT43" s="2453">
        <f t="shared" ref="AT43:AT46" si="143">SUM(AO43:AS43)</f>
        <v>0</v>
      </c>
      <c r="AU43" s="213"/>
      <c r="AV43" s="184"/>
      <c r="AW43" s="251" t="s">
        <v>666</v>
      </c>
      <c r="AX43" s="206"/>
      <c r="AY43" s="208"/>
      <c r="AZ43" s="208"/>
      <c r="BA43" s="208"/>
      <c r="BB43" s="208"/>
      <c r="BC43" s="208"/>
      <c r="BD43" s="209"/>
      <c r="BE43" s="206"/>
      <c r="BF43" s="208"/>
      <c r="BG43" s="208"/>
      <c r="BH43" s="208"/>
      <c r="BI43" s="209"/>
      <c r="BJ43" s="206"/>
      <c r="BK43" s="208"/>
      <c r="BL43" s="209"/>
      <c r="BM43" s="954"/>
      <c r="BN43" s="211"/>
      <c r="BO43" s="206"/>
      <c r="BP43" s="208"/>
      <c r="BQ43" s="208"/>
      <c r="BR43" s="208"/>
      <c r="BS43" s="209"/>
      <c r="BT43" s="206"/>
      <c r="BU43" s="208"/>
      <c r="BV43" s="209"/>
      <c r="BW43" s="954"/>
      <c r="BX43" s="2454">
        <f t="shared" si="5"/>
        <v>0</v>
      </c>
      <c r="BY43" s="206"/>
      <c r="BZ43" s="209"/>
      <c r="CA43" s="956"/>
      <c r="CC43" s="251" t="s">
        <v>666</v>
      </c>
      <c r="CD43" s="206"/>
      <c r="CE43" s="208"/>
      <c r="CF43" s="207"/>
      <c r="CG43" s="2454">
        <f t="shared" si="132"/>
        <v>0</v>
      </c>
      <c r="CH43" s="210"/>
      <c r="CI43" s="208"/>
      <c r="CJ43" s="207"/>
      <c r="CK43" s="2454">
        <f t="shared" si="133"/>
        <v>0</v>
      </c>
      <c r="CL43" s="210"/>
      <c r="CM43" s="208"/>
      <c r="CN43" s="207"/>
      <c r="CO43" s="2454">
        <f t="shared" si="134"/>
        <v>0</v>
      </c>
      <c r="CP43" s="210"/>
      <c r="CQ43" s="207"/>
      <c r="CR43" s="2454">
        <f t="shared" si="135"/>
        <v>0</v>
      </c>
      <c r="CS43" s="2434">
        <f t="shared" si="136"/>
        <v>0</v>
      </c>
      <c r="CT43" s="2432">
        <f t="shared" si="136"/>
        <v>0</v>
      </c>
      <c r="CU43" s="2433">
        <f t="shared" si="136"/>
        <v>0</v>
      </c>
      <c r="CV43" s="2454">
        <f t="shared" si="137"/>
        <v>0</v>
      </c>
      <c r="CW43" s="184"/>
      <c r="CX43" s="206"/>
      <c r="CY43" s="208"/>
      <c r="CZ43" s="207"/>
      <c r="DA43" s="2460">
        <f t="shared" si="138"/>
        <v>0</v>
      </c>
      <c r="DB43" s="210"/>
      <c r="DC43" s="208"/>
      <c r="DD43" s="207"/>
      <c r="DE43" s="2460">
        <f t="shared" si="139"/>
        <v>0</v>
      </c>
      <c r="DF43" s="184"/>
      <c r="DG43" s="2454">
        <f t="shared" si="117"/>
        <v>0</v>
      </c>
      <c r="DH43" s="184"/>
      <c r="DI43" s="2394">
        <f t="shared" si="140"/>
        <v>0</v>
      </c>
      <c r="DJ43" s="2395">
        <f t="shared" si="140"/>
        <v>0</v>
      </c>
      <c r="DK43" s="2396">
        <f t="shared" si="141"/>
        <v>0</v>
      </c>
      <c r="DM43" s="2395">
        <f t="shared" si="142"/>
        <v>0</v>
      </c>
      <c r="DO43" s="2462" t="str">
        <f t="shared" si="18"/>
        <v>True</v>
      </c>
      <c r="DP43" s="4073"/>
    </row>
    <row r="44" spans="2:121" ht="39.9" customHeight="1">
      <c r="B44" s="8502"/>
      <c r="C44" s="8504"/>
      <c r="D44" s="8504"/>
      <c r="E44" s="8502"/>
      <c r="F44" s="8506"/>
      <c r="G44" s="251" t="s">
        <v>667</v>
      </c>
      <c r="H44" s="206"/>
      <c r="I44" s="209"/>
      <c r="J44" s="210"/>
      <c r="K44" s="208"/>
      <c r="L44" s="208"/>
      <c r="M44" s="207"/>
      <c r="N44" s="206"/>
      <c r="O44" s="209"/>
      <c r="P44" s="210"/>
      <c r="Q44" s="207"/>
      <c r="R44" s="206"/>
      <c r="S44" s="209"/>
      <c r="T44" s="2393"/>
      <c r="U44" s="2446">
        <f t="shared" si="127"/>
        <v>0</v>
      </c>
      <c r="V44" s="206"/>
      <c r="W44" s="209"/>
      <c r="X44" s="955"/>
      <c r="Y44" s="208"/>
      <c r="Z44" s="207"/>
      <c r="AA44" s="2448">
        <f t="shared" si="128"/>
        <v>0</v>
      </c>
      <c r="AB44" s="212"/>
      <c r="AC44" s="210"/>
      <c r="AD44" s="208"/>
      <c r="AE44" s="208"/>
      <c r="AF44" s="208"/>
      <c r="AG44" s="207"/>
      <c r="AH44" s="2448">
        <f t="shared" si="129"/>
        <v>0</v>
      </c>
      <c r="AI44" s="210"/>
      <c r="AJ44" s="208"/>
      <c r="AK44" s="207"/>
      <c r="AL44" s="2449">
        <f t="shared" si="130"/>
        <v>0</v>
      </c>
      <c r="AM44" s="211"/>
      <c r="AN44" s="2451">
        <f t="shared" si="131"/>
        <v>0</v>
      </c>
      <c r="AO44" s="210"/>
      <c r="AP44" s="208"/>
      <c r="AQ44" s="208"/>
      <c r="AR44" s="208"/>
      <c r="AS44" s="207"/>
      <c r="AT44" s="2453">
        <f t="shared" si="143"/>
        <v>0</v>
      </c>
      <c r="AU44" s="213"/>
      <c r="AV44" s="184"/>
      <c r="AW44" s="251" t="s">
        <v>667</v>
      </c>
      <c r="AX44" s="206"/>
      <c r="AY44" s="208"/>
      <c r="AZ44" s="208"/>
      <c r="BA44" s="208"/>
      <c r="BB44" s="208"/>
      <c r="BC44" s="208"/>
      <c r="BD44" s="209"/>
      <c r="BE44" s="206"/>
      <c r="BF44" s="208"/>
      <c r="BG44" s="208"/>
      <c r="BH44" s="208"/>
      <c r="BI44" s="209"/>
      <c r="BJ44" s="206"/>
      <c r="BK44" s="208"/>
      <c r="BL44" s="209"/>
      <c r="BM44" s="954"/>
      <c r="BN44" s="211"/>
      <c r="BO44" s="206"/>
      <c r="BP44" s="208"/>
      <c r="BQ44" s="208"/>
      <c r="BR44" s="208"/>
      <c r="BS44" s="209"/>
      <c r="BT44" s="206"/>
      <c r="BU44" s="208"/>
      <c r="BV44" s="209"/>
      <c r="BW44" s="954"/>
      <c r="BX44" s="2454">
        <f t="shared" si="5"/>
        <v>0</v>
      </c>
      <c r="BY44" s="206"/>
      <c r="BZ44" s="209"/>
      <c r="CA44" s="956"/>
      <c r="CC44" s="251" t="s">
        <v>667</v>
      </c>
      <c r="CD44" s="206"/>
      <c r="CE44" s="208"/>
      <c r="CF44" s="207"/>
      <c r="CG44" s="2454">
        <f t="shared" si="132"/>
        <v>0</v>
      </c>
      <c r="CH44" s="210"/>
      <c r="CI44" s="208"/>
      <c r="CJ44" s="207"/>
      <c r="CK44" s="2454">
        <f t="shared" si="133"/>
        <v>0</v>
      </c>
      <c r="CL44" s="210"/>
      <c r="CM44" s="208"/>
      <c r="CN44" s="207"/>
      <c r="CO44" s="2454">
        <f t="shared" si="134"/>
        <v>0</v>
      </c>
      <c r="CP44" s="210"/>
      <c r="CQ44" s="207"/>
      <c r="CR44" s="2454">
        <f t="shared" si="135"/>
        <v>0</v>
      </c>
      <c r="CS44" s="2434">
        <f t="shared" si="136"/>
        <v>0</v>
      </c>
      <c r="CT44" s="2432">
        <f t="shared" si="136"/>
        <v>0</v>
      </c>
      <c r="CU44" s="2433">
        <f t="shared" si="136"/>
        <v>0</v>
      </c>
      <c r="CV44" s="2454">
        <f t="shared" si="137"/>
        <v>0</v>
      </c>
      <c r="CW44" s="184"/>
      <c r="CX44" s="206"/>
      <c r="CY44" s="208"/>
      <c r="CZ44" s="207"/>
      <c r="DA44" s="2460">
        <f t="shared" si="138"/>
        <v>0</v>
      </c>
      <c r="DB44" s="210"/>
      <c r="DC44" s="208"/>
      <c r="DD44" s="207"/>
      <c r="DE44" s="2460">
        <f t="shared" si="139"/>
        <v>0</v>
      </c>
      <c r="DF44" s="184"/>
      <c r="DG44" s="2454">
        <f t="shared" si="117"/>
        <v>0</v>
      </c>
      <c r="DH44" s="184"/>
      <c r="DI44" s="2394">
        <f t="shared" si="140"/>
        <v>0</v>
      </c>
      <c r="DJ44" s="2395">
        <f t="shared" si="140"/>
        <v>0</v>
      </c>
      <c r="DK44" s="2396">
        <f t="shared" si="141"/>
        <v>0</v>
      </c>
      <c r="DM44" s="2395">
        <f t="shared" si="142"/>
        <v>0</v>
      </c>
      <c r="DO44" s="2462" t="str">
        <f t="shared" si="18"/>
        <v>True</v>
      </c>
      <c r="DP44" s="4073"/>
    </row>
    <row r="45" spans="2:121" ht="39.9" customHeight="1">
      <c r="B45" s="8502"/>
      <c r="C45" s="8504"/>
      <c r="D45" s="8504"/>
      <c r="E45" s="8502"/>
      <c r="F45" s="8506"/>
      <c r="G45" s="251" t="s">
        <v>668</v>
      </c>
      <c r="H45" s="206"/>
      <c r="I45" s="209"/>
      <c r="J45" s="210"/>
      <c r="K45" s="208"/>
      <c r="L45" s="208"/>
      <c r="M45" s="207"/>
      <c r="N45" s="206"/>
      <c r="O45" s="209"/>
      <c r="P45" s="210"/>
      <c r="Q45" s="207"/>
      <c r="R45" s="206"/>
      <c r="S45" s="209"/>
      <c r="T45" s="954"/>
      <c r="U45" s="2446">
        <f t="shared" si="127"/>
        <v>0</v>
      </c>
      <c r="V45" s="206"/>
      <c r="W45" s="209"/>
      <c r="X45" s="955"/>
      <c r="Y45" s="208"/>
      <c r="Z45" s="207"/>
      <c r="AA45" s="2448">
        <f t="shared" si="128"/>
        <v>0</v>
      </c>
      <c r="AB45" s="212"/>
      <c r="AC45" s="210"/>
      <c r="AD45" s="208"/>
      <c r="AE45" s="208"/>
      <c r="AF45" s="208"/>
      <c r="AG45" s="207"/>
      <c r="AH45" s="2448">
        <f t="shared" si="129"/>
        <v>0</v>
      </c>
      <c r="AI45" s="210"/>
      <c r="AJ45" s="208"/>
      <c r="AK45" s="207"/>
      <c r="AL45" s="2449">
        <f t="shared" si="130"/>
        <v>0</v>
      </c>
      <c r="AM45" s="211"/>
      <c r="AN45" s="2451">
        <f t="shared" si="131"/>
        <v>0</v>
      </c>
      <c r="AO45" s="210"/>
      <c r="AP45" s="208"/>
      <c r="AQ45" s="208"/>
      <c r="AR45" s="208"/>
      <c r="AS45" s="207"/>
      <c r="AT45" s="2453">
        <f t="shared" si="143"/>
        <v>0</v>
      </c>
      <c r="AU45" s="213"/>
      <c r="AV45" s="184"/>
      <c r="AW45" s="251" t="s">
        <v>668</v>
      </c>
      <c r="AX45" s="206"/>
      <c r="AY45" s="208"/>
      <c r="AZ45" s="208"/>
      <c r="BA45" s="208"/>
      <c r="BB45" s="208"/>
      <c r="BC45" s="208"/>
      <c r="BD45" s="209"/>
      <c r="BE45" s="206"/>
      <c r="BF45" s="208"/>
      <c r="BG45" s="208"/>
      <c r="BH45" s="208"/>
      <c r="BI45" s="209"/>
      <c r="BJ45" s="206"/>
      <c r="BK45" s="208"/>
      <c r="BL45" s="209"/>
      <c r="BM45" s="954"/>
      <c r="BN45" s="211"/>
      <c r="BO45" s="206"/>
      <c r="BP45" s="208"/>
      <c r="BQ45" s="208"/>
      <c r="BR45" s="208"/>
      <c r="BS45" s="209"/>
      <c r="BT45" s="206"/>
      <c r="BU45" s="208"/>
      <c r="BV45" s="209"/>
      <c r="BW45" s="954"/>
      <c r="BX45" s="2454">
        <f t="shared" si="5"/>
        <v>0</v>
      </c>
      <c r="BY45" s="206"/>
      <c r="BZ45" s="209"/>
      <c r="CA45" s="956"/>
      <c r="CC45" s="251" t="s">
        <v>668</v>
      </c>
      <c r="CD45" s="206"/>
      <c r="CE45" s="208"/>
      <c r="CF45" s="207"/>
      <c r="CG45" s="2454">
        <f t="shared" si="132"/>
        <v>0</v>
      </c>
      <c r="CH45" s="210"/>
      <c r="CI45" s="208"/>
      <c r="CJ45" s="207"/>
      <c r="CK45" s="2454">
        <f t="shared" si="133"/>
        <v>0</v>
      </c>
      <c r="CL45" s="210"/>
      <c r="CM45" s="208"/>
      <c r="CN45" s="207"/>
      <c r="CO45" s="2454">
        <f t="shared" si="134"/>
        <v>0</v>
      </c>
      <c r="CP45" s="210"/>
      <c r="CQ45" s="207"/>
      <c r="CR45" s="2454">
        <f t="shared" si="135"/>
        <v>0</v>
      </c>
      <c r="CS45" s="2434">
        <f t="shared" si="136"/>
        <v>0</v>
      </c>
      <c r="CT45" s="2432">
        <f t="shared" si="136"/>
        <v>0</v>
      </c>
      <c r="CU45" s="2433">
        <f t="shared" si="136"/>
        <v>0</v>
      </c>
      <c r="CV45" s="2454">
        <f t="shared" si="137"/>
        <v>0</v>
      </c>
      <c r="CW45" s="184"/>
      <c r="CX45" s="206"/>
      <c r="CY45" s="208"/>
      <c r="CZ45" s="207"/>
      <c r="DA45" s="2460">
        <f t="shared" si="138"/>
        <v>0</v>
      </c>
      <c r="DB45" s="210"/>
      <c r="DC45" s="208"/>
      <c r="DD45" s="207"/>
      <c r="DE45" s="2460">
        <f t="shared" si="139"/>
        <v>0</v>
      </c>
      <c r="DF45" s="184"/>
      <c r="DG45" s="2454">
        <f t="shared" si="117"/>
        <v>0</v>
      </c>
      <c r="DH45" s="184"/>
      <c r="DI45" s="2394">
        <f t="shared" si="140"/>
        <v>0</v>
      </c>
      <c r="DJ45" s="2395">
        <f t="shared" si="140"/>
        <v>0</v>
      </c>
      <c r="DK45" s="2396">
        <f t="shared" si="141"/>
        <v>0</v>
      </c>
      <c r="DM45" s="2395">
        <f t="shared" si="142"/>
        <v>0</v>
      </c>
      <c r="DO45" s="2462" t="str">
        <f t="shared" si="18"/>
        <v>True</v>
      </c>
      <c r="DP45" s="4073"/>
    </row>
    <row r="46" spans="2:121" ht="39.9" customHeight="1" thickBot="1">
      <c r="B46" s="8502"/>
      <c r="C46" s="8504"/>
      <c r="D46" s="8504"/>
      <c r="E46" s="8502"/>
      <c r="F46" s="8506"/>
      <c r="G46" s="252" t="s">
        <v>1214</v>
      </c>
      <c r="H46" s="214"/>
      <c r="I46" s="217"/>
      <c r="J46" s="218"/>
      <c r="K46" s="216"/>
      <c r="L46" s="216"/>
      <c r="M46" s="215"/>
      <c r="N46" s="214"/>
      <c r="O46" s="217"/>
      <c r="P46" s="218"/>
      <c r="Q46" s="215"/>
      <c r="R46" s="214"/>
      <c r="S46" s="217"/>
      <c r="T46" s="957"/>
      <c r="U46" s="2446">
        <f t="shared" si="127"/>
        <v>0</v>
      </c>
      <c r="V46" s="214"/>
      <c r="W46" s="217"/>
      <c r="X46" s="958"/>
      <c r="Y46" s="216"/>
      <c r="Z46" s="215"/>
      <c r="AA46" s="2448">
        <f t="shared" si="128"/>
        <v>0</v>
      </c>
      <c r="AB46" s="220"/>
      <c r="AC46" s="218"/>
      <c r="AD46" s="216"/>
      <c r="AE46" s="216"/>
      <c r="AF46" s="216"/>
      <c r="AG46" s="215"/>
      <c r="AH46" s="2448">
        <f t="shared" si="129"/>
        <v>0</v>
      </c>
      <c r="AI46" s="218"/>
      <c r="AJ46" s="216"/>
      <c r="AK46" s="215"/>
      <c r="AL46" s="2450">
        <f t="shared" si="130"/>
        <v>0</v>
      </c>
      <c r="AM46" s="219"/>
      <c r="AN46" s="2452">
        <f t="shared" si="131"/>
        <v>0</v>
      </c>
      <c r="AO46" s="218"/>
      <c r="AP46" s="216"/>
      <c r="AQ46" s="216"/>
      <c r="AR46" s="216"/>
      <c r="AS46" s="215"/>
      <c r="AT46" s="2448">
        <f t="shared" si="143"/>
        <v>0</v>
      </c>
      <c r="AU46" s="221"/>
      <c r="AV46" s="184"/>
      <c r="AW46" s="252" t="s">
        <v>1214</v>
      </c>
      <c r="AX46" s="214"/>
      <c r="AY46" s="216"/>
      <c r="AZ46" s="216"/>
      <c r="BA46" s="216"/>
      <c r="BB46" s="216"/>
      <c r="BC46" s="216"/>
      <c r="BD46" s="217"/>
      <c r="BE46" s="214"/>
      <c r="BF46" s="216"/>
      <c r="BG46" s="216"/>
      <c r="BH46" s="216"/>
      <c r="BI46" s="217"/>
      <c r="BJ46" s="214"/>
      <c r="BK46" s="216"/>
      <c r="BL46" s="217"/>
      <c r="BM46" s="957"/>
      <c r="BN46" s="219"/>
      <c r="BO46" s="214"/>
      <c r="BP46" s="216"/>
      <c r="BQ46" s="216"/>
      <c r="BR46" s="216"/>
      <c r="BS46" s="217"/>
      <c r="BT46" s="214"/>
      <c r="BU46" s="216"/>
      <c r="BV46" s="217"/>
      <c r="BW46" s="957"/>
      <c r="BX46" s="2455">
        <f t="shared" si="5"/>
        <v>0</v>
      </c>
      <c r="BY46" s="214"/>
      <c r="BZ46" s="217"/>
      <c r="CA46" s="961"/>
      <c r="CC46" s="252" t="s">
        <v>1214</v>
      </c>
      <c r="CD46" s="214"/>
      <c r="CE46" s="216"/>
      <c r="CF46" s="215"/>
      <c r="CG46" s="2455">
        <f t="shared" si="132"/>
        <v>0</v>
      </c>
      <c r="CH46" s="218"/>
      <c r="CI46" s="216"/>
      <c r="CJ46" s="215"/>
      <c r="CK46" s="2455">
        <f t="shared" si="133"/>
        <v>0</v>
      </c>
      <c r="CL46" s="218"/>
      <c r="CM46" s="216"/>
      <c r="CN46" s="215"/>
      <c r="CO46" s="2455">
        <f t="shared" si="134"/>
        <v>0</v>
      </c>
      <c r="CP46" s="218"/>
      <c r="CQ46" s="215"/>
      <c r="CR46" s="2455">
        <f t="shared" si="135"/>
        <v>0</v>
      </c>
      <c r="CS46" s="2456">
        <f t="shared" si="136"/>
        <v>0</v>
      </c>
      <c r="CT46" s="2457">
        <f t="shared" si="136"/>
        <v>0</v>
      </c>
      <c r="CU46" s="2458">
        <f t="shared" si="136"/>
        <v>0</v>
      </c>
      <c r="CV46" s="2455">
        <f t="shared" si="137"/>
        <v>0</v>
      </c>
      <c r="CW46" s="184"/>
      <c r="CX46" s="214"/>
      <c r="CY46" s="216"/>
      <c r="CZ46" s="215"/>
      <c r="DA46" s="2461">
        <f t="shared" si="138"/>
        <v>0</v>
      </c>
      <c r="DB46" s="218"/>
      <c r="DC46" s="216"/>
      <c r="DD46" s="215"/>
      <c r="DE46" s="2461">
        <f t="shared" si="139"/>
        <v>0</v>
      </c>
      <c r="DF46" s="184"/>
      <c r="DG46" s="2455">
        <f t="shared" si="117"/>
        <v>0</v>
      </c>
      <c r="DH46" s="184"/>
      <c r="DI46" s="2397">
        <f t="shared" si="140"/>
        <v>0</v>
      </c>
      <c r="DJ46" s="2398">
        <f t="shared" si="140"/>
        <v>0</v>
      </c>
      <c r="DK46" s="2399">
        <f t="shared" si="141"/>
        <v>0</v>
      </c>
      <c r="DM46" s="2398">
        <f t="shared" si="142"/>
        <v>0</v>
      </c>
      <c r="DO46" s="2463" t="str">
        <f t="shared" si="18"/>
        <v>True</v>
      </c>
      <c r="DP46" s="4073"/>
    </row>
    <row r="47" spans="2:121" ht="39.9" customHeight="1" thickBot="1">
      <c r="B47" s="8503"/>
      <c r="C47" s="8505"/>
      <c r="D47" s="8505"/>
      <c r="E47" s="8503"/>
      <c r="F47" s="8507"/>
      <c r="G47" s="2033" t="s">
        <v>181</v>
      </c>
      <c r="H47" s="2402">
        <f t="shared" ref="H47:P47" si="144">SUM(H42:H46)</f>
        <v>0</v>
      </c>
      <c r="I47" s="973">
        <f t="shared" si="144"/>
        <v>0</v>
      </c>
      <c r="J47" s="2403">
        <f t="shared" si="144"/>
        <v>0</v>
      </c>
      <c r="K47" s="2404">
        <f t="shared" si="144"/>
        <v>0</v>
      </c>
      <c r="L47" s="2404">
        <f t="shared" si="144"/>
        <v>0</v>
      </c>
      <c r="M47" s="975">
        <f t="shared" si="144"/>
        <v>0</v>
      </c>
      <c r="N47" s="2402">
        <f t="shared" si="144"/>
        <v>0</v>
      </c>
      <c r="O47" s="973">
        <f t="shared" si="144"/>
        <v>0</v>
      </c>
      <c r="P47" s="2403">
        <f t="shared" si="144"/>
        <v>0</v>
      </c>
      <c r="Q47" s="2034"/>
      <c r="R47" s="2402">
        <f t="shared" ref="R47:AU47" si="145">SUM(R42:R46)</f>
        <v>0</v>
      </c>
      <c r="S47" s="973">
        <f t="shared" si="145"/>
        <v>0</v>
      </c>
      <c r="T47" s="970">
        <f t="shared" si="145"/>
        <v>0</v>
      </c>
      <c r="U47" s="962">
        <f t="shared" si="145"/>
        <v>0</v>
      </c>
      <c r="V47" s="2402">
        <f t="shared" si="145"/>
        <v>0</v>
      </c>
      <c r="W47" s="973">
        <f t="shared" si="145"/>
        <v>0</v>
      </c>
      <c r="X47" s="2403">
        <f t="shared" si="145"/>
        <v>0</v>
      </c>
      <c r="Y47" s="2404">
        <f t="shared" si="145"/>
        <v>0</v>
      </c>
      <c r="Z47" s="975">
        <f t="shared" si="145"/>
        <v>0</v>
      </c>
      <c r="AA47" s="962">
        <f t="shared" si="145"/>
        <v>0</v>
      </c>
      <c r="AB47" s="962">
        <f t="shared" si="145"/>
        <v>0</v>
      </c>
      <c r="AC47" s="2403">
        <f t="shared" si="145"/>
        <v>0</v>
      </c>
      <c r="AD47" s="2404">
        <f t="shared" si="145"/>
        <v>0</v>
      </c>
      <c r="AE47" s="2404">
        <f t="shared" si="145"/>
        <v>0</v>
      </c>
      <c r="AF47" s="2404">
        <f t="shared" si="145"/>
        <v>0</v>
      </c>
      <c r="AG47" s="975">
        <f t="shared" si="145"/>
        <v>0</v>
      </c>
      <c r="AH47" s="962">
        <f t="shared" si="145"/>
        <v>0</v>
      </c>
      <c r="AI47" s="2403">
        <f t="shared" si="145"/>
        <v>0</v>
      </c>
      <c r="AJ47" s="2404">
        <f t="shared" si="145"/>
        <v>0</v>
      </c>
      <c r="AK47" s="975">
        <f t="shared" si="145"/>
        <v>0</v>
      </c>
      <c r="AL47" s="972">
        <f t="shared" si="145"/>
        <v>0</v>
      </c>
      <c r="AM47" s="962">
        <f t="shared" si="145"/>
        <v>0</v>
      </c>
      <c r="AN47" s="964">
        <f t="shared" si="145"/>
        <v>0</v>
      </c>
      <c r="AO47" s="2403">
        <f t="shared" si="145"/>
        <v>0</v>
      </c>
      <c r="AP47" s="2404">
        <f t="shared" si="145"/>
        <v>0</v>
      </c>
      <c r="AQ47" s="2404">
        <f t="shared" si="145"/>
        <v>0</v>
      </c>
      <c r="AR47" s="2404">
        <f t="shared" si="145"/>
        <v>0</v>
      </c>
      <c r="AS47" s="975">
        <f t="shared" si="145"/>
        <v>0</v>
      </c>
      <c r="AT47" s="962">
        <f t="shared" si="145"/>
        <v>0</v>
      </c>
      <c r="AU47" s="962">
        <f t="shared" si="145"/>
        <v>0</v>
      </c>
      <c r="AV47" s="184"/>
      <c r="AW47" s="974" t="s">
        <v>181</v>
      </c>
      <c r="AX47" s="2402">
        <f t="shared" ref="AX47:BW47" si="146">SUM(AX42:AX46)</f>
        <v>0</v>
      </c>
      <c r="AY47" s="2404">
        <f t="shared" si="146"/>
        <v>0</v>
      </c>
      <c r="AZ47" s="2404">
        <f t="shared" si="146"/>
        <v>0</v>
      </c>
      <c r="BA47" s="2404">
        <f t="shared" si="146"/>
        <v>0</v>
      </c>
      <c r="BB47" s="2404">
        <f t="shared" si="146"/>
        <v>0</v>
      </c>
      <c r="BC47" s="2404">
        <f t="shared" si="146"/>
        <v>0</v>
      </c>
      <c r="BD47" s="973">
        <f t="shared" si="146"/>
        <v>0</v>
      </c>
      <c r="BE47" s="2402">
        <f t="shared" si="146"/>
        <v>0</v>
      </c>
      <c r="BF47" s="2404">
        <f t="shared" si="146"/>
        <v>0</v>
      </c>
      <c r="BG47" s="2404">
        <f t="shared" si="146"/>
        <v>0</v>
      </c>
      <c r="BH47" s="2404">
        <f t="shared" si="146"/>
        <v>0</v>
      </c>
      <c r="BI47" s="973">
        <f t="shared" si="146"/>
        <v>0</v>
      </c>
      <c r="BJ47" s="2402">
        <f t="shared" si="146"/>
        <v>0</v>
      </c>
      <c r="BK47" s="2404">
        <f t="shared" si="146"/>
        <v>0</v>
      </c>
      <c r="BL47" s="973">
        <f t="shared" si="146"/>
        <v>0</v>
      </c>
      <c r="BM47" s="970">
        <f t="shared" si="146"/>
        <v>0</v>
      </c>
      <c r="BN47" s="962">
        <f t="shared" si="146"/>
        <v>0</v>
      </c>
      <c r="BO47" s="2402">
        <f t="shared" si="146"/>
        <v>0</v>
      </c>
      <c r="BP47" s="2404">
        <f t="shared" si="146"/>
        <v>0</v>
      </c>
      <c r="BQ47" s="2404">
        <f t="shared" si="146"/>
        <v>0</v>
      </c>
      <c r="BR47" s="2404">
        <f t="shared" si="146"/>
        <v>0</v>
      </c>
      <c r="BS47" s="973">
        <f t="shared" si="146"/>
        <v>0</v>
      </c>
      <c r="BT47" s="2402">
        <f t="shared" si="146"/>
        <v>0</v>
      </c>
      <c r="BU47" s="2404">
        <f t="shared" si="146"/>
        <v>0</v>
      </c>
      <c r="BV47" s="973">
        <f t="shared" si="146"/>
        <v>0</v>
      </c>
      <c r="BW47" s="970">
        <f t="shared" si="146"/>
        <v>0</v>
      </c>
      <c r="BX47" s="962">
        <f t="shared" si="5"/>
        <v>0</v>
      </c>
      <c r="BY47" s="2402">
        <f>SUM(BY42:BY46)</f>
        <v>0</v>
      </c>
      <c r="BZ47" s="973">
        <f>SUM(BZ42:BZ46)</f>
        <v>0</v>
      </c>
      <c r="CA47" s="964">
        <f>SUM(CA42:CA46)</f>
        <v>0</v>
      </c>
      <c r="CC47" s="971" t="s">
        <v>106</v>
      </c>
      <c r="CD47" s="2402">
        <f t="shared" ref="CD47:CV47" si="147">SUM(CD42:CD46)</f>
        <v>0</v>
      </c>
      <c r="CE47" s="2404">
        <f t="shared" si="147"/>
        <v>0</v>
      </c>
      <c r="CF47" s="975">
        <f t="shared" si="147"/>
        <v>0</v>
      </c>
      <c r="CG47" s="962">
        <f t="shared" si="147"/>
        <v>0</v>
      </c>
      <c r="CH47" s="2403">
        <f t="shared" si="147"/>
        <v>0</v>
      </c>
      <c r="CI47" s="2404">
        <f t="shared" si="147"/>
        <v>0</v>
      </c>
      <c r="CJ47" s="975">
        <f t="shared" si="147"/>
        <v>0</v>
      </c>
      <c r="CK47" s="962">
        <f t="shared" si="147"/>
        <v>0</v>
      </c>
      <c r="CL47" s="2403">
        <f t="shared" si="147"/>
        <v>0</v>
      </c>
      <c r="CM47" s="2404">
        <f t="shared" si="147"/>
        <v>0</v>
      </c>
      <c r="CN47" s="975">
        <f t="shared" si="147"/>
        <v>0</v>
      </c>
      <c r="CO47" s="962">
        <f t="shared" si="147"/>
        <v>0</v>
      </c>
      <c r="CP47" s="2403">
        <f t="shared" si="147"/>
        <v>0</v>
      </c>
      <c r="CQ47" s="975">
        <f t="shared" si="147"/>
        <v>0</v>
      </c>
      <c r="CR47" s="962">
        <f t="shared" si="147"/>
        <v>0</v>
      </c>
      <c r="CS47" s="2403">
        <f t="shared" si="147"/>
        <v>0</v>
      </c>
      <c r="CT47" s="2404">
        <f t="shared" si="147"/>
        <v>0</v>
      </c>
      <c r="CU47" s="975">
        <f t="shared" si="147"/>
        <v>0</v>
      </c>
      <c r="CV47" s="962">
        <f t="shared" si="147"/>
        <v>0</v>
      </c>
      <c r="CW47" s="184"/>
      <c r="CX47" s="2402">
        <f t="shared" ref="CX47:DE47" si="148">SUM(CX42:CX46)</f>
        <v>0</v>
      </c>
      <c r="CY47" s="2404">
        <f t="shared" si="148"/>
        <v>0</v>
      </c>
      <c r="CZ47" s="975">
        <f t="shared" si="148"/>
        <v>0</v>
      </c>
      <c r="DA47" s="962">
        <f t="shared" si="148"/>
        <v>0</v>
      </c>
      <c r="DB47" s="2403">
        <f t="shared" si="148"/>
        <v>0</v>
      </c>
      <c r="DC47" s="2404">
        <f t="shared" si="148"/>
        <v>0</v>
      </c>
      <c r="DD47" s="975">
        <f t="shared" si="148"/>
        <v>0</v>
      </c>
      <c r="DE47" s="962">
        <f t="shared" si="148"/>
        <v>0</v>
      </c>
      <c r="DF47" s="184"/>
      <c r="DG47" s="962">
        <f t="shared" si="117"/>
        <v>0</v>
      </c>
      <c r="DH47" s="184"/>
      <c r="DI47" s="972">
        <f>SUM(DI42:DI46)</f>
        <v>0</v>
      </c>
      <c r="DJ47" s="962">
        <f>SUM(DJ42:DJ46)</f>
        <v>0</v>
      </c>
      <c r="DK47" s="964">
        <f>SUM(DK42:DK46)</f>
        <v>0</v>
      </c>
      <c r="DM47" s="962">
        <f>SUM(DM42:DM46)</f>
        <v>0</v>
      </c>
      <c r="DO47" s="960" t="str">
        <f t="shared" si="18"/>
        <v>True</v>
      </c>
      <c r="DP47" s="4075" t="str">
        <f>IF($U47=0,"Blanc","")</f>
        <v>Blanc</v>
      </c>
      <c r="DQ47" s="4074" t="str">
        <f t="shared" si="46"/>
        <v>wrong</v>
      </c>
    </row>
    <row r="48" spans="2:121" ht="39.9" customHeight="1" thickBot="1">
      <c r="B48" s="8484" t="s">
        <v>242</v>
      </c>
      <c r="C48" s="8485"/>
      <c r="D48" s="8485"/>
      <c r="E48" s="8485"/>
      <c r="F48" s="8486"/>
      <c r="G48" s="2040"/>
      <c r="H48" s="2402">
        <f t="shared" ref="H48:AU48" si="149">H41+H47</f>
        <v>0</v>
      </c>
      <c r="I48" s="973">
        <f t="shared" si="149"/>
        <v>0</v>
      </c>
      <c r="J48" s="2403">
        <f t="shared" si="149"/>
        <v>0</v>
      </c>
      <c r="K48" s="2404">
        <f t="shared" si="149"/>
        <v>0</v>
      </c>
      <c r="L48" s="2404">
        <f t="shared" si="149"/>
        <v>0</v>
      </c>
      <c r="M48" s="975">
        <f t="shared" si="149"/>
        <v>0</v>
      </c>
      <c r="N48" s="2402">
        <f t="shared" si="149"/>
        <v>0</v>
      </c>
      <c r="O48" s="973">
        <f t="shared" si="149"/>
        <v>0</v>
      </c>
      <c r="P48" s="2403">
        <f t="shared" si="149"/>
        <v>0</v>
      </c>
      <c r="Q48" s="975">
        <f t="shared" si="149"/>
        <v>0</v>
      </c>
      <c r="R48" s="2402">
        <f t="shared" si="149"/>
        <v>0</v>
      </c>
      <c r="S48" s="973">
        <f t="shared" si="149"/>
        <v>0</v>
      </c>
      <c r="T48" s="970">
        <f t="shared" si="149"/>
        <v>0</v>
      </c>
      <c r="U48" s="962">
        <f t="shared" si="149"/>
        <v>0</v>
      </c>
      <c r="V48" s="2402">
        <f t="shared" si="149"/>
        <v>0</v>
      </c>
      <c r="W48" s="973">
        <f t="shared" si="149"/>
        <v>0</v>
      </c>
      <c r="X48" s="2403">
        <f t="shared" si="149"/>
        <v>0</v>
      </c>
      <c r="Y48" s="2404">
        <f t="shared" si="149"/>
        <v>0</v>
      </c>
      <c r="Z48" s="975">
        <f t="shared" si="149"/>
        <v>0</v>
      </c>
      <c r="AA48" s="962">
        <f t="shared" si="149"/>
        <v>0</v>
      </c>
      <c r="AB48" s="962">
        <f t="shared" si="149"/>
        <v>0</v>
      </c>
      <c r="AC48" s="2403">
        <f t="shared" si="149"/>
        <v>0</v>
      </c>
      <c r="AD48" s="2404">
        <f t="shared" si="149"/>
        <v>0</v>
      </c>
      <c r="AE48" s="2404">
        <f t="shared" si="149"/>
        <v>0</v>
      </c>
      <c r="AF48" s="2404">
        <f t="shared" si="149"/>
        <v>0</v>
      </c>
      <c r="AG48" s="975">
        <f t="shared" si="149"/>
        <v>0</v>
      </c>
      <c r="AH48" s="962">
        <f t="shared" si="149"/>
        <v>0</v>
      </c>
      <c r="AI48" s="2403">
        <f t="shared" si="149"/>
        <v>0</v>
      </c>
      <c r="AJ48" s="2404">
        <f t="shared" si="149"/>
        <v>0</v>
      </c>
      <c r="AK48" s="975">
        <f t="shared" si="149"/>
        <v>0</v>
      </c>
      <c r="AL48" s="972">
        <f t="shared" si="149"/>
        <v>0</v>
      </c>
      <c r="AM48" s="962">
        <f t="shared" si="149"/>
        <v>0</v>
      </c>
      <c r="AN48" s="964">
        <f t="shared" si="149"/>
        <v>0</v>
      </c>
      <c r="AO48" s="2403">
        <f t="shared" si="149"/>
        <v>0</v>
      </c>
      <c r="AP48" s="2404">
        <f t="shared" si="149"/>
        <v>0</v>
      </c>
      <c r="AQ48" s="2404">
        <f t="shared" si="149"/>
        <v>0</v>
      </c>
      <c r="AR48" s="2404">
        <f t="shared" si="149"/>
        <v>0</v>
      </c>
      <c r="AS48" s="975">
        <f t="shared" si="149"/>
        <v>0</v>
      </c>
      <c r="AT48" s="962">
        <f t="shared" si="149"/>
        <v>0</v>
      </c>
      <c r="AU48" s="962">
        <f t="shared" si="149"/>
        <v>0</v>
      </c>
      <c r="AV48" s="184"/>
      <c r="AW48" s="974" t="s">
        <v>243</v>
      </c>
      <c r="AX48" s="2402">
        <f t="shared" ref="AX48:CA48" si="150">AX41+AX47</f>
        <v>0</v>
      </c>
      <c r="AY48" s="2404">
        <f t="shared" si="150"/>
        <v>0</v>
      </c>
      <c r="AZ48" s="2404">
        <f t="shared" si="150"/>
        <v>0</v>
      </c>
      <c r="BA48" s="2404">
        <f t="shared" si="150"/>
        <v>0</v>
      </c>
      <c r="BB48" s="2404">
        <f t="shared" si="150"/>
        <v>0</v>
      </c>
      <c r="BC48" s="2404">
        <f t="shared" si="150"/>
        <v>0</v>
      </c>
      <c r="BD48" s="973">
        <f t="shared" si="150"/>
        <v>0</v>
      </c>
      <c r="BE48" s="2402">
        <f t="shared" si="150"/>
        <v>0</v>
      </c>
      <c r="BF48" s="2404">
        <f t="shared" si="150"/>
        <v>0</v>
      </c>
      <c r="BG48" s="2404">
        <f t="shared" si="150"/>
        <v>0</v>
      </c>
      <c r="BH48" s="2404">
        <f t="shared" si="150"/>
        <v>0</v>
      </c>
      <c r="BI48" s="973">
        <f t="shared" si="150"/>
        <v>0</v>
      </c>
      <c r="BJ48" s="2402">
        <f t="shared" si="150"/>
        <v>0</v>
      </c>
      <c r="BK48" s="2404">
        <f t="shared" si="150"/>
        <v>0</v>
      </c>
      <c r="BL48" s="973">
        <f t="shared" si="150"/>
        <v>0</v>
      </c>
      <c r="BM48" s="970">
        <f t="shared" si="150"/>
        <v>0</v>
      </c>
      <c r="BN48" s="962">
        <f t="shared" si="150"/>
        <v>0</v>
      </c>
      <c r="BO48" s="2402">
        <f t="shared" si="150"/>
        <v>0</v>
      </c>
      <c r="BP48" s="2404">
        <f t="shared" si="150"/>
        <v>0</v>
      </c>
      <c r="BQ48" s="2404">
        <f t="shared" si="150"/>
        <v>0</v>
      </c>
      <c r="BR48" s="2404">
        <f t="shared" si="150"/>
        <v>0</v>
      </c>
      <c r="BS48" s="973">
        <f t="shared" si="150"/>
        <v>0</v>
      </c>
      <c r="BT48" s="2402">
        <f t="shared" si="150"/>
        <v>0</v>
      </c>
      <c r="BU48" s="2404">
        <f t="shared" si="150"/>
        <v>0</v>
      </c>
      <c r="BV48" s="973">
        <f t="shared" si="150"/>
        <v>0</v>
      </c>
      <c r="BW48" s="970">
        <f t="shared" si="150"/>
        <v>0</v>
      </c>
      <c r="BX48" s="962">
        <f t="shared" si="150"/>
        <v>0</v>
      </c>
      <c r="BY48" s="2402">
        <f t="shared" si="150"/>
        <v>0</v>
      </c>
      <c r="BZ48" s="973">
        <f t="shared" si="150"/>
        <v>0</v>
      </c>
      <c r="CA48" s="964">
        <f t="shared" si="150"/>
        <v>0</v>
      </c>
      <c r="CC48" s="2043" t="s">
        <v>243</v>
      </c>
      <c r="CD48" s="2420">
        <f t="shared" ref="CD48:CV48" si="151">CD41+CD47</f>
        <v>0</v>
      </c>
      <c r="CE48" s="2421">
        <f t="shared" si="151"/>
        <v>0</v>
      </c>
      <c r="CF48" s="2422">
        <f t="shared" si="151"/>
        <v>0</v>
      </c>
      <c r="CG48" s="2444">
        <f t="shared" si="151"/>
        <v>0</v>
      </c>
      <c r="CH48" s="2423">
        <f t="shared" si="151"/>
        <v>0</v>
      </c>
      <c r="CI48" s="2421">
        <f t="shared" si="151"/>
        <v>0</v>
      </c>
      <c r="CJ48" s="2422">
        <f t="shared" si="151"/>
        <v>0</v>
      </c>
      <c r="CK48" s="2444">
        <f t="shared" si="151"/>
        <v>0</v>
      </c>
      <c r="CL48" s="2423">
        <f t="shared" si="151"/>
        <v>0</v>
      </c>
      <c r="CM48" s="2421">
        <f t="shared" si="151"/>
        <v>0</v>
      </c>
      <c r="CN48" s="2422">
        <f t="shared" si="151"/>
        <v>0</v>
      </c>
      <c r="CO48" s="2444">
        <f t="shared" si="151"/>
        <v>0</v>
      </c>
      <c r="CP48" s="2423">
        <f t="shared" si="151"/>
        <v>0</v>
      </c>
      <c r="CQ48" s="2422">
        <f t="shared" si="151"/>
        <v>0</v>
      </c>
      <c r="CR48" s="2444">
        <f t="shared" si="151"/>
        <v>0</v>
      </c>
      <c r="CS48" s="2423">
        <f t="shared" si="151"/>
        <v>0</v>
      </c>
      <c r="CT48" s="2421">
        <f t="shared" si="151"/>
        <v>0</v>
      </c>
      <c r="CU48" s="2422">
        <f t="shared" si="151"/>
        <v>0</v>
      </c>
      <c r="CV48" s="2444">
        <f t="shared" si="151"/>
        <v>0</v>
      </c>
      <c r="CW48" s="184"/>
      <c r="CX48" s="2402">
        <f t="shared" ref="CX48:DE48" si="152">CX41+CX47</f>
        <v>0</v>
      </c>
      <c r="CY48" s="2404">
        <f t="shared" si="152"/>
        <v>0</v>
      </c>
      <c r="CZ48" s="975">
        <f t="shared" si="152"/>
        <v>0</v>
      </c>
      <c r="DA48" s="962">
        <f t="shared" si="152"/>
        <v>0</v>
      </c>
      <c r="DB48" s="2403">
        <f t="shared" si="152"/>
        <v>0</v>
      </c>
      <c r="DC48" s="2404">
        <f t="shared" si="152"/>
        <v>0</v>
      </c>
      <c r="DD48" s="975">
        <f t="shared" si="152"/>
        <v>0</v>
      </c>
      <c r="DE48" s="962">
        <f t="shared" si="152"/>
        <v>0</v>
      </c>
      <c r="DF48" s="184"/>
      <c r="DG48" s="2444">
        <f>DG41+DG47</f>
        <v>0</v>
      </c>
      <c r="DH48" s="184"/>
      <c r="DI48" s="972">
        <f>DI41+DI47</f>
        <v>0</v>
      </c>
      <c r="DJ48" s="962">
        <f>DJ41+DJ47</f>
        <v>0</v>
      </c>
      <c r="DK48" s="964">
        <f>DK41+DK47</f>
        <v>0</v>
      </c>
      <c r="DM48" s="962">
        <f>DM41+DM47</f>
        <v>0</v>
      </c>
      <c r="DO48" s="960" t="str">
        <f t="shared" si="18"/>
        <v>True</v>
      </c>
      <c r="DP48" s="4075" t="str">
        <f>IF($U48=0,"Blanc","")</f>
        <v>Blanc</v>
      </c>
      <c r="DQ48" s="4074" t="str">
        <f t="shared" si="46"/>
        <v>wrong</v>
      </c>
    </row>
    <row r="49" spans="2:121" ht="39.9" customHeight="1">
      <c r="B49" s="8502" t="s">
        <v>244</v>
      </c>
      <c r="C49" s="8504" t="s">
        <v>517</v>
      </c>
      <c r="D49" s="8504" t="s">
        <v>1211</v>
      </c>
      <c r="E49" s="8513" t="s">
        <v>52</v>
      </c>
      <c r="F49" s="8506" t="s">
        <v>236</v>
      </c>
      <c r="G49" s="251" t="s">
        <v>1213</v>
      </c>
      <c r="H49" s="206"/>
      <c r="I49" s="209"/>
      <c r="J49" s="210"/>
      <c r="K49" s="208"/>
      <c r="L49" s="208"/>
      <c r="M49" s="207"/>
      <c r="N49" s="206"/>
      <c r="O49" s="209"/>
      <c r="P49" s="210"/>
      <c r="Q49" s="207"/>
      <c r="R49" s="206"/>
      <c r="S49" s="209"/>
      <c r="T49" s="2393"/>
      <c r="U49" s="2446">
        <f t="shared" ref="U49:U53" si="153">SUM(H49:P49,S49:T49)-R49</f>
        <v>0</v>
      </c>
      <c r="V49" s="206"/>
      <c r="W49" s="209"/>
      <c r="X49" s="955"/>
      <c r="Y49" s="208"/>
      <c r="Z49" s="207"/>
      <c r="AA49" s="2448">
        <f t="shared" ref="AA49:AA53" si="154">SUM(X49:Z49)</f>
        <v>0</v>
      </c>
      <c r="AB49" s="212"/>
      <c r="AC49" s="210"/>
      <c r="AD49" s="208"/>
      <c r="AE49" s="208"/>
      <c r="AF49" s="208"/>
      <c r="AG49" s="207"/>
      <c r="AH49" s="2448">
        <f t="shared" ref="AH49:AH53" si="155">SUM(AC49:AG49)</f>
        <v>0</v>
      </c>
      <c r="AI49" s="210"/>
      <c r="AJ49" s="208"/>
      <c r="AK49" s="207"/>
      <c r="AL49" s="2449">
        <f t="shared" ref="AL49:AL53" si="156">SUM(AI49:AK49)</f>
        <v>0</v>
      </c>
      <c r="AM49" s="211"/>
      <c r="AN49" s="2451">
        <f t="shared" ref="AN49:AN53" si="157">AM49+AL49+AH49+AB49+AA49</f>
        <v>0</v>
      </c>
      <c r="AO49" s="210"/>
      <c r="AP49" s="208"/>
      <c r="AQ49" s="208"/>
      <c r="AR49" s="208"/>
      <c r="AS49" s="207"/>
      <c r="AT49" s="2453">
        <f>SUM(AO49:AS49)</f>
        <v>0</v>
      </c>
      <c r="AU49" s="213"/>
      <c r="AV49" s="184"/>
      <c r="AW49" s="251" t="s">
        <v>1213</v>
      </c>
      <c r="AX49" s="206"/>
      <c r="AY49" s="208"/>
      <c r="AZ49" s="208"/>
      <c r="BA49" s="208"/>
      <c r="BB49" s="208"/>
      <c r="BC49" s="208"/>
      <c r="BD49" s="209"/>
      <c r="BE49" s="206"/>
      <c r="BF49" s="208"/>
      <c r="BG49" s="208"/>
      <c r="BH49" s="208"/>
      <c r="BI49" s="209"/>
      <c r="BJ49" s="206"/>
      <c r="BK49" s="208"/>
      <c r="BL49" s="209"/>
      <c r="BM49" s="954"/>
      <c r="BN49" s="211"/>
      <c r="BO49" s="206"/>
      <c r="BP49" s="208"/>
      <c r="BQ49" s="208"/>
      <c r="BR49" s="208"/>
      <c r="BS49" s="209"/>
      <c r="BT49" s="206"/>
      <c r="BU49" s="208"/>
      <c r="BV49" s="209"/>
      <c r="BW49" s="954"/>
      <c r="BX49" s="2454">
        <f t="shared" ref="BX49:BX66" si="158">SUM(AX49:BW49)</f>
        <v>0</v>
      </c>
      <c r="BY49" s="206"/>
      <c r="BZ49" s="209"/>
      <c r="CA49" s="956"/>
      <c r="CC49" s="251" t="s">
        <v>1213</v>
      </c>
      <c r="CD49" s="206"/>
      <c r="CE49" s="208"/>
      <c r="CF49" s="207"/>
      <c r="CG49" s="2454">
        <f t="shared" ref="CG49:CG53" si="159">SUM(CD49:CF49)</f>
        <v>0</v>
      </c>
      <c r="CH49" s="210"/>
      <c r="CI49" s="208"/>
      <c r="CJ49" s="207"/>
      <c r="CK49" s="2454">
        <f t="shared" ref="CK49:CK53" si="160">SUM(CH49:CJ49)</f>
        <v>0</v>
      </c>
      <c r="CL49" s="210"/>
      <c r="CM49" s="208"/>
      <c r="CN49" s="207"/>
      <c r="CO49" s="2454">
        <f t="shared" ref="CO49:CO53" si="161">SUM(CL49:CN49)</f>
        <v>0</v>
      </c>
      <c r="CP49" s="210"/>
      <c r="CQ49" s="207"/>
      <c r="CR49" s="2454">
        <f t="shared" ref="CR49:CR53" si="162">SUM(CP49:CQ49)</f>
        <v>0</v>
      </c>
      <c r="CS49" s="2434">
        <f t="shared" ref="CS49:CU53" si="163">CX49+DB49</f>
        <v>0</v>
      </c>
      <c r="CT49" s="2432">
        <f t="shared" si="163"/>
        <v>0</v>
      </c>
      <c r="CU49" s="2433">
        <f t="shared" si="163"/>
        <v>0</v>
      </c>
      <c r="CV49" s="2454">
        <f t="shared" ref="CV49:CV53" si="164">SUM(CS49:CU49)</f>
        <v>0</v>
      </c>
      <c r="CW49" s="184"/>
      <c r="CX49" s="206"/>
      <c r="CY49" s="208"/>
      <c r="CZ49" s="207"/>
      <c r="DA49" s="2460">
        <f t="shared" ref="DA49:DA53" si="165">SUM(CX49:CZ49)</f>
        <v>0</v>
      </c>
      <c r="DB49" s="210"/>
      <c r="DC49" s="208"/>
      <c r="DD49" s="207"/>
      <c r="DE49" s="2460">
        <f t="shared" ref="DE49:DE53" si="166">SUM(DB49:DD49)</f>
        <v>0</v>
      </c>
      <c r="DF49" s="184"/>
      <c r="DG49" s="2454">
        <f t="shared" ref="DG49:DG66" si="167">SUM(CV49,CR49,CO49,CK49,CG49)</f>
        <v>0</v>
      </c>
      <c r="DH49" s="184"/>
      <c r="DI49" s="2394">
        <f t="shared" ref="DI49:DJ53" si="168">CD49+CH49+CL49+CP49+CS49</f>
        <v>0</v>
      </c>
      <c r="DJ49" s="2395">
        <f t="shared" si="168"/>
        <v>0</v>
      </c>
      <c r="DK49" s="2396">
        <f t="shared" ref="DK49:DK53" si="169">CF49+CJ49+CN49+CU49</f>
        <v>0</v>
      </c>
      <c r="DM49" s="2395">
        <f t="shared" ref="DM49:DM53" si="170">SUM(DI49:DK49)</f>
        <v>0</v>
      </c>
      <c r="DO49" s="2462" t="str">
        <f t="shared" si="18"/>
        <v>True</v>
      </c>
      <c r="DP49" s="4073"/>
    </row>
    <row r="50" spans="2:121" ht="39.9" customHeight="1">
      <c r="B50" s="8502"/>
      <c r="C50" s="8504"/>
      <c r="D50" s="8504"/>
      <c r="E50" s="8513"/>
      <c r="F50" s="8506"/>
      <c r="G50" s="251" t="s">
        <v>666</v>
      </c>
      <c r="H50" s="206"/>
      <c r="I50" s="209"/>
      <c r="J50" s="210"/>
      <c r="K50" s="208"/>
      <c r="L50" s="208"/>
      <c r="M50" s="207"/>
      <c r="N50" s="206"/>
      <c r="O50" s="209"/>
      <c r="P50" s="210"/>
      <c r="Q50" s="207"/>
      <c r="R50" s="206"/>
      <c r="S50" s="209"/>
      <c r="T50" s="2393"/>
      <c r="U50" s="2446">
        <f t="shared" si="153"/>
        <v>0</v>
      </c>
      <c r="V50" s="206"/>
      <c r="W50" s="209"/>
      <c r="X50" s="955"/>
      <c r="Y50" s="208"/>
      <c r="Z50" s="207"/>
      <c r="AA50" s="2448">
        <f t="shared" si="154"/>
        <v>0</v>
      </c>
      <c r="AB50" s="212"/>
      <c r="AC50" s="210"/>
      <c r="AD50" s="208"/>
      <c r="AE50" s="208"/>
      <c r="AF50" s="208"/>
      <c r="AG50" s="207"/>
      <c r="AH50" s="2448">
        <f t="shared" si="155"/>
        <v>0</v>
      </c>
      <c r="AI50" s="210"/>
      <c r="AJ50" s="208"/>
      <c r="AK50" s="207"/>
      <c r="AL50" s="2449">
        <f t="shared" si="156"/>
        <v>0</v>
      </c>
      <c r="AM50" s="211"/>
      <c r="AN50" s="2451">
        <f t="shared" si="157"/>
        <v>0</v>
      </c>
      <c r="AO50" s="210"/>
      <c r="AP50" s="208"/>
      <c r="AQ50" s="208"/>
      <c r="AR50" s="208"/>
      <c r="AS50" s="207"/>
      <c r="AT50" s="2453">
        <f t="shared" ref="AT50:AT53" si="171">SUM(AO50:AS50)</f>
        <v>0</v>
      </c>
      <c r="AU50" s="213"/>
      <c r="AV50" s="184"/>
      <c r="AW50" s="251" t="s">
        <v>666</v>
      </c>
      <c r="AX50" s="206"/>
      <c r="AY50" s="208"/>
      <c r="AZ50" s="208"/>
      <c r="BA50" s="208"/>
      <c r="BB50" s="208"/>
      <c r="BC50" s="208"/>
      <c r="BD50" s="209"/>
      <c r="BE50" s="206"/>
      <c r="BF50" s="208"/>
      <c r="BG50" s="208"/>
      <c r="BH50" s="208"/>
      <c r="BI50" s="209"/>
      <c r="BJ50" s="206"/>
      <c r="BK50" s="208"/>
      <c r="BL50" s="209"/>
      <c r="BM50" s="954"/>
      <c r="BN50" s="211"/>
      <c r="BO50" s="206"/>
      <c r="BP50" s="208"/>
      <c r="BQ50" s="208"/>
      <c r="BR50" s="208"/>
      <c r="BS50" s="209"/>
      <c r="BT50" s="206"/>
      <c r="BU50" s="208"/>
      <c r="BV50" s="209"/>
      <c r="BW50" s="954"/>
      <c r="BX50" s="2454">
        <f t="shared" si="158"/>
        <v>0</v>
      </c>
      <c r="BY50" s="206"/>
      <c r="BZ50" s="209"/>
      <c r="CA50" s="956"/>
      <c r="CC50" s="251" t="s">
        <v>666</v>
      </c>
      <c r="CD50" s="206"/>
      <c r="CE50" s="208"/>
      <c r="CF50" s="207"/>
      <c r="CG50" s="2454">
        <f t="shared" si="159"/>
        <v>0</v>
      </c>
      <c r="CH50" s="210"/>
      <c r="CI50" s="208"/>
      <c r="CJ50" s="207"/>
      <c r="CK50" s="2454">
        <f t="shared" si="160"/>
        <v>0</v>
      </c>
      <c r="CL50" s="210"/>
      <c r="CM50" s="208"/>
      <c r="CN50" s="207"/>
      <c r="CO50" s="2454">
        <f t="shared" si="161"/>
        <v>0</v>
      </c>
      <c r="CP50" s="210"/>
      <c r="CQ50" s="207"/>
      <c r="CR50" s="2454">
        <f t="shared" si="162"/>
        <v>0</v>
      </c>
      <c r="CS50" s="2434">
        <f t="shared" si="163"/>
        <v>0</v>
      </c>
      <c r="CT50" s="2432">
        <f t="shared" si="163"/>
        <v>0</v>
      </c>
      <c r="CU50" s="2433">
        <f t="shared" si="163"/>
        <v>0</v>
      </c>
      <c r="CV50" s="2454">
        <f t="shared" si="164"/>
        <v>0</v>
      </c>
      <c r="CW50" s="184"/>
      <c r="CX50" s="206"/>
      <c r="CY50" s="208"/>
      <c r="CZ50" s="207"/>
      <c r="DA50" s="2460">
        <f t="shared" si="165"/>
        <v>0</v>
      </c>
      <c r="DB50" s="210"/>
      <c r="DC50" s="208"/>
      <c r="DD50" s="207"/>
      <c r="DE50" s="2460">
        <f t="shared" si="166"/>
        <v>0</v>
      </c>
      <c r="DF50" s="184"/>
      <c r="DG50" s="2454">
        <f t="shared" si="167"/>
        <v>0</v>
      </c>
      <c r="DH50" s="184"/>
      <c r="DI50" s="2394">
        <f t="shared" si="168"/>
        <v>0</v>
      </c>
      <c r="DJ50" s="2395">
        <f t="shared" si="168"/>
        <v>0</v>
      </c>
      <c r="DK50" s="2396">
        <f t="shared" si="169"/>
        <v>0</v>
      </c>
      <c r="DM50" s="2395">
        <f t="shared" si="170"/>
        <v>0</v>
      </c>
      <c r="DO50" s="2462" t="str">
        <f t="shared" si="18"/>
        <v>True</v>
      </c>
      <c r="DP50" s="4073"/>
    </row>
    <row r="51" spans="2:121" ht="39.9" customHeight="1">
      <c r="B51" s="8502"/>
      <c r="C51" s="8504"/>
      <c r="D51" s="8504"/>
      <c r="E51" s="8513"/>
      <c r="F51" s="8506"/>
      <c r="G51" s="251" t="s">
        <v>667</v>
      </c>
      <c r="H51" s="206"/>
      <c r="I51" s="209"/>
      <c r="J51" s="210"/>
      <c r="K51" s="208"/>
      <c r="L51" s="208"/>
      <c r="M51" s="207"/>
      <c r="N51" s="206"/>
      <c r="O51" s="209"/>
      <c r="P51" s="210"/>
      <c r="Q51" s="207"/>
      <c r="R51" s="206"/>
      <c r="S51" s="209"/>
      <c r="T51" s="2393"/>
      <c r="U51" s="2446">
        <f t="shared" si="153"/>
        <v>0</v>
      </c>
      <c r="V51" s="206"/>
      <c r="W51" s="209"/>
      <c r="X51" s="955"/>
      <c r="Y51" s="208"/>
      <c r="Z51" s="207"/>
      <c r="AA51" s="2448">
        <f t="shared" si="154"/>
        <v>0</v>
      </c>
      <c r="AB51" s="212"/>
      <c r="AC51" s="210"/>
      <c r="AD51" s="208"/>
      <c r="AE51" s="208"/>
      <c r="AF51" s="208"/>
      <c r="AG51" s="207"/>
      <c r="AH51" s="2448">
        <f t="shared" si="155"/>
        <v>0</v>
      </c>
      <c r="AI51" s="210"/>
      <c r="AJ51" s="208"/>
      <c r="AK51" s="207"/>
      <c r="AL51" s="2449">
        <f t="shared" si="156"/>
        <v>0</v>
      </c>
      <c r="AM51" s="211"/>
      <c r="AN51" s="2451">
        <f t="shared" si="157"/>
        <v>0</v>
      </c>
      <c r="AO51" s="210"/>
      <c r="AP51" s="208"/>
      <c r="AQ51" s="208"/>
      <c r="AR51" s="208"/>
      <c r="AS51" s="207"/>
      <c r="AT51" s="2453">
        <f t="shared" si="171"/>
        <v>0</v>
      </c>
      <c r="AU51" s="213"/>
      <c r="AV51" s="184"/>
      <c r="AW51" s="251" t="s">
        <v>667</v>
      </c>
      <c r="AX51" s="206"/>
      <c r="AY51" s="208"/>
      <c r="AZ51" s="208"/>
      <c r="BA51" s="208"/>
      <c r="BB51" s="208"/>
      <c r="BC51" s="208"/>
      <c r="BD51" s="209"/>
      <c r="BE51" s="206"/>
      <c r="BF51" s="208"/>
      <c r="BG51" s="208"/>
      <c r="BH51" s="208"/>
      <c r="BI51" s="209"/>
      <c r="BJ51" s="206"/>
      <c r="BK51" s="208"/>
      <c r="BL51" s="209"/>
      <c r="BM51" s="954"/>
      <c r="BN51" s="211"/>
      <c r="BO51" s="206"/>
      <c r="BP51" s="208"/>
      <c r="BQ51" s="208"/>
      <c r="BR51" s="208"/>
      <c r="BS51" s="209"/>
      <c r="BT51" s="206"/>
      <c r="BU51" s="208"/>
      <c r="BV51" s="209"/>
      <c r="BW51" s="954"/>
      <c r="BX51" s="2454">
        <f t="shared" si="158"/>
        <v>0</v>
      </c>
      <c r="BY51" s="206"/>
      <c r="BZ51" s="209"/>
      <c r="CA51" s="956"/>
      <c r="CC51" s="251" t="s">
        <v>667</v>
      </c>
      <c r="CD51" s="206"/>
      <c r="CE51" s="208"/>
      <c r="CF51" s="207"/>
      <c r="CG51" s="2454">
        <f t="shared" si="159"/>
        <v>0</v>
      </c>
      <c r="CH51" s="210"/>
      <c r="CI51" s="208"/>
      <c r="CJ51" s="207"/>
      <c r="CK51" s="2454">
        <f t="shared" si="160"/>
        <v>0</v>
      </c>
      <c r="CL51" s="210"/>
      <c r="CM51" s="208"/>
      <c r="CN51" s="207"/>
      <c r="CO51" s="2454">
        <f t="shared" si="161"/>
        <v>0</v>
      </c>
      <c r="CP51" s="210"/>
      <c r="CQ51" s="207"/>
      <c r="CR51" s="2454">
        <f t="shared" si="162"/>
        <v>0</v>
      </c>
      <c r="CS51" s="2434">
        <f t="shared" si="163"/>
        <v>0</v>
      </c>
      <c r="CT51" s="2432">
        <f t="shared" si="163"/>
        <v>0</v>
      </c>
      <c r="CU51" s="2433">
        <f t="shared" si="163"/>
        <v>0</v>
      </c>
      <c r="CV51" s="2454">
        <f t="shared" si="164"/>
        <v>0</v>
      </c>
      <c r="CW51" s="184"/>
      <c r="CX51" s="206"/>
      <c r="CY51" s="208"/>
      <c r="CZ51" s="207"/>
      <c r="DA51" s="2460">
        <f t="shared" si="165"/>
        <v>0</v>
      </c>
      <c r="DB51" s="210"/>
      <c r="DC51" s="208"/>
      <c r="DD51" s="207"/>
      <c r="DE51" s="2460">
        <f t="shared" si="166"/>
        <v>0</v>
      </c>
      <c r="DF51" s="184"/>
      <c r="DG51" s="2454">
        <f t="shared" si="167"/>
        <v>0</v>
      </c>
      <c r="DH51" s="184"/>
      <c r="DI51" s="2394">
        <f t="shared" si="168"/>
        <v>0</v>
      </c>
      <c r="DJ51" s="2395">
        <f t="shared" si="168"/>
        <v>0</v>
      </c>
      <c r="DK51" s="2396">
        <f t="shared" si="169"/>
        <v>0</v>
      </c>
      <c r="DM51" s="2395">
        <f t="shared" si="170"/>
        <v>0</v>
      </c>
      <c r="DO51" s="2462" t="str">
        <f t="shared" si="18"/>
        <v>True</v>
      </c>
      <c r="DP51" s="4073"/>
    </row>
    <row r="52" spans="2:121" ht="39.9" customHeight="1">
      <c r="B52" s="8502"/>
      <c r="C52" s="8504"/>
      <c r="D52" s="8504"/>
      <c r="E52" s="8513"/>
      <c r="F52" s="8506"/>
      <c r="G52" s="251" t="s">
        <v>668</v>
      </c>
      <c r="H52" s="206"/>
      <c r="I52" s="209"/>
      <c r="J52" s="210"/>
      <c r="K52" s="208"/>
      <c r="L52" s="208"/>
      <c r="M52" s="207"/>
      <c r="N52" s="206"/>
      <c r="O52" s="209"/>
      <c r="P52" s="210"/>
      <c r="Q52" s="207"/>
      <c r="R52" s="206"/>
      <c r="S52" s="209"/>
      <c r="T52" s="954"/>
      <c r="U52" s="2446">
        <f t="shared" si="153"/>
        <v>0</v>
      </c>
      <c r="V52" s="206"/>
      <c r="W52" s="209"/>
      <c r="X52" s="955"/>
      <c r="Y52" s="208"/>
      <c r="Z52" s="207"/>
      <c r="AA52" s="2448">
        <f t="shared" si="154"/>
        <v>0</v>
      </c>
      <c r="AB52" s="212"/>
      <c r="AC52" s="210"/>
      <c r="AD52" s="208"/>
      <c r="AE52" s="208"/>
      <c r="AF52" s="208"/>
      <c r="AG52" s="207"/>
      <c r="AH52" s="2448">
        <f t="shared" si="155"/>
        <v>0</v>
      </c>
      <c r="AI52" s="210"/>
      <c r="AJ52" s="208"/>
      <c r="AK52" s="207"/>
      <c r="AL52" s="2449">
        <f t="shared" si="156"/>
        <v>0</v>
      </c>
      <c r="AM52" s="211"/>
      <c r="AN52" s="2451">
        <f t="shared" si="157"/>
        <v>0</v>
      </c>
      <c r="AO52" s="210"/>
      <c r="AP52" s="208"/>
      <c r="AQ52" s="208"/>
      <c r="AR52" s="4332"/>
      <c r="AS52" s="207"/>
      <c r="AT52" s="2453">
        <f t="shared" si="171"/>
        <v>0</v>
      </c>
      <c r="AU52" s="213"/>
      <c r="AV52" s="184"/>
      <c r="AW52" s="251" t="s">
        <v>668</v>
      </c>
      <c r="AX52" s="206"/>
      <c r="AY52" s="208"/>
      <c r="AZ52" s="208"/>
      <c r="BA52" s="208"/>
      <c r="BB52" s="208"/>
      <c r="BC52" s="208"/>
      <c r="BD52" s="209"/>
      <c r="BE52" s="206"/>
      <c r="BF52" s="208"/>
      <c r="BG52" s="208"/>
      <c r="BH52" s="208"/>
      <c r="BI52" s="209"/>
      <c r="BJ52" s="206"/>
      <c r="BK52" s="208"/>
      <c r="BL52" s="209"/>
      <c r="BM52" s="954"/>
      <c r="BN52" s="211"/>
      <c r="BO52" s="206"/>
      <c r="BP52" s="208"/>
      <c r="BQ52" s="208"/>
      <c r="BR52" s="208"/>
      <c r="BS52" s="209"/>
      <c r="BT52" s="206"/>
      <c r="BU52" s="208"/>
      <c r="BV52" s="209"/>
      <c r="BW52" s="954"/>
      <c r="BX52" s="2454">
        <f t="shared" si="158"/>
        <v>0</v>
      </c>
      <c r="BY52" s="206"/>
      <c r="BZ52" s="209"/>
      <c r="CA52" s="956"/>
      <c r="CC52" s="251" t="s">
        <v>668</v>
      </c>
      <c r="CD52" s="206"/>
      <c r="CE52" s="208"/>
      <c r="CF52" s="207"/>
      <c r="CG52" s="2454">
        <f t="shared" si="159"/>
        <v>0</v>
      </c>
      <c r="CH52" s="210"/>
      <c r="CI52" s="208"/>
      <c r="CJ52" s="207"/>
      <c r="CK52" s="2454">
        <f t="shared" si="160"/>
        <v>0</v>
      </c>
      <c r="CL52" s="210"/>
      <c r="CM52" s="208"/>
      <c r="CN52" s="207"/>
      <c r="CO52" s="2454">
        <f t="shared" si="161"/>
        <v>0</v>
      </c>
      <c r="CP52" s="210"/>
      <c r="CQ52" s="207"/>
      <c r="CR52" s="2454">
        <f t="shared" si="162"/>
        <v>0</v>
      </c>
      <c r="CS52" s="2434">
        <f t="shared" si="163"/>
        <v>0</v>
      </c>
      <c r="CT52" s="2432">
        <f t="shared" si="163"/>
        <v>0</v>
      </c>
      <c r="CU52" s="2433">
        <f t="shared" si="163"/>
        <v>0</v>
      </c>
      <c r="CV52" s="2454">
        <f t="shared" si="164"/>
        <v>0</v>
      </c>
      <c r="CW52" s="184"/>
      <c r="CX52" s="206"/>
      <c r="CY52" s="208"/>
      <c r="CZ52" s="207"/>
      <c r="DA52" s="2460">
        <f t="shared" si="165"/>
        <v>0</v>
      </c>
      <c r="DB52" s="210"/>
      <c r="DC52" s="208"/>
      <c r="DD52" s="207"/>
      <c r="DE52" s="2460">
        <f t="shared" si="166"/>
        <v>0</v>
      </c>
      <c r="DF52" s="184"/>
      <c r="DG52" s="2454">
        <f t="shared" si="167"/>
        <v>0</v>
      </c>
      <c r="DH52" s="184"/>
      <c r="DI52" s="2394">
        <f t="shared" si="168"/>
        <v>0</v>
      </c>
      <c r="DJ52" s="2395">
        <f t="shared" si="168"/>
        <v>0</v>
      </c>
      <c r="DK52" s="2396">
        <f t="shared" si="169"/>
        <v>0</v>
      </c>
      <c r="DM52" s="2395">
        <f t="shared" si="170"/>
        <v>0</v>
      </c>
      <c r="DO52" s="2462" t="str">
        <f t="shared" si="18"/>
        <v>True</v>
      </c>
      <c r="DP52" s="4073"/>
    </row>
    <row r="53" spans="2:121" ht="39.9" customHeight="1" thickBot="1">
      <c r="B53" s="8502"/>
      <c r="C53" s="8504"/>
      <c r="D53" s="8504"/>
      <c r="E53" s="8513"/>
      <c r="F53" s="8506"/>
      <c r="G53" s="252" t="s">
        <v>1214</v>
      </c>
      <c r="H53" s="214"/>
      <c r="I53" s="217"/>
      <c r="J53" s="218"/>
      <c r="K53" s="216"/>
      <c r="L53" s="216"/>
      <c r="M53" s="215"/>
      <c r="N53" s="214"/>
      <c r="O53" s="217"/>
      <c r="P53" s="218"/>
      <c r="Q53" s="215"/>
      <c r="R53" s="214"/>
      <c r="S53" s="217"/>
      <c r="T53" s="957"/>
      <c r="U53" s="2446">
        <f t="shared" si="153"/>
        <v>0</v>
      </c>
      <c r="V53" s="214"/>
      <c r="W53" s="217"/>
      <c r="X53" s="958"/>
      <c r="Y53" s="216"/>
      <c r="Z53" s="215"/>
      <c r="AA53" s="2448">
        <f t="shared" si="154"/>
        <v>0</v>
      </c>
      <c r="AB53" s="220"/>
      <c r="AC53" s="218"/>
      <c r="AD53" s="216"/>
      <c r="AE53" s="216"/>
      <c r="AF53" s="216"/>
      <c r="AG53" s="215"/>
      <c r="AH53" s="2448">
        <f t="shared" si="155"/>
        <v>0</v>
      </c>
      <c r="AI53" s="218"/>
      <c r="AJ53" s="216"/>
      <c r="AK53" s="215"/>
      <c r="AL53" s="2450">
        <f t="shared" si="156"/>
        <v>0</v>
      </c>
      <c r="AM53" s="219"/>
      <c r="AN53" s="2452">
        <f t="shared" si="157"/>
        <v>0</v>
      </c>
      <c r="AO53" s="218"/>
      <c r="AP53" s="216"/>
      <c r="AQ53" s="216"/>
      <c r="AR53" s="216"/>
      <c r="AS53" s="215"/>
      <c r="AT53" s="2448">
        <f t="shared" si="171"/>
        <v>0</v>
      </c>
      <c r="AU53" s="221"/>
      <c r="AV53" s="184"/>
      <c r="AW53" s="252" t="s">
        <v>1214</v>
      </c>
      <c r="AX53" s="214"/>
      <c r="AY53" s="216"/>
      <c r="AZ53" s="216"/>
      <c r="BA53" s="216"/>
      <c r="BB53" s="216"/>
      <c r="BC53" s="216"/>
      <c r="BD53" s="217"/>
      <c r="BE53" s="214"/>
      <c r="BF53" s="216"/>
      <c r="BG53" s="216"/>
      <c r="BH53" s="216"/>
      <c r="BI53" s="217"/>
      <c r="BJ53" s="214"/>
      <c r="BK53" s="216"/>
      <c r="BL53" s="217"/>
      <c r="BM53" s="957"/>
      <c r="BN53" s="219"/>
      <c r="BO53" s="214"/>
      <c r="BP53" s="216"/>
      <c r="BQ53" s="216"/>
      <c r="BR53" s="216"/>
      <c r="BS53" s="217"/>
      <c r="BT53" s="214"/>
      <c r="BU53" s="216"/>
      <c r="BV53" s="217"/>
      <c r="BW53" s="957"/>
      <c r="BX53" s="2455">
        <f t="shared" si="158"/>
        <v>0</v>
      </c>
      <c r="BY53" s="214"/>
      <c r="BZ53" s="217"/>
      <c r="CA53" s="961"/>
      <c r="CC53" s="252" t="s">
        <v>1214</v>
      </c>
      <c r="CD53" s="214"/>
      <c r="CE53" s="216"/>
      <c r="CF53" s="215"/>
      <c r="CG53" s="2455">
        <f t="shared" si="159"/>
        <v>0</v>
      </c>
      <c r="CH53" s="218"/>
      <c r="CI53" s="216"/>
      <c r="CJ53" s="215"/>
      <c r="CK53" s="2455">
        <f t="shared" si="160"/>
        <v>0</v>
      </c>
      <c r="CL53" s="218"/>
      <c r="CM53" s="216"/>
      <c r="CN53" s="215"/>
      <c r="CO53" s="2455">
        <f t="shared" si="161"/>
        <v>0</v>
      </c>
      <c r="CP53" s="218"/>
      <c r="CQ53" s="215"/>
      <c r="CR53" s="2455">
        <f t="shared" si="162"/>
        <v>0</v>
      </c>
      <c r="CS53" s="2456">
        <f t="shared" si="163"/>
        <v>0</v>
      </c>
      <c r="CT53" s="2457">
        <f t="shared" si="163"/>
        <v>0</v>
      </c>
      <c r="CU53" s="2458">
        <f t="shared" si="163"/>
        <v>0</v>
      </c>
      <c r="CV53" s="2455">
        <f t="shared" si="164"/>
        <v>0</v>
      </c>
      <c r="CW53" s="184"/>
      <c r="CX53" s="214"/>
      <c r="CY53" s="216"/>
      <c r="CZ53" s="215"/>
      <c r="DA53" s="2461">
        <f t="shared" si="165"/>
        <v>0</v>
      </c>
      <c r="DB53" s="218"/>
      <c r="DC53" s="216"/>
      <c r="DD53" s="215"/>
      <c r="DE53" s="2461">
        <f t="shared" si="166"/>
        <v>0</v>
      </c>
      <c r="DF53" s="184"/>
      <c r="DG53" s="2455">
        <f t="shared" si="167"/>
        <v>0</v>
      </c>
      <c r="DH53" s="184"/>
      <c r="DI53" s="2397">
        <f t="shared" si="168"/>
        <v>0</v>
      </c>
      <c r="DJ53" s="2398">
        <f t="shared" si="168"/>
        <v>0</v>
      </c>
      <c r="DK53" s="2399">
        <f t="shared" si="169"/>
        <v>0</v>
      </c>
      <c r="DM53" s="2398">
        <f t="shared" si="170"/>
        <v>0</v>
      </c>
      <c r="DO53" s="2463" t="str">
        <f t="shared" si="18"/>
        <v>True</v>
      </c>
      <c r="DP53" s="4073"/>
    </row>
    <row r="54" spans="2:121" ht="39.9" customHeight="1" thickBot="1">
      <c r="B54" s="8502"/>
      <c r="C54" s="8504"/>
      <c r="D54" s="8504"/>
      <c r="E54" s="8513"/>
      <c r="F54" s="8507"/>
      <c r="G54" s="2033" t="s">
        <v>181</v>
      </c>
      <c r="H54" s="2402">
        <f t="shared" ref="H54:P54" si="172">SUM(H49:H53)</f>
        <v>0</v>
      </c>
      <c r="I54" s="973">
        <f t="shared" si="172"/>
        <v>0</v>
      </c>
      <c r="J54" s="2403">
        <f t="shared" si="172"/>
        <v>0</v>
      </c>
      <c r="K54" s="2404">
        <f t="shared" si="172"/>
        <v>0</v>
      </c>
      <c r="L54" s="2404">
        <f t="shared" si="172"/>
        <v>0</v>
      </c>
      <c r="M54" s="975">
        <f t="shared" si="172"/>
        <v>0</v>
      </c>
      <c r="N54" s="2402">
        <f t="shared" si="172"/>
        <v>0</v>
      </c>
      <c r="O54" s="973">
        <f t="shared" si="172"/>
        <v>0</v>
      </c>
      <c r="P54" s="2403">
        <f t="shared" si="172"/>
        <v>0</v>
      </c>
      <c r="Q54" s="2034"/>
      <c r="R54" s="2402">
        <f t="shared" ref="R54:AU54" si="173">SUM(R49:R53)</f>
        <v>0</v>
      </c>
      <c r="S54" s="973">
        <f t="shared" si="173"/>
        <v>0</v>
      </c>
      <c r="T54" s="970">
        <f t="shared" si="173"/>
        <v>0</v>
      </c>
      <c r="U54" s="962">
        <f t="shared" si="173"/>
        <v>0</v>
      </c>
      <c r="V54" s="2402">
        <f t="shared" si="173"/>
        <v>0</v>
      </c>
      <c r="W54" s="973">
        <f t="shared" si="173"/>
        <v>0</v>
      </c>
      <c r="X54" s="2403">
        <f t="shared" si="173"/>
        <v>0</v>
      </c>
      <c r="Y54" s="2404">
        <f t="shared" si="173"/>
        <v>0</v>
      </c>
      <c r="Z54" s="975">
        <f t="shared" si="173"/>
        <v>0</v>
      </c>
      <c r="AA54" s="962">
        <f t="shared" si="173"/>
        <v>0</v>
      </c>
      <c r="AB54" s="962">
        <f t="shared" si="173"/>
        <v>0</v>
      </c>
      <c r="AC54" s="2403">
        <f t="shared" si="173"/>
        <v>0</v>
      </c>
      <c r="AD54" s="2404">
        <f t="shared" si="173"/>
        <v>0</v>
      </c>
      <c r="AE54" s="2404">
        <f t="shared" si="173"/>
        <v>0</v>
      </c>
      <c r="AF54" s="2404">
        <f t="shared" si="173"/>
        <v>0</v>
      </c>
      <c r="AG54" s="975">
        <f t="shared" si="173"/>
        <v>0</v>
      </c>
      <c r="AH54" s="962">
        <f t="shared" si="173"/>
        <v>0</v>
      </c>
      <c r="AI54" s="2403">
        <f t="shared" si="173"/>
        <v>0</v>
      </c>
      <c r="AJ54" s="2404">
        <f t="shared" si="173"/>
        <v>0</v>
      </c>
      <c r="AK54" s="975">
        <f t="shared" si="173"/>
        <v>0</v>
      </c>
      <c r="AL54" s="972">
        <f t="shared" si="173"/>
        <v>0</v>
      </c>
      <c r="AM54" s="962">
        <f t="shared" si="173"/>
        <v>0</v>
      </c>
      <c r="AN54" s="964">
        <f t="shared" si="173"/>
        <v>0</v>
      </c>
      <c r="AO54" s="2403">
        <f t="shared" si="173"/>
        <v>0</v>
      </c>
      <c r="AP54" s="2404">
        <f t="shared" si="173"/>
        <v>0</v>
      </c>
      <c r="AQ54" s="2404">
        <f t="shared" si="173"/>
        <v>0</v>
      </c>
      <c r="AR54" s="2404">
        <f t="shared" si="173"/>
        <v>0</v>
      </c>
      <c r="AS54" s="975">
        <f t="shared" si="173"/>
        <v>0</v>
      </c>
      <c r="AT54" s="962">
        <f t="shared" si="173"/>
        <v>0</v>
      </c>
      <c r="AU54" s="962">
        <f t="shared" si="173"/>
        <v>0</v>
      </c>
      <c r="AV54" s="184"/>
      <c r="AW54" s="974" t="s">
        <v>181</v>
      </c>
      <c r="AX54" s="2402">
        <f t="shared" ref="AX54:BW54" si="174">SUM(AX49:AX53)</f>
        <v>0</v>
      </c>
      <c r="AY54" s="2404">
        <f t="shared" si="174"/>
        <v>0</v>
      </c>
      <c r="AZ54" s="2404">
        <f t="shared" si="174"/>
        <v>0</v>
      </c>
      <c r="BA54" s="2404">
        <f t="shared" si="174"/>
        <v>0</v>
      </c>
      <c r="BB54" s="2404">
        <f t="shared" si="174"/>
        <v>0</v>
      </c>
      <c r="BC54" s="2404">
        <f t="shared" si="174"/>
        <v>0</v>
      </c>
      <c r="BD54" s="973">
        <f t="shared" si="174"/>
        <v>0</v>
      </c>
      <c r="BE54" s="2402">
        <f t="shared" si="174"/>
        <v>0</v>
      </c>
      <c r="BF54" s="2404">
        <f t="shared" si="174"/>
        <v>0</v>
      </c>
      <c r="BG54" s="2404">
        <f t="shared" si="174"/>
        <v>0</v>
      </c>
      <c r="BH54" s="2404">
        <f t="shared" si="174"/>
        <v>0</v>
      </c>
      <c r="BI54" s="973">
        <f t="shared" si="174"/>
        <v>0</v>
      </c>
      <c r="BJ54" s="2402">
        <f t="shared" si="174"/>
        <v>0</v>
      </c>
      <c r="BK54" s="2404">
        <f t="shared" si="174"/>
        <v>0</v>
      </c>
      <c r="BL54" s="973">
        <f t="shared" si="174"/>
        <v>0</v>
      </c>
      <c r="BM54" s="970">
        <f t="shared" si="174"/>
        <v>0</v>
      </c>
      <c r="BN54" s="962">
        <f t="shared" si="174"/>
        <v>0</v>
      </c>
      <c r="BO54" s="2402">
        <f t="shared" si="174"/>
        <v>0</v>
      </c>
      <c r="BP54" s="2404">
        <f t="shared" si="174"/>
        <v>0</v>
      </c>
      <c r="BQ54" s="2404">
        <f t="shared" si="174"/>
        <v>0</v>
      </c>
      <c r="BR54" s="2404">
        <f t="shared" si="174"/>
        <v>0</v>
      </c>
      <c r="BS54" s="973">
        <f t="shared" si="174"/>
        <v>0</v>
      </c>
      <c r="BT54" s="2402">
        <f t="shared" si="174"/>
        <v>0</v>
      </c>
      <c r="BU54" s="2404">
        <f t="shared" si="174"/>
        <v>0</v>
      </c>
      <c r="BV54" s="973">
        <f t="shared" si="174"/>
        <v>0</v>
      </c>
      <c r="BW54" s="970">
        <f t="shared" si="174"/>
        <v>0</v>
      </c>
      <c r="BX54" s="962">
        <f t="shared" si="158"/>
        <v>0</v>
      </c>
      <c r="BY54" s="2402">
        <f>SUM(BY49:BY53)</f>
        <v>0</v>
      </c>
      <c r="BZ54" s="973">
        <f>SUM(BZ49:BZ53)</f>
        <v>0</v>
      </c>
      <c r="CA54" s="964">
        <f>SUM(CA49:CA53)</f>
        <v>0</v>
      </c>
      <c r="CC54" s="971" t="s">
        <v>106</v>
      </c>
      <c r="CD54" s="2402">
        <f t="shared" ref="CD54:CV54" si="175">SUM(CD49:CD53)</f>
        <v>0</v>
      </c>
      <c r="CE54" s="2404">
        <f t="shared" si="175"/>
        <v>0</v>
      </c>
      <c r="CF54" s="975">
        <f t="shared" si="175"/>
        <v>0</v>
      </c>
      <c r="CG54" s="962">
        <f t="shared" si="175"/>
        <v>0</v>
      </c>
      <c r="CH54" s="2403">
        <f t="shared" si="175"/>
        <v>0</v>
      </c>
      <c r="CI54" s="2404">
        <f t="shared" si="175"/>
        <v>0</v>
      </c>
      <c r="CJ54" s="975">
        <f t="shared" si="175"/>
        <v>0</v>
      </c>
      <c r="CK54" s="962">
        <f t="shared" si="175"/>
        <v>0</v>
      </c>
      <c r="CL54" s="2403">
        <f t="shared" si="175"/>
        <v>0</v>
      </c>
      <c r="CM54" s="2404">
        <f t="shared" si="175"/>
        <v>0</v>
      </c>
      <c r="CN54" s="975">
        <f t="shared" si="175"/>
        <v>0</v>
      </c>
      <c r="CO54" s="962">
        <f t="shared" si="175"/>
        <v>0</v>
      </c>
      <c r="CP54" s="2403">
        <f t="shared" si="175"/>
        <v>0</v>
      </c>
      <c r="CQ54" s="975">
        <f t="shared" si="175"/>
        <v>0</v>
      </c>
      <c r="CR54" s="962">
        <f t="shared" si="175"/>
        <v>0</v>
      </c>
      <c r="CS54" s="2403">
        <f t="shared" si="175"/>
        <v>0</v>
      </c>
      <c r="CT54" s="2404">
        <f t="shared" si="175"/>
        <v>0</v>
      </c>
      <c r="CU54" s="975">
        <f t="shared" si="175"/>
        <v>0</v>
      </c>
      <c r="CV54" s="962">
        <f t="shared" si="175"/>
        <v>0</v>
      </c>
      <c r="CW54" s="184"/>
      <c r="CX54" s="2402">
        <f t="shared" ref="CX54:DE54" si="176">SUM(CX49:CX53)</f>
        <v>0</v>
      </c>
      <c r="CY54" s="2404">
        <f t="shared" si="176"/>
        <v>0</v>
      </c>
      <c r="CZ54" s="975">
        <f t="shared" si="176"/>
        <v>0</v>
      </c>
      <c r="DA54" s="962">
        <f t="shared" si="176"/>
        <v>0</v>
      </c>
      <c r="DB54" s="2403">
        <f t="shared" si="176"/>
        <v>0</v>
      </c>
      <c r="DC54" s="2404">
        <f t="shared" si="176"/>
        <v>0</v>
      </c>
      <c r="DD54" s="975">
        <f t="shared" si="176"/>
        <v>0</v>
      </c>
      <c r="DE54" s="962">
        <f t="shared" si="176"/>
        <v>0</v>
      </c>
      <c r="DF54" s="184"/>
      <c r="DG54" s="962">
        <f t="shared" si="167"/>
        <v>0</v>
      </c>
      <c r="DH54" s="184"/>
      <c r="DI54" s="972">
        <f>SUM(DI49:DI53)</f>
        <v>0</v>
      </c>
      <c r="DJ54" s="962">
        <f>SUM(DJ49:DJ53)</f>
        <v>0</v>
      </c>
      <c r="DK54" s="964">
        <f>SUM(DK49:DK53)</f>
        <v>0</v>
      </c>
      <c r="DM54" s="962">
        <f>SUM(DM49:DM53)</f>
        <v>0</v>
      </c>
      <c r="DO54" s="960" t="str">
        <f t="shared" si="18"/>
        <v>True</v>
      </c>
      <c r="DP54" s="4075" t="str">
        <f>IF($U54=0,"Blanc","")</f>
        <v>Blanc</v>
      </c>
      <c r="DQ54" s="4074" t="str">
        <f t="shared" si="46"/>
        <v>wrong</v>
      </c>
    </row>
    <row r="55" spans="2:121" ht="39.9" customHeight="1">
      <c r="B55" s="8502"/>
      <c r="C55" s="8504"/>
      <c r="D55" s="8504"/>
      <c r="E55" s="8513"/>
      <c r="F55" s="8506" t="s">
        <v>237</v>
      </c>
      <c r="G55" s="251" t="s">
        <v>1213</v>
      </c>
      <c r="H55" s="206"/>
      <c r="I55" s="209"/>
      <c r="J55" s="210"/>
      <c r="K55" s="208"/>
      <c r="L55" s="208"/>
      <c r="M55" s="207"/>
      <c r="N55" s="206"/>
      <c r="O55" s="209"/>
      <c r="P55" s="210"/>
      <c r="Q55" s="207"/>
      <c r="R55" s="206"/>
      <c r="S55" s="209"/>
      <c r="T55" s="2393"/>
      <c r="U55" s="2446">
        <f t="shared" ref="U55:U59" si="177">SUM(H55:P55,S55:T55)-R55</f>
        <v>0</v>
      </c>
      <c r="V55" s="206"/>
      <c r="W55" s="209"/>
      <c r="X55" s="955"/>
      <c r="Y55" s="208"/>
      <c r="Z55" s="207"/>
      <c r="AA55" s="2448">
        <f t="shared" ref="AA55:AA59" si="178">SUM(X55:Z55)</f>
        <v>0</v>
      </c>
      <c r="AB55" s="212"/>
      <c r="AC55" s="210"/>
      <c r="AD55" s="208"/>
      <c r="AE55" s="208"/>
      <c r="AF55" s="208"/>
      <c r="AG55" s="207"/>
      <c r="AH55" s="2448">
        <f t="shared" ref="AH55:AH59" si="179">SUM(AC55:AG55)</f>
        <v>0</v>
      </c>
      <c r="AI55" s="210"/>
      <c r="AJ55" s="208"/>
      <c r="AK55" s="207"/>
      <c r="AL55" s="2449">
        <f t="shared" ref="AL55:AL59" si="180">SUM(AI55:AK55)</f>
        <v>0</v>
      </c>
      <c r="AM55" s="211"/>
      <c r="AN55" s="2451">
        <f t="shared" ref="AN55:AN59" si="181">AM55+AL55+AH55+AB55+AA55</f>
        <v>0</v>
      </c>
      <c r="AO55" s="210"/>
      <c r="AP55" s="208"/>
      <c r="AQ55" s="208"/>
      <c r="AR55" s="208"/>
      <c r="AS55" s="207"/>
      <c r="AT55" s="2453">
        <f>SUM(AO55:AS55)</f>
        <v>0</v>
      </c>
      <c r="AU55" s="213"/>
      <c r="AV55" s="184"/>
      <c r="AW55" s="251" t="s">
        <v>1213</v>
      </c>
      <c r="AX55" s="206"/>
      <c r="AY55" s="208"/>
      <c r="AZ55" s="208"/>
      <c r="BA55" s="208"/>
      <c r="BB55" s="208"/>
      <c r="BC55" s="208"/>
      <c r="BD55" s="209"/>
      <c r="BE55" s="206"/>
      <c r="BF55" s="208"/>
      <c r="BG55" s="208"/>
      <c r="BH55" s="208"/>
      <c r="BI55" s="209"/>
      <c r="BJ55" s="206"/>
      <c r="BK55" s="208"/>
      <c r="BL55" s="209"/>
      <c r="BM55" s="954"/>
      <c r="BN55" s="211"/>
      <c r="BO55" s="206"/>
      <c r="BP55" s="208"/>
      <c r="BQ55" s="208"/>
      <c r="BR55" s="208"/>
      <c r="BS55" s="209"/>
      <c r="BT55" s="206"/>
      <c r="BU55" s="208"/>
      <c r="BV55" s="209"/>
      <c r="BW55" s="954"/>
      <c r="BX55" s="2454">
        <f t="shared" si="158"/>
        <v>0</v>
      </c>
      <c r="BY55" s="206"/>
      <c r="BZ55" s="209"/>
      <c r="CA55" s="956"/>
      <c r="CC55" s="251" t="s">
        <v>1213</v>
      </c>
      <c r="CD55" s="206"/>
      <c r="CE55" s="208"/>
      <c r="CF55" s="207"/>
      <c r="CG55" s="2454">
        <f t="shared" ref="CG55:CG59" si="182">SUM(CD55:CF55)</f>
        <v>0</v>
      </c>
      <c r="CH55" s="210"/>
      <c r="CI55" s="208"/>
      <c r="CJ55" s="207"/>
      <c r="CK55" s="2454">
        <f t="shared" ref="CK55:CK59" si="183">SUM(CH55:CJ55)</f>
        <v>0</v>
      </c>
      <c r="CL55" s="210"/>
      <c r="CM55" s="208"/>
      <c r="CN55" s="207"/>
      <c r="CO55" s="2454">
        <f t="shared" ref="CO55:CO59" si="184">SUM(CL55:CN55)</f>
        <v>0</v>
      </c>
      <c r="CP55" s="210"/>
      <c r="CQ55" s="207"/>
      <c r="CR55" s="2454">
        <f t="shared" ref="CR55:CR59" si="185">SUM(CP55:CQ55)</f>
        <v>0</v>
      </c>
      <c r="CS55" s="2434">
        <f t="shared" ref="CS55:CU59" si="186">CX55+DB55</f>
        <v>0</v>
      </c>
      <c r="CT55" s="2432">
        <f t="shared" si="186"/>
        <v>0</v>
      </c>
      <c r="CU55" s="2433">
        <f t="shared" si="186"/>
        <v>0</v>
      </c>
      <c r="CV55" s="2454">
        <f t="shared" ref="CV55:CV59" si="187">SUM(CS55:CU55)</f>
        <v>0</v>
      </c>
      <c r="CW55" s="184"/>
      <c r="CX55" s="206"/>
      <c r="CY55" s="208"/>
      <c r="CZ55" s="207"/>
      <c r="DA55" s="2460">
        <f t="shared" ref="DA55:DA59" si="188">SUM(CX55:CZ55)</f>
        <v>0</v>
      </c>
      <c r="DB55" s="210"/>
      <c r="DC55" s="208"/>
      <c r="DD55" s="207"/>
      <c r="DE55" s="2460">
        <f t="shared" ref="DE55:DE59" si="189">SUM(DB55:DD55)</f>
        <v>0</v>
      </c>
      <c r="DF55" s="184"/>
      <c r="DG55" s="2454">
        <f t="shared" si="167"/>
        <v>0</v>
      </c>
      <c r="DH55" s="184"/>
      <c r="DI55" s="2394">
        <f t="shared" ref="DI55:DJ59" si="190">CD55+CH55+CL55+CP55+CS55</f>
        <v>0</v>
      </c>
      <c r="DJ55" s="2395">
        <f t="shared" si="190"/>
        <v>0</v>
      </c>
      <c r="DK55" s="2396">
        <f t="shared" ref="DK55:DK59" si="191">CF55+CJ55+CN55+CU55</f>
        <v>0</v>
      </c>
      <c r="DM55" s="2395">
        <f t="shared" ref="DM55:DM59" si="192">SUM(DI55:DK55)</f>
        <v>0</v>
      </c>
      <c r="DO55" s="2462" t="str">
        <f t="shared" si="18"/>
        <v>True</v>
      </c>
      <c r="DP55" s="4073"/>
    </row>
    <row r="56" spans="2:121" ht="39.9" customHeight="1">
      <c r="B56" s="8502"/>
      <c r="C56" s="8504"/>
      <c r="D56" s="8504"/>
      <c r="E56" s="8513"/>
      <c r="F56" s="8506"/>
      <c r="G56" s="251" t="s">
        <v>666</v>
      </c>
      <c r="H56" s="206"/>
      <c r="I56" s="209"/>
      <c r="J56" s="210"/>
      <c r="K56" s="208"/>
      <c r="L56" s="208"/>
      <c r="M56" s="207"/>
      <c r="N56" s="206"/>
      <c r="O56" s="209"/>
      <c r="P56" s="210"/>
      <c r="Q56" s="207"/>
      <c r="R56" s="206"/>
      <c r="S56" s="209"/>
      <c r="T56" s="2393"/>
      <c r="U56" s="2446">
        <f t="shared" si="177"/>
        <v>0</v>
      </c>
      <c r="V56" s="206"/>
      <c r="W56" s="209"/>
      <c r="X56" s="955"/>
      <c r="Y56" s="208"/>
      <c r="Z56" s="207"/>
      <c r="AA56" s="2448">
        <f t="shared" si="178"/>
        <v>0</v>
      </c>
      <c r="AB56" s="212"/>
      <c r="AC56" s="210"/>
      <c r="AD56" s="208"/>
      <c r="AE56" s="208"/>
      <c r="AF56" s="208"/>
      <c r="AG56" s="207"/>
      <c r="AH56" s="2448">
        <f t="shared" si="179"/>
        <v>0</v>
      </c>
      <c r="AI56" s="210"/>
      <c r="AJ56" s="208"/>
      <c r="AK56" s="207"/>
      <c r="AL56" s="2449">
        <f t="shared" si="180"/>
        <v>0</v>
      </c>
      <c r="AM56" s="211"/>
      <c r="AN56" s="2451">
        <f t="shared" si="181"/>
        <v>0</v>
      </c>
      <c r="AO56" s="210"/>
      <c r="AP56" s="208"/>
      <c r="AQ56" s="208"/>
      <c r="AR56" s="208"/>
      <c r="AS56" s="207"/>
      <c r="AT56" s="2453">
        <f t="shared" ref="AT56:AT59" si="193">SUM(AO56:AS56)</f>
        <v>0</v>
      </c>
      <c r="AU56" s="213"/>
      <c r="AV56" s="184"/>
      <c r="AW56" s="251" t="s">
        <v>666</v>
      </c>
      <c r="AX56" s="206"/>
      <c r="AY56" s="208"/>
      <c r="AZ56" s="208"/>
      <c r="BA56" s="208"/>
      <c r="BB56" s="208"/>
      <c r="BC56" s="208"/>
      <c r="BD56" s="209"/>
      <c r="BE56" s="206"/>
      <c r="BF56" s="208"/>
      <c r="BG56" s="208"/>
      <c r="BH56" s="208"/>
      <c r="BI56" s="209"/>
      <c r="BJ56" s="206"/>
      <c r="BK56" s="208"/>
      <c r="BL56" s="209"/>
      <c r="BM56" s="954"/>
      <c r="BN56" s="211"/>
      <c r="BO56" s="206"/>
      <c r="BP56" s="208"/>
      <c r="BQ56" s="208"/>
      <c r="BR56" s="208"/>
      <c r="BS56" s="209"/>
      <c r="BT56" s="206"/>
      <c r="BU56" s="208"/>
      <c r="BV56" s="209"/>
      <c r="BW56" s="954"/>
      <c r="BX56" s="2454">
        <f t="shared" si="158"/>
        <v>0</v>
      </c>
      <c r="BY56" s="206"/>
      <c r="BZ56" s="209"/>
      <c r="CA56" s="956"/>
      <c r="CC56" s="251" t="s">
        <v>666</v>
      </c>
      <c r="CD56" s="206"/>
      <c r="CE56" s="208"/>
      <c r="CF56" s="207"/>
      <c r="CG56" s="2454">
        <f t="shared" si="182"/>
        <v>0</v>
      </c>
      <c r="CH56" s="210"/>
      <c r="CI56" s="208"/>
      <c r="CJ56" s="207"/>
      <c r="CK56" s="2454">
        <f t="shared" si="183"/>
        <v>0</v>
      </c>
      <c r="CL56" s="210"/>
      <c r="CM56" s="208"/>
      <c r="CN56" s="207"/>
      <c r="CO56" s="2454">
        <f t="shared" si="184"/>
        <v>0</v>
      </c>
      <c r="CP56" s="210"/>
      <c r="CQ56" s="207"/>
      <c r="CR56" s="2454">
        <f t="shared" si="185"/>
        <v>0</v>
      </c>
      <c r="CS56" s="2434">
        <f t="shared" si="186"/>
        <v>0</v>
      </c>
      <c r="CT56" s="2432">
        <f t="shared" si="186"/>
        <v>0</v>
      </c>
      <c r="CU56" s="2433">
        <f t="shared" si="186"/>
        <v>0</v>
      </c>
      <c r="CV56" s="2454">
        <f t="shared" si="187"/>
        <v>0</v>
      </c>
      <c r="CW56" s="184"/>
      <c r="CX56" s="206"/>
      <c r="CY56" s="208"/>
      <c r="CZ56" s="207"/>
      <c r="DA56" s="2460">
        <f t="shared" si="188"/>
        <v>0</v>
      </c>
      <c r="DB56" s="210"/>
      <c r="DC56" s="208"/>
      <c r="DD56" s="207"/>
      <c r="DE56" s="2460">
        <f t="shared" si="189"/>
        <v>0</v>
      </c>
      <c r="DF56" s="184"/>
      <c r="DG56" s="2454">
        <f t="shared" si="167"/>
        <v>0</v>
      </c>
      <c r="DH56" s="184"/>
      <c r="DI56" s="2394">
        <f t="shared" si="190"/>
        <v>0</v>
      </c>
      <c r="DJ56" s="2395">
        <f t="shared" si="190"/>
        <v>0</v>
      </c>
      <c r="DK56" s="2396">
        <f t="shared" si="191"/>
        <v>0</v>
      </c>
      <c r="DM56" s="2395">
        <f t="shared" si="192"/>
        <v>0</v>
      </c>
      <c r="DO56" s="2462" t="str">
        <f t="shared" si="18"/>
        <v>True</v>
      </c>
      <c r="DP56" s="4073"/>
    </row>
    <row r="57" spans="2:121" ht="39.9" customHeight="1">
      <c r="B57" s="8502"/>
      <c r="C57" s="8504"/>
      <c r="D57" s="8504"/>
      <c r="E57" s="8513"/>
      <c r="F57" s="8506"/>
      <c r="G57" s="251" t="s">
        <v>667</v>
      </c>
      <c r="H57" s="206"/>
      <c r="I57" s="209"/>
      <c r="J57" s="210"/>
      <c r="K57" s="208"/>
      <c r="L57" s="208"/>
      <c r="M57" s="207"/>
      <c r="N57" s="206"/>
      <c r="O57" s="209"/>
      <c r="P57" s="210"/>
      <c r="Q57" s="207"/>
      <c r="R57" s="206"/>
      <c r="S57" s="209"/>
      <c r="T57" s="2393"/>
      <c r="U57" s="2446">
        <f t="shared" si="177"/>
        <v>0</v>
      </c>
      <c r="V57" s="206"/>
      <c r="W57" s="209"/>
      <c r="X57" s="955"/>
      <c r="Y57" s="208"/>
      <c r="Z57" s="207"/>
      <c r="AA57" s="2448">
        <f t="shared" si="178"/>
        <v>0</v>
      </c>
      <c r="AB57" s="212"/>
      <c r="AC57" s="210"/>
      <c r="AD57" s="208"/>
      <c r="AE57" s="208"/>
      <c r="AF57" s="208"/>
      <c r="AG57" s="207"/>
      <c r="AH57" s="2448">
        <f t="shared" si="179"/>
        <v>0</v>
      </c>
      <c r="AI57" s="210"/>
      <c r="AJ57" s="208"/>
      <c r="AK57" s="207"/>
      <c r="AL57" s="2449">
        <f t="shared" si="180"/>
        <v>0</v>
      </c>
      <c r="AM57" s="211"/>
      <c r="AN57" s="2451">
        <f t="shared" si="181"/>
        <v>0</v>
      </c>
      <c r="AO57" s="210"/>
      <c r="AP57" s="208"/>
      <c r="AQ57" s="208"/>
      <c r="AR57" s="208"/>
      <c r="AS57" s="207"/>
      <c r="AT57" s="2453">
        <f t="shared" si="193"/>
        <v>0</v>
      </c>
      <c r="AU57" s="213"/>
      <c r="AV57" s="184"/>
      <c r="AW57" s="251" t="s">
        <v>667</v>
      </c>
      <c r="AX57" s="206"/>
      <c r="AY57" s="208"/>
      <c r="AZ57" s="208"/>
      <c r="BA57" s="208"/>
      <c r="BB57" s="208"/>
      <c r="BC57" s="208"/>
      <c r="BD57" s="209"/>
      <c r="BE57" s="206"/>
      <c r="BF57" s="208"/>
      <c r="BG57" s="208"/>
      <c r="BH57" s="208"/>
      <c r="BI57" s="209"/>
      <c r="BJ57" s="206"/>
      <c r="BK57" s="208"/>
      <c r="BL57" s="209"/>
      <c r="BM57" s="954"/>
      <c r="BN57" s="211"/>
      <c r="BO57" s="206"/>
      <c r="BP57" s="208"/>
      <c r="BQ57" s="208"/>
      <c r="BR57" s="208"/>
      <c r="BS57" s="209"/>
      <c r="BT57" s="206"/>
      <c r="BU57" s="208"/>
      <c r="BV57" s="209"/>
      <c r="BW57" s="954"/>
      <c r="BX57" s="2454">
        <f t="shared" si="158"/>
        <v>0</v>
      </c>
      <c r="BY57" s="206"/>
      <c r="BZ57" s="209"/>
      <c r="CA57" s="956"/>
      <c r="CC57" s="251" t="s">
        <v>667</v>
      </c>
      <c r="CD57" s="206"/>
      <c r="CE57" s="208"/>
      <c r="CF57" s="207"/>
      <c r="CG57" s="2454">
        <f t="shared" si="182"/>
        <v>0</v>
      </c>
      <c r="CH57" s="210"/>
      <c r="CI57" s="208"/>
      <c r="CJ57" s="207"/>
      <c r="CK57" s="2454">
        <f t="shared" si="183"/>
        <v>0</v>
      </c>
      <c r="CL57" s="210"/>
      <c r="CM57" s="208"/>
      <c r="CN57" s="207"/>
      <c r="CO57" s="2454">
        <f t="shared" si="184"/>
        <v>0</v>
      </c>
      <c r="CP57" s="210"/>
      <c r="CQ57" s="207"/>
      <c r="CR57" s="2454">
        <f t="shared" si="185"/>
        <v>0</v>
      </c>
      <c r="CS57" s="2434">
        <f t="shared" si="186"/>
        <v>0</v>
      </c>
      <c r="CT57" s="2432">
        <f t="shared" si="186"/>
        <v>0</v>
      </c>
      <c r="CU57" s="2433">
        <f t="shared" si="186"/>
        <v>0</v>
      </c>
      <c r="CV57" s="2454">
        <f t="shared" si="187"/>
        <v>0</v>
      </c>
      <c r="CW57" s="184"/>
      <c r="CX57" s="206"/>
      <c r="CY57" s="208"/>
      <c r="CZ57" s="207"/>
      <c r="DA57" s="2460">
        <f t="shared" si="188"/>
        <v>0</v>
      </c>
      <c r="DB57" s="210"/>
      <c r="DC57" s="208"/>
      <c r="DD57" s="207"/>
      <c r="DE57" s="2460">
        <f t="shared" si="189"/>
        <v>0</v>
      </c>
      <c r="DF57" s="184"/>
      <c r="DG57" s="2454">
        <f t="shared" si="167"/>
        <v>0</v>
      </c>
      <c r="DH57" s="184"/>
      <c r="DI57" s="2394">
        <f t="shared" si="190"/>
        <v>0</v>
      </c>
      <c r="DJ57" s="2395">
        <f t="shared" si="190"/>
        <v>0</v>
      </c>
      <c r="DK57" s="2396">
        <f t="shared" si="191"/>
        <v>0</v>
      </c>
      <c r="DM57" s="2395">
        <f t="shared" si="192"/>
        <v>0</v>
      </c>
      <c r="DO57" s="2462" t="str">
        <f t="shared" si="18"/>
        <v>True</v>
      </c>
      <c r="DP57" s="4073"/>
    </row>
    <row r="58" spans="2:121" ht="39.9" customHeight="1">
      <c r="B58" s="8502"/>
      <c r="C58" s="8504"/>
      <c r="D58" s="8504"/>
      <c r="E58" s="8513"/>
      <c r="F58" s="8506"/>
      <c r="G58" s="251" t="s">
        <v>668</v>
      </c>
      <c r="H58" s="206"/>
      <c r="I58" s="209"/>
      <c r="J58" s="210"/>
      <c r="K58" s="208"/>
      <c r="L58" s="208"/>
      <c r="M58" s="207"/>
      <c r="N58" s="206"/>
      <c r="O58" s="209"/>
      <c r="P58" s="210"/>
      <c r="Q58" s="207"/>
      <c r="R58" s="206"/>
      <c r="S58" s="209"/>
      <c r="T58" s="954"/>
      <c r="U58" s="2446">
        <f t="shared" si="177"/>
        <v>0</v>
      </c>
      <c r="V58" s="206"/>
      <c r="W58" s="209"/>
      <c r="X58" s="955"/>
      <c r="Y58" s="208"/>
      <c r="Z58" s="207"/>
      <c r="AA58" s="2448">
        <f t="shared" si="178"/>
        <v>0</v>
      </c>
      <c r="AB58" s="212"/>
      <c r="AC58" s="210"/>
      <c r="AD58" s="208"/>
      <c r="AE58" s="208"/>
      <c r="AF58" s="208"/>
      <c r="AG58" s="207"/>
      <c r="AH58" s="2448">
        <f t="shared" si="179"/>
        <v>0</v>
      </c>
      <c r="AI58" s="210"/>
      <c r="AJ58" s="208"/>
      <c r="AK58" s="207"/>
      <c r="AL58" s="2449">
        <f t="shared" si="180"/>
        <v>0</v>
      </c>
      <c r="AM58" s="211"/>
      <c r="AN58" s="2451">
        <f t="shared" si="181"/>
        <v>0</v>
      </c>
      <c r="AO58" s="210"/>
      <c r="AP58" s="208"/>
      <c r="AQ58" s="208"/>
      <c r="AR58" s="208"/>
      <c r="AS58" s="207"/>
      <c r="AT58" s="2453">
        <f t="shared" si="193"/>
        <v>0</v>
      </c>
      <c r="AU58" s="213"/>
      <c r="AV58" s="184"/>
      <c r="AW58" s="251" t="s">
        <v>668</v>
      </c>
      <c r="AX58" s="206"/>
      <c r="AY58" s="208"/>
      <c r="AZ58" s="208"/>
      <c r="BA58" s="208"/>
      <c r="BB58" s="208"/>
      <c r="BC58" s="208"/>
      <c r="BD58" s="209"/>
      <c r="BE58" s="206"/>
      <c r="BF58" s="208"/>
      <c r="BG58" s="208"/>
      <c r="BH58" s="208"/>
      <c r="BI58" s="209"/>
      <c r="BJ58" s="206"/>
      <c r="BK58" s="208"/>
      <c r="BL58" s="209"/>
      <c r="BM58" s="954"/>
      <c r="BN58" s="211"/>
      <c r="BO58" s="206"/>
      <c r="BP58" s="208"/>
      <c r="BQ58" s="208"/>
      <c r="BR58" s="208"/>
      <c r="BS58" s="209"/>
      <c r="BT58" s="206"/>
      <c r="BU58" s="208"/>
      <c r="BV58" s="209"/>
      <c r="BW58" s="954"/>
      <c r="BX58" s="2454">
        <f t="shared" si="158"/>
        <v>0</v>
      </c>
      <c r="BY58" s="206"/>
      <c r="BZ58" s="209"/>
      <c r="CA58" s="956"/>
      <c r="CC58" s="251" t="s">
        <v>668</v>
      </c>
      <c r="CD58" s="206"/>
      <c r="CE58" s="208"/>
      <c r="CF58" s="207"/>
      <c r="CG58" s="2454">
        <f t="shared" si="182"/>
        <v>0</v>
      </c>
      <c r="CH58" s="210"/>
      <c r="CI58" s="208"/>
      <c r="CJ58" s="207"/>
      <c r="CK58" s="2454">
        <f t="shared" si="183"/>
        <v>0</v>
      </c>
      <c r="CL58" s="210"/>
      <c r="CM58" s="208"/>
      <c r="CN58" s="207"/>
      <c r="CO58" s="2454">
        <f t="shared" si="184"/>
        <v>0</v>
      </c>
      <c r="CP58" s="210"/>
      <c r="CQ58" s="207"/>
      <c r="CR58" s="2454">
        <f t="shared" si="185"/>
        <v>0</v>
      </c>
      <c r="CS58" s="2434">
        <f t="shared" si="186"/>
        <v>0</v>
      </c>
      <c r="CT58" s="2432">
        <f t="shared" si="186"/>
        <v>0</v>
      </c>
      <c r="CU58" s="2433">
        <f t="shared" si="186"/>
        <v>0</v>
      </c>
      <c r="CV58" s="2454">
        <f t="shared" si="187"/>
        <v>0</v>
      </c>
      <c r="CW58" s="184"/>
      <c r="CX58" s="206"/>
      <c r="CY58" s="208"/>
      <c r="CZ58" s="207"/>
      <c r="DA58" s="2460">
        <f t="shared" si="188"/>
        <v>0</v>
      </c>
      <c r="DB58" s="210"/>
      <c r="DC58" s="208"/>
      <c r="DD58" s="207"/>
      <c r="DE58" s="2460">
        <f t="shared" si="189"/>
        <v>0</v>
      </c>
      <c r="DF58" s="184"/>
      <c r="DG58" s="2454">
        <f t="shared" si="167"/>
        <v>0</v>
      </c>
      <c r="DH58" s="184"/>
      <c r="DI58" s="2394">
        <f t="shared" si="190"/>
        <v>0</v>
      </c>
      <c r="DJ58" s="2395">
        <f t="shared" si="190"/>
        <v>0</v>
      </c>
      <c r="DK58" s="2396">
        <f t="shared" si="191"/>
        <v>0</v>
      </c>
      <c r="DM58" s="2395">
        <f t="shared" si="192"/>
        <v>0</v>
      </c>
      <c r="DO58" s="2462" t="str">
        <f t="shared" si="18"/>
        <v>True</v>
      </c>
      <c r="DP58" s="4073"/>
    </row>
    <row r="59" spans="2:121" ht="39.9" customHeight="1" thickBot="1">
      <c r="B59" s="8502"/>
      <c r="C59" s="8504"/>
      <c r="D59" s="8504"/>
      <c r="E59" s="8513"/>
      <c r="F59" s="8506"/>
      <c r="G59" s="252" t="s">
        <v>1214</v>
      </c>
      <c r="H59" s="214"/>
      <c r="I59" s="217"/>
      <c r="J59" s="218"/>
      <c r="K59" s="216"/>
      <c r="L59" s="216"/>
      <c r="M59" s="215"/>
      <c r="N59" s="214"/>
      <c r="O59" s="217"/>
      <c r="P59" s="218"/>
      <c r="Q59" s="215"/>
      <c r="R59" s="214"/>
      <c r="S59" s="217"/>
      <c r="T59" s="957"/>
      <c r="U59" s="2446">
        <f t="shared" si="177"/>
        <v>0</v>
      </c>
      <c r="V59" s="214"/>
      <c r="W59" s="217"/>
      <c r="X59" s="958"/>
      <c r="Y59" s="216"/>
      <c r="Z59" s="215"/>
      <c r="AA59" s="2448">
        <f t="shared" si="178"/>
        <v>0</v>
      </c>
      <c r="AB59" s="220"/>
      <c r="AC59" s="218"/>
      <c r="AD59" s="216"/>
      <c r="AE59" s="216"/>
      <c r="AF59" s="216"/>
      <c r="AG59" s="215"/>
      <c r="AH59" s="2448">
        <f t="shared" si="179"/>
        <v>0</v>
      </c>
      <c r="AI59" s="218"/>
      <c r="AJ59" s="216"/>
      <c r="AK59" s="215"/>
      <c r="AL59" s="2450">
        <f t="shared" si="180"/>
        <v>0</v>
      </c>
      <c r="AM59" s="219"/>
      <c r="AN59" s="2452">
        <f t="shared" si="181"/>
        <v>0</v>
      </c>
      <c r="AO59" s="218"/>
      <c r="AP59" s="216"/>
      <c r="AQ59" s="216"/>
      <c r="AR59" s="216"/>
      <c r="AS59" s="215"/>
      <c r="AT59" s="2448">
        <f t="shared" si="193"/>
        <v>0</v>
      </c>
      <c r="AU59" s="221"/>
      <c r="AV59" s="184"/>
      <c r="AW59" s="252" t="s">
        <v>1214</v>
      </c>
      <c r="AX59" s="214"/>
      <c r="AY59" s="216"/>
      <c r="AZ59" s="216"/>
      <c r="BA59" s="216"/>
      <c r="BB59" s="216"/>
      <c r="BC59" s="216"/>
      <c r="BD59" s="217"/>
      <c r="BE59" s="214"/>
      <c r="BF59" s="216"/>
      <c r="BG59" s="216"/>
      <c r="BH59" s="216"/>
      <c r="BI59" s="217"/>
      <c r="BJ59" s="214"/>
      <c r="BK59" s="216"/>
      <c r="BL59" s="217"/>
      <c r="BM59" s="957"/>
      <c r="BN59" s="219"/>
      <c r="BO59" s="214"/>
      <c r="BP59" s="216"/>
      <c r="BQ59" s="216"/>
      <c r="BR59" s="216"/>
      <c r="BS59" s="217"/>
      <c r="BT59" s="214"/>
      <c r="BU59" s="216"/>
      <c r="BV59" s="217"/>
      <c r="BW59" s="957"/>
      <c r="BX59" s="2455">
        <f t="shared" si="158"/>
        <v>0</v>
      </c>
      <c r="BY59" s="214"/>
      <c r="BZ59" s="217"/>
      <c r="CA59" s="961"/>
      <c r="CC59" s="252" t="s">
        <v>1214</v>
      </c>
      <c r="CD59" s="214"/>
      <c r="CE59" s="216"/>
      <c r="CF59" s="215"/>
      <c r="CG59" s="2455">
        <f t="shared" si="182"/>
        <v>0</v>
      </c>
      <c r="CH59" s="218"/>
      <c r="CI59" s="216"/>
      <c r="CJ59" s="215"/>
      <c r="CK59" s="2455">
        <f t="shared" si="183"/>
        <v>0</v>
      </c>
      <c r="CL59" s="218"/>
      <c r="CM59" s="216"/>
      <c r="CN59" s="215"/>
      <c r="CO59" s="2455">
        <f t="shared" si="184"/>
        <v>0</v>
      </c>
      <c r="CP59" s="218"/>
      <c r="CQ59" s="215"/>
      <c r="CR59" s="2455">
        <f t="shared" si="185"/>
        <v>0</v>
      </c>
      <c r="CS59" s="2456">
        <f t="shared" si="186"/>
        <v>0</v>
      </c>
      <c r="CT59" s="2457">
        <f t="shared" si="186"/>
        <v>0</v>
      </c>
      <c r="CU59" s="2458">
        <f t="shared" si="186"/>
        <v>0</v>
      </c>
      <c r="CV59" s="2455">
        <f t="shared" si="187"/>
        <v>0</v>
      </c>
      <c r="CW59" s="184"/>
      <c r="CX59" s="214"/>
      <c r="CY59" s="216"/>
      <c r="CZ59" s="215"/>
      <c r="DA59" s="2461">
        <f t="shared" si="188"/>
        <v>0</v>
      </c>
      <c r="DB59" s="218"/>
      <c r="DC59" s="216"/>
      <c r="DD59" s="215"/>
      <c r="DE59" s="2461">
        <f t="shared" si="189"/>
        <v>0</v>
      </c>
      <c r="DF59" s="184"/>
      <c r="DG59" s="2455">
        <f t="shared" si="167"/>
        <v>0</v>
      </c>
      <c r="DH59" s="184"/>
      <c r="DI59" s="2397">
        <f t="shared" si="190"/>
        <v>0</v>
      </c>
      <c r="DJ59" s="2398">
        <f t="shared" si="190"/>
        <v>0</v>
      </c>
      <c r="DK59" s="2399">
        <f t="shared" si="191"/>
        <v>0</v>
      </c>
      <c r="DM59" s="2398">
        <f t="shared" si="192"/>
        <v>0</v>
      </c>
      <c r="DO59" s="2463" t="str">
        <f t="shared" si="18"/>
        <v>True</v>
      </c>
      <c r="DP59" s="4073"/>
    </row>
    <row r="60" spans="2:121" ht="39.9" customHeight="1" thickBot="1">
      <c r="B60" s="8502"/>
      <c r="C60" s="8504"/>
      <c r="D60" s="8504"/>
      <c r="E60" s="8514"/>
      <c r="F60" s="8507"/>
      <c r="G60" s="2033" t="s">
        <v>181</v>
      </c>
      <c r="H60" s="2402">
        <f t="shared" ref="H60:P60" si="194">SUM(H55:H59)</f>
        <v>0</v>
      </c>
      <c r="I60" s="973">
        <f t="shared" si="194"/>
        <v>0</v>
      </c>
      <c r="J60" s="2403">
        <f t="shared" si="194"/>
        <v>0</v>
      </c>
      <c r="K60" s="2404">
        <f t="shared" si="194"/>
        <v>0</v>
      </c>
      <c r="L60" s="2404">
        <f t="shared" si="194"/>
        <v>0</v>
      </c>
      <c r="M60" s="975">
        <f t="shared" si="194"/>
        <v>0</v>
      </c>
      <c r="N60" s="2402">
        <f t="shared" si="194"/>
        <v>0</v>
      </c>
      <c r="O60" s="973">
        <f t="shared" si="194"/>
        <v>0</v>
      </c>
      <c r="P60" s="2403">
        <f t="shared" si="194"/>
        <v>0</v>
      </c>
      <c r="Q60" s="2034"/>
      <c r="R60" s="2402">
        <f t="shared" ref="R60:AU60" si="195">SUM(R55:R59)</f>
        <v>0</v>
      </c>
      <c r="S60" s="973">
        <f t="shared" si="195"/>
        <v>0</v>
      </c>
      <c r="T60" s="970">
        <f t="shared" si="195"/>
        <v>0</v>
      </c>
      <c r="U60" s="962">
        <f t="shared" si="195"/>
        <v>0</v>
      </c>
      <c r="V60" s="2402">
        <f t="shared" si="195"/>
        <v>0</v>
      </c>
      <c r="W60" s="973">
        <f t="shared" si="195"/>
        <v>0</v>
      </c>
      <c r="X60" s="2403">
        <f t="shared" si="195"/>
        <v>0</v>
      </c>
      <c r="Y60" s="2404">
        <f t="shared" si="195"/>
        <v>0</v>
      </c>
      <c r="Z60" s="975">
        <f t="shared" si="195"/>
        <v>0</v>
      </c>
      <c r="AA60" s="962">
        <f t="shared" si="195"/>
        <v>0</v>
      </c>
      <c r="AB60" s="962">
        <f t="shared" si="195"/>
        <v>0</v>
      </c>
      <c r="AC60" s="2403">
        <f t="shared" si="195"/>
        <v>0</v>
      </c>
      <c r="AD60" s="2404">
        <f t="shared" si="195"/>
        <v>0</v>
      </c>
      <c r="AE60" s="2404">
        <f t="shared" si="195"/>
        <v>0</v>
      </c>
      <c r="AF60" s="2404">
        <f t="shared" si="195"/>
        <v>0</v>
      </c>
      <c r="AG60" s="975">
        <f t="shared" si="195"/>
        <v>0</v>
      </c>
      <c r="AH60" s="962">
        <f t="shared" si="195"/>
        <v>0</v>
      </c>
      <c r="AI60" s="2403">
        <f t="shared" si="195"/>
        <v>0</v>
      </c>
      <c r="AJ60" s="2404">
        <f t="shared" si="195"/>
        <v>0</v>
      </c>
      <c r="AK60" s="975">
        <f t="shared" si="195"/>
        <v>0</v>
      </c>
      <c r="AL60" s="972">
        <f t="shared" si="195"/>
        <v>0</v>
      </c>
      <c r="AM60" s="962">
        <f t="shared" si="195"/>
        <v>0</v>
      </c>
      <c r="AN60" s="964">
        <f t="shared" si="195"/>
        <v>0</v>
      </c>
      <c r="AO60" s="2403">
        <f t="shared" si="195"/>
        <v>0</v>
      </c>
      <c r="AP60" s="2404">
        <f t="shared" si="195"/>
        <v>0</v>
      </c>
      <c r="AQ60" s="2404">
        <f t="shared" si="195"/>
        <v>0</v>
      </c>
      <c r="AR60" s="2404">
        <f t="shared" si="195"/>
        <v>0</v>
      </c>
      <c r="AS60" s="975">
        <f t="shared" si="195"/>
        <v>0</v>
      </c>
      <c r="AT60" s="962">
        <f t="shared" si="195"/>
        <v>0</v>
      </c>
      <c r="AU60" s="962">
        <f t="shared" si="195"/>
        <v>0</v>
      </c>
      <c r="AV60" s="184"/>
      <c r="AW60" s="974" t="s">
        <v>181</v>
      </c>
      <c r="AX60" s="2402">
        <f t="shared" ref="AX60:BW60" si="196">SUM(AX55:AX59)</f>
        <v>0</v>
      </c>
      <c r="AY60" s="2404">
        <f t="shared" si="196"/>
        <v>0</v>
      </c>
      <c r="AZ60" s="2404">
        <f t="shared" si="196"/>
        <v>0</v>
      </c>
      <c r="BA60" s="2404">
        <f t="shared" si="196"/>
        <v>0</v>
      </c>
      <c r="BB60" s="2404">
        <f t="shared" si="196"/>
        <v>0</v>
      </c>
      <c r="BC60" s="2404">
        <f t="shared" si="196"/>
        <v>0</v>
      </c>
      <c r="BD60" s="973">
        <f t="shared" si="196"/>
        <v>0</v>
      </c>
      <c r="BE60" s="2402">
        <f t="shared" si="196"/>
        <v>0</v>
      </c>
      <c r="BF60" s="2404">
        <f t="shared" si="196"/>
        <v>0</v>
      </c>
      <c r="BG60" s="2404">
        <f t="shared" si="196"/>
        <v>0</v>
      </c>
      <c r="BH60" s="2404">
        <f t="shared" si="196"/>
        <v>0</v>
      </c>
      <c r="BI60" s="973">
        <f t="shared" si="196"/>
        <v>0</v>
      </c>
      <c r="BJ60" s="2402">
        <f t="shared" si="196"/>
        <v>0</v>
      </c>
      <c r="BK60" s="2404">
        <f t="shared" si="196"/>
        <v>0</v>
      </c>
      <c r="BL60" s="973">
        <f t="shared" si="196"/>
        <v>0</v>
      </c>
      <c r="BM60" s="970">
        <f t="shared" si="196"/>
        <v>0</v>
      </c>
      <c r="BN60" s="962">
        <f t="shared" si="196"/>
        <v>0</v>
      </c>
      <c r="BO60" s="2402">
        <f t="shared" si="196"/>
        <v>0</v>
      </c>
      <c r="BP60" s="2404">
        <f t="shared" si="196"/>
        <v>0</v>
      </c>
      <c r="BQ60" s="2404">
        <f t="shared" si="196"/>
        <v>0</v>
      </c>
      <c r="BR60" s="2404">
        <f t="shared" si="196"/>
        <v>0</v>
      </c>
      <c r="BS60" s="973">
        <f t="shared" si="196"/>
        <v>0</v>
      </c>
      <c r="BT60" s="2402">
        <f t="shared" si="196"/>
        <v>0</v>
      </c>
      <c r="BU60" s="2404">
        <f t="shared" si="196"/>
        <v>0</v>
      </c>
      <c r="BV60" s="973">
        <f t="shared" si="196"/>
        <v>0</v>
      </c>
      <c r="BW60" s="970">
        <f t="shared" si="196"/>
        <v>0</v>
      </c>
      <c r="BX60" s="962">
        <f t="shared" si="158"/>
        <v>0</v>
      </c>
      <c r="BY60" s="2402">
        <f>SUM(BY55:BY59)</f>
        <v>0</v>
      </c>
      <c r="BZ60" s="973">
        <f>SUM(BZ55:BZ59)</f>
        <v>0</v>
      </c>
      <c r="CA60" s="964">
        <f>SUM(CA55:CA59)</f>
        <v>0</v>
      </c>
      <c r="CC60" s="971" t="s">
        <v>106</v>
      </c>
      <c r="CD60" s="2402">
        <f t="shared" ref="CD60:CV60" si="197">SUM(CD55:CD59)</f>
        <v>0</v>
      </c>
      <c r="CE60" s="2404">
        <f t="shared" si="197"/>
        <v>0</v>
      </c>
      <c r="CF60" s="975">
        <f t="shared" si="197"/>
        <v>0</v>
      </c>
      <c r="CG60" s="962">
        <f t="shared" si="197"/>
        <v>0</v>
      </c>
      <c r="CH60" s="2403">
        <f t="shared" si="197"/>
        <v>0</v>
      </c>
      <c r="CI60" s="2404">
        <f t="shared" si="197"/>
        <v>0</v>
      </c>
      <c r="CJ60" s="975">
        <f t="shared" si="197"/>
        <v>0</v>
      </c>
      <c r="CK60" s="962">
        <f t="shared" si="197"/>
        <v>0</v>
      </c>
      <c r="CL60" s="2403">
        <f t="shared" si="197"/>
        <v>0</v>
      </c>
      <c r="CM60" s="2404">
        <f t="shared" si="197"/>
        <v>0</v>
      </c>
      <c r="CN60" s="975">
        <f t="shared" si="197"/>
        <v>0</v>
      </c>
      <c r="CO60" s="962">
        <f t="shared" si="197"/>
        <v>0</v>
      </c>
      <c r="CP60" s="2403">
        <f t="shared" si="197"/>
        <v>0</v>
      </c>
      <c r="CQ60" s="975">
        <f t="shared" si="197"/>
        <v>0</v>
      </c>
      <c r="CR60" s="962">
        <f t="shared" si="197"/>
        <v>0</v>
      </c>
      <c r="CS60" s="2403">
        <f t="shared" si="197"/>
        <v>0</v>
      </c>
      <c r="CT60" s="2404">
        <f t="shared" si="197"/>
        <v>0</v>
      </c>
      <c r="CU60" s="975">
        <f t="shared" si="197"/>
        <v>0</v>
      </c>
      <c r="CV60" s="962">
        <f t="shared" si="197"/>
        <v>0</v>
      </c>
      <c r="CW60" s="184"/>
      <c r="CX60" s="2402">
        <f t="shared" ref="CX60:DE60" si="198">SUM(CX55:CX59)</f>
        <v>0</v>
      </c>
      <c r="CY60" s="2404">
        <f t="shared" si="198"/>
        <v>0</v>
      </c>
      <c r="CZ60" s="975">
        <f t="shared" si="198"/>
        <v>0</v>
      </c>
      <c r="DA60" s="962">
        <f t="shared" si="198"/>
        <v>0</v>
      </c>
      <c r="DB60" s="2403">
        <f t="shared" si="198"/>
        <v>0</v>
      </c>
      <c r="DC60" s="2404">
        <f t="shared" si="198"/>
        <v>0</v>
      </c>
      <c r="DD60" s="975">
        <f t="shared" si="198"/>
        <v>0</v>
      </c>
      <c r="DE60" s="962">
        <f t="shared" si="198"/>
        <v>0</v>
      </c>
      <c r="DF60" s="184"/>
      <c r="DG60" s="962">
        <f t="shared" si="167"/>
        <v>0</v>
      </c>
      <c r="DH60" s="184"/>
      <c r="DI60" s="972">
        <f>SUM(DI55:DI59)</f>
        <v>0</v>
      </c>
      <c r="DJ60" s="962">
        <f>SUM(DJ55:DJ59)</f>
        <v>0</v>
      </c>
      <c r="DK60" s="964">
        <f>SUM(DK55:DK59)</f>
        <v>0</v>
      </c>
      <c r="DM60" s="962">
        <f>SUM(DM55:DM59)</f>
        <v>0</v>
      </c>
      <c r="DO60" s="960" t="str">
        <f t="shared" si="18"/>
        <v>True</v>
      </c>
      <c r="DP60" s="4075" t="str">
        <f>IF($U60=0,"Blanc","")</f>
        <v>Blanc</v>
      </c>
      <c r="DQ60" s="4074" t="str">
        <f t="shared" si="46"/>
        <v>wrong</v>
      </c>
    </row>
    <row r="61" spans="2:121" ht="39.9" customHeight="1">
      <c r="B61" s="8502"/>
      <c r="C61" s="8504"/>
      <c r="D61" s="8504"/>
      <c r="E61" s="8502" t="s">
        <v>53</v>
      </c>
      <c r="F61" s="8508" t="s">
        <v>246</v>
      </c>
      <c r="G61" s="251" t="s">
        <v>1213</v>
      </c>
      <c r="H61" s="206"/>
      <c r="I61" s="209"/>
      <c r="J61" s="210"/>
      <c r="K61" s="208"/>
      <c r="L61" s="208"/>
      <c r="M61" s="207"/>
      <c r="N61" s="206"/>
      <c r="O61" s="209"/>
      <c r="P61" s="210"/>
      <c r="Q61" s="207"/>
      <c r="R61" s="206"/>
      <c r="S61" s="209"/>
      <c r="T61" s="2393"/>
      <c r="U61" s="2446">
        <f t="shared" ref="U61:U65" si="199">SUM(H61:P61,S61:T61)-R61</f>
        <v>0</v>
      </c>
      <c r="V61" s="206"/>
      <c r="W61" s="209"/>
      <c r="X61" s="955"/>
      <c r="Y61" s="208"/>
      <c r="Z61" s="207"/>
      <c r="AA61" s="2448">
        <f t="shared" ref="AA61:AA65" si="200">SUM(X61:Z61)</f>
        <v>0</v>
      </c>
      <c r="AB61" s="212"/>
      <c r="AC61" s="210"/>
      <c r="AD61" s="208"/>
      <c r="AE61" s="208"/>
      <c r="AF61" s="208"/>
      <c r="AG61" s="207"/>
      <c r="AH61" s="2448">
        <f t="shared" ref="AH61:AH65" si="201">SUM(AC61:AG61)</f>
        <v>0</v>
      </c>
      <c r="AI61" s="210"/>
      <c r="AJ61" s="208"/>
      <c r="AK61" s="207"/>
      <c r="AL61" s="2449">
        <f t="shared" ref="AL61:AL65" si="202">SUM(AI61:AK61)</f>
        <v>0</v>
      </c>
      <c r="AM61" s="211"/>
      <c r="AN61" s="2451">
        <f t="shared" ref="AN61:AN65" si="203">AM61+AL61+AH61+AB61+AA61</f>
        <v>0</v>
      </c>
      <c r="AO61" s="210"/>
      <c r="AP61" s="208"/>
      <c r="AQ61" s="208"/>
      <c r="AR61" s="208"/>
      <c r="AS61" s="207"/>
      <c r="AT61" s="2453">
        <f>SUM(AO61:AS61)</f>
        <v>0</v>
      </c>
      <c r="AU61" s="213"/>
      <c r="AV61" s="184"/>
      <c r="AW61" s="251" t="s">
        <v>1213</v>
      </c>
      <c r="AX61" s="206"/>
      <c r="AY61" s="208"/>
      <c r="AZ61" s="208"/>
      <c r="BA61" s="208"/>
      <c r="BB61" s="208"/>
      <c r="BC61" s="208"/>
      <c r="BD61" s="209"/>
      <c r="BE61" s="206"/>
      <c r="BF61" s="208"/>
      <c r="BG61" s="208"/>
      <c r="BH61" s="208"/>
      <c r="BI61" s="209"/>
      <c r="BJ61" s="206"/>
      <c r="BK61" s="208"/>
      <c r="BL61" s="209"/>
      <c r="BM61" s="954"/>
      <c r="BN61" s="211"/>
      <c r="BO61" s="206"/>
      <c r="BP61" s="208"/>
      <c r="BQ61" s="208"/>
      <c r="BR61" s="208"/>
      <c r="BS61" s="209"/>
      <c r="BT61" s="206"/>
      <c r="BU61" s="208"/>
      <c r="BV61" s="209"/>
      <c r="BW61" s="954"/>
      <c r="BX61" s="2454">
        <f t="shared" si="158"/>
        <v>0</v>
      </c>
      <c r="BY61" s="206"/>
      <c r="BZ61" s="209"/>
      <c r="CA61" s="956"/>
      <c r="CC61" s="251" t="s">
        <v>1213</v>
      </c>
      <c r="CD61" s="206"/>
      <c r="CE61" s="208"/>
      <c r="CF61" s="207"/>
      <c r="CG61" s="2454">
        <f t="shared" ref="CG61:CG65" si="204">SUM(CD61:CF61)</f>
        <v>0</v>
      </c>
      <c r="CH61" s="210"/>
      <c r="CI61" s="208"/>
      <c r="CJ61" s="207"/>
      <c r="CK61" s="2454">
        <f t="shared" ref="CK61:CK65" si="205">SUM(CH61:CJ61)</f>
        <v>0</v>
      </c>
      <c r="CL61" s="210"/>
      <c r="CM61" s="208"/>
      <c r="CN61" s="207"/>
      <c r="CO61" s="2454">
        <f t="shared" ref="CO61:CO65" si="206">SUM(CL61:CN61)</f>
        <v>0</v>
      </c>
      <c r="CP61" s="210"/>
      <c r="CQ61" s="207"/>
      <c r="CR61" s="2454">
        <f t="shared" ref="CR61:CR65" si="207">SUM(CP61:CQ61)</f>
        <v>0</v>
      </c>
      <c r="CS61" s="2434">
        <f t="shared" ref="CS61:CU65" si="208">CX61+DB61</f>
        <v>0</v>
      </c>
      <c r="CT61" s="2432">
        <f t="shared" si="208"/>
        <v>0</v>
      </c>
      <c r="CU61" s="2433">
        <f t="shared" si="208"/>
        <v>0</v>
      </c>
      <c r="CV61" s="2454">
        <f t="shared" ref="CV61:CV65" si="209">SUM(CS61:CU61)</f>
        <v>0</v>
      </c>
      <c r="CW61" s="184"/>
      <c r="CX61" s="206"/>
      <c r="CY61" s="208"/>
      <c r="CZ61" s="207"/>
      <c r="DA61" s="2460">
        <f t="shared" ref="DA61:DA65" si="210">SUM(CX61:CZ61)</f>
        <v>0</v>
      </c>
      <c r="DB61" s="210"/>
      <c r="DC61" s="208"/>
      <c r="DD61" s="207"/>
      <c r="DE61" s="2460">
        <f t="shared" ref="DE61:DE65" si="211">SUM(DB61:DD61)</f>
        <v>0</v>
      </c>
      <c r="DF61" s="184"/>
      <c r="DG61" s="2454">
        <f t="shared" si="167"/>
        <v>0</v>
      </c>
      <c r="DH61" s="184"/>
      <c r="DI61" s="2394">
        <f t="shared" ref="DI61:DJ65" si="212">CD61+CH61+CL61+CP61+CS61</f>
        <v>0</v>
      </c>
      <c r="DJ61" s="2395">
        <f t="shared" si="212"/>
        <v>0</v>
      </c>
      <c r="DK61" s="2396">
        <f t="shared" ref="DK61:DK65" si="213">CF61+CJ61+CN61+CU61</f>
        <v>0</v>
      </c>
      <c r="DM61" s="2395">
        <f t="shared" ref="DM61:DM65" si="214">SUM(DI61:DK61)</f>
        <v>0</v>
      </c>
      <c r="DO61" s="2462" t="str">
        <f t="shared" si="18"/>
        <v>True</v>
      </c>
      <c r="DP61" s="4073"/>
    </row>
    <row r="62" spans="2:121" ht="39.9" customHeight="1">
      <c r="B62" s="8502"/>
      <c r="C62" s="8504"/>
      <c r="D62" s="8504"/>
      <c r="E62" s="8502"/>
      <c r="F62" s="8508"/>
      <c r="G62" s="251" t="s">
        <v>666</v>
      </c>
      <c r="H62" s="206"/>
      <c r="I62" s="209"/>
      <c r="J62" s="210"/>
      <c r="K62" s="208"/>
      <c r="L62" s="208"/>
      <c r="M62" s="207"/>
      <c r="N62" s="206"/>
      <c r="O62" s="209"/>
      <c r="P62" s="210"/>
      <c r="Q62" s="207"/>
      <c r="R62" s="206"/>
      <c r="S62" s="209"/>
      <c r="T62" s="2393"/>
      <c r="U62" s="2446">
        <f t="shared" si="199"/>
        <v>0</v>
      </c>
      <c r="V62" s="206"/>
      <c r="W62" s="209"/>
      <c r="X62" s="955"/>
      <c r="Y62" s="208"/>
      <c r="Z62" s="207"/>
      <c r="AA62" s="2448">
        <f t="shared" si="200"/>
        <v>0</v>
      </c>
      <c r="AB62" s="212"/>
      <c r="AC62" s="210"/>
      <c r="AD62" s="208"/>
      <c r="AE62" s="208"/>
      <c r="AF62" s="208"/>
      <c r="AG62" s="207"/>
      <c r="AH62" s="2448">
        <f t="shared" si="201"/>
        <v>0</v>
      </c>
      <c r="AI62" s="210"/>
      <c r="AJ62" s="208"/>
      <c r="AK62" s="207"/>
      <c r="AL62" s="2449">
        <f t="shared" si="202"/>
        <v>0</v>
      </c>
      <c r="AM62" s="211"/>
      <c r="AN62" s="2451">
        <f t="shared" si="203"/>
        <v>0</v>
      </c>
      <c r="AO62" s="210"/>
      <c r="AP62" s="208"/>
      <c r="AQ62" s="208"/>
      <c r="AR62" s="208"/>
      <c r="AS62" s="207"/>
      <c r="AT62" s="2453">
        <f t="shared" ref="AT62:AT65" si="215">SUM(AO62:AS62)</f>
        <v>0</v>
      </c>
      <c r="AU62" s="213"/>
      <c r="AV62" s="184"/>
      <c r="AW62" s="251" t="s">
        <v>666</v>
      </c>
      <c r="AX62" s="206"/>
      <c r="AY62" s="208"/>
      <c r="AZ62" s="208"/>
      <c r="BA62" s="208"/>
      <c r="BB62" s="208"/>
      <c r="BC62" s="208"/>
      <c r="BD62" s="209"/>
      <c r="BE62" s="206"/>
      <c r="BF62" s="208"/>
      <c r="BG62" s="208"/>
      <c r="BH62" s="208"/>
      <c r="BI62" s="209"/>
      <c r="BJ62" s="206"/>
      <c r="BK62" s="208"/>
      <c r="BL62" s="209"/>
      <c r="BM62" s="954"/>
      <c r="BN62" s="211"/>
      <c r="BO62" s="206"/>
      <c r="BP62" s="208"/>
      <c r="BQ62" s="208"/>
      <c r="BR62" s="208"/>
      <c r="BS62" s="209"/>
      <c r="BT62" s="206"/>
      <c r="BU62" s="208"/>
      <c r="BV62" s="209"/>
      <c r="BW62" s="954"/>
      <c r="BX62" s="2454">
        <f t="shared" si="158"/>
        <v>0</v>
      </c>
      <c r="BY62" s="206"/>
      <c r="BZ62" s="209"/>
      <c r="CA62" s="956"/>
      <c r="CC62" s="251" t="s">
        <v>666</v>
      </c>
      <c r="CD62" s="206"/>
      <c r="CE62" s="208"/>
      <c r="CF62" s="207"/>
      <c r="CG62" s="2454">
        <f t="shared" si="204"/>
        <v>0</v>
      </c>
      <c r="CH62" s="210"/>
      <c r="CI62" s="208"/>
      <c r="CJ62" s="207"/>
      <c r="CK62" s="2454">
        <f t="shared" si="205"/>
        <v>0</v>
      </c>
      <c r="CL62" s="210"/>
      <c r="CM62" s="208"/>
      <c r="CN62" s="207"/>
      <c r="CO62" s="2454">
        <f t="shared" si="206"/>
        <v>0</v>
      </c>
      <c r="CP62" s="210"/>
      <c r="CQ62" s="207"/>
      <c r="CR62" s="2454">
        <f t="shared" si="207"/>
        <v>0</v>
      </c>
      <c r="CS62" s="2434">
        <f t="shared" si="208"/>
        <v>0</v>
      </c>
      <c r="CT62" s="2432">
        <f t="shared" si="208"/>
        <v>0</v>
      </c>
      <c r="CU62" s="2433">
        <f t="shared" si="208"/>
        <v>0</v>
      </c>
      <c r="CV62" s="2454">
        <f t="shared" si="209"/>
        <v>0</v>
      </c>
      <c r="CW62" s="184"/>
      <c r="CX62" s="206"/>
      <c r="CY62" s="208"/>
      <c r="CZ62" s="207"/>
      <c r="DA62" s="2460">
        <f t="shared" si="210"/>
        <v>0</v>
      </c>
      <c r="DB62" s="210"/>
      <c r="DC62" s="208"/>
      <c r="DD62" s="207"/>
      <c r="DE62" s="2460">
        <f t="shared" si="211"/>
        <v>0</v>
      </c>
      <c r="DF62" s="184"/>
      <c r="DG62" s="2454">
        <f t="shared" si="167"/>
        <v>0</v>
      </c>
      <c r="DH62" s="184"/>
      <c r="DI62" s="2394">
        <f t="shared" si="212"/>
        <v>0</v>
      </c>
      <c r="DJ62" s="2395">
        <f t="shared" si="212"/>
        <v>0</v>
      </c>
      <c r="DK62" s="2396">
        <f t="shared" si="213"/>
        <v>0</v>
      </c>
      <c r="DM62" s="2395">
        <f t="shared" si="214"/>
        <v>0</v>
      </c>
      <c r="DO62" s="2462" t="str">
        <f t="shared" si="18"/>
        <v>True</v>
      </c>
      <c r="DP62" s="4073"/>
    </row>
    <row r="63" spans="2:121" ht="39.9" customHeight="1">
      <c r="B63" s="8502"/>
      <c r="C63" s="8504"/>
      <c r="D63" s="8504"/>
      <c r="E63" s="8502"/>
      <c r="F63" s="8508"/>
      <c r="G63" s="251" t="s">
        <v>667</v>
      </c>
      <c r="H63" s="206"/>
      <c r="I63" s="209"/>
      <c r="J63" s="210"/>
      <c r="K63" s="208"/>
      <c r="L63" s="208"/>
      <c r="M63" s="207"/>
      <c r="N63" s="206"/>
      <c r="O63" s="209"/>
      <c r="P63" s="210"/>
      <c r="Q63" s="207"/>
      <c r="R63" s="206"/>
      <c r="S63" s="209"/>
      <c r="T63" s="2393"/>
      <c r="U63" s="2446">
        <f t="shared" si="199"/>
        <v>0</v>
      </c>
      <c r="V63" s="206"/>
      <c r="W63" s="209"/>
      <c r="X63" s="955"/>
      <c r="Y63" s="208"/>
      <c r="Z63" s="207"/>
      <c r="AA63" s="2448">
        <f t="shared" si="200"/>
        <v>0</v>
      </c>
      <c r="AB63" s="212"/>
      <c r="AC63" s="210"/>
      <c r="AD63" s="208"/>
      <c r="AE63" s="208"/>
      <c r="AF63" s="208"/>
      <c r="AG63" s="207"/>
      <c r="AH63" s="2448">
        <f t="shared" si="201"/>
        <v>0</v>
      </c>
      <c r="AI63" s="210"/>
      <c r="AJ63" s="208"/>
      <c r="AK63" s="207"/>
      <c r="AL63" s="2449">
        <f t="shared" si="202"/>
        <v>0</v>
      </c>
      <c r="AM63" s="211"/>
      <c r="AN63" s="2451">
        <f t="shared" si="203"/>
        <v>0</v>
      </c>
      <c r="AO63" s="210"/>
      <c r="AP63" s="208"/>
      <c r="AQ63" s="208"/>
      <c r="AR63" s="208"/>
      <c r="AS63" s="207"/>
      <c r="AT63" s="2453">
        <f t="shared" si="215"/>
        <v>0</v>
      </c>
      <c r="AU63" s="213"/>
      <c r="AV63" s="184"/>
      <c r="AW63" s="251" t="s">
        <v>667</v>
      </c>
      <c r="AX63" s="206"/>
      <c r="AY63" s="208"/>
      <c r="AZ63" s="208"/>
      <c r="BA63" s="208"/>
      <c r="BB63" s="208"/>
      <c r="BC63" s="208"/>
      <c r="BD63" s="209"/>
      <c r="BE63" s="206"/>
      <c r="BF63" s="208"/>
      <c r="BG63" s="208"/>
      <c r="BH63" s="208"/>
      <c r="BI63" s="209"/>
      <c r="BJ63" s="206"/>
      <c r="BK63" s="208"/>
      <c r="BL63" s="209"/>
      <c r="BM63" s="954"/>
      <c r="BN63" s="211"/>
      <c r="BO63" s="206"/>
      <c r="BP63" s="208"/>
      <c r="BQ63" s="208"/>
      <c r="BR63" s="208"/>
      <c r="BS63" s="209"/>
      <c r="BT63" s="206"/>
      <c r="BU63" s="208"/>
      <c r="BV63" s="209"/>
      <c r="BW63" s="954"/>
      <c r="BX63" s="2454">
        <f t="shared" si="158"/>
        <v>0</v>
      </c>
      <c r="BY63" s="206"/>
      <c r="BZ63" s="209"/>
      <c r="CA63" s="956"/>
      <c r="CC63" s="251" t="s">
        <v>667</v>
      </c>
      <c r="CD63" s="206"/>
      <c r="CE63" s="208"/>
      <c r="CF63" s="207"/>
      <c r="CG63" s="2454">
        <f t="shared" si="204"/>
        <v>0</v>
      </c>
      <c r="CH63" s="210"/>
      <c r="CI63" s="208"/>
      <c r="CJ63" s="207"/>
      <c r="CK63" s="2454">
        <f t="shared" si="205"/>
        <v>0</v>
      </c>
      <c r="CL63" s="210"/>
      <c r="CM63" s="208"/>
      <c r="CN63" s="207"/>
      <c r="CO63" s="2454">
        <f t="shared" si="206"/>
        <v>0</v>
      </c>
      <c r="CP63" s="210"/>
      <c r="CQ63" s="207"/>
      <c r="CR63" s="2454">
        <f t="shared" si="207"/>
        <v>0</v>
      </c>
      <c r="CS63" s="2434">
        <f t="shared" si="208"/>
        <v>0</v>
      </c>
      <c r="CT63" s="2432">
        <f t="shared" si="208"/>
        <v>0</v>
      </c>
      <c r="CU63" s="2433">
        <f t="shared" si="208"/>
        <v>0</v>
      </c>
      <c r="CV63" s="2454">
        <f t="shared" si="209"/>
        <v>0</v>
      </c>
      <c r="CW63" s="184"/>
      <c r="CX63" s="206"/>
      <c r="CY63" s="208"/>
      <c r="CZ63" s="207"/>
      <c r="DA63" s="2460">
        <f t="shared" si="210"/>
        <v>0</v>
      </c>
      <c r="DB63" s="210"/>
      <c r="DC63" s="208"/>
      <c r="DD63" s="207"/>
      <c r="DE63" s="2460">
        <f t="shared" si="211"/>
        <v>0</v>
      </c>
      <c r="DF63" s="184"/>
      <c r="DG63" s="2454">
        <f t="shared" si="167"/>
        <v>0</v>
      </c>
      <c r="DH63" s="184"/>
      <c r="DI63" s="2394">
        <f t="shared" si="212"/>
        <v>0</v>
      </c>
      <c r="DJ63" s="2395">
        <f t="shared" si="212"/>
        <v>0</v>
      </c>
      <c r="DK63" s="2396">
        <f t="shared" si="213"/>
        <v>0</v>
      </c>
      <c r="DM63" s="2395">
        <f t="shared" si="214"/>
        <v>0</v>
      </c>
      <c r="DO63" s="2462" t="str">
        <f t="shared" si="18"/>
        <v>True</v>
      </c>
      <c r="DP63" s="4073"/>
    </row>
    <row r="64" spans="2:121" ht="39.9" customHeight="1">
      <c r="B64" s="8502"/>
      <c r="C64" s="8504"/>
      <c r="D64" s="8504"/>
      <c r="E64" s="8502"/>
      <c r="F64" s="8508"/>
      <c r="G64" s="251" t="s">
        <v>668</v>
      </c>
      <c r="H64" s="206"/>
      <c r="I64" s="209"/>
      <c r="J64" s="210"/>
      <c r="K64" s="208"/>
      <c r="L64" s="208"/>
      <c r="M64" s="207"/>
      <c r="N64" s="206"/>
      <c r="O64" s="209"/>
      <c r="P64" s="210"/>
      <c r="Q64" s="207"/>
      <c r="R64" s="206"/>
      <c r="S64" s="209"/>
      <c r="T64" s="954"/>
      <c r="U64" s="2446">
        <f t="shared" si="199"/>
        <v>0</v>
      </c>
      <c r="V64" s="206"/>
      <c r="W64" s="209"/>
      <c r="X64" s="955"/>
      <c r="Y64" s="208"/>
      <c r="Z64" s="207"/>
      <c r="AA64" s="2448">
        <f t="shared" si="200"/>
        <v>0</v>
      </c>
      <c r="AB64" s="212"/>
      <c r="AC64" s="210"/>
      <c r="AD64" s="208"/>
      <c r="AE64" s="208"/>
      <c r="AF64" s="208"/>
      <c r="AG64" s="207"/>
      <c r="AH64" s="2448">
        <f t="shared" si="201"/>
        <v>0</v>
      </c>
      <c r="AI64" s="210"/>
      <c r="AJ64" s="208"/>
      <c r="AK64" s="207"/>
      <c r="AL64" s="2449">
        <f t="shared" si="202"/>
        <v>0</v>
      </c>
      <c r="AM64" s="211"/>
      <c r="AN64" s="2451">
        <f t="shared" si="203"/>
        <v>0</v>
      </c>
      <c r="AO64" s="210"/>
      <c r="AP64" s="208"/>
      <c r="AQ64" s="208"/>
      <c r="AR64" s="208"/>
      <c r="AS64" s="207"/>
      <c r="AT64" s="2453">
        <f t="shared" si="215"/>
        <v>0</v>
      </c>
      <c r="AU64" s="213"/>
      <c r="AV64" s="184"/>
      <c r="AW64" s="251" t="s">
        <v>668</v>
      </c>
      <c r="AX64" s="206"/>
      <c r="AY64" s="208"/>
      <c r="AZ64" s="208"/>
      <c r="BA64" s="208"/>
      <c r="BB64" s="208"/>
      <c r="BC64" s="208"/>
      <c r="BD64" s="209"/>
      <c r="BE64" s="206"/>
      <c r="BF64" s="208"/>
      <c r="BG64" s="208"/>
      <c r="BH64" s="208"/>
      <c r="BI64" s="209"/>
      <c r="BJ64" s="206"/>
      <c r="BK64" s="208"/>
      <c r="BL64" s="209"/>
      <c r="BM64" s="954"/>
      <c r="BN64" s="211"/>
      <c r="BO64" s="206"/>
      <c r="BP64" s="208"/>
      <c r="BQ64" s="208"/>
      <c r="BR64" s="208"/>
      <c r="BS64" s="209"/>
      <c r="BT64" s="206"/>
      <c r="BU64" s="208"/>
      <c r="BV64" s="209"/>
      <c r="BW64" s="954"/>
      <c r="BX64" s="2454">
        <f t="shared" si="158"/>
        <v>0</v>
      </c>
      <c r="BY64" s="206"/>
      <c r="BZ64" s="209"/>
      <c r="CA64" s="956"/>
      <c r="CC64" s="251" t="s">
        <v>668</v>
      </c>
      <c r="CD64" s="206"/>
      <c r="CE64" s="208"/>
      <c r="CF64" s="207"/>
      <c r="CG64" s="2454">
        <f t="shared" si="204"/>
        <v>0</v>
      </c>
      <c r="CH64" s="210"/>
      <c r="CI64" s="208"/>
      <c r="CJ64" s="207"/>
      <c r="CK64" s="2454">
        <f t="shared" si="205"/>
        <v>0</v>
      </c>
      <c r="CL64" s="210"/>
      <c r="CM64" s="208"/>
      <c r="CN64" s="207"/>
      <c r="CO64" s="2454">
        <f t="shared" si="206"/>
        <v>0</v>
      </c>
      <c r="CP64" s="210"/>
      <c r="CQ64" s="207"/>
      <c r="CR64" s="2454">
        <f t="shared" si="207"/>
        <v>0</v>
      </c>
      <c r="CS64" s="2434">
        <f t="shared" si="208"/>
        <v>0</v>
      </c>
      <c r="CT64" s="2432">
        <f t="shared" si="208"/>
        <v>0</v>
      </c>
      <c r="CU64" s="2433">
        <f t="shared" si="208"/>
        <v>0</v>
      </c>
      <c r="CV64" s="2454">
        <f t="shared" si="209"/>
        <v>0</v>
      </c>
      <c r="CW64" s="184"/>
      <c r="CX64" s="206"/>
      <c r="CY64" s="208"/>
      <c r="CZ64" s="207"/>
      <c r="DA64" s="2460">
        <f t="shared" si="210"/>
        <v>0</v>
      </c>
      <c r="DB64" s="210"/>
      <c r="DC64" s="208"/>
      <c r="DD64" s="207"/>
      <c r="DE64" s="2460">
        <f t="shared" si="211"/>
        <v>0</v>
      </c>
      <c r="DF64" s="184"/>
      <c r="DG64" s="2454">
        <f t="shared" si="167"/>
        <v>0</v>
      </c>
      <c r="DH64" s="184"/>
      <c r="DI64" s="2394">
        <f t="shared" si="212"/>
        <v>0</v>
      </c>
      <c r="DJ64" s="2395">
        <f t="shared" si="212"/>
        <v>0</v>
      </c>
      <c r="DK64" s="2396">
        <f t="shared" si="213"/>
        <v>0</v>
      </c>
      <c r="DM64" s="2395">
        <f t="shared" si="214"/>
        <v>0</v>
      </c>
      <c r="DO64" s="2462" t="str">
        <f t="shared" si="18"/>
        <v>True</v>
      </c>
      <c r="DP64" s="4073"/>
    </row>
    <row r="65" spans="2:121" ht="39.9" customHeight="1" thickBot="1">
      <c r="B65" s="8502"/>
      <c r="C65" s="8504"/>
      <c r="D65" s="8504"/>
      <c r="E65" s="8502"/>
      <c r="F65" s="8508"/>
      <c r="G65" s="252" t="s">
        <v>1214</v>
      </c>
      <c r="H65" s="214"/>
      <c r="I65" s="217"/>
      <c r="J65" s="218"/>
      <c r="K65" s="216"/>
      <c r="L65" s="216"/>
      <c r="M65" s="215"/>
      <c r="N65" s="214"/>
      <c r="O65" s="217"/>
      <c r="P65" s="218"/>
      <c r="Q65" s="215"/>
      <c r="R65" s="214"/>
      <c r="S65" s="217"/>
      <c r="T65" s="957"/>
      <c r="U65" s="2446">
        <f t="shared" si="199"/>
        <v>0</v>
      </c>
      <c r="V65" s="214"/>
      <c r="W65" s="217"/>
      <c r="X65" s="958"/>
      <c r="Y65" s="216"/>
      <c r="Z65" s="215"/>
      <c r="AA65" s="2448">
        <f t="shared" si="200"/>
        <v>0</v>
      </c>
      <c r="AB65" s="220"/>
      <c r="AC65" s="218"/>
      <c r="AD65" s="216"/>
      <c r="AE65" s="216"/>
      <c r="AF65" s="216"/>
      <c r="AG65" s="215"/>
      <c r="AH65" s="2448">
        <f t="shared" si="201"/>
        <v>0</v>
      </c>
      <c r="AI65" s="218"/>
      <c r="AJ65" s="216"/>
      <c r="AK65" s="215"/>
      <c r="AL65" s="2450">
        <f t="shared" si="202"/>
        <v>0</v>
      </c>
      <c r="AM65" s="219"/>
      <c r="AN65" s="2452">
        <f t="shared" si="203"/>
        <v>0</v>
      </c>
      <c r="AO65" s="218"/>
      <c r="AP65" s="216"/>
      <c r="AQ65" s="216"/>
      <c r="AR65" s="216"/>
      <c r="AS65" s="215"/>
      <c r="AT65" s="2448">
        <f t="shared" si="215"/>
        <v>0</v>
      </c>
      <c r="AU65" s="221"/>
      <c r="AV65" s="184"/>
      <c r="AW65" s="252" t="s">
        <v>1214</v>
      </c>
      <c r="AX65" s="214"/>
      <c r="AY65" s="216"/>
      <c r="AZ65" s="216"/>
      <c r="BA65" s="216"/>
      <c r="BB65" s="216"/>
      <c r="BC65" s="216"/>
      <c r="BD65" s="217"/>
      <c r="BE65" s="214"/>
      <c r="BF65" s="216"/>
      <c r="BG65" s="216"/>
      <c r="BH65" s="216"/>
      <c r="BI65" s="217"/>
      <c r="BJ65" s="214"/>
      <c r="BK65" s="216"/>
      <c r="BL65" s="217"/>
      <c r="BM65" s="957"/>
      <c r="BN65" s="219"/>
      <c r="BO65" s="214"/>
      <c r="BP65" s="216"/>
      <c r="BQ65" s="216"/>
      <c r="BR65" s="216"/>
      <c r="BS65" s="217"/>
      <c r="BT65" s="214"/>
      <c r="BU65" s="216"/>
      <c r="BV65" s="217"/>
      <c r="BW65" s="957"/>
      <c r="BX65" s="2455">
        <f t="shared" si="158"/>
        <v>0</v>
      </c>
      <c r="BY65" s="214"/>
      <c r="BZ65" s="217"/>
      <c r="CA65" s="961"/>
      <c r="CC65" s="252" t="s">
        <v>1214</v>
      </c>
      <c r="CD65" s="214"/>
      <c r="CE65" s="216"/>
      <c r="CF65" s="215"/>
      <c r="CG65" s="2455">
        <f t="shared" si="204"/>
        <v>0</v>
      </c>
      <c r="CH65" s="218"/>
      <c r="CI65" s="216"/>
      <c r="CJ65" s="215"/>
      <c r="CK65" s="2455">
        <f t="shared" si="205"/>
        <v>0</v>
      </c>
      <c r="CL65" s="218"/>
      <c r="CM65" s="216"/>
      <c r="CN65" s="215"/>
      <c r="CO65" s="2455">
        <f t="shared" si="206"/>
        <v>0</v>
      </c>
      <c r="CP65" s="218"/>
      <c r="CQ65" s="215"/>
      <c r="CR65" s="2455">
        <f t="shared" si="207"/>
        <v>0</v>
      </c>
      <c r="CS65" s="2456">
        <f t="shared" si="208"/>
        <v>0</v>
      </c>
      <c r="CT65" s="2457">
        <f t="shared" si="208"/>
        <v>0</v>
      </c>
      <c r="CU65" s="2458">
        <f t="shared" si="208"/>
        <v>0</v>
      </c>
      <c r="CV65" s="2455">
        <f t="shared" si="209"/>
        <v>0</v>
      </c>
      <c r="CW65" s="184"/>
      <c r="CX65" s="214"/>
      <c r="CY65" s="216"/>
      <c r="CZ65" s="215"/>
      <c r="DA65" s="2461">
        <f t="shared" si="210"/>
        <v>0</v>
      </c>
      <c r="DB65" s="218"/>
      <c r="DC65" s="216"/>
      <c r="DD65" s="215"/>
      <c r="DE65" s="2461">
        <f t="shared" si="211"/>
        <v>0</v>
      </c>
      <c r="DF65" s="184"/>
      <c r="DG65" s="2455">
        <f t="shared" si="167"/>
        <v>0</v>
      </c>
      <c r="DH65" s="184"/>
      <c r="DI65" s="2397">
        <f t="shared" si="212"/>
        <v>0</v>
      </c>
      <c r="DJ65" s="2398">
        <f t="shared" si="212"/>
        <v>0</v>
      </c>
      <c r="DK65" s="2399">
        <f t="shared" si="213"/>
        <v>0</v>
      </c>
      <c r="DM65" s="2398">
        <f t="shared" si="214"/>
        <v>0</v>
      </c>
      <c r="DO65" s="2463" t="str">
        <f t="shared" ref="DO65:DO128" si="216">IF(AND($U65=$V65+$W65+$AN65+$AT65,$X65=SUM($AX65:$BD65),$Y65=SUM($BE65:$BL65),$Z65=$BM65,$AA65=SUM($AX65:$BM65),$AB65=$BN65,$AC65=$BO65,$AD65=$BP65,$AE65=$BQ65,$AF65=$BR65,$AG65=$BS65,$AH65=SUM($BO65:$BS65),$AI65=$BT65,$AJ65=$BU65,$AK65=$BV65,$AL65=SUM($BT65:$BV65),$AM65=$BW65,$AN65=$BX65,$AP65=$BY65,$AQ65=$BZ65,$AB65+$AH65=$CG65,$AO65=$CK65,$AP65=$CO65,$AQ65=$CR65,$AR65=$DA65,$AS65=$DE65,$AR65+$AS65=$CV65,$DG65=$AB65+$AH65+$AT65,$DI65=$CD65+$CH65+$CL65+$CP65+$CS65,$DJ65=$CE65+$CI65+$CM65+$CQ65+$CT65,$DK65=$CF65+$CJ65+$CN65+$CU65,$DM65=SUM($DI65:$DK65),$DM65=$DG65), "True", "False")</f>
        <v>True</v>
      </c>
      <c r="DP65" s="4073"/>
    </row>
    <row r="66" spans="2:121" ht="39.9" customHeight="1" thickBot="1">
      <c r="B66" s="8503"/>
      <c r="C66" s="8505"/>
      <c r="D66" s="8505"/>
      <c r="E66" s="8503"/>
      <c r="F66" s="8509"/>
      <c r="G66" s="2033" t="s">
        <v>181</v>
      </c>
      <c r="H66" s="2405">
        <f t="shared" ref="H66:P66" si="217">SUM(H61:H65)</f>
        <v>0</v>
      </c>
      <c r="I66" s="2406">
        <f t="shared" si="217"/>
        <v>0</v>
      </c>
      <c r="J66" s="2407">
        <f t="shared" si="217"/>
        <v>0</v>
      </c>
      <c r="K66" s="2408">
        <f t="shared" si="217"/>
        <v>0</v>
      </c>
      <c r="L66" s="2408">
        <f t="shared" si="217"/>
        <v>0</v>
      </c>
      <c r="M66" s="2409">
        <f t="shared" si="217"/>
        <v>0</v>
      </c>
      <c r="N66" s="2405">
        <f t="shared" si="217"/>
        <v>0</v>
      </c>
      <c r="O66" s="2406">
        <f t="shared" si="217"/>
        <v>0</v>
      </c>
      <c r="P66" s="2407">
        <f t="shared" si="217"/>
        <v>0</v>
      </c>
      <c r="Q66" s="2036"/>
      <c r="R66" s="2405">
        <f t="shared" ref="R66:AU66" si="218">SUM(R61:R65)</f>
        <v>0</v>
      </c>
      <c r="S66" s="2406">
        <f t="shared" si="218"/>
        <v>0</v>
      </c>
      <c r="T66" s="2410">
        <f t="shared" si="218"/>
        <v>0</v>
      </c>
      <c r="U66" s="963">
        <f t="shared" si="218"/>
        <v>0</v>
      </c>
      <c r="V66" s="2405">
        <f t="shared" si="218"/>
        <v>0</v>
      </c>
      <c r="W66" s="2406">
        <f t="shared" si="218"/>
        <v>0</v>
      </c>
      <c r="X66" s="2407">
        <f t="shared" si="218"/>
        <v>0</v>
      </c>
      <c r="Y66" s="2408">
        <f t="shared" si="218"/>
        <v>0</v>
      </c>
      <c r="Z66" s="2409">
        <f t="shared" si="218"/>
        <v>0</v>
      </c>
      <c r="AA66" s="963">
        <f t="shared" si="218"/>
        <v>0</v>
      </c>
      <c r="AB66" s="963">
        <f t="shared" si="218"/>
        <v>0</v>
      </c>
      <c r="AC66" s="2407">
        <f t="shared" si="218"/>
        <v>0</v>
      </c>
      <c r="AD66" s="2408">
        <f t="shared" si="218"/>
        <v>0</v>
      </c>
      <c r="AE66" s="2408">
        <f t="shared" si="218"/>
        <v>0</v>
      </c>
      <c r="AF66" s="2408">
        <f t="shared" si="218"/>
        <v>0</v>
      </c>
      <c r="AG66" s="2409">
        <f t="shared" si="218"/>
        <v>0</v>
      </c>
      <c r="AH66" s="963">
        <f t="shared" si="218"/>
        <v>0</v>
      </c>
      <c r="AI66" s="2407">
        <f t="shared" si="218"/>
        <v>0</v>
      </c>
      <c r="AJ66" s="2408">
        <f t="shared" si="218"/>
        <v>0</v>
      </c>
      <c r="AK66" s="2409">
        <f t="shared" si="218"/>
        <v>0</v>
      </c>
      <c r="AL66" s="2400">
        <f t="shared" si="218"/>
        <v>0</v>
      </c>
      <c r="AM66" s="963">
        <f t="shared" si="218"/>
        <v>0</v>
      </c>
      <c r="AN66" s="2401">
        <f t="shared" si="218"/>
        <v>0</v>
      </c>
      <c r="AO66" s="2407">
        <f t="shared" si="218"/>
        <v>0</v>
      </c>
      <c r="AP66" s="2408">
        <f t="shared" si="218"/>
        <v>0</v>
      </c>
      <c r="AQ66" s="2408">
        <f t="shared" si="218"/>
        <v>0</v>
      </c>
      <c r="AR66" s="2408">
        <f t="shared" si="218"/>
        <v>0</v>
      </c>
      <c r="AS66" s="2409">
        <f t="shared" si="218"/>
        <v>0</v>
      </c>
      <c r="AT66" s="963">
        <f t="shared" si="218"/>
        <v>0</v>
      </c>
      <c r="AU66" s="963">
        <f t="shared" si="218"/>
        <v>0</v>
      </c>
      <c r="AV66" s="184"/>
      <c r="AW66" s="2037" t="s">
        <v>181</v>
      </c>
      <c r="AX66" s="2405">
        <f t="shared" ref="AX66:BW66" si="219">SUM(AX61:AX65)</f>
        <v>0</v>
      </c>
      <c r="AY66" s="2408">
        <f t="shared" si="219"/>
        <v>0</v>
      </c>
      <c r="AZ66" s="2408">
        <f t="shared" si="219"/>
        <v>0</v>
      </c>
      <c r="BA66" s="2408">
        <f t="shared" si="219"/>
        <v>0</v>
      </c>
      <c r="BB66" s="2408">
        <f t="shared" si="219"/>
        <v>0</v>
      </c>
      <c r="BC66" s="2408">
        <f t="shared" si="219"/>
        <v>0</v>
      </c>
      <c r="BD66" s="2406">
        <f t="shared" si="219"/>
        <v>0</v>
      </c>
      <c r="BE66" s="2405">
        <f t="shared" si="219"/>
        <v>0</v>
      </c>
      <c r="BF66" s="2408">
        <f t="shared" si="219"/>
        <v>0</v>
      </c>
      <c r="BG66" s="2408">
        <f t="shared" si="219"/>
        <v>0</v>
      </c>
      <c r="BH66" s="2408">
        <f t="shared" si="219"/>
        <v>0</v>
      </c>
      <c r="BI66" s="2406">
        <f t="shared" si="219"/>
        <v>0</v>
      </c>
      <c r="BJ66" s="2405">
        <f t="shared" si="219"/>
        <v>0</v>
      </c>
      <c r="BK66" s="2408">
        <f t="shared" si="219"/>
        <v>0</v>
      </c>
      <c r="BL66" s="2406">
        <f t="shared" si="219"/>
        <v>0</v>
      </c>
      <c r="BM66" s="2410">
        <f t="shared" si="219"/>
        <v>0</v>
      </c>
      <c r="BN66" s="963">
        <f t="shared" si="219"/>
        <v>0</v>
      </c>
      <c r="BO66" s="2405">
        <f t="shared" si="219"/>
        <v>0</v>
      </c>
      <c r="BP66" s="2408">
        <f t="shared" si="219"/>
        <v>0</v>
      </c>
      <c r="BQ66" s="2408">
        <f t="shared" si="219"/>
        <v>0</v>
      </c>
      <c r="BR66" s="2408">
        <f t="shared" si="219"/>
        <v>0</v>
      </c>
      <c r="BS66" s="2406">
        <f t="shared" si="219"/>
        <v>0</v>
      </c>
      <c r="BT66" s="2405">
        <f t="shared" si="219"/>
        <v>0</v>
      </c>
      <c r="BU66" s="2408">
        <f t="shared" si="219"/>
        <v>0</v>
      </c>
      <c r="BV66" s="2406">
        <f t="shared" si="219"/>
        <v>0</v>
      </c>
      <c r="BW66" s="2410">
        <f t="shared" si="219"/>
        <v>0</v>
      </c>
      <c r="BX66" s="963">
        <f t="shared" si="158"/>
        <v>0</v>
      </c>
      <c r="BY66" s="2405">
        <f>SUM(BY61:BY65)</f>
        <v>0</v>
      </c>
      <c r="BZ66" s="2406">
        <f>SUM(BZ61:BZ65)</f>
        <v>0</v>
      </c>
      <c r="CA66" s="2401">
        <f>SUM(CA61:CA65)</f>
        <v>0</v>
      </c>
      <c r="CC66" s="2038" t="s">
        <v>106</v>
      </c>
      <c r="CD66" s="2405">
        <f t="shared" ref="CD66:CV66" si="220">SUM(CD61:CD65)</f>
        <v>0</v>
      </c>
      <c r="CE66" s="2408">
        <f t="shared" si="220"/>
        <v>0</v>
      </c>
      <c r="CF66" s="2409">
        <f t="shared" si="220"/>
        <v>0</v>
      </c>
      <c r="CG66" s="963">
        <f t="shared" si="220"/>
        <v>0</v>
      </c>
      <c r="CH66" s="2407">
        <f t="shared" si="220"/>
        <v>0</v>
      </c>
      <c r="CI66" s="2408">
        <f t="shared" si="220"/>
        <v>0</v>
      </c>
      <c r="CJ66" s="2409">
        <f t="shared" si="220"/>
        <v>0</v>
      </c>
      <c r="CK66" s="963">
        <f t="shared" si="220"/>
        <v>0</v>
      </c>
      <c r="CL66" s="2407">
        <f t="shared" si="220"/>
        <v>0</v>
      </c>
      <c r="CM66" s="2408">
        <f t="shared" si="220"/>
        <v>0</v>
      </c>
      <c r="CN66" s="2409">
        <f t="shared" si="220"/>
        <v>0</v>
      </c>
      <c r="CO66" s="963">
        <f t="shared" si="220"/>
        <v>0</v>
      </c>
      <c r="CP66" s="2407">
        <f t="shared" si="220"/>
        <v>0</v>
      </c>
      <c r="CQ66" s="2409">
        <f t="shared" si="220"/>
        <v>0</v>
      </c>
      <c r="CR66" s="963">
        <f t="shared" si="220"/>
        <v>0</v>
      </c>
      <c r="CS66" s="2407">
        <f t="shared" si="220"/>
        <v>0</v>
      </c>
      <c r="CT66" s="2408">
        <f t="shared" si="220"/>
        <v>0</v>
      </c>
      <c r="CU66" s="2409">
        <f t="shared" si="220"/>
        <v>0</v>
      </c>
      <c r="CV66" s="963">
        <f t="shared" si="220"/>
        <v>0</v>
      </c>
      <c r="CW66" s="184"/>
      <c r="CX66" s="2405">
        <f t="shared" ref="CX66:DE66" si="221">SUM(CX61:CX65)</f>
        <v>0</v>
      </c>
      <c r="CY66" s="2408">
        <f t="shared" si="221"/>
        <v>0</v>
      </c>
      <c r="CZ66" s="2409">
        <f t="shared" si="221"/>
        <v>0</v>
      </c>
      <c r="DA66" s="963">
        <f t="shared" si="221"/>
        <v>0</v>
      </c>
      <c r="DB66" s="2407">
        <f t="shared" si="221"/>
        <v>0</v>
      </c>
      <c r="DC66" s="2408">
        <f t="shared" si="221"/>
        <v>0</v>
      </c>
      <c r="DD66" s="2409">
        <f t="shared" si="221"/>
        <v>0</v>
      </c>
      <c r="DE66" s="963">
        <f t="shared" si="221"/>
        <v>0</v>
      </c>
      <c r="DF66" s="184"/>
      <c r="DG66" s="963">
        <f t="shared" si="167"/>
        <v>0</v>
      </c>
      <c r="DH66" s="184"/>
      <c r="DI66" s="2400">
        <f>SUM(DI61:DI65)</f>
        <v>0</v>
      </c>
      <c r="DJ66" s="963">
        <f>SUM(DJ61:DJ65)</f>
        <v>0</v>
      </c>
      <c r="DK66" s="2401">
        <f>SUM(DK61:DK65)</f>
        <v>0</v>
      </c>
      <c r="DM66" s="962">
        <f>SUM(DM61:DM65)</f>
        <v>0</v>
      </c>
      <c r="DO66" s="960" t="str">
        <f t="shared" si="216"/>
        <v>True</v>
      </c>
      <c r="DP66" s="4075" t="str">
        <f t="shared" ref="DP66:DP69" si="222">IF($U66=0,"Blanc","")</f>
        <v>Blanc</v>
      </c>
      <c r="DQ66" s="4074" t="str">
        <f t="shared" si="46"/>
        <v>wrong</v>
      </c>
    </row>
    <row r="67" spans="2:121" ht="39.9" customHeight="1" thickBot="1">
      <c r="B67" s="8484" t="s">
        <v>1474</v>
      </c>
      <c r="C67" s="8485"/>
      <c r="D67" s="8485"/>
      <c r="E67" s="8485"/>
      <c r="F67" s="8486"/>
      <c r="G67" s="2040"/>
      <c r="H67" s="2402">
        <f t="shared" ref="H67:AV67" si="223">H54+H66</f>
        <v>0</v>
      </c>
      <c r="I67" s="973">
        <f t="shared" si="223"/>
        <v>0</v>
      </c>
      <c r="J67" s="2403">
        <f t="shared" si="223"/>
        <v>0</v>
      </c>
      <c r="K67" s="2404">
        <f t="shared" si="223"/>
        <v>0</v>
      </c>
      <c r="L67" s="2404">
        <f t="shared" si="223"/>
        <v>0</v>
      </c>
      <c r="M67" s="975">
        <f t="shared" si="223"/>
        <v>0</v>
      </c>
      <c r="N67" s="2402">
        <f t="shared" si="223"/>
        <v>0</v>
      </c>
      <c r="O67" s="973">
        <f t="shared" si="223"/>
        <v>0</v>
      </c>
      <c r="P67" s="2403">
        <f t="shared" si="223"/>
        <v>0</v>
      </c>
      <c r="Q67" s="975">
        <f t="shared" si="223"/>
        <v>0</v>
      </c>
      <c r="R67" s="2402">
        <f t="shared" si="223"/>
        <v>0</v>
      </c>
      <c r="S67" s="973">
        <f t="shared" si="223"/>
        <v>0</v>
      </c>
      <c r="T67" s="970">
        <f t="shared" si="223"/>
        <v>0</v>
      </c>
      <c r="U67" s="962">
        <f t="shared" si="223"/>
        <v>0</v>
      </c>
      <c r="V67" s="2402">
        <f t="shared" si="223"/>
        <v>0</v>
      </c>
      <c r="W67" s="973">
        <f t="shared" si="223"/>
        <v>0</v>
      </c>
      <c r="X67" s="2403">
        <f t="shared" si="223"/>
        <v>0</v>
      </c>
      <c r="Y67" s="2404">
        <f t="shared" si="223"/>
        <v>0</v>
      </c>
      <c r="Z67" s="975">
        <f t="shared" si="223"/>
        <v>0</v>
      </c>
      <c r="AA67" s="962">
        <f t="shared" si="223"/>
        <v>0</v>
      </c>
      <c r="AB67" s="962">
        <f t="shared" si="223"/>
        <v>0</v>
      </c>
      <c r="AC67" s="2403">
        <f t="shared" si="223"/>
        <v>0</v>
      </c>
      <c r="AD67" s="2404">
        <f t="shared" si="223"/>
        <v>0</v>
      </c>
      <c r="AE67" s="2404">
        <f t="shared" si="223"/>
        <v>0</v>
      </c>
      <c r="AF67" s="2404">
        <f t="shared" si="223"/>
        <v>0</v>
      </c>
      <c r="AG67" s="975">
        <f t="shared" si="223"/>
        <v>0</v>
      </c>
      <c r="AH67" s="962">
        <f t="shared" si="223"/>
        <v>0</v>
      </c>
      <c r="AI67" s="2403">
        <f t="shared" si="223"/>
        <v>0</v>
      </c>
      <c r="AJ67" s="2404">
        <f t="shared" si="223"/>
        <v>0</v>
      </c>
      <c r="AK67" s="975">
        <f t="shared" si="223"/>
        <v>0</v>
      </c>
      <c r="AL67" s="972">
        <f t="shared" si="223"/>
        <v>0</v>
      </c>
      <c r="AM67" s="962">
        <f t="shared" si="223"/>
        <v>0</v>
      </c>
      <c r="AN67" s="964">
        <f t="shared" si="223"/>
        <v>0</v>
      </c>
      <c r="AO67" s="2403">
        <f t="shared" si="223"/>
        <v>0</v>
      </c>
      <c r="AP67" s="2404">
        <f t="shared" si="223"/>
        <v>0</v>
      </c>
      <c r="AQ67" s="2404">
        <f t="shared" si="223"/>
        <v>0</v>
      </c>
      <c r="AR67" s="2404">
        <f t="shared" si="223"/>
        <v>0</v>
      </c>
      <c r="AS67" s="975">
        <f t="shared" si="223"/>
        <v>0</v>
      </c>
      <c r="AT67" s="962">
        <f t="shared" si="223"/>
        <v>0</v>
      </c>
      <c r="AU67" s="962">
        <f t="shared" si="223"/>
        <v>0</v>
      </c>
      <c r="AV67" s="184">
        <f t="shared" si="223"/>
        <v>0</v>
      </c>
      <c r="AW67" s="974" t="s">
        <v>181</v>
      </c>
      <c r="AX67" s="2402">
        <f t="shared" ref="AX67:CB67" si="224">AX54+AX66</f>
        <v>0</v>
      </c>
      <c r="AY67" s="2404">
        <f t="shared" si="224"/>
        <v>0</v>
      </c>
      <c r="AZ67" s="2404">
        <f t="shared" si="224"/>
        <v>0</v>
      </c>
      <c r="BA67" s="2404">
        <f t="shared" si="224"/>
        <v>0</v>
      </c>
      <c r="BB67" s="2404">
        <f t="shared" si="224"/>
        <v>0</v>
      </c>
      <c r="BC67" s="2404">
        <f t="shared" si="224"/>
        <v>0</v>
      </c>
      <c r="BD67" s="973">
        <f t="shared" si="224"/>
        <v>0</v>
      </c>
      <c r="BE67" s="2402">
        <f t="shared" si="224"/>
        <v>0</v>
      </c>
      <c r="BF67" s="2404">
        <f t="shared" si="224"/>
        <v>0</v>
      </c>
      <c r="BG67" s="2404">
        <f t="shared" si="224"/>
        <v>0</v>
      </c>
      <c r="BH67" s="2404">
        <f t="shared" si="224"/>
        <v>0</v>
      </c>
      <c r="BI67" s="973">
        <f t="shared" si="224"/>
        <v>0</v>
      </c>
      <c r="BJ67" s="2402">
        <f t="shared" si="224"/>
        <v>0</v>
      </c>
      <c r="BK67" s="2404">
        <f t="shared" si="224"/>
        <v>0</v>
      </c>
      <c r="BL67" s="973">
        <f t="shared" si="224"/>
        <v>0</v>
      </c>
      <c r="BM67" s="970">
        <f t="shared" si="224"/>
        <v>0</v>
      </c>
      <c r="BN67" s="962">
        <f t="shared" si="224"/>
        <v>0</v>
      </c>
      <c r="BO67" s="2402">
        <f t="shared" si="224"/>
        <v>0</v>
      </c>
      <c r="BP67" s="2404">
        <f t="shared" si="224"/>
        <v>0</v>
      </c>
      <c r="BQ67" s="2404">
        <f t="shared" si="224"/>
        <v>0</v>
      </c>
      <c r="BR67" s="2404">
        <f t="shared" si="224"/>
        <v>0</v>
      </c>
      <c r="BS67" s="973">
        <f t="shared" si="224"/>
        <v>0</v>
      </c>
      <c r="BT67" s="2402">
        <f t="shared" si="224"/>
        <v>0</v>
      </c>
      <c r="BU67" s="2404">
        <f t="shared" si="224"/>
        <v>0</v>
      </c>
      <c r="BV67" s="973">
        <f t="shared" si="224"/>
        <v>0</v>
      </c>
      <c r="BW67" s="970">
        <f t="shared" si="224"/>
        <v>0</v>
      </c>
      <c r="BX67" s="962">
        <f t="shared" si="224"/>
        <v>0</v>
      </c>
      <c r="BY67" s="2402">
        <f t="shared" si="224"/>
        <v>0</v>
      </c>
      <c r="BZ67" s="973">
        <f t="shared" si="224"/>
        <v>0</v>
      </c>
      <c r="CA67" s="964">
        <f t="shared" si="224"/>
        <v>0</v>
      </c>
      <c r="CB67" s="184">
        <f t="shared" si="224"/>
        <v>0</v>
      </c>
      <c r="CC67" s="971" t="s">
        <v>106</v>
      </c>
      <c r="CD67" s="2402">
        <f t="shared" ref="CD67:CV67" si="225">CD54+CD66</f>
        <v>0</v>
      </c>
      <c r="CE67" s="2404">
        <f t="shared" si="225"/>
        <v>0</v>
      </c>
      <c r="CF67" s="975">
        <f t="shared" si="225"/>
        <v>0</v>
      </c>
      <c r="CG67" s="962">
        <f t="shared" si="225"/>
        <v>0</v>
      </c>
      <c r="CH67" s="2403">
        <f t="shared" si="225"/>
        <v>0</v>
      </c>
      <c r="CI67" s="2404">
        <f t="shared" si="225"/>
        <v>0</v>
      </c>
      <c r="CJ67" s="975">
        <f t="shared" si="225"/>
        <v>0</v>
      </c>
      <c r="CK67" s="962">
        <f t="shared" si="225"/>
        <v>0</v>
      </c>
      <c r="CL67" s="2403">
        <f t="shared" si="225"/>
        <v>0</v>
      </c>
      <c r="CM67" s="2404">
        <f t="shared" si="225"/>
        <v>0</v>
      </c>
      <c r="CN67" s="975">
        <f t="shared" si="225"/>
        <v>0</v>
      </c>
      <c r="CO67" s="962">
        <f t="shared" si="225"/>
        <v>0</v>
      </c>
      <c r="CP67" s="2403">
        <f t="shared" si="225"/>
        <v>0</v>
      </c>
      <c r="CQ67" s="975">
        <f t="shared" si="225"/>
        <v>0</v>
      </c>
      <c r="CR67" s="962">
        <f t="shared" si="225"/>
        <v>0</v>
      </c>
      <c r="CS67" s="2403">
        <f t="shared" si="225"/>
        <v>0</v>
      </c>
      <c r="CT67" s="2404">
        <f t="shared" si="225"/>
        <v>0</v>
      </c>
      <c r="CU67" s="975">
        <f t="shared" si="225"/>
        <v>0</v>
      </c>
      <c r="CV67" s="962">
        <f t="shared" si="225"/>
        <v>0</v>
      </c>
      <c r="CW67" s="184"/>
      <c r="CX67" s="2402">
        <f t="shared" ref="CX67:DE67" si="226">CX54+CX66</f>
        <v>0</v>
      </c>
      <c r="CY67" s="2404">
        <f t="shared" si="226"/>
        <v>0</v>
      </c>
      <c r="CZ67" s="975">
        <f t="shared" si="226"/>
        <v>0</v>
      </c>
      <c r="DA67" s="962">
        <f t="shared" si="226"/>
        <v>0</v>
      </c>
      <c r="DB67" s="2403">
        <f t="shared" si="226"/>
        <v>0</v>
      </c>
      <c r="DC67" s="2404">
        <f t="shared" si="226"/>
        <v>0</v>
      </c>
      <c r="DD67" s="975">
        <f t="shared" si="226"/>
        <v>0</v>
      </c>
      <c r="DE67" s="962">
        <f t="shared" si="226"/>
        <v>0</v>
      </c>
      <c r="DF67" s="184"/>
      <c r="DG67" s="962">
        <f t="shared" ref="DG67:DM67" si="227">DG54+DG66</f>
        <v>0</v>
      </c>
      <c r="DH67" s="184">
        <f t="shared" si="227"/>
        <v>0</v>
      </c>
      <c r="DI67" s="972">
        <f t="shared" si="227"/>
        <v>0</v>
      </c>
      <c r="DJ67" s="962">
        <f t="shared" si="227"/>
        <v>0</v>
      </c>
      <c r="DK67" s="964">
        <f t="shared" si="227"/>
        <v>0</v>
      </c>
      <c r="DL67" s="184">
        <f t="shared" si="227"/>
        <v>0</v>
      </c>
      <c r="DM67" s="962">
        <f t="shared" si="227"/>
        <v>0</v>
      </c>
      <c r="DO67" s="960" t="str">
        <f t="shared" si="216"/>
        <v>True</v>
      </c>
      <c r="DP67" s="4075" t="str">
        <f t="shared" si="222"/>
        <v>Blanc</v>
      </c>
      <c r="DQ67" s="4074" t="str">
        <f t="shared" si="46"/>
        <v>wrong</v>
      </c>
    </row>
    <row r="68" spans="2:121" ht="39.9" customHeight="1" thickBot="1">
      <c r="B68" s="8510" t="s">
        <v>671</v>
      </c>
      <c r="C68" s="8511"/>
      <c r="D68" s="8511"/>
      <c r="E68" s="8511"/>
      <c r="F68" s="8512"/>
      <c r="G68" s="2044"/>
      <c r="H68" s="2411">
        <f t="shared" ref="H68:BS68" si="228">H60</f>
        <v>0</v>
      </c>
      <c r="I68" s="2412">
        <f t="shared" si="228"/>
        <v>0</v>
      </c>
      <c r="J68" s="2413">
        <f t="shared" si="228"/>
        <v>0</v>
      </c>
      <c r="K68" s="2414">
        <f t="shared" si="228"/>
        <v>0</v>
      </c>
      <c r="L68" s="2414">
        <f t="shared" si="228"/>
        <v>0</v>
      </c>
      <c r="M68" s="2415">
        <f t="shared" si="228"/>
        <v>0</v>
      </c>
      <c r="N68" s="2411">
        <f t="shared" si="228"/>
        <v>0</v>
      </c>
      <c r="O68" s="2412">
        <f t="shared" si="228"/>
        <v>0</v>
      </c>
      <c r="P68" s="2413">
        <f t="shared" si="228"/>
        <v>0</v>
      </c>
      <c r="Q68" s="2415">
        <f t="shared" si="228"/>
        <v>0</v>
      </c>
      <c r="R68" s="2411">
        <f t="shared" si="228"/>
        <v>0</v>
      </c>
      <c r="S68" s="2412">
        <f t="shared" si="228"/>
        <v>0</v>
      </c>
      <c r="T68" s="2417">
        <f t="shared" si="228"/>
        <v>0</v>
      </c>
      <c r="U68" s="2416">
        <f t="shared" si="228"/>
        <v>0</v>
      </c>
      <c r="V68" s="2411">
        <f t="shared" si="228"/>
        <v>0</v>
      </c>
      <c r="W68" s="2412">
        <f t="shared" si="228"/>
        <v>0</v>
      </c>
      <c r="X68" s="2413">
        <f t="shared" si="228"/>
        <v>0</v>
      </c>
      <c r="Y68" s="2414">
        <f t="shared" si="228"/>
        <v>0</v>
      </c>
      <c r="Z68" s="2415">
        <f t="shared" si="228"/>
        <v>0</v>
      </c>
      <c r="AA68" s="2416">
        <f t="shared" si="228"/>
        <v>0</v>
      </c>
      <c r="AB68" s="2416">
        <f t="shared" si="228"/>
        <v>0</v>
      </c>
      <c r="AC68" s="2413">
        <f t="shared" si="228"/>
        <v>0</v>
      </c>
      <c r="AD68" s="2414">
        <f t="shared" si="228"/>
        <v>0</v>
      </c>
      <c r="AE68" s="2414">
        <f t="shared" si="228"/>
        <v>0</v>
      </c>
      <c r="AF68" s="2414">
        <f t="shared" si="228"/>
        <v>0</v>
      </c>
      <c r="AG68" s="2415">
        <f t="shared" si="228"/>
        <v>0</v>
      </c>
      <c r="AH68" s="2416">
        <f t="shared" si="228"/>
        <v>0</v>
      </c>
      <c r="AI68" s="2413">
        <f t="shared" si="228"/>
        <v>0</v>
      </c>
      <c r="AJ68" s="2414">
        <f t="shared" si="228"/>
        <v>0</v>
      </c>
      <c r="AK68" s="2415">
        <f t="shared" si="228"/>
        <v>0</v>
      </c>
      <c r="AL68" s="2419">
        <f t="shared" si="228"/>
        <v>0</v>
      </c>
      <c r="AM68" s="2416">
        <f t="shared" si="228"/>
        <v>0</v>
      </c>
      <c r="AN68" s="2418">
        <f t="shared" si="228"/>
        <v>0</v>
      </c>
      <c r="AO68" s="2413">
        <f t="shared" si="228"/>
        <v>0</v>
      </c>
      <c r="AP68" s="2414">
        <f t="shared" si="228"/>
        <v>0</v>
      </c>
      <c r="AQ68" s="2414">
        <f t="shared" si="228"/>
        <v>0</v>
      </c>
      <c r="AR68" s="2414">
        <f t="shared" si="228"/>
        <v>0</v>
      </c>
      <c r="AS68" s="2415">
        <f t="shared" si="228"/>
        <v>0</v>
      </c>
      <c r="AT68" s="2416">
        <f t="shared" si="228"/>
        <v>0</v>
      </c>
      <c r="AU68" s="2416">
        <f t="shared" si="228"/>
        <v>0</v>
      </c>
      <c r="AV68" s="184">
        <f t="shared" si="228"/>
        <v>0</v>
      </c>
      <c r="AW68" s="2041" t="str">
        <f t="shared" si="228"/>
        <v>الإجمالي</v>
      </c>
      <c r="AX68" s="2411">
        <f t="shared" si="228"/>
        <v>0</v>
      </c>
      <c r="AY68" s="2414">
        <f t="shared" si="228"/>
        <v>0</v>
      </c>
      <c r="AZ68" s="2414">
        <f t="shared" si="228"/>
        <v>0</v>
      </c>
      <c r="BA68" s="2414">
        <f t="shared" si="228"/>
        <v>0</v>
      </c>
      <c r="BB68" s="2414">
        <f t="shared" si="228"/>
        <v>0</v>
      </c>
      <c r="BC68" s="2414">
        <f t="shared" si="228"/>
        <v>0</v>
      </c>
      <c r="BD68" s="2412">
        <f t="shared" si="228"/>
        <v>0</v>
      </c>
      <c r="BE68" s="2411">
        <f t="shared" si="228"/>
        <v>0</v>
      </c>
      <c r="BF68" s="2414">
        <f t="shared" si="228"/>
        <v>0</v>
      </c>
      <c r="BG68" s="2414">
        <f t="shared" si="228"/>
        <v>0</v>
      </c>
      <c r="BH68" s="2414">
        <f t="shared" si="228"/>
        <v>0</v>
      </c>
      <c r="BI68" s="2412">
        <f t="shared" si="228"/>
        <v>0</v>
      </c>
      <c r="BJ68" s="2411">
        <f t="shared" si="228"/>
        <v>0</v>
      </c>
      <c r="BK68" s="2414">
        <f t="shared" si="228"/>
        <v>0</v>
      </c>
      <c r="BL68" s="2412">
        <f t="shared" si="228"/>
        <v>0</v>
      </c>
      <c r="BM68" s="2417">
        <f t="shared" si="228"/>
        <v>0</v>
      </c>
      <c r="BN68" s="2416">
        <f t="shared" si="228"/>
        <v>0</v>
      </c>
      <c r="BO68" s="2411">
        <f t="shared" si="228"/>
        <v>0</v>
      </c>
      <c r="BP68" s="2414">
        <f t="shared" si="228"/>
        <v>0</v>
      </c>
      <c r="BQ68" s="2414">
        <f t="shared" si="228"/>
        <v>0</v>
      </c>
      <c r="BR68" s="2414">
        <f t="shared" si="228"/>
        <v>0</v>
      </c>
      <c r="BS68" s="2412">
        <f t="shared" si="228"/>
        <v>0</v>
      </c>
      <c r="BT68" s="2411">
        <f t="shared" ref="BT68:CV68" si="229">BT60</f>
        <v>0</v>
      </c>
      <c r="BU68" s="2414">
        <f t="shared" si="229"/>
        <v>0</v>
      </c>
      <c r="BV68" s="2412">
        <f t="shared" si="229"/>
        <v>0</v>
      </c>
      <c r="BW68" s="2417">
        <f t="shared" si="229"/>
        <v>0</v>
      </c>
      <c r="BX68" s="2416">
        <f t="shared" si="229"/>
        <v>0</v>
      </c>
      <c r="BY68" s="2411">
        <f t="shared" si="229"/>
        <v>0</v>
      </c>
      <c r="BZ68" s="2412">
        <f t="shared" si="229"/>
        <v>0</v>
      </c>
      <c r="CA68" s="2418">
        <f t="shared" si="229"/>
        <v>0</v>
      </c>
      <c r="CB68" s="184">
        <f t="shared" si="229"/>
        <v>0</v>
      </c>
      <c r="CC68" s="2042" t="str">
        <f t="shared" si="229"/>
        <v>المجموع</v>
      </c>
      <c r="CD68" s="2411">
        <f t="shared" si="229"/>
        <v>0</v>
      </c>
      <c r="CE68" s="2414">
        <f t="shared" si="229"/>
        <v>0</v>
      </c>
      <c r="CF68" s="2415">
        <f t="shared" si="229"/>
        <v>0</v>
      </c>
      <c r="CG68" s="2416">
        <f t="shared" si="229"/>
        <v>0</v>
      </c>
      <c r="CH68" s="2413">
        <f t="shared" si="229"/>
        <v>0</v>
      </c>
      <c r="CI68" s="2414">
        <f t="shared" si="229"/>
        <v>0</v>
      </c>
      <c r="CJ68" s="2415">
        <f t="shared" si="229"/>
        <v>0</v>
      </c>
      <c r="CK68" s="2416">
        <f t="shared" si="229"/>
        <v>0</v>
      </c>
      <c r="CL68" s="2413">
        <f t="shared" si="229"/>
        <v>0</v>
      </c>
      <c r="CM68" s="2414">
        <f t="shared" si="229"/>
        <v>0</v>
      </c>
      <c r="CN68" s="2415">
        <f t="shared" si="229"/>
        <v>0</v>
      </c>
      <c r="CO68" s="2416">
        <f t="shared" si="229"/>
        <v>0</v>
      </c>
      <c r="CP68" s="2413">
        <f t="shared" si="229"/>
        <v>0</v>
      </c>
      <c r="CQ68" s="2415">
        <f t="shared" si="229"/>
        <v>0</v>
      </c>
      <c r="CR68" s="2416">
        <f t="shared" si="229"/>
        <v>0</v>
      </c>
      <c r="CS68" s="2413">
        <f t="shared" si="229"/>
        <v>0</v>
      </c>
      <c r="CT68" s="2414">
        <f t="shared" si="229"/>
        <v>0</v>
      </c>
      <c r="CU68" s="2415">
        <f t="shared" si="229"/>
        <v>0</v>
      </c>
      <c r="CV68" s="2416">
        <f t="shared" si="229"/>
        <v>0</v>
      </c>
      <c r="CW68" s="184"/>
      <c r="CX68" s="2411">
        <f t="shared" ref="CX68:DE68" si="230">CX60</f>
        <v>0</v>
      </c>
      <c r="CY68" s="2414">
        <f t="shared" si="230"/>
        <v>0</v>
      </c>
      <c r="CZ68" s="2415">
        <f t="shared" si="230"/>
        <v>0</v>
      </c>
      <c r="DA68" s="2416">
        <f t="shared" si="230"/>
        <v>0</v>
      </c>
      <c r="DB68" s="2413">
        <f t="shared" si="230"/>
        <v>0</v>
      </c>
      <c r="DC68" s="2414">
        <f t="shared" si="230"/>
        <v>0</v>
      </c>
      <c r="DD68" s="2415">
        <f t="shared" si="230"/>
        <v>0</v>
      </c>
      <c r="DE68" s="2416">
        <f t="shared" si="230"/>
        <v>0</v>
      </c>
      <c r="DF68" s="184"/>
      <c r="DG68" s="2416">
        <f t="shared" ref="DG68:DM68" si="231">DG60</f>
        <v>0</v>
      </c>
      <c r="DH68" s="184">
        <f t="shared" si="231"/>
        <v>0</v>
      </c>
      <c r="DI68" s="2419">
        <f t="shared" si="231"/>
        <v>0</v>
      </c>
      <c r="DJ68" s="2416">
        <f t="shared" si="231"/>
        <v>0</v>
      </c>
      <c r="DK68" s="2418">
        <f t="shared" si="231"/>
        <v>0</v>
      </c>
      <c r="DL68" s="184">
        <f t="shared" si="231"/>
        <v>0</v>
      </c>
      <c r="DM68" s="2416">
        <f t="shared" si="231"/>
        <v>0</v>
      </c>
      <c r="DO68" s="960" t="str">
        <f t="shared" si="216"/>
        <v>True</v>
      </c>
      <c r="DP68" s="4075" t="str">
        <f t="shared" si="222"/>
        <v>Blanc</v>
      </c>
      <c r="DQ68" s="4074" t="str">
        <f t="shared" si="46"/>
        <v>wrong</v>
      </c>
    </row>
    <row r="69" spans="2:121" ht="39.9" customHeight="1" thickBot="1">
      <c r="B69" s="8484" t="s">
        <v>247</v>
      </c>
      <c r="C69" s="8485"/>
      <c r="D69" s="8485"/>
      <c r="E69" s="8485"/>
      <c r="F69" s="8486"/>
      <c r="G69" s="2040"/>
      <c r="H69" s="2411">
        <f t="shared" ref="H69:AU69" si="232">H54+H60+H66</f>
        <v>0</v>
      </c>
      <c r="I69" s="2412">
        <f t="shared" si="232"/>
        <v>0</v>
      </c>
      <c r="J69" s="2413">
        <f t="shared" si="232"/>
        <v>0</v>
      </c>
      <c r="K69" s="2414">
        <f t="shared" si="232"/>
        <v>0</v>
      </c>
      <c r="L69" s="2414">
        <f t="shared" si="232"/>
        <v>0</v>
      </c>
      <c r="M69" s="2415">
        <f t="shared" si="232"/>
        <v>0</v>
      </c>
      <c r="N69" s="2411">
        <f t="shared" si="232"/>
        <v>0</v>
      </c>
      <c r="O69" s="2412">
        <f t="shared" si="232"/>
        <v>0</v>
      </c>
      <c r="P69" s="2413">
        <f t="shared" si="232"/>
        <v>0</v>
      </c>
      <c r="Q69" s="2415">
        <f t="shared" si="232"/>
        <v>0</v>
      </c>
      <c r="R69" s="2411">
        <f t="shared" si="232"/>
        <v>0</v>
      </c>
      <c r="S69" s="2412">
        <f t="shared" si="232"/>
        <v>0</v>
      </c>
      <c r="T69" s="2417">
        <f t="shared" si="232"/>
        <v>0</v>
      </c>
      <c r="U69" s="2416">
        <f t="shared" si="232"/>
        <v>0</v>
      </c>
      <c r="V69" s="2411">
        <f t="shared" si="232"/>
        <v>0</v>
      </c>
      <c r="W69" s="2412">
        <f t="shared" si="232"/>
        <v>0</v>
      </c>
      <c r="X69" s="2413">
        <f t="shared" si="232"/>
        <v>0</v>
      </c>
      <c r="Y69" s="2414">
        <f t="shared" si="232"/>
        <v>0</v>
      </c>
      <c r="Z69" s="2415">
        <f t="shared" si="232"/>
        <v>0</v>
      </c>
      <c r="AA69" s="2416">
        <f t="shared" si="232"/>
        <v>0</v>
      </c>
      <c r="AB69" s="2416">
        <f t="shared" si="232"/>
        <v>0</v>
      </c>
      <c r="AC69" s="2413">
        <f t="shared" si="232"/>
        <v>0</v>
      </c>
      <c r="AD69" s="2414">
        <f t="shared" si="232"/>
        <v>0</v>
      </c>
      <c r="AE69" s="2414">
        <f t="shared" si="232"/>
        <v>0</v>
      </c>
      <c r="AF69" s="2414">
        <f t="shared" si="232"/>
        <v>0</v>
      </c>
      <c r="AG69" s="2415">
        <f t="shared" si="232"/>
        <v>0</v>
      </c>
      <c r="AH69" s="2416">
        <f t="shared" si="232"/>
        <v>0</v>
      </c>
      <c r="AI69" s="2413">
        <f t="shared" si="232"/>
        <v>0</v>
      </c>
      <c r="AJ69" s="2414">
        <f t="shared" si="232"/>
        <v>0</v>
      </c>
      <c r="AK69" s="2415">
        <f t="shared" si="232"/>
        <v>0</v>
      </c>
      <c r="AL69" s="2419">
        <f t="shared" si="232"/>
        <v>0</v>
      </c>
      <c r="AM69" s="2416">
        <f t="shared" si="232"/>
        <v>0</v>
      </c>
      <c r="AN69" s="2418">
        <f t="shared" si="232"/>
        <v>0</v>
      </c>
      <c r="AO69" s="2413">
        <f t="shared" si="232"/>
        <v>0</v>
      </c>
      <c r="AP69" s="2414">
        <f t="shared" si="232"/>
        <v>0</v>
      </c>
      <c r="AQ69" s="2414">
        <f t="shared" si="232"/>
        <v>0</v>
      </c>
      <c r="AR69" s="2414">
        <f t="shared" si="232"/>
        <v>0</v>
      </c>
      <c r="AS69" s="2415">
        <f t="shared" si="232"/>
        <v>0</v>
      </c>
      <c r="AT69" s="2416">
        <f t="shared" si="232"/>
        <v>0</v>
      </c>
      <c r="AU69" s="2416">
        <f t="shared" si="232"/>
        <v>0</v>
      </c>
      <c r="AV69" s="184"/>
      <c r="AW69" s="2041" t="s">
        <v>248</v>
      </c>
      <c r="AX69" s="2411">
        <f t="shared" ref="AX69:CA69" si="233">AX54+AX60+AX66</f>
        <v>0</v>
      </c>
      <c r="AY69" s="2414">
        <f t="shared" si="233"/>
        <v>0</v>
      </c>
      <c r="AZ69" s="2414">
        <f t="shared" si="233"/>
        <v>0</v>
      </c>
      <c r="BA69" s="2414">
        <f t="shared" si="233"/>
        <v>0</v>
      </c>
      <c r="BB69" s="2414">
        <f t="shared" si="233"/>
        <v>0</v>
      </c>
      <c r="BC69" s="2414">
        <f t="shared" si="233"/>
        <v>0</v>
      </c>
      <c r="BD69" s="2412">
        <f t="shared" si="233"/>
        <v>0</v>
      </c>
      <c r="BE69" s="2411">
        <f t="shared" si="233"/>
        <v>0</v>
      </c>
      <c r="BF69" s="2414">
        <f t="shared" si="233"/>
        <v>0</v>
      </c>
      <c r="BG69" s="2414">
        <f t="shared" si="233"/>
        <v>0</v>
      </c>
      <c r="BH69" s="2414">
        <f t="shared" si="233"/>
        <v>0</v>
      </c>
      <c r="BI69" s="2412">
        <f t="shared" si="233"/>
        <v>0</v>
      </c>
      <c r="BJ69" s="2411">
        <f t="shared" si="233"/>
        <v>0</v>
      </c>
      <c r="BK69" s="2414">
        <f t="shared" si="233"/>
        <v>0</v>
      </c>
      <c r="BL69" s="2412">
        <f t="shared" si="233"/>
        <v>0</v>
      </c>
      <c r="BM69" s="2417">
        <f t="shared" si="233"/>
        <v>0</v>
      </c>
      <c r="BN69" s="2416">
        <f t="shared" si="233"/>
        <v>0</v>
      </c>
      <c r="BO69" s="2411">
        <f t="shared" si="233"/>
        <v>0</v>
      </c>
      <c r="BP69" s="2414">
        <f t="shared" si="233"/>
        <v>0</v>
      </c>
      <c r="BQ69" s="2414">
        <f t="shared" si="233"/>
        <v>0</v>
      </c>
      <c r="BR69" s="2414">
        <f t="shared" si="233"/>
        <v>0</v>
      </c>
      <c r="BS69" s="2412">
        <f t="shared" si="233"/>
        <v>0</v>
      </c>
      <c r="BT69" s="2411">
        <f t="shared" si="233"/>
        <v>0</v>
      </c>
      <c r="BU69" s="2414">
        <f t="shared" si="233"/>
        <v>0</v>
      </c>
      <c r="BV69" s="2412">
        <f t="shared" si="233"/>
        <v>0</v>
      </c>
      <c r="BW69" s="2417">
        <f t="shared" si="233"/>
        <v>0</v>
      </c>
      <c r="BX69" s="2416">
        <f t="shared" si="233"/>
        <v>0</v>
      </c>
      <c r="BY69" s="2411">
        <f t="shared" si="233"/>
        <v>0</v>
      </c>
      <c r="BZ69" s="2412">
        <f t="shared" si="233"/>
        <v>0</v>
      </c>
      <c r="CA69" s="2418">
        <f t="shared" si="233"/>
        <v>0</v>
      </c>
      <c r="CC69" s="2042" t="s">
        <v>248</v>
      </c>
      <c r="CD69" s="2411">
        <f t="shared" ref="CD69:CV69" si="234">CD54+CD60+CD66</f>
        <v>0</v>
      </c>
      <c r="CE69" s="2414">
        <f t="shared" si="234"/>
        <v>0</v>
      </c>
      <c r="CF69" s="2415">
        <f t="shared" si="234"/>
        <v>0</v>
      </c>
      <c r="CG69" s="2416">
        <f t="shared" si="234"/>
        <v>0</v>
      </c>
      <c r="CH69" s="2413">
        <f t="shared" si="234"/>
        <v>0</v>
      </c>
      <c r="CI69" s="2414">
        <f t="shared" si="234"/>
        <v>0</v>
      </c>
      <c r="CJ69" s="2415">
        <f t="shared" si="234"/>
        <v>0</v>
      </c>
      <c r="CK69" s="2416">
        <f t="shared" si="234"/>
        <v>0</v>
      </c>
      <c r="CL69" s="2413">
        <f t="shared" si="234"/>
        <v>0</v>
      </c>
      <c r="CM69" s="2414">
        <f t="shared" si="234"/>
        <v>0</v>
      </c>
      <c r="CN69" s="2415">
        <f t="shared" si="234"/>
        <v>0</v>
      </c>
      <c r="CO69" s="2416">
        <f t="shared" si="234"/>
        <v>0</v>
      </c>
      <c r="CP69" s="2413">
        <f t="shared" si="234"/>
        <v>0</v>
      </c>
      <c r="CQ69" s="2415">
        <f t="shared" si="234"/>
        <v>0</v>
      </c>
      <c r="CR69" s="2416">
        <f t="shared" si="234"/>
        <v>0</v>
      </c>
      <c r="CS69" s="2413">
        <f t="shared" si="234"/>
        <v>0</v>
      </c>
      <c r="CT69" s="2414">
        <f t="shared" si="234"/>
        <v>0</v>
      </c>
      <c r="CU69" s="2415">
        <f t="shared" si="234"/>
        <v>0</v>
      </c>
      <c r="CV69" s="2416">
        <f t="shared" si="234"/>
        <v>0</v>
      </c>
      <c r="CW69" s="184"/>
      <c r="CX69" s="2411">
        <f t="shared" ref="CX69:DE69" si="235">CX54+CX60+CX66</f>
        <v>0</v>
      </c>
      <c r="CY69" s="2414">
        <f t="shared" si="235"/>
        <v>0</v>
      </c>
      <c r="CZ69" s="2415">
        <f t="shared" si="235"/>
        <v>0</v>
      </c>
      <c r="DA69" s="2416">
        <f t="shared" si="235"/>
        <v>0</v>
      </c>
      <c r="DB69" s="2413">
        <f t="shared" si="235"/>
        <v>0</v>
      </c>
      <c r="DC69" s="2414">
        <f t="shared" si="235"/>
        <v>0</v>
      </c>
      <c r="DD69" s="2415">
        <f t="shared" si="235"/>
        <v>0</v>
      </c>
      <c r="DE69" s="2416">
        <f t="shared" si="235"/>
        <v>0</v>
      </c>
      <c r="DF69" s="184"/>
      <c r="DG69" s="2416">
        <f>DG54+DG60+DG66</f>
        <v>0</v>
      </c>
      <c r="DH69" s="184"/>
      <c r="DI69" s="2419">
        <f>DI54+DI60+DI66</f>
        <v>0</v>
      </c>
      <c r="DJ69" s="2416">
        <f>DJ54+DJ60+DJ66</f>
        <v>0</v>
      </c>
      <c r="DK69" s="2418">
        <f>DK54+DK60+DK66</f>
        <v>0</v>
      </c>
      <c r="DM69" s="962">
        <f>DM54+DM60+DM66</f>
        <v>0</v>
      </c>
      <c r="DO69" s="960" t="str">
        <f t="shared" si="216"/>
        <v>True</v>
      </c>
      <c r="DP69" s="4075" t="str">
        <f t="shared" si="222"/>
        <v>Blanc</v>
      </c>
      <c r="DQ69" s="4074" t="str">
        <f t="shared" si="46"/>
        <v>wrong</v>
      </c>
    </row>
    <row r="70" spans="2:121" ht="39.9" customHeight="1">
      <c r="B70" s="8502" t="s">
        <v>249</v>
      </c>
      <c r="C70" s="8504" t="s">
        <v>250</v>
      </c>
      <c r="D70" s="8504" t="s">
        <v>1211</v>
      </c>
      <c r="E70" s="8513" t="s">
        <v>50</v>
      </c>
      <c r="F70" s="8506" t="s">
        <v>236</v>
      </c>
      <c r="G70" s="251" t="s">
        <v>1213</v>
      </c>
      <c r="H70" s="206"/>
      <c r="I70" s="209"/>
      <c r="J70" s="210"/>
      <c r="K70" s="208"/>
      <c r="L70" s="208"/>
      <c r="M70" s="207"/>
      <c r="N70" s="206"/>
      <c r="O70" s="209"/>
      <c r="P70" s="210"/>
      <c r="Q70" s="207"/>
      <c r="R70" s="206"/>
      <c r="S70" s="209"/>
      <c r="T70" s="2393"/>
      <c r="U70" s="2446">
        <f t="shared" ref="U70:U74" si="236">SUM(H70:P70,S70:T70)-R70</f>
        <v>0</v>
      </c>
      <c r="V70" s="206"/>
      <c r="W70" s="209"/>
      <c r="X70" s="955"/>
      <c r="Y70" s="208"/>
      <c r="Z70" s="207"/>
      <c r="AA70" s="2448">
        <f t="shared" ref="AA70:AA74" si="237">SUM(X70:Z70)</f>
        <v>0</v>
      </c>
      <c r="AB70" s="212"/>
      <c r="AC70" s="210"/>
      <c r="AD70" s="208"/>
      <c r="AE70" s="208"/>
      <c r="AF70" s="208"/>
      <c r="AG70" s="207"/>
      <c r="AH70" s="2448">
        <f t="shared" ref="AH70:AH74" si="238">SUM(AC70:AG70)</f>
        <v>0</v>
      </c>
      <c r="AI70" s="210"/>
      <c r="AJ70" s="208"/>
      <c r="AK70" s="207"/>
      <c r="AL70" s="2449">
        <f t="shared" ref="AL70:AL74" si="239">SUM(AI70:AK70)</f>
        <v>0</v>
      </c>
      <c r="AM70" s="211"/>
      <c r="AN70" s="2451">
        <f t="shared" ref="AN70:AN74" si="240">AM70+AL70+AH70+AB70+AA70</f>
        <v>0</v>
      </c>
      <c r="AO70" s="210"/>
      <c r="AP70" s="208"/>
      <c r="AQ70" s="208"/>
      <c r="AR70" s="208"/>
      <c r="AS70" s="207"/>
      <c r="AT70" s="2453">
        <f>SUM(AO70:AS70)</f>
        <v>0</v>
      </c>
      <c r="AU70" s="213"/>
      <c r="AV70" s="184"/>
      <c r="AW70" s="251" t="s">
        <v>1213</v>
      </c>
      <c r="AX70" s="206"/>
      <c r="AY70" s="208"/>
      <c r="AZ70" s="208"/>
      <c r="BA70" s="208"/>
      <c r="BB70" s="208"/>
      <c r="BC70" s="208"/>
      <c r="BD70" s="209"/>
      <c r="BE70" s="206"/>
      <c r="BF70" s="208"/>
      <c r="BG70" s="208"/>
      <c r="BH70" s="208"/>
      <c r="BI70" s="209"/>
      <c r="BJ70" s="206"/>
      <c r="BK70" s="208"/>
      <c r="BL70" s="209"/>
      <c r="BM70" s="954"/>
      <c r="BN70" s="211"/>
      <c r="BO70" s="206"/>
      <c r="BP70" s="208"/>
      <c r="BQ70" s="208"/>
      <c r="BR70" s="208"/>
      <c r="BS70" s="209"/>
      <c r="BT70" s="206"/>
      <c r="BU70" s="208"/>
      <c r="BV70" s="209"/>
      <c r="BW70" s="954"/>
      <c r="BX70" s="2454">
        <f t="shared" ref="BX70:BX87" si="241">SUM(AX70:BW70)</f>
        <v>0</v>
      </c>
      <c r="BY70" s="206"/>
      <c r="BZ70" s="209"/>
      <c r="CA70" s="956"/>
      <c r="CC70" s="251" t="s">
        <v>1213</v>
      </c>
      <c r="CD70" s="206"/>
      <c r="CE70" s="208"/>
      <c r="CF70" s="207"/>
      <c r="CG70" s="2454">
        <f t="shared" ref="CG70:CG74" si="242">SUM(CD70:CF70)</f>
        <v>0</v>
      </c>
      <c r="CH70" s="210"/>
      <c r="CI70" s="208"/>
      <c r="CJ70" s="207"/>
      <c r="CK70" s="2454">
        <f t="shared" ref="CK70:CK74" si="243">SUM(CH70:CJ70)</f>
        <v>0</v>
      </c>
      <c r="CL70" s="210"/>
      <c r="CM70" s="208"/>
      <c r="CN70" s="207"/>
      <c r="CO70" s="2454">
        <f t="shared" ref="CO70:CO74" si="244">SUM(CL70:CN70)</f>
        <v>0</v>
      </c>
      <c r="CP70" s="210"/>
      <c r="CQ70" s="207"/>
      <c r="CR70" s="2454">
        <f t="shared" ref="CR70:CR74" si="245">SUM(CP70:CQ70)</f>
        <v>0</v>
      </c>
      <c r="CS70" s="2434">
        <f t="shared" ref="CS70:CU74" si="246">CX70+DB70</f>
        <v>0</v>
      </c>
      <c r="CT70" s="2432">
        <f t="shared" si="246"/>
        <v>0</v>
      </c>
      <c r="CU70" s="2433">
        <f t="shared" si="246"/>
        <v>0</v>
      </c>
      <c r="CV70" s="2454">
        <f t="shared" ref="CV70:CV74" si="247">SUM(CS70:CU70)</f>
        <v>0</v>
      </c>
      <c r="CW70" s="184"/>
      <c r="CX70" s="206"/>
      <c r="CY70" s="208"/>
      <c r="CZ70" s="207"/>
      <c r="DA70" s="2460">
        <f t="shared" ref="DA70:DA74" si="248">SUM(CX70:CZ70)</f>
        <v>0</v>
      </c>
      <c r="DB70" s="210"/>
      <c r="DC70" s="208"/>
      <c r="DD70" s="207"/>
      <c r="DE70" s="2460">
        <f t="shared" ref="DE70:DE74" si="249">SUM(DB70:DD70)</f>
        <v>0</v>
      </c>
      <c r="DF70" s="184"/>
      <c r="DG70" s="2454">
        <f t="shared" ref="DG70:DG87" si="250">SUM(CV70,CR70,CO70,CK70,CG70)</f>
        <v>0</v>
      </c>
      <c r="DH70" s="184"/>
      <c r="DI70" s="2394">
        <f t="shared" ref="DI70:DJ74" si="251">CD70+CH70+CL70+CP70+CS70</f>
        <v>0</v>
      </c>
      <c r="DJ70" s="2395">
        <f t="shared" si="251"/>
        <v>0</v>
      </c>
      <c r="DK70" s="2396">
        <f t="shared" ref="DK70:DK74" si="252">CF70+CJ70+CN70+CU70</f>
        <v>0</v>
      </c>
      <c r="DM70" s="2395">
        <f t="shared" ref="DM70:DM74" si="253">SUM(DI70:DK70)</f>
        <v>0</v>
      </c>
      <c r="DO70" s="2462" t="str">
        <f t="shared" si="216"/>
        <v>True</v>
      </c>
      <c r="DP70" s="4073"/>
    </row>
    <row r="71" spans="2:121" ht="39.9" customHeight="1">
      <c r="B71" s="8502"/>
      <c r="C71" s="8504"/>
      <c r="D71" s="8504"/>
      <c r="E71" s="8513"/>
      <c r="F71" s="8506"/>
      <c r="G71" s="251" t="s">
        <v>666</v>
      </c>
      <c r="H71" s="206"/>
      <c r="I71" s="209"/>
      <c r="J71" s="210"/>
      <c r="K71" s="208"/>
      <c r="L71" s="208"/>
      <c r="M71" s="207"/>
      <c r="N71" s="206"/>
      <c r="O71" s="209"/>
      <c r="P71" s="210"/>
      <c r="Q71" s="207"/>
      <c r="R71" s="206"/>
      <c r="S71" s="209"/>
      <c r="T71" s="2393"/>
      <c r="U71" s="2446">
        <f t="shared" si="236"/>
        <v>0</v>
      </c>
      <c r="V71" s="206"/>
      <c r="W71" s="209"/>
      <c r="X71" s="955"/>
      <c r="Y71" s="208"/>
      <c r="Z71" s="207"/>
      <c r="AA71" s="2448">
        <f t="shared" si="237"/>
        <v>0</v>
      </c>
      <c r="AB71" s="212"/>
      <c r="AC71" s="210"/>
      <c r="AD71" s="208"/>
      <c r="AE71" s="208"/>
      <c r="AF71" s="208"/>
      <c r="AG71" s="207"/>
      <c r="AH71" s="2448">
        <f t="shared" si="238"/>
        <v>0</v>
      </c>
      <c r="AI71" s="210"/>
      <c r="AJ71" s="208"/>
      <c r="AK71" s="207"/>
      <c r="AL71" s="2449">
        <f t="shared" si="239"/>
        <v>0</v>
      </c>
      <c r="AM71" s="211"/>
      <c r="AN71" s="2451">
        <f t="shared" si="240"/>
        <v>0</v>
      </c>
      <c r="AO71" s="210"/>
      <c r="AP71" s="208"/>
      <c r="AQ71" s="208"/>
      <c r="AR71" s="208"/>
      <c r="AS71" s="207"/>
      <c r="AT71" s="2453">
        <f t="shared" ref="AT71:AT74" si="254">SUM(AO71:AS71)</f>
        <v>0</v>
      </c>
      <c r="AU71" s="213"/>
      <c r="AV71" s="184"/>
      <c r="AW71" s="251" t="s">
        <v>666</v>
      </c>
      <c r="AX71" s="206"/>
      <c r="AY71" s="208"/>
      <c r="AZ71" s="208"/>
      <c r="BA71" s="208"/>
      <c r="BB71" s="208"/>
      <c r="BC71" s="208"/>
      <c r="BD71" s="209"/>
      <c r="BE71" s="206"/>
      <c r="BF71" s="208"/>
      <c r="BG71" s="208"/>
      <c r="BH71" s="208"/>
      <c r="BI71" s="209"/>
      <c r="BJ71" s="206"/>
      <c r="BK71" s="208"/>
      <c r="BL71" s="209"/>
      <c r="BM71" s="954"/>
      <c r="BN71" s="211"/>
      <c r="BO71" s="206"/>
      <c r="BP71" s="208"/>
      <c r="BQ71" s="208"/>
      <c r="BR71" s="208"/>
      <c r="BS71" s="209"/>
      <c r="BT71" s="206"/>
      <c r="BU71" s="208"/>
      <c r="BV71" s="209"/>
      <c r="BW71" s="954"/>
      <c r="BX71" s="2454">
        <f t="shared" si="241"/>
        <v>0</v>
      </c>
      <c r="BY71" s="206"/>
      <c r="BZ71" s="209"/>
      <c r="CA71" s="956"/>
      <c r="CC71" s="251" t="s">
        <v>666</v>
      </c>
      <c r="CD71" s="206"/>
      <c r="CE71" s="208"/>
      <c r="CF71" s="207"/>
      <c r="CG71" s="2454">
        <f t="shared" si="242"/>
        <v>0</v>
      </c>
      <c r="CH71" s="210"/>
      <c r="CI71" s="208"/>
      <c r="CJ71" s="207"/>
      <c r="CK71" s="2454">
        <f t="shared" si="243"/>
        <v>0</v>
      </c>
      <c r="CL71" s="210"/>
      <c r="CM71" s="208"/>
      <c r="CN71" s="207"/>
      <c r="CO71" s="2454">
        <f t="shared" si="244"/>
        <v>0</v>
      </c>
      <c r="CP71" s="210"/>
      <c r="CQ71" s="207"/>
      <c r="CR71" s="2454">
        <f t="shared" si="245"/>
        <v>0</v>
      </c>
      <c r="CS71" s="2434">
        <f t="shared" si="246"/>
        <v>0</v>
      </c>
      <c r="CT71" s="2432">
        <f t="shared" si="246"/>
        <v>0</v>
      </c>
      <c r="CU71" s="2433">
        <f t="shared" si="246"/>
        <v>0</v>
      </c>
      <c r="CV71" s="2454">
        <f t="shared" si="247"/>
        <v>0</v>
      </c>
      <c r="CW71" s="184"/>
      <c r="CX71" s="206"/>
      <c r="CY71" s="208"/>
      <c r="CZ71" s="207"/>
      <c r="DA71" s="2460">
        <f t="shared" si="248"/>
        <v>0</v>
      </c>
      <c r="DB71" s="210"/>
      <c r="DC71" s="208"/>
      <c r="DD71" s="207"/>
      <c r="DE71" s="2460">
        <f t="shared" si="249"/>
        <v>0</v>
      </c>
      <c r="DF71" s="184"/>
      <c r="DG71" s="2454">
        <f t="shared" si="250"/>
        <v>0</v>
      </c>
      <c r="DH71" s="184"/>
      <c r="DI71" s="2394">
        <f t="shared" si="251"/>
        <v>0</v>
      </c>
      <c r="DJ71" s="2395">
        <f t="shared" si="251"/>
        <v>0</v>
      </c>
      <c r="DK71" s="2396">
        <f t="shared" si="252"/>
        <v>0</v>
      </c>
      <c r="DM71" s="2395">
        <f t="shared" si="253"/>
        <v>0</v>
      </c>
      <c r="DO71" s="2462" t="str">
        <f t="shared" si="216"/>
        <v>True</v>
      </c>
      <c r="DP71" s="4073"/>
    </row>
    <row r="72" spans="2:121" ht="39.9" customHeight="1">
      <c r="B72" s="8502"/>
      <c r="C72" s="8504"/>
      <c r="D72" s="8504"/>
      <c r="E72" s="8513"/>
      <c r="F72" s="8506"/>
      <c r="G72" s="251" t="s">
        <v>667</v>
      </c>
      <c r="H72" s="206"/>
      <c r="I72" s="209"/>
      <c r="J72" s="210"/>
      <c r="K72" s="208"/>
      <c r="L72" s="208"/>
      <c r="M72" s="207"/>
      <c r="N72" s="206"/>
      <c r="O72" s="209"/>
      <c r="P72" s="210"/>
      <c r="Q72" s="207"/>
      <c r="R72" s="206"/>
      <c r="S72" s="209"/>
      <c r="T72" s="2393"/>
      <c r="U72" s="2446">
        <f t="shared" si="236"/>
        <v>0</v>
      </c>
      <c r="V72" s="206"/>
      <c r="W72" s="209"/>
      <c r="X72" s="955"/>
      <c r="Y72" s="208"/>
      <c r="Z72" s="207"/>
      <c r="AA72" s="2448">
        <f t="shared" si="237"/>
        <v>0</v>
      </c>
      <c r="AB72" s="212"/>
      <c r="AC72" s="210"/>
      <c r="AD72" s="208"/>
      <c r="AE72" s="208"/>
      <c r="AF72" s="208"/>
      <c r="AG72" s="207"/>
      <c r="AH72" s="2448">
        <f t="shared" si="238"/>
        <v>0</v>
      </c>
      <c r="AI72" s="210"/>
      <c r="AJ72" s="208"/>
      <c r="AK72" s="207"/>
      <c r="AL72" s="2449">
        <f t="shared" si="239"/>
        <v>0</v>
      </c>
      <c r="AM72" s="211"/>
      <c r="AN72" s="2451">
        <f t="shared" si="240"/>
        <v>0</v>
      </c>
      <c r="AO72" s="210"/>
      <c r="AP72" s="208"/>
      <c r="AQ72" s="208"/>
      <c r="AR72" s="208"/>
      <c r="AS72" s="207"/>
      <c r="AT72" s="2453">
        <f t="shared" si="254"/>
        <v>0</v>
      </c>
      <c r="AU72" s="213"/>
      <c r="AV72" s="184"/>
      <c r="AW72" s="251" t="s">
        <v>667</v>
      </c>
      <c r="AX72" s="206"/>
      <c r="AY72" s="208"/>
      <c r="AZ72" s="208"/>
      <c r="BA72" s="208"/>
      <c r="BB72" s="208"/>
      <c r="BC72" s="208"/>
      <c r="BD72" s="209"/>
      <c r="BE72" s="206"/>
      <c r="BF72" s="208"/>
      <c r="BG72" s="208"/>
      <c r="BH72" s="208"/>
      <c r="BI72" s="209"/>
      <c r="BJ72" s="206"/>
      <c r="BK72" s="208"/>
      <c r="BL72" s="209"/>
      <c r="BM72" s="954"/>
      <c r="BN72" s="211"/>
      <c r="BO72" s="206"/>
      <c r="BP72" s="208"/>
      <c r="BQ72" s="208"/>
      <c r="BR72" s="208"/>
      <c r="BS72" s="209"/>
      <c r="BT72" s="206"/>
      <c r="BU72" s="208"/>
      <c r="BV72" s="209"/>
      <c r="BW72" s="954"/>
      <c r="BX72" s="2454">
        <f t="shared" si="241"/>
        <v>0</v>
      </c>
      <c r="BY72" s="206"/>
      <c r="BZ72" s="209"/>
      <c r="CA72" s="956"/>
      <c r="CC72" s="251" t="s">
        <v>667</v>
      </c>
      <c r="CD72" s="206"/>
      <c r="CE72" s="208"/>
      <c r="CF72" s="207"/>
      <c r="CG72" s="2454">
        <f t="shared" si="242"/>
        <v>0</v>
      </c>
      <c r="CH72" s="210"/>
      <c r="CI72" s="208"/>
      <c r="CJ72" s="207"/>
      <c r="CK72" s="2454">
        <f t="shared" si="243"/>
        <v>0</v>
      </c>
      <c r="CL72" s="210"/>
      <c r="CM72" s="208"/>
      <c r="CN72" s="207"/>
      <c r="CO72" s="2454">
        <f t="shared" si="244"/>
        <v>0</v>
      </c>
      <c r="CP72" s="210"/>
      <c r="CQ72" s="207"/>
      <c r="CR72" s="2454">
        <f t="shared" si="245"/>
        <v>0</v>
      </c>
      <c r="CS72" s="2434">
        <f t="shared" si="246"/>
        <v>0</v>
      </c>
      <c r="CT72" s="2432">
        <f t="shared" si="246"/>
        <v>0</v>
      </c>
      <c r="CU72" s="2433">
        <f t="shared" si="246"/>
        <v>0</v>
      </c>
      <c r="CV72" s="2454">
        <f t="shared" si="247"/>
        <v>0</v>
      </c>
      <c r="CW72" s="184"/>
      <c r="CX72" s="206"/>
      <c r="CY72" s="208"/>
      <c r="CZ72" s="207"/>
      <c r="DA72" s="2460">
        <f t="shared" si="248"/>
        <v>0</v>
      </c>
      <c r="DB72" s="210"/>
      <c r="DC72" s="208"/>
      <c r="DD72" s="207"/>
      <c r="DE72" s="2460">
        <f t="shared" si="249"/>
        <v>0</v>
      </c>
      <c r="DF72" s="184"/>
      <c r="DG72" s="2454">
        <f t="shared" si="250"/>
        <v>0</v>
      </c>
      <c r="DH72" s="184"/>
      <c r="DI72" s="2394">
        <f t="shared" si="251"/>
        <v>0</v>
      </c>
      <c r="DJ72" s="2395">
        <f t="shared" si="251"/>
        <v>0</v>
      </c>
      <c r="DK72" s="2396">
        <f t="shared" si="252"/>
        <v>0</v>
      </c>
      <c r="DM72" s="2395">
        <f t="shared" si="253"/>
        <v>0</v>
      </c>
      <c r="DO72" s="2462" t="str">
        <f t="shared" si="216"/>
        <v>True</v>
      </c>
      <c r="DP72" s="4073"/>
    </row>
    <row r="73" spans="2:121" ht="39.9" customHeight="1">
      <c r="B73" s="8502"/>
      <c r="C73" s="8504"/>
      <c r="D73" s="8504"/>
      <c r="E73" s="8513"/>
      <c r="F73" s="8506"/>
      <c r="G73" s="251" t="s">
        <v>668</v>
      </c>
      <c r="H73" s="206"/>
      <c r="I73" s="209"/>
      <c r="J73" s="210"/>
      <c r="K73" s="208"/>
      <c r="L73" s="208"/>
      <c r="M73" s="207"/>
      <c r="N73" s="206"/>
      <c r="O73" s="209"/>
      <c r="P73" s="210"/>
      <c r="Q73" s="207"/>
      <c r="R73" s="206"/>
      <c r="S73" s="209"/>
      <c r="T73" s="954"/>
      <c r="U73" s="2446">
        <f t="shared" si="236"/>
        <v>0</v>
      </c>
      <c r="V73" s="206"/>
      <c r="W73" s="209"/>
      <c r="X73" s="955"/>
      <c r="Y73" s="208"/>
      <c r="Z73" s="207"/>
      <c r="AA73" s="2448">
        <f t="shared" si="237"/>
        <v>0</v>
      </c>
      <c r="AB73" s="212"/>
      <c r="AC73" s="210"/>
      <c r="AD73" s="208"/>
      <c r="AE73" s="208"/>
      <c r="AF73" s="208"/>
      <c r="AG73" s="207"/>
      <c r="AH73" s="2448">
        <f t="shared" si="238"/>
        <v>0</v>
      </c>
      <c r="AI73" s="210"/>
      <c r="AJ73" s="208"/>
      <c r="AK73" s="207"/>
      <c r="AL73" s="2449">
        <f t="shared" si="239"/>
        <v>0</v>
      </c>
      <c r="AM73" s="211"/>
      <c r="AN73" s="2451">
        <f t="shared" si="240"/>
        <v>0</v>
      </c>
      <c r="AO73" s="210"/>
      <c r="AP73" s="208"/>
      <c r="AQ73" s="208"/>
      <c r="AR73" s="208"/>
      <c r="AS73" s="207"/>
      <c r="AT73" s="2453">
        <f t="shared" si="254"/>
        <v>0</v>
      </c>
      <c r="AU73" s="213"/>
      <c r="AV73" s="184"/>
      <c r="AW73" s="251" t="s">
        <v>668</v>
      </c>
      <c r="AX73" s="206"/>
      <c r="AY73" s="208"/>
      <c r="AZ73" s="208"/>
      <c r="BA73" s="208"/>
      <c r="BB73" s="208"/>
      <c r="BC73" s="208"/>
      <c r="BD73" s="209"/>
      <c r="BE73" s="206"/>
      <c r="BF73" s="208"/>
      <c r="BG73" s="208"/>
      <c r="BH73" s="208"/>
      <c r="BI73" s="209"/>
      <c r="BJ73" s="206"/>
      <c r="BK73" s="208"/>
      <c r="BL73" s="209"/>
      <c r="BM73" s="954"/>
      <c r="BN73" s="211"/>
      <c r="BO73" s="206"/>
      <c r="BP73" s="208"/>
      <c r="BQ73" s="208"/>
      <c r="BR73" s="208"/>
      <c r="BS73" s="209"/>
      <c r="BT73" s="206"/>
      <c r="BU73" s="208"/>
      <c r="BV73" s="209"/>
      <c r="BW73" s="954"/>
      <c r="BX73" s="2454">
        <f t="shared" si="241"/>
        <v>0</v>
      </c>
      <c r="BY73" s="206"/>
      <c r="BZ73" s="209"/>
      <c r="CA73" s="956"/>
      <c r="CC73" s="251" t="s">
        <v>668</v>
      </c>
      <c r="CD73" s="206"/>
      <c r="CE73" s="208"/>
      <c r="CF73" s="207"/>
      <c r="CG73" s="2454">
        <f t="shared" si="242"/>
        <v>0</v>
      </c>
      <c r="CH73" s="210"/>
      <c r="CI73" s="208"/>
      <c r="CJ73" s="207"/>
      <c r="CK73" s="2454">
        <f t="shared" si="243"/>
        <v>0</v>
      </c>
      <c r="CL73" s="210"/>
      <c r="CM73" s="208"/>
      <c r="CN73" s="207"/>
      <c r="CO73" s="2454">
        <f t="shared" si="244"/>
        <v>0</v>
      </c>
      <c r="CP73" s="210"/>
      <c r="CQ73" s="207"/>
      <c r="CR73" s="2454">
        <f t="shared" si="245"/>
        <v>0</v>
      </c>
      <c r="CS73" s="2434">
        <f t="shared" si="246"/>
        <v>0</v>
      </c>
      <c r="CT73" s="2432">
        <f t="shared" si="246"/>
        <v>0</v>
      </c>
      <c r="CU73" s="2433">
        <f t="shared" si="246"/>
        <v>0</v>
      </c>
      <c r="CV73" s="2454">
        <f t="shared" si="247"/>
        <v>0</v>
      </c>
      <c r="CW73" s="184"/>
      <c r="CX73" s="206"/>
      <c r="CY73" s="208"/>
      <c r="CZ73" s="207"/>
      <c r="DA73" s="2460">
        <f t="shared" si="248"/>
        <v>0</v>
      </c>
      <c r="DB73" s="210"/>
      <c r="DC73" s="208"/>
      <c r="DD73" s="207"/>
      <c r="DE73" s="2460">
        <f t="shared" si="249"/>
        <v>0</v>
      </c>
      <c r="DF73" s="184"/>
      <c r="DG73" s="2454">
        <f t="shared" si="250"/>
        <v>0</v>
      </c>
      <c r="DH73" s="184"/>
      <c r="DI73" s="2394">
        <f t="shared" si="251"/>
        <v>0</v>
      </c>
      <c r="DJ73" s="2395">
        <f t="shared" si="251"/>
        <v>0</v>
      </c>
      <c r="DK73" s="2396">
        <f t="shared" si="252"/>
        <v>0</v>
      </c>
      <c r="DM73" s="2395">
        <f t="shared" si="253"/>
        <v>0</v>
      </c>
      <c r="DO73" s="2462" t="str">
        <f t="shared" si="216"/>
        <v>True</v>
      </c>
      <c r="DP73" s="4073"/>
    </row>
    <row r="74" spans="2:121" ht="39.9" customHeight="1" thickBot="1">
      <c r="B74" s="8502"/>
      <c r="C74" s="8504"/>
      <c r="D74" s="8504"/>
      <c r="E74" s="8513"/>
      <c r="F74" s="8506"/>
      <c r="G74" s="252" t="s">
        <v>1214</v>
      </c>
      <c r="H74" s="214"/>
      <c r="I74" s="217"/>
      <c r="J74" s="218"/>
      <c r="K74" s="216"/>
      <c r="L74" s="216"/>
      <c r="M74" s="215"/>
      <c r="N74" s="214"/>
      <c r="O74" s="217"/>
      <c r="P74" s="218"/>
      <c r="Q74" s="215"/>
      <c r="R74" s="214"/>
      <c r="S74" s="217"/>
      <c r="T74" s="957"/>
      <c r="U74" s="2446">
        <f t="shared" si="236"/>
        <v>0</v>
      </c>
      <c r="V74" s="214"/>
      <c r="W74" s="217"/>
      <c r="X74" s="958"/>
      <c r="Y74" s="216"/>
      <c r="Z74" s="215"/>
      <c r="AA74" s="2448">
        <f t="shared" si="237"/>
        <v>0</v>
      </c>
      <c r="AB74" s="220"/>
      <c r="AC74" s="218"/>
      <c r="AD74" s="216"/>
      <c r="AE74" s="216"/>
      <c r="AF74" s="216"/>
      <c r="AG74" s="215"/>
      <c r="AH74" s="2448">
        <f t="shared" si="238"/>
        <v>0</v>
      </c>
      <c r="AI74" s="218"/>
      <c r="AJ74" s="216"/>
      <c r="AK74" s="215"/>
      <c r="AL74" s="2450">
        <f t="shared" si="239"/>
        <v>0</v>
      </c>
      <c r="AM74" s="219"/>
      <c r="AN74" s="2452">
        <f t="shared" si="240"/>
        <v>0</v>
      </c>
      <c r="AO74" s="218"/>
      <c r="AP74" s="216"/>
      <c r="AQ74" s="216"/>
      <c r="AR74" s="216"/>
      <c r="AS74" s="215"/>
      <c r="AT74" s="2448">
        <f t="shared" si="254"/>
        <v>0</v>
      </c>
      <c r="AU74" s="221"/>
      <c r="AV74" s="184"/>
      <c r="AW74" s="252" t="s">
        <v>1214</v>
      </c>
      <c r="AX74" s="214"/>
      <c r="AY74" s="216"/>
      <c r="AZ74" s="216"/>
      <c r="BA74" s="216"/>
      <c r="BB74" s="216"/>
      <c r="BC74" s="216"/>
      <c r="BD74" s="217"/>
      <c r="BE74" s="214"/>
      <c r="BF74" s="216"/>
      <c r="BG74" s="216"/>
      <c r="BH74" s="216"/>
      <c r="BI74" s="217"/>
      <c r="BJ74" s="214"/>
      <c r="BK74" s="216"/>
      <c r="BL74" s="217"/>
      <c r="BM74" s="957"/>
      <c r="BN74" s="219"/>
      <c r="BO74" s="214"/>
      <c r="BP74" s="216"/>
      <c r="BQ74" s="216"/>
      <c r="BR74" s="216"/>
      <c r="BS74" s="217"/>
      <c r="BT74" s="214"/>
      <c r="BU74" s="216"/>
      <c r="BV74" s="217"/>
      <c r="BW74" s="957"/>
      <c r="BX74" s="2455">
        <f t="shared" si="241"/>
        <v>0</v>
      </c>
      <c r="BY74" s="214"/>
      <c r="BZ74" s="217"/>
      <c r="CA74" s="961"/>
      <c r="CC74" s="252" t="s">
        <v>1214</v>
      </c>
      <c r="CD74" s="214"/>
      <c r="CE74" s="216"/>
      <c r="CF74" s="215"/>
      <c r="CG74" s="2455">
        <f t="shared" si="242"/>
        <v>0</v>
      </c>
      <c r="CH74" s="218"/>
      <c r="CI74" s="216"/>
      <c r="CJ74" s="215"/>
      <c r="CK74" s="2455">
        <f t="shared" si="243"/>
        <v>0</v>
      </c>
      <c r="CL74" s="218"/>
      <c r="CM74" s="216"/>
      <c r="CN74" s="215"/>
      <c r="CO74" s="2455">
        <f t="shared" si="244"/>
        <v>0</v>
      </c>
      <c r="CP74" s="218"/>
      <c r="CQ74" s="215"/>
      <c r="CR74" s="2455">
        <f t="shared" si="245"/>
        <v>0</v>
      </c>
      <c r="CS74" s="2456">
        <f t="shared" si="246"/>
        <v>0</v>
      </c>
      <c r="CT74" s="2457">
        <f t="shared" si="246"/>
        <v>0</v>
      </c>
      <c r="CU74" s="2458">
        <f t="shared" si="246"/>
        <v>0</v>
      </c>
      <c r="CV74" s="2455">
        <f t="shared" si="247"/>
        <v>0</v>
      </c>
      <c r="CW74" s="184"/>
      <c r="CX74" s="214"/>
      <c r="CY74" s="216"/>
      <c r="CZ74" s="215"/>
      <c r="DA74" s="2461">
        <f t="shared" si="248"/>
        <v>0</v>
      </c>
      <c r="DB74" s="218"/>
      <c r="DC74" s="216"/>
      <c r="DD74" s="215"/>
      <c r="DE74" s="2461">
        <f t="shared" si="249"/>
        <v>0</v>
      </c>
      <c r="DF74" s="184"/>
      <c r="DG74" s="2455">
        <f t="shared" si="250"/>
        <v>0</v>
      </c>
      <c r="DH74" s="184"/>
      <c r="DI74" s="2397">
        <f t="shared" si="251"/>
        <v>0</v>
      </c>
      <c r="DJ74" s="2398">
        <f t="shared" si="251"/>
        <v>0</v>
      </c>
      <c r="DK74" s="2399">
        <f t="shared" si="252"/>
        <v>0</v>
      </c>
      <c r="DM74" s="2398">
        <f t="shared" si="253"/>
        <v>0</v>
      </c>
      <c r="DO74" s="2463" t="str">
        <f t="shared" si="216"/>
        <v>True</v>
      </c>
      <c r="DP74" s="4073"/>
    </row>
    <row r="75" spans="2:121" ht="39.9" customHeight="1" thickBot="1">
      <c r="B75" s="8502"/>
      <c r="C75" s="8504"/>
      <c r="D75" s="8504"/>
      <c r="E75" s="8513"/>
      <c r="F75" s="8507"/>
      <c r="G75" s="2033" t="s">
        <v>181</v>
      </c>
      <c r="H75" s="2402">
        <f t="shared" ref="H75:P75" si="255">SUM(H70:H74)</f>
        <v>0</v>
      </c>
      <c r="I75" s="973">
        <f t="shared" si="255"/>
        <v>0</v>
      </c>
      <c r="J75" s="2403">
        <f t="shared" si="255"/>
        <v>0</v>
      </c>
      <c r="K75" s="2404">
        <f t="shared" si="255"/>
        <v>0</v>
      </c>
      <c r="L75" s="2404">
        <f t="shared" si="255"/>
        <v>0</v>
      </c>
      <c r="M75" s="975">
        <f t="shared" si="255"/>
        <v>0</v>
      </c>
      <c r="N75" s="2402">
        <f t="shared" si="255"/>
        <v>0</v>
      </c>
      <c r="O75" s="973">
        <f t="shared" si="255"/>
        <v>0</v>
      </c>
      <c r="P75" s="2403">
        <f t="shared" si="255"/>
        <v>0</v>
      </c>
      <c r="Q75" s="2034"/>
      <c r="R75" s="2402">
        <f t="shared" ref="R75:AU75" si="256">SUM(R70:R74)</f>
        <v>0</v>
      </c>
      <c r="S75" s="973">
        <f t="shared" si="256"/>
        <v>0</v>
      </c>
      <c r="T75" s="970">
        <f t="shared" si="256"/>
        <v>0</v>
      </c>
      <c r="U75" s="962">
        <f t="shared" si="256"/>
        <v>0</v>
      </c>
      <c r="V75" s="2402">
        <f t="shared" si="256"/>
        <v>0</v>
      </c>
      <c r="W75" s="973">
        <f t="shared" si="256"/>
        <v>0</v>
      </c>
      <c r="X75" s="2403">
        <f t="shared" si="256"/>
        <v>0</v>
      </c>
      <c r="Y75" s="2404">
        <f t="shared" si="256"/>
        <v>0</v>
      </c>
      <c r="Z75" s="975">
        <f t="shared" si="256"/>
        <v>0</v>
      </c>
      <c r="AA75" s="962">
        <f t="shared" si="256"/>
        <v>0</v>
      </c>
      <c r="AB75" s="962">
        <f t="shared" si="256"/>
        <v>0</v>
      </c>
      <c r="AC75" s="2403">
        <f t="shared" si="256"/>
        <v>0</v>
      </c>
      <c r="AD75" s="2404">
        <f t="shared" si="256"/>
        <v>0</v>
      </c>
      <c r="AE75" s="2404">
        <f t="shared" si="256"/>
        <v>0</v>
      </c>
      <c r="AF75" s="2404">
        <f t="shared" si="256"/>
        <v>0</v>
      </c>
      <c r="AG75" s="975">
        <f t="shared" si="256"/>
        <v>0</v>
      </c>
      <c r="AH75" s="962">
        <f t="shared" si="256"/>
        <v>0</v>
      </c>
      <c r="AI75" s="2403">
        <f t="shared" si="256"/>
        <v>0</v>
      </c>
      <c r="AJ75" s="2404">
        <f t="shared" si="256"/>
        <v>0</v>
      </c>
      <c r="AK75" s="975">
        <f t="shared" si="256"/>
        <v>0</v>
      </c>
      <c r="AL75" s="972">
        <f t="shared" si="256"/>
        <v>0</v>
      </c>
      <c r="AM75" s="962">
        <f t="shared" si="256"/>
        <v>0</v>
      </c>
      <c r="AN75" s="964">
        <f t="shared" si="256"/>
        <v>0</v>
      </c>
      <c r="AO75" s="2403">
        <f t="shared" si="256"/>
        <v>0</v>
      </c>
      <c r="AP75" s="2404">
        <f t="shared" si="256"/>
        <v>0</v>
      </c>
      <c r="AQ75" s="2404">
        <f t="shared" si="256"/>
        <v>0</v>
      </c>
      <c r="AR75" s="2404">
        <f t="shared" si="256"/>
        <v>0</v>
      </c>
      <c r="AS75" s="975">
        <f t="shared" si="256"/>
        <v>0</v>
      </c>
      <c r="AT75" s="962">
        <f t="shared" si="256"/>
        <v>0</v>
      </c>
      <c r="AU75" s="962">
        <f t="shared" si="256"/>
        <v>0</v>
      </c>
      <c r="AV75" s="184"/>
      <c r="AW75" s="974" t="s">
        <v>181</v>
      </c>
      <c r="AX75" s="2402">
        <f t="shared" ref="AX75:BW75" si="257">SUM(AX70:AX74)</f>
        <v>0</v>
      </c>
      <c r="AY75" s="2404">
        <f t="shared" si="257"/>
        <v>0</v>
      </c>
      <c r="AZ75" s="2404">
        <f t="shared" si="257"/>
        <v>0</v>
      </c>
      <c r="BA75" s="2404">
        <f t="shared" si="257"/>
        <v>0</v>
      </c>
      <c r="BB75" s="2404">
        <f t="shared" si="257"/>
        <v>0</v>
      </c>
      <c r="BC75" s="2404">
        <f t="shared" si="257"/>
        <v>0</v>
      </c>
      <c r="BD75" s="973">
        <f t="shared" si="257"/>
        <v>0</v>
      </c>
      <c r="BE75" s="2402">
        <f t="shared" si="257"/>
        <v>0</v>
      </c>
      <c r="BF75" s="2404">
        <f t="shared" si="257"/>
        <v>0</v>
      </c>
      <c r="BG75" s="2404">
        <f t="shared" si="257"/>
        <v>0</v>
      </c>
      <c r="BH75" s="2404">
        <f t="shared" si="257"/>
        <v>0</v>
      </c>
      <c r="BI75" s="973">
        <f t="shared" si="257"/>
        <v>0</v>
      </c>
      <c r="BJ75" s="2402">
        <f t="shared" si="257"/>
        <v>0</v>
      </c>
      <c r="BK75" s="2404">
        <f t="shared" si="257"/>
        <v>0</v>
      </c>
      <c r="BL75" s="973">
        <f t="shared" si="257"/>
        <v>0</v>
      </c>
      <c r="BM75" s="970">
        <f t="shared" si="257"/>
        <v>0</v>
      </c>
      <c r="BN75" s="962">
        <f t="shared" si="257"/>
        <v>0</v>
      </c>
      <c r="BO75" s="2402">
        <f t="shared" si="257"/>
        <v>0</v>
      </c>
      <c r="BP75" s="2404">
        <f t="shared" si="257"/>
        <v>0</v>
      </c>
      <c r="BQ75" s="2404">
        <f t="shared" si="257"/>
        <v>0</v>
      </c>
      <c r="BR75" s="2404">
        <f t="shared" si="257"/>
        <v>0</v>
      </c>
      <c r="BS75" s="973">
        <f t="shared" si="257"/>
        <v>0</v>
      </c>
      <c r="BT75" s="2402">
        <f t="shared" si="257"/>
        <v>0</v>
      </c>
      <c r="BU75" s="2404">
        <f t="shared" si="257"/>
        <v>0</v>
      </c>
      <c r="BV75" s="973">
        <f t="shared" si="257"/>
        <v>0</v>
      </c>
      <c r="BW75" s="970">
        <f t="shared" si="257"/>
        <v>0</v>
      </c>
      <c r="BX75" s="962">
        <f t="shared" si="241"/>
        <v>0</v>
      </c>
      <c r="BY75" s="2402">
        <f>SUM(BY70:BY74)</f>
        <v>0</v>
      </c>
      <c r="BZ75" s="973">
        <f>SUM(BZ70:BZ74)</f>
        <v>0</v>
      </c>
      <c r="CA75" s="964">
        <f>SUM(CA70:CA74)</f>
        <v>0</v>
      </c>
      <c r="CC75" s="971" t="s">
        <v>106</v>
      </c>
      <c r="CD75" s="2402">
        <f t="shared" ref="CD75:CV75" si="258">SUM(CD70:CD74)</f>
        <v>0</v>
      </c>
      <c r="CE75" s="2404">
        <f t="shared" si="258"/>
        <v>0</v>
      </c>
      <c r="CF75" s="975">
        <f t="shared" si="258"/>
        <v>0</v>
      </c>
      <c r="CG75" s="962">
        <f t="shared" si="258"/>
        <v>0</v>
      </c>
      <c r="CH75" s="2403">
        <f t="shared" si="258"/>
        <v>0</v>
      </c>
      <c r="CI75" s="2404">
        <f t="shared" si="258"/>
        <v>0</v>
      </c>
      <c r="CJ75" s="975">
        <f t="shared" si="258"/>
        <v>0</v>
      </c>
      <c r="CK75" s="962">
        <f t="shared" si="258"/>
        <v>0</v>
      </c>
      <c r="CL75" s="2403">
        <f t="shared" si="258"/>
        <v>0</v>
      </c>
      <c r="CM75" s="2404">
        <f t="shared" si="258"/>
        <v>0</v>
      </c>
      <c r="CN75" s="975">
        <f t="shared" si="258"/>
        <v>0</v>
      </c>
      <c r="CO75" s="962">
        <f t="shared" si="258"/>
        <v>0</v>
      </c>
      <c r="CP75" s="2403">
        <f t="shared" si="258"/>
        <v>0</v>
      </c>
      <c r="CQ75" s="975">
        <f t="shared" si="258"/>
        <v>0</v>
      </c>
      <c r="CR75" s="962">
        <f t="shared" si="258"/>
        <v>0</v>
      </c>
      <c r="CS75" s="2403">
        <f t="shared" si="258"/>
        <v>0</v>
      </c>
      <c r="CT75" s="2404">
        <f t="shared" si="258"/>
        <v>0</v>
      </c>
      <c r="CU75" s="975">
        <f t="shared" si="258"/>
        <v>0</v>
      </c>
      <c r="CV75" s="962">
        <f t="shared" si="258"/>
        <v>0</v>
      </c>
      <c r="CW75" s="184"/>
      <c r="CX75" s="2402">
        <f t="shared" ref="CX75:DE75" si="259">SUM(CX70:CX74)</f>
        <v>0</v>
      </c>
      <c r="CY75" s="2404">
        <f t="shared" si="259"/>
        <v>0</v>
      </c>
      <c r="CZ75" s="975">
        <f t="shared" si="259"/>
        <v>0</v>
      </c>
      <c r="DA75" s="962">
        <f t="shared" si="259"/>
        <v>0</v>
      </c>
      <c r="DB75" s="2403">
        <f t="shared" si="259"/>
        <v>0</v>
      </c>
      <c r="DC75" s="2404">
        <f t="shared" si="259"/>
        <v>0</v>
      </c>
      <c r="DD75" s="975">
        <f t="shared" si="259"/>
        <v>0</v>
      </c>
      <c r="DE75" s="962">
        <f t="shared" si="259"/>
        <v>0</v>
      </c>
      <c r="DF75" s="184"/>
      <c r="DG75" s="962">
        <f t="shared" si="250"/>
        <v>0</v>
      </c>
      <c r="DH75" s="184"/>
      <c r="DI75" s="972">
        <f>SUM(DI70:DI74)</f>
        <v>0</v>
      </c>
      <c r="DJ75" s="962">
        <f>SUM(DJ70:DJ74)</f>
        <v>0</v>
      </c>
      <c r="DK75" s="964">
        <f>SUM(DK70:DK74)</f>
        <v>0</v>
      </c>
      <c r="DM75" s="962">
        <f>SUM(DM70:DM74)</f>
        <v>0</v>
      </c>
      <c r="DO75" s="960" t="str">
        <f t="shared" si="216"/>
        <v>True</v>
      </c>
      <c r="DP75" s="4075" t="str">
        <f>IF($U75=0,"Blanc","")</f>
        <v>Blanc</v>
      </c>
      <c r="DQ75" s="4074" t="str">
        <f t="shared" si="46"/>
        <v>wrong</v>
      </c>
    </row>
    <row r="76" spans="2:121" ht="39.9" customHeight="1">
      <c r="B76" s="8502"/>
      <c r="C76" s="8504"/>
      <c r="D76" s="8504"/>
      <c r="E76" s="8513"/>
      <c r="F76" s="8506" t="s">
        <v>237</v>
      </c>
      <c r="G76" s="251" t="s">
        <v>1213</v>
      </c>
      <c r="H76" s="206"/>
      <c r="I76" s="209"/>
      <c r="J76" s="210"/>
      <c r="K76" s="208"/>
      <c r="L76" s="208"/>
      <c r="M76" s="207"/>
      <c r="N76" s="206"/>
      <c r="O76" s="209"/>
      <c r="P76" s="210"/>
      <c r="Q76" s="207"/>
      <c r="R76" s="206"/>
      <c r="S76" s="209"/>
      <c r="T76" s="2393"/>
      <c r="U76" s="2446">
        <f t="shared" ref="U76:U80" si="260">SUM(H76:P76,S76:T76)-R76</f>
        <v>0</v>
      </c>
      <c r="V76" s="206"/>
      <c r="W76" s="209"/>
      <c r="X76" s="955"/>
      <c r="Y76" s="208"/>
      <c r="Z76" s="207"/>
      <c r="AA76" s="2448">
        <f t="shared" ref="AA76:AA80" si="261">SUM(X76:Z76)</f>
        <v>0</v>
      </c>
      <c r="AB76" s="212"/>
      <c r="AC76" s="210"/>
      <c r="AD76" s="208"/>
      <c r="AE76" s="208"/>
      <c r="AF76" s="208"/>
      <c r="AG76" s="207"/>
      <c r="AH76" s="2448">
        <f t="shared" ref="AH76:AH80" si="262">SUM(AC76:AG76)</f>
        <v>0</v>
      </c>
      <c r="AI76" s="210"/>
      <c r="AJ76" s="208"/>
      <c r="AK76" s="207"/>
      <c r="AL76" s="2449">
        <f t="shared" ref="AL76:AL80" si="263">SUM(AI76:AK76)</f>
        <v>0</v>
      </c>
      <c r="AM76" s="211"/>
      <c r="AN76" s="2451">
        <f t="shared" ref="AN76:AN80" si="264">AM76+AL76+AH76+AB76+AA76</f>
        <v>0</v>
      </c>
      <c r="AO76" s="210"/>
      <c r="AP76" s="208"/>
      <c r="AQ76" s="208"/>
      <c r="AR76" s="208"/>
      <c r="AS76" s="207"/>
      <c r="AT76" s="2453">
        <f>SUM(AO76:AS76)</f>
        <v>0</v>
      </c>
      <c r="AU76" s="213"/>
      <c r="AV76" s="184"/>
      <c r="AW76" s="251" t="s">
        <v>1213</v>
      </c>
      <c r="AX76" s="206"/>
      <c r="AY76" s="208"/>
      <c r="AZ76" s="208"/>
      <c r="BA76" s="208"/>
      <c r="BB76" s="208"/>
      <c r="BC76" s="208"/>
      <c r="BD76" s="209"/>
      <c r="BE76" s="206"/>
      <c r="BF76" s="208"/>
      <c r="BG76" s="208"/>
      <c r="BH76" s="208"/>
      <c r="BI76" s="209"/>
      <c r="BJ76" s="206"/>
      <c r="BK76" s="208"/>
      <c r="BL76" s="209"/>
      <c r="BM76" s="954"/>
      <c r="BN76" s="211"/>
      <c r="BO76" s="206"/>
      <c r="BP76" s="208"/>
      <c r="BQ76" s="208"/>
      <c r="BR76" s="208"/>
      <c r="BS76" s="209"/>
      <c r="BT76" s="206"/>
      <c r="BU76" s="208"/>
      <c r="BV76" s="209"/>
      <c r="BW76" s="954"/>
      <c r="BX76" s="2454">
        <f t="shared" si="241"/>
        <v>0</v>
      </c>
      <c r="BY76" s="206"/>
      <c r="BZ76" s="209"/>
      <c r="CA76" s="956"/>
      <c r="CC76" s="251" t="s">
        <v>1213</v>
      </c>
      <c r="CD76" s="206"/>
      <c r="CE76" s="208"/>
      <c r="CF76" s="207"/>
      <c r="CG76" s="2454">
        <f t="shared" ref="CG76:CG80" si="265">SUM(CD76:CF76)</f>
        <v>0</v>
      </c>
      <c r="CH76" s="210"/>
      <c r="CI76" s="208"/>
      <c r="CJ76" s="207"/>
      <c r="CK76" s="2454">
        <f t="shared" ref="CK76:CK80" si="266">SUM(CH76:CJ76)</f>
        <v>0</v>
      </c>
      <c r="CL76" s="210"/>
      <c r="CM76" s="208"/>
      <c r="CN76" s="207"/>
      <c r="CO76" s="2454">
        <f t="shared" ref="CO76:CO80" si="267">SUM(CL76:CN76)</f>
        <v>0</v>
      </c>
      <c r="CP76" s="210"/>
      <c r="CQ76" s="207"/>
      <c r="CR76" s="2454">
        <f t="shared" ref="CR76:CR80" si="268">SUM(CP76:CQ76)</f>
        <v>0</v>
      </c>
      <c r="CS76" s="2434">
        <f t="shared" ref="CS76:CU80" si="269">CX76+DB76</f>
        <v>0</v>
      </c>
      <c r="CT76" s="2432">
        <f t="shared" si="269"/>
        <v>0</v>
      </c>
      <c r="CU76" s="2433">
        <f t="shared" si="269"/>
        <v>0</v>
      </c>
      <c r="CV76" s="2454">
        <f t="shared" ref="CV76:CV80" si="270">SUM(CS76:CU76)</f>
        <v>0</v>
      </c>
      <c r="CW76" s="184"/>
      <c r="CX76" s="206"/>
      <c r="CY76" s="208"/>
      <c r="CZ76" s="207"/>
      <c r="DA76" s="2460">
        <f t="shared" ref="DA76:DA80" si="271">SUM(CX76:CZ76)</f>
        <v>0</v>
      </c>
      <c r="DB76" s="210"/>
      <c r="DC76" s="208"/>
      <c r="DD76" s="207"/>
      <c r="DE76" s="2460">
        <f t="shared" ref="DE76:DE80" si="272">SUM(DB76:DD76)</f>
        <v>0</v>
      </c>
      <c r="DF76" s="184"/>
      <c r="DG76" s="2454">
        <f t="shared" si="250"/>
        <v>0</v>
      </c>
      <c r="DH76" s="184"/>
      <c r="DI76" s="2394">
        <f t="shared" ref="DI76:DJ80" si="273">CD76+CH76+CL76+CP76+CS76</f>
        <v>0</v>
      </c>
      <c r="DJ76" s="2395">
        <f t="shared" si="273"/>
        <v>0</v>
      </c>
      <c r="DK76" s="2396">
        <f t="shared" ref="DK76:DK80" si="274">CF76+CJ76+CN76+CU76</f>
        <v>0</v>
      </c>
      <c r="DM76" s="2395">
        <f t="shared" ref="DM76:DM80" si="275">SUM(DI76:DK76)</f>
        <v>0</v>
      </c>
      <c r="DO76" s="2462" t="str">
        <f t="shared" si="216"/>
        <v>True</v>
      </c>
      <c r="DP76" s="4073"/>
    </row>
    <row r="77" spans="2:121" ht="39.9" customHeight="1">
      <c r="B77" s="8502"/>
      <c r="C77" s="8504"/>
      <c r="D77" s="8504"/>
      <c r="E77" s="8513"/>
      <c r="F77" s="8506"/>
      <c r="G77" s="251" t="s">
        <v>666</v>
      </c>
      <c r="H77" s="206"/>
      <c r="I77" s="209"/>
      <c r="J77" s="210"/>
      <c r="K77" s="208"/>
      <c r="L77" s="208"/>
      <c r="M77" s="207"/>
      <c r="N77" s="206"/>
      <c r="O77" s="209"/>
      <c r="P77" s="210"/>
      <c r="Q77" s="207"/>
      <c r="R77" s="206"/>
      <c r="S77" s="209"/>
      <c r="T77" s="2393"/>
      <c r="U77" s="2446">
        <f t="shared" si="260"/>
        <v>0</v>
      </c>
      <c r="V77" s="206"/>
      <c r="W77" s="209"/>
      <c r="X77" s="955"/>
      <c r="Y77" s="208"/>
      <c r="Z77" s="207"/>
      <c r="AA77" s="2448">
        <f t="shared" si="261"/>
        <v>0</v>
      </c>
      <c r="AB77" s="212"/>
      <c r="AC77" s="210"/>
      <c r="AD77" s="208"/>
      <c r="AE77" s="208"/>
      <c r="AF77" s="208"/>
      <c r="AG77" s="207"/>
      <c r="AH77" s="2448">
        <f t="shared" si="262"/>
        <v>0</v>
      </c>
      <c r="AI77" s="210"/>
      <c r="AJ77" s="208"/>
      <c r="AK77" s="207"/>
      <c r="AL77" s="2449">
        <f t="shared" si="263"/>
        <v>0</v>
      </c>
      <c r="AM77" s="211"/>
      <c r="AN77" s="2451">
        <f t="shared" si="264"/>
        <v>0</v>
      </c>
      <c r="AO77" s="210"/>
      <c r="AP77" s="208"/>
      <c r="AQ77" s="208"/>
      <c r="AR77" s="208"/>
      <c r="AS77" s="207"/>
      <c r="AT77" s="2453">
        <f t="shared" ref="AT77:AT80" si="276">SUM(AO77:AS77)</f>
        <v>0</v>
      </c>
      <c r="AU77" s="213"/>
      <c r="AV77" s="184"/>
      <c r="AW77" s="251" t="s">
        <v>666</v>
      </c>
      <c r="AX77" s="206"/>
      <c r="AY77" s="208"/>
      <c r="AZ77" s="208"/>
      <c r="BA77" s="208"/>
      <c r="BB77" s="208"/>
      <c r="BC77" s="208"/>
      <c r="BD77" s="209"/>
      <c r="BE77" s="206"/>
      <c r="BF77" s="208"/>
      <c r="BG77" s="208"/>
      <c r="BH77" s="208"/>
      <c r="BI77" s="209"/>
      <c r="BJ77" s="206"/>
      <c r="BK77" s="208"/>
      <c r="BL77" s="209"/>
      <c r="BM77" s="954"/>
      <c r="BN77" s="211"/>
      <c r="BO77" s="206"/>
      <c r="BP77" s="208"/>
      <c r="BQ77" s="208"/>
      <c r="BR77" s="208"/>
      <c r="BS77" s="209"/>
      <c r="BT77" s="206"/>
      <c r="BU77" s="208"/>
      <c r="BV77" s="209"/>
      <c r="BW77" s="954"/>
      <c r="BX77" s="2454">
        <f t="shared" si="241"/>
        <v>0</v>
      </c>
      <c r="BY77" s="206"/>
      <c r="BZ77" s="209"/>
      <c r="CA77" s="956"/>
      <c r="CC77" s="251" t="s">
        <v>666</v>
      </c>
      <c r="CD77" s="206"/>
      <c r="CE77" s="208"/>
      <c r="CF77" s="207"/>
      <c r="CG77" s="2454">
        <f t="shared" si="265"/>
        <v>0</v>
      </c>
      <c r="CH77" s="210"/>
      <c r="CI77" s="208"/>
      <c r="CJ77" s="207"/>
      <c r="CK77" s="2454">
        <f t="shared" si="266"/>
        <v>0</v>
      </c>
      <c r="CL77" s="210"/>
      <c r="CM77" s="208"/>
      <c r="CN77" s="207"/>
      <c r="CO77" s="2454">
        <f t="shared" si="267"/>
        <v>0</v>
      </c>
      <c r="CP77" s="210"/>
      <c r="CQ77" s="207"/>
      <c r="CR77" s="2454">
        <f t="shared" si="268"/>
        <v>0</v>
      </c>
      <c r="CS77" s="2434">
        <f t="shared" si="269"/>
        <v>0</v>
      </c>
      <c r="CT77" s="2432">
        <f t="shared" si="269"/>
        <v>0</v>
      </c>
      <c r="CU77" s="2433">
        <f t="shared" si="269"/>
        <v>0</v>
      </c>
      <c r="CV77" s="2454">
        <f t="shared" si="270"/>
        <v>0</v>
      </c>
      <c r="CW77" s="184"/>
      <c r="CX77" s="206"/>
      <c r="CY77" s="208"/>
      <c r="CZ77" s="207"/>
      <c r="DA77" s="2460">
        <f t="shared" si="271"/>
        <v>0</v>
      </c>
      <c r="DB77" s="210"/>
      <c r="DC77" s="208"/>
      <c r="DD77" s="207"/>
      <c r="DE77" s="2460">
        <f t="shared" si="272"/>
        <v>0</v>
      </c>
      <c r="DF77" s="184"/>
      <c r="DG77" s="2454">
        <f t="shared" si="250"/>
        <v>0</v>
      </c>
      <c r="DH77" s="184"/>
      <c r="DI77" s="2394">
        <f t="shared" si="273"/>
        <v>0</v>
      </c>
      <c r="DJ77" s="2395">
        <f t="shared" si="273"/>
        <v>0</v>
      </c>
      <c r="DK77" s="2396">
        <f t="shared" si="274"/>
        <v>0</v>
      </c>
      <c r="DM77" s="2395">
        <f t="shared" si="275"/>
        <v>0</v>
      </c>
      <c r="DO77" s="2462" t="str">
        <f t="shared" si="216"/>
        <v>True</v>
      </c>
      <c r="DP77" s="4073"/>
    </row>
    <row r="78" spans="2:121" ht="39.9" customHeight="1">
      <c r="B78" s="8502"/>
      <c r="C78" s="8504"/>
      <c r="D78" s="8504"/>
      <c r="E78" s="8513"/>
      <c r="F78" s="8506"/>
      <c r="G78" s="251" t="s">
        <v>667</v>
      </c>
      <c r="H78" s="206"/>
      <c r="I78" s="209"/>
      <c r="J78" s="210"/>
      <c r="K78" s="208"/>
      <c r="L78" s="208"/>
      <c r="M78" s="207"/>
      <c r="N78" s="206"/>
      <c r="O78" s="209"/>
      <c r="P78" s="210"/>
      <c r="Q78" s="207"/>
      <c r="R78" s="206"/>
      <c r="S78" s="209"/>
      <c r="T78" s="2393"/>
      <c r="U78" s="2446">
        <f t="shared" si="260"/>
        <v>0</v>
      </c>
      <c r="V78" s="206"/>
      <c r="W78" s="209"/>
      <c r="X78" s="955"/>
      <c r="Y78" s="208"/>
      <c r="Z78" s="207"/>
      <c r="AA78" s="2448">
        <f t="shared" si="261"/>
        <v>0</v>
      </c>
      <c r="AB78" s="212"/>
      <c r="AC78" s="210"/>
      <c r="AD78" s="208"/>
      <c r="AE78" s="208"/>
      <c r="AF78" s="208"/>
      <c r="AG78" s="207"/>
      <c r="AH78" s="2448">
        <f t="shared" si="262"/>
        <v>0</v>
      </c>
      <c r="AI78" s="210"/>
      <c r="AJ78" s="208"/>
      <c r="AK78" s="207"/>
      <c r="AL78" s="2449">
        <f t="shared" si="263"/>
        <v>0</v>
      </c>
      <c r="AM78" s="211"/>
      <c r="AN78" s="2451">
        <f t="shared" si="264"/>
        <v>0</v>
      </c>
      <c r="AO78" s="210"/>
      <c r="AP78" s="208"/>
      <c r="AQ78" s="208"/>
      <c r="AR78" s="208"/>
      <c r="AS78" s="207"/>
      <c r="AT78" s="2453">
        <f t="shared" si="276"/>
        <v>0</v>
      </c>
      <c r="AU78" s="213"/>
      <c r="AV78" s="184"/>
      <c r="AW78" s="251" t="s">
        <v>667</v>
      </c>
      <c r="AX78" s="206"/>
      <c r="AY78" s="208"/>
      <c r="AZ78" s="208"/>
      <c r="BA78" s="208"/>
      <c r="BB78" s="208"/>
      <c r="BC78" s="208"/>
      <c r="BD78" s="209"/>
      <c r="BE78" s="206"/>
      <c r="BF78" s="208"/>
      <c r="BG78" s="208"/>
      <c r="BH78" s="208"/>
      <c r="BI78" s="209"/>
      <c r="BJ78" s="206"/>
      <c r="BK78" s="208"/>
      <c r="BL78" s="209"/>
      <c r="BM78" s="954"/>
      <c r="BN78" s="211"/>
      <c r="BO78" s="206"/>
      <c r="BP78" s="208"/>
      <c r="BQ78" s="208"/>
      <c r="BR78" s="208"/>
      <c r="BS78" s="209"/>
      <c r="BT78" s="206"/>
      <c r="BU78" s="208"/>
      <c r="BV78" s="209"/>
      <c r="BW78" s="954"/>
      <c r="BX78" s="2454">
        <f t="shared" si="241"/>
        <v>0</v>
      </c>
      <c r="BY78" s="206"/>
      <c r="BZ78" s="209"/>
      <c r="CA78" s="956"/>
      <c r="CC78" s="251" t="s">
        <v>667</v>
      </c>
      <c r="CD78" s="206"/>
      <c r="CE78" s="208"/>
      <c r="CF78" s="207"/>
      <c r="CG78" s="2454">
        <f t="shared" si="265"/>
        <v>0</v>
      </c>
      <c r="CH78" s="210"/>
      <c r="CI78" s="208"/>
      <c r="CJ78" s="207"/>
      <c r="CK78" s="2454">
        <f t="shared" si="266"/>
        <v>0</v>
      </c>
      <c r="CL78" s="210"/>
      <c r="CM78" s="208"/>
      <c r="CN78" s="207"/>
      <c r="CO78" s="2454">
        <f t="shared" si="267"/>
        <v>0</v>
      </c>
      <c r="CP78" s="210"/>
      <c r="CQ78" s="207"/>
      <c r="CR78" s="2454">
        <f t="shared" si="268"/>
        <v>0</v>
      </c>
      <c r="CS78" s="2434">
        <f t="shared" si="269"/>
        <v>0</v>
      </c>
      <c r="CT78" s="2432">
        <f t="shared" si="269"/>
        <v>0</v>
      </c>
      <c r="CU78" s="2433">
        <f t="shared" si="269"/>
        <v>0</v>
      </c>
      <c r="CV78" s="2454">
        <f t="shared" si="270"/>
        <v>0</v>
      </c>
      <c r="CW78" s="184"/>
      <c r="CX78" s="206"/>
      <c r="CY78" s="208"/>
      <c r="CZ78" s="207"/>
      <c r="DA78" s="2460">
        <f t="shared" si="271"/>
        <v>0</v>
      </c>
      <c r="DB78" s="210"/>
      <c r="DC78" s="208"/>
      <c r="DD78" s="207"/>
      <c r="DE78" s="2460">
        <f t="shared" si="272"/>
        <v>0</v>
      </c>
      <c r="DF78" s="184"/>
      <c r="DG78" s="2454">
        <f t="shared" si="250"/>
        <v>0</v>
      </c>
      <c r="DH78" s="184"/>
      <c r="DI78" s="2394">
        <f t="shared" si="273"/>
        <v>0</v>
      </c>
      <c r="DJ78" s="2395">
        <f t="shared" si="273"/>
        <v>0</v>
      </c>
      <c r="DK78" s="2396">
        <f t="shared" si="274"/>
        <v>0</v>
      </c>
      <c r="DM78" s="2395">
        <f t="shared" si="275"/>
        <v>0</v>
      </c>
      <c r="DO78" s="2462" t="str">
        <f t="shared" si="216"/>
        <v>True</v>
      </c>
      <c r="DP78" s="4073"/>
    </row>
    <row r="79" spans="2:121" ht="39.9" customHeight="1">
      <c r="B79" s="8502"/>
      <c r="C79" s="8504"/>
      <c r="D79" s="8504"/>
      <c r="E79" s="8513"/>
      <c r="F79" s="8506"/>
      <c r="G79" s="251" t="s">
        <v>668</v>
      </c>
      <c r="H79" s="206"/>
      <c r="I79" s="209"/>
      <c r="J79" s="210"/>
      <c r="K79" s="208"/>
      <c r="L79" s="208"/>
      <c r="M79" s="207"/>
      <c r="N79" s="206"/>
      <c r="O79" s="209"/>
      <c r="P79" s="210"/>
      <c r="Q79" s="207"/>
      <c r="R79" s="206"/>
      <c r="S79" s="209"/>
      <c r="T79" s="954"/>
      <c r="U79" s="2446">
        <f t="shared" si="260"/>
        <v>0</v>
      </c>
      <c r="V79" s="206"/>
      <c r="W79" s="209"/>
      <c r="X79" s="955"/>
      <c r="Y79" s="208"/>
      <c r="Z79" s="207"/>
      <c r="AA79" s="2448">
        <f t="shared" si="261"/>
        <v>0</v>
      </c>
      <c r="AB79" s="212"/>
      <c r="AC79" s="210"/>
      <c r="AD79" s="208"/>
      <c r="AE79" s="208"/>
      <c r="AF79" s="208"/>
      <c r="AG79" s="207"/>
      <c r="AH79" s="2448">
        <f t="shared" si="262"/>
        <v>0</v>
      </c>
      <c r="AI79" s="210"/>
      <c r="AJ79" s="208"/>
      <c r="AK79" s="207"/>
      <c r="AL79" s="2449">
        <f t="shared" si="263"/>
        <v>0</v>
      </c>
      <c r="AM79" s="211"/>
      <c r="AN79" s="2451">
        <f t="shared" si="264"/>
        <v>0</v>
      </c>
      <c r="AO79" s="210"/>
      <c r="AP79" s="208"/>
      <c r="AQ79" s="208"/>
      <c r="AR79" s="208"/>
      <c r="AS79" s="207"/>
      <c r="AT79" s="2453">
        <f t="shared" si="276"/>
        <v>0</v>
      </c>
      <c r="AU79" s="213"/>
      <c r="AV79" s="184"/>
      <c r="AW79" s="251" t="s">
        <v>668</v>
      </c>
      <c r="AX79" s="206"/>
      <c r="AY79" s="208"/>
      <c r="AZ79" s="208"/>
      <c r="BA79" s="208"/>
      <c r="BB79" s="208"/>
      <c r="BC79" s="208"/>
      <c r="BD79" s="209"/>
      <c r="BE79" s="206"/>
      <c r="BF79" s="208"/>
      <c r="BG79" s="208"/>
      <c r="BH79" s="208"/>
      <c r="BI79" s="209"/>
      <c r="BJ79" s="206"/>
      <c r="BK79" s="208"/>
      <c r="BL79" s="209"/>
      <c r="BM79" s="954"/>
      <c r="BN79" s="211"/>
      <c r="BO79" s="206"/>
      <c r="BP79" s="208"/>
      <c r="BQ79" s="208"/>
      <c r="BR79" s="208"/>
      <c r="BS79" s="209"/>
      <c r="BT79" s="206"/>
      <c r="BU79" s="208"/>
      <c r="BV79" s="209"/>
      <c r="BW79" s="954"/>
      <c r="BX79" s="2454">
        <f t="shared" si="241"/>
        <v>0</v>
      </c>
      <c r="BY79" s="206"/>
      <c r="BZ79" s="209"/>
      <c r="CA79" s="956"/>
      <c r="CC79" s="251" t="s">
        <v>668</v>
      </c>
      <c r="CD79" s="206"/>
      <c r="CE79" s="208"/>
      <c r="CF79" s="207"/>
      <c r="CG79" s="2454">
        <f t="shared" si="265"/>
        <v>0</v>
      </c>
      <c r="CH79" s="210"/>
      <c r="CI79" s="208"/>
      <c r="CJ79" s="207"/>
      <c r="CK79" s="2454">
        <f t="shared" si="266"/>
        <v>0</v>
      </c>
      <c r="CL79" s="210"/>
      <c r="CM79" s="208"/>
      <c r="CN79" s="207"/>
      <c r="CO79" s="2454">
        <f t="shared" si="267"/>
        <v>0</v>
      </c>
      <c r="CP79" s="210"/>
      <c r="CQ79" s="207"/>
      <c r="CR79" s="2454">
        <f t="shared" si="268"/>
        <v>0</v>
      </c>
      <c r="CS79" s="2434">
        <f t="shared" si="269"/>
        <v>0</v>
      </c>
      <c r="CT79" s="2432">
        <f t="shared" si="269"/>
        <v>0</v>
      </c>
      <c r="CU79" s="2433">
        <f t="shared" si="269"/>
        <v>0</v>
      </c>
      <c r="CV79" s="2454">
        <f t="shared" si="270"/>
        <v>0</v>
      </c>
      <c r="CW79" s="184"/>
      <c r="CX79" s="206"/>
      <c r="CY79" s="208"/>
      <c r="CZ79" s="207"/>
      <c r="DA79" s="2460">
        <f t="shared" si="271"/>
        <v>0</v>
      </c>
      <c r="DB79" s="210"/>
      <c r="DC79" s="208"/>
      <c r="DD79" s="207"/>
      <c r="DE79" s="2460">
        <f t="shared" si="272"/>
        <v>0</v>
      </c>
      <c r="DF79" s="184"/>
      <c r="DG79" s="2454">
        <f t="shared" si="250"/>
        <v>0</v>
      </c>
      <c r="DH79" s="184"/>
      <c r="DI79" s="2394">
        <f t="shared" si="273"/>
        <v>0</v>
      </c>
      <c r="DJ79" s="2395">
        <f t="shared" si="273"/>
        <v>0</v>
      </c>
      <c r="DK79" s="2396">
        <f t="shared" si="274"/>
        <v>0</v>
      </c>
      <c r="DM79" s="2395">
        <f t="shared" si="275"/>
        <v>0</v>
      </c>
      <c r="DO79" s="2462" t="str">
        <f t="shared" si="216"/>
        <v>True</v>
      </c>
      <c r="DP79" s="4073"/>
    </row>
    <row r="80" spans="2:121" ht="39.9" customHeight="1" thickBot="1">
      <c r="B80" s="8502"/>
      <c r="C80" s="8504"/>
      <c r="D80" s="8504"/>
      <c r="E80" s="8513"/>
      <c r="F80" s="8506"/>
      <c r="G80" s="252" t="s">
        <v>1214</v>
      </c>
      <c r="H80" s="214"/>
      <c r="I80" s="217"/>
      <c r="J80" s="218"/>
      <c r="K80" s="216"/>
      <c r="L80" s="216"/>
      <c r="M80" s="215"/>
      <c r="N80" s="214"/>
      <c r="O80" s="217"/>
      <c r="P80" s="218"/>
      <c r="Q80" s="215"/>
      <c r="R80" s="214"/>
      <c r="S80" s="217"/>
      <c r="T80" s="957"/>
      <c r="U80" s="2446">
        <f t="shared" si="260"/>
        <v>0</v>
      </c>
      <c r="V80" s="214"/>
      <c r="W80" s="217"/>
      <c r="X80" s="958"/>
      <c r="Y80" s="216"/>
      <c r="Z80" s="215"/>
      <c r="AA80" s="2448">
        <f t="shared" si="261"/>
        <v>0</v>
      </c>
      <c r="AB80" s="220"/>
      <c r="AC80" s="218"/>
      <c r="AD80" s="216"/>
      <c r="AE80" s="216"/>
      <c r="AF80" s="216"/>
      <c r="AG80" s="215"/>
      <c r="AH80" s="2448">
        <f t="shared" si="262"/>
        <v>0</v>
      </c>
      <c r="AI80" s="218"/>
      <c r="AJ80" s="216"/>
      <c r="AK80" s="215"/>
      <c r="AL80" s="2450">
        <f t="shared" si="263"/>
        <v>0</v>
      </c>
      <c r="AM80" s="219"/>
      <c r="AN80" s="2452">
        <f t="shared" si="264"/>
        <v>0</v>
      </c>
      <c r="AO80" s="218"/>
      <c r="AP80" s="216"/>
      <c r="AQ80" s="216"/>
      <c r="AR80" s="216"/>
      <c r="AS80" s="215"/>
      <c r="AT80" s="2448">
        <f t="shared" si="276"/>
        <v>0</v>
      </c>
      <c r="AU80" s="221"/>
      <c r="AV80" s="184"/>
      <c r="AW80" s="252" t="s">
        <v>1214</v>
      </c>
      <c r="AX80" s="214"/>
      <c r="AY80" s="216"/>
      <c r="AZ80" s="216"/>
      <c r="BA80" s="216"/>
      <c r="BB80" s="216"/>
      <c r="BC80" s="216"/>
      <c r="BD80" s="217"/>
      <c r="BE80" s="214"/>
      <c r="BF80" s="216"/>
      <c r="BG80" s="216"/>
      <c r="BH80" s="216"/>
      <c r="BI80" s="217"/>
      <c r="BJ80" s="214"/>
      <c r="BK80" s="216"/>
      <c r="BL80" s="217"/>
      <c r="BM80" s="957"/>
      <c r="BN80" s="219"/>
      <c r="BO80" s="214"/>
      <c r="BP80" s="216"/>
      <c r="BQ80" s="216"/>
      <c r="BR80" s="216"/>
      <c r="BS80" s="217"/>
      <c r="BT80" s="214"/>
      <c r="BU80" s="216"/>
      <c r="BV80" s="217"/>
      <c r="BW80" s="957"/>
      <c r="BX80" s="2455">
        <f t="shared" si="241"/>
        <v>0</v>
      </c>
      <c r="BY80" s="214"/>
      <c r="BZ80" s="217"/>
      <c r="CA80" s="961"/>
      <c r="CC80" s="252" t="s">
        <v>1214</v>
      </c>
      <c r="CD80" s="214"/>
      <c r="CE80" s="216"/>
      <c r="CF80" s="215"/>
      <c r="CG80" s="2455">
        <f t="shared" si="265"/>
        <v>0</v>
      </c>
      <c r="CH80" s="218"/>
      <c r="CI80" s="216"/>
      <c r="CJ80" s="215"/>
      <c r="CK80" s="2455">
        <f t="shared" si="266"/>
        <v>0</v>
      </c>
      <c r="CL80" s="218"/>
      <c r="CM80" s="216"/>
      <c r="CN80" s="215"/>
      <c r="CO80" s="2455">
        <f t="shared" si="267"/>
        <v>0</v>
      </c>
      <c r="CP80" s="218"/>
      <c r="CQ80" s="215"/>
      <c r="CR80" s="2455">
        <f t="shared" si="268"/>
        <v>0</v>
      </c>
      <c r="CS80" s="2456">
        <f t="shared" si="269"/>
        <v>0</v>
      </c>
      <c r="CT80" s="2457">
        <f t="shared" si="269"/>
        <v>0</v>
      </c>
      <c r="CU80" s="2458">
        <f t="shared" si="269"/>
        <v>0</v>
      </c>
      <c r="CV80" s="2455">
        <f t="shared" si="270"/>
        <v>0</v>
      </c>
      <c r="CW80" s="184"/>
      <c r="CX80" s="214"/>
      <c r="CY80" s="216"/>
      <c r="CZ80" s="215"/>
      <c r="DA80" s="2461">
        <f t="shared" si="271"/>
        <v>0</v>
      </c>
      <c r="DB80" s="218"/>
      <c r="DC80" s="216"/>
      <c r="DD80" s="215"/>
      <c r="DE80" s="2461">
        <f t="shared" si="272"/>
        <v>0</v>
      </c>
      <c r="DF80" s="184"/>
      <c r="DG80" s="2455">
        <f t="shared" si="250"/>
        <v>0</v>
      </c>
      <c r="DH80" s="184"/>
      <c r="DI80" s="2397">
        <f t="shared" si="273"/>
        <v>0</v>
      </c>
      <c r="DJ80" s="2398">
        <f t="shared" si="273"/>
        <v>0</v>
      </c>
      <c r="DK80" s="2399">
        <f t="shared" si="274"/>
        <v>0</v>
      </c>
      <c r="DM80" s="2398">
        <f t="shared" si="275"/>
        <v>0</v>
      </c>
      <c r="DO80" s="2463" t="str">
        <f t="shared" si="216"/>
        <v>True</v>
      </c>
      <c r="DP80" s="4073"/>
    </row>
    <row r="81" spans="2:121" ht="39.9" customHeight="1" thickBot="1">
      <c r="B81" s="8502"/>
      <c r="C81" s="8504"/>
      <c r="D81" s="8504"/>
      <c r="E81" s="8514"/>
      <c r="F81" s="8507"/>
      <c r="G81" s="2033" t="s">
        <v>181</v>
      </c>
      <c r="H81" s="2402">
        <f t="shared" ref="H81:P81" si="277">SUM(H76:H80)</f>
        <v>0</v>
      </c>
      <c r="I81" s="973">
        <f t="shared" si="277"/>
        <v>0</v>
      </c>
      <c r="J81" s="2403">
        <f t="shared" si="277"/>
        <v>0</v>
      </c>
      <c r="K81" s="2404">
        <f t="shared" si="277"/>
        <v>0</v>
      </c>
      <c r="L81" s="2404">
        <f t="shared" si="277"/>
        <v>0</v>
      </c>
      <c r="M81" s="975">
        <f t="shared" si="277"/>
        <v>0</v>
      </c>
      <c r="N81" s="2402">
        <f t="shared" si="277"/>
        <v>0</v>
      </c>
      <c r="O81" s="973">
        <f t="shared" si="277"/>
        <v>0</v>
      </c>
      <c r="P81" s="2403">
        <f t="shared" si="277"/>
        <v>0</v>
      </c>
      <c r="Q81" s="2034"/>
      <c r="R81" s="2402">
        <f t="shared" ref="R81:AU81" si="278">SUM(R76:R80)</f>
        <v>0</v>
      </c>
      <c r="S81" s="973">
        <f t="shared" si="278"/>
        <v>0</v>
      </c>
      <c r="T81" s="970">
        <f t="shared" si="278"/>
        <v>0</v>
      </c>
      <c r="U81" s="962">
        <f t="shared" si="278"/>
        <v>0</v>
      </c>
      <c r="V81" s="2402">
        <f t="shared" si="278"/>
        <v>0</v>
      </c>
      <c r="W81" s="973">
        <f t="shared" si="278"/>
        <v>0</v>
      </c>
      <c r="X81" s="2403">
        <f t="shared" si="278"/>
        <v>0</v>
      </c>
      <c r="Y81" s="2404">
        <f t="shared" si="278"/>
        <v>0</v>
      </c>
      <c r="Z81" s="975">
        <f t="shared" si="278"/>
        <v>0</v>
      </c>
      <c r="AA81" s="962">
        <f t="shared" si="278"/>
        <v>0</v>
      </c>
      <c r="AB81" s="962">
        <f t="shared" si="278"/>
        <v>0</v>
      </c>
      <c r="AC81" s="2403">
        <f t="shared" si="278"/>
        <v>0</v>
      </c>
      <c r="AD81" s="2404">
        <f t="shared" si="278"/>
        <v>0</v>
      </c>
      <c r="AE81" s="2404">
        <f t="shared" si="278"/>
        <v>0</v>
      </c>
      <c r="AF81" s="2404">
        <f t="shared" si="278"/>
        <v>0</v>
      </c>
      <c r="AG81" s="975">
        <f t="shared" si="278"/>
        <v>0</v>
      </c>
      <c r="AH81" s="962">
        <f t="shared" si="278"/>
        <v>0</v>
      </c>
      <c r="AI81" s="2403">
        <f t="shared" si="278"/>
        <v>0</v>
      </c>
      <c r="AJ81" s="2404">
        <f t="shared" si="278"/>
        <v>0</v>
      </c>
      <c r="AK81" s="975">
        <f t="shared" si="278"/>
        <v>0</v>
      </c>
      <c r="AL81" s="972">
        <f t="shared" si="278"/>
        <v>0</v>
      </c>
      <c r="AM81" s="962">
        <f t="shared" si="278"/>
        <v>0</v>
      </c>
      <c r="AN81" s="964">
        <f t="shared" si="278"/>
        <v>0</v>
      </c>
      <c r="AO81" s="2403">
        <f t="shared" si="278"/>
        <v>0</v>
      </c>
      <c r="AP81" s="2404">
        <f t="shared" si="278"/>
        <v>0</v>
      </c>
      <c r="AQ81" s="2404">
        <f t="shared" si="278"/>
        <v>0</v>
      </c>
      <c r="AR81" s="2404">
        <f t="shared" si="278"/>
        <v>0</v>
      </c>
      <c r="AS81" s="975">
        <f t="shared" si="278"/>
        <v>0</v>
      </c>
      <c r="AT81" s="962">
        <f t="shared" si="278"/>
        <v>0</v>
      </c>
      <c r="AU81" s="962">
        <f t="shared" si="278"/>
        <v>0</v>
      </c>
      <c r="AV81" s="184"/>
      <c r="AW81" s="974" t="s">
        <v>181</v>
      </c>
      <c r="AX81" s="2402">
        <f t="shared" ref="AX81:BW81" si="279">SUM(AX76:AX80)</f>
        <v>0</v>
      </c>
      <c r="AY81" s="2404">
        <f t="shared" si="279"/>
        <v>0</v>
      </c>
      <c r="AZ81" s="2404">
        <f t="shared" si="279"/>
        <v>0</v>
      </c>
      <c r="BA81" s="2404">
        <f t="shared" si="279"/>
        <v>0</v>
      </c>
      <c r="BB81" s="2404">
        <f t="shared" si="279"/>
        <v>0</v>
      </c>
      <c r="BC81" s="2404">
        <f t="shared" si="279"/>
        <v>0</v>
      </c>
      <c r="BD81" s="973">
        <f t="shared" si="279"/>
        <v>0</v>
      </c>
      <c r="BE81" s="2402">
        <f t="shared" si="279"/>
        <v>0</v>
      </c>
      <c r="BF81" s="2404">
        <f t="shared" si="279"/>
        <v>0</v>
      </c>
      <c r="BG81" s="2404">
        <f t="shared" si="279"/>
        <v>0</v>
      </c>
      <c r="BH81" s="2404">
        <f t="shared" si="279"/>
        <v>0</v>
      </c>
      <c r="BI81" s="973">
        <f t="shared" si="279"/>
        <v>0</v>
      </c>
      <c r="BJ81" s="2402">
        <f t="shared" si="279"/>
        <v>0</v>
      </c>
      <c r="BK81" s="2404">
        <f t="shared" si="279"/>
        <v>0</v>
      </c>
      <c r="BL81" s="973">
        <f t="shared" si="279"/>
        <v>0</v>
      </c>
      <c r="BM81" s="970">
        <f t="shared" si="279"/>
        <v>0</v>
      </c>
      <c r="BN81" s="962">
        <f t="shared" si="279"/>
        <v>0</v>
      </c>
      <c r="BO81" s="2402">
        <f t="shared" si="279"/>
        <v>0</v>
      </c>
      <c r="BP81" s="2404">
        <f t="shared" si="279"/>
        <v>0</v>
      </c>
      <c r="BQ81" s="2404">
        <f t="shared" si="279"/>
        <v>0</v>
      </c>
      <c r="BR81" s="2404">
        <f t="shared" si="279"/>
        <v>0</v>
      </c>
      <c r="BS81" s="973">
        <f t="shared" si="279"/>
        <v>0</v>
      </c>
      <c r="BT81" s="2402">
        <f t="shared" si="279"/>
        <v>0</v>
      </c>
      <c r="BU81" s="2404">
        <f t="shared" si="279"/>
        <v>0</v>
      </c>
      <c r="BV81" s="973">
        <f t="shared" si="279"/>
        <v>0</v>
      </c>
      <c r="BW81" s="970">
        <f t="shared" si="279"/>
        <v>0</v>
      </c>
      <c r="BX81" s="962">
        <f t="shared" si="241"/>
        <v>0</v>
      </c>
      <c r="BY81" s="2402">
        <f>SUM(BY76:BY80)</f>
        <v>0</v>
      </c>
      <c r="BZ81" s="973">
        <f>SUM(BZ76:BZ80)</f>
        <v>0</v>
      </c>
      <c r="CA81" s="964">
        <f>SUM(CA76:CA80)</f>
        <v>0</v>
      </c>
      <c r="CC81" s="971" t="s">
        <v>106</v>
      </c>
      <c r="CD81" s="2402">
        <f t="shared" ref="CD81:CV81" si="280">SUM(CD76:CD80)</f>
        <v>0</v>
      </c>
      <c r="CE81" s="2404">
        <f t="shared" si="280"/>
        <v>0</v>
      </c>
      <c r="CF81" s="975">
        <f t="shared" si="280"/>
        <v>0</v>
      </c>
      <c r="CG81" s="962">
        <f t="shared" si="280"/>
        <v>0</v>
      </c>
      <c r="CH81" s="2403">
        <f t="shared" si="280"/>
        <v>0</v>
      </c>
      <c r="CI81" s="2404">
        <f t="shared" si="280"/>
        <v>0</v>
      </c>
      <c r="CJ81" s="975">
        <f t="shared" si="280"/>
        <v>0</v>
      </c>
      <c r="CK81" s="962">
        <f t="shared" si="280"/>
        <v>0</v>
      </c>
      <c r="CL81" s="2403">
        <f t="shared" si="280"/>
        <v>0</v>
      </c>
      <c r="CM81" s="2404">
        <f t="shared" si="280"/>
        <v>0</v>
      </c>
      <c r="CN81" s="975">
        <f t="shared" si="280"/>
        <v>0</v>
      </c>
      <c r="CO81" s="962">
        <f t="shared" si="280"/>
        <v>0</v>
      </c>
      <c r="CP81" s="2403">
        <f t="shared" si="280"/>
        <v>0</v>
      </c>
      <c r="CQ81" s="975">
        <f t="shared" si="280"/>
        <v>0</v>
      </c>
      <c r="CR81" s="962">
        <f t="shared" si="280"/>
        <v>0</v>
      </c>
      <c r="CS81" s="2403">
        <f t="shared" si="280"/>
        <v>0</v>
      </c>
      <c r="CT81" s="2404">
        <f t="shared" si="280"/>
        <v>0</v>
      </c>
      <c r="CU81" s="975">
        <f t="shared" si="280"/>
        <v>0</v>
      </c>
      <c r="CV81" s="962">
        <f t="shared" si="280"/>
        <v>0</v>
      </c>
      <c r="CW81" s="184"/>
      <c r="CX81" s="2402">
        <f t="shared" ref="CX81:DE81" si="281">SUM(CX76:CX80)</f>
        <v>0</v>
      </c>
      <c r="CY81" s="2404">
        <f t="shared" si="281"/>
        <v>0</v>
      </c>
      <c r="CZ81" s="975">
        <f t="shared" si="281"/>
        <v>0</v>
      </c>
      <c r="DA81" s="962">
        <f t="shared" si="281"/>
        <v>0</v>
      </c>
      <c r="DB81" s="2403">
        <f t="shared" si="281"/>
        <v>0</v>
      </c>
      <c r="DC81" s="2404">
        <f t="shared" si="281"/>
        <v>0</v>
      </c>
      <c r="DD81" s="975">
        <f t="shared" si="281"/>
        <v>0</v>
      </c>
      <c r="DE81" s="962">
        <f t="shared" si="281"/>
        <v>0</v>
      </c>
      <c r="DF81" s="184"/>
      <c r="DG81" s="962">
        <f t="shared" si="250"/>
        <v>0</v>
      </c>
      <c r="DH81" s="184"/>
      <c r="DI81" s="972">
        <f>SUM(DI76:DI80)</f>
        <v>0</v>
      </c>
      <c r="DJ81" s="962">
        <f>SUM(DJ76:DJ80)</f>
        <v>0</v>
      </c>
      <c r="DK81" s="964">
        <f>SUM(DK76:DK80)</f>
        <v>0</v>
      </c>
      <c r="DM81" s="962">
        <f>SUM(DM76:DM80)</f>
        <v>0</v>
      </c>
      <c r="DO81" s="960" t="str">
        <f t="shared" si="216"/>
        <v>True</v>
      </c>
      <c r="DP81" s="4075" t="str">
        <f>IF($U81=0,"Blanc","")</f>
        <v>Blanc</v>
      </c>
      <c r="DQ81" s="4074" t="str">
        <f t="shared" ref="DQ81:DQ142" si="282">IF(AND(DP81&lt;&gt;"Blanc",DO81="True"),"ok","wrong")</f>
        <v>wrong</v>
      </c>
    </row>
    <row r="82" spans="2:121" ht="39.9" customHeight="1">
      <c r="B82" s="8502"/>
      <c r="C82" s="8504"/>
      <c r="D82" s="8504"/>
      <c r="E82" s="8502" t="s">
        <v>53</v>
      </c>
      <c r="F82" s="8508" t="s">
        <v>1472</v>
      </c>
      <c r="G82" s="251" t="s">
        <v>1213</v>
      </c>
      <c r="H82" s="206"/>
      <c r="I82" s="209"/>
      <c r="J82" s="210"/>
      <c r="K82" s="208"/>
      <c r="L82" s="208"/>
      <c r="M82" s="207"/>
      <c r="N82" s="206"/>
      <c r="O82" s="209"/>
      <c r="P82" s="210"/>
      <c r="Q82" s="207"/>
      <c r="R82" s="206"/>
      <c r="S82" s="209"/>
      <c r="T82" s="2393"/>
      <c r="U82" s="2446">
        <f t="shared" ref="U82:U86" si="283">SUM(H82:P82,S82:T82)-R82</f>
        <v>0</v>
      </c>
      <c r="V82" s="206"/>
      <c r="W82" s="209"/>
      <c r="X82" s="955"/>
      <c r="Y82" s="208"/>
      <c r="Z82" s="207"/>
      <c r="AA82" s="2448">
        <f t="shared" ref="AA82:AA86" si="284">SUM(X82:Z82)</f>
        <v>0</v>
      </c>
      <c r="AB82" s="212"/>
      <c r="AC82" s="210"/>
      <c r="AD82" s="208"/>
      <c r="AE82" s="208"/>
      <c r="AF82" s="208"/>
      <c r="AG82" s="207"/>
      <c r="AH82" s="2448">
        <f t="shared" ref="AH82:AH86" si="285">SUM(AC82:AG82)</f>
        <v>0</v>
      </c>
      <c r="AI82" s="210"/>
      <c r="AJ82" s="208"/>
      <c r="AK82" s="207"/>
      <c r="AL82" s="2449">
        <f t="shared" ref="AL82:AL86" si="286">SUM(AI82:AK82)</f>
        <v>0</v>
      </c>
      <c r="AM82" s="211"/>
      <c r="AN82" s="2451">
        <f t="shared" ref="AN82:AN86" si="287">AM82+AL82+AH82+AB82+AA82</f>
        <v>0</v>
      </c>
      <c r="AO82" s="210"/>
      <c r="AP82" s="208"/>
      <c r="AQ82" s="208"/>
      <c r="AR82" s="208"/>
      <c r="AS82" s="207"/>
      <c r="AT82" s="2453">
        <f>SUM(AO82:AS82)</f>
        <v>0</v>
      </c>
      <c r="AU82" s="213"/>
      <c r="AV82" s="184"/>
      <c r="AW82" s="251" t="s">
        <v>1213</v>
      </c>
      <c r="AX82" s="206"/>
      <c r="AY82" s="208"/>
      <c r="AZ82" s="208"/>
      <c r="BA82" s="208"/>
      <c r="BB82" s="208"/>
      <c r="BC82" s="208"/>
      <c r="BD82" s="209"/>
      <c r="BE82" s="206"/>
      <c r="BF82" s="208"/>
      <c r="BG82" s="208"/>
      <c r="BH82" s="208"/>
      <c r="BI82" s="209"/>
      <c r="BJ82" s="206"/>
      <c r="BK82" s="208"/>
      <c r="BL82" s="209"/>
      <c r="BM82" s="954"/>
      <c r="BN82" s="211"/>
      <c r="BO82" s="206"/>
      <c r="BP82" s="208"/>
      <c r="BQ82" s="208"/>
      <c r="BR82" s="208"/>
      <c r="BS82" s="209"/>
      <c r="BT82" s="206"/>
      <c r="BU82" s="208"/>
      <c r="BV82" s="209"/>
      <c r="BW82" s="954"/>
      <c r="BX82" s="2454">
        <f t="shared" si="241"/>
        <v>0</v>
      </c>
      <c r="BY82" s="206"/>
      <c r="BZ82" s="209"/>
      <c r="CA82" s="956"/>
      <c r="CC82" s="251" t="s">
        <v>1213</v>
      </c>
      <c r="CD82" s="206"/>
      <c r="CE82" s="208"/>
      <c r="CF82" s="207"/>
      <c r="CG82" s="2454">
        <f t="shared" ref="CG82:CG86" si="288">SUM(CD82:CF82)</f>
        <v>0</v>
      </c>
      <c r="CH82" s="210"/>
      <c r="CI82" s="208"/>
      <c r="CJ82" s="207"/>
      <c r="CK82" s="2454">
        <f t="shared" ref="CK82:CK86" si="289">SUM(CH82:CJ82)</f>
        <v>0</v>
      </c>
      <c r="CL82" s="210"/>
      <c r="CM82" s="208"/>
      <c r="CN82" s="207"/>
      <c r="CO82" s="2454">
        <f t="shared" ref="CO82:CO86" si="290">SUM(CL82:CN82)</f>
        <v>0</v>
      </c>
      <c r="CP82" s="210"/>
      <c r="CQ82" s="207"/>
      <c r="CR82" s="2454">
        <f t="shared" ref="CR82:CR86" si="291">SUM(CP82:CQ82)</f>
        <v>0</v>
      </c>
      <c r="CS82" s="2434">
        <f t="shared" ref="CS82:CU86" si="292">CX82+DB82</f>
        <v>0</v>
      </c>
      <c r="CT82" s="2432">
        <f t="shared" si="292"/>
        <v>0</v>
      </c>
      <c r="CU82" s="2433">
        <f t="shared" si="292"/>
        <v>0</v>
      </c>
      <c r="CV82" s="2454">
        <f t="shared" ref="CV82:CV86" si="293">SUM(CS82:CU82)</f>
        <v>0</v>
      </c>
      <c r="CW82" s="184"/>
      <c r="CX82" s="206"/>
      <c r="CY82" s="208"/>
      <c r="CZ82" s="207"/>
      <c r="DA82" s="2460">
        <f t="shared" ref="DA82:DA86" si="294">SUM(CX82:CZ82)</f>
        <v>0</v>
      </c>
      <c r="DB82" s="210"/>
      <c r="DC82" s="208"/>
      <c r="DD82" s="207"/>
      <c r="DE82" s="2460">
        <f t="shared" ref="DE82:DE86" si="295">SUM(DB82:DD82)</f>
        <v>0</v>
      </c>
      <c r="DF82" s="184"/>
      <c r="DG82" s="2454">
        <f t="shared" si="250"/>
        <v>0</v>
      </c>
      <c r="DH82" s="184"/>
      <c r="DI82" s="2394">
        <f t="shared" ref="DI82:DJ86" si="296">CD82+CH82+CL82+CP82+CS82</f>
        <v>0</v>
      </c>
      <c r="DJ82" s="2395">
        <f t="shared" si="296"/>
        <v>0</v>
      </c>
      <c r="DK82" s="2396">
        <f t="shared" ref="DK82:DK86" si="297">CF82+CJ82+CN82+CU82</f>
        <v>0</v>
      </c>
      <c r="DM82" s="2395">
        <f t="shared" ref="DM82:DM86" si="298">SUM(DI82:DK82)</f>
        <v>0</v>
      </c>
      <c r="DO82" s="2462" t="str">
        <f t="shared" si="216"/>
        <v>True</v>
      </c>
      <c r="DP82" s="4073"/>
    </row>
    <row r="83" spans="2:121" ht="39.9" customHeight="1">
      <c r="B83" s="8502"/>
      <c r="C83" s="8504"/>
      <c r="D83" s="8504"/>
      <c r="E83" s="8502"/>
      <c r="F83" s="8508"/>
      <c r="G83" s="251" t="s">
        <v>666</v>
      </c>
      <c r="H83" s="206"/>
      <c r="I83" s="209"/>
      <c r="J83" s="210"/>
      <c r="K83" s="208"/>
      <c r="L83" s="208"/>
      <c r="M83" s="207"/>
      <c r="N83" s="206"/>
      <c r="O83" s="209"/>
      <c r="P83" s="210"/>
      <c r="Q83" s="207"/>
      <c r="R83" s="206"/>
      <c r="S83" s="209"/>
      <c r="T83" s="2393"/>
      <c r="U83" s="2446">
        <f t="shared" si="283"/>
        <v>0</v>
      </c>
      <c r="V83" s="206"/>
      <c r="W83" s="209"/>
      <c r="X83" s="955"/>
      <c r="Y83" s="208"/>
      <c r="Z83" s="207"/>
      <c r="AA83" s="2448">
        <f t="shared" si="284"/>
        <v>0</v>
      </c>
      <c r="AB83" s="212"/>
      <c r="AC83" s="210"/>
      <c r="AD83" s="208"/>
      <c r="AE83" s="208"/>
      <c r="AF83" s="208"/>
      <c r="AG83" s="207"/>
      <c r="AH83" s="2448">
        <f t="shared" si="285"/>
        <v>0</v>
      </c>
      <c r="AI83" s="210"/>
      <c r="AJ83" s="208"/>
      <c r="AK83" s="207"/>
      <c r="AL83" s="2449">
        <f t="shared" si="286"/>
        <v>0</v>
      </c>
      <c r="AM83" s="211"/>
      <c r="AN83" s="2451">
        <f t="shared" si="287"/>
        <v>0</v>
      </c>
      <c r="AO83" s="210"/>
      <c r="AP83" s="208"/>
      <c r="AQ83" s="208"/>
      <c r="AR83" s="208"/>
      <c r="AS83" s="207"/>
      <c r="AT83" s="2453">
        <f t="shared" ref="AT83:AT86" si="299">SUM(AO83:AS83)</f>
        <v>0</v>
      </c>
      <c r="AU83" s="213"/>
      <c r="AV83" s="184"/>
      <c r="AW83" s="251" t="s">
        <v>666</v>
      </c>
      <c r="AX83" s="206"/>
      <c r="AY83" s="208"/>
      <c r="AZ83" s="208"/>
      <c r="BA83" s="208"/>
      <c r="BB83" s="208"/>
      <c r="BC83" s="208"/>
      <c r="BD83" s="209"/>
      <c r="BE83" s="206"/>
      <c r="BF83" s="208"/>
      <c r="BG83" s="208"/>
      <c r="BH83" s="208"/>
      <c r="BI83" s="209"/>
      <c r="BJ83" s="206"/>
      <c r="BK83" s="208"/>
      <c r="BL83" s="209"/>
      <c r="BM83" s="954"/>
      <c r="BN83" s="211"/>
      <c r="BO83" s="206"/>
      <c r="BP83" s="208"/>
      <c r="BQ83" s="208"/>
      <c r="BR83" s="208"/>
      <c r="BS83" s="209"/>
      <c r="BT83" s="206"/>
      <c r="BU83" s="208"/>
      <c r="BV83" s="209"/>
      <c r="BW83" s="954"/>
      <c r="BX83" s="2454">
        <f t="shared" si="241"/>
        <v>0</v>
      </c>
      <c r="BY83" s="206"/>
      <c r="BZ83" s="209"/>
      <c r="CA83" s="956"/>
      <c r="CC83" s="251" t="s">
        <v>666</v>
      </c>
      <c r="CD83" s="206"/>
      <c r="CE83" s="208"/>
      <c r="CF83" s="207"/>
      <c r="CG83" s="2454">
        <f t="shared" si="288"/>
        <v>0</v>
      </c>
      <c r="CH83" s="210"/>
      <c r="CI83" s="208"/>
      <c r="CJ83" s="207"/>
      <c r="CK83" s="2454">
        <f t="shared" si="289"/>
        <v>0</v>
      </c>
      <c r="CL83" s="210"/>
      <c r="CM83" s="208"/>
      <c r="CN83" s="207"/>
      <c r="CO83" s="2454">
        <f t="shared" si="290"/>
        <v>0</v>
      </c>
      <c r="CP83" s="210"/>
      <c r="CQ83" s="207"/>
      <c r="CR83" s="2454">
        <f t="shared" si="291"/>
        <v>0</v>
      </c>
      <c r="CS83" s="2434">
        <f t="shared" si="292"/>
        <v>0</v>
      </c>
      <c r="CT83" s="2432">
        <f t="shared" si="292"/>
        <v>0</v>
      </c>
      <c r="CU83" s="2433">
        <f t="shared" si="292"/>
        <v>0</v>
      </c>
      <c r="CV83" s="2454">
        <f t="shared" si="293"/>
        <v>0</v>
      </c>
      <c r="CW83" s="184"/>
      <c r="CX83" s="206"/>
      <c r="CY83" s="208"/>
      <c r="CZ83" s="207"/>
      <c r="DA83" s="2460">
        <f t="shared" si="294"/>
        <v>0</v>
      </c>
      <c r="DB83" s="210"/>
      <c r="DC83" s="208"/>
      <c r="DD83" s="207"/>
      <c r="DE83" s="2460">
        <f t="shared" si="295"/>
        <v>0</v>
      </c>
      <c r="DF83" s="184"/>
      <c r="DG83" s="2454">
        <f t="shared" si="250"/>
        <v>0</v>
      </c>
      <c r="DH83" s="184"/>
      <c r="DI83" s="2394">
        <f t="shared" si="296"/>
        <v>0</v>
      </c>
      <c r="DJ83" s="2395">
        <f t="shared" si="296"/>
        <v>0</v>
      </c>
      <c r="DK83" s="2396">
        <f t="shared" si="297"/>
        <v>0</v>
      </c>
      <c r="DM83" s="2395">
        <f t="shared" si="298"/>
        <v>0</v>
      </c>
      <c r="DO83" s="2462" t="str">
        <f t="shared" si="216"/>
        <v>True</v>
      </c>
      <c r="DP83" s="4073"/>
    </row>
    <row r="84" spans="2:121" ht="39.9" customHeight="1">
      <c r="B84" s="8502"/>
      <c r="C84" s="8504"/>
      <c r="D84" s="8504"/>
      <c r="E84" s="8502"/>
      <c r="F84" s="8508"/>
      <c r="G84" s="251" t="s">
        <v>667</v>
      </c>
      <c r="H84" s="206"/>
      <c r="I84" s="209"/>
      <c r="J84" s="210"/>
      <c r="K84" s="208"/>
      <c r="L84" s="208"/>
      <c r="M84" s="207"/>
      <c r="N84" s="206"/>
      <c r="O84" s="209"/>
      <c r="P84" s="210"/>
      <c r="Q84" s="207"/>
      <c r="R84" s="206"/>
      <c r="S84" s="209"/>
      <c r="T84" s="2393"/>
      <c r="U84" s="2446">
        <f t="shared" si="283"/>
        <v>0</v>
      </c>
      <c r="V84" s="206"/>
      <c r="W84" s="209"/>
      <c r="X84" s="955"/>
      <c r="Y84" s="208"/>
      <c r="Z84" s="207"/>
      <c r="AA84" s="2448">
        <f t="shared" si="284"/>
        <v>0</v>
      </c>
      <c r="AB84" s="212"/>
      <c r="AC84" s="210"/>
      <c r="AD84" s="208"/>
      <c r="AE84" s="208"/>
      <c r="AF84" s="208"/>
      <c r="AG84" s="207"/>
      <c r="AH84" s="2448">
        <f t="shared" si="285"/>
        <v>0</v>
      </c>
      <c r="AI84" s="210"/>
      <c r="AJ84" s="208"/>
      <c r="AK84" s="207"/>
      <c r="AL84" s="2449">
        <f t="shared" si="286"/>
        <v>0</v>
      </c>
      <c r="AM84" s="211"/>
      <c r="AN84" s="2451">
        <f t="shared" si="287"/>
        <v>0</v>
      </c>
      <c r="AO84" s="210"/>
      <c r="AP84" s="208"/>
      <c r="AQ84" s="208"/>
      <c r="AR84" s="208"/>
      <c r="AS84" s="207"/>
      <c r="AT84" s="2453">
        <f t="shared" si="299"/>
        <v>0</v>
      </c>
      <c r="AU84" s="213"/>
      <c r="AV84" s="184"/>
      <c r="AW84" s="251" t="s">
        <v>667</v>
      </c>
      <c r="AX84" s="206"/>
      <c r="AY84" s="208"/>
      <c r="AZ84" s="208"/>
      <c r="BA84" s="208"/>
      <c r="BB84" s="208"/>
      <c r="BC84" s="208"/>
      <c r="BD84" s="209"/>
      <c r="BE84" s="206"/>
      <c r="BF84" s="208"/>
      <c r="BG84" s="208"/>
      <c r="BH84" s="208"/>
      <c r="BI84" s="209"/>
      <c r="BJ84" s="206"/>
      <c r="BK84" s="208"/>
      <c r="BL84" s="209"/>
      <c r="BM84" s="954"/>
      <c r="BN84" s="211"/>
      <c r="BO84" s="206"/>
      <c r="BP84" s="208"/>
      <c r="BQ84" s="208"/>
      <c r="BR84" s="208"/>
      <c r="BS84" s="209"/>
      <c r="BT84" s="206"/>
      <c r="BU84" s="208"/>
      <c r="BV84" s="209"/>
      <c r="BW84" s="954"/>
      <c r="BX84" s="2454">
        <f t="shared" si="241"/>
        <v>0</v>
      </c>
      <c r="BY84" s="206"/>
      <c r="BZ84" s="209"/>
      <c r="CA84" s="956"/>
      <c r="CC84" s="251" t="s">
        <v>667</v>
      </c>
      <c r="CD84" s="206"/>
      <c r="CE84" s="208"/>
      <c r="CF84" s="207"/>
      <c r="CG84" s="2454">
        <f t="shared" si="288"/>
        <v>0</v>
      </c>
      <c r="CH84" s="210"/>
      <c r="CI84" s="208"/>
      <c r="CJ84" s="207"/>
      <c r="CK84" s="2454">
        <f t="shared" si="289"/>
        <v>0</v>
      </c>
      <c r="CL84" s="210"/>
      <c r="CM84" s="208"/>
      <c r="CN84" s="207"/>
      <c r="CO84" s="2454">
        <f t="shared" si="290"/>
        <v>0</v>
      </c>
      <c r="CP84" s="210"/>
      <c r="CQ84" s="207"/>
      <c r="CR84" s="2454">
        <f t="shared" si="291"/>
        <v>0</v>
      </c>
      <c r="CS84" s="2434">
        <f t="shared" si="292"/>
        <v>0</v>
      </c>
      <c r="CT84" s="2432">
        <f t="shared" si="292"/>
        <v>0</v>
      </c>
      <c r="CU84" s="2433">
        <f t="shared" si="292"/>
        <v>0</v>
      </c>
      <c r="CV84" s="2454">
        <f t="shared" si="293"/>
        <v>0</v>
      </c>
      <c r="CW84" s="184"/>
      <c r="CX84" s="206"/>
      <c r="CY84" s="208"/>
      <c r="CZ84" s="207"/>
      <c r="DA84" s="2460">
        <f t="shared" si="294"/>
        <v>0</v>
      </c>
      <c r="DB84" s="210"/>
      <c r="DC84" s="208"/>
      <c r="DD84" s="207"/>
      <c r="DE84" s="2460">
        <f t="shared" si="295"/>
        <v>0</v>
      </c>
      <c r="DF84" s="184"/>
      <c r="DG84" s="2454">
        <f t="shared" si="250"/>
        <v>0</v>
      </c>
      <c r="DH84" s="184"/>
      <c r="DI84" s="2394">
        <f t="shared" si="296"/>
        <v>0</v>
      </c>
      <c r="DJ84" s="2395">
        <f t="shared" si="296"/>
        <v>0</v>
      </c>
      <c r="DK84" s="2396">
        <f t="shared" si="297"/>
        <v>0</v>
      </c>
      <c r="DM84" s="2395">
        <f t="shared" si="298"/>
        <v>0</v>
      </c>
      <c r="DO84" s="2462" t="str">
        <f t="shared" si="216"/>
        <v>True</v>
      </c>
      <c r="DP84" s="4073"/>
    </row>
    <row r="85" spans="2:121" ht="39.9" customHeight="1">
      <c r="B85" s="8502"/>
      <c r="C85" s="8504"/>
      <c r="D85" s="8504"/>
      <c r="E85" s="8502"/>
      <c r="F85" s="8508"/>
      <c r="G85" s="251" t="s">
        <v>668</v>
      </c>
      <c r="H85" s="206"/>
      <c r="I85" s="209"/>
      <c r="J85" s="210"/>
      <c r="K85" s="208"/>
      <c r="L85" s="208"/>
      <c r="M85" s="207"/>
      <c r="N85" s="206"/>
      <c r="O85" s="209"/>
      <c r="P85" s="210"/>
      <c r="Q85" s="207"/>
      <c r="R85" s="206"/>
      <c r="S85" s="209"/>
      <c r="T85" s="954"/>
      <c r="U85" s="2446">
        <f t="shared" si="283"/>
        <v>0</v>
      </c>
      <c r="V85" s="206"/>
      <c r="W85" s="209"/>
      <c r="X85" s="955"/>
      <c r="Y85" s="208"/>
      <c r="Z85" s="207"/>
      <c r="AA85" s="2448">
        <f t="shared" si="284"/>
        <v>0</v>
      </c>
      <c r="AB85" s="212"/>
      <c r="AC85" s="210"/>
      <c r="AD85" s="208"/>
      <c r="AE85" s="208"/>
      <c r="AF85" s="208"/>
      <c r="AG85" s="207"/>
      <c r="AH85" s="2448">
        <f t="shared" si="285"/>
        <v>0</v>
      </c>
      <c r="AI85" s="210"/>
      <c r="AJ85" s="208"/>
      <c r="AK85" s="207"/>
      <c r="AL85" s="2449">
        <f t="shared" si="286"/>
        <v>0</v>
      </c>
      <c r="AM85" s="211"/>
      <c r="AN85" s="2451">
        <f t="shared" si="287"/>
        <v>0</v>
      </c>
      <c r="AO85" s="210"/>
      <c r="AP85" s="208"/>
      <c r="AQ85" s="208"/>
      <c r="AR85" s="208"/>
      <c r="AS85" s="207"/>
      <c r="AT85" s="2453">
        <f t="shared" si="299"/>
        <v>0</v>
      </c>
      <c r="AU85" s="213"/>
      <c r="AV85" s="184"/>
      <c r="AW85" s="251" t="s">
        <v>668</v>
      </c>
      <c r="AX85" s="206"/>
      <c r="AY85" s="208"/>
      <c r="AZ85" s="208"/>
      <c r="BA85" s="208"/>
      <c r="BB85" s="208"/>
      <c r="BC85" s="208"/>
      <c r="BD85" s="209"/>
      <c r="BE85" s="206"/>
      <c r="BF85" s="208"/>
      <c r="BG85" s="208"/>
      <c r="BH85" s="208"/>
      <c r="BI85" s="209"/>
      <c r="BJ85" s="206"/>
      <c r="BK85" s="208"/>
      <c r="BL85" s="209"/>
      <c r="BM85" s="954"/>
      <c r="BN85" s="211"/>
      <c r="BO85" s="206"/>
      <c r="BP85" s="208"/>
      <c r="BQ85" s="208"/>
      <c r="BR85" s="208"/>
      <c r="BS85" s="209"/>
      <c r="BT85" s="206"/>
      <c r="BU85" s="208"/>
      <c r="BV85" s="209"/>
      <c r="BW85" s="954"/>
      <c r="BX85" s="2454">
        <f t="shared" si="241"/>
        <v>0</v>
      </c>
      <c r="BY85" s="206"/>
      <c r="BZ85" s="209"/>
      <c r="CA85" s="956"/>
      <c r="CC85" s="251" t="s">
        <v>668</v>
      </c>
      <c r="CD85" s="206"/>
      <c r="CE85" s="208"/>
      <c r="CF85" s="207"/>
      <c r="CG85" s="2454">
        <f t="shared" si="288"/>
        <v>0</v>
      </c>
      <c r="CH85" s="210"/>
      <c r="CI85" s="208"/>
      <c r="CJ85" s="207"/>
      <c r="CK85" s="2454">
        <f t="shared" si="289"/>
        <v>0</v>
      </c>
      <c r="CL85" s="210"/>
      <c r="CM85" s="208"/>
      <c r="CN85" s="207"/>
      <c r="CO85" s="2454">
        <f t="shared" si="290"/>
        <v>0</v>
      </c>
      <c r="CP85" s="210"/>
      <c r="CQ85" s="207"/>
      <c r="CR85" s="2454">
        <f t="shared" si="291"/>
        <v>0</v>
      </c>
      <c r="CS85" s="2434">
        <f t="shared" si="292"/>
        <v>0</v>
      </c>
      <c r="CT85" s="2432">
        <f t="shared" si="292"/>
        <v>0</v>
      </c>
      <c r="CU85" s="2433">
        <f t="shared" si="292"/>
        <v>0</v>
      </c>
      <c r="CV85" s="2454">
        <f t="shared" si="293"/>
        <v>0</v>
      </c>
      <c r="CW85" s="184"/>
      <c r="CX85" s="206"/>
      <c r="CY85" s="208"/>
      <c r="CZ85" s="207"/>
      <c r="DA85" s="2460">
        <f t="shared" si="294"/>
        <v>0</v>
      </c>
      <c r="DB85" s="210"/>
      <c r="DC85" s="208"/>
      <c r="DD85" s="207"/>
      <c r="DE85" s="2460">
        <f t="shared" si="295"/>
        <v>0</v>
      </c>
      <c r="DF85" s="184"/>
      <c r="DG85" s="2454">
        <f t="shared" si="250"/>
        <v>0</v>
      </c>
      <c r="DH85" s="184"/>
      <c r="DI85" s="2394">
        <f t="shared" si="296"/>
        <v>0</v>
      </c>
      <c r="DJ85" s="2395">
        <f t="shared" si="296"/>
        <v>0</v>
      </c>
      <c r="DK85" s="2396">
        <f t="shared" si="297"/>
        <v>0</v>
      </c>
      <c r="DM85" s="2395">
        <f t="shared" si="298"/>
        <v>0</v>
      </c>
      <c r="DO85" s="2462" t="str">
        <f t="shared" si="216"/>
        <v>True</v>
      </c>
      <c r="DP85" s="4073"/>
    </row>
    <row r="86" spans="2:121" ht="39.9" customHeight="1" thickBot="1">
      <c r="B86" s="8502"/>
      <c r="C86" s="8504"/>
      <c r="D86" s="8504"/>
      <c r="E86" s="8502"/>
      <c r="F86" s="8508"/>
      <c r="G86" s="252" t="s">
        <v>1214</v>
      </c>
      <c r="H86" s="214"/>
      <c r="I86" s="217"/>
      <c r="J86" s="218"/>
      <c r="K86" s="216"/>
      <c r="L86" s="216"/>
      <c r="M86" s="215"/>
      <c r="N86" s="214"/>
      <c r="O86" s="217"/>
      <c r="P86" s="218"/>
      <c r="Q86" s="215"/>
      <c r="R86" s="214"/>
      <c r="S86" s="217"/>
      <c r="T86" s="957"/>
      <c r="U86" s="2446">
        <f t="shared" si="283"/>
        <v>0</v>
      </c>
      <c r="V86" s="214"/>
      <c r="W86" s="217"/>
      <c r="X86" s="958"/>
      <c r="Y86" s="216"/>
      <c r="Z86" s="215"/>
      <c r="AA86" s="2448">
        <f t="shared" si="284"/>
        <v>0</v>
      </c>
      <c r="AB86" s="220"/>
      <c r="AC86" s="218"/>
      <c r="AD86" s="216"/>
      <c r="AE86" s="216"/>
      <c r="AF86" s="216"/>
      <c r="AG86" s="215"/>
      <c r="AH86" s="2448">
        <f t="shared" si="285"/>
        <v>0</v>
      </c>
      <c r="AI86" s="218"/>
      <c r="AJ86" s="216"/>
      <c r="AK86" s="215"/>
      <c r="AL86" s="2450">
        <f t="shared" si="286"/>
        <v>0</v>
      </c>
      <c r="AM86" s="219"/>
      <c r="AN86" s="2452">
        <f t="shared" si="287"/>
        <v>0</v>
      </c>
      <c r="AO86" s="218"/>
      <c r="AP86" s="216"/>
      <c r="AQ86" s="216"/>
      <c r="AR86" s="216"/>
      <c r="AS86" s="215"/>
      <c r="AT86" s="2448">
        <f t="shared" si="299"/>
        <v>0</v>
      </c>
      <c r="AU86" s="221"/>
      <c r="AV86" s="184"/>
      <c r="AW86" s="252" t="s">
        <v>1214</v>
      </c>
      <c r="AX86" s="214"/>
      <c r="AY86" s="216"/>
      <c r="AZ86" s="216"/>
      <c r="BA86" s="216"/>
      <c r="BB86" s="216"/>
      <c r="BC86" s="216"/>
      <c r="BD86" s="217"/>
      <c r="BE86" s="214"/>
      <c r="BF86" s="216"/>
      <c r="BG86" s="216"/>
      <c r="BH86" s="216"/>
      <c r="BI86" s="217"/>
      <c r="BJ86" s="214"/>
      <c r="BK86" s="216"/>
      <c r="BL86" s="217"/>
      <c r="BM86" s="957"/>
      <c r="BN86" s="219"/>
      <c r="BO86" s="214"/>
      <c r="BP86" s="216"/>
      <c r="BQ86" s="216"/>
      <c r="BR86" s="216"/>
      <c r="BS86" s="217"/>
      <c r="BT86" s="214"/>
      <c r="BU86" s="216"/>
      <c r="BV86" s="217"/>
      <c r="BW86" s="957"/>
      <c r="BX86" s="2455">
        <f t="shared" si="241"/>
        <v>0</v>
      </c>
      <c r="BY86" s="214"/>
      <c r="BZ86" s="217"/>
      <c r="CA86" s="961"/>
      <c r="CC86" s="252" t="s">
        <v>1214</v>
      </c>
      <c r="CD86" s="214"/>
      <c r="CE86" s="216"/>
      <c r="CF86" s="215"/>
      <c r="CG86" s="2455">
        <f t="shared" si="288"/>
        <v>0</v>
      </c>
      <c r="CH86" s="218"/>
      <c r="CI86" s="216"/>
      <c r="CJ86" s="215"/>
      <c r="CK86" s="2455">
        <f t="shared" si="289"/>
        <v>0</v>
      </c>
      <c r="CL86" s="218"/>
      <c r="CM86" s="216"/>
      <c r="CN86" s="215"/>
      <c r="CO86" s="2455">
        <f t="shared" si="290"/>
        <v>0</v>
      </c>
      <c r="CP86" s="218"/>
      <c r="CQ86" s="215"/>
      <c r="CR86" s="2455">
        <f t="shared" si="291"/>
        <v>0</v>
      </c>
      <c r="CS86" s="2456">
        <f t="shared" si="292"/>
        <v>0</v>
      </c>
      <c r="CT86" s="2457">
        <f t="shared" si="292"/>
        <v>0</v>
      </c>
      <c r="CU86" s="2458">
        <f t="shared" si="292"/>
        <v>0</v>
      </c>
      <c r="CV86" s="2455">
        <f t="shared" si="293"/>
        <v>0</v>
      </c>
      <c r="CW86" s="184"/>
      <c r="CX86" s="214"/>
      <c r="CY86" s="216"/>
      <c r="CZ86" s="215"/>
      <c r="DA86" s="2461">
        <f t="shared" si="294"/>
        <v>0</v>
      </c>
      <c r="DB86" s="218"/>
      <c r="DC86" s="216"/>
      <c r="DD86" s="215"/>
      <c r="DE86" s="2461">
        <f t="shared" si="295"/>
        <v>0</v>
      </c>
      <c r="DF86" s="184"/>
      <c r="DG86" s="2455">
        <f t="shared" si="250"/>
        <v>0</v>
      </c>
      <c r="DH86" s="184"/>
      <c r="DI86" s="2397">
        <f t="shared" si="296"/>
        <v>0</v>
      </c>
      <c r="DJ86" s="2398">
        <f t="shared" si="296"/>
        <v>0</v>
      </c>
      <c r="DK86" s="2399">
        <f t="shared" si="297"/>
        <v>0</v>
      </c>
      <c r="DM86" s="2398">
        <f t="shared" si="298"/>
        <v>0</v>
      </c>
      <c r="DO86" s="2463" t="str">
        <f t="shared" si="216"/>
        <v>True</v>
      </c>
      <c r="DP86" s="4073"/>
    </row>
    <row r="87" spans="2:121" ht="39.9" customHeight="1" thickBot="1">
      <c r="B87" s="8503"/>
      <c r="C87" s="8505"/>
      <c r="D87" s="8505"/>
      <c r="E87" s="8503"/>
      <c r="F87" s="8509"/>
      <c r="G87" s="2033" t="s">
        <v>181</v>
      </c>
      <c r="H87" s="2405">
        <f t="shared" ref="H87:P87" si="300">SUM(H82:H86)</f>
        <v>0</v>
      </c>
      <c r="I87" s="2406">
        <f t="shared" si="300"/>
        <v>0</v>
      </c>
      <c r="J87" s="2407">
        <f t="shared" si="300"/>
        <v>0</v>
      </c>
      <c r="K87" s="2408">
        <f t="shared" si="300"/>
        <v>0</v>
      </c>
      <c r="L87" s="2408">
        <f t="shared" si="300"/>
        <v>0</v>
      </c>
      <c r="M87" s="2409">
        <f t="shared" si="300"/>
        <v>0</v>
      </c>
      <c r="N87" s="2405">
        <f t="shared" si="300"/>
        <v>0</v>
      </c>
      <c r="O87" s="2406">
        <f t="shared" si="300"/>
        <v>0</v>
      </c>
      <c r="P87" s="2407">
        <f t="shared" si="300"/>
        <v>0</v>
      </c>
      <c r="Q87" s="2036"/>
      <c r="R87" s="2405">
        <f t="shared" ref="R87:AU87" si="301">SUM(R82:R86)</f>
        <v>0</v>
      </c>
      <c r="S87" s="2406">
        <f t="shared" si="301"/>
        <v>0</v>
      </c>
      <c r="T87" s="2410">
        <f t="shared" si="301"/>
        <v>0</v>
      </c>
      <c r="U87" s="963">
        <f t="shared" si="301"/>
        <v>0</v>
      </c>
      <c r="V87" s="2405">
        <f t="shared" si="301"/>
        <v>0</v>
      </c>
      <c r="W87" s="2406">
        <f t="shared" si="301"/>
        <v>0</v>
      </c>
      <c r="X87" s="2407">
        <f t="shared" si="301"/>
        <v>0</v>
      </c>
      <c r="Y87" s="2408">
        <f t="shared" si="301"/>
        <v>0</v>
      </c>
      <c r="Z87" s="2409">
        <f t="shared" si="301"/>
        <v>0</v>
      </c>
      <c r="AA87" s="963">
        <f t="shared" si="301"/>
        <v>0</v>
      </c>
      <c r="AB87" s="963">
        <f t="shared" si="301"/>
        <v>0</v>
      </c>
      <c r="AC87" s="2407">
        <f t="shared" si="301"/>
        <v>0</v>
      </c>
      <c r="AD87" s="2408">
        <f t="shared" si="301"/>
        <v>0</v>
      </c>
      <c r="AE87" s="2408">
        <f t="shared" si="301"/>
        <v>0</v>
      </c>
      <c r="AF87" s="2408">
        <f t="shared" si="301"/>
        <v>0</v>
      </c>
      <c r="AG87" s="2409">
        <f t="shared" si="301"/>
        <v>0</v>
      </c>
      <c r="AH87" s="963">
        <f t="shared" si="301"/>
        <v>0</v>
      </c>
      <c r="AI87" s="2407">
        <f t="shared" si="301"/>
        <v>0</v>
      </c>
      <c r="AJ87" s="2408">
        <f t="shared" si="301"/>
        <v>0</v>
      </c>
      <c r="AK87" s="2409">
        <f t="shared" si="301"/>
        <v>0</v>
      </c>
      <c r="AL87" s="2400">
        <f t="shared" si="301"/>
        <v>0</v>
      </c>
      <c r="AM87" s="963">
        <f t="shared" si="301"/>
        <v>0</v>
      </c>
      <c r="AN87" s="2401">
        <f t="shared" si="301"/>
        <v>0</v>
      </c>
      <c r="AO87" s="2407">
        <f t="shared" si="301"/>
        <v>0</v>
      </c>
      <c r="AP87" s="2408">
        <f t="shared" si="301"/>
        <v>0</v>
      </c>
      <c r="AQ87" s="2408">
        <f t="shared" si="301"/>
        <v>0</v>
      </c>
      <c r="AR87" s="2408">
        <f t="shared" si="301"/>
        <v>0</v>
      </c>
      <c r="AS87" s="2409">
        <f t="shared" si="301"/>
        <v>0</v>
      </c>
      <c r="AT87" s="963">
        <f t="shared" si="301"/>
        <v>0</v>
      </c>
      <c r="AU87" s="963">
        <f t="shared" si="301"/>
        <v>0</v>
      </c>
      <c r="AV87" s="184"/>
      <c r="AW87" s="2037" t="s">
        <v>181</v>
      </c>
      <c r="AX87" s="2405">
        <f t="shared" ref="AX87:BW87" si="302">SUM(AX82:AX86)</f>
        <v>0</v>
      </c>
      <c r="AY87" s="2408">
        <f t="shared" si="302"/>
        <v>0</v>
      </c>
      <c r="AZ87" s="2408">
        <f t="shared" si="302"/>
        <v>0</v>
      </c>
      <c r="BA87" s="2408">
        <f t="shared" si="302"/>
        <v>0</v>
      </c>
      <c r="BB87" s="2408">
        <f t="shared" si="302"/>
        <v>0</v>
      </c>
      <c r="BC87" s="2408">
        <f t="shared" si="302"/>
        <v>0</v>
      </c>
      <c r="BD87" s="2406">
        <f t="shared" si="302"/>
        <v>0</v>
      </c>
      <c r="BE87" s="2405">
        <f t="shared" si="302"/>
        <v>0</v>
      </c>
      <c r="BF87" s="2408">
        <f t="shared" si="302"/>
        <v>0</v>
      </c>
      <c r="BG87" s="2408">
        <f t="shared" si="302"/>
        <v>0</v>
      </c>
      <c r="BH87" s="2408">
        <f t="shared" si="302"/>
        <v>0</v>
      </c>
      <c r="BI87" s="2406">
        <f t="shared" si="302"/>
        <v>0</v>
      </c>
      <c r="BJ87" s="2405">
        <f t="shared" si="302"/>
        <v>0</v>
      </c>
      <c r="BK87" s="2408">
        <f t="shared" si="302"/>
        <v>0</v>
      </c>
      <c r="BL87" s="2406">
        <f t="shared" si="302"/>
        <v>0</v>
      </c>
      <c r="BM87" s="2410">
        <f t="shared" si="302"/>
        <v>0</v>
      </c>
      <c r="BN87" s="963">
        <f t="shared" si="302"/>
        <v>0</v>
      </c>
      <c r="BO87" s="2405">
        <f t="shared" si="302"/>
        <v>0</v>
      </c>
      <c r="BP87" s="2408">
        <f t="shared" si="302"/>
        <v>0</v>
      </c>
      <c r="BQ87" s="2408">
        <f t="shared" si="302"/>
        <v>0</v>
      </c>
      <c r="BR87" s="2408">
        <f t="shared" si="302"/>
        <v>0</v>
      </c>
      <c r="BS87" s="2406">
        <f t="shared" si="302"/>
        <v>0</v>
      </c>
      <c r="BT87" s="2405">
        <f t="shared" si="302"/>
        <v>0</v>
      </c>
      <c r="BU87" s="2408">
        <f t="shared" si="302"/>
        <v>0</v>
      </c>
      <c r="BV87" s="2406">
        <f t="shared" si="302"/>
        <v>0</v>
      </c>
      <c r="BW87" s="2410">
        <f t="shared" si="302"/>
        <v>0</v>
      </c>
      <c r="BX87" s="963">
        <f t="shared" si="241"/>
        <v>0</v>
      </c>
      <c r="BY87" s="2405">
        <f>SUM(BY82:BY86)</f>
        <v>0</v>
      </c>
      <c r="BZ87" s="2406">
        <f>SUM(BZ82:BZ86)</f>
        <v>0</v>
      </c>
      <c r="CA87" s="2401">
        <f>SUM(CA82:CA86)</f>
        <v>0</v>
      </c>
      <c r="CC87" s="2038" t="s">
        <v>106</v>
      </c>
      <c r="CD87" s="2405">
        <f t="shared" ref="CD87:CV87" si="303">SUM(CD82:CD86)</f>
        <v>0</v>
      </c>
      <c r="CE87" s="2408">
        <f t="shared" si="303"/>
        <v>0</v>
      </c>
      <c r="CF87" s="2409">
        <f t="shared" si="303"/>
        <v>0</v>
      </c>
      <c r="CG87" s="963">
        <f t="shared" si="303"/>
        <v>0</v>
      </c>
      <c r="CH87" s="2407">
        <f t="shared" si="303"/>
        <v>0</v>
      </c>
      <c r="CI87" s="2408">
        <f t="shared" si="303"/>
        <v>0</v>
      </c>
      <c r="CJ87" s="2409">
        <f t="shared" si="303"/>
        <v>0</v>
      </c>
      <c r="CK87" s="963">
        <f t="shared" si="303"/>
        <v>0</v>
      </c>
      <c r="CL87" s="2407">
        <f t="shared" si="303"/>
        <v>0</v>
      </c>
      <c r="CM87" s="2408">
        <f t="shared" si="303"/>
        <v>0</v>
      </c>
      <c r="CN87" s="2409">
        <f t="shared" si="303"/>
        <v>0</v>
      </c>
      <c r="CO87" s="963">
        <f t="shared" si="303"/>
        <v>0</v>
      </c>
      <c r="CP87" s="2407">
        <f t="shared" si="303"/>
        <v>0</v>
      </c>
      <c r="CQ87" s="2409">
        <f t="shared" si="303"/>
        <v>0</v>
      </c>
      <c r="CR87" s="963">
        <f t="shared" si="303"/>
        <v>0</v>
      </c>
      <c r="CS87" s="2407">
        <f t="shared" si="303"/>
        <v>0</v>
      </c>
      <c r="CT87" s="2408">
        <f t="shared" si="303"/>
        <v>0</v>
      </c>
      <c r="CU87" s="2409">
        <f t="shared" si="303"/>
        <v>0</v>
      </c>
      <c r="CV87" s="963">
        <f t="shared" si="303"/>
        <v>0</v>
      </c>
      <c r="CW87" s="184"/>
      <c r="CX87" s="2405">
        <f t="shared" ref="CX87:DE87" si="304">SUM(CX82:CX86)</f>
        <v>0</v>
      </c>
      <c r="CY87" s="2408">
        <f t="shared" si="304"/>
        <v>0</v>
      </c>
      <c r="CZ87" s="2409">
        <f t="shared" si="304"/>
        <v>0</v>
      </c>
      <c r="DA87" s="963">
        <f t="shared" si="304"/>
        <v>0</v>
      </c>
      <c r="DB87" s="2407">
        <f t="shared" si="304"/>
        <v>0</v>
      </c>
      <c r="DC87" s="2408">
        <f t="shared" si="304"/>
        <v>0</v>
      </c>
      <c r="DD87" s="2409">
        <f t="shared" si="304"/>
        <v>0</v>
      </c>
      <c r="DE87" s="963">
        <f t="shared" si="304"/>
        <v>0</v>
      </c>
      <c r="DF87" s="184"/>
      <c r="DG87" s="963">
        <f t="shared" si="250"/>
        <v>0</v>
      </c>
      <c r="DH87" s="184"/>
      <c r="DI87" s="2400">
        <f>SUM(DI82:DI86)</f>
        <v>0</v>
      </c>
      <c r="DJ87" s="963">
        <f>SUM(DJ82:DJ86)</f>
        <v>0</v>
      </c>
      <c r="DK87" s="2401">
        <f>SUM(DK82:DK86)</f>
        <v>0</v>
      </c>
      <c r="DM87" s="962">
        <f>SUM(DM82:DM86)</f>
        <v>0</v>
      </c>
      <c r="DO87" s="960" t="str">
        <f t="shared" si="216"/>
        <v>True</v>
      </c>
      <c r="DP87" s="4075" t="str">
        <f t="shared" ref="DP87:DP90" si="305">IF($U87=0,"Blanc","")</f>
        <v>Blanc</v>
      </c>
      <c r="DQ87" s="4074" t="str">
        <f t="shared" si="282"/>
        <v>wrong</v>
      </c>
    </row>
    <row r="88" spans="2:121" ht="39.9" customHeight="1" thickBot="1">
      <c r="B88" s="8500" t="s">
        <v>1473</v>
      </c>
      <c r="C88" s="8462"/>
      <c r="D88" s="8462"/>
      <c r="E88" s="8462"/>
      <c r="F88" s="8501"/>
      <c r="G88" s="2039"/>
      <c r="H88" s="2405">
        <f t="shared" ref="H88:AV88" si="306">H87+H75</f>
        <v>0</v>
      </c>
      <c r="I88" s="2406">
        <f t="shared" si="306"/>
        <v>0</v>
      </c>
      <c r="J88" s="2407">
        <f t="shared" si="306"/>
        <v>0</v>
      </c>
      <c r="K88" s="2408">
        <f t="shared" si="306"/>
        <v>0</v>
      </c>
      <c r="L88" s="2408">
        <f t="shared" si="306"/>
        <v>0</v>
      </c>
      <c r="M88" s="2409">
        <f t="shared" si="306"/>
        <v>0</v>
      </c>
      <c r="N88" s="2405">
        <f t="shared" si="306"/>
        <v>0</v>
      </c>
      <c r="O88" s="2406">
        <f t="shared" si="306"/>
        <v>0</v>
      </c>
      <c r="P88" s="2407">
        <f t="shared" si="306"/>
        <v>0</v>
      </c>
      <c r="Q88" s="2409">
        <f t="shared" si="306"/>
        <v>0</v>
      </c>
      <c r="R88" s="2405">
        <f t="shared" si="306"/>
        <v>0</v>
      </c>
      <c r="S88" s="2406">
        <f t="shared" si="306"/>
        <v>0</v>
      </c>
      <c r="T88" s="2410">
        <f t="shared" si="306"/>
        <v>0</v>
      </c>
      <c r="U88" s="963">
        <f t="shared" si="306"/>
        <v>0</v>
      </c>
      <c r="V88" s="2405">
        <f t="shared" si="306"/>
        <v>0</v>
      </c>
      <c r="W88" s="2406">
        <f t="shared" si="306"/>
        <v>0</v>
      </c>
      <c r="X88" s="2407">
        <f t="shared" si="306"/>
        <v>0</v>
      </c>
      <c r="Y88" s="2408">
        <f t="shared" si="306"/>
        <v>0</v>
      </c>
      <c r="Z88" s="2409">
        <f t="shared" si="306"/>
        <v>0</v>
      </c>
      <c r="AA88" s="963">
        <f t="shared" si="306"/>
        <v>0</v>
      </c>
      <c r="AB88" s="963">
        <f t="shared" si="306"/>
        <v>0</v>
      </c>
      <c r="AC88" s="2407">
        <f t="shared" si="306"/>
        <v>0</v>
      </c>
      <c r="AD88" s="2408">
        <f t="shared" si="306"/>
        <v>0</v>
      </c>
      <c r="AE88" s="2408">
        <f t="shared" si="306"/>
        <v>0</v>
      </c>
      <c r="AF88" s="2408">
        <f t="shared" si="306"/>
        <v>0</v>
      </c>
      <c r="AG88" s="2409">
        <f t="shared" si="306"/>
        <v>0</v>
      </c>
      <c r="AH88" s="963">
        <f t="shared" si="306"/>
        <v>0</v>
      </c>
      <c r="AI88" s="2407">
        <f t="shared" si="306"/>
        <v>0</v>
      </c>
      <c r="AJ88" s="2408">
        <f t="shared" si="306"/>
        <v>0</v>
      </c>
      <c r="AK88" s="2409">
        <f t="shared" si="306"/>
        <v>0</v>
      </c>
      <c r="AL88" s="2400">
        <f t="shared" si="306"/>
        <v>0</v>
      </c>
      <c r="AM88" s="963">
        <f t="shared" si="306"/>
        <v>0</v>
      </c>
      <c r="AN88" s="2401">
        <f t="shared" si="306"/>
        <v>0</v>
      </c>
      <c r="AO88" s="2407">
        <f t="shared" si="306"/>
        <v>0</v>
      </c>
      <c r="AP88" s="2408">
        <f t="shared" si="306"/>
        <v>0</v>
      </c>
      <c r="AQ88" s="2408">
        <f t="shared" si="306"/>
        <v>0</v>
      </c>
      <c r="AR88" s="2408">
        <f t="shared" si="306"/>
        <v>0</v>
      </c>
      <c r="AS88" s="2409">
        <f t="shared" si="306"/>
        <v>0</v>
      </c>
      <c r="AT88" s="963">
        <f t="shared" si="306"/>
        <v>0</v>
      </c>
      <c r="AU88" s="963">
        <f t="shared" si="306"/>
        <v>0</v>
      </c>
      <c r="AV88" s="184">
        <f t="shared" si="306"/>
        <v>0</v>
      </c>
      <c r="AW88" s="2037" t="s">
        <v>181</v>
      </c>
      <c r="AX88" s="2405">
        <f t="shared" ref="AX88:CB88" si="307">AX87+AX75</f>
        <v>0</v>
      </c>
      <c r="AY88" s="2408">
        <f t="shared" si="307"/>
        <v>0</v>
      </c>
      <c r="AZ88" s="2408">
        <f t="shared" si="307"/>
        <v>0</v>
      </c>
      <c r="BA88" s="2408">
        <f t="shared" si="307"/>
        <v>0</v>
      </c>
      <c r="BB88" s="2408">
        <f t="shared" si="307"/>
        <v>0</v>
      </c>
      <c r="BC88" s="2408">
        <f t="shared" si="307"/>
        <v>0</v>
      </c>
      <c r="BD88" s="2406">
        <f t="shared" si="307"/>
        <v>0</v>
      </c>
      <c r="BE88" s="2405">
        <f t="shared" si="307"/>
        <v>0</v>
      </c>
      <c r="BF88" s="2408">
        <f t="shared" si="307"/>
        <v>0</v>
      </c>
      <c r="BG88" s="2408">
        <f t="shared" si="307"/>
        <v>0</v>
      </c>
      <c r="BH88" s="2408">
        <f t="shared" si="307"/>
        <v>0</v>
      </c>
      <c r="BI88" s="2406">
        <f t="shared" si="307"/>
        <v>0</v>
      </c>
      <c r="BJ88" s="2405">
        <f t="shared" si="307"/>
        <v>0</v>
      </c>
      <c r="BK88" s="2408">
        <f t="shared" si="307"/>
        <v>0</v>
      </c>
      <c r="BL88" s="2406">
        <f t="shared" si="307"/>
        <v>0</v>
      </c>
      <c r="BM88" s="2410">
        <f t="shared" si="307"/>
        <v>0</v>
      </c>
      <c r="BN88" s="963">
        <f t="shared" si="307"/>
        <v>0</v>
      </c>
      <c r="BO88" s="2405">
        <f t="shared" si="307"/>
        <v>0</v>
      </c>
      <c r="BP88" s="2408">
        <f t="shared" si="307"/>
        <v>0</v>
      </c>
      <c r="BQ88" s="2408">
        <f t="shared" si="307"/>
        <v>0</v>
      </c>
      <c r="BR88" s="2408">
        <f t="shared" si="307"/>
        <v>0</v>
      </c>
      <c r="BS88" s="2406">
        <f t="shared" si="307"/>
        <v>0</v>
      </c>
      <c r="BT88" s="2405">
        <f t="shared" si="307"/>
        <v>0</v>
      </c>
      <c r="BU88" s="2408">
        <f t="shared" si="307"/>
        <v>0</v>
      </c>
      <c r="BV88" s="2406">
        <f t="shared" si="307"/>
        <v>0</v>
      </c>
      <c r="BW88" s="2410">
        <f t="shared" si="307"/>
        <v>0</v>
      </c>
      <c r="BX88" s="963">
        <f t="shared" si="307"/>
        <v>0</v>
      </c>
      <c r="BY88" s="2405">
        <f t="shared" si="307"/>
        <v>0</v>
      </c>
      <c r="BZ88" s="2406">
        <f t="shared" si="307"/>
        <v>0</v>
      </c>
      <c r="CA88" s="2401">
        <f t="shared" si="307"/>
        <v>0</v>
      </c>
      <c r="CB88" s="184">
        <f t="shared" si="307"/>
        <v>0</v>
      </c>
      <c r="CC88" s="2038" t="s">
        <v>106</v>
      </c>
      <c r="CD88" s="2405">
        <f t="shared" ref="CD88:CV88" si="308">CD87+CD75</f>
        <v>0</v>
      </c>
      <c r="CE88" s="2408">
        <f t="shared" si="308"/>
        <v>0</v>
      </c>
      <c r="CF88" s="2409">
        <f t="shared" si="308"/>
        <v>0</v>
      </c>
      <c r="CG88" s="963">
        <f t="shared" si="308"/>
        <v>0</v>
      </c>
      <c r="CH88" s="2407">
        <f t="shared" si="308"/>
        <v>0</v>
      </c>
      <c r="CI88" s="2408">
        <f t="shared" si="308"/>
        <v>0</v>
      </c>
      <c r="CJ88" s="2409">
        <f t="shared" si="308"/>
        <v>0</v>
      </c>
      <c r="CK88" s="963">
        <f t="shared" si="308"/>
        <v>0</v>
      </c>
      <c r="CL88" s="2407">
        <f t="shared" si="308"/>
        <v>0</v>
      </c>
      <c r="CM88" s="2408">
        <f t="shared" si="308"/>
        <v>0</v>
      </c>
      <c r="CN88" s="2409">
        <f t="shared" si="308"/>
        <v>0</v>
      </c>
      <c r="CO88" s="963">
        <f t="shared" si="308"/>
        <v>0</v>
      </c>
      <c r="CP88" s="2407">
        <f t="shared" si="308"/>
        <v>0</v>
      </c>
      <c r="CQ88" s="2409">
        <f t="shared" si="308"/>
        <v>0</v>
      </c>
      <c r="CR88" s="963">
        <f t="shared" si="308"/>
        <v>0</v>
      </c>
      <c r="CS88" s="2407">
        <f t="shared" si="308"/>
        <v>0</v>
      </c>
      <c r="CT88" s="2408">
        <f t="shared" si="308"/>
        <v>0</v>
      </c>
      <c r="CU88" s="2409">
        <f t="shared" si="308"/>
        <v>0</v>
      </c>
      <c r="CV88" s="963">
        <f t="shared" si="308"/>
        <v>0</v>
      </c>
      <c r="CW88" s="184"/>
      <c r="CX88" s="2405">
        <f t="shared" ref="CX88:DE88" si="309">CX87+CX75</f>
        <v>0</v>
      </c>
      <c r="CY88" s="2408">
        <f t="shared" si="309"/>
        <v>0</v>
      </c>
      <c r="CZ88" s="2409">
        <f t="shared" si="309"/>
        <v>0</v>
      </c>
      <c r="DA88" s="963">
        <f t="shared" si="309"/>
        <v>0</v>
      </c>
      <c r="DB88" s="2407">
        <f t="shared" si="309"/>
        <v>0</v>
      </c>
      <c r="DC88" s="2408">
        <f t="shared" si="309"/>
        <v>0</v>
      </c>
      <c r="DD88" s="2409">
        <f t="shared" si="309"/>
        <v>0</v>
      </c>
      <c r="DE88" s="963">
        <f t="shared" si="309"/>
        <v>0</v>
      </c>
      <c r="DF88" s="184"/>
      <c r="DG88" s="963">
        <f t="shared" ref="DG88:DM88" si="310">DG87+DG75</f>
        <v>0</v>
      </c>
      <c r="DH88" s="184">
        <f t="shared" si="310"/>
        <v>0</v>
      </c>
      <c r="DI88" s="2400">
        <f t="shared" si="310"/>
        <v>0</v>
      </c>
      <c r="DJ88" s="963">
        <f t="shared" si="310"/>
        <v>0</v>
      </c>
      <c r="DK88" s="2401">
        <f t="shared" si="310"/>
        <v>0</v>
      </c>
      <c r="DL88" s="184">
        <f t="shared" si="310"/>
        <v>0</v>
      </c>
      <c r="DM88" s="963">
        <f t="shared" si="310"/>
        <v>0</v>
      </c>
      <c r="DO88" s="960" t="str">
        <f t="shared" si="216"/>
        <v>True</v>
      </c>
      <c r="DP88" s="4075" t="str">
        <f t="shared" si="305"/>
        <v>Blanc</v>
      </c>
      <c r="DQ88" s="4074" t="str">
        <f t="shared" si="282"/>
        <v>wrong</v>
      </c>
    </row>
    <row r="89" spans="2:121" ht="39.9" customHeight="1" thickBot="1">
      <c r="B89" s="8484" t="s">
        <v>672</v>
      </c>
      <c r="C89" s="8485"/>
      <c r="D89" s="8485"/>
      <c r="E89" s="8485"/>
      <c r="F89" s="8486"/>
      <c r="G89" s="2040"/>
      <c r="H89" s="2402">
        <f t="shared" ref="H89:BS89" si="311">H81</f>
        <v>0</v>
      </c>
      <c r="I89" s="973">
        <f t="shared" si="311"/>
        <v>0</v>
      </c>
      <c r="J89" s="2403">
        <f t="shared" si="311"/>
        <v>0</v>
      </c>
      <c r="K89" s="2404">
        <f t="shared" si="311"/>
        <v>0</v>
      </c>
      <c r="L89" s="2404">
        <f t="shared" si="311"/>
        <v>0</v>
      </c>
      <c r="M89" s="975">
        <f t="shared" si="311"/>
        <v>0</v>
      </c>
      <c r="N89" s="2402">
        <f t="shared" si="311"/>
        <v>0</v>
      </c>
      <c r="O89" s="973">
        <f t="shared" si="311"/>
        <v>0</v>
      </c>
      <c r="P89" s="2403">
        <f t="shared" si="311"/>
        <v>0</v>
      </c>
      <c r="Q89" s="975">
        <f t="shared" si="311"/>
        <v>0</v>
      </c>
      <c r="R89" s="2402">
        <f t="shared" si="311"/>
        <v>0</v>
      </c>
      <c r="S89" s="973">
        <f t="shared" si="311"/>
        <v>0</v>
      </c>
      <c r="T89" s="970">
        <f t="shared" si="311"/>
        <v>0</v>
      </c>
      <c r="U89" s="962">
        <f t="shared" si="311"/>
        <v>0</v>
      </c>
      <c r="V89" s="2402">
        <f t="shared" si="311"/>
        <v>0</v>
      </c>
      <c r="W89" s="973">
        <f t="shared" si="311"/>
        <v>0</v>
      </c>
      <c r="X89" s="2403">
        <f t="shared" si="311"/>
        <v>0</v>
      </c>
      <c r="Y89" s="2404">
        <f t="shared" si="311"/>
        <v>0</v>
      </c>
      <c r="Z89" s="975">
        <f t="shared" si="311"/>
        <v>0</v>
      </c>
      <c r="AA89" s="962">
        <f t="shared" si="311"/>
        <v>0</v>
      </c>
      <c r="AB89" s="962">
        <f t="shared" si="311"/>
        <v>0</v>
      </c>
      <c r="AC89" s="2403">
        <f t="shared" si="311"/>
        <v>0</v>
      </c>
      <c r="AD89" s="2404">
        <f t="shared" si="311"/>
        <v>0</v>
      </c>
      <c r="AE89" s="2404">
        <f t="shared" si="311"/>
        <v>0</v>
      </c>
      <c r="AF89" s="2404">
        <f t="shared" si="311"/>
        <v>0</v>
      </c>
      <c r="AG89" s="975">
        <f t="shared" si="311"/>
        <v>0</v>
      </c>
      <c r="AH89" s="962">
        <f t="shared" si="311"/>
        <v>0</v>
      </c>
      <c r="AI89" s="2403">
        <f t="shared" si="311"/>
        <v>0</v>
      </c>
      <c r="AJ89" s="2404">
        <f t="shared" si="311"/>
        <v>0</v>
      </c>
      <c r="AK89" s="975">
        <f t="shared" si="311"/>
        <v>0</v>
      </c>
      <c r="AL89" s="972">
        <f t="shared" si="311"/>
        <v>0</v>
      </c>
      <c r="AM89" s="962">
        <f t="shared" si="311"/>
        <v>0</v>
      </c>
      <c r="AN89" s="964">
        <f t="shared" si="311"/>
        <v>0</v>
      </c>
      <c r="AO89" s="2403">
        <f t="shared" si="311"/>
        <v>0</v>
      </c>
      <c r="AP89" s="2404">
        <f t="shared" si="311"/>
        <v>0</v>
      </c>
      <c r="AQ89" s="2404">
        <f t="shared" si="311"/>
        <v>0</v>
      </c>
      <c r="AR89" s="2404">
        <f t="shared" si="311"/>
        <v>0</v>
      </c>
      <c r="AS89" s="975">
        <f t="shared" si="311"/>
        <v>0</v>
      </c>
      <c r="AT89" s="962">
        <f t="shared" si="311"/>
        <v>0</v>
      </c>
      <c r="AU89" s="962">
        <f t="shared" si="311"/>
        <v>0</v>
      </c>
      <c r="AV89" s="184">
        <f t="shared" si="311"/>
        <v>0</v>
      </c>
      <c r="AW89" s="974" t="str">
        <f t="shared" si="311"/>
        <v>الإجمالي</v>
      </c>
      <c r="AX89" s="2402">
        <f t="shared" si="311"/>
        <v>0</v>
      </c>
      <c r="AY89" s="2404">
        <f t="shared" si="311"/>
        <v>0</v>
      </c>
      <c r="AZ89" s="2404">
        <f t="shared" si="311"/>
        <v>0</v>
      </c>
      <c r="BA89" s="2404">
        <f t="shared" si="311"/>
        <v>0</v>
      </c>
      <c r="BB89" s="2404">
        <f t="shared" si="311"/>
        <v>0</v>
      </c>
      <c r="BC89" s="2404">
        <f t="shared" si="311"/>
        <v>0</v>
      </c>
      <c r="BD89" s="973">
        <f t="shared" si="311"/>
        <v>0</v>
      </c>
      <c r="BE89" s="2402">
        <f t="shared" si="311"/>
        <v>0</v>
      </c>
      <c r="BF89" s="2404">
        <f t="shared" si="311"/>
        <v>0</v>
      </c>
      <c r="BG89" s="2404">
        <f t="shared" si="311"/>
        <v>0</v>
      </c>
      <c r="BH89" s="2404">
        <f t="shared" si="311"/>
        <v>0</v>
      </c>
      <c r="BI89" s="973">
        <f t="shared" si="311"/>
        <v>0</v>
      </c>
      <c r="BJ89" s="2402">
        <f t="shared" si="311"/>
        <v>0</v>
      </c>
      <c r="BK89" s="2404">
        <f t="shared" si="311"/>
        <v>0</v>
      </c>
      <c r="BL89" s="973">
        <f t="shared" si="311"/>
        <v>0</v>
      </c>
      <c r="BM89" s="970">
        <f t="shared" si="311"/>
        <v>0</v>
      </c>
      <c r="BN89" s="962">
        <f t="shared" si="311"/>
        <v>0</v>
      </c>
      <c r="BO89" s="2402">
        <f t="shared" si="311"/>
        <v>0</v>
      </c>
      <c r="BP89" s="2404">
        <f t="shared" si="311"/>
        <v>0</v>
      </c>
      <c r="BQ89" s="2404">
        <f t="shared" si="311"/>
        <v>0</v>
      </c>
      <c r="BR89" s="2404">
        <f t="shared" si="311"/>
        <v>0</v>
      </c>
      <c r="BS89" s="973">
        <f t="shared" si="311"/>
        <v>0</v>
      </c>
      <c r="BT89" s="2402">
        <f t="shared" ref="BT89:CV89" si="312">BT81</f>
        <v>0</v>
      </c>
      <c r="BU89" s="2404">
        <f t="shared" si="312"/>
        <v>0</v>
      </c>
      <c r="BV89" s="973">
        <f t="shared" si="312"/>
        <v>0</v>
      </c>
      <c r="BW89" s="970">
        <f t="shared" si="312"/>
        <v>0</v>
      </c>
      <c r="BX89" s="962">
        <f t="shared" si="312"/>
        <v>0</v>
      </c>
      <c r="BY89" s="2402">
        <f t="shared" si="312"/>
        <v>0</v>
      </c>
      <c r="BZ89" s="973">
        <f t="shared" si="312"/>
        <v>0</v>
      </c>
      <c r="CA89" s="964">
        <f t="shared" si="312"/>
        <v>0</v>
      </c>
      <c r="CB89" s="184">
        <f t="shared" si="312"/>
        <v>0</v>
      </c>
      <c r="CC89" s="971" t="str">
        <f t="shared" si="312"/>
        <v>المجموع</v>
      </c>
      <c r="CD89" s="2402">
        <f t="shared" si="312"/>
        <v>0</v>
      </c>
      <c r="CE89" s="2404">
        <f t="shared" si="312"/>
        <v>0</v>
      </c>
      <c r="CF89" s="975">
        <f t="shared" si="312"/>
        <v>0</v>
      </c>
      <c r="CG89" s="962">
        <f t="shared" si="312"/>
        <v>0</v>
      </c>
      <c r="CH89" s="2403">
        <f t="shared" si="312"/>
        <v>0</v>
      </c>
      <c r="CI89" s="2404">
        <f t="shared" si="312"/>
        <v>0</v>
      </c>
      <c r="CJ89" s="975">
        <f t="shared" si="312"/>
        <v>0</v>
      </c>
      <c r="CK89" s="962">
        <f t="shared" si="312"/>
        <v>0</v>
      </c>
      <c r="CL89" s="2403">
        <f t="shared" si="312"/>
        <v>0</v>
      </c>
      <c r="CM89" s="2404">
        <f t="shared" si="312"/>
        <v>0</v>
      </c>
      <c r="CN89" s="975">
        <f t="shared" si="312"/>
        <v>0</v>
      </c>
      <c r="CO89" s="962">
        <f t="shared" si="312"/>
        <v>0</v>
      </c>
      <c r="CP89" s="2403">
        <f t="shared" si="312"/>
        <v>0</v>
      </c>
      <c r="CQ89" s="975">
        <f t="shared" si="312"/>
        <v>0</v>
      </c>
      <c r="CR89" s="962">
        <f t="shared" si="312"/>
        <v>0</v>
      </c>
      <c r="CS89" s="2403">
        <f t="shared" si="312"/>
        <v>0</v>
      </c>
      <c r="CT89" s="2404">
        <f t="shared" si="312"/>
        <v>0</v>
      </c>
      <c r="CU89" s="975">
        <f t="shared" si="312"/>
        <v>0</v>
      </c>
      <c r="CV89" s="962">
        <f t="shared" si="312"/>
        <v>0</v>
      </c>
      <c r="CW89" s="184"/>
      <c r="CX89" s="2402">
        <f t="shared" ref="CX89:DE89" si="313">CX81</f>
        <v>0</v>
      </c>
      <c r="CY89" s="2404">
        <f t="shared" si="313"/>
        <v>0</v>
      </c>
      <c r="CZ89" s="975">
        <f t="shared" si="313"/>
        <v>0</v>
      </c>
      <c r="DA89" s="962">
        <f t="shared" si="313"/>
        <v>0</v>
      </c>
      <c r="DB89" s="2403">
        <f t="shared" si="313"/>
        <v>0</v>
      </c>
      <c r="DC89" s="2404">
        <f t="shared" si="313"/>
        <v>0</v>
      </c>
      <c r="DD89" s="975">
        <f t="shared" si="313"/>
        <v>0</v>
      </c>
      <c r="DE89" s="962">
        <f t="shared" si="313"/>
        <v>0</v>
      </c>
      <c r="DF89" s="184"/>
      <c r="DG89" s="962">
        <f t="shared" ref="DG89:DM89" si="314">DG81</f>
        <v>0</v>
      </c>
      <c r="DH89" s="184">
        <f t="shared" si="314"/>
        <v>0</v>
      </c>
      <c r="DI89" s="972">
        <f t="shared" si="314"/>
        <v>0</v>
      </c>
      <c r="DJ89" s="962">
        <f t="shared" si="314"/>
        <v>0</v>
      </c>
      <c r="DK89" s="964">
        <f t="shared" si="314"/>
        <v>0</v>
      </c>
      <c r="DL89" s="184">
        <f t="shared" si="314"/>
        <v>0</v>
      </c>
      <c r="DM89" s="962">
        <f t="shared" si="314"/>
        <v>0</v>
      </c>
      <c r="DO89" s="960" t="str">
        <f t="shared" si="216"/>
        <v>True</v>
      </c>
      <c r="DP89" s="4075" t="str">
        <f t="shared" si="305"/>
        <v>Blanc</v>
      </c>
      <c r="DQ89" s="4074" t="str">
        <f t="shared" si="282"/>
        <v>wrong</v>
      </c>
    </row>
    <row r="90" spans="2:121" ht="39.9" customHeight="1" thickBot="1">
      <c r="B90" s="8484" t="s">
        <v>251</v>
      </c>
      <c r="C90" s="8485"/>
      <c r="D90" s="8485"/>
      <c r="E90" s="8485"/>
      <c r="F90" s="8486"/>
      <c r="G90" s="2040"/>
      <c r="H90" s="2411">
        <f t="shared" ref="H90:AU90" si="315">H75+H81+H87</f>
        <v>0</v>
      </c>
      <c r="I90" s="2412">
        <f t="shared" si="315"/>
        <v>0</v>
      </c>
      <c r="J90" s="2413">
        <f t="shared" si="315"/>
        <v>0</v>
      </c>
      <c r="K90" s="2414">
        <f t="shared" si="315"/>
        <v>0</v>
      </c>
      <c r="L90" s="2414">
        <f t="shared" si="315"/>
        <v>0</v>
      </c>
      <c r="M90" s="2415">
        <f t="shared" si="315"/>
        <v>0</v>
      </c>
      <c r="N90" s="2411">
        <f t="shared" si="315"/>
        <v>0</v>
      </c>
      <c r="O90" s="2412">
        <f t="shared" si="315"/>
        <v>0</v>
      </c>
      <c r="P90" s="2413">
        <f t="shared" si="315"/>
        <v>0</v>
      </c>
      <c r="Q90" s="2415">
        <f t="shared" si="315"/>
        <v>0</v>
      </c>
      <c r="R90" s="2411">
        <f t="shared" si="315"/>
        <v>0</v>
      </c>
      <c r="S90" s="2412">
        <f t="shared" si="315"/>
        <v>0</v>
      </c>
      <c r="T90" s="2417">
        <f t="shared" si="315"/>
        <v>0</v>
      </c>
      <c r="U90" s="2416">
        <f t="shared" si="315"/>
        <v>0</v>
      </c>
      <c r="V90" s="2411">
        <f t="shared" si="315"/>
        <v>0</v>
      </c>
      <c r="W90" s="2412">
        <f t="shared" si="315"/>
        <v>0</v>
      </c>
      <c r="X90" s="2413">
        <f t="shared" si="315"/>
        <v>0</v>
      </c>
      <c r="Y90" s="2414">
        <f t="shared" si="315"/>
        <v>0</v>
      </c>
      <c r="Z90" s="2415">
        <f t="shared" si="315"/>
        <v>0</v>
      </c>
      <c r="AA90" s="2416">
        <f t="shared" si="315"/>
        <v>0</v>
      </c>
      <c r="AB90" s="2416">
        <f t="shared" si="315"/>
        <v>0</v>
      </c>
      <c r="AC90" s="2413">
        <f t="shared" si="315"/>
        <v>0</v>
      </c>
      <c r="AD90" s="2414">
        <f t="shared" si="315"/>
        <v>0</v>
      </c>
      <c r="AE90" s="2414">
        <f t="shared" si="315"/>
        <v>0</v>
      </c>
      <c r="AF90" s="2414">
        <f t="shared" si="315"/>
        <v>0</v>
      </c>
      <c r="AG90" s="2415">
        <f t="shared" si="315"/>
        <v>0</v>
      </c>
      <c r="AH90" s="2416">
        <f t="shared" si="315"/>
        <v>0</v>
      </c>
      <c r="AI90" s="2413">
        <f t="shared" si="315"/>
        <v>0</v>
      </c>
      <c r="AJ90" s="2414">
        <f t="shared" si="315"/>
        <v>0</v>
      </c>
      <c r="AK90" s="2415">
        <f t="shared" si="315"/>
        <v>0</v>
      </c>
      <c r="AL90" s="2419">
        <f t="shared" si="315"/>
        <v>0</v>
      </c>
      <c r="AM90" s="2416">
        <f t="shared" si="315"/>
        <v>0</v>
      </c>
      <c r="AN90" s="2418">
        <f t="shared" si="315"/>
        <v>0</v>
      </c>
      <c r="AO90" s="2413">
        <f t="shared" si="315"/>
        <v>0</v>
      </c>
      <c r="AP90" s="2414">
        <f t="shared" si="315"/>
        <v>0</v>
      </c>
      <c r="AQ90" s="2414">
        <f t="shared" si="315"/>
        <v>0</v>
      </c>
      <c r="AR90" s="2414">
        <f t="shared" si="315"/>
        <v>0</v>
      </c>
      <c r="AS90" s="2415">
        <f t="shared" si="315"/>
        <v>0</v>
      </c>
      <c r="AT90" s="2416">
        <f t="shared" si="315"/>
        <v>0</v>
      </c>
      <c r="AU90" s="2416">
        <f t="shared" si="315"/>
        <v>0</v>
      </c>
      <c r="AV90" s="184"/>
      <c r="AW90" s="2041" t="s">
        <v>252</v>
      </c>
      <c r="AX90" s="2411">
        <f t="shared" ref="AX90:CA90" si="316">AX75+AX81+AX87</f>
        <v>0</v>
      </c>
      <c r="AY90" s="2414">
        <f t="shared" si="316"/>
        <v>0</v>
      </c>
      <c r="AZ90" s="2414">
        <f t="shared" si="316"/>
        <v>0</v>
      </c>
      <c r="BA90" s="2414">
        <f t="shared" si="316"/>
        <v>0</v>
      </c>
      <c r="BB90" s="2414">
        <f t="shared" si="316"/>
        <v>0</v>
      </c>
      <c r="BC90" s="2414">
        <f t="shared" si="316"/>
        <v>0</v>
      </c>
      <c r="BD90" s="2412">
        <f t="shared" si="316"/>
        <v>0</v>
      </c>
      <c r="BE90" s="2411">
        <f t="shared" si="316"/>
        <v>0</v>
      </c>
      <c r="BF90" s="2414">
        <f t="shared" si="316"/>
        <v>0</v>
      </c>
      <c r="BG90" s="2414">
        <f t="shared" si="316"/>
        <v>0</v>
      </c>
      <c r="BH90" s="2414">
        <f t="shared" si="316"/>
        <v>0</v>
      </c>
      <c r="BI90" s="2412">
        <f t="shared" si="316"/>
        <v>0</v>
      </c>
      <c r="BJ90" s="2411">
        <f t="shared" si="316"/>
        <v>0</v>
      </c>
      <c r="BK90" s="2414">
        <f t="shared" si="316"/>
        <v>0</v>
      </c>
      <c r="BL90" s="2412">
        <f t="shared" si="316"/>
        <v>0</v>
      </c>
      <c r="BM90" s="2417">
        <f t="shared" si="316"/>
        <v>0</v>
      </c>
      <c r="BN90" s="2416">
        <f t="shared" si="316"/>
        <v>0</v>
      </c>
      <c r="BO90" s="2411">
        <f t="shared" si="316"/>
        <v>0</v>
      </c>
      <c r="BP90" s="2414">
        <f t="shared" si="316"/>
        <v>0</v>
      </c>
      <c r="BQ90" s="2414">
        <f t="shared" si="316"/>
        <v>0</v>
      </c>
      <c r="BR90" s="2414">
        <f t="shared" si="316"/>
        <v>0</v>
      </c>
      <c r="BS90" s="2412">
        <f t="shared" si="316"/>
        <v>0</v>
      </c>
      <c r="BT90" s="2411">
        <f t="shared" si="316"/>
        <v>0</v>
      </c>
      <c r="BU90" s="2414">
        <f t="shared" si="316"/>
        <v>0</v>
      </c>
      <c r="BV90" s="2412">
        <f t="shared" si="316"/>
        <v>0</v>
      </c>
      <c r="BW90" s="2417">
        <f t="shared" si="316"/>
        <v>0</v>
      </c>
      <c r="BX90" s="2416">
        <f t="shared" si="316"/>
        <v>0</v>
      </c>
      <c r="BY90" s="2411">
        <f t="shared" si="316"/>
        <v>0</v>
      </c>
      <c r="BZ90" s="2412">
        <f t="shared" si="316"/>
        <v>0</v>
      </c>
      <c r="CA90" s="2418">
        <f t="shared" si="316"/>
        <v>0</v>
      </c>
      <c r="CC90" s="2042" t="s">
        <v>252</v>
      </c>
      <c r="CD90" s="2411">
        <f t="shared" ref="CD90:CV90" si="317">CD75+CD81+CD87</f>
        <v>0</v>
      </c>
      <c r="CE90" s="2414">
        <f t="shared" si="317"/>
        <v>0</v>
      </c>
      <c r="CF90" s="2415">
        <f t="shared" si="317"/>
        <v>0</v>
      </c>
      <c r="CG90" s="2416">
        <f t="shared" si="317"/>
        <v>0</v>
      </c>
      <c r="CH90" s="2413">
        <f t="shared" si="317"/>
        <v>0</v>
      </c>
      <c r="CI90" s="2414">
        <f t="shared" si="317"/>
        <v>0</v>
      </c>
      <c r="CJ90" s="2415">
        <f t="shared" si="317"/>
        <v>0</v>
      </c>
      <c r="CK90" s="2416">
        <f t="shared" si="317"/>
        <v>0</v>
      </c>
      <c r="CL90" s="2413">
        <f t="shared" si="317"/>
        <v>0</v>
      </c>
      <c r="CM90" s="2414">
        <f t="shared" si="317"/>
        <v>0</v>
      </c>
      <c r="CN90" s="2415">
        <f t="shared" si="317"/>
        <v>0</v>
      </c>
      <c r="CO90" s="2416">
        <f t="shared" si="317"/>
        <v>0</v>
      </c>
      <c r="CP90" s="2413">
        <f t="shared" si="317"/>
        <v>0</v>
      </c>
      <c r="CQ90" s="2415">
        <f t="shared" si="317"/>
        <v>0</v>
      </c>
      <c r="CR90" s="2416">
        <f t="shared" si="317"/>
        <v>0</v>
      </c>
      <c r="CS90" s="2413">
        <f t="shared" si="317"/>
        <v>0</v>
      </c>
      <c r="CT90" s="2414">
        <f t="shared" si="317"/>
        <v>0</v>
      </c>
      <c r="CU90" s="2415">
        <f t="shared" si="317"/>
        <v>0</v>
      </c>
      <c r="CV90" s="2416">
        <f t="shared" si="317"/>
        <v>0</v>
      </c>
      <c r="CW90" s="184"/>
      <c r="CX90" s="2424">
        <f t="shared" ref="CX90:DE90" si="318">CX75+CX81+CX87</f>
        <v>0</v>
      </c>
      <c r="CY90" s="2425">
        <f t="shared" si="318"/>
        <v>0</v>
      </c>
      <c r="CZ90" s="2426">
        <f t="shared" si="318"/>
        <v>0</v>
      </c>
      <c r="DA90" s="2430">
        <f t="shared" si="318"/>
        <v>0</v>
      </c>
      <c r="DB90" s="2427">
        <f t="shared" si="318"/>
        <v>0</v>
      </c>
      <c r="DC90" s="2425">
        <f t="shared" si="318"/>
        <v>0</v>
      </c>
      <c r="DD90" s="2426">
        <f t="shared" si="318"/>
        <v>0</v>
      </c>
      <c r="DE90" s="2430">
        <f t="shared" si="318"/>
        <v>0</v>
      </c>
      <c r="DF90" s="184"/>
      <c r="DG90" s="2416">
        <f>DG75+DG81+DG87</f>
        <v>0</v>
      </c>
      <c r="DH90" s="184"/>
      <c r="DI90" s="2419">
        <f>DI75+DI81+DI87</f>
        <v>0</v>
      </c>
      <c r="DJ90" s="2416">
        <f>DJ75+DJ81+DJ87</f>
        <v>0</v>
      </c>
      <c r="DK90" s="2418">
        <f>DK75+DK81+DK87</f>
        <v>0</v>
      </c>
      <c r="DM90" s="962">
        <f>DM75+DM81+DM87</f>
        <v>0</v>
      </c>
      <c r="DO90" s="960" t="str">
        <f t="shared" si="216"/>
        <v>True</v>
      </c>
      <c r="DP90" s="4075" t="str">
        <f t="shared" si="305"/>
        <v>Blanc</v>
      </c>
      <c r="DQ90" s="4074" t="str">
        <f t="shared" si="282"/>
        <v>wrong</v>
      </c>
    </row>
    <row r="91" spans="2:121" ht="39.9" customHeight="1">
      <c r="B91" s="8502" t="s">
        <v>253</v>
      </c>
      <c r="C91" s="8504" t="s">
        <v>254</v>
      </c>
      <c r="D91" s="8504" t="s">
        <v>1211</v>
      </c>
      <c r="E91" s="8502" t="s">
        <v>235</v>
      </c>
      <c r="F91" s="8506" t="s">
        <v>236</v>
      </c>
      <c r="G91" s="251" t="s">
        <v>1213</v>
      </c>
      <c r="H91" s="206"/>
      <c r="I91" s="209"/>
      <c r="J91" s="210"/>
      <c r="K91" s="208"/>
      <c r="L91" s="208"/>
      <c r="M91" s="207"/>
      <c r="N91" s="206"/>
      <c r="O91" s="209"/>
      <c r="P91" s="210"/>
      <c r="Q91" s="207"/>
      <c r="R91" s="206"/>
      <c r="S91" s="209"/>
      <c r="T91" s="2393"/>
      <c r="U91" s="2446">
        <f t="shared" ref="U91:U95" si="319">SUM(H91:P91,S91:T91)-R91</f>
        <v>0</v>
      </c>
      <c r="V91" s="206"/>
      <c r="W91" s="209"/>
      <c r="X91" s="955"/>
      <c r="Y91" s="208"/>
      <c r="Z91" s="207"/>
      <c r="AA91" s="2448">
        <f t="shared" ref="AA91:AA95" si="320">SUM(X91:Z91)</f>
        <v>0</v>
      </c>
      <c r="AB91" s="212"/>
      <c r="AC91" s="210"/>
      <c r="AD91" s="208"/>
      <c r="AE91" s="208"/>
      <c r="AF91" s="208"/>
      <c r="AG91" s="207"/>
      <c r="AH91" s="2448">
        <f t="shared" ref="AH91:AH95" si="321">SUM(AC91:AG91)</f>
        <v>0</v>
      </c>
      <c r="AI91" s="210"/>
      <c r="AJ91" s="208"/>
      <c r="AK91" s="207"/>
      <c r="AL91" s="2449">
        <f t="shared" ref="AL91:AL95" si="322">SUM(AI91:AK91)</f>
        <v>0</v>
      </c>
      <c r="AM91" s="211"/>
      <c r="AN91" s="2451">
        <f t="shared" ref="AN91:AN95" si="323">AM91+AL91+AH91+AB91+AA91</f>
        <v>0</v>
      </c>
      <c r="AO91" s="210"/>
      <c r="AP91" s="208"/>
      <c r="AQ91" s="208"/>
      <c r="AR91" s="208"/>
      <c r="AS91" s="207"/>
      <c r="AT91" s="2453">
        <f>SUM(AO91:AS91)</f>
        <v>0</v>
      </c>
      <c r="AU91" s="213"/>
      <c r="AV91" s="184"/>
      <c r="AW91" s="251" t="s">
        <v>1213</v>
      </c>
      <c r="AX91" s="206"/>
      <c r="AY91" s="208"/>
      <c r="AZ91" s="208"/>
      <c r="BA91" s="208"/>
      <c r="BB91" s="208"/>
      <c r="BC91" s="208"/>
      <c r="BD91" s="209"/>
      <c r="BE91" s="206"/>
      <c r="BF91" s="208"/>
      <c r="BG91" s="208"/>
      <c r="BH91" s="208"/>
      <c r="BI91" s="209"/>
      <c r="BJ91" s="206"/>
      <c r="BK91" s="208"/>
      <c r="BL91" s="209"/>
      <c r="BM91" s="954"/>
      <c r="BN91" s="211"/>
      <c r="BO91" s="206"/>
      <c r="BP91" s="208"/>
      <c r="BQ91" s="208"/>
      <c r="BR91" s="208"/>
      <c r="BS91" s="209"/>
      <c r="BT91" s="206"/>
      <c r="BU91" s="208"/>
      <c r="BV91" s="209"/>
      <c r="BW91" s="954"/>
      <c r="BX91" s="2454">
        <f t="shared" ref="BX91:BX114" si="324">SUM(AX91:BW91)</f>
        <v>0</v>
      </c>
      <c r="BY91" s="206"/>
      <c r="BZ91" s="209"/>
      <c r="CA91" s="956"/>
      <c r="CC91" s="251" t="s">
        <v>1213</v>
      </c>
      <c r="CD91" s="206"/>
      <c r="CE91" s="208"/>
      <c r="CF91" s="207"/>
      <c r="CG91" s="2454">
        <f t="shared" ref="CG91:CG95" si="325">SUM(CD91:CF91)</f>
        <v>0</v>
      </c>
      <c r="CH91" s="210"/>
      <c r="CI91" s="208"/>
      <c r="CJ91" s="207"/>
      <c r="CK91" s="2454">
        <f t="shared" ref="CK91:CK95" si="326">SUM(CH91:CJ91)</f>
        <v>0</v>
      </c>
      <c r="CL91" s="210"/>
      <c r="CM91" s="208"/>
      <c r="CN91" s="207"/>
      <c r="CO91" s="2454">
        <f t="shared" ref="CO91:CO95" si="327">SUM(CL91:CN91)</f>
        <v>0</v>
      </c>
      <c r="CP91" s="210"/>
      <c r="CQ91" s="207"/>
      <c r="CR91" s="2454">
        <f t="shared" ref="CR91:CR95" si="328">SUM(CP91:CQ91)</f>
        <v>0</v>
      </c>
      <c r="CS91" s="2434">
        <f t="shared" ref="CS91:CU95" si="329">CX91+DB91</f>
        <v>0</v>
      </c>
      <c r="CT91" s="2432">
        <f t="shared" si="329"/>
        <v>0</v>
      </c>
      <c r="CU91" s="2433">
        <f t="shared" si="329"/>
        <v>0</v>
      </c>
      <c r="CV91" s="2454">
        <f t="shared" ref="CV91:CV95" si="330">SUM(CS91:CU91)</f>
        <v>0</v>
      </c>
      <c r="CW91" s="184"/>
      <c r="CX91" s="206"/>
      <c r="CY91" s="208"/>
      <c r="CZ91" s="207"/>
      <c r="DA91" s="2460">
        <f t="shared" ref="DA91:DA95" si="331">SUM(CX91:CZ91)</f>
        <v>0</v>
      </c>
      <c r="DB91" s="210"/>
      <c r="DC91" s="208"/>
      <c r="DD91" s="207"/>
      <c r="DE91" s="2460">
        <f t="shared" ref="DE91:DE95" si="332">SUM(DB91:DD91)</f>
        <v>0</v>
      </c>
      <c r="DF91" s="184"/>
      <c r="DG91" s="2454">
        <f t="shared" ref="DG91:DG114" si="333">SUM(CV91,CR91,CO91,CK91,CG91)</f>
        <v>0</v>
      </c>
      <c r="DH91" s="184"/>
      <c r="DI91" s="2394">
        <f t="shared" ref="DI91:DJ95" si="334">CD91+CH91+CL91+CP91+CS91</f>
        <v>0</v>
      </c>
      <c r="DJ91" s="2395">
        <f t="shared" si="334"/>
        <v>0</v>
      </c>
      <c r="DK91" s="2396">
        <f t="shared" ref="DK91:DK95" si="335">CF91+CJ91+CN91+CU91</f>
        <v>0</v>
      </c>
      <c r="DM91" s="2395">
        <f t="shared" ref="DM91:DM95" si="336">SUM(DI91:DK91)</f>
        <v>0</v>
      </c>
      <c r="DO91" s="2462" t="str">
        <f t="shared" si="216"/>
        <v>True</v>
      </c>
      <c r="DP91" s="4073"/>
    </row>
    <row r="92" spans="2:121" ht="39.9" customHeight="1">
      <c r="B92" s="8502"/>
      <c r="C92" s="8504"/>
      <c r="D92" s="8504"/>
      <c r="E92" s="8502"/>
      <c r="F92" s="8506"/>
      <c r="G92" s="251" t="s">
        <v>666</v>
      </c>
      <c r="H92" s="206"/>
      <c r="I92" s="209"/>
      <c r="J92" s="210"/>
      <c r="K92" s="208"/>
      <c r="L92" s="208"/>
      <c r="M92" s="207"/>
      <c r="N92" s="206"/>
      <c r="O92" s="209"/>
      <c r="P92" s="210"/>
      <c r="Q92" s="207"/>
      <c r="R92" s="206"/>
      <c r="S92" s="209"/>
      <c r="T92" s="2393"/>
      <c r="U92" s="2446">
        <f t="shared" si="319"/>
        <v>0</v>
      </c>
      <c r="V92" s="206"/>
      <c r="W92" s="209"/>
      <c r="X92" s="955"/>
      <c r="Y92" s="208"/>
      <c r="Z92" s="207"/>
      <c r="AA92" s="2448">
        <f t="shared" si="320"/>
        <v>0</v>
      </c>
      <c r="AB92" s="212"/>
      <c r="AC92" s="210"/>
      <c r="AD92" s="208"/>
      <c r="AE92" s="208"/>
      <c r="AF92" s="208"/>
      <c r="AG92" s="207"/>
      <c r="AH92" s="2448">
        <f t="shared" si="321"/>
        <v>0</v>
      </c>
      <c r="AI92" s="210"/>
      <c r="AJ92" s="208"/>
      <c r="AK92" s="207"/>
      <c r="AL92" s="2449">
        <f t="shared" si="322"/>
        <v>0</v>
      </c>
      <c r="AM92" s="211"/>
      <c r="AN92" s="2451">
        <f t="shared" si="323"/>
        <v>0</v>
      </c>
      <c r="AO92" s="210"/>
      <c r="AP92" s="208"/>
      <c r="AQ92" s="208"/>
      <c r="AR92" s="208"/>
      <c r="AS92" s="207"/>
      <c r="AT92" s="2453">
        <f t="shared" ref="AT92:AT95" si="337">SUM(AO92:AS92)</f>
        <v>0</v>
      </c>
      <c r="AU92" s="213"/>
      <c r="AV92" s="184"/>
      <c r="AW92" s="251" t="s">
        <v>666</v>
      </c>
      <c r="AX92" s="206"/>
      <c r="AY92" s="208"/>
      <c r="AZ92" s="208"/>
      <c r="BA92" s="208"/>
      <c r="BB92" s="208"/>
      <c r="BC92" s="208"/>
      <c r="BD92" s="209"/>
      <c r="BE92" s="206"/>
      <c r="BF92" s="208"/>
      <c r="BG92" s="208"/>
      <c r="BH92" s="208"/>
      <c r="BI92" s="209"/>
      <c r="BJ92" s="206"/>
      <c r="BK92" s="208"/>
      <c r="BL92" s="209"/>
      <c r="BM92" s="954"/>
      <c r="BN92" s="211"/>
      <c r="BO92" s="206"/>
      <c r="BP92" s="208"/>
      <c r="BQ92" s="208"/>
      <c r="BR92" s="208"/>
      <c r="BS92" s="209"/>
      <c r="BT92" s="206"/>
      <c r="BU92" s="208"/>
      <c r="BV92" s="209"/>
      <c r="BW92" s="954"/>
      <c r="BX92" s="2454">
        <f t="shared" si="324"/>
        <v>0</v>
      </c>
      <c r="BY92" s="206"/>
      <c r="BZ92" s="209"/>
      <c r="CA92" s="956"/>
      <c r="CC92" s="251" t="s">
        <v>666</v>
      </c>
      <c r="CD92" s="206"/>
      <c r="CE92" s="208"/>
      <c r="CF92" s="207"/>
      <c r="CG92" s="2454">
        <f t="shared" si="325"/>
        <v>0</v>
      </c>
      <c r="CH92" s="210"/>
      <c r="CI92" s="208"/>
      <c r="CJ92" s="207"/>
      <c r="CK92" s="2454">
        <f t="shared" si="326"/>
        <v>0</v>
      </c>
      <c r="CL92" s="210"/>
      <c r="CM92" s="208"/>
      <c r="CN92" s="207"/>
      <c r="CO92" s="2454">
        <f t="shared" si="327"/>
        <v>0</v>
      </c>
      <c r="CP92" s="210"/>
      <c r="CQ92" s="207"/>
      <c r="CR92" s="2454">
        <f t="shared" si="328"/>
        <v>0</v>
      </c>
      <c r="CS92" s="2434">
        <f t="shared" si="329"/>
        <v>0</v>
      </c>
      <c r="CT92" s="2432">
        <f t="shared" si="329"/>
        <v>0</v>
      </c>
      <c r="CU92" s="2433">
        <f t="shared" si="329"/>
        <v>0</v>
      </c>
      <c r="CV92" s="2454">
        <f t="shared" si="330"/>
        <v>0</v>
      </c>
      <c r="CW92" s="184"/>
      <c r="CX92" s="206"/>
      <c r="CY92" s="208"/>
      <c r="CZ92" s="207"/>
      <c r="DA92" s="2460">
        <f t="shared" si="331"/>
        <v>0</v>
      </c>
      <c r="DB92" s="210"/>
      <c r="DC92" s="208"/>
      <c r="DD92" s="207"/>
      <c r="DE92" s="2460">
        <f t="shared" si="332"/>
        <v>0</v>
      </c>
      <c r="DF92" s="184"/>
      <c r="DG92" s="2454">
        <f t="shared" si="333"/>
        <v>0</v>
      </c>
      <c r="DH92" s="184"/>
      <c r="DI92" s="2394">
        <f t="shared" si="334"/>
        <v>0</v>
      </c>
      <c r="DJ92" s="2395">
        <f t="shared" si="334"/>
        <v>0</v>
      </c>
      <c r="DK92" s="2396">
        <f t="shared" si="335"/>
        <v>0</v>
      </c>
      <c r="DM92" s="2395">
        <f t="shared" si="336"/>
        <v>0</v>
      </c>
      <c r="DO92" s="2462" t="str">
        <f t="shared" si="216"/>
        <v>True</v>
      </c>
      <c r="DP92" s="4073"/>
    </row>
    <row r="93" spans="2:121" ht="39.9" customHeight="1">
      <c r="B93" s="8502"/>
      <c r="C93" s="8504"/>
      <c r="D93" s="8504"/>
      <c r="E93" s="8502"/>
      <c r="F93" s="8506"/>
      <c r="G93" s="251" t="s">
        <v>667</v>
      </c>
      <c r="H93" s="206"/>
      <c r="I93" s="209"/>
      <c r="J93" s="210"/>
      <c r="K93" s="208"/>
      <c r="L93" s="208"/>
      <c r="M93" s="207"/>
      <c r="N93" s="206"/>
      <c r="O93" s="209"/>
      <c r="P93" s="210"/>
      <c r="Q93" s="207"/>
      <c r="R93" s="206"/>
      <c r="S93" s="209"/>
      <c r="T93" s="2393"/>
      <c r="U93" s="2446">
        <f t="shared" si="319"/>
        <v>0</v>
      </c>
      <c r="V93" s="206"/>
      <c r="W93" s="209"/>
      <c r="X93" s="955"/>
      <c r="Y93" s="208"/>
      <c r="Z93" s="207"/>
      <c r="AA93" s="2448">
        <f t="shared" si="320"/>
        <v>0</v>
      </c>
      <c r="AB93" s="212"/>
      <c r="AC93" s="210"/>
      <c r="AD93" s="208"/>
      <c r="AE93" s="208"/>
      <c r="AF93" s="208"/>
      <c r="AG93" s="207"/>
      <c r="AH93" s="2448">
        <f t="shared" si="321"/>
        <v>0</v>
      </c>
      <c r="AI93" s="210"/>
      <c r="AJ93" s="208"/>
      <c r="AK93" s="207"/>
      <c r="AL93" s="2449">
        <f t="shared" si="322"/>
        <v>0</v>
      </c>
      <c r="AM93" s="211"/>
      <c r="AN93" s="2451">
        <f t="shared" si="323"/>
        <v>0</v>
      </c>
      <c r="AO93" s="210"/>
      <c r="AP93" s="208"/>
      <c r="AQ93" s="208"/>
      <c r="AR93" s="208"/>
      <c r="AS93" s="207"/>
      <c r="AT93" s="2453">
        <f t="shared" si="337"/>
        <v>0</v>
      </c>
      <c r="AU93" s="213"/>
      <c r="AV93" s="184"/>
      <c r="AW93" s="251" t="s">
        <v>667</v>
      </c>
      <c r="AX93" s="206"/>
      <c r="AY93" s="208"/>
      <c r="AZ93" s="208"/>
      <c r="BA93" s="208"/>
      <c r="BB93" s="208"/>
      <c r="BC93" s="208"/>
      <c r="BD93" s="209"/>
      <c r="BE93" s="206"/>
      <c r="BF93" s="208"/>
      <c r="BG93" s="208"/>
      <c r="BH93" s="208"/>
      <c r="BI93" s="209"/>
      <c r="BJ93" s="206"/>
      <c r="BK93" s="208"/>
      <c r="BL93" s="209"/>
      <c r="BM93" s="954"/>
      <c r="BN93" s="211"/>
      <c r="BO93" s="206"/>
      <c r="BP93" s="208"/>
      <c r="BQ93" s="208"/>
      <c r="BR93" s="208"/>
      <c r="BS93" s="209"/>
      <c r="BT93" s="206"/>
      <c r="BU93" s="208"/>
      <c r="BV93" s="209"/>
      <c r="BW93" s="954"/>
      <c r="BX93" s="2454">
        <f t="shared" si="324"/>
        <v>0</v>
      </c>
      <c r="BY93" s="206"/>
      <c r="BZ93" s="209"/>
      <c r="CA93" s="956"/>
      <c r="CC93" s="251" t="s">
        <v>667</v>
      </c>
      <c r="CD93" s="206"/>
      <c r="CE93" s="208"/>
      <c r="CF93" s="207"/>
      <c r="CG93" s="2454">
        <f t="shared" si="325"/>
        <v>0</v>
      </c>
      <c r="CH93" s="210"/>
      <c r="CI93" s="208"/>
      <c r="CJ93" s="207"/>
      <c r="CK93" s="2454">
        <f t="shared" si="326"/>
        <v>0</v>
      </c>
      <c r="CL93" s="210"/>
      <c r="CM93" s="208"/>
      <c r="CN93" s="207"/>
      <c r="CO93" s="2454">
        <f t="shared" si="327"/>
        <v>0</v>
      </c>
      <c r="CP93" s="210"/>
      <c r="CQ93" s="207"/>
      <c r="CR93" s="2454">
        <f t="shared" si="328"/>
        <v>0</v>
      </c>
      <c r="CS93" s="2434">
        <f t="shared" si="329"/>
        <v>0</v>
      </c>
      <c r="CT93" s="2432">
        <f t="shared" si="329"/>
        <v>0</v>
      </c>
      <c r="CU93" s="2433">
        <f t="shared" si="329"/>
        <v>0</v>
      </c>
      <c r="CV93" s="2454">
        <f t="shared" si="330"/>
        <v>0</v>
      </c>
      <c r="CW93" s="184"/>
      <c r="CX93" s="206"/>
      <c r="CY93" s="208"/>
      <c r="CZ93" s="207"/>
      <c r="DA93" s="2460">
        <f t="shared" si="331"/>
        <v>0</v>
      </c>
      <c r="DB93" s="210"/>
      <c r="DC93" s="208"/>
      <c r="DD93" s="207"/>
      <c r="DE93" s="2460">
        <f t="shared" si="332"/>
        <v>0</v>
      </c>
      <c r="DF93" s="184"/>
      <c r="DG93" s="2454">
        <f t="shared" si="333"/>
        <v>0</v>
      </c>
      <c r="DH93" s="184"/>
      <c r="DI93" s="2394">
        <f t="shared" si="334"/>
        <v>0</v>
      </c>
      <c r="DJ93" s="2395">
        <f t="shared" si="334"/>
        <v>0</v>
      </c>
      <c r="DK93" s="2396">
        <f t="shared" si="335"/>
        <v>0</v>
      </c>
      <c r="DM93" s="2395">
        <f t="shared" si="336"/>
        <v>0</v>
      </c>
      <c r="DO93" s="2462" t="str">
        <f t="shared" si="216"/>
        <v>True</v>
      </c>
      <c r="DP93" s="4073"/>
    </row>
    <row r="94" spans="2:121" ht="39.9" customHeight="1">
      <c r="B94" s="8502"/>
      <c r="C94" s="8504"/>
      <c r="D94" s="8504"/>
      <c r="E94" s="8502"/>
      <c r="F94" s="8506"/>
      <c r="G94" s="251" t="s">
        <v>668</v>
      </c>
      <c r="H94" s="206"/>
      <c r="I94" s="209"/>
      <c r="J94" s="210"/>
      <c r="K94" s="208"/>
      <c r="L94" s="208"/>
      <c r="M94" s="207"/>
      <c r="N94" s="206"/>
      <c r="O94" s="209"/>
      <c r="P94" s="210"/>
      <c r="Q94" s="207"/>
      <c r="R94" s="206"/>
      <c r="S94" s="209"/>
      <c r="T94" s="954"/>
      <c r="U94" s="2446">
        <f t="shared" si="319"/>
        <v>0</v>
      </c>
      <c r="V94" s="206"/>
      <c r="W94" s="209"/>
      <c r="X94" s="955"/>
      <c r="Y94" s="208"/>
      <c r="Z94" s="207"/>
      <c r="AA94" s="2448">
        <f t="shared" si="320"/>
        <v>0</v>
      </c>
      <c r="AB94" s="212"/>
      <c r="AC94" s="210"/>
      <c r="AD94" s="208"/>
      <c r="AE94" s="208"/>
      <c r="AF94" s="208"/>
      <c r="AG94" s="207"/>
      <c r="AH94" s="2448">
        <f t="shared" si="321"/>
        <v>0</v>
      </c>
      <c r="AI94" s="210"/>
      <c r="AJ94" s="208"/>
      <c r="AK94" s="207"/>
      <c r="AL94" s="2449">
        <f t="shared" si="322"/>
        <v>0</v>
      </c>
      <c r="AM94" s="211"/>
      <c r="AN94" s="2451">
        <f t="shared" si="323"/>
        <v>0</v>
      </c>
      <c r="AO94" s="210"/>
      <c r="AP94" s="208"/>
      <c r="AQ94" s="208"/>
      <c r="AR94" s="208"/>
      <c r="AS94" s="207"/>
      <c r="AT94" s="2453">
        <f t="shared" si="337"/>
        <v>0</v>
      </c>
      <c r="AU94" s="213"/>
      <c r="AV94" s="184"/>
      <c r="AW94" s="251" t="s">
        <v>668</v>
      </c>
      <c r="AX94" s="206"/>
      <c r="AY94" s="208"/>
      <c r="AZ94" s="208"/>
      <c r="BA94" s="208"/>
      <c r="BB94" s="208"/>
      <c r="BC94" s="208"/>
      <c r="BD94" s="209"/>
      <c r="BE94" s="206"/>
      <c r="BF94" s="208"/>
      <c r="BG94" s="208"/>
      <c r="BH94" s="208"/>
      <c r="BI94" s="209"/>
      <c r="BJ94" s="206"/>
      <c r="BK94" s="208"/>
      <c r="BL94" s="209"/>
      <c r="BM94" s="954"/>
      <c r="BN94" s="211"/>
      <c r="BO94" s="206"/>
      <c r="BP94" s="208"/>
      <c r="BQ94" s="208"/>
      <c r="BR94" s="208"/>
      <c r="BS94" s="209"/>
      <c r="BT94" s="206"/>
      <c r="BU94" s="208"/>
      <c r="BV94" s="209"/>
      <c r="BW94" s="954"/>
      <c r="BX94" s="2454">
        <f t="shared" si="324"/>
        <v>0</v>
      </c>
      <c r="BY94" s="206"/>
      <c r="BZ94" s="209"/>
      <c r="CA94" s="956"/>
      <c r="CC94" s="251" t="s">
        <v>668</v>
      </c>
      <c r="CD94" s="206"/>
      <c r="CE94" s="208"/>
      <c r="CF94" s="207"/>
      <c r="CG94" s="2454">
        <f t="shared" si="325"/>
        <v>0</v>
      </c>
      <c r="CH94" s="210"/>
      <c r="CI94" s="208"/>
      <c r="CJ94" s="207"/>
      <c r="CK94" s="2454">
        <f t="shared" si="326"/>
        <v>0</v>
      </c>
      <c r="CL94" s="210"/>
      <c r="CM94" s="208"/>
      <c r="CN94" s="207"/>
      <c r="CO94" s="2454">
        <f t="shared" si="327"/>
        <v>0</v>
      </c>
      <c r="CP94" s="210"/>
      <c r="CQ94" s="207"/>
      <c r="CR94" s="2454">
        <f t="shared" si="328"/>
        <v>0</v>
      </c>
      <c r="CS94" s="2434">
        <f t="shared" si="329"/>
        <v>0</v>
      </c>
      <c r="CT94" s="2432">
        <f t="shared" si="329"/>
        <v>0</v>
      </c>
      <c r="CU94" s="2433">
        <f t="shared" si="329"/>
        <v>0</v>
      </c>
      <c r="CV94" s="2454">
        <f t="shared" si="330"/>
        <v>0</v>
      </c>
      <c r="CW94" s="184"/>
      <c r="CX94" s="206"/>
      <c r="CY94" s="208"/>
      <c r="CZ94" s="207"/>
      <c r="DA94" s="2460">
        <f t="shared" si="331"/>
        <v>0</v>
      </c>
      <c r="DB94" s="210"/>
      <c r="DC94" s="208"/>
      <c r="DD94" s="207"/>
      <c r="DE94" s="2460">
        <f t="shared" si="332"/>
        <v>0</v>
      </c>
      <c r="DF94" s="184"/>
      <c r="DG94" s="2454">
        <f t="shared" si="333"/>
        <v>0</v>
      </c>
      <c r="DH94" s="184"/>
      <c r="DI94" s="2394">
        <f t="shared" si="334"/>
        <v>0</v>
      </c>
      <c r="DJ94" s="2395">
        <f t="shared" si="334"/>
        <v>0</v>
      </c>
      <c r="DK94" s="2396">
        <f t="shared" si="335"/>
        <v>0</v>
      </c>
      <c r="DM94" s="2395">
        <f t="shared" si="336"/>
        <v>0</v>
      </c>
      <c r="DO94" s="2462" t="str">
        <f t="shared" si="216"/>
        <v>True</v>
      </c>
      <c r="DP94" s="4073"/>
    </row>
    <row r="95" spans="2:121" ht="39.9" customHeight="1" thickBot="1">
      <c r="B95" s="8502"/>
      <c r="C95" s="8504"/>
      <c r="D95" s="8504"/>
      <c r="E95" s="8502"/>
      <c r="F95" s="8506"/>
      <c r="G95" s="252" t="s">
        <v>1214</v>
      </c>
      <c r="H95" s="214"/>
      <c r="I95" s="217"/>
      <c r="J95" s="218"/>
      <c r="K95" s="216"/>
      <c r="L95" s="216"/>
      <c r="M95" s="215"/>
      <c r="N95" s="214"/>
      <c r="O95" s="217"/>
      <c r="P95" s="218"/>
      <c r="Q95" s="215"/>
      <c r="R95" s="214"/>
      <c r="S95" s="217"/>
      <c r="T95" s="957"/>
      <c r="U95" s="2446">
        <f t="shared" si="319"/>
        <v>0</v>
      </c>
      <c r="V95" s="214"/>
      <c r="W95" s="217"/>
      <c r="X95" s="958"/>
      <c r="Y95" s="216"/>
      <c r="Z95" s="215"/>
      <c r="AA95" s="2448">
        <f t="shared" si="320"/>
        <v>0</v>
      </c>
      <c r="AB95" s="220"/>
      <c r="AC95" s="218"/>
      <c r="AD95" s="216"/>
      <c r="AE95" s="216"/>
      <c r="AF95" s="216"/>
      <c r="AG95" s="215"/>
      <c r="AH95" s="2448">
        <f t="shared" si="321"/>
        <v>0</v>
      </c>
      <c r="AI95" s="218"/>
      <c r="AJ95" s="216"/>
      <c r="AK95" s="215"/>
      <c r="AL95" s="2450">
        <f t="shared" si="322"/>
        <v>0</v>
      </c>
      <c r="AM95" s="219"/>
      <c r="AN95" s="2452">
        <f t="shared" si="323"/>
        <v>0</v>
      </c>
      <c r="AO95" s="218"/>
      <c r="AP95" s="216"/>
      <c r="AQ95" s="216"/>
      <c r="AR95" s="216"/>
      <c r="AS95" s="215"/>
      <c r="AT95" s="2448">
        <f t="shared" si="337"/>
        <v>0</v>
      </c>
      <c r="AU95" s="221"/>
      <c r="AV95" s="184"/>
      <c r="AW95" s="252" t="s">
        <v>1214</v>
      </c>
      <c r="AX95" s="214"/>
      <c r="AY95" s="216"/>
      <c r="AZ95" s="216"/>
      <c r="BA95" s="216"/>
      <c r="BB95" s="216"/>
      <c r="BC95" s="216"/>
      <c r="BD95" s="217"/>
      <c r="BE95" s="214"/>
      <c r="BF95" s="216"/>
      <c r="BG95" s="216"/>
      <c r="BH95" s="216"/>
      <c r="BI95" s="217"/>
      <c r="BJ95" s="214"/>
      <c r="BK95" s="216"/>
      <c r="BL95" s="217"/>
      <c r="BM95" s="957"/>
      <c r="BN95" s="219"/>
      <c r="BO95" s="214"/>
      <c r="BP95" s="216"/>
      <c r="BQ95" s="216"/>
      <c r="BR95" s="216"/>
      <c r="BS95" s="217"/>
      <c r="BT95" s="214"/>
      <c r="BU95" s="216"/>
      <c r="BV95" s="217"/>
      <c r="BW95" s="957"/>
      <c r="BX95" s="2455">
        <f t="shared" si="324"/>
        <v>0</v>
      </c>
      <c r="BY95" s="214"/>
      <c r="BZ95" s="217"/>
      <c r="CA95" s="961"/>
      <c r="CC95" s="252" t="s">
        <v>1214</v>
      </c>
      <c r="CD95" s="214"/>
      <c r="CE95" s="216"/>
      <c r="CF95" s="215"/>
      <c r="CG95" s="2455">
        <f t="shared" si="325"/>
        <v>0</v>
      </c>
      <c r="CH95" s="218"/>
      <c r="CI95" s="216"/>
      <c r="CJ95" s="215"/>
      <c r="CK95" s="2455">
        <f t="shared" si="326"/>
        <v>0</v>
      </c>
      <c r="CL95" s="218"/>
      <c r="CM95" s="216"/>
      <c r="CN95" s="215"/>
      <c r="CO95" s="2455">
        <f t="shared" si="327"/>
        <v>0</v>
      </c>
      <c r="CP95" s="218"/>
      <c r="CQ95" s="215"/>
      <c r="CR95" s="2455">
        <f t="shared" si="328"/>
        <v>0</v>
      </c>
      <c r="CS95" s="2456">
        <f t="shared" si="329"/>
        <v>0</v>
      </c>
      <c r="CT95" s="2457">
        <f t="shared" si="329"/>
        <v>0</v>
      </c>
      <c r="CU95" s="2458">
        <f t="shared" si="329"/>
        <v>0</v>
      </c>
      <c r="CV95" s="2455">
        <f t="shared" si="330"/>
        <v>0</v>
      </c>
      <c r="CW95" s="184"/>
      <c r="CX95" s="214"/>
      <c r="CY95" s="216"/>
      <c r="CZ95" s="215"/>
      <c r="DA95" s="2461">
        <f t="shared" si="331"/>
        <v>0</v>
      </c>
      <c r="DB95" s="218"/>
      <c r="DC95" s="216"/>
      <c r="DD95" s="215"/>
      <c r="DE95" s="2461">
        <f t="shared" si="332"/>
        <v>0</v>
      </c>
      <c r="DF95" s="184"/>
      <c r="DG95" s="2455">
        <f t="shared" si="333"/>
        <v>0</v>
      </c>
      <c r="DH95" s="184"/>
      <c r="DI95" s="2397">
        <f t="shared" si="334"/>
        <v>0</v>
      </c>
      <c r="DJ95" s="2398">
        <f t="shared" si="334"/>
        <v>0</v>
      </c>
      <c r="DK95" s="2399">
        <f t="shared" si="335"/>
        <v>0</v>
      </c>
      <c r="DM95" s="2398">
        <f t="shared" si="336"/>
        <v>0</v>
      </c>
      <c r="DO95" s="2463" t="str">
        <f t="shared" si="216"/>
        <v>True</v>
      </c>
      <c r="DP95" s="4073"/>
    </row>
    <row r="96" spans="2:121" ht="39.9" customHeight="1" thickBot="1">
      <c r="B96" s="8502"/>
      <c r="C96" s="8504"/>
      <c r="D96" s="8504"/>
      <c r="E96" s="8502"/>
      <c r="F96" s="8507"/>
      <c r="G96" s="2033" t="s">
        <v>181</v>
      </c>
      <c r="H96" s="2402">
        <f t="shared" ref="H96:P96" si="338">SUM(H91:H95)</f>
        <v>0</v>
      </c>
      <c r="I96" s="973">
        <f t="shared" si="338"/>
        <v>0</v>
      </c>
      <c r="J96" s="2403">
        <f t="shared" si="338"/>
        <v>0</v>
      </c>
      <c r="K96" s="2404">
        <f t="shared" si="338"/>
        <v>0</v>
      </c>
      <c r="L96" s="2404">
        <f t="shared" si="338"/>
        <v>0</v>
      </c>
      <c r="M96" s="975">
        <f t="shared" si="338"/>
        <v>0</v>
      </c>
      <c r="N96" s="2402">
        <f t="shared" si="338"/>
        <v>0</v>
      </c>
      <c r="O96" s="973">
        <f t="shared" si="338"/>
        <v>0</v>
      </c>
      <c r="P96" s="2403">
        <f t="shared" si="338"/>
        <v>0</v>
      </c>
      <c r="Q96" s="2034"/>
      <c r="R96" s="2402">
        <f t="shared" ref="R96:AU96" si="339">SUM(R91:R95)</f>
        <v>0</v>
      </c>
      <c r="S96" s="973">
        <f t="shared" si="339"/>
        <v>0</v>
      </c>
      <c r="T96" s="970">
        <f t="shared" si="339"/>
        <v>0</v>
      </c>
      <c r="U96" s="962">
        <f t="shared" si="339"/>
        <v>0</v>
      </c>
      <c r="V96" s="2402">
        <f t="shared" si="339"/>
        <v>0</v>
      </c>
      <c r="W96" s="973">
        <f t="shared" si="339"/>
        <v>0</v>
      </c>
      <c r="X96" s="2403">
        <f t="shared" si="339"/>
        <v>0</v>
      </c>
      <c r="Y96" s="2404">
        <f t="shared" si="339"/>
        <v>0</v>
      </c>
      <c r="Z96" s="975">
        <f t="shared" si="339"/>
        <v>0</v>
      </c>
      <c r="AA96" s="962">
        <f t="shared" si="339"/>
        <v>0</v>
      </c>
      <c r="AB96" s="962">
        <f t="shared" si="339"/>
        <v>0</v>
      </c>
      <c r="AC96" s="2403">
        <f t="shared" si="339"/>
        <v>0</v>
      </c>
      <c r="AD96" s="2404">
        <f t="shared" si="339"/>
        <v>0</v>
      </c>
      <c r="AE96" s="2404">
        <f t="shared" si="339"/>
        <v>0</v>
      </c>
      <c r="AF96" s="2404">
        <f t="shared" si="339"/>
        <v>0</v>
      </c>
      <c r="AG96" s="975">
        <f t="shared" si="339"/>
        <v>0</v>
      </c>
      <c r="AH96" s="962">
        <f t="shared" si="339"/>
        <v>0</v>
      </c>
      <c r="AI96" s="2403">
        <f t="shared" si="339"/>
        <v>0</v>
      </c>
      <c r="AJ96" s="2404">
        <f t="shared" si="339"/>
        <v>0</v>
      </c>
      <c r="AK96" s="975">
        <f t="shared" si="339"/>
        <v>0</v>
      </c>
      <c r="AL96" s="972">
        <f t="shared" si="339"/>
        <v>0</v>
      </c>
      <c r="AM96" s="962">
        <f t="shared" si="339"/>
        <v>0</v>
      </c>
      <c r="AN96" s="964">
        <f t="shared" si="339"/>
        <v>0</v>
      </c>
      <c r="AO96" s="2403">
        <f t="shared" si="339"/>
        <v>0</v>
      </c>
      <c r="AP96" s="2404">
        <f t="shared" si="339"/>
        <v>0</v>
      </c>
      <c r="AQ96" s="2404">
        <f t="shared" si="339"/>
        <v>0</v>
      </c>
      <c r="AR96" s="2404">
        <f t="shared" si="339"/>
        <v>0</v>
      </c>
      <c r="AS96" s="975">
        <f t="shared" si="339"/>
        <v>0</v>
      </c>
      <c r="AT96" s="962">
        <f t="shared" si="339"/>
        <v>0</v>
      </c>
      <c r="AU96" s="962">
        <f t="shared" si="339"/>
        <v>0</v>
      </c>
      <c r="AV96" s="184"/>
      <c r="AW96" s="974" t="s">
        <v>181</v>
      </c>
      <c r="AX96" s="2402">
        <f t="shared" ref="AX96:BW96" si="340">SUM(AX91:AX95)</f>
        <v>0</v>
      </c>
      <c r="AY96" s="2404">
        <f t="shared" si="340"/>
        <v>0</v>
      </c>
      <c r="AZ96" s="2404">
        <f t="shared" si="340"/>
        <v>0</v>
      </c>
      <c r="BA96" s="2404">
        <f t="shared" si="340"/>
        <v>0</v>
      </c>
      <c r="BB96" s="2404">
        <f t="shared" si="340"/>
        <v>0</v>
      </c>
      <c r="BC96" s="2404">
        <f t="shared" si="340"/>
        <v>0</v>
      </c>
      <c r="BD96" s="973">
        <f t="shared" si="340"/>
        <v>0</v>
      </c>
      <c r="BE96" s="2402">
        <f t="shared" si="340"/>
        <v>0</v>
      </c>
      <c r="BF96" s="2404">
        <f t="shared" si="340"/>
        <v>0</v>
      </c>
      <c r="BG96" s="2404">
        <f t="shared" si="340"/>
        <v>0</v>
      </c>
      <c r="BH96" s="2404">
        <f t="shared" si="340"/>
        <v>0</v>
      </c>
      <c r="BI96" s="973">
        <f t="shared" si="340"/>
        <v>0</v>
      </c>
      <c r="BJ96" s="2402">
        <f t="shared" si="340"/>
        <v>0</v>
      </c>
      <c r="BK96" s="2404">
        <f t="shared" si="340"/>
        <v>0</v>
      </c>
      <c r="BL96" s="973">
        <f t="shared" si="340"/>
        <v>0</v>
      </c>
      <c r="BM96" s="970">
        <f t="shared" si="340"/>
        <v>0</v>
      </c>
      <c r="BN96" s="962">
        <f t="shared" si="340"/>
        <v>0</v>
      </c>
      <c r="BO96" s="2402">
        <f t="shared" si="340"/>
        <v>0</v>
      </c>
      <c r="BP96" s="2404">
        <f t="shared" si="340"/>
        <v>0</v>
      </c>
      <c r="BQ96" s="2404">
        <f t="shared" si="340"/>
        <v>0</v>
      </c>
      <c r="BR96" s="2404">
        <f t="shared" si="340"/>
        <v>0</v>
      </c>
      <c r="BS96" s="973">
        <f t="shared" si="340"/>
        <v>0</v>
      </c>
      <c r="BT96" s="2402">
        <f t="shared" si="340"/>
        <v>0</v>
      </c>
      <c r="BU96" s="2404">
        <f t="shared" si="340"/>
        <v>0</v>
      </c>
      <c r="BV96" s="973">
        <f t="shared" si="340"/>
        <v>0</v>
      </c>
      <c r="BW96" s="970">
        <f t="shared" si="340"/>
        <v>0</v>
      </c>
      <c r="BX96" s="962">
        <f t="shared" si="324"/>
        <v>0</v>
      </c>
      <c r="BY96" s="2402">
        <f>SUM(BY91:BY95)</f>
        <v>0</v>
      </c>
      <c r="BZ96" s="973">
        <f>SUM(BZ91:BZ95)</f>
        <v>0</v>
      </c>
      <c r="CA96" s="964">
        <f>SUM(CA91:CA95)</f>
        <v>0</v>
      </c>
      <c r="CC96" s="971" t="s">
        <v>106</v>
      </c>
      <c r="CD96" s="2402">
        <f t="shared" ref="CD96:CV96" si="341">SUM(CD91:CD95)</f>
        <v>0</v>
      </c>
      <c r="CE96" s="2404">
        <f t="shared" si="341"/>
        <v>0</v>
      </c>
      <c r="CF96" s="975">
        <f t="shared" si="341"/>
        <v>0</v>
      </c>
      <c r="CG96" s="962">
        <f t="shared" si="341"/>
        <v>0</v>
      </c>
      <c r="CH96" s="2403">
        <f t="shared" si="341"/>
        <v>0</v>
      </c>
      <c r="CI96" s="2404">
        <f t="shared" si="341"/>
        <v>0</v>
      </c>
      <c r="CJ96" s="975">
        <f t="shared" si="341"/>
        <v>0</v>
      </c>
      <c r="CK96" s="962">
        <f t="shared" si="341"/>
        <v>0</v>
      </c>
      <c r="CL96" s="2403">
        <f t="shared" si="341"/>
        <v>0</v>
      </c>
      <c r="CM96" s="2404">
        <f t="shared" si="341"/>
        <v>0</v>
      </c>
      <c r="CN96" s="975">
        <f t="shared" si="341"/>
        <v>0</v>
      </c>
      <c r="CO96" s="962">
        <f t="shared" si="341"/>
        <v>0</v>
      </c>
      <c r="CP96" s="2403">
        <f t="shared" si="341"/>
        <v>0</v>
      </c>
      <c r="CQ96" s="975">
        <f t="shared" si="341"/>
        <v>0</v>
      </c>
      <c r="CR96" s="962">
        <f t="shared" si="341"/>
        <v>0</v>
      </c>
      <c r="CS96" s="2403">
        <f t="shared" si="341"/>
        <v>0</v>
      </c>
      <c r="CT96" s="2404">
        <f t="shared" si="341"/>
        <v>0</v>
      </c>
      <c r="CU96" s="975">
        <f t="shared" si="341"/>
        <v>0</v>
      </c>
      <c r="CV96" s="962">
        <f t="shared" si="341"/>
        <v>0</v>
      </c>
      <c r="CW96" s="184"/>
      <c r="CX96" s="2402">
        <f t="shared" ref="CX96:DE96" si="342">SUM(CX91:CX95)</f>
        <v>0</v>
      </c>
      <c r="CY96" s="2404">
        <f t="shared" si="342"/>
        <v>0</v>
      </c>
      <c r="CZ96" s="975">
        <f t="shared" si="342"/>
        <v>0</v>
      </c>
      <c r="DA96" s="962">
        <f t="shared" si="342"/>
        <v>0</v>
      </c>
      <c r="DB96" s="2403">
        <f t="shared" si="342"/>
        <v>0</v>
      </c>
      <c r="DC96" s="2404">
        <f t="shared" si="342"/>
        <v>0</v>
      </c>
      <c r="DD96" s="975">
        <f t="shared" si="342"/>
        <v>0</v>
      </c>
      <c r="DE96" s="962">
        <f t="shared" si="342"/>
        <v>0</v>
      </c>
      <c r="DF96" s="184"/>
      <c r="DG96" s="962">
        <f t="shared" si="333"/>
        <v>0</v>
      </c>
      <c r="DH96" s="184"/>
      <c r="DI96" s="972">
        <f>SUM(DI91:DI95)</f>
        <v>0</v>
      </c>
      <c r="DJ96" s="962">
        <f>SUM(DJ91:DJ95)</f>
        <v>0</v>
      </c>
      <c r="DK96" s="964">
        <f>SUM(DK91:DK95)</f>
        <v>0</v>
      </c>
      <c r="DM96" s="962">
        <f>SUM(DM91:DM95)</f>
        <v>0</v>
      </c>
      <c r="DO96" s="960" t="str">
        <f t="shared" si="216"/>
        <v>True</v>
      </c>
      <c r="DP96" s="4075" t="str">
        <f>IF($U96=0,"Blanc","")</f>
        <v>Blanc</v>
      </c>
      <c r="DQ96" s="4074" t="str">
        <f t="shared" si="282"/>
        <v>wrong</v>
      </c>
    </row>
    <row r="97" spans="2:121" ht="39.9" customHeight="1">
      <c r="B97" s="8502"/>
      <c r="C97" s="8504"/>
      <c r="D97" s="8504"/>
      <c r="E97" s="8502"/>
      <c r="F97" s="8506" t="s">
        <v>237</v>
      </c>
      <c r="G97" s="251" t="s">
        <v>1213</v>
      </c>
      <c r="H97" s="206"/>
      <c r="I97" s="209"/>
      <c r="J97" s="210"/>
      <c r="K97" s="208"/>
      <c r="L97" s="208"/>
      <c r="M97" s="207"/>
      <c r="N97" s="206"/>
      <c r="O97" s="209"/>
      <c r="P97" s="210"/>
      <c r="Q97" s="207"/>
      <c r="R97" s="206"/>
      <c r="S97" s="209"/>
      <c r="T97" s="2393"/>
      <c r="U97" s="2446">
        <f t="shared" ref="U97:U101" si="343">SUM(H97:P97,S97:T97)-R97</f>
        <v>0</v>
      </c>
      <c r="V97" s="206"/>
      <c r="W97" s="209"/>
      <c r="X97" s="955"/>
      <c r="Y97" s="208"/>
      <c r="Z97" s="207"/>
      <c r="AA97" s="2448">
        <f t="shared" ref="AA97:AA101" si="344">SUM(X97:Z97)</f>
        <v>0</v>
      </c>
      <c r="AB97" s="212"/>
      <c r="AC97" s="210"/>
      <c r="AD97" s="208"/>
      <c r="AE97" s="208"/>
      <c r="AF97" s="208"/>
      <c r="AG97" s="207"/>
      <c r="AH97" s="2448">
        <f t="shared" ref="AH97:AH101" si="345">SUM(AC97:AG97)</f>
        <v>0</v>
      </c>
      <c r="AI97" s="210"/>
      <c r="AJ97" s="208"/>
      <c r="AK97" s="207"/>
      <c r="AL97" s="2449">
        <f t="shared" ref="AL97:AL101" si="346">SUM(AI97:AK97)</f>
        <v>0</v>
      </c>
      <c r="AM97" s="211"/>
      <c r="AN97" s="2451">
        <f t="shared" ref="AN97:AN101" si="347">AM97+AL97+AH97+AB97+AA97</f>
        <v>0</v>
      </c>
      <c r="AO97" s="210"/>
      <c r="AP97" s="208"/>
      <c r="AQ97" s="208"/>
      <c r="AR97" s="208"/>
      <c r="AS97" s="207"/>
      <c r="AT97" s="2453">
        <f>SUM(AO97:AS97)</f>
        <v>0</v>
      </c>
      <c r="AU97" s="213"/>
      <c r="AV97" s="184"/>
      <c r="AW97" s="251" t="s">
        <v>1213</v>
      </c>
      <c r="AX97" s="206"/>
      <c r="AY97" s="208"/>
      <c r="AZ97" s="208"/>
      <c r="BA97" s="208"/>
      <c r="BB97" s="208"/>
      <c r="BC97" s="208"/>
      <c r="BD97" s="209"/>
      <c r="BE97" s="206"/>
      <c r="BF97" s="208"/>
      <c r="BG97" s="208"/>
      <c r="BH97" s="208"/>
      <c r="BI97" s="209"/>
      <c r="BJ97" s="206"/>
      <c r="BK97" s="208"/>
      <c r="BL97" s="209"/>
      <c r="BM97" s="954"/>
      <c r="BN97" s="211"/>
      <c r="BO97" s="206"/>
      <c r="BP97" s="208"/>
      <c r="BQ97" s="208"/>
      <c r="BR97" s="208"/>
      <c r="BS97" s="209"/>
      <c r="BT97" s="206"/>
      <c r="BU97" s="208"/>
      <c r="BV97" s="209"/>
      <c r="BW97" s="954"/>
      <c r="BX97" s="2454">
        <f t="shared" si="324"/>
        <v>0</v>
      </c>
      <c r="BY97" s="206"/>
      <c r="BZ97" s="209"/>
      <c r="CA97" s="956"/>
      <c r="CC97" s="251" t="s">
        <v>1213</v>
      </c>
      <c r="CD97" s="206"/>
      <c r="CE97" s="208"/>
      <c r="CF97" s="207"/>
      <c r="CG97" s="2454">
        <f t="shared" ref="CG97:CG101" si="348">SUM(CD97:CF97)</f>
        <v>0</v>
      </c>
      <c r="CH97" s="210"/>
      <c r="CI97" s="208"/>
      <c r="CJ97" s="207"/>
      <c r="CK97" s="2454">
        <f t="shared" ref="CK97:CK101" si="349">SUM(CH97:CJ97)</f>
        <v>0</v>
      </c>
      <c r="CL97" s="210"/>
      <c r="CM97" s="208"/>
      <c r="CN97" s="207"/>
      <c r="CO97" s="2454">
        <f t="shared" ref="CO97:CO101" si="350">SUM(CL97:CN97)</f>
        <v>0</v>
      </c>
      <c r="CP97" s="210"/>
      <c r="CQ97" s="207"/>
      <c r="CR97" s="2454">
        <f t="shared" ref="CR97:CR101" si="351">SUM(CP97:CQ97)</f>
        <v>0</v>
      </c>
      <c r="CS97" s="2434">
        <f t="shared" ref="CS97:CU101" si="352">CX97+DB97</f>
        <v>0</v>
      </c>
      <c r="CT97" s="2432">
        <f t="shared" si="352"/>
        <v>0</v>
      </c>
      <c r="CU97" s="2433">
        <f t="shared" si="352"/>
        <v>0</v>
      </c>
      <c r="CV97" s="2454">
        <f t="shared" ref="CV97:CV101" si="353">SUM(CS97:CU97)</f>
        <v>0</v>
      </c>
      <c r="CW97" s="184"/>
      <c r="CX97" s="206"/>
      <c r="CY97" s="208"/>
      <c r="CZ97" s="207"/>
      <c r="DA97" s="2460">
        <f t="shared" ref="DA97:DA101" si="354">SUM(CX97:CZ97)</f>
        <v>0</v>
      </c>
      <c r="DB97" s="210"/>
      <c r="DC97" s="208"/>
      <c r="DD97" s="207"/>
      <c r="DE97" s="2460">
        <f t="shared" ref="DE97:DE101" si="355">SUM(DB97:DD97)</f>
        <v>0</v>
      </c>
      <c r="DF97" s="184"/>
      <c r="DG97" s="2454">
        <f t="shared" si="333"/>
        <v>0</v>
      </c>
      <c r="DH97" s="184"/>
      <c r="DI97" s="2394">
        <f t="shared" ref="DI97:DJ101" si="356">CD97+CH97+CL97+CP97+CS97</f>
        <v>0</v>
      </c>
      <c r="DJ97" s="2395">
        <f t="shared" si="356"/>
        <v>0</v>
      </c>
      <c r="DK97" s="2396">
        <f t="shared" ref="DK97:DK101" si="357">CF97+CJ97+CN97+CU97</f>
        <v>0</v>
      </c>
      <c r="DM97" s="2395">
        <f t="shared" ref="DM97:DM101" si="358">SUM(DI97:DK97)</f>
        <v>0</v>
      </c>
      <c r="DO97" s="2462" t="str">
        <f t="shared" si="216"/>
        <v>True</v>
      </c>
      <c r="DP97" s="4073"/>
    </row>
    <row r="98" spans="2:121" ht="39.9" customHeight="1">
      <c r="B98" s="8502"/>
      <c r="C98" s="8504"/>
      <c r="D98" s="8504"/>
      <c r="E98" s="8502"/>
      <c r="F98" s="8506"/>
      <c r="G98" s="251" t="s">
        <v>666</v>
      </c>
      <c r="H98" s="206"/>
      <c r="I98" s="209"/>
      <c r="J98" s="210"/>
      <c r="K98" s="208"/>
      <c r="L98" s="208"/>
      <c r="M98" s="207"/>
      <c r="N98" s="206"/>
      <c r="O98" s="209"/>
      <c r="P98" s="210"/>
      <c r="Q98" s="207"/>
      <c r="R98" s="206"/>
      <c r="S98" s="209"/>
      <c r="T98" s="2393"/>
      <c r="U98" s="2446">
        <f t="shared" si="343"/>
        <v>0</v>
      </c>
      <c r="V98" s="206"/>
      <c r="W98" s="209"/>
      <c r="X98" s="955"/>
      <c r="Y98" s="208"/>
      <c r="Z98" s="207"/>
      <c r="AA98" s="2448">
        <f t="shared" si="344"/>
        <v>0</v>
      </c>
      <c r="AB98" s="212"/>
      <c r="AC98" s="210"/>
      <c r="AD98" s="208"/>
      <c r="AE98" s="208"/>
      <c r="AF98" s="208"/>
      <c r="AG98" s="207"/>
      <c r="AH98" s="2448">
        <f t="shared" si="345"/>
        <v>0</v>
      </c>
      <c r="AI98" s="210"/>
      <c r="AJ98" s="208"/>
      <c r="AK98" s="207"/>
      <c r="AL98" s="2449">
        <f t="shared" si="346"/>
        <v>0</v>
      </c>
      <c r="AM98" s="211"/>
      <c r="AN98" s="2451">
        <f t="shared" si="347"/>
        <v>0</v>
      </c>
      <c r="AO98" s="210"/>
      <c r="AP98" s="208"/>
      <c r="AQ98" s="208"/>
      <c r="AR98" s="208"/>
      <c r="AS98" s="207"/>
      <c r="AT98" s="2453">
        <f t="shared" ref="AT98:AT101" si="359">SUM(AO98:AS98)</f>
        <v>0</v>
      </c>
      <c r="AU98" s="213"/>
      <c r="AV98" s="184"/>
      <c r="AW98" s="251" t="s">
        <v>666</v>
      </c>
      <c r="AX98" s="206"/>
      <c r="AY98" s="208"/>
      <c r="AZ98" s="208"/>
      <c r="BA98" s="208"/>
      <c r="BB98" s="208"/>
      <c r="BC98" s="208"/>
      <c r="BD98" s="209"/>
      <c r="BE98" s="206"/>
      <c r="BF98" s="208"/>
      <c r="BG98" s="208"/>
      <c r="BH98" s="208"/>
      <c r="BI98" s="209"/>
      <c r="BJ98" s="206"/>
      <c r="BK98" s="208"/>
      <c r="BL98" s="209"/>
      <c r="BM98" s="954"/>
      <c r="BN98" s="211"/>
      <c r="BO98" s="206"/>
      <c r="BP98" s="208"/>
      <c r="BQ98" s="208"/>
      <c r="BR98" s="208"/>
      <c r="BS98" s="209"/>
      <c r="BT98" s="206"/>
      <c r="BU98" s="208"/>
      <c r="BV98" s="209"/>
      <c r="BW98" s="954"/>
      <c r="BX98" s="2454">
        <f t="shared" si="324"/>
        <v>0</v>
      </c>
      <c r="BY98" s="206"/>
      <c r="BZ98" s="209"/>
      <c r="CA98" s="956"/>
      <c r="CC98" s="251" t="s">
        <v>666</v>
      </c>
      <c r="CD98" s="206"/>
      <c r="CE98" s="208"/>
      <c r="CF98" s="207"/>
      <c r="CG98" s="2454">
        <f t="shared" si="348"/>
        <v>0</v>
      </c>
      <c r="CH98" s="210"/>
      <c r="CI98" s="208"/>
      <c r="CJ98" s="207"/>
      <c r="CK98" s="2454">
        <f t="shared" si="349"/>
        <v>0</v>
      </c>
      <c r="CL98" s="210"/>
      <c r="CM98" s="208"/>
      <c r="CN98" s="207"/>
      <c r="CO98" s="2454">
        <f t="shared" si="350"/>
        <v>0</v>
      </c>
      <c r="CP98" s="210"/>
      <c r="CQ98" s="207"/>
      <c r="CR98" s="2454">
        <f t="shared" si="351"/>
        <v>0</v>
      </c>
      <c r="CS98" s="2434">
        <f t="shared" si="352"/>
        <v>0</v>
      </c>
      <c r="CT98" s="2432">
        <f t="shared" si="352"/>
        <v>0</v>
      </c>
      <c r="CU98" s="2433">
        <f t="shared" si="352"/>
        <v>0</v>
      </c>
      <c r="CV98" s="2454">
        <f t="shared" si="353"/>
        <v>0</v>
      </c>
      <c r="CW98" s="184"/>
      <c r="CX98" s="206"/>
      <c r="CY98" s="208"/>
      <c r="CZ98" s="207"/>
      <c r="DA98" s="2460">
        <f t="shared" si="354"/>
        <v>0</v>
      </c>
      <c r="DB98" s="210"/>
      <c r="DC98" s="208"/>
      <c r="DD98" s="207"/>
      <c r="DE98" s="2460">
        <f t="shared" si="355"/>
        <v>0</v>
      </c>
      <c r="DF98" s="184"/>
      <c r="DG98" s="2454">
        <f t="shared" si="333"/>
        <v>0</v>
      </c>
      <c r="DH98" s="184"/>
      <c r="DI98" s="2394">
        <f t="shared" si="356"/>
        <v>0</v>
      </c>
      <c r="DJ98" s="2395">
        <f t="shared" si="356"/>
        <v>0</v>
      </c>
      <c r="DK98" s="2396">
        <f t="shared" si="357"/>
        <v>0</v>
      </c>
      <c r="DM98" s="2395">
        <f t="shared" si="358"/>
        <v>0</v>
      </c>
      <c r="DO98" s="2462" t="str">
        <f t="shared" si="216"/>
        <v>True</v>
      </c>
      <c r="DP98" s="4073"/>
    </row>
    <row r="99" spans="2:121" ht="39.9" customHeight="1">
      <c r="B99" s="8502"/>
      <c r="C99" s="8504"/>
      <c r="D99" s="8504"/>
      <c r="E99" s="8502"/>
      <c r="F99" s="8506"/>
      <c r="G99" s="251" t="s">
        <v>667</v>
      </c>
      <c r="H99" s="206"/>
      <c r="I99" s="209"/>
      <c r="J99" s="210"/>
      <c r="K99" s="208"/>
      <c r="L99" s="208"/>
      <c r="M99" s="207"/>
      <c r="N99" s="206"/>
      <c r="O99" s="209"/>
      <c r="P99" s="210"/>
      <c r="Q99" s="207"/>
      <c r="R99" s="206"/>
      <c r="S99" s="209"/>
      <c r="T99" s="2393"/>
      <c r="U99" s="2446">
        <f t="shared" si="343"/>
        <v>0</v>
      </c>
      <c r="V99" s="206"/>
      <c r="W99" s="209"/>
      <c r="X99" s="955"/>
      <c r="Y99" s="208"/>
      <c r="Z99" s="207"/>
      <c r="AA99" s="2448">
        <f t="shared" si="344"/>
        <v>0</v>
      </c>
      <c r="AB99" s="212"/>
      <c r="AC99" s="210"/>
      <c r="AD99" s="208"/>
      <c r="AE99" s="208"/>
      <c r="AF99" s="208"/>
      <c r="AG99" s="207"/>
      <c r="AH99" s="2448">
        <f t="shared" si="345"/>
        <v>0</v>
      </c>
      <c r="AI99" s="210"/>
      <c r="AJ99" s="208"/>
      <c r="AK99" s="207"/>
      <c r="AL99" s="2449">
        <f t="shared" si="346"/>
        <v>0</v>
      </c>
      <c r="AM99" s="211"/>
      <c r="AN99" s="2451">
        <f t="shared" si="347"/>
        <v>0</v>
      </c>
      <c r="AO99" s="210"/>
      <c r="AP99" s="208"/>
      <c r="AQ99" s="208"/>
      <c r="AR99" s="208"/>
      <c r="AS99" s="207"/>
      <c r="AT99" s="2453">
        <f t="shared" si="359"/>
        <v>0</v>
      </c>
      <c r="AU99" s="213"/>
      <c r="AV99" s="184"/>
      <c r="AW99" s="251" t="s">
        <v>667</v>
      </c>
      <c r="AX99" s="206"/>
      <c r="AY99" s="208"/>
      <c r="AZ99" s="208"/>
      <c r="BA99" s="208"/>
      <c r="BB99" s="208"/>
      <c r="BC99" s="208"/>
      <c r="BD99" s="209"/>
      <c r="BE99" s="206"/>
      <c r="BF99" s="208"/>
      <c r="BG99" s="208"/>
      <c r="BH99" s="208"/>
      <c r="BI99" s="209"/>
      <c r="BJ99" s="206"/>
      <c r="BK99" s="208"/>
      <c r="BL99" s="209"/>
      <c r="BM99" s="954"/>
      <c r="BN99" s="211"/>
      <c r="BO99" s="206"/>
      <c r="BP99" s="208"/>
      <c r="BQ99" s="208"/>
      <c r="BR99" s="208"/>
      <c r="BS99" s="209"/>
      <c r="BT99" s="206"/>
      <c r="BU99" s="208"/>
      <c r="BV99" s="209"/>
      <c r="BW99" s="954"/>
      <c r="BX99" s="2454">
        <f t="shared" si="324"/>
        <v>0</v>
      </c>
      <c r="BY99" s="206"/>
      <c r="BZ99" s="209"/>
      <c r="CA99" s="956"/>
      <c r="CC99" s="251" t="s">
        <v>667</v>
      </c>
      <c r="CD99" s="206"/>
      <c r="CE99" s="208"/>
      <c r="CF99" s="207"/>
      <c r="CG99" s="2454">
        <f t="shared" si="348"/>
        <v>0</v>
      </c>
      <c r="CH99" s="210"/>
      <c r="CI99" s="208"/>
      <c r="CJ99" s="207"/>
      <c r="CK99" s="2454">
        <f t="shared" si="349"/>
        <v>0</v>
      </c>
      <c r="CL99" s="210"/>
      <c r="CM99" s="208"/>
      <c r="CN99" s="207"/>
      <c r="CO99" s="2454">
        <f t="shared" si="350"/>
        <v>0</v>
      </c>
      <c r="CP99" s="210"/>
      <c r="CQ99" s="207"/>
      <c r="CR99" s="2454">
        <f t="shared" si="351"/>
        <v>0</v>
      </c>
      <c r="CS99" s="2434">
        <f t="shared" si="352"/>
        <v>0</v>
      </c>
      <c r="CT99" s="2432">
        <f t="shared" si="352"/>
        <v>0</v>
      </c>
      <c r="CU99" s="2433">
        <f t="shared" si="352"/>
        <v>0</v>
      </c>
      <c r="CV99" s="2454">
        <f t="shared" si="353"/>
        <v>0</v>
      </c>
      <c r="CW99" s="184"/>
      <c r="CX99" s="206"/>
      <c r="CY99" s="208"/>
      <c r="CZ99" s="207"/>
      <c r="DA99" s="2460">
        <f t="shared" si="354"/>
        <v>0</v>
      </c>
      <c r="DB99" s="210"/>
      <c r="DC99" s="208"/>
      <c r="DD99" s="207"/>
      <c r="DE99" s="2460">
        <f t="shared" si="355"/>
        <v>0</v>
      </c>
      <c r="DF99" s="184"/>
      <c r="DG99" s="2454">
        <f t="shared" si="333"/>
        <v>0</v>
      </c>
      <c r="DH99" s="184"/>
      <c r="DI99" s="2394">
        <f t="shared" si="356"/>
        <v>0</v>
      </c>
      <c r="DJ99" s="2395">
        <f t="shared" si="356"/>
        <v>0</v>
      </c>
      <c r="DK99" s="2396">
        <f t="shared" si="357"/>
        <v>0</v>
      </c>
      <c r="DM99" s="2395">
        <f t="shared" si="358"/>
        <v>0</v>
      </c>
      <c r="DO99" s="2462" t="str">
        <f t="shared" si="216"/>
        <v>True</v>
      </c>
      <c r="DP99" s="4073"/>
    </row>
    <row r="100" spans="2:121" ht="39.9" customHeight="1">
      <c r="B100" s="8502"/>
      <c r="C100" s="8504"/>
      <c r="D100" s="8504"/>
      <c r="E100" s="8502"/>
      <c r="F100" s="8506"/>
      <c r="G100" s="251" t="s">
        <v>668</v>
      </c>
      <c r="H100" s="206"/>
      <c r="I100" s="209"/>
      <c r="J100" s="210"/>
      <c r="K100" s="208"/>
      <c r="L100" s="208"/>
      <c r="M100" s="207"/>
      <c r="N100" s="206"/>
      <c r="O100" s="209"/>
      <c r="P100" s="210"/>
      <c r="Q100" s="207"/>
      <c r="R100" s="206"/>
      <c r="S100" s="209"/>
      <c r="T100" s="954"/>
      <c r="U100" s="2446">
        <f t="shared" si="343"/>
        <v>0</v>
      </c>
      <c r="V100" s="206"/>
      <c r="W100" s="209"/>
      <c r="X100" s="955"/>
      <c r="Y100" s="208"/>
      <c r="Z100" s="207"/>
      <c r="AA100" s="2448">
        <f t="shared" si="344"/>
        <v>0</v>
      </c>
      <c r="AB100" s="212"/>
      <c r="AC100" s="210"/>
      <c r="AD100" s="208"/>
      <c r="AE100" s="208"/>
      <c r="AF100" s="208"/>
      <c r="AG100" s="207"/>
      <c r="AH100" s="2448">
        <f t="shared" si="345"/>
        <v>0</v>
      </c>
      <c r="AI100" s="210"/>
      <c r="AJ100" s="208"/>
      <c r="AK100" s="207"/>
      <c r="AL100" s="2449">
        <f t="shared" si="346"/>
        <v>0</v>
      </c>
      <c r="AM100" s="211"/>
      <c r="AN100" s="2451">
        <f t="shared" si="347"/>
        <v>0</v>
      </c>
      <c r="AO100" s="210"/>
      <c r="AP100" s="208"/>
      <c r="AQ100" s="208"/>
      <c r="AR100" s="208"/>
      <c r="AS100" s="207"/>
      <c r="AT100" s="2453">
        <f t="shared" si="359"/>
        <v>0</v>
      </c>
      <c r="AU100" s="213"/>
      <c r="AV100" s="184"/>
      <c r="AW100" s="251" t="s">
        <v>668</v>
      </c>
      <c r="AX100" s="206"/>
      <c r="AY100" s="208"/>
      <c r="AZ100" s="208"/>
      <c r="BA100" s="208"/>
      <c r="BB100" s="208"/>
      <c r="BC100" s="208"/>
      <c r="BD100" s="209"/>
      <c r="BE100" s="206"/>
      <c r="BF100" s="208"/>
      <c r="BG100" s="208"/>
      <c r="BH100" s="208"/>
      <c r="BI100" s="209"/>
      <c r="BJ100" s="206"/>
      <c r="BK100" s="208"/>
      <c r="BL100" s="209"/>
      <c r="BM100" s="954"/>
      <c r="BN100" s="211"/>
      <c r="BO100" s="206"/>
      <c r="BP100" s="208"/>
      <c r="BQ100" s="208"/>
      <c r="BR100" s="208"/>
      <c r="BS100" s="209"/>
      <c r="BT100" s="206"/>
      <c r="BU100" s="208"/>
      <c r="BV100" s="209"/>
      <c r="BW100" s="954"/>
      <c r="BX100" s="2454">
        <f t="shared" si="324"/>
        <v>0</v>
      </c>
      <c r="BY100" s="206"/>
      <c r="BZ100" s="209"/>
      <c r="CA100" s="956"/>
      <c r="CC100" s="251" t="s">
        <v>668</v>
      </c>
      <c r="CD100" s="206"/>
      <c r="CE100" s="208"/>
      <c r="CF100" s="207"/>
      <c r="CG100" s="2454">
        <f t="shared" si="348"/>
        <v>0</v>
      </c>
      <c r="CH100" s="210"/>
      <c r="CI100" s="208"/>
      <c r="CJ100" s="207"/>
      <c r="CK100" s="2454">
        <f t="shared" si="349"/>
        <v>0</v>
      </c>
      <c r="CL100" s="210"/>
      <c r="CM100" s="208"/>
      <c r="CN100" s="207"/>
      <c r="CO100" s="2454">
        <f t="shared" si="350"/>
        <v>0</v>
      </c>
      <c r="CP100" s="210"/>
      <c r="CQ100" s="207"/>
      <c r="CR100" s="2454">
        <f t="shared" si="351"/>
        <v>0</v>
      </c>
      <c r="CS100" s="2434">
        <f t="shared" si="352"/>
        <v>0</v>
      </c>
      <c r="CT100" s="2432">
        <f t="shared" si="352"/>
        <v>0</v>
      </c>
      <c r="CU100" s="2433">
        <f t="shared" si="352"/>
        <v>0</v>
      </c>
      <c r="CV100" s="2454">
        <f t="shared" si="353"/>
        <v>0</v>
      </c>
      <c r="CW100" s="184"/>
      <c r="CX100" s="206"/>
      <c r="CY100" s="208"/>
      <c r="CZ100" s="207"/>
      <c r="DA100" s="2460">
        <f t="shared" si="354"/>
        <v>0</v>
      </c>
      <c r="DB100" s="210"/>
      <c r="DC100" s="208"/>
      <c r="DD100" s="207"/>
      <c r="DE100" s="2460">
        <f t="shared" si="355"/>
        <v>0</v>
      </c>
      <c r="DF100" s="184"/>
      <c r="DG100" s="2454">
        <f t="shared" si="333"/>
        <v>0</v>
      </c>
      <c r="DH100" s="184"/>
      <c r="DI100" s="2394">
        <f t="shared" si="356"/>
        <v>0</v>
      </c>
      <c r="DJ100" s="2395">
        <f t="shared" si="356"/>
        <v>0</v>
      </c>
      <c r="DK100" s="2396">
        <f t="shared" si="357"/>
        <v>0</v>
      </c>
      <c r="DM100" s="2395">
        <f t="shared" si="358"/>
        <v>0</v>
      </c>
      <c r="DO100" s="2462" t="str">
        <f t="shared" si="216"/>
        <v>True</v>
      </c>
      <c r="DP100" s="4073"/>
    </row>
    <row r="101" spans="2:121" ht="39.9" customHeight="1" thickBot="1">
      <c r="B101" s="8502"/>
      <c r="C101" s="8504"/>
      <c r="D101" s="8504"/>
      <c r="E101" s="8502"/>
      <c r="F101" s="8506"/>
      <c r="G101" s="252" t="s">
        <v>1214</v>
      </c>
      <c r="H101" s="214"/>
      <c r="I101" s="217"/>
      <c r="J101" s="218"/>
      <c r="K101" s="216"/>
      <c r="L101" s="216"/>
      <c r="M101" s="215"/>
      <c r="N101" s="214"/>
      <c r="O101" s="217"/>
      <c r="P101" s="218"/>
      <c r="Q101" s="215"/>
      <c r="R101" s="214"/>
      <c r="S101" s="217"/>
      <c r="T101" s="957"/>
      <c r="U101" s="2446">
        <f t="shared" si="343"/>
        <v>0</v>
      </c>
      <c r="V101" s="214"/>
      <c r="W101" s="217"/>
      <c r="X101" s="958"/>
      <c r="Y101" s="216"/>
      <c r="Z101" s="215"/>
      <c r="AA101" s="2448">
        <f t="shared" si="344"/>
        <v>0</v>
      </c>
      <c r="AB101" s="220"/>
      <c r="AC101" s="218"/>
      <c r="AD101" s="216"/>
      <c r="AE101" s="216"/>
      <c r="AF101" s="216"/>
      <c r="AG101" s="215"/>
      <c r="AH101" s="2448">
        <f t="shared" si="345"/>
        <v>0</v>
      </c>
      <c r="AI101" s="218"/>
      <c r="AJ101" s="216"/>
      <c r="AK101" s="215"/>
      <c r="AL101" s="2450">
        <f t="shared" si="346"/>
        <v>0</v>
      </c>
      <c r="AM101" s="219"/>
      <c r="AN101" s="2452">
        <f t="shared" si="347"/>
        <v>0</v>
      </c>
      <c r="AO101" s="218"/>
      <c r="AP101" s="216"/>
      <c r="AQ101" s="216"/>
      <c r="AR101" s="216"/>
      <c r="AS101" s="215"/>
      <c r="AT101" s="2448">
        <f t="shared" si="359"/>
        <v>0</v>
      </c>
      <c r="AU101" s="221"/>
      <c r="AV101" s="184"/>
      <c r="AW101" s="252" t="s">
        <v>1214</v>
      </c>
      <c r="AX101" s="214"/>
      <c r="AY101" s="216"/>
      <c r="AZ101" s="216"/>
      <c r="BA101" s="216"/>
      <c r="BB101" s="216"/>
      <c r="BC101" s="216"/>
      <c r="BD101" s="217"/>
      <c r="BE101" s="214"/>
      <c r="BF101" s="216"/>
      <c r="BG101" s="216"/>
      <c r="BH101" s="216"/>
      <c r="BI101" s="217"/>
      <c r="BJ101" s="214"/>
      <c r="BK101" s="216"/>
      <c r="BL101" s="217"/>
      <c r="BM101" s="957"/>
      <c r="BN101" s="219"/>
      <c r="BO101" s="214"/>
      <c r="BP101" s="216"/>
      <c r="BQ101" s="216"/>
      <c r="BR101" s="216"/>
      <c r="BS101" s="217"/>
      <c r="BT101" s="214"/>
      <c r="BU101" s="216"/>
      <c r="BV101" s="217"/>
      <c r="BW101" s="957"/>
      <c r="BX101" s="2455">
        <f t="shared" si="324"/>
        <v>0</v>
      </c>
      <c r="BY101" s="214"/>
      <c r="BZ101" s="217"/>
      <c r="CA101" s="961"/>
      <c r="CC101" s="252" t="s">
        <v>1214</v>
      </c>
      <c r="CD101" s="214"/>
      <c r="CE101" s="216"/>
      <c r="CF101" s="215"/>
      <c r="CG101" s="2455">
        <f t="shared" si="348"/>
        <v>0</v>
      </c>
      <c r="CH101" s="218"/>
      <c r="CI101" s="216"/>
      <c r="CJ101" s="215"/>
      <c r="CK101" s="2455">
        <f t="shared" si="349"/>
        <v>0</v>
      </c>
      <c r="CL101" s="218"/>
      <c r="CM101" s="216"/>
      <c r="CN101" s="215"/>
      <c r="CO101" s="2455">
        <f t="shared" si="350"/>
        <v>0</v>
      </c>
      <c r="CP101" s="218"/>
      <c r="CQ101" s="215"/>
      <c r="CR101" s="2455">
        <f t="shared" si="351"/>
        <v>0</v>
      </c>
      <c r="CS101" s="2456">
        <f t="shared" si="352"/>
        <v>0</v>
      </c>
      <c r="CT101" s="2457">
        <f t="shared" si="352"/>
        <v>0</v>
      </c>
      <c r="CU101" s="2458">
        <f t="shared" si="352"/>
        <v>0</v>
      </c>
      <c r="CV101" s="2455">
        <f t="shared" si="353"/>
        <v>0</v>
      </c>
      <c r="CW101" s="184"/>
      <c r="CX101" s="214"/>
      <c r="CY101" s="216"/>
      <c r="CZ101" s="215"/>
      <c r="DA101" s="2461">
        <f t="shared" si="354"/>
        <v>0</v>
      </c>
      <c r="DB101" s="218"/>
      <c r="DC101" s="216"/>
      <c r="DD101" s="215"/>
      <c r="DE101" s="2461">
        <f t="shared" si="355"/>
        <v>0</v>
      </c>
      <c r="DF101" s="184"/>
      <c r="DG101" s="2455">
        <f t="shared" si="333"/>
        <v>0</v>
      </c>
      <c r="DH101" s="184"/>
      <c r="DI101" s="2397">
        <f t="shared" si="356"/>
        <v>0</v>
      </c>
      <c r="DJ101" s="2398">
        <f t="shared" si="356"/>
        <v>0</v>
      </c>
      <c r="DK101" s="2399">
        <f t="shared" si="357"/>
        <v>0</v>
      </c>
      <c r="DM101" s="2398">
        <f t="shared" si="358"/>
        <v>0</v>
      </c>
      <c r="DO101" s="2463" t="str">
        <f t="shared" si="216"/>
        <v>True</v>
      </c>
      <c r="DP101" s="4073"/>
    </row>
    <row r="102" spans="2:121" ht="39.9" customHeight="1" thickBot="1">
      <c r="B102" s="8502"/>
      <c r="C102" s="8504"/>
      <c r="D102" s="8504"/>
      <c r="E102" s="8503"/>
      <c r="F102" s="8507"/>
      <c r="G102" s="2033" t="s">
        <v>181</v>
      </c>
      <c r="H102" s="2402">
        <f t="shared" ref="H102:P102" si="360">SUM(H97:H101)</f>
        <v>0</v>
      </c>
      <c r="I102" s="973">
        <f t="shared" si="360"/>
        <v>0</v>
      </c>
      <c r="J102" s="2403">
        <f t="shared" si="360"/>
        <v>0</v>
      </c>
      <c r="K102" s="2404">
        <f t="shared" si="360"/>
        <v>0</v>
      </c>
      <c r="L102" s="2404">
        <f t="shared" si="360"/>
        <v>0</v>
      </c>
      <c r="M102" s="975">
        <f t="shared" si="360"/>
        <v>0</v>
      </c>
      <c r="N102" s="2402">
        <f t="shared" si="360"/>
        <v>0</v>
      </c>
      <c r="O102" s="973">
        <f t="shared" si="360"/>
        <v>0</v>
      </c>
      <c r="P102" s="2403">
        <f t="shared" si="360"/>
        <v>0</v>
      </c>
      <c r="Q102" s="2034"/>
      <c r="R102" s="2402">
        <f t="shared" ref="R102:AU102" si="361">SUM(R97:R101)</f>
        <v>0</v>
      </c>
      <c r="S102" s="973">
        <f t="shared" si="361"/>
        <v>0</v>
      </c>
      <c r="T102" s="970">
        <f t="shared" si="361"/>
        <v>0</v>
      </c>
      <c r="U102" s="962">
        <f t="shared" si="361"/>
        <v>0</v>
      </c>
      <c r="V102" s="2402">
        <f t="shared" si="361"/>
        <v>0</v>
      </c>
      <c r="W102" s="973">
        <f t="shared" si="361"/>
        <v>0</v>
      </c>
      <c r="X102" s="2403">
        <f t="shared" si="361"/>
        <v>0</v>
      </c>
      <c r="Y102" s="2404">
        <f t="shared" si="361"/>
        <v>0</v>
      </c>
      <c r="Z102" s="975">
        <f t="shared" si="361"/>
        <v>0</v>
      </c>
      <c r="AA102" s="962">
        <f t="shared" si="361"/>
        <v>0</v>
      </c>
      <c r="AB102" s="962">
        <f t="shared" si="361"/>
        <v>0</v>
      </c>
      <c r="AC102" s="2403">
        <f t="shared" si="361"/>
        <v>0</v>
      </c>
      <c r="AD102" s="2404">
        <f t="shared" si="361"/>
        <v>0</v>
      </c>
      <c r="AE102" s="2404">
        <f t="shared" si="361"/>
        <v>0</v>
      </c>
      <c r="AF102" s="2404">
        <f t="shared" si="361"/>
        <v>0</v>
      </c>
      <c r="AG102" s="975">
        <f t="shared" si="361"/>
        <v>0</v>
      </c>
      <c r="AH102" s="962">
        <f t="shared" si="361"/>
        <v>0</v>
      </c>
      <c r="AI102" s="2403">
        <f t="shared" si="361"/>
        <v>0</v>
      </c>
      <c r="AJ102" s="2404">
        <f t="shared" si="361"/>
        <v>0</v>
      </c>
      <c r="AK102" s="975">
        <f t="shared" si="361"/>
        <v>0</v>
      </c>
      <c r="AL102" s="972">
        <f t="shared" si="361"/>
        <v>0</v>
      </c>
      <c r="AM102" s="962">
        <f t="shared" si="361"/>
        <v>0</v>
      </c>
      <c r="AN102" s="964">
        <f t="shared" si="361"/>
        <v>0</v>
      </c>
      <c r="AO102" s="2403">
        <f t="shared" si="361"/>
        <v>0</v>
      </c>
      <c r="AP102" s="2404">
        <f t="shared" si="361"/>
        <v>0</v>
      </c>
      <c r="AQ102" s="2404">
        <f t="shared" si="361"/>
        <v>0</v>
      </c>
      <c r="AR102" s="2404">
        <f t="shared" si="361"/>
        <v>0</v>
      </c>
      <c r="AS102" s="975">
        <f t="shared" si="361"/>
        <v>0</v>
      </c>
      <c r="AT102" s="962">
        <f t="shared" si="361"/>
        <v>0</v>
      </c>
      <c r="AU102" s="962">
        <f t="shared" si="361"/>
        <v>0</v>
      </c>
      <c r="AV102" s="184"/>
      <c r="AW102" s="974" t="s">
        <v>181</v>
      </c>
      <c r="AX102" s="2402">
        <f t="shared" ref="AX102:BW102" si="362">SUM(AX97:AX101)</f>
        <v>0</v>
      </c>
      <c r="AY102" s="2404">
        <f t="shared" si="362"/>
        <v>0</v>
      </c>
      <c r="AZ102" s="2404">
        <f t="shared" si="362"/>
        <v>0</v>
      </c>
      <c r="BA102" s="2404">
        <f t="shared" si="362"/>
        <v>0</v>
      </c>
      <c r="BB102" s="2404">
        <f t="shared" si="362"/>
        <v>0</v>
      </c>
      <c r="BC102" s="2404">
        <f t="shared" si="362"/>
        <v>0</v>
      </c>
      <c r="BD102" s="973">
        <f t="shared" si="362"/>
        <v>0</v>
      </c>
      <c r="BE102" s="2402">
        <f t="shared" si="362"/>
        <v>0</v>
      </c>
      <c r="BF102" s="2404">
        <f t="shared" si="362"/>
        <v>0</v>
      </c>
      <c r="BG102" s="2404">
        <f t="shared" si="362"/>
        <v>0</v>
      </c>
      <c r="BH102" s="2404">
        <f t="shared" si="362"/>
        <v>0</v>
      </c>
      <c r="BI102" s="973">
        <f t="shared" si="362"/>
        <v>0</v>
      </c>
      <c r="BJ102" s="2402">
        <f t="shared" si="362"/>
        <v>0</v>
      </c>
      <c r="BK102" s="2404">
        <f t="shared" si="362"/>
        <v>0</v>
      </c>
      <c r="BL102" s="973">
        <f t="shared" si="362"/>
        <v>0</v>
      </c>
      <c r="BM102" s="970">
        <f t="shared" si="362"/>
        <v>0</v>
      </c>
      <c r="BN102" s="962">
        <f t="shared" si="362"/>
        <v>0</v>
      </c>
      <c r="BO102" s="2402">
        <f t="shared" si="362"/>
        <v>0</v>
      </c>
      <c r="BP102" s="2404">
        <f t="shared" si="362"/>
        <v>0</v>
      </c>
      <c r="BQ102" s="2404">
        <f t="shared" si="362"/>
        <v>0</v>
      </c>
      <c r="BR102" s="2404">
        <f t="shared" si="362"/>
        <v>0</v>
      </c>
      <c r="BS102" s="973">
        <f t="shared" si="362"/>
        <v>0</v>
      </c>
      <c r="BT102" s="2402">
        <f t="shared" si="362"/>
        <v>0</v>
      </c>
      <c r="BU102" s="2404">
        <f t="shared" si="362"/>
        <v>0</v>
      </c>
      <c r="BV102" s="973">
        <f t="shared" si="362"/>
        <v>0</v>
      </c>
      <c r="BW102" s="970">
        <f t="shared" si="362"/>
        <v>0</v>
      </c>
      <c r="BX102" s="962">
        <f t="shared" si="324"/>
        <v>0</v>
      </c>
      <c r="BY102" s="2402">
        <f>SUM(BY97:BY101)</f>
        <v>0</v>
      </c>
      <c r="BZ102" s="973">
        <f>SUM(BZ97:BZ101)</f>
        <v>0</v>
      </c>
      <c r="CA102" s="964">
        <f>SUM(CA97:CA101)</f>
        <v>0</v>
      </c>
      <c r="CC102" s="971" t="s">
        <v>106</v>
      </c>
      <c r="CD102" s="2402">
        <f t="shared" ref="CD102:CV102" si="363">SUM(CD97:CD101)</f>
        <v>0</v>
      </c>
      <c r="CE102" s="2404">
        <f t="shared" si="363"/>
        <v>0</v>
      </c>
      <c r="CF102" s="975">
        <f t="shared" si="363"/>
        <v>0</v>
      </c>
      <c r="CG102" s="962">
        <f t="shared" si="363"/>
        <v>0</v>
      </c>
      <c r="CH102" s="2403">
        <f t="shared" si="363"/>
        <v>0</v>
      </c>
      <c r="CI102" s="2404">
        <f t="shared" si="363"/>
        <v>0</v>
      </c>
      <c r="CJ102" s="975">
        <f t="shared" si="363"/>
        <v>0</v>
      </c>
      <c r="CK102" s="962">
        <f t="shared" si="363"/>
        <v>0</v>
      </c>
      <c r="CL102" s="2403">
        <f t="shared" si="363"/>
        <v>0</v>
      </c>
      <c r="CM102" s="2404">
        <f t="shared" si="363"/>
        <v>0</v>
      </c>
      <c r="CN102" s="975">
        <f t="shared" si="363"/>
        <v>0</v>
      </c>
      <c r="CO102" s="962">
        <f t="shared" si="363"/>
        <v>0</v>
      </c>
      <c r="CP102" s="2403">
        <f t="shared" si="363"/>
        <v>0</v>
      </c>
      <c r="CQ102" s="975">
        <f t="shared" si="363"/>
        <v>0</v>
      </c>
      <c r="CR102" s="962">
        <f t="shared" si="363"/>
        <v>0</v>
      </c>
      <c r="CS102" s="2403">
        <f t="shared" si="363"/>
        <v>0</v>
      </c>
      <c r="CT102" s="2404">
        <f t="shared" si="363"/>
        <v>0</v>
      </c>
      <c r="CU102" s="975">
        <f t="shared" si="363"/>
        <v>0</v>
      </c>
      <c r="CV102" s="962">
        <f t="shared" si="363"/>
        <v>0</v>
      </c>
      <c r="CW102" s="184"/>
      <c r="CX102" s="2402">
        <f t="shared" ref="CX102:DE102" si="364">SUM(CX97:CX101)</f>
        <v>0</v>
      </c>
      <c r="CY102" s="2404">
        <f t="shared" si="364"/>
        <v>0</v>
      </c>
      <c r="CZ102" s="975">
        <f t="shared" si="364"/>
        <v>0</v>
      </c>
      <c r="DA102" s="962">
        <f t="shared" si="364"/>
        <v>0</v>
      </c>
      <c r="DB102" s="2403">
        <f t="shared" si="364"/>
        <v>0</v>
      </c>
      <c r="DC102" s="2404">
        <f t="shared" si="364"/>
        <v>0</v>
      </c>
      <c r="DD102" s="975">
        <f t="shared" si="364"/>
        <v>0</v>
      </c>
      <c r="DE102" s="962">
        <f t="shared" si="364"/>
        <v>0</v>
      </c>
      <c r="DF102" s="184"/>
      <c r="DG102" s="962">
        <f t="shared" si="333"/>
        <v>0</v>
      </c>
      <c r="DH102" s="184"/>
      <c r="DI102" s="972">
        <f>SUM(DI97:DI101)</f>
        <v>0</v>
      </c>
      <c r="DJ102" s="962">
        <f>SUM(DJ97:DJ101)</f>
        <v>0</v>
      </c>
      <c r="DK102" s="964">
        <f>SUM(DK97:DK101)</f>
        <v>0</v>
      </c>
      <c r="DM102" s="962">
        <f>SUM(DM97:DM101)</f>
        <v>0</v>
      </c>
      <c r="DO102" s="960" t="str">
        <f t="shared" si="216"/>
        <v>True</v>
      </c>
      <c r="DP102" s="4075" t="str">
        <f>IF($U102=0,"Blanc","")</f>
        <v>Blanc</v>
      </c>
      <c r="DQ102" s="4074" t="str">
        <f t="shared" si="282"/>
        <v>wrong</v>
      </c>
    </row>
    <row r="103" spans="2:121" ht="39.9" customHeight="1">
      <c r="B103" s="8502"/>
      <c r="C103" s="8504"/>
      <c r="D103" s="8504"/>
      <c r="E103" s="8502" t="s">
        <v>238</v>
      </c>
      <c r="F103" s="8506" t="s">
        <v>236</v>
      </c>
      <c r="G103" s="251" t="s">
        <v>1213</v>
      </c>
      <c r="H103" s="206"/>
      <c r="I103" s="209"/>
      <c r="J103" s="210"/>
      <c r="K103" s="208"/>
      <c r="L103" s="208"/>
      <c r="M103" s="207"/>
      <c r="N103" s="206"/>
      <c r="O103" s="209"/>
      <c r="P103" s="210"/>
      <c r="Q103" s="207"/>
      <c r="R103" s="206"/>
      <c r="S103" s="209"/>
      <c r="T103" s="2393"/>
      <c r="U103" s="2446">
        <f t="shared" ref="U103:U107" si="365">SUM(H103:P103,S103:T103)-R103</f>
        <v>0</v>
      </c>
      <c r="V103" s="206"/>
      <c r="W103" s="209"/>
      <c r="X103" s="955"/>
      <c r="Y103" s="208"/>
      <c r="Z103" s="207"/>
      <c r="AA103" s="2448">
        <f t="shared" ref="AA103:AA107" si="366">SUM(X103:Z103)</f>
        <v>0</v>
      </c>
      <c r="AB103" s="212"/>
      <c r="AC103" s="210"/>
      <c r="AD103" s="208"/>
      <c r="AE103" s="208"/>
      <c r="AF103" s="208"/>
      <c r="AG103" s="207"/>
      <c r="AH103" s="2448">
        <f t="shared" ref="AH103:AH107" si="367">SUM(AC103:AG103)</f>
        <v>0</v>
      </c>
      <c r="AI103" s="210"/>
      <c r="AJ103" s="208"/>
      <c r="AK103" s="207"/>
      <c r="AL103" s="2449">
        <f t="shared" ref="AL103:AL107" si="368">SUM(AI103:AK103)</f>
        <v>0</v>
      </c>
      <c r="AM103" s="211"/>
      <c r="AN103" s="2451">
        <f t="shared" ref="AN103:AN107" si="369">AM103+AL103+AH103+AB103+AA103</f>
        <v>0</v>
      </c>
      <c r="AO103" s="210"/>
      <c r="AP103" s="208"/>
      <c r="AQ103" s="208"/>
      <c r="AR103" s="208"/>
      <c r="AS103" s="207"/>
      <c r="AT103" s="2453">
        <f>SUM(AO103:AS103)</f>
        <v>0</v>
      </c>
      <c r="AU103" s="213"/>
      <c r="AV103" s="184"/>
      <c r="AW103" s="251" t="s">
        <v>1213</v>
      </c>
      <c r="AX103" s="206"/>
      <c r="AY103" s="208"/>
      <c r="AZ103" s="208"/>
      <c r="BA103" s="208"/>
      <c r="BB103" s="208"/>
      <c r="BC103" s="208"/>
      <c r="BD103" s="209"/>
      <c r="BE103" s="206"/>
      <c r="BF103" s="208"/>
      <c r="BG103" s="208"/>
      <c r="BH103" s="208"/>
      <c r="BI103" s="209"/>
      <c r="BJ103" s="206"/>
      <c r="BK103" s="208"/>
      <c r="BL103" s="209"/>
      <c r="BM103" s="954"/>
      <c r="BN103" s="211"/>
      <c r="BO103" s="206"/>
      <c r="BP103" s="208"/>
      <c r="BQ103" s="208"/>
      <c r="BR103" s="208"/>
      <c r="BS103" s="209"/>
      <c r="BT103" s="206"/>
      <c r="BU103" s="208"/>
      <c r="BV103" s="209"/>
      <c r="BW103" s="954"/>
      <c r="BX103" s="2454">
        <f t="shared" si="324"/>
        <v>0</v>
      </c>
      <c r="BY103" s="206"/>
      <c r="BZ103" s="209"/>
      <c r="CA103" s="956"/>
      <c r="CC103" s="251" t="s">
        <v>1213</v>
      </c>
      <c r="CD103" s="206"/>
      <c r="CE103" s="208"/>
      <c r="CF103" s="207"/>
      <c r="CG103" s="2454">
        <f t="shared" ref="CG103:CG107" si="370">SUM(CD103:CF103)</f>
        <v>0</v>
      </c>
      <c r="CH103" s="210"/>
      <c r="CI103" s="208"/>
      <c r="CJ103" s="207"/>
      <c r="CK103" s="2454">
        <f t="shared" ref="CK103:CK107" si="371">SUM(CH103:CJ103)</f>
        <v>0</v>
      </c>
      <c r="CL103" s="210"/>
      <c r="CM103" s="208"/>
      <c r="CN103" s="207"/>
      <c r="CO103" s="2454">
        <f t="shared" ref="CO103:CO107" si="372">SUM(CL103:CN103)</f>
        <v>0</v>
      </c>
      <c r="CP103" s="210"/>
      <c r="CQ103" s="207"/>
      <c r="CR103" s="2454">
        <f t="shared" ref="CR103:CR107" si="373">SUM(CP103:CQ103)</f>
        <v>0</v>
      </c>
      <c r="CS103" s="2434">
        <f t="shared" ref="CS103:CU107" si="374">CX103+DB103</f>
        <v>0</v>
      </c>
      <c r="CT103" s="2432">
        <f t="shared" si="374"/>
        <v>0</v>
      </c>
      <c r="CU103" s="2433">
        <f t="shared" si="374"/>
        <v>0</v>
      </c>
      <c r="CV103" s="2454">
        <f t="shared" ref="CV103:CV107" si="375">SUM(CS103:CU103)</f>
        <v>0</v>
      </c>
      <c r="CW103" s="184"/>
      <c r="CX103" s="206"/>
      <c r="CY103" s="208"/>
      <c r="CZ103" s="207"/>
      <c r="DA103" s="2460">
        <f t="shared" ref="DA103:DA107" si="376">SUM(CX103:CZ103)</f>
        <v>0</v>
      </c>
      <c r="DB103" s="210"/>
      <c r="DC103" s="208"/>
      <c r="DD103" s="207"/>
      <c r="DE103" s="2460">
        <f t="shared" ref="DE103:DE107" si="377">SUM(DB103:DD103)</f>
        <v>0</v>
      </c>
      <c r="DF103" s="184"/>
      <c r="DG103" s="2454">
        <f t="shared" si="333"/>
        <v>0</v>
      </c>
      <c r="DH103" s="184"/>
      <c r="DI103" s="2394">
        <f t="shared" ref="DI103:DJ107" si="378">CD103+CH103+CL103+CP103+CS103</f>
        <v>0</v>
      </c>
      <c r="DJ103" s="2395">
        <f t="shared" si="378"/>
        <v>0</v>
      </c>
      <c r="DK103" s="2396">
        <f t="shared" ref="DK103:DK107" si="379">CF103+CJ103+CN103+CU103</f>
        <v>0</v>
      </c>
      <c r="DM103" s="2395">
        <f t="shared" ref="DM103:DM107" si="380">SUM(DI103:DK103)</f>
        <v>0</v>
      </c>
      <c r="DO103" s="2462" t="str">
        <f t="shared" si="216"/>
        <v>True</v>
      </c>
      <c r="DP103" s="4073"/>
    </row>
    <row r="104" spans="2:121" ht="39.9" customHeight="1">
      <c r="B104" s="8502"/>
      <c r="C104" s="8504"/>
      <c r="D104" s="8504"/>
      <c r="E104" s="8502"/>
      <c r="F104" s="8506"/>
      <c r="G104" s="251" t="s">
        <v>666</v>
      </c>
      <c r="H104" s="206"/>
      <c r="I104" s="209"/>
      <c r="J104" s="210"/>
      <c r="K104" s="208"/>
      <c r="L104" s="208"/>
      <c r="M104" s="207"/>
      <c r="N104" s="206"/>
      <c r="O104" s="209"/>
      <c r="P104" s="210"/>
      <c r="Q104" s="207"/>
      <c r="R104" s="206"/>
      <c r="S104" s="209"/>
      <c r="T104" s="2393"/>
      <c r="U104" s="2446">
        <f t="shared" si="365"/>
        <v>0</v>
      </c>
      <c r="V104" s="206"/>
      <c r="W104" s="209"/>
      <c r="X104" s="955"/>
      <c r="Y104" s="208"/>
      <c r="Z104" s="207"/>
      <c r="AA104" s="2448">
        <f t="shared" si="366"/>
        <v>0</v>
      </c>
      <c r="AB104" s="212"/>
      <c r="AC104" s="210"/>
      <c r="AD104" s="208"/>
      <c r="AE104" s="208"/>
      <c r="AF104" s="208"/>
      <c r="AG104" s="207"/>
      <c r="AH104" s="2448">
        <f t="shared" si="367"/>
        <v>0</v>
      </c>
      <c r="AI104" s="210"/>
      <c r="AJ104" s="208"/>
      <c r="AK104" s="207"/>
      <c r="AL104" s="2449">
        <f t="shared" si="368"/>
        <v>0</v>
      </c>
      <c r="AM104" s="211"/>
      <c r="AN104" s="2451">
        <f t="shared" si="369"/>
        <v>0</v>
      </c>
      <c r="AO104" s="210"/>
      <c r="AP104" s="208"/>
      <c r="AQ104" s="208"/>
      <c r="AR104" s="208"/>
      <c r="AS104" s="207"/>
      <c r="AT104" s="2453">
        <f t="shared" ref="AT104:AT107" si="381">SUM(AO104:AS104)</f>
        <v>0</v>
      </c>
      <c r="AU104" s="213"/>
      <c r="AV104" s="184"/>
      <c r="AW104" s="251" t="s">
        <v>666</v>
      </c>
      <c r="AX104" s="206"/>
      <c r="AY104" s="208"/>
      <c r="AZ104" s="208"/>
      <c r="BA104" s="208"/>
      <c r="BB104" s="208"/>
      <c r="BC104" s="208"/>
      <c r="BD104" s="209"/>
      <c r="BE104" s="206"/>
      <c r="BF104" s="208"/>
      <c r="BG104" s="208"/>
      <c r="BH104" s="208"/>
      <c r="BI104" s="209"/>
      <c r="BJ104" s="206"/>
      <c r="BK104" s="208"/>
      <c r="BL104" s="209"/>
      <c r="BM104" s="954"/>
      <c r="BN104" s="211"/>
      <c r="BO104" s="206"/>
      <c r="BP104" s="208"/>
      <c r="BQ104" s="208"/>
      <c r="BR104" s="208"/>
      <c r="BS104" s="209"/>
      <c r="BT104" s="206"/>
      <c r="BU104" s="208"/>
      <c r="BV104" s="209"/>
      <c r="BW104" s="954"/>
      <c r="BX104" s="2454">
        <f t="shared" si="324"/>
        <v>0</v>
      </c>
      <c r="BY104" s="206"/>
      <c r="BZ104" s="209"/>
      <c r="CA104" s="956"/>
      <c r="CC104" s="251" t="s">
        <v>666</v>
      </c>
      <c r="CD104" s="206"/>
      <c r="CE104" s="208"/>
      <c r="CF104" s="207"/>
      <c r="CG104" s="2454">
        <f t="shared" si="370"/>
        <v>0</v>
      </c>
      <c r="CH104" s="210"/>
      <c r="CI104" s="208"/>
      <c r="CJ104" s="207"/>
      <c r="CK104" s="2454">
        <f t="shared" si="371"/>
        <v>0</v>
      </c>
      <c r="CL104" s="210"/>
      <c r="CM104" s="208"/>
      <c r="CN104" s="207"/>
      <c r="CO104" s="2454">
        <f t="shared" si="372"/>
        <v>0</v>
      </c>
      <c r="CP104" s="210"/>
      <c r="CQ104" s="207"/>
      <c r="CR104" s="2454">
        <f t="shared" si="373"/>
        <v>0</v>
      </c>
      <c r="CS104" s="2434">
        <f t="shared" si="374"/>
        <v>0</v>
      </c>
      <c r="CT104" s="2432">
        <f t="shared" si="374"/>
        <v>0</v>
      </c>
      <c r="CU104" s="2433">
        <f t="shared" si="374"/>
        <v>0</v>
      </c>
      <c r="CV104" s="2454">
        <f t="shared" si="375"/>
        <v>0</v>
      </c>
      <c r="CW104" s="184"/>
      <c r="CX104" s="206"/>
      <c r="CY104" s="208"/>
      <c r="CZ104" s="207"/>
      <c r="DA104" s="2460">
        <f t="shared" si="376"/>
        <v>0</v>
      </c>
      <c r="DB104" s="210"/>
      <c r="DC104" s="208"/>
      <c r="DD104" s="207"/>
      <c r="DE104" s="2460">
        <f t="shared" si="377"/>
        <v>0</v>
      </c>
      <c r="DF104" s="184"/>
      <c r="DG104" s="2454">
        <f t="shared" si="333"/>
        <v>0</v>
      </c>
      <c r="DH104" s="184"/>
      <c r="DI104" s="2394">
        <f t="shared" si="378"/>
        <v>0</v>
      </c>
      <c r="DJ104" s="2395">
        <f t="shared" si="378"/>
        <v>0</v>
      </c>
      <c r="DK104" s="2396">
        <f t="shared" si="379"/>
        <v>0</v>
      </c>
      <c r="DM104" s="2395">
        <f t="shared" si="380"/>
        <v>0</v>
      </c>
      <c r="DO104" s="2462" t="str">
        <f t="shared" si="216"/>
        <v>True</v>
      </c>
      <c r="DP104" s="4073"/>
    </row>
    <row r="105" spans="2:121" ht="39.9" customHeight="1">
      <c r="B105" s="8502"/>
      <c r="C105" s="8504"/>
      <c r="D105" s="8504"/>
      <c r="E105" s="8502"/>
      <c r="F105" s="8506"/>
      <c r="G105" s="251" t="s">
        <v>667</v>
      </c>
      <c r="H105" s="206"/>
      <c r="I105" s="209"/>
      <c r="J105" s="210"/>
      <c r="K105" s="208"/>
      <c r="L105" s="208"/>
      <c r="M105" s="207"/>
      <c r="N105" s="206"/>
      <c r="O105" s="209"/>
      <c r="P105" s="210"/>
      <c r="Q105" s="207"/>
      <c r="R105" s="206"/>
      <c r="S105" s="209"/>
      <c r="T105" s="2393"/>
      <c r="U105" s="2446">
        <f t="shared" si="365"/>
        <v>0</v>
      </c>
      <c r="V105" s="206"/>
      <c r="W105" s="209"/>
      <c r="X105" s="955"/>
      <c r="Y105" s="208"/>
      <c r="Z105" s="207"/>
      <c r="AA105" s="2448">
        <f t="shared" si="366"/>
        <v>0</v>
      </c>
      <c r="AB105" s="212"/>
      <c r="AC105" s="210"/>
      <c r="AD105" s="208"/>
      <c r="AE105" s="208"/>
      <c r="AF105" s="208"/>
      <c r="AG105" s="207"/>
      <c r="AH105" s="2448">
        <f t="shared" si="367"/>
        <v>0</v>
      </c>
      <c r="AI105" s="210"/>
      <c r="AJ105" s="208"/>
      <c r="AK105" s="207"/>
      <c r="AL105" s="2449">
        <f t="shared" si="368"/>
        <v>0</v>
      </c>
      <c r="AM105" s="211"/>
      <c r="AN105" s="2451">
        <f t="shared" si="369"/>
        <v>0</v>
      </c>
      <c r="AO105" s="210"/>
      <c r="AP105" s="208"/>
      <c r="AQ105" s="208"/>
      <c r="AR105" s="208"/>
      <c r="AS105" s="207"/>
      <c r="AT105" s="2453">
        <f t="shared" si="381"/>
        <v>0</v>
      </c>
      <c r="AU105" s="213"/>
      <c r="AV105" s="184"/>
      <c r="AW105" s="251" t="s">
        <v>667</v>
      </c>
      <c r="AX105" s="206"/>
      <c r="AY105" s="208"/>
      <c r="AZ105" s="208"/>
      <c r="BA105" s="208"/>
      <c r="BB105" s="208"/>
      <c r="BC105" s="208"/>
      <c r="BD105" s="209"/>
      <c r="BE105" s="206"/>
      <c r="BF105" s="208"/>
      <c r="BG105" s="208"/>
      <c r="BH105" s="208"/>
      <c r="BI105" s="209"/>
      <c r="BJ105" s="206"/>
      <c r="BK105" s="208"/>
      <c r="BL105" s="209"/>
      <c r="BM105" s="954"/>
      <c r="BN105" s="211"/>
      <c r="BO105" s="206"/>
      <c r="BP105" s="208"/>
      <c r="BQ105" s="208"/>
      <c r="BR105" s="208"/>
      <c r="BS105" s="209"/>
      <c r="BT105" s="206"/>
      <c r="BU105" s="208"/>
      <c r="BV105" s="209"/>
      <c r="BW105" s="954"/>
      <c r="BX105" s="2454">
        <f t="shared" si="324"/>
        <v>0</v>
      </c>
      <c r="BY105" s="206"/>
      <c r="BZ105" s="209"/>
      <c r="CA105" s="956"/>
      <c r="CC105" s="251" t="s">
        <v>667</v>
      </c>
      <c r="CD105" s="206"/>
      <c r="CE105" s="208"/>
      <c r="CF105" s="207"/>
      <c r="CG105" s="2454">
        <f t="shared" si="370"/>
        <v>0</v>
      </c>
      <c r="CH105" s="210"/>
      <c r="CI105" s="208"/>
      <c r="CJ105" s="207"/>
      <c r="CK105" s="2454">
        <f t="shared" si="371"/>
        <v>0</v>
      </c>
      <c r="CL105" s="210"/>
      <c r="CM105" s="208"/>
      <c r="CN105" s="207"/>
      <c r="CO105" s="2454">
        <f t="shared" si="372"/>
        <v>0</v>
      </c>
      <c r="CP105" s="210"/>
      <c r="CQ105" s="207"/>
      <c r="CR105" s="2454">
        <f t="shared" si="373"/>
        <v>0</v>
      </c>
      <c r="CS105" s="2434">
        <f t="shared" si="374"/>
        <v>0</v>
      </c>
      <c r="CT105" s="2432">
        <f t="shared" si="374"/>
        <v>0</v>
      </c>
      <c r="CU105" s="2433">
        <f t="shared" si="374"/>
        <v>0</v>
      </c>
      <c r="CV105" s="2454">
        <f t="shared" si="375"/>
        <v>0</v>
      </c>
      <c r="CW105" s="184"/>
      <c r="CX105" s="206"/>
      <c r="CY105" s="208"/>
      <c r="CZ105" s="207"/>
      <c r="DA105" s="2460">
        <f t="shared" si="376"/>
        <v>0</v>
      </c>
      <c r="DB105" s="210"/>
      <c r="DC105" s="208"/>
      <c r="DD105" s="207"/>
      <c r="DE105" s="2460">
        <f t="shared" si="377"/>
        <v>0</v>
      </c>
      <c r="DF105" s="184"/>
      <c r="DG105" s="2454">
        <f t="shared" si="333"/>
        <v>0</v>
      </c>
      <c r="DH105" s="184"/>
      <c r="DI105" s="2394">
        <f t="shared" si="378"/>
        <v>0</v>
      </c>
      <c r="DJ105" s="2395">
        <f t="shared" si="378"/>
        <v>0</v>
      </c>
      <c r="DK105" s="2396">
        <f t="shared" si="379"/>
        <v>0</v>
      </c>
      <c r="DM105" s="2395">
        <f t="shared" si="380"/>
        <v>0</v>
      </c>
      <c r="DO105" s="2462" t="str">
        <f t="shared" si="216"/>
        <v>True</v>
      </c>
      <c r="DP105" s="4073"/>
    </row>
    <row r="106" spans="2:121" ht="39.9" customHeight="1">
      <c r="B106" s="8502"/>
      <c r="C106" s="8504"/>
      <c r="D106" s="8504"/>
      <c r="E106" s="8502"/>
      <c r="F106" s="8506"/>
      <c r="G106" s="251" t="s">
        <v>668</v>
      </c>
      <c r="H106" s="206"/>
      <c r="I106" s="209"/>
      <c r="J106" s="210"/>
      <c r="K106" s="208"/>
      <c r="L106" s="208"/>
      <c r="M106" s="207"/>
      <c r="N106" s="206"/>
      <c r="O106" s="209"/>
      <c r="P106" s="210"/>
      <c r="Q106" s="207"/>
      <c r="R106" s="206"/>
      <c r="S106" s="209"/>
      <c r="T106" s="954"/>
      <c r="U106" s="2446">
        <f t="shared" si="365"/>
        <v>0</v>
      </c>
      <c r="V106" s="206"/>
      <c r="W106" s="209"/>
      <c r="X106" s="955"/>
      <c r="Y106" s="208"/>
      <c r="Z106" s="207"/>
      <c r="AA106" s="2448">
        <f t="shared" si="366"/>
        <v>0</v>
      </c>
      <c r="AB106" s="212"/>
      <c r="AC106" s="210"/>
      <c r="AD106" s="208"/>
      <c r="AE106" s="208"/>
      <c r="AF106" s="208"/>
      <c r="AG106" s="207"/>
      <c r="AH106" s="2448">
        <f t="shared" si="367"/>
        <v>0</v>
      </c>
      <c r="AI106" s="210"/>
      <c r="AJ106" s="208"/>
      <c r="AK106" s="207"/>
      <c r="AL106" s="2449">
        <f t="shared" si="368"/>
        <v>0</v>
      </c>
      <c r="AM106" s="211"/>
      <c r="AN106" s="2451">
        <f t="shared" si="369"/>
        <v>0</v>
      </c>
      <c r="AO106" s="210"/>
      <c r="AP106" s="208"/>
      <c r="AQ106" s="208"/>
      <c r="AR106" s="208"/>
      <c r="AS106" s="207"/>
      <c r="AT106" s="2453">
        <f t="shared" si="381"/>
        <v>0</v>
      </c>
      <c r="AU106" s="213"/>
      <c r="AV106" s="184"/>
      <c r="AW106" s="251" t="s">
        <v>668</v>
      </c>
      <c r="AX106" s="206"/>
      <c r="AY106" s="208"/>
      <c r="AZ106" s="208"/>
      <c r="BA106" s="208"/>
      <c r="BB106" s="208"/>
      <c r="BC106" s="208"/>
      <c r="BD106" s="209"/>
      <c r="BE106" s="206"/>
      <c r="BF106" s="208"/>
      <c r="BG106" s="208"/>
      <c r="BH106" s="208"/>
      <c r="BI106" s="209"/>
      <c r="BJ106" s="206"/>
      <c r="BK106" s="208"/>
      <c r="BL106" s="209"/>
      <c r="BM106" s="954"/>
      <c r="BN106" s="211"/>
      <c r="BO106" s="206"/>
      <c r="BP106" s="208"/>
      <c r="BQ106" s="208"/>
      <c r="BR106" s="208"/>
      <c r="BS106" s="209"/>
      <c r="BT106" s="206"/>
      <c r="BU106" s="208"/>
      <c r="BV106" s="209"/>
      <c r="BW106" s="954"/>
      <c r="BX106" s="2454">
        <f t="shared" si="324"/>
        <v>0</v>
      </c>
      <c r="BY106" s="206"/>
      <c r="BZ106" s="209"/>
      <c r="CA106" s="956"/>
      <c r="CC106" s="251" t="s">
        <v>668</v>
      </c>
      <c r="CD106" s="206"/>
      <c r="CE106" s="208"/>
      <c r="CF106" s="207"/>
      <c r="CG106" s="2454">
        <f t="shared" si="370"/>
        <v>0</v>
      </c>
      <c r="CH106" s="210"/>
      <c r="CI106" s="208"/>
      <c r="CJ106" s="207"/>
      <c r="CK106" s="2454">
        <f t="shared" si="371"/>
        <v>0</v>
      </c>
      <c r="CL106" s="210"/>
      <c r="CM106" s="208"/>
      <c r="CN106" s="207"/>
      <c r="CO106" s="2454">
        <f t="shared" si="372"/>
        <v>0</v>
      </c>
      <c r="CP106" s="210"/>
      <c r="CQ106" s="207"/>
      <c r="CR106" s="2454">
        <f t="shared" si="373"/>
        <v>0</v>
      </c>
      <c r="CS106" s="2434">
        <f t="shared" si="374"/>
        <v>0</v>
      </c>
      <c r="CT106" s="2432">
        <f t="shared" si="374"/>
        <v>0</v>
      </c>
      <c r="CU106" s="2433">
        <f t="shared" si="374"/>
        <v>0</v>
      </c>
      <c r="CV106" s="2454">
        <f t="shared" si="375"/>
        <v>0</v>
      </c>
      <c r="CW106" s="184"/>
      <c r="CX106" s="206"/>
      <c r="CY106" s="208"/>
      <c r="CZ106" s="207"/>
      <c r="DA106" s="2460">
        <f t="shared" si="376"/>
        <v>0</v>
      </c>
      <c r="DB106" s="210"/>
      <c r="DC106" s="208"/>
      <c r="DD106" s="207"/>
      <c r="DE106" s="2460">
        <f t="shared" si="377"/>
        <v>0</v>
      </c>
      <c r="DF106" s="184"/>
      <c r="DG106" s="2454">
        <f t="shared" si="333"/>
        <v>0</v>
      </c>
      <c r="DH106" s="184"/>
      <c r="DI106" s="2394">
        <f t="shared" si="378"/>
        <v>0</v>
      </c>
      <c r="DJ106" s="2395">
        <f t="shared" si="378"/>
        <v>0</v>
      </c>
      <c r="DK106" s="2396">
        <f t="shared" si="379"/>
        <v>0</v>
      </c>
      <c r="DM106" s="2395">
        <f t="shared" si="380"/>
        <v>0</v>
      </c>
      <c r="DO106" s="2462" t="str">
        <f t="shared" si="216"/>
        <v>True</v>
      </c>
      <c r="DP106" s="4073"/>
    </row>
    <row r="107" spans="2:121" ht="39.9" customHeight="1" thickBot="1">
      <c r="B107" s="8502"/>
      <c r="C107" s="8504"/>
      <c r="D107" s="8504"/>
      <c r="E107" s="8502"/>
      <c r="F107" s="8506"/>
      <c r="G107" s="252" t="s">
        <v>1214</v>
      </c>
      <c r="H107" s="214"/>
      <c r="I107" s="217"/>
      <c r="J107" s="218"/>
      <c r="K107" s="216"/>
      <c r="L107" s="216"/>
      <c r="M107" s="215"/>
      <c r="N107" s="214"/>
      <c r="O107" s="217"/>
      <c r="P107" s="218"/>
      <c r="Q107" s="215"/>
      <c r="R107" s="214"/>
      <c r="S107" s="217"/>
      <c r="T107" s="957"/>
      <c r="U107" s="2446">
        <f t="shared" si="365"/>
        <v>0</v>
      </c>
      <c r="V107" s="214"/>
      <c r="W107" s="217"/>
      <c r="X107" s="958"/>
      <c r="Y107" s="216"/>
      <c r="Z107" s="215"/>
      <c r="AA107" s="2448">
        <f t="shared" si="366"/>
        <v>0</v>
      </c>
      <c r="AB107" s="220"/>
      <c r="AC107" s="218"/>
      <c r="AD107" s="216"/>
      <c r="AE107" s="216"/>
      <c r="AF107" s="216"/>
      <c r="AG107" s="215"/>
      <c r="AH107" s="2448">
        <f t="shared" si="367"/>
        <v>0</v>
      </c>
      <c r="AI107" s="218"/>
      <c r="AJ107" s="216"/>
      <c r="AK107" s="215"/>
      <c r="AL107" s="2450">
        <f t="shared" si="368"/>
        <v>0</v>
      </c>
      <c r="AM107" s="219"/>
      <c r="AN107" s="2452">
        <f t="shared" si="369"/>
        <v>0</v>
      </c>
      <c r="AO107" s="218"/>
      <c r="AP107" s="216"/>
      <c r="AQ107" s="216"/>
      <c r="AR107" s="216"/>
      <c r="AS107" s="215"/>
      <c r="AT107" s="2448">
        <f t="shared" si="381"/>
        <v>0</v>
      </c>
      <c r="AU107" s="221"/>
      <c r="AV107" s="184"/>
      <c r="AW107" s="252" t="s">
        <v>1214</v>
      </c>
      <c r="AX107" s="214"/>
      <c r="AY107" s="216"/>
      <c r="AZ107" s="216"/>
      <c r="BA107" s="216"/>
      <c r="BB107" s="216"/>
      <c r="BC107" s="216"/>
      <c r="BD107" s="217"/>
      <c r="BE107" s="214"/>
      <c r="BF107" s="216"/>
      <c r="BG107" s="216"/>
      <c r="BH107" s="216"/>
      <c r="BI107" s="217"/>
      <c r="BJ107" s="214"/>
      <c r="BK107" s="216"/>
      <c r="BL107" s="217"/>
      <c r="BM107" s="957"/>
      <c r="BN107" s="219"/>
      <c r="BO107" s="214"/>
      <c r="BP107" s="216"/>
      <c r="BQ107" s="216"/>
      <c r="BR107" s="216"/>
      <c r="BS107" s="217"/>
      <c r="BT107" s="214"/>
      <c r="BU107" s="216"/>
      <c r="BV107" s="217"/>
      <c r="BW107" s="957"/>
      <c r="BX107" s="2455">
        <f t="shared" si="324"/>
        <v>0</v>
      </c>
      <c r="BY107" s="214"/>
      <c r="BZ107" s="217"/>
      <c r="CA107" s="961"/>
      <c r="CC107" s="252" t="s">
        <v>1214</v>
      </c>
      <c r="CD107" s="214"/>
      <c r="CE107" s="216"/>
      <c r="CF107" s="215"/>
      <c r="CG107" s="2455">
        <f t="shared" si="370"/>
        <v>0</v>
      </c>
      <c r="CH107" s="218"/>
      <c r="CI107" s="216"/>
      <c r="CJ107" s="215"/>
      <c r="CK107" s="2455">
        <f t="shared" si="371"/>
        <v>0</v>
      </c>
      <c r="CL107" s="218"/>
      <c r="CM107" s="216"/>
      <c r="CN107" s="215"/>
      <c r="CO107" s="2455">
        <f t="shared" si="372"/>
        <v>0</v>
      </c>
      <c r="CP107" s="218"/>
      <c r="CQ107" s="215"/>
      <c r="CR107" s="2455">
        <f t="shared" si="373"/>
        <v>0</v>
      </c>
      <c r="CS107" s="2456">
        <f t="shared" si="374"/>
        <v>0</v>
      </c>
      <c r="CT107" s="2457">
        <f t="shared" si="374"/>
        <v>0</v>
      </c>
      <c r="CU107" s="2458">
        <f t="shared" si="374"/>
        <v>0</v>
      </c>
      <c r="CV107" s="2455">
        <f t="shared" si="375"/>
        <v>0</v>
      </c>
      <c r="CW107" s="184"/>
      <c r="CX107" s="214"/>
      <c r="CY107" s="216"/>
      <c r="CZ107" s="215"/>
      <c r="DA107" s="2461">
        <f t="shared" si="376"/>
        <v>0</v>
      </c>
      <c r="DB107" s="218"/>
      <c r="DC107" s="216"/>
      <c r="DD107" s="215"/>
      <c r="DE107" s="2461">
        <f t="shared" si="377"/>
        <v>0</v>
      </c>
      <c r="DF107" s="184"/>
      <c r="DG107" s="2455">
        <f t="shared" si="333"/>
        <v>0</v>
      </c>
      <c r="DH107" s="184"/>
      <c r="DI107" s="2397">
        <f t="shared" si="378"/>
        <v>0</v>
      </c>
      <c r="DJ107" s="2398">
        <f t="shared" si="378"/>
        <v>0</v>
      </c>
      <c r="DK107" s="2399">
        <f t="shared" si="379"/>
        <v>0</v>
      </c>
      <c r="DM107" s="2398">
        <f t="shared" si="380"/>
        <v>0</v>
      </c>
      <c r="DO107" s="2463" t="str">
        <f t="shared" si="216"/>
        <v>True</v>
      </c>
      <c r="DP107" s="4073"/>
    </row>
    <row r="108" spans="2:121" ht="39.9" customHeight="1" thickBot="1">
      <c r="B108" s="8502"/>
      <c r="C108" s="8504"/>
      <c r="D108" s="8504"/>
      <c r="E108" s="8502"/>
      <c r="F108" s="8507"/>
      <c r="G108" s="2033" t="s">
        <v>181</v>
      </c>
      <c r="H108" s="2402">
        <f t="shared" ref="H108:P108" si="382">SUM(H103:H107)</f>
        <v>0</v>
      </c>
      <c r="I108" s="973">
        <f t="shared" si="382"/>
        <v>0</v>
      </c>
      <c r="J108" s="2403">
        <f t="shared" si="382"/>
        <v>0</v>
      </c>
      <c r="K108" s="2404">
        <f t="shared" si="382"/>
        <v>0</v>
      </c>
      <c r="L108" s="2404">
        <f t="shared" si="382"/>
        <v>0</v>
      </c>
      <c r="M108" s="975">
        <f t="shared" si="382"/>
        <v>0</v>
      </c>
      <c r="N108" s="2402">
        <f t="shared" si="382"/>
        <v>0</v>
      </c>
      <c r="O108" s="973">
        <f t="shared" si="382"/>
        <v>0</v>
      </c>
      <c r="P108" s="2403">
        <f t="shared" si="382"/>
        <v>0</v>
      </c>
      <c r="Q108" s="2034"/>
      <c r="R108" s="2402">
        <f t="shared" ref="R108:AU108" si="383">SUM(R103:R107)</f>
        <v>0</v>
      </c>
      <c r="S108" s="973">
        <f t="shared" si="383"/>
        <v>0</v>
      </c>
      <c r="T108" s="970">
        <f t="shared" si="383"/>
        <v>0</v>
      </c>
      <c r="U108" s="962">
        <f t="shared" si="383"/>
        <v>0</v>
      </c>
      <c r="V108" s="2402">
        <f t="shared" si="383"/>
        <v>0</v>
      </c>
      <c r="W108" s="973">
        <f t="shared" si="383"/>
        <v>0</v>
      </c>
      <c r="X108" s="2403">
        <f t="shared" si="383"/>
        <v>0</v>
      </c>
      <c r="Y108" s="2404">
        <f t="shared" si="383"/>
        <v>0</v>
      </c>
      <c r="Z108" s="975">
        <f t="shared" si="383"/>
        <v>0</v>
      </c>
      <c r="AA108" s="962">
        <f t="shared" si="383"/>
        <v>0</v>
      </c>
      <c r="AB108" s="962">
        <f t="shared" si="383"/>
        <v>0</v>
      </c>
      <c r="AC108" s="2403">
        <f t="shared" si="383"/>
        <v>0</v>
      </c>
      <c r="AD108" s="2404">
        <f t="shared" si="383"/>
        <v>0</v>
      </c>
      <c r="AE108" s="2404">
        <f t="shared" si="383"/>
        <v>0</v>
      </c>
      <c r="AF108" s="2404">
        <f t="shared" si="383"/>
        <v>0</v>
      </c>
      <c r="AG108" s="975">
        <f t="shared" si="383"/>
        <v>0</v>
      </c>
      <c r="AH108" s="962">
        <f t="shared" si="383"/>
        <v>0</v>
      </c>
      <c r="AI108" s="2403">
        <f t="shared" si="383"/>
        <v>0</v>
      </c>
      <c r="AJ108" s="2404">
        <f t="shared" si="383"/>
        <v>0</v>
      </c>
      <c r="AK108" s="975">
        <f t="shared" si="383"/>
        <v>0</v>
      </c>
      <c r="AL108" s="972">
        <f t="shared" si="383"/>
        <v>0</v>
      </c>
      <c r="AM108" s="962">
        <f t="shared" si="383"/>
        <v>0</v>
      </c>
      <c r="AN108" s="964">
        <f t="shared" si="383"/>
        <v>0</v>
      </c>
      <c r="AO108" s="2403">
        <f t="shared" si="383"/>
        <v>0</v>
      </c>
      <c r="AP108" s="2404">
        <f t="shared" si="383"/>
        <v>0</v>
      </c>
      <c r="AQ108" s="2404">
        <f t="shared" si="383"/>
        <v>0</v>
      </c>
      <c r="AR108" s="2404">
        <f t="shared" si="383"/>
        <v>0</v>
      </c>
      <c r="AS108" s="975">
        <f t="shared" si="383"/>
        <v>0</v>
      </c>
      <c r="AT108" s="962">
        <f t="shared" si="383"/>
        <v>0</v>
      </c>
      <c r="AU108" s="962">
        <f t="shared" si="383"/>
        <v>0</v>
      </c>
      <c r="AV108" s="184"/>
      <c r="AW108" s="974" t="s">
        <v>181</v>
      </c>
      <c r="AX108" s="2402">
        <f t="shared" ref="AX108:BW108" si="384">SUM(AX103:AX107)</f>
        <v>0</v>
      </c>
      <c r="AY108" s="2404">
        <f t="shared" si="384"/>
        <v>0</v>
      </c>
      <c r="AZ108" s="2404">
        <f t="shared" si="384"/>
        <v>0</v>
      </c>
      <c r="BA108" s="2404">
        <f t="shared" si="384"/>
        <v>0</v>
      </c>
      <c r="BB108" s="2404">
        <f t="shared" si="384"/>
        <v>0</v>
      </c>
      <c r="BC108" s="2404">
        <f t="shared" si="384"/>
        <v>0</v>
      </c>
      <c r="BD108" s="973">
        <f t="shared" si="384"/>
        <v>0</v>
      </c>
      <c r="BE108" s="2402">
        <f t="shared" si="384"/>
        <v>0</v>
      </c>
      <c r="BF108" s="2404">
        <f t="shared" si="384"/>
        <v>0</v>
      </c>
      <c r="BG108" s="2404">
        <f t="shared" si="384"/>
        <v>0</v>
      </c>
      <c r="BH108" s="2404">
        <f t="shared" si="384"/>
        <v>0</v>
      </c>
      <c r="BI108" s="973">
        <f t="shared" si="384"/>
        <v>0</v>
      </c>
      <c r="BJ108" s="2402">
        <f t="shared" si="384"/>
        <v>0</v>
      </c>
      <c r="BK108" s="2404">
        <f t="shared" si="384"/>
        <v>0</v>
      </c>
      <c r="BL108" s="973">
        <f t="shared" si="384"/>
        <v>0</v>
      </c>
      <c r="BM108" s="970">
        <f t="shared" si="384"/>
        <v>0</v>
      </c>
      <c r="BN108" s="962">
        <f t="shared" si="384"/>
        <v>0</v>
      </c>
      <c r="BO108" s="2402">
        <f t="shared" si="384"/>
        <v>0</v>
      </c>
      <c r="BP108" s="2404">
        <f t="shared" si="384"/>
        <v>0</v>
      </c>
      <c r="BQ108" s="2404">
        <f t="shared" si="384"/>
        <v>0</v>
      </c>
      <c r="BR108" s="2404">
        <f t="shared" si="384"/>
        <v>0</v>
      </c>
      <c r="BS108" s="973">
        <f t="shared" si="384"/>
        <v>0</v>
      </c>
      <c r="BT108" s="2402">
        <f t="shared" si="384"/>
        <v>0</v>
      </c>
      <c r="BU108" s="2404">
        <f t="shared" si="384"/>
        <v>0</v>
      </c>
      <c r="BV108" s="973">
        <f t="shared" si="384"/>
        <v>0</v>
      </c>
      <c r="BW108" s="970">
        <f t="shared" si="384"/>
        <v>0</v>
      </c>
      <c r="BX108" s="962">
        <f t="shared" si="324"/>
        <v>0</v>
      </c>
      <c r="BY108" s="2402">
        <f>SUM(BY103:BY107)</f>
        <v>0</v>
      </c>
      <c r="BZ108" s="973">
        <f>SUM(BZ103:BZ107)</f>
        <v>0</v>
      </c>
      <c r="CA108" s="964">
        <f>SUM(CA103:CA107)</f>
        <v>0</v>
      </c>
      <c r="CC108" s="971" t="s">
        <v>106</v>
      </c>
      <c r="CD108" s="2402">
        <f t="shared" ref="CD108:CV108" si="385">SUM(CD103:CD107)</f>
        <v>0</v>
      </c>
      <c r="CE108" s="2404">
        <f t="shared" si="385"/>
        <v>0</v>
      </c>
      <c r="CF108" s="975">
        <f t="shared" si="385"/>
        <v>0</v>
      </c>
      <c r="CG108" s="962">
        <f t="shared" si="385"/>
        <v>0</v>
      </c>
      <c r="CH108" s="2403">
        <f t="shared" si="385"/>
        <v>0</v>
      </c>
      <c r="CI108" s="2404">
        <f t="shared" si="385"/>
        <v>0</v>
      </c>
      <c r="CJ108" s="975">
        <f t="shared" si="385"/>
        <v>0</v>
      </c>
      <c r="CK108" s="962">
        <f t="shared" si="385"/>
        <v>0</v>
      </c>
      <c r="CL108" s="2403">
        <f t="shared" si="385"/>
        <v>0</v>
      </c>
      <c r="CM108" s="2404">
        <f t="shared" si="385"/>
        <v>0</v>
      </c>
      <c r="CN108" s="975">
        <f t="shared" si="385"/>
        <v>0</v>
      </c>
      <c r="CO108" s="962">
        <f t="shared" si="385"/>
        <v>0</v>
      </c>
      <c r="CP108" s="2403">
        <f t="shared" si="385"/>
        <v>0</v>
      </c>
      <c r="CQ108" s="975">
        <f t="shared" si="385"/>
        <v>0</v>
      </c>
      <c r="CR108" s="962">
        <f t="shared" si="385"/>
        <v>0</v>
      </c>
      <c r="CS108" s="2403">
        <f t="shared" si="385"/>
        <v>0</v>
      </c>
      <c r="CT108" s="2404">
        <f t="shared" si="385"/>
        <v>0</v>
      </c>
      <c r="CU108" s="975">
        <f t="shared" si="385"/>
        <v>0</v>
      </c>
      <c r="CV108" s="962">
        <f t="shared" si="385"/>
        <v>0</v>
      </c>
      <c r="CW108" s="184"/>
      <c r="CX108" s="2402">
        <f t="shared" ref="CX108:DE108" si="386">SUM(CX103:CX107)</f>
        <v>0</v>
      </c>
      <c r="CY108" s="2404">
        <f t="shared" si="386"/>
        <v>0</v>
      </c>
      <c r="CZ108" s="975">
        <f t="shared" si="386"/>
        <v>0</v>
      </c>
      <c r="DA108" s="962">
        <f t="shared" si="386"/>
        <v>0</v>
      </c>
      <c r="DB108" s="2403">
        <f t="shared" si="386"/>
        <v>0</v>
      </c>
      <c r="DC108" s="2404">
        <f t="shared" si="386"/>
        <v>0</v>
      </c>
      <c r="DD108" s="975">
        <f t="shared" si="386"/>
        <v>0</v>
      </c>
      <c r="DE108" s="962">
        <f t="shared" si="386"/>
        <v>0</v>
      </c>
      <c r="DF108" s="184"/>
      <c r="DG108" s="962">
        <f t="shared" si="333"/>
        <v>0</v>
      </c>
      <c r="DH108" s="184"/>
      <c r="DI108" s="972">
        <f>SUM(DI103:DI107)</f>
        <v>0</v>
      </c>
      <c r="DJ108" s="962">
        <f>SUM(DJ103:DJ107)</f>
        <v>0</v>
      </c>
      <c r="DK108" s="964">
        <f>SUM(DK103:DK107)</f>
        <v>0</v>
      </c>
      <c r="DM108" s="962">
        <f>SUM(DM103:DM107)</f>
        <v>0</v>
      </c>
      <c r="DO108" s="960" t="str">
        <f t="shared" si="216"/>
        <v>True</v>
      </c>
      <c r="DP108" s="4075" t="str">
        <f>IF($U108=0,"Blanc","")</f>
        <v>Blanc</v>
      </c>
      <c r="DQ108" s="4074" t="str">
        <f t="shared" si="282"/>
        <v>wrong</v>
      </c>
    </row>
    <row r="109" spans="2:121" ht="39.9" customHeight="1">
      <c r="B109" s="8502"/>
      <c r="C109" s="8504"/>
      <c r="D109" s="8504"/>
      <c r="E109" s="8502"/>
      <c r="F109" s="8506" t="s">
        <v>237</v>
      </c>
      <c r="G109" s="251" t="s">
        <v>1213</v>
      </c>
      <c r="H109" s="206"/>
      <c r="I109" s="209"/>
      <c r="J109" s="210"/>
      <c r="K109" s="208"/>
      <c r="L109" s="208"/>
      <c r="M109" s="207"/>
      <c r="N109" s="206"/>
      <c r="O109" s="209"/>
      <c r="P109" s="210"/>
      <c r="Q109" s="207"/>
      <c r="R109" s="206"/>
      <c r="S109" s="209"/>
      <c r="T109" s="2393"/>
      <c r="U109" s="2446">
        <f t="shared" ref="U109:U113" si="387">SUM(H109:P109,S109:T109)-R109</f>
        <v>0</v>
      </c>
      <c r="V109" s="206"/>
      <c r="W109" s="209"/>
      <c r="X109" s="955"/>
      <c r="Y109" s="208"/>
      <c r="Z109" s="207"/>
      <c r="AA109" s="2448">
        <f t="shared" ref="AA109:AA113" si="388">SUM(X109:Z109)</f>
        <v>0</v>
      </c>
      <c r="AB109" s="212"/>
      <c r="AC109" s="210"/>
      <c r="AD109" s="208"/>
      <c r="AE109" s="208"/>
      <c r="AF109" s="208"/>
      <c r="AG109" s="207"/>
      <c r="AH109" s="2448">
        <f t="shared" ref="AH109:AH113" si="389">SUM(AC109:AG109)</f>
        <v>0</v>
      </c>
      <c r="AI109" s="210"/>
      <c r="AJ109" s="208"/>
      <c r="AK109" s="207"/>
      <c r="AL109" s="2449">
        <f t="shared" ref="AL109:AL113" si="390">SUM(AI109:AK109)</f>
        <v>0</v>
      </c>
      <c r="AM109" s="211"/>
      <c r="AN109" s="2451">
        <f t="shared" ref="AN109:AN113" si="391">AM109+AL109+AH109+AB109+AA109</f>
        <v>0</v>
      </c>
      <c r="AO109" s="210"/>
      <c r="AP109" s="208"/>
      <c r="AQ109" s="208"/>
      <c r="AR109" s="208"/>
      <c r="AS109" s="207"/>
      <c r="AT109" s="2453">
        <f>SUM(AO109:AS109)</f>
        <v>0</v>
      </c>
      <c r="AU109" s="213"/>
      <c r="AV109" s="184"/>
      <c r="AW109" s="251" t="s">
        <v>1213</v>
      </c>
      <c r="AX109" s="206"/>
      <c r="AY109" s="208"/>
      <c r="AZ109" s="208"/>
      <c r="BA109" s="208"/>
      <c r="BB109" s="208"/>
      <c r="BC109" s="208"/>
      <c r="BD109" s="209"/>
      <c r="BE109" s="206"/>
      <c r="BF109" s="208"/>
      <c r="BG109" s="208"/>
      <c r="BH109" s="208"/>
      <c r="BI109" s="209"/>
      <c r="BJ109" s="206"/>
      <c r="BK109" s="208"/>
      <c r="BL109" s="209"/>
      <c r="BM109" s="954"/>
      <c r="BN109" s="211"/>
      <c r="BO109" s="206"/>
      <c r="BP109" s="208"/>
      <c r="BQ109" s="208"/>
      <c r="BR109" s="208"/>
      <c r="BS109" s="209"/>
      <c r="BT109" s="206"/>
      <c r="BU109" s="208"/>
      <c r="BV109" s="209"/>
      <c r="BW109" s="954"/>
      <c r="BX109" s="2454">
        <f t="shared" si="324"/>
        <v>0</v>
      </c>
      <c r="BY109" s="206"/>
      <c r="BZ109" s="209"/>
      <c r="CA109" s="956"/>
      <c r="CC109" s="251" t="s">
        <v>1213</v>
      </c>
      <c r="CD109" s="206"/>
      <c r="CE109" s="208"/>
      <c r="CF109" s="207"/>
      <c r="CG109" s="2454">
        <f t="shared" ref="CG109:CG113" si="392">SUM(CD109:CF109)</f>
        <v>0</v>
      </c>
      <c r="CH109" s="210"/>
      <c r="CI109" s="208"/>
      <c r="CJ109" s="207"/>
      <c r="CK109" s="2454">
        <f t="shared" ref="CK109:CK113" si="393">SUM(CH109:CJ109)</f>
        <v>0</v>
      </c>
      <c r="CL109" s="210"/>
      <c r="CM109" s="208"/>
      <c r="CN109" s="207"/>
      <c r="CO109" s="2454">
        <f t="shared" ref="CO109:CO113" si="394">SUM(CL109:CN109)</f>
        <v>0</v>
      </c>
      <c r="CP109" s="210"/>
      <c r="CQ109" s="207"/>
      <c r="CR109" s="2454">
        <f t="shared" ref="CR109:CR113" si="395">SUM(CP109:CQ109)</f>
        <v>0</v>
      </c>
      <c r="CS109" s="2434">
        <f t="shared" ref="CS109:CU113" si="396">CX109+DB109</f>
        <v>0</v>
      </c>
      <c r="CT109" s="2432">
        <f t="shared" si="396"/>
        <v>0</v>
      </c>
      <c r="CU109" s="2433">
        <f t="shared" si="396"/>
        <v>0</v>
      </c>
      <c r="CV109" s="2454">
        <f t="shared" ref="CV109:CV113" si="397">SUM(CS109:CU109)</f>
        <v>0</v>
      </c>
      <c r="CW109" s="184"/>
      <c r="CX109" s="206"/>
      <c r="CY109" s="208"/>
      <c r="CZ109" s="207"/>
      <c r="DA109" s="2460">
        <f t="shared" ref="DA109:DA113" si="398">SUM(CX109:CZ109)</f>
        <v>0</v>
      </c>
      <c r="DB109" s="210"/>
      <c r="DC109" s="208"/>
      <c r="DD109" s="207"/>
      <c r="DE109" s="2460">
        <f t="shared" ref="DE109:DE113" si="399">SUM(DB109:DD109)</f>
        <v>0</v>
      </c>
      <c r="DF109" s="184"/>
      <c r="DG109" s="2454">
        <f t="shared" si="333"/>
        <v>0</v>
      </c>
      <c r="DH109" s="184"/>
      <c r="DI109" s="2394">
        <f t="shared" ref="DI109:DJ113" si="400">CD109+CH109+CL109+CP109+CS109</f>
        <v>0</v>
      </c>
      <c r="DJ109" s="2395">
        <f t="shared" si="400"/>
        <v>0</v>
      </c>
      <c r="DK109" s="2396">
        <f t="shared" ref="DK109:DK113" si="401">CF109+CJ109+CN109+CU109</f>
        <v>0</v>
      </c>
      <c r="DM109" s="2395">
        <f t="shared" ref="DM109:DM113" si="402">SUM(DI109:DK109)</f>
        <v>0</v>
      </c>
      <c r="DO109" s="2462" t="str">
        <f t="shared" si="216"/>
        <v>True</v>
      </c>
      <c r="DP109" s="4073"/>
    </row>
    <row r="110" spans="2:121" ht="39.9" customHeight="1">
      <c r="B110" s="8502"/>
      <c r="C110" s="8504"/>
      <c r="D110" s="8504"/>
      <c r="E110" s="8502"/>
      <c r="F110" s="8506"/>
      <c r="G110" s="251" t="s">
        <v>666</v>
      </c>
      <c r="H110" s="206"/>
      <c r="I110" s="209"/>
      <c r="J110" s="210"/>
      <c r="K110" s="208"/>
      <c r="L110" s="208"/>
      <c r="M110" s="207"/>
      <c r="N110" s="206"/>
      <c r="O110" s="209"/>
      <c r="P110" s="210"/>
      <c r="Q110" s="207"/>
      <c r="R110" s="206"/>
      <c r="S110" s="209"/>
      <c r="T110" s="2393"/>
      <c r="U110" s="2446">
        <f t="shared" si="387"/>
        <v>0</v>
      </c>
      <c r="V110" s="206"/>
      <c r="W110" s="209"/>
      <c r="X110" s="955"/>
      <c r="Y110" s="208"/>
      <c r="Z110" s="207"/>
      <c r="AA110" s="2448">
        <f t="shared" si="388"/>
        <v>0</v>
      </c>
      <c r="AB110" s="212"/>
      <c r="AC110" s="210"/>
      <c r="AD110" s="208"/>
      <c r="AE110" s="208"/>
      <c r="AF110" s="208"/>
      <c r="AG110" s="207"/>
      <c r="AH110" s="2448">
        <f t="shared" si="389"/>
        <v>0</v>
      </c>
      <c r="AI110" s="210"/>
      <c r="AJ110" s="208"/>
      <c r="AK110" s="207"/>
      <c r="AL110" s="2449">
        <f t="shared" si="390"/>
        <v>0</v>
      </c>
      <c r="AM110" s="211"/>
      <c r="AN110" s="2451">
        <f t="shared" si="391"/>
        <v>0</v>
      </c>
      <c r="AO110" s="210"/>
      <c r="AP110" s="208"/>
      <c r="AQ110" s="208"/>
      <c r="AR110" s="208"/>
      <c r="AS110" s="207"/>
      <c r="AT110" s="2453">
        <f t="shared" ref="AT110:AT113" si="403">SUM(AO110:AS110)</f>
        <v>0</v>
      </c>
      <c r="AU110" s="213"/>
      <c r="AV110" s="184"/>
      <c r="AW110" s="251" t="s">
        <v>666</v>
      </c>
      <c r="AX110" s="206"/>
      <c r="AY110" s="208"/>
      <c r="AZ110" s="208"/>
      <c r="BA110" s="208"/>
      <c r="BB110" s="208"/>
      <c r="BC110" s="208"/>
      <c r="BD110" s="209"/>
      <c r="BE110" s="206"/>
      <c r="BF110" s="208"/>
      <c r="BG110" s="208"/>
      <c r="BH110" s="208"/>
      <c r="BI110" s="209"/>
      <c r="BJ110" s="206"/>
      <c r="BK110" s="208"/>
      <c r="BL110" s="209"/>
      <c r="BM110" s="954"/>
      <c r="BN110" s="211"/>
      <c r="BO110" s="206"/>
      <c r="BP110" s="208"/>
      <c r="BQ110" s="208"/>
      <c r="BR110" s="208"/>
      <c r="BS110" s="209"/>
      <c r="BT110" s="206"/>
      <c r="BU110" s="208"/>
      <c r="BV110" s="209"/>
      <c r="BW110" s="954"/>
      <c r="BX110" s="2454">
        <f t="shared" si="324"/>
        <v>0</v>
      </c>
      <c r="BY110" s="206"/>
      <c r="BZ110" s="209"/>
      <c r="CA110" s="956"/>
      <c r="CC110" s="251" t="s">
        <v>666</v>
      </c>
      <c r="CD110" s="206"/>
      <c r="CE110" s="208"/>
      <c r="CF110" s="207"/>
      <c r="CG110" s="2454">
        <f t="shared" si="392"/>
        <v>0</v>
      </c>
      <c r="CH110" s="210"/>
      <c r="CI110" s="208"/>
      <c r="CJ110" s="207"/>
      <c r="CK110" s="2454">
        <f t="shared" si="393"/>
        <v>0</v>
      </c>
      <c r="CL110" s="210"/>
      <c r="CM110" s="208"/>
      <c r="CN110" s="207"/>
      <c r="CO110" s="2454">
        <f t="shared" si="394"/>
        <v>0</v>
      </c>
      <c r="CP110" s="210"/>
      <c r="CQ110" s="207"/>
      <c r="CR110" s="2454">
        <f t="shared" si="395"/>
        <v>0</v>
      </c>
      <c r="CS110" s="2434">
        <f t="shared" si="396"/>
        <v>0</v>
      </c>
      <c r="CT110" s="2432">
        <f t="shared" si="396"/>
        <v>0</v>
      </c>
      <c r="CU110" s="2433">
        <f t="shared" si="396"/>
        <v>0</v>
      </c>
      <c r="CV110" s="2454">
        <f t="shared" si="397"/>
        <v>0</v>
      </c>
      <c r="CW110" s="184"/>
      <c r="CX110" s="206"/>
      <c r="CY110" s="208"/>
      <c r="CZ110" s="207"/>
      <c r="DA110" s="2460">
        <f t="shared" si="398"/>
        <v>0</v>
      </c>
      <c r="DB110" s="210"/>
      <c r="DC110" s="208"/>
      <c r="DD110" s="207"/>
      <c r="DE110" s="2460">
        <f t="shared" si="399"/>
        <v>0</v>
      </c>
      <c r="DF110" s="184"/>
      <c r="DG110" s="2454">
        <f t="shared" si="333"/>
        <v>0</v>
      </c>
      <c r="DH110" s="184"/>
      <c r="DI110" s="2394">
        <f t="shared" si="400"/>
        <v>0</v>
      </c>
      <c r="DJ110" s="2395">
        <f t="shared" si="400"/>
        <v>0</v>
      </c>
      <c r="DK110" s="2396">
        <f t="shared" si="401"/>
        <v>0</v>
      </c>
      <c r="DM110" s="2395">
        <f t="shared" si="402"/>
        <v>0</v>
      </c>
      <c r="DO110" s="2462" t="str">
        <f t="shared" si="216"/>
        <v>True</v>
      </c>
      <c r="DP110" s="4073"/>
    </row>
    <row r="111" spans="2:121" ht="39.9" customHeight="1">
      <c r="B111" s="8502"/>
      <c r="C111" s="8504"/>
      <c r="D111" s="8504"/>
      <c r="E111" s="8502"/>
      <c r="F111" s="8506"/>
      <c r="G111" s="251" t="s">
        <v>667</v>
      </c>
      <c r="H111" s="206"/>
      <c r="I111" s="209"/>
      <c r="J111" s="210"/>
      <c r="K111" s="208"/>
      <c r="L111" s="208"/>
      <c r="M111" s="207"/>
      <c r="N111" s="206"/>
      <c r="O111" s="209"/>
      <c r="P111" s="210"/>
      <c r="Q111" s="207"/>
      <c r="R111" s="206"/>
      <c r="S111" s="209"/>
      <c r="T111" s="2393"/>
      <c r="U111" s="2446">
        <f t="shared" si="387"/>
        <v>0</v>
      </c>
      <c r="V111" s="206"/>
      <c r="W111" s="209"/>
      <c r="X111" s="955"/>
      <c r="Y111" s="208"/>
      <c r="Z111" s="207"/>
      <c r="AA111" s="2448">
        <f t="shared" si="388"/>
        <v>0</v>
      </c>
      <c r="AB111" s="212"/>
      <c r="AC111" s="210"/>
      <c r="AD111" s="208"/>
      <c r="AE111" s="208"/>
      <c r="AF111" s="208"/>
      <c r="AG111" s="207"/>
      <c r="AH111" s="2448">
        <f t="shared" si="389"/>
        <v>0</v>
      </c>
      <c r="AI111" s="210"/>
      <c r="AJ111" s="208"/>
      <c r="AK111" s="207"/>
      <c r="AL111" s="2449">
        <f t="shared" si="390"/>
        <v>0</v>
      </c>
      <c r="AM111" s="211"/>
      <c r="AN111" s="2451">
        <f t="shared" si="391"/>
        <v>0</v>
      </c>
      <c r="AO111" s="210"/>
      <c r="AP111" s="208"/>
      <c r="AQ111" s="208"/>
      <c r="AR111" s="208"/>
      <c r="AS111" s="207"/>
      <c r="AT111" s="2453">
        <f t="shared" si="403"/>
        <v>0</v>
      </c>
      <c r="AU111" s="213"/>
      <c r="AV111" s="184"/>
      <c r="AW111" s="251" t="s">
        <v>667</v>
      </c>
      <c r="AX111" s="206"/>
      <c r="AY111" s="208"/>
      <c r="AZ111" s="208"/>
      <c r="BA111" s="208"/>
      <c r="BB111" s="208"/>
      <c r="BC111" s="208"/>
      <c r="BD111" s="209"/>
      <c r="BE111" s="206"/>
      <c r="BF111" s="208"/>
      <c r="BG111" s="208"/>
      <c r="BH111" s="208"/>
      <c r="BI111" s="209"/>
      <c r="BJ111" s="206"/>
      <c r="BK111" s="208"/>
      <c r="BL111" s="209"/>
      <c r="BM111" s="954"/>
      <c r="BN111" s="211"/>
      <c r="BO111" s="206"/>
      <c r="BP111" s="208"/>
      <c r="BQ111" s="208"/>
      <c r="BR111" s="208"/>
      <c r="BS111" s="209"/>
      <c r="BT111" s="206"/>
      <c r="BU111" s="208"/>
      <c r="BV111" s="209"/>
      <c r="BW111" s="954"/>
      <c r="BX111" s="2454">
        <f t="shared" si="324"/>
        <v>0</v>
      </c>
      <c r="BY111" s="206"/>
      <c r="BZ111" s="209"/>
      <c r="CA111" s="956"/>
      <c r="CC111" s="251" t="s">
        <v>667</v>
      </c>
      <c r="CD111" s="206"/>
      <c r="CE111" s="208"/>
      <c r="CF111" s="207"/>
      <c r="CG111" s="2454">
        <f t="shared" si="392"/>
        <v>0</v>
      </c>
      <c r="CH111" s="210"/>
      <c r="CI111" s="208"/>
      <c r="CJ111" s="207"/>
      <c r="CK111" s="2454">
        <f t="shared" si="393"/>
        <v>0</v>
      </c>
      <c r="CL111" s="210"/>
      <c r="CM111" s="208"/>
      <c r="CN111" s="207"/>
      <c r="CO111" s="2454">
        <f t="shared" si="394"/>
        <v>0</v>
      </c>
      <c r="CP111" s="210"/>
      <c r="CQ111" s="207"/>
      <c r="CR111" s="2454">
        <f t="shared" si="395"/>
        <v>0</v>
      </c>
      <c r="CS111" s="2434">
        <f t="shared" si="396"/>
        <v>0</v>
      </c>
      <c r="CT111" s="2432">
        <f t="shared" si="396"/>
        <v>0</v>
      </c>
      <c r="CU111" s="2433">
        <f t="shared" si="396"/>
        <v>0</v>
      </c>
      <c r="CV111" s="2454">
        <f t="shared" si="397"/>
        <v>0</v>
      </c>
      <c r="CW111" s="184"/>
      <c r="CX111" s="206"/>
      <c r="CY111" s="208"/>
      <c r="CZ111" s="207"/>
      <c r="DA111" s="2460">
        <f t="shared" si="398"/>
        <v>0</v>
      </c>
      <c r="DB111" s="210"/>
      <c r="DC111" s="208"/>
      <c r="DD111" s="207"/>
      <c r="DE111" s="2460">
        <f t="shared" si="399"/>
        <v>0</v>
      </c>
      <c r="DF111" s="184"/>
      <c r="DG111" s="2454">
        <f t="shared" si="333"/>
        <v>0</v>
      </c>
      <c r="DH111" s="184"/>
      <c r="DI111" s="2394">
        <f t="shared" si="400"/>
        <v>0</v>
      </c>
      <c r="DJ111" s="2395">
        <f t="shared" si="400"/>
        <v>0</v>
      </c>
      <c r="DK111" s="2396">
        <f t="shared" si="401"/>
        <v>0</v>
      </c>
      <c r="DM111" s="2395">
        <f t="shared" si="402"/>
        <v>0</v>
      </c>
      <c r="DO111" s="2462" t="str">
        <f t="shared" si="216"/>
        <v>True</v>
      </c>
      <c r="DP111" s="4073"/>
    </row>
    <row r="112" spans="2:121" ht="39.9" customHeight="1">
      <c r="B112" s="8502"/>
      <c r="C112" s="8504"/>
      <c r="D112" s="8504"/>
      <c r="E112" s="8502"/>
      <c r="F112" s="8506"/>
      <c r="G112" s="251" t="s">
        <v>668</v>
      </c>
      <c r="H112" s="206"/>
      <c r="I112" s="209"/>
      <c r="J112" s="210"/>
      <c r="K112" s="208"/>
      <c r="L112" s="208"/>
      <c r="M112" s="207"/>
      <c r="N112" s="206"/>
      <c r="O112" s="209"/>
      <c r="P112" s="210"/>
      <c r="Q112" s="207"/>
      <c r="R112" s="206"/>
      <c r="S112" s="209"/>
      <c r="T112" s="954"/>
      <c r="U112" s="2446">
        <f t="shared" si="387"/>
        <v>0</v>
      </c>
      <c r="V112" s="206"/>
      <c r="W112" s="209"/>
      <c r="X112" s="955"/>
      <c r="Y112" s="208"/>
      <c r="Z112" s="207"/>
      <c r="AA112" s="2448">
        <f t="shared" si="388"/>
        <v>0</v>
      </c>
      <c r="AB112" s="212"/>
      <c r="AC112" s="210"/>
      <c r="AD112" s="208"/>
      <c r="AE112" s="208"/>
      <c r="AF112" s="208"/>
      <c r="AG112" s="207"/>
      <c r="AH112" s="2448">
        <f t="shared" si="389"/>
        <v>0</v>
      </c>
      <c r="AI112" s="210"/>
      <c r="AJ112" s="208"/>
      <c r="AK112" s="207"/>
      <c r="AL112" s="2449">
        <f t="shared" si="390"/>
        <v>0</v>
      </c>
      <c r="AM112" s="211"/>
      <c r="AN112" s="2451">
        <f t="shared" si="391"/>
        <v>0</v>
      </c>
      <c r="AO112" s="210"/>
      <c r="AP112" s="208"/>
      <c r="AQ112" s="208"/>
      <c r="AR112" s="208"/>
      <c r="AS112" s="207"/>
      <c r="AT112" s="2453">
        <f t="shared" si="403"/>
        <v>0</v>
      </c>
      <c r="AU112" s="213"/>
      <c r="AV112" s="184"/>
      <c r="AW112" s="251" t="s">
        <v>668</v>
      </c>
      <c r="AX112" s="206"/>
      <c r="AY112" s="208"/>
      <c r="AZ112" s="208"/>
      <c r="BA112" s="208"/>
      <c r="BB112" s="208"/>
      <c r="BC112" s="208"/>
      <c r="BD112" s="209"/>
      <c r="BE112" s="206"/>
      <c r="BF112" s="208"/>
      <c r="BG112" s="208"/>
      <c r="BH112" s="208"/>
      <c r="BI112" s="209"/>
      <c r="BJ112" s="206"/>
      <c r="BK112" s="208"/>
      <c r="BL112" s="209"/>
      <c r="BM112" s="954"/>
      <c r="BN112" s="211"/>
      <c r="BO112" s="206"/>
      <c r="BP112" s="208"/>
      <c r="BQ112" s="208"/>
      <c r="BR112" s="208"/>
      <c r="BS112" s="209"/>
      <c r="BT112" s="206"/>
      <c r="BU112" s="208"/>
      <c r="BV112" s="209"/>
      <c r="BW112" s="954"/>
      <c r="BX112" s="2454">
        <f t="shared" si="324"/>
        <v>0</v>
      </c>
      <c r="BY112" s="206"/>
      <c r="BZ112" s="209"/>
      <c r="CA112" s="956"/>
      <c r="CC112" s="251" t="s">
        <v>668</v>
      </c>
      <c r="CD112" s="206"/>
      <c r="CE112" s="208"/>
      <c r="CF112" s="207"/>
      <c r="CG112" s="2454">
        <f t="shared" si="392"/>
        <v>0</v>
      </c>
      <c r="CH112" s="210"/>
      <c r="CI112" s="208"/>
      <c r="CJ112" s="207"/>
      <c r="CK112" s="2454">
        <f t="shared" si="393"/>
        <v>0</v>
      </c>
      <c r="CL112" s="210"/>
      <c r="CM112" s="208"/>
      <c r="CN112" s="207"/>
      <c r="CO112" s="2454">
        <f t="shared" si="394"/>
        <v>0</v>
      </c>
      <c r="CP112" s="210"/>
      <c r="CQ112" s="207"/>
      <c r="CR112" s="2454">
        <f t="shared" si="395"/>
        <v>0</v>
      </c>
      <c r="CS112" s="2434">
        <f t="shared" si="396"/>
        <v>0</v>
      </c>
      <c r="CT112" s="2432">
        <f t="shared" si="396"/>
        <v>0</v>
      </c>
      <c r="CU112" s="2433">
        <f t="shared" si="396"/>
        <v>0</v>
      </c>
      <c r="CV112" s="2454">
        <f t="shared" si="397"/>
        <v>0</v>
      </c>
      <c r="CW112" s="184"/>
      <c r="CX112" s="206"/>
      <c r="CY112" s="208"/>
      <c r="CZ112" s="207"/>
      <c r="DA112" s="2460">
        <f t="shared" si="398"/>
        <v>0</v>
      </c>
      <c r="DB112" s="210"/>
      <c r="DC112" s="208"/>
      <c r="DD112" s="207"/>
      <c r="DE112" s="2460">
        <f t="shared" si="399"/>
        <v>0</v>
      </c>
      <c r="DF112" s="184"/>
      <c r="DG112" s="2454">
        <f t="shared" si="333"/>
        <v>0</v>
      </c>
      <c r="DH112" s="184"/>
      <c r="DI112" s="2394">
        <f t="shared" si="400"/>
        <v>0</v>
      </c>
      <c r="DJ112" s="2395">
        <f t="shared" si="400"/>
        <v>0</v>
      </c>
      <c r="DK112" s="2396">
        <f t="shared" si="401"/>
        <v>0</v>
      </c>
      <c r="DM112" s="2395">
        <f t="shared" si="402"/>
        <v>0</v>
      </c>
      <c r="DO112" s="2462" t="str">
        <f t="shared" si="216"/>
        <v>True</v>
      </c>
      <c r="DP112" s="4073"/>
    </row>
    <row r="113" spans="2:121" ht="39.9" customHeight="1" thickBot="1">
      <c r="B113" s="8502"/>
      <c r="C113" s="8504"/>
      <c r="D113" s="8504"/>
      <c r="E113" s="8502"/>
      <c r="F113" s="8506"/>
      <c r="G113" s="252" t="s">
        <v>1214</v>
      </c>
      <c r="H113" s="214"/>
      <c r="I113" s="217"/>
      <c r="J113" s="218"/>
      <c r="K113" s="216"/>
      <c r="L113" s="216"/>
      <c r="M113" s="215"/>
      <c r="N113" s="214"/>
      <c r="O113" s="217"/>
      <c r="P113" s="218"/>
      <c r="Q113" s="215"/>
      <c r="R113" s="214"/>
      <c r="S113" s="217"/>
      <c r="T113" s="957"/>
      <c r="U113" s="2446">
        <f t="shared" si="387"/>
        <v>0</v>
      </c>
      <c r="V113" s="214"/>
      <c r="W113" s="217"/>
      <c r="X113" s="958"/>
      <c r="Y113" s="216"/>
      <c r="Z113" s="215"/>
      <c r="AA113" s="2448">
        <f t="shared" si="388"/>
        <v>0</v>
      </c>
      <c r="AB113" s="220"/>
      <c r="AC113" s="218"/>
      <c r="AD113" s="216"/>
      <c r="AE113" s="216"/>
      <c r="AF113" s="216"/>
      <c r="AG113" s="215"/>
      <c r="AH113" s="2448">
        <f t="shared" si="389"/>
        <v>0</v>
      </c>
      <c r="AI113" s="218"/>
      <c r="AJ113" s="216"/>
      <c r="AK113" s="215"/>
      <c r="AL113" s="2450">
        <f t="shared" si="390"/>
        <v>0</v>
      </c>
      <c r="AM113" s="219"/>
      <c r="AN113" s="2452">
        <f t="shared" si="391"/>
        <v>0</v>
      </c>
      <c r="AO113" s="218"/>
      <c r="AP113" s="216"/>
      <c r="AQ113" s="216"/>
      <c r="AR113" s="216"/>
      <c r="AS113" s="215"/>
      <c r="AT113" s="2448">
        <f t="shared" si="403"/>
        <v>0</v>
      </c>
      <c r="AU113" s="221"/>
      <c r="AV113" s="184"/>
      <c r="AW113" s="252" t="s">
        <v>1214</v>
      </c>
      <c r="AX113" s="214"/>
      <c r="AY113" s="216"/>
      <c r="AZ113" s="216"/>
      <c r="BA113" s="216"/>
      <c r="BB113" s="216"/>
      <c r="BC113" s="216"/>
      <c r="BD113" s="217"/>
      <c r="BE113" s="214"/>
      <c r="BF113" s="216"/>
      <c r="BG113" s="216"/>
      <c r="BH113" s="216"/>
      <c r="BI113" s="217"/>
      <c r="BJ113" s="214"/>
      <c r="BK113" s="216"/>
      <c r="BL113" s="217"/>
      <c r="BM113" s="957"/>
      <c r="BN113" s="219"/>
      <c r="BO113" s="214"/>
      <c r="BP113" s="216"/>
      <c r="BQ113" s="216"/>
      <c r="BR113" s="216"/>
      <c r="BS113" s="217"/>
      <c r="BT113" s="214"/>
      <c r="BU113" s="216"/>
      <c r="BV113" s="217"/>
      <c r="BW113" s="957"/>
      <c r="BX113" s="2455">
        <f t="shared" si="324"/>
        <v>0</v>
      </c>
      <c r="BY113" s="214"/>
      <c r="BZ113" s="217"/>
      <c r="CA113" s="961"/>
      <c r="CC113" s="252" t="s">
        <v>1214</v>
      </c>
      <c r="CD113" s="214"/>
      <c r="CE113" s="216"/>
      <c r="CF113" s="215"/>
      <c r="CG113" s="2455">
        <f t="shared" si="392"/>
        <v>0</v>
      </c>
      <c r="CH113" s="218"/>
      <c r="CI113" s="216"/>
      <c r="CJ113" s="215"/>
      <c r="CK113" s="2455">
        <f t="shared" si="393"/>
        <v>0</v>
      </c>
      <c r="CL113" s="218"/>
      <c r="CM113" s="216"/>
      <c r="CN113" s="215"/>
      <c r="CO113" s="2455">
        <f t="shared" si="394"/>
        <v>0</v>
      </c>
      <c r="CP113" s="218"/>
      <c r="CQ113" s="215"/>
      <c r="CR113" s="2455">
        <f t="shared" si="395"/>
        <v>0</v>
      </c>
      <c r="CS113" s="2456">
        <f t="shared" si="396"/>
        <v>0</v>
      </c>
      <c r="CT113" s="2457">
        <f t="shared" si="396"/>
        <v>0</v>
      </c>
      <c r="CU113" s="2458">
        <f t="shared" si="396"/>
        <v>0</v>
      </c>
      <c r="CV113" s="2455">
        <f t="shared" si="397"/>
        <v>0</v>
      </c>
      <c r="CW113" s="184"/>
      <c r="CX113" s="214"/>
      <c r="CY113" s="216"/>
      <c r="CZ113" s="215"/>
      <c r="DA113" s="2461">
        <f t="shared" si="398"/>
        <v>0</v>
      </c>
      <c r="DB113" s="218"/>
      <c r="DC113" s="216"/>
      <c r="DD113" s="215"/>
      <c r="DE113" s="2461">
        <f t="shared" si="399"/>
        <v>0</v>
      </c>
      <c r="DF113" s="184"/>
      <c r="DG113" s="2455">
        <f t="shared" si="333"/>
        <v>0</v>
      </c>
      <c r="DH113" s="184"/>
      <c r="DI113" s="2397">
        <f t="shared" si="400"/>
        <v>0</v>
      </c>
      <c r="DJ113" s="2398">
        <f t="shared" si="400"/>
        <v>0</v>
      </c>
      <c r="DK113" s="2399">
        <f t="shared" si="401"/>
        <v>0</v>
      </c>
      <c r="DM113" s="2398">
        <f t="shared" si="402"/>
        <v>0</v>
      </c>
      <c r="DO113" s="2463" t="str">
        <f t="shared" si="216"/>
        <v>True</v>
      </c>
      <c r="DP113" s="4073"/>
    </row>
    <row r="114" spans="2:121" ht="39.9" customHeight="1" thickBot="1">
      <c r="B114" s="8502"/>
      <c r="C114" s="8504"/>
      <c r="D114" s="8504"/>
      <c r="E114" s="8502"/>
      <c r="F114" s="8506"/>
      <c r="G114" s="2035" t="s">
        <v>181</v>
      </c>
      <c r="H114" s="2405">
        <f t="shared" ref="H114:P114" si="404">SUM(H109:H113)</f>
        <v>0</v>
      </c>
      <c r="I114" s="2406">
        <f t="shared" si="404"/>
        <v>0</v>
      </c>
      <c r="J114" s="2407">
        <f t="shared" si="404"/>
        <v>0</v>
      </c>
      <c r="K114" s="2408">
        <f t="shared" si="404"/>
        <v>0</v>
      </c>
      <c r="L114" s="2408">
        <f t="shared" si="404"/>
        <v>0</v>
      </c>
      <c r="M114" s="2409">
        <f t="shared" si="404"/>
        <v>0</v>
      </c>
      <c r="N114" s="2405">
        <f t="shared" si="404"/>
        <v>0</v>
      </c>
      <c r="O114" s="2406">
        <f t="shared" si="404"/>
        <v>0</v>
      </c>
      <c r="P114" s="2407">
        <f t="shared" si="404"/>
        <v>0</v>
      </c>
      <c r="Q114" s="2036"/>
      <c r="R114" s="2405">
        <f t="shared" ref="R114:AU114" si="405">SUM(R109:R113)</f>
        <v>0</v>
      </c>
      <c r="S114" s="2406">
        <f t="shared" si="405"/>
        <v>0</v>
      </c>
      <c r="T114" s="2410">
        <f t="shared" si="405"/>
        <v>0</v>
      </c>
      <c r="U114" s="963">
        <f t="shared" si="405"/>
        <v>0</v>
      </c>
      <c r="V114" s="2405">
        <f t="shared" si="405"/>
        <v>0</v>
      </c>
      <c r="W114" s="2406">
        <f t="shared" si="405"/>
        <v>0</v>
      </c>
      <c r="X114" s="2407">
        <f t="shared" si="405"/>
        <v>0</v>
      </c>
      <c r="Y114" s="2408">
        <f t="shared" si="405"/>
        <v>0</v>
      </c>
      <c r="Z114" s="2409">
        <f t="shared" si="405"/>
        <v>0</v>
      </c>
      <c r="AA114" s="963">
        <f t="shared" si="405"/>
        <v>0</v>
      </c>
      <c r="AB114" s="963">
        <f t="shared" si="405"/>
        <v>0</v>
      </c>
      <c r="AC114" s="2407">
        <f t="shared" si="405"/>
        <v>0</v>
      </c>
      <c r="AD114" s="2408">
        <f t="shared" si="405"/>
        <v>0</v>
      </c>
      <c r="AE114" s="2408">
        <f t="shared" si="405"/>
        <v>0</v>
      </c>
      <c r="AF114" s="2408">
        <f t="shared" si="405"/>
        <v>0</v>
      </c>
      <c r="AG114" s="2409">
        <f t="shared" si="405"/>
        <v>0</v>
      </c>
      <c r="AH114" s="963">
        <f t="shared" si="405"/>
        <v>0</v>
      </c>
      <c r="AI114" s="2407">
        <f t="shared" si="405"/>
        <v>0</v>
      </c>
      <c r="AJ114" s="2408">
        <f t="shared" si="405"/>
        <v>0</v>
      </c>
      <c r="AK114" s="2409">
        <f t="shared" si="405"/>
        <v>0</v>
      </c>
      <c r="AL114" s="2400">
        <f t="shared" si="405"/>
        <v>0</v>
      </c>
      <c r="AM114" s="963">
        <f t="shared" si="405"/>
        <v>0</v>
      </c>
      <c r="AN114" s="2401">
        <f t="shared" si="405"/>
        <v>0</v>
      </c>
      <c r="AO114" s="2407">
        <f t="shared" si="405"/>
        <v>0</v>
      </c>
      <c r="AP114" s="2408">
        <f t="shared" si="405"/>
        <v>0</v>
      </c>
      <c r="AQ114" s="2408">
        <f t="shared" si="405"/>
        <v>0</v>
      </c>
      <c r="AR114" s="2408">
        <f t="shared" si="405"/>
        <v>0</v>
      </c>
      <c r="AS114" s="2409">
        <f t="shared" si="405"/>
        <v>0</v>
      </c>
      <c r="AT114" s="963">
        <f t="shared" si="405"/>
        <v>0</v>
      </c>
      <c r="AU114" s="963">
        <f t="shared" si="405"/>
        <v>0</v>
      </c>
      <c r="AV114" s="184"/>
      <c r="AW114" s="2037" t="s">
        <v>181</v>
      </c>
      <c r="AX114" s="2405">
        <f t="shared" ref="AX114:BW114" si="406">SUM(AX109:AX113)</f>
        <v>0</v>
      </c>
      <c r="AY114" s="2408">
        <f t="shared" si="406"/>
        <v>0</v>
      </c>
      <c r="AZ114" s="2408">
        <f t="shared" si="406"/>
        <v>0</v>
      </c>
      <c r="BA114" s="2408">
        <f t="shared" si="406"/>
        <v>0</v>
      </c>
      <c r="BB114" s="2408">
        <f t="shared" si="406"/>
        <v>0</v>
      </c>
      <c r="BC114" s="2408">
        <f t="shared" si="406"/>
        <v>0</v>
      </c>
      <c r="BD114" s="2406">
        <f t="shared" si="406"/>
        <v>0</v>
      </c>
      <c r="BE114" s="2405">
        <f t="shared" si="406"/>
        <v>0</v>
      </c>
      <c r="BF114" s="2408">
        <f t="shared" si="406"/>
        <v>0</v>
      </c>
      <c r="BG114" s="2408">
        <f t="shared" si="406"/>
        <v>0</v>
      </c>
      <c r="BH114" s="2408">
        <f t="shared" si="406"/>
        <v>0</v>
      </c>
      <c r="BI114" s="2406">
        <f t="shared" si="406"/>
        <v>0</v>
      </c>
      <c r="BJ114" s="2405">
        <f t="shared" si="406"/>
        <v>0</v>
      </c>
      <c r="BK114" s="2408">
        <f t="shared" si="406"/>
        <v>0</v>
      </c>
      <c r="BL114" s="2406">
        <f t="shared" si="406"/>
        <v>0</v>
      </c>
      <c r="BM114" s="2410">
        <f t="shared" si="406"/>
        <v>0</v>
      </c>
      <c r="BN114" s="963">
        <f t="shared" si="406"/>
        <v>0</v>
      </c>
      <c r="BO114" s="2405">
        <f t="shared" si="406"/>
        <v>0</v>
      </c>
      <c r="BP114" s="2408">
        <f t="shared" si="406"/>
        <v>0</v>
      </c>
      <c r="BQ114" s="2408">
        <f t="shared" si="406"/>
        <v>0</v>
      </c>
      <c r="BR114" s="2408">
        <f t="shared" si="406"/>
        <v>0</v>
      </c>
      <c r="BS114" s="2406">
        <f t="shared" si="406"/>
        <v>0</v>
      </c>
      <c r="BT114" s="2405">
        <f t="shared" si="406"/>
        <v>0</v>
      </c>
      <c r="BU114" s="2408">
        <f t="shared" si="406"/>
        <v>0</v>
      </c>
      <c r="BV114" s="2406">
        <f t="shared" si="406"/>
        <v>0</v>
      </c>
      <c r="BW114" s="2410">
        <f t="shared" si="406"/>
        <v>0</v>
      </c>
      <c r="BX114" s="963">
        <f t="shared" si="324"/>
        <v>0</v>
      </c>
      <c r="BY114" s="2405">
        <f>SUM(BY109:BY113)</f>
        <v>0</v>
      </c>
      <c r="BZ114" s="2406">
        <f>SUM(BZ109:BZ113)</f>
        <v>0</v>
      </c>
      <c r="CA114" s="2401">
        <f>SUM(CA109:CA113)</f>
        <v>0</v>
      </c>
      <c r="CC114" s="2038" t="s">
        <v>106</v>
      </c>
      <c r="CD114" s="2405">
        <f t="shared" ref="CD114:CV114" si="407">SUM(CD109:CD113)</f>
        <v>0</v>
      </c>
      <c r="CE114" s="2408">
        <f t="shared" si="407"/>
        <v>0</v>
      </c>
      <c r="CF114" s="2409">
        <f t="shared" si="407"/>
        <v>0</v>
      </c>
      <c r="CG114" s="963">
        <f t="shared" si="407"/>
        <v>0</v>
      </c>
      <c r="CH114" s="2407">
        <f t="shared" si="407"/>
        <v>0</v>
      </c>
      <c r="CI114" s="2408">
        <f t="shared" si="407"/>
        <v>0</v>
      </c>
      <c r="CJ114" s="2409">
        <f t="shared" si="407"/>
        <v>0</v>
      </c>
      <c r="CK114" s="963">
        <f t="shared" si="407"/>
        <v>0</v>
      </c>
      <c r="CL114" s="2407">
        <f t="shared" si="407"/>
        <v>0</v>
      </c>
      <c r="CM114" s="2408">
        <f t="shared" si="407"/>
        <v>0</v>
      </c>
      <c r="CN114" s="2409">
        <f t="shared" si="407"/>
        <v>0</v>
      </c>
      <c r="CO114" s="963">
        <f t="shared" si="407"/>
        <v>0</v>
      </c>
      <c r="CP114" s="2407">
        <f t="shared" si="407"/>
        <v>0</v>
      </c>
      <c r="CQ114" s="2409">
        <f t="shared" si="407"/>
        <v>0</v>
      </c>
      <c r="CR114" s="963">
        <f t="shared" si="407"/>
        <v>0</v>
      </c>
      <c r="CS114" s="2407">
        <f t="shared" si="407"/>
        <v>0</v>
      </c>
      <c r="CT114" s="2408">
        <f t="shared" si="407"/>
        <v>0</v>
      </c>
      <c r="CU114" s="2409">
        <f t="shared" si="407"/>
        <v>0</v>
      </c>
      <c r="CV114" s="963">
        <f t="shared" si="407"/>
        <v>0</v>
      </c>
      <c r="CW114" s="184"/>
      <c r="CX114" s="2405">
        <f t="shared" ref="CX114:DE114" si="408">SUM(CX109:CX113)</f>
        <v>0</v>
      </c>
      <c r="CY114" s="2408">
        <f t="shared" si="408"/>
        <v>0</v>
      </c>
      <c r="CZ114" s="2409">
        <f t="shared" si="408"/>
        <v>0</v>
      </c>
      <c r="DA114" s="963">
        <f t="shared" si="408"/>
        <v>0</v>
      </c>
      <c r="DB114" s="2407">
        <f t="shared" si="408"/>
        <v>0</v>
      </c>
      <c r="DC114" s="2408">
        <f t="shared" si="408"/>
        <v>0</v>
      </c>
      <c r="DD114" s="2409">
        <f t="shared" si="408"/>
        <v>0</v>
      </c>
      <c r="DE114" s="963">
        <f t="shared" si="408"/>
        <v>0</v>
      </c>
      <c r="DF114" s="184"/>
      <c r="DG114" s="963">
        <f t="shared" si="333"/>
        <v>0</v>
      </c>
      <c r="DH114" s="184"/>
      <c r="DI114" s="2400">
        <f>SUM(DI109:DI113)</f>
        <v>0</v>
      </c>
      <c r="DJ114" s="963">
        <f>SUM(DJ109:DJ113)</f>
        <v>0</v>
      </c>
      <c r="DK114" s="2401">
        <f>SUM(DK109:DK113)</f>
        <v>0</v>
      </c>
      <c r="DM114" s="963">
        <f>SUM(DM109:DM113)</f>
        <v>0</v>
      </c>
      <c r="DO114" s="960" t="str">
        <f t="shared" si="216"/>
        <v>True</v>
      </c>
      <c r="DP114" s="4075" t="str">
        <f t="shared" ref="DP114:DP117" si="409">IF($U114=0,"Blanc","")</f>
        <v>Blanc</v>
      </c>
      <c r="DQ114" s="4074" t="str">
        <f t="shared" si="282"/>
        <v>wrong</v>
      </c>
    </row>
    <row r="115" spans="2:121" ht="39.9" customHeight="1" thickBot="1">
      <c r="B115" s="8484" t="s">
        <v>673</v>
      </c>
      <c r="C115" s="8485"/>
      <c r="D115" s="8485"/>
      <c r="E115" s="8485"/>
      <c r="F115" s="8486"/>
      <c r="G115" s="2040"/>
      <c r="H115" s="2402">
        <f t="shared" ref="H115:AV115" si="410">H96+H108</f>
        <v>0</v>
      </c>
      <c r="I115" s="973">
        <f t="shared" si="410"/>
        <v>0</v>
      </c>
      <c r="J115" s="2403">
        <f t="shared" si="410"/>
        <v>0</v>
      </c>
      <c r="K115" s="2404">
        <f t="shared" si="410"/>
        <v>0</v>
      </c>
      <c r="L115" s="2404">
        <f t="shared" si="410"/>
        <v>0</v>
      </c>
      <c r="M115" s="975">
        <f t="shared" si="410"/>
        <v>0</v>
      </c>
      <c r="N115" s="2402">
        <f t="shared" si="410"/>
        <v>0</v>
      </c>
      <c r="O115" s="973">
        <f t="shared" si="410"/>
        <v>0</v>
      </c>
      <c r="P115" s="2403">
        <f t="shared" si="410"/>
        <v>0</v>
      </c>
      <c r="Q115" s="975">
        <f t="shared" si="410"/>
        <v>0</v>
      </c>
      <c r="R115" s="2402">
        <f t="shared" si="410"/>
        <v>0</v>
      </c>
      <c r="S115" s="973">
        <f t="shared" si="410"/>
        <v>0</v>
      </c>
      <c r="T115" s="970">
        <f t="shared" si="410"/>
        <v>0</v>
      </c>
      <c r="U115" s="962">
        <f t="shared" si="410"/>
        <v>0</v>
      </c>
      <c r="V115" s="2402">
        <f t="shared" si="410"/>
        <v>0</v>
      </c>
      <c r="W115" s="973">
        <f t="shared" si="410"/>
        <v>0</v>
      </c>
      <c r="X115" s="2403">
        <f t="shared" si="410"/>
        <v>0</v>
      </c>
      <c r="Y115" s="2404">
        <f t="shared" si="410"/>
        <v>0</v>
      </c>
      <c r="Z115" s="975">
        <f t="shared" si="410"/>
        <v>0</v>
      </c>
      <c r="AA115" s="962">
        <f t="shared" si="410"/>
        <v>0</v>
      </c>
      <c r="AB115" s="962">
        <f t="shared" si="410"/>
        <v>0</v>
      </c>
      <c r="AC115" s="2403">
        <f t="shared" si="410"/>
        <v>0</v>
      </c>
      <c r="AD115" s="2404">
        <f t="shared" si="410"/>
        <v>0</v>
      </c>
      <c r="AE115" s="2404">
        <f t="shared" si="410"/>
        <v>0</v>
      </c>
      <c r="AF115" s="2404">
        <f t="shared" si="410"/>
        <v>0</v>
      </c>
      <c r="AG115" s="975">
        <f t="shared" si="410"/>
        <v>0</v>
      </c>
      <c r="AH115" s="962">
        <f t="shared" si="410"/>
        <v>0</v>
      </c>
      <c r="AI115" s="2403">
        <f t="shared" si="410"/>
        <v>0</v>
      </c>
      <c r="AJ115" s="2404">
        <f t="shared" si="410"/>
        <v>0</v>
      </c>
      <c r="AK115" s="975">
        <f t="shared" si="410"/>
        <v>0</v>
      </c>
      <c r="AL115" s="972">
        <f t="shared" si="410"/>
        <v>0</v>
      </c>
      <c r="AM115" s="962">
        <f t="shared" si="410"/>
        <v>0</v>
      </c>
      <c r="AN115" s="964">
        <f t="shared" si="410"/>
        <v>0</v>
      </c>
      <c r="AO115" s="2403">
        <f t="shared" si="410"/>
        <v>0</v>
      </c>
      <c r="AP115" s="2404">
        <f t="shared" si="410"/>
        <v>0</v>
      </c>
      <c r="AQ115" s="2404">
        <f t="shared" si="410"/>
        <v>0</v>
      </c>
      <c r="AR115" s="2404">
        <f t="shared" si="410"/>
        <v>0</v>
      </c>
      <c r="AS115" s="975">
        <f t="shared" si="410"/>
        <v>0</v>
      </c>
      <c r="AT115" s="962">
        <f t="shared" si="410"/>
        <v>0</v>
      </c>
      <c r="AU115" s="962">
        <f t="shared" si="410"/>
        <v>0</v>
      </c>
      <c r="AV115" s="184">
        <f t="shared" si="410"/>
        <v>0</v>
      </c>
      <c r="AW115" s="974" t="s">
        <v>181</v>
      </c>
      <c r="AX115" s="2402">
        <f t="shared" ref="AX115:CB115" si="411">AX96+AX108</f>
        <v>0</v>
      </c>
      <c r="AY115" s="2404">
        <f t="shared" si="411"/>
        <v>0</v>
      </c>
      <c r="AZ115" s="2404">
        <f t="shared" si="411"/>
        <v>0</v>
      </c>
      <c r="BA115" s="2404">
        <f t="shared" si="411"/>
        <v>0</v>
      </c>
      <c r="BB115" s="2404">
        <f t="shared" si="411"/>
        <v>0</v>
      </c>
      <c r="BC115" s="2404">
        <f t="shared" si="411"/>
        <v>0</v>
      </c>
      <c r="BD115" s="973">
        <f t="shared" si="411"/>
        <v>0</v>
      </c>
      <c r="BE115" s="2402">
        <f t="shared" si="411"/>
        <v>0</v>
      </c>
      <c r="BF115" s="2404">
        <f t="shared" si="411"/>
        <v>0</v>
      </c>
      <c r="BG115" s="2404">
        <f t="shared" si="411"/>
        <v>0</v>
      </c>
      <c r="BH115" s="2404">
        <f t="shared" si="411"/>
        <v>0</v>
      </c>
      <c r="BI115" s="973">
        <f t="shared" si="411"/>
        <v>0</v>
      </c>
      <c r="BJ115" s="2402">
        <f t="shared" si="411"/>
        <v>0</v>
      </c>
      <c r="BK115" s="2404">
        <f t="shared" si="411"/>
        <v>0</v>
      </c>
      <c r="BL115" s="973">
        <f t="shared" si="411"/>
        <v>0</v>
      </c>
      <c r="BM115" s="970">
        <f t="shared" si="411"/>
        <v>0</v>
      </c>
      <c r="BN115" s="962">
        <f t="shared" si="411"/>
        <v>0</v>
      </c>
      <c r="BO115" s="2402">
        <f t="shared" si="411"/>
        <v>0</v>
      </c>
      <c r="BP115" s="2404">
        <f t="shared" si="411"/>
        <v>0</v>
      </c>
      <c r="BQ115" s="2404">
        <f t="shared" si="411"/>
        <v>0</v>
      </c>
      <c r="BR115" s="2404">
        <f t="shared" si="411"/>
        <v>0</v>
      </c>
      <c r="BS115" s="973">
        <f t="shared" si="411"/>
        <v>0</v>
      </c>
      <c r="BT115" s="2402">
        <f t="shared" si="411"/>
        <v>0</v>
      </c>
      <c r="BU115" s="2404">
        <f t="shared" si="411"/>
        <v>0</v>
      </c>
      <c r="BV115" s="973">
        <f t="shared" si="411"/>
        <v>0</v>
      </c>
      <c r="BW115" s="970">
        <f t="shared" si="411"/>
        <v>0</v>
      </c>
      <c r="BX115" s="962">
        <f t="shared" si="411"/>
        <v>0</v>
      </c>
      <c r="BY115" s="2402">
        <f t="shared" si="411"/>
        <v>0</v>
      </c>
      <c r="BZ115" s="973">
        <f t="shared" si="411"/>
        <v>0</v>
      </c>
      <c r="CA115" s="964">
        <f t="shared" si="411"/>
        <v>0</v>
      </c>
      <c r="CB115" s="184">
        <f t="shared" si="411"/>
        <v>0</v>
      </c>
      <c r="CC115" s="2045" t="s">
        <v>106</v>
      </c>
      <c r="CD115" s="2431">
        <f t="shared" ref="CD115:CV115" si="412">CD96+CD108</f>
        <v>0</v>
      </c>
      <c r="CE115" s="2432">
        <f t="shared" si="412"/>
        <v>0</v>
      </c>
      <c r="CF115" s="2433">
        <f t="shared" si="412"/>
        <v>0</v>
      </c>
      <c r="CG115" s="2395">
        <f t="shared" si="412"/>
        <v>0</v>
      </c>
      <c r="CH115" s="2434">
        <f t="shared" si="412"/>
        <v>0</v>
      </c>
      <c r="CI115" s="2432">
        <f t="shared" si="412"/>
        <v>0</v>
      </c>
      <c r="CJ115" s="2433">
        <f t="shared" si="412"/>
        <v>0</v>
      </c>
      <c r="CK115" s="2395">
        <f t="shared" si="412"/>
        <v>0</v>
      </c>
      <c r="CL115" s="2434">
        <f t="shared" si="412"/>
        <v>0</v>
      </c>
      <c r="CM115" s="2432">
        <f t="shared" si="412"/>
        <v>0</v>
      </c>
      <c r="CN115" s="2433">
        <f t="shared" si="412"/>
        <v>0</v>
      </c>
      <c r="CO115" s="2395">
        <f t="shared" si="412"/>
        <v>0</v>
      </c>
      <c r="CP115" s="2434">
        <f t="shared" si="412"/>
        <v>0</v>
      </c>
      <c r="CQ115" s="2433">
        <f t="shared" si="412"/>
        <v>0</v>
      </c>
      <c r="CR115" s="2395">
        <f t="shared" si="412"/>
        <v>0</v>
      </c>
      <c r="CS115" s="2434">
        <f t="shared" si="412"/>
        <v>0</v>
      </c>
      <c r="CT115" s="2432">
        <f t="shared" si="412"/>
        <v>0</v>
      </c>
      <c r="CU115" s="2433">
        <f t="shared" si="412"/>
        <v>0</v>
      </c>
      <c r="CV115" s="2395">
        <f t="shared" si="412"/>
        <v>0</v>
      </c>
      <c r="CW115" s="184"/>
      <c r="CX115" s="2435">
        <f t="shared" ref="CX115:DE115" si="413">CX96+CX108</f>
        <v>0</v>
      </c>
      <c r="CY115" s="2436">
        <f t="shared" si="413"/>
        <v>0</v>
      </c>
      <c r="CZ115" s="2437">
        <f t="shared" si="413"/>
        <v>0</v>
      </c>
      <c r="DA115" s="2441">
        <f t="shared" si="413"/>
        <v>0</v>
      </c>
      <c r="DB115" s="2438">
        <f t="shared" si="413"/>
        <v>0</v>
      </c>
      <c r="DC115" s="2436">
        <f t="shared" si="413"/>
        <v>0</v>
      </c>
      <c r="DD115" s="2437">
        <f t="shared" si="413"/>
        <v>0</v>
      </c>
      <c r="DE115" s="2441">
        <f t="shared" si="413"/>
        <v>0</v>
      </c>
      <c r="DF115" s="184"/>
      <c r="DG115" s="2395">
        <f t="shared" ref="DG115:DM115" si="414">DG96+DG108</f>
        <v>0</v>
      </c>
      <c r="DH115" s="184">
        <f t="shared" si="414"/>
        <v>0</v>
      </c>
      <c r="DI115" s="2394">
        <f t="shared" si="414"/>
        <v>0</v>
      </c>
      <c r="DJ115" s="2395">
        <f t="shared" si="414"/>
        <v>0</v>
      </c>
      <c r="DK115" s="2396">
        <f t="shared" si="414"/>
        <v>0</v>
      </c>
      <c r="DL115" s="184">
        <f t="shared" si="414"/>
        <v>0</v>
      </c>
      <c r="DM115" s="2395">
        <f t="shared" si="414"/>
        <v>0</v>
      </c>
      <c r="DO115" s="960" t="str">
        <f t="shared" si="216"/>
        <v>True</v>
      </c>
      <c r="DP115" s="4075" t="str">
        <f t="shared" si="409"/>
        <v>Blanc</v>
      </c>
      <c r="DQ115" s="4074" t="str">
        <f t="shared" si="282"/>
        <v>wrong</v>
      </c>
    </row>
    <row r="116" spans="2:121" ht="39.9" customHeight="1" thickBot="1">
      <c r="B116" s="8484" t="s">
        <v>674</v>
      </c>
      <c r="C116" s="8485"/>
      <c r="D116" s="8485"/>
      <c r="E116" s="8485"/>
      <c r="F116" s="8486"/>
      <c r="G116" s="2040"/>
      <c r="H116" s="2402">
        <f t="shared" ref="H116:AV116" si="415">H114+H102</f>
        <v>0</v>
      </c>
      <c r="I116" s="973">
        <f t="shared" si="415"/>
        <v>0</v>
      </c>
      <c r="J116" s="2403">
        <f t="shared" si="415"/>
        <v>0</v>
      </c>
      <c r="K116" s="2404">
        <f t="shared" si="415"/>
        <v>0</v>
      </c>
      <c r="L116" s="2404">
        <f t="shared" si="415"/>
        <v>0</v>
      </c>
      <c r="M116" s="975">
        <f t="shared" si="415"/>
        <v>0</v>
      </c>
      <c r="N116" s="2402">
        <f t="shared" si="415"/>
        <v>0</v>
      </c>
      <c r="O116" s="973">
        <f t="shared" si="415"/>
        <v>0</v>
      </c>
      <c r="P116" s="2403">
        <f t="shared" si="415"/>
        <v>0</v>
      </c>
      <c r="Q116" s="975">
        <f t="shared" si="415"/>
        <v>0</v>
      </c>
      <c r="R116" s="2402">
        <f t="shared" si="415"/>
        <v>0</v>
      </c>
      <c r="S116" s="973">
        <f t="shared" si="415"/>
        <v>0</v>
      </c>
      <c r="T116" s="970">
        <f t="shared" si="415"/>
        <v>0</v>
      </c>
      <c r="U116" s="962">
        <f t="shared" si="415"/>
        <v>0</v>
      </c>
      <c r="V116" s="2402">
        <f t="shared" si="415"/>
        <v>0</v>
      </c>
      <c r="W116" s="973">
        <f t="shared" si="415"/>
        <v>0</v>
      </c>
      <c r="X116" s="2403">
        <f t="shared" si="415"/>
        <v>0</v>
      </c>
      <c r="Y116" s="2404">
        <f t="shared" si="415"/>
        <v>0</v>
      </c>
      <c r="Z116" s="975">
        <f t="shared" si="415"/>
        <v>0</v>
      </c>
      <c r="AA116" s="962">
        <f t="shared" si="415"/>
        <v>0</v>
      </c>
      <c r="AB116" s="962">
        <f t="shared" si="415"/>
        <v>0</v>
      </c>
      <c r="AC116" s="2403">
        <f t="shared" si="415"/>
        <v>0</v>
      </c>
      <c r="AD116" s="2404">
        <f t="shared" si="415"/>
        <v>0</v>
      </c>
      <c r="AE116" s="2404">
        <f t="shared" si="415"/>
        <v>0</v>
      </c>
      <c r="AF116" s="2404">
        <f t="shared" si="415"/>
        <v>0</v>
      </c>
      <c r="AG116" s="975">
        <f t="shared" si="415"/>
        <v>0</v>
      </c>
      <c r="AH116" s="962">
        <f t="shared" si="415"/>
        <v>0</v>
      </c>
      <c r="AI116" s="2403">
        <f t="shared" si="415"/>
        <v>0</v>
      </c>
      <c r="AJ116" s="2404">
        <f t="shared" si="415"/>
        <v>0</v>
      </c>
      <c r="AK116" s="975">
        <f t="shared" si="415"/>
        <v>0</v>
      </c>
      <c r="AL116" s="972">
        <f t="shared" si="415"/>
        <v>0</v>
      </c>
      <c r="AM116" s="962">
        <f t="shared" si="415"/>
        <v>0</v>
      </c>
      <c r="AN116" s="964">
        <f t="shared" si="415"/>
        <v>0</v>
      </c>
      <c r="AO116" s="2403">
        <f t="shared" si="415"/>
        <v>0</v>
      </c>
      <c r="AP116" s="2404">
        <f t="shared" si="415"/>
        <v>0</v>
      </c>
      <c r="AQ116" s="2404">
        <f t="shared" si="415"/>
        <v>0</v>
      </c>
      <c r="AR116" s="2404">
        <f t="shared" si="415"/>
        <v>0</v>
      </c>
      <c r="AS116" s="975">
        <f t="shared" si="415"/>
        <v>0</v>
      </c>
      <c r="AT116" s="962">
        <f t="shared" si="415"/>
        <v>0</v>
      </c>
      <c r="AU116" s="962">
        <f t="shared" si="415"/>
        <v>0</v>
      </c>
      <c r="AV116" s="184">
        <f t="shared" si="415"/>
        <v>0</v>
      </c>
      <c r="AW116" s="2046" t="s">
        <v>181</v>
      </c>
      <c r="AX116" s="2424">
        <f t="shared" ref="AX116:CB116" si="416">AX114+AX102</f>
        <v>0</v>
      </c>
      <c r="AY116" s="2425">
        <f t="shared" si="416"/>
        <v>0</v>
      </c>
      <c r="AZ116" s="2425">
        <f t="shared" si="416"/>
        <v>0</v>
      </c>
      <c r="BA116" s="2425">
        <f t="shared" si="416"/>
        <v>0</v>
      </c>
      <c r="BB116" s="2425">
        <f t="shared" si="416"/>
        <v>0</v>
      </c>
      <c r="BC116" s="2425">
        <f t="shared" si="416"/>
        <v>0</v>
      </c>
      <c r="BD116" s="2428">
        <f t="shared" si="416"/>
        <v>0</v>
      </c>
      <c r="BE116" s="2424">
        <f t="shared" si="416"/>
        <v>0</v>
      </c>
      <c r="BF116" s="2425">
        <f t="shared" si="416"/>
        <v>0</v>
      </c>
      <c r="BG116" s="2425">
        <f t="shared" si="416"/>
        <v>0</v>
      </c>
      <c r="BH116" s="2425">
        <f t="shared" si="416"/>
        <v>0</v>
      </c>
      <c r="BI116" s="2428">
        <f t="shared" si="416"/>
        <v>0</v>
      </c>
      <c r="BJ116" s="2424">
        <f t="shared" si="416"/>
        <v>0</v>
      </c>
      <c r="BK116" s="2425">
        <f t="shared" si="416"/>
        <v>0</v>
      </c>
      <c r="BL116" s="2428">
        <f t="shared" si="416"/>
        <v>0</v>
      </c>
      <c r="BM116" s="2429">
        <f t="shared" si="416"/>
        <v>0</v>
      </c>
      <c r="BN116" s="2430">
        <f t="shared" si="416"/>
        <v>0</v>
      </c>
      <c r="BO116" s="2424">
        <f t="shared" si="416"/>
        <v>0</v>
      </c>
      <c r="BP116" s="2425">
        <f t="shared" si="416"/>
        <v>0</v>
      </c>
      <c r="BQ116" s="2425">
        <f t="shared" si="416"/>
        <v>0</v>
      </c>
      <c r="BR116" s="2425">
        <f t="shared" si="416"/>
        <v>0</v>
      </c>
      <c r="BS116" s="2428">
        <f t="shared" si="416"/>
        <v>0</v>
      </c>
      <c r="BT116" s="2424">
        <f t="shared" si="416"/>
        <v>0</v>
      </c>
      <c r="BU116" s="2425">
        <f t="shared" si="416"/>
        <v>0</v>
      </c>
      <c r="BV116" s="2428">
        <f t="shared" si="416"/>
        <v>0</v>
      </c>
      <c r="BW116" s="2429">
        <f t="shared" si="416"/>
        <v>0</v>
      </c>
      <c r="BX116" s="2430">
        <f t="shared" si="416"/>
        <v>0</v>
      </c>
      <c r="BY116" s="2424">
        <f t="shared" si="416"/>
        <v>0</v>
      </c>
      <c r="BZ116" s="2428">
        <f t="shared" si="416"/>
        <v>0</v>
      </c>
      <c r="CA116" s="2439">
        <f t="shared" si="416"/>
        <v>0</v>
      </c>
      <c r="CB116" s="184">
        <f t="shared" si="416"/>
        <v>0</v>
      </c>
      <c r="CC116" s="2045" t="s">
        <v>106</v>
      </c>
      <c r="CD116" s="2431">
        <f t="shared" ref="CD116:CV116" si="417">CD114+CD102</f>
        <v>0</v>
      </c>
      <c r="CE116" s="2432">
        <f t="shared" si="417"/>
        <v>0</v>
      </c>
      <c r="CF116" s="2433">
        <f t="shared" si="417"/>
        <v>0</v>
      </c>
      <c r="CG116" s="2395">
        <f t="shared" si="417"/>
        <v>0</v>
      </c>
      <c r="CH116" s="2434">
        <f t="shared" si="417"/>
        <v>0</v>
      </c>
      <c r="CI116" s="2432">
        <f t="shared" si="417"/>
        <v>0</v>
      </c>
      <c r="CJ116" s="2433">
        <f t="shared" si="417"/>
        <v>0</v>
      </c>
      <c r="CK116" s="2395">
        <f t="shared" si="417"/>
        <v>0</v>
      </c>
      <c r="CL116" s="2434">
        <f t="shared" si="417"/>
        <v>0</v>
      </c>
      <c r="CM116" s="2432">
        <f t="shared" si="417"/>
        <v>0</v>
      </c>
      <c r="CN116" s="2433">
        <f t="shared" si="417"/>
        <v>0</v>
      </c>
      <c r="CO116" s="2395">
        <f t="shared" si="417"/>
        <v>0</v>
      </c>
      <c r="CP116" s="2434">
        <f t="shared" si="417"/>
        <v>0</v>
      </c>
      <c r="CQ116" s="2433">
        <f t="shared" si="417"/>
        <v>0</v>
      </c>
      <c r="CR116" s="2395">
        <f t="shared" si="417"/>
        <v>0</v>
      </c>
      <c r="CS116" s="2434">
        <f t="shared" si="417"/>
        <v>0</v>
      </c>
      <c r="CT116" s="2432">
        <f t="shared" si="417"/>
        <v>0</v>
      </c>
      <c r="CU116" s="2433">
        <f t="shared" si="417"/>
        <v>0</v>
      </c>
      <c r="CV116" s="2395">
        <f t="shared" si="417"/>
        <v>0</v>
      </c>
      <c r="CW116" s="184"/>
      <c r="CX116" s="2420">
        <f t="shared" ref="CX116:DE116" si="418">CX114+CX102</f>
        <v>0</v>
      </c>
      <c r="CY116" s="2421">
        <f t="shared" si="418"/>
        <v>0</v>
      </c>
      <c r="CZ116" s="2422">
        <f t="shared" si="418"/>
        <v>0</v>
      </c>
      <c r="DA116" s="2444">
        <f t="shared" si="418"/>
        <v>0</v>
      </c>
      <c r="DB116" s="2423">
        <f t="shared" si="418"/>
        <v>0</v>
      </c>
      <c r="DC116" s="2421">
        <f t="shared" si="418"/>
        <v>0</v>
      </c>
      <c r="DD116" s="2422">
        <f t="shared" si="418"/>
        <v>0</v>
      </c>
      <c r="DE116" s="2444">
        <f t="shared" si="418"/>
        <v>0</v>
      </c>
      <c r="DF116" s="184"/>
      <c r="DG116" s="2395">
        <f t="shared" ref="DG116:DM116" si="419">DG114+DG102</f>
        <v>0</v>
      </c>
      <c r="DH116" s="184">
        <f t="shared" si="419"/>
        <v>0</v>
      </c>
      <c r="DI116" s="2394">
        <f t="shared" si="419"/>
        <v>0</v>
      </c>
      <c r="DJ116" s="2395">
        <f t="shared" si="419"/>
        <v>0</v>
      </c>
      <c r="DK116" s="2396">
        <f t="shared" si="419"/>
        <v>0</v>
      </c>
      <c r="DL116" s="184">
        <f t="shared" si="419"/>
        <v>0</v>
      </c>
      <c r="DM116" s="2395">
        <f t="shared" si="419"/>
        <v>0</v>
      </c>
      <c r="DO116" s="960" t="str">
        <f t="shared" si="216"/>
        <v>True</v>
      </c>
      <c r="DP116" s="4075" t="str">
        <f t="shared" si="409"/>
        <v>Blanc</v>
      </c>
      <c r="DQ116" s="4074" t="str">
        <f t="shared" si="282"/>
        <v>wrong</v>
      </c>
    </row>
    <row r="117" spans="2:121" ht="39.9" customHeight="1" thickBot="1">
      <c r="B117" s="8510" t="s">
        <v>255</v>
      </c>
      <c r="C117" s="8511"/>
      <c r="D117" s="8511"/>
      <c r="E117" s="8511"/>
      <c r="F117" s="8512"/>
      <c r="G117" s="2044"/>
      <c r="H117" s="2411">
        <f t="shared" ref="H117:AU117" si="420">H96+H102+H108+H114</f>
        <v>0</v>
      </c>
      <c r="I117" s="2412">
        <f t="shared" si="420"/>
        <v>0</v>
      </c>
      <c r="J117" s="2413">
        <f t="shared" si="420"/>
        <v>0</v>
      </c>
      <c r="K117" s="2414">
        <f t="shared" si="420"/>
        <v>0</v>
      </c>
      <c r="L117" s="2414">
        <f t="shared" si="420"/>
        <v>0</v>
      </c>
      <c r="M117" s="2415">
        <f t="shared" si="420"/>
        <v>0</v>
      </c>
      <c r="N117" s="2411">
        <f t="shared" si="420"/>
        <v>0</v>
      </c>
      <c r="O117" s="2412">
        <f t="shared" si="420"/>
        <v>0</v>
      </c>
      <c r="P117" s="2413">
        <f t="shared" si="420"/>
        <v>0</v>
      </c>
      <c r="Q117" s="2415">
        <f t="shared" si="420"/>
        <v>0</v>
      </c>
      <c r="R117" s="2411">
        <f t="shared" si="420"/>
        <v>0</v>
      </c>
      <c r="S117" s="2412">
        <f t="shared" si="420"/>
        <v>0</v>
      </c>
      <c r="T117" s="2417">
        <f t="shared" si="420"/>
        <v>0</v>
      </c>
      <c r="U117" s="2416">
        <f t="shared" si="420"/>
        <v>0</v>
      </c>
      <c r="V117" s="2411">
        <f t="shared" si="420"/>
        <v>0</v>
      </c>
      <c r="W117" s="2412">
        <f t="shared" si="420"/>
        <v>0</v>
      </c>
      <c r="X117" s="2413">
        <f t="shared" si="420"/>
        <v>0</v>
      </c>
      <c r="Y117" s="2414">
        <f t="shared" si="420"/>
        <v>0</v>
      </c>
      <c r="Z117" s="2415">
        <f t="shared" si="420"/>
        <v>0</v>
      </c>
      <c r="AA117" s="2416">
        <f t="shared" si="420"/>
        <v>0</v>
      </c>
      <c r="AB117" s="2416">
        <f t="shared" si="420"/>
        <v>0</v>
      </c>
      <c r="AC117" s="2413">
        <f t="shared" si="420"/>
        <v>0</v>
      </c>
      <c r="AD117" s="2414">
        <f t="shared" si="420"/>
        <v>0</v>
      </c>
      <c r="AE117" s="2414">
        <f t="shared" si="420"/>
        <v>0</v>
      </c>
      <c r="AF117" s="2414">
        <f t="shared" si="420"/>
        <v>0</v>
      </c>
      <c r="AG117" s="2415">
        <f t="shared" si="420"/>
        <v>0</v>
      </c>
      <c r="AH117" s="2416">
        <f t="shared" si="420"/>
        <v>0</v>
      </c>
      <c r="AI117" s="2413">
        <f t="shared" si="420"/>
        <v>0</v>
      </c>
      <c r="AJ117" s="2414">
        <f t="shared" si="420"/>
        <v>0</v>
      </c>
      <c r="AK117" s="2415">
        <f t="shared" si="420"/>
        <v>0</v>
      </c>
      <c r="AL117" s="2419">
        <f t="shared" si="420"/>
        <v>0</v>
      </c>
      <c r="AM117" s="2416">
        <f t="shared" si="420"/>
        <v>0</v>
      </c>
      <c r="AN117" s="2418">
        <f t="shared" si="420"/>
        <v>0</v>
      </c>
      <c r="AO117" s="2413">
        <f t="shared" si="420"/>
        <v>0</v>
      </c>
      <c r="AP117" s="2414">
        <f t="shared" si="420"/>
        <v>0</v>
      </c>
      <c r="AQ117" s="2414">
        <f t="shared" si="420"/>
        <v>0</v>
      </c>
      <c r="AR117" s="2414">
        <f t="shared" si="420"/>
        <v>0</v>
      </c>
      <c r="AS117" s="2415">
        <f t="shared" si="420"/>
        <v>0</v>
      </c>
      <c r="AT117" s="2416">
        <f t="shared" si="420"/>
        <v>0</v>
      </c>
      <c r="AU117" s="2416">
        <f t="shared" si="420"/>
        <v>0</v>
      </c>
      <c r="AV117" s="184"/>
      <c r="AW117" s="2041" t="s">
        <v>256</v>
      </c>
      <c r="AX117" s="2411">
        <f t="shared" ref="AX117:CA117" si="421">AX96+AX102+AX108+AX114</f>
        <v>0</v>
      </c>
      <c r="AY117" s="2414">
        <f t="shared" si="421"/>
        <v>0</v>
      </c>
      <c r="AZ117" s="2414">
        <f t="shared" si="421"/>
        <v>0</v>
      </c>
      <c r="BA117" s="2414">
        <f t="shared" si="421"/>
        <v>0</v>
      </c>
      <c r="BB117" s="2414">
        <f t="shared" si="421"/>
        <v>0</v>
      </c>
      <c r="BC117" s="2414">
        <f t="shared" si="421"/>
        <v>0</v>
      </c>
      <c r="BD117" s="2412">
        <f t="shared" si="421"/>
        <v>0</v>
      </c>
      <c r="BE117" s="2411">
        <f t="shared" si="421"/>
        <v>0</v>
      </c>
      <c r="BF117" s="2414">
        <f t="shared" si="421"/>
        <v>0</v>
      </c>
      <c r="BG117" s="2414">
        <f t="shared" si="421"/>
        <v>0</v>
      </c>
      <c r="BH117" s="2414">
        <f t="shared" si="421"/>
        <v>0</v>
      </c>
      <c r="BI117" s="2412">
        <f t="shared" si="421"/>
        <v>0</v>
      </c>
      <c r="BJ117" s="2411">
        <f t="shared" si="421"/>
        <v>0</v>
      </c>
      <c r="BK117" s="2414">
        <f t="shared" si="421"/>
        <v>0</v>
      </c>
      <c r="BL117" s="2412">
        <f t="shared" si="421"/>
        <v>0</v>
      </c>
      <c r="BM117" s="2417">
        <f t="shared" si="421"/>
        <v>0</v>
      </c>
      <c r="BN117" s="2416">
        <f t="shared" si="421"/>
        <v>0</v>
      </c>
      <c r="BO117" s="2411">
        <f t="shared" si="421"/>
        <v>0</v>
      </c>
      <c r="BP117" s="2414">
        <f t="shared" si="421"/>
        <v>0</v>
      </c>
      <c r="BQ117" s="2414">
        <f t="shared" si="421"/>
        <v>0</v>
      </c>
      <c r="BR117" s="2414">
        <f t="shared" si="421"/>
        <v>0</v>
      </c>
      <c r="BS117" s="2412">
        <f t="shared" si="421"/>
        <v>0</v>
      </c>
      <c r="BT117" s="2411">
        <f t="shared" si="421"/>
        <v>0</v>
      </c>
      <c r="BU117" s="2414">
        <f t="shared" si="421"/>
        <v>0</v>
      </c>
      <c r="BV117" s="2412">
        <f t="shared" si="421"/>
        <v>0</v>
      </c>
      <c r="BW117" s="2417">
        <f t="shared" si="421"/>
        <v>0</v>
      </c>
      <c r="BX117" s="2416">
        <f t="shared" si="421"/>
        <v>0</v>
      </c>
      <c r="BY117" s="2411">
        <f t="shared" si="421"/>
        <v>0</v>
      </c>
      <c r="BZ117" s="2412">
        <f t="shared" si="421"/>
        <v>0</v>
      </c>
      <c r="CA117" s="2418">
        <f t="shared" si="421"/>
        <v>0</v>
      </c>
      <c r="CC117" s="2042" t="s">
        <v>256</v>
      </c>
      <c r="CD117" s="2411">
        <f t="shared" ref="CD117:CV117" si="422">CD96+CD102+CD108+CD114</f>
        <v>0</v>
      </c>
      <c r="CE117" s="2414">
        <f t="shared" si="422"/>
        <v>0</v>
      </c>
      <c r="CF117" s="2415">
        <f t="shared" si="422"/>
        <v>0</v>
      </c>
      <c r="CG117" s="2416">
        <f t="shared" si="422"/>
        <v>0</v>
      </c>
      <c r="CH117" s="2413">
        <f t="shared" si="422"/>
        <v>0</v>
      </c>
      <c r="CI117" s="2414">
        <f t="shared" si="422"/>
        <v>0</v>
      </c>
      <c r="CJ117" s="2415">
        <f t="shared" si="422"/>
        <v>0</v>
      </c>
      <c r="CK117" s="2416">
        <f t="shared" si="422"/>
        <v>0</v>
      </c>
      <c r="CL117" s="2413">
        <f t="shared" si="422"/>
        <v>0</v>
      </c>
      <c r="CM117" s="2414">
        <f t="shared" si="422"/>
        <v>0</v>
      </c>
      <c r="CN117" s="2415">
        <f t="shared" si="422"/>
        <v>0</v>
      </c>
      <c r="CO117" s="2416">
        <f t="shared" si="422"/>
        <v>0</v>
      </c>
      <c r="CP117" s="2413">
        <f t="shared" si="422"/>
        <v>0</v>
      </c>
      <c r="CQ117" s="2415">
        <f t="shared" si="422"/>
        <v>0</v>
      </c>
      <c r="CR117" s="2416">
        <f t="shared" si="422"/>
        <v>0</v>
      </c>
      <c r="CS117" s="2413">
        <f t="shared" si="422"/>
        <v>0</v>
      </c>
      <c r="CT117" s="2414">
        <f t="shared" si="422"/>
        <v>0</v>
      </c>
      <c r="CU117" s="2415">
        <f t="shared" si="422"/>
        <v>0</v>
      </c>
      <c r="CV117" s="2416">
        <f t="shared" si="422"/>
        <v>0</v>
      </c>
      <c r="CW117" s="184"/>
      <c r="CX117" s="2411">
        <f t="shared" ref="CX117:DE117" si="423">CX96+CX102+CX108+CX114</f>
        <v>0</v>
      </c>
      <c r="CY117" s="2414">
        <f t="shared" si="423"/>
        <v>0</v>
      </c>
      <c r="CZ117" s="2415">
        <f t="shared" si="423"/>
        <v>0</v>
      </c>
      <c r="DA117" s="2416">
        <f t="shared" si="423"/>
        <v>0</v>
      </c>
      <c r="DB117" s="2413">
        <f t="shared" si="423"/>
        <v>0</v>
      </c>
      <c r="DC117" s="2414">
        <f t="shared" si="423"/>
        <v>0</v>
      </c>
      <c r="DD117" s="2415">
        <f t="shared" si="423"/>
        <v>0</v>
      </c>
      <c r="DE117" s="2416">
        <f t="shared" si="423"/>
        <v>0</v>
      </c>
      <c r="DF117" s="184"/>
      <c r="DG117" s="2416">
        <f>DG96+DG102+DG108+DG114</f>
        <v>0</v>
      </c>
      <c r="DH117" s="184"/>
      <c r="DI117" s="2419">
        <f>DI96+DI102+DI108+DI114</f>
        <v>0</v>
      </c>
      <c r="DJ117" s="2416">
        <f>DJ96+DJ102+DJ108+DJ114</f>
        <v>0</v>
      </c>
      <c r="DK117" s="2418">
        <f>DK96+DK102+DK108+DK114</f>
        <v>0</v>
      </c>
      <c r="DM117" s="2416">
        <f>DM96+DM102+DM108+DM114</f>
        <v>0</v>
      </c>
      <c r="DO117" s="960" t="str">
        <f t="shared" si="216"/>
        <v>True</v>
      </c>
      <c r="DP117" s="4075" t="str">
        <f t="shared" si="409"/>
        <v>Blanc</v>
      </c>
      <c r="DQ117" s="4074" t="str">
        <f t="shared" si="282"/>
        <v>wrong</v>
      </c>
    </row>
    <row r="118" spans="2:121" ht="39.9" customHeight="1">
      <c r="B118" s="8502" t="s">
        <v>257</v>
      </c>
      <c r="C118" s="8504" t="s">
        <v>1216</v>
      </c>
      <c r="D118" s="8504" t="s">
        <v>1211</v>
      </c>
      <c r="E118" s="8502" t="s">
        <v>52</v>
      </c>
      <c r="F118" s="8506" t="s">
        <v>236</v>
      </c>
      <c r="G118" s="251" t="s">
        <v>1213</v>
      </c>
      <c r="H118" s="206"/>
      <c r="I118" s="209"/>
      <c r="J118" s="210"/>
      <c r="K118" s="208"/>
      <c r="L118" s="208"/>
      <c r="M118" s="207"/>
      <c r="N118" s="206"/>
      <c r="O118" s="209"/>
      <c r="P118" s="210"/>
      <c r="Q118" s="207"/>
      <c r="R118" s="206"/>
      <c r="S118" s="209"/>
      <c r="T118" s="2393"/>
      <c r="U118" s="2446">
        <f t="shared" ref="U118:U122" si="424">SUM(H118:P118,S118:T118)-R118</f>
        <v>0</v>
      </c>
      <c r="V118" s="206"/>
      <c r="W118" s="209"/>
      <c r="X118" s="955"/>
      <c r="Y118" s="208"/>
      <c r="Z118" s="207"/>
      <c r="AA118" s="2448">
        <f t="shared" ref="AA118:AA122" si="425">SUM(X118:Z118)</f>
        <v>0</v>
      </c>
      <c r="AB118" s="212"/>
      <c r="AC118" s="210"/>
      <c r="AD118" s="208"/>
      <c r="AE118" s="208"/>
      <c r="AF118" s="208"/>
      <c r="AG118" s="207"/>
      <c r="AH118" s="2448">
        <f t="shared" ref="AH118:AH122" si="426">SUM(AC118:AG118)</f>
        <v>0</v>
      </c>
      <c r="AI118" s="210"/>
      <c r="AJ118" s="208"/>
      <c r="AK118" s="207"/>
      <c r="AL118" s="2449">
        <f t="shared" ref="AL118:AL122" si="427">SUM(AI118:AK118)</f>
        <v>0</v>
      </c>
      <c r="AM118" s="211"/>
      <c r="AN118" s="2451">
        <f t="shared" ref="AN118:AN122" si="428">AM118+AL118+AH118+AB118+AA118</f>
        <v>0</v>
      </c>
      <c r="AO118" s="210"/>
      <c r="AP118" s="208"/>
      <c r="AQ118" s="208"/>
      <c r="AR118" s="208"/>
      <c r="AS118" s="207"/>
      <c r="AT118" s="2453">
        <f>SUM(AO118:AS118)</f>
        <v>0</v>
      </c>
      <c r="AU118" s="213"/>
      <c r="AV118" s="184"/>
      <c r="AW118" s="251" t="s">
        <v>1213</v>
      </c>
      <c r="AX118" s="206"/>
      <c r="AY118" s="208"/>
      <c r="AZ118" s="208"/>
      <c r="BA118" s="208"/>
      <c r="BB118" s="208"/>
      <c r="BC118" s="208"/>
      <c r="BD118" s="209"/>
      <c r="BE118" s="206"/>
      <c r="BF118" s="208"/>
      <c r="BG118" s="208"/>
      <c r="BH118" s="208"/>
      <c r="BI118" s="209"/>
      <c r="BJ118" s="206"/>
      <c r="BK118" s="208"/>
      <c r="BL118" s="209"/>
      <c r="BM118" s="954"/>
      <c r="BN118" s="211"/>
      <c r="BO118" s="206"/>
      <c r="BP118" s="208"/>
      <c r="BQ118" s="208"/>
      <c r="BR118" s="208"/>
      <c r="BS118" s="209"/>
      <c r="BT118" s="206"/>
      <c r="BU118" s="208"/>
      <c r="BV118" s="209"/>
      <c r="BW118" s="954"/>
      <c r="BX118" s="2454">
        <f t="shared" ref="BX118:BX142" si="429">SUM(AX118:BW118)</f>
        <v>0</v>
      </c>
      <c r="BY118" s="206"/>
      <c r="BZ118" s="209"/>
      <c r="CA118" s="956"/>
      <c r="CC118" s="251" t="s">
        <v>1213</v>
      </c>
      <c r="CD118" s="206"/>
      <c r="CE118" s="208"/>
      <c r="CF118" s="207"/>
      <c r="CG118" s="2454">
        <f t="shared" ref="CG118:CG122" si="430">SUM(CD118:CF118)</f>
        <v>0</v>
      </c>
      <c r="CH118" s="210"/>
      <c r="CI118" s="208"/>
      <c r="CJ118" s="207"/>
      <c r="CK118" s="2454">
        <f t="shared" ref="CK118:CK122" si="431">SUM(CH118:CJ118)</f>
        <v>0</v>
      </c>
      <c r="CL118" s="210"/>
      <c r="CM118" s="208"/>
      <c r="CN118" s="207"/>
      <c r="CO118" s="2454">
        <f t="shared" ref="CO118:CO122" si="432">SUM(CL118:CN118)</f>
        <v>0</v>
      </c>
      <c r="CP118" s="210"/>
      <c r="CQ118" s="207"/>
      <c r="CR118" s="2454">
        <f t="shared" ref="CR118:CR122" si="433">SUM(CP118:CQ118)</f>
        <v>0</v>
      </c>
      <c r="CS118" s="2434">
        <f t="shared" ref="CS118:CU122" si="434">CX118+DB118</f>
        <v>0</v>
      </c>
      <c r="CT118" s="2432">
        <f t="shared" si="434"/>
        <v>0</v>
      </c>
      <c r="CU118" s="2433">
        <f t="shared" si="434"/>
        <v>0</v>
      </c>
      <c r="CV118" s="2454">
        <f t="shared" ref="CV118:CV122" si="435">SUM(CS118:CU118)</f>
        <v>0</v>
      </c>
      <c r="CW118" s="184"/>
      <c r="CX118" s="206"/>
      <c r="CY118" s="208"/>
      <c r="CZ118" s="207"/>
      <c r="DA118" s="2460">
        <f t="shared" ref="DA118:DA122" si="436">SUM(CX118:CZ118)</f>
        <v>0</v>
      </c>
      <c r="DB118" s="210"/>
      <c r="DC118" s="208"/>
      <c r="DD118" s="207"/>
      <c r="DE118" s="2460">
        <f t="shared" ref="DE118:DE122" si="437">SUM(DB118:DD118)</f>
        <v>0</v>
      </c>
      <c r="DF118" s="184"/>
      <c r="DG118" s="2454">
        <f t="shared" ref="DG118:DG129" si="438">SUM(CV118,CR118,CO118,CK118,CG118)</f>
        <v>0</v>
      </c>
      <c r="DH118" s="184"/>
      <c r="DI118" s="2394">
        <f t="shared" ref="DI118:DJ122" si="439">CD118+CH118+CL118+CP118+CS118</f>
        <v>0</v>
      </c>
      <c r="DJ118" s="2395">
        <f t="shared" si="439"/>
        <v>0</v>
      </c>
      <c r="DK118" s="2396">
        <f t="shared" ref="DK118:DK122" si="440">CF118+CJ118+CN118+CU118</f>
        <v>0</v>
      </c>
      <c r="DM118" s="2395">
        <f t="shared" ref="DM118:DM122" si="441">SUM(DI118:DK118)</f>
        <v>0</v>
      </c>
      <c r="DO118" s="2462" t="str">
        <f t="shared" si="216"/>
        <v>True</v>
      </c>
      <c r="DP118" s="4073"/>
    </row>
    <row r="119" spans="2:121" ht="39.9" customHeight="1">
      <c r="B119" s="8502"/>
      <c r="C119" s="8504"/>
      <c r="D119" s="8504"/>
      <c r="E119" s="8502"/>
      <c r="F119" s="8506"/>
      <c r="G119" s="251" t="s">
        <v>666</v>
      </c>
      <c r="H119" s="206"/>
      <c r="I119" s="209"/>
      <c r="J119" s="210"/>
      <c r="K119" s="208"/>
      <c r="L119" s="208"/>
      <c r="M119" s="207"/>
      <c r="N119" s="206"/>
      <c r="O119" s="209"/>
      <c r="P119" s="210"/>
      <c r="Q119" s="207"/>
      <c r="R119" s="206"/>
      <c r="S119" s="209"/>
      <c r="T119" s="2393"/>
      <c r="U119" s="2446">
        <f t="shared" si="424"/>
        <v>0</v>
      </c>
      <c r="V119" s="206"/>
      <c r="W119" s="209"/>
      <c r="X119" s="955"/>
      <c r="Y119" s="208"/>
      <c r="Z119" s="207"/>
      <c r="AA119" s="2448">
        <f t="shared" si="425"/>
        <v>0</v>
      </c>
      <c r="AB119" s="212"/>
      <c r="AC119" s="210"/>
      <c r="AD119" s="208"/>
      <c r="AE119" s="208"/>
      <c r="AF119" s="208"/>
      <c r="AG119" s="207"/>
      <c r="AH119" s="2448">
        <f t="shared" si="426"/>
        <v>0</v>
      </c>
      <c r="AI119" s="210"/>
      <c r="AJ119" s="208"/>
      <c r="AK119" s="207"/>
      <c r="AL119" s="2449">
        <f t="shared" si="427"/>
        <v>0</v>
      </c>
      <c r="AM119" s="211"/>
      <c r="AN119" s="2451">
        <f t="shared" si="428"/>
        <v>0</v>
      </c>
      <c r="AO119" s="210"/>
      <c r="AP119" s="208"/>
      <c r="AQ119" s="208"/>
      <c r="AR119" s="208"/>
      <c r="AS119" s="207"/>
      <c r="AT119" s="2453">
        <f t="shared" ref="AT119:AT122" si="442">SUM(AO119:AS119)</f>
        <v>0</v>
      </c>
      <c r="AU119" s="213"/>
      <c r="AV119" s="184"/>
      <c r="AW119" s="251" t="s">
        <v>666</v>
      </c>
      <c r="AX119" s="206"/>
      <c r="AY119" s="208"/>
      <c r="AZ119" s="208"/>
      <c r="BA119" s="208"/>
      <c r="BB119" s="208"/>
      <c r="BC119" s="208"/>
      <c r="BD119" s="209"/>
      <c r="BE119" s="206"/>
      <c r="BF119" s="208"/>
      <c r="BG119" s="208"/>
      <c r="BH119" s="208"/>
      <c r="BI119" s="209"/>
      <c r="BJ119" s="206"/>
      <c r="BK119" s="208"/>
      <c r="BL119" s="209"/>
      <c r="BM119" s="954"/>
      <c r="BN119" s="211"/>
      <c r="BO119" s="206"/>
      <c r="BP119" s="208"/>
      <c r="BQ119" s="208"/>
      <c r="BR119" s="208"/>
      <c r="BS119" s="209"/>
      <c r="BT119" s="206"/>
      <c r="BU119" s="208"/>
      <c r="BV119" s="209"/>
      <c r="BW119" s="954"/>
      <c r="BX119" s="2454">
        <f t="shared" si="429"/>
        <v>0</v>
      </c>
      <c r="BY119" s="206"/>
      <c r="BZ119" s="209"/>
      <c r="CA119" s="956"/>
      <c r="CC119" s="251" t="s">
        <v>666</v>
      </c>
      <c r="CD119" s="206"/>
      <c r="CE119" s="208"/>
      <c r="CF119" s="207"/>
      <c r="CG119" s="2454">
        <f t="shared" si="430"/>
        <v>0</v>
      </c>
      <c r="CH119" s="210"/>
      <c r="CI119" s="208"/>
      <c r="CJ119" s="207"/>
      <c r="CK119" s="2454">
        <f t="shared" si="431"/>
        <v>0</v>
      </c>
      <c r="CL119" s="210"/>
      <c r="CM119" s="208"/>
      <c r="CN119" s="207"/>
      <c r="CO119" s="2454">
        <f t="shared" si="432"/>
        <v>0</v>
      </c>
      <c r="CP119" s="210"/>
      <c r="CQ119" s="207"/>
      <c r="CR119" s="2454">
        <f t="shared" si="433"/>
        <v>0</v>
      </c>
      <c r="CS119" s="2434">
        <f t="shared" si="434"/>
        <v>0</v>
      </c>
      <c r="CT119" s="2432">
        <f t="shared" si="434"/>
        <v>0</v>
      </c>
      <c r="CU119" s="2433">
        <f t="shared" si="434"/>
        <v>0</v>
      </c>
      <c r="CV119" s="2454">
        <f t="shared" si="435"/>
        <v>0</v>
      </c>
      <c r="CW119" s="184"/>
      <c r="CX119" s="206"/>
      <c r="CY119" s="208"/>
      <c r="CZ119" s="207"/>
      <c r="DA119" s="2460">
        <f t="shared" si="436"/>
        <v>0</v>
      </c>
      <c r="DB119" s="210"/>
      <c r="DC119" s="208"/>
      <c r="DD119" s="207"/>
      <c r="DE119" s="2460">
        <f t="shared" si="437"/>
        <v>0</v>
      </c>
      <c r="DF119" s="184"/>
      <c r="DG119" s="2454">
        <f t="shared" si="438"/>
        <v>0</v>
      </c>
      <c r="DH119" s="184"/>
      <c r="DI119" s="2394">
        <f t="shared" si="439"/>
        <v>0</v>
      </c>
      <c r="DJ119" s="2395">
        <f t="shared" si="439"/>
        <v>0</v>
      </c>
      <c r="DK119" s="2396">
        <f t="shared" si="440"/>
        <v>0</v>
      </c>
      <c r="DM119" s="2395">
        <f t="shared" si="441"/>
        <v>0</v>
      </c>
      <c r="DO119" s="2462" t="str">
        <f t="shared" si="216"/>
        <v>True</v>
      </c>
      <c r="DP119" s="4073"/>
    </row>
    <row r="120" spans="2:121" ht="39.9" customHeight="1">
      <c r="B120" s="8502"/>
      <c r="C120" s="8504"/>
      <c r="D120" s="8504"/>
      <c r="E120" s="8502"/>
      <c r="F120" s="8506"/>
      <c r="G120" s="251" t="s">
        <v>667</v>
      </c>
      <c r="H120" s="206"/>
      <c r="I120" s="209"/>
      <c r="J120" s="210"/>
      <c r="K120" s="208"/>
      <c r="L120" s="208"/>
      <c r="M120" s="207"/>
      <c r="N120" s="206"/>
      <c r="O120" s="209"/>
      <c r="P120" s="210"/>
      <c r="Q120" s="207"/>
      <c r="R120" s="206"/>
      <c r="S120" s="209"/>
      <c r="T120" s="2393"/>
      <c r="U120" s="2446">
        <f t="shared" si="424"/>
        <v>0</v>
      </c>
      <c r="V120" s="206"/>
      <c r="W120" s="209"/>
      <c r="X120" s="955"/>
      <c r="Y120" s="208"/>
      <c r="Z120" s="207"/>
      <c r="AA120" s="2448">
        <f t="shared" si="425"/>
        <v>0</v>
      </c>
      <c r="AB120" s="212"/>
      <c r="AC120" s="210"/>
      <c r="AD120" s="208"/>
      <c r="AE120" s="208"/>
      <c r="AF120" s="208"/>
      <c r="AG120" s="207"/>
      <c r="AH120" s="2448">
        <f t="shared" si="426"/>
        <v>0</v>
      </c>
      <c r="AI120" s="210"/>
      <c r="AJ120" s="208"/>
      <c r="AK120" s="207"/>
      <c r="AL120" s="2449">
        <f t="shared" si="427"/>
        <v>0</v>
      </c>
      <c r="AM120" s="211"/>
      <c r="AN120" s="2451">
        <f t="shared" si="428"/>
        <v>0</v>
      </c>
      <c r="AO120" s="210"/>
      <c r="AP120" s="208"/>
      <c r="AQ120" s="208"/>
      <c r="AR120" s="208"/>
      <c r="AS120" s="207"/>
      <c r="AT120" s="2453">
        <f t="shared" si="442"/>
        <v>0</v>
      </c>
      <c r="AU120" s="213"/>
      <c r="AV120" s="184"/>
      <c r="AW120" s="251" t="s">
        <v>667</v>
      </c>
      <c r="AX120" s="206"/>
      <c r="AY120" s="208"/>
      <c r="AZ120" s="208"/>
      <c r="BA120" s="208"/>
      <c r="BB120" s="208"/>
      <c r="BC120" s="208"/>
      <c r="BD120" s="209"/>
      <c r="BE120" s="206"/>
      <c r="BF120" s="208"/>
      <c r="BG120" s="208"/>
      <c r="BH120" s="208"/>
      <c r="BI120" s="209"/>
      <c r="BJ120" s="206"/>
      <c r="BK120" s="208"/>
      <c r="BL120" s="209"/>
      <c r="BM120" s="954"/>
      <c r="BN120" s="211"/>
      <c r="BO120" s="206"/>
      <c r="BP120" s="208"/>
      <c r="BQ120" s="208"/>
      <c r="BR120" s="208"/>
      <c r="BS120" s="209"/>
      <c r="BT120" s="206"/>
      <c r="BU120" s="208"/>
      <c r="BV120" s="209"/>
      <c r="BW120" s="954"/>
      <c r="BX120" s="2454">
        <f t="shared" si="429"/>
        <v>0</v>
      </c>
      <c r="BY120" s="206"/>
      <c r="BZ120" s="209"/>
      <c r="CA120" s="956"/>
      <c r="CC120" s="251" t="s">
        <v>667</v>
      </c>
      <c r="CD120" s="206"/>
      <c r="CE120" s="208"/>
      <c r="CF120" s="207"/>
      <c r="CG120" s="2454">
        <f t="shared" si="430"/>
        <v>0</v>
      </c>
      <c r="CH120" s="210"/>
      <c r="CI120" s="208"/>
      <c r="CJ120" s="207"/>
      <c r="CK120" s="2454">
        <f t="shared" si="431"/>
        <v>0</v>
      </c>
      <c r="CL120" s="210"/>
      <c r="CM120" s="208"/>
      <c r="CN120" s="207"/>
      <c r="CO120" s="2454">
        <f t="shared" si="432"/>
        <v>0</v>
      </c>
      <c r="CP120" s="210"/>
      <c r="CQ120" s="207"/>
      <c r="CR120" s="2454">
        <f t="shared" si="433"/>
        <v>0</v>
      </c>
      <c r="CS120" s="2434">
        <f t="shared" si="434"/>
        <v>0</v>
      </c>
      <c r="CT120" s="2432">
        <f t="shared" si="434"/>
        <v>0</v>
      </c>
      <c r="CU120" s="2433">
        <f t="shared" si="434"/>
        <v>0</v>
      </c>
      <c r="CV120" s="2454">
        <f t="shared" si="435"/>
        <v>0</v>
      </c>
      <c r="CW120" s="184"/>
      <c r="CX120" s="206"/>
      <c r="CY120" s="208"/>
      <c r="CZ120" s="207"/>
      <c r="DA120" s="2460">
        <f t="shared" si="436"/>
        <v>0</v>
      </c>
      <c r="DB120" s="210"/>
      <c r="DC120" s="208"/>
      <c r="DD120" s="207"/>
      <c r="DE120" s="2460">
        <f t="shared" si="437"/>
        <v>0</v>
      </c>
      <c r="DF120" s="184"/>
      <c r="DG120" s="2454">
        <f t="shared" si="438"/>
        <v>0</v>
      </c>
      <c r="DH120" s="184"/>
      <c r="DI120" s="2394">
        <f t="shared" si="439"/>
        <v>0</v>
      </c>
      <c r="DJ120" s="2395">
        <f t="shared" si="439"/>
        <v>0</v>
      </c>
      <c r="DK120" s="2396">
        <f t="shared" si="440"/>
        <v>0</v>
      </c>
      <c r="DM120" s="2395">
        <f t="shared" si="441"/>
        <v>0</v>
      </c>
      <c r="DO120" s="2462" t="str">
        <f t="shared" si="216"/>
        <v>True</v>
      </c>
      <c r="DP120" s="4073"/>
    </row>
    <row r="121" spans="2:121" ht="39.9" customHeight="1">
      <c r="B121" s="8502"/>
      <c r="C121" s="8504"/>
      <c r="D121" s="8504"/>
      <c r="E121" s="8502"/>
      <c r="F121" s="8506"/>
      <c r="G121" s="251" t="s">
        <v>668</v>
      </c>
      <c r="H121" s="206"/>
      <c r="I121" s="209"/>
      <c r="J121" s="210"/>
      <c r="K121" s="208"/>
      <c r="L121" s="208"/>
      <c r="M121" s="207"/>
      <c r="N121" s="206"/>
      <c r="O121" s="209"/>
      <c r="P121" s="210"/>
      <c r="Q121" s="207"/>
      <c r="R121" s="206"/>
      <c r="S121" s="209"/>
      <c r="T121" s="954"/>
      <c r="U121" s="2446">
        <f t="shared" si="424"/>
        <v>0</v>
      </c>
      <c r="V121" s="206"/>
      <c r="W121" s="209"/>
      <c r="X121" s="955"/>
      <c r="Y121" s="208"/>
      <c r="Z121" s="207"/>
      <c r="AA121" s="2448">
        <f t="shared" si="425"/>
        <v>0</v>
      </c>
      <c r="AB121" s="212"/>
      <c r="AC121" s="210"/>
      <c r="AD121" s="208"/>
      <c r="AE121" s="208"/>
      <c r="AF121" s="208"/>
      <c r="AG121" s="207"/>
      <c r="AH121" s="2448">
        <f t="shared" si="426"/>
        <v>0</v>
      </c>
      <c r="AI121" s="210"/>
      <c r="AJ121" s="208"/>
      <c r="AK121" s="207"/>
      <c r="AL121" s="2449">
        <f t="shared" si="427"/>
        <v>0</v>
      </c>
      <c r="AM121" s="211"/>
      <c r="AN121" s="2451">
        <f t="shared" si="428"/>
        <v>0</v>
      </c>
      <c r="AO121" s="210"/>
      <c r="AP121" s="208"/>
      <c r="AQ121" s="208"/>
      <c r="AR121" s="208"/>
      <c r="AS121" s="207"/>
      <c r="AT121" s="2453">
        <f t="shared" si="442"/>
        <v>0</v>
      </c>
      <c r="AU121" s="213"/>
      <c r="AV121" s="184"/>
      <c r="AW121" s="251" t="s">
        <v>668</v>
      </c>
      <c r="AX121" s="206"/>
      <c r="AY121" s="208"/>
      <c r="AZ121" s="208"/>
      <c r="BA121" s="208"/>
      <c r="BB121" s="208"/>
      <c r="BC121" s="208"/>
      <c r="BD121" s="209"/>
      <c r="BE121" s="206"/>
      <c r="BF121" s="208"/>
      <c r="BG121" s="208"/>
      <c r="BH121" s="208"/>
      <c r="BI121" s="209"/>
      <c r="BJ121" s="206"/>
      <c r="BK121" s="208"/>
      <c r="BL121" s="209"/>
      <c r="BM121" s="954"/>
      <c r="BN121" s="211"/>
      <c r="BO121" s="206"/>
      <c r="BP121" s="208"/>
      <c r="BQ121" s="208"/>
      <c r="BR121" s="208"/>
      <c r="BS121" s="209"/>
      <c r="BT121" s="206"/>
      <c r="BU121" s="208"/>
      <c r="BV121" s="209"/>
      <c r="BW121" s="954"/>
      <c r="BX121" s="2454">
        <f t="shared" si="429"/>
        <v>0</v>
      </c>
      <c r="BY121" s="206"/>
      <c r="BZ121" s="209"/>
      <c r="CA121" s="956"/>
      <c r="CC121" s="251" t="s">
        <v>668</v>
      </c>
      <c r="CD121" s="206"/>
      <c r="CE121" s="208"/>
      <c r="CF121" s="207"/>
      <c r="CG121" s="2454">
        <f t="shared" si="430"/>
        <v>0</v>
      </c>
      <c r="CH121" s="210"/>
      <c r="CI121" s="208"/>
      <c r="CJ121" s="207"/>
      <c r="CK121" s="2454">
        <f t="shared" si="431"/>
        <v>0</v>
      </c>
      <c r="CL121" s="210"/>
      <c r="CM121" s="208"/>
      <c r="CN121" s="207"/>
      <c r="CO121" s="2454">
        <f t="shared" si="432"/>
        <v>0</v>
      </c>
      <c r="CP121" s="210"/>
      <c r="CQ121" s="207"/>
      <c r="CR121" s="2454">
        <f t="shared" si="433"/>
        <v>0</v>
      </c>
      <c r="CS121" s="2434">
        <f t="shared" si="434"/>
        <v>0</v>
      </c>
      <c r="CT121" s="2432">
        <f t="shared" si="434"/>
        <v>0</v>
      </c>
      <c r="CU121" s="2433">
        <f t="shared" si="434"/>
        <v>0</v>
      </c>
      <c r="CV121" s="2454">
        <f t="shared" si="435"/>
        <v>0</v>
      </c>
      <c r="CW121" s="184"/>
      <c r="CX121" s="206"/>
      <c r="CY121" s="208"/>
      <c r="CZ121" s="207"/>
      <c r="DA121" s="2460">
        <f t="shared" si="436"/>
        <v>0</v>
      </c>
      <c r="DB121" s="210"/>
      <c r="DC121" s="208"/>
      <c r="DD121" s="207"/>
      <c r="DE121" s="2460">
        <f t="shared" si="437"/>
        <v>0</v>
      </c>
      <c r="DF121" s="184"/>
      <c r="DG121" s="2454">
        <f t="shared" si="438"/>
        <v>0</v>
      </c>
      <c r="DH121" s="184"/>
      <c r="DI121" s="2394">
        <f t="shared" si="439"/>
        <v>0</v>
      </c>
      <c r="DJ121" s="2395">
        <f t="shared" si="439"/>
        <v>0</v>
      </c>
      <c r="DK121" s="2396">
        <f t="shared" si="440"/>
        <v>0</v>
      </c>
      <c r="DM121" s="2395">
        <f t="shared" si="441"/>
        <v>0</v>
      </c>
      <c r="DO121" s="2462" t="str">
        <f t="shared" si="216"/>
        <v>True</v>
      </c>
      <c r="DP121" s="4073"/>
    </row>
    <row r="122" spans="2:121" ht="39.9" customHeight="1" thickBot="1">
      <c r="B122" s="8502"/>
      <c r="C122" s="8504"/>
      <c r="D122" s="8504"/>
      <c r="E122" s="8502"/>
      <c r="F122" s="8506"/>
      <c r="G122" s="252" t="s">
        <v>1214</v>
      </c>
      <c r="H122" s="214"/>
      <c r="I122" s="217"/>
      <c r="J122" s="218"/>
      <c r="K122" s="216"/>
      <c r="L122" s="216"/>
      <c r="M122" s="215"/>
      <c r="N122" s="214"/>
      <c r="O122" s="217"/>
      <c r="P122" s="218"/>
      <c r="Q122" s="215"/>
      <c r="R122" s="214"/>
      <c r="S122" s="217"/>
      <c r="T122" s="957"/>
      <c r="U122" s="2446">
        <f t="shared" si="424"/>
        <v>0</v>
      </c>
      <c r="V122" s="214"/>
      <c r="W122" s="217"/>
      <c r="X122" s="958"/>
      <c r="Y122" s="216"/>
      <c r="Z122" s="215"/>
      <c r="AA122" s="2448">
        <f t="shared" si="425"/>
        <v>0</v>
      </c>
      <c r="AB122" s="220"/>
      <c r="AC122" s="218"/>
      <c r="AD122" s="216"/>
      <c r="AE122" s="216"/>
      <c r="AF122" s="216"/>
      <c r="AG122" s="215"/>
      <c r="AH122" s="2448">
        <f t="shared" si="426"/>
        <v>0</v>
      </c>
      <c r="AI122" s="218"/>
      <c r="AJ122" s="216"/>
      <c r="AK122" s="215"/>
      <c r="AL122" s="2450">
        <f t="shared" si="427"/>
        <v>0</v>
      </c>
      <c r="AM122" s="219"/>
      <c r="AN122" s="2452">
        <f t="shared" si="428"/>
        <v>0</v>
      </c>
      <c r="AO122" s="218"/>
      <c r="AP122" s="216"/>
      <c r="AQ122" s="216"/>
      <c r="AR122" s="216"/>
      <c r="AS122" s="215"/>
      <c r="AT122" s="2448">
        <f t="shared" si="442"/>
        <v>0</v>
      </c>
      <c r="AU122" s="221"/>
      <c r="AV122" s="184"/>
      <c r="AW122" s="252" t="s">
        <v>1214</v>
      </c>
      <c r="AX122" s="214"/>
      <c r="AY122" s="216"/>
      <c r="AZ122" s="216"/>
      <c r="BA122" s="216"/>
      <c r="BB122" s="216"/>
      <c r="BC122" s="216"/>
      <c r="BD122" s="217"/>
      <c r="BE122" s="214"/>
      <c r="BF122" s="216"/>
      <c r="BG122" s="216"/>
      <c r="BH122" s="216"/>
      <c r="BI122" s="217"/>
      <c r="BJ122" s="214"/>
      <c r="BK122" s="216"/>
      <c r="BL122" s="217"/>
      <c r="BM122" s="957"/>
      <c r="BN122" s="219"/>
      <c r="BO122" s="214"/>
      <c r="BP122" s="216"/>
      <c r="BQ122" s="216"/>
      <c r="BR122" s="216"/>
      <c r="BS122" s="217"/>
      <c r="BT122" s="214"/>
      <c r="BU122" s="216"/>
      <c r="BV122" s="217"/>
      <c r="BW122" s="957"/>
      <c r="BX122" s="2455">
        <f t="shared" si="429"/>
        <v>0</v>
      </c>
      <c r="BY122" s="214"/>
      <c r="BZ122" s="217"/>
      <c r="CA122" s="961"/>
      <c r="CC122" s="252" t="s">
        <v>1214</v>
      </c>
      <c r="CD122" s="214"/>
      <c r="CE122" s="216"/>
      <c r="CF122" s="215"/>
      <c r="CG122" s="2455">
        <f t="shared" si="430"/>
        <v>0</v>
      </c>
      <c r="CH122" s="218"/>
      <c r="CI122" s="216"/>
      <c r="CJ122" s="215"/>
      <c r="CK122" s="2455">
        <f t="shared" si="431"/>
        <v>0</v>
      </c>
      <c r="CL122" s="218"/>
      <c r="CM122" s="216"/>
      <c r="CN122" s="215"/>
      <c r="CO122" s="2455">
        <f t="shared" si="432"/>
        <v>0</v>
      </c>
      <c r="CP122" s="218"/>
      <c r="CQ122" s="215"/>
      <c r="CR122" s="2455">
        <f t="shared" si="433"/>
        <v>0</v>
      </c>
      <c r="CS122" s="2456">
        <f t="shared" si="434"/>
        <v>0</v>
      </c>
      <c r="CT122" s="2457">
        <f t="shared" si="434"/>
        <v>0</v>
      </c>
      <c r="CU122" s="2458">
        <f t="shared" si="434"/>
        <v>0</v>
      </c>
      <c r="CV122" s="2455">
        <f t="shared" si="435"/>
        <v>0</v>
      </c>
      <c r="CW122" s="184"/>
      <c r="CX122" s="214"/>
      <c r="CY122" s="216"/>
      <c r="CZ122" s="215"/>
      <c r="DA122" s="2461">
        <f t="shared" si="436"/>
        <v>0</v>
      </c>
      <c r="DB122" s="218"/>
      <c r="DC122" s="216"/>
      <c r="DD122" s="215"/>
      <c r="DE122" s="2461">
        <f t="shared" si="437"/>
        <v>0</v>
      </c>
      <c r="DF122" s="184"/>
      <c r="DG122" s="2455">
        <f t="shared" si="438"/>
        <v>0</v>
      </c>
      <c r="DH122" s="184"/>
      <c r="DI122" s="2397">
        <f t="shared" si="439"/>
        <v>0</v>
      </c>
      <c r="DJ122" s="2398">
        <f t="shared" si="439"/>
        <v>0</v>
      </c>
      <c r="DK122" s="2399">
        <f t="shared" si="440"/>
        <v>0</v>
      </c>
      <c r="DM122" s="2398">
        <f t="shared" si="441"/>
        <v>0</v>
      </c>
      <c r="DO122" s="2463" t="str">
        <f t="shared" si="216"/>
        <v>True</v>
      </c>
      <c r="DP122" s="4073"/>
    </row>
    <row r="123" spans="2:121" ht="39.9" customHeight="1" thickBot="1">
      <c r="B123" s="8502"/>
      <c r="C123" s="8504"/>
      <c r="D123" s="8504"/>
      <c r="E123" s="8502"/>
      <c r="F123" s="8507"/>
      <c r="G123" s="2033" t="s">
        <v>181</v>
      </c>
      <c r="H123" s="2402">
        <f t="shared" ref="H123:P123" si="443">SUM(H118:H122)</f>
        <v>0</v>
      </c>
      <c r="I123" s="973">
        <f t="shared" si="443"/>
        <v>0</v>
      </c>
      <c r="J123" s="2403">
        <f t="shared" si="443"/>
        <v>0</v>
      </c>
      <c r="K123" s="2404">
        <f t="shared" si="443"/>
        <v>0</v>
      </c>
      <c r="L123" s="2404">
        <f t="shared" si="443"/>
        <v>0</v>
      </c>
      <c r="M123" s="975">
        <f t="shared" si="443"/>
        <v>0</v>
      </c>
      <c r="N123" s="2402">
        <f t="shared" si="443"/>
        <v>0</v>
      </c>
      <c r="O123" s="973">
        <f t="shared" si="443"/>
        <v>0</v>
      </c>
      <c r="P123" s="2403">
        <f t="shared" si="443"/>
        <v>0</v>
      </c>
      <c r="Q123" s="2034"/>
      <c r="R123" s="2402">
        <f t="shared" ref="R123:AU123" si="444">SUM(R118:R122)</f>
        <v>0</v>
      </c>
      <c r="S123" s="973">
        <f t="shared" si="444"/>
        <v>0</v>
      </c>
      <c r="T123" s="970">
        <f t="shared" si="444"/>
        <v>0</v>
      </c>
      <c r="U123" s="962">
        <f t="shared" si="444"/>
        <v>0</v>
      </c>
      <c r="V123" s="2402">
        <f t="shared" si="444"/>
        <v>0</v>
      </c>
      <c r="W123" s="973">
        <f t="shared" si="444"/>
        <v>0</v>
      </c>
      <c r="X123" s="2403">
        <f t="shared" si="444"/>
        <v>0</v>
      </c>
      <c r="Y123" s="2404">
        <f t="shared" si="444"/>
        <v>0</v>
      </c>
      <c r="Z123" s="975">
        <f t="shared" si="444"/>
        <v>0</v>
      </c>
      <c r="AA123" s="962">
        <f t="shared" si="444"/>
        <v>0</v>
      </c>
      <c r="AB123" s="962">
        <f t="shared" si="444"/>
        <v>0</v>
      </c>
      <c r="AC123" s="2403">
        <f t="shared" si="444"/>
        <v>0</v>
      </c>
      <c r="AD123" s="2404">
        <f t="shared" si="444"/>
        <v>0</v>
      </c>
      <c r="AE123" s="2404">
        <f t="shared" si="444"/>
        <v>0</v>
      </c>
      <c r="AF123" s="2404">
        <f t="shared" si="444"/>
        <v>0</v>
      </c>
      <c r="AG123" s="975">
        <f t="shared" si="444"/>
        <v>0</v>
      </c>
      <c r="AH123" s="962">
        <f t="shared" si="444"/>
        <v>0</v>
      </c>
      <c r="AI123" s="2403">
        <f t="shared" si="444"/>
        <v>0</v>
      </c>
      <c r="AJ123" s="2404">
        <f t="shared" si="444"/>
        <v>0</v>
      </c>
      <c r="AK123" s="975">
        <f t="shared" si="444"/>
        <v>0</v>
      </c>
      <c r="AL123" s="972">
        <f t="shared" si="444"/>
        <v>0</v>
      </c>
      <c r="AM123" s="962">
        <f t="shared" si="444"/>
        <v>0</v>
      </c>
      <c r="AN123" s="964">
        <f t="shared" si="444"/>
        <v>0</v>
      </c>
      <c r="AO123" s="2403">
        <f t="shared" si="444"/>
        <v>0</v>
      </c>
      <c r="AP123" s="2404">
        <f t="shared" si="444"/>
        <v>0</v>
      </c>
      <c r="AQ123" s="2404">
        <f t="shared" si="444"/>
        <v>0</v>
      </c>
      <c r="AR123" s="2404">
        <f t="shared" si="444"/>
        <v>0</v>
      </c>
      <c r="AS123" s="975">
        <f t="shared" si="444"/>
        <v>0</v>
      </c>
      <c r="AT123" s="962">
        <f t="shared" si="444"/>
        <v>0</v>
      </c>
      <c r="AU123" s="962">
        <f t="shared" si="444"/>
        <v>0</v>
      </c>
      <c r="AV123" s="184"/>
      <c r="AW123" s="974" t="s">
        <v>181</v>
      </c>
      <c r="AX123" s="2402">
        <f t="shared" ref="AX123:BW123" si="445">SUM(AX118:AX122)</f>
        <v>0</v>
      </c>
      <c r="AY123" s="2404">
        <f t="shared" si="445"/>
        <v>0</v>
      </c>
      <c r="AZ123" s="2404">
        <f t="shared" si="445"/>
        <v>0</v>
      </c>
      <c r="BA123" s="2404">
        <f t="shared" si="445"/>
        <v>0</v>
      </c>
      <c r="BB123" s="2404">
        <f t="shared" si="445"/>
        <v>0</v>
      </c>
      <c r="BC123" s="2404">
        <f t="shared" si="445"/>
        <v>0</v>
      </c>
      <c r="BD123" s="973">
        <f t="shared" si="445"/>
        <v>0</v>
      </c>
      <c r="BE123" s="2402">
        <f t="shared" si="445"/>
        <v>0</v>
      </c>
      <c r="BF123" s="2404">
        <f t="shared" si="445"/>
        <v>0</v>
      </c>
      <c r="BG123" s="2404">
        <f t="shared" si="445"/>
        <v>0</v>
      </c>
      <c r="BH123" s="2404">
        <f t="shared" si="445"/>
        <v>0</v>
      </c>
      <c r="BI123" s="973">
        <f t="shared" si="445"/>
        <v>0</v>
      </c>
      <c r="BJ123" s="2402">
        <f t="shared" si="445"/>
        <v>0</v>
      </c>
      <c r="BK123" s="2404">
        <f t="shared" si="445"/>
        <v>0</v>
      </c>
      <c r="BL123" s="973">
        <f t="shared" si="445"/>
        <v>0</v>
      </c>
      <c r="BM123" s="970">
        <f t="shared" si="445"/>
        <v>0</v>
      </c>
      <c r="BN123" s="962">
        <f t="shared" si="445"/>
        <v>0</v>
      </c>
      <c r="BO123" s="2402">
        <f t="shared" si="445"/>
        <v>0</v>
      </c>
      <c r="BP123" s="2404">
        <f t="shared" si="445"/>
        <v>0</v>
      </c>
      <c r="BQ123" s="2404">
        <f t="shared" si="445"/>
        <v>0</v>
      </c>
      <c r="BR123" s="2404">
        <f t="shared" si="445"/>
        <v>0</v>
      </c>
      <c r="BS123" s="973">
        <f t="shared" si="445"/>
        <v>0</v>
      </c>
      <c r="BT123" s="2402">
        <f t="shared" si="445"/>
        <v>0</v>
      </c>
      <c r="BU123" s="2404">
        <f t="shared" si="445"/>
        <v>0</v>
      </c>
      <c r="BV123" s="973">
        <f t="shared" si="445"/>
        <v>0</v>
      </c>
      <c r="BW123" s="970">
        <f t="shared" si="445"/>
        <v>0</v>
      </c>
      <c r="BX123" s="962">
        <f t="shared" si="429"/>
        <v>0</v>
      </c>
      <c r="BY123" s="2402">
        <f>SUM(BY118:BY122)</f>
        <v>0</v>
      </c>
      <c r="BZ123" s="973">
        <f>SUM(BZ118:BZ122)</f>
        <v>0</v>
      </c>
      <c r="CA123" s="964">
        <f>SUM(CA118:CA122)</f>
        <v>0</v>
      </c>
      <c r="CC123" s="971" t="s">
        <v>106</v>
      </c>
      <c r="CD123" s="2402">
        <f t="shared" ref="CD123:CV123" si="446">SUM(CD118:CD122)</f>
        <v>0</v>
      </c>
      <c r="CE123" s="2404">
        <f t="shared" si="446"/>
        <v>0</v>
      </c>
      <c r="CF123" s="975">
        <f t="shared" si="446"/>
        <v>0</v>
      </c>
      <c r="CG123" s="962">
        <f t="shared" si="446"/>
        <v>0</v>
      </c>
      <c r="CH123" s="2403">
        <f t="shared" si="446"/>
        <v>0</v>
      </c>
      <c r="CI123" s="2404">
        <f t="shared" si="446"/>
        <v>0</v>
      </c>
      <c r="CJ123" s="975">
        <f t="shared" si="446"/>
        <v>0</v>
      </c>
      <c r="CK123" s="962">
        <f t="shared" si="446"/>
        <v>0</v>
      </c>
      <c r="CL123" s="2403">
        <f t="shared" si="446"/>
        <v>0</v>
      </c>
      <c r="CM123" s="2404">
        <f t="shared" si="446"/>
        <v>0</v>
      </c>
      <c r="CN123" s="975">
        <f t="shared" si="446"/>
        <v>0</v>
      </c>
      <c r="CO123" s="962">
        <f t="shared" si="446"/>
        <v>0</v>
      </c>
      <c r="CP123" s="2403">
        <f t="shared" si="446"/>
        <v>0</v>
      </c>
      <c r="CQ123" s="975">
        <f t="shared" si="446"/>
        <v>0</v>
      </c>
      <c r="CR123" s="962">
        <f t="shared" si="446"/>
        <v>0</v>
      </c>
      <c r="CS123" s="2403">
        <f t="shared" si="446"/>
        <v>0</v>
      </c>
      <c r="CT123" s="2404">
        <f t="shared" si="446"/>
        <v>0</v>
      </c>
      <c r="CU123" s="975">
        <f t="shared" si="446"/>
        <v>0</v>
      </c>
      <c r="CV123" s="962">
        <f t="shared" si="446"/>
        <v>0</v>
      </c>
      <c r="CW123" s="184"/>
      <c r="CX123" s="2402">
        <f t="shared" ref="CX123:DE123" si="447">SUM(CX118:CX122)</f>
        <v>0</v>
      </c>
      <c r="CY123" s="2404">
        <f t="shared" si="447"/>
        <v>0</v>
      </c>
      <c r="CZ123" s="975">
        <f t="shared" si="447"/>
        <v>0</v>
      </c>
      <c r="DA123" s="962">
        <f t="shared" si="447"/>
        <v>0</v>
      </c>
      <c r="DB123" s="2403">
        <f t="shared" si="447"/>
        <v>0</v>
      </c>
      <c r="DC123" s="2404">
        <f t="shared" si="447"/>
        <v>0</v>
      </c>
      <c r="DD123" s="975">
        <f t="shared" si="447"/>
        <v>0</v>
      </c>
      <c r="DE123" s="962">
        <f t="shared" si="447"/>
        <v>0</v>
      </c>
      <c r="DF123" s="184"/>
      <c r="DG123" s="962">
        <f t="shared" si="438"/>
        <v>0</v>
      </c>
      <c r="DH123" s="184"/>
      <c r="DI123" s="972">
        <f>SUM(DI118:DI122)</f>
        <v>0</v>
      </c>
      <c r="DJ123" s="962">
        <f>SUM(DJ118:DJ122)</f>
        <v>0</v>
      </c>
      <c r="DK123" s="964">
        <f>SUM(DK118:DK122)</f>
        <v>0</v>
      </c>
      <c r="DM123" s="962">
        <f>SUM(DM118:DM122)</f>
        <v>0</v>
      </c>
      <c r="DO123" s="960" t="str">
        <f t="shared" si="216"/>
        <v>True</v>
      </c>
      <c r="DP123" s="4075" t="str">
        <f>IF($U123=0,"Blanc","")</f>
        <v>Blanc</v>
      </c>
      <c r="DQ123" s="4074" t="str">
        <f t="shared" si="282"/>
        <v>wrong</v>
      </c>
    </row>
    <row r="124" spans="2:121" ht="39.9" customHeight="1">
      <c r="B124" s="8502"/>
      <c r="C124" s="8504"/>
      <c r="D124" s="8504"/>
      <c r="E124" s="8502"/>
      <c r="F124" s="8506" t="s">
        <v>237</v>
      </c>
      <c r="G124" s="251" t="s">
        <v>1213</v>
      </c>
      <c r="H124" s="206"/>
      <c r="I124" s="209"/>
      <c r="J124" s="210"/>
      <c r="K124" s="208"/>
      <c r="L124" s="208"/>
      <c r="M124" s="207"/>
      <c r="N124" s="206"/>
      <c r="O124" s="209"/>
      <c r="P124" s="210"/>
      <c r="Q124" s="207"/>
      <c r="R124" s="206"/>
      <c r="S124" s="209"/>
      <c r="T124" s="2393"/>
      <c r="U124" s="2446">
        <f t="shared" ref="U124:U128" si="448">SUM(H124:P124,S124:T124)-R124</f>
        <v>0</v>
      </c>
      <c r="V124" s="206"/>
      <c r="W124" s="209"/>
      <c r="X124" s="955"/>
      <c r="Y124" s="208"/>
      <c r="Z124" s="207"/>
      <c r="AA124" s="2448">
        <f t="shared" ref="AA124:AA128" si="449">SUM(X124:Z124)</f>
        <v>0</v>
      </c>
      <c r="AB124" s="212"/>
      <c r="AC124" s="210"/>
      <c r="AD124" s="208"/>
      <c r="AE124" s="208"/>
      <c r="AF124" s="208"/>
      <c r="AG124" s="207"/>
      <c r="AH124" s="2448">
        <f t="shared" ref="AH124:AH128" si="450">SUM(AC124:AG124)</f>
        <v>0</v>
      </c>
      <c r="AI124" s="210"/>
      <c r="AJ124" s="208"/>
      <c r="AK124" s="207"/>
      <c r="AL124" s="2449">
        <f t="shared" ref="AL124:AL128" si="451">SUM(AI124:AK124)</f>
        <v>0</v>
      </c>
      <c r="AM124" s="211"/>
      <c r="AN124" s="2451">
        <f t="shared" ref="AN124:AN128" si="452">AM124+AL124+AH124+AB124+AA124</f>
        <v>0</v>
      </c>
      <c r="AO124" s="210"/>
      <c r="AP124" s="208"/>
      <c r="AQ124" s="208"/>
      <c r="AR124" s="208"/>
      <c r="AS124" s="207"/>
      <c r="AT124" s="2453">
        <f>SUM(AO124:AS124)</f>
        <v>0</v>
      </c>
      <c r="AU124" s="213"/>
      <c r="AV124" s="184"/>
      <c r="AW124" s="251" t="s">
        <v>1213</v>
      </c>
      <c r="AX124" s="206"/>
      <c r="AY124" s="208"/>
      <c r="AZ124" s="208"/>
      <c r="BA124" s="208"/>
      <c r="BB124" s="208"/>
      <c r="BC124" s="208"/>
      <c r="BD124" s="209"/>
      <c r="BE124" s="206"/>
      <c r="BF124" s="208"/>
      <c r="BG124" s="208"/>
      <c r="BH124" s="208"/>
      <c r="BI124" s="209"/>
      <c r="BJ124" s="206"/>
      <c r="BK124" s="208"/>
      <c r="BL124" s="209"/>
      <c r="BM124" s="954"/>
      <c r="BN124" s="211"/>
      <c r="BO124" s="206"/>
      <c r="BP124" s="208"/>
      <c r="BQ124" s="208"/>
      <c r="BR124" s="208"/>
      <c r="BS124" s="209"/>
      <c r="BT124" s="206"/>
      <c r="BU124" s="208"/>
      <c r="BV124" s="209"/>
      <c r="BW124" s="954"/>
      <c r="BX124" s="2454">
        <f t="shared" si="429"/>
        <v>0</v>
      </c>
      <c r="BY124" s="206"/>
      <c r="BZ124" s="209"/>
      <c r="CA124" s="956"/>
      <c r="CC124" s="251" t="s">
        <v>1213</v>
      </c>
      <c r="CD124" s="206"/>
      <c r="CE124" s="208"/>
      <c r="CF124" s="207"/>
      <c r="CG124" s="2454">
        <f t="shared" ref="CG124:CG128" si="453">SUM(CD124:CF124)</f>
        <v>0</v>
      </c>
      <c r="CH124" s="210"/>
      <c r="CI124" s="208"/>
      <c r="CJ124" s="207"/>
      <c r="CK124" s="2454">
        <f t="shared" ref="CK124:CK128" si="454">SUM(CH124:CJ124)</f>
        <v>0</v>
      </c>
      <c r="CL124" s="210"/>
      <c r="CM124" s="208"/>
      <c r="CN124" s="207"/>
      <c r="CO124" s="2454">
        <f t="shared" ref="CO124:CO128" si="455">SUM(CL124:CN124)</f>
        <v>0</v>
      </c>
      <c r="CP124" s="210"/>
      <c r="CQ124" s="207"/>
      <c r="CR124" s="2454">
        <f t="shared" ref="CR124:CR128" si="456">SUM(CP124:CQ124)</f>
        <v>0</v>
      </c>
      <c r="CS124" s="2434">
        <f t="shared" ref="CS124:CU128" si="457">CX124+DB124</f>
        <v>0</v>
      </c>
      <c r="CT124" s="2432">
        <f t="shared" si="457"/>
        <v>0</v>
      </c>
      <c r="CU124" s="2433">
        <f t="shared" si="457"/>
        <v>0</v>
      </c>
      <c r="CV124" s="2454">
        <f t="shared" ref="CV124:CV128" si="458">SUM(CS124:CU124)</f>
        <v>0</v>
      </c>
      <c r="CW124" s="184"/>
      <c r="CX124" s="206"/>
      <c r="CY124" s="208"/>
      <c r="CZ124" s="207"/>
      <c r="DA124" s="2460">
        <f t="shared" ref="DA124:DA128" si="459">SUM(CX124:CZ124)</f>
        <v>0</v>
      </c>
      <c r="DB124" s="210"/>
      <c r="DC124" s="208"/>
      <c r="DD124" s="207"/>
      <c r="DE124" s="2460">
        <f t="shared" ref="DE124:DE128" si="460">SUM(DB124:DD124)</f>
        <v>0</v>
      </c>
      <c r="DF124" s="184"/>
      <c r="DG124" s="2454">
        <f t="shared" si="438"/>
        <v>0</v>
      </c>
      <c r="DH124" s="184"/>
      <c r="DI124" s="2394">
        <f t="shared" ref="DI124:DJ128" si="461">CD124+CH124+CL124+CP124+CS124</f>
        <v>0</v>
      </c>
      <c r="DJ124" s="2395">
        <f t="shared" si="461"/>
        <v>0</v>
      </c>
      <c r="DK124" s="2396">
        <f t="shared" ref="DK124:DK128" si="462">CF124+CJ124+CN124+CU124</f>
        <v>0</v>
      </c>
      <c r="DM124" s="2395">
        <f t="shared" ref="DM124:DM128" si="463">SUM(DI124:DK124)</f>
        <v>0</v>
      </c>
      <c r="DO124" s="2462" t="str">
        <f t="shared" si="216"/>
        <v>True</v>
      </c>
      <c r="DP124" s="4073"/>
    </row>
    <row r="125" spans="2:121" ht="39.9" customHeight="1">
      <c r="B125" s="8502"/>
      <c r="C125" s="8504"/>
      <c r="D125" s="8504"/>
      <c r="E125" s="8502"/>
      <c r="F125" s="8506"/>
      <c r="G125" s="251" t="s">
        <v>666</v>
      </c>
      <c r="H125" s="206"/>
      <c r="I125" s="209"/>
      <c r="J125" s="210"/>
      <c r="K125" s="208"/>
      <c r="L125" s="208"/>
      <c r="M125" s="207"/>
      <c r="N125" s="206"/>
      <c r="O125" s="209"/>
      <c r="P125" s="210"/>
      <c r="Q125" s="207"/>
      <c r="R125" s="206"/>
      <c r="S125" s="209"/>
      <c r="T125" s="2393"/>
      <c r="U125" s="2446">
        <f t="shared" si="448"/>
        <v>0</v>
      </c>
      <c r="V125" s="206"/>
      <c r="W125" s="209"/>
      <c r="X125" s="955"/>
      <c r="Y125" s="208"/>
      <c r="Z125" s="207"/>
      <c r="AA125" s="2448">
        <f t="shared" si="449"/>
        <v>0</v>
      </c>
      <c r="AB125" s="212"/>
      <c r="AC125" s="210"/>
      <c r="AD125" s="208"/>
      <c r="AE125" s="208"/>
      <c r="AF125" s="208"/>
      <c r="AG125" s="207"/>
      <c r="AH125" s="2448">
        <f t="shared" si="450"/>
        <v>0</v>
      </c>
      <c r="AI125" s="210"/>
      <c r="AJ125" s="208"/>
      <c r="AK125" s="207"/>
      <c r="AL125" s="2449">
        <f t="shared" si="451"/>
        <v>0</v>
      </c>
      <c r="AM125" s="211"/>
      <c r="AN125" s="2451">
        <f t="shared" si="452"/>
        <v>0</v>
      </c>
      <c r="AO125" s="210"/>
      <c r="AP125" s="208"/>
      <c r="AQ125" s="208"/>
      <c r="AR125" s="208"/>
      <c r="AS125" s="207"/>
      <c r="AT125" s="2453">
        <f t="shared" ref="AT125:AT128" si="464">SUM(AO125:AS125)</f>
        <v>0</v>
      </c>
      <c r="AU125" s="213"/>
      <c r="AV125" s="184"/>
      <c r="AW125" s="251" t="s">
        <v>666</v>
      </c>
      <c r="AX125" s="206"/>
      <c r="AY125" s="208"/>
      <c r="AZ125" s="208"/>
      <c r="BA125" s="208"/>
      <c r="BB125" s="208"/>
      <c r="BC125" s="208"/>
      <c r="BD125" s="209"/>
      <c r="BE125" s="206"/>
      <c r="BF125" s="208"/>
      <c r="BG125" s="208"/>
      <c r="BH125" s="208"/>
      <c r="BI125" s="209"/>
      <c r="BJ125" s="206"/>
      <c r="BK125" s="208"/>
      <c r="BL125" s="209"/>
      <c r="BM125" s="954"/>
      <c r="BN125" s="211"/>
      <c r="BO125" s="206"/>
      <c r="BP125" s="208"/>
      <c r="BQ125" s="208"/>
      <c r="BR125" s="208"/>
      <c r="BS125" s="209"/>
      <c r="BT125" s="206"/>
      <c r="BU125" s="208"/>
      <c r="BV125" s="209"/>
      <c r="BW125" s="954"/>
      <c r="BX125" s="2454">
        <f t="shared" si="429"/>
        <v>0</v>
      </c>
      <c r="BY125" s="206"/>
      <c r="BZ125" s="209"/>
      <c r="CA125" s="956"/>
      <c r="CC125" s="251" t="s">
        <v>666</v>
      </c>
      <c r="CD125" s="206"/>
      <c r="CE125" s="208"/>
      <c r="CF125" s="207"/>
      <c r="CG125" s="2454">
        <f t="shared" si="453"/>
        <v>0</v>
      </c>
      <c r="CH125" s="210"/>
      <c r="CI125" s="208"/>
      <c r="CJ125" s="207"/>
      <c r="CK125" s="2454">
        <f t="shared" si="454"/>
        <v>0</v>
      </c>
      <c r="CL125" s="210"/>
      <c r="CM125" s="208"/>
      <c r="CN125" s="207"/>
      <c r="CO125" s="2454">
        <f t="shared" si="455"/>
        <v>0</v>
      </c>
      <c r="CP125" s="210"/>
      <c r="CQ125" s="207"/>
      <c r="CR125" s="2454">
        <f t="shared" si="456"/>
        <v>0</v>
      </c>
      <c r="CS125" s="2434">
        <f t="shared" si="457"/>
        <v>0</v>
      </c>
      <c r="CT125" s="2432">
        <f t="shared" si="457"/>
        <v>0</v>
      </c>
      <c r="CU125" s="2433">
        <f t="shared" si="457"/>
        <v>0</v>
      </c>
      <c r="CV125" s="2454">
        <f t="shared" si="458"/>
        <v>0</v>
      </c>
      <c r="CW125" s="184"/>
      <c r="CX125" s="206"/>
      <c r="CY125" s="208"/>
      <c r="CZ125" s="207"/>
      <c r="DA125" s="2460">
        <f t="shared" si="459"/>
        <v>0</v>
      </c>
      <c r="DB125" s="210"/>
      <c r="DC125" s="208"/>
      <c r="DD125" s="207"/>
      <c r="DE125" s="2460">
        <f t="shared" si="460"/>
        <v>0</v>
      </c>
      <c r="DF125" s="184"/>
      <c r="DG125" s="2454">
        <f t="shared" si="438"/>
        <v>0</v>
      </c>
      <c r="DH125" s="184"/>
      <c r="DI125" s="2394">
        <f t="shared" si="461"/>
        <v>0</v>
      </c>
      <c r="DJ125" s="2395">
        <f t="shared" si="461"/>
        <v>0</v>
      </c>
      <c r="DK125" s="2396">
        <f t="shared" si="462"/>
        <v>0</v>
      </c>
      <c r="DM125" s="2395">
        <f t="shared" si="463"/>
        <v>0</v>
      </c>
      <c r="DO125" s="2462" t="str">
        <f t="shared" si="216"/>
        <v>True</v>
      </c>
      <c r="DP125" s="4073"/>
    </row>
    <row r="126" spans="2:121" ht="39.9" customHeight="1">
      <c r="B126" s="8502"/>
      <c r="C126" s="8504"/>
      <c r="D126" s="8504"/>
      <c r="E126" s="8502"/>
      <c r="F126" s="8506"/>
      <c r="G126" s="251" t="s">
        <v>667</v>
      </c>
      <c r="H126" s="206"/>
      <c r="I126" s="209"/>
      <c r="J126" s="210"/>
      <c r="K126" s="208"/>
      <c r="L126" s="208"/>
      <c r="M126" s="207"/>
      <c r="N126" s="206"/>
      <c r="O126" s="209"/>
      <c r="P126" s="210"/>
      <c r="Q126" s="207"/>
      <c r="R126" s="206"/>
      <c r="S126" s="209"/>
      <c r="T126" s="2393"/>
      <c r="U126" s="2446">
        <f t="shared" si="448"/>
        <v>0</v>
      </c>
      <c r="V126" s="206"/>
      <c r="W126" s="209"/>
      <c r="X126" s="955"/>
      <c r="Y126" s="208"/>
      <c r="Z126" s="207"/>
      <c r="AA126" s="2448">
        <f t="shared" si="449"/>
        <v>0</v>
      </c>
      <c r="AB126" s="212"/>
      <c r="AC126" s="210"/>
      <c r="AD126" s="208"/>
      <c r="AE126" s="208"/>
      <c r="AF126" s="208"/>
      <c r="AG126" s="207"/>
      <c r="AH126" s="2448">
        <f t="shared" si="450"/>
        <v>0</v>
      </c>
      <c r="AI126" s="210"/>
      <c r="AJ126" s="208"/>
      <c r="AK126" s="207"/>
      <c r="AL126" s="2449">
        <f t="shared" si="451"/>
        <v>0</v>
      </c>
      <c r="AM126" s="211"/>
      <c r="AN126" s="2451">
        <f t="shared" si="452"/>
        <v>0</v>
      </c>
      <c r="AO126" s="210"/>
      <c r="AP126" s="208"/>
      <c r="AQ126" s="208"/>
      <c r="AR126" s="208"/>
      <c r="AS126" s="207"/>
      <c r="AT126" s="2453">
        <f t="shared" si="464"/>
        <v>0</v>
      </c>
      <c r="AU126" s="213"/>
      <c r="AV126" s="184"/>
      <c r="AW126" s="251" t="s">
        <v>667</v>
      </c>
      <c r="AX126" s="206"/>
      <c r="AY126" s="208"/>
      <c r="AZ126" s="208"/>
      <c r="BA126" s="208"/>
      <c r="BB126" s="208"/>
      <c r="BC126" s="208"/>
      <c r="BD126" s="209"/>
      <c r="BE126" s="206"/>
      <c r="BF126" s="208"/>
      <c r="BG126" s="208"/>
      <c r="BH126" s="208"/>
      <c r="BI126" s="209"/>
      <c r="BJ126" s="206"/>
      <c r="BK126" s="208"/>
      <c r="BL126" s="209"/>
      <c r="BM126" s="954"/>
      <c r="BN126" s="211"/>
      <c r="BO126" s="206"/>
      <c r="BP126" s="208"/>
      <c r="BQ126" s="208"/>
      <c r="BR126" s="208"/>
      <c r="BS126" s="209"/>
      <c r="BT126" s="206"/>
      <c r="BU126" s="208"/>
      <c r="BV126" s="209"/>
      <c r="BW126" s="954"/>
      <c r="BX126" s="2454">
        <f t="shared" si="429"/>
        <v>0</v>
      </c>
      <c r="BY126" s="206"/>
      <c r="BZ126" s="209"/>
      <c r="CA126" s="956"/>
      <c r="CC126" s="251" t="s">
        <v>667</v>
      </c>
      <c r="CD126" s="206"/>
      <c r="CE126" s="208"/>
      <c r="CF126" s="207"/>
      <c r="CG126" s="2454">
        <f t="shared" si="453"/>
        <v>0</v>
      </c>
      <c r="CH126" s="210"/>
      <c r="CI126" s="208"/>
      <c r="CJ126" s="207"/>
      <c r="CK126" s="2454">
        <f t="shared" si="454"/>
        <v>0</v>
      </c>
      <c r="CL126" s="210"/>
      <c r="CM126" s="208"/>
      <c r="CN126" s="207"/>
      <c r="CO126" s="2454">
        <f t="shared" si="455"/>
        <v>0</v>
      </c>
      <c r="CP126" s="210"/>
      <c r="CQ126" s="207"/>
      <c r="CR126" s="2454">
        <f t="shared" si="456"/>
        <v>0</v>
      </c>
      <c r="CS126" s="2434">
        <f t="shared" si="457"/>
        <v>0</v>
      </c>
      <c r="CT126" s="2432">
        <f t="shared" si="457"/>
        <v>0</v>
      </c>
      <c r="CU126" s="2433">
        <f t="shared" si="457"/>
        <v>0</v>
      </c>
      <c r="CV126" s="2454">
        <f t="shared" si="458"/>
        <v>0</v>
      </c>
      <c r="CW126" s="184"/>
      <c r="CX126" s="206"/>
      <c r="CY126" s="208"/>
      <c r="CZ126" s="207"/>
      <c r="DA126" s="2460">
        <f t="shared" si="459"/>
        <v>0</v>
      </c>
      <c r="DB126" s="210"/>
      <c r="DC126" s="208"/>
      <c r="DD126" s="207"/>
      <c r="DE126" s="2460">
        <f t="shared" si="460"/>
        <v>0</v>
      </c>
      <c r="DF126" s="184"/>
      <c r="DG126" s="2454">
        <f t="shared" si="438"/>
        <v>0</v>
      </c>
      <c r="DH126" s="184"/>
      <c r="DI126" s="2394">
        <f t="shared" si="461"/>
        <v>0</v>
      </c>
      <c r="DJ126" s="2395">
        <f t="shared" si="461"/>
        <v>0</v>
      </c>
      <c r="DK126" s="2396">
        <f t="shared" si="462"/>
        <v>0</v>
      </c>
      <c r="DM126" s="2395">
        <f t="shared" si="463"/>
        <v>0</v>
      </c>
      <c r="DO126" s="2462" t="str">
        <f t="shared" si="216"/>
        <v>True</v>
      </c>
      <c r="DP126" s="4073"/>
    </row>
    <row r="127" spans="2:121" ht="39.9" customHeight="1">
      <c r="B127" s="8502"/>
      <c r="C127" s="8504"/>
      <c r="D127" s="8504"/>
      <c r="E127" s="8502"/>
      <c r="F127" s="8506"/>
      <c r="G127" s="251" t="s">
        <v>668</v>
      </c>
      <c r="H127" s="206"/>
      <c r="I127" s="209"/>
      <c r="J127" s="210"/>
      <c r="K127" s="208"/>
      <c r="L127" s="208"/>
      <c r="M127" s="207"/>
      <c r="N127" s="206"/>
      <c r="O127" s="209"/>
      <c r="P127" s="210"/>
      <c r="Q127" s="207"/>
      <c r="R127" s="206"/>
      <c r="S127" s="209"/>
      <c r="T127" s="954"/>
      <c r="U127" s="2446">
        <f t="shared" si="448"/>
        <v>0</v>
      </c>
      <c r="V127" s="206"/>
      <c r="W127" s="209"/>
      <c r="X127" s="955"/>
      <c r="Y127" s="208"/>
      <c r="Z127" s="207"/>
      <c r="AA127" s="2448">
        <f t="shared" si="449"/>
        <v>0</v>
      </c>
      <c r="AB127" s="212"/>
      <c r="AC127" s="210"/>
      <c r="AD127" s="208"/>
      <c r="AE127" s="208"/>
      <c r="AF127" s="208"/>
      <c r="AG127" s="207"/>
      <c r="AH127" s="2448">
        <f t="shared" si="450"/>
        <v>0</v>
      </c>
      <c r="AI127" s="210"/>
      <c r="AJ127" s="208"/>
      <c r="AK127" s="207"/>
      <c r="AL127" s="2449">
        <f t="shared" si="451"/>
        <v>0</v>
      </c>
      <c r="AM127" s="211"/>
      <c r="AN127" s="2451">
        <f t="shared" si="452"/>
        <v>0</v>
      </c>
      <c r="AO127" s="210"/>
      <c r="AP127" s="208"/>
      <c r="AQ127" s="208"/>
      <c r="AR127" s="208"/>
      <c r="AS127" s="207"/>
      <c r="AT127" s="2453">
        <f t="shared" si="464"/>
        <v>0</v>
      </c>
      <c r="AU127" s="213"/>
      <c r="AV127" s="184"/>
      <c r="AW127" s="251" t="s">
        <v>668</v>
      </c>
      <c r="AX127" s="206"/>
      <c r="AY127" s="208"/>
      <c r="AZ127" s="208"/>
      <c r="BA127" s="208"/>
      <c r="BB127" s="208"/>
      <c r="BC127" s="208"/>
      <c r="BD127" s="209"/>
      <c r="BE127" s="206"/>
      <c r="BF127" s="208"/>
      <c r="BG127" s="208"/>
      <c r="BH127" s="208"/>
      <c r="BI127" s="209"/>
      <c r="BJ127" s="206"/>
      <c r="BK127" s="208"/>
      <c r="BL127" s="209"/>
      <c r="BM127" s="954"/>
      <c r="BN127" s="211"/>
      <c r="BO127" s="206"/>
      <c r="BP127" s="208"/>
      <c r="BQ127" s="208"/>
      <c r="BR127" s="208"/>
      <c r="BS127" s="209"/>
      <c r="BT127" s="206"/>
      <c r="BU127" s="208"/>
      <c r="BV127" s="209"/>
      <c r="BW127" s="954"/>
      <c r="BX127" s="2454">
        <f t="shared" si="429"/>
        <v>0</v>
      </c>
      <c r="BY127" s="206"/>
      <c r="BZ127" s="209"/>
      <c r="CA127" s="956"/>
      <c r="CC127" s="251" t="s">
        <v>668</v>
      </c>
      <c r="CD127" s="206"/>
      <c r="CE127" s="208"/>
      <c r="CF127" s="207"/>
      <c r="CG127" s="2454">
        <f t="shared" si="453"/>
        <v>0</v>
      </c>
      <c r="CH127" s="210"/>
      <c r="CI127" s="208"/>
      <c r="CJ127" s="207"/>
      <c r="CK127" s="2454">
        <f t="shared" si="454"/>
        <v>0</v>
      </c>
      <c r="CL127" s="210"/>
      <c r="CM127" s="208"/>
      <c r="CN127" s="207"/>
      <c r="CO127" s="2454">
        <f t="shared" si="455"/>
        <v>0</v>
      </c>
      <c r="CP127" s="210"/>
      <c r="CQ127" s="207"/>
      <c r="CR127" s="2454">
        <f t="shared" si="456"/>
        <v>0</v>
      </c>
      <c r="CS127" s="2434">
        <f t="shared" si="457"/>
        <v>0</v>
      </c>
      <c r="CT127" s="2432">
        <f t="shared" si="457"/>
        <v>0</v>
      </c>
      <c r="CU127" s="2433">
        <f t="shared" si="457"/>
        <v>0</v>
      </c>
      <c r="CV127" s="2454">
        <f t="shared" si="458"/>
        <v>0</v>
      </c>
      <c r="CW127" s="184"/>
      <c r="CX127" s="206"/>
      <c r="CY127" s="208"/>
      <c r="CZ127" s="207"/>
      <c r="DA127" s="2460">
        <f t="shared" si="459"/>
        <v>0</v>
      </c>
      <c r="DB127" s="210"/>
      <c r="DC127" s="208"/>
      <c r="DD127" s="207"/>
      <c r="DE127" s="2460">
        <f t="shared" si="460"/>
        <v>0</v>
      </c>
      <c r="DF127" s="184"/>
      <c r="DG127" s="2454">
        <f t="shared" si="438"/>
        <v>0</v>
      </c>
      <c r="DH127" s="184"/>
      <c r="DI127" s="2394">
        <f t="shared" si="461"/>
        <v>0</v>
      </c>
      <c r="DJ127" s="2395">
        <f t="shared" si="461"/>
        <v>0</v>
      </c>
      <c r="DK127" s="2396">
        <f t="shared" si="462"/>
        <v>0</v>
      </c>
      <c r="DM127" s="2395">
        <f t="shared" si="463"/>
        <v>0</v>
      </c>
      <c r="DO127" s="2462" t="str">
        <f t="shared" si="216"/>
        <v>True</v>
      </c>
      <c r="DP127" s="4073"/>
    </row>
    <row r="128" spans="2:121" ht="39.9" customHeight="1" thickBot="1">
      <c r="B128" s="8502"/>
      <c r="C128" s="8504"/>
      <c r="D128" s="8504"/>
      <c r="E128" s="8502"/>
      <c r="F128" s="8506"/>
      <c r="G128" s="252" t="s">
        <v>1214</v>
      </c>
      <c r="H128" s="214"/>
      <c r="I128" s="217"/>
      <c r="J128" s="218"/>
      <c r="K128" s="216"/>
      <c r="L128" s="216"/>
      <c r="M128" s="215"/>
      <c r="N128" s="214"/>
      <c r="O128" s="217"/>
      <c r="P128" s="218"/>
      <c r="Q128" s="215"/>
      <c r="R128" s="214"/>
      <c r="S128" s="217"/>
      <c r="T128" s="957"/>
      <c r="U128" s="2446">
        <f t="shared" si="448"/>
        <v>0</v>
      </c>
      <c r="V128" s="214"/>
      <c r="W128" s="217"/>
      <c r="X128" s="958"/>
      <c r="Y128" s="216"/>
      <c r="Z128" s="215"/>
      <c r="AA128" s="2448">
        <f t="shared" si="449"/>
        <v>0</v>
      </c>
      <c r="AB128" s="220"/>
      <c r="AC128" s="218"/>
      <c r="AD128" s="216"/>
      <c r="AE128" s="216"/>
      <c r="AF128" s="216"/>
      <c r="AG128" s="215"/>
      <c r="AH128" s="2448">
        <f t="shared" si="450"/>
        <v>0</v>
      </c>
      <c r="AI128" s="218"/>
      <c r="AJ128" s="216"/>
      <c r="AK128" s="215"/>
      <c r="AL128" s="2450">
        <f t="shared" si="451"/>
        <v>0</v>
      </c>
      <c r="AM128" s="219"/>
      <c r="AN128" s="2452">
        <f t="shared" si="452"/>
        <v>0</v>
      </c>
      <c r="AO128" s="218"/>
      <c r="AP128" s="216"/>
      <c r="AQ128" s="216"/>
      <c r="AR128" s="216"/>
      <c r="AS128" s="215"/>
      <c r="AT128" s="2448">
        <f t="shared" si="464"/>
        <v>0</v>
      </c>
      <c r="AU128" s="221"/>
      <c r="AV128" s="184"/>
      <c r="AW128" s="252" t="s">
        <v>1214</v>
      </c>
      <c r="AX128" s="214"/>
      <c r="AY128" s="216"/>
      <c r="AZ128" s="216"/>
      <c r="BA128" s="216"/>
      <c r="BB128" s="216"/>
      <c r="BC128" s="216"/>
      <c r="BD128" s="217"/>
      <c r="BE128" s="214"/>
      <c r="BF128" s="216"/>
      <c r="BG128" s="216"/>
      <c r="BH128" s="216"/>
      <c r="BI128" s="217"/>
      <c r="BJ128" s="214"/>
      <c r="BK128" s="216"/>
      <c r="BL128" s="217"/>
      <c r="BM128" s="957"/>
      <c r="BN128" s="219"/>
      <c r="BO128" s="214"/>
      <c r="BP128" s="216"/>
      <c r="BQ128" s="216"/>
      <c r="BR128" s="216"/>
      <c r="BS128" s="217"/>
      <c r="BT128" s="214"/>
      <c r="BU128" s="216"/>
      <c r="BV128" s="217"/>
      <c r="BW128" s="957"/>
      <c r="BX128" s="2455">
        <f t="shared" si="429"/>
        <v>0</v>
      </c>
      <c r="BY128" s="214"/>
      <c r="BZ128" s="217"/>
      <c r="CA128" s="961"/>
      <c r="CC128" s="252" t="s">
        <v>1214</v>
      </c>
      <c r="CD128" s="214"/>
      <c r="CE128" s="216"/>
      <c r="CF128" s="215"/>
      <c r="CG128" s="2455">
        <f t="shared" si="453"/>
        <v>0</v>
      </c>
      <c r="CH128" s="218"/>
      <c r="CI128" s="216"/>
      <c r="CJ128" s="215"/>
      <c r="CK128" s="2455">
        <f t="shared" si="454"/>
        <v>0</v>
      </c>
      <c r="CL128" s="218"/>
      <c r="CM128" s="216"/>
      <c r="CN128" s="215"/>
      <c r="CO128" s="2455">
        <f t="shared" si="455"/>
        <v>0</v>
      </c>
      <c r="CP128" s="218"/>
      <c r="CQ128" s="215"/>
      <c r="CR128" s="2455">
        <f t="shared" si="456"/>
        <v>0</v>
      </c>
      <c r="CS128" s="2456">
        <f t="shared" si="457"/>
        <v>0</v>
      </c>
      <c r="CT128" s="2457">
        <f t="shared" si="457"/>
        <v>0</v>
      </c>
      <c r="CU128" s="2458">
        <f t="shared" si="457"/>
        <v>0</v>
      </c>
      <c r="CV128" s="2455">
        <f t="shared" si="458"/>
        <v>0</v>
      </c>
      <c r="CW128" s="184"/>
      <c r="CX128" s="214"/>
      <c r="CY128" s="216"/>
      <c r="CZ128" s="215"/>
      <c r="DA128" s="2461">
        <f t="shared" si="459"/>
        <v>0</v>
      </c>
      <c r="DB128" s="218"/>
      <c r="DC128" s="216"/>
      <c r="DD128" s="215"/>
      <c r="DE128" s="2461">
        <f t="shared" si="460"/>
        <v>0</v>
      </c>
      <c r="DF128" s="184"/>
      <c r="DG128" s="2455">
        <f t="shared" si="438"/>
        <v>0</v>
      </c>
      <c r="DH128" s="184"/>
      <c r="DI128" s="2397">
        <f t="shared" si="461"/>
        <v>0</v>
      </c>
      <c r="DJ128" s="2398">
        <f t="shared" si="461"/>
        <v>0</v>
      </c>
      <c r="DK128" s="2399">
        <f t="shared" si="462"/>
        <v>0</v>
      </c>
      <c r="DM128" s="2398">
        <f t="shared" si="463"/>
        <v>0</v>
      </c>
      <c r="DO128" s="2463" t="str">
        <f t="shared" si="216"/>
        <v>True</v>
      </c>
      <c r="DP128" s="4073"/>
    </row>
    <row r="129" spans="2:121" ht="39.9" customHeight="1" thickBot="1">
      <c r="B129" s="8503"/>
      <c r="C129" s="8505"/>
      <c r="D129" s="8505"/>
      <c r="E129" s="8503"/>
      <c r="F129" s="8507"/>
      <c r="G129" s="2033" t="s">
        <v>181</v>
      </c>
      <c r="H129" s="2402">
        <f t="shared" ref="H129:P129" si="465">SUM(H124:H128)</f>
        <v>0</v>
      </c>
      <c r="I129" s="973">
        <f t="shared" si="465"/>
        <v>0</v>
      </c>
      <c r="J129" s="2403">
        <f t="shared" si="465"/>
        <v>0</v>
      </c>
      <c r="K129" s="2404">
        <f t="shared" si="465"/>
        <v>0</v>
      </c>
      <c r="L129" s="2404">
        <f t="shared" si="465"/>
        <v>0</v>
      </c>
      <c r="M129" s="975">
        <f t="shared" si="465"/>
        <v>0</v>
      </c>
      <c r="N129" s="2402">
        <f t="shared" si="465"/>
        <v>0</v>
      </c>
      <c r="O129" s="973">
        <f t="shared" si="465"/>
        <v>0</v>
      </c>
      <c r="P129" s="2403">
        <f t="shared" si="465"/>
        <v>0</v>
      </c>
      <c r="Q129" s="2034"/>
      <c r="R129" s="2402">
        <f t="shared" ref="R129:AU129" si="466">SUM(R124:R128)</f>
        <v>0</v>
      </c>
      <c r="S129" s="973">
        <f t="shared" si="466"/>
        <v>0</v>
      </c>
      <c r="T129" s="970">
        <f t="shared" si="466"/>
        <v>0</v>
      </c>
      <c r="U129" s="962">
        <f t="shared" si="466"/>
        <v>0</v>
      </c>
      <c r="V129" s="2402">
        <f t="shared" si="466"/>
        <v>0</v>
      </c>
      <c r="W129" s="973">
        <f t="shared" si="466"/>
        <v>0</v>
      </c>
      <c r="X129" s="2403">
        <f t="shared" si="466"/>
        <v>0</v>
      </c>
      <c r="Y129" s="2404">
        <f t="shared" si="466"/>
        <v>0</v>
      </c>
      <c r="Z129" s="975">
        <f t="shared" si="466"/>
        <v>0</v>
      </c>
      <c r="AA129" s="962">
        <f t="shared" si="466"/>
        <v>0</v>
      </c>
      <c r="AB129" s="962">
        <f t="shared" si="466"/>
        <v>0</v>
      </c>
      <c r="AC129" s="2403">
        <f t="shared" si="466"/>
        <v>0</v>
      </c>
      <c r="AD129" s="2404">
        <f t="shared" si="466"/>
        <v>0</v>
      </c>
      <c r="AE129" s="2404">
        <f t="shared" si="466"/>
        <v>0</v>
      </c>
      <c r="AF129" s="2404">
        <f t="shared" si="466"/>
        <v>0</v>
      </c>
      <c r="AG129" s="975">
        <f t="shared" si="466"/>
        <v>0</v>
      </c>
      <c r="AH129" s="962">
        <f t="shared" si="466"/>
        <v>0</v>
      </c>
      <c r="AI129" s="2403">
        <f t="shared" si="466"/>
        <v>0</v>
      </c>
      <c r="AJ129" s="2404">
        <f t="shared" si="466"/>
        <v>0</v>
      </c>
      <c r="AK129" s="975">
        <f t="shared" si="466"/>
        <v>0</v>
      </c>
      <c r="AL129" s="972">
        <f t="shared" si="466"/>
        <v>0</v>
      </c>
      <c r="AM129" s="962">
        <f t="shared" si="466"/>
        <v>0</v>
      </c>
      <c r="AN129" s="964">
        <f t="shared" si="466"/>
        <v>0</v>
      </c>
      <c r="AO129" s="2403">
        <f t="shared" si="466"/>
        <v>0</v>
      </c>
      <c r="AP129" s="2404">
        <f t="shared" si="466"/>
        <v>0</v>
      </c>
      <c r="AQ129" s="2404">
        <f t="shared" si="466"/>
        <v>0</v>
      </c>
      <c r="AR129" s="2404">
        <f t="shared" si="466"/>
        <v>0</v>
      </c>
      <c r="AS129" s="975">
        <f t="shared" si="466"/>
        <v>0</v>
      </c>
      <c r="AT129" s="962">
        <f t="shared" si="466"/>
        <v>0</v>
      </c>
      <c r="AU129" s="962">
        <f t="shared" si="466"/>
        <v>0</v>
      </c>
      <c r="AV129" s="184"/>
      <c r="AW129" s="974" t="s">
        <v>181</v>
      </c>
      <c r="AX129" s="2402">
        <f t="shared" ref="AX129:BW129" si="467">SUM(AX124:AX128)</f>
        <v>0</v>
      </c>
      <c r="AY129" s="2404">
        <f t="shared" si="467"/>
        <v>0</v>
      </c>
      <c r="AZ129" s="2404">
        <f t="shared" si="467"/>
        <v>0</v>
      </c>
      <c r="BA129" s="2404">
        <f t="shared" si="467"/>
        <v>0</v>
      </c>
      <c r="BB129" s="2404">
        <f t="shared" si="467"/>
        <v>0</v>
      </c>
      <c r="BC129" s="2404">
        <f t="shared" si="467"/>
        <v>0</v>
      </c>
      <c r="BD129" s="973">
        <f t="shared" si="467"/>
        <v>0</v>
      </c>
      <c r="BE129" s="2402">
        <f t="shared" si="467"/>
        <v>0</v>
      </c>
      <c r="BF129" s="2404">
        <f t="shared" si="467"/>
        <v>0</v>
      </c>
      <c r="BG129" s="2404">
        <f t="shared" si="467"/>
        <v>0</v>
      </c>
      <c r="BH129" s="2404">
        <f t="shared" si="467"/>
        <v>0</v>
      </c>
      <c r="BI129" s="973">
        <f t="shared" si="467"/>
        <v>0</v>
      </c>
      <c r="BJ129" s="2402">
        <f t="shared" si="467"/>
        <v>0</v>
      </c>
      <c r="BK129" s="2404">
        <f t="shared" si="467"/>
        <v>0</v>
      </c>
      <c r="BL129" s="973">
        <f t="shared" si="467"/>
        <v>0</v>
      </c>
      <c r="BM129" s="970">
        <f t="shared" si="467"/>
        <v>0</v>
      </c>
      <c r="BN129" s="962">
        <f t="shared" si="467"/>
        <v>0</v>
      </c>
      <c r="BO129" s="2402">
        <f t="shared" si="467"/>
        <v>0</v>
      </c>
      <c r="BP129" s="2404">
        <f t="shared" si="467"/>
        <v>0</v>
      </c>
      <c r="BQ129" s="2404">
        <f t="shared" si="467"/>
        <v>0</v>
      </c>
      <c r="BR129" s="2404">
        <f t="shared" si="467"/>
        <v>0</v>
      </c>
      <c r="BS129" s="973">
        <f t="shared" si="467"/>
        <v>0</v>
      </c>
      <c r="BT129" s="2402">
        <f t="shared" si="467"/>
        <v>0</v>
      </c>
      <c r="BU129" s="2404">
        <f t="shared" si="467"/>
        <v>0</v>
      </c>
      <c r="BV129" s="973">
        <f t="shared" si="467"/>
        <v>0</v>
      </c>
      <c r="BW129" s="970">
        <f t="shared" si="467"/>
        <v>0</v>
      </c>
      <c r="BX129" s="962">
        <f t="shared" si="429"/>
        <v>0</v>
      </c>
      <c r="BY129" s="2402">
        <f>SUM(BY124:BY128)</f>
        <v>0</v>
      </c>
      <c r="BZ129" s="973">
        <f>SUM(BZ124:BZ128)</f>
        <v>0</v>
      </c>
      <c r="CA129" s="964">
        <f>SUM(CA124:CA128)</f>
        <v>0</v>
      </c>
      <c r="CC129" s="971" t="s">
        <v>106</v>
      </c>
      <c r="CD129" s="2402">
        <f t="shared" ref="CD129:CV129" si="468">SUM(CD124:CD128)</f>
        <v>0</v>
      </c>
      <c r="CE129" s="2404">
        <f t="shared" si="468"/>
        <v>0</v>
      </c>
      <c r="CF129" s="975">
        <f t="shared" si="468"/>
        <v>0</v>
      </c>
      <c r="CG129" s="962">
        <f t="shared" si="468"/>
        <v>0</v>
      </c>
      <c r="CH129" s="2403">
        <f t="shared" si="468"/>
        <v>0</v>
      </c>
      <c r="CI129" s="2404">
        <f t="shared" si="468"/>
        <v>0</v>
      </c>
      <c r="CJ129" s="975">
        <f t="shared" si="468"/>
        <v>0</v>
      </c>
      <c r="CK129" s="962">
        <f t="shared" si="468"/>
        <v>0</v>
      </c>
      <c r="CL129" s="2403">
        <f t="shared" si="468"/>
        <v>0</v>
      </c>
      <c r="CM129" s="2404">
        <f t="shared" si="468"/>
        <v>0</v>
      </c>
      <c r="CN129" s="975">
        <f t="shared" si="468"/>
        <v>0</v>
      </c>
      <c r="CO129" s="962">
        <f t="shared" si="468"/>
        <v>0</v>
      </c>
      <c r="CP129" s="2403">
        <f t="shared" si="468"/>
        <v>0</v>
      </c>
      <c r="CQ129" s="975">
        <f t="shared" si="468"/>
        <v>0</v>
      </c>
      <c r="CR129" s="962">
        <f t="shared" si="468"/>
        <v>0</v>
      </c>
      <c r="CS129" s="2403">
        <f t="shared" si="468"/>
        <v>0</v>
      </c>
      <c r="CT129" s="2404">
        <f t="shared" si="468"/>
        <v>0</v>
      </c>
      <c r="CU129" s="975">
        <f t="shared" si="468"/>
        <v>0</v>
      </c>
      <c r="CV129" s="962">
        <f t="shared" si="468"/>
        <v>0</v>
      </c>
      <c r="CW129" s="184"/>
      <c r="CX129" s="2402">
        <f t="shared" ref="CX129:DE129" si="469">SUM(CX124:CX128)</f>
        <v>0</v>
      </c>
      <c r="CY129" s="2404">
        <f t="shared" si="469"/>
        <v>0</v>
      </c>
      <c r="CZ129" s="975">
        <f t="shared" si="469"/>
        <v>0</v>
      </c>
      <c r="DA129" s="962">
        <f t="shared" si="469"/>
        <v>0</v>
      </c>
      <c r="DB129" s="2403">
        <f t="shared" si="469"/>
        <v>0</v>
      </c>
      <c r="DC129" s="2404">
        <f t="shared" si="469"/>
        <v>0</v>
      </c>
      <c r="DD129" s="975">
        <f t="shared" si="469"/>
        <v>0</v>
      </c>
      <c r="DE129" s="962">
        <f t="shared" si="469"/>
        <v>0</v>
      </c>
      <c r="DF129" s="184"/>
      <c r="DG129" s="962">
        <f t="shared" si="438"/>
        <v>0</v>
      </c>
      <c r="DH129" s="184"/>
      <c r="DI129" s="972">
        <f>SUM(DI124:DI128)</f>
        <v>0</v>
      </c>
      <c r="DJ129" s="962">
        <f>SUM(DJ124:DJ128)</f>
        <v>0</v>
      </c>
      <c r="DK129" s="964">
        <f>SUM(DK124:DK128)</f>
        <v>0</v>
      </c>
      <c r="DM129" s="962">
        <f>SUM(DM124:DM128)</f>
        <v>0</v>
      </c>
      <c r="DO129" s="960" t="str">
        <f t="shared" ref="DO129:DO192" si="470">IF(AND($U129=$V129+$W129+$AN129+$AT129,$X129=SUM($AX129:$BD129),$Y129=SUM($BE129:$BL129),$Z129=$BM129,$AA129=SUM($AX129:$BM129),$AB129=$BN129,$AC129=$BO129,$AD129=$BP129,$AE129=$BQ129,$AF129=$BR129,$AG129=$BS129,$AH129=SUM($BO129:$BS129),$AI129=$BT129,$AJ129=$BU129,$AK129=$BV129,$AL129=SUM($BT129:$BV129),$AM129=$BW129,$AN129=$BX129,$AP129=$BY129,$AQ129=$BZ129,$AB129+$AH129=$CG129,$AO129=$CK129,$AP129=$CO129,$AQ129=$CR129,$AR129=$DA129,$AS129=$DE129,$AR129+$AS129=$CV129,$DG129=$AB129+$AH129+$AT129,$DI129=$CD129+$CH129+$CL129+$CP129+$CS129,$DJ129=$CE129+$CI129+$CM129+$CQ129+$CT129,$DK129=$CF129+$CJ129+$CN129+$CU129,$DM129=SUM($DI129:$DK129),$DM129=$DG129), "True", "False")</f>
        <v>True</v>
      </c>
      <c r="DP129" s="4075" t="str">
        <f t="shared" ref="DP129:DP130" si="471">IF($U129=0,"Blanc","")</f>
        <v>Blanc</v>
      </c>
      <c r="DQ129" s="4074" t="str">
        <f t="shared" si="282"/>
        <v>wrong</v>
      </c>
    </row>
    <row r="130" spans="2:121" ht="39.9" customHeight="1" thickBot="1">
      <c r="B130" s="8484" t="s">
        <v>259</v>
      </c>
      <c r="C130" s="8485"/>
      <c r="D130" s="8485"/>
      <c r="E130" s="8485"/>
      <c r="F130" s="8486"/>
      <c r="G130" s="2040"/>
      <c r="H130" s="2402">
        <f t="shared" ref="H130:AU130" si="472">H123+H129</f>
        <v>0</v>
      </c>
      <c r="I130" s="973">
        <f t="shared" si="472"/>
        <v>0</v>
      </c>
      <c r="J130" s="2403">
        <f t="shared" si="472"/>
        <v>0</v>
      </c>
      <c r="K130" s="2404">
        <f t="shared" si="472"/>
        <v>0</v>
      </c>
      <c r="L130" s="2404">
        <f t="shared" si="472"/>
        <v>0</v>
      </c>
      <c r="M130" s="975">
        <f t="shared" si="472"/>
        <v>0</v>
      </c>
      <c r="N130" s="2402">
        <f t="shared" si="472"/>
        <v>0</v>
      </c>
      <c r="O130" s="973">
        <f t="shared" si="472"/>
        <v>0</v>
      </c>
      <c r="P130" s="2403">
        <f t="shared" si="472"/>
        <v>0</v>
      </c>
      <c r="Q130" s="975">
        <f t="shared" si="472"/>
        <v>0</v>
      </c>
      <c r="R130" s="2402">
        <f t="shared" si="472"/>
        <v>0</v>
      </c>
      <c r="S130" s="973">
        <f t="shared" si="472"/>
        <v>0</v>
      </c>
      <c r="T130" s="970">
        <f t="shared" si="472"/>
        <v>0</v>
      </c>
      <c r="U130" s="962">
        <f t="shared" si="472"/>
        <v>0</v>
      </c>
      <c r="V130" s="2402">
        <f t="shared" si="472"/>
        <v>0</v>
      </c>
      <c r="W130" s="973">
        <f t="shared" si="472"/>
        <v>0</v>
      </c>
      <c r="X130" s="2403">
        <f t="shared" si="472"/>
        <v>0</v>
      </c>
      <c r="Y130" s="2404">
        <f t="shared" si="472"/>
        <v>0</v>
      </c>
      <c r="Z130" s="975">
        <f t="shared" si="472"/>
        <v>0</v>
      </c>
      <c r="AA130" s="962">
        <f t="shared" si="472"/>
        <v>0</v>
      </c>
      <c r="AB130" s="962">
        <f t="shared" si="472"/>
        <v>0</v>
      </c>
      <c r="AC130" s="2403">
        <f t="shared" si="472"/>
        <v>0</v>
      </c>
      <c r="AD130" s="2404">
        <f t="shared" si="472"/>
        <v>0</v>
      </c>
      <c r="AE130" s="2404">
        <f t="shared" si="472"/>
        <v>0</v>
      </c>
      <c r="AF130" s="2404">
        <f t="shared" si="472"/>
        <v>0</v>
      </c>
      <c r="AG130" s="975">
        <f t="shared" si="472"/>
        <v>0</v>
      </c>
      <c r="AH130" s="962">
        <f t="shared" si="472"/>
        <v>0</v>
      </c>
      <c r="AI130" s="2403">
        <f t="shared" si="472"/>
        <v>0</v>
      </c>
      <c r="AJ130" s="2404">
        <f t="shared" si="472"/>
        <v>0</v>
      </c>
      <c r="AK130" s="975">
        <f t="shared" si="472"/>
        <v>0</v>
      </c>
      <c r="AL130" s="972">
        <f t="shared" si="472"/>
        <v>0</v>
      </c>
      <c r="AM130" s="962">
        <f t="shared" si="472"/>
        <v>0</v>
      </c>
      <c r="AN130" s="964">
        <f t="shared" si="472"/>
        <v>0</v>
      </c>
      <c r="AO130" s="2403">
        <f t="shared" si="472"/>
        <v>0</v>
      </c>
      <c r="AP130" s="2404">
        <f t="shared" si="472"/>
        <v>0</v>
      </c>
      <c r="AQ130" s="2404">
        <f t="shared" si="472"/>
        <v>0</v>
      </c>
      <c r="AR130" s="2404">
        <f t="shared" si="472"/>
        <v>0</v>
      </c>
      <c r="AS130" s="975">
        <f t="shared" si="472"/>
        <v>0</v>
      </c>
      <c r="AT130" s="962">
        <f t="shared" si="472"/>
        <v>0</v>
      </c>
      <c r="AU130" s="962">
        <f t="shared" si="472"/>
        <v>0</v>
      </c>
      <c r="AV130" s="184"/>
      <c r="AW130" s="974" t="s">
        <v>260</v>
      </c>
      <c r="AX130" s="2402">
        <f t="shared" ref="AX130:CA130" si="473">AX123+AX129</f>
        <v>0</v>
      </c>
      <c r="AY130" s="2404">
        <f t="shared" si="473"/>
        <v>0</v>
      </c>
      <c r="AZ130" s="2404">
        <f t="shared" si="473"/>
        <v>0</v>
      </c>
      <c r="BA130" s="2404">
        <f t="shared" si="473"/>
        <v>0</v>
      </c>
      <c r="BB130" s="2404">
        <f t="shared" si="473"/>
        <v>0</v>
      </c>
      <c r="BC130" s="2404">
        <f t="shared" si="473"/>
        <v>0</v>
      </c>
      <c r="BD130" s="973">
        <f t="shared" si="473"/>
        <v>0</v>
      </c>
      <c r="BE130" s="2402">
        <f t="shared" si="473"/>
        <v>0</v>
      </c>
      <c r="BF130" s="2404">
        <f t="shared" si="473"/>
        <v>0</v>
      </c>
      <c r="BG130" s="2404">
        <f t="shared" si="473"/>
        <v>0</v>
      </c>
      <c r="BH130" s="2404">
        <f t="shared" si="473"/>
        <v>0</v>
      </c>
      <c r="BI130" s="973">
        <f t="shared" si="473"/>
        <v>0</v>
      </c>
      <c r="BJ130" s="2402">
        <f t="shared" si="473"/>
        <v>0</v>
      </c>
      <c r="BK130" s="2404">
        <f t="shared" si="473"/>
        <v>0</v>
      </c>
      <c r="BL130" s="973">
        <f t="shared" si="473"/>
        <v>0</v>
      </c>
      <c r="BM130" s="970">
        <f t="shared" si="473"/>
        <v>0</v>
      </c>
      <c r="BN130" s="962">
        <f t="shared" si="473"/>
        <v>0</v>
      </c>
      <c r="BO130" s="2402">
        <f t="shared" si="473"/>
        <v>0</v>
      </c>
      <c r="BP130" s="2404">
        <f t="shared" si="473"/>
        <v>0</v>
      </c>
      <c r="BQ130" s="2404">
        <f t="shared" si="473"/>
        <v>0</v>
      </c>
      <c r="BR130" s="2404">
        <f t="shared" si="473"/>
        <v>0</v>
      </c>
      <c r="BS130" s="973">
        <f t="shared" si="473"/>
        <v>0</v>
      </c>
      <c r="BT130" s="2402">
        <f t="shared" si="473"/>
        <v>0</v>
      </c>
      <c r="BU130" s="2404">
        <f t="shared" si="473"/>
        <v>0</v>
      </c>
      <c r="BV130" s="973">
        <f t="shared" si="473"/>
        <v>0</v>
      </c>
      <c r="BW130" s="970">
        <f t="shared" si="473"/>
        <v>0</v>
      </c>
      <c r="BX130" s="962">
        <f t="shared" si="473"/>
        <v>0</v>
      </c>
      <c r="BY130" s="2402">
        <f t="shared" si="473"/>
        <v>0</v>
      </c>
      <c r="BZ130" s="973">
        <f t="shared" si="473"/>
        <v>0</v>
      </c>
      <c r="CA130" s="964">
        <f t="shared" si="473"/>
        <v>0</v>
      </c>
      <c r="CC130" s="2043" t="s">
        <v>260</v>
      </c>
      <c r="CD130" s="2420">
        <f t="shared" ref="CD130:CV130" si="474">CD123+CD129</f>
        <v>0</v>
      </c>
      <c r="CE130" s="2421">
        <f t="shared" si="474"/>
        <v>0</v>
      </c>
      <c r="CF130" s="2422">
        <f t="shared" si="474"/>
        <v>0</v>
      </c>
      <c r="CG130" s="2444">
        <f t="shared" si="474"/>
        <v>0</v>
      </c>
      <c r="CH130" s="2423">
        <f t="shared" si="474"/>
        <v>0</v>
      </c>
      <c r="CI130" s="2421">
        <f t="shared" si="474"/>
        <v>0</v>
      </c>
      <c r="CJ130" s="2422">
        <f t="shared" si="474"/>
        <v>0</v>
      </c>
      <c r="CK130" s="2444">
        <f t="shared" si="474"/>
        <v>0</v>
      </c>
      <c r="CL130" s="2423">
        <f t="shared" si="474"/>
        <v>0</v>
      </c>
      <c r="CM130" s="2421">
        <f t="shared" si="474"/>
        <v>0</v>
      </c>
      <c r="CN130" s="2422">
        <f t="shared" si="474"/>
        <v>0</v>
      </c>
      <c r="CO130" s="2444">
        <f t="shared" si="474"/>
        <v>0</v>
      </c>
      <c r="CP130" s="2423">
        <f t="shared" si="474"/>
        <v>0</v>
      </c>
      <c r="CQ130" s="2422">
        <f t="shared" si="474"/>
        <v>0</v>
      </c>
      <c r="CR130" s="2444">
        <f t="shared" si="474"/>
        <v>0</v>
      </c>
      <c r="CS130" s="2423">
        <f t="shared" si="474"/>
        <v>0</v>
      </c>
      <c r="CT130" s="2421">
        <f t="shared" si="474"/>
        <v>0</v>
      </c>
      <c r="CU130" s="2422">
        <f t="shared" si="474"/>
        <v>0</v>
      </c>
      <c r="CV130" s="2444">
        <f t="shared" si="474"/>
        <v>0</v>
      </c>
      <c r="CW130" s="184"/>
      <c r="CX130" s="2411">
        <f t="shared" ref="CX130:DE130" si="475">CX123+CX129</f>
        <v>0</v>
      </c>
      <c r="CY130" s="2414">
        <f t="shared" si="475"/>
        <v>0</v>
      </c>
      <c r="CZ130" s="2415">
        <f t="shared" si="475"/>
        <v>0</v>
      </c>
      <c r="DA130" s="2416">
        <f t="shared" si="475"/>
        <v>0</v>
      </c>
      <c r="DB130" s="2413">
        <f t="shared" si="475"/>
        <v>0</v>
      </c>
      <c r="DC130" s="2414">
        <f t="shared" si="475"/>
        <v>0</v>
      </c>
      <c r="DD130" s="2415">
        <f t="shared" si="475"/>
        <v>0</v>
      </c>
      <c r="DE130" s="2416">
        <f t="shared" si="475"/>
        <v>0</v>
      </c>
      <c r="DF130" s="184"/>
      <c r="DG130" s="2444">
        <f>DG123+DG129</f>
        <v>0</v>
      </c>
      <c r="DH130" s="184"/>
      <c r="DI130" s="972">
        <f>DI123+DI129</f>
        <v>0</v>
      </c>
      <c r="DJ130" s="962">
        <f>DJ123+DJ129</f>
        <v>0</v>
      </c>
      <c r="DK130" s="964">
        <f>DK123+DK129</f>
        <v>0</v>
      </c>
      <c r="DM130" s="962">
        <f>DM123+DM129</f>
        <v>0</v>
      </c>
      <c r="DO130" s="960" t="str">
        <f t="shared" si="470"/>
        <v>True</v>
      </c>
      <c r="DP130" s="4075" t="str">
        <f t="shared" si="471"/>
        <v>Blanc</v>
      </c>
      <c r="DQ130" s="4074" t="str">
        <f t="shared" si="282"/>
        <v>wrong</v>
      </c>
    </row>
    <row r="131" spans="2:121" ht="39.9" customHeight="1">
      <c r="B131" s="8502" t="s">
        <v>261</v>
      </c>
      <c r="C131" s="8504" t="s">
        <v>258</v>
      </c>
      <c r="D131" s="8504" t="s">
        <v>1211</v>
      </c>
      <c r="E131" s="8502" t="s">
        <v>52</v>
      </c>
      <c r="F131" s="8506" t="s">
        <v>236</v>
      </c>
      <c r="G131" s="251" t="s">
        <v>1213</v>
      </c>
      <c r="H131" s="206"/>
      <c r="I131" s="209"/>
      <c r="J131" s="210"/>
      <c r="K131" s="208"/>
      <c r="L131" s="208"/>
      <c r="M131" s="207"/>
      <c r="N131" s="206"/>
      <c r="O131" s="209"/>
      <c r="P131" s="210"/>
      <c r="Q131" s="207"/>
      <c r="R131" s="206"/>
      <c r="S131" s="209"/>
      <c r="T131" s="2393"/>
      <c r="U131" s="2446">
        <f t="shared" ref="U131:U135" si="476">SUM(H131:P131,S131:T131)-R131</f>
        <v>0</v>
      </c>
      <c r="V131" s="206"/>
      <c r="W131" s="209"/>
      <c r="X131" s="955"/>
      <c r="Y131" s="208"/>
      <c r="Z131" s="207"/>
      <c r="AA131" s="2448">
        <f t="shared" ref="AA131:AA135" si="477">SUM(X131:Z131)</f>
        <v>0</v>
      </c>
      <c r="AB131" s="212"/>
      <c r="AC131" s="210"/>
      <c r="AD131" s="208"/>
      <c r="AE131" s="208"/>
      <c r="AF131" s="208"/>
      <c r="AG131" s="207"/>
      <c r="AH131" s="2448">
        <f t="shared" ref="AH131:AH135" si="478">SUM(AC131:AG131)</f>
        <v>0</v>
      </c>
      <c r="AI131" s="210"/>
      <c r="AJ131" s="208"/>
      <c r="AK131" s="207"/>
      <c r="AL131" s="2449">
        <f t="shared" ref="AL131:AL135" si="479">SUM(AI131:AK131)</f>
        <v>0</v>
      </c>
      <c r="AM131" s="211"/>
      <c r="AN131" s="2451">
        <f t="shared" ref="AN131:AN135" si="480">AM131+AL131+AH131+AB131+AA131</f>
        <v>0</v>
      </c>
      <c r="AO131" s="210"/>
      <c r="AP131" s="208"/>
      <c r="AQ131" s="208"/>
      <c r="AR131" s="208"/>
      <c r="AS131" s="207"/>
      <c r="AT131" s="2453">
        <f>SUM(AO131:AS131)</f>
        <v>0</v>
      </c>
      <c r="AU131" s="213"/>
      <c r="AV131" s="184"/>
      <c r="AW131" s="251" t="s">
        <v>1213</v>
      </c>
      <c r="AX131" s="206"/>
      <c r="AY131" s="208"/>
      <c r="AZ131" s="208"/>
      <c r="BA131" s="208"/>
      <c r="BB131" s="208"/>
      <c r="BC131" s="208"/>
      <c r="BD131" s="209"/>
      <c r="BE131" s="206"/>
      <c r="BF131" s="208"/>
      <c r="BG131" s="208"/>
      <c r="BH131" s="208"/>
      <c r="BI131" s="209"/>
      <c r="BJ131" s="206"/>
      <c r="BK131" s="208"/>
      <c r="BL131" s="209"/>
      <c r="BM131" s="954"/>
      <c r="BN131" s="211"/>
      <c r="BO131" s="206"/>
      <c r="BP131" s="208"/>
      <c r="BQ131" s="208"/>
      <c r="BR131" s="208"/>
      <c r="BS131" s="209"/>
      <c r="BT131" s="206"/>
      <c r="BU131" s="208"/>
      <c r="BV131" s="209"/>
      <c r="BW131" s="954"/>
      <c r="BX131" s="2454">
        <f t="shared" si="429"/>
        <v>0</v>
      </c>
      <c r="BY131" s="206"/>
      <c r="BZ131" s="209"/>
      <c r="CA131" s="956"/>
      <c r="CC131" s="251" t="s">
        <v>1213</v>
      </c>
      <c r="CD131" s="206"/>
      <c r="CE131" s="208"/>
      <c r="CF131" s="207"/>
      <c r="CG131" s="2454">
        <f t="shared" ref="CG131:CG135" si="481">SUM(CD131:CF131)</f>
        <v>0</v>
      </c>
      <c r="CH131" s="210"/>
      <c r="CI131" s="208"/>
      <c r="CJ131" s="207"/>
      <c r="CK131" s="2454">
        <f t="shared" ref="CK131:CK135" si="482">SUM(CH131:CJ131)</f>
        <v>0</v>
      </c>
      <c r="CL131" s="210"/>
      <c r="CM131" s="208"/>
      <c r="CN131" s="207"/>
      <c r="CO131" s="2454">
        <f t="shared" ref="CO131:CO135" si="483">SUM(CL131:CN131)</f>
        <v>0</v>
      </c>
      <c r="CP131" s="210"/>
      <c r="CQ131" s="207"/>
      <c r="CR131" s="2454">
        <f t="shared" ref="CR131:CR135" si="484">SUM(CP131:CQ131)</f>
        <v>0</v>
      </c>
      <c r="CS131" s="2434">
        <f t="shared" ref="CS131:CU135" si="485">CX131+DB131</f>
        <v>0</v>
      </c>
      <c r="CT131" s="2432">
        <f t="shared" si="485"/>
        <v>0</v>
      </c>
      <c r="CU131" s="2433">
        <f t="shared" si="485"/>
        <v>0</v>
      </c>
      <c r="CV131" s="2454">
        <f t="shared" ref="CV131:CV135" si="486">SUM(CS131:CU131)</f>
        <v>0</v>
      </c>
      <c r="CW131" s="184"/>
      <c r="CX131" s="206"/>
      <c r="CY131" s="208"/>
      <c r="CZ131" s="207"/>
      <c r="DA131" s="2460">
        <f t="shared" ref="DA131:DA135" si="487">SUM(CX131:CZ131)</f>
        <v>0</v>
      </c>
      <c r="DB131" s="210"/>
      <c r="DC131" s="208"/>
      <c r="DD131" s="207"/>
      <c r="DE131" s="2460">
        <f t="shared" ref="DE131:DE135" si="488">SUM(DB131:DD131)</f>
        <v>0</v>
      </c>
      <c r="DF131" s="184"/>
      <c r="DG131" s="2454">
        <f t="shared" ref="DG131:DG142" si="489">SUM(CV131,CR131,CO131,CK131,CG131)</f>
        <v>0</v>
      </c>
      <c r="DH131" s="184"/>
      <c r="DI131" s="2394">
        <f t="shared" ref="DI131:DJ135" si="490">CD131+CH131+CL131+CP131+CS131</f>
        <v>0</v>
      </c>
      <c r="DJ131" s="2395">
        <f t="shared" si="490"/>
        <v>0</v>
      </c>
      <c r="DK131" s="2396">
        <f t="shared" ref="DK131:DK135" si="491">CF131+CJ131+CN131+CU131</f>
        <v>0</v>
      </c>
      <c r="DM131" s="2395">
        <f t="shared" ref="DM131:DM135" si="492">SUM(DI131:DK131)</f>
        <v>0</v>
      </c>
      <c r="DO131" s="2462" t="str">
        <f t="shared" si="470"/>
        <v>True</v>
      </c>
      <c r="DP131" s="4073"/>
    </row>
    <row r="132" spans="2:121" ht="39.9" customHeight="1">
      <c r="B132" s="8502"/>
      <c r="C132" s="8504"/>
      <c r="D132" s="8504"/>
      <c r="E132" s="8502"/>
      <c r="F132" s="8506"/>
      <c r="G132" s="251" t="s">
        <v>666</v>
      </c>
      <c r="H132" s="206"/>
      <c r="I132" s="209"/>
      <c r="J132" s="210"/>
      <c r="K132" s="208"/>
      <c r="L132" s="208"/>
      <c r="M132" s="207"/>
      <c r="N132" s="206"/>
      <c r="O132" s="209"/>
      <c r="P132" s="210"/>
      <c r="Q132" s="207"/>
      <c r="R132" s="206"/>
      <c r="S132" s="209"/>
      <c r="T132" s="2393"/>
      <c r="U132" s="2446">
        <f t="shared" si="476"/>
        <v>0</v>
      </c>
      <c r="V132" s="206"/>
      <c r="W132" s="209"/>
      <c r="X132" s="955"/>
      <c r="Y132" s="208"/>
      <c r="Z132" s="207"/>
      <c r="AA132" s="2448">
        <f t="shared" si="477"/>
        <v>0</v>
      </c>
      <c r="AB132" s="212"/>
      <c r="AC132" s="210"/>
      <c r="AD132" s="208"/>
      <c r="AE132" s="208"/>
      <c r="AF132" s="208"/>
      <c r="AG132" s="207"/>
      <c r="AH132" s="2448">
        <f t="shared" si="478"/>
        <v>0</v>
      </c>
      <c r="AI132" s="210"/>
      <c r="AJ132" s="208"/>
      <c r="AK132" s="207"/>
      <c r="AL132" s="2449">
        <f t="shared" si="479"/>
        <v>0</v>
      </c>
      <c r="AM132" s="211"/>
      <c r="AN132" s="2451">
        <f t="shared" si="480"/>
        <v>0</v>
      </c>
      <c r="AO132" s="210"/>
      <c r="AP132" s="208"/>
      <c r="AQ132" s="208"/>
      <c r="AR132" s="208"/>
      <c r="AS132" s="207"/>
      <c r="AT132" s="2453">
        <f t="shared" ref="AT132:AT135" si="493">SUM(AO132:AS132)</f>
        <v>0</v>
      </c>
      <c r="AU132" s="213"/>
      <c r="AV132" s="184"/>
      <c r="AW132" s="251" t="s">
        <v>666</v>
      </c>
      <c r="AX132" s="206"/>
      <c r="AY132" s="208"/>
      <c r="AZ132" s="208"/>
      <c r="BA132" s="208"/>
      <c r="BB132" s="208"/>
      <c r="BC132" s="208"/>
      <c r="BD132" s="209"/>
      <c r="BE132" s="206"/>
      <c r="BF132" s="208"/>
      <c r="BG132" s="208"/>
      <c r="BH132" s="208"/>
      <c r="BI132" s="209"/>
      <c r="BJ132" s="206"/>
      <c r="BK132" s="208"/>
      <c r="BL132" s="209"/>
      <c r="BM132" s="954"/>
      <c r="BN132" s="211"/>
      <c r="BO132" s="206"/>
      <c r="BP132" s="208"/>
      <c r="BQ132" s="208"/>
      <c r="BR132" s="208"/>
      <c r="BS132" s="209"/>
      <c r="BT132" s="206"/>
      <c r="BU132" s="208"/>
      <c r="BV132" s="209"/>
      <c r="BW132" s="954"/>
      <c r="BX132" s="2454">
        <f t="shared" si="429"/>
        <v>0</v>
      </c>
      <c r="BY132" s="206"/>
      <c r="BZ132" s="209"/>
      <c r="CA132" s="956"/>
      <c r="CC132" s="251" t="s">
        <v>666</v>
      </c>
      <c r="CD132" s="206"/>
      <c r="CE132" s="208"/>
      <c r="CF132" s="207"/>
      <c r="CG132" s="2454">
        <f t="shared" si="481"/>
        <v>0</v>
      </c>
      <c r="CH132" s="210"/>
      <c r="CI132" s="208"/>
      <c r="CJ132" s="207"/>
      <c r="CK132" s="2454">
        <f t="shared" si="482"/>
        <v>0</v>
      </c>
      <c r="CL132" s="210"/>
      <c r="CM132" s="208"/>
      <c r="CN132" s="207"/>
      <c r="CO132" s="2454">
        <f t="shared" si="483"/>
        <v>0</v>
      </c>
      <c r="CP132" s="210"/>
      <c r="CQ132" s="207"/>
      <c r="CR132" s="2454">
        <f t="shared" si="484"/>
        <v>0</v>
      </c>
      <c r="CS132" s="2434">
        <f t="shared" si="485"/>
        <v>0</v>
      </c>
      <c r="CT132" s="2432">
        <f t="shared" si="485"/>
        <v>0</v>
      </c>
      <c r="CU132" s="2433">
        <f t="shared" si="485"/>
        <v>0</v>
      </c>
      <c r="CV132" s="2454">
        <f t="shared" si="486"/>
        <v>0</v>
      </c>
      <c r="CW132" s="184"/>
      <c r="CX132" s="206"/>
      <c r="CY132" s="208"/>
      <c r="CZ132" s="207"/>
      <c r="DA132" s="2460">
        <f t="shared" si="487"/>
        <v>0</v>
      </c>
      <c r="DB132" s="210"/>
      <c r="DC132" s="208"/>
      <c r="DD132" s="207"/>
      <c r="DE132" s="2460">
        <f t="shared" si="488"/>
        <v>0</v>
      </c>
      <c r="DF132" s="184"/>
      <c r="DG132" s="2454">
        <f t="shared" si="489"/>
        <v>0</v>
      </c>
      <c r="DH132" s="184"/>
      <c r="DI132" s="2394">
        <f t="shared" si="490"/>
        <v>0</v>
      </c>
      <c r="DJ132" s="2395">
        <f t="shared" si="490"/>
        <v>0</v>
      </c>
      <c r="DK132" s="2396">
        <f t="shared" si="491"/>
        <v>0</v>
      </c>
      <c r="DM132" s="2395">
        <f t="shared" si="492"/>
        <v>0</v>
      </c>
      <c r="DO132" s="2462" t="str">
        <f t="shared" si="470"/>
        <v>True</v>
      </c>
      <c r="DP132" s="4073"/>
    </row>
    <row r="133" spans="2:121" ht="39.9" customHeight="1">
      <c r="B133" s="8502"/>
      <c r="C133" s="8504"/>
      <c r="D133" s="8504"/>
      <c r="E133" s="8502"/>
      <c r="F133" s="8506"/>
      <c r="G133" s="251" t="s">
        <v>667</v>
      </c>
      <c r="H133" s="206"/>
      <c r="I133" s="209"/>
      <c r="J133" s="210"/>
      <c r="K133" s="208"/>
      <c r="L133" s="208"/>
      <c r="M133" s="207"/>
      <c r="N133" s="206"/>
      <c r="O133" s="209"/>
      <c r="P133" s="210"/>
      <c r="Q133" s="207"/>
      <c r="R133" s="206"/>
      <c r="S133" s="209"/>
      <c r="T133" s="2393"/>
      <c r="U133" s="2446">
        <f t="shared" si="476"/>
        <v>0</v>
      </c>
      <c r="V133" s="206"/>
      <c r="W133" s="209"/>
      <c r="X133" s="955"/>
      <c r="Y133" s="208"/>
      <c r="Z133" s="207"/>
      <c r="AA133" s="2448">
        <f t="shared" si="477"/>
        <v>0</v>
      </c>
      <c r="AB133" s="212"/>
      <c r="AC133" s="210"/>
      <c r="AD133" s="208"/>
      <c r="AE133" s="208"/>
      <c r="AF133" s="208"/>
      <c r="AG133" s="207"/>
      <c r="AH133" s="2448">
        <f t="shared" si="478"/>
        <v>0</v>
      </c>
      <c r="AI133" s="210"/>
      <c r="AJ133" s="208"/>
      <c r="AK133" s="207"/>
      <c r="AL133" s="2449">
        <f t="shared" si="479"/>
        <v>0</v>
      </c>
      <c r="AM133" s="211"/>
      <c r="AN133" s="2451">
        <f t="shared" si="480"/>
        <v>0</v>
      </c>
      <c r="AO133" s="210"/>
      <c r="AP133" s="208"/>
      <c r="AQ133" s="208"/>
      <c r="AR133" s="208"/>
      <c r="AS133" s="207"/>
      <c r="AT133" s="2453">
        <f t="shared" si="493"/>
        <v>0</v>
      </c>
      <c r="AU133" s="213"/>
      <c r="AV133" s="184"/>
      <c r="AW133" s="251" t="s">
        <v>667</v>
      </c>
      <c r="AX133" s="206"/>
      <c r="AY133" s="208"/>
      <c r="AZ133" s="208"/>
      <c r="BA133" s="208"/>
      <c r="BB133" s="208"/>
      <c r="BC133" s="208"/>
      <c r="BD133" s="209"/>
      <c r="BE133" s="206"/>
      <c r="BF133" s="208"/>
      <c r="BG133" s="208"/>
      <c r="BH133" s="208"/>
      <c r="BI133" s="209"/>
      <c r="BJ133" s="206"/>
      <c r="BK133" s="208"/>
      <c r="BL133" s="209"/>
      <c r="BM133" s="954"/>
      <c r="BN133" s="211"/>
      <c r="BO133" s="206"/>
      <c r="BP133" s="208"/>
      <c r="BQ133" s="208"/>
      <c r="BR133" s="208"/>
      <c r="BS133" s="209"/>
      <c r="BT133" s="206"/>
      <c r="BU133" s="208"/>
      <c r="BV133" s="209"/>
      <c r="BW133" s="954"/>
      <c r="BX133" s="2454">
        <f t="shared" si="429"/>
        <v>0</v>
      </c>
      <c r="BY133" s="206"/>
      <c r="BZ133" s="209"/>
      <c r="CA133" s="956"/>
      <c r="CC133" s="251" t="s">
        <v>667</v>
      </c>
      <c r="CD133" s="206"/>
      <c r="CE133" s="208"/>
      <c r="CF133" s="207"/>
      <c r="CG133" s="2454">
        <f t="shared" si="481"/>
        <v>0</v>
      </c>
      <c r="CH133" s="210"/>
      <c r="CI133" s="208"/>
      <c r="CJ133" s="207"/>
      <c r="CK133" s="2454">
        <f t="shared" si="482"/>
        <v>0</v>
      </c>
      <c r="CL133" s="210"/>
      <c r="CM133" s="208"/>
      <c r="CN133" s="207"/>
      <c r="CO133" s="2454">
        <f t="shared" si="483"/>
        <v>0</v>
      </c>
      <c r="CP133" s="210"/>
      <c r="CQ133" s="207"/>
      <c r="CR133" s="2454">
        <f t="shared" si="484"/>
        <v>0</v>
      </c>
      <c r="CS133" s="2434">
        <f t="shared" si="485"/>
        <v>0</v>
      </c>
      <c r="CT133" s="2432">
        <f t="shared" si="485"/>
        <v>0</v>
      </c>
      <c r="CU133" s="2433">
        <f t="shared" si="485"/>
        <v>0</v>
      </c>
      <c r="CV133" s="2454">
        <f t="shared" si="486"/>
        <v>0</v>
      </c>
      <c r="CW133" s="184"/>
      <c r="CX133" s="206"/>
      <c r="CY133" s="208"/>
      <c r="CZ133" s="207"/>
      <c r="DA133" s="2460">
        <f t="shared" si="487"/>
        <v>0</v>
      </c>
      <c r="DB133" s="210"/>
      <c r="DC133" s="208"/>
      <c r="DD133" s="207"/>
      <c r="DE133" s="2460">
        <f t="shared" si="488"/>
        <v>0</v>
      </c>
      <c r="DF133" s="184"/>
      <c r="DG133" s="2454">
        <f t="shared" si="489"/>
        <v>0</v>
      </c>
      <c r="DH133" s="184"/>
      <c r="DI133" s="2394">
        <f t="shared" si="490"/>
        <v>0</v>
      </c>
      <c r="DJ133" s="2395">
        <f t="shared" si="490"/>
        <v>0</v>
      </c>
      <c r="DK133" s="2396">
        <f t="shared" si="491"/>
        <v>0</v>
      </c>
      <c r="DM133" s="2395">
        <f t="shared" si="492"/>
        <v>0</v>
      </c>
      <c r="DO133" s="2462" t="str">
        <f t="shared" si="470"/>
        <v>True</v>
      </c>
      <c r="DP133" s="4073"/>
    </row>
    <row r="134" spans="2:121" ht="39.9" customHeight="1">
      <c r="B134" s="8502"/>
      <c r="C134" s="8504"/>
      <c r="D134" s="8504"/>
      <c r="E134" s="8502"/>
      <c r="F134" s="8506"/>
      <c r="G134" s="251" t="s">
        <v>668</v>
      </c>
      <c r="H134" s="206"/>
      <c r="I134" s="209"/>
      <c r="J134" s="210"/>
      <c r="K134" s="208"/>
      <c r="L134" s="208"/>
      <c r="M134" s="207"/>
      <c r="N134" s="206"/>
      <c r="O134" s="209"/>
      <c r="P134" s="210"/>
      <c r="Q134" s="207"/>
      <c r="R134" s="206"/>
      <c r="S134" s="209"/>
      <c r="T134" s="954"/>
      <c r="U134" s="2446">
        <f t="shared" si="476"/>
        <v>0</v>
      </c>
      <c r="V134" s="206"/>
      <c r="W134" s="209"/>
      <c r="X134" s="955"/>
      <c r="Y134" s="208"/>
      <c r="Z134" s="207"/>
      <c r="AA134" s="2448">
        <f t="shared" si="477"/>
        <v>0</v>
      </c>
      <c r="AB134" s="212"/>
      <c r="AC134" s="210"/>
      <c r="AD134" s="208"/>
      <c r="AE134" s="208"/>
      <c r="AF134" s="208"/>
      <c r="AG134" s="207"/>
      <c r="AH134" s="2448">
        <f t="shared" si="478"/>
        <v>0</v>
      </c>
      <c r="AI134" s="210"/>
      <c r="AJ134" s="208"/>
      <c r="AK134" s="207"/>
      <c r="AL134" s="2449">
        <f t="shared" si="479"/>
        <v>0</v>
      </c>
      <c r="AM134" s="211"/>
      <c r="AN134" s="2451">
        <f t="shared" si="480"/>
        <v>0</v>
      </c>
      <c r="AO134" s="210"/>
      <c r="AP134" s="208"/>
      <c r="AQ134" s="208"/>
      <c r="AR134" s="208"/>
      <c r="AS134" s="207"/>
      <c r="AT134" s="2453">
        <f t="shared" si="493"/>
        <v>0</v>
      </c>
      <c r="AU134" s="213"/>
      <c r="AV134" s="184"/>
      <c r="AW134" s="251" t="s">
        <v>668</v>
      </c>
      <c r="AX134" s="206"/>
      <c r="AY134" s="208"/>
      <c r="AZ134" s="208"/>
      <c r="BA134" s="208"/>
      <c r="BB134" s="208"/>
      <c r="BC134" s="208"/>
      <c r="BD134" s="209"/>
      <c r="BE134" s="206"/>
      <c r="BF134" s="208"/>
      <c r="BG134" s="208"/>
      <c r="BH134" s="208"/>
      <c r="BI134" s="209"/>
      <c r="BJ134" s="206"/>
      <c r="BK134" s="208"/>
      <c r="BL134" s="209"/>
      <c r="BM134" s="954"/>
      <c r="BN134" s="211"/>
      <c r="BO134" s="206"/>
      <c r="BP134" s="208"/>
      <c r="BQ134" s="208"/>
      <c r="BR134" s="208"/>
      <c r="BS134" s="209"/>
      <c r="BT134" s="206"/>
      <c r="BU134" s="208"/>
      <c r="BV134" s="209"/>
      <c r="BW134" s="954"/>
      <c r="BX134" s="2454">
        <f t="shared" si="429"/>
        <v>0</v>
      </c>
      <c r="BY134" s="206"/>
      <c r="BZ134" s="209"/>
      <c r="CA134" s="956"/>
      <c r="CC134" s="251" t="s">
        <v>668</v>
      </c>
      <c r="CD134" s="206"/>
      <c r="CE134" s="208"/>
      <c r="CF134" s="207"/>
      <c r="CG134" s="2454">
        <f t="shared" si="481"/>
        <v>0</v>
      </c>
      <c r="CH134" s="210"/>
      <c r="CI134" s="208"/>
      <c r="CJ134" s="207"/>
      <c r="CK134" s="2454">
        <f t="shared" si="482"/>
        <v>0</v>
      </c>
      <c r="CL134" s="210"/>
      <c r="CM134" s="208"/>
      <c r="CN134" s="207"/>
      <c r="CO134" s="2454">
        <f t="shared" si="483"/>
        <v>0</v>
      </c>
      <c r="CP134" s="210"/>
      <c r="CQ134" s="207"/>
      <c r="CR134" s="2454">
        <f t="shared" si="484"/>
        <v>0</v>
      </c>
      <c r="CS134" s="2434">
        <f t="shared" si="485"/>
        <v>0</v>
      </c>
      <c r="CT134" s="2432">
        <f t="shared" si="485"/>
        <v>0</v>
      </c>
      <c r="CU134" s="2433">
        <f t="shared" si="485"/>
        <v>0</v>
      </c>
      <c r="CV134" s="2454">
        <f t="shared" si="486"/>
        <v>0</v>
      </c>
      <c r="CW134" s="184"/>
      <c r="CX134" s="206"/>
      <c r="CY134" s="208"/>
      <c r="CZ134" s="207"/>
      <c r="DA134" s="2460">
        <f t="shared" si="487"/>
        <v>0</v>
      </c>
      <c r="DB134" s="210"/>
      <c r="DC134" s="208"/>
      <c r="DD134" s="207"/>
      <c r="DE134" s="2460">
        <f t="shared" si="488"/>
        <v>0</v>
      </c>
      <c r="DF134" s="184"/>
      <c r="DG134" s="2454">
        <f t="shared" si="489"/>
        <v>0</v>
      </c>
      <c r="DH134" s="184"/>
      <c r="DI134" s="2394">
        <f t="shared" si="490"/>
        <v>0</v>
      </c>
      <c r="DJ134" s="2395">
        <f t="shared" si="490"/>
        <v>0</v>
      </c>
      <c r="DK134" s="2396">
        <f t="shared" si="491"/>
        <v>0</v>
      </c>
      <c r="DM134" s="2395">
        <f t="shared" si="492"/>
        <v>0</v>
      </c>
      <c r="DO134" s="2462" t="str">
        <f t="shared" si="470"/>
        <v>True</v>
      </c>
      <c r="DP134" s="4073"/>
    </row>
    <row r="135" spans="2:121" ht="39.9" customHeight="1" thickBot="1">
      <c r="B135" s="8502"/>
      <c r="C135" s="8504"/>
      <c r="D135" s="8504"/>
      <c r="E135" s="8502"/>
      <c r="F135" s="8506"/>
      <c r="G135" s="252" t="s">
        <v>1214</v>
      </c>
      <c r="H135" s="214"/>
      <c r="I135" s="217"/>
      <c r="J135" s="218"/>
      <c r="K135" s="216"/>
      <c r="L135" s="216"/>
      <c r="M135" s="215"/>
      <c r="N135" s="214"/>
      <c r="O135" s="217"/>
      <c r="P135" s="218"/>
      <c r="Q135" s="215"/>
      <c r="R135" s="214"/>
      <c r="S135" s="217"/>
      <c r="T135" s="957"/>
      <c r="U135" s="2446">
        <f t="shared" si="476"/>
        <v>0</v>
      </c>
      <c r="V135" s="214"/>
      <c r="W135" s="217"/>
      <c r="X135" s="958"/>
      <c r="Y135" s="216"/>
      <c r="Z135" s="215"/>
      <c r="AA135" s="2448">
        <f t="shared" si="477"/>
        <v>0</v>
      </c>
      <c r="AB135" s="220"/>
      <c r="AC135" s="218"/>
      <c r="AD135" s="216"/>
      <c r="AE135" s="216"/>
      <c r="AF135" s="216"/>
      <c r="AG135" s="215"/>
      <c r="AH135" s="2448">
        <f t="shared" si="478"/>
        <v>0</v>
      </c>
      <c r="AI135" s="218"/>
      <c r="AJ135" s="216"/>
      <c r="AK135" s="215"/>
      <c r="AL135" s="2450">
        <f t="shared" si="479"/>
        <v>0</v>
      </c>
      <c r="AM135" s="219"/>
      <c r="AN135" s="2452">
        <f t="shared" si="480"/>
        <v>0</v>
      </c>
      <c r="AO135" s="218"/>
      <c r="AP135" s="216"/>
      <c r="AQ135" s="216"/>
      <c r="AR135" s="216"/>
      <c r="AS135" s="215"/>
      <c r="AT135" s="2448">
        <f t="shared" si="493"/>
        <v>0</v>
      </c>
      <c r="AU135" s="221"/>
      <c r="AV135" s="184"/>
      <c r="AW135" s="252" t="s">
        <v>1214</v>
      </c>
      <c r="AX135" s="214"/>
      <c r="AY135" s="216"/>
      <c r="AZ135" s="216"/>
      <c r="BA135" s="216"/>
      <c r="BB135" s="216"/>
      <c r="BC135" s="216"/>
      <c r="BD135" s="217"/>
      <c r="BE135" s="214"/>
      <c r="BF135" s="216"/>
      <c r="BG135" s="216"/>
      <c r="BH135" s="216"/>
      <c r="BI135" s="217"/>
      <c r="BJ135" s="214"/>
      <c r="BK135" s="216"/>
      <c r="BL135" s="217"/>
      <c r="BM135" s="957"/>
      <c r="BN135" s="219"/>
      <c r="BO135" s="214"/>
      <c r="BP135" s="216"/>
      <c r="BQ135" s="216"/>
      <c r="BR135" s="216"/>
      <c r="BS135" s="217"/>
      <c r="BT135" s="214"/>
      <c r="BU135" s="216"/>
      <c r="BV135" s="217"/>
      <c r="BW135" s="957"/>
      <c r="BX135" s="2455">
        <f t="shared" si="429"/>
        <v>0</v>
      </c>
      <c r="BY135" s="214"/>
      <c r="BZ135" s="217"/>
      <c r="CA135" s="961"/>
      <c r="CC135" s="252" t="s">
        <v>1214</v>
      </c>
      <c r="CD135" s="214"/>
      <c r="CE135" s="216"/>
      <c r="CF135" s="215"/>
      <c r="CG135" s="2455">
        <f t="shared" si="481"/>
        <v>0</v>
      </c>
      <c r="CH135" s="218"/>
      <c r="CI135" s="216"/>
      <c r="CJ135" s="215"/>
      <c r="CK135" s="2455">
        <f t="shared" si="482"/>
        <v>0</v>
      </c>
      <c r="CL135" s="218"/>
      <c r="CM135" s="216"/>
      <c r="CN135" s="215"/>
      <c r="CO135" s="2455">
        <f t="shared" si="483"/>
        <v>0</v>
      </c>
      <c r="CP135" s="218"/>
      <c r="CQ135" s="215"/>
      <c r="CR135" s="2455">
        <f t="shared" si="484"/>
        <v>0</v>
      </c>
      <c r="CS135" s="2456">
        <f t="shared" si="485"/>
        <v>0</v>
      </c>
      <c r="CT135" s="2457">
        <f t="shared" si="485"/>
        <v>0</v>
      </c>
      <c r="CU135" s="2458">
        <f t="shared" si="485"/>
        <v>0</v>
      </c>
      <c r="CV135" s="2455">
        <f t="shared" si="486"/>
        <v>0</v>
      </c>
      <c r="CW135" s="184"/>
      <c r="CX135" s="214"/>
      <c r="CY135" s="216"/>
      <c r="CZ135" s="215"/>
      <c r="DA135" s="2461">
        <f t="shared" si="487"/>
        <v>0</v>
      </c>
      <c r="DB135" s="218"/>
      <c r="DC135" s="216"/>
      <c r="DD135" s="215"/>
      <c r="DE135" s="2461">
        <f t="shared" si="488"/>
        <v>0</v>
      </c>
      <c r="DF135" s="184"/>
      <c r="DG135" s="2455">
        <f t="shared" si="489"/>
        <v>0</v>
      </c>
      <c r="DH135" s="184"/>
      <c r="DI135" s="2397">
        <f t="shared" si="490"/>
        <v>0</v>
      </c>
      <c r="DJ135" s="2398">
        <f t="shared" si="490"/>
        <v>0</v>
      </c>
      <c r="DK135" s="2399">
        <f t="shared" si="491"/>
        <v>0</v>
      </c>
      <c r="DM135" s="2398">
        <f t="shared" si="492"/>
        <v>0</v>
      </c>
      <c r="DO135" s="2463" t="str">
        <f t="shared" si="470"/>
        <v>True</v>
      </c>
      <c r="DP135" s="4073"/>
    </row>
    <row r="136" spans="2:121" ht="39.9" customHeight="1" thickBot="1">
      <c r="B136" s="8502"/>
      <c r="C136" s="8504"/>
      <c r="D136" s="8504"/>
      <c r="E136" s="8502"/>
      <c r="F136" s="8507"/>
      <c r="G136" s="2033" t="s">
        <v>181</v>
      </c>
      <c r="H136" s="2402">
        <f t="shared" ref="H136:P136" si="494">SUM(H131:H135)</f>
        <v>0</v>
      </c>
      <c r="I136" s="973">
        <f t="shared" si="494"/>
        <v>0</v>
      </c>
      <c r="J136" s="2403">
        <f t="shared" si="494"/>
        <v>0</v>
      </c>
      <c r="K136" s="2404">
        <f t="shared" si="494"/>
        <v>0</v>
      </c>
      <c r="L136" s="2404">
        <f t="shared" si="494"/>
        <v>0</v>
      </c>
      <c r="M136" s="975">
        <f t="shared" si="494"/>
        <v>0</v>
      </c>
      <c r="N136" s="2402">
        <f t="shared" si="494"/>
        <v>0</v>
      </c>
      <c r="O136" s="973">
        <f t="shared" si="494"/>
        <v>0</v>
      </c>
      <c r="P136" s="2403">
        <f t="shared" si="494"/>
        <v>0</v>
      </c>
      <c r="Q136" s="2034"/>
      <c r="R136" s="2402">
        <f t="shared" ref="R136:AU136" si="495">SUM(R131:R135)</f>
        <v>0</v>
      </c>
      <c r="S136" s="973">
        <f t="shared" si="495"/>
        <v>0</v>
      </c>
      <c r="T136" s="970">
        <f t="shared" si="495"/>
        <v>0</v>
      </c>
      <c r="U136" s="962">
        <f t="shared" si="495"/>
        <v>0</v>
      </c>
      <c r="V136" s="2402">
        <f t="shared" si="495"/>
        <v>0</v>
      </c>
      <c r="W136" s="973">
        <f t="shared" si="495"/>
        <v>0</v>
      </c>
      <c r="X136" s="2403">
        <f t="shared" si="495"/>
        <v>0</v>
      </c>
      <c r="Y136" s="2404">
        <f t="shared" si="495"/>
        <v>0</v>
      </c>
      <c r="Z136" s="975">
        <f t="shared" si="495"/>
        <v>0</v>
      </c>
      <c r="AA136" s="962">
        <f t="shared" si="495"/>
        <v>0</v>
      </c>
      <c r="AB136" s="962">
        <f t="shared" si="495"/>
        <v>0</v>
      </c>
      <c r="AC136" s="2403">
        <f t="shared" si="495"/>
        <v>0</v>
      </c>
      <c r="AD136" s="2404">
        <f t="shared" si="495"/>
        <v>0</v>
      </c>
      <c r="AE136" s="2404">
        <f t="shared" si="495"/>
        <v>0</v>
      </c>
      <c r="AF136" s="2404">
        <f t="shared" si="495"/>
        <v>0</v>
      </c>
      <c r="AG136" s="975">
        <f t="shared" si="495"/>
        <v>0</v>
      </c>
      <c r="AH136" s="962">
        <f t="shared" si="495"/>
        <v>0</v>
      </c>
      <c r="AI136" s="2403">
        <f t="shared" si="495"/>
        <v>0</v>
      </c>
      <c r="AJ136" s="2404">
        <f t="shared" si="495"/>
        <v>0</v>
      </c>
      <c r="AK136" s="975">
        <f t="shared" si="495"/>
        <v>0</v>
      </c>
      <c r="AL136" s="972">
        <f t="shared" si="495"/>
        <v>0</v>
      </c>
      <c r="AM136" s="962">
        <f t="shared" si="495"/>
        <v>0</v>
      </c>
      <c r="AN136" s="964">
        <f t="shared" si="495"/>
        <v>0</v>
      </c>
      <c r="AO136" s="2403">
        <f t="shared" si="495"/>
        <v>0</v>
      </c>
      <c r="AP136" s="2404">
        <f t="shared" si="495"/>
        <v>0</v>
      </c>
      <c r="AQ136" s="2404">
        <f t="shared" si="495"/>
        <v>0</v>
      </c>
      <c r="AR136" s="2404">
        <f t="shared" si="495"/>
        <v>0</v>
      </c>
      <c r="AS136" s="975">
        <f t="shared" si="495"/>
        <v>0</v>
      </c>
      <c r="AT136" s="962">
        <f t="shared" si="495"/>
        <v>0</v>
      </c>
      <c r="AU136" s="962">
        <f t="shared" si="495"/>
        <v>0</v>
      </c>
      <c r="AV136" s="184"/>
      <c r="AW136" s="974" t="s">
        <v>181</v>
      </c>
      <c r="AX136" s="2402">
        <f t="shared" ref="AX136:BW136" si="496">SUM(AX131:AX135)</f>
        <v>0</v>
      </c>
      <c r="AY136" s="2404">
        <f t="shared" si="496"/>
        <v>0</v>
      </c>
      <c r="AZ136" s="2404">
        <f t="shared" si="496"/>
        <v>0</v>
      </c>
      <c r="BA136" s="2404">
        <f t="shared" si="496"/>
        <v>0</v>
      </c>
      <c r="BB136" s="2404">
        <f t="shared" si="496"/>
        <v>0</v>
      </c>
      <c r="BC136" s="2404">
        <f t="shared" si="496"/>
        <v>0</v>
      </c>
      <c r="BD136" s="973">
        <f t="shared" si="496"/>
        <v>0</v>
      </c>
      <c r="BE136" s="2402">
        <f t="shared" si="496"/>
        <v>0</v>
      </c>
      <c r="BF136" s="2404">
        <f t="shared" si="496"/>
        <v>0</v>
      </c>
      <c r="BG136" s="2404">
        <f t="shared" si="496"/>
        <v>0</v>
      </c>
      <c r="BH136" s="2404">
        <f t="shared" si="496"/>
        <v>0</v>
      </c>
      <c r="BI136" s="973">
        <f t="shared" si="496"/>
        <v>0</v>
      </c>
      <c r="BJ136" s="2402">
        <f t="shared" si="496"/>
        <v>0</v>
      </c>
      <c r="BK136" s="2404">
        <f t="shared" si="496"/>
        <v>0</v>
      </c>
      <c r="BL136" s="973">
        <f t="shared" si="496"/>
        <v>0</v>
      </c>
      <c r="BM136" s="970">
        <f t="shared" si="496"/>
        <v>0</v>
      </c>
      <c r="BN136" s="962">
        <f t="shared" si="496"/>
        <v>0</v>
      </c>
      <c r="BO136" s="2402">
        <f t="shared" si="496"/>
        <v>0</v>
      </c>
      <c r="BP136" s="2404">
        <f t="shared" si="496"/>
        <v>0</v>
      </c>
      <c r="BQ136" s="2404">
        <f t="shared" si="496"/>
        <v>0</v>
      </c>
      <c r="BR136" s="2404">
        <f t="shared" si="496"/>
        <v>0</v>
      </c>
      <c r="BS136" s="973">
        <f t="shared" si="496"/>
        <v>0</v>
      </c>
      <c r="BT136" s="2402">
        <f t="shared" si="496"/>
        <v>0</v>
      </c>
      <c r="BU136" s="2404">
        <f t="shared" si="496"/>
        <v>0</v>
      </c>
      <c r="BV136" s="973">
        <f t="shared" si="496"/>
        <v>0</v>
      </c>
      <c r="BW136" s="970">
        <f t="shared" si="496"/>
        <v>0</v>
      </c>
      <c r="BX136" s="962">
        <f t="shared" si="429"/>
        <v>0</v>
      </c>
      <c r="BY136" s="2402">
        <f>SUM(BY131:BY135)</f>
        <v>0</v>
      </c>
      <c r="BZ136" s="973">
        <f>SUM(BZ131:BZ135)</f>
        <v>0</v>
      </c>
      <c r="CA136" s="964">
        <f>SUM(CA131:CA135)</f>
        <v>0</v>
      </c>
      <c r="CC136" s="971" t="s">
        <v>106</v>
      </c>
      <c r="CD136" s="2402">
        <f t="shared" ref="CD136:CV136" si="497">SUM(CD131:CD135)</f>
        <v>0</v>
      </c>
      <c r="CE136" s="2404">
        <f t="shared" si="497"/>
        <v>0</v>
      </c>
      <c r="CF136" s="975">
        <f t="shared" si="497"/>
        <v>0</v>
      </c>
      <c r="CG136" s="962">
        <f t="shared" si="497"/>
        <v>0</v>
      </c>
      <c r="CH136" s="2403">
        <f t="shared" si="497"/>
        <v>0</v>
      </c>
      <c r="CI136" s="2404">
        <f t="shared" si="497"/>
        <v>0</v>
      </c>
      <c r="CJ136" s="975">
        <f t="shared" si="497"/>
        <v>0</v>
      </c>
      <c r="CK136" s="962">
        <f t="shared" si="497"/>
        <v>0</v>
      </c>
      <c r="CL136" s="2403">
        <f t="shared" si="497"/>
        <v>0</v>
      </c>
      <c r="CM136" s="2404">
        <f t="shared" si="497"/>
        <v>0</v>
      </c>
      <c r="CN136" s="975">
        <f t="shared" si="497"/>
        <v>0</v>
      </c>
      <c r="CO136" s="962">
        <f t="shared" si="497"/>
        <v>0</v>
      </c>
      <c r="CP136" s="2403">
        <f t="shared" si="497"/>
        <v>0</v>
      </c>
      <c r="CQ136" s="975">
        <f t="shared" si="497"/>
        <v>0</v>
      </c>
      <c r="CR136" s="962">
        <f t="shared" si="497"/>
        <v>0</v>
      </c>
      <c r="CS136" s="2403">
        <f t="shared" si="497"/>
        <v>0</v>
      </c>
      <c r="CT136" s="2404">
        <f t="shared" si="497"/>
        <v>0</v>
      </c>
      <c r="CU136" s="975">
        <f t="shared" si="497"/>
        <v>0</v>
      </c>
      <c r="CV136" s="962">
        <f t="shared" si="497"/>
        <v>0</v>
      </c>
      <c r="CW136" s="184"/>
      <c r="CX136" s="2402">
        <f t="shared" ref="CX136:DE136" si="498">SUM(CX131:CX135)</f>
        <v>0</v>
      </c>
      <c r="CY136" s="2404">
        <f t="shared" si="498"/>
        <v>0</v>
      </c>
      <c r="CZ136" s="975">
        <f t="shared" si="498"/>
        <v>0</v>
      </c>
      <c r="DA136" s="962">
        <f t="shared" si="498"/>
        <v>0</v>
      </c>
      <c r="DB136" s="2403">
        <f t="shared" si="498"/>
        <v>0</v>
      </c>
      <c r="DC136" s="2404">
        <f t="shared" si="498"/>
        <v>0</v>
      </c>
      <c r="DD136" s="975">
        <f t="shared" si="498"/>
        <v>0</v>
      </c>
      <c r="DE136" s="962">
        <f t="shared" si="498"/>
        <v>0</v>
      </c>
      <c r="DF136" s="184"/>
      <c r="DG136" s="962">
        <f t="shared" si="489"/>
        <v>0</v>
      </c>
      <c r="DH136" s="184"/>
      <c r="DI136" s="972">
        <f>SUM(DI131:DI135)</f>
        <v>0</v>
      </c>
      <c r="DJ136" s="962">
        <f>SUM(DJ131:DJ135)</f>
        <v>0</v>
      </c>
      <c r="DK136" s="964">
        <f>SUM(DK131:DK135)</f>
        <v>0</v>
      </c>
      <c r="DM136" s="962">
        <f>SUM(DM131:DM135)</f>
        <v>0</v>
      </c>
      <c r="DO136" s="960" t="str">
        <f t="shared" si="470"/>
        <v>True</v>
      </c>
      <c r="DP136" s="4075" t="str">
        <f>IF($U136=0,"Blanc","")</f>
        <v>Blanc</v>
      </c>
      <c r="DQ136" s="4074" t="str">
        <f t="shared" si="282"/>
        <v>wrong</v>
      </c>
    </row>
    <row r="137" spans="2:121" ht="39.9" customHeight="1">
      <c r="B137" s="8502"/>
      <c r="C137" s="8504"/>
      <c r="D137" s="8504"/>
      <c r="E137" s="8502"/>
      <c r="F137" s="8506" t="s">
        <v>237</v>
      </c>
      <c r="G137" s="251" t="s">
        <v>1213</v>
      </c>
      <c r="H137" s="206"/>
      <c r="I137" s="209"/>
      <c r="J137" s="210"/>
      <c r="K137" s="208"/>
      <c r="L137" s="208"/>
      <c r="M137" s="207"/>
      <c r="N137" s="206"/>
      <c r="O137" s="209"/>
      <c r="P137" s="210"/>
      <c r="Q137" s="207"/>
      <c r="R137" s="206"/>
      <c r="S137" s="209"/>
      <c r="T137" s="2393"/>
      <c r="U137" s="2446">
        <f t="shared" ref="U137:U141" si="499">SUM(H137:P137,S137:T137)-R137</f>
        <v>0</v>
      </c>
      <c r="V137" s="206"/>
      <c r="W137" s="209"/>
      <c r="X137" s="955"/>
      <c r="Y137" s="208"/>
      <c r="Z137" s="207"/>
      <c r="AA137" s="2448">
        <f t="shared" ref="AA137:AA141" si="500">SUM(X137:Z137)</f>
        <v>0</v>
      </c>
      <c r="AB137" s="212"/>
      <c r="AC137" s="210"/>
      <c r="AD137" s="208"/>
      <c r="AE137" s="208"/>
      <c r="AF137" s="208"/>
      <c r="AG137" s="207"/>
      <c r="AH137" s="2448">
        <f t="shared" ref="AH137:AH141" si="501">SUM(AC137:AG137)</f>
        <v>0</v>
      </c>
      <c r="AI137" s="210"/>
      <c r="AJ137" s="208"/>
      <c r="AK137" s="207"/>
      <c r="AL137" s="2449">
        <f t="shared" ref="AL137:AL141" si="502">SUM(AI137:AK137)</f>
        <v>0</v>
      </c>
      <c r="AM137" s="211"/>
      <c r="AN137" s="2451">
        <f t="shared" ref="AN137:AN141" si="503">AM137+AL137+AH137+AB137+AA137</f>
        <v>0</v>
      </c>
      <c r="AO137" s="210"/>
      <c r="AP137" s="208"/>
      <c r="AQ137" s="208"/>
      <c r="AR137" s="208"/>
      <c r="AS137" s="207"/>
      <c r="AT137" s="2453">
        <f>SUM(AO137:AS137)</f>
        <v>0</v>
      </c>
      <c r="AU137" s="213"/>
      <c r="AV137" s="184"/>
      <c r="AW137" s="251" t="s">
        <v>1213</v>
      </c>
      <c r="AX137" s="206"/>
      <c r="AY137" s="208"/>
      <c r="AZ137" s="208"/>
      <c r="BA137" s="208"/>
      <c r="BB137" s="208"/>
      <c r="BC137" s="208"/>
      <c r="BD137" s="209"/>
      <c r="BE137" s="206"/>
      <c r="BF137" s="208"/>
      <c r="BG137" s="208"/>
      <c r="BH137" s="208"/>
      <c r="BI137" s="209"/>
      <c r="BJ137" s="206"/>
      <c r="BK137" s="208"/>
      <c r="BL137" s="209"/>
      <c r="BM137" s="954"/>
      <c r="BN137" s="211"/>
      <c r="BO137" s="206"/>
      <c r="BP137" s="208"/>
      <c r="BQ137" s="208"/>
      <c r="BR137" s="208"/>
      <c r="BS137" s="209"/>
      <c r="BT137" s="206"/>
      <c r="BU137" s="208"/>
      <c r="BV137" s="209"/>
      <c r="BW137" s="954"/>
      <c r="BX137" s="2454">
        <f t="shared" si="429"/>
        <v>0</v>
      </c>
      <c r="BY137" s="206"/>
      <c r="BZ137" s="209"/>
      <c r="CA137" s="956"/>
      <c r="CC137" s="251" t="s">
        <v>1213</v>
      </c>
      <c r="CD137" s="206"/>
      <c r="CE137" s="208"/>
      <c r="CF137" s="207"/>
      <c r="CG137" s="2454">
        <f t="shared" ref="CG137:CG141" si="504">SUM(CD137:CF137)</f>
        <v>0</v>
      </c>
      <c r="CH137" s="210"/>
      <c r="CI137" s="208"/>
      <c r="CJ137" s="207"/>
      <c r="CK137" s="2454">
        <f t="shared" ref="CK137:CK141" si="505">SUM(CH137:CJ137)</f>
        <v>0</v>
      </c>
      <c r="CL137" s="210"/>
      <c r="CM137" s="208"/>
      <c r="CN137" s="207"/>
      <c r="CO137" s="2454">
        <f t="shared" ref="CO137:CO141" si="506">SUM(CL137:CN137)</f>
        <v>0</v>
      </c>
      <c r="CP137" s="210"/>
      <c r="CQ137" s="207"/>
      <c r="CR137" s="2454">
        <f t="shared" ref="CR137:CR141" si="507">SUM(CP137:CQ137)</f>
        <v>0</v>
      </c>
      <c r="CS137" s="2434">
        <f t="shared" ref="CS137:CU141" si="508">CX137+DB137</f>
        <v>0</v>
      </c>
      <c r="CT137" s="2432">
        <f t="shared" si="508"/>
        <v>0</v>
      </c>
      <c r="CU137" s="2433">
        <f t="shared" si="508"/>
        <v>0</v>
      </c>
      <c r="CV137" s="2454">
        <f t="shared" ref="CV137:CV141" si="509">SUM(CS137:CU137)</f>
        <v>0</v>
      </c>
      <c r="CW137" s="184"/>
      <c r="CX137" s="206"/>
      <c r="CY137" s="208"/>
      <c r="CZ137" s="207"/>
      <c r="DA137" s="2460">
        <f t="shared" ref="DA137:DA141" si="510">SUM(CX137:CZ137)</f>
        <v>0</v>
      </c>
      <c r="DB137" s="210"/>
      <c r="DC137" s="208"/>
      <c r="DD137" s="207"/>
      <c r="DE137" s="2460">
        <f t="shared" ref="DE137:DE141" si="511">SUM(DB137:DD137)</f>
        <v>0</v>
      </c>
      <c r="DF137" s="184"/>
      <c r="DG137" s="2454">
        <f t="shared" si="489"/>
        <v>0</v>
      </c>
      <c r="DH137" s="184"/>
      <c r="DI137" s="2394">
        <f t="shared" ref="DI137:DJ141" si="512">CD137+CH137+CL137+CP137+CS137</f>
        <v>0</v>
      </c>
      <c r="DJ137" s="2395">
        <f t="shared" si="512"/>
        <v>0</v>
      </c>
      <c r="DK137" s="2396">
        <f t="shared" ref="DK137:DK141" si="513">CF137+CJ137+CN137+CU137</f>
        <v>0</v>
      </c>
      <c r="DM137" s="2395">
        <f t="shared" ref="DM137:DM141" si="514">SUM(DI137:DK137)</f>
        <v>0</v>
      </c>
      <c r="DO137" s="2462" t="str">
        <f t="shared" si="470"/>
        <v>True</v>
      </c>
      <c r="DP137" s="4073"/>
    </row>
    <row r="138" spans="2:121" ht="39.9" customHeight="1">
      <c r="B138" s="8502"/>
      <c r="C138" s="8504"/>
      <c r="D138" s="8504"/>
      <c r="E138" s="8502"/>
      <c r="F138" s="8506"/>
      <c r="G138" s="251" t="s">
        <v>666</v>
      </c>
      <c r="H138" s="206"/>
      <c r="I138" s="209"/>
      <c r="J138" s="210"/>
      <c r="K138" s="208"/>
      <c r="L138" s="208"/>
      <c r="M138" s="207"/>
      <c r="N138" s="206"/>
      <c r="O138" s="209"/>
      <c r="P138" s="210"/>
      <c r="Q138" s="207"/>
      <c r="R138" s="206"/>
      <c r="S138" s="209"/>
      <c r="T138" s="2393"/>
      <c r="U138" s="2446">
        <f t="shared" si="499"/>
        <v>0</v>
      </c>
      <c r="V138" s="206"/>
      <c r="W138" s="209"/>
      <c r="X138" s="955"/>
      <c r="Y138" s="208"/>
      <c r="Z138" s="207"/>
      <c r="AA138" s="2448">
        <f t="shared" si="500"/>
        <v>0</v>
      </c>
      <c r="AB138" s="212"/>
      <c r="AC138" s="210"/>
      <c r="AD138" s="208"/>
      <c r="AE138" s="208"/>
      <c r="AF138" s="208"/>
      <c r="AG138" s="207"/>
      <c r="AH138" s="2448">
        <f t="shared" si="501"/>
        <v>0</v>
      </c>
      <c r="AI138" s="210"/>
      <c r="AJ138" s="208"/>
      <c r="AK138" s="207"/>
      <c r="AL138" s="2449">
        <f t="shared" si="502"/>
        <v>0</v>
      </c>
      <c r="AM138" s="211"/>
      <c r="AN138" s="2451">
        <f t="shared" si="503"/>
        <v>0</v>
      </c>
      <c r="AO138" s="210"/>
      <c r="AP138" s="208"/>
      <c r="AQ138" s="208"/>
      <c r="AR138" s="208"/>
      <c r="AS138" s="207"/>
      <c r="AT138" s="2453">
        <f t="shared" ref="AT138:AT141" si="515">SUM(AO138:AS138)</f>
        <v>0</v>
      </c>
      <c r="AU138" s="213"/>
      <c r="AV138" s="184"/>
      <c r="AW138" s="251" t="s">
        <v>666</v>
      </c>
      <c r="AX138" s="206"/>
      <c r="AY138" s="208"/>
      <c r="AZ138" s="208"/>
      <c r="BA138" s="208"/>
      <c r="BB138" s="208"/>
      <c r="BC138" s="208"/>
      <c r="BD138" s="209"/>
      <c r="BE138" s="206"/>
      <c r="BF138" s="208"/>
      <c r="BG138" s="208"/>
      <c r="BH138" s="208"/>
      <c r="BI138" s="209"/>
      <c r="BJ138" s="206"/>
      <c r="BK138" s="208"/>
      <c r="BL138" s="209"/>
      <c r="BM138" s="954"/>
      <c r="BN138" s="211"/>
      <c r="BO138" s="206"/>
      <c r="BP138" s="208"/>
      <c r="BQ138" s="208"/>
      <c r="BR138" s="208"/>
      <c r="BS138" s="209"/>
      <c r="BT138" s="206"/>
      <c r="BU138" s="208"/>
      <c r="BV138" s="209"/>
      <c r="BW138" s="954"/>
      <c r="BX138" s="2454">
        <f t="shared" si="429"/>
        <v>0</v>
      </c>
      <c r="BY138" s="206"/>
      <c r="BZ138" s="209"/>
      <c r="CA138" s="956"/>
      <c r="CC138" s="251" t="s">
        <v>666</v>
      </c>
      <c r="CD138" s="206"/>
      <c r="CE138" s="208"/>
      <c r="CF138" s="207"/>
      <c r="CG138" s="2454">
        <f t="shared" si="504"/>
        <v>0</v>
      </c>
      <c r="CH138" s="210"/>
      <c r="CI138" s="208"/>
      <c r="CJ138" s="207"/>
      <c r="CK138" s="2454">
        <f t="shared" si="505"/>
        <v>0</v>
      </c>
      <c r="CL138" s="210"/>
      <c r="CM138" s="208"/>
      <c r="CN138" s="207"/>
      <c r="CO138" s="2454">
        <f t="shared" si="506"/>
        <v>0</v>
      </c>
      <c r="CP138" s="210"/>
      <c r="CQ138" s="207"/>
      <c r="CR138" s="2454">
        <f t="shared" si="507"/>
        <v>0</v>
      </c>
      <c r="CS138" s="2434">
        <f t="shared" si="508"/>
        <v>0</v>
      </c>
      <c r="CT138" s="2432">
        <f t="shared" si="508"/>
        <v>0</v>
      </c>
      <c r="CU138" s="2433">
        <f t="shared" si="508"/>
        <v>0</v>
      </c>
      <c r="CV138" s="2454">
        <f t="shared" si="509"/>
        <v>0</v>
      </c>
      <c r="CW138" s="184"/>
      <c r="CX138" s="206"/>
      <c r="CY138" s="208"/>
      <c r="CZ138" s="207"/>
      <c r="DA138" s="2460">
        <f t="shared" si="510"/>
        <v>0</v>
      </c>
      <c r="DB138" s="210"/>
      <c r="DC138" s="208"/>
      <c r="DD138" s="207"/>
      <c r="DE138" s="2460">
        <f t="shared" si="511"/>
        <v>0</v>
      </c>
      <c r="DF138" s="184"/>
      <c r="DG138" s="2454">
        <f t="shared" si="489"/>
        <v>0</v>
      </c>
      <c r="DH138" s="184"/>
      <c r="DI138" s="2394">
        <f t="shared" si="512"/>
        <v>0</v>
      </c>
      <c r="DJ138" s="2395">
        <f t="shared" si="512"/>
        <v>0</v>
      </c>
      <c r="DK138" s="2396">
        <f t="shared" si="513"/>
        <v>0</v>
      </c>
      <c r="DM138" s="2395">
        <f t="shared" si="514"/>
        <v>0</v>
      </c>
      <c r="DO138" s="2462" t="str">
        <f t="shared" si="470"/>
        <v>True</v>
      </c>
      <c r="DP138" s="4073"/>
    </row>
    <row r="139" spans="2:121" ht="39.9" customHeight="1">
      <c r="B139" s="8502"/>
      <c r="C139" s="8504"/>
      <c r="D139" s="8504"/>
      <c r="E139" s="8502"/>
      <c r="F139" s="8506"/>
      <c r="G139" s="251" t="s">
        <v>667</v>
      </c>
      <c r="H139" s="206"/>
      <c r="I139" s="209"/>
      <c r="J139" s="210"/>
      <c r="K139" s="208"/>
      <c r="L139" s="208"/>
      <c r="M139" s="207"/>
      <c r="N139" s="206"/>
      <c r="O139" s="209"/>
      <c r="P139" s="210"/>
      <c r="Q139" s="207"/>
      <c r="R139" s="206"/>
      <c r="S139" s="209"/>
      <c r="T139" s="2393"/>
      <c r="U139" s="2446">
        <f t="shared" si="499"/>
        <v>0</v>
      </c>
      <c r="V139" s="206"/>
      <c r="W139" s="209"/>
      <c r="X139" s="955"/>
      <c r="Y139" s="208"/>
      <c r="Z139" s="207"/>
      <c r="AA139" s="2448">
        <f t="shared" si="500"/>
        <v>0</v>
      </c>
      <c r="AB139" s="212"/>
      <c r="AC139" s="210"/>
      <c r="AD139" s="208"/>
      <c r="AE139" s="208"/>
      <c r="AF139" s="208"/>
      <c r="AG139" s="207"/>
      <c r="AH139" s="2448">
        <f t="shared" si="501"/>
        <v>0</v>
      </c>
      <c r="AI139" s="210"/>
      <c r="AJ139" s="208"/>
      <c r="AK139" s="207"/>
      <c r="AL139" s="2449">
        <f t="shared" si="502"/>
        <v>0</v>
      </c>
      <c r="AM139" s="211"/>
      <c r="AN139" s="2451">
        <f t="shared" si="503"/>
        <v>0</v>
      </c>
      <c r="AO139" s="210"/>
      <c r="AP139" s="208"/>
      <c r="AQ139" s="208"/>
      <c r="AR139" s="208"/>
      <c r="AS139" s="207"/>
      <c r="AT139" s="2453">
        <f t="shared" si="515"/>
        <v>0</v>
      </c>
      <c r="AU139" s="213"/>
      <c r="AV139" s="184"/>
      <c r="AW139" s="251" t="s">
        <v>667</v>
      </c>
      <c r="AX139" s="206"/>
      <c r="AY139" s="208"/>
      <c r="AZ139" s="208"/>
      <c r="BA139" s="208"/>
      <c r="BB139" s="208"/>
      <c r="BC139" s="208"/>
      <c r="BD139" s="209"/>
      <c r="BE139" s="206"/>
      <c r="BF139" s="208"/>
      <c r="BG139" s="208"/>
      <c r="BH139" s="208"/>
      <c r="BI139" s="209"/>
      <c r="BJ139" s="206"/>
      <c r="BK139" s="208"/>
      <c r="BL139" s="209"/>
      <c r="BM139" s="954"/>
      <c r="BN139" s="211"/>
      <c r="BO139" s="206"/>
      <c r="BP139" s="208"/>
      <c r="BQ139" s="208"/>
      <c r="BR139" s="208"/>
      <c r="BS139" s="209"/>
      <c r="BT139" s="206"/>
      <c r="BU139" s="208"/>
      <c r="BV139" s="209"/>
      <c r="BW139" s="954"/>
      <c r="BX139" s="2454">
        <f t="shared" si="429"/>
        <v>0</v>
      </c>
      <c r="BY139" s="206"/>
      <c r="BZ139" s="209"/>
      <c r="CA139" s="956"/>
      <c r="CC139" s="251" t="s">
        <v>667</v>
      </c>
      <c r="CD139" s="206"/>
      <c r="CE139" s="208"/>
      <c r="CF139" s="207"/>
      <c r="CG139" s="2454">
        <f t="shared" si="504"/>
        <v>0</v>
      </c>
      <c r="CH139" s="210"/>
      <c r="CI139" s="208"/>
      <c r="CJ139" s="207"/>
      <c r="CK139" s="2454">
        <f t="shared" si="505"/>
        <v>0</v>
      </c>
      <c r="CL139" s="210"/>
      <c r="CM139" s="208"/>
      <c r="CN139" s="207"/>
      <c r="CO139" s="2454">
        <f t="shared" si="506"/>
        <v>0</v>
      </c>
      <c r="CP139" s="210"/>
      <c r="CQ139" s="207"/>
      <c r="CR139" s="2454">
        <f t="shared" si="507"/>
        <v>0</v>
      </c>
      <c r="CS139" s="2434">
        <f t="shared" si="508"/>
        <v>0</v>
      </c>
      <c r="CT139" s="2432">
        <f t="shared" si="508"/>
        <v>0</v>
      </c>
      <c r="CU139" s="2433">
        <f t="shared" si="508"/>
        <v>0</v>
      </c>
      <c r="CV139" s="2454">
        <f t="shared" si="509"/>
        <v>0</v>
      </c>
      <c r="CW139" s="184"/>
      <c r="CX139" s="206"/>
      <c r="CY139" s="208"/>
      <c r="CZ139" s="207"/>
      <c r="DA139" s="2460">
        <f t="shared" si="510"/>
        <v>0</v>
      </c>
      <c r="DB139" s="210"/>
      <c r="DC139" s="208"/>
      <c r="DD139" s="207"/>
      <c r="DE139" s="2460">
        <f t="shared" si="511"/>
        <v>0</v>
      </c>
      <c r="DF139" s="184"/>
      <c r="DG139" s="2454">
        <f t="shared" si="489"/>
        <v>0</v>
      </c>
      <c r="DH139" s="184"/>
      <c r="DI139" s="2394">
        <f t="shared" si="512"/>
        <v>0</v>
      </c>
      <c r="DJ139" s="2395">
        <f t="shared" si="512"/>
        <v>0</v>
      </c>
      <c r="DK139" s="2396">
        <f t="shared" si="513"/>
        <v>0</v>
      </c>
      <c r="DM139" s="2395">
        <f t="shared" si="514"/>
        <v>0</v>
      </c>
      <c r="DO139" s="2462" t="str">
        <f t="shared" si="470"/>
        <v>True</v>
      </c>
      <c r="DP139" s="4073"/>
    </row>
    <row r="140" spans="2:121" ht="39.9" customHeight="1">
      <c r="B140" s="8502"/>
      <c r="C140" s="8504"/>
      <c r="D140" s="8504"/>
      <c r="E140" s="8502"/>
      <c r="F140" s="8506"/>
      <c r="G140" s="251" t="s">
        <v>668</v>
      </c>
      <c r="H140" s="206"/>
      <c r="I140" s="209"/>
      <c r="J140" s="210"/>
      <c r="K140" s="208"/>
      <c r="L140" s="208"/>
      <c r="M140" s="207"/>
      <c r="N140" s="206"/>
      <c r="O140" s="209"/>
      <c r="P140" s="210"/>
      <c r="Q140" s="207"/>
      <c r="R140" s="206"/>
      <c r="S140" s="209"/>
      <c r="T140" s="954"/>
      <c r="U140" s="2446">
        <f t="shared" si="499"/>
        <v>0</v>
      </c>
      <c r="V140" s="206"/>
      <c r="W140" s="209"/>
      <c r="X140" s="955"/>
      <c r="Y140" s="208"/>
      <c r="Z140" s="207"/>
      <c r="AA140" s="2448">
        <f t="shared" si="500"/>
        <v>0</v>
      </c>
      <c r="AB140" s="212"/>
      <c r="AC140" s="210"/>
      <c r="AD140" s="208"/>
      <c r="AE140" s="208"/>
      <c r="AF140" s="208"/>
      <c r="AG140" s="207"/>
      <c r="AH140" s="2448">
        <f t="shared" si="501"/>
        <v>0</v>
      </c>
      <c r="AI140" s="210"/>
      <c r="AJ140" s="208"/>
      <c r="AK140" s="207"/>
      <c r="AL140" s="2449">
        <f t="shared" si="502"/>
        <v>0</v>
      </c>
      <c r="AM140" s="211"/>
      <c r="AN140" s="2451">
        <f t="shared" si="503"/>
        <v>0</v>
      </c>
      <c r="AO140" s="210"/>
      <c r="AP140" s="208"/>
      <c r="AQ140" s="208"/>
      <c r="AR140" s="208"/>
      <c r="AS140" s="207"/>
      <c r="AT140" s="2453">
        <f t="shared" si="515"/>
        <v>0</v>
      </c>
      <c r="AU140" s="213"/>
      <c r="AV140" s="184"/>
      <c r="AW140" s="251" t="s">
        <v>668</v>
      </c>
      <c r="AX140" s="206"/>
      <c r="AY140" s="208"/>
      <c r="AZ140" s="208"/>
      <c r="BA140" s="208"/>
      <c r="BB140" s="208"/>
      <c r="BC140" s="208"/>
      <c r="BD140" s="209"/>
      <c r="BE140" s="206"/>
      <c r="BF140" s="208"/>
      <c r="BG140" s="208"/>
      <c r="BH140" s="208"/>
      <c r="BI140" s="209"/>
      <c r="BJ140" s="206"/>
      <c r="BK140" s="208"/>
      <c r="BL140" s="209"/>
      <c r="BM140" s="954"/>
      <c r="BN140" s="211"/>
      <c r="BO140" s="206"/>
      <c r="BP140" s="208"/>
      <c r="BQ140" s="208"/>
      <c r="BR140" s="208"/>
      <c r="BS140" s="209"/>
      <c r="BT140" s="206"/>
      <c r="BU140" s="208"/>
      <c r="BV140" s="209"/>
      <c r="BW140" s="954"/>
      <c r="BX140" s="2454">
        <f t="shared" si="429"/>
        <v>0</v>
      </c>
      <c r="BY140" s="206"/>
      <c r="BZ140" s="209"/>
      <c r="CA140" s="956"/>
      <c r="CC140" s="251" t="s">
        <v>668</v>
      </c>
      <c r="CD140" s="206"/>
      <c r="CE140" s="208"/>
      <c r="CF140" s="207"/>
      <c r="CG140" s="2454">
        <f t="shared" si="504"/>
        <v>0</v>
      </c>
      <c r="CH140" s="210"/>
      <c r="CI140" s="208"/>
      <c r="CJ140" s="207"/>
      <c r="CK140" s="2454">
        <f t="shared" si="505"/>
        <v>0</v>
      </c>
      <c r="CL140" s="210"/>
      <c r="CM140" s="208"/>
      <c r="CN140" s="207"/>
      <c r="CO140" s="2454">
        <f t="shared" si="506"/>
        <v>0</v>
      </c>
      <c r="CP140" s="210"/>
      <c r="CQ140" s="207"/>
      <c r="CR140" s="2454">
        <f t="shared" si="507"/>
        <v>0</v>
      </c>
      <c r="CS140" s="2434">
        <f t="shared" si="508"/>
        <v>0</v>
      </c>
      <c r="CT140" s="2432">
        <f t="shared" si="508"/>
        <v>0</v>
      </c>
      <c r="CU140" s="2433">
        <f t="shared" si="508"/>
        <v>0</v>
      </c>
      <c r="CV140" s="2454">
        <f t="shared" si="509"/>
        <v>0</v>
      </c>
      <c r="CW140" s="184"/>
      <c r="CX140" s="206"/>
      <c r="CY140" s="208"/>
      <c r="CZ140" s="207"/>
      <c r="DA140" s="2460">
        <f t="shared" si="510"/>
        <v>0</v>
      </c>
      <c r="DB140" s="210"/>
      <c r="DC140" s="208"/>
      <c r="DD140" s="207"/>
      <c r="DE140" s="2460">
        <f t="shared" si="511"/>
        <v>0</v>
      </c>
      <c r="DF140" s="184"/>
      <c r="DG140" s="2454">
        <f t="shared" si="489"/>
        <v>0</v>
      </c>
      <c r="DH140" s="184"/>
      <c r="DI140" s="2394">
        <f t="shared" si="512"/>
        <v>0</v>
      </c>
      <c r="DJ140" s="2395">
        <f t="shared" si="512"/>
        <v>0</v>
      </c>
      <c r="DK140" s="2396">
        <f t="shared" si="513"/>
        <v>0</v>
      </c>
      <c r="DM140" s="2395">
        <f t="shared" si="514"/>
        <v>0</v>
      </c>
      <c r="DO140" s="2462" t="str">
        <f t="shared" si="470"/>
        <v>True</v>
      </c>
      <c r="DP140" s="4073"/>
    </row>
    <row r="141" spans="2:121" ht="39.9" customHeight="1" thickBot="1">
      <c r="B141" s="8502"/>
      <c r="C141" s="8504"/>
      <c r="D141" s="8504"/>
      <c r="E141" s="8502"/>
      <c r="F141" s="8506"/>
      <c r="G141" s="252" t="s">
        <v>1214</v>
      </c>
      <c r="H141" s="214"/>
      <c r="I141" s="217"/>
      <c r="J141" s="218"/>
      <c r="K141" s="216"/>
      <c r="L141" s="216"/>
      <c r="M141" s="215"/>
      <c r="N141" s="214"/>
      <c r="O141" s="217"/>
      <c r="P141" s="218"/>
      <c r="Q141" s="215"/>
      <c r="R141" s="214"/>
      <c r="S141" s="217"/>
      <c r="T141" s="957"/>
      <c r="U141" s="2446">
        <f t="shared" si="499"/>
        <v>0</v>
      </c>
      <c r="V141" s="214"/>
      <c r="W141" s="217"/>
      <c r="X141" s="958"/>
      <c r="Y141" s="216"/>
      <c r="Z141" s="215"/>
      <c r="AA141" s="2448">
        <f t="shared" si="500"/>
        <v>0</v>
      </c>
      <c r="AB141" s="220"/>
      <c r="AC141" s="218"/>
      <c r="AD141" s="216"/>
      <c r="AE141" s="216"/>
      <c r="AF141" s="216"/>
      <c r="AG141" s="215"/>
      <c r="AH141" s="2448">
        <f t="shared" si="501"/>
        <v>0</v>
      </c>
      <c r="AI141" s="218"/>
      <c r="AJ141" s="216"/>
      <c r="AK141" s="215"/>
      <c r="AL141" s="2450">
        <f t="shared" si="502"/>
        <v>0</v>
      </c>
      <c r="AM141" s="219"/>
      <c r="AN141" s="2452">
        <f t="shared" si="503"/>
        <v>0</v>
      </c>
      <c r="AO141" s="218"/>
      <c r="AP141" s="216"/>
      <c r="AQ141" s="216"/>
      <c r="AR141" s="216"/>
      <c r="AS141" s="215"/>
      <c r="AT141" s="2448">
        <f t="shared" si="515"/>
        <v>0</v>
      </c>
      <c r="AU141" s="221"/>
      <c r="AV141" s="184"/>
      <c r="AW141" s="252" t="s">
        <v>1214</v>
      </c>
      <c r="AX141" s="214"/>
      <c r="AY141" s="216"/>
      <c r="AZ141" s="216"/>
      <c r="BA141" s="216"/>
      <c r="BB141" s="216"/>
      <c r="BC141" s="216"/>
      <c r="BD141" s="217"/>
      <c r="BE141" s="214"/>
      <c r="BF141" s="216"/>
      <c r="BG141" s="216"/>
      <c r="BH141" s="216"/>
      <c r="BI141" s="217"/>
      <c r="BJ141" s="214"/>
      <c r="BK141" s="216"/>
      <c r="BL141" s="217"/>
      <c r="BM141" s="957"/>
      <c r="BN141" s="219"/>
      <c r="BO141" s="214"/>
      <c r="BP141" s="216"/>
      <c r="BQ141" s="216"/>
      <c r="BR141" s="216"/>
      <c r="BS141" s="217"/>
      <c r="BT141" s="214"/>
      <c r="BU141" s="216"/>
      <c r="BV141" s="217"/>
      <c r="BW141" s="957"/>
      <c r="BX141" s="2455">
        <f t="shared" si="429"/>
        <v>0</v>
      </c>
      <c r="BY141" s="214"/>
      <c r="BZ141" s="217"/>
      <c r="CA141" s="961"/>
      <c r="CC141" s="252" t="s">
        <v>1214</v>
      </c>
      <c r="CD141" s="214"/>
      <c r="CE141" s="216"/>
      <c r="CF141" s="215"/>
      <c r="CG141" s="2455">
        <f t="shared" si="504"/>
        <v>0</v>
      </c>
      <c r="CH141" s="218"/>
      <c r="CI141" s="216"/>
      <c r="CJ141" s="215"/>
      <c r="CK141" s="2455">
        <f t="shared" si="505"/>
        <v>0</v>
      </c>
      <c r="CL141" s="218"/>
      <c r="CM141" s="216"/>
      <c r="CN141" s="215"/>
      <c r="CO141" s="2455">
        <f t="shared" si="506"/>
        <v>0</v>
      </c>
      <c r="CP141" s="218"/>
      <c r="CQ141" s="215"/>
      <c r="CR141" s="2455">
        <f t="shared" si="507"/>
        <v>0</v>
      </c>
      <c r="CS141" s="2456">
        <f t="shared" si="508"/>
        <v>0</v>
      </c>
      <c r="CT141" s="2457">
        <f t="shared" si="508"/>
        <v>0</v>
      </c>
      <c r="CU141" s="2458">
        <f t="shared" si="508"/>
        <v>0</v>
      </c>
      <c r="CV141" s="2455">
        <f t="shared" si="509"/>
        <v>0</v>
      </c>
      <c r="CW141" s="184"/>
      <c r="CX141" s="214"/>
      <c r="CY141" s="216"/>
      <c r="CZ141" s="215"/>
      <c r="DA141" s="2461">
        <f t="shared" si="510"/>
        <v>0</v>
      </c>
      <c r="DB141" s="218"/>
      <c r="DC141" s="216"/>
      <c r="DD141" s="215"/>
      <c r="DE141" s="2461">
        <f t="shared" si="511"/>
        <v>0</v>
      </c>
      <c r="DF141" s="184"/>
      <c r="DG141" s="2455">
        <f t="shared" si="489"/>
        <v>0</v>
      </c>
      <c r="DH141" s="184"/>
      <c r="DI141" s="2397">
        <f t="shared" si="512"/>
        <v>0</v>
      </c>
      <c r="DJ141" s="2398">
        <f t="shared" si="512"/>
        <v>0</v>
      </c>
      <c r="DK141" s="2399">
        <f t="shared" si="513"/>
        <v>0</v>
      </c>
      <c r="DM141" s="2398">
        <f t="shared" si="514"/>
        <v>0</v>
      </c>
      <c r="DO141" s="2463" t="str">
        <f t="shared" si="470"/>
        <v>True</v>
      </c>
      <c r="DP141" s="4073"/>
    </row>
    <row r="142" spans="2:121" ht="39.9" customHeight="1" thickBot="1">
      <c r="B142" s="8503"/>
      <c r="C142" s="8505"/>
      <c r="D142" s="8505"/>
      <c r="E142" s="8503"/>
      <c r="F142" s="8507"/>
      <c r="G142" s="2033" t="s">
        <v>181</v>
      </c>
      <c r="H142" s="2402">
        <f t="shared" ref="H142:P142" si="516">SUM(H137:H141)</f>
        <v>0</v>
      </c>
      <c r="I142" s="973">
        <f t="shared" si="516"/>
        <v>0</v>
      </c>
      <c r="J142" s="2403">
        <f t="shared" si="516"/>
        <v>0</v>
      </c>
      <c r="K142" s="2404">
        <f t="shared" si="516"/>
        <v>0</v>
      </c>
      <c r="L142" s="2404">
        <f t="shared" si="516"/>
        <v>0</v>
      </c>
      <c r="M142" s="975">
        <f t="shared" si="516"/>
        <v>0</v>
      </c>
      <c r="N142" s="2402">
        <f t="shared" si="516"/>
        <v>0</v>
      </c>
      <c r="O142" s="973">
        <f t="shared" si="516"/>
        <v>0</v>
      </c>
      <c r="P142" s="2403">
        <f t="shared" si="516"/>
        <v>0</v>
      </c>
      <c r="Q142" s="2034"/>
      <c r="R142" s="2402">
        <f t="shared" ref="R142:AU142" si="517">SUM(R137:R141)</f>
        <v>0</v>
      </c>
      <c r="S142" s="973">
        <f t="shared" si="517"/>
        <v>0</v>
      </c>
      <c r="T142" s="970">
        <f t="shared" si="517"/>
        <v>0</v>
      </c>
      <c r="U142" s="962">
        <f t="shared" si="517"/>
        <v>0</v>
      </c>
      <c r="V142" s="2402">
        <f t="shared" si="517"/>
        <v>0</v>
      </c>
      <c r="W142" s="973">
        <f t="shared" si="517"/>
        <v>0</v>
      </c>
      <c r="X142" s="2403">
        <f t="shared" si="517"/>
        <v>0</v>
      </c>
      <c r="Y142" s="2404">
        <f t="shared" si="517"/>
        <v>0</v>
      </c>
      <c r="Z142" s="975">
        <f t="shared" si="517"/>
        <v>0</v>
      </c>
      <c r="AA142" s="962">
        <f t="shared" si="517"/>
        <v>0</v>
      </c>
      <c r="AB142" s="962">
        <f t="shared" si="517"/>
        <v>0</v>
      </c>
      <c r="AC142" s="2403">
        <f t="shared" si="517"/>
        <v>0</v>
      </c>
      <c r="AD142" s="2404">
        <f t="shared" si="517"/>
        <v>0</v>
      </c>
      <c r="AE142" s="2404">
        <f t="shared" si="517"/>
        <v>0</v>
      </c>
      <c r="AF142" s="2404">
        <f t="shared" si="517"/>
        <v>0</v>
      </c>
      <c r="AG142" s="975">
        <f t="shared" si="517"/>
        <v>0</v>
      </c>
      <c r="AH142" s="962">
        <f t="shared" si="517"/>
        <v>0</v>
      </c>
      <c r="AI142" s="2403">
        <f t="shared" si="517"/>
        <v>0</v>
      </c>
      <c r="AJ142" s="2404">
        <f t="shared" si="517"/>
        <v>0</v>
      </c>
      <c r="AK142" s="975">
        <f t="shared" si="517"/>
        <v>0</v>
      </c>
      <c r="AL142" s="972">
        <f t="shared" si="517"/>
        <v>0</v>
      </c>
      <c r="AM142" s="962">
        <f t="shared" si="517"/>
        <v>0</v>
      </c>
      <c r="AN142" s="964">
        <f t="shared" si="517"/>
        <v>0</v>
      </c>
      <c r="AO142" s="2403">
        <f t="shared" si="517"/>
        <v>0</v>
      </c>
      <c r="AP142" s="2404">
        <f t="shared" si="517"/>
        <v>0</v>
      </c>
      <c r="AQ142" s="2404">
        <f t="shared" si="517"/>
        <v>0</v>
      </c>
      <c r="AR142" s="2404">
        <f t="shared" si="517"/>
        <v>0</v>
      </c>
      <c r="AS142" s="975">
        <f t="shared" si="517"/>
        <v>0</v>
      </c>
      <c r="AT142" s="962">
        <f t="shared" si="517"/>
        <v>0</v>
      </c>
      <c r="AU142" s="962">
        <f t="shared" si="517"/>
        <v>0</v>
      </c>
      <c r="AV142" s="184"/>
      <c r="AW142" s="974" t="s">
        <v>181</v>
      </c>
      <c r="AX142" s="2402">
        <f t="shared" ref="AX142:BW142" si="518">SUM(AX137:AX141)</f>
        <v>0</v>
      </c>
      <c r="AY142" s="2404">
        <f t="shared" si="518"/>
        <v>0</v>
      </c>
      <c r="AZ142" s="2404">
        <f t="shared" si="518"/>
        <v>0</v>
      </c>
      <c r="BA142" s="2404">
        <f t="shared" si="518"/>
        <v>0</v>
      </c>
      <c r="BB142" s="2404">
        <f t="shared" si="518"/>
        <v>0</v>
      </c>
      <c r="BC142" s="2404">
        <f t="shared" si="518"/>
        <v>0</v>
      </c>
      <c r="BD142" s="973">
        <f t="shared" si="518"/>
        <v>0</v>
      </c>
      <c r="BE142" s="2402">
        <f t="shared" si="518"/>
        <v>0</v>
      </c>
      <c r="BF142" s="2404">
        <f t="shared" si="518"/>
        <v>0</v>
      </c>
      <c r="BG142" s="2404">
        <f t="shared" si="518"/>
        <v>0</v>
      </c>
      <c r="BH142" s="2404">
        <f t="shared" si="518"/>
        <v>0</v>
      </c>
      <c r="BI142" s="973">
        <f t="shared" si="518"/>
        <v>0</v>
      </c>
      <c r="BJ142" s="2402">
        <f t="shared" si="518"/>
        <v>0</v>
      </c>
      <c r="BK142" s="2404">
        <f t="shared" si="518"/>
        <v>0</v>
      </c>
      <c r="BL142" s="973">
        <f t="shared" si="518"/>
        <v>0</v>
      </c>
      <c r="BM142" s="970">
        <f t="shared" si="518"/>
        <v>0</v>
      </c>
      <c r="BN142" s="962">
        <f t="shared" si="518"/>
        <v>0</v>
      </c>
      <c r="BO142" s="2402">
        <f t="shared" si="518"/>
        <v>0</v>
      </c>
      <c r="BP142" s="2404">
        <f t="shared" si="518"/>
        <v>0</v>
      </c>
      <c r="BQ142" s="2404">
        <f t="shared" si="518"/>
        <v>0</v>
      </c>
      <c r="BR142" s="2404">
        <f t="shared" si="518"/>
        <v>0</v>
      </c>
      <c r="BS142" s="973">
        <f t="shared" si="518"/>
        <v>0</v>
      </c>
      <c r="BT142" s="2402">
        <f t="shared" si="518"/>
        <v>0</v>
      </c>
      <c r="BU142" s="2404">
        <f t="shared" si="518"/>
        <v>0</v>
      </c>
      <c r="BV142" s="973">
        <f t="shared" si="518"/>
        <v>0</v>
      </c>
      <c r="BW142" s="970">
        <f t="shared" si="518"/>
        <v>0</v>
      </c>
      <c r="BX142" s="962">
        <f t="shared" si="429"/>
        <v>0</v>
      </c>
      <c r="BY142" s="2402">
        <f>SUM(BY137:BY141)</f>
        <v>0</v>
      </c>
      <c r="BZ142" s="973">
        <f>SUM(BZ137:BZ141)</f>
        <v>0</v>
      </c>
      <c r="CA142" s="964">
        <f>SUM(CA137:CA141)</f>
        <v>0</v>
      </c>
      <c r="CC142" s="971" t="s">
        <v>106</v>
      </c>
      <c r="CD142" s="2402">
        <f t="shared" ref="CD142:CV142" si="519">SUM(CD137:CD141)</f>
        <v>0</v>
      </c>
      <c r="CE142" s="2404">
        <f t="shared" si="519"/>
        <v>0</v>
      </c>
      <c r="CF142" s="975">
        <f t="shared" si="519"/>
        <v>0</v>
      </c>
      <c r="CG142" s="962">
        <f t="shared" si="519"/>
        <v>0</v>
      </c>
      <c r="CH142" s="2403">
        <f t="shared" si="519"/>
        <v>0</v>
      </c>
      <c r="CI142" s="2404">
        <f t="shared" si="519"/>
        <v>0</v>
      </c>
      <c r="CJ142" s="975">
        <f t="shared" si="519"/>
        <v>0</v>
      </c>
      <c r="CK142" s="962">
        <f t="shared" si="519"/>
        <v>0</v>
      </c>
      <c r="CL142" s="2403">
        <f t="shared" si="519"/>
        <v>0</v>
      </c>
      <c r="CM142" s="2404">
        <f t="shared" si="519"/>
        <v>0</v>
      </c>
      <c r="CN142" s="975">
        <f t="shared" si="519"/>
        <v>0</v>
      </c>
      <c r="CO142" s="962">
        <f t="shared" si="519"/>
        <v>0</v>
      </c>
      <c r="CP142" s="2403">
        <f t="shared" si="519"/>
        <v>0</v>
      </c>
      <c r="CQ142" s="975">
        <f t="shared" si="519"/>
        <v>0</v>
      </c>
      <c r="CR142" s="962">
        <f t="shared" si="519"/>
        <v>0</v>
      </c>
      <c r="CS142" s="2403">
        <f t="shared" si="519"/>
        <v>0</v>
      </c>
      <c r="CT142" s="2404">
        <f t="shared" si="519"/>
        <v>0</v>
      </c>
      <c r="CU142" s="975">
        <f t="shared" si="519"/>
        <v>0</v>
      </c>
      <c r="CV142" s="962">
        <f t="shared" si="519"/>
        <v>0</v>
      </c>
      <c r="CW142" s="184"/>
      <c r="CX142" s="2405">
        <f t="shared" ref="CX142:DE142" si="520">SUM(CX137:CX141)</f>
        <v>0</v>
      </c>
      <c r="CY142" s="2408">
        <f t="shared" si="520"/>
        <v>0</v>
      </c>
      <c r="CZ142" s="2409">
        <f t="shared" si="520"/>
        <v>0</v>
      </c>
      <c r="DA142" s="963">
        <f t="shared" si="520"/>
        <v>0</v>
      </c>
      <c r="DB142" s="2407">
        <f t="shared" si="520"/>
        <v>0</v>
      </c>
      <c r="DC142" s="2408">
        <f t="shared" si="520"/>
        <v>0</v>
      </c>
      <c r="DD142" s="2409">
        <f t="shared" si="520"/>
        <v>0</v>
      </c>
      <c r="DE142" s="963">
        <f t="shared" si="520"/>
        <v>0</v>
      </c>
      <c r="DF142" s="184"/>
      <c r="DG142" s="962">
        <f t="shared" si="489"/>
        <v>0</v>
      </c>
      <c r="DH142" s="184"/>
      <c r="DI142" s="972">
        <f>SUM(DI137:DI141)</f>
        <v>0</v>
      </c>
      <c r="DJ142" s="962">
        <f>SUM(DJ137:DJ141)</f>
        <v>0</v>
      </c>
      <c r="DK142" s="964">
        <f>SUM(DK137:DK141)</f>
        <v>0</v>
      </c>
      <c r="DM142" s="962">
        <f>SUM(DM137:DM141)</f>
        <v>0</v>
      </c>
      <c r="DO142" s="960" t="str">
        <f t="shared" si="470"/>
        <v>True</v>
      </c>
      <c r="DP142" s="4075" t="str">
        <f t="shared" ref="DP142:DP143" si="521">IF($U142=0,"Blanc","")</f>
        <v>Blanc</v>
      </c>
      <c r="DQ142" s="4074" t="str">
        <f t="shared" si="282"/>
        <v>wrong</v>
      </c>
    </row>
    <row r="143" spans="2:121" ht="39.9" customHeight="1" thickBot="1">
      <c r="B143" s="8484" t="s">
        <v>263</v>
      </c>
      <c r="C143" s="8485"/>
      <c r="D143" s="8485"/>
      <c r="E143" s="8485"/>
      <c r="F143" s="8486"/>
      <c r="G143" s="2040"/>
      <c r="H143" s="2402">
        <f t="shared" ref="H143:AU143" si="522">H136+H142</f>
        <v>0</v>
      </c>
      <c r="I143" s="973">
        <f t="shared" si="522"/>
        <v>0</v>
      </c>
      <c r="J143" s="2403">
        <f t="shared" si="522"/>
        <v>0</v>
      </c>
      <c r="K143" s="2404">
        <f t="shared" si="522"/>
        <v>0</v>
      </c>
      <c r="L143" s="2404">
        <f t="shared" si="522"/>
        <v>0</v>
      </c>
      <c r="M143" s="975">
        <f t="shared" si="522"/>
        <v>0</v>
      </c>
      <c r="N143" s="2402">
        <f t="shared" si="522"/>
        <v>0</v>
      </c>
      <c r="O143" s="973">
        <f t="shared" si="522"/>
        <v>0</v>
      </c>
      <c r="P143" s="2403">
        <f t="shared" si="522"/>
        <v>0</v>
      </c>
      <c r="Q143" s="975">
        <f t="shared" si="522"/>
        <v>0</v>
      </c>
      <c r="R143" s="2402">
        <f t="shared" si="522"/>
        <v>0</v>
      </c>
      <c r="S143" s="973">
        <f t="shared" si="522"/>
        <v>0</v>
      </c>
      <c r="T143" s="970">
        <f t="shared" si="522"/>
        <v>0</v>
      </c>
      <c r="U143" s="962">
        <f t="shared" si="522"/>
        <v>0</v>
      </c>
      <c r="V143" s="2402">
        <f t="shared" si="522"/>
        <v>0</v>
      </c>
      <c r="W143" s="973">
        <f t="shared" si="522"/>
        <v>0</v>
      </c>
      <c r="X143" s="2403">
        <f t="shared" si="522"/>
        <v>0</v>
      </c>
      <c r="Y143" s="2404">
        <f t="shared" si="522"/>
        <v>0</v>
      </c>
      <c r="Z143" s="975">
        <f t="shared" si="522"/>
        <v>0</v>
      </c>
      <c r="AA143" s="962">
        <f t="shared" si="522"/>
        <v>0</v>
      </c>
      <c r="AB143" s="962">
        <f t="shared" si="522"/>
        <v>0</v>
      </c>
      <c r="AC143" s="2403">
        <f t="shared" si="522"/>
        <v>0</v>
      </c>
      <c r="AD143" s="2404">
        <f t="shared" si="522"/>
        <v>0</v>
      </c>
      <c r="AE143" s="2404">
        <f t="shared" si="522"/>
        <v>0</v>
      </c>
      <c r="AF143" s="2404">
        <f t="shared" si="522"/>
        <v>0</v>
      </c>
      <c r="AG143" s="975">
        <f t="shared" si="522"/>
        <v>0</v>
      </c>
      <c r="AH143" s="962">
        <f t="shared" si="522"/>
        <v>0</v>
      </c>
      <c r="AI143" s="2403">
        <f t="shared" si="522"/>
        <v>0</v>
      </c>
      <c r="AJ143" s="2404">
        <f t="shared" si="522"/>
        <v>0</v>
      </c>
      <c r="AK143" s="975">
        <f t="shared" si="522"/>
        <v>0</v>
      </c>
      <c r="AL143" s="972">
        <f t="shared" si="522"/>
        <v>0</v>
      </c>
      <c r="AM143" s="962">
        <f t="shared" si="522"/>
        <v>0</v>
      </c>
      <c r="AN143" s="964">
        <f t="shared" si="522"/>
        <v>0</v>
      </c>
      <c r="AO143" s="2403">
        <f t="shared" si="522"/>
        <v>0</v>
      </c>
      <c r="AP143" s="2404">
        <f t="shared" si="522"/>
        <v>0</v>
      </c>
      <c r="AQ143" s="2404">
        <f t="shared" si="522"/>
        <v>0</v>
      </c>
      <c r="AR143" s="2404">
        <f t="shared" si="522"/>
        <v>0</v>
      </c>
      <c r="AS143" s="975">
        <f t="shared" si="522"/>
        <v>0</v>
      </c>
      <c r="AT143" s="962">
        <f t="shared" si="522"/>
        <v>0</v>
      </c>
      <c r="AU143" s="962">
        <f t="shared" si="522"/>
        <v>0</v>
      </c>
      <c r="AV143" s="184"/>
      <c r="AW143" s="974" t="s">
        <v>264</v>
      </c>
      <c r="AX143" s="2402">
        <f t="shared" ref="AX143:CA143" si="523">AX136+AX142</f>
        <v>0</v>
      </c>
      <c r="AY143" s="2404">
        <f t="shared" si="523"/>
        <v>0</v>
      </c>
      <c r="AZ143" s="2404">
        <f t="shared" si="523"/>
        <v>0</v>
      </c>
      <c r="BA143" s="2404">
        <f t="shared" si="523"/>
        <v>0</v>
      </c>
      <c r="BB143" s="2404">
        <f t="shared" si="523"/>
        <v>0</v>
      </c>
      <c r="BC143" s="2404">
        <f t="shared" si="523"/>
        <v>0</v>
      </c>
      <c r="BD143" s="973">
        <f t="shared" si="523"/>
        <v>0</v>
      </c>
      <c r="BE143" s="2402">
        <f t="shared" si="523"/>
        <v>0</v>
      </c>
      <c r="BF143" s="2404">
        <f t="shared" si="523"/>
        <v>0</v>
      </c>
      <c r="BG143" s="2404">
        <f t="shared" si="523"/>
        <v>0</v>
      </c>
      <c r="BH143" s="2404">
        <f t="shared" si="523"/>
        <v>0</v>
      </c>
      <c r="BI143" s="973">
        <f t="shared" si="523"/>
        <v>0</v>
      </c>
      <c r="BJ143" s="2402">
        <f t="shared" si="523"/>
        <v>0</v>
      </c>
      <c r="BK143" s="2404">
        <f t="shared" si="523"/>
        <v>0</v>
      </c>
      <c r="BL143" s="973">
        <f t="shared" si="523"/>
        <v>0</v>
      </c>
      <c r="BM143" s="970">
        <f t="shared" si="523"/>
        <v>0</v>
      </c>
      <c r="BN143" s="962">
        <f t="shared" si="523"/>
        <v>0</v>
      </c>
      <c r="BO143" s="2402">
        <f t="shared" si="523"/>
        <v>0</v>
      </c>
      <c r="BP143" s="2404">
        <f t="shared" si="523"/>
        <v>0</v>
      </c>
      <c r="BQ143" s="2404">
        <f t="shared" si="523"/>
        <v>0</v>
      </c>
      <c r="BR143" s="2404">
        <f t="shared" si="523"/>
        <v>0</v>
      </c>
      <c r="BS143" s="973">
        <f t="shared" si="523"/>
        <v>0</v>
      </c>
      <c r="BT143" s="2402">
        <f t="shared" si="523"/>
        <v>0</v>
      </c>
      <c r="BU143" s="2404">
        <f t="shared" si="523"/>
        <v>0</v>
      </c>
      <c r="BV143" s="973">
        <f t="shared" si="523"/>
        <v>0</v>
      </c>
      <c r="BW143" s="970">
        <f t="shared" si="523"/>
        <v>0</v>
      </c>
      <c r="BX143" s="962">
        <f t="shared" si="523"/>
        <v>0</v>
      </c>
      <c r="BY143" s="2402">
        <f t="shared" si="523"/>
        <v>0</v>
      </c>
      <c r="BZ143" s="973">
        <f t="shared" si="523"/>
        <v>0</v>
      </c>
      <c r="CA143" s="964">
        <f t="shared" si="523"/>
        <v>0</v>
      </c>
      <c r="CC143" s="2043" t="s">
        <v>264</v>
      </c>
      <c r="CD143" s="2420">
        <f t="shared" ref="CD143:CV143" si="524">CD136+CD142</f>
        <v>0</v>
      </c>
      <c r="CE143" s="2421">
        <f t="shared" si="524"/>
        <v>0</v>
      </c>
      <c r="CF143" s="2422">
        <f t="shared" si="524"/>
        <v>0</v>
      </c>
      <c r="CG143" s="2444">
        <f t="shared" si="524"/>
        <v>0</v>
      </c>
      <c r="CH143" s="2423">
        <f t="shared" si="524"/>
        <v>0</v>
      </c>
      <c r="CI143" s="2421">
        <f t="shared" si="524"/>
        <v>0</v>
      </c>
      <c r="CJ143" s="2422">
        <f t="shared" si="524"/>
        <v>0</v>
      </c>
      <c r="CK143" s="2444">
        <f t="shared" si="524"/>
        <v>0</v>
      </c>
      <c r="CL143" s="2423">
        <f t="shared" si="524"/>
        <v>0</v>
      </c>
      <c r="CM143" s="2421">
        <f t="shared" si="524"/>
        <v>0</v>
      </c>
      <c r="CN143" s="2422">
        <f t="shared" si="524"/>
        <v>0</v>
      </c>
      <c r="CO143" s="2444">
        <f t="shared" si="524"/>
        <v>0</v>
      </c>
      <c r="CP143" s="2423">
        <f t="shared" si="524"/>
        <v>0</v>
      </c>
      <c r="CQ143" s="2422">
        <f t="shared" si="524"/>
        <v>0</v>
      </c>
      <c r="CR143" s="2444">
        <f t="shared" si="524"/>
        <v>0</v>
      </c>
      <c r="CS143" s="2423">
        <f t="shared" si="524"/>
        <v>0</v>
      </c>
      <c r="CT143" s="2421">
        <f t="shared" si="524"/>
        <v>0</v>
      </c>
      <c r="CU143" s="2422">
        <f t="shared" si="524"/>
        <v>0</v>
      </c>
      <c r="CV143" s="2444">
        <f t="shared" si="524"/>
        <v>0</v>
      </c>
      <c r="CW143" s="184"/>
      <c r="CX143" s="2402">
        <f t="shared" ref="CX143:DE143" si="525">CX136+CX142</f>
        <v>0</v>
      </c>
      <c r="CY143" s="2404">
        <f t="shared" si="525"/>
        <v>0</v>
      </c>
      <c r="CZ143" s="975">
        <f t="shared" si="525"/>
        <v>0</v>
      </c>
      <c r="DA143" s="962">
        <f t="shared" si="525"/>
        <v>0</v>
      </c>
      <c r="DB143" s="2403">
        <f t="shared" si="525"/>
        <v>0</v>
      </c>
      <c r="DC143" s="2404">
        <f t="shared" si="525"/>
        <v>0</v>
      </c>
      <c r="DD143" s="975">
        <f t="shared" si="525"/>
        <v>0</v>
      </c>
      <c r="DE143" s="962">
        <f t="shared" si="525"/>
        <v>0</v>
      </c>
      <c r="DF143" s="184"/>
      <c r="DG143" s="2444">
        <f>DG136+DG142</f>
        <v>0</v>
      </c>
      <c r="DH143" s="184"/>
      <c r="DI143" s="972">
        <f>DI136+DI142</f>
        <v>0</v>
      </c>
      <c r="DJ143" s="962">
        <f>DJ136+DJ142</f>
        <v>0</v>
      </c>
      <c r="DK143" s="964">
        <f>DK136+DK142</f>
        <v>0</v>
      </c>
      <c r="DM143" s="962">
        <f>DM136+DM142</f>
        <v>0</v>
      </c>
      <c r="DO143" s="960" t="str">
        <f t="shared" si="470"/>
        <v>True</v>
      </c>
      <c r="DP143" s="4075" t="str">
        <f t="shared" si="521"/>
        <v>Blanc</v>
      </c>
      <c r="DQ143" s="4074" t="str">
        <f t="shared" ref="DQ143:DQ203" si="526">IF(AND(DP143&lt;&gt;"Blanc",DO143="True"),"ok","wrong")</f>
        <v>wrong</v>
      </c>
    </row>
    <row r="144" spans="2:121" ht="39.9" customHeight="1">
      <c r="B144" s="8502" t="s">
        <v>265</v>
      </c>
      <c r="C144" s="8504" t="s">
        <v>522</v>
      </c>
      <c r="D144" s="8504" t="s">
        <v>1211</v>
      </c>
      <c r="E144" s="8502" t="s">
        <v>235</v>
      </c>
      <c r="F144" s="8506" t="s">
        <v>236</v>
      </c>
      <c r="G144" s="251" t="s">
        <v>1213</v>
      </c>
      <c r="H144" s="206"/>
      <c r="I144" s="209"/>
      <c r="J144" s="210"/>
      <c r="K144" s="208"/>
      <c r="L144" s="208"/>
      <c r="M144" s="207"/>
      <c r="N144" s="206"/>
      <c r="O144" s="209"/>
      <c r="P144" s="210"/>
      <c r="Q144" s="207"/>
      <c r="R144" s="206"/>
      <c r="S144" s="209"/>
      <c r="T144" s="2393"/>
      <c r="U144" s="2446">
        <f t="shared" ref="U144:U148" si="527">SUM(H144:P144,S144:T144)-R144</f>
        <v>0</v>
      </c>
      <c r="V144" s="206"/>
      <c r="W144" s="209"/>
      <c r="X144" s="955"/>
      <c r="Y144" s="208"/>
      <c r="Z144" s="207"/>
      <c r="AA144" s="2448">
        <f t="shared" ref="AA144:AA148" si="528">SUM(X144:Z144)</f>
        <v>0</v>
      </c>
      <c r="AB144" s="212"/>
      <c r="AC144" s="210"/>
      <c r="AD144" s="208"/>
      <c r="AE144" s="208"/>
      <c r="AF144" s="208"/>
      <c r="AG144" s="207"/>
      <c r="AH144" s="2448">
        <f t="shared" ref="AH144:AH148" si="529">SUM(AC144:AG144)</f>
        <v>0</v>
      </c>
      <c r="AI144" s="210"/>
      <c r="AJ144" s="208"/>
      <c r="AK144" s="207"/>
      <c r="AL144" s="2449">
        <f t="shared" ref="AL144:AL148" si="530">SUM(AI144:AK144)</f>
        <v>0</v>
      </c>
      <c r="AM144" s="211"/>
      <c r="AN144" s="2451">
        <f t="shared" ref="AN144:AN148" si="531">AM144+AL144+AH144+AB144+AA144</f>
        <v>0</v>
      </c>
      <c r="AO144" s="210"/>
      <c r="AP144" s="208"/>
      <c r="AQ144" s="208"/>
      <c r="AR144" s="208"/>
      <c r="AS144" s="207"/>
      <c r="AT144" s="2453">
        <f>SUM(AO144:AS144)</f>
        <v>0</v>
      </c>
      <c r="AU144" s="213"/>
      <c r="AV144" s="184"/>
      <c r="AW144" s="251" t="s">
        <v>1213</v>
      </c>
      <c r="AX144" s="206"/>
      <c r="AY144" s="208"/>
      <c r="AZ144" s="208"/>
      <c r="BA144" s="208"/>
      <c r="BB144" s="208"/>
      <c r="BC144" s="208"/>
      <c r="BD144" s="209"/>
      <c r="BE144" s="206"/>
      <c r="BF144" s="208"/>
      <c r="BG144" s="208"/>
      <c r="BH144" s="208"/>
      <c r="BI144" s="209"/>
      <c r="BJ144" s="206"/>
      <c r="BK144" s="208"/>
      <c r="BL144" s="209"/>
      <c r="BM144" s="954"/>
      <c r="BN144" s="211"/>
      <c r="BO144" s="206"/>
      <c r="BP144" s="208"/>
      <c r="BQ144" s="208"/>
      <c r="BR144" s="208"/>
      <c r="BS144" s="209"/>
      <c r="BT144" s="206"/>
      <c r="BU144" s="208"/>
      <c r="BV144" s="209"/>
      <c r="BW144" s="954"/>
      <c r="BX144" s="2454">
        <f t="shared" ref="BX144:BX155" si="532">SUM(AX144:BW144)</f>
        <v>0</v>
      </c>
      <c r="BY144" s="206"/>
      <c r="BZ144" s="209"/>
      <c r="CA144" s="956"/>
      <c r="CC144" s="251" t="s">
        <v>1213</v>
      </c>
      <c r="CD144" s="206"/>
      <c r="CE144" s="208"/>
      <c r="CF144" s="207"/>
      <c r="CG144" s="2454">
        <f t="shared" ref="CG144:CG148" si="533">SUM(CD144:CF144)</f>
        <v>0</v>
      </c>
      <c r="CH144" s="210"/>
      <c r="CI144" s="208"/>
      <c r="CJ144" s="207"/>
      <c r="CK144" s="2454">
        <f t="shared" ref="CK144:CK148" si="534">SUM(CH144:CJ144)</f>
        <v>0</v>
      </c>
      <c r="CL144" s="210"/>
      <c r="CM144" s="208"/>
      <c r="CN144" s="207"/>
      <c r="CO144" s="2454">
        <f t="shared" ref="CO144:CO148" si="535">SUM(CL144:CN144)</f>
        <v>0</v>
      </c>
      <c r="CP144" s="210"/>
      <c r="CQ144" s="207"/>
      <c r="CR144" s="2454">
        <f t="shared" ref="CR144:CR148" si="536">SUM(CP144:CQ144)</f>
        <v>0</v>
      </c>
      <c r="CS144" s="2434">
        <f t="shared" ref="CS144:CU148" si="537">CX144+DB144</f>
        <v>0</v>
      </c>
      <c r="CT144" s="2432">
        <f t="shared" si="537"/>
        <v>0</v>
      </c>
      <c r="CU144" s="2433">
        <f t="shared" si="537"/>
        <v>0</v>
      </c>
      <c r="CV144" s="2454">
        <f t="shared" ref="CV144:CV148" si="538">SUM(CS144:CU144)</f>
        <v>0</v>
      </c>
      <c r="CW144" s="184"/>
      <c r="CX144" s="206"/>
      <c r="CY144" s="208"/>
      <c r="CZ144" s="207"/>
      <c r="DA144" s="2460">
        <f t="shared" ref="DA144:DA148" si="539">SUM(CX144:CZ144)</f>
        <v>0</v>
      </c>
      <c r="DB144" s="210"/>
      <c r="DC144" s="208"/>
      <c r="DD144" s="207"/>
      <c r="DE144" s="2460">
        <f t="shared" ref="DE144:DE148" si="540">SUM(DB144:DD144)</f>
        <v>0</v>
      </c>
      <c r="DF144" s="184"/>
      <c r="DG144" s="2454">
        <f t="shared" ref="DG144:DG155" si="541">SUM(CV144,CR144,CO144,CK144,CG144)</f>
        <v>0</v>
      </c>
      <c r="DH144" s="184"/>
      <c r="DI144" s="2394">
        <f t="shared" ref="DI144:DJ148" si="542">CD144+CH144+CL144+CP144+CS144</f>
        <v>0</v>
      </c>
      <c r="DJ144" s="2395">
        <f t="shared" si="542"/>
        <v>0</v>
      </c>
      <c r="DK144" s="2396">
        <f t="shared" ref="DK144:DK148" si="543">CF144+CJ144+CN144+CU144</f>
        <v>0</v>
      </c>
      <c r="DM144" s="2395">
        <f t="shared" ref="DM144:DM148" si="544">SUM(DI144:DK144)</f>
        <v>0</v>
      </c>
      <c r="DO144" s="2462" t="str">
        <f t="shared" si="470"/>
        <v>True</v>
      </c>
      <c r="DP144" s="4073"/>
    </row>
    <row r="145" spans="2:121" ht="39.9" customHeight="1">
      <c r="B145" s="8502"/>
      <c r="C145" s="8504"/>
      <c r="D145" s="8504"/>
      <c r="E145" s="8502"/>
      <c r="F145" s="8506"/>
      <c r="G145" s="251" t="s">
        <v>666</v>
      </c>
      <c r="H145" s="206"/>
      <c r="I145" s="209"/>
      <c r="J145" s="210"/>
      <c r="K145" s="208"/>
      <c r="L145" s="208"/>
      <c r="M145" s="207"/>
      <c r="N145" s="206"/>
      <c r="O145" s="209"/>
      <c r="P145" s="210"/>
      <c r="Q145" s="207"/>
      <c r="R145" s="206"/>
      <c r="S145" s="209"/>
      <c r="T145" s="2393"/>
      <c r="U145" s="2446">
        <f t="shared" si="527"/>
        <v>0</v>
      </c>
      <c r="V145" s="206"/>
      <c r="W145" s="209"/>
      <c r="X145" s="955"/>
      <c r="Y145" s="208"/>
      <c r="Z145" s="207"/>
      <c r="AA145" s="2448">
        <f t="shared" si="528"/>
        <v>0</v>
      </c>
      <c r="AB145" s="212"/>
      <c r="AC145" s="210"/>
      <c r="AD145" s="208"/>
      <c r="AE145" s="208"/>
      <c r="AF145" s="208"/>
      <c r="AG145" s="207"/>
      <c r="AH145" s="2448">
        <f t="shared" si="529"/>
        <v>0</v>
      </c>
      <c r="AI145" s="210"/>
      <c r="AJ145" s="208"/>
      <c r="AK145" s="207"/>
      <c r="AL145" s="2449">
        <f t="shared" si="530"/>
        <v>0</v>
      </c>
      <c r="AM145" s="211"/>
      <c r="AN145" s="2451">
        <f t="shared" si="531"/>
        <v>0</v>
      </c>
      <c r="AO145" s="210"/>
      <c r="AP145" s="208"/>
      <c r="AQ145" s="208"/>
      <c r="AR145" s="208"/>
      <c r="AS145" s="207"/>
      <c r="AT145" s="2453">
        <f t="shared" ref="AT145:AT148" si="545">SUM(AO145:AS145)</f>
        <v>0</v>
      </c>
      <c r="AU145" s="213"/>
      <c r="AV145" s="184"/>
      <c r="AW145" s="251" t="s">
        <v>666</v>
      </c>
      <c r="AX145" s="206"/>
      <c r="AY145" s="208"/>
      <c r="AZ145" s="208"/>
      <c r="BA145" s="208"/>
      <c r="BB145" s="208"/>
      <c r="BC145" s="208"/>
      <c r="BD145" s="209"/>
      <c r="BE145" s="206"/>
      <c r="BF145" s="208"/>
      <c r="BG145" s="208"/>
      <c r="BH145" s="208"/>
      <c r="BI145" s="209"/>
      <c r="BJ145" s="206"/>
      <c r="BK145" s="208"/>
      <c r="BL145" s="209"/>
      <c r="BM145" s="954"/>
      <c r="BN145" s="211"/>
      <c r="BO145" s="206"/>
      <c r="BP145" s="208"/>
      <c r="BQ145" s="208"/>
      <c r="BR145" s="208"/>
      <c r="BS145" s="209"/>
      <c r="BT145" s="206"/>
      <c r="BU145" s="208"/>
      <c r="BV145" s="209"/>
      <c r="BW145" s="954"/>
      <c r="BX145" s="2454">
        <f t="shared" si="532"/>
        <v>0</v>
      </c>
      <c r="BY145" s="206"/>
      <c r="BZ145" s="209"/>
      <c r="CA145" s="956"/>
      <c r="CC145" s="251" t="s">
        <v>666</v>
      </c>
      <c r="CD145" s="206"/>
      <c r="CE145" s="208"/>
      <c r="CF145" s="207"/>
      <c r="CG145" s="2454">
        <f t="shared" si="533"/>
        <v>0</v>
      </c>
      <c r="CH145" s="210"/>
      <c r="CI145" s="208"/>
      <c r="CJ145" s="207"/>
      <c r="CK145" s="2454">
        <f t="shared" si="534"/>
        <v>0</v>
      </c>
      <c r="CL145" s="210"/>
      <c r="CM145" s="208"/>
      <c r="CN145" s="207"/>
      <c r="CO145" s="2454">
        <f t="shared" si="535"/>
        <v>0</v>
      </c>
      <c r="CP145" s="210"/>
      <c r="CQ145" s="207"/>
      <c r="CR145" s="2454">
        <f t="shared" si="536"/>
        <v>0</v>
      </c>
      <c r="CS145" s="2434">
        <f t="shared" si="537"/>
        <v>0</v>
      </c>
      <c r="CT145" s="2432">
        <f t="shared" si="537"/>
        <v>0</v>
      </c>
      <c r="CU145" s="2433">
        <f t="shared" si="537"/>
        <v>0</v>
      </c>
      <c r="CV145" s="2454">
        <f t="shared" si="538"/>
        <v>0</v>
      </c>
      <c r="CW145" s="184"/>
      <c r="CX145" s="206"/>
      <c r="CY145" s="208"/>
      <c r="CZ145" s="207"/>
      <c r="DA145" s="2460">
        <f t="shared" si="539"/>
        <v>0</v>
      </c>
      <c r="DB145" s="210"/>
      <c r="DC145" s="208"/>
      <c r="DD145" s="207"/>
      <c r="DE145" s="2460">
        <f t="shared" si="540"/>
        <v>0</v>
      </c>
      <c r="DF145" s="184"/>
      <c r="DG145" s="2454">
        <f t="shared" si="541"/>
        <v>0</v>
      </c>
      <c r="DH145" s="184"/>
      <c r="DI145" s="2394">
        <f t="shared" si="542"/>
        <v>0</v>
      </c>
      <c r="DJ145" s="2395">
        <f t="shared" si="542"/>
        <v>0</v>
      </c>
      <c r="DK145" s="2396">
        <f t="shared" si="543"/>
        <v>0</v>
      </c>
      <c r="DM145" s="2395">
        <f t="shared" si="544"/>
        <v>0</v>
      </c>
      <c r="DO145" s="2462" t="str">
        <f t="shared" si="470"/>
        <v>True</v>
      </c>
      <c r="DP145" s="4073"/>
    </row>
    <row r="146" spans="2:121" ht="39.9" customHeight="1">
      <c r="B146" s="8502"/>
      <c r="C146" s="8504"/>
      <c r="D146" s="8504"/>
      <c r="E146" s="8502"/>
      <c r="F146" s="8506"/>
      <c r="G146" s="251" t="s">
        <v>667</v>
      </c>
      <c r="H146" s="206"/>
      <c r="I146" s="209"/>
      <c r="J146" s="210"/>
      <c r="K146" s="208"/>
      <c r="L146" s="208"/>
      <c r="M146" s="207"/>
      <c r="N146" s="206"/>
      <c r="O146" s="209"/>
      <c r="P146" s="210"/>
      <c r="Q146" s="207"/>
      <c r="R146" s="206"/>
      <c r="S146" s="209"/>
      <c r="T146" s="2393"/>
      <c r="U146" s="2446">
        <f t="shared" si="527"/>
        <v>0</v>
      </c>
      <c r="V146" s="206"/>
      <c r="W146" s="209"/>
      <c r="X146" s="955"/>
      <c r="Y146" s="208"/>
      <c r="Z146" s="207"/>
      <c r="AA146" s="2448">
        <f t="shared" si="528"/>
        <v>0</v>
      </c>
      <c r="AB146" s="212"/>
      <c r="AC146" s="210"/>
      <c r="AD146" s="208"/>
      <c r="AE146" s="208"/>
      <c r="AF146" s="208"/>
      <c r="AG146" s="207"/>
      <c r="AH146" s="2448">
        <f t="shared" si="529"/>
        <v>0</v>
      </c>
      <c r="AI146" s="210"/>
      <c r="AJ146" s="208"/>
      <c r="AK146" s="207"/>
      <c r="AL146" s="2449">
        <f t="shared" si="530"/>
        <v>0</v>
      </c>
      <c r="AM146" s="211"/>
      <c r="AN146" s="2451">
        <f t="shared" si="531"/>
        <v>0</v>
      </c>
      <c r="AO146" s="210"/>
      <c r="AP146" s="208"/>
      <c r="AQ146" s="208"/>
      <c r="AR146" s="208"/>
      <c r="AS146" s="207"/>
      <c r="AT146" s="2453">
        <f t="shared" si="545"/>
        <v>0</v>
      </c>
      <c r="AU146" s="213"/>
      <c r="AV146" s="184"/>
      <c r="AW146" s="251" t="s">
        <v>667</v>
      </c>
      <c r="AX146" s="206"/>
      <c r="AY146" s="208"/>
      <c r="AZ146" s="208"/>
      <c r="BA146" s="208"/>
      <c r="BB146" s="208"/>
      <c r="BC146" s="208"/>
      <c r="BD146" s="209"/>
      <c r="BE146" s="206"/>
      <c r="BF146" s="208"/>
      <c r="BG146" s="208"/>
      <c r="BH146" s="208"/>
      <c r="BI146" s="209"/>
      <c r="BJ146" s="206"/>
      <c r="BK146" s="208"/>
      <c r="BL146" s="209"/>
      <c r="BM146" s="954"/>
      <c r="BN146" s="211"/>
      <c r="BO146" s="206"/>
      <c r="BP146" s="208"/>
      <c r="BQ146" s="208"/>
      <c r="BR146" s="208"/>
      <c r="BS146" s="209"/>
      <c r="BT146" s="206"/>
      <c r="BU146" s="208"/>
      <c r="BV146" s="209"/>
      <c r="BW146" s="954"/>
      <c r="BX146" s="2454">
        <f t="shared" si="532"/>
        <v>0</v>
      </c>
      <c r="BY146" s="206"/>
      <c r="BZ146" s="209"/>
      <c r="CA146" s="956"/>
      <c r="CC146" s="251" t="s">
        <v>667</v>
      </c>
      <c r="CD146" s="206"/>
      <c r="CE146" s="208"/>
      <c r="CF146" s="207"/>
      <c r="CG146" s="2454">
        <f t="shared" si="533"/>
        <v>0</v>
      </c>
      <c r="CH146" s="210"/>
      <c r="CI146" s="208"/>
      <c r="CJ146" s="207"/>
      <c r="CK146" s="2454">
        <f t="shared" si="534"/>
        <v>0</v>
      </c>
      <c r="CL146" s="210"/>
      <c r="CM146" s="208"/>
      <c r="CN146" s="207"/>
      <c r="CO146" s="2454">
        <f t="shared" si="535"/>
        <v>0</v>
      </c>
      <c r="CP146" s="210"/>
      <c r="CQ146" s="207"/>
      <c r="CR146" s="2454">
        <f t="shared" si="536"/>
        <v>0</v>
      </c>
      <c r="CS146" s="2434">
        <f t="shared" si="537"/>
        <v>0</v>
      </c>
      <c r="CT146" s="2432">
        <f t="shared" si="537"/>
        <v>0</v>
      </c>
      <c r="CU146" s="2433">
        <f t="shared" si="537"/>
        <v>0</v>
      </c>
      <c r="CV146" s="2454">
        <f t="shared" si="538"/>
        <v>0</v>
      </c>
      <c r="CW146" s="184"/>
      <c r="CX146" s="206"/>
      <c r="CY146" s="208"/>
      <c r="CZ146" s="207"/>
      <c r="DA146" s="2460">
        <f t="shared" si="539"/>
        <v>0</v>
      </c>
      <c r="DB146" s="210"/>
      <c r="DC146" s="208"/>
      <c r="DD146" s="207"/>
      <c r="DE146" s="2460">
        <f t="shared" si="540"/>
        <v>0</v>
      </c>
      <c r="DF146" s="184"/>
      <c r="DG146" s="2454">
        <f t="shared" si="541"/>
        <v>0</v>
      </c>
      <c r="DH146" s="184"/>
      <c r="DI146" s="2394">
        <f t="shared" si="542"/>
        <v>0</v>
      </c>
      <c r="DJ146" s="2395">
        <f t="shared" si="542"/>
        <v>0</v>
      </c>
      <c r="DK146" s="2396">
        <f t="shared" si="543"/>
        <v>0</v>
      </c>
      <c r="DM146" s="2395">
        <f t="shared" si="544"/>
        <v>0</v>
      </c>
      <c r="DO146" s="2462" t="str">
        <f t="shared" si="470"/>
        <v>True</v>
      </c>
      <c r="DP146" s="4073"/>
    </row>
    <row r="147" spans="2:121" ht="39.9" customHeight="1">
      <c r="B147" s="8502"/>
      <c r="C147" s="8504"/>
      <c r="D147" s="8504"/>
      <c r="E147" s="8502"/>
      <c r="F147" s="8506"/>
      <c r="G147" s="251" t="s">
        <v>668</v>
      </c>
      <c r="H147" s="206"/>
      <c r="I147" s="209"/>
      <c r="J147" s="210"/>
      <c r="K147" s="208"/>
      <c r="L147" s="208"/>
      <c r="M147" s="207"/>
      <c r="N147" s="206"/>
      <c r="O147" s="209"/>
      <c r="P147" s="210"/>
      <c r="Q147" s="207"/>
      <c r="R147" s="206"/>
      <c r="S147" s="209"/>
      <c r="T147" s="954"/>
      <c r="U147" s="2446">
        <f t="shared" si="527"/>
        <v>0</v>
      </c>
      <c r="V147" s="206"/>
      <c r="W147" s="209"/>
      <c r="X147" s="955"/>
      <c r="Y147" s="208"/>
      <c r="Z147" s="207"/>
      <c r="AA147" s="2448">
        <f t="shared" si="528"/>
        <v>0</v>
      </c>
      <c r="AB147" s="212"/>
      <c r="AC147" s="210"/>
      <c r="AD147" s="208"/>
      <c r="AE147" s="208"/>
      <c r="AF147" s="208"/>
      <c r="AG147" s="207"/>
      <c r="AH147" s="2448">
        <f t="shared" si="529"/>
        <v>0</v>
      </c>
      <c r="AI147" s="210"/>
      <c r="AJ147" s="208"/>
      <c r="AK147" s="207"/>
      <c r="AL147" s="2449">
        <f t="shared" si="530"/>
        <v>0</v>
      </c>
      <c r="AM147" s="211"/>
      <c r="AN147" s="2451">
        <f t="shared" si="531"/>
        <v>0</v>
      </c>
      <c r="AO147" s="210"/>
      <c r="AP147" s="208"/>
      <c r="AQ147" s="208"/>
      <c r="AR147" s="208"/>
      <c r="AS147" s="207"/>
      <c r="AT147" s="2453">
        <f t="shared" si="545"/>
        <v>0</v>
      </c>
      <c r="AU147" s="213"/>
      <c r="AV147" s="184"/>
      <c r="AW147" s="251" t="s">
        <v>668</v>
      </c>
      <c r="AX147" s="206"/>
      <c r="AY147" s="208"/>
      <c r="AZ147" s="208"/>
      <c r="BA147" s="208"/>
      <c r="BB147" s="208"/>
      <c r="BC147" s="208"/>
      <c r="BD147" s="209"/>
      <c r="BE147" s="206"/>
      <c r="BF147" s="208"/>
      <c r="BG147" s="208"/>
      <c r="BH147" s="208"/>
      <c r="BI147" s="209"/>
      <c r="BJ147" s="206"/>
      <c r="BK147" s="208"/>
      <c r="BL147" s="209"/>
      <c r="BM147" s="954"/>
      <c r="BN147" s="211"/>
      <c r="BO147" s="206"/>
      <c r="BP147" s="208"/>
      <c r="BQ147" s="208"/>
      <c r="BR147" s="208"/>
      <c r="BS147" s="209"/>
      <c r="BT147" s="206"/>
      <c r="BU147" s="208"/>
      <c r="BV147" s="209"/>
      <c r="BW147" s="954"/>
      <c r="BX147" s="2454">
        <f t="shared" si="532"/>
        <v>0</v>
      </c>
      <c r="BY147" s="206"/>
      <c r="BZ147" s="209"/>
      <c r="CA147" s="956"/>
      <c r="CC147" s="251" t="s">
        <v>668</v>
      </c>
      <c r="CD147" s="206"/>
      <c r="CE147" s="208"/>
      <c r="CF147" s="207"/>
      <c r="CG147" s="2454">
        <f t="shared" si="533"/>
        <v>0</v>
      </c>
      <c r="CH147" s="210"/>
      <c r="CI147" s="208"/>
      <c r="CJ147" s="207"/>
      <c r="CK147" s="2454">
        <f t="shared" si="534"/>
        <v>0</v>
      </c>
      <c r="CL147" s="210"/>
      <c r="CM147" s="208"/>
      <c r="CN147" s="207"/>
      <c r="CO147" s="2454">
        <f t="shared" si="535"/>
        <v>0</v>
      </c>
      <c r="CP147" s="210"/>
      <c r="CQ147" s="207"/>
      <c r="CR147" s="2454">
        <f t="shared" si="536"/>
        <v>0</v>
      </c>
      <c r="CS147" s="2434">
        <f t="shared" si="537"/>
        <v>0</v>
      </c>
      <c r="CT147" s="2432">
        <f t="shared" si="537"/>
        <v>0</v>
      </c>
      <c r="CU147" s="2433">
        <f t="shared" si="537"/>
        <v>0</v>
      </c>
      <c r="CV147" s="2454">
        <f t="shared" si="538"/>
        <v>0</v>
      </c>
      <c r="CW147" s="184"/>
      <c r="CX147" s="206"/>
      <c r="CY147" s="208"/>
      <c r="CZ147" s="207"/>
      <c r="DA147" s="2460">
        <f t="shared" si="539"/>
        <v>0</v>
      </c>
      <c r="DB147" s="210"/>
      <c r="DC147" s="208"/>
      <c r="DD147" s="207"/>
      <c r="DE147" s="2460">
        <f t="shared" si="540"/>
        <v>0</v>
      </c>
      <c r="DF147" s="184"/>
      <c r="DG147" s="2454">
        <f t="shared" si="541"/>
        <v>0</v>
      </c>
      <c r="DH147" s="184"/>
      <c r="DI147" s="2394">
        <f t="shared" si="542"/>
        <v>0</v>
      </c>
      <c r="DJ147" s="2395">
        <f t="shared" si="542"/>
        <v>0</v>
      </c>
      <c r="DK147" s="2396">
        <f t="shared" si="543"/>
        <v>0</v>
      </c>
      <c r="DM147" s="2395">
        <f t="shared" si="544"/>
        <v>0</v>
      </c>
      <c r="DO147" s="2462" t="str">
        <f t="shared" si="470"/>
        <v>True</v>
      </c>
      <c r="DP147" s="4073"/>
    </row>
    <row r="148" spans="2:121" ht="39.9" customHeight="1" thickBot="1">
      <c r="B148" s="8502"/>
      <c r="C148" s="8504"/>
      <c r="D148" s="8504"/>
      <c r="E148" s="8502"/>
      <c r="F148" s="8506"/>
      <c r="G148" s="252" t="s">
        <v>1214</v>
      </c>
      <c r="H148" s="214"/>
      <c r="I148" s="217"/>
      <c r="J148" s="218"/>
      <c r="K148" s="216"/>
      <c r="L148" s="216"/>
      <c r="M148" s="215"/>
      <c r="N148" s="214"/>
      <c r="O148" s="217"/>
      <c r="P148" s="218"/>
      <c r="Q148" s="215"/>
      <c r="R148" s="214"/>
      <c r="S148" s="217"/>
      <c r="T148" s="957"/>
      <c r="U148" s="2446">
        <f t="shared" si="527"/>
        <v>0</v>
      </c>
      <c r="V148" s="214"/>
      <c r="W148" s="217"/>
      <c r="X148" s="958"/>
      <c r="Y148" s="216"/>
      <c r="Z148" s="215"/>
      <c r="AA148" s="2448">
        <f t="shared" si="528"/>
        <v>0</v>
      </c>
      <c r="AB148" s="220"/>
      <c r="AC148" s="218"/>
      <c r="AD148" s="216"/>
      <c r="AE148" s="216"/>
      <c r="AF148" s="216"/>
      <c r="AG148" s="215"/>
      <c r="AH148" s="2448">
        <f t="shared" si="529"/>
        <v>0</v>
      </c>
      <c r="AI148" s="218"/>
      <c r="AJ148" s="216"/>
      <c r="AK148" s="215"/>
      <c r="AL148" s="2450">
        <f t="shared" si="530"/>
        <v>0</v>
      </c>
      <c r="AM148" s="219"/>
      <c r="AN148" s="2452">
        <f t="shared" si="531"/>
        <v>0</v>
      </c>
      <c r="AO148" s="218"/>
      <c r="AP148" s="216"/>
      <c r="AQ148" s="216"/>
      <c r="AR148" s="216"/>
      <c r="AS148" s="215"/>
      <c r="AT148" s="2448">
        <f t="shared" si="545"/>
        <v>0</v>
      </c>
      <c r="AU148" s="221"/>
      <c r="AV148" s="184"/>
      <c r="AW148" s="252" t="s">
        <v>1214</v>
      </c>
      <c r="AX148" s="214"/>
      <c r="AY148" s="216"/>
      <c r="AZ148" s="216"/>
      <c r="BA148" s="216"/>
      <c r="BB148" s="216"/>
      <c r="BC148" s="216"/>
      <c r="BD148" s="217"/>
      <c r="BE148" s="214"/>
      <c r="BF148" s="216"/>
      <c r="BG148" s="216"/>
      <c r="BH148" s="216"/>
      <c r="BI148" s="217"/>
      <c r="BJ148" s="214"/>
      <c r="BK148" s="216"/>
      <c r="BL148" s="217"/>
      <c r="BM148" s="957"/>
      <c r="BN148" s="219"/>
      <c r="BO148" s="214"/>
      <c r="BP148" s="216"/>
      <c r="BQ148" s="216"/>
      <c r="BR148" s="216"/>
      <c r="BS148" s="217"/>
      <c r="BT148" s="214"/>
      <c r="BU148" s="216"/>
      <c r="BV148" s="217"/>
      <c r="BW148" s="957"/>
      <c r="BX148" s="2455">
        <f t="shared" si="532"/>
        <v>0</v>
      </c>
      <c r="BY148" s="214"/>
      <c r="BZ148" s="217"/>
      <c r="CA148" s="961"/>
      <c r="CC148" s="252" t="s">
        <v>1214</v>
      </c>
      <c r="CD148" s="214"/>
      <c r="CE148" s="216"/>
      <c r="CF148" s="215"/>
      <c r="CG148" s="2455">
        <f t="shared" si="533"/>
        <v>0</v>
      </c>
      <c r="CH148" s="218"/>
      <c r="CI148" s="216"/>
      <c r="CJ148" s="215"/>
      <c r="CK148" s="2455">
        <f t="shared" si="534"/>
        <v>0</v>
      </c>
      <c r="CL148" s="218"/>
      <c r="CM148" s="216"/>
      <c r="CN148" s="215"/>
      <c r="CO148" s="2455">
        <f t="shared" si="535"/>
        <v>0</v>
      </c>
      <c r="CP148" s="218"/>
      <c r="CQ148" s="215"/>
      <c r="CR148" s="2455">
        <f t="shared" si="536"/>
        <v>0</v>
      </c>
      <c r="CS148" s="2456">
        <f t="shared" si="537"/>
        <v>0</v>
      </c>
      <c r="CT148" s="2457">
        <f t="shared" si="537"/>
        <v>0</v>
      </c>
      <c r="CU148" s="2458">
        <f t="shared" si="537"/>
        <v>0</v>
      </c>
      <c r="CV148" s="2455">
        <f t="shared" si="538"/>
        <v>0</v>
      </c>
      <c r="CW148" s="184"/>
      <c r="CX148" s="214"/>
      <c r="CY148" s="216"/>
      <c r="CZ148" s="215"/>
      <c r="DA148" s="2461">
        <f t="shared" si="539"/>
        <v>0</v>
      </c>
      <c r="DB148" s="218"/>
      <c r="DC148" s="216"/>
      <c r="DD148" s="215"/>
      <c r="DE148" s="2461">
        <f t="shared" si="540"/>
        <v>0</v>
      </c>
      <c r="DF148" s="184"/>
      <c r="DG148" s="2455">
        <f t="shared" si="541"/>
        <v>0</v>
      </c>
      <c r="DH148" s="184"/>
      <c r="DI148" s="2397">
        <f t="shared" si="542"/>
        <v>0</v>
      </c>
      <c r="DJ148" s="2398">
        <f t="shared" si="542"/>
        <v>0</v>
      </c>
      <c r="DK148" s="2399">
        <f t="shared" si="543"/>
        <v>0</v>
      </c>
      <c r="DM148" s="2398">
        <f t="shared" si="544"/>
        <v>0</v>
      </c>
      <c r="DO148" s="2463" t="str">
        <f t="shared" si="470"/>
        <v>True</v>
      </c>
      <c r="DP148" s="4073"/>
    </row>
    <row r="149" spans="2:121" ht="39.9" customHeight="1" thickBot="1">
      <c r="B149" s="8502"/>
      <c r="C149" s="8504"/>
      <c r="D149" s="8504"/>
      <c r="E149" s="8502"/>
      <c r="F149" s="8507"/>
      <c r="G149" s="2033" t="s">
        <v>181</v>
      </c>
      <c r="H149" s="2402">
        <f t="shared" ref="H149:P149" si="546">SUM(H144:H148)</f>
        <v>0</v>
      </c>
      <c r="I149" s="973">
        <f t="shared" si="546"/>
        <v>0</v>
      </c>
      <c r="J149" s="2403">
        <f t="shared" si="546"/>
        <v>0</v>
      </c>
      <c r="K149" s="2404">
        <f t="shared" si="546"/>
        <v>0</v>
      </c>
      <c r="L149" s="2404">
        <f t="shared" si="546"/>
        <v>0</v>
      </c>
      <c r="M149" s="975">
        <f t="shared" si="546"/>
        <v>0</v>
      </c>
      <c r="N149" s="2402">
        <f t="shared" si="546"/>
        <v>0</v>
      </c>
      <c r="O149" s="973">
        <f t="shared" si="546"/>
        <v>0</v>
      </c>
      <c r="P149" s="2403">
        <f t="shared" si="546"/>
        <v>0</v>
      </c>
      <c r="Q149" s="2034"/>
      <c r="R149" s="2402">
        <f t="shared" ref="R149:AU149" si="547">SUM(R144:R148)</f>
        <v>0</v>
      </c>
      <c r="S149" s="973">
        <f t="shared" si="547"/>
        <v>0</v>
      </c>
      <c r="T149" s="970">
        <f t="shared" si="547"/>
        <v>0</v>
      </c>
      <c r="U149" s="962">
        <f t="shared" si="547"/>
        <v>0</v>
      </c>
      <c r="V149" s="2402">
        <f t="shared" si="547"/>
        <v>0</v>
      </c>
      <c r="W149" s="973">
        <f t="shared" si="547"/>
        <v>0</v>
      </c>
      <c r="X149" s="2403">
        <f t="shared" si="547"/>
        <v>0</v>
      </c>
      <c r="Y149" s="2404">
        <f t="shared" si="547"/>
        <v>0</v>
      </c>
      <c r="Z149" s="975">
        <f t="shared" si="547"/>
        <v>0</v>
      </c>
      <c r="AA149" s="962">
        <f t="shared" si="547"/>
        <v>0</v>
      </c>
      <c r="AB149" s="962">
        <f t="shared" si="547"/>
        <v>0</v>
      </c>
      <c r="AC149" s="2403">
        <f t="shared" si="547"/>
        <v>0</v>
      </c>
      <c r="AD149" s="2404">
        <f t="shared" si="547"/>
        <v>0</v>
      </c>
      <c r="AE149" s="2404">
        <f t="shared" si="547"/>
        <v>0</v>
      </c>
      <c r="AF149" s="2404">
        <f t="shared" si="547"/>
        <v>0</v>
      </c>
      <c r="AG149" s="975">
        <f t="shared" si="547"/>
        <v>0</v>
      </c>
      <c r="AH149" s="962">
        <f t="shared" si="547"/>
        <v>0</v>
      </c>
      <c r="AI149" s="2403">
        <f t="shared" si="547"/>
        <v>0</v>
      </c>
      <c r="AJ149" s="2404">
        <f t="shared" si="547"/>
        <v>0</v>
      </c>
      <c r="AK149" s="975">
        <f t="shared" si="547"/>
        <v>0</v>
      </c>
      <c r="AL149" s="972">
        <f t="shared" si="547"/>
        <v>0</v>
      </c>
      <c r="AM149" s="962">
        <f t="shared" si="547"/>
        <v>0</v>
      </c>
      <c r="AN149" s="964">
        <f t="shared" si="547"/>
        <v>0</v>
      </c>
      <c r="AO149" s="2403">
        <f t="shared" si="547"/>
        <v>0</v>
      </c>
      <c r="AP149" s="2404">
        <f t="shared" si="547"/>
        <v>0</v>
      </c>
      <c r="AQ149" s="2404">
        <f t="shared" si="547"/>
        <v>0</v>
      </c>
      <c r="AR149" s="2404">
        <f t="shared" si="547"/>
        <v>0</v>
      </c>
      <c r="AS149" s="975">
        <f t="shared" si="547"/>
        <v>0</v>
      </c>
      <c r="AT149" s="962">
        <f t="shared" si="547"/>
        <v>0</v>
      </c>
      <c r="AU149" s="962">
        <f t="shared" si="547"/>
        <v>0</v>
      </c>
      <c r="AV149" s="184"/>
      <c r="AW149" s="974" t="s">
        <v>181</v>
      </c>
      <c r="AX149" s="2402">
        <f t="shared" ref="AX149:BW149" si="548">SUM(AX144:AX148)</f>
        <v>0</v>
      </c>
      <c r="AY149" s="2404">
        <f t="shared" si="548"/>
        <v>0</v>
      </c>
      <c r="AZ149" s="2404">
        <f t="shared" si="548"/>
        <v>0</v>
      </c>
      <c r="BA149" s="2404">
        <f t="shared" si="548"/>
        <v>0</v>
      </c>
      <c r="BB149" s="2404">
        <f t="shared" si="548"/>
        <v>0</v>
      </c>
      <c r="BC149" s="2404">
        <f t="shared" si="548"/>
        <v>0</v>
      </c>
      <c r="BD149" s="973">
        <f t="shared" si="548"/>
        <v>0</v>
      </c>
      <c r="BE149" s="2402">
        <f t="shared" si="548"/>
        <v>0</v>
      </c>
      <c r="BF149" s="2404">
        <f t="shared" si="548"/>
        <v>0</v>
      </c>
      <c r="BG149" s="2404">
        <f t="shared" si="548"/>
        <v>0</v>
      </c>
      <c r="BH149" s="2404">
        <f t="shared" si="548"/>
        <v>0</v>
      </c>
      <c r="BI149" s="973">
        <f t="shared" si="548"/>
        <v>0</v>
      </c>
      <c r="BJ149" s="2402">
        <f t="shared" si="548"/>
        <v>0</v>
      </c>
      <c r="BK149" s="2404">
        <f t="shared" si="548"/>
        <v>0</v>
      </c>
      <c r="BL149" s="973">
        <f t="shared" si="548"/>
        <v>0</v>
      </c>
      <c r="BM149" s="970">
        <f t="shared" si="548"/>
        <v>0</v>
      </c>
      <c r="BN149" s="962">
        <f t="shared" si="548"/>
        <v>0</v>
      </c>
      <c r="BO149" s="2402">
        <f t="shared" si="548"/>
        <v>0</v>
      </c>
      <c r="BP149" s="2404">
        <f t="shared" si="548"/>
        <v>0</v>
      </c>
      <c r="BQ149" s="2404">
        <f t="shared" si="548"/>
        <v>0</v>
      </c>
      <c r="BR149" s="2404">
        <f t="shared" si="548"/>
        <v>0</v>
      </c>
      <c r="BS149" s="973">
        <f t="shared" si="548"/>
        <v>0</v>
      </c>
      <c r="BT149" s="2402">
        <f t="shared" si="548"/>
        <v>0</v>
      </c>
      <c r="BU149" s="2404">
        <f t="shared" si="548"/>
        <v>0</v>
      </c>
      <c r="BV149" s="973">
        <f t="shared" si="548"/>
        <v>0</v>
      </c>
      <c r="BW149" s="970">
        <f t="shared" si="548"/>
        <v>0</v>
      </c>
      <c r="BX149" s="962">
        <f t="shared" si="532"/>
        <v>0</v>
      </c>
      <c r="BY149" s="2402">
        <f>SUM(BY144:BY148)</f>
        <v>0</v>
      </c>
      <c r="BZ149" s="973">
        <f>SUM(BZ144:BZ148)</f>
        <v>0</v>
      </c>
      <c r="CA149" s="964">
        <f>SUM(CA144:CA148)</f>
        <v>0</v>
      </c>
      <c r="CC149" s="971" t="s">
        <v>106</v>
      </c>
      <c r="CD149" s="2402">
        <f t="shared" ref="CD149:CV149" si="549">SUM(CD144:CD148)</f>
        <v>0</v>
      </c>
      <c r="CE149" s="2404">
        <f t="shared" si="549"/>
        <v>0</v>
      </c>
      <c r="CF149" s="975">
        <f t="shared" si="549"/>
        <v>0</v>
      </c>
      <c r="CG149" s="962">
        <f t="shared" si="549"/>
        <v>0</v>
      </c>
      <c r="CH149" s="2403">
        <f t="shared" si="549"/>
        <v>0</v>
      </c>
      <c r="CI149" s="2404">
        <f t="shared" si="549"/>
        <v>0</v>
      </c>
      <c r="CJ149" s="975">
        <f t="shared" si="549"/>
        <v>0</v>
      </c>
      <c r="CK149" s="962">
        <f t="shared" si="549"/>
        <v>0</v>
      </c>
      <c r="CL149" s="2403">
        <f t="shared" si="549"/>
        <v>0</v>
      </c>
      <c r="CM149" s="2404">
        <f t="shared" si="549"/>
        <v>0</v>
      </c>
      <c r="CN149" s="975">
        <f t="shared" si="549"/>
        <v>0</v>
      </c>
      <c r="CO149" s="962">
        <f t="shared" si="549"/>
        <v>0</v>
      </c>
      <c r="CP149" s="2403">
        <f t="shared" si="549"/>
        <v>0</v>
      </c>
      <c r="CQ149" s="975">
        <f t="shared" si="549"/>
        <v>0</v>
      </c>
      <c r="CR149" s="962">
        <f t="shared" si="549"/>
        <v>0</v>
      </c>
      <c r="CS149" s="2403">
        <f t="shared" si="549"/>
        <v>0</v>
      </c>
      <c r="CT149" s="2404">
        <f t="shared" si="549"/>
        <v>0</v>
      </c>
      <c r="CU149" s="975">
        <f t="shared" si="549"/>
        <v>0</v>
      </c>
      <c r="CV149" s="962">
        <f t="shared" si="549"/>
        <v>0</v>
      </c>
      <c r="CW149" s="184"/>
      <c r="CX149" s="2402">
        <f t="shared" ref="CX149:DE149" si="550">SUM(CX144:CX148)</f>
        <v>0</v>
      </c>
      <c r="CY149" s="2404">
        <f t="shared" si="550"/>
        <v>0</v>
      </c>
      <c r="CZ149" s="975">
        <f t="shared" si="550"/>
        <v>0</v>
      </c>
      <c r="DA149" s="962">
        <f t="shared" si="550"/>
        <v>0</v>
      </c>
      <c r="DB149" s="2403">
        <f t="shared" si="550"/>
        <v>0</v>
      </c>
      <c r="DC149" s="2404">
        <f t="shared" si="550"/>
        <v>0</v>
      </c>
      <c r="DD149" s="975">
        <f t="shared" si="550"/>
        <v>0</v>
      </c>
      <c r="DE149" s="962">
        <f t="shared" si="550"/>
        <v>0</v>
      </c>
      <c r="DF149" s="184"/>
      <c r="DG149" s="962">
        <f t="shared" si="541"/>
        <v>0</v>
      </c>
      <c r="DH149" s="184"/>
      <c r="DI149" s="972">
        <f>SUM(DI144:DI148)</f>
        <v>0</v>
      </c>
      <c r="DJ149" s="962">
        <f>SUM(DJ144:DJ148)</f>
        <v>0</v>
      </c>
      <c r="DK149" s="964">
        <f>SUM(DK144:DK148)</f>
        <v>0</v>
      </c>
      <c r="DM149" s="962">
        <f>SUM(DM144:DM148)</f>
        <v>0</v>
      </c>
      <c r="DO149" s="960" t="str">
        <f t="shared" si="470"/>
        <v>True</v>
      </c>
      <c r="DP149" s="4075" t="str">
        <f>IF($U149=0,"Blanc","")</f>
        <v>Blanc</v>
      </c>
      <c r="DQ149" s="4074" t="str">
        <f t="shared" si="526"/>
        <v>wrong</v>
      </c>
    </row>
    <row r="150" spans="2:121" ht="39.9" customHeight="1">
      <c r="B150" s="8502"/>
      <c r="C150" s="8504"/>
      <c r="D150" s="8504"/>
      <c r="E150" s="8502"/>
      <c r="F150" s="8506" t="s">
        <v>237</v>
      </c>
      <c r="G150" s="251" t="s">
        <v>1213</v>
      </c>
      <c r="H150" s="206"/>
      <c r="I150" s="209"/>
      <c r="J150" s="210"/>
      <c r="K150" s="208"/>
      <c r="L150" s="208"/>
      <c r="M150" s="207"/>
      <c r="N150" s="206"/>
      <c r="O150" s="209"/>
      <c r="P150" s="210"/>
      <c r="Q150" s="207"/>
      <c r="R150" s="206"/>
      <c r="S150" s="209"/>
      <c r="T150" s="2393"/>
      <c r="U150" s="2446">
        <f t="shared" ref="U150:U154" si="551">SUM(H150:P150,S150:T150)-R150</f>
        <v>0</v>
      </c>
      <c r="V150" s="206"/>
      <c r="W150" s="209"/>
      <c r="X150" s="955"/>
      <c r="Y150" s="208"/>
      <c r="Z150" s="207"/>
      <c r="AA150" s="2448">
        <f t="shared" ref="AA150:AA154" si="552">SUM(X150:Z150)</f>
        <v>0</v>
      </c>
      <c r="AB150" s="212"/>
      <c r="AC150" s="210"/>
      <c r="AD150" s="208"/>
      <c r="AE150" s="208"/>
      <c r="AF150" s="208"/>
      <c r="AG150" s="207"/>
      <c r="AH150" s="2448">
        <f t="shared" ref="AH150:AH154" si="553">SUM(AC150:AG150)</f>
        <v>0</v>
      </c>
      <c r="AI150" s="210"/>
      <c r="AJ150" s="208"/>
      <c r="AK150" s="207"/>
      <c r="AL150" s="2449">
        <f t="shared" ref="AL150:AL154" si="554">SUM(AI150:AK150)</f>
        <v>0</v>
      </c>
      <c r="AM150" s="211"/>
      <c r="AN150" s="2451">
        <f t="shared" ref="AN150:AN154" si="555">AM150+AL150+AH150+AB150+AA150</f>
        <v>0</v>
      </c>
      <c r="AO150" s="210"/>
      <c r="AP150" s="208"/>
      <c r="AQ150" s="208"/>
      <c r="AR150" s="208"/>
      <c r="AS150" s="207"/>
      <c r="AT150" s="2453">
        <f>SUM(AO150:AS150)</f>
        <v>0</v>
      </c>
      <c r="AU150" s="213"/>
      <c r="AV150" s="184"/>
      <c r="AW150" s="251" t="s">
        <v>1213</v>
      </c>
      <c r="AX150" s="206"/>
      <c r="AY150" s="208"/>
      <c r="AZ150" s="208"/>
      <c r="BA150" s="208"/>
      <c r="BB150" s="208"/>
      <c r="BC150" s="208"/>
      <c r="BD150" s="209"/>
      <c r="BE150" s="206"/>
      <c r="BF150" s="208"/>
      <c r="BG150" s="208"/>
      <c r="BH150" s="208"/>
      <c r="BI150" s="209"/>
      <c r="BJ150" s="206"/>
      <c r="BK150" s="208"/>
      <c r="BL150" s="209"/>
      <c r="BM150" s="954"/>
      <c r="BN150" s="211"/>
      <c r="BO150" s="206"/>
      <c r="BP150" s="208"/>
      <c r="BQ150" s="208"/>
      <c r="BR150" s="208"/>
      <c r="BS150" s="209"/>
      <c r="BT150" s="206"/>
      <c r="BU150" s="208"/>
      <c r="BV150" s="209"/>
      <c r="BW150" s="954"/>
      <c r="BX150" s="2454">
        <f t="shared" si="532"/>
        <v>0</v>
      </c>
      <c r="BY150" s="206"/>
      <c r="BZ150" s="209"/>
      <c r="CA150" s="956"/>
      <c r="CC150" s="251" t="s">
        <v>1213</v>
      </c>
      <c r="CD150" s="206"/>
      <c r="CE150" s="208"/>
      <c r="CF150" s="207"/>
      <c r="CG150" s="2454">
        <f t="shared" ref="CG150:CG154" si="556">SUM(CD150:CF150)</f>
        <v>0</v>
      </c>
      <c r="CH150" s="210"/>
      <c r="CI150" s="208"/>
      <c r="CJ150" s="207"/>
      <c r="CK150" s="2454">
        <f t="shared" ref="CK150:CK154" si="557">SUM(CH150:CJ150)</f>
        <v>0</v>
      </c>
      <c r="CL150" s="210"/>
      <c r="CM150" s="208"/>
      <c r="CN150" s="207"/>
      <c r="CO150" s="2454">
        <f t="shared" ref="CO150:CO154" si="558">SUM(CL150:CN150)</f>
        <v>0</v>
      </c>
      <c r="CP150" s="210"/>
      <c r="CQ150" s="207"/>
      <c r="CR150" s="2454">
        <f t="shared" ref="CR150:CR154" si="559">SUM(CP150:CQ150)</f>
        <v>0</v>
      </c>
      <c r="CS150" s="2434">
        <f t="shared" ref="CS150:CU154" si="560">CX150+DB150</f>
        <v>0</v>
      </c>
      <c r="CT150" s="2432">
        <f t="shared" si="560"/>
        <v>0</v>
      </c>
      <c r="CU150" s="2433">
        <f t="shared" si="560"/>
        <v>0</v>
      </c>
      <c r="CV150" s="2454">
        <f t="shared" ref="CV150:CV154" si="561">SUM(CS150:CU150)</f>
        <v>0</v>
      </c>
      <c r="CW150" s="184"/>
      <c r="CX150" s="206"/>
      <c r="CY150" s="208"/>
      <c r="CZ150" s="207"/>
      <c r="DA150" s="2460">
        <f t="shared" ref="DA150:DA154" si="562">SUM(CX150:CZ150)</f>
        <v>0</v>
      </c>
      <c r="DB150" s="210"/>
      <c r="DC150" s="208"/>
      <c r="DD150" s="207"/>
      <c r="DE150" s="2460">
        <f t="shared" ref="DE150:DE154" si="563">SUM(DB150:DD150)</f>
        <v>0</v>
      </c>
      <c r="DF150" s="184"/>
      <c r="DG150" s="2454">
        <f t="shared" si="541"/>
        <v>0</v>
      </c>
      <c r="DH150" s="184"/>
      <c r="DI150" s="2394">
        <f t="shared" ref="DI150:DJ154" si="564">CD150+CH150+CL150+CP150+CS150</f>
        <v>0</v>
      </c>
      <c r="DJ150" s="2395">
        <f t="shared" si="564"/>
        <v>0</v>
      </c>
      <c r="DK150" s="2396">
        <f t="shared" ref="DK150:DK154" si="565">CF150+CJ150+CN150+CU150</f>
        <v>0</v>
      </c>
      <c r="DM150" s="2395">
        <f t="shared" ref="DM150:DM154" si="566">SUM(DI150:DK150)</f>
        <v>0</v>
      </c>
      <c r="DO150" s="2462" t="str">
        <f t="shared" si="470"/>
        <v>True</v>
      </c>
      <c r="DP150" s="4073"/>
    </row>
    <row r="151" spans="2:121" ht="39.9" customHeight="1">
      <c r="B151" s="8502"/>
      <c r="C151" s="8504"/>
      <c r="D151" s="8504"/>
      <c r="E151" s="8502"/>
      <c r="F151" s="8506"/>
      <c r="G151" s="251" t="s">
        <v>666</v>
      </c>
      <c r="H151" s="206"/>
      <c r="I151" s="209"/>
      <c r="J151" s="210"/>
      <c r="K151" s="208"/>
      <c r="L151" s="208"/>
      <c r="M151" s="207"/>
      <c r="N151" s="206"/>
      <c r="O151" s="209"/>
      <c r="P151" s="210"/>
      <c r="Q151" s="207"/>
      <c r="R151" s="206"/>
      <c r="S151" s="209"/>
      <c r="T151" s="2393"/>
      <c r="U151" s="2446">
        <f t="shared" si="551"/>
        <v>0</v>
      </c>
      <c r="V151" s="206"/>
      <c r="W151" s="209"/>
      <c r="X151" s="955"/>
      <c r="Y151" s="208"/>
      <c r="Z151" s="207"/>
      <c r="AA151" s="2448">
        <f t="shared" si="552"/>
        <v>0</v>
      </c>
      <c r="AB151" s="212"/>
      <c r="AC151" s="210"/>
      <c r="AD151" s="208"/>
      <c r="AE151" s="208"/>
      <c r="AF151" s="208"/>
      <c r="AG151" s="207"/>
      <c r="AH151" s="2448">
        <f t="shared" si="553"/>
        <v>0</v>
      </c>
      <c r="AI151" s="210"/>
      <c r="AJ151" s="208"/>
      <c r="AK151" s="207"/>
      <c r="AL151" s="2449">
        <f t="shared" si="554"/>
        <v>0</v>
      </c>
      <c r="AM151" s="211"/>
      <c r="AN151" s="2451">
        <f t="shared" si="555"/>
        <v>0</v>
      </c>
      <c r="AO151" s="210"/>
      <c r="AP151" s="208"/>
      <c r="AQ151" s="208"/>
      <c r="AR151" s="208"/>
      <c r="AS151" s="207"/>
      <c r="AT151" s="2453">
        <f t="shared" ref="AT151:AT154" si="567">SUM(AO151:AS151)</f>
        <v>0</v>
      </c>
      <c r="AU151" s="213"/>
      <c r="AV151" s="184"/>
      <c r="AW151" s="251" t="s">
        <v>666</v>
      </c>
      <c r="AX151" s="206"/>
      <c r="AY151" s="208"/>
      <c r="AZ151" s="208"/>
      <c r="BA151" s="208"/>
      <c r="BB151" s="208"/>
      <c r="BC151" s="208"/>
      <c r="BD151" s="209"/>
      <c r="BE151" s="206"/>
      <c r="BF151" s="208"/>
      <c r="BG151" s="208"/>
      <c r="BH151" s="208"/>
      <c r="BI151" s="209"/>
      <c r="BJ151" s="206"/>
      <c r="BK151" s="208"/>
      <c r="BL151" s="209"/>
      <c r="BM151" s="954"/>
      <c r="BN151" s="211"/>
      <c r="BO151" s="206"/>
      <c r="BP151" s="208"/>
      <c r="BQ151" s="208"/>
      <c r="BR151" s="208"/>
      <c r="BS151" s="209"/>
      <c r="BT151" s="206"/>
      <c r="BU151" s="208"/>
      <c r="BV151" s="209"/>
      <c r="BW151" s="954"/>
      <c r="BX151" s="2454">
        <f t="shared" si="532"/>
        <v>0</v>
      </c>
      <c r="BY151" s="206"/>
      <c r="BZ151" s="209"/>
      <c r="CA151" s="956"/>
      <c r="CC151" s="251" t="s">
        <v>666</v>
      </c>
      <c r="CD151" s="206"/>
      <c r="CE151" s="208"/>
      <c r="CF151" s="207"/>
      <c r="CG151" s="2454">
        <f t="shared" si="556"/>
        <v>0</v>
      </c>
      <c r="CH151" s="210"/>
      <c r="CI151" s="208"/>
      <c r="CJ151" s="207"/>
      <c r="CK151" s="2454">
        <f t="shared" si="557"/>
        <v>0</v>
      </c>
      <c r="CL151" s="210"/>
      <c r="CM151" s="208"/>
      <c r="CN151" s="207"/>
      <c r="CO151" s="2454">
        <f t="shared" si="558"/>
        <v>0</v>
      </c>
      <c r="CP151" s="210"/>
      <c r="CQ151" s="207"/>
      <c r="CR151" s="2454">
        <f t="shared" si="559"/>
        <v>0</v>
      </c>
      <c r="CS151" s="2434">
        <f t="shared" si="560"/>
        <v>0</v>
      </c>
      <c r="CT151" s="2432">
        <f t="shared" si="560"/>
        <v>0</v>
      </c>
      <c r="CU151" s="2433">
        <f t="shared" si="560"/>
        <v>0</v>
      </c>
      <c r="CV151" s="2454">
        <f t="shared" si="561"/>
        <v>0</v>
      </c>
      <c r="CW151" s="184"/>
      <c r="CX151" s="206"/>
      <c r="CY151" s="208"/>
      <c r="CZ151" s="207"/>
      <c r="DA151" s="2460">
        <f t="shared" si="562"/>
        <v>0</v>
      </c>
      <c r="DB151" s="210"/>
      <c r="DC151" s="208"/>
      <c r="DD151" s="207"/>
      <c r="DE151" s="2460">
        <f t="shared" si="563"/>
        <v>0</v>
      </c>
      <c r="DF151" s="184"/>
      <c r="DG151" s="2454">
        <f t="shared" si="541"/>
        <v>0</v>
      </c>
      <c r="DH151" s="184"/>
      <c r="DI151" s="2394">
        <f t="shared" si="564"/>
        <v>0</v>
      </c>
      <c r="DJ151" s="2395">
        <f t="shared" si="564"/>
        <v>0</v>
      </c>
      <c r="DK151" s="2396">
        <f t="shared" si="565"/>
        <v>0</v>
      </c>
      <c r="DM151" s="2395">
        <f t="shared" si="566"/>
        <v>0</v>
      </c>
      <c r="DO151" s="2462" t="str">
        <f t="shared" si="470"/>
        <v>True</v>
      </c>
      <c r="DP151" s="4073"/>
    </row>
    <row r="152" spans="2:121" ht="39.9" customHeight="1">
      <c r="B152" s="8502"/>
      <c r="C152" s="8504"/>
      <c r="D152" s="8504"/>
      <c r="E152" s="8502"/>
      <c r="F152" s="8506"/>
      <c r="G152" s="251" t="s">
        <v>667</v>
      </c>
      <c r="H152" s="206"/>
      <c r="I152" s="209"/>
      <c r="J152" s="210"/>
      <c r="K152" s="208"/>
      <c r="L152" s="208"/>
      <c r="M152" s="207"/>
      <c r="N152" s="206"/>
      <c r="O152" s="209"/>
      <c r="P152" s="210"/>
      <c r="Q152" s="207"/>
      <c r="R152" s="206"/>
      <c r="S152" s="209"/>
      <c r="T152" s="2393"/>
      <c r="U152" s="2446">
        <f t="shared" si="551"/>
        <v>0</v>
      </c>
      <c r="V152" s="206"/>
      <c r="W152" s="209"/>
      <c r="X152" s="955"/>
      <c r="Y152" s="208"/>
      <c r="Z152" s="207"/>
      <c r="AA152" s="2448">
        <f t="shared" si="552"/>
        <v>0</v>
      </c>
      <c r="AB152" s="212"/>
      <c r="AC152" s="210"/>
      <c r="AD152" s="208"/>
      <c r="AE152" s="208"/>
      <c r="AF152" s="208"/>
      <c r="AG152" s="207"/>
      <c r="AH152" s="2448">
        <f t="shared" si="553"/>
        <v>0</v>
      </c>
      <c r="AI152" s="210"/>
      <c r="AJ152" s="208"/>
      <c r="AK152" s="207"/>
      <c r="AL152" s="2449">
        <f t="shared" si="554"/>
        <v>0</v>
      </c>
      <c r="AM152" s="211"/>
      <c r="AN152" s="2451">
        <f t="shared" si="555"/>
        <v>0</v>
      </c>
      <c r="AO152" s="210"/>
      <c r="AP152" s="208"/>
      <c r="AQ152" s="208"/>
      <c r="AR152" s="208"/>
      <c r="AS152" s="207"/>
      <c r="AT152" s="2453">
        <f t="shared" si="567"/>
        <v>0</v>
      </c>
      <c r="AU152" s="213"/>
      <c r="AV152" s="184"/>
      <c r="AW152" s="251" t="s">
        <v>667</v>
      </c>
      <c r="AX152" s="206"/>
      <c r="AY152" s="208"/>
      <c r="AZ152" s="208"/>
      <c r="BA152" s="208"/>
      <c r="BB152" s="208"/>
      <c r="BC152" s="208"/>
      <c r="BD152" s="209"/>
      <c r="BE152" s="206"/>
      <c r="BF152" s="208"/>
      <c r="BG152" s="208"/>
      <c r="BH152" s="208"/>
      <c r="BI152" s="209"/>
      <c r="BJ152" s="206"/>
      <c r="BK152" s="208"/>
      <c r="BL152" s="209"/>
      <c r="BM152" s="954"/>
      <c r="BN152" s="211"/>
      <c r="BO152" s="206"/>
      <c r="BP152" s="208"/>
      <c r="BQ152" s="208"/>
      <c r="BR152" s="208"/>
      <c r="BS152" s="209"/>
      <c r="BT152" s="206"/>
      <c r="BU152" s="208"/>
      <c r="BV152" s="209"/>
      <c r="BW152" s="954"/>
      <c r="BX152" s="2454">
        <f t="shared" si="532"/>
        <v>0</v>
      </c>
      <c r="BY152" s="206"/>
      <c r="BZ152" s="209"/>
      <c r="CA152" s="956"/>
      <c r="CC152" s="251" t="s">
        <v>667</v>
      </c>
      <c r="CD152" s="206"/>
      <c r="CE152" s="208"/>
      <c r="CF152" s="207"/>
      <c r="CG152" s="2454">
        <f t="shared" si="556"/>
        <v>0</v>
      </c>
      <c r="CH152" s="210"/>
      <c r="CI152" s="208"/>
      <c r="CJ152" s="207"/>
      <c r="CK152" s="2454">
        <f t="shared" si="557"/>
        <v>0</v>
      </c>
      <c r="CL152" s="210"/>
      <c r="CM152" s="208"/>
      <c r="CN152" s="207"/>
      <c r="CO152" s="2454">
        <f t="shared" si="558"/>
        <v>0</v>
      </c>
      <c r="CP152" s="210"/>
      <c r="CQ152" s="207"/>
      <c r="CR152" s="2454">
        <f t="shared" si="559"/>
        <v>0</v>
      </c>
      <c r="CS152" s="2434">
        <f t="shared" si="560"/>
        <v>0</v>
      </c>
      <c r="CT152" s="2432">
        <f t="shared" si="560"/>
        <v>0</v>
      </c>
      <c r="CU152" s="2433">
        <f t="shared" si="560"/>
        <v>0</v>
      </c>
      <c r="CV152" s="2454">
        <f t="shared" si="561"/>
        <v>0</v>
      </c>
      <c r="CW152" s="184"/>
      <c r="CX152" s="206"/>
      <c r="CY152" s="208"/>
      <c r="CZ152" s="207"/>
      <c r="DA152" s="2460">
        <f t="shared" si="562"/>
        <v>0</v>
      </c>
      <c r="DB152" s="210"/>
      <c r="DC152" s="208"/>
      <c r="DD152" s="207"/>
      <c r="DE152" s="2460">
        <f t="shared" si="563"/>
        <v>0</v>
      </c>
      <c r="DF152" s="184"/>
      <c r="DG152" s="2454">
        <f t="shared" si="541"/>
        <v>0</v>
      </c>
      <c r="DH152" s="184"/>
      <c r="DI152" s="2394">
        <f t="shared" si="564"/>
        <v>0</v>
      </c>
      <c r="DJ152" s="2395">
        <f t="shared" si="564"/>
        <v>0</v>
      </c>
      <c r="DK152" s="2396">
        <f t="shared" si="565"/>
        <v>0</v>
      </c>
      <c r="DM152" s="2395">
        <f t="shared" si="566"/>
        <v>0</v>
      </c>
      <c r="DO152" s="2462" t="str">
        <f t="shared" si="470"/>
        <v>True</v>
      </c>
      <c r="DP152" s="4073"/>
    </row>
    <row r="153" spans="2:121" ht="39.9" customHeight="1">
      <c r="B153" s="8502"/>
      <c r="C153" s="8504"/>
      <c r="D153" s="8504"/>
      <c r="E153" s="8502"/>
      <c r="F153" s="8506"/>
      <c r="G153" s="251" t="s">
        <v>668</v>
      </c>
      <c r="H153" s="206"/>
      <c r="I153" s="209"/>
      <c r="J153" s="210"/>
      <c r="K153" s="208"/>
      <c r="L153" s="208"/>
      <c r="M153" s="207"/>
      <c r="N153" s="206"/>
      <c r="O153" s="209"/>
      <c r="P153" s="210"/>
      <c r="Q153" s="207"/>
      <c r="R153" s="206"/>
      <c r="S153" s="209"/>
      <c r="T153" s="954"/>
      <c r="U153" s="2446">
        <f t="shared" si="551"/>
        <v>0</v>
      </c>
      <c r="V153" s="206"/>
      <c r="W153" s="209"/>
      <c r="X153" s="955"/>
      <c r="Y153" s="208"/>
      <c r="Z153" s="207"/>
      <c r="AA153" s="2448">
        <f t="shared" si="552"/>
        <v>0</v>
      </c>
      <c r="AB153" s="212"/>
      <c r="AC153" s="210"/>
      <c r="AD153" s="208"/>
      <c r="AE153" s="208"/>
      <c r="AF153" s="208"/>
      <c r="AG153" s="207"/>
      <c r="AH153" s="2448">
        <f t="shared" si="553"/>
        <v>0</v>
      </c>
      <c r="AI153" s="210"/>
      <c r="AJ153" s="208"/>
      <c r="AK153" s="207"/>
      <c r="AL153" s="2449">
        <f t="shared" si="554"/>
        <v>0</v>
      </c>
      <c r="AM153" s="211"/>
      <c r="AN153" s="2451">
        <f t="shared" si="555"/>
        <v>0</v>
      </c>
      <c r="AO153" s="210"/>
      <c r="AP153" s="208"/>
      <c r="AQ153" s="208"/>
      <c r="AR153" s="208"/>
      <c r="AS153" s="207"/>
      <c r="AT153" s="2453">
        <f t="shared" si="567"/>
        <v>0</v>
      </c>
      <c r="AU153" s="213"/>
      <c r="AV153" s="184"/>
      <c r="AW153" s="251" t="s">
        <v>668</v>
      </c>
      <c r="AX153" s="206"/>
      <c r="AY153" s="208"/>
      <c r="AZ153" s="208"/>
      <c r="BA153" s="208"/>
      <c r="BB153" s="208"/>
      <c r="BC153" s="208"/>
      <c r="BD153" s="209"/>
      <c r="BE153" s="206"/>
      <c r="BF153" s="208"/>
      <c r="BG153" s="208"/>
      <c r="BH153" s="208"/>
      <c r="BI153" s="209"/>
      <c r="BJ153" s="206"/>
      <c r="BK153" s="208"/>
      <c r="BL153" s="209"/>
      <c r="BM153" s="954"/>
      <c r="BN153" s="211"/>
      <c r="BO153" s="206"/>
      <c r="BP153" s="208"/>
      <c r="BQ153" s="208"/>
      <c r="BR153" s="208"/>
      <c r="BS153" s="209"/>
      <c r="BT153" s="206"/>
      <c r="BU153" s="208"/>
      <c r="BV153" s="209"/>
      <c r="BW153" s="954"/>
      <c r="BX153" s="2454">
        <f t="shared" si="532"/>
        <v>0</v>
      </c>
      <c r="BY153" s="206"/>
      <c r="BZ153" s="209"/>
      <c r="CA153" s="956"/>
      <c r="CC153" s="251" t="s">
        <v>668</v>
      </c>
      <c r="CD153" s="206"/>
      <c r="CE153" s="208"/>
      <c r="CF153" s="207"/>
      <c r="CG153" s="2454">
        <f t="shared" si="556"/>
        <v>0</v>
      </c>
      <c r="CH153" s="210"/>
      <c r="CI153" s="208"/>
      <c r="CJ153" s="207"/>
      <c r="CK153" s="2454">
        <f t="shared" si="557"/>
        <v>0</v>
      </c>
      <c r="CL153" s="210"/>
      <c r="CM153" s="208"/>
      <c r="CN153" s="207"/>
      <c r="CO153" s="2454">
        <f t="shared" si="558"/>
        <v>0</v>
      </c>
      <c r="CP153" s="210"/>
      <c r="CQ153" s="207"/>
      <c r="CR153" s="2454">
        <f t="shared" si="559"/>
        <v>0</v>
      </c>
      <c r="CS153" s="2434">
        <f t="shared" si="560"/>
        <v>0</v>
      </c>
      <c r="CT153" s="2432">
        <f t="shared" si="560"/>
        <v>0</v>
      </c>
      <c r="CU153" s="2433">
        <f t="shared" si="560"/>
        <v>0</v>
      </c>
      <c r="CV153" s="2454">
        <f t="shared" si="561"/>
        <v>0</v>
      </c>
      <c r="CW153" s="184"/>
      <c r="CX153" s="206"/>
      <c r="CY153" s="208"/>
      <c r="CZ153" s="207"/>
      <c r="DA153" s="2460">
        <f t="shared" si="562"/>
        <v>0</v>
      </c>
      <c r="DB153" s="210"/>
      <c r="DC153" s="208"/>
      <c r="DD153" s="207"/>
      <c r="DE153" s="2460">
        <f t="shared" si="563"/>
        <v>0</v>
      </c>
      <c r="DF153" s="184"/>
      <c r="DG153" s="2454">
        <f t="shared" si="541"/>
        <v>0</v>
      </c>
      <c r="DH153" s="184"/>
      <c r="DI153" s="2394">
        <f t="shared" si="564"/>
        <v>0</v>
      </c>
      <c r="DJ153" s="2395">
        <f t="shared" si="564"/>
        <v>0</v>
      </c>
      <c r="DK153" s="2396">
        <f t="shared" si="565"/>
        <v>0</v>
      </c>
      <c r="DM153" s="2395">
        <f t="shared" si="566"/>
        <v>0</v>
      </c>
      <c r="DO153" s="2462" t="str">
        <f t="shared" si="470"/>
        <v>True</v>
      </c>
      <c r="DP153" s="4073"/>
    </row>
    <row r="154" spans="2:121" ht="39.9" customHeight="1" thickBot="1">
      <c r="B154" s="8502"/>
      <c r="C154" s="8504"/>
      <c r="D154" s="8504"/>
      <c r="E154" s="8502"/>
      <c r="F154" s="8506"/>
      <c r="G154" s="252" t="s">
        <v>1214</v>
      </c>
      <c r="H154" s="214"/>
      <c r="I154" s="217"/>
      <c r="J154" s="218"/>
      <c r="K154" s="216"/>
      <c r="L154" s="216"/>
      <c r="M154" s="215"/>
      <c r="N154" s="214"/>
      <c r="O154" s="217"/>
      <c r="P154" s="218"/>
      <c r="Q154" s="215"/>
      <c r="R154" s="214"/>
      <c r="S154" s="217"/>
      <c r="T154" s="957"/>
      <c r="U154" s="2446">
        <f t="shared" si="551"/>
        <v>0</v>
      </c>
      <c r="V154" s="214"/>
      <c r="W154" s="217"/>
      <c r="X154" s="958"/>
      <c r="Y154" s="216"/>
      <c r="Z154" s="215"/>
      <c r="AA154" s="2448">
        <f t="shared" si="552"/>
        <v>0</v>
      </c>
      <c r="AB154" s="220"/>
      <c r="AC154" s="218"/>
      <c r="AD154" s="216"/>
      <c r="AE154" s="216"/>
      <c r="AF154" s="216"/>
      <c r="AG154" s="215"/>
      <c r="AH154" s="2448">
        <f t="shared" si="553"/>
        <v>0</v>
      </c>
      <c r="AI154" s="218"/>
      <c r="AJ154" s="216"/>
      <c r="AK154" s="215"/>
      <c r="AL154" s="2450">
        <f t="shared" si="554"/>
        <v>0</v>
      </c>
      <c r="AM154" s="219"/>
      <c r="AN154" s="2452">
        <f t="shared" si="555"/>
        <v>0</v>
      </c>
      <c r="AO154" s="218"/>
      <c r="AP154" s="216"/>
      <c r="AQ154" s="216"/>
      <c r="AR154" s="216"/>
      <c r="AS154" s="215"/>
      <c r="AT154" s="2448">
        <f t="shared" si="567"/>
        <v>0</v>
      </c>
      <c r="AU154" s="221"/>
      <c r="AV154" s="184"/>
      <c r="AW154" s="252" t="s">
        <v>1214</v>
      </c>
      <c r="AX154" s="214"/>
      <c r="AY154" s="216"/>
      <c r="AZ154" s="216"/>
      <c r="BA154" s="216"/>
      <c r="BB154" s="216"/>
      <c r="BC154" s="216"/>
      <c r="BD154" s="217"/>
      <c r="BE154" s="214"/>
      <c r="BF154" s="216"/>
      <c r="BG154" s="216"/>
      <c r="BH154" s="216"/>
      <c r="BI154" s="217"/>
      <c r="BJ154" s="214"/>
      <c r="BK154" s="216"/>
      <c r="BL154" s="217"/>
      <c r="BM154" s="957"/>
      <c r="BN154" s="219"/>
      <c r="BO154" s="214"/>
      <c r="BP154" s="216"/>
      <c r="BQ154" s="216"/>
      <c r="BR154" s="216"/>
      <c r="BS154" s="217"/>
      <c r="BT154" s="214"/>
      <c r="BU154" s="216"/>
      <c r="BV154" s="217"/>
      <c r="BW154" s="957"/>
      <c r="BX154" s="2455">
        <f t="shared" si="532"/>
        <v>0</v>
      </c>
      <c r="BY154" s="214"/>
      <c r="BZ154" s="217"/>
      <c r="CA154" s="961"/>
      <c r="CC154" s="252" t="s">
        <v>1214</v>
      </c>
      <c r="CD154" s="214"/>
      <c r="CE154" s="216"/>
      <c r="CF154" s="215"/>
      <c r="CG154" s="2455">
        <f t="shared" si="556"/>
        <v>0</v>
      </c>
      <c r="CH154" s="218"/>
      <c r="CI154" s="216"/>
      <c r="CJ154" s="215"/>
      <c r="CK154" s="2455">
        <f t="shared" si="557"/>
        <v>0</v>
      </c>
      <c r="CL154" s="218"/>
      <c r="CM154" s="216"/>
      <c r="CN154" s="215"/>
      <c r="CO154" s="2455">
        <f t="shared" si="558"/>
        <v>0</v>
      </c>
      <c r="CP154" s="218"/>
      <c r="CQ154" s="215"/>
      <c r="CR154" s="2455">
        <f t="shared" si="559"/>
        <v>0</v>
      </c>
      <c r="CS154" s="2456">
        <f t="shared" si="560"/>
        <v>0</v>
      </c>
      <c r="CT154" s="2457">
        <f t="shared" si="560"/>
        <v>0</v>
      </c>
      <c r="CU154" s="2458">
        <f t="shared" si="560"/>
        <v>0</v>
      </c>
      <c r="CV154" s="2455">
        <f t="shared" si="561"/>
        <v>0</v>
      </c>
      <c r="CW154" s="184"/>
      <c r="CX154" s="214"/>
      <c r="CY154" s="216"/>
      <c r="CZ154" s="215"/>
      <c r="DA154" s="2461">
        <f t="shared" si="562"/>
        <v>0</v>
      </c>
      <c r="DB154" s="218"/>
      <c r="DC154" s="216"/>
      <c r="DD154" s="215"/>
      <c r="DE154" s="2461">
        <f t="shared" si="563"/>
        <v>0</v>
      </c>
      <c r="DF154" s="184"/>
      <c r="DG154" s="2455">
        <f t="shared" si="541"/>
        <v>0</v>
      </c>
      <c r="DH154" s="184"/>
      <c r="DI154" s="2397">
        <f t="shared" si="564"/>
        <v>0</v>
      </c>
      <c r="DJ154" s="2398">
        <f t="shared" si="564"/>
        <v>0</v>
      </c>
      <c r="DK154" s="2399">
        <f t="shared" si="565"/>
        <v>0</v>
      </c>
      <c r="DM154" s="2398">
        <f t="shared" si="566"/>
        <v>0</v>
      </c>
      <c r="DO154" s="2463" t="str">
        <f t="shared" si="470"/>
        <v>True</v>
      </c>
      <c r="DP154" s="4073"/>
    </row>
    <row r="155" spans="2:121" ht="39.9" customHeight="1" thickBot="1">
      <c r="B155" s="8503"/>
      <c r="C155" s="8505"/>
      <c r="D155" s="8505"/>
      <c r="E155" s="8503"/>
      <c r="F155" s="8507"/>
      <c r="G155" s="2033" t="s">
        <v>181</v>
      </c>
      <c r="H155" s="2402">
        <f t="shared" ref="H155:P155" si="568">SUM(H150:H154)</f>
        <v>0</v>
      </c>
      <c r="I155" s="973">
        <f t="shared" si="568"/>
        <v>0</v>
      </c>
      <c r="J155" s="2403">
        <f t="shared" si="568"/>
        <v>0</v>
      </c>
      <c r="K155" s="2404">
        <f t="shared" si="568"/>
        <v>0</v>
      </c>
      <c r="L155" s="2404">
        <f t="shared" si="568"/>
        <v>0</v>
      </c>
      <c r="M155" s="975">
        <f t="shared" si="568"/>
        <v>0</v>
      </c>
      <c r="N155" s="2402">
        <f t="shared" si="568"/>
        <v>0</v>
      </c>
      <c r="O155" s="973">
        <f t="shared" si="568"/>
        <v>0</v>
      </c>
      <c r="P155" s="2403">
        <f t="shared" si="568"/>
        <v>0</v>
      </c>
      <c r="Q155" s="2034"/>
      <c r="R155" s="2402">
        <f t="shared" ref="R155:AU155" si="569">SUM(R150:R154)</f>
        <v>0</v>
      </c>
      <c r="S155" s="973">
        <f t="shared" si="569"/>
        <v>0</v>
      </c>
      <c r="T155" s="970">
        <f t="shared" si="569"/>
        <v>0</v>
      </c>
      <c r="U155" s="962">
        <f t="shared" si="569"/>
        <v>0</v>
      </c>
      <c r="V155" s="2402">
        <f t="shared" si="569"/>
        <v>0</v>
      </c>
      <c r="W155" s="973">
        <f t="shared" si="569"/>
        <v>0</v>
      </c>
      <c r="X155" s="2403">
        <f t="shared" si="569"/>
        <v>0</v>
      </c>
      <c r="Y155" s="2404">
        <f t="shared" si="569"/>
        <v>0</v>
      </c>
      <c r="Z155" s="975">
        <f t="shared" si="569"/>
        <v>0</v>
      </c>
      <c r="AA155" s="962">
        <f t="shared" si="569"/>
        <v>0</v>
      </c>
      <c r="AB155" s="962">
        <f t="shared" si="569"/>
        <v>0</v>
      </c>
      <c r="AC155" s="2403">
        <f t="shared" si="569"/>
        <v>0</v>
      </c>
      <c r="AD155" s="2404">
        <f t="shared" si="569"/>
        <v>0</v>
      </c>
      <c r="AE155" s="2404">
        <f t="shared" si="569"/>
        <v>0</v>
      </c>
      <c r="AF155" s="2404">
        <f t="shared" si="569"/>
        <v>0</v>
      </c>
      <c r="AG155" s="975">
        <f t="shared" si="569"/>
        <v>0</v>
      </c>
      <c r="AH155" s="962">
        <f t="shared" si="569"/>
        <v>0</v>
      </c>
      <c r="AI155" s="2403">
        <f t="shared" si="569"/>
        <v>0</v>
      </c>
      <c r="AJ155" s="2404">
        <f t="shared" si="569"/>
        <v>0</v>
      </c>
      <c r="AK155" s="975">
        <f t="shared" si="569"/>
        <v>0</v>
      </c>
      <c r="AL155" s="972">
        <f t="shared" si="569"/>
        <v>0</v>
      </c>
      <c r="AM155" s="962">
        <f t="shared" si="569"/>
        <v>0</v>
      </c>
      <c r="AN155" s="964">
        <f t="shared" si="569"/>
        <v>0</v>
      </c>
      <c r="AO155" s="2403">
        <f t="shared" si="569"/>
        <v>0</v>
      </c>
      <c r="AP155" s="2404">
        <f t="shared" si="569"/>
        <v>0</v>
      </c>
      <c r="AQ155" s="2404">
        <f t="shared" si="569"/>
        <v>0</v>
      </c>
      <c r="AR155" s="2404">
        <f t="shared" si="569"/>
        <v>0</v>
      </c>
      <c r="AS155" s="975">
        <f t="shared" si="569"/>
        <v>0</v>
      </c>
      <c r="AT155" s="962">
        <f t="shared" si="569"/>
        <v>0</v>
      </c>
      <c r="AU155" s="962">
        <f t="shared" si="569"/>
        <v>0</v>
      </c>
      <c r="AV155" s="184"/>
      <c r="AW155" s="974" t="s">
        <v>181</v>
      </c>
      <c r="AX155" s="2402">
        <f t="shared" ref="AX155:BW155" si="570">SUM(AX150:AX154)</f>
        <v>0</v>
      </c>
      <c r="AY155" s="2404">
        <f t="shared" si="570"/>
        <v>0</v>
      </c>
      <c r="AZ155" s="2404">
        <f t="shared" si="570"/>
        <v>0</v>
      </c>
      <c r="BA155" s="2404">
        <f t="shared" si="570"/>
        <v>0</v>
      </c>
      <c r="BB155" s="2404">
        <f t="shared" si="570"/>
        <v>0</v>
      </c>
      <c r="BC155" s="2404">
        <f t="shared" si="570"/>
        <v>0</v>
      </c>
      <c r="BD155" s="973">
        <f t="shared" si="570"/>
        <v>0</v>
      </c>
      <c r="BE155" s="2402">
        <f t="shared" si="570"/>
        <v>0</v>
      </c>
      <c r="BF155" s="2404">
        <f t="shared" si="570"/>
        <v>0</v>
      </c>
      <c r="BG155" s="2404">
        <f t="shared" si="570"/>
        <v>0</v>
      </c>
      <c r="BH155" s="2404">
        <f t="shared" si="570"/>
        <v>0</v>
      </c>
      <c r="BI155" s="973">
        <f t="shared" si="570"/>
        <v>0</v>
      </c>
      <c r="BJ155" s="2402">
        <f t="shared" si="570"/>
        <v>0</v>
      </c>
      <c r="BK155" s="2404">
        <f t="shared" si="570"/>
        <v>0</v>
      </c>
      <c r="BL155" s="973">
        <f t="shared" si="570"/>
        <v>0</v>
      </c>
      <c r="BM155" s="970">
        <f t="shared" si="570"/>
        <v>0</v>
      </c>
      <c r="BN155" s="962">
        <f t="shared" si="570"/>
        <v>0</v>
      </c>
      <c r="BO155" s="2402">
        <f t="shared" si="570"/>
        <v>0</v>
      </c>
      <c r="BP155" s="2404">
        <f t="shared" si="570"/>
        <v>0</v>
      </c>
      <c r="BQ155" s="2404">
        <f t="shared" si="570"/>
        <v>0</v>
      </c>
      <c r="BR155" s="2404">
        <f t="shared" si="570"/>
        <v>0</v>
      </c>
      <c r="BS155" s="973">
        <f t="shared" si="570"/>
        <v>0</v>
      </c>
      <c r="BT155" s="2402">
        <f t="shared" si="570"/>
        <v>0</v>
      </c>
      <c r="BU155" s="2404">
        <f t="shared" si="570"/>
        <v>0</v>
      </c>
      <c r="BV155" s="973">
        <f t="shared" si="570"/>
        <v>0</v>
      </c>
      <c r="BW155" s="970">
        <f t="shared" si="570"/>
        <v>0</v>
      </c>
      <c r="BX155" s="962">
        <f t="shared" si="532"/>
        <v>0</v>
      </c>
      <c r="BY155" s="2402">
        <f>SUM(BY150:BY154)</f>
        <v>0</v>
      </c>
      <c r="BZ155" s="973">
        <f>SUM(BZ150:BZ154)</f>
        <v>0</v>
      </c>
      <c r="CA155" s="964">
        <f>SUM(CA150:CA154)</f>
        <v>0</v>
      </c>
      <c r="CC155" s="971" t="s">
        <v>106</v>
      </c>
      <c r="CD155" s="2402">
        <f t="shared" ref="CD155:CV155" si="571">SUM(CD150:CD154)</f>
        <v>0</v>
      </c>
      <c r="CE155" s="2404">
        <f t="shared" si="571"/>
        <v>0</v>
      </c>
      <c r="CF155" s="975">
        <f t="shared" si="571"/>
        <v>0</v>
      </c>
      <c r="CG155" s="962">
        <f t="shared" si="571"/>
        <v>0</v>
      </c>
      <c r="CH155" s="2403">
        <f t="shared" si="571"/>
        <v>0</v>
      </c>
      <c r="CI155" s="2404">
        <f t="shared" si="571"/>
        <v>0</v>
      </c>
      <c r="CJ155" s="975">
        <f t="shared" si="571"/>
        <v>0</v>
      </c>
      <c r="CK155" s="962">
        <f t="shared" si="571"/>
        <v>0</v>
      </c>
      <c r="CL155" s="2403">
        <f t="shared" si="571"/>
        <v>0</v>
      </c>
      <c r="CM155" s="2404">
        <f t="shared" si="571"/>
        <v>0</v>
      </c>
      <c r="CN155" s="975">
        <f t="shared" si="571"/>
        <v>0</v>
      </c>
      <c r="CO155" s="962">
        <f t="shared" si="571"/>
        <v>0</v>
      </c>
      <c r="CP155" s="2403">
        <f t="shared" si="571"/>
        <v>0</v>
      </c>
      <c r="CQ155" s="975">
        <f t="shared" si="571"/>
        <v>0</v>
      </c>
      <c r="CR155" s="962">
        <f t="shared" si="571"/>
        <v>0</v>
      </c>
      <c r="CS155" s="2403">
        <f t="shared" si="571"/>
        <v>0</v>
      </c>
      <c r="CT155" s="2404">
        <f t="shared" si="571"/>
        <v>0</v>
      </c>
      <c r="CU155" s="975">
        <f t="shared" si="571"/>
        <v>0</v>
      </c>
      <c r="CV155" s="962">
        <f t="shared" si="571"/>
        <v>0</v>
      </c>
      <c r="CW155" s="184"/>
      <c r="CX155" s="2402">
        <f t="shared" ref="CX155:DE155" si="572">SUM(CX150:CX154)</f>
        <v>0</v>
      </c>
      <c r="CY155" s="2404">
        <f t="shared" si="572"/>
        <v>0</v>
      </c>
      <c r="CZ155" s="975">
        <f t="shared" si="572"/>
        <v>0</v>
      </c>
      <c r="DA155" s="962">
        <f t="shared" si="572"/>
        <v>0</v>
      </c>
      <c r="DB155" s="2403">
        <f t="shared" si="572"/>
        <v>0</v>
      </c>
      <c r="DC155" s="2404">
        <f t="shared" si="572"/>
        <v>0</v>
      </c>
      <c r="DD155" s="975">
        <f t="shared" si="572"/>
        <v>0</v>
      </c>
      <c r="DE155" s="962">
        <f t="shared" si="572"/>
        <v>0</v>
      </c>
      <c r="DF155" s="184"/>
      <c r="DG155" s="962">
        <f t="shared" si="541"/>
        <v>0</v>
      </c>
      <c r="DH155" s="184"/>
      <c r="DI155" s="972">
        <f>SUM(DI150:DI154)</f>
        <v>0</v>
      </c>
      <c r="DJ155" s="962">
        <f>SUM(DJ150:DJ154)</f>
        <v>0</v>
      </c>
      <c r="DK155" s="964">
        <f>SUM(DK150:DK154)</f>
        <v>0</v>
      </c>
      <c r="DM155" s="962">
        <f>SUM(DM150:DM154)</f>
        <v>0</v>
      </c>
      <c r="DO155" s="960" t="str">
        <f t="shared" si="470"/>
        <v>True</v>
      </c>
      <c r="DP155" s="4075" t="str">
        <f t="shared" ref="DP155:DP156" si="573">IF($U155=0,"Blanc","")</f>
        <v>Blanc</v>
      </c>
      <c r="DQ155" s="4074" t="str">
        <f t="shared" si="526"/>
        <v>wrong</v>
      </c>
    </row>
    <row r="156" spans="2:121" ht="39.9" customHeight="1" thickBot="1">
      <c r="B156" s="8484" t="s">
        <v>266</v>
      </c>
      <c r="C156" s="8485"/>
      <c r="D156" s="8485"/>
      <c r="E156" s="8485"/>
      <c r="F156" s="8486"/>
      <c r="G156" s="2040"/>
      <c r="H156" s="2402">
        <f t="shared" ref="H156:AU156" si="574">H149+H155</f>
        <v>0</v>
      </c>
      <c r="I156" s="973">
        <f t="shared" si="574"/>
        <v>0</v>
      </c>
      <c r="J156" s="2403">
        <f t="shared" si="574"/>
        <v>0</v>
      </c>
      <c r="K156" s="2404">
        <f t="shared" si="574"/>
        <v>0</v>
      </c>
      <c r="L156" s="2404">
        <f t="shared" si="574"/>
        <v>0</v>
      </c>
      <c r="M156" s="975">
        <f t="shared" si="574"/>
        <v>0</v>
      </c>
      <c r="N156" s="2402">
        <f t="shared" si="574"/>
        <v>0</v>
      </c>
      <c r="O156" s="973">
        <f t="shared" si="574"/>
        <v>0</v>
      </c>
      <c r="P156" s="2403">
        <f t="shared" si="574"/>
        <v>0</v>
      </c>
      <c r="Q156" s="975">
        <f t="shared" si="574"/>
        <v>0</v>
      </c>
      <c r="R156" s="2402">
        <f t="shared" si="574"/>
        <v>0</v>
      </c>
      <c r="S156" s="973">
        <f t="shared" si="574"/>
        <v>0</v>
      </c>
      <c r="T156" s="970">
        <f t="shared" si="574"/>
        <v>0</v>
      </c>
      <c r="U156" s="962">
        <f t="shared" si="574"/>
        <v>0</v>
      </c>
      <c r="V156" s="2402">
        <f t="shared" si="574"/>
        <v>0</v>
      </c>
      <c r="W156" s="973">
        <f t="shared" si="574"/>
        <v>0</v>
      </c>
      <c r="X156" s="2403">
        <f t="shared" si="574"/>
        <v>0</v>
      </c>
      <c r="Y156" s="2404">
        <f t="shared" si="574"/>
        <v>0</v>
      </c>
      <c r="Z156" s="975">
        <f t="shared" si="574"/>
        <v>0</v>
      </c>
      <c r="AA156" s="962">
        <f t="shared" si="574"/>
        <v>0</v>
      </c>
      <c r="AB156" s="962">
        <f t="shared" si="574"/>
        <v>0</v>
      </c>
      <c r="AC156" s="2403">
        <f t="shared" si="574"/>
        <v>0</v>
      </c>
      <c r="AD156" s="2404">
        <f t="shared" si="574"/>
        <v>0</v>
      </c>
      <c r="AE156" s="2404">
        <f t="shared" si="574"/>
        <v>0</v>
      </c>
      <c r="AF156" s="2404">
        <f t="shared" si="574"/>
        <v>0</v>
      </c>
      <c r="AG156" s="975">
        <f t="shared" si="574"/>
        <v>0</v>
      </c>
      <c r="AH156" s="962">
        <f t="shared" si="574"/>
        <v>0</v>
      </c>
      <c r="AI156" s="2403">
        <f t="shared" si="574"/>
        <v>0</v>
      </c>
      <c r="AJ156" s="2404">
        <f t="shared" si="574"/>
        <v>0</v>
      </c>
      <c r="AK156" s="975">
        <f t="shared" si="574"/>
        <v>0</v>
      </c>
      <c r="AL156" s="972">
        <f t="shared" si="574"/>
        <v>0</v>
      </c>
      <c r="AM156" s="962">
        <f t="shared" si="574"/>
        <v>0</v>
      </c>
      <c r="AN156" s="964">
        <f t="shared" si="574"/>
        <v>0</v>
      </c>
      <c r="AO156" s="2403">
        <f t="shared" si="574"/>
        <v>0</v>
      </c>
      <c r="AP156" s="2404">
        <f t="shared" si="574"/>
        <v>0</v>
      </c>
      <c r="AQ156" s="2404">
        <f t="shared" si="574"/>
        <v>0</v>
      </c>
      <c r="AR156" s="2404">
        <f t="shared" si="574"/>
        <v>0</v>
      </c>
      <c r="AS156" s="975">
        <f t="shared" si="574"/>
        <v>0</v>
      </c>
      <c r="AT156" s="962">
        <f t="shared" si="574"/>
        <v>0</v>
      </c>
      <c r="AU156" s="962">
        <f t="shared" si="574"/>
        <v>0</v>
      </c>
      <c r="AV156" s="184"/>
      <c r="AW156" s="974" t="s">
        <v>267</v>
      </c>
      <c r="AX156" s="2402">
        <f t="shared" ref="AX156:CA156" si="575">AX149+AX155</f>
        <v>0</v>
      </c>
      <c r="AY156" s="2404">
        <f t="shared" si="575"/>
        <v>0</v>
      </c>
      <c r="AZ156" s="2404">
        <f t="shared" si="575"/>
        <v>0</v>
      </c>
      <c r="BA156" s="2404">
        <f t="shared" si="575"/>
        <v>0</v>
      </c>
      <c r="BB156" s="2404">
        <f t="shared" si="575"/>
        <v>0</v>
      </c>
      <c r="BC156" s="2404">
        <f t="shared" si="575"/>
        <v>0</v>
      </c>
      <c r="BD156" s="973">
        <f t="shared" si="575"/>
        <v>0</v>
      </c>
      <c r="BE156" s="2402">
        <f t="shared" si="575"/>
        <v>0</v>
      </c>
      <c r="BF156" s="2404">
        <f t="shared" si="575"/>
        <v>0</v>
      </c>
      <c r="BG156" s="2404">
        <f t="shared" si="575"/>
        <v>0</v>
      </c>
      <c r="BH156" s="2404">
        <f t="shared" si="575"/>
        <v>0</v>
      </c>
      <c r="BI156" s="973">
        <f t="shared" si="575"/>
        <v>0</v>
      </c>
      <c r="BJ156" s="2402">
        <f t="shared" si="575"/>
        <v>0</v>
      </c>
      <c r="BK156" s="2404">
        <f t="shared" si="575"/>
        <v>0</v>
      </c>
      <c r="BL156" s="973">
        <f t="shared" si="575"/>
        <v>0</v>
      </c>
      <c r="BM156" s="970">
        <f t="shared" si="575"/>
        <v>0</v>
      </c>
      <c r="BN156" s="962">
        <f t="shared" si="575"/>
        <v>0</v>
      </c>
      <c r="BO156" s="2402">
        <f t="shared" si="575"/>
        <v>0</v>
      </c>
      <c r="BP156" s="2404">
        <f t="shared" si="575"/>
        <v>0</v>
      </c>
      <c r="BQ156" s="2404">
        <f t="shared" si="575"/>
        <v>0</v>
      </c>
      <c r="BR156" s="2404">
        <f t="shared" si="575"/>
        <v>0</v>
      </c>
      <c r="BS156" s="973">
        <f t="shared" si="575"/>
        <v>0</v>
      </c>
      <c r="BT156" s="2402">
        <f t="shared" si="575"/>
        <v>0</v>
      </c>
      <c r="BU156" s="2404">
        <f t="shared" si="575"/>
        <v>0</v>
      </c>
      <c r="BV156" s="973">
        <f t="shared" si="575"/>
        <v>0</v>
      </c>
      <c r="BW156" s="970">
        <f t="shared" si="575"/>
        <v>0</v>
      </c>
      <c r="BX156" s="962">
        <f t="shared" si="575"/>
        <v>0</v>
      </c>
      <c r="BY156" s="2402">
        <f t="shared" si="575"/>
        <v>0</v>
      </c>
      <c r="BZ156" s="973">
        <f t="shared" si="575"/>
        <v>0</v>
      </c>
      <c r="CA156" s="964">
        <f t="shared" si="575"/>
        <v>0</v>
      </c>
      <c r="CC156" s="2043" t="s">
        <v>267</v>
      </c>
      <c r="CD156" s="2420">
        <f t="shared" ref="CD156:CV156" si="576">CD149+CD155</f>
        <v>0</v>
      </c>
      <c r="CE156" s="2421">
        <f t="shared" si="576"/>
        <v>0</v>
      </c>
      <c r="CF156" s="2422">
        <f t="shared" si="576"/>
        <v>0</v>
      </c>
      <c r="CG156" s="2444">
        <f t="shared" si="576"/>
        <v>0</v>
      </c>
      <c r="CH156" s="2423">
        <f t="shared" si="576"/>
        <v>0</v>
      </c>
      <c r="CI156" s="2421">
        <f t="shared" si="576"/>
        <v>0</v>
      </c>
      <c r="CJ156" s="2422">
        <f t="shared" si="576"/>
        <v>0</v>
      </c>
      <c r="CK156" s="2444">
        <f t="shared" si="576"/>
        <v>0</v>
      </c>
      <c r="CL156" s="2423">
        <f t="shared" si="576"/>
        <v>0</v>
      </c>
      <c r="CM156" s="2421">
        <f t="shared" si="576"/>
        <v>0</v>
      </c>
      <c r="CN156" s="2422">
        <f t="shared" si="576"/>
        <v>0</v>
      </c>
      <c r="CO156" s="2444">
        <f t="shared" si="576"/>
        <v>0</v>
      </c>
      <c r="CP156" s="2423">
        <f t="shared" si="576"/>
        <v>0</v>
      </c>
      <c r="CQ156" s="2422">
        <f t="shared" si="576"/>
        <v>0</v>
      </c>
      <c r="CR156" s="2444">
        <f t="shared" si="576"/>
        <v>0</v>
      </c>
      <c r="CS156" s="2423">
        <f t="shared" si="576"/>
        <v>0</v>
      </c>
      <c r="CT156" s="2421">
        <f t="shared" si="576"/>
        <v>0</v>
      </c>
      <c r="CU156" s="2422">
        <f t="shared" si="576"/>
        <v>0</v>
      </c>
      <c r="CV156" s="2444">
        <f t="shared" si="576"/>
        <v>0</v>
      </c>
      <c r="CW156" s="184"/>
      <c r="CX156" s="2402">
        <f t="shared" ref="CX156:DE156" si="577">CX149+CX155</f>
        <v>0</v>
      </c>
      <c r="CY156" s="2404">
        <f t="shared" si="577"/>
        <v>0</v>
      </c>
      <c r="CZ156" s="975">
        <f t="shared" si="577"/>
        <v>0</v>
      </c>
      <c r="DA156" s="962">
        <f t="shared" si="577"/>
        <v>0</v>
      </c>
      <c r="DB156" s="2403">
        <f t="shared" si="577"/>
        <v>0</v>
      </c>
      <c r="DC156" s="2404">
        <f t="shared" si="577"/>
        <v>0</v>
      </c>
      <c r="DD156" s="975">
        <f t="shared" si="577"/>
        <v>0</v>
      </c>
      <c r="DE156" s="962">
        <f t="shared" si="577"/>
        <v>0</v>
      </c>
      <c r="DF156" s="184"/>
      <c r="DG156" s="2444">
        <f>DG149+DG155</f>
        <v>0</v>
      </c>
      <c r="DH156" s="184"/>
      <c r="DI156" s="972">
        <f>DI149+DI155</f>
        <v>0</v>
      </c>
      <c r="DJ156" s="962">
        <f>DJ149+DJ155</f>
        <v>0</v>
      </c>
      <c r="DK156" s="964">
        <f>DK149+DK155</f>
        <v>0</v>
      </c>
      <c r="DM156" s="962">
        <f>DM149+DM155</f>
        <v>0</v>
      </c>
      <c r="DO156" s="960" t="str">
        <f t="shared" si="470"/>
        <v>True</v>
      </c>
      <c r="DP156" s="4075" t="str">
        <f t="shared" si="573"/>
        <v>Blanc</v>
      </c>
      <c r="DQ156" s="4074" t="str">
        <f t="shared" si="526"/>
        <v>wrong</v>
      </c>
    </row>
    <row r="157" spans="2:121" ht="39.9" customHeight="1">
      <c r="B157" s="8502" t="s">
        <v>268</v>
      </c>
      <c r="C157" s="8504" t="s">
        <v>1217</v>
      </c>
      <c r="D157" s="8504" t="s">
        <v>1218</v>
      </c>
      <c r="E157" s="8502" t="s">
        <v>52</v>
      </c>
      <c r="F157" s="8506" t="s">
        <v>236</v>
      </c>
      <c r="G157" s="251" t="s">
        <v>1213</v>
      </c>
      <c r="H157" s="206"/>
      <c r="I157" s="209"/>
      <c r="J157" s="210"/>
      <c r="K157" s="208"/>
      <c r="L157" s="208"/>
      <c r="M157" s="207"/>
      <c r="N157" s="206"/>
      <c r="O157" s="209"/>
      <c r="P157" s="210"/>
      <c r="Q157" s="207"/>
      <c r="R157" s="206"/>
      <c r="S157" s="209"/>
      <c r="T157" s="2393"/>
      <c r="U157" s="2446">
        <f t="shared" ref="U157:U161" si="578">SUM(H157:P157,S157:T157)-R157</f>
        <v>0</v>
      </c>
      <c r="V157" s="206"/>
      <c r="W157" s="209"/>
      <c r="X157" s="955"/>
      <c r="Y157" s="208"/>
      <c r="Z157" s="207"/>
      <c r="AA157" s="2448">
        <f t="shared" ref="AA157:AA161" si="579">SUM(X157:Z157)</f>
        <v>0</v>
      </c>
      <c r="AB157" s="212"/>
      <c r="AC157" s="210"/>
      <c r="AD157" s="208"/>
      <c r="AE157" s="208"/>
      <c r="AF157" s="208"/>
      <c r="AG157" s="207"/>
      <c r="AH157" s="2448">
        <f t="shared" ref="AH157:AH161" si="580">SUM(AC157:AG157)</f>
        <v>0</v>
      </c>
      <c r="AI157" s="210"/>
      <c r="AJ157" s="208"/>
      <c r="AK157" s="207"/>
      <c r="AL157" s="2449">
        <f t="shared" ref="AL157:AL161" si="581">SUM(AI157:AK157)</f>
        <v>0</v>
      </c>
      <c r="AM157" s="211"/>
      <c r="AN157" s="2451">
        <f t="shared" ref="AN157:AN161" si="582">AM157+AL157+AH157+AB157+AA157</f>
        <v>0</v>
      </c>
      <c r="AO157" s="210"/>
      <c r="AP157" s="208"/>
      <c r="AQ157" s="208"/>
      <c r="AR157" s="208"/>
      <c r="AS157" s="207"/>
      <c r="AT157" s="2453">
        <f>SUM(AO157:AS157)</f>
        <v>0</v>
      </c>
      <c r="AU157" s="213"/>
      <c r="AV157" s="184"/>
      <c r="AW157" s="251" t="s">
        <v>1213</v>
      </c>
      <c r="AX157" s="206"/>
      <c r="AY157" s="208"/>
      <c r="AZ157" s="208"/>
      <c r="BA157" s="208"/>
      <c r="BB157" s="208"/>
      <c r="BC157" s="208"/>
      <c r="BD157" s="209"/>
      <c r="BE157" s="206"/>
      <c r="BF157" s="208"/>
      <c r="BG157" s="208"/>
      <c r="BH157" s="208"/>
      <c r="BI157" s="209"/>
      <c r="BJ157" s="206"/>
      <c r="BK157" s="208"/>
      <c r="BL157" s="209"/>
      <c r="BM157" s="954"/>
      <c r="BN157" s="211"/>
      <c r="BO157" s="206"/>
      <c r="BP157" s="208"/>
      <c r="BQ157" s="208"/>
      <c r="BR157" s="208"/>
      <c r="BS157" s="209"/>
      <c r="BT157" s="206"/>
      <c r="BU157" s="208"/>
      <c r="BV157" s="209"/>
      <c r="BW157" s="954"/>
      <c r="BX157" s="2454">
        <f t="shared" ref="BX157:BX174" si="583">SUM(AX157:BW157)</f>
        <v>0</v>
      </c>
      <c r="BY157" s="206"/>
      <c r="BZ157" s="209"/>
      <c r="CA157" s="956"/>
      <c r="CC157" s="251" t="s">
        <v>1213</v>
      </c>
      <c r="CD157" s="206"/>
      <c r="CE157" s="208"/>
      <c r="CF157" s="207"/>
      <c r="CG157" s="2454">
        <f t="shared" ref="CG157:CG161" si="584">SUM(CD157:CF157)</f>
        <v>0</v>
      </c>
      <c r="CH157" s="210"/>
      <c r="CI157" s="208"/>
      <c r="CJ157" s="207"/>
      <c r="CK157" s="2454">
        <f t="shared" ref="CK157:CK161" si="585">SUM(CH157:CJ157)</f>
        <v>0</v>
      </c>
      <c r="CL157" s="210"/>
      <c r="CM157" s="208"/>
      <c r="CN157" s="207"/>
      <c r="CO157" s="2454">
        <f t="shared" ref="CO157:CO161" si="586">SUM(CL157:CN157)</f>
        <v>0</v>
      </c>
      <c r="CP157" s="210"/>
      <c r="CQ157" s="207"/>
      <c r="CR157" s="2454">
        <f t="shared" ref="CR157:CR161" si="587">SUM(CP157:CQ157)</f>
        <v>0</v>
      </c>
      <c r="CS157" s="2434">
        <f t="shared" ref="CS157:CU161" si="588">CX157+DB157</f>
        <v>0</v>
      </c>
      <c r="CT157" s="2432">
        <f t="shared" si="588"/>
        <v>0</v>
      </c>
      <c r="CU157" s="2433">
        <f t="shared" si="588"/>
        <v>0</v>
      </c>
      <c r="CV157" s="2454">
        <f t="shared" ref="CV157:CV161" si="589">SUM(CS157:CU157)</f>
        <v>0</v>
      </c>
      <c r="CW157" s="184"/>
      <c r="CX157" s="206"/>
      <c r="CY157" s="208"/>
      <c r="CZ157" s="207"/>
      <c r="DA157" s="2460">
        <f t="shared" ref="DA157:DA161" si="590">SUM(CX157:CZ157)</f>
        <v>0</v>
      </c>
      <c r="DB157" s="210"/>
      <c r="DC157" s="208"/>
      <c r="DD157" s="207"/>
      <c r="DE157" s="2460">
        <f t="shared" ref="DE157:DE161" si="591">SUM(DB157:DD157)</f>
        <v>0</v>
      </c>
      <c r="DF157" s="184"/>
      <c r="DG157" s="2454">
        <f t="shared" ref="DG157:DG174" si="592">SUM(CV157,CR157,CO157,CK157,CG157)</f>
        <v>0</v>
      </c>
      <c r="DH157" s="184"/>
      <c r="DI157" s="2394">
        <f t="shared" ref="DI157:DJ161" si="593">CD157+CH157+CL157+CP157+CS157</f>
        <v>0</v>
      </c>
      <c r="DJ157" s="2395">
        <f t="shared" si="593"/>
        <v>0</v>
      </c>
      <c r="DK157" s="2396">
        <f t="shared" ref="DK157:DK161" si="594">CF157+CJ157+CN157+CU157</f>
        <v>0</v>
      </c>
      <c r="DM157" s="2395">
        <f t="shared" ref="DM157:DM161" si="595">SUM(DI157:DK157)</f>
        <v>0</v>
      </c>
      <c r="DO157" s="2462" t="str">
        <f t="shared" si="470"/>
        <v>True</v>
      </c>
      <c r="DP157" s="4073"/>
    </row>
    <row r="158" spans="2:121" ht="39.9" customHeight="1">
      <c r="B158" s="8502"/>
      <c r="C158" s="8504"/>
      <c r="D158" s="8504"/>
      <c r="E158" s="8502"/>
      <c r="F158" s="8506"/>
      <c r="G158" s="251" t="s">
        <v>666</v>
      </c>
      <c r="H158" s="206"/>
      <c r="I158" s="209"/>
      <c r="J158" s="210"/>
      <c r="K158" s="208"/>
      <c r="L158" s="208"/>
      <c r="M158" s="207"/>
      <c r="N158" s="206"/>
      <c r="O158" s="209"/>
      <c r="P158" s="210"/>
      <c r="Q158" s="207"/>
      <c r="R158" s="206"/>
      <c r="S158" s="209"/>
      <c r="T158" s="2393"/>
      <c r="U158" s="2446">
        <f t="shared" si="578"/>
        <v>0</v>
      </c>
      <c r="V158" s="206"/>
      <c r="W158" s="209"/>
      <c r="X158" s="955"/>
      <c r="Y158" s="208"/>
      <c r="Z158" s="207"/>
      <c r="AA158" s="2448">
        <f t="shared" si="579"/>
        <v>0</v>
      </c>
      <c r="AB158" s="212"/>
      <c r="AC158" s="210"/>
      <c r="AD158" s="208"/>
      <c r="AE158" s="208"/>
      <c r="AF158" s="208"/>
      <c r="AG158" s="207"/>
      <c r="AH158" s="2448">
        <f t="shared" si="580"/>
        <v>0</v>
      </c>
      <c r="AI158" s="210"/>
      <c r="AJ158" s="208"/>
      <c r="AK158" s="207"/>
      <c r="AL158" s="2449">
        <f t="shared" si="581"/>
        <v>0</v>
      </c>
      <c r="AM158" s="211"/>
      <c r="AN158" s="2451">
        <f t="shared" si="582"/>
        <v>0</v>
      </c>
      <c r="AO158" s="210"/>
      <c r="AP158" s="208"/>
      <c r="AQ158" s="208"/>
      <c r="AR158" s="208"/>
      <c r="AS158" s="207"/>
      <c r="AT158" s="2453">
        <f t="shared" ref="AT158:AT161" si="596">SUM(AO158:AS158)</f>
        <v>0</v>
      </c>
      <c r="AU158" s="213"/>
      <c r="AV158" s="184"/>
      <c r="AW158" s="251" t="s">
        <v>666</v>
      </c>
      <c r="AX158" s="206"/>
      <c r="AY158" s="208"/>
      <c r="AZ158" s="208"/>
      <c r="BA158" s="208"/>
      <c r="BB158" s="208"/>
      <c r="BC158" s="208"/>
      <c r="BD158" s="209"/>
      <c r="BE158" s="206"/>
      <c r="BF158" s="208"/>
      <c r="BG158" s="208"/>
      <c r="BH158" s="208"/>
      <c r="BI158" s="209"/>
      <c r="BJ158" s="206"/>
      <c r="BK158" s="208"/>
      <c r="BL158" s="209"/>
      <c r="BM158" s="954"/>
      <c r="BN158" s="211"/>
      <c r="BO158" s="206"/>
      <c r="BP158" s="208"/>
      <c r="BQ158" s="208"/>
      <c r="BR158" s="208"/>
      <c r="BS158" s="209"/>
      <c r="BT158" s="206"/>
      <c r="BU158" s="208"/>
      <c r="BV158" s="209"/>
      <c r="BW158" s="954"/>
      <c r="BX158" s="2454">
        <f t="shared" si="583"/>
        <v>0</v>
      </c>
      <c r="BY158" s="206"/>
      <c r="BZ158" s="209"/>
      <c r="CA158" s="956"/>
      <c r="CC158" s="251" t="s">
        <v>666</v>
      </c>
      <c r="CD158" s="206"/>
      <c r="CE158" s="208"/>
      <c r="CF158" s="207"/>
      <c r="CG158" s="2454">
        <f t="shared" si="584"/>
        <v>0</v>
      </c>
      <c r="CH158" s="210"/>
      <c r="CI158" s="208"/>
      <c r="CJ158" s="207"/>
      <c r="CK158" s="2454">
        <f t="shared" si="585"/>
        <v>0</v>
      </c>
      <c r="CL158" s="210"/>
      <c r="CM158" s="208"/>
      <c r="CN158" s="207"/>
      <c r="CO158" s="2454">
        <f t="shared" si="586"/>
        <v>0</v>
      </c>
      <c r="CP158" s="210"/>
      <c r="CQ158" s="207"/>
      <c r="CR158" s="2454">
        <f t="shared" si="587"/>
        <v>0</v>
      </c>
      <c r="CS158" s="2434">
        <f t="shared" si="588"/>
        <v>0</v>
      </c>
      <c r="CT158" s="2432">
        <f t="shared" si="588"/>
        <v>0</v>
      </c>
      <c r="CU158" s="2433">
        <f t="shared" si="588"/>
        <v>0</v>
      </c>
      <c r="CV158" s="2454">
        <f t="shared" si="589"/>
        <v>0</v>
      </c>
      <c r="CW158" s="184"/>
      <c r="CX158" s="206"/>
      <c r="CY158" s="208"/>
      <c r="CZ158" s="207"/>
      <c r="DA158" s="2460">
        <f t="shared" si="590"/>
        <v>0</v>
      </c>
      <c r="DB158" s="210"/>
      <c r="DC158" s="208"/>
      <c r="DD158" s="207"/>
      <c r="DE158" s="2460">
        <f t="shared" si="591"/>
        <v>0</v>
      </c>
      <c r="DF158" s="184"/>
      <c r="DG158" s="2454">
        <f t="shared" si="592"/>
        <v>0</v>
      </c>
      <c r="DH158" s="184"/>
      <c r="DI158" s="2394">
        <f t="shared" si="593"/>
        <v>0</v>
      </c>
      <c r="DJ158" s="2395">
        <f t="shared" si="593"/>
        <v>0</v>
      </c>
      <c r="DK158" s="2396">
        <f t="shared" si="594"/>
        <v>0</v>
      </c>
      <c r="DM158" s="2395">
        <f t="shared" si="595"/>
        <v>0</v>
      </c>
      <c r="DO158" s="2462" t="str">
        <f t="shared" si="470"/>
        <v>True</v>
      </c>
      <c r="DP158" s="4073"/>
    </row>
    <row r="159" spans="2:121" ht="39.9" customHeight="1">
      <c r="B159" s="8502"/>
      <c r="C159" s="8504"/>
      <c r="D159" s="8504"/>
      <c r="E159" s="8502"/>
      <c r="F159" s="8506"/>
      <c r="G159" s="251" t="s">
        <v>667</v>
      </c>
      <c r="H159" s="206"/>
      <c r="I159" s="209"/>
      <c r="J159" s="210"/>
      <c r="K159" s="208"/>
      <c r="L159" s="208"/>
      <c r="M159" s="207"/>
      <c r="N159" s="206"/>
      <c r="O159" s="209"/>
      <c r="P159" s="210"/>
      <c r="Q159" s="207"/>
      <c r="R159" s="206"/>
      <c r="S159" s="209"/>
      <c r="T159" s="2393"/>
      <c r="U159" s="2446">
        <f t="shared" si="578"/>
        <v>0</v>
      </c>
      <c r="V159" s="206"/>
      <c r="W159" s="209"/>
      <c r="X159" s="955"/>
      <c r="Y159" s="208"/>
      <c r="Z159" s="207"/>
      <c r="AA159" s="2448">
        <f t="shared" si="579"/>
        <v>0</v>
      </c>
      <c r="AB159" s="212"/>
      <c r="AC159" s="210"/>
      <c r="AD159" s="208"/>
      <c r="AE159" s="208"/>
      <c r="AF159" s="208"/>
      <c r="AG159" s="207"/>
      <c r="AH159" s="2448">
        <f t="shared" si="580"/>
        <v>0</v>
      </c>
      <c r="AI159" s="210"/>
      <c r="AJ159" s="208"/>
      <c r="AK159" s="207"/>
      <c r="AL159" s="2449">
        <f t="shared" si="581"/>
        <v>0</v>
      </c>
      <c r="AM159" s="211"/>
      <c r="AN159" s="2451">
        <f t="shared" si="582"/>
        <v>0</v>
      </c>
      <c r="AO159" s="210"/>
      <c r="AP159" s="208"/>
      <c r="AQ159" s="208"/>
      <c r="AR159" s="208"/>
      <c r="AS159" s="207"/>
      <c r="AT159" s="2453">
        <f t="shared" si="596"/>
        <v>0</v>
      </c>
      <c r="AU159" s="213"/>
      <c r="AV159" s="184"/>
      <c r="AW159" s="251" t="s">
        <v>667</v>
      </c>
      <c r="AX159" s="206"/>
      <c r="AY159" s="208"/>
      <c r="AZ159" s="208"/>
      <c r="BA159" s="208"/>
      <c r="BB159" s="208"/>
      <c r="BC159" s="208"/>
      <c r="BD159" s="209"/>
      <c r="BE159" s="206"/>
      <c r="BF159" s="208"/>
      <c r="BG159" s="208"/>
      <c r="BH159" s="208"/>
      <c r="BI159" s="209"/>
      <c r="BJ159" s="206"/>
      <c r="BK159" s="208"/>
      <c r="BL159" s="209"/>
      <c r="BM159" s="954"/>
      <c r="BN159" s="211"/>
      <c r="BO159" s="206"/>
      <c r="BP159" s="208"/>
      <c r="BQ159" s="208"/>
      <c r="BR159" s="208"/>
      <c r="BS159" s="209"/>
      <c r="BT159" s="206"/>
      <c r="BU159" s="208"/>
      <c r="BV159" s="209"/>
      <c r="BW159" s="954"/>
      <c r="BX159" s="2454">
        <f t="shared" si="583"/>
        <v>0</v>
      </c>
      <c r="BY159" s="206"/>
      <c r="BZ159" s="209"/>
      <c r="CA159" s="956"/>
      <c r="CC159" s="251" t="s">
        <v>667</v>
      </c>
      <c r="CD159" s="206"/>
      <c r="CE159" s="208"/>
      <c r="CF159" s="207"/>
      <c r="CG159" s="2454">
        <f t="shared" si="584"/>
        <v>0</v>
      </c>
      <c r="CH159" s="210"/>
      <c r="CI159" s="208"/>
      <c r="CJ159" s="207"/>
      <c r="CK159" s="2454">
        <f t="shared" si="585"/>
        <v>0</v>
      </c>
      <c r="CL159" s="210"/>
      <c r="CM159" s="208"/>
      <c r="CN159" s="207"/>
      <c r="CO159" s="2454">
        <f t="shared" si="586"/>
        <v>0</v>
      </c>
      <c r="CP159" s="210"/>
      <c r="CQ159" s="207"/>
      <c r="CR159" s="2454">
        <f t="shared" si="587"/>
        <v>0</v>
      </c>
      <c r="CS159" s="2434">
        <f t="shared" si="588"/>
        <v>0</v>
      </c>
      <c r="CT159" s="2432">
        <f t="shared" si="588"/>
        <v>0</v>
      </c>
      <c r="CU159" s="2433">
        <f t="shared" si="588"/>
        <v>0</v>
      </c>
      <c r="CV159" s="2454">
        <f t="shared" si="589"/>
        <v>0</v>
      </c>
      <c r="CW159" s="184"/>
      <c r="CX159" s="206"/>
      <c r="CY159" s="208"/>
      <c r="CZ159" s="207"/>
      <c r="DA159" s="2460">
        <f t="shared" si="590"/>
        <v>0</v>
      </c>
      <c r="DB159" s="210"/>
      <c r="DC159" s="208"/>
      <c r="DD159" s="207"/>
      <c r="DE159" s="2460">
        <f t="shared" si="591"/>
        <v>0</v>
      </c>
      <c r="DF159" s="184"/>
      <c r="DG159" s="2454">
        <f t="shared" si="592"/>
        <v>0</v>
      </c>
      <c r="DH159" s="184"/>
      <c r="DI159" s="2394">
        <f t="shared" si="593"/>
        <v>0</v>
      </c>
      <c r="DJ159" s="2395">
        <f t="shared" si="593"/>
        <v>0</v>
      </c>
      <c r="DK159" s="2396">
        <f t="shared" si="594"/>
        <v>0</v>
      </c>
      <c r="DM159" s="2395">
        <f t="shared" si="595"/>
        <v>0</v>
      </c>
      <c r="DO159" s="2462" t="str">
        <f t="shared" si="470"/>
        <v>True</v>
      </c>
      <c r="DP159" s="4073"/>
    </row>
    <row r="160" spans="2:121" ht="39.9" customHeight="1">
      <c r="B160" s="8502"/>
      <c r="C160" s="8504"/>
      <c r="D160" s="8504"/>
      <c r="E160" s="8502"/>
      <c r="F160" s="8506"/>
      <c r="G160" s="251" t="s">
        <v>668</v>
      </c>
      <c r="H160" s="206"/>
      <c r="I160" s="209"/>
      <c r="J160" s="210"/>
      <c r="K160" s="208"/>
      <c r="L160" s="208"/>
      <c r="M160" s="207"/>
      <c r="N160" s="206"/>
      <c r="O160" s="209"/>
      <c r="P160" s="210"/>
      <c r="Q160" s="207"/>
      <c r="R160" s="206"/>
      <c r="S160" s="209"/>
      <c r="T160" s="954"/>
      <c r="U160" s="2446">
        <f t="shared" si="578"/>
        <v>0</v>
      </c>
      <c r="V160" s="206"/>
      <c r="W160" s="209"/>
      <c r="X160" s="955"/>
      <c r="Y160" s="208"/>
      <c r="Z160" s="207"/>
      <c r="AA160" s="2448">
        <f t="shared" si="579"/>
        <v>0</v>
      </c>
      <c r="AB160" s="212"/>
      <c r="AC160" s="210"/>
      <c r="AD160" s="208"/>
      <c r="AE160" s="208"/>
      <c r="AF160" s="208"/>
      <c r="AG160" s="207"/>
      <c r="AH160" s="2448">
        <f t="shared" si="580"/>
        <v>0</v>
      </c>
      <c r="AI160" s="210"/>
      <c r="AJ160" s="208"/>
      <c r="AK160" s="207"/>
      <c r="AL160" s="2449">
        <f t="shared" si="581"/>
        <v>0</v>
      </c>
      <c r="AM160" s="211"/>
      <c r="AN160" s="2451">
        <f t="shared" si="582"/>
        <v>0</v>
      </c>
      <c r="AO160" s="210"/>
      <c r="AP160" s="208"/>
      <c r="AQ160" s="208"/>
      <c r="AR160" s="208"/>
      <c r="AS160" s="207"/>
      <c r="AT160" s="2453">
        <f t="shared" si="596"/>
        <v>0</v>
      </c>
      <c r="AU160" s="213"/>
      <c r="AV160" s="184"/>
      <c r="AW160" s="251" t="s">
        <v>668</v>
      </c>
      <c r="AX160" s="206"/>
      <c r="AY160" s="208"/>
      <c r="AZ160" s="208"/>
      <c r="BA160" s="208"/>
      <c r="BB160" s="208"/>
      <c r="BC160" s="208"/>
      <c r="BD160" s="209"/>
      <c r="BE160" s="206"/>
      <c r="BF160" s="208"/>
      <c r="BG160" s="208"/>
      <c r="BH160" s="208"/>
      <c r="BI160" s="209"/>
      <c r="BJ160" s="206"/>
      <c r="BK160" s="208"/>
      <c r="BL160" s="209"/>
      <c r="BM160" s="954"/>
      <c r="BN160" s="211"/>
      <c r="BO160" s="206"/>
      <c r="BP160" s="208"/>
      <c r="BQ160" s="208"/>
      <c r="BR160" s="208"/>
      <c r="BS160" s="209"/>
      <c r="BT160" s="206"/>
      <c r="BU160" s="208"/>
      <c r="BV160" s="209"/>
      <c r="BW160" s="954"/>
      <c r="BX160" s="2454">
        <f t="shared" si="583"/>
        <v>0</v>
      </c>
      <c r="BY160" s="206"/>
      <c r="BZ160" s="209"/>
      <c r="CA160" s="956"/>
      <c r="CC160" s="251" t="s">
        <v>668</v>
      </c>
      <c r="CD160" s="206"/>
      <c r="CE160" s="208"/>
      <c r="CF160" s="207"/>
      <c r="CG160" s="2454">
        <f t="shared" si="584"/>
        <v>0</v>
      </c>
      <c r="CH160" s="210"/>
      <c r="CI160" s="208"/>
      <c r="CJ160" s="207"/>
      <c r="CK160" s="2454">
        <f t="shared" si="585"/>
        <v>0</v>
      </c>
      <c r="CL160" s="210"/>
      <c r="CM160" s="208"/>
      <c r="CN160" s="207"/>
      <c r="CO160" s="2454">
        <f t="shared" si="586"/>
        <v>0</v>
      </c>
      <c r="CP160" s="210"/>
      <c r="CQ160" s="207"/>
      <c r="CR160" s="2454">
        <f t="shared" si="587"/>
        <v>0</v>
      </c>
      <c r="CS160" s="2434">
        <f t="shared" si="588"/>
        <v>0</v>
      </c>
      <c r="CT160" s="2432">
        <f t="shared" si="588"/>
        <v>0</v>
      </c>
      <c r="CU160" s="2433">
        <f t="shared" si="588"/>
        <v>0</v>
      </c>
      <c r="CV160" s="2454">
        <f t="shared" si="589"/>
        <v>0</v>
      </c>
      <c r="CW160" s="184"/>
      <c r="CX160" s="206"/>
      <c r="CY160" s="208"/>
      <c r="CZ160" s="207"/>
      <c r="DA160" s="2460">
        <f t="shared" si="590"/>
        <v>0</v>
      </c>
      <c r="DB160" s="210"/>
      <c r="DC160" s="208"/>
      <c r="DD160" s="207"/>
      <c r="DE160" s="2460">
        <f t="shared" si="591"/>
        <v>0</v>
      </c>
      <c r="DF160" s="184"/>
      <c r="DG160" s="2454">
        <f t="shared" si="592"/>
        <v>0</v>
      </c>
      <c r="DH160" s="184"/>
      <c r="DI160" s="2394">
        <f t="shared" si="593"/>
        <v>0</v>
      </c>
      <c r="DJ160" s="2395">
        <f t="shared" si="593"/>
        <v>0</v>
      </c>
      <c r="DK160" s="2396">
        <f t="shared" si="594"/>
        <v>0</v>
      </c>
      <c r="DM160" s="2395">
        <f t="shared" si="595"/>
        <v>0</v>
      </c>
      <c r="DO160" s="2462" t="str">
        <f t="shared" si="470"/>
        <v>True</v>
      </c>
      <c r="DP160" s="4073"/>
    </row>
    <row r="161" spans="2:121" ht="39.9" customHeight="1" thickBot="1">
      <c r="B161" s="8502"/>
      <c r="C161" s="8504"/>
      <c r="D161" s="8504"/>
      <c r="E161" s="8502"/>
      <c r="F161" s="8506"/>
      <c r="G161" s="252" t="s">
        <v>1214</v>
      </c>
      <c r="H161" s="214"/>
      <c r="I161" s="217"/>
      <c r="J161" s="218"/>
      <c r="K161" s="216"/>
      <c r="L161" s="216"/>
      <c r="M161" s="215"/>
      <c r="N161" s="214"/>
      <c r="O161" s="217"/>
      <c r="P161" s="218"/>
      <c r="Q161" s="215"/>
      <c r="R161" s="214"/>
      <c r="S161" s="217"/>
      <c r="T161" s="957"/>
      <c r="U161" s="2446">
        <f t="shared" si="578"/>
        <v>0</v>
      </c>
      <c r="V161" s="214"/>
      <c r="W161" s="217"/>
      <c r="X161" s="958"/>
      <c r="Y161" s="216"/>
      <c r="Z161" s="215"/>
      <c r="AA161" s="2448">
        <f t="shared" si="579"/>
        <v>0</v>
      </c>
      <c r="AB161" s="220"/>
      <c r="AC161" s="218"/>
      <c r="AD161" s="216"/>
      <c r="AE161" s="216"/>
      <c r="AF161" s="216"/>
      <c r="AG161" s="215"/>
      <c r="AH161" s="2448">
        <f t="shared" si="580"/>
        <v>0</v>
      </c>
      <c r="AI161" s="218"/>
      <c r="AJ161" s="216"/>
      <c r="AK161" s="215"/>
      <c r="AL161" s="2450">
        <f t="shared" si="581"/>
        <v>0</v>
      </c>
      <c r="AM161" s="219"/>
      <c r="AN161" s="2452">
        <f t="shared" si="582"/>
        <v>0</v>
      </c>
      <c r="AO161" s="218"/>
      <c r="AP161" s="216"/>
      <c r="AQ161" s="216"/>
      <c r="AR161" s="216"/>
      <c r="AS161" s="215"/>
      <c r="AT161" s="2448">
        <f t="shared" si="596"/>
        <v>0</v>
      </c>
      <c r="AU161" s="221"/>
      <c r="AV161" s="184"/>
      <c r="AW161" s="252" t="s">
        <v>1214</v>
      </c>
      <c r="AX161" s="214"/>
      <c r="AY161" s="216"/>
      <c r="AZ161" s="216"/>
      <c r="BA161" s="216"/>
      <c r="BB161" s="216"/>
      <c r="BC161" s="216"/>
      <c r="BD161" s="217"/>
      <c r="BE161" s="214"/>
      <c r="BF161" s="216"/>
      <c r="BG161" s="216"/>
      <c r="BH161" s="216"/>
      <c r="BI161" s="217"/>
      <c r="BJ161" s="214"/>
      <c r="BK161" s="216"/>
      <c r="BL161" s="217"/>
      <c r="BM161" s="957"/>
      <c r="BN161" s="219"/>
      <c r="BO161" s="214"/>
      <c r="BP161" s="216"/>
      <c r="BQ161" s="216"/>
      <c r="BR161" s="216"/>
      <c r="BS161" s="217"/>
      <c r="BT161" s="214"/>
      <c r="BU161" s="216"/>
      <c r="BV161" s="217"/>
      <c r="BW161" s="957"/>
      <c r="BX161" s="2455">
        <f t="shared" si="583"/>
        <v>0</v>
      </c>
      <c r="BY161" s="214"/>
      <c r="BZ161" s="217"/>
      <c r="CA161" s="961"/>
      <c r="CC161" s="252" t="s">
        <v>1214</v>
      </c>
      <c r="CD161" s="214"/>
      <c r="CE161" s="216"/>
      <c r="CF161" s="215"/>
      <c r="CG161" s="2455">
        <f t="shared" si="584"/>
        <v>0</v>
      </c>
      <c r="CH161" s="218"/>
      <c r="CI161" s="216"/>
      <c r="CJ161" s="215"/>
      <c r="CK161" s="2455">
        <f t="shared" si="585"/>
        <v>0</v>
      </c>
      <c r="CL161" s="218"/>
      <c r="CM161" s="216"/>
      <c r="CN161" s="215"/>
      <c r="CO161" s="2455">
        <f t="shared" si="586"/>
        <v>0</v>
      </c>
      <c r="CP161" s="218"/>
      <c r="CQ161" s="215"/>
      <c r="CR161" s="2455">
        <f t="shared" si="587"/>
        <v>0</v>
      </c>
      <c r="CS161" s="2456">
        <f t="shared" si="588"/>
        <v>0</v>
      </c>
      <c r="CT161" s="2457">
        <f t="shared" si="588"/>
        <v>0</v>
      </c>
      <c r="CU161" s="2458">
        <f t="shared" si="588"/>
        <v>0</v>
      </c>
      <c r="CV161" s="2455">
        <f t="shared" si="589"/>
        <v>0</v>
      </c>
      <c r="CW161" s="184"/>
      <c r="CX161" s="214"/>
      <c r="CY161" s="216"/>
      <c r="CZ161" s="215"/>
      <c r="DA161" s="2461">
        <f t="shared" si="590"/>
        <v>0</v>
      </c>
      <c r="DB161" s="218"/>
      <c r="DC161" s="216"/>
      <c r="DD161" s="215"/>
      <c r="DE161" s="2461">
        <f t="shared" si="591"/>
        <v>0</v>
      </c>
      <c r="DF161" s="184"/>
      <c r="DG161" s="2455">
        <f t="shared" si="592"/>
        <v>0</v>
      </c>
      <c r="DH161" s="184"/>
      <c r="DI161" s="2397">
        <f t="shared" si="593"/>
        <v>0</v>
      </c>
      <c r="DJ161" s="2398">
        <f t="shared" si="593"/>
        <v>0</v>
      </c>
      <c r="DK161" s="2399">
        <f t="shared" si="594"/>
        <v>0</v>
      </c>
      <c r="DM161" s="2398">
        <f t="shared" si="595"/>
        <v>0</v>
      </c>
      <c r="DO161" s="2463" t="str">
        <f t="shared" si="470"/>
        <v>True</v>
      </c>
      <c r="DP161" s="4073"/>
    </row>
    <row r="162" spans="2:121" ht="39.9" customHeight="1" thickBot="1">
      <c r="B162" s="8502"/>
      <c r="C162" s="8504"/>
      <c r="D162" s="8504"/>
      <c r="E162" s="8502"/>
      <c r="F162" s="8507"/>
      <c r="G162" s="2033" t="s">
        <v>181</v>
      </c>
      <c r="H162" s="2402">
        <f t="shared" ref="H162:P162" si="597">SUM(H157:H161)</f>
        <v>0</v>
      </c>
      <c r="I162" s="973">
        <f t="shared" si="597"/>
        <v>0</v>
      </c>
      <c r="J162" s="2403">
        <f t="shared" si="597"/>
        <v>0</v>
      </c>
      <c r="K162" s="2404">
        <f t="shared" si="597"/>
        <v>0</v>
      </c>
      <c r="L162" s="2404">
        <f t="shared" si="597"/>
        <v>0</v>
      </c>
      <c r="M162" s="975">
        <f t="shared" si="597"/>
        <v>0</v>
      </c>
      <c r="N162" s="2402">
        <f t="shared" si="597"/>
        <v>0</v>
      </c>
      <c r="O162" s="973">
        <f t="shared" si="597"/>
        <v>0</v>
      </c>
      <c r="P162" s="2403">
        <f t="shared" si="597"/>
        <v>0</v>
      </c>
      <c r="Q162" s="2034"/>
      <c r="R162" s="2402">
        <f t="shared" ref="R162:AU162" si="598">SUM(R157:R161)</f>
        <v>0</v>
      </c>
      <c r="S162" s="973">
        <f t="shared" si="598"/>
        <v>0</v>
      </c>
      <c r="T162" s="970">
        <f t="shared" si="598"/>
        <v>0</v>
      </c>
      <c r="U162" s="962">
        <f t="shared" si="598"/>
        <v>0</v>
      </c>
      <c r="V162" s="2402">
        <f t="shared" si="598"/>
        <v>0</v>
      </c>
      <c r="W162" s="973">
        <f t="shared" si="598"/>
        <v>0</v>
      </c>
      <c r="X162" s="2403">
        <f t="shared" si="598"/>
        <v>0</v>
      </c>
      <c r="Y162" s="2404">
        <f t="shared" si="598"/>
        <v>0</v>
      </c>
      <c r="Z162" s="975">
        <f t="shared" si="598"/>
        <v>0</v>
      </c>
      <c r="AA162" s="962">
        <f t="shared" si="598"/>
        <v>0</v>
      </c>
      <c r="AB162" s="962">
        <f t="shared" si="598"/>
        <v>0</v>
      </c>
      <c r="AC162" s="2403">
        <f t="shared" si="598"/>
        <v>0</v>
      </c>
      <c r="AD162" s="2404">
        <f t="shared" si="598"/>
        <v>0</v>
      </c>
      <c r="AE162" s="2404">
        <f t="shared" si="598"/>
        <v>0</v>
      </c>
      <c r="AF162" s="2404">
        <f t="shared" si="598"/>
        <v>0</v>
      </c>
      <c r="AG162" s="975">
        <f t="shared" si="598"/>
        <v>0</v>
      </c>
      <c r="AH162" s="962">
        <f t="shared" si="598"/>
        <v>0</v>
      </c>
      <c r="AI162" s="2403">
        <f t="shared" si="598"/>
        <v>0</v>
      </c>
      <c r="AJ162" s="2404">
        <f t="shared" si="598"/>
        <v>0</v>
      </c>
      <c r="AK162" s="975">
        <f t="shared" si="598"/>
        <v>0</v>
      </c>
      <c r="AL162" s="972">
        <f t="shared" si="598"/>
        <v>0</v>
      </c>
      <c r="AM162" s="962">
        <f t="shared" si="598"/>
        <v>0</v>
      </c>
      <c r="AN162" s="964">
        <f t="shared" si="598"/>
        <v>0</v>
      </c>
      <c r="AO162" s="2403">
        <f t="shared" si="598"/>
        <v>0</v>
      </c>
      <c r="AP162" s="2404">
        <f t="shared" si="598"/>
        <v>0</v>
      </c>
      <c r="AQ162" s="2404">
        <f t="shared" si="598"/>
        <v>0</v>
      </c>
      <c r="AR162" s="2404">
        <f t="shared" si="598"/>
        <v>0</v>
      </c>
      <c r="AS162" s="975">
        <f t="shared" si="598"/>
        <v>0</v>
      </c>
      <c r="AT162" s="962">
        <f t="shared" si="598"/>
        <v>0</v>
      </c>
      <c r="AU162" s="962">
        <f t="shared" si="598"/>
        <v>0</v>
      </c>
      <c r="AV162" s="184"/>
      <c r="AW162" s="974" t="s">
        <v>181</v>
      </c>
      <c r="AX162" s="2402">
        <f t="shared" ref="AX162:BW162" si="599">SUM(AX157:AX161)</f>
        <v>0</v>
      </c>
      <c r="AY162" s="2404">
        <f t="shared" si="599"/>
        <v>0</v>
      </c>
      <c r="AZ162" s="2404">
        <f t="shared" si="599"/>
        <v>0</v>
      </c>
      <c r="BA162" s="2404">
        <f t="shared" si="599"/>
        <v>0</v>
      </c>
      <c r="BB162" s="2404">
        <f t="shared" si="599"/>
        <v>0</v>
      </c>
      <c r="BC162" s="2404">
        <f t="shared" si="599"/>
        <v>0</v>
      </c>
      <c r="BD162" s="973">
        <f t="shared" si="599"/>
        <v>0</v>
      </c>
      <c r="BE162" s="2402">
        <f t="shared" si="599"/>
        <v>0</v>
      </c>
      <c r="BF162" s="2404">
        <f t="shared" si="599"/>
        <v>0</v>
      </c>
      <c r="BG162" s="2404">
        <f t="shared" si="599"/>
        <v>0</v>
      </c>
      <c r="BH162" s="2404">
        <f t="shared" si="599"/>
        <v>0</v>
      </c>
      <c r="BI162" s="973">
        <f t="shared" si="599"/>
        <v>0</v>
      </c>
      <c r="BJ162" s="2402">
        <f t="shared" si="599"/>
        <v>0</v>
      </c>
      <c r="BK162" s="2404">
        <f t="shared" si="599"/>
        <v>0</v>
      </c>
      <c r="BL162" s="973">
        <f t="shared" si="599"/>
        <v>0</v>
      </c>
      <c r="BM162" s="970">
        <f t="shared" si="599"/>
        <v>0</v>
      </c>
      <c r="BN162" s="962">
        <f t="shared" si="599"/>
        <v>0</v>
      </c>
      <c r="BO162" s="2402">
        <f t="shared" si="599"/>
        <v>0</v>
      </c>
      <c r="BP162" s="2404">
        <f t="shared" si="599"/>
        <v>0</v>
      </c>
      <c r="BQ162" s="2404">
        <f t="shared" si="599"/>
        <v>0</v>
      </c>
      <c r="BR162" s="2404">
        <f t="shared" si="599"/>
        <v>0</v>
      </c>
      <c r="BS162" s="973">
        <f t="shared" si="599"/>
        <v>0</v>
      </c>
      <c r="BT162" s="2402">
        <f t="shared" si="599"/>
        <v>0</v>
      </c>
      <c r="BU162" s="2404">
        <f t="shared" si="599"/>
        <v>0</v>
      </c>
      <c r="BV162" s="973">
        <f t="shared" si="599"/>
        <v>0</v>
      </c>
      <c r="BW162" s="970">
        <f t="shared" si="599"/>
        <v>0</v>
      </c>
      <c r="BX162" s="962">
        <f t="shared" si="583"/>
        <v>0</v>
      </c>
      <c r="BY162" s="2402">
        <f>SUM(BY157:BY161)</f>
        <v>0</v>
      </c>
      <c r="BZ162" s="973">
        <f>SUM(BZ157:BZ161)</f>
        <v>0</v>
      </c>
      <c r="CA162" s="964">
        <f>SUM(CA157:CA161)</f>
        <v>0</v>
      </c>
      <c r="CC162" s="971" t="s">
        <v>106</v>
      </c>
      <c r="CD162" s="2402">
        <f t="shared" ref="CD162:CV162" si="600">SUM(CD157:CD161)</f>
        <v>0</v>
      </c>
      <c r="CE162" s="2404">
        <f t="shared" si="600"/>
        <v>0</v>
      </c>
      <c r="CF162" s="975">
        <f t="shared" si="600"/>
        <v>0</v>
      </c>
      <c r="CG162" s="962">
        <f t="shared" si="600"/>
        <v>0</v>
      </c>
      <c r="CH162" s="2403">
        <f t="shared" si="600"/>
        <v>0</v>
      </c>
      <c r="CI162" s="2404">
        <f t="shared" si="600"/>
        <v>0</v>
      </c>
      <c r="CJ162" s="975">
        <f t="shared" si="600"/>
        <v>0</v>
      </c>
      <c r="CK162" s="962">
        <f t="shared" si="600"/>
        <v>0</v>
      </c>
      <c r="CL162" s="2403">
        <f t="shared" si="600"/>
        <v>0</v>
      </c>
      <c r="CM162" s="2404">
        <f t="shared" si="600"/>
        <v>0</v>
      </c>
      <c r="CN162" s="975">
        <f t="shared" si="600"/>
        <v>0</v>
      </c>
      <c r="CO162" s="962">
        <f t="shared" si="600"/>
        <v>0</v>
      </c>
      <c r="CP162" s="2403">
        <f t="shared" si="600"/>
        <v>0</v>
      </c>
      <c r="CQ162" s="975">
        <f t="shared" si="600"/>
        <v>0</v>
      </c>
      <c r="CR162" s="962">
        <f t="shared" si="600"/>
        <v>0</v>
      </c>
      <c r="CS162" s="2403">
        <f t="shared" si="600"/>
        <v>0</v>
      </c>
      <c r="CT162" s="2404">
        <f t="shared" si="600"/>
        <v>0</v>
      </c>
      <c r="CU162" s="975">
        <f t="shared" si="600"/>
        <v>0</v>
      </c>
      <c r="CV162" s="962">
        <f t="shared" si="600"/>
        <v>0</v>
      </c>
      <c r="CW162" s="184"/>
      <c r="CX162" s="2402">
        <f t="shared" ref="CX162:DE162" si="601">SUM(CX157:CX161)</f>
        <v>0</v>
      </c>
      <c r="CY162" s="2404">
        <f t="shared" si="601"/>
        <v>0</v>
      </c>
      <c r="CZ162" s="975">
        <f t="shared" si="601"/>
        <v>0</v>
      </c>
      <c r="DA162" s="962">
        <f t="shared" si="601"/>
        <v>0</v>
      </c>
      <c r="DB162" s="2403">
        <f t="shared" si="601"/>
        <v>0</v>
      </c>
      <c r="DC162" s="2404">
        <f t="shared" si="601"/>
        <v>0</v>
      </c>
      <c r="DD162" s="975">
        <f t="shared" si="601"/>
        <v>0</v>
      </c>
      <c r="DE162" s="962">
        <f t="shared" si="601"/>
        <v>0</v>
      </c>
      <c r="DF162" s="184"/>
      <c r="DG162" s="962">
        <f t="shared" si="592"/>
        <v>0</v>
      </c>
      <c r="DH162" s="184"/>
      <c r="DI162" s="972">
        <f>SUM(DI157:DI161)</f>
        <v>0</v>
      </c>
      <c r="DJ162" s="962">
        <f>SUM(DJ157:DJ161)</f>
        <v>0</v>
      </c>
      <c r="DK162" s="964">
        <f>SUM(DK157:DK161)</f>
        <v>0</v>
      </c>
      <c r="DM162" s="962">
        <f>SUM(DM157:DM161)</f>
        <v>0</v>
      </c>
      <c r="DO162" s="960" t="str">
        <f t="shared" si="470"/>
        <v>True</v>
      </c>
      <c r="DP162" s="4075" t="str">
        <f>IF($U162=0,"Blanc","")</f>
        <v>Blanc</v>
      </c>
      <c r="DQ162" s="4074" t="str">
        <f t="shared" si="526"/>
        <v>wrong</v>
      </c>
    </row>
    <row r="163" spans="2:121" ht="39.9" customHeight="1">
      <c r="B163" s="8502"/>
      <c r="C163" s="8504"/>
      <c r="D163" s="8504"/>
      <c r="E163" s="8502"/>
      <c r="F163" s="8508" t="s">
        <v>270</v>
      </c>
      <c r="G163" s="251" t="s">
        <v>1213</v>
      </c>
      <c r="H163" s="206"/>
      <c r="I163" s="209"/>
      <c r="J163" s="210"/>
      <c r="K163" s="208"/>
      <c r="L163" s="208"/>
      <c r="M163" s="207"/>
      <c r="N163" s="206"/>
      <c r="O163" s="209"/>
      <c r="P163" s="210"/>
      <c r="Q163" s="207"/>
      <c r="R163" s="206"/>
      <c r="S163" s="209"/>
      <c r="T163" s="2393"/>
      <c r="U163" s="2446">
        <f t="shared" ref="U163:U167" si="602">SUM(H163:P163,S163:T163)-R163</f>
        <v>0</v>
      </c>
      <c r="V163" s="206"/>
      <c r="W163" s="209"/>
      <c r="X163" s="955"/>
      <c r="Y163" s="208"/>
      <c r="Z163" s="207"/>
      <c r="AA163" s="2448">
        <f t="shared" ref="AA163:AA167" si="603">SUM(X163:Z163)</f>
        <v>0</v>
      </c>
      <c r="AB163" s="212"/>
      <c r="AC163" s="210"/>
      <c r="AD163" s="208"/>
      <c r="AE163" s="208"/>
      <c r="AF163" s="208"/>
      <c r="AG163" s="207"/>
      <c r="AH163" s="2448">
        <f t="shared" ref="AH163:AH167" si="604">SUM(AC163:AG163)</f>
        <v>0</v>
      </c>
      <c r="AI163" s="210"/>
      <c r="AJ163" s="208"/>
      <c r="AK163" s="207"/>
      <c r="AL163" s="2449">
        <f t="shared" ref="AL163:AL167" si="605">SUM(AI163:AK163)</f>
        <v>0</v>
      </c>
      <c r="AM163" s="211"/>
      <c r="AN163" s="2451">
        <f t="shared" ref="AN163:AN167" si="606">AM163+AL163+AH163+AB163+AA163</f>
        <v>0</v>
      </c>
      <c r="AO163" s="210"/>
      <c r="AP163" s="208"/>
      <c r="AQ163" s="208"/>
      <c r="AR163" s="208"/>
      <c r="AS163" s="207"/>
      <c r="AT163" s="2453">
        <f>SUM(AO163:AS163)</f>
        <v>0</v>
      </c>
      <c r="AU163" s="213"/>
      <c r="AV163" s="184"/>
      <c r="AW163" s="251" t="s">
        <v>1213</v>
      </c>
      <c r="AX163" s="206"/>
      <c r="AY163" s="208"/>
      <c r="AZ163" s="208"/>
      <c r="BA163" s="208"/>
      <c r="BB163" s="208"/>
      <c r="BC163" s="208"/>
      <c r="BD163" s="209"/>
      <c r="BE163" s="206"/>
      <c r="BF163" s="208"/>
      <c r="BG163" s="208"/>
      <c r="BH163" s="208"/>
      <c r="BI163" s="209"/>
      <c r="BJ163" s="206"/>
      <c r="BK163" s="208"/>
      <c r="BL163" s="209"/>
      <c r="BM163" s="954"/>
      <c r="BN163" s="211"/>
      <c r="BO163" s="206"/>
      <c r="BP163" s="208"/>
      <c r="BQ163" s="208"/>
      <c r="BR163" s="208"/>
      <c r="BS163" s="209"/>
      <c r="BT163" s="206"/>
      <c r="BU163" s="208"/>
      <c r="BV163" s="209"/>
      <c r="BW163" s="954"/>
      <c r="BX163" s="2454">
        <f t="shared" si="583"/>
        <v>0</v>
      </c>
      <c r="BY163" s="206"/>
      <c r="BZ163" s="209"/>
      <c r="CA163" s="956"/>
      <c r="CC163" s="251" t="s">
        <v>1213</v>
      </c>
      <c r="CD163" s="206"/>
      <c r="CE163" s="208"/>
      <c r="CF163" s="207"/>
      <c r="CG163" s="2454">
        <f t="shared" ref="CG163:CG167" si="607">SUM(CD163:CF163)</f>
        <v>0</v>
      </c>
      <c r="CH163" s="210"/>
      <c r="CI163" s="208"/>
      <c r="CJ163" s="207"/>
      <c r="CK163" s="2454">
        <f t="shared" ref="CK163:CK167" si="608">SUM(CH163:CJ163)</f>
        <v>0</v>
      </c>
      <c r="CL163" s="210"/>
      <c r="CM163" s="208"/>
      <c r="CN163" s="207"/>
      <c r="CO163" s="2454">
        <f t="shared" ref="CO163:CO167" si="609">SUM(CL163:CN163)</f>
        <v>0</v>
      </c>
      <c r="CP163" s="210"/>
      <c r="CQ163" s="207"/>
      <c r="CR163" s="2454">
        <f t="shared" ref="CR163:CR167" si="610">SUM(CP163:CQ163)</f>
        <v>0</v>
      </c>
      <c r="CS163" s="2434">
        <f t="shared" ref="CS163:CU167" si="611">CX163+DB163</f>
        <v>0</v>
      </c>
      <c r="CT163" s="2432">
        <f t="shared" si="611"/>
        <v>0</v>
      </c>
      <c r="CU163" s="2433">
        <f t="shared" si="611"/>
        <v>0</v>
      </c>
      <c r="CV163" s="2454">
        <f t="shared" ref="CV163:CV167" si="612">SUM(CS163:CU163)</f>
        <v>0</v>
      </c>
      <c r="CW163" s="184"/>
      <c r="CX163" s="206"/>
      <c r="CY163" s="208"/>
      <c r="CZ163" s="207"/>
      <c r="DA163" s="2460">
        <f t="shared" ref="DA163:DA167" si="613">SUM(CX163:CZ163)</f>
        <v>0</v>
      </c>
      <c r="DB163" s="210"/>
      <c r="DC163" s="208"/>
      <c r="DD163" s="207"/>
      <c r="DE163" s="2460">
        <f t="shared" ref="DE163:DE167" si="614">SUM(DB163:DD163)</f>
        <v>0</v>
      </c>
      <c r="DF163" s="184"/>
      <c r="DG163" s="2454">
        <f t="shared" si="592"/>
        <v>0</v>
      </c>
      <c r="DH163" s="184"/>
      <c r="DI163" s="2394">
        <f t="shared" ref="DI163:DJ167" si="615">CD163+CH163+CL163+CP163+CS163</f>
        <v>0</v>
      </c>
      <c r="DJ163" s="2395">
        <f t="shared" si="615"/>
        <v>0</v>
      </c>
      <c r="DK163" s="2396">
        <f t="shared" ref="DK163:DK167" si="616">CF163+CJ163+CN163+CU163</f>
        <v>0</v>
      </c>
      <c r="DM163" s="2395">
        <f t="shared" ref="DM163:DM167" si="617">SUM(DI163:DK163)</f>
        <v>0</v>
      </c>
      <c r="DO163" s="2462" t="str">
        <f t="shared" si="470"/>
        <v>True</v>
      </c>
      <c r="DP163" s="4073"/>
    </row>
    <row r="164" spans="2:121" ht="39.9" customHeight="1">
      <c r="B164" s="8502"/>
      <c r="C164" s="8504"/>
      <c r="D164" s="8504"/>
      <c r="E164" s="8502"/>
      <c r="F164" s="8508"/>
      <c r="G164" s="251" t="s">
        <v>666</v>
      </c>
      <c r="H164" s="206"/>
      <c r="I164" s="209"/>
      <c r="J164" s="210"/>
      <c r="K164" s="208"/>
      <c r="L164" s="208"/>
      <c r="M164" s="207"/>
      <c r="N164" s="206"/>
      <c r="O164" s="209"/>
      <c r="P164" s="210"/>
      <c r="Q164" s="207"/>
      <c r="R164" s="206"/>
      <c r="S164" s="209"/>
      <c r="T164" s="2393"/>
      <c r="U164" s="2446">
        <f t="shared" si="602"/>
        <v>0</v>
      </c>
      <c r="V164" s="206"/>
      <c r="W164" s="209"/>
      <c r="X164" s="955"/>
      <c r="Y164" s="208"/>
      <c r="Z164" s="207"/>
      <c r="AA164" s="2448">
        <f t="shared" si="603"/>
        <v>0</v>
      </c>
      <c r="AB164" s="212"/>
      <c r="AC164" s="210"/>
      <c r="AD164" s="208"/>
      <c r="AE164" s="208"/>
      <c r="AF164" s="208"/>
      <c r="AG164" s="207"/>
      <c r="AH164" s="2448">
        <f t="shared" si="604"/>
        <v>0</v>
      </c>
      <c r="AI164" s="210"/>
      <c r="AJ164" s="208"/>
      <c r="AK164" s="207"/>
      <c r="AL164" s="2449">
        <f t="shared" si="605"/>
        <v>0</v>
      </c>
      <c r="AM164" s="211"/>
      <c r="AN164" s="2451">
        <f t="shared" si="606"/>
        <v>0</v>
      </c>
      <c r="AO164" s="210"/>
      <c r="AP164" s="208"/>
      <c r="AQ164" s="208"/>
      <c r="AR164" s="208"/>
      <c r="AS164" s="207"/>
      <c r="AT164" s="2453">
        <f t="shared" ref="AT164:AT167" si="618">SUM(AO164:AS164)</f>
        <v>0</v>
      </c>
      <c r="AU164" s="213"/>
      <c r="AV164" s="184"/>
      <c r="AW164" s="251" t="s">
        <v>666</v>
      </c>
      <c r="AX164" s="206"/>
      <c r="AY164" s="208"/>
      <c r="AZ164" s="208"/>
      <c r="BA164" s="208"/>
      <c r="BB164" s="208"/>
      <c r="BC164" s="208"/>
      <c r="BD164" s="209"/>
      <c r="BE164" s="206"/>
      <c r="BF164" s="208"/>
      <c r="BG164" s="208"/>
      <c r="BH164" s="208"/>
      <c r="BI164" s="209"/>
      <c r="BJ164" s="206"/>
      <c r="BK164" s="208"/>
      <c r="BL164" s="209"/>
      <c r="BM164" s="954"/>
      <c r="BN164" s="211"/>
      <c r="BO164" s="206"/>
      <c r="BP164" s="208"/>
      <c r="BQ164" s="208"/>
      <c r="BR164" s="208"/>
      <c r="BS164" s="209"/>
      <c r="BT164" s="206"/>
      <c r="BU164" s="208"/>
      <c r="BV164" s="209"/>
      <c r="BW164" s="954"/>
      <c r="BX164" s="2454">
        <f t="shared" si="583"/>
        <v>0</v>
      </c>
      <c r="BY164" s="206"/>
      <c r="BZ164" s="209"/>
      <c r="CA164" s="956"/>
      <c r="CC164" s="251" t="s">
        <v>666</v>
      </c>
      <c r="CD164" s="206"/>
      <c r="CE164" s="208"/>
      <c r="CF164" s="207"/>
      <c r="CG164" s="2454">
        <f t="shared" si="607"/>
        <v>0</v>
      </c>
      <c r="CH164" s="210"/>
      <c r="CI164" s="208"/>
      <c r="CJ164" s="207"/>
      <c r="CK164" s="2454">
        <f t="shared" si="608"/>
        <v>0</v>
      </c>
      <c r="CL164" s="210"/>
      <c r="CM164" s="208"/>
      <c r="CN164" s="207"/>
      <c r="CO164" s="2454">
        <f t="shared" si="609"/>
        <v>0</v>
      </c>
      <c r="CP164" s="210"/>
      <c r="CQ164" s="207"/>
      <c r="CR164" s="2454">
        <f t="shared" si="610"/>
        <v>0</v>
      </c>
      <c r="CS164" s="2434">
        <f t="shared" si="611"/>
        <v>0</v>
      </c>
      <c r="CT164" s="2432">
        <f t="shared" si="611"/>
        <v>0</v>
      </c>
      <c r="CU164" s="2433">
        <f t="shared" si="611"/>
        <v>0</v>
      </c>
      <c r="CV164" s="2454">
        <f t="shared" si="612"/>
        <v>0</v>
      </c>
      <c r="CW164" s="184"/>
      <c r="CX164" s="206"/>
      <c r="CY164" s="208"/>
      <c r="CZ164" s="207"/>
      <c r="DA164" s="2460">
        <f t="shared" si="613"/>
        <v>0</v>
      </c>
      <c r="DB164" s="210"/>
      <c r="DC164" s="208"/>
      <c r="DD164" s="207"/>
      <c r="DE164" s="2460">
        <f t="shared" si="614"/>
        <v>0</v>
      </c>
      <c r="DF164" s="184"/>
      <c r="DG164" s="2454">
        <f t="shared" si="592"/>
        <v>0</v>
      </c>
      <c r="DH164" s="184"/>
      <c r="DI164" s="2394">
        <f t="shared" si="615"/>
        <v>0</v>
      </c>
      <c r="DJ164" s="2395">
        <f t="shared" si="615"/>
        <v>0</v>
      </c>
      <c r="DK164" s="2396">
        <f t="shared" si="616"/>
        <v>0</v>
      </c>
      <c r="DM164" s="2395">
        <f t="shared" si="617"/>
        <v>0</v>
      </c>
      <c r="DO164" s="2462" t="str">
        <f t="shared" si="470"/>
        <v>True</v>
      </c>
      <c r="DP164" s="4073"/>
    </row>
    <row r="165" spans="2:121" ht="39.9" customHeight="1">
      <c r="B165" s="8502"/>
      <c r="C165" s="8504"/>
      <c r="D165" s="8504"/>
      <c r="E165" s="8502"/>
      <c r="F165" s="8508"/>
      <c r="G165" s="251" t="s">
        <v>667</v>
      </c>
      <c r="H165" s="206"/>
      <c r="I165" s="209"/>
      <c r="J165" s="210"/>
      <c r="K165" s="208"/>
      <c r="L165" s="208"/>
      <c r="M165" s="207"/>
      <c r="N165" s="206"/>
      <c r="O165" s="209"/>
      <c r="P165" s="210"/>
      <c r="Q165" s="207"/>
      <c r="R165" s="206"/>
      <c r="S165" s="209"/>
      <c r="T165" s="2393"/>
      <c r="U165" s="2446">
        <f t="shared" si="602"/>
        <v>0</v>
      </c>
      <c r="V165" s="206"/>
      <c r="W165" s="209"/>
      <c r="X165" s="955"/>
      <c r="Y165" s="208"/>
      <c r="Z165" s="207"/>
      <c r="AA165" s="2448">
        <f t="shared" si="603"/>
        <v>0</v>
      </c>
      <c r="AB165" s="212"/>
      <c r="AC165" s="210"/>
      <c r="AD165" s="208"/>
      <c r="AE165" s="208"/>
      <c r="AF165" s="208"/>
      <c r="AG165" s="207"/>
      <c r="AH165" s="2448">
        <f t="shared" si="604"/>
        <v>0</v>
      </c>
      <c r="AI165" s="210"/>
      <c r="AJ165" s="208"/>
      <c r="AK165" s="207"/>
      <c r="AL165" s="2449">
        <f t="shared" si="605"/>
        <v>0</v>
      </c>
      <c r="AM165" s="211"/>
      <c r="AN165" s="2451">
        <f t="shared" si="606"/>
        <v>0</v>
      </c>
      <c r="AO165" s="210"/>
      <c r="AP165" s="208"/>
      <c r="AQ165" s="208"/>
      <c r="AR165" s="208"/>
      <c r="AS165" s="207"/>
      <c r="AT165" s="2453">
        <f t="shared" si="618"/>
        <v>0</v>
      </c>
      <c r="AU165" s="213"/>
      <c r="AV165" s="184"/>
      <c r="AW165" s="251" t="s">
        <v>667</v>
      </c>
      <c r="AX165" s="206"/>
      <c r="AY165" s="208"/>
      <c r="AZ165" s="208"/>
      <c r="BA165" s="208"/>
      <c r="BB165" s="208"/>
      <c r="BC165" s="208"/>
      <c r="BD165" s="209"/>
      <c r="BE165" s="206"/>
      <c r="BF165" s="208"/>
      <c r="BG165" s="208"/>
      <c r="BH165" s="208"/>
      <c r="BI165" s="209"/>
      <c r="BJ165" s="206"/>
      <c r="BK165" s="208"/>
      <c r="BL165" s="209"/>
      <c r="BM165" s="954"/>
      <c r="BN165" s="211"/>
      <c r="BO165" s="206"/>
      <c r="BP165" s="208"/>
      <c r="BQ165" s="208"/>
      <c r="BR165" s="208"/>
      <c r="BS165" s="209"/>
      <c r="BT165" s="206"/>
      <c r="BU165" s="208"/>
      <c r="BV165" s="209"/>
      <c r="BW165" s="954"/>
      <c r="BX165" s="2454">
        <f t="shared" si="583"/>
        <v>0</v>
      </c>
      <c r="BY165" s="206"/>
      <c r="BZ165" s="209"/>
      <c r="CA165" s="956"/>
      <c r="CC165" s="251" t="s">
        <v>667</v>
      </c>
      <c r="CD165" s="206"/>
      <c r="CE165" s="208"/>
      <c r="CF165" s="207"/>
      <c r="CG165" s="2454">
        <f t="shared" si="607"/>
        <v>0</v>
      </c>
      <c r="CH165" s="210"/>
      <c r="CI165" s="208"/>
      <c r="CJ165" s="207"/>
      <c r="CK165" s="2454">
        <f t="shared" si="608"/>
        <v>0</v>
      </c>
      <c r="CL165" s="210"/>
      <c r="CM165" s="208"/>
      <c r="CN165" s="207"/>
      <c r="CO165" s="2454">
        <f t="shared" si="609"/>
        <v>0</v>
      </c>
      <c r="CP165" s="210"/>
      <c r="CQ165" s="207"/>
      <c r="CR165" s="2454">
        <f t="shared" si="610"/>
        <v>0</v>
      </c>
      <c r="CS165" s="2434">
        <f t="shared" si="611"/>
        <v>0</v>
      </c>
      <c r="CT165" s="2432">
        <f t="shared" si="611"/>
        <v>0</v>
      </c>
      <c r="CU165" s="2433">
        <f t="shared" si="611"/>
        <v>0</v>
      </c>
      <c r="CV165" s="2454">
        <f t="shared" si="612"/>
        <v>0</v>
      </c>
      <c r="CW165" s="184"/>
      <c r="CX165" s="206"/>
      <c r="CY165" s="208"/>
      <c r="CZ165" s="207"/>
      <c r="DA165" s="2460">
        <f t="shared" si="613"/>
        <v>0</v>
      </c>
      <c r="DB165" s="210"/>
      <c r="DC165" s="208"/>
      <c r="DD165" s="207"/>
      <c r="DE165" s="2460">
        <f t="shared" si="614"/>
        <v>0</v>
      </c>
      <c r="DF165" s="184"/>
      <c r="DG165" s="2454">
        <f t="shared" si="592"/>
        <v>0</v>
      </c>
      <c r="DH165" s="184"/>
      <c r="DI165" s="2394">
        <f t="shared" si="615"/>
        <v>0</v>
      </c>
      <c r="DJ165" s="2395">
        <f t="shared" si="615"/>
        <v>0</v>
      </c>
      <c r="DK165" s="2396">
        <f t="shared" si="616"/>
        <v>0</v>
      </c>
      <c r="DM165" s="2395">
        <f t="shared" si="617"/>
        <v>0</v>
      </c>
      <c r="DO165" s="2462" t="str">
        <f t="shared" si="470"/>
        <v>True</v>
      </c>
      <c r="DP165" s="4073"/>
    </row>
    <row r="166" spans="2:121" ht="39.9" customHeight="1">
      <c r="B166" s="8502"/>
      <c r="C166" s="8504"/>
      <c r="D166" s="8504"/>
      <c r="E166" s="8502"/>
      <c r="F166" s="8508"/>
      <c r="G166" s="251" t="s">
        <v>668</v>
      </c>
      <c r="H166" s="206"/>
      <c r="I166" s="209"/>
      <c r="J166" s="210"/>
      <c r="K166" s="208"/>
      <c r="L166" s="208"/>
      <c r="M166" s="207"/>
      <c r="N166" s="206"/>
      <c r="O166" s="209"/>
      <c r="P166" s="210"/>
      <c r="Q166" s="207"/>
      <c r="R166" s="206"/>
      <c r="S166" s="209"/>
      <c r="T166" s="954"/>
      <c r="U166" s="2446">
        <f t="shared" si="602"/>
        <v>0</v>
      </c>
      <c r="V166" s="206"/>
      <c r="W166" s="209"/>
      <c r="X166" s="955"/>
      <c r="Y166" s="208"/>
      <c r="Z166" s="207"/>
      <c r="AA166" s="2448">
        <f t="shared" si="603"/>
        <v>0</v>
      </c>
      <c r="AB166" s="212"/>
      <c r="AC166" s="210"/>
      <c r="AD166" s="208"/>
      <c r="AE166" s="208"/>
      <c r="AF166" s="208"/>
      <c r="AG166" s="207"/>
      <c r="AH166" s="2448">
        <f t="shared" si="604"/>
        <v>0</v>
      </c>
      <c r="AI166" s="210"/>
      <c r="AJ166" s="208"/>
      <c r="AK166" s="207"/>
      <c r="AL166" s="2449">
        <f t="shared" si="605"/>
        <v>0</v>
      </c>
      <c r="AM166" s="211"/>
      <c r="AN166" s="2451">
        <f t="shared" si="606"/>
        <v>0</v>
      </c>
      <c r="AO166" s="210"/>
      <c r="AP166" s="208"/>
      <c r="AQ166" s="208"/>
      <c r="AR166" s="208"/>
      <c r="AS166" s="207"/>
      <c r="AT166" s="2453">
        <f t="shared" si="618"/>
        <v>0</v>
      </c>
      <c r="AU166" s="213"/>
      <c r="AV166" s="184"/>
      <c r="AW166" s="251" t="s">
        <v>668</v>
      </c>
      <c r="AX166" s="206"/>
      <c r="AY166" s="208"/>
      <c r="AZ166" s="208"/>
      <c r="BA166" s="208"/>
      <c r="BB166" s="208"/>
      <c r="BC166" s="208"/>
      <c r="BD166" s="209"/>
      <c r="BE166" s="206"/>
      <c r="BF166" s="208"/>
      <c r="BG166" s="208"/>
      <c r="BH166" s="208"/>
      <c r="BI166" s="209"/>
      <c r="BJ166" s="206"/>
      <c r="BK166" s="208"/>
      <c r="BL166" s="209"/>
      <c r="BM166" s="954"/>
      <c r="BN166" s="211"/>
      <c r="BO166" s="206"/>
      <c r="BP166" s="208"/>
      <c r="BQ166" s="208"/>
      <c r="BR166" s="208"/>
      <c r="BS166" s="209"/>
      <c r="BT166" s="206"/>
      <c r="BU166" s="208"/>
      <c r="BV166" s="209"/>
      <c r="BW166" s="954"/>
      <c r="BX166" s="2454">
        <f t="shared" si="583"/>
        <v>0</v>
      </c>
      <c r="BY166" s="206"/>
      <c r="BZ166" s="209"/>
      <c r="CA166" s="956"/>
      <c r="CC166" s="251" t="s">
        <v>668</v>
      </c>
      <c r="CD166" s="206"/>
      <c r="CE166" s="208"/>
      <c r="CF166" s="207"/>
      <c r="CG166" s="2454">
        <f t="shared" si="607"/>
        <v>0</v>
      </c>
      <c r="CH166" s="210"/>
      <c r="CI166" s="208"/>
      <c r="CJ166" s="207"/>
      <c r="CK166" s="2454">
        <f t="shared" si="608"/>
        <v>0</v>
      </c>
      <c r="CL166" s="210"/>
      <c r="CM166" s="208"/>
      <c r="CN166" s="207"/>
      <c r="CO166" s="2454">
        <f t="shared" si="609"/>
        <v>0</v>
      </c>
      <c r="CP166" s="210"/>
      <c r="CQ166" s="207"/>
      <c r="CR166" s="2454">
        <f t="shared" si="610"/>
        <v>0</v>
      </c>
      <c r="CS166" s="2434">
        <f t="shared" si="611"/>
        <v>0</v>
      </c>
      <c r="CT166" s="2432">
        <f t="shared" si="611"/>
        <v>0</v>
      </c>
      <c r="CU166" s="2433">
        <f t="shared" si="611"/>
        <v>0</v>
      </c>
      <c r="CV166" s="2454">
        <f t="shared" si="612"/>
        <v>0</v>
      </c>
      <c r="CW166" s="184"/>
      <c r="CX166" s="206"/>
      <c r="CY166" s="208"/>
      <c r="CZ166" s="207"/>
      <c r="DA166" s="2460">
        <f t="shared" si="613"/>
        <v>0</v>
      </c>
      <c r="DB166" s="210"/>
      <c r="DC166" s="208"/>
      <c r="DD166" s="207"/>
      <c r="DE166" s="2460">
        <f t="shared" si="614"/>
        <v>0</v>
      </c>
      <c r="DF166" s="184"/>
      <c r="DG166" s="2454">
        <f t="shared" si="592"/>
        <v>0</v>
      </c>
      <c r="DH166" s="184"/>
      <c r="DI166" s="2394">
        <f t="shared" si="615"/>
        <v>0</v>
      </c>
      <c r="DJ166" s="2395">
        <f t="shared" si="615"/>
        <v>0</v>
      </c>
      <c r="DK166" s="2396">
        <f t="shared" si="616"/>
        <v>0</v>
      </c>
      <c r="DM166" s="2395">
        <f t="shared" si="617"/>
        <v>0</v>
      </c>
      <c r="DO166" s="2462" t="str">
        <f t="shared" si="470"/>
        <v>True</v>
      </c>
      <c r="DP166" s="4073"/>
    </row>
    <row r="167" spans="2:121" ht="39.9" customHeight="1" thickBot="1">
      <c r="B167" s="8502"/>
      <c r="C167" s="8504"/>
      <c r="D167" s="8504"/>
      <c r="E167" s="8502"/>
      <c r="F167" s="8508"/>
      <c r="G167" s="252" t="s">
        <v>1214</v>
      </c>
      <c r="H167" s="214"/>
      <c r="I167" s="217"/>
      <c r="J167" s="218"/>
      <c r="K167" s="216"/>
      <c r="L167" s="216"/>
      <c r="M167" s="215"/>
      <c r="N167" s="214"/>
      <c r="O167" s="217"/>
      <c r="P167" s="218"/>
      <c r="Q167" s="215"/>
      <c r="R167" s="214"/>
      <c r="S167" s="217"/>
      <c r="T167" s="957"/>
      <c r="U167" s="2446">
        <f t="shared" si="602"/>
        <v>0</v>
      </c>
      <c r="V167" s="214"/>
      <c r="W167" s="217"/>
      <c r="X167" s="958"/>
      <c r="Y167" s="216"/>
      <c r="Z167" s="215"/>
      <c r="AA167" s="2448">
        <f t="shared" si="603"/>
        <v>0</v>
      </c>
      <c r="AB167" s="220"/>
      <c r="AC167" s="218"/>
      <c r="AD167" s="216"/>
      <c r="AE167" s="216"/>
      <c r="AF167" s="216"/>
      <c r="AG167" s="215"/>
      <c r="AH167" s="2448">
        <f t="shared" si="604"/>
        <v>0</v>
      </c>
      <c r="AI167" s="218"/>
      <c r="AJ167" s="216"/>
      <c r="AK167" s="215"/>
      <c r="AL167" s="2450">
        <f t="shared" si="605"/>
        <v>0</v>
      </c>
      <c r="AM167" s="219"/>
      <c r="AN167" s="2452">
        <f t="shared" si="606"/>
        <v>0</v>
      </c>
      <c r="AO167" s="218"/>
      <c r="AP167" s="216"/>
      <c r="AQ167" s="216"/>
      <c r="AR167" s="216"/>
      <c r="AS167" s="215"/>
      <c r="AT167" s="2448">
        <f t="shared" si="618"/>
        <v>0</v>
      </c>
      <c r="AU167" s="221"/>
      <c r="AV167" s="184"/>
      <c r="AW167" s="252" t="s">
        <v>1214</v>
      </c>
      <c r="AX167" s="214"/>
      <c r="AY167" s="216"/>
      <c r="AZ167" s="216"/>
      <c r="BA167" s="216"/>
      <c r="BB167" s="216"/>
      <c r="BC167" s="216"/>
      <c r="BD167" s="217"/>
      <c r="BE167" s="214"/>
      <c r="BF167" s="216"/>
      <c r="BG167" s="216"/>
      <c r="BH167" s="216"/>
      <c r="BI167" s="217"/>
      <c r="BJ167" s="214"/>
      <c r="BK167" s="216"/>
      <c r="BL167" s="217"/>
      <c r="BM167" s="957"/>
      <c r="BN167" s="219"/>
      <c r="BO167" s="214"/>
      <c r="BP167" s="216"/>
      <c r="BQ167" s="216"/>
      <c r="BR167" s="216"/>
      <c r="BS167" s="217"/>
      <c r="BT167" s="214"/>
      <c r="BU167" s="216"/>
      <c r="BV167" s="217"/>
      <c r="BW167" s="957"/>
      <c r="BX167" s="2455">
        <f t="shared" si="583"/>
        <v>0</v>
      </c>
      <c r="BY167" s="214"/>
      <c r="BZ167" s="217"/>
      <c r="CA167" s="961"/>
      <c r="CC167" s="252" t="s">
        <v>1214</v>
      </c>
      <c r="CD167" s="214"/>
      <c r="CE167" s="216"/>
      <c r="CF167" s="215"/>
      <c r="CG167" s="2455">
        <f t="shared" si="607"/>
        <v>0</v>
      </c>
      <c r="CH167" s="218"/>
      <c r="CI167" s="216"/>
      <c r="CJ167" s="215"/>
      <c r="CK167" s="2455">
        <f t="shared" si="608"/>
        <v>0</v>
      </c>
      <c r="CL167" s="218"/>
      <c r="CM167" s="216"/>
      <c r="CN167" s="215"/>
      <c r="CO167" s="2455">
        <f t="shared" si="609"/>
        <v>0</v>
      </c>
      <c r="CP167" s="218"/>
      <c r="CQ167" s="215"/>
      <c r="CR167" s="2455">
        <f t="shared" si="610"/>
        <v>0</v>
      </c>
      <c r="CS167" s="2456">
        <f t="shared" si="611"/>
        <v>0</v>
      </c>
      <c r="CT167" s="2457">
        <f t="shared" si="611"/>
        <v>0</v>
      </c>
      <c r="CU167" s="2458">
        <f t="shared" si="611"/>
        <v>0</v>
      </c>
      <c r="CV167" s="2455">
        <f t="shared" si="612"/>
        <v>0</v>
      </c>
      <c r="CW167" s="184"/>
      <c r="CX167" s="214"/>
      <c r="CY167" s="216"/>
      <c r="CZ167" s="215"/>
      <c r="DA167" s="2461">
        <f t="shared" si="613"/>
        <v>0</v>
      </c>
      <c r="DB167" s="218"/>
      <c r="DC167" s="216"/>
      <c r="DD167" s="215"/>
      <c r="DE167" s="2461">
        <f t="shared" si="614"/>
        <v>0</v>
      </c>
      <c r="DF167" s="184"/>
      <c r="DG167" s="2455">
        <f t="shared" si="592"/>
        <v>0</v>
      </c>
      <c r="DH167" s="184"/>
      <c r="DI167" s="2397">
        <f t="shared" si="615"/>
        <v>0</v>
      </c>
      <c r="DJ167" s="2398">
        <f t="shared" si="615"/>
        <v>0</v>
      </c>
      <c r="DK167" s="2399">
        <f t="shared" si="616"/>
        <v>0</v>
      </c>
      <c r="DM167" s="2398">
        <f t="shared" si="617"/>
        <v>0</v>
      </c>
      <c r="DO167" s="2463" t="str">
        <f t="shared" si="470"/>
        <v>True</v>
      </c>
      <c r="DP167" s="4073"/>
    </row>
    <row r="168" spans="2:121" ht="39.9" customHeight="1" thickBot="1">
      <c r="B168" s="8502"/>
      <c r="C168" s="8504"/>
      <c r="D168" s="8504"/>
      <c r="E168" s="8502"/>
      <c r="F168" s="8509"/>
      <c r="G168" s="2033" t="s">
        <v>181</v>
      </c>
      <c r="H168" s="2402">
        <f t="shared" ref="H168:P168" si="619">SUM(H163:H167)</f>
        <v>0</v>
      </c>
      <c r="I168" s="973">
        <f t="shared" si="619"/>
        <v>0</v>
      </c>
      <c r="J168" s="2403">
        <f t="shared" si="619"/>
        <v>0</v>
      </c>
      <c r="K168" s="2404">
        <f t="shared" si="619"/>
        <v>0</v>
      </c>
      <c r="L168" s="2404">
        <f t="shared" si="619"/>
        <v>0</v>
      </c>
      <c r="M168" s="975">
        <f t="shared" si="619"/>
        <v>0</v>
      </c>
      <c r="N168" s="2402">
        <f t="shared" si="619"/>
        <v>0</v>
      </c>
      <c r="O168" s="973">
        <f t="shared" si="619"/>
        <v>0</v>
      </c>
      <c r="P168" s="2403">
        <f t="shared" si="619"/>
        <v>0</v>
      </c>
      <c r="Q168" s="2034"/>
      <c r="R168" s="2402">
        <f t="shared" ref="R168:AU168" si="620">SUM(R163:R167)</f>
        <v>0</v>
      </c>
      <c r="S168" s="973">
        <f t="shared" si="620"/>
        <v>0</v>
      </c>
      <c r="T168" s="970">
        <f t="shared" si="620"/>
        <v>0</v>
      </c>
      <c r="U168" s="962">
        <f t="shared" si="620"/>
        <v>0</v>
      </c>
      <c r="V168" s="2402">
        <f t="shared" si="620"/>
        <v>0</v>
      </c>
      <c r="W168" s="973">
        <f t="shared" si="620"/>
        <v>0</v>
      </c>
      <c r="X168" s="2403">
        <f t="shared" si="620"/>
        <v>0</v>
      </c>
      <c r="Y168" s="2404">
        <f t="shared" si="620"/>
        <v>0</v>
      </c>
      <c r="Z168" s="975">
        <f t="shared" si="620"/>
        <v>0</v>
      </c>
      <c r="AA168" s="962">
        <f t="shared" si="620"/>
        <v>0</v>
      </c>
      <c r="AB168" s="962">
        <f t="shared" si="620"/>
        <v>0</v>
      </c>
      <c r="AC168" s="2403">
        <f t="shared" si="620"/>
        <v>0</v>
      </c>
      <c r="AD168" s="2404">
        <f t="shared" si="620"/>
        <v>0</v>
      </c>
      <c r="AE168" s="2404">
        <f t="shared" si="620"/>
        <v>0</v>
      </c>
      <c r="AF168" s="2404">
        <f t="shared" si="620"/>
        <v>0</v>
      </c>
      <c r="AG168" s="975">
        <f t="shared" si="620"/>
        <v>0</v>
      </c>
      <c r="AH168" s="962">
        <f t="shared" si="620"/>
        <v>0</v>
      </c>
      <c r="AI168" s="2403">
        <f t="shared" si="620"/>
        <v>0</v>
      </c>
      <c r="AJ168" s="2404">
        <f t="shared" si="620"/>
        <v>0</v>
      </c>
      <c r="AK168" s="975">
        <f t="shared" si="620"/>
        <v>0</v>
      </c>
      <c r="AL168" s="972">
        <f t="shared" si="620"/>
        <v>0</v>
      </c>
      <c r="AM168" s="962">
        <f t="shared" si="620"/>
        <v>0</v>
      </c>
      <c r="AN168" s="964">
        <f t="shared" si="620"/>
        <v>0</v>
      </c>
      <c r="AO168" s="2403">
        <f t="shared" si="620"/>
        <v>0</v>
      </c>
      <c r="AP168" s="2404">
        <f t="shared" si="620"/>
        <v>0</v>
      </c>
      <c r="AQ168" s="2404">
        <f t="shared" si="620"/>
        <v>0</v>
      </c>
      <c r="AR168" s="2404">
        <f t="shared" si="620"/>
        <v>0</v>
      </c>
      <c r="AS168" s="975">
        <f t="shared" si="620"/>
        <v>0</v>
      </c>
      <c r="AT168" s="962">
        <f t="shared" si="620"/>
        <v>0</v>
      </c>
      <c r="AU168" s="962">
        <f t="shared" si="620"/>
        <v>0</v>
      </c>
      <c r="AV168" s="184"/>
      <c r="AW168" s="974" t="s">
        <v>181</v>
      </c>
      <c r="AX168" s="2402">
        <f t="shared" ref="AX168:BW168" si="621">SUM(AX163:AX167)</f>
        <v>0</v>
      </c>
      <c r="AY168" s="2404">
        <f t="shared" si="621"/>
        <v>0</v>
      </c>
      <c r="AZ168" s="2404">
        <f t="shared" si="621"/>
        <v>0</v>
      </c>
      <c r="BA168" s="2404">
        <f t="shared" si="621"/>
        <v>0</v>
      </c>
      <c r="BB168" s="2404">
        <f t="shared" si="621"/>
        <v>0</v>
      </c>
      <c r="BC168" s="2404">
        <f t="shared" si="621"/>
        <v>0</v>
      </c>
      <c r="BD168" s="973">
        <f t="shared" si="621"/>
        <v>0</v>
      </c>
      <c r="BE168" s="2402">
        <f t="shared" si="621"/>
        <v>0</v>
      </c>
      <c r="BF168" s="2404">
        <f t="shared" si="621"/>
        <v>0</v>
      </c>
      <c r="BG168" s="2404">
        <f t="shared" si="621"/>
        <v>0</v>
      </c>
      <c r="BH168" s="2404">
        <f t="shared" si="621"/>
        <v>0</v>
      </c>
      <c r="BI168" s="973">
        <f t="shared" si="621"/>
        <v>0</v>
      </c>
      <c r="BJ168" s="2402">
        <f t="shared" si="621"/>
        <v>0</v>
      </c>
      <c r="BK168" s="2404">
        <f t="shared" si="621"/>
        <v>0</v>
      </c>
      <c r="BL168" s="973">
        <f t="shared" si="621"/>
        <v>0</v>
      </c>
      <c r="BM168" s="970">
        <f t="shared" si="621"/>
        <v>0</v>
      </c>
      <c r="BN168" s="962">
        <f t="shared" si="621"/>
        <v>0</v>
      </c>
      <c r="BO168" s="2402">
        <f t="shared" si="621"/>
        <v>0</v>
      </c>
      <c r="BP168" s="2404">
        <f t="shared" si="621"/>
        <v>0</v>
      </c>
      <c r="BQ168" s="2404">
        <f t="shared" si="621"/>
        <v>0</v>
      </c>
      <c r="BR168" s="2404">
        <f t="shared" si="621"/>
        <v>0</v>
      </c>
      <c r="BS168" s="973">
        <f t="shared" si="621"/>
        <v>0</v>
      </c>
      <c r="BT168" s="2402">
        <f t="shared" si="621"/>
        <v>0</v>
      </c>
      <c r="BU168" s="2404">
        <f t="shared" si="621"/>
        <v>0</v>
      </c>
      <c r="BV168" s="973">
        <f t="shared" si="621"/>
        <v>0</v>
      </c>
      <c r="BW168" s="970">
        <f t="shared" si="621"/>
        <v>0</v>
      </c>
      <c r="BX168" s="962">
        <f t="shared" si="583"/>
        <v>0</v>
      </c>
      <c r="BY168" s="2402">
        <f>SUM(BY163:BY167)</f>
        <v>0</v>
      </c>
      <c r="BZ168" s="973">
        <f>SUM(BZ163:BZ167)</f>
        <v>0</v>
      </c>
      <c r="CA168" s="964">
        <f>SUM(CA163:CA167)</f>
        <v>0</v>
      </c>
      <c r="CC168" s="971" t="s">
        <v>106</v>
      </c>
      <c r="CD168" s="2402">
        <f t="shared" ref="CD168:CV168" si="622">SUM(CD163:CD167)</f>
        <v>0</v>
      </c>
      <c r="CE168" s="2404">
        <f t="shared" si="622"/>
        <v>0</v>
      </c>
      <c r="CF168" s="975">
        <f t="shared" si="622"/>
        <v>0</v>
      </c>
      <c r="CG168" s="962">
        <f t="shared" si="622"/>
        <v>0</v>
      </c>
      <c r="CH168" s="2403">
        <f t="shared" si="622"/>
        <v>0</v>
      </c>
      <c r="CI168" s="2404">
        <f t="shared" si="622"/>
        <v>0</v>
      </c>
      <c r="CJ168" s="975">
        <f t="shared" si="622"/>
        <v>0</v>
      </c>
      <c r="CK168" s="962">
        <f t="shared" si="622"/>
        <v>0</v>
      </c>
      <c r="CL168" s="2403">
        <f t="shared" si="622"/>
        <v>0</v>
      </c>
      <c r="CM168" s="2404">
        <f t="shared" si="622"/>
        <v>0</v>
      </c>
      <c r="CN168" s="975">
        <f t="shared" si="622"/>
        <v>0</v>
      </c>
      <c r="CO168" s="962">
        <f t="shared" si="622"/>
        <v>0</v>
      </c>
      <c r="CP168" s="2403">
        <f t="shared" si="622"/>
        <v>0</v>
      </c>
      <c r="CQ168" s="975">
        <f t="shared" si="622"/>
        <v>0</v>
      </c>
      <c r="CR168" s="962">
        <f t="shared" si="622"/>
        <v>0</v>
      </c>
      <c r="CS168" s="2403">
        <f t="shared" si="622"/>
        <v>0</v>
      </c>
      <c r="CT168" s="2404">
        <f t="shared" si="622"/>
        <v>0</v>
      </c>
      <c r="CU168" s="975">
        <f t="shared" si="622"/>
        <v>0</v>
      </c>
      <c r="CV168" s="962">
        <f t="shared" si="622"/>
        <v>0</v>
      </c>
      <c r="CW168" s="184"/>
      <c r="CX168" s="2402">
        <f t="shared" ref="CX168:DE168" si="623">SUM(CX163:CX167)</f>
        <v>0</v>
      </c>
      <c r="CY168" s="2404">
        <f t="shared" si="623"/>
        <v>0</v>
      </c>
      <c r="CZ168" s="975">
        <f t="shared" si="623"/>
        <v>0</v>
      </c>
      <c r="DA168" s="962">
        <f t="shared" si="623"/>
        <v>0</v>
      </c>
      <c r="DB168" s="2403">
        <f t="shared" si="623"/>
        <v>0</v>
      </c>
      <c r="DC168" s="2404">
        <f t="shared" si="623"/>
        <v>0</v>
      </c>
      <c r="DD168" s="975">
        <f t="shared" si="623"/>
        <v>0</v>
      </c>
      <c r="DE168" s="962">
        <f t="shared" si="623"/>
        <v>0</v>
      </c>
      <c r="DF168" s="184"/>
      <c r="DG168" s="962">
        <f t="shared" si="592"/>
        <v>0</v>
      </c>
      <c r="DH168" s="184"/>
      <c r="DI168" s="972">
        <f>SUM(DI163:DI167)</f>
        <v>0</v>
      </c>
      <c r="DJ168" s="962">
        <f>SUM(DJ163:DJ167)</f>
        <v>0</v>
      </c>
      <c r="DK168" s="964">
        <f>SUM(DK163:DK167)</f>
        <v>0</v>
      </c>
      <c r="DM168" s="962">
        <f>SUM(DM163:DM167)</f>
        <v>0</v>
      </c>
      <c r="DO168" s="960" t="str">
        <f t="shared" si="470"/>
        <v>True</v>
      </c>
      <c r="DP168" s="4075" t="str">
        <f>IF($U168=0,"Blanc","")</f>
        <v>Blanc</v>
      </c>
      <c r="DQ168" s="4074" t="str">
        <f t="shared" si="526"/>
        <v>wrong</v>
      </c>
    </row>
    <row r="169" spans="2:121" ht="39.9" customHeight="1">
      <c r="B169" s="8502"/>
      <c r="C169" s="8504"/>
      <c r="D169" s="8504"/>
      <c r="E169" s="8502"/>
      <c r="F169" s="8506" t="s">
        <v>237</v>
      </c>
      <c r="G169" s="251" t="s">
        <v>1213</v>
      </c>
      <c r="H169" s="206"/>
      <c r="I169" s="209"/>
      <c r="J169" s="210"/>
      <c r="K169" s="208"/>
      <c r="L169" s="208"/>
      <c r="M169" s="207"/>
      <c r="N169" s="206"/>
      <c r="O169" s="209"/>
      <c r="P169" s="210"/>
      <c r="Q169" s="207"/>
      <c r="R169" s="206"/>
      <c r="S169" s="209"/>
      <c r="T169" s="2393"/>
      <c r="U169" s="2446">
        <f t="shared" ref="U169:U173" si="624">SUM(H169:P169,S169:T169)-R169</f>
        <v>0</v>
      </c>
      <c r="V169" s="206"/>
      <c r="W169" s="209"/>
      <c r="X169" s="955"/>
      <c r="Y169" s="208"/>
      <c r="Z169" s="207"/>
      <c r="AA169" s="2448">
        <f t="shared" ref="AA169:AA173" si="625">SUM(X169:Z169)</f>
        <v>0</v>
      </c>
      <c r="AB169" s="212"/>
      <c r="AC169" s="210"/>
      <c r="AD169" s="208"/>
      <c r="AE169" s="208"/>
      <c r="AF169" s="208"/>
      <c r="AG169" s="207"/>
      <c r="AH169" s="2448">
        <f t="shared" ref="AH169:AH173" si="626">SUM(AC169:AG169)</f>
        <v>0</v>
      </c>
      <c r="AI169" s="210"/>
      <c r="AJ169" s="208"/>
      <c r="AK169" s="207"/>
      <c r="AL169" s="2449">
        <f t="shared" ref="AL169:AL173" si="627">SUM(AI169:AK169)</f>
        <v>0</v>
      </c>
      <c r="AM169" s="211"/>
      <c r="AN169" s="2451">
        <f t="shared" ref="AN169:AN173" si="628">AM169+AL169+AH169+AB169+AA169</f>
        <v>0</v>
      </c>
      <c r="AO169" s="210"/>
      <c r="AP169" s="208"/>
      <c r="AQ169" s="208"/>
      <c r="AR169" s="208"/>
      <c r="AS169" s="207"/>
      <c r="AT169" s="2453">
        <f>SUM(AO169:AS169)</f>
        <v>0</v>
      </c>
      <c r="AU169" s="213"/>
      <c r="AV169" s="184"/>
      <c r="AW169" s="251" t="s">
        <v>1213</v>
      </c>
      <c r="AX169" s="206"/>
      <c r="AY169" s="208"/>
      <c r="AZ169" s="208"/>
      <c r="BA169" s="208"/>
      <c r="BB169" s="208"/>
      <c r="BC169" s="208"/>
      <c r="BD169" s="209"/>
      <c r="BE169" s="206"/>
      <c r="BF169" s="208"/>
      <c r="BG169" s="208"/>
      <c r="BH169" s="208"/>
      <c r="BI169" s="209"/>
      <c r="BJ169" s="206"/>
      <c r="BK169" s="208"/>
      <c r="BL169" s="209"/>
      <c r="BM169" s="954"/>
      <c r="BN169" s="211"/>
      <c r="BO169" s="206"/>
      <c r="BP169" s="208"/>
      <c r="BQ169" s="208"/>
      <c r="BR169" s="208"/>
      <c r="BS169" s="209"/>
      <c r="BT169" s="206"/>
      <c r="BU169" s="208"/>
      <c r="BV169" s="209"/>
      <c r="BW169" s="954"/>
      <c r="BX169" s="2454">
        <f t="shared" si="583"/>
        <v>0</v>
      </c>
      <c r="BY169" s="206"/>
      <c r="BZ169" s="209"/>
      <c r="CA169" s="956"/>
      <c r="CC169" s="251" t="s">
        <v>1213</v>
      </c>
      <c r="CD169" s="206"/>
      <c r="CE169" s="208"/>
      <c r="CF169" s="207"/>
      <c r="CG169" s="2454">
        <f t="shared" ref="CG169:CG173" si="629">SUM(CD169:CF169)</f>
        <v>0</v>
      </c>
      <c r="CH169" s="210"/>
      <c r="CI169" s="208"/>
      <c r="CJ169" s="207"/>
      <c r="CK169" s="2454">
        <f t="shared" ref="CK169:CK173" si="630">SUM(CH169:CJ169)</f>
        <v>0</v>
      </c>
      <c r="CL169" s="210"/>
      <c r="CM169" s="208"/>
      <c r="CN169" s="207"/>
      <c r="CO169" s="2454">
        <f t="shared" ref="CO169:CO173" si="631">SUM(CL169:CN169)</f>
        <v>0</v>
      </c>
      <c r="CP169" s="210"/>
      <c r="CQ169" s="207"/>
      <c r="CR169" s="2454">
        <f t="shared" ref="CR169:CR173" si="632">SUM(CP169:CQ169)</f>
        <v>0</v>
      </c>
      <c r="CS169" s="2434">
        <f t="shared" ref="CS169:CU173" si="633">CX169+DB169</f>
        <v>0</v>
      </c>
      <c r="CT169" s="2432">
        <f t="shared" si="633"/>
        <v>0</v>
      </c>
      <c r="CU169" s="2433">
        <f t="shared" si="633"/>
        <v>0</v>
      </c>
      <c r="CV169" s="2454">
        <f t="shared" ref="CV169:CV173" si="634">SUM(CS169:CU169)</f>
        <v>0</v>
      </c>
      <c r="CW169" s="184"/>
      <c r="CX169" s="206"/>
      <c r="CY169" s="208"/>
      <c r="CZ169" s="207"/>
      <c r="DA169" s="2460">
        <f t="shared" ref="DA169:DA173" si="635">SUM(CX169:CZ169)</f>
        <v>0</v>
      </c>
      <c r="DB169" s="210"/>
      <c r="DC169" s="208"/>
      <c r="DD169" s="207"/>
      <c r="DE169" s="2460">
        <f t="shared" ref="DE169:DE173" si="636">SUM(DB169:DD169)</f>
        <v>0</v>
      </c>
      <c r="DF169" s="184"/>
      <c r="DG169" s="2454">
        <f t="shared" si="592"/>
        <v>0</v>
      </c>
      <c r="DH169" s="184"/>
      <c r="DI169" s="2394">
        <f t="shared" ref="DI169:DJ173" si="637">CD169+CH169+CL169+CP169+CS169</f>
        <v>0</v>
      </c>
      <c r="DJ169" s="2395">
        <f t="shared" si="637"/>
        <v>0</v>
      </c>
      <c r="DK169" s="2396">
        <f t="shared" ref="DK169:DK173" si="638">CF169+CJ169+CN169+CU169</f>
        <v>0</v>
      </c>
      <c r="DM169" s="2395">
        <f t="shared" ref="DM169:DM173" si="639">SUM(DI169:DK169)</f>
        <v>0</v>
      </c>
      <c r="DO169" s="2462" t="str">
        <f t="shared" si="470"/>
        <v>True</v>
      </c>
      <c r="DP169" s="4073"/>
    </row>
    <row r="170" spans="2:121" ht="39.9" customHeight="1">
      <c r="B170" s="8502"/>
      <c r="C170" s="8504"/>
      <c r="D170" s="8504"/>
      <c r="E170" s="8502"/>
      <c r="F170" s="8506"/>
      <c r="G170" s="251" t="s">
        <v>666</v>
      </c>
      <c r="H170" s="206"/>
      <c r="I170" s="209"/>
      <c r="J170" s="210"/>
      <c r="K170" s="208"/>
      <c r="L170" s="208"/>
      <c r="M170" s="207"/>
      <c r="N170" s="206"/>
      <c r="O170" s="209"/>
      <c r="P170" s="210"/>
      <c r="Q170" s="207"/>
      <c r="R170" s="206"/>
      <c r="S170" s="209"/>
      <c r="T170" s="2393"/>
      <c r="U170" s="2446">
        <f t="shared" si="624"/>
        <v>0</v>
      </c>
      <c r="V170" s="206"/>
      <c r="W170" s="209"/>
      <c r="X170" s="955"/>
      <c r="Y170" s="208"/>
      <c r="Z170" s="207"/>
      <c r="AA170" s="2448">
        <f t="shared" si="625"/>
        <v>0</v>
      </c>
      <c r="AB170" s="212"/>
      <c r="AC170" s="210"/>
      <c r="AD170" s="208"/>
      <c r="AE170" s="208"/>
      <c r="AF170" s="208"/>
      <c r="AG170" s="207"/>
      <c r="AH170" s="2448">
        <f t="shared" si="626"/>
        <v>0</v>
      </c>
      <c r="AI170" s="210"/>
      <c r="AJ170" s="208"/>
      <c r="AK170" s="207"/>
      <c r="AL170" s="2449">
        <f t="shared" si="627"/>
        <v>0</v>
      </c>
      <c r="AM170" s="211"/>
      <c r="AN170" s="2451">
        <f t="shared" si="628"/>
        <v>0</v>
      </c>
      <c r="AO170" s="210"/>
      <c r="AP170" s="208"/>
      <c r="AQ170" s="208"/>
      <c r="AR170" s="208"/>
      <c r="AS170" s="207"/>
      <c r="AT170" s="2453">
        <f t="shared" ref="AT170:AT173" si="640">SUM(AO170:AS170)</f>
        <v>0</v>
      </c>
      <c r="AU170" s="213"/>
      <c r="AV170" s="184"/>
      <c r="AW170" s="251" t="s">
        <v>666</v>
      </c>
      <c r="AX170" s="206"/>
      <c r="AY170" s="208"/>
      <c r="AZ170" s="208"/>
      <c r="BA170" s="208"/>
      <c r="BB170" s="208"/>
      <c r="BC170" s="208"/>
      <c r="BD170" s="209"/>
      <c r="BE170" s="206"/>
      <c r="BF170" s="208"/>
      <c r="BG170" s="208"/>
      <c r="BH170" s="208"/>
      <c r="BI170" s="209"/>
      <c r="BJ170" s="206"/>
      <c r="BK170" s="208"/>
      <c r="BL170" s="209"/>
      <c r="BM170" s="954"/>
      <c r="BN170" s="211"/>
      <c r="BO170" s="206"/>
      <c r="BP170" s="208"/>
      <c r="BQ170" s="208"/>
      <c r="BR170" s="208"/>
      <c r="BS170" s="209"/>
      <c r="BT170" s="206"/>
      <c r="BU170" s="208"/>
      <c r="BV170" s="209"/>
      <c r="BW170" s="954"/>
      <c r="BX170" s="2454">
        <f t="shared" si="583"/>
        <v>0</v>
      </c>
      <c r="BY170" s="206"/>
      <c r="BZ170" s="209"/>
      <c r="CA170" s="956"/>
      <c r="CC170" s="251" t="s">
        <v>666</v>
      </c>
      <c r="CD170" s="206"/>
      <c r="CE170" s="208"/>
      <c r="CF170" s="207"/>
      <c r="CG170" s="2454">
        <f t="shared" si="629"/>
        <v>0</v>
      </c>
      <c r="CH170" s="210"/>
      <c r="CI170" s="208"/>
      <c r="CJ170" s="207"/>
      <c r="CK170" s="2454">
        <f t="shared" si="630"/>
        <v>0</v>
      </c>
      <c r="CL170" s="210"/>
      <c r="CM170" s="208"/>
      <c r="CN170" s="207"/>
      <c r="CO170" s="2454">
        <f t="shared" si="631"/>
        <v>0</v>
      </c>
      <c r="CP170" s="210"/>
      <c r="CQ170" s="207"/>
      <c r="CR170" s="2454">
        <f t="shared" si="632"/>
        <v>0</v>
      </c>
      <c r="CS170" s="2434">
        <f t="shared" si="633"/>
        <v>0</v>
      </c>
      <c r="CT170" s="2432">
        <f t="shared" si="633"/>
        <v>0</v>
      </c>
      <c r="CU170" s="2433">
        <f t="shared" si="633"/>
        <v>0</v>
      </c>
      <c r="CV170" s="2454">
        <f t="shared" si="634"/>
        <v>0</v>
      </c>
      <c r="CW170" s="184"/>
      <c r="CX170" s="206"/>
      <c r="CY170" s="208"/>
      <c r="CZ170" s="207"/>
      <c r="DA170" s="2460">
        <f t="shared" si="635"/>
        <v>0</v>
      </c>
      <c r="DB170" s="210"/>
      <c r="DC170" s="208"/>
      <c r="DD170" s="207"/>
      <c r="DE170" s="2460">
        <f t="shared" si="636"/>
        <v>0</v>
      </c>
      <c r="DF170" s="184"/>
      <c r="DG170" s="2454">
        <f t="shared" si="592"/>
        <v>0</v>
      </c>
      <c r="DH170" s="184"/>
      <c r="DI170" s="2394">
        <f t="shared" si="637"/>
        <v>0</v>
      </c>
      <c r="DJ170" s="2395">
        <f t="shared" si="637"/>
        <v>0</v>
      </c>
      <c r="DK170" s="2396">
        <f t="shared" si="638"/>
        <v>0</v>
      </c>
      <c r="DM170" s="2395">
        <f t="shared" si="639"/>
        <v>0</v>
      </c>
      <c r="DO170" s="2462" t="str">
        <f t="shared" si="470"/>
        <v>True</v>
      </c>
      <c r="DP170" s="4073"/>
    </row>
    <row r="171" spans="2:121" ht="39.9" customHeight="1">
      <c r="B171" s="8502"/>
      <c r="C171" s="8504"/>
      <c r="D171" s="8504"/>
      <c r="E171" s="8502"/>
      <c r="F171" s="8506"/>
      <c r="G171" s="251" t="s">
        <v>667</v>
      </c>
      <c r="H171" s="206"/>
      <c r="I171" s="209"/>
      <c r="J171" s="210"/>
      <c r="K171" s="208"/>
      <c r="L171" s="208"/>
      <c r="M171" s="207"/>
      <c r="N171" s="206"/>
      <c r="O171" s="209"/>
      <c r="P171" s="210"/>
      <c r="Q171" s="207"/>
      <c r="R171" s="206"/>
      <c r="S171" s="209"/>
      <c r="T171" s="2393"/>
      <c r="U171" s="2446">
        <f t="shared" si="624"/>
        <v>0</v>
      </c>
      <c r="V171" s="206"/>
      <c r="W171" s="209"/>
      <c r="X171" s="955"/>
      <c r="Y171" s="208"/>
      <c r="Z171" s="207"/>
      <c r="AA171" s="2448">
        <f t="shared" si="625"/>
        <v>0</v>
      </c>
      <c r="AB171" s="212"/>
      <c r="AC171" s="210"/>
      <c r="AD171" s="208"/>
      <c r="AE171" s="208"/>
      <c r="AF171" s="208"/>
      <c r="AG171" s="207"/>
      <c r="AH171" s="2448">
        <f t="shared" si="626"/>
        <v>0</v>
      </c>
      <c r="AI171" s="210"/>
      <c r="AJ171" s="208"/>
      <c r="AK171" s="207"/>
      <c r="AL171" s="2449">
        <f t="shared" si="627"/>
        <v>0</v>
      </c>
      <c r="AM171" s="211"/>
      <c r="AN171" s="2451">
        <f t="shared" si="628"/>
        <v>0</v>
      </c>
      <c r="AO171" s="210"/>
      <c r="AP171" s="208"/>
      <c r="AQ171" s="208"/>
      <c r="AR171" s="208"/>
      <c r="AS171" s="207"/>
      <c r="AT171" s="2453">
        <f t="shared" si="640"/>
        <v>0</v>
      </c>
      <c r="AU171" s="213"/>
      <c r="AV171" s="184"/>
      <c r="AW171" s="251" t="s">
        <v>667</v>
      </c>
      <c r="AX171" s="206"/>
      <c r="AY171" s="208"/>
      <c r="AZ171" s="208"/>
      <c r="BA171" s="208"/>
      <c r="BB171" s="208"/>
      <c r="BC171" s="208"/>
      <c r="BD171" s="209"/>
      <c r="BE171" s="206"/>
      <c r="BF171" s="208"/>
      <c r="BG171" s="208"/>
      <c r="BH171" s="208"/>
      <c r="BI171" s="209"/>
      <c r="BJ171" s="206"/>
      <c r="BK171" s="208"/>
      <c r="BL171" s="209"/>
      <c r="BM171" s="954"/>
      <c r="BN171" s="211"/>
      <c r="BO171" s="206"/>
      <c r="BP171" s="208"/>
      <c r="BQ171" s="208"/>
      <c r="BR171" s="208"/>
      <c r="BS171" s="209"/>
      <c r="BT171" s="206"/>
      <c r="BU171" s="208"/>
      <c r="BV171" s="209"/>
      <c r="BW171" s="954"/>
      <c r="BX171" s="2454">
        <f t="shared" si="583"/>
        <v>0</v>
      </c>
      <c r="BY171" s="206"/>
      <c r="BZ171" s="209"/>
      <c r="CA171" s="956"/>
      <c r="CC171" s="251" t="s">
        <v>667</v>
      </c>
      <c r="CD171" s="206"/>
      <c r="CE171" s="208"/>
      <c r="CF171" s="207"/>
      <c r="CG171" s="2454">
        <f t="shared" si="629"/>
        <v>0</v>
      </c>
      <c r="CH171" s="210"/>
      <c r="CI171" s="208"/>
      <c r="CJ171" s="207"/>
      <c r="CK171" s="2454">
        <f t="shared" si="630"/>
        <v>0</v>
      </c>
      <c r="CL171" s="210"/>
      <c r="CM171" s="208"/>
      <c r="CN171" s="207"/>
      <c r="CO171" s="2454">
        <f t="shared" si="631"/>
        <v>0</v>
      </c>
      <c r="CP171" s="210"/>
      <c r="CQ171" s="207"/>
      <c r="CR171" s="2454">
        <f t="shared" si="632"/>
        <v>0</v>
      </c>
      <c r="CS171" s="2434">
        <f t="shared" si="633"/>
        <v>0</v>
      </c>
      <c r="CT171" s="2432">
        <f t="shared" si="633"/>
        <v>0</v>
      </c>
      <c r="CU171" s="2433">
        <f t="shared" si="633"/>
        <v>0</v>
      </c>
      <c r="CV171" s="2454">
        <f t="shared" si="634"/>
        <v>0</v>
      </c>
      <c r="CW171" s="184"/>
      <c r="CX171" s="206"/>
      <c r="CY171" s="208"/>
      <c r="CZ171" s="207"/>
      <c r="DA171" s="2460">
        <f t="shared" si="635"/>
        <v>0</v>
      </c>
      <c r="DB171" s="210"/>
      <c r="DC171" s="208"/>
      <c r="DD171" s="207"/>
      <c r="DE171" s="2460">
        <f t="shared" si="636"/>
        <v>0</v>
      </c>
      <c r="DF171" s="184"/>
      <c r="DG171" s="2454">
        <f t="shared" si="592"/>
        <v>0</v>
      </c>
      <c r="DH171" s="184"/>
      <c r="DI171" s="2394">
        <f t="shared" si="637"/>
        <v>0</v>
      </c>
      <c r="DJ171" s="2395">
        <f t="shared" si="637"/>
        <v>0</v>
      </c>
      <c r="DK171" s="2396">
        <f t="shared" si="638"/>
        <v>0</v>
      </c>
      <c r="DM171" s="2395">
        <f t="shared" si="639"/>
        <v>0</v>
      </c>
      <c r="DO171" s="2462" t="str">
        <f t="shared" si="470"/>
        <v>True</v>
      </c>
      <c r="DP171" s="4073"/>
    </row>
    <row r="172" spans="2:121" ht="39.9" customHeight="1">
      <c r="B172" s="8502"/>
      <c r="C172" s="8504"/>
      <c r="D172" s="8504"/>
      <c r="E172" s="8502"/>
      <c r="F172" s="8506"/>
      <c r="G172" s="251" t="s">
        <v>668</v>
      </c>
      <c r="H172" s="206"/>
      <c r="I172" s="209"/>
      <c r="J172" s="210"/>
      <c r="K172" s="208"/>
      <c r="L172" s="208"/>
      <c r="M172" s="207"/>
      <c r="N172" s="206"/>
      <c r="O172" s="209"/>
      <c r="P172" s="210"/>
      <c r="Q172" s="207"/>
      <c r="R172" s="206"/>
      <c r="S172" s="209"/>
      <c r="T172" s="954"/>
      <c r="U172" s="2446">
        <f t="shared" si="624"/>
        <v>0</v>
      </c>
      <c r="V172" s="206"/>
      <c r="W172" s="209"/>
      <c r="X172" s="955"/>
      <c r="Y172" s="208"/>
      <c r="Z172" s="207"/>
      <c r="AA172" s="2448">
        <f t="shared" si="625"/>
        <v>0</v>
      </c>
      <c r="AB172" s="212"/>
      <c r="AC172" s="210"/>
      <c r="AD172" s="208"/>
      <c r="AE172" s="208"/>
      <c r="AF172" s="208"/>
      <c r="AG172" s="207"/>
      <c r="AH172" s="2448">
        <f t="shared" si="626"/>
        <v>0</v>
      </c>
      <c r="AI172" s="210"/>
      <c r="AJ172" s="208"/>
      <c r="AK172" s="207"/>
      <c r="AL172" s="2449">
        <f t="shared" si="627"/>
        <v>0</v>
      </c>
      <c r="AM172" s="211"/>
      <c r="AN172" s="2451">
        <f t="shared" si="628"/>
        <v>0</v>
      </c>
      <c r="AO172" s="210"/>
      <c r="AP172" s="208"/>
      <c r="AQ172" s="208"/>
      <c r="AR172" s="208"/>
      <c r="AS172" s="207"/>
      <c r="AT172" s="2453">
        <f t="shared" si="640"/>
        <v>0</v>
      </c>
      <c r="AU172" s="213"/>
      <c r="AV172" s="184"/>
      <c r="AW172" s="251" t="s">
        <v>668</v>
      </c>
      <c r="AX172" s="206"/>
      <c r="AY172" s="208"/>
      <c r="AZ172" s="208"/>
      <c r="BA172" s="208"/>
      <c r="BB172" s="208"/>
      <c r="BC172" s="208"/>
      <c r="BD172" s="209"/>
      <c r="BE172" s="206"/>
      <c r="BF172" s="208"/>
      <c r="BG172" s="208"/>
      <c r="BH172" s="208"/>
      <c r="BI172" s="209"/>
      <c r="BJ172" s="206"/>
      <c r="BK172" s="208"/>
      <c r="BL172" s="209"/>
      <c r="BM172" s="954"/>
      <c r="BN172" s="211"/>
      <c r="BO172" s="206"/>
      <c r="BP172" s="208"/>
      <c r="BQ172" s="208"/>
      <c r="BR172" s="208"/>
      <c r="BS172" s="209"/>
      <c r="BT172" s="206"/>
      <c r="BU172" s="208"/>
      <c r="BV172" s="209"/>
      <c r="BW172" s="954"/>
      <c r="BX172" s="2454">
        <f t="shared" si="583"/>
        <v>0</v>
      </c>
      <c r="BY172" s="206"/>
      <c r="BZ172" s="209"/>
      <c r="CA172" s="956"/>
      <c r="CC172" s="251" t="s">
        <v>668</v>
      </c>
      <c r="CD172" s="206"/>
      <c r="CE172" s="208"/>
      <c r="CF172" s="207"/>
      <c r="CG172" s="2454">
        <f t="shared" si="629"/>
        <v>0</v>
      </c>
      <c r="CH172" s="210"/>
      <c r="CI172" s="208"/>
      <c r="CJ172" s="207"/>
      <c r="CK172" s="2454">
        <f t="shared" si="630"/>
        <v>0</v>
      </c>
      <c r="CL172" s="210"/>
      <c r="CM172" s="208"/>
      <c r="CN172" s="207"/>
      <c r="CO172" s="2454">
        <f t="shared" si="631"/>
        <v>0</v>
      </c>
      <c r="CP172" s="210"/>
      <c r="CQ172" s="207"/>
      <c r="CR172" s="2454">
        <f t="shared" si="632"/>
        <v>0</v>
      </c>
      <c r="CS172" s="2434">
        <f t="shared" si="633"/>
        <v>0</v>
      </c>
      <c r="CT172" s="2432">
        <f t="shared" si="633"/>
        <v>0</v>
      </c>
      <c r="CU172" s="2433">
        <f t="shared" si="633"/>
        <v>0</v>
      </c>
      <c r="CV172" s="2454">
        <f t="shared" si="634"/>
        <v>0</v>
      </c>
      <c r="CW172" s="184"/>
      <c r="CX172" s="206"/>
      <c r="CY172" s="208"/>
      <c r="CZ172" s="207"/>
      <c r="DA172" s="2460">
        <f t="shared" si="635"/>
        <v>0</v>
      </c>
      <c r="DB172" s="210"/>
      <c r="DC172" s="208"/>
      <c r="DD172" s="207"/>
      <c r="DE172" s="2460">
        <f t="shared" si="636"/>
        <v>0</v>
      </c>
      <c r="DF172" s="184"/>
      <c r="DG172" s="2454">
        <f t="shared" si="592"/>
        <v>0</v>
      </c>
      <c r="DH172" s="184"/>
      <c r="DI172" s="2394">
        <f t="shared" si="637"/>
        <v>0</v>
      </c>
      <c r="DJ172" s="2395">
        <f t="shared" si="637"/>
        <v>0</v>
      </c>
      <c r="DK172" s="2396">
        <f t="shared" si="638"/>
        <v>0</v>
      </c>
      <c r="DM172" s="2395">
        <f t="shared" si="639"/>
        <v>0</v>
      </c>
      <c r="DO172" s="2462" t="str">
        <f t="shared" si="470"/>
        <v>True</v>
      </c>
      <c r="DP172" s="4073"/>
    </row>
    <row r="173" spans="2:121" ht="39.9" customHeight="1" thickBot="1">
      <c r="B173" s="8502"/>
      <c r="C173" s="8504"/>
      <c r="D173" s="8504"/>
      <c r="E173" s="8502"/>
      <c r="F173" s="8506"/>
      <c r="G173" s="252" t="s">
        <v>1214</v>
      </c>
      <c r="H173" s="214"/>
      <c r="I173" s="217"/>
      <c r="J173" s="218"/>
      <c r="K173" s="216"/>
      <c r="L173" s="216"/>
      <c r="M173" s="215"/>
      <c r="N173" s="214"/>
      <c r="O173" s="217"/>
      <c r="P173" s="218"/>
      <c r="Q173" s="215"/>
      <c r="R173" s="214"/>
      <c r="S173" s="217"/>
      <c r="T173" s="957"/>
      <c r="U173" s="2446">
        <f t="shared" si="624"/>
        <v>0</v>
      </c>
      <c r="V173" s="214"/>
      <c r="W173" s="217"/>
      <c r="X173" s="958"/>
      <c r="Y173" s="216"/>
      <c r="Z173" s="215"/>
      <c r="AA173" s="2448">
        <f t="shared" si="625"/>
        <v>0</v>
      </c>
      <c r="AB173" s="220"/>
      <c r="AC173" s="218"/>
      <c r="AD173" s="216"/>
      <c r="AE173" s="216"/>
      <c r="AF173" s="216"/>
      <c r="AG173" s="215"/>
      <c r="AH173" s="2448">
        <f t="shared" si="626"/>
        <v>0</v>
      </c>
      <c r="AI173" s="218"/>
      <c r="AJ173" s="216"/>
      <c r="AK173" s="215"/>
      <c r="AL173" s="2450">
        <f t="shared" si="627"/>
        <v>0</v>
      </c>
      <c r="AM173" s="219"/>
      <c r="AN173" s="2452">
        <f t="shared" si="628"/>
        <v>0</v>
      </c>
      <c r="AO173" s="218"/>
      <c r="AP173" s="216"/>
      <c r="AQ173" s="216"/>
      <c r="AR173" s="216"/>
      <c r="AS173" s="215"/>
      <c r="AT173" s="2448">
        <f t="shared" si="640"/>
        <v>0</v>
      </c>
      <c r="AU173" s="221"/>
      <c r="AV173" s="184"/>
      <c r="AW173" s="252" t="s">
        <v>1214</v>
      </c>
      <c r="AX173" s="214"/>
      <c r="AY173" s="216"/>
      <c r="AZ173" s="216"/>
      <c r="BA173" s="216"/>
      <c r="BB173" s="216"/>
      <c r="BC173" s="216"/>
      <c r="BD173" s="217"/>
      <c r="BE173" s="214"/>
      <c r="BF173" s="216"/>
      <c r="BG173" s="216"/>
      <c r="BH173" s="216"/>
      <c r="BI173" s="217"/>
      <c r="BJ173" s="214"/>
      <c r="BK173" s="216"/>
      <c r="BL173" s="217"/>
      <c r="BM173" s="957"/>
      <c r="BN173" s="219"/>
      <c r="BO173" s="214"/>
      <c r="BP173" s="216"/>
      <c r="BQ173" s="216"/>
      <c r="BR173" s="216"/>
      <c r="BS173" s="217"/>
      <c r="BT173" s="214"/>
      <c r="BU173" s="216"/>
      <c r="BV173" s="217"/>
      <c r="BW173" s="957"/>
      <c r="BX173" s="2455">
        <f t="shared" si="583"/>
        <v>0</v>
      </c>
      <c r="BY173" s="214"/>
      <c r="BZ173" s="217"/>
      <c r="CA173" s="961"/>
      <c r="CC173" s="252" t="s">
        <v>1214</v>
      </c>
      <c r="CD173" s="214"/>
      <c r="CE173" s="216"/>
      <c r="CF173" s="215"/>
      <c r="CG173" s="2455">
        <f t="shared" si="629"/>
        <v>0</v>
      </c>
      <c r="CH173" s="218"/>
      <c r="CI173" s="216"/>
      <c r="CJ173" s="215"/>
      <c r="CK173" s="2455">
        <f t="shared" si="630"/>
        <v>0</v>
      </c>
      <c r="CL173" s="218"/>
      <c r="CM173" s="216"/>
      <c r="CN173" s="215"/>
      <c r="CO173" s="2455">
        <f t="shared" si="631"/>
        <v>0</v>
      </c>
      <c r="CP173" s="218"/>
      <c r="CQ173" s="215"/>
      <c r="CR173" s="2455">
        <f t="shared" si="632"/>
        <v>0</v>
      </c>
      <c r="CS173" s="2456">
        <f t="shared" si="633"/>
        <v>0</v>
      </c>
      <c r="CT173" s="2457">
        <f t="shared" si="633"/>
        <v>0</v>
      </c>
      <c r="CU173" s="2458">
        <f t="shared" si="633"/>
        <v>0</v>
      </c>
      <c r="CV173" s="2455">
        <f t="shared" si="634"/>
        <v>0</v>
      </c>
      <c r="CW173" s="184"/>
      <c r="CX173" s="214"/>
      <c r="CY173" s="216"/>
      <c r="CZ173" s="215"/>
      <c r="DA173" s="2461">
        <f t="shared" si="635"/>
        <v>0</v>
      </c>
      <c r="DB173" s="218"/>
      <c r="DC173" s="216"/>
      <c r="DD173" s="215"/>
      <c r="DE173" s="2461">
        <f t="shared" si="636"/>
        <v>0</v>
      </c>
      <c r="DF173" s="184"/>
      <c r="DG173" s="2455">
        <f t="shared" si="592"/>
        <v>0</v>
      </c>
      <c r="DH173" s="184"/>
      <c r="DI173" s="2397">
        <f t="shared" si="637"/>
        <v>0</v>
      </c>
      <c r="DJ173" s="2398">
        <f t="shared" si="637"/>
        <v>0</v>
      </c>
      <c r="DK173" s="2399">
        <f t="shared" si="638"/>
        <v>0</v>
      </c>
      <c r="DM173" s="2398">
        <f t="shared" si="639"/>
        <v>0</v>
      </c>
      <c r="DO173" s="2463" t="str">
        <f t="shared" si="470"/>
        <v>True</v>
      </c>
      <c r="DP173" s="4073"/>
    </row>
    <row r="174" spans="2:121" ht="39.9" customHeight="1" thickBot="1">
      <c r="B174" s="8503"/>
      <c r="C174" s="8505"/>
      <c r="D174" s="8505"/>
      <c r="E174" s="8503"/>
      <c r="F174" s="8507"/>
      <c r="G174" s="2033" t="s">
        <v>181</v>
      </c>
      <c r="H174" s="2405">
        <f t="shared" ref="H174:P174" si="641">SUM(H169:H173)</f>
        <v>0</v>
      </c>
      <c r="I174" s="2406">
        <f t="shared" si="641"/>
        <v>0</v>
      </c>
      <c r="J174" s="2407">
        <f t="shared" si="641"/>
        <v>0</v>
      </c>
      <c r="K174" s="2408">
        <f t="shared" si="641"/>
        <v>0</v>
      </c>
      <c r="L174" s="2408">
        <f t="shared" si="641"/>
        <v>0</v>
      </c>
      <c r="M174" s="2409">
        <f t="shared" si="641"/>
        <v>0</v>
      </c>
      <c r="N174" s="2405">
        <f t="shared" si="641"/>
        <v>0</v>
      </c>
      <c r="O174" s="2406">
        <f t="shared" si="641"/>
        <v>0</v>
      </c>
      <c r="P174" s="2407">
        <f t="shared" si="641"/>
        <v>0</v>
      </c>
      <c r="Q174" s="2036"/>
      <c r="R174" s="2405">
        <f t="shared" ref="R174:AU174" si="642">SUM(R169:R173)</f>
        <v>0</v>
      </c>
      <c r="S174" s="2406">
        <f t="shared" si="642"/>
        <v>0</v>
      </c>
      <c r="T174" s="2410">
        <f t="shared" si="642"/>
        <v>0</v>
      </c>
      <c r="U174" s="963">
        <f t="shared" si="642"/>
        <v>0</v>
      </c>
      <c r="V174" s="2405">
        <f t="shared" si="642"/>
        <v>0</v>
      </c>
      <c r="W174" s="2406">
        <f t="shared" si="642"/>
        <v>0</v>
      </c>
      <c r="X174" s="2407">
        <f t="shared" si="642"/>
        <v>0</v>
      </c>
      <c r="Y174" s="2408">
        <f t="shared" si="642"/>
        <v>0</v>
      </c>
      <c r="Z174" s="2409">
        <f t="shared" si="642"/>
        <v>0</v>
      </c>
      <c r="AA174" s="963">
        <f t="shared" si="642"/>
        <v>0</v>
      </c>
      <c r="AB174" s="963">
        <f t="shared" si="642"/>
        <v>0</v>
      </c>
      <c r="AC174" s="2407">
        <f t="shared" si="642"/>
        <v>0</v>
      </c>
      <c r="AD174" s="2408">
        <f t="shared" si="642"/>
        <v>0</v>
      </c>
      <c r="AE174" s="2408">
        <f t="shared" si="642"/>
        <v>0</v>
      </c>
      <c r="AF174" s="2408">
        <f t="shared" si="642"/>
        <v>0</v>
      </c>
      <c r="AG174" s="2409">
        <f t="shared" si="642"/>
        <v>0</v>
      </c>
      <c r="AH174" s="963">
        <f t="shared" si="642"/>
        <v>0</v>
      </c>
      <c r="AI174" s="2407">
        <f t="shared" si="642"/>
        <v>0</v>
      </c>
      <c r="AJ174" s="2408">
        <f t="shared" si="642"/>
        <v>0</v>
      </c>
      <c r="AK174" s="2409">
        <f t="shared" si="642"/>
        <v>0</v>
      </c>
      <c r="AL174" s="2400">
        <f t="shared" si="642"/>
        <v>0</v>
      </c>
      <c r="AM174" s="963">
        <f t="shared" si="642"/>
        <v>0</v>
      </c>
      <c r="AN174" s="2401">
        <f t="shared" si="642"/>
        <v>0</v>
      </c>
      <c r="AO174" s="2407">
        <f t="shared" si="642"/>
        <v>0</v>
      </c>
      <c r="AP174" s="2408">
        <f t="shared" si="642"/>
        <v>0</v>
      </c>
      <c r="AQ174" s="2408">
        <f t="shared" si="642"/>
        <v>0</v>
      </c>
      <c r="AR174" s="2408">
        <f t="shared" si="642"/>
        <v>0</v>
      </c>
      <c r="AS174" s="2409">
        <f t="shared" si="642"/>
        <v>0</v>
      </c>
      <c r="AT174" s="963">
        <f t="shared" si="642"/>
        <v>0</v>
      </c>
      <c r="AU174" s="963">
        <f t="shared" si="642"/>
        <v>0</v>
      </c>
      <c r="AV174" s="184"/>
      <c r="AW174" s="2037" t="s">
        <v>181</v>
      </c>
      <c r="AX174" s="2405">
        <f t="shared" ref="AX174:BW174" si="643">SUM(AX169:AX173)</f>
        <v>0</v>
      </c>
      <c r="AY174" s="2408">
        <f t="shared" si="643"/>
        <v>0</v>
      </c>
      <c r="AZ174" s="2408">
        <f t="shared" si="643"/>
        <v>0</v>
      </c>
      <c r="BA174" s="2408">
        <f t="shared" si="643"/>
        <v>0</v>
      </c>
      <c r="BB174" s="2408">
        <f t="shared" si="643"/>
        <v>0</v>
      </c>
      <c r="BC174" s="2408">
        <f t="shared" si="643"/>
        <v>0</v>
      </c>
      <c r="BD174" s="2406">
        <f t="shared" si="643"/>
        <v>0</v>
      </c>
      <c r="BE174" s="2405">
        <f t="shared" si="643"/>
        <v>0</v>
      </c>
      <c r="BF174" s="2408">
        <f t="shared" si="643"/>
        <v>0</v>
      </c>
      <c r="BG174" s="2408">
        <f t="shared" si="643"/>
        <v>0</v>
      </c>
      <c r="BH174" s="2408">
        <f t="shared" si="643"/>
        <v>0</v>
      </c>
      <c r="BI174" s="2406">
        <f t="shared" si="643"/>
        <v>0</v>
      </c>
      <c r="BJ174" s="2405">
        <f t="shared" si="643"/>
        <v>0</v>
      </c>
      <c r="BK174" s="2409">
        <f t="shared" si="643"/>
        <v>0</v>
      </c>
      <c r="BL174" s="963">
        <f t="shared" si="643"/>
        <v>0</v>
      </c>
      <c r="BM174" s="2410">
        <f t="shared" si="643"/>
        <v>0</v>
      </c>
      <c r="BN174" s="963">
        <f t="shared" si="643"/>
        <v>0</v>
      </c>
      <c r="BO174" s="2405">
        <f t="shared" si="643"/>
        <v>0</v>
      </c>
      <c r="BP174" s="2408">
        <f t="shared" si="643"/>
        <v>0</v>
      </c>
      <c r="BQ174" s="2408">
        <f t="shared" si="643"/>
        <v>0</v>
      </c>
      <c r="BR174" s="2408">
        <f t="shared" si="643"/>
        <v>0</v>
      </c>
      <c r="BS174" s="2406">
        <f t="shared" si="643"/>
        <v>0</v>
      </c>
      <c r="BT174" s="2405">
        <f t="shared" si="643"/>
        <v>0</v>
      </c>
      <c r="BU174" s="2408">
        <f t="shared" si="643"/>
        <v>0</v>
      </c>
      <c r="BV174" s="2406">
        <f t="shared" si="643"/>
        <v>0</v>
      </c>
      <c r="BW174" s="2410">
        <f t="shared" si="643"/>
        <v>0</v>
      </c>
      <c r="BX174" s="963">
        <f t="shared" si="583"/>
        <v>0</v>
      </c>
      <c r="BY174" s="2405">
        <f>SUM(BY169:BY173)</f>
        <v>0</v>
      </c>
      <c r="BZ174" s="2406">
        <f>SUM(BZ169:BZ173)</f>
        <v>0</v>
      </c>
      <c r="CA174" s="2401">
        <f>SUM(CA169:CA173)</f>
        <v>0</v>
      </c>
      <c r="CC174" s="2038" t="s">
        <v>106</v>
      </c>
      <c r="CD174" s="2405">
        <f t="shared" ref="CD174:CV174" si="644">SUM(CD169:CD173)</f>
        <v>0</v>
      </c>
      <c r="CE174" s="2408">
        <f t="shared" si="644"/>
        <v>0</v>
      </c>
      <c r="CF174" s="2409">
        <f t="shared" si="644"/>
        <v>0</v>
      </c>
      <c r="CG174" s="963">
        <f t="shared" si="644"/>
        <v>0</v>
      </c>
      <c r="CH174" s="2407">
        <f t="shared" si="644"/>
        <v>0</v>
      </c>
      <c r="CI174" s="2408">
        <f t="shared" si="644"/>
        <v>0</v>
      </c>
      <c r="CJ174" s="2409">
        <f t="shared" si="644"/>
        <v>0</v>
      </c>
      <c r="CK174" s="963">
        <f t="shared" si="644"/>
        <v>0</v>
      </c>
      <c r="CL174" s="2407">
        <f t="shared" si="644"/>
        <v>0</v>
      </c>
      <c r="CM174" s="2408">
        <f t="shared" si="644"/>
        <v>0</v>
      </c>
      <c r="CN174" s="2409">
        <f t="shared" si="644"/>
        <v>0</v>
      </c>
      <c r="CO174" s="963">
        <f t="shared" si="644"/>
        <v>0</v>
      </c>
      <c r="CP174" s="2407">
        <f t="shared" si="644"/>
        <v>0</v>
      </c>
      <c r="CQ174" s="2409">
        <f t="shared" si="644"/>
        <v>0</v>
      </c>
      <c r="CR174" s="963">
        <f t="shared" si="644"/>
        <v>0</v>
      </c>
      <c r="CS174" s="2407">
        <f t="shared" si="644"/>
        <v>0</v>
      </c>
      <c r="CT174" s="2408">
        <f t="shared" si="644"/>
        <v>0</v>
      </c>
      <c r="CU174" s="2409">
        <f t="shared" si="644"/>
        <v>0</v>
      </c>
      <c r="CV174" s="963">
        <f t="shared" si="644"/>
        <v>0</v>
      </c>
      <c r="CW174" s="184"/>
      <c r="CX174" s="2402">
        <f t="shared" ref="CX174:DE174" si="645">SUM(CX169:CX173)</f>
        <v>0</v>
      </c>
      <c r="CY174" s="2404">
        <f t="shared" si="645"/>
        <v>0</v>
      </c>
      <c r="CZ174" s="975">
        <f t="shared" si="645"/>
        <v>0</v>
      </c>
      <c r="DA174" s="962">
        <f t="shared" si="645"/>
        <v>0</v>
      </c>
      <c r="DB174" s="2403">
        <f t="shared" si="645"/>
        <v>0</v>
      </c>
      <c r="DC174" s="2404">
        <f t="shared" si="645"/>
        <v>0</v>
      </c>
      <c r="DD174" s="975">
        <f t="shared" si="645"/>
        <v>0</v>
      </c>
      <c r="DE174" s="962">
        <f t="shared" si="645"/>
        <v>0</v>
      </c>
      <c r="DF174" s="184"/>
      <c r="DG174" s="963">
        <f t="shared" si="592"/>
        <v>0</v>
      </c>
      <c r="DH174" s="184"/>
      <c r="DI174" s="2400">
        <f>SUM(DI169:DI173)</f>
        <v>0</v>
      </c>
      <c r="DJ174" s="963">
        <f>SUM(DJ169:DJ173)</f>
        <v>0</v>
      </c>
      <c r="DK174" s="2401">
        <f>SUM(DK169:DK173)</f>
        <v>0</v>
      </c>
      <c r="DM174" s="963">
        <f>SUM(DM169:DM173)</f>
        <v>0</v>
      </c>
      <c r="DO174" s="960" t="str">
        <f t="shared" si="470"/>
        <v>True</v>
      </c>
      <c r="DP174" s="4075" t="str">
        <f t="shared" ref="DP174:DP177" si="646">IF($U174=0,"Blanc","")</f>
        <v>Blanc</v>
      </c>
      <c r="DQ174" s="4074" t="str">
        <f>IF(AND(DP174&lt;&gt;"Blanc",DO174="True"),"ok","wrong")</f>
        <v>wrong</v>
      </c>
    </row>
    <row r="175" spans="2:121" ht="39.9" customHeight="1" thickBot="1">
      <c r="B175" s="8500" t="s">
        <v>1594</v>
      </c>
      <c r="C175" s="8462"/>
      <c r="D175" s="8462"/>
      <c r="E175" s="8462"/>
      <c r="F175" s="8501"/>
      <c r="G175" s="2039"/>
      <c r="H175" s="2405">
        <f t="shared" ref="H175:AV175" si="647">H162+H168</f>
        <v>0</v>
      </c>
      <c r="I175" s="2406">
        <f t="shared" si="647"/>
        <v>0</v>
      </c>
      <c r="J175" s="2407">
        <f t="shared" si="647"/>
        <v>0</v>
      </c>
      <c r="K175" s="2408">
        <f t="shared" si="647"/>
        <v>0</v>
      </c>
      <c r="L175" s="2408">
        <f t="shared" si="647"/>
        <v>0</v>
      </c>
      <c r="M175" s="2409">
        <f t="shared" si="647"/>
        <v>0</v>
      </c>
      <c r="N175" s="2405">
        <f t="shared" si="647"/>
        <v>0</v>
      </c>
      <c r="O175" s="2406">
        <f t="shared" si="647"/>
        <v>0</v>
      </c>
      <c r="P175" s="2407">
        <f t="shared" si="647"/>
        <v>0</v>
      </c>
      <c r="Q175" s="2409">
        <f t="shared" si="647"/>
        <v>0</v>
      </c>
      <c r="R175" s="2405">
        <f t="shared" si="647"/>
        <v>0</v>
      </c>
      <c r="S175" s="2406">
        <f t="shared" si="647"/>
        <v>0</v>
      </c>
      <c r="T175" s="2410">
        <f t="shared" si="647"/>
        <v>0</v>
      </c>
      <c r="U175" s="963">
        <f t="shared" si="647"/>
        <v>0</v>
      </c>
      <c r="V175" s="2405">
        <f t="shared" si="647"/>
        <v>0</v>
      </c>
      <c r="W175" s="2406">
        <f t="shared" si="647"/>
        <v>0</v>
      </c>
      <c r="X175" s="2407">
        <f t="shared" si="647"/>
        <v>0</v>
      </c>
      <c r="Y175" s="2408">
        <f t="shared" si="647"/>
        <v>0</v>
      </c>
      <c r="Z175" s="2409">
        <f t="shared" si="647"/>
        <v>0</v>
      </c>
      <c r="AA175" s="963">
        <f t="shared" si="647"/>
        <v>0</v>
      </c>
      <c r="AB175" s="963">
        <f t="shared" si="647"/>
        <v>0</v>
      </c>
      <c r="AC175" s="2407">
        <f t="shared" si="647"/>
        <v>0</v>
      </c>
      <c r="AD175" s="2408">
        <f t="shared" si="647"/>
        <v>0</v>
      </c>
      <c r="AE175" s="2408">
        <f t="shared" si="647"/>
        <v>0</v>
      </c>
      <c r="AF175" s="2408">
        <f t="shared" si="647"/>
        <v>0</v>
      </c>
      <c r="AG175" s="2409">
        <f t="shared" si="647"/>
        <v>0</v>
      </c>
      <c r="AH175" s="963">
        <f t="shared" si="647"/>
        <v>0</v>
      </c>
      <c r="AI175" s="2407">
        <f t="shared" si="647"/>
        <v>0</v>
      </c>
      <c r="AJ175" s="2408">
        <f t="shared" si="647"/>
        <v>0</v>
      </c>
      <c r="AK175" s="2409">
        <f t="shared" si="647"/>
        <v>0</v>
      </c>
      <c r="AL175" s="2400">
        <f t="shared" si="647"/>
        <v>0</v>
      </c>
      <c r="AM175" s="963">
        <f t="shared" si="647"/>
        <v>0</v>
      </c>
      <c r="AN175" s="2401">
        <f t="shared" si="647"/>
        <v>0</v>
      </c>
      <c r="AO175" s="2407">
        <f t="shared" si="647"/>
        <v>0</v>
      </c>
      <c r="AP175" s="2408">
        <f t="shared" si="647"/>
        <v>0</v>
      </c>
      <c r="AQ175" s="2408">
        <f t="shared" si="647"/>
        <v>0</v>
      </c>
      <c r="AR175" s="2408">
        <f t="shared" si="647"/>
        <v>0</v>
      </c>
      <c r="AS175" s="2409">
        <f t="shared" si="647"/>
        <v>0</v>
      </c>
      <c r="AT175" s="963">
        <f t="shared" si="647"/>
        <v>0</v>
      </c>
      <c r="AU175" s="963">
        <f t="shared" si="647"/>
        <v>0</v>
      </c>
      <c r="AV175" s="184">
        <f t="shared" si="647"/>
        <v>0</v>
      </c>
      <c r="AW175" s="974" t="s">
        <v>181</v>
      </c>
      <c r="AX175" s="2402">
        <f t="shared" ref="AX175:CB175" si="648">AX162+AX168</f>
        <v>0</v>
      </c>
      <c r="AY175" s="2404">
        <f t="shared" si="648"/>
        <v>0</v>
      </c>
      <c r="AZ175" s="2404">
        <f t="shared" si="648"/>
        <v>0</v>
      </c>
      <c r="BA175" s="2404">
        <f t="shared" si="648"/>
        <v>0</v>
      </c>
      <c r="BB175" s="2404">
        <f t="shared" si="648"/>
        <v>0</v>
      </c>
      <c r="BC175" s="2404">
        <f t="shared" si="648"/>
        <v>0</v>
      </c>
      <c r="BD175" s="973">
        <f t="shared" si="648"/>
        <v>0</v>
      </c>
      <c r="BE175" s="2402">
        <f t="shared" si="648"/>
        <v>0</v>
      </c>
      <c r="BF175" s="2404">
        <f t="shared" si="648"/>
        <v>0</v>
      </c>
      <c r="BG175" s="2404">
        <f t="shared" si="648"/>
        <v>0</v>
      </c>
      <c r="BH175" s="2404">
        <f t="shared" si="648"/>
        <v>0</v>
      </c>
      <c r="BI175" s="973">
        <f t="shared" si="648"/>
        <v>0</v>
      </c>
      <c r="BJ175" s="2402">
        <f t="shared" si="648"/>
        <v>0</v>
      </c>
      <c r="BK175" s="975">
        <f t="shared" si="648"/>
        <v>0</v>
      </c>
      <c r="BL175" s="962">
        <f t="shared" si="648"/>
        <v>0</v>
      </c>
      <c r="BM175" s="970">
        <f t="shared" si="648"/>
        <v>0</v>
      </c>
      <c r="BN175" s="962">
        <f t="shared" si="648"/>
        <v>0</v>
      </c>
      <c r="BO175" s="2402">
        <f t="shared" si="648"/>
        <v>0</v>
      </c>
      <c r="BP175" s="2404">
        <f t="shared" si="648"/>
        <v>0</v>
      </c>
      <c r="BQ175" s="2404">
        <f t="shared" si="648"/>
        <v>0</v>
      </c>
      <c r="BR175" s="2404">
        <f t="shared" si="648"/>
        <v>0</v>
      </c>
      <c r="BS175" s="973">
        <f t="shared" si="648"/>
        <v>0</v>
      </c>
      <c r="BT175" s="2402">
        <f t="shared" si="648"/>
        <v>0</v>
      </c>
      <c r="BU175" s="2404">
        <f t="shared" si="648"/>
        <v>0</v>
      </c>
      <c r="BV175" s="973">
        <f t="shared" si="648"/>
        <v>0</v>
      </c>
      <c r="BW175" s="970">
        <f t="shared" si="648"/>
        <v>0</v>
      </c>
      <c r="BX175" s="962">
        <f t="shared" si="648"/>
        <v>0</v>
      </c>
      <c r="BY175" s="2402">
        <f t="shared" si="648"/>
        <v>0</v>
      </c>
      <c r="BZ175" s="973">
        <f t="shared" si="648"/>
        <v>0</v>
      </c>
      <c r="CA175" s="964">
        <f t="shared" si="648"/>
        <v>0</v>
      </c>
      <c r="CB175" s="184">
        <f t="shared" si="648"/>
        <v>0</v>
      </c>
      <c r="CC175" s="2047" t="s">
        <v>106</v>
      </c>
      <c r="CD175" s="2435">
        <f t="shared" ref="CD175:CV175" si="649">CD162+CD168</f>
        <v>0</v>
      </c>
      <c r="CE175" s="2436">
        <f t="shared" si="649"/>
        <v>0</v>
      </c>
      <c r="CF175" s="2437">
        <f t="shared" si="649"/>
        <v>0</v>
      </c>
      <c r="CG175" s="2441">
        <f t="shared" si="649"/>
        <v>0</v>
      </c>
      <c r="CH175" s="2438">
        <f t="shared" si="649"/>
        <v>0</v>
      </c>
      <c r="CI175" s="2436">
        <f t="shared" si="649"/>
        <v>0</v>
      </c>
      <c r="CJ175" s="2437">
        <f t="shared" si="649"/>
        <v>0</v>
      </c>
      <c r="CK175" s="2441">
        <f t="shared" si="649"/>
        <v>0</v>
      </c>
      <c r="CL175" s="2438">
        <f t="shared" si="649"/>
        <v>0</v>
      </c>
      <c r="CM175" s="2436">
        <f t="shared" si="649"/>
        <v>0</v>
      </c>
      <c r="CN175" s="2437">
        <f t="shared" si="649"/>
        <v>0</v>
      </c>
      <c r="CO175" s="2441">
        <f t="shared" si="649"/>
        <v>0</v>
      </c>
      <c r="CP175" s="2438">
        <f t="shared" si="649"/>
        <v>0</v>
      </c>
      <c r="CQ175" s="2437">
        <f t="shared" si="649"/>
        <v>0</v>
      </c>
      <c r="CR175" s="2441">
        <f t="shared" si="649"/>
        <v>0</v>
      </c>
      <c r="CS175" s="2438">
        <f t="shared" si="649"/>
        <v>0</v>
      </c>
      <c r="CT175" s="2436">
        <f t="shared" si="649"/>
        <v>0</v>
      </c>
      <c r="CU175" s="2437">
        <f t="shared" si="649"/>
        <v>0</v>
      </c>
      <c r="CV175" s="2441">
        <f t="shared" si="649"/>
        <v>0</v>
      </c>
      <c r="CW175" s="184"/>
      <c r="CX175" s="2435">
        <f t="shared" ref="CX175:DE175" si="650">CX162+CX168</f>
        <v>0</v>
      </c>
      <c r="CY175" s="2436">
        <f t="shared" si="650"/>
        <v>0</v>
      </c>
      <c r="CZ175" s="2437">
        <f t="shared" si="650"/>
        <v>0</v>
      </c>
      <c r="DA175" s="2441">
        <f t="shared" si="650"/>
        <v>0</v>
      </c>
      <c r="DB175" s="2438">
        <f t="shared" si="650"/>
        <v>0</v>
      </c>
      <c r="DC175" s="2436">
        <f t="shared" si="650"/>
        <v>0</v>
      </c>
      <c r="DD175" s="2437">
        <f t="shared" si="650"/>
        <v>0</v>
      </c>
      <c r="DE175" s="2441">
        <f t="shared" si="650"/>
        <v>0</v>
      </c>
      <c r="DF175" s="184"/>
      <c r="DG175" s="2441">
        <f t="shared" ref="DG175:DM175" si="651">DG162+DG168</f>
        <v>0</v>
      </c>
      <c r="DH175" s="184">
        <f t="shared" si="651"/>
        <v>0</v>
      </c>
      <c r="DI175" s="2440">
        <f t="shared" si="651"/>
        <v>0</v>
      </c>
      <c r="DJ175" s="2441">
        <f t="shared" si="651"/>
        <v>0</v>
      </c>
      <c r="DK175" s="2442">
        <f t="shared" si="651"/>
        <v>0</v>
      </c>
      <c r="DL175" s="184">
        <f t="shared" si="651"/>
        <v>0</v>
      </c>
      <c r="DM175" s="2441">
        <f t="shared" si="651"/>
        <v>0</v>
      </c>
      <c r="DO175" s="960" t="str">
        <f t="shared" si="470"/>
        <v>True</v>
      </c>
      <c r="DP175" s="4075" t="str">
        <f t="shared" si="646"/>
        <v>Blanc</v>
      </c>
      <c r="DQ175" s="4074" t="str">
        <f t="shared" si="526"/>
        <v>wrong</v>
      </c>
    </row>
    <row r="176" spans="2:121" ht="39.9" customHeight="1" thickBot="1">
      <c r="B176" s="8484" t="s">
        <v>1610</v>
      </c>
      <c r="C176" s="8485"/>
      <c r="D176" s="8485"/>
      <c r="E176" s="8485"/>
      <c r="F176" s="8486"/>
      <c r="G176" s="2040"/>
      <c r="H176" s="2402">
        <f>H174</f>
        <v>0</v>
      </c>
      <c r="I176" s="973">
        <f t="shared" ref="I176:BT176" si="652">I174</f>
        <v>0</v>
      </c>
      <c r="J176" s="2403">
        <f t="shared" si="652"/>
        <v>0</v>
      </c>
      <c r="K176" s="2404">
        <f t="shared" si="652"/>
        <v>0</v>
      </c>
      <c r="L176" s="2404">
        <f t="shared" si="652"/>
        <v>0</v>
      </c>
      <c r="M176" s="975">
        <f t="shared" si="652"/>
        <v>0</v>
      </c>
      <c r="N176" s="2402">
        <f t="shared" si="652"/>
        <v>0</v>
      </c>
      <c r="O176" s="973">
        <f t="shared" si="652"/>
        <v>0</v>
      </c>
      <c r="P176" s="2403">
        <f t="shared" si="652"/>
        <v>0</v>
      </c>
      <c r="Q176" s="975">
        <f t="shared" si="652"/>
        <v>0</v>
      </c>
      <c r="R176" s="2402">
        <f t="shared" si="652"/>
        <v>0</v>
      </c>
      <c r="S176" s="973">
        <f t="shared" si="652"/>
        <v>0</v>
      </c>
      <c r="T176" s="970">
        <f t="shared" si="652"/>
        <v>0</v>
      </c>
      <c r="U176" s="962">
        <f t="shared" si="652"/>
        <v>0</v>
      </c>
      <c r="V176" s="2402">
        <f t="shared" si="652"/>
        <v>0</v>
      </c>
      <c r="W176" s="973">
        <f t="shared" si="652"/>
        <v>0</v>
      </c>
      <c r="X176" s="2403">
        <f t="shared" si="652"/>
        <v>0</v>
      </c>
      <c r="Y176" s="2404">
        <f t="shared" si="652"/>
        <v>0</v>
      </c>
      <c r="Z176" s="975">
        <f t="shared" si="652"/>
        <v>0</v>
      </c>
      <c r="AA176" s="962">
        <f t="shared" si="652"/>
        <v>0</v>
      </c>
      <c r="AB176" s="962">
        <f t="shared" si="652"/>
        <v>0</v>
      </c>
      <c r="AC176" s="2403">
        <f t="shared" si="652"/>
        <v>0</v>
      </c>
      <c r="AD176" s="2404">
        <f t="shared" si="652"/>
        <v>0</v>
      </c>
      <c r="AE176" s="2404">
        <f t="shared" si="652"/>
        <v>0</v>
      </c>
      <c r="AF176" s="2404">
        <f t="shared" si="652"/>
        <v>0</v>
      </c>
      <c r="AG176" s="975">
        <f t="shared" si="652"/>
        <v>0</v>
      </c>
      <c r="AH176" s="962">
        <f t="shared" si="652"/>
        <v>0</v>
      </c>
      <c r="AI176" s="2403">
        <f t="shared" si="652"/>
        <v>0</v>
      </c>
      <c r="AJ176" s="2404">
        <f t="shared" si="652"/>
        <v>0</v>
      </c>
      <c r="AK176" s="975">
        <f t="shared" si="652"/>
        <v>0</v>
      </c>
      <c r="AL176" s="972">
        <f t="shared" si="652"/>
        <v>0</v>
      </c>
      <c r="AM176" s="962">
        <f t="shared" si="652"/>
        <v>0</v>
      </c>
      <c r="AN176" s="964">
        <f t="shared" si="652"/>
        <v>0</v>
      </c>
      <c r="AO176" s="2403">
        <f t="shared" si="652"/>
        <v>0</v>
      </c>
      <c r="AP176" s="2404">
        <f t="shared" si="652"/>
        <v>0</v>
      </c>
      <c r="AQ176" s="2404">
        <f t="shared" si="652"/>
        <v>0</v>
      </c>
      <c r="AR176" s="2404">
        <f t="shared" si="652"/>
        <v>0</v>
      </c>
      <c r="AS176" s="975">
        <f t="shared" si="652"/>
        <v>0</v>
      </c>
      <c r="AT176" s="962">
        <f t="shared" si="652"/>
        <v>0</v>
      </c>
      <c r="AU176" s="962">
        <f t="shared" si="652"/>
        <v>0</v>
      </c>
      <c r="AV176" s="184">
        <f t="shared" si="652"/>
        <v>0</v>
      </c>
      <c r="AW176" s="2041" t="str">
        <f t="shared" si="652"/>
        <v>الإجمالي</v>
      </c>
      <c r="AX176" s="2411">
        <f t="shared" si="652"/>
        <v>0</v>
      </c>
      <c r="AY176" s="2414">
        <f t="shared" si="652"/>
        <v>0</v>
      </c>
      <c r="AZ176" s="2414">
        <f t="shared" si="652"/>
        <v>0</v>
      </c>
      <c r="BA176" s="2414">
        <f t="shared" si="652"/>
        <v>0</v>
      </c>
      <c r="BB176" s="2414">
        <f t="shared" si="652"/>
        <v>0</v>
      </c>
      <c r="BC176" s="2414">
        <f t="shared" si="652"/>
        <v>0</v>
      </c>
      <c r="BD176" s="2412">
        <f t="shared" si="652"/>
        <v>0</v>
      </c>
      <c r="BE176" s="2411">
        <f t="shared" si="652"/>
        <v>0</v>
      </c>
      <c r="BF176" s="2414">
        <f t="shared" si="652"/>
        <v>0</v>
      </c>
      <c r="BG176" s="2414">
        <f t="shared" si="652"/>
        <v>0</v>
      </c>
      <c r="BH176" s="2414">
        <f t="shared" si="652"/>
        <v>0</v>
      </c>
      <c r="BI176" s="2412">
        <f t="shared" si="652"/>
        <v>0</v>
      </c>
      <c r="BJ176" s="2411">
        <f t="shared" si="652"/>
        <v>0</v>
      </c>
      <c r="BK176" s="2415">
        <f t="shared" si="652"/>
        <v>0</v>
      </c>
      <c r="BL176" s="2416">
        <f t="shared" si="652"/>
        <v>0</v>
      </c>
      <c r="BM176" s="2417">
        <f t="shared" si="652"/>
        <v>0</v>
      </c>
      <c r="BN176" s="2416">
        <f t="shared" si="652"/>
        <v>0</v>
      </c>
      <c r="BO176" s="2411">
        <f t="shared" si="652"/>
        <v>0</v>
      </c>
      <c r="BP176" s="2414">
        <f t="shared" si="652"/>
        <v>0</v>
      </c>
      <c r="BQ176" s="2414">
        <f t="shared" si="652"/>
        <v>0</v>
      </c>
      <c r="BR176" s="2414">
        <f t="shared" si="652"/>
        <v>0</v>
      </c>
      <c r="BS176" s="2412">
        <f t="shared" si="652"/>
        <v>0</v>
      </c>
      <c r="BT176" s="2411">
        <f t="shared" si="652"/>
        <v>0</v>
      </c>
      <c r="BU176" s="2414">
        <f t="shared" ref="BU176:DM176" si="653">BU174</f>
        <v>0</v>
      </c>
      <c r="BV176" s="2412">
        <f t="shared" si="653"/>
        <v>0</v>
      </c>
      <c r="BW176" s="2417">
        <f t="shared" si="653"/>
        <v>0</v>
      </c>
      <c r="BX176" s="2416">
        <f t="shared" si="653"/>
        <v>0</v>
      </c>
      <c r="BY176" s="2411">
        <f t="shared" si="653"/>
        <v>0</v>
      </c>
      <c r="BZ176" s="2412">
        <f t="shared" si="653"/>
        <v>0</v>
      </c>
      <c r="CA176" s="2418">
        <f t="shared" si="653"/>
        <v>0</v>
      </c>
      <c r="CB176" s="184">
        <f t="shared" si="653"/>
        <v>0</v>
      </c>
      <c r="CC176" s="2043" t="str">
        <f t="shared" si="653"/>
        <v>المجموع</v>
      </c>
      <c r="CD176" s="2420">
        <f t="shared" si="653"/>
        <v>0</v>
      </c>
      <c r="CE176" s="2421">
        <f t="shared" si="653"/>
        <v>0</v>
      </c>
      <c r="CF176" s="2422">
        <f t="shared" si="653"/>
        <v>0</v>
      </c>
      <c r="CG176" s="2444">
        <f t="shared" si="653"/>
        <v>0</v>
      </c>
      <c r="CH176" s="2423">
        <f t="shared" si="653"/>
        <v>0</v>
      </c>
      <c r="CI176" s="2421">
        <f t="shared" si="653"/>
        <v>0</v>
      </c>
      <c r="CJ176" s="2422">
        <f t="shared" si="653"/>
        <v>0</v>
      </c>
      <c r="CK176" s="2444">
        <f t="shared" si="653"/>
        <v>0</v>
      </c>
      <c r="CL176" s="2423">
        <f t="shared" si="653"/>
        <v>0</v>
      </c>
      <c r="CM176" s="2421">
        <f t="shared" si="653"/>
        <v>0</v>
      </c>
      <c r="CN176" s="2422">
        <f t="shared" si="653"/>
        <v>0</v>
      </c>
      <c r="CO176" s="2444">
        <f t="shared" si="653"/>
        <v>0</v>
      </c>
      <c r="CP176" s="2423">
        <f t="shared" si="653"/>
        <v>0</v>
      </c>
      <c r="CQ176" s="2422">
        <f t="shared" si="653"/>
        <v>0</v>
      </c>
      <c r="CR176" s="2444">
        <f t="shared" si="653"/>
        <v>0</v>
      </c>
      <c r="CS176" s="2423">
        <f t="shared" si="653"/>
        <v>0</v>
      </c>
      <c r="CT176" s="2421">
        <f t="shared" si="653"/>
        <v>0</v>
      </c>
      <c r="CU176" s="2422">
        <f t="shared" si="653"/>
        <v>0</v>
      </c>
      <c r="CV176" s="2444">
        <f t="shared" si="653"/>
        <v>0</v>
      </c>
      <c r="CW176" s="184"/>
      <c r="CX176" s="2420">
        <f t="shared" ref="CX176:DE176" si="654">CX174</f>
        <v>0</v>
      </c>
      <c r="CY176" s="2421">
        <f t="shared" si="654"/>
        <v>0</v>
      </c>
      <c r="CZ176" s="2422">
        <f t="shared" si="654"/>
        <v>0</v>
      </c>
      <c r="DA176" s="2444">
        <f t="shared" si="654"/>
        <v>0</v>
      </c>
      <c r="DB176" s="2423">
        <f t="shared" si="654"/>
        <v>0</v>
      </c>
      <c r="DC176" s="2421">
        <f t="shared" si="654"/>
        <v>0</v>
      </c>
      <c r="DD176" s="2422">
        <f t="shared" si="654"/>
        <v>0</v>
      </c>
      <c r="DE176" s="2444">
        <f t="shared" si="654"/>
        <v>0</v>
      </c>
      <c r="DF176" s="184"/>
      <c r="DG176" s="2444">
        <f t="shared" si="653"/>
        <v>0</v>
      </c>
      <c r="DH176" s="184">
        <f t="shared" si="653"/>
        <v>0</v>
      </c>
      <c r="DI176" s="2443">
        <f t="shared" si="653"/>
        <v>0</v>
      </c>
      <c r="DJ176" s="2444">
        <f t="shared" si="653"/>
        <v>0</v>
      </c>
      <c r="DK176" s="2445">
        <f t="shared" si="653"/>
        <v>0</v>
      </c>
      <c r="DL176" s="184">
        <f t="shared" si="653"/>
        <v>0</v>
      </c>
      <c r="DM176" s="2444">
        <f t="shared" si="653"/>
        <v>0</v>
      </c>
      <c r="DO176" s="960" t="str">
        <f t="shared" si="470"/>
        <v>True</v>
      </c>
      <c r="DP176" s="4075" t="str">
        <f t="shared" si="646"/>
        <v>Blanc</v>
      </c>
      <c r="DQ176" s="4074" t="str">
        <f t="shared" si="526"/>
        <v>wrong</v>
      </c>
    </row>
    <row r="177" spans="2:121" ht="39.9" customHeight="1" thickBot="1">
      <c r="B177" s="8484" t="s">
        <v>271</v>
      </c>
      <c r="C177" s="8485"/>
      <c r="D177" s="8485"/>
      <c r="E177" s="8485"/>
      <c r="F177" s="8486"/>
      <c r="G177" s="2040"/>
      <c r="H177" s="2411">
        <f t="shared" ref="H177:AU177" si="655">H162+H168+H174</f>
        <v>0</v>
      </c>
      <c r="I177" s="2412">
        <f t="shared" si="655"/>
        <v>0</v>
      </c>
      <c r="J177" s="2413">
        <f t="shared" si="655"/>
        <v>0</v>
      </c>
      <c r="K177" s="2414">
        <f t="shared" si="655"/>
        <v>0</v>
      </c>
      <c r="L177" s="2414">
        <f t="shared" si="655"/>
        <v>0</v>
      </c>
      <c r="M177" s="2415">
        <f t="shared" si="655"/>
        <v>0</v>
      </c>
      <c r="N177" s="2411">
        <f t="shared" si="655"/>
        <v>0</v>
      </c>
      <c r="O177" s="2412">
        <f t="shared" si="655"/>
        <v>0</v>
      </c>
      <c r="P177" s="2413">
        <f t="shared" si="655"/>
        <v>0</v>
      </c>
      <c r="Q177" s="2415">
        <f t="shared" si="655"/>
        <v>0</v>
      </c>
      <c r="R177" s="2411">
        <f t="shared" si="655"/>
        <v>0</v>
      </c>
      <c r="S177" s="2412">
        <f t="shared" si="655"/>
        <v>0</v>
      </c>
      <c r="T177" s="2417">
        <f t="shared" si="655"/>
        <v>0</v>
      </c>
      <c r="U177" s="2416">
        <f t="shared" si="655"/>
        <v>0</v>
      </c>
      <c r="V177" s="2411">
        <f t="shared" si="655"/>
        <v>0</v>
      </c>
      <c r="W177" s="2412">
        <f t="shared" si="655"/>
        <v>0</v>
      </c>
      <c r="X177" s="2413">
        <f t="shared" si="655"/>
        <v>0</v>
      </c>
      <c r="Y177" s="2414">
        <f t="shared" si="655"/>
        <v>0</v>
      </c>
      <c r="Z177" s="2415">
        <f t="shared" si="655"/>
        <v>0</v>
      </c>
      <c r="AA177" s="2416">
        <f t="shared" si="655"/>
        <v>0</v>
      </c>
      <c r="AB177" s="2416">
        <f t="shared" si="655"/>
        <v>0</v>
      </c>
      <c r="AC177" s="2413">
        <f t="shared" si="655"/>
        <v>0</v>
      </c>
      <c r="AD177" s="2414">
        <f t="shared" si="655"/>
        <v>0</v>
      </c>
      <c r="AE177" s="2414">
        <f t="shared" si="655"/>
        <v>0</v>
      </c>
      <c r="AF177" s="2414">
        <f t="shared" si="655"/>
        <v>0</v>
      </c>
      <c r="AG177" s="2415">
        <f t="shared" si="655"/>
        <v>0</v>
      </c>
      <c r="AH177" s="2416">
        <f t="shared" si="655"/>
        <v>0</v>
      </c>
      <c r="AI177" s="2413">
        <f t="shared" si="655"/>
        <v>0</v>
      </c>
      <c r="AJ177" s="2414">
        <f t="shared" si="655"/>
        <v>0</v>
      </c>
      <c r="AK177" s="2415">
        <f t="shared" si="655"/>
        <v>0</v>
      </c>
      <c r="AL177" s="2419">
        <f t="shared" si="655"/>
        <v>0</v>
      </c>
      <c r="AM177" s="2416">
        <f t="shared" si="655"/>
        <v>0</v>
      </c>
      <c r="AN177" s="2418">
        <f t="shared" si="655"/>
        <v>0</v>
      </c>
      <c r="AO177" s="2413">
        <f t="shared" si="655"/>
        <v>0</v>
      </c>
      <c r="AP177" s="2414">
        <f t="shared" si="655"/>
        <v>0</v>
      </c>
      <c r="AQ177" s="2414">
        <f t="shared" si="655"/>
        <v>0</v>
      </c>
      <c r="AR177" s="2414">
        <f t="shared" si="655"/>
        <v>0</v>
      </c>
      <c r="AS177" s="2415">
        <f t="shared" si="655"/>
        <v>0</v>
      </c>
      <c r="AT177" s="2416">
        <f t="shared" si="655"/>
        <v>0</v>
      </c>
      <c r="AU177" s="2416">
        <f t="shared" si="655"/>
        <v>0</v>
      </c>
      <c r="AV177" s="184"/>
      <c r="AW177" s="2041" t="s">
        <v>272</v>
      </c>
      <c r="AX177" s="2411">
        <f t="shared" ref="AX177:CA177" si="656">AX162+AX168+AX174</f>
        <v>0</v>
      </c>
      <c r="AY177" s="2414">
        <f t="shared" si="656"/>
        <v>0</v>
      </c>
      <c r="AZ177" s="2414">
        <f t="shared" si="656"/>
        <v>0</v>
      </c>
      <c r="BA177" s="2414">
        <f t="shared" si="656"/>
        <v>0</v>
      </c>
      <c r="BB177" s="2414">
        <f t="shared" si="656"/>
        <v>0</v>
      </c>
      <c r="BC177" s="2414">
        <f t="shared" si="656"/>
        <v>0</v>
      </c>
      <c r="BD177" s="2412">
        <f t="shared" si="656"/>
        <v>0</v>
      </c>
      <c r="BE177" s="2411">
        <f t="shared" si="656"/>
        <v>0</v>
      </c>
      <c r="BF177" s="2414">
        <f t="shared" si="656"/>
        <v>0</v>
      </c>
      <c r="BG177" s="2414">
        <f t="shared" si="656"/>
        <v>0</v>
      </c>
      <c r="BH177" s="2414">
        <f t="shared" si="656"/>
        <v>0</v>
      </c>
      <c r="BI177" s="2412">
        <f t="shared" si="656"/>
        <v>0</v>
      </c>
      <c r="BJ177" s="2411">
        <f t="shared" si="656"/>
        <v>0</v>
      </c>
      <c r="BK177" s="2415">
        <f t="shared" si="656"/>
        <v>0</v>
      </c>
      <c r="BL177" s="2416">
        <f t="shared" si="656"/>
        <v>0</v>
      </c>
      <c r="BM177" s="2417">
        <f t="shared" si="656"/>
        <v>0</v>
      </c>
      <c r="BN177" s="2416">
        <f t="shared" si="656"/>
        <v>0</v>
      </c>
      <c r="BO177" s="2411">
        <f t="shared" si="656"/>
        <v>0</v>
      </c>
      <c r="BP177" s="2414">
        <f t="shared" si="656"/>
        <v>0</v>
      </c>
      <c r="BQ177" s="2414">
        <f t="shared" si="656"/>
        <v>0</v>
      </c>
      <c r="BR177" s="2414">
        <f t="shared" si="656"/>
        <v>0</v>
      </c>
      <c r="BS177" s="2412">
        <f t="shared" si="656"/>
        <v>0</v>
      </c>
      <c r="BT177" s="2411">
        <f t="shared" si="656"/>
        <v>0</v>
      </c>
      <c r="BU177" s="2414">
        <f t="shared" si="656"/>
        <v>0</v>
      </c>
      <c r="BV177" s="2412">
        <f t="shared" si="656"/>
        <v>0</v>
      </c>
      <c r="BW177" s="2417">
        <f t="shared" si="656"/>
        <v>0</v>
      </c>
      <c r="BX177" s="2416">
        <f t="shared" si="656"/>
        <v>0</v>
      </c>
      <c r="BY177" s="2411">
        <f t="shared" si="656"/>
        <v>0</v>
      </c>
      <c r="BZ177" s="2412">
        <f t="shared" si="656"/>
        <v>0</v>
      </c>
      <c r="CA177" s="2418">
        <f t="shared" si="656"/>
        <v>0</v>
      </c>
      <c r="CC177" s="2042" t="s">
        <v>272</v>
      </c>
      <c r="CD177" s="2411">
        <f t="shared" ref="CD177:CV177" si="657">CD162+CD168+CD174</f>
        <v>0</v>
      </c>
      <c r="CE177" s="2414">
        <f t="shared" si="657"/>
        <v>0</v>
      </c>
      <c r="CF177" s="2415">
        <f t="shared" si="657"/>
        <v>0</v>
      </c>
      <c r="CG177" s="2416">
        <f t="shared" si="657"/>
        <v>0</v>
      </c>
      <c r="CH177" s="2413">
        <f t="shared" si="657"/>
        <v>0</v>
      </c>
      <c r="CI177" s="2414">
        <f t="shared" si="657"/>
        <v>0</v>
      </c>
      <c r="CJ177" s="2415">
        <f t="shared" si="657"/>
        <v>0</v>
      </c>
      <c r="CK177" s="2416">
        <f t="shared" si="657"/>
        <v>0</v>
      </c>
      <c r="CL177" s="2413">
        <f t="shared" si="657"/>
        <v>0</v>
      </c>
      <c r="CM177" s="2414">
        <f t="shared" si="657"/>
        <v>0</v>
      </c>
      <c r="CN177" s="2415">
        <f t="shared" si="657"/>
        <v>0</v>
      </c>
      <c r="CO177" s="2416">
        <f t="shared" si="657"/>
        <v>0</v>
      </c>
      <c r="CP177" s="2413">
        <f t="shared" si="657"/>
        <v>0</v>
      </c>
      <c r="CQ177" s="2415">
        <f t="shared" si="657"/>
        <v>0</v>
      </c>
      <c r="CR177" s="2416">
        <f t="shared" si="657"/>
        <v>0</v>
      </c>
      <c r="CS177" s="2413">
        <f t="shared" si="657"/>
        <v>0</v>
      </c>
      <c r="CT177" s="2414">
        <f t="shared" si="657"/>
        <v>0</v>
      </c>
      <c r="CU177" s="2415">
        <f t="shared" si="657"/>
        <v>0</v>
      </c>
      <c r="CV177" s="2416">
        <f t="shared" si="657"/>
        <v>0</v>
      </c>
      <c r="CW177" s="184"/>
      <c r="CX177" s="2402">
        <f t="shared" ref="CX177:DE177" si="658">CX162+CX168+CX174</f>
        <v>0</v>
      </c>
      <c r="CY177" s="2404">
        <f t="shared" si="658"/>
        <v>0</v>
      </c>
      <c r="CZ177" s="975">
        <f t="shared" si="658"/>
        <v>0</v>
      </c>
      <c r="DA177" s="962">
        <f t="shared" si="658"/>
        <v>0</v>
      </c>
      <c r="DB177" s="2403">
        <f t="shared" si="658"/>
        <v>0</v>
      </c>
      <c r="DC177" s="2404">
        <f t="shared" si="658"/>
        <v>0</v>
      </c>
      <c r="DD177" s="975">
        <f t="shared" si="658"/>
        <v>0</v>
      </c>
      <c r="DE177" s="962">
        <f t="shared" si="658"/>
        <v>0</v>
      </c>
      <c r="DF177" s="184"/>
      <c r="DG177" s="2416">
        <f>DG162+DG168+DG174</f>
        <v>0</v>
      </c>
      <c r="DH177" s="184"/>
      <c r="DI177" s="2419">
        <f>DI162+DI168+DI174</f>
        <v>0</v>
      </c>
      <c r="DJ177" s="2416">
        <f>DJ162+DJ168+DJ174</f>
        <v>0</v>
      </c>
      <c r="DK177" s="2418">
        <f>DK162+DK168+DK174</f>
        <v>0</v>
      </c>
      <c r="DM177" s="2416">
        <f>DM162+DM168+DM174</f>
        <v>0</v>
      </c>
      <c r="DO177" s="960" t="str">
        <f t="shared" si="470"/>
        <v>True</v>
      </c>
      <c r="DP177" s="4075" t="str">
        <f t="shared" si="646"/>
        <v>Blanc</v>
      </c>
      <c r="DQ177" s="4074" t="str">
        <f t="shared" si="526"/>
        <v>wrong</v>
      </c>
    </row>
    <row r="178" spans="2:121" ht="39.9" customHeight="1">
      <c r="B178" s="8502" t="s">
        <v>273</v>
      </c>
      <c r="C178" s="8504" t="s">
        <v>1219</v>
      </c>
      <c r="D178" s="8504" t="s">
        <v>1211</v>
      </c>
      <c r="E178" s="8502" t="s">
        <v>50</v>
      </c>
      <c r="F178" s="8506" t="s">
        <v>236</v>
      </c>
      <c r="G178" s="251" t="s">
        <v>1213</v>
      </c>
      <c r="H178" s="206"/>
      <c r="I178" s="209"/>
      <c r="J178" s="210"/>
      <c r="K178" s="208"/>
      <c r="L178" s="208"/>
      <c r="M178" s="207"/>
      <c r="N178" s="206"/>
      <c r="O178" s="209"/>
      <c r="P178" s="210"/>
      <c r="Q178" s="207"/>
      <c r="R178" s="206"/>
      <c r="S178" s="209"/>
      <c r="T178" s="2393"/>
      <c r="U178" s="2446">
        <f t="shared" ref="U178:U182" si="659">SUM(H178:P178,S178:T178)-R178</f>
        <v>0</v>
      </c>
      <c r="V178" s="206"/>
      <c r="W178" s="209"/>
      <c r="X178" s="955"/>
      <c r="Y178" s="208"/>
      <c r="Z178" s="207"/>
      <c r="AA178" s="2448">
        <f t="shared" ref="AA178:AA182" si="660">SUM(X178:Z178)</f>
        <v>0</v>
      </c>
      <c r="AB178" s="212"/>
      <c r="AC178" s="210"/>
      <c r="AD178" s="208"/>
      <c r="AE178" s="208"/>
      <c r="AF178" s="208"/>
      <c r="AG178" s="207"/>
      <c r="AH178" s="2448">
        <f t="shared" ref="AH178:AH182" si="661">SUM(AC178:AG178)</f>
        <v>0</v>
      </c>
      <c r="AI178" s="210"/>
      <c r="AJ178" s="208"/>
      <c r="AK178" s="207"/>
      <c r="AL178" s="2449">
        <f t="shared" ref="AL178:AL182" si="662">SUM(AI178:AK178)</f>
        <v>0</v>
      </c>
      <c r="AM178" s="211"/>
      <c r="AN178" s="2451">
        <f t="shared" ref="AN178:AN182" si="663">AM178+AL178+AH178+AB178+AA178</f>
        <v>0</v>
      </c>
      <c r="AO178" s="210"/>
      <c r="AP178" s="208"/>
      <c r="AQ178" s="208"/>
      <c r="AR178" s="208"/>
      <c r="AS178" s="207"/>
      <c r="AT178" s="2453">
        <f>SUM(AO178:AS178)</f>
        <v>0</v>
      </c>
      <c r="AU178" s="213"/>
      <c r="AV178" s="184"/>
      <c r="AW178" s="251" t="s">
        <v>1213</v>
      </c>
      <c r="AX178" s="206"/>
      <c r="AY178" s="208"/>
      <c r="AZ178" s="208"/>
      <c r="BA178" s="208"/>
      <c r="BB178" s="208"/>
      <c r="BC178" s="208"/>
      <c r="BD178" s="209"/>
      <c r="BE178" s="206"/>
      <c r="BF178" s="208"/>
      <c r="BG178" s="208"/>
      <c r="BH178" s="208"/>
      <c r="BI178" s="209"/>
      <c r="BJ178" s="206"/>
      <c r="BK178" s="208"/>
      <c r="BL178" s="209"/>
      <c r="BM178" s="954"/>
      <c r="BN178" s="211"/>
      <c r="BO178" s="206"/>
      <c r="BP178" s="208"/>
      <c r="BQ178" s="208"/>
      <c r="BR178" s="208"/>
      <c r="BS178" s="209"/>
      <c r="BT178" s="206"/>
      <c r="BU178" s="208"/>
      <c r="BV178" s="209"/>
      <c r="BW178" s="954"/>
      <c r="BX178" s="2454">
        <f t="shared" ref="BX178:BX189" si="664">SUM(AX178:BW178)</f>
        <v>0</v>
      </c>
      <c r="BY178" s="206"/>
      <c r="BZ178" s="209"/>
      <c r="CA178" s="956"/>
      <c r="CC178" s="251" t="s">
        <v>1213</v>
      </c>
      <c r="CD178" s="206"/>
      <c r="CE178" s="208"/>
      <c r="CF178" s="207"/>
      <c r="CG178" s="2454">
        <f t="shared" ref="CG178:CG182" si="665">SUM(CD178:CF178)</f>
        <v>0</v>
      </c>
      <c r="CH178" s="210"/>
      <c r="CI178" s="208"/>
      <c r="CJ178" s="207"/>
      <c r="CK178" s="2454">
        <f t="shared" ref="CK178:CK182" si="666">SUM(CH178:CJ178)</f>
        <v>0</v>
      </c>
      <c r="CL178" s="210"/>
      <c r="CM178" s="208"/>
      <c r="CN178" s="207"/>
      <c r="CO178" s="2454">
        <f t="shared" ref="CO178:CO182" si="667">SUM(CL178:CN178)</f>
        <v>0</v>
      </c>
      <c r="CP178" s="210"/>
      <c r="CQ178" s="207"/>
      <c r="CR178" s="2454">
        <f t="shared" ref="CR178:CR182" si="668">SUM(CP178:CQ178)</f>
        <v>0</v>
      </c>
      <c r="CS178" s="2434">
        <f t="shared" ref="CS178:CU182" si="669">CX178+DB178</f>
        <v>0</v>
      </c>
      <c r="CT178" s="2432">
        <f t="shared" si="669"/>
        <v>0</v>
      </c>
      <c r="CU178" s="2433">
        <f t="shared" si="669"/>
        <v>0</v>
      </c>
      <c r="CV178" s="2454">
        <f t="shared" ref="CV178:CV182" si="670">SUM(CS178:CU178)</f>
        <v>0</v>
      </c>
      <c r="CW178" s="184"/>
      <c r="CX178" s="206"/>
      <c r="CY178" s="208"/>
      <c r="CZ178" s="207"/>
      <c r="DA178" s="2460">
        <f t="shared" ref="DA178:DA182" si="671">SUM(CX178:CZ178)</f>
        <v>0</v>
      </c>
      <c r="DB178" s="210"/>
      <c r="DC178" s="208"/>
      <c r="DD178" s="207"/>
      <c r="DE178" s="2460">
        <f t="shared" ref="DE178:DE182" si="672">SUM(DB178:DD178)</f>
        <v>0</v>
      </c>
      <c r="DF178" s="184"/>
      <c r="DG178" s="2454">
        <f t="shared" ref="DG178:DG189" si="673">SUM(CV178,CR178,CO178,CK178,CG178)</f>
        <v>0</v>
      </c>
      <c r="DH178" s="184"/>
      <c r="DI178" s="2394">
        <f t="shared" ref="DI178:DJ182" si="674">CD178+CH178+CL178+CP178+CS178</f>
        <v>0</v>
      </c>
      <c r="DJ178" s="2395">
        <f t="shared" si="674"/>
        <v>0</v>
      </c>
      <c r="DK178" s="2396">
        <f t="shared" ref="DK178:DK182" si="675">CF178+CJ178+CN178+CU178</f>
        <v>0</v>
      </c>
      <c r="DM178" s="2395">
        <f t="shared" ref="DM178:DM182" si="676">SUM(DI178:DK178)</f>
        <v>0</v>
      </c>
      <c r="DO178" s="2462" t="str">
        <f t="shared" si="470"/>
        <v>True</v>
      </c>
      <c r="DP178" s="4073"/>
    </row>
    <row r="179" spans="2:121" ht="39.9" customHeight="1">
      <c r="B179" s="8502"/>
      <c r="C179" s="8504"/>
      <c r="D179" s="8504"/>
      <c r="E179" s="8502"/>
      <c r="F179" s="8506"/>
      <c r="G179" s="251" t="s">
        <v>666</v>
      </c>
      <c r="H179" s="206"/>
      <c r="I179" s="209"/>
      <c r="J179" s="210"/>
      <c r="K179" s="208"/>
      <c r="L179" s="208"/>
      <c r="M179" s="207"/>
      <c r="N179" s="206"/>
      <c r="O179" s="209"/>
      <c r="P179" s="210"/>
      <c r="Q179" s="207"/>
      <c r="R179" s="206"/>
      <c r="S179" s="209"/>
      <c r="T179" s="2393"/>
      <c r="U179" s="2446">
        <f t="shared" si="659"/>
        <v>0</v>
      </c>
      <c r="V179" s="206"/>
      <c r="W179" s="209"/>
      <c r="X179" s="955"/>
      <c r="Y179" s="208"/>
      <c r="Z179" s="207"/>
      <c r="AA179" s="2448">
        <f t="shared" si="660"/>
        <v>0</v>
      </c>
      <c r="AB179" s="212"/>
      <c r="AC179" s="210"/>
      <c r="AD179" s="208"/>
      <c r="AE179" s="208"/>
      <c r="AF179" s="208"/>
      <c r="AG179" s="207"/>
      <c r="AH179" s="2448">
        <f t="shared" si="661"/>
        <v>0</v>
      </c>
      <c r="AI179" s="210"/>
      <c r="AJ179" s="208"/>
      <c r="AK179" s="207"/>
      <c r="AL179" s="2449">
        <f t="shared" si="662"/>
        <v>0</v>
      </c>
      <c r="AM179" s="211"/>
      <c r="AN179" s="2451">
        <f t="shared" si="663"/>
        <v>0</v>
      </c>
      <c r="AO179" s="210"/>
      <c r="AP179" s="208"/>
      <c r="AQ179" s="208"/>
      <c r="AR179" s="208"/>
      <c r="AS179" s="207"/>
      <c r="AT179" s="2453">
        <f t="shared" ref="AT179:AT182" si="677">SUM(AO179:AS179)</f>
        <v>0</v>
      </c>
      <c r="AU179" s="213"/>
      <c r="AV179" s="184"/>
      <c r="AW179" s="251" t="s">
        <v>666</v>
      </c>
      <c r="AX179" s="206"/>
      <c r="AY179" s="208"/>
      <c r="AZ179" s="208"/>
      <c r="BA179" s="208"/>
      <c r="BB179" s="208"/>
      <c r="BC179" s="208"/>
      <c r="BD179" s="209"/>
      <c r="BE179" s="206"/>
      <c r="BF179" s="208"/>
      <c r="BG179" s="208"/>
      <c r="BH179" s="208"/>
      <c r="BI179" s="209"/>
      <c r="BJ179" s="206"/>
      <c r="BK179" s="208"/>
      <c r="BL179" s="209"/>
      <c r="BM179" s="954"/>
      <c r="BN179" s="211"/>
      <c r="BO179" s="206"/>
      <c r="BP179" s="208"/>
      <c r="BQ179" s="208"/>
      <c r="BR179" s="208"/>
      <c r="BS179" s="209"/>
      <c r="BT179" s="206"/>
      <c r="BU179" s="208"/>
      <c r="BV179" s="209"/>
      <c r="BW179" s="954"/>
      <c r="BX179" s="2454">
        <f t="shared" si="664"/>
        <v>0</v>
      </c>
      <c r="BY179" s="206"/>
      <c r="BZ179" s="209"/>
      <c r="CA179" s="956"/>
      <c r="CC179" s="251" t="s">
        <v>666</v>
      </c>
      <c r="CD179" s="206"/>
      <c r="CE179" s="208"/>
      <c r="CF179" s="207"/>
      <c r="CG179" s="2454">
        <f t="shared" si="665"/>
        <v>0</v>
      </c>
      <c r="CH179" s="210"/>
      <c r="CI179" s="208"/>
      <c r="CJ179" s="207"/>
      <c r="CK179" s="2454">
        <f t="shared" si="666"/>
        <v>0</v>
      </c>
      <c r="CL179" s="210"/>
      <c r="CM179" s="208"/>
      <c r="CN179" s="207"/>
      <c r="CO179" s="2454">
        <f t="shared" si="667"/>
        <v>0</v>
      </c>
      <c r="CP179" s="210"/>
      <c r="CQ179" s="207"/>
      <c r="CR179" s="2454">
        <f t="shared" si="668"/>
        <v>0</v>
      </c>
      <c r="CS179" s="2434">
        <f t="shared" si="669"/>
        <v>0</v>
      </c>
      <c r="CT179" s="2432">
        <f t="shared" si="669"/>
        <v>0</v>
      </c>
      <c r="CU179" s="2433">
        <f t="shared" si="669"/>
        <v>0</v>
      </c>
      <c r="CV179" s="2454">
        <f t="shared" si="670"/>
        <v>0</v>
      </c>
      <c r="CW179" s="184"/>
      <c r="CX179" s="206"/>
      <c r="CY179" s="208"/>
      <c r="CZ179" s="207"/>
      <c r="DA179" s="2460">
        <f t="shared" si="671"/>
        <v>0</v>
      </c>
      <c r="DB179" s="210"/>
      <c r="DC179" s="208"/>
      <c r="DD179" s="207"/>
      <c r="DE179" s="2460">
        <f t="shared" si="672"/>
        <v>0</v>
      </c>
      <c r="DF179" s="184"/>
      <c r="DG179" s="2454">
        <f t="shared" si="673"/>
        <v>0</v>
      </c>
      <c r="DH179" s="184"/>
      <c r="DI179" s="2394">
        <f t="shared" si="674"/>
        <v>0</v>
      </c>
      <c r="DJ179" s="2395">
        <f t="shared" si="674"/>
        <v>0</v>
      </c>
      <c r="DK179" s="2396">
        <f t="shared" si="675"/>
        <v>0</v>
      </c>
      <c r="DM179" s="2395">
        <f t="shared" si="676"/>
        <v>0</v>
      </c>
      <c r="DO179" s="2462" t="str">
        <f t="shared" si="470"/>
        <v>True</v>
      </c>
      <c r="DP179" s="4073"/>
    </row>
    <row r="180" spans="2:121" ht="39.9" customHeight="1">
      <c r="B180" s="8502"/>
      <c r="C180" s="8504"/>
      <c r="D180" s="8504"/>
      <c r="E180" s="8502"/>
      <c r="F180" s="8506"/>
      <c r="G180" s="251" t="s">
        <v>667</v>
      </c>
      <c r="H180" s="206"/>
      <c r="I180" s="209"/>
      <c r="J180" s="210"/>
      <c r="K180" s="208"/>
      <c r="L180" s="208"/>
      <c r="M180" s="207"/>
      <c r="N180" s="206"/>
      <c r="O180" s="209"/>
      <c r="P180" s="210"/>
      <c r="Q180" s="207"/>
      <c r="R180" s="206"/>
      <c r="S180" s="209"/>
      <c r="T180" s="2393"/>
      <c r="U180" s="2446">
        <f t="shared" si="659"/>
        <v>0</v>
      </c>
      <c r="V180" s="206"/>
      <c r="W180" s="209"/>
      <c r="X180" s="955"/>
      <c r="Y180" s="208"/>
      <c r="Z180" s="207"/>
      <c r="AA180" s="2448">
        <f t="shared" si="660"/>
        <v>0</v>
      </c>
      <c r="AB180" s="212"/>
      <c r="AC180" s="210"/>
      <c r="AD180" s="208"/>
      <c r="AE180" s="208"/>
      <c r="AF180" s="208"/>
      <c r="AG180" s="207"/>
      <c r="AH180" s="2448">
        <f t="shared" si="661"/>
        <v>0</v>
      </c>
      <c r="AI180" s="210"/>
      <c r="AJ180" s="208"/>
      <c r="AK180" s="207"/>
      <c r="AL180" s="2449">
        <f t="shared" si="662"/>
        <v>0</v>
      </c>
      <c r="AM180" s="211"/>
      <c r="AN180" s="2451">
        <f t="shared" si="663"/>
        <v>0</v>
      </c>
      <c r="AO180" s="210"/>
      <c r="AP180" s="208"/>
      <c r="AQ180" s="208"/>
      <c r="AR180" s="208"/>
      <c r="AS180" s="207"/>
      <c r="AT180" s="2453">
        <f t="shared" si="677"/>
        <v>0</v>
      </c>
      <c r="AU180" s="213"/>
      <c r="AV180" s="184"/>
      <c r="AW180" s="251" t="s">
        <v>667</v>
      </c>
      <c r="AX180" s="206"/>
      <c r="AY180" s="208"/>
      <c r="AZ180" s="208"/>
      <c r="BA180" s="208"/>
      <c r="BB180" s="208"/>
      <c r="BC180" s="208"/>
      <c r="BD180" s="209"/>
      <c r="BE180" s="206"/>
      <c r="BF180" s="208"/>
      <c r="BG180" s="208"/>
      <c r="BH180" s="208"/>
      <c r="BI180" s="209"/>
      <c r="BJ180" s="206"/>
      <c r="BK180" s="208"/>
      <c r="BL180" s="209"/>
      <c r="BM180" s="954"/>
      <c r="BN180" s="211"/>
      <c r="BO180" s="206"/>
      <c r="BP180" s="208"/>
      <c r="BQ180" s="208"/>
      <c r="BR180" s="208"/>
      <c r="BS180" s="209"/>
      <c r="BT180" s="206"/>
      <c r="BU180" s="208"/>
      <c r="BV180" s="209"/>
      <c r="BW180" s="954"/>
      <c r="BX180" s="2454">
        <f t="shared" si="664"/>
        <v>0</v>
      </c>
      <c r="BY180" s="206"/>
      <c r="BZ180" s="209"/>
      <c r="CA180" s="956"/>
      <c r="CC180" s="251" t="s">
        <v>667</v>
      </c>
      <c r="CD180" s="206"/>
      <c r="CE180" s="208"/>
      <c r="CF180" s="207"/>
      <c r="CG180" s="2454">
        <f t="shared" si="665"/>
        <v>0</v>
      </c>
      <c r="CH180" s="210"/>
      <c r="CI180" s="208"/>
      <c r="CJ180" s="207"/>
      <c r="CK180" s="2454">
        <f t="shared" si="666"/>
        <v>0</v>
      </c>
      <c r="CL180" s="210"/>
      <c r="CM180" s="208"/>
      <c r="CN180" s="207"/>
      <c r="CO180" s="2454">
        <f t="shared" si="667"/>
        <v>0</v>
      </c>
      <c r="CP180" s="210"/>
      <c r="CQ180" s="207"/>
      <c r="CR180" s="2454">
        <f t="shared" si="668"/>
        <v>0</v>
      </c>
      <c r="CS180" s="2434">
        <f t="shared" si="669"/>
        <v>0</v>
      </c>
      <c r="CT180" s="2432">
        <f t="shared" si="669"/>
        <v>0</v>
      </c>
      <c r="CU180" s="2433">
        <f t="shared" si="669"/>
        <v>0</v>
      </c>
      <c r="CV180" s="2454">
        <f t="shared" si="670"/>
        <v>0</v>
      </c>
      <c r="CW180" s="184"/>
      <c r="CX180" s="206"/>
      <c r="CY180" s="208"/>
      <c r="CZ180" s="207"/>
      <c r="DA180" s="2460">
        <f t="shared" si="671"/>
        <v>0</v>
      </c>
      <c r="DB180" s="210"/>
      <c r="DC180" s="208"/>
      <c r="DD180" s="207"/>
      <c r="DE180" s="2460">
        <f t="shared" si="672"/>
        <v>0</v>
      </c>
      <c r="DF180" s="184"/>
      <c r="DG180" s="2454">
        <f t="shared" si="673"/>
        <v>0</v>
      </c>
      <c r="DH180" s="184"/>
      <c r="DI180" s="2394">
        <f t="shared" si="674"/>
        <v>0</v>
      </c>
      <c r="DJ180" s="2395">
        <f t="shared" si="674"/>
        <v>0</v>
      </c>
      <c r="DK180" s="2396">
        <f t="shared" si="675"/>
        <v>0</v>
      </c>
      <c r="DM180" s="2395">
        <f t="shared" si="676"/>
        <v>0</v>
      </c>
      <c r="DO180" s="2462" t="str">
        <f t="shared" si="470"/>
        <v>True</v>
      </c>
      <c r="DP180" s="4073"/>
    </row>
    <row r="181" spans="2:121" ht="39.9" customHeight="1">
      <c r="B181" s="8502"/>
      <c r="C181" s="8504"/>
      <c r="D181" s="8504"/>
      <c r="E181" s="8502"/>
      <c r="F181" s="8506"/>
      <c r="G181" s="251" t="s">
        <v>668</v>
      </c>
      <c r="H181" s="206"/>
      <c r="I181" s="209"/>
      <c r="J181" s="210"/>
      <c r="K181" s="208"/>
      <c r="L181" s="208"/>
      <c r="M181" s="207"/>
      <c r="N181" s="206"/>
      <c r="O181" s="209"/>
      <c r="P181" s="210"/>
      <c r="Q181" s="207"/>
      <c r="R181" s="206"/>
      <c r="S181" s="209"/>
      <c r="T181" s="954"/>
      <c r="U181" s="2446">
        <f t="shared" si="659"/>
        <v>0</v>
      </c>
      <c r="V181" s="206"/>
      <c r="W181" s="209"/>
      <c r="X181" s="955"/>
      <c r="Y181" s="208"/>
      <c r="Z181" s="207"/>
      <c r="AA181" s="2448">
        <f t="shared" si="660"/>
        <v>0</v>
      </c>
      <c r="AB181" s="212"/>
      <c r="AC181" s="210"/>
      <c r="AD181" s="208"/>
      <c r="AE181" s="208"/>
      <c r="AF181" s="208"/>
      <c r="AG181" s="207"/>
      <c r="AH181" s="2448">
        <f t="shared" si="661"/>
        <v>0</v>
      </c>
      <c r="AI181" s="210"/>
      <c r="AJ181" s="208"/>
      <c r="AK181" s="207"/>
      <c r="AL181" s="2449">
        <f t="shared" si="662"/>
        <v>0</v>
      </c>
      <c r="AM181" s="211"/>
      <c r="AN181" s="2451">
        <f t="shared" si="663"/>
        <v>0</v>
      </c>
      <c r="AO181" s="210"/>
      <c r="AP181" s="208"/>
      <c r="AQ181" s="208"/>
      <c r="AR181" s="208"/>
      <c r="AS181" s="207"/>
      <c r="AT181" s="2453">
        <f t="shared" si="677"/>
        <v>0</v>
      </c>
      <c r="AU181" s="213"/>
      <c r="AV181" s="184"/>
      <c r="AW181" s="251" t="s">
        <v>668</v>
      </c>
      <c r="AX181" s="206"/>
      <c r="AY181" s="208"/>
      <c r="AZ181" s="208"/>
      <c r="BA181" s="208"/>
      <c r="BB181" s="208"/>
      <c r="BC181" s="208"/>
      <c r="BD181" s="209"/>
      <c r="BE181" s="206"/>
      <c r="BF181" s="208"/>
      <c r="BG181" s="208"/>
      <c r="BH181" s="208"/>
      <c r="BI181" s="209"/>
      <c r="BJ181" s="206"/>
      <c r="BK181" s="208"/>
      <c r="BL181" s="209"/>
      <c r="BM181" s="954"/>
      <c r="BN181" s="211"/>
      <c r="BO181" s="206"/>
      <c r="BP181" s="208"/>
      <c r="BQ181" s="208"/>
      <c r="BR181" s="208"/>
      <c r="BS181" s="209"/>
      <c r="BT181" s="206"/>
      <c r="BU181" s="208"/>
      <c r="BV181" s="209"/>
      <c r="BW181" s="954"/>
      <c r="BX181" s="2454">
        <f t="shared" si="664"/>
        <v>0</v>
      </c>
      <c r="BY181" s="206"/>
      <c r="BZ181" s="209"/>
      <c r="CA181" s="956"/>
      <c r="CC181" s="251" t="s">
        <v>668</v>
      </c>
      <c r="CD181" s="206"/>
      <c r="CE181" s="208"/>
      <c r="CF181" s="207"/>
      <c r="CG181" s="2454">
        <f t="shared" si="665"/>
        <v>0</v>
      </c>
      <c r="CH181" s="210"/>
      <c r="CI181" s="208"/>
      <c r="CJ181" s="207"/>
      <c r="CK181" s="2454">
        <f t="shared" si="666"/>
        <v>0</v>
      </c>
      <c r="CL181" s="210"/>
      <c r="CM181" s="208"/>
      <c r="CN181" s="207"/>
      <c r="CO181" s="2454">
        <f t="shared" si="667"/>
        <v>0</v>
      </c>
      <c r="CP181" s="210"/>
      <c r="CQ181" s="207"/>
      <c r="CR181" s="2454">
        <f t="shared" si="668"/>
        <v>0</v>
      </c>
      <c r="CS181" s="2434">
        <f t="shared" si="669"/>
        <v>0</v>
      </c>
      <c r="CT181" s="2432">
        <f t="shared" si="669"/>
        <v>0</v>
      </c>
      <c r="CU181" s="2433">
        <f t="shared" si="669"/>
        <v>0</v>
      </c>
      <c r="CV181" s="2454">
        <f t="shared" si="670"/>
        <v>0</v>
      </c>
      <c r="CW181" s="184"/>
      <c r="CX181" s="206"/>
      <c r="CY181" s="208"/>
      <c r="CZ181" s="207"/>
      <c r="DA181" s="2460">
        <f t="shared" si="671"/>
        <v>0</v>
      </c>
      <c r="DB181" s="210"/>
      <c r="DC181" s="208"/>
      <c r="DD181" s="207"/>
      <c r="DE181" s="2460">
        <f t="shared" si="672"/>
        <v>0</v>
      </c>
      <c r="DF181" s="184"/>
      <c r="DG181" s="2454">
        <f t="shared" si="673"/>
        <v>0</v>
      </c>
      <c r="DH181" s="184"/>
      <c r="DI181" s="2394">
        <f t="shared" si="674"/>
        <v>0</v>
      </c>
      <c r="DJ181" s="2395">
        <f t="shared" si="674"/>
        <v>0</v>
      </c>
      <c r="DK181" s="2396">
        <f t="shared" si="675"/>
        <v>0</v>
      </c>
      <c r="DM181" s="2395">
        <f t="shared" si="676"/>
        <v>0</v>
      </c>
      <c r="DO181" s="2462" t="str">
        <f t="shared" si="470"/>
        <v>True</v>
      </c>
      <c r="DP181" s="4073"/>
    </row>
    <row r="182" spans="2:121" ht="39.9" customHeight="1" thickBot="1">
      <c r="B182" s="8502"/>
      <c r="C182" s="8504"/>
      <c r="D182" s="8504"/>
      <c r="E182" s="8502"/>
      <c r="F182" s="8506"/>
      <c r="G182" s="252" t="s">
        <v>1214</v>
      </c>
      <c r="H182" s="214"/>
      <c r="I182" s="217"/>
      <c r="J182" s="218"/>
      <c r="K182" s="216"/>
      <c r="L182" s="216"/>
      <c r="M182" s="215"/>
      <c r="N182" s="214"/>
      <c r="O182" s="217"/>
      <c r="P182" s="218"/>
      <c r="Q182" s="215"/>
      <c r="R182" s="214"/>
      <c r="S182" s="217"/>
      <c r="T182" s="957"/>
      <c r="U182" s="2446">
        <f t="shared" si="659"/>
        <v>0</v>
      </c>
      <c r="V182" s="214"/>
      <c r="W182" s="217"/>
      <c r="X182" s="958"/>
      <c r="Y182" s="216"/>
      <c r="Z182" s="215"/>
      <c r="AA182" s="2448">
        <f t="shared" si="660"/>
        <v>0</v>
      </c>
      <c r="AB182" s="220"/>
      <c r="AC182" s="218"/>
      <c r="AD182" s="216"/>
      <c r="AE182" s="216"/>
      <c r="AF182" s="216"/>
      <c r="AG182" s="215"/>
      <c r="AH182" s="2448">
        <f t="shared" si="661"/>
        <v>0</v>
      </c>
      <c r="AI182" s="218"/>
      <c r="AJ182" s="216"/>
      <c r="AK182" s="215"/>
      <c r="AL182" s="2450">
        <f t="shared" si="662"/>
        <v>0</v>
      </c>
      <c r="AM182" s="219"/>
      <c r="AN182" s="2452">
        <f t="shared" si="663"/>
        <v>0</v>
      </c>
      <c r="AO182" s="218"/>
      <c r="AP182" s="216"/>
      <c r="AQ182" s="216"/>
      <c r="AR182" s="216"/>
      <c r="AS182" s="215"/>
      <c r="AT182" s="2448">
        <f t="shared" si="677"/>
        <v>0</v>
      </c>
      <c r="AU182" s="221"/>
      <c r="AV182" s="184"/>
      <c r="AW182" s="252" t="s">
        <v>1214</v>
      </c>
      <c r="AX182" s="214"/>
      <c r="AY182" s="216"/>
      <c r="AZ182" s="216"/>
      <c r="BA182" s="216"/>
      <c r="BB182" s="216"/>
      <c r="BC182" s="216"/>
      <c r="BD182" s="217"/>
      <c r="BE182" s="214"/>
      <c r="BF182" s="216"/>
      <c r="BG182" s="216"/>
      <c r="BH182" s="216"/>
      <c r="BI182" s="217"/>
      <c r="BJ182" s="214"/>
      <c r="BK182" s="216"/>
      <c r="BL182" s="217"/>
      <c r="BM182" s="957"/>
      <c r="BN182" s="219"/>
      <c r="BO182" s="214"/>
      <c r="BP182" s="216"/>
      <c r="BQ182" s="216"/>
      <c r="BR182" s="216"/>
      <c r="BS182" s="217"/>
      <c r="BT182" s="214"/>
      <c r="BU182" s="216"/>
      <c r="BV182" s="217"/>
      <c r="BW182" s="957"/>
      <c r="BX182" s="2455">
        <f t="shared" si="664"/>
        <v>0</v>
      </c>
      <c r="BY182" s="214"/>
      <c r="BZ182" s="217"/>
      <c r="CA182" s="961"/>
      <c r="CC182" s="252" t="s">
        <v>1214</v>
      </c>
      <c r="CD182" s="214"/>
      <c r="CE182" s="216"/>
      <c r="CF182" s="215"/>
      <c r="CG182" s="2455">
        <f t="shared" si="665"/>
        <v>0</v>
      </c>
      <c r="CH182" s="218"/>
      <c r="CI182" s="216"/>
      <c r="CJ182" s="215"/>
      <c r="CK182" s="2455">
        <f t="shared" si="666"/>
        <v>0</v>
      </c>
      <c r="CL182" s="218"/>
      <c r="CM182" s="216"/>
      <c r="CN182" s="215"/>
      <c r="CO182" s="2455">
        <f t="shared" si="667"/>
        <v>0</v>
      </c>
      <c r="CP182" s="218"/>
      <c r="CQ182" s="215"/>
      <c r="CR182" s="2455">
        <f t="shared" si="668"/>
        <v>0</v>
      </c>
      <c r="CS182" s="2456">
        <f t="shared" si="669"/>
        <v>0</v>
      </c>
      <c r="CT182" s="2457">
        <f t="shared" si="669"/>
        <v>0</v>
      </c>
      <c r="CU182" s="2458">
        <f t="shared" si="669"/>
        <v>0</v>
      </c>
      <c r="CV182" s="2455">
        <f t="shared" si="670"/>
        <v>0</v>
      </c>
      <c r="CW182" s="184"/>
      <c r="CX182" s="214"/>
      <c r="CY182" s="216"/>
      <c r="CZ182" s="215"/>
      <c r="DA182" s="2461">
        <f t="shared" si="671"/>
        <v>0</v>
      </c>
      <c r="DB182" s="218"/>
      <c r="DC182" s="216"/>
      <c r="DD182" s="215"/>
      <c r="DE182" s="2461">
        <f t="shared" si="672"/>
        <v>0</v>
      </c>
      <c r="DF182" s="184"/>
      <c r="DG182" s="2455">
        <f t="shared" si="673"/>
        <v>0</v>
      </c>
      <c r="DH182" s="184"/>
      <c r="DI182" s="2397">
        <f t="shared" si="674"/>
        <v>0</v>
      </c>
      <c r="DJ182" s="2398">
        <f t="shared" si="674"/>
        <v>0</v>
      </c>
      <c r="DK182" s="2399">
        <f t="shared" si="675"/>
        <v>0</v>
      </c>
      <c r="DM182" s="2398">
        <f t="shared" si="676"/>
        <v>0</v>
      </c>
      <c r="DO182" s="2463" t="str">
        <f t="shared" si="470"/>
        <v>True</v>
      </c>
      <c r="DP182" s="4073"/>
    </row>
    <row r="183" spans="2:121" ht="39.9" customHeight="1" thickBot="1">
      <c r="B183" s="8502"/>
      <c r="C183" s="8504"/>
      <c r="D183" s="8504"/>
      <c r="E183" s="8502"/>
      <c r="F183" s="8507"/>
      <c r="G183" s="2033" t="s">
        <v>181</v>
      </c>
      <c r="H183" s="2402">
        <f t="shared" ref="H183:P183" si="678">SUM(H178:H182)</f>
        <v>0</v>
      </c>
      <c r="I183" s="973">
        <f t="shared" si="678"/>
        <v>0</v>
      </c>
      <c r="J183" s="2403">
        <f t="shared" si="678"/>
        <v>0</v>
      </c>
      <c r="K183" s="2404">
        <f t="shared" si="678"/>
        <v>0</v>
      </c>
      <c r="L183" s="2404">
        <f t="shared" si="678"/>
        <v>0</v>
      </c>
      <c r="M183" s="975">
        <f t="shared" si="678"/>
        <v>0</v>
      </c>
      <c r="N183" s="2402">
        <f t="shared" si="678"/>
        <v>0</v>
      </c>
      <c r="O183" s="973">
        <f t="shared" si="678"/>
        <v>0</v>
      </c>
      <c r="P183" s="2403">
        <f t="shared" si="678"/>
        <v>0</v>
      </c>
      <c r="Q183" s="2034"/>
      <c r="R183" s="2402">
        <f t="shared" ref="R183:AU183" si="679">SUM(R178:R182)</f>
        <v>0</v>
      </c>
      <c r="S183" s="973">
        <f t="shared" si="679"/>
        <v>0</v>
      </c>
      <c r="T183" s="970">
        <f t="shared" si="679"/>
        <v>0</v>
      </c>
      <c r="U183" s="962">
        <f t="shared" si="679"/>
        <v>0</v>
      </c>
      <c r="V183" s="2402">
        <f t="shared" si="679"/>
        <v>0</v>
      </c>
      <c r="W183" s="973">
        <f t="shared" si="679"/>
        <v>0</v>
      </c>
      <c r="X183" s="2403">
        <f t="shared" si="679"/>
        <v>0</v>
      </c>
      <c r="Y183" s="2404">
        <f t="shared" si="679"/>
        <v>0</v>
      </c>
      <c r="Z183" s="975">
        <f t="shared" si="679"/>
        <v>0</v>
      </c>
      <c r="AA183" s="962">
        <f t="shared" si="679"/>
        <v>0</v>
      </c>
      <c r="AB183" s="962">
        <f t="shared" si="679"/>
        <v>0</v>
      </c>
      <c r="AC183" s="2403">
        <f t="shared" si="679"/>
        <v>0</v>
      </c>
      <c r="AD183" s="2404">
        <f t="shared" si="679"/>
        <v>0</v>
      </c>
      <c r="AE183" s="2404">
        <f t="shared" si="679"/>
        <v>0</v>
      </c>
      <c r="AF183" s="2404">
        <f t="shared" si="679"/>
        <v>0</v>
      </c>
      <c r="AG183" s="975">
        <f t="shared" si="679"/>
        <v>0</v>
      </c>
      <c r="AH183" s="962">
        <f t="shared" si="679"/>
        <v>0</v>
      </c>
      <c r="AI183" s="2403">
        <f t="shared" si="679"/>
        <v>0</v>
      </c>
      <c r="AJ183" s="2404">
        <f t="shared" si="679"/>
        <v>0</v>
      </c>
      <c r="AK183" s="975">
        <f t="shared" si="679"/>
        <v>0</v>
      </c>
      <c r="AL183" s="972">
        <f t="shared" si="679"/>
        <v>0</v>
      </c>
      <c r="AM183" s="962">
        <f t="shared" si="679"/>
        <v>0</v>
      </c>
      <c r="AN183" s="964">
        <f t="shared" si="679"/>
        <v>0</v>
      </c>
      <c r="AO183" s="2403">
        <f t="shared" si="679"/>
        <v>0</v>
      </c>
      <c r="AP183" s="2404">
        <f t="shared" si="679"/>
        <v>0</v>
      </c>
      <c r="AQ183" s="2404">
        <f t="shared" si="679"/>
        <v>0</v>
      </c>
      <c r="AR183" s="2404">
        <f t="shared" si="679"/>
        <v>0</v>
      </c>
      <c r="AS183" s="975">
        <f t="shared" si="679"/>
        <v>0</v>
      </c>
      <c r="AT183" s="962">
        <f t="shared" si="679"/>
        <v>0</v>
      </c>
      <c r="AU183" s="962">
        <f t="shared" si="679"/>
        <v>0</v>
      </c>
      <c r="AV183" s="184"/>
      <c r="AW183" s="974" t="s">
        <v>181</v>
      </c>
      <c r="AX183" s="2402">
        <f t="shared" ref="AX183:BW183" si="680">SUM(AX178:AX182)</f>
        <v>0</v>
      </c>
      <c r="AY183" s="2404">
        <f t="shared" si="680"/>
        <v>0</v>
      </c>
      <c r="AZ183" s="2404">
        <f t="shared" si="680"/>
        <v>0</v>
      </c>
      <c r="BA183" s="2404">
        <f t="shared" si="680"/>
        <v>0</v>
      </c>
      <c r="BB183" s="2404">
        <f t="shared" si="680"/>
        <v>0</v>
      </c>
      <c r="BC183" s="2404">
        <f t="shared" si="680"/>
        <v>0</v>
      </c>
      <c r="BD183" s="973">
        <f t="shared" si="680"/>
        <v>0</v>
      </c>
      <c r="BE183" s="2402">
        <f t="shared" si="680"/>
        <v>0</v>
      </c>
      <c r="BF183" s="2404">
        <f t="shared" si="680"/>
        <v>0</v>
      </c>
      <c r="BG183" s="2404">
        <f t="shared" si="680"/>
        <v>0</v>
      </c>
      <c r="BH183" s="2404">
        <f t="shared" si="680"/>
        <v>0</v>
      </c>
      <c r="BI183" s="973">
        <f t="shared" si="680"/>
        <v>0</v>
      </c>
      <c r="BJ183" s="2402">
        <f t="shared" si="680"/>
        <v>0</v>
      </c>
      <c r="BK183" s="2404">
        <f t="shared" si="680"/>
        <v>0</v>
      </c>
      <c r="BL183" s="973">
        <f t="shared" si="680"/>
        <v>0</v>
      </c>
      <c r="BM183" s="970">
        <f t="shared" si="680"/>
        <v>0</v>
      </c>
      <c r="BN183" s="962">
        <f t="shared" si="680"/>
        <v>0</v>
      </c>
      <c r="BO183" s="2402">
        <f t="shared" si="680"/>
        <v>0</v>
      </c>
      <c r="BP183" s="2404">
        <f t="shared" si="680"/>
        <v>0</v>
      </c>
      <c r="BQ183" s="2404">
        <f t="shared" si="680"/>
        <v>0</v>
      </c>
      <c r="BR183" s="2404">
        <f t="shared" si="680"/>
        <v>0</v>
      </c>
      <c r="BS183" s="973">
        <f t="shared" si="680"/>
        <v>0</v>
      </c>
      <c r="BT183" s="2402">
        <f t="shared" si="680"/>
        <v>0</v>
      </c>
      <c r="BU183" s="2404">
        <f t="shared" si="680"/>
        <v>0</v>
      </c>
      <c r="BV183" s="973">
        <f t="shared" si="680"/>
        <v>0</v>
      </c>
      <c r="BW183" s="970">
        <f t="shared" si="680"/>
        <v>0</v>
      </c>
      <c r="BX183" s="962">
        <f t="shared" si="664"/>
        <v>0</v>
      </c>
      <c r="BY183" s="2402">
        <f>SUM(BY178:BY182)</f>
        <v>0</v>
      </c>
      <c r="BZ183" s="973">
        <f>SUM(BZ178:BZ182)</f>
        <v>0</v>
      </c>
      <c r="CA183" s="964">
        <f>SUM(CA178:CA182)</f>
        <v>0</v>
      </c>
      <c r="CC183" s="971" t="s">
        <v>106</v>
      </c>
      <c r="CD183" s="2402">
        <f t="shared" ref="CD183:CV183" si="681">SUM(CD178:CD182)</f>
        <v>0</v>
      </c>
      <c r="CE183" s="2404">
        <f t="shared" si="681"/>
        <v>0</v>
      </c>
      <c r="CF183" s="975">
        <f t="shared" si="681"/>
        <v>0</v>
      </c>
      <c r="CG183" s="962">
        <f t="shared" si="681"/>
        <v>0</v>
      </c>
      <c r="CH183" s="2403">
        <f t="shared" si="681"/>
        <v>0</v>
      </c>
      <c r="CI183" s="2404">
        <f t="shared" si="681"/>
        <v>0</v>
      </c>
      <c r="CJ183" s="975">
        <f t="shared" si="681"/>
        <v>0</v>
      </c>
      <c r="CK183" s="962">
        <f t="shared" si="681"/>
        <v>0</v>
      </c>
      <c r="CL183" s="2403">
        <f t="shared" si="681"/>
        <v>0</v>
      </c>
      <c r="CM183" s="2404">
        <f t="shared" si="681"/>
        <v>0</v>
      </c>
      <c r="CN183" s="975">
        <f t="shared" si="681"/>
        <v>0</v>
      </c>
      <c r="CO183" s="962">
        <f t="shared" si="681"/>
        <v>0</v>
      </c>
      <c r="CP183" s="2403">
        <f t="shared" si="681"/>
        <v>0</v>
      </c>
      <c r="CQ183" s="975">
        <f t="shared" si="681"/>
        <v>0</v>
      </c>
      <c r="CR183" s="962">
        <f t="shared" si="681"/>
        <v>0</v>
      </c>
      <c r="CS183" s="2403">
        <f t="shared" si="681"/>
        <v>0</v>
      </c>
      <c r="CT183" s="2404">
        <f t="shared" si="681"/>
        <v>0</v>
      </c>
      <c r="CU183" s="975">
        <f t="shared" si="681"/>
        <v>0</v>
      </c>
      <c r="CV183" s="962">
        <f t="shared" si="681"/>
        <v>0</v>
      </c>
      <c r="CW183" s="184"/>
      <c r="CX183" s="2402">
        <f t="shared" ref="CX183:DE183" si="682">SUM(CX178:CX182)</f>
        <v>0</v>
      </c>
      <c r="CY183" s="2404">
        <f t="shared" si="682"/>
        <v>0</v>
      </c>
      <c r="CZ183" s="975">
        <f t="shared" si="682"/>
        <v>0</v>
      </c>
      <c r="DA183" s="962">
        <f t="shared" si="682"/>
        <v>0</v>
      </c>
      <c r="DB183" s="2403">
        <f t="shared" si="682"/>
        <v>0</v>
      </c>
      <c r="DC183" s="2404">
        <f t="shared" si="682"/>
        <v>0</v>
      </c>
      <c r="DD183" s="975">
        <f t="shared" si="682"/>
        <v>0</v>
      </c>
      <c r="DE183" s="962">
        <f t="shared" si="682"/>
        <v>0</v>
      </c>
      <c r="DF183" s="184"/>
      <c r="DG183" s="962">
        <f t="shared" si="673"/>
        <v>0</v>
      </c>
      <c r="DH183" s="184"/>
      <c r="DI183" s="972">
        <f>SUM(DI178:DI182)</f>
        <v>0</v>
      </c>
      <c r="DJ183" s="962">
        <f>SUM(DJ178:DJ182)</f>
        <v>0</v>
      </c>
      <c r="DK183" s="964">
        <f>SUM(DK178:DK182)</f>
        <v>0</v>
      </c>
      <c r="DM183" s="962">
        <f>SUM(DM178:DM182)</f>
        <v>0</v>
      </c>
      <c r="DO183" s="960" t="str">
        <f t="shared" si="470"/>
        <v>True</v>
      </c>
      <c r="DP183" s="4075" t="str">
        <f>IF($U183=0,"Blanc","")</f>
        <v>Blanc</v>
      </c>
      <c r="DQ183" s="4074" t="str">
        <f t="shared" si="526"/>
        <v>wrong</v>
      </c>
    </row>
    <row r="184" spans="2:121" ht="39.9" customHeight="1">
      <c r="B184" s="8502"/>
      <c r="C184" s="8504"/>
      <c r="D184" s="8504"/>
      <c r="E184" s="8502"/>
      <c r="F184" s="8506" t="s">
        <v>237</v>
      </c>
      <c r="G184" s="251" t="s">
        <v>1213</v>
      </c>
      <c r="H184" s="206"/>
      <c r="I184" s="209"/>
      <c r="J184" s="210"/>
      <c r="K184" s="208"/>
      <c r="L184" s="208"/>
      <c r="M184" s="207"/>
      <c r="N184" s="206"/>
      <c r="O184" s="209"/>
      <c r="P184" s="210"/>
      <c r="Q184" s="207"/>
      <c r="R184" s="206"/>
      <c r="S184" s="209"/>
      <c r="T184" s="2393"/>
      <c r="U184" s="2446">
        <f t="shared" ref="U184:U188" si="683">SUM(H184:P184,S184:T184)-R184</f>
        <v>0</v>
      </c>
      <c r="V184" s="206"/>
      <c r="W184" s="209"/>
      <c r="X184" s="955"/>
      <c r="Y184" s="208"/>
      <c r="Z184" s="207"/>
      <c r="AA184" s="2448">
        <f t="shared" ref="AA184:AA188" si="684">SUM(X184:Z184)</f>
        <v>0</v>
      </c>
      <c r="AB184" s="212"/>
      <c r="AC184" s="210"/>
      <c r="AD184" s="208"/>
      <c r="AE184" s="208"/>
      <c r="AF184" s="208"/>
      <c r="AG184" s="207"/>
      <c r="AH184" s="2448">
        <f t="shared" ref="AH184:AH188" si="685">SUM(AC184:AG184)</f>
        <v>0</v>
      </c>
      <c r="AI184" s="210"/>
      <c r="AJ184" s="208"/>
      <c r="AK184" s="207"/>
      <c r="AL184" s="2449">
        <f t="shared" ref="AL184:AL188" si="686">SUM(AI184:AK184)</f>
        <v>0</v>
      </c>
      <c r="AM184" s="211"/>
      <c r="AN184" s="2451">
        <f t="shared" ref="AN184:AN188" si="687">AM184+AL184+AH184+AB184+AA184</f>
        <v>0</v>
      </c>
      <c r="AO184" s="210"/>
      <c r="AP184" s="208"/>
      <c r="AQ184" s="208"/>
      <c r="AR184" s="208"/>
      <c r="AS184" s="207"/>
      <c r="AT184" s="2453">
        <f>SUM(AO184:AS184)</f>
        <v>0</v>
      </c>
      <c r="AU184" s="213"/>
      <c r="AV184" s="184"/>
      <c r="AW184" s="251" t="s">
        <v>1213</v>
      </c>
      <c r="AX184" s="206"/>
      <c r="AY184" s="208"/>
      <c r="AZ184" s="208"/>
      <c r="BA184" s="208"/>
      <c r="BB184" s="208"/>
      <c r="BC184" s="208"/>
      <c r="BD184" s="209"/>
      <c r="BE184" s="206"/>
      <c r="BF184" s="208"/>
      <c r="BG184" s="208"/>
      <c r="BH184" s="208"/>
      <c r="BI184" s="209"/>
      <c r="BJ184" s="206"/>
      <c r="BK184" s="208"/>
      <c r="BL184" s="209"/>
      <c r="BM184" s="954"/>
      <c r="BN184" s="211"/>
      <c r="BO184" s="206"/>
      <c r="BP184" s="208"/>
      <c r="BQ184" s="208"/>
      <c r="BR184" s="208"/>
      <c r="BS184" s="209"/>
      <c r="BT184" s="206"/>
      <c r="BU184" s="208"/>
      <c r="BV184" s="209"/>
      <c r="BW184" s="954"/>
      <c r="BX184" s="2454">
        <f t="shared" si="664"/>
        <v>0</v>
      </c>
      <c r="BY184" s="206"/>
      <c r="BZ184" s="209"/>
      <c r="CA184" s="956"/>
      <c r="CC184" s="251" t="s">
        <v>1213</v>
      </c>
      <c r="CD184" s="206"/>
      <c r="CE184" s="208"/>
      <c r="CF184" s="207"/>
      <c r="CG184" s="2454">
        <f t="shared" ref="CG184:CG188" si="688">SUM(CD184:CF184)</f>
        <v>0</v>
      </c>
      <c r="CH184" s="210"/>
      <c r="CI184" s="208"/>
      <c r="CJ184" s="207"/>
      <c r="CK184" s="2454">
        <f t="shared" ref="CK184:CK188" si="689">SUM(CH184:CJ184)</f>
        <v>0</v>
      </c>
      <c r="CL184" s="210"/>
      <c r="CM184" s="208"/>
      <c r="CN184" s="207"/>
      <c r="CO184" s="2454">
        <f t="shared" ref="CO184:CO188" si="690">SUM(CL184:CN184)</f>
        <v>0</v>
      </c>
      <c r="CP184" s="210"/>
      <c r="CQ184" s="207"/>
      <c r="CR184" s="2454">
        <f t="shared" ref="CR184:CR188" si="691">SUM(CP184:CQ184)</f>
        <v>0</v>
      </c>
      <c r="CS184" s="2434">
        <f t="shared" ref="CS184:CU188" si="692">CX184+DB184</f>
        <v>0</v>
      </c>
      <c r="CT184" s="2432">
        <f t="shared" si="692"/>
        <v>0</v>
      </c>
      <c r="CU184" s="2433">
        <f t="shared" si="692"/>
        <v>0</v>
      </c>
      <c r="CV184" s="2454">
        <f t="shared" ref="CV184:CV188" si="693">SUM(CS184:CU184)</f>
        <v>0</v>
      </c>
      <c r="CW184" s="184"/>
      <c r="CX184" s="206"/>
      <c r="CY184" s="208"/>
      <c r="CZ184" s="207"/>
      <c r="DA184" s="2460">
        <f t="shared" ref="DA184:DA188" si="694">SUM(CX184:CZ184)</f>
        <v>0</v>
      </c>
      <c r="DB184" s="210"/>
      <c r="DC184" s="208"/>
      <c r="DD184" s="207"/>
      <c r="DE184" s="2460">
        <f t="shared" ref="DE184:DE188" si="695">SUM(DB184:DD184)</f>
        <v>0</v>
      </c>
      <c r="DF184" s="184"/>
      <c r="DG184" s="2454">
        <f t="shared" si="673"/>
        <v>0</v>
      </c>
      <c r="DH184" s="184"/>
      <c r="DI184" s="2394">
        <f t="shared" ref="DI184:DJ188" si="696">CD184+CH184+CL184+CP184+CS184</f>
        <v>0</v>
      </c>
      <c r="DJ184" s="2395">
        <f t="shared" si="696"/>
        <v>0</v>
      </c>
      <c r="DK184" s="2396">
        <f t="shared" ref="DK184:DK188" si="697">CF184+CJ184+CN184+CU184</f>
        <v>0</v>
      </c>
      <c r="DM184" s="2395">
        <f t="shared" ref="DM184:DM188" si="698">SUM(DI184:DK184)</f>
        <v>0</v>
      </c>
      <c r="DO184" s="2462" t="str">
        <f t="shared" si="470"/>
        <v>True</v>
      </c>
      <c r="DP184" s="4073"/>
    </row>
    <row r="185" spans="2:121" ht="39.9" customHeight="1">
      <c r="B185" s="8502"/>
      <c r="C185" s="8504"/>
      <c r="D185" s="8504"/>
      <c r="E185" s="8502"/>
      <c r="F185" s="8506"/>
      <c r="G185" s="251" t="s">
        <v>666</v>
      </c>
      <c r="H185" s="206"/>
      <c r="I185" s="209"/>
      <c r="J185" s="210"/>
      <c r="K185" s="208"/>
      <c r="L185" s="208"/>
      <c r="M185" s="207"/>
      <c r="N185" s="206"/>
      <c r="O185" s="209"/>
      <c r="P185" s="210"/>
      <c r="Q185" s="207"/>
      <c r="R185" s="206"/>
      <c r="S185" s="209"/>
      <c r="T185" s="2393"/>
      <c r="U185" s="2446">
        <f t="shared" si="683"/>
        <v>0</v>
      </c>
      <c r="V185" s="206"/>
      <c r="W185" s="209"/>
      <c r="X185" s="955"/>
      <c r="Y185" s="208"/>
      <c r="Z185" s="207"/>
      <c r="AA185" s="2448">
        <f t="shared" si="684"/>
        <v>0</v>
      </c>
      <c r="AB185" s="212"/>
      <c r="AC185" s="210"/>
      <c r="AD185" s="208"/>
      <c r="AE185" s="208"/>
      <c r="AF185" s="208"/>
      <c r="AG185" s="207"/>
      <c r="AH185" s="2448">
        <f t="shared" si="685"/>
        <v>0</v>
      </c>
      <c r="AI185" s="210"/>
      <c r="AJ185" s="208"/>
      <c r="AK185" s="207"/>
      <c r="AL185" s="2449">
        <f t="shared" si="686"/>
        <v>0</v>
      </c>
      <c r="AM185" s="211"/>
      <c r="AN185" s="2451">
        <f t="shared" si="687"/>
        <v>0</v>
      </c>
      <c r="AO185" s="210"/>
      <c r="AP185" s="208"/>
      <c r="AQ185" s="208"/>
      <c r="AR185" s="208"/>
      <c r="AS185" s="207"/>
      <c r="AT185" s="2453">
        <f t="shared" ref="AT185:AT188" si="699">SUM(AO185:AS185)</f>
        <v>0</v>
      </c>
      <c r="AU185" s="213"/>
      <c r="AV185" s="184"/>
      <c r="AW185" s="251" t="s">
        <v>666</v>
      </c>
      <c r="AX185" s="206"/>
      <c r="AY185" s="208"/>
      <c r="AZ185" s="208"/>
      <c r="BA185" s="208"/>
      <c r="BB185" s="208"/>
      <c r="BC185" s="208"/>
      <c r="BD185" s="209"/>
      <c r="BE185" s="206"/>
      <c r="BF185" s="208"/>
      <c r="BG185" s="208"/>
      <c r="BH185" s="208"/>
      <c r="BI185" s="209"/>
      <c r="BJ185" s="206"/>
      <c r="BK185" s="208"/>
      <c r="BL185" s="209"/>
      <c r="BM185" s="954"/>
      <c r="BN185" s="211"/>
      <c r="BO185" s="206"/>
      <c r="BP185" s="208"/>
      <c r="BQ185" s="208"/>
      <c r="BR185" s="208"/>
      <c r="BS185" s="209"/>
      <c r="BT185" s="206"/>
      <c r="BU185" s="208"/>
      <c r="BV185" s="209"/>
      <c r="BW185" s="954"/>
      <c r="BX185" s="2454">
        <f t="shared" si="664"/>
        <v>0</v>
      </c>
      <c r="BY185" s="206"/>
      <c r="BZ185" s="209"/>
      <c r="CA185" s="956"/>
      <c r="CC185" s="251" t="s">
        <v>666</v>
      </c>
      <c r="CD185" s="206"/>
      <c r="CE185" s="208"/>
      <c r="CF185" s="207"/>
      <c r="CG185" s="2454">
        <f t="shared" si="688"/>
        <v>0</v>
      </c>
      <c r="CH185" s="210"/>
      <c r="CI185" s="208"/>
      <c r="CJ185" s="207"/>
      <c r="CK185" s="2454">
        <f t="shared" si="689"/>
        <v>0</v>
      </c>
      <c r="CL185" s="210"/>
      <c r="CM185" s="208"/>
      <c r="CN185" s="207"/>
      <c r="CO185" s="2454">
        <f t="shared" si="690"/>
        <v>0</v>
      </c>
      <c r="CP185" s="210"/>
      <c r="CQ185" s="207"/>
      <c r="CR185" s="2454">
        <f t="shared" si="691"/>
        <v>0</v>
      </c>
      <c r="CS185" s="2434">
        <f t="shared" si="692"/>
        <v>0</v>
      </c>
      <c r="CT185" s="2432">
        <f t="shared" si="692"/>
        <v>0</v>
      </c>
      <c r="CU185" s="2433">
        <f t="shared" si="692"/>
        <v>0</v>
      </c>
      <c r="CV185" s="2454">
        <f t="shared" si="693"/>
        <v>0</v>
      </c>
      <c r="CW185" s="184"/>
      <c r="CX185" s="206"/>
      <c r="CY185" s="208"/>
      <c r="CZ185" s="207"/>
      <c r="DA185" s="2460">
        <f t="shared" si="694"/>
        <v>0</v>
      </c>
      <c r="DB185" s="210"/>
      <c r="DC185" s="208"/>
      <c r="DD185" s="207"/>
      <c r="DE185" s="2460">
        <f t="shared" si="695"/>
        <v>0</v>
      </c>
      <c r="DF185" s="184"/>
      <c r="DG185" s="2454">
        <f t="shared" si="673"/>
        <v>0</v>
      </c>
      <c r="DH185" s="184"/>
      <c r="DI185" s="2394">
        <f t="shared" si="696"/>
        <v>0</v>
      </c>
      <c r="DJ185" s="2395">
        <f t="shared" si="696"/>
        <v>0</v>
      </c>
      <c r="DK185" s="2396">
        <f t="shared" si="697"/>
        <v>0</v>
      </c>
      <c r="DM185" s="2395">
        <f t="shared" si="698"/>
        <v>0</v>
      </c>
      <c r="DO185" s="2462" t="str">
        <f t="shared" si="470"/>
        <v>True</v>
      </c>
      <c r="DP185" s="4073"/>
    </row>
    <row r="186" spans="2:121" ht="39.9" customHeight="1">
      <c r="B186" s="8502"/>
      <c r="C186" s="8504"/>
      <c r="D186" s="8504"/>
      <c r="E186" s="8502"/>
      <c r="F186" s="8506"/>
      <c r="G186" s="251" t="s">
        <v>667</v>
      </c>
      <c r="H186" s="206"/>
      <c r="I186" s="209"/>
      <c r="J186" s="210"/>
      <c r="K186" s="208"/>
      <c r="L186" s="208"/>
      <c r="M186" s="207"/>
      <c r="N186" s="206"/>
      <c r="O186" s="209"/>
      <c r="P186" s="210"/>
      <c r="Q186" s="207"/>
      <c r="R186" s="206"/>
      <c r="S186" s="209"/>
      <c r="T186" s="2393"/>
      <c r="U186" s="2446">
        <f t="shared" si="683"/>
        <v>0</v>
      </c>
      <c r="V186" s="206"/>
      <c r="W186" s="209"/>
      <c r="X186" s="955"/>
      <c r="Y186" s="208"/>
      <c r="Z186" s="207"/>
      <c r="AA186" s="2448">
        <f t="shared" si="684"/>
        <v>0</v>
      </c>
      <c r="AB186" s="212"/>
      <c r="AC186" s="210"/>
      <c r="AD186" s="208"/>
      <c r="AE186" s="208"/>
      <c r="AF186" s="208"/>
      <c r="AG186" s="207"/>
      <c r="AH186" s="2448">
        <f t="shared" si="685"/>
        <v>0</v>
      </c>
      <c r="AI186" s="210"/>
      <c r="AJ186" s="208"/>
      <c r="AK186" s="207"/>
      <c r="AL186" s="2449">
        <f t="shared" si="686"/>
        <v>0</v>
      </c>
      <c r="AM186" s="211"/>
      <c r="AN186" s="2451">
        <f t="shared" si="687"/>
        <v>0</v>
      </c>
      <c r="AO186" s="210"/>
      <c r="AP186" s="208"/>
      <c r="AQ186" s="208"/>
      <c r="AR186" s="208"/>
      <c r="AS186" s="207"/>
      <c r="AT186" s="2453">
        <f t="shared" si="699"/>
        <v>0</v>
      </c>
      <c r="AU186" s="213"/>
      <c r="AV186" s="184"/>
      <c r="AW186" s="251" t="s">
        <v>667</v>
      </c>
      <c r="AX186" s="206"/>
      <c r="AY186" s="208"/>
      <c r="AZ186" s="208"/>
      <c r="BA186" s="208"/>
      <c r="BB186" s="208"/>
      <c r="BC186" s="208"/>
      <c r="BD186" s="209"/>
      <c r="BE186" s="206"/>
      <c r="BF186" s="208"/>
      <c r="BG186" s="208"/>
      <c r="BH186" s="208"/>
      <c r="BI186" s="209"/>
      <c r="BJ186" s="206"/>
      <c r="BK186" s="208"/>
      <c r="BL186" s="209"/>
      <c r="BM186" s="954"/>
      <c r="BN186" s="211"/>
      <c r="BO186" s="206"/>
      <c r="BP186" s="208"/>
      <c r="BQ186" s="208"/>
      <c r="BR186" s="208"/>
      <c r="BS186" s="209"/>
      <c r="BT186" s="206"/>
      <c r="BU186" s="208"/>
      <c r="BV186" s="209"/>
      <c r="BW186" s="954"/>
      <c r="BX186" s="2454">
        <f t="shared" si="664"/>
        <v>0</v>
      </c>
      <c r="BY186" s="206"/>
      <c r="BZ186" s="209"/>
      <c r="CA186" s="956"/>
      <c r="CC186" s="251" t="s">
        <v>667</v>
      </c>
      <c r="CD186" s="206"/>
      <c r="CE186" s="208"/>
      <c r="CF186" s="207"/>
      <c r="CG186" s="2454">
        <f t="shared" si="688"/>
        <v>0</v>
      </c>
      <c r="CH186" s="210"/>
      <c r="CI186" s="208"/>
      <c r="CJ186" s="207"/>
      <c r="CK186" s="2454">
        <f t="shared" si="689"/>
        <v>0</v>
      </c>
      <c r="CL186" s="210"/>
      <c r="CM186" s="208"/>
      <c r="CN186" s="207"/>
      <c r="CO186" s="2454">
        <f t="shared" si="690"/>
        <v>0</v>
      </c>
      <c r="CP186" s="210"/>
      <c r="CQ186" s="207"/>
      <c r="CR186" s="2454">
        <f t="shared" si="691"/>
        <v>0</v>
      </c>
      <c r="CS186" s="2434">
        <f t="shared" si="692"/>
        <v>0</v>
      </c>
      <c r="CT186" s="2432">
        <f t="shared" si="692"/>
        <v>0</v>
      </c>
      <c r="CU186" s="2433">
        <f t="shared" si="692"/>
        <v>0</v>
      </c>
      <c r="CV186" s="2454">
        <f t="shared" si="693"/>
        <v>0</v>
      </c>
      <c r="CW186" s="184"/>
      <c r="CX186" s="206"/>
      <c r="CY186" s="208"/>
      <c r="CZ186" s="207"/>
      <c r="DA186" s="2460">
        <f t="shared" si="694"/>
        <v>0</v>
      </c>
      <c r="DB186" s="210"/>
      <c r="DC186" s="208"/>
      <c r="DD186" s="207"/>
      <c r="DE186" s="2460">
        <f t="shared" si="695"/>
        <v>0</v>
      </c>
      <c r="DF186" s="184"/>
      <c r="DG186" s="2454">
        <f t="shared" si="673"/>
        <v>0</v>
      </c>
      <c r="DH186" s="184"/>
      <c r="DI186" s="2394">
        <f t="shared" si="696"/>
        <v>0</v>
      </c>
      <c r="DJ186" s="2395">
        <f t="shared" si="696"/>
        <v>0</v>
      </c>
      <c r="DK186" s="2396">
        <f t="shared" si="697"/>
        <v>0</v>
      </c>
      <c r="DM186" s="2395">
        <f t="shared" si="698"/>
        <v>0</v>
      </c>
      <c r="DO186" s="2462" t="str">
        <f t="shared" si="470"/>
        <v>True</v>
      </c>
      <c r="DP186" s="4073"/>
    </row>
    <row r="187" spans="2:121" ht="39.9" customHeight="1">
      <c r="B187" s="8502"/>
      <c r="C187" s="8504"/>
      <c r="D187" s="8504"/>
      <c r="E187" s="8502"/>
      <c r="F187" s="8506"/>
      <c r="G187" s="251" t="s">
        <v>668</v>
      </c>
      <c r="H187" s="206"/>
      <c r="I187" s="209"/>
      <c r="J187" s="210"/>
      <c r="K187" s="208"/>
      <c r="L187" s="208"/>
      <c r="M187" s="207"/>
      <c r="N187" s="206"/>
      <c r="O187" s="209"/>
      <c r="P187" s="210"/>
      <c r="Q187" s="207"/>
      <c r="R187" s="206"/>
      <c r="S187" s="209"/>
      <c r="T187" s="954"/>
      <c r="U187" s="2446">
        <f t="shared" si="683"/>
        <v>0</v>
      </c>
      <c r="V187" s="206"/>
      <c r="W187" s="209"/>
      <c r="X187" s="955"/>
      <c r="Y187" s="208"/>
      <c r="Z187" s="207"/>
      <c r="AA187" s="2448">
        <f t="shared" si="684"/>
        <v>0</v>
      </c>
      <c r="AB187" s="212"/>
      <c r="AC187" s="210"/>
      <c r="AD187" s="208"/>
      <c r="AE187" s="208"/>
      <c r="AF187" s="208"/>
      <c r="AG187" s="207"/>
      <c r="AH187" s="2448">
        <f t="shared" si="685"/>
        <v>0</v>
      </c>
      <c r="AI187" s="210"/>
      <c r="AJ187" s="208"/>
      <c r="AK187" s="207"/>
      <c r="AL187" s="2449">
        <f t="shared" si="686"/>
        <v>0</v>
      </c>
      <c r="AM187" s="211"/>
      <c r="AN187" s="2451">
        <f t="shared" si="687"/>
        <v>0</v>
      </c>
      <c r="AO187" s="210"/>
      <c r="AP187" s="208"/>
      <c r="AQ187" s="208"/>
      <c r="AR187" s="208"/>
      <c r="AS187" s="207"/>
      <c r="AT187" s="2453">
        <f t="shared" si="699"/>
        <v>0</v>
      </c>
      <c r="AU187" s="213"/>
      <c r="AV187" s="184"/>
      <c r="AW187" s="251" t="s">
        <v>668</v>
      </c>
      <c r="AX187" s="206"/>
      <c r="AY187" s="208"/>
      <c r="AZ187" s="208"/>
      <c r="BA187" s="208"/>
      <c r="BB187" s="208"/>
      <c r="BC187" s="208"/>
      <c r="BD187" s="209"/>
      <c r="BE187" s="206"/>
      <c r="BF187" s="208"/>
      <c r="BG187" s="208"/>
      <c r="BH187" s="208"/>
      <c r="BI187" s="209"/>
      <c r="BJ187" s="206"/>
      <c r="BK187" s="208"/>
      <c r="BL187" s="209"/>
      <c r="BM187" s="954"/>
      <c r="BN187" s="211"/>
      <c r="BO187" s="206"/>
      <c r="BP187" s="208"/>
      <c r="BQ187" s="208"/>
      <c r="BR187" s="208"/>
      <c r="BS187" s="209"/>
      <c r="BT187" s="206"/>
      <c r="BU187" s="208"/>
      <c r="BV187" s="209"/>
      <c r="BW187" s="954"/>
      <c r="BX187" s="2454">
        <f t="shared" si="664"/>
        <v>0</v>
      </c>
      <c r="BY187" s="206"/>
      <c r="BZ187" s="209"/>
      <c r="CA187" s="956"/>
      <c r="CC187" s="251" t="s">
        <v>668</v>
      </c>
      <c r="CD187" s="206"/>
      <c r="CE187" s="208"/>
      <c r="CF187" s="207"/>
      <c r="CG187" s="2454">
        <f t="shared" si="688"/>
        <v>0</v>
      </c>
      <c r="CH187" s="210"/>
      <c r="CI187" s="208"/>
      <c r="CJ187" s="207"/>
      <c r="CK187" s="2454">
        <f t="shared" si="689"/>
        <v>0</v>
      </c>
      <c r="CL187" s="210"/>
      <c r="CM187" s="208"/>
      <c r="CN187" s="207"/>
      <c r="CO187" s="2454">
        <f t="shared" si="690"/>
        <v>0</v>
      </c>
      <c r="CP187" s="210"/>
      <c r="CQ187" s="207"/>
      <c r="CR187" s="2454">
        <f t="shared" si="691"/>
        <v>0</v>
      </c>
      <c r="CS187" s="2434">
        <f t="shared" si="692"/>
        <v>0</v>
      </c>
      <c r="CT187" s="2432">
        <f t="shared" si="692"/>
        <v>0</v>
      </c>
      <c r="CU187" s="2433">
        <f t="shared" si="692"/>
        <v>0</v>
      </c>
      <c r="CV187" s="2454">
        <f t="shared" si="693"/>
        <v>0</v>
      </c>
      <c r="CW187" s="184"/>
      <c r="CX187" s="206"/>
      <c r="CY187" s="208"/>
      <c r="CZ187" s="207"/>
      <c r="DA187" s="2460">
        <f t="shared" si="694"/>
        <v>0</v>
      </c>
      <c r="DB187" s="210"/>
      <c r="DC187" s="208"/>
      <c r="DD187" s="207"/>
      <c r="DE187" s="2460">
        <f t="shared" si="695"/>
        <v>0</v>
      </c>
      <c r="DF187" s="184"/>
      <c r="DG187" s="2454">
        <f t="shared" si="673"/>
        <v>0</v>
      </c>
      <c r="DH187" s="184"/>
      <c r="DI187" s="2394">
        <f t="shared" si="696"/>
        <v>0</v>
      </c>
      <c r="DJ187" s="2395">
        <f t="shared" si="696"/>
        <v>0</v>
      </c>
      <c r="DK187" s="2396">
        <f t="shared" si="697"/>
        <v>0</v>
      </c>
      <c r="DM187" s="2395">
        <f t="shared" si="698"/>
        <v>0</v>
      </c>
      <c r="DO187" s="2462" t="str">
        <f t="shared" si="470"/>
        <v>True</v>
      </c>
      <c r="DP187" s="4073"/>
    </row>
    <row r="188" spans="2:121" ht="39.9" customHeight="1" thickBot="1">
      <c r="B188" s="8502"/>
      <c r="C188" s="8504"/>
      <c r="D188" s="8504"/>
      <c r="E188" s="8502"/>
      <c r="F188" s="8506"/>
      <c r="G188" s="252" t="s">
        <v>1214</v>
      </c>
      <c r="H188" s="214"/>
      <c r="I188" s="217"/>
      <c r="J188" s="218"/>
      <c r="K188" s="216"/>
      <c r="L188" s="216"/>
      <c r="M188" s="215"/>
      <c r="N188" s="214"/>
      <c r="O188" s="217"/>
      <c r="P188" s="218"/>
      <c r="Q188" s="215"/>
      <c r="R188" s="214"/>
      <c r="S188" s="217"/>
      <c r="T188" s="957"/>
      <c r="U188" s="2446">
        <f t="shared" si="683"/>
        <v>0</v>
      </c>
      <c r="V188" s="214"/>
      <c r="W188" s="217"/>
      <c r="X188" s="958"/>
      <c r="Y188" s="216"/>
      <c r="Z188" s="215"/>
      <c r="AA188" s="2448">
        <f t="shared" si="684"/>
        <v>0</v>
      </c>
      <c r="AB188" s="220"/>
      <c r="AC188" s="218"/>
      <c r="AD188" s="216"/>
      <c r="AE188" s="216"/>
      <c r="AF188" s="216"/>
      <c r="AG188" s="215"/>
      <c r="AH188" s="2448">
        <f t="shared" si="685"/>
        <v>0</v>
      </c>
      <c r="AI188" s="218"/>
      <c r="AJ188" s="216"/>
      <c r="AK188" s="215"/>
      <c r="AL188" s="2450">
        <f t="shared" si="686"/>
        <v>0</v>
      </c>
      <c r="AM188" s="219"/>
      <c r="AN188" s="2452">
        <f t="shared" si="687"/>
        <v>0</v>
      </c>
      <c r="AO188" s="218"/>
      <c r="AP188" s="216"/>
      <c r="AQ188" s="216"/>
      <c r="AR188" s="216"/>
      <c r="AS188" s="215"/>
      <c r="AT188" s="2448">
        <f t="shared" si="699"/>
        <v>0</v>
      </c>
      <c r="AU188" s="221"/>
      <c r="AV188" s="184"/>
      <c r="AW188" s="252" t="s">
        <v>1214</v>
      </c>
      <c r="AX188" s="214"/>
      <c r="AY188" s="216"/>
      <c r="AZ188" s="216"/>
      <c r="BA188" s="216"/>
      <c r="BB188" s="216"/>
      <c r="BC188" s="216"/>
      <c r="BD188" s="217"/>
      <c r="BE188" s="214"/>
      <c r="BF188" s="216"/>
      <c r="BG188" s="216"/>
      <c r="BH188" s="216"/>
      <c r="BI188" s="217"/>
      <c r="BJ188" s="214"/>
      <c r="BK188" s="216"/>
      <c r="BL188" s="217"/>
      <c r="BM188" s="957"/>
      <c r="BN188" s="219"/>
      <c r="BO188" s="214"/>
      <c r="BP188" s="216"/>
      <c r="BQ188" s="216"/>
      <c r="BR188" s="216"/>
      <c r="BS188" s="217"/>
      <c r="BT188" s="214"/>
      <c r="BU188" s="216"/>
      <c r="BV188" s="217"/>
      <c r="BW188" s="957"/>
      <c r="BX188" s="2455">
        <f t="shared" si="664"/>
        <v>0</v>
      </c>
      <c r="BY188" s="214"/>
      <c r="BZ188" s="217"/>
      <c r="CA188" s="961"/>
      <c r="CC188" s="252" t="s">
        <v>1214</v>
      </c>
      <c r="CD188" s="214"/>
      <c r="CE188" s="216"/>
      <c r="CF188" s="215"/>
      <c r="CG188" s="2455">
        <f t="shared" si="688"/>
        <v>0</v>
      </c>
      <c r="CH188" s="218"/>
      <c r="CI188" s="216"/>
      <c r="CJ188" s="215"/>
      <c r="CK188" s="2455">
        <f t="shared" si="689"/>
        <v>0</v>
      </c>
      <c r="CL188" s="218"/>
      <c r="CM188" s="216"/>
      <c r="CN188" s="215"/>
      <c r="CO188" s="2455">
        <f t="shared" si="690"/>
        <v>0</v>
      </c>
      <c r="CP188" s="218"/>
      <c r="CQ188" s="215"/>
      <c r="CR188" s="2455">
        <f t="shared" si="691"/>
        <v>0</v>
      </c>
      <c r="CS188" s="2456">
        <f t="shared" si="692"/>
        <v>0</v>
      </c>
      <c r="CT188" s="2457">
        <f t="shared" si="692"/>
        <v>0</v>
      </c>
      <c r="CU188" s="2458">
        <f t="shared" si="692"/>
        <v>0</v>
      </c>
      <c r="CV188" s="2455">
        <f t="shared" si="693"/>
        <v>0</v>
      </c>
      <c r="CW188" s="184"/>
      <c r="CX188" s="214"/>
      <c r="CY188" s="216"/>
      <c r="CZ188" s="215"/>
      <c r="DA188" s="2461">
        <f t="shared" si="694"/>
        <v>0</v>
      </c>
      <c r="DB188" s="218"/>
      <c r="DC188" s="216"/>
      <c r="DD188" s="215"/>
      <c r="DE188" s="2461">
        <f t="shared" si="695"/>
        <v>0</v>
      </c>
      <c r="DF188" s="184"/>
      <c r="DG188" s="2455">
        <f t="shared" si="673"/>
        <v>0</v>
      </c>
      <c r="DH188" s="184"/>
      <c r="DI188" s="2397">
        <f t="shared" si="696"/>
        <v>0</v>
      </c>
      <c r="DJ188" s="2398">
        <f t="shared" si="696"/>
        <v>0</v>
      </c>
      <c r="DK188" s="2399">
        <f t="shared" si="697"/>
        <v>0</v>
      </c>
      <c r="DM188" s="2398">
        <f t="shared" si="698"/>
        <v>0</v>
      </c>
      <c r="DO188" s="2463" t="str">
        <f t="shared" si="470"/>
        <v>True</v>
      </c>
      <c r="DP188" s="4073"/>
    </row>
    <row r="189" spans="2:121" ht="39.9" customHeight="1" thickBot="1">
      <c r="B189" s="8503"/>
      <c r="C189" s="8505"/>
      <c r="D189" s="8505"/>
      <c r="E189" s="8503"/>
      <c r="F189" s="8507"/>
      <c r="G189" s="2033" t="s">
        <v>181</v>
      </c>
      <c r="H189" s="2402">
        <f t="shared" ref="H189:P189" si="700">SUM(H184:H188)</f>
        <v>0</v>
      </c>
      <c r="I189" s="973">
        <f t="shared" si="700"/>
        <v>0</v>
      </c>
      <c r="J189" s="2403">
        <f t="shared" si="700"/>
        <v>0</v>
      </c>
      <c r="K189" s="2404">
        <f t="shared" si="700"/>
        <v>0</v>
      </c>
      <c r="L189" s="2404">
        <f t="shared" si="700"/>
        <v>0</v>
      </c>
      <c r="M189" s="975">
        <f t="shared" si="700"/>
        <v>0</v>
      </c>
      <c r="N189" s="2402">
        <f t="shared" si="700"/>
        <v>0</v>
      </c>
      <c r="O189" s="973">
        <f t="shared" si="700"/>
        <v>0</v>
      </c>
      <c r="P189" s="2403">
        <f t="shared" si="700"/>
        <v>0</v>
      </c>
      <c r="Q189" s="2034"/>
      <c r="R189" s="2402">
        <f t="shared" ref="R189:AU189" si="701">SUM(R184:R188)</f>
        <v>0</v>
      </c>
      <c r="S189" s="973">
        <f t="shared" si="701"/>
        <v>0</v>
      </c>
      <c r="T189" s="970">
        <f t="shared" si="701"/>
        <v>0</v>
      </c>
      <c r="U189" s="962">
        <f t="shared" si="701"/>
        <v>0</v>
      </c>
      <c r="V189" s="2402">
        <f t="shared" si="701"/>
        <v>0</v>
      </c>
      <c r="W189" s="973">
        <f t="shared" si="701"/>
        <v>0</v>
      </c>
      <c r="X189" s="2403">
        <f t="shared" si="701"/>
        <v>0</v>
      </c>
      <c r="Y189" s="2404">
        <f t="shared" si="701"/>
        <v>0</v>
      </c>
      <c r="Z189" s="975">
        <f t="shared" si="701"/>
        <v>0</v>
      </c>
      <c r="AA189" s="962">
        <f t="shared" si="701"/>
        <v>0</v>
      </c>
      <c r="AB189" s="962">
        <f t="shared" si="701"/>
        <v>0</v>
      </c>
      <c r="AC189" s="2403">
        <f t="shared" si="701"/>
        <v>0</v>
      </c>
      <c r="AD189" s="2404">
        <f t="shared" si="701"/>
        <v>0</v>
      </c>
      <c r="AE189" s="2404">
        <f t="shared" si="701"/>
        <v>0</v>
      </c>
      <c r="AF189" s="2404">
        <f t="shared" si="701"/>
        <v>0</v>
      </c>
      <c r="AG189" s="975">
        <f t="shared" si="701"/>
        <v>0</v>
      </c>
      <c r="AH189" s="962">
        <f t="shared" si="701"/>
        <v>0</v>
      </c>
      <c r="AI189" s="2403">
        <f t="shared" si="701"/>
        <v>0</v>
      </c>
      <c r="AJ189" s="2404">
        <f t="shared" si="701"/>
        <v>0</v>
      </c>
      <c r="AK189" s="975">
        <f t="shared" si="701"/>
        <v>0</v>
      </c>
      <c r="AL189" s="972">
        <f t="shared" si="701"/>
        <v>0</v>
      </c>
      <c r="AM189" s="962">
        <f t="shared" si="701"/>
        <v>0</v>
      </c>
      <c r="AN189" s="964">
        <f t="shared" si="701"/>
        <v>0</v>
      </c>
      <c r="AO189" s="2403">
        <f t="shared" si="701"/>
        <v>0</v>
      </c>
      <c r="AP189" s="2404">
        <f t="shared" si="701"/>
        <v>0</v>
      </c>
      <c r="AQ189" s="2404">
        <f t="shared" si="701"/>
        <v>0</v>
      </c>
      <c r="AR189" s="2404">
        <f t="shared" si="701"/>
        <v>0</v>
      </c>
      <c r="AS189" s="975">
        <f t="shared" si="701"/>
        <v>0</v>
      </c>
      <c r="AT189" s="962">
        <f t="shared" si="701"/>
        <v>0</v>
      </c>
      <c r="AU189" s="962">
        <f t="shared" si="701"/>
        <v>0</v>
      </c>
      <c r="AV189" s="184"/>
      <c r="AW189" s="974" t="s">
        <v>181</v>
      </c>
      <c r="AX189" s="2402">
        <f t="shared" ref="AX189:BW189" si="702">SUM(AX184:AX188)</f>
        <v>0</v>
      </c>
      <c r="AY189" s="2404">
        <f t="shared" si="702"/>
        <v>0</v>
      </c>
      <c r="AZ189" s="2404">
        <f t="shared" si="702"/>
        <v>0</v>
      </c>
      <c r="BA189" s="2404">
        <f t="shared" si="702"/>
        <v>0</v>
      </c>
      <c r="BB189" s="2404">
        <f t="shared" si="702"/>
        <v>0</v>
      </c>
      <c r="BC189" s="2404">
        <f t="shared" si="702"/>
        <v>0</v>
      </c>
      <c r="BD189" s="973">
        <f t="shared" si="702"/>
        <v>0</v>
      </c>
      <c r="BE189" s="2402">
        <f t="shared" si="702"/>
        <v>0</v>
      </c>
      <c r="BF189" s="2404">
        <f t="shared" si="702"/>
        <v>0</v>
      </c>
      <c r="BG189" s="2404">
        <f t="shared" si="702"/>
        <v>0</v>
      </c>
      <c r="BH189" s="2404">
        <f t="shared" si="702"/>
        <v>0</v>
      </c>
      <c r="BI189" s="973">
        <f t="shared" si="702"/>
        <v>0</v>
      </c>
      <c r="BJ189" s="2402">
        <f t="shared" si="702"/>
        <v>0</v>
      </c>
      <c r="BK189" s="2404">
        <f t="shared" si="702"/>
        <v>0</v>
      </c>
      <c r="BL189" s="973">
        <f t="shared" si="702"/>
        <v>0</v>
      </c>
      <c r="BM189" s="970">
        <f t="shared" si="702"/>
        <v>0</v>
      </c>
      <c r="BN189" s="962">
        <f t="shared" si="702"/>
        <v>0</v>
      </c>
      <c r="BO189" s="2402">
        <f t="shared" si="702"/>
        <v>0</v>
      </c>
      <c r="BP189" s="2404">
        <f t="shared" si="702"/>
        <v>0</v>
      </c>
      <c r="BQ189" s="2404">
        <f t="shared" si="702"/>
        <v>0</v>
      </c>
      <c r="BR189" s="2404">
        <f t="shared" si="702"/>
        <v>0</v>
      </c>
      <c r="BS189" s="973">
        <f t="shared" si="702"/>
        <v>0</v>
      </c>
      <c r="BT189" s="2402">
        <f t="shared" si="702"/>
        <v>0</v>
      </c>
      <c r="BU189" s="2404">
        <f t="shared" si="702"/>
        <v>0</v>
      </c>
      <c r="BV189" s="973">
        <f t="shared" si="702"/>
        <v>0</v>
      </c>
      <c r="BW189" s="970">
        <f t="shared" si="702"/>
        <v>0</v>
      </c>
      <c r="BX189" s="962">
        <f t="shared" si="664"/>
        <v>0</v>
      </c>
      <c r="BY189" s="2402">
        <f>SUM(BY184:BY188)</f>
        <v>0</v>
      </c>
      <c r="BZ189" s="973">
        <f>SUM(BZ184:BZ188)</f>
        <v>0</v>
      </c>
      <c r="CA189" s="964">
        <f>SUM(CA184:CA188)</f>
        <v>0</v>
      </c>
      <c r="CC189" s="971" t="s">
        <v>106</v>
      </c>
      <c r="CD189" s="2402">
        <f t="shared" ref="CD189:CV189" si="703">SUM(CD184:CD188)</f>
        <v>0</v>
      </c>
      <c r="CE189" s="2404">
        <f t="shared" si="703"/>
        <v>0</v>
      </c>
      <c r="CF189" s="975">
        <f t="shared" si="703"/>
        <v>0</v>
      </c>
      <c r="CG189" s="962">
        <f t="shared" si="703"/>
        <v>0</v>
      </c>
      <c r="CH189" s="2403">
        <f t="shared" si="703"/>
        <v>0</v>
      </c>
      <c r="CI189" s="2404">
        <f t="shared" si="703"/>
        <v>0</v>
      </c>
      <c r="CJ189" s="975">
        <f t="shared" si="703"/>
        <v>0</v>
      </c>
      <c r="CK189" s="962">
        <f t="shared" si="703"/>
        <v>0</v>
      </c>
      <c r="CL189" s="2403">
        <f t="shared" si="703"/>
        <v>0</v>
      </c>
      <c r="CM189" s="2404">
        <f t="shared" si="703"/>
        <v>0</v>
      </c>
      <c r="CN189" s="975">
        <f t="shared" si="703"/>
        <v>0</v>
      </c>
      <c r="CO189" s="962">
        <f t="shared" si="703"/>
        <v>0</v>
      </c>
      <c r="CP189" s="2403">
        <f t="shared" si="703"/>
        <v>0</v>
      </c>
      <c r="CQ189" s="975">
        <f t="shared" si="703"/>
        <v>0</v>
      </c>
      <c r="CR189" s="962">
        <f t="shared" si="703"/>
        <v>0</v>
      </c>
      <c r="CS189" s="2403">
        <f t="shared" si="703"/>
        <v>0</v>
      </c>
      <c r="CT189" s="2404">
        <f t="shared" si="703"/>
        <v>0</v>
      </c>
      <c r="CU189" s="975">
        <f t="shared" si="703"/>
        <v>0</v>
      </c>
      <c r="CV189" s="962">
        <f t="shared" si="703"/>
        <v>0</v>
      </c>
      <c r="CW189" s="184"/>
      <c r="CX189" s="2402">
        <f t="shared" ref="CX189:DE189" si="704">SUM(CX184:CX188)</f>
        <v>0</v>
      </c>
      <c r="CY189" s="2404">
        <f t="shared" si="704"/>
        <v>0</v>
      </c>
      <c r="CZ189" s="975">
        <f t="shared" si="704"/>
        <v>0</v>
      </c>
      <c r="DA189" s="962">
        <f t="shared" si="704"/>
        <v>0</v>
      </c>
      <c r="DB189" s="2403">
        <f t="shared" si="704"/>
        <v>0</v>
      </c>
      <c r="DC189" s="2404">
        <f t="shared" si="704"/>
        <v>0</v>
      </c>
      <c r="DD189" s="975">
        <f t="shared" si="704"/>
        <v>0</v>
      </c>
      <c r="DE189" s="962">
        <f t="shared" si="704"/>
        <v>0</v>
      </c>
      <c r="DF189" s="184"/>
      <c r="DG189" s="962">
        <f t="shared" si="673"/>
        <v>0</v>
      </c>
      <c r="DH189" s="184"/>
      <c r="DI189" s="972">
        <f>SUM(DI184:DI188)</f>
        <v>0</v>
      </c>
      <c r="DJ189" s="962">
        <f>SUM(DJ184:DJ188)</f>
        <v>0</v>
      </c>
      <c r="DK189" s="964">
        <f>SUM(DK184:DK188)</f>
        <v>0</v>
      </c>
      <c r="DM189" s="962">
        <f>SUM(DM184:DM188)</f>
        <v>0</v>
      </c>
      <c r="DO189" s="960" t="str">
        <f t="shared" si="470"/>
        <v>True</v>
      </c>
      <c r="DP189" s="4075" t="str">
        <f t="shared" ref="DP189:DP190" si="705">IF($U189=0,"Blanc","")</f>
        <v>Blanc</v>
      </c>
      <c r="DQ189" s="4074" t="str">
        <f t="shared" si="526"/>
        <v>wrong</v>
      </c>
    </row>
    <row r="190" spans="2:121" ht="39.9" customHeight="1" thickBot="1">
      <c r="B190" s="8484" t="s">
        <v>275</v>
      </c>
      <c r="C190" s="8485"/>
      <c r="D190" s="8485"/>
      <c r="E190" s="8485"/>
      <c r="F190" s="8486"/>
      <c r="G190" s="2040"/>
      <c r="H190" s="2402">
        <f t="shared" ref="H190:AU190" si="706">H183+H189</f>
        <v>0</v>
      </c>
      <c r="I190" s="973">
        <f t="shared" si="706"/>
        <v>0</v>
      </c>
      <c r="J190" s="2403">
        <f t="shared" si="706"/>
        <v>0</v>
      </c>
      <c r="K190" s="2404">
        <f t="shared" si="706"/>
        <v>0</v>
      </c>
      <c r="L190" s="2404">
        <f t="shared" si="706"/>
        <v>0</v>
      </c>
      <c r="M190" s="975">
        <f t="shared" si="706"/>
        <v>0</v>
      </c>
      <c r="N190" s="2402">
        <f t="shared" si="706"/>
        <v>0</v>
      </c>
      <c r="O190" s="973">
        <f t="shared" si="706"/>
        <v>0</v>
      </c>
      <c r="P190" s="2403">
        <f t="shared" si="706"/>
        <v>0</v>
      </c>
      <c r="Q190" s="975">
        <f t="shared" si="706"/>
        <v>0</v>
      </c>
      <c r="R190" s="2402">
        <f t="shared" si="706"/>
        <v>0</v>
      </c>
      <c r="S190" s="973">
        <f t="shared" si="706"/>
        <v>0</v>
      </c>
      <c r="T190" s="970">
        <f t="shared" si="706"/>
        <v>0</v>
      </c>
      <c r="U190" s="962">
        <f t="shared" si="706"/>
        <v>0</v>
      </c>
      <c r="V190" s="2402">
        <f t="shared" si="706"/>
        <v>0</v>
      </c>
      <c r="W190" s="973">
        <f t="shared" si="706"/>
        <v>0</v>
      </c>
      <c r="X190" s="2403">
        <f t="shared" si="706"/>
        <v>0</v>
      </c>
      <c r="Y190" s="2404">
        <f t="shared" si="706"/>
        <v>0</v>
      </c>
      <c r="Z190" s="975">
        <f t="shared" si="706"/>
        <v>0</v>
      </c>
      <c r="AA190" s="962">
        <f t="shared" si="706"/>
        <v>0</v>
      </c>
      <c r="AB190" s="962">
        <f t="shared" si="706"/>
        <v>0</v>
      </c>
      <c r="AC190" s="2403">
        <f t="shared" si="706"/>
        <v>0</v>
      </c>
      <c r="AD190" s="2404">
        <f t="shared" si="706"/>
        <v>0</v>
      </c>
      <c r="AE190" s="2404">
        <f t="shared" si="706"/>
        <v>0</v>
      </c>
      <c r="AF190" s="2404">
        <f t="shared" si="706"/>
        <v>0</v>
      </c>
      <c r="AG190" s="975">
        <f t="shared" si="706"/>
        <v>0</v>
      </c>
      <c r="AH190" s="962">
        <f t="shared" si="706"/>
        <v>0</v>
      </c>
      <c r="AI190" s="2403">
        <f t="shared" si="706"/>
        <v>0</v>
      </c>
      <c r="AJ190" s="2404">
        <f t="shared" si="706"/>
        <v>0</v>
      </c>
      <c r="AK190" s="975">
        <f t="shared" si="706"/>
        <v>0</v>
      </c>
      <c r="AL190" s="972">
        <f t="shared" si="706"/>
        <v>0</v>
      </c>
      <c r="AM190" s="962">
        <f t="shared" si="706"/>
        <v>0</v>
      </c>
      <c r="AN190" s="964">
        <f t="shared" si="706"/>
        <v>0</v>
      </c>
      <c r="AO190" s="2403">
        <f t="shared" si="706"/>
        <v>0</v>
      </c>
      <c r="AP190" s="2404">
        <f t="shared" si="706"/>
        <v>0</v>
      </c>
      <c r="AQ190" s="2404">
        <f t="shared" si="706"/>
        <v>0</v>
      </c>
      <c r="AR190" s="2404">
        <f t="shared" si="706"/>
        <v>0</v>
      </c>
      <c r="AS190" s="975">
        <f t="shared" si="706"/>
        <v>0</v>
      </c>
      <c r="AT190" s="962">
        <f t="shared" si="706"/>
        <v>0</v>
      </c>
      <c r="AU190" s="962">
        <f t="shared" si="706"/>
        <v>0</v>
      </c>
      <c r="AV190" s="184"/>
      <c r="AW190" s="974" t="s">
        <v>276</v>
      </c>
      <c r="AX190" s="2402">
        <f t="shared" ref="AX190:CA190" si="707">AX183+AX189</f>
        <v>0</v>
      </c>
      <c r="AY190" s="2404">
        <f t="shared" si="707"/>
        <v>0</v>
      </c>
      <c r="AZ190" s="2404">
        <f t="shared" si="707"/>
        <v>0</v>
      </c>
      <c r="BA190" s="2404">
        <f t="shared" si="707"/>
        <v>0</v>
      </c>
      <c r="BB190" s="2404">
        <f t="shared" si="707"/>
        <v>0</v>
      </c>
      <c r="BC190" s="2404">
        <f t="shared" si="707"/>
        <v>0</v>
      </c>
      <c r="BD190" s="973">
        <f t="shared" si="707"/>
        <v>0</v>
      </c>
      <c r="BE190" s="2402">
        <f t="shared" si="707"/>
        <v>0</v>
      </c>
      <c r="BF190" s="2404">
        <f t="shared" si="707"/>
        <v>0</v>
      </c>
      <c r="BG190" s="2404">
        <f t="shared" si="707"/>
        <v>0</v>
      </c>
      <c r="BH190" s="2404">
        <f t="shared" si="707"/>
        <v>0</v>
      </c>
      <c r="BI190" s="973">
        <f t="shared" si="707"/>
        <v>0</v>
      </c>
      <c r="BJ190" s="2402">
        <f t="shared" si="707"/>
        <v>0</v>
      </c>
      <c r="BK190" s="2404">
        <f t="shared" si="707"/>
        <v>0</v>
      </c>
      <c r="BL190" s="973">
        <f t="shared" si="707"/>
        <v>0</v>
      </c>
      <c r="BM190" s="970">
        <f t="shared" si="707"/>
        <v>0</v>
      </c>
      <c r="BN190" s="962">
        <f t="shared" si="707"/>
        <v>0</v>
      </c>
      <c r="BO190" s="2402">
        <f t="shared" si="707"/>
        <v>0</v>
      </c>
      <c r="BP190" s="2404">
        <f t="shared" si="707"/>
        <v>0</v>
      </c>
      <c r="BQ190" s="2404">
        <f t="shared" si="707"/>
        <v>0</v>
      </c>
      <c r="BR190" s="2404">
        <f t="shared" si="707"/>
        <v>0</v>
      </c>
      <c r="BS190" s="973">
        <f t="shared" si="707"/>
        <v>0</v>
      </c>
      <c r="BT190" s="2402">
        <f t="shared" si="707"/>
        <v>0</v>
      </c>
      <c r="BU190" s="2404">
        <f t="shared" si="707"/>
        <v>0</v>
      </c>
      <c r="BV190" s="973">
        <f t="shared" si="707"/>
        <v>0</v>
      </c>
      <c r="BW190" s="970">
        <f t="shared" si="707"/>
        <v>0</v>
      </c>
      <c r="BX190" s="962">
        <f t="shared" si="707"/>
        <v>0</v>
      </c>
      <c r="BY190" s="2402">
        <f t="shared" si="707"/>
        <v>0</v>
      </c>
      <c r="BZ190" s="973">
        <f t="shared" si="707"/>
        <v>0</v>
      </c>
      <c r="CA190" s="964">
        <f t="shared" si="707"/>
        <v>0</v>
      </c>
      <c r="CC190" s="2043" t="s">
        <v>276</v>
      </c>
      <c r="CD190" s="2420">
        <f t="shared" ref="CD190:CV190" si="708">CD183+CD189</f>
        <v>0</v>
      </c>
      <c r="CE190" s="2421">
        <f t="shared" si="708"/>
        <v>0</v>
      </c>
      <c r="CF190" s="2422">
        <f t="shared" si="708"/>
        <v>0</v>
      </c>
      <c r="CG190" s="2444">
        <f t="shared" si="708"/>
        <v>0</v>
      </c>
      <c r="CH190" s="2423">
        <f t="shared" si="708"/>
        <v>0</v>
      </c>
      <c r="CI190" s="2421">
        <f t="shared" si="708"/>
        <v>0</v>
      </c>
      <c r="CJ190" s="2422">
        <f t="shared" si="708"/>
        <v>0</v>
      </c>
      <c r="CK190" s="2444">
        <f t="shared" si="708"/>
        <v>0</v>
      </c>
      <c r="CL190" s="2423">
        <f t="shared" si="708"/>
        <v>0</v>
      </c>
      <c r="CM190" s="2421">
        <f t="shared" si="708"/>
        <v>0</v>
      </c>
      <c r="CN190" s="2422">
        <f t="shared" si="708"/>
        <v>0</v>
      </c>
      <c r="CO190" s="2444">
        <f t="shared" si="708"/>
        <v>0</v>
      </c>
      <c r="CP190" s="2423">
        <f t="shared" si="708"/>
        <v>0</v>
      </c>
      <c r="CQ190" s="2422">
        <f t="shared" si="708"/>
        <v>0</v>
      </c>
      <c r="CR190" s="2444">
        <f t="shared" si="708"/>
        <v>0</v>
      </c>
      <c r="CS190" s="2423">
        <f t="shared" si="708"/>
        <v>0</v>
      </c>
      <c r="CT190" s="2421">
        <f t="shared" si="708"/>
        <v>0</v>
      </c>
      <c r="CU190" s="2422">
        <f t="shared" si="708"/>
        <v>0</v>
      </c>
      <c r="CV190" s="2444">
        <f t="shared" si="708"/>
        <v>0</v>
      </c>
      <c r="CW190" s="184"/>
      <c r="CX190" s="2411">
        <f t="shared" ref="CX190:DE190" si="709">CX183+CX189</f>
        <v>0</v>
      </c>
      <c r="CY190" s="2414">
        <f t="shared" si="709"/>
        <v>0</v>
      </c>
      <c r="CZ190" s="2415">
        <f t="shared" si="709"/>
        <v>0</v>
      </c>
      <c r="DA190" s="2416">
        <f t="shared" si="709"/>
        <v>0</v>
      </c>
      <c r="DB190" s="2413">
        <f t="shared" si="709"/>
        <v>0</v>
      </c>
      <c r="DC190" s="2414">
        <f t="shared" si="709"/>
        <v>0</v>
      </c>
      <c r="DD190" s="2415">
        <f t="shared" si="709"/>
        <v>0</v>
      </c>
      <c r="DE190" s="2416">
        <f t="shared" si="709"/>
        <v>0</v>
      </c>
      <c r="DF190" s="184"/>
      <c r="DG190" s="2444">
        <f>DG183+DG189</f>
        <v>0</v>
      </c>
      <c r="DH190" s="184"/>
      <c r="DI190" s="972">
        <f>DI183+DI189</f>
        <v>0</v>
      </c>
      <c r="DJ190" s="962">
        <f>DJ183+DJ189</f>
        <v>0</v>
      </c>
      <c r="DK190" s="964">
        <f>DK183+DK189</f>
        <v>0</v>
      </c>
      <c r="DM190" s="962">
        <f>DM183+DM189</f>
        <v>0</v>
      </c>
      <c r="DO190" s="960" t="str">
        <f t="shared" si="470"/>
        <v>True</v>
      </c>
      <c r="DP190" s="4075" t="str">
        <f t="shared" si="705"/>
        <v>Blanc</v>
      </c>
      <c r="DQ190" s="4074" t="str">
        <f t="shared" si="526"/>
        <v>wrong</v>
      </c>
    </row>
    <row r="191" spans="2:121" ht="39.9" customHeight="1">
      <c r="B191" s="8502" t="s">
        <v>277</v>
      </c>
      <c r="C191" s="8504" t="s">
        <v>1220</v>
      </c>
      <c r="D191" s="8504" t="s">
        <v>1211</v>
      </c>
      <c r="E191" s="8502" t="s">
        <v>235</v>
      </c>
      <c r="F191" s="8506" t="s">
        <v>236</v>
      </c>
      <c r="G191" s="251" t="s">
        <v>1213</v>
      </c>
      <c r="H191" s="206"/>
      <c r="I191" s="209"/>
      <c r="J191" s="210"/>
      <c r="K191" s="208"/>
      <c r="L191" s="208"/>
      <c r="M191" s="207"/>
      <c r="N191" s="206"/>
      <c r="O191" s="209"/>
      <c r="P191" s="210"/>
      <c r="Q191" s="207"/>
      <c r="R191" s="206"/>
      <c r="S191" s="209"/>
      <c r="T191" s="2393"/>
      <c r="U191" s="2446">
        <f t="shared" ref="U191:U195" si="710">SUM(H191:P191,S191:T191)-R191</f>
        <v>0</v>
      </c>
      <c r="V191" s="206"/>
      <c r="W191" s="209"/>
      <c r="X191" s="955"/>
      <c r="Y191" s="208"/>
      <c r="Z191" s="207"/>
      <c r="AA191" s="2448">
        <f t="shared" ref="AA191:AA195" si="711">SUM(X191:Z191)</f>
        <v>0</v>
      </c>
      <c r="AB191" s="212"/>
      <c r="AC191" s="210"/>
      <c r="AD191" s="208"/>
      <c r="AE191" s="208"/>
      <c r="AF191" s="208"/>
      <c r="AG191" s="207"/>
      <c r="AH191" s="2448">
        <f t="shared" ref="AH191:AH195" si="712">SUM(AC191:AG191)</f>
        <v>0</v>
      </c>
      <c r="AI191" s="210"/>
      <c r="AJ191" s="208"/>
      <c r="AK191" s="207"/>
      <c r="AL191" s="2449">
        <f t="shared" ref="AL191:AL195" si="713">SUM(AI191:AK191)</f>
        <v>0</v>
      </c>
      <c r="AM191" s="211"/>
      <c r="AN191" s="2451">
        <f t="shared" ref="AN191:AN195" si="714">AM191+AL191+AH191+AB191+AA191</f>
        <v>0</v>
      </c>
      <c r="AO191" s="210"/>
      <c r="AP191" s="208"/>
      <c r="AQ191" s="208"/>
      <c r="AR191" s="208"/>
      <c r="AS191" s="207"/>
      <c r="AT191" s="2453">
        <f>SUM(AO191:AS191)</f>
        <v>0</v>
      </c>
      <c r="AU191" s="213"/>
      <c r="AV191" s="184"/>
      <c r="AW191" s="251" t="s">
        <v>1213</v>
      </c>
      <c r="AX191" s="206"/>
      <c r="AY191" s="208"/>
      <c r="AZ191" s="208"/>
      <c r="BA191" s="208"/>
      <c r="BB191" s="208"/>
      <c r="BC191" s="208"/>
      <c r="BD191" s="209"/>
      <c r="BE191" s="206"/>
      <c r="BF191" s="208"/>
      <c r="BG191" s="208"/>
      <c r="BH191" s="208"/>
      <c r="BI191" s="209"/>
      <c r="BJ191" s="206"/>
      <c r="BK191" s="208"/>
      <c r="BL191" s="209"/>
      <c r="BM191" s="954"/>
      <c r="BN191" s="211"/>
      <c r="BO191" s="206"/>
      <c r="BP191" s="208"/>
      <c r="BQ191" s="208"/>
      <c r="BR191" s="208"/>
      <c r="BS191" s="209"/>
      <c r="BT191" s="206"/>
      <c r="BU191" s="208"/>
      <c r="BV191" s="209"/>
      <c r="BW191" s="954"/>
      <c r="BX191" s="2454">
        <f t="shared" ref="BX191:BX202" si="715">SUM(AX191:BW191)</f>
        <v>0</v>
      </c>
      <c r="BY191" s="206"/>
      <c r="BZ191" s="209"/>
      <c r="CA191" s="956"/>
      <c r="CC191" s="251" t="s">
        <v>1213</v>
      </c>
      <c r="CD191" s="206"/>
      <c r="CE191" s="208"/>
      <c r="CF191" s="207"/>
      <c r="CG191" s="2454">
        <f t="shared" ref="CG191:CG195" si="716">SUM(CD191:CF191)</f>
        <v>0</v>
      </c>
      <c r="CH191" s="210"/>
      <c r="CI191" s="208"/>
      <c r="CJ191" s="207"/>
      <c r="CK191" s="2454">
        <f t="shared" ref="CK191:CK195" si="717">SUM(CH191:CJ191)</f>
        <v>0</v>
      </c>
      <c r="CL191" s="210"/>
      <c r="CM191" s="208"/>
      <c r="CN191" s="207"/>
      <c r="CO191" s="2454">
        <f t="shared" ref="CO191:CO195" si="718">SUM(CL191:CN191)</f>
        <v>0</v>
      </c>
      <c r="CP191" s="210"/>
      <c r="CQ191" s="207"/>
      <c r="CR191" s="2454">
        <f t="shared" ref="CR191:CR195" si="719">SUM(CP191:CQ191)</f>
        <v>0</v>
      </c>
      <c r="CS191" s="2434">
        <f t="shared" ref="CS191:CU195" si="720">CX191+DB191</f>
        <v>0</v>
      </c>
      <c r="CT191" s="2432">
        <f t="shared" si="720"/>
        <v>0</v>
      </c>
      <c r="CU191" s="2433">
        <f t="shared" si="720"/>
        <v>0</v>
      </c>
      <c r="CV191" s="2454">
        <f t="shared" ref="CV191:CV195" si="721">SUM(CS191:CU191)</f>
        <v>0</v>
      </c>
      <c r="CW191" s="184"/>
      <c r="CX191" s="206"/>
      <c r="CY191" s="208"/>
      <c r="CZ191" s="207"/>
      <c r="DA191" s="2460">
        <f t="shared" ref="DA191:DA195" si="722">SUM(CX191:CZ191)</f>
        <v>0</v>
      </c>
      <c r="DB191" s="210"/>
      <c r="DC191" s="208"/>
      <c r="DD191" s="207"/>
      <c r="DE191" s="2460">
        <f t="shared" ref="DE191:DE195" si="723">SUM(DB191:DD191)</f>
        <v>0</v>
      </c>
      <c r="DF191" s="184"/>
      <c r="DG191" s="2454">
        <f t="shared" ref="DG191:DG202" si="724">SUM(CV191,CR191,CO191,CK191,CG191)</f>
        <v>0</v>
      </c>
      <c r="DH191" s="184"/>
      <c r="DI191" s="2394">
        <f t="shared" ref="DI191:DJ195" si="725">CD191+CH191+CL191+CP191+CS191</f>
        <v>0</v>
      </c>
      <c r="DJ191" s="2395">
        <f t="shared" si="725"/>
        <v>0</v>
      </c>
      <c r="DK191" s="2396">
        <f t="shared" ref="DK191:DK195" si="726">CF191+CJ191+CN191+CU191</f>
        <v>0</v>
      </c>
      <c r="DM191" s="2395">
        <f t="shared" ref="DM191:DM195" si="727">SUM(DI191:DK191)</f>
        <v>0</v>
      </c>
      <c r="DO191" s="2462" t="str">
        <f t="shared" si="470"/>
        <v>True</v>
      </c>
      <c r="DP191" s="4073"/>
    </row>
    <row r="192" spans="2:121" ht="39.9" customHeight="1">
      <c r="B192" s="8502"/>
      <c r="C192" s="8504"/>
      <c r="D192" s="8504"/>
      <c r="E192" s="8502"/>
      <c r="F192" s="8506"/>
      <c r="G192" s="251" t="s">
        <v>666</v>
      </c>
      <c r="H192" s="206"/>
      <c r="I192" s="209"/>
      <c r="J192" s="210"/>
      <c r="K192" s="208"/>
      <c r="L192" s="208"/>
      <c r="M192" s="207"/>
      <c r="N192" s="206"/>
      <c r="O192" s="209"/>
      <c r="P192" s="210"/>
      <c r="Q192" s="207"/>
      <c r="R192" s="206"/>
      <c r="S192" s="209"/>
      <c r="T192" s="2393"/>
      <c r="U192" s="2446">
        <f t="shared" si="710"/>
        <v>0</v>
      </c>
      <c r="V192" s="206"/>
      <c r="W192" s="209"/>
      <c r="X192" s="955"/>
      <c r="Y192" s="208"/>
      <c r="Z192" s="207"/>
      <c r="AA192" s="2448">
        <f t="shared" si="711"/>
        <v>0</v>
      </c>
      <c r="AB192" s="212"/>
      <c r="AC192" s="210"/>
      <c r="AD192" s="208"/>
      <c r="AE192" s="208"/>
      <c r="AF192" s="208"/>
      <c r="AG192" s="207"/>
      <c r="AH192" s="2448">
        <f t="shared" si="712"/>
        <v>0</v>
      </c>
      <c r="AI192" s="210"/>
      <c r="AJ192" s="208"/>
      <c r="AK192" s="207"/>
      <c r="AL192" s="2449">
        <f t="shared" si="713"/>
        <v>0</v>
      </c>
      <c r="AM192" s="211"/>
      <c r="AN192" s="2451">
        <f t="shared" si="714"/>
        <v>0</v>
      </c>
      <c r="AO192" s="210"/>
      <c r="AP192" s="208"/>
      <c r="AQ192" s="208"/>
      <c r="AR192" s="208"/>
      <c r="AS192" s="207"/>
      <c r="AT192" s="2453">
        <f t="shared" ref="AT192:AT195" si="728">SUM(AO192:AS192)</f>
        <v>0</v>
      </c>
      <c r="AU192" s="213"/>
      <c r="AV192" s="184"/>
      <c r="AW192" s="251" t="s">
        <v>666</v>
      </c>
      <c r="AX192" s="206"/>
      <c r="AY192" s="208"/>
      <c r="AZ192" s="208"/>
      <c r="BA192" s="208"/>
      <c r="BB192" s="208"/>
      <c r="BC192" s="208"/>
      <c r="BD192" s="209"/>
      <c r="BE192" s="206"/>
      <c r="BF192" s="208"/>
      <c r="BG192" s="208"/>
      <c r="BH192" s="208"/>
      <c r="BI192" s="209"/>
      <c r="BJ192" s="206"/>
      <c r="BK192" s="208"/>
      <c r="BL192" s="209"/>
      <c r="BM192" s="954"/>
      <c r="BN192" s="211"/>
      <c r="BO192" s="206"/>
      <c r="BP192" s="208"/>
      <c r="BQ192" s="208"/>
      <c r="BR192" s="208"/>
      <c r="BS192" s="209"/>
      <c r="BT192" s="206"/>
      <c r="BU192" s="208"/>
      <c r="BV192" s="209"/>
      <c r="BW192" s="954"/>
      <c r="BX192" s="2454">
        <f t="shared" si="715"/>
        <v>0</v>
      </c>
      <c r="BY192" s="206"/>
      <c r="BZ192" s="209"/>
      <c r="CA192" s="956"/>
      <c r="CC192" s="251" t="s">
        <v>666</v>
      </c>
      <c r="CD192" s="206"/>
      <c r="CE192" s="208"/>
      <c r="CF192" s="207"/>
      <c r="CG192" s="2454">
        <f t="shared" si="716"/>
        <v>0</v>
      </c>
      <c r="CH192" s="210"/>
      <c r="CI192" s="208"/>
      <c r="CJ192" s="207"/>
      <c r="CK192" s="2454">
        <f t="shared" si="717"/>
        <v>0</v>
      </c>
      <c r="CL192" s="210"/>
      <c r="CM192" s="208"/>
      <c r="CN192" s="207"/>
      <c r="CO192" s="2454">
        <f t="shared" si="718"/>
        <v>0</v>
      </c>
      <c r="CP192" s="210"/>
      <c r="CQ192" s="207"/>
      <c r="CR192" s="2454">
        <f t="shared" si="719"/>
        <v>0</v>
      </c>
      <c r="CS192" s="2434">
        <f t="shared" si="720"/>
        <v>0</v>
      </c>
      <c r="CT192" s="2432">
        <f t="shared" si="720"/>
        <v>0</v>
      </c>
      <c r="CU192" s="2433">
        <f t="shared" si="720"/>
        <v>0</v>
      </c>
      <c r="CV192" s="2454">
        <f t="shared" si="721"/>
        <v>0</v>
      </c>
      <c r="CW192" s="184"/>
      <c r="CX192" s="206"/>
      <c r="CY192" s="208"/>
      <c r="CZ192" s="207"/>
      <c r="DA192" s="2460">
        <f t="shared" si="722"/>
        <v>0</v>
      </c>
      <c r="DB192" s="210"/>
      <c r="DC192" s="208"/>
      <c r="DD192" s="207"/>
      <c r="DE192" s="2460">
        <f t="shared" si="723"/>
        <v>0</v>
      </c>
      <c r="DF192" s="184"/>
      <c r="DG192" s="2454">
        <f t="shared" si="724"/>
        <v>0</v>
      </c>
      <c r="DH192" s="184"/>
      <c r="DI192" s="2394">
        <f t="shared" si="725"/>
        <v>0</v>
      </c>
      <c r="DJ192" s="2395">
        <f t="shared" si="725"/>
        <v>0</v>
      </c>
      <c r="DK192" s="2396">
        <f t="shared" si="726"/>
        <v>0</v>
      </c>
      <c r="DM192" s="2395">
        <f t="shared" si="727"/>
        <v>0</v>
      </c>
      <c r="DO192" s="2462" t="str">
        <f t="shared" si="470"/>
        <v>True</v>
      </c>
      <c r="DP192" s="4073"/>
    </row>
    <row r="193" spans="2:121" ht="39.9" customHeight="1">
      <c r="B193" s="8502"/>
      <c r="C193" s="8504"/>
      <c r="D193" s="8504"/>
      <c r="E193" s="8502"/>
      <c r="F193" s="8506"/>
      <c r="G193" s="251" t="s">
        <v>667</v>
      </c>
      <c r="H193" s="206"/>
      <c r="I193" s="209"/>
      <c r="J193" s="210"/>
      <c r="K193" s="208"/>
      <c r="L193" s="208"/>
      <c r="M193" s="207"/>
      <c r="N193" s="206"/>
      <c r="O193" s="209"/>
      <c r="P193" s="210"/>
      <c r="Q193" s="207"/>
      <c r="R193" s="206"/>
      <c r="S193" s="209"/>
      <c r="T193" s="2393"/>
      <c r="U193" s="2446">
        <f t="shared" si="710"/>
        <v>0</v>
      </c>
      <c r="V193" s="206"/>
      <c r="W193" s="209"/>
      <c r="X193" s="955"/>
      <c r="Y193" s="208"/>
      <c r="Z193" s="207"/>
      <c r="AA193" s="2448">
        <f t="shared" si="711"/>
        <v>0</v>
      </c>
      <c r="AB193" s="212"/>
      <c r="AC193" s="210"/>
      <c r="AD193" s="208"/>
      <c r="AE193" s="208"/>
      <c r="AF193" s="208"/>
      <c r="AG193" s="207"/>
      <c r="AH193" s="2448">
        <f t="shared" si="712"/>
        <v>0</v>
      </c>
      <c r="AI193" s="210"/>
      <c r="AJ193" s="208"/>
      <c r="AK193" s="207"/>
      <c r="AL193" s="2449">
        <f t="shared" si="713"/>
        <v>0</v>
      </c>
      <c r="AM193" s="211"/>
      <c r="AN193" s="2451">
        <f t="shared" si="714"/>
        <v>0</v>
      </c>
      <c r="AO193" s="210"/>
      <c r="AP193" s="208"/>
      <c r="AQ193" s="208"/>
      <c r="AR193" s="208"/>
      <c r="AS193" s="207"/>
      <c r="AT193" s="2453">
        <f t="shared" si="728"/>
        <v>0</v>
      </c>
      <c r="AU193" s="213"/>
      <c r="AV193" s="184"/>
      <c r="AW193" s="251" t="s">
        <v>667</v>
      </c>
      <c r="AX193" s="206"/>
      <c r="AY193" s="208"/>
      <c r="AZ193" s="208"/>
      <c r="BA193" s="208"/>
      <c r="BB193" s="208"/>
      <c r="BC193" s="208"/>
      <c r="BD193" s="209"/>
      <c r="BE193" s="206"/>
      <c r="BF193" s="208"/>
      <c r="BG193" s="208"/>
      <c r="BH193" s="208"/>
      <c r="BI193" s="209"/>
      <c r="BJ193" s="206"/>
      <c r="BK193" s="208"/>
      <c r="BL193" s="209"/>
      <c r="BM193" s="954"/>
      <c r="BN193" s="211"/>
      <c r="BO193" s="206"/>
      <c r="BP193" s="208"/>
      <c r="BQ193" s="208"/>
      <c r="BR193" s="208"/>
      <c r="BS193" s="209"/>
      <c r="BT193" s="206"/>
      <c r="BU193" s="208"/>
      <c r="BV193" s="209"/>
      <c r="BW193" s="954"/>
      <c r="BX193" s="2454">
        <f t="shared" si="715"/>
        <v>0</v>
      </c>
      <c r="BY193" s="206"/>
      <c r="BZ193" s="209"/>
      <c r="CA193" s="956"/>
      <c r="CC193" s="251" t="s">
        <v>667</v>
      </c>
      <c r="CD193" s="206"/>
      <c r="CE193" s="208"/>
      <c r="CF193" s="207"/>
      <c r="CG193" s="2454">
        <f t="shared" si="716"/>
        <v>0</v>
      </c>
      <c r="CH193" s="210"/>
      <c r="CI193" s="208"/>
      <c r="CJ193" s="207"/>
      <c r="CK193" s="2454">
        <f t="shared" si="717"/>
        <v>0</v>
      </c>
      <c r="CL193" s="210"/>
      <c r="CM193" s="208"/>
      <c r="CN193" s="207"/>
      <c r="CO193" s="2454">
        <f t="shared" si="718"/>
        <v>0</v>
      </c>
      <c r="CP193" s="210"/>
      <c r="CQ193" s="207"/>
      <c r="CR193" s="2454">
        <f t="shared" si="719"/>
        <v>0</v>
      </c>
      <c r="CS193" s="2434">
        <f t="shared" si="720"/>
        <v>0</v>
      </c>
      <c r="CT193" s="2432">
        <f t="shared" si="720"/>
        <v>0</v>
      </c>
      <c r="CU193" s="2433">
        <f t="shared" si="720"/>
        <v>0</v>
      </c>
      <c r="CV193" s="2454">
        <f t="shared" si="721"/>
        <v>0</v>
      </c>
      <c r="CW193" s="184"/>
      <c r="CX193" s="206"/>
      <c r="CY193" s="208"/>
      <c r="CZ193" s="207"/>
      <c r="DA193" s="2460">
        <f t="shared" si="722"/>
        <v>0</v>
      </c>
      <c r="DB193" s="210"/>
      <c r="DC193" s="208"/>
      <c r="DD193" s="207"/>
      <c r="DE193" s="2460">
        <f t="shared" si="723"/>
        <v>0</v>
      </c>
      <c r="DF193" s="184"/>
      <c r="DG193" s="2454">
        <f t="shared" si="724"/>
        <v>0</v>
      </c>
      <c r="DH193" s="184"/>
      <c r="DI193" s="2394">
        <f t="shared" si="725"/>
        <v>0</v>
      </c>
      <c r="DJ193" s="2395">
        <f t="shared" si="725"/>
        <v>0</v>
      </c>
      <c r="DK193" s="2396">
        <f t="shared" si="726"/>
        <v>0</v>
      </c>
      <c r="DM193" s="2395">
        <f t="shared" si="727"/>
        <v>0</v>
      </c>
      <c r="DO193" s="2462" t="str">
        <f t="shared" ref="DO193:DO256" si="729">IF(AND($U193=$V193+$W193+$AN193+$AT193,$X193=SUM($AX193:$BD193),$Y193=SUM($BE193:$BL193),$Z193=$BM193,$AA193=SUM($AX193:$BM193),$AB193=$BN193,$AC193=$BO193,$AD193=$BP193,$AE193=$BQ193,$AF193=$BR193,$AG193=$BS193,$AH193=SUM($BO193:$BS193),$AI193=$BT193,$AJ193=$BU193,$AK193=$BV193,$AL193=SUM($BT193:$BV193),$AM193=$BW193,$AN193=$BX193,$AP193=$BY193,$AQ193=$BZ193,$AB193+$AH193=$CG193,$AO193=$CK193,$AP193=$CO193,$AQ193=$CR193,$AR193=$DA193,$AS193=$DE193,$AR193+$AS193=$CV193,$DG193=$AB193+$AH193+$AT193,$DI193=$CD193+$CH193+$CL193+$CP193+$CS193,$DJ193=$CE193+$CI193+$CM193+$CQ193+$CT193,$DK193=$CF193+$CJ193+$CN193+$CU193,$DM193=SUM($DI193:$DK193),$DM193=$DG193), "True", "False")</f>
        <v>True</v>
      </c>
      <c r="DP193" s="4073"/>
    </row>
    <row r="194" spans="2:121" ht="39.9" customHeight="1">
      <c r="B194" s="8502"/>
      <c r="C194" s="8504"/>
      <c r="D194" s="8504"/>
      <c r="E194" s="8502"/>
      <c r="F194" s="8506"/>
      <c r="G194" s="251" t="s">
        <v>668</v>
      </c>
      <c r="H194" s="206"/>
      <c r="I194" s="209"/>
      <c r="J194" s="210"/>
      <c r="K194" s="208"/>
      <c r="L194" s="208"/>
      <c r="M194" s="207"/>
      <c r="N194" s="206"/>
      <c r="O194" s="209"/>
      <c r="P194" s="210"/>
      <c r="Q194" s="207"/>
      <c r="R194" s="206"/>
      <c r="S194" s="209"/>
      <c r="T194" s="954"/>
      <c r="U194" s="2446">
        <f t="shared" si="710"/>
        <v>0</v>
      </c>
      <c r="V194" s="206"/>
      <c r="W194" s="209"/>
      <c r="X194" s="955"/>
      <c r="Y194" s="208"/>
      <c r="Z194" s="207"/>
      <c r="AA194" s="2448">
        <f t="shared" si="711"/>
        <v>0</v>
      </c>
      <c r="AB194" s="212"/>
      <c r="AC194" s="210"/>
      <c r="AD194" s="208"/>
      <c r="AE194" s="208"/>
      <c r="AF194" s="208"/>
      <c r="AG194" s="207"/>
      <c r="AH194" s="2448">
        <f t="shared" si="712"/>
        <v>0</v>
      </c>
      <c r="AI194" s="210"/>
      <c r="AJ194" s="208"/>
      <c r="AK194" s="207"/>
      <c r="AL194" s="2449">
        <f t="shared" si="713"/>
        <v>0</v>
      </c>
      <c r="AM194" s="211"/>
      <c r="AN194" s="2451">
        <f t="shared" si="714"/>
        <v>0</v>
      </c>
      <c r="AO194" s="210"/>
      <c r="AP194" s="208"/>
      <c r="AQ194" s="208"/>
      <c r="AR194" s="208"/>
      <c r="AS194" s="207"/>
      <c r="AT194" s="2453">
        <f t="shared" si="728"/>
        <v>0</v>
      </c>
      <c r="AU194" s="213"/>
      <c r="AV194" s="184"/>
      <c r="AW194" s="251" t="s">
        <v>668</v>
      </c>
      <c r="AX194" s="206"/>
      <c r="AY194" s="208"/>
      <c r="AZ194" s="208"/>
      <c r="BA194" s="208"/>
      <c r="BB194" s="208"/>
      <c r="BC194" s="208"/>
      <c r="BD194" s="209"/>
      <c r="BE194" s="206"/>
      <c r="BF194" s="208"/>
      <c r="BG194" s="208"/>
      <c r="BH194" s="208"/>
      <c r="BI194" s="209"/>
      <c r="BJ194" s="206"/>
      <c r="BK194" s="208"/>
      <c r="BL194" s="209"/>
      <c r="BM194" s="954"/>
      <c r="BN194" s="211"/>
      <c r="BO194" s="206"/>
      <c r="BP194" s="208"/>
      <c r="BQ194" s="208"/>
      <c r="BR194" s="208"/>
      <c r="BS194" s="209"/>
      <c r="BT194" s="206"/>
      <c r="BU194" s="208"/>
      <c r="BV194" s="209"/>
      <c r="BW194" s="954"/>
      <c r="BX194" s="2454">
        <f t="shared" si="715"/>
        <v>0</v>
      </c>
      <c r="BY194" s="206"/>
      <c r="BZ194" s="209"/>
      <c r="CA194" s="956"/>
      <c r="CC194" s="251" t="s">
        <v>668</v>
      </c>
      <c r="CD194" s="206"/>
      <c r="CE194" s="208"/>
      <c r="CF194" s="207"/>
      <c r="CG194" s="2454">
        <f t="shared" si="716"/>
        <v>0</v>
      </c>
      <c r="CH194" s="210"/>
      <c r="CI194" s="208"/>
      <c r="CJ194" s="207"/>
      <c r="CK194" s="2454">
        <f t="shared" si="717"/>
        <v>0</v>
      </c>
      <c r="CL194" s="210"/>
      <c r="CM194" s="208"/>
      <c r="CN194" s="207"/>
      <c r="CO194" s="2454">
        <f t="shared" si="718"/>
        <v>0</v>
      </c>
      <c r="CP194" s="210"/>
      <c r="CQ194" s="207"/>
      <c r="CR194" s="2454">
        <f t="shared" si="719"/>
        <v>0</v>
      </c>
      <c r="CS194" s="2434">
        <f t="shared" si="720"/>
        <v>0</v>
      </c>
      <c r="CT194" s="2432">
        <f t="shared" si="720"/>
        <v>0</v>
      </c>
      <c r="CU194" s="2433">
        <f t="shared" si="720"/>
        <v>0</v>
      </c>
      <c r="CV194" s="2454">
        <f t="shared" si="721"/>
        <v>0</v>
      </c>
      <c r="CW194" s="184"/>
      <c r="CX194" s="206"/>
      <c r="CY194" s="208"/>
      <c r="CZ194" s="207"/>
      <c r="DA194" s="2460">
        <f t="shared" si="722"/>
        <v>0</v>
      </c>
      <c r="DB194" s="210"/>
      <c r="DC194" s="208"/>
      <c r="DD194" s="207"/>
      <c r="DE194" s="2460">
        <f t="shared" si="723"/>
        <v>0</v>
      </c>
      <c r="DF194" s="184"/>
      <c r="DG194" s="2454">
        <f t="shared" si="724"/>
        <v>0</v>
      </c>
      <c r="DH194" s="184"/>
      <c r="DI194" s="2394">
        <f t="shared" si="725"/>
        <v>0</v>
      </c>
      <c r="DJ194" s="2395">
        <f t="shared" si="725"/>
        <v>0</v>
      </c>
      <c r="DK194" s="2396">
        <f t="shared" si="726"/>
        <v>0</v>
      </c>
      <c r="DM194" s="2395">
        <f t="shared" si="727"/>
        <v>0</v>
      </c>
      <c r="DO194" s="2462" t="str">
        <f t="shared" si="729"/>
        <v>True</v>
      </c>
      <c r="DP194" s="4073"/>
    </row>
    <row r="195" spans="2:121" ht="39.9" customHeight="1" thickBot="1">
      <c r="B195" s="8502"/>
      <c r="C195" s="8504"/>
      <c r="D195" s="8504"/>
      <c r="E195" s="8502"/>
      <c r="F195" s="8506"/>
      <c r="G195" s="252" t="s">
        <v>1214</v>
      </c>
      <c r="H195" s="214"/>
      <c r="I195" s="217"/>
      <c r="J195" s="218"/>
      <c r="K195" s="216"/>
      <c r="L195" s="216"/>
      <c r="M195" s="215"/>
      <c r="N195" s="214"/>
      <c r="O195" s="217"/>
      <c r="P195" s="218"/>
      <c r="Q195" s="215"/>
      <c r="R195" s="214"/>
      <c r="S195" s="217"/>
      <c r="T195" s="957"/>
      <c r="U195" s="2446">
        <f t="shared" si="710"/>
        <v>0</v>
      </c>
      <c r="V195" s="214"/>
      <c r="W195" s="217"/>
      <c r="X195" s="958"/>
      <c r="Y195" s="216"/>
      <c r="Z195" s="215"/>
      <c r="AA195" s="2448">
        <f t="shared" si="711"/>
        <v>0</v>
      </c>
      <c r="AB195" s="220"/>
      <c r="AC195" s="218"/>
      <c r="AD195" s="216"/>
      <c r="AE195" s="216"/>
      <c r="AF195" s="216"/>
      <c r="AG195" s="215"/>
      <c r="AH195" s="2448">
        <f t="shared" si="712"/>
        <v>0</v>
      </c>
      <c r="AI195" s="218"/>
      <c r="AJ195" s="216"/>
      <c r="AK195" s="215"/>
      <c r="AL195" s="2450">
        <f t="shared" si="713"/>
        <v>0</v>
      </c>
      <c r="AM195" s="219"/>
      <c r="AN195" s="2452">
        <f t="shared" si="714"/>
        <v>0</v>
      </c>
      <c r="AO195" s="218"/>
      <c r="AP195" s="216"/>
      <c r="AQ195" s="216"/>
      <c r="AR195" s="216"/>
      <c r="AS195" s="215"/>
      <c r="AT195" s="2448">
        <f t="shared" si="728"/>
        <v>0</v>
      </c>
      <c r="AU195" s="221"/>
      <c r="AV195" s="184"/>
      <c r="AW195" s="252" t="s">
        <v>1214</v>
      </c>
      <c r="AX195" s="214"/>
      <c r="AY195" s="216"/>
      <c r="AZ195" s="216"/>
      <c r="BA195" s="216"/>
      <c r="BB195" s="216"/>
      <c r="BC195" s="216"/>
      <c r="BD195" s="217"/>
      <c r="BE195" s="214"/>
      <c r="BF195" s="216"/>
      <c r="BG195" s="216"/>
      <c r="BH195" s="216"/>
      <c r="BI195" s="217"/>
      <c r="BJ195" s="214"/>
      <c r="BK195" s="216"/>
      <c r="BL195" s="217"/>
      <c r="BM195" s="957"/>
      <c r="BN195" s="219"/>
      <c r="BO195" s="214"/>
      <c r="BP195" s="216"/>
      <c r="BQ195" s="216"/>
      <c r="BR195" s="216"/>
      <c r="BS195" s="217"/>
      <c r="BT195" s="214"/>
      <c r="BU195" s="216"/>
      <c r="BV195" s="217"/>
      <c r="BW195" s="957"/>
      <c r="BX195" s="2455">
        <f t="shared" si="715"/>
        <v>0</v>
      </c>
      <c r="BY195" s="214"/>
      <c r="BZ195" s="217"/>
      <c r="CA195" s="961"/>
      <c r="CC195" s="252" t="s">
        <v>1214</v>
      </c>
      <c r="CD195" s="214"/>
      <c r="CE195" s="216"/>
      <c r="CF195" s="215"/>
      <c r="CG195" s="2455">
        <f t="shared" si="716"/>
        <v>0</v>
      </c>
      <c r="CH195" s="218"/>
      <c r="CI195" s="216"/>
      <c r="CJ195" s="215"/>
      <c r="CK195" s="2455">
        <f t="shared" si="717"/>
        <v>0</v>
      </c>
      <c r="CL195" s="218"/>
      <c r="CM195" s="216"/>
      <c r="CN195" s="215"/>
      <c r="CO195" s="2455">
        <f t="shared" si="718"/>
        <v>0</v>
      </c>
      <c r="CP195" s="218"/>
      <c r="CQ195" s="215"/>
      <c r="CR195" s="2455">
        <f t="shared" si="719"/>
        <v>0</v>
      </c>
      <c r="CS195" s="2456">
        <f t="shared" si="720"/>
        <v>0</v>
      </c>
      <c r="CT195" s="2457">
        <f t="shared" si="720"/>
        <v>0</v>
      </c>
      <c r="CU195" s="2458">
        <f t="shared" si="720"/>
        <v>0</v>
      </c>
      <c r="CV195" s="2455">
        <f t="shared" si="721"/>
        <v>0</v>
      </c>
      <c r="CW195" s="184"/>
      <c r="CX195" s="214"/>
      <c r="CY195" s="216"/>
      <c r="CZ195" s="215"/>
      <c r="DA195" s="2461">
        <f t="shared" si="722"/>
        <v>0</v>
      </c>
      <c r="DB195" s="218"/>
      <c r="DC195" s="216"/>
      <c r="DD195" s="215"/>
      <c r="DE195" s="2461">
        <f t="shared" si="723"/>
        <v>0</v>
      </c>
      <c r="DF195" s="184"/>
      <c r="DG195" s="2455">
        <f t="shared" si="724"/>
        <v>0</v>
      </c>
      <c r="DH195" s="184"/>
      <c r="DI195" s="2397">
        <f t="shared" si="725"/>
        <v>0</v>
      </c>
      <c r="DJ195" s="2398">
        <f t="shared" si="725"/>
        <v>0</v>
      </c>
      <c r="DK195" s="2399">
        <f t="shared" si="726"/>
        <v>0</v>
      </c>
      <c r="DM195" s="2398">
        <f t="shared" si="727"/>
        <v>0</v>
      </c>
      <c r="DO195" s="2463" t="str">
        <f t="shared" si="729"/>
        <v>True</v>
      </c>
      <c r="DP195" s="4073"/>
    </row>
    <row r="196" spans="2:121" ht="39.9" customHeight="1" thickBot="1">
      <c r="B196" s="8502"/>
      <c r="C196" s="8504"/>
      <c r="D196" s="8504"/>
      <c r="E196" s="8502"/>
      <c r="F196" s="8507"/>
      <c r="G196" s="2033" t="s">
        <v>181</v>
      </c>
      <c r="H196" s="2402">
        <f t="shared" ref="H196:P196" si="730">SUM(H191:H195)</f>
        <v>0</v>
      </c>
      <c r="I196" s="973">
        <f t="shared" si="730"/>
        <v>0</v>
      </c>
      <c r="J196" s="2403">
        <f t="shared" si="730"/>
        <v>0</v>
      </c>
      <c r="K196" s="2404">
        <f t="shared" si="730"/>
        <v>0</v>
      </c>
      <c r="L196" s="2404">
        <f t="shared" si="730"/>
        <v>0</v>
      </c>
      <c r="M196" s="975">
        <f t="shared" si="730"/>
        <v>0</v>
      </c>
      <c r="N196" s="2402">
        <f t="shared" si="730"/>
        <v>0</v>
      </c>
      <c r="O196" s="973">
        <f t="shared" si="730"/>
        <v>0</v>
      </c>
      <c r="P196" s="2403">
        <f t="shared" si="730"/>
        <v>0</v>
      </c>
      <c r="Q196" s="2034"/>
      <c r="R196" s="2402">
        <f t="shared" ref="R196:AU196" si="731">SUM(R191:R195)</f>
        <v>0</v>
      </c>
      <c r="S196" s="973">
        <f t="shared" si="731"/>
        <v>0</v>
      </c>
      <c r="T196" s="970">
        <f t="shared" si="731"/>
        <v>0</v>
      </c>
      <c r="U196" s="962">
        <f t="shared" si="731"/>
        <v>0</v>
      </c>
      <c r="V196" s="2402">
        <f t="shared" si="731"/>
        <v>0</v>
      </c>
      <c r="W196" s="973">
        <f t="shared" si="731"/>
        <v>0</v>
      </c>
      <c r="X196" s="2403">
        <f t="shared" si="731"/>
        <v>0</v>
      </c>
      <c r="Y196" s="2404">
        <f t="shared" si="731"/>
        <v>0</v>
      </c>
      <c r="Z196" s="975">
        <f t="shared" si="731"/>
        <v>0</v>
      </c>
      <c r="AA196" s="962">
        <f t="shared" si="731"/>
        <v>0</v>
      </c>
      <c r="AB196" s="962">
        <f t="shared" si="731"/>
        <v>0</v>
      </c>
      <c r="AC196" s="2403">
        <f t="shared" si="731"/>
        <v>0</v>
      </c>
      <c r="AD196" s="2404">
        <f t="shared" si="731"/>
        <v>0</v>
      </c>
      <c r="AE196" s="2404">
        <f t="shared" si="731"/>
        <v>0</v>
      </c>
      <c r="AF196" s="2404">
        <f t="shared" si="731"/>
        <v>0</v>
      </c>
      <c r="AG196" s="975">
        <f t="shared" si="731"/>
        <v>0</v>
      </c>
      <c r="AH196" s="962">
        <f t="shared" si="731"/>
        <v>0</v>
      </c>
      <c r="AI196" s="2403">
        <f t="shared" si="731"/>
        <v>0</v>
      </c>
      <c r="AJ196" s="2404">
        <f t="shared" si="731"/>
        <v>0</v>
      </c>
      <c r="AK196" s="975">
        <f t="shared" si="731"/>
        <v>0</v>
      </c>
      <c r="AL196" s="972">
        <f t="shared" si="731"/>
        <v>0</v>
      </c>
      <c r="AM196" s="962">
        <f t="shared" si="731"/>
        <v>0</v>
      </c>
      <c r="AN196" s="964">
        <f t="shared" si="731"/>
        <v>0</v>
      </c>
      <c r="AO196" s="2403">
        <f t="shared" si="731"/>
        <v>0</v>
      </c>
      <c r="AP196" s="2404">
        <f t="shared" si="731"/>
        <v>0</v>
      </c>
      <c r="AQ196" s="2404">
        <f t="shared" si="731"/>
        <v>0</v>
      </c>
      <c r="AR196" s="2404">
        <f t="shared" si="731"/>
        <v>0</v>
      </c>
      <c r="AS196" s="975">
        <f t="shared" si="731"/>
        <v>0</v>
      </c>
      <c r="AT196" s="962">
        <f t="shared" si="731"/>
        <v>0</v>
      </c>
      <c r="AU196" s="962">
        <f t="shared" si="731"/>
        <v>0</v>
      </c>
      <c r="AV196" s="184"/>
      <c r="AW196" s="974" t="s">
        <v>181</v>
      </c>
      <c r="AX196" s="2402">
        <f t="shared" ref="AX196:BW196" si="732">SUM(AX191:AX195)</f>
        <v>0</v>
      </c>
      <c r="AY196" s="2404">
        <f t="shared" si="732"/>
        <v>0</v>
      </c>
      <c r="AZ196" s="2404">
        <f t="shared" si="732"/>
        <v>0</v>
      </c>
      <c r="BA196" s="2404">
        <f t="shared" si="732"/>
        <v>0</v>
      </c>
      <c r="BB196" s="2404">
        <f t="shared" si="732"/>
        <v>0</v>
      </c>
      <c r="BC196" s="2404">
        <f t="shared" si="732"/>
        <v>0</v>
      </c>
      <c r="BD196" s="973">
        <f t="shared" si="732"/>
        <v>0</v>
      </c>
      <c r="BE196" s="2402">
        <f t="shared" si="732"/>
        <v>0</v>
      </c>
      <c r="BF196" s="2404">
        <f t="shared" si="732"/>
        <v>0</v>
      </c>
      <c r="BG196" s="2404">
        <f t="shared" si="732"/>
        <v>0</v>
      </c>
      <c r="BH196" s="2404">
        <f t="shared" si="732"/>
        <v>0</v>
      </c>
      <c r="BI196" s="973">
        <f t="shared" si="732"/>
        <v>0</v>
      </c>
      <c r="BJ196" s="2402">
        <f t="shared" si="732"/>
        <v>0</v>
      </c>
      <c r="BK196" s="2404">
        <f t="shared" si="732"/>
        <v>0</v>
      </c>
      <c r="BL196" s="973">
        <f t="shared" si="732"/>
        <v>0</v>
      </c>
      <c r="BM196" s="970">
        <f t="shared" si="732"/>
        <v>0</v>
      </c>
      <c r="BN196" s="962">
        <f t="shared" si="732"/>
        <v>0</v>
      </c>
      <c r="BO196" s="2402">
        <f t="shared" si="732"/>
        <v>0</v>
      </c>
      <c r="BP196" s="2404">
        <f t="shared" si="732"/>
        <v>0</v>
      </c>
      <c r="BQ196" s="2404">
        <f t="shared" si="732"/>
        <v>0</v>
      </c>
      <c r="BR196" s="2404">
        <f t="shared" si="732"/>
        <v>0</v>
      </c>
      <c r="BS196" s="973">
        <f t="shared" si="732"/>
        <v>0</v>
      </c>
      <c r="BT196" s="2402">
        <f t="shared" si="732"/>
        <v>0</v>
      </c>
      <c r="BU196" s="2404">
        <f t="shared" si="732"/>
        <v>0</v>
      </c>
      <c r="BV196" s="973">
        <f t="shared" si="732"/>
        <v>0</v>
      </c>
      <c r="BW196" s="970">
        <f t="shared" si="732"/>
        <v>0</v>
      </c>
      <c r="BX196" s="962">
        <f t="shared" si="715"/>
        <v>0</v>
      </c>
      <c r="BY196" s="2402">
        <f>SUM(BY191:BY195)</f>
        <v>0</v>
      </c>
      <c r="BZ196" s="973">
        <f>SUM(BZ191:BZ195)</f>
        <v>0</v>
      </c>
      <c r="CA196" s="964">
        <f>SUM(CA191:CA195)</f>
        <v>0</v>
      </c>
      <c r="CC196" s="971" t="s">
        <v>106</v>
      </c>
      <c r="CD196" s="2402">
        <f t="shared" ref="CD196:CV196" si="733">SUM(CD191:CD195)</f>
        <v>0</v>
      </c>
      <c r="CE196" s="2404">
        <f t="shared" si="733"/>
        <v>0</v>
      </c>
      <c r="CF196" s="975">
        <f t="shared" si="733"/>
        <v>0</v>
      </c>
      <c r="CG196" s="962">
        <f t="shared" si="733"/>
        <v>0</v>
      </c>
      <c r="CH196" s="2403">
        <f t="shared" si="733"/>
        <v>0</v>
      </c>
      <c r="CI196" s="2404">
        <f t="shared" si="733"/>
        <v>0</v>
      </c>
      <c r="CJ196" s="975">
        <f t="shared" si="733"/>
        <v>0</v>
      </c>
      <c r="CK196" s="962">
        <f t="shared" si="733"/>
        <v>0</v>
      </c>
      <c r="CL196" s="2403">
        <f t="shared" si="733"/>
        <v>0</v>
      </c>
      <c r="CM196" s="2404">
        <f t="shared" si="733"/>
        <v>0</v>
      </c>
      <c r="CN196" s="975">
        <f t="shared" si="733"/>
        <v>0</v>
      </c>
      <c r="CO196" s="962">
        <f t="shared" si="733"/>
        <v>0</v>
      </c>
      <c r="CP196" s="2403">
        <f t="shared" si="733"/>
        <v>0</v>
      </c>
      <c r="CQ196" s="975">
        <f t="shared" si="733"/>
        <v>0</v>
      </c>
      <c r="CR196" s="962">
        <f t="shared" si="733"/>
        <v>0</v>
      </c>
      <c r="CS196" s="2403">
        <f t="shared" si="733"/>
        <v>0</v>
      </c>
      <c r="CT196" s="2404">
        <f t="shared" si="733"/>
        <v>0</v>
      </c>
      <c r="CU196" s="975">
        <f t="shared" si="733"/>
        <v>0</v>
      </c>
      <c r="CV196" s="962">
        <f t="shared" si="733"/>
        <v>0</v>
      </c>
      <c r="CW196" s="184"/>
      <c r="CX196" s="2402">
        <f t="shared" ref="CX196:DE196" si="734">SUM(CX191:CX195)</f>
        <v>0</v>
      </c>
      <c r="CY196" s="2404">
        <f t="shared" si="734"/>
        <v>0</v>
      </c>
      <c r="CZ196" s="975">
        <f t="shared" si="734"/>
        <v>0</v>
      </c>
      <c r="DA196" s="962">
        <f t="shared" si="734"/>
        <v>0</v>
      </c>
      <c r="DB196" s="2403">
        <f t="shared" si="734"/>
        <v>0</v>
      </c>
      <c r="DC196" s="2404">
        <f t="shared" si="734"/>
        <v>0</v>
      </c>
      <c r="DD196" s="975">
        <f t="shared" si="734"/>
        <v>0</v>
      </c>
      <c r="DE196" s="962">
        <f t="shared" si="734"/>
        <v>0</v>
      </c>
      <c r="DF196" s="184"/>
      <c r="DG196" s="962">
        <f t="shared" si="724"/>
        <v>0</v>
      </c>
      <c r="DH196" s="184"/>
      <c r="DI196" s="972">
        <f>SUM(DI191:DI195)</f>
        <v>0</v>
      </c>
      <c r="DJ196" s="962">
        <f>SUM(DJ191:DJ195)</f>
        <v>0</v>
      </c>
      <c r="DK196" s="964">
        <f>SUM(DK191:DK195)</f>
        <v>0</v>
      </c>
      <c r="DM196" s="962">
        <f>SUM(DM191:DM195)</f>
        <v>0</v>
      </c>
      <c r="DO196" s="960" t="str">
        <f t="shared" si="729"/>
        <v>True</v>
      </c>
      <c r="DP196" s="4075" t="str">
        <f>IF($U196=0,"Blanc","")</f>
        <v>Blanc</v>
      </c>
      <c r="DQ196" s="4074" t="str">
        <f t="shared" si="526"/>
        <v>wrong</v>
      </c>
    </row>
    <row r="197" spans="2:121" ht="39.9" customHeight="1">
      <c r="B197" s="8502"/>
      <c r="C197" s="8504"/>
      <c r="D197" s="8504"/>
      <c r="E197" s="8502"/>
      <c r="F197" s="8506" t="s">
        <v>237</v>
      </c>
      <c r="G197" s="251" t="s">
        <v>1213</v>
      </c>
      <c r="H197" s="206"/>
      <c r="I197" s="209"/>
      <c r="J197" s="210"/>
      <c r="K197" s="208"/>
      <c r="L197" s="208"/>
      <c r="M197" s="207"/>
      <c r="N197" s="206"/>
      <c r="O197" s="209"/>
      <c r="P197" s="210"/>
      <c r="Q197" s="207"/>
      <c r="R197" s="206"/>
      <c r="S197" s="209"/>
      <c r="T197" s="2393"/>
      <c r="U197" s="2446">
        <f t="shared" ref="U197:U201" si="735">SUM(H197:P197,S197:T197)-R197</f>
        <v>0</v>
      </c>
      <c r="V197" s="206"/>
      <c r="W197" s="209"/>
      <c r="X197" s="955"/>
      <c r="Y197" s="208"/>
      <c r="Z197" s="207"/>
      <c r="AA197" s="2448">
        <f t="shared" ref="AA197:AA201" si="736">SUM(X197:Z197)</f>
        <v>0</v>
      </c>
      <c r="AB197" s="212"/>
      <c r="AC197" s="210"/>
      <c r="AD197" s="208"/>
      <c r="AE197" s="208"/>
      <c r="AF197" s="208"/>
      <c r="AG197" s="207"/>
      <c r="AH197" s="2448">
        <f t="shared" ref="AH197:AH201" si="737">SUM(AC197:AG197)</f>
        <v>0</v>
      </c>
      <c r="AI197" s="210"/>
      <c r="AJ197" s="208"/>
      <c r="AK197" s="207"/>
      <c r="AL197" s="2449">
        <f t="shared" ref="AL197:AL201" si="738">SUM(AI197:AK197)</f>
        <v>0</v>
      </c>
      <c r="AM197" s="211"/>
      <c r="AN197" s="2451">
        <f t="shared" ref="AN197:AN201" si="739">AM197+AL197+AH197+AB197+AA197</f>
        <v>0</v>
      </c>
      <c r="AO197" s="210"/>
      <c r="AP197" s="208"/>
      <c r="AQ197" s="208"/>
      <c r="AR197" s="208"/>
      <c r="AS197" s="207"/>
      <c r="AT197" s="2453">
        <f>SUM(AO197:AS197)</f>
        <v>0</v>
      </c>
      <c r="AU197" s="213"/>
      <c r="AV197" s="184"/>
      <c r="AW197" s="251" t="s">
        <v>1213</v>
      </c>
      <c r="AX197" s="206"/>
      <c r="AY197" s="208"/>
      <c r="AZ197" s="208"/>
      <c r="BA197" s="208"/>
      <c r="BB197" s="208"/>
      <c r="BC197" s="208"/>
      <c r="BD197" s="209"/>
      <c r="BE197" s="206"/>
      <c r="BF197" s="208"/>
      <c r="BG197" s="208"/>
      <c r="BH197" s="208"/>
      <c r="BI197" s="209"/>
      <c r="BJ197" s="206"/>
      <c r="BK197" s="208"/>
      <c r="BL197" s="209"/>
      <c r="BM197" s="954"/>
      <c r="BN197" s="211"/>
      <c r="BO197" s="206"/>
      <c r="BP197" s="208"/>
      <c r="BQ197" s="208"/>
      <c r="BR197" s="208"/>
      <c r="BS197" s="209"/>
      <c r="BT197" s="206"/>
      <c r="BU197" s="208"/>
      <c r="BV197" s="209"/>
      <c r="BW197" s="954"/>
      <c r="BX197" s="2454">
        <f t="shared" si="715"/>
        <v>0</v>
      </c>
      <c r="BY197" s="206"/>
      <c r="BZ197" s="209"/>
      <c r="CA197" s="956"/>
      <c r="CC197" s="251" t="s">
        <v>1213</v>
      </c>
      <c r="CD197" s="206"/>
      <c r="CE197" s="208"/>
      <c r="CF197" s="207"/>
      <c r="CG197" s="2454">
        <f t="shared" ref="CG197:CG201" si="740">SUM(CD197:CF197)</f>
        <v>0</v>
      </c>
      <c r="CH197" s="210"/>
      <c r="CI197" s="208"/>
      <c r="CJ197" s="207"/>
      <c r="CK197" s="2454">
        <f t="shared" ref="CK197:CK201" si="741">SUM(CH197:CJ197)</f>
        <v>0</v>
      </c>
      <c r="CL197" s="210"/>
      <c r="CM197" s="208"/>
      <c r="CN197" s="207"/>
      <c r="CO197" s="2454">
        <f t="shared" ref="CO197:CO201" si="742">SUM(CL197:CN197)</f>
        <v>0</v>
      </c>
      <c r="CP197" s="210"/>
      <c r="CQ197" s="207"/>
      <c r="CR197" s="2454">
        <f t="shared" ref="CR197:CR201" si="743">SUM(CP197:CQ197)</f>
        <v>0</v>
      </c>
      <c r="CS197" s="2434">
        <f t="shared" ref="CS197:CU201" si="744">CX197+DB197</f>
        <v>0</v>
      </c>
      <c r="CT197" s="2432">
        <f t="shared" si="744"/>
        <v>0</v>
      </c>
      <c r="CU197" s="2433">
        <f t="shared" si="744"/>
        <v>0</v>
      </c>
      <c r="CV197" s="2454">
        <f t="shared" ref="CV197:CV201" si="745">SUM(CS197:CU197)</f>
        <v>0</v>
      </c>
      <c r="CW197" s="184"/>
      <c r="CX197" s="206"/>
      <c r="CY197" s="208"/>
      <c r="CZ197" s="207"/>
      <c r="DA197" s="2460">
        <f t="shared" ref="DA197:DA201" si="746">SUM(CX197:CZ197)</f>
        <v>0</v>
      </c>
      <c r="DB197" s="210"/>
      <c r="DC197" s="208"/>
      <c r="DD197" s="207"/>
      <c r="DE197" s="2460">
        <f t="shared" ref="DE197:DE201" si="747">SUM(DB197:DD197)</f>
        <v>0</v>
      </c>
      <c r="DF197" s="184"/>
      <c r="DG197" s="2454">
        <f t="shared" si="724"/>
        <v>0</v>
      </c>
      <c r="DH197" s="184"/>
      <c r="DI197" s="2394">
        <f t="shared" ref="DI197:DJ201" si="748">CD197+CH197+CL197+CP197+CS197</f>
        <v>0</v>
      </c>
      <c r="DJ197" s="2395">
        <f t="shared" si="748"/>
        <v>0</v>
      </c>
      <c r="DK197" s="2396">
        <f t="shared" ref="DK197:DK201" si="749">CF197+CJ197+CN197+CU197</f>
        <v>0</v>
      </c>
      <c r="DM197" s="2395">
        <f t="shared" ref="DM197:DM201" si="750">SUM(DI197:DK197)</f>
        <v>0</v>
      </c>
      <c r="DO197" s="2462" t="str">
        <f t="shared" si="729"/>
        <v>True</v>
      </c>
      <c r="DP197" s="4073"/>
    </row>
    <row r="198" spans="2:121" ht="39.9" customHeight="1">
      <c r="B198" s="8502"/>
      <c r="C198" s="8504"/>
      <c r="D198" s="8504"/>
      <c r="E198" s="8502"/>
      <c r="F198" s="8506"/>
      <c r="G198" s="251" t="s">
        <v>666</v>
      </c>
      <c r="H198" s="206"/>
      <c r="I198" s="209"/>
      <c r="J198" s="210"/>
      <c r="K198" s="208"/>
      <c r="L198" s="208"/>
      <c r="M198" s="207"/>
      <c r="N198" s="206"/>
      <c r="O198" s="209"/>
      <c r="P198" s="210"/>
      <c r="Q198" s="207"/>
      <c r="R198" s="206"/>
      <c r="S198" s="209"/>
      <c r="T198" s="2393"/>
      <c r="U198" s="2446">
        <f t="shared" si="735"/>
        <v>0</v>
      </c>
      <c r="V198" s="206"/>
      <c r="W198" s="209"/>
      <c r="X198" s="955"/>
      <c r="Y198" s="208"/>
      <c r="Z198" s="207"/>
      <c r="AA198" s="2448">
        <f t="shared" si="736"/>
        <v>0</v>
      </c>
      <c r="AB198" s="212"/>
      <c r="AC198" s="210"/>
      <c r="AD198" s="208"/>
      <c r="AE198" s="208"/>
      <c r="AF198" s="208"/>
      <c r="AG198" s="207"/>
      <c r="AH198" s="2448">
        <f t="shared" si="737"/>
        <v>0</v>
      </c>
      <c r="AI198" s="210"/>
      <c r="AJ198" s="208"/>
      <c r="AK198" s="207"/>
      <c r="AL198" s="2449">
        <f t="shared" si="738"/>
        <v>0</v>
      </c>
      <c r="AM198" s="211"/>
      <c r="AN198" s="2451">
        <f t="shared" si="739"/>
        <v>0</v>
      </c>
      <c r="AO198" s="210"/>
      <c r="AP198" s="208"/>
      <c r="AQ198" s="208"/>
      <c r="AR198" s="208"/>
      <c r="AS198" s="207"/>
      <c r="AT198" s="2453">
        <f t="shared" ref="AT198:AT201" si="751">SUM(AO198:AS198)</f>
        <v>0</v>
      </c>
      <c r="AU198" s="213"/>
      <c r="AV198" s="184"/>
      <c r="AW198" s="251" t="s">
        <v>666</v>
      </c>
      <c r="AX198" s="206"/>
      <c r="AY198" s="208"/>
      <c r="AZ198" s="208"/>
      <c r="BA198" s="208"/>
      <c r="BB198" s="208"/>
      <c r="BC198" s="208"/>
      <c r="BD198" s="209"/>
      <c r="BE198" s="206"/>
      <c r="BF198" s="208"/>
      <c r="BG198" s="208"/>
      <c r="BH198" s="208"/>
      <c r="BI198" s="209"/>
      <c r="BJ198" s="206"/>
      <c r="BK198" s="208"/>
      <c r="BL198" s="209"/>
      <c r="BM198" s="954"/>
      <c r="BN198" s="211"/>
      <c r="BO198" s="206"/>
      <c r="BP198" s="208"/>
      <c r="BQ198" s="208"/>
      <c r="BR198" s="208"/>
      <c r="BS198" s="209"/>
      <c r="BT198" s="206"/>
      <c r="BU198" s="208"/>
      <c r="BV198" s="209"/>
      <c r="BW198" s="954"/>
      <c r="BX198" s="2454">
        <f t="shared" si="715"/>
        <v>0</v>
      </c>
      <c r="BY198" s="206"/>
      <c r="BZ198" s="209"/>
      <c r="CA198" s="956"/>
      <c r="CC198" s="251" t="s">
        <v>666</v>
      </c>
      <c r="CD198" s="206"/>
      <c r="CE198" s="208"/>
      <c r="CF198" s="207"/>
      <c r="CG198" s="2454">
        <f t="shared" si="740"/>
        <v>0</v>
      </c>
      <c r="CH198" s="210"/>
      <c r="CI198" s="208"/>
      <c r="CJ198" s="207"/>
      <c r="CK198" s="2454">
        <f t="shared" si="741"/>
        <v>0</v>
      </c>
      <c r="CL198" s="210"/>
      <c r="CM198" s="208"/>
      <c r="CN198" s="207"/>
      <c r="CO198" s="2454">
        <f t="shared" si="742"/>
        <v>0</v>
      </c>
      <c r="CP198" s="210"/>
      <c r="CQ198" s="207"/>
      <c r="CR198" s="2454">
        <f t="shared" si="743"/>
        <v>0</v>
      </c>
      <c r="CS198" s="2434">
        <f t="shared" si="744"/>
        <v>0</v>
      </c>
      <c r="CT198" s="2432">
        <f t="shared" si="744"/>
        <v>0</v>
      </c>
      <c r="CU198" s="2433">
        <f t="shared" si="744"/>
        <v>0</v>
      </c>
      <c r="CV198" s="2454">
        <f t="shared" si="745"/>
        <v>0</v>
      </c>
      <c r="CW198" s="184"/>
      <c r="CX198" s="206"/>
      <c r="CY198" s="208"/>
      <c r="CZ198" s="207"/>
      <c r="DA198" s="2460">
        <f t="shared" si="746"/>
        <v>0</v>
      </c>
      <c r="DB198" s="210"/>
      <c r="DC198" s="208"/>
      <c r="DD198" s="207"/>
      <c r="DE198" s="2460">
        <f t="shared" si="747"/>
        <v>0</v>
      </c>
      <c r="DF198" s="184"/>
      <c r="DG198" s="2454">
        <f t="shared" si="724"/>
        <v>0</v>
      </c>
      <c r="DH198" s="184"/>
      <c r="DI198" s="2394">
        <f t="shared" si="748"/>
        <v>0</v>
      </c>
      <c r="DJ198" s="2395">
        <f t="shared" si="748"/>
        <v>0</v>
      </c>
      <c r="DK198" s="2396">
        <f t="shared" si="749"/>
        <v>0</v>
      </c>
      <c r="DM198" s="2395">
        <f t="shared" si="750"/>
        <v>0</v>
      </c>
      <c r="DO198" s="2462" t="str">
        <f t="shared" si="729"/>
        <v>True</v>
      </c>
      <c r="DP198" s="4073"/>
    </row>
    <row r="199" spans="2:121" ht="39.9" customHeight="1">
      <c r="B199" s="8502"/>
      <c r="C199" s="8504"/>
      <c r="D199" s="8504"/>
      <c r="E199" s="8502"/>
      <c r="F199" s="8506"/>
      <c r="G199" s="251" t="s">
        <v>667</v>
      </c>
      <c r="H199" s="206"/>
      <c r="I199" s="209"/>
      <c r="J199" s="210"/>
      <c r="K199" s="208"/>
      <c r="L199" s="208"/>
      <c r="M199" s="207"/>
      <c r="N199" s="206"/>
      <c r="O199" s="209"/>
      <c r="P199" s="210"/>
      <c r="Q199" s="207"/>
      <c r="R199" s="206"/>
      <c r="S199" s="209"/>
      <c r="T199" s="2393"/>
      <c r="U199" s="2446">
        <f t="shared" si="735"/>
        <v>0</v>
      </c>
      <c r="V199" s="206"/>
      <c r="W199" s="209"/>
      <c r="X199" s="955"/>
      <c r="Y199" s="208"/>
      <c r="Z199" s="207"/>
      <c r="AA199" s="2448">
        <f t="shared" si="736"/>
        <v>0</v>
      </c>
      <c r="AB199" s="212"/>
      <c r="AC199" s="210"/>
      <c r="AD199" s="208"/>
      <c r="AE199" s="208"/>
      <c r="AF199" s="208"/>
      <c r="AG199" s="207"/>
      <c r="AH199" s="2448">
        <f t="shared" si="737"/>
        <v>0</v>
      </c>
      <c r="AI199" s="210"/>
      <c r="AJ199" s="208"/>
      <c r="AK199" s="207"/>
      <c r="AL199" s="2449">
        <f t="shared" si="738"/>
        <v>0</v>
      </c>
      <c r="AM199" s="211"/>
      <c r="AN199" s="2451">
        <f t="shared" si="739"/>
        <v>0</v>
      </c>
      <c r="AO199" s="210"/>
      <c r="AP199" s="208"/>
      <c r="AQ199" s="208"/>
      <c r="AR199" s="208"/>
      <c r="AS199" s="207"/>
      <c r="AT199" s="2453">
        <f t="shared" si="751"/>
        <v>0</v>
      </c>
      <c r="AU199" s="213"/>
      <c r="AV199" s="184"/>
      <c r="AW199" s="251" t="s">
        <v>667</v>
      </c>
      <c r="AX199" s="206"/>
      <c r="AY199" s="208"/>
      <c r="AZ199" s="208"/>
      <c r="BA199" s="208"/>
      <c r="BB199" s="208"/>
      <c r="BC199" s="208"/>
      <c r="BD199" s="209"/>
      <c r="BE199" s="206"/>
      <c r="BF199" s="208"/>
      <c r="BG199" s="208"/>
      <c r="BH199" s="208"/>
      <c r="BI199" s="209"/>
      <c r="BJ199" s="206"/>
      <c r="BK199" s="208"/>
      <c r="BL199" s="209"/>
      <c r="BM199" s="954"/>
      <c r="BN199" s="211"/>
      <c r="BO199" s="206"/>
      <c r="BP199" s="208"/>
      <c r="BQ199" s="208"/>
      <c r="BR199" s="208"/>
      <c r="BS199" s="209"/>
      <c r="BT199" s="206"/>
      <c r="BU199" s="208"/>
      <c r="BV199" s="209"/>
      <c r="BW199" s="954"/>
      <c r="BX199" s="2454">
        <f t="shared" si="715"/>
        <v>0</v>
      </c>
      <c r="BY199" s="206"/>
      <c r="BZ199" s="209"/>
      <c r="CA199" s="956"/>
      <c r="CC199" s="251" t="s">
        <v>667</v>
      </c>
      <c r="CD199" s="206"/>
      <c r="CE199" s="208"/>
      <c r="CF199" s="207"/>
      <c r="CG199" s="2454">
        <f t="shared" si="740"/>
        <v>0</v>
      </c>
      <c r="CH199" s="210"/>
      <c r="CI199" s="208"/>
      <c r="CJ199" s="207"/>
      <c r="CK199" s="2454">
        <f t="shared" si="741"/>
        <v>0</v>
      </c>
      <c r="CL199" s="210"/>
      <c r="CM199" s="208"/>
      <c r="CN199" s="207"/>
      <c r="CO199" s="2454">
        <f t="shared" si="742"/>
        <v>0</v>
      </c>
      <c r="CP199" s="210"/>
      <c r="CQ199" s="207"/>
      <c r="CR199" s="2454">
        <f t="shared" si="743"/>
        <v>0</v>
      </c>
      <c r="CS199" s="2434">
        <f t="shared" si="744"/>
        <v>0</v>
      </c>
      <c r="CT199" s="2432">
        <f t="shared" si="744"/>
        <v>0</v>
      </c>
      <c r="CU199" s="2433">
        <f t="shared" si="744"/>
        <v>0</v>
      </c>
      <c r="CV199" s="2454">
        <f t="shared" si="745"/>
        <v>0</v>
      </c>
      <c r="CW199" s="184"/>
      <c r="CX199" s="206"/>
      <c r="CY199" s="208"/>
      <c r="CZ199" s="207"/>
      <c r="DA199" s="2460">
        <f t="shared" si="746"/>
        <v>0</v>
      </c>
      <c r="DB199" s="210"/>
      <c r="DC199" s="208"/>
      <c r="DD199" s="207"/>
      <c r="DE199" s="2460">
        <f t="shared" si="747"/>
        <v>0</v>
      </c>
      <c r="DF199" s="184"/>
      <c r="DG199" s="2454">
        <f t="shared" si="724"/>
        <v>0</v>
      </c>
      <c r="DH199" s="184"/>
      <c r="DI199" s="2394">
        <f t="shared" si="748"/>
        <v>0</v>
      </c>
      <c r="DJ199" s="2395">
        <f t="shared" si="748"/>
        <v>0</v>
      </c>
      <c r="DK199" s="2396">
        <f t="shared" si="749"/>
        <v>0</v>
      </c>
      <c r="DM199" s="2395">
        <f t="shared" si="750"/>
        <v>0</v>
      </c>
      <c r="DO199" s="2462" t="str">
        <f t="shared" si="729"/>
        <v>True</v>
      </c>
      <c r="DP199" s="4073"/>
    </row>
    <row r="200" spans="2:121" ht="39.9" customHeight="1">
      <c r="B200" s="8502"/>
      <c r="C200" s="8504"/>
      <c r="D200" s="8504"/>
      <c r="E200" s="8502"/>
      <c r="F200" s="8506"/>
      <c r="G200" s="251" t="s">
        <v>668</v>
      </c>
      <c r="H200" s="206"/>
      <c r="I200" s="209"/>
      <c r="J200" s="210"/>
      <c r="K200" s="208"/>
      <c r="L200" s="208"/>
      <c r="M200" s="207"/>
      <c r="N200" s="206"/>
      <c r="O200" s="209"/>
      <c r="P200" s="210"/>
      <c r="Q200" s="207"/>
      <c r="R200" s="206"/>
      <c r="S200" s="209"/>
      <c r="T200" s="954"/>
      <c r="U200" s="2446">
        <f t="shared" si="735"/>
        <v>0</v>
      </c>
      <c r="V200" s="206"/>
      <c r="W200" s="209"/>
      <c r="X200" s="955"/>
      <c r="Y200" s="208"/>
      <c r="Z200" s="207"/>
      <c r="AA200" s="2448">
        <f t="shared" si="736"/>
        <v>0</v>
      </c>
      <c r="AB200" s="212"/>
      <c r="AC200" s="210"/>
      <c r="AD200" s="208"/>
      <c r="AE200" s="208"/>
      <c r="AF200" s="208"/>
      <c r="AG200" s="207"/>
      <c r="AH200" s="2448">
        <f t="shared" si="737"/>
        <v>0</v>
      </c>
      <c r="AI200" s="210"/>
      <c r="AJ200" s="208"/>
      <c r="AK200" s="207"/>
      <c r="AL200" s="2449">
        <f t="shared" si="738"/>
        <v>0</v>
      </c>
      <c r="AM200" s="211"/>
      <c r="AN200" s="2451">
        <f t="shared" si="739"/>
        <v>0</v>
      </c>
      <c r="AO200" s="210"/>
      <c r="AP200" s="208"/>
      <c r="AQ200" s="208"/>
      <c r="AR200" s="208"/>
      <c r="AS200" s="207"/>
      <c r="AT200" s="2453">
        <f t="shared" si="751"/>
        <v>0</v>
      </c>
      <c r="AU200" s="213"/>
      <c r="AV200" s="184"/>
      <c r="AW200" s="251" t="s">
        <v>668</v>
      </c>
      <c r="AX200" s="206"/>
      <c r="AY200" s="208"/>
      <c r="AZ200" s="208"/>
      <c r="BA200" s="208"/>
      <c r="BB200" s="208"/>
      <c r="BC200" s="208"/>
      <c r="BD200" s="209"/>
      <c r="BE200" s="206"/>
      <c r="BF200" s="208"/>
      <c r="BG200" s="208"/>
      <c r="BH200" s="208"/>
      <c r="BI200" s="209"/>
      <c r="BJ200" s="206"/>
      <c r="BK200" s="208"/>
      <c r="BL200" s="209"/>
      <c r="BM200" s="954"/>
      <c r="BN200" s="211"/>
      <c r="BO200" s="206"/>
      <c r="BP200" s="208"/>
      <c r="BQ200" s="208"/>
      <c r="BR200" s="208"/>
      <c r="BS200" s="209"/>
      <c r="BT200" s="206"/>
      <c r="BU200" s="208"/>
      <c r="BV200" s="209"/>
      <c r="BW200" s="954"/>
      <c r="BX200" s="2454">
        <f t="shared" si="715"/>
        <v>0</v>
      </c>
      <c r="BY200" s="206"/>
      <c r="BZ200" s="209"/>
      <c r="CA200" s="956"/>
      <c r="CC200" s="251" t="s">
        <v>668</v>
      </c>
      <c r="CD200" s="206"/>
      <c r="CE200" s="208"/>
      <c r="CF200" s="207"/>
      <c r="CG200" s="2454">
        <f t="shared" si="740"/>
        <v>0</v>
      </c>
      <c r="CH200" s="210"/>
      <c r="CI200" s="208"/>
      <c r="CJ200" s="207"/>
      <c r="CK200" s="2454">
        <f t="shared" si="741"/>
        <v>0</v>
      </c>
      <c r="CL200" s="210"/>
      <c r="CM200" s="208"/>
      <c r="CN200" s="207"/>
      <c r="CO200" s="2454">
        <f t="shared" si="742"/>
        <v>0</v>
      </c>
      <c r="CP200" s="210"/>
      <c r="CQ200" s="207"/>
      <c r="CR200" s="2454">
        <f t="shared" si="743"/>
        <v>0</v>
      </c>
      <c r="CS200" s="2434">
        <f t="shared" si="744"/>
        <v>0</v>
      </c>
      <c r="CT200" s="2432">
        <f t="shared" si="744"/>
        <v>0</v>
      </c>
      <c r="CU200" s="2433">
        <f t="shared" si="744"/>
        <v>0</v>
      </c>
      <c r="CV200" s="2454">
        <f t="shared" si="745"/>
        <v>0</v>
      </c>
      <c r="CW200" s="184"/>
      <c r="CX200" s="206"/>
      <c r="CY200" s="208"/>
      <c r="CZ200" s="207"/>
      <c r="DA200" s="2460">
        <f t="shared" si="746"/>
        <v>0</v>
      </c>
      <c r="DB200" s="210"/>
      <c r="DC200" s="208"/>
      <c r="DD200" s="207"/>
      <c r="DE200" s="2460">
        <f t="shared" si="747"/>
        <v>0</v>
      </c>
      <c r="DF200" s="184"/>
      <c r="DG200" s="2454">
        <f t="shared" si="724"/>
        <v>0</v>
      </c>
      <c r="DH200" s="184"/>
      <c r="DI200" s="2394">
        <f t="shared" si="748"/>
        <v>0</v>
      </c>
      <c r="DJ200" s="2395">
        <f t="shared" si="748"/>
        <v>0</v>
      </c>
      <c r="DK200" s="2396">
        <f t="shared" si="749"/>
        <v>0</v>
      </c>
      <c r="DM200" s="2395">
        <f t="shared" si="750"/>
        <v>0</v>
      </c>
      <c r="DO200" s="2462" t="str">
        <f t="shared" si="729"/>
        <v>True</v>
      </c>
      <c r="DP200" s="4073"/>
    </row>
    <row r="201" spans="2:121" ht="39.9" customHeight="1" thickBot="1">
      <c r="B201" s="8502"/>
      <c r="C201" s="8504"/>
      <c r="D201" s="8504"/>
      <c r="E201" s="8502"/>
      <c r="F201" s="8506"/>
      <c r="G201" s="252" t="s">
        <v>1214</v>
      </c>
      <c r="H201" s="214"/>
      <c r="I201" s="217"/>
      <c r="J201" s="218"/>
      <c r="K201" s="216"/>
      <c r="L201" s="216"/>
      <c r="M201" s="215"/>
      <c r="N201" s="214"/>
      <c r="O201" s="217"/>
      <c r="P201" s="218"/>
      <c r="Q201" s="215"/>
      <c r="R201" s="214"/>
      <c r="S201" s="217"/>
      <c r="T201" s="957"/>
      <c r="U201" s="2446">
        <f t="shared" si="735"/>
        <v>0</v>
      </c>
      <c r="V201" s="214"/>
      <c r="W201" s="217"/>
      <c r="X201" s="958"/>
      <c r="Y201" s="216"/>
      <c r="Z201" s="215"/>
      <c r="AA201" s="2448">
        <f t="shared" si="736"/>
        <v>0</v>
      </c>
      <c r="AB201" s="220"/>
      <c r="AC201" s="218"/>
      <c r="AD201" s="216"/>
      <c r="AE201" s="216"/>
      <c r="AF201" s="216"/>
      <c r="AG201" s="215"/>
      <c r="AH201" s="2448">
        <f t="shared" si="737"/>
        <v>0</v>
      </c>
      <c r="AI201" s="218"/>
      <c r="AJ201" s="216"/>
      <c r="AK201" s="215"/>
      <c r="AL201" s="2450">
        <f t="shared" si="738"/>
        <v>0</v>
      </c>
      <c r="AM201" s="219"/>
      <c r="AN201" s="2452">
        <f t="shared" si="739"/>
        <v>0</v>
      </c>
      <c r="AO201" s="218"/>
      <c r="AP201" s="216"/>
      <c r="AQ201" s="216"/>
      <c r="AR201" s="216"/>
      <c r="AS201" s="215"/>
      <c r="AT201" s="2448">
        <f t="shared" si="751"/>
        <v>0</v>
      </c>
      <c r="AU201" s="221"/>
      <c r="AV201" s="184"/>
      <c r="AW201" s="252" t="s">
        <v>1214</v>
      </c>
      <c r="AX201" s="214"/>
      <c r="AY201" s="216"/>
      <c r="AZ201" s="216"/>
      <c r="BA201" s="216"/>
      <c r="BB201" s="216"/>
      <c r="BC201" s="216"/>
      <c r="BD201" s="217"/>
      <c r="BE201" s="214"/>
      <c r="BF201" s="216"/>
      <c r="BG201" s="216"/>
      <c r="BH201" s="216"/>
      <c r="BI201" s="217"/>
      <c r="BJ201" s="214"/>
      <c r="BK201" s="216"/>
      <c r="BL201" s="217"/>
      <c r="BM201" s="957"/>
      <c r="BN201" s="219"/>
      <c r="BO201" s="214"/>
      <c r="BP201" s="216"/>
      <c r="BQ201" s="216"/>
      <c r="BR201" s="216"/>
      <c r="BS201" s="217"/>
      <c r="BT201" s="214"/>
      <c r="BU201" s="216"/>
      <c r="BV201" s="217"/>
      <c r="BW201" s="957"/>
      <c r="BX201" s="2455">
        <f t="shared" si="715"/>
        <v>0</v>
      </c>
      <c r="BY201" s="214"/>
      <c r="BZ201" s="217"/>
      <c r="CA201" s="961"/>
      <c r="CC201" s="252" t="s">
        <v>1214</v>
      </c>
      <c r="CD201" s="214"/>
      <c r="CE201" s="216"/>
      <c r="CF201" s="215"/>
      <c r="CG201" s="2455">
        <f t="shared" si="740"/>
        <v>0</v>
      </c>
      <c r="CH201" s="218"/>
      <c r="CI201" s="216"/>
      <c r="CJ201" s="215"/>
      <c r="CK201" s="2455">
        <f t="shared" si="741"/>
        <v>0</v>
      </c>
      <c r="CL201" s="218"/>
      <c r="CM201" s="216"/>
      <c r="CN201" s="215"/>
      <c r="CO201" s="2455">
        <f t="shared" si="742"/>
        <v>0</v>
      </c>
      <c r="CP201" s="218"/>
      <c r="CQ201" s="215"/>
      <c r="CR201" s="2455">
        <f t="shared" si="743"/>
        <v>0</v>
      </c>
      <c r="CS201" s="2456">
        <f t="shared" si="744"/>
        <v>0</v>
      </c>
      <c r="CT201" s="2457">
        <f t="shared" si="744"/>
        <v>0</v>
      </c>
      <c r="CU201" s="2458">
        <f t="shared" si="744"/>
        <v>0</v>
      </c>
      <c r="CV201" s="2455">
        <f t="shared" si="745"/>
        <v>0</v>
      </c>
      <c r="CW201" s="184"/>
      <c r="CX201" s="214"/>
      <c r="CY201" s="216"/>
      <c r="CZ201" s="215"/>
      <c r="DA201" s="2461">
        <f t="shared" si="746"/>
        <v>0</v>
      </c>
      <c r="DB201" s="218"/>
      <c r="DC201" s="216"/>
      <c r="DD201" s="215"/>
      <c r="DE201" s="2461">
        <f t="shared" si="747"/>
        <v>0</v>
      </c>
      <c r="DF201" s="184"/>
      <c r="DG201" s="2455">
        <f t="shared" si="724"/>
        <v>0</v>
      </c>
      <c r="DH201" s="184"/>
      <c r="DI201" s="2397">
        <f t="shared" si="748"/>
        <v>0</v>
      </c>
      <c r="DJ201" s="2398">
        <f t="shared" si="748"/>
        <v>0</v>
      </c>
      <c r="DK201" s="2399">
        <f t="shared" si="749"/>
        <v>0</v>
      </c>
      <c r="DM201" s="2398">
        <f t="shared" si="750"/>
        <v>0</v>
      </c>
      <c r="DO201" s="2463" t="str">
        <f t="shared" si="729"/>
        <v>True</v>
      </c>
      <c r="DP201" s="4073"/>
    </row>
    <row r="202" spans="2:121" ht="39.9" customHeight="1" thickBot="1">
      <c r="B202" s="8503"/>
      <c r="C202" s="8505"/>
      <c r="D202" s="8505"/>
      <c r="E202" s="8503"/>
      <c r="F202" s="8507"/>
      <c r="G202" s="2033" t="s">
        <v>181</v>
      </c>
      <c r="H202" s="2402">
        <f t="shared" ref="H202:P202" si="752">SUM(H197:H201)</f>
        <v>0</v>
      </c>
      <c r="I202" s="973">
        <f t="shared" si="752"/>
        <v>0</v>
      </c>
      <c r="J202" s="2403">
        <f t="shared" si="752"/>
        <v>0</v>
      </c>
      <c r="K202" s="2404">
        <f t="shared" si="752"/>
        <v>0</v>
      </c>
      <c r="L202" s="2404">
        <f t="shared" si="752"/>
        <v>0</v>
      </c>
      <c r="M202" s="975">
        <f t="shared" si="752"/>
        <v>0</v>
      </c>
      <c r="N202" s="2402">
        <f t="shared" si="752"/>
        <v>0</v>
      </c>
      <c r="O202" s="973">
        <f t="shared" si="752"/>
        <v>0</v>
      </c>
      <c r="P202" s="2403">
        <f t="shared" si="752"/>
        <v>0</v>
      </c>
      <c r="Q202" s="2034"/>
      <c r="R202" s="2402">
        <f t="shared" ref="R202:AU202" si="753">SUM(R197:R201)</f>
        <v>0</v>
      </c>
      <c r="S202" s="973">
        <f t="shared" si="753"/>
        <v>0</v>
      </c>
      <c r="T202" s="970">
        <f t="shared" si="753"/>
        <v>0</v>
      </c>
      <c r="U202" s="962">
        <f t="shared" si="753"/>
        <v>0</v>
      </c>
      <c r="V202" s="2402">
        <f t="shared" si="753"/>
        <v>0</v>
      </c>
      <c r="W202" s="973">
        <f t="shared" si="753"/>
        <v>0</v>
      </c>
      <c r="X202" s="2403">
        <f t="shared" si="753"/>
        <v>0</v>
      </c>
      <c r="Y202" s="2404">
        <f t="shared" si="753"/>
        <v>0</v>
      </c>
      <c r="Z202" s="975">
        <f t="shared" si="753"/>
        <v>0</v>
      </c>
      <c r="AA202" s="962">
        <f t="shared" si="753"/>
        <v>0</v>
      </c>
      <c r="AB202" s="962">
        <f t="shared" si="753"/>
        <v>0</v>
      </c>
      <c r="AC202" s="2403">
        <f t="shared" si="753"/>
        <v>0</v>
      </c>
      <c r="AD202" s="2404">
        <f t="shared" si="753"/>
        <v>0</v>
      </c>
      <c r="AE202" s="2404">
        <f t="shared" si="753"/>
        <v>0</v>
      </c>
      <c r="AF202" s="2404">
        <f t="shared" si="753"/>
        <v>0</v>
      </c>
      <c r="AG202" s="975">
        <f t="shared" si="753"/>
        <v>0</v>
      </c>
      <c r="AH202" s="962">
        <f t="shared" si="753"/>
        <v>0</v>
      </c>
      <c r="AI202" s="2403">
        <f t="shared" si="753"/>
        <v>0</v>
      </c>
      <c r="AJ202" s="2404">
        <f t="shared" si="753"/>
        <v>0</v>
      </c>
      <c r="AK202" s="975">
        <f t="shared" si="753"/>
        <v>0</v>
      </c>
      <c r="AL202" s="972">
        <f t="shared" si="753"/>
        <v>0</v>
      </c>
      <c r="AM202" s="962">
        <f t="shared" si="753"/>
        <v>0</v>
      </c>
      <c r="AN202" s="964">
        <f t="shared" si="753"/>
        <v>0</v>
      </c>
      <c r="AO202" s="2403">
        <f t="shared" si="753"/>
        <v>0</v>
      </c>
      <c r="AP202" s="2404">
        <f t="shared" si="753"/>
        <v>0</v>
      </c>
      <c r="AQ202" s="2404">
        <f t="shared" si="753"/>
        <v>0</v>
      </c>
      <c r="AR202" s="2404">
        <f t="shared" si="753"/>
        <v>0</v>
      </c>
      <c r="AS202" s="975">
        <f t="shared" si="753"/>
        <v>0</v>
      </c>
      <c r="AT202" s="962">
        <f t="shared" si="753"/>
        <v>0</v>
      </c>
      <c r="AU202" s="962">
        <f t="shared" si="753"/>
        <v>0</v>
      </c>
      <c r="AV202" s="184"/>
      <c r="AW202" s="974" t="s">
        <v>181</v>
      </c>
      <c r="AX202" s="2402">
        <f t="shared" ref="AX202:BW202" si="754">SUM(AX197:AX201)</f>
        <v>0</v>
      </c>
      <c r="AY202" s="2404">
        <f t="shared" si="754"/>
        <v>0</v>
      </c>
      <c r="AZ202" s="2404">
        <f t="shared" si="754"/>
        <v>0</v>
      </c>
      <c r="BA202" s="2404">
        <f t="shared" si="754"/>
        <v>0</v>
      </c>
      <c r="BB202" s="2404">
        <f t="shared" si="754"/>
        <v>0</v>
      </c>
      <c r="BC202" s="2404">
        <f t="shared" si="754"/>
        <v>0</v>
      </c>
      <c r="BD202" s="973">
        <f t="shared" si="754"/>
        <v>0</v>
      </c>
      <c r="BE202" s="2402">
        <f t="shared" si="754"/>
        <v>0</v>
      </c>
      <c r="BF202" s="2404">
        <f t="shared" si="754"/>
        <v>0</v>
      </c>
      <c r="BG202" s="2404">
        <f t="shared" si="754"/>
        <v>0</v>
      </c>
      <c r="BH202" s="2404">
        <f t="shared" si="754"/>
        <v>0</v>
      </c>
      <c r="BI202" s="973">
        <f t="shared" si="754"/>
        <v>0</v>
      </c>
      <c r="BJ202" s="2402">
        <f t="shared" si="754"/>
        <v>0</v>
      </c>
      <c r="BK202" s="2404">
        <f t="shared" si="754"/>
        <v>0</v>
      </c>
      <c r="BL202" s="973">
        <f t="shared" si="754"/>
        <v>0</v>
      </c>
      <c r="BM202" s="970">
        <f t="shared" si="754"/>
        <v>0</v>
      </c>
      <c r="BN202" s="962">
        <f t="shared" si="754"/>
        <v>0</v>
      </c>
      <c r="BO202" s="2402">
        <f t="shared" si="754"/>
        <v>0</v>
      </c>
      <c r="BP202" s="2404">
        <f t="shared" si="754"/>
        <v>0</v>
      </c>
      <c r="BQ202" s="2404">
        <f t="shared" si="754"/>
        <v>0</v>
      </c>
      <c r="BR202" s="2404">
        <f t="shared" si="754"/>
        <v>0</v>
      </c>
      <c r="BS202" s="973">
        <f t="shared" si="754"/>
        <v>0</v>
      </c>
      <c r="BT202" s="2402">
        <f t="shared" si="754"/>
        <v>0</v>
      </c>
      <c r="BU202" s="2404">
        <f t="shared" si="754"/>
        <v>0</v>
      </c>
      <c r="BV202" s="973">
        <f t="shared" si="754"/>
        <v>0</v>
      </c>
      <c r="BW202" s="970">
        <f t="shared" si="754"/>
        <v>0</v>
      </c>
      <c r="BX202" s="962">
        <f t="shared" si="715"/>
        <v>0</v>
      </c>
      <c r="BY202" s="2402">
        <f>SUM(BY197:BY201)</f>
        <v>0</v>
      </c>
      <c r="BZ202" s="973">
        <f>SUM(BZ197:BZ201)</f>
        <v>0</v>
      </c>
      <c r="CA202" s="964">
        <f>SUM(CA197:CA201)</f>
        <v>0</v>
      </c>
      <c r="CC202" s="971" t="s">
        <v>106</v>
      </c>
      <c r="CD202" s="2402">
        <f t="shared" ref="CD202:CV202" si="755">SUM(CD197:CD201)</f>
        <v>0</v>
      </c>
      <c r="CE202" s="2404">
        <f t="shared" si="755"/>
        <v>0</v>
      </c>
      <c r="CF202" s="975">
        <f t="shared" si="755"/>
        <v>0</v>
      </c>
      <c r="CG202" s="962">
        <f t="shared" si="755"/>
        <v>0</v>
      </c>
      <c r="CH202" s="2403">
        <f t="shared" si="755"/>
        <v>0</v>
      </c>
      <c r="CI202" s="2404">
        <f t="shared" si="755"/>
        <v>0</v>
      </c>
      <c r="CJ202" s="975">
        <f t="shared" si="755"/>
        <v>0</v>
      </c>
      <c r="CK202" s="962">
        <f t="shared" si="755"/>
        <v>0</v>
      </c>
      <c r="CL202" s="2403">
        <f t="shared" si="755"/>
        <v>0</v>
      </c>
      <c r="CM202" s="2404">
        <f t="shared" si="755"/>
        <v>0</v>
      </c>
      <c r="CN202" s="975">
        <f t="shared" si="755"/>
        <v>0</v>
      </c>
      <c r="CO202" s="962">
        <f t="shared" si="755"/>
        <v>0</v>
      </c>
      <c r="CP202" s="2403">
        <f t="shared" si="755"/>
        <v>0</v>
      </c>
      <c r="CQ202" s="975">
        <f t="shared" si="755"/>
        <v>0</v>
      </c>
      <c r="CR202" s="962">
        <f t="shared" si="755"/>
        <v>0</v>
      </c>
      <c r="CS202" s="2403">
        <f t="shared" si="755"/>
        <v>0</v>
      </c>
      <c r="CT202" s="2404">
        <f t="shared" si="755"/>
        <v>0</v>
      </c>
      <c r="CU202" s="975">
        <f t="shared" si="755"/>
        <v>0</v>
      </c>
      <c r="CV202" s="962">
        <f t="shared" si="755"/>
        <v>0</v>
      </c>
      <c r="CW202" s="184"/>
      <c r="CX202" s="2402">
        <f t="shared" ref="CX202:DE202" si="756">SUM(CX197:CX201)</f>
        <v>0</v>
      </c>
      <c r="CY202" s="2404">
        <f t="shared" si="756"/>
        <v>0</v>
      </c>
      <c r="CZ202" s="975">
        <f t="shared" si="756"/>
        <v>0</v>
      </c>
      <c r="DA202" s="962">
        <f t="shared" si="756"/>
        <v>0</v>
      </c>
      <c r="DB202" s="2403">
        <f t="shared" si="756"/>
        <v>0</v>
      </c>
      <c r="DC202" s="2404">
        <f t="shared" si="756"/>
        <v>0</v>
      </c>
      <c r="DD202" s="975">
        <f t="shared" si="756"/>
        <v>0</v>
      </c>
      <c r="DE202" s="962">
        <f t="shared" si="756"/>
        <v>0</v>
      </c>
      <c r="DF202" s="184"/>
      <c r="DG202" s="962">
        <f t="shared" si="724"/>
        <v>0</v>
      </c>
      <c r="DH202" s="184"/>
      <c r="DI202" s="972">
        <f>SUM(DI197:DI201)</f>
        <v>0</v>
      </c>
      <c r="DJ202" s="962">
        <f>SUM(DJ197:DJ201)</f>
        <v>0</v>
      </c>
      <c r="DK202" s="964">
        <f>SUM(DK197:DK201)</f>
        <v>0</v>
      </c>
      <c r="DM202" s="962">
        <f>SUM(DM197:DM201)</f>
        <v>0</v>
      </c>
      <c r="DO202" s="960" t="str">
        <f t="shared" si="729"/>
        <v>True</v>
      </c>
      <c r="DP202" s="4075" t="str">
        <f t="shared" ref="DP202:DP203" si="757">IF($U202=0,"Blanc","")</f>
        <v>Blanc</v>
      </c>
      <c r="DQ202" s="4074" t="str">
        <f t="shared" si="526"/>
        <v>wrong</v>
      </c>
    </row>
    <row r="203" spans="2:121" ht="39.9" customHeight="1" thickBot="1">
      <c r="B203" s="8484" t="s">
        <v>279</v>
      </c>
      <c r="C203" s="8485"/>
      <c r="D203" s="8485"/>
      <c r="E203" s="8485"/>
      <c r="F203" s="8486"/>
      <c r="G203" s="2040"/>
      <c r="H203" s="2402">
        <f t="shared" ref="H203:AU203" si="758">H196+H202</f>
        <v>0</v>
      </c>
      <c r="I203" s="973">
        <f t="shared" si="758"/>
        <v>0</v>
      </c>
      <c r="J203" s="2403">
        <f t="shared" si="758"/>
        <v>0</v>
      </c>
      <c r="K203" s="2404">
        <f t="shared" si="758"/>
        <v>0</v>
      </c>
      <c r="L203" s="2404">
        <f t="shared" si="758"/>
        <v>0</v>
      </c>
      <c r="M203" s="975">
        <f t="shared" si="758"/>
        <v>0</v>
      </c>
      <c r="N203" s="2402">
        <f t="shared" si="758"/>
        <v>0</v>
      </c>
      <c r="O203" s="973">
        <f t="shared" si="758"/>
        <v>0</v>
      </c>
      <c r="P203" s="2403">
        <f t="shared" si="758"/>
        <v>0</v>
      </c>
      <c r="Q203" s="975">
        <f t="shared" si="758"/>
        <v>0</v>
      </c>
      <c r="R203" s="2402">
        <f t="shared" si="758"/>
        <v>0</v>
      </c>
      <c r="S203" s="973">
        <f t="shared" si="758"/>
        <v>0</v>
      </c>
      <c r="T203" s="970">
        <f t="shared" si="758"/>
        <v>0</v>
      </c>
      <c r="U203" s="962">
        <f t="shared" si="758"/>
        <v>0</v>
      </c>
      <c r="V203" s="2402">
        <f t="shared" si="758"/>
        <v>0</v>
      </c>
      <c r="W203" s="973">
        <f t="shared" si="758"/>
        <v>0</v>
      </c>
      <c r="X203" s="2403">
        <f t="shared" si="758"/>
        <v>0</v>
      </c>
      <c r="Y203" s="2404">
        <f t="shared" si="758"/>
        <v>0</v>
      </c>
      <c r="Z203" s="975">
        <f t="shared" si="758"/>
        <v>0</v>
      </c>
      <c r="AA203" s="962">
        <f t="shared" si="758"/>
        <v>0</v>
      </c>
      <c r="AB203" s="962">
        <f t="shared" si="758"/>
        <v>0</v>
      </c>
      <c r="AC203" s="2403">
        <f t="shared" si="758"/>
        <v>0</v>
      </c>
      <c r="AD203" s="2404">
        <f t="shared" si="758"/>
        <v>0</v>
      </c>
      <c r="AE203" s="2404">
        <f t="shared" si="758"/>
        <v>0</v>
      </c>
      <c r="AF203" s="2404">
        <f t="shared" si="758"/>
        <v>0</v>
      </c>
      <c r="AG203" s="975">
        <f t="shared" si="758"/>
        <v>0</v>
      </c>
      <c r="AH203" s="962">
        <f t="shared" si="758"/>
        <v>0</v>
      </c>
      <c r="AI203" s="2403">
        <f t="shared" si="758"/>
        <v>0</v>
      </c>
      <c r="AJ203" s="2404">
        <f t="shared" si="758"/>
        <v>0</v>
      </c>
      <c r="AK203" s="975">
        <f t="shared" si="758"/>
        <v>0</v>
      </c>
      <c r="AL203" s="972">
        <f t="shared" si="758"/>
        <v>0</v>
      </c>
      <c r="AM203" s="962">
        <f t="shared" si="758"/>
        <v>0</v>
      </c>
      <c r="AN203" s="964">
        <f t="shared" si="758"/>
        <v>0</v>
      </c>
      <c r="AO203" s="2403">
        <f t="shared" si="758"/>
        <v>0</v>
      </c>
      <c r="AP203" s="2404">
        <f t="shared" si="758"/>
        <v>0</v>
      </c>
      <c r="AQ203" s="2404">
        <f t="shared" si="758"/>
        <v>0</v>
      </c>
      <c r="AR203" s="2404">
        <f t="shared" si="758"/>
        <v>0</v>
      </c>
      <c r="AS203" s="975">
        <f t="shared" si="758"/>
        <v>0</v>
      </c>
      <c r="AT203" s="962">
        <f t="shared" si="758"/>
        <v>0</v>
      </c>
      <c r="AU203" s="962">
        <f t="shared" si="758"/>
        <v>0</v>
      </c>
      <c r="AV203" s="184"/>
      <c r="AW203" s="974" t="s">
        <v>280</v>
      </c>
      <c r="AX203" s="2402">
        <f t="shared" ref="AX203:CA203" si="759">AX196+AX202</f>
        <v>0</v>
      </c>
      <c r="AY203" s="2404">
        <f t="shared" si="759"/>
        <v>0</v>
      </c>
      <c r="AZ203" s="2404">
        <f t="shared" si="759"/>
        <v>0</v>
      </c>
      <c r="BA203" s="2404">
        <f t="shared" si="759"/>
        <v>0</v>
      </c>
      <c r="BB203" s="2404">
        <f t="shared" si="759"/>
        <v>0</v>
      </c>
      <c r="BC203" s="2404">
        <f t="shared" si="759"/>
        <v>0</v>
      </c>
      <c r="BD203" s="973">
        <f t="shared" si="759"/>
        <v>0</v>
      </c>
      <c r="BE203" s="2402">
        <f t="shared" si="759"/>
        <v>0</v>
      </c>
      <c r="BF203" s="2404">
        <f t="shared" si="759"/>
        <v>0</v>
      </c>
      <c r="BG203" s="2404">
        <f t="shared" si="759"/>
        <v>0</v>
      </c>
      <c r="BH203" s="2404">
        <f t="shared" si="759"/>
        <v>0</v>
      </c>
      <c r="BI203" s="973">
        <f t="shared" si="759"/>
        <v>0</v>
      </c>
      <c r="BJ203" s="2402">
        <f t="shared" si="759"/>
        <v>0</v>
      </c>
      <c r="BK203" s="2404">
        <f t="shared" si="759"/>
        <v>0</v>
      </c>
      <c r="BL203" s="973">
        <f t="shared" si="759"/>
        <v>0</v>
      </c>
      <c r="BM203" s="970">
        <f t="shared" si="759"/>
        <v>0</v>
      </c>
      <c r="BN203" s="962">
        <f t="shared" si="759"/>
        <v>0</v>
      </c>
      <c r="BO203" s="2402">
        <f t="shared" si="759"/>
        <v>0</v>
      </c>
      <c r="BP203" s="2404">
        <f t="shared" si="759"/>
        <v>0</v>
      </c>
      <c r="BQ203" s="2404">
        <f t="shared" si="759"/>
        <v>0</v>
      </c>
      <c r="BR203" s="2404">
        <f t="shared" si="759"/>
        <v>0</v>
      </c>
      <c r="BS203" s="973">
        <f t="shared" si="759"/>
        <v>0</v>
      </c>
      <c r="BT203" s="2402">
        <f t="shared" si="759"/>
        <v>0</v>
      </c>
      <c r="BU203" s="2404">
        <f t="shared" si="759"/>
        <v>0</v>
      </c>
      <c r="BV203" s="973">
        <f t="shared" si="759"/>
        <v>0</v>
      </c>
      <c r="BW203" s="970">
        <f t="shared" si="759"/>
        <v>0</v>
      </c>
      <c r="BX203" s="962">
        <f t="shared" si="759"/>
        <v>0</v>
      </c>
      <c r="BY203" s="2402">
        <f t="shared" si="759"/>
        <v>0</v>
      </c>
      <c r="BZ203" s="973">
        <f t="shared" si="759"/>
        <v>0</v>
      </c>
      <c r="CA203" s="964">
        <f t="shared" si="759"/>
        <v>0</v>
      </c>
      <c r="CC203" s="2043" t="s">
        <v>280</v>
      </c>
      <c r="CD203" s="2420">
        <f t="shared" ref="CD203:CV203" si="760">CD196+CD202</f>
        <v>0</v>
      </c>
      <c r="CE203" s="2421">
        <f t="shared" si="760"/>
        <v>0</v>
      </c>
      <c r="CF203" s="2422">
        <f t="shared" si="760"/>
        <v>0</v>
      </c>
      <c r="CG203" s="2444">
        <f t="shared" si="760"/>
        <v>0</v>
      </c>
      <c r="CH203" s="2423">
        <f t="shared" si="760"/>
        <v>0</v>
      </c>
      <c r="CI203" s="2421">
        <f t="shared" si="760"/>
        <v>0</v>
      </c>
      <c r="CJ203" s="2422">
        <f t="shared" si="760"/>
        <v>0</v>
      </c>
      <c r="CK203" s="2444">
        <f t="shared" si="760"/>
        <v>0</v>
      </c>
      <c r="CL203" s="2423">
        <f t="shared" si="760"/>
        <v>0</v>
      </c>
      <c r="CM203" s="2421">
        <f t="shared" si="760"/>
        <v>0</v>
      </c>
      <c r="CN203" s="2422">
        <f t="shared" si="760"/>
        <v>0</v>
      </c>
      <c r="CO203" s="2444">
        <f t="shared" si="760"/>
        <v>0</v>
      </c>
      <c r="CP203" s="2423">
        <f t="shared" si="760"/>
        <v>0</v>
      </c>
      <c r="CQ203" s="2422">
        <f t="shared" si="760"/>
        <v>0</v>
      </c>
      <c r="CR203" s="2444">
        <f t="shared" si="760"/>
        <v>0</v>
      </c>
      <c r="CS203" s="2423">
        <f t="shared" si="760"/>
        <v>0</v>
      </c>
      <c r="CT203" s="2421">
        <f t="shared" si="760"/>
        <v>0</v>
      </c>
      <c r="CU203" s="2422">
        <f t="shared" si="760"/>
        <v>0</v>
      </c>
      <c r="CV203" s="2444">
        <f t="shared" si="760"/>
        <v>0</v>
      </c>
      <c r="CW203" s="184"/>
      <c r="CX203" s="2402">
        <f t="shared" ref="CX203:DE203" si="761">CX196+CX202</f>
        <v>0</v>
      </c>
      <c r="CY203" s="2404">
        <f t="shared" si="761"/>
        <v>0</v>
      </c>
      <c r="CZ203" s="975">
        <f t="shared" si="761"/>
        <v>0</v>
      </c>
      <c r="DA203" s="962">
        <f t="shared" si="761"/>
        <v>0</v>
      </c>
      <c r="DB203" s="2403">
        <f t="shared" si="761"/>
        <v>0</v>
      </c>
      <c r="DC203" s="2404">
        <f t="shared" si="761"/>
        <v>0</v>
      </c>
      <c r="DD203" s="975">
        <f t="shared" si="761"/>
        <v>0</v>
      </c>
      <c r="DE203" s="962">
        <f t="shared" si="761"/>
        <v>0</v>
      </c>
      <c r="DF203" s="184"/>
      <c r="DG203" s="2444">
        <f>DG196+DG202</f>
        <v>0</v>
      </c>
      <c r="DH203" s="184"/>
      <c r="DI203" s="972">
        <f>DI196+DI202</f>
        <v>0</v>
      </c>
      <c r="DJ203" s="962">
        <f>DJ196+DJ202</f>
        <v>0</v>
      </c>
      <c r="DK203" s="964">
        <f>DK196+DK202</f>
        <v>0</v>
      </c>
      <c r="DM203" s="962">
        <f>DM196+DM202</f>
        <v>0</v>
      </c>
      <c r="DO203" s="960" t="str">
        <f t="shared" si="729"/>
        <v>True</v>
      </c>
      <c r="DP203" s="4075" t="str">
        <f t="shared" si="757"/>
        <v>Blanc</v>
      </c>
      <c r="DQ203" s="4074" t="str">
        <f t="shared" si="526"/>
        <v>wrong</v>
      </c>
    </row>
    <row r="204" spans="2:121" ht="39.9" customHeight="1">
      <c r="B204" s="8502" t="s">
        <v>281</v>
      </c>
      <c r="C204" s="8504" t="s">
        <v>1221</v>
      </c>
      <c r="D204" s="8504" t="s">
        <v>1211</v>
      </c>
      <c r="E204" s="8502" t="s">
        <v>50</v>
      </c>
      <c r="F204" s="8506" t="s">
        <v>236</v>
      </c>
      <c r="G204" s="251" t="s">
        <v>1213</v>
      </c>
      <c r="H204" s="206"/>
      <c r="I204" s="209"/>
      <c r="J204" s="210"/>
      <c r="K204" s="208"/>
      <c r="L204" s="208"/>
      <c r="M204" s="207"/>
      <c r="N204" s="206"/>
      <c r="O204" s="209"/>
      <c r="P204" s="210"/>
      <c r="Q204" s="207"/>
      <c r="R204" s="206"/>
      <c r="S204" s="209"/>
      <c r="T204" s="2393"/>
      <c r="U204" s="2446">
        <f t="shared" ref="U204:U208" si="762">SUM(H204:P204,S204:T204)-R204</f>
        <v>0</v>
      </c>
      <c r="V204" s="206"/>
      <c r="W204" s="209"/>
      <c r="X204" s="955"/>
      <c r="Y204" s="208"/>
      <c r="Z204" s="207"/>
      <c r="AA204" s="2448">
        <f t="shared" ref="AA204:AA208" si="763">SUM(X204:Z204)</f>
        <v>0</v>
      </c>
      <c r="AB204" s="212"/>
      <c r="AC204" s="210"/>
      <c r="AD204" s="208"/>
      <c r="AE204" s="208"/>
      <c r="AF204" s="208"/>
      <c r="AG204" s="207"/>
      <c r="AH204" s="2448">
        <f t="shared" ref="AH204:AH208" si="764">SUM(AC204:AG204)</f>
        <v>0</v>
      </c>
      <c r="AI204" s="210"/>
      <c r="AJ204" s="208"/>
      <c r="AK204" s="207"/>
      <c r="AL204" s="2449">
        <f t="shared" ref="AL204:AL208" si="765">SUM(AI204:AK204)</f>
        <v>0</v>
      </c>
      <c r="AM204" s="211"/>
      <c r="AN204" s="2451">
        <f t="shared" ref="AN204:AN208" si="766">AM204+AL204+AH204+AB204+AA204</f>
        <v>0</v>
      </c>
      <c r="AO204" s="210"/>
      <c r="AP204" s="208"/>
      <c r="AQ204" s="208"/>
      <c r="AR204" s="208"/>
      <c r="AS204" s="207"/>
      <c r="AT204" s="2453">
        <f>SUM(AO204:AS204)</f>
        <v>0</v>
      </c>
      <c r="AU204" s="213"/>
      <c r="AV204" s="184"/>
      <c r="AW204" s="251" t="s">
        <v>1213</v>
      </c>
      <c r="AX204" s="206"/>
      <c r="AY204" s="208"/>
      <c r="AZ204" s="208"/>
      <c r="BA204" s="208"/>
      <c r="BB204" s="208"/>
      <c r="BC204" s="208"/>
      <c r="BD204" s="209"/>
      <c r="BE204" s="206"/>
      <c r="BF204" s="208"/>
      <c r="BG204" s="208"/>
      <c r="BH204" s="208"/>
      <c r="BI204" s="209"/>
      <c r="BJ204" s="206"/>
      <c r="BK204" s="208"/>
      <c r="BL204" s="209"/>
      <c r="BM204" s="954"/>
      <c r="BN204" s="211"/>
      <c r="BO204" s="206"/>
      <c r="BP204" s="208"/>
      <c r="BQ204" s="208"/>
      <c r="BR204" s="208"/>
      <c r="BS204" s="209"/>
      <c r="BT204" s="206"/>
      <c r="BU204" s="208"/>
      <c r="BV204" s="209"/>
      <c r="BW204" s="954"/>
      <c r="BX204" s="2454">
        <f t="shared" ref="BX204:BX221" si="767">SUM(AX204:BW204)</f>
        <v>0</v>
      </c>
      <c r="BY204" s="206"/>
      <c r="BZ204" s="209"/>
      <c r="CA204" s="956"/>
      <c r="CC204" s="251" t="s">
        <v>1213</v>
      </c>
      <c r="CD204" s="206"/>
      <c r="CE204" s="208"/>
      <c r="CF204" s="207"/>
      <c r="CG204" s="2454">
        <f t="shared" ref="CG204:CG208" si="768">SUM(CD204:CF204)</f>
        <v>0</v>
      </c>
      <c r="CH204" s="210"/>
      <c r="CI204" s="208"/>
      <c r="CJ204" s="207"/>
      <c r="CK204" s="2454">
        <f t="shared" ref="CK204:CK208" si="769">SUM(CH204:CJ204)</f>
        <v>0</v>
      </c>
      <c r="CL204" s="210"/>
      <c r="CM204" s="208"/>
      <c r="CN204" s="207"/>
      <c r="CO204" s="2454">
        <f t="shared" ref="CO204:CO208" si="770">SUM(CL204:CN204)</f>
        <v>0</v>
      </c>
      <c r="CP204" s="210"/>
      <c r="CQ204" s="207"/>
      <c r="CR204" s="2454">
        <f t="shared" ref="CR204:CR208" si="771">SUM(CP204:CQ204)</f>
        <v>0</v>
      </c>
      <c r="CS204" s="2434">
        <f t="shared" ref="CS204:CU208" si="772">CX204+DB204</f>
        <v>0</v>
      </c>
      <c r="CT204" s="2432">
        <f t="shared" si="772"/>
        <v>0</v>
      </c>
      <c r="CU204" s="2433">
        <f t="shared" si="772"/>
        <v>0</v>
      </c>
      <c r="CV204" s="2454">
        <f t="shared" ref="CV204:CV208" si="773">SUM(CS204:CU204)</f>
        <v>0</v>
      </c>
      <c r="CW204" s="184"/>
      <c r="CX204" s="206"/>
      <c r="CY204" s="208"/>
      <c r="CZ204" s="207"/>
      <c r="DA204" s="2460">
        <f t="shared" ref="DA204:DA208" si="774">SUM(CX204:CZ204)</f>
        <v>0</v>
      </c>
      <c r="DB204" s="210"/>
      <c r="DC204" s="208"/>
      <c r="DD204" s="207"/>
      <c r="DE204" s="2460">
        <f t="shared" ref="DE204:DE208" si="775">SUM(DB204:DD204)</f>
        <v>0</v>
      </c>
      <c r="DF204" s="184"/>
      <c r="DG204" s="2454">
        <f t="shared" ref="DG204:DG221" si="776">SUM(CV204,CR204,CO204,CK204,CG204)</f>
        <v>0</v>
      </c>
      <c r="DH204" s="184"/>
      <c r="DI204" s="2394">
        <f t="shared" ref="DI204:DJ208" si="777">CD204+CH204+CL204+CP204+CS204</f>
        <v>0</v>
      </c>
      <c r="DJ204" s="2395">
        <f t="shared" si="777"/>
        <v>0</v>
      </c>
      <c r="DK204" s="2396">
        <f t="shared" ref="DK204:DK208" si="778">CF204+CJ204+CN204+CU204</f>
        <v>0</v>
      </c>
      <c r="DM204" s="2395">
        <f t="shared" ref="DM204:DM208" si="779">SUM(DI204:DK204)</f>
        <v>0</v>
      </c>
      <c r="DO204" s="2462" t="str">
        <f t="shared" si="729"/>
        <v>True</v>
      </c>
      <c r="DP204" s="4073"/>
    </row>
    <row r="205" spans="2:121" ht="39.9" customHeight="1">
      <c r="B205" s="8502"/>
      <c r="C205" s="8504"/>
      <c r="D205" s="8504"/>
      <c r="E205" s="8502"/>
      <c r="F205" s="8506"/>
      <c r="G205" s="251" t="s">
        <v>666</v>
      </c>
      <c r="H205" s="206"/>
      <c r="I205" s="209"/>
      <c r="J205" s="210"/>
      <c r="K205" s="208"/>
      <c r="L205" s="208"/>
      <c r="M205" s="207"/>
      <c r="N205" s="206"/>
      <c r="O205" s="209"/>
      <c r="P205" s="210"/>
      <c r="Q205" s="207"/>
      <c r="R205" s="206"/>
      <c r="S205" s="209"/>
      <c r="T205" s="2393"/>
      <c r="U205" s="2446">
        <f t="shared" si="762"/>
        <v>0</v>
      </c>
      <c r="V205" s="206"/>
      <c r="W205" s="209"/>
      <c r="X205" s="955"/>
      <c r="Y205" s="208"/>
      <c r="Z205" s="207"/>
      <c r="AA205" s="2448">
        <f t="shared" si="763"/>
        <v>0</v>
      </c>
      <c r="AB205" s="212"/>
      <c r="AC205" s="210"/>
      <c r="AD205" s="208"/>
      <c r="AE205" s="208"/>
      <c r="AF205" s="208"/>
      <c r="AG205" s="207"/>
      <c r="AH205" s="2448">
        <f t="shared" si="764"/>
        <v>0</v>
      </c>
      <c r="AI205" s="210"/>
      <c r="AJ205" s="208"/>
      <c r="AK205" s="207"/>
      <c r="AL205" s="2449">
        <f t="shared" si="765"/>
        <v>0</v>
      </c>
      <c r="AM205" s="211"/>
      <c r="AN205" s="2451">
        <f t="shared" si="766"/>
        <v>0</v>
      </c>
      <c r="AO205" s="210"/>
      <c r="AP205" s="208"/>
      <c r="AQ205" s="208"/>
      <c r="AR205" s="208"/>
      <c r="AS205" s="207"/>
      <c r="AT205" s="2453">
        <f t="shared" ref="AT205:AT208" si="780">SUM(AO205:AS205)</f>
        <v>0</v>
      </c>
      <c r="AU205" s="213"/>
      <c r="AV205" s="184"/>
      <c r="AW205" s="251" t="s">
        <v>666</v>
      </c>
      <c r="AX205" s="206"/>
      <c r="AY205" s="208"/>
      <c r="AZ205" s="208"/>
      <c r="BA205" s="208"/>
      <c r="BB205" s="208"/>
      <c r="BC205" s="208"/>
      <c r="BD205" s="209"/>
      <c r="BE205" s="206"/>
      <c r="BF205" s="208"/>
      <c r="BG205" s="208"/>
      <c r="BH205" s="208"/>
      <c r="BI205" s="209"/>
      <c r="BJ205" s="206"/>
      <c r="BK205" s="208"/>
      <c r="BL205" s="209"/>
      <c r="BM205" s="954"/>
      <c r="BN205" s="211"/>
      <c r="BO205" s="206"/>
      <c r="BP205" s="208"/>
      <c r="BQ205" s="208"/>
      <c r="BR205" s="208"/>
      <c r="BS205" s="209"/>
      <c r="BT205" s="206"/>
      <c r="BU205" s="208"/>
      <c r="BV205" s="209"/>
      <c r="BW205" s="954"/>
      <c r="BX205" s="2454">
        <f t="shared" si="767"/>
        <v>0</v>
      </c>
      <c r="BY205" s="206"/>
      <c r="BZ205" s="209"/>
      <c r="CA205" s="956"/>
      <c r="CC205" s="251" t="s">
        <v>666</v>
      </c>
      <c r="CD205" s="206"/>
      <c r="CE205" s="208"/>
      <c r="CF205" s="207"/>
      <c r="CG205" s="2454">
        <f t="shared" si="768"/>
        <v>0</v>
      </c>
      <c r="CH205" s="210"/>
      <c r="CI205" s="208"/>
      <c r="CJ205" s="207"/>
      <c r="CK205" s="2454">
        <f t="shared" si="769"/>
        <v>0</v>
      </c>
      <c r="CL205" s="210"/>
      <c r="CM205" s="208"/>
      <c r="CN205" s="207"/>
      <c r="CO205" s="2454">
        <f t="shared" si="770"/>
        <v>0</v>
      </c>
      <c r="CP205" s="210"/>
      <c r="CQ205" s="207"/>
      <c r="CR205" s="2454">
        <f t="shared" si="771"/>
        <v>0</v>
      </c>
      <c r="CS205" s="2434">
        <f t="shared" si="772"/>
        <v>0</v>
      </c>
      <c r="CT205" s="2432">
        <f t="shared" si="772"/>
        <v>0</v>
      </c>
      <c r="CU205" s="2433">
        <f t="shared" si="772"/>
        <v>0</v>
      </c>
      <c r="CV205" s="2454">
        <f t="shared" si="773"/>
        <v>0</v>
      </c>
      <c r="CW205" s="184"/>
      <c r="CX205" s="206"/>
      <c r="CY205" s="208"/>
      <c r="CZ205" s="207"/>
      <c r="DA205" s="2460">
        <f t="shared" si="774"/>
        <v>0</v>
      </c>
      <c r="DB205" s="210"/>
      <c r="DC205" s="208"/>
      <c r="DD205" s="207"/>
      <c r="DE205" s="2460">
        <f t="shared" si="775"/>
        <v>0</v>
      </c>
      <c r="DF205" s="184"/>
      <c r="DG205" s="2454">
        <f t="shared" si="776"/>
        <v>0</v>
      </c>
      <c r="DH205" s="184"/>
      <c r="DI205" s="2394">
        <f t="shared" si="777"/>
        <v>0</v>
      </c>
      <c r="DJ205" s="2395">
        <f t="shared" si="777"/>
        <v>0</v>
      </c>
      <c r="DK205" s="2396">
        <f t="shared" si="778"/>
        <v>0</v>
      </c>
      <c r="DM205" s="2395">
        <f t="shared" si="779"/>
        <v>0</v>
      </c>
      <c r="DO205" s="2462" t="str">
        <f t="shared" si="729"/>
        <v>True</v>
      </c>
      <c r="DP205" s="4073"/>
    </row>
    <row r="206" spans="2:121" ht="39.9" customHeight="1">
      <c r="B206" s="8502"/>
      <c r="C206" s="8504"/>
      <c r="D206" s="8504"/>
      <c r="E206" s="8502"/>
      <c r="F206" s="8506"/>
      <c r="G206" s="251" t="s">
        <v>667</v>
      </c>
      <c r="H206" s="206"/>
      <c r="I206" s="209"/>
      <c r="J206" s="210"/>
      <c r="K206" s="208"/>
      <c r="L206" s="208"/>
      <c r="M206" s="207"/>
      <c r="N206" s="206"/>
      <c r="O206" s="209"/>
      <c r="P206" s="210"/>
      <c r="Q206" s="207"/>
      <c r="R206" s="206"/>
      <c r="S206" s="209"/>
      <c r="T206" s="2393"/>
      <c r="U206" s="2446">
        <f t="shared" si="762"/>
        <v>0</v>
      </c>
      <c r="V206" s="206"/>
      <c r="W206" s="209"/>
      <c r="X206" s="955"/>
      <c r="Y206" s="208"/>
      <c r="Z206" s="207"/>
      <c r="AA206" s="2448">
        <f t="shared" si="763"/>
        <v>0</v>
      </c>
      <c r="AB206" s="212"/>
      <c r="AC206" s="210"/>
      <c r="AD206" s="208"/>
      <c r="AE206" s="208"/>
      <c r="AF206" s="208"/>
      <c r="AG206" s="207"/>
      <c r="AH206" s="2448">
        <f t="shared" si="764"/>
        <v>0</v>
      </c>
      <c r="AI206" s="210"/>
      <c r="AJ206" s="208"/>
      <c r="AK206" s="207"/>
      <c r="AL206" s="2449">
        <f t="shared" si="765"/>
        <v>0</v>
      </c>
      <c r="AM206" s="211"/>
      <c r="AN206" s="2451">
        <f t="shared" si="766"/>
        <v>0</v>
      </c>
      <c r="AO206" s="210"/>
      <c r="AP206" s="208"/>
      <c r="AQ206" s="208"/>
      <c r="AR206" s="208"/>
      <c r="AS206" s="207"/>
      <c r="AT206" s="2453">
        <f t="shared" si="780"/>
        <v>0</v>
      </c>
      <c r="AU206" s="213"/>
      <c r="AV206" s="184"/>
      <c r="AW206" s="251" t="s">
        <v>667</v>
      </c>
      <c r="AX206" s="206"/>
      <c r="AY206" s="208"/>
      <c r="AZ206" s="208"/>
      <c r="BA206" s="208"/>
      <c r="BB206" s="208"/>
      <c r="BC206" s="208"/>
      <c r="BD206" s="209"/>
      <c r="BE206" s="206"/>
      <c r="BF206" s="208"/>
      <c r="BG206" s="208"/>
      <c r="BH206" s="208"/>
      <c r="BI206" s="209"/>
      <c r="BJ206" s="206"/>
      <c r="BK206" s="208"/>
      <c r="BL206" s="209"/>
      <c r="BM206" s="954"/>
      <c r="BN206" s="211"/>
      <c r="BO206" s="206"/>
      <c r="BP206" s="208"/>
      <c r="BQ206" s="208"/>
      <c r="BR206" s="208"/>
      <c r="BS206" s="209"/>
      <c r="BT206" s="206"/>
      <c r="BU206" s="208"/>
      <c r="BV206" s="209"/>
      <c r="BW206" s="954"/>
      <c r="BX206" s="2454">
        <f t="shared" si="767"/>
        <v>0</v>
      </c>
      <c r="BY206" s="206"/>
      <c r="BZ206" s="209"/>
      <c r="CA206" s="956"/>
      <c r="CC206" s="251" t="s">
        <v>667</v>
      </c>
      <c r="CD206" s="206"/>
      <c r="CE206" s="208"/>
      <c r="CF206" s="207"/>
      <c r="CG206" s="2454">
        <f t="shared" si="768"/>
        <v>0</v>
      </c>
      <c r="CH206" s="210"/>
      <c r="CI206" s="208"/>
      <c r="CJ206" s="207"/>
      <c r="CK206" s="2454">
        <f t="shared" si="769"/>
        <v>0</v>
      </c>
      <c r="CL206" s="210"/>
      <c r="CM206" s="208"/>
      <c r="CN206" s="207"/>
      <c r="CO206" s="2454">
        <f t="shared" si="770"/>
        <v>0</v>
      </c>
      <c r="CP206" s="210"/>
      <c r="CQ206" s="207"/>
      <c r="CR206" s="2454">
        <f t="shared" si="771"/>
        <v>0</v>
      </c>
      <c r="CS206" s="2434">
        <f t="shared" si="772"/>
        <v>0</v>
      </c>
      <c r="CT206" s="2432">
        <f t="shared" si="772"/>
        <v>0</v>
      </c>
      <c r="CU206" s="2433">
        <f t="shared" si="772"/>
        <v>0</v>
      </c>
      <c r="CV206" s="2454">
        <f t="shared" si="773"/>
        <v>0</v>
      </c>
      <c r="CW206" s="184"/>
      <c r="CX206" s="206"/>
      <c r="CY206" s="208"/>
      <c r="CZ206" s="207"/>
      <c r="DA206" s="2460">
        <f t="shared" si="774"/>
        <v>0</v>
      </c>
      <c r="DB206" s="210"/>
      <c r="DC206" s="208"/>
      <c r="DD206" s="207"/>
      <c r="DE206" s="2460">
        <f t="shared" si="775"/>
        <v>0</v>
      </c>
      <c r="DF206" s="184"/>
      <c r="DG206" s="2454">
        <f t="shared" si="776"/>
        <v>0</v>
      </c>
      <c r="DH206" s="184"/>
      <c r="DI206" s="2394">
        <f t="shared" si="777"/>
        <v>0</v>
      </c>
      <c r="DJ206" s="2395">
        <f t="shared" si="777"/>
        <v>0</v>
      </c>
      <c r="DK206" s="2396">
        <f t="shared" si="778"/>
        <v>0</v>
      </c>
      <c r="DM206" s="2395">
        <f t="shared" si="779"/>
        <v>0</v>
      </c>
      <c r="DO206" s="2462" t="str">
        <f t="shared" si="729"/>
        <v>True</v>
      </c>
      <c r="DP206" s="4073"/>
    </row>
    <row r="207" spans="2:121" ht="39.9" customHeight="1">
      <c r="B207" s="8502"/>
      <c r="C207" s="8504"/>
      <c r="D207" s="8504"/>
      <c r="E207" s="8502"/>
      <c r="F207" s="8506"/>
      <c r="G207" s="251" t="s">
        <v>668</v>
      </c>
      <c r="H207" s="206"/>
      <c r="I207" s="209"/>
      <c r="J207" s="210"/>
      <c r="K207" s="208"/>
      <c r="L207" s="208"/>
      <c r="M207" s="207"/>
      <c r="N207" s="206"/>
      <c r="O207" s="209"/>
      <c r="P207" s="210"/>
      <c r="Q207" s="207"/>
      <c r="R207" s="206"/>
      <c r="S207" s="209"/>
      <c r="T207" s="954"/>
      <c r="U207" s="2446">
        <f t="shared" si="762"/>
        <v>0</v>
      </c>
      <c r="V207" s="206"/>
      <c r="W207" s="209"/>
      <c r="X207" s="955"/>
      <c r="Y207" s="208"/>
      <c r="Z207" s="207"/>
      <c r="AA207" s="2448">
        <f t="shared" si="763"/>
        <v>0</v>
      </c>
      <c r="AB207" s="212"/>
      <c r="AC207" s="210"/>
      <c r="AD207" s="208"/>
      <c r="AE207" s="208"/>
      <c r="AF207" s="208"/>
      <c r="AG207" s="207"/>
      <c r="AH207" s="2448">
        <f t="shared" si="764"/>
        <v>0</v>
      </c>
      <c r="AI207" s="210"/>
      <c r="AJ207" s="208"/>
      <c r="AK207" s="207"/>
      <c r="AL207" s="2449">
        <f t="shared" si="765"/>
        <v>0</v>
      </c>
      <c r="AM207" s="211"/>
      <c r="AN207" s="2451">
        <f t="shared" si="766"/>
        <v>0</v>
      </c>
      <c r="AO207" s="210"/>
      <c r="AP207" s="208"/>
      <c r="AQ207" s="208"/>
      <c r="AR207" s="208"/>
      <c r="AS207" s="207"/>
      <c r="AT207" s="2453">
        <f t="shared" si="780"/>
        <v>0</v>
      </c>
      <c r="AU207" s="213"/>
      <c r="AV207" s="184"/>
      <c r="AW207" s="251" t="s">
        <v>668</v>
      </c>
      <c r="AX207" s="206"/>
      <c r="AY207" s="208"/>
      <c r="AZ207" s="208"/>
      <c r="BA207" s="208"/>
      <c r="BB207" s="208"/>
      <c r="BC207" s="208"/>
      <c r="BD207" s="209"/>
      <c r="BE207" s="206"/>
      <c r="BF207" s="208"/>
      <c r="BG207" s="208"/>
      <c r="BH207" s="208"/>
      <c r="BI207" s="209"/>
      <c r="BJ207" s="206"/>
      <c r="BK207" s="208"/>
      <c r="BL207" s="209"/>
      <c r="BM207" s="954"/>
      <c r="BN207" s="211"/>
      <c r="BO207" s="206"/>
      <c r="BP207" s="208"/>
      <c r="BQ207" s="208"/>
      <c r="BR207" s="208"/>
      <c r="BS207" s="209"/>
      <c r="BT207" s="206"/>
      <c r="BU207" s="208"/>
      <c r="BV207" s="209"/>
      <c r="BW207" s="954"/>
      <c r="BX207" s="2454">
        <f t="shared" si="767"/>
        <v>0</v>
      </c>
      <c r="BY207" s="206"/>
      <c r="BZ207" s="209"/>
      <c r="CA207" s="956"/>
      <c r="CC207" s="251" t="s">
        <v>668</v>
      </c>
      <c r="CD207" s="206"/>
      <c r="CE207" s="208"/>
      <c r="CF207" s="207"/>
      <c r="CG207" s="2454">
        <f t="shared" si="768"/>
        <v>0</v>
      </c>
      <c r="CH207" s="210"/>
      <c r="CI207" s="208"/>
      <c r="CJ207" s="207"/>
      <c r="CK207" s="2454">
        <f t="shared" si="769"/>
        <v>0</v>
      </c>
      <c r="CL207" s="210"/>
      <c r="CM207" s="208"/>
      <c r="CN207" s="207"/>
      <c r="CO207" s="2454">
        <f t="shared" si="770"/>
        <v>0</v>
      </c>
      <c r="CP207" s="210"/>
      <c r="CQ207" s="207"/>
      <c r="CR207" s="2454">
        <f t="shared" si="771"/>
        <v>0</v>
      </c>
      <c r="CS207" s="2434">
        <f t="shared" si="772"/>
        <v>0</v>
      </c>
      <c r="CT207" s="2432">
        <f t="shared" si="772"/>
        <v>0</v>
      </c>
      <c r="CU207" s="2433">
        <f t="shared" si="772"/>
        <v>0</v>
      </c>
      <c r="CV207" s="2454">
        <f t="shared" si="773"/>
        <v>0</v>
      </c>
      <c r="CW207" s="184"/>
      <c r="CX207" s="206"/>
      <c r="CY207" s="208"/>
      <c r="CZ207" s="207"/>
      <c r="DA207" s="2460">
        <f t="shared" si="774"/>
        <v>0</v>
      </c>
      <c r="DB207" s="210"/>
      <c r="DC207" s="208"/>
      <c r="DD207" s="207"/>
      <c r="DE207" s="2460">
        <f t="shared" si="775"/>
        <v>0</v>
      </c>
      <c r="DF207" s="184"/>
      <c r="DG207" s="2454">
        <f t="shared" si="776"/>
        <v>0</v>
      </c>
      <c r="DH207" s="184"/>
      <c r="DI207" s="2394">
        <f t="shared" si="777"/>
        <v>0</v>
      </c>
      <c r="DJ207" s="2395">
        <f t="shared" si="777"/>
        <v>0</v>
      </c>
      <c r="DK207" s="2396">
        <f t="shared" si="778"/>
        <v>0</v>
      </c>
      <c r="DM207" s="2395">
        <f t="shared" si="779"/>
        <v>0</v>
      </c>
      <c r="DO207" s="2462" t="str">
        <f t="shared" si="729"/>
        <v>True</v>
      </c>
      <c r="DP207" s="4073"/>
    </row>
    <row r="208" spans="2:121" ht="39.9" customHeight="1" thickBot="1">
      <c r="B208" s="8502"/>
      <c r="C208" s="8504"/>
      <c r="D208" s="8504"/>
      <c r="E208" s="8502"/>
      <c r="F208" s="8506"/>
      <c r="G208" s="252" t="s">
        <v>1214</v>
      </c>
      <c r="H208" s="214"/>
      <c r="I208" s="217"/>
      <c r="J208" s="218"/>
      <c r="K208" s="216"/>
      <c r="L208" s="216"/>
      <c r="M208" s="215"/>
      <c r="N208" s="214"/>
      <c r="O208" s="217"/>
      <c r="P208" s="218"/>
      <c r="Q208" s="215"/>
      <c r="R208" s="214"/>
      <c r="S208" s="217"/>
      <c r="T208" s="957"/>
      <c r="U208" s="2446">
        <f t="shared" si="762"/>
        <v>0</v>
      </c>
      <c r="V208" s="214"/>
      <c r="W208" s="217"/>
      <c r="X208" s="958"/>
      <c r="Y208" s="216"/>
      <c r="Z208" s="215"/>
      <c r="AA208" s="2448">
        <f t="shared" si="763"/>
        <v>0</v>
      </c>
      <c r="AB208" s="220"/>
      <c r="AC208" s="218"/>
      <c r="AD208" s="216"/>
      <c r="AE208" s="216"/>
      <c r="AF208" s="216"/>
      <c r="AG208" s="215"/>
      <c r="AH208" s="2448">
        <f t="shared" si="764"/>
        <v>0</v>
      </c>
      <c r="AI208" s="218"/>
      <c r="AJ208" s="216"/>
      <c r="AK208" s="215"/>
      <c r="AL208" s="2450">
        <f t="shared" si="765"/>
        <v>0</v>
      </c>
      <c r="AM208" s="219"/>
      <c r="AN208" s="2452">
        <f t="shared" si="766"/>
        <v>0</v>
      </c>
      <c r="AO208" s="218"/>
      <c r="AP208" s="216"/>
      <c r="AQ208" s="216"/>
      <c r="AR208" s="216"/>
      <c r="AS208" s="215"/>
      <c r="AT208" s="2448">
        <f t="shared" si="780"/>
        <v>0</v>
      </c>
      <c r="AU208" s="221"/>
      <c r="AV208" s="184"/>
      <c r="AW208" s="252" t="s">
        <v>1214</v>
      </c>
      <c r="AX208" s="214"/>
      <c r="AY208" s="216"/>
      <c r="AZ208" s="216"/>
      <c r="BA208" s="216"/>
      <c r="BB208" s="216"/>
      <c r="BC208" s="216"/>
      <c r="BD208" s="217"/>
      <c r="BE208" s="214"/>
      <c r="BF208" s="216"/>
      <c r="BG208" s="216"/>
      <c r="BH208" s="216"/>
      <c r="BI208" s="217"/>
      <c r="BJ208" s="214"/>
      <c r="BK208" s="216"/>
      <c r="BL208" s="217"/>
      <c r="BM208" s="957"/>
      <c r="BN208" s="219"/>
      <c r="BO208" s="214"/>
      <c r="BP208" s="216"/>
      <c r="BQ208" s="216"/>
      <c r="BR208" s="216"/>
      <c r="BS208" s="217"/>
      <c r="BT208" s="214"/>
      <c r="BU208" s="216"/>
      <c r="BV208" s="217"/>
      <c r="BW208" s="957"/>
      <c r="BX208" s="2455">
        <f t="shared" si="767"/>
        <v>0</v>
      </c>
      <c r="BY208" s="214"/>
      <c r="BZ208" s="217"/>
      <c r="CA208" s="961"/>
      <c r="CC208" s="252" t="s">
        <v>1214</v>
      </c>
      <c r="CD208" s="214"/>
      <c r="CE208" s="216"/>
      <c r="CF208" s="215"/>
      <c r="CG208" s="2455">
        <f t="shared" si="768"/>
        <v>0</v>
      </c>
      <c r="CH208" s="218"/>
      <c r="CI208" s="216"/>
      <c r="CJ208" s="215"/>
      <c r="CK208" s="2455">
        <f t="shared" si="769"/>
        <v>0</v>
      </c>
      <c r="CL208" s="218"/>
      <c r="CM208" s="216"/>
      <c r="CN208" s="215"/>
      <c r="CO208" s="2455">
        <f t="shared" si="770"/>
        <v>0</v>
      </c>
      <c r="CP208" s="218"/>
      <c r="CQ208" s="215"/>
      <c r="CR208" s="2455">
        <f t="shared" si="771"/>
        <v>0</v>
      </c>
      <c r="CS208" s="2456">
        <f t="shared" si="772"/>
        <v>0</v>
      </c>
      <c r="CT208" s="2457">
        <f t="shared" si="772"/>
        <v>0</v>
      </c>
      <c r="CU208" s="2458">
        <f t="shared" si="772"/>
        <v>0</v>
      </c>
      <c r="CV208" s="2455">
        <f t="shared" si="773"/>
        <v>0</v>
      </c>
      <c r="CW208" s="184"/>
      <c r="CX208" s="214"/>
      <c r="CY208" s="216"/>
      <c r="CZ208" s="215"/>
      <c r="DA208" s="2461">
        <f t="shared" si="774"/>
        <v>0</v>
      </c>
      <c r="DB208" s="218"/>
      <c r="DC208" s="216"/>
      <c r="DD208" s="215"/>
      <c r="DE208" s="2461">
        <f t="shared" si="775"/>
        <v>0</v>
      </c>
      <c r="DF208" s="184"/>
      <c r="DG208" s="2455">
        <f t="shared" si="776"/>
        <v>0</v>
      </c>
      <c r="DH208" s="184"/>
      <c r="DI208" s="2397">
        <f t="shared" si="777"/>
        <v>0</v>
      </c>
      <c r="DJ208" s="2398">
        <f t="shared" si="777"/>
        <v>0</v>
      </c>
      <c r="DK208" s="2399">
        <f t="shared" si="778"/>
        <v>0</v>
      </c>
      <c r="DM208" s="2398">
        <f t="shared" si="779"/>
        <v>0</v>
      </c>
      <c r="DO208" s="2463" t="str">
        <f t="shared" si="729"/>
        <v>True</v>
      </c>
      <c r="DP208" s="4073"/>
    </row>
    <row r="209" spans="2:121" ht="39.9" customHeight="1" thickBot="1">
      <c r="B209" s="8502"/>
      <c r="C209" s="8504"/>
      <c r="D209" s="8504"/>
      <c r="E209" s="8502"/>
      <c r="F209" s="8507"/>
      <c r="G209" s="2033" t="s">
        <v>181</v>
      </c>
      <c r="H209" s="2402">
        <f t="shared" ref="H209:P209" si="781">SUM(H204:H208)</f>
        <v>0</v>
      </c>
      <c r="I209" s="973">
        <f t="shared" si="781"/>
        <v>0</v>
      </c>
      <c r="J209" s="2403">
        <f t="shared" si="781"/>
        <v>0</v>
      </c>
      <c r="K209" s="2404">
        <f t="shared" si="781"/>
        <v>0</v>
      </c>
      <c r="L209" s="2404">
        <f t="shared" si="781"/>
        <v>0</v>
      </c>
      <c r="M209" s="975">
        <f t="shared" si="781"/>
        <v>0</v>
      </c>
      <c r="N209" s="2402">
        <f t="shared" si="781"/>
        <v>0</v>
      </c>
      <c r="O209" s="973">
        <f t="shared" si="781"/>
        <v>0</v>
      </c>
      <c r="P209" s="2403">
        <f t="shared" si="781"/>
        <v>0</v>
      </c>
      <c r="Q209" s="2034"/>
      <c r="R209" s="2402">
        <f t="shared" ref="R209:AU209" si="782">SUM(R204:R208)</f>
        <v>0</v>
      </c>
      <c r="S209" s="973">
        <f t="shared" si="782"/>
        <v>0</v>
      </c>
      <c r="T209" s="970">
        <f t="shared" si="782"/>
        <v>0</v>
      </c>
      <c r="U209" s="962">
        <f t="shared" si="782"/>
        <v>0</v>
      </c>
      <c r="V209" s="2402">
        <f t="shared" si="782"/>
        <v>0</v>
      </c>
      <c r="W209" s="973">
        <f t="shared" si="782"/>
        <v>0</v>
      </c>
      <c r="X209" s="2403">
        <f t="shared" si="782"/>
        <v>0</v>
      </c>
      <c r="Y209" s="2404">
        <f t="shared" si="782"/>
        <v>0</v>
      </c>
      <c r="Z209" s="975">
        <f t="shared" si="782"/>
        <v>0</v>
      </c>
      <c r="AA209" s="962">
        <f t="shared" si="782"/>
        <v>0</v>
      </c>
      <c r="AB209" s="962">
        <f t="shared" si="782"/>
        <v>0</v>
      </c>
      <c r="AC209" s="2403">
        <f t="shared" si="782"/>
        <v>0</v>
      </c>
      <c r="AD209" s="2404">
        <f t="shared" si="782"/>
        <v>0</v>
      </c>
      <c r="AE209" s="2404">
        <f t="shared" si="782"/>
        <v>0</v>
      </c>
      <c r="AF209" s="2404">
        <f t="shared" si="782"/>
        <v>0</v>
      </c>
      <c r="AG209" s="975">
        <f t="shared" si="782"/>
        <v>0</v>
      </c>
      <c r="AH209" s="962">
        <f t="shared" si="782"/>
        <v>0</v>
      </c>
      <c r="AI209" s="2403">
        <f t="shared" si="782"/>
        <v>0</v>
      </c>
      <c r="AJ209" s="2404">
        <f t="shared" si="782"/>
        <v>0</v>
      </c>
      <c r="AK209" s="975">
        <f t="shared" si="782"/>
        <v>0</v>
      </c>
      <c r="AL209" s="972">
        <f t="shared" si="782"/>
        <v>0</v>
      </c>
      <c r="AM209" s="962">
        <f t="shared" si="782"/>
        <v>0</v>
      </c>
      <c r="AN209" s="964">
        <f t="shared" si="782"/>
        <v>0</v>
      </c>
      <c r="AO209" s="2403">
        <f t="shared" si="782"/>
        <v>0</v>
      </c>
      <c r="AP209" s="2404">
        <f t="shared" si="782"/>
        <v>0</v>
      </c>
      <c r="AQ209" s="2404">
        <f t="shared" si="782"/>
        <v>0</v>
      </c>
      <c r="AR209" s="2404">
        <f t="shared" si="782"/>
        <v>0</v>
      </c>
      <c r="AS209" s="975">
        <f t="shared" si="782"/>
        <v>0</v>
      </c>
      <c r="AT209" s="962">
        <f t="shared" si="782"/>
        <v>0</v>
      </c>
      <c r="AU209" s="962">
        <f t="shared" si="782"/>
        <v>0</v>
      </c>
      <c r="AV209" s="184"/>
      <c r="AW209" s="974" t="s">
        <v>181</v>
      </c>
      <c r="AX209" s="2402">
        <f t="shared" ref="AX209:BW209" si="783">SUM(AX204:AX208)</f>
        <v>0</v>
      </c>
      <c r="AY209" s="2404">
        <f t="shared" si="783"/>
        <v>0</v>
      </c>
      <c r="AZ209" s="2404">
        <f t="shared" si="783"/>
        <v>0</v>
      </c>
      <c r="BA209" s="2404">
        <f t="shared" si="783"/>
        <v>0</v>
      </c>
      <c r="BB209" s="2404">
        <f t="shared" si="783"/>
        <v>0</v>
      </c>
      <c r="BC209" s="2404">
        <f t="shared" si="783"/>
        <v>0</v>
      </c>
      <c r="BD209" s="973">
        <f t="shared" si="783"/>
        <v>0</v>
      </c>
      <c r="BE209" s="2402">
        <f t="shared" si="783"/>
        <v>0</v>
      </c>
      <c r="BF209" s="2404">
        <f t="shared" si="783"/>
        <v>0</v>
      </c>
      <c r="BG209" s="2404">
        <f t="shared" si="783"/>
        <v>0</v>
      </c>
      <c r="BH209" s="2404">
        <f t="shared" si="783"/>
        <v>0</v>
      </c>
      <c r="BI209" s="973">
        <f t="shared" si="783"/>
        <v>0</v>
      </c>
      <c r="BJ209" s="2402">
        <f t="shared" si="783"/>
        <v>0</v>
      </c>
      <c r="BK209" s="2404">
        <f t="shared" si="783"/>
        <v>0</v>
      </c>
      <c r="BL209" s="973">
        <f t="shared" si="783"/>
        <v>0</v>
      </c>
      <c r="BM209" s="970">
        <f t="shared" si="783"/>
        <v>0</v>
      </c>
      <c r="BN209" s="962">
        <f t="shared" si="783"/>
        <v>0</v>
      </c>
      <c r="BO209" s="2402">
        <f t="shared" si="783"/>
        <v>0</v>
      </c>
      <c r="BP209" s="2404">
        <f t="shared" si="783"/>
        <v>0</v>
      </c>
      <c r="BQ209" s="2404">
        <f t="shared" si="783"/>
        <v>0</v>
      </c>
      <c r="BR209" s="2404">
        <f t="shared" si="783"/>
        <v>0</v>
      </c>
      <c r="BS209" s="973">
        <f t="shared" si="783"/>
        <v>0</v>
      </c>
      <c r="BT209" s="2402">
        <f t="shared" si="783"/>
        <v>0</v>
      </c>
      <c r="BU209" s="2404">
        <f t="shared" si="783"/>
        <v>0</v>
      </c>
      <c r="BV209" s="973">
        <f t="shared" si="783"/>
        <v>0</v>
      </c>
      <c r="BW209" s="970">
        <f t="shared" si="783"/>
        <v>0</v>
      </c>
      <c r="BX209" s="962">
        <f t="shared" si="767"/>
        <v>0</v>
      </c>
      <c r="BY209" s="2402">
        <f>SUM(BY204:BY208)</f>
        <v>0</v>
      </c>
      <c r="BZ209" s="973">
        <f>SUM(BZ204:BZ208)</f>
        <v>0</v>
      </c>
      <c r="CA209" s="964">
        <f>SUM(CA204:CA208)</f>
        <v>0</v>
      </c>
      <c r="CC209" s="971" t="s">
        <v>106</v>
      </c>
      <c r="CD209" s="2402">
        <f t="shared" ref="CD209:CV209" si="784">SUM(CD204:CD208)</f>
        <v>0</v>
      </c>
      <c r="CE209" s="2404">
        <f t="shared" si="784"/>
        <v>0</v>
      </c>
      <c r="CF209" s="975">
        <f t="shared" si="784"/>
        <v>0</v>
      </c>
      <c r="CG209" s="962">
        <f t="shared" si="784"/>
        <v>0</v>
      </c>
      <c r="CH209" s="2403">
        <f t="shared" si="784"/>
        <v>0</v>
      </c>
      <c r="CI209" s="2404">
        <f t="shared" si="784"/>
        <v>0</v>
      </c>
      <c r="CJ209" s="975">
        <f t="shared" si="784"/>
        <v>0</v>
      </c>
      <c r="CK209" s="962">
        <f t="shared" si="784"/>
        <v>0</v>
      </c>
      <c r="CL209" s="2403">
        <f t="shared" si="784"/>
        <v>0</v>
      </c>
      <c r="CM209" s="2404">
        <f t="shared" si="784"/>
        <v>0</v>
      </c>
      <c r="CN209" s="975">
        <f t="shared" si="784"/>
        <v>0</v>
      </c>
      <c r="CO209" s="962">
        <f t="shared" si="784"/>
        <v>0</v>
      </c>
      <c r="CP209" s="2403">
        <f t="shared" si="784"/>
        <v>0</v>
      </c>
      <c r="CQ209" s="975">
        <f t="shared" si="784"/>
        <v>0</v>
      </c>
      <c r="CR209" s="962">
        <f t="shared" si="784"/>
        <v>0</v>
      </c>
      <c r="CS209" s="2403">
        <f t="shared" si="784"/>
        <v>0</v>
      </c>
      <c r="CT209" s="2404">
        <f t="shared" si="784"/>
        <v>0</v>
      </c>
      <c r="CU209" s="975">
        <f t="shared" si="784"/>
        <v>0</v>
      </c>
      <c r="CV209" s="962">
        <f t="shared" si="784"/>
        <v>0</v>
      </c>
      <c r="CW209" s="184"/>
      <c r="CX209" s="2402">
        <f t="shared" ref="CX209:DE209" si="785">SUM(CX204:CX208)</f>
        <v>0</v>
      </c>
      <c r="CY209" s="2404">
        <f t="shared" si="785"/>
        <v>0</v>
      </c>
      <c r="CZ209" s="975">
        <f t="shared" si="785"/>
        <v>0</v>
      </c>
      <c r="DA209" s="962">
        <f t="shared" si="785"/>
        <v>0</v>
      </c>
      <c r="DB209" s="2403">
        <f t="shared" si="785"/>
        <v>0</v>
      </c>
      <c r="DC209" s="2404">
        <f t="shared" si="785"/>
        <v>0</v>
      </c>
      <c r="DD209" s="975">
        <f t="shared" si="785"/>
        <v>0</v>
      </c>
      <c r="DE209" s="962">
        <f t="shared" si="785"/>
        <v>0</v>
      </c>
      <c r="DF209" s="184"/>
      <c r="DG209" s="962">
        <f t="shared" si="776"/>
        <v>0</v>
      </c>
      <c r="DH209" s="184"/>
      <c r="DI209" s="972">
        <f>SUM(DI204:DI208)</f>
        <v>0</v>
      </c>
      <c r="DJ209" s="962">
        <f>SUM(DJ204:DJ208)</f>
        <v>0</v>
      </c>
      <c r="DK209" s="964">
        <f>SUM(DK204:DK208)</f>
        <v>0</v>
      </c>
      <c r="DM209" s="962">
        <f>SUM(DM204:DM208)</f>
        <v>0</v>
      </c>
      <c r="DO209" s="960" t="str">
        <f t="shared" si="729"/>
        <v>True</v>
      </c>
      <c r="DP209" s="4075" t="str">
        <f>IF($U209=0,"Blanc","")</f>
        <v>Blanc</v>
      </c>
      <c r="DQ209" s="4074" t="str">
        <f t="shared" ref="DQ209:DQ270" si="786">IF(AND(DP209&lt;&gt;"Blanc",DO209="True"),"ok","wrong")</f>
        <v>wrong</v>
      </c>
    </row>
    <row r="210" spans="2:121" ht="39.9" customHeight="1">
      <c r="B210" s="8502"/>
      <c r="C210" s="8504"/>
      <c r="D210" s="8504"/>
      <c r="E210" s="8502"/>
      <c r="F210" s="8508" t="s">
        <v>270</v>
      </c>
      <c r="G210" s="251" t="s">
        <v>1213</v>
      </c>
      <c r="H210" s="206"/>
      <c r="I210" s="209"/>
      <c r="J210" s="210"/>
      <c r="K210" s="208"/>
      <c r="L210" s="208"/>
      <c r="M210" s="207"/>
      <c r="N210" s="206"/>
      <c r="O210" s="209"/>
      <c r="P210" s="210"/>
      <c r="Q210" s="207"/>
      <c r="R210" s="206"/>
      <c r="S210" s="209"/>
      <c r="T210" s="2393"/>
      <c r="U210" s="2446">
        <f t="shared" ref="U210:U214" si="787">SUM(H210:P210,S210:T210)-R210</f>
        <v>0</v>
      </c>
      <c r="V210" s="206"/>
      <c r="W210" s="209"/>
      <c r="X210" s="955"/>
      <c r="Y210" s="208"/>
      <c r="Z210" s="207"/>
      <c r="AA210" s="2448">
        <f t="shared" ref="AA210:AA214" si="788">SUM(X210:Z210)</f>
        <v>0</v>
      </c>
      <c r="AB210" s="212"/>
      <c r="AC210" s="210"/>
      <c r="AD210" s="208"/>
      <c r="AE210" s="208"/>
      <c r="AF210" s="208"/>
      <c r="AG210" s="207"/>
      <c r="AH210" s="2448">
        <f t="shared" ref="AH210:AH214" si="789">SUM(AC210:AG210)</f>
        <v>0</v>
      </c>
      <c r="AI210" s="210"/>
      <c r="AJ210" s="208"/>
      <c r="AK210" s="207"/>
      <c r="AL210" s="2449">
        <f t="shared" ref="AL210:AL214" si="790">SUM(AI210:AK210)</f>
        <v>0</v>
      </c>
      <c r="AM210" s="211"/>
      <c r="AN210" s="2451">
        <f t="shared" ref="AN210:AN214" si="791">AM210+AL210+AH210+AB210+AA210</f>
        <v>0</v>
      </c>
      <c r="AO210" s="210"/>
      <c r="AP210" s="208"/>
      <c r="AQ210" s="208"/>
      <c r="AR210" s="208"/>
      <c r="AS210" s="207"/>
      <c r="AT210" s="2453">
        <f>SUM(AO210:AS210)</f>
        <v>0</v>
      </c>
      <c r="AU210" s="213"/>
      <c r="AV210" s="184"/>
      <c r="AW210" s="251" t="s">
        <v>1213</v>
      </c>
      <c r="AX210" s="206"/>
      <c r="AY210" s="208"/>
      <c r="AZ210" s="208"/>
      <c r="BA210" s="208"/>
      <c r="BB210" s="208"/>
      <c r="BC210" s="208"/>
      <c r="BD210" s="209"/>
      <c r="BE210" s="206"/>
      <c r="BF210" s="208"/>
      <c r="BG210" s="208"/>
      <c r="BH210" s="208"/>
      <c r="BI210" s="209"/>
      <c r="BJ210" s="206"/>
      <c r="BK210" s="208"/>
      <c r="BL210" s="209"/>
      <c r="BM210" s="954"/>
      <c r="BN210" s="211"/>
      <c r="BO210" s="206"/>
      <c r="BP210" s="208"/>
      <c r="BQ210" s="208"/>
      <c r="BR210" s="208"/>
      <c r="BS210" s="209"/>
      <c r="BT210" s="206"/>
      <c r="BU210" s="208"/>
      <c r="BV210" s="209"/>
      <c r="BW210" s="954"/>
      <c r="BX210" s="2454">
        <f t="shared" si="767"/>
        <v>0</v>
      </c>
      <c r="BY210" s="206"/>
      <c r="BZ210" s="209"/>
      <c r="CA210" s="956"/>
      <c r="CC210" s="251" t="s">
        <v>1213</v>
      </c>
      <c r="CD210" s="206"/>
      <c r="CE210" s="208"/>
      <c r="CF210" s="207"/>
      <c r="CG210" s="2454">
        <f t="shared" ref="CG210:CG214" si="792">SUM(CD210:CF210)</f>
        <v>0</v>
      </c>
      <c r="CH210" s="210"/>
      <c r="CI210" s="208"/>
      <c r="CJ210" s="207"/>
      <c r="CK210" s="2454">
        <f t="shared" ref="CK210:CK214" si="793">SUM(CH210:CJ210)</f>
        <v>0</v>
      </c>
      <c r="CL210" s="210"/>
      <c r="CM210" s="208"/>
      <c r="CN210" s="207"/>
      <c r="CO210" s="2454">
        <f t="shared" ref="CO210:CO214" si="794">SUM(CL210:CN210)</f>
        <v>0</v>
      </c>
      <c r="CP210" s="210"/>
      <c r="CQ210" s="207"/>
      <c r="CR210" s="2454">
        <f t="shared" ref="CR210:CR214" si="795">SUM(CP210:CQ210)</f>
        <v>0</v>
      </c>
      <c r="CS210" s="2434">
        <f t="shared" ref="CS210:CU214" si="796">CX210+DB210</f>
        <v>0</v>
      </c>
      <c r="CT210" s="2432">
        <f t="shared" si="796"/>
        <v>0</v>
      </c>
      <c r="CU210" s="2433">
        <f t="shared" si="796"/>
        <v>0</v>
      </c>
      <c r="CV210" s="2454">
        <f t="shared" ref="CV210:CV214" si="797">SUM(CS210:CU210)</f>
        <v>0</v>
      </c>
      <c r="CW210" s="184"/>
      <c r="CX210" s="206"/>
      <c r="CY210" s="208"/>
      <c r="CZ210" s="207"/>
      <c r="DA210" s="2460">
        <f t="shared" ref="DA210:DA214" si="798">SUM(CX210:CZ210)</f>
        <v>0</v>
      </c>
      <c r="DB210" s="210"/>
      <c r="DC210" s="208"/>
      <c r="DD210" s="207"/>
      <c r="DE210" s="2460">
        <f t="shared" ref="DE210:DE214" si="799">SUM(DB210:DD210)</f>
        <v>0</v>
      </c>
      <c r="DF210" s="184"/>
      <c r="DG210" s="2454">
        <f t="shared" si="776"/>
        <v>0</v>
      </c>
      <c r="DH210" s="184"/>
      <c r="DI210" s="2394">
        <f t="shared" ref="DI210:DJ214" si="800">CD210+CH210+CL210+CP210+CS210</f>
        <v>0</v>
      </c>
      <c r="DJ210" s="2395">
        <f t="shared" si="800"/>
        <v>0</v>
      </c>
      <c r="DK210" s="2396">
        <f t="shared" ref="DK210:DK214" si="801">CF210+CJ210+CN210+CU210</f>
        <v>0</v>
      </c>
      <c r="DM210" s="2395">
        <f t="shared" ref="DM210:DM214" si="802">SUM(DI210:DK210)</f>
        <v>0</v>
      </c>
      <c r="DO210" s="2462" t="str">
        <f t="shared" si="729"/>
        <v>True</v>
      </c>
      <c r="DP210" s="4073"/>
    </row>
    <row r="211" spans="2:121" ht="39.9" customHeight="1">
      <c r="B211" s="8502"/>
      <c r="C211" s="8504"/>
      <c r="D211" s="8504"/>
      <c r="E211" s="8502"/>
      <c r="F211" s="8508"/>
      <c r="G211" s="251" t="s">
        <v>666</v>
      </c>
      <c r="H211" s="206"/>
      <c r="I211" s="209"/>
      <c r="J211" s="210"/>
      <c r="K211" s="208"/>
      <c r="L211" s="208"/>
      <c r="M211" s="207"/>
      <c r="N211" s="206"/>
      <c r="O211" s="209"/>
      <c r="P211" s="210"/>
      <c r="Q211" s="207"/>
      <c r="R211" s="206"/>
      <c r="S211" s="209"/>
      <c r="T211" s="2393"/>
      <c r="U211" s="2446">
        <f t="shared" si="787"/>
        <v>0</v>
      </c>
      <c r="V211" s="206"/>
      <c r="W211" s="209"/>
      <c r="X211" s="955"/>
      <c r="Y211" s="208"/>
      <c r="Z211" s="207"/>
      <c r="AA211" s="2448">
        <f t="shared" si="788"/>
        <v>0</v>
      </c>
      <c r="AB211" s="212"/>
      <c r="AC211" s="210"/>
      <c r="AD211" s="208"/>
      <c r="AE211" s="208"/>
      <c r="AF211" s="208"/>
      <c r="AG211" s="207"/>
      <c r="AH211" s="2448">
        <f t="shared" si="789"/>
        <v>0</v>
      </c>
      <c r="AI211" s="210"/>
      <c r="AJ211" s="208"/>
      <c r="AK211" s="207"/>
      <c r="AL211" s="2449">
        <f t="shared" si="790"/>
        <v>0</v>
      </c>
      <c r="AM211" s="211"/>
      <c r="AN211" s="2451">
        <f t="shared" si="791"/>
        <v>0</v>
      </c>
      <c r="AO211" s="210"/>
      <c r="AP211" s="208"/>
      <c r="AQ211" s="208"/>
      <c r="AR211" s="208"/>
      <c r="AS211" s="207"/>
      <c r="AT211" s="2453">
        <f t="shared" ref="AT211:AT214" si="803">SUM(AO211:AS211)</f>
        <v>0</v>
      </c>
      <c r="AU211" s="213"/>
      <c r="AV211" s="184"/>
      <c r="AW211" s="251" t="s">
        <v>666</v>
      </c>
      <c r="AX211" s="206"/>
      <c r="AY211" s="208"/>
      <c r="AZ211" s="208"/>
      <c r="BA211" s="208"/>
      <c r="BB211" s="208"/>
      <c r="BC211" s="208"/>
      <c r="BD211" s="209"/>
      <c r="BE211" s="206"/>
      <c r="BF211" s="208"/>
      <c r="BG211" s="208"/>
      <c r="BH211" s="208"/>
      <c r="BI211" s="209"/>
      <c r="BJ211" s="206"/>
      <c r="BK211" s="208"/>
      <c r="BL211" s="209"/>
      <c r="BM211" s="954"/>
      <c r="BN211" s="211"/>
      <c r="BO211" s="206"/>
      <c r="BP211" s="208"/>
      <c r="BQ211" s="208"/>
      <c r="BR211" s="208"/>
      <c r="BS211" s="209"/>
      <c r="BT211" s="206"/>
      <c r="BU211" s="208"/>
      <c r="BV211" s="209"/>
      <c r="BW211" s="954"/>
      <c r="BX211" s="2454">
        <f t="shared" si="767"/>
        <v>0</v>
      </c>
      <c r="BY211" s="206"/>
      <c r="BZ211" s="209"/>
      <c r="CA211" s="956"/>
      <c r="CC211" s="251" t="s">
        <v>666</v>
      </c>
      <c r="CD211" s="206"/>
      <c r="CE211" s="208"/>
      <c r="CF211" s="207"/>
      <c r="CG211" s="2454">
        <f t="shared" si="792"/>
        <v>0</v>
      </c>
      <c r="CH211" s="210"/>
      <c r="CI211" s="208"/>
      <c r="CJ211" s="207"/>
      <c r="CK211" s="2454">
        <f t="shared" si="793"/>
        <v>0</v>
      </c>
      <c r="CL211" s="210"/>
      <c r="CM211" s="208"/>
      <c r="CN211" s="207"/>
      <c r="CO211" s="2454">
        <f t="shared" si="794"/>
        <v>0</v>
      </c>
      <c r="CP211" s="210"/>
      <c r="CQ211" s="207"/>
      <c r="CR211" s="2454">
        <f t="shared" si="795"/>
        <v>0</v>
      </c>
      <c r="CS211" s="2434">
        <f t="shared" si="796"/>
        <v>0</v>
      </c>
      <c r="CT211" s="2432">
        <f t="shared" si="796"/>
        <v>0</v>
      </c>
      <c r="CU211" s="2433">
        <f t="shared" si="796"/>
        <v>0</v>
      </c>
      <c r="CV211" s="2454">
        <f t="shared" si="797"/>
        <v>0</v>
      </c>
      <c r="CW211" s="184"/>
      <c r="CX211" s="206"/>
      <c r="CY211" s="208"/>
      <c r="CZ211" s="207"/>
      <c r="DA211" s="2460">
        <f t="shared" si="798"/>
        <v>0</v>
      </c>
      <c r="DB211" s="210"/>
      <c r="DC211" s="208"/>
      <c r="DD211" s="207"/>
      <c r="DE211" s="2460">
        <f t="shared" si="799"/>
        <v>0</v>
      </c>
      <c r="DF211" s="184"/>
      <c r="DG211" s="2454">
        <f t="shared" si="776"/>
        <v>0</v>
      </c>
      <c r="DH211" s="184"/>
      <c r="DI211" s="2394">
        <f t="shared" si="800"/>
        <v>0</v>
      </c>
      <c r="DJ211" s="2395">
        <f t="shared" si="800"/>
        <v>0</v>
      </c>
      <c r="DK211" s="2396">
        <f t="shared" si="801"/>
        <v>0</v>
      </c>
      <c r="DM211" s="2395">
        <f t="shared" si="802"/>
        <v>0</v>
      </c>
      <c r="DO211" s="2462" t="str">
        <f t="shared" si="729"/>
        <v>True</v>
      </c>
      <c r="DP211" s="4073"/>
    </row>
    <row r="212" spans="2:121" ht="39.9" customHeight="1">
      <c r="B212" s="8502"/>
      <c r="C212" s="8504"/>
      <c r="D212" s="8504"/>
      <c r="E212" s="8502"/>
      <c r="F212" s="8508"/>
      <c r="G212" s="251" t="s">
        <v>667</v>
      </c>
      <c r="H212" s="206"/>
      <c r="I212" s="209"/>
      <c r="J212" s="210"/>
      <c r="K212" s="208"/>
      <c r="L212" s="208"/>
      <c r="M212" s="207"/>
      <c r="N212" s="206"/>
      <c r="O212" s="209"/>
      <c r="P212" s="210"/>
      <c r="Q212" s="207"/>
      <c r="R212" s="206"/>
      <c r="S212" s="209"/>
      <c r="T212" s="2393"/>
      <c r="U212" s="2446">
        <f t="shared" si="787"/>
        <v>0</v>
      </c>
      <c r="V212" s="206"/>
      <c r="W212" s="209"/>
      <c r="X212" s="955"/>
      <c r="Y212" s="208"/>
      <c r="Z212" s="207"/>
      <c r="AA212" s="2448">
        <f t="shared" si="788"/>
        <v>0</v>
      </c>
      <c r="AB212" s="212"/>
      <c r="AC212" s="210"/>
      <c r="AD212" s="208"/>
      <c r="AE212" s="208"/>
      <c r="AF212" s="208"/>
      <c r="AG212" s="207"/>
      <c r="AH212" s="2448">
        <f t="shared" si="789"/>
        <v>0</v>
      </c>
      <c r="AI212" s="210"/>
      <c r="AJ212" s="208"/>
      <c r="AK212" s="207"/>
      <c r="AL212" s="2449">
        <f t="shared" si="790"/>
        <v>0</v>
      </c>
      <c r="AM212" s="211"/>
      <c r="AN212" s="2451">
        <f t="shared" si="791"/>
        <v>0</v>
      </c>
      <c r="AO212" s="210"/>
      <c r="AP212" s="208"/>
      <c r="AQ212" s="208"/>
      <c r="AR212" s="208"/>
      <c r="AS212" s="207"/>
      <c r="AT212" s="2453">
        <f t="shared" si="803"/>
        <v>0</v>
      </c>
      <c r="AU212" s="213"/>
      <c r="AV212" s="184"/>
      <c r="AW212" s="251" t="s">
        <v>667</v>
      </c>
      <c r="AX212" s="206"/>
      <c r="AY212" s="208"/>
      <c r="AZ212" s="208"/>
      <c r="BA212" s="208"/>
      <c r="BB212" s="208"/>
      <c r="BC212" s="208"/>
      <c r="BD212" s="209"/>
      <c r="BE212" s="206"/>
      <c r="BF212" s="208"/>
      <c r="BG212" s="208"/>
      <c r="BH212" s="208"/>
      <c r="BI212" s="209"/>
      <c r="BJ212" s="206"/>
      <c r="BK212" s="208"/>
      <c r="BL212" s="209"/>
      <c r="BM212" s="954"/>
      <c r="BN212" s="211"/>
      <c r="BO212" s="206"/>
      <c r="BP212" s="208"/>
      <c r="BQ212" s="208"/>
      <c r="BR212" s="208"/>
      <c r="BS212" s="209"/>
      <c r="BT212" s="206"/>
      <c r="BU212" s="208"/>
      <c r="BV212" s="209"/>
      <c r="BW212" s="954"/>
      <c r="BX212" s="2454">
        <f t="shared" si="767"/>
        <v>0</v>
      </c>
      <c r="BY212" s="206"/>
      <c r="BZ212" s="209"/>
      <c r="CA212" s="956"/>
      <c r="CC212" s="251" t="s">
        <v>667</v>
      </c>
      <c r="CD212" s="206"/>
      <c r="CE212" s="208"/>
      <c r="CF212" s="207"/>
      <c r="CG212" s="2454">
        <f t="shared" si="792"/>
        <v>0</v>
      </c>
      <c r="CH212" s="210"/>
      <c r="CI212" s="208"/>
      <c r="CJ212" s="207"/>
      <c r="CK212" s="2454">
        <f t="shared" si="793"/>
        <v>0</v>
      </c>
      <c r="CL212" s="210"/>
      <c r="CM212" s="208"/>
      <c r="CN212" s="207"/>
      <c r="CO212" s="2454">
        <f t="shared" si="794"/>
        <v>0</v>
      </c>
      <c r="CP212" s="210"/>
      <c r="CQ212" s="207"/>
      <c r="CR212" s="2454">
        <f t="shared" si="795"/>
        <v>0</v>
      </c>
      <c r="CS212" s="2434">
        <f t="shared" si="796"/>
        <v>0</v>
      </c>
      <c r="CT212" s="2432">
        <f t="shared" si="796"/>
        <v>0</v>
      </c>
      <c r="CU212" s="2433">
        <f t="shared" si="796"/>
        <v>0</v>
      </c>
      <c r="CV212" s="2454">
        <f t="shared" si="797"/>
        <v>0</v>
      </c>
      <c r="CW212" s="184"/>
      <c r="CX212" s="206"/>
      <c r="CY212" s="208"/>
      <c r="CZ212" s="207"/>
      <c r="DA212" s="2460">
        <f t="shared" si="798"/>
        <v>0</v>
      </c>
      <c r="DB212" s="210"/>
      <c r="DC212" s="208"/>
      <c r="DD212" s="207"/>
      <c r="DE212" s="2460">
        <f t="shared" si="799"/>
        <v>0</v>
      </c>
      <c r="DF212" s="184"/>
      <c r="DG212" s="2454">
        <f t="shared" si="776"/>
        <v>0</v>
      </c>
      <c r="DH212" s="184"/>
      <c r="DI212" s="2394">
        <f t="shared" si="800"/>
        <v>0</v>
      </c>
      <c r="DJ212" s="2395">
        <f t="shared" si="800"/>
        <v>0</v>
      </c>
      <c r="DK212" s="2396">
        <f t="shared" si="801"/>
        <v>0</v>
      </c>
      <c r="DM212" s="2395">
        <f t="shared" si="802"/>
        <v>0</v>
      </c>
      <c r="DO212" s="2462" t="str">
        <f t="shared" si="729"/>
        <v>True</v>
      </c>
      <c r="DP212" s="4073"/>
    </row>
    <row r="213" spans="2:121" ht="39.9" customHeight="1">
      <c r="B213" s="8502"/>
      <c r="C213" s="8504"/>
      <c r="D213" s="8504"/>
      <c r="E213" s="8502"/>
      <c r="F213" s="8508"/>
      <c r="G213" s="251" t="s">
        <v>668</v>
      </c>
      <c r="H213" s="206"/>
      <c r="I213" s="209"/>
      <c r="J213" s="210"/>
      <c r="K213" s="208"/>
      <c r="L213" s="208"/>
      <c r="M213" s="207"/>
      <c r="N213" s="206"/>
      <c r="O213" s="209"/>
      <c r="P213" s="210"/>
      <c r="Q213" s="207"/>
      <c r="R213" s="206"/>
      <c r="S213" s="209"/>
      <c r="T213" s="954"/>
      <c r="U213" s="2446">
        <f t="shared" si="787"/>
        <v>0</v>
      </c>
      <c r="V213" s="206"/>
      <c r="W213" s="209"/>
      <c r="X213" s="955"/>
      <c r="Y213" s="208"/>
      <c r="Z213" s="207"/>
      <c r="AA213" s="2448">
        <f t="shared" si="788"/>
        <v>0</v>
      </c>
      <c r="AB213" s="212"/>
      <c r="AC213" s="210"/>
      <c r="AD213" s="208"/>
      <c r="AE213" s="208"/>
      <c r="AF213" s="208"/>
      <c r="AG213" s="207"/>
      <c r="AH213" s="2448">
        <f t="shared" si="789"/>
        <v>0</v>
      </c>
      <c r="AI213" s="210"/>
      <c r="AJ213" s="208"/>
      <c r="AK213" s="207"/>
      <c r="AL213" s="2449">
        <f t="shared" si="790"/>
        <v>0</v>
      </c>
      <c r="AM213" s="211"/>
      <c r="AN213" s="2451">
        <f t="shared" si="791"/>
        <v>0</v>
      </c>
      <c r="AO213" s="210"/>
      <c r="AP213" s="208"/>
      <c r="AQ213" s="208"/>
      <c r="AR213" s="208"/>
      <c r="AS213" s="207"/>
      <c r="AT213" s="2453">
        <f t="shared" si="803"/>
        <v>0</v>
      </c>
      <c r="AU213" s="213"/>
      <c r="AV213" s="184"/>
      <c r="AW213" s="251" t="s">
        <v>668</v>
      </c>
      <c r="AX213" s="206"/>
      <c r="AY213" s="208"/>
      <c r="AZ213" s="208"/>
      <c r="BA213" s="208"/>
      <c r="BB213" s="208"/>
      <c r="BC213" s="208"/>
      <c r="BD213" s="209"/>
      <c r="BE213" s="206"/>
      <c r="BF213" s="208"/>
      <c r="BG213" s="208"/>
      <c r="BH213" s="208"/>
      <c r="BI213" s="209"/>
      <c r="BJ213" s="206"/>
      <c r="BK213" s="208"/>
      <c r="BL213" s="209"/>
      <c r="BM213" s="954"/>
      <c r="BN213" s="211"/>
      <c r="BO213" s="206"/>
      <c r="BP213" s="208"/>
      <c r="BQ213" s="208"/>
      <c r="BR213" s="208"/>
      <c r="BS213" s="209"/>
      <c r="BT213" s="206"/>
      <c r="BU213" s="208"/>
      <c r="BV213" s="209"/>
      <c r="BW213" s="954"/>
      <c r="BX213" s="2454">
        <f t="shared" si="767"/>
        <v>0</v>
      </c>
      <c r="BY213" s="206"/>
      <c r="BZ213" s="209"/>
      <c r="CA213" s="956"/>
      <c r="CC213" s="251" t="s">
        <v>668</v>
      </c>
      <c r="CD213" s="206"/>
      <c r="CE213" s="208"/>
      <c r="CF213" s="207"/>
      <c r="CG213" s="2454">
        <f t="shared" si="792"/>
        <v>0</v>
      </c>
      <c r="CH213" s="210"/>
      <c r="CI213" s="208"/>
      <c r="CJ213" s="207"/>
      <c r="CK213" s="2454">
        <f t="shared" si="793"/>
        <v>0</v>
      </c>
      <c r="CL213" s="210"/>
      <c r="CM213" s="208"/>
      <c r="CN213" s="207"/>
      <c r="CO213" s="2454">
        <f t="shared" si="794"/>
        <v>0</v>
      </c>
      <c r="CP213" s="210"/>
      <c r="CQ213" s="207"/>
      <c r="CR213" s="2454">
        <f t="shared" si="795"/>
        <v>0</v>
      </c>
      <c r="CS213" s="2434">
        <f t="shared" si="796"/>
        <v>0</v>
      </c>
      <c r="CT213" s="2432">
        <f t="shared" si="796"/>
        <v>0</v>
      </c>
      <c r="CU213" s="2433">
        <f t="shared" si="796"/>
        <v>0</v>
      </c>
      <c r="CV213" s="2454">
        <f t="shared" si="797"/>
        <v>0</v>
      </c>
      <c r="CW213" s="184"/>
      <c r="CX213" s="206"/>
      <c r="CY213" s="208"/>
      <c r="CZ213" s="207"/>
      <c r="DA213" s="2460">
        <f t="shared" si="798"/>
        <v>0</v>
      </c>
      <c r="DB213" s="210"/>
      <c r="DC213" s="208"/>
      <c r="DD213" s="207"/>
      <c r="DE213" s="2460">
        <f t="shared" si="799"/>
        <v>0</v>
      </c>
      <c r="DF213" s="184"/>
      <c r="DG213" s="2454">
        <f t="shared" si="776"/>
        <v>0</v>
      </c>
      <c r="DH213" s="184"/>
      <c r="DI213" s="2394">
        <f t="shared" si="800"/>
        <v>0</v>
      </c>
      <c r="DJ213" s="2395">
        <f t="shared" si="800"/>
        <v>0</v>
      </c>
      <c r="DK213" s="2396">
        <f t="shared" si="801"/>
        <v>0</v>
      </c>
      <c r="DM213" s="2395">
        <f t="shared" si="802"/>
        <v>0</v>
      </c>
      <c r="DO213" s="2462" t="str">
        <f t="shared" si="729"/>
        <v>True</v>
      </c>
      <c r="DP213" s="4073"/>
    </row>
    <row r="214" spans="2:121" ht="39.9" customHeight="1" thickBot="1">
      <c r="B214" s="8502"/>
      <c r="C214" s="8504"/>
      <c r="D214" s="8504"/>
      <c r="E214" s="8502"/>
      <c r="F214" s="8508"/>
      <c r="G214" s="252" t="s">
        <v>1214</v>
      </c>
      <c r="H214" s="214"/>
      <c r="I214" s="217"/>
      <c r="J214" s="218"/>
      <c r="K214" s="216"/>
      <c r="L214" s="216"/>
      <c r="M214" s="215"/>
      <c r="N214" s="214"/>
      <c r="O214" s="217"/>
      <c r="P214" s="218"/>
      <c r="Q214" s="215"/>
      <c r="R214" s="214"/>
      <c r="S214" s="217"/>
      <c r="T214" s="957"/>
      <c r="U214" s="2446">
        <f t="shared" si="787"/>
        <v>0</v>
      </c>
      <c r="V214" s="214"/>
      <c r="W214" s="217"/>
      <c r="X214" s="958"/>
      <c r="Y214" s="216"/>
      <c r="Z214" s="215"/>
      <c r="AA214" s="2448">
        <f t="shared" si="788"/>
        <v>0</v>
      </c>
      <c r="AB214" s="220"/>
      <c r="AC214" s="218"/>
      <c r="AD214" s="216"/>
      <c r="AE214" s="216"/>
      <c r="AF214" s="216"/>
      <c r="AG214" s="215"/>
      <c r="AH214" s="2448">
        <f t="shared" si="789"/>
        <v>0</v>
      </c>
      <c r="AI214" s="218"/>
      <c r="AJ214" s="216"/>
      <c r="AK214" s="215"/>
      <c r="AL214" s="2450">
        <f t="shared" si="790"/>
        <v>0</v>
      </c>
      <c r="AM214" s="219"/>
      <c r="AN214" s="2452">
        <f t="shared" si="791"/>
        <v>0</v>
      </c>
      <c r="AO214" s="218"/>
      <c r="AP214" s="216"/>
      <c r="AQ214" s="216"/>
      <c r="AR214" s="216"/>
      <c r="AS214" s="215"/>
      <c r="AT214" s="2448">
        <f t="shared" si="803"/>
        <v>0</v>
      </c>
      <c r="AU214" s="221"/>
      <c r="AV214" s="184"/>
      <c r="AW214" s="252" t="s">
        <v>1214</v>
      </c>
      <c r="AX214" s="214"/>
      <c r="AY214" s="216"/>
      <c r="AZ214" s="216"/>
      <c r="BA214" s="216"/>
      <c r="BB214" s="216"/>
      <c r="BC214" s="216"/>
      <c r="BD214" s="217"/>
      <c r="BE214" s="214"/>
      <c r="BF214" s="216"/>
      <c r="BG214" s="216"/>
      <c r="BH214" s="216"/>
      <c r="BI214" s="217"/>
      <c r="BJ214" s="214"/>
      <c r="BK214" s="216"/>
      <c r="BL214" s="217"/>
      <c r="BM214" s="957"/>
      <c r="BN214" s="219"/>
      <c r="BO214" s="214"/>
      <c r="BP214" s="216"/>
      <c r="BQ214" s="216"/>
      <c r="BR214" s="216"/>
      <c r="BS214" s="217"/>
      <c r="BT214" s="214"/>
      <c r="BU214" s="216"/>
      <c r="BV214" s="217"/>
      <c r="BW214" s="957"/>
      <c r="BX214" s="2455">
        <f t="shared" si="767"/>
        <v>0</v>
      </c>
      <c r="BY214" s="214"/>
      <c r="BZ214" s="217"/>
      <c r="CA214" s="961"/>
      <c r="CC214" s="252" t="s">
        <v>1214</v>
      </c>
      <c r="CD214" s="214"/>
      <c r="CE214" s="216"/>
      <c r="CF214" s="215"/>
      <c r="CG214" s="2455">
        <f t="shared" si="792"/>
        <v>0</v>
      </c>
      <c r="CH214" s="218"/>
      <c r="CI214" s="216"/>
      <c r="CJ214" s="215"/>
      <c r="CK214" s="2455">
        <f t="shared" si="793"/>
        <v>0</v>
      </c>
      <c r="CL214" s="218"/>
      <c r="CM214" s="216"/>
      <c r="CN214" s="215"/>
      <c r="CO214" s="2455">
        <f t="shared" si="794"/>
        <v>0</v>
      </c>
      <c r="CP214" s="218"/>
      <c r="CQ214" s="215"/>
      <c r="CR214" s="2455">
        <f t="shared" si="795"/>
        <v>0</v>
      </c>
      <c r="CS214" s="2456">
        <f t="shared" si="796"/>
        <v>0</v>
      </c>
      <c r="CT214" s="2457">
        <f t="shared" si="796"/>
        <v>0</v>
      </c>
      <c r="CU214" s="2458">
        <f t="shared" si="796"/>
        <v>0</v>
      </c>
      <c r="CV214" s="2455">
        <f t="shared" si="797"/>
        <v>0</v>
      </c>
      <c r="CW214" s="184"/>
      <c r="CX214" s="214"/>
      <c r="CY214" s="216"/>
      <c r="CZ214" s="215"/>
      <c r="DA214" s="2461">
        <f t="shared" si="798"/>
        <v>0</v>
      </c>
      <c r="DB214" s="218"/>
      <c r="DC214" s="216"/>
      <c r="DD214" s="215"/>
      <c r="DE214" s="2461">
        <f t="shared" si="799"/>
        <v>0</v>
      </c>
      <c r="DF214" s="184"/>
      <c r="DG214" s="2455">
        <f t="shared" si="776"/>
        <v>0</v>
      </c>
      <c r="DH214" s="184"/>
      <c r="DI214" s="2397">
        <f t="shared" si="800"/>
        <v>0</v>
      </c>
      <c r="DJ214" s="2398">
        <f t="shared" si="800"/>
        <v>0</v>
      </c>
      <c r="DK214" s="2399">
        <f t="shared" si="801"/>
        <v>0</v>
      </c>
      <c r="DM214" s="2398">
        <f t="shared" si="802"/>
        <v>0</v>
      </c>
      <c r="DO214" s="2463" t="str">
        <f t="shared" si="729"/>
        <v>True</v>
      </c>
      <c r="DP214" s="4073"/>
    </row>
    <row r="215" spans="2:121" ht="39.9" customHeight="1" thickBot="1">
      <c r="B215" s="8502"/>
      <c r="C215" s="8504"/>
      <c r="D215" s="8504"/>
      <c r="E215" s="8502"/>
      <c r="F215" s="8509"/>
      <c r="G215" s="2033" t="s">
        <v>181</v>
      </c>
      <c r="H215" s="2402">
        <f t="shared" ref="H215:P215" si="804">SUM(H210:H214)</f>
        <v>0</v>
      </c>
      <c r="I215" s="973">
        <f t="shared" si="804"/>
        <v>0</v>
      </c>
      <c r="J215" s="2403">
        <f t="shared" si="804"/>
        <v>0</v>
      </c>
      <c r="K215" s="2404">
        <f t="shared" si="804"/>
        <v>0</v>
      </c>
      <c r="L215" s="2404">
        <f t="shared" si="804"/>
        <v>0</v>
      </c>
      <c r="M215" s="975">
        <f t="shared" si="804"/>
        <v>0</v>
      </c>
      <c r="N215" s="2402">
        <f t="shared" si="804"/>
        <v>0</v>
      </c>
      <c r="O215" s="973">
        <f t="shared" si="804"/>
        <v>0</v>
      </c>
      <c r="P215" s="2403">
        <f t="shared" si="804"/>
        <v>0</v>
      </c>
      <c r="Q215" s="2034"/>
      <c r="R215" s="2402">
        <f t="shared" ref="R215:AU215" si="805">SUM(R210:R214)</f>
        <v>0</v>
      </c>
      <c r="S215" s="973">
        <f t="shared" si="805"/>
        <v>0</v>
      </c>
      <c r="T215" s="970">
        <f t="shared" si="805"/>
        <v>0</v>
      </c>
      <c r="U215" s="962">
        <f t="shared" si="805"/>
        <v>0</v>
      </c>
      <c r="V215" s="2402">
        <f t="shared" si="805"/>
        <v>0</v>
      </c>
      <c r="W215" s="973">
        <f t="shared" si="805"/>
        <v>0</v>
      </c>
      <c r="X215" s="2403">
        <f t="shared" si="805"/>
        <v>0</v>
      </c>
      <c r="Y215" s="2404">
        <f t="shared" si="805"/>
        <v>0</v>
      </c>
      <c r="Z215" s="975">
        <f t="shared" si="805"/>
        <v>0</v>
      </c>
      <c r="AA215" s="962">
        <f t="shared" si="805"/>
        <v>0</v>
      </c>
      <c r="AB215" s="962">
        <f t="shared" si="805"/>
        <v>0</v>
      </c>
      <c r="AC215" s="2403">
        <f t="shared" si="805"/>
        <v>0</v>
      </c>
      <c r="AD215" s="2404">
        <f t="shared" si="805"/>
        <v>0</v>
      </c>
      <c r="AE215" s="2404">
        <f t="shared" si="805"/>
        <v>0</v>
      </c>
      <c r="AF215" s="2404">
        <f t="shared" si="805"/>
        <v>0</v>
      </c>
      <c r="AG215" s="975">
        <f t="shared" si="805"/>
        <v>0</v>
      </c>
      <c r="AH215" s="962">
        <f t="shared" si="805"/>
        <v>0</v>
      </c>
      <c r="AI215" s="2403">
        <f t="shared" si="805"/>
        <v>0</v>
      </c>
      <c r="AJ215" s="2404">
        <f t="shared" si="805"/>
        <v>0</v>
      </c>
      <c r="AK215" s="975">
        <f t="shared" si="805"/>
        <v>0</v>
      </c>
      <c r="AL215" s="972">
        <f t="shared" si="805"/>
        <v>0</v>
      </c>
      <c r="AM215" s="962">
        <f t="shared" si="805"/>
        <v>0</v>
      </c>
      <c r="AN215" s="964">
        <f t="shared" si="805"/>
        <v>0</v>
      </c>
      <c r="AO215" s="2403">
        <f t="shared" si="805"/>
        <v>0</v>
      </c>
      <c r="AP215" s="2404">
        <f t="shared" si="805"/>
        <v>0</v>
      </c>
      <c r="AQ215" s="2404">
        <f t="shared" si="805"/>
        <v>0</v>
      </c>
      <c r="AR215" s="2404">
        <f t="shared" si="805"/>
        <v>0</v>
      </c>
      <c r="AS215" s="975">
        <f t="shared" si="805"/>
        <v>0</v>
      </c>
      <c r="AT215" s="962">
        <f t="shared" si="805"/>
        <v>0</v>
      </c>
      <c r="AU215" s="962">
        <f t="shared" si="805"/>
        <v>0</v>
      </c>
      <c r="AV215" s="184"/>
      <c r="AW215" s="974" t="s">
        <v>181</v>
      </c>
      <c r="AX215" s="2402">
        <f t="shared" ref="AX215:BW215" si="806">SUM(AX210:AX214)</f>
        <v>0</v>
      </c>
      <c r="AY215" s="2404">
        <f t="shared" si="806"/>
        <v>0</v>
      </c>
      <c r="AZ215" s="2404">
        <f t="shared" si="806"/>
        <v>0</v>
      </c>
      <c r="BA215" s="2404">
        <f t="shared" si="806"/>
        <v>0</v>
      </c>
      <c r="BB215" s="2404">
        <f t="shared" si="806"/>
        <v>0</v>
      </c>
      <c r="BC215" s="2404">
        <f t="shared" si="806"/>
        <v>0</v>
      </c>
      <c r="BD215" s="973">
        <f t="shared" si="806"/>
        <v>0</v>
      </c>
      <c r="BE215" s="2402">
        <f t="shared" si="806"/>
        <v>0</v>
      </c>
      <c r="BF215" s="2404">
        <f t="shared" si="806"/>
        <v>0</v>
      </c>
      <c r="BG215" s="2404">
        <f t="shared" si="806"/>
        <v>0</v>
      </c>
      <c r="BH215" s="2404">
        <f t="shared" si="806"/>
        <v>0</v>
      </c>
      <c r="BI215" s="973">
        <f t="shared" si="806"/>
        <v>0</v>
      </c>
      <c r="BJ215" s="2402">
        <f t="shared" si="806"/>
        <v>0</v>
      </c>
      <c r="BK215" s="2404">
        <f t="shared" si="806"/>
        <v>0</v>
      </c>
      <c r="BL215" s="973">
        <f t="shared" si="806"/>
        <v>0</v>
      </c>
      <c r="BM215" s="970">
        <f t="shared" si="806"/>
        <v>0</v>
      </c>
      <c r="BN215" s="962">
        <f t="shared" si="806"/>
        <v>0</v>
      </c>
      <c r="BO215" s="2402">
        <f t="shared" si="806"/>
        <v>0</v>
      </c>
      <c r="BP215" s="2404">
        <f t="shared" si="806"/>
        <v>0</v>
      </c>
      <c r="BQ215" s="2404">
        <f t="shared" si="806"/>
        <v>0</v>
      </c>
      <c r="BR215" s="2404">
        <f t="shared" si="806"/>
        <v>0</v>
      </c>
      <c r="BS215" s="973">
        <f t="shared" si="806"/>
        <v>0</v>
      </c>
      <c r="BT215" s="2402">
        <f t="shared" si="806"/>
        <v>0</v>
      </c>
      <c r="BU215" s="2404">
        <f t="shared" si="806"/>
        <v>0</v>
      </c>
      <c r="BV215" s="973">
        <f t="shared" si="806"/>
        <v>0</v>
      </c>
      <c r="BW215" s="970">
        <f t="shared" si="806"/>
        <v>0</v>
      </c>
      <c r="BX215" s="962">
        <f t="shared" si="767"/>
        <v>0</v>
      </c>
      <c r="BY215" s="2402">
        <f>SUM(BY210:BY214)</f>
        <v>0</v>
      </c>
      <c r="BZ215" s="973">
        <f>SUM(BZ210:BZ214)</f>
        <v>0</v>
      </c>
      <c r="CA215" s="964">
        <f>SUM(CA210:CA214)</f>
        <v>0</v>
      </c>
      <c r="CC215" s="971" t="s">
        <v>106</v>
      </c>
      <c r="CD215" s="2402">
        <f t="shared" ref="CD215:CV215" si="807">SUM(CD210:CD214)</f>
        <v>0</v>
      </c>
      <c r="CE215" s="2404">
        <f t="shared" si="807"/>
        <v>0</v>
      </c>
      <c r="CF215" s="975">
        <f t="shared" si="807"/>
        <v>0</v>
      </c>
      <c r="CG215" s="962">
        <f t="shared" si="807"/>
        <v>0</v>
      </c>
      <c r="CH215" s="2403">
        <f t="shared" si="807"/>
        <v>0</v>
      </c>
      <c r="CI215" s="2404">
        <f t="shared" si="807"/>
        <v>0</v>
      </c>
      <c r="CJ215" s="975">
        <f t="shared" si="807"/>
        <v>0</v>
      </c>
      <c r="CK215" s="962">
        <f t="shared" si="807"/>
        <v>0</v>
      </c>
      <c r="CL215" s="2403">
        <f t="shared" si="807"/>
        <v>0</v>
      </c>
      <c r="CM215" s="2404">
        <f t="shared" si="807"/>
        <v>0</v>
      </c>
      <c r="CN215" s="975">
        <f t="shared" si="807"/>
        <v>0</v>
      </c>
      <c r="CO215" s="962">
        <f t="shared" si="807"/>
        <v>0</v>
      </c>
      <c r="CP215" s="2403">
        <f t="shared" si="807"/>
        <v>0</v>
      </c>
      <c r="CQ215" s="975">
        <f t="shared" si="807"/>
        <v>0</v>
      </c>
      <c r="CR215" s="962">
        <f t="shared" si="807"/>
        <v>0</v>
      </c>
      <c r="CS215" s="2403">
        <f t="shared" si="807"/>
        <v>0</v>
      </c>
      <c r="CT215" s="2404">
        <f t="shared" si="807"/>
        <v>0</v>
      </c>
      <c r="CU215" s="975">
        <f t="shared" si="807"/>
        <v>0</v>
      </c>
      <c r="CV215" s="962">
        <f t="shared" si="807"/>
        <v>0</v>
      </c>
      <c r="CW215" s="184"/>
      <c r="CX215" s="2402">
        <f t="shared" ref="CX215:DE215" si="808">SUM(CX210:CX214)</f>
        <v>0</v>
      </c>
      <c r="CY215" s="2404">
        <f t="shared" si="808"/>
        <v>0</v>
      </c>
      <c r="CZ215" s="975">
        <f t="shared" si="808"/>
        <v>0</v>
      </c>
      <c r="DA215" s="962">
        <f t="shared" si="808"/>
        <v>0</v>
      </c>
      <c r="DB215" s="2403">
        <f t="shared" si="808"/>
        <v>0</v>
      </c>
      <c r="DC215" s="2404">
        <f t="shared" si="808"/>
        <v>0</v>
      </c>
      <c r="DD215" s="975">
        <f t="shared" si="808"/>
        <v>0</v>
      </c>
      <c r="DE215" s="962">
        <f t="shared" si="808"/>
        <v>0</v>
      </c>
      <c r="DF215" s="184"/>
      <c r="DG215" s="962">
        <f t="shared" si="776"/>
        <v>0</v>
      </c>
      <c r="DH215" s="184"/>
      <c r="DI215" s="972">
        <f>SUM(DI210:DI214)</f>
        <v>0</v>
      </c>
      <c r="DJ215" s="962">
        <f>SUM(DJ210:DJ214)</f>
        <v>0</v>
      </c>
      <c r="DK215" s="964">
        <f>SUM(DK210:DK214)</f>
        <v>0</v>
      </c>
      <c r="DM215" s="962">
        <f>SUM(DM210:DM214)</f>
        <v>0</v>
      </c>
      <c r="DO215" s="960" t="str">
        <f t="shared" si="729"/>
        <v>True</v>
      </c>
      <c r="DP215" s="4075" t="str">
        <f>IF($U215=0,"Blanc","")</f>
        <v>Blanc</v>
      </c>
      <c r="DQ215" s="4074" t="str">
        <f t="shared" si="786"/>
        <v>wrong</v>
      </c>
    </row>
    <row r="216" spans="2:121" ht="39.9" customHeight="1">
      <c r="B216" s="8502"/>
      <c r="C216" s="8504"/>
      <c r="D216" s="8504"/>
      <c r="E216" s="8502"/>
      <c r="F216" s="8506" t="s">
        <v>237</v>
      </c>
      <c r="G216" s="251" t="s">
        <v>1213</v>
      </c>
      <c r="H216" s="206"/>
      <c r="I216" s="209"/>
      <c r="J216" s="210"/>
      <c r="K216" s="208"/>
      <c r="L216" s="208"/>
      <c r="M216" s="207"/>
      <c r="N216" s="206"/>
      <c r="O216" s="209"/>
      <c r="P216" s="210"/>
      <c r="Q216" s="207"/>
      <c r="R216" s="206"/>
      <c r="S216" s="209"/>
      <c r="T216" s="2393"/>
      <c r="U216" s="2446">
        <f t="shared" ref="U216:U220" si="809">SUM(H216:P216,S216:T216)-R216</f>
        <v>0</v>
      </c>
      <c r="V216" s="206"/>
      <c r="W216" s="209"/>
      <c r="X216" s="955"/>
      <c r="Y216" s="208"/>
      <c r="Z216" s="207"/>
      <c r="AA216" s="2448">
        <f t="shared" ref="AA216:AA220" si="810">SUM(X216:Z216)</f>
        <v>0</v>
      </c>
      <c r="AB216" s="212"/>
      <c r="AC216" s="210"/>
      <c r="AD216" s="208"/>
      <c r="AE216" s="208"/>
      <c r="AF216" s="208"/>
      <c r="AG216" s="207"/>
      <c r="AH216" s="2448">
        <f t="shared" ref="AH216:AH220" si="811">SUM(AC216:AG216)</f>
        <v>0</v>
      </c>
      <c r="AI216" s="210"/>
      <c r="AJ216" s="208"/>
      <c r="AK216" s="207"/>
      <c r="AL216" s="2449">
        <f t="shared" ref="AL216:AL220" si="812">SUM(AI216:AK216)</f>
        <v>0</v>
      </c>
      <c r="AM216" s="211"/>
      <c r="AN216" s="2451">
        <f t="shared" ref="AN216:AN220" si="813">AM216+AL216+AH216+AB216+AA216</f>
        <v>0</v>
      </c>
      <c r="AO216" s="210"/>
      <c r="AP216" s="208"/>
      <c r="AQ216" s="208"/>
      <c r="AR216" s="208"/>
      <c r="AS216" s="207"/>
      <c r="AT216" s="2453">
        <f>SUM(AO216:AS216)</f>
        <v>0</v>
      </c>
      <c r="AU216" s="213"/>
      <c r="AV216" s="184"/>
      <c r="AW216" s="251" t="s">
        <v>1213</v>
      </c>
      <c r="AX216" s="206"/>
      <c r="AY216" s="208"/>
      <c r="AZ216" s="208"/>
      <c r="BA216" s="208"/>
      <c r="BB216" s="208"/>
      <c r="BC216" s="208"/>
      <c r="BD216" s="209"/>
      <c r="BE216" s="206"/>
      <c r="BF216" s="208"/>
      <c r="BG216" s="208"/>
      <c r="BH216" s="208"/>
      <c r="BI216" s="209"/>
      <c r="BJ216" s="206"/>
      <c r="BK216" s="208"/>
      <c r="BL216" s="209"/>
      <c r="BM216" s="954"/>
      <c r="BN216" s="211"/>
      <c r="BO216" s="206"/>
      <c r="BP216" s="208"/>
      <c r="BQ216" s="208"/>
      <c r="BR216" s="208"/>
      <c r="BS216" s="209"/>
      <c r="BT216" s="206"/>
      <c r="BU216" s="208"/>
      <c r="BV216" s="209"/>
      <c r="BW216" s="954"/>
      <c r="BX216" s="2454">
        <f t="shared" si="767"/>
        <v>0</v>
      </c>
      <c r="BY216" s="206"/>
      <c r="BZ216" s="209"/>
      <c r="CA216" s="956"/>
      <c r="CC216" s="251" t="s">
        <v>1213</v>
      </c>
      <c r="CD216" s="206"/>
      <c r="CE216" s="208"/>
      <c r="CF216" s="207"/>
      <c r="CG216" s="2454">
        <f t="shared" ref="CG216:CG220" si="814">SUM(CD216:CF216)</f>
        <v>0</v>
      </c>
      <c r="CH216" s="210"/>
      <c r="CI216" s="208"/>
      <c r="CJ216" s="207"/>
      <c r="CK216" s="2454">
        <f t="shared" ref="CK216:CK220" si="815">SUM(CH216:CJ216)</f>
        <v>0</v>
      </c>
      <c r="CL216" s="210"/>
      <c r="CM216" s="208"/>
      <c r="CN216" s="207"/>
      <c r="CO216" s="2454">
        <f t="shared" ref="CO216:CO220" si="816">SUM(CL216:CN216)</f>
        <v>0</v>
      </c>
      <c r="CP216" s="210"/>
      <c r="CQ216" s="207"/>
      <c r="CR216" s="2454">
        <f t="shared" ref="CR216:CR220" si="817">SUM(CP216:CQ216)</f>
        <v>0</v>
      </c>
      <c r="CS216" s="2434">
        <f t="shared" ref="CS216:CU220" si="818">CX216+DB216</f>
        <v>0</v>
      </c>
      <c r="CT216" s="2432">
        <f t="shared" si="818"/>
        <v>0</v>
      </c>
      <c r="CU216" s="2433">
        <f t="shared" si="818"/>
        <v>0</v>
      </c>
      <c r="CV216" s="2454">
        <f t="shared" ref="CV216:CV220" si="819">SUM(CS216:CU216)</f>
        <v>0</v>
      </c>
      <c r="CW216" s="184"/>
      <c r="CX216" s="206"/>
      <c r="CY216" s="208"/>
      <c r="CZ216" s="207"/>
      <c r="DA216" s="2460">
        <f t="shared" ref="DA216:DA220" si="820">SUM(CX216:CZ216)</f>
        <v>0</v>
      </c>
      <c r="DB216" s="210"/>
      <c r="DC216" s="208"/>
      <c r="DD216" s="207"/>
      <c r="DE216" s="2460">
        <f t="shared" ref="DE216:DE220" si="821">SUM(DB216:DD216)</f>
        <v>0</v>
      </c>
      <c r="DF216" s="184"/>
      <c r="DG216" s="2454">
        <f t="shared" si="776"/>
        <v>0</v>
      </c>
      <c r="DH216" s="184"/>
      <c r="DI216" s="2394">
        <f t="shared" ref="DI216:DJ220" si="822">CD216+CH216+CL216+CP216+CS216</f>
        <v>0</v>
      </c>
      <c r="DJ216" s="2395">
        <f t="shared" si="822"/>
        <v>0</v>
      </c>
      <c r="DK216" s="2396">
        <f t="shared" ref="DK216:DK220" si="823">CF216+CJ216+CN216+CU216</f>
        <v>0</v>
      </c>
      <c r="DM216" s="2395">
        <f t="shared" ref="DM216:DM220" si="824">SUM(DI216:DK216)</f>
        <v>0</v>
      </c>
      <c r="DO216" s="2462" t="str">
        <f t="shared" si="729"/>
        <v>True</v>
      </c>
      <c r="DP216" s="4073"/>
    </row>
    <row r="217" spans="2:121" ht="39.9" customHeight="1">
      <c r="B217" s="8502"/>
      <c r="C217" s="8504"/>
      <c r="D217" s="8504"/>
      <c r="E217" s="8502"/>
      <c r="F217" s="8506"/>
      <c r="G217" s="251" t="s">
        <v>666</v>
      </c>
      <c r="H217" s="206"/>
      <c r="I217" s="209"/>
      <c r="J217" s="210"/>
      <c r="K217" s="208"/>
      <c r="L217" s="208"/>
      <c r="M217" s="207"/>
      <c r="N217" s="206"/>
      <c r="O217" s="209"/>
      <c r="P217" s="210"/>
      <c r="Q217" s="207"/>
      <c r="R217" s="206"/>
      <c r="S217" s="209"/>
      <c r="T217" s="2393"/>
      <c r="U217" s="2446">
        <f t="shared" si="809"/>
        <v>0</v>
      </c>
      <c r="V217" s="206"/>
      <c r="W217" s="209"/>
      <c r="X217" s="955"/>
      <c r="Y217" s="208"/>
      <c r="Z217" s="207"/>
      <c r="AA217" s="2448">
        <f t="shared" si="810"/>
        <v>0</v>
      </c>
      <c r="AB217" s="212"/>
      <c r="AC217" s="210"/>
      <c r="AD217" s="208"/>
      <c r="AE217" s="208"/>
      <c r="AF217" s="208"/>
      <c r="AG217" s="207"/>
      <c r="AH217" s="2448">
        <f t="shared" si="811"/>
        <v>0</v>
      </c>
      <c r="AI217" s="210"/>
      <c r="AJ217" s="208"/>
      <c r="AK217" s="207"/>
      <c r="AL217" s="2449">
        <f t="shared" si="812"/>
        <v>0</v>
      </c>
      <c r="AM217" s="211"/>
      <c r="AN217" s="2451">
        <f t="shared" si="813"/>
        <v>0</v>
      </c>
      <c r="AO217" s="210"/>
      <c r="AP217" s="208"/>
      <c r="AQ217" s="208"/>
      <c r="AR217" s="208"/>
      <c r="AS217" s="207"/>
      <c r="AT217" s="2453">
        <f t="shared" ref="AT217:AT220" si="825">SUM(AO217:AS217)</f>
        <v>0</v>
      </c>
      <c r="AU217" s="213"/>
      <c r="AV217" s="184"/>
      <c r="AW217" s="251" t="s">
        <v>666</v>
      </c>
      <c r="AX217" s="206"/>
      <c r="AY217" s="208"/>
      <c r="AZ217" s="208"/>
      <c r="BA217" s="208"/>
      <c r="BB217" s="208"/>
      <c r="BC217" s="208"/>
      <c r="BD217" s="209"/>
      <c r="BE217" s="206"/>
      <c r="BF217" s="208"/>
      <c r="BG217" s="208"/>
      <c r="BH217" s="208"/>
      <c r="BI217" s="209"/>
      <c r="BJ217" s="206"/>
      <c r="BK217" s="208"/>
      <c r="BL217" s="209"/>
      <c r="BM217" s="954"/>
      <c r="BN217" s="211"/>
      <c r="BO217" s="206"/>
      <c r="BP217" s="208"/>
      <c r="BQ217" s="208"/>
      <c r="BR217" s="208"/>
      <c r="BS217" s="209"/>
      <c r="BT217" s="206"/>
      <c r="BU217" s="208"/>
      <c r="BV217" s="209"/>
      <c r="BW217" s="954"/>
      <c r="BX217" s="2454">
        <f t="shared" si="767"/>
        <v>0</v>
      </c>
      <c r="BY217" s="206"/>
      <c r="BZ217" s="209"/>
      <c r="CA217" s="956"/>
      <c r="CC217" s="251" t="s">
        <v>666</v>
      </c>
      <c r="CD217" s="206"/>
      <c r="CE217" s="208"/>
      <c r="CF217" s="207"/>
      <c r="CG217" s="2454">
        <f t="shared" si="814"/>
        <v>0</v>
      </c>
      <c r="CH217" s="210"/>
      <c r="CI217" s="208"/>
      <c r="CJ217" s="207"/>
      <c r="CK217" s="2454">
        <f t="shared" si="815"/>
        <v>0</v>
      </c>
      <c r="CL217" s="210"/>
      <c r="CM217" s="208"/>
      <c r="CN217" s="207"/>
      <c r="CO217" s="2454">
        <f t="shared" si="816"/>
        <v>0</v>
      </c>
      <c r="CP217" s="210"/>
      <c r="CQ217" s="207"/>
      <c r="CR217" s="2454">
        <f t="shared" si="817"/>
        <v>0</v>
      </c>
      <c r="CS217" s="2434">
        <f t="shared" si="818"/>
        <v>0</v>
      </c>
      <c r="CT217" s="2432">
        <f t="shared" si="818"/>
        <v>0</v>
      </c>
      <c r="CU217" s="2433">
        <f t="shared" si="818"/>
        <v>0</v>
      </c>
      <c r="CV217" s="2454">
        <f t="shared" si="819"/>
        <v>0</v>
      </c>
      <c r="CW217" s="184"/>
      <c r="CX217" s="206"/>
      <c r="CY217" s="208"/>
      <c r="CZ217" s="207"/>
      <c r="DA217" s="2460">
        <f t="shared" si="820"/>
        <v>0</v>
      </c>
      <c r="DB217" s="210"/>
      <c r="DC217" s="208"/>
      <c r="DD217" s="207"/>
      <c r="DE217" s="2460">
        <f t="shared" si="821"/>
        <v>0</v>
      </c>
      <c r="DF217" s="184"/>
      <c r="DG217" s="2454">
        <f t="shared" si="776"/>
        <v>0</v>
      </c>
      <c r="DH217" s="184"/>
      <c r="DI217" s="2394">
        <f t="shared" si="822"/>
        <v>0</v>
      </c>
      <c r="DJ217" s="2395">
        <f t="shared" si="822"/>
        <v>0</v>
      </c>
      <c r="DK217" s="2396">
        <f t="shared" si="823"/>
        <v>0</v>
      </c>
      <c r="DM217" s="2395">
        <f t="shared" si="824"/>
        <v>0</v>
      </c>
      <c r="DO217" s="2462" t="str">
        <f t="shared" si="729"/>
        <v>True</v>
      </c>
      <c r="DP217" s="4073"/>
    </row>
    <row r="218" spans="2:121" ht="39.9" customHeight="1">
      <c r="B218" s="8502"/>
      <c r="C218" s="8504"/>
      <c r="D218" s="8504"/>
      <c r="E218" s="8502"/>
      <c r="F218" s="8506"/>
      <c r="G218" s="251" t="s">
        <v>667</v>
      </c>
      <c r="H218" s="206"/>
      <c r="I218" s="209"/>
      <c r="J218" s="210"/>
      <c r="K218" s="208"/>
      <c r="L218" s="208"/>
      <c r="M218" s="207"/>
      <c r="N218" s="206"/>
      <c r="O218" s="209"/>
      <c r="P218" s="210"/>
      <c r="Q218" s="207"/>
      <c r="R218" s="206"/>
      <c r="S218" s="209"/>
      <c r="T218" s="2393"/>
      <c r="U218" s="2446">
        <f t="shared" si="809"/>
        <v>0</v>
      </c>
      <c r="V218" s="206"/>
      <c r="W218" s="209"/>
      <c r="X218" s="955"/>
      <c r="Y218" s="208"/>
      <c r="Z218" s="207"/>
      <c r="AA218" s="2448">
        <f t="shared" si="810"/>
        <v>0</v>
      </c>
      <c r="AB218" s="212"/>
      <c r="AC218" s="210"/>
      <c r="AD218" s="208"/>
      <c r="AE218" s="208"/>
      <c r="AF218" s="208"/>
      <c r="AG218" s="207"/>
      <c r="AH218" s="2448">
        <f t="shared" si="811"/>
        <v>0</v>
      </c>
      <c r="AI218" s="210"/>
      <c r="AJ218" s="208"/>
      <c r="AK218" s="207"/>
      <c r="AL218" s="2449">
        <f t="shared" si="812"/>
        <v>0</v>
      </c>
      <c r="AM218" s="211"/>
      <c r="AN218" s="2451">
        <f t="shared" si="813"/>
        <v>0</v>
      </c>
      <c r="AO218" s="210"/>
      <c r="AP218" s="208"/>
      <c r="AQ218" s="208"/>
      <c r="AR218" s="208"/>
      <c r="AS218" s="207"/>
      <c r="AT218" s="2453">
        <f t="shared" si="825"/>
        <v>0</v>
      </c>
      <c r="AU218" s="213"/>
      <c r="AV218" s="184"/>
      <c r="AW218" s="251" t="s">
        <v>667</v>
      </c>
      <c r="AX218" s="206"/>
      <c r="AY218" s="208"/>
      <c r="AZ218" s="208"/>
      <c r="BA218" s="208"/>
      <c r="BB218" s="208"/>
      <c r="BC218" s="208"/>
      <c r="BD218" s="209"/>
      <c r="BE218" s="206"/>
      <c r="BF218" s="208"/>
      <c r="BG218" s="208"/>
      <c r="BH218" s="208"/>
      <c r="BI218" s="209"/>
      <c r="BJ218" s="206"/>
      <c r="BK218" s="208"/>
      <c r="BL218" s="209"/>
      <c r="BM218" s="954"/>
      <c r="BN218" s="211"/>
      <c r="BO218" s="206"/>
      <c r="BP218" s="208"/>
      <c r="BQ218" s="208"/>
      <c r="BR218" s="208"/>
      <c r="BS218" s="209"/>
      <c r="BT218" s="206"/>
      <c r="BU218" s="208"/>
      <c r="BV218" s="209"/>
      <c r="BW218" s="954"/>
      <c r="BX218" s="2454">
        <f t="shared" si="767"/>
        <v>0</v>
      </c>
      <c r="BY218" s="206"/>
      <c r="BZ218" s="209"/>
      <c r="CA218" s="956"/>
      <c r="CC218" s="251" t="s">
        <v>667</v>
      </c>
      <c r="CD218" s="206"/>
      <c r="CE218" s="208"/>
      <c r="CF218" s="207"/>
      <c r="CG218" s="2454">
        <f t="shared" si="814"/>
        <v>0</v>
      </c>
      <c r="CH218" s="210"/>
      <c r="CI218" s="208"/>
      <c r="CJ218" s="207"/>
      <c r="CK218" s="2454">
        <f t="shared" si="815"/>
        <v>0</v>
      </c>
      <c r="CL218" s="210"/>
      <c r="CM218" s="208"/>
      <c r="CN218" s="207"/>
      <c r="CO218" s="2454">
        <f t="shared" si="816"/>
        <v>0</v>
      </c>
      <c r="CP218" s="210"/>
      <c r="CQ218" s="207"/>
      <c r="CR218" s="2454">
        <f t="shared" si="817"/>
        <v>0</v>
      </c>
      <c r="CS218" s="2434">
        <f t="shared" si="818"/>
        <v>0</v>
      </c>
      <c r="CT218" s="2432">
        <f t="shared" si="818"/>
        <v>0</v>
      </c>
      <c r="CU218" s="2433">
        <f t="shared" si="818"/>
        <v>0</v>
      </c>
      <c r="CV218" s="2454">
        <f t="shared" si="819"/>
        <v>0</v>
      </c>
      <c r="CW218" s="184"/>
      <c r="CX218" s="206"/>
      <c r="CY218" s="208"/>
      <c r="CZ218" s="207"/>
      <c r="DA218" s="2460">
        <f t="shared" si="820"/>
        <v>0</v>
      </c>
      <c r="DB218" s="210"/>
      <c r="DC218" s="208"/>
      <c r="DD218" s="207"/>
      <c r="DE218" s="2460">
        <f t="shared" si="821"/>
        <v>0</v>
      </c>
      <c r="DF218" s="184"/>
      <c r="DG218" s="2454">
        <f t="shared" si="776"/>
        <v>0</v>
      </c>
      <c r="DH218" s="184"/>
      <c r="DI218" s="2394">
        <f t="shared" si="822"/>
        <v>0</v>
      </c>
      <c r="DJ218" s="2395">
        <f t="shared" si="822"/>
        <v>0</v>
      </c>
      <c r="DK218" s="2396">
        <f t="shared" si="823"/>
        <v>0</v>
      </c>
      <c r="DM218" s="2395">
        <f t="shared" si="824"/>
        <v>0</v>
      </c>
      <c r="DO218" s="2462" t="str">
        <f t="shared" si="729"/>
        <v>True</v>
      </c>
      <c r="DP218" s="4073"/>
    </row>
    <row r="219" spans="2:121" ht="39.9" customHeight="1">
      <c r="B219" s="8502"/>
      <c r="C219" s="8504"/>
      <c r="D219" s="8504"/>
      <c r="E219" s="8502"/>
      <c r="F219" s="8506"/>
      <c r="G219" s="251" t="s">
        <v>668</v>
      </c>
      <c r="H219" s="206"/>
      <c r="I219" s="209"/>
      <c r="J219" s="210"/>
      <c r="K219" s="208"/>
      <c r="L219" s="208"/>
      <c r="M219" s="207"/>
      <c r="N219" s="206"/>
      <c r="O219" s="209"/>
      <c r="P219" s="210"/>
      <c r="Q219" s="207"/>
      <c r="R219" s="206"/>
      <c r="S219" s="209"/>
      <c r="T219" s="954"/>
      <c r="U219" s="2446">
        <f t="shared" si="809"/>
        <v>0</v>
      </c>
      <c r="V219" s="206"/>
      <c r="W219" s="209"/>
      <c r="X219" s="955"/>
      <c r="Y219" s="208"/>
      <c r="Z219" s="207"/>
      <c r="AA219" s="2448">
        <f t="shared" si="810"/>
        <v>0</v>
      </c>
      <c r="AB219" s="212"/>
      <c r="AC219" s="210"/>
      <c r="AD219" s="208"/>
      <c r="AE219" s="208"/>
      <c r="AF219" s="208"/>
      <c r="AG219" s="207"/>
      <c r="AH219" s="2448">
        <f t="shared" si="811"/>
        <v>0</v>
      </c>
      <c r="AI219" s="210"/>
      <c r="AJ219" s="208"/>
      <c r="AK219" s="207"/>
      <c r="AL219" s="2449">
        <f t="shared" si="812"/>
        <v>0</v>
      </c>
      <c r="AM219" s="211"/>
      <c r="AN219" s="2451">
        <f t="shared" si="813"/>
        <v>0</v>
      </c>
      <c r="AO219" s="210"/>
      <c r="AP219" s="208"/>
      <c r="AQ219" s="208"/>
      <c r="AR219" s="208"/>
      <c r="AS219" s="207"/>
      <c r="AT219" s="2453">
        <f t="shared" si="825"/>
        <v>0</v>
      </c>
      <c r="AU219" s="213"/>
      <c r="AV219" s="184"/>
      <c r="AW219" s="251" t="s">
        <v>668</v>
      </c>
      <c r="AX219" s="206"/>
      <c r="AY219" s="208"/>
      <c r="AZ219" s="208"/>
      <c r="BA219" s="208"/>
      <c r="BB219" s="208"/>
      <c r="BC219" s="208"/>
      <c r="BD219" s="209"/>
      <c r="BE219" s="206"/>
      <c r="BF219" s="208"/>
      <c r="BG219" s="208"/>
      <c r="BH219" s="208"/>
      <c r="BI219" s="209"/>
      <c r="BJ219" s="206"/>
      <c r="BK219" s="208"/>
      <c r="BL219" s="209"/>
      <c r="BM219" s="954"/>
      <c r="BN219" s="211"/>
      <c r="BO219" s="206"/>
      <c r="BP219" s="208"/>
      <c r="BQ219" s="208"/>
      <c r="BR219" s="208"/>
      <c r="BS219" s="209"/>
      <c r="BT219" s="206"/>
      <c r="BU219" s="208"/>
      <c r="BV219" s="209"/>
      <c r="BW219" s="954"/>
      <c r="BX219" s="2454">
        <f t="shared" si="767"/>
        <v>0</v>
      </c>
      <c r="BY219" s="206"/>
      <c r="BZ219" s="209"/>
      <c r="CA219" s="956"/>
      <c r="CC219" s="251" t="s">
        <v>668</v>
      </c>
      <c r="CD219" s="206"/>
      <c r="CE219" s="208"/>
      <c r="CF219" s="207"/>
      <c r="CG219" s="2454">
        <f t="shared" si="814"/>
        <v>0</v>
      </c>
      <c r="CH219" s="210"/>
      <c r="CI219" s="208"/>
      <c r="CJ219" s="207"/>
      <c r="CK219" s="2454">
        <f t="shared" si="815"/>
        <v>0</v>
      </c>
      <c r="CL219" s="210"/>
      <c r="CM219" s="208"/>
      <c r="CN219" s="207"/>
      <c r="CO219" s="2454">
        <f t="shared" si="816"/>
        <v>0</v>
      </c>
      <c r="CP219" s="210"/>
      <c r="CQ219" s="207"/>
      <c r="CR219" s="2454">
        <f t="shared" si="817"/>
        <v>0</v>
      </c>
      <c r="CS219" s="2434">
        <f t="shared" si="818"/>
        <v>0</v>
      </c>
      <c r="CT219" s="2432">
        <f t="shared" si="818"/>
        <v>0</v>
      </c>
      <c r="CU219" s="2433">
        <f t="shared" si="818"/>
        <v>0</v>
      </c>
      <c r="CV219" s="2454">
        <f t="shared" si="819"/>
        <v>0</v>
      </c>
      <c r="CW219" s="184"/>
      <c r="CX219" s="206"/>
      <c r="CY219" s="208"/>
      <c r="CZ219" s="207"/>
      <c r="DA219" s="2460">
        <f t="shared" si="820"/>
        <v>0</v>
      </c>
      <c r="DB219" s="210"/>
      <c r="DC219" s="208"/>
      <c r="DD219" s="207"/>
      <c r="DE219" s="2460">
        <f t="shared" si="821"/>
        <v>0</v>
      </c>
      <c r="DF219" s="184"/>
      <c r="DG219" s="2454">
        <f t="shared" si="776"/>
        <v>0</v>
      </c>
      <c r="DH219" s="184"/>
      <c r="DI219" s="2394">
        <f t="shared" si="822"/>
        <v>0</v>
      </c>
      <c r="DJ219" s="2395">
        <f t="shared" si="822"/>
        <v>0</v>
      </c>
      <c r="DK219" s="2396">
        <f t="shared" si="823"/>
        <v>0</v>
      </c>
      <c r="DM219" s="2395">
        <f t="shared" si="824"/>
        <v>0</v>
      </c>
      <c r="DO219" s="2462" t="str">
        <f t="shared" si="729"/>
        <v>True</v>
      </c>
      <c r="DP219" s="4073"/>
    </row>
    <row r="220" spans="2:121" ht="39.9" customHeight="1" thickBot="1">
      <c r="B220" s="8502"/>
      <c r="C220" s="8504"/>
      <c r="D220" s="8504"/>
      <c r="E220" s="8502"/>
      <c r="F220" s="8506"/>
      <c r="G220" s="252" t="s">
        <v>1214</v>
      </c>
      <c r="H220" s="214"/>
      <c r="I220" s="217"/>
      <c r="J220" s="218"/>
      <c r="K220" s="216"/>
      <c r="L220" s="216"/>
      <c r="M220" s="215"/>
      <c r="N220" s="214"/>
      <c r="O220" s="217"/>
      <c r="P220" s="218"/>
      <c r="Q220" s="215"/>
      <c r="R220" s="214"/>
      <c r="S220" s="217"/>
      <c r="T220" s="957"/>
      <c r="U220" s="2446">
        <f t="shared" si="809"/>
        <v>0</v>
      </c>
      <c r="V220" s="214"/>
      <c r="W220" s="217"/>
      <c r="X220" s="958"/>
      <c r="Y220" s="216"/>
      <c r="Z220" s="215"/>
      <c r="AA220" s="2448">
        <f t="shared" si="810"/>
        <v>0</v>
      </c>
      <c r="AB220" s="220"/>
      <c r="AC220" s="218"/>
      <c r="AD220" s="216"/>
      <c r="AE220" s="216"/>
      <c r="AF220" s="216"/>
      <c r="AG220" s="215"/>
      <c r="AH220" s="2448">
        <f t="shared" si="811"/>
        <v>0</v>
      </c>
      <c r="AI220" s="218"/>
      <c r="AJ220" s="216"/>
      <c r="AK220" s="215"/>
      <c r="AL220" s="2450">
        <f t="shared" si="812"/>
        <v>0</v>
      </c>
      <c r="AM220" s="219"/>
      <c r="AN220" s="2452">
        <f t="shared" si="813"/>
        <v>0</v>
      </c>
      <c r="AO220" s="218"/>
      <c r="AP220" s="216"/>
      <c r="AQ220" s="216"/>
      <c r="AR220" s="216"/>
      <c r="AS220" s="215"/>
      <c r="AT220" s="2448">
        <f t="shared" si="825"/>
        <v>0</v>
      </c>
      <c r="AU220" s="221"/>
      <c r="AV220" s="184"/>
      <c r="AW220" s="252" t="s">
        <v>1214</v>
      </c>
      <c r="AX220" s="214"/>
      <c r="AY220" s="216"/>
      <c r="AZ220" s="216"/>
      <c r="BA220" s="216"/>
      <c r="BB220" s="216"/>
      <c r="BC220" s="216"/>
      <c r="BD220" s="217"/>
      <c r="BE220" s="214"/>
      <c r="BF220" s="216"/>
      <c r="BG220" s="216"/>
      <c r="BH220" s="216"/>
      <c r="BI220" s="217"/>
      <c r="BJ220" s="214"/>
      <c r="BK220" s="216"/>
      <c r="BL220" s="217"/>
      <c r="BM220" s="957"/>
      <c r="BN220" s="219"/>
      <c r="BO220" s="214"/>
      <c r="BP220" s="216"/>
      <c r="BQ220" s="216"/>
      <c r="BR220" s="216"/>
      <c r="BS220" s="217"/>
      <c r="BT220" s="214"/>
      <c r="BU220" s="216"/>
      <c r="BV220" s="217"/>
      <c r="BW220" s="957"/>
      <c r="BX220" s="2455">
        <f t="shared" si="767"/>
        <v>0</v>
      </c>
      <c r="BY220" s="214"/>
      <c r="BZ220" s="217"/>
      <c r="CA220" s="961"/>
      <c r="CC220" s="252" t="s">
        <v>1214</v>
      </c>
      <c r="CD220" s="214"/>
      <c r="CE220" s="216"/>
      <c r="CF220" s="215"/>
      <c r="CG220" s="2455">
        <f t="shared" si="814"/>
        <v>0</v>
      </c>
      <c r="CH220" s="218"/>
      <c r="CI220" s="216"/>
      <c r="CJ220" s="215"/>
      <c r="CK220" s="2455">
        <f t="shared" si="815"/>
        <v>0</v>
      </c>
      <c r="CL220" s="218"/>
      <c r="CM220" s="216"/>
      <c r="CN220" s="215"/>
      <c r="CO220" s="2455">
        <f t="shared" si="816"/>
        <v>0</v>
      </c>
      <c r="CP220" s="218"/>
      <c r="CQ220" s="215"/>
      <c r="CR220" s="2455">
        <f t="shared" si="817"/>
        <v>0</v>
      </c>
      <c r="CS220" s="2456">
        <f t="shared" si="818"/>
        <v>0</v>
      </c>
      <c r="CT220" s="2457">
        <f t="shared" si="818"/>
        <v>0</v>
      </c>
      <c r="CU220" s="2458">
        <f t="shared" si="818"/>
        <v>0</v>
      </c>
      <c r="CV220" s="2455">
        <f t="shared" si="819"/>
        <v>0</v>
      </c>
      <c r="CW220" s="184"/>
      <c r="CX220" s="214"/>
      <c r="CY220" s="216"/>
      <c r="CZ220" s="215"/>
      <c r="DA220" s="2461">
        <f t="shared" si="820"/>
        <v>0</v>
      </c>
      <c r="DB220" s="218"/>
      <c r="DC220" s="216"/>
      <c r="DD220" s="215"/>
      <c r="DE220" s="2461">
        <f t="shared" si="821"/>
        <v>0</v>
      </c>
      <c r="DF220" s="184"/>
      <c r="DG220" s="2455">
        <f t="shared" si="776"/>
        <v>0</v>
      </c>
      <c r="DH220" s="184"/>
      <c r="DI220" s="2397">
        <f t="shared" si="822"/>
        <v>0</v>
      </c>
      <c r="DJ220" s="2398">
        <f t="shared" si="822"/>
        <v>0</v>
      </c>
      <c r="DK220" s="2399">
        <f t="shared" si="823"/>
        <v>0</v>
      </c>
      <c r="DM220" s="2398">
        <f t="shared" si="824"/>
        <v>0</v>
      </c>
      <c r="DO220" s="2463" t="str">
        <f t="shared" si="729"/>
        <v>True</v>
      </c>
      <c r="DP220" s="4073"/>
    </row>
    <row r="221" spans="2:121" ht="39.9" customHeight="1" thickBot="1">
      <c r="B221" s="8503"/>
      <c r="C221" s="8505"/>
      <c r="D221" s="8505"/>
      <c r="E221" s="8503"/>
      <c r="F221" s="8507"/>
      <c r="G221" s="2033" t="s">
        <v>181</v>
      </c>
      <c r="H221" s="2405">
        <f t="shared" ref="H221:P221" si="826">SUM(H216:H220)</f>
        <v>0</v>
      </c>
      <c r="I221" s="2406">
        <f t="shared" si="826"/>
        <v>0</v>
      </c>
      <c r="J221" s="2407">
        <f t="shared" si="826"/>
        <v>0</v>
      </c>
      <c r="K221" s="2408">
        <f t="shared" si="826"/>
        <v>0</v>
      </c>
      <c r="L221" s="2408">
        <f t="shared" si="826"/>
        <v>0</v>
      </c>
      <c r="M221" s="2409">
        <f t="shared" si="826"/>
        <v>0</v>
      </c>
      <c r="N221" s="2405">
        <f t="shared" si="826"/>
        <v>0</v>
      </c>
      <c r="O221" s="2406">
        <f t="shared" si="826"/>
        <v>0</v>
      </c>
      <c r="P221" s="2407">
        <f t="shared" si="826"/>
        <v>0</v>
      </c>
      <c r="Q221" s="2036"/>
      <c r="R221" s="2405">
        <f t="shared" ref="R221:AU221" si="827">SUM(R216:R220)</f>
        <v>0</v>
      </c>
      <c r="S221" s="2406">
        <f t="shared" si="827"/>
        <v>0</v>
      </c>
      <c r="T221" s="2410">
        <f t="shared" si="827"/>
        <v>0</v>
      </c>
      <c r="U221" s="963">
        <f t="shared" si="827"/>
        <v>0</v>
      </c>
      <c r="V221" s="2405">
        <f t="shared" si="827"/>
        <v>0</v>
      </c>
      <c r="W221" s="2406">
        <f t="shared" si="827"/>
        <v>0</v>
      </c>
      <c r="X221" s="2407">
        <f t="shared" si="827"/>
        <v>0</v>
      </c>
      <c r="Y221" s="2408">
        <f t="shared" si="827"/>
        <v>0</v>
      </c>
      <c r="Z221" s="2409">
        <f t="shared" si="827"/>
        <v>0</v>
      </c>
      <c r="AA221" s="963">
        <f t="shared" si="827"/>
        <v>0</v>
      </c>
      <c r="AB221" s="963">
        <f t="shared" si="827"/>
        <v>0</v>
      </c>
      <c r="AC221" s="2407">
        <f t="shared" si="827"/>
        <v>0</v>
      </c>
      <c r="AD221" s="2408">
        <f t="shared" si="827"/>
        <v>0</v>
      </c>
      <c r="AE221" s="2408">
        <f t="shared" si="827"/>
        <v>0</v>
      </c>
      <c r="AF221" s="2408">
        <f t="shared" si="827"/>
        <v>0</v>
      </c>
      <c r="AG221" s="2409">
        <f t="shared" si="827"/>
        <v>0</v>
      </c>
      <c r="AH221" s="963">
        <f t="shared" si="827"/>
        <v>0</v>
      </c>
      <c r="AI221" s="2407">
        <f t="shared" si="827"/>
        <v>0</v>
      </c>
      <c r="AJ221" s="2408">
        <f t="shared" si="827"/>
        <v>0</v>
      </c>
      <c r="AK221" s="2409">
        <f t="shared" si="827"/>
        <v>0</v>
      </c>
      <c r="AL221" s="2400">
        <f t="shared" si="827"/>
        <v>0</v>
      </c>
      <c r="AM221" s="963">
        <f t="shared" si="827"/>
        <v>0</v>
      </c>
      <c r="AN221" s="2401">
        <f t="shared" si="827"/>
        <v>0</v>
      </c>
      <c r="AO221" s="2407">
        <f t="shared" si="827"/>
        <v>0</v>
      </c>
      <c r="AP221" s="2408">
        <f t="shared" si="827"/>
        <v>0</v>
      </c>
      <c r="AQ221" s="2408">
        <f t="shared" si="827"/>
        <v>0</v>
      </c>
      <c r="AR221" s="2408">
        <f t="shared" si="827"/>
        <v>0</v>
      </c>
      <c r="AS221" s="2409">
        <f t="shared" si="827"/>
        <v>0</v>
      </c>
      <c r="AT221" s="963">
        <f t="shared" si="827"/>
        <v>0</v>
      </c>
      <c r="AU221" s="963">
        <f t="shared" si="827"/>
        <v>0</v>
      </c>
      <c r="AV221" s="184"/>
      <c r="AW221" s="2037" t="s">
        <v>181</v>
      </c>
      <c r="AX221" s="2405">
        <f t="shared" ref="AX221:BW221" si="828">SUM(AX216:AX220)</f>
        <v>0</v>
      </c>
      <c r="AY221" s="2408">
        <f t="shared" si="828"/>
        <v>0</v>
      </c>
      <c r="AZ221" s="2408">
        <f t="shared" si="828"/>
        <v>0</v>
      </c>
      <c r="BA221" s="2408">
        <f t="shared" si="828"/>
        <v>0</v>
      </c>
      <c r="BB221" s="2408">
        <f t="shared" si="828"/>
        <v>0</v>
      </c>
      <c r="BC221" s="2408">
        <f t="shared" si="828"/>
        <v>0</v>
      </c>
      <c r="BD221" s="2406">
        <f t="shared" si="828"/>
        <v>0</v>
      </c>
      <c r="BE221" s="2405">
        <f t="shared" si="828"/>
        <v>0</v>
      </c>
      <c r="BF221" s="2408">
        <f t="shared" si="828"/>
        <v>0</v>
      </c>
      <c r="BG221" s="2408">
        <f t="shared" si="828"/>
        <v>0</v>
      </c>
      <c r="BH221" s="2408">
        <f t="shared" si="828"/>
        <v>0</v>
      </c>
      <c r="BI221" s="2406">
        <f t="shared" si="828"/>
        <v>0</v>
      </c>
      <c r="BJ221" s="2405">
        <f t="shared" si="828"/>
        <v>0</v>
      </c>
      <c r="BK221" s="2408">
        <f t="shared" si="828"/>
        <v>0</v>
      </c>
      <c r="BL221" s="2406">
        <f t="shared" si="828"/>
        <v>0</v>
      </c>
      <c r="BM221" s="2410">
        <f t="shared" si="828"/>
        <v>0</v>
      </c>
      <c r="BN221" s="963">
        <f t="shared" si="828"/>
        <v>0</v>
      </c>
      <c r="BO221" s="2405">
        <f t="shared" si="828"/>
        <v>0</v>
      </c>
      <c r="BP221" s="2408">
        <f t="shared" si="828"/>
        <v>0</v>
      </c>
      <c r="BQ221" s="2408">
        <f t="shared" si="828"/>
        <v>0</v>
      </c>
      <c r="BR221" s="2408">
        <f t="shared" si="828"/>
        <v>0</v>
      </c>
      <c r="BS221" s="2406">
        <f t="shared" si="828"/>
        <v>0</v>
      </c>
      <c r="BT221" s="2405">
        <f t="shared" si="828"/>
        <v>0</v>
      </c>
      <c r="BU221" s="2408">
        <f t="shared" si="828"/>
        <v>0</v>
      </c>
      <c r="BV221" s="2406">
        <f t="shared" si="828"/>
        <v>0</v>
      </c>
      <c r="BW221" s="2410">
        <f t="shared" si="828"/>
        <v>0</v>
      </c>
      <c r="BX221" s="963">
        <f t="shared" si="767"/>
        <v>0</v>
      </c>
      <c r="BY221" s="2405">
        <f>SUM(BY216:BY220)</f>
        <v>0</v>
      </c>
      <c r="BZ221" s="2406">
        <f>SUM(BZ216:BZ220)</f>
        <v>0</v>
      </c>
      <c r="CA221" s="2401">
        <f>SUM(CA216:CA220)</f>
        <v>0</v>
      </c>
      <c r="CC221" s="2038" t="s">
        <v>106</v>
      </c>
      <c r="CD221" s="2405">
        <f t="shared" ref="CD221:CV221" si="829">SUM(CD216:CD220)</f>
        <v>0</v>
      </c>
      <c r="CE221" s="2408">
        <f t="shared" si="829"/>
        <v>0</v>
      </c>
      <c r="CF221" s="2409">
        <f t="shared" si="829"/>
        <v>0</v>
      </c>
      <c r="CG221" s="963">
        <f t="shared" si="829"/>
        <v>0</v>
      </c>
      <c r="CH221" s="2407">
        <f t="shared" si="829"/>
        <v>0</v>
      </c>
      <c r="CI221" s="2408">
        <f t="shared" si="829"/>
        <v>0</v>
      </c>
      <c r="CJ221" s="2409">
        <f t="shared" si="829"/>
        <v>0</v>
      </c>
      <c r="CK221" s="963">
        <f t="shared" si="829"/>
        <v>0</v>
      </c>
      <c r="CL221" s="2407">
        <f t="shared" si="829"/>
        <v>0</v>
      </c>
      <c r="CM221" s="2408">
        <f t="shared" si="829"/>
        <v>0</v>
      </c>
      <c r="CN221" s="2409">
        <f t="shared" si="829"/>
        <v>0</v>
      </c>
      <c r="CO221" s="963">
        <f t="shared" si="829"/>
        <v>0</v>
      </c>
      <c r="CP221" s="2407">
        <f t="shared" si="829"/>
        <v>0</v>
      </c>
      <c r="CQ221" s="2409">
        <f t="shared" si="829"/>
        <v>0</v>
      </c>
      <c r="CR221" s="963">
        <f t="shared" si="829"/>
        <v>0</v>
      </c>
      <c r="CS221" s="2407">
        <f t="shared" si="829"/>
        <v>0</v>
      </c>
      <c r="CT221" s="2408">
        <f t="shared" si="829"/>
        <v>0</v>
      </c>
      <c r="CU221" s="2409">
        <f t="shared" si="829"/>
        <v>0</v>
      </c>
      <c r="CV221" s="963">
        <f t="shared" si="829"/>
        <v>0</v>
      </c>
      <c r="CW221" s="184"/>
      <c r="CX221" s="2402">
        <f t="shared" ref="CX221:DE221" si="830">SUM(CX216:CX220)</f>
        <v>0</v>
      </c>
      <c r="CY221" s="2404">
        <f t="shared" si="830"/>
        <v>0</v>
      </c>
      <c r="CZ221" s="975">
        <f t="shared" si="830"/>
        <v>0</v>
      </c>
      <c r="DA221" s="962">
        <f t="shared" si="830"/>
        <v>0</v>
      </c>
      <c r="DB221" s="2403">
        <f t="shared" si="830"/>
        <v>0</v>
      </c>
      <c r="DC221" s="2404">
        <f t="shared" si="830"/>
        <v>0</v>
      </c>
      <c r="DD221" s="975">
        <f t="shared" si="830"/>
        <v>0</v>
      </c>
      <c r="DE221" s="962">
        <f t="shared" si="830"/>
        <v>0</v>
      </c>
      <c r="DF221" s="184"/>
      <c r="DG221" s="963">
        <f t="shared" si="776"/>
        <v>0</v>
      </c>
      <c r="DH221" s="184"/>
      <c r="DI221" s="2400">
        <f>SUM(DI216:DI220)</f>
        <v>0</v>
      </c>
      <c r="DJ221" s="963">
        <f>SUM(DJ216:DJ220)</f>
        <v>0</v>
      </c>
      <c r="DK221" s="2401">
        <f>SUM(DK216:DK220)</f>
        <v>0</v>
      </c>
      <c r="DM221" s="963">
        <f>SUM(DM216:DM220)</f>
        <v>0</v>
      </c>
      <c r="DO221" s="960" t="str">
        <f t="shared" si="729"/>
        <v>True</v>
      </c>
      <c r="DP221" s="4075" t="str">
        <f t="shared" ref="DP221:DP224" si="831">IF($U221=0,"Blanc","")</f>
        <v>Blanc</v>
      </c>
      <c r="DQ221" s="4074" t="str">
        <f t="shared" si="786"/>
        <v>wrong</v>
      </c>
    </row>
    <row r="222" spans="2:121" ht="39.9" customHeight="1" thickBot="1">
      <c r="B222" s="8500" t="s">
        <v>1466</v>
      </c>
      <c r="C222" s="8462"/>
      <c r="D222" s="8462"/>
      <c r="E222" s="8462"/>
      <c r="F222" s="8501"/>
      <c r="G222" s="2039"/>
      <c r="H222" s="2405">
        <f t="shared" ref="H222:AV222" si="832">H209+H215</f>
        <v>0</v>
      </c>
      <c r="I222" s="2406">
        <f t="shared" si="832"/>
        <v>0</v>
      </c>
      <c r="J222" s="2407">
        <f t="shared" si="832"/>
        <v>0</v>
      </c>
      <c r="K222" s="2408">
        <f t="shared" si="832"/>
        <v>0</v>
      </c>
      <c r="L222" s="2408">
        <f t="shared" si="832"/>
        <v>0</v>
      </c>
      <c r="M222" s="2409">
        <f t="shared" si="832"/>
        <v>0</v>
      </c>
      <c r="N222" s="2405">
        <f t="shared" si="832"/>
        <v>0</v>
      </c>
      <c r="O222" s="2406">
        <f t="shared" si="832"/>
        <v>0</v>
      </c>
      <c r="P222" s="2407">
        <f t="shared" si="832"/>
        <v>0</v>
      </c>
      <c r="Q222" s="2409">
        <f t="shared" si="832"/>
        <v>0</v>
      </c>
      <c r="R222" s="2405">
        <f t="shared" si="832"/>
        <v>0</v>
      </c>
      <c r="S222" s="2406">
        <f t="shared" si="832"/>
        <v>0</v>
      </c>
      <c r="T222" s="2410">
        <f t="shared" si="832"/>
        <v>0</v>
      </c>
      <c r="U222" s="963">
        <f t="shared" si="832"/>
        <v>0</v>
      </c>
      <c r="V222" s="2405">
        <f t="shared" si="832"/>
        <v>0</v>
      </c>
      <c r="W222" s="2406">
        <f t="shared" si="832"/>
        <v>0</v>
      </c>
      <c r="X222" s="2407">
        <f t="shared" si="832"/>
        <v>0</v>
      </c>
      <c r="Y222" s="2408">
        <f t="shared" si="832"/>
        <v>0</v>
      </c>
      <c r="Z222" s="2409">
        <f t="shared" si="832"/>
        <v>0</v>
      </c>
      <c r="AA222" s="963">
        <f t="shared" si="832"/>
        <v>0</v>
      </c>
      <c r="AB222" s="963">
        <f t="shared" si="832"/>
        <v>0</v>
      </c>
      <c r="AC222" s="2407">
        <f t="shared" si="832"/>
        <v>0</v>
      </c>
      <c r="AD222" s="2408">
        <f t="shared" si="832"/>
        <v>0</v>
      </c>
      <c r="AE222" s="2408">
        <f t="shared" si="832"/>
        <v>0</v>
      </c>
      <c r="AF222" s="2408">
        <f t="shared" si="832"/>
        <v>0</v>
      </c>
      <c r="AG222" s="2409">
        <f t="shared" si="832"/>
        <v>0</v>
      </c>
      <c r="AH222" s="963">
        <f t="shared" si="832"/>
        <v>0</v>
      </c>
      <c r="AI222" s="2407">
        <f t="shared" si="832"/>
        <v>0</v>
      </c>
      <c r="AJ222" s="2408">
        <f t="shared" si="832"/>
        <v>0</v>
      </c>
      <c r="AK222" s="2409">
        <f t="shared" si="832"/>
        <v>0</v>
      </c>
      <c r="AL222" s="2400">
        <f t="shared" si="832"/>
        <v>0</v>
      </c>
      <c r="AM222" s="963">
        <f t="shared" si="832"/>
        <v>0</v>
      </c>
      <c r="AN222" s="2401">
        <f t="shared" si="832"/>
        <v>0</v>
      </c>
      <c r="AO222" s="2407">
        <f t="shared" si="832"/>
        <v>0</v>
      </c>
      <c r="AP222" s="2408">
        <f t="shared" si="832"/>
        <v>0</v>
      </c>
      <c r="AQ222" s="2408">
        <f t="shared" si="832"/>
        <v>0</v>
      </c>
      <c r="AR222" s="2408">
        <f t="shared" si="832"/>
        <v>0</v>
      </c>
      <c r="AS222" s="2409">
        <f t="shared" si="832"/>
        <v>0</v>
      </c>
      <c r="AT222" s="963">
        <f t="shared" si="832"/>
        <v>0</v>
      </c>
      <c r="AU222" s="963">
        <f t="shared" si="832"/>
        <v>0</v>
      </c>
      <c r="AV222" s="184">
        <f t="shared" si="832"/>
        <v>0</v>
      </c>
      <c r="AW222" s="974" t="s">
        <v>181</v>
      </c>
      <c r="AX222" s="2402">
        <f t="shared" ref="AX222:CB222" si="833">AX209+AX215</f>
        <v>0</v>
      </c>
      <c r="AY222" s="2404">
        <f t="shared" si="833"/>
        <v>0</v>
      </c>
      <c r="AZ222" s="2404">
        <f t="shared" si="833"/>
        <v>0</v>
      </c>
      <c r="BA222" s="2404">
        <f t="shared" si="833"/>
        <v>0</v>
      </c>
      <c r="BB222" s="2404">
        <f t="shared" si="833"/>
        <v>0</v>
      </c>
      <c r="BC222" s="2404">
        <f t="shared" si="833"/>
        <v>0</v>
      </c>
      <c r="BD222" s="973">
        <f t="shared" si="833"/>
        <v>0</v>
      </c>
      <c r="BE222" s="2402">
        <f t="shared" si="833"/>
        <v>0</v>
      </c>
      <c r="BF222" s="2404">
        <f t="shared" si="833"/>
        <v>0</v>
      </c>
      <c r="BG222" s="2404">
        <f t="shared" si="833"/>
        <v>0</v>
      </c>
      <c r="BH222" s="2404">
        <f t="shared" si="833"/>
        <v>0</v>
      </c>
      <c r="BI222" s="973">
        <f t="shared" si="833"/>
        <v>0</v>
      </c>
      <c r="BJ222" s="2402">
        <f t="shared" si="833"/>
        <v>0</v>
      </c>
      <c r="BK222" s="2404">
        <f t="shared" si="833"/>
        <v>0</v>
      </c>
      <c r="BL222" s="973">
        <f t="shared" si="833"/>
        <v>0</v>
      </c>
      <c r="BM222" s="970">
        <f t="shared" si="833"/>
        <v>0</v>
      </c>
      <c r="BN222" s="962">
        <f t="shared" si="833"/>
        <v>0</v>
      </c>
      <c r="BO222" s="2402">
        <f t="shared" si="833"/>
        <v>0</v>
      </c>
      <c r="BP222" s="2404">
        <f t="shared" si="833"/>
        <v>0</v>
      </c>
      <c r="BQ222" s="2404">
        <f t="shared" si="833"/>
        <v>0</v>
      </c>
      <c r="BR222" s="2404">
        <f t="shared" si="833"/>
        <v>0</v>
      </c>
      <c r="BS222" s="973">
        <f t="shared" si="833"/>
        <v>0</v>
      </c>
      <c r="BT222" s="2402">
        <f t="shared" si="833"/>
        <v>0</v>
      </c>
      <c r="BU222" s="2404">
        <f t="shared" si="833"/>
        <v>0</v>
      </c>
      <c r="BV222" s="973">
        <f t="shared" si="833"/>
        <v>0</v>
      </c>
      <c r="BW222" s="970">
        <f t="shared" si="833"/>
        <v>0</v>
      </c>
      <c r="BX222" s="962">
        <f t="shared" si="833"/>
        <v>0</v>
      </c>
      <c r="BY222" s="2402">
        <f t="shared" si="833"/>
        <v>0</v>
      </c>
      <c r="BZ222" s="973">
        <f t="shared" si="833"/>
        <v>0</v>
      </c>
      <c r="CA222" s="964">
        <f t="shared" si="833"/>
        <v>0</v>
      </c>
      <c r="CB222" s="184">
        <f t="shared" si="833"/>
        <v>0</v>
      </c>
      <c r="CC222" s="2047" t="s">
        <v>106</v>
      </c>
      <c r="CD222" s="2435">
        <f t="shared" ref="CD222:CV222" si="834">CD209+CD215</f>
        <v>0</v>
      </c>
      <c r="CE222" s="2436">
        <f t="shared" si="834"/>
        <v>0</v>
      </c>
      <c r="CF222" s="2437">
        <f t="shared" si="834"/>
        <v>0</v>
      </c>
      <c r="CG222" s="2441">
        <f t="shared" si="834"/>
        <v>0</v>
      </c>
      <c r="CH222" s="2438">
        <f t="shared" si="834"/>
        <v>0</v>
      </c>
      <c r="CI222" s="2436">
        <f t="shared" si="834"/>
        <v>0</v>
      </c>
      <c r="CJ222" s="2437">
        <f t="shared" si="834"/>
        <v>0</v>
      </c>
      <c r="CK222" s="2441">
        <f t="shared" si="834"/>
        <v>0</v>
      </c>
      <c r="CL222" s="2438">
        <f t="shared" si="834"/>
        <v>0</v>
      </c>
      <c r="CM222" s="2436">
        <f t="shared" si="834"/>
        <v>0</v>
      </c>
      <c r="CN222" s="2437">
        <f t="shared" si="834"/>
        <v>0</v>
      </c>
      <c r="CO222" s="2441">
        <f t="shared" si="834"/>
        <v>0</v>
      </c>
      <c r="CP222" s="2438">
        <f t="shared" si="834"/>
        <v>0</v>
      </c>
      <c r="CQ222" s="2437">
        <f t="shared" si="834"/>
        <v>0</v>
      </c>
      <c r="CR222" s="2441">
        <f t="shared" si="834"/>
        <v>0</v>
      </c>
      <c r="CS222" s="2438">
        <f t="shared" si="834"/>
        <v>0</v>
      </c>
      <c r="CT222" s="2436">
        <f t="shared" si="834"/>
        <v>0</v>
      </c>
      <c r="CU222" s="2437">
        <f t="shared" si="834"/>
        <v>0</v>
      </c>
      <c r="CV222" s="2441">
        <f t="shared" si="834"/>
        <v>0</v>
      </c>
      <c r="CW222" s="184"/>
      <c r="CX222" s="2424">
        <f t="shared" ref="CX222:DE222" si="835">CX209+CX215</f>
        <v>0</v>
      </c>
      <c r="CY222" s="2425">
        <f t="shared" si="835"/>
        <v>0</v>
      </c>
      <c r="CZ222" s="2426">
        <f t="shared" si="835"/>
        <v>0</v>
      </c>
      <c r="DA222" s="2430">
        <f t="shared" si="835"/>
        <v>0</v>
      </c>
      <c r="DB222" s="2427">
        <f t="shared" si="835"/>
        <v>0</v>
      </c>
      <c r="DC222" s="2425">
        <f t="shared" si="835"/>
        <v>0</v>
      </c>
      <c r="DD222" s="2426">
        <f t="shared" si="835"/>
        <v>0</v>
      </c>
      <c r="DE222" s="2430">
        <f t="shared" si="835"/>
        <v>0</v>
      </c>
      <c r="DF222" s="184"/>
      <c r="DG222" s="2441">
        <f t="shared" ref="DG222:DM222" si="836">DG209+DG215</f>
        <v>0</v>
      </c>
      <c r="DH222" s="184">
        <f t="shared" si="836"/>
        <v>0</v>
      </c>
      <c r="DI222" s="2440">
        <f t="shared" si="836"/>
        <v>0</v>
      </c>
      <c r="DJ222" s="2441">
        <f t="shared" si="836"/>
        <v>0</v>
      </c>
      <c r="DK222" s="2442">
        <f t="shared" si="836"/>
        <v>0</v>
      </c>
      <c r="DL222" s="184">
        <f t="shared" si="836"/>
        <v>0</v>
      </c>
      <c r="DM222" s="2441">
        <f t="shared" si="836"/>
        <v>0</v>
      </c>
      <c r="DO222" s="960" t="str">
        <f t="shared" si="729"/>
        <v>True</v>
      </c>
      <c r="DP222" s="4075" t="str">
        <f t="shared" si="831"/>
        <v>Blanc</v>
      </c>
      <c r="DQ222" s="4074" t="str">
        <f t="shared" si="786"/>
        <v>wrong</v>
      </c>
    </row>
    <row r="223" spans="2:121" ht="39.9" customHeight="1" thickBot="1">
      <c r="B223" s="8484" t="s">
        <v>1611</v>
      </c>
      <c r="C223" s="8485"/>
      <c r="D223" s="8485"/>
      <c r="E223" s="8485"/>
      <c r="F223" s="8486"/>
      <c r="G223" s="2040"/>
      <c r="H223" s="2402">
        <f>H221</f>
        <v>0</v>
      </c>
      <c r="I223" s="973">
        <f t="shared" ref="I223:BT223" si="837">I221</f>
        <v>0</v>
      </c>
      <c r="J223" s="2403">
        <f t="shared" si="837"/>
        <v>0</v>
      </c>
      <c r="K223" s="2404">
        <f t="shared" si="837"/>
        <v>0</v>
      </c>
      <c r="L223" s="2404">
        <f t="shared" si="837"/>
        <v>0</v>
      </c>
      <c r="M223" s="975">
        <f t="shared" si="837"/>
        <v>0</v>
      </c>
      <c r="N223" s="2402">
        <f t="shared" si="837"/>
        <v>0</v>
      </c>
      <c r="O223" s="973">
        <f t="shared" si="837"/>
        <v>0</v>
      </c>
      <c r="P223" s="2403">
        <f t="shared" si="837"/>
        <v>0</v>
      </c>
      <c r="Q223" s="975">
        <f t="shared" si="837"/>
        <v>0</v>
      </c>
      <c r="R223" s="2402">
        <f t="shared" si="837"/>
        <v>0</v>
      </c>
      <c r="S223" s="973">
        <f t="shared" si="837"/>
        <v>0</v>
      </c>
      <c r="T223" s="970">
        <f t="shared" si="837"/>
        <v>0</v>
      </c>
      <c r="U223" s="962">
        <f t="shared" si="837"/>
        <v>0</v>
      </c>
      <c r="V223" s="2402">
        <f t="shared" si="837"/>
        <v>0</v>
      </c>
      <c r="W223" s="973">
        <f t="shared" si="837"/>
        <v>0</v>
      </c>
      <c r="X223" s="2403">
        <f t="shared" si="837"/>
        <v>0</v>
      </c>
      <c r="Y223" s="2404">
        <f t="shared" si="837"/>
        <v>0</v>
      </c>
      <c r="Z223" s="975">
        <f t="shared" si="837"/>
        <v>0</v>
      </c>
      <c r="AA223" s="962">
        <f t="shared" si="837"/>
        <v>0</v>
      </c>
      <c r="AB223" s="962">
        <f t="shared" si="837"/>
        <v>0</v>
      </c>
      <c r="AC223" s="2403">
        <f t="shared" si="837"/>
        <v>0</v>
      </c>
      <c r="AD223" s="2404">
        <f t="shared" si="837"/>
        <v>0</v>
      </c>
      <c r="AE223" s="2404">
        <f t="shared" si="837"/>
        <v>0</v>
      </c>
      <c r="AF223" s="2404">
        <f t="shared" si="837"/>
        <v>0</v>
      </c>
      <c r="AG223" s="975">
        <f t="shared" si="837"/>
        <v>0</v>
      </c>
      <c r="AH223" s="962">
        <f t="shared" si="837"/>
        <v>0</v>
      </c>
      <c r="AI223" s="2403">
        <f t="shared" si="837"/>
        <v>0</v>
      </c>
      <c r="AJ223" s="2404">
        <f t="shared" si="837"/>
        <v>0</v>
      </c>
      <c r="AK223" s="975">
        <f t="shared" si="837"/>
        <v>0</v>
      </c>
      <c r="AL223" s="972">
        <f t="shared" si="837"/>
        <v>0</v>
      </c>
      <c r="AM223" s="962">
        <f t="shared" si="837"/>
        <v>0</v>
      </c>
      <c r="AN223" s="964">
        <f t="shared" si="837"/>
        <v>0</v>
      </c>
      <c r="AO223" s="2403">
        <f t="shared" si="837"/>
        <v>0</v>
      </c>
      <c r="AP223" s="2404">
        <f t="shared" si="837"/>
        <v>0</v>
      </c>
      <c r="AQ223" s="2404">
        <f t="shared" si="837"/>
        <v>0</v>
      </c>
      <c r="AR223" s="2404">
        <f t="shared" si="837"/>
        <v>0</v>
      </c>
      <c r="AS223" s="975">
        <f t="shared" si="837"/>
        <v>0</v>
      </c>
      <c r="AT223" s="962">
        <f t="shared" si="837"/>
        <v>0</v>
      </c>
      <c r="AU223" s="962">
        <f t="shared" si="837"/>
        <v>0</v>
      </c>
      <c r="AV223" s="184">
        <f t="shared" si="837"/>
        <v>0</v>
      </c>
      <c r="AW223" s="2041" t="str">
        <f t="shared" si="837"/>
        <v>الإجمالي</v>
      </c>
      <c r="AX223" s="2411">
        <f t="shared" si="837"/>
        <v>0</v>
      </c>
      <c r="AY223" s="2414">
        <f t="shared" si="837"/>
        <v>0</v>
      </c>
      <c r="AZ223" s="2414">
        <f t="shared" si="837"/>
        <v>0</v>
      </c>
      <c r="BA223" s="2414">
        <f t="shared" si="837"/>
        <v>0</v>
      </c>
      <c r="BB223" s="2414">
        <f t="shared" si="837"/>
        <v>0</v>
      </c>
      <c r="BC223" s="2414">
        <f t="shared" si="837"/>
        <v>0</v>
      </c>
      <c r="BD223" s="2412">
        <f t="shared" si="837"/>
        <v>0</v>
      </c>
      <c r="BE223" s="2411">
        <f t="shared" si="837"/>
        <v>0</v>
      </c>
      <c r="BF223" s="2414">
        <f t="shared" si="837"/>
        <v>0</v>
      </c>
      <c r="BG223" s="2414">
        <f t="shared" si="837"/>
        <v>0</v>
      </c>
      <c r="BH223" s="2414">
        <f t="shared" si="837"/>
        <v>0</v>
      </c>
      <c r="BI223" s="2412">
        <f t="shared" si="837"/>
        <v>0</v>
      </c>
      <c r="BJ223" s="2411">
        <f t="shared" si="837"/>
        <v>0</v>
      </c>
      <c r="BK223" s="2414">
        <f t="shared" si="837"/>
        <v>0</v>
      </c>
      <c r="BL223" s="2412">
        <f t="shared" si="837"/>
        <v>0</v>
      </c>
      <c r="BM223" s="2417">
        <f t="shared" si="837"/>
        <v>0</v>
      </c>
      <c r="BN223" s="2416">
        <f t="shared" si="837"/>
        <v>0</v>
      </c>
      <c r="BO223" s="2411">
        <f t="shared" si="837"/>
        <v>0</v>
      </c>
      <c r="BP223" s="2414">
        <f t="shared" si="837"/>
        <v>0</v>
      </c>
      <c r="BQ223" s="2414">
        <f t="shared" si="837"/>
        <v>0</v>
      </c>
      <c r="BR223" s="2414">
        <f t="shared" si="837"/>
        <v>0</v>
      </c>
      <c r="BS223" s="2412">
        <f t="shared" si="837"/>
        <v>0</v>
      </c>
      <c r="BT223" s="2411">
        <f t="shared" si="837"/>
        <v>0</v>
      </c>
      <c r="BU223" s="2414">
        <f t="shared" ref="BU223:DM223" si="838">BU221</f>
        <v>0</v>
      </c>
      <c r="BV223" s="2412">
        <f t="shared" si="838"/>
        <v>0</v>
      </c>
      <c r="BW223" s="2417">
        <f t="shared" si="838"/>
        <v>0</v>
      </c>
      <c r="BX223" s="2416">
        <f t="shared" si="838"/>
        <v>0</v>
      </c>
      <c r="BY223" s="2411">
        <f t="shared" si="838"/>
        <v>0</v>
      </c>
      <c r="BZ223" s="2412">
        <f t="shared" si="838"/>
        <v>0</v>
      </c>
      <c r="CA223" s="2418">
        <f t="shared" si="838"/>
        <v>0</v>
      </c>
      <c r="CB223" s="184">
        <f t="shared" si="838"/>
        <v>0</v>
      </c>
      <c r="CC223" s="2043" t="str">
        <f t="shared" si="838"/>
        <v>المجموع</v>
      </c>
      <c r="CD223" s="2420">
        <f t="shared" si="838"/>
        <v>0</v>
      </c>
      <c r="CE223" s="2421">
        <f t="shared" si="838"/>
        <v>0</v>
      </c>
      <c r="CF223" s="2422">
        <f t="shared" si="838"/>
        <v>0</v>
      </c>
      <c r="CG223" s="2444">
        <f t="shared" si="838"/>
        <v>0</v>
      </c>
      <c r="CH223" s="2423">
        <f t="shared" si="838"/>
        <v>0</v>
      </c>
      <c r="CI223" s="2421">
        <f t="shared" si="838"/>
        <v>0</v>
      </c>
      <c r="CJ223" s="2422">
        <f t="shared" si="838"/>
        <v>0</v>
      </c>
      <c r="CK223" s="2444">
        <f t="shared" si="838"/>
        <v>0</v>
      </c>
      <c r="CL223" s="2423">
        <f t="shared" si="838"/>
        <v>0</v>
      </c>
      <c r="CM223" s="2421">
        <f t="shared" si="838"/>
        <v>0</v>
      </c>
      <c r="CN223" s="2422">
        <f t="shared" si="838"/>
        <v>0</v>
      </c>
      <c r="CO223" s="2444">
        <f t="shared" si="838"/>
        <v>0</v>
      </c>
      <c r="CP223" s="2423">
        <f t="shared" si="838"/>
        <v>0</v>
      </c>
      <c r="CQ223" s="2422">
        <f t="shared" si="838"/>
        <v>0</v>
      </c>
      <c r="CR223" s="2444">
        <f t="shared" si="838"/>
        <v>0</v>
      </c>
      <c r="CS223" s="2423">
        <f t="shared" si="838"/>
        <v>0</v>
      </c>
      <c r="CT223" s="2421">
        <f t="shared" si="838"/>
        <v>0</v>
      </c>
      <c r="CU223" s="2422">
        <f t="shared" si="838"/>
        <v>0</v>
      </c>
      <c r="CV223" s="2444">
        <f t="shared" si="838"/>
        <v>0</v>
      </c>
      <c r="CW223" s="184"/>
      <c r="CX223" s="2459">
        <f t="shared" ref="CX223:DE223" si="839">CX221</f>
        <v>0</v>
      </c>
      <c r="CY223" s="2457">
        <f t="shared" si="839"/>
        <v>0</v>
      </c>
      <c r="CZ223" s="2458">
        <f t="shared" si="839"/>
        <v>0</v>
      </c>
      <c r="DA223" s="2398">
        <f t="shared" si="839"/>
        <v>0</v>
      </c>
      <c r="DB223" s="2456">
        <f t="shared" si="839"/>
        <v>0</v>
      </c>
      <c r="DC223" s="2457">
        <f t="shared" si="839"/>
        <v>0</v>
      </c>
      <c r="DD223" s="2458">
        <f t="shared" si="839"/>
        <v>0</v>
      </c>
      <c r="DE223" s="2398">
        <f t="shared" si="839"/>
        <v>0</v>
      </c>
      <c r="DF223" s="184"/>
      <c r="DG223" s="2444">
        <f t="shared" si="838"/>
        <v>0</v>
      </c>
      <c r="DH223" s="184">
        <f t="shared" si="838"/>
        <v>0</v>
      </c>
      <c r="DI223" s="2443">
        <f t="shared" si="838"/>
        <v>0</v>
      </c>
      <c r="DJ223" s="2444">
        <f t="shared" si="838"/>
        <v>0</v>
      </c>
      <c r="DK223" s="2445">
        <f t="shared" si="838"/>
        <v>0</v>
      </c>
      <c r="DL223" s="184">
        <f t="shared" si="838"/>
        <v>0</v>
      </c>
      <c r="DM223" s="2444">
        <f t="shared" si="838"/>
        <v>0</v>
      </c>
      <c r="DO223" s="960" t="str">
        <f t="shared" si="729"/>
        <v>True</v>
      </c>
      <c r="DP223" s="4075" t="str">
        <f t="shared" si="831"/>
        <v>Blanc</v>
      </c>
      <c r="DQ223" s="4074" t="str">
        <f t="shared" si="786"/>
        <v>wrong</v>
      </c>
    </row>
    <row r="224" spans="2:121" ht="39.9" customHeight="1" thickBot="1">
      <c r="B224" s="8484" t="s">
        <v>283</v>
      </c>
      <c r="C224" s="8485"/>
      <c r="D224" s="8485"/>
      <c r="E224" s="8485"/>
      <c r="F224" s="8486"/>
      <c r="G224" s="2040"/>
      <c r="H224" s="2411">
        <f t="shared" ref="H224:AU224" si="840">H209+H215+H221</f>
        <v>0</v>
      </c>
      <c r="I224" s="2412">
        <f t="shared" si="840"/>
        <v>0</v>
      </c>
      <c r="J224" s="2413">
        <f t="shared" si="840"/>
        <v>0</v>
      </c>
      <c r="K224" s="2414">
        <f t="shared" si="840"/>
        <v>0</v>
      </c>
      <c r="L224" s="2414">
        <f t="shared" si="840"/>
        <v>0</v>
      </c>
      <c r="M224" s="2415">
        <f t="shared" si="840"/>
        <v>0</v>
      </c>
      <c r="N224" s="2411">
        <f t="shared" si="840"/>
        <v>0</v>
      </c>
      <c r="O224" s="2412">
        <f t="shared" si="840"/>
        <v>0</v>
      </c>
      <c r="P224" s="2413">
        <f t="shared" si="840"/>
        <v>0</v>
      </c>
      <c r="Q224" s="2415">
        <f t="shared" si="840"/>
        <v>0</v>
      </c>
      <c r="R224" s="2411">
        <f t="shared" si="840"/>
        <v>0</v>
      </c>
      <c r="S224" s="2412">
        <f t="shared" si="840"/>
        <v>0</v>
      </c>
      <c r="T224" s="2417">
        <f t="shared" si="840"/>
        <v>0</v>
      </c>
      <c r="U224" s="2416">
        <f t="shared" si="840"/>
        <v>0</v>
      </c>
      <c r="V224" s="2411">
        <f t="shared" si="840"/>
        <v>0</v>
      </c>
      <c r="W224" s="2412">
        <f t="shared" si="840"/>
        <v>0</v>
      </c>
      <c r="X224" s="2413">
        <f t="shared" si="840"/>
        <v>0</v>
      </c>
      <c r="Y224" s="2414">
        <f t="shared" si="840"/>
        <v>0</v>
      </c>
      <c r="Z224" s="2415">
        <f t="shared" si="840"/>
        <v>0</v>
      </c>
      <c r="AA224" s="2416">
        <f t="shared" si="840"/>
        <v>0</v>
      </c>
      <c r="AB224" s="2416">
        <f t="shared" si="840"/>
        <v>0</v>
      </c>
      <c r="AC224" s="2413">
        <f t="shared" si="840"/>
        <v>0</v>
      </c>
      <c r="AD224" s="2414">
        <f t="shared" si="840"/>
        <v>0</v>
      </c>
      <c r="AE224" s="2414">
        <f t="shared" si="840"/>
        <v>0</v>
      </c>
      <c r="AF224" s="2414">
        <f t="shared" si="840"/>
        <v>0</v>
      </c>
      <c r="AG224" s="2415">
        <f t="shared" si="840"/>
        <v>0</v>
      </c>
      <c r="AH224" s="2416">
        <f t="shared" si="840"/>
        <v>0</v>
      </c>
      <c r="AI224" s="2413">
        <f t="shared" si="840"/>
        <v>0</v>
      </c>
      <c r="AJ224" s="2414">
        <f t="shared" si="840"/>
        <v>0</v>
      </c>
      <c r="AK224" s="2415">
        <f t="shared" si="840"/>
        <v>0</v>
      </c>
      <c r="AL224" s="2419">
        <f t="shared" si="840"/>
        <v>0</v>
      </c>
      <c r="AM224" s="2416">
        <f t="shared" si="840"/>
        <v>0</v>
      </c>
      <c r="AN224" s="2418">
        <f t="shared" si="840"/>
        <v>0</v>
      </c>
      <c r="AO224" s="2413">
        <f t="shared" si="840"/>
        <v>0</v>
      </c>
      <c r="AP224" s="2414">
        <f t="shared" si="840"/>
        <v>0</v>
      </c>
      <c r="AQ224" s="2414">
        <f t="shared" si="840"/>
        <v>0</v>
      </c>
      <c r="AR224" s="2414">
        <f t="shared" si="840"/>
        <v>0</v>
      </c>
      <c r="AS224" s="2415">
        <f t="shared" si="840"/>
        <v>0</v>
      </c>
      <c r="AT224" s="2416">
        <f t="shared" si="840"/>
        <v>0</v>
      </c>
      <c r="AU224" s="2416">
        <f t="shared" si="840"/>
        <v>0</v>
      </c>
      <c r="AV224" s="184"/>
      <c r="AW224" s="2041" t="s">
        <v>284</v>
      </c>
      <c r="AX224" s="2411">
        <f t="shared" ref="AX224:CA224" si="841">AX209+AX215+AX221</f>
        <v>0</v>
      </c>
      <c r="AY224" s="2414">
        <f t="shared" si="841"/>
        <v>0</v>
      </c>
      <c r="AZ224" s="2414">
        <f t="shared" si="841"/>
        <v>0</v>
      </c>
      <c r="BA224" s="2414">
        <f t="shared" si="841"/>
        <v>0</v>
      </c>
      <c r="BB224" s="2414">
        <f t="shared" si="841"/>
        <v>0</v>
      </c>
      <c r="BC224" s="2414">
        <f t="shared" si="841"/>
        <v>0</v>
      </c>
      <c r="BD224" s="2412">
        <f t="shared" si="841"/>
        <v>0</v>
      </c>
      <c r="BE224" s="2411">
        <f t="shared" si="841"/>
        <v>0</v>
      </c>
      <c r="BF224" s="2414">
        <f t="shared" si="841"/>
        <v>0</v>
      </c>
      <c r="BG224" s="2414">
        <f t="shared" si="841"/>
        <v>0</v>
      </c>
      <c r="BH224" s="2414">
        <f t="shared" si="841"/>
        <v>0</v>
      </c>
      <c r="BI224" s="2412">
        <f t="shared" si="841"/>
        <v>0</v>
      </c>
      <c r="BJ224" s="2411">
        <f t="shared" si="841"/>
        <v>0</v>
      </c>
      <c r="BK224" s="2414">
        <f t="shared" si="841"/>
        <v>0</v>
      </c>
      <c r="BL224" s="2412">
        <f t="shared" si="841"/>
        <v>0</v>
      </c>
      <c r="BM224" s="2417">
        <f t="shared" si="841"/>
        <v>0</v>
      </c>
      <c r="BN224" s="2416">
        <f t="shared" si="841"/>
        <v>0</v>
      </c>
      <c r="BO224" s="2411">
        <f t="shared" si="841"/>
        <v>0</v>
      </c>
      <c r="BP224" s="2414">
        <f t="shared" si="841"/>
        <v>0</v>
      </c>
      <c r="BQ224" s="2414">
        <f t="shared" si="841"/>
        <v>0</v>
      </c>
      <c r="BR224" s="2414">
        <f t="shared" si="841"/>
        <v>0</v>
      </c>
      <c r="BS224" s="2412">
        <f t="shared" si="841"/>
        <v>0</v>
      </c>
      <c r="BT224" s="2411">
        <f t="shared" si="841"/>
        <v>0</v>
      </c>
      <c r="BU224" s="2414">
        <f t="shared" si="841"/>
        <v>0</v>
      </c>
      <c r="BV224" s="2412">
        <f t="shared" si="841"/>
        <v>0</v>
      </c>
      <c r="BW224" s="2417">
        <f t="shared" si="841"/>
        <v>0</v>
      </c>
      <c r="BX224" s="2416">
        <f t="shared" si="841"/>
        <v>0</v>
      </c>
      <c r="BY224" s="2411">
        <f t="shared" si="841"/>
        <v>0</v>
      </c>
      <c r="BZ224" s="2412">
        <f t="shared" si="841"/>
        <v>0</v>
      </c>
      <c r="CA224" s="2418">
        <f t="shared" si="841"/>
        <v>0</v>
      </c>
      <c r="CC224" s="2042" t="s">
        <v>284</v>
      </c>
      <c r="CD224" s="2411">
        <f t="shared" ref="CD224:CV224" si="842">CD209+CD215+CD221</f>
        <v>0</v>
      </c>
      <c r="CE224" s="2414">
        <f t="shared" si="842"/>
        <v>0</v>
      </c>
      <c r="CF224" s="2415">
        <f t="shared" si="842"/>
        <v>0</v>
      </c>
      <c r="CG224" s="2416">
        <f t="shared" si="842"/>
        <v>0</v>
      </c>
      <c r="CH224" s="2413">
        <f t="shared" si="842"/>
        <v>0</v>
      </c>
      <c r="CI224" s="2414">
        <f t="shared" si="842"/>
        <v>0</v>
      </c>
      <c r="CJ224" s="2415">
        <f t="shared" si="842"/>
        <v>0</v>
      </c>
      <c r="CK224" s="2416">
        <f t="shared" si="842"/>
        <v>0</v>
      </c>
      <c r="CL224" s="2413">
        <f t="shared" si="842"/>
        <v>0</v>
      </c>
      <c r="CM224" s="2414">
        <f t="shared" si="842"/>
        <v>0</v>
      </c>
      <c r="CN224" s="2415">
        <f t="shared" si="842"/>
        <v>0</v>
      </c>
      <c r="CO224" s="2416">
        <f t="shared" si="842"/>
        <v>0</v>
      </c>
      <c r="CP224" s="2413">
        <f t="shared" si="842"/>
        <v>0</v>
      </c>
      <c r="CQ224" s="2415">
        <f t="shared" si="842"/>
        <v>0</v>
      </c>
      <c r="CR224" s="2416">
        <f t="shared" si="842"/>
        <v>0</v>
      </c>
      <c r="CS224" s="2413">
        <f t="shared" si="842"/>
        <v>0</v>
      </c>
      <c r="CT224" s="2414">
        <f t="shared" si="842"/>
        <v>0</v>
      </c>
      <c r="CU224" s="2415">
        <f t="shared" si="842"/>
        <v>0</v>
      </c>
      <c r="CV224" s="2416">
        <f t="shared" si="842"/>
        <v>0</v>
      </c>
      <c r="CW224" s="184"/>
      <c r="CX224" s="2402">
        <f t="shared" ref="CX224:DE224" si="843">CX209+CX215+CX221</f>
        <v>0</v>
      </c>
      <c r="CY224" s="2404">
        <f t="shared" si="843"/>
        <v>0</v>
      </c>
      <c r="CZ224" s="975">
        <f t="shared" si="843"/>
        <v>0</v>
      </c>
      <c r="DA224" s="962">
        <f t="shared" si="843"/>
        <v>0</v>
      </c>
      <c r="DB224" s="2403">
        <f t="shared" si="843"/>
        <v>0</v>
      </c>
      <c r="DC224" s="2404">
        <f t="shared" si="843"/>
        <v>0</v>
      </c>
      <c r="DD224" s="975">
        <f t="shared" si="843"/>
        <v>0</v>
      </c>
      <c r="DE224" s="962">
        <f t="shared" si="843"/>
        <v>0</v>
      </c>
      <c r="DF224" s="184"/>
      <c r="DG224" s="2416">
        <f>DG209+DG215+DG221</f>
        <v>0</v>
      </c>
      <c r="DH224" s="184"/>
      <c r="DI224" s="2419">
        <f>DI209+DI215+DI221</f>
        <v>0</v>
      </c>
      <c r="DJ224" s="2416">
        <f>DJ209+DJ215+DJ221</f>
        <v>0</v>
      </c>
      <c r="DK224" s="2418">
        <f>DK209+DK215+DK221</f>
        <v>0</v>
      </c>
      <c r="DM224" s="2416">
        <f>DM209+DM215+DM221</f>
        <v>0</v>
      </c>
      <c r="DO224" s="960" t="str">
        <f t="shared" si="729"/>
        <v>True</v>
      </c>
      <c r="DP224" s="4075" t="str">
        <f t="shared" si="831"/>
        <v>Blanc</v>
      </c>
      <c r="DQ224" s="4074" t="str">
        <f t="shared" si="786"/>
        <v>wrong</v>
      </c>
    </row>
    <row r="225" spans="2:121" ht="39.9" customHeight="1">
      <c r="B225" s="8502" t="s">
        <v>285</v>
      </c>
      <c r="C225" s="8504" t="s">
        <v>1222</v>
      </c>
      <c r="D225" s="8504" t="s">
        <v>1211</v>
      </c>
      <c r="E225" s="8502" t="s">
        <v>238</v>
      </c>
      <c r="F225" s="8506" t="s">
        <v>236</v>
      </c>
      <c r="G225" s="251" t="s">
        <v>1213</v>
      </c>
      <c r="H225" s="206"/>
      <c r="I225" s="209"/>
      <c r="J225" s="210"/>
      <c r="K225" s="208"/>
      <c r="L225" s="208"/>
      <c r="M225" s="207"/>
      <c r="N225" s="206"/>
      <c r="O225" s="209"/>
      <c r="P225" s="210"/>
      <c r="Q225" s="207"/>
      <c r="R225" s="206"/>
      <c r="S225" s="209"/>
      <c r="T225" s="2393"/>
      <c r="U225" s="2446">
        <f t="shared" ref="U225:U229" si="844">SUM(H225:P225,S225:T225)-R225</f>
        <v>0</v>
      </c>
      <c r="V225" s="206"/>
      <c r="W225" s="209"/>
      <c r="X225" s="955"/>
      <c r="Y225" s="208"/>
      <c r="Z225" s="207"/>
      <c r="AA225" s="2448">
        <f t="shared" ref="AA225:AA229" si="845">SUM(X225:Z225)</f>
        <v>0</v>
      </c>
      <c r="AB225" s="212"/>
      <c r="AC225" s="210"/>
      <c r="AD225" s="208"/>
      <c r="AE225" s="208"/>
      <c r="AF225" s="208"/>
      <c r="AG225" s="207"/>
      <c r="AH225" s="2448">
        <f t="shared" ref="AH225:AH229" si="846">SUM(AC225:AG225)</f>
        <v>0</v>
      </c>
      <c r="AI225" s="210"/>
      <c r="AJ225" s="208"/>
      <c r="AK225" s="207"/>
      <c r="AL225" s="2449">
        <f t="shared" ref="AL225:AL229" si="847">SUM(AI225:AK225)</f>
        <v>0</v>
      </c>
      <c r="AM225" s="211"/>
      <c r="AN225" s="2451">
        <f t="shared" ref="AN225:AN229" si="848">AM225+AL225+AH225+AB225+AA225</f>
        <v>0</v>
      </c>
      <c r="AO225" s="210"/>
      <c r="AP225" s="208"/>
      <c r="AQ225" s="208"/>
      <c r="AR225" s="208"/>
      <c r="AS225" s="207"/>
      <c r="AT225" s="2453">
        <f>SUM(AO225:AS225)</f>
        <v>0</v>
      </c>
      <c r="AU225" s="213"/>
      <c r="AV225" s="184"/>
      <c r="AW225" s="251" t="s">
        <v>1213</v>
      </c>
      <c r="AX225" s="206"/>
      <c r="AY225" s="208"/>
      <c r="AZ225" s="208"/>
      <c r="BA225" s="208"/>
      <c r="BB225" s="208"/>
      <c r="BC225" s="208"/>
      <c r="BD225" s="209"/>
      <c r="BE225" s="206"/>
      <c r="BF225" s="208"/>
      <c r="BG225" s="208"/>
      <c r="BH225" s="208"/>
      <c r="BI225" s="209"/>
      <c r="BJ225" s="206"/>
      <c r="BK225" s="208"/>
      <c r="BL225" s="209"/>
      <c r="BM225" s="954"/>
      <c r="BN225" s="211"/>
      <c r="BO225" s="206"/>
      <c r="BP225" s="208"/>
      <c r="BQ225" s="208"/>
      <c r="BR225" s="208"/>
      <c r="BS225" s="209"/>
      <c r="BT225" s="206"/>
      <c r="BU225" s="208"/>
      <c r="BV225" s="209"/>
      <c r="BW225" s="954"/>
      <c r="BX225" s="2454">
        <f t="shared" ref="BX225:BX236" si="849">SUM(AX225:BW225)</f>
        <v>0</v>
      </c>
      <c r="BY225" s="206"/>
      <c r="BZ225" s="209"/>
      <c r="CA225" s="956"/>
      <c r="CC225" s="251" t="s">
        <v>1213</v>
      </c>
      <c r="CD225" s="206"/>
      <c r="CE225" s="208"/>
      <c r="CF225" s="207"/>
      <c r="CG225" s="2454">
        <f t="shared" ref="CG225:CG229" si="850">SUM(CD225:CF225)</f>
        <v>0</v>
      </c>
      <c r="CH225" s="210"/>
      <c r="CI225" s="208"/>
      <c r="CJ225" s="207"/>
      <c r="CK225" s="2454">
        <f t="shared" ref="CK225:CK229" si="851">SUM(CH225:CJ225)</f>
        <v>0</v>
      </c>
      <c r="CL225" s="210"/>
      <c r="CM225" s="208"/>
      <c r="CN225" s="207"/>
      <c r="CO225" s="2454">
        <f t="shared" ref="CO225:CO229" si="852">SUM(CL225:CN225)</f>
        <v>0</v>
      </c>
      <c r="CP225" s="210"/>
      <c r="CQ225" s="207"/>
      <c r="CR225" s="2454">
        <f t="shared" ref="CR225:CR229" si="853">SUM(CP225:CQ225)</f>
        <v>0</v>
      </c>
      <c r="CS225" s="2434">
        <f t="shared" ref="CS225:CU229" si="854">CX225+DB225</f>
        <v>0</v>
      </c>
      <c r="CT225" s="2432">
        <f t="shared" si="854"/>
        <v>0</v>
      </c>
      <c r="CU225" s="2433">
        <f t="shared" si="854"/>
        <v>0</v>
      </c>
      <c r="CV225" s="2454">
        <f t="shared" ref="CV225:CV229" si="855">SUM(CS225:CU225)</f>
        <v>0</v>
      </c>
      <c r="CW225" s="184"/>
      <c r="CX225" s="206"/>
      <c r="CY225" s="208"/>
      <c r="CZ225" s="207"/>
      <c r="DA225" s="2460">
        <f t="shared" ref="DA225:DA229" si="856">SUM(CX225:CZ225)</f>
        <v>0</v>
      </c>
      <c r="DB225" s="210"/>
      <c r="DC225" s="208"/>
      <c r="DD225" s="207"/>
      <c r="DE225" s="2460">
        <f t="shared" ref="DE225:DE229" si="857">SUM(DB225:DD225)</f>
        <v>0</v>
      </c>
      <c r="DF225" s="184"/>
      <c r="DG225" s="2454">
        <f t="shared" ref="DG225:DG236" si="858">SUM(CV225,CR225,CO225,CK225,CG225)</f>
        <v>0</v>
      </c>
      <c r="DH225" s="184"/>
      <c r="DI225" s="2394">
        <f t="shared" ref="DI225:DJ229" si="859">CD225+CH225+CL225+CP225+CS225</f>
        <v>0</v>
      </c>
      <c r="DJ225" s="2395">
        <f t="shared" si="859"/>
        <v>0</v>
      </c>
      <c r="DK225" s="2396">
        <f t="shared" ref="DK225:DK229" si="860">CF225+CJ225+CN225+CU225</f>
        <v>0</v>
      </c>
      <c r="DM225" s="2395">
        <f t="shared" ref="DM225:DM229" si="861">SUM(DI225:DK225)</f>
        <v>0</v>
      </c>
      <c r="DO225" s="2462" t="str">
        <f t="shared" si="729"/>
        <v>True</v>
      </c>
      <c r="DP225" s="4073"/>
    </row>
    <row r="226" spans="2:121" ht="39.9" customHeight="1">
      <c r="B226" s="8502"/>
      <c r="C226" s="8504"/>
      <c r="D226" s="8504"/>
      <c r="E226" s="8502"/>
      <c r="F226" s="8506"/>
      <c r="G226" s="251" t="s">
        <v>666</v>
      </c>
      <c r="H226" s="206"/>
      <c r="I226" s="209"/>
      <c r="J226" s="210"/>
      <c r="K226" s="208"/>
      <c r="L226" s="208"/>
      <c r="M226" s="207"/>
      <c r="N226" s="206"/>
      <c r="O226" s="209"/>
      <c r="P226" s="210"/>
      <c r="Q226" s="207"/>
      <c r="R226" s="206"/>
      <c r="S226" s="209"/>
      <c r="T226" s="2393"/>
      <c r="U226" s="2446">
        <f t="shared" si="844"/>
        <v>0</v>
      </c>
      <c r="V226" s="206"/>
      <c r="W226" s="209"/>
      <c r="X226" s="955"/>
      <c r="Y226" s="208"/>
      <c r="Z226" s="207"/>
      <c r="AA226" s="2448">
        <f t="shared" si="845"/>
        <v>0</v>
      </c>
      <c r="AB226" s="212"/>
      <c r="AC226" s="210"/>
      <c r="AD226" s="208"/>
      <c r="AE226" s="208"/>
      <c r="AF226" s="208"/>
      <c r="AG226" s="207"/>
      <c r="AH226" s="2448">
        <f t="shared" si="846"/>
        <v>0</v>
      </c>
      <c r="AI226" s="210"/>
      <c r="AJ226" s="208"/>
      <c r="AK226" s="207"/>
      <c r="AL226" s="2449">
        <f t="shared" si="847"/>
        <v>0</v>
      </c>
      <c r="AM226" s="211"/>
      <c r="AN226" s="2451">
        <f t="shared" si="848"/>
        <v>0</v>
      </c>
      <c r="AO226" s="210"/>
      <c r="AP226" s="208"/>
      <c r="AQ226" s="208"/>
      <c r="AR226" s="208"/>
      <c r="AS226" s="207"/>
      <c r="AT226" s="2453">
        <f t="shared" ref="AT226:AT229" si="862">SUM(AO226:AS226)</f>
        <v>0</v>
      </c>
      <c r="AU226" s="213"/>
      <c r="AV226" s="184"/>
      <c r="AW226" s="251" t="s">
        <v>666</v>
      </c>
      <c r="AX226" s="206"/>
      <c r="AY226" s="208"/>
      <c r="AZ226" s="208"/>
      <c r="BA226" s="208"/>
      <c r="BB226" s="208"/>
      <c r="BC226" s="208"/>
      <c r="BD226" s="209"/>
      <c r="BE226" s="206"/>
      <c r="BF226" s="208"/>
      <c r="BG226" s="208"/>
      <c r="BH226" s="208"/>
      <c r="BI226" s="209"/>
      <c r="BJ226" s="206"/>
      <c r="BK226" s="208"/>
      <c r="BL226" s="209"/>
      <c r="BM226" s="954"/>
      <c r="BN226" s="211"/>
      <c r="BO226" s="206"/>
      <c r="BP226" s="208"/>
      <c r="BQ226" s="208"/>
      <c r="BR226" s="208"/>
      <c r="BS226" s="209"/>
      <c r="BT226" s="206"/>
      <c r="BU226" s="208"/>
      <c r="BV226" s="209"/>
      <c r="BW226" s="954"/>
      <c r="BX226" s="2454">
        <f t="shared" si="849"/>
        <v>0</v>
      </c>
      <c r="BY226" s="206"/>
      <c r="BZ226" s="209"/>
      <c r="CA226" s="956"/>
      <c r="CC226" s="251" t="s">
        <v>666</v>
      </c>
      <c r="CD226" s="206"/>
      <c r="CE226" s="208"/>
      <c r="CF226" s="207"/>
      <c r="CG226" s="2454">
        <f t="shared" si="850"/>
        <v>0</v>
      </c>
      <c r="CH226" s="210"/>
      <c r="CI226" s="208"/>
      <c r="CJ226" s="207"/>
      <c r="CK226" s="2454">
        <f t="shared" si="851"/>
        <v>0</v>
      </c>
      <c r="CL226" s="210"/>
      <c r="CM226" s="208"/>
      <c r="CN226" s="207"/>
      <c r="CO226" s="2454">
        <f t="shared" si="852"/>
        <v>0</v>
      </c>
      <c r="CP226" s="210"/>
      <c r="CQ226" s="207"/>
      <c r="CR226" s="2454">
        <f t="shared" si="853"/>
        <v>0</v>
      </c>
      <c r="CS226" s="2434">
        <f t="shared" si="854"/>
        <v>0</v>
      </c>
      <c r="CT226" s="2432">
        <f t="shared" si="854"/>
        <v>0</v>
      </c>
      <c r="CU226" s="2433">
        <f t="shared" si="854"/>
        <v>0</v>
      </c>
      <c r="CV226" s="2454">
        <f t="shared" si="855"/>
        <v>0</v>
      </c>
      <c r="CW226" s="184"/>
      <c r="CX226" s="206"/>
      <c r="CY226" s="208"/>
      <c r="CZ226" s="207"/>
      <c r="DA226" s="2460">
        <f t="shared" si="856"/>
        <v>0</v>
      </c>
      <c r="DB226" s="210"/>
      <c r="DC226" s="208"/>
      <c r="DD226" s="207"/>
      <c r="DE226" s="2460">
        <f t="shared" si="857"/>
        <v>0</v>
      </c>
      <c r="DF226" s="184"/>
      <c r="DG226" s="2454">
        <f t="shared" si="858"/>
        <v>0</v>
      </c>
      <c r="DH226" s="184"/>
      <c r="DI226" s="2394">
        <f t="shared" si="859"/>
        <v>0</v>
      </c>
      <c r="DJ226" s="2395">
        <f t="shared" si="859"/>
        <v>0</v>
      </c>
      <c r="DK226" s="2396">
        <f t="shared" si="860"/>
        <v>0</v>
      </c>
      <c r="DM226" s="2395">
        <f t="shared" si="861"/>
        <v>0</v>
      </c>
      <c r="DO226" s="2462" t="str">
        <f t="shared" si="729"/>
        <v>True</v>
      </c>
      <c r="DP226" s="4073"/>
    </row>
    <row r="227" spans="2:121" ht="39.9" customHeight="1">
      <c r="B227" s="8502"/>
      <c r="C227" s="8504"/>
      <c r="D227" s="8504"/>
      <c r="E227" s="8502"/>
      <c r="F227" s="8506"/>
      <c r="G227" s="251" t="s">
        <v>667</v>
      </c>
      <c r="H227" s="206"/>
      <c r="I227" s="209"/>
      <c r="J227" s="210"/>
      <c r="K227" s="208"/>
      <c r="L227" s="208"/>
      <c r="M227" s="207"/>
      <c r="N227" s="206"/>
      <c r="O227" s="209"/>
      <c r="P227" s="210"/>
      <c r="Q227" s="207"/>
      <c r="R227" s="206"/>
      <c r="S227" s="209"/>
      <c r="T227" s="2393"/>
      <c r="U227" s="2446">
        <f t="shared" si="844"/>
        <v>0</v>
      </c>
      <c r="V227" s="206"/>
      <c r="W227" s="209"/>
      <c r="X227" s="955"/>
      <c r="Y227" s="208"/>
      <c r="Z227" s="207"/>
      <c r="AA227" s="2448">
        <f t="shared" si="845"/>
        <v>0</v>
      </c>
      <c r="AB227" s="212"/>
      <c r="AC227" s="210"/>
      <c r="AD227" s="208"/>
      <c r="AE227" s="208"/>
      <c r="AF227" s="208"/>
      <c r="AG227" s="207"/>
      <c r="AH227" s="2448">
        <f t="shared" si="846"/>
        <v>0</v>
      </c>
      <c r="AI227" s="210"/>
      <c r="AJ227" s="208"/>
      <c r="AK227" s="207"/>
      <c r="AL227" s="2449">
        <f t="shared" si="847"/>
        <v>0</v>
      </c>
      <c r="AM227" s="211"/>
      <c r="AN227" s="2451">
        <f t="shared" si="848"/>
        <v>0</v>
      </c>
      <c r="AO227" s="210"/>
      <c r="AP227" s="208"/>
      <c r="AQ227" s="208"/>
      <c r="AR227" s="208"/>
      <c r="AS227" s="207"/>
      <c r="AT227" s="2453">
        <f t="shared" si="862"/>
        <v>0</v>
      </c>
      <c r="AU227" s="213"/>
      <c r="AV227" s="184"/>
      <c r="AW227" s="251" t="s">
        <v>667</v>
      </c>
      <c r="AX227" s="206"/>
      <c r="AY227" s="208"/>
      <c r="AZ227" s="208"/>
      <c r="BA227" s="208"/>
      <c r="BB227" s="208"/>
      <c r="BC227" s="208"/>
      <c r="BD227" s="209"/>
      <c r="BE227" s="206"/>
      <c r="BF227" s="208"/>
      <c r="BG227" s="208"/>
      <c r="BH227" s="208"/>
      <c r="BI227" s="209"/>
      <c r="BJ227" s="206"/>
      <c r="BK227" s="208"/>
      <c r="BL227" s="209"/>
      <c r="BM227" s="954"/>
      <c r="BN227" s="211"/>
      <c r="BO227" s="206"/>
      <c r="BP227" s="208"/>
      <c r="BQ227" s="208"/>
      <c r="BR227" s="208"/>
      <c r="BS227" s="209"/>
      <c r="BT227" s="206"/>
      <c r="BU227" s="208"/>
      <c r="BV227" s="209"/>
      <c r="BW227" s="954"/>
      <c r="BX227" s="2454">
        <f t="shared" si="849"/>
        <v>0</v>
      </c>
      <c r="BY227" s="206"/>
      <c r="BZ227" s="209"/>
      <c r="CA227" s="956"/>
      <c r="CC227" s="251" t="s">
        <v>667</v>
      </c>
      <c r="CD227" s="206"/>
      <c r="CE227" s="208"/>
      <c r="CF227" s="207"/>
      <c r="CG227" s="2454">
        <f t="shared" si="850"/>
        <v>0</v>
      </c>
      <c r="CH227" s="210"/>
      <c r="CI227" s="208"/>
      <c r="CJ227" s="207"/>
      <c r="CK227" s="2454">
        <f t="shared" si="851"/>
        <v>0</v>
      </c>
      <c r="CL227" s="210"/>
      <c r="CM227" s="208"/>
      <c r="CN227" s="207"/>
      <c r="CO227" s="2454">
        <f t="shared" si="852"/>
        <v>0</v>
      </c>
      <c r="CP227" s="210"/>
      <c r="CQ227" s="207"/>
      <c r="CR227" s="2454">
        <f t="shared" si="853"/>
        <v>0</v>
      </c>
      <c r="CS227" s="2434">
        <f t="shared" si="854"/>
        <v>0</v>
      </c>
      <c r="CT227" s="2432">
        <f t="shared" si="854"/>
        <v>0</v>
      </c>
      <c r="CU227" s="2433">
        <f t="shared" si="854"/>
        <v>0</v>
      </c>
      <c r="CV227" s="2454">
        <f t="shared" si="855"/>
        <v>0</v>
      </c>
      <c r="CW227" s="184"/>
      <c r="CX227" s="206"/>
      <c r="CY227" s="208"/>
      <c r="CZ227" s="207"/>
      <c r="DA227" s="2460">
        <f t="shared" si="856"/>
        <v>0</v>
      </c>
      <c r="DB227" s="210"/>
      <c r="DC227" s="208"/>
      <c r="DD227" s="207"/>
      <c r="DE227" s="2460">
        <f t="shared" si="857"/>
        <v>0</v>
      </c>
      <c r="DF227" s="184"/>
      <c r="DG227" s="2454">
        <f t="shared" si="858"/>
        <v>0</v>
      </c>
      <c r="DH227" s="184"/>
      <c r="DI227" s="2394">
        <f t="shared" si="859"/>
        <v>0</v>
      </c>
      <c r="DJ227" s="2395">
        <f t="shared" si="859"/>
        <v>0</v>
      </c>
      <c r="DK227" s="2396">
        <f t="shared" si="860"/>
        <v>0</v>
      </c>
      <c r="DM227" s="2395">
        <f t="shared" si="861"/>
        <v>0</v>
      </c>
      <c r="DO227" s="2462" t="str">
        <f t="shared" si="729"/>
        <v>True</v>
      </c>
      <c r="DP227" s="4073"/>
    </row>
    <row r="228" spans="2:121" ht="39.9" customHeight="1">
      <c r="B228" s="8502"/>
      <c r="C228" s="8504"/>
      <c r="D228" s="8504"/>
      <c r="E228" s="8502"/>
      <c r="F228" s="8506"/>
      <c r="G228" s="251" t="s">
        <v>668</v>
      </c>
      <c r="H228" s="206"/>
      <c r="I228" s="209"/>
      <c r="J228" s="210"/>
      <c r="K228" s="208"/>
      <c r="L228" s="208"/>
      <c r="M228" s="207"/>
      <c r="N228" s="206"/>
      <c r="O228" s="209"/>
      <c r="P228" s="210"/>
      <c r="Q228" s="207"/>
      <c r="R228" s="206"/>
      <c r="S228" s="209"/>
      <c r="T228" s="954"/>
      <c r="U228" s="2446">
        <f t="shared" si="844"/>
        <v>0</v>
      </c>
      <c r="V228" s="206"/>
      <c r="W228" s="209"/>
      <c r="X228" s="955"/>
      <c r="Y228" s="208"/>
      <c r="Z228" s="207"/>
      <c r="AA228" s="2448">
        <f t="shared" si="845"/>
        <v>0</v>
      </c>
      <c r="AB228" s="212"/>
      <c r="AC228" s="210"/>
      <c r="AD228" s="208"/>
      <c r="AE228" s="208"/>
      <c r="AF228" s="208"/>
      <c r="AG228" s="207"/>
      <c r="AH228" s="2448">
        <f t="shared" si="846"/>
        <v>0</v>
      </c>
      <c r="AI228" s="210"/>
      <c r="AJ228" s="208"/>
      <c r="AK228" s="207"/>
      <c r="AL228" s="2449">
        <f t="shared" si="847"/>
        <v>0</v>
      </c>
      <c r="AM228" s="211"/>
      <c r="AN228" s="2451">
        <f t="shared" si="848"/>
        <v>0</v>
      </c>
      <c r="AO228" s="210"/>
      <c r="AP228" s="208"/>
      <c r="AQ228" s="208"/>
      <c r="AR228" s="208"/>
      <c r="AS228" s="207"/>
      <c r="AT228" s="2453">
        <f t="shared" si="862"/>
        <v>0</v>
      </c>
      <c r="AU228" s="213"/>
      <c r="AV228" s="184"/>
      <c r="AW228" s="251" t="s">
        <v>668</v>
      </c>
      <c r="AX228" s="206"/>
      <c r="AY228" s="208"/>
      <c r="AZ228" s="208"/>
      <c r="BA228" s="208"/>
      <c r="BB228" s="208"/>
      <c r="BC228" s="208"/>
      <c r="BD228" s="209"/>
      <c r="BE228" s="206"/>
      <c r="BF228" s="208"/>
      <c r="BG228" s="208"/>
      <c r="BH228" s="208"/>
      <c r="BI228" s="209"/>
      <c r="BJ228" s="206"/>
      <c r="BK228" s="208"/>
      <c r="BL228" s="209"/>
      <c r="BM228" s="954"/>
      <c r="BN228" s="211"/>
      <c r="BO228" s="206"/>
      <c r="BP228" s="208"/>
      <c r="BQ228" s="208"/>
      <c r="BR228" s="208"/>
      <c r="BS228" s="209"/>
      <c r="BT228" s="206"/>
      <c r="BU228" s="208"/>
      <c r="BV228" s="209"/>
      <c r="BW228" s="954"/>
      <c r="BX228" s="2454">
        <f t="shared" si="849"/>
        <v>0</v>
      </c>
      <c r="BY228" s="206"/>
      <c r="BZ228" s="209"/>
      <c r="CA228" s="956"/>
      <c r="CC228" s="251" t="s">
        <v>668</v>
      </c>
      <c r="CD228" s="206"/>
      <c r="CE228" s="208"/>
      <c r="CF228" s="207"/>
      <c r="CG228" s="2454">
        <f t="shared" si="850"/>
        <v>0</v>
      </c>
      <c r="CH228" s="210"/>
      <c r="CI228" s="208"/>
      <c r="CJ228" s="207"/>
      <c r="CK228" s="2454">
        <f t="shared" si="851"/>
        <v>0</v>
      </c>
      <c r="CL228" s="210"/>
      <c r="CM228" s="208"/>
      <c r="CN228" s="207"/>
      <c r="CO228" s="2454">
        <f t="shared" si="852"/>
        <v>0</v>
      </c>
      <c r="CP228" s="210"/>
      <c r="CQ228" s="207"/>
      <c r="CR228" s="2454">
        <f t="shared" si="853"/>
        <v>0</v>
      </c>
      <c r="CS228" s="2434">
        <f t="shared" si="854"/>
        <v>0</v>
      </c>
      <c r="CT228" s="2432">
        <f t="shared" si="854"/>
        <v>0</v>
      </c>
      <c r="CU228" s="2433">
        <f t="shared" si="854"/>
        <v>0</v>
      </c>
      <c r="CV228" s="2454">
        <f t="shared" si="855"/>
        <v>0</v>
      </c>
      <c r="CW228" s="184"/>
      <c r="CX228" s="206"/>
      <c r="CY228" s="208"/>
      <c r="CZ228" s="207"/>
      <c r="DA228" s="2460">
        <f t="shared" si="856"/>
        <v>0</v>
      </c>
      <c r="DB228" s="210"/>
      <c r="DC228" s="208"/>
      <c r="DD228" s="207"/>
      <c r="DE228" s="2460">
        <f t="shared" si="857"/>
        <v>0</v>
      </c>
      <c r="DF228" s="184"/>
      <c r="DG228" s="2454">
        <f t="shared" si="858"/>
        <v>0</v>
      </c>
      <c r="DH228" s="184"/>
      <c r="DI228" s="2394">
        <f t="shared" si="859"/>
        <v>0</v>
      </c>
      <c r="DJ228" s="2395">
        <f t="shared" si="859"/>
        <v>0</v>
      </c>
      <c r="DK228" s="2396">
        <f t="shared" si="860"/>
        <v>0</v>
      </c>
      <c r="DM228" s="2395">
        <f t="shared" si="861"/>
        <v>0</v>
      </c>
      <c r="DO228" s="2462" t="str">
        <f t="shared" si="729"/>
        <v>True</v>
      </c>
      <c r="DP228" s="4073"/>
    </row>
    <row r="229" spans="2:121" ht="39.9" customHeight="1" thickBot="1">
      <c r="B229" s="8502"/>
      <c r="C229" s="8504"/>
      <c r="D229" s="8504"/>
      <c r="E229" s="8502"/>
      <c r="F229" s="8506"/>
      <c r="G229" s="252" t="s">
        <v>1214</v>
      </c>
      <c r="H229" s="214"/>
      <c r="I229" s="217"/>
      <c r="J229" s="218"/>
      <c r="K229" s="216"/>
      <c r="L229" s="216"/>
      <c r="M229" s="215"/>
      <c r="N229" s="214"/>
      <c r="O229" s="217"/>
      <c r="P229" s="218"/>
      <c r="Q229" s="215"/>
      <c r="R229" s="214"/>
      <c r="S229" s="217"/>
      <c r="T229" s="957"/>
      <c r="U229" s="2446">
        <f t="shared" si="844"/>
        <v>0</v>
      </c>
      <c r="V229" s="214"/>
      <c r="W229" s="217"/>
      <c r="X229" s="958"/>
      <c r="Y229" s="216"/>
      <c r="Z229" s="215"/>
      <c r="AA229" s="2448">
        <f t="shared" si="845"/>
        <v>0</v>
      </c>
      <c r="AB229" s="220"/>
      <c r="AC229" s="218"/>
      <c r="AD229" s="216"/>
      <c r="AE229" s="216"/>
      <c r="AF229" s="216"/>
      <c r="AG229" s="215"/>
      <c r="AH229" s="2448">
        <f t="shared" si="846"/>
        <v>0</v>
      </c>
      <c r="AI229" s="218"/>
      <c r="AJ229" s="216"/>
      <c r="AK229" s="215"/>
      <c r="AL229" s="2450">
        <f t="shared" si="847"/>
        <v>0</v>
      </c>
      <c r="AM229" s="219"/>
      <c r="AN229" s="2452">
        <f t="shared" si="848"/>
        <v>0</v>
      </c>
      <c r="AO229" s="218"/>
      <c r="AP229" s="216"/>
      <c r="AQ229" s="216"/>
      <c r="AR229" s="216"/>
      <c r="AS229" s="215"/>
      <c r="AT229" s="2448">
        <f t="shared" si="862"/>
        <v>0</v>
      </c>
      <c r="AU229" s="221"/>
      <c r="AV229" s="184"/>
      <c r="AW229" s="252" t="s">
        <v>1214</v>
      </c>
      <c r="AX229" s="214"/>
      <c r="AY229" s="216"/>
      <c r="AZ229" s="216"/>
      <c r="BA229" s="216"/>
      <c r="BB229" s="216"/>
      <c r="BC229" s="216"/>
      <c r="BD229" s="217"/>
      <c r="BE229" s="214"/>
      <c r="BF229" s="216"/>
      <c r="BG229" s="216"/>
      <c r="BH229" s="216"/>
      <c r="BI229" s="217"/>
      <c r="BJ229" s="214"/>
      <c r="BK229" s="216"/>
      <c r="BL229" s="217"/>
      <c r="BM229" s="957"/>
      <c r="BN229" s="219"/>
      <c r="BO229" s="214"/>
      <c r="BP229" s="216"/>
      <c r="BQ229" s="216"/>
      <c r="BR229" s="216"/>
      <c r="BS229" s="217"/>
      <c r="BT229" s="214"/>
      <c r="BU229" s="216"/>
      <c r="BV229" s="217"/>
      <c r="BW229" s="957"/>
      <c r="BX229" s="2455">
        <f t="shared" si="849"/>
        <v>0</v>
      </c>
      <c r="BY229" s="214"/>
      <c r="BZ229" s="217"/>
      <c r="CA229" s="961"/>
      <c r="CC229" s="252" t="s">
        <v>1214</v>
      </c>
      <c r="CD229" s="214"/>
      <c r="CE229" s="216"/>
      <c r="CF229" s="215"/>
      <c r="CG229" s="2455">
        <f t="shared" si="850"/>
        <v>0</v>
      </c>
      <c r="CH229" s="218"/>
      <c r="CI229" s="216"/>
      <c r="CJ229" s="215"/>
      <c r="CK229" s="2455">
        <f t="shared" si="851"/>
        <v>0</v>
      </c>
      <c r="CL229" s="218"/>
      <c r="CM229" s="216"/>
      <c r="CN229" s="215"/>
      <c r="CO229" s="2455">
        <f t="shared" si="852"/>
        <v>0</v>
      </c>
      <c r="CP229" s="218"/>
      <c r="CQ229" s="215"/>
      <c r="CR229" s="2455">
        <f t="shared" si="853"/>
        <v>0</v>
      </c>
      <c r="CS229" s="2456">
        <f t="shared" si="854"/>
        <v>0</v>
      </c>
      <c r="CT229" s="2457">
        <f t="shared" si="854"/>
        <v>0</v>
      </c>
      <c r="CU229" s="2458">
        <f t="shared" si="854"/>
        <v>0</v>
      </c>
      <c r="CV229" s="2455">
        <f t="shared" si="855"/>
        <v>0</v>
      </c>
      <c r="CW229" s="184"/>
      <c r="CX229" s="214"/>
      <c r="CY229" s="216"/>
      <c r="CZ229" s="215"/>
      <c r="DA229" s="2461">
        <f t="shared" si="856"/>
        <v>0</v>
      </c>
      <c r="DB229" s="218"/>
      <c r="DC229" s="216"/>
      <c r="DD229" s="215"/>
      <c r="DE229" s="2461">
        <f t="shared" si="857"/>
        <v>0</v>
      </c>
      <c r="DF229" s="184"/>
      <c r="DG229" s="2455">
        <f t="shared" si="858"/>
        <v>0</v>
      </c>
      <c r="DH229" s="184"/>
      <c r="DI229" s="2397">
        <f t="shared" si="859"/>
        <v>0</v>
      </c>
      <c r="DJ229" s="2398">
        <f t="shared" si="859"/>
        <v>0</v>
      </c>
      <c r="DK229" s="2399">
        <f t="shared" si="860"/>
        <v>0</v>
      </c>
      <c r="DM229" s="2398">
        <f t="shared" si="861"/>
        <v>0</v>
      </c>
      <c r="DO229" s="2463" t="str">
        <f t="shared" si="729"/>
        <v>True</v>
      </c>
      <c r="DP229" s="4073"/>
    </row>
    <row r="230" spans="2:121" ht="39.9" customHeight="1" thickBot="1">
      <c r="B230" s="8502"/>
      <c r="C230" s="8504"/>
      <c r="D230" s="8504"/>
      <c r="E230" s="8502"/>
      <c r="F230" s="8507"/>
      <c r="G230" s="2033" t="s">
        <v>181</v>
      </c>
      <c r="H230" s="2402">
        <f t="shared" ref="H230:P230" si="863">SUM(H225:H229)</f>
        <v>0</v>
      </c>
      <c r="I230" s="973">
        <f t="shared" si="863"/>
        <v>0</v>
      </c>
      <c r="J230" s="2403">
        <f t="shared" si="863"/>
        <v>0</v>
      </c>
      <c r="K230" s="2404">
        <f t="shared" si="863"/>
        <v>0</v>
      </c>
      <c r="L230" s="2404">
        <f t="shared" si="863"/>
        <v>0</v>
      </c>
      <c r="M230" s="975">
        <f t="shared" si="863"/>
        <v>0</v>
      </c>
      <c r="N230" s="2402">
        <f t="shared" si="863"/>
        <v>0</v>
      </c>
      <c r="O230" s="973">
        <f t="shared" si="863"/>
        <v>0</v>
      </c>
      <c r="P230" s="2403">
        <f t="shared" si="863"/>
        <v>0</v>
      </c>
      <c r="Q230" s="2034"/>
      <c r="R230" s="2402">
        <f t="shared" ref="R230:AU230" si="864">SUM(R225:R229)</f>
        <v>0</v>
      </c>
      <c r="S230" s="973">
        <f t="shared" si="864"/>
        <v>0</v>
      </c>
      <c r="T230" s="970">
        <f t="shared" si="864"/>
        <v>0</v>
      </c>
      <c r="U230" s="962">
        <f t="shared" si="864"/>
        <v>0</v>
      </c>
      <c r="V230" s="2402">
        <f t="shared" si="864"/>
        <v>0</v>
      </c>
      <c r="W230" s="973">
        <f t="shared" si="864"/>
        <v>0</v>
      </c>
      <c r="X230" s="2403">
        <f t="shared" si="864"/>
        <v>0</v>
      </c>
      <c r="Y230" s="2404">
        <f t="shared" si="864"/>
        <v>0</v>
      </c>
      <c r="Z230" s="975">
        <f t="shared" si="864"/>
        <v>0</v>
      </c>
      <c r="AA230" s="962">
        <f t="shared" si="864"/>
        <v>0</v>
      </c>
      <c r="AB230" s="962">
        <f t="shared" si="864"/>
        <v>0</v>
      </c>
      <c r="AC230" s="2403">
        <f t="shared" si="864"/>
        <v>0</v>
      </c>
      <c r="AD230" s="2404">
        <f t="shared" si="864"/>
        <v>0</v>
      </c>
      <c r="AE230" s="2404">
        <f t="shared" si="864"/>
        <v>0</v>
      </c>
      <c r="AF230" s="2404">
        <f t="shared" si="864"/>
        <v>0</v>
      </c>
      <c r="AG230" s="975">
        <f t="shared" si="864"/>
        <v>0</v>
      </c>
      <c r="AH230" s="962">
        <f t="shared" si="864"/>
        <v>0</v>
      </c>
      <c r="AI230" s="2403">
        <f t="shared" si="864"/>
        <v>0</v>
      </c>
      <c r="AJ230" s="2404">
        <f t="shared" si="864"/>
        <v>0</v>
      </c>
      <c r="AK230" s="975">
        <f t="shared" si="864"/>
        <v>0</v>
      </c>
      <c r="AL230" s="972">
        <f t="shared" si="864"/>
        <v>0</v>
      </c>
      <c r="AM230" s="962">
        <f t="shared" si="864"/>
        <v>0</v>
      </c>
      <c r="AN230" s="964">
        <f t="shared" si="864"/>
        <v>0</v>
      </c>
      <c r="AO230" s="2403">
        <f t="shared" si="864"/>
        <v>0</v>
      </c>
      <c r="AP230" s="2404">
        <f t="shared" si="864"/>
        <v>0</v>
      </c>
      <c r="AQ230" s="2404">
        <f t="shared" si="864"/>
        <v>0</v>
      </c>
      <c r="AR230" s="2404">
        <f t="shared" si="864"/>
        <v>0</v>
      </c>
      <c r="AS230" s="975">
        <f t="shared" si="864"/>
        <v>0</v>
      </c>
      <c r="AT230" s="962">
        <f t="shared" si="864"/>
        <v>0</v>
      </c>
      <c r="AU230" s="962">
        <f t="shared" si="864"/>
        <v>0</v>
      </c>
      <c r="AV230" s="184"/>
      <c r="AW230" s="974" t="s">
        <v>181</v>
      </c>
      <c r="AX230" s="2402">
        <f t="shared" ref="AX230:BW230" si="865">SUM(AX225:AX229)</f>
        <v>0</v>
      </c>
      <c r="AY230" s="2404">
        <f t="shared" si="865"/>
        <v>0</v>
      </c>
      <c r="AZ230" s="2404">
        <f t="shared" si="865"/>
        <v>0</v>
      </c>
      <c r="BA230" s="2404">
        <f t="shared" si="865"/>
        <v>0</v>
      </c>
      <c r="BB230" s="2404">
        <f t="shared" si="865"/>
        <v>0</v>
      </c>
      <c r="BC230" s="2404">
        <f t="shared" si="865"/>
        <v>0</v>
      </c>
      <c r="BD230" s="973">
        <f t="shared" si="865"/>
        <v>0</v>
      </c>
      <c r="BE230" s="2402">
        <f t="shared" si="865"/>
        <v>0</v>
      </c>
      <c r="BF230" s="2404">
        <f t="shared" si="865"/>
        <v>0</v>
      </c>
      <c r="BG230" s="2404">
        <f t="shared" si="865"/>
        <v>0</v>
      </c>
      <c r="BH230" s="2404">
        <f t="shared" si="865"/>
        <v>0</v>
      </c>
      <c r="BI230" s="973">
        <f t="shared" si="865"/>
        <v>0</v>
      </c>
      <c r="BJ230" s="2402">
        <f t="shared" si="865"/>
        <v>0</v>
      </c>
      <c r="BK230" s="2404">
        <f t="shared" si="865"/>
        <v>0</v>
      </c>
      <c r="BL230" s="973">
        <f t="shared" si="865"/>
        <v>0</v>
      </c>
      <c r="BM230" s="970">
        <f t="shared" si="865"/>
        <v>0</v>
      </c>
      <c r="BN230" s="962">
        <f t="shared" si="865"/>
        <v>0</v>
      </c>
      <c r="BO230" s="2402">
        <f t="shared" si="865"/>
        <v>0</v>
      </c>
      <c r="BP230" s="2404">
        <f t="shared" si="865"/>
        <v>0</v>
      </c>
      <c r="BQ230" s="2404">
        <f t="shared" si="865"/>
        <v>0</v>
      </c>
      <c r="BR230" s="2404">
        <f t="shared" si="865"/>
        <v>0</v>
      </c>
      <c r="BS230" s="973">
        <f t="shared" si="865"/>
        <v>0</v>
      </c>
      <c r="BT230" s="2402">
        <f t="shared" si="865"/>
        <v>0</v>
      </c>
      <c r="BU230" s="2404">
        <f t="shared" si="865"/>
        <v>0</v>
      </c>
      <c r="BV230" s="973">
        <f t="shared" si="865"/>
        <v>0</v>
      </c>
      <c r="BW230" s="970">
        <f t="shared" si="865"/>
        <v>0</v>
      </c>
      <c r="BX230" s="962">
        <f t="shared" si="849"/>
        <v>0</v>
      </c>
      <c r="BY230" s="2402">
        <f>SUM(BY225:BY229)</f>
        <v>0</v>
      </c>
      <c r="BZ230" s="973">
        <f>SUM(BZ225:BZ229)</f>
        <v>0</v>
      </c>
      <c r="CA230" s="964">
        <f>SUM(CA225:CA229)</f>
        <v>0</v>
      </c>
      <c r="CC230" s="971" t="s">
        <v>106</v>
      </c>
      <c r="CD230" s="2402">
        <f t="shared" ref="CD230:CV230" si="866">SUM(CD225:CD229)</f>
        <v>0</v>
      </c>
      <c r="CE230" s="2404">
        <f t="shared" si="866"/>
        <v>0</v>
      </c>
      <c r="CF230" s="975">
        <f t="shared" si="866"/>
        <v>0</v>
      </c>
      <c r="CG230" s="962">
        <f t="shared" si="866"/>
        <v>0</v>
      </c>
      <c r="CH230" s="2403">
        <f t="shared" si="866"/>
        <v>0</v>
      </c>
      <c r="CI230" s="2404">
        <f t="shared" si="866"/>
        <v>0</v>
      </c>
      <c r="CJ230" s="975">
        <f t="shared" si="866"/>
        <v>0</v>
      </c>
      <c r="CK230" s="962">
        <f t="shared" si="866"/>
        <v>0</v>
      </c>
      <c r="CL230" s="2403">
        <f t="shared" si="866"/>
        <v>0</v>
      </c>
      <c r="CM230" s="2404">
        <f t="shared" si="866"/>
        <v>0</v>
      </c>
      <c r="CN230" s="975">
        <f t="shared" si="866"/>
        <v>0</v>
      </c>
      <c r="CO230" s="962">
        <f t="shared" si="866"/>
        <v>0</v>
      </c>
      <c r="CP230" s="2403">
        <f t="shared" si="866"/>
        <v>0</v>
      </c>
      <c r="CQ230" s="975">
        <f t="shared" si="866"/>
        <v>0</v>
      </c>
      <c r="CR230" s="962">
        <f t="shared" si="866"/>
        <v>0</v>
      </c>
      <c r="CS230" s="2403">
        <f t="shared" si="866"/>
        <v>0</v>
      </c>
      <c r="CT230" s="2404">
        <f t="shared" si="866"/>
        <v>0</v>
      </c>
      <c r="CU230" s="975">
        <f t="shared" si="866"/>
        <v>0</v>
      </c>
      <c r="CV230" s="962">
        <f t="shared" si="866"/>
        <v>0</v>
      </c>
      <c r="CW230" s="184"/>
      <c r="CX230" s="2402">
        <f t="shared" ref="CX230:DE230" si="867">SUM(CX225:CX229)</f>
        <v>0</v>
      </c>
      <c r="CY230" s="2404">
        <f t="shared" si="867"/>
        <v>0</v>
      </c>
      <c r="CZ230" s="975">
        <f t="shared" si="867"/>
        <v>0</v>
      </c>
      <c r="DA230" s="962">
        <f t="shared" si="867"/>
        <v>0</v>
      </c>
      <c r="DB230" s="2403">
        <f t="shared" si="867"/>
        <v>0</v>
      </c>
      <c r="DC230" s="2404">
        <f t="shared" si="867"/>
        <v>0</v>
      </c>
      <c r="DD230" s="975">
        <f t="shared" si="867"/>
        <v>0</v>
      </c>
      <c r="DE230" s="962">
        <f t="shared" si="867"/>
        <v>0</v>
      </c>
      <c r="DF230" s="184"/>
      <c r="DG230" s="962">
        <f t="shared" si="858"/>
        <v>0</v>
      </c>
      <c r="DH230" s="184"/>
      <c r="DI230" s="972">
        <f>SUM(DI225:DI229)</f>
        <v>0</v>
      </c>
      <c r="DJ230" s="962">
        <f>SUM(DJ225:DJ229)</f>
        <v>0</v>
      </c>
      <c r="DK230" s="964">
        <f>SUM(DK225:DK229)</f>
        <v>0</v>
      </c>
      <c r="DM230" s="962">
        <f>SUM(DM225:DM229)</f>
        <v>0</v>
      </c>
      <c r="DO230" s="960" t="str">
        <f t="shared" si="729"/>
        <v>True</v>
      </c>
      <c r="DP230" s="4075" t="str">
        <f>IF($U230=0,"Blanc","")</f>
        <v>Blanc</v>
      </c>
      <c r="DQ230" s="4074" t="str">
        <f t="shared" si="786"/>
        <v>wrong</v>
      </c>
    </row>
    <row r="231" spans="2:121" ht="39.9" customHeight="1">
      <c r="B231" s="8502"/>
      <c r="C231" s="8504"/>
      <c r="D231" s="8504"/>
      <c r="E231" s="8502"/>
      <c r="F231" s="8506" t="s">
        <v>237</v>
      </c>
      <c r="G231" s="251" t="s">
        <v>1213</v>
      </c>
      <c r="H231" s="206"/>
      <c r="I231" s="209"/>
      <c r="J231" s="210"/>
      <c r="K231" s="208"/>
      <c r="L231" s="208"/>
      <c r="M231" s="207"/>
      <c r="N231" s="206"/>
      <c r="O231" s="209"/>
      <c r="P231" s="210"/>
      <c r="Q231" s="207"/>
      <c r="R231" s="206"/>
      <c r="S231" s="209"/>
      <c r="T231" s="2393"/>
      <c r="U231" s="2446">
        <f t="shared" ref="U231:U235" si="868">SUM(H231:P231,S231:T231)-R231</f>
        <v>0</v>
      </c>
      <c r="V231" s="206"/>
      <c r="W231" s="209"/>
      <c r="X231" s="955"/>
      <c r="Y231" s="208"/>
      <c r="Z231" s="207"/>
      <c r="AA231" s="2448">
        <f t="shared" ref="AA231:AA235" si="869">SUM(X231:Z231)</f>
        <v>0</v>
      </c>
      <c r="AB231" s="212"/>
      <c r="AC231" s="210"/>
      <c r="AD231" s="208"/>
      <c r="AE231" s="208"/>
      <c r="AF231" s="208"/>
      <c r="AG231" s="207"/>
      <c r="AH231" s="2448">
        <f t="shared" ref="AH231:AH235" si="870">SUM(AC231:AG231)</f>
        <v>0</v>
      </c>
      <c r="AI231" s="210"/>
      <c r="AJ231" s="208"/>
      <c r="AK231" s="207"/>
      <c r="AL231" s="2449">
        <f t="shared" ref="AL231:AL235" si="871">SUM(AI231:AK231)</f>
        <v>0</v>
      </c>
      <c r="AM231" s="211"/>
      <c r="AN231" s="2451">
        <f t="shared" ref="AN231:AN235" si="872">AM231+AL231+AH231+AB231+AA231</f>
        <v>0</v>
      </c>
      <c r="AO231" s="210"/>
      <c r="AP231" s="208"/>
      <c r="AQ231" s="208"/>
      <c r="AR231" s="208"/>
      <c r="AS231" s="207"/>
      <c r="AT231" s="2453">
        <f>SUM(AO231:AS231)</f>
        <v>0</v>
      </c>
      <c r="AU231" s="213"/>
      <c r="AV231" s="184"/>
      <c r="AW231" s="251" t="s">
        <v>1213</v>
      </c>
      <c r="AX231" s="206"/>
      <c r="AY231" s="208"/>
      <c r="AZ231" s="208"/>
      <c r="BA231" s="208"/>
      <c r="BB231" s="208"/>
      <c r="BC231" s="208"/>
      <c r="BD231" s="209"/>
      <c r="BE231" s="206"/>
      <c r="BF231" s="208"/>
      <c r="BG231" s="208"/>
      <c r="BH231" s="208"/>
      <c r="BI231" s="209"/>
      <c r="BJ231" s="206"/>
      <c r="BK231" s="208"/>
      <c r="BL231" s="209"/>
      <c r="BM231" s="954"/>
      <c r="BN231" s="211"/>
      <c r="BO231" s="206"/>
      <c r="BP231" s="208"/>
      <c r="BQ231" s="208"/>
      <c r="BR231" s="208"/>
      <c r="BS231" s="209"/>
      <c r="BT231" s="206"/>
      <c r="BU231" s="208"/>
      <c r="BV231" s="209"/>
      <c r="BW231" s="954"/>
      <c r="BX231" s="2454">
        <f t="shared" si="849"/>
        <v>0</v>
      </c>
      <c r="BY231" s="206"/>
      <c r="BZ231" s="209"/>
      <c r="CA231" s="956"/>
      <c r="CC231" s="251" t="s">
        <v>1213</v>
      </c>
      <c r="CD231" s="206"/>
      <c r="CE231" s="208"/>
      <c r="CF231" s="207"/>
      <c r="CG231" s="2454">
        <f t="shared" ref="CG231:CG235" si="873">SUM(CD231:CF231)</f>
        <v>0</v>
      </c>
      <c r="CH231" s="210"/>
      <c r="CI231" s="208"/>
      <c r="CJ231" s="207"/>
      <c r="CK231" s="2454">
        <f t="shared" ref="CK231:CK235" si="874">SUM(CH231:CJ231)</f>
        <v>0</v>
      </c>
      <c r="CL231" s="210"/>
      <c r="CM231" s="208"/>
      <c r="CN231" s="207"/>
      <c r="CO231" s="2454">
        <f t="shared" ref="CO231:CO235" si="875">SUM(CL231:CN231)</f>
        <v>0</v>
      </c>
      <c r="CP231" s="210"/>
      <c r="CQ231" s="207"/>
      <c r="CR231" s="2454">
        <f t="shared" ref="CR231:CR235" si="876">SUM(CP231:CQ231)</f>
        <v>0</v>
      </c>
      <c r="CS231" s="2434">
        <f t="shared" ref="CS231:CU235" si="877">CX231+DB231</f>
        <v>0</v>
      </c>
      <c r="CT231" s="2432">
        <f t="shared" si="877"/>
        <v>0</v>
      </c>
      <c r="CU231" s="2433">
        <f t="shared" si="877"/>
        <v>0</v>
      </c>
      <c r="CV231" s="2454">
        <f t="shared" ref="CV231:CV235" si="878">SUM(CS231:CU231)</f>
        <v>0</v>
      </c>
      <c r="CW231" s="184"/>
      <c r="CX231" s="206"/>
      <c r="CY231" s="208"/>
      <c r="CZ231" s="207"/>
      <c r="DA231" s="2460">
        <f t="shared" ref="DA231:DA235" si="879">SUM(CX231:CZ231)</f>
        <v>0</v>
      </c>
      <c r="DB231" s="210"/>
      <c r="DC231" s="208"/>
      <c r="DD231" s="207"/>
      <c r="DE231" s="2460">
        <f t="shared" ref="DE231:DE235" si="880">SUM(DB231:DD231)</f>
        <v>0</v>
      </c>
      <c r="DF231" s="184"/>
      <c r="DG231" s="2454">
        <f t="shared" si="858"/>
        <v>0</v>
      </c>
      <c r="DH231" s="184"/>
      <c r="DI231" s="2394">
        <f t="shared" ref="DI231:DJ235" si="881">CD231+CH231+CL231+CP231+CS231</f>
        <v>0</v>
      </c>
      <c r="DJ231" s="2395">
        <f t="shared" si="881"/>
        <v>0</v>
      </c>
      <c r="DK231" s="2396">
        <f t="shared" ref="DK231:DK235" si="882">CF231+CJ231+CN231+CU231</f>
        <v>0</v>
      </c>
      <c r="DM231" s="2395">
        <f t="shared" ref="DM231:DM235" si="883">SUM(DI231:DK231)</f>
        <v>0</v>
      </c>
      <c r="DO231" s="2462" t="str">
        <f t="shared" si="729"/>
        <v>True</v>
      </c>
      <c r="DP231" s="4073"/>
    </row>
    <row r="232" spans="2:121" ht="39.9" customHeight="1">
      <c r="B232" s="8502"/>
      <c r="C232" s="8504"/>
      <c r="D232" s="8504"/>
      <c r="E232" s="8502"/>
      <c r="F232" s="8506"/>
      <c r="G232" s="251" t="s">
        <v>666</v>
      </c>
      <c r="H232" s="206"/>
      <c r="I232" s="209"/>
      <c r="J232" s="210"/>
      <c r="K232" s="208"/>
      <c r="L232" s="208"/>
      <c r="M232" s="207"/>
      <c r="N232" s="206"/>
      <c r="O232" s="209"/>
      <c r="P232" s="210"/>
      <c r="Q232" s="207"/>
      <c r="R232" s="206"/>
      <c r="S232" s="209"/>
      <c r="T232" s="2393"/>
      <c r="U232" s="2446">
        <f t="shared" si="868"/>
        <v>0</v>
      </c>
      <c r="V232" s="206"/>
      <c r="W232" s="209"/>
      <c r="X232" s="955"/>
      <c r="Y232" s="208"/>
      <c r="Z232" s="207"/>
      <c r="AA232" s="2448">
        <f t="shared" si="869"/>
        <v>0</v>
      </c>
      <c r="AB232" s="212"/>
      <c r="AC232" s="210"/>
      <c r="AD232" s="208"/>
      <c r="AE232" s="208"/>
      <c r="AF232" s="208"/>
      <c r="AG232" s="207"/>
      <c r="AH232" s="2448">
        <f t="shared" si="870"/>
        <v>0</v>
      </c>
      <c r="AI232" s="210"/>
      <c r="AJ232" s="208"/>
      <c r="AK232" s="207"/>
      <c r="AL232" s="2449">
        <f t="shared" si="871"/>
        <v>0</v>
      </c>
      <c r="AM232" s="211"/>
      <c r="AN232" s="2451">
        <f t="shared" si="872"/>
        <v>0</v>
      </c>
      <c r="AO232" s="210"/>
      <c r="AP232" s="208"/>
      <c r="AQ232" s="208"/>
      <c r="AR232" s="208"/>
      <c r="AS232" s="207"/>
      <c r="AT232" s="2453">
        <f t="shared" ref="AT232:AT235" si="884">SUM(AO232:AS232)</f>
        <v>0</v>
      </c>
      <c r="AU232" s="213"/>
      <c r="AV232" s="184"/>
      <c r="AW232" s="251" t="s">
        <v>666</v>
      </c>
      <c r="AX232" s="206"/>
      <c r="AY232" s="208"/>
      <c r="AZ232" s="208"/>
      <c r="BA232" s="208"/>
      <c r="BB232" s="208"/>
      <c r="BC232" s="208"/>
      <c r="BD232" s="209"/>
      <c r="BE232" s="206"/>
      <c r="BF232" s="208"/>
      <c r="BG232" s="208"/>
      <c r="BH232" s="208"/>
      <c r="BI232" s="209"/>
      <c r="BJ232" s="206"/>
      <c r="BK232" s="208"/>
      <c r="BL232" s="209"/>
      <c r="BM232" s="954"/>
      <c r="BN232" s="211"/>
      <c r="BO232" s="206"/>
      <c r="BP232" s="208"/>
      <c r="BQ232" s="208"/>
      <c r="BR232" s="208"/>
      <c r="BS232" s="209"/>
      <c r="BT232" s="206"/>
      <c r="BU232" s="208"/>
      <c r="BV232" s="209"/>
      <c r="BW232" s="954"/>
      <c r="BX232" s="2454">
        <f t="shared" si="849"/>
        <v>0</v>
      </c>
      <c r="BY232" s="206"/>
      <c r="BZ232" s="209"/>
      <c r="CA232" s="956"/>
      <c r="CC232" s="251" t="s">
        <v>666</v>
      </c>
      <c r="CD232" s="206"/>
      <c r="CE232" s="208"/>
      <c r="CF232" s="207"/>
      <c r="CG232" s="2454">
        <f t="shared" si="873"/>
        <v>0</v>
      </c>
      <c r="CH232" s="210"/>
      <c r="CI232" s="208"/>
      <c r="CJ232" s="207"/>
      <c r="CK232" s="2454">
        <f t="shared" si="874"/>
        <v>0</v>
      </c>
      <c r="CL232" s="210"/>
      <c r="CM232" s="208"/>
      <c r="CN232" s="207"/>
      <c r="CO232" s="2454">
        <f t="shared" si="875"/>
        <v>0</v>
      </c>
      <c r="CP232" s="210"/>
      <c r="CQ232" s="207"/>
      <c r="CR232" s="2454">
        <f t="shared" si="876"/>
        <v>0</v>
      </c>
      <c r="CS232" s="2434">
        <f t="shared" si="877"/>
        <v>0</v>
      </c>
      <c r="CT232" s="2432">
        <f t="shared" si="877"/>
        <v>0</v>
      </c>
      <c r="CU232" s="2433">
        <f t="shared" si="877"/>
        <v>0</v>
      </c>
      <c r="CV232" s="2454">
        <f t="shared" si="878"/>
        <v>0</v>
      </c>
      <c r="CW232" s="184"/>
      <c r="CX232" s="206"/>
      <c r="CY232" s="208"/>
      <c r="CZ232" s="207"/>
      <c r="DA232" s="2460">
        <f t="shared" si="879"/>
        <v>0</v>
      </c>
      <c r="DB232" s="210"/>
      <c r="DC232" s="208"/>
      <c r="DD232" s="207"/>
      <c r="DE232" s="2460">
        <f t="shared" si="880"/>
        <v>0</v>
      </c>
      <c r="DF232" s="184"/>
      <c r="DG232" s="2454">
        <f t="shared" si="858"/>
        <v>0</v>
      </c>
      <c r="DH232" s="184"/>
      <c r="DI232" s="2394">
        <f t="shared" si="881"/>
        <v>0</v>
      </c>
      <c r="DJ232" s="2395">
        <f t="shared" si="881"/>
        <v>0</v>
      </c>
      <c r="DK232" s="2396">
        <f t="shared" si="882"/>
        <v>0</v>
      </c>
      <c r="DM232" s="2395">
        <f t="shared" si="883"/>
        <v>0</v>
      </c>
      <c r="DO232" s="2462" t="str">
        <f t="shared" si="729"/>
        <v>True</v>
      </c>
      <c r="DP232" s="4073"/>
    </row>
    <row r="233" spans="2:121" ht="39.9" customHeight="1">
      <c r="B233" s="8502"/>
      <c r="C233" s="8504"/>
      <c r="D233" s="8504"/>
      <c r="E233" s="8502"/>
      <c r="F233" s="8506"/>
      <c r="G233" s="251" t="s">
        <v>667</v>
      </c>
      <c r="H233" s="206"/>
      <c r="I233" s="209"/>
      <c r="J233" s="210"/>
      <c r="K233" s="208"/>
      <c r="L233" s="208"/>
      <c r="M233" s="207"/>
      <c r="N233" s="206"/>
      <c r="O233" s="209"/>
      <c r="P233" s="210"/>
      <c r="Q233" s="207"/>
      <c r="R233" s="206"/>
      <c r="S233" s="209"/>
      <c r="T233" s="2393"/>
      <c r="U233" s="2446">
        <f t="shared" si="868"/>
        <v>0</v>
      </c>
      <c r="V233" s="206"/>
      <c r="W233" s="209"/>
      <c r="X233" s="955"/>
      <c r="Y233" s="208"/>
      <c r="Z233" s="207"/>
      <c r="AA233" s="2448">
        <f t="shared" si="869"/>
        <v>0</v>
      </c>
      <c r="AB233" s="212"/>
      <c r="AC233" s="210"/>
      <c r="AD233" s="208"/>
      <c r="AE233" s="208"/>
      <c r="AF233" s="208"/>
      <c r="AG233" s="207"/>
      <c r="AH233" s="2448">
        <f t="shared" si="870"/>
        <v>0</v>
      </c>
      <c r="AI233" s="210"/>
      <c r="AJ233" s="208"/>
      <c r="AK233" s="207"/>
      <c r="AL233" s="2449">
        <f t="shared" si="871"/>
        <v>0</v>
      </c>
      <c r="AM233" s="211"/>
      <c r="AN233" s="2451">
        <f t="shared" si="872"/>
        <v>0</v>
      </c>
      <c r="AO233" s="210"/>
      <c r="AP233" s="208"/>
      <c r="AQ233" s="208"/>
      <c r="AR233" s="208"/>
      <c r="AS233" s="207"/>
      <c r="AT233" s="2453">
        <f t="shared" si="884"/>
        <v>0</v>
      </c>
      <c r="AU233" s="213"/>
      <c r="AV233" s="184"/>
      <c r="AW233" s="251" t="s">
        <v>667</v>
      </c>
      <c r="AX233" s="206"/>
      <c r="AY233" s="208"/>
      <c r="AZ233" s="208"/>
      <c r="BA233" s="208"/>
      <c r="BB233" s="208"/>
      <c r="BC233" s="208"/>
      <c r="BD233" s="209"/>
      <c r="BE233" s="206"/>
      <c r="BF233" s="208"/>
      <c r="BG233" s="208"/>
      <c r="BH233" s="208"/>
      <c r="BI233" s="209"/>
      <c r="BJ233" s="206"/>
      <c r="BK233" s="208"/>
      <c r="BL233" s="209"/>
      <c r="BM233" s="954"/>
      <c r="BN233" s="211"/>
      <c r="BO233" s="206"/>
      <c r="BP233" s="208"/>
      <c r="BQ233" s="208"/>
      <c r="BR233" s="208"/>
      <c r="BS233" s="209"/>
      <c r="BT233" s="206"/>
      <c r="BU233" s="208"/>
      <c r="BV233" s="209"/>
      <c r="BW233" s="954"/>
      <c r="BX233" s="2454">
        <f t="shared" si="849"/>
        <v>0</v>
      </c>
      <c r="BY233" s="206"/>
      <c r="BZ233" s="209"/>
      <c r="CA233" s="956"/>
      <c r="CC233" s="251" t="s">
        <v>667</v>
      </c>
      <c r="CD233" s="206"/>
      <c r="CE233" s="208"/>
      <c r="CF233" s="207"/>
      <c r="CG233" s="2454">
        <f t="shared" si="873"/>
        <v>0</v>
      </c>
      <c r="CH233" s="210"/>
      <c r="CI233" s="208"/>
      <c r="CJ233" s="207"/>
      <c r="CK233" s="2454">
        <f t="shared" si="874"/>
        <v>0</v>
      </c>
      <c r="CL233" s="210"/>
      <c r="CM233" s="208"/>
      <c r="CN233" s="207"/>
      <c r="CO233" s="2454">
        <f t="shared" si="875"/>
        <v>0</v>
      </c>
      <c r="CP233" s="210"/>
      <c r="CQ233" s="207"/>
      <c r="CR233" s="2454">
        <f t="shared" si="876"/>
        <v>0</v>
      </c>
      <c r="CS233" s="2434">
        <f t="shared" si="877"/>
        <v>0</v>
      </c>
      <c r="CT233" s="2432">
        <f t="shared" si="877"/>
        <v>0</v>
      </c>
      <c r="CU233" s="2433">
        <f t="shared" si="877"/>
        <v>0</v>
      </c>
      <c r="CV233" s="2454">
        <f t="shared" si="878"/>
        <v>0</v>
      </c>
      <c r="CW233" s="184"/>
      <c r="CX233" s="206"/>
      <c r="CY233" s="208"/>
      <c r="CZ233" s="207"/>
      <c r="DA233" s="2460">
        <f t="shared" si="879"/>
        <v>0</v>
      </c>
      <c r="DB233" s="210"/>
      <c r="DC233" s="208"/>
      <c r="DD233" s="207"/>
      <c r="DE233" s="2460">
        <f t="shared" si="880"/>
        <v>0</v>
      </c>
      <c r="DF233" s="184"/>
      <c r="DG233" s="2454">
        <f t="shared" si="858"/>
        <v>0</v>
      </c>
      <c r="DH233" s="184"/>
      <c r="DI233" s="2394">
        <f t="shared" si="881"/>
        <v>0</v>
      </c>
      <c r="DJ233" s="2395">
        <f t="shared" si="881"/>
        <v>0</v>
      </c>
      <c r="DK233" s="2396">
        <f t="shared" si="882"/>
        <v>0</v>
      </c>
      <c r="DM233" s="2395">
        <f t="shared" si="883"/>
        <v>0</v>
      </c>
      <c r="DO233" s="2462" t="str">
        <f t="shared" si="729"/>
        <v>True</v>
      </c>
      <c r="DP233" s="4073"/>
    </row>
    <row r="234" spans="2:121" ht="39.9" customHeight="1">
      <c r="B234" s="8502"/>
      <c r="C234" s="8504"/>
      <c r="D234" s="8504"/>
      <c r="E234" s="8502"/>
      <c r="F234" s="8506"/>
      <c r="G234" s="251" t="s">
        <v>668</v>
      </c>
      <c r="H234" s="206"/>
      <c r="I234" s="209"/>
      <c r="J234" s="210"/>
      <c r="K234" s="208"/>
      <c r="L234" s="208"/>
      <c r="M234" s="207"/>
      <c r="N234" s="206"/>
      <c r="O234" s="209"/>
      <c r="P234" s="210"/>
      <c r="Q234" s="207"/>
      <c r="R234" s="206"/>
      <c r="S234" s="209"/>
      <c r="T234" s="954"/>
      <c r="U234" s="2446">
        <f t="shared" si="868"/>
        <v>0</v>
      </c>
      <c r="V234" s="206"/>
      <c r="W234" s="209"/>
      <c r="X234" s="955"/>
      <c r="Y234" s="208"/>
      <c r="Z234" s="207"/>
      <c r="AA234" s="2448">
        <f t="shared" si="869"/>
        <v>0</v>
      </c>
      <c r="AB234" s="212"/>
      <c r="AC234" s="210"/>
      <c r="AD234" s="208"/>
      <c r="AE234" s="208"/>
      <c r="AF234" s="208"/>
      <c r="AG234" s="207"/>
      <c r="AH234" s="2448">
        <f t="shared" si="870"/>
        <v>0</v>
      </c>
      <c r="AI234" s="210"/>
      <c r="AJ234" s="208"/>
      <c r="AK234" s="207"/>
      <c r="AL234" s="2449">
        <f t="shared" si="871"/>
        <v>0</v>
      </c>
      <c r="AM234" s="211"/>
      <c r="AN234" s="2451">
        <f t="shared" si="872"/>
        <v>0</v>
      </c>
      <c r="AO234" s="210"/>
      <c r="AP234" s="208"/>
      <c r="AQ234" s="208"/>
      <c r="AR234" s="208"/>
      <c r="AS234" s="207"/>
      <c r="AT234" s="2453">
        <f t="shared" si="884"/>
        <v>0</v>
      </c>
      <c r="AU234" s="213"/>
      <c r="AV234" s="184"/>
      <c r="AW234" s="251" t="s">
        <v>668</v>
      </c>
      <c r="AX234" s="206"/>
      <c r="AY234" s="208"/>
      <c r="AZ234" s="208"/>
      <c r="BA234" s="208"/>
      <c r="BB234" s="208"/>
      <c r="BC234" s="208"/>
      <c r="BD234" s="209"/>
      <c r="BE234" s="206"/>
      <c r="BF234" s="208"/>
      <c r="BG234" s="208"/>
      <c r="BH234" s="208"/>
      <c r="BI234" s="209"/>
      <c r="BJ234" s="206"/>
      <c r="BK234" s="208"/>
      <c r="BL234" s="209"/>
      <c r="BM234" s="954"/>
      <c r="BN234" s="211"/>
      <c r="BO234" s="206"/>
      <c r="BP234" s="208"/>
      <c r="BQ234" s="208"/>
      <c r="BR234" s="208"/>
      <c r="BS234" s="209"/>
      <c r="BT234" s="206"/>
      <c r="BU234" s="208"/>
      <c r="BV234" s="209"/>
      <c r="BW234" s="954"/>
      <c r="BX234" s="2454">
        <f t="shared" si="849"/>
        <v>0</v>
      </c>
      <c r="BY234" s="206"/>
      <c r="BZ234" s="209"/>
      <c r="CA234" s="956"/>
      <c r="CC234" s="251" t="s">
        <v>668</v>
      </c>
      <c r="CD234" s="206"/>
      <c r="CE234" s="208"/>
      <c r="CF234" s="207"/>
      <c r="CG234" s="2454">
        <f t="shared" si="873"/>
        <v>0</v>
      </c>
      <c r="CH234" s="210"/>
      <c r="CI234" s="208"/>
      <c r="CJ234" s="207"/>
      <c r="CK234" s="2454">
        <f t="shared" si="874"/>
        <v>0</v>
      </c>
      <c r="CL234" s="210"/>
      <c r="CM234" s="208"/>
      <c r="CN234" s="207"/>
      <c r="CO234" s="2454">
        <f t="shared" si="875"/>
        <v>0</v>
      </c>
      <c r="CP234" s="210"/>
      <c r="CQ234" s="207"/>
      <c r="CR234" s="2454">
        <f t="shared" si="876"/>
        <v>0</v>
      </c>
      <c r="CS234" s="2434">
        <f t="shared" si="877"/>
        <v>0</v>
      </c>
      <c r="CT234" s="2432">
        <f t="shared" si="877"/>
        <v>0</v>
      </c>
      <c r="CU234" s="2433">
        <f t="shared" si="877"/>
        <v>0</v>
      </c>
      <c r="CV234" s="2454">
        <f t="shared" si="878"/>
        <v>0</v>
      </c>
      <c r="CW234" s="184"/>
      <c r="CX234" s="206"/>
      <c r="CY234" s="208"/>
      <c r="CZ234" s="207"/>
      <c r="DA234" s="2460">
        <f t="shared" si="879"/>
        <v>0</v>
      </c>
      <c r="DB234" s="210"/>
      <c r="DC234" s="208"/>
      <c r="DD234" s="207"/>
      <c r="DE234" s="2460">
        <f t="shared" si="880"/>
        <v>0</v>
      </c>
      <c r="DF234" s="184"/>
      <c r="DG234" s="2454">
        <f t="shared" si="858"/>
        <v>0</v>
      </c>
      <c r="DH234" s="184"/>
      <c r="DI234" s="2394">
        <f t="shared" si="881"/>
        <v>0</v>
      </c>
      <c r="DJ234" s="2395">
        <f t="shared" si="881"/>
        <v>0</v>
      </c>
      <c r="DK234" s="2396">
        <f t="shared" si="882"/>
        <v>0</v>
      </c>
      <c r="DM234" s="2395">
        <f t="shared" si="883"/>
        <v>0</v>
      </c>
      <c r="DO234" s="2462" t="str">
        <f t="shared" si="729"/>
        <v>True</v>
      </c>
      <c r="DP234" s="4073"/>
    </row>
    <row r="235" spans="2:121" ht="39.9" customHeight="1" thickBot="1">
      <c r="B235" s="8502"/>
      <c r="C235" s="8504"/>
      <c r="D235" s="8504"/>
      <c r="E235" s="8502"/>
      <c r="F235" s="8506"/>
      <c r="G235" s="252" t="s">
        <v>1214</v>
      </c>
      <c r="H235" s="214"/>
      <c r="I235" s="217"/>
      <c r="J235" s="218"/>
      <c r="K235" s="216"/>
      <c r="L235" s="216"/>
      <c r="M235" s="215"/>
      <c r="N235" s="214"/>
      <c r="O235" s="217"/>
      <c r="P235" s="218"/>
      <c r="Q235" s="215"/>
      <c r="R235" s="214"/>
      <c r="S235" s="217"/>
      <c r="T235" s="957"/>
      <c r="U235" s="2446">
        <f t="shared" si="868"/>
        <v>0</v>
      </c>
      <c r="V235" s="214"/>
      <c r="W235" s="217"/>
      <c r="X235" s="958"/>
      <c r="Y235" s="216"/>
      <c r="Z235" s="215"/>
      <c r="AA235" s="2448">
        <f t="shared" si="869"/>
        <v>0</v>
      </c>
      <c r="AB235" s="220"/>
      <c r="AC235" s="218"/>
      <c r="AD235" s="216"/>
      <c r="AE235" s="216"/>
      <c r="AF235" s="216"/>
      <c r="AG235" s="215"/>
      <c r="AH235" s="2448">
        <f t="shared" si="870"/>
        <v>0</v>
      </c>
      <c r="AI235" s="218"/>
      <c r="AJ235" s="216"/>
      <c r="AK235" s="215"/>
      <c r="AL235" s="2450">
        <f t="shared" si="871"/>
        <v>0</v>
      </c>
      <c r="AM235" s="219"/>
      <c r="AN235" s="2452">
        <f t="shared" si="872"/>
        <v>0</v>
      </c>
      <c r="AO235" s="218"/>
      <c r="AP235" s="216"/>
      <c r="AQ235" s="216"/>
      <c r="AR235" s="216"/>
      <c r="AS235" s="215"/>
      <c r="AT235" s="2448">
        <f t="shared" si="884"/>
        <v>0</v>
      </c>
      <c r="AU235" s="221"/>
      <c r="AV235" s="184"/>
      <c r="AW235" s="252" t="s">
        <v>1214</v>
      </c>
      <c r="AX235" s="214"/>
      <c r="AY235" s="216"/>
      <c r="AZ235" s="216"/>
      <c r="BA235" s="216"/>
      <c r="BB235" s="216"/>
      <c r="BC235" s="216"/>
      <c r="BD235" s="217"/>
      <c r="BE235" s="214"/>
      <c r="BF235" s="216"/>
      <c r="BG235" s="216"/>
      <c r="BH235" s="216"/>
      <c r="BI235" s="217"/>
      <c r="BJ235" s="214"/>
      <c r="BK235" s="216"/>
      <c r="BL235" s="217"/>
      <c r="BM235" s="957"/>
      <c r="BN235" s="219"/>
      <c r="BO235" s="214"/>
      <c r="BP235" s="216"/>
      <c r="BQ235" s="216"/>
      <c r="BR235" s="216"/>
      <c r="BS235" s="217"/>
      <c r="BT235" s="214"/>
      <c r="BU235" s="216"/>
      <c r="BV235" s="217"/>
      <c r="BW235" s="957"/>
      <c r="BX235" s="2455">
        <f t="shared" si="849"/>
        <v>0</v>
      </c>
      <c r="BY235" s="214"/>
      <c r="BZ235" s="217"/>
      <c r="CA235" s="961"/>
      <c r="CC235" s="252" t="s">
        <v>1214</v>
      </c>
      <c r="CD235" s="214"/>
      <c r="CE235" s="216"/>
      <c r="CF235" s="215"/>
      <c r="CG235" s="2455">
        <f t="shared" si="873"/>
        <v>0</v>
      </c>
      <c r="CH235" s="218"/>
      <c r="CI235" s="216"/>
      <c r="CJ235" s="215"/>
      <c r="CK235" s="2455">
        <f t="shared" si="874"/>
        <v>0</v>
      </c>
      <c r="CL235" s="218"/>
      <c r="CM235" s="216"/>
      <c r="CN235" s="215"/>
      <c r="CO235" s="2455">
        <f t="shared" si="875"/>
        <v>0</v>
      </c>
      <c r="CP235" s="218"/>
      <c r="CQ235" s="215"/>
      <c r="CR235" s="2455">
        <f t="shared" si="876"/>
        <v>0</v>
      </c>
      <c r="CS235" s="2456">
        <f t="shared" si="877"/>
        <v>0</v>
      </c>
      <c r="CT235" s="2457">
        <f t="shared" si="877"/>
        <v>0</v>
      </c>
      <c r="CU235" s="2458">
        <f t="shared" si="877"/>
        <v>0</v>
      </c>
      <c r="CV235" s="2455">
        <f t="shared" si="878"/>
        <v>0</v>
      </c>
      <c r="CW235" s="184"/>
      <c r="CX235" s="214"/>
      <c r="CY235" s="216"/>
      <c r="CZ235" s="215"/>
      <c r="DA235" s="2461">
        <f t="shared" si="879"/>
        <v>0</v>
      </c>
      <c r="DB235" s="218"/>
      <c r="DC235" s="216"/>
      <c r="DD235" s="215"/>
      <c r="DE235" s="2461">
        <f t="shared" si="880"/>
        <v>0</v>
      </c>
      <c r="DF235" s="184"/>
      <c r="DG235" s="2455">
        <f t="shared" si="858"/>
        <v>0</v>
      </c>
      <c r="DH235" s="184"/>
      <c r="DI235" s="2397">
        <f t="shared" si="881"/>
        <v>0</v>
      </c>
      <c r="DJ235" s="2398">
        <f t="shared" si="881"/>
        <v>0</v>
      </c>
      <c r="DK235" s="2399">
        <f t="shared" si="882"/>
        <v>0</v>
      </c>
      <c r="DM235" s="2398">
        <f t="shared" si="883"/>
        <v>0</v>
      </c>
      <c r="DO235" s="2463" t="str">
        <f t="shared" si="729"/>
        <v>True</v>
      </c>
      <c r="DP235" s="4073"/>
    </row>
    <row r="236" spans="2:121" ht="39.9" customHeight="1" thickBot="1">
      <c r="B236" s="8503"/>
      <c r="C236" s="8505"/>
      <c r="D236" s="8505"/>
      <c r="E236" s="8503"/>
      <c r="F236" s="8507"/>
      <c r="G236" s="2033" t="s">
        <v>181</v>
      </c>
      <c r="H236" s="2402">
        <f t="shared" ref="H236:P236" si="885">SUM(H231:H235)</f>
        <v>0</v>
      </c>
      <c r="I236" s="973">
        <f t="shared" si="885"/>
        <v>0</v>
      </c>
      <c r="J236" s="2403">
        <f t="shared" si="885"/>
        <v>0</v>
      </c>
      <c r="K236" s="2404">
        <f t="shared" si="885"/>
        <v>0</v>
      </c>
      <c r="L236" s="2404">
        <f t="shared" si="885"/>
        <v>0</v>
      </c>
      <c r="M236" s="975">
        <f t="shared" si="885"/>
        <v>0</v>
      </c>
      <c r="N236" s="2402">
        <f t="shared" si="885"/>
        <v>0</v>
      </c>
      <c r="O236" s="973">
        <f t="shared" si="885"/>
        <v>0</v>
      </c>
      <c r="P236" s="2403">
        <f t="shared" si="885"/>
        <v>0</v>
      </c>
      <c r="Q236" s="2034"/>
      <c r="R236" s="2402">
        <f t="shared" ref="R236:AU236" si="886">SUM(R231:R235)</f>
        <v>0</v>
      </c>
      <c r="S236" s="973">
        <f t="shared" si="886"/>
        <v>0</v>
      </c>
      <c r="T236" s="970">
        <f t="shared" si="886"/>
        <v>0</v>
      </c>
      <c r="U236" s="962">
        <f t="shared" si="886"/>
        <v>0</v>
      </c>
      <c r="V236" s="2402">
        <f t="shared" si="886"/>
        <v>0</v>
      </c>
      <c r="W236" s="973">
        <f t="shared" si="886"/>
        <v>0</v>
      </c>
      <c r="X236" s="2403">
        <f t="shared" si="886"/>
        <v>0</v>
      </c>
      <c r="Y236" s="2404">
        <f t="shared" si="886"/>
        <v>0</v>
      </c>
      <c r="Z236" s="975">
        <f t="shared" si="886"/>
        <v>0</v>
      </c>
      <c r="AA236" s="962">
        <f t="shared" si="886"/>
        <v>0</v>
      </c>
      <c r="AB236" s="962">
        <f t="shared" si="886"/>
        <v>0</v>
      </c>
      <c r="AC236" s="2403">
        <f t="shared" si="886"/>
        <v>0</v>
      </c>
      <c r="AD236" s="2404">
        <f t="shared" si="886"/>
        <v>0</v>
      </c>
      <c r="AE236" s="2404">
        <f t="shared" si="886"/>
        <v>0</v>
      </c>
      <c r="AF236" s="2404">
        <f t="shared" si="886"/>
        <v>0</v>
      </c>
      <c r="AG236" s="975">
        <f t="shared" si="886"/>
        <v>0</v>
      </c>
      <c r="AH236" s="962">
        <f t="shared" si="886"/>
        <v>0</v>
      </c>
      <c r="AI236" s="2403">
        <f t="shared" si="886"/>
        <v>0</v>
      </c>
      <c r="AJ236" s="2404">
        <f t="shared" si="886"/>
        <v>0</v>
      </c>
      <c r="AK236" s="975">
        <f t="shared" si="886"/>
        <v>0</v>
      </c>
      <c r="AL236" s="972">
        <f t="shared" si="886"/>
        <v>0</v>
      </c>
      <c r="AM236" s="962">
        <f t="shared" si="886"/>
        <v>0</v>
      </c>
      <c r="AN236" s="964">
        <f t="shared" si="886"/>
        <v>0</v>
      </c>
      <c r="AO236" s="2403">
        <f t="shared" si="886"/>
        <v>0</v>
      </c>
      <c r="AP236" s="2404">
        <f t="shared" si="886"/>
        <v>0</v>
      </c>
      <c r="AQ236" s="2404">
        <f t="shared" si="886"/>
        <v>0</v>
      </c>
      <c r="AR236" s="2404">
        <f t="shared" si="886"/>
        <v>0</v>
      </c>
      <c r="AS236" s="975">
        <f t="shared" si="886"/>
        <v>0</v>
      </c>
      <c r="AT236" s="962">
        <f t="shared" si="886"/>
        <v>0</v>
      </c>
      <c r="AU236" s="962">
        <f t="shared" si="886"/>
        <v>0</v>
      </c>
      <c r="AV236" s="184"/>
      <c r="AW236" s="974" t="s">
        <v>181</v>
      </c>
      <c r="AX236" s="2402">
        <f t="shared" ref="AX236:BW236" si="887">SUM(AX231:AX235)</f>
        <v>0</v>
      </c>
      <c r="AY236" s="2404">
        <f t="shared" si="887"/>
        <v>0</v>
      </c>
      <c r="AZ236" s="2404">
        <f t="shared" si="887"/>
        <v>0</v>
      </c>
      <c r="BA236" s="2404">
        <f t="shared" si="887"/>
        <v>0</v>
      </c>
      <c r="BB236" s="2404">
        <f t="shared" si="887"/>
        <v>0</v>
      </c>
      <c r="BC236" s="2404">
        <f t="shared" si="887"/>
        <v>0</v>
      </c>
      <c r="BD236" s="973">
        <f t="shared" si="887"/>
        <v>0</v>
      </c>
      <c r="BE236" s="2402">
        <f t="shared" si="887"/>
        <v>0</v>
      </c>
      <c r="BF236" s="2404">
        <f t="shared" si="887"/>
        <v>0</v>
      </c>
      <c r="BG236" s="2404">
        <f t="shared" si="887"/>
        <v>0</v>
      </c>
      <c r="BH236" s="2404">
        <f t="shared" si="887"/>
        <v>0</v>
      </c>
      <c r="BI236" s="973">
        <f t="shared" si="887"/>
        <v>0</v>
      </c>
      <c r="BJ236" s="2402">
        <f t="shared" si="887"/>
        <v>0</v>
      </c>
      <c r="BK236" s="2404">
        <f t="shared" si="887"/>
        <v>0</v>
      </c>
      <c r="BL236" s="973">
        <f t="shared" si="887"/>
        <v>0</v>
      </c>
      <c r="BM236" s="970">
        <f t="shared" si="887"/>
        <v>0</v>
      </c>
      <c r="BN236" s="962">
        <f t="shared" si="887"/>
        <v>0</v>
      </c>
      <c r="BO236" s="2402">
        <f t="shared" si="887"/>
        <v>0</v>
      </c>
      <c r="BP236" s="2404">
        <f t="shared" si="887"/>
        <v>0</v>
      </c>
      <c r="BQ236" s="2404">
        <f t="shared" si="887"/>
        <v>0</v>
      </c>
      <c r="BR236" s="2404">
        <f t="shared" si="887"/>
        <v>0</v>
      </c>
      <c r="BS236" s="973">
        <f t="shared" si="887"/>
        <v>0</v>
      </c>
      <c r="BT236" s="2402">
        <f t="shared" si="887"/>
        <v>0</v>
      </c>
      <c r="BU236" s="2404">
        <f t="shared" si="887"/>
        <v>0</v>
      </c>
      <c r="BV236" s="973">
        <f t="shared" si="887"/>
        <v>0</v>
      </c>
      <c r="BW236" s="970">
        <f t="shared" si="887"/>
        <v>0</v>
      </c>
      <c r="BX236" s="962">
        <f t="shared" si="849"/>
        <v>0</v>
      </c>
      <c r="BY236" s="2402">
        <f>SUM(BY231:BY235)</f>
        <v>0</v>
      </c>
      <c r="BZ236" s="973">
        <f>SUM(BZ231:BZ235)</f>
        <v>0</v>
      </c>
      <c r="CA236" s="964">
        <f>SUM(CA231:CA235)</f>
        <v>0</v>
      </c>
      <c r="CC236" s="971" t="s">
        <v>106</v>
      </c>
      <c r="CD236" s="2402">
        <f t="shared" ref="CD236:CV236" si="888">SUM(CD231:CD235)</f>
        <v>0</v>
      </c>
      <c r="CE236" s="2404">
        <f t="shared" si="888"/>
        <v>0</v>
      </c>
      <c r="CF236" s="975">
        <f t="shared" si="888"/>
        <v>0</v>
      </c>
      <c r="CG236" s="962">
        <f t="shared" si="888"/>
        <v>0</v>
      </c>
      <c r="CH236" s="2403">
        <f t="shared" si="888"/>
        <v>0</v>
      </c>
      <c r="CI236" s="2404">
        <f t="shared" si="888"/>
        <v>0</v>
      </c>
      <c r="CJ236" s="975">
        <f t="shared" si="888"/>
        <v>0</v>
      </c>
      <c r="CK236" s="962">
        <f t="shared" si="888"/>
        <v>0</v>
      </c>
      <c r="CL236" s="2403">
        <f t="shared" si="888"/>
        <v>0</v>
      </c>
      <c r="CM236" s="2404">
        <f t="shared" si="888"/>
        <v>0</v>
      </c>
      <c r="CN236" s="975">
        <f t="shared" si="888"/>
        <v>0</v>
      </c>
      <c r="CO236" s="962">
        <f t="shared" si="888"/>
        <v>0</v>
      </c>
      <c r="CP236" s="2403">
        <f t="shared" si="888"/>
        <v>0</v>
      </c>
      <c r="CQ236" s="975">
        <f t="shared" si="888"/>
        <v>0</v>
      </c>
      <c r="CR236" s="962">
        <f t="shared" si="888"/>
        <v>0</v>
      </c>
      <c r="CS236" s="2403">
        <f t="shared" si="888"/>
        <v>0</v>
      </c>
      <c r="CT236" s="2404">
        <f t="shared" si="888"/>
        <v>0</v>
      </c>
      <c r="CU236" s="975">
        <f t="shared" si="888"/>
        <v>0</v>
      </c>
      <c r="CV236" s="962">
        <f t="shared" si="888"/>
        <v>0</v>
      </c>
      <c r="CW236" s="184"/>
      <c r="CX236" s="2402">
        <f t="shared" ref="CX236:DE236" si="889">SUM(CX231:CX235)</f>
        <v>0</v>
      </c>
      <c r="CY236" s="2404">
        <f t="shared" si="889"/>
        <v>0</v>
      </c>
      <c r="CZ236" s="975">
        <f t="shared" si="889"/>
        <v>0</v>
      </c>
      <c r="DA236" s="962">
        <f t="shared" si="889"/>
        <v>0</v>
      </c>
      <c r="DB236" s="2403">
        <f t="shared" si="889"/>
        <v>0</v>
      </c>
      <c r="DC236" s="2404">
        <f t="shared" si="889"/>
        <v>0</v>
      </c>
      <c r="DD236" s="975">
        <f t="shared" si="889"/>
        <v>0</v>
      </c>
      <c r="DE236" s="962">
        <f t="shared" si="889"/>
        <v>0</v>
      </c>
      <c r="DF236" s="184"/>
      <c r="DG236" s="962">
        <f t="shared" si="858"/>
        <v>0</v>
      </c>
      <c r="DH236" s="184"/>
      <c r="DI236" s="972">
        <f>SUM(DI231:DI235)</f>
        <v>0</v>
      </c>
      <c r="DJ236" s="962">
        <f>SUM(DJ231:DJ235)</f>
        <v>0</v>
      </c>
      <c r="DK236" s="964">
        <f>SUM(DK231:DK235)</f>
        <v>0</v>
      </c>
      <c r="DM236" s="962">
        <f>SUM(DM231:DM235)</f>
        <v>0</v>
      </c>
      <c r="DO236" s="960" t="str">
        <f t="shared" si="729"/>
        <v>True</v>
      </c>
      <c r="DP236" s="4075" t="str">
        <f t="shared" ref="DP236:DP237" si="890">IF($U236=0,"Blanc","")</f>
        <v>Blanc</v>
      </c>
      <c r="DQ236" s="4074" t="str">
        <f t="shared" si="786"/>
        <v>wrong</v>
      </c>
    </row>
    <row r="237" spans="2:121" ht="39.9" customHeight="1" thickBot="1">
      <c r="B237" s="8484" t="s">
        <v>287</v>
      </c>
      <c r="C237" s="8485"/>
      <c r="D237" s="8485"/>
      <c r="E237" s="8485"/>
      <c r="F237" s="8486"/>
      <c r="G237" s="2040"/>
      <c r="H237" s="2402">
        <f t="shared" ref="H237:AU237" si="891">H230+H236</f>
        <v>0</v>
      </c>
      <c r="I237" s="973">
        <f t="shared" si="891"/>
        <v>0</v>
      </c>
      <c r="J237" s="2403">
        <f t="shared" si="891"/>
        <v>0</v>
      </c>
      <c r="K237" s="2404">
        <f t="shared" si="891"/>
        <v>0</v>
      </c>
      <c r="L237" s="2404">
        <f t="shared" si="891"/>
        <v>0</v>
      </c>
      <c r="M237" s="975">
        <f t="shared" si="891"/>
        <v>0</v>
      </c>
      <c r="N237" s="2402">
        <f t="shared" si="891"/>
        <v>0</v>
      </c>
      <c r="O237" s="973">
        <f t="shared" si="891"/>
        <v>0</v>
      </c>
      <c r="P237" s="2403">
        <f t="shared" si="891"/>
        <v>0</v>
      </c>
      <c r="Q237" s="975">
        <f t="shared" si="891"/>
        <v>0</v>
      </c>
      <c r="R237" s="2402">
        <f t="shared" si="891"/>
        <v>0</v>
      </c>
      <c r="S237" s="973">
        <f t="shared" si="891"/>
        <v>0</v>
      </c>
      <c r="T237" s="970">
        <f t="shared" si="891"/>
        <v>0</v>
      </c>
      <c r="U237" s="962">
        <f t="shared" si="891"/>
        <v>0</v>
      </c>
      <c r="V237" s="2402">
        <f t="shared" si="891"/>
        <v>0</v>
      </c>
      <c r="W237" s="973">
        <f t="shared" si="891"/>
        <v>0</v>
      </c>
      <c r="X237" s="2403">
        <f t="shared" si="891"/>
        <v>0</v>
      </c>
      <c r="Y237" s="2404">
        <f t="shared" si="891"/>
        <v>0</v>
      </c>
      <c r="Z237" s="975">
        <f t="shared" si="891"/>
        <v>0</v>
      </c>
      <c r="AA237" s="962">
        <f t="shared" si="891"/>
        <v>0</v>
      </c>
      <c r="AB237" s="962">
        <f t="shared" si="891"/>
        <v>0</v>
      </c>
      <c r="AC237" s="2403">
        <f t="shared" si="891"/>
        <v>0</v>
      </c>
      <c r="AD237" s="2404">
        <f t="shared" si="891"/>
        <v>0</v>
      </c>
      <c r="AE237" s="2404">
        <f t="shared" si="891"/>
        <v>0</v>
      </c>
      <c r="AF237" s="2404">
        <f t="shared" si="891"/>
        <v>0</v>
      </c>
      <c r="AG237" s="975">
        <f t="shared" si="891"/>
        <v>0</v>
      </c>
      <c r="AH237" s="962">
        <f t="shared" si="891"/>
        <v>0</v>
      </c>
      <c r="AI237" s="2403">
        <f t="shared" si="891"/>
        <v>0</v>
      </c>
      <c r="AJ237" s="2404">
        <f t="shared" si="891"/>
        <v>0</v>
      </c>
      <c r="AK237" s="975">
        <f t="shared" si="891"/>
        <v>0</v>
      </c>
      <c r="AL237" s="972">
        <f t="shared" si="891"/>
        <v>0</v>
      </c>
      <c r="AM237" s="962">
        <f t="shared" si="891"/>
        <v>0</v>
      </c>
      <c r="AN237" s="964">
        <f t="shared" si="891"/>
        <v>0</v>
      </c>
      <c r="AO237" s="2403">
        <f t="shared" si="891"/>
        <v>0</v>
      </c>
      <c r="AP237" s="2404">
        <f t="shared" si="891"/>
        <v>0</v>
      </c>
      <c r="AQ237" s="2404">
        <f t="shared" si="891"/>
        <v>0</v>
      </c>
      <c r="AR237" s="2404">
        <f t="shared" si="891"/>
        <v>0</v>
      </c>
      <c r="AS237" s="975">
        <f t="shared" si="891"/>
        <v>0</v>
      </c>
      <c r="AT237" s="962">
        <f t="shared" si="891"/>
        <v>0</v>
      </c>
      <c r="AU237" s="962">
        <f t="shared" si="891"/>
        <v>0</v>
      </c>
      <c r="AV237" s="184"/>
      <c r="AW237" s="974" t="s">
        <v>288</v>
      </c>
      <c r="AX237" s="2402">
        <f t="shared" ref="AX237:CA237" si="892">AX230+AX236</f>
        <v>0</v>
      </c>
      <c r="AY237" s="2404">
        <f t="shared" si="892"/>
        <v>0</v>
      </c>
      <c r="AZ237" s="2404">
        <f t="shared" si="892"/>
        <v>0</v>
      </c>
      <c r="BA237" s="2404">
        <f t="shared" si="892"/>
        <v>0</v>
      </c>
      <c r="BB237" s="2404">
        <f t="shared" si="892"/>
        <v>0</v>
      </c>
      <c r="BC237" s="2404">
        <f t="shared" si="892"/>
        <v>0</v>
      </c>
      <c r="BD237" s="973">
        <f t="shared" si="892"/>
        <v>0</v>
      </c>
      <c r="BE237" s="2402">
        <f t="shared" si="892"/>
        <v>0</v>
      </c>
      <c r="BF237" s="2404">
        <f t="shared" si="892"/>
        <v>0</v>
      </c>
      <c r="BG237" s="2404">
        <f t="shared" si="892"/>
        <v>0</v>
      </c>
      <c r="BH237" s="2404">
        <f t="shared" si="892"/>
        <v>0</v>
      </c>
      <c r="BI237" s="973">
        <f t="shared" si="892"/>
        <v>0</v>
      </c>
      <c r="BJ237" s="2402">
        <f t="shared" si="892"/>
        <v>0</v>
      </c>
      <c r="BK237" s="2404">
        <f t="shared" si="892"/>
        <v>0</v>
      </c>
      <c r="BL237" s="973">
        <f t="shared" si="892"/>
        <v>0</v>
      </c>
      <c r="BM237" s="970">
        <f t="shared" si="892"/>
        <v>0</v>
      </c>
      <c r="BN237" s="962">
        <f t="shared" si="892"/>
        <v>0</v>
      </c>
      <c r="BO237" s="2402">
        <f t="shared" si="892"/>
        <v>0</v>
      </c>
      <c r="BP237" s="2404">
        <f t="shared" si="892"/>
        <v>0</v>
      </c>
      <c r="BQ237" s="2404">
        <f t="shared" si="892"/>
        <v>0</v>
      </c>
      <c r="BR237" s="2404">
        <f t="shared" si="892"/>
        <v>0</v>
      </c>
      <c r="BS237" s="973">
        <f t="shared" si="892"/>
        <v>0</v>
      </c>
      <c r="BT237" s="2402">
        <f t="shared" si="892"/>
        <v>0</v>
      </c>
      <c r="BU237" s="2404">
        <f t="shared" si="892"/>
        <v>0</v>
      </c>
      <c r="BV237" s="973">
        <f t="shared" si="892"/>
        <v>0</v>
      </c>
      <c r="BW237" s="970">
        <f t="shared" si="892"/>
        <v>0</v>
      </c>
      <c r="BX237" s="962">
        <f t="shared" si="892"/>
        <v>0</v>
      </c>
      <c r="BY237" s="2402">
        <f t="shared" si="892"/>
        <v>0</v>
      </c>
      <c r="BZ237" s="973">
        <f t="shared" si="892"/>
        <v>0</v>
      </c>
      <c r="CA237" s="964">
        <f t="shared" si="892"/>
        <v>0</v>
      </c>
      <c r="CC237" s="2043" t="s">
        <v>288</v>
      </c>
      <c r="CD237" s="2420">
        <f t="shared" ref="CD237:CV237" si="893">CD230+CD236</f>
        <v>0</v>
      </c>
      <c r="CE237" s="2421">
        <f t="shared" si="893"/>
        <v>0</v>
      </c>
      <c r="CF237" s="2422">
        <f t="shared" si="893"/>
        <v>0</v>
      </c>
      <c r="CG237" s="2444">
        <f t="shared" si="893"/>
        <v>0</v>
      </c>
      <c r="CH237" s="2423">
        <f t="shared" si="893"/>
        <v>0</v>
      </c>
      <c r="CI237" s="2421">
        <f t="shared" si="893"/>
        <v>0</v>
      </c>
      <c r="CJ237" s="2422">
        <f t="shared" si="893"/>
        <v>0</v>
      </c>
      <c r="CK237" s="2444">
        <f t="shared" si="893"/>
        <v>0</v>
      </c>
      <c r="CL237" s="2423">
        <f t="shared" si="893"/>
        <v>0</v>
      </c>
      <c r="CM237" s="2421">
        <f t="shared" si="893"/>
        <v>0</v>
      </c>
      <c r="CN237" s="2422">
        <f t="shared" si="893"/>
        <v>0</v>
      </c>
      <c r="CO237" s="2444">
        <f t="shared" si="893"/>
        <v>0</v>
      </c>
      <c r="CP237" s="2423">
        <f t="shared" si="893"/>
        <v>0</v>
      </c>
      <c r="CQ237" s="2422">
        <f t="shared" si="893"/>
        <v>0</v>
      </c>
      <c r="CR237" s="2444">
        <f t="shared" si="893"/>
        <v>0</v>
      </c>
      <c r="CS237" s="2423">
        <f t="shared" si="893"/>
        <v>0</v>
      </c>
      <c r="CT237" s="2421">
        <f t="shared" si="893"/>
        <v>0</v>
      </c>
      <c r="CU237" s="2422">
        <f t="shared" si="893"/>
        <v>0</v>
      </c>
      <c r="CV237" s="2444">
        <f t="shared" si="893"/>
        <v>0</v>
      </c>
      <c r="CW237" s="184"/>
      <c r="CX237" s="2402">
        <f t="shared" ref="CX237:DE237" si="894">CX230+CX236</f>
        <v>0</v>
      </c>
      <c r="CY237" s="2404">
        <f t="shared" si="894"/>
        <v>0</v>
      </c>
      <c r="CZ237" s="975">
        <f t="shared" si="894"/>
        <v>0</v>
      </c>
      <c r="DA237" s="962">
        <f t="shared" si="894"/>
        <v>0</v>
      </c>
      <c r="DB237" s="2403">
        <f t="shared" si="894"/>
        <v>0</v>
      </c>
      <c r="DC237" s="2404">
        <f t="shared" si="894"/>
        <v>0</v>
      </c>
      <c r="DD237" s="975">
        <f t="shared" si="894"/>
        <v>0</v>
      </c>
      <c r="DE237" s="962">
        <f t="shared" si="894"/>
        <v>0</v>
      </c>
      <c r="DF237" s="184"/>
      <c r="DG237" s="2444">
        <f>DG230+DG236</f>
        <v>0</v>
      </c>
      <c r="DH237" s="184"/>
      <c r="DI237" s="972">
        <f>DI230+DI236</f>
        <v>0</v>
      </c>
      <c r="DJ237" s="962">
        <f>DJ230+DJ236</f>
        <v>0</v>
      </c>
      <c r="DK237" s="964">
        <f>DK230+DK236</f>
        <v>0</v>
      </c>
      <c r="DM237" s="962">
        <f>DM230+DM236</f>
        <v>0</v>
      </c>
      <c r="DO237" s="960" t="str">
        <f t="shared" si="729"/>
        <v>True</v>
      </c>
      <c r="DP237" s="4075" t="str">
        <f t="shared" si="890"/>
        <v>Blanc</v>
      </c>
      <c r="DQ237" s="4074" t="str">
        <f t="shared" si="786"/>
        <v>wrong</v>
      </c>
    </row>
    <row r="238" spans="2:121" ht="39.9" customHeight="1">
      <c r="B238" s="8502" t="s">
        <v>289</v>
      </c>
      <c r="C238" s="8504" t="s">
        <v>1223</v>
      </c>
      <c r="D238" s="8504" t="s">
        <v>1211</v>
      </c>
      <c r="E238" s="8502" t="s">
        <v>53</v>
      </c>
      <c r="F238" s="8506" t="s">
        <v>236</v>
      </c>
      <c r="G238" s="251" t="s">
        <v>1213</v>
      </c>
      <c r="H238" s="206"/>
      <c r="I238" s="209"/>
      <c r="J238" s="210"/>
      <c r="K238" s="208"/>
      <c r="L238" s="208"/>
      <c r="M238" s="207"/>
      <c r="N238" s="206"/>
      <c r="O238" s="209"/>
      <c r="P238" s="210"/>
      <c r="Q238" s="207"/>
      <c r="R238" s="206"/>
      <c r="S238" s="209"/>
      <c r="T238" s="2393"/>
      <c r="U238" s="2446">
        <f t="shared" ref="U238:U242" si="895">SUM(H238:P238,S238:T238)-R238</f>
        <v>0</v>
      </c>
      <c r="V238" s="206"/>
      <c r="W238" s="209"/>
      <c r="X238" s="955"/>
      <c r="Y238" s="208"/>
      <c r="Z238" s="207"/>
      <c r="AA238" s="2448">
        <f t="shared" ref="AA238:AA242" si="896">SUM(X238:Z238)</f>
        <v>0</v>
      </c>
      <c r="AB238" s="212"/>
      <c r="AC238" s="210"/>
      <c r="AD238" s="208"/>
      <c r="AE238" s="208"/>
      <c r="AF238" s="208"/>
      <c r="AG238" s="207"/>
      <c r="AH238" s="2448">
        <f t="shared" ref="AH238:AH242" si="897">SUM(AC238:AG238)</f>
        <v>0</v>
      </c>
      <c r="AI238" s="210"/>
      <c r="AJ238" s="208"/>
      <c r="AK238" s="207"/>
      <c r="AL238" s="2449">
        <f t="shared" ref="AL238:AL242" si="898">SUM(AI238:AK238)</f>
        <v>0</v>
      </c>
      <c r="AM238" s="211"/>
      <c r="AN238" s="2451">
        <f t="shared" ref="AN238:AN242" si="899">AM238+AL238+AH238+AB238+AA238</f>
        <v>0</v>
      </c>
      <c r="AO238" s="210"/>
      <c r="AP238" s="208"/>
      <c r="AQ238" s="208"/>
      <c r="AR238" s="208"/>
      <c r="AS238" s="207"/>
      <c r="AT238" s="2453">
        <f>SUM(AO238:AS238)</f>
        <v>0</v>
      </c>
      <c r="AU238" s="213"/>
      <c r="AV238" s="184"/>
      <c r="AW238" s="251" t="s">
        <v>1213</v>
      </c>
      <c r="AX238" s="206"/>
      <c r="AY238" s="208"/>
      <c r="AZ238" s="208"/>
      <c r="BA238" s="208"/>
      <c r="BB238" s="208"/>
      <c r="BC238" s="208"/>
      <c r="BD238" s="209"/>
      <c r="BE238" s="206"/>
      <c r="BF238" s="208"/>
      <c r="BG238" s="208"/>
      <c r="BH238" s="208"/>
      <c r="BI238" s="209"/>
      <c r="BJ238" s="206"/>
      <c r="BK238" s="208"/>
      <c r="BL238" s="209"/>
      <c r="BM238" s="954"/>
      <c r="BN238" s="211"/>
      <c r="BO238" s="206"/>
      <c r="BP238" s="208"/>
      <c r="BQ238" s="208"/>
      <c r="BR238" s="208"/>
      <c r="BS238" s="209"/>
      <c r="BT238" s="206"/>
      <c r="BU238" s="208"/>
      <c r="BV238" s="209"/>
      <c r="BW238" s="954"/>
      <c r="BX238" s="2454">
        <f t="shared" ref="BX238:BX255" si="900">SUM(AX238:BW238)</f>
        <v>0</v>
      </c>
      <c r="BY238" s="206"/>
      <c r="BZ238" s="209"/>
      <c r="CA238" s="956"/>
      <c r="CC238" s="251" t="s">
        <v>1213</v>
      </c>
      <c r="CD238" s="206"/>
      <c r="CE238" s="208"/>
      <c r="CF238" s="207"/>
      <c r="CG238" s="2454">
        <f t="shared" ref="CG238:CG242" si="901">SUM(CD238:CF238)</f>
        <v>0</v>
      </c>
      <c r="CH238" s="210"/>
      <c r="CI238" s="208"/>
      <c r="CJ238" s="207"/>
      <c r="CK238" s="2454">
        <f t="shared" ref="CK238:CK242" si="902">SUM(CH238:CJ238)</f>
        <v>0</v>
      </c>
      <c r="CL238" s="210"/>
      <c r="CM238" s="208"/>
      <c r="CN238" s="207"/>
      <c r="CO238" s="2454">
        <f t="shared" ref="CO238:CO242" si="903">SUM(CL238:CN238)</f>
        <v>0</v>
      </c>
      <c r="CP238" s="210"/>
      <c r="CQ238" s="207"/>
      <c r="CR238" s="2454">
        <f t="shared" ref="CR238:CR242" si="904">SUM(CP238:CQ238)</f>
        <v>0</v>
      </c>
      <c r="CS238" s="2434">
        <f t="shared" ref="CS238:CU242" si="905">CX238+DB238</f>
        <v>0</v>
      </c>
      <c r="CT238" s="2432">
        <f t="shared" si="905"/>
        <v>0</v>
      </c>
      <c r="CU238" s="2433">
        <f t="shared" si="905"/>
        <v>0</v>
      </c>
      <c r="CV238" s="2454">
        <f t="shared" ref="CV238:CV242" si="906">SUM(CS238:CU238)</f>
        <v>0</v>
      </c>
      <c r="CW238" s="184"/>
      <c r="CX238" s="206"/>
      <c r="CY238" s="208"/>
      <c r="CZ238" s="207"/>
      <c r="DA238" s="2460">
        <f t="shared" ref="DA238:DA242" si="907">SUM(CX238:CZ238)</f>
        <v>0</v>
      </c>
      <c r="DB238" s="210"/>
      <c r="DC238" s="208"/>
      <c r="DD238" s="207"/>
      <c r="DE238" s="2460">
        <f t="shared" ref="DE238:DE242" si="908">SUM(DB238:DD238)</f>
        <v>0</v>
      </c>
      <c r="DF238" s="184"/>
      <c r="DG238" s="2454">
        <f t="shared" ref="DG238:DG255" si="909">SUM(CV238,CR238,CO238,CK238,CG238)</f>
        <v>0</v>
      </c>
      <c r="DH238" s="184"/>
      <c r="DI238" s="2394">
        <f t="shared" ref="DI238:DJ242" si="910">CD238+CH238+CL238+CP238+CS238</f>
        <v>0</v>
      </c>
      <c r="DJ238" s="2395">
        <f t="shared" si="910"/>
        <v>0</v>
      </c>
      <c r="DK238" s="2396">
        <f t="shared" ref="DK238:DK242" si="911">CF238+CJ238+CN238+CU238</f>
        <v>0</v>
      </c>
      <c r="DM238" s="2395">
        <f t="shared" ref="DM238:DM242" si="912">SUM(DI238:DK238)</f>
        <v>0</v>
      </c>
      <c r="DO238" s="2462" t="str">
        <f t="shared" si="729"/>
        <v>True</v>
      </c>
      <c r="DP238" s="4073"/>
    </row>
    <row r="239" spans="2:121" ht="39.9" customHeight="1">
      <c r="B239" s="8502"/>
      <c r="C239" s="8504"/>
      <c r="D239" s="8504"/>
      <c r="E239" s="8502"/>
      <c r="F239" s="8506"/>
      <c r="G239" s="251" t="s">
        <v>666</v>
      </c>
      <c r="H239" s="206"/>
      <c r="I239" s="209"/>
      <c r="J239" s="210"/>
      <c r="K239" s="208"/>
      <c r="L239" s="208"/>
      <c r="M239" s="207"/>
      <c r="N239" s="206"/>
      <c r="O239" s="209"/>
      <c r="P239" s="210"/>
      <c r="Q239" s="207"/>
      <c r="R239" s="206"/>
      <c r="S239" s="209"/>
      <c r="T239" s="2393"/>
      <c r="U239" s="2446">
        <f t="shared" si="895"/>
        <v>0</v>
      </c>
      <c r="V239" s="206"/>
      <c r="W239" s="209"/>
      <c r="X239" s="955"/>
      <c r="Y239" s="208"/>
      <c r="Z239" s="207"/>
      <c r="AA239" s="2448">
        <f t="shared" si="896"/>
        <v>0</v>
      </c>
      <c r="AB239" s="212"/>
      <c r="AC239" s="210"/>
      <c r="AD239" s="208"/>
      <c r="AE239" s="208"/>
      <c r="AF239" s="208"/>
      <c r="AG239" s="207"/>
      <c r="AH239" s="2448">
        <f t="shared" si="897"/>
        <v>0</v>
      </c>
      <c r="AI239" s="210"/>
      <c r="AJ239" s="208"/>
      <c r="AK239" s="207"/>
      <c r="AL239" s="2449">
        <f t="shared" si="898"/>
        <v>0</v>
      </c>
      <c r="AM239" s="211"/>
      <c r="AN239" s="2451">
        <f t="shared" si="899"/>
        <v>0</v>
      </c>
      <c r="AO239" s="210"/>
      <c r="AP239" s="208"/>
      <c r="AQ239" s="208"/>
      <c r="AR239" s="208"/>
      <c r="AS239" s="207"/>
      <c r="AT239" s="2453">
        <f t="shared" ref="AT239:AT242" si="913">SUM(AO239:AS239)</f>
        <v>0</v>
      </c>
      <c r="AU239" s="213"/>
      <c r="AV239" s="184"/>
      <c r="AW239" s="251" t="s">
        <v>666</v>
      </c>
      <c r="AX239" s="206"/>
      <c r="AY239" s="208"/>
      <c r="AZ239" s="208"/>
      <c r="BA239" s="208"/>
      <c r="BB239" s="208"/>
      <c r="BC239" s="208"/>
      <c r="BD239" s="209"/>
      <c r="BE239" s="206"/>
      <c r="BF239" s="208"/>
      <c r="BG239" s="208"/>
      <c r="BH239" s="208"/>
      <c r="BI239" s="209"/>
      <c r="BJ239" s="206"/>
      <c r="BK239" s="208"/>
      <c r="BL239" s="209"/>
      <c r="BM239" s="954"/>
      <c r="BN239" s="211"/>
      <c r="BO239" s="206"/>
      <c r="BP239" s="208"/>
      <c r="BQ239" s="208"/>
      <c r="BR239" s="208"/>
      <c r="BS239" s="209"/>
      <c r="BT239" s="206"/>
      <c r="BU239" s="208"/>
      <c r="BV239" s="209"/>
      <c r="BW239" s="954"/>
      <c r="BX239" s="2454">
        <f t="shared" si="900"/>
        <v>0</v>
      </c>
      <c r="BY239" s="206"/>
      <c r="BZ239" s="209"/>
      <c r="CA239" s="956"/>
      <c r="CC239" s="251" t="s">
        <v>666</v>
      </c>
      <c r="CD239" s="206"/>
      <c r="CE239" s="208"/>
      <c r="CF239" s="207"/>
      <c r="CG239" s="2454">
        <f t="shared" si="901"/>
        <v>0</v>
      </c>
      <c r="CH239" s="210"/>
      <c r="CI239" s="208"/>
      <c r="CJ239" s="207"/>
      <c r="CK239" s="2454">
        <f t="shared" si="902"/>
        <v>0</v>
      </c>
      <c r="CL239" s="210"/>
      <c r="CM239" s="208"/>
      <c r="CN239" s="207"/>
      <c r="CO239" s="2454">
        <f t="shared" si="903"/>
        <v>0</v>
      </c>
      <c r="CP239" s="210"/>
      <c r="CQ239" s="207"/>
      <c r="CR239" s="2454">
        <f t="shared" si="904"/>
        <v>0</v>
      </c>
      <c r="CS239" s="2434">
        <f t="shared" si="905"/>
        <v>0</v>
      </c>
      <c r="CT239" s="2432">
        <f t="shared" si="905"/>
        <v>0</v>
      </c>
      <c r="CU239" s="2433">
        <f t="shared" si="905"/>
        <v>0</v>
      </c>
      <c r="CV239" s="2454">
        <f t="shared" si="906"/>
        <v>0</v>
      </c>
      <c r="CW239" s="184"/>
      <c r="CX239" s="206"/>
      <c r="CY239" s="208"/>
      <c r="CZ239" s="207"/>
      <c r="DA239" s="2460">
        <f t="shared" si="907"/>
        <v>0</v>
      </c>
      <c r="DB239" s="210"/>
      <c r="DC239" s="208"/>
      <c r="DD239" s="207"/>
      <c r="DE239" s="2460">
        <f t="shared" si="908"/>
        <v>0</v>
      </c>
      <c r="DF239" s="184"/>
      <c r="DG239" s="2454">
        <f t="shared" si="909"/>
        <v>0</v>
      </c>
      <c r="DH239" s="184"/>
      <c r="DI239" s="2394">
        <f t="shared" si="910"/>
        <v>0</v>
      </c>
      <c r="DJ239" s="2395">
        <f t="shared" si="910"/>
        <v>0</v>
      </c>
      <c r="DK239" s="2396">
        <f t="shared" si="911"/>
        <v>0</v>
      </c>
      <c r="DM239" s="2395">
        <f t="shared" si="912"/>
        <v>0</v>
      </c>
      <c r="DO239" s="2462" t="str">
        <f t="shared" si="729"/>
        <v>True</v>
      </c>
      <c r="DP239" s="4073"/>
    </row>
    <row r="240" spans="2:121" ht="39.9" customHeight="1">
      <c r="B240" s="8502"/>
      <c r="C240" s="8504"/>
      <c r="D240" s="8504"/>
      <c r="E240" s="8502"/>
      <c r="F240" s="8506"/>
      <c r="G240" s="251" t="s">
        <v>667</v>
      </c>
      <c r="H240" s="206"/>
      <c r="I240" s="209"/>
      <c r="J240" s="210"/>
      <c r="K240" s="208"/>
      <c r="L240" s="208"/>
      <c r="M240" s="207"/>
      <c r="N240" s="206"/>
      <c r="O240" s="209"/>
      <c r="P240" s="210"/>
      <c r="Q240" s="207"/>
      <c r="R240" s="206"/>
      <c r="S240" s="209"/>
      <c r="T240" s="2393"/>
      <c r="U240" s="2446">
        <f t="shared" si="895"/>
        <v>0</v>
      </c>
      <c r="V240" s="206"/>
      <c r="W240" s="209"/>
      <c r="X240" s="955"/>
      <c r="Y240" s="208"/>
      <c r="Z240" s="207"/>
      <c r="AA240" s="2448">
        <f t="shared" si="896"/>
        <v>0</v>
      </c>
      <c r="AB240" s="212"/>
      <c r="AC240" s="210"/>
      <c r="AD240" s="208"/>
      <c r="AE240" s="208"/>
      <c r="AF240" s="208"/>
      <c r="AG240" s="207"/>
      <c r="AH240" s="2448">
        <f t="shared" si="897"/>
        <v>0</v>
      </c>
      <c r="AI240" s="210"/>
      <c r="AJ240" s="208"/>
      <c r="AK240" s="207"/>
      <c r="AL240" s="2449">
        <f t="shared" si="898"/>
        <v>0</v>
      </c>
      <c r="AM240" s="211"/>
      <c r="AN240" s="2451">
        <f t="shared" si="899"/>
        <v>0</v>
      </c>
      <c r="AO240" s="210"/>
      <c r="AP240" s="208"/>
      <c r="AQ240" s="208"/>
      <c r="AR240" s="208"/>
      <c r="AS240" s="207"/>
      <c r="AT240" s="2453">
        <f t="shared" si="913"/>
        <v>0</v>
      </c>
      <c r="AU240" s="213"/>
      <c r="AV240" s="184"/>
      <c r="AW240" s="251" t="s">
        <v>667</v>
      </c>
      <c r="AX240" s="206"/>
      <c r="AY240" s="208"/>
      <c r="AZ240" s="208"/>
      <c r="BA240" s="208"/>
      <c r="BB240" s="208"/>
      <c r="BC240" s="208"/>
      <c r="BD240" s="209"/>
      <c r="BE240" s="206"/>
      <c r="BF240" s="208"/>
      <c r="BG240" s="208"/>
      <c r="BH240" s="208"/>
      <c r="BI240" s="209"/>
      <c r="BJ240" s="206"/>
      <c r="BK240" s="208"/>
      <c r="BL240" s="209"/>
      <c r="BM240" s="954"/>
      <c r="BN240" s="211"/>
      <c r="BO240" s="206"/>
      <c r="BP240" s="208"/>
      <c r="BQ240" s="208"/>
      <c r="BR240" s="208"/>
      <c r="BS240" s="209"/>
      <c r="BT240" s="206"/>
      <c r="BU240" s="208"/>
      <c r="BV240" s="209"/>
      <c r="BW240" s="954"/>
      <c r="BX240" s="2454">
        <f t="shared" si="900"/>
        <v>0</v>
      </c>
      <c r="BY240" s="206"/>
      <c r="BZ240" s="209"/>
      <c r="CA240" s="956"/>
      <c r="CC240" s="251" t="s">
        <v>667</v>
      </c>
      <c r="CD240" s="206"/>
      <c r="CE240" s="208"/>
      <c r="CF240" s="207"/>
      <c r="CG240" s="2454">
        <f t="shared" si="901"/>
        <v>0</v>
      </c>
      <c r="CH240" s="210"/>
      <c r="CI240" s="208"/>
      <c r="CJ240" s="207"/>
      <c r="CK240" s="2454">
        <f t="shared" si="902"/>
        <v>0</v>
      </c>
      <c r="CL240" s="210"/>
      <c r="CM240" s="208"/>
      <c r="CN240" s="207"/>
      <c r="CO240" s="2454">
        <f t="shared" si="903"/>
        <v>0</v>
      </c>
      <c r="CP240" s="210"/>
      <c r="CQ240" s="207"/>
      <c r="CR240" s="2454">
        <f t="shared" si="904"/>
        <v>0</v>
      </c>
      <c r="CS240" s="2434">
        <f t="shared" si="905"/>
        <v>0</v>
      </c>
      <c r="CT240" s="2432">
        <f t="shared" si="905"/>
        <v>0</v>
      </c>
      <c r="CU240" s="2433">
        <f t="shared" si="905"/>
        <v>0</v>
      </c>
      <c r="CV240" s="2454">
        <f t="shared" si="906"/>
        <v>0</v>
      </c>
      <c r="CW240" s="184"/>
      <c r="CX240" s="206"/>
      <c r="CY240" s="208"/>
      <c r="CZ240" s="207"/>
      <c r="DA240" s="2460">
        <f t="shared" si="907"/>
        <v>0</v>
      </c>
      <c r="DB240" s="210"/>
      <c r="DC240" s="208"/>
      <c r="DD240" s="207"/>
      <c r="DE240" s="2460">
        <f t="shared" si="908"/>
        <v>0</v>
      </c>
      <c r="DF240" s="184"/>
      <c r="DG240" s="2454">
        <f t="shared" si="909"/>
        <v>0</v>
      </c>
      <c r="DH240" s="184"/>
      <c r="DI240" s="2394">
        <f t="shared" si="910"/>
        <v>0</v>
      </c>
      <c r="DJ240" s="2395">
        <f t="shared" si="910"/>
        <v>0</v>
      </c>
      <c r="DK240" s="2396">
        <f t="shared" si="911"/>
        <v>0</v>
      </c>
      <c r="DM240" s="2395">
        <f t="shared" si="912"/>
        <v>0</v>
      </c>
      <c r="DO240" s="2462" t="str">
        <f t="shared" si="729"/>
        <v>True</v>
      </c>
      <c r="DP240" s="4073"/>
    </row>
    <row r="241" spans="2:121" ht="39.9" customHeight="1">
      <c r="B241" s="8502"/>
      <c r="C241" s="8504"/>
      <c r="D241" s="8504"/>
      <c r="E241" s="8502"/>
      <c r="F241" s="8506"/>
      <c r="G241" s="251" t="s">
        <v>668</v>
      </c>
      <c r="H241" s="206"/>
      <c r="I241" s="209"/>
      <c r="J241" s="210"/>
      <c r="K241" s="208"/>
      <c r="L241" s="208"/>
      <c r="M241" s="207"/>
      <c r="N241" s="206"/>
      <c r="O241" s="209"/>
      <c r="P241" s="210"/>
      <c r="Q241" s="207"/>
      <c r="R241" s="206"/>
      <c r="S241" s="209"/>
      <c r="T241" s="954"/>
      <c r="U241" s="2446">
        <f t="shared" si="895"/>
        <v>0</v>
      </c>
      <c r="V241" s="206"/>
      <c r="W241" s="209"/>
      <c r="X241" s="955"/>
      <c r="Y241" s="208"/>
      <c r="Z241" s="207"/>
      <c r="AA241" s="2448">
        <f t="shared" si="896"/>
        <v>0</v>
      </c>
      <c r="AB241" s="212"/>
      <c r="AC241" s="210"/>
      <c r="AD241" s="208"/>
      <c r="AE241" s="208"/>
      <c r="AF241" s="208"/>
      <c r="AG241" s="207"/>
      <c r="AH241" s="2448">
        <f t="shared" si="897"/>
        <v>0</v>
      </c>
      <c r="AI241" s="210"/>
      <c r="AJ241" s="208"/>
      <c r="AK241" s="207"/>
      <c r="AL241" s="2449">
        <f t="shared" si="898"/>
        <v>0</v>
      </c>
      <c r="AM241" s="211"/>
      <c r="AN241" s="2451">
        <f t="shared" si="899"/>
        <v>0</v>
      </c>
      <c r="AO241" s="210"/>
      <c r="AP241" s="208"/>
      <c r="AQ241" s="208"/>
      <c r="AR241" s="208"/>
      <c r="AS241" s="207"/>
      <c r="AT241" s="2453">
        <f t="shared" si="913"/>
        <v>0</v>
      </c>
      <c r="AU241" s="213"/>
      <c r="AV241" s="184"/>
      <c r="AW241" s="251" t="s">
        <v>668</v>
      </c>
      <c r="AX241" s="206"/>
      <c r="AY241" s="208"/>
      <c r="AZ241" s="208"/>
      <c r="BA241" s="208"/>
      <c r="BB241" s="208"/>
      <c r="BC241" s="208"/>
      <c r="BD241" s="209"/>
      <c r="BE241" s="206"/>
      <c r="BF241" s="208"/>
      <c r="BG241" s="208"/>
      <c r="BH241" s="208"/>
      <c r="BI241" s="209"/>
      <c r="BJ241" s="206"/>
      <c r="BK241" s="208"/>
      <c r="BL241" s="209"/>
      <c r="BM241" s="954"/>
      <c r="BN241" s="211"/>
      <c r="BO241" s="206"/>
      <c r="BP241" s="208"/>
      <c r="BQ241" s="208"/>
      <c r="BR241" s="208"/>
      <c r="BS241" s="209"/>
      <c r="BT241" s="206"/>
      <c r="BU241" s="208"/>
      <c r="BV241" s="209"/>
      <c r="BW241" s="954"/>
      <c r="BX241" s="2454">
        <f t="shared" si="900"/>
        <v>0</v>
      </c>
      <c r="BY241" s="206"/>
      <c r="BZ241" s="209"/>
      <c r="CA241" s="956"/>
      <c r="CC241" s="251" t="s">
        <v>668</v>
      </c>
      <c r="CD241" s="206"/>
      <c r="CE241" s="208"/>
      <c r="CF241" s="207"/>
      <c r="CG241" s="2454">
        <f t="shared" si="901"/>
        <v>0</v>
      </c>
      <c r="CH241" s="210"/>
      <c r="CI241" s="208"/>
      <c r="CJ241" s="207"/>
      <c r="CK241" s="2454">
        <f t="shared" si="902"/>
        <v>0</v>
      </c>
      <c r="CL241" s="210"/>
      <c r="CM241" s="208"/>
      <c r="CN241" s="207"/>
      <c r="CO241" s="2454">
        <f t="shared" si="903"/>
        <v>0</v>
      </c>
      <c r="CP241" s="210"/>
      <c r="CQ241" s="207"/>
      <c r="CR241" s="2454">
        <f t="shared" si="904"/>
        <v>0</v>
      </c>
      <c r="CS241" s="2434">
        <f t="shared" si="905"/>
        <v>0</v>
      </c>
      <c r="CT241" s="2432">
        <f t="shared" si="905"/>
        <v>0</v>
      </c>
      <c r="CU241" s="2433">
        <f t="shared" si="905"/>
        <v>0</v>
      </c>
      <c r="CV241" s="2454">
        <f t="shared" si="906"/>
        <v>0</v>
      </c>
      <c r="CW241" s="184"/>
      <c r="CX241" s="206"/>
      <c r="CY241" s="208"/>
      <c r="CZ241" s="207"/>
      <c r="DA241" s="2460">
        <f t="shared" si="907"/>
        <v>0</v>
      </c>
      <c r="DB241" s="210"/>
      <c r="DC241" s="208"/>
      <c r="DD241" s="207"/>
      <c r="DE241" s="2460">
        <f t="shared" si="908"/>
        <v>0</v>
      </c>
      <c r="DF241" s="184"/>
      <c r="DG241" s="2454">
        <f t="shared" si="909"/>
        <v>0</v>
      </c>
      <c r="DH241" s="184"/>
      <c r="DI241" s="2394">
        <f t="shared" si="910"/>
        <v>0</v>
      </c>
      <c r="DJ241" s="2395">
        <f t="shared" si="910"/>
        <v>0</v>
      </c>
      <c r="DK241" s="2396">
        <f t="shared" si="911"/>
        <v>0</v>
      </c>
      <c r="DM241" s="2395">
        <f t="shared" si="912"/>
        <v>0</v>
      </c>
      <c r="DO241" s="2462" t="str">
        <f t="shared" si="729"/>
        <v>True</v>
      </c>
      <c r="DP241" s="4073"/>
    </row>
    <row r="242" spans="2:121" ht="39.9" customHeight="1" thickBot="1">
      <c r="B242" s="8502"/>
      <c r="C242" s="8504"/>
      <c r="D242" s="8504"/>
      <c r="E242" s="8502"/>
      <c r="F242" s="8506"/>
      <c r="G242" s="252" t="s">
        <v>1214</v>
      </c>
      <c r="H242" s="214"/>
      <c r="I242" s="217"/>
      <c r="J242" s="218"/>
      <c r="K242" s="216"/>
      <c r="L242" s="216"/>
      <c r="M242" s="215"/>
      <c r="N242" s="214"/>
      <c r="O242" s="217"/>
      <c r="P242" s="218"/>
      <c r="Q242" s="215"/>
      <c r="R242" s="214"/>
      <c r="S242" s="217"/>
      <c r="T242" s="957"/>
      <c r="U242" s="2446">
        <f t="shared" si="895"/>
        <v>0</v>
      </c>
      <c r="V242" s="214"/>
      <c r="W242" s="217"/>
      <c r="X242" s="958"/>
      <c r="Y242" s="216"/>
      <c r="Z242" s="215"/>
      <c r="AA242" s="2448">
        <f t="shared" si="896"/>
        <v>0</v>
      </c>
      <c r="AB242" s="220"/>
      <c r="AC242" s="218"/>
      <c r="AD242" s="216"/>
      <c r="AE242" s="216"/>
      <c r="AF242" s="216"/>
      <c r="AG242" s="215"/>
      <c r="AH242" s="2448">
        <f t="shared" si="897"/>
        <v>0</v>
      </c>
      <c r="AI242" s="218"/>
      <c r="AJ242" s="216"/>
      <c r="AK242" s="215"/>
      <c r="AL242" s="2450">
        <f t="shared" si="898"/>
        <v>0</v>
      </c>
      <c r="AM242" s="219"/>
      <c r="AN242" s="2452">
        <f t="shared" si="899"/>
        <v>0</v>
      </c>
      <c r="AO242" s="218"/>
      <c r="AP242" s="216"/>
      <c r="AQ242" s="216"/>
      <c r="AR242" s="216"/>
      <c r="AS242" s="215"/>
      <c r="AT242" s="2448">
        <f t="shared" si="913"/>
        <v>0</v>
      </c>
      <c r="AU242" s="221"/>
      <c r="AV242" s="184"/>
      <c r="AW242" s="252" t="s">
        <v>1214</v>
      </c>
      <c r="AX242" s="214"/>
      <c r="AY242" s="216"/>
      <c r="AZ242" s="216"/>
      <c r="BA242" s="216"/>
      <c r="BB242" s="216"/>
      <c r="BC242" s="216"/>
      <c r="BD242" s="217"/>
      <c r="BE242" s="214"/>
      <c r="BF242" s="216"/>
      <c r="BG242" s="216"/>
      <c r="BH242" s="216"/>
      <c r="BI242" s="217"/>
      <c r="BJ242" s="214"/>
      <c r="BK242" s="216"/>
      <c r="BL242" s="217"/>
      <c r="BM242" s="957"/>
      <c r="BN242" s="219"/>
      <c r="BO242" s="214"/>
      <c r="BP242" s="216"/>
      <c r="BQ242" s="216"/>
      <c r="BR242" s="216"/>
      <c r="BS242" s="217"/>
      <c r="BT242" s="214"/>
      <c r="BU242" s="216"/>
      <c r="BV242" s="217"/>
      <c r="BW242" s="957"/>
      <c r="BX242" s="2455">
        <f t="shared" si="900"/>
        <v>0</v>
      </c>
      <c r="BY242" s="214"/>
      <c r="BZ242" s="217"/>
      <c r="CA242" s="961"/>
      <c r="CC242" s="252" t="s">
        <v>1214</v>
      </c>
      <c r="CD242" s="214"/>
      <c r="CE242" s="216"/>
      <c r="CF242" s="215"/>
      <c r="CG242" s="2455">
        <f t="shared" si="901"/>
        <v>0</v>
      </c>
      <c r="CH242" s="218"/>
      <c r="CI242" s="216"/>
      <c r="CJ242" s="215"/>
      <c r="CK242" s="2455">
        <f t="shared" si="902"/>
        <v>0</v>
      </c>
      <c r="CL242" s="218"/>
      <c r="CM242" s="216"/>
      <c r="CN242" s="215"/>
      <c r="CO242" s="2455">
        <f t="shared" si="903"/>
        <v>0</v>
      </c>
      <c r="CP242" s="218"/>
      <c r="CQ242" s="215"/>
      <c r="CR242" s="2455">
        <f t="shared" si="904"/>
        <v>0</v>
      </c>
      <c r="CS242" s="2456">
        <f t="shared" si="905"/>
        <v>0</v>
      </c>
      <c r="CT242" s="2457">
        <f t="shared" si="905"/>
        <v>0</v>
      </c>
      <c r="CU242" s="2458">
        <f t="shared" si="905"/>
        <v>0</v>
      </c>
      <c r="CV242" s="2455">
        <f t="shared" si="906"/>
        <v>0</v>
      </c>
      <c r="CW242" s="184"/>
      <c r="CX242" s="214"/>
      <c r="CY242" s="216"/>
      <c r="CZ242" s="215"/>
      <c r="DA242" s="2461">
        <f t="shared" si="907"/>
        <v>0</v>
      </c>
      <c r="DB242" s="218"/>
      <c r="DC242" s="216"/>
      <c r="DD242" s="215"/>
      <c r="DE242" s="2461">
        <f t="shared" si="908"/>
        <v>0</v>
      </c>
      <c r="DF242" s="184"/>
      <c r="DG242" s="2455">
        <f t="shared" si="909"/>
        <v>0</v>
      </c>
      <c r="DH242" s="184"/>
      <c r="DI242" s="2397">
        <f t="shared" si="910"/>
        <v>0</v>
      </c>
      <c r="DJ242" s="2398">
        <f t="shared" si="910"/>
        <v>0</v>
      </c>
      <c r="DK242" s="2399">
        <f t="shared" si="911"/>
        <v>0</v>
      </c>
      <c r="DM242" s="2398">
        <f t="shared" si="912"/>
        <v>0</v>
      </c>
      <c r="DO242" s="2463" t="str">
        <f t="shared" si="729"/>
        <v>True</v>
      </c>
      <c r="DP242" s="4073"/>
    </row>
    <row r="243" spans="2:121" ht="39.9" customHeight="1" thickBot="1">
      <c r="B243" s="8502"/>
      <c r="C243" s="8504"/>
      <c r="D243" s="8504"/>
      <c r="E243" s="8502"/>
      <c r="F243" s="8507"/>
      <c r="G243" s="2033" t="s">
        <v>181</v>
      </c>
      <c r="H243" s="2402">
        <f t="shared" ref="H243:P243" si="914">SUM(H238:H242)</f>
        <v>0</v>
      </c>
      <c r="I243" s="973">
        <f t="shared" si="914"/>
        <v>0</v>
      </c>
      <c r="J243" s="2403">
        <f t="shared" si="914"/>
        <v>0</v>
      </c>
      <c r="K243" s="2404">
        <f t="shared" si="914"/>
        <v>0</v>
      </c>
      <c r="L243" s="2404">
        <f t="shared" si="914"/>
        <v>0</v>
      </c>
      <c r="M243" s="975">
        <f t="shared" si="914"/>
        <v>0</v>
      </c>
      <c r="N243" s="2402">
        <f t="shared" si="914"/>
        <v>0</v>
      </c>
      <c r="O243" s="973">
        <f t="shared" si="914"/>
        <v>0</v>
      </c>
      <c r="P243" s="2403">
        <f t="shared" si="914"/>
        <v>0</v>
      </c>
      <c r="Q243" s="2034"/>
      <c r="R243" s="2402">
        <f t="shared" ref="R243:AU243" si="915">SUM(R238:R242)</f>
        <v>0</v>
      </c>
      <c r="S243" s="973">
        <f t="shared" si="915"/>
        <v>0</v>
      </c>
      <c r="T243" s="970">
        <f t="shared" si="915"/>
        <v>0</v>
      </c>
      <c r="U243" s="962">
        <f t="shared" si="915"/>
        <v>0</v>
      </c>
      <c r="V243" s="2402">
        <f t="shared" si="915"/>
        <v>0</v>
      </c>
      <c r="W243" s="973">
        <f t="shared" si="915"/>
        <v>0</v>
      </c>
      <c r="X243" s="2403">
        <f t="shared" si="915"/>
        <v>0</v>
      </c>
      <c r="Y243" s="2404">
        <f t="shared" si="915"/>
        <v>0</v>
      </c>
      <c r="Z243" s="975">
        <f t="shared" si="915"/>
        <v>0</v>
      </c>
      <c r="AA243" s="962">
        <f t="shared" si="915"/>
        <v>0</v>
      </c>
      <c r="AB243" s="962">
        <f t="shared" si="915"/>
        <v>0</v>
      </c>
      <c r="AC243" s="2403">
        <f t="shared" si="915"/>
        <v>0</v>
      </c>
      <c r="AD243" s="2404">
        <f t="shared" si="915"/>
        <v>0</v>
      </c>
      <c r="AE243" s="2404">
        <f t="shared" si="915"/>
        <v>0</v>
      </c>
      <c r="AF243" s="2404">
        <f t="shared" si="915"/>
        <v>0</v>
      </c>
      <c r="AG243" s="975">
        <f t="shared" si="915"/>
        <v>0</v>
      </c>
      <c r="AH243" s="962">
        <f t="shared" si="915"/>
        <v>0</v>
      </c>
      <c r="AI243" s="2403">
        <f t="shared" si="915"/>
        <v>0</v>
      </c>
      <c r="AJ243" s="2404">
        <f t="shared" si="915"/>
        <v>0</v>
      </c>
      <c r="AK243" s="975">
        <f t="shared" si="915"/>
        <v>0</v>
      </c>
      <c r="AL243" s="972">
        <f t="shared" si="915"/>
        <v>0</v>
      </c>
      <c r="AM243" s="962">
        <f t="shared" si="915"/>
        <v>0</v>
      </c>
      <c r="AN243" s="964">
        <f t="shared" si="915"/>
        <v>0</v>
      </c>
      <c r="AO243" s="2403">
        <f t="shared" si="915"/>
        <v>0</v>
      </c>
      <c r="AP243" s="2404">
        <f t="shared" si="915"/>
        <v>0</v>
      </c>
      <c r="AQ243" s="2404">
        <f t="shared" si="915"/>
        <v>0</v>
      </c>
      <c r="AR243" s="2404">
        <f t="shared" si="915"/>
        <v>0</v>
      </c>
      <c r="AS243" s="975">
        <f t="shared" si="915"/>
        <v>0</v>
      </c>
      <c r="AT243" s="962">
        <f t="shared" si="915"/>
        <v>0</v>
      </c>
      <c r="AU243" s="962">
        <f t="shared" si="915"/>
        <v>0</v>
      </c>
      <c r="AV243" s="184"/>
      <c r="AW243" s="974" t="s">
        <v>181</v>
      </c>
      <c r="AX243" s="2402">
        <f t="shared" ref="AX243:BW243" si="916">SUM(AX238:AX242)</f>
        <v>0</v>
      </c>
      <c r="AY243" s="2404">
        <f t="shared" si="916"/>
        <v>0</v>
      </c>
      <c r="AZ243" s="2404">
        <f t="shared" si="916"/>
        <v>0</v>
      </c>
      <c r="BA243" s="2404">
        <f t="shared" si="916"/>
        <v>0</v>
      </c>
      <c r="BB243" s="2404">
        <f t="shared" si="916"/>
        <v>0</v>
      </c>
      <c r="BC243" s="2404">
        <f t="shared" si="916"/>
        <v>0</v>
      </c>
      <c r="BD243" s="973">
        <f t="shared" si="916"/>
        <v>0</v>
      </c>
      <c r="BE243" s="2402">
        <f t="shared" si="916"/>
        <v>0</v>
      </c>
      <c r="BF243" s="2404">
        <f t="shared" si="916"/>
        <v>0</v>
      </c>
      <c r="BG243" s="2404">
        <f t="shared" si="916"/>
        <v>0</v>
      </c>
      <c r="BH243" s="2404">
        <f t="shared" si="916"/>
        <v>0</v>
      </c>
      <c r="BI243" s="973">
        <f t="shared" si="916"/>
        <v>0</v>
      </c>
      <c r="BJ243" s="2402">
        <f t="shared" si="916"/>
        <v>0</v>
      </c>
      <c r="BK243" s="2404">
        <f t="shared" si="916"/>
        <v>0</v>
      </c>
      <c r="BL243" s="973">
        <f t="shared" si="916"/>
        <v>0</v>
      </c>
      <c r="BM243" s="970">
        <f t="shared" si="916"/>
        <v>0</v>
      </c>
      <c r="BN243" s="962">
        <f t="shared" si="916"/>
        <v>0</v>
      </c>
      <c r="BO243" s="2402">
        <f t="shared" si="916"/>
        <v>0</v>
      </c>
      <c r="BP243" s="2404">
        <f t="shared" si="916"/>
        <v>0</v>
      </c>
      <c r="BQ243" s="2404">
        <f t="shared" si="916"/>
        <v>0</v>
      </c>
      <c r="BR243" s="2404">
        <f t="shared" si="916"/>
        <v>0</v>
      </c>
      <c r="BS243" s="973">
        <f t="shared" si="916"/>
        <v>0</v>
      </c>
      <c r="BT243" s="2402">
        <f t="shared" si="916"/>
        <v>0</v>
      </c>
      <c r="BU243" s="2404">
        <f t="shared" si="916"/>
        <v>0</v>
      </c>
      <c r="BV243" s="973">
        <f t="shared" si="916"/>
        <v>0</v>
      </c>
      <c r="BW243" s="970">
        <f t="shared" si="916"/>
        <v>0</v>
      </c>
      <c r="BX243" s="962">
        <f t="shared" si="900"/>
        <v>0</v>
      </c>
      <c r="BY243" s="2402">
        <f>SUM(BY238:BY242)</f>
        <v>0</v>
      </c>
      <c r="BZ243" s="973">
        <f>SUM(BZ238:BZ242)</f>
        <v>0</v>
      </c>
      <c r="CA243" s="964">
        <f>SUM(CA238:CA242)</f>
        <v>0</v>
      </c>
      <c r="CC243" s="971" t="s">
        <v>106</v>
      </c>
      <c r="CD243" s="2402">
        <f t="shared" ref="CD243:CV243" si="917">SUM(CD238:CD242)</f>
        <v>0</v>
      </c>
      <c r="CE243" s="2404">
        <f t="shared" si="917"/>
        <v>0</v>
      </c>
      <c r="CF243" s="975">
        <f t="shared" si="917"/>
        <v>0</v>
      </c>
      <c r="CG243" s="962">
        <f t="shared" si="917"/>
        <v>0</v>
      </c>
      <c r="CH243" s="2403">
        <f t="shared" si="917"/>
        <v>0</v>
      </c>
      <c r="CI243" s="2404">
        <f t="shared" si="917"/>
        <v>0</v>
      </c>
      <c r="CJ243" s="975">
        <f t="shared" si="917"/>
        <v>0</v>
      </c>
      <c r="CK243" s="962">
        <f t="shared" si="917"/>
        <v>0</v>
      </c>
      <c r="CL243" s="2403">
        <f t="shared" si="917"/>
        <v>0</v>
      </c>
      <c r="CM243" s="2404">
        <f t="shared" si="917"/>
        <v>0</v>
      </c>
      <c r="CN243" s="975">
        <f t="shared" si="917"/>
        <v>0</v>
      </c>
      <c r="CO243" s="962">
        <f t="shared" si="917"/>
        <v>0</v>
      </c>
      <c r="CP243" s="2403">
        <f t="shared" si="917"/>
        <v>0</v>
      </c>
      <c r="CQ243" s="975">
        <f t="shared" si="917"/>
        <v>0</v>
      </c>
      <c r="CR243" s="962">
        <f t="shared" si="917"/>
        <v>0</v>
      </c>
      <c r="CS243" s="2403">
        <f t="shared" si="917"/>
        <v>0</v>
      </c>
      <c r="CT243" s="2404">
        <f t="shared" si="917"/>
        <v>0</v>
      </c>
      <c r="CU243" s="975">
        <f t="shared" si="917"/>
        <v>0</v>
      </c>
      <c r="CV243" s="962">
        <f t="shared" si="917"/>
        <v>0</v>
      </c>
      <c r="CW243" s="184"/>
      <c r="CX243" s="2402">
        <f t="shared" ref="CX243:DE243" si="918">SUM(CX238:CX242)</f>
        <v>0</v>
      </c>
      <c r="CY243" s="2404">
        <f t="shared" si="918"/>
        <v>0</v>
      </c>
      <c r="CZ243" s="975">
        <f t="shared" si="918"/>
        <v>0</v>
      </c>
      <c r="DA243" s="962">
        <f t="shared" si="918"/>
        <v>0</v>
      </c>
      <c r="DB243" s="2403">
        <f t="shared" si="918"/>
        <v>0</v>
      </c>
      <c r="DC243" s="2404">
        <f t="shared" si="918"/>
        <v>0</v>
      </c>
      <c r="DD243" s="975">
        <f t="shared" si="918"/>
        <v>0</v>
      </c>
      <c r="DE243" s="962">
        <f t="shared" si="918"/>
        <v>0</v>
      </c>
      <c r="DF243" s="184"/>
      <c r="DG243" s="962">
        <f t="shared" si="909"/>
        <v>0</v>
      </c>
      <c r="DH243" s="184"/>
      <c r="DI243" s="972">
        <f>SUM(DI238:DI242)</f>
        <v>0</v>
      </c>
      <c r="DJ243" s="962">
        <f>SUM(DJ238:DJ242)</f>
        <v>0</v>
      </c>
      <c r="DK243" s="964">
        <f>SUM(DK238:DK242)</f>
        <v>0</v>
      </c>
      <c r="DM243" s="962">
        <f>SUM(DM238:DM242)</f>
        <v>0</v>
      </c>
      <c r="DO243" s="960" t="str">
        <f t="shared" si="729"/>
        <v>True</v>
      </c>
      <c r="DP243" s="4075" t="str">
        <f>IF($U243=0,"Blanc","")</f>
        <v>Blanc</v>
      </c>
      <c r="DQ243" s="4074" t="str">
        <f t="shared" si="786"/>
        <v>wrong</v>
      </c>
    </row>
    <row r="244" spans="2:121" ht="39.9" customHeight="1">
      <c r="B244" s="8502"/>
      <c r="C244" s="8504"/>
      <c r="D244" s="8504"/>
      <c r="E244" s="8502"/>
      <c r="F244" s="8508" t="s">
        <v>270</v>
      </c>
      <c r="G244" s="251" t="s">
        <v>1213</v>
      </c>
      <c r="H244" s="206"/>
      <c r="I244" s="209"/>
      <c r="J244" s="210"/>
      <c r="K244" s="208"/>
      <c r="L244" s="208"/>
      <c r="M244" s="207"/>
      <c r="N244" s="206"/>
      <c r="O244" s="209"/>
      <c r="P244" s="210"/>
      <c r="Q244" s="207"/>
      <c r="R244" s="206"/>
      <c r="S244" s="209"/>
      <c r="T244" s="2393"/>
      <c r="U244" s="2446">
        <f t="shared" ref="U244:U248" si="919">SUM(H244:P244,S244:T244)-R244</f>
        <v>0</v>
      </c>
      <c r="V244" s="206"/>
      <c r="W244" s="209"/>
      <c r="X244" s="955"/>
      <c r="Y244" s="208"/>
      <c r="Z244" s="207"/>
      <c r="AA244" s="2448">
        <f t="shared" ref="AA244:AA248" si="920">SUM(X244:Z244)</f>
        <v>0</v>
      </c>
      <c r="AB244" s="212"/>
      <c r="AC244" s="210"/>
      <c r="AD244" s="208"/>
      <c r="AE244" s="208"/>
      <c r="AF244" s="208"/>
      <c r="AG244" s="207"/>
      <c r="AH244" s="2448">
        <f t="shared" ref="AH244:AH248" si="921">SUM(AC244:AG244)</f>
        <v>0</v>
      </c>
      <c r="AI244" s="210"/>
      <c r="AJ244" s="208"/>
      <c r="AK244" s="207"/>
      <c r="AL244" s="2449">
        <f t="shared" ref="AL244:AL248" si="922">SUM(AI244:AK244)</f>
        <v>0</v>
      </c>
      <c r="AM244" s="211"/>
      <c r="AN244" s="2451">
        <f t="shared" ref="AN244:AN248" si="923">AM244+AL244+AH244+AB244+AA244</f>
        <v>0</v>
      </c>
      <c r="AO244" s="210"/>
      <c r="AP244" s="208"/>
      <c r="AQ244" s="208"/>
      <c r="AR244" s="208"/>
      <c r="AS244" s="207"/>
      <c r="AT244" s="2453">
        <f>SUM(AO244:AS244)</f>
        <v>0</v>
      </c>
      <c r="AU244" s="213"/>
      <c r="AV244" s="184"/>
      <c r="AW244" s="251" t="s">
        <v>1213</v>
      </c>
      <c r="AX244" s="206"/>
      <c r="AY244" s="208"/>
      <c r="AZ244" s="208"/>
      <c r="BA244" s="208"/>
      <c r="BB244" s="208"/>
      <c r="BC244" s="208"/>
      <c r="BD244" s="209"/>
      <c r="BE244" s="206"/>
      <c r="BF244" s="208"/>
      <c r="BG244" s="208"/>
      <c r="BH244" s="208"/>
      <c r="BI244" s="209"/>
      <c r="BJ244" s="206"/>
      <c r="BK244" s="208"/>
      <c r="BL244" s="209"/>
      <c r="BM244" s="954"/>
      <c r="BN244" s="211"/>
      <c r="BO244" s="206"/>
      <c r="BP244" s="208"/>
      <c r="BQ244" s="208"/>
      <c r="BR244" s="208"/>
      <c r="BS244" s="209"/>
      <c r="BT244" s="206"/>
      <c r="BU244" s="208"/>
      <c r="BV244" s="209"/>
      <c r="BW244" s="954"/>
      <c r="BX244" s="2454">
        <f t="shared" si="900"/>
        <v>0</v>
      </c>
      <c r="BY244" s="206"/>
      <c r="BZ244" s="209"/>
      <c r="CA244" s="956"/>
      <c r="CC244" s="251" t="s">
        <v>1213</v>
      </c>
      <c r="CD244" s="206"/>
      <c r="CE244" s="208"/>
      <c r="CF244" s="207"/>
      <c r="CG244" s="2454">
        <f t="shared" ref="CG244:CG248" si="924">SUM(CD244:CF244)</f>
        <v>0</v>
      </c>
      <c r="CH244" s="210"/>
      <c r="CI244" s="208"/>
      <c r="CJ244" s="207"/>
      <c r="CK244" s="2454">
        <f t="shared" ref="CK244:CK248" si="925">SUM(CH244:CJ244)</f>
        <v>0</v>
      </c>
      <c r="CL244" s="210"/>
      <c r="CM244" s="208"/>
      <c r="CN244" s="207"/>
      <c r="CO244" s="2454">
        <f t="shared" ref="CO244:CO248" si="926">SUM(CL244:CN244)</f>
        <v>0</v>
      </c>
      <c r="CP244" s="210"/>
      <c r="CQ244" s="207"/>
      <c r="CR244" s="2454">
        <f t="shared" ref="CR244:CR248" si="927">SUM(CP244:CQ244)</f>
        <v>0</v>
      </c>
      <c r="CS244" s="2434">
        <f t="shared" ref="CS244:CU248" si="928">CX244+DB244</f>
        <v>0</v>
      </c>
      <c r="CT244" s="2432">
        <f t="shared" si="928"/>
        <v>0</v>
      </c>
      <c r="CU244" s="2433">
        <f t="shared" si="928"/>
        <v>0</v>
      </c>
      <c r="CV244" s="2454">
        <f t="shared" ref="CV244:CV248" si="929">SUM(CS244:CU244)</f>
        <v>0</v>
      </c>
      <c r="CW244" s="184"/>
      <c r="CX244" s="206"/>
      <c r="CY244" s="208"/>
      <c r="CZ244" s="207"/>
      <c r="DA244" s="2460">
        <f t="shared" ref="DA244:DA248" si="930">SUM(CX244:CZ244)</f>
        <v>0</v>
      </c>
      <c r="DB244" s="210"/>
      <c r="DC244" s="208"/>
      <c r="DD244" s="207"/>
      <c r="DE244" s="2460">
        <f t="shared" ref="DE244:DE248" si="931">SUM(DB244:DD244)</f>
        <v>0</v>
      </c>
      <c r="DF244" s="184"/>
      <c r="DG244" s="2454">
        <f t="shared" si="909"/>
        <v>0</v>
      </c>
      <c r="DH244" s="184"/>
      <c r="DI244" s="2394">
        <f t="shared" ref="DI244:DJ248" si="932">CD244+CH244+CL244+CP244+CS244</f>
        <v>0</v>
      </c>
      <c r="DJ244" s="2395">
        <f t="shared" si="932"/>
        <v>0</v>
      </c>
      <c r="DK244" s="2396">
        <f t="shared" ref="DK244:DK248" si="933">CF244+CJ244+CN244+CU244</f>
        <v>0</v>
      </c>
      <c r="DM244" s="2395">
        <f t="shared" ref="DM244:DM248" si="934">SUM(DI244:DK244)</f>
        <v>0</v>
      </c>
      <c r="DO244" s="2462" t="str">
        <f t="shared" si="729"/>
        <v>True</v>
      </c>
      <c r="DP244" s="4073"/>
    </row>
    <row r="245" spans="2:121" ht="39.9" customHeight="1">
      <c r="B245" s="8502"/>
      <c r="C245" s="8504"/>
      <c r="D245" s="8504"/>
      <c r="E245" s="8502"/>
      <c r="F245" s="8508"/>
      <c r="G245" s="251" t="s">
        <v>666</v>
      </c>
      <c r="H245" s="206"/>
      <c r="I245" s="209"/>
      <c r="J245" s="210"/>
      <c r="K245" s="208"/>
      <c r="L245" s="208"/>
      <c r="M245" s="207"/>
      <c r="N245" s="206"/>
      <c r="O245" s="209"/>
      <c r="P245" s="210"/>
      <c r="Q245" s="207"/>
      <c r="R245" s="206"/>
      <c r="S245" s="209"/>
      <c r="T245" s="2393"/>
      <c r="U245" s="2446">
        <f t="shared" si="919"/>
        <v>0</v>
      </c>
      <c r="V245" s="206"/>
      <c r="W245" s="209"/>
      <c r="X245" s="955"/>
      <c r="Y245" s="208"/>
      <c r="Z245" s="207"/>
      <c r="AA245" s="2448">
        <f t="shared" si="920"/>
        <v>0</v>
      </c>
      <c r="AB245" s="212"/>
      <c r="AC245" s="210"/>
      <c r="AD245" s="208"/>
      <c r="AE245" s="208"/>
      <c r="AF245" s="208"/>
      <c r="AG245" s="207"/>
      <c r="AH245" s="2448">
        <f t="shared" si="921"/>
        <v>0</v>
      </c>
      <c r="AI245" s="210"/>
      <c r="AJ245" s="208"/>
      <c r="AK245" s="207"/>
      <c r="AL245" s="2449">
        <f t="shared" si="922"/>
        <v>0</v>
      </c>
      <c r="AM245" s="211"/>
      <c r="AN245" s="2451">
        <f t="shared" si="923"/>
        <v>0</v>
      </c>
      <c r="AO245" s="210"/>
      <c r="AP245" s="208"/>
      <c r="AQ245" s="208"/>
      <c r="AR245" s="208"/>
      <c r="AS245" s="207"/>
      <c r="AT245" s="2453">
        <f t="shared" ref="AT245:AT248" si="935">SUM(AO245:AS245)</f>
        <v>0</v>
      </c>
      <c r="AU245" s="213"/>
      <c r="AV245" s="184"/>
      <c r="AW245" s="251" t="s">
        <v>666</v>
      </c>
      <c r="AX245" s="206"/>
      <c r="AY245" s="208"/>
      <c r="AZ245" s="208"/>
      <c r="BA245" s="208"/>
      <c r="BB245" s="208"/>
      <c r="BC245" s="208"/>
      <c r="BD245" s="209"/>
      <c r="BE245" s="206"/>
      <c r="BF245" s="208"/>
      <c r="BG245" s="208"/>
      <c r="BH245" s="208"/>
      <c r="BI245" s="209"/>
      <c r="BJ245" s="206"/>
      <c r="BK245" s="208"/>
      <c r="BL245" s="209"/>
      <c r="BM245" s="954"/>
      <c r="BN245" s="211"/>
      <c r="BO245" s="206"/>
      <c r="BP245" s="208"/>
      <c r="BQ245" s="208"/>
      <c r="BR245" s="208"/>
      <c r="BS245" s="209"/>
      <c r="BT245" s="206"/>
      <c r="BU245" s="208"/>
      <c r="BV245" s="209"/>
      <c r="BW245" s="954"/>
      <c r="BX245" s="2454">
        <f t="shared" si="900"/>
        <v>0</v>
      </c>
      <c r="BY245" s="206"/>
      <c r="BZ245" s="209"/>
      <c r="CA245" s="956"/>
      <c r="CC245" s="251" t="s">
        <v>666</v>
      </c>
      <c r="CD245" s="206"/>
      <c r="CE245" s="208"/>
      <c r="CF245" s="207"/>
      <c r="CG245" s="2454">
        <f t="shared" si="924"/>
        <v>0</v>
      </c>
      <c r="CH245" s="210"/>
      <c r="CI245" s="208"/>
      <c r="CJ245" s="207"/>
      <c r="CK245" s="2454">
        <f t="shared" si="925"/>
        <v>0</v>
      </c>
      <c r="CL245" s="210"/>
      <c r="CM245" s="208"/>
      <c r="CN245" s="207"/>
      <c r="CO245" s="2454">
        <f t="shared" si="926"/>
        <v>0</v>
      </c>
      <c r="CP245" s="210"/>
      <c r="CQ245" s="207"/>
      <c r="CR245" s="2454">
        <f t="shared" si="927"/>
        <v>0</v>
      </c>
      <c r="CS245" s="2434">
        <f t="shared" si="928"/>
        <v>0</v>
      </c>
      <c r="CT245" s="2432">
        <f t="shared" si="928"/>
        <v>0</v>
      </c>
      <c r="CU245" s="2433">
        <f t="shared" si="928"/>
        <v>0</v>
      </c>
      <c r="CV245" s="2454">
        <f t="shared" si="929"/>
        <v>0</v>
      </c>
      <c r="CW245" s="184"/>
      <c r="CX245" s="206"/>
      <c r="CY245" s="208"/>
      <c r="CZ245" s="207"/>
      <c r="DA245" s="2460">
        <f t="shared" si="930"/>
        <v>0</v>
      </c>
      <c r="DB245" s="210"/>
      <c r="DC245" s="208"/>
      <c r="DD245" s="207"/>
      <c r="DE245" s="2460">
        <f t="shared" si="931"/>
        <v>0</v>
      </c>
      <c r="DF245" s="184"/>
      <c r="DG245" s="2454">
        <f t="shared" si="909"/>
        <v>0</v>
      </c>
      <c r="DH245" s="184"/>
      <c r="DI245" s="2394">
        <f t="shared" si="932"/>
        <v>0</v>
      </c>
      <c r="DJ245" s="2395">
        <f t="shared" si="932"/>
        <v>0</v>
      </c>
      <c r="DK245" s="2396">
        <f t="shared" si="933"/>
        <v>0</v>
      </c>
      <c r="DM245" s="2395">
        <f t="shared" si="934"/>
        <v>0</v>
      </c>
      <c r="DO245" s="2462" t="str">
        <f t="shared" si="729"/>
        <v>True</v>
      </c>
      <c r="DP245" s="4073"/>
    </row>
    <row r="246" spans="2:121" ht="39.9" customHeight="1">
      <c r="B246" s="8502"/>
      <c r="C246" s="8504"/>
      <c r="D246" s="8504"/>
      <c r="E246" s="8502"/>
      <c r="F246" s="8508"/>
      <c r="G246" s="251" t="s">
        <v>667</v>
      </c>
      <c r="H246" s="206"/>
      <c r="I246" s="209"/>
      <c r="J246" s="210"/>
      <c r="K246" s="208"/>
      <c r="L246" s="208"/>
      <c r="M246" s="207"/>
      <c r="N246" s="206"/>
      <c r="O246" s="209"/>
      <c r="P246" s="210"/>
      <c r="Q246" s="207"/>
      <c r="R246" s="206"/>
      <c r="S246" s="209"/>
      <c r="T246" s="2393"/>
      <c r="U246" s="2446">
        <f t="shared" si="919"/>
        <v>0</v>
      </c>
      <c r="V246" s="206"/>
      <c r="W246" s="209"/>
      <c r="X246" s="955"/>
      <c r="Y246" s="208"/>
      <c r="Z246" s="207"/>
      <c r="AA246" s="2448">
        <f t="shared" si="920"/>
        <v>0</v>
      </c>
      <c r="AB246" s="212"/>
      <c r="AC246" s="210"/>
      <c r="AD246" s="208"/>
      <c r="AE246" s="208"/>
      <c r="AF246" s="208"/>
      <c r="AG246" s="207"/>
      <c r="AH246" s="2448">
        <f t="shared" si="921"/>
        <v>0</v>
      </c>
      <c r="AI246" s="210"/>
      <c r="AJ246" s="208"/>
      <c r="AK246" s="207"/>
      <c r="AL246" s="2449">
        <f t="shared" si="922"/>
        <v>0</v>
      </c>
      <c r="AM246" s="211"/>
      <c r="AN246" s="2451">
        <f t="shared" si="923"/>
        <v>0</v>
      </c>
      <c r="AO246" s="210"/>
      <c r="AP246" s="208"/>
      <c r="AQ246" s="208"/>
      <c r="AR246" s="208"/>
      <c r="AS246" s="207"/>
      <c r="AT246" s="2453">
        <f t="shared" si="935"/>
        <v>0</v>
      </c>
      <c r="AU246" s="213"/>
      <c r="AV246" s="184"/>
      <c r="AW246" s="251" t="s">
        <v>667</v>
      </c>
      <c r="AX246" s="206"/>
      <c r="AY246" s="208"/>
      <c r="AZ246" s="208"/>
      <c r="BA246" s="208"/>
      <c r="BB246" s="208"/>
      <c r="BC246" s="208"/>
      <c r="BD246" s="209"/>
      <c r="BE246" s="206"/>
      <c r="BF246" s="208"/>
      <c r="BG246" s="208"/>
      <c r="BH246" s="208"/>
      <c r="BI246" s="209"/>
      <c r="BJ246" s="206"/>
      <c r="BK246" s="208"/>
      <c r="BL246" s="209"/>
      <c r="BM246" s="954"/>
      <c r="BN246" s="211"/>
      <c r="BO246" s="206"/>
      <c r="BP246" s="208"/>
      <c r="BQ246" s="208"/>
      <c r="BR246" s="208"/>
      <c r="BS246" s="209"/>
      <c r="BT246" s="206"/>
      <c r="BU246" s="208"/>
      <c r="BV246" s="209"/>
      <c r="BW246" s="954"/>
      <c r="BX246" s="2454">
        <f t="shared" si="900"/>
        <v>0</v>
      </c>
      <c r="BY246" s="206"/>
      <c r="BZ246" s="209"/>
      <c r="CA246" s="956"/>
      <c r="CC246" s="251" t="s">
        <v>667</v>
      </c>
      <c r="CD246" s="206"/>
      <c r="CE246" s="208"/>
      <c r="CF246" s="207"/>
      <c r="CG246" s="2454">
        <f t="shared" si="924"/>
        <v>0</v>
      </c>
      <c r="CH246" s="210"/>
      <c r="CI246" s="208"/>
      <c r="CJ246" s="207"/>
      <c r="CK246" s="2454">
        <f t="shared" si="925"/>
        <v>0</v>
      </c>
      <c r="CL246" s="210"/>
      <c r="CM246" s="208"/>
      <c r="CN246" s="207"/>
      <c r="CO246" s="2454">
        <f t="shared" si="926"/>
        <v>0</v>
      </c>
      <c r="CP246" s="210"/>
      <c r="CQ246" s="207"/>
      <c r="CR246" s="2454">
        <f t="shared" si="927"/>
        <v>0</v>
      </c>
      <c r="CS246" s="2434">
        <f t="shared" si="928"/>
        <v>0</v>
      </c>
      <c r="CT246" s="2432">
        <f t="shared" si="928"/>
        <v>0</v>
      </c>
      <c r="CU246" s="2433">
        <f t="shared" si="928"/>
        <v>0</v>
      </c>
      <c r="CV246" s="2454">
        <f t="shared" si="929"/>
        <v>0</v>
      </c>
      <c r="CW246" s="184"/>
      <c r="CX246" s="206"/>
      <c r="CY246" s="208"/>
      <c r="CZ246" s="207"/>
      <c r="DA246" s="2460">
        <f t="shared" si="930"/>
        <v>0</v>
      </c>
      <c r="DB246" s="210"/>
      <c r="DC246" s="208"/>
      <c r="DD246" s="207"/>
      <c r="DE246" s="2460">
        <f t="shared" si="931"/>
        <v>0</v>
      </c>
      <c r="DF246" s="184"/>
      <c r="DG246" s="2454">
        <f t="shared" si="909"/>
        <v>0</v>
      </c>
      <c r="DH246" s="184"/>
      <c r="DI246" s="2394">
        <f t="shared" si="932"/>
        <v>0</v>
      </c>
      <c r="DJ246" s="2395">
        <f t="shared" si="932"/>
        <v>0</v>
      </c>
      <c r="DK246" s="2396">
        <f t="shared" si="933"/>
        <v>0</v>
      </c>
      <c r="DM246" s="2395">
        <f t="shared" si="934"/>
        <v>0</v>
      </c>
      <c r="DO246" s="2462" t="str">
        <f t="shared" si="729"/>
        <v>True</v>
      </c>
      <c r="DP246" s="4073"/>
    </row>
    <row r="247" spans="2:121" ht="39.9" customHeight="1">
      <c r="B247" s="8502"/>
      <c r="C247" s="8504"/>
      <c r="D247" s="8504"/>
      <c r="E247" s="8502"/>
      <c r="F247" s="8508"/>
      <c r="G247" s="251" t="s">
        <v>668</v>
      </c>
      <c r="H247" s="206"/>
      <c r="I247" s="209"/>
      <c r="J247" s="210"/>
      <c r="K247" s="208"/>
      <c r="L247" s="208"/>
      <c r="M247" s="207"/>
      <c r="N247" s="206"/>
      <c r="O247" s="209"/>
      <c r="P247" s="210"/>
      <c r="Q247" s="207"/>
      <c r="R247" s="206"/>
      <c r="S247" s="209"/>
      <c r="T247" s="954"/>
      <c r="U247" s="2446">
        <f t="shared" si="919"/>
        <v>0</v>
      </c>
      <c r="V247" s="206"/>
      <c r="W247" s="209"/>
      <c r="X247" s="955"/>
      <c r="Y247" s="208"/>
      <c r="Z247" s="207"/>
      <c r="AA247" s="2448">
        <f t="shared" si="920"/>
        <v>0</v>
      </c>
      <c r="AB247" s="212"/>
      <c r="AC247" s="210"/>
      <c r="AD247" s="208"/>
      <c r="AE247" s="208"/>
      <c r="AF247" s="208"/>
      <c r="AG247" s="207"/>
      <c r="AH247" s="2448">
        <f t="shared" si="921"/>
        <v>0</v>
      </c>
      <c r="AI247" s="210"/>
      <c r="AJ247" s="208"/>
      <c r="AK247" s="207"/>
      <c r="AL247" s="2449">
        <f t="shared" si="922"/>
        <v>0</v>
      </c>
      <c r="AM247" s="211"/>
      <c r="AN247" s="2451">
        <f t="shared" si="923"/>
        <v>0</v>
      </c>
      <c r="AO247" s="210"/>
      <c r="AP247" s="208"/>
      <c r="AQ247" s="208"/>
      <c r="AR247" s="208"/>
      <c r="AS247" s="207"/>
      <c r="AT247" s="2453">
        <f t="shared" si="935"/>
        <v>0</v>
      </c>
      <c r="AU247" s="213"/>
      <c r="AV247" s="184"/>
      <c r="AW247" s="251" t="s">
        <v>668</v>
      </c>
      <c r="AX247" s="206"/>
      <c r="AY247" s="208"/>
      <c r="AZ247" s="208"/>
      <c r="BA247" s="208"/>
      <c r="BB247" s="208"/>
      <c r="BC247" s="208"/>
      <c r="BD247" s="209"/>
      <c r="BE247" s="206"/>
      <c r="BF247" s="208"/>
      <c r="BG247" s="208"/>
      <c r="BH247" s="208"/>
      <c r="BI247" s="209"/>
      <c r="BJ247" s="206"/>
      <c r="BK247" s="208"/>
      <c r="BL247" s="209"/>
      <c r="BM247" s="954"/>
      <c r="BN247" s="211"/>
      <c r="BO247" s="206"/>
      <c r="BP247" s="208"/>
      <c r="BQ247" s="208"/>
      <c r="BR247" s="208"/>
      <c r="BS247" s="209"/>
      <c r="BT247" s="206"/>
      <c r="BU247" s="208"/>
      <c r="BV247" s="209"/>
      <c r="BW247" s="954"/>
      <c r="BX247" s="2454">
        <f t="shared" si="900"/>
        <v>0</v>
      </c>
      <c r="BY247" s="206"/>
      <c r="BZ247" s="209"/>
      <c r="CA247" s="956"/>
      <c r="CC247" s="251" t="s">
        <v>668</v>
      </c>
      <c r="CD247" s="206"/>
      <c r="CE247" s="208"/>
      <c r="CF247" s="207"/>
      <c r="CG247" s="2454">
        <f t="shared" si="924"/>
        <v>0</v>
      </c>
      <c r="CH247" s="210"/>
      <c r="CI247" s="208"/>
      <c r="CJ247" s="207"/>
      <c r="CK247" s="2454">
        <f t="shared" si="925"/>
        <v>0</v>
      </c>
      <c r="CL247" s="210"/>
      <c r="CM247" s="208"/>
      <c r="CN247" s="207"/>
      <c r="CO247" s="2454">
        <f t="shared" si="926"/>
        <v>0</v>
      </c>
      <c r="CP247" s="210"/>
      <c r="CQ247" s="207"/>
      <c r="CR247" s="2454">
        <f t="shared" si="927"/>
        <v>0</v>
      </c>
      <c r="CS247" s="2434">
        <f t="shared" si="928"/>
        <v>0</v>
      </c>
      <c r="CT247" s="2432">
        <f t="shared" si="928"/>
        <v>0</v>
      </c>
      <c r="CU247" s="2433">
        <f t="shared" si="928"/>
        <v>0</v>
      </c>
      <c r="CV247" s="2454">
        <f t="shared" si="929"/>
        <v>0</v>
      </c>
      <c r="CW247" s="184"/>
      <c r="CX247" s="206"/>
      <c r="CY247" s="208"/>
      <c r="CZ247" s="207"/>
      <c r="DA247" s="2460">
        <f t="shared" si="930"/>
        <v>0</v>
      </c>
      <c r="DB247" s="210"/>
      <c r="DC247" s="208"/>
      <c r="DD247" s="207"/>
      <c r="DE247" s="2460">
        <f t="shared" si="931"/>
        <v>0</v>
      </c>
      <c r="DF247" s="184"/>
      <c r="DG247" s="2454">
        <f t="shared" si="909"/>
        <v>0</v>
      </c>
      <c r="DH247" s="184"/>
      <c r="DI247" s="2394">
        <f t="shared" si="932"/>
        <v>0</v>
      </c>
      <c r="DJ247" s="2395">
        <f t="shared" si="932"/>
        <v>0</v>
      </c>
      <c r="DK247" s="2396">
        <f t="shared" si="933"/>
        <v>0</v>
      </c>
      <c r="DM247" s="2395">
        <f t="shared" si="934"/>
        <v>0</v>
      </c>
      <c r="DO247" s="2462" t="str">
        <f t="shared" si="729"/>
        <v>True</v>
      </c>
      <c r="DP247" s="4073"/>
    </row>
    <row r="248" spans="2:121" ht="39.9" customHeight="1" thickBot="1">
      <c r="B248" s="8502"/>
      <c r="C248" s="8504"/>
      <c r="D248" s="8504"/>
      <c r="E248" s="8502"/>
      <c r="F248" s="8508"/>
      <c r="G248" s="252" t="s">
        <v>1214</v>
      </c>
      <c r="H248" s="214"/>
      <c r="I248" s="217"/>
      <c r="J248" s="218"/>
      <c r="K248" s="216"/>
      <c r="L248" s="216"/>
      <c r="M248" s="215"/>
      <c r="N248" s="214"/>
      <c r="O248" s="217"/>
      <c r="P248" s="218"/>
      <c r="Q248" s="215"/>
      <c r="R248" s="214"/>
      <c r="S248" s="217"/>
      <c r="T248" s="957"/>
      <c r="U248" s="2446">
        <f t="shared" si="919"/>
        <v>0</v>
      </c>
      <c r="V248" s="214"/>
      <c r="W248" s="217"/>
      <c r="X248" s="958"/>
      <c r="Y248" s="216"/>
      <c r="Z248" s="215"/>
      <c r="AA248" s="2448">
        <f t="shared" si="920"/>
        <v>0</v>
      </c>
      <c r="AB248" s="220"/>
      <c r="AC248" s="218"/>
      <c r="AD248" s="216"/>
      <c r="AE248" s="216"/>
      <c r="AF248" s="216"/>
      <c r="AG248" s="215"/>
      <c r="AH248" s="2448">
        <f t="shared" si="921"/>
        <v>0</v>
      </c>
      <c r="AI248" s="218"/>
      <c r="AJ248" s="216"/>
      <c r="AK248" s="215"/>
      <c r="AL248" s="2450">
        <f t="shared" si="922"/>
        <v>0</v>
      </c>
      <c r="AM248" s="219"/>
      <c r="AN248" s="2452">
        <f t="shared" si="923"/>
        <v>0</v>
      </c>
      <c r="AO248" s="218"/>
      <c r="AP248" s="216"/>
      <c r="AQ248" s="216"/>
      <c r="AR248" s="216"/>
      <c r="AS248" s="215"/>
      <c r="AT248" s="2448">
        <f t="shared" si="935"/>
        <v>0</v>
      </c>
      <c r="AU248" s="221"/>
      <c r="AV248" s="184"/>
      <c r="AW248" s="252" t="s">
        <v>1214</v>
      </c>
      <c r="AX248" s="214"/>
      <c r="AY248" s="216"/>
      <c r="AZ248" s="216"/>
      <c r="BA248" s="216"/>
      <c r="BB248" s="216"/>
      <c r="BC248" s="216"/>
      <c r="BD248" s="217"/>
      <c r="BE248" s="214"/>
      <c r="BF248" s="216"/>
      <c r="BG248" s="216"/>
      <c r="BH248" s="216"/>
      <c r="BI248" s="217"/>
      <c r="BJ248" s="214"/>
      <c r="BK248" s="216"/>
      <c r="BL248" s="217"/>
      <c r="BM248" s="957"/>
      <c r="BN248" s="219"/>
      <c r="BO248" s="214"/>
      <c r="BP248" s="216"/>
      <c r="BQ248" s="216"/>
      <c r="BR248" s="216"/>
      <c r="BS248" s="217"/>
      <c r="BT248" s="214"/>
      <c r="BU248" s="216"/>
      <c r="BV248" s="217"/>
      <c r="BW248" s="957"/>
      <c r="BX248" s="2455">
        <f t="shared" si="900"/>
        <v>0</v>
      </c>
      <c r="BY248" s="214"/>
      <c r="BZ248" s="217"/>
      <c r="CA248" s="961"/>
      <c r="CC248" s="252" t="s">
        <v>1214</v>
      </c>
      <c r="CD248" s="214"/>
      <c r="CE248" s="216"/>
      <c r="CF248" s="215"/>
      <c r="CG248" s="2455">
        <f t="shared" si="924"/>
        <v>0</v>
      </c>
      <c r="CH248" s="218"/>
      <c r="CI248" s="216"/>
      <c r="CJ248" s="215"/>
      <c r="CK248" s="2455">
        <f t="shared" si="925"/>
        <v>0</v>
      </c>
      <c r="CL248" s="218"/>
      <c r="CM248" s="216"/>
      <c r="CN248" s="215"/>
      <c r="CO248" s="2455">
        <f t="shared" si="926"/>
        <v>0</v>
      </c>
      <c r="CP248" s="218"/>
      <c r="CQ248" s="215"/>
      <c r="CR248" s="2455">
        <f t="shared" si="927"/>
        <v>0</v>
      </c>
      <c r="CS248" s="2456">
        <f t="shared" si="928"/>
        <v>0</v>
      </c>
      <c r="CT248" s="2457">
        <f t="shared" si="928"/>
        <v>0</v>
      </c>
      <c r="CU248" s="2458">
        <f t="shared" si="928"/>
        <v>0</v>
      </c>
      <c r="CV248" s="2455">
        <f t="shared" si="929"/>
        <v>0</v>
      </c>
      <c r="CW248" s="184"/>
      <c r="CX248" s="214"/>
      <c r="CY248" s="216"/>
      <c r="CZ248" s="215"/>
      <c r="DA248" s="2461">
        <f t="shared" si="930"/>
        <v>0</v>
      </c>
      <c r="DB248" s="218"/>
      <c r="DC248" s="216"/>
      <c r="DD248" s="215"/>
      <c r="DE248" s="2461">
        <f t="shared" si="931"/>
        <v>0</v>
      </c>
      <c r="DF248" s="184"/>
      <c r="DG248" s="2455">
        <f t="shared" si="909"/>
        <v>0</v>
      </c>
      <c r="DH248" s="184"/>
      <c r="DI248" s="2397">
        <f t="shared" si="932"/>
        <v>0</v>
      </c>
      <c r="DJ248" s="2398">
        <f t="shared" si="932"/>
        <v>0</v>
      </c>
      <c r="DK248" s="2399">
        <f t="shared" si="933"/>
        <v>0</v>
      </c>
      <c r="DM248" s="2398">
        <f t="shared" si="934"/>
        <v>0</v>
      </c>
      <c r="DO248" s="2463" t="str">
        <f t="shared" si="729"/>
        <v>True</v>
      </c>
      <c r="DP248" s="4073"/>
    </row>
    <row r="249" spans="2:121" ht="39.9" customHeight="1" thickBot="1">
      <c r="B249" s="8502"/>
      <c r="C249" s="8504"/>
      <c r="D249" s="8504"/>
      <c r="E249" s="8502"/>
      <c r="F249" s="8509"/>
      <c r="G249" s="2033" t="s">
        <v>181</v>
      </c>
      <c r="H249" s="2402">
        <f t="shared" ref="H249:P249" si="936">SUM(H244:H248)</f>
        <v>0</v>
      </c>
      <c r="I249" s="973">
        <f t="shared" si="936"/>
        <v>0</v>
      </c>
      <c r="J249" s="2403">
        <f t="shared" si="936"/>
        <v>0</v>
      </c>
      <c r="K249" s="2404">
        <f t="shared" si="936"/>
        <v>0</v>
      </c>
      <c r="L249" s="2404">
        <f t="shared" si="936"/>
        <v>0</v>
      </c>
      <c r="M249" s="975">
        <f t="shared" si="936"/>
        <v>0</v>
      </c>
      <c r="N249" s="2402">
        <f t="shared" si="936"/>
        <v>0</v>
      </c>
      <c r="O249" s="973">
        <f t="shared" si="936"/>
        <v>0</v>
      </c>
      <c r="P249" s="2403">
        <f t="shared" si="936"/>
        <v>0</v>
      </c>
      <c r="Q249" s="2034"/>
      <c r="R249" s="2402">
        <f t="shared" ref="R249:AU249" si="937">SUM(R244:R248)</f>
        <v>0</v>
      </c>
      <c r="S249" s="973">
        <f t="shared" si="937"/>
        <v>0</v>
      </c>
      <c r="T249" s="970">
        <f t="shared" si="937"/>
        <v>0</v>
      </c>
      <c r="U249" s="962">
        <f t="shared" si="937"/>
        <v>0</v>
      </c>
      <c r="V249" s="2402">
        <f t="shared" si="937"/>
        <v>0</v>
      </c>
      <c r="W249" s="973">
        <f t="shared" si="937"/>
        <v>0</v>
      </c>
      <c r="X249" s="2403">
        <f t="shared" si="937"/>
        <v>0</v>
      </c>
      <c r="Y249" s="2404">
        <f t="shared" si="937"/>
        <v>0</v>
      </c>
      <c r="Z249" s="975">
        <f t="shared" si="937"/>
        <v>0</v>
      </c>
      <c r="AA249" s="962">
        <f t="shared" si="937"/>
        <v>0</v>
      </c>
      <c r="AB249" s="962">
        <f t="shared" si="937"/>
        <v>0</v>
      </c>
      <c r="AC249" s="2403">
        <f t="shared" si="937"/>
        <v>0</v>
      </c>
      <c r="AD249" s="2404">
        <f t="shared" si="937"/>
        <v>0</v>
      </c>
      <c r="AE249" s="2404">
        <f t="shared" si="937"/>
        <v>0</v>
      </c>
      <c r="AF249" s="2404">
        <f t="shared" si="937"/>
        <v>0</v>
      </c>
      <c r="AG249" s="975">
        <f t="shared" si="937"/>
        <v>0</v>
      </c>
      <c r="AH249" s="962">
        <f t="shared" si="937"/>
        <v>0</v>
      </c>
      <c r="AI249" s="2403">
        <f t="shared" si="937"/>
        <v>0</v>
      </c>
      <c r="AJ249" s="2404">
        <f t="shared" si="937"/>
        <v>0</v>
      </c>
      <c r="AK249" s="975">
        <f t="shared" si="937"/>
        <v>0</v>
      </c>
      <c r="AL249" s="972">
        <f t="shared" si="937"/>
        <v>0</v>
      </c>
      <c r="AM249" s="962">
        <f t="shared" si="937"/>
        <v>0</v>
      </c>
      <c r="AN249" s="964">
        <f t="shared" si="937"/>
        <v>0</v>
      </c>
      <c r="AO249" s="2403">
        <f t="shared" si="937"/>
        <v>0</v>
      </c>
      <c r="AP249" s="2404">
        <f t="shared" si="937"/>
        <v>0</v>
      </c>
      <c r="AQ249" s="2404">
        <f t="shared" si="937"/>
        <v>0</v>
      </c>
      <c r="AR249" s="2404">
        <f t="shared" si="937"/>
        <v>0</v>
      </c>
      <c r="AS249" s="975">
        <f t="shared" si="937"/>
        <v>0</v>
      </c>
      <c r="AT249" s="962">
        <f t="shared" si="937"/>
        <v>0</v>
      </c>
      <c r="AU249" s="962">
        <f t="shared" si="937"/>
        <v>0</v>
      </c>
      <c r="AV249" s="184"/>
      <c r="AW249" s="974" t="s">
        <v>181</v>
      </c>
      <c r="AX249" s="2402">
        <f t="shared" ref="AX249:BW249" si="938">SUM(AX244:AX248)</f>
        <v>0</v>
      </c>
      <c r="AY249" s="2404">
        <f t="shared" si="938"/>
        <v>0</v>
      </c>
      <c r="AZ249" s="2404">
        <f t="shared" si="938"/>
        <v>0</v>
      </c>
      <c r="BA249" s="2404">
        <f t="shared" si="938"/>
        <v>0</v>
      </c>
      <c r="BB249" s="2404">
        <f t="shared" si="938"/>
        <v>0</v>
      </c>
      <c r="BC249" s="2404">
        <f t="shared" si="938"/>
        <v>0</v>
      </c>
      <c r="BD249" s="973">
        <f t="shared" si="938"/>
        <v>0</v>
      </c>
      <c r="BE249" s="2402">
        <f t="shared" si="938"/>
        <v>0</v>
      </c>
      <c r="BF249" s="2404">
        <f t="shared" si="938"/>
        <v>0</v>
      </c>
      <c r="BG249" s="2404">
        <f t="shared" si="938"/>
        <v>0</v>
      </c>
      <c r="BH249" s="2404">
        <f t="shared" si="938"/>
        <v>0</v>
      </c>
      <c r="BI249" s="973">
        <f t="shared" si="938"/>
        <v>0</v>
      </c>
      <c r="BJ249" s="2402">
        <f t="shared" si="938"/>
        <v>0</v>
      </c>
      <c r="BK249" s="2404">
        <f t="shared" si="938"/>
        <v>0</v>
      </c>
      <c r="BL249" s="973">
        <f t="shared" si="938"/>
        <v>0</v>
      </c>
      <c r="BM249" s="970">
        <f t="shared" si="938"/>
        <v>0</v>
      </c>
      <c r="BN249" s="962">
        <f t="shared" si="938"/>
        <v>0</v>
      </c>
      <c r="BO249" s="2402">
        <f t="shared" si="938"/>
        <v>0</v>
      </c>
      <c r="BP249" s="2404">
        <f t="shared" si="938"/>
        <v>0</v>
      </c>
      <c r="BQ249" s="2404">
        <f t="shared" si="938"/>
        <v>0</v>
      </c>
      <c r="BR249" s="2404">
        <f t="shared" si="938"/>
        <v>0</v>
      </c>
      <c r="BS249" s="973">
        <f t="shared" si="938"/>
        <v>0</v>
      </c>
      <c r="BT249" s="2402">
        <f t="shared" si="938"/>
        <v>0</v>
      </c>
      <c r="BU249" s="2404">
        <f t="shared" si="938"/>
        <v>0</v>
      </c>
      <c r="BV249" s="973">
        <f t="shared" si="938"/>
        <v>0</v>
      </c>
      <c r="BW249" s="970">
        <f t="shared" si="938"/>
        <v>0</v>
      </c>
      <c r="BX249" s="962">
        <f t="shared" si="900"/>
        <v>0</v>
      </c>
      <c r="BY249" s="2402">
        <f>SUM(BY244:BY248)</f>
        <v>0</v>
      </c>
      <c r="BZ249" s="973">
        <f>SUM(BZ244:BZ248)</f>
        <v>0</v>
      </c>
      <c r="CA249" s="964">
        <f>SUM(CA244:CA248)</f>
        <v>0</v>
      </c>
      <c r="CC249" s="971" t="s">
        <v>106</v>
      </c>
      <c r="CD249" s="2402">
        <f t="shared" ref="CD249:CV249" si="939">SUM(CD244:CD248)</f>
        <v>0</v>
      </c>
      <c r="CE249" s="2404">
        <f t="shared" si="939"/>
        <v>0</v>
      </c>
      <c r="CF249" s="975">
        <f t="shared" si="939"/>
        <v>0</v>
      </c>
      <c r="CG249" s="962">
        <f t="shared" si="939"/>
        <v>0</v>
      </c>
      <c r="CH249" s="2403">
        <f t="shared" si="939"/>
        <v>0</v>
      </c>
      <c r="CI249" s="2404">
        <f t="shared" si="939"/>
        <v>0</v>
      </c>
      <c r="CJ249" s="975">
        <f t="shared" si="939"/>
        <v>0</v>
      </c>
      <c r="CK249" s="962">
        <f t="shared" si="939"/>
        <v>0</v>
      </c>
      <c r="CL249" s="2403">
        <f t="shared" si="939"/>
        <v>0</v>
      </c>
      <c r="CM249" s="2404">
        <f t="shared" si="939"/>
        <v>0</v>
      </c>
      <c r="CN249" s="975">
        <f t="shared" si="939"/>
        <v>0</v>
      </c>
      <c r="CO249" s="962">
        <f t="shared" si="939"/>
        <v>0</v>
      </c>
      <c r="CP249" s="2403">
        <f t="shared" si="939"/>
        <v>0</v>
      </c>
      <c r="CQ249" s="975">
        <f t="shared" si="939"/>
        <v>0</v>
      </c>
      <c r="CR249" s="962">
        <f t="shared" si="939"/>
        <v>0</v>
      </c>
      <c r="CS249" s="2403">
        <f t="shared" si="939"/>
        <v>0</v>
      </c>
      <c r="CT249" s="2404">
        <f t="shared" si="939"/>
        <v>0</v>
      </c>
      <c r="CU249" s="975">
        <f t="shared" si="939"/>
        <v>0</v>
      </c>
      <c r="CV249" s="962">
        <f t="shared" si="939"/>
        <v>0</v>
      </c>
      <c r="CW249" s="184"/>
      <c r="CX249" s="2402">
        <f t="shared" ref="CX249:DE249" si="940">SUM(CX244:CX248)</f>
        <v>0</v>
      </c>
      <c r="CY249" s="2404">
        <f t="shared" si="940"/>
        <v>0</v>
      </c>
      <c r="CZ249" s="975">
        <f t="shared" si="940"/>
        <v>0</v>
      </c>
      <c r="DA249" s="962">
        <f t="shared" si="940"/>
        <v>0</v>
      </c>
      <c r="DB249" s="2403">
        <f t="shared" si="940"/>
        <v>0</v>
      </c>
      <c r="DC249" s="2404">
        <f t="shared" si="940"/>
        <v>0</v>
      </c>
      <c r="DD249" s="975">
        <f t="shared" si="940"/>
        <v>0</v>
      </c>
      <c r="DE249" s="962">
        <f t="shared" si="940"/>
        <v>0</v>
      </c>
      <c r="DF249" s="184"/>
      <c r="DG249" s="962">
        <f t="shared" si="909"/>
        <v>0</v>
      </c>
      <c r="DH249" s="184"/>
      <c r="DI249" s="972">
        <f>SUM(DI244:DI248)</f>
        <v>0</v>
      </c>
      <c r="DJ249" s="962">
        <f>SUM(DJ244:DJ248)</f>
        <v>0</v>
      </c>
      <c r="DK249" s="964">
        <f>SUM(DK244:DK248)</f>
        <v>0</v>
      </c>
      <c r="DM249" s="962">
        <f>SUM(DM244:DM248)</f>
        <v>0</v>
      </c>
      <c r="DO249" s="960" t="str">
        <f t="shared" si="729"/>
        <v>True</v>
      </c>
      <c r="DP249" s="4075" t="str">
        <f>IF($U249=0,"Blanc","")</f>
        <v>Blanc</v>
      </c>
      <c r="DQ249" s="4074" t="str">
        <f t="shared" si="786"/>
        <v>wrong</v>
      </c>
    </row>
    <row r="250" spans="2:121" ht="39.9" customHeight="1">
      <c r="B250" s="8502"/>
      <c r="C250" s="8504"/>
      <c r="D250" s="8504"/>
      <c r="E250" s="8502"/>
      <c r="F250" s="8506" t="s">
        <v>237</v>
      </c>
      <c r="G250" s="251" t="s">
        <v>1213</v>
      </c>
      <c r="H250" s="206"/>
      <c r="I250" s="209"/>
      <c r="J250" s="210"/>
      <c r="K250" s="208"/>
      <c r="L250" s="208"/>
      <c r="M250" s="207"/>
      <c r="N250" s="206"/>
      <c r="O250" s="209"/>
      <c r="P250" s="210"/>
      <c r="Q250" s="207"/>
      <c r="R250" s="206"/>
      <c r="S250" s="209"/>
      <c r="T250" s="2393"/>
      <c r="U250" s="2446">
        <f t="shared" ref="U250:U254" si="941">SUM(H250:P250,S250:T250)-R250</f>
        <v>0</v>
      </c>
      <c r="V250" s="206"/>
      <c r="W250" s="209"/>
      <c r="X250" s="955"/>
      <c r="Y250" s="208"/>
      <c r="Z250" s="207"/>
      <c r="AA250" s="2448">
        <f t="shared" ref="AA250:AA254" si="942">SUM(X250:Z250)</f>
        <v>0</v>
      </c>
      <c r="AB250" s="212"/>
      <c r="AC250" s="210"/>
      <c r="AD250" s="208"/>
      <c r="AE250" s="208"/>
      <c r="AF250" s="208"/>
      <c r="AG250" s="207"/>
      <c r="AH250" s="2448">
        <f t="shared" ref="AH250:AH254" si="943">SUM(AC250:AG250)</f>
        <v>0</v>
      </c>
      <c r="AI250" s="210"/>
      <c r="AJ250" s="208"/>
      <c r="AK250" s="207"/>
      <c r="AL250" s="2449">
        <f t="shared" ref="AL250:AL254" si="944">SUM(AI250:AK250)</f>
        <v>0</v>
      </c>
      <c r="AM250" s="211"/>
      <c r="AN250" s="2451">
        <f t="shared" ref="AN250:AN254" si="945">AM250+AL250+AH250+AB250+AA250</f>
        <v>0</v>
      </c>
      <c r="AO250" s="210"/>
      <c r="AP250" s="208"/>
      <c r="AQ250" s="208"/>
      <c r="AR250" s="208"/>
      <c r="AS250" s="207"/>
      <c r="AT250" s="2453">
        <f>SUM(AO250:AS250)</f>
        <v>0</v>
      </c>
      <c r="AU250" s="213"/>
      <c r="AV250" s="184"/>
      <c r="AW250" s="251" t="s">
        <v>1213</v>
      </c>
      <c r="AX250" s="206"/>
      <c r="AY250" s="208"/>
      <c r="AZ250" s="208"/>
      <c r="BA250" s="208"/>
      <c r="BB250" s="208"/>
      <c r="BC250" s="208"/>
      <c r="BD250" s="209"/>
      <c r="BE250" s="206"/>
      <c r="BF250" s="208"/>
      <c r="BG250" s="208"/>
      <c r="BH250" s="208"/>
      <c r="BI250" s="209"/>
      <c r="BJ250" s="206"/>
      <c r="BK250" s="208"/>
      <c r="BL250" s="209"/>
      <c r="BM250" s="954"/>
      <c r="BN250" s="211"/>
      <c r="BO250" s="206"/>
      <c r="BP250" s="208"/>
      <c r="BQ250" s="208"/>
      <c r="BR250" s="208"/>
      <c r="BS250" s="209"/>
      <c r="BT250" s="206"/>
      <c r="BU250" s="208"/>
      <c r="BV250" s="209"/>
      <c r="BW250" s="954"/>
      <c r="BX250" s="2454">
        <f t="shared" si="900"/>
        <v>0</v>
      </c>
      <c r="BY250" s="206"/>
      <c r="BZ250" s="209"/>
      <c r="CA250" s="956"/>
      <c r="CC250" s="251" t="s">
        <v>1213</v>
      </c>
      <c r="CD250" s="206"/>
      <c r="CE250" s="208"/>
      <c r="CF250" s="207"/>
      <c r="CG250" s="2454">
        <f t="shared" ref="CG250:CG254" si="946">SUM(CD250:CF250)</f>
        <v>0</v>
      </c>
      <c r="CH250" s="210"/>
      <c r="CI250" s="208"/>
      <c r="CJ250" s="207"/>
      <c r="CK250" s="2454">
        <f t="shared" ref="CK250:CK254" si="947">SUM(CH250:CJ250)</f>
        <v>0</v>
      </c>
      <c r="CL250" s="210"/>
      <c r="CM250" s="208"/>
      <c r="CN250" s="207"/>
      <c r="CO250" s="2454">
        <f t="shared" ref="CO250:CO254" si="948">SUM(CL250:CN250)</f>
        <v>0</v>
      </c>
      <c r="CP250" s="210"/>
      <c r="CQ250" s="207"/>
      <c r="CR250" s="2454">
        <f t="shared" ref="CR250:CR254" si="949">SUM(CP250:CQ250)</f>
        <v>0</v>
      </c>
      <c r="CS250" s="2434">
        <f t="shared" ref="CS250:CU254" si="950">CX250+DB250</f>
        <v>0</v>
      </c>
      <c r="CT250" s="2432">
        <f t="shared" si="950"/>
        <v>0</v>
      </c>
      <c r="CU250" s="2433">
        <f t="shared" si="950"/>
        <v>0</v>
      </c>
      <c r="CV250" s="2454">
        <f t="shared" ref="CV250:CV254" si="951">SUM(CS250:CU250)</f>
        <v>0</v>
      </c>
      <c r="CW250" s="184"/>
      <c r="CX250" s="206"/>
      <c r="CY250" s="208"/>
      <c r="CZ250" s="207"/>
      <c r="DA250" s="2460">
        <f t="shared" ref="DA250:DA254" si="952">SUM(CX250:CZ250)</f>
        <v>0</v>
      </c>
      <c r="DB250" s="210"/>
      <c r="DC250" s="208"/>
      <c r="DD250" s="207"/>
      <c r="DE250" s="2460">
        <f t="shared" ref="DE250:DE254" si="953">SUM(DB250:DD250)</f>
        <v>0</v>
      </c>
      <c r="DF250" s="184"/>
      <c r="DG250" s="2454">
        <f t="shared" si="909"/>
        <v>0</v>
      </c>
      <c r="DH250" s="184"/>
      <c r="DI250" s="2394">
        <f t="shared" ref="DI250:DJ254" si="954">CD250+CH250+CL250+CP250+CS250</f>
        <v>0</v>
      </c>
      <c r="DJ250" s="2395">
        <f t="shared" si="954"/>
        <v>0</v>
      </c>
      <c r="DK250" s="2396">
        <f t="shared" ref="DK250:DK254" si="955">CF250+CJ250+CN250+CU250</f>
        <v>0</v>
      </c>
      <c r="DM250" s="2395">
        <f t="shared" ref="DM250:DM254" si="956">SUM(DI250:DK250)</f>
        <v>0</v>
      </c>
      <c r="DO250" s="2462" t="str">
        <f t="shared" si="729"/>
        <v>True</v>
      </c>
      <c r="DP250" s="4073"/>
    </row>
    <row r="251" spans="2:121" ht="39.9" customHeight="1">
      <c r="B251" s="8502"/>
      <c r="C251" s="8504"/>
      <c r="D251" s="8504"/>
      <c r="E251" s="8502"/>
      <c r="F251" s="8506"/>
      <c r="G251" s="251" t="s">
        <v>666</v>
      </c>
      <c r="H251" s="206"/>
      <c r="I251" s="209"/>
      <c r="J251" s="210"/>
      <c r="K251" s="208"/>
      <c r="L251" s="208"/>
      <c r="M251" s="207"/>
      <c r="N251" s="206"/>
      <c r="O251" s="209"/>
      <c r="P251" s="210"/>
      <c r="Q251" s="207"/>
      <c r="R251" s="206"/>
      <c r="S251" s="209"/>
      <c r="T251" s="2393"/>
      <c r="U251" s="2446">
        <f t="shared" si="941"/>
        <v>0</v>
      </c>
      <c r="V251" s="206"/>
      <c r="W251" s="209"/>
      <c r="X251" s="955"/>
      <c r="Y251" s="208"/>
      <c r="Z251" s="207"/>
      <c r="AA251" s="2448">
        <f t="shared" si="942"/>
        <v>0</v>
      </c>
      <c r="AB251" s="212"/>
      <c r="AC251" s="210"/>
      <c r="AD251" s="208"/>
      <c r="AE251" s="208"/>
      <c r="AF251" s="208"/>
      <c r="AG251" s="207"/>
      <c r="AH251" s="2448">
        <f t="shared" si="943"/>
        <v>0</v>
      </c>
      <c r="AI251" s="210"/>
      <c r="AJ251" s="208"/>
      <c r="AK251" s="207"/>
      <c r="AL251" s="2449">
        <f t="shared" si="944"/>
        <v>0</v>
      </c>
      <c r="AM251" s="211"/>
      <c r="AN251" s="2451">
        <f t="shared" si="945"/>
        <v>0</v>
      </c>
      <c r="AO251" s="210"/>
      <c r="AP251" s="208"/>
      <c r="AQ251" s="208"/>
      <c r="AR251" s="208"/>
      <c r="AS251" s="207"/>
      <c r="AT251" s="2453">
        <f t="shared" ref="AT251:AT254" si="957">SUM(AO251:AS251)</f>
        <v>0</v>
      </c>
      <c r="AU251" s="213"/>
      <c r="AV251" s="184"/>
      <c r="AW251" s="251" t="s">
        <v>666</v>
      </c>
      <c r="AX251" s="206"/>
      <c r="AY251" s="208"/>
      <c r="AZ251" s="208"/>
      <c r="BA251" s="208"/>
      <c r="BB251" s="208"/>
      <c r="BC251" s="208"/>
      <c r="BD251" s="209"/>
      <c r="BE251" s="206"/>
      <c r="BF251" s="208"/>
      <c r="BG251" s="208"/>
      <c r="BH251" s="208"/>
      <c r="BI251" s="209"/>
      <c r="BJ251" s="206"/>
      <c r="BK251" s="208"/>
      <c r="BL251" s="209"/>
      <c r="BM251" s="954"/>
      <c r="BN251" s="211"/>
      <c r="BO251" s="206"/>
      <c r="BP251" s="208"/>
      <c r="BQ251" s="208"/>
      <c r="BR251" s="208"/>
      <c r="BS251" s="209"/>
      <c r="BT251" s="206"/>
      <c r="BU251" s="208"/>
      <c r="BV251" s="209"/>
      <c r="BW251" s="954"/>
      <c r="BX251" s="2454">
        <f t="shared" si="900"/>
        <v>0</v>
      </c>
      <c r="BY251" s="206"/>
      <c r="BZ251" s="209"/>
      <c r="CA251" s="956"/>
      <c r="CC251" s="251" t="s">
        <v>666</v>
      </c>
      <c r="CD251" s="206"/>
      <c r="CE251" s="208"/>
      <c r="CF251" s="207"/>
      <c r="CG251" s="2454">
        <f t="shared" si="946"/>
        <v>0</v>
      </c>
      <c r="CH251" s="210"/>
      <c r="CI251" s="208"/>
      <c r="CJ251" s="207"/>
      <c r="CK251" s="2454">
        <f t="shared" si="947"/>
        <v>0</v>
      </c>
      <c r="CL251" s="210"/>
      <c r="CM251" s="208"/>
      <c r="CN251" s="207"/>
      <c r="CO251" s="2454">
        <f t="shared" si="948"/>
        <v>0</v>
      </c>
      <c r="CP251" s="210"/>
      <c r="CQ251" s="207"/>
      <c r="CR251" s="2454">
        <f t="shared" si="949"/>
        <v>0</v>
      </c>
      <c r="CS251" s="2434">
        <f t="shared" si="950"/>
        <v>0</v>
      </c>
      <c r="CT251" s="2432">
        <f t="shared" si="950"/>
        <v>0</v>
      </c>
      <c r="CU251" s="2433">
        <f t="shared" si="950"/>
        <v>0</v>
      </c>
      <c r="CV251" s="2454">
        <f t="shared" si="951"/>
        <v>0</v>
      </c>
      <c r="CW251" s="184"/>
      <c r="CX251" s="206"/>
      <c r="CY251" s="208"/>
      <c r="CZ251" s="207"/>
      <c r="DA251" s="2460">
        <f t="shared" si="952"/>
        <v>0</v>
      </c>
      <c r="DB251" s="210"/>
      <c r="DC251" s="208"/>
      <c r="DD251" s="207"/>
      <c r="DE251" s="2460">
        <f t="shared" si="953"/>
        <v>0</v>
      </c>
      <c r="DF251" s="184"/>
      <c r="DG251" s="2454">
        <f t="shared" si="909"/>
        <v>0</v>
      </c>
      <c r="DH251" s="184"/>
      <c r="DI251" s="2394">
        <f t="shared" si="954"/>
        <v>0</v>
      </c>
      <c r="DJ251" s="2395">
        <f t="shared" si="954"/>
        <v>0</v>
      </c>
      <c r="DK251" s="2396">
        <f t="shared" si="955"/>
        <v>0</v>
      </c>
      <c r="DM251" s="2395">
        <f t="shared" si="956"/>
        <v>0</v>
      </c>
      <c r="DO251" s="2462" t="str">
        <f t="shared" si="729"/>
        <v>True</v>
      </c>
      <c r="DP251" s="4073"/>
    </row>
    <row r="252" spans="2:121" ht="39.9" customHeight="1">
      <c r="B252" s="8502"/>
      <c r="C252" s="8504"/>
      <c r="D252" s="8504"/>
      <c r="E252" s="8502"/>
      <c r="F252" s="8506"/>
      <c r="G252" s="251" t="s">
        <v>667</v>
      </c>
      <c r="H252" s="206"/>
      <c r="I252" s="209"/>
      <c r="J252" s="210"/>
      <c r="K252" s="208"/>
      <c r="L252" s="208"/>
      <c r="M252" s="207"/>
      <c r="N252" s="206"/>
      <c r="O252" s="209"/>
      <c r="P252" s="210"/>
      <c r="Q252" s="207"/>
      <c r="R252" s="206"/>
      <c r="S252" s="209"/>
      <c r="T252" s="2393"/>
      <c r="U252" s="2446">
        <f t="shared" si="941"/>
        <v>0</v>
      </c>
      <c r="V252" s="206"/>
      <c r="W252" s="209"/>
      <c r="X252" s="955"/>
      <c r="Y252" s="208"/>
      <c r="Z252" s="207"/>
      <c r="AA252" s="2448">
        <f t="shared" si="942"/>
        <v>0</v>
      </c>
      <c r="AB252" s="212"/>
      <c r="AC252" s="210"/>
      <c r="AD252" s="208"/>
      <c r="AE252" s="208"/>
      <c r="AF252" s="208"/>
      <c r="AG252" s="207"/>
      <c r="AH252" s="2448">
        <f t="shared" si="943"/>
        <v>0</v>
      </c>
      <c r="AI252" s="210"/>
      <c r="AJ252" s="208"/>
      <c r="AK252" s="207"/>
      <c r="AL252" s="2449">
        <f t="shared" si="944"/>
        <v>0</v>
      </c>
      <c r="AM252" s="211"/>
      <c r="AN252" s="2451">
        <f t="shared" si="945"/>
        <v>0</v>
      </c>
      <c r="AO252" s="210"/>
      <c r="AP252" s="208"/>
      <c r="AQ252" s="208"/>
      <c r="AR252" s="208"/>
      <c r="AS252" s="207"/>
      <c r="AT252" s="2453">
        <f t="shared" si="957"/>
        <v>0</v>
      </c>
      <c r="AU252" s="213"/>
      <c r="AV252" s="184"/>
      <c r="AW252" s="251" t="s">
        <v>667</v>
      </c>
      <c r="AX252" s="206"/>
      <c r="AY252" s="208"/>
      <c r="AZ252" s="208"/>
      <c r="BA252" s="208"/>
      <c r="BB252" s="208"/>
      <c r="BC252" s="208"/>
      <c r="BD252" s="209"/>
      <c r="BE252" s="206"/>
      <c r="BF252" s="208"/>
      <c r="BG252" s="208"/>
      <c r="BH252" s="208"/>
      <c r="BI252" s="209"/>
      <c r="BJ252" s="206"/>
      <c r="BK252" s="208"/>
      <c r="BL252" s="209"/>
      <c r="BM252" s="954"/>
      <c r="BN252" s="211"/>
      <c r="BO252" s="206"/>
      <c r="BP252" s="208"/>
      <c r="BQ252" s="208"/>
      <c r="BR252" s="208"/>
      <c r="BS252" s="209"/>
      <c r="BT252" s="206"/>
      <c r="BU252" s="208"/>
      <c r="BV252" s="209"/>
      <c r="BW252" s="954"/>
      <c r="BX252" s="2454">
        <f t="shared" si="900"/>
        <v>0</v>
      </c>
      <c r="BY252" s="206"/>
      <c r="BZ252" s="209"/>
      <c r="CA252" s="956"/>
      <c r="CC252" s="251" t="s">
        <v>667</v>
      </c>
      <c r="CD252" s="206"/>
      <c r="CE252" s="208"/>
      <c r="CF252" s="207"/>
      <c r="CG252" s="2454">
        <f t="shared" si="946"/>
        <v>0</v>
      </c>
      <c r="CH252" s="210"/>
      <c r="CI252" s="208"/>
      <c r="CJ252" s="207"/>
      <c r="CK252" s="2454">
        <f t="shared" si="947"/>
        <v>0</v>
      </c>
      <c r="CL252" s="210"/>
      <c r="CM252" s="208"/>
      <c r="CN252" s="207"/>
      <c r="CO252" s="2454">
        <f t="shared" si="948"/>
        <v>0</v>
      </c>
      <c r="CP252" s="210"/>
      <c r="CQ252" s="207"/>
      <c r="CR252" s="2454">
        <f t="shared" si="949"/>
        <v>0</v>
      </c>
      <c r="CS252" s="2434">
        <f t="shared" si="950"/>
        <v>0</v>
      </c>
      <c r="CT252" s="2432">
        <f t="shared" si="950"/>
        <v>0</v>
      </c>
      <c r="CU252" s="2433">
        <f t="shared" si="950"/>
        <v>0</v>
      </c>
      <c r="CV252" s="2454">
        <f t="shared" si="951"/>
        <v>0</v>
      </c>
      <c r="CW252" s="184"/>
      <c r="CX252" s="206"/>
      <c r="CY252" s="208"/>
      <c r="CZ252" s="207"/>
      <c r="DA252" s="2460">
        <f t="shared" si="952"/>
        <v>0</v>
      </c>
      <c r="DB252" s="210"/>
      <c r="DC252" s="208"/>
      <c r="DD252" s="207"/>
      <c r="DE252" s="2460">
        <f t="shared" si="953"/>
        <v>0</v>
      </c>
      <c r="DF252" s="184"/>
      <c r="DG252" s="2454">
        <f t="shared" si="909"/>
        <v>0</v>
      </c>
      <c r="DH252" s="184"/>
      <c r="DI252" s="2394">
        <f t="shared" si="954"/>
        <v>0</v>
      </c>
      <c r="DJ252" s="2395">
        <f t="shared" si="954"/>
        <v>0</v>
      </c>
      <c r="DK252" s="2396">
        <f t="shared" si="955"/>
        <v>0</v>
      </c>
      <c r="DM252" s="2395">
        <f t="shared" si="956"/>
        <v>0</v>
      </c>
      <c r="DO252" s="2462" t="str">
        <f t="shared" si="729"/>
        <v>True</v>
      </c>
      <c r="DP252" s="4073"/>
    </row>
    <row r="253" spans="2:121" ht="39.9" customHeight="1">
      <c r="B253" s="8502"/>
      <c r="C253" s="8504"/>
      <c r="D253" s="8504"/>
      <c r="E253" s="8502"/>
      <c r="F253" s="8506"/>
      <c r="G253" s="251" t="s">
        <v>668</v>
      </c>
      <c r="H253" s="206"/>
      <c r="I253" s="209"/>
      <c r="J253" s="210"/>
      <c r="K253" s="208"/>
      <c r="L253" s="208"/>
      <c r="M253" s="207"/>
      <c r="N253" s="206"/>
      <c r="O253" s="209"/>
      <c r="P253" s="210"/>
      <c r="Q253" s="207"/>
      <c r="R253" s="206"/>
      <c r="S253" s="209"/>
      <c r="T253" s="954"/>
      <c r="U253" s="2446">
        <f t="shared" si="941"/>
        <v>0</v>
      </c>
      <c r="V253" s="206"/>
      <c r="W253" s="209"/>
      <c r="X253" s="955"/>
      <c r="Y253" s="208"/>
      <c r="Z253" s="207"/>
      <c r="AA253" s="2448">
        <f t="shared" si="942"/>
        <v>0</v>
      </c>
      <c r="AB253" s="212"/>
      <c r="AC253" s="210"/>
      <c r="AD253" s="208"/>
      <c r="AE253" s="208"/>
      <c r="AF253" s="208"/>
      <c r="AG253" s="207"/>
      <c r="AH253" s="2448">
        <f t="shared" si="943"/>
        <v>0</v>
      </c>
      <c r="AI253" s="210"/>
      <c r="AJ253" s="208"/>
      <c r="AK253" s="207"/>
      <c r="AL253" s="2449">
        <f t="shared" si="944"/>
        <v>0</v>
      </c>
      <c r="AM253" s="211"/>
      <c r="AN253" s="2451">
        <f t="shared" si="945"/>
        <v>0</v>
      </c>
      <c r="AO253" s="210"/>
      <c r="AP253" s="208"/>
      <c r="AQ253" s="208"/>
      <c r="AR253" s="208"/>
      <c r="AS253" s="207"/>
      <c r="AT253" s="2453">
        <f t="shared" si="957"/>
        <v>0</v>
      </c>
      <c r="AU253" s="213"/>
      <c r="AV253" s="184"/>
      <c r="AW253" s="251" t="s">
        <v>668</v>
      </c>
      <c r="AX253" s="206"/>
      <c r="AY253" s="208"/>
      <c r="AZ253" s="208"/>
      <c r="BA253" s="208"/>
      <c r="BB253" s="208"/>
      <c r="BC253" s="208"/>
      <c r="BD253" s="209"/>
      <c r="BE253" s="206"/>
      <c r="BF253" s="208"/>
      <c r="BG253" s="208"/>
      <c r="BH253" s="208"/>
      <c r="BI253" s="209"/>
      <c r="BJ253" s="206"/>
      <c r="BK253" s="208"/>
      <c r="BL253" s="209"/>
      <c r="BM253" s="954"/>
      <c r="BN253" s="211"/>
      <c r="BO253" s="206"/>
      <c r="BP253" s="208"/>
      <c r="BQ253" s="208"/>
      <c r="BR253" s="208"/>
      <c r="BS253" s="209"/>
      <c r="BT253" s="206"/>
      <c r="BU253" s="208"/>
      <c r="BV253" s="209"/>
      <c r="BW253" s="954"/>
      <c r="BX253" s="2454">
        <f t="shared" si="900"/>
        <v>0</v>
      </c>
      <c r="BY253" s="206"/>
      <c r="BZ253" s="209"/>
      <c r="CA253" s="956"/>
      <c r="CC253" s="251" t="s">
        <v>668</v>
      </c>
      <c r="CD253" s="206"/>
      <c r="CE253" s="208"/>
      <c r="CF253" s="207"/>
      <c r="CG253" s="2454">
        <f t="shared" si="946"/>
        <v>0</v>
      </c>
      <c r="CH253" s="210"/>
      <c r="CI253" s="208"/>
      <c r="CJ253" s="207"/>
      <c r="CK253" s="2454">
        <f t="shared" si="947"/>
        <v>0</v>
      </c>
      <c r="CL253" s="210"/>
      <c r="CM253" s="208"/>
      <c r="CN253" s="207"/>
      <c r="CO253" s="2454">
        <f t="shared" si="948"/>
        <v>0</v>
      </c>
      <c r="CP253" s="210"/>
      <c r="CQ253" s="207"/>
      <c r="CR253" s="2454">
        <f t="shared" si="949"/>
        <v>0</v>
      </c>
      <c r="CS253" s="2434">
        <f t="shared" si="950"/>
        <v>0</v>
      </c>
      <c r="CT253" s="2432">
        <f t="shared" si="950"/>
        <v>0</v>
      </c>
      <c r="CU253" s="2433">
        <f t="shared" si="950"/>
        <v>0</v>
      </c>
      <c r="CV253" s="2454">
        <f t="shared" si="951"/>
        <v>0</v>
      </c>
      <c r="CW253" s="184"/>
      <c r="CX253" s="206"/>
      <c r="CY253" s="208"/>
      <c r="CZ253" s="207"/>
      <c r="DA253" s="2460">
        <f t="shared" si="952"/>
        <v>0</v>
      </c>
      <c r="DB253" s="210"/>
      <c r="DC253" s="208"/>
      <c r="DD253" s="207"/>
      <c r="DE253" s="2460">
        <f t="shared" si="953"/>
        <v>0</v>
      </c>
      <c r="DF253" s="184"/>
      <c r="DG253" s="2454">
        <f t="shared" si="909"/>
        <v>0</v>
      </c>
      <c r="DH253" s="184"/>
      <c r="DI253" s="2394">
        <f t="shared" si="954"/>
        <v>0</v>
      </c>
      <c r="DJ253" s="2395">
        <f t="shared" si="954"/>
        <v>0</v>
      </c>
      <c r="DK253" s="2396">
        <f t="shared" si="955"/>
        <v>0</v>
      </c>
      <c r="DM253" s="2395">
        <f t="shared" si="956"/>
        <v>0</v>
      </c>
      <c r="DO253" s="2462" t="str">
        <f t="shared" si="729"/>
        <v>True</v>
      </c>
      <c r="DP253" s="4073"/>
    </row>
    <row r="254" spans="2:121" ht="39.9" customHeight="1" thickBot="1">
      <c r="B254" s="8502"/>
      <c r="C254" s="8504"/>
      <c r="D254" s="8504"/>
      <c r="E254" s="8502"/>
      <c r="F254" s="8506"/>
      <c r="G254" s="252" t="s">
        <v>1214</v>
      </c>
      <c r="H254" s="214"/>
      <c r="I254" s="217"/>
      <c r="J254" s="218"/>
      <c r="K254" s="216"/>
      <c r="L254" s="216"/>
      <c r="M254" s="215"/>
      <c r="N254" s="214"/>
      <c r="O254" s="217"/>
      <c r="P254" s="218"/>
      <c r="Q254" s="215"/>
      <c r="R254" s="214"/>
      <c r="S254" s="217"/>
      <c r="T254" s="957"/>
      <c r="U254" s="2446">
        <f t="shared" si="941"/>
        <v>0</v>
      </c>
      <c r="V254" s="214"/>
      <c r="W254" s="217"/>
      <c r="X254" s="958"/>
      <c r="Y254" s="216"/>
      <c r="Z254" s="215"/>
      <c r="AA254" s="2448">
        <f t="shared" si="942"/>
        <v>0</v>
      </c>
      <c r="AB254" s="220"/>
      <c r="AC254" s="218"/>
      <c r="AD254" s="216"/>
      <c r="AE254" s="216"/>
      <c r="AF254" s="216"/>
      <c r="AG254" s="215"/>
      <c r="AH254" s="2448">
        <f t="shared" si="943"/>
        <v>0</v>
      </c>
      <c r="AI254" s="218"/>
      <c r="AJ254" s="216"/>
      <c r="AK254" s="215"/>
      <c r="AL254" s="2450">
        <f t="shared" si="944"/>
        <v>0</v>
      </c>
      <c r="AM254" s="219"/>
      <c r="AN254" s="2452">
        <f t="shared" si="945"/>
        <v>0</v>
      </c>
      <c r="AO254" s="218"/>
      <c r="AP254" s="216"/>
      <c r="AQ254" s="216"/>
      <c r="AR254" s="216"/>
      <c r="AS254" s="215"/>
      <c r="AT254" s="2448">
        <f t="shared" si="957"/>
        <v>0</v>
      </c>
      <c r="AU254" s="221"/>
      <c r="AV254" s="184"/>
      <c r="AW254" s="252" t="s">
        <v>1214</v>
      </c>
      <c r="AX254" s="214"/>
      <c r="AY254" s="216"/>
      <c r="AZ254" s="216"/>
      <c r="BA254" s="216"/>
      <c r="BB254" s="216"/>
      <c r="BC254" s="216"/>
      <c r="BD254" s="217"/>
      <c r="BE254" s="214"/>
      <c r="BF254" s="216"/>
      <c r="BG254" s="216"/>
      <c r="BH254" s="216"/>
      <c r="BI254" s="217"/>
      <c r="BJ254" s="214"/>
      <c r="BK254" s="216"/>
      <c r="BL254" s="217"/>
      <c r="BM254" s="957"/>
      <c r="BN254" s="219"/>
      <c r="BO254" s="214"/>
      <c r="BP254" s="216"/>
      <c r="BQ254" s="216"/>
      <c r="BR254" s="216"/>
      <c r="BS254" s="217"/>
      <c r="BT254" s="214"/>
      <c r="BU254" s="216"/>
      <c r="BV254" s="217"/>
      <c r="BW254" s="957"/>
      <c r="BX254" s="2455">
        <f t="shared" si="900"/>
        <v>0</v>
      </c>
      <c r="BY254" s="214"/>
      <c r="BZ254" s="217"/>
      <c r="CA254" s="961"/>
      <c r="CC254" s="252" t="s">
        <v>1214</v>
      </c>
      <c r="CD254" s="214"/>
      <c r="CE254" s="216"/>
      <c r="CF254" s="215"/>
      <c r="CG254" s="2455">
        <f t="shared" si="946"/>
        <v>0</v>
      </c>
      <c r="CH254" s="218"/>
      <c r="CI254" s="216"/>
      <c r="CJ254" s="215"/>
      <c r="CK254" s="2455">
        <f t="shared" si="947"/>
        <v>0</v>
      </c>
      <c r="CL254" s="218"/>
      <c r="CM254" s="216"/>
      <c r="CN254" s="215"/>
      <c r="CO254" s="2455">
        <f t="shared" si="948"/>
        <v>0</v>
      </c>
      <c r="CP254" s="218"/>
      <c r="CQ254" s="215"/>
      <c r="CR254" s="2455">
        <f t="shared" si="949"/>
        <v>0</v>
      </c>
      <c r="CS254" s="2456">
        <f t="shared" si="950"/>
        <v>0</v>
      </c>
      <c r="CT254" s="2457">
        <f t="shared" si="950"/>
        <v>0</v>
      </c>
      <c r="CU254" s="2458">
        <f t="shared" si="950"/>
        <v>0</v>
      </c>
      <c r="CV254" s="2455">
        <f t="shared" si="951"/>
        <v>0</v>
      </c>
      <c r="CW254" s="184"/>
      <c r="CX254" s="214"/>
      <c r="CY254" s="216"/>
      <c r="CZ254" s="215"/>
      <c r="DA254" s="2461">
        <f t="shared" si="952"/>
        <v>0</v>
      </c>
      <c r="DB254" s="218"/>
      <c r="DC254" s="216"/>
      <c r="DD254" s="215"/>
      <c r="DE254" s="2461">
        <f t="shared" si="953"/>
        <v>0</v>
      </c>
      <c r="DF254" s="184"/>
      <c r="DG254" s="2455">
        <f t="shared" si="909"/>
        <v>0</v>
      </c>
      <c r="DH254" s="184"/>
      <c r="DI254" s="2397">
        <f t="shared" si="954"/>
        <v>0</v>
      </c>
      <c r="DJ254" s="2398">
        <f t="shared" si="954"/>
        <v>0</v>
      </c>
      <c r="DK254" s="2399">
        <f t="shared" si="955"/>
        <v>0</v>
      </c>
      <c r="DM254" s="2398">
        <f t="shared" si="956"/>
        <v>0</v>
      </c>
      <c r="DO254" s="2463" t="str">
        <f t="shared" si="729"/>
        <v>True</v>
      </c>
      <c r="DP254" s="4073"/>
    </row>
    <row r="255" spans="2:121" ht="39.9" customHeight="1" thickBot="1">
      <c r="B255" s="8503"/>
      <c r="C255" s="8505"/>
      <c r="D255" s="8505"/>
      <c r="E255" s="8503"/>
      <c r="F255" s="8507"/>
      <c r="G255" s="2033" t="s">
        <v>181</v>
      </c>
      <c r="H255" s="2405">
        <f t="shared" ref="H255:P255" si="958">SUM(H250:H254)</f>
        <v>0</v>
      </c>
      <c r="I255" s="2406">
        <f t="shared" si="958"/>
        <v>0</v>
      </c>
      <c r="J255" s="2407">
        <f t="shared" si="958"/>
        <v>0</v>
      </c>
      <c r="K255" s="2408">
        <f t="shared" si="958"/>
        <v>0</v>
      </c>
      <c r="L255" s="2408">
        <f t="shared" si="958"/>
        <v>0</v>
      </c>
      <c r="M255" s="2409">
        <f t="shared" si="958"/>
        <v>0</v>
      </c>
      <c r="N255" s="2405">
        <f t="shared" si="958"/>
        <v>0</v>
      </c>
      <c r="O255" s="2406">
        <f t="shared" si="958"/>
        <v>0</v>
      </c>
      <c r="P255" s="2407">
        <f t="shared" si="958"/>
        <v>0</v>
      </c>
      <c r="Q255" s="2036"/>
      <c r="R255" s="2405">
        <f t="shared" ref="R255:AU255" si="959">SUM(R250:R254)</f>
        <v>0</v>
      </c>
      <c r="S255" s="2406">
        <f t="shared" si="959"/>
        <v>0</v>
      </c>
      <c r="T255" s="2410">
        <f t="shared" si="959"/>
        <v>0</v>
      </c>
      <c r="U255" s="963">
        <f t="shared" si="959"/>
        <v>0</v>
      </c>
      <c r="V255" s="2405">
        <f t="shared" si="959"/>
        <v>0</v>
      </c>
      <c r="W255" s="2406">
        <f t="shared" si="959"/>
        <v>0</v>
      </c>
      <c r="X255" s="2407">
        <f t="shared" si="959"/>
        <v>0</v>
      </c>
      <c r="Y255" s="2408">
        <f t="shared" si="959"/>
        <v>0</v>
      </c>
      <c r="Z255" s="2409">
        <f t="shared" si="959"/>
        <v>0</v>
      </c>
      <c r="AA255" s="963">
        <f t="shared" si="959"/>
        <v>0</v>
      </c>
      <c r="AB255" s="963">
        <f t="shared" si="959"/>
        <v>0</v>
      </c>
      <c r="AC255" s="2407">
        <f t="shared" si="959"/>
        <v>0</v>
      </c>
      <c r="AD255" s="2408">
        <f t="shared" si="959"/>
        <v>0</v>
      </c>
      <c r="AE255" s="2408">
        <f t="shared" si="959"/>
        <v>0</v>
      </c>
      <c r="AF255" s="2408">
        <f t="shared" si="959"/>
        <v>0</v>
      </c>
      <c r="AG255" s="2409">
        <f t="shared" si="959"/>
        <v>0</v>
      </c>
      <c r="AH255" s="963">
        <f t="shared" si="959"/>
        <v>0</v>
      </c>
      <c r="AI255" s="2407">
        <f t="shared" si="959"/>
        <v>0</v>
      </c>
      <c r="AJ255" s="2408">
        <f t="shared" si="959"/>
        <v>0</v>
      </c>
      <c r="AK255" s="2409">
        <f t="shared" si="959"/>
        <v>0</v>
      </c>
      <c r="AL255" s="2400">
        <f t="shared" si="959"/>
        <v>0</v>
      </c>
      <c r="AM255" s="963">
        <f t="shared" si="959"/>
        <v>0</v>
      </c>
      <c r="AN255" s="2401">
        <f t="shared" si="959"/>
        <v>0</v>
      </c>
      <c r="AO255" s="2407">
        <f t="shared" si="959"/>
        <v>0</v>
      </c>
      <c r="AP255" s="2408">
        <f t="shared" si="959"/>
        <v>0</v>
      </c>
      <c r="AQ255" s="2408">
        <f t="shared" si="959"/>
        <v>0</v>
      </c>
      <c r="AR255" s="2408">
        <f t="shared" si="959"/>
        <v>0</v>
      </c>
      <c r="AS255" s="2409">
        <f t="shared" si="959"/>
        <v>0</v>
      </c>
      <c r="AT255" s="963">
        <f t="shared" si="959"/>
        <v>0</v>
      </c>
      <c r="AU255" s="963">
        <f t="shared" si="959"/>
        <v>0</v>
      </c>
      <c r="AV255" s="184"/>
      <c r="AW255" s="2037" t="s">
        <v>181</v>
      </c>
      <c r="AX255" s="2405">
        <f t="shared" ref="AX255:BW255" si="960">SUM(AX250:AX254)</f>
        <v>0</v>
      </c>
      <c r="AY255" s="2408">
        <f t="shared" si="960"/>
        <v>0</v>
      </c>
      <c r="AZ255" s="2408">
        <f t="shared" si="960"/>
        <v>0</v>
      </c>
      <c r="BA255" s="2408">
        <f t="shared" si="960"/>
        <v>0</v>
      </c>
      <c r="BB255" s="2408">
        <f t="shared" si="960"/>
        <v>0</v>
      </c>
      <c r="BC255" s="2408">
        <f t="shared" si="960"/>
        <v>0</v>
      </c>
      <c r="BD255" s="2406">
        <f t="shared" si="960"/>
        <v>0</v>
      </c>
      <c r="BE255" s="2405">
        <f t="shared" si="960"/>
        <v>0</v>
      </c>
      <c r="BF255" s="2408">
        <f t="shared" si="960"/>
        <v>0</v>
      </c>
      <c r="BG255" s="2408">
        <f t="shared" si="960"/>
        <v>0</v>
      </c>
      <c r="BH255" s="2408">
        <f t="shared" si="960"/>
        <v>0</v>
      </c>
      <c r="BI255" s="2406">
        <f t="shared" si="960"/>
        <v>0</v>
      </c>
      <c r="BJ255" s="2405">
        <f t="shared" si="960"/>
        <v>0</v>
      </c>
      <c r="BK255" s="2408">
        <f t="shared" si="960"/>
        <v>0</v>
      </c>
      <c r="BL255" s="2406">
        <f t="shared" si="960"/>
        <v>0</v>
      </c>
      <c r="BM255" s="2410">
        <f t="shared" si="960"/>
        <v>0</v>
      </c>
      <c r="BN255" s="963">
        <f t="shared" si="960"/>
        <v>0</v>
      </c>
      <c r="BO255" s="2405">
        <f t="shared" si="960"/>
        <v>0</v>
      </c>
      <c r="BP255" s="2408">
        <f t="shared" si="960"/>
        <v>0</v>
      </c>
      <c r="BQ255" s="2408">
        <f t="shared" si="960"/>
        <v>0</v>
      </c>
      <c r="BR255" s="2408">
        <f t="shared" si="960"/>
        <v>0</v>
      </c>
      <c r="BS255" s="2406">
        <f t="shared" si="960"/>
        <v>0</v>
      </c>
      <c r="BT255" s="2405">
        <f t="shared" si="960"/>
        <v>0</v>
      </c>
      <c r="BU255" s="2408">
        <f t="shared" si="960"/>
        <v>0</v>
      </c>
      <c r="BV255" s="2406">
        <f t="shared" si="960"/>
        <v>0</v>
      </c>
      <c r="BW255" s="2410">
        <f t="shared" si="960"/>
        <v>0</v>
      </c>
      <c r="BX255" s="963">
        <f t="shared" si="900"/>
        <v>0</v>
      </c>
      <c r="BY255" s="2405">
        <f>SUM(BY250:BY254)</f>
        <v>0</v>
      </c>
      <c r="BZ255" s="2406">
        <f>SUM(BZ250:BZ254)</f>
        <v>0</v>
      </c>
      <c r="CA255" s="2401">
        <f>SUM(CA250:CA254)</f>
        <v>0</v>
      </c>
      <c r="CC255" s="2038" t="s">
        <v>106</v>
      </c>
      <c r="CD255" s="2405">
        <f t="shared" ref="CD255:CV255" si="961">SUM(CD250:CD254)</f>
        <v>0</v>
      </c>
      <c r="CE255" s="2408">
        <f t="shared" si="961"/>
        <v>0</v>
      </c>
      <c r="CF255" s="2409">
        <f t="shared" si="961"/>
        <v>0</v>
      </c>
      <c r="CG255" s="963">
        <f t="shared" si="961"/>
        <v>0</v>
      </c>
      <c r="CH255" s="2407">
        <f t="shared" si="961"/>
        <v>0</v>
      </c>
      <c r="CI255" s="2408">
        <f t="shared" si="961"/>
        <v>0</v>
      </c>
      <c r="CJ255" s="2409">
        <f t="shared" si="961"/>
        <v>0</v>
      </c>
      <c r="CK255" s="963">
        <f t="shared" si="961"/>
        <v>0</v>
      </c>
      <c r="CL255" s="2407">
        <f t="shared" si="961"/>
        <v>0</v>
      </c>
      <c r="CM255" s="2408">
        <f t="shared" si="961"/>
        <v>0</v>
      </c>
      <c r="CN255" s="2409">
        <f t="shared" si="961"/>
        <v>0</v>
      </c>
      <c r="CO255" s="963">
        <f t="shared" si="961"/>
        <v>0</v>
      </c>
      <c r="CP255" s="2407">
        <f t="shared" si="961"/>
        <v>0</v>
      </c>
      <c r="CQ255" s="2409">
        <f t="shared" si="961"/>
        <v>0</v>
      </c>
      <c r="CR255" s="963">
        <f t="shared" si="961"/>
        <v>0</v>
      </c>
      <c r="CS255" s="2407">
        <f t="shared" si="961"/>
        <v>0</v>
      </c>
      <c r="CT255" s="2408">
        <f t="shared" si="961"/>
        <v>0</v>
      </c>
      <c r="CU255" s="2409">
        <f t="shared" si="961"/>
        <v>0</v>
      </c>
      <c r="CV255" s="963">
        <f t="shared" si="961"/>
        <v>0</v>
      </c>
      <c r="CW255" s="184"/>
      <c r="CX255" s="2402">
        <f t="shared" ref="CX255:DE255" si="962">SUM(CX250:CX254)</f>
        <v>0</v>
      </c>
      <c r="CY255" s="2404">
        <f t="shared" si="962"/>
        <v>0</v>
      </c>
      <c r="CZ255" s="975">
        <f t="shared" si="962"/>
        <v>0</v>
      </c>
      <c r="DA255" s="962">
        <f t="shared" si="962"/>
        <v>0</v>
      </c>
      <c r="DB255" s="2403">
        <f t="shared" si="962"/>
        <v>0</v>
      </c>
      <c r="DC255" s="2404">
        <f t="shared" si="962"/>
        <v>0</v>
      </c>
      <c r="DD255" s="975">
        <f t="shared" si="962"/>
        <v>0</v>
      </c>
      <c r="DE255" s="962">
        <f t="shared" si="962"/>
        <v>0</v>
      </c>
      <c r="DF255" s="184"/>
      <c r="DG255" s="963">
        <f t="shared" si="909"/>
        <v>0</v>
      </c>
      <c r="DH255" s="184"/>
      <c r="DI255" s="2400">
        <f>SUM(DI250:DI254)</f>
        <v>0</v>
      </c>
      <c r="DJ255" s="963">
        <f>SUM(DJ250:DJ254)</f>
        <v>0</v>
      </c>
      <c r="DK255" s="2401">
        <f>SUM(DK250:DK254)</f>
        <v>0</v>
      </c>
      <c r="DM255" s="963">
        <f>SUM(DM250:DM254)</f>
        <v>0</v>
      </c>
      <c r="DO255" s="960" t="str">
        <f t="shared" si="729"/>
        <v>True</v>
      </c>
      <c r="DP255" s="4075" t="str">
        <f t="shared" ref="DP255:DP258" si="963">IF($U255=0,"Blanc","")</f>
        <v>Blanc</v>
      </c>
      <c r="DQ255" s="4074" t="str">
        <f t="shared" si="786"/>
        <v>wrong</v>
      </c>
    </row>
    <row r="256" spans="2:121" ht="39.9" customHeight="1" thickBot="1">
      <c r="B256" s="8500" t="s">
        <v>1467</v>
      </c>
      <c r="C256" s="8462"/>
      <c r="D256" s="8462"/>
      <c r="E256" s="8462"/>
      <c r="F256" s="8501"/>
      <c r="G256" s="2039"/>
      <c r="H256" s="2405">
        <f t="shared" ref="H256:AV256" si="964">H243+H249</f>
        <v>0</v>
      </c>
      <c r="I256" s="2406">
        <f t="shared" si="964"/>
        <v>0</v>
      </c>
      <c r="J256" s="2407">
        <f t="shared" si="964"/>
        <v>0</v>
      </c>
      <c r="K256" s="2408">
        <f t="shared" si="964"/>
        <v>0</v>
      </c>
      <c r="L256" s="2408">
        <f t="shared" si="964"/>
        <v>0</v>
      </c>
      <c r="M256" s="2409">
        <f t="shared" si="964"/>
        <v>0</v>
      </c>
      <c r="N256" s="2405">
        <f t="shared" si="964"/>
        <v>0</v>
      </c>
      <c r="O256" s="2406">
        <f t="shared" si="964"/>
        <v>0</v>
      </c>
      <c r="P256" s="2407">
        <f t="shared" si="964"/>
        <v>0</v>
      </c>
      <c r="Q256" s="2409">
        <f t="shared" si="964"/>
        <v>0</v>
      </c>
      <c r="R256" s="2405">
        <f t="shared" si="964"/>
        <v>0</v>
      </c>
      <c r="S256" s="2406">
        <f t="shared" si="964"/>
        <v>0</v>
      </c>
      <c r="T256" s="2410">
        <f t="shared" si="964"/>
        <v>0</v>
      </c>
      <c r="U256" s="963">
        <f t="shared" si="964"/>
        <v>0</v>
      </c>
      <c r="V256" s="2405">
        <f t="shared" si="964"/>
        <v>0</v>
      </c>
      <c r="W256" s="2406">
        <f t="shared" si="964"/>
        <v>0</v>
      </c>
      <c r="X256" s="2407">
        <f t="shared" si="964"/>
        <v>0</v>
      </c>
      <c r="Y256" s="2408">
        <f t="shared" si="964"/>
        <v>0</v>
      </c>
      <c r="Z256" s="2409">
        <f t="shared" si="964"/>
        <v>0</v>
      </c>
      <c r="AA256" s="963">
        <f t="shared" si="964"/>
        <v>0</v>
      </c>
      <c r="AB256" s="963">
        <f t="shared" si="964"/>
        <v>0</v>
      </c>
      <c r="AC256" s="2407">
        <f t="shared" si="964"/>
        <v>0</v>
      </c>
      <c r="AD256" s="2408">
        <f t="shared" si="964"/>
        <v>0</v>
      </c>
      <c r="AE256" s="2408">
        <f t="shared" si="964"/>
        <v>0</v>
      </c>
      <c r="AF256" s="2408">
        <f t="shared" si="964"/>
        <v>0</v>
      </c>
      <c r="AG256" s="2409">
        <f t="shared" si="964"/>
        <v>0</v>
      </c>
      <c r="AH256" s="963">
        <f t="shared" si="964"/>
        <v>0</v>
      </c>
      <c r="AI256" s="2407">
        <f t="shared" si="964"/>
        <v>0</v>
      </c>
      <c r="AJ256" s="2408">
        <f t="shared" si="964"/>
        <v>0</v>
      </c>
      <c r="AK256" s="2409">
        <f t="shared" si="964"/>
        <v>0</v>
      </c>
      <c r="AL256" s="2400">
        <f t="shared" si="964"/>
        <v>0</v>
      </c>
      <c r="AM256" s="963">
        <f t="shared" si="964"/>
        <v>0</v>
      </c>
      <c r="AN256" s="2401">
        <f t="shared" si="964"/>
        <v>0</v>
      </c>
      <c r="AO256" s="2407">
        <f t="shared" si="964"/>
        <v>0</v>
      </c>
      <c r="AP256" s="2408">
        <f t="shared" si="964"/>
        <v>0</v>
      </c>
      <c r="AQ256" s="2408">
        <f t="shared" si="964"/>
        <v>0</v>
      </c>
      <c r="AR256" s="2408">
        <f t="shared" si="964"/>
        <v>0</v>
      </c>
      <c r="AS256" s="2409">
        <f t="shared" si="964"/>
        <v>0</v>
      </c>
      <c r="AT256" s="963">
        <f t="shared" si="964"/>
        <v>0</v>
      </c>
      <c r="AU256" s="963">
        <f t="shared" si="964"/>
        <v>0</v>
      </c>
      <c r="AV256" s="184">
        <f t="shared" si="964"/>
        <v>0</v>
      </c>
      <c r="AW256" s="974" t="s">
        <v>181</v>
      </c>
      <c r="AX256" s="2402">
        <f t="shared" ref="AX256:CB256" si="965">AX243+AX249</f>
        <v>0</v>
      </c>
      <c r="AY256" s="2404">
        <f t="shared" si="965"/>
        <v>0</v>
      </c>
      <c r="AZ256" s="2404">
        <f t="shared" si="965"/>
        <v>0</v>
      </c>
      <c r="BA256" s="2404">
        <f t="shared" si="965"/>
        <v>0</v>
      </c>
      <c r="BB256" s="2404">
        <f t="shared" si="965"/>
        <v>0</v>
      </c>
      <c r="BC256" s="2404">
        <f t="shared" si="965"/>
        <v>0</v>
      </c>
      <c r="BD256" s="973">
        <f t="shared" si="965"/>
        <v>0</v>
      </c>
      <c r="BE256" s="2402">
        <f t="shared" si="965"/>
        <v>0</v>
      </c>
      <c r="BF256" s="2404">
        <f t="shared" si="965"/>
        <v>0</v>
      </c>
      <c r="BG256" s="2404">
        <f t="shared" si="965"/>
        <v>0</v>
      </c>
      <c r="BH256" s="2404">
        <f t="shared" si="965"/>
        <v>0</v>
      </c>
      <c r="BI256" s="973">
        <f t="shared" si="965"/>
        <v>0</v>
      </c>
      <c r="BJ256" s="2402">
        <f t="shared" si="965"/>
        <v>0</v>
      </c>
      <c r="BK256" s="2404">
        <f t="shared" si="965"/>
        <v>0</v>
      </c>
      <c r="BL256" s="973">
        <f t="shared" si="965"/>
        <v>0</v>
      </c>
      <c r="BM256" s="970">
        <f t="shared" si="965"/>
        <v>0</v>
      </c>
      <c r="BN256" s="962">
        <f t="shared" si="965"/>
        <v>0</v>
      </c>
      <c r="BO256" s="2402">
        <f t="shared" si="965"/>
        <v>0</v>
      </c>
      <c r="BP256" s="2404">
        <f t="shared" si="965"/>
        <v>0</v>
      </c>
      <c r="BQ256" s="2404">
        <f t="shared" si="965"/>
        <v>0</v>
      </c>
      <c r="BR256" s="2404">
        <f t="shared" si="965"/>
        <v>0</v>
      </c>
      <c r="BS256" s="973">
        <f t="shared" si="965"/>
        <v>0</v>
      </c>
      <c r="BT256" s="2402">
        <f t="shared" si="965"/>
        <v>0</v>
      </c>
      <c r="BU256" s="2404">
        <f t="shared" si="965"/>
        <v>0</v>
      </c>
      <c r="BV256" s="973">
        <f t="shared" si="965"/>
        <v>0</v>
      </c>
      <c r="BW256" s="970">
        <f t="shared" si="965"/>
        <v>0</v>
      </c>
      <c r="BX256" s="962">
        <f t="shared" si="965"/>
        <v>0</v>
      </c>
      <c r="BY256" s="2402">
        <f t="shared" si="965"/>
        <v>0</v>
      </c>
      <c r="BZ256" s="973">
        <f t="shared" si="965"/>
        <v>0</v>
      </c>
      <c r="CA256" s="964">
        <f t="shared" si="965"/>
        <v>0</v>
      </c>
      <c r="CB256" s="184">
        <f t="shared" si="965"/>
        <v>0</v>
      </c>
      <c r="CC256" s="2047" t="s">
        <v>106</v>
      </c>
      <c r="CD256" s="2435">
        <f t="shared" ref="CD256:CV256" si="966">CD243+CD249</f>
        <v>0</v>
      </c>
      <c r="CE256" s="2436">
        <f t="shared" si="966"/>
        <v>0</v>
      </c>
      <c r="CF256" s="2437">
        <f t="shared" si="966"/>
        <v>0</v>
      </c>
      <c r="CG256" s="2441">
        <f t="shared" si="966"/>
        <v>0</v>
      </c>
      <c r="CH256" s="2438">
        <f t="shared" si="966"/>
        <v>0</v>
      </c>
      <c r="CI256" s="2436">
        <f t="shared" si="966"/>
        <v>0</v>
      </c>
      <c r="CJ256" s="2437">
        <f t="shared" si="966"/>
        <v>0</v>
      </c>
      <c r="CK256" s="2441">
        <f t="shared" si="966"/>
        <v>0</v>
      </c>
      <c r="CL256" s="2438">
        <f t="shared" si="966"/>
        <v>0</v>
      </c>
      <c r="CM256" s="2436">
        <f t="shared" si="966"/>
        <v>0</v>
      </c>
      <c r="CN256" s="2437">
        <f t="shared" si="966"/>
        <v>0</v>
      </c>
      <c r="CO256" s="2441">
        <f t="shared" si="966"/>
        <v>0</v>
      </c>
      <c r="CP256" s="2438">
        <f t="shared" si="966"/>
        <v>0</v>
      </c>
      <c r="CQ256" s="2437">
        <f t="shared" si="966"/>
        <v>0</v>
      </c>
      <c r="CR256" s="2441">
        <f t="shared" si="966"/>
        <v>0</v>
      </c>
      <c r="CS256" s="2438">
        <f t="shared" si="966"/>
        <v>0</v>
      </c>
      <c r="CT256" s="2436">
        <f t="shared" si="966"/>
        <v>0</v>
      </c>
      <c r="CU256" s="2437">
        <f t="shared" si="966"/>
        <v>0</v>
      </c>
      <c r="CV256" s="2441">
        <f t="shared" si="966"/>
        <v>0</v>
      </c>
      <c r="CW256" s="184"/>
      <c r="CX256" s="2424">
        <f t="shared" ref="CX256:DE256" si="967">CX243+CX249</f>
        <v>0</v>
      </c>
      <c r="CY256" s="2425">
        <f t="shared" si="967"/>
        <v>0</v>
      </c>
      <c r="CZ256" s="2426">
        <f t="shared" si="967"/>
        <v>0</v>
      </c>
      <c r="DA256" s="2430">
        <f t="shared" si="967"/>
        <v>0</v>
      </c>
      <c r="DB256" s="2427">
        <f t="shared" si="967"/>
        <v>0</v>
      </c>
      <c r="DC256" s="2425">
        <f t="shared" si="967"/>
        <v>0</v>
      </c>
      <c r="DD256" s="2426">
        <f t="shared" si="967"/>
        <v>0</v>
      </c>
      <c r="DE256" s="2430">
        <f t="shared" si="967"/>
        <v>0</v>
      </c>
      <c r="DF256" s="184"/>
      <c r="DG256" s="2441">
        <f t="shared" ref="DG256:DM256" si="968">DG243+DG249</f>
        <v>0</v>
      </c>
      <c r="DH256" s="184">
        <f t="shared" si="968"/>
        <v>0</v>
      </c>
      <c r="DI256" s="2440">
        <f t="shared" si="968"/>
        <v>0</v>
      </c>
      <c r="DJ256" s="2441">
        <f t="shared" si="968"/>
        <v>0</v>
      </c>
      <c r="DK256" s="2442">
        <f t="shared" si="968"/>
        <v>0</v>
      </c>
      <c r="DL256" s="184">
        <f t="shared" si="968"/>
        <v>0</v>
      </c>
      <c r="DM256" s="2441">
        <f t="shared" si="968"/>
        <v>0</v>
      </c>
      <c r="DO256" s="960" t="str">
        <f t="shared" si="729"/>
        <v>True</v>
      </c>
      <c r="DP256" s="4075" t="str">
        <f t="shared" si="963"/>
        <v>Blanc</v>
      </c>
      <c r="DQ256" s="4074" t="str">
        <f t="shared" si="786"/>
        <v>wrong</v>
      </c>
    </row>
    <row r="257" spans="2:121" ht="39.9" customHeight="1" thickBot="1">
      <c r="B257" s="8484" t="s">
        <v>1612</v>
      </c>
      <c r="C257" s="8485"/>
      <c r="D257" s="8485"/>
      <c r="E257" s="8485"/>
      <c r="F257" s="8486"/>
      <c r="G257" s="2040"/>
      <c r="H257" s="2402">
        <f>H255</f>
        <v>0</v>
      </c>
      <c r="I257" s="973">
        <f t="shared" ref="I257:BT257" si="969">I255</f>
        <v>0</v>
      </c>
      <c r="J257" s="2403">
        <f t="shared" si="969"/>
        <v>0</v>
      </c>
      <c r="K257" s="2404">
        <f t="shared" si="969"/>
        <v>0</v>
      </c>
      <c r="L257" s="2404">
        <f t="shared" si="969"/>
        <v>0</v>
      </c>
      <c r="M257" s="975">
        <f t="shared" si="969"/>
        <v>0</v>
      </c>
      <c r="N257" s="2402">
        <f t="shared" si="969"/>
        <v>0</v>
      </c>
      <c r="O257" s="973">
        <f t="shared" si="969"/>
        <v>0</v>
      </c>
      <c r="P257" s="2403">
        <f t="shared" si="969"/>
        <v>0</v>
      </c>
      <c r="Q257" s="975">
        <f t="shared" si="969"/>
        <v>0</v>
      </c>
      <c r="R257" s="2402">
        <f t="shared" si="969"/>
        <v>0</v>
      </c>
      <c r="S257" s="973">
        <f t="shared" si="969"/>
        <v>0</v>
      </c>
      <c r="T257" s="970">
        <f t="shared" si="969"/>
        <v>0</v>
      </c>
      <c r="U257" s="962">
        <f t="shared" si="969"/>
        <v>0</v>
      </c>
      <c r="V257" s="2402">
        <f t="shared" si="969"/>
        <v>0</v>
      </c>
      <c r="W257" s="973">
        <f t="shared" si="969"/>
        <v>0</v>
      </c>
      <c r="X257" s="2403">
        <f t="shared" si="969"/>
        <v>0</v>
      </c>
      <c r="Y257" s="2404">
        <f t="shared" si="969"/>
        <v>0</v>
      </c>
      <c r="Z257" s="975">
        <f t="shared" si="969"/>
        <v>0</v>
      </c>
      <c r="AA257" s="962">
        <f t="shared" si="969"/>
        <v>0</v>
      </c>
      <c r="AB257" s="962">
        <f t="shared" si="969"/>
        <v>0</v>
      </c>
      <c r="AC257" s="2403">
        <f t="shared" si="969"/>
        <v>0</v>
      </c>
      <c r="AD257" s="2404">
        <f t="shared" si="969"/>
        <v>0</v>
      </c>
      <c r="AE257" s="2404">
        <f t="shared" si="969"/>
        <v>0</v>
      </c>
      <c r="AF257" s="2404">
        <f t="shared" si="969"/>
        <v>0</v>
      </c>
      <c r="AG257" s="975">
        <f t="shared" si="969"/>
        <v>0</v>
      </c>
      <c r="AH257" s="962">
        <f t="shared" si="969"/>
        <v>0</v>
      </c>
      <c r="AI257" s="2403">
        <f t="shared" si="969"/>
        <v>0</v>
      </c>
      <c r="AJ257" s="2404">
        <f t="shared" si="969"/>
        <v>0</v>
      </c>
      <c r="AK257" s="975">
        <f t="shared" si="969"/>
        <v>0</v>
      </c>
      <c r="AL257" s="972">
        <f t="shared" si="969"/>
        <v>0</v>
      </c>
      <c r="AM257" s="962">
        <f t="shared" si="969"/>
        <v>0</v>
      </c>
      <c r="AN257" s="964">
        <f t="shared" si="969"/>
        <v>0</v>
      </c>
      <c r="AO257" s="2403">
        <f t="shared" si="969"/>
        <v>0</v>
      </c>
      <c r="AP257" s="2404">
        <f t="shared" si="969"/>
        <v>0</v>
      </c>
      <c r="AQ257" s="2404">
        <f t="shared" si="969"/>
        <v>0</v>
      </c>
      <c r="AR257" s="2404">
        <f t="shared" si="969"/>
        <v>0</v>
      </c>
      <c r="AS257" s="975">
        <f t="shared" si="969"/>
        <v>0</v>
      </c>
      <c r="AT257" s="962">
        <f t="shared" si="969"/>
        <v>0</v>
      </c>
      <c r="AU257" s="962">
        <f t="shared" si="969"/>
        <v>0</v>
      </c>
      <c r="AV257" s="184">
        <f t="shared" si="969"/>
        <v>0</v>
      </c>
      <c r="AW257" s="2041" t="str">
        <f t="shared" si="969"/>
        <v>الإجمالي</v>
      </c>
      <c r="AX257" s="2411">
        <f t="shared" si="969"/>
        <v>0</v>
      </c>
      <c r="AY257" s="2414">
        <f t="shared" si="969"/>
        <v>0</v>
      </c>
      <c r="AZ257" s="2414">
        <f t="shared" si="969"/>
        <v>0</v>
      </c>
      <c r="BA257" s="2414">
        <f t="shared" si="969"/>
        <v>0</v>
      </c>
      <c r="BB257" s="2414">
        <f t="shared" si="969"/>
        <v>0</v>
      </c>
      <c r="BC257" s="2414">
        <f t="shared" si="969"/>
        <v>0</v>
      </c>
      <c r="BD257" s="2412">
        <f t="shared" si="969"/>
        <v>0</v>
      </c>
      <c r="BE257" s="2411">
        <f t="shared" si="969"/>
        <v>0</v>
      </c>
      <c r="BF257" s="2414">
        <f t="shared" si="969"/>
        <v>0</v>
      </c>
      <c r="BG257" s="2414">
        <f t="shared" si="969"/>
        <v>0</v>
      </c>
      <c r="BH257" s="2414">
        <f t="shared" si="969"/>
        <v>0</v>
      </c>
      <c r="BI257" s="2412">
        <f t="shared" si="969"/>
        <v>0</v>
      </c>
      <c r="BJ257" s="2411">
        <f t="shared" si="969"/>
        <v>0</v>
      </c>
      <c r="BK257" s="2414">
        <f t="shared" si="969"/>
        <v>0</v>
      </c>
      <c r="BL257" s="2412">
        <f t="shared" si="969"/>
        <v>0</v>
      </c>
      <c r="BM257" s="2417">
        <f t="shared" si="969"/>
        <v>0</v>
      </c>
      <c r="BN257" s="2416">
        <f t="shared" si="969"/>
        <v>0</v>
      </c>
      <c r="BO257" s="2411">
        <f t="shared" si="969"/>
        <v>0</v>
      </c>
      <c r="BP257" s="2414">
        <f t="shared" si="969"/>
        <v>0</v>
      </c>
      <c r="BQ257" s="2414">
        <f t="shared" si="969"/>
        <v>0</v>
      </c>
      <c r="BR257" s="2414">
        <f t="shared" si="969"/>
        <v>0</v>
      </c>
      <c r="BS257" s="2412">
        <f t="shared" si="969"/>
        <v>0</v>
      </c>
      <c r="BT257" s="2411">
        <f t="shared" si="969"/>
        <v>0</v>
      </c>
      <c r="BU257" s="2414">
        <f t="shared" ref="BU257:DM257" si="970">BU255</f>
        <v>0</v>
      </c>
      <c r="BV257" s="2412">
        <f t="shared" si="970"/>
        <v>0</v>
      </c>
      <c r="BW257" s="2417">
        <f t="shared" si="970"/>
        <v>0</v>
      </c>
      <c r="BX257" s="2416">
        <f t="shared" si="970"/>
        <v>0</v>
      </c>
      <c r="BY257" s="2411">
        <f t="shared" si="970"/>
        <v>0</v>
      </c>
      <c r="BZ257" s="2412">
        <f t="shared" si="970"/>
        <v>0</v>
      </c>
      <c r="CA257" s="2418">
        <f t="shared" si="970"/>
        <v>0</v>
      </c>
      <c r="CB257" s="184">
        <f t="shared" si="970"/>
        <v>0</v>
      </c>
      <c r="CC257" s="2043" t="str">
        <f t="shared" si="970"/>
        <v>المجموع</v>
      </c>
      <c r="CD257" s="2420">
        <f t="shared" si="970"/>
        <v>0</v>
      </c>
      <c r="CE257" s="2421">
        <f t="shared" si="970"/>
        <v>0</v>
      </c>
      <c r="CF257" s="2422">
        <f t="shared" si="970"/>
        <v>0</v>
      </c>
      <c r="CG257" s="2444">
        <f t="shared" si="970"/>
        <v>0</v>
      </c>
      <c r="CH257" s="2423">
        <f t="shared" si="970"/>
        <v>0</v>
      </c>
      <c r="CI257" s="2421">
        <f t="shared" si="970"/>
        <v>0</v>
      </c>
      <c r="CJ257" s="2422">
        <f t="shared" si="970"/>
        <v>0</v>
      </c>
      <c r="CK257" s="2444">
        <f t="shared" si="970"/>
        <v>0</v>
      </c>
      <c r="CL257" s="2423">
        <f t="shared" si="970"/>
        <v>0</v>
      </c>
      <c r="CM257" s="2421">
        <f t="shared" si="970"/>
        <v>0</v>
      </c>
      <c r="CN257" s="2422">
        <f t="shared" si="970"/>
        <v>0</v>
      </c>
      <c r="CO257" s="2444">
        <f t="shared" si="970"/>
        <v>0</v>
      </c>
      <c r="CP257" s="2423">
        <f t="shared" si="970"/>
        <v>0</v>
      </c>
      <c r="CQ257" s="2422">
        <f t="shared" si="970"/>
        <v>0</v>
      </c>
      <c r="CR257" s="2444">
        <f t="shared" si="970"/>
        <v>0</v>
      </c>
      <c r="CS257" s="2423">
        <f t="shared" si="970"/>
        <v>0</v>
      </c>
      <c r="CT257" s="2421">
        <f t="shared" si="970"/>
        <v>0</v>
      </c>
      <c r="CU257" s="2422">
        <f t="shared" si="970"/>
        <v>0</v>
      </c>
      <c r="CV257" s="2444">
        <f t="shared" si="970"/>
        <v>0</v>
      </c>
      <c r="CW257" s="184"/>
      <c r="CX257" s="2459">
        <f t="shared" ref="CX257:DE257" si="971">CX255</f>
        <v>0</v>
      </c>
      <c r="CY257" s="2457">
        <f t="shared" si="971"/>
        <v>0</v>
      </c>
      <c r="CZ257" s="2458">
        <f t="shared" si="971"/>
        <v>0</v>
      </c>
      <c r="DA257" s="2398">
        <f t="shared" si="971"/>
        <v>0</v>
      </c>
      <c r="DB257" s="2456">
        <f t="shared" si="971"/>
        <v>0</v>
      </c>
      <c r="DC257" s="2457">
        <f t="shared" si="971"/>
        <v>0</v>
      </c>
      <c r="DD257" s="2458">
        <f t="shared" si="971"/>
        <v>0</v>
      </c>
      <c r="DE257" s="2398">
        <f t="shared" si="971"/>
        <v>0</v>
      </c>
      <c r="DF257" s="184"/>
      <c r="DG257" s="2444">
        <f t="shared" si="970"/>
        <v>0</v>
      </c>
      <c r="DH257" s="184">
        <f t="shared" si="970"/>
        <v>0</v>
      </c>
      <c r="DI257" s="2443">
        <f t="shared" si="970"/>
        <v>0</v>
      </c>
      <c r="DJ257" s="2444">
        <f t="shared" si="970"/>
        <v>0</v>
      </c>
      <c r="DK257" s="2445">
        <f t="shared" si="970"/>
        <v>0</v>
      </c>
      <c r="DL257" s="184">
        <f t="shared" si="970"/>
        <v>0</v>
      </c>
      <c r="DM257" s="2444">
        <f t="shared" si="970"/>
        <v>0</v>
      </c>
      <c r="DO257" s="960" t="str">
        <f t="shared" ref="DO257:DO320" si="972">IF(AND($U257=$V257+$W257+$AN257+$AT257,$X257=SUM($AX257:$BD257),$Y257=SUM($BE257:$BL257),$Z257=$BM257,$AA257=SUM($AX257:$BM257),$AB257=$BN257,$AC257=$BO257,$AD257=$BP257,$AE257=$BQ257,$AF257=$BR257,$AG257=$BS257,$AH257=SUM($BO257:$BS257),$AI257=$BT257,$AJ257=$BU257,$AK257=$BV257,$AL257=SUM($BT257:$BV257),$AM257=$BW257,$AN257=$BX257,$AP257=$BY257,$AQ257=$BZ257,$AB257+$AH257=$CG257,$AO257=$CK257,$AP257=$CO257,$AQ257=$CR257,$AR257=$DA257,$AS257=$DE257,$AR257+$AS257=$CV257,$DG257=$AB257+$AH257+$AT257,$DI257=$CD257+$CH257+$CL257+$CP257+$CS257,$DJ257=$CE257+$CI257+$CM257+$CQ257+$CT257,$DK257=$CF257+$CJ257+$CN257+$CU257,$DM257=SUM($DI257:$DK257),$DM257=$DG257), "True", "False")</f>
        <v>True</v>
      </c>
      <c r="DP257" s="4075" t="str">
        <f t="shared" si="963"/>
        <v>Blanc</v>
      </c>
      <c r="DQ257" s="4074" t="str">
        <f t="shared" si="786"/>
        <v>wrong</v>
      </c>
    </row>
    <row r="258" spans="2:121" ht="39.9" customHeight="1" thickBot="1">
      <c r="B258" s="8484" t="s">
        <v>291</v>
      </c>
      <c r="C258" s="8485"/>
      <c r="D258" s="8485"/>
      <c r="E258" s="8485"/>
      <c r="F258" s="8486"/>
      <c r="G258" s="2040"/>
      <c r="H258" s="2411">
        <f t="shared" ref="H258:AU258" si="973">H243+H249+H255</f>
        <v>0</v>
      </c>
      <c r="I258" s="2412">
        <f t="shared" si="973"/>
        <v>0</v>
      </c>
      <c r="J258" s="2413">
        <f t="shared" si="973"/>
        <v>0</v>
      </c>
      <c r="K258" s="2414">
        <f t="shared" si="973"/>
        <v>0</v>
      </c>
      <c r="L258" s="2414">
        <f t="shared" si="973"/>
        <v>0</v>
      </c>
      <c r="M258" s="2415">
        <f t="shared" si="973"/>
        <v>0</v>
      </c>
      <c r="N258" s="2411">
        <f t="shared" si="973"/>
        <v>0</v>
      </c>
      <c r="O258" s="2412">
        <f t="shared" si="973"/>
        <v>0</v>
      </c>
      <c r="P258" s="2413">
        <f t="shared" si="973"/>
        <v>0</v>
      </c>
      <c r="Q258" s="2415">
        <f t="shared" si="973"/>
        <v>0</v>
      </c>
      <c r="R258" s="2411">
        <f t="shared" si="973"/>
        <v>0</v>
      </c>
      <c r="S258" s="2412">
        <f t="shared" si="973"/>
        <v>0</v>
      </c>
      <c r="T258" s="2417">
        <f t="shared" si="973"/>
        <v>0</v>
      </c>
      <c r="U258" s="2416">
        <f t="shared" si="973"/>
        <v>0</v>
      </c>
      <c r="V258" s="2411">
        <f t="shared" si="973"/>
        <v>0</v>
      </c>
      <c r="W258" s="2412">
        <f t="shared" si="973"/>
        <v>0</v>
      </c>
      <c r="X258" s="2413">
        <f t="shared" si="973"/>
        <v>0</v>
      </c>
      <c r="Y258" s="2414">
        <f t="shared" si="973"/>
        <v>0</v>
      </c>
      <c r="Z258" s="2415">
        <f t="shared" si="973"/>
        <v>0</v>
      </c>
      <c r="AA258" s="2416">
        <f t="shared" si="973"/>
        <v>0</v>
      </c>
      <c r="AB258" s="2416">
        <f t="shared" si="973"/>
        <v>0</v>
      </c>
      <c r="AC258" s="2413">
        <f t="shared" si="973"/>
        <v>0</v>
      </c>
      <c r="AD258" s="2414">
        <f t="shared" si="973"/>
        <v>0</v>
      </c>
      <c r="AE258" s="2414">
        <f t="shared" si="973"/>
        <v>0</v>
      </c>
      <c r="AF258" s="2414">
        <f t="shared" si="973"/>
        <v>0</v>
      </c>
      <c r="AG258" s="2415">
        <f t="shared" si="973"/>
        <v>0</v>
      </c>
      <c r="AH258" s="2416">
        <f t="shared" si="973"/>
        <v>0</v>
      </c>
      <c r="AI258" s="2413">
        <f t="shared" si="973"/>
        <v>0</v>
      </c>
      <c r="AJ258" s="2414">
        <f t="shared" si="973"/>
        <v>0</v>
      </c>
      <c r="AK258" s="2415">
        <f t="shared" si="973"/>
        <v>0</v>
      </c>
      <c r="AL258" s="2419">
        <f t="shared" si="973"/>
        <v>0</v>
      </c>
      <c r="AM258" s="2416">
        <f t="shared" si="973"/>
        <v>0</v>
      </c>
      <c r="AN258" s="2418">
        <f t="shared" si="973"/>
        <v>0</v>
      </c>
      <c r="AO258" s="2413">
        <f t="shared" si="973"/>
        <v>0</v>
      </c>
      <c r="AP258" s="2414">
        <f t="shared" si="973"/>
        <v>0</v>
      </c>
      <c r="AQ258" s="2414">
        <f t="shared" si="973"/>
        <v>0</v>
      </c>
      <c r="AR258" s="2414">
        <f t="shared" si="973"/>
        <v>0</v>
      </c>
      <c r="AS258" s="2415">
        <f t="shared" si="973"/>
        <v>0</v>
      </c>
      <c r="AT258" s="2416">
        <f t="shared" si="973"/>
        <v>0</v>
      </c>
      <c r="AU258" s="2416">
        <f t="shared" si="973"/>
        <v>0</v>
      </c>
      <c r="AV258" s="184"/>
      <c r="AW258" s="2041" t="s">
        <v>292</v>
      </c>
      <c r="AX258" s="2411">
        <f t="shared" ref="AX258:CA258" si="974">AX243+AX249+AX255</f>
        <v>0</v>
      </c>
      <c r="AY258" s="2414">
        <f t="shared" si="974"/>
        <v>0</v>
      </c>
      <c r="AZ258" s="2414">
        <f t="shared" si="974"/>
        <v>0</v>
      </c>
      <c r="BA258" s="2414">
        <f t="shared" si="974"/>
        <v>0</v>
      </c>
      <c r="BB258" s="2414">
        <f t="shared" si="974"/>
        <v>0</v>
      </c>
      <c r="BC258" s="2414">
        <f t="shared" si="974"/>
        <v>0</v>
      </c>
      <c r="BD258" s="2412">
        <f t="shared" si="974"/>
        <v>0</v>
      </c>
      <c r="BE258" s="2411">
        <f t="shared" si="974"/>
        <v>0</v>
      </c>
      <c r="BF258" s="2414">
        <f t="shared" si="974"/>
        <v>0</v>
      </c>
      <c r="BG258" s="2414">
        <f t="shared" si="974"/>
        <v>0</v>
      </c>
      <c r="BH258" s="2414">
        <f t="shared" si="974"/>
        <v>0</v>
      </c>
      <c r="BI258" s="2412">
        <f t="shared" si="974"/>
        <v>0</v>
      </c>
      <c r="BJ258" s="2411">
        <f t="shared" si="974"/>
        <v>0</v>
      </c>
      <c r="BK258" s="2414">
        <f t="shared" si="974"/>
        <v>0</v>
      </c>
      <c r="BL258" s="2412">
        <f t="shared" si="974"/>
        <v>0</v>
      </c>
      <c r="BM258" s="2417">
        <f t="shared" si="974"/>
        <v>0</v>
      </c>
      <c r="BN258" s="2416">
        <f t="shared" si="974"/>
        <v>0</v>
      </c>
      <c r="BO258" s="2411">
        <f t="shared" si="974"/>
        <v>0</v>
      </c>
      <c r="BP258" s="2414">
        <f t="shared" si="974"/>
        <v>0</v>
      </c>
      <c r="BQ258" s="2414">
        <f t="shared" si="974"/>
        <v>0</v>
      </c>
      <c r="BR258" s="2414">
        <f t="shared" si="974"/>
        <v>0</v>
      </c>
      <c r="BS258" s="2412">
        <f t="shared" si="974"/>
        <v>0</v>
      </c>
      <c r="BT258" s="2411">
        <f t="shared" si="974"/>
        <v>0</v>
      </c>
      <c r="BU258" s="2414">
        <f t="shared" si="974"/>
        <v>0</v>
      </c>
      <c r="BV258" s="2412">
        <f t="shared" si="974"/>
        <v>0</v>
      </c>
      <c r="BW258" s="2417">
        <f t="shared" si="974"/>
        <v>0</v>
      </c>
      <c r="BX258" s="2416">
        <f t="shared" si="974"/>
        <v>0</v>
      </c>
      <c r="BY258" s="2411">
        <f t="shared" si="974"/>
        <v>0</v>
      </c>
      <c r="BZ258" s="2412">
        <f t="shared" si="974"/>
        <v>0</v>
      </c>
      <c r="CA258" s="2418">
        <f t="shared" si="974"/>
        <v>0</v>
      </c>
      <c r="CC258" s="2042" t="s">
        <v>292</v>
      </c>
      <c r="CD258" s="2411">
        <f t="shared" ref="CD258:CV258" si="975">CD243+CD249+CD255</f>
        <v>0</v>
      </c>
      <c r="CE258" s="2414">
        <f t="shared" si="975"/>
        <v>0</v>
      </c>
      <c r="CF258" s="2415">
        <f t="shared" si="975"/>
        <v>0</v>
      </c>
      <c r="CG258" s="2416">
        <f t="shared" si="975"/>
        <v>0</v>
      </c>
      <c r="CH258" s="2413">
        <f t="shared" si="975"/>
        <v>0</v>
      </c>
      <c r="CI258" s="2414">
        <f t="shared" si="975"/>
        <v>0</v>
      </c>
      <c r="CJ258" s="2415">
        <f t="shared" si="975"/>
        <v>0</v>
      </c>
      <c r="CK258" s="2416">
        <f t="shared" si="975"/>
        <v>0</v>
      </c>
      <c r="CL258" s="2413">
        <f t="shared" si="975"/>
        <v>0</v>
      </c>
      <c r="CM258" s="2414">
        <f t="shared" si="975"/>
        <v>0</v>
      </c>
      <c r="CN258" s="2415">
        <f t="shared" si="975"/>
        <v>0</v>
      </c>
      <c r="CO258" s="2416">
        <f t="shared" si="975"/>
        <v>0</v>
      </c>
      <c r="CP258" s="2413">
        <f t="shared" si="975"/>
        <v>0</v>
      </c>
      <c r="CQ258" s="2415">
        <f t="shared" si="975"/>
        <v>0</v>
      </c>
      <c r="CR258" s="2416">
        <f t="shared" si="975"/>
        <v>0</v>
      </c>
      <c r="CS258" s="2413">
        <f t="shared" si="975"/>
        <v>0</v>
      </c>
      <c r="CT258" s="2414">
        <f t="shared" si="975"/>
        <v>0</v>
      </c>
      <c r="CU258" s="2415">
        <f t="shared" si="975"/>
        <v>0</v>
      </c>
      <c r="CV258" s="2416">
        <f t="shared" si="975"/>
        <v>0</v>
      </c>
      <c r="CW258" s="184"/>
      <c r="CX258" s="2402">
        <f t="shared" ref="CX258:DE258" si="976">CX243+CX249+CX255</f>
        <v>0</v>
      </c>
      <c r="CY258" s="2404">
        <f t="shared" si="976"/>
        <v>0</v>
      </c>
      <c r="CZ258" s="975">
        <f t="shared" si="976"/>
        <v>0</v>
      </c>
      <c r="DA258" s="962">
        <f t="shared" si="976"/>
        <v>0</v>
      </c>
      <c r="DB258" s="2403">
        <f t="shared" si="976"/>
        <v>0</v>
      </c>
      <c r="DC258" s="2404">
        <f t="shared" si="976"/>
        <v>0</v>
      </c>
      <c r="DD258" s="975">
        <f t="shared" si="976"/>
        <v>0</v>
      </c>
      <c r="DE258" s="962">
        <f t="shared" si="976"/>
        <v>0</v>
      </c>
      <c r="DF258" s="184"/>
      <c r="DG258" s="2416">
        <f>DG243+DG249+DG255</f>
        <v>0</v>
      </c>
      <c r="DH258" s="184"/>
      <c r="DI258" s="2419">
        <f>DI243+DI249+DI255</f>
        <v>0</v>
      </c>
      <c r="DJ258" s="2416">
        <f>DJ243+DJ249+DJ255</f>
        <v>0</v>
      </c>
      <c r="DK258" s="2418">
        <f>DK243+DK249+DK255</f>
        <v>0</v>
      </c>
      <c r="DM258" s="2416">
        <f>DM243+DM249+DM255</f>
        <v>0</v>
      </c>
      <c r="DO258" s="960" t="str">
        <f t="shared" si="972"/>
        <v>True</v>
      </c>
      <c r="DP258" s="4075" t="str">
        <f t="shared" si="963"/>
        <v>Blanc</v>
      </c>
      <c r="DQ258" s="4074" t="str">
        <f t="shared" si="786"/>
        <v>wrong</v>
      </c>
    </row>
    <row r="259" spans="2:121" ht="39.9" customHeight="1">
      <c r="B259" s="8502" t="s">
        <v>293</v>
      </c>
      <c r="C259" s="8504" t="s">
        <v>1224</v>
      </c>
      <c r="D259" s="8504" t="s">
        <v>1211</v>
      </c>
      <c r="E259" s="8502" t="s">
        <v>235</v>
      </c>
      <c r="F259" s="8506" t="s">
        <v>236</v>
      </c>
      <c r="G259" s="251" t="s">
        <v>1213</v>
      </c>
      <c r="H259" s="206"/>
      <c r="I259" s="209"/>
      <c r="J259" s="210"/>
      <c r="K259" s="208"/>
      <c r="L259" s="208"/>
      <c r="M259" s="207"/>
      <c r="N259" s="206"/>
      <c r="O259" s="209"/>
      <c r="P259" s="210"/>
      <c r="Q259" s="207"/>
      <c r="R259" s="206"/>
      <c r="S259" s="209"/>
      <c r="T259" s="2393"/>
      <c r="U259" s="2446">
        <f t="shared" ref="U259:U263" si="977">SUM(H259:P259,S259:T259)-R259</f>
        <v>0</v>
      </c>
      <c r="V259" s="206"/>
      <c r="W259" s="209"/>
      <c r="X259" s="955"/>
      <c r="Y259" s="208"/>
      <c r="Z259" s="207"/>
      <c r="AA259" s="2448">
        <f t="shared" ref="AA259:AA263" si="978">SUM(X259:Z259)</f>
        <v>0</v>
      </c>
      <c r="AB259" s="212"/>
      <c r="AC259" s="210"/>
      <c r="AD259" s="208"/>
      <c r="AE259" s="208"/>
      <c r="AF259" s="208"/>
      <c r="AG259" s="207"/>
      <c r="AH259" s="2448">
        <f t="shared" ref="AH259:AH263" si="979">SUM(AC259:AG259)</f>
        <v>0</v>
      </c>
      <c r="AI259" s="210"/>
      <c r="AJ259" s="208"/>
      <c r="AK259" s="207"/>
      <c r="AL259" s="2449">
        <f t="shared" ref="AL259:AL263" si="980">SUM(AI259:AK259)</f>
        <v>0</v>
      </c>
      <c r="AM259" s="211"/>
      <c r="AN259" s="2451">
        <f t="shared" ref="AN259:AN263" si="981">AM259+AL259+AH259+AB259+AA259</f>
        <v>0</v>
      </c>
      <c r="AO259" s="210"/>
      <c r="AP259" s="208"/>
      <c r="AQ259" s="208"/>
      <c r="AR259" s="208"/>
      <c r="AS259" s="207"/>
      <c r="AT259" s="2453">
        <f>SUM(AO259:AS259)</f>
        <v>0</v>
      </c>
      <c r="AU259" s="213"/>
      <c r="AV259" s="184"/>
      <c r="AW259" s="251" t="s">
        <v>1213</v>
      </c>
      <c r="AX259" s="206"/>
      <c r="AY259" s="208"/>
      <c r="AZ259" s="208"/>
      <c r="BA259" s="208"/>
      <c r="BB259" s="208"/>
      <c r="BC259" s="208"/>
      <c r="BD259" s="209"/>
      <c r="BE259" s="206"/>
      <c r="BF259" s="208"/>
      <c r="BG259" s="208"/>
      <c r="BH259" s="208"/>
      <c r="BI259" s="209"/>
      <c r="BJ259" s="206"/>
      <c r="BK259" s="208"/>
      <c r="BL259" s="209"/>
      <c r="BM259" s="954"/>
      <c r="BN259" s="211"/>
      <c r="BO259" s="206"/>
      <c r="BP259" s="208"/>
      <c r="BQ259" s="208"/>
      <c r="BR259" s="208"/>
      <c r="BS259" s="209"/>
      <c r="BT259" s="206"/>
      <c r="BU259" s="208"/>
      <c r="BV259" s="209"/>
      <c r="BW259" s="954"/>
      <c r="BX259" s="2454">
        <f t="shared" ref="BX259:BX270" si="982">SUM(AX259:BW259)</f>
        <v>0</v>
      </c>
      <c r="BY259" s="206"/>
      <c r="BZ259" s="209"/>
      <c r="CA259" s="956"/>
      <c r="CC259" s="251" t="s">
        <v>1213</v>
      </c>
      <c r="CD259" s="206"/>
      <c r="CE259" s="208"/>
      <c r="CF259" s="207"/>
      <c r="CG259" s="2454">
        <f t="shared" ref="CG259:CG263" si="983">SUM(CD259:CF259)</f>
        <v>0</v>
      </c>
      <c r="CH259" s="210"/>
      <c r="CI259" s="208"/>
      <c r="CJ259" s="207"/>
      <c r="CK259" s="2454">
        <f t="shared" ref="CK259:CK263" si="984">SUM(CH259:CJ259)</f>
        <v>0</v>
      </c>
      <c r="CL259" s="210"/>
      <c r="CM259" s="208"/>
      <c r="CN259" s="207"/>
      <c r="CO259" s="2454">
        <f t="shared" ref="CO259:CO263" si="985">SUM(CL259:CN259)</f>
        <v>0</v>
      </c>
      <c r="CP259" s="210"/>
      <c r="CQ259" s="207"/>
      <c r="CR259" s="2454">
        <f t="shared" ref="CR259:CR263" si="986">SUM(CP259:CQ259)</f>
        <v>0</v>
      </c>
      <c r="CS259" s="2434">
        <f t="shared" ref="CS259:CU263" si="987">CX259+DB259</f>
        <v>0</v>
      </c>
      <c r="CT259" s="2432">
        <f t="shared" si="987"/>
        <v>0</v>
      </c>
      <c r="CU259" s="2433">
        <f t="shared" si="987"/>
        <v>0</v>
      </c>
      <c r="CV259" s="2454">
        <f t="shared" ref="CV259:CV263" si="988">SUM(CS259:CU259)</f>
        <v>0</v>
      </c>
      <c r="CW259" s="184"/>
      <c r="CX259" s="206"/>
      <c r="CY259" s="208"/>
      <c r="CZ259" s="207"/>
      <c r="DA259" s="2460">
        <f t="shared" ref="DA259:DA263" si="989">SUM(CX259:CZ259)</f>
        <v>0</v>
      </c>
      <c r="DB259" s="210"/>
      <c r="DC259" s="208"/>
      <c r="DD259" s="207"/>
      <c r="DE259" s="2460">
        <f t="shared" ref="DE259:DE263" si="990">SUM(DB259:DD259)</f>
        <v>0</v>
      </c>
      <c r="DF259" s="184"/>
      <c r="DG259" s="2454">
        <f t="shared" ref="DG259:DG270" si="991">SUM(CV259,CR259,CO259,CK259,CG259)</f>
        <v>0</v>
      </c>
      <c r="DH259" s="184"/>
      <c r="DI259" s="2394">
        <f t="shared" ref="DI259:DJ263" si="992">CD259+CH259+CL259+CP259+CS259</f>
        <v>0</v>
      </c>
      <c r="DJ259" s="2395">
        <f t="shared" si="992"/>
        <v>0</v>
      </c>
      <c r="DK259" s="2396">
        <f t="shared" ref="DK259:DK263" si="993">CF259+CJ259+CN259+CU259</f>
        <v>0</v>
      </c>
      <c r="DM259" s="2395">
        <f t="shared" ref="DM259:DM263" si="994">SUM(DI259:DK259)</f>
        <v>0</v>
      </c>
      <c r="DO259" s="2462" t="str">
        <f t="shared" si="972"/>
        <v>True</v>
      </c>
      <c r="DP259" s="4073"/>
    </row>
    <row r="260" spans="2:121" ht="39.9" customHeight="1">
      <c r="B260" s="8502"/>
      <c r="C260" s="8504"/>
      <c r="D260" s="8504"/>
      <c r="E260" s="8502"/>
      <c r="F260" s="8506"/>
      <c r="G260" s="251" t="s">
        <v>666</v>
      </c>
      <c r="H260" s="206"/>
      <c r="I260" s="209"/>
      <c r="J260" s="210"/>
      <c r="K260" s="208"/>
      <c r="L260" s="208"/>
      <c r="M260" s="207"/>
      <c r="N260" s="206"/>
      <c r="O260" s="209"/>
      <c r="P260" s="210"/>
      <c r="Q260" s="207"/>
      <c r="R260" s="206"/>
      <c r="S260" s="209"/>
      <c r="T260" s="2393"/>
      <c r="U260" s="2446">
        <f t="shared" si="977"/>
        <v>0</v>
      </c>
      <c r="V260" s="206"/>
      <c r="W260" s="209"/>
      <c r="X260" s="955"/>
      <c r="Y260" s="208"/>
      <c r="Z260" s="207"/>
      <c r="AA260" s="2448">
        <f t="shared" si="978"/>
        <v>0</v>
      </c>
      <c r="AB260" s="212"/>
      <c r="AC260" s="210"/>
      <c r="AD260" s="208"/>
      <c r="AE260" s="208"/>
      <c r="AF260" s="208"/>
      <c r="AG260" s="207"/>
      <c r="AH260" s="2448">
        <f t="shared" si="979"/>
        <v>0</v>
      </c>
      <c r="AI260" s="210"/>
      <c r="AJ260" s="208"/>
      <c r="AK260" s="207"/>
      <c r="AL260" s="2449">
        <f t="shared" si="980"/>
        <v>0</v>
      </c>
      <c r="AM260" s="211"/>
      <c r="AN260" s="2451">
        <f t="shared" si="981"/>
        <v>0</v>
      </c>
      <c r="AO260" s="210"/>
      <c r="AP260" s="208"/>
      <c r="AQ260" s="208"/>
      <c r="AR260" s="208"/>
      <c r="AS260" s="207"/>
      <c r="AT260" s="2453">
        <f t="shared" ref="AT260:AT263" si="995">SUM(AO260:AS260)</f>
        <v>0</v>
      </c>
      <c r="AU260" s="213"/>
      <c r="AV260" s="184"/>
      <c r="AW260" s="251" t="s">
        <v>666</v>
      </c>
      <c r="AX260" s="206"/>
      <c r="AY260" s="208"/>
      <c r="AZ260" s="208"/>
      <c r="BA260" s="208"/>
      <c r="BB260" s="208"/>
      <c r="BC260" s="208"/>
      <c r="BD260" s="209"/>
      <c r="BE260" s="206"/>
      <c r="BF260" s="208"/>
      <c r="BG260" s="208"/>
      <c r="BH260" s="208"/>
      <c r="BI260" s="209"/>
      <c r="BJ260" s="206"/>
      <c r="BK260" s="208"/>
      <c r="BL260" s="209"/>
      <c r="BM260" s="954"/>
      <c r="BN260" s="211"/>
      <c r="BO260" s="206"/>
      <c r="BP260" s="208"/>
      <c r="BQ260" s="208"/>
      <c r="BR260" s="208"/>
      <c r="BS260" s="209"/>
      <c r="BT260" s="206"/>
      <c r="BU260" s="208"/>
      <c r="BV260" s="209"/>
      <c r="BW260" s="954"/>
      <c r="BX260" s="2454">
        <f t="shared" si="982"/>
        <v>0</v>
      </c>
      <c r="BY260" s="206"/>
      <c r="BZ260" s="209"/>
      <c r="CA260" s="956"/>
      <c r="CC260" s="251" t="s">
        <v>666</v>
      </c>
      <c r="CD260" s="206"/>
      <c r="CE260" s="208"/>
      <c r="CF260" s="207"/>
      <c r="CG260" s="2454">
        <f t="shared" si="983"/>
        <v>0</v>
      </c>
      <c r="CH260" s="210"/>
      <c r="CI260" s="208"/>
      <c r="CJ260" s="207"/>
      <c r="CK260" s="2454">
        <f t="shared" si="984"/>
        <v>0</v>
      </c>
      <c r="CL260" s="210"/>
      <c r="CM260" s="208"/>
      <c r="CN260" s="207"/>
      <c r="CO260" s="2454">
        <f t="shared" si="985"/>
        <v>0</v>
      </c>
      <c r="CP260" s="210"/>
      <c r="CQ260" s="207"/>
      <c r="CR260" s="2454">
        <f t="shared" si="986"/>
        <v>0</v>
      </c>
      <c r="CS260" s="2434">
        <f t="shared" si="987"/>
        <v>0</v>
      </c>
      <c r="CT260" s="2432">
        <f t="shared" si="987"/>
        <v>0</v>
      </c>
      <c r="CU260" s="2433">
        <f t="shared" si="987"/>
        <v>0</v>
      </c>
      <c r="CV260" s="2454">
        <f t="shared" si="988"/>
        <v>0</v>
      </c>
      <c r="CW260" s="184"/>
      <c r="CX260" s="206"/>
      <c r="CY260" s="208"/>
      <c r="CZ260" s="207"/>
      <c r="DA260" s="2460">
        <f t="shared" si="989"/>
        <v>0</v>
      </c>
      <c r="DB260" s="210"/>
      <c r="DC260" s="208"/>
      <c r="DD260" s="207"/>
      <c r="DE260" s="2460">
        <f t="shared" si="990"/>
        <v>0</v>
      </c>
      <c r="DF260" s="184"/>
      <c r="DG260" s="2454">
        <f t="shared" si="991"/>
        <v>0</v>
      </c>
      <c r="DH260" s="184"/>
      <c r="DI260" s="2394">
        <f t="shared" si="992"/>
        <v>0</v>
      </c>
      <c r="DJ260" s="2395">
        <f t="shared" si="992"/>
        <v>0</v>
      </c>
      <c r="DK260" s="2396">
        <f t="shared" si="993"/>
        <v>0</v>
      </c>
      <c r="DM260" s="2395">
        <f t="shared" si="994"/>
        <v>0</v>
      </c>
      <c r="DO260" s="2462" t="str">
        <f t="shared" si="972"/>
        <v>True</v>
      </c>
      <c r="DP260" s="4073"/>
    </row>
    <row r="261" spans="2:121" ht="39.9" customHeight="1">
      <c r="B261" s="8502"/>
      <c r="C261" s="8504"/>
      <c r="D261" s="8504"/>
      <c r="E261" s="8502"/>
      <c r="F261" s="8506"/>
      <c r="G261" s="251" t="s">
        <v>667</v>
      </c>
      <c r="H261" s="206"/>
      <c r="I261" s="209"/>
      <c r="J261" s="210"/>
      <c r="K261" s="208"/>
      <c r="L261" s="208"/>
      <c r="M261" s="207"/>
      <c r="N261" s="206"/>
      <c r="O261" s="209"/>
      <c r="P261" s="210"/>
      <c r="Q261" s="207"/>
      <c r="R261" s="206"/>
      <c r="S261" s="209"/>
      <c r="T261" s="2393"/>
      <c r="U261" s="2446">
        <f t="shared" si="977"/>
        <v>0</v>
      </c>
      <c r="V261" s="206"/>
      <c r="W261" s="209"/>
      <c r="X261" s="955"/>
      <c r="Y261" s="208"/>
      <c r="Z261" s="207"/>
      <c r="AA261" s="2448">
        <f t="shared" si="978"/>
        <v>0</v>
      </c>
      <c r="AB261" s="212"/>
      <c r="AC261" s="210"/>
      <c r="AD261" s="208"/>
      <c r="AE261" s="208"/>
      <c r="AF261" s="208"/>
      <c r="AG261" s="207"/>
      <c r="AH261" s="2448">
        <f t="shared" si="979"/>
        <v>0</v>
      </c>
      <c r="AI261" s="210"/>
      <c r="AJ261" s="208"/>
      <c r="AK261" s="207"/>
      <c r="AL261" s="2449">
        <f t="shared" si="980"/>
        <v>0</v>
      </c>
      <c r="AM261" s="211"/>
      <c r="AN261" s="2451">
        <f t="shared" si="981"/>
        <v>0</v>
      </c>
      <c r="AO261" s="210"/>
      <c r="AP261" s="208"/>
      <c r="AQ261" s="208"/>
      <c r="AR261" s="208"/>
      <c r="AS261" s="207"/>
      <c r="AT261" s="2453">
        <f t="shared" si="995"/>
        <v>0</v>
      </c>
      <c r="AU261" s="213"/>
      <c r="AV261" s="184"/>
      <c r="AW261" s="251" t="s">
        <v>667</v>
      </c>
      <c r="AX261" s="206"/>
      <c r="AY261" s="208"/>
      <c r="AZ261" s="208"/>
      <c r="BA261" s="208"/>
      <c r="BB261" s="208"/>
      <c r="BC261" s="208"/>
      <c r="BD261" s="209"/>
      <c r="BE261" s="206"/>
      <c r="BF261" s="208"/>
      <c r="BG261" s="208"/>
      <c r="BH261" s="208"/>
      <c r="BI261" s="209"/>
      <c r="BJ261" s="206"/>
      <c r="BK261" s="208"/>
      <c r="BL261" s="209"/>
      <c r="BM261" s="954"/>
      <c r="BN261" s="211"/>
      <c r="BO261" s="206"/>
      <c r="BP261" s="208"/>
      <c r="BQ261" s="208"/>
      <c r="BR261" s="208"/>
      <c r="BS261" s="209"/>
      <c r="BT261" s="206"/>
      <c r="BU261" s="208"/>
      <c r="BV261" s="209"/>
      <c r="BW261" s="954"/>
      <c r="BX261" s="2454">
        <f t="shared" si="982"/>
        <v>0</v>
      </c>
      <c r="BY261" s="206"/>
      <c r="BZ261" s="209"/>
      <c r="CA261" s="956"/>
      <c r="CC261" s="251" t="s">
        <v>667</v>
      </c>
      <c r="CD261" s="206"/>
      <c r="CE261" s="208"/>
      <c r="CF261" s="207"/>
      <c r="CG261" s="2454">
        <f t="shared" si="983"/>
        <v>0</v>
      </c>
      <c r="CH261" s="210"/>
      <c r="CI261" s="208"/>
      <c r="CJ261" s="207"/>
      <c r="CK261" s="2454">
        <f t="shared" si="984"/>
        <v>0</v>
      </c>
      <c r="CL261" s="210"/>
      <c r="CM261" s="208"/>
      <c r="CN261" s="207"/>
      <c r="CO261" s="2454">
        <f t="shared" si="985"/>
        <v>0</v>
      </c>
      <c r="CP261" s="210"/>
      <c r="CQ261" s="207"/>
      <c r="CR261" s="2454">
        <f t="shared" si="986"/>
        <v>0</v>
      </c>
      <c r="CS261" s="2434">
        <f t="shared" si="987"/>
        <v>0</v>
      </c>
      <c r="CT261" s="2432">
        <f t="shared" si="987"/>
        <v>0</v>
      </c>
      <c r="CU261" s="2433">
        <f t="shared" si="987"/>
        <v>0</v>
      </c>
      <c r="CV261" s="2454">
        <f t="shared" si="988"/>
        <v>0</v>
      </c>
      <c r="CW261" s="184"/>
      <c r="CX261" s="206"/>
      <c r="CY261" s="208"/>
      <c r="CZ261" s="207"/>
      <c r="DA261" s="2460">
        <f t="shared" si="989"/>
        <v>0</v>
      </c>
      <c r="DB261" s="210"/>
      <c r="DC261" s="208"/>
      <c r="DD261" s="207"/>
      <c r="DE261" s="2460">
        <f t="shared" si="990"/>
        <v>0</v>
      </c>
      <c r="DF261" s="184"/>
      <c r="DG261" s="2454">
        <f t="shared" si="991"/>
        <v>0</v>
      </c>
      <c r="DH261" s="184"/>
      <c r="DI261" s="2394">
        <f t="shared" si="992"/>
        <v>0</v>
      </c>
      <c r="DJ261" s="2395">
        <f t="shared" si="992"/>
        <v>0</v>
      </c>
      <c r="DK261" s="2396">
        <f t="shared" si="993"/>
        <v>0</v>
      </c>
      <c r="DM261" s="2395">
        <f t="shared" si="994"/>
        <v>0</v>
      </c>
      <c r="DO261" s="2462" t="str">
        <f t="shared" si="972"/>
        <v>True</v>
      </c>
      <c r="DP261" s="4073"/>
    </row>
    <row r="262" spans="2:121" ht="39.9" customHeight="1">
      <c r="B262" s="8502"/>
      <c r="C262" s="8504"/>
      <c r="D262" s="8504"/>
      <c r="E262" s="8502"/>
      <c r="F262" s="8506"/>
      <c r="G262" s="251" t="s">
        <v>668</v>
      </c>
      <c r="H262" s="206"/>
      <c r="I262" s="209"/>
      <c r="J262" s="210"/>
      <c r="K262" s="208"/>
      <c r="L262" s="208"/>
      <c r="M262" s="207"/>
      <c r="N262" s="206"/>
      <c r="O262" s="209"/>
      <c r="P262" s="210"/>
      <c r="Q262" s="207"/>
      <c r="R262" s="206"/>
      <c r="S262" s="209"/>
      <c r="T262" s="954"/>
      <c r="U262" s="2446">
        <f t="shared" si="977"/>
        <v>0</v>
      </c>
      <c r="V262" s="206"/>
      <c r="W262" s="209"/>
      <c r="X262" s="955"/>
      <c r="Y262" s="208"/>
      <c r="Z262" s="207"/>
      <c r="AA262" s="2448">
        <f t="shared" si="978"/>
        <v>0</v>
      </c>
      <c r="AB262" s="212"/>
      <c r="AC262" s="210"/>
      <c r="AD262" s="208"/>
      <c r="AE262" s="208"/>
      <c r="AF262" s="208"/>
      <c r="AG262" s="207"/>
      <c r="AH262" s="2448">
        <f t="shared" si="979"/>
        <v>0</v>
      </c>
      <c r="AI262" s="210"/>
      <c r="AJ262" s="208"/>
      <c r="AK262" s="207"/>
      <c r="AL262" s="2449">
        <f t="shared" si="980"/>
        <v>0</v>
      </c>
      <c r="AM262" s="211"/>
      <c r="AN262" s="2451">
        <f t="shared" si="981"/>
        <v>0</v>
      </c>
      <c r="AO262" s="210"/>
      <c r="AP262" s="208"/>
      <c r="AQ262" s="208"/>
      <c r="AR262" s="208"/>
      <c r="AS262" s="207"/>
      <c r="AT262" s="2453">
        <f t="shared" si="995"/>
        <v>0</v>
      </c>
      <c r="AU262" s="213"/>
      <c r="AV262" s="184"/>
      <c r="AW262" s="251" t="s">
        <v>668</v>
      </c>
      <c r="AX262" s="206"/>
      <c r="AY262" s="208"/>
      <c r="AZ262" s="208"/>
      <c r="BA262" s="208"/>
      <c r="BB262" s="208"/>
      <c r="BC262" s="208"/>
      <c r="BD262" s="209"/>
      <c r="BE262" s="206"/>
      <c r="BF262" s="208"/>
      <c r="BG262" s="208"/>
      <c r="BH262" s="208"/>
      <c r="BI262" s="209"/>
      <c r="BJ262" s="206"/>
      <c r="BK262" s="208"/>
      <c r="BL262" s="209"/>
      <c r="BM262" s="954"/>
      <c r="BN262" s="211"/>
      <c r="BO262" s="206"/>
      <c r="BP262" s="208"/>
      <c r="BQ262" s="208"/>
      <c r="BR262" s="208"/>
      <c r="BS262" s="209"/>
      <c r="BT262" s="206"/>
      <c r="BU262" s="208"/>
      <c r="BV262" s="209"/>
      <c r="BW262" s="954"/>
      <c r="BX262" s="2454">
        <f t="shared" si="982"/>
        <v>0</v>
      </c>
      <c r="BY262" s="206"/>
      <c r="BZ262" s="209"/>
      <c r="CA262" s="956"/>
      <c r="CC262" s="251" t="s">
        <v>668</v>
      </c>
      <c r="CD262" s="206"/>
      <c r="CE262" s="208"/>
      <c r="CF262" s="207"/>
      <c r="CG262" s="2454">
        <f t="shared" si="983"/>
        <v>0</v>
      </c>
      <c r="CH262" s="210"/>
      <c r="CI262" s="208"/>
      <c r="CJ262" s="207"/>
      <c r="CK262" s="2454">
        <f t="shared" si="984"/>
        <v>0</v>
      </c>
      <c r="CL262" s="210"/>
      <c r="CM262" s="208"/>
      <c r="CN262" s="207"/>
      <c r="CO262" s="2454">
        <f t="shared" si="985"/>
        <v>0</v>
      </c>
      <c r="CP262" s="210"/>
      <c r="CQ262" s="207"/>
      <c r="CR262" s="2454">
        <f t="shared" si="986"/>
        <v>0</v>
      </c>
      <c r="CS262" s="2434">
        <f t="shared" si="987"/>
        <v>0</v>
      </c>
      <c r="CT262" s="2432">
        <f t="shared" si="987"/>
        <v>0</v>
      </c>
      <c r="CU262" s="2433">
        <f t="shared" si="987"/>
        <v>0</v>
      </c>
      <c r="CV262" s="2454">
        <f t="shared" si="988"/>
        <v>0</v>
      </c>
      <c r="CW262" s="184"/>
      <c r="CX262" s="206"/>
      <c r="CY262" s="208"/>
      <c r="CZ262" s="207"/>
      <c r="DA262" s="2460">
        <f t="shared" si="989"/>
        <v>0</v>
      </c>
      <c r="DB262" s="210"/>
      <c r="DC262" s="208"/>
      <c r="DD262" s="207"/>
      <c r="DE262" s="2460">
        <f t="shared" si="990"/>
        <v>0</v>
      </c>
      <c r="DF262" s="184"/>
      <c r="DG262" s="2454">
        <f t="shared" si="991"/>
        <v>0</v>
      </c>
      <c r="DH262" s="184"/>
      <c r="DI262" s="2394">
        <f t="shared" si="992"/>
        <v>0</v>
      </c>
      <c r="DJ262" s="2395">
        <f t="shared" si="992"/>
        <v>0</v>
      </c>
      <c r="DK262" s="2396">
        <f t="shared" si="993"/>
        <v>0</v>
      </c>
      <c r="DM262" s="2395">
        <f t="shared" si="994"/>
        <v>0</v>
      </c>
      <c r="DO262" s="2462" t="str">
        <f t="shared" si="972"/>
        <v>True</v>
      </c>
      <c r="DP262" s="4073"/>
    </row>
    <row r="263" spans="2:121" ht="39.9" customHeight="1" thickBot="1">
      <c r="B263" s="8502"/>
      <c r="C263" s="8504"/>
      <c r="D263" s="8504"/>
      <c r="E263" s="8502"/>
      <c r="F263" s="8506"/>
      <c r="G263" s="252" t="s">
        <v>1214</v>
      </c>
      <c r="H263" s="214"/>
      <c r="I263" s="217"/>
      <c r="J263" s="218"/>
      <c r="K263" s="216"/>
      <c r="L263" s="216"/>
      <c r="M263" s="215"/>
      <c r="N263" s="214"/>
      <c r="O263" s="217"/>
      <c r="P263" s="218"/>
      <c r="Q263" s="215"/>
      <c r="R263" s="214"/>
      <c r="S263" s="217"/>
      <c r="T263" s="957"/>
      <c r="U263" s="2446">
        <f t="shared" si="977"/>
        <v>0</v>
      </c>
      <c r="V263" s="214"/>
      <c r="W263" s="217"/>
      <c r="X263" s="958"/>
      <c r="Y263" s="216"/>
      <c r="Z263" s="215"/>
      <c r="AA263" s="2448">
        <f t="shared" si="978"/>
        <v>0</v>
      </c>
      <c r="AB263" s="220"/>
      <c r="AC263" s="218"/>
      <c r="AD263" s="216"/>
      <c r="AE263" s="216"/>
      <c r="AF263" s="216"/>
      <c r="AG263" s="215"/>
      <c r="AH263" s="2448">
        <f t="shared" si="979"/>
        <v>0</v>
      </c>
      <c r="AI263" s="218"/>
      <c r="AJ263" s="216"/>
      <c r="AK263" s="215"/>
      <c r="AL263" s="2450">
        <f t="shared" si="980"/>
        <v>0</v>
      </c>
      <c r="AM263" s="219"/>
      <c r="AN263" s="2452">
        <f t="shared" si="981"/>
        <v>0</v>
      </c>
      <c r="AO263" s="218"/>
      <c r="AP263" s="216"/>
      <c r="AQ263" s="216"/>
      <c r="AR263" s="216"/>
      <c r="AS263" s="215"/>
      <c r="AT263" s="2448">
        <f t="shared" si="995"/>
        <v>0</v>
      </c>
      <c r="AU263" s="221"/>
      <c r="AV263" s="184"/>
      <c r="AW263" s="252" t="s">
        <v>1214</v>
      </c>
      <c r="AX263" s="214"/>
      <c r="AY263" s="216"/>
      <c r="AZ263" s="216"/>
      <c r="BA263" s="216"/>
      <c r="BB263" s="216"/>
      <c r="BC263" s="216"/>
      <c r="BD263" s="217"/>
      <c r="BE263" s="214"/>
      <c r="BF263" s="216"/>
      <c r="BG263" s="216"/>
      <c r="BH263" s="216"/>
      <c r="BI263" s="217"/>
      <c r="BJ263" s="214"/>
      <c r="BK263" s="216"/>
      <c r="BL263" s="217"/>
      <c r="BM263" s="957"/>
      <c r="BN263" s="219"/>
      <c r="BO263" s="214"/>
      <c r="BP263" s="216"/>
      <c r="BQ263" s="216"/>
      <c r="BR263" s="216"/>
      <c r="BS263" s="217"/>
      <c r="BT263" s="214"/>
      <c r="BU263" s="216"/>
      <c r="BV263" s="217"/>
      <c r="BW263" s="957"/>
      <c r="BX263" s="2455">
        <f t="shared" si="982"/>
        <v>0</v>
      </c>
      <c r="BY263" s="214"/>
      <c r="BZ263" s="217"/>
      <c r="CA263" s="961"/>
      <c r="CC263" s="252" t="s">
        <v>1214</v>
      </c>
      <c r="CD263" s="214"/>
      <c r="CE263" s="216"/>
      <c r="CF263" s="215"/>
      <c r="CG263" s="2455">
        <f t="shared" si="983"/>
        <v>0</v>
      </c>
      <c r="CH263" s="218"/>
      <c r="CI263" s="216"/>
      <c r="CJ263" s="215"/>
      <c r="CK263" s="2455">
        <f t="shared" si="984"/>
        <v>0</v>
      </c>
      <c r="CL263" s="218"/>
      <c r="CM263" s="216"/>
      <c r="CN263" s="215"/>
      <c r="CO263" s="2455">
        <f t="shared" si="985"/>
        <v>0</v>
      </c>
      <c r="CP263" s="218"/>
      <c r="CQ263" s="215"/>
      <c r="CR263" s="2455">
        <f t="shared" si="986"/>
        <v>0</v>
      </c>
      <c r="CS263" s="2456">
        <f t="shared" si="987"/>
        <v>0</v>
      </c>
      <c r="CT263" s="2457">
        <f t="shared" si="987"/>
        <v>0</v>
      </c>
      <c r="CU263" s="2458">
        <f t="shared" si="987"/>
        <v>0</v>
      </c>
      <c r="CV263" s="2455">
        <f t="shared" si="988"/>
        <v>0</v>
      </c>
      <c r="CW263" s="184"/>
      <c r="CX263" s="214"/>
      <c r="CY263" s="216"/>
      <c r="CZ263" s="215"/>
      <c r="DA263" s="2461">
        <f t="shared" si="989"/>
        <v>0</v>
      </c>
      <c r="DB263" s="218"/>
      <c r="DC263" s="216"/>
      <c r="DD263" s="215"/>
      <c r="DE263" s="2461">
        <f t="shared" si="990"/>
        <v>0</v>
      </c>
      <c r="DF263" s="184"/>
      <c r="DG263" s="2455">
        <f t="shared" si="991"/>
        <v>0</v>
      </c>
      <c r="DH263" s="184"/>
      <c r="DI263" s="2397">
        <f t="shared" si="992"/>
        <v>0</v>
      </c>
      <c r="DJ263" s="2398">
        <f t="shared" si="992"/>
        <v>0</v>
      </c>
      <c r="DK263" s="2399">
        <f t="shared" si="993"/>
        <v>0</v>
      </c>
      <c r="DM263" s="2398">
        <f t="shared" si="994"/>
        <v>0</v>
      </c>
      <c r="DO263" s="2463" t="str">
        <f t="shared" si="972"/>
        <v>True</v>
      </c>
      <c r="DP263" s="4073"/>
    </row>
    <row r="264" spans="2:121" ht="39.9" customHeight="1" thickBot="1">
      <c r="B264" s="8502"/>
      <c r="C264" s="8504"/>
      <c r="D264" s="8504"/>
      <c r="E264" s="8502"/>
      <c r="F264" s="8507"/>
      <c r="G264" s="2033" t="s">
        <v>181</v>
      </c>
      <c r="H264" s="2402">
        <f t="shared" ref="H264:P264" si="996">SUM(H259:H263)</f>
        <v>0</v>
      </c>
      <c r="I264" s="973">
        <f t="shared" si="996"/>
        <v>0</v>
      </c>
      <c r="J264" s="2403">
        <f t="shared" si="996"/>
        <v>0</v>
      </c>
      <c r="K264" s="2404">
        <f t="shared" si="996"/>
        <v>0</v>
      </c>
      <c r="L264" s="2404">
        <f t="shared" si="996"/>
        <v>0</v>
      </c>
      <c r="M264" s="975">
        <f t="shared" si="996"/>
        <v>0</v>
      </c>
      <c r="N264" s="2402">
        <f t="shared" si="996"/>
        <v>0</v>
      </c>
      <c r="O264" s="973">
        <f t="shared" si="996"/>
        <v>0</v>
      </c>
      <c r="P264" s="2403">
        <f t="shared" si="996"/>
        <v>0</v>
      </c>
      <c r="Q264" s="2034"/>
      <c r="R264" s="2402">
        <f t="shared" ref="R264:AU264" si="997">SUM(R259:R263)</f>
        <v>0</v>
      </c>
      <c r="S264" s="973">
        <f t="shared" si="997"/>
        <v>0</v>
      </c>
      <c r="T264" s="970">
        <f t="shared" si="997"/>
        <v>0</v>
      </c>
      <c r="U264" s="962">
        <f t="shared" si="997"/>
        <v>0</v>
      </c>
      <c r="V264" s="2402">
        <f t="shared" si="997"/>
        <v>0</v>
      </c>
      <c r="W264" s="973">
        <f t="shared" si="997"/>
        <v>0</v>
      </c>
      <c r="X264" s="2403">
        <f t="shared" si="997"/>
        <v>0</v>
      </c>
      <c r="Y264" s="2404">
        <f t="shared" si="997"/>
        <v>0</v>
      </c>
      <c r="Z264" s="975">
        <f t="shared" si="997"/>
        <v>0</v>
      </c>
      <c r="AA264" s="962">
        <f t="shared" si="997"/>
        <v>0</v>
      </c>
      <c r="AB264" s="962">
        <f t="shared" si="997"/>
        <v>0</v>
      </c>
      <c r="AC264" s="2403">
        <f t="shared" si="997"/>
        <v>0</v>
      </c>
      <c r="AD264" s="2404">
        <f t="shared" si="997"/>
        <v>0</v>
      </c>
      <c r="AE264" s="2404">
        <f t="shared" si="997"/>
        <v>0</v>
      </c>
      <c r="AF264" s="2404">
        <f t="shared" si="997"/>
        <v>0</v>
      </c>
      <c r="AG264" s="975">
        <f t="shared" si="997"/>
        <v>0</v>
      </c>
      <c r="AH264" s="962">
        <f t="shared" si="997"/>
        <v>0</v>
      </c>
      <c r="AI264" s="2403">
        <f t="shared" si="997"/>
        <v>0</v>
      </c>
      <c r="AJ264" s="2404">
        <f t="shared" si="997"/>
        <v>0</v>
      </c>
      <c r="AK264" s="975">
        <f t="shared" si="997"/>
        <v>0</v>
      </c>
      <c r="AL264" s="972">
        <f t="shared" si="997"/>
        <v>0</v>
      </c>
      <c r="AM264" s="962">
        <f t="shared" si="997"/>
        <v>0</v>
      </c>
      <c r="AN264" s="964">
        <f t="shared" si="997"/>
        <v>0</v>
      </c>
      <c r="AO264" s="2403">
        <f t="shared" si="997"/>
        <v>0</v>
      </c>
      <c r="AP264" s="2404">
        <f t="shared" si="997"/>
        <v>0</v>
      </c>
      <c r="AQ264" s="2404">
        <f t="shared" si="997"/>
        <v>0</v>
      </c>
      <c r="AR264" s="2404">
        <f t="shared" si="997"/>
        <v>0</v>
      </c>
      <c r="AS264" s="975">
        <f t="shared" si="997"/>
        <v>0</v>
      </c>
      <c r="AT264" s="962">
        <f t="shared" si="997"/>
        <v>0</v>
      </c>
      <c r="AU264" s="962">
        <f t="shared" si="997"/>
        <v>0</v>
      </c>
      <c r="AV264" s="184"/>
      <c r="AW264" s="974" t="s">
        <v>181</v>
      </c>
      <c r="AX264" s="2402">
        <f t="shared" ref="AX264:BW264" si="998">SUM(AX259:AX263)</f>
        <v>0</v>
      </c>
      <c r="AY264" s="2404">
        <f t="shared" si="998"/>
        <v>0</v>
      </c>
      <c r="AZ264" s="2404">
        <f t="shared" si="998"/>
        <v>0</v>
      </c>
      <c r="BA264" s="2404">
        <f t="shared" si="998"/>
        <v>0</v>
      </c>
      <c r="BB264" s="2404">
        <f t="shared" si="998"/>
        <v>0</v>
      </c>
      <c r="BC264" s="2404">
        <f t="shared" si="998"/>
        <v>0</v>
      </c>
      <c r="BD264" s="973">
        <f t="shared" si="998"/>
        <v>0</v>
      </c>
      <c r="BE264" s="2402">
        <f t="shared" si="998"/>
        <v>0</v>
      </c>
      <c r="BF264" s="2404">
        <f t="shared" si="998"/>
        <v>0</v>
      </c>
      <c r="BG264" s="2404">
        <f t="shared" si="998"/>
        <v>0</v>
      </c>
      <c r="BH264" s="2404">
        <f t="shared" si="998"/>
        <v>0</v>
      </c>
      <c r="BI264" s="973">
        <f t="shared" si="998"/>
        <v>0</v>
      </c>
      <c r="BJ264" s="2402">
        <f t="shared" si="998"/>
        <v>0</v>
      </c>
      <c r="BK264" s="2404">
        <f t="shared" si="998"/>
        <v>0</v>
      </c>
      <c r="BL264" s="973">
        <f t="shared" si="998"/>
        <v>0</v>
      </c>
      <c r="BM264" s="970">
        <f t="shared" si="998"/>
        <v>0</v>
      </c>
      <c r="BN264" s="962">
        <f t="shared" si="998"/>
        <v>0</v>
      </c>
      <c r="BO264" s="2402">
        <f t="shared" si="998"/>
        <v>0</v>
      </c>
      <c r="BP264" s="2404">
        <f t="shared" si="998"/>
        <v>0</v>
      </c>
      <c r="BQ264" s="2404">
        <f t="shared" si="998"/>
        <v>0</v>
      </c>
      <c r="BR264" s="2404">
        <f t="shared" si="998"/>
        <v>0</v>
      </c>
      <c r="BS264" s="973">
        <f t="shared" si="998"/>
        <v>0</v>
      </c>
      <c r="BT264" s="2402">
        <f t="shared" si="998"/>
        <v>0</v>
      </c>
      <c r="BU264" s="2404">
        <f t="shared" si="998"/>
        <v>0</v>
      </c>
      <c r="BV264" s="973">
        <f t="shared" si="998"/>
        <v>0</v>
      </c>
      <c r="BW264" s="970">
        <f t="shared" si="998"/>
        <v>0</v>
      </c>
      <c r="BX264" s="962">
        <f t="shared" si="982"/>
        <v>0</v>
      </c>
      <c r="BY264" s="2402">
        <f>SUM(BY259:BY263)</f>
        <v>0</v>
      </c>
      <c r="BZ264" s="973">
        <f>SUM(BZ259:BZ263)</f>
        <v>0</v>
      </c>
      <c r="CA264" s="964">
        <f>SUM(CA259:CA263)</f>
        <v>0</v>
      </c>
      <c r="CC264" s="971" t="s">
        <v>106</v>
      </c>
      <c r="CD264" s="2402">
        <f t="shared" ref="CD264:CV264" si="999">SUM(CD259:CD263)</f>
        <v>0</v>
      </c>
      <c r="CE264" s="2404">
        <f t="shared" si="999"/>
        <v>0</v>
      </c>
      <c r="CF264" s="975">
        <f t="shared" si="999"/>
        <v>0</v>
      </c>
      <c r="CG264" s="962">
        <f t="shared" si="999"/>
        <v>0</v>
      </c>
      <c r="CH264" s="2403">
        <f t="shared" si="999"/>
        <v>0</v>
      </c>
      <c r="CI264" s="2404">
        <f t="shared" si="999"/>
        <v>0</v>
      </c>
      <c r="CJ264" s="975">
        <f t="shared" si="999"/>
        <v>0</v>
      </c>
      <c r="CK264" s="962">
        <f t="shared" si="999"/>
        <v>0</v>
      </c>
      <c r="CL264" s="2403">
        <f t="shared" si="999"/>
        <v>0</v>
      </c>
      <c r="CM264" s="2404">
        <f t="shared" si="999"/>
        <v>0</v>
      </c>
      <c r="CN264" s="975">
        <f t="shared" si="999"/>
        <v>0</v>
      </c>
      <c r="CO264" s="962">
        <f t="shared" si="999"/>
        <v>0</v>
      </c>
      <c r="CP264" s="2403">
        <f t="shared" si="999"/>
        <v>0</v>
      </c>
      <c r="CQ264" s="975">
        <f t="shared" si="999"/>
        <v>0</v>
      </c>
      <c r="CR264" s="962">
        <f t="shared" si="999"/>
        <v>0</v>
      </c>
      <c r="CS264" s="2403">
        <f t="shared" si="999"/>
        <v>0</v>
      </c>
      <c r="CT264" s="2404">
        <f t="shared" si="999"/>
        <v>0</v>
      </c>
      <c r="CU264" s="975">
        <f t="shared" si="999"/>
        <v>0</v>
      </c>
      <c r="CV264" s="962">
        <f t="shared" si="999"/>
        <v>0</v>
      </c>
      <c r="CW264" s="184"/>
      <c r="CX264" s="2402">
        <f t="shared" ref="CX264:DE264" si="1000">SUM(CX259:CX263)</f>
        <v>0</v>
      </c>
      <c r="CY264" s="2404">
        <f t="shared" si="1000"/>
        <v>0</v>
      </c>
      <c r="CZ264" s="975">
        <f t="shared" si="1000"/>
        <v>0</v>
      </c>
      <c r="DA264" s="962">
        <f t="shared" si="1000"/>
        <v>0</v>
      </c>
      <c r="DB264" s="2403">
        <f t="shared" si="1000"/>
        <v>0</v>
      </c>
      <c r="DC264" s="2404">
        <f t="shared" si="1000"/>
        <v>0</v>
      </c>
      <c r="DD264" s="975">
        <f t="shared" si="1000"/>
        <v>0</v>
      </c>
      <c r="DE264" s="962">
        <f t="shared" si="1000"/>
        <v>0</v>
      </c>
      <c r="DF264" s="184"/>
      <c r="DG264" s="962">
        <f t="shared" si="991"/>
        <v>0</v>
      </c>
      <c r="DH264" s="184"/>
      <c r="DI264" s="972">
        <f>SUM(DI259:DI263)</f>
        <v>0</v>
      </c>
      <c r="DJ264" s="962">
        <f>SUM(DJ259:DJ263)</f>
        <v>0</v>
      </c>
      <c r="DK264" s="964">
        <f>SUM(DK259:DK263)</f>
        <v>0</v>
      </c>
      <c r="DM264" s="962">
        <f>SUM(DM259:DM263)</f>
        <v>0</v>
      </c>
      <c r="DO264" s="960" t="str">
        <f t="shared" si="972"/>
        <v>True</v>
      </c>
      <c r="DP264" s="4075" t="str">
        <f>IF($U264=0,"Blanc","")</f>
        <v>Blanc</v>
      </c>
      <c r="DQ264" s="4074" t="str">
        <f>IF(AND(DP264&lt;&gt;"Blanc",DO264="True"),"ok","wrong")</f>
        <v>wrong</v>
      </c>
    </row>
    <row r="265" spans="2:121" ht="39.9" customHeight="1">
      <c r="B265" s="8502"/>
      <c r="C265" s="8504"/>
      <c r="D265" s="8504"/>
      <c r="E265" s="8502"/>
      <c r="F265" s="8506" t="s">
        <v>237</v>
      </c>
      <c r="G265" s="251" t="s">
        <v>1213</v>
      </c>
      <c r="H265" s="206"/>
      <c r="I265" s="209"/>
      <c r="J265" s="210"/>
      <c r="K265" s="208"/>
      <c r="L265" s="208"/>
      <c r="M265" s="207"/>
      <c r="N265" s="206"/>
      <c r="O265" s="209"/>
      <c r="P265" s="210"/>
      <c r="Q265" s="207"/>
      <c r="R265" s="206"/>
      <c r="S265" s="209"/>
      <c r="T265" s="2393"/>
      <c r="U265" s="2446">
        <f t="shared" ref="U265:U269" si="1001">SUM(H265:P265,S265:T265)-R265</f>
        <v>0</v>
      </c>
      <c r="V265" s="206"/>
      <c r="W265" s="209"/>
      <c r="X265" s="955"/>
      <c r="Y265" s="208"/>
      <c r="Z265" s="207"/>
      <c r="AA265" s="2448">
        <f t="shared" ref="AA265:AA269" si="1002">SUM(X265:Z265)</f>
        <v>0</v>
      </c>
      <c r="AB265" s="212"/>
      <c r="AC265" s="210"/>
      <c r="AD265" s="208"/>
      <c r="AE265" s="208"/>
      <c r="AF265" s="208"/>
      <c r="AG265" s="207"/>
      <c r="AH265" s="2448">
        <f t="shared" ref="AH265:AH269" si="1003">SUM(AC265:AG265)</f>
        <v>0</v>
      </c>
      <c r="AI265" s="210"/>
      <c r="AJ265" s="208"/>
      <c r="AK265" s="207"/>
      <c r="AL265" s="2449">
        <f t="shared" ref="AL265:AL269" si="1004">SUM(AI265:AK265)</f>
        <v>0</v>
      </c>
      <c r="AM265" s="211"/>
      <c r="AN265" s="2451">
        <f t="shared" ref="AN265:AN269" si="1005">AM265+AL265+AH265+AB265+AA265</f>
        <v>0</v>
      </c>
      <c r="AO265" s="210"/>
      <c r="AP265" s="208"/>
      <c r="AQ265" s="208"/>
      <c r="AR265" s="208"/>
      <c r="AS265" s="207"/>
      <c r="AT265" s="2453">
        <f>SUM(AO265:AS265)</f>
        <v>0</v>
      </c>
      <c r="AU265" s="213"/>
      <c r="AV265" s="184"/>
      <c r="AW265" s="251" t="s">
        <v>1213</v>
      </c>
      <c r="AX265" s="206"/>
      <c r="AY265" s="208"/>
      <c r="AZ265" s="208"/>
      <c r="BA265" s="208"/>
      <c r="BB265" s="208"/>
      <c r="BC265" s="208"/>
      <c r="BD265" s="209"/>
      <c r="BE265" s="206"/>
      <c r="BF265" s="208"/>
      <c r="BG265" s="208"/>
      <c r="BH265" s="208"/>
      <c r="BI265" s="209"/>
      <c r="BJ265" s="206"/>
      <c r="BK265" s="208"/>
      <c r="BL265" s="209"/>
      <c r="BM265" s="954"/>
      <c r="BN265" s="211"/>
      <c r="BO265" s="206"/>
      <c r="BP265" s="208"/>
      <c r="BQ265" s="208"/>
      <c r="BR265" s="208"/>
      <c r="BS265" s="209"/>
      <c r="BT265" s="206"/>
      <c r="BU265" s="208"/>
      <c r="BV265" s="209"/>
      <c r="BW265" s="954"/>
      <c r="BX265" s="2454">
        <f t="shared" si="982"/>
        <v>0</v>
      </c>
      <c r="BY265" s="206"/>
      <c r="BZ265" s="209"/>
      <c r="CA265" s="956"/>
      <c r="CC265" s="251" t="s">
        <v>1213</v>
      </c>
      <c r="CD265" s="206"/>
      <c r="CE265" s="208"/>
      <c r="CF265" s="207"/>
      <c r="CG265" s="2454">
        <f t="shared" ref="CG265:CG269" si="1006">SUM(CD265:CF265)</f>
        <v>0</v>
      </c>
      <c r="CH265" s="210"/>
      <c r="CI265" s="208"/>
      <c r="CJ265" s="207"/>
      <c r="CK265" s="2454">
        <f t="shared" ref="CK265:CK269" si="1007">SUM(CH265:CJ265)</f>
        <v>0</v>
      </c>
      <c r="CL265" s="210"/>
      <c r="CM265" s="208"/>
      <c r="CN265" s="207"/>
      <c r="CO265" s="2454">
        <f t="shared" ref="CO265:CO269" si="1008">SUM(CL265:CN265)</f>
        <v>0</v>
      </c>
      <c r="CP265" s="210"/>
      <c r="CQ265" s="207"/>
      <c r="CR265" s="2454">
        <f t="shared" ref="CR265:CR269" si="1009">SUM(CP265:CQ265)</f>
        <v>0</v>
      </c>
      <c r="CS265" s="2434">
        <f t="shared" ref="CS265:CU269" si="1010">CX265+DB265</f>
        <v>0</v>
      </c>
      <c r="CT265" s="2432">
        <f t="shared" si="1010"/>
        <v>0</v>
      </c>
      <c r="CU265" s="2433">
        <f t="shared" si="1010"/>
        <v>0</v>
      </c>
      <c r="CV265" s="2454">
        <f t="shared" ref="CV265:CV269" si="1011">SUM(CS265:CU265)</f>
        <v>0</v>
      </c>
      <c r="CW265" s="184"/>
      <c r="CX265" s="206"/>
      <c r="CY265" s="208"/>
      <c r="CZ265" s="207"/>
      <c r="DA265" s="2460">
        <f t="shared" ref="DA265:DA269" si="1012">SUM(CX265:CZ265)</f>
        <v>0</v>
      </c>
      <c r="DB265" s="210"/>
      <c r="DC265" s="208"/>
      <c r="DD265" s="207"/>
      <c r="DE265" s="2460">
        <f t="shared" ref="DE265:DE269" si="1013">SUM(DB265:DD265)</f>
        <v>0</v>
      </c>
      <c r="DF265" s="184"/>
      <c r="DG265" s="2454">
        <f t="shared" si="991"/>
        <v>0</v>
      </c>
      <c r="DH265" s="184"/>
      <c r="DI265" s="2394">
        <f t="shared" ref="DI265:DJ269" si="1014">CD265+CH265+CL265+CP265+CS265</f>
        <v>0</v>
      </c>
      <c r="DJ265" s="2395">
        <f t="shared" si="1014"/>
        <v>0</v>
      </c>
      <c r="DK265" s="2396">
        <f t="shared" ref="DK265:DK269" si="1015">CF265+CJ265+CN265+CU265</f>
        <v>0</v>
      </c>
      <c r="DM265" s="2395">
        <f t="shared" ref="DM265:DM269" si="1016">SUM(DI265:DK265)</f>
        <v>0</v>
      </c>
      <c r="DO265" s="2462" t="str">
        <f t="shared" si="972"/>
        <v>True</v>
      </c>
      <c r="DP265" s="4073"/>
    </row>
    <row r="266" spans="2:121" ht="39.9" customHeight="1">
      <c r="B266" s="8502"/>
      <c r="C266" s="8504"/>
      <c r="D266" s="8504"/>
      <c r="E266" s="8502"/>
      <c r="F266" s="8506"/>
      <c r="G266" s="251" t="s">
        <v>666</v>
      </c>
      <c r="H266" s="206"/>
      <c r="I266" s="209"/>
      <c r="J266" s="210"/>
      <c r="K266" s="208"/>
      <c r="L266" s="208"/>
      <c r="M266" s="207"/>
      <c r="N266" s="206"/>
      <c r="O266" s="209"/>
      <c r="P266" s="210"/>
      <c r="Q266" s="207"/>
      <c r="R266" s="206"/>
      <c r="S266" s="209"/>
      <c r="T266" s="2393"/>
      <c r="U266" s="2446">
        <f t="shared" si="1001"/>
        <v>0</v>
      </c>
      <c r="V266" s="206"/>
      <c r="W266" s="209"/>
      <c r="X266" s="955"/>
      <c r="Y266" s="208"/>
      <c r="Z266" s="207"/>
      <c r="AA266" s="2448">
        <f t="shared" si="1002"/>
        <v>0</v>
      </c>
      <c r="AB266" s="212"/>
      <c r="AC266" s="210"/>
      <c r="AD266" s="208"/>
      <c r="AE266" s="208"/>
      <c r="AF266" s="208"/>
      <c r="AG266" s="207"/>
      <c r="AH266" s="2448">
        <f t="shared" si="1003"/>
        <v>0</v>
      </c>
      <c r="AI266" s="210"/>
      <c r="AJ266" s="208"/>
      <c r="AK266" s="207"/>
      <c r="AL266" s="2449">
        <f t="shared" si="1004"/>
        <v>0</v>
      </c>
      <c r="AM266" s="211"/>
      <c r="AN266" s="2451">
        <f t="shared" si="1005"/>
        <v>0</v>
      </c>
      <c r="AO266" s="210"/>
      <c r="AP266" s="208"/>
      <c r="AQ266" s="208"/>
      <c r="AR266" s="208"/>
      <c r="AS266" s="207"/>
      <c r="AT266" s="2453">
        <f t="shared" ref="AT266:AT269" si="1017">SUM(AO266:AS266)</f>
        <v>0</v>
      </c>
      <c r="AU266" s="213"/>
      <c r="AV266" s="184"/>
      <c r="AW266" s="251" t="s">
        <v>666</v>
      </c>
      <c r="AX266" s="206"/>
      <c r="AY266" s="208"/>
      <c r="AZ266" s="208"/>
      <c r="BA266" s="208"/>
      <c r="BB266" s="208"/>
      <c r="BC266" s="208"/>
      <c r="BD266" s="209"/>
      <c r="BE266" s="206"/>
      <c r="BF266" s="208"/>
      <c r="BG266" s="208"/>
      <c r="BH266" s="208"/>
      <c r="BI266" s="209"/>
      <c r="BJ266" s="206"/>
      <c r="BK266" s="208"/>
      <c r="BL266" s="209"/>
      <c r="BM266" s="954"/>
      <c r="BN266" s="211"/>
      <c r="BO266" s="206"/>
      <c r="BP266" s="208"/>
      <c r="BQ266" s="208"/>
      <c r="BR266" s="208"/>
      <c r="BS266" s="209"/>
      <c r="BT266" s="206"/>
      <c r="BU266" s="208"/>
      <c r="BV266" s="209"/>
      <c r="BW266" s="954"/>
      <c r="BX266" s="2454">
        <f t="shared" si="982"/>
        <v>0</v>
      </c>
      <c r="BY266" s="206"/>
      <c r="BZ266" s="209"/>
      <c r="CA266" s="956"/>
      <c r="CC266" s="251" t="s">
        <v>666</v>
      </c>
      <c r="CD266" s="206"/>
      <c r="CE266" s="208"/>
      <c r="CF266" s="207"/>
      <c r="CG266" s="2454">
        <f t="shared" si="1006"/>
        <v>0</v>
      </c>
      <c r="CH266" s="210"/>
      <c r="CI266" s="208"/>
      <c r="CJ266" s="207"/>
      <c r="CK266" s="2454">
        <f t="shared" si="1007"/>
        <v>0</v>
      </c>
      <c r="CL266" s="210"/>
      <c r="CM266" s="208"/>
      <c r="CN266" s="207"/>
      <c r="CO266" s="2454">
        <f t="shared" si="1008"/>
        <v>0</v>
      </c>
      <c r="CP266" s="210"/>
      <c r="CQ266" s="207"/>
      <c r="CR266" s="2454">
        <f t="shared" si="1009"/>
        <v>0</v>
      </c>
      <c r="CS266" s="2434">
        <f t="shared" si="1010"/>
        <v>0</v>
      </c>
      <c r="CT266" s="2432">
        <f t="shared" si="1010"/>
        <v>0</v>
      </c>
      <c r="CU266" s="2433">
        <f t="shared" si="1010"/>
        <v>0</v>
      </c>
      <c r="CV266" s="2454">
        <f t="shared" si="1011"/>
        <v>0</v>
      </c>
      <c r="CW266" s="184"/>
      <c r="CX266" s="206"/>
      <c r="CY266" s="208"/>
      <c r="CZ266" s="207"/>
      <c r="DA266" s="2460">
        <f t="shared" si="1012"/>
        <v>0</v>
      </c>
      <c r="DB266" s="210"/>
      <c r="DC266" s="208"/>
      <c r="DD266" s="207"/>
      <c r="DE266" s="2460">
        <f t="shared" si="1013"/>
        <v>0</v>
      </c>
      <c r="DF266" s="184"/>
      <c r="DG266" s="2454">
        <f t="shared" si="991"/>
        <v>0</v>
      </c>
      <c r="DH266" s="184"/>
      <c r="DI266" s="2394">
        <f t="shared" si="1014"/>
        <v>0</v>
      </c>
      <c r="DJ266" s="2395">
        <f t="shared" si="1014"/>
        <v>0</v>
      </c>
      <c r="DK266" s="2396">
        <f t="shared" si="1015"/>
        <v>0</v>
      </c>
      <c r="DM266" s="2395">
        <f t="shared" si="1016"/>
        <v>0</v>
      </c>
      <c r="DO266" s="2462" t="str">
        <f t="shared" si="972"/>
        <v>True</v>
      </c>
      <c r="DP266" s="4073"/>
    </row>
    <row r="267" spans="2:121" ht="39.9" customHeight="1">
      <c r="B267" s="8502"/>
      <c r="C267" s="8504"/>
      <c r="D267" s="8504"/>
      <c r="E267" s="8502"/>
      <c r="F267" s="8506"/>
      <c r="G267" s="251" t="s">
        <v>667</v>
      </c>
      <c r="H267" s="206"/>
      <c r="I267" s="209"/>
      <c r="J267" s="210"/>
      <c r="K267" s="208"/>
      <c r="L267" s="208"/>
      <c r="M267" s="207"/>
      <c r="N267" s="206"/>
      <c r="O267" s="209"/>
      <c r="P267" s="210"/>
      <c r="Q267" s="207"/>
      <c r="R267" s="206"/>
      <c r="S267" s="209"/>
      <c r="T267" s="2393"/>
      <c r="U267" s="2446">
        <f t="shared" si="1001"/>
        <v>0</v>
      </c>
      <c r="V267" s="206"/>
      <c r="W267" s="209"/>
      <c r="X267" s="955"/>
      <c r="Y267" s="208"/>
      <c r="Z267" s="207"/>
      <c r="AA267" s="2448">
        <f t="shared" si="1002"/>
        <v>0</v>
      </c>
      <c r="AB267" s="212"/>
      <c r="AC267" s="210"/>
      <c r="AD267" s="208"/>
      <c r="AE267" s="208"/>
      <c r="AF267" s="208"/>
      <c r="AG267" s="207"/>
      <c r="AH267" s="2448">
        <f t="shared" si="1003"/>
        <v>0</v>
      </c>
      <c r="AI267" s="210"/>
      <c r="AJ267" s="208"/>
      <c r="AK267" s="207"/>
      <c r="AL267" s="2449">
        <f t="shared" si="1004"/>
        <v>0</v>
      </c>
      <c r="AM267" s="211"/>
      <c r="AN267" s="2451">
        <f t="shared" si="1005"/>
        <v>0</v>
      </c>
      <c r="AO267" s="210"/>
      <c r="AP267" s="208"/>
      <c r="AQ267" s="208"/>
      <c r="AR267" s="208"/>
      <c r="AS267" s="207"/>
      <c r="AT267" s="2453">
        <f t="shared" si="1017"/>
        <v>0</v>
      </c>
      <c r="AU267" s="213"/>
      <c r="AV267" s="184"/>
      <c r="AW267" s="251" t="s">
        <v>667</v>
      </c>
      <c r="AX267" s="206"/>
      <c r="AY267" s="208"/>
      <c r="AZ267" s="208"/>
      <c r="BA267" s="208"/>
      <c r="BB267" s="208"/>
      <c r="BC267" s="208"/>
      <c r="BD267" s="209"/>
      <c r="BE267" s="206"/>
      <c r="BF267" s="208"/>
      <c r="BG267" s="208"/>
      <c r="BH267" s="208"/>
      <c r="BI267" s="209"/>
      <c r="BJ267" s="206"/>
      <c r="BK267" s="208"/>
      <c r="BL267" s="209"/>
      <c r="BM267" s="954"/>
      <c r="BN267" s="211"/>
      <c r="BO267" s="206"/>
      <c r="BP267" s="208"/>
      <c r="BQ267" s="208"/>
      <c r="BR267" s="208"/>
      <c r="BS267" s="209"/>
      <c r="BT267" s="206"/>
      <c r="BU267" s="208"/>
      <c r="BV267" s="209"/>
      <c r="BW267" s="954"/>
      <c r="BX267" s="2454">
        <f t="shared" si="982"/>
        <v>0</v>
      </c>
      <c r="BY267" s="206"/>
      <c r="BZ267" s="209"/>
      <c r="CA267" s="956"/>
      <c r="CC267" s="251" t="s">
        <v>667</v>
      </c>
      <c r="CD267" s="206"/>
      <c r="CE267" s="208"/>
      <c r="CF267" s="207"/>
      <c r="CG267" s="2454">
        <f t="shared" si="1006"/>
        <v>0</v>
      </c>
      <c r="CH267" s="210"/>
      <c r="CI267" s="208"/>
      <c r="CJ267" s="207"/>
      <c r="CK267" s="2454">
        <f t="shared" si="1007"/>
        <v>0</v>
      </c>
      <c r="CL267" s="210"/>
      <c r="CM267" s="208"/>
      <c r="CN267" s="207"/>
      <c r="CO267" s="2454">
        <f t="shared" si="1008"/>
        <v>0</v>
      </c>
      <c r="CP267" s="210"/>
      <c r="CQ267" s="207"/>
      <c r="CR267" s="2454">
        <f t="shared" si="1009"/>
        <v>0</v>
      </c>
      <c r="CS267" s="2434">
        <f t="shared" si="1010"/>
        <v>0</v>
      </c>
      <c r="CT267" s="2432">
        <f t="shared" si="1010"/>
        <v>0</v>
      </c>
      <c r="CU267" s="2433">
        <f t="shared" si="1010"/>
        <v>0</v>
      </c>
      <c r="CV267" s="2454">
        <f t="shared" si="1011"/>
        <v>0</v>
      </c>
      <c r="CW267" s="184"/>
      <c r="CX267" s="206"/>
      <c r="CY267" s="208"/>
      <c r="CZ267" s="207"/>
      <c r="DA267" s="2460">
        <f t="shared" si="1012"/>
        <v>0</v>
      </c>
      <c r="DB267" s="210"/>
      <c r="DC267" s="208"/>
      <c r="DD267" s="207"/>
      <c r="DE267" s="2460">
        <f t="shared" si="1013"/>
        <v>0</v>
      </c>
      <c r="DF267" s="184"/>
      <c r="DG267" s="2454">
        <f t="shared" si="991"/>
        <v>0</v>
      </c>
      <c r="DH267" s="184"/>
      <c r="DI267" s="2394">
        <f t="shared" si="1014"/>
        <v>0</v>
      </c>
      <c r="DJ267" s="2395">
        <f t="shared" si="1014"/>
        <v>0</v>
      </c>
      <c r="DK267" s="2396">
        <f t="shared" si="1015"/>
        <v>0</v>
      </c>
      <c r="DM267" s="2395">
        <f t="shared" si="1016"/>
        <v>0</v>
      </c>
      <c r="DO267" s="2462" t="str">
        <f t="shared" si="972"/>
        <v>True</v>
      </c>
      <c r="DP267" s="4073"/>
    </row>
    <row r="268" spans="2:121" ht="39.9" customHeight="1">
      <c r="B268" s="8502"/>
      <c r="C268" s="8504"/>
      <c r="D268" s="8504"/>
      <c r="E268" s="8502"/>
      <c r="F268" s="8506"/>
      <c r="G268" s="251" t="s">
        <v>668</v>
      </c>
      <c r="H268" s="206"/>
      <c r="I268" s="209"/>
      <c r="J268" s="210"/>
      <c r="K268" s="208"/>
      <c r="L268" s="208"/>
      <c r="M268" s="207"/>
      <c r="N268" s="206"/>
      <c r="O268" s="209"/>
      <c r="P268" s="210"/>
      <c r="Q268" s="207"/>
      <c r="R268" s="206"/>
      <c r="S268" s="209"/>
      <c r="T268" s="954"/>
      <c r="U268" s="2446">
        <f t="shared" si="1001"/>
        <v>0</v>
      </c>
      <c r="V268" s="206"/>
      <c r="W268" s="209"/>
      <c r="X268" s="955"/>
      <c r="Y268" s="208"/>
      <c r="Z268" s="207"/>
      <c r="AA268" s="2448">
        <f t="shared" si="1002"/>
        <v>0</v>
      </c>
      <c r="AB268" s="212"/>
      <c r="AC268" s="210"/>
      <c r="AD268" s="208"/>
      <c r="AE268" s="208"/>
      <c r="AF268" s="208"/>
      <c r="AG268" s="207"/>
      <c r="AH268" s="2448">
        <f t="shared" si="1003"/>
        <v>0</v>
      </c>
      <c r="AI268" s="210"/>
      <c r="AJ268" s="208"/>
      <c r="AK268" s="207"/>
      <c r="AL268" s="2449">
        <f t="shared" si="1004"/>
        <v>0</v>
      </c>
      <c r="AM268" s="211"/>
      <c r="AN268" s="2451">
        <f t="shared" si="1005"/>
        <v>0</v>
      </c>
      <c r="AO268" s="210"/>
      <c r="AP268" s="208"/>
      <c r="AQ268" s="208"/>
      <c r="AR268" s="208"/>
      <c r="AS268" s="207"/>
      <c r="AT268" s="2453">
        <f t="shared" si="1017"/>
        <v>0</v>
      </c>
      <c r="AU268" s="213"/>
      <c r="AV268" s="184"/>
      <c r="AW268" s="251" t="s">
        <v>668</v>
      </c>
      <c r="AX268" s="206"/>
      <c r="AY268" s="208"/>
      <c r="AZ268" s="208"/>
      <c r="BA268" s="208"/>
      <c r="BB268" s="208"/>
      <c r="BC268" s="208"/>
      <c r="BD268" s="209"/>
      <c r="BE268" s="206"/>
      <c r="BF268" s="208"/>
      <c r="BG268" s="208"/>
      <c r="BH268" s="208"/>
      <c r="BI268" s="209"/>
      <c r="BJ268" s="206"/>
      <c r="BK268" s="208"/>
      <c r="BL268" s="209"/>
      <c r="BM268" s="954"/>
      <c r="BN268" s="211"/>
      <c r="BO268" s="206"/>
      <c r="BP268" s="208"/>
      <c r="BQ268" s="208"/>
      <c r="BR268" s="208"/>
      <c r="BS268" s="209"/>
      <c r="BT268" s="206"/>
      <c r="BU268" s="208"/>
      <c r="BV268" s="209"/>
      <c r="BW268" s="954"/>
      <c r="BX268" s="2454">
        <f t="shared" si="982"/>
        <v>0</v>
      </c>
      <c r="BY268" s="206"/>
      <c r="BZ268" s="209"/>
      <c r="CA268" s="956"/>
      <c r="CC268" s="251" t="s">
        <v>668</v>
      </c>
      <c r="CD268" s="206"/>
      <c r="CE268" s="208"/>
      <c r="CF268" s="207"/>
      <c r="CG268" s="2454">
        <f t="shared" si="1006"/>
        <v>0</v>
      </c>
      <c r="CH268" s="210"/>
      <c r="CI268" s="208"/>
      <c r="CJ268" s="207"/>
      <c r="CK268" s="2454">
        <f t="shared" si="1007"/>
        <v>0</v>
      </c>
      <c r="CL268" s="210"/>
      <c r="CM268" s="208"/>
      <c r="CN268" s="207"/>
      <c r="CO268" s="2454">
        <f t="shared" si="1008"/>
        <v>0</v>
      </c>
      <c r="CP268" s="210"/>
      <c r="CQ268" s="207"/>
      <c r="CR268" s="2454">
        <f t="shared" si="1009"/>
        <v>0</v>
      </c>
      <c r="CS268" s="2434">
        <f t="shared" si="1010"/>
        <v>0</v>
      </c>
      <c r="CT268" s="2432">
        <f t="shared" si="1010"/>
        <v>0</v>
      </c>
      <c r="CU268" s="2433">
        <f t="shared" si="1010"/>
        <v>0</v>
      </c>
      <c r="CV268" s="2454">
        <f t="shared" si="1011"/>
        <v>0</v>
      </c>
      <c r="CW268" s="184"/>
      <c r="CX268" s="206"/>
      <c r="CY268" s="208"/>
      <c r="CZ268" s="207"/>
      <c r="DA268" s="2460">
        <f t="shared" si="1012"/>
        <v>0</v>
      </c>
      <c r="DB268" s="210"/>
      <c r="DC268" s="208"/>
      <c r="DD268" s="207"/>
      <c r="DE268" s="2460">
        <f t="shared" si="1013"/>
        <v>0</v>
      </c>
      <c r="DF268" s="184"/>
      <c r="DG268" s="2454">
        <f t="shared" si="991"/>
        <v>0</v>
      </c>
      <c r="DH268" s="184"/>
      <c r="DI268" s="2394">
        <f t="shared" si="1014"/>
        <v>0</v>
      </c>
      <c r="DJ268" s="2395">
        <f t="shared" si="1014"/>
        <v>0</v>
      </c>
      <c r="DK268" s="2396">
        <f t="shared" si="1015"/>
        <v>0</v>
      </c>
      <c r="DM268" s="2395">
        <f t="shared" si="1016"/>
        <v>0</v>
      </c>
      <c r="DO268" s="2462" t="str">
        <f t="shared" si="972"/>
        <v>True</v>
      </c>
      <c r="DP268" s="4073"/>
    </row>
    <row r="269" spans="2:121" ht="39.9" customHeight="1" thickBot="1">
      <c r="B269" s="8502"/>
      <c r="C269" s="8504"/>
      <c r="D269" s="8504"/>
      <c r="E269" s="8502"/>
      <c r="F269" s="8506"/>
      <c r="G269" s="252" t="s">
        <v>1214</v>
      </c>
      <c r="H269" s="214"/>
      <c r="I269" s="217"/>
      <c r="J269" s="218"/>
      <c r="K269" s="216"/>
      <c r="L269" s="216"/>
      <c r="M269" s="215"/>
      <c r="N269" s="214"/>
      <c r="O269" s="217"/>
      <c r="P269" s="218"/>
      <c r="Q269" s="215"/>
      <c r="R269" s="214"/>
      <c r="S269" s="217"/>
      <c r="T269" s="957"/>
      <c r="U269" s="2446">
        <f t="shared" si="1001"/>
        <v>0</v>
      </c>
      <c r="V269" s="214"/>
      <c r="W269" s="217"/>
      <c r="X269" s="958"/>
      <c r="Y269" s="216"/>
      <c r="Z269" s="215"/>
      <c r="AA269" s="2448">
        <f t="shared" si="1002"/>
        <v>0</v>
      </c>
      <c r="AB269" s="220"/>
      <c r="AC269" s="218"/>
      <c r="AD269" s="216"/>
      <c r="AE269" s="216"/>
      <c r="AF269" s="216"/>
      <c r="AG269" s="215"/>
      <c r="AH269" s="2448">
        <f t="shared" si="1003"/>
        <v>0</v>
      </c>
      <c r="AI269" s="218"/>
      <c r="AJ269" s="216"/>
      <c r="AK269" s="215"/>
      <c r="AL269" s="2450">
        <f t="shared" si="1004"/>
        <v>0</v>
      </c>
      <c r="AM269" s="219"/>
      <c r="AN269" s="2452">
        <f t="shared" si="1005"/>
        <v>0</v>
      </c>
      <c r="AO269" s="218"/>
      <c r="AP269" s="216"/>
      <c r="AQ269" s="216"/>
      <c r="AR269" s="216"/>
      <c r="AS269" s="215"/>
      <c r="AT269" s="2448">
        <f t="shared" si="1017"/>
        <v>0</v>
      </c>
      <c r="AU269" s="221"/>
      <c r="AV269" s="184"/>
      <c r="AW269" s="252" t="s">
        <v>1214</v>
      </c>
      <c r="AX269" s="214"/>
      <c r="AY269" s="216"/>
      <c r="AZ269" s="216"/>
      <c r="BA269" s="216"/>
      <c r="BB269" s="216"/>
      <c r="BC269" s="216"/>
      <c r="BD269" s="217"/>
      <c r="BE269" s="214"/>
      <c r="BF269" s="216"/>
      <c r="BG269" s="216"/>
      <c r="BH269" s="216"/>
      <c r="BI269" s="217"/>
      <c r="BJ269" s="214"/>
      <c r="BK269" s="216"/>
      <c r="BL269" s="217"/>
      <c r="BM269" s="957"/>
      <c r="BN269" s="219"/>
      <c r="BO269" s="214"/>
      <c r="BP269" s="216"/>
      <c r="BQ269" s="216"/>
      <c r="BR269" s="216"/>
      <c r="BS269" s="217"/>
      <c r="BT269" s="214"/>
      <c r="BU269" s="216"/>
      <c r="BV269" s="217"/>
      <c r="BW269" s="957"/>
      <c r="BX269" s="2455">
        <f t="shared" si="982"/>
        <v>0</v>
      </c>
      <c r="BY269" s="214"/>
      <c r="BZ269" s="217"/>
      <c r="CA269" s="961"/>
      <c r="CC269" s="252" t="s">
        <v>1214</v>
      </c>
      <c r="CD269" s="214"/>
      <c r="CE269" s="216"/>
      <c r="CF269" s="215"/>
      <c r="CG269" s="2455">
        <f t="shared" si="1006"/>
        <v>0</v>
      </c>
      <c r="CH269" s="218"/>
      <c r="CI269" s="216"/>
      <c r="CJ269" s="215"/>
      <c r="CK269" s="2455">
        <f t="shared" si="1007"/>
        <v>0</v>
      </c>
      <c r="CL269" s="218"/>
      <c r="CM269" s="216"/>
      <c r="CN269" s="215"/>
      <c r="CO269" s="2455">
        <f t="shared" si="1008"/>
        <v>0</v>
      </c>
      <c r="CP269" s="218"/>
      <c r="CQ269" s="215"/>
      <c r="CR269" s="2455">
        <f t="shared" si="1009"/>
        <v>0</v>
      </c>
      <c r="CS269" s="2456">
        <f t="shared" si="1010"/>
        <v>0</v>
      </c>
      <c r="CT269" s="2457">
        <f t="shared" si="1010"/>
        <v>0</v>
      </c>
      <c r="CU269" s="2458">
        <f t="shared" si="1010"/>
        <v>0</v>
      </c>
      <c r="CV269" s="2455">
        <f t="shared" si="1011"/>
        <v>0</v>
      </c>
      <c r="CW269" s="184"/>
      <c r="CX269" s="214"/>
      <c r="CY269" s="216"/>
      <c r="CZ269" s="215"/>
      <c r="DA269" s="2461">
        <f t="shared" si="1012"/>
        <v>0</v>
      </c>
      <c r="DB269" s="218"/>
      <c r="DC269" s="216"/>
      <c r="DD269" s="215"/>
      <c r="DE269" s="2461">
        <f t="shared" si="1013"/>
        <v>0</v>
      </c>
      <c r="DF269" s="184"/>
      <c r="DG269" s="2455">
        <f t="shared" si="991"/>
        <v>0</v>
      </c>
      <c r="DH269" s="184"/>
      <c r="DI269" s="2397">
        <f t="shared" si="1014"/>
        <v>0</v>
      </c>
      <c r="DJ269" s="2398">
        <f t="shared" si="1014"/>
        <v>0</v>
      </c>
      <c r="DK269" s="2399">
        <f t="shared" si="1015"/>
        <v>0</v>
      </c>
      <c r="DM269" s="2398">
        <f t="shared" si="1016"/>
        <v>0</v>
      </c>
      <c r="DO269" s="2463" t="str">
        <f t="shared" si="972"/>
        <v>True</v>
      </c>
      <c r="DP269" s="4073"/>
    </row>
    <row r="270" spans="2:121" ht="39.9" customHeight="1" thickBot="1">
      <c r="B270" s="8503"/>
      <c r="C270" s="8505"/>
      <c r="D270" s="8505"/>
      <c r="E270" s="8503"/>
      <c r="F270" s="8507"/>
      <c r="G270" s="2033" t="s">
        <v>181</v>
      </c>
      <c r="H270" s="2402">
        <f t="shared" ref="H270:P270" si="1018">SUM(H265:H269)</f>
        <v>0</v>
      </c>
      <c r="I270" s="973">
        <f t="shared" si="1018"/>
        <v>0</v>
      </c>
      <c r="J270" s="2403">
        <f t="shared" si="1018"/>
        <v>0</v>
      </c>
      <c r="K270" s="2404">
        <f t="shared" si="1018"/>
        <v>0</v>
      </c>
      <c r="L270" s="2404">
        <f t="shared" si="1018"/>
        <v>0</v>
      </c>
      <c r="M270" s="975">
        <f t="shared" si="1018"/>
        <v>0</v>
      </c>
      <c r="N270" s="2402">
        <f t="shared" si="1018"/>
        <v>0</v>
      </c>
      <c r="O270" s="973">
        <f t="shared" si="1018"/>
        <v>0</v>
      </c>
      <c r="P270" s="2403">
        <f t="shared" si="1018"/>
        <v>0</v>
      </c>
      <c r="Q270" s="2034"/>
      <c r="R270" s="2402">
        <f t="shared" ref="R270:AU270" si="1019">SUM(R265:R269)</f>
        <v>0</v>
      </c>
      <c r="S270" s="973">
        <f t="shared" si="1019"/>
        <v>0</v>
      </c>
      <c r="T270" s="970">
        <f t="shared" si="1019"/>
        <v>0</v>
      </c>
      <c r="U270" s="962">
        <f t="shared" si="1019"/>
        <v>0</v>
      </c>
      <c r="V270" s="2402">
        <f t="shared" si="1019"/>
        <v>0</v>
      </c>
      <c r="W270" s="973">
        <f t="shared" si="1019"/>
        <v>0</v>
      </c>
      <c r="X270" s="2403">
        <f t="shared" si="1019"/>
        <v>0</v>
      </c>
      <c r="Y270" s="2404">
        <f t="shared" si="1019"/>
        <v>0</v>
      </c>
      <c r="Z270" s="975">
        <f t="shared" si="1019"/>
        <v>0</v>
      </c>
      <c r="AA270" s="962">
        <f t="shared" si="1019"/>
        <v>0</v>
      </c>
      <c r="AB270" s="962">
        <f t="shared" si="1019"/>
        <v>0</v>
      </c>
      <c r="AC270" s="2403">
        <f t="shared" si="1019"/>
        <v>0</v>
      </c>
      <c r="AD270" s="2404">
        <f t="shared" si="1019"/>
        <v>0</v>
      </c>
      <c r="AE270" s="2404">
        <f t="shared" si="1019"/>
        <v>0</v>
      </c>
      <c r="AF270" s="2404">
        <f t="shared" si="1019"/>
        <v>0</v>
      </c>
      <c r="AG270" s="975">
        <f t="shared" si="1019"/>
        <v>0</v>
      </c>
      <c r="AH270" s="962">
        <f t="shared" si="1019"/>
        <v>0</v>
      </c>
      <c r="AI270" s="2403">
        <f t="shared" si="1019"/>
        <v>0</v>
      </c>
      <c r="AJ270" s="2404">
        <f t="shared" si="1019"/>
        <v>0</v>
      </c>
      <c r="AK270" s="975">
        <f t="shared" si="1019"/>
        <v>0</v>
      </c>
      <c r="AL270" s="972">
        <f t="shared" si="1019"/>
        <v>0</v>
      </c>
      <c r="AM270" s="962">
        <f t="shared" si="1019"/>
        <v>0</v>
      </c>
      <c r="AN270" s="964">
        <f t="shared" si="1019"/>
        <v>0</v>
      </c>
      <c r="AO270" s="2403">
        <f t="shared" si="1019"/>
        <v>0</v>
      </c>
      <c r="AP270" s="2404">
        <f t="shared" si="1019"/>
        <v>0</v>
      </c>
      <c r="AQ270" s="2404">
        <f t="shared" si="1019"/>
        <v>0</v>
      </c>
      <c r="AR270" s="2404">
        <f t="shared" si="1019"/>
        <v>0</v>
      </c>
      <c r="AS270" s="975">
        <f t="shared" si="1019"/>
        <v>0</v>
      </c>
      <c r="AT270" s="962">
        <f t="shared" si="1019"/>
        <v>0</v>
      </c>
      <c r="AU270" s="962">
        <f t="shared" si="1019"/>
        <v>0</v>
      </c>
      <c r="AV270" s="184"/>
      <c r="AW270" s="974" t="s">
        <v>181</v>
      </c>
      <c r="AX270" s="2402">
        <f t="shared" ref="AX270:BW270" si="1020">SUM(AX265:AX269)</f>
        <v>0</v>
      </c>
      <c r="AY270" s="2404">
        <f t="shared" si="1020"/>
        <v>0</v>
      </c>
      <c r="AZ270" s="2404">
        <f t="shared" si="1020"/>
        <v>0</v>
      </c>
      <c r="BA270" s="2404">
        <f t="shared" si="1020"/>
        <v>0</v>
      </c>
      <c r="BB270" s="2404">
        <f t="shared" si="1020"/>
        <v>0</v>
      </c>
      <c r="BC270" s="2404">
        <f t="shared" si="1020"/>
        <v>0</v>
      </c>
      <c r="BD270" s="973">
        <f t="shared" si="1020"/>
        <v>0</v>
      </c>
      <c r="BE270" s="2402">
        <f t="shared" si="1020"/>
        <v>0</v>
      </c>
      <c r="BF270" s="2404">
        <f t="shared" si="1020"/>
        <v>0</v>
      </c>
      <c r="BG270" s="2404">
        <f t="shared" si="1020"/>
        <v>0</v>
      </c>
      <c r="BH270" s="2404">
        <f t="shared" si="1020"/>
        <v>0</v>
      </c>
      <c r="BI270" s="973">
        <f t="shared" si="1020"/>
        <v>0</v>
      </c>
      <c r="BJ270" s="2402">
        <f t="shared" si="1020"/>
        <v>0</v>
      </c>
      <c r="BK270" s="2404">
        <f t="shared" si="1020"/>
        <v>0</v>
      </c>
      <c r="BL270" s="973">
        <f t="shared" si="1020"/>
        <v>0</v>
      </c>
      <c r="BM270" s="970">
        <f t="shared" si="1020"/>
        <v>0</v>
      </c>
      <c r="BN270" s="962">
        <f t="shared" si="1020"/>
        <v>0</v>
      </c>
      <c r="BO270" s="2402">
        <f t="shared" si="1020"/>
        <v>0</v>
      </c>
      <c r="BP270" s="2404">
        <f t="shared" si="1020"/>
        <v>0</v>
      </c>
      <c r="BQ270" s="2404">
        <f t="shared" si="1020"/>
        <v>0</v>
      </c>
      <c r="BR270" s="2404">
        <f t="shared" si="1020"/>
        <v>0</v>
      </c>
      <c r="BS270" s="973">
        <f t="shared" si="1020"/>
        <v>0</v>
      </c>
      <c r="BT270" s="2402">
        <f t="shared" si="1020"/>
        <v>0</v>
      </c>
      <c r="BU270" s="2404">
        <f t="shared" si="1020"/>
        <v>0</v>
      </c>
      <c r="BV270" s="973">
        <f t="shared" si="1020"/>
        <v>0</v>
      </c>
      <c r="BW270" s="970">
        <f t="shared" si="1020"/>
        <v>0</v>
      </c>
      <c r="BX270" s="962">
        <f t="shared" si="982"/>
        <v>0</v>
      </c>
      <c r="BY270" s="2402">
        <f>SUM(BY265:BY269)</f>
        <v>0</v>
      </c>
      <c r="BZ270" s="973">
        <f>SUM(BZ265:BZ269)</f>
        <v>0</v>
      </c>
      <c r="CA270" s="964">
        <f>SUM(CA265:CA269)</f>
        <v>0</v>
      </c>
      <c r="CC270" s="971" t="s">
        <v>106</v>
      </c>
      <c r="CD270" s="2402">
        <f t="shared" ref="CD270:CV270" si="1021">SUM(CD265:CD269)</f>
        <v>0</v>
      </c>
      <c r="CE270" s="2404">
        <f t="shared" si="1021"/>
        <v>0</v>
      </c>
      <c r="CF270" s="975">
        <f t="shared" si="1021"/>
        <v>0</v>
      </c>
      <c r="CG270" s="962">
        <f t="shared" si="1021"/>
        <v>0</v>
      </c>
      <c r="CH270" s="2403">
        <f t="shared" si="1021"/>
        <v>0</v>
      </c>
      <c r="CI270" s="2404">
        <f t="shared" si="1021"/>
        <v>0</v>
      </c>
      <c r="CJ270" s="975">
        <f t="shared" si="1021"/>
        <v>0</v>
      </c>
      <c r="CK270" s="962">
        <f t="shared" si="1021"/>
        <v>0</v>
      </c>
      <c r="CL270" s="2403">
        <f t="shared" si="1021"/>
        <v>0</v>
      </c>
      <c r="CM270" s="2404">
        <f t="shared" si="1021"/>
        <v>0</v>
      </c>
      <c r="CN270" s="975">
        <f t="shared" si="1021"/>
        <v>0</v>
      </c>
      <c r="CO270" s="962">
        <f t="shared" si="1021"/>
        <v>0</v>
      </c>
      <c r="CP270" s="2403">
        <f t="shared" si="1021"/>
        <v>0</v>
      </c>
      <c r="CQ270" s="975">
        <f t="shared" si="1021"/>
        <v>0</v>
      </c>
      <c r="CR270" s="962">
        <f t="shared" si="1021"/>
        <v>0</v>
      </c>
      <c r="CS270" s="2403">
        <f t="shared" si="1021"/>
        <v>0</v>
      </c>
      <c r="CT270" s="2404">
        <f t="shared" si="1021"/>
        <v>0</v>
      </c>
      <c r="CU270" s="975">
        <f t="shared" si="1021"/>
        <v>0</v>
      </c>
      <c r="CV270" s="962">
        <f t="shared" si="1021"/>
        <v>0</v>
      </c>
      <c r="CW270" s="184"/>
      <c r="CX270" s="2402">
        <f t="shared" ref="CX270:DE270" si="1022">SUM(CX265:CX269)</f>
        <v>0</v>
      </c>
      <c r="CY270" s="2404">
        <f t="shared" si="1022"/>
        <v>0</v>
      </c>
      <c r="CZ270" s="975">
        <f t="shared" si="1022"/>
        <v>0</v>
      </c>
      <c r="DA270" s="962">
        <f t="shared" si="1022"/>
        <v>0</v>
      </c>
      <c r="DB270" s="2403">
        <f t="shared" si="1022"/>
        <v>0</v>
      </c>
      <c r="DC270" s="2404">
        <f t="shared" si="1022"/>
        <v>0</v>
      </c>
      <c r="DD270" s="975">
        <f t="shared" si="1022"/>
        <v>0</v>
      </c>
      <c r="DE270" s="962">
        <f t="shared" si="1022"/>
        <v>0</v>
      </c>
      <c r="DF270" s="184"/>
      <c r="DG270" s="962">
        <f t="shared" si="991"/>
        <v>0</v>
      </c>
      <c r="DH270" s="184"/>
      <c r="DI270" s="972">
        <f>SUM(DI265:DI269)</f>
        <v>0</v>
      </c>
      <c r="DJ270" s="962">
        <f>SUM(DJ265:DJ269)</f>
        <v>0</v>
      </c>
      <c r="DK270" s="964">
        <f>SUM(DK265:DK269)</f>
        <v>0</v>
      </c>
      <c r="DM270" s="962">
        <f>SUM(DM265:DM269)</f>
        <v>0</v>
      </c>
      <c r="DO270" s="960" t="str">
        <f t="shared" si="972"/>
        <v>True</v>
      </c>
      <c r="DP270" s="4075" t="str">
        <f t="shared" ref="DP270:DP271" si="1023">IF($U270=0,"Blanc","")</f>
        <v>Blanc</v>
      </c>
      <c r="DQ270" s="4074" t="str">
        <f t="shared" si="786"/>
        <v>wrong</v>
      </c>
    </row>
    <row r="271" spans="2:121" ht="39.9" customHeight="1" thickBot="1">
      <c r="B271" s="8484" t="s">
        <v>295</v>
      </c>
      <c r="C271" s="8485"/>
      <c r="D271" s="8485"/>
      <c r="E271" s="8485"/>
      <c r="F271" s="8486"/>
      <c r="G271" s="2040"/>
      <c r="H271" s="2402">
        <f t="shared" ref="H271:AU271" si="1024">H264+H270</f>
        <v>0</v>
      </c>
      <c r="I271" s="973">
        <f t="shared" si="1024"/>
        <v>0</v>
      </c>
      <c r="J271" s="2403">
        <f t="shared" si="1024"/>
        <v>0</v>
      </c>
      <c r="K271" s="2404">
        <f t="shared" si="1024"/>
        <v>0</v>
      </c>
      <c r="L271" s="2404">
        <f t="shared" si="1024"/>
        <v>0</v>
      </c>
      <c r="M271" s="975">
        <f t="shared" si="1024"/>
        <v>0</v>
      </c>
      <c r="N271" s="2402">
        <f t="shared" si="1024"/>
        <v>0</v>
      </c>
      <c r="O271" s="973">
        <f t="shared" si="1024"/>
        <v>0</v>
      </c>
      <c r="P271" s="2403">
        <f t="shared" si="1024"/>
        <v>0</v>
      </c>
      <c r="Q271" s="975">
        <f t="shared" si="1024"/>
        <v>0</v>
      </c>
      <c r="R271" s="2402">
        <f t="shared" si="1024"/>
        <v>0</v>
      </c>
      <c r="S271" s="973">
        <f t="shared" si="1024"/>
        <v>0</v>
      </c>
      <c r="T271" s="970">
        <f t="shared" si="1024"/>
        <v>0</v>
      </c>
      <c r="U271" s="962">
        <f t="shared" si="1024"/>
        <v>0</v>
      </c>
      <c r="V271" s="2402">
        <f t="shared" si="1024"/>
        <v>0</v>
      </c>
      <c r="W271" s="973">
        <f t="shared" si="1024"/>
        <v>0</v>
      </c>
      <c r="X271" s="2403">
        <f t="shared" si="1024"/>
        <v>0</v>
      </c>
      <c r="Y271" s="2404">
        <f t="shared" si="1024"/>
        <v>0</v>
      </c>
      <c r="Z271" s="975">
        <f t="shared" si="1024"/>
        <v>0</v>
      </c>
      <c r="AA271" s="962">
        <f t="shared" si="1024"/>
        <v>0</v>
      </c>
      <c r="AB271" s="962">
        <f t="shared" si="1024"/>
        <v>0</v>
      </c>
      <c r="AC271" s="2403">
        <f t="shared" si="1024"/>
        <v>0</v>
      </c>
      <c r="AD271" s="2404">
        <f t="shared" si="1024"/>
        <v>0</v>
      </c>
      <c r="AE271" s="2404">
        <f t="shared" si="1024"/>
        <v>0</v>
      </c>
      <c r="AF271" s="2404">
        <f t="shared" si="1024"/>
        <v>0</v>
      </c>
      <c r="AG271" s="975">
        <f t="shared" si="1024"/>
        <v>0</v>
      </c>
      <c r="AH271" s="962">
        <f t="shared" si="1024"/>
        <v>0</v>
      </c>
      <c r="AI271" s="2403">
        <f t="shared" si="1024"/>
        <v>0</v>
      </c>
      <c r="AJ271" s="2404">
        <f t="shared" si="1024"/>
        <v>0</v>
      </c>
      <c r="AK271" s="975">
        <f t="shared" si="1024"/>
        <v>0</v>
      </c>
      <c r="AL271" s="972">
        <f t="shared" si="1024"/>
        <v>0</v>
      </c>
      <c r="AM271" s="962">
        <f t="shared" si="1024"/>
        <v>0</v>
      </c>
      <c r="AN271" s="964">
        <f t="shared" si="1024"/>
        <v>0</v>
      </c>
      <c r="AO271" s="2403">
        <f t="shared" si="1024"/>
        <v>0</v>
      </c>
      <c r="AP271" s="2404">
        <f t="shared" si="1024"/>
        <v>0</v>
      </c>
      <c r="AQ271" s="2404">
        <f t="shared" si="1024"/>
        <v>0</v>
      </c>
      <c r="AR271" s="2404">
        <f t="shared" si="1024"/>
        <v>0</v>
      </c>
      <c r="AS271" s="975">
        <f t="shared" si="1024"/>
        <v>0</v>
      </c>
      <c r="AT271" s="962">
        <f t="shared" si="1024"/>
        <v>0</v>
      </c>
      <c r="AU271" s="962">
        <f t="shared" si="1024"/>
        <v>0</v>
      </c>
      <c r="AV271" s="184"/>
      <c r="AW271" s="974" t="s">
        <v>296</v>
      </c>
      <c r="AX271" s="2402">
        <f t="shared" ref="AX271:CA271" si="1025">AX264+AX270</f>
        <v>0</v>
      </c>
      <c r="AY271" s="2404">
        <f t="shared" si="1025"/>
        <v>0</v>
      </c>
      <c r="AZ271" s="2404">
        <f t="shared" si="1025"/>
        <v>0</v>
      </c>
      <c r="BA271" s="2404">
        <f t="shared" si="1025"/>
        <v>0</v>
      </c>
      <c r="BB271" s="2404">
        <f t="shared" si="1025"/>
        <v>0</v>
      </c>
      <c r="BC271" s="2404">
        <f t="shared" si="1025"/>
        <v>0</v>
      </c>
      <c r="BD271" s="973">
        <f t="shared" si="1025"/>
        <v>0</v>
      </c>
      <c r="BE271" s="2402">
        <f t="shared" si="1025"/>
        <v>0</v>
      </c>
      <c r="BF271" s="2404">
        <f t="shared" si="1025"/>
        <v>0</v>
      </c>
      <c r="BG271" s="2404">
        <f t="shared" si="1025"/>
        <v>0</v>
      </c>
      <c r="BH271" s="2404">
        <f t="shared" si="1025"/>
        <v>0</v>
      </c>
      <c r="BI271" s="973">
        <f t="shared" si="1025"/>
        <v>0</v>
      </c>
      <c r="BJ271" s="2402">
        <f t="shared" si="1025"/>
        <v>0</v>
      </c>
      <c r="BK271" s="2404">
        <f t="shared" si="1025"/>
        <v>0</v>
      </c>
      <c r="BL271" s="973">
        <f t="shared" si="1025"/>
        <v>0</v>
      </c>
      <c r="BM271" s="970">
        <f t="shared" si="1025"/>
        <v>0</v>
      </c>
      <c r="BN271" s="962">
        <f t="shared" si="1025"/>
        <v>0</v>
      </c>
      <c r="BO271" s="2402">
        <f t="shared" si="1025"/>
        <v>0</v>
      </c>
      <c r="BP271" s="2404">
        <f t="shared" si="1025"/>
        <v>0</v>
      </c>
      <c r="BQ271" s="2404">
        <f t="shared" si="1025"/>
        <v>0</v>
      </c>
      <c r="BR271" s="2404">
        <f t="shared" si="1025"/>
        <v>0</v>
      </c>
      <c r="BS271" s="973">
        <f t="shared" si="1025"/>
        <v>0</v>
      </c>
      <c r="BT271" s="2402">
        <f t="shared" si="1025"/>
        <v>0</v>
      </c>
      <c r="BU271" s="2404">
        <f t="shared" si="1025"/>
        <v>0</v>
      </c>
      <c r="BV271" s="973">
        <f t="shared" si="1025"/>
        <v>0</v>
      </c>
      <c r="BW271" s="970">
        <f t="shared" si="1025"/>
        <v>0</v>
      </c>
      <c r="BX271" s="962">
        <f t="shared" si="1025"/>
        <v>0</v>
      </c>
      <c r="BY271" s="2402">
        <f t="shared" si="1025"/>
        <v>0</v>
      </c>
      <c r="BZ271" s="973">
        <f t="shared" si="1025"/>
        <v>0</v>
      </c>
      <c r="CA271" s="964">
        <f t="shared" si="1025"/>
        <v>0</v>
      </c>
      <c r="CC271" s="2043" t="s">
        <v>296</v>
      </c>
      <c r="CD271" s="2420">
        <f t="shared" ref="CD271:CV271" si="1026">CD264+CD270</f>
        <v>0</v>
      </c>
      <c r="CE271" s="2421">
        <f t="shared" si="1026"/>
        <v>0</v>
      </c>
      <c r="CF271" s="2422">
        <f t="shared" si="1026"/>
        <v>0</v>
      </c>
      <c r="CG271" s="2444">
        <f t="shared" si="1026"/>
        <v>0</v>
      </c>
      <c r="CH271" s="2423">
        <f t="shared" si="1026"/>
        <v>0</v>
      </c>
      <c r="CI271" s="2421">
        <f t="shared" si="1026"/>
        <v>0</v>
      </c>
      <c r="CJ271" s="2422">
        <f t="shared" si="1026"/>
        <v>0</v>
      </c>
      <c r="CK271" s="2444">
        <f t="shared" si="1026"/>
        <v>0</v>
      </c>
      <c r="CL271" s="2423">
        <f t="shared" si="1026"/>
        <v>0</v>
      </c>
      <c r="CM271" s="2421">
        <f t="shared" si="1026"/>
        <v>0</v>
      </c>
      <c r="CN271" s="2422">
        <f t="shared" si="1026"/>
        <v>0</v>
      </c>
      <c r="CO271" s="2444">
        <f t="shared" si="1026"/>
        <v>0</v>
      </c>
      <c r="CP271" s="2423">
        <f t="shared" si="1026"/>
        <v>0</v>
      </c>
      <c r="CQ271" s="2422">
        <f t="shared" si="1026"/>
        <v>0</v>
      </c>
      <c r="CR271" s="2444">
        <f t="shared" si="1026"/>
        <v>0</v>
      </c>
      <c r="CS271" s="2423">
        <f t="shared" si="1026"/>
        <v>0</v>
      </c>
      <c r="CT271" s="2421">
        <f t="shared" si="1026"/>
        <v>0</v>
      </c>
      <c r="CU271" s="2422">
        <f t="shared" si="1026"/>
        <v>0</v>
      </c>
      <c r="CV271" s="2444">
        <f t="shared" si="1026"/>
        <v>0</v>
      </c>
      <c r="CW271" s="184"/>
      <c r="CX271" s="2402">
        <f t="shared" ref="CX271:DE271" si="1027">CX264+CX270</f>
        <v>0</v>
      </c>
      <c r="CY271" s="2404">
        <f t="shared" si="1027"/>
        <v>0</v>
      </c>
      <c r="CZ271" s="975">
        <f t="shared" si="1027"/>
        <v>0</v>
      </c>
      <c r="DA271" s="962">
        <f t="shared" si="1027"/>
        <v>0</v>
      </c>
      <c r="DB271" s="2403">
        <f t="shared" si="1027"/>
        <v>0</v>
      </c>
      <c r="DC271" s="2404">
        <f t="shared" si="1027"/>
        <v>0</v>
      </c>
      <c r="DD271" s="975">
        <f t="shared" si="1027"/>
        <v>0</v>
      </c>
      <c r="DE271" s="962">
        <f t="shared" si="1027"/>
        <v>0</v>
      </c>
      <c r="DF271" s="184"/>
      <c r="DG271" s="2444">
        <f>DG264+DG270</f>
        <v>0</v>
      </c>
      <c r="DH271" s="184"/>
      <c r="DI271" s="972">
        <f>DI264+DI270</f>
        <v>0</v>
      </c>
      <c r="DJ271" s="962">
        <f>DJ264+DJ270</f>
        <v>0</v>
      </c>
      <c r="DK271" s="964">
        <f>DK264+DK270</f>
        <v>0</v>
      </c>
      <c r="DM271" s="962">
        <f>DM264+DM270</f>
        <v>0</v>
      </c>
      <c r="DO271" s="960" t="str">
        <f t="shared" si="972"/>
        <v>True</v>
      </c>
      <c r="DP271" s="4075" t="str">
        <f t="shared" si="1023"/>
        <v>Blanc</v>
      </c>
      <c r="DQ271" s="4074" t="str">
        <f t="shared" ref="DQ271:DQ331" si="1028">IF(AND(DP271&lt;&gt;"Blanc",DO271="True"),"ok","wrong")</f>
        <v>wrong</v>
      </c>
    </row>
    <row r="272" spans="2:121" ht="39.9" customHeight="1">
      <c r="B272" s="8502" t="s">
        <v>297</v>
      </c>
      <c r="C272" s="8504" t="s">
        <v>1225</v>
      </c>
      <c r="D272" s="8504" t="s">
        <v>1211</v>
      </c>
      <c r="E272" s="8502" t="s">
        <v>52</v>
      </c>
      <c r="F272" s="8506" t="s">
        <v>236</v>
      </c>
      <c r="G272" s="251" t="s">
        <v>1213</v>
      </c>
      <c r="H272" s="206"/>
      <c r="I272" s="209"/>
      <c r="J272" s="210"/>
      <c r="K272" s="208"/>
      <c r="L272" s="208"/>
      <c r="M272" s="207"/>
      <c r="N272" s="206"/>
      <c r="O272" s="209"/>
      <c r="P272" s="210"/>
      <c r="Q272" s="207"/>
      <c r="R272" s="206"/>
      <c r="S272" s="209"/>
      <c r="T272" s="2393"/>
      <c r="U272" s="2446">
        <f t="shared" ref="U272:U276" si="1029">SUM(H272:P272,S272:T272)-R272</f>
        <v>0</v>
      </c>
      <c r="V272" s="206"/>
      <c r="W272" s="209"/>
      <c r="X272" s="955"/>
      <c r="Y272" s="208"/>
      <c r="Z272" s="207"/>
      <c r="AA272" s="2448">
        <f t="shared" ref="AA272:AA276" si="1030">SUM(X272:Z272)</f>
        <v>0</v>
      </c>
      <c r="AB272" s="212"/>
      <c r="AC272" s="210"/>
      <c r="AD272" s="208"/>
      <c r="AE272" s="208"/>
      <c r="AF272" s="208"/>
      <c r="AG272" s="207"/>
      <c r="AH272" s="2448">
        <f t="shared" ref="AH272:AH276" si="1031">SUM(AC272:AG272)</f>
        <v>0</v>
      </c>
      <c r="AI272" s="210"/>
      <c r="AJ272" s="208"/>
      <c r="AK272" s="207"/>
      <c r="AL272" s="2449">
        <f t="shared" ref="AL272:AL276" si="1032">SUM(AI272:AK272)</f>
        <v>0</v>
      </c>
      <c r="AM272" s="211"/>
      <c r="AN272" s="2451">
        <f t="shared" ref="AN272:AN276" si="1033">AM272+AL272+AH272+AB272+AA272</f>
        <v>0</v>
      </c>
      <c r="AO272" s="210"/>
      <c r="AP272" s="208"/>
      <c r="AQ272" s="208"/>
      <c r="AR272" s="208"/>
      <c r="AS272" s="207"/>
      <c r="AT272" s="2453">
        <f>SUM(AO272:AS272)</f>
        <v>0</v>
      </c>
      <c r="AU272" s="213"/>
      <c r="AV272" s="184"/>
      <c r="AW272" s="251" t="s">
        <v>1213</v>
      </c>
      <c r="AX272" s="206"/>
      <c r="AY272" s="208"/>
      <c r="AZ272" s="208"/>
      <c r="BA272" s="208"/>
      <c r="BB272" s="208"/>
      <c r="BC272" s="208"/>
      <c r="BD272" s="209"/>
      <c r="BE272" s="206"/>
      <c r="BF272" s="208"/>
      <c r="BG272" s="208"/>
      <c r="BH272" s="208"/>
      <c r="BI272" s="209"/>
      <c r="BJ272" s="206"/>
      <c r="BK272" s="208"/>
      <c r="BL272" s="209"/>
      <c r="BM272" s="954"/>
      <c r="BN272" s="211"/>
      <c r="BO272" s="206"/>
      <c r="BP272" s="208"/>
      <c r="BQ272" s="208"/>
      <c r="BR272" s="208"/>
      <c r="BS272" s="209"/>
      <c r="BT272" s="206"/>
      <c r="BU272" s="208"/>
      <c r="BV272" s="209"/>
      <c r="BW272" s="954"/>
      <c r="BX272" s="2454">
        <f t="shared" ref="BX272:BX289" si="1034">SUM(AX272:BW272)</f>
        <v>0</v>
      </c>
      <c r="BY272" s="206"/>
      <c r="BZ272" s="209"/>
      <c r="CA272" s="956"/>
      <c r="CC272" s="251" t="s">
        <v>1213</v>
      </c>
      <c r="CD272" s="206"/>
      <c r="CE272" s="208"/>
      <c r="CF272" s="207"/>
      <c r="CG272" s="2454">
        <f t="shared" ref="CG272:CG276" si="1035">SUM(CD272:CF272)</f>
        <v>0</v>
      </c>
      <c r="CH272" s="210"/>
      <c r="CI272" s="208"/>
      <c r="CJ272" s="207"/>
      <c r="CK272" s="2454">
        <f t="shared" ref="CK272:CK276" si="1036">SUM(CH272:CJ272)</f>
        <v>0</v>
      </c>
      <c r="CL272" s="210"/>
      <c r="CM272" s="208"/>
      <c r="CN272" s="207"/>
      <c r="CO272" s="2454">
        <f t="shared" ref="CO272:CO276" si="1037">SUM(CL272:CN272)</f>
        <v>0</v>
      </c>
      <c r="CP272" s="210"/>
      <c r="CQ272" s="207"/>
      <c r="CR272" s="2454">
        <f t="shared" ref="CR272:CR276" si="1038">SUM(CP272:CQ272)</f>
        <v>0</v>
      </c>
      <c r="CS272" s="2434">
        <f t="shared" ref="CS272:CU276" si="1039">CX272+DB272</f>
        <v>0</v>
      </c>
      <c r="CT272" s="2432">
        <f t="shared" si="1039"/>
        <v>0</v>
      </c>
      <c r="CU272" s="2433">
        <f t="shared" si="1039"/>
        <v>0</v>
      </c>
      <c r="CV272" s="2454">
        <f t="shared" ref="CV272:CV276" si="1040">SUM(CS272:CU272)</f>
        <v>0</v>
      </c>
      <c r="CW272" s="184"/>
      <c r="CX272" s="206"/>
      <c r="CY272" s="208"/>
      <c r="CZ272" s="207"/>
      <c r="DA272" s="2460">
        <f t="shared" ref="DA272:DA276" si="1041">SUM(CX272:CZ272)</f>
        <v>0</v>
      </c>
      <c r="DB272" s="210"/>
      <c r="DC272" s="208"/>
      <c r="DD272" s="207"/>
      <c r="DE272" s="2460">
        <f t="shared" ref="DE272:DE276" si="1042">SUM(DB272:DD272)</f>
        <v>0</v>
      </c>
      <c r="DF272" s="184"/>
      <c r="DG272" s="2454">
        <f t="shared" ref="DG272:DG289" si="1043">SUM(CV272,CR272,CO272,CK272,CG272)</f>
        <v>0</v>
      </c>
      <c r="DH272" s="184"/>
      <c r="DI272" s="2394">
        <f t="shared" ref="DI272:DJ276" si="1044">CD272+CH272+CL272+CP272+CS272</f>
        <v>0</v>
      </c>
      <c r="DJ272" s="2395">
        <f t="shared" si="1044"/>
        <v>0</v>
      </c>
      <c r="DK272" s="2396">
        <f t="shared" ref="DK272:DK276" si="1045">CF272+CJ272+CN272+CU272</f>
        <v>0</v>
      </c>
      <c r="DM272" s="2395">
        <f t="shared" ref="DM272:DM276" si="1046">SUM(DI272:DK272)</f>
        <v>0</v>
      </c>
      <c r="DO272" s="2462" t="str">
        <f t="shared" si="972"/>
        <v>True</v>
      </c>
      <c r="DP272" s="4073"/>
    </row>
    <row r="273" spans="2:121" ht="39.9" customHeight="1">
      <c r="B273" s="8502"/>
      <c r="C273" s="8504"/>
      <c r="D273" s="8504"/>
      <c r="E273" s="8502"/>
      <c r="F273" s="8506"/>
      <c r="G273" s="251" t="s">
        <v>666</v>
      </c>
      <c r="H273" s="206"/>
      <c r="I273" s="209"/>
      <c r="J273" s="210"/>
      <c r="K273" s="208"/>
      <c r="L273" s="208"/>
      <c r="M273" s="207"/>
      <c r="N273" s="206"/>
      <c r="O273" s="209"/>
      <c r="P273" s="210"/>
      <c r="Q273" s="207"/>
      <c r="R273" s="206"/>
      <c r="S273" s="209"/>
      <c r="T273" s="2393"/>
      <c r="U273" s="2446">
        <f t="shared" si="1029"/>
        <v>0</v>
      </c>
      <c r="V273" s="206"/>
      <c r="W273" s="209"/>
      <c r="X273" s="955"/>
      <c r="Y273" s="208"/>
      <c r="Z273" s="207"/>
      <c r="AA273" s="2448">
        <f t="shared" si="1030"/>
        <v>0</v>
      </c>
      <c r="AB273" s="212"/>
      <c r="AC273" s="210"/>
      <c r="AD273" s="208"/>
      <c r="AE273" s="208"/>
      <c r="AF273" s="208"/>
      <c r="AG273" s="207"/>
      <c r="AH273" s="2448">
        <f t="shared" si="1031"/>
        <v>0</v>
      </c>
      <c r="AI273" s="210"/>
      <c r="AJ273" s="208"/>
      <c r="AK273" s="207"/>
      <c r="AL273" s="2449">
        <f t="shared" si="1032"/>
        <v>0</v>
      </c>
      <c r="AM273" s="211"/>
      <c r="AN273" s="2451">
        <f t="shared" si="1033"/>
        <v>0</v>
      </c>
      <c r="AO273" s="210"/>
      <c r="AP273" s="208"/>
      <c r="AQ273" s="208"/>
      <c r="AR273" s="208"/>
      <c r="AS273" s="207"/>
      <c r="AT273" s="2453">
        <f t="shared" ref="AT273:AT276" si="1047">SUM(AO273:AS273)</f>
        <v>0</v>
      </c>
      <c r="AU273" s="213"/>
      <c r="AV273" s="184"/>
      <c r="AW273" s="251" t="s">
        <v>666</v>
      </c>
      <c r="AX273" s="206"/>
      <c r="AY273" s="208"/>
      <c r="AZ273" s="208"/>
      <c r="BA273" s="208"/>
      <c r="BB273" s="208"/>
      <c r="BC273" s="208"/>
      <c r="BD273" s="209"/>
      <c r="BE273" s="206"/>
      <c r="BF273" s="208"/>
      <c r="BG273" s="208"/>
      <c r="BH273" s="208"/>
      <c r="BI273" s="209"/>
      <c r="BJ273" s="206"/>
      <c r="BK273" s="208"/>
      <c r="BL273" s="209"/>
      <c r="BM273" s="954"/>
      <c r="BN273" s="211"/>
      <c r="BO273" s="206"/>
      <c r="BP273" s="208"/>
      <c r="BQ273" s="208"/>
      <c r="BR273" s="208"/>
      <c r="BS273" s="209"/>
      <c r="BT273" s="206"/>
      <c r="BU273" s="208"/>
      <c r="BV273" s="209"/>
      <c r="BW273" s="954"/>
      <c r="BX273" s="2454">
        <f t="shared" si="1034"/>
        <v>0</v>
      </c>
      <c r="BY273" s="206"/>
      <c r="BZ273" s="209"/>
      <c r="CA273" s="956"/>
      <c r="CC273" s="251" t="s">
        <v>666</v>
      </c>
      <c r="CD273" s="206"/>
      <c r="CE273" s="208"/>
      <c r="CF273" s="207"/>
      <c r="CG273" s="2454">
        <f t="shared" si="1035"/>
        <v>0</v>
      </c>
      <c r="CH273" s="210"/>
      <c r="CI273" s="208"/>
      <c r="CJ273" s="207"/>
      <c r="CK273" s="2454">
        <f t="shared" si="1036"/>
        <v>0</v>
      </c>
      <c r="CL273" s="210"/>
      <c r="CM273" s="208"/>
      <c r="CN273" s="207"/>
      <c r="CO273" s="2454">
        <f t="shared" si="1037"/>
        <v>0</v>
      </c>
      <c r="CP273" s="210"/>
      <c r="CQ273" s="207"/>
      <c r="CR273" s="2454">
        <f t="shared" si="1038"/>
        <v>0</v>
      </c>
      <c r="CS273" s="2434">
        <f t="shared" si="1039"/>
        <v>0</v>
      </c>
      <c r="CT273" s="2432">
        <f t="shared" si="1039"/>
        <v>0</v>
      </c>
      <c r="CU273" s="2433">
        <f t="shared" si="1039"/>
        <v>0</v>
      </c>
      <c r="CV273" s="2454">
        <f t="shared" si="1040"/>
        <v>0</v>
      </c>
      <c r="CW273" s="184"/>
      <c r="CX273" s="206"/>
      <c r="CY273" s="208"/>
      <c r="CZ273" s="207"/>
      <c r="DA273" s="2460">
        <f t="shared" si="1041"/>
        <v>0</v>
      </c>
      <c r="DB273" s="210"/>
      <c r="DC273" s="208"/>
      <c r="DD273" s="207"/>
      <c r="DE273" s="2460">
        <f t="shared" si="1042"/>
        <v>0</v>
      </c>
      <c r="DF273" s="184"/>
      <c r="DG273" s="2454">
        <f t="shared" si="1043"/>
        <v>0</v>
      </c>
      <c r="DH273" s="184"/>
      <c r="DI273" s="2394">
        <f t="shared" si="1044"/>
        <v>0</v>
      </c>
      <c r="DJ273" s="2395">
        <f t="shared" si="1044"/>
        <v>0</v>
      </c>
      <c r="DK273" s="2396">
        <f t="shared" si="1045"/>
        <v>0</v>
      </c>
      <c r="DM273" s="2395">
        <f t="shared" si="1046"/>
        <v>0</v>
      </c>
      <c r="DO273" s="2462" t="str">
        <f t="shared" si="972"/>
        <v>True</v>
      </c>
      <c r="DP273" s="4073"/>
    </row>
    <row r="274" spans="2:121" ht="39.9" customHeight="1">
      <c r="B274" s="8502"/>
      <c r="C274" s="8504"/>
      <c r="D274" s="8504"/>
      <c r="E274" s="8502"/>
      <c r="F274" s="8506"/>
      <c r="G274" s="251" t="s">
        <v>667</v>
      </c>
      <c r="H274" s="206"/>
      <c r="I274" s="209"/>
      <c r="J274" s="210"/>
      <c r="K274" s="208"/>
      <c r="L274" s="208"/>
      <c r="M274" s="207"/>
      <c r="N274" s="206"/>
      <c r="O274" s="209"/>
      <c r="P274" s="210"/>
      <c r="Q274" s="207"/>
      <c r="R274" s="206"/>
      <c r="S274" s="209"/>
      <c r="T274" s="2393"/>
      <c r="U274" s="2446">
        <f t="shared" si="1029"/>
        <v>0</v>
      </c>
      <c r="V274" s="206"/>
      <c r="W274" s="209"/>
      <c r="X274" s="955"/>
      <c r="Y274" s="208"/>
      <c r="Z274" s="207"/>
      <c r="AA274" s="2448">
        <f t="shared" si="1030"/>
        <v>0</v>
      </c>
      <c r="AB274" s="212"/>
      <c r="AC274" s="210"/>
      <c r="AD274" s="208"/>
      <c r="AE274" s="208"/>
      <c r="AF274" s="208"/>
      <c r="AG274" s="207"/>
      <c r="AH274" s="2448">
        <f t="shared" si="1031"/>
        <v>0</v>
      </c>
      <c r="AI274" s="210"/>
      <c r="AJ274" s="208"/>
      <c r="AK274" s="207"/>
      <c r="AL274" s="2449">
        <f t="shared" si="1032"/>
        <v>0</v>
      </c>
      <c r="AM274" s="211"/>
      <c r="AN274" s="2451">
        <f t="shared" si="1033"/>
        <v>0</v>
      </c>
      <c r="AO274" s="210"/>
      <c r="AP274" s="208"/>
      <c r="AQ274" s="208"/>
      <c r="AR274" s="208"/>
      <c r="AS274" s="207"/>
      <c r="AT274" s="2453">
        <f t="shared" si="1047"/>
        <v>0</v>
      </c>
      <c r="AU274" s="213"/>
      <c r="AV274" s="184"/>
      <c r="AW274" s="251" t="s">
        <v>667</v>
      </c>
      <c r="AX274" s="206"/>
      <c r="AY274" s="208"/>
      <c r="AZ274" s="208"/>
      <c r="BA274" s="208"/>
      <c r="BB274" s="208"/>
      <c r="BC274" s="208"/>
      <c r="BD274" s="209"/>
      <c r="BE274" s="206"/>
      <c r="BF274" s="208"/>
      <c r="BG274" s="208"/>
      <c r="BH274" s="208"/>
      <c r="BI274" s="209"/>
      <c r="BJ274" s="206"/>
      <c r="BK274" s="208"/>
      <c r="BL274" s="209"/>
      <c r="BM274" s="954"/>
      <c r="BN274" s="211"/>
      <c r="BO274" s="206"/>
      <c r="BP274" s="208"/>
      <c r="BQ274" s="208"/>
      <c r="BR274" s="208"/>
      <c r="BS274" s="209"/>
      <c r="BT274" s="206"/>
      <c r="BU274" s="208"/>
      <c r="BV274" s="209"/>
      <c r="BW274" s="954"/>
      <c r="BX274" s="2454">
        <f t="shared" si="1034"/>
        <v>0</v>
      </c>
      <c r="BY274" s="206"/>
      <c r="BZ274" s="209"/>
      <c r="CA274" s="956"/>
      <c r="CC274" s="251" t="s">
        <v>667</v>
      </c>
      <c r="CD274" s="206"/>
      <c r="CE274" s="208"/>
      <c r="CF274" s="207"/>
      <c r="CG274" s="2454">
        <f t="shared" si="1035"/>
        <v>0</v>
      </c>
      <c r="CH274" s="210"/>
      <c r="CI274" s="208"/>
      <c r="CJ274" s="207"/>
      <c r="CK274" s="2454">
        <f t="shared" si="1036"/>
        <v>0</v>
      </c>
      <c r="CL274" s="210"/>
      <c r="CM274" s="208"/>
      <c r="CN274" s="207"/>
      <c r="CO274" s="2454">
        <f t="shared" si="1037"/>
        <v>0</v>
      </c>
      <c r="CP274" s="210"/>
      <c r="CQ274" s="207"/>
      <c r="CR274" s="2454">
        <f t="shared" si="1038"/>
        <v>0</v>
      </c>
      <c r="CS274" s="2434">
        <f t="shared" si="1039"/>
        <v>0</v>
      </c>
      <c r="CT274" s="2432">
        <f t="shared" si="1039"/>
        <v>0</v>
      </c>
      <c r="CU274" s="2433">
        <f t="shared" si="1039"/>
        <v>0</v>
      </c>
      <c r="CV274" s="2454">
        <f t="shared" si="1040"/>
        <v>0</v>
      </c>
      <c r="CW274" s="184"/>
      <c r="CX274" s="206"/>
      <c r="CY274" s="208"/>
      <c r="CZ274" s="207"/>
      <c r="DA274" s="2460">
        <f t="shared" si="1041"/>
        <v>0</v>
      </c>
      <c r="DB274" s="210"/>
      <c r="DC274" s="208"/>
      <c r="DD274" s="207"/>
      <c r="DE274" s="2460">
        <f t="shared" si="1042"/>
        <v>0</v>
      </c>
      <c r="DF274" s="184"/>
      <c r="DG274" s="2454">
        <f t="shared" si="1043"/>
        <v>0</v>
      </c>
      <c r="DH274" s="184"/>
      <c r="DI274" s="2394">
        <f t="shared" si="1044"/>
        <v>0</v>
      </c>
      <c r="DJ274" s="2395">
        <f t="shared" si="1044"/>
        <v>0</v>
      </c>
      <c r="DK274" s="2396">
        <f t="shared" si="1045"/>
        <v>0</v>
      </c>
      <c r="DM274" s="2395">
        <f t="shared" si="1046"/>
        <v>0</v>
      </c>
      <c r="DO274" s="2462" t="str">
        <f t="shared" si="972"/>
        <v>True</v>
      </c>
      <c r="DP274" s="4073"/>
    </row>
    <row r="275" spans="2:121" ht="39.9" customHeight="1">
      <c r="B275" s="8502"/>
      <c r="C275" s="8504"/>
      <c r="D275" s="8504"/>
      <c r="E275" s="8502"/>
      <c r="F275" s="8506"/>
      <c r="G275" s="251" t="s">
        <v>668</v>
      </c>
      <c r="H275" s="206"/>
      <c r="I275" s="209"/>
      <c r="J275" s="210"/>
      <c r="K275" s="208"/>
      <c r="L275" s="208"/>
      <c r="M275" s="207"/>
      <c r="N275" s="206"/>
      <c r="O275" s="209"/>
      <c r="P275" s="210"/>
      <c r="Q275" s="207"/>
      <c r="R275" s="206"/>
      <c r="S275" s="209"/>
      <c r="T275" s="954"/>
      <c r="U275" s="2446">
        <f t="shared" si="1029"/>
        <v>0</v>
      </c>
      <c r="V275" s="206"/>
      <c r="W275" s="209"/>
      <c r="X275" s="955"/>
      <c r="Y275" s="208"/>
      <c r="Z275" s="207"/>
      <c r="AA275" s="2448">
        <f t="shared" si="1030"/>
        <v>0</v>
      </c>
      <c r="AB275" s="212"/>
      <c r="AC275" s="210"/>
      <c r="AD275" s="208"/>
      <c r="AE275" s="208"/>
      <c r="AF275" s="208"/>
      <c r="AG275" s="207"/>
      <c r="AH275" s="2448">
        <f t="shared" si="1031"/>
        <v>0</v>
      </c>
      <c r="AI275" s="210"/>
      <c r="AJ275" s="208"/>
      <c r="AK275" s="207"/>
      <c r="AL275" s="2449">
        <f t="shared" si="1032"/>
        <v>0</v>
      </c>
      <c r="AM275" s="211"/>
      <c r="AN275" s="2451">
        <f t="shared" si="1033"/>
        <v>0</v>
      </c>
      <c r="AO275" s="210"/>
      <c r="AP275" s="208"/>
      <c r="AQ275" s="208"/>
      <c r="AR275" s="208"/>
      <c r="AS275" s="207"/>
      <c r="AT275" s="2453">
        <f t="shared" si="1047"/>
        <v>0</v>
      </c>
      <c r="AU275" s="213"/>
      <c r="AV275" s="184"/>
      <c r="AW275" s="251" t="s">
        <v>668</v>
      </c>
      <c r="AX275" s="206"/>
      <c r="AY275" s="208"/>
      <c r="AZ275" s="208"/>
      <c r="BA275" s="208"/>
      <c r="BB275" s="208"/>
      <c r="BC275" s="208"/>
      <c r="BD275" s="209"/>
      <c r="BE275" s="206"/>
      <c r="BF275" s="208"/>
      <c r="BG275" s="208"/>
      <c r="BH275" s="208"/>
      <c r="BI275" s="209"/>
      <c r="BJ275" s="206"/>
      <c r="BK275" s="208"/>
      <c r="BL275" s="209"/>
      <c r="BM275" s="954"/>
      <c r="BN275" s="211"/>
      <c r="BO275" s="206"/>
      <c r="BP275" s="208"/>
      <c r="BQ275" s="208"/>
      <c r="BR275" s="208"/>
      <c r="BS275" s="209"/>
      <c r="BT275" s="206"/>
      <c r="BU275" s="208"/>
      <c r="BV275" s="209"/>
      <c r="BW275" s="954"/>
      <c r="BX275" s="2454">
        <f t="shared" si="1034"/>
        <v>0</v>
      </c>
      <c r="BY275" s="206"/>
      <c r="BZ275" s="209"/>
      <c r="CA275" s="956"/>
      <c r="CC275" s="251" t="s">
        <v>668</v>
      </c>
      <c r="CD275" s="206"/>
      <c r="CE275" s="208"/>
      <c r="CF275" s="207"/>
      <c r="CG275" s="2454">
        <f t="shared" si="1035"/>
        <v>0</v>
      </c>
      <c r="CH275" s="210"/>
      <c r="CI275" s="208"/>
      <c r="CJ275" s="207"/>
      <c r="CK275" s="2454">
        <f t="shared" si="1036"/>
        <v>0</v>
      </c>
      <c r="CL275" s="210"/>
      <c r="CM275" s="208"/>
      <c r="CN275" s="207"/>
      <c r="CO275" s="2454">
        <f t="shared" si="1037"/>
        <v>0</v>
      </c>
      <c r="CP275" s="210"/>
      <c r="CQ275" s="207"/>
      <c r="CR275" s="2454">
        <f t="shared" si="1038"/>
        <v>0</v>
      </c>
      <c r="CS275" s="2434">
        <f t="shared" si="1039"/>
        <v>0</v>
      </c>
      <c r="CT275" s="2432">
        <f t="shared" si="1039"/>
        <v>0</v>
      </c>
      <c r="CU275" s="2433">
        <f t="shared" si="1039"/>
        <v>0</v>
      </c>
      <c r="CV275" s="2454">
        <f t="shared" si="1040"/>
        <v>0</v>
      </c>
      <c r="CW275" s="184"/>
      <c r="CX275" s="206"/>
      <c r="CY275" s="208"/>
      <c r="CZ275" s="207"/>
      <c r="DA275" s="2460">
        <f t="shared" si="1041"/>
        <v>0</v>
      </c>
      <c r="DB275" s="210"/>
      <c r="DC275" s="208"/>
      <c r="DD275" s="207"/>
      <c r="DE275" s="2460">
        <f t="shared" si="1042"/>
        <v>0</v>
      </c>
      <c r="DF275" s="184"/>
      <c r="DG275" s="2454">
        <f t="shared" si="1043"/>
        <v>0</v>
      </c>
      <c r="DH275" s="184"/>
      <c r="DI275" s="2394">
        <f t="shared" si="1044"/>
        <v>0</v>
      </c>
      <c r="DJ275" s="2395">
        <f t="shared" si="1044"/>
        <v>0</v>
      </c>
      <c r="DK275" s="2396">
        <f t="shared" si="1045"/>
        <v>0</v>
      </c>
      <c r="DM275" s="2395">
        <f t="shared" si="1046"/>
        <v>0</v>
      </c>
      <c r="DO275" s="2462" t="str">
        <f t="shared" si="972"/>
        <v>True</v>
      </c>
      <c r="DP275" s="4073"/>
    </row>
    <row r="276" spans="2:121" ht="39.9" customHeight="1" thickBot="1">
      <c r="B276" s="8502"/>
      <c r="C276" s="8504"/>
      <c r="D276" s="8504"/>
      <c r="E276" s="8502"/>
      <c r="F276" s="8506"/>
      <c r="G276" s="252" t="s">
        <v>1214</v>
      </c>
      <c r="H276" s="214"/>
      <c r="I276" s="217"/>
      <c r="J276" s="218"/>
      <c r="K276" s="216"/>
      <c r="L276" s="216"/>
      <c r="M276" s="215"/>
      <c r="N276" s="214"/>
      <c r="O276" s="217"/>
      <c r="P276" s="218"/>
      <c r="Q276" s="215"/>
      <c r="R276" s="214"/>
      <c r="S276" s="217"/>
      <c r="T276" s="957"/>
      <c r="U276" s="2446">
        <f t="shared" si="1029"/>
        <v>0</v>
      </c>
      <c r="V276" s="214"/>
      <c r="W276" s="217"/>
      <c r="X276" s="958"/>
      <c r="Y276" s="216"/>
      <c r="Z276" s="215"/>
      <c r="AA276" s="2448">
        <f t="shared" si="1030"/>
        <v>0</v>
      </c>
      <c r="AB276" s="220"/>
      <c r="AC276" s="218"/>
      <c r="AD276" s="216"/>
      <c r="AE276" s="216"/>
      <c r="AF276" s="216"/>
      <c r="AG276" s="215"/>
      <c r="AH276" s="2448">
        <f t="shared" si="1031"/>
        <v>0</v>
      </c>
      <c r="AI276" s="218"/>
      <c r="AJ276" s="216"/>
      <c r="AK276" s="215"/>
      <c r="AL276" s="2450">
        <f t="shared" si="1032"/>
        <v>0</v>
      </c>
      <c r="AM276" s="219"/>
      <c r="AN276" s="2452">
        <f t="shared" si="1033"/>
        <v>0</v>
      </c>
      <c r="AO276" s="218"/>
      <c r="AP276" s="216"/>
      <c r="AQ276" s="216"/>
      <c r="AR276" s="216"/>
      <c r="AS276" s="215"/>
      <c r="AT276" s="2448">
        <f t="shared" si="1047"/>
        <v>0</v>
      </c>
      <c r="AU276" s="221"/>
      <c r="AV276" s="184"/>
      <c r="AW276" s="252" t="s">
        <v>1214</v>
      </c>
      <c r="AX276" s="214"/>
      <c r="AY276" s="216"/>
      <c r="AZ276" s="216"/>
      <c r="BA276" s="216"/>
      <c r="BB276" s="216"/>
      <c r="BC276" s="216"/>
      <c r="BD276" s="217"/>
      <c r="BE276" s="214"/>
      <c r="BF276" s="216"/>
      <c r="BG276" s="216"/>
      <c r="BH276" s="216"/>
      <c r="BI276" s="217"/>
      <c r="BJ276" s="214"/>
      <c r="BK276" s="216"/>
      <c r="BL276" s="217"/>
      <c r="BM276" s="957"/>
      <c r="BN276" s="219"/>
      <c r="BO276" s="214"/>
      <c r="BP276" s="216"/>
      <c r="BQ276" s="216"/>
      <c r="BR276" s="216"/>
      <c r="BS276" s="217"/>
      <c r="BT276" s="214"/>
      <c r="BU276" s="216"/>
      <c r="BV276" s="217"/>
      <c r="BW276" s="957"/>
      <c r="BX276" s="2455">
        <f t="shared" si="1034"/>
        <v>0</v>
      </c>
      <c r="BY276" s="214"/>
      <c r="BZ276" s="217"/>
      <c r="CA276" s="961"/>
      <c r="CC276" s="252" t="s">
        <v>1214</v>
      </c>
      <c r="CD276" s="214"/>
      <c r="CE276" s="216"/>
      <c r="CF276" s="215"/>
      <c r="CG276" s="2455">
        <f t="shared" si="1035"/>
        <v>0</v>
      </c>
      <c r="CH276" s="218"/>
      <c r="CI276" s="216"/>
      <c r="CJ276" s="215"/>
      <c r="CK276" s="2455">
        <f t="shared" si="1036"/>
        <v>0</v>
      </c>
      <c r="CL276" s="218"/>
      <c r="CM276" s="216"/>
      <c r="CN276" s="215"/>
      <c r="CO276" s="2455">
        <f t="shared" si="1037"/>
        <v>0</v>
      </c>
      <c r="CP276" s="218"/>
      <c r="CQ276" s="215"/>
      <c r="CR276" s="2455">
        <f t="shared" si="1038"/>
        <v>0</v>
      </c>
      <c r="CS276" s="2456">
        <f t="shared" si="1039"/>
        <v>0</v>
      </c>
      <c r="CT276" s="2457">
        <f t="shared" si="1039"/>
        <v>0</v>
      </c>
      <c r="CU276" s="2458">
        <f t="shared" si="1039"/>
        <v>0</v>
      </c>
      <c r="CV276" s="2455">
        <f t="shared" si="1040"/>
        <v>0</v>
      </c>
      <c r="CW276" s="184"/>
      <c r="CX276" s="214"/>
      <c r="CY276" s="216"/>
      <c r="CZ276" s="215"/>
      <c r="DA276" s="2461">
        <f t="shared" si="1041"/>
        <v>0</v>
      </c>
      <c r="DB276" s="218"/>
      <c r="DC276" s="216"/>
      <c r="DD276" s="215"/>
      <c r="DE276" s="2461">
        <f t="shared" si="1042"/>
        <v>0</v>
      </c>
      <c r="DF276" s="184"/>
      <c r="DG276" s="2455">
        <f t="shared" si="1043"/>
        <v>0</v>
      </c>
      <c r="DH276" s="184"/>
      <c r="DI276" s="2397">
        <f t="shared" si="1044"/>
        <v>0</v>
      </c>
      <c r="DJ276" s="2398">
        <f t="shared" si="1044"/>
        <v>0</v>
      </c>
      <c r="DK276" s="2399">
        <f t="shared" si="1045"/>
        <v>0</v>
      </c>
      <c r="DM276" s="2398">
        <f t="shared" si="1046"/>
        <v>0</v>
      </c>
      <c r="DO276" s="2463" t="str">
        <f t="shared" si="972"/>
        <v>True</v>
      </c>
      <c r="DP276" s="4073"/>
    </row>
    <row r="277" spans="2:121" ht="39.9" customHeight="1" thickBot="1">
      <c r="B277" s="8502"/>
      <c r="C277" s="8504"/>
      <c r="D277" s="8504"/>
      <c r="E277" s="8502"/>
      <c r="F277" s="8507"/>
      <c r="G277" s="2033" t="s">
        <v>181</v>
      </c>
      <c r="H277" s="2402">
        <f t="shared" ref="H277:P277" si="1048">SUM(H272:H276)</f>
        <v>0</v>
      </c>
      <c r="I277" s="973">
        <f t="shared" si="1048"/>
        <v>0</v>
      </c>
      <c r="J277" s="2403">
        <f t="shared" si="1048"/>
        <v>0</v>
      </c>
      <c r="K277" s="2404">
        <f t="shared" si="1048"/>
        <v>0</v>
      </c>
      <c r="L277" s="2404">
        <f t="shared" si="1048"/>
        <v>0</v>
      </c>
      <c r="M277" s="975">
        <f t="shared" si="1048"/>
        <v>0</v>
      </c>
      <c r="N277" s="2402">
        <f t="shared" si="1048"/>
        <v>0</v>
      </c>
      <c r="O277" s="973">
        <f t="shared" si="1048"/>
        <v>0</v>
      </c>
      <c r="P277" s="2403">
        <f t="shared" si="1048"/>
        <v>0</v>
      </c>
      <c r="Q277" s="2034"/>
      <c r="R277" s="2402">
        <f t="shared" ref="R277:AU277" si="1049">SUM(R272:R276)</f>
        <v>0</v>
      </c>
      <c r="S277" s="973">
        <f t="shared" si="1049"/>
        <v>0</v>
      </c>
      <c r="T277" s="970">
        <f t="shared" si="1049"/>
        <v>0</v>
      </c>
      <c r="U277" s="962">
        <f t="shared" si="1049"/>
        <v>0</v>
      </c>
      <c r="V277" s="2402">
        <f t="shared" si="1049"/>
        <v>0</v>
      </c>
      <c r="W277" s="973">
        <f t="shared" si="1049"/>
        <v>0</v>
      </c>
      <c r="X277" s="2403">
        <f t="shared" si="1049"/>
        <v>0</v>
      </c>
      <c r="Y277" s="2404">
        <f t="shared" si="1049"/>
        <v>0</v>
      </c>
      <c r="Z277" s="975">
        <f t="shared" si="1049"/>
        <v>0</v>
      </c>
      <c r="AA277" s="962">
        <f t="shared" si="1049"/>
        <v>0</v>
      </c>
      <c r="AB277" s="962">
        <f t="shared" si="1049"/>
        <v>0</v>
      </c>
      <c r="AC277" s="2403">
        <f t="shared" si="1049"/>
        <v>0</v>
      </c>
      <c r="AD277" s="2404">
        <f t="shared" si="1049"/>
        <v>0</v>
      </c>
      <c r="AE277" s="2404">
        <f t="shared" si="1049"/>
        <v>0</v>
      </c>
      <c r="AF277" s="2404">
        <f t="shared" si="1049"/>
        <v>0</v>
      </c>
      <c r="AG277" s="975">
        <f t="shared" si="1049"/>
        <v>0</v>
      </c>
      <c r="AH277" s="962">
        <f t="shared" si="1049"/>
        <v>0</v>
      </c>
      <c r="AI277" s="2403">
        <f t="shared" si="1049"/>
        <v>0</v>
      </c>
      <c r="AJ277" s="2404">
        <f t="shared" si="1049"/>
        <v>0</v>
      </c>
      <c r="AK277" s="975">
        <f t="shared" si="1049"/>
        <v>0</v>
      </c>
      <c r="AL277" s="972">
        <f t="shared" si="1049"/>
        <v>0</v>
      </c>
      <c r="AM277" s="962">
        <f t="shared" si="1049"/>
        <v>0</v>
      </c>
      <c r="AN277" s="964">
        <f t="shared" si="1049"/>
        <v>0</v>
      </c>
      <c r="AO277" s="2403">
        <f t="shared" si="1049"/>
        <v>0</v>
      </c>
      <c r="AP277" s="2404">
        <f t="shared" si="1049"/>
        <v>0</v>
      </c>
      <c r="AQ277" s="2404">
        <f t="shared" si="1049"/>
        <v>0</v>
      </c>
      <c r="AR277" s="2404">
        <f t="shared" si="1049"/>
        <v>0</v>
      </c>
      <c r="AS277" s="975">
        <f t="shared" si="1049"/>
        <v>0</v>
      </c>
      <c r="AT277" s="962">
        <f t="shared" si="1049"/>
        <v>0</v>
      </c>
      <c r="AU277" s="962">
        <f t="shared" si="1049"/>
        <v>0</v>
      </c>
      <c r="AV277" s="184"/>
      <c r="AW277" s="974" t="s">
        <v>181</v>
      </c>
      <c r="AX277" s="2402">
        <f t="shared" ref="AX277:BW277" si="1050">SUM(AX272:AX276)</f>
        <v>0</v>
      </c>
      <c r="AY277" s="2404">
        <f t="shared" si="1050"/>
        <v>0</v>
      </c>
      <c r="AZ277" s="2404">
        <f t="shared" si="1050"/>
        <v>0</v>
      </c>
      <c r="BA277" s="2404">
        <f t="shared" si="1050"/>
        <v>0</v>
      </c>
      <c r="BB277" s="2404">
        <f t="shared" si="1050"/>
        <v>0</v>
      </c>
      <c r="BC277" s="2404">
        <f t="shared" si="1050"/>
        <v>0</v>
      </c>
      <c r="BD277" s="973">
        <f t="shared" si="1050"/>
        <v>0</v>
      </c>
      <c r="BE277" s="2402">
        <f t="shared" si="1050"/>
        <v>0</v>
      </c>
      <c r="BF277" s="2404">
        <f t="shared" si="1050"/>
        <v>0</v>
      </c>
      <c r="BG277" s="2404">
        <f t="shared" si="1050"/>
        <v>0</v>
      </c>
      <c r="BH277" s="2404">
        <f t="shared" si="1050"/>
        <v>0</v>
      </c>
      <c r="BI277" s="973">
        <f t="shared" si="1050"/>
        <v>0</v>
      </c>
      <c r="BJ277" s="2402">
        <f t="shared" si="1050"/>
        <v>0</v>
      </c>
      <c r="BK277" s="2404">
        <f t="shared" si="1050"/>
        <v>0</v>
      </c>
      <c r="BL277" s="973">
        <f t="shared" si="1050"/>
        <v>0</v>
      </c>
      <c r="BM277" s="970">
        <f t="shared" si="1050"/>
        <v>0</v>
      </c>
      <c r="BN277" s="962">
        <f t="shared" si="1050"/>
        <v>0</v>
      </c>
      <c r="BO277" s="2402">
        <f t="shared" si="1050"/>
        <v>0</v>
      </c>
      <c r="BP277" s="2404">
        <f t="shared" si="1050"/>
        <v>0</v>
      </c>
      <c r="BQ277" s="2404">
        <f t="shared" si="1050"/>
        <v>0</v>
      </c>
      <c r="BR277" s="2404">
        <f t="shared" si="1050"/>
        <v>0</v>
      </c>
      <c r="BS277" s="973">
        <f t="shared" si="1050"/>
        <v>0</v>
      </c>
      <c r="BT277" s="2402">
        <f t="shared" si="1050"/>
        <v>0</v>
      </c>
      <c r="BU277" s="2404">
        <f t="shared" si="1050"/>
        <v>0</v>
      </c>
      <c r="BV277" s="973">
        <f t="shared" si="1050"/>
        <v>0</v>
      </c>
      <c r="BW277" s="970">
        <f t="shared" si="1050"/>
        <v>0</v>
      </c>
      <c r="BX277" s="962">
        <f t="shared" si="1034"/>
        <v>0</v>
      </c>
      <c r="BY277" s="2402">
        <f>SUM(BY272:BY276)</f>
        <v>0</v>
      </c>
      <c r="BZ277" s="973">
        <f>SUM(BZ272:BZ276)</f>
        <v>0</v>
      </c>
      <c r="CA277" s="964">
        <f>SUM(CA272:CA276)</f>
        <v>0</v>
      </c>
      <c r="CC277" s="971" t="s">
        <v>106</v>
      </c>
      <c r="CD277" s="2402">
        <f t="shared" ref="CD277:CV277" si="1051">SUM(CD272:CD276)</f>
        <v>0</v>
      </c>
      <c r="CE277" s="2404">
        <f t="shared" si="1051"/>
        <v>0</v>
      </c>
      <c r="CF277" s="975">
        <f t="shared" si="1051"/>
        <v>0</v>
      </c>
      <c r="CG277" s="962">
        <f t="shared" si="1051"/>
        <v>0</v>
      </c>
      <c r="CH277" s="2403">
        <f t="shared" si="1051"/>
        <v>0</v>
      </c>
      <c r="CI277" s="2404">
        <f t="shared" si="1051"/>
        <v>0</v>
      </c>
      <c r="CJ277" s="975">
        <f t="shared" si="1051"/>
        <v>0</v>
      </c>
      <c r="CK277" s="962">
        <f t="shared" si="1051"/>
        <v>0</v>
      </c>
      <c r="CL277" s="2403">
        <f t="shared" si="1051"/>
        <v>0</v>
      </c>
      <c r="CM277" s="2404">
        <f t="shared" si="1051"/>
        <v>0</v>
      </c>
      <c r="CN277" s="975">
        <f t="shared" si="1051"/>
        <v>0</v>
      </c>
      <c r="CO277" s="962">
        <f t="shared" si="1051"/>
        <v>0</v>
      </c>
      <c r="CP277" s="2403">
        <f t="shared" si="1051"/>
        <v>0</v>
      </c>
      <c r="CQ277" s="975">
        <f t="shared" si="1051"/>
        <v>0</v>
      </c>
      <c r="CR277" s="962">
        <f t="shared" si="1051"/>
        <v>0</v>
      </c>
      <c r="CS277" s="2403">
        <f t="shared" si="1051"/>
        <v>0</v>
      </c>
      <c r="CT277" s="2404">
        <f t="shared" si="1051"/>
        <v>0</v>
      </c>
      <c r="CU277" s="975">
        <f t="shared" si="1051"/>
        <v>0</v>
      </c>
      <c r="CV277" s="962">
        <f t="shared" si="1051"/>
        <v>0</v>
      </c>
      <c r="CW277" s="184"/>
      <c r="CX277" s="2402">
        <f t="shared" ref="CX277:DE277" si="1052">SUM(CX272:CX276)</f>
        <v>0</v>
      </c>
      <c r="CY277" s="2404">
        <f t="shared" si="1052"/>
        <v>0</v>
      </c>
      <c r="CZ277" s="975">
        <f t="shared" si="1052"/>
        <v>0</v>
      </c>
      <c r="DA277" s="962">
        <f t="shared" si="1052"/>
        <v>0</v>
      </c>
      <c r="DB277" s="2403">
        <f t="shared" si="1052"/>
        <v>0</v>
      </c>
      <c r="DC277" s="2404">
        <f t="shared" si="1052"/>
        <v>0</v>
      </c>
      <c r="DD277" s="975">
        <f t="shared" si="1052"/>
        <v>0</v>
      </c>
      <c r="DE277" s="962">
        <f t="shared" si="1052"/>
        <v>0</v>
      </c>
      <c r="DF277" s="184"/>
      <c r="DG277" s="962">
        <f t="shared" si="1043"/>
        <v>0</v>
      </c>
      <c r="DH277" s="184"/>
      <c r="DI277" s="972">
        <f>SUM(DI272:DI276)</f>
        <v>0</v>
      </c>
      <c r="DJ277" s="962">
        <f>SUM(DJ272:DJ276)</f>
        <v>0</v>
      </c>
      <c r="DK277" s="964">
        <f>SUM(DK272:DK276)</f>
        <v>0</v>
      </c>
      <c r="DM277" s="962">
        <f>SUM(DM272:DM276)</f>
        <v>0</v>
      </c>
      <c r="DO277" s="960" t="str">
        <f t="shared" si="972"/>
        <v>True</v>
      </c>
      <c r="DP277" s="4075" t="str">
        <f>IF($U277=0,"Blanc","")</f>
        <v>Blanc</v>
      </c>
      <c r="DQ277" s="4074" t="str">
        <f t="shared" si="1028"/>
        <v>wrong</v>
      </c>
    </row>
    <row r="278" spans="2:121" ht="39.9" customHeight="1">
      <c r="B278" s="8502"/>
      <c r="C278" s="8504"/>
      <c r="D278" s="8504"/>
      <c r="E278" s="8502"/>
      <c r="F278" s="8508" t="s">
        <v>270</v>
      </c>
      <c r="G278" s="251" t="s">
        <v>1213</v>
      </c>
      <c r="H278" s="206"/>
      <c r="I278" s="209"/>
      <c r="J278" s="210"/>
      <c r="K278" s="208"/>
      <c r="L278" s="208"/>
      <c r="M278" s="207"/>
      <c r="N278" s="206"/>
      <c r="O278" s="209"/>
      <c r="P278" s="210"/>
      <c r="Q278" s="207"/>
      <c r="R278" s="206"/>
      <c r="S278" s="209"/>
      <c r="T278" s="2393"/>
      <c r="U278" s="2446">
        <f t="shared" ref="U278:U282" si="1053">SUM(H278:P278,S278:T278)-R278</f>
        <v>0</v>
      </c>
      <c r="V278" s="206"/>
      <c r="W278" s="209"/>
      <c r="X278" s="955"/>
      <c r="Y278" s="208"/>
      <c r="Z278" s="207"/>
      <c r="AA278" s="2448">
        <f t="shared" ref="AA278:AA282" si="1054">SUM(X278:Z278)</f>
        <v>0</v>
      </c>
      <c r="AB278" s="212"/>
      <c r="AC278" s="210"/>
      <c r="AD278" s="208"/>
      <c r="AE278" s="208"/>
      <c r="AF278" s="208"/>
      <c r="AG278" s="207"/>
      <c r="AH278" s="2448">
        <f t="shared" ref="AH278:AH282" si="1055">SUM(AC278:AG278)</f>
        <v>0</v>
      </c>
      <c r="AI278" s="210"/>
      <c r="AJ278" s="208"/>
      <c r="AK278" s="207"/>
      <c r="AL278" s="2449">
        <f t="shared" ref="AL278:AL282" si="1056">SUM(AI278:AK278)</f>
        <v>0</v>
      </c>
      <c r="AM278" s="211"/>
      <c r="AN278" s="2451">
        <f t="shared" ref="AN278:AN282" si="1057">AM278+AL278+AH278+AB278+AA278</f>
        <v>0</v>
      </c>
      <c r="AO278" s="210"/>
      <c r="AP278" s="208"/>
      <c r="AQ278" s="208"/>
      <c r="AR278" s="208"/>
      <c r="AS278" s="207"/>
      <c r="AT278" s="2453">
        <f>SUM(AO278:AS278)</f>
        <v>0</v>
      </c>
      <c r="AU278" s="213"/>
      <c r="AV278" s="184"/>
      <c r="AW278" s="251" t="s">
        <v>1213</v>
      </c>
      <c r="AX278" s="206"/>
      <c r="AY278" s="208"/>
      <c r="AZ278" s="208"/>
      <c r="BA278" s="208"/>
      <c r="BB278" s="208"/>
      <c r="BC278" s="208"/>
      <c r="BD278" s="209"/>
      <c r="BE278" s="206"/>
      <c r="BF278" s="208"/>
      <c r="BG278" s="208"/>
      <c r="BH278" s="208"/>
      <c r="BI278" s="209"/>
      <c r="BJ278" s="206"/>
      <c r="BK278" s="208"/>
      <c r="BL278" s="209"/>
      <c r="BM278" s="954"/>
      <c r="BN278" s="211"/>
      <c r="BO278" s="206"/>
      <c r="BP278" s="208"/>
      <c r="BQ278" s="208"/>
      <c r="BR278" s="208"/>
      <c r="BS278" s="209"/>
      <c r="BT278" s="206"/>
      <c r="BU278" s="208"/>
      <c r="BV278" s="209"/>
      <c r="BW278" s="954"/>
      <c r="BX278" s="2454">
        <f t="shared" si="1034"/>
        <v>0</v>
      </c>
      <c r="BY278" s="206"/>
      <c r="BZ278" s="209"/>
      <c r="CA278" s="956"/>
      <c r="CC278" s="251" t="s">
        <v>1213</v>
      </c>
      <c r="CD278" s="206"/>
      <c r="CE278" s="208"/>
      <c r="CF278" s="207"/>
      <c r="CG278" s="2454">
        <f t="shared" ref="CG278:CG282" si="1058">SUM(CD278:CF278)</f>
        <v>0</v>
      </c>
      <c r="CH278" s="210"/>
      <c r="CI278" s="208"/>
      <c r="CJ278" s="207"/>
      <c r="CK278" s="2454">
        <f t="shared" ref="CK278:CK282" si="1059">SUM(CH278:CJ278)</f>
        <v>0</v>
      </c>
      <c r="CL278" s="210"/>
      <c r="CM278" s="208"/>
      <c r="CN278" s="207"/>
      <c r="CO278" s="2454">
        <f t="shared" ref="CO278:CO282" si="1060">SUM(CL278:CN278)</f>
        <v>0</v>
      </c>
      <c r="CP278" s="210"/>
      <c r="CQ278" s="207"/>
      <c r="CR278" s="2454">
        <f t="shared" ref="CR278:CR282" si="1061">SUM(CP278:CQ278)</f>
        <v>0</v>
      </c>
      <c r="CS278" s="2434">
        <f t="shared" ref="CS278:CU282" si="1062">CX278+DB278</f>
        <v>0</v>
      </c>
      <c r="CT278" s="2432">
        <f t="shared" si="1062"/>
        <v>0</v>
      </c>
      <c r="CU278" s="2433">
        <f t="shared" si="1062"/>
        <v>0</v>
      </c>
      <c r="CV278" s="2454">
        <f t="shared" ref="CV278:CV282" si="1063">SUM(CS278:CU278)</f>
        <v>0</v>
      </c>
      <c r="CW278" s="184"/>
      <c r="CX278" s="206"/>
      <c r="CY278" s="208"/>
      <c r="CZ278" s="207"/>
      <c r="DA278" s="2460">
        <f t="shared" ref="DA278:DA282" si="1064">SUM(CX278:CZ278)</f>
        <v>0</v>
      </c>
      <c r="DB278" s="210"/>
      <c r="DC278" s="208"/>
      <c r="DD278" s="207"/>
      <c r="DE278" s="2460">
        <f t="shared" ref="DE278:DE282" si="1065">SUM(DB278:DD278)</f>
        <v>0</v>
      </c>
      <c r="DF278" s="184"/>
      <c r="DG278" s="2454">
        <f t="shared" si="1043"/>
        <v>0</v>
      </c>
      <c r="DH278" s="184"/>
      <c r="DI278" s="2394">
        <f t="shared" ref="DI278:DJ282" si="1066">CD278+CH278+CL278+CP278+CS278</f>
        <v>0</v>
      </c>
      <c r="DJ278" s="2395">
        <f t="shared" si="1066"/>
        <v>0</v>
      </c>
      <c r="DK278" s="2396">
        <f t="shared" ref="DK278:DK282" si="1067">CF278+CJ278+CN278+CU278</f>
        <v>0</v>
      </c>
      <c r="DM278" s="2395">
        <f t="shared" ref="DM278:DM282" si="1068">SUM(DI278:DK278)</f>
        <v>0</v>
      </c>
      <c r="DO278" s="2462" t="str">
        <f t="shared" si="972"/>
        <v>True</v>
      </c>
      <c r="DP278" s="4073"/>
    </row>
    <row r="279" spans="2:121" ht="39.9" customHeight="1">
      <c r="B279" s="8502"/>
      <c r="C279" s="8504"/>
      <c r="D279" s="8504"/>
      <c r="E279" s="8502"/>
      <c r="F279" s="8508"/>
      <c r="G279" s="251" t="s">
        <v>666</v>
      </c>
      <c r="H279" s="206"/>
      <c r="I279" s="209"/>
      <c r="J279" s="210"/>
      <c r="K279" s="208"/>
      <c r="L279" s="208"/>
      <c r="M279" s="207"/>
      <c r="N279" s="206"/>
      <c r="O279" s="209"/>
      <c r="P279" s="210"/>
      <c r="Q279" s="207"/>
      <c r="R279" s="206"/>
      <c r="S279" s="209"/>
      <c r="T279" s="2393"/>
      <c r="U279" s="2446">
        <f t="shared" si="1053"/>
        <v>0</v>
      </c>
      <c r="V279" s="206"/>
      <c r="W279" s="209"/>
      <c r="X279" s="955"/>
      <c r="Y279" s="208"/>
      <c r="Z279" s="207"/>
      <c r="AA279" s="2448">
        <f t="shared" si="1054"/>
        <v>0</v>
      </c>
      <c r="AB279" s="212"/>
      <c r="AC279" s="210"/>
      <c r="AD279" s="208"/>
      <c r="AE279" s="208"/>
      <c r="AF279" s="208"/>
      <c r="AG279" s="207"/>
      <c r="AH279" s="2448">
        <f t="shared" si="1055"/>
        <v>0</v>
      </c>
      <c r="AI279" s="210"/>
      <c r="AJ279" s="208"/>
      <c r="AK279" s="207"/>
      <c r="AL279" s="2449">
        <f t="shared" si="1056"/>
        <v>0</v>
      </c>
      <c r="AM279" s="211"/>
      <c r="AN279" s="2451">
        <f t="shared" si="1057"/>
        <v>0</v>
      </c>
      <c r="AO279" s="210"/>
      <c r="AP279" s="208"/>
      <c r="AQ279" s="208"/>
      <c r="AR279" s="208"/>
      <c r="AS279" s="207"/>
      <c r="AT279" s="2453">
        <f t="shared" ref="AT279:AT282" si="1069">SUM(AO279:AS279)</f>
        <v>0</v>
      </c>
      <c r="AU279" s="213"/>
      <c r="AV279" s="184"/>
      <c r="AW279" s="251" t="s">
        <v>666</v>
      </c>
      <c r="AX279" s="206"/>
      <c r="AY279" s="208"/>
      <c r="AZ279" s="208"/>
      <c r="BA279" s="208"/>
      <c r="BB279" s="208"/>
      <c r="BC279" s="208"/>
      <c r="BD279" s="209"/>
      <c r="BE279" s="206"/>
      <c r="BF279" s="208"/>
      <c r="BG279" s="208"/>
      <c r="BH279" s="208"/>
      <c r="BI279" s="209"/>
      <c r="BJ279" s="206"/>
      <c r="BK279" s="208"/>
      <c r="BL279" s="209"/>
      <c r="BM279" s="954"/>
      <c r="BN279" s="211"/>
      <c r="BO279" s="206"/>
      <c r="BP279" s="208"/>
      <c r="BQ279" s="208"/>
      <c r="BR279" s="208"/>
      <c r="BS279" s="209"/>
      <c r="BT279" s="206"/>
      <c r="BU279" s="208"/>
      <c r="BV279" s="209"/>
      <c r="BW279" s="954"/>
      <c r="BX279" s="2454">
        <f t="shared" si="1034"/>
        <v>0</v>
      </c>
      <c r="BY279" s="206"/>
      <c r="BZ279" s="209"/>
      <c r="CA279" s="956"/>
      <c r="CC279" s="251" t="s">
        <v>666</v>
      </c>
      <c r="CD279" s="206"/>
      <c r="CE279" s="208"/>
      <c r="CF279" s="207"/>
      <c r="CG279" s="2454">
        <f t="shared" si="1058"/>
        <v>0</v>
      </c>
      <c r="CH279" s="210"/>
      <c r="CI279" s="208"/>
      <c r="CJ279" s="207"/>
      <c r="CK279" s="2454">
        <f t="shared" si="1059"/>
        <v>0</v>
      </c>
      <c r="CL279" s="210"/>
      <c r="CM279" s="208"/>
      <c r="CN279" s="207"/>
      <c r="CO279" s="2454">
        <f t="shared" si="1060"/>
        <v>0</v>
      </c>
      <c r="CP279" s="210"/>
      <c r="CQ279" s="207"/>
      <c r="CR279" s="2454">
        <f t="shared" si="1061"/>
        <v>0</v>
      </c>
      <c r="CS279" s="2434">
        <f t="shared" si="1062"/>
        <v>0</v>
      </c>
      <c r="CT279" s="2432">
        <f t="shared" si="1062"/>
        <v>0</v>
      </c>
      <c r="CU279" s="2433">
        <f t="shared" si="1062"/>
        <v>0</v>
      </c>
      <c r="CV279" s="2454">
        <f t="shared" si="1063"/>
        <v>0</v>
      </c>
      <c r="CW279" s="184"/>
      <c r="CX279" s="206"/>
      <c r="CY279" s="208"/>
      <c r="CZ279" s="207"/>
      <c r="DA279" s="2460">
        <f t="shared" si="1064"/>
        <v>0</v>
      </c>
      <c r="DB279" s="210"/>
      <c r="DC279" s="208"/>
      <c r="DD279" s="207"/>
      <c r="DE279" s="2460">
        <f t="shared" si="1065"/>
        <v>0</v>
      </c>
      <c r="DF279" s="184"/>
      <c r="DG279" s="2454">
        <f t="shared" si="1043"/>
        <v>0</v>
      </c>
      <c r="DH279" s="184"/>
      <c r="DI279" s="2394">
        <f t="shared" si="1066"/>
        <v>0</v>
      </c>
      <c r="DJ279" s="2395">
        <f t="shared" si="1066"/>
        <v>0</v>
      </c>
      <c r="DK279" s="2396">
        <f t="shared" si="1067"/>
        <v>0</v>
      </c>
      <c r="DM279" s="2395">
        <f t="shared" si="1068"/>
        <v>0</v>
      </c>
      <c r="DO279" s="2462" t="str">
        <f t="shared" si="972"/>
        <v>True</v>
      </c>
      <c r="DP279" s="4073"/>
    </row>
    <row r="280" spans="2:121" ht="39.9" customHeight="1">
      <c r="B280" s="8502"/>
      <c r="C280" s="8504"/>
      <c r="D280" s="8504"/>
      <c r="E280" s="8502"/>
      <c r="F280" s="8508"/>
      <c r="G280" s="251" t="s">
        <v>667</v>
      </c>
      <c r="H280" s="206"/>
      <c r="I280" s="209"/>
      <c r="J280" s="210"/>
      <c r="K280" s="208"/>
      <c r="L280" s="208"/>
      <c r="M280" s="207"/>
      <c r="N280" s="206"/>
      <c r="O280" s="209"/>
      <c r="P280" s="210"/>
      <c r="Q280" s="207"/>
      <c r="R280" s="206"/>
      <c r="S280" s="209"/>
      <c r="T280" s="2393"/>
      <c r="U280" s="2446">
        <f t="shared" si="1053"/>
        <v>0</v>
      </c>
      <c r="V280" s="206"/>
      <c r="W280" s="209"/>
      <c r="X280" s="955"/>
      <c r="Y280" s="208"/>
      <c r="Z280" s="207"/>
      <c r="AA280" s="2448">
        <f t="shared" si="1054"/>
        <v>0</v>
      </c>
      <c r="AB280" s="212"/>
      <c r="AC280" s="210"/>
      <c r="AD280" s="208"/>
      <c r="AE280" s="208"/>
      <c r="AF280" s="208"/>
      <c r="AG280" s="207"/>
      <c r="AH280" s="2448">
        <f t="shared" si="1055"/>
        <v>0</v>
      </c>
      <c r="AI280" s="210"/>
      <c r="AJ280" s="208"/>
      <c r="AK280" s="207"/>
      <c r="AL280" s="2449">
        <f t="shared" si="1056"/>
        <v>0</v>
      </c>
      <c r="AM280" s="211"/>
      <c r="AN280" s="2451">
        <f t="shared" si="1057"/>
        <v>0</v>
      </c>
      <c r="AO280" s="210"/>
      <c r="AP280" s="208"/>
      <c r="AQ280" s="208"/>
      <c r="AR280" s="208"/>
      <c r="AS280" s="207"/>
      <c r="AT280" s="2453">
        <f t="shared" si="1069"/>
        <v>0</v>
      </c>
      <c r="AU280" s="213"/>
      <c r="AV280" s="184"/>
      <c r="AW280" s="251" t="s">
        <v>667</v>
      </c>
      <c r="AX280" s="206"/>
      <c r="AY280" s="208"/>
      <c r="AZ280" s="208"/>
      <c r="BA280" s="208"/>
      <c r="BB280" s="208"/>
      <c r="BC280" s="208"/>
      <c r="BD280" s="209"/>
      <c r="BE280" s="206"/>
      <c r="BF280" s="208"/>
      <c r="BG280" s="208"/>
      <c r="BH280" s="208"/>
      <c r="BI280" s="209"/>
      <c r="BJ280" s="206"/>
      <c r="BK280" s="208"/>
      <c r="BL280" s="209"/>
      <c r="BM280" s="954"/>
      <c r="BN280" s="211"/>
      <c r="BO280" s="206"/>
      <c r="BP280" s="208"/>
      <c r="BQ280" s="208"/>
      <c r="BR280" s="208"/>
      <c r="BS280" s="209"/>
      <c r="BT280" s="206"/>
      <c r="BU280" s="208"/>
      <c r="BV280" s="209"/>
      <c r="BW280" s="954"/>
      <c r="BX280" s="2454">
        <f t="shared" si="1034"/>
        <v>0</v>
      </c>
      <c r="BY280" s="206"/>
      <c r="BZ280" s="209"/>
      <c r="CA280" s="956"/>
      <c r="CC280" s="251" t="s">
        <v>667</v>
      </c>
      <c r="CD280" s="206"/>
      <c r="CE280" s="208"/>
      <c r="CF280" s="207"/>
      <c r="CG280" s="2454">
        <f t="shared" si="1058"/>
        <v>0</v>
      </c>
      <c r="CH280" s="210"/>
      <c r="CI280" s="208"/>
      <c r="CJ280" s="207"/>
      <c r="CK280" s="2454">
        <f t="shared" si="1059"/>
        <v>0</v>
      </c>
      <c r="CL280" s="210"/>
      <c r="CM280" s="208"/>
      <c r="CN280" s="207"/>
      <c r="CO280" s="2454">
        <f t="shared" si="1060"/>
        <v>0</v>
      </c>
      <c r="CP280" s="210"/>
      <c r="CQ280" s="207"/>
      <c r="CR280" s="2454">
        <f t="shared" si="1061"/>
        <v>0</v>
      </c>
      <c r="CS280" s="2434">
        <f t="shared" si="1062"/>
        <v>0</v>
      </c>
      <c r="CT280" s="2432">
        <f t="shared" si="1062"/>
        <v>0</v>
      </c>
      <c r="CU280" s="2433">
        <f t="shared" si="1062"/>
        <v>0</v>
      </c>
      <c r="CV280" s="2454">
        <f t="shared" si="1063"/>
        <v>0</v>
      </c>
      <c r="CW280" s="184"/>
      <c r="CX280" s="206"/>
      <c r="CY280" s="208"/>
      <c r="CZ280" s="207"/>
      <c r="DA280" s="2460">
        <f t="shared" si="1064"/>
        <v>0</v>
      </c>
      <c r="DB280" s="210"/>
      <c r="DC280" s="208"/>
      <c r="DD280" s="207"/>
      <c r="DE280" s="2460">
        <f t="shared" si="1065"/>
        <v>0</v>
      </c>
      <c r="DF280" s="184"/>
      <c r="DG280" s="2454">
        <f t="shared" si="1043"/>
        <v>0</v>
      </c>
      <c r="DH280" s="184"/>
      <c r="DI280" s="2394">
        <f t="shared" si="1066"/>
        <v>0</v>
      </c>
      <c r="DJ280" s="2395">
        <f t="shared" si="1066"/>
        <v>0</v>
      </c>
      <c r="DK280" s="2396">
        <f t="shared" si="1067"/>
        <v>0</v>
      </c>
      <c r="DM280" s="2395">
        <f t="shared" si="1068"/>
        <v>0</v>
      </c>
      <c r="DO280" s="2462" t="str">
        <f t="shared" si="972"/>
        <v>True</v>
      </c>
      <c r="DP280" s="4073"/>
    </row>
    <row r="281" spans="2:121" ht="39.9" customHeight="1">
      <c r="B281" s="8502"/>
      <c r="C281" s="8504"/>
      <c r="D281" s="8504"/>
      <c r="E281" s="8502"/>
      <c r="F281" s="8508"/>
      <c r="G281" s="251" t="s">
        <v>668</v>
      </c>
      <c r="H281" s="206"/>
      <c r="I281" s="209"/>
      <c r="J281" s="210"/>
      <c r="K281" s="208"/>
      <c r="L281" s="208"/>
      <c r="M281" s="207"/>
      <c r="N281" s="206"/>
      <c r="O281" s="209"/>
      <c r="P281" s="210"/>
      <c r="Q281" s="207"/>
      <c r="R281" s="206"/>
      <c r="S281" s="209"/>
      <c r="T281" s="954"/>
      <c r="U281" s="2446">
        <f t="shared" si="1053"/>
        <v>0</v>
      </c>
      <c r="V281" s="206"/>
      <c r="W281" s="209"/>
      <c r="X281" s="955"/>
      <c r="Y281" s="208"/>
      <c r="Z281" s="207"/>
      <c r="AA281" s="2448">
        <f t="shared" si="1054"/>
        <v>0</v>
      </c>
      <c r="AB281" s="212"/>
      <c r="AC281" s="210"/>
      <c r="AD281" s="208"/>
      <c r="AE281" s="208"/>
      <c r="AF281" s="208"/>
      <c r="AG281" s="207"/>
      <c r="AH281" s="2448">
        <f t="shared" si="1055"/>
        <v>0</v>
      </c>
      <c r="AI281" s="210"/>
      <c r="AJ281" s="208"/>
      <c r="AK281" s="207"/>
      <c r="AL281" s="2449">
        <f t="shared" si="1056"/>
        <v>0</v>
      </c>
      <c r="AM281" s="211"/>
      <c r="AN281" s="2451">
        <f t="shared" si="1057"/>
        <v>0</v>
      </c>
      <c r="AO281" s="210"/>
      <c r="AP281" s="208"/>
      <c r="AQ281" s="208"/>
      <c r="AR281" s="208"/>
      <c r="AS281" s="207"/>
      <c r="AT281" s="2453">
        <f t="shared" si="1069"/>
        <v>0</v>
      </c>
      <c r="AU281" s="213"/>
      <c r="AV281" s="184"/>
      <c r="AW281" s="251" t="s">
        <v>668</v>
      </c>
      <c r="AX281" s="206"/>
      <c r="AY281" s="208"/>
      <c r="AZ281" s="208"/>
      <c r="BA281" s="208"/>
      <c r="BB281" s="208"/>
      <c r="BC281" s="208"/>
      <c r="BD281" s="209"/>
      <c r="BE281" s="206"/>
      <c r="BF281" s="208"/>
      <c r="BG281" s="208"/>
      <c r="BH281" s="208"/>
      <c r="BI281" s="209"/>
      <c r="BJ281" s="206"/>
      <c r="BK281" s="208"/>
      <c r="BL281" s="209"/>
      <c r="BM281" s="954"/>
      <c r="BN281" s="211"/>
      <c r="BO281" s="206"/>
      <c r="BP281" s="208"/>
      <c r="BQ281" s="208"/>
      <c r="BR281" s="208"/>
      <c r="BS281" s="209"/>
      <c r="BT281" s="206"/>
      <c r="BU281" s="208"/>
      <c r="BV281" s="209"/>
      <c r="BW281" s="954"/>
      <c r="BX281" s="2454">
        <f t="shared" si="1034"/>
        <v>0</v>
      </c>
      <c r="BY281" s="206"/>
      <c r="BZ281" s="209"/>
      <c r="CA281" s="956"/>
      <c r="CC281" s="251" t="s">
        <v>668</v>
      </c>
      <c r="CD281" s="206"/>
      <c r="CE281" s="208"/>
      <c r="CF281" s="207"/>
      <c r="CG281" s="2454">
        <f t="shared" si="1058"/>
        <v>0</v>
      </c>
      <c r="CH281" s="210"/>
      <c r="CI281" s="208"/>
      <c r="CJ281" s="207"/>
      <c r="CK281" s="2454">
        <f t="shared" si="1059"/>
        <v>0</v>
      </c>
      <c r="CL281" s="210"/>
      <c r="CM281" s="208"/>
      <c r="CN281" s="207"/>
      <c r="CO281" s="2454">
        <f t="shared" si="1060"/>
        <v>0</v>
      </c>
      <c r="CP281" s="210"/>
      <c r="CQ281" s="207"/>
      <c r="CR281" s="2454">
        <f t="shared" si="1061"/>
        <v>0</v>
      </c>
      <c r="CS281" s="2434">
        <f t="shared" si="1062"/>
        <v>0</v>
      </c>
      <c r="CT281" s="2432">
        <f t="shared" si="1062"/>
        <v>0</v>
      </c>
      <c r="CU281" s="2433">
        <f t="shared" si="1062"/>
        <v>0</v>
      </c>
      <c r="CV281" s="2454">
        <f t="shared" si="1063"/>
        <v>0</v>
      </c>
      <c r="CW281" s="184"/>
      <c r="CX281" s="206"/>
      <c r="CY281" s="208"/>
      <c r="CZ281" s="207"/>
      <c r="DA281" s="2460">
        <f t="shared" si="1064"/>
        <v>0</v>
      </c>
      <c r="DB281" s="210"/>
      <c r="DC281" s="208"/>
      <c r="DD281" s="207"/>
      <c r="DE281" s="2460">
        <f t="shared" si="1065"/>
        <v>0</v>
      </c>
      <c r="DF281" s="184"/>
      <c r="DG281" s="2454">
        <f t="shared" si="1043"/>
        <v>0</v>
      </c>
      <c r="DH281" s="184"/>
      <c r="DI281" s="2394">
        <f t="shared" si="1066"/>
        <v>0</v>
      </c>
      <c r="DJ281" s="2395">
        <f t="shared" si="1066"/>
        <v>0</v>
      </c>
      <c r="DK281" s="2396">
        <f t="shared" si="1067"/>
        <v>0</v>
      </c>
      <c r="DM281" s="2395">
        <f t="shared" si="1068"/>
        <v>0</v>
      </c>
      <c r="DO281" s="2462" t="str">
        <f t="shared" si="972"/>
        <v>True</v>
      </c>
      <c r="DP281" s="4073"/>
    </row>
    <row r="282" spans="2:121" ht="39.9" customHeight="1" thickBot="1">
      <c r="B282" s="8502"/>
      <c r="C282" s="8504"/>
      <c r="D282" s="8504"/>
      <c r="E282" s="8502"/>
      <c r="F282" s="8508"/>
      <c r="G282" s="252" t="s">
        <v>1214</v>
      </c>
      <c r="H282" s="214"/>
      <c r="I282" s="217"/>
      <c r="J282" s="218"/>
      <c r="K282" s="216"/>
      <c r="L282" s="216"/>
      <c r="M282" s="215"/>
      <c r="N282" s="214"/>
      <c r="O282" s="217"/>
      <c r="P282" s="218"/>
      <c r="Q282" s="215"/>
      <c r="R282" s="214"/>
      <c r="S282" s="217"/>
      <c r="T282" s="957"/>
      <c r="U282" s="2446">
        <f t="shared" si="1053"/>
        <v>0</v>
      </c>
      <c r="V282" s="214"/>
      <c r="W282" s="217"/>
      <c r="X282" s="958"/>
      <c r="Y282" s="216"/>
      <c r="Z282" s="215"/>
      <c r="AA282" s="2448">
        <f t="shared" si="1054"/>
        <v>0</v>
      </c>
      <c r="AB282" s="220"/>
      <c r="AC282" s="218"/>
      <c r="AD282" s="216"/>
      <c r="AE282" s="216"/>
      <c r="AF282" s="216"/>
      <c r="AG282" s="215"/>
      <c r="AH282" s="2448">
        <f t="shared" si="1055"/>
        <v>0</v>
      </c>
      <c r="AI282" s="218"/>
      <c r="AJ282" s="216"/>
      <c r="AK282" s="215"/>
      <c r="AL282" s="2450">
        <f t="shared" si="1056"/>
        <v>0</v>
      </c>
      <c r="AM282" s="219"/>
      <c r="AN282" s="2452">
        <f t="shared" si="1057"/>
        <v>0</v>
      </c>
      <c r="AO282" s="218"/>
      <c r="AP282" s="216"/>
      <c r="AQ282" s="216"/>
      <c r="AR282" s="216"/>
      <c r="AS282" s="215"/>
      <c r="AT282" s="2448">
        <f t="shared" si="1069"/>
        <v>0</v>
      </c>
      <c r="AU282" s="221"/>
      <c r="AV282" s="184"/>
      <c r="AW282" s="252" t="s">
        <v>1214</v>
      </c>
      <c r="AX282" s="214"/>
      <c r="AY282" s="216"/>
      <c r="AZ282" s="216"/>
      <c r="BA282" s="216"/>
      <c r="BB282" s="216"/>
      <c r="BC282" s="216"/>
      <c r="BD282" s="217"/>
      <c r="BE282" s="214"/>
      <c r="BF282" s="216"/>
      <c r="BG282" s="216"/>
      <c r="BH282" s="216"/>
      <c r="BI282" s="217"/>
      <c r="BJ282" s="214"/>
      <c r="BK282" s="216"/>
      <c r="BL282" s="217"/>
      <c r="BM282" s="957"/>
      <c r="BN282" s="219"/>
      <c r="BO282" s="214"/>
      <c r="BP282" s="216"/>
      <c r="BQ282" s="216"/>
      <c r="BR282" s="216"/>
      <c r="BS282" s="217"/>
      <c r="BT282" s="214"/>
      <c r="BU282" s="216"/>
      <c r="BV282" s="217"/>
      <c r="BW282" s="957"/>
      <c r="BX282" s="2455">
        <f t="shared" si="1034"/>
        <v>0</v>
      </c>
      <c r="BY282" s="214"/>
      <c r="BZ282" s="217"/>
      <c r="CA282" s="961"/>
      <c r="CC282" s="252" t="s">
        <v>1214</v>
      </c>
      <c r="CD282" s="214"/>
      <c r="CE282" s="216"/>
      <c r="CF282" s="215"/>
      <c r="CG282" s="2455">
        <f t="shared" si="1058"/>
        <v>0</v>
      </c>
      <c r="CH282" s="218"/>
      <c r="CI282" s="216"/>
      <c r="CJ282" s="215"/>
      <c r="CK282" s="2455">
        <f t="shared" si="1059"/>
        <v>0</v>
      </c>
      <c r="CL282" s="218"/>
      <c r="CM282" s="216"/>
      <c r="CN282" s="215"/>
      <c r="CO282" s="2455">
        <f t="shared" si="1060"/>
        <v>0</v>
      </c>
      <c r="CP282" s="218"/>
      <c r="CQ282" s="215"/>
      <c r="CR282" s="2455">
        <f t="shared" si="1061"/>
        <v>0</v>
      </c>
      <c r="CS282" s="2456">
        <f t="shared" si="1062"/>
        <v>0</v>
      </c>
      <c r="CT282" s="2457">
        <f t="shared" si="1062"/>
        <v>0</v>
      </c>
      <c r="CU282" s="2458">
        <f t="shared" si="1062"/>
        <v>0</v>
      </c>
      <c r="CV282" s="2455">
        <f t="shared" si="1063"/>
        <v>0</v>
      </c>
      <c r="CW282" s="184"/>
      <c r="CX282" s="214"/>
      <c r="CY282" s="216"/>
      <c r="CZ282" s="215"/>
      <c r="DA282" s="2461">
        <f t="shared" si="1064"/>
        <v>0</v>
      </c>
      <c r="DB282" s="218"/>
      <c r="DC282" s="216"/>
      <c r="DD282" s="215"/>
      <c r="DE282" s="2461">
        <f t="shared" si="1065"/>
        <v>0</v>
      </c>
      <c r="DF282" s="184"/>
      <c r="DG282" s="2455">
        <f t="shared" si="1043"/>
        <v>0</v>
      </c>
      <c r="DH282" s="184"/>
      <c r="DI282" s="2397">
        <f t="shared" si="1066"/>
        <v>0</v>
      </c>
      <c r="DJ282" s="2398">
        <f t="shared" si="1066"/>
        <v>0</v>
      </c>
      <c r="DK282" s="2399">
        <f t="shared" si="1067"/>
        <v>0</v>
      </c>
      <c r="DM282" s="2398">
        <f t="shared" si="1068"/>
        <v>0</v>
      </c>
      <c r="DO282" s="2463" t="str">
        <f t="shared" si="972"/>
        <v>True</v>
      </c>
      <c r="DP282" s="4073"/>
    </row>
    <row r="283" spans="2:121" ht="39.9" customHeight="1" thickBot="1">
      <c r="B283" s="8502"/>
      <c r="C283" s="8504"/>
      <c r="D283" s="8504"/>
      <c r="E283" s="8502"/>
      <c r="F283" s="8509"/>
      <c r="G283" s="2033" t="s">
        <v>181</v>
      </c>
      <c r="H283" s="2402">
        <f t="shared" ref="H283:P283" si="1070">SUM(H278:H282)</f>
        <v>0</v>
      </c>
      <c r="I283" s="973">
        <f t="shared" si="1070"/>
        <v>0</v>
      </c>
      <c r="J283" s="2403">
        <f t="shared" si="1070"/>
        <v>0</v>
      </c>
      <c r="K283" s="2404">
        <f t="shared" si="1070"/>
        <v>0</v>
      </c>
      <c r="L283" s="2404">
        <f t="shared" si="1070"/>
        <v>0</v>
      </c>
      <c r="M283" s="975">
        <f t="shared" si="1070"/>
        <v>0</v>
      </c>
      <c r="N283" s="2402">
        <f t="shared" si="1070"/>
        <v>0</v>
      </c>
      <c r="O283" s="973">
        <f t="shared" si="1070"/>
        <v>0</v>
      </c>
      <c r="P283" s="2403">
        <f t="shared" si="1070"/>
        <v>0</v>
      </c>
      <c r="Q283" s="2034"/>
      <c r="R283" s="2402">
        <f t="shared" ref="R283:AU283" si="1071">SUM(R278:R282)</f>
        <v>0</v>
      </c>
      <c r="S283" s="973">
        <f t="shared" si="1071"/>
        <v>0</v>
      </c>
      <c r="T283" s="970">
        <f t="shared" si="1071"/>
        <v>0</v>
      </c>
      <c r="U283" s="962">
        <f t="shared" si="1071"/>
        <v>0</v>
      </c>
      <c r="V283" s="2402">
        <f t="shared" si="1071"/>
        <v>0</v>
      </c>
      <c r="W283" s="973">
        <f t="shared" si="1071"/>
        <v>0</v>
      </c>
      <c r="X283" s="2403">
        <f t="shared" si="1071"/>
        <v>0</v>
      </c>
      <c r="Y283" s="2404">
        <f t="shared" si="1071"/>
        <v>0</v>
      </c>
      <c r="Z283" s="975">
        <f t="shared" si="1071"/>
        <v>0</v>
      </c>
      <c r="AA283" s="962">
        <f t="shared" si="1071"/>
        <v>0</v>
      </c>
      <c r="AB283" s="962">
        <f t="shared" si="1071"/>
        <v>0</v>
      </c>
      <c r="AC283" s="2403">
        <f t="shared" si="1071"/>
        <v>0</v>
      </c>
      <c r="AD283" s="2404">
        <f t="shared" si="1071"/>
        <v>0</v>
      </c>
      <c r="AE283" s="2404">
        <f t="shared" si="1071"/>
        <v>0</v>
      </c>
      <c r="AF283" s="2404">
        <f t="shared" si="1071"/>
        <v>0</v>
      </c>
      <c r="AG283" s="975">
        <f t="shared" si="1071"/>
        <v>0</v>
      </c>
      <c r="AH283" s="962">
        <f t="shared" si="1071"/>
        <v>0</v>
      </c>
      <c r="AI283" s="2403">
        <f t="shared" si="1071"/>
        <v>0</v>
      </c>
      <c r="AJ283" s="2404">
        <f t="shared" si="1071"/>
        <v>0</v>
      </c>
      <c r="AK283" s="975">
        <f t="shared" si="1071"/>
        <v>0</v>
      </c>
      <c r="AL283" s="972">
        <f t="shared" si="1071"/>
        <v>0</v>
      </c>
      <c r="AM283" s="962">
        <f t="shared" si="1071"/>
        <v>0</v>
      </c>
      <c r="AN283" s="964">
        <f t="shared" si="1071"/>
        <v>0</v>
      </c>
      <c r="AO283" s="2403">
        <f t="shared" si="1071"/>
        <v>0</v>
      </c>
      <c r="AP283" s="2404">
        <f t="shared" si="1071"/>
        <v>0</v>
      </c>
      <c r="AQ283" s="2404">
        <f t="shared" si="1071"/>
        <v>0</v>
      </c>
      <c r="AR283" s="2404">
        <f t="shared" si="1071"/>
        <v>0</v>
      </c>
      <c r="AS283" s="975">
        <f t="shared" si="1071"/>
        <v>0</v>
      </c>
      <c r="AT283" s="962">
        <f t="shared" si="1071"/>
        <v>0</v>
      </c>
      <c r="AU283" s="962">
        <f t="shared" si="1071"/>
        <v>0</v>
      </c>
      <c r="AV283" s="184"/>
      <c r="AW283" s="974" t="s">
        <v>181</v>
      </c>
      <c r="AX283" s="2402">
        <f t="shared" ref="AX283:BW283" si="1072">SUM(AX278:AX282)</f>
        <v>0</v>
      </c>
      <c r="AY283" s="2404">
        <f t="shared" si="1072"/>
        <v>0</v>
      </c>
      <c r="AZ283" s="2404">
        <f t="shared" si="1072"/>
        <v>0</v>
      </c>
      <c r="BA283" s="2404">
        <f t="shared" si="1072"/>
        <v>0</v>
      </c>
      <c r="BB283" s="2404">
        <f t="shared" si="1072"/>
        <v>0</v>
      </c>
      <c r="BC283" s="2404">
        <f t="shared" si="1072"/>
        <v>0</v>
      </c>
      <c r="BD283" s="973">
        <f t="shared" si="1072"/>
        <v>0</v>
      </c>
      <c r="BE283" s="2402">
        <f t="shared" si="1072"/>
        <v>0</v>
      </c>
      <c r="BF283" s="2404">
        <f t="shared" si="1072"/>
        <v>0</v>
      </c>
      <c r="BG283" s="2404">
        <f t="shared" si="1072"/>
        <v>0</v>
      </c>
      <c r="BH283" s="2404">
        <f t="shared" si="1072"/>
        <v>0</v>
      </c>
      <c r="BI283" s="973">
        <f t="shared" si="1072"/>
        <v>0</v>
      </c>
      <c r="BJ283" s="2402">
        <f t="shared" si="1072"/>
        <v>0</v>
      </c>
      <c r="BK283" s="2404">
        <f t="shared" si="1072"/>
        <v>0</v>
      </c>
      <c r="BL283" s="973">
        <f t="shared" si="1072"/>
        <v>0</v>
      </c>
      <c r="BM283" s="970">
        <f t="shared" si="1072"/>
        <v>0</v>
      </c>
      <c r="BN283" s="962">
        <f t="shared" si="1072"/>
        <v>0</v>
      </c>
      <c r="BO283" s="2402">
        <f t="shared" si="1072"/>
        <v>0</v>
      </c>
      <c r="BP283" s="2404">
        <f t="shared" si="1072"/>
        <v>0</v>
      </c>
      <c r="BQ283" s="2404">
        <f t="shared" si="1072"/>
        <v>0</v>
      </c>
      <c r="BR283" s="2404">
        <f t="shared" si="1072"/>
        <v>0</v>
      </c>
      <c r="BS283" s="973">
        <f t="shared" si="1072"/>
        <v>0</v>
      </c>
      <c r="BT283" s="2402">
        <f t="shared" si="1072"/>
        <v>0</v>
      </c>
      <c r="BU283" s="2404">
        <f t="shared" si="1072"/>
        <v>0</v>
      </c>
      <c r="BV283" s="973">
        <f t="shared" si="1072"/>
        <v>0</v>
      </c>
      <c r="BW283" s="970">
        <f t="shared" si="1072"/>
        <v>0</v>
      </c>
      <c r="BX283" s="962">
        <f t="shared" si="1034"/>
        <v>0</v>
      </c>
      <c r="BY283" s="2402">
        <f>SUM(BY278:BY282)</f>
        <v>0</v>
      </c>
      <c r="BZ283" s="973">
        <f>SUM(BZ278:BZ282)</f>
        <v>0</v>
      </c>
      <c r="CA283" s="964">
        <f>SUM(CA278:CA282)</f>
        <v>0</v>
      </c>
      <c r="CC283" s="971" t="s">
        <v>106</v>
      </c>
      <c r="CD283" s="2402">
        <f t="shared" ref="CD283:CV283" si="1073">SUM(CD278:CD282)</f>
        <v>0</v>
      </c>
      <c r="CE283" s="2404">
        <f t="shared" si="1073"/>
        <v>0</v>
      </c>
      <c r="CF283" s="975">
        <f t="shared" si="1073"/>
        <v>0</v>
      </c>
      <c r="CG283" s="962">
        <f t="shared" si="1073"/>
        <v>0</v>
      </c>
      <c r="CH283" s="2403">
        <f t="shared" si="1073"/>
        <v>0</v>
      </c>
      <c r="CI283" s="2404">
        <f t="shared" si="1073"/>
        <v>0</v>
      </c>
      <c r="CJ283" s="975">
        <f t="shared" si="1073"/>
        <v>0</v>
      </c>
      <c r="CK283" s="962">
        <f t="shared" si="1073"/>
        <v>0</v>
      </c>
      <c r="CL283" s="2403">
        <f t="shared" si="1073"/>
        <v>0</v>
      </c>
      <c r="CM283" s="2404">
        <f t="shared" si="1073"/>
        <v>0</v>
      </c>
      <c r="CN283" s="975">
        <f t="shared" si="1073"/>
        <v>0</v>
      </c>
      <c r="CO283" s="962">
        <f t="shared" si="1073"/>
        <v>0</v>
      </c>
      <c r="CP283" s="2403">
        <f t="shared" si="1073"/>
        <v>0</v>
      </c>
      <c r="CQ283" s="975">
        <f t="shared" si="1073"/>
        <v>0</v>
      </c>
      <c r="CR283" s="962">
        <f t="shared" si="1073"/>
        <v>0</v>
      </c>
      <c r="CS283" s="2403">
        <f t="shared" si="1073"/>
        <v>0</v>
      </c>
      <c r="CT283" s="2404">
        <f t="shared" si="1073"/>
        <v>0</v>
      </c>
      <c r="CU283" s="975">
        <f t="shared" si="1073"/>
        <v>0</v>
      </c>
      <c r="CV283" s="962">
        <f t="shared" si="1073"/>
        <v>0</v>
      </c>
      <c r="CW283" s="184"/>
      <c r="CX283" s="2402">
        <f t="shared" ref="CX283:DE283" si="1074">SUM(CX278:CX282)</f>
        <v>0</v>
      </c>
      <c r="CY283" s="2404">
        <f t="shared" si="1074"/>
        <v>0</v>
      </c>
      <c r="CZ283" s="975">
        <f t="shared" si="1074"/>
        <v>0</v>
      </c>
      <c r="DA283" s="962">
        <f t="shared" si="1074"/>
        <v>0</v>
      </c>
      <c r="DB283" s="2403">
        <f t="shared" si="1074"/>
        <v>0</v>
      </c>
      <c r="DC283" s="2404">
        <f t="shared" si="1074"/>
        <v>0</v>
      </c>
      <c r="DD283" s="975">
        <f t="shared" si="1074"/>
        <v>0</v>
      </c>
      <c r="DE283" s="962">
        <f t="shared" si="1074"/>
        <v>0</v>
      </c>
      <c r="DF283" s="184"/>
      <c r="DG283" s="962">
        <f t="shared" si="1043"/>
        <v>0</v>
      </c>
      <c r="DH283" s="184"/>
      <c r="DI283" s="972">
        <f>SUM(DI278:DI282)</f>
        <v>0</v>
      </c>
      <c r="DJ283" s="962">
        <f>SUM(DJ278:DJ282)</f>
        <v>0</v>
      </c>
      <c r="DK283" s="964">
        <f>SUM(DK278:DK282)</f>
        <v>0</v>
      </c>
      <c r="DM283" s="962">
        <f>SUM(DM278:DM282)</f>
        <v>0</v>
      </c>
      <c r="DO283" s="960" t="str">
        <f t="shared" si="972"/>
        <v>True</v>
      </c>
      <c r="DP283" s="4075" t="str">
        <f>IF($U283=0,"Blanc","")</f>
        <v>Blanc</v>
      </c>
      <c r="DQ283" s="4074" t="str">
        <f t="shared" si="1028"/>
        <v>wrong</v>
      </c>
    </row>
    <row r="284" spans="2:121" ht="39.9" customHeight="1">
      <c r="B284" s="8502"/>
      <c r="C284" s="8504"/>
      <c r="D284" s="8504"/>
      <c r="E284" s="8502"/>
      <c r="F284" s="8506" t="s">
        <v>237</v>
      </c>
      <c r="G284" s="251" t="s">
        <v>1213</v>
      </c>
      <c r="H284" s="206"/>
      <c r="I284" s="209"/>
      <c r="J284" s="210"/>
      <c r="K284" s="208"/>
      <c r="L284" s="208"/>
      <c r="M284" s="207"/>
      <c r="N284" s="206"/>
      <c r="O284" s="209"/>
      <c r="P284" s="210"/>
      <c r="Q284" s="207"/>
      <c r="R284" s="206"/>
      <c r="S284" s="209"/>
      <c r="T284" s="2393"/>
      <c r="U284" s="2446">
        <f t="shared" ref="U284:U288" si="1075">SUM(H284:P284,S284:T284)-R284</f>
        <v>0</v>
      </c>
      <c r="V284" s="206"/>
      <c r="W284" s="209"/>
      <c r="X284" s="955"/>
      <c r="Y284" s="208"/>
      <c r="Z284" s="207"/>
      <c r="AA284" s="2448">
        <f t="shared" ref="AA284:AA288" si="1076">SUM(X284:Z284)</f>
        <v>0</v>
      </c>
      <c r="AB284" s="212"/>
      <c r="AC284" s="210"/>
      <c r="AD284" s="208"/>
      <c r="AE284" s="208"/>
      <c r="AF284" s="208"/>
      <c r="AG284" s="207"/>
      <c r="AH284" s="2448">
        <f t="shared" ref="AH284:AH288" si="1077">SUM(AC284:AG284)</f>
        <v>0</v>
      </c>
      <c r="AI284" s="210"/>
      <c r="AJ284" s="208"/>
      <c r="AK284" s="207"/>
      <c r="AL284" s="2449">
        <f t="shared" ref="AL284:AL288" si="1078">SUM(AI284:AK284)</f>
        <v>0</v>
      </c>
      <c r="AM284" s="211"/>
      <c r="AN284" s="2451">
        <f t="shared" ref="AN284:AN288" si="1079">AM284+AL284+AH284+AB284+AA284</f>
        <v>0</v>
      </c>
      <c r="AO284" s="210"/>
      <c r="AP284" s="208"/>
      <c r="AQ284" s="208"/>
      <c r="AR284" s="208"/>
      <c r="AS284" s="207"/>
      <c r="AT284" s="2453">
        <f>SUM(AO284:AS284)</f>
        <v>0</v>
      </c>
      <c r="AU284" s="213"/>
      <c r="AV284" s="184"/>
      <c r="AW284" s="251" t="s">
        <v>1213</v>
      </c>
      <c r="AX284" s="206"/>
      <c r="AY284" s="208"/>
      <c r="AZ284" s="208"/>
      <c r="BA284" s="208"/>
      <c r="BB284" s="208"/>
      <c r="BC284" s="208"/>
      <c r="BD284" s="209"/>
      <c r="BE284" s="206"/>
      <c r="BF284" s="208"/>
      <c r="BG284" s="208"/>
      <c r="BH284" s="208"/>
      <c r="BI284" s="209"/>
      <c r="BJ284" s="206"/>
      <c r="BK284" s="208"/>
      <c r="BL284" s="209"/>
      <c r="BM284" s="954"/>
      <c r="BN284" s="211"/>
      <c r="BO284" s="206"/>
      <c r="BP284" s="208"/>
      <c r="BQ284" s="208"/>
      <c r="BR284" s="208"/>
      <c r="BS284" s="209"/>
      <c r="BT284" s="206"/>
      <c r="BU284" s="208"/>
      <c r="BV284" s="209"/>
      <c r="BW284" s="954"/>
      <c r="BX284" s="2454">
        <f t="shared" si="1034"/>
        <v>0</v>
      </c>
      <c r="BY284" s="206"/>
      <c r="BZ284" s="209"/>
      <c r="CA284" s="956"/>
      <c r="CC284" s="251" t="s">
        <v>1213</v>
      </c>
      <c r="CD284" s="206"/>
      <c r="CE284" s="208"/>
      <c r="CF284" s="207"/>
      <c r="CG284" s="2454">
        <f t="shared" ref="CG284:CG288" si="1080">SUM(CD284:CF284)</f>
        <v>0</v>
      </c>
      <c r="CH284" s="210"/>
      <c r="CI284" s="208"/>
      <c r="CJ284" s="207"/>
      <c r="CK284" s="2454">
        <f t="shared" ref="CK284:CK288" si="1081">SUM(CH284:CJ284)</f>
        <v>0</v>
      </c>
      <c r="CL284" s="210"/>
      <c r="CM284" s="208"/>
      <c r="CN284" s="207"/>
      <c r="CO284" s="2454">
        <f t="shared" ref="CO284:CO288" si="1082">SUM(CL284:CN284)</f>
        <v>0</v>
      </c>
      <c r="CP284" s="210"/>
      <c r="CQ284" s="207"/>
      <c r="CR284" s="2454">
        <f t="shared" ref="CR284:CR288" si="1083">SUM(CP284:CQ284)</f>
        <v>0</v>
      </c>
      <c r="CS284" s="2434">
        <f t="shared" ref="CS284:CU288" si="1084">CX284+DB284</f>
        <v>0</v>
      </c>
      <c r="CT284" s="2432">
        <f t="shared" si="1084"/>
        <v>0</v>
      </c>
      <c r="CU284" s="2433">
        <f t="shared" si="1084"/>
        <v>0</v>
      </c>
      <c r="CV284" s="2454">
        <f t="shared" ref="CV284:CV288" si="1085">SUM(CS284:CU284)</f>
        <v>0</v>
      </c>
      <c r="CW284" s="184"/>
      <c r="CX284" s="206"/>
      <c r="CY284" s="208"/>
      <c r="CZ284" s="207"/>
      <c r="DA284" s="2460">
        <f t="shared" ref="DA284:DA288" si="1086">SUM(CX284:CZ284)</f>
        <v>0</v>
      </c>
      <c r="DB284" s="210"/>
      <c r="DC284" s="208"/>
      <c r="DD284" s="207"/>
      <c r="DE284" s="2460">
        <f t="shared" ref="DE284:DE288" si="1087">SUM(DB284:DD284)</f>
        <v>0</v>
      </c>
      <c r="DF284" s="184"/>
      <c r="DG284" s="2454">
        <f t="shared" si="1043"/>
        <v>0</v>
      </c>
      <c r="DH284" s="184"/>
      <c r="DI284" s="2394">
        <f t="shared" ref="DI284:DJ288" si="1088">CD284+CH284+CL284+CP284+CS284</f>
        <v>0</v>
      </c>
      <c r="DJ284" s="2395">
        <f t="shared" si="1088"/>
        <v>0</v>
      </c>
      <c r="DK284" s="2396">
        <f t="shared" ref="DK284:DK288" si="1089">CF284+CJ284+CN284+CU284</f>
        <v>0</v>
      </c>
      <c r="DM284" s="2395">
        <f t="shared" ref="DM284:DM288" si="1090">SUM(DI284:DK284)</f>
        <v>0</v>
      </c>
      <c r="DO284" s="2462" t="str">
        <f t="shared" si="972"/>
        <v>True</v>
      </c>
      <c r="DP284" s="4073"/>
    </row>
    <row r="285" spans="2:121" ht="39.9" customHeight="1">
      <c r="B285" s="8502"/>
      <c r="C285" s="8504"/>
      <c r="D285" s="8504"/>
      <c r="E285" s="8502"/>
      <c r="F285" s="8506"/>
      <c r="G285" s="251" t="s">
        <v>666</v>
      </c>
      <c r="H285" s="206"/>
      <c r="I285" s="209"/>
      <c r="J285" s="210"/>
      <c r="K285" s="208"/>
      <c r="L285" s="208"/>
      <c r="M285" s="207"/>
      <c r="N285" s="206"/>
      <c r="O285" s="209"/>
      <c r="P285" s="210"/>
      <c r="Q285" s="207"/>
      <c r="R285" s="206"/>
      <c r="S285" s="209"/>
      <c r="T285" s="2393"/>
      <c r="U285" s="2446">
        <f t="shared" si="1075"/>
        <v>0</v>
      </c>
      <c r="V285" s="206"/>
      <c r="W285" s="209"/>
      <c r="X285" s="955"/>
      <c r="Y285" s="208"/>
      <c r="Z285" s="207"/>
      <c r="AA285" s="2448">
        <f t="shared" si="1076"/>
        <v>0</v>
      </c>
      <c r="AB285" s="212"/>
      <c r="AC285" s="210"/>
      <c r="AD285" s="208"/>
      <c r="AE285" s="208"/>
      <c r="AF285" s="208"/>
      <c r="AG285" s="207"/>
      <c r="AH285" s="2448">
        <f t="shared" si="1077"/>
        <v>0</v>
      </c>
      <c r="AI285" s="210"/>
      <c r="AJ285" s="208"/>
      <c r="AK285" s="207"/>
      <c r="AL285" s="2449">
        <f t="shared" si="1078"/>
        <v>0</v>
      </c>
      <c r="AM285" s="211"/>
      <c r="AN285" s="2451">
        <f t="shared" si="1079"/>
        <v>0</v>
      </c>
      <c r="AO285" s="210"/>
      <c r="AP285" s="208"/>
      <c r="AQ285" s="208"/>
      <c r="AR285" s="208"/>
      <c r="AS285" s="207"/>
      <c r="AT285" s="2453">
        <f t="shared" ref="AT285:AT288" si="1091">SUM(AO285:AS285)</f>
        <v>0</v>
      </c>
      <c r="AU285" s="213"/>
      <c r="AV285" s="184"/>
      <c r="AW285" s="251" t="s">
        <v>666</v>
      </c>
      <c r="AX285" s="206"/>
      <c r="AY285" s="208"/>
      <c r="AZ285" s="208"/>
      <c r="BA285" s="208"/>
      <c r="BB285" s="208"/>
      <c r="BC285" s="208"/>
      <c r="BD285" s="209"/>
      <c r="BE285" s="206"/>
      <c r="BF285" s="208"/>
      <c r="BG285" s="208"/>
      <c r="BH285" s="208"/>
      <c r="BI285" s="209"/>
      <c r="BJ285" s="206"/>
      <c r="BK285" s="208"/>
      <c r="BL285" s="209"/>
      <c r="BM285" s="954"/>
      <c r="BN285" s="211"/>
      <c r="BO285" s="206"/>
      <c r="BP285" s="208"/>
      <c r="BQ285" s="208"/>
      <c r="BR285" s="208"/>
      <c r="BS285" s="209"/>
      <c r="BT285" s="206"/>
      <c r="BU285" s="208"/>
      <c r="BV285" s="209"/>
      <c r="BW285" s="954"/>
      <c r="BX285" s="2454">
        <f t="shared" si="1034"/>
        <v>0</v>
      </c>
      <c r="BY285" s="206"/>
      <c r="BZ285" s="209"/>
      <c r="CA285" s="956"/>
      <c r="CC285" s="251" t="s">
        <v>666</v>
      </c>
      <c r="CD285" s="206"/>
      <c r="CE285" s="208"/>
      <c r="CF285" s="207"/>
      <c r="CG285" s="2454">
        <f t="shared" si="1080"/>
        <v>0</v>
      </c>
      <c r="CH285" s="210"/>
      <c r="CI285" s="208"/>
      <c r="CJ285" s="207"/>
      <c r="CK285" s="2454">
        <f t="shared" si="1081"/>
        <v>0</v>
      </c>
      <c r="CL285" s="210"/>
      <c r="CM285" s="208"/>
      <c r="CN285" s="207"/>
      <c r="CO285" s="2454">
        <f t="shared" si="1082"/>
        <v>0</v>
      </c>
      <c r="CP285" s="210"/>
      <c r="CQ285" s="207"/>
      <c r="CR285" s="2454">
        <f t="shared" si="1083"/>
        <v>0</v>
      </c>
      <c r="CS285" s="2434">
        <f t="shared" si="1084"/>
        <v>0</v>
      </c>
      <c r="CT285" s="2432">
        <f t="shared" si="1084"/>
        <v>0</v>
      </c>
      <c r="CU285" s="2433">
        <f t="shared" si="1084"/>
        <v>0</v>
      </c>
      <c r="CV285" s="2454">
        <f t="shared" si="1085"/>
        <v>0</v>
      </c>
      <c r="CW285" s="184"/>
      <c r="CX285" s="206"/>
      <c r="CY285" s="208"/>
      <c r="CZ285" s="207"/>
      <c r="DA285" s="2460">
        <f t="shared" si="1086"/>
        <v>0</v>
      </c>
      <c r="DB285" s="210"/>
      <c r="DC285" s="208"/>
      <c r="DD285" s="207"/>
      <c r="DE285" s="2460">
        <f t="shared" si="1087"/>
        <v>0</v>
      </c>
      <c r="DF285" s="184"/>
      <c r="DG285" s="2454">
        <f t="shared" si="1043"/>
        <v>0</v>
      </c>
      <c r="DH285" s="184"/>
      <c r="DI285" s="2394">
        <f t="shared" si="1088"/>
        <v>0</v>
      </c>
      <c r="DJ285" s="2395">
        <f t="shared" si="1088"/>
        <v>0</v>
      </c>
      <c r="DK285" s="2396">
        <f t="shared" si="1089"/>
        <v>0</v>
      </c>
      <c r="DM285" s="2395">
        <f t="shared" si="1090"/>
        <v>0</v>
      </c>
      <c r="DO285" s="2462" t="str">
        <f t="shared" si="972"/>
        <v>True</v>
      </c>
      <c r="DP285" s="4073"/>
    </row>
    <row r="286" spans="2:121" ht="39.9" customHeight="1">
      <c r="B286" s="8502"/>
      <c r="C286" s="8504"/>
      <c r="D286" s="8504"/>
      <c r="E286" s="8502"/>
      <c r="F286" s="8506"/>
      <c r="G286" s="251" t="s">
        <v>667</v>
      </c>
      <c r="H286" s="206"/>
      <c r="I286" s="209"/>
      <c r="J286" s="210"/>
      <c r="K286" s="208"/>
      <c r="L286" s="208"/>
      <c r="M286" s="207"/>
      <c r="N286" s="206"/>
      <c r="O286" s="209"/>
      <c r="P286" s="210"/>
      <c r="Q286" s="207"/>
      <c r="R286" s="206"/>
      <c r="S286" s="209"/>
      <c r="T286" s="2393"/>
      <c r="U286" s="2446">
        <f t="shared" si="1075"/>
        <v>0</v>
      </c>
      <c r="V286" s="206"/>
      <c r="W286" s="209"/>
      <c r="X286" s="955"/>
      <c r="Y286" s="208"/>
      <c r="Z286" s="207"/>
      <c r="AA286" s="2448">
        <f t="shared" si="1076"/>
        <v>0</v>
      </c>
      <c r="AB286" s="212"/>
      <c r="AC286" s="210"/>
      <c r="AD286" s="208"/>
      <c r="AE286" s="208"/>
      <c r="AF286" s="208"/>
      <c r="AG286" s="207"/>
      <c r="AH286" s="2448">
        <f t="shared" si="1077"/>
        <v>0</v>
      </c>
      <c r="AI286" s="210"/>
      <c r="AJ286" s="208"/>
      <c r="AK286" s="207"/>
      <c r="AL286" s="2449">
        <f t="shared" si="1078"/>
        <v>0</v>
      </c>
      <c r="AM286" s="211"/>
      <c r="AN286" s="2451">
        <f t="shared" si="1079"/>
        <v>0</v>
      </c>
      <c r="AO286" s="210"/>
      <c r="AP286" s="208"/>
      <c r="AQ286" s="208"/>
      <c r="AR286" s="208"/>
      <c r="AS286" s="207"/>
      <c r="AT286" s="2453">
        <f t="shared" si="1091"/>
        <v>0</v>
      </c>
      <c r="AU286" s="213"/>
      <c r="AV286" s="184"/>
      <c r="AW286" s="251" t="s">
        <v>667</v>
      </c>
      <c r="AX286" s="206"/>
      <c r="AY286" s="208"/>
      <c r="AZ286" s="208"/>
      <c r="BA286" s="208"/>
      <c r="BB286" s="208"/>
      <c r="BC286" s="208"/>
      <c r="BD286" s="209"/>
      <c r="BE286" s="206"/>
      <c r="BF286" s="208"/>
      <c r="BG286" s="208"/>
      <c r="BH286" s="208"/>
      <c r="BI286" s="209"/>
      <c r="BJ286" s="206"/>
      <c r="BK286" s="208"/>
      <c r="BL286" s="209"/>
      <c r="BM286" s="954"/>
      <c r="BN286" s="211"/>
      <c r="BO286" s="206"/>
      <c r="BP286" s="208"/>
      <c r="BQ286" s="208"/>
      <c r="BR286" s="208"/>
      <c r="BS286" s="209"/>
      <c r="BT286" s="206"/>
      <c r="BU286" s="208"/>
      <c r="BV286" s="209"/>
      <c r="BW286" s="954"/>
      <c r="BX286" s="2454">
        <f t="shared" si="1034"/>
        <v>0</v>
      </c>
      <c r="BY286" s="206"/>
      <c r="BZ286" s="209"/>
      <c r="CA286" s="956"/>
      <c r="CC286" s="251" t="s">
        <v>667</v>
      </c>
      <c r="CD286" s="206"/>
      <c r="CE286" s="208"/>
      <c r="CF286" s="207"/>
      <c r="CG286" s="2454">
        <f t="shared" si="1080"/>
        <v>0</v>
      </c>
      <c r="CH286" s="210"/>
      <c r="CI286" s="208"/>
      <c r="CJ286" s="207"/>
      <c r="CK286" s="2454">
        <f t="shared" si="1081"/>
        <v>0</v>
      </c>
      <c r="CL286" s="210"/>
      <c r="CM286" s="208"/>
      <c r="CN286" s="207"/>
      <c r="CO286" s="2454">
        <f t="shared" si="1082"/>
        <v>0</v>
      </c>
      <c r="CP286" s="210"/>
      <c r="CQ286" s="207"/>
      <c r="CR286" s="2454">
        <f t="shared" si="1083"/>
        <v>0</v>
      </c>
      <c r="CS286" s="2434">
        <f t="shared" si="1084"/>
        <v>0</v>
      </c>
      <c r="CT286" s="2432">
        <f t="shared" si="1084"/>
        <v>0</v>
      </c>
      <c r="CU286" s="2433">
        <f t="shared" si="1084"/>
        <v>0</v>
      </c>
      <c r="CV286" s="2454">
        <f t="shared" si="1085"/>
        <v>0</v>
      </c>
      <c r="CW286" s="184"/>
      <c r="CX286" s="206"/>
      <c r="CY286" s="208"/>
      <c r="CZ286" s="207"/>
      <c r="DA286" s="2460">
        <f t="shared" si="1086"/>
        <v>0</v>
      </c>
      <c r="DB286" s="210"/>
      <c r="DC286" s="208"/>
      <c r="DD286" s="207"/>
      <c r="DE286" s="2460">
        <f t="shared" si="1087"/>
        <v>0</v>
      </c>
      <c r="DF286" s="184"/>
      <c r="DG286" s="2454">
        <f t="shared" si="1043"/>
        <v>0</v>
      </c>
      <c r="DH286" s="184"/>
      <c r="DI286" s="2394">
        <f t="shared" si="1088"/>
        <v>0</v>
      </c>
      <c r="DJ286" s="2395">
        <f t="shared" si="1088"/>
        <v>0</v>
      </c>
      <c r="DK286" s="2396">
        <f t="shared" si="1089"/>
        <v>0</v>
      </c>
      <c r="DM286" s="2395">
        <f t="shared" si="1090"/>
        <v>0</v>
      </c>
      <c r="DO286" s="2462" t="str">
        <f t="shared" si="972"/>
        <v>True</v>
      </c>
      <c r="DP286" s="4073"/>
    </row>
    <row r="287" spans="2:121" ht="39.9" customHeight="1">
      <c r="B287" s="8502"/>
      <c r="C287" s="8504"/>
      <c r="D287" s="8504"/>
      <c r="E287" s="8502"/>
      <c r="F287" s="8506"/>
      <c r="G287" s="251" t="s">
        <v>668</v>
      </c>
      <c r="H287" s="206"/>
      <c r="I287" s="209"/>
      <c r="J287" s="210"/>
      <c r="K287" s="208"/>
      <c r="L287" s="208"/>
      <c r="M287" s="207"/>
      <c r="N287" s="206"/>
      <c r="O287" s="209"/>
      <c r="P287" s="210"/>
      <c r="Q287" s="207"/>
      <c r="R287" s="206"/>
      <c r="S287" s="209"/>
      <c r="T287" s="954"/>
      <c r="U287" s="2446">
        <f t="shared" si="1075"/>
        <v>0</v>
      </c>
      <c r="V287" s="206"/>
      <c r="W287" s="209"/>
      <c r="X287" s="955"/>
      <c r="Y287" s="208"/>
      <c r="Z287" s="207"/>
      <c r="AA287" s="2448">
        <f t="shared" si="1076"/>
        <v>0</v>
      </c>
      <c r="AB287" s="212"/>
      <c r="AC287" s="210"/>
      <c r="AD287" s="208"/>
      <c r="AE287" s="208"/>
      <c r="AF287" s="208"/>
      <c r="AG287" s="207"/>
      <c r="AH287" s="2448">
        <f t="shared" si="1077"/>
        <v>0</v>
      </c>
      <c r="AI287" s="210"/>
      <c r="AJ287" s="208"/>
      <c r="AK287" s="207"/>
      <c r="AL287" s="2449">
        <f t="shared" si="1078"/>
        <v>0</v>
      </c>
      <c r="AM287" s="211"/>
      <c r="AN287" s="2451">
        <f t="shared" si="1079"/>
        <v>0</v>
      </c>
      <c r="AO287" s="210"/>
      <c r="AP287" s="208"/>
      <c r="AQ287" s="208"/>
      <c r="AR287" s="208"/>
      <c r="AS287" s="207"/>
      <c r="AT287" s="2453">
        <f t="shared" si="1091"/>
        <v>0</v>
      </c>
      <c r="AU287" s="213"/>
      <c r="AV287" s="184"/>
      <c r="AW287" s="251" t="s">
        <v>668</v>
      </c>
      <c r="AX287" s="206"/>
      <c r="AY287" s="208"/>
      <c r="AZ287" s="208"/>
      <c r="BA287" s="208"/>
      <c r="BB287" s="208"/>
      <c r="BC287" s="208"/>
      <c r="BD287" s="209"/>
      <c r="BE287" s="206"/>
      <c r="BF287" s="208"/>
      <c r="BG287" s="208"/>
      <c r="BH287" s="208"/>
      <c r="BI287" s="209"/>
      <c r="BJ287" s="206"/>
      <c r="BK287" s="208"/>
      <c r="BL287" s="209"/>
      <c r="BM287" s="954"/>
      <c r="BN287" s="211"/>
      <c r="BO287" s="206"/>
      <c r="BP287" s="208"/>
      <c r="BQ287" s="208"/>
      <c r="BR287" s="208"/>
      <c r="BS287" s="209"/>
      <c r="BT287" s="206"/>
      <c r="BU287" s="208"/>
      <c r="BV287" s="209"/>
      <c r="BW287" s="954"/>
      <c r="BX287" s="2454">
        <f t="shared" si="1034"/>
        <v>0</v>
      </c>
      <c r="BY287" s="206"/>
      <c r="BZ287" s="209"/>
      <c r="CA287" s="956"/>
      <c r="CC287" s="251" t="s">
        <v>668</v>
      </c>
      <c r="CD287" s="206"/>
      <c r="CE287" s="208"/>
      <c r="CF287" s="207"/>
      <c r="CG287" s="2454">
        <f t="shared" si="1080"/>
        <v>0</v>
      </c>
      <c r="CH287" s="210"/>
      <c r="CI287" s="208"/>
      <c r="CJ287" s="207"/>
      <c r="CK287" s="2454">
        <f t="shared" si="1081"/>
        <v>0</v>
      </c>
      <c r="CL287" s="210"/>
      <c r="CM287" s="208"/>
      <c r="CN287" s="207"/>
      <c r="CO287" s="2454">
        <f t="shared" si="1082"/>
        <v>0</v>
      </c>
      <c r="CP287" s="210"/>
      <c r="CQ287" s="207"/>
      <c r="CR287" s="2454">
        <f t="shared" si="1083"/>
        <v>0</v>
      </c>
      <c r="CS287" s="2434">
        <f t="shared" si="1084"/>
        <v>0</v>
      </c>
      <c r="CT287" s="2432">
        <f t="shared" si="1084"/>
        <v>0</v>
      </c>
      <c r="CU287" s="2433">
        <f t="shared" si="1084"/>
        <v>0</v>
      </c>
      <c r="CV287" s="2454">
        <f t="shared" si="1085"/>
        <v>0</v>
      </c>
      <c r="CW287" s="184"/>
      <c r="CX287" s="206"/>
      <c r="CY287" s="208"/>
      <c r="CZ287" s="207"/>
      <c r="DA287" s="2460">
        <f t="shared" si="1086"/>
        <v>0</v>
      </c>
      <c r="DB287" s="210"/>
      <c r="DC287" s="208"/>
      <c r="DD287" s="207"/>
      <c r="DE287" s="2460">
        <f t="shared" si="1087"/>
        <v>0</v>
      </c>
      <c r="DF287" s="184"/>
      <c r="DG287" s="2454">
        <f t="shared" si="1043"/>
        <v>0</v>
      </c>
      <c r="DH287" s="184"/>
      <c r="DI287" s="2394">
        <f t="shared" si="1088"/>
        <v>0</v>
      </c>
      <c r="DJ287" s="2395">
        <f t="shared" si="1088"/>
        <v>0</v>
      </c>
      <c r="DK287" s="2396">
        <f t="shared" si="1089"/>
        <v>0</v>
      </c>
      <c r="DM287" s="2395">
        <f t="shared" si="1090"/>
        <v>0</v>
      </c>
      <c r="DO287" s="2462" t="str">
        <f t="shared" si="972"/>
        <v>True</v>
      </c>
      <c r="DP287" s="4073"/>
    </row>
    <row r="288" spans="2:121" ht="39.9" customHeight="1" thickBot="1">
      <c r="B288" s="8502"/>
      <c r="C288" s="8504"/>
      <c r="D288" s="8504"/>
      <c r="E288" s="8502"/>
      <c r="F288" s="8506"/>
      <c r="G288" s="252" t="s">
        <v>1214</v>
      </c>
      <c r="H288" s="214"/>
      <c r="I288" s="217"/>
      <c r="J288" s="218"/>
      <c r="K288" s="216"/>
      <c r="L288" s="216"/>
      <c r="M288" s="215"/>
      <c r="N288" s="214"/>
      <c r="O288" s="217"/>
      <c r="P288" s="218"/>
      <c r="Q288" s="215"/>
      <c r="R288" s="214"/>
      <c r="S288" s="217"/>
      <c r="T288" s="957"/>
      <c r="U288" s="2446">
        <f t="shared" si="1075"/>
        <v>0</v>
      </c>
      <c r="V288" s="214"/>
      <c r="W288" s="217"/>
      <c r="X288" s="958"/>
      <c r="Y288" s="216"/>
      <c r="Z288" s="215"/>
      <c r="AA288" s="2448">
        <f t="shared" si="1076"/>
        <v>0</v>
      </c>
      <c r="AB288" s="220"/>
      <c r="AC288" s="218"/>
      <c r="AD288" s="216"/>
      <c r="AE288" s="216"/>
      <c r="AF288" s="216"/>
      <c r="AG288" s="215"/>
      <c r="AH288" s="2448">
        <f t="shared" si="1077"/>
        <v>0</v>
      </c>
      <c r="AI288" s="218"/>
      <c r="AJ288" s="216"/>
      <c r="AK288" s="215"/>
      <c r="AL288" s="2450">
        <f t="shared" si="1078"/>
        <v>0</v>
      </c>
      <c r="AM288" s="219"/>
      <c r="AN288" s="2452">
        <f t="shared" si="1079"/>
        <v>0</v>
      </c>
      <c r="AO288" s="218"/>
      <c r="AP288" s="216"/>
      <c r="AQ288" s="216"/>
      <c r="AR288" s="216"/>
      <c r="AS288" s="215"/>
      <c r="AT288" s="2448">
        <f t="shared" si="1091"/>
        <v>0</v>
      </c>
      <c r="AU288" s="221"/>
      <c r="AV288" s="184"/>
      <c r="AW288" s="252" t="s">
        <v>1214</v>
      </c>
      <c r="AX288" s="214"/>
      <c r="AY288" s="216"/>
      <c r="AZ288" s="216"/>
      <c r="BA288" s="216"/>
      <c r="BB288" s="216"/>
      <c r="BC288" s="216"/>
      <c r="BD288" s="217"/>
      <c r="BE288" s="214"/>
      <c r="BF288" s="216"/>
      <c r="BG288" s="216"/>
      <c r="BH288" s="216"/>
      <c r="BI288" s="217"/>
      <c r="BJ288" s="214"/>
      <c r="BK288" s="216"/>
      <c r="BL288" s="217"/>
      <c r="BM288" s="957"/>
      <c r="BN288" s="219"/>
      <c r="BO288" s="214"/>
      <c r="BP288" s="216"/>
      <c r="BQ288" s="216"/>
      <c r="BR288" s="216"/>
      <c r="BS288" s="217"/>
      <c r="BT288" s="214"/>
      <c r="BU288" s="216"/>
      <c r="BV288" s="217"/>
      <c r="BW288" s="957"/>
      <c r="BX288" s="2455">
        <f t="shared" si="1034"/>
        <v>0</v>
      </c>
      <c r="BY288" s="214"/>
      <c r="BZ288" s="217"/>
      <c r="CA288" s="961"/>
      <c r="CC288" s="252" t="s">
        <v>1214</v>
      </c>
      <c r="CD288" s="214"/>
      <c r="CE288" s="216"/>
      <c r="CF288" s="215"/>
      <c r="CG288" s="2455">
        <f t="shared" si="1080"/>
        <v>0</v>
      </c>
      <c r="CH288" s="218"/>
      <c r="CI288" s="216"/>
      <c r="CJ288" s="215"/>
      <c r="CK288" s="2455">
        <f t="shared" si="1081"/>
        <v>0</v>
      </c>
      <c r="CL288" s="218"/>
      <c r="CM288" s="216"/>
      <c r="CN288" s="215"/>
      <c r="CO288" s="2455">
        <f t="shared" si="1082"/>
        <v>0</v>
      </c>
      <c r="CP288" s="218"/>
      <c r="CQ288" s="215"/>
      <c r="CR288" s="2455">
        <f t="shared" si="1083"/>
        <v>0</v>
      </c>
      <c r="CS288" s="2456">
        <f t="shared" si="1084"/>
        <v>0</v>
      </c>
      <c r="CT288" s="2457">
        <f t="shared" si="1084"/>
        <v>0</v>
      </c>
      <c r="CU288" s="2458">
        <f t="shared" si="1084"/>
        <v>0</v>
      </c>
      <c r="CV288" s="2455">
        <f t="shared" si="1085"/>
        <v>0</v>
      </c>
      <c r="CW288" s="184"/>
      <c r="CX288" s="214"/>
      <c r="CY288" s="216"/>
      <c r="CZ288" s="215"/>
      <c r="DA288" s="2461">
        <f t="shared" si="1086"/>
        <v>0</v>
      </c>
      <c r="DB288" s="218"/>
      <c r="DC288" s="216"/>
      <c r="DD288" s="215"/>
      <c r="DE288" s="2461">
        <f t="shared" si="1087"/>
        <v>0</v>
      </c>
      <c r="DF288" s="184"/>
      <c r="DG288" s="2455">
        <f t="shared" si="1043"/>
        <v>0</v>
      </c>
      <c r="DH288" s="184"/>
      <c r="DI288" s="2397">
        <f t="shared" si="1088"/>
        <v>0</v>
      </c>
      <c r="DJ288" s="2398">
        <f t="shared" si="1088"/>
        <v>0</v>
      </c>
      <c r="DK288" s="2399">
        <f t="shared" si="1089"/>
        <v>0</v>
      </c>
      <c r="DM288" s="2398">
        <f t="shared" si="1090"/>
        <v>0</v>
      </c>
      <c r="DO288" s="2463" t="str">
        <f t="shared" si="972"/>
        <v>True</v>
      </c>
      <c r="DP288" s="4073"/>
    </row>
    <row r="289" spans="2:121" ht="39.9" customHeight="1" thickBot="1">
      <c r="B289" s="8503"/>
      <c r="C289" s="8505"/>
      <c r="D289" s="8505"/>
      <c r="E289" s="8503"/>
      <c r="F289" s="8507"/>
      <c r="G289" s="2033" t="s">
        <v>181</v>
      </c>
      <c r="H289" s="2405">
        <f t="shared" ref="H289:P289" si="1092">SUM(H284:H288)</f>
        <v>0</v>
      </c>
      <c r="I289" s="2406">
        <f t="shared" si="1092"/>
        <v>0</v>
      </c>
      <c r="J289" s="2407">
        <f t="shared" si="1092"/>
        <v>0</v>
      </c>
      <c r="K289" s="2408">
        <f t="shared" si="1092"/>
        <v>0</v>
      </c>
      <c r="L289" s="2408">
        <f t="shared" si="1092"/>
        <v>0</v>
      </c>
      <c r="M289" s="2409">
        <f t="shared" si="1092"/>
        <v>0</v>
      </c>
      <c r="N289" s="2405">
        <f t="shared" si="1092"/>
        <v>0</v>
      </c>
      <c r="O289" s="2406">
        <f t="shared" si="1092"/>
        <v>0</v>
      </c>
      <c r="P289" s="2407">
        <f t="shared" si="1092"/>
        <v>0</v>
      </c>
      <c r="Q289" s="2036"/>
      <c r="R289" s="2405">
        <f t="shared" ref="R289:AU289" si="1093">SUM(R284:R288)</f>
        <v>0</v>
      </c>
      <c r="S289" s="2406">
        <f t="shared" si="1093"/>
        <v>0</v>
      </c>
      <c r="T289" s="2410">
        <f t="shared" si="1093"/>
        <v>0</v>
      </c>
      <c r="U289" s="963">
        <f t="shared" si="1093"/>
        <v>0</v>
      </c>
      <c r="V289" s="2405">
        <f t="shared" si="1093"/>
        <v>0</v>
      </c>
      <c r="W289" s="2406">
        <f t="shared" si="1093"/>
        <v>0</v>
      </c>
      <c r="X289" s="2407">
        <f t="shared" si="1093"/>
        <v>0</v>
      </c>
      <c r="Y289" s="2408">
        <f t="shared" si="1093"/>
        <v>0</v>
      </c>
      <c r="Z289" s="2409">
        <f t="shared" si="1093"/>
        <v>0</v>
      </c>
      <c r="AA289" s="963">
        <f t="shared" si="1093"/>
        <v>0</v>
      </c>
      <c r="AB289" s="963">
        <f t="shared" si="1093"/>
        <v>0</v>
      </c>
      <c r="AC289" s="2407">
        <f t="shared" si="1093"/>
        <v>0</v>
      </c>
      <c r="AD289" s="2408">
        <f t="shared" si="1093"/>
        <v>0</v>
      </c>
      <c r="AE289" s="2408">
        <f t="shared" si="1093"/>
        <v>0</v>
      </c>
      <c r="AF289" s="2408">
        <f t="shared" si="1093"/>
        <v>0</v>
      </c>
      <c r="AG289" s="2409">
        <f t="shared" si="1093"/>
        <v>0</v>
      </c>
      <c r="AH289" s="963">
        <f t="shared" si="1093"/>
        <v>0</v>
      </c>
      <c r="AI289" s="2407">
        <f t="shared" si="1093"/>
        <v>0</v>
      </c>
      <c r="AJ289" s="2408">
        <f t="shared" si="1093"/>
        <v>0</v>
      </c>
      <c r="AK289" s="2409">
        <f t="shared" si="1093"/>
        <v>0</v>
      </c>
      <c r="AL289" s="2400">
        <f t="shared" si="1093"/>
        <v>0</v>
      </c>
      <c r="AM289" s="963">
        <f t="shared" si="1093"/>
        <v>0</v>
      </c>
      <c r="AN289" s="2401">
        <f t="shared" si="1093"/>
        <v>0</v>
      </c>
      <c r="AO289" s="2407">
        <f t="shared" si="1093"/>
        <v>0</v>
      </c>
      <c r="AP289" s="2408">
        <f t="shared" si="1093"/>
        <v>0</v>
      </c>
      <c r="AQ289" s="2408">
        <f t="shared" si="1093"/>
        <v>0</v>
      </c>
      <c r="AR289" s="2408">
        <f t="shared" si="1093"/>
        <v>0</v>
      </c>
      <c r="AS289" s="2409">
        <f t="shared" si="1093"/>
        <v>0</v>
      </c>
      <c r="AT289" s="963">
        <f t="shared" si="1093"/>
        <v>0</v>
      </c>
      <c r="AU289" s="963">
        <f t="shared" si="1093"/>
        <v>0</v>
      </c>
      <c r="AV289" s="184"/>
      <c r="AW289" s="2037" t="s">
        <v>181</v>
      </c>
      <c r="AX289" s="2405">
        <f t="shared" ref="AX289:BW289" si="1094">SUM(AX284:AX288)</f>
        <v>0</v>
      </c>
      <c r="AY289" s="2408">
        <f t="shared" si="1094"/>
        <v>0</v>
      </c>
      <c r="AZ289" s="2408">
        <f t="shared" si="1094"/>
        <v>0</v>
      </c>
      <c r="BA289" s="2408">
        <f t="shared" si="1094"/>
        <v>0</v>
      </c>
      <c r="BB289" s="2408">
        <f t="shared" si="1094"/>
        <v>0</v>
      </c>
      <c r="BC289" s="2408">
        <f t="shared" si="1094"/>
        <v>0</v>
      </c>
      <c r="BD289" s="2406">
        <f t="shared" si="1094"/>
        <v>0</v>
      </c>
      <c r="BE289" s="2405">
        <f t="shared" si="1094"/>
        <v>0</v>
      </c>
      <c r="BF289" s="2408">
        <f t="shared" si="1094"/>
        <v>0</v>
      </c>
      <c r="BG289" s="2408">
        <f t="shared" si="1094"/>
        <v>0</v>
      </c>
      <c r="BH289" s="2408">
        <f t="shared" si="1094"/>
        <v>0</v>
      </c>
      <c r="BI289" s="2406">
        <f t="shared" si="1094"/>
        <v>0</v>
      </c>
      <c r="BJ289" s="2405">
        <f t="shared" si="1094"/>
        <v>0</v>
      </c>
      <c r="BK289" s="2408">
        <f t="shared" si="1094"/>
        <v>0</v>
      </c>
      <c r="BL289" s="2406">
        <f t="shared" si="1094"/>
        <v>0</v>
      </c>
      <c r="BM289" s="2410">
        <f t="shared" si="1094"/>
        <v>0</v>
      </c>
      <c r="BN289" s="963">
        <f t="shared" si="1094"/>
        <v>0</v>
      </c>
      <c r="BO289" s="2405">
        <f t="shared" si="1094"/>
        <v>0</v>
      </c>
      <c r="BP289" s="2408">
        <f t="shared" si="1094"/>
        <v>0</v>
      </c>
      <c r="BQ289" s="2408">
        <f t="shared" si="1094"/>
        <v>0</v>
      </c>
      <c r="BR289" s="2408">
        <f t="shared" si="1094"/>
        <v>0</v>
      </c>
      <c r="BS289" s="2406">
        <f t="shared" si="1094"/>
        <v>0</v>
      </c>
      <c r="BT289" s="2405">
        <f t="shared" si="1094"/>
        <v>0</v>
      </c>
      <c r="BU289" s="2408">
        <f t="shared" si="1094"/>
        <v>0</v>
      </c>
      <c r="BV289" s="2406">
        <f t="shared" si="1094"/>
        <v>0</v>
      </c>
      <c r="BW289" s="2410">
        <f t="shared" si="1094"/>
        <v>0</v>
      </c>
      <c r="BX289" s="963">
        <f t="shared" si="1034"/>
        <v>0</v>
      </c>
      <c r="BY289" s="2405">
        <f>SUM(BY284:BY288)</f>
        <v>0</v>
      </c>
      <c r="BZ289" s="2406">
        <f>SUM(BZ284:BZ288)</f>
        <v>0</v>
      </c>
      <c r="CA289" s="2401">
        <f>SUM(CA284:CA288)</f>
        <v>0</v>
      </c>
      <c r="CC289" s="2038" t="s">
        <v>106</v>
      </c>
      <c r="CD289" s="2405">
        <f t="shared" ref="CD289:CV289" si="1095">SUM(CD284:CD288)</f>
        <v>0</v>
      </c>
      <c r="CE289" s="2408">
        <f t="shared" si="1095"/>
        <v>0</v>
      </c>
      <c r="CF289" s="2409">
        <f t="shared" si="1095"/>
        <v>0</v>
      </c>
      <c r="CG289" s="963">
        <f t="shared" si="1095"/>
        <v>0</v>
      </c>
      <c r="CH289" s="2407">
        <f t="shared" si="1095"/>
        <v>0</v>
      </c>
      <c r="CI289" s="2408">
        <f t="shared" si="1095"/>
        <v>0</v>
      </c>
      <c r="CJ289" s="2409">
        <f t="shared" si="1095"/>
        <v>0</v>
      </c>
      <c r="CK289" s="963">
        <f t="shared" si="1095"/>
        <v>0</v>
      </c>
      <c r="CL289" s="2407">
        <f t="shared" si="1095"/>
        <v>0</v>
      </c>
      <c r="CM289" s="2408">
        <f t="shared" si="1095"/>
        <v>0</v>
      </c>
      <c r="CN289" s="2409">
        <f t="shared" si="1095"/>
        <v>0</v>
      </c>
      <c r="CO289" s="963">
        <f t="shared" si="1095"/>
        <v>0</v>
      </c>
      <c r="CP289" s="2407">
        <f t="shared" si="1095"/>
        <v>0</v>
      </c>
      <c r="CQ289" s="2409">
        <f t="shared" si="1095"/>
        <v>0</v>
      </c>
      <c r="CR289" s="963">
        <f t="shared" si="1095"/>
        <v>0</v>
      </c>
      <c r="CS289" s="2407">
        <f t="shared" si="1095"/>
        <v>0</v>
      </c>
      <c r="CT289" s="2408">
        <f t="shared" si="1095"/>
        <v>0</v>
      </c>
      <c r="CU289" s="2409">
        <f t="shared" si="1095"/>
        <v>0</v>
      </c>
      <c r="CV289" s="963">
        <f t="shared" si="1095"/>
        <v>0</v>
      </c>
      <c r="CW289" s="184"/>
      <c r="CX289" s="2402">
        <f t="shared" ref="CX289:DE289" si="1096">SUM(CX284:CX288)</f>
        <v>0</v>
      </c>
      <c r="CY289" s="2404">
        <f t="shared" si="1096"/>
        <v>0</v>
      </c>
      <c r="CZ289" s="975">
        <f t="shared" si="1096"/>
        <v>0</v>
      </c>
      <c r="DA289" s="962">
        <f t="shared" si="1096"/>
        <v>0</v>
      </c>
      <c r="DB289" s="2403">
        <f t="shared" si="1096"/>
        <v>0</v>
      </c>
      <c r="DC289" s="2404">
        <f t="shared" si="1096"/>
        <v>0</v>
      </c>
      <c r="DD289" s="975">
        <f t="shared" si="1096"/>
        <v>0</v>
      </c>
      <c r="DE289" s="962">
        <f t="shared" si="1096"/>
        <v>0</v>
      </c>
      <c r="DF289" s="184"/>
      <c r="DG289" s="963">
        <f t="shared" si="1043"/>
        <v>0</v>
      </c>
      <c r="DH289" s="184"/>
      <c r="DI289" s="2400">
        <f>SUM(DI284:DI288)</f>
        <v>0</v>
      </c>
      <c r="DJ289" s="963">
        <f>SUM(DJ284:DJ288)</f>
        <v>0</v>
      </c>
      <c r="DK289" s="2401">
        <f>SUM(DK284:DK288)</f>
        <v>0</v>
      </c>
      <c r="DM289" s="963">
        <f>SUM(DM284:DM288)</f>
        <v>0</v>
      </c>
      <c r="DO289" s="960" t="str">
        <f t="shared" si="972"/>
        <v>True</v>
      </c>
      <c r="DP289" s="4075" t="str">
        <f t="shared" ref="DP289:DP292" si="1097">IF($U289=0,"Blanc","")</f>
        <v>Blanc</v>
      </c>
      <c r="DQ289" s="4074" t="str">
        <f t="shared" si="1028"/>
        <v>wrong</v>
      </c>
    </row>
    <row r="290" spans="2:121" ht="39.9" customHeight="1" thickBot="1">
      <c r="B290" s="8500" t="s">
        <v>1595</v>
      </c>
      <c r="C290" s="8462"/>
      <c r="D290" s="8462"/>
      <c r="E290" s="8462"/>
      <c r="F290" s="8501"/>
      <c r="G290" s="2039"/>
      <c r="H290" s="2405">
        <f t="shared" ref="H290:AV290" si="1098">H277+H283</f>
        <v>0</v>
      </c>
      <c r="I290" s="2406">
        <f t="shared" si="1098"/>
        <v>0</v>
      </c>
      <c r="J290" s="2407">
        <f t="shared" si="1098"/>
        <v>0</v>
      </c>
      <c r="K290" s="2408">
        <f t="shared" si="1098"/>
        <v>0</v>
      </c>
      <c r="L290" s="2408">
        <f t="shared" si="1098"/>
        <v>0</v>
      </c>
      <c r="M290" s="2409">
        <f t="shared" si="1098"/>
        <v>0</v>
      </c>
      <c r="N290" s="2405">
        <f t="shared" si="1098"/>
        <v>0</v>
      </c>
      <c r="O290" s="2406">
        <f t="shared" si="1098"/>
        <v>0</v>
      </c>
      <c r="P290" s="2407">
        <f t="shared" si="1098"/>
        <v>0</v>
      </c>
      <c r="Q290" s="2409">
        <f t="shared" si="1098"/>
        <v>0</v>
      </c>
      <c r="R290" s="2405">
        <f t="shared" si="1098"/>
        <v>0</v>
      </c>
      <c r="S290" s="2406">
        <f t="shared" si="1098"/>
        <v>0</v>
      </c>
      <c r="T290" s="2410">
        <f t="shared" si="1098"/>
        <v>0</v>
      </c>
      <c r="U290" s="963">
        <f t="shared" si="1098"/>
        <v>0</v>
      </c>
      <c r="V290" s="2405">
        <f t="shared" si="1098"/>
        <v>0</v>
      </c>
      <c r="W290" s="2406">
        <f t="shared" si="1098"/>
        <v>0</v>
      </c>
      <c r="X290" s="2407">
        <f t="shared" si="1098"/>
        <v>0</v>
      </c>
      <c r="Y290" s="2408">
        <f t="shared" si="1098"/>
        <v>0</v>
      </c>
      <c r="Z290" s="2409">
        <f t="shared" si="1098"/>
        <v>0</v>
      </c>
      <c r="AA290" s="963">
        <f t="shared" si="1098"/>
        <v>0</v>
      </c>
      <c r="AB290" s="963">
        <f t="shared" si="1098"/>
        <v>0</v>
      </c>
      <c r="AC290" s="2407">
        <f t="shared" si="1098"/>
        <v>0</v>
      </c>
      <c r="AD290" s="2408">
        <f t="shared" si="1098"/>
        <v>0</v>
      </c>
      <c r="AE290" s="2408">
        <f t="shared" si="1098"/>
        <v>0</v>
      </c>
      <c r="AF290" s="2408">
        <f t="shared" si="1098"/>
        <v>0</v>
      </c>
      <c r="AG290" s="2409">
        <f t="shared" si="1098"/>
        <v>0</v>
      </c>
      <c r="AH290" s="963">
        <f t="shared" si="1098"/>
        <v>0</v>
      </c>
      <c r="AI290" s="2407">
        <f t="shared" si="1098"/>
        <v>0</v>
      </c>
      <c r="AJ290" s="2408">
        <f t="shared" si="1098"/>
        <v>0</v>
      </c>
      <c r="AK290" s="2409">
        <f t="shared" si="1098"/>
        <v>0</v>
      </c>
      <c r="AL290" s="2400">
        <f t="shared" si="1098"/>
        <v>0</v>
      </c>
      <c r="AM290" s="963">
        <f t="shared" si="1098"/>
        <v>0</v>
      </c>
      <c r="AN290" s="2401">
        <f t="shared" si="1098"/>
        <v>0</v>
      </c>
      <c r="AO290" s="2407">
        <f t="shared" si="1098"/>
        <v>0</v>
      </c>
      <c r="AP290" s="2408">
        <f t="shared" si="1098"/>
        <v>0</v>
      </c>
      <c r="AQ290" s="2408">
        <f t="shared" si="1098"/>
        <v>0</v>
      </c>
      <c r="AR290" s="2408">
        <f t="shared" si="1098"/>
        <v>0</v>
      </c>
      <c r="AS290" s="2409">
        <f t="shared" si="1098"/>
        <v>0</v>
      </c>
      <c r="AT290" s="963">
        <f t="shared" si="1098"/>
        <v>0</v>
      </c>
      <c r="AU290" s="963">
        <f t="shared" si="1098"/>
        <v>0</v>
      </c>
      <c r="AV290" s="184">
        <f t="shared" si="1098"/>
        <v>0</v>
      </c>
      <c r="AW290" s="974" t="s">
        <v>181</v>
      </c>
      <c r="AX290" s="2402">
        <f t="shared" ref="AX290:CB290" si="1099">AX277+AX283</f>
        <v>0</v>
      </c>
      <c r="AY290" s="2404">
        <f t="shared" si="1099"/>
        <v>0</v>
      </c>
      <c r="AZ290" s="2404">
        <f t="shared" si="1099"/>
        <v>0</v>
      </c>
      <c r="BA290" s="2404">
        <f t="shared" si="1099"/>
        <v>0</v>
      </c>
      <c r="BB290" s="2404">
        <f t="shared" si="1099"/>
        <v>0</v>
      </c>
      <c r="BC290" s="2404">
        <f t="shared" si="1099"/>
        <v>0</v>
      </c>
      <c r="BD290" s="973">
        <f t="shared" si="1099"/>
        <v>0</v>
      </c>
      <c r="BE290" s="2402">
        <f t="shared" si="1099"/>
        <v>0</v>
      </c>
      <c r="BF290" s="2404">
        <f t="shared" si="1099"/>
        <v>0</v>
      </c>
      <c r="BG290" s="2404">
        <f t="shared" si="1099"/>
        <v>0</v>
      </c>
      <c r="BH290" s="2404">
        <f t="shared" si="1099"/>
        <v>0</v>
      </c>
      <c r="BI290" s="973">
        <f t="shared" si="1099"/>
        <v>0</v>
      </c>
      <c r="BJ290" s="2402">
        <f t="shared" si="1099"/>
        <v>0</v>
      </c>
      <c r="BK290" s="2404">
        <f t="shared" si="1099"/>
        <v>0</v>
      </c>
      <c r="BL290" s="973">
        <f t="shared" si="1099"/>
        <v>0</v>
      </c>
      <c r="BM290" s="970">
        <f t="shared" si="1099"/>
        <v>0</v>
      </c>
      <c r="BN290" s="962">
        <f t="shared" si="1099"/>
        <v>0</v>
      </c>
      <c r="BO290" s="2402">
        <f t="shared" si="1099"/>
        <v>0</v>
      </c>
      <c r="BP290" s="2404">
        <f t="shared" si="1099"/>
        <v>0</v>
      </c>
      <c r="BQ290" s="2404">
        <f t="shared" si="1099"/>
        <v>0</v>
      </c>
      <c r="BR290" s="2404">
        <f t="shared" si="1099"/>
        <v>0</v>
      </c>
      <c r="BS290" s="973">
        <f t="shared" si="1099"/>
        <v>0</v>
      </c>
      <c r="BT290" s="2402">
        <f t="shared" si="1099"/>
        <v>0</v>
      </c>
      <c r="BU290" s="2404">
        <f t="shared" si="1099"/>
        <v>0</v>
      </c>
      <c r="BV290" s="973">
        <f t="shared" si="1099"/>
        <v>0</v>
      </c>
      <c r="BW290" s="970">
        <f t="shared" si="1099"/>
        <v>0</v>
      </c>
      <c r="BX290" s="962">
        <f t="shared" si="1099"/>
        <v>0</v>
      </c>
      <c r="BY290" s="2402">
        <f t="shared" si="1099"/>
        <v>0</v>
      </c>
      <c r="BZ290" s="973">
        <f t="shared" si="1099"/>
        <v>0</v>
      </c>
      <c r="CA290" s="964">
        <f t="shared" si="1099"/>
        <v>0</v>
      </c>
      <c r="CB290" s="184">
        <f t="shared" si="1099"/>
        <v>0</v>
      </c>
      <c r="CC290" s="2047" t="s">
        <v>106</v>
      </c>
      <c r="CD290" s="2435">
        <f t="shared" ref="CD290:CV290" si="1100">CD277+CD283</f>
        <v>0</v>
      </c>
      <c r="CE290" s="2436">
        <f t="shared" si="1100"/>
        <v>0</v>
      </c>
      <c r="CF290" s="2437">
        <f t="shared" si="1100"/>
        <v>0</v>
      </c>
      <c r="CG290" s="2441">
        <f t="shared" si="1100"/>
        <v>0</v>
      </c>
      <c r="CH290" s="2438">
        <f t="shared" si="1100"/>
        <v>0</v>
      </c>
      <c r="CI290" s="2436">
        <f t="shared" si="1100"/>
        <v>0</v>
      </c>
      <c r="CJ290" s="2437">
        <f t="shared" si="1100"/>
        <v>0</v>
      </c>
      <c r="CK290" s="2441">
        <f t="shared" si="1100"/>
        <v>0</v>
      </c>
      <c r="CL290" s="2438">
        <f t="shared" si="1100"/>
        <v>0</v>
      </c>
      <c r="CM290" s="2436">
        <f t="shared" si="1100"/>
        <v>0</v>
      </c>
      <c r="CN290" s="2437">
        <f t="shared" si="1100"/>
        <v>0</v>
      </c>
      <c r="CO290" s="2441">
        <f t="shared" si="1100"/>
        <v>0</v>
      </c>
      <c r="CP290" s="2438">
        <f t="shared" si="1100"/>
        <v>0</v>
      </c>
      <c r="CQ290" s="2437">
        <f t="shared" si="1100"/>
        <v>0</v>
      </c>
      <c r="CR290" s="2441">
        <f t="shared" si="1100"/>
        <v>0</v>
      </c>
      <c r="CS290" s="2438">
        <f t="shared" si="1100"/>
        <v>0</v>
      </c>
      <c r="CT290" s="2436">
        <f t="shared" si="1100"/>
        <v>0</v>
      </c>
      <c r="CU290" s="2437">
        <f t="shared" si="1100"/>
        <v>0</v>
      </c>
      <c r="CV290" s="2441">
        <f t="shared" si="1100"/>
        <v>0</v>
      </c>
      <c r="CW290" s="184"/>
      <c r="CX290" s="2424">
        <f t="shared" ref="CX290:DE290" si="1101">CX277+CX283</f>
        <v>0</v>
      </c>
      <c r="CY290" s="2425">
        <f t="shared" si="1101"/>
        <v>0</v>
      </c>
      <c r="CZ290" s="2426">
        <f t="shared" si="1101"/>
        <v>0</v>
      </c>
      <c r="DA290" s="2430">
        <f t="shared" si="1101"/>
        <v>0</v>
      </c>
      <c r="DB290" s="2427">
        <f t="shared" si="1101"/>
        <v>0</v>
      </c>
      <c r="DC290" s="2425">
        <f t="shared" si="1101"/>
        <v>0</v>
      </c>
      <c r="DD290" s="2426">
        <f t="shared" si="1101"/>
        <v>0</v>
      </c>
      <c r="DE290" s="2430">
        <f t="shared" si="1101"/>
        <v>0</v>
      </c>
      <c r="DF290" s="184"/>
      <c r="DG290" s="2441">
        <f t="shared" ref="DG290:DM290" si="1102">DG277+DG283</f>
        <v>0</v>
      </c>
      <c r="DH290" s="184">
        <f t="shared" si="1102"/>
        <v>0</v>
      </c>
      <c r="DI290" s="2440">
        <f t="shared" si="1102"/>
        <v>0</v>
      </c>
      <c r="DJ290" s="2441">
        <f t="shared" si="1102"/>
        <v>0</v>
      </c>
      <c r="DK290" s="2442">
        <f t="shared" si="1102"/>
        <v>0</v>
      </c>
      <c r="DL290" s="184">
        <f t="shared" si="1102"/>
        <v>0</v>
      </c>
      <c r="DM290" s="2441">
        <f t="shared" si="1102"/>
        <v>0</v>
      </c>
      <c r="DO290" s="960" t="str">
        <f t="shared" si="972"/>
        <v>True</v>
      </c>
      <c r="DP290" s="4075" t="str">
        <f t="shared" si="1097"/>
        <v>Blanc</v>
      </c>
      <c r="DQ290" s="4074" t="str">
        <f t="shared" si="1028"/>
        <v>wrong</v>
      </c>
    </row>
    <row r="291" spans="2:121" ht="39.9" customHeight="1" thickBot="1">
      <c r="B291" s="8484" t="s">
        <v>1613</v>
      </c>
      <c r="C291" s="8485"/>
      <c r="D291" s="8485"/>
      <c r="E291" s="8485"/>
      <c r="F291" s="8486"/>
      <c r="G291" s="2040"/>
      <c r="H291" s="2402">
        <f>H289</f>
        <v>0</v>
      </c>
      <c r="I291" s="973">
        <f t="shared" ref="I291:BT291" si="1103">I289</f>
        <v>0</v>
      </c>
      <c r="J291" s="2403">
        <f t="shared" si="1103"/>
        <v>0</v>
      </c>
      <c r="K291" s="2404">
        <f t="shared" si="1103"/>
        <v>0</v>
      </c>
      <c r="L291" s="2404">
        <f t="shared" si="1103"/>
        <v>0</v>
      </c>
      <c r="M291" s="975">
        <f t="shared" si="1103"/>
        <v>0</v>
      </c>
      <c r="N291" s="2402">
        <f t="shared" si="1103"/>
        <v>0</v>
      </c>
      <c r="O291" s="973">
        <f t="shared" si="1103"/>
        <v>0</v>
      </c>
      <c r="P291" s="2403">
        <f t="shared" si="1103"/>
        <v>0</v>
      </c>
      <c r="Q291" s="975">
        <f t="shared" si="1103"/>
        <v>0</v>
      </c>
      <c r="R291" s="2402">
        <f t="shared" si="1103"/>
        <v>0</v>
      </c>
      <c r="S291" s="973">
        <f t="shared" si="1103"/>
        <v>0</v>
      </c>
      <c r="T291" s="970">
        <f t="shared" si="1103"/>
        <v>0</v>
      </c>
      <c r="U291" s="962">
        <f t="shared" si="1103"/>
        <v>0</v>
      </c>
      <c r="V291" s="2402">
        <f t="shared" si="1103"/>
        <v>0</v>
      </c>
      <c r="W291" s="973">
        <f t="shared" si="1103"/>
        <v>0</v>
      </c>
      <c r="X291" s="2403">
        <f t="shared" si="1103"/>
        <v>0</v>
      </c>
      <c r="Y291" s="2404">
        <f t="shared" si="1103"/>
        <v>0</v>
      </c>
      <c r="Z291" s="975">
        <f t="shared" si="1103"/>
        <v>0</v>
      </c>
      <c r="AA291" s="962">
        <f t="shared" si="1103"/>
        <v>0</v>
      </c>
      <c r="AB291" s="962">
        <f t="shared" si="1103"/>
        <v>0</v>
      </c>
      <c r="AC291" s="2403">
        <f t="shared" si="1103"/>
        <v>0</v>
      </c>
      <c r="AD291" s="2404">
        <f t="shared" si="1103"/>
        <v>0</v>
      </c>
      <c r="AE291" s="2404">
        <f t="shared" si="1103"/>
        <v>0</v>
      </c>
      <c r="AF291" s="2404">
        <f t="shared" si="1103"/>
        <v>0</v>
      </c>
      <c r="AG291" s="975">
        <f t="shared" si="1103"/>
        <v>0</v>
      </c>
      <c r="AH291" s="962">
        <f t="shared" si="1103"/>
        <v>0</v>
      </c>
      <c r="AI291" s="2403">
        <f t="shared" si="1103"/>
        <v>0</v>
      </c>
      <c r="AJ291" s="2404">
        <f t="shared" si="1103"/>
        <v>0</v>
      </c>
      <c r="AK291" s="975">
        <f t="shared" si="1103"/>
        <v>0</v>
      </c>
      <c r="AL291" s="972">
        <f t="shared" si="1103"/>
        <v>0</v>
      </c>
      <c r="AM291" s="962">
        <f t="shared" si="1103"/>
        <v>0</v>
      </c>
      <c r="AN291" s="964">
        <f t="shared" si="1103"/>
        <v>0</v>
      </c>
      <c r="AO291" s="2403">
        <f t="shared" si="1103"/>
        <v>0</v>
      </c>
      <c r="AP291" s="2404">
        <f t="shared" si="1103"/>
        <v>0</v>
      </c>
      <c r="AQ291" s="2404">
        <f t="shared" si="1103"/>
        <v>0</v>
      </c>
      <c r="AR291" s="2404">
        <f t="shared" si="1103"/>
        <v>0</v>
      </c>
      <c r="AS291" s="975">
        <f t="shared" si="1103"/>
        <v>0</v>
      </c>
      <c r="AT291" s="962">
        <f t="shared" si="1103"/>
        <v>0</v>
      </c>
      <c r="AU291" s="962">
        <f t="shared" si="1103"/>
        <v>0</v>
      </c>
      <c r="AV291" s="184">
        <f t="shared" si="1103"/>
        <v>0</v>
      </c>
      <c r="AW291" s="2041" t="str">
        <f t="shared" si="1103"/>
        <v>الإجمالي</v>
      </c>
      <c r="AX291" s="2411">
        <f t="shared" si="1103"/>
        <v>0</v>
      </c>
      <c r="AY291" s="2414">
        <f t="shared" si="1103"/>
        <v>0</v>
      </c>
      <c r="AZ291" s="2414">
        <f t="shared" si="1103"/>
        <v>0</v>
      </c>
      <c r="BA291" s="2414">
        <f t="shared" si="1103"/>
        <v>0</v>
      </c>
      <c r="BB291" s="2414">
        <f t="shared" si="1103"/>
        <v>0</v>
      </c>
      <c r="BC291" s="2414">
        <f t="shared" si="1103"/>
        <v>0</v>
      </c>
      <c r="BD291" s="2412">
        <f t="shared" si="1103"/>
        <v>0</v>
      </c>
      <c r="BE291" s="2411">
        <f t="shared" si="1103"/>
        <v>0</v>
      </c>
      <c r="BF291" s="2414">
        <f t="shared" si="1103"/>
        <v>0</v>
      </c>
      <c r="BG291" s="2414">
        <f t="shared" si="1103"/>
        <v>0</v>
      </c>
      <c r="BH291" s="2414">
        <f t="shared" si="1103"/>
        <v>0</v>
      </c>
      <c r="BI291" s="2412">
        <f t="shared" si="1103"/>
        <v>0</v>
      </c>
      <c r="BJ291" s="2411">
        <f t="shared" si="1103"/>
        <v>0</v>
      </c>
      <c r="BK291" s="2414">
        <f t="shared" si="1103"/>
        <v>0</v>
      </c>
      <c r="BL291" s="2412">
        <f t="shared" si="1103"/>
        <v>0</v>
      </c>
      <c r="BM291" s="2417">
        <f t="shared" si="1103"/>
        <v>0</v>
      </c>
      <c r="BN291" s="2416">
        <f t="shared" si="1103"/>
        <v>0</v>
      </c>
      <c r="BO291" s="2411">
        <f t="shared" si="1103"/>
        <v>0</v>
      </c>
      <c r="BP291" s="2414">
        <f t="shared" si="1103"/>
        <v>0</v>
      </c>
      <c r="BQ291" s="2414">
        <f t="shared" si="1103"/>
        <v>0</v>
      </c>
      <c r="BR291" s="2414">
        <f t="shared" si="1103"/>
        <v>0</v>
      </c>
      <c r="BS291" s="2412">
        <f t="shared" si="1103"/>
        <v>0</v>
      </c>
      <c r="BT291" s="2411">
        <f t="shared" si="1103"/>
        <v>0</v>
      </c>
      <c r="BU291" s="2414">
        <f t="shared" ref="BU291:DM291" si="1104">BU289</f>
        <v>0</v>
      </c>
      <c r="BV291" s="2412">
        <f t="shared" si="1104"/>
        <v>0</v>
      </c>
      <c r="BW291" s="2417">
        <f t="shared" si="1104"/>
        <v>0</v>
      </c>
      <c r="BX291" s="2416">
        <f t="shared" si="1104"/>
        <v>0</v>
      </c>
      <c r="BY291" s="2411">
        <f t="shared" si="1104"/>
        <v>0</v>
      </c>
      <c r="BZ291" s="2412">
        <f t="shared" si="1104"/>
        <v>0</v>
      </c>
      <c r="CA291" s="2418">
        <f t="shared" si="1104"/>
        <v>0</v>
      </c>
      <c r="CB291" s="184">
        <f t="shared" si="1104"/>
        <v>0</v>
      </c>
      <c r="CC291" s="2043" t="str">
        <f t="shared" si="1104"/>
        <v>المجموع</v>
      </c>
      <c r="CD291" s="2420">
        <f t="shared" si="1104"/>
        <v>0</v>
      </c>
      <c r="CE291" s="2421">
        <f t="shared" si="1104"/>
        <v>0</v>
      </c>
      <c r="CF291" s="2422">
        <f t="shared" si="1104"/>
        <v>0</v>
      </c>
      <c r="CG291" s="2444">
        <f t="shared" si="1104"/>
        <v>0</v>
      </c>
      <c r="CH291" s="2423">
        <f t="shared" si="1104"/>
        <v>0</v>
      </c>
      <c r="CI291" s="2421">
        <f t="shared" si="1104"/>
        <v>0</v>
      </c>
      <c r="CJ291" s="2422">
        <f t="shared" si="1104"/>
        <v>0</v>
      </c>
      <c r="CK291" s="2444">
        <f t="shared" si="1104"/>
        <v>0</v>
      </c>
      <c r="CL291" s="2423">
        <f t="shared" si="1104"/>
        <v>0</v>
      </c>
      <c r="CM291" s="2421">
        <f t="shared" si="1104"/>
        <v>0</v>
      </c>
      <c r="CN291" s="2422">
        <f t="shared" si="1104"/>
        <v>0</v>
      </c>
      <c r="CO291" s="2444">
        <f t="shared" si="1104"/>
        <v>0</v>
      </c>
      <c r="CP291" s="2423">
        <f t="shared" si="1104"/>
        <v>0</v>
      </c>
      <c r="CQ291" s="2422">
        <f t="shared" si="1104"/>
        <v>0</v>
      </c>
      <c r="CR291" s="2444">
        <f t="shared" si="1104"/>
        <v>0</v>
      </c>
      <c r="CS291" s="2423">
        <f t="shared" si="1104"/>
        <v>0</v>
      </c>
      <c r="CT291" s="2421">
        <f t="shared" si="1104"/>
        <v>0</v>
      </c>
      <c r="CU291" s="2422">
        <f t="shared" si="1104"/>
        <v>0</v>
      </c>
      <c r="CV291" s="2444">
        <f t="shared" si="1104"/>
        <v>0</v>
      </c>
      <c r="CW291" s="184"/>
      <c r="CX291" s="2459">
        <f t="shared" ref="CX291:DE291" si="1105">CX289</f>
        <v>0</v>
      </c>
      <c r="CY291" s="2457">
        <f t="shared" si="1105"/>
        <v>0</v>
      </c>
      <c r="CZ291" s="2458">
        <f t="shared" si="1105"/>
        <v>0</v>
      </c>
      <c r="DA291" s="2398">
        <f t="shared" si="1105"/>
        <v>0</v>
      </c>
      <c r="DB291" s="2456">
        <f t="shared" si="1105"/>
        <v>0</v>
      </c>
      <c r="DC291" s="2457">
        <f t="shared" si="1105"/>
        <v>0</v>
      </c>
      <c r="DD291" s="2458">
        <f t="shared" si="1105"/>
        <v>0</v>
      </c>
      <c r="DE291" s="2398">
        <f t="shared" si="1105"/>
        <v>0</v>
      </c>
      <c r="DF291" s="184"/>
      <c r="DG291" s="2444">
        <f t="shared" si="1104"/>
        <v>0</v>
      </c>
      <c r="DH291" s="184">
        <f t="shared" si="1104"/>
        <v>0</v>
      </c>
      <c r="DI291" s="2443">
        <f t="shared" si="1104"/>
        <v>0</v>
      </c>
      <c r="DJ291" s="2444">
        <f t="shared" si="1104"/>
        <v>0</v>
      </c>
      <c r="DK291" s="2445">
        <f t="shared" si="1104"/>
        <v>0</v>
      </c>
      <c r="DL291" s="184">
        <f t="shared" si="1104"/>
        <v>0</v>
      </c>
      <c r="DM291" s="2444">
        <f t="shared" si="1104"/>
        <v>0</v>
      </c>
      <c r="DO291" s="960" t="str">
        <f t="shared" si="972"/>
        <v>True</v>
      </c>
      <c r="DP291" s="4075" t="str">
        <f t="shared" si="1097"/>
        <v>Blanc</v>
      </c>
      <c r="DQ291" s="4074" t="str">
        <f t="shared" si="1028"/>
        <v>wrong</v>
      </c>
    </row>
    <row r="292" spans="2:121" ht="39.9" customHeight="1" thickBot="1">
      <c r="B292" s="8484" t="s">
        <v>299</v>
      </c>
      <c r="C292" s="8485"/>
      <c r="D292" s="8485"/>
      <c r="E292" s="8485"/>
      <c r="F292" s="8486"/>
      <c r="G292" s="2040"/>
      <c r="H292" s="2411">
        <f t="shared" ref="H292:AU292" si="1106">H277+H283+H289</f>
        <v>0</v>
      </c>
      <c r="I292" s="2412">
        <f t="shared" si="1106"/>
        <v>0</v>
      </c>
      <c r="J292" s="2413">
        <f t="shared" si="1106"/>
        <v>0</v>
      </c>
      <c r="K292" s="2414">
        <f t="shared" si="1106"/>
        <v>0</v>
      </c>
      <c r="L292" s="2414">
        <f t="shared" si="1106"/>
        <v>0</v>
      </c>
      <c r="M292" s="2415">
        <f t="shared" si="1106"/>
        <v>0</v>
      </c>
      <c r="N292" s="2411">
        <f t="shared" si="1106"/>
        <v>0</v>
      </c>
      <c r="O292" s="2412">
        <f t="shared" si="1106"/>
        <v>0</v>
      </c>
      <c r="P292" s="2413">
        <f t="shared" si="1106"/>
        <v>0</v>
      </c>
      <c r="Q292" s="2415">
        <f t="shared" si="1106"/>
        <v>0</v>
      </c>
      <c r="R292" s="2411">
        <f t="shared" si="1106"/>
        <v>0</v>
      </c>
      <c r="S292" s="2412">
        <f t="shared" si="1106"/>
        <v>0</v>
      </c>
      <c r="T292" s="2417">
        <f t="shared" si="1106"/>
        <v>0</v>
      </c>
      <c r="U292" s="2416">
        <f t="shared" si="1106"/>
        <v>0</v>
      </c>
      <c r="V292" s="2411">
        <f t="shared" si="1106"/>
        <v>0</v>
      </c>
      <c r="W292" s="2412">
        <f t="shared" si="1106"/>
        <v>0</v>
      </c>
      <c r="X292" s="2413">
        <f t="shared" si="1106"/>
        <v>0</v>
      </c>
      <c r="Y292" s="2414">
        <f t="shared" si="1106"/>
        <v>0</v>
      </c>
      <c r="Z292" s="2415">
        <f t="shared" si="1106"/>
        <v>0</v>
      </c>
      <c r="AA292" s="2416">
        <f t="shared" si="1106"/>
        <v>0</v>
      </c>
      <c r="AB292" s="2416">
        <f t="shared" si="1106"/>
        <v>0</v>
      </c>
      <c r="AC292" s="2413">
        <f t="shared" si="1106"/>
        <v>0</v>
      </c>
      <c r="AD292" s="2414">
        <f t="shared" si="1106"/>
        <v>0</v>
      </c>
      <c r="AE292" s="2414">
        <f t="shared" si="1106"/>
        <v>0</v>
      </c>
      <c r="AF292" s="2414">
        <f t="shared" si="1106"/>
        <v>0</v>
      </c>
      <c r="AG292" s="2415">
        <f t="shared" si="1106"/>
        <v>0</v>
      </c>
      <c r="AH292" s="2416">
        <f t="shared" si="1106"/>
        <v>0</v>
      </c>
      <c r="AI292" s="2413">
        <f t="shared" si="1106"/>
        <v>0</v>
      </c>
      <c r="AJ292" s="2414">
        <f t="shared" si="1106"/>
        <v>0</v>
      </c>
      <c r="AK292" s="2415">
        <f t="shared" si="1106"/>
        <v>0</v>
      </c>
      <c r="AL292" s="2419">
        <f t="shared" si="1106"/>
        <v>0</v>
      </c>
      <c r="AM292" s="2416">
        <f t="shared" si="1106"/>
        <v>0</v>
      </c>
      <c r="AN292" s="2418">
        <f t="shared" si="1106"/>
        <v>0</v>
      </c>
      <c r="AO292" s="2413">
        <f t="shared" si="1106"/>
        <v>0</v>
      </c>
      <c r="AP292" s="2414">
        <f t="shared" si="1106"/>
        <v>0</v>
      </c>
      <c r="AQ292" s="2414">
        <f t="shared" si="1106"/>
        <v>0</v>
      </c>
      <c r="AR292" s="2414">
        <f t="shared" si="1106"/>
        <v>0</v>
      </c>
      <c r="AS292" s="2415">
        <f t="shared" si="1106"/>
        <v>0</v>
      </c>
      <c r="AT292" s="2416">
        <f t="shared" si="1106"/>
        <v>0</v>
      </c>
      <c r="AU292" s="2416">
        <f t="shared" si="1106"/>
        <v>0</v>
      </c>
      <c r="AV292" s="184"/>
      <c r="AW292" s="2041" t="s">
        <v>300</v>
      </c>
      <c r="AX292" s="2411">
        <f t="shared" ref="AX292:CA292" si="1107">AX277+AX283+AX289</f>
        <v>0</v>
      </c>
      <c r="AY292" s="2414">
        <f t="shared" si="1107"/>
        <v>0</v>
      </c>
      <c r="AZ292" s="2414">
        <f t="shared" si="1107"/>
        <v>0</v>
      </c>
      <c r="BA292" s="2414">
        <f t="shared" si="1107"/>
        <v>0</v>
      </c>
      <c r="BB292" s="2414">
        <f t="shared" si="1107"/>
        <v>0</v>
      </c>
      <c r="BC292" s="2414">
        <f t="shared" si="1107"/>
        <v>0</v>
      </c>
      <c r="BD292" s="2412">
        <f t="shared" si="1107"/>
        <v>0</v>
      </c>
      <c r="BE292" s="2411">
        <f t="shared" si="1107"/>
        <v>0</v>
      </c>
      <c r="BF292" s="2414">
        <f t="shared" si="1107"/>
        <v>0</v>
      </c>
      <c r="BG292" s="2414">
        <f t="shared" si="1107"/>
        <v>0</v>
      </c>
      <c r="BH292" s="2414">
        <f t="shared" si="1107"/>
        <v>0</v>
      </c>
      <c r="BI292" s="2412">
        <f t="shared" si="1107"/>
        <v>0</v>
      </c>
      <c r="BJ292" s="2411">
        <f t="shared" si="1107"/>
        <v>0</v>
      </c>
      <c r="BK292" s="2414">
        <f t="shared" si="1107"/>
        <v>0</v>
      </c>
      <c r="BL292" s="2412">
        <f t="shared" si="1107"/>
        <v>0</v>
      </c>
      <c r="BM292" s="2417">
        <f t="shared" si="1107"/>
        <v>0</v>
      </c>
      <c r="BN292" s="2416">
        <f t="shared" si="1107"/>
        <v>0</v>
      </c>
      <c r="BO292" s="2411">
        <f t="shared" si="1107"/>
        <v>0</v>
      </c>
      <c r="BP292" s="2414">
        <f t="shared" si="1107"/>
        <v>0</v>
      </c>
      <c r="BQ292" s="2414">
        <f t="shared" si="1107"/>
        <v>0</v>
      </c>
      <c r="BR292" s="2414">
        <f t="shared" si="1107"/>
        <v>0</v>
      </c>
      <c r="BS292" s="2412">
        <f t="shared" si="1107"/>
        <v>0</v>
      </c>
      <c r="BT292" s="2411">
        <f t="shared" si="1107"/>
        <v>0</v>
      </c>
      <c r="BU292" s="2414">
        <f t="shared" si="1107"/>
        <v>0</v>
      </c>
      <c r="BV292" s="2412">
        <f t="shared" si="1107"/>
        <v>0</v>
      </c>
      <c r="BW292" s="2417">
        <f t="shared" si="1107"/>
        <v>0</v>
      </c>
      <c r="BX292" s="2416">
        <f t="shared" si="1107"/>
        <v>0</v>
      </c>
      <c r="BY292" s="2411">
        <f t="shared" si="1107"/>
        <v>0</v>
      </c>
      <c r="BZ292" s="2412">
        <f t="shared" si="1107"/>
        <v>0</v>
      </c>
      <c r="CA292" s="2418">
        <f t="shared" si="1107"/>
        <v>0</v>
      </c>
      <c r="CC292" s="2042" t="s">
        <v>300</v>
      </c>
      <c r="CD292" s="2411">
        <f t="shared" ref="CD292:CV292" si="1108">CD277+CD283+CD289</f>
        <v>0</v>
      </c>
      <c r="CE292" s="2414">
        <f t="shared" si="1108"/>
        <v>0</v>
      </c>
      <c r="CF292" s="2415">
        <f t="shared" si="1108"/>
        <v>0</v>
      </c>
      <c r="CG292" s="2416">
        <f t="shared" si="1108"/>
        <v>0</v>
      </c>
      <c r="CH292" s="2413">
        <f t="shared" si="1108"/>
        <v>0</v>
      </c>
      <c r="CI292" s="2414">
        <f t="shared" si="1108"/>
        <v>0</v>
      </c>
      <c r="CJ292" s="2415">
        <f t="shared" si="1108"/>
        <v>0</v>
      </c>
      <c r="CK292" s="2416">
        <f t="shared" si="1108"/>
        <v>0</v>
      </c>
      <c r="CL292" s="2413">
        <f t="shared" si="1108"/>
        <v>0</v>
      </c>
      <c r="CM292" s="2414">
        <f t="shared" si="1108"/>
        <v>0</v>
      </c>
      <c r="CN292" s="2415">
        <f t="shared" si="1108"/>
        <v>0</v>
      </c>
      <c r="CO292" s="2416">
        <f t="shared" si="1108"/>
        <v>0</v>
      </c>
      <c r="CP292" s="2413">
        <f t="shared" si="1108"/>
        <v>0</v>
      </c>
      <c r="CQ292" s="2415">
        <f t="shared" si="1108"/>
        <v>0</v>
      </c>
      <c r="CR292" s="2416">
        <f t="shared" si="1108"/>
        <v>0</v>
      </c>
      <c r="CS292" s="2413">
        <f t="shared" si="1108"/>
        <v>0</v>
      </c>
      <c r="CT292" s="2414">
        <f t="shared" si="1108"/>
        <v>0</v>
      </c>
      <c r="CU292" s="2415">
        <f t="shared" si="1108"/>
        <v>0</v>
      </c>
      <c r="CV292" s="2416">
        <f t="shared" si="1108"/>
        <v>0</v>
      </c>
      <c r="CW292" s="184"/>
      <c r="CX292" s="2402">
        <f t="shared" ref="CX292:DE292" si="1109">CX277+CX283+CX289</f>
        <v>0</v>
      </c>
      <c r="CY292" s="2404">
        <f t="shared" si="1109"/>
        <v>0</v>
      </c>
      <c r="CZ292" s="975">
        <f t="shared" si="1109"/>
        <v>0</v>
      </c>
      <c r="DA292" s="962">
        <f t="shared" si="1109"/>
        <v>0</v>
      </c>
      <c r="DB292" s="2403">
        <f t="shared" si="1109"/>
        <v>0</v>
      </c>
      <c r="DC292" s="2404">
        <f t="shared" si="1109"/>
        <v>0</v>
      </c>
      <c r="DD292" s="975">
        <f t="shared" si="1109"/>
        <v>0</v>
      </c>
      <c r="DE292" s="962">
        <f t="shared" si="1109"/>
        <v>0</v>
      </c>
      <c r="DF292" s="184"/>
      <c r="DG292" s="2416">
        <f>DG277+DG283+DG289</f>
        <v>0</v>
      </c>
      <c r="DH292" s="184"/>
      <c r="DI292" s="2419">
        <f>DI277+DI283+DI289</f>
        <v>0</v>
      </c>
      <c r="DJ292" s="2416">
        <f>DJ277+DJ283+DJ289</f>
        <v>0</v>
      </c>
      <c r="DK292" s="2418">
        <f>DK277+DK283+DK289</f>
        <v>0</v>
      </c>
      <c r="DM292" s="2416">
        <f>DM277+DM283+DM289</f>
        <v>0</v>
      </c>
      <c r="DO292" s="960" t="str">
        <f t="shared" si="972"/>
        <v>True</v>
      </c>
      <c r="DP292" s="4075" t="str">
        <f t="shared" si="1097"/>
        <v>Blanc</v>
      </c>
      <c r="DQ292" s="4074" t="str">
        <f t="shared" si="1028"/>
        <v>wrong</v>
      </c>
    </row>
    <row r="293" spans="2:121" ht="39.9" customHeight="1">
      <c r="B293" s="8502" t="s">
        <v>301</v>
      </c>
      <c r="C293" s="8504" t="s">
        <v>1226</v>
      </c>
      <c r="D293" s="8504" t="s">
        <v>1211</v>
      </c>
      <c r="E293" s="8502" t="s">
        <v>50</v>
      </c>
      <c r="F293" s="8506" t="s">
        <v>236</v>
      </c>
      <c r="G293" s="251" t="s">
        <v>1213</v>
      </c>
      <c r="H293" s="206"/>
      <c r="I293" s="209"/>
      <c r="J293" s="210"/>
      <c r="K293" s="3336"/>
      <c r="L293" s="208"/>
      <c r="M293" s="207"/>
      <c r="N293" s="206"/>
      <c r="O293" s="3337"/>
      <c r="P293" s="210"/>
      <c r="Q293" s="3338"/>
      <c r="R293" s="206"/>
      <c r="S293" s="209"/>
      <c r="T293" s="2393"/>
      <c r="U293" s="2446">
        <f t="shared" ref="U293:U297" si="1110">SUM(H293:P293,S293:T293)-R293</f>
        <v>0</v>
      </c>
      <c r="V293" s="206"/>
      <c r="W293" s="209"/>
      <c r="X293" s="955"/>
      <c r="Y293" s="208"/>
      <c r="Z293" s="207"/>
      <c r="AA293" s="2448">
        <f t="shared" ref="AA293:AA297" si="1111">SUM(X293:Z293)</f>
        <v>0</v>
      </c>
      <c r="AB293" s="212"/>
      <c r="AC293" s="210"/>
      <c r="AD293" s="208"/>
      <c r="AE293" s="208"/>
      <c r="AF293" s="208"/>
      <c r="AG293" s="207"/>
      <c r="AH293" s="2448">
        <f t="shared" ref="AH293:AH297" si="1112">SUM(AC293:AG293)</f>
        <v>0</v>
      </c>
      <c r="AI293" s="210"/>
      <c r="AJ293" s="208"/>
      <c r="AK293" s="207"/>
      <c r="AL293" s="2449">
        <f t="shared" ref="AL293:AL297" si="1113">SUM(AI293:AK293)</f>
        <v>0</v>
      </c>
      <c r="AM293" s="211"/>
      <c r="AN293" s="2451">
        <f t="shared" ref="AN293:AN297" si="1114">AM293+AL293+AH293+AB293+AA293</f>
        <v>0</v>
      </c>
      <c r="AO293" s="210"/>
      <c r="AP293" s="208"/>
      <c r="AQ293" s="208"/>
      <c r="AR293" s="208"/>
      <c r="AS293" s="207"/>
      <c r="AT293" s="2453">
        <f>SUM(AO293:AS293)</f>
        <v>0</v>
      </c>
      <c r="AU293" s="213"/>
      <c r="AV293" s="184"/>
      <c r="AW293" s="251" t="s">
        <v>1213</v>
      </c>
      <c r="AX293" s="206"/>
      <c r="AY293" s="208"/>
      <c r="AZ293" s="208"/>
      <c r="BA293" s="208"/>
      <c r="BB293" s="208"/>
      <c r="BC293" s="208"/>
      <c r="BD293" s="209"/>
      <c r="BE293" s="206"/>
      <c r="BF293" s="208"/>
      <c r="BG293" s="208"/>
      <c r="BH293" s="208"/>
      <c r="BI293" s="209"/>
      <c r="BJ293" s="206"/>
      <c r="BK293" s="208"/>
      <c r="BL293" s="209"/>
      <c r="BM293" s="954"/>
      <c r="BN293" s="211"/>
      <c r="BO293" s="206"/>
      <c r="BP293" s="208"/>
      <c r="BQ293" s="208"/>
      <c r="BR293" s="208"/>
      <c r="BS293" s="209"/>
      <c r="BT293" s="206"/>
      <c r="BU293" s="208"/>
      <c r="BV293" s="209"/>
      <c r="BW293" s="954"/>
      <c r="BX293" s="2454">
        <f t="shared" ref="BX293:BX304" si="1115">SUM(AX293:BW293)</f>
        <v>0</v>
      </c>
      <c r="BY293" s="206"/>
      <c r="BZ293" s="209"/>
      <c r="CA293" s="956"/>
      <c r="CC293" s="251" t="s">
        <v>1213</v>
      </c>
      <c r="CD293" s="206"/>
      <c r="CE293" s="208"/>
      <c r="CF293" s="207"/>
      <c r="CG293" s="2454">
        <f t="shared" ref="CG293:CG297" si="1116">SUM(CD293:CF293)</f>
        <v>0</v>
      </c>
      <c r="CH293" s="210"/>
      <c r="CI293" s="208"/>
      <c r="CJ293" s="207"/>
      <c r="CK293" s="2454">
        <f t="shared" ref="CK293:CK297" si="1117">SUM(CH293:CJ293)</f>
        <v>0</v>
      </c>
      <c r="CL293" s="210"/>
      <c r="CM293" s="3336"/>
      <c r="CN293" s="207"/>
      <c r="CO293" s="2454">
        <f t="shared" ref="CO293:CO297" si="1118">SUM(CL293:CN293)</f>
        <v>0</v>
      </c>
      <c r="CP293" s="210"/>
      <c r="CQ293" s="207"/>
      <c r="CR293" s="2454">
        <f t="shared" ref="CR293:CR297" si="1119">SUM(CP293:CQ293)</f>
        <v>0</v>
      </c>
      <c r="CS293" s="2434">
        <f t="shared" ref="CS293:CU297" si="1120">CX293+DB293</f>
        <v>0</v>
      </c>
      <c r="CT293" s="2432">
        <f t="shared" si="1120"/>
        <v>0</v>
      </c>
      <c r="CU293" s="2433">
        <f t="shared" si="1120"/>
        <v>0</v>
      </c>
      <c r="CV293" s="2454">
        <f t="shared" ref="CV293:CV297" si="1121">SUM(CS293:CU293)</f>
        <v>0</v>
      </c>
      <c r="CW293" s="184"/>
      <c r="CX293" s="206"/>
      <c r="CY293" s="208"/>
      <c r="CZ293" s="207"/>
      <c r="DA293" s="2460">
        <f t="shared" ref="DA293:DA297" si="1122">SUM(CX293:CZ293)</f>
        <v>0</v>
      </c>
      <c r="DB293" s="210"/>
      <c r="DC293" s="208"/>
      <c r="DD293" s="207"/>
      <c r="DE293" s="2460">
        <f t="shared" ref="DE293:DE297" si="1123">SUM(DB293:DD293)</f>
        <v>0</v>
      </c>
      <c r="DF293" s="184"/>
      <c r="DG293" s="2454">
        <f t="shared" ref="DG293:DG304" si="1124">SUM(CV293,CR293,CO293,CK293,CG293)</f>
        <v>0</v>
      </c>
      <c r="DH293" s="184"/>
      <c r="DI293" s="2394">
        <f t="shared" ref="DI293:DJ297" si="1125">CD293+CH293+CL293+CP293+CS293</f>
        <v>0</v>
      </c>
      <c r="DJ293" s="2395">
        <f t="shared" si="1125"/>
        <v>0</v>
      </c>
      <c r="DK293" s="2396">
        <f t="shared" ref="DK293:DK297" si="1126">CF293+CJ293+CN293+CU293</f>
        <v>0</v>
      </c>
      <c r="DM293" s="2395">
        <f t="shared" ref="DM293:DM297" si="1127">SUM(DI293:DK293)</f>
        <v>0</v>
      </c>
      <c r="DO293" s="2462" t="str">
        <f t="shared" si="972"/>
        <v>True</v>
      </c>
      <c r="DP293" s="4073"/>
    </row>
    <row r="294" spans="2:121" ht="39.9" customHeight="1">
      <c r="B294" s="8502"/>
      <c r="C294" s="8504"/>
      <c r="D294" s="8504"/>
      <c r="E294" s="8502"/>
      <c r="F294" s="8506"/>
      <c r="G294" s="251" t="s">
        <v>666</v>
      </c>
      <c r="H294" s="206"/>
      <c r="I294" s="209"/>
      <c r="J294" s="210"/>
      <c r="K294" s="3336"/>
      <c r="L294" s="208"/>
      <c r="M294" s="207"/>
      <c r="N294" s="206"/>
      <c r="O294" s="3337"/>
      <c r="P294" s="210"/>
      <c r="Q294" s="3338"/>
      <c r="R294" s="206"/>
      <c r="S294" s="209"/>
      <c r="T294" s="2393"/>
      <c r="U294" s="2446">
        <f t="shared" si="1110"/>
        <v>0</v>
      </c>
      <c r="V294" s="206"/>
      <c r="W294" s="209"/>
      <c r="X294" s="955"/>
      <c r="Y294" s="208"/>
      <c r="Z294" s="207"/>
      <c r="AA294" s="2448">
        <f t="shared" si="1111"/>
        <v>0</v>
      </c>
      <c r="AB294" s="212"/>
      <c r="AC294" s="210"/>
      <c r="AD294" s="208"/>
      <c r="AE294" s="208"/>
      <c r="AF294" s="208"/>
      <c r="AG294" s="207"/>
      <c r="AH294" s="2448">
        <f t="shared" si="1112"/>
        <v>0</v>
      </c>
      <c r="AI294" s="210"/>
      <c r="AJ294" s="208"/>
      <c r="AK294" s="207"/>
      <c r="AL294" s="2449">
        <f t="shared" si="1113"/>
        <v>0</v>
      </c>
      <c r="AM294" s="211"/>
      <c r="AN294" s="2451">
        <f t="shared" si="1114"/>
        <v>0</v>
      </c>
      <c r="AO294" s="210"/>
      <c r="AP294" s="208"/>
      <c r="AQ294" s="208"/>
      <c r="AR294" s="208"/>
      <c r="AS294" s="207"/>
      <c r="AT294" s="2453">
        <f t="shared" ref="AT294:AT297" si="1128">SUM(AO294:AS294)</f>
        <v>0</v>
      </c>
      <c r="AU294" s="213"/>
      <c r="AV294" s="184"/>
      <c r="AW294" s="251" t="s">
        <v>666</v>
      </c>
      <c r="AX294" s="206"/>
      <c r="AY294" s="208"/>
      <c r="AZ294" s="208"/>
      <c r="BA294" s="3342"/>
      <c r="BB294" s="208"/>
      <c r="BC294" s="3342"/>
      <c r="BD294" s="209"/>
      <c r="BE294" s="206"/>
      <c r="BF294" s="208"/>
      <c r="BG294" s="3342"/>
      <c r="BH294" s="208"/>
      <c r="BI294" s="209"/>
      <c r="BJ294" s="206"/>
      <c r="BK294" s="208"/>
      <c r="BL294" s="209"/>
      <c r="BM294" s="954"/>
      <c r="BN294" s="211"/>
      <c r="BO294" s="206"/>
      <c r="BP294" s="208"/>
      <c r="BQ294" s="208"/>
      <c r="BR294" s="208"/>
      <c r="BS294" s="209"/>
      <c r="BT294" s="206"/>
      <c r="BU294" s="208"/>
      <c r="BV294" s="209"/>
      <c r="BW294" s="954"/>
      <c r="BX294" s="2454">
        <f t="shared" si="1115"/>
        <v>0</v>
      </c>
      <c r="BY294" s="206"/>
      <c r="BZ294" s="209"/>
      <c r="CA294" s="956"/>
      <c r="CC294" s="251" t="s">
        <v>666</v>
      </c>
      <c r="CD294" s="206"/>
      <c r="CE294" s="208"/>
      <c r="CF294" s="207"/>
      <c r="CG294" s="2454">
        <f t="shared" si="1116"/>
        <v>0</v>
      </c>
      <c r="CH294" s="210"/>
      <c r="CI294" s="208"/>
      <c r="CJ294" s="207"/>
      <c r="CK294" s="2454">
        <f t="shared" si="1117"/>
        <v>0</v>
      </c>
      <c r="CL294" s="210"/>
      <c r="CM294" s="3336"/>
      <c r="CN294" s="207"/>
      <c r="CO294" s="2454">
        <f t="shared" si="1118"/>
        <v>0</v>
      </c>
      <c r="CP294" s="210"/>
      <c r="CQ294" s="207"/>
      <c r="CR294" s="2454">
        <f t="shared" si="1119"/>
        <v>0</v>
      </c>
      <c r="CS294" s="2434">
        <f t="shared" si="1120"/>
        <v>0</v>
      </c>
      <c r="CT294" s="2432">
        <f t="shared" si="1120"/>
        <v>0</v>
      </c>
      <c r="CU294" s="2433">
        <f t="shared" si="1120"/>
        <v>0</v>
      </c>
      <c r="CV294" s="2454">
        <f t="shared" si="1121"/>
        <v>0</v>
      </c>
      <c r="CW294" s="184"/>
      <c r="CX294" s="206"/>
      <c r="CY294" s="208"/>
      <c r="CZ294" s="207"/>
      <c r="DA294" s="2460">
        <f t="shared" si="1122"/>
        <v>0</v>
      </c>
      <c r="DB294" s="210"/>
      <c r="DC294" s="208"/>
      <c r="DD294" s="207"/>
      <c r="DE294" s="2460">
        <f t="shared" si="1123"/>
        <v>0</v>
      </c>
      <c r="DF294" s="184"/>
      <c r="DG294" s="2454">
        <f t="shared" si="1124"/>
        <v>0</v>
      </c>
      <c r="DH294" s="184"/>
      <c r="DI294" s="2394">
        <f t="shared" si="1125"/>
        <v>0</v>
      </c>
      <c r="DJ294" s="2395">
        <f t="shared" si="1125"/>
        <v>0</v>
      </c>
      <c r="DK294" s="2396">
        <f t="shared" si="1126"/>
        <v>0</v>
      </c>
      <c r="DM294" s="2395">
        <f t="shared" si="1127"/>
        <v>0</v>
      </c>
      <c r="DO294" s="2462" t="str">
        <f t="shared" si="972"/>
        <v>True</v>
      </c>
      <c r="DP294" s="4073"/>
    </row>
    <row r="295" spans="2:121" ht="39.9" customHeight="1">
      <c r="B295" s="8502"/>
      <c r="C295" s="8504"/>
      <c r="D295" s="8504"/>
      <c r="E295" s="8502"/>
      <c r="F295" s="8506"/>
      <c r="G295" s="251" t="s">
        <v>667</v>
      </c>
      <c r="H295" s="206"/>
      <c r="I295" s="209"/>
      <c r="J295" s="210"/>
      <c r="K295" s="3336"/>
      <c r="L295" s="208"/>
      <c r="M295" s="207"/>
      <c r="N295" s="206"/>
      <c r="O295" s="3337"/>
      <c r="P295" s="210"/>
      <c r="Q295" s="3338"/>
      <c r="R295" s="206"/>
      <c r="S295" s="209"/>
      <c r="T295" s="2393"/>
      <c r="U295" s="2446">
        <f t="shared" si="1110"/>
        <v>0</v>
      </c>
      <c r="V295" s="206"/>
      <c r="W295" s="209"/>
      <c r="X295" s="955"/>
      <c r="Y295" s="208"/>
      <c r="Z295" s="207"/>
      <c r="AA295" s="2448">
        <f t="shared" si="1111"/>
        <v>0</v>
      </c>
      <c r="AB295" s="212"/>
      <c r="AC295" s="210"/>
      <c r="AD295" s="208"/>
      <c r="AE295" s="208"/>
      <c r="AF295" s="208"/>
      <c r="AG295" s="207"/>
      <c r="AH295" s="2448">
        <f t="shared" si="1112"/>
        <v>0</v>
      </c>
      <c r="AI295" s="210"/>
      <c r="AJ295" s="208"/>
      <c r="AK295" s="207"/>
      <c r="AL295" s="2449">
        <f t="shared" si="1113"/>
        <v>0</v>
      </c>
      <c r="AM295" s="211"/>
      <c r="AN295" s="2451">
        <f t="shared" si="1114"/>
        <v>0</v>
      </c>
      <c r="AO295" s="210"/>
      <c r="AP295" s="208"/>
      <c r="AQ295" s="208"/>
      <c r="AR295" s="208"/>
      <c r="AS295" s="207"/>
      <c r="AT295" s="2453">
        <f t="shared" si="1128"/>
        <v>0</v>
      </c>
      <c r="AU295" s="213"/>
      <c r="AV295" s="184"/>
      <c r="AW295" s="251" t="s">
        <v>667</v>
      </c>
      <c r="AX295" s="206"/>
      <c r="AY295" s="208"/>
      <c r="AZ295" s="208"/>
      <c r="BA295" s="208"/>
      <c r="BB295" s="208"/>
      <c r="BC295" s="208"/>
      <c r="BD295" s="209"/>
      <c r="BE295" s="206"/>
      <c r="BF295" s="208"/>
      <c r="BG295" s="208"/>
      <c r="BH295" s="208"/>
      <c r="BI295" s="209"/>
      <c r="BJ295" s="206"/>
      <c r="BK295" s="208"/>
      <c r="BL295" s="209"/>
      <c r="BM295" s="954"/>
      <c r="BN295" s="211"/>
      <c r="BO295" s="206"/>
      <c r="BP295" s="208"/>
      <c r="BQ295" s="208"/>
      <c r="BR295" s="208"/>
      <c r="BS295" s="209"/>
      <c r="BT295" s="206"/>
      <c r="BU295" s="208"/>
      <c r="BV295" s="209"/>
      <c r="BW295" s="954"/>
      <c r="BX295" s="2454">
        <f t="shared" si="1115"/>
        <v>0</v>
      </c>
      <c r="BY295" s="206"/>
      <c r="BZ295" s="209"/>
      <c r="CA295" s="956"/>
      <c r="CC295" s="251" t="s">
        <v>667</v>
      </c>
      <c r="CD295" s="206"/>
      <c r="CE295" s="208"/>
      <c r="CF295" s="207"/>
      <c r="CG295" s="2454">
        <f t="shared" si="1116"/>
        <v>0</v>
      </c>
      <c r="CH295" s="210"/>
      <c r="CI295" s="208"/>
      <c r="CJ295" s="207"/>
      <c r="CK295" s="2454">
        <f t="shared" si="1117"/>
        <v>0</v>
      </c>
      <c r="CL295" s="210"/>
      <c r="CM295" s="3336"/>
      <c r="CN295" s="207"/>
      <c r="CO295" s="2454">
        <f t="shared" si="1118"/>
        <v>0</v>
      </c>
      <c r="CP295" s="210"/>
      <c r="CQ295" s="207"/>
      <c r="CR295" s="2454">
        <f t="shared" si="1119"/>
        <v>0</v>
      </c>
      <c r="CS295" s="2434">
        <f t="shared" si="1120"/>
        <v>0</v>
      </c>
      <c r="CT295" s="2432">
        <f t="shared" si="1120"/>
        <v>0</v>
      </c>
      <c r="CU295" s="2433">
        <f t="shared" si="1120"/>
        <v>0</v>
      </c>
      <c r="CV295" s="2454">
        <f t="shared" si="1121"/>
        <v>0</v>
      </c>
      <c r="CW295" s="184"/>
      <c r="CX295" s="206"/>
      <c r="CY295" s="208"/>
      <c r="CZ295" s="207"/>
      <c r="DA295" s="2460">
        <f t="shared" si="1122"/>
        <v>0</v>
      </c>
      <c r="DB295" s="210"/>
      <c r="DC295" s="208"/>
      <c r="DD295" s="207"/>
      <c r="DE295" s="2460">
        <f t="shared" si="1123"/>
        <v>0</v>
      </c>
      <c r="DF295" s="184"/>
      <c r="DG295" s="2454">
        <f t="shared" si="1124"/>
        <v>0</v>
      </c>
      <c r="DH295" s="184"/>
      <c r="DI295" s="2394">
        <f t="shared" si="1125"/>
        <v>0</v>
      </c>
      <c r="DJ295" s="2395">
        <f t="shared" si="1125"/>
        <v>0</v>
      </c>
      <c r="DK295" s="2396">
        <f t="shared" si="1126"/>
        <v>0</v>
      </c>
      <c r="DM295" s="2395">
        <f t="shared" si="1127"/>
        <v>0</v>
      </c>
      <c r="DO295" s="2462" t="str">
        <f t="shared" si="972"/>
        <v>True</v>
      </c>
      <c r="DP295" s="4073"/>
    </row>
    <row r="296" spans="2:121" ht="39.9" customHeight="1">
      <c r="B296" s="8502"/>
      <c r="C296" s="8504"/>
      <c r="D296" s="8504"/>
      <c r="E296" s="8502"/>
      <c r="F296" s="8506"/>
      <c r="G296" s="251" t="s">
        <v>668</v>
      </c>
      <c r="H296" s="206"/>
      <c r="I296" s="209"/>
      <c r="J296" s="210"/>
      <c r="K296" s="3336"/>
      <c r="L296" s="208"/>
      <c r="M296" s="207"/>
      <c r="N296" s="206"/>
      <c r="O296" s="3337"/>
      <c r="P296" s="210"/>
      <c r="Q296" s="3338"/>
      <c r="R296" s="206"/>
      <c r="S296" s="209"/>
      <c r="T296" s="954"/>
      <c r="U296" s="2446">
        <f t="shared" si="1110"/>
        <v>0</v>
      </c>
      <c r="V296" s="206"/>
      <c r="W296" s="209"/>
      <c r="X296" s="955"/>
      <c r="Y296" s="208"/>
      <c r="Z296" s="207"/>
      <c r="AA296" s="2448">
        <f t="shared" si="1111"/>
        <v>0</v>
      </c>
      <c r="AB296" s="212"/>
      <c r="AC296" s="210"/>
      <c r="AD296" s="208"/>
      <c r="AE296" s="208"/>
      <c r="AF296" s="208"/>
      <c r="AG296" s="207"/>
      <c r="AH296" s="2448">
        <f t="shared" si="1112"/>
        <v>0</v>
      </c>
      <c r="AI296" s="210"/>
      <c r="AJ296" s="208"/>
      <c r="AK296" s="207"/>
      <c r="AL296" s="2449">
        <f t="shared" si="1113"/>
        <v>0</v>
      </c>
      <c r="AM296" s="211"/>
      <c r="AN296" s="2451">
        <f t="shared" si="1114"/>
        <v>0</v>
      </c>
      <c r="AO296" s="210"/>
      <c r="AP296" s="208"/>
      <c r="AQ296" s="208"/>
      <c r="AR296" s="208"/>
      <c r="AS296" s="207"/>
      <c r="AT296" s="2453">
        <f t="shared" si="1128"/>
        <v>0</v>
      </c>
      <c r="AU296" s="213"/>
      <c r="AV296" s="184"/>
      <c r="AW296" s="251" t="s">
        <v>668</v>
      </c>
      <c r="AX296" s="206"/>
      <c r="AY296" s="208"/>
      <c r="AZ296" s="208"/>
      <c r="BA296" s="208"/>
      <c r="BB296" s="208"/>
      <c r="BC296" s="208"/>
      <c r="BD296" s="209"/>
      <c r="BE296" s="206"/>
      <c r="BF296" s="208"/>
      <c r="BG296" s="208"/>
      <c r="BH296" s="208"/>
      <c r="BI296" s="209"/>
      <c r="BJ296" s="206"/>
      <c r="BK296" s="208"/>
      <c r="BL296" s="209"/>
      <c r="BM296" s="954"/>
      <c r="BN296" s="211"/>
      <c r="BO296" s="206"/>
      <c r="BP296" s="208"/>
      <c r="BQ296" s="208"/>
      <c r="BR296" s="208"/>
      <c r="BS296" s="209"/>
      <c r="BT296" s="206"/>
      <c r="BU296" s="208"/>
      <c r="BV296" s="209"/>
      <c r="BW296" s="954"/>
      <c r="BX296" s="2454">
        <f t="shared" si="1115"/>
        <v>0</v>
      </c>
      <c r="BY296" s="206"/>
      <c r="BZ296" s="209"/>
      <c r="CA296" s="956"/>
      <c r="CC296" s="251" t="s">
        <v>668</v>
      </c>
      <c r="CD296" s="206"/>
      <c r="CE296" s="208"/>
      <c r="CF296" s="207"/>
      <c r="CG296" s="2454">
        <f t="shared" si="1116"/>
        <v>0</v>
      </c>
      <c r="CH296" s="210"/>
      <c r="CI296" s="208"/>
      <c r="CJ296" s="207"/>
      <c r="CK296" s="2454">
        <f t="shared" si="1117"/>
        <v>0</v>
      </c>
      <c r="CL296" s="210"/>
      <c r="CM296" s="3336"/>
      <c r="CN296" s="207"/>
      <c r="CO296" s="2454">
        <f t="shared" si="1118"/>
        <v>0</v>
      </c>
      <c r="CP296" s="210"/>
      <c r="CQ296" s="207"/>
      <c r="CR296" s="2454">
        <f t="shared" si="1119"/>
        <v>0</v>
      </c>
      <c r="CS296" s="2434">
        <f t="shared" si="1120"/>
        <v>0</v>
      </c>
      <c r="CT296" s="2432">
        <f t="shared" si="1120"/>
        <v>0</v>
      </c>
      <c r="CU296" s="2433">
        <f t="shared" si="1120"/>
        <v>0</v>
      </c>
      <c r="CV296" s="2454">
        <f t="shared" si="1121"/>
        <v>0</v>
      </c>
      <c r="CW296" s="184"/>
      <c r="CX296" s="206"/>
      <c r="CY296" s="208"/>
      <c r="CZ296" s="207"/>
      <c r="DA296" s="2460">
        <f t="shared" si="1122"/>
        <v>0</v>
      </c>
      <c r="DB296" s="210"/>
      <c r="DC296" s="208"/>
      <c r="DD296" s="207"/>
      <c r="DE296" s="2460">
        <f t="shared" si="1123"/>
        <v>0</v>
      </c>
      <c r="DF296" s="184"/>
      <c r="DG296" s="2454">
        <f t="shared" si="1124"/>
        <v>0</v>
      </c>
      <c r="DH296" s="184"/>
      <c r="DI296" s="2394">
        <f t="shared" si="1125"/>
        <v>0</v>
      </c>
      <c r="DJ296" s="2395">
        <f t="shared" si="1125"/>
        <v>0</v>
      </c>
      <c r="DK296" s="2396">
        <f t="shared" si="1126"/>
        <v>0</v>
      </c>
      <c r="DM296" s="2395">
        <f t="shared" si="1127"/>
        <v>0</v>
      </c>
      <c r="DO296" s="2462" t="str">
        <f t="shared" si="972"/>
        <v>True</v>
      </c>
      <c r="DP296" s="4073"/>
    </row>
    <row r="297" spans="2:121" ht="39.9" customHeight="1" thickBot="1">
      <c r="B297" s="8502"/>
      <c r="C297" s="8504"/>
      <c r="D297" s="8504"/>
      <c r="E297" s="8502"/>
      <c r="F297" s="8506"/>
      <c r="G297" s="252" t="s">
        <v>1214</v>
      </c>
      <c r="H297" s="214"/>
      <c r="I297" s="217"/>
      <c r="J297" s="218"/>
      <c r="K297" s="3339"/>
      <c r="L297" s="216"/>
      <c r="M297" s="215"/>
      <c r="N297" s="214"/>
      <c r="O297" s="3340"/>
      <c r="P297" s="218"/>
      <c r="Q297" s="3341"/>
      <c r="R297" s="214"/>
      <c r="S297" s="217"/>
      <c r="T297" s="957"/>
      <c r="U297" s="2446">
        <f t="shared" si="1110"/>
        <v>0</v>
      </c>
      <c r="V297" s="214"/>
      <c r="W297" s="217"/>
      <c r="X297" s="958"/>
      <c r="Y297" s="216"/>
      <c r="Z297" s="215"/>
      <c r="AA297" s="2448">
        <f t="shared" si="1111"/>
        <v>0</v>
      </c>
      <c r="AB297" s="220"/>
      <c r="AC297" s="218"/>
      <c r="AD297" s="216"/>
      <c r="AE297" s="216"/>
      <c r="AF297" s="216"/>
      <c r="AG297" s="215"/>
      <c r="AH297" s="2448">
        <f t="shared" si="1112"/>
        <v>0</v>
      </c>
      <c r="AI297" s="218"/>
      <c r="AJ297" s="216"/>
      <c r="AK297" s="215"/>
      <c r="AL297" s="2450">
        <f t="shared" si="1113"/>
        <v>0</v>
      </c>
      <c r="AM297" s="219"/>
      <c r="AN297" s="2452">
        <f t="shared" si="1114"/>
        <v>0</v>
      </c>
      <c r="AO297" s="218"/>
      <c r="AP297" s="216"/>
      <c r="AQ297" s="216"/>
      <c r="AR297" s="216"/>
      <c r="AS297" s="215"/>
      <c r="AT297" s="2448">
        <f t="shared" si="1128"/>
        <v>0</v>
      </c>
      <c r="AU297" s="221"/>
      <c r="AV297" s="184"/>
      <c r="AW297" s="252" t="s">
        <v>1214</v>
      </c>
      <c r="AX297" s="214"/>
      <c r="AY297" s="216"/>
      <c r="AZ297" s="216"/>
      <c r="BA297" s="216"/>
      <c r="BB297" s="216"/>
      <c r="BC297" s="216"/>
      <c r="BD297" s="217"/>
      <c r="BE297" s="214"/>
      <c r="BF297" s="216"/>
      <c r="BG297" s="216"/>
      <c r="BH297" s="216"/>
      <c r="BI297" s="217"/>
      <c r="BJ297" s="214"/>
      <c r="BK297" s="216"/>
      <c r="BL297" s="217"/>
      <c r="BM297" s="957"/>
      <c r="BN297" s="219"/>
      <c r="BO297" s="214"/>
      <c r="BP297" s="216"/>
      <c r="BQ297" s="216"/>
      <c r="BR297" s="216"/>
      <c r="BS297" s="217"/>
      <c r="BT297" s="214"/>
      <c r="BU297" s="216"/>
      <c r="BV297" s="217"/>
      <c r="BW297" s="957"/>
      <c r="BX297" s="2455">
        <f t="shared" si="1115"/>
        <v>0</v>
      </c>
      <c r="BY297" s="214"/>
      <c r="BZ297" s="217"/>
      <c r="CA297" s="961"/>
      <c r="CC297" s="252" t="s">
        <v>1214</v>
      </c>
      <c r="CD297" s="214"/>
      <c r="CE297" s="216"/>
      <c r="CF297" s="215"/>
      <c r="CG297" s="2455">
        <f t="shared" si="1116"/>
        <v>0</v>
      </c>
      <c r="CH297" s="218"/>
      <c r="CI297" s="216"/>
      <c r="CJ297" s="215"/>
      <c r="CK297" s="2455">
        <f t="shared" si="1117"/>
        <v>0</v>
      </c>
      <c r="CL297" s="218"/>
      <c r="CM297" s="3339"/>
      <c r="CN297" s="215"/>
      <c r="CO297" s="2455">
        <f t="shared" si="1118"/>
        <v>0</v>
      </c>
      <c r="CP297" s="218"/>
      <c r="CQ297" s="215"/>
      <c r="CR297" s="2455">
        <f t="shared" si="1119"/>
        <v>0</v>
      </c>
      <c r="CS297" s="2456">
        <f t="shared" si="1120"/>
        <v>0</v>
      </c>
      <c r="CT297" s="2457">
        <f t="shared" si="1120"/>
        <v>0</v>
      </c>
      <c r="CU297" s="2458">
        <f t="shared" si="1120"/>
        <v>0</v>
      </c>
      <c r="CV297" s="2455">
        <f t="shared" si="1121"/>
        <v>0</v>
      </c>
      <c r="CW297" s="184"/>
      <c r="CX297" s="214"/>
      <c r="CY297" s="216"/>
      <c r="CZ297" s="215"/>
      <c r="DA297" s="2461">
        <f t="shared" si="1122"/>
        <v>0</v>
      </c>
      <c r="DB297" s="218"/>
      <c r="DC297" s="216"/>
      <c r="DD297" s="215"/>
      <c r="DE297" s="2461">
        <f t="shared" si="1123"/>
        <v>0</v>
      </c>
      <c r="DF297" s="184"/>
      <c r="DG297" s="2455">
        <f t="shared" si="1124"/>
        <v>0</v>
      </c>
      <c r="DH297" s="184"/>
      <c r="DI297" s="2397">
        <f t="shared" si="1125"/>
        <v>0</v>
      </c>
      <c r="DJ297" s="2398">
        <f t="shared" si="1125"/>
        <v>0</v>
      </c>
      <c r="DK297" s="2399">
        <f t="shared" si="1126"/>
        <v>0</v>
      </c>
      <c r="DM297" s="2398">
        <f t="shared" si="1127"/>
        <v>0</v>
      </c>
      <c r="DO297" s="2463" t="str">
        <f t="shared" si="972"/>
        <v>True</v>
      </c>
      <c r="DP297" s="4073"/>
    </row>
    <row r="298" spans="2:121" ht="39.9" customHeight="1" thickBot="1">
      <c r="B298" s="8502"/>
      <c r="C298" s="8504"/>
      <c r="D298" s="8504"/>
      <c r="E298" s="8502"/>
      <c r="F298" s="8507"/>
      <c r="G298" s="2033" t="s">
        <v>181</v>
      </c>
      <c r="H298" s="2402">
        <f t="shared" ref="H298:P298" si="1129">SUM(H293:H297)</f>
        <v>0</v>
      </c>
      <c r="I298" s="973">
        <f t="shared" si="1129"/>
        <v>0</v>
      </c>
      <c r="J298" s="2403">
        <f t="shared" si="1129"/>
        <v>0</v>
      </c>
      <c r="K298" s="2404">
        <f t="shared" si="1129"/>
        <v>0</v>
      </c>
      <c r="L298" s="2404">
        <f t="shared" si="1129"/>
        <v>0</v>
      </c>
      <c r="M298" s="975">
        <f t="shared" si="1129"/>
        <v>0</v>
      </c>
      <c r="N298" s="2402">
        <f t="shared" si="1129"/>
        <v>0</v>
      </c>
      <c r="O298" s="973">
        <f t="shared" si="1129"/>
        <v>0</v>
      </c>
      <c r="P298" s="2403">
        <f t="shared" si="1129"/>
        <v>0</v>
      </c>
      <c r="Q298" s="2034"/>
      <c r="R298" s="2402">
        <f t="shared" ref="R298:AU298" si="1130">SUM(R293:R297)</f>
        <v>0</v>
      </c>
      <c r="S298" s="973">
        <f t="shared" si="1130"/>
        <v>0</v>
      </c>
      <c r="T298" s="970">
        <f t="shared" si="1130"/>
        <v>0</v>
      </c>
      <c r="U298" s="962">
        <f t="shared" si="1130"/>
        <v>0</v>
      </c>
      <c r="V298" s="2402">
        <f t="shared" si="1130"/>
        <v>0</v>
      </c>
      <c r="W298" s="973">
        <f t="shared" si="1130"/>
        <v>0</v>
      </c>
      <c r="X298" s="2403">
        <f t="shared" si="1130"/>
        <v>0</v>
      </c>
      <c r="Y298" s="2404">
        <f t="shared" si="1130"/>
        <v>0</v>
      </c>
      <c r="Z298" s="975">
        <f t="shared" si="1130"/>
        <v>0</v>
      </c>
      <c r="AA298" s="962">
        <f t="shared" si="1130"/>
        <v>0</v>
      </c>
      <c r="AB298" s="962">
        <f t="shared" si="1130"/>
        <v>0</v>
      </c>
      <c r="AC298" s="2403">
        <f t="shared" si="1130"/>
        <v>0</v>
      </c>
      <c r="AD298" s="2404">
        <f t="shared" si="1130"/>
        <v>0</v>
      </c>
      <c r="AE298" s="2404">
        <f t="shared" si="1130"/>
        <v>0</v>
      </c>
      <c r="AF298" s="2404">
        <f t="shared" si="1130"/>
        <v>0</v>
      </c>
      <c r="AG298" s="975">
        <f t="shared" si="1130"/>
        <v>0</v>
      </c>
      <c r="AH298" s="962">
        <f t="shared" si="1130"/>
        <v>0</v>
      </c>
      <c r="AI298" s="2403">
        <f t="shared" si="1130"/>
        <v>0</v>
      </c>
      <c r="AJ298" s="2404">
        <f t="shared" si="1130"/>
        <v>0</v>
      </c>
      <c r="AK298" s="975">
        <f t="shared" si="1130"/>
        <v>0</v>
      </c>
      <c r="AL298" s="972">
        <f t="shared" si="1130"/>
        <v>0</v>
      </c>
      <c r="AM298" s="962">
        <f t="shared" si="1130"/>
        <v>0</v>
      </c>
      <c r="AN298" s="964">
        <f t="shared" si="1130"/>
        <v>0</v>
      </c>
      <c r="AO298" s="2403">
        <f t="shared" si="1130"/>
        <v>0</v>
      </c>
      <c r="AP298" s="2404">
        <f t="shared" si="1130"/>
        <v>0</v>
      </c>
      <c r="AQ298" s="2404">
        <f t="shared" si="1130"/>
        <v>0</v>
      </c>
      <c r="AR298" s="2404">
        <f t="shared" si="1130"/>
        <v>0</v>
      </c>
      <c r="AS298" s="975">
        <f t="shared" si="1130"/>
        <v>0</v>
      </c>
      <c r="AT298" s="962">
        <f t="shared" si="1130"/>
        <v>0</v>
      </c>
      <c r="AU298" s="962">
        <f t="shared" si="1130"/>
        <v>0</v>
      </c>
      <c r="AV298" s="184"/>
      <c r="AW298" s="974" t="s">
        <v>181</v>
      </c>
      <c r="AX298" s="2402">
        <f t="shared" ref="AX298:BW298" si="1131">SUM(AX293:AX297)</f>
        <v>0</v>
      </c>
      <c r="AY298" s="2404">
        <f t="shared" si="1131"/>
        <v>0</v>
      </c>
      <c r="AZ298" s="2404">
        <f t="shared" si="1131"/>
        <v>0</v>
      </c>
      <c r="BA298" s="2404">
        <f t="shared" si="1131"/>
        <v>0</v>
      </c>
      <c r="BB298" s="2404">
        <f t="shared" si="1131"/>
        <v>0</v>
      </c>
      <c r="BC298" s="2404">
        <f t="shared" si="1131"/>
        <v>0</v>
      </c>
      <c r="BD298" s="973">
        <f t="shared" si="1131"/>
        <v>0</v>
      </c>
      <c r="BE298" s="2402">
        <f t="shared" si="1131"/>
        <v>0</v>
      </c>
      <c r="BF298" s="2404">
        <f t="shared" si="1131"/>
        <v>0</v>
      </c>
      <c r="BG298" s="2404">
        <f t="shared" si="1131"/>
        <v>0</v>
      </c>
      <c r="BH298" s="2404">
        <f t="shared" si="1131"/>
        <v>0</v>
      </c>
      <c r="BI298" s="973">
        <f t="shared" si="1131"/>
        <v>0</v>
      </c>
      <c r="BJ298" s="2402">
        <f t="shared" si="1131"/>
        <v>0</v>
      </c>
      <c r="BK298" s="2404">
        <f t="shared" si="1131"/>
        <v>0</v>
      </c>
      <c r="BL298" s="973">
        <f t="shared" si="1131"/>
        <v>0</v>
      </c>
      <c r="BM298" s="970">
        <f t="shared" si="1131"/>
        <v>0</v>
      </c>
      <c r="BN298" s="962">
        <f t="shared" si="1131"/>
        <v>0</v>
      </c>
      <c r="BO298" s="2402">
        <f t="shared" si="1131"/>
        <v>0</v>
      </c>
      <c r="BP298" s="2404">
        <f t="shared" si="1131"/>
        <v>0</v>
      </c>
      <c r="BQ298" s="2404">
        <f t="shared" si="1131"/>
        <v>0</v>
      </c>
      <c r="BR298" s="2404">
        <f t="shared" si="1131"/>
        <v>0</v>
      </c>
      <c r="BS298" s="973">
        <f t="shared" si="1131"/>
        <v>0</v>
      </c>
      <c r="BT298" s="2402">
        <f t="shared" si="1131"/>
        <v>0</v>
      </c>
      <c r="BU298" s="2404">
        <f t="shared" si="1131"/>
        <v>0</v>
      </c>
      <c r="BV298" s="973">
        <f t="shared" si="1131"/>
        <v>0</v>
      </c>
      <c r="BW298" s="970">
        <f t="shared" si="1131"/>
        <v>0</v>
      </c>
      <c r="BX298" s="962">
        <f t="shared" si="1115"/>
        <v>0</v>
      </c>
      <c r="BY298" s="2402">
        <f>SUM(BY293:BY297)</f>
        <v>0</v>
      </c>
      <c r="BZ298" s="973">
        <f>SUM(BZ293:BZ297)</f>
        <v>0</v>
      </c>
      <c r="CA298" s="964">
        <f>SUM(CA293:CA297)</f>
        <v>0</v>
      </c>
      <c r="CC298" s="971" t="s">
        <v>106</v>
      </c>
      <c r="CD298" s="2402">
        <f t="shared" ref="CD298:CV298" si="1132">SUM(CD293:CD297)</f>
        <v>0</v>
      </c>
      <c r="CE298" s="2404">
        <f t="shared" si="1132"/>
        <v>0</v>
      </c>
      <c r="CF298" s="975">
        <f t="shared" si="1132"/>
        <v>0</v>
      </c>
      <c r="CG298" s="962">
        <f t="shared" si="1132"/>
        <v>0</v>
      </c>
      <c r="CH298" s="2403">
        <f t="shared" si="1132"/>
        <v>0</v>
      </c>
      <c r="CI298" s="2404">
        <f t="shared" si="1132"/>
        <v>0</v>
      </c>
      <c r="CJ298" s="975">
        <f t="shared" si="1132"/>
        <v>0</v>
      </c>
      <c r="CK298" s="962">
        <f t="shared" si="1132"/>
        <v>0</v>
      </c>
      <c r="CL298" s="2403">
        <f t="shared" si="1132"/>
        <v>0</v>
      </c>
      <c r="CM298" s="2404">
        <f t="shared" si="1132"/>
        <v>0</v>
      </c>
      <c r="CN298" s="975">
        <f t="shared" si="1132"/>
        <v>0</v>
      </c>
      <c r="CO298" s="962">
        <f t="shared" si="1132"/>
        <v>0</v>
      </c>
      <c r="CP298" s="2403">
        <f t="shared" si="1132"/>
        <v>0</v>
      </c>
      <c r="CQ298" s="975">
        <f t="shared" si="1132"/>
        <v>0</v>
      </c>
      <c r="CR298" s="962">
        <f t="shared" si="1132"/>
        <v>0</v>
      </c>
      <c r="CS298" s="2403">
        <f t="shared" si="1132"/>
        <v>0</v>
      </c>
      <c r="CT298" s="2404">
        <f t="shared" si="1132"/>
        <v>0</v>
      </c>
      <c r="CU298" s="975">
        <f t="shared" si="1132"/>
        <v>0</v>
      </c>
      <c r="CV298" s="962">
        <f t="shared" si="1132"/>
        <v>0</v>
      </c>
      <c r="CW298" s="184"/>
      <c r="CX298" s="2402">
        <f t="shared" ref="CX298:DE298" si="1133">SUM(CX293:CX297)</f>
        <v>0</v>
      </c>
      <c r="CY298" s="2404">
        <f t="shared" si="1133"/>
        <v>0</v>
      </c>
      <c r="CZ298" s="975">
        <f t="shared" si="1133"/>
        <v>0</v>
      </c>
      <c r="DA298" s="962">
        <f t="shared" si="1133"/>
        <v>0</v>
      </c>
      <c r="DB298" s="2403">
        <f t="shared" si="1133"/>
        <v>0</v>
      </c>
      <c r="DC298" s="2404">
        <f t="shared" si="1133"/>
        <v>0</v>
      </c>
      <c r="DD298" s="975">
        <f t="shared" si="1133"/>
        <v>0</v>
      </c>
      <c r="DE298" s="962">
        <f t="shared" si="1133"/>
        <v>0</v>
      </c>
      <c r="DF298" s="184"/>
      <c r="DG298" s="962">
        <f t="shared" si="1124"/>
        <v>0</v>
      </c>
      <c r="DH298" s="184"/>
      <c r="DI298" s="972">
        <f>SUM(DI293:DI297)</f>
        <v>0</v>
      </c>
      <c r="DJ298" s="962">
        <f>SUM(DJ293:DJ297)</f>
        <v>0</v>
      </c>
      <c r="DK298" s="964">
        <f>SUM(DK293:DK297)</f>
        <v>0</v>
      </c>
      <c r="DM298" s="962">
        <f>SUM(DM293:DM297)</f>
        <v>0</v>
      </c>
      <c r="DO298" s="960" t="str">
        <f t="shared" si="972"/>
        <v>True</v>
      </c>
      <c r="DP298" s="4075" t="str">
        <f>IF($U298=0,"Blanc","")</f>
        <v>Blanc</v>
      </c>
      <c r="DQ298" s="4074" t="str">
        <f t="shared" si="1028"/>
        <v>wrong</v>
      </c>
    </row>
    <row r="299" spans="2:121" ht="39.9" customHeight="1">
      <c r="B299" s="8502"/>
      <c r="C299" s="8504"/>
      <c r="D299" s="8504"/>
      <c r="E299" s="8502"/>
      <c r="F299" s="8506" t="s">
        <v>237</v>
      </c>
      <c r="G299" s="251" t="s">
        <v>1213</v>
      </c>
      <c r="H299" s="206"/>
      <c r="I299" s="209"/>
      <c r="J299" s="210"/>
      <c r="K299" s="208"/>
      <c r="L299" s="208"/>
      <c r="M299" s="207"/>
      <c r="N299" s="206"/>
      <c r="O299" s="209"/>
      <c r="P299" s="210"/>
      <c r="Q299" s="207"/>
      <c r="R299" s="206"/>
      <c r="S299" s="209"/>
      <c r="T299" s="2393"/>
      <c r="U299" s="2446">
        <f t="shared" ref="U299:U303" si="1134">SUM(H299:P299,S299:T299)-R299</f>
        <v>0</v>
      </c>
      <c r="V299" s="206"/>
      <c r="W299" s="209"/>
      <c r="X299" s="955"/>
      <c r="Y299" s="208"/>
      <c r="Z299" s="207"/>
      <c r="AA299" s="2448">
        <f t="shared" ref="AA299:AA303" si="1135">SUM(X299:Z299)</f>
        <v>0</v>
      </c>
      <c r="AB299" s="212"/>
      <c r="AC299" s="210"/>
      <c r="AD299" s="208"/>
      <c r="AE299" s="208"/>
      <c r="AF299" s="208"/>
      <c r="AG299" s="207"/>
      <c r="AH299" s="2448">
        <f t="shared" ref="AH299:AH303" si="1136">SUM(AC299:AG299)</f>
        <v>0</v>
      </c>
      <c r="AI299" s="210"/>
      <c r="AJ299" s="208"/>
      <c r="AK299" s="207"/>
      <c r="AL299" s="2449">
        <f t="shared" ref="AL299:AL303" si="1137">SUM(AI299:AK299)</f>
        <v>0</v>
      </c>
      <c r="AM299" s="211"/>
      <c r="AN299" s="2451">
        <f t="shared" ref="AN299:AN303" si="1138">AM299+AL299+AH299+AB299+AA299</f>
        <v>0</v>
      </c>
      <c r="AO299" s="210"/>
      <c r="AP299" s="208"/>
      <c r="AQ299" s="208"/>
      <c r="AR299" s="208"/>
      <c r="AS299" s="207"/>
      <c r="AT299" s="2453">
        <f>SUM(AO299:AS299)</f>
        <v>0</v>
      </c>
      <c r="AU299" s="213"/>
      <c r="AV299" s="184"/>
      <c r="AW299" s="251" t="s">
        <v>1213</v>
      </c>
      <c r="AX299" s="206"/>
      <c r="AY299" s="208"/>
      <c r="AZ299" s="208"/>
      <c r="BA299" s="208"/>
      <c r="BB299" s="208"/>
      <c r="BC299" s="208"/>
      <c r="BD299" s="209"/>
      <c r="BE299" s="206"/>
      <c r="BF299" s="208"/>
      <c r="BG299" s="208"/>
      <c r="BH299" s="208"/>
      <c r="BI299" s="209"/>
      <c r="BJ299" s="206"/>
      <c r="BK299" s="208"/>
      <c r="BL299" s="209"/>
      <c r="BM299" s="954"/>
      <c r="BN299" s="211"/>
      <c r="BO299" s="206"/>
      <c r="BP299" s="208"/>
      <c r="BQ299" s="208"/>
      <c r="BR299" s="208"/>
      <c r="BS299" s="209"/>
      <c r="BT299" s="206"/>
      <c r="BU299" s="208"/>
      <c r="BV299" s="209"/>
      <c r="BW299" s="954"/>
      <c r="BX299" s="2454">
        <f t="shared" si="1115"/>
        <v>0</v>
      </c>
      <c r="BY299" s="206"/>
      <c r="BZ299" s="209"/>
      <c r="CA299" s="956"/>
      <c r="CC299" s="251" t="s">
        <v>1213</v>
      </c>
      <c r="CD299" s="206"/>
      <c r="CE299" s="208"/>
      <c r="CF299" s="207"/>
      <c r="CG299" s="2454">
        <f t="shared" ref="CG299:CG303" si="1139">SUM(CD299:CF299)</f>
        <v>0</v>
      </c>
      <c r="CH299" s="210"/>
      <c r="CI299" s="208"/>
      <c r="CJ299" s="207"/>
      <c r="CK299" s="2454">
        <f t="shared" ref="CK299:CK303" si="1140">SUM(CH299:CJ299)</f>
        <v>0</v>
      </c>
      <c r="CL299" s="210"/>
      <c r="CM299" s="208"/>
      <c r="CN299" s="207"/>
      <c r="CO299" s="2454">
        <f t="shared" ref="CO299:CO303" si="1141">SUM(CL299:CN299)</f>
        <v>0</v>
      </c>
      <c r="CP299" s="210"/>
      <c r="CQ299" s="207"/>
      <c r="CR299" s="2454">
        <f t="shared" ref="CR299:CR303" si="1142">SUM(CP299:CQ299)</f>
        <v>0</v>
      </c>
      <c r="CS299" s="2434">
        <f t="shared" ref="CS299:CU303" si="1143">CX299+DB299</f>
        <v>0</v>
      </c>
      <c r="CT299" s="2432">
        <f t="shared" si="1143"/>
        <v>0</v>
      </c>
      <c r="CU299" s="2433">
        <f t="shared" si="1143"/>
        <v>0</v>
      </c>
      <c r="CV299" s="2454">
        <f t="shared" ref="CV299:CV303" si="1144">SUM(CS299:CU299)</f>
        <v>0</v>
      </c>
      <c r="CW299" s="184"/>
      <c r="CX299" s="206"/>
      <c r="CY299" s="208"/>
      <c r="CZ299" s="207"/>
      <c r="DA299" s="2460">
        <f t="shared" ref="DA299:DA303" si="1145">SUM(CX299:CZ299)</f>
        <v>0</v>
      </c>
      <c r="DB299" s="210"/>
      <c r="DC299" s="208"/>
      <c r="DD299" s="207"/>
      <c r="DE299" s="2460">
        <f t="shared" ref="DE299:DE303" si="1146">SUM(DB299:DD299)</f>
        <v>0</v>
      </c>
      <c r="DF299" s="184"/>
      <c r="DG299" s="2454">
        <f t="shared" si="1124"/>
        <v>0</v>
      </c>
      <c r="DH299" s="184"/>
      <c r="DI299" s="2394">
        <f t="shared" ref="DI299:DJ303" si="1147">CD299+CH299+CL299+CP299+CS299</f>
        <v>0</v>
      </c>
      <c r="DJ299" s="2395">
        <f t="shared" si="1147"/>
        <v>0</v>
      </c>
      <c r="DK299" s="2396">
        <f t="shared" ref="DK299:DK303" si="1148">CF299+CJ299+CN299+CU299</f>
        <v>0</v>
      </c>
      <c r="DM299" s="2395">
        <f t="shared" ref="DM299:DM303" si="1149">SUM(DI299:DK299)</f>
        <v>0</v>
      </c>
      <c r="DO299" s="2462" t="str">
        <f t="shared" si="972"/>
        <v>True</v>
      </c>
      <c r="DP299" s="4073"/>
    </row>
    <row r="300" spans="2:121" ht="39.9" customHeight="1">
      <c r="B300" s="8502"/>
      <c r="C300" s="8504"/>
      <c r="D300" s="8504"/>
      <c r="E300" s="8502"/>
      <c r="F300" s="8506"/>
      <c r="G300" s="251" t="s">
        <v>666</v>
      </c>
      <c r="H300" s="206"/>
      <c r="I300" s="209"/>
      <c r="J300" s="210"/>
      <c r="K300" s="208"/>
      <c r="L300" s="208"/>
      <c r="M300" s="207"/>
      <c r="N300" s="206"/>
      <c r="O300" s="209"/>
      <c r="P300" s="210"/>
      <c r="Q300" s="207"/>
      <c r="R300" s="206"/>
      <c r="S300" s="209"/>
      <c r="T300" s="2393"/>
      <c r="U300" s="2446">
        <f t="shared" si="1134"/>
        <v>0</v>
      </c>
      <c r="V300" s="206"/>
      <c r="W300" s="209"/>
      <c r="X300" s="955"/>
      <c r="Y300" s="208"/>
      <c r="Z300" s="207"/>
      <c r="AA300" s="2448">
        <f t="shared" si="1135"/>
        <v>0</v>
      </c>
      <c r="AB300" s="212"/>
      <c r="AC300" s="210"/>
      <c r="AD300" s="208"/>
      <c r="AE300" s="208"/>
      <c r="AF300" s="208"/>
      <c r="AG300" s="207"/>
      <c r="AH300" s="2448">
        <f t="shared" si="1136"/>
        <v>0</v>
      </c>
      <c r="AI300" s="210"/>
      <c r="AJ300" s="208"/>
      <c r="AK300" s="207"/>
      <c r="AL300" s="2449">
        <f t="shared" si="1137"/>
        <v>0</v>
      </c>
      <c r="AM300" s="211"/>
      <c r="AN300" s="2451">
        <f t="shared" si="1138"/>
        <v>0</v>
      </c>
      <c r="AO300" s="210"/>
      <c r="AP300" s="208"/>
      <c r="AQ300" s="208"/>
      <c r="AR300" s="208"/>
      <c r="AS300" s="207"/>
      <c r="AT300" s="2453">
        <f t="shared" ref="AT300:AT303" si="1150">SUM(AO300:AS300)</f>
        <v>0</v>
      </c>
      <c r="AU300" s="213"/>
      <c r="AV300" s="184"/>
      <c r="AW300" s="251" t="s">
        <v>666</v>
      </c>
      <c r="AX300" s="206"/>
      <c r="AY300" s="208"/>
      <c r="AZ300" s="208"/>
      <c r="BA300" s="208"/>
      <c r="BB300" s="208"/>
      <c r="BC300" s="208"/>
      <c r="BD300" s="209"/>
      <c r="BE300" s="206"/>
      <c r="BF300" s="208"/>
      <c r="BG300" s="208"/>
      <c r="BH300" s="208"/>
      <c r="BI300" s="209"/>
      <c r="BJ300" s="206"/>
      <c r="BK300" s="208"/>
      <c r="BL300" s="209"/>
      <c r="BM300" s="954"/>
      <c r="BN300" s="211"/>
      <c r="BO300" s="206"/>
      <c r="BP300" s="208"/>
      <c r="BQ300" s="208"/>
      <c r="BR300" s="208"/>
      <c r="BS300" s="209"/>
      <c r="BT300" s="206"/>
      <c r="BU300" s="208"/>
      <c r="BV300" s="209"/>
      <c r="BW300" s="954"/>
      <c r="BX300" s="2454">
        <f t="shared" si="1115"/>
        <v>0</v>
      </c>
      <c r="BY300" s="206"/>
      <c r="BZ300" s="209"/>
      <c r="CA300" s="956"/>
      <c r="CC300" s="251" t="s">
        <v>666</v>
      </c>
      <c r="CD300" s="206"/>
      <c r="CE300" s="208"/>
      <c r="CF300" s="207"/>
      <c r="CG300" s="2454">
        <f t="shared" si="1139"/>
        <v>0</v>
      </c>
      <c r="CH300" s="210"/>
      <c r="CI300" s="208"/>
      <c r="CJ300" s="207"/>
      <c r="CK300" s="2454">
        <f t="shared" si="1140"/>
        <v>0</v>
      </c>
      <c r="CL300" s="210"/>
      <c r="CM300" s="208"/>
      <c r="CN300" s="207"/>
      <c r="CO300" s="2454">
        <f t="shared" si="1141"/>
        <v>0</v>
      </c>
      <c r="CP300" s="210"/>
      <c r="CQ300" s="207"/>
      <c r="CR300" s="2454">
        <f t="shared" si="1142"/>
        <v>0</v>
      </c>
      <c r="CS300" s="2434">
        <f t="shared" si="1143"/>
        <v>0</v>
      </c>
      <c r="CT300" s="2432">
        <f t="shared" si="1143"/>
        <v>0</v>
      </c>
      <c r="CU300" s="2433">
        <f t="shared" si="1143"/>
        <v>0</v>
      </c>
      <c r="CV300" s="2454">
        <f t="shared" si="1144"/>
        <v>0</v>
      </c>
      <c r="CW300" s="184"/>
      <c r="CX300" s="206"/>
      <c r="CY300" s="208"/>
      <c r="CZ300" s="207"/>
      <c r="DA300" s="2460">
        <f t="shared" si="1145"/>
        <v>0</v>
      </c>
      <c r="DB300" s="210"/>
      <c r="DC300" s="208"/>
      <c r="DD300" s="207"/>
      <c r="DE300" s="2460">
        <f t="shared" si="1146"/>
        <v>0</v>
      </c>
      <c r="DF300" s="184"/>
      <c r="DG300" s="2454">
        <f t="shared" si="1124"/>
        <v>0</v>
      </c>
      <c r="DH300" s="184"/>
      <c r="DI300" s="2394">
        <f t="shared" si="1147"/>
        <v>0</v>
      </c>
      <c r="DJ300" s="2395">
        <f t="shared" si="1147"/>
        <v>0</v>
      </c>
      <c r="DK300" s="2396">
        <f t="shared" si="1148"/>
        <v>0</v>
      </c>
      <c r="DM300" s="2395">
        <f t="shared" si="1149"/>
        <v>0</v>
      </c>
      <c r="DO300" s="2462" t="str">
        <f t="shared" si="972"/>
        <v>True</v>
      </c>
      <c r="DP300" s="4073"/>
    </row>
    <row r="301" spans="2:121" ht="39.9" customHeight="1">
      <c r="B301" s="8502"/>
      <c r="C301" s="8504"/>
      <c r="D301" s="8504"/>
      <c r="E301" s="8502"/>
      <c r="F301" s="8506"/>
      <c r="G301" s="251" t="s">
        <v>667</v>
      </c>
      <c r="H301" s="206"/>
      <c r="I301" s="209"/>
      <c r="J301" s="210"/>
      <c r="K301" s="208"/>
      <c r="L301" s="208"/>
      <c r="M301" s="207"/>
      <c r="N301" s="206"/>
      <c r="O301" s="209"/>
      <c r="P301" s="210"/>
      <c r="Q301" s="207"/>
      <c r="R301" s="206"/>
      <c r="S301" s="209"/>
      <c r="T301" s="2393"/>
      <c r="U301" s="2446">
        <f t="shared" si="1134"/>
        <v>0</v>
      </c>
      <c r="V301" s="206"/>
      <c r="W301" s="209"/>
      <c r="X301" s="955"/>
      <c r="Y301" s="208"/>
      <c r="Z301" s="207"/>
      <c r="AA301" s="2448">
        <f t="shared" si="1135"/>
        <v>0</v>
      </c>
      <c r="AB301" s="212"/>
      <c r="AC301" s="210"/>
      <c r="AD301" s="208"/>
      <c r="AE301" s="208"/>
      <c r="AF301" s="208"/>
      <c r="AG301" s="207"/>
      <c r="AH301" s="2448">
        <f t="shared" si="1136"/>
        <v>0</v>
      </c>
      <c r="AI301" s="210"/>
      <c r="AJ301" s="208"/>
      <c r="AK301" s="207"/>
      <c r="AL301" s="2449">
        <f t="shared" si="1137"/>
        <v>0</v>
      </c>
      <c r="AM301" s="211"/>
      <c r="AN301" s="2451">
        <f t="shared" si="1138"/>
        <v>0</v>
      </c>
      <c r="AO301" s="210"/>
      <c r="AP301" s="208"/>
      <c r="AQ301" s="208"/>
      <c r="AR301" s="208"/>
      <c r="AS301" s="207"/>
      <c r="AT301" s="2453">
        <f t="shared" si="1150"/>
        <v>0</v>
      </c>
      <c r="AU301" s="213"/>
      <c r="AV301" s="184"/>
      <c r="AW301" s="251" t="s">
        <v>667</v>
      </c>
      <c r="AX301" s="206"/>
      <c r="AY301" s="208"/>
      <c r="AZ301" s="208"/>
      <c r="BA301" s="208"/>
      <c r="BB301" s="208"/>
      <c r="BC301" s="208"/>
      <c r="BD301" s="209"/>
      <c r="BE301" s="206"/>
      <c r="BF301" s="208"/>
      <c r="BG301" s="208"/>
      <c r="BH301" s="208"/>
      <c r="BI301" s="209"/>
      <c r="BJ301" s="206"/>
      <c r="BK301" s="208"/>
      <c r="BL301" s="209"/>
      <c r="BM301" s="954"/>
      <c r="BN301" s="211"/>
      <c r="BO301" s="206"/>
      <c r="BP301" s="208"/>
      <c r="BQ301" s="208"/>
      <c r="BR301" s="208"/>
      <c r="BS301" s="209"/>
      <c r="BT301" s="206"/>
      <c r="BU301" s="208"/>
      <c r="BV301" s="209"/>
      <c r="BW301" s="954"/>
      <c r="BX301" s="2454">
        <f t="shared" si="1115"/>
        <v>0</v>
      </c>
      <c r="BY301" s="206"/>
      <c r="BZ301" s="209"/>
      <c r="CA301" s="956"/>
      <c r="CC301" s="251" t="s">
        <v>667</v>
      </c>
      <c r="CD301" s="206"/>
      <c r="CE301" s="208"/>
      <c r="CF301" s="207"/>
      <c r="CG301" s="2454">
        <f t="shared" si="1139"/>
        <v>0</v>
      </c>
      <c r="CH301" s="210"/>
      <c r="CI301" s="208"/>
      <c r="CJ301" s="207"/>
      <c r="CK301" s="2454">
        <f t="shared" si="1140"/>
        <v>0</v>
      </c>
      <c r="CL301" s="210"/>
      <c r="CM301" s="208"/>
      <c r="CN301" s="207"/>
      <c r="CO301" s="2454">
        <f t="shared" si="1141"/>
        <v>0</v>
      </c>
      <c r="CP301" s="210"/>
      <c r="CQ301" s="207"/>
      <c r="CR301" s="2454">
        <f t="shared" si="1142"/>
        <v>0</v>
      </c>
      <c r="CS301" s="2434">
        <f t="shared" si="1143"/>
        <v>0</v>
      </c>
      <c r="CT301" s="2432">
        <f t="shared" si="1143"/>
        <v>0</v>
      </c>
      <c r="CU301" s="2433">
        <f t="shared" si="1143"/>
        <v>0</v>
      </c>
      <c r="CV301" s="2454">
        <f t="shared" si="1144"/>
        <v>0</v>
      </c>
      <c r="CW301" s="184"/>
      <c r="CX301" s="206"/>
      <c r="CY301" s="208"/>
      <c r="CZ301" s="207"/>
      <c r="DA301" s="2460">
        <f t="shared" si="1145"/>
        <v>0</v>
      </c>
      <c r="DB301" s="210"/>
      <c r="DC301" s="208"/>
      <c r="DD301" s="207"/>
      <c r="DE301" s="2460">
        <f t="shared" si="1146"/>
        <v>0</v>
      </c>
      <c r="DF301" s="184"/>
      <c r="DG301" s="2454">
        <f t="shared" si="1124"/>
        <v>0</v>
      </c>
      <c r="DH301" s="184"/>
      <c r="DI301" s="2394">
        <f t="shared" si="1147"/>
        <v>0</v>
      </c>
      <c r="DJ301" s="2395">
        <f t="shared" si="1147"/>
        <v>0</v>
      </c>
      <c r="DK301" s="2396">
        <f t="shared" si="1148"/>
        <v>0</v>
      </c>
      <c r="DM301" s="2395">
        <f t="shared" si="1149"/>
        <v>0</v>
      </c>
      <c r="DO301" s="2462" t="str">
        <f t="shared" si="972"/>
        <v>True</v>
      </c>
      <c r="DP301" s="4073"/>
    </row>
    <row r="302" spans="2:121" ht="39.9" customHeight="1">
      <c r="B302" s="8502"/>
      <c r="C302" s="8504"/>
      <c r="D302" s="8504"/>
      <c r="E302" s="8502"/>
      <c r="F302" s="8506"/>
      <c r="G302" s="251" t="s">
        <v>668</v>
      </c>
      <c r="H302" s="206"/>
      <c r="I302" s="209"/>
      <c r="J302" s="210"/>
      <c r="K302" s="208"/>
      <c r="L302" s="208"/>
      <c r="M302" s="207"/>
      <c r="N302" s="206"/>
      <c r="O302" s="209"/>
      <c r="P302" s="210"/>
      <c r="Q302" s="207"/>
      <c r="R302" s="206"/>
      <c r="S302" s="209"/>
      <c r="T302" s="954"/>
      <c r="U302" s="2446">
        <f t="shared" si="1134"/>
        <v>0</v>
      </c>
      <c r="V302" s="206"/>
      <c r="W302" s="209"/>
      <c r="X302" s="955"/>
      <c r="Y302" s="208"/>
      <c r="Z302" s="207"/>
      <c r="AA302" s="2448">
        <f t="shared" si="1135"/>
        <v>0</v>
      </c>
      <c r="AB302" s="212"/>
      <c r="AC302" s="210"/>
      <c r="AD302" s="208"/>
      <c r="AE302" s="208"/>
      <c r="AF302" s="208"/>
      <c r="AG302" s="207"/>
      <c r="AH302" s="2448">
        <f t="shared" si="1136"/>
        <v>0</v>
      </c>
      <c r="AI302" s="210"/>
      <c r="AJ302" s="208"/>
      <c r="AK302" s="207"/>
      <c r="AL302" s="2449">
        <f t="shared" si="1137"/>
        <v>0</v>
      </c>
      <c r="AM302" s="211"/>
      <c r="AN302" s="2451">
        <f t="shared" si="1138"/>
        <v>0</v>
      </c>
      <c r="AO302" s="210"/>
      <c r="AP302" s="208"/>
      <c r="AQ302" s="208"/>
      <c r="AR302" s="208"/>
      <c r="AS302" s="207"/>
      <c r="AT302" s="2453">
        <f t="shared" si="1150"/>
        <v>0</v>
      </c>
      <c r="AU302" s="213"/>
      <c r="AV302" s="184"/>
      <c r="AW302" s="251" t="s">
        <v>668</v>
      </c>
      <c r="AX302" s="206"/>
      <c r="AY302" s="208"/>
      <c r="AZ302" s="208"/>
      <c r="BA302" s="208"/>
      <c r="BB302" s="208"/>
      <c r="BC302" s="208"/>
      <c r="BD302" s="209"/>
      <c r="BE302" s="206"/>
      <c r="BF302" s="208"/>
      <c r="BG302" s="208"/>
      <c r="BH302" s="208"/>
      <c r="BI302" s="209"/>
      <c r="BJ302" s="206"/>
      <c r="BK302" s="208"/>
      <c r="BL302" s="209"/>
      <c r="BM302" s="954"/>
      <c r="BN302" s="211"/>
      <c r="BO302" s="206"/>
      <c r="BP302" s="208"/>
      <c r="BQ302" s="208"/>
      <c r="BR302" s="208"/>
      <c r="BS302" s="209"/>
      <c r="BT302" s="206"/>
      <c r="BU302" s="208"/>
      <c r="BV302" s="209"/>
      <c r="BW302" s="954"/>
      <c r="BX302" s="2454">
        <f t="shared" si="1115"/>
        <v>0</v>
      </c>
      <c r="BY302" s="206"/>
      <c r="BZ302" s="209"/>
      <c r="CA302" s="956"/>
      <c r="CC302" s="251" t="s">
        <v>668</v>
      </c>
      <c r="CD302" s="206"/>
      <c r="CE302" s="208"/>
      <c r="CF302" s="207"/>
      <c r="CG302" s="2454">
        <f t="shared" si="1139"/>
        <v>0</v>
      </c>
      <c r="CH302" s="210"/>
      <c r="CI302" s="208"/>
      <c r="CJ302" s="207"/>
      <c r="CK302" s="2454">
        <f t="shared" si="1140"/>
        <v>0</v>
      </c>
      <c r="CL302" s="210"/>
      <c r="CM302" s="208"/>
      <c r="CN302" s="207"/>
      <c r="CO302" s="2454">
        <f t="shared" si="1141"/>
        <v>0</v>
      </c>
      <c r="CP302" s="210"/>
      <c r="CQ302" s="207"/>
      <c r="CR302" s="2454">
        <f t="shared" si="1142"/>
        <v>0</v>
      </c>
      <c r="CS302" s="2434">
        <f t="shared" si="1143"/>
        <v>0</v>
      </c>
      <c r="CT302" s="2432">
        <f t="shared" si="1143"/>
        <v>0</v>
      </c>
      <c r="CU302" s="2433">
        <f t="shared" si="1143"/>
        <v>0</v>
      </c>
      <c r="CV302" s="2454">
        <f t="shared" si="1144"/>
        <v>0</v>
      </c>
      <c r="CW302" s="184"/>
      <c r="CX302" s="206"/>
      <c r="CY302" s="208"/>
      <c r="CZ302" s="207"/>
      <c r="DA302" s="2460">
        <f t="shared" si="1145"/>
        <v>0</v>
      </c>
      <c r="DB302" s="210"/>
      <c r="DC302" s="208"/>
      <c r="DD302" s="207"/>
      <c r="DE302" s="2460">
        <f t="shared" si="1146"/>
        <v>0</v>
      </c>
      <c r="DF302" s="184"/>
      <c r="DG302" s="2454">
        <f t="shared" si="1124"/>
        <v>0</v>
      </c>
      <c r="DH302" s="184"/>
      <c r="DI302" s="2394">
        <f t="shared" si="1147"/>
        <v>0</v>
      </c>
      <c r="DJ302" s="2395">
        <f t="shared" si="1147"/>
        <v>0</v>
      </c>
      <c r="DK302" s="2396">
        <f t="shared" si="1148"/>
        <v>0</v>
      </c>
      <c r="DM302" s="2395">
        <f t="shared" si="1149"/>
        <v>0</v>
      </c>
      <c r="DO302" s="2462" t="str">
        <f t="shared" si="972"/>
        <v>True</v>
      </c>
      <c r="DP302" s="4073"/>
    </row>
    <row r="303" spans="2:121" ht="39.9" customHeight="1" thickBot="1">
      <c r="B303" s="8502"/>
      <c r="C303" s="8504"/>
      <c r="D303" s="8504"/>
      <c r="E303" s="8502"/>
      <c r="F303" s="8506"/>
      <c r="G303" s="252" t="s">
        <v>1214</v>
      </c>
      <c r="H303" s="214"/>
      <c r="I303" s="217"/>
      <c r="J303" s="218"/>
      <c r="K303" s="216"/>
      <c r="L303" s="216"/>
      <c r="M303" s="215"/>
      <c r="N303" s="214"/>
      <c r="O303" s="217"/>
      <c r="P303" s="218"/>
      <c r="Q303" s="215"/>
      <c r="R303" s="214"/>
      <c r="S303" s="217"/>
      <c r="T303" s="957"/>
      <c r="U303" s="2446">
        <f t="shared" si="1134"/>
        <v>0</v>
      </c>
      <c r="V303" s="214"/>
      <c r="W303" s="217"/>
      <c r="X303" s="958"/>
      <c r="Y303" s="216"/>
      <c r="Z303" s="215"/>
      <c r="AA303" s="2448">
        <f t="shared" si="1135"/>
        <v>0</v>
      </c>
      <c r="AB303" s="220"/>
      <c r="AC303" s="218"/>
      <c r="AD303" s="216"/>
      <c r="AE303" s="216"/>
      <c r="AF303" s="216"/>
      <c r="AG303" s="215"/>
      <c r="AH303" s="2448">
        <f t="shared" si="1136"/>
        <v>0</v>
      </c>
      <c r="AI303" s="218"/>
      <c r="AJ303" s="216"/>
      <c r="AK303" s="215"/>
      <c r="AL303" s="2450">
        <f t="shared" si="1137"/>
        <v>0</v>
      </c>
      <c r="AM303" s="219"/>
      <c r="AN303" s="2452">
        <f t="shared" si="1138"/>
        <v>0</v>
      </c>
      <c r="AO303" s="218"/>
      <c r="AP303" s="216"/>
      <c r="AQ303" s="216"/>
      <c r="AR303" s="216"/>
      <c r="AS303" s="215"/>
      <c r="AT303" s="2448">
        <f t="shared" si="1150"/>
        <v>0</v>
      </c>
      <c r="AU303" s="221"/>
      <c r="AV303" s="184"/>
      <c r="AW303" s="252" t="s">
        <v>1214</v>
      </c>
      <c r="AX303" s="214"/>
      <c r="AY303" s="216"/>
      <c r="AZ303" s="216"/>
      <c r="BA303" s="216"/>
      <c r="BB303" s="216"/>
      <c r="BC303" s="216"/>
      <c r="BD303" s="217"/>
      <c r="BE303" s="214"/>
      <c r="BF303" s="216"/>
      <c r="BG303" s="216"/>
      <c r="BH303" s="216"/>
      <c r="BI303" s="217"/>
      <c r="BJ303" s="214"/>
      <c r="BK303" s="216"/>
      <c r="BL303" s="217"/>
      <c r="BM303" s="957"/>
      <c r="BN303" s="219"/>
      <c r="BO303" s="214"/>
      <c r="BP303" s="216"/>
      <c r="BQ303" s="216"/>
      <c r="BR303" s="216"/>
      <c r="BS303" s="217"/>
      <c r="BT303" s="214"/>
      <c r="BU303" s="216"/>
      <c r="BV303" s="217"/>
      <c r="BW303" s="957"/>
      <c r="BX303" s="2455">
        <f t="shared" si="1115"/>
        <v>0</v>
      </c>
      <c r="BY303" s="214"/>
      <c r="BZ303" s="217"/>
      <c r="CA303" s="961"/>
      <c r="CC303" s="252" t="s">
        <v>1214</v>
      </c>
      <c r="CD303" s="214"/>
      <c r="CE303" s="216"/>
      <c r="CF303" s="215"/>
      <c r="CG303" s="2455">
        <f t="shared" si="1139"/>
        <v>0</v>
      </c>
      <c r="CH303" s="218"/>
      <c r="CI303" s="216"/>
      <c r="CJ303" s="215"/>
      <c r="CK303" s="2455">
        <f t="shared" si="1140"/>
        <v>0</v>
      </c>
      <c r="CL303" s="218"/>
      <c r="CM303" s="216"/>
      <c r="CN303" s="215"/>
      <c r="CO303" s="2455">
        <f t="shared" si="1141"/>
        <v>0</v>
      </c>
      <c r="CP303" s="218"/>
      <c r="CQ303" s="215"/>
      <c r="CR303" s="2455">
        <f t="shared" si="1142"/>
        <v>0</v>
      </c>
      <c r="CS303" s="2456">
        <f t="shared" si="1143"/>
        <v>0</v>
      </c>
      <c r="CT303" s="2457">
        <f t="shared" si="1143"/>
        <v>0</v>
      </c>
      <c r="CU303" s="2458">
        <f t="shared" si="1143"/>
        <v>0</v>
      </c>
      <c r="CV303" s="2455">
        <f t="shared" si="1144"/>
        <v>0</v>
      </c>
      <c r="CW303" s="184"/>
      <c r="CX303" s="214"/>
      <c r="CY303" s="216"/>
      <c r="CZ303" s="215"/>
      <c r="DA303" s="2461">
        <f t="shared" si="1145"/>
        <v>0</v>
      </c>
      <c r="DB303" s="218"/>
      <c r="DC303" s="216"/>
      <c r="DD303" s="215"/>
      <c r="DE303" s="2461">
        <f t="shared" si="1146"/>
        <v>0</v>
      </c>
      <c r="DF303" s="184"/>
      <c r="DG303" s="2455">
        <f t="shared" si="1124"/>
        <v>0</v>
      </c>
      <c r="DH303" s="184"/>
      <c r="DI303" s="2397">
        <f t="shared" si="1147"/>
        <v>0</v>
      </c>
      <c r="DJ303" s="2398">
        <f t="shared" si="1147"/>
        <v>0</v>
      </c>
      <c r="DK303" s="2399">
        <f t="shared" si="1148"/>
        <v>0</v>
      </c>
      <c r="DM303" s="2398">
        <f t="shared" si="1149"/>
        <v>0</v>
      </c>
      <c r="DO303" s="2463" t="str">
        <f t="shared" si="972"/>
        <v>True</v>
      </c>
      <c r="DP303" s="4073"/>
    </row>
    <row r="304" spans="2:121" ht="39.9" customHeight="1" thickBot="1">
      <c r="B304" s="8503"/>
      <c r="C304" s="8505"/>
      <c r="D304" s="8505"/>
      <c r="E304" s="8503"/>
      <c r="F304" s="8507"/>
      <c r="G304" s="2033" t="s">
        <v>181</v>
      </c>
      <c r="H304" s="2402">
        <f t="shared" ref="H304:P304" si="1151">SUM(H299:H303)</f>
        <v>0</v>
      </c>
      <c r="I304" s="973">
        <f t="shared" si="1151"/>
        <v>0</v>
      </c>
      <c r="J304" s="2403">
        <f t="shared" si="1151"/>
        <v>0</v>
      </c>
      <c r="K304" s="2404">
        <f t="shared" si="1151"/>
        <v>0</v>
      </c>
      <c r="L304" s="2404">
        <f t="shared" si="1151"/>
        <v>0</v>
      </c>
      <c r="M304" s="975">
        <f t="shared" si="1151"/>
        <v>0</v>
      </c>
      <c r="N304" s="2402">
        <f t="shared" si="1151"/>
        <v>0</v>
      </c>
      <c r="O304" s="973">
        <f t="shared" si="1151"/>
        <v>0</v>
      </c>
      <c r="P304" s="2403">
        <f t="shared" si="1151"/>
        <v>0</v>
      </c>
      <c r="Q304" s="2034"/>
      <c r="R304" s="2402">
        <f t="shared" ref="R304:AU304" si="1152">SUM(R299:R303)</f>
        <v>0</v>
      </c>
      <c r="S304" s="973">
        <f t="shared" si="1152"/>
        <v>0</v>
      </c>
      <c r="T304" s="970">
        <f t="shared" si="1152"/>
        <v>0</v>
      </c>
      <c r="U304" s="962">
        <f t="shared" si="1152"/>
        <v>0</v>
      </c>
      <c r="V304" s="2402">
        <f t="shared" si="1152"/>
        <v>0</v>
      </c>
      <c r="W304" s="973">
        <f t="shared" si="1152"/>
        <v>0</v>
      </c>
      <c r="X304" s="2403">
        <f t="shared" si="1152"/>
        <v>0</v>
      </c>
      <c r="Y304" s="2404">
        <f t="shared" si="1152"/>
        <v>0</v>
      </c>
      <c r="Z304" s="975">
        <f t="shared" si="1152"/>
        <v>0</v>
      </c>
      <c r="AA304" s="962">
        <f t="shared" si="1152"/>
        <v>0</v>
      </c>
      <c r="AB304" s="962">
        <f t="shared" si="1152"/>
        <v>0</v>
      </c>
      <c r="AC304" s="2403">
        <f t="shared" si="1152"/>
        <v>0</v>
      </c>
      <c r="AD304" s="2404">
        <f t="shared" si="1152"/>
        <v>0</v>
      </c>
      <c r="AE304" s="2404">
        <f t="shared" si="1152"/>
        <v>0</v>
      </c>
      <c r="AF304" s="2404">
        <f t="shared" si="1152"/>
        <v>0</v>
      </c>
      <c r="AG304" s="975">
        <f t="shared" si="1152"/>
        <v>0</v>
      </c>
      <c r="AH304" s="962">
        <f t="shared" si="1152"/>
        <v>0</v>
      </c>
      <c r="AI304" s="2403">
        <f t="shared" si="1152"/>
        <v>0</v>
      </c>
      <c r="AJ304" s="2404">
        <f t="shared" si="1152"/>
        <v>0</v>
      </c>
      <c r="AK304" s="975">
        <f t="shared" si="1152"/>
        <v>0</v>
      </c>
      <c r="AL304" s="972">
        <f t="shared" si="1152"/>
        <v>0</v>
      </c>
      <c r="AM304" s="962">
        <f t="shared" si="1152"/>
        <v>0</v>
      </c>
      <c r="AN304" s="964">
        <f t="shared" si="1152"/>
        <v>0</v>
      </c>
      <c r="AO304" s="2403">
        <f t="shared" si="1152"/>
        <v>0</v>
      </c>
      <c r="AP304" s="2404">
        <f t="shared" si="1152"/>
        <v>0</v>
      </c>
      <c r="AQ304" s="2404">
        <f t="shared" si="1152"/>
        <v>0</v>
      </c>
      <c r="AR304" s="2404">
        <f t="shared" si="1152"/>
        <v>0</v>
      </c>
      <c r="AS304" s="975">
        <f t="shared" si="1152"/>
        <v>0</v>
      </c>
      <c r="AT304" s="962">
        <f t="shared" si="1152"/>
        <v>0</v>
      </c>
      <c r="AU304" s="962">
        <f t="shared" si="1152"/>
        <v>0</v>
      </c>
      <c r="AV304" s="184"/>
      <c r="AW304" s="974" t="s">
        <v>181</v>
      </c>
      <c r="AX304" s="2402">
        <f t="shared" ref="AX304:BW304" si="1153">SUM(AX299:AX303)</f>
        <v>0</v>
      </c>
      <c r="AY304" s="2404">
        <f t="shared" si="1153"/>
        <v>0</v>
      </c>
      <c r="AZ304" s="2404">
        <f t="shared" si="1153"/>
        <v>0</v>
      </c>
      <c r="BA304" s="2404">
        <f t="shared" si="1153"/>
        <v>0</v>
      </c>
      <c r="BB304" s="2404">
        <f t="shared" si="1153"/>
        <v>0</v>
      </c>
      <c r="BC304" s="2404">
        <f t="shared" si="1153"/>
        <v>0</v>
      </c>
      <c r="BD304" s="973">
        <f t="shared" si="1153"/>
        <v>0</v>
      </c>
      <c r="BE304" s="2402">
        <f t="shared" si="1153"/>
        <v>0</v>
      </c>
      <c r="BF304" s="2404">
        <f t="shared" si="1153"/>
        <v>0</v>
      </c>
      <c r="BG304" s="2404">
        <f t="shared" si="1153"/>
        <v>0</v>
      </c>
      <c r="BH304" s="2404">
        <f t="shared" si="1153"/>
        <v>0</v>
      </c>
      <c r="BI304" s="973">
        <f t="shared" si="1153"/>
        <v>0</v>
      </c>
      <c r="BJ304" s="2402">
        <f t="shared" si="1153"/>
        <v>0</v>
      </c>
      <c r="BK304" s="2404">
        <f t="shared" si="1153"/>
        <v>0</v>
      </c>
      <c r="BL304" s="973">
        <f t="shared" si="1153"/>
        <v>0</v>
      </c>
      <c r="BM304" s="970">
        <f t="shared" si="1153"/>
        <v>0</v>
      </c>
      <c r="BN304" s="962">
        <f t="shared" si="1153"/>
        <v>0</v>
      </c>
      <c r="BO304" s="2402">
        <f t="shared" si="1153"/>
        <v>0</v>
      </c>
      <c r="BP304" s="2404">
        <f t="shared" si="1153"/>
        <v>0</v>
      </c>
      <c r="BQ304" s="2404">
        <f t="shared" si="1153"/>
        <v>0</v>
      </c>
      <c r="BR304" s="2404">
        <f t="shared" si="1153"/>
        <v>0</v>
      </c>
      <c r="BS304" s="973">
        <f t="shared" si="1153"/>
        <v>0</v>
      </c>
      <c r="BT304" s="2402">
        <f t="shared" si="1153"/>
        <v>0</v>
      </c>
      <c r="BU304" s="2404">
        <f t="shared" si="1153"/>
        <v>0</v>
      </c>
      <c r="BV304" s="973">
        <f t="shared" si="1153"/>
        <v>0</v>
      </c>
      <c r="BW304" s="970">
        <f t="shared" si="1153"/>
        <v>0</v>
      </c>
      <c r="BX304" s="962">
        <f t="shared" si="1115"/>
        <v>0</v>
      </c>
      <c r="BY304" s="2402">
        <f>SUM(BY299:BY303)</f>
        <v>0</v>
      </c>
      <c r="BZ304" s="973">
        <f>SUM(BZ299:BZ303)</f>
        <v>0</v>
      </c>
      <c r="CA304" s="964">
        <f>SUM(CA299:CA303)</f>
        <v>0</v>
      </c>
      <c r="CC304" s="971" t="s">
        <v>106</v>
      </c>
      <c r="CD304" s="2402">
        <f t="shared" ref="CD304:CV304" si="1154">SUM(CD299:CD303)</f>
        <v>0</v>
      </c>
      <c r="CE304" s="2404">
        <f t="shared" si="1154"/>
        <v>0</v>
      </c>
      <c r="CF304" s="975">
        <f t="shared" si="1154"/>
        <v>0</v>
      </c>
      <c r="CG304" s="962">
        <f t="shared" si="1154"/>
        <v>0</v>
      </c>
      <c r="CH304" s="2403">
        <f t="shared" si="1154"/>
        <v>0</v>
      </c>
      <c r="CI304" s="2404">
        <f t="shared" si="1154"/>
        <v>0</v>
      </c>
      <c r="CJ304" s="975">
        <f t="shared" si="1154"/>
        <v>0</v>
      </c>
      <c r="CK304" s="962">
        <f t="shared" si="1154"/>
        <v>0</v>
      </c>
      <c r="CL304" s="2403">
        <f t="shared" si="1154"/>
        <v>0</v>
      </c>
      <c r="CM304" s="2404">
        <f t="shared" si="1154"/>
        <v>0</v>
      </c>
      <c r="CN304" s="975">
        <f t="shared" si="1154"/>
        <v>0</v>
      </c>
      <c r="CO304" s="962">
        <f t="shared" si="1154"/>
        <v>0</v>
      </c>
      <c r="CP304" s="2403">
        <f t="shared" si="1154"/>
        <v>0</v>
      </c>
      <c r="CQ304" s="975">
        <f t="shared" si="1154"/>
        <v>0</v>
      </c>
      <c r="CR304" s="962">
        <f t="shared" si="1154"/>
        <v>0</v>
      </c>
      <c r="CS304" s="2403">
        <f t="shared" si="1154"/>
        <v>0</v>
      </c>
      <c r="CT304" s="2404">
        <f t="shared" si="1154"/>
        <v>0</v>
      </c>
      <c r="CU304" s="975">
        <f t="shared" si="1154"/>
        <v>0</v>
      </c>
      <c r="CV304" s="962">
        <f t="shared" si="1154"/>
        <v>0</v>
      </c>
      <c r="CW304" s="184"/>
      <c r="CX304" s="2402">
        <f t="shared" ref="CX304:DE304" si="1155">SUM(CX299:CX303)</f>
        <v>0</v>
      </c>
      <c r="CY304" s="2404">
        <f t="shared" si="1155"/>
        <v>0</v>
      </c>
      <c r="CZ304" s="975">
        <f t="shared" si="1155"/>
        <v>0</v>
      </c>
      <c r="DA304" s="962">
        <f t="shared" si="1155"/>
        <v>0</v>
      </c>
      <c r="DB304" s="2403">
        <f t="shared" si="1155"/>
        <v>0</v>
      </c>
      <c r="DC304" s="2404">
        <f t="shared" si="1155"/>
        <v>0</v>
      </c>
      <c r="DD304" s="975">
        <f t="shared" si="1155"/>
        <v>0</v>
      </c>
      <c r="DE304" s="962">
        <f t="shared" si="1155"/>
        <v>0</v>
      </c>
      <c r="DF304" s="184"/>
      <c r="DG304" s="962">
        <f t="shared" si="1124"/>
        <v>0</v>
      </c>
      <c r="DH304" s="184"/>
      <c r="DI304" s="972">
        <f>SUM(DI299:DI303)</f>
        <v>0</v>
      </c>
      <c r="DJ304" s="962">
        <f>SUM(DJ299:DJ303)</f>
        <v>0</v>
      </c>
      <c r="DK304" s="964">
        <f>SUM(DK299:DK303)</f>
        <v>0</v>
      </c>
      <c r="DM304" s="962">
        <f>SUM(DM299:DM303)</f>
        <v>0</v>
      </c>
      <c r="DO304" s="960" t="str">
        <f t="shared" si="972"/>
        <v>True</v>
      </c>
      <c r="DP304" s="4075" t="str">
        <f t="shared" ref="DP304:DP305" si="1156">IF($U304=0,"Blanc","")</f>
        <v>Blanc</v>
      </c>
      <c r="DQ304" s="4074" t="str">
        <f t="shared" si="1028"/>
        <v>wrong</v>
      </c>
    </row>
    <row r="305" spans="2:121" ht="39.9" customHeight="1" thickBot="1">
      <c r="B305" s="8484" t="s">
        <v>303</v>
      </c>
      <c r="C305" s="8485"/>
      <c r="D305" s="8485"/>
      <c r="E305" s="8485"/>
      <c r="F305" s="8486"/>
      <c r="G305" s="2040"/>
      <c r="H305" s="2402">
        <f t="shared" ref="H305:AU305" si="1157">H298+H304</f>
        <v>0</v>
      </c>
      <c r="I305" s="973">
        <f t="shared" si="1157"/>
        <v>0</v>
      </c>
      <c r="J305" s="2403">
        <f t="shared" si="1157"/>
        <v>0</v>
      </c>
      <c r="K305" s="2404">
        <f t="shared" si="1157"/>
        <v>0</v>
      </c>
      <c r="L305" s="2404">
        <f t="shared" si="1157"/>
        <v>0</v>
      </c>
      <c r="M305" s="975">
        <f t="shared" si="1157"/>
        <v>0</v>
      </c>
      <c r="N305" s="2402">
        <f t="shared" si="1157"/>
        <v>0</v>
      </c>
      <c r="O305" s="973">
        <f t="shared" si="1157"/>
        <v>0</v>
      </c>
      <c r="P305" s="2403">
        <f t="shared" si="1157"/>
        <v>0</v>
      </c>
      <c r="Q305" s="975">
        <f t="shared" si="1157"/>
        <v>0</v>
      </c>
      <c r="R305" s="2402">
        <f t="shared" si="1157"/>
        <v>0</v>
      </c>
      <c r="S305" s="973">
        <f t="shared" si="1157"/>
        <v>0</v>
      </c>
      <c r="T305" s="970">
        <f t="shared" si="1157"/>
        <v>0</v>
      </c>
      <c r="U305" s="962">
        <f t="shared" si="1157"/>
        <v>0</v>
      </c>
      <c r="V305" s="2402">
        <f t="shared" si="1157"/>
        <v>0</v>
      </c>
      <c r="W305" s="973">
        <f t="shared" si="1157"/>
        <v>0</v>
      </c>
      <c r="X305" s="2403">
        <f t="shared" si="1157"/>
        <v>0</v>
      </c>
      <c r="Y305" s="2404">
        <f t="shared" si="1157"/>
        <v>0</v>
      </c>
      <c r="Z305" s="975">
        <f t="shared" si="1157"/>
        <v>0</v>
      </c>
      <c r="AA305" s="962">
        <f t="shared" si="1157"/>
        <v>0</v>
      </c>
      <c r="AB305" s="962">
        <f t="shared" si="1157"/>
        <v>0</v>
      </c>
      <c r="AC305" s="2403">
        <f t="shared" si="1157"/>
        <v>0</v>
      </c>
      <c r="AD305" s="2404">
        <f t="shared" si="1157"/>
        <v>0</v>
      </c>
      <c r="AE305" s="2404">
        <f t="shared" si="1157"/>
        <v>0</v>
      </c>
      <c r="AF305" s="2404">
        <f t="shared" si="1157"/>
        <v>0</v>
      </c>
      <c r="AG305" s="975">
        <f t="shared" si="1157"/>
        <v>0</v>
      </c>
      <c r="AH305" s="962">
        <f t="shared" si="1157"/>
        <v>0</v>
      </c>
      <c r="AI305" s="2403">
        <f t="shared" si="1157"/>
        <v>0</v>
      </c>
      <c r="AJ305" s="2404">
        <f t="shared" si="1157"/>
        <v>0</v>
      </c>
      <c r="AK305" s="975">
        <f t="shared" si="1157"/>
        <v>0</v>
      </c>
      <c r="AL305" s="972">
        <f t="shared" si="1157"/>
        <v>0</v>
      </c>
      <c r="AM305" s="962">
        <f t="shared" si="1157"/>
        <v>0</v>
      </c>
      <c r="AN305" s="964">
        <f t="shared" si="1157"/>
        <v>0</v>
      </c>
      <c r="AO305" s="2403">
        <f t="shared" si="1157"/>
        <v>0</v>
      </c>
      <c r="AP305" s="2404">
        <f t="shared" si="1157"/>
        <v>0</v>
      </c>
      <c r="AQ305" s="2404">
        <f t="shared" si="1157"/>
        <v>0</v>
      </c>
      <c r="AR305" s="2404">
        <f t="shared" si="1157"/>
        <v>0</v>
      </c>
      <c r="AS305" s="975">
        <f t="shared" si="1157"/>
        <v>0</v>
      </c>
      <c r="AT305" s="962">
        <f t="shared" si="1157"/>
        <v>0</v>
      </c>
      <c r="AU305" s="962">
        <f t="shared" si="1157"/>
        <v>0</v>
      </c>
      <c r="AV305" s="184"/>
      <c r="AW305" s="974" t="s">
        <v>304</v>
      </c>
      <c r="AX305" s="2402">
        <f t="shared" ref="AX305:CA305" si="1158">AX298+AX304</f>
        <v>0</v>
      </c>
      <c r="AY305" s="2404">
        <f t="shared" si="1158"/>
        <v>0</v>
      </c>
      <c r="AZ305" s="2404">
        <f t="shared" si="1158"/>
        <v>0</v>
      </c>
      <c r="BA305" s="2404">
        <f t="shared" si="1158"/>
        <v>0</v>
      </c>
      <c r="BB305" s="2404">
        <f t="shared" si="1158"/>
        <v>0</v>
      </c>
      <c r="BC305" s="2404">
        <f t="shared" si="1158"/>
        <v>0</v>
      </c>
      <c r="BD305" s="973">
        <f t="shared" si="1158"/>
        <v>0</v>
      </c>
      <c r="BE305" s="2402">
        <f t="shared" si="1158"/>
        <v>0</v>
      </c>
      <c r="BF305" s="2404">
        <f t="shared" si="1158"/>
        <v>0</v>
      </c>
      <c r="BG305" s="2404">
        <f t="shared" si="1158"/>
        <v>0</v>
      </c>
      <c r="BH305" s="2404">
        <f t="shared" si="1158"/>
        <v>0</v>
      </c>
      <c r="BI305" s="973">
        <f t="shared" si="1158"/>
        <v>0</v>
      </c>
      <c r="BJ305" s="2402">
        <f t="shared" si="1158"/>
        <v>0</v>
      </c>
      <c r="BK305" s="2404">
        <f t="shared" si="1158"/>
        <v>0</v>
      </c>
      <c r="BL305" s="973">
        <f t="shared" si="1158"/>
        <v>0</v>
      </c>
      <c r="BM305" s="970">
        <f t="shared" si="1158"/>
        <v>0</v>
      </c>
      <c r="BN305" s="962">
        <f t="shared" si="1158"/>
        <v>0</v>
      </c>
      <c r="BO305" s="2402">
        <f t="shared" si="1158"/>
        <v>0</v>
      </c>
      <c r="BP305" s="2404">
        <f t="shared" si="1158"/>
        <v>0</v>
      </c>
      <c r="BQ305" s="2404">
        <f t="shared" si="1158"/>
        <v>0</v>
      </c>
      <c r="BR305" s="2404">
        <f t="shared" si="1158"/>
        <v>0</v>
      </c>
      <c r="BS305" s="973">
        <f t="shared" si="1158"/>
        <v>0</v>
      </c>
      <c r="BT305" s="2402">
        <f t="shared" si="1158"/>
        <v>0</v>
      </c>
      <c r="BU305" s="2404">
        <f t="shared" si="1158"/>
        <v>0</v>
      </c>
      <c r="BV305" s="973">
        <f t="shared" si="1158"/>
        <v>0</v>
      </c>
      <c r="BW305" s="970">
        <f t="shared" si="1158"/>
        <v>0</v>
      </c>
      <c r="BX305" s="962">
        <f t="shared" si="1158"/>
        <v>0</v>
      </c>
      <c r="BY305" s="2402">
        <f t="shared" si="1158"/>
        <v>0</v>
      </c>
      <c r="BZ305" s="973">
        <f t="shared" si="1158"/>
        <v>0</v>
      </c>
      <c r="CA305" s="964">
        <f t="shared" si="1158"/>
        <v>0</v>
      </c>
      <c r="CC305" s="2043" t="s">
        <v>304</v>
      </c>
      <c r="CD305" s="2420">
        <f t="shared" ref="CD305:CV305" si="1159">CD298+CD304</f>
        <v>0</v>
      </c>
      <c r="CE305" s="2421">
        <f t="shared" si="1159"/>
        <v>0</v>
      </c>
      <c r="CF305" s="2422">
        <f t="shared" si="1159"/>
        <v>0</v>
      </c>
      <c r="CG305" s="2444">
        <f t="shared" si="1159"/>
        <v>0</v>
      </c>
      <c r="CH305" s="2423">
        <f t="shared" si="1159"/>
        <v>0</v>
      </c>
      <c r="CI305" s="2421">
        <f t="shared" si="1159"/>
        <v>0</v>
      </c>
      <c r="CJ305" s="2422">
        <f t="shared" si="1159"/>
        <v>0</v>
      </c>
      <c r="CK305" s="2444">
        <f t="shared" si="1159"/>
        <v>0</v>
      </c>
      <c r="CL305" s="2423">
        <f t="shared" si="1159"/>
        <v>0</v>
      </c>
      <c r="CM305" s="2421">
        <f t="shared" si="1159"/>
        <v>0</v>
      </c>
      <c r="CN305" s="2422">
        <f t="shared" si="1159"/>
        <v>0</v>
      </c>
      <c r="CO305" s="2444">
        <f t="shared" si="1159"/>
        <v>0</v>
      </c>
      <c r="CP305" s="2423">
        <f t="shared" si="1159"/>
        <v>0</v>
      </c>
      <c r="CQ305" s="2422">
        <f t="shared" si="1159"/>
        <v>0</v>
      </c>
      <c r="CR305" s="2444">
        <f t="shared" si="1159"/>
        <v>0</v>
      </c>
      <c r="CS305" s="2423">
        <f t="shared" si="1159"/>
        <v>0</v>
      </c>
      <c r="CT305" s="2421">
        <f t="shared" si="1159"/>
        <v>0</v>
      </c>
      <c r="CU305" s="2422">
        <f t="shared" si="1159"/>
        <v>0</v>
      </c>
      <c r="CV305" s="2444">
        <f t="shared" si="1159"/>
        <v>0</v>
      </c>
      <c r="CW305" s="184"/>
      <c r="CX305" s="2402">
        <f t="shared" ref="CX305:DE305" si="1160">CX298+CX304</f>
        <v>0</v>
      </c>
      <c r="CY305" s="2404">
        <f t="shared" si="1160"/>
        <v>0</v>
      </c>
      <c r="CZ305" s="975">
        <f t="shared" si="1160"/>
        <v>0</v>
      </c>
      <c r="DA305" s="962">
        <f t="shared" si="1160"/>
        <v>0</v>
      </c>
      <c r="DB305" s="2403">
        <f t="shared" si="1160"/>
        <v>0</v>
      </c>
      <c r="DC305" s="2404">
        <f t="shared" si="1160"/>
        <v>0</v>
      </c>
      <c r="DD305" s="975">
        <f t="shared" si="1160"/>
        <v>0</v>
      </c>
      <c r="DE305" s="962">
        <f t="shared" si="1160"/>
        <v>0</v>
      </c>
      <c r="DF305" s="184"/>
      <c r="DG305" s="2444">
        <f>DG298+DG304</f>
        <v>0</v>
      </c>
      <c r="DH305" s="184"/>
      <c r="DI305" s="972">
        <f>DI298+DI304</f>
        <v>0</v>
      </c>
      <c r="DJ305" s="962">
        <f>DJ298+DJ304</f>
        <v>0</v>
      </c>
      <c r="DK305" s="964">
        <f>DK298+DK304</f>
        <v>0</v>
      </c>
      <c r="DM305" s="962">
        <f>DM298+DM304</f>
        <v>0</v>
      </c>
      <c r="DO305" s="960" t="str">
        <f t="shared" si="972"/>
        <v>True</v>
      </c>
      <c r="DP305" s="4075" t="str">
        <f t="shared" si="1156"/>
        <v>Blanc</v>
      </c>
      <c r="DQ305" s="4074" t="str">
        <f t="shared" si="1028"/>
        <v>wrong</v>
      </c>
    </row>
    <row r="306" spans="2:121" ht="39.9" customHeight="1">
      <c r="B306" s="8502" t="s">
        <v>305</v>
      </c>
      <c r="C306" s="8504" t="s">
        <v>1227</v>
      </c>
      <c r="D306" s="8504" t="s">
        <v>1211</v>
      </c>
      <c r="E306" s="8502" t="s">
        <v>238</v>
      </c>
      <c r="F306" s="8506" t="s">
        <v>236</v>
      </c>
      <c r="G306" s="251" t="s">
        <v>1213</v>
      </c>
      <c r="H306" s="206"/>
      <c r="I306" s="209"/>
      <c r="J306" s="210"/>
      <c r="K306" s="208"/>
      <c r="L306" s="208"/>
      <c r="M306" s="207"/>
      <c r="N306" s="206"/>
      <c r="O306" s="209"/>
      <c r="P306" s="210"/>
      <c r="Q306" s="207"/>
      <c r="R306" s="206"/>
      <c r="S306" s="209"/>
      <c r="T306" s="2393"/>
      <c r="U306" s="2446">
        <f t="shared" ref="U306:U310" si="1161">SUM(H306:P306,S306:T306)-R306</f>
        <v>0</v>
      </c>
      <c r="V306" s="206"/>
      <c r="W306" s="209"/>
      <c r="X306" s="955"/>
      <c r="Y306" s="208"/>
      <c r="Z306" s="207"/>
      <c r="AA306" s="2448">
        <f t="shared" ref="AA306:AA310" si="1162">SUM(X306:Z306)</f>
        <v>0</v>
      </c>
      <c r="AB306" s="212"/>
      <c r="AC306" s="210"/>
      <c r="AD306" s="208"/>
      <c r="AE306" s="208"/>
      <c r="AF306" s="208"/>
      <c r="AG306" s="207"/>
      <c r="AH306" s="2448">
        <f t="shared" ref="AH306:AH310" si="1163">SUM(AC306:AG306)</f>
        <v>0</v>
      </c>
      <c r="AI306" s="210"/>
      <c r="AJ306" s="208"/>
      <c r="AK306" s="207"/>
      <c r="AL306" s="2449">
        <f t="shared" ref="AL306:AL310" si="1164">SUM(AI306:AK306)</f>
        <v>0</v>
      </c>
      <c r="AM306" s="211"/>
      <c r="AN306" s="2451">
        <f t="shared" ref="AN306:AN310" si="1165">AM306+AL306+AH306+AB306+AA306</f>
        <v>0</v>
      </c>
      <c r="AO306" s="210"/>
      <c r="AP306" s="208"/>
      <c r="AQ306" s="208"/>
      <c r="AR306" s="208"/>
      <c r="AS306" s="207"/>
      <c r="AT306" s="2453">
        <f>SUM(AO306:AS306)</f>
        <v>0</v>
      </c>
      <c r="AU306" s="213"/>
      <c r="AV306" s="184"/>
      <c r="AW306" s="251" t="s">
        <v>1213</v>
      </c>
      <c r="AX306" s="206"/>
      <c r="AY306" s="208"/>
      <c r="AZ306" s="208"/>
      <c r="BA306" s="208"/>
      <c r="BB306" s="208"/>
      <c r="BC306" s="208"/>
      <c r="BD306" s="209"/>
      <c r="BE306" s="206"/>
      <c r="BF306" s="208"/>
      <c r="BG306" s="208"/>
      <c r="BH306" s="208"/>
      <c r="BI306" s="209"/>
      <c r="BJ306" s="206"/>
      <c r="BK306" s="208"/>
      <c r="BL306" s="209"/>
      <c r="BM306" s="954"/>
      <c r="BN306" s="211"/>
      <c r="BO306" s="206"/>
      <c r="BP306" s="208"/>
      <c r="BQ306" s="208"/>
      <c r="BR306" s="208"/>
      <c r="BS306" s="209"/>
      <c r="BT306" s="206"/>
      <c r="BU306" s="208"/>
      <c r="BV306" s="209"/>
      <c r="BW306" s="954"/>
      <c r="BX306" s="2454">
        <f t="shared" ref="BX306:BX317" si="1166">SUM(AX306:BW306)</f>
        <v>0</v>
      </c>
      <c r="BY306" s="206"/>
      <c r="BZ306" s="209"/>
      <c r="CA306" s="956"/>
      <c r="CC306" s="251" t="s">
        <v>1213</v>
      </c>
      <c r="CD306" s="206"/>
      <c r="CE306" s="208"/>
      <c r="CF306" s="207"/>
      <c r="CG306" s="2454">
        <f t="shared" ref="CG306:CG310" si="1167">SUM(CD306:CF306)</f>
        <v>0</v>
      </c>
      <c r="CH306" s="210"/>
      <c r="CI306" s="208"/>
      <c r="CJ306" s="207"/>
      <c r="CK306" s="2454">
        <f t="shared" ref="CK306:CK310" si="1168">SUM(CH306:CJ306)</f>
        <v>0</v>
      </c>
      <c r="CL306" s="210"/>
      <c r="CM306" s="208"/>
      <c r="CN306" s="207"/>
      <c r="CO306" s="2454">
        <f t="shared" ref="CO306:CO310" si="1169">SUM(CL306:CN306)</f>
        <v>0</v>
      </c>
      <c r="CP306" s="210"/>
      <c r="CQ306" s="207"/>
      <c r="CR306" s="2454">
        <f t="shared" ref="CR306:CR310" si="1170">SUM(CP306:CQ306)</f>
        <v>0</v>
      </c>
      <c r="CS306" s="2434">
        <f t="shared" ref="CS306:CU310" si="1171">CX306+DB306</f>
        <v>0</v>
      </c>
      <c r="CT306" s="2432">
        <f t="shared" si="1171"/>
        <v>0</v>
      </c>
      <c r="CU306" s="2433">
        <f t="shared" si="1171"/>
        <v>0</v>
      </c>
      <c r="CV306" s="2454">
        <f t="shared" ref="CV306:CV310" si="1172">SUM(CS306:CU306)</f>
        <v>0</v>
      </c>
      <c r="CW306" s="184"/>
      <c r="CX306" s="206"/>
      <c r="CY306" s="208"/>
      <c r="CZ306" s="207"/>
      <c r="DA306" s="2460">
        <f t="shared" ref="DA306:DA310" si="1173">SUM(CX306:CZ306)</f>
        <v>0</v>
      </c>
      <c r="DB306" s="210"/>
      <c r="DC306" s="208"/>
      <c r="DD306" s="207"/>
      <c r="DE306" s="2460">
        <f t="shared" ref="DE306:DE310" si="1174">SUM(DB306:DD306)</f>
        <v>0</v>
      </c>
      <c r="DF306" s="184"/>
      <c r="DG306" s="2454">
        <f t="shared" ref="DG306:DG317" si="1175">SUM(CV306,CR306,CO306,CK306,CG306)</f>
        <v>0</v>
      </c>
      <c r="DH306" s="184"/>
      <c r="DI306" s="2394">
        <f t="shared" ref="DI306:DJ310" si="1176">CD306+CH306+CL306+CP306+CS306</f>
        <v>0</v>
      </c>
      <c r="DJ306" s="2395">
        <f t="shared" si="1176"/>
        <v>0</v>
      </c>
      <c r="DK306" s="2396">
        <f t="shared" ref="DK306:DK310" si="1177">CF306+CJ306+CN306+CU306</f>
        <v>0</v>
      </c>
      <c r="DM306" s="2395">
        <f t="shared" ref="DM306:DM310" si="1178">SUM(DI306:DK306)</f>
        <v>0</v>
      </c>
      <c r="DO306" s="2462" t="str">
        <f t="shared" si="972"/>
        <v>True</v>
      </c>
      <c r="DP306" s="4073"/>
    </row>
    <row r="307" spans="2:121" ht="39.9" customHeight="1">
      <c r="B307" s="8502"/>
      <c r="C307" s="8504"/>
      <c r="D307" s="8504"/>
      <c r="E307" s="8502"/>
      <c r="F307" s="8506"/>
      <c r="G307" s="251" t="s">
        <v>666</v>
      </c>
      <c r="H307" s="206"/>
      <c r="I307" s="209"/>
      <c r="J307" s="210"/>
      <c r="K307" s="208"/>
      <c r="L307" s="208"/>
      <c r="M307" s="207"/>
      <c r="N307" s="206"/>
      <c r="O307" s="209"/>
      <c r="P307" s="210"/>
      <c r="Q307" s="207"/>
      <c r="R307" s="206"/>
      <c r="S307" s="209"/>
      <c r="T307" s="2393"/>
      <c r="U307" s="2446">
        <f t="shared" si="1161"/>
        <v>0</v>
      </c>
      <c r="V307" s="206"/>
      <c r="W307" s="209"/>
      <c r="X307" s="955"/>
      <c r="Y307" s="208"/>
      <c r="Z307" s="207"/>
      <c r="AA307" s="2448">
        <f t="shared" si="1162"/>
        <v>0</v>
      </c>
      <c r="AB307" s="212"/>
      <c r="AC307" s="210"/>
      <c r="AD307" s="208"/>
      <c r="AE307" s="208"/>
      <c r="AF307" s="208"/>
      <c r="AG307" s="207"/>
      <c r="AH307" s="2448">
        <f t="shared" si="1163"/>
        <v>0</v>
      </c>
      <c r="AI307" s="210"/>
      <c r="AJ307" s="208"/>
      <c r="AK307" s="207"/>
      <c r="AL307" s="2449">
        <f t="shared" si="1164"/>
        <v>0</v>
      </c>
      <c r="AM307" s="211"/>
      <c r="AN307" s="2451">
        <f t="shared" si="1165"/>
        <v>0</v>
      </c>
      <c r="AO307" s="210"/>
      <c r="AP307" s="208"/>
      <c r="AQ307" s="208"/>
      <c r="AR307" s="208"/>
      <c r="AS307" s="207"/>
      <c r="AT307" s="2453">
        <f t="shared" ref="AT307:AT310" si="1179">SUM(AO307:AS307)</f>
        <v>0</v>
      </c>
      <c r="AU307" s="213"/>
      <c r="AV307" s="184"/>
      <c r="AW307" s="251" t="s">
        <v>666</v>
      </c>
      <c r="AX307" s="206"/>
      <c r="AY307" s="208"/>
      <c r="AZ307" s="208"/>
      <c r="BA307" s="208"/>
      <c r="BB307" s="208"/>
      <c r="BC307" s="208"/>
      <c r="BD307" s="209"/>
      <c r="BE307" s="206"/>
      <c r="BF307" s="208"/>
      <c r="BG307" s="208"/>
      <c r="BH307" s="208"/>
      <c r="BI307" s="209"/>
      <c r="BJ307" s="206"/>
      <c r="BK307" s="208"/>
      <c r="BL307" s="209"/>
      <c r="BM307" s="954"/>
      <c r="BN307" s="211"/>
      <c r="BO307" s="206"/>
      <c r="BP307" s="208"/>
      <c r="BQ307" s="208"/>
      <c r="BR307" s="208"/>
      <c r="BS307" s="209"/>
      <c r="BT307" s="206"/>
      <c r="BU307" s="208"/>
      <c r="BV307" s="209"/>
      <c r="BW307" s="954"/>
      <c r="BX307" s="2454">
        <f t="shared" si="1166"/>
        <v>0</v>
      </c>
      <c r="BY307" s="206"/>
      <c r="BZ307" s="209"/>
      <c r="CA307" s="956"/>
      <c r="CC307" s="251" t="s">
        <v>666</v>
      </c>
      <c r="CD307" s="206"/>
      <c r="CE307" s="208"/>
      <c r="CF307" s="207"/>
      <c r="CG307" s="2454">
        <f t="shared" si="1167"/>
        <v>0</v>
      </c>
      <c r="CH307" s="210"/>
      <c r="CI307" s="208"/>
      <c r="CJ307" s="207"/>
      <c r="CK307" s="2454">
        <f t="shared" si="1168"/>
        <v>0</v>
      </c>
      <c r="CL307" s="210"/>
      <c r="CM307" s="208"/>
      <c r="CN307" s="207"/>
      <c r="CO307" s="2454">
        <f t="shared" si="1169"/>
        <v>0</v>
      </c>
      <c r="CP307" s="210"/>
      <c r="CQ307" s="207"/>
      <c r="CR307" s="2454">
        <f t="shared" si="1170"/>
        <v>0</v>
      </c>
      <c r="CS307" s="2434">
        <f t="shared" si="1171"/>
        <v>0</v>
      </c>
      <c r="CT307" s="2432">
        <f t="shared" si="1171"/>
        <v>0</v>
      </c>
      <c r="CU307" s="2433">
        <f t="shared" si="1171"/>
        <v>0</v>
      </c>
      <c r="CV307" s="2454">
        <f t="shared" si="1172"/>
        <v>0</v>
      </c>
      <c r="CW307" s="184"/>
      <c r="CX307" s="206"/>
      <c r="CY307" s="208"/>
      <c r="CZ307" s="207"/>
      <c r="DA307" s="2460">
        <f t="shared" si="1173"/>
        <v>0</v>
      </c>
      <c r="DB307" s="210"/>
      <c r="DC307" s="208"/>
      <c r="DD307" s="207"/>
      <c r="DE307" s="2460">
        <f t="shared" si="1174"/>
        <v>0</v>
      </c>
      <c r="DF307" s="184"/>
      <c r="DG307" s="2454">
        <f t="shared" si="1175"/>
        <v>0</v>
      </c>
      <c r="DH307" s="184"/>
      <c r="DI307" s="2394">
        <f t="shared" si="1176"/>
        <v>0</v>
      </c>
      <c r="DJ307" s="2395">
        <f t="shared" si="1176"/>
        <v>0</v>
      </c>
      <c r="DK307" s="2396">
        <f t="shared" si="1177"/>
        <v>0</v>
      </c>
      <c r="DM307" s="2395">
        <f t="shared" si="1178"/>
        <v>0</v>
      </c>
      <c r="DO307" s="2462" t="str">
        <f t="shared" si="972"/>
        <v>True</v>
      </c>
      <c r="DP307" s="4073"/>
    </row>
    <row r="308" spans="2:121" ht="39.9" customHeight="1">
      <c r="B308" s="8502"/>
      <c r="C308" s="8504"/>
      <c r="D308" s="8504"/>
      <c r="E308" s="8502"/>
      <c r="F308" s="8506"/>
      <c r="G308" s="251" t="s">
        <v>667</v>
      </c>
      <c r="H308" s="206"/>
      <c r="I308" s="209"/>
      <c r="J308" s="210"/>
      <c r="K308" s="208"/>
      <c r="L308" s="208"/>
      <c r="M308" s="207"/>
      <c r="N308" s="206"/>
      <c r="O308" s="209"/>
      <c r="P308" s="210"/>
      <c r="Q308" s="207"/>
      <c r="R308" s="206"/>
      <c r="S308" s="209"/>
      <c r="T308" s="2393"/>
      <c r="U308" s="2446">
        <f t="shared" si="1161"/>
        <v>0</v>
      </c>
      <c r="V308" s="206"/>
      <c r="W308" s="209"/>
      <c r="X308" s="955"/>
      <c r="Y308" s="208"/>
      <c r="Z308" s="207"/>
      <c r="AA308" s="2448">
        <f t="shared" si="1162"/>
        <v>0</v>
      </c>
      <c r="AB308" s="212"/>
      <c r="AC308" s="210"/>
      <c r="AD308" s="208"/>
      <c r="AE308" s="208"/>
      <c r="AF308" s="208"/>
      <c r="AG308" s="207"/>
      <c r="AH308" s="2448">
        <f t="shared" si="1163"/>
        <v>0</v>
      </c>
      <c r="AI308" s="210"/>
      <c r="AJ308" s="208"/>
      <c r="AK308" s="207"/>
      <c r="AL308" s="2449">
        <f t="shared" si="1164"/>
        <v>0</v>
      </c>
      <c r="AM308" s="211"/>
      <c r="AN308" s="2451">
        <f t="shared" si="1165"/>
        <v>0</v>
      </c>
      <c r="AO308" s="210"/>
      <c r="AP308" s="208"/>
      <c r="AQ308" s="208"/>
      <c r="AR308" s="208"/>
      <c r="AS308" s="207"/>
      <c r="AT308" s="2453">
        <f t="shared" si="1179"/>
        <v>0</v>
      </c>
      <c r="AU308" s="213"/>
      <c r="AV308" s="184"/>
      <c r="AW308" s="251" t="s">
        <v>667</v>
      </c>
      <c r="AX308" s="206"/>
      <c r="AY308" s="208"/>
      <c r="AZ308" s="208"/>
      <c r="BA308" s="208"/>
      <c r="BB308" s="208"/>
      <c r="BC308" s="208"/>
      <c r="BD308" s="209"/>
      <c r="BE308" s="206"/>
      <c r="BF308" s="208"/>
      <c r="BG308" s="208"/>
      <c r="BH308" s="208"/>
      <c r="BI308" s="209"/>
      <c r="BJ308" s="206"/>
      <c r="BK308" s="208"/>
      <c r="BL308" s="209"/>
      <c r="BM308" s="954"/>
      <c r="BN308" s="211"/>
      <c r="BO308" s="206"/>
      <c r="BP308" s="208"/>
      <c r="BQ308" s="208"/>
      <c r="BR308" s="208"/>
      <c r="BS308" s="209"/>
      <c r="BT308" s="206"/>
      <c r="BU308" s="208"/>
      <c r="BV308" s="209"/>
      <c r="BW308" s="954"/>
      <c r="BX308" s="2454">
        <f t="shared" si="1166"/>
        <v>0</v>
      </c>
      <c r="BY308" s="206"/>
      <c r="BZ308" s="209"/>
      <c r="CA308" s="956"/>
      <c r="CC308" s="251" t="s">
        <v>667</v>
      </c>
      <c r="CD308" s="206"/>
      <c r="CE308" s="208"/>
      <c r="CF308" s="207"/>
      <c r="CG308" s="2454">
        <f t="shared" si="1167"/>
        <v>0</v>
      </c>
      <c r="CH308" s="210"/>
      <c r="CI308" s="208"/>
      <c r="CJ308" s="207"/>
      <c r="CK308" s="2454">
        <f t="shared" si="1168"/>
        <v>0</v>
      </c>
      <c r="CL308" s="210"/>
      <c r="CM308" s="208"/>
      <c r="CN308" s="207"/>
      <c r="CO308" s="2454">
        <f t="shared" si="1169"/>
        <v>0</v>
      </c>
      <c r="CP308" s="210"/>
      <c r="CQ308" s="207"/>
      <c r="CR308" s="2454">
        <f t="shared" si="1170"/>
        <v>0</v>
      </c>
      <c r="CS308" s="2434">
        <f t="shared" si="1171"/>
        <v>0</v>
      </c>
      <c r="CT308" s="2432">
        <f t="shared" si="1171"/>
        <v>0</v>
      </c>
      <c r="CU308" s="2433">
        <f t="shared" si="1171"/>
        <v>0</v>
      </c>
      <c r="CV308" s="2454">
        <f t="shared" si="1172"/>
        <v>0</v>
      </c>
      <c r="CW308" s="184"/>
      <c r="CX308" s="206"/>
      <c r="CY308" s="208"/>
      <c r="CZ308" s="207"/>
      <c r="DA308" s="2460">
        <f t="shared" si="1173"/>
        <v>0</v>
      </c>
      <c r="DB308" s="210"/>
      <c r="DC308" s="208"/>
      <c r="DD308" s="207"/>
      <c r="DE308" s="2460">
        <f t="shared" si="1174"/>
        <v>0</v>
      </c>
      <c r="DF308" s="184"/>
      <c r="DG308" s="2454">
        <f t="shared" si="1175"/>
        <v>0</v>
      </c>
      <c r="DH308" s="184"/>
      <c r="DI308" s="2394">
        <f t="shared" si="1176"/>
        <v>0</v>
      </c>
      <c r="DJ308" s="2395">
        <f t="shared" si="1176"/>
        <v>0</v>
      </c>
      <c r="DK308" s="2396">
        <f t="shared" si="1177"/>
        <v>0</v>
      </c>
      <c r="DM308" s="2395">
        <f t="shared" si="1178"/>
        <v>0</v>
      </c>
      <c r="DO308" s="2462" t="str">
        <f t="shared" si="972"/>
        <v>True</v>
      </c>
      <c r="DP308" s="4073"/>
    </row>
    <row r="309" spans="2:121" ht="39.9" customHeight="1">
      <c r="B309" s="8502"/>
      <c r="C309" s="8504"/>
      <c r="D309" s="8504"/>
      <c r="E309" s="8502"/>
      <c r="F309" s="8506"/>
      <c r="G309" s="251" t="s">
        <v>668</v>
      </c>
      <c r="H309" s="206"/>
      <c r="I309" s="209"/>
      <c r="J309" s="210"/>
      <c r="K309" s="208"/>
      <c r="L309" s="208"/>
      <c r="M309" s="207"/>
      <c r="N309" s="206"/>
      <c r="O309" s="209"/>
      <c r="P309" s="210"/>
      <c r="Q309" s="207"/>
      <c r="R309" s="206"/>
      <c r="S309" s="209"/>
      <c r="T309" s="954"/>
      <c r="U309" s="2446">
        <f t="shared" si="1161"/>
        <v>0</v>
      </c>
      <c r="V309" s="206"/>
      <c r="W309" s="209"/>
      <c r="X309" s="955"/>
      <c r="Y309" s="208"/>
      <c r="Z309" s="207"/>
      <c r="AA309" s="2448">
        <f t="shared" si="1162"/>
        <v>0</v>
      </c>
      <c r="AB309" s="212"/>
      <c r="AC309" s="210"/>
      <c r="AD309" s="208"/>
      <c r="AE309" s="208"/>
      <c r="AF309" s="208"/>
      <c r="AG309" s="207"/>
      <c r="AH309" s="2448">
        <f t="shared" si="1163"/>
        <v>0</v>
      </c>
      <c r="AI309" s="210"/>
      <c r="AJ309" s="208"/>
      <c r="AK309" s="207"/>
      <c r="AL309" s="2449">
        <f t="shared" si="1164"/>
        <v>0</v>
      </c>
      <c r="AM309" s="211"/>
      <c r="AN309" s="2451">
        <f t="shared" si="1165"/>
        <v>0</v>
      </c>
      <c r="AO309" s="210"/>
      <c r="AP309" s="208"/>
      <c r="AQ309" s="208"/>
      <c r="AR309" s="208"/>
      <c r="AS309" s="207"/>
      <c r="AT309" s="2453">
        <f t="shared" si="1179"/>
        <v>0</v>
      </c>
      <c r="AU309" s="213"/>
      <c r="AV309" s="184"/>
      <c r="AW309" s="251" t="s">
        <v>668</v>
      </c>
      <c r="AX309" s="206"/>
      <c r="AY309" s="208"/>
      <c r="AZ309" s="208"/>
      <c r="BA309" s="208"/>
      <c r="BB309" s="208"/>
      <c r="BC309" s="208"/>
      <c r="BD309" s="209"/>
      <c r="BE309" s="206"/>
      <c r="BF309" s="208"/>
      <c r="BG309" s="208"/>
      <c r="BH309" s="208"/>
      <c r="BI309" s="209"/>
      <c r="BJ309" s="206"/>
      <c r="BK309" s="208"/>
      <c r="BL309" s="209"/>
      <c r="BM309" s="954"/>
      <c r="BN309" s="211"/>
      <c r="BO309" s="206"/>
      <c r="BP309" s="208"/>
      <c r="BQ309" s="208"/>
      <c r="BR309" s="208"/>
      <c r="BS309" s="209"/>
      <c r="BT309" s="206"/>
      <c r="BU309" s="208"/>
      <c r="BV309" s="209"/>
      <c r="BW309" s="954"/>
      <c r="BX309" s="2454">
        <f t="shared" si="1166"/>
        <v>0</v>
      </c>
      <c r="BY309" s="206"/>
      <c r="BZ309" s="209"/>
      <c r="CA309" s="956"/>
      <c r="CC309" s="251" t="s">
        <v>668</v>
      </c>
      <c r="CD309" s="206"/>
      <c r="CE309" s="208"/>
      <c r="CF309" s="207"/>
      <c r="CG309" s="2454">
        <f t="shared" si="1167"/>
        <v>0</v>
      </c>
      <c r="CH309" s="210"/>
      <c r="CI309" s="208"/>
      <c r="CJ309" s="207"/>
      <c r="CK309" s="2454">
        <f t="shared" si="1168"/>
        <v>0</v>
      </c>
      <c r="CL309" s="210"/>
      <c r="CM309" s="208"/>
      <c r="CN309" s="207"/>
      <c r="CO309" s="2454">
        <f t="shared" si="1169"/>
        <v>0</v>
      </c>
      <c r="CP309" s="210"/>
      <c r="CQ309" s="207"/>
      <c r="CR309" s="2454">
        <f t="shared" si="1170"/>
        <v>0</v>
      </c>
      <c r="CS309" s="2434">
        <f t="shared" si="1171"/>
        <v>0</v>
      </c>
      <c r="CT309" s="2432">
        <f t="shared" si="1171"/>
        <v>0</v>
      </c>
      <c r="CU309" s="2433">
        <f t="shared" si="1171"/>
        <v>0</v>
      </c>
      <c r="CV309" s="2454">
        <f t="shared" si="1172"/>
        <v>0</v>
      </c>
      <c r="CW309" s="184"/>
      <c r="CX309" s="206"/>
      <c r="CY309" s="208"/>
      <c r="CZ309" s="207"/>
      <c r="DA309" s="2460">
        <f t="shared" si="1173"/>
        <v>0</v>
      </c>
      <c r="DB309" s="210"/>
      <c r="DC309" s="208"/>
      <c r="DD309" s="207"/>
      <c r="DE309" s="2460">
        <f t="shared" si="1174"/>
        <v>0</v>
      </c>
      <c r="DF309" s="184"/>
      <c r="DG309" s="2454">
        <f t="shared" si="1175"/>
        <v>0</v>
      </c>
      <c r="DH309" s="184"/>
      <c r="DI309" s="2394">
        <f t="shared" si="1176"/>
        <v>0</v>
      </c>
      <c r="DJ309" s="2395">
        <f t="shared" si="1176"/>
        <v>0</v>
      </c>
      <c r="DK309" s="2396">
        <f t="shared" si="1177"/>
        <v>0</v>
      </c>
      <c r="DM309" s="2395">
        <f t="shared" si="1178"/>
        <v>0</v>
      </c>
      <c r="DO309" s="2462" t="str">
        <f t="shared" si="972"/>
        <v>True</v>
      </c>
      <c r="DP309" s="4073"/>
    </row>
    <row r="310" spans="2:121" ht="39.9" customHeight="1" thickBot="1">
      <c r="B310" s="8502"/>
      <c r="C310" s="8504"/>
      <c r="D310" s="8504"/>
      <c r="E310" s="8502"/>
      <c r="F310" s="8506"/>
      <c r="G310" s="252" t="s">
        <v>1214</v>
      </c>
      <c r="H310" s="214"/>
      <c r="I310" s="217"/>
      <c r="J310" s="218"/>
      <c r="K310" s="216"/>
      <c r="L310" s="216"/>
      <c r="M310" s="215"/>
      <c r="N310" s="214"/>
      <c r="O310" s="217"/>
      <c r="P310" s="218"/>
      <c r="Q310" s="215"/>
      <c r="R310" s="214"/>
      <c r="S310" s="217"/>
      <c r="T310" s="957"/>
      <c r="U310" s="2446">
        <f t="shared" si="1161"/>
        <v>0</v>
      </c>
      <c r="V310" s="214"/>
      <c r="W310" s="217"/>
      <c r="X310" s="958"/>
      <c r="Y310" s="216"/>
      <c r="Z310" s="215"/>
      <c r="AA310" s="2448">
        <f t="shared" si="1162"/>
        <v>0</v>
      </c>
      <c r="AB310" s="220"/>
      <c r="AC310" s="218"/>
      <c r="AD310" s="216"/>
      <c r="AE310" s="216"/>
      <c r="AF310" s="216"/>
      <c r="AG310" s="215"/>
      <c r="AH310" s="2448">
        <f t="shared" si="1163"/>
        <v>0</v>
      </c>
      <c r="AI310" s="218"/>
      <c r="AJ310" s="216"/>
      <c r="AK310" s="215"/>
      <c r="AL310" s="2450">
        <f t="shared" si="1164"/>
        <v>0</v>
      </c>
      <c r="AM310" s="219"/>
      <c r="AN310" s="2452">
        <f t="shared" si="1165"/>
        <v>0</v>
      </c>
      <c r="AO310" s="218"/>
      <c r="AP310" s="216"/>
      <c r="AQ310" s="216"/>
      <c r="AR310" s="216"/>
      <c r="AS310" s="215"/>
      <c r="AT310" s="2448">
        <f t="shared" si="1179"/>
        <v>0</v>
      </c>
      <c r="AU310" s="221"/>
      <c r="AV310" s="184"/>
      <c r="AW310" s="252" t="s">
        <v>1214</v>
      </c>
      <c r="AX310" s="214"/>
      <c r="AY310" s="216"/>
      <c r="AZ310" s="216"/>
      <c r="BA310" s="216"/>
      <c r="BB310" s="216"/>
      <c r="BC310" s="216"/>
      <c r="BD310" s="217"/>
      <c r="BE310" s="214"/>
      <c r="BF310" s="216"/>
      <c r="BG310" s="216"/>
      <c r="BH310" s="216"/>
      <c r="BI310" s="217"/>
      <c r="BJ310" s="214"/>
      <c r="BK310" s="216"/>
      <c r="BL310" s="217"/>
      <c r="BM310" s="957"/>
      <c r="BN310" s="219"/>
      <c r="BO310" s="214"/>
      <c r="BP310" s="216"/>
      <c r="BQ310" s="216"/>
      <c r="BR310" s="216"/>
      <c r="BS310" s="217"/>
      <c r="BT310" s="214"/>
      <c r="BU310" s="216"/>
      <c r="BV310" s="217"/>
      <c r="BW310" s="957"/>
      <c r="BX310" s="2455">
        <f t="shared" si="1166"/>
        <v>0</v>
      </c>
      <c r="BY310" s="214"/>
      <c r="BZ310" s="217"/>
      <c r="CA310" s="961"/>
      <c r="CC310" s="252" t="s">
        <v>1214</v>
      </c>
      <c r="CD310" s="214"/>
      <c r="CE310" s="216"/>
      <c r="CF310" s="215"/>
      <c r="CG310" s="2455">
        <f t="shared" si="1167"/>
        <v>0</v>
      </c>
      <c r="CH310" s="218"/>
      <c r="CI310" s="216"/>
      <c r="CJ310" s="215"/>
      <c r="CK310" s="2455">
        <f t="shared" si="1168"/>
        <v>0</v>
      </c>
      <c r="CL310" s="218"/>
      <c r="CM310" s="216"/>
      <c r="CN310" s="215"/>
      <c r="CO310" s="2455">
        <f t="shared" si="1169"/>
        <v>0</v>
      </c>
      <c r="CP310" s="218"/>
      <c r="CQ310" s="215"/>
      <c r="CR310" s="2455">
        <f t="shared" si="1170"/>
        <v>0</v>
      </c>
      <c r="CS310" s="2456">
        <f t="shared" si="1171"/>
        <v>0</v>
      </c>
      <c r="CT310" s="2457">
        <f t="shared" si="1171"/>
        <v>0</v>
      </c>
      <c r="CU310" s="2458">
        <f t="shared" si="1171"/>
        <v>0</v>
      </c>
      <c r="CV310" s="2455">
        <f t="shared" si="1172"/>
        <v>0</v>
      </c>
      <c r="CW310" s="184"/>
      <c r="CX310" s="214"/>
      <c r="CY310" s="216"/>
      <c r="CZ310" s="215"/>
      <c r="DA310" s="2461">
        <f t="shared" si="1173"/>
        <v>0</v>
      </c>
      <c r="DB310" s="218"/>
      <c r="DC310" s="216"/>
      <c r="DD310" s="215"/>
      <c r="DE310" s="2461">
        <f t="shared" si="1174"/>
        <v>0</v>
      </c>
      <c r="DF310" s="184"/>
      <c r="DG310" s="2455">
        <f t="shared" si="1175"/>
        <v>0</v>
      </c>
      <c r="DH310" s="184"/>
      <c r="DI310" s="2397">
        <f t="shared" si="1176"/>
        <v>0</v>
      </c>
      <c r="DJ310" s="2398">
        <f t="shared" si="1176"/>
        <v>0</v>
      </c>
      <c r="DK310" s="2399">
        <f t="shared" si="1177"/>
        <v>0</v>
      </c>
      <c r="DM310" s="2398">
        <f t="shared" si="1178"/>
        <v>0</v>
      </c>
      <c r="DO310" s="2463" t="str">
        <f t="shared" si="972"/>
        <v>True</v>
      </c>
      <c r="DP310" s="4073"/>
    </row>
    <row r="311" spans="2:121" ht="39.9" customHeight="1" thickBot="1">
      <c r="B311" s="8502"/>
      <c r="C311" s="8504"/>
      <c r="D311" s="8504"/>
      <c r="E311" s="8502"/>
      <c r="F311" s="8507"/>
      <c r="G311" s="2033" t="s">
        <v>181</v>
      </c>
      <c r="H311" s="2402">
        <f t="shared" ref="H311:P311" si="1180">SUM(H306:H310)</f>
        <v>0</v>
      </c>
      <c r="I311" s="973">
        <f t="shared" si="1180"/>
        <v>0</v>
      </c>
      <c r="J311" s="2403">
        <f t="shared" si="1180"/>
        <v>0</v>
      </c>
      <c r="K311" s="2404">
        <f t="shared" si="1180"/>
        <v>0</v>
      </c>
      <c r="L311" s="2404">
        <f t="shared" si="1180"/>
        <v>0</v>
      </c>
      <c r="M311" s="975">
        <f t="shared" si="1180"/>
        <v>0</v>
      </c>
      <c r="N311" s="2402">
        <f t="shared" si="1180"/>
        <v>0</v>
      </c>
      <c r="O311" s="973">
        <f t="shared" si="1180"/>
        <v>0</v>
      </c>
      <c r="P311" s="2403">
        <f t="shared" si="1180"/>
        <v>0</v>
      </c>
      <c r="Q311" s="2034"/>
      <c r="R311" s="2402">
        <f t="shared" ref="R311:AU311" si="1181">SUM(R306:R310)</f>
        <v>0</v>
      </c>
      <c r="S311" s="973">
        <f t="shared" si="1181"/>
        <v>0</v>
      </c>
      <c r="T311" s="970">
        <f t="shared" si="1181"/>
        <v>0</v>
      </c>
      <c r="U311" s="962">
        <f t="shared" si="1181"/>
        <v>0</v>
      </c>
      <c r="V311" s="2402">
        <f t="shared" si="1181"/>
        <v>0</v>
      </c>
      <c r="W311" s="973">
        <f t="shared" si="1181"/>
        <v>0</v>
      </c>
      <c r="X311" s="2403">
        <f t="shared" si="1181"/>
        <v>0</v>
      </c>
      <c r="Y311" s="2404">
        <f t="shared" si="1181"/>
        <v>0</v>
      </c>
      <c r="Z311" s="975">
        <f t="shared" si="1181"/>
        <v>0</v>
      </c>
      <c r="AA311" s="962">
        <f t="shared" si="1181"/>
        <v>0</v>
      </c>
      <c r="AB311" s="962">
        <f t="shared" si="1181"/>
        <v>0</v>
      </c>
      <c r="AC311" s="2403">
        <f t="shared" si="1181"/>
        <v>0</v>
      </c>
      <c r="AD311" s="2404">
        <f t="shared" si="1181"/>
        <v>0</v>
      </c>
      <c r="AE311" s="2404">
        <f t="shared" si="1181"/>
        <v>0</v>
      </c>
      <c r="AF311" s="2404">
        <f t="shared" si="1181"/>
        <v>0</v>
      </c>
      <c r="AG311" s="975">
        <f t="shared" si="1181"/>
        <v>0</v>
      </c>
      <c r="AH311" s="962">
        <f t="shared" si="1181"/>
        <v>0</v>
      </c>
      <c r="AI311" s="2403">
        <f t="shared" si="1181"/>
        <v>0</v>
      </c>
      <c r="AJ311" s="2404">
        <f t="shared" si="1181"/>
        <v>0</v>
      </c>
      <c r="AK311" s="975">
        <f t="shared" si="1181"/>
        <v>0</v>
      </c>
      <c r="AL311" s="972">
        <f t="shared" si="1181"/>
        <v>0</v>
      </c>
      <c r="AM311" s="962">
        <f t="shared" si="1181"/>
        <v>0</v>
      </c>
      <c r="AN311" s="964">
        <f t="shared" si="1181"/>
        <v>0</v>
      </c>
      <c r="AO311" s="2403">
        <f t="shared" si="1181"/>
        <v>0</v>
      </c>
      <c r="AP311" s="2404">
        <f t="shared" si="1181"/>
        <v>0</v>
      </c>
      <c r="AQ311" s="2404">
        <f t="shared" si="1181"/>
        <v>0</v>
      </c>
      <c r="AR311" s="2404">
        <f t="shared" si="1181"/>
        <v>0</v>
      </c>
      <c r="AS311" s="975">
        <f t="shared" si="1181"/>
        <v>0</v>
      </c>
      <c r="AT311" s="962">
        <f t="shared" si="1181"/>
        <v>0</v>
      </c>
      <c r="AU311" s="962">
        <f t="shared" si="1181"/>
        <v>0</v>
      </c>
      <c r="AV311" s="184"/>
      <c r="AW311" s="974" t="s">
        <v>181</v>
      </c>
      <c r="AX311" s="2402">
        <f t="shared" ref="AX311:BW311" si="1182">SUM(AX306:AX310)</f>
        <v>0</v>
      </c>
      <c r="AY311" s="2404">
        <f t="shared" si="1182"/>
        <v>0</v>
      </c>
      <c r="AZ311" s="2404">
        <f t="shared" si="1182"/>
        <v>0</v>
      </c>
      <c r="BA311" s="2404">
        <f t="shared" si="1182"/>
        <v>0</v>
      </c>
      <c r="BB311" s="2404">
        <f t="shared" si="1182"/>
        <v>0</v>
      </c>
      <c r="BC311" s="2404">
        <f t="shared" si="1182"/>
        <v>0</v>
      </c>
      <c r="BD311" s="973">
        <f t="shared" si="1182"/>
        <v>0</v>
      </c>
      <c r="BE311" s="2402">
        <f t="shared" si="1182"/>
        <v>0</v>
      </c>
      <c r="BF311" s="2404">
        <f t="shared" si="1182"/>
        <v>0</v>
      </c>
      <c r="BG311" s="2404">
        <f t="shared" si="1182"/>
        <v>0</v>
      </c>
      <c r="BH311" s="2404">
        <f t="shared" si="1182"/>
        <v>0</v>
      </c>
      <c r="BI311" s="973">
        <f t="shared" si="1182"/>
        <v>0</v>
      </c>
      <c r="BJ311" s="2402">
        <f t="shared" si="1182"/>
        <v>0</v>
      </c>
      <c r="BK311" s="2404">
        <f t="shared" si="1182"/>
        <v>0</v>
      </c>
      <c r="BL311" s="973">
        <f t="shared" si="1182"/>
        <v>0</v>
      </c>
      <c r="BM311" s="970">
        <f t="shared" si="1182"/>
        <v>0</v>
      </c>
      <c r="BN311" s="962">
        <f t="shared" si="1182"/>
        <v>0</v>
      </c>
      <c r="BO311" s="2402">
        <f t="shared" si="1182"/>
        <v>0</v>
      </c>
      <c r="BP311" s="2404">
        <f t="shared" si="1182"/>
        <v>0</v>
      </c>
      <c r="BQ311" s="2404">
        <f t="shared" si="1182"/>
        <v>0</v>
      </c>
      <c r="BR311" s="2404">
        <f t="shared" si="1182"/>
        <v>0</v>
      </c>
      <c r="BS311" s="973">
        <f t="shared" si="1182"/>
        <v>0</v>
      </c>
      <c r="BT311" s="2402">
        <f t="shared" si="1182"/>
        <v>0</v>
      </c>
      <c r="BU311" s="2404">
        <f t="shared" si="1182"/>
        <v>0</v>
      </c>
      <c r="BV311" s="973">
        <f t="shared" si="1182"/>
        <v>0</v>
      </c>
      <c r="BW311" s="970">
        <f t="shared" si="1182"/>
        <v>0</v>
      </c>
      <c r="BX311" s="962">
        <f t="shared" si="1166"/>
        <v>0</v>
      </c>
      <c r="BY311" s="2402">
        <f>SUM(BY306:BY310)</f>
        <v>0</v>
      </c>
      <c r="BZ311" s="973">
        <f>SUM(BZ306:BZ310)</f>
        <v>0</v>
      </c>
      <c r="CA311" s="964">
        <f>SUM(CA306:CA310)</f>
        <v>0</v>
      </c>
      <c r="CC311" s="971" t="s">
        <v>106</v>
      </c>
      <c r="CD311" s="2402">
        <f t="shared" ref="CD311:CV311" si="1183">SUM(CD306:CD310)</f>
        <v>0</v>
      </c>
      <c r="CE311" s="2404">
        <f t="shared" si="1183"/>
        <v>0</v>
      </c>
      <c r="CF311" s="975">
        <f t="shared" si="1183"/>
        <v>0</v>
      </c>
      <c r="CG311" s="962">
        <f t="shared" si="1183"/>
        <v>0</v>
      </c>
      <c r="CH311" s="2403">
        <f t="shared" si="1183"/>
        <v>0</v>
      </c>
      <c r="CI311" s="2404">
        <f t="shared" si="1183"/>
        <v>0</v>
      </c>
      <c r="CJ311" s="975">
        <f t="shared" si="1183"/>
        <v>0</v>
      </c>
      <c r="CK311" s="962">
        <f t="shared" si="1183"/>
        <v>0</v>
      </c>
      <c r="CL311" s="2403">
        <f t="shared" si="1183"/>
        <v>0</v>
      </c>
      <c r="CM311" s="2404">
        <f t="shared" si="1183"/>
        <v>0</v>
      </c>
      <c r="CN311" s="975">
        <f t="shared" si="1183"/>
        <v>0</v>
      </c>
      <c r="CO311" s="962">
        <f t="shared" si="1183"/>
        <v>0</v>
      </c>
      <c r="CP311" s="2403">
        <f t="shared" si="1183"/>
        <v>0</v>
      </c>
      <c r="CQ311" s="975">
        <f t="shared" si="1183"/>
        <v>0</v>
      </c>
      <c r="CR311" s="962">
        <f t="shared" si="1183"/>
        <v>0</v>
      </c>
      <c r="CS311" s="2403">
        <f t="shared" si="1183"/>
        <v>0</v>
      </c>
      <c r="CT311" s="2404">
        <f t="shared" si="1183"/>
        <v>0</v>
      </c>
      <c r="CU311" s="975">
        <f t="shared" si="1183"/>
        <v>0</v>
      </c>
      <c r="CV311" s="962">
        <f t="shared" si="1183"/>
        <v>0</v>
      </c>
      <c r="CW311" s="184"/>
      <c r="CX311" s="2402">
        <f t="shared" ref="CX311:DE311" si="1184">SUM(CX306:CX310)</f>
        <v>0</v>
      </c>
      <c r="CY311" s="2404">
        <f t="shared" si="1184"/>
        <v>0</v>
      </c>
      <c r="CZ311" s="975">
        <f t="shared" si="1184"/>
        <v>0</v>
      </c>
      <c r="DA311" s="962">
        <f t="shared" si="1184"/>
        <v>0</v>
      </c>
      <c r="DB311" s="2403">
        <f t="shared" si="1184"/>
        <v>0</v>
      </c>
      <c r="DC311" s="2404">
        <f t="shared" si="1184"/>
        <v>0</v>
      </c>
      <c r="DD311" s="975">
        <f t="shared" si="1184"/>
        <v>0</v>
      </c>
      <c r="DE311" s="962">
        <f t="shared" si="1184"/>
        <v>0</v>
      </c>
      <c r="DF311" s="184"/>
      <c r="DG311" s="962">
        <f t="shared" si="1175"/>
        <v>0</v>
      </c>
      <c r="DH311" s="184"/>
      <c r="DI311" s="972">
        <f>SUM(DI306:DI310)</f>
        <v>0</v>
      </c>
      <c r="DJ311" s="962">
        <f>SUM(DJ306:DJ310)</f>
        <v>0</v>
      </c>
      <c r="DK311" s="964">
        <f>SUM(DK306:DK310)</f>
        <v>0</v>
      </c>
      <c r="DM311" s="962">
        <f>SUM(DM306:DM310)</f>
        <v>0</v>
      </c>
      <c r="DO311" s="960" t="str">
        <f t="shared" si="972"/>
        <v>True</v>
      </c>
      <c r="DP311" s="4075" t="str">
        <f>IF($U311=0,"Blanc","")</f>
        <v>Blanc</v>
      </c>
      <c r="DQ311" s="4074" t="str">
        <f t="shared" si="1028"/>
        <v>wrong</v>
      </c>
    </row>
    <row r="312" spans="2:121" ht="39.9" customHeight="1">
      <c r="B312" s="8502"/>
      <c r="C312" s="8504"/>
      <c r="D312" s="8504"/>
      <c r="E312" s="8502"/>
      <c r="F312" s="8506" t="s">
        <v>237</v>
      </c>
      <c r="G312" s="251" t="s">
        <v>1213</v>
      </c>
      <c r="H312" s="206"/>
      <c r="I312" s="209"/>
      <c r="J312" s="210"/>
      <c r="K312" s="208"/>
      <c r="L312" s="208"/>
      <c r="M312" s="207"/>
      <c r="N312" s="206"/>
      <c r="O312" s="209"/>
      <c r="P312" s="210"/>
      <c r="Q312" s="207"/>
      <c r="R312" s="206"/>
      <c r="S312" s="209"/>
      <c r="T312" s="2393"/>
      <c r="U312" s="2446">
        <f t="shared" ref="U312:U316" si="1185">SUM(H312:P312,S312:T312)-R312</f>
        <v>0</v>
      </c>
      <c r="V312" s="206"/>
      <c r="W312" s="209"/>
      <c r="X312" s="955"/>
      <c r="Y312" s="208"/>
      <c r="Z312" s="207"/>
      <c r="AA312" s="2448">
        <f t="shared" ref="AA312:AA316" si="1186">SUM(X312:Z312)</f>
        <v>0</v>
      </c>
      <c r="AB312" s="212"/>
      <c r="AC312" s="210"/>
      <c r="AD312" s="208"/>
      <c r="AE312" s="208"/>
      <c r="AF312" s="208"/>
      <c r="AG312" s="207"/>
      <c r="AH312" s="2448">
        <f t="shared" ref="AH312:AH316" si="1187">SUM(AC312:AG312)</f>
        <v>0</v>
      </c>
      <c r="AI312" s="210"/>
      <c r="AJ312" s="208"/>
      <c r="AK312" s="207"/>
      <c r="AL312" s="2449">
        <f t="shared" ref="AL312:AL316" si="1188">SUM(AI312:AK312)</f>
        <v>0</v>
      </c>
      <c r="AM312" s="211"/>
      <c r="AN312" s="2451">
        <f t="shared" ref="AN312:AN316" si="1189">AM312+AL312+AH312+AB312+AA312</f>
        <v>0</v>
      </c>
      <c r="AO312" s="210"/>
      <c r="AP312" s="208"/>
      <c r="AQ312" s="208"/>
      <c r="AR312" s="208"/>
      <c r="AS312" s="207"/>
      <c r="AT312" s="2453">
        <f>SUM(AO312:AS312)</f>
        <v>0</v>
      </c>
      <c r="AU312" s="213"/>
      <c r="AV312" s="184"/>
      <c r="AW312" s="251" t="s">
        <v>1213</v>
      </c>
      <c r="AX312" s="206"/>
      <c r="AY312" s="208"/>
      <c r="AZ312" s="208"/>
      <c r="BA312" s="208"/>
      <c r="BB312" s="208"/>
      <c r="BC312" s="208"/>
      <c r="BD312" s="209"/>
      <c r="BE312" s="206"/>
      <c r="BF312" s="208"/>
      <c r="BG312" s="208"/>
      <c r="BH312" s="208"/>
      <c r="BI312" s="209"/>
      <c r="BJ312" s="206"/>
      <c r="BK312" s="208"/>
      <c r="BL312" s="209"/>
      <c r="BM312" s="954"/>
      <c r="BN312" s="211"/>
      <c r="BO312" s="206"/>
      <c r="BP312" s="208"/>
      <c r="BQ312" s="208"/>
      <c r="BR312" s="208"/>
      <c r="BS312" s="209"/>
      <c r="BT312" s="206"/>
      <c r="BU312" s="208"/>
      <c r="BV312" s="209"/>
      <c r="BW312" s="954"/>
      <c r="BX312" s="2454">
        <f t="shared" si="1166"/>
        <v>0</v>
      </c>
      <c r="BY312" s="206"/>
      <c r="BZ312" s="209"/>
      <c r="CA312" s="956"/>
      <c r="CC312" s="251" t="s">
        <v>1213</v>
      </c>
      <c r="CD312" s="206"/>
      <c r="CE312" s="208"/>
      <c r="CF312" s="207"/>
      <c r="CG312" s="2454">
        <f t="shared" ref="CG312:CG316" si="1190">SUM(CD312:CF312)</f>
        <v>0</v>
      </c>
      <c r="CH312" s="210"/>
      <c r="CI312" s="208"/>
      <c r="CJ312" s="207"/>
      <c r="CK312" s="2454">
        <f t="shared" ref="CK312:CK316" si="1191">SUM(CH312:CJ312)</f>
        <v>0</v>
      </c>
      <c r="CL312" s="210"/>
      <c r="CM312" s="208"/>
      <c r="CN312" s="207"/>
      <c r="CO312" s="2454">
        <f t="shared" ref="CO312:CO316" si="1192">SUM(CL312:CN312)</f>
        <v>0</v>
      </c>
      <c r="CP312" s="210"/>
      <c r="CQ312" s="207"/>
      <c r="CR312" s="2454">
        <f t="shared" ref="CR312:CR316" si="1193">SUM(CP312:CQ312)</f>
        <v>0</v>
      </c>
      <c r="CS312" s="2434">
        <f t="shared" ref="CS312:CU316" si="1194">CX312+DB312</f>
        <v>0</v>
      </c>
      <c r="CT312" s="2432">
        <f t="shared" si="1194"/>
        <v>0</v>
      </c>
      <c r="CU312" s="2433">
        <f t="shared" si="1194"/>
        <v>0</v>
      </c>
      <c r="CV312" s="2454">
        <f t="shared" ref="CV312:CV316" si="1195">SUM(CS312:CU312)</f>
        <v>0</v>
      </c>
      <c r="CW312" s="184"/>
      <c r="CX312" s="206"/>
      <c r="CY312" s="208"/>
      <c r="CZ312" s="207"/>
      <c r="DA312" s="2460">
        <f t="shared" ref="DA312:DA316" si="1196">SUM(CX312:CZ312)</f>
        <v>0</v>
      </c>
      <c r="DB312" s="210"/>
      <c r="DC312" s="208"/>
      <c r="DD312" s="207"/>
      <c r="DE312" s="2460">
        <f t="shared" ref="DE312:DE316" si="1197">SUM(DB312:DD312)</f>
        <v>0</v>
      </c>
      <c r="DF312" s="184"/>
      <c r="DG312" s="2454">
        <f t="shared" si="1175"/>
        <v>0</v>
      </c>
      <c r="DH312" s="184"/>
      <c r="DI312" s="2394">
        <f t="shared" ref="DI312:DJ316" si="1198">CD312+CH312+CL312+CP312+CS312</f>
        <v>0</v>
      </c>
      <c r="DJ312" s="2395">
        <f t="shared" si="1198"/>
        <v>0</v>
      </c>
      <c r="DK312" s="2396">
        <f t="shared" ref="DK312:DK316" si="1199">CF312+CJ312+CN312+CU312</f>
        <v>0</v>
      </c>
      <c r="DM312" s="2395">
        <f t="shared" ref="DM312:DM316" si="1200">SUM(DI312:DK312)</f>
        <v>0</v>
      </c>
      <c r="DO312" s="2462" t="str">
        <f t="shared" si="972"/>
        <v>True</v>
      </c>
      <c r="DP312" s="4073"/>
    </row>
    <row r="313" spans="2:121" ht="39.9" customHeight="1">
      <c r="B313" s="8502"/>
      <c r="C313" s="8504"/>
      <c r="D313" s="8504"/>
      <c r="E313" s="8502"/>
      <c r="F313" s="8506"/>
      <c r="G313" s="251" t="s">
        <v>666</v>
      </c>
      <c r="H313" s="206"/>
      <c r="I313" s="209"/>
      <c r="J313" s="210"/>
      <c r="K313" s="208"/>
      <c r="L313" s="208"/>
      <c r="M313" s="207"/>
      <c r="N313" s="206"/>
      <c r="O313" s="209"/>
      <c r="P313" s="210"/>
      <c r="Q313" s="207"/>
      <c r="R313" s="206"/>
      <c r="S313" s="209"/>
      <c r="T313" s="2393"/>
      <c r="U313" s="2446">
        <f t="shared" si="1185"/>
        <v>0</v>
      </c>
      <c r="V313" s="206"/>
      <c r="W313" s="209"/>
      <c r="X313" s="955"/>
      <c r="Y313" s="208"/>
      <c r="Z313" s="207"/>
      <c r="AA313" s="2448">
        <f t="shared" si="1186"/>
        <v>0</v>
      </c>
      <c r="AB313" s="212"/>
      <c r="AC313" s="210"/>
      <c r="AD313" s="208"/>
      <c r="AE313" s="208"/>
      <c r="AF313" s="208"/>
      <c r="AG313" s="207"/>
      <c r="AH313" s="2448">
        <f t="shared" si="1187"/>
        <v>0</v>
      </c>
      <c r="AI313" s="210"/>
      <c r="AJ313" s="208"/>
      <c r="AK313" s="207"/>
      <c r="AL313" s="2449">
        <f t="shared" si="1188"/>
        <v>0</v>
      </c>
      <c r="AM313" s="211"/>
      <c r="AN313" s="2451">
        <f t="shared" si="1189"/>
        <v>0</v>
      </c>
      <c r="AO313" s="210"/>
      <c r="AP313" s="208"/>
      <c r="AQ313" s="208"/>
      <c r="AR313" s="208"/>
      <c r="AS313" s="207"/>
      <c r="AT313" s="2453">
        <f t="shared" ref="AT313:AT316" si="1201">SUM(AO313:AS313)</f>
        <v>0</v>
      </c>
      <c r="AU313" s="213"/>
      <c r="AV313" s="184"/>
      <c r="AW313" s="251" t="s">
        <v>666</v>
      </c>
      <c r="AX313" s="206"/>
      <c r="AY313" s="208"/>
      <c r="AZ313" s="208"/>
      <c r="BA313" s="208"/>
      <c r="BB313" s="208"/>
      <c r="BC313" s="208"/>
      <c r="BD313" s="209"/>
      <c r="BE313" s="206"/>
      <c r="BF313" s="208"/>
      <c r="BG313" s="208"/>
      <c r="BH313" s="208"/>
      <c r="BI313" s="209"/>
      <c r="BJ313" s="206"/>
      <c r="BK313" s="208"/>
      <c r="BL313" s="209"/>
      <c r="BM313" s="954"/>
      <c r="BN313" s="211"/>
      <c r="BO313" s="206"/>
      <c r="BP313" s="208"/>
      <c r="BQ313" s="208"/>
      <c r="BR313" s="208"/>
      <c r="BS313" s="209"/>
      <c r="BT313" s="206"/>
      <c r="BU313" s="208"/>
      <c r="BV313" s="209"/>
      <c r="BW313" s="954"/>
      <c r="BX313" s="2454">
        <f t="shared" si="1166"/>
        <v>0</v>
      </c>
      <c r="BY313" s="206"/>
      <c r="BZ313" s="209"/>
      <c r="CA313" s="956"/>
      <c r="CC313" s="251" t="s">
        <v>666</v>
      </c>
      <c r="CD313" s="206"/>
      <c r="CE313" s="208"/>
      <c r="CF313" s="207"/>
      <c r="CG313" s="2454">
        <f t="shared" si="1190"/>
        <v>0</v>
      </c>
      <c r="CH313" s="210"/>
      <c r="CI313" s="208"/>
      <c r="CJ313" s="207"/>
      <c r="CK313" s="2454">
        <f t="shared" si="1191"/>
        <v>0</v>
      </c>
      <c r="CL313" s="210"/>
      <c r="CM313" s="208"/>
      <c r="CN313" s="207"/>
      <c r="CO313" s="2454">
        <f t="shared" si="1192"/>
        <v>0</v>
      </c>
      <c r="CP313" s="210"/>
      <c r="CQ313" s="207"/>
      <c r="CR313" s="2454">
        <f t="shared" si="1193"/>
        <v>0</v>
      </c>
      <c r="CS313" s="2434">
        <f t="shared" si="1194"/>
        <v>0</v>
      </c>
      <c r="CT313" s="2432">
        <f t="shared" si="1194"/>
        <v>0</v>
      </c>
      <c r="CU313" s="2433">
        <f t="shared" si="1194"/>
        <v>0</v>
      </c>
      <c r="CV313" s="2454">
        <f t="shared" si="1195"/>
        <v>0</v>
      </c>
      <c r="CW313" s="184"/>
      <c r="CX313" s="206"/>
      <c r="CY313" s="208"/>
      <c r="CZ313" s="207"/>
      <c r="DA313" s="2460">
        <f t="shared" si="1196"/>
        <v>0</v>
      </c>
      <c r="DB313" s="210"/>
      <c r="DC313" s="208"/>
      <c r="DD313" s="207"/>
      <c r="DE313" s="2460">
        <f t="shared" si="1197"/>
        <v>0</v>
      </c>
      <c r="DF313" s="184"/>
      <c r="DG313" s="2454">
        <f t="shared" si="1175"/>
        <v>0</v>
      </c>
      <c r="DH313" s="184"/>
      <c r="DI313" s="2394">
        <f t="shared" si="1198"/>
        <v>0</v>
      </c>
      <c r="DJ313" s="2395">
        <f t="shared" si="1198"/>
        <v>0</v>
      </c>
      <c r="DK313" s="2396">
        <f t="shared" si="1199"/>
        <v>0</v>
      </c>
      <c r="DM313" s="2395">
        <f t="shared" si="1200"/>
        <v>0</v>
      </c>
      <c r="DO313" s="2462" t="str">
        <f t="shared" si="972"/>
        <v>True</v>
      </c>
      <c r="DP313" s="4073"/>
    </row>
    <row r="314" spans="2:121" ht="39.9" customHeight="1">
      <c r="B314" s="8502"/>
      <c r="C314" s="8504"/>
      <c r="D314" s="8504"/>
      <c r="E314" s="8502"/>
      <c r="F314" s="8506"/>
      <c r="G314" s="251" t="s">
        <v>667</v>
      </c>
      <c r="H314" s="206"/>
      <c r="I314" s="209"/>
      <c r="J314" s="210"/>
      <c r="K314" s="208"/>
      <c r="L314" s="208"/>
      <c r="M314" s="207"/>
      <c r="N314" s="206"/>
      <c r="O314" s="209"/>
      <c r="P314" s="210"/>
      <c r="Q314" s="207"/>
      <c r="R314" s="206"/>
      <c r="S314" s="209"/>
      <c r="T314" s="2393"/>
      <c r="U314" s="2446">
        <f t="shared" si="1185"/>
        <v>0</v>
      </c>
      <c r="V314" s="206"/>
      <c r="W314" s="209"/>
      <c r="X314" s="955"/>
      <c r="Y314" s="208"/>
      <c r="Z314" s="207"/>
      <c r="AA314" s="2448">
        <f t="shared" si="1186"/>
        <v>0</v>
      </c>
      <c r="AB314" s="212"/>
      <c r="AC314" s="210"/>
      <c r="AD314" s="208"/>
      <c r="AE314" s="208"/>
      <c r="AF314" s="208"/>
      <c r="AG314" s="207"/>
      <c r="AH314" s="2448">
        <f t="shared" si="1187"/>
        <v>0</v>
      </c>
      <c r="AI314" s="210"/>
      <c r="AJ314" s="208"/>
      <c r="AK314" s="207"/>
      <c r="AL314" s="2449">
        <f t="shared" si="1188"/>
        <v>0</v>
      </c>
      <c r="AM314" s="211"/>
      <c r="AN314" s="2451">
        <f t="shared" si="1189"/>
        <v>0</v>
      </c>
      <c r="AO314" s="210"/>
      <c r="AP314" s="208"/>
      <c r="AQ314" s="208"/>
      <c r="AR314" s="208"/>
      <c r="AS314" s="207"/>
      <c r="AT314" s="2453">
        <f t="shared" si="1201"/>
        <v>0</v>
      </c>
      <c r="AU314" s="213"/>
      <c r="AV314" s="184"/>
      <c r="AW314" s="251" t="s">
        <v>667</v>
      </c>
      <c r="AX314" s="206"/>
      <c r="AY314" s="208"/>
      <c r="AZ314" s="208"/>
      <c r="BA314" s="208"/>
      <c r="BB314" s="208"/>
      <c r="BC314" s="208"/>
      <c r="BD314" s="209"/>
      <c r="BE314" s="206"/>
      <c r="BF314" s="208"/>
      <c r="BG314" s="208"/>
      <c r="BH314" s="208"/>
      <c r="BI314" s="209"/>
      <c r="BJ314" s="206"/>
      <c r="BK314" s="208"/>
      <c r="BL314" s="209"/>
      <c r="BM314" s="954"/>
      <c r="BN314" s="211"/>
      <c r="BO314" s="206"/>
      <c r="BP314" s="208"/>
      <c r="BQ314" s="208"/>
      <c r="BR314" s="208"/>
      <c r="BS314" s="209"/>
      <c r="BT314" s="206"/>
      <c r="BU314" s="208"/>
      <c r="BV314" s="209"/>
      <c r="BW314" s="954"/>
      <c r="BX314" s="2454">
        <f t="shared" si="1166"/>
        <v>0</v>
      </c>
      <c r="BY314" s="206"/>
      <c r="BZ314" s="209"/>
      <c r="CA314" s="956"/>
      <c r="CC314" s="251" t="s">
        <v>667</v>
      </c>
      <c r="CD314" s="206"/>
      <c r="CE314" s="208"/>
      <c r="CF314" s="207"/>
      <c r="CG314" s="2454">
        <f t="shared" si="1190"/>
        <v>0</v>
      </c>
      <c r="CH314" s="210"/>
      <c r="CI314" s="208"/>
      <c r="CJ314" s="207"/>
      <c r="CK314" s="2454">
        <f t="shared" si="1191"/>
        <v>0</v>
      </c>
      <c r="CL314" s="210"/>
      <c r="CM314" s="208"/>
      <c r="CN314" s="207"/>
      <c r="CO314" s="2454">
        <f t="shared" si="1192"/>
        <v>0</v>
      </c>
      <c r="CP314" s="210"/>
      <c r="CQ314" s="207"/>
      <c r="CR314" s="2454">
        <f t="shared" si="1193"/>
        <v>0</v>
      </c>
      <c r="CS314" s="2434">
        <f t="shared" si="1194"/>
        <v>0</v>
      </c>
      <c r="CT314" s="2432">
        <f t="shared" si="1194"/>
        <v>0</v>
      </c>
      <c r="CU314" s="2433">
        <f t="shared" si="1194"/>
        <v>0</v>
      </c>
      <c r="CV314" s="2454">
        <f t="shared" si="1195"/>
        <v>0</v>
      </c>
      <c r="CW314" s="184"/>
      <c r="CX314" s="206"/>
      <c r="CY314" s="208"/>
      <c r="CZ314" s="207"/>
      <c r="DA314" s="2460">
        <f t="shared" si="1196"/>
        <v>0</v>
      </c>
      <c r="DB314" s="210"/>
      <c r="DC314" s="208"/>
      <c r="DD314" s="207"/>
      <c r="DE314" s="2460">
        <f t="shared" si="1197"/>
        <v>0</v>
      </c>
      <c r="DF314" s="184"/>
      <c r="DG314" s="2454">
        <f t="shared" si="1175"/>
        <v>0</v>
      </c>
      <c r="DH314" s="184"/>
      <c r="DI314" s="2394">
        <f t="shared" si="1198"/>
        <v>0</v>
      </c>
      <c r="DJ314" s="2395">
        <f t="shared" si="1198"/>
        <v>0</v>
      </c>
      <c r="DK314" s="2396">
        <f t="shared" si="1199"/>
        <v>0</v>
      </c>
      <c r="DM314" s="2395">
        <f t="shared" si="1200"/>
        <v>0</v>
      </c>
      <c r="DO314" s="2462" t="str">
        <f t="shared" si="972"/>
        <v>True</v>
      </c>
      <c r="DP314" s="4073"/>
    </row>
    <row r="315" spans="2:121" ht="39.9" customHeight="1">
      <c r="B315" s="8502"/>
      <c r="C315" s="8504"/>
      <c r="D315" s="8504"/>
      <c r="E315" s="8502"/>
      <c r="F315" s="8506"/>
      <c r="G315" s="251" t="s">
        <v>668</v>
      </c>
      <c r="H315" s="206"/>
      <c r="I315" s="209"/>
      <c r="J315" s="210"/>
      <c r="K315" s="208"/>
      <c r="L315" s="208"/>
      <c r="M315" s="207"/>
      <c r="N315" s="206"/>
      <c r="O315" s="209"/>
      <c r="P315" s="210"/>
      <c r="Q315" s="207"/>
      <c r="R315" s="206"/>
      <c r="S315" s="209"/>
      <c r="T315" s="954"/>
      <c r="U315" s="2446">
        <f t="shared" si="1185"/>
        <v>0</v>
      </c>
      <c r="V315" s="206"/>
      <c r="W315" s="209"/>
      <c r="X315" s="955"/>
      <c r="Y315" s="208"/>
      <c r="Z315" s="207"/>
      <c r="AA315" s="2448">
        <f t="shared" si="1186"/>
        <v>0</v>
      </c>
      <c r="AB315" s="212"/>
      <c r="AC315" s="210"/>
      <c r="AD315" s="208"/>
      <c r="AE315" s="208"/>
      <c r="AF315" s="208"/>
      <c r="AG315" s="207"/>
      <c r="AH315" s="2448">
        <f t="shared" si="1187"/>
        <v>0</v>
      </c>
      <c r="AI315" s="210"/>
      <c r="AJ315" s="208"/>
      <c r="AK315" s="207"/>
      <c r="AL315" s="2449">
        <f t="shared" si="1188"/>
        <v>0</v>
      </c>
      <c r="AM315" s="211"/>
      <c r="AN315" s="2451">
        <f t="shared" si="1189"/>
        <v>0</v>
      </c>
      <c r="AO315" s="210"/>
      <c r="AP315" s="208"/>
      <c r="AQ315" s="208"/>
      <c r="AR315" s="208"/>
      <c r="AS315" s="207"/>
      <c r="AT315" s="2453">
        <f t="shared" si="1201"/>
        <v>0</v>
      </c>
      <c r="AU315" s="213"/>
      <c r="AV315" s="184"/>
      <c r="AW315" s="251" t="s">
        <v>668</v>
      </c>
      <c r="AX315" s="206"/>
      <c r="AY315" s="208"/>
      <c r="AZ315" s="208"/>
      <c r="BA315" s="208"/>
      <c r="BB315" s="208"/>
      <c r="BC315" s="208"/>
      <c r="BD315" s="209"/>
      <c r="BE315" s="206"/>
      <c r="BF315" s="208"/>
      <c r="BG315" s="208"/>
      <c r="BH315" s="208"/>
      <c r="BI315" s="209"/>
      <c r="BJ315" s="206"/>
      <c r="BK315" s="208"/>
      <c r="BL315" s="209"/>
      <c r="BM315" s="954"/>
      <c r="BN315" s="211"/>
      <c r="BO315" s="206"/>
      <c r="BP315" s="208"/>
      <c r="BQ315" s="208"/>
      <c r="BR315" s="208"/>
      <c r="BS315" s="209"/>
      <c r="BT315" s="206"/>
      <c r="BU315" s="208"/>
      <c r="BV315" s="209"/>
      <c r="BW315" s="954"/>
      <c r="BX315" s="2454">
        <f t="shared" si="1166"/>
        <v>0</v>
      </c>
      <c r="BY315" s="206"/>
      <c r="BZ315" s="209"/>
      <c r="CA315" s="956"/>
      <c r="CC315" s="251" t="s">
        <v>668</v>
      </c>
      <c r="CD315" s="206"/>
      <c r="CE315" s="208"/>
      <c r="CF315" s="207"/>
      <c r="CG315" s="2454">
        <f t="shared" si="1190"/>
        <v>0</v>
      </c>
      <c r="CH315" s="210"/>
      <c r="CI315" s="208"/>
      <c r="CJ315" s="207"/>
      <c r="CK315" s="2454">
        <f t="shared" si="1191"/>
        <v>0</v>
      </c>
      <c r="CL315" s="210"/>
      <c r="CM315" s="208"/>
      <c r="CN315" s="207"/>
      <c r="CO315" s="2454">
        <f t="shared" si="1192"/>
        <v>0</v>
      </c>
      <c r="CP315" s="210"/>
      <c r="CQ315" s="207"/>
      <c r="CR315" s="2454">
        <f t="shared" si="1193"/>
        <v>0</v>
      </c>
      <c r="CS315" s="2434">
        <f t="shared" si="1194"/>
        <v>0</v>
      </c>
      <c r="CT315" s="2432">
        <f t="shared" si="1194"/>
        <v>0</v>
      </c>
      <c r="CU315" s="2433">
        <f t="shared" si="1194"/>
        <v>0</v>
      </c>
      <c r="CV315" s="2454">
        <f t="shared" si="1195"/>
        <v>0</v>
      </c>
      <c r="CW315" s="184"/>
      <c r="CX315" s="206"/>
      <c r="CY315" s="208"/>
      <c r="CZ315" s="207"/>
      <c r="DA315" s="2460">
        <f t="shared" si="1196"/>
        <v>0</v>
      </c>
      <c r="DB315" s="210"/>
      <c r="DC315" s="208"/>
      <c r="DD315" s="207"/>
      <c r="DE315" s="2460">
        <f t="shared" si="1197"/>
        <v>0</v>
      </c>
      <c r="DF315" s="184"/>
      <c r="DG315" s="2454">
        <f t="shared" si="1175"/>
        <v>0</v>
      </c>
      <c r="DH315" s="184"/>
      <c r="DI315" s="2394">
        <f t="shared" si="1198"/>
        <v>0</v>
      </c>
      <c r="DJ315" s="2395">
        <f t="shared" si="1198"/>
        <v>0</v>
      </c>
      <c r="DK315" s="2396">
        <f t="shared" si="1199"/>
        <v>0</v>
      </c>
      <c r="DM315" s="2395">
        <f t="shared" si="1200"/>
        <v>0</v>
      </c>
      <c r="DO315" s="2462" t="str">
        <f t="shared" si="972"/>
        <v>True</v>
      </c>
      <c r="DP315" s="4073"/>
    </row>
    <row r="316" spans="2:121" ht="39.9" customHeight="1" thickBot="1">
      <c r="B316" s="8502"/>
      <c r="C316" s="8504"/>
      <c r="D316" s="8504"/>
      <c r="E316" s="8502"/>
      <c r="F316" s="8506"/>
      <c r="G316" s="252" t="s">
        <v>1214</v>
      </c>
      <c r="H316" s="214"/>
      <c r="I316" s="217"/>
      <c r="J316" s="218"/>
      <c r="K316" s="216"/>
      <c r="L316" s="216"/>
      <c r="M316" s="215"/>
      <c r="N316" s="214"/>
      <c r="O316" s="217"/>
      <c r="P316" s="218"/>
      <c r="Q316" s="215"/>
      <c r="R316" s="214"/>
      <c r="S316" s="217"/>
      <c r="T316" s="957"/>
      <c r="U316" s="2446">
        <f t="shared" si="1185"/>
        <v>0</v>
      </c>
      <c r="V316" s="214"/>
      <c r="W316" s="217"/>
      <c r="X316" s="958"/>
      <c r="Y316" s="216"/>
      <c r="Z316" s="215"/>
      <c r="AA316" s="2448">
        <f t="shared" si="1186"/>
        <v>0</v>
      </c>
      <c r="AB316" s="220"/>
      <c r="AC316" s="218"/>
      <c r="AD316" s="216"/>
      <c r="AE316" s="216"/>
      <c r="AF316" s="216"/>
      <c r="AG316" s="215"/>
      <c r="AH316" s="2448">
        <f t="shared" si="1187"/>
        <v>0</v>
      </c>
      <c r="AI316" s="218"/>
      <c r="AJ316" s="216"/>
      <c r="AK316" s="215"/>
      <c r="AL316" s="2450">
        <f t="shared" si="1188"/>
        <v>0</v>
      </c>
      <c r="AM316" s="219"/>
      <c r="AN316" s="2452">
        <f t="shared" si="1189"/>
        <v>0</v>
      </c>
      <c r="AO316" s="218"/>
      <c r="AP316" s="216"/>
      <c r="AQ316" s="216"/>
      <c r="AR316" s="216"/>
      <c r="AS316" s="215"/>
      <c r="AT316" s="2448">
        <f t="shared" si="1201"/>
        <v>0</v>
      </c>
      <c r="AU316" s="221"/>
      <c r="AV316" s="184"/>
      <c r="AW316" s="252" t="s">
        <v>1214</v>
      </c>
      <c r="AX316" s="214"/>
      <c r="AY316" s="216"/>
      <c r="AZ316" s="216"/>
      <c r="BA316" s="216"/>
      <c r="BB316" s="216"/>
      <c r="BC316" s="216"/>
      <c r="BD316" s="217"/>
      <c r="BE316" s="214"/>
      <c r="BF316" s="216"/>
      <c r="BG316" s="216"/>
      <c r="BH316" s="216"/>
      <c r="BI316" s="217"/>
      <c r="BJ316" s="214"/>
      <c r="BK316" s="216"/>
      <c r="BL316" s="217"/>
      <c r="BM316" s="957"/>
      <c r="BN316" s="219"/>
      <c r="BO316" s="214"/>
      <c r="BP316" s="216"/>
      <c r="BQ316" s="216"/>
      <c r="BR316" s="216"/>
      <c r="BS316" s="217"/>
      <c r="BT316" s="214"/>
      <c r="BU316" s="216"/>
      <c r="BV316" s="217"/>
      <c r="BW316" s="957"/>
      <c r="BX316" s="2455">
        <f t="shared" si="1166"/>
        <v>0</v>
      </c>
      <c r="BY316" s="214"/>
      <c r="BZ316" s="217"/>
      <c r="CA316" s="961"/>
      <c r="CC316" s="252" t="s">
        <v>1214</v>
      </c>
      <c r="CD316" s="214"/>
      <c r="CE316" s="216"/>
      <c r="CF316" s="215"/>
      <c r="CG316" s="2455">
        <f t="shared" si="1190"/>
        <v>0</v>
      </c>
      <c r="CH316" s="218"/>
      <c r="CI316" s="216"/>
      <c r="CJ316" s="215"/>
      <c r="CK316" s="2455">
        <f t="shared" si="1191"/>
        <v>0</v>
      </c>
      <c r="CL316" s="218"/>
      <c r="CM316" s="216"/>
      <c r="CN316" s="215"/>
      <c r="CO316" s="2455">
        <f t="shared" si="1192"/>
        <v>0</v>
      </c>
      <c r="CP316" s="218"/>
      <c r="CQ316" s="215"/>
      <c r="CR316" s="2455">
        <f t="shared" si="1193"/>
        <v>0</v>
      </c>
      <c r="CS316" s="2456">
        <f t="shared" si="1194"/>
        <v>0</v>
      </c>
      <c r="CT316" s="2457">
        <f t="shared" si="1194"/>
        <v>0</v>
      </c>
      <c r="CU316" s="2458">
        <f t="shared" si="1194"/>
        <v>0</v>
      </c>
      <c r="CV316" s="2455">
        <f t="shared" si="1195"/>
        <v>0</v>
      </c>
      <c r="CW316" s="184"/>
      <c r="CX316" s="214"/>
      <c r="CY316" s="216"/>
      <c r="CZ316" s="215"/>
      <c r="DA316" s="2461">
        <f t="shared" si="1196"/>
        <v>0</v>
      </c>
      <c r="DB316" s="218"/>
      <c r="DC316" s="216"/>
      <c r="DD316" s="215"/>
      <c r="DE316" s="2461">
        <f t="shared" si="1197"/>
        <v>0</v>
      </c>
      <c r="DF316" s="184"/>
      <c r="DG316" s="2455">
        <f t="shared" si="1175"/>
        <v>0</v>
      </c>
      <c r="DH316" s="184"/>
      <c r="DI316" s="2397">
        <f t="shared" si="1198"/>
        <v>0</v>
      </c>
      <c r="DJ316" s="2398">
        <f t="shared" si="1198"/>
        <v>0</v>
      </c>
      <c r="DK316" s="2399">
        <f t="shared" si="1199"/>
        <v>0</v>
      </c>
      <c r="DM316" s="2398">
        <f t="shared" si="1200"/>
        <v>0</v>
      </c>
      <c r="DO316" s="2463" t="str">
        <f t="shared" si="972"/>
        <v>True</v>
      </c>
      <c r="DP316" s="4073"/>
    </row>
    <row r="317" spans="2:121" ht="39.9" customHeight="1" thickBot="1">
      <c r="B317" s="8503"/>
      <c r="C317" s="8505"/>
      <c r="D317" s="8505"/>
      <c r="E317" s="8503"/>
      <c r="F317" s="8507"/>
      <c r="G317" s="2033" t="s">
        <v>181</v>
      </c>
      <c r="H317" s="2402">
        <f t="shared" ref="H317:P317" si="1202">SUM(H312:H316)</f>
        <v>0</v>
      </c>
      <c r="I317" s="973">
        <f t="shared" si="1202"/>
        <v>0</v>
      </c>
      <c r="J317" s="2403">
        <f t="shared" si="1202"/>
        <v>0</v>
      </c>
      <c r="K317" s="2404">
        <f t="shared" si="1202"/>
        <v>0</v>
      </c>
      <c r="L317" s="2404">
        <f t="shared" si="1202"/>
        <v>0</v>
      </c>
      <c r="M317" s="975">
        <f t="shared" si="1202"/>
        <v>0</v>
      </c>
      <c r="N317" s="2402">
        <f t="shared" si="1202"/>
        <v>0</v>
      </c>
      <c r="O317" s="973">
        <f t="shared" si="1202"/>
        <v>0</v>
      </c>
      <c r="P317" s="2403">
        <f t="shared" si="1202"/>
        <v>0</v>
      </c>
      <c r="Q317" s="2034"/>
      <c r="R317" s="2402">
        <f t="shared" ref="R317:AU317" si="1203">SUM(R312:R316)</f>
        <v>0</v>
      </c>
      <c r="S317" s="973">
        <f t="shared" si="1203"/>
        <v>0</v>
      </c>
      <c r="T317" s="970">
        <f t="shared" si="1203"/>
        <v>0</v>
      </c>
      <c r="U317" s="962">
        <f t="shared" si="1203"/>
        <v>0</v>
      </c>
      <c r="V317" s="2402">
        <f t="shared" si="1203"/>
        <v>0</v>
      </c>
      <c r="W317" s="973">
        <f t="shared" si="1203"/>
        <v>0</v>
      </c>
      <c r="X317" s="2403">
        <f t="shared" si="1203"/>
        <v>0</v>
      </c>
      <c r="Y317" s="2404">
        <f t="shared" si="1203"/>
        <v>0</v>
      </c>
      <c r="Z317" s="975">
        <f t="shared" si="1203"/>
        <v>0</v>
      </c>
      <c r="AA317" s="962">
        <f t="shared" si="1203"/>
        <v>0</v>
      </c>
      <c r="AB317" s="962">
        <f t="shared" si="1203"/>
        <v>0</v>
      </c>
      <c r="AC317" s="2403">
        <f t="shared" si="1203"/>
        <v>0</v>
      </c>
      <c r="AD317" s="2404">
        <f t="shared" si="1203"/>
        <v>0</v>
      </c>
      <c r="AE317" s="2404">
        <f t="shared" si="1203"/>
        <v>0</v>
      </c>
      <c r="AF317" s="2404">
        <f t="shared" si="1203"/>
        <v>0</v>
      </c>
      <c r="AG317" s="975">
        <f t="shared" si="1203"/>
        <v>0</v>
      </c>
      <c r="AH317" s="962">
        <f t="shared" si="1203"/>
        <v>0</v>
      </c>
      <c r="AI317" s="2403">
        <f t="shared" si="1203"/>
        <v>0</v>
      </c>
      <c r="AJ317" s="2404">
        <f t="shared" si="1203"/>
        <v>0</v>
      </c>
      <c r="AK317" s="975">
        <f t="shared" si="1203"/>
        <v>0</v>
      </c>
      <c r="AL317" s="972">
        <f t="shared" si="1203"/>
        <v>0</v>
      </c>
      <c r="AM317" s="962">
        <f t="shared" si="1203"/>
        <v>0</v>
      </c>
      <c r="AN317" s="964">
        <f t="shared" si="1203"/>
        <v>0</v>
      </c>
      <c r="AO317" s="2403">
        <f t="shared" si="1203"/>
        <v>0</v>
      </c>
      <c r="AP317" s="2404">
        <f t="shared" si="1203"/>
        <v>0</v>
      </c>
      <c r="AQ317" s="2404">
        <f t="shared" si="1203"/>
        <v>0</v>
      </c>
      <c r="AR317" s="2404">
        <f t="shared" si="1203"/>
        <v>0</v>
      </c>
      <c r="AS317" s="975">
        <f t="shared" si="1203"/>
        <v>0</v>
      </c>
      <c r="AT317" s="962">
        <f t="shared" si="1203"/>
        <v>0</v>
      </c>
      <c r="AU317" s="962">
        <f t="shared" si="1203"/>
        <v>0</v>
      </c>
      <c r="AV317" s="184"/>
      <c r="AW317" s="974" t="s">
        <v>181</v>
      </c>
      <c r="AX317" s="2402">
        <f t="shared" ref="AX317:BW317" si="1204">SUM(AX312:AX316)</f>
        <v>0</v>
      </c>
      <c r="AY317" s="2404">
        <f t="shared" si="1204"/>
        <v>0</v>
      </c>
      <c r="AZ317" s="2404">
        <f t="shared" si="1204"/>
        <v>0</v>
      </c>
      <c r="BA317" s="2404">
        <f t="shared" si="1204"/>
        <v>0</v>
      </c>
      <c r="BB317" s="2404">
        <f t="shared" si="1204"/>
        <v>0</v>
      </c>
      <c r="BC317" s="2404">
        <f t="shared" si="1204"/>
        <v>0</v>
      </c>
      <c r="BD317" s="973">
        <f t="shared" si="1204"/>
        <v>0</v>
      </c>
      <c r="BE317" s="2402">
        <f t="shared" si="1204"/>
        <v>0</v>
      </c>
      <c r="BF317" s="2404">
        <f t="shared" si="1204"/>
        <v>0</v>
      </c>
      <c r="BG317" s="2404">
        <f t="shared" si="1204"/>
        <v>0</v>
      </c>
      <c r="BH317" s="2404">
        <f t="shared" si="1204"/>
        <v>0</v>
      </c>
      <c r="BI317" s="973">
        <f t="shared" si="1204"/>
        <v>0</v>
      </c>
      <c r="BJ317" s="2402">
        <f t="shared" si="1204"/>
        <v>0</v>
      </c>
      <c r="BK317" s="2404">
        <f t="shared" si="1204"/>
        <v>0</v>
      </c>
      <c r="BL317" s="973">
        <f t="shared" si="1204"/>
        <v>0</v>
      </c>
      <c r="BM317" s="970">
        <f t="shared" si="1204"/>
        <v>0</v>
      </c>
      <c r="BN317" s="962">
        <f t="shared" si="1204"/>
        <v>0</v>
      </c>
      <c r="BO317" s="2402">
        <f t="shared" si="1204"/>
        <v>0</v>
      </c>
      <c r="BP317" s="2404">
        <f t="shared" si="1204"/>
        <v>0</v>
      </c>
      <c r="BQ317" s="2404">
        <f t="shared" si="1204"/>
        <v>0</v>
      </c>
      <c r="BR317" s="2404">
        <f t="shared" si="1204"/>
        <v>0</v>
      </c>
      <c r="BS317" s="973">
        <f t="shared" si="1204"/>
        <v>0</v>
      </c>
      <c r="BT317" s="2402">
        <f t="shared" si="1204"/>
        <v>0</v>
      </c>
      <c r="BU317" s="2404">
        <f t="shared" si="1204"/>
        <v>0</v>
      </c>
      <c r="BV317" s="973">
        <f t="shared" si="1204"/>
        <v>0</v>
      </c>
      <c r="BW317" s="970">
        <f t="shared" si="1204"/>
        <v>0</v>
      </c>
      <c r="BX317" s="962">
        <f t="shared" si="1166"/>
        <v>0</v>
      </c>
      <c r="BY317" s="2402">
        <f>SUM(BY312:BY316)</f>
        <v>0</v>
      </c>
      <c r="BZ317" s="973">
        <f>SUM(BZ312:BZ316)</f>
        <v>0</v>
      </c>
      <c r="CA317" s="964">
        <f>SUM(CA312:CA316)</f>
        <v>0</v>
      </c>
      <c r="CC317" s="971" t="s">
        <v>106</v>
      </c>
      <c r="CD317" s="2402">
        <f t="shared" ref="CD317:CV317" si="1205">SUM(CD312:CD316)</f>
        <v>0</v>
      </c>
      <c r="CE317" s="2404">
        <f t="shared" si="1205"/>
        <v>0</v>
      </c>
      <c r="CF317" s="975">
        <f t="shared" si="1205"/>
        <v>0</v>
      </c>
      <c r="CG317" s="962">
        <f t="shared" si="1205"/>
        <v>0</v>
      </c>
      <c r="CH317" s="2403">
        <f t="shared" si="1205"/>
        <v>0</v>
      </c>
      <c r="CI317" s="2404">
        <f t="shared" si="1205"/>
        <v>0</v>
      </c>
      <c r="CJ317" s="975">
        <f t="shared" si="1205"/>
        <v>0</v>
      </c>
      <c r="CK317" s="962">
        <f t="shared" si="1205"/>
        <v>0</v>
      </c>
      <c r="CL317" s="2403">
        <f t="shared" si="1205"/>
        <v>0</v>
      </c>
      <c r="CM317" s="2404">
        <f t="shared" si="1205"/>
        <v>0</v>
      </c>
      <c r="CN317" s="975">
        <f t="shared" si="1205"/>
        <v>0</v>
      </c>
      <c r="CO317" s="962">
        <f t="shared" si="1205"/>
        <v>0</v>
      </c>
      <c r="CP317" s="2403">
        <f t="shared" si="1205"/>
        <v>0</v>
      </c>
      <c r="CQ317" s="975">
        <f t="shared" si="1205"/>
        <v>0</v>
      </c>
      <c r="CR317" s="962">
        <f t="shared" si="1205"/>
        <v>0</v>
      </c>
      <c r="CS317" s="2403">
        <f t="shared" si="1205"/>
        <v>0</v>
      </c>
      <c r="CT317" s="2404">
        <f t="shared" si="1205"/>
        <v>0</v>
      </c>
      <c r="CU317" s="975">
        <f t="shared" si="1205"/>
        <v>0</v>
      </c>
      <c r="CV317" s="962">
        <f t="shared" si="1205"/>
        <v>0</v>
      </c>
      <c r="CW317" s="184"/>
      <c r="CX317" s="2405">
        <f t="shared" ref="CX317:DE317" si="1206">SUM(CX312:CX316)</f>
        <v>0</v>
      </c>
      <c r="CY317" s="2408">
        <f t="shared" si="1206"/>
        <v>0</v>
      </c>
      <c r="CZ317" s="2409">
        <f t="shared" si="1206"/>
        <v>0</v>
      </c>
      <c r="DA317" s="963">
        <f t="shared" si="1206"/>
        <v>0</v>
      </c>
      <c r="DB317" s="2407">
        <f t="shared" si="1206"/>
        <v>0</v>
      </c>
      <c r="DC317" s="2408">
        <f t="shared" si="1206"/>
        <v>0</v>
      </c>
      <c r="DD317" s="2409">
        <f t="shared" si="1206"/>
        <v>0</v>
      </c>
      <c r="DE317" s="963">
        <f t="shared" si="1206"/>
        <v>0</v>
      </c>
      <c r="DF317" s="184"/>
      <c r="DG317" s="962">
        <f t="shared" si="1175"/>
        <v>0</v>
      </c>
      <c r="DH317" s="184"/>
      <c r="DI317" s="972">
        <f>SUM(DI312:DI316)</f>
        <v>0</v>
      </c>
      <c r="DJ317" s="962">
        <f>SUM(DJ312:DJ316)</f>
        <v>0</v>
      </c>
      <c r="DK317" s="964">
        <f>SUM(DK312:DK316)</f>
        <v>0</v>
      </c>
      <c r="DM317" s="962">
        <f>SUM(DM312:DM316)</f>
        <v>0</v>
      </c>
      <c r="DO317" s="960" t="str">
        <f t="shared" si="972"/>
        <v>True</v>
      </c>
      <c r="DP317" s="4075" t="str">
        <f t="shared" ref="DP317:DP318" si="1207">IF($U317=0,"Blanc","")</f>
        <v>Blanc</v>
      </c>
      <c r="DQ317" s="4074" t="str">
        <f t="shared" si="1028"/>
        <v>wrong</v>
      </c>
    </row>
    <row r="318" spans="2:121" ht="39.9" customHeight="1" thickBot="1">
      <c r="B318" s="8484" t="s">
        <v>307</v>
      </c>
      <c r="C318" s="8485"/>
      <c r="D318" s="8485"/>
      <c r="E318" s="8485"/>
      <c r="F318" s="8486"/>
      <c r="G318" s="2040"/>
      <c r="H318" s="2402">
        <f t="shared" ref="H318:AU318" si="1208">H311+H317</f>
        <v>0</v>
      </c>
      <c r="I318" s="973">
        <f t="shared" si="1208"/>
        <v>0</v>
      </c>
      <c r="J318" s="2403">
        <f t="shared" si="1208"/>
        <v>0</v>
      </c>
      <c r="K318" s="2404">
        <f t="shared" si="1208"/>
        <v>0</v>
      </c>
      <c r="L318" s="2404">
        <f t="shared" si="1208"/>
        <v>0</v>
      </c>
      <c r="M318" s="975">
        <f t="shared" si="1208"/>
        <v>0</v>
      </c>
      <c r="N318" s="2402">
        <f t="shared" si="1208"/>
        <v>0</v>
      </c>
      <c r="O318" s="973">
        <f t="shared" si="1208"/>
        <v>0</v>
      </c>
      <c r="P318" s="2403">
        <f t="shared" si="1208"/>
        <v>0</v>
      </c>
      <c r="Q318" s="975">
        <f t="shared" si="1208"/>
        <v>0</v>
      </c>
      <c r="R318" s="2402">
        <f t="shared" si="1208"/>
        <v>0</v>
      </c>
      <c r="S318" s="973">
        <f t="shared" si="1208"/>
        <v>0</v>
      </c>
      <c r="T318" s="970">
        <f t="shared" si="1208"/>
        <v>0</v>
      </c>
      <c r="U318" s="962">
        <f t="shared" si="1208"/>
        <v>0</v>
      </c>
      <c r="V318" s="2402">
        <f t="shared" si="1208"/>
        <v>0</v>
      </c>
      <c r="W318" s="973">
        <f t="shared" si="1208"/>
        <v>0</v>
      </c>
      <c r="X318" s="2403">
        <f t="shared" si="1208"/>
        <v>0</v>
      </c>
      <c r="Y318" s="2404">
        <f t="shared" si="1208"/>
        <v>0</v>
      </c>
      <c r="Z318" s="975">
        <f t="shared" si="1208"/>
        <v>0</v>
      </c>
      <c r="AA318" s="962">
        <f t="shared" si="1208"/>
        <v>0</v>
      </c>
      <c r="AB318" s="962">
        <f t="shared" si="1208"/>
        <v>0</v>
      </c>
      <c r="AC318" s="2403">
        <f t="shared" si="1208"/>
        <v>0</v>
      </c>
      <c r="AD318" s="2404">
        <f t="shared" si="1208"/>
        <v>0</v>
      </c>
      <c r="AE318" s="2404">
        <f t="shared" si="1208"/>
        <v>0</v>
      </c>
      <c r="AF318" s="2404">
        <f t="shared" si="1208"/>
        <v>0</v>
      </c>
      <c r="AG318" s="975">
        <f t="shared" si="1208"/>
        <v>0</v>
      </c>
      <c r="AH318" s="962">
        <f t="shared" si="1208"/>
        <v>0</v>
      </c>
      <c r="AI318" s="2403">
        <f t="shared" si="1208"/>
        <v>0</v>
      </c>
      <c r="AJ318" s="2404">
        <f t="shared" si="1208"/>
        <v>0</v>
      </c>
      <c r="AK318" s="975">
        <f t="shared" si="1208"/>
        <v>0</v>
      </c>
      <c r="AL318" s="972">
        <f t="shared" si="1208"/>
        <v>0</v>
      </c>
      <c r="AM318" s="962">
        <f t="shared" si="1208"/>
        <v>0</v>
      </c>
      <c r="AN318" s="964">
        <f t="shared" si="1208"/>
        <v>0</v>
      </c>
      <c r="AO318" s="2403">
        <f t="shared" si="1208"/>
        <v>0</v>
      </c>
      <c r="AP318" s="2404">
        <f t="shared" si="1208"/>
        <v>0</v>
      </c>
      <c r="AQ318" s="2404">
        <f t="shared" si="1208"/>
        <v>0</v>
      </c>
      <c r="AR318" s="2404">
        <f t="shared" si="1208"/>
        <v>0</v>
      </c>
      <c r="AS318" s="975">
        <f t="shared" si="1208"/>
        <v>0</v>
      </c>
      <c r="AT318" s="962">
        <f t="shared" si="1208"/>
        <v>0</v>
      </c>
      <c r="AU318" s="962">
        <f t="shared" si="1208"/>
        <v>0</v>
      </c>
      <c r="AV318" s="184"/>
      <c r="AW318" s="974" t="s">
        <v>308</v>
      </c>
      <c r="AX318" s="2402">
        <f t="shared" ref="AX318:CA318" si="1209">AX311+AX317</f>
        <v>0</v>
      </c>
      <c r="AY318" s="2404">
        <f t="shared" si="1209"/>
        <v>0</v>
      </c>
      <c r="AZ318" s="2404">
        <f t="shared" si="1209"/>
        <v>0</v>
      </c>
      <c r="BA318" s="2404">
        <f t="shared" si="1209"/>
        <v>0</v>
      </c>
      <c r="BB318" s="2404">
        <f t="shared" si="1209"/>
        <v>0</v>
      </c>
      <c r="BC318" s="2404">
        <f t="shared" si="1209"/>
        <v>0</v>
      </c>
      <c r="BD318" s="973">
        <f t="shared" si="1209"/>
        <v>0</v>
      </c>
      <c r="BE318" s="2402">
        <f t="shared" si="1209"/>
        <v>0</v>
      </c>
      <c r="BF318" s="2404">
        <f t="shared" si="1209"/>
        <v>0</v>
      </c>
      <c r="BG318" s="2404">
        <f t="shared" si="1209"/>
        <v>0</v>
      </c>
      <c r="BH318" s="2404">
        <f t="shared" si="1209"/>
        <v>0</v>
      </c>
      <c r="BI318" s="973">
        <f t="shared" si="1209"/>
        <v>0</v>
      </c>
      <c r="BJ318" s="2402">
        <f t="shared" si="1209"/>
        <v>0</v>
      </c>
      <c r="BK318" s="2404">
        <f t="shared" si="1209"/>
        <v>0</v>
      </c>
      <c r="BL318" s="973">
        <f t="shared" si="1209"/>
        <v>0</v>
      </c>
      <c r="BM318" s="970">
        <f t="shared" si="1209"/>
        <v>0</v>
      </c>
      <c r="BN318" s="962">
        <f t="shared" si="1209"/>
        <v>0</v>
      </c>
      <c r="BO318" s="2402">
        <f t="shared" si="1209"/>
        <v>0</v>
      </c>
      <c r="BP318" s="2404">
        <f t="shared" si="1209"/>
        <v>0</v>
      </c>
      <c r="BQ318" s="2404">
        <f t="shared" si="1209"/>
        <v>0</v>
      </c>
      <c r="BR318" s="2404">
        <f t="shared" si="1209"/>
        <v>0</v>
      </c>
      <c r="BS318" s="973">
        <f t="shared" si="1209"/>
        <v>0</v>
      </c>
      <c r="BT318" s="2402">
        <f t="shared" si="1209"/>
        <v>0</v>
      </c>
      <c r="BU318" s="2404">
        <f t="shared" si="1209"/>
        <v>0</v>
      </c>
      <c r="BV318" s="973">
        <f t="shared" si="1209"/>
        <v>0</v>
      </c>
      <c r="BW318" s="970">
        <f t="shared" si="1209"/>
        <v>0</v>
      </c>
      <c r="BX318" s="962">
        <f t="shared" si="1209"/>
        <v>0</v>
      </c>
      <c r="BY318" s="2402">
        <f t="shared" si="1209"/>
        <v>0</v>
      </c>
      <c r="BZ318" s="973">
        <f t="shared" si="1209"/>
        <v>0</v>
      </c>
      <c r="CA318" s="964">
        <f t="shared" si="1209"/>
        <v>0</v>
      </c>
      <c r="CC318" s="2043" t="s">
        <v>308</v>
      </c>
      <c r="CD318" s="2420">
        <f t="shared" ref="CD318:CV318" si="1210">CD311+CD317</f>
        <v>0</v>
      </c>
      <c r="CE318" s="2421">
        <f t="shared" si="1210"/>
        <v>0</v>
      </c>
      <c r="CF318" s="2422">
        <f t="shared" si="1210"/>
        <v>0</v>
      </c>
      <c r="CG318" s="2444">
        <f t="shared" si="1210"/>
        <v>0</v>
      </c>
      <c r="CH318" s="2423">
        <f t="shared" si="1210"/>
        <v>0</v>
      </c>
      <c r="CI318" s="2421">
        <f t="shared" si="1210"/>
        <v>0</v>
      </c>
      <c r="CJ318" s="2422">
        <f t="shared" si="1210"/>
        <v>0</v>
      </c>
      <c r="CK318" s="2444">
        <f t="shared" si="1210"/>
        <v>0</v>
      </c>
      <c r="CL318" s="2423">
        <f t="shared" si="1210"/>
        <v>0</v>
      </c>
      <c r="CM318" s="2421">
        <f t="shared" si="1210"/>
        <v>0</v>
      </c>
      <c r="CN318" s="2422">
        <f t="shared" si="1210"/>
        <v>0</v>
      </c>
      <c r="CO318" s="2444">
        <f t="shared" si="1210"/>
        <v>0</v>
      </c>
      <c r="CP318" s="2423">
        <f t="shared" si="1210"/>
        <v>0</v>
      </c>
      <c r="CQ318" s="2422">
        <f t="shared" si="1210"/>
        <v>0</v>
      </c>
      <c r="CR318" s="2444">
        <f t="shared" si="1210"/>
        <v>0</v>
      </c>
      <c r="CS318" s="2423">
        <f t="shared" si="1210"/>
        <v>0</v>
      </c>
      <c r="CT318" s="2421">
        <f t="shared" si="1210"/>
        <v>0</v>
      </c>
      <c r="CU318" s="2422">
        <f t="shared" si="1210"/>
        <v>0</v>
      </c>
      <c r="CV318" s="2444">
        <f t="shared" si="1210"/>
        <v>0</v>
      </c>
      <c r="CW318" s="184"/>
      <c r="CX318" s="2402">
        <f t="shared" ref="CX318:DE318" si="1211">CX311+CX317</f>
        <v>0</v>
      </c>
      <c r="CY318" s="2404">
        <f t="shared" si="1211"/>
        <v>0</v>
      </c>
      <c r="CZ318" s="975">
        <f t="shared" si="1211"/>
        <v>0</v>
      </c>
      <c r="DA318" s="962">
        <f t="shared" si="1211"/>
        <v>0</v>
      </c>
      <c r="DB318" s="2403">
        <f t="shared" si="1211"/>
        <v>0</v>
      </c>
      <c r="DC318" s="2404">
        <f t="shared" si="1211"/>
        <v>0</v>
      </c>
      <c r="DD318" s="975">
        <f t="shared" si="1211"/>
        <v>0</v>
      </c>
      <c r="DE318" s="962">
        <f t="shared" si="1211"/>
        <v>0</v>
      </c>
      <c r="DF318" s="184"/>
      <c r="DG318" s="2444">
        <f>DG311+DG317</f>
        <v>0</v>
      </c>
      <c r="DH318" s="184"/>
      <c r="DI318" s="972">
        <f>DI311+DI317</f>
        <v>0</v>
      </c>
      <c r="DJ318" s="962">
        <f>DJ311+DJ317</f>
        <v>0</v>
      </c>
      <c r="DK318" s="964">
        <f>DK311+DK317</f>
        <v>0</v>
      </c>
      <c r="DM318" s="962">
        <f>DM311+DM317</f>
        <v>0</v>
      </c>
      <c r="DO318" s="960" t="str">
        <f t="shared" si="972"/>
        <v>True</v>
      </c>
      <c r="DP318" s="4075" t="str">
        <f t="shared" si="1207"/>
        <v>Blanc</v>
      </c>
      <c r="DQ318" s="4074" t="str">
        <f t="shared" si="1028"/>
        <v>wrong</v>
      </c>
    </row>
    <row r="319" spans="2:121" ht="39.9" customHeight="1">
      <c r="B319" s="8502" t="s">
        <v>309</v>
      </c>
      <c r="C319" s="8504" t="s">
        <v>310</v>
      </c>
      <c r="D319" s="8504" t="s">
        <v>1211</v>
      </c>
      <c r="E319" s="8502" t="s">
        <v>21</v>
      </c>
      <c r="F319" s="8506" t="s">
        <v>236</v>
      </c>
      <c r="G319" s="251" t="s">
        <v>1213</v>
      </c>
      <c r="H319" s="206"/>
      <c r="I319" s="209"/>
      <c r="J319" s="210"/>
      <c r="K319" s="208"/>
      <c r="L319" s="208"/>
      <c r="M319" s="207"/>
      <c r="N319" s="206"/>
      <c r="O319" s="209"/>
      <c r="P319" s="210"/>
      <c r="Q319" s="207"/>
      <c r="R319" s="206"/>
      <c r="S319" s="209"/>
      <c r="T319" s="2393"/>
      <c r="U319" s="2446">
        <f t="shared" ref="U319:U323" si="1212">SUM(H319:P319,S319:T319)-R319</f>
        <v>0</v>
      </c>
      <c r="V319" s="206"/>
      <c r="W319" s="209"/>
      <c r="X319" s="955"/>
      <c r="Y319" s="208"/>
      <c r="Z319" s="207"/>
      <c r="AA319" s="2448">
        <f t="shared" ref="AA319:AA323" si="1213">SUM(X319:Z319)</f>
        <v>0</v>
      </c>
      <c r="AB319" s="212"/>
      <c r="AC319" s="210"/>
      <c r="AD319" s="208"/>
      <c r="AE319" s="208"/>
      <c r="AF319" s="208"/>
      <c r="AG319" s="207"/>
      <c r="AH319" s="2448">
        <f t="shared" ref="AH319:AH323" si="1214">SUM(AC319:AG319)</f>
        <v>0</v>
      </c>
      <c r="AI319" s="210"/>
      <c r="AJ319" s="208"/>
      <c r="AK319" s="207"/>
      <c r="AL319" s="2449">
        <f t="shared" ref="AL319:AL323" si="1215">SUM(AI319:AK319)</f>
        <v>0</v>
      </c>
      <c r="AM319" s="211"/>
      <c r="AN319" s="2451">
        <f t="shared" ref="AN319:AN323" si="1216">AM319+AL319+AH319+AB319+AA319</f>
        <v>0</v>
      </c>
      <c r="AO319" s="210"/>
      <c r="AP319" s="208"/>
      <c r="AQ319" s="208"/>
      <c r="AR319" s="208"/>
      <c r="AS319" s="207"/>
      <c r="AT319" s="2453">
        <f>SUM(AO319:AS319)</f>
        <v>0</v>
      </c>
      <c r="AU319" s="213"/>
      <c r="AV319" s="184"/>
      <c r="AW319" s="251" t="s">
        <v>1213</v>
      </c>
      <c r="AX319" s="206"/>
      <c r="AY319" s="208"/>
      <c r="AZ319" s="208"/>
      <c r="BA319" s="208"/>
      <c r="BB319" s="208"/>
      <c r="BC319" s="208"/>
      <c r="BD319" s="209"/>
      <c r="BE319" s="206"/>
      <c r="BF319" s="208"/>
      <c r="BG319" s="208"/>
      <c r="BH319" s="208"/>
      <c r="BI319" s="209"/>
      <c r="BJ319" s="206"/>
      <c r="BK319" s="208"/>
      <c r="BL319" s="209"/>
      <c r="BM319" s="954"/>
      <c r="BN319" s="211"/>
      <c r="BO319" s="206"/>
      <c r="BP319" s="208"/>
      <c r="BQ319" s="208"/>
      <c r="BR319" s="208"/>
      <c r="BS319" s="209"/>
      <c r="BT319" s="206"/>
      <c r="BU319" s="208"/>
      <c r="BV319" s="209"/>
      <c r="BW319" s="954"/>
      <c r="BX319" s="2454">
        <f t="shared" ref="BX319:BX330" si="1217">SUM(AX319:BW319)</f>
        <v>0</v>
      </c>
      <c r="BY319" s="206"/>
      <c r="BZ319" s="209"/>
      <c r="CA319" s="956"/>
      <c r="CC319" s="251" t="s">
        <v>1213</v>
      </c>
      <c r="CD319" s="206"/>
      <c r="CE319" s="208"/>
      <c r="CF319" s="207"/>
      <c r="CG319" s="2454">
        <f t="shared" ref="CG319:CG323" si="1218">SUM(CD319:CF319)</f>
        <v>0</v>
      </c>
      <c r="CH319" s="210"/>
      <c r="CI319" s="208"/>
      <c r="CJ319" s="207"/>
      <c r="CK319" s="2454">
        <f t="shared" ref="CK319:CK323" si="1219">SUM(CH319:CJ319)</f>
        <v>0</v>
      </c>
      <c r="CL319" s="210"/>
      <c r="CM319" s="208"/>
      <c r="CN319" s="207"/>
      <c r="CO319" s="2454">
        <f t="shared" ref="CO319:CO323" si="1220">SUM(CL319:CN319)</f>
        <v>0</v>
      </c>
      <c r="CP319" s="210"/>
      <c r="CQ319" s="207"/>
      <c r="CR319" s="2454">
        <f t="shared" ref="CR319:CR323" si="1221">SUM(CP319:CQ319)</f>
        <v>0</v>
      </c>
      <c r="CS319" s="2434">
        <f t="shared" ref="CS319:CU323" si="1222">CX319+DB319</f>
        <v>0</v>
      </c>
      <c r="CT319" s="2432">
        <f t="shared" si="1222"/>
        <v>0</v>
      </c>
      <c r="CU319" s="2433">
        <f t="shared" si="1222"/>
        <v>0</v>
      </c>
      <c r="CV319" s="2454">
        <f t="shared" ref="CV319:CV323" si="1223">SUM(CS319:CU319)</f>
        <v>0</v>
      </c>
      <c r="CW319" s="184"/>
      <c r="CX319" s="206"/>
      <c r="CY319" s="208"/>
      <c r="CZ319" s="207"/>
      <c r="DA319" s="2460">
        <f t="shared" ref="DA319:DA323" si="1224">SUM(CX319:CZ319)</f>
        <v>0</v>
      </c>
      <c r="DB319" s="210"/>
      <c r="DC319" s="208"/>
      <c r="DD319" s="207"/>
      <c r="DE319" s="2460">
        <f t="shared" ref="DE319:DE323" si="1225">SUM(DB319:DD319)</f>
        <v>0</v>
      </c>
      <c r="DF319" s="184"/>
      <c r="DG319" s="2454">
        <f t="shared" ref="DG319:DG330" si="1226">SUM(CV319,CR319,CO319,CK319,CG319)</f>
        <v>0</v>
      </c>
      <c r="DH319" s="184"/>
      <c r="DI319" s="2394">
        <f t="shared" ref="DI319:DJ323" si="1227">CD319+CH319+CL319+CP319+CS319</f>
        <v>0</v>
      </c>
      <c r="DJ319" s="2395">
        <f t="shared" si="1227"/>
        <v>0</v>
      </c>
      <c r="DK319" s="2396">
        <f t="shared" ref="DK319:DK323" si="1228">CF319+CJ319+CN319+CU319</f>
        <v>0</v>
      </c>
      <c r="DM319" s="2395">
        <f t="shared" ref="DM319:DM323" si="1229">SUM(DI319:DK319)</f>
        <v>0</v>
      </c>
      <c r="DO319" s="2462" t="str">
        <f t="shared" si="972"/>
        <v>True</v>
      </c>
      <c r="DP319" s="4073"/>
    </row>
    <row r="320" spans="2:121" ht="39.9" customHeight="1">
      <c r="B320" s="8502"/>
      <c r="C320" s="8504"/>
      <c r="D320" s="8504"/>
      <c r="E320" s="8502"/>
      <c r="F320" s="8506"/>
      <c r="G320" s="251" t="s">
        <v>666</v>
      </c>
      <c r="H320" s="206"/>
      <c r="I320" s="209"/>
      <c r="J320" s="210"/>
      <c r="K320" s="208"/>
      <c r="L320" s="208"/>
      <c r="M320" s="207"/>
      <c r="N320" s="206"/>
      <c r="O320" s="209"/>
      <c r="P320" s="210"/>
      <c r="Q320" s="207"/>
      <c r="R320" s="206"/>
      <c r="S320" s="209"/>
      <c r="T320" s="2393"/>
      <c r="U320" s="2446">
        <f t="shared" si="1212"/>
        <v>0</v>
      </c>
      <c r="V320" s="206"/>
      <c r="W320" s="209"/>
      <c r="X320" s="955"/>
      <c r="Y320" s="208"/>
      <c r="Z320" s="207"/>
      <c r="AA320" s="2448">
        <f t="shared" si="1213"/>
        <v>0</v>
      </c>
      <c r="AB320" s="212"/>
      <c r="AC320" s="210"/>
      <c r="AD320" s="208"/>
      <c r="AE320" s="208"/>
      <c r="AF320" s="208"/>
      <c r="AG320" s="207"/>
      <c r="AH320" s="2448">
        <f t="shared" si="1214"/>
        <v>0</v>
      </c>
      <c r="AI320" s="210"/>
      <c r="AJ320" s="208"/>
      <c r="AK320" s="207"/>
      <c r="AL320" s="2449">
        <f t="shared" si="1215"/>
        <v>0</v>
      </c>
      <c r="AM320" s="211"/>
      <c r="AN320" s="2451">
        <f t="shared" si="1216"/>
        <v>0</v>
      </c>
      <c r="AO320" s="210"/>
      <c r="AP320" s="208"/>
      <c r="AQ320" s="208"/>
      <c r="AR320" s="208"/>
      <c r="AS320" s="207"/>
      <c r="AT320" s="2453">
        <f t="shared" ref="AT320:AT323" si="1230">SUM(AO320:AS320)</f>
        <v>0</v>
      </c>
      <c r="AU320" s="213"/>
      <c r="AV320" s="184"/>
      <c r="AW320" s="251" t="s">
        <v>666</v>
      </c>
      <c r="AX320" s="206"/>
      <c r="AY320" s="208"/>
      <c r="AZ320" s="208"/>
      <c r="BA320" s="208"/>
      <c r="BB320" s="208"/>
      <c r="BC320" s="208"/>
      <c r="BD320" s="209"/>
      <c r="BE320" s="206"/>
      <c r="BF320" s="208"/>
      <c r="BG320" s="208"/>
      <c r="BH320" s="208"/>
      <c r="BI320" s="209"/>
      <c r="BJ320" s="206"/>
      <c r="BK320" s="208"/>
      <c r="BL320" s="209"/>
      <c r="BM320" s="954"/>
      <c r="BN320" s="211"/>
      <c r="BO320" s="206"/>
      <c r="BP320" s="208"/>
      <c r="BQ320" s="208"/>
      <c r="BR320" s="208"/>
      <c r="BS320" s="209"/>
      <c r="BT320" s="206"/>
      <c r="BU320" s="208"/>
      <c r="BV320" s="209"/>
      <c r="BW320" s="954"/>
      <c r="BX320" s="2454">
        <f t="shared" si="1217"/>
        <v>0</v>
      </c>
      <c r="BY320" s="206"/>
      <c r="BZ320" s="209"/>
      <c r="CA320" s="956"/>
      <c r="CC320" s="251" t="s">
        <v>666</v>
      </c>
      <c r="CD320" s="206"/>
      <c r="CE320" s="208"/>
      <c r="CF320" s="207"/>
      <c r="CG320" s="2454">
        <f t="shared" si="1218"/>
        <v>0</v>
      </c>
      <c r="CH320" s="210"/>
      <c r="CI320" s="208"/>
      <c r="CJ320" s="207"/>
      <c r="CK320" s="2454">
        <f t="shared" si="1219"/>
        <v>0</v>
      </c>
      <c r="CL320" s="210"/>
      <c r="CM320" s="208"/>
      <c r="CN320" s="207"/>
      <c r="CO320" s="2454">
        <f t="shared" si="1220"/>
        <v>0</v>
      </c>
      <c r="CP320" s="210"/>
      <c r="CQ320" s="207"/>
      <c r="CR320" s="2454">
        <f t="shared" si="1221"/>
        <v>0</v>
      </c>
      <c r="CS320" s="2434">
        <f t="shared" si="1222"/>
        <v>0</v>
      </c>
      <c r="CT320" s="2432">
        <f t="shared" si="1222"/>
        <v>0</v>
      </c>
      <c r="CU320" s="2433">
        <f t="shared" si="1222"/>
        <v>0</v>
      </c>
      <c r="CV320" s="2454">
        <f t="shared" si="1223"/>
        <v>0</v>
      </c>
      <c r="CW320" s="184"/>
      <c r="CX320" s="206"/>
      <c r="CY320" s="208"/>
      <c r="CZ320" s="207"/>
      <c r="DA320" s="2460">
        <f t="shared" si="1224"/>
        <v>0</v>
      </c>
      <c r="DB320" s="210"/>
      <c r="DC320" s="208"/>
      <c r="DD320" s="207"/>
      <c r="DE320" s="2460">
        <f t="shared" si="1225"/>
        <v>0</v>
      </c>
      <c r="DF320" s="184"/>
      <c r="DG320" s="2454">
        <f t="shared" si="1226"/>
        <v>0</v>
      </c>
      <c r="DH320" s="184"/>
      <c r="DI320" s="2394">
        <f t="shared" si="1227"/>
        <v>0</v>
      </c>
      <c r="DJ320" s="2395">
        <f t="shared" si="1227"/>
        <v>0</v>
      </c>
      <c r="DK320" s="2396">
        <f t="shared" si="1228"/>
        <v>0</v>
      </c>
      <c r="DM320" s="2395">
        <f t="shared" si="1229"/>
        <v>0</v>
      </c>
      <c r="DO320" s="2462" t="str">
        <f t="shared" si="972"/>
        <v>True</v>
      </c>
      <c r="DP320" s="4073"/>
    </row>
    <row r="321" spans="2:121" ht="39.9" customHeight="1">
      <c r="B321" s="8502"/>
      <c r="C321" s="8504"/>
      <c r="D321" s="8504"/>
      <c r="E321" s="8502"/>
      <c r="F321" s="8506"/>
      <c r="G321" s="251" t="s">
        <v>667</v>
      </c>
      <c r="H321" s="206"/>
      <c r="I321" s="209"/>
      <c r="J321" s="210"/>
      <c r="K321" s="208"/>
      <c r="L321" s="208"/>
      <c r="M321" s="207"/>
      <c r="N321" s="206"/>
      <c r="O321" s="209"/>
      <c r="P321" s="210"/>
      <c r="Q321" s="207"/>
      <c r="R321" s="206"/>
      <c r="S321" s="209"/>
      <c r="T321" s="2393"/>
      <c r="U321" s="2446">
        <f t="shared" si="1212"/>
        <v>0</v>
      </c>
      <c r="V321" s="206"/>
      <c r="W321" s="209"/>
      <c r="X321" s="955"/>
      <c r="Y321" s="208"/>
      <c r="Z321" s="207"/>
      <c r="AA321" s="2448">
        <f t="shared" si="1213"/>
        <v>0</v>
      </c>
      <c r="AB321" s="212"/>
      <c r="AC321" s="210"/>
      <c r="AD321" s="208"/>
      <c r="AE321" s="208"/>
      <c r="AF321" s="208"/>
      <c r="AG321" s="207"/>
      <c r="AH321" s="2448">
        <f t="shared" si="1214"/>
        <v>0</v>
      </c>
      <c r="AI321" s="210"/>
      <c r="AJ321" s="208"/>
      <c r="AK321" s="207"/>
      <c r="AL321" s="2449">
        <f t="shared" si="1215"/>
        <v>0</v>
      </c>
      <c r="AM321" s="211"/>
      <c r="AN321" s="2451">
        <f t="shared" si="1216"/>
        <v>0</v>
      </c>
      <c r="AO321" s="210"/>
      <c r="AP321" s="208"/>
      <c r="AQ321" s="208"/>
      <c r="AR321" s="208"/>
      <c r="AS321" s="207"/>
      <c r="AT321" s="2453">
        <f t="shared" si="1230"/>
        <v>0</v>
      </c>
      <c r="AU321" s="213"/>
      <c r="AV321" s="184"/>
      <c r="AW321" s="251" t="s">
        <v>667</v>
      </c>
      <c r="AX321" s="206"/>
      <c r="AY321" s="208"/>
      <c r="AZ321" s="208"/>
      <c r="BA321" s="208"/>
      <c r="BB321" s="208"/>
      <c r="BC321" s="208"/>
      <c r="BD321" s="209"/>
      <c r="BE321" s="206"/>
      <c r="BF321" s="208"/>
      <c r="BG321" s="208"/>
      <c r="BH321" s="208"/>
      <c r="BI321" s="209"/>
      <c r="BJ321" s="206"/>
      <c r="BK321" s="208"/>
      <c r="BL321" s="209"/>
      <c r="BM321" s="954"/>
      <c r="BN321" s="211"/>
      <c r="BO321" s="206"/>
      <c r="BP321" s="208"/>
      <c r="BQ321" s="208"/>
      <c r="BR321" s="208"/>
      <c r="BS321" s="209"/>
      <c r="BT321" s="206"/>
      <c r="BU321" s="208"/>
      <c r="BV321" s="209"/>
      <c r="BW321" s="954"/>
      <c r="BX321" s="2454">
        <f t="shared" si="1217"/>
        <v>0</v>
      </c>
      <c r="BY321" s="206"/>
      <c r="BZ321" s="209"/>
      <c r="CA321" s="956"/>
      <c r="CC321" s="251" t="s">
        <v>667</v>
      </c>
      <c r="CD321" s="206"/>
      <c r="CE321" s="208"/>
      <c r="CF321" s="207"/>
      <c r="CG321" s="2454">
        <f t="shared" si="1218"/>
        <v>0</v>
      </c>
      <c r="CH321" s="210"/>
      <c r="CI321" s="208"/>
      <c r="CJ321" s="207"/>
      <c r="CK321" s="2454">
        <f t="shared" si="1219"/>
        <v>0</v>
      </c>
      <c r="CL321" s="210"/>
      <c r="CM321" s="208"/>
      <c r="CN321" s="207"/>
      <c r="CO321" s="2454">
        <f t="shared" si="1220"/>
        <v>0</v>
      </c>
      <c r="CP321" s="210"/>
      <c r="CQ321" s="207"/>
      <c r="CR321" s="2454">
        <f t="shared" si="1221"/>
        <v>0</v>
      </c>
      <c r="CS321" s="2434">
        <f t="shared" si="1222"/>
        <v>0</v>
      </c>
      <c r="CT321" s="2432">
        <f t="shared" si="1222"/>
        <v>0</v>
      </c>
      <c r="CU321" s="2433">
        <f t="shared" si="1222"/>
        <v>0</v>
      </c>
      <c r="CV321" s="2454">
        <f t="shared" si="1223"/>
        <v>0</v>
      </c>
      <c r="CW321" s="184"/>
      <c r="CX321" s="206"/>
      <c r="CY321" s="208"/>
      <c r="CZ321" s="207"/>
      <c r="DA321" s="2460">
        <f t="shared" si="1224"/>
        <v>0</v>
      </c>
      <c r="DB321" s="210"/>
      <c r="DC321" s="208"/>
      <c r="DD321" s="207"/>
      <c r="DE321" s="2460">
        <f t="shared" si="1225"/>
        <v>0</v>
      </c>
      <c r="DF321" s="184"/>
      <c r="DG321" s="2454">
        <f t="shared" si="1226"/>
        <v>0</v>
      </c>
      <c r="DH321" s="184"/>
      <c r="DI321" s="2394">
        <f t="shared" si="1227"/>
        <v>0</v>
      </c>
      <c r="DJ321" s="2395">
        <f t="shared" si="1227"/>
        <v>0</v>
      </c>
      <c r="DK321" s="2396">
        <f t="shared" si="1228"/>
        <v>0</v>
      </c>
      <c r="DM321" s="2395">
        <f t="shared" si="1229"/>
        <v>0</v>
      </c>
      <c r="DO321" s="2462" t="str">
        <f t="shared" ref="DO321:DO384" si="1231">IF(AND($U321=$V321+$W321+$AN321+$AT321,$X321=SUM($AX321:$BD321),$Y321=SUM($BE321:$BL321),$Z321=$BM321,$AA321=SUM($AX321:$BM321),$AB321=$BN321,$AC321=$BO321,$AD321=$BP321,$AE321=$BQ321,$AF321=$BR321,$AG321=$BS321,$AH321=SUM($BO321:$BS321),$AI321=$BT321,$AJ321=$BU321,$AK321=$BV321,$AL321=SUM($BT321:$BV321),$AM321=$BW321,$AN321=$BX321,$AP321=$BY321,$AQ321=$BZ321,$AB321+$AH321=$CG321,$AO321=$CK321,$AP321=$CO321,$AQ321=$CR321,$AR321=$DA321,$AS321=$DE321,$AR321+$AS321=$CV321,$DG321=$AB321+$AH321+$AT321,$DI321=$CD321+$CH321+$CL321+$CP321+$CS321,$DJ321=$CE321+$CI321+$CM321+$CQ321+$CT321,$DK321=$CF321+$CJ321+$CN321+$CU321,$DM321=SUM($DI321:$DK321),$DM321=$DG321), "True", "False")</f>
        <v>True</v>
      </c>
      <c r="DP321" s="4073"/>
    </row>
    <row r="322" spans="2:121" ht="39.9" customHeight="1">
      <c r="B322" s="8502"/>
      <c r="C322" s="8504"/>
      <c r="D322" s="8504"/>
      <c r="E322" s="8502"/>
      <c r="F322" s="8506"/>
      <c r="G322" s="251" t="s">
        <v>668</v>
      </c>
      <c r="H322" s="206"/>
      <c r="I322" s="209"/>
      <c r="J322" s="210"/>
      <c r="K322" s="208"/>
      <c r="L322" s="208"/>
      <c r="M322" s="207"/>
      <c r="N322" s="206"/>
      <c r="O322" s="209"/>
      <c r="P322" s="210"/>
      <c r="Q322" s="207"/>
      <c r="R322" s="206"/>
      <c r="S322" s="209"/>
      <c r="T322" s="954"/>
      <c r="U322" s="2446">
        <f t="shared" si="1212"/>
        <v>0</v>
      </c>
      <c r="V322" s="206"/>
      <c r="W322" s="209"/>
      <c r="X322" s="955"/>
      <c r="Y322" s="208"/>
      <c r="Z322" s="207"/>
      <c r="AA322" s="2448">
        <f t="shared" si="1213"/>
        <v>0</v>
      </c>
      <c r="AB322" s="212"/>
      <c r="AC322" s="210"/>
      <c r="AD322" s="208"/>
      <c r="AE322" s="208"/>
      <c r="AF322" s="208"/>
      <c r="AG322" s="207"/>
      <c r="AH322" s="2448">
        <f t="shared" si="1214"/>
        <v>0</v>
      </c>
      <c r="AI322" s="210"/>
      <c r="AJ322" s="208"/>
      <c r="AK322" s="207"/>
      <c r="AL322" s="2449">
        <f t="shared" si="1215"/>
        <v>0</v>
      </c>
      <c r="AM322" s="211"/>
      <c r="AN322" s="2451">
        <f t="shared" si="1216"/>
        <v>0</v>
      </c>
      <c r="AO322" s="210"/>
      <c r="AP322" s="208"/>
      <c r="AQ322" s="208"/>
      <c r="AR322" s="208"/>
      <c r="AS322" s="207"/>
      <c r="AT322" s="2453">
        <f t="shared" si="1230"/>
        <v>0</v>
      </c>
      <c r="AU322" s="213"/>
      <c r="AV322" s="184"/>
      <c r="AW322" s="251" t="s">
        <v>668</v>
      </c>
      <c r="AX322" s="206"/>
      <c r="AY322" s="208"/>
      <c r="AZ322" s="208"/>
      <c r="BA322" s="208"/>
      <c r="BB322" s="208"/>
      <c r="BC322" s="208"/>
      <c r="BD322" s="209"/>
      <c r="BE322" s="206"/>
      <c r="BF322" s="208"/>
      <c r="BG322" s="208"/>
      <c r="BH322" s="208"/>
      <c r="BI322" s="209"/>
      <c r="BJ322" s="206"/>
      <c r="BK322" s="208"/>
      <c r="BL322" s="209"/>
      <c r="BM322" s="954"/>
      <c r="BN322" s="211"/>
      <c r="BO322" s="206"/>
      <c r="BP322" s="208"/>
      <c r="BQ322" s="208"/>
      <c r="BR322" s="208"/>
      <c r="BS322" s="209"/>
      <c r="BT322" s="206"/>
      <c r="BU322" s="208"/>
      <c r="BV322" s="209"/>
      <c r="BW322" s="954"/>
      <c r="BX322" s="2454">
        <f t="shared" si="1217"/>
        <v>0</v>
      </c>
      <c r="BY322" s="206"/>
      <c r="BZ322" s="209"/>
      <c r="CA322" s="956"/>
      <c r="CC322" s="251" t="s">
        <v>668</v>
      </c>
      <c r="CD322" s="206"/>
      <c r="CE322" s="208"/>
      <c r="CF322" s="207"/>
      <c r="CG322" s="2454">
        <f t="shared" si="1218"/>
        <v>0</v>
      </c>
      <c r="CH322" s="210"/>
      <c r="CI322" s="208"/>
      <c r="CJ322" s="207"/>
      <c r="CK322" s="2454">
        <f t="shared" si="1219"/>
        <v>0</v>
      </c>
      <c r="CL322" s="210"/>
      <c r="CM322" s="208"/>
      <c r="CN322" s="207"/>
      <c r="CO322" s="2454">
        <f t="shared" si="1220"/>
        <v>0</v>
      </c>
      <c r="CP322" s="210"/>
      <c r="CQ322" s="207"/>
      <c r="CR322" s="2454">
        <f t="shared" si="1221"/>
        <v>0</v>
      </c>
      <c r="CS322" s="2434">
        <f t="shared" si="1222"/>
        <v>0</v>
      </c>
      <c r="CT322" s="2432">
        <f t="shared" si="1222"/>
        <v>0</v>
      </c>
      <c r="CU322" s="2433">
        <f t="shared" si="1222"/>
        <v>0</v>
      </c>
      <c r="CV322" s="2454">
        <f t="shared" si="1223"/>
        <v>0</v>
      </c>
      <c r="CW322" s="184"/>
      <c r="CX322" s="206"/>
      <c r="CY322" s="208"/>
      <c r="CZ322" s="207"/>
      <c r="DA322" s="2460">
        <f t="shared" si="1224"/>
        <v>0</v>
      </c>
      <c r="DB322" s="210"/>
      <c r="DC322" s="208"/>
      <c r="DD322" s="207"/>
      <c r="DE322" s="2460">
        <f t="shared" si="1225"/>
        <v>0</v>
      </c>
      <c r="DF322" s="184"/>
      <c r="DG322" s="2454">
        <f t="shared" si="1226"/>
        <v>0</v>
      </c>
      <c r="DH322" s="184"/>
      <c r="DI322" s="2394">
        <f t="shared" si="1227"/>
        <v>0</v>
      </c>
      <c r="DJ322" s="2395">
        <f t="shared" si="1227"/>
        <v>0</v>
      </c>
      <c r="DK322" s="2396">
        <f t="shared" si="1228"/>
        <v>0</v>
      </c>
      <c r="DM322" s="2395">
        <f t="shared" si="1229"/>
        <v>0</v>
      </c>
      <c r="DO322" s="2462" t="str">
        <f t="shared" si="1231"/>
        <v>True</v>
      </c>
      <c r="DP322" s="4073"/>
    </row>
    <row r="323" spans="2:121" ht="39.9" customHeight="1" thickBot="1">
      <c r="B323" s="8502"/>
      <c r="C323" s="8504"/>
      <c r="D323" s="8504"/>
      <c r="E323" s="8502"/>
      <c r="F323" s="8506"/>
      <c r="G323" s="252" t="s">
        <v>1214</v>
      </c>
      <c r="H323" s="214"/>
      <c r="I323" s="217"/>
      <c r="J323" s="218"/>
      <c r="K323" s="216"/>
      <c r="L323" s="216"/>
      <c r="M323" s="215"/>
      <c r="N323" s="214"/>
      <c r="O323" s="217"/>
      <c r="P323" s="218"/>
      <c r="Q323" s="215"/>
      <c r="R323" s="214"/>
      <c r="S323" s="217"/>
      <c r="T323" s="957"/>
      <c r="U323" s="2446">
        <f t="shared" si="1212"/>
        <v>0</v>
      </c>
      <c r="V323" s="214"/>
      <c r="W323" s="217"/>
      <c r="X323" s="958"/>
      <c r="Y323" s="216"/>
      <c r="Z323" s="215"/>
      <c r="AA323" s="2448">
        <f t="shared" si="1213"/>
        <v>0</v>
      </c>
      <c r="AB323" s="220"/>
      <c r="AC323" s="218"/>
      <c r="AD323" s="216"/>
      <c r="AE323" s="216"/>
      <c r="AF323" s="216"/>
      <c r="AG323" s="215"/>
      <c r="AH323" s="2448">
        <f t="shared" si="1214"/>
        <v>0</v>
      </c>
      <c r="AI323" s="218"/>
      <c r="AJ323" s="216"/>
      <c r="AK323" s="215"/>
      <c r="AL323" s="2450">
        <f t="shared" si="1215"/>
        <v>0</v>
      </c>
      <c r="AM323" s="219"/>
      <c r="AN323" s="2452">
        <f t="shared" si="1216"/>
        <v>0</v>
      </c>
      <c r="AO323" s="218"/>
      <c r="AP323" s="216"/>
      <c r="AQ323" s="216"/>
      <c r="AR323" s="216"/>
      <c r="AS323" s="215"/>
      <c r="AT323" s="2448">
        <f t="shared" si="1230"/>
        <v>0</v>
      </c>
      <c r="AU323" s="221"/>
      <c r="AV323" s="184"/>
      <c r="AW323" s="252" t="s">
        <v>1214</v>
      </c>
      <c r="AX323" s="214"/>
      <c r="AY323" s="216"/>
      <c r="AZ323" s="216"/>
      <c r="BA323" s="216"/>
      <c r="BB323" s="216"/>
      <c r="BC323" s="216"/>
      <c r="BD323" s="217"/>
      <c r="BE323" s="214"/>
      <c r="BF323" s="216"/>
      <c r="BG323" s="216"/>
      <c r="BH323" s="216"/>
      <c r="BI323" s="217"/>
      <c r="BJ323" s="214"/>
      <c r="BK323" s="216"/>
      <c r="BL323" s="217"/>
      <c r="BM323" s="957"/>
      <c r="BN323" s="219"/>
      <c r="BO323" s="214"/>
      <c r="BP323" s="216"/>
      <c r="BQ323" s="216"/>
      <c r="BR323" s="216"/>
      <c r="BS323" s="217"/>
      <c r="BT323" s="214"/>
      <c r="BU323" s="216"/>
      <c r="BV323" s="217"/>
      <c r="BW323" s="957"/>
      <c r="BX323" s="2455">
        <f t="shared" si="1217"/>
        <v>0</v>
      </c>
      <c r="BY323" s="214"/>
      <c r="BZ323" s="217"/>
      <c r="CA323" s="961"/>
      <c r="CC323" s="252" t="s">
        <v>1214</v>
      </c>
      <c r="CD323" s="214"/>
      <c r="CE323" s="216"/>
      <c r="CF323" s="215"/>
      <c r="CG323" s="2455">
        <f t="shared" si="1218"/>
        <v>0</v>
      </c>
      <c r="CH323" s="218"/>
      <c r="CI323" s="216"/>
      <c r="CJ323" s="215"/>
      <c r="CK323" s="2455">
        <f t="shared" si="1219"/>
        <v>0</v>
      </c>
      <c r="CL323" s="218"/>
      <c r="CM323" s="216"/>
      <c r="CN323" s="215"/>
      <c r="CO323" s="2455">
        <f t="shared" si="1220"/>
        <v>0</v>
      </c>
      <c r="CP323" s="218"/>
      <c r="CQ323" s="215"/>
      <c r="CR323" s="2455">
        <f t="shared" si="1221"/>
        <v>0</v>
      </c>
      <c r="CS323" s="2456">
        <f t="shared" si="1222"/>
        <v>0</v>
      </c>
      <c r="CT323" s="2457">
        <f t="shared" si="1222"/>
        <v>0</v>
      </c>
      <c r="CU323" s="2458">
        <f t="shared" si="1222"/>
        <v>0</v>
      </c>
      <c r="CV323" s="2455">
        <f t="shared" si="1223"/>
        <v>0</v>
      </c>
      <c r="CW323" s="184"/>
      <c r="CX323" s="214"/>
      <c r="CY323" s="216"/>
      <c r="CZ323" s="215"/>
      <c r="DA323" s="2461">
        <f t="shared" si="1224"/>
        <v>0</v>
      </c>
      <c r="DB323" s="218"/>
      <c r="DC323" s="216"/>
      <c r="DD323" s="215"/>
      <c r="DE323" s="2461">
        <f t="shared" si="1225"/>
        <v>0</v>
      </c>
      <c r="DF323" s="184"/>
      <c r="DG323" s="2455">
        <f t="shared" si="1226"/>
        <v>0</v>
      </c>
      <c r="DH323" s="184"/>
      <c r="DI323" s="2397">
        <f t="shared" si="1227"/>
        <v>0</v>
      </c>
      <c r="DJ323" s="2398">
        <f t="shared" si="1227"/>
        <v>0</v>
      </c>
      <c r="DK323" s="2399">
        <f t="shared" si="1228"/>
        <v>0</v>
      </c>
      <c r="DM323" s="2398">
        <f t="shared" si="1229"/>
        <v>0</v>
      </c>
      <c r="DO323" s="2463" t="str">
        <f t="shared" si="1231"/>
        <v>True</v>
      </c>
      <c r="DP323" s="4073"/>
    </row>
    <row r="324" spans="2:121" ht="39.9" customHeight="1" thickBot="1">
      <c r="B324" s="8502"/>
      <c r="C324" s="8504"/>
      <c r="D324" s="8504"/>
      <c r="E324" s="8502"/>
      <c r="F324" s="8507"/>
      <c r="G324" s="2033" t="s">
        <v>181</v>
      </c>
      <c r="H324" s="2402">
        <f t="shared" ref="H324:P324" si="1232">SUM(H319:H323)</f>
        <v>0</v>
      </c>
      <c r="I324" s="973">
        <f t="shared" si="1232"/>
        <v>0</v>
      </c>
      <c r="J324" s="2403">
        <f t="shared" si="1232"/>
        <v>0</v>
      </c>
      <c r="K324" s="2404">
        <f t="shared" si="1232"/>
        <v>0</v>
      </c>
      <c r="L324" s="2404">
        <f t="shared" si="1232"/>
        <v>0</v>
      </c>
      <c r="M324" s="975">
        <f t="shared" si="1232"/>
        <v>0</v>
      </c>
      <c r="N324" s="2402">
        <f t="shared" si="1232"/>
        <v>0</v>
      </c>
      <c r="O324" s="973">
        <f t="shared" si="1232"/>
        <v>0</v>
      </c>
      <c r="P324" s="2403">
        <f t="shared" si="1232"/>
        <v>0</v>
      </c>
      <c r="Q324" s="2034"/>
      <c r="R324" s="2402">
        <f t="shared" ref="R324:AU324" si="1233">SUM(R319:R323)</f>
        <v>0</v>
      </c>
      <c r="S324" s="973">
        <f t="shared" si="1233"/>
        <v>0</v>
      </c>
      <c r="T324" s="970">
        <f t="shared" si="1233"/>
        <v>0</v>
      </c>
      <c r="U324" s="962">
        <f t="shared" si="1233"/>
        <v>0</v>
      </c>
      <c r="V324" s="2402">
        <f t="shared" si="1233"/>
        <v>0</v>
      </c>
      <c r="W324" s="973">
        <f t="shared" si="1233"/>
        <v>0</v>
      </c>
      <c r="X324" s="2403">
        <f t="shared" si="1233"/>
        <v>0</v>
      </c>
      <c r="Y324" s="2404">
        <f t="shared" si="1233"/>
        <v>0</v>
      </c>
      <c r="Z324" s="975">
        <f t="shared" si="1233"/>
        <v>0</v>
      </c>
      <c r="AA324" s="962">
        <f t="shared" si="1233"/>
        <v>0</v>
      </c>
      <c r="AB324" s="962">
        <f t="shared" si="1233"/>
        <v>0</v>
      </c>
      <c r="AC324" s="2403">
        <f t="shared" si="1233"/>
        <v>0</v>
      </c>
      <c r="AD324" s="2404">
        <f t="shared" si="1233"/>
        <v>0</v>
      </c>
      <c r="AE324" s="2404">
        <f t="shared" si="1233"/>
        <v>0</v>
      </c>
      <c r="AF324" s="2404">
        <f t="shared" si="1233"/>
        <v>0</v>
      </c>
      <c r="AG324" s="975">
        <f t="shared" si="1233"/>
        <v>0</v>
      </c>
      <c r="AH324" s="962">
        <f t="shared" si="1233"/>
        <v>0</v>
      </c>
      <c r="AI324" s="2403">
        <f t="shared" si="1233"/>
        <v>0</v>
      </c>
      <c r="AJ324" s="2404">
        <f t="shared" si="1233"/>
        <v>0</v>
      </c>
      <c r="AK324" s="975">
        <f t="shared" si="1233"/>
        <v>0</v>
      </c>
      <c r="AL324" s="972">
        <f t="shared" si="1233"/>
        <v>0</v>
      </c>
      <c r="AM324" s="962">
        <f t="shared" si="1233"/>
        <v>0</v>
      </c>
      <c r="AN324" s="964">
        <f t="shared" si="1233"/>
        <v>0</v>
      </c>
      <c r="AO324" s="2403">
        <f t="shared" si="1233"/>
        <v>0</v>
      </c>
      <c r="AP324" s="2404">
        <f t="shared" si="1233"/>
        <v>0</v>
      </c>
      <c r="AQ324" s="2404">
        <f t="shared" si="1233"/>
        <v>0</v>
      </c>
      <c r="AR324" s="2404">
        <f t="shared" si="1233"/>
        <v>0</v>
      </c>
      <c r="AS324" s="975">
        <f t="shared" si="1233"/>
        <v>0</v>
      </c>
      <c r="AT324" s="962">
        <f t="shared" si="1233"/>
        <v>0</v>
      </c>
      <c r="AU324" s="962">
        <f t="shared" si="1233"/>
        <v>0</v>
      </c>
      <c r="AV324" s="184"/>
      <c r="AW324" s="974" t="s">
        <v>181</v>
      </c>
      <c r="AX324" s="2402">
        <f t="shared" ref="AX324:BW324" si="1234">SUM(AX319:AX323)</f>
        <v>0</v>
      </c>
      <c r="AY324" s="2404">
        <f t="shared" si="1234"/>
        <v>0</v>
      </c>
      <c r="AZ324" s="2404">
        <f t="shared" si="1234"/>
        <v>0</v>
      </c>
      <c r="BA324" s="2404">
        <f t="shared" si="1234"/>
        <v>0</v>
      </c>
      <c r="BB324" s="2404">
        <f t="shared" si="1234"/>
        <v>0</v>
      </c>
      <c r="BC324" s="2404">
        <f t="shared" si="1234"/>
        <v>0</v>
      </c>
      <c r="BD324" s="973">
        <f t="shared" si="1234"/>
        <v>0</v>
      </c>
      <c r="BE324" s="2402">
        <f t="shared" si="1234"/>
        <v>0</v>
      </c>
      <c r="BF324" s="2404">
        <f t="shared" si="1234"/>
        <v>0</v>
      </c>
      <c r="BG324" s="2404">
        <f t="shared" si="1234"/>
        <v>0</v>
      </c>
      <c r="BH324" s="2404">
        <f t="shared" si="1234"/>
        <v>0</v>
      </c>
      <c r="BI324" s="973">
        <f t="shared" si="1234"/>
        <v>0</v>
      </c>
      <c r="BJ324" s="2402">
        <f t="shared" si="1234"/>
        <v>0</v>
      </c>
      <c r="BK324" s="2404">
        <f t="shared" si="1234"/>
        <v>0</v>
      </c>
      <c r="BL324" s="973">
        <f t="shared" si="1234"/>
        <v>0</v>
      </c>
      <c r="BM324" s="970">
        <f t="shared" si="1234"/>
        <v>0</v>
      </c>
      <c r="BN324" s="962">
        <f t="shared" si="1234"/>
        <v>0</v>
      </c>
      <c r="BO324" s="2402">
        <f t="shared" si="1234"/>
        <v>0</v>
      </c>
      <c r="BP324" s="2404">
        <f t="shared" si="1234"/>
        <v>0</v>
      </c>
      <c r="BQ324" s="2404">
        <f t="shared" si="1234"/>
        <v>0</v>
      </c>
      <c r="BR324" s="2404">
        <f t="shared" si="1234"/>
        <v>0</v>
      </c>
      <c r="BS324" s="973">
        <f t="shared" si="1234"/>
        <v>0</v>
      </c>
      <c r="BT324" s="2402">
        <f t="shared" si="1234"/>
        <v>0</v>
      </c>
      <c r="BU324" s="2404">
        <f t="shared" si="1234"/>
        <v>0</v>
      </c>
      <c r="BV324" s="973">
        <f t="shared" si="1234"/>
        <v>0</v>
      </c>
      <c r="BW324" s="970">
        <f t="shared" si="1234"/>
        <v>0</v>
      </c>
      <c r="BX324" s="962">
        <f t="shared" si="1217"/>
        <v>0</v>
      </c>
      <c r="BY324" s="2402">
        <f>SUM(BY319:BY323)</f>
        <v>0</v>
      </c>
      <c r="BZ324" s="973">
        <f>SUM(BZ319:BZ323)</f>
        <v>0</v>
      </c>
      <c r="CA324" s="964">
        <f>SUM(CA319:CA323)</f>
        <v>0</v>
      </c>
      <c r="CC324" s="971" t="s">
        <v>106</v>
      </c>
      <c r="CD324" s="2402">
        <f t="shared" ref="CD324:CV324" si="1235">SUM(CD319:CD323)</f>
        <v>0</v>
      </c>
      <c r="CE324" s="2404">
        <f t="shared" si="1235"/>
        <v>0</v>
      </c>
      <c r="CF324" s="975">
        <f t="shared" si="1235"/>
        <v>0</v>
      </c>
      <c r="CG324" s="962">
        <f t="shared" si="1235"/>
        <v>0</v>
      </c>
      <c r="CH324" s="2403">
        <f t="shared" si="1235"/>
        <v>0</v>
      </c>
      <c r="CI324" s="2404">
        <f t="shared" si="1235"/>
        <v>0</v>
      </c>
      <c r="CJ324" s="975">
        <f t="shared" si="1235"/>
        <v>0</v>
      </c>
      <c r="CK324" s="962">
        <f t="shared" si="1235"/>
        <v>0</v>
      </c>
      <c r="CL324" s="2403">
        <f t="shared" si="1235"/>
        <v>0</v>
      </c>
      <c r="CM324" s="2404">
        <f t="shared" si="1235"/>
        <v>0</v>
      </c>
      <c r="CN324" s="975">
        <f t="shared" si="1235"/>
        <v>0</v>
      </c>
      <c r="CO324" s="962">
        <f t="shared" si="1235"/>
        <v>0</v>
      </c>
      <c r="CP324" s="2403">
        <f t="shared" si="1235"/>
        <v>0</v>
      </c>
      <c r="CQ324" s="975">
        <f t="shared" si="1235"/>
        <v>0</v>
      </c>
      <c r="CR324" s="962">
        <f t="shared" si="1235"/>
        <v>0</v>
      </c>
      <c r="CS324" s="2403">
        <f t="shared" si="1235"/>
        <v>0</v>
      </c>
      <c r="CT324" s="2404">
        <f t="shared" si="1235"/>
        <v>0</v>
      </c>
      <c r="CU324" s="975">
        <f t="shared" si="1235"/>
        <v>0</v>
      </c>
      <c r="CV324" s="962">
        <f t="shared" si="1235"/>
        <v>0</v>
      </c>
      <c r="CW324" s="184"/>
      <c r="CX324" s="2402">
        <f t="shared" ref="CX324:DE324" si="1236">SUM(CX319:CX323)</f>
        <v>0</v>
      </c>
      <c r="CY324" s="2404">
        <f t="shared" si="1236"/>
        <v>0</v>
      </c>
      <c r="CZ324" s="975">
        <f t="shared" si="1236"/>
        <v>0</v>
      </c>
      <c r="DA324" s="962">
        <f t="shared" si="1236"/>
        <v>0</v>
      </c>
      <c r="DB324" s="2403">
        <f t="shared" si="1236"/>
        <v>0</v>
      </c>
      <c r="DC324" s="2404">
        <f t="shared" si="1236"/>
        <v>0</v>
      </c>
      <c r="DD324" s="975">
        <f t="shared" si="1236"/>
        <v>0</v>
      </c>
      <c r="DE324" s="962">
        <f t="shared" si="1236"/>
        <v>0</v>
      </c>
      <c r="DF324" s="184"/>
      <c r="DG324" s="962">
        <f t="shared" si="1226"/>
        <v>0</v>
      </c>
      <c r="DH324" s="184"/>
      <c r="DI324" s="972">
        <f>SUM(DI319:DI323)</f>
        <v>0</v>
      </c>
      <c r="DJ324" s="962">
        <f>SUM(DJ319:DJ323)</f>
        <v>0</v>
      </c>
      <c r="DK324" s="964">
        <f>SUM(DK319:DK323)</f>
        <v>0</v>
      </c>
      <c r="DM324" s="962">
        <f>SUM(DM319:DM323)</f>
        <v>0</v>
      </c>
      <c r="DO324" s="960" t="str">
        <f t="shared" si="1231"/>
        <v>True</v>
      </c>
      <c r="DP324" s="4075" t="str">
        <f>IF($U324=0,"Blanc","")</f>
        <v>Blanc</v>
      </c>
      <c r="DQ324" s="4074" t="str">
        <f t="shared" si="1028"/>
        <v>wrong</v>
      </c>
    </row>
    <row r="325" spans="2:121" ht="39.9" customHeight="1">
      <c r="B325" s="8502"/>
      <c r="C325" s="8504"/>
      <c r="D325" s="8504"/>
      <c r="E325" s="8502"/>
      <c r="F325" s="8506" t="s">
        <v>237</v>
      </c>
      <c r="G325" s="251" t="s">
        <v>1213</v>
      </c>
      <c r="H325" s="206"/>
      <c r="I325" s="209"/>
      <c r="J325" s="210"/>
      <c r="K325" s="208"/>
      <c r="L325" s="208"/>
      <c r="M325" s="207"/>
      <c r="N325" s="206"/>
      <c r="O325" s="209"/>
      <c r="P325" s="210"/>
      <c r="Q325" s="207"/>
      <c r="R325" s="206"/>
      <c r="S325" s="209"/>
      <c r="T325" s="2393"/>
      <c r="U325" s="2446">
        <f t="shared" ref="U325:U329" si="1237">SUM(H325:P325,S325:T325)-R325</f>
        <v>0</v>
      </c>
      <c r="V325" s="206"/>
      <c r="W325" s="209"/>
      <c r="X325" s="955"/>
      <c r="Y325" s="208"/>
      <c r="Z325" s="207"/>
      <c r="AA325" s="2448">
        <f t="shared" ref="AA325:AA329" si="1238">SUM(X325:Z325)</f>
        <v>0</v>
      </c>
      <c r="AB325" s="212"/>
      <c r="AC325" s="210"/>
      <c r="AD325" s="208"/>
      <c r="AE325" s="208"/>
      <c r="AF325" s="208"/>
      <c r="AG325" s="207"/>
      <c r="AH325" s="2448">
        <f t="shared" ref="AH325:AH329" si="1239">SUM(AC325:AG325)</f>
        <v>0</v>
      </c>
      <c r="AI325" s="210"/>
      <c r="AJ325" s="208"/>
      <c r="AK325" s="207"/>
      <c r="AL325" s="2449">
        <f t="shared" ref="AL325:AL329" si="1240">SUM(AI325:AK325)</f>
        <v>0</v>
      </c>
      <c r="AM325" s="211"/>
      <c r="AN325" s="2451">
        <f t="shared" ref="AN325:AN329" si="1241">AM325+AL325+AH325+AB325+AA325</f>
        <v>0</v>
      </c>
      <c r="AO325" s="210"/>
      <c r="AP325" s="208"/>
      <c r="AQ325" s="208"/>
      <c r="AR325" s="208"/>
      <c r="AS325" s="207"/>
      <c r="AT325" s="2453">
        <f>SUM(AO325:AS325)</f>
        <v>0</v>
      </c>
      <c r="AU325" s="213"/>
      <c r="AV325" s="184"/>
      <c r="AW325" s="251" t="s">
        <v>1213</v>
      </c>
      <c r="AX325" s="206"/>
      <c r="AY325" s="208"/>
      <c r="AZ325" s="208"/>
      <c r="BA325" s="208"/>
      <c r="BB325" s="208"/>
      <c r="BC325" s="208"/>
      <c r="BD325" s="209"/>
      <c r="BE325" s="206"/>
      <c r="BF325" s="208"/>
      <c r="BG325" s="208"/>
      <c r="BH325" s="208"/>
      <c r="BI325" s="209"/>
      <c r="BJ325" s="206"/>
      <c r="BK325" s="208"/>
      <c r="BL325" s="209"/>
      <c r="BM325" s="954"/>
      <c r="BN325" s="211"/>
      <c r="BO325" s="206"/>
      <c r="BP325" s="208"/>
      <c r="BQ325" s="208"/>
      <c r="BR325" s="208"/>
      <c r="BS325" s="209"/>
      <c r="BT325" s="206"/>
      <c r="BU325" s="208"/>
      <c r="BV325" s="209"/>
      <c r="BW325" s="954"/>
      <c r="BX325" s="2454">
        <f t="shared" si="1217"/>
        <v>0</v>
      </c>
      <c r="BY325" s="206"/>
      <c r="BZ325" s="209"/>
      <c r="CA325" s="956"/>
      <c r="CC325" s="251" t="s">
        <v>1213</v>
      </c>
      <c r="CD325" s="206"/>
      <c r="CE325" s="208"/>
      <c r="CF325" s="207"/>
      <c r="CG325" s="2454">
        <f t="shared" ref="CG325:CG329" si="1242">SUM(CD325:CF325)</f>
        <v>0</v>
      </c>
      <c r="CH325" s="210"/>
      <c r="CI325" s="208"/>
      <c r="CJ325" s="207"/>
      <c r="CK325" s="2454">
        <f t="shared" ref="CK325:CK329" si="1243">SUM(CH325:CJ325)</f>
        <v>0</v>
      </c>
      <c r="CL325" s="210"/>
      <c r="CM325" s="208"/>
      <c r="CN325" s="207"/>
      <c r="CO325" s="2454">
        <f t="shared" ref="CO325:CO329" si="1244">SUM(CL325:CN325)</f>
        <v>0</v>
      </c>
      <c r="CP325" s="210"/>
      <c r="CQ325" s="207"/>
      <c r="CR325" s="2454">
        <f t="shared" ref="CR325:CR329" si="1245">SUM(CP325:CQ325)</f>
        <v>0</v>
      </c>
      <c r="CS325" s="2434">
        <f t="shared" ref="CS325:CU329" si="1246">CX325+DB325</f>
        <v>0</v>
      </c>
      <c r="CT325" s="2432">
        <f t="shared" si="1246"/>
        <v>0</v>
      </c>
      <c r="CU325" s="2433">
        <f t="shared" si="1246"/>
        <v>0</v>
      </c>
      <c r="CV325" s="2454">
        <f t="shared" ref="CV325:CV329" si="1247">SUM(CS325:CU325)</f>
        <v>0</v>
      </c>
      <c r="CW325" s="184"/>
      <c r="CX325" s="206"/>
      <c r="CY325" s="208"/>
      <c r="CZ325" s="207"/>
      <c r="DA325" s="2460">
        <f t="shared" ref="DA325:DA329" si="1248">SUM(CX325:CZ325)</f>
        <v>0</v>
      </c>
      <c r="DB325" s="210"/>
      <c r="DC325" s="208"/>
      <c r="DD325" s="207"/>
      <c r="DE325" s="2460">
        <f t="shared" ref="DE325:DE329" si="1249">SUM(DB325:DD325)</f>
        <v>0</v>
      </c>
      <c r="DF325" s="184"/>
      <c r="DG325" s="2454">
        <f t="shared" si="1226"/>
        <v>0</v>
      </c>
      <c r="DH325" s="184"/>
      <c r="DI325" s="2394">
        <f t="shared" ref="DI325:DJ329" si="1250">CD325+CH325+CL325+CP325+CS325</f>
        <v>0</v>
      </c>
      <c r="DJ325" s="2395">
        <f t="shared" si="1250"/>
        <v>0</v>
      </c>
      <c r="DK325" s="2396">
        <f t="shared" ref="DK325:DK329" si="1251">CF325+CJ325+CN325+CU325</f>
        <v>0</v>
      </c>
      <c r="DM325" s="2395">
        <f t="shared" ref="DM325:DM329" si="1252">SUM(DI325:DK325)</f>
        <v>0</v>
      </c>
      <c r="DO325" s="2462" t="str">
        <f t="shared" si="1231"/>
        <v>True</v>
      </c>
      <c r="DP325" s="4073"/>
    </row>
    <row r="326" spans="2:121" ht="39.9" customHeight="1">
      <c r="B326" s="8502"/>
      <c r="C326" s="8504"/>
      <c r="D326" s="8504"/>
      <c r="E326" s="8502"/>
      <c r="F326" s="8506"/>
      <c r="G326" s="251" t="s">
        <v>666</v>
      </c>
      <c r="H326" s="206"/>
      <c r="I326" s="209"/>
      <c r="J326" s="210"/>
      <c r="K326" s="208"/>
      <c r="L326" s="208"/>
      <c r="M326" s="207"/>
      <c r="N326" s="206"/>
      <c r="O326" s="209"/>
      <c r="P326" s="210"/>
      <c r="Q326" s="207"/>
      <c r="R326" s="206"/>
      <c r="S326" s="209"/>
      <c r="T326" s="2393"/>
      <c r="U326" s="2446">
        <f t="shared" si="1237"/>
        <v>0</v>
      </c>
      <c r="V326" s="206"/>
      <c r="W326" s="209"/>
      <c r="X326" s="955"/>
      <c r="Y326" s="208"/>
      <c r="Z326" s="207"/>
      <c r="AA326" s="2448">
        <f t="shared" si="1238"/>
        <v>0</v>
      </c>
      <c r="AB326" s="212"/>
      <c r="AC326" s="210"/>
      <c r="AD326" s="208"/>
      <c r="AE326" s="208"/>
      <c r="AF326" s="208"/>
      <c r="AG326" s="207"/>
      <c r="AH326" s="2448">
        <f t="shared" si="1239"/>
        <v>0</v>
      </c>
      <c r="AI326" s="210"/>
      <c r="AJ326" s="208"/>
      <c r="AK326" s="207"/>
      <c r="AL326" s="2449">
        <f t="shared" si="1240"/>
        <v>0</v>
      </c>
      <c r="AM326" s="211"/>
      <c r="AN326" s="2451">
        <f t="shared" si="1241"/>
        <v>0</v>
      </c>
      <c r="AO326" s="210"/>
      <c r="AP326" s="208"/>
      <c r="AQ326" s="208"/>
      <c r="AR326" s="208"/>
      <c r="AS326" s="207"/>
      <c r="AT326" s="2453">
        <f t="shared" ref="AT326:AT329" si="1253">SUM(AO326:AS326)</f>
        <v>0</v>
      </c>
      <c r="AU326" s="213"/>
      <c r="AV326" s="184"/>
      <c r="AW326" s="251" t="s">
        <v>666</v>
      </c>
      <c r="AX326" s="206"/>
      <c r="AY326" s="208"/>
      <c r="AZ326" s="208"/>
      <c r="BA326" s="208"/>
      <c r="BB326" s="208"/>
      <c r="BC326" s="208"/>
      <c r="BD326" s="209"/>
      <c r="BE326" s="206"/>
      <c r="BF326" s="208"/>
      <c r="BG326" s="208"/>
      <c r="BH326" s="208"/>
      <c r="BI326" s="209"/>
      <c r="BJ326" s="206"/>
      <c r="BK326" s="208"/>
      <c r="BL326" s="209"/>
      <c r="BM326" s="954"/>
      <c r="BN326" s="211"/>
      <c r="BO326" s="206"/>
      <c r="BP326" s="208"/>
      <c r="BQ326" s="208"/>
      <c r="BR326" s="208"/>
      <c r="BS326" s="209"/>
      <c r="BT326" s="206"/>
      <c r="BU326" s="208"/>
      <c r="BV326" s="209"/>
      <c r="BW326" s="954"/>
      <c r="BX326" s="2454">
        <f t="shared" si="1217"/>
        <v>0</v>
      </c>
      <c r="BY326" s="206"/>
      <c r="BZ326" s="209"/>
      <c r="CA326" s="956"/>
      <c r="CC326" s="251" t="s">
        <v>666</v>
      </c>
      <c r="CD326" s="206"/>
      <c r="CE326" s="208"/>
      <c r="CF326" s="207"/>
      <c r="CG326" s="2454">
        <f t="shared" si="1242"/>
        <v>0</v>
      </c>
      <c r="CH326" s="210"/>
      <c r="CI326" s="208"/>
      <c r="CJ326" s="207"/>
      <c r="CK326" s="2454">
        <f t="shared" si="1243"/>
        <v>0</v>
      </c>
      <c r="CL326" s="210"/>
      <c r="CM326" s="208"/>
      <c r="CN326" s="207"/>
      <c r="CO326" s="2454">
        <f t="shared" si="1244"/>
        <v>0</v>
      </c>
      <c r="CP326" s="210"/>
      <c r="CQ326" s="207"/>
      <c r="CR326" s="2454">
        <f t="shared" si="1245"/>
        <v>0</v>
      </c>
      <c r="CS326" s="2434">
        <f t="shared" si="1246"/>
        <v>0</v>
      </c>
      <c r="CT326" s="2432">
        <f t="shared" si="1246"/>
        <v>0</v>
      </c>
      <c r="CU326" s="2433">
        <f t="shared" si="1246"/>
        <v>0</v>
      </c>
      <c r="CV326" s="2454">
        <f t="shared" si="1247"/>
        <v>0</v>
      </c>
      <c r="CW326" s="184"/>
      <c r="CX326" s="206"/>
      <c r="CY326" s="208"/>
      <c r="CZ326" s="207"/>
      <c r="DA326" s="2460">
        <f t="shared" si="1248"/>
        <v>0</v>
      </c>
      <c r="DB326" s="210"/>
      <c r="DC326" s="208"/>
      <c r="DD326" s="207"/>
      <c r="DE326" s="2460">
        <f t="shared" si="1249"/>
        <v>0</v>
      </c>
      <c r="DF326" s="184"/>
      <c r="DG326" s="2454">
        <f t="shared" si="1226"/>
        <v>0</v>
      </c>
      <c r="DH326" s="184"/>
      <c r="DI326" s="2394">
        <f t="shared" si="1250"/>
        <v>0</v>
      </c>
      <c r="DJ326" s="2395">
        <f t="shared" si="1250"/>
        <v>0</v>
      </c>
      <c r="DK326" s="2396">
        <f t="shared" si="1251"/>
        <v>0</v>
      </c>
      <c r="DM326" s="2395">
        <f t="shared" si="1252"/>
        <v>0</v>
      </c>
      <c r="DO326" s="2462" t="str">
        <f t="shared" si="1231"/>
        <v>True</v>
      </c>
      <c r="DP326" s="4073"/>
    </row>
    <row r="327" spans="2:121" ht="39.9" customHeight="1">
      <c r="B327" s="8502"/>
      <c r="C327" s="8504"/>
      <c r="D327" s="8504"/>
      <c r="E327" s="8502"/>
      <c r="F327" s="8506"/>
      <c r="G327" s="251" t="s">
        <v>667</v>
      </c>
      <c r="H327" s="206"/>
      <c r="I327" s="209"/>
      <c r="J327" s="210"/>
      <c r="K327" s="208"/>
      <c r="L327" s="208"/>
      <c r="M327" s="207"/>
      <c r="N327" s="206"/>
      <c r="O327" s="209"/>
      <c r="P327" s="210"/>
      <c r="Q327" s="207"/>
      <c r="R327" s="206"/>
      <c r="S327" s="209"/>
      <c r="T327" s="2393"/>
      <c r="U327" s="2446">
        <f t="shared" si="1237"/>
        <v>0</v>
      </c>
      <c r="V327" s="206"/>
      <c r="W327" s="209"/>
      <c r="X327" s="955"/>
      <c r="Y327" s="208"/>
      <c r="Z327" s="207"/>
      <c r="AA327" s="2448">
        <f t="shared" si="1238"/>
        <v>0</v>
      </c>
      <c r="AB327" s="212"/>
      <c r="AC327" s="210"/>
      <c r="AD327" s="208"/>
      <c r="AE327" s="208"/>
      <c r="AF327" s="208"/>
      <c r="AG327" s="207"/>
      <c r="AH327" s="2448">
        <f t="shared" si="1239"/>
        <v>0</v>
      </c>
      <c r="AI327" s="210"/>
      <c r="AJ327" s="208"/>
      <c r="AK327" s="207"/>
      <c r="AL327" s="2449">
        <f t="shared" si="1240"/>
        <v>0</v>
      </c>
      <c r="AM327" s="211"/>
      <c r="AN327" s="2451">
        <f t="shared" si="1241"/>
        <v>0</v>
      </c>
      <c r="AO327" s="210"/>
      <c r="AP327" s="208"/>
      <c r="AQ327" s="208"/>
      <c r="AR327" s="208"/>
      <c r="AS327" s="207"/>
      <c r="AT327" s="2453">
        <f t="shared" si="1253"/>
        <v>0</v>
      </c>
      <c r="AU327" s="213"/>
      <c r="AV327" s="184"/>
      <c r="AW327" s="251" t="s">
        <v>667</v>
      </c>
      <c r="AX327" s="206"/>
      <c r="AY327" s="208"/>
      <c r="AZ327" s="208"/>
      <c r="BA327" s="208"/>
      <c r="BB327" s="208"/>
      <c r="BC327" s="208"/>
      <c r="BD327" s="209"/>
      <c r="BE327" s="206"/>
      <c r="BF327" s="208"/>
      <c r="BG327" s="208"/>
      <c r="BH327" s="208"/>
      <c r="BI327" s="209"/>
      <c r="BJ327" s="206"/>
      <c r="BK327" s="208"/>
      <c r="BL327" s="209"/>
      <c r="BM327" s="954"/>
      <c r="BN327" s="211"/>
      <c r="BO327" s="206"/>
      <c r="BP327" s="208"/>
      <c r="BQ327" s="208"/>
      <c r="BR327" s="208"/>
      <c r="BS327" s="209"/>
      <c r="BT327" s="206"/>
      <c r="BU327" s="208"/>
      <c r="BV327" s="209"/>
      <c r="BW327" s="954"/>
      <c r="BX327" s="2454">
        <f t="shared" si="1217"/>
        <v>0</v>
      </c>
      <c r="BY327" s="206"/>
      <c r="BZ327" s="209"/>
      <c r="CA327" s="956"/>
      <c r="CC327" s="251" t="s">
        <v>667</v>
      </c>
      <c r="CD327" s="206"/>
      <c r="CE327" s="208"/>
      <c r="CF327" s="207"/>
      <c r="CG327" s="2454">
        <f t="shared" si="1242"/>
        <v>0</v>
      </c>
      <c r="CH327" s="210"/>
      <c r="CI327" s="208"/>
      <c r="CJ327" s="207"/>
      <c r="CK327" s="2454">
        <f t="shared" si="1243"/>
        <v>0</v>
      </c>
      <c r="CL327" s="210"/>
      <c r="CM327" s="208"/>
      <c r="CN327" s="207"/>
      <c r="CO327" s="2454">
        <f t="shared" si="1244"/>
        <v>0</v>
      </c>
      <c r="CP327" s="210"/>
      <c r="CQ327" s="207"/>
      <c r="CR327" s="2454">
        <f t="shared" si="1245"/>
        <v>0</v>
      </c>
      <c r="CS327" s="2434">
        <f t="shared" si="1246"/>
        <v>0</v>
      </c>
      <c r="CT327" s="2432">
        <f t="shared" si="1246"/>
        <v>0</v>
      </c>
      <c r="CU327" s="2433">
        <f t="shared" si="1246"/>
        <v>0</v>
      </c>
      <c r="CV327" s="2454">
        <f t="shared" si="1247"/>
        <v>0</v>
      </c>
      <c r="CW327" s="184"/>
      <c r="CX327" s="206"/>
      <c r="CY327" s="208"/>
      <c r="CZ327" s="207"/>
      <c r="DA327" s="2460">
        <f t="shared" si="1248"/>
        <v>0</v>
      </c>
      <c r="DB327" s="210"/>
      <c r="DC327" s="208"/>
      <c r="DD327" s="207"/>
      <c r="DE327" s="2460">
        <f t="shared" si="1249"/>
        <v>0</v>
      </c>
      <c r="DF327" s="184"/>
      <c r="DG327" s="2454">
        <f t="shared" si="1226"/>
        <v>0</v>
      </c>
      <c r="DH327" s="184"/>
      <c r="DI327" s="2394">
        <f t="shared" si="1250"/>
        <v>0</v>
      </c>
      <c r="DJ327" s="2395">
        <f t="shared" si="1250"/>
        <v>0</v>
      </c>
      <c r="DK327" s="2396">
        <f t="shared" si="1251"/>
        <v>0</v>
      </c>
      <c r="DM327" s="2395">
        <f t="shared" si="1252"/>
        <v>0</v>
      </c>
      <c r="DO327" s="2462" t="str">
        <f t="shared" si="1231"/>
        <v>True</v>
      </c>
      <c r="DP327" s="4073"/>
    </row>
    <row r="328" spans="2:121" ht="39.9" customHeight="1">
      <c r="B328" s="8502"/>
      <c r="C328" s="8504"/>
      <c r="D328" s="8504"/>
      <c r="E328" s="8502"/>
      <c r="F328" s="8506"/>
      <c r="G328" s="251" t="s">
        <v>668</v>
      </c>
      <c r="H328" s="206"/>
      <c r="I328" s="209"/>
      <c r="J328" s="210"/>
      <c r="K328" s="208"/>
      <c r="L328" s="208"/>
      <c r="M328" s="207"/>
      <c r="N328" s="206"/>
      <c r="O328" s="209"/>
      <c r="P328" s="210"/>
      <c r="Q328" s="207"/>
      <c r="R328" s="206"/>
      <c r="S328" s="209"/>
      <c r="T328" s="954"/>
      <c r="U328" s="2446">
        <f t="shared" si="1237"/>
        <v>0</v>
      </c>
      <c r="V328" s="206"/>
      <c r="W328" s="209"/>
      <c r="X328" s="955"/>
      <c r="Y328" s="208"/>
      <c r="Z328" s="207"/>
      <c r="AA328" s="2448">
        <f t="shared" si="1238"/>
        <v>0</v>
      </c>
      <c r="AB328" s="212"/>
      <c r="AC328" s="210"/>
      <c r="AD328" s="208"/>
      <c r="AE328" s="208"/>
      <c r="AF328" s="208"/>
      <c r="AG328" s="207"/>
      <c r="AH328" s="2448">
        <f t="shared" si="1239"/>
        <v>0</v>
      </c>
      <c r="AI328" s="210"/>
      <c r="AJ328" s="208"/>
      <c r="AK328" s="207"/>
      <c r="AL328" s="2449">
        <f t="shared" si="1240"/>
        <v>0</v>
      </c>
      <c r="AM328" s="211"/>
      <c r="AN328" s="2451">
        <f t="shared" si="1241"/>
        <v>0</v>
      </c>
      <c r="AO328" s="210"/>
      <c r="AP328" s="208"/>
      <c r="AQ328" s="208"/>
      <c r="AR328" s="208"/>
      <c r="AS328" s="207"/>
      <c r="AT328" s="2453">
        <f t="shared" si="1253"/>
        <v>0</v>
      </c>
      <c r="AU328" s="213"/>
      <c r="AV328" s="184"/>
      <c r="AW328" s="251" t="s">
        <v>668</v>
      </c>
      <c r="AX328" s="206"/>
      <c r="AY328" s="208"/>
      <c r="AZ328" s="208"/>
      <c r="BA328" s="208"/>
      <c r="BB328" s="208"/>
      <c r="BC328" s="208"/>
      <c r="BD328" s="209"/>
      <c r="BE328" s="206"/>
      <c r="BF328" s="208"/>
      <c r="BG328" s="208"/>
      <c r="BH328" s="208"/>
      <c r="BI328" s="209"/>
      <c r="BJ328" s="206"/>
      <c r="BK328" s="208"/>
      <c r="BL328" s="209"/>
      <c r="BM328" s="954"/>
      <c r="BN328" s="211"/>
      <c r="BO328" s="206"/>
      <c r="BP328" s="208"/>
      <c r="BQ328" s="208"/>
      <c r="BR328" s="208"/>
      <c r="BS328" s="209"/>
      <c r="BT328" s="206"/>
      <c r="BU328" s="208"/>
      <c r="BV328" s="209"/>
      <c r="BW328" s="954"/>
      <c r="BX328" s="2454">
        <f t="shared" si="1217"/>
        <v>0</v>
      </c>
      <c r="BY328" s="206"/>
      <c r="BZ328" s="209"/>
      <c r="CA328" s="956"/>
      <c r="CC328" s="251" t="s">
        <v>668</v>
      </c>
      <c r="CD328" s="206"/>
      <c r="CE328" s="208"/>
      <c r="CF328" s="207"/>
      <c r="CG328" s="2454">
        <f t="shared" si="1242"/>
        <v>0</v>
      </c>
      <c r="CH328" s="210"/>
      <c r="CI328" s="208"/>
      <c r="CJ328" s="207"/>
      <c r="CK328" s="2454">
        <f t="shared" si="1243"/>
        <v>0</v>
      </c>
      <c r="CL328" s="210"/>
      <c r="CM328" s="208"/>
      <c r="CN328" s="207"/>
      <c r="CO328" s="2454">
        <f t="shared" si="1244"/>
        <v>0</v>
      </c>
      <c r="CP328" s="210"/>
      <c r="CQ328" s="207"/>
      <c r="CR328" s="2454">
        <f t="shared" si="1245"/>
        <v>0</v>
      </c>
      <c r="CS328" s="2434">
        <f t="shared" si="1246"/>
        <v>0</v>
      </c>
      <c r="CT328" s="2432">
        <f t="shared" si="1246"/>
        <v>0</v>
      </c>
      <c r="CU328" s="2433">
        <f t="shared" si="1246"/>
        <v>0</v>
      </c>
      <c r="CV328" s="2454">
        <f t="shared" si="1247"/>
        <v>0</v>
      </c>
      <c r="CW328" s="184"/>
      <c r="CX328" s="206"/>
      <c r="CY328" s="208"/>
      <c r="CZ328" s="207"/>
      <c r="DA328" s="2460">
        <f t="shared" si="1248"/>
        <v>0</v>
      </c>
      <c r="DB328" s="210"/>
      <c r="DC328" s="208"/>
      <c r="DD328" s="207"/>
      <c r="DE328" s="2460">
        <f t="shared" si="1249"/>
        <v>0</v>
      </c>
      <c r="DF328" s="184"/>
      <c r="DG328" s="2454">
        <f t="shared" si="1226"/>
        <v>0</v>
      </c>
      <c r="DH328" s="184"/>
      <c r="DI328" s="2394">
        <f t="shared" si="1250"/>
        <v>0</v>
      </c>
      <c r="DJ328" s="2395">
        <f t="shared" si="1250"/>
        <v>0</v>
      </c>
      <c r="DK328" s="2396">
        <f t="shared" si="1251"/>
        <v>0</v>
      </c>
      <c r="DM328" s="2395">
        <f t="shared" si="1252"/>
        <v>0</v>
      </c>
      <c r="DO328" s="2462" t="str">
        <f t="shared" si="1231"/>
        <v>True</v>
      </c>
      <c r="DP328" s="4073"/>
    </row>
    <row r="329" spans="2:121" ht="39.9" customHeight="1" thickBot="1">
      <c r="B329" s="8502"/>
      <c r="C329" s="8504"/>
      <c r="D329" s="8504"/>
      <c r="E329" s="8502"/>
      <c r="F329" s="8506"/>
      <c r="G329" s="252" t="s">
        <v>1214</v>
      </c>
      <c r="H329" s="214"/>
      <c r="I329" s="217"/>
      <c r="J329" s="218"/>
      <c r="K329" s="216"/>
      <c r="L329" s="216"/>
      <c r="M329" s="215"/>
      <c r="N329" s="214"/>
      <c r="O329" s="217"/>
      <c r="P329" s="218"/>
      <c r="Q329" s="215"/>
      <c r="R329" s="214"/>
      <c r="S329" s="217"/>
      <c r="T329" s="957"/>
      <c r="U329" s="2446">
        <f t="shared" si="1237"/>
        <v>0</v>
      </c>
      <c r="V329" s="214"/>
      <c r="W329" s="217"/>
      <c r="X329" s="958"/>
      <c r="Y329" s="216"/>
      <c r="Z329" s="215"/>
      <c r="AA329" s="2448">
        <f t="shared" si="1238"/>
        <v>0</v>
      </c>
      <c r="AB329" s="220"/>
      <c r="AC329" s="218"/>
      <c r="AD329" s="216"/>
      <c r="AE329" s="216"/>
      <c r="AF329" s="216"/>
      <c r="AG329" s="215"/>
      <c r="AH329" s="2448">
        <f t="shared" si="1239"/>
        <v>0</v>
      </c>
      <c r="AI329" s="218"/>
      <c r="AJ329" s="216"/>
      <c r="AK329" s="215"/>
      <c r="AL329" s="2450">
        <f t="shared" si="1240"/>
        <v>0</v>
      </c>
      <c r="AM329" s="219"/>
      <c r="AN329" s="2452">
        <f t="shared" si="1241"/>
        <v>0</v>
      </c>
      <c r="AO329" s="218"/>
      <c r="AP329" s="216"/>
      <c r="AQ329" s="216"/>
      <c r="AR329" s="216"/>
      <c r="AS329" s="215"/>
      <c r="AT329" s="2448">
        <f t="shared" si="1253"/>
        <v>0</v>
      </c>
      <c r="AU329" s="221"/>
      <c r="AV329" s="184"/>
      <c r="AW329" s="252" t="s">
        <v>1214</v>
      </c>
      <c r="AX329" s="214"/>
      <c r="AY329" s="216"/>
      <c r="AZ329" s="216"/>
      <c r="BA329" s="216"/>
      <c r="BB329" s="216"/>
      <c r="BC329" s="216"/>
      <c r="BD329" s="217"/>
      <c r="BE329" s="214"/>
      <c r="BF329" s="216"/>
      <c r="BG329" s="216"/>
      <c r="BH329" s="216"/>
      <c r="BI329" s="217"/>
      <c r="BJ329" s="214"/>
      <c r="BK329" s="216"/>
      <c r="BL329" s="217"/>
      <c r="BM329" s="957"/>
      <c r="BN329" s="219"/>
      <c r="BO329" s="214"/>
      <c r="BP329" s="216"/>
      <c r="BQ329" s="216"/>
      <c r="BR329" s="216"/>
      <c r="BS329" s="217"/>
      <c r="BT329" s="214"/>
      <c r="BU329" s="216"/>
      <c r="BV329" s="217"/>
      <c r="BW329" s="957"/>
      <c r="BX329" s="2455">
        <f t="shared" si="1217"/>
        <v>0</v>
      </c>
      <c r="BY329" s="214"/>
      <c r="BZ329" s="217"/>
      <c r="CA329" s="961"/>
      <c r="CC329" s="252" t="s">
        <v>1214</v>
      </c>
      <c r="CD329" s="214"/>
      <c r="CE329" s="216"/>
      <c r="CF329" s="215"/>
      <c r="CG329" s="2455">
        <f t="shared" si="1242"/>
        <v>0</v>
      </c>
      <c r="CH329" s="218"/>
      <c r="CI329" s="216"/>
      <c r="CJ329" s="215"/>
      <c r="CK329" s="2455">
        <f t="shared" si="1243"/>
        <v>0</v>
      </c>
      <c r="CL329" s="218"/>
      <c r="CM329" s="216"/>
      <c r="CN329" s="215"/>
      <c r="CO329" s="2455">
        <f t="shared" si="1244"/>
        <v>0</v>
      </c>
      <c r="CP329" s="218"/>
      <c r="CQ329" s="215"/>
      <c r="CR329" s="2455">
        <f t="shared" si="1245"/>
        <v>0</v>
      </c>
      <c r="CS329" s="2456">
        <f t="shared" si="1246"/>
        <v>0</v>
      </c>
      <c r="CT329" s="2457">
        <f t="shared" si="1246"/>
        <v>0</v>
      </c>
      <c r="CU329" s="2458">
        <f t="shared" si="1246"/>
        <v>0</v>
      </c>
      <c r="CV329" s="2455">
        <f t="shared" si="1247"/>
        <v>0</v>
      </c>
      <c r="CW329" s="184"/>
      <c r="CX329" s="214"/>
      <c r="CY329" s="216"/>
      <c r="CZ329" s="215"/>
      <c r="DA329" s="2461">
        <f t="shared" si="1248"/>
        <v>0</v>
      </c>
      <c r="DB329" s="218"/>
      <c r="DC329" s="216"/>
      <c r="DD329" s="215"/>
      <c r="DE329" s="2461">
        <f t="shared" si="1249"/>
        <v>0</v>
      </c>
      <c r="DF329" s="184"/>
      <c r="DG329" s="2455">
        <f t="shared" si="1226"/>
        <v>0</v>
      </c>
      <c r="DH329" s="184"/>
      <c r="DI329" s="2397">
        <f t="shared" si="1250"/>
        <v>0</v>
      </c>
      <c r="DJ329" s="2398">
        <f t="shared" si="1250"/>
        <v>0</v>
      </c>
      <c r="DK329" s="2399">
        <f t="shared" si="1251"/>
        <v>0</v>
      </c>
      <c r="DM329" s="2398">
        <f t="shared" si="1252"/>
        <v>0</v>
      </c>
      <c r="DO329" s="2463" t="str">
        <f t="shared" si="1231"/>
        <v>True</v>
      </c>
      <c r="DP329" s="4073"/>
    </row>
    <row r="330" spans="2:121" ht="39.9" customHeight="1" thickBot="1">
      <c r="B330" s="8503"/>
      <c r="C330" s="8505"/>
      <c r="D330" s="8505"/>
      <c r="E330" s="8503"/>
      <c r="F330" s="8507"/>
      <c r="G330" s="2033" t="s">
        <v>181</v>
      </c>
      <c r="H330" s="2402">
        <f t="shared" ref="H330:P330" si="1254">SUM(H325:H329)</f>
        <v>0</v>
      </c>
      <c r="I330" s="973">
        <f t="shared" si="1254"/>
        <v>0</v>
      </c>
      <c r="J330" s="2403">
        <f t="shared" si="1254"/>
        <v>0</v>
      </c>
      <c r="K330" s="2404">
        <f t="shared" si="1254"/>
        <v>0</v>
      </c>
      <c r="L330" s="2404">
        <f t="shared" si="1254"/>
        <v>0</v>
      </c>
      <c r="M330" s="975">
        <f t="shared" si="1254"/>
        <v>0</v>
      </c>
      <c r="N330" s="2402">
        <f t="shared" si="1254"/>
        <v>0</v>
      </c>
      <c r="O330" s="973">
        <f t="shared" si="1254"/>
        <v>0</v>
      </c>
      <c r="P330" s="2403">
        <f t="shared" si="1254"/>
        <v>0</v>
      </c>
      <c r="Q330" s="2034"/>
      <c r="R330" s="2402">
        <f t="shared" ref="R330:AU330" si="1255">SUM(R325:R329)</f>
        <v>0</v>
      </c>
      <c r="S330" s="973">
        <f t="shared" si="1255"/>
        <v>0</v>
      </c>
      <c r="T330" s="970">
        <f t="shared" si="1255"/>
        <v>0</v>
      </c>
      <c r="U330" s="962">
        <f t="shared" si="1255"/>
        <v>0</v>
      </c>
      <c r="V330" s="2402">
        <f t="shared" si="1255"/>
        <v>0</v>
      </c>
      <c r="W330" s="973">
        <f t="shared" si="1255"/>
        <v>0</v>
      </c>
      <c r="X330" s="2403">
        <f t="shared" si="1255"/>
        <v>0</v>
      </c>
      <c r="Y330" s="2404">
        <f t="shared" si="1255"/>
        <v>0</v>
      </c>
      <c r="Z330" s="975">
        <f t="shared" si="1255"/>
        <v>0</v>
      </c>
      <c r="AA330" s="962">
        <f t="shared" si="1255"/>
        <v>0</v>
      </c>
      <c r="AB330" s="962">
        <f t="shared" si="1255"/>
        <v>0</v>
      </c>
      <c r="AC330" s="2403">
        <f t="shared" si="1255"/>
        <v>0</v>
      </c>
      <c r="AD330" s="2404">
        <f t="shared" si="1255"/>
        <v>0</v>
      </c>
      <c r="AE330" s="2404">
        <f t="shared" si="1255"/>
        <v>0</v>
      </c>
      <c r="AF330" s="2404">
        <f t="shared" si="1255"/>
        <v>0</v>
      </c>
      <c r="AG330" s="975">
        <f t="shared" si="1255"/>
        <v>0</v>
      </c>
      <c r="AH330" s="962">
        <f t="shared" si="1255"/>
        <v>0</v>
      </c>
      <c r="AI330" s="2403">
        <f t="shared" si="1255"/>
        <v>0</v>
      </c>
      <c r="AJ330" s="2404">
        <f t="shared" si="1255"/>
        <v>0</v>
      </c>
      <c r="AK330" s="975">
        <f t="shared" si="1255"/>
        <v>0</v>
      </c>
      <c r="AL330" s="972">
        <f t="shared" si="1255"/>
        <v>0</v>
      </c>
      <c r="AM330" s="962">
        <f t="shared" si="1255"/>
        <v>0</v>
      </c>
      <c r="AN330" s="964">
        <f t="shared" si="1255"/>
        <v>0</v>
      </c>
      <c r="AO330" s="2403">
        <f t="shared" si="1255"/>
        <v>0</v>
      </c>
      <c r="AP330" s="2404">
        <f t="shared" si="1255"/>
        <v>0</v>
      </c>
      <c r="AQ330" s="2404">
        <f t="shared" si="1255"/>
        <v>0</v>
      </c>
      <c r="AR330" s="2404">
        <f t="shared" si="1255"/>
        <v>0</v>
      </c>
      <c r="AS330" s="975">
        <f t="shared" si="1255"/>
        <v>0</v>
      </c>
      <c r="AT330" s="962">
        <f t="shared" si="1255"/>
        <v>0</v>
      </c>
      <c r="AU330" s="962">
        <f t="shared" si="1255"/>
        <v>0</v>
      </c>
      <c r="AV330" s="184"/>
      <c r="AW330" s="974" t="s">
        <v>181</v>
      </c>
      <c r="AX330" s="2402">
        <f t="shared" ref="AX330:BW330" si="1256">SUM(AX325:AX329)</f>
        <v>0</v>
      </c>
      <c r="AY330" s="2404">
        <f t="shared" si="1256"/>
        <v>0</v>
      </c>
      <c r="AZ330" s="2404">
        <f t="shared" si="1256"/>
        <v>0</v>
      </c>
      <c r="BA330" s="2404">
        <f t="shared" si="1256"/>
        <v>0</v>
      </c>
      <c r="BB330" s="2404">
        <f t="shared" si="1256"/>
        <v>0</v>
      </c>
      <c r="BC330" s="2404">
        <f t="shared" si="1256"/>
        <v>0</v>
      </c>
      <c r="BD330" s="973">
        <f t="shared" si="1256"/>
        <v>0</v>
      </c>
      <c r="BE330" s="2402">
        <f t="shared" si="1256"/>
        <v>0</v>
      </c>
      <c r="BF330" s="2404">
        <f t="shared" si="1256"/>
        <v>0</v>
      </c>
      <c r="BG330" s="2404">
        <f t="shared" si="1256"/>
        <v>0</v>
      </c>
      <c r="BH330" s="2404">
        <f t="shared" si="1256"/>
        <v>0</v>
      </c>
      <c r="BI330" s="973">
        <f t="shared" si="1256"/>
        <v>0</v>
      </c>
      <c r="BJ330" s="2402">
        <f t="shared" si="1256"/>
        <v>0</v>
      </c>
      <c r="BK330" s="2404">
        <f t="shared" si="1256"/>
        <v>0</v>
      </c>
      <c r="BL330" s="973">
        <f t="shared" si="1256"/>
        <v>0</v>
      </c>
      <c r="BM330" s="970">
        <f t="shared" si="1256"/>
        <v>0</v>
      </c>
      <c r="BN330" s="962">
        <f t="shared" si="1256"/>
        <v>0</v>
      </c>
      <c r="BO330" s="2402">
        <f t="shared" si="1256"/>
        <v>0</v>
      </c>
      <c r="BP330" s="2404">
        <f t="shared" si="1256"/>
        <v>0</v>
      </c>
      <c r="BQ330" s="2404">
        <f t="shared" si="1256"/>
        <v>0</v>
      </c>
      <c r="BR330" s="2404">
        <f t="shared" si="1256"/>
        <v>0</v>
      </c>
      <c r="BS330" s="973">
        <f t="shared" si="1256"/>
        <v>0</v>
      </c>
      <c r="BT330" s="2402">
        <f t="shared" si="1256"/>
        <v>0</v>
      </c>
      <c r="BU330" s="2404">
        <f t="shared" si="1256"/>
        <v>0</v>
      </c>
      <c r="BV330" s="973">
        <f t="shared" si="1256"/>
        <v>0</v>
      </c>
      <c r="BW330" s="970">
        <f t="shared" si="1256"/>
        <v>0</v>
      </c>
      <c r="BX330" s="962">
        <f t="shared" si="1217"/>
        <v>0</v>
      </c>
      <c r="BY330" s="2402">
        <f>SUM(BY325:BY329)</f>
        <v>0</v>
      </c>
      <c r="BZ330" s="973">
        <f>SUM(BZ325:BZ329)</f>
        <v>0</v>
      </c>
      <c r="CA330" s="964">
        <f>SUM(CA325:CA329)</f>
        <v>0</v>
      </c>
      <c r="CC330" s="971" t="s">
        <v>106</v>
      </c>
      <c r="CD330" s="2402">
        <f t="shared" ref="CD330:CV330" si="1257">SUM(CD325:CD329)</f>
        <v>0</v>
      </c>
      <c r="CE330" s="2404">
        <f t="shared" si="1257"/>
        <v>0</v>
      </c>
      <c r="CF330" s="975">
        <f t="shared" si="1257"/>
        <v>0</v>
      </c>
      <c r="CG330" s="962">
        <f t="shared" si="1257"/>
        <v>0</v>
      </c>
      <c r="CH330" s="2403">
        <f t="shared" si="1257"/>
        <v>0</v>
      </c>
      <c r="CI330" s="2404">
        <f t="shared" si="1257"/>
        <v>0</v>
      </c>
      <c r="CJ330" s="975">
        <f t="shared" si="1257"/>
        <v>0</v>
      </c>
      <c r="CK330" s="962">
        <f t="shared" si="1257"/>
        <v>0</v>
      </c>
      <c r="CL330" s="2403">
        <f t="shared" si="1257"/>
        <v>0</v>
      </c>
      <c r="CM330" s="2404">
        <f t="shared" si="1257"/>
        <v>0</v>
      </c>
      <c r="CN330" s="975">
        <f t="shared" si="1257"/>
        <v>0</v>
      </c>
      <c r="CO330" s="962">
        <f t="shared" si="1257"/>
        <v>0</v>
      </c>
      <c r="CP330" s="2403">
        <f t="shared" si="1257"/>
        <v>0</v>
      </c>
      <c r="CQ330" s="975">
        <f t="shared" si="1257"/>
        <v>0</v>
      </c>
      <c r="CR330" s="962">
        <f t="shared" si="1257"/>
        <v>0</v>
      </c>
      <c r="CS330" s="2403">
        <f t="shared" si="1257"/>
        <v>0</v>
      </c>
      <c r="CT330" s="2404">
        <f t="shared" si="1257"/>
        <v>0</v>
      </c>
      <c r="CU330" s="975">
        <f t="shared" si="1257"/>
        <v>0</v>
      </c>
      <c r="CV330" s="962">
        <f t="shared" si="1257"/>
        <v>0</v>
      </c>
      <c r="CW330" s="184"/>
      <c r="CX330" s="2402">
        <f t="shared" ref="CX330:DE330" si="1258">SUM(CX325:CX329)</f>
        <v>0</v>
      </c>
      <c r="CY330" s="2404">
        <f t="shared" si="1258"/>
        <v>0</v>
      </c>
      <c r="CZ330" s="975">
        <f t="shared" si="1258"/>
        <v>0</v>
      </c>
      <c r="DA330" s="962">
        <f t="shared" si="1258"/>
        <v>0</v>
      </c>
      <c r="DB330" s="2403">
        <f t="shared" si="1258"/>
        <v>0</v>
      </c>
      <c r="DC330" s="2404">
        <f t="shared" si="1258"/>
        <v>0</v>
      </c>
      <c r="DD330" s="975">
        <f t="shared" si="1258"/>
        <v>0</v>
      </c>
      <c r="DE330" s="962">
        <f t="shared" si="1258"/>
        <v>0</v>
      </c>
      <c r="DF330" s="184"/>
      <c r="DG330" s="962">
        <f t="shared" si="1226"/>
        <v>0</v>
      </c>
      <c r="DH330" s="184"/>
      <c r="DI330" s="972">
        <f>SUM(DI325:DI329)</f>
        <v>0</v>
      </c>
      <c r="DJ330" s="962">
        <f>SUM(DJ325:DJ329)</f>
        <v>0</v>
      </c>
      <c r="DK330" s="964">
        <f>SUM(DK325:DK329)</f>
        <v>0</v>
      </c>
      <c r="DM330" s="962">
        <f>SUM(DM325:DM329)</f>
        <v>0</v>
      </c>
      <c r="DO330" s="960" t="str">
        <f t="shared" si="1231"/>
        <v>True</v>
      </c>
      <c r="DP330" s="4075" t="str">
        <f t="shared" ref="DP330:DP331" si="1259">IF($U330=0,"Blanc","")</f>
        <v>Blanc</v>
      </c>
      <c r="DQ330" s="4074" t="str">
        <f t="shared" si="1028"/>
        <v>wrong</v>
      </c>
    </row>
    <row r="331" spans="2:121" ht="39.9" customHeight="1" thickBot="1">
      <c r="B331" s="8484" t="s">
        <v>311</v>
      </c>
      <c r="C331" s="8485"/>
      <c r="D331" s="8485"/>
      <c r="E331" s="8485"/>
      <c r="F331" s="8486"/>
      <c r="G331" s="2040"/>
      <c r="H331" s="2402">
        <f t="shared" ref="H331:AU331" si="1260">H324+H330</f>
        <v>0</v>
      </c>
      <c r="I331" s="973">
        <f t="shared" si="1260"/>
        <v>0</v>
      </c>
      <c r="J331" s="2403">
        <f t="shared" si="1260"/>
        <v>0</v>
      </c>
      <c r="K331" s="2404">
        <f t="shared" si="1260"/>
        <v>0</v>
      </c>
      <c r="L331" s="2404">
        <f t="shared" si="1260"/>
        <v>0</v>
      </c>
      <c r="M331" s="975">
        <f t="shared" si="1260"/>
        <v>0</v>
      </c>
      <c r="N331" s="2402">
        <f t="shared" si="1260"/>
        <v>0</v>
      </c>
      <c r="O331" s="973">
        <f t="shared" si="1260"/>
        <v>0</v>
      </c>
      <c r="P331" s="2403">
        <f t="shared" si="1260"/>
        <v>0</v>
      </c>
      <c r="Q331" s="975">
        <f t="shared" si="1260"/>
        <v>0</v>
      </c>
      <c r="R331" s="2402">
        <f t="shared" si="1260"/>
        <v>0</v>
      </c>
      <c r="S331" s="973">
        <f t="shared" si="1260"/>
        <v>0</v>
      </c>
      <c r="T331" s="970">
        <f t="shared" si="1260"/>
        <v>0</v>
      </c>
      <c r="U331" s="962">
        <f t="shared" si="1260"/>
        <v>0</v>
      </c>
      <c r="V331" s="2402">
        <f t="shared" si="1260"/>
        <v>0</v>
      </c>
      <c r="W331" s="973">
        <f t="shared" si="1260"/>
        <v>0</v>
      </c>
      <c r="X331" s="2403">
        <f t="shared" si="1260"/>
        <v>0</v>
      </c>
      <c r="Y331" s="2404">
        <f t="shared" si="1260"/>
        <v>0</v>
      </c>
      <c r="Z331" s="975">
        <f t="shared" si="1260"/>
        <v>0</v>
      </c>
      <c r="AA331" s="962">
        <f t="shared" si="1260"/>
        <v>0</v>
      </c>
      <c r="AB331" s="962">
        <f t="shared" si="1260"/>
        <v>0</v>
      </c>
      <c r="AC331" s="2403">
        <f t="shared" si="1260"/>
        <v>0</v>
      </c>
      <c r="AD331" s="2404">
        <f t="shared" si="1260"/>
        <v>0</v>
      </c>
      <c r="AE331" s="2404">
        <f t="shared" si="1260"/>
        <v>0</v>
      </c>
      <c r="AF331" s="2404">
        <f t="shared" si="1260"/>
        <v>0</v>
      </c>
      <c r="AG331" s="975">
        <f t="shared" si="1260"/>
        <v>0</v>
      </c>
      <c r="AH331" s="962">
        <f t="shared" si="1260"/>
        <v>0</v>
      </c>
      <c r="AI331" s="2403">
        <f t="shared" si="1260"/>
        <v>0</v>
      </c>
      <c r="AJ331" s="2404">
        <f t="shared" si="1260"/>
        <v>0</v>
      </c>
      <c r="AK331" s="975">
        <f t="shared" si="1260"/>
        <v>0</v>
      </c>
      <c r="AL331" s="972">
        <f t="shared" si="1260"/>
        <v>0</v>
      </c>
      <c r="AM331" s="962">
        <f t="shared" si="1260"/>
        <v>0</v>
      </c>
      <c r="AN331" s="964">
        <f t="shared" si="1260"/>
        <v>0</v>
      </c>
      <c r="AO331" s="2403">
        <f t="shared" si="1260"/>
        <v>0</v>
      </c>
      <c r="AP331" s="2404">
        <f t="shared" si="1260"/>
        <v>0</v>
      </c>
      <c r="AQ331" s="2404">
        <f t="shared" si="1260"/>
        <v>0</v>
      </c>
      <c r="AR331" s="2404">
        <f t="shared" si="1260"/>
        <v>0</v>
      </c>
      <c r="AS331" s="975">
        <f t="shared" si="1260"/>
        <v>0</v>
      </c>
      <c r="AT331" s="962">
        <f t="shared" si="1260"/>
        <v>0</v>
      </c>
      <c r="AU331" s="962">
        <f t="shared" si="1260"/>
        <v>0</v>
      </c>
      <c r="AV331" s="184"/>
      <c r="AW331" s="974" t="s">
        <v>312</v>
      </c>
      <c r="AX331" s="2402">
        <f t="shared" ref="AX331:CA331" si="1261">AX324+AX330</f>
        <v>0</v>
      </c>
      <c r="AY331" s="2404">
        <f t="shared" si="1261"/>
        <v>0</v>
      </c>
      <c r="AZ331" s="2404">
        <f t="shared" si="1261"/>
        <v>0</v>
      </c>
      <c r="BA331" s="2404">
        <f t="shared" si="1261"/>
        <v>0</v>
      </c>
      <c r="BB331" s="2404">
        <f t="shared" si="1261"/>
        <v>0</v>
      </c>
      <c r="BC331" s="2404">
        <f t="shared" si="1261"/>
        <v>0</v>
      </c>
      <c r="BD331" s="973">
        <f t="shared" si="1261"/>
        <v>0</v>
      </c>
      <c r="BE331" s="2402">
        <f t="shared" si="1261"/>
        <v>0</v>
      </c>
      <c r="BF331" s="2404">
        <f t="shared" si="1261"/>
        <v>0</v>
      </c>
      <c r="BG331" s="2404">
        <f t="shared" si="1261"/>
        <v>0</v>
      </c>
      <c r="BH331" s="2404">
        <f t="shared" si="1261"/>
        <v>0</v>
      </c>
      <c r="BI331" s="973">
        <f t="shared" si="1261"/>
        <v>0</v>
      </c>
      <c r="BJ331" s="2402">
        <f t="shared" si="1261"/>
        <v>0</v>
      </c>
      <c r="BK331" s="2404">
        <f t="shared" si="1261"/>
        <v>0</v>
      </c>
      <c r="BL331" s="973">
        <f t="shared" si="1261"/>
        <v>0</v>
      </c>
      <c r="BM331" s="970">
        <f t="shared" si="1261"/>
        <v>0</v>
      </c>
      <c r="BN331" s="962">
        <f t="shared" si="1261"/>
        <v>0</v>
      </c>
      <c r="BO331" s="2402">
        <f t="shared" si="1261"/>
        <v>0</v>
      </c>
      <c r="BP331" s="2404">
        <f t="shared" si="1261"/>
        <v>0</v>
      </c>
      <c r="BQ331" s="2404">
        <f t="shared" si="1261"/>
        <v>0</v>
      </c>
      <c r="BR331" s="2404">
        <f t="shared" si="1261"/>
        <v>0</v>
      </c>
      <c r="BS331" s="973">
        <f t="shared" si="1261"/>
        <v>0</v>
      </c>
      <c r="BT331" s="2402">
        <f t="shared" si="1261"/>
        <v>0</v>
      </c>
      <c r="BU331" s="2404">
        <f t="shared" si="1261"/>
        <v>0</v>
      </c>
      <c r="BV331" s="973">
        <f t="shared" si="1261"/>
        <v>0</v>
      </c>
      <c r="BW331" s="970">
        <f t="shared" si="1261"/>
        <v>0</v>
      </c>
      <c r="BX331" s="962">
        <f t="shared" si="1261"/>
        <v>0</v>
      </c>
      <c r="BY331" s="2402">
        <f t="shared" si="1261"/>
        <v>0</v>
      </c>
      <c r="BZ331" s="973">
        <f t="shared" si="1261"/>
        <v>0</v>
      </c>
      <c r="CA331" s="964">
        <f t="shared" si="1261"/>
        <v>0</v>
      </c>
      <c r="CC331" s="2043" t="s">
        <v>312</v>
      </c>
      <c r="CD331" s="2420">
        <f t="shared" ref="CD331:CV331" si="1262">CD324+CD330</f>
        <v>0</v>
      </c>
      <c r="CE331" s="2421">
        <f t="shared" si="1262"/>
        <v>0</v>
      </c>
      <c r="CF331" s="2422">
        <f t="shared" si="1262"/>
        <v>0</v>
      </c>
      <c r="CG331" s="2444">
        <f t="shared" si="1262"/>
        <v>0</v>
      </c>
      <c r="CH331" s="2423">
        <f t="shared" si="1262"/>
        <v>0</v>
      </c>
      <c r="CI331" s="2421">
        <f t="shared" si="1262"/>
        <v>0</v>
      </c>
      <c r="CJ331" s="2422">
        <f t="shared" si="1262"/>
        <v>0</v>
      </c>
      <c r="CK331" s="2444">
        <f t="shared" si="1262"/>
        <v>0</v>
      </c>
      <c r="CL331" s="2423">
        <f t="shared" si="1262"/>
        <v>0</v>
      </c>
      <c r="CM331" s="2421">
        <f t="shared" si="1262"/>
        <v>0</v>
      </c>
      <c r="CN331" s="2422">
        <f t="shared" si="1262"/>
        <v>0</v>
      </c>
      <c r="CO331" s="2444">
        <f t="shared" si="1262"/>
        <v>0</v>
      </c>
      <c r="CP331" s="2423">
        <f t="shared" si="1262"/>
        <v>0</v>
      </c>
      <c r="CQ331" s="2422">
        <f t="shared" si="1262"/>
        <v>0</v>
      </c>
      <c r="CR331" s="2444">
        <f t="shared" si="1262"/>
        <v>0</v>
      </c>
      <c r="CS331" s="2423">
        <f t="shared" si="1262"/>
        <v>0</v>
      </c>
      <c r="CT331" s="2421">
        <f t="shared" si="1262"/>
        <v>0</v>
      </c>
      <c r="CU331" s="2422">
        <f t="shared" si="1262"/>
        <v>0</v>
      </c>
      <c r="CV331" s="2444">
        <f t="shared" si="1262"/>
        <v>0</v>
      </c>
      <c r="CW331" s="184"/>
      <c r="CX331" s="2402">
        <f t="shared" ref="CX331:DE331" si="1263">CX324+CX330</f>
        <v>0</v>
      </c>
      <c r="CY331" s="2404">
        <f t="shared" si="1263"/>
        <v>0</v>
      </c>
      <c r="CZ331" s="975">
        <f t="shared" si="1263"/>
        <v>0</v>
      </c>
      <c r="DA331" s="962">
        <f t="shared" si="1263"/>
        <v>0</v>
      </c>
      <c r="DB331" s="2403">
        <f t="shared" si="1263"/>
        <v>0</v>
      </c>
      <c r="DC331" s="2404">
        <f t="shared" si="1263"/>
        <v>0</v>
      </c>
      <c r="DD331" s="975">
        <f t="shared" si="1263"/>
        <v>0</v>
      </c>
      <c r="DE331" s="962">
        <f t="shared" si="1263"/>
        <v>0</v>
      </c>
      <c r="DF331" s="184"/>
      <c r="DG331" s="2444">
        <f>DG324+DG330</f>
        <v>0</v>
      </c>
      <c r="DH331" s="184"/>
      <c r="DI331" s="972">
        <f>DI324+DI330</f>
        <v>0</v>
      </c>
      <c r="DJ331" s="962">
        <f>DJ324+DJ330</f>
        <v>0</v>
      </c>
      <c r="DK331" s="964">
        <f>DK324+DK330</f>
        <v>0</v>
      </c>
      <c r="DM331" s="962">
        <f>DM324+DM330</f>
        <v>0</v>
      </c>
      <c r="DO331" s="960" t="str">
        <f t="shared" si="1231"/>
        <v>True</v>
      </c>
      <c r="DP331" s="4075" t="str">
        <f t="shared" si="1259"/>
        <v>Blanc</v>
      </c>
      <c r="DQ331" s="4074" t="str">
        <f t="shared" si="1028"/>
        <v>wrong</v>
      </c>
    </row>
    <row r="332" spans="2:121" ht="39.9" customHeight="1">
      <c r="B332" s="8502" t="s">
        <v>313</v>
      </c>
      <c r="C332" s="8504" t="s">
        <v>1228</v>
      </c>
      <c r="D332" s="8504" t="s">
        <v>1211</v>
      </c>
      <c r="E332" s="8502" t="s">
        <v>52</v>
      </c>
      <c r="F332" s="8506" t="s">
        <v>236</v>
      </c>
      <c r="G332" s="251" t="s">
        <v>1213</v>
      </c>
      <c r="H332" s="206"/>
      <c r="I332" s="209"/>
      <c r="J332" s="210"/>
      <c r="K332" s="208"/>
      <c r="L332" s="208"/>
      <c r="M332" s="207"/>
      <c r="N332" s="206"/>
      <c r="O332" s="209"/>
      <c r="P332" s="210"/>
      <c r="Q332" s="207"/>
      <c r="R332" s="206"/>
      <c r="S332" s="209"/>
      <c r="T332" s="2393"/>
      <c r="U332" s="2446">
        <f t="shared" ref="U332:U336" si="1264">SUM(H332:P332,S332:T332)-R332</f>
        <v>0</v>
      </c>
      <c r="V332" s="206"/>
      <c r="W332" s="209"/>
      <c r="X332" s="955"/>
      <c r="Y332" s="208"/>
      <c r="Z332" s="207"/>
      <c r="AA332" s="2448">
        <f t="shared" ref="AA332:AA336" si="1265">SUM(X332:Z332)</f>
        <v>0</v>
      </c>
      <c r="AB332" s="212"/>
      <c r="AC332" s="210"/>
      <c r="AD332" s="208"/>
      <c r="AE332" s="208"/>
      <c r="AF332" s="208"/>
      <c r="AG332" s="207"/>
      <c r="AH332" s="2448">
        <f t="shared" ref="AH332:AH336" si="1266">SUM(AC332:AG332)</f>
        <v>0</v>
      </c>
      <c r="AI332" s="210"/>
      <c r="AJ332" s="208"/>
      <c r="AK332" s="207"/>
      <c r="AL332" s="2449">
        <f t="shared" ref="AL332:AL336" si="1267">SUM(AI332:AK332)</f>
        <v>0</v>
      </c>
      <c r="AM332" s="211"/>
      <c r="AN332" s="2451">
        <f t="shared" ref="AN332:AN336" si="1268">AM332+AL332+AH332+AB332+AA332</f>
        <v>0</v>
      </c>
      <c r="AO332" s="210"/>
      <c r="AP332" s="208"/>
      <c r="AQ332" s="208"/>
      <c r="AR332" s="208"/>
      <c r="AS332" s="207"/>
      <c r="AT332" s="2453">
        <f>SUM(AO332:AS332)</f>
        <v>0</v>
      </c>
      <c r="AU332" s="213"/>
      <c r="AV332" s="184"/>
      <c r="AW332" s="251" t="s">
        <v>1213</v>
      </c>
      <c r="AX332" s="206"/>
      <c r="AY332" s="208"/>
      <c r="AZ332" s="208"/>
      <c r="BA332" s="208"/>
      <c r="BB332" s="208"/>
      <c r="BC332" s="208"/>
      <c r="BD332" s="209"/>
      <c r="BE332" s="206"/>
      <c r="BF332" s="208"/>
      <c r="BG332" s="208"/>
      <c r="BH332" s="208"/>
      <c r="BI332" s="209"/>
      <c r="BJ332" s="206"/>
      <c r="BK332" s="208"/>
      <c r="BL332" s="209"/>
      <c r="BM332" s="954"/>
      <c r="BN332" s="211"/>
      <c r="BO332" s="206"/>
      <c r="BP332" s="208"/>
      <c r="BQ332" s="208"/>
      <c r="BR332" s="208"/>
      <c r="BS332" s="209"/>
      <c r="BT332" s="206"/>
      <c r="BU332" s="208"/>
      <c r="BV332" s="209"/>
      <c r="BW332" s="954"/>
      <c r="BX332" s="2454">
        <f t="shared" ref="BX332:BX349" si="1269">SUM(AX332:BW332)</f>
        <v>0</v>
      </c>
      <c r="BY332" s="206"/>
      <c r="BZ332" s="209"/>
      <c r="CA332" s="956"/>
      <c r="CC332" s="251" t="s">
        <v>1213</v>
      </c>
      <c r="CD332" s="206"/>
      <c r="CE332" s="208"/>
      <c r="CF332" s="207"/>
      <c r="CG332" s="2454">
        <f t="shared" ref="CG332:CG336" si="1270">SUM(CD332:CF332)</f>
        <v>0</v>
      </c>
      <c r="CH332" s="210"/>
      <c r="CI332" s="208"/>
      <c r="CJ332" s="207"/>
      <c r="CK332" s="2454">
        <f t="shared" ref="CK332:CK336" si="1271">SUM(CH332:CJ332)</f>
        <v>0</v>
      </c>
      <c r="CL332" s="210"/>
      <c r="CM332" s="208"/>
      <c r="CN332" s="207"/>
      <c r="CO332" s="2454">
        <f t="shared" ref="CO332:CO336" si="1272">SUM(CL332:CN332)</f>
        <v>0</v>
      </c>
      <c r="CP332" s="210"/>
      <c r="CQ332" s="207"/>
      <c r="CR332" s="2454">
        <f t="shared" ref="CR332:CR336" si="1273">SUM(CP332:CQ332)</f>
        <v>0</v>
      </c>
      <c r="CS332" s="2434">
        <f t="shared" ref="CS332:CU336" si="1274">CX332+DB332</f>
        <v>0</v>
      </c>
      <c r="CT332" s="2432">
        <f t="shared" si="1274"/>
        <v>0</v>
      </c>
      <c r="CU332" s="2433">
        <f t="shared" si="1274"/>
        <v>0</v>
      </c>
      <c r="CV332" s="2454">
        <f t="shared" ref="CV332:CV336" si="1275">SUM(CS332:CU332)</f>
        <v>0</v>
      </c>
      <c r="CW332" s="184"/>
      <c r="CX332" s="206"/>
      <c r="CY332" s="208"/>
      <c r="CZ332" s="207"/>
      <c r="DA332" s="2460">
        <f t="shared" ref="DA332:DA336" si="1276">SUM(CX332:CZ332)</f>
        <v>0</v>
      </c>
      <c r="DB332" s="210"/>
      <c r="DC332" s="208"/>
      <c r="DD332" s="207"/>
      <c r="DE332" s="2460">
        <f t="shared" ref="DE332:DE336" si="1277">SUM(DB332:DD332)</f>
        <v>0</v>
      </c>
      <c r="DF332" s="184"/>
      <c r="DG332" s="2454">
        <f t="shared" ref="DG332:DG349" si="1278">SUM(CV332,CR332,CO332,CK332,CG332)</f>
        <v>0</v>
      </c>
      <c r="DH332" s="184"/>
      <c r="DI332" s="2394">
        <f t="shared" ref="DI332:DJ336" si="1279">CD332+CH332+CL332+CP332+CS332</f>
        <v>0</v>
      </c>
      <c r="DJ332" s="2395">
        <f t="shared" si="1279"/>
        <v>0</v>
      </c>
      <c r="DK332" s="2396">
        <f t="shared" ref="DK332:DK336" si="1280">CF332+CJ332+CN332+CU332</f>
        <v>0</v>
      </c>
      <c r="DM332" s="2395">
        <f t="shared" ref="DM332:DM336" si="1281">SUM(DI332:DK332)</f>
        <v>0</v>
      </c>
      <c r="DO332" s="2462" t="str">
        <f t="shared" si="1231"/>
        <v>True</v>
      </c>
      <c r="DP332" s="4073"/>
    </row>
    <row r="333" spans="2:121" ht="39.9" customHeight="1">
      <c r="B333" s="8502"/>
      <c r="C333" s="8504"/>
      <c r="D333" s="8504"/>
      <c r="E333" s="8502"/>
      <c r="F333" s="8506"/>
      <c r="G333" s="251" t="s">
        <v>666</v>
      </c>
      <c r="H333" s="206"/>
      <c r="I333" s="209"/>
      <c r="J333" s="210"/>
      <c r="K333" s="208"/>
      <c r="L333" s="208"/>
      <c r="M333" s="207"/>
      <c r="N333" s="206"/>
      <c r="O333" s="209"/>
      <c r="P333" s="210"/>
      <c r="Q333" s="207"/>
      <c r="R333" s="206"/>
      <c r="S333" s="209"/>
      <c r="T333" s="2393"/>
      <c r="U333" s="2446">
        <f t="shared" si="1264"/>
        <v>0</v>
      </c>
      <c r="V333" s="206"/>
      <c r="W333" s="209"/>
      <c r="X333" s="955"/>
      <c r="Y333" s="208"/>
      <c r="Z333" s="207"/>
      <c r="AA333" s="2448">
        <f t="shared" si="1265"/>
        <v>0</v>
      </c>
      <c r="AB333" s="212"/>
      <c r="AC333" s="210"/>
      <c r="AD333" s="208"/>
      <c r="AE333" s="208"/>
      <c r="AF333" s="208"/>
      <c r="AG333" s="207"/>
      <c r="AH333" s="2448">
        <f t="shared" si="1266"/>
        <v>0</v>
      </c>
      <c r="AI333" s="210"/>
      <c r="AJ333" s="208"/>
      <c r="AK333" s="207"/>
      <c r="AL333" s="2449">
        <f t="shared" si="1267"/>
        <v>0</v>
      </c>
      <c r="AM333" s="211"/>
      <c r="AN333" s="2451">
        <f t="shared" si="1268"/>
        <v>0</v>
      </c>
      <c r="AO333" s="210"/>
      <c r="AP333" s="208"/>
      <c r="AQ333" s="208"/>
      <c r="AR333" s="208"/>
      <c r="AS333" s="207"/>
      <c r="AT333" s="2453">
        <f t="shared" ref="AT333:AT336" si="1282">SUM(AO333:AS333)</f>
        <v>0</v>
      </c>
      <c r="AU333" s="213"/>
      <c r="AV333" s="184"/>
      <c r="AW333" s="251" t="s">
        <v>666</v>
      </c>
      <c r="AX333" s="206"/>
      <c r="AY333" s="208"/>
      <c r="AZ333" s="208"/>
      <c r="BA333" s="208"/>
      <c r="BB333" s="208"/>
      <c r="BC333" s="208"/>
      <c r="BD333" s="209"/>
      <c r="BE333" s="206"/>
      <c r="BF333" s="208"/>
      <c r="BG333" s="208"/>
      <c r="BH333" s="208"/>
      <c r="BI333" s="209"/>
      <c r="BJ333" s="206"/>
      <c r="BK333" s="208"/>
      <c r="BL333" s="209"/>
      <c r="BM333" s="954"/>
      <c r="BN333" s="211"/>
      <c r="BO333" s="206"/>
      <c r="BP333" s="208"/>
      <c r="BQ333" s="208"/>
      <c r="BR333" s="208"/>
      <c r="BS333" s="209"/>
      <c r="BT333" s="206"/>
      <c r="BU333" s="208"/>
      <c r="BV333" s="209"/>
      <c r="BW333" s="954"/>
      <c r="BX333" s="2454">
        <f t="shared" si="1269"/>
        <v>0</v>
      </c>
      <c r="BY333" s="206"/>
      <c r="BZ333" s="209"/>
      <c r="CA333" s="956"/>
      <c r="CC333" s="251" t="s">
        <v>666</v>
      </c>
      <c r="CD333" s="206"/>
      <c r="CE333" s="208"/>
      <c r="CF333" s="207"/>
      <c r="CG333" s="2454">
        <f t="shared" si="1270"/>
        <v>0</v>
      </c>
      <c r="CH333" s="210"/>
      <c r="CI333" s="208"/>
      <c r="CJ333" s="207"/>
      <c r="CK333" s="2454">
        <f t="shared" si="1271"/>
        <v>0</v>
      </c>
      <c r="CL333" s="210"/>
      <c r="CM333" s="208"/>
      <c r="CN333" s="207"/>
      <c r="CO333" s="2454">
        <f t="shared" si="1272"/>
        <v>0</v>
      </c>
      <c r="CP333" s="210"/>
      <c r="CQ333" s="207"/>
      <c r="CR333" s="2454">
        <f t="shared" si="1273"/>
        <v>0</v>
      </c>
      <c r="CS333" s="2434">
        <f t="shared" si="1274"/>
        <v>0</v>
      </c>
      <c r="CT333" s="2432">
        <f t="shared" si="1274"/>
        <v>0</v>
      </c>
      <c r="CU333" s="2433">
        <f t="shared" si="1274"/>
        <v>0</v>
      </c>
      <c r="CV333" s="2454">
        <f t="shared" si="1275"/>
        <v>0</v>
      </c>
      <c r="CW333" s="184"/>
      <c r="CX333" s="206"/>
      <c r="CY333" s="208"/>
      <c r="CZ333" s="207"/>
      <c r="DA333" s="2460">
        <f t="shared" si="1276"/>
        <v>0</v>
      </c>
      <c r="DB333" s="210"/>
      <c r="DC333" s="208"/>
      <c r="DD333" s="207"/>
      <c r="DE333" s="2460">
        <f t="shared" si="1277"/>
        <v>0</v>
      </c>
      <c r="DF333" s="184"/>
      <c r="DG333" s="2454">
        <f t="shared" si="1278"/>
        <v>0</v>
      </c>
      <c r="DH333" s="184"/>
      <c r="DI333" s="2394">
        <f t="shared" si="1279"/>
        <v>0</v>
      </c>
      <c r="DJ333" s="2395">
        <f t="shared" si="1279"/>
        <v>0</v>
      </c>
      <c r="DK333" s="2396">
        <f t="shared" si="1280"/>
        <v>0</v>
      </c>
      <c r="DM333" s="2395">
        <f t="shared" si="1281"/>
        <v>0</v>
      </c>
      <c r="DO333" s="2462" t="str">
        <f t="shared" si="1231"/>
        <v>True</v>
      </c>
      <c r="DP333" s="4073"/>
    </row>
    <row r="334" spans="2:121" ht="39.9" customHeight="1">
      <c r="B334" s="8502"/>
      <c r="C334" s="8504"/>
      <c r="D334" s="8504"/>
      <c r="E334" s="8502"/>
      <c r="F334" s="8506"/>
      <c r="G334" s="251" t="s">
        <v>667</v>
      </c>
      <c r="H334" s="206"/>
      <c r="I334" s="209"/>
      <c r="J334" s="210"/>
      <c r="K334" s="208"/>
      <c r="L334" s="208"/>
      <c r="M334" s="207"/>
      <c r="N334" s="206"/>
      <c r="O334" s="209"/>
      <c r="P334" s="210"/>
      <c r="Q334" s="207"/>
      <c r="R334" s="206"/>
      <c r="S334" s="209"/>
      <c r="T334" s="2393"/>
      <c r="U334" s="2446">
        <f t="shared" si="1264"/>
        <v>0</v>
      </c>
      <c r="V334" s="206"/>
      <c r="W334" s="209"/>
      <c r="X334" s="955"/>
      <c r="Y334" s="208"/>
      <c r="Z334" s="207"/>
      <c r="AA334" s="2448">
        <f t="shared" si="1265"/>
        <v>0</v>
      </c>
      <c r="AB334" s="212"/>
      <c r="AC334" s="210"/>
      <c r="AD334" s="208"/>
      <c r="AE334" s="208"/>
      <c r="AF334" s="208"/>
      <c r="AG334" s="207"/>
      <c r="AH334" s="2448">
        <f t="shared" si="1266"/>
        <v>0</v>
      </c>
      <c r="AI334" s="210"/>
      <c r="AJ334" s="208"/>
      <c r="AK334" s="207"/>
      <c r="AL334" s="2449">
        <f t="shared" si="1267"/>
        <v>0</v>
      </c>
      <c r="AM334" s="211"/>
      <c r="AN334" s="2451">
        <f t="shared" si="1268"/>
        <v>0</v>
      </c>
      <c r="AO334" s="210"/>
      <c r="AP334" s="208"/>
      <c r="AQ334" s="208"/>
      <c r="AR334" s="208"/>
      <c r="AS334" s="207"/>
      <c r="AT334" s="2453">
        <f t="shared" si="1282"/>
        <v>0</v>
      </c>
      <c r="AU334" s="213"/>
      <c r="AV334" s="184"/>
      <c r="AW334" s="251" t="s">
        <v>667</v>
      </c>
      <c r="AX334" s="206"/>
      <c r="AY334" s="208"/>
      <c r="AZ334" s="208"/>
      <c r="BA334" s="208"/>
      <c r="BB334" s="208"/>
      <c r="BC334" s="208"/>
      <c r="BD334" s="209"/>
      <c r="BE334" s="206"/>
      <c r="BF334" s="208"/>
      <c r="BG334" s="208"/>
      <c r="BH334" s="208"/>
      <c r="BI334" s="209"/>
      <c r="BJ334" s="206"/>
      <c r="BK334" s="208"/>
      <c r="BL334" s="209"/>
      <c r="BM334" s="954"/>
      <c r="BN334" s="211"/>
      <c r="BO334" s="206"/>
      <c r="BP334" s="208"/>
      <c r="BQ334" s="208"/>
      <c r="BR334" s="208"/>
      <c r="BS334" s="209"/>
      <c r="BT334" s="206"/>
      <c r="BU334" s="208"/>
      <c r="BV334" s="209"/>
      <c r="BW334" s="954"/>
      <c r="BX334" s="2454">
        <f t="shared" si="1269"/>
        <v>0</v>
      </c>
      <c r="BY334" s="206"/>
      <c r="BZ334" s="209"/>
      <c r="CA334" s="956"/>
      <c r="CC334" s="251" t="s">
        <v>667</v>
      </c>
      <c r="CD334" s="206"/>
      <c r="CE334" s="208"/>
      <c r="CF334" s="207"/>
      <c r="CG334" s="2454">
        <f t="shared" si="1270"/>
        <v>0</v>
      </c>
      <c r="CH334" s="210"/>
      <c r="CI334" s="208"/>
      <c r="CJ334" s="207"/>
      <c r="CK334" s="2454">
        <f t="shared" si="1271"/>
        <v>0</v>
      </c>
      <c r="CL334" s="210"/>
      <c r="CM334" s="208"/>
      <c r="CN334" s="207"/>
      <c r="CO334" s="2454">
        <f t="shared" si="1272"/>
        <v>0</v>
      </c>
      <c r="CP334" s="210"/>
      <c r="CQ334" s="207"/>
      <c r="CR334" s="2454">
        <f t="shared" si="1273"/>
        <v>0</v>
      </c>
      <c r="CS334" s="2434">
        <f t="shared" si="1274"/>
        <v>0</v>
      </c>
      <c r="CT334" s="2432">
        <f t="shared" si="1274"/>
        <v>0</v>
      </c>
      <c r="CU334" s="2433">
        <f t="shared" si="1274"/>
        <v>0</v>
      </c>
      <c r="CV334" s="2454">
        <f t="shared" si="1275"/>
        <v>0</v>
      </c>
      <c r="CW334" s="184"/>
      <c r="CX334" s="206"/>
      <c r="CY334" s="208"/>
      <c r="CZ334" s="207"/>
      <c r="DA334" s="2460">
        <f t="shared" si="1276"/>
        <v>0</v>
      </c>
      <c r="DB334" s="210"/>
      <c r="DC334" s="208"/>
      <c r="DD334" s="207"/>
      <c r="DE334" s="2460">
        <f t="shared" si="1277"/>
        <v>0</v>
      </c>
      <c r="DF334" s="184"/>
      <c r="DG334" s="2454">
        <f t="shared" si="1278"/>
        <v>0</v>
      </c>
      <c r="DH334" s="184"/>
      <c r="DI334" s="2394">
        <f t="shared" si="1279"/>
        <v>0</v>
      </c>
      <c r="DJ334" s="2395">
        <f t="shared" si="1279"/>
        <v>0</v>
      </c>
      <c r="DK334" s="2396">
        <f t="shared" si="1280"/>
        <v>0</v>
      </c>
      <c r="DM334" s="2395">
        <f t="shared" si="1281"/>
        <v>0</v>
      </c>
      <c r="DO334" s="2462" t="str">
        <f t="shared" si="1231"/>
        <v>True</v>
      </c>
      <c r="DP334" s="4073"/>
    </row>
    <row r="335" spans="2:121" ht="39.9" customHeight="1">
      <c r="B335" s="8502"/>
      <c r="C335" s="8504"/>
      <c r="D335" s="8504"/>
      <c r="E335" s="8502"/>
      <c r="F335" s="8506"/>
      <c r="G335" s="251" t="s">
        <v>668</v>
      </c>
      <c r="H335" s="206"/>
      <c r="I335" s="209"/>
      <c r="J335" s="210"/>
      <c r="K335" s="208"/>
      <c r="L335" s="208"/>
      <c r="M335" s="207"/>
      <c r="N335" s="206"/>
      <c r="O335" s="209"/>
      <c r="P335" s="210"/>
      <c r="Q335" s="207"/>
      <c r="R335" s="206"/>
      <c r="S335" s="209"/>
      <c r="T335" s="954"/>
      <c r="U335" s="2446">
        <f t="shared" si="1264"/>
        <v>0</v>
      </c>
      <c r="V335" s="206"/>
      <c r="W335" s="209"/>
      <c r="X335" s="955"/>
      <c r="Y335" s="208"/>
      <c r="Z335" s="207"/>
      <c r="AA335" s="2448">
        <f t="shared" si="1265"/>
        <v>0</v>
      </c>
      <c r="AB335" s="212"/>
      <c r="AC335" s="210"/>
      <c r="AD335" s="208"/>
      <c r="AE335" s="208"/>
      <c r="AF335" s="208"/>
      <c r="AG335" s="207"/>
      <c r="AH335" s="2448">
        <f t="shared" si="1266"/>
        <v>0</v>
      </c>
      <c r="AI335" s="210"/>
      <c r="AJ335" s="208"/>
      <c r="AK335" s="207"/>
      <c r="AL335" s="2449">
        <f t="shared" si="1267"/>
        <v>0</v>
      </c>
      <c r="AM335" s="211"/>
      <c r="AN335" s="2451">
        <f t="shared" si="1268"/>
        <v>0</v>
      </c>
      <c r="AO335" s="210"/>
      <c r="AP335" s="208"/>
      <c r="AQ335" s="208"/>
      <c r="AR335" s="208"/>
      <c r="AS335" s="207"/>
      <c r="AT335" s="2453">
        <f t="shared" si="1282"/>
        <v>0</v>
      </c>
      <c r="AU335" s="213"/>
      <c r="AV335" s="184"/>
      <c r="AW335" s="251" t="s">
        <v>668</v>
      </c>
      <c r="AX335" s="206"/>
      <c r="AY335" s="208"/>
      <c r="AZ335" s="208"/>
      <c r="BA335" s="208"/>
      <c r="BB335" s="208"/>
      <c r="BC335" s="208"/>
      <c r="BD335" s="209"/>
      <c r="BE335" s="206"/>
      <c r="BF335" s="208"/>
      <c r="BG335" s="208"/>
      <c r="BH335" s="208"/>
      <c r="BI335" s="209"/>
      <c r="BJ335" s="206"/>
      <c r="BK335" s="208"/>
      <c r="BL335" s="209"/>
      <c r="BM335" s="954"/>
      <c r="BN335" s="211"/>
      <c r="BO335" s="206"/>
      <c r="BP335" s="208"/>
      <c r="BQ335" s="208"/>
      <c r="BR335" s="208"/>
      <c r="BS335" s="209"/>
      <c r="BT335" s="206"/>
      <c r="BU335" s="208"/>
      <c r="BV335" s="209"/>
      <c r="BW335" s="954"/>
      <c r="BX335" s="2454">
        <f t="shared" si="1269"/>
        <v>0</v>
      </c>
      <c r="BY335" s="206"/>
      <c r="BZ335" s="209"/>
      <c r="CA335" s="956"/>
      <c r="CC335" s="251" t="s">
        <v>668</v>
      </c>
      <c r="CD335" s="206"/>
      <c r="CE335" s="208"/>
      <c r="CF335" s="207"/>
      <c r="CG335" s="2454">
        <f t="shared" si="1270"/>
        <v>0</v>
      </c>
      <c r="CH335" s="210"/>
      <c r="CI335" s="208"/>
      <c r="CJ335" s="207"/>
      <c r="CK335" s="2454">
        <f t="shared" si="1271"/>
        <v>0</v>
      </c>
      <c r="CL335" s="210"/>
      <c r="CM335" s="208"/>
      <c r="CN335" s="207"/>
      <c r="CO335" s="2454">
        <f t="shared" si="1272"/>
        <v>0</v>
      </c>
      <c r="CP335" s="210"/>
      <c r="CQ335" s="207"/>
      <c r="CR335" s="2454">
        <f t="shared" si="1273"/>
        <v>0</v>
      </c>
      <c r="CS335" s="2434">
        <f t="shared" si="1274"/>
        <v>0</v>
      </c>
      <c r="CT335" s="2432">
        <f t="shared" si="1274"/>
        <v>0</v>
      </c>
      <c r="CU335" s="2433">
        <f t="shared" si="1274"/>
        <v>0</v>
      </c>
      <c r="CV335" s="2454">
        <f t="shared" si="1275"/>
        <v>0</v>
      </c>
      <c r="CW335" s="184"/>
      <c r="CX335" s="206"/>
      <c r="CY335" s="208"/>
      <c r="CZ335" s="207"/>
      <c r="DA335" s="2460">
        <f t="shared" si="1276"/>
        <v>0</v>
      </c>
      <c r="DB335" s="210"/>
      <c r="DC335" s="208"/>
      <c r="DD335" s="207"/>
      <c r="DE335" s="2460">
        <f t="shared" si="1277"/>
        <v>0</v>
      </c>
      <c r="DF335" s="184"/>
      <c r="DG335" s="2454">
        <f t="shared" si="1278"/>
        <v>0</v>
      </c>
      <c r="DH335" s="184"/>
      <c r="DI335" s="2394">
        <f t="shared" si="1279"/>
        <v>0</v>
      </c>
      <c r="DJ335" s="2395">
        <f t="shared" si="1279"/>
        <v>0</v>
      </c>
      <c r="DK335" s="2396">
        <f t="shared" si="1280"/>
        <v>0</v>
      </c>
      <c r="DM335" s="2395">
        <f t="shared" si="1281"/>
        <v>0</v>
      </c>
      <c r="DO335" s="2462" t="str">
        <f t="shared" si="1231"/>
        <v>True</v>
      </c>
      <c r="DP335" s="4073"/>
    </row>
    <row r="336" spans="2:121" ht="39.9" customHeight="1" thickBot="1">
      <c r="B336" s="8502"/>
      <c r="C336" s="8504"/>
      <c r="D336" s="8504"/>
      <c r="E336" s="8502"/>
      <c r="F336" s="8506"/>
      <c r="G336" s="252" t="s">
        <v>1214</v>
      </c>
      <c r="H336" s="214"/>
      <c r="I336" s="217"/>
      <c r="J336" s="218"/>
      <c r="K336" s="216"/>
      <c r="L336" s="216"/>
      <c r="M336" s="215"/>
      <c r="N336" s="214"/>
      <c r="O336" s="217"/>
      <c r="P336" s="218"/>
      <c r="Q336" s="215"/>
      <c r="R336" s="214"/>
      <c r="S336" s="217"/>
      <c r="T336" s="957"/>
      <c r="U336" s="2446">
        <f t="shared" si="1264"/>
        <v>0</v>
      </c>
      <c r="V336" s="214"/>
      <c r="W336" s="217"/>
      <c r="X336" s="958"/>
      <c r="Y336" s="216"/>
      <c r="Z336" s="215"/>
      <c r="AA336" s="2448">
        <f t="shared" si="1265"/>
        <v>0</v>
      </c>
      <c r="AB336" s="220"/>
      <c r="AC336" s="218"/>
      <c r="AD336" s="216"/>
      <c r="AE336" s="216"/>
      <c r="AF336" s="216"/>
      <c r="AG336" s="215"/>
      <c r="AH336" s="2448">
        <f t="shared" si="1266"/>
        <v>0</v>
      </c>
      <c r="AI336" s="218"/>
      <c r="AJ336" s="216"/>
      <c r="AK336" s="215"/>
      <c r="AL336" s="2450">
        <f t="shared" si="1267"/>
        <v>0</v>
      </c>
      <c r="AM336" s="219"/>
      <c r="AN336" s="2452">
        <f t="shared" si="1268"/>
        <v>0</v>
      </c>
      <c r="AO336" s="218"/>
      <c r="AP336" s="216"/>
      <c r="AQ336" s="216"/>
      <c r="AR336" s="216"/>
      <c r="AS336" s="215"/>
      <c r="AT336" s="2448">
        <f t="shared" si="1282"/>
        <v>0</v>
      </c>
      <c r="AU336" s="221"/>
      <c r="AV336" s="184"/>
      <c r="AW336" s="252" t="s">
        <v>1214</v>
      </c>
      <c r="AX336" s="214"/>
      <c r="AY336" s="216"/>
      <c r="AZ336" s="216"/>
      <c r="BA336" s="216"/>
      <c r="BB336" s="216"/>
      <c r="BC336" s="216"/>
      <c r="BD336" s="217"/>
      <c r="BE336" s="214"/>
      <c r="BF336" s="216"/>
      <c r="BG336" s="216"/>
      <c r="BH336" s="216"/>
      <c r="BI336" s="217"/>
      <c r="BJ336" s="214"/>
      <c r="BK336" s="216"/>
      <c r="BL336" s="217"/>
      <c r="BM336" s="957"/>
      <c r="BN336" s="219"/>
      <c r="BO336" s="214"/>
      <c r="BP336" s="216"/>
      <c r="BQ336" s="216"/>
      <c r="BR336" s="216"/>
      <c r="BS336" s="217"/>
      <c r="BT336" s="214"/>
      <c r="BU336" s="216"/>
      <c r="BV336" s="217"/>
      <c r="BW336" s="957"/>
      <c r="BX336" s="2455">
        <f t="shared" si="1269"/>
        <v>0</v>
      </c>
      <c r="BY336" s="214"/>
      <c r="BZ336" s="217"/>
      <c r="CA336" s="961"/>
      <c r="CC336" s="252" t="s">
        <v>1214</v>
      </c>
      <c r="CD336" s="214"/>
      <c r="CE336" s="216"/>
      <c r="CF336" s="215"/>
      <c r="CG336" s="2455">
        <f t="shared" si="1270"/>
        <v>0</v>
      </c>
      <c r="CH336" s="218"/>
      <c r="CI336" s="216"/>
      <c r="CJ336" s="215"/>
      <c r="CK336" s="2455">
        <f t="shared" si="1271"/>
        <v>0</v>
      </c>
      <c r="CL336" s="218"/>
      <c r="CM336" s="216"/>
      <c r="CN336" s="215"/>
      <c r="CO336" s="2455">
        <f t="shared" si="1272"/>
        <v>0</v>
      </c>
      <c r="CP336" s="218"/>
      <c r="CQ336" s="215"/>
      <c r="CR336" s="2455">
        <f t="shared" si="1273"/>
        <v>0</v>
      </c>
      <c r="CS336" s="2456">
        <f t="shared" si="1274"/>
        <v>0</v>
      </c>
      <c r="CT336" s="2457">
        <f t="shared" si="1274"/>
        <v>0</v>
      </c>
      <c r="CU336" s="2458">
        <f t="shared" si="1274"/>
        <v>0</v>
      </c>
      <c r="CV336" s="2455">
        <f t="shared" si="1275"/>
        <v>0</v>
      </c>
      <c r="CW336" s="184"/>
      <c r="CX336" s="214"/>
      <c r="CY336" s="216"/>
      <c r="CZ336" s="215"/>
      <c r="DA336" s="2461">
        <f t="shared" si="1276"/>
        <v>0</v>
      </c>
      <c r="DB336" s="218"/>
      <c r="DC336" s="216"/>
      <c r="DD336" s="215"/>
      <c r="DE336" s="2461">
        <f t="shared" si="1277"/>
        <v>0</v>
      </c>
      <c r="DF336" s="184"/>
      <c r="DG336" s="2455">
        <f t="shared" si="1278"/>
        <v>0</v>
      </c>
      <c r="DH336" s="184"/>
      <c r="DI336" s="2397">
        <f t="shared" si="1279"/>
        <v>0</v>
      </c>
      <c r="DJ336" s="2398">
        <f t="shared" si="1279"/>
        <v>0</v>
      </c>
      <c r="DK336" s="2399">
        <f t="shared" si="1280"/>
        <v>0</v>
      </c>
      <c r="DM336" s="2398">
        <f t="shared" si="1281"/>
        <v>0</v>
      </c>
      <c r="DO336" s="2463" t="str">
        <f t="shared" si="1231"/>
        <v>True</v>
      </c>
      <c r="DP336" s="4073"/>
    </row>
    <row r="337" spans="2:121" ht="39.9" customHeight="1" thickBot="1">
      <c r="B337" s="8502"/>
      <c r="C337" s="8504"/>
      <c r="D337" s="8504"/>
      <c r="E337" s="8502"/>
      <c r="F337" s="8507"/>
      <c r="G337" s="2033" t="s">
        <v>181</v>
      </c>
      <c r="H337" s="2402">
        <f t="shared" ref="H337:P337" si="1283">SUM(H332:H336)</f>
        <v>0</v>
      </c>
      <c r="I337" s="973">
        <f t="shared" si="1283"/>
        <v>0</v>
      </c>
      <c r="J337" s="2403">
        <f t="shared" si="1283"/>
        <v>0</v>
      </c>
      <c r="K337" s="2404">
        <f t="shared" si="1283"/>
        <v>0</v>
      </c>
      <c r="L337" s="2404">
        <f t="shared" si="1283"/>
        <v>0</v>
      </c>
      <c r="M337" s="975">
        <f t="shared" si="1283"/>
        <v>0</v>
      </c>
      <c r="N337" s="2402">
        <f t="shared" si="1283"/>
        <v>0</v>
      </c>
      <c r="O337" s="973">
        <f t="shared" si="1283"/>
        <v>0</v>
      </c>
      <c r="P337" s="2403">
        <f t="shared" si="1283"/>
        <v>0</v>
      </c>
      <c r="Q337" s="2034"/>
      <c r="R337" s="2402">
        <f t="shared" ref="R337:AU337" si="1284">SUM(R332:R336)</f>
        <v>0</v>
      </c>
      <c r="S337" s="973">
        <f t="shared" si="1284"/>
        <v>0</v>
      </c>
      <c r="T337" s="970">
        <f t="shared" si="1284"/>
        <v>0</v>
      </c>
      <c r="U337" s="962">
        <f t="shared" si="1284"/>
        <v>0</v>
      </c>
      <c r="V337" s="2402">
        <f t="shared" si="1284"/>
        <v>0</v>
      </c>
      <c r="W337" s="973">
        <f t="shared" si="1284"/>
        <v>0</v>
      </c>
      <c r="X337" s="2403">
        <f t="shared" si="1284"/>
        <v>0</v>
      </c>
      <c r="Y337" s="2404">
        <f t="shared" si="1284"/>
        <v>0</v>
      </c>
      <c r="Z337" s="975">
        <f t="shared" si="1284"/>
        <v>0</v>
      </c>
      <c r="AA337" s="962">
        <f t="shared" si="1284"/>
        <v>0</v>
      </c>
      <c r="AB337" s="962">
        <f t="shared" si="1284"/>
        <v>0</v>
      </c>
      <c r="AC337" s="2403">
        <f t="shared" si="1284"/>
        <v>0</v>
      </c>
      <c r="AD337" s="2404">
        <f t="shared" si="1284"/>
        <v>0</v>
      </c>
      <c r="AE337" s="2404">
        <f t="shared" si="1284"/>
        <v>0</v>
      </c>
      <c r="AF337" s="2404">
        <f t="shared" si="1284"/>
        <v>0</v>
      </c>
      <c r="AG337" s="975">
        <f t="shared" si="1284"/>
        <v>0</v>
      </c>
      <c r="AH337" s="962">
        <f t="shared" si="1284"/>
        <v>0</v>
      </c>
      <c r="AI337" s="2403">
        <f t="shared" si="1284"/>
        <v>0</v>
      </c>
      <c r="AJ337" s="2404">
        <f t="shared" si="1284"/>
        <v>0</v>
      </c>
      <c r="AK337" s="975">
        <f t="shared" si="1284"/>
        <v>0</v>
      </c>
      <c r="AL337" s="972">
        <f t="shared" si="1284"/>
        <v>0</v>
      </c>
      <c r="AM337" s="962">
        <f t="shared" si="1284"/>
        <v>0</v>
      </c>
      <c r="AN337" s="964">
        <f t="shared" si="1284"/>
        <v>0</v>
      </c>
      <c r="AO337" s="2403">
        <f t="shared" si="1284"/>
        <v>0</v>
      </c>
      <c r="AP337" s="2404">
        <f t="shared" si="1284"/>
        <v>0</v>
      </c>
      <c r="AQ337" s="2404">
        <f t="shared" si="1284"/>
        <v>0</v>
      </c>
      <c r="AR337" s="2404">
        <f t="shared" si="1284"/>
        <v>0</v>
      </c>
      <c r="AS337" s="975">
        <f t="shared" si="1284"/>
        <v>0</v>
      </c>
      <c r="AT337" s="962">
        <f t="shared" si="1284"/>
        <v>0</v>
      </c>
      <c r="AU337" s="962">
        <f t="shared" si="1284"/>
        <v>0</v>
      </c>
      <c r="AV337" s="184"/>
      <c r="AW337" s="974" t="s">
        <v>181</v>
      </c>
      <c r="AX337" s="2402">
        <f t="shared" ref="AX337:BW337" si="1285">SUM(AX332:AX336)</f>
        <v>0</v>
      </c>
      <c r="AY337" s="2404">
        <f t="shared" si="1285"/>
        <v>0</v>
      </c>
      <c r="AZ337" s="2404">
        <f t="shared" si="1285"/>
        <v>0</v>
      </c>
      <c r="BA337" s="2404">
        <f t="shared" si="1285"/>
        <v>0</v>
      </c>
      <c r="BB337" s="2404">
        <f t="shared" si="1285"/>
        <v>0</v>
      </c>
      <c r="BC337" s="2404">
        <f t="shared" si="1285"/>
        <v>0</v>
      </c>
      <c r="BD337" s="973">
        <f t="shared" si="1285"/>
        <v>0</v>
      </c>
      <c r="BE337" s="2402">
        <f t="shared" si="1285"/>
        <v>0</v>
      </c>
      <c r="BF337" s="2404">
        <f t="shared" si="1285"/>
        <v>0</v>
      </c>
      <c r="BG337" s="2404">
        <f t="shared" si="1285"/>
        <v>0</v>
      </c>
      <c r="BH337" s="2404">
        <f t="shared" si="1285"/>
        <v>0</v>
      </c>
      <c r="BI337" s="973">
        <f t="shared" si="1285"/>
        <v>0</v>
      </c>
      <c r="BJ337" s="2402">
        <f t="shared" si="1285"/>
        <v>0</v>
      </c>
      <c r="BK337" s="2404">
        <f t="shared" si="1285"/>
        <v>0</v>
      </c>
      <c r="BL337" s="973">
        <f t="shared" si="1285"/>
        <v>0</v>
      </c>
      <c r="BM337" s="970">
        <f t="shared" si="1285"/>
        <v>0</v>
      </c>
      <c r="BN337" s="962">
        <f t="shared" si="1285"/>
        <v>0</v>
      </c>
      <c r="BO337" s="2402">
        <f t="shared" si="1285"/>
        <v>0</v>
      </c>
      <c r="BP337" s="2404">
        <f t="shared" si="1285"/>
        <v>0</v>
      </c>
      <c r="BQ337" s="2404">
        <f t="shared" si="1285"/>
        <v>0</v>
      </c>
      <c r="BR337" s="2404">
        <f t="shared" si="1285"/>
        <v>0</v>
      </c>
      <c r="BS337" s="973">
        <f t="shared" si="1285"/>
        <v>0</v>
      </c>
      <c r="BT337" s="2402">
        <f t="shared" si="1285"/>
        <v>0</v>
      </c>
      <c r="BU337" s="2404">
        <f t="shared" si="1285"/>
        <v>0</v>
      </c>
      <c r="BV337" s="973">
        <f t="shared" si="1285"/>
        <v>0</v>
      </c>
      <c r="BW337" s="970">
        <f t="shared" si="1285"/>
        <v>0</v>
      </c>
      <c r="BX337" s="962">
        <f t="shared" si="1269"/>
        <v>0</v>
      </c>
      <c r="BY337" s="2402">
        <f>SUM(BY332:BY336)</f>
        <v>0</v>
      </c>
      <c r="BZ337" s="973">
        <f>SUM(BZ332:BZ336)</f>
        <v>0</v>
      </c>
      <c r="CA337" s="964">
        <f>SUM(CA332:CA336)</f>
        <v>0</v>
      </c>
      <c r="CC337" s="971" t="s">
        <v>106</v>
      </c>
      <c r="CD337" s="2402">
        <f t="shared" ref="CD337:CV337" si="1286">SUM(CD332:CD336)</f>
        <v>0</v>
      </c>
      <c r="CE337" s="2404">
        <f t="shared" si="1286"/>
        <v>0</v>
      </c>
      <c r="CF337" s="975">
        <f t="shared" si="1286"/>
        <v>0</v>
      </c>
      <c r="CG337" s="962">
        <f t="shared" si="1286"/>
        <v>0</v>
      </c>
      <c r="CH337" s="2403">
        <f t="shared" si="1286"/>
        <v>0</v>
      </c>
      <c r="CI337" s="2404">
        <f t="shared" si="1286"/>
        <v>0</v>
      </c>
      <c r="CJ337" s="975">
        <f t="shared" si="1286"/>
        <v>0</v>
      </c>
      <c r="CK337" s="962">
        <f t="shared" si="1286"/>
        <v>0</v>
      </c>
      <c r="CL337" s="2403">
        <f t="shared" si="1286"/>
        <v>0</v>
      </c>
      <c r="CM337" s="2404">
        <f t="shared" si="1286"/>
        <v>0</v>
      </c>
      <c r="CN337" s="975">
        <f t="shared" si="1286"/>
        <v>0</v>
      </c>
      <c r="CO337" s="962">
        <f t="shared" si="1286"/>
        <v>0</v>
      </c>
      <c r="CP337" s="2403">
        <f t="shared" si="1286"/>
        <v>0</v>
      </c>
      <c r="CQ337" s="975">
        <f t="shared" si="1286"/>
        <v>0</v>
      </c>
      <c r="CR337" s="962">
        <f t="shared" si="1286"/>
        <v>0</v>
      </c>
      <c r="CS337" s="2403">
        <f t="shared" si="1286"/>
        <v>0</v>
      </c>
      <c r="CT337" s="2404">
        <f t="shared" si="1286"/>
        <v>0</v>
      </c>
      <c r="CU337" s="975">
        <f t="shared" si="1286"/>
        <v>0</v>
      </c>
      <c r="CV337" s="962">
        <f t="shared" si="1286"/>
        <v>0</v>
      </c>
      <c r="CW337" s="184"/>
      <c r="CX337" s="2402">
        <f t="shared" ref="CX337:DE337" si="1287">SUM(CX332:CX336)</f>
        <v>0</v>
      </c>
      <c r="CY337" s="2404">
        <f t="shared" si="1287"/>
        <v>0</v>
      </c>
      <c r="CZ337" s="975">
        <f t="shared" si="1287"/>
        <v>0</v>
      </c>
      <c r="DA337" s="962">
        <f t="shared" si="1287"/>
        <v>0</v>
      </c>
      <c r="DB337" s="2403">
        <f t="shared" si="1287"/>
        <v>0</v>
      </c>
      <c r="DC337" s="2404">
        <f t="shared" si="1287"/>
        <v>0</v>
      </c>
      <c r="DD337" s="975">
        <f t="shared" si="1287"/>
        <v>0</v>
      </c>
      <c r="DE337" s="962">
        <f t="shared" si="1287"/>
        <v>0</v>
      </c>
      <c r="DF337" s="184"/>
      <c r="DG337" s="962">
        <f t="shared" si="1278"/>
        <v>0</v>
      </c>
      <c r="DH337" s="184"/>
      <c r="DI337" s="972">
        <f>SUM(DI332:DI336)</f>
        <v>0</v>
      </c>
      <c r="DJ337" s="962">
        <f>SUM(DJ332:DJ336)</f>
        <v>0</v>
      </c>
      <c r="DK337" s="964">
        <f>SUM(DK332:DK336)</f>
        <v>0</v>
      </c>
      <c r="DM337" s="962">
        <f>SUM(DM332:DM336)</f>
        <v>0</v>
      </c>
      <c r="DO337" s="960" t="str">
        <f t="shared" si="1231"/>
        <v>True</v>
      </c>
      <c r="DP337" s="4075" t="str">
        <f>IF($U337=0,"Blanc","")</f>
        <v>Blanc</v>
      </c>
      <c r="DQ337" s="4074" t="str">
        <f t="shared" ref="DQ337:DQ393" si="1288">IF(AND(DP337&lt;&gt;"Blanc",DO337="True"),"ok","wrong")</f>
        <v>wrong</v>
      </c>
    </row>
    <row r="338" spans="2:121" ht="39.9" customHeight="1">
      <c r="B338" s="8502"/>
      <c r="C338" s="8504"/>
      <c r="D338" s="8504"/>
      <c r="E338" s="8502"/>
      <c r="F338" s="8508" t="s">
        <v>270</v>
      </c>
      <c r="G338" s="251" t="s">
        <v>1213</v>
      </c>
      <c r="H338" s="206"/>
      <c r="I338" s="209"/>
      <c r="J338" s="210"/>
      <c r="K338" s="208"/>
      <c r="L338" s="208"/>
      <c r="M338" s="207"/>
      <c r="N338" s="206"/>
      <c r="O338" s="209"/>
      <c r="P338" s="210"/>
      <c r="Q338" s="207"/>
      <c r="R338" s="206"/>
      <c r="S338" s="209"/>
      <c r="T338" s="2393"/>
      <c r="U338" s="2446">
        <f t="shared" ref="U338:U342" si="1289">SUM(H338:P338,S338:T338)-R338</f>
        <v>0</v>
      </c>
      <c r="V338" s="206"/>
      <c r="W338" s="209"/>
      <c r="X338" s="955"/>
      <c r="Y338" s="208"/>
      <c r="Z338" s="207"/>
      <c r="AA338" s="2448">
        <f t="shared" ref="AA338:AA342" si="1290">SUM(X338:Z338)</f>
        <v>0</v>
      </c>
      <c r="AB338" s="212"/>
      <c r="AC338" s="210"/>
      <c r="AD338" s="208"/>
      <c r="AE338" s="208"/>
      <c r="AF338" s="208"/>
      <c r="AG338" s="207"/>
      <c r="AH338" s="2448">
        <f t="shared" ref="AH338:AH342" si="1291">SUM(AC338:AG338)</f>
        <v>0</v>
      </c>
      <c r="AI338" s="210"/>
      <c r="AJ338" s="208"/>
      <c r="AK338" s="207"/>
      <c r="AL338" s="2449">
        <f t="shared" ref="AL338:AL342" si="1292">SUM(AI338:AK338)</f>
        <v>0</v>
      </c>
      <c r="AM338" s="211"/>
      <c r="AN338" s="2451">
        <f t="shared" ref="AN338:AN342" si="1293">AM338+AL338+AH338+AB338+AA338</f>
        <v>0</v>
      </c>
      <c r="AO338" s="210"/>
      <c r="AP338" s="208"/>
      <c r="AQ338" s="208"/>
      <c r="AR338" s="208"/>
      <c r="AS338" s="207"/>
      <c r="AT338" s="2453">
        <f>SUM(AO338:AS338)</f>
        <v>0</v>
      </c>
      <c r="AU338" s="213"/>
      <c r="AV338" s="184"/>
      <c r="AW338" s="251" t="s">
        <v>1213</v>
      </c>
      <c r="AX338" s="206"/>
      <c r="AY338" s="208"/>
      <c r="AZ338" s="208"/>
      <c r="BA338" s="208"/>
      <c r="BB338" s="208"/>
      <c r="BC338" s="208"/>
      <c r="BD338" s="209"/>
      <c r="BE338" s="206"/>
      <c r="BF338" s="208"/>
      <c r="BG338" s="208"/>
      <c r="BH338" s="208"/>
      <c r="BI338" s="209"/>
      <c r="BJ338" s="206"/>
      <c r="BK338" s="208"/>
      <c r="BL338" s="209"/>
      <c r="BM338" s="954"/>
      <c r="BN338" s="211"/>
      <c r="BO338" s="206"/>
      <c r="BP338" s="208"/>
      <c r="BQ338" s="208"/>
      <c r="BR338" s="208"/>
      <c r="BS338" s="209"/>
      <c r="BT338" s="206"/>
      <c r="BU338" s="208"/>
      <c r="BV338" s="209"/>
      <c r="BW338" s="954"/>
      <c r="BX338" s="2454">
        <f t="shared" si="1269"/>
        <v>0</v>
      </c>
      <c r="BY338" s="206"/>
      <c r="BZ338" s="209"/>
      <c r="CA338" s="956"/>
      <c r="CC338" s="251" t="s">
        <v>1213</v>
      </c>
      <c r="CD338" s="206"/>
      <c r="CE338" s="208"/>
      <c r="CF338" s="207"/>
      <c r="CG338" s="2454">
        <f t="shared" ref="CG338:CG342" si="1294">SUM(CD338:CF338)</f>
        <v>0</v>
      </c>
      <c r="CH338" s="210"/>
      <c r="CI338" s="208"/>
      <c r="CJ338" s="207"/>
      <c r="CK338" s="2454">
        <f t="shared" ref="CK338:CK342" si="1295">SUM(CH338:CJ338)</f>
        <v>0</v>
      </c>
      <c r="CL338" s="210"/>
      <c r="CM338" s="208"/>
      <c r="CN338" s="207"/>
      <c r="CO338" s="2454">
        <f t="shared" ref="CO338:CO342" si="1296">SUM(CL338:CN338)</f>
        <v>0</v>
      </c>
      <c r="CP338" s="210"/>
      <c r="CQ338" s="207"/>
      <c r="CR338" s="2454">
        <f t="shared" ref="CR338:CR342" si="1297">SUM(CP338:CQ338)</f>
        <v>0</v>
      </c>
      <c r="CS338" s="2434">
        <f t="shared" ref="CS338:CU342" si="1298">CX338+DB338</f>
        <v>0</v>
      </c>
      <c r="CT338" s="2432">
        <f t="shared" si="1298"/>
        <v>0</v>
      </c>
      <c r="CU338" s="2433">
        <f t="shared" si="1298"/>
        <v>0</v>
      </c>
      <c r="CV338" s="2454">
        <f t="shared" ref="CV338:CV342" si="1299">SUM(CS338:CU338)</f>
        <v>0</v>
      </c>
      <c r="CW338" s="184"/>
      <c r="CX338" s="206"/>
      <c r="CY338" s="208"/>
      <c r="CZ338" s="207"/>
      <c r="DA338" s="2460">
        <f t="shared" ref="DA338:DA342" si="1300">SUM(CX338:CZ338)</f>
        <v>0</v>
      </c>
      <c r="DB338" s="210"/>
      <c r="DC338" s="208"/>
      <c r="DD338" s="207"/>
      <c r="DE338" s="2460">
        <f t="shared" ref="DE338:DE342" si="1301">SUM(DB338:DD338)</f>
        <v>0</v>
      </c>
      <c r="DF338" s="184"/>
      <c r="DG338" s="2454">
        <f t="shared" si="1278"/>
        <v>0</v>
      </c>
      <c r="DH338" s="184"/>
      <c r="DI338" s="2394">
        <f t="shared" ref="DI338:DJ342" si="1302">CD338+CH338+CL338+CP338+CS338</f>
        <v>0</v>
      </c>
      <c r="DJ338" s="2395">
        <f t="shared" si="1302"/>
        <v>0</v>
      </c>
      <c r="DK338" s="2396">
        <f t="shared" ref="DK338:DK342" si="1303">CF338+CJ338+CN338+CU338</f>
        <v>0</v>
      </c>
      <c r="DM338" s="2395">
        <f t="shared" ref="DM338:DM342" si="1304">SUM(DI338:DK338)</f>
        <v>0</v>
      </c>
      <c r="DO338" s="2462" t="str">
        <f t="shared" si="1231"/>
        <v>True</v>
      </c>
      <c r="DP338" s="4073"/>
    </row>
    <row r="339" spans="2:121" ht="39.9" customHeight="1">
      <c r="B339" s="8502"/>
      <c r="C339" s="8504"/>
      <c r="D339" s="8504"/>
      <c r="E339" s="8502"/>
      <c r="F339" s="8508"/>
      <c r="G339" s="251" t="s">
        <v>666</v>
      </c>
      <c r="H339" s="206"/>
      <c r="I339" s="209"/>
      <c r="J339" s="210"/>
      <c r="K339" s="208"/>
      <c r="L339" s="208"/>
      <c r="M339" s="207"/>
      <c r="N339" s="206"/>
      <c r="O339" s="209"/>
      <c r="P339" s="210"/>
      <c r="Q339" s="207"/>
      <c r="R339" s="206"/>
      <c r="S339" s="209"/>
      <c r="T339" s="2393"/>
      <c r="U339" s="2446">
        <f t="shared" si="1289"/>
        <v>0</v>
      </c>
      <c r="V339" s="206"/>
      <c r="W339" s="209"/>
      <c r="X339" s="955"/>
      <c r="Y339" s="208"/>
      <c r="Z339" s="207"/>
      <c r="AA339" s="2448">
        <f t="shared" si="1290"/>
        <v>0</v>
      </c>
      <c r="AB339" s="212"/>
      <c r="AC339" s="210"/>
      <c r="AD339" s="208"/>
      <c r="AE339" s="208"/>
      <c r="AF339" s="208"/>
      <c r="AG339" s="207"/>
      <c r="AH339" s="2448">
        <f t="shared" si="1291"/>
        <v>0</v>
      </c>
      <c r="AI339" s="210"/>
      <c r="AJ339" s="208"/>
      <c r="AK339" s="207"/>
      <c r="AL339" s="2449">
        <f t="shared" si="1292"/>
        <v>0</v>
      </c>
      <c r="AM339" s="211"/>
      <c r="AN339" s="2451">
        <f t="shared" si="1293"/>
        <v>0</v>
      </c>
      <c r="AO339" s="210"/>
      <c r="AP339" s="208"/>
      <c r="AQ339" s="208"/>
      <c r="AR339" s="208"/>
      <c r="AS339" s="207"/>
      <c r="AT339" s="2453">
        <f t="shared" ref="AT339:AT342" si="1305">SUM(AO339:AS339)</f>
        <v>0</v>
      </c>
      <c r="AU339" s="213"/>
      <c r="AV339" s="184"/>
      <c r="AW339" s="251" t="s">
        <v>666</v>
      </c>
      <c r="AX339" s="206"/>
      <c r="AY339" s="208"/>
      <c r="AZ339" s="208"/>
      <c r="BA339" s="208"/>
      <c r="BB339" s="208"/>
      <c r="BC339" s="208"/>
      <c r="BD339" s="209"/>
      <c r="BE339" s="206"/>
      <c r="BF339" s="208"/>
      <c r="BG339" s="208"/>
      <c r="BH339" s="208"/>
      <c r="BI339" s="209"/>
      <c r="BJ339" s="206"/>
      <c r="BK339" s="208"/>
      <c r="BL339" s="209"/>
      <c r="BM339" s="954"/>
      <c r="BN339" s="211"/>
      <c r="BO339" s="206"/>
      <c r="BP339" s="208"/>
      <c r="BQ339" s="208"/>
      <c r="BR339" s="208"/>
      <c r="BS339" s="209"/>
      <c r="BT339" s="206"/>
      <c r="BU339" s="208"/>
      <c r="BV339" s="209"/>
      <c r="BW339" s="954"/>
      <c r="BX339" s="2454">
        <f t="shared" si="1269"/>
        <v>0</v>
      </c>
      <c r="BY339" s="206"/>
      <c r="BZ339" s="209"/>
      <c r="CA339" s="956"/>
      <c r="CC339" s="251" t="s">
        <v>666</v>
      </c>
      <c r="CD339" s="206"/>
      <c r="CE339" s="208"/>
      <c r="CF339" s="207"/>
      <c r="CG339" s="2454">
        <f t="shared" si="1294"/>
        <v>0</v>
      </c>
      <c r="CH339" s="210"/>
      <c r="CI339" s="208"/>
      <c r="CJ339" s="207"/>
      <c r="CK339" s="2454">
        <f t="shared" si="1295"/>
        <v>0</v>
      </c>
      <c r="CL339" s="210"/>
      <c r="CM339" s="208"/>
      <c r="CN339" s="207"/>
      <c r="CO339" s="2454">
        <f t="shared" si="1296"/>
        <v>0</v>
      </c>
      <c r="CP339" s="210"/>
      <c r="CQ339" s="207"/>
      <c r="CR339" s="2454">
        <f t="shared" si="1297"/>
        <v>0</v>
      </c>
      <c r="CS339" s="2434">
        <f t="shared" si="1298"/>
        <v>0</v>
      </c>
      <c r="CT339" s="2432">
        <f t="shared" si="1298"/>
        <v>0</v>
      </c>
      <c r="CU339" s="2433">
        <f t="shared" si="1298"/>
        <v>0</v>
      </c>
      <c r="CV339" s="2454">
        <f t="shared" si="1299"/>
        <v>0</v>
      </c>
      <c r="CW339" s="184"/>
      <c r="CX339" s="206"/>
      <c r="CY339" s="208"/>
      <c r="CZ339" s="207"/>
      <c r="DA339" s="2460">
        <f t="shared" si="1300"/>
        <v>0</v>
      </c>
      <c r="DB339" s="210"/>
      <c r="DC339" s="208"/>
      <c r="DD339" s="207"/>
      <c r="DE339" s="2460">
        <f t="shared" si="1301"/>
        <v>0</v>
      </c>
      <c r="DF339" s="184"/>
      <c r="DG339" s="2454">
        <f t="shared" si="1278"/>
        <v>0</v>
      </c>
      <c r="DH339" s="184"/>
      <c r="DI339" s="2394">
        <f t="shared" si="1302"/>
        <v>0</v>
      </c>
      <c r="DJ339" s="2395">
        <f t="shared" si="1302"/>
        <v>0</v>
      </c>
      <c r="DK339" s="2396">
        <f t="shared" si="1303"/>
        <v>0</v>
      </c>
      <c r="DM339" s="2395">
        <f t="shared" si="1304"/>
        <v>0</v>
      </c>
      <c r="DO339" s="2462" t="str">
        <f t="shared" si="1231"/>
        <v>True</v>
      </c>
      <c r="DP339" s="4073"/>
    </row>
    <row r="340" spans="2:121" ht="39.9" customHeight="1">
      <c r="B340" s="8502"/>
      <c r="C340" s="8504"/>
      <c r="D340" s="8504"/>
      <c r="E340" s="8502"/>
      <c r="F340" s="8508"/>
      <c r="G340" s="251" t="s">
        <v>667</v>
      </c>
      <c r="H340" s="206"/>
      <c r="I340" s="209"/>
      <c r="J340" s="210"/>
      <c r="K340" s="208"/>
      <c r="L340" s="208"/>
      <c r="M340" s="207"/>
      <c r="N340" s="206"/>
      <c r="O340" s="209"/>
      <c r="P340" s="210"/>
      <c r="Q340" s="207"/>
      <c r="R340" s="206"/>
      <c r="S340" s="209"/>
      <c r="T340" s="2393"/>
      <c r="U340" s="2446">
        <f t="shared" si="1289"/>
        <v>0</v>
      </c>
      <c r="V340" s="206"/>
      <c r="W340" s="209"/>
      <c r="X340" s="955"/>
      <c r="Y340" s="208"/>
      <c r="Z340" s="207"/>
      <c r="AA340" s="2448">
        <f t="shared" si="1290"/>
        <v>0</v>
      </c>
      <c r="AB340" s="212"/>
      <c r="AC340" s="210"/>
      <c r="AD340" s="208"/>
      <c r="AE340" s="208"/>
      <c r="AF340" s="208"/>
      <c r="AG340" s="207"/>
      <c r="AH340" s="2448">
        <f t="shared" si="1291"/>
        <v>0</v>
      </c>
      <c r="AI340" s="210"/>
      <c r="AJ340" s="208"/>
      <c r="AK340" s="207"/>
      <c r="AL340" s="2449">
        <f t="shared" si="1292"/>
        <v>0</v>
      </c>
      <c r="AM340" s="211"/>
      <c r="AN340" s="2451">
        <f t="shared" si="1293"/>
        <v>0</v>
      </c>
      <c r="AO340" s="210"/>
      <c r="AP340" s="208"/>
      <c r="AQ340" s="208"/>
      <c r="AR340" s="208"/>
      <c r="AS340" s="207"/>
      <c r="AT340" s="2453">
        <f t="shared" si="1305"/>
        <v>0</v>
      </c>
      <c r="AU340" s="213"/>
      <c r="AV340" s="184"/>
      <c r="AW340" s="251" t="s">
        <v>667</v>
      </c>
      <c r="AX340" s="206"/>
      <c r="AY340" s="208"/>
      <c r="AZ340" s="208"/>
      <c r="BA340" s="208"/>
      <c r="BB340" s="208"/>
      <c r="BC340" s="208"/>
      <c r="BD340" s="209"/>
      <c r="BE340" s="206"/>
      <c r="BF340" s="208"/>
      <c r="BG340" s="208"/>
      <c r="BH340" s="208"/>
      <c r="BI340" s="209"/>
      <c r="BJ340" s="206"/>
      <c r="BK340" s="208"/>
      <c r="BL340" s="209"/>
      <c r="BM340" s="954"/>
      <c r="BN340" s="211"/>
      <c r="BO340" s="206"/>
      <c r="BP340" s="208"/>
      <c r="BQ340" s="208"/>
      <c r="BR340" s="208"/>
      <c r="BS340" s="209"/>
      <c r="BT340" s="206"/>
      <c r="BU340" s="208"/>
      <c r="BV340" s="209"/>
      <c r="BW340" s="954"/>
      <c r="BX340" s="2454">
        <f t="shared" si="1269"/>
        <v>0</v>
      </c>
      <c r="BY340" s="206"/>
      <c r="BZ340" s="209"/>
      <c r="CA340" s="956"/>
      <c r="CC340" s="251" t="s">
        <v>667</v>
      </c>
      <c r="CD340" s="206"/>
      <c r="CE340" s="208"/>
      <c r="CF340" s="207"/>
      <c r="CG340" s="2454">
        <f t="shared" si="1294"/>
        <v>0</v>
      </c>
      <c r="CH340" s="210"/>
      <c r="CI340" s="208"/>
      <c r="CJ340" s="207"/>
      <c r="CK340" s="2454">
        <f t="shared" si="1295"/>
        <v>0</v>
      </c>
      <c r="CL340" s="210"/>
      <c r="CM340" s="208"/>
      <c r="CN340" s="207"/>
      <c r="CO340" s="2454">
        <f t="shared" si="1296"/>
        <v>0</v>
      </c>
      <c r="CP340" s="210"/>
      <c r="CQ340" s="207"/>
      <c r="CR340" s="2454">
        <f t="shared" si="1297"/>
        <v>0</v>
      </c>
      <c r="CS340" s="2434">
        <f t="shared" si="1298"/>
        <v>0</v>
      </c>
      <c r="CT340" s="2432">
        <f t="shared" si="1298"/>
        <v>0</v>
      </c>
      <c r="CU340" s="2433">
        <f t="shared" si="1298"/>
        <v>0</v>
      </c>
      <c r="CV340" s="2454">
        <f t="shared" si="1299"/>
        <v>0</v>
      </c>
      <c r="CW340" s="184"/>
      <c r="CX340" s="206"/>
      <c r="CY340" s="208"/>
      <c r="CZ340" s="207"/>
      <c r="DA340" s="2460">
        <f t="shared" si="1300"/>
        <v>0</v>
      </c>
      <c r="DB340" s="210"/>
      <c r="DC340" s="208"/>
      <c r="DD340" s="207"/>
      <c r="DE340" s="2460">
        <f t="shared" si="1301"/>
        <v>0</v>
      </c>
      <c r="DF340" s="184"/>
      <c r="DG340" s="2454">
        <f t="shared" si="1278"/>
        <v>0</v>
      </c>
      <c r="DH340" s="184"/>
      <c r="DI340" s="2394">
        <f t="shared" si="1302"/>
        <v>0</v>
      </c>
      <c r="DJ340" s="2395">
        <f t="shared" si="1302"/>
        <v>0</v>
      </c>
      <c r="DK340" s="2396">
        <f t="shared" si="1303"/>
        <v>0</v>
      </c>
      <c r="DM340" s="2395">
        <f t="shared" si="1304"/>
        <v>0</v>
      </c>
      <c r="DO340" s="2462" t="str">
        <f t="shared" si="1231"/>
        <v>True</v>
      </c>
      <c r="DP340" s="4073"/>
    </row>
    <row r="341" spans="2:121" ht="39.9" customHeight="1">
      <c r="B341" s="8502"/>
      <c r="C341" s="8504"/>
      <c r="D341" s="8504"/>
      <c r="E341" s="8502"/>
      <c r="F341" s="8508"/>
      <c r="G341" s="251" t="s">
        <v>668</v>
      </c>
      <c r="H341" s="206"/>
      <c r="I341" s="209"/>
      <c r="J341" s="210"/>
      <c r="K341" s="208"/>
      <c r="L341" s="208"/>
      <c r="M341" s="207"/>
      <c r="N341" s="206"/>
      <c r="O341" s="209"/>
      <c r="P341" s="210"/>
      <c r="Q341" s="207"/>
      <c r="R341" s="206"/>
      <c r="S341" s="209"/>
      <c r="T341" s="954"/>
      <c r="U341" s="2446">
        <f t="shared" si="1289"/>
        <v>0</v>
      </c>
      <c r="V341" s="206"/>
      <c r="W341" s="209"/>
      <c r="X341" s="955"/>
      <c r="Y341" s="208"/>
      <c r="Z341" s="207"/>
      <c r="AA341" s="2448">
        <f t="shared" si="1290"/>
        <v>0</v>
      </c>
      <c r="AB341" s="212"/>
      <c r="AC341" s="210"/>
      <c r="AD341" s="208"/>
      <c r="AE341" s="208"/>
      <c r="AF341" s="208"/>
      <c r="AG341" s="207"/>
      <c r="AH341" s="2448">
        <f t="shared" si="1291"/>
        <v>0</v>
      </c>
      <c r="AI341" s="210"/>
      <c r="AJ341" s="208"/>
      <c r="AK341" s="207"/>
      <c r="AL341" s="2449">
        <f t="shared" si="1292"/>
        <v>0</v>
      </c>
      <c r="AM341" s="211"/>
      <c r="AN341" s="2451">
        <f t="shared" si="1293"/>
        <v>0</v>
      </c>
      <c r="AO341" s="210"/>
      <c r="AP341" s="208"/>
      <c r="AQ341" s="208"/>
      <c r="AR341" s="208"/>
      <c r="AS341" s="207"/>
      <c r="AT341" s="2453">
        <f t="shared" si="1305"/>
        <v>0</v>
      </c>
      <c r="AU341" s="213"/>
      <c r="AV341" s="184"/>
      <c r="AW341" s="251" t="s">
        <v>668</v>
      </c>
      <c r="AX341" s="206"/>
      <c r="AY341" s="208"/>
      <c r="AZ341" s="208"/>
      <c r="BA341" s="208"/>
      <c r="BB341" s="208"/>
      <c r="BC341" s="208"/>
      <c r="BD341" s="209"/>
      <c r="BE341" s="206"/>
      <c r="BF341" s="208"/>
      <c r="BG341" s="208"/>
      <c r="BH341" s="208"/>
      <c r="BI341" s="209"/>
      <c r="BJ341" s="206"/>
      <c r="BK341" s="208"/>
      <c r="BL341" s="209"/>
      <c r="BM341" s="954"/>
      <c r="BN341" s="211"/>
      <c r="BO341" s="206"/>
      <c r="BP341" s="208"/>
      <c r="BQ341" s="208"/>
      <c r="BR341" s="208"/>
      <c r="BS341" s="209"/>
      <c r="BT341" s="206"/>
      <c r="BU341" s="208"/>
      <c r="BV341" s="209"/>
      <c r="BW341" s="954"/>
      <c r="BX341" s="2454">
        <f t="shared" si="1269"/>
        <v>0</v>
      </c>
      <c r="BY341" s="206"/>
      <c r="BZ341" s="209"/>
      <c r="CA341" s="956"/>
      <c r="CC341" s="251" t="s">
        <v>668</v>
      </c>
      <c r="CD341" s="206"/>
      <c r="CE341" s="208"/>
      <c r="CF341" s="207"/>
      <c r="CG341" s="2454">
        <f t="shared" si="1294"/>
        <v>0</v>
      </c>
      <c r="CH341" s="210"/>
      <c r="CI341" s="208"/>
      <c r="CJ341" s="207"/>
      <c r="CK341" s="2454">
        <f t="shared" si="1295"/>
        <v>0</v>
      </c>
      <c r="CL341" s="210"/>
      <c r="CM341" s="208"/>
      <c r="CN341" s="207"/>
      <c r="CO341" s="2454">
        <f t="shared" si="1296"/>
        <v>0</v>
      </c>
      <c r="CP341" s="210"/>
      <c r="CQ341" s="207"/>
      <c r="CR341" s="2454">
        <f t="shared" si="1297"/>
        <v>0</v>
      </c>
      <c r="CS341" s="2434">
        <f t="shared" si="1298"/>
        <v>0</v>
      </c>
      <c r="CT341" s="2432">
        <f t="shared" si="1298"/>
        <v>0</v>
      </c>
      <c r="CU341" s="2433">
        <f t="shared" si="1298"/>
        <v>0</v>
      </c>
      <c r="CV341" s="2454">
        <f t="shared" si="1299"/>
        <v>0</v>
      </c>
      <c r="CW341" s="184"/>
      <c r="CX341" s="206"/>
      <c r="CY341" s="208"/>
      <c r="CZ341" s="207"/>
      <c r="DA341" s="2460">
        <f t="shared" si="1300"/>
        <v>0</v>
      </c>
      <c r="DB341" s="210"/>
      <c r="DC341" s="208"/>
      <c r="DD341" s="207"/>
      <c r="DE341" s="2460">
        <f t="shared" si="1301"/>
        <v>0</v>
      </c>
      <c r="DF341" s="184"/>
      <c r="DG341" s="2454">
        <f t="shared" si="1278"/>
        <v>0</v>
      </c>
      <c r="DH341" s="184"/>
      <c r="DI341" s="2394">
        <f t="shared" si="1302"/>
        <v>0</v>
      </c>
      <c r="DJ341" s="2395">
        <f t="shared" si="1302"/>
        <v>0</v>
      </c>
      <c r="DK341" s="2396">
        <f t="shared" si="1303"/>
        <v>0</v>
      </c>
      <c r="DM341" s="2395">
        <f t="shared" si="1304"/>
        <v>0</v>
      </c>
      <c r="DO341" s="2462" t="str">
        <f t="shared" si="1231"/>
        <v>True</v>
      </c>
      <c r="DP341" s="4073"/>
    </row>
    <row r="342" spans="2:121" ht="39.9" customHeight="1" thickBot="1">
      <c r="B342" s="8502"/>
      <c r="C342" s="8504"/>
      <c r="D342" s="8504"/>
      <c r="E342" s="8502"/>
      <c r="F342" s="8508"/>
      <c r="G342" s="252" t="s">
        <v>1214</v>
      </c>
      <c r="H342" s="214"/>
      <c r="I342" s="217"/>
      <c r="J342" s="218"/>
      <c r="K342" s="216"/>
      <c r="L342" s="216"/>
      <c r="M342" s="215"/>
      <c r="N342" s="214"/>
      <c r="O342" s="217"/>
      <c r="P342" s="218"/>
      <c r="Q342" s="215"/>
      <c r="R342" s="214"/>
      <c r="S342" s="217"/>
      <c r="T342" s="957"/>
      <c r="U342" s="2446">
        <f t="shared" si="1289"/>
        <v>0</v>
      </c>
      <c r="V342" s="214"/>
      <c r="W342" s="217"/>
      <c r="X342" s="958"/>
      <c r="Y342" s="216"/>
      <c r="Z342" s="215"/>
      <c r="AA342" s="2448">
        <f t="shared" si="1290"/>
        <v>0</v>
      </c>
      <c r="AB342" s="220"/>
      <c r="AC342" s="218"/>
      <c r="AD342" s="216"/>
      <c r="AE342" s="216"/>
      <c r="AF342" s="216"/>
      <c r="AG342" s="215"/>
      <c r="AH342" s="2448">
        <f t="shared" si="1291"/>
        <v>0</v>
      </c>
      <c r="AI342" s="218"/>
      <c r="AJ342" s="216"/>
      <c r="AK342" s="215"/>
      <c r="AL342" s="2450">
        <f t="shared" si="1292"/>
        <v>0</v>
      </c>
      <c r="AM342" s="219"/>
      <c r="AN342" s="2452">
        <f t="shared" si="1293"/>
        <v>0</v>
      </c>
      <c r="AO342" s="218"/>
      <c r="AP342" s="216"/>
      <c r="AQ342" s="216"/>
      <c r="AR342" s="216"/>
      <c r="AS342" s="215"/>
      <c r="AT342" s="2448">
        <f t="shared" si="1305"/>
        <v>0</v>
      </c>
      <c r="AU342" s="221"/>
      <c r="AV342" s="184"/>
      <c r="AW342" s="252" t="s">
        <v>1214</v>
      </c>
      <c r="AX342" s="214"/>
      <c r="AY342" s="216"/>
      <c r="AZ342" s="216"/>
      <c r="BA342" s="216"/>
      <c r="BB342" s="216"/>
      <c r="BC342" s="216"/>
      <c r="BD342" s="217"/>
      <c r="BE342" s="214"/>
      <c r="BF342" s="216"/>
      <c r="BG342" s="216"/>
      <c r="BH342" s="216"/>
      <c r="BI342" s="217"/>
      <c r="BJ342" s="214"/>
      <c r="BK342" s="216"/>
      <c r="BL342" s="217"/>
      <c r="BM342" s="957"/>
      <c r="BN342" s="219"/>
      <c r="BO342" s="214"/>
      <c r="BP342" s="216"/>
      <c r="BQ342" s="216"/>
      <c r="BR342" s="216"/>
      <c r="BS342" s="217"/>
      <c r="BT342" s="214"/>
      <c r="BU342" s="216"/>
      <c r="BV342" s="217"/>
      <c r="BW342" s="957"/>
      <c r="BX342" s="2455">
        <f t="shared" si="1269"/>
        <v>0</v>
      </c>
      <c r="BY342" s="214"/>
      <c r="BZ342" s="217"/>
      <c r="CA342" s="961"/>
      <c r="CC342" s="252" t="s">
        <v>1214</v>
      </c>
      <c r="CD342" s="214"/>
      <c r="CE342" s="216"/>
      <c r="CF342" s="215"/>
      <c r="CG342" s="2455">
        <f t="shared" si="1294"/>
        <v>0</v>
      </c>
      <c r="CH342" s="218"/>
      <c r="CI342" s="216"/>
      <c r="CJ342" s="215"/>
      <c r="CK342" s="2455">
        <f t="shared" si="1295"/>
        <v>0</v>
      </c>
      <c r="CL342" s="218"/>
      <c r="CM342" s="216"/>
      <c r="CN342" s="215"/>
      <c r="CO342" s="2455">
        <f t="shared" si="1296"/>
        <v>0</v>
      </c>
      <c r="CP342" s="218"/>
      <c r="CQ342" s="215"/>
      <c r="CR342" s="2455">
        <f t="shared" si="1297"/>
        <v>0</v>
      </c>
      <c r="CS342" s="2456">
        <f t="shared" si="1298"/>
        <v>0</v>
      </c>
      <c r="CT342" s="2457">
        <f t="shared" si="1298"/>
        <v>0</v>
      </c>
      <c r="CU342" s="2458">
        <f t="shared" si="1298"/>
        <v>0</v>
      </c>
      <c r="CV342" s="2455">
        <f t="shared" si="1299"/>
        <v>0</v>
      </c>
      <c r="CW342" s="184"/>
      <c r="CX342" s="214"/>
      <c r="CY342" s="216"/>
      <c r="CZ342" s="215"/>
      <c r="DA342" s="2461">
        <f t="shared" si="1300"/>
        <v>0</v>
      </c>
      <c r="DB342" s="218"/>
      <c r="DC342" s="216"/>
      <c r="DD342" s="215"/>
      <c r="DE342" s="2461">
        <f t="shared" si="1301"/>
        <v>0</v>
      </c>
      <c r="DF342" s="184"/>
      <c r="DG342" s="2455">
        <f t="shared" si="1278"/>
        <v>0</v>
      </c>
      <c r="DH342" s="184"/>
      <c r="DI342" s="2397">
        <f t="shared" si="1302"/>
        <v>0</v>
      </c>
      <c r="DJ342" s="2398">
        <f t="shared" si="1302"/>
        <v>0</v>
      </c>
      <c r="DK342" s="2399">
        <f t="shared" si="1303"/>
        <v>0</v>
      </c>
      <c r="DM342" s="2398">
        <f t="shared" si="1304"/>
        <v>0</v>
      </c>
      <c r="DO342" s="2463" t="str">
        <f t="shared" si="1231"/>
        <v>True</v>
      </c>
      <c r="DP342" s="4073"/>
    </row>
    <row r="343" spans="2:121" ht="39.9" customHeight="1" thickBot="1">
      <c r="B343" s="8502"/>
      <c r="C343" s="8504"/>
      <c r="D343" s="8504"/>
      <c r="E343" s="8502"/>
      <c r="F343" s="8509"/>
      <c r="G343" s="2033" t="s">
        <v>181</v>
      </c>
      <c r="H343" s="2402">
        <f t="shared" ref="H343:P343" si="1306">SUM(H338:H342)</f>
        <v>0</v>
      </c>
      <c r="I343" s="973">
        <f t="shared" si="1306"/>
        <v>0</v>
      </c>
      <c r="J343" s="2403">
        <f t="shared" si="1306"/>
        <v>0</v>
      </c>
      <c r="K343" s="2404">
        <f t="shared" si="1306"/>
        <v>0</v>
      </c>
      <c r="L343" s="2404">
        <f t="shared" si="1306"/>
        <v>0</v>
      </c>
      <c r="M343" s="975">
        <f t="shared" si="1306"/>
        <v>0</v>
      </c>
      <c r="N343" s="2402">
        <f t="shared" si="1306"/>
        <v>0</v>
      </c>
      <c r="O343" s="973">
        <f t="shared" si="1306"/>
        <v>0</v>
      </c>
      <c r="P343" s="2403">
        <f t="shared" si="1306"/>
        <v>0</v>
      </c>
      <c r="Q343" s="2034"/>
      <c r="R343" s="2402">
        <f t="shared" ref="R343:AU343" si="1307">SUM(R338:R342)</f>
        <v>0</v>
      </c>
      <c r="S343" s="973">
        <f t="shared" si="1307"/>
        <v>0</v>
      </c>
      <c r="T343" s="970">
        <f t="shared" si="1307"/>
        <v>0</v>
      </c>
      <c r="U343" s="962">
        <f t="shared" si="1307"/>
        <v>0</v>
      </c>
      <c r="V343" s="2402">
        <f t="shared" si="1307"/>
        <v>0</v>
      </c>
      <c r="W343" s="973">
        <f t="shared" si="1307"/>
        <v>0</v>
      </c>
      <c r="X343" s="2403">
        <f t="shared" si="1307"/>
        <v>0</v>
      </c>
      <c r="Y343" s="2404">
        <f t="shared" si="1307"/>
        <v>0</v>
      </c>
      <c r="Z343" s="975">
        <f t="shared" si="1307"/>
        <v>0</v>
      </c>
      <c r="AA343" s="962">
        <f t="shared" si="1307"/>
        <v>0</v>
      </c>
      <c r="AB343" s="962">
        <f t="shared" si="1307"/>
        <v>0</v>
      </c>
      <c r="AC343" s="2403">
        <f t="shared" si="1307"/>
        <v>0</v>
      </c>
      <c r="AD343" s="2404">
        <f t="shared" si="1307"/>
        <v>0</v>
      </c>
      <c r="AE343" s="2404">
        <f t="shared" si="1307"/>
        <v>0</v>
      </c>
      <c r="AF343" s="2404">
        <f t="shared" si="1307"/>
        <v>0</v>
      </c>
      <c r="AG343" s="975">
        <f t="shared" si="1307"/>
        <v>0</v>
      </c>
      <c r="AH343" s="962">
        <f t="shared" si="1307"/>
        <v>0</v>
      </c>
      <c r="AI343" s="2403">
        <f t="shared" si="1307"/>
        <v>0</v>
      </c>
      <c r="AJ343" s="2404">
        <f t="shared" si="1307"/>
        <v>0</v>
      </c>
      <c r="AK343" s="975">
        <f t="shared" si="1307"/>
        <v>0</v>
      </c>
      <c r="AL343" s="972">
        <f t="shared" si="1307"/>
        <v>0</v>
      </c>
      <c r="AM343" s="962">
        <f t="shared" si="1307"/>
        <v>0</v>
      </c>
      <c r="AN343" s="964">
        <f t="shared" si="1307"/>
        <v>0</v>
      </c>
      <c r="AO343" s="2403">
        <f t="shared" si="1307"/>
        <v>0</v>
      </c>
      <c r="AP343" s="2404">
        <f t="shared" si="1307"/>
        <v>0</v>
      </c>
      <c r="AQ343" s="2404">
        <f t="shared" si="1307"/>
        <v>0</v>
      </c>
      <c r="AR343" s="2404">
        <f t="shared" si="1307"/>
        <v>0</v>
      </c>
      <c r="AS343" s="975">
        <f t="shared" si="1307"/>
        <v>0</v>
      </c>
      <c r="AT343" s="962">
        <f t="shared" si="1307"/>
        <v>0</v>
      </c>
      <c r="AU343" s="962">
        <f t="shared" si="1307"/>
        <v>0</v>
      </c>
      <c r="AV343" s="184"/>
      <c r="AW343" s="974" t="s">
        <v>181</v>
      </c>
      <c r="AX343" s="2402">
        <f t="shared" ref="AX343:BW343" si="1308">SUM(AX338:AX342)</f>
        <v>0</v>
      </c>
      <c r="AY343" s="2404">
        <f t="shared" si="1308"/>
        <v>0</v>
      </c>
      <c r="AZ343" s="2404">
        <f t="shared" si="1308"/>
        <v>0</v>
      </c>
      <c r="BA343" s="2404">
        <f t="shared" si="1308"/>
        <v>0</v>
      </c>
      <c r="BB343" s="2404">
        <f t="shared" si="1308"/>
        <v>0</v>
      </c>
      <c r="BC343" s="2404">
        <f t="shared" si="1308"/>
        <v>0</v>
      </c>
      <c r="BD343" s="973">
        <f t="shared" si="1308"/>
        <v>0</v>
      </c>
      <c r="BE343" s="2402">
        <f t="shared" si="1308"/>
        <v>0</v>
      </c>
      <c r="BF343" s="2404">
        <f t="shared" si="1308"/>
        <v>0</v>
      </c>
      <c r="BG343" s="2404">
        <f t="shared" si="1308"/>
        <v>0</v>
      </c>
      <c r="BH343" s="2404">
        <f t="shared" si="1308"/>
        <v>0</v>
      </c>
      <c r="BI343" s="973">
        <f t="shared" si="1308"/>
        <v>0</v>
      </c>
      <c r="BJ343" s="2402">
        <f t="shared" si="1308"/>
        <v>0</v>
      </c>
      <c r="BK343" s="2404">
        <f t="shared" si="1308"/>
        <v>0</v>
      </c>
      <c r="BL343" s="973">
        <f t="shared" si="1308"/>
        <v>0</v>
      </c>
      <c r="BM343" s="970">
        <f t="shared" si="1308"/>
        <v>0</v>
      </c>
      <c r="BN343" s="962">
        <f t="shared" si="1308"/>
        <v>0</v>
      </c>
      <c r="BO343" s="2402">
        <f t="shared" si="1308"/>
        <v>0</v>
      </c>
      <c r="BP343" s="2404">
        <f t="shared" si="1308"/>
        <v>0</v>
      </c>
      <c r="BQ343" s="2404">
        <f t="shared" si="1308"/>
        <v>0</v>
      </c>
      <c r="BR343" s="2404">
        <f t="shared" si="1308"/>
        <v>0</v>
      </c>
      <c r="BS343" s="973">
        <f t="shared" si="1308"/>
        <v>0</v>
      </c>
      <c r="BT343" s="2402">
        <f t="shared" si="1308"/>
        <v>0</v>
      </c>
      <c r="BU343" s="2404">
        <f t="shared" si="1308"/>
        <v>0</v>
      </c>
      <c r="BV343" s="973">
        <f t="shared" si="1308"/>
        <v>0</v>
      </c>
      <c r="BW343" s="970">
        <f t="shared" si="1308"/>
        <v>0</v>
      </c>
      <c r="BX343" s="962">
        <f t="shared" si="1269"/>
        <v>0</v>
      </c>
      <c r="BY343" s="2402">
        <f>SUM(BY338:BY342)</f>
        <v>0</v>
      </c>
      <c r="BZ343" s="973">
        <f>SUM(BZ338:BZ342)</f>
        <v>0</v>
      </c>
      <c r="CA343" s="964">
        <f>SUM(CA338:CA342)</f>
        <v>0</v>
      </c>
      <c r="CC343" s="971" t="s">
        <v>106</v>
      </c>
      <c r="CD343" s="2402">
        <f t="shared" ref="CD343:CV343" si="1309">SUM(CD338:CD342)</f>
        <v>0</v>
      </c>
      <c r="CE343" s="2404">
        <f t="shared" si="1309"/>
        <v>0</v>
      </c>
      <c r="CF343" s="975">
        <f t="shared" si="1309"/>
        <v>0</v>
      </c>
      <c r="CG343" s="962">
        <f t="shared" si="1309"/>
        <v>0</v>
      </c>
      <c r="CH343" s="2403">
        <f t="shared" si="1309"/>
        <v>0</v>
      </c>
      <c r="CI343" s="2404">
        <f t="shared" si="1309"/>
        <v>0</v>
      </c>
      <c r="CJ343" s="975">
        <f t="shared" si="1309"/>
        <v>0</v>
      </c>
      <c r="CK343" s="962">
        <f t="shared" si="1309"/>
        <v>0</v>
      </c>
      <c r="CL343" s="2403">
        <f t="shared" si="1309"/>
        <v>0</v>
      </c>
      <c r="CM343" s="2404">
        <f t="shared" si="1309"/>
        <v>0</v>
      </c>
      <c r="CN343" s="975">
        <f t="shared" si="1309"/>
        <v>0</v>
      </c>
      <c r="CO343" s="962">
        <f t="shared" si="1309"/>
        <v>0</v>
      </c>
      <c r="CP343" s="2403">
        <f t="shared" si="1309"/>
        <v>0</v>
      </c>
      <c r="CQ343" s="975">
        <f t="shared" si="1309"/>
        <v>0</v>
      </c>
      <c r="CR343" s="962">
        <f t="shared" si="1309"/>
        <v>0</v>
      </c>
      <c r="CS343" s="2403">
        <f t="shared" si="1309"/>
        <v>0</v>
      </c>
      <c r="CT343" s="2404">
        <f t="shared" si="1309"/>
        <v>0</v>
      </c>
      <c r="CU343" s="975">
        <f t="shared" si="1309"/>
        <v>0</v>
      </c>
      <c r="CV343" s="962">
        <f t="shared" si="1309"/>
        <v>0</v>
      </c>
      <c r="CW343" s="184"/>
      <c r="CX343" s="2402">
        <f t="shared" ref="CX343:DE343" si="1310">SUM(CX338:CX342)</f>
        <v>0</v>
      </c>
      <c r="CY343" s="2404">
        <f t="shared" si="1310"/>
        <v>0</v>
      </c>
      <c r="CZ343" s="975">
        <f t="shared" si="1310"/>
        <v>0</v>
      </c>
      <c r="DA343" s="962">
        <f t="shared" si="1310"/>
        <v>0</v>
      </c>
      <c r="DB343" s="2403">
        <f t="shared" si="1310"/>
        <v>0</v>
      </c>
      <c r="DC343" s="2404">
        <f t="shared" si="1310"/>
        <v>0</v>
      </c>
      <c r="DD343" s="975">
        <f t="shared" si="1310"/>
        <v>0</v>
      </c>
      <c r="DE343" s="962">
        <f t="shared" si="1310"/>
        <v>0</v>
      </c>
      <c r="DF343" s="184"/>
      <c r="DG343" s="962">
        <f t="shared" si="1278"/>
        <v>0</v>
      </c>
      <c r="DH343" s="184"/>
      <c r="DI343" s="972">
        <f>SUM(DI338:DI342)</f>
        <v>0</v>
      </c>
      <c r="DJ343" s="962">
        <f>SUM(DJ338:DJ342)</f>
        <v>0</v>
      </c>
      <c r="DK343" s="964">
        <f>SUM(DK338:DK342)</f>
        <v>0</v>
      </c>
      <c r="DM343" s="962">
        <f>SUM(DM338:DM342)</f>
        <v>0</v>
      </c>
      <c r="DO343" s="960" t="str">
        <f t="shared" si="1231"/>
        <v>True</v>
      </c>
      <c r="DP343" s="4075" t="str">
        <f>IF($U343=0,"Blanc","")</f>
        <v>Blanc</v>
      </c>
      <c r="DQ343" s="4074" t="str">
        <f t="shared" si="1288"/>
        <v>wrong</v>
      </c>
    </row>
    <row r="344" spans="2:121" ht="39.9" customHeight="1">
      <c r="B344" s="8502"/>
      <c r="C344" s="8504"/>
      <c r="D344" s="8504"/>
      <c r="E344" s="8502"/>
      <c r="F344" s="8506" t="s">
        <v>237</v>
      </c>
      <c r="G344" s="251" t="s">
        <v>1213</v>
      </c>
      <c r="H344" s="206"/>
      <c r="I344" s="209"/>
      <c r="J344" s="210"/>
      <c r="K344" s="208"/>
      <c r="L344" s="208"/>
      <c r="M344" s="207"/>
      <c r="N344" s="206"/>
      <c r="O344" s="209"/>
      <c r="P344" s="210"/>
      <c r="Q344" s="207"/>
      <c r="R344" s="206"/>
      <c r="S344" s="209"/>
      <c r="T344" s="2393"/>
      <c r="U344" s="2446">
        <f t="shared" ref="U344:U348" si="1311">SUM(H344:P344,S344:T344)-R344</f>
        <v>0</v>
      </c>
      <c r="V344" s="206"/>
      <c r="W344" s="209"/>
      <c r="X344" s="955"/>
      <c r="Y344" s="208"/>
      <c r="Z344" s="207"/>
      <c r="AA344" s="2448">
        <f t="shared" ref="AA344:AA348" si="1312">SUM(X344:Z344)</f>
        <v>0</v>
      </c>
      <c r="AB344" s="212"/>
      <c r="AC344" s="210"/>
      <c r="AD344" s="208"/>
      <c r="AE344" s="208"/>
      <c r="AF344" s="208"/>
      <c r="AG344" s="207"/>
      <c r="AH344" s="2448">
        <f t="shared" ref="AH344:AH348" si="1313">SUM(AC344:AG344)</f>
        <v>0</v>
      </c>
      <c r="AI344" s="210"/>
      <c r="AJ344" s="208"/>
      <c r="AK344" s="207"/>
      <c r="AL344" s="2449">
        <f t="shared" ref="AL344:AL348" si="1314">SUM(AI344:AK344)</f>
        <v>0</v>
      </c>
      <c r="AM344" s="211"/>
      <c r="AN344" s="2451">
        <f t="shared" ref="AN344:AN348" si="1315">AM344+AL344+AH344+AB344+AA344</f>
        <v>0</v>
      </c>
      <c r="AO344" s="210"/>
      <c r="AP344" s="208"/>
      <c r="AQ344" s="208"/>
      <c r="AR344" s="208"/>
      <c r="AS344" s="207"/>
      <c r="AT344" s="2453">
        <f>SUM(AO344:AS344)</f>
        <v>0</v>
      </c>
      <c r="AU344" s="213"/>
      <c r="AV344" s="184"/>
      <c r="AW344" s="251" t="s">
        <v>1213</v>
      </c>
      <c r="AX344" s="206"/>
      <c r="AY344" s="208"/>
      <c r="AZ344" s="208"/>
      <c r="BA344" s="208"/>
      <c r="BB344" s="208"/>
      <c r="BC344" s="208"/>
      <c r="BD344" s="209"/>
      <c r="BE344" s="206"/>
      <c r="BF344" s="208"/>
      <c r="BG344" s="208"/>
      <c r="BH344" s="208"/>
      <c r="BI344" s="209"/>
      <c r="BJ344" s="206"/>
      <c r="BK344" s="208"/>
      <c r="BL344" s="209"/>
      <c r="BM344" s="954"/>
      <c r="BN344" s="211"/>
      <c r="BO344" s="206"/>
      <c r="BP344" s="208"/>
      <c r="BQ344" s="208"/>
      <c r="BR344" s="208"/>
      <c r="BS344" s="209"/>
      <c r="BT344" s="206"/>
      <c r="BU344" s="208"/>
      <c r="BV344" s="209"/>
      <c r="BW344" s="954"/>
      <c r="BX344" s="2454">
        <f t="shared" si="1269"/>
        <v>0</v>
      </c>
      <c r="BY344" s="206"/>
      <c r="BZ344" s="209"/>
      <c r="CA344" s="956"/>
      <c r="CC344" s="251" t="s">
        <v>1213</v>
      </c>
      <c r="CD344" s="206"/>
      <c r="CE344" s="208"/>
      <c r="CF344" s="207"/>
      <c r="CG344" s="2454">
        <f t="shared" ref="CG344:CG348" si="1316">SUM(CD344:CF344)</f>
        <v>0</v>
      </c>
      <c r="CH344" s="210"/>
      <c r="CI344" s="208"/>
      <c r="CJ344" s="207"/>
      <c r="CK344" s="2454">
        <f t="shared" ref="CK344:CK348" si="1317">SUM(CH344:CJ344)</f>
        <v>0</v>
      </c>
      <c r="CL344" s="210"/>
      <c r="CM344" s="208"/>
      <c r="CN344" s="207"/>
      <c r="CO344" s="2454">
        <f t="shared" ref="CO344:CO348" si="1318">SUM(CL344:CN344)</f>
        <v>0</v>
      </c>
      <c r="CP344" s="210"/>
      <c r="CQ344" s="207"/>
      <c r="CR344" s="2454">
        <f t="shared" ref="CR344:CR348" si="1319">SUM(CP344:CQ344)</f>
        <v>0</v>
      </c>
      <c r="CS344" s="2434">
        <f t="shared" ref="CS344:CU348" si="1320">CX344+DB344</f>
        <v>0</v>
      </c>
      <c r="CT344" s="2432">
        <f t="shared" si="1320"/>
        <v>0</v>
      </c>
      <c r="CU344" s="2433">
        <f t="shared" si="1320"/>
        <v>0</v>
      </c>
      <c r="CV344" s="2454">
        <f t="shared" ref="CV344:CV348" si="1321">SUM(CS344:CU344)</f>
        <v>0</v>
      </c>
      <c r="CW344" s="184"/>
      <c r="CX344" s="206"/>
      <c r="CY344" s="208"/>
      <c r="CZ344" s="207"/>
      <c r="DA344" s="2460">
        <f t="shared" ref="DA344:DA348" si="1322">SUM(CX344:CZ344)</f>
        <v>0</v>
      </c>
      <c r="DB344" s="210"/>
      <c r="DC344" s="208"/>
      <c r="DD344" s="207"/>
      <c r="DE344" s="2460">
        <f t="shared" ref="DE344:DE348" si="1323">SUM(DB344:DD344)</f>
        <v>0</v>
      </c>
      <c r="DF344" s="184"/>
      <c r="DG344" s="2454">
        <f t="shared" si="1278"/>
        <v>0</v>
      </c>
      <c r="DH344" s="184"/>
      <c r="DI344" s="2394">
        <f t="shared" ref="DI344:DJ348" si="1324">CD344+CH344+CL344+CP344+CS344</f>
        <v>0</v>
      </c>
      <c r="DJ344" s="2395">
        <f t="shared" si="1324"/>
        <v>0</v>
      </c>
      <c r="DK344" s="2396">
        <f t="shared" ref="DK344:DK348" si="1325">CF344+CJ344+CN344+CU344</f>
        <v>0</v>
      </c>
      <c r="DM344" s="2395">
        <f t="shared" ref="DM344:DM348" si="1326">SUM(DI344:DK344)</f>
        <v>0</v>
      </c>
      <c r="DO344" s="2462" t="str">
        <f t="shared" si="1231"/>
        <v>True</v>
      </c>
      <c r="DP344" s="4073"/>
    </row>
    <row r="345" spans="2:121" ht="39.9" customHeight="1">
      <c r="B345" s="8502"/>
      <c r="C345" s="8504"/>
      <c r="D345" s="8504"/>
      <c r="E345" s="8502"/>
      <c r="F345" s="8506"/>
      <c r="G345" s="251" t="s">
        <v>666</v>
      </c>
      <c r="H345" s="206"/>
      <c r="I345" s="209"/>
      <c r="J345" s="210"/>
      <c r="K345" s="208"/>
      <c r="L345" s="208"/>
      <c r="M345" s="207"/>
      <c r="N345" s="206"/>
      <c r="O345" s="209"/>
      <c r="P345" s="210"/>
      <c r="Q345" s="207"/>
      <c r="R345" s="206"/>
      <c r="S345" s="209"/>
      <c r="T345" s="2393"/>
      <c r="U345" s="2446">
        <f t="shared" si="1311"/>
        <v>0</v>
      </c>
      <c r="V345" s="206"/>
      <c r="W345" s="209"/>
      <c r="X345" s="955"/>
      <c r="Y345" s="208"/>
      <c r="Z345" s="207"/>
      <c r="AA345" s="2448">
        <f t="shared" si="1312"/>
        <v>0</v>
      </c>
      <c r="AB345" s="212"/>
      <c r="AC345" s="210"/>
      <c r="AD345" s="208"/>
      <c r="AE345" s="208"/>
      <c r="AF345" s="208"/>
      <c r="AG345" s="207"/>
      <c r="AH345" s="2448">
        <f t="shared" si="1313"/>
        <v>0</v>
      </c>
      <c r="AI345" s="210"/>
      <c r="AJ345" s="208"/>
      <c r="AK345" s="207"/>
      <c r="AL345" s="2449">
        <f t="shared" si="1314"/>
        <v>0</v>
      </c>
      <c r="AM345" s="211"/>
      <c r="AN345" s="2451">
        <f t="shared" si="1315"/>
        <v>0</v>
      </c>
      <c r="AO345" s="210"/>
      <c r="AP345" s="208"/>
      <c r="AQ345" s="208"/>
      <c r="AR345" s="208"/>
      <c r="AS345" s="207"/>
      <c r="AT345" s="2453">
        <f t="shared" ref="AT345:AT348" si="1327">SUM(AO345:AS345)</f>
        <v>0</v>
      </c>
      <c r="AU345" s="213"/>
      <c r="AV345" s="184"/>
      <c r="AW345" s="251" t="s">
        <v>666</v>
      </c>
      <c r="AX345" s="206"/>
      <c r="AY345" s="208"/>
      <c r="AZ345" s="208"/>
      <c r="BA345" s="208"/>
      <c r="BB345" s="208"/>
      <c r="BC345" s="208"/>
      <c r="BD345" s="209"/>
      <c r="BE345" s="206"/>
      <c r="BF345" s="208"/>
      <c r="BG345" s="208"/>
      <c r="BH345" s="208"/>
      <c r="BI345" s="209"/>
      <c r="BJ345" s="206"/>
      <c r="BK345" s="208"/>
      <c r="BL345" s="209"/>
      <c r="BM345" s="954"/>
      <c r="BN345" s="211"/>
      <c r="BO345" s="206"/>
      <c r="BP345" s="208"/>
      <c r="BQ345" s="208"/>
      <c r="BR345" s="208"/>
      <c r="BS345" s="209"/>
      <c r="BT345" s="206"/>
      <c r="BU345" s="208"/>
      <c r="BV345" s="209"/>
      <c r="BW345" s="954"/>
      <c r="BX345" s="2454">
        <f t="shared" si="1269"/>
        <v>0</v>
      </c>
      <c r="BY345" s="206"/>
      <c r="BZ345" s="209"/>
      <c r="CA345" s="956"/>
      <c r="CC345" s="251" t="s">
        <v>666</v>
      </c>
      <c r="CD345" s="206"/>
      <c r="CE345" s="208"/>
      <c r="CF345" s="207"/>
      <c r="CG345" s="2454">
        <f t="shared" si="1316"/>
        <v>0</v>
      </c>
      <c r="CH345" s="210"/>
      <c r="CI345" s="208"/>
      <c r="CJ345" s="207"/>
      <c r="CK345" s="2454">
        <f t="shared" si="1317"/>
        <v>0</v>
      </c>
      <c r="CL345" s="210"/>
      <c r="CM345" s="208"/>
      <c r="CN345" s="207"/>
      <c r="CO345" s="2454">
        <f t="shared" si="1318"/>
        <v>0</v>
      </c>
      <c r="CP345" s="210"/>
      <c r="CQ345" s="207"/>
      <c r="CR345" s="2454">
        <f t="shared" si="1319"/>
        <v>0</v>
      </c>
      <c r="CS345" s="2434">
        <f t="shared" si="1320"/>
        <v>0</v>
      </c>
      <c r="CT345" s="2432">
        <f t="shared" si="1320"/>
        <v>0</v>
      </c>
      <c r="CU345" s="2433">
        <f t="shared" si="1320"/>
        <v>0</v>
      </c>
      <c r="CV345" s="2454">
        <f t="shared" si="1321"/>
        <v>0</v>
      </c>
      <c r="CW345" s="184"/>
      <c r="CX345" s="206"/>
      <c r="CY345" s="208"/>
      <c r="CZ345" s="207"/>
      <c r="DA345" s="2460">
        <f t="shared" si="1322"/>
        <v>0</v>
      </c>
      <c r="DB345" s="210"/>
      <c r="DC345" s="208"/>
      <c r="DD345" s="207"/>
      <c r="DE345" s="2460">
        <f t="shared" si="1323"/>
        <v>0</v>
      </c>
      <c r="DF345" s="184"/>
      <c r="DG345" s="2454">
        <f t="shared" si="1278"/>
        <v>0</v>
      </c>
      <c r="DH345" s="184"/>
      <c r="DI345" s="2394">
        <f t="shared" si="1324"/>
        <v>0</v>
      </c>
      <c r="DJ345" s="2395">
        <f t="shared" si="1324"/>
        <v>0</v>
      </c>
      <c r="DK345" s="2396">
        <f t="shared" si="1325"/>
        <v>0</v>
      </c>
      <c r="DM345" s="2395">
        <f t="shared" si="1326"/>
        <v>0</v>
      </c>
      <c r="DO345" s="2462" t="str">
        <f t="shared" si="1231"/>
        <v>True</v>
      </c>
      <c r="DP345" s="4073"/>
    </row>
    <row r="346" spans="2:121" ht="39.9" customHeight="1">
      <c r="B346" s="8502"/>
      <c r="C346" s="8504"/>
      <c r="D346" s="8504"/>
      <c r="E346" s="8502"/>
      <c r="F346" s="8506"/>
      <c r="G346" s="251" t="s">
        <v>667</v>
      </c>
      <c r="H346" s="206"/>
      <c r="I346" s="209"/>
      <c r="J346" s="210"/>
      <c r="K346" s="208"/>
      <c r="L346" s="208"/>
      <c r="M346" s="207"/>
      <c r="N346" s="206"/>
      <c r="O346" s="209"/>
      <c r="P346" s="210"/>
      <c r="Q346" s="207"/>
      <c r="R346" s="206"/>
      <c r="S346" s="209"/>
      <c r="T346" s="2393"/>
      <c r="U346" s="2446">
        <f t="shared" si="1311"/>
        <v>0</v>
      </c>
      <c r="V346" s="206"/>
      <c r="W346" s="209"/>
      <c r="X346" s="955"/>
      <c r="Y346" s="208"/>
      <c r="Z346" s="207"/>
      <c r="AA346" s="2448">
        <f t="shared" si="1312"/>
        <v>0</v>
      </c>
      <c r="AB346" s="212"/>
      <c r="AC346" s="210"/>
      <c r="AD346" s="208"/>
      <c r="AE346" s="208"/>
      <c r="AF346" s="208"/>
      <c r="AG346" s="207"/>
      <c r="AH346" s="2448">
        <f t="shared" si="1313"/>
        <v>0</v>
      </c>
      <c r="AI346" s="210"/>
      <c r="AJ346" s="208"/>
      <c r="AK346" s="207"/>
      <c r="AL346" s="2449">
        <f t="shared" si="1314"/>
        <v>0</v>
      </c>
      <c r="AM346" s="211"/>
      <c r="AN346" s="2451">
        <f t="shared" si="1315"/>
        <v>0</v>
      </c>
      <c r="AO346" s="210"/>
      <c r="AP346" s="208"/>
      <c r="AQ346" s="208"/>
      <c r="AR346" s="208"/>
      <c r="AS346" s="207"/>
      <c r="AT346" s="2453">
        <f t="shared" si="1327"/>
        <v>0</v>
      </c>
      <c r="AU346" s="213"/>
      <c r="AV346" s="184"/>
      <c r="AW346" s="251" t="s">
        <v>667</v>
      </c>
      <c r="AX346" s="206"/>
      <c r="AY346" s="208"/>
      <c r="AZ346" s="208"/>
      <c r="BA346" s="208"/>
      <c r="BB346" s="208"/>
      <c r="BC346" s="208"/>
      <c r="BD346" s="209"/>
      <c r="BE346" s="206"/>
      <c r="BF346" s="208"/>
      <c r="BG346" s="208"/>
      <c r="BH346" s="208"/>
      <c r="BI346" s="209"/>
      <c r="BJ346" s="206"/>
      <c r="BK346" s="208"/>
      <c r="BL346" s="209"/>
      <c r="BM346" s="954"/>
      <c r="BN346" s="211"/>
      <c r="BO346" s="206"/>
      <c r="BP346" s="208"/>
      <c r="BQ346" s="208"/>
      <c r="BR346" s="208"/>
      <c r="BS346" s="209"/>
      <c r="BT346" s="206"/>
      <c r="BU346" s="208"/>
      <c r="BV346" s="209"/>
      <c r="BW346" s="954"/>
      <c r="BX346" s="2454">
        <f t="shared" si="1269"/>
        <v>0</v>
      </c>
      <c r="BY346" s="206"/>
      <c r="BZ346" s="209"/>
      <c r="CA346" s="956"/>
      <c r="CC346" s="251" t="s">
        <v>667</v>
      </c>
      <c r="CD346" s="206"/>
      <c r="CE346" s="208"/>
      <c r="CF346" s="207"/>
      <c r="CG346" s="2454">
        <f t="shared" si="1316"/>
        <v>0</v>
      </c>
      <c r="CH346" s="210"/>
      <c r="CI346" s="208"/>
      <c r="CJ346" s="207"/>
      <c r="CK346" s="2454">
        <f t="shared" si="1317"/>
        <v>0</v>
      </c>
      <c r="CL346" s="210"/>
      <c r="CM346" s="208"/>
      <c r="CN346" s="207"/>
      <c r="CO346" s="2454">
        <f t="shared" si="1318"/>
        <v>0</v>
      </c>
      <c r="CP346" s="210"/>
      <c r="CQ346" s="207"/>
      <c r="CR346" s="2454">
        <f t="shared" si="1319"/>
        <v>0</v>
      </c>
      <c r="CS346" s="2434">
        <f t="shared" si="1320"/>
        <v>0</v>
      </c>
      <c r="CT346" s="2432">
        <f t="shared" si="1320"/>
        <v>0</v>
      </c>
      <c r="CU346" s="2433">
        <f t="shared" si="1320"/>
        <v>0</v>
      </c>
      <c r="CV346" s="2454">
        <f t="shared" si="1321"/>
        <v>0</v>
      </c>
      <c r="CW346" s="184"/>
      <c r="CX346" s="206"/>
      <c r="CY346" s="208"/>
      <c r="CZ346" s="207"/>
      <c r="DA346" s="2460">
        <f t="shared" si="1322"/>
        <v>0</v>
      </c>
      <c r="DB346" s="210"/>
      <c r="DC346" s="208"/>
      <c r="DD346" s="207"/>
      <c r="DE346" s="2460">
        <f t="shared" si="1323"/>
        <v>0</v>
      </c>
      <c r="DF346" s="184"/>
      <c r="DG346" s="2454">
        <f t="shared" si="1278"/>
        <v>0</v>
      </c>
      <c r="DH346" s="184"/>
      <c r="DI346" s="2394">
        <f t="shared" si="1324"/>
        <v>0</v>
      </c>
      <c r="DJ346" s="2395">
        <f t="shared" si="1324"/>
        <v>0</v>
      </c>
      <c r="DK346" s="2396">
        <f t="shared" si="1325"/>
        <v>0</v>
      </c>
      <c r="DM346" s="2395">
        <f t="shared" si="1326"/>
        <v>0</v>
      </c>
      <c r="DO346" s="2462" t="str">
        <f t="shared" si="1231"/>
        <v>True</v>
      </c>
      <c r="DP346" s="4073"/>
    </row>
    <row r="347" spans="2:121" ht="39.9" customHeight="1">
      <c r="B347" s="8502"/>
      <c r="C347" s="8504"/>
      <c r="D347" s="8504"/>
      <c r="E347" s="8502"/>
      <c r="F347" s="8506"/>
      <c r="G347" s="251" t="s">
        <v>668</v>
      </c>
      <c r="H347" s="206"/>
      <c r="I347" s="209"/>
      <c r="J347" s="210"/>
      <c r="K347" s="208"/>
      <c r="L347" s="208"/>
      <c r="M347" s="207"/>
      <c r="N347" s="206"/>
      <c r="O347" s="209"/>
      <c r="P347" s="210"/>
      <c r="Q347" s="207"/>
      <c r="R347" s="206"/>
      <c r="S347" s="209"/>
      <c r="T347" s="954"/>
      <c r="U347" s="2446">
        <f t="shared" si="1311"/>
        <v>0</v>
      </c>
      <c r="V347" s="206"/>
      <c r="W347" s="209"/>
      <c r="X347" s="955"/>
      <c r="Y347" s="208"/>
      <c r="Z347" s="207"/>
      <c r="AA347" s="2448">
        <f t="shared" si="1312"/>
        <v>0</v>
      </c>
      <c r="AB347" s="212"/>
      <c r="AC347" s="210"/>
      <c r="AD347" s="208"/>
      <c r="AE347" s="208"/>
      <c r="AF347" s="208"/>
      <c r="AG347" s="207"/>
      <c r="AH347" s="2448">
        <f t="shared" si="1313"/>
        <v>0</v>
      </c>
      <c r="AI347" s="210"/>
      <c r="AJ347" s="208"/>
      <c r="AK347" s="207"/>
      <c r="AL347" s="2449">
        <f t="shared" si="1314"/>
        <v>0</v>
      </c>
      <c r="AM347" s="211"/>
      <c r="AN347" s="2451">
        <f t="shared" si="1315"/>
        <v>0</v>
      </c>
      <c r="AO347" s="210"/>
      <c r="AP347" s="208"/>
      <c r="AQ347" s="208"/>
      <c r="AR347" s="208"/>
      <c r="AS347" s="207"/>
      <c r="AT347" s="2453">
        <f t="shared" si="1327"/>
        <v>0</v>
      </c>
      <c r="AU347" s="213"/>
      <c r="AV347" s="184"/>
      <c r="AW347" s="251" t="s">
        <v>668</v>
      </c>
      <c r="AX347" s="206"/>
      <c r="AY347" s="208"/>
      <c r="AZ347" s="208"/>
      <c r="BA347" s="208"/>
      <c r="BB347" s="208"/>
      <c r="BC347" s="208"/>
      <c r="BD347" s="209"/>
      <c r="BE347" s="206"/>
      <c r="BF347" s="208"/>
      <c r="BG347" s="208"/>
      <c r="BH347" s="208"/>
      <c r="BI347" s="209"/>
      <c r="BJ347" s="206"/>
      <c r="BK347" s="208"/>
      <c r="BL347" s="209"/>
      <c r="BM347" s="954"/>
      <c r="BN347" s="211"/>
      <c r="BO347" s="206"/>
      <c r="BP347" s="208"/>
      <c r="BQ347" s="208"/>
      <c r="BR347" s="208"/>
      <c r="BS347" s="209"/>
      <c r="BT347" s="206"/>
      <c r="BU347" s="208"/>
      <c r="BV347" s="209"/>
      <c r="BW347" s="954"/>
      <c r="BX347" s="2454">
        <f t="shared" si="1269"/>
        <v>0</v>
      </c>
      <c r="BY347" s="206"/>
      <c r="BZ347" s="209"/>
      <c r="CA347" s="956"/>
      <c r="CC347" s="251" t="s">
        <v>668</v>
      </c>
      <c r="CD347" s="206"/>
      <c r="CE347" s="208"/>
      <c r="CF347" s="207"/>
      <c r="CG347" s="2454">
        <f t="shared" si="1316"/>
        <v>0</v>
      </c>
      <c r="CH347" s="210"/>
      <c r="CI347" s="208"/>
      <c r="CJ347" s="207"/>
      <c r="CK347" s="2454">
        <f t="shared" si="1317"/>
        <v>0</v>
      </c>
      <c r="CL347" s="210"/>
      <c r="CM347" s="208"/>
      <c r="CN347" s="207"/>
      <c r="CO347" s="2454">
        <f t="shared" si="1318"/>
        <v>0</v>
      </c>
      <c r="CP347" s="210"/>
      <c r="CQ347" s="207"/>
      <c r="CR347" s="2454">
        <f t="shared" si="1319"/>
        <v>0</v>
      </c>
      <c r="CS347" s="2434">
        <f t="shared" si="1320"/>
        <v>0</v>
      </c>
      <c r="CT347" s="2432">
        <f t="shared" si="1320"/>
        <v>0</v>
      </c>
      <c r="CU347" s="2433">
        <f t="shared" si="1320"/>
        <v>0</v>
      </c>
      <c r="CV347" s="2454">
        <f t="shared" si="1321"/>
        <v>0</v>
      </c>
      <c r="CW347" s="184"/>
      <c r="CX347" s="206"/>
      <c r="CY347" s="208"/>
      <c r="CZ347" s="207"/>
      <c r="DA347" s="2460">
        <f t="shared" si="1322"/>
        <v>0</v>
      </c>
      <c r="DB347" s="210"/>
      <c r="DC347" s="208"/>
      <c r="DD347" s="207"/>
      <c r="DE347" s="2460">
        <f t="shared" si="1323"/>
        <v>0</v>
      </c>
      <c r="DF347" s="184"/>
      <c r="DG347" s="2454">
        <f t="shared" si="1278"/>
        <v>0</v>
      </c>
      <c r="DH347" s="184"/>
      <c r="DI347" s="2394">
        <f t="shared" si="1324"/>
        <v>0</v>
      </c>
      <c r="DJ347" s="2395">
        <f t="shared" si="1324"/>
        <v>0</v>
      </c>
      <c r="DK347" s="2396">
        <f t="shared" si="1325"/>
        <v>0</v>
      </c>
      <c r="DM347" s="2395">
        <f t="shared" si="1326"/>
        <v>0</v>
      </c>
      <c r="DO347" s="2462" t="str">
        <f t="shared" si="1231"/>
        <v>True</v>
      </c>
      <c r="DP347" s="4073"/>
    </row>
    <row r="348" spans="2:121" ht="39.9" customHeight="1" thickBot="1">
      <c r="B348" s="8502"/>
      <c r="C348" s="8504"/>
      <c r="D348" s="8504"/>
      <c r="E348" s="8502"/>
      <c r="F348" s="8506"/>
      <c r="G348" s="252" t="s">
        <v>1214</v>
      </c>
      <c r="H348" s="214"/>
      <c r="I348" s="217"/>
      <c r="J348" s="218"/>
      <c r="K348" s="216"/>
      <c r="L348" s="216"/>
      <c r="M348" s="215"/>
      <c r="N348" s="214"/>
      <c r="O348" s="217"/>
      <c r="P348" s="218"/>
      <c r="Q348" s="215"/>
      <c r="R348" s="214"/>
      <c r="S348" s="217"/>
      <c r="T348" s="957"/>
      <c r="U348" s="2446">
        <f t="shared" si="1311"/>
        <v>0</v>
      </c>
      <c r="V348" s="214"/>
      <c r="W348" s="217"/>
      <c r="X348" s="958"/>
      <c r="Y348" s="216"/>
      <c r="Z348" s="215"/>
      <c r="AA348" s="2448">
        <f t="shared" si="1312"/>
        <v>0</v>
      </c>
      <c r="AB348" s="220"/>
      <c r="AC348" s="218"/>
      <c r="AD348" s="216"/>
      <c r="AE348" s="216"/>
      <c r="AF348" s="216"/>
      <c r="AG348" s="215"/>
      <c r="AH348" s="2448">
        <f t="shared" si="1313"/>
        <v>0</v>
      </c>
      <c r="AI348" s="218"/>
      <c r="AJ348" s="216"/>
      <c r="AK348" s="215"/>
      <c r="AL348" s="2450">
        <f t="shared" si="1314"/>
        <v>0</v>
      </c>
      <c r="AM348" s="219"/>
      <c r="AN348" s="2452">
        <f t="shared" si="1315"/>
        <v>0</v>
      </c>
      <c r="AO348" s="218"/>
      <c r="AP348" s="216"/>
      <c r="AQ348" s="216"/>
      <c r="AR348" s="216"/>
      <c r="AS348" s="215"/>
      <c r="AT348" s="2448">
        <f t="shared" si="1327"/>
        <v>0</v>
      </c>
      <c r="AU348" s="221"/>
      <c r="AV348" s="184"/>
      <c r="AW348" s="252" t="s">
        <v>1214</v>
      </c>
      <c r="AX348" s="214"/>
      <c r="AY348" s="216"/>
      <c r="AZ348" s="216"/>
      <c r="BA348" s="216"/>
      <c r="BB348" s="216"/>
      <c r="BC348" s="216"/>
      <c r="BD348" s="217"/>
      <c r="BE348" s="214"/>
      <c r="BF348" s="216"/>
      <c r="BG348" s="216"/>
      <c r="BH348" s="216"/>
      <c r="BI348" s="217"/>
      <c r="BJ348" s="214"/>
      <c r="BK348" s="216"/>
      <c r="BL348" s="217"/>
      <c r="BM348" s="957"/>
      <c r="BN348" s="219"/>
      <c r="BO348" s="214"/>
      <c r="BP348" s="216"/>
      <c r="BQ348" s="216"/>
      <c r="BR348" s="216"/>
      <c r="BS348" s="217"/>
      <c r="BT348" s="214"/>
      <c r="BU348" s="216"/>
      <c r="BV348" s="217"/>
      <c r="BW348" s="957"/>
      <c r="BX348" s="2455">
        <f t="shared" si="1269"/>
        <v>0</v>
      </c>
      <c r="BY348" s="214"/>
      <c r="BZ348" s="217"/>
      <c r="CA348" s="961"/>
      <c r="CC348" s="252" t="s">
        <v>1214</v>
      </c>
      <c r="CD348" s="214"/>
      <c r="CE348" s="216"/>
      <c r="CF348" s="215"/>
      <c r="CG348" s="2455">
        <f t="shared" si="1316"/>
        <v>0</v>
      </c>
      <c r="CH348" s="218"/>
      <c r="CI348" s="216"/>
      <c r="CJ348" s="215"/>
      <c r="CK348" s="2455">
        <f t="shared" si="1317"/>
        <v>0</v>
      </c>
      <c r="CL348" s="218"/>
      <c r="CM348" s="216"/>
      <c r="CN348" s="215"/>
      <c r="CO348" s="2455">
        <f t="shared" si="1318"/>
        <v>0</v>
      </c>
      <c r="CP348" s="218"/>
      <c r="CQ348" s="215"/>
      <c r="CR348" s="2455">
        <f t="shared" si="1319"/>
        <v>0</v>
      </c>
      <c r="CS348" s="2456">
        <f t="shared" si="1320"/>
        <v>0</v>
      </c>
      <c r="CT348" s="2457">
        <f t="shared" si="1320"/>
        <v>0</v>
      </c>
      <c r="CU348" s="2458">
        <f t="shared" si="1320"/>
        <v>0</v>
      </c>
      <c r="CV348" s="2455">
        <f t="shared" si="1321"/>
        <v>0</v>
      </c>
      <c r="CW348" s="184"/>
      <c r="CX348" s="214"/>
      <c r="CY348" s="216"/>
      <c r="CZ348" s="215"/>
      <c r="DA348" s="2461">
        <f t="shared" si="1322"/>
        <v>0</v>
      </c>
      <c r="DB348" s="218"/>
      <c r="DC348" s="216"/>
      <c r="DD348" s="215"/>
      <c r="DE348" s="2461">
        <f t="shared" si="1323"/>
        <v>0</v>
      </c>
      <c r="DF348" s="184"/>
      <c r="DG348" s="2455">
        <f t="shared" si="1278"/>
        <v>0</v>
      </c>
      <c r="DH348" s="184"/>
      <c r="DI348" s="2397">
        <f t="shared" si="1324"/>
        <v>0</v>
      </c>
      <c r="DJ348" s="2398">
        <f t="shared" si="1324"/>
        <v>0</v>
      </c>
      <c r="DK348" s="2399">
        <f t="shared" si="1325"/>
        <v>0</v>
      </c>
      <c r="DM348" s="2398">
        <f t="shared" si="1326"/>
        <v>0</v>
      </c>
      <c r="DO348" s="2463" t="str">
        <f t="shared" si="1231"/>
        <v>True</v>
      </c>
      <c r="DP348" s="4073"/>
    </row>
    <row r="349" spans="2:121" ht="39.9" customHeight="1" thickBot="1">
      <c r="B349" s="8503"/>
      <c r="C349" s="8505"/>
      <c r="D349" s="8505"/>
      <c r="E349" s="8503"/>
      <c r="F349" s="8507"/>
      <c r="G349" s="2033" t="s">
        <v>181</v>
      </c>
      <c r="H349" s="2405">
        <f t="shared" ref="H349:P349" si="1328">SUM(H344:H348)</f>
        <v>0</v>
      </c>
      <c r="I349" s="2406">
        <f t="shared" si="1328"/>
        <v>0</v>
      </c>
      <c r="J349" s="2407">
        <f t="shared" si="1328"/>
        <v>0</v>
      </c>
      <c r="K349" s="2408">
        <f t="shared" si="1328"/>
        <v>0</v>
      </c>
      <c r="L349" s="2408">
        <f t="shared" si="1328"/>
        <v>0</v>
      </c>
      <c r="M349" s="2409">
        <f t="shared" si="1328"/>
        <v>0</v>
      </c>
      <c r="N349" s="2405">
        <f t="shared" si="1328"/>
        <v>0</v>
      </c>
      <c r="O349" s="2406">
        <f t="shared" si="1328"/>
        <v>0</v>
      </c>
      <c r="P349" s="2407">
        <f t="shared" si="1328"/>
        <v>0</v>
      </c>
      <c r="Q349" s="2036"/>
      <c r="R349" s="2405">
        <f t="shared" ref="R349:AU349" si="1329">SUM(R344:R348)</f>
        <v>0</v>
      </c>
      <c r="S349" s="2406">
        <f t="shared" si="1329"/>
        <v>0</v>
      </c>
      <c r="T349" s="2410">
        <f t="shared" si="1329"/>
        <v>0</v>
      </c>
      <c r="U349" s="963">
        <f t="shared" si="1329"/>
        <v>0</v>
      </c>
      <c r="V349" s="2405">
        <f t="shared" si="1329"/>
        <v>0</v>
      </c>
      <c r="W349" s="2406">
        <f t="shared" si="1329"/>
        <v>0</v>
      </c>
      <c r="X349" s="2407">
        <f t="shared" si="1329"/>
        <v>0</v>
      </c>
      <c r="Y349" s="2408">
        <f t="shared" si="1329"/>
        <v>0</v>
      </c>
      <c r="Z349" s="2409">
        <f t="shared" si="1329"/>
        <v>0</v>
      </c>
      <c r="AA349" s="963">
        <f t="shared" si="1329"/>
        <v>0</v>
      </c>
      <c r="AB349" s="963">
        <f t="shared" si="1329"/>
        <v>0</v>
      </c>
      <c r="AC349" s="2407">
        <f t="shared" si="1329"/>
        <v>0</v>
      </c>
      <c r="AD349" s="2408">
        <f t="shared" si="1329"/>
        <v>0</v>
      </c>
      <c r="AE349" s="2408">
        <f t="shared" si="1329"/>
        <v>0</v>
      </c>
      <c r="AF349" s="2408">
        <f t="shared" si="1329"/>
        <v>0</v>
      </c>
      <c r="AG349" s="2409">
        <f t="shared" si="1329"/>
        <v>0</v>
      </c>
      <c r="AH349" s="963">
        <f t="shared" si="1329"/>
        <v>0</v>
      </c>
      <c r="AI349" s="2407">
        <f t="shared" si="1329"/>
        <v>0</v>
      </c>
      <c r="AJ349" s="2408">
        <f t="shared" si="1329"/>
        <v>0</v>
      </c>
      <c r="AK349" s="2409">
        <f t="shared" si="1329"/>
        <v>0</v>
      </c>
      <c r="AL349" s="2400">
        <f t="shared" si="1329"/>
        <v>0</v>
      </c>
      <c r="AM349" s="963">
        <f t="shared" si="1329"/>
        <v>0</v>
      </c>
      <c r="AN349" s="2401">
        <f t="shared" si="1329"/>
        <v>0</v>
      </c>
      <c r="AO349" s="2407">
        <f t="shared" si="1329"/>
        <v>0</v>
      </c>
      <c r="AP349" s="2408">
        <f t="shared" si="1329"/>
        <v>0</v>
      </c>
      <c r="AQ349" s="2408">
        <f t="shared" si="1329"/>
        <v>0</v>
      </c>
      <c r="AR349" s="2408">
        <f t="shared" si="1329"/>
        <v>0</v>
      </c>
      <c r="AS349" s="2409">
        <f t="shared" si="1329"/>
        <v>0</v>
      </c>
      <c r="AT349" s="963">
        <f t="shared" si="1329"/>
        <v>0</v>
      </c>
      <c r="AU349" s="963">
        <f t="shared" si="1329"/>
        <v>0</v>
      </c>
      <c r="AV349" s="184"/>
      <c r="AW349" s="2037" t="s">
        <v>181</v>
      </c>
      <c r="AX349" s="2405">
        <f t="shared" ref="AX349:BW349" si="1330">SUM(AX344:AX348)</f>
        <v>0</v>
      </c>
      <c r="AY349" s="2408">
        <f t="shared" si="1330"/>
        <v>0</v>
      </c>
      <c r="AZ349" s="2408">
        <f t="shared" si="1330"/>
        <v>0</v>
      </c>
      <c r="BA349" s="2408">
        <f t="shared" si="1330"/>
        <v>0</v>
      </c>
      <c r="BB349" s="2408">
        <f t="shared" si="1330"/>
        <v>0</v>
      </c>
      <c r="BC349" s="2408">
        <f t="shared" si="1330"/>
        <v>0</v>
      </c>
      <c r="BD349" s="2406">
        <f t="shared" si="1330"/>
        <v>0</v>
      </c>
      <c r="BE349" s="2405">
        <f t="shared" si="1330"/>
        <v>0</v>
      </c>
      <c r="BF349" s="2408">
        <f t="shared" si="1330"/>
        <v>0</v>
      </c>
      <c r="BG349" s="2408">
        <f t="shared" si="1330"/>
        <v>0</v>
      </c>
      <c r="BH349" s="2408">
        <f t="shared" si="1330"/>
        <v>0</v>
      </c>
      <c r="BI349" s="2406">
        <f t="shared" si="1330"/>
        <v>0</v>
      </c>
      <c r="BJ349" s="2405">
        <f t="shared" si="1330"/>
        <v>0</v>
      </c>
      <c r="BK349" s="2408">
        <f t="shared" si="1330"/>
        <v>0</v>
      </c>
      <c r="BL349" s="2406">
        <f t="shared" si="1330"/>
        <v>0</v>
      </c>
      <c r="BM349" s="2410">
        <f t="shared" si="1330"/>
        <v>0</v>
      </c>
      <c r="BN349" s="963">
        <f t="shared" si="1330"/>
        <v>0</v>
      </c>
      <c r="BO349" s="2405">
        <f t="shared" si="1330"/>
        <v>0</v>
      </c>
      <c r="BP349" s="2408">
        <f t="shared" si="1330"/>
        <v>0</v>
      </c>
      <c r="BQ349" s="2408">
        <f t="shared" si="1330"/>
        <v>0</v>
      </c>
      <c r="BR349" s="2408">
        <f t="shared" si="1330"/>
        <v>0</v>
      </c>
      <c r="BS349" s="2406">
        <f t="shared" si="1330"/>
        <v>0</v>
      </c>
      <c r="BT349" s="2405">
        <f t="shared" si="1330"/>
        <v>0</v>
      </c>
      <c r="BU349" s="2408">
        <f t="shared" si="1330"/>
        <v>0</v>
      </c>
      <c r="BV349" s="2406">
        <f t="shared" si="1330"/>
        <v>0</v>
      </c>
      <c r="BW349" s="2410">
        <f t="shared" si="1330"/>
        <v>0</v>
      </c>
      <c r="BX349" s="963">
        <f t="shared" si="1269"/>
        <v>0</v>
      </c>
      <c r="BY349" s="2405">
        <f>SUM(BY344:BY348)</f>
        <v>0</v>
      </c>
      <c r="BZ349" s="2406">
        <f>SUM(BZ344:BZ348)</f>
        <v>0</v>
      </c>
      <c r="CA349" s="2401">
        <f>SUM(CA344:CA348)</f>
        <v>0</v>
      </c>
      <c r="CC349" s="2038" t="s">
        <v>106</v>
      </c>
      <c r="CD349" s="2405">
        <f t="shared" ref="CD349:CV349" si="1331">SUM(CD344:CD348)</f>
        <v>0</v>
      </c>
      <c r="CE349" s="2408">
        <f t="shared" si="1331"/>
        <v>0</v>
      </c>
      <c r="CF349" s="2409">
        <f t="shared" si="1331"/>
        <v>0</v>
      </c>
      <c r="CG349" s="963">
        <f t="shared" si="1331"/>
        <v>0</v>
      </c>
      <c r="CH349" s="2407">
        <f t="shared" si="1331"/>
        <v>0</v>
      </c>
      <c r="CI349" s="2408">
        <f t="shared" si="1331"/>
        <v>0</v>
      </c>
      <c r="CJ349" s="2409">
        <f t="shared" si="1331"/>
        <v>0</v>
      </c>
      <c r="CK349" s="963">
        <f t="shared" si="1331"/>
        <v>0</v>
      </c>
      <c r="CL349" s="2407">
        <f t="shared" si="1331"/>
        <v>0</v>
      </c>
      <c r="CM349" s="2408">
        <f t="shared" si="1331"/>
        <v>0</v>
      </c>
      <c r="CN349" s="2409">
        <f t="shared" si="1331"/>
        <v>0</v>
      </c>
      <c r="CO349" s="963">
        <f t="shared" si="1331"/>
        <v>0</v>
      </c>
      <c r="CP349" s="2407">
        <f t="shared" si="1331"/>
        <v>0</v>
      </c>
      <c r="CQ349" s="2409">
        <f t="shared" si="1331"/>
        <v>0</v>
      </c>
      <c r="CR349" s="963">
        <f t="shared" si="1331"/>
        <v>0</v>
      </c>
      <c r="CS349" s="2407">
        <f t="shared" si="1331"/>
        <v>0</v>
      </c>
      <c r="CT349" s="2408">
        <f t="shared" si="1331"/>
        <v>0</v>
      </c>
      <c r="CU349" s="2409">
        <f t="shared" si="1331"/>
        <v>0</v>
      </c>
      <c r="CV349" s="963">
        <f t="shared" si="1331"/>
        <v>0</v>
      </c>
      <c r="CW349" s="184"/>
      <c r="CX349" s="2402">
        <f t="shared" ref="CX349:DE349" si="1332">SUM(CX344:CX348)</f>
        <v>0</v>
      </c>
      <c r="CY349" s="2404">
        <f t="shared" si="1332"/>
        <v>0</v>
      </c>
      <c r="CZ349" s="975">
        <f t="shared" si="1332"/>
        <v>0</v>
      </c>
      <c r="DA349" s="962">
        <f t="shared" si="1332"/>
        <v>0</v>
      </c>
      <c r="DB349" s="2403">
        <f t="shared" si="1332"/>
        <v>0</v>
      </c>
      <c r="DC349" s="2404">
        <f t="shared" si="1332"/>
        <v>0</v>
      </c>
      <c r="DD349" s="975">
        <f t="shared" si="1332"/>
        <v>0</v>
      </c>
      <c r="DE349" s="962">
        <f t="shared" si="1332"/>
        <v>0</v>
      </c>
      <c r="DF349" s="184"/>
      <c r="DG349" s="963">
        <f t="shared" si="1278"/>
        <v>0</v>
      </c>
      <c r="DH349" s="184"/>
      <c r="DI349" s="2400">
        <f>SUM(DI344:DI348)</f>
        <v>0</v>
      </c>
      <c r="DJ349" s="963">
        <f>SUM(DJ344:DJ348)</f>
        <v>0</v>
      </c>
      <c r="DK349" s="2401">
        <f>SUM(DK344:DK348)</f>
        <v>0</v>
      </c>
      <c r="DM349" s="963">
        <f>SUM(DM344:DM348)</f>
        <v>0</v>
      </c>
      <c r="DO349" s="960" t="str">
        <f t="shared" si="1231"/>
        <v>True</v>
      </c>
      <c r="DP349" s="4075" t="str">
        <f t="shared" ref="DP349:DP352" si="1333">IF($U349=0,"Blanc","")</f>
        <v>Blanc</v>
      </c>
      <c r="DQ349" s="4074" t="str">
        <f t="shared" si="1288"/>
        <v>wrong</v>
      </c>
    </row>
    <row r="350" spans="2:121" ht="39.9" customHeight="1" thickBot="1">
      <c r="B350" s="8500" t="s">
        <v>1598</v>
      </c>
      <c r="C350" s="8462"/>
      <c r="D350" s="8462"/>
      <c r="E350" s="8462"/>
      <c r="F350" s="8501"/>
      <c r="G350" s="2039"/>
      <c r="H350" s="2405">
        <f t="shared" ref="H350:AV350" si="1334">H337+H343</f>
        <v>0</v>
      </c>
      <c r="I350" s="2406">
        <f t="shared" si="1334"/>
        <v>0</v>
      </c>
      <c r="J350" s="2407">
        <f t="shared" si="1334"/>
        <v>0</v>
      </c>
      <c r="K350" s="2408">
        <f t="shared" si="1334"/>
        <v>0</v>
      </c>
      <c r="L350" s="2408">
        <f t="shared" si="1334"/>
        <v>0</v>
      </c>
      <c r="M350" s="2409">
        <f t="shared" si="1334"/>
        <v>0</v>
      </c>
      <c r="N350" s="2405">
        <f t="shared" si="1334"/>
        <v>0</v>
      </c>
      <c r="O350" s="2406">
        <f t="shared" si="1334"/>
        <v>0</v>
      </c>
      <c r="P350" s="2407">
        <f t="shared" si="1334"/>
        <v>0</v>
      </c>
      <c r="Q350" s="2409">
        <f t="shared" si="1334"/>
        <v>0</v>
      </c>
      <c r="R350" s="2405">
        <f t="shared" si="1334"/>
        <v>0</v>
      </c>
      <c r="S350" s="2406">
        <f t="shared" si="1334"/>
        <v>0</v>
      </c>
      <c r="T350" s="2410">
        <f t="shared" si="1334"/>
        <v>0</v>
      </c>
      <c r="U350" s="963">
        <f t="shared" si="1334"/>
        <v>0</v>
      </c>
      <c r="V350" s="2405">
        <f t="shared" si="1334"/>
        <v>0</v>
      </c>
      <c r="W350" s="2406">
        <f t="shared" si="1334"/>
        <v>0</v>
      </c>
      <c r="X350" s="2407">
        <f t="shared" si="1334"/>
        <v>0</v>
      </c>
      <c r="Y350" s="2408">
        <f t="shared" si="1334"/>
        <v>0</v>
      </c>
      <c r="Z350" s="2409">
        <f t="shared" si="1334"/>
        <v>0</v>
      </c>
      <c r="AA350" s="963">
        <f t="shared" si="1334"/>
        <v>0</v>
      </c>
      <c r="AB350" s="963">
        <f t="shared" si="1334"/>
        <v>0</v>
      </c>
      <c r="AC350" s="2407">
        <f t="shared" si="1334"/>
        <v>0</v>
      </c>
      <c r="AD350" s="2408">
        <f t="shared" si="1334"/>
        <v>0</v>
      </c>
      <c r="AE350" s="2408">
        <f t="shared" si="1334"/>
        <v>0</v>
      </c>
      <c r="AF350" s="2408">
        <f t="shared" si="1334"/>
        <v>0</v>
      </c>
      <c r="AG350" s="2409">
        <f t="shared" si="1334"/>
        <v>0</v>
      </c>
      <c r="AH350" s="963">
        <f t="shared" si="1334"/>
        <v>0</v>
      </c>
      <c r="AI350" s="2407">
        <f t="shared" si="1334"/>
        <v>0</v>
      </c>
      <c r="AJ350" s="2408">
        <f t="shared" si="1334"/>
        <v>0</v>
      </c>
      <c r="AK350" s="2409">
        <f t="shared" si="1334"/>
        <v>0</v>
      </c>
      <c r="AL350" s="2400">
        <f t="shared" si="1334"/>
        <v>0</v>
      </c>
      <c r="AM350" s="963">
        <f t="shared" si="1334"/>
        <v>0</v>
      </c>
      <c r="AN350" s="2401">
        <f t="shared" si="1334"/>
        <v>0</v>
      </c>
      <c r="AO350" s="2407">
        <f t="shared" si="1334"/>
        <v>0</v>
      </c>
      <c r="AP350" s="2408">
        <f t="shared" si="1334"/>
        <v>0</v>
      </c>
      <c r="AQ350" s="2408">
        <f t="shared" si="1334"/>
        <v>0</v>
      </c>
      <c r="AR350" s="2408">
        <f t="shared" si="1334"/>
        <v>0</v>
      </c>
      <c r="AS350" s="2409">
        <f t="shared" si="1334"/>
        <v>0</v>
      </c>
      <c r="AT350" s="963">
        <f t="shared" si="1334"/>
        <v>0</v>
      </c>
      <c r="AU350" s="963">
        <f t="shared" si="1334"/>
        <v>0</v>
      </c>
      <c r="AV350" s="184">
        <f t="shared" si="1334"/>
        <v>0</v>
      </c>
      <c r="AW350" s="2037" t="s">
        <v>181</v>
      </c>
      <c r="AX350" s="2405">
        <f t="shared" ref="AX350:CB350" si="1335">AX337+AX343</f>
        <v>0</v>
      </c>
      <c r="AY350" s="2408">
        <f t="shared" si="1335"/>
        <v>0</v>
      </c>
      <c r="AZ350" s="2408">
        <f t="shared" si="1335"/>
        <v>0</v>
      </c>
      <c r="BA350" s="2408">
        <f t="shared" si="1335"/>
        <v>0</v>
      </c>
      <c r="BB350" s="2408">
        <f t="shared" si="1335"/>
        <v>0</v>
      </c>
      <c r="BC350" s="2408">
        <f t="shared" si="1335"/>
        <v>0</v>
      </c>
      <c r="BD350" s="2406">
        <f t="shared" si="1335"/>
        <v>0</v>
      </c>
      <c r="BE350" s="2405">
        <f t="shared" si="1335"/>
        <v>0</v>
      </c>
      <c r="BF350" s="2408">
        <f t="shared" si="1335"/>
        <v>0</v>
      </c>
      <c r="BG350" s="2408">
        <f t="shared" si="1335"/>
        <v>0</v>
      </c>
      <c r="BH350" s="2408">
        <f t="shared" si="1335"/>
        <v>0</v>
      </c>
      <c r="BI350" s="2406">
        <f t="shared" si="1335"/>
        <v>0</v>
      </c>
      <c r="BJ350" s="2405">
        <f t="shared" si="1335"/>
        <v>0</v>
      </c>
      <c r="BK350" s="2408">
        <f t="shared" si="1335"/>
        <v>0</v>
      </c>
      <c r="BL350" s="2406">
        <f t="shared" si="1335"/>
        <v>0</v>
      </c>
      <c r="BM350" s="2410">
        <f t="shared" si="1335"/>
        <v>0</v>
      </c>
      <c r="BN350" s="963">
        <f t="shared" si="1335"/>
        <v>0</v>
      </c>
      <c r="BO350" s="2405">
        <f t="shared" si="1335"/>
        <v>0</v>
      </c>
      <c r="BP350" s="2408">
        <f t="shared" si="1335"/>
        <v>0</v>
      </c>
      <c r="BQ350" s="2408">
        <f t="shared" si="1335"/>
        <v>0</v>
      </c>
      <c r="BR350" s="2408">
        <f t="shared" si="1335"/>
        <v>0</v>
      </c>
      <c r="BS350" s="2406">
        <f t="shared" si="1335"/>
        <v>0</v>
      </c>
      <c r="BT350" s="2405">
        <f t="shared" si="1335"/>
        <v>0</v>
      </c>
      <c r="BU350" s="2408">
        <f t="shared" si="1335"/>
        <v>0</v>
      </c>
      <c r="BV350" s="2406">
        <f t="shared" si="1335"/>
        <v>0</v>
      </c>
      <c r="BW350" s="2410">
        <f t="shared" si="1335"/>
        <v>0</v>
      </c>
      <c r="BX350" s="963">
        <f t="shared" si="1335"/>
        <v>0</v>
      </c>
      <c r="BY350" s="2405">
        <f t="shared" si="1335"/>
        <v>0</v>
      </c>
      <c r="BZ350" s="2406">
        <f t="shared" si="1335"/>
        <v>0</v>
      </c>
      <c r="CA350" s="2401">
        <f t="shared" si="1335"/>
        <v>0</v>
      </c>
      <c r="CB350" s="184">
        <f t="shared" si="1335"/>
        <v>0</v>
      </c>
      <c r="CC350" s="2047" t="s">
        <v>106</v>
      </c>
      <c r="CD350" s="2435">
        <f t="shared" ref="CD350:CV350" si="1336">CD337+CD343</f>
        <v>0</v>
      </c>
      <c r="CE350" s="2436">
        <f t="shared" si="1336"/>
        <v>0</v>
      </c>
      <c r="CF350" s="2437">
        <f t="shared" si="1336"/>
        <v>0</v>
      </c>
      <c r="CG350" s="2441">
        <f t="shared" si="1336"/>
        <v>0</v>
      </c>
      <c r="CH350" s="2438">
        <f t="shared" si="1336"/>
        <v>0</v>
      </c>
      <c r="CI350" s="2436">
        <f t="shared" si="1336"/>
        <v>0</v>
      </c>
      <c r="CJ350" s="2437">
        <f t="shared" si="1336"/>
        <v>0</v>
      </c>
      <c r="CK350" s="2441">
        <f t="shared" si="1336"/>
        <v>0</v>
      </c>
      <c r="CL350" s="2438">
        <f t="shared" si="1336"/>
        <v>0</v>
      </c>
      <c r="CM350" s="2436">
        <f t="shared" si="1336"/>
        <v>0</v>
      </c>
      <c r="CN350" s="2437">
        <f t="shared" si="1336"/>
        <v>0</v>
      </c>
      <c r="CO350" s="2441">
        <f t="shared" si="1336"/>
        <v>0</v>
      </c>
      <c r="CP350" s="2438">
        <f t="shared" si="1336"/>
        <v>0</v>
      </c>
      <c r="CQ350" s="2437">
        <f t="shared" si="1336"/>
        <v>0</v>
      </c>
      <c r="CR350" s="2441">
        <f t="shared" si="1336"/>
        <v>0</v>
      </c>
      <c r="CS350" s="2438">
        <f t="shared" si="1336"/>
        <v>0</v>
      </c>
      <c r="CT350" s="2436">
        <f t="shared" si="1336"/>
        <v>0</v>
      </c>
      <c r="CU350" s="2437">
        <f t="shared" si="1336"/>
        <v>0</v>
      </c>
      <c r="CV350" s="2441">
        <f t="shared" si="1336"/>
        <v>0</v>
      </c>
      <c r="CW350" s="184"/>
      <c r="CX350" s="2435">
        <f t="shared" ref="CX350:DE350" si="1337">CX337+CX343</f>
        <v>0</v>
      </c>
      <c r="CY350" s="2436">
        <f t="shared" si="1337"/>
        <v>0</v>
      </c>
      <c r="CZ350" s="2437">
        <f t="shared" si="1337"/>
        <v>0</v>
      </c>
      <c r="DA350" s="2441">
        <f t="shared" si="1337"/>
        <v>0</v>
      </c>
      <c r="DB350" s="2438">
        <f t="shared" si="1337"/>
        <v>0</v>
      </c>
      <c r="DC350" s="2436">
        <f t="shared" si="1337"/>
        <v>0</v>
      </c>
      <c r="DD350" s="2437">
        <f t="shared" si="1337"/>
        <v>0</v>
      </c>
      <c r="DE350" s="2441">
        <f t="shared" si="1337"/>
        <v>0</v>
      </c>
      <c r="DF350" s="184"/>
      <c r="DG350" s="2441">
        <f t="shared" ref="DG350:DM350" si="1338">DG337+DG343</f>
        <v>0</v>
      </c>
      <c r="DH350" s="184">
        <f t="shared" si="1338"/>
        <v>0</v>
      </c>
      <c r="DI350" s="2440">
        <f t="shared" si="1338"/>
        <v>0</v>
      </c>
      <c r="DJ350" s="2441">
        <f t="shared" si="1338"/>
        <v>0</v>
      </c>
      <c r="DK350" s="2442">
        <f t="shared" si="1338"/>
        <v>0</v>
      </c>
      <c r="DL350" s="184">
        <f t="shared" si="1338"/>
        <v>0</v>
      </c>
      <c r="DM350" s="2441">
        <f t="shared" si="1338"/>
        <v>0</v>
      </c>
      <c r="DO350" s="960" t="str">
        <f t="shared" si="1231"/>
        <v>True</v>
      </c>
      <c r="DP350" s="4075" t="str">
        <f t="shared" si="1333"/>
        <v>Blanc</v>
      </c>
      <c r="DQ350" s="4074" t="str">
        <f t="shared" si="1288"/>
        <v>wrong</v>
      </c>
    </row>
    <row r="351" spans="2:121" ht="39.9" customHeight="1" thickBot="1">
      <c r="B351" s="8484" t="s">
        <v>1614</v>
      </c>
      <c r="C351" s="8485"/>
      <c r="D351" s="8485"/>
      <c r="E351" s="8485"/>
      <c r="F351" s="8486"/>
      <c r="G351" s="2040"/>
      <c r="H351" s="2402">
        <f>H349</f>
        <v>0</v>
      </c>
      <c r="I351" s="973">
        <f t="shared" ref="I351:BT351" si="1339">I349</f>
        <v>0</v>
      </c>
      <c r="J351" s="2403">
        <f t="shared" si="1339"/>
        <v>0</v>
      </c>
      <c r="K351" s="2404">
        <f t="shared" si="1339"/>
        <v>0</v>
      </c>
      <c r="L351" s="2404">
        <f t="shared" si="1339"/>
        <v>0</v>
      </c>
      <c r="M351" s="975">
        <f t="shared" si="1339"/>
        <v>0</v>
      </c>
      <c r="N351" s="2402">
        <f t="shared" si="1339"/>
        <v>0</v>
      </c>
      <c r="O351" s="973">
        <f t="shared" si="1339"/>
        <v>0</v>
      </c>
      <c r="P351" s="2403">
        <f t="shared" si="1339"/>
        <v>0</v>
      </c>
      <c r="Q351" s="975">
        <f t="shared" si="1339"/>
        <v>0</v>
      </c>
      <c r="R351" s="2402">
        <f t="shared" si="1339"/>
        <v>0</v>
      </c>
      <c r="S351" s="973">
        <f t="shared" si="1339"/>
        <v>0</v>
      </c>
      <c r="T351" s="970">
        <f t="shared" si="1339"/>
        <v>0</v>
      </c>
      <c r="U351" s="962">
        <f t="shared" si="1339"/>
        <v>0</v>
      </c>
      <c r="V351" s="2402">
        <f t="shared" si="1339"/>
        <v>0</v>
      </c>
      <c r="W351" s="973">
        <f t="shared" si="1339"/>
        <v>0</v>
      </c>
      <c r="X351" s="2403">
        <f t="shared" si="1339"/>
        <v>0</v>
      </c>
      <c r="Y351" s="2404">
        <f t="shared" si="1339"/>
        <v>0</v>
      </c>
      <c r="Z351" s="975">
        <f t="shared" si="1339"/>
        <v>0</v>
      </c>
      <c r="AA351" s="962">
        <f t="shared" si="1339"/>
        <v>0</v>
      </c>
      <c r="AB351" s="962">
        <f t="shared" si="1339"/>
        <v>0</v>
      </c>
      <c r="AC351" s="2403">
        <f t="shared" si="1339"/>
        <v>0</v>
      </c>
      <c r="AD351" s="2404">
        <f t="shared" si="1339"/>
        <v>0</v>
      </c>
      <c r="AE351" s="2404">
        <f t="shared" si="1339"/>
        <v>0</v>
      </c>
      <c r="AF351" s="2404">
        <f t="shared" si="1339"/>
        <v>0</v>
      </c>
      <c r="AG351" s="975">
        <f t="shared" si="1339"/>
        <v>0</v>
      </c>
      <c r="AH351" s="962">
        <f t="shared" si="1339"/>
        <v>0</v>
      </c>
      <c r="AI351" s="2403">
        <f t="shared" si="1339"/>
        <v>0</v>
      </c>
      <c r="AJ351" s="2404">
        <f t="shared" si="1339"/>
        <v>0</v>
      </c>
      <c r="AK351" s="975">
        <f t="shared" si="1339"/>
        <v>0</v>
      </c>
      <c r="AL351" s="972">
        <f t="shared" si="1339"/>
        <v>0</v>
      </c>
      <c r="AM351" s="962">
        <f t="shared" si="1339"/>
        <v>0</v>
      </c>
      <c r="AN351" s="964">
        <f t="shared" si="1339"/>
        <v>0</v>
      </c>
      <c r="AO351" s="2403">
        <f t="shared" si="1339"/>
        <v>0</v>
      </c>
      <c r="AP351" s="2404">
        <f t="shared" si="1339"/>
        <v>0</v>
      </c>
      <c r="AQ351" s="2404">
        <f t="shared" si="1339"/>
        <v>0</v>
      </c>
      <c r="AR351" s="2404">
        <f t="shared" si="1339"/>
        <v>0</v>
      </c>
      <c r="AS351" s="975">
        <f t="shared" si="1339"/>
        <v>0</v>
      </c>
      <c r="AT351" s="962">
        <f t="shared" si="1339"/>
        <v>0</v>
      </c>
      <c r="AU351" s="962">
        <f t="shared" si="1339"/>
        <v>0</v>
      </c>
      <c r="AV351" s="184">
        <f t="shared" si="1339"/>
        <v>0</v>
      </c>
      <c r="AW351" s="974" t="str">
        <f t="shared" si="1339"/>
        <v>الإجمالي</v>
      </c>
      <c r="AX351" s="2402">
        <f t="shared" si="1339"/>
        <v>0</v>
      </c>
      <c r="AY351" s="2404">
        <f t="shared" si="1339"/>
        <v>0</v>
      </c>
      <c r="AZ351" s="2404">
        <f t="shared" si="1339"/>
        <v>0</v>
      </c>
      <c r="BA351" s="2404">
        <f t="shared" si="1339"/>
        <v>0</v>
      </c>
      <c r="BB351" s="2404">
        <f t="shared" si="1339"/>
        <v>0</v>
      </c>
      <c r="BC351" s="2404">
        <f t="shared" si="1339"/>
        <v>0</v>
      </c>
      <c r="BD351" s="973">
        <f t="shared" si="1339"/>
        <v>0</v>
      </c>
      <c r="BE351" s="2402">
        <f t="shared" si="1339"/>
        <v>0</v>
      </c>
      <c r="BF351" s="2404">
        <f t="shared" si="1339"/>
        <v>0</v>
      </c>
      <c r="BG351" s="2404">
        <f t="shared" si="1339"/>
        <v>0</v>
      </c>
      <c r="BH351" s="2404">
        <f t="shared" si="1339"/>
        <v>0</v>
      </c>
      <c r="BI351" s="973">
        <f t="shared" si="1339"/>
        <v>0</v>
      </c>
      <c r="BJ351" s="2402">
        <f t="shared" si="1339"/>
        <v>0</v>
      </c>
      <c r="BK351" s="2404">
        <f t="shared" si="1339"/>
        <v>0</v>
      </c>
      <c r="BL351" s="973">
        <f t="shared" si="1339"/>
        <v>0</v>
      </c>
      <c r="BM351" s="970">
        <f t="shared" si="1339"/>
        <v>0</v>
      </c>
      <c r="BN351" s="962">
        <f t="shared" si="1339"/>
        <v>0</v>
      </c>
      <c r="BO351" s="2402">
        <f t="shared" si="1339"/>
        <v>0</v>
      </c>
      <c r="BP351" s="2404">
        <f t="shared" si="1339"/>
        <v>0</v>
      </c>
      <c r="BQ351" s="2404">
        <f t="shared" si="1339"/>
        <v>0</v>
      </c>
      <c r="BR351" s="2404">
        <f t="shared" si="1339"/>
        <v>0</v>
      </c>
      <c r="BS351" s="973">
        <f t="shared" si="1339"/>
        <v>0</v>
      </c>
      <c r="BT351" s="2402">
        <f t="shared" si="1339"/>
        <v>0</v>
      </c>
      <c r="BU351" s="2404">
        <f t="shared" ref="BU351:DM351" si="1340">BU349</f>
        <v>0</v>
      </c>
      <c r="BV351" s="973">
        <f t="shared" si="1340"/>
        <v>0</v>
      </c>
      <c r="BW351" s="970">
        <f t="shared" si="1340"/>
        <v>0</v>
      </c>
      <c r="BX351" s="962">
        <f t="shared" si="1340"/>
        <v>0</v>
      </c>
      <c r="BY351" s="2402">
        <f t="shared" si="1340"/>
        <v>0</v>
      </c>
      <c r="BZ351" s="973">
        <f t="shared" si="1340"/>
        <v>0</v>
      </c>
      <c r="CA351" s="964">
        <f t="shared" si="1340"/>
        <v>0</v>
      </c>
      <c r="CB351" s="184">
        <f t="shared" si="1340"/>
        <v>0</v>
      </c>
      <c r="CC351" s="2043" t="str">
        <f t="shared" si="1340"/>
        <v>المجموع</v>
      </c>
      <c r="CD351" s="2420">
        <f t="shared" si="1340"/>
        <v>0</v>
      </c>
      <c r="CE351" s="2421">
        <f t="shared" si="1340"/>
        <v>0</v>
      </c>
      <c r="CF351" s="2422">
        <f t="shared" si="1340"/>
        <v>0</v>
      </c>
      <c r="CG351" s="2444">
        <f t="shared" si="1340"/>
        <v>0</v>
      </c>
      <c r="CH351" s="2423">
        <f t="shared" si="1340"/>
        <v>0</v>
      </c>
      <c r="CI351" s="2421">
        <f t="shared" si="1340"/>
        <v>0</v>
      </c>
      <c r="CJ351" s="2422">
        <f t="shared" si="1340"/>
        <v>0</v>
      </c>
      <c r="CK351" s="2444">
        <f t="shared" si="1340"/>
        <v>0</v>
      </c>
      <c r="CL351" s="2423">
        <f t="shared" si="1340"/>
        <v>0</v>
      </c>
      <c r="CM351" s="2421">
        <f t="shared" si="1340"/>
        <v>0</v>
      </c>
      <c r="CN351" s="2422">
        <f t="shared" si="1340"/>
        <v>0</v>
      </c>
      <c r="CO351" s="2444">
        <f t="shared" si="1340"/>
        <v>0</v>
      </c>
      <c r="CP351" s="2423">
        <f t="shared" si="1340"/>
        <v>0</v>
      </c>
      <c r="CQ351" s="2422">
        <f t="shared" si="1340"/>
        <v>0</v>
      </c>
      <c r="CR351" s="2444">
        <f t="shared" si="1340"/>
        <v>0</v>
      </c>
      <c r="CS351" s="2423">
        <f t="shared" si="1340"/>
        <v>0</v>
      </c>
      <c r="CT351" s="2421">
        <f t="shared" si="1340"/>
        <v>0</v>
      </c>
      <c r="CU351" s="2422">
        <f t="shared" si="1340"/>
        <v>0</v>
      </c>
      <c r="CV351" s="2444">
        <f t="shared" si="1340"/>
        <v>0</v>
      </c>
      <c r="CW351" s="184"/>
      <c r="CX351" s="2420">
        <f t="shared" ref="CX351:DE351" si="1341">CX349</f>
        <v>0</v>
      </c>
      <c r="CY351" s="2421">
        <f t="shared" si="1341"/>
        <v>0</v>
      </c>
      <c r="CZ351" s="2422">
        <f t="shared" si="1341"/>
        <v>0</v>
      </c>
      <c r="DA351" s="2444">
        <f t="shared" si="1341"/>
        <v>0</v>
      </c>
      <c r="DB351" s="2423">
        <f t="shared" si="1341"/>
        <v>0</v>
      </c>
      <c r="DC351" s="2421">
        <f t="shared" si="1341"/>
        <v>0</v>
      </c>
      <c r="DD351" s="2422">
        <f t="shared" si="1341"/>
        <v>0</v>
      </c>
      <c r="DE351" s="2444">
        <f t="shared" si="1341"/>
        <v>0</v>
      </c>
      <c r="DF351" s="184"/>
      <c r="DG351" s="2444">
        <f t="shared" si="1340"/>
        <v>0</v>
      </c>
      <c r="DH351" s="184">
        <f t="shared" si="1340"/>
        <v>0</v>
      </c>
      <c r="DI351" s="2443">
        <f t="shared" si="1340"/>
        <v>0</v>
      </c>
      <c r="DJ351" s="2444">
        <f t="shared" si="1340"/>
        <v>0</v>
      </c>
      <c r="DK351" s="2445">
        <f t="shared" si="1340"/>
        <v>0</v>
      </c>
      <c r="DL351" s="184">
        <f t="shared" si="1340"/>
        <v>0</v>
      </c>
      <c r="DM351" s="2444">
        <f t="shared" si="1340"/>
        <v>0</v>
      </c>
      <c r="DO351" s="960" t="str">
        <f t="shared" si="1231"/>
        <v>True</v>
      </c>
      <c r="DP351" s="4075" t="str">
        <f t="shared" si="1333"/>
        <v>Blanc</v>
      </c>
      <c r="DQ351" s="4074" t="str">
        <f t="shared" si="1288"/>
        <v>wrong</v>
      </c>
    </row>
    <row r="352" spans="2:121" ht="39.9" customHeight="1" thickBot="1">
      <c r="B352" s="8484" t="s">
        <v>315</v>
      </c>
      <c r="C352" s="8485"/>
      <c r="D352" s="8485"/>
      <c r="E352" s="8485"/>
      <c r="F352" s="8486"/>
      <c r="G352" s="2040"/>
      <c r="H352" s="2411">
        <f t="shared" ref="H352:AU352" si="1342">H337+H343+H349</f>
        <v>0</v>
      </c>
      <c r="I352" s="2412">
        <f t="shared" si="1342"/>
        <v>0</v>
      </c>
      <c r="J352" s="2413">
        <f t="shared" si="1342"/>
        <v>0</v>
      </c>
      <c r="K352" s="2414">
        <f t="shared" si="1342"/>
        <v>0</v>
      </c>
      <c r="L352" s="2414">
        <f t="shared" si="1342"/>
        <v>0</v>
      </c>
      <c r="M352" s="2415">
        <f t="shared" si="1342"/>
        <v>0</v>
      </c>
      <c r="N352" s="2411">
        <f t="shared" si="1342"/>
        <v>0</v>
      </c>
      <c r="O352" s="2412">
        <f t="shared" si="1342"/>
        <v>0</v>
      </c>
      <c r="P352" s="2413">
        <f t="shared" si="1342"/>
        <v>0</v>
      </c>
      <c r="Q352" s="2415">
        <f t="shared" si="1342"/>
        <v>0</v>
      </c>
      <c r="R352" s="2411">
        <f t="shared" si="1342"/>
        <v>0</v>
      </c>
      <c r="S352" s="2412">
        <f t="shared" si="1342"/>
        <v>0</v>
      </c>
      <c r="T352" s="2417">
        <f t="shared" si="1342"/>
        <v>0</v>
      </c>
      <c r="U352" s="2416">
        <f t="shared" si="1342"/>
        <v>0</v>
      </c>
      <c r="V352" s="2411">
        <f t="shared" si="1342"/>
        <v>0</v>
      </c>
      <c r="W352" s="2412">
        <f t="shared" si="1342"/>
        <v>0</v>
      </c>
      <c r="X352" s="2413">
        <f t="shared" si="1342"/>
        <v>0</v>
      </c>
      <c r="Y352" s="2414">
        <f t="shared" si="1342"/>
        <v>0</v>
      </c>
      <c r="Z352" s="2415">
        <f t="shared" si="1342"/>
        <v>0</v>
      </c>
      <c r="AA352" s="2416">
        <f t="shared" si="1342"/>
        <v>0</v>
      </c>
      <c r="AB352" s="2416">
        <f t="shared" si="1342"/>
        <v>0</v>
      </c>
      <c r="AC352" s="2413">
        <f t="shared" si="1342"/>
        <v>0</v>
      </c>
      <c r="AD352" s="2414">
        <f t="shared" si="1342"/>
        <v>0</v>
      </c>
      <c r="AE352" s="2414">
        <f t="shared" si="1342"/>
        <v>0</v>
      </c>
      <c r="AF352" s="2414">
        <f t="shared" si="1342"/>
        <v>0</v>
      </c>
      <c r="AG352" s="2415">
        <f t="shared" si="1342"/>
        <v>0</v>
      </c>
      <c r="AH352" s="2416">
        <f t="shared" si="1342"/>
        <v>0</v>
      </c>
      <c r="AI352" s="2413">
        <f t="shared" si="1342"/>
        <v>0</v>
      </c>
      <c r="AJ352" s="2414">
        <f t="shared" si="1342"/>
        <v>0</v>
      </c>
      <c r="AK352" s="2415">
        <f t="shared" si="1342"/>
        <v>0</v>
      </c>
      <c r="AL352" s="2419">
        <f t="shared" si="1342"/>
        <v>0</v>
      </c>
      <c r="AM352" s="2416">
        <f t="shared" si="1342"/>
        <v>0</v>
      </c>
      <c r="AN352" s="2418">
        <f t="shared" si="1342"/>
        <v>0</v>
      </c>
      <c r="AO352" s="2413">
        <f t="shared" si="1342"/>
        <v>0</v>
      </c>
      <c r="AP352" s="2414">
        <f t="shared" si="1342"/>
        <v>0</v>
      </c>
      <c r="AQ352" s="2414">
        <f t="shared" si="1342"/>
        <v>0</v>
      </c>
      <c r="AR352" s="2414">
        <f t="shared" si="1342"/>
        <v>0</v>
      </c>
      <c r="AS352" s="2415">
        <f t="shared" si="1342"/>
        <v>0</v>
      </c>
      <c r="AT352" s="2416">
        <f t="shared" si="1342"/>
        <v>0</v>
      </c>
      <c r="AU352" s="2416">
        <f t="shared" si="1342"/>
        <v>0</v>
      </c>
      <c r="AV352" s="184"/>
      <c r="AW352" s="2041" t="s">
        <v>316</v>
      </c>
      <c r="AX352" s="2411">
        <f t="shared" ref="AX352:CA352" si="1343">AX337+AX343+AX349</f>
        <v>0</v>
      </c>
      <c r="AY352" s="2414">
        <f t="shared" si="1343"/>
        <v>0</v>
      </c>
      <c r="AZ352" s="2414">
        <f t="shared" si="1343"/>
        <v>0</v>
      </c>
      <c r="BA352" s="2414">
        <f t="shared" si="1343"/>
        <v>0</v>
      </c>
      <c r="BB352" s="2414">
        <f t="shared" si="1343"/>
        <v>0</v>
      </c>
      <c r="BC352" s="2414">
        <f t="shared" si="1343"/>
        <v>0</v>
      </c>
      <c r="BD352" s="2412">
        <f t="shared" si="1343"/>
        <v>0</v>
      </c>
      <c r="BE352" s="2411">
        <f t="shared" si="1343"/>
        <v>0</v>
      </c>
      <c r="BF352" s="2414">
        <f t="shared" si="1343"/>
        <v>0</v>
      </c>
      <c r="BG352" s="2414">
        <f t="shared" si="1343"/>
        <v>0</v>
      </c>
      <c r="BH352" s="2414">
        <f t="shared" si="1343"/>
        <v>0</v>
      </c>
      <c r="BI352" s="2412">
        <f t="shared" si="1343"/>
        <v>0</v>
      </c>
      <c r="BJ352" s="2411">
        <f t="shared" si="1343"/>
        <v>0</v>
      </c>
      <c r="BK352" s="2414">
        <f t="shared" si="1343"/>
        <v>0</v>
      </c>
      <c r="BL352" s="2412">
        <f t="shared" si="1343"/>
        <v>0</v>
      </c>
      <c r="BM352" s="2417">
        <f t="shared" si="1343"/>
        <v>0</v>
      </c>
      <c r="BN352" s="2416">
        <f t="shared" si="1343"/>
        <v>0</v>
      </c>
      <c r="BO352" s="2411">
        <f t="shared" si="1343"/>
        <v>0</v>
      </c>
      <c r="BP352" s="2414">
        <f t="shared" si="1343"/>
        <v>0</v>
      </c>
      <c r="BQ352" s="2414">
        <f t="shared" si="1343"/>
        <v>0</v>
      </c>
      <c r="BR352" s="2414">
        <f t="shared" si="1343"/>
        <v>0</v>
      </c>
      <c r="BS352" s="2412">
        <f t="shared" si="1343"/>
        <v>0</v>
      </c>
      <c r="BT352" s="2411">
        <f t="shared" si="1343"/>
        <v>0</v>
      </c>
      <c r="BU352" s="2414">
        <f t="shared" si="1343"/>
        <v>0</v>
      </c>
      <c r="BV352" s="2412">
        <f t="shared" si="1343"/>
        <v>0</v>
      </c>
      <c r="BW352" s="2417">
        <f t="shared" si="1343"/>
        <v>0</v>
      </c>
      <c r="BX352" s="2416">
        <f t="shared" si="1343"/>
        <v>0</v>
      </c>
      <c r="BY352" s="2411">
        <f t="shared" si="1343"/>
        <v>0</v>
      </c>
      <c r="BZ352" s="2412">
        <f t="shared" si="1343"/>
        <v>0</v>
      </c>
      <c r="CA352" s="2418">
        <f t="shared" si="1343"/>
        <v>0</v>
      </c>
      <c r="CC352" s="2042" t="s">
        <v>316</v>
      </c>
      <c r="CD352" s="2411">
        <f t="shared" ref="CD352:CV352" si="1344">CD337+CD343+CD349</f>
        <v>0</v>
      </c>
      <c r="CE352" s="2414">
        <f t="shared" si="1344"/>
        <v>0</v>
      </c>
      <c r="CF352" s="2415">
        <f t="shared" si="1344"/>
        <v>0</v>
      </c>
      <c r="CG352" s="2416">
        <f t="shared" si="1344"/>
        <v>0</v>
      </c>
      <c r="CH352" s="2413">
        <f t="shared" si="1344"/>
        <v>0</v>
      </c>
      <c r="CI352" s="2414">
        <f t="shared" si="1344"/>
        <v>0</v>
      </c>
      <c r="CJ352" s="2415">
        <f t="shared" si="1344"/>
        <v>0</v>
      </c>
      <c r="CK352" s="2416">
        <f t="shared" si="1344"/>
        <v>0</v>
      </c>
      <c r="CL352" s="2413">
        <f t="shared" si="1344"/>
        <v>0</v>
      </c>
      <c r="CM352" s="2414">
        <f t="shared" si="1344"/>
        <v>0</v>
      </c>
      <c r="CN352" s="2415">
        <f t="shared" si="1344"/>
        <v>0</v>
      </c>
      <c r="CO352" s="2416">
        <f t="shared" si="1344"/>
        <v>0</v>
      </c>
      <c r="CP352" s="2413">
        <f t="shared" si="1344"/>
        <v>0</v>
      </c>
      <c r="CQ352" s="2415">
        <f t="shared" si="1344"/>
        <v>0</v>
      </c>
      <c r="CR352" s="2416">
        <f t="shared" si="1344"/>
        <v>0</v>
      </c>
      <c r="CS352" s="2413">
        <f t="shared" si="1344"/>
        <v>0</v>
      </c>
      <c r="CT352" s="2414">
        <f t="shared" si="1344"/>
        <v>0</v>
      </c>
      <c r="CU352" s="2415">
        <f t="shared" si="1344"/>
        <v>0</v>
      </c>
      <c r="CV352" s="2416">
        <f t="shared" si="1344"/>
        <v>0</v>
      </c>
      <c r="CW352" s="184"/>
      <c r="CX352" s="2402">
        <f t="shared" ref="CX352:DE352" si="1345">CX337+CX343+CX349</f>
        <v>0</v>
      </c>
      <c r="CY352" s="2404">
        <f t="shared" si="1345"/>
        <v>0</v>
      </c>
      <c r="CZ352" s="975">
        <f t="shared" si="1345"/>
        <v>0</v>
      </c>
      <c r="DA352" s="962">
        <f t="shared" si="1345"/>
        <v>0</v>
      </c>
      <c r="DB352" s="2403">
        <f t="shared" si="1345"/>
        <v>0</v>
      </c>
      <c r="DC352" s="2404">
        <f t="shared" si="1345"/>
        <v>0</v>
      </c>
      <c r="DD352" s="975">
        <f t="shared" si="1345"/>
        <v>0</v>
      </c>
      <c r="DE352" s="962">
        <f t="shared" si="1345"/>
        <v>0</v>
      </c>
      <c r="DF352" s="184"/>
      <c r="DG352" s="2416">
        <f>DG337+DG343+DG349</f>
        <v>0</v>
      </c>
      <c r="DH352" s="184"/>
      <c r="DI352" s="2419">
        <f>DI337+DI343+DI349</f>
        <v>0</v>
      </c>
      <c r="DJ352" s="2416">
        <f>DJ337+DJ343+DJ349</f>
        <v>0</v>
      </c>
      <c r="DK352" s="2418">
        <f>DK337+DK343+DK349</f>
        <v>0</v>
      </c>
      <c r="DM352" s="2416">
        <f>DM337+DM343+DM349</f>
        <v>0</v>
      </c>
      <c r="DO352" s="960" t="str">
        <f t="shared" si="1231"/>
        <v>True</v>
      </c>
      <c r="DP352" s="4075" t="str">
        <f t="shared" si="1333"/>
        <v>Blanc</v>
      </c>
      <c r="DQ352" s="4074" t="str">
        <f t="shared" si="1288"/>
        <v>wrong</v>
      </c>
    </row>
    <row r="353" spans="2:121" ht="39.9" customHeight="1">
      <c r="B353" s="8502" t="s">
        <v>317</v>
      </c>
      <c r="C353" s="8504" t="s">
        <v>513</v>
      </c>
      <c r="D353" s="8504" t="s">
        <v>1211</v>
      </c>
      <c r="E353" s="8502" t="s">
        <v>238</v>
      </c>
      <c r="F353" s="8506" t="s">
        <v>236</v>
      </c>
      <c r="G353" s="251" t="s">
        <v>1213</v>
      </c>
      <c r="H353" s="206"/>
      <c r="I353" s="209"/>
      <c r="J353" s="210"/>
      <c r="K353" s="208"/>
      <c r="L353" s="208"/>
      <c r="M353" s="207"/>
      <c r="N353" s="206"/>
      <c r="O353" s="209"/>
      <c r="P353" s="210"/>
      <c r="Q353" s="207"/>
      <c r="R353" s="206"/>
      <c r="S353" s="209"/>
      <c r="T353" s="2393"/>
      <c r="U353" s="2446">
        <f t="shared" ref="U353:U357" si="1346">SUM(H353:P353,S353:T353)-R353</f>
        <v>0</v>
      </c>
      <c r="V353" s="206"/>
      <c r="W353" s="209"/>
      <c r="X353" s="955"/>
      <c r="Y353" s="208"/>
      <c r="Z353" s="207"/>
      <c r="AA353" s="2448">
        <f t="shared" ref="AA353:AA357" si="1347">SUM(X353:Z353)</f>
        <v>0</v>
      </c>
      <c r="AB353" s="212"/>
      <c r="AC353" s="210"/>
      <c r="AD353" s="208"/>
      <c r="AE353" s="208"/>
      <c r="AF353" s="208"/>
      <c r="AG353" s="207"/>
      <c r="AH353" s="2448">
        <f t="shared" ref="AH353:AH357" si="1348">SUM(AC353:AG353)</f>
        <v>0</v>
      </c>
      <c r="AI353" s="210"/>
      <c r="AJ353" s="208"/>
      <c r="AK353" s="207"/>
      <c r="AL353" s="2449">
        <f t="shared" ref="AL353:AL357" si="1349">SUM(AI353:AK353)</f>
        <v>0</v>
      </c>
      <c r="AM353" s="211"/>
      <c r="AN353" s="2451">
        <f t="shared" ref="AN353:AN357" si="1350">AM353+AL353+AH353+AB353+AA353</f>
        <v>0</v>
      </c>
      <c r="AO353" s="210"/>
      <c r="AP353" s="208"/>
      <c r="AQ353" s="208"/>
      <c r="AR353" s="208"/>
      <c r="AS353" s="207"/>
      <c r="AT353" s="2453">
        <f>SUM(AO353:AS353)</f>
        <v>0</v>
      </c>
      <c r="AU353" s="213"/>
      <c r="AV353" s="184"/>
      <c r="AW353" s="251" t="s">
        <v>1213</v>
      </c>
      <c r="AX353" s="206"/>
      <c r="AY353" s="208"/>
      <c r="AZ353" s="208"/>
      <c r="BA353" s="208"/>
      <c r="BB353" s="208"/>
      <c r="BC353" s="208"/>
      <c r="BD353" s="209"/>
      <c r="BE353" s="206"/>
      <c r="BF353" s="208"/>
      <c r="BG353" s="208"/>
      <c r="BH353" s="208"/>
      <c r="BI353" s="209"/>
      <c r="BJ353" s="206"/>
      <c r="BK353" s="208"/>
      <c r="BL353" s="209"/>
      <c r="BM353" s="954"/>
      <c r="BN353" s="211"/>
      <c r="BO353" s="206"/>
      <c r="BP353" s="208"/>
      <c r="BQ353" s="208"/>
      <c r="BR353" s="208"/>
      <c r="BS353" s="209"/>
      <c r="BT353" s="206"/>
      <c r="BU353" s="208"/>
      <c r="BV353" s="209"/>
      <c r="BW353" s="954"/>
      <c r="BX353" s="2454">
        <f t="shared" ref="BX353:BX370" si="1351">SUM(AX353:BW353)</f>
        <v>0</v>
      </c>
      <c r="BY353" s="206"/>
      <c r="BZ353" s="209"/>
      <c r="CA353" s="956"/>
      <c r="CC353" s="251" t="s">
        <v>1213</v>
      </c>
      <c r="CD353" s="206"/>
      <c r="CE353" s="208"/>
      <c r="CF353" s="207"/>
      <c r="CG353" s="2454">
        <f t="shared" ref="CG353:CG357" si="1352">SUM(CD353:CF353)</f>
        <v>0</v>
      </c>
      <c r="CH353" s="210"/>
      <c r="CI353" s="208"/>
      <c r="CJ353" s="207"/>
      <c r="CK353" s="2454">
        <f t="shared" ref="CK353:CK357" si="1353">SUM(CH353:CJ353)</f>
        <v>0</v>
      </c>
      <c r="CL353" s="210"/>
      <c r="CM353" s="208"/>
      <c r="CN353" s="207"/>
      <c r="CO353" s="2454">
        <f t="shared" ref="CO353:CO357" si="1354">SUM(CL353:CN353)</f>
        <v>0</v>
      </c>
      <c r="CP353" s="210"/>
      <c r="CQ353" s="207"/>
      <c r="CR353" s="2454">
        <f t="shared" ref="CR353:CR357" si="1355">SUM(CP353:CQ353)</f>
        <v>0</v>
      </c>
      <c r="CS353" s="2434">
        <f t="shared" ref="CS353:CU357" si="1356">CX353+DB353</f>
        <v>0</v>
      </c>
      <c r="CT353" s="2432">
        <f t="shared" si="1356"/>
        <v>0</v>
      </c>
      <c r="CU353" s="2433">
        <f t="shared" si="1356"/>
        <v>0</v>
      </c>
      <c r="CV353" s="2454">
        <f t="shared" ref="CV353:CV357" si="1357">SUM(CS353:CU353)</f>
        <v>0</v>
      </c>
      <c r="CW353" s="184"/>
      <c r="CX353" s="206"/>
      <c r="CY353" s="208"/>
      <c r="CZ353" s="207"/>
      <c r="DA353" s="2460">
        <f t="shared" ref="DA353:DA357" si="1358">SUM(CX353:CZ353)</f>
        <v>0</v>
      </c>
      <c r="DB353" s="210"/>
      <c r="DC353" s="208"/>
      <c r="DD353" s="207"/>
      <c r="DE353" s="2460">
        <f t="shared" ref="DE353:DE357" si="1359">SUM(DB353:DD353)</f>
        <v>0</v>
      </c>
      <c r="DF353" s="184"/>
      <c r="DG353" s="2454">
        <f t="shared" ref="DG353:DG370" si="1360">SUM(CV353,CR353,CO353,CK353,CG353)</f>
        <v>0</v>
      </c>
      <c r="DH353" s="184"/>
      <c r="DI353" s="2394">
        <f t="shared" ref="DI353:DJ357" si="1361">CD353+CH353+CL353+CP353+CS353</f>
        <v>0</v>
      </c>
      <c r="DJ353" s="2395">
        <f t="shared" si="1361"/>
        <v>0</v>
      </c>
      <c r="DK353" s="2396">
        <f t="shared" ref="DK353:DK357" si="1362">CF353+CJ353+CN353+CU353</f>
        <v>0</v>
      </c>
      <c r="DM353" s="2395">
        <f t="shared" ref="DM353:DM357" si="1363">SUM(DI353:DK353)</f>
        <v>0</v>
      </c>
      <c r="DO353" s="2462" t="str">
        <f t="shared" si="1231"/>
        <v>True</v>
      </c>
      <c r="DP353" s="4073"/>
    </row>
    <row r="354" spans="2:121" ht="39.9" customHeight="1">
      <c r="B354" s="8502"/>
      <c r="C354" s="8504"/>
      <c r="D354" s="8504"/>
      <c r="E354" s="8502"/>
      <c r="F354" s="8506"/>
      <c r="G354" s="251" t="s">
        <v>666</v>
      </c>
      <c r="H354" s="206"/>
      <c r="I354" s="209"/>
      <c r="J354" s="210"/>
      <c r="K354" s="208"/>
      <c r="L354" s="208"/>
      <c r="M354" s="207"/>
      <c r="N354" s="206"/>
      <c r="O354" s="209"/>
      <c r="P354" s="210"/>
      <c r="Q354" s="207"/>
      <c r="R354" s="206"/>
      <c r="S354" s="209"/>
      <c r="T354" s="2393"/>
      <c r="U354" s="2446">
        <f t="shared" si="1346"/>
        <v>0</v>
      </c>
      <c r="V354" s="206"/>
      <c r="W354" s="209"/>
      <c r="X354" s="955"/>
      <c r="Y354" s="208"/>
      <c r="Z354" s="207"/>
      <c r="AA354" s="2448">
        <f t="shared" si="1347"/>
        <v>0</v>
      </c>
      <c r="AB354" s="212"/>
      <c r="AC354" s="210"/>
      <c r="AD354" s="208"/>
      <c r="AE354" s="208"/>
      <c r="AF354" s="208"/>
      <c r="AG354" s="207"/>
      <c r="AH354" s="2448">
        <f t="shared" si="1348"/>
        <v>0</v>
      </c>
      <c r="AI354" s="210"/>
      <c r="AJ354" s="208"/>
      <c r="AK354" s="207"/>
      <c r="AL354" s="2449">
        <f t="shared" si="1349"/>
        <v>0</v>
      </c>
      <c r="AM354" s="211"/>
      <c r="AN354" s="2451">
        <f t="shared" si="1350"/>
        <v>0</v>
      </c>
      <c r="AO354" s="210"/>
      <c r="AP354" s="208"/>
      <c r="AQ354" s="208"/>
      <c r="AR354" s="208"/>
      <c r="AS354" s="207"/>
      <c r="AT354" s="2453">
        <f t="shared" ref="AT354:AT357" si="1364">SUM(AO354:AS354)</f>
        <v>0</v>
      </c>
      <c r="AU354" s="213"/>
      <c r="AV354" s="184"/>
      <c r="AW354" s="251" t="s">
        <v>666</v>
      </c>
      <c r="AX354" s="206"/>
      <c r="AY354" s="208"/>
      <c r="AZ354" s="208"/>
      <c r="BA354" s="208"/>
      <c r="BB354" s="208"/>
      <c r="BC354" s="208"/>
      <c r="BD354" s="209"/>
      <c r="BE354" s="206"/>
      <c r="BF354" s="208"/>
      <c r="BG354" s="208"/>
      <c r="BH354" s="208"/>
      <c r="BI354" s="209"/>
      <c r="BJ354" s="206"/>
      <c r="BK354" s="208"/>
      <c r="BL354" s="209"/>
      <c r="BM354" s="954"/>
      <c r="BN354" s="211"/>
      <c r="BO354" s="206"/>
      <c r="BP354" s="208"/>
      <c r="BQ354" s="208"/>
      <c r="BR354" s="208"/>
      <c r="BS354" s="209"/>
      <c r="BT354" s="206"/>
      <c r="BU354" s="208"/>
      <c r="BV354" s="209"/>
      <c r="BW354" s="954"/>
      <c r="BX354" s="2454">
        <f t="shared" si="1351"/>
        <v>0</v>
      </c>
      <c r="BY354" s="206"/>
      <c r="BZ354" s="209"/>
      <c r="CA354" s="956"/>
      <c r="CC354" s="251" t="s">
        <v>666</v>
      </c>
      <c r="CD354" s="206"/>
      <c r="CE354" s="208"/>
      <c r="CF354" s="207"/>
      <c r="CG354" s="2454">
        <f t="shared" si="1352"/>
        <v>0</v>
      </c>
      <c r="CH354" s="210"/>
      <c r="CI354" s="208"/>
      <c r="CJ354" s="207"/>
      <c r="CK354" s="2454">
        <f t="shared" si="1353"/>
        <v>0</v>
      </c>
      <c r="CL354" s="210"/>
      <c r="CM354" s="208"/>
      <c r="CN354" s="207"/>
      <c r="CO354" s="2454">
        <f t="shared" si="1354"/>
        <v>0</v>
      </c>
      <c r="CP354" s="210"/>
      <c r="CQ354" s="207"/>
      <c r="CR354" s="2454">
        <f t="shared" si="1355"/>
        <v>0</v>
      </c>
      <c r="CS354" s="2434">
        <f t="shared" si="1356"/>
        <v>0</v>
      </c>
      <c r="CT354" s="2432">
        <f t="shared" si="1356"/>
        <v>0</v>
      </c>
      <c r="CU354" s="2433">
        <f t="shared" si="1356"/>
        <v>0</v>
      </c>
      <c r="CV354" s="2454">
        <f t="shared" si="1357"/>
        <v>0</v>
      </c>
      <c r="CW354" s="184"/>
      <c r="CX354" s="206"/>
      <c r="CY354" s="208"/>
      <c r="CZ354" s="207"/>
      <c r="DA354" s="2460">
        <f t="shared" si="1358"/>
        <v>0</v>
      </c>
      <c r="DB354" s="210"/>
      <c r="DC354" s="208"/>
      <c r="DD354" s="207"/>
      <c r="DE354" s="2460">
        <f t="shared" si="1359"/>
        <v>0</v>
      </c>
      <c r="DF354" s="184"/>
      <c r="DG354" s="2454">
        <f t="shared" si="1360"/>
        <v>0</v>
      </c>
      <c r="DH354" s="184"/>
      <c r="DI354" s="2394">
        <f t="shared" si="1361"/>
        <v>0</v>
      </c>
      <c r="DJ354" s="2395">
        <f t="shared" si="1361"/>
        <v>0</v>
      </c>
      <c r="DK354" s="2396">
        <f t="shared" si="1362"/>
        <v>0</v>
      </c>
      <c r="DM354" s="2395">
        <f t="shared" si="1363"/>
        <v>0</v>
      </c>
      <c r="DO354" s="2462" t="str">
        <f t="shared" si="1231"/>
        <v>True</v>
      </c>
      <c r="DP354" s="4073"/>
    </row>
    <row r="355" spans="2:121" ht="39.9" customHeight="1">
      <c r="B355" s="8502"/>
      <c r="C355" s="8504"/>
      <c r="D355" s="8504"/>
      <c r="E355" s="8502"/>
      <c r="F355" s="8506"/>
      <c r="G355" s="251" t="s">
        <v>667</v>
      </c>
      <c r="H355" s="206"/>
      <c r="I355" s="209"/>
      <c r="J355" s="210"/>
      <c r="K355" s="208"/>
      <c r="L355" s="208"/>
      <c r="M355" s="207"/>
      <c r="N355" s="206"/>
      <c r="O355" s="209"/>
      <c r="P355" s="210"/>
      <c r="Q355" s="207"/>
      <c r="R355" s="206"/>
      <c r="S355" s="209"/>
      <c r="T355" s="2393"/>
      <c r="U355" s="2446">
        <f t="shared" si="1346"/>
        <v>0</v>
      </c>
      <c r="V355" s="206"/>
      <c r="W355" s="209"/>
      <c r="X355" s="955"/>
      <c r="Y355" s="208"/>
      <c r="Z355" s="207"/>
      <c r="AA355" s="2448">
        <f t="shared" si="1347"/>
        <v>0</v>
      </c>
      <c r="AB355" s="212"/>
      <c r="AC355" s="210"/>
      <c r="AD355" s="208"/>
      <c r="AE355" s="208"/>
      <c r="AF355" s="208"/>
      <c r="AG355" s="207"/>
      <c r="AH355" s="2448">
        <f t="shared" si="1348"/>
        <v>0</v>
      </c>
      <c r="AI355" s="210"/>
      <c r="AJ355" s="208"/>
      <c r="AK355" s="207"/>
      <c r="AL355" s="2449">
        <f t="shared" si="1349"/>
        <v>0</v>
      </c>
      <c r="AM355" s="211"/>
      <c r="AN355" s="2451">
        <f t="shared" si="1350"/>
        <v>0</v>
      </c>
      <c r="AO355" s="210"/>
      <c r="AP355" s="208"/>
      <c r="AQ355" s="208"/>
      <c r="AR355" s="208"/>
      <c r="AS355" s="207"/>
      <c r="AT355" s="2453">
        <f t="shared" si="1364"/>
        <v>0</v>
      </c>
      <c r="AU355" s="213"/>
      <c r="AV355" s="184"/>
      <c r="AW355" s="251" t="s">
        <v>667</v>
      </c>
      <c r="AX355" s="206"/>
      <c r="AY355" s="208"/>
      <c r="AZ355" s="208"/>
      <c r="BA355" s="208"/>
      <c r="BB355" s="208"/>
      <c r="BC355" s="208"/>
      <c r="BD355" s="209"/>
      <c r="BE355" s="206"/>
      <c r="BF355" s="208"/>
      <c r="BG355" s="208"/>
      <c r="BH355" s="208"/>
      <c r="BI355" s="209"/>
      <c r="BJ355" s="206"/>
      <c r="BK355" s="208"/>
      <c r="BL355" s="209"/>
      <c r="BM355" s="954"/>
      <c r="BN355" s="211"/>
      <c r="BO355" s="206"/>
      <c r="BP355" s="208"/>
      <c r="BQ355" s="208"/>
      <c r="BR355" s="208"/>
      <c r="BS355" s="209"/>
      <c r="BT355" s="206"/>
      <c r="BU355" s="208"/>
      <c r="BV355" s="209"/>
      <c r="BW355" s="954"/>
      <c r="BX355" s="2454">
        <f t="shared" si="1351"/>
        <v>0</v>
      </c>
      <c r="BY355" s="206"/>
      <c r="BZ355" s="209"/>
      <c r="CA355" s="956"/>
      <c r="CC355" s="251" t="s">
        <v>667</v>
      </c>
      <c r="CD355" s="206"/>
      <c r="CE355" s="208"/>
      <c r="CF355" s="207"/>
      <c r="CG355" s="2454">
        <f t="shared" si="1352"/>
        <v>0</v>
      </c>
      <c r="CH355" s="210"/>
      <c r="CI355" s="208"/>
      <c r="CJ355" s="207"/>
      <c r="CK355" s="2454">
        <f t="shared" si="1353"/>
        <v>0</v>
      </c>
      <c r="CL355" s="210"/>
      <c r="CM355" s="208"/>
      <c r="CN355" s="207"/>
      <c r="CO355" s="2454">
        <f t="shared" si="1354"/>
        <v>0</v>
      </c>
      <c r="CP355" s="210"/>
      <c r="CQ355" s="207"/>
      <c r="CR355" s="2454">
        <f t="shared" si="1355"/>
        <v>0</v>
      </c>
      <c r="CS355" s="2434">
        <f t="shared" si="1356"/>
        <v>0</v>
      </c>
      <c r="CT355" s="2432">
        <f t="shared" si="1356"/>
        <v>0</v>
      </c>
      <c r="CU355" s="2433">
        <f t="shared" si="1356"/>
        <v>0</v>
      </c>
      <c r="CV355" s="2454">
        <f t="shared" si="1357"/>
        <v>0</v>
      </c>
      <c r="CW355" s="184"/>
      <c r="CX355" s="206"/>
      <c r="CY355" s="208"/>
      <c r="CZ355" s="207"/>
      <c r="DA355" s="2460">
        <f t="shared" si="1358"/>
        <v>0</v>
      </c>
      <c r="DB355" s="210"/>
      <c r="DC355" s="208"/>
      <c r="DD355" s="207"/>
      <c r="DE355" s="2460">
        <f t="shared" si="1359"/>
        <v>0</v>
      </c>
      <c r="DF355" s="184"/>
      <c r="DG355" s="2454">
        <f t="shared" si="1360"/>
        <v>0</v>
      </c>
      <c r="DH355" s="184"/>
      <c r="DI355" s="2394">
        <f t="shared" si="1361"/>
        <v>0</v>
      </c>
      <c r="DJ355" s="2395">
        <f t="shared" si="1361"/>
        <v>0</v>
      </c>
      <c r="DK355" s="2396">
        <f t="shared" si="1362"/>
        <v>0</v>
      </c>
      <c r="DM355" s="2395">
        <f t="shared" si="1363"/>
        <v>0</v>
      </c>
      <c r="DO355" s="2462" t="str">
        <f t="shared" si="1231"/>
        <v>True</v>
      </c>
      <c r="DP355" s="4073"/>
    </row>
    <row r="356" spans="2:121" ht="39.9" customHeight="1">
      <c r="B356" s="8502"/>
      <c r="C356" s="8504"/>
      <c r="D356" s="8504"/>
      <c r="E356" s="8502"/>
      <c r="F356" s="8506"/>
      <c r="G356" s="251" t="s">
        <v>668</v>
      </c>
      <c r="H356" s="206"/>
      <c r="I356" s="209"/>
      <c r="J356" s="210"/>
      <c r="K356" s="208"/>
      <c r="L356" s="208"/>
      <c r="M356" s="207"/>
      <c r="N356" s="206"/>
      <c r="O356" s="209"/>
      <c r="P356" s="210"/>
      <c r="Q356" s="207"/>
      <c r="R356" s="206"/>
      <c r="S356" s="209"/>
      <c r="T356" s="954"/>
      <c r="U356" s="2446">
        <f t="shared" si="1346"/>
        <v>0</v>
      </c>
      <c r="V356" s="206"/>
      <c r="W356" s="209"/>
      <c r="X356" s="955"/>
      <c r="Y356" s="208"/>
      <c r="Z356" s="207"/>
      <c r="AA356" s="2448">
        <f t="shared" si="1347"/>
        <v>0</v>
      </c>
      <c r="AB356" s="212"/>
      <c r="AC356" s="210"/>
      <c r="AD356" s="208"/>
      <c r="AE356" s="208"/>
      <c r="AF356" s="208"/>
      <c r="AG356" s="207"/>
      <c r="AH356" s="2448">
        <f t="shared" si="1348"/>
        <v>0</v>
      </c>
      <c r="AI356" s="210"/>
      <c r="AJ356" s="208"/>
      <c r="AK356" s="207"/>
      <c r="AL356" s="2449">
        <f t="shared" si="1349"/>
        <v>0</v>
      </c>
      <c r="AM356" s="211"/>
      <c r="AN356" s="2451">
        <f t="shared" si="1350"/>
        <v>0</v>
      </c>
      <c r="AO356" s="210"/>
      <c r="AP356" s="208"/>
      <c r="AQ356" s="208"/>
      <c r="AR356" s="208"/>
      <c r="AS356" s="207"/>
      <c r="AT356" s="2453">
        <f t="shared" si="1364"/>
        <v>0</v>
      </c>
      <c r="AU356" s="213"/>
      <c r="AV356" s="184"/>
      <c r="AW356" s="251" t="s">
        <v>668</v>
      </c>
      <c r="AX356" s="206"/>
      <c r="AY356" s="208"/>
      <c r="AZ356" s="208"/>
      <c r="BA356" s="208"/>
      <c r="BB356" s="208"/>
      <c r="BC356" s="208"/>
      <c r="BD356" s="209"/>
      <c r="BE356" s="206"/>
      <c r="BF356" s="208"/>
      <c r="BG356" s="208"/>
      <c r="BH356" s="208"/>
      <c r="BI356" s="209"/>
      <c r="BJ356" s="206"/>
      <c r="BK356" s="208"/>
      <c r="BL356" s="209"/>
      <c r="BM356" s="954"/>
      <c r="BN356" s="211"/>
      <c r="BO356" s="206"/>
      <c r="BP356" s="208"/>
      <c r="BQ356" s="208"/>
      <c r="BR356" s="208"/>
      <c r="BS356" s="209"/>
      <c r="BT356" s="206"/>
      <c r="BU356" s="208"/>
      <c r="BV356" s="209"/>
      <c r="BW356" s="954"/>
      <c r="BX356" s="2454">
        <f t="shared" si="1351"/>
        <v>0</v>
      </c>
      <c r="BY356" s="206"/>
      <c r="BZ356" s="209"/>
      <c r="CA356" s="956"/>
      <c r="CC356" s="251" t="s">
        <v>668</v>
      </c>
      <c r="CD356" s="206"/>
      <c r="CE356" s="208"/>
      <c r="CF356" s="207"/>
      <c r="CG356" s="2454">
        <f t="shared" si="1352"/>
        <v>0</v>
      </c>
      <c r="CH356" s="210"/>
      <c r="CI356" s="208"/>
      <c r="CJ356" s="207"/>
      <c r="CK356" s="2454">
        <f t="shared" si="1353"/>
        <v>0</v>
      </c>
      <c r="CL356" s="210"/>
      <c r="CM356" s="208"/>
      <c r="CN356" s="207"/>
      <c r="CO356" s="2454">
        <f t="shared" si="1354"/>
        <v>0</v>
      </c>
      <c r="CP356" s="210"/>
      <c r="CQ356" s="207"/>
      <c r="CR356" s="2454">
        <f t="shared" si="1355"/>
        <v>0</v>
      </c>
      <c r="CS356" s="2434">
        <f t="shared" si="1356"/>
        <v>0</v>
      </c>
      <c r="CT356" s="2432">
        <f t="shared" si="1356"/>
        <v>0</v>
      </c>
      <c r="CU356" s="2433">
        <f t="shared" si="1356"/>
        <v>0</v>
      </c>
      <c r="CV356" s="2454">
        <f t="shared" si="1357"/>
        <v>0</v>
      </c>
      <c r="CW356" s="184"/>
      <c r="CX356" s="206"/>
      <c r="CY356" s="208"/>
      <c r="CZ356" s="207"/>
      <c r="DA356" s="2460">
        <f t="shared" si="1358"/>
        <v>0</v>
      </c>
      <c r="DB356" s="210"/>
      <c r="DC356" s="208"/>
      <c r="DD356" s="207"/>
      <c r="DE356" s="2460">
        <f t="shared" si="1359"/>
        <v>0</v>
      </c>
      <c r="DF356" s="184"/>
      <c r="DG356" s="2454">
        <f t="shared" si="1360"/>
        <v>0</v>
      </c>
      <c r="DH356" s="184"/>
      <c r="DI356" s="2394">
        <f t="shared" si="1361"/>
        <v>0</v>
      </c>
      <c r="DJ356" s="2395">
        <f t="shared" si="1361"/>
        <v>0</v>
      </c>
      <c r="DK356" s="2396">
        <f t="shared" si="1362"/>
        <v>0</v>
      </c>
      <c r="DM356" s="2395">
        <f t="shared" si="1363"/>
        <v>0</v>
      </c>
      <c r="DO356" s="2462" t="str">
        <f t="shared" si="1231"/>
        <v>True</v>
      </c>
      <c r="DP356" s="4073"/>
    </row>
    <row r="357" spans="2:121" ht="39.9" customHeight="1" thickBot="1">
      <c r="B357" s="8502"/>
      <c r="C357" s="8504"/>
      <c r="D357" s="8504"/>
      <c r="E357" s="8502"/>
      <c r="F357" s="8506"/>
      <c r="G357" s="252" t="s">
        <v>1214</v>
      </c>
      <c r="H357" s="214"/>
      <c r="I357" s="217"/>
      <c r="J357" s="218"/>
      <c r="K357" s="216"/>
      <c r="L357" s="216"/>
      <c r="M357" s="215"/>
      <c r="N357" s="214"/>
      <c r="O357" s="217"/>
      <c r="P357" s="218"/>
      <c r="Q357" s="215"/>
      <c r="R357" s="214"/>
      <c r="S357" s="217"/>
      <c r="T357" s="957"/>
      <c r="U357" s="2446">
        <f t="shared" si="1346"/>
        <v>0</v>
      </c>
      <c r="V357" s="214"/>
      <c r="W357" s="217"/>
      <c r="X357" s="958"/>
      <c r="Y357" s="216"/>
      <c r="Z357" s="215"/>
      <c r="AA357" s="2448">
        <f t="shared" si="1347"/>
        <v>0</v>
      </c>
      <c r="AB357" s="220"/>
      <c r="AC357" s="218"/>
      <c r="AD357" s="216"/>
      <c r="AE357" s="216"/>
      <c r="AF357" s="216"/>
      <c r="AG357" s="215"/>
      <c r="AH357" s="2448">
        <f t="shared" si="1348"/>
        <v>0</v>
      </c>
      <c r="AI357" s="218"/>
      <c r="AJ357" s="216"/>
      <c r="AK357" s="215"/>
      <c r="AL357" s="2450">
        <f t="shared" si="1349"/>
        <v>0</v>
      </c>
      <c r="AM357" s="219"/>
      <c r="AN357" s="2452">
        <f t="shared" si="1350"/>
        <v>0</v>
      </c>
      <c r="AO357" s="218"/>
      <c r="AP357" s="216"/>
      <c r="AQ357" s="216"/>
      <c r="AR357" s="216"/>
      <c r="AS357" s="215"/>
      <c r="AT357" s="2448">
        <f t="shared" si="1364"/>
        <v>0</v>
      </c>
      <c r="AU357" s="221"/>
      <c r="AV357" s="184"/>
      <c r="AW357" s="252" t="s">
        <v>1214</v>
      </c>
      <c r="AX357" s="214"/>
      <c r="AY357" s="216"/>
      <c r="AZ357" s="216"/>
      <c r="BA357" s="216"/>
      <c r="BB357" s="216"/>
      <c r="BC357" s="216"/>
      <c r="BD357" s="217"/>
      <c r="BE357" s="214"/>
      <c r="BF357" s="216"/>
      <c r="BG357" s="216"/>
      <c r="BH357" s="216"/>
      <c r="BI357" s="217"/>
      <c r="BJ357" s="214"/>
      <c r="BK357" s="216"/>
      <c r="BL357" s="217"/>
      <c r="BM357" s="957"/>
      <c r="BN357" s="219"/>
      <c r="BO357" s="214"/>
      <c r="BP357" s="216"/>
      <c r="BQ357" s="216"/>
      <c r="BR357" s="216"/>
      <c r="BS357" s="217"/>
      <c r="BT357" s="214"/>
      <c r="BU357" s="216"/>
      <c r="BV357" s="217"/>
      <c r="BW357" s="957"/>
      <c r="BX357" s="2455">
        <f t="shared" si="1351"/>
        <v>0</v>
      </c>
      <c r="BY357" s="214"/>
      <c r="BZ357" s="217"/>
      <c r="CA357" s="961"/>
      <c r="CC357" s="252" t="s">
        <v>1214</v>
      </c>
      <c r="CD357" s="214"/>
      <c r="CE357" s="216"/>
      <c r="CF357" s="215"/>
      <c r="CG357" s="2455">
        <f t="shared" si="1352"/>
        <v>0</v>
      </c>
      <c r="CH357" s="218"/>
      <c r="CI357" s="216"/>
      <c r="CJ357" s="215"/>
      <c r="CK357" s="2455">
        <f t="shared" si="1353"/>
        <v>0</v>
      </c>
      <c r="CL357" s="218"/>
      <c r="CM357" s="216"/>
      <c r="CN357" s="215"/>
      <c r="CO357" s="2455">
        <f t="shared" si="1354"/>
        <v>0</v>
      </c>
      <c r="CP357" s="218"/>
      <c r="CQ357" s="215"/>
      <c r="CR357" s="2455">
        <f t="shared" si="1355"/>
        <v>0</v>
      </c>
      <c r="CS357" s="2456">
        <f t="shared" si="1356"/>
        <v>0</v>
      </c>
      <c r="CT357" s="2457">
        <f t="shared" si="1356"/>
        <v>0</v>
      </c>
      <c r="CU357" s="2458">
        <f t="shared" si="1356"/>
        <v>0</v>
      </c>
      <c r="CV357" s="2455">
        <f t="shared" si="1357"/>
        <v>0</v>
      </c>
      <c r="CW357" s="184"/>
      <c r="CX357" s="214"/>
      <c r="CY357" s="216"/>
      <c r="CZ357" s="215"/>
      <c r="DA357" s="2461">
        <f t="shared" si="1358"/>
        <v>0</v>
      </c>
      <c r="DB357" s="218"/>
      <c r="DC357" s="216"/>
      <c r="DD357" s="215"/>
      <c r="DE357" s="2461">
        <f t="shared" si="1359"/>
        <v>0</v>
      </c>
      <c r="DF357" s="184"/>
      <c r="DG357" s="2455">
        <f t="shared" si="1360"/>
        <v>0</v>
      </c>
      <c r="DH357" s="184"/>
      <c r="DI357" s="2397">
        <f t="shared" si="1361"/>
        <v>0</v>
      </c>
      <c r="DJ357" s="2398">
        <f t="shared" si="1361"/>
        <v>0</v>
      </c>
      <c r="DK357" s="2399">
        <f t="shared" si="1362"/>
        <v>0</v>
      </c>
      <c r="DM357" s="2398">
        <f t="shared" si="1363"/>
        <v>0</v>
      </c>
      <c r="DO357" s="2463" t="str">
        <f t="shared" si="1231"/>
        <v>True</v>
      </c>
      <c r="DP357" s="4073"/>
    </row>
    <row r="358" spans="2:121" ht="39.9" customHeight="1" thickBot="1">
      <c r="B358" s="8502"/>
      <c r="C358" s="8504"/>
      <c r="D358" s="8504"/>
      <c r="E358" s="8502"/>
      <c r="F358" s="8507"/>
      <c r="G358" s="2033" t="s">
        <v>181</v>
      </c>
      <c r="H358" s="2402">
        <f t="shared" ref="H358:P358" si="1365">SUM(H353:H357)</f>
        <v>0</v>
      </c>
      <c r="I358" s="973">
        <f t="shared" si="1365"/>
        <v>0</v>
      </c>
      <c r="J358" s="2403">
        <f t="shared" si="1365"/>
        <v>0</v>
      </c>
      <c r="K358" s="2404">
        <f t="shared" si="1365"/>
        <v>0</v>
      </c>
      <c r="L358" s="2404">
        <f t="shared" si="1365"/>
        <v>0</v>
      </c>
      <c r="M358" s="975">
        <f t="shared" si="1365"/>
        <v>0</v>
      </c>
      <c r="N358" s="2402">
        <f t="shared" si="1365"/>
        <v>0</v>
      </c>
      <c r="O358" s="973">
        <f t="shared" si="1365"/>
        <v>0</v>
      </c>
      <c r="P358" s="2403">
        <f t="shared" si="1365"/>
        <v>0</v>
      </c>
      <c r="Q358" s="2034"/>
      <c r="R358" s="2402">
        <f t="shared" ref="R358:AU358" si="1366">SUM(R353:R357)</f>
        <v>0</v>
      </c>
      <c r="S358" s="973">
        <f t="shared" si="1366"/>
        <v>0</v>
      </c>
      <c r="T358" s="970">
        <f t="shared" si="1366"/>
        <v>0</v>
      </c>
      <c r="U358" s="962">
        <f t="shared" si="1366"/>
        <v>0</v>
      </c>
      <c r="V358" s="2402">
        <f t="shared" si="1366"/>
        <v>0</v>
      </c>
      <c r="W358" s="973">
        <f t="shared" si="1366"/>
        <v>0</v>
      </c>
      <c r="X358" s="2403">
        <f t="shared" si="1366"/>
        <v>0</v>
      </c>
      <c r="Y358" s="2404">
        <f t="shared" si="1366"/>
        <v>0</v>
      </c>
      <c r="Z358" s="975">
        <f t="shared" si="1366"/>
        <v>0</v>
      </c>
      <c r="AA358" s="962">
        <f t="shared" si="1366"/>
        <v>0</v>
      </c>
      <c r="AB358" s="962">
        <f t="shared" si="1366"/>
        <v>0</v>
      </c>
      <c r="AC358" s="2403">
        <f t="shared" si="1366"/>
        <v>0</v>
      </c>
      <c r="AD358" s="2404">
        <f t="shared" si="1366"/>
        <v>0</v>
      </c>
      <c r="AE358" s="2404">
        <f t="shared" si="1366"/>
        <v>0</v>
      </c>
      <c r="AF358" s="2404">
        <f t="shared" si="1366"/>
        <v>0</v>
      </c>
      <c r="AG358" s="975">
        <f t="shared" si="1366"/>
        <v>0</v>
      </c>
      <c r="AH358" s="962">
        <f t="shared" si="1366"/>
        <v>0</v>
      </c>
      <c r="AI358" s="2403">
        <f t="shared" si="1366"/>
        <v>0</v>
      </c>
      <c r="AJ358" s="2404">
        <f t="shared" si="1366"/>
        <v>0</v>
      </c>
      <c r="AK358" s="975">
        <f t="shared" si="1366"/>
        <v>0</v>
      </c>
      <c r="AL358" s="972">
        <f t="shared" si="1366"/>
        <v>0</v>
      </c>
      <c r="AM358" s="962">
        <f t="shared" si="1366"/>
        <v>0</v>
      </c>
      <c r="AN358" s="964">
        <f t="shared" si="1366"/>
        <v>0</v>
      </c>
      <c r="AO358" s="2403">
        <f t="shared" si="1366"/>
        <v>0</v>
      </c>
      <c r="AP358" s="2404">
        <f t="shared" si="1366"/>
        <v>0</v>
      </c>
      <c r="AQ358" s="2404">
        <f t="shared" si="1366"/>
        <v>0</v>
      </c>
      <c r="AR358" s="2404">
        <f t="shared" si="1366"/>
        <v>0</v>
      </c>
      <c r="AS358" s="975">
        <f t="shared" si="1366"/>
        <v>0</v>
      </c>
      <c r="AT358" s="962">
        <f t="shared" si="1366"/>
        <v>0</v>
      </c>
      <c r="AU358" s="962">
        <f t="shared" si="1366"/>
        <v>0</v>
      </c>
      <c r="AV358" s="184"/>
      <c r="AW358" s="974" t="s">
        <v>181</v>
      </c>
      <c r="AX358" s="2402">
        <f t="shared" ref="AX358:BW358" si="1367">SUM(AX353:AX357)</f>
        <v>0</v>
      </c>
      <c r="AY358" s="2404">
        <f t="shared" si="1367"/>
        <v>0</v>
      </c>
      <c r="AZ358" s="2404">
        <f t="shared" si="1367"/>
        <v>0</v>
      </c>
      <c r="BA358" s="2404">
        <f t="shared" si="1367"/>
        <v>0</v>
      </c>
      <c r="BB358" s="2404">
        <f t="shared" si="1367"/>
        <v>0</v>
      </c>
      <c r="BC358" s="2404">
        <f t="shared" si="1367"/>
        <v>0</v>
      </c>
      <c r="BD358" s="973">
        <f t="shared" si="1367"/>
        <v>0</v>
      </c>
      <c r="BE358" s="2402">
        <f t="shared" si="1367"/>
        <v>0</v>
      </c>
      <c r="BF358" s="2404">
        <f t="shared" si="1367"/>
        <v>0</v>
      </c>
      <c r="BG358" s="2404">
        <f t="shared" si="1367"/>
        <v>0</v>
      </c>
      <c r="BH358" s="2404">
        <f t="shared" si="1367"/>
        <v>0</v>
      </c>
      <c r="BI358" s="973">
        <f t="shared" si="1367"/>
        <v>0</v>
      </c>
      <c r="BJ358" s="2402">
        <f t="shared" si="1367"/>
        <v>0</v>
      </c>
      <c r="BK358" s="2404">
        <f t="shared" si="1367"/>
        <v>0</v>
      </c>
      <c r="BL358" s="973">
        <f t="shared" si="1367"/>
        <v>0</v>
      </c>
      <c r="BM358" s="970">
        <f t="shared" si="1367"/>
        <v>0</v>
      </c>
      <c r="BN358" s="962">
        <f t="shared" si="1367"/>
        <v>0</v>
      </c>
      <c r="BO358" s="2402">
        <f t="shared" si="1367"/>
        <v>0</v>
      </c>
      <c r="BP358" s="2404">
        <f t="shared" si="1367"/>
        <v>0</v>
      </c>
      <c r="BQ358" s="2404">
        <f t="shared" si="1367"/>
        <v>0</v>
      </c>
      <c r="BR358" s="2404">
        <f t="shared" si="1367"/>
        <v>0</v>
      </c>
      <c r="BS358" s="973">
        <f t="shared" si="1367"/>
        <v>0</v>
      </c>
      <c r="BT358" s="2402">
        <f t="shared" si="1367"/>
        <v>0</v>
      </c>
      <c r="BU358" s="2404">
        <f t="shared" si="1367"/>
        <v>0</v>
      </c>
      <c r="BV358" s="973">
        <f t="shared" si="1367"/>
        <v>0</v>
      </c>
      <c r="BW358" s="970">
        <f t="shared" si="1367"/>
        <v>0</v>
      </c>
      <c r="BX358" s="962">
        <f t="shared" si="1351"/>
        <v>0</v>
      </c>
      <c r="BY358" s="2402">
        <f>SUM(BY353:BY357)</f>
        <v>0</v>
      </c>
      <c r="BZ358" s="973">
        <f>SUM(BZ353:BZ357)</f>
        <v>0</v>
      </c>
      <c r="CA358" s="964">
        <f>SUM(CA353:CA357)</f>
        <v>0</v>
      </c>
      <c r="CC358" s="971" t="s">
        <v>106</v>
      </c>
      <c r="CD358" s="2402">
        <f t="shared" ref="CD358:CV358" si="1368">SUM(CD353:CD357)</f>
        <v>0</v>
      </c>
      <c r="CE358" s="2404">
        <f t="shared" si="1368"/>
        <v>0</v>
      </c>
      <c r="CF358" s="975">
        <f t="shared" si="1368"/>
        <v>0</v>
      </c>
      <c r="CG358" s="962">
        <f t="shared" si="1368"/>
        <v>0</v>
      </c>
      <c r="CH358" s="2403">
        <f t="shared" si="1368"/>
        <v>0</v>
      </c>
      <c r="CI358" s="2404">
        <f t="shared" si="1368"/>
        <v>0</v>
      </c>
      <c r="CJ358" s="975">
        <f t="shared" si="1368"/>
        <v>0</v>
      </c>
      <c r="CK358" s="962">
        <f t="shared" si="1368"/>
        <v>0</v>
      </c>
      <c r="CL358" s="2403">
        <f t="shared" si="1368"/>
        <v>0</v>
      </c>
      <c r="CM358" s="2404">
        <f t="shared" si="1368"/>
        <v>0</v>
      </c>
      <c r="CN358" s="975">
        <f t="shared" si="1368"/>
        <v>0</v>
      </c>
      <c r="CO358" s="962">
        <f t="shared" si="1368"/>
        <v>0</v>
      </c>
      <c r="CP358" s="2403">
        <f t="shared" si="1368"/>
        <v>0</v>
      </c>
      <c r="CQ358" s="975">
        <f t="shared" si="1368"/>
        <v>0</v>
      </c>
      <c r="CR358" s="962">
        <f t="shared" si="1368"/>
        <v>0</v>
      </c>
      <c r="CS358" s="2403">
        <f t="shared" si="1368"/>
        <v>0</v>
      </c>
      <c r="CT358" s="2404">
        <f t="shared" si="1368"/>
        <v>0</v>
      </c>
      <c r="CU358" s="975">
        <f t="shared" si="1368"/>
        <v>0</v>
      </c>
      <c r="CV358" s="962">
        <f t="shared" si="1368"/>
        <v>0</v>
      </c>
      <c r="CW358" s="184"/>
      <c r="CX358" s="2402">
        <f t="shared" ref="CX358:DE358" si="1369">SUM(CX353:CX357)</f>
        <v>0</v>
      </c>
      <c r="CY358" s="2404">
        <f t="shared" si="1369"/>
        <v>0</v>
      </c>
      <c r="CZ358" s="975">
        <f t="shared" si="1369"/>
        <v>0</v>
      </c>
      <c r="DA358" s="962">
        <f t="shared" si="1369"/>
        <v>0</v>
      </c>
      <c r="DB358" s="2403">
        <f t="shared" si="1369"/>
        <v>0</v>
      </c>
      <c r="DC358" s="2404">
        <f t="shared" si="1369"/>
        <v>0</v>
      </c>
      <c r="DD358" s="975">
        <f t="shared" si="1369"/>
        <v>0</v>
      </c>
      <c r="DE358" s="962">
        <f t="shared" si="1369"/>
        <v>0</v>
      </c>
      <c r="DF358" s="184"/>
      <c r="DG358" s="962">
        <f t="shared" si="1360"/>
        <v>0</v>
      </c>
      <c r="DH358" s="184"/>
      <c r="DI358" s="972">
        <f>SUM(DI353:DI357)</f>
        <v>0</v>
      </c>
      <c r="DJ358" s="962">
        <f>SUM(DJ353:DJ357)</f>
        <v>0</v>
      </c>
      <c r="DK358" s="964">
        <f>SUM(DK353:DK357)</f>
        <v>0</v>
      </c>
      <c r="DM358" s="962">
        <f>SUM(DM353:DM357)</f>
        <v>0</v>
      </c>
      <c r="DO358" s="960" t="str">
        <f t="shared" si="1231"/>
        <v>True</v>
      </c>
      <c r="DP358" s="4075" t="str">
        <f>IF($U358=0,"Blanc","")</f>
        <v>Blanc</v>
      </c>
      <c r="DQ358" s="4074" t="str">
        <f t="shared" si="1288"/>
        <v>wrong</v>
      </c>
    </row>
    <row r="359" spans="2:121" ht="39.9" customHeight="1">
      <c r="B359" s="8502"/>
      <c r="C359" s="8504"/>
      <c r="D359" s="8504"/>
      <c r="E359" s="8502"/>
      <c r="F359" s="8508" t="s">
        <v>270</v>
      </c>
      <c r="G359" s="251" t="s">
        <v>1213</v>
      </c>
      <c r="H359" s="206"/>
      <c r="I359" s="209"/>
      <c r="J359" s="210"/>
      <c r="K359" s="208"/>
      <c r="L359" s="208"/>
      <c r="M359" s="207"/>
      <c r="N359" s="206"/>
      <c r="O359" s="209"/>
      <c r="P359" s="210"/>
      <c r="Q359" s="207"/>
      <c r="R359" s="206"/>
      <c r="S359" s="209"/>
      <c r="T359" s="2393"/>
      <c r="U359" s="2446">
        <f t="shared" ref="U359:U363" si="1370">SUM(H359:P359,S359:T359)-R359</f>
        <v>0</v>
      </c>
      <c r="V359" s="206"/>
      <c r="W359" s="209"/>
      <c r="X359" s="955"/>
      <c r="Y359" s="208"/>
      <c r="Z359" s="207"/>
      <c r="AA359" s="2448">
        <f t="shared" ref="AA359:AA363" si="1371">SUM(X359:Z359)</f>
        <v>0</v>
      </c>
      <c r="AB359" s="212"/>
      <c r="AC359" s="210"/>
      <c r="AD359" s="208"/>
      <c r="AE359" s="208"/>
      <c r="AF359" s="208"/>
      <c r="AG359" s="207"/>
      <c r="AH359" s="2448">
        <f t="shared" ref="AH359:AH363" si="1372">SUM(AC359:AG359)</f>
        <v>0</v>
      </c>
      <c r="AI359" s="210"/>
      <c r="AJ359" s="208"/>
      <c r="AK359" s="207"/>
      <c r="AL359" s="2449">
        <f t="shared" ref="AL359:AL363" si="1373">SUM(AI359:AK359)</f>
        <v>0</v>
      </c>
      <c r="AM359" s="211"/>
      <c r="AN359" s="2451">
        <f t="shared" ref="AN359:AN363" si="1374">AM359+AL359+AH359+AB359+AA359</f>
        <v>0</v>
      </c>
      <c r="AO359" s="210"/>
      <c r="AP359" s="208"/>
      <c r="AQ359" s="208"/>
      <c r="AR359" s="208"/>
      <c r="AS359" s="207"/>
      <c r="AT359" s="2453">
        <f>SUM(AO359:AS359)</f>
        <v>0</v>
      </c>
      <c r="AU359" s="213"/>
      <c r="AV359" s="184"/>
      <c r="AW359" s="251" t="s">
        <v>1213</v>
      </c>
      <c r="AX359" s="206"/>
      <c r="AY359" s="208"/>
      <c r="AZ359" s="208"/>
      <c r="BA359" s="208"/>
      <c r="BB359" s="208"/>
      <c r="BC359" s="208"/>
      <c r="BD359" s="209"/>
      <c r="BE359" s="206"/>
      <c r="BF359" s="208"/>
      <c r="BG359" s="208"/>
      <c r="BH359" s="208"/>
      <c r="BI359" s="209"/>
      <c r="BJ359" s="206"/>
      <c r="BK359" s="208"/>
      <c r="BL359" s="209"/>
      <c r="BM359" s="954"/>
      <c r="BN359" s="211"/>
      <c r="BO359" s="206"/>
      <c r="BP359" s="208"/>
      <c r="BQ359" s="208"/>
      <c r="BR359" s="208"/>
      <c r="BS359" s="209"/>
      <c r="BT359" s="206"/>
      <c r="BU359" s="208"/>
      <c r="BV359" s="209"/>
      <c r="BW359" s="954"/>
      <c r="BX359" s="2454">
        <f t="shared" si="1351"/>
        <v>0</v>
      </c>
      <c r="BY359" s="206"/>
      <c r="BZ359" s="209"/>
      <c r="CA359" s="956"/>
      <c r="CC359" s="251" t="s">
        <v>1213</v>
      </c>
      <c r="CD359" s="206"/>
      <c r="CE359" s="208"/>
      <c r="CF359" s="207"/>
      <c r="CG359" s="2454">
        <f t="shared" ref="CG359:CG363" si="1375">SUM(CD359:CF359)</f>
        <v>0</v>
      </c>
      <c r="CH359" s="210"/>
      <c r="CI359" s="208"/>
      <c r="CJ359" s="207"/>
      <c r="CK359" s="2454">
        <f t="shared" ref="CK359:CK363" si="1376">SUM(CH359:CJ359)</f>
        <v>0</v>
      </c>
      <c r="CL359" s="210"/>
      <c r="CM359" s="208"/>
      <c r="CN359" s="207"/>
      <c r="CO359" s="2454">
        <f t="shared" ref="CO359:CO363" si="1377">SUM(CL359:CN359)</f>
        <v>0</v>
      </c>
      <c r="CP359" s="210"/>
      <c r="CQ359" s="207"/>
      <c r="CR359" s="2454">
        <f t="shared" ref="CR359:CR363" si="1378">SUM(CP359:CQ359)</f>
        <v>0</v>
      </c>
      <c r="CS359" s="2434">
        <f t="shared" ref="CS359:CU363" si="1379">CX359+DB359</f>
        <v>0</v>
      </c>
      <c r="CT359" s="2432">
        <f t="shared" si="1379"/>
        <v>0</v>
      </c>
      <c r="CU359" s="2433">
        <f t="shared" si="1379"/>
        <v>0</v>
      </c>
      <c r="CV359" s="2454">
        <f t="shared" ref="CV359:CV363" si="1380">SUM(CS359:CU359)</f>
        <v>0</v>
      </c>
      <c r="CW359" s="184"/>
      <c r="CX359" s="206"/>
      <c r="CY359" s="208"/>
      <c r="CZ359" s="207"/>
      <c r="DA359" s="2460">
        <f t="shared" ref="DA359:DA363" si="1381">SUM(CX359:CZ359)</f>
        <v>0</v>
      </c>
      <c r="DB359" s="210"/>
      <c r="DC359" s="208"/>
      <c r="DD359" s="207"/>
      <c r="DE359" s="2460">
        <f t="shared" ref="DE359:DE363" si="1382">SUM(DB359:DD359)</f>
        <v>0</v>
      </c>
      <c r="DF359" s="184"/>
      <c r="DG359" s="2454">
        <f t="shared" si="1360"/>
        <v>0</v>
      </c>
      <c r="DH359" s="184"/>
      <c r="DI359" s="2394">
        <f t="shared" ref="DI359:DJ363" si="1383">CD359+CH359+CL359+CP359+CS359</f>
        <v>0</v>
      </c>
      <c r="DJ359" s="2395">
        <f t="shared" si="1383"/>
        <v>0</v>
      </c>
      <c r="DK359" s="2396">
        <f t="shared" ref="DK359:DK363" si="1384">CF359+CJ359+CN359+CU359</f>
        <v>0</v>
      </c>
      <c r="DM359" s="2395">
        <f t="shared" ref="DM359:DM363" si="1385">SUM(DI359:DK359)</f>
        <v>0</v>
      </c>
      <c r="DO359" s="2462" t="str">
        <f t="shared" si="1231"/>
        <v>True</v>
      </c>
      <c r="DP359" s="4073"/>
    </row>
    <row r="360" spans="2:121" ht="39.9" customHeight="1">
      <c r="B360" s="8502"/>
      <c r="C360" s="8504"/>
      <c r="D360" s="8504"/>
      <c r="E360" s="8502"/>
      <c r="F360" s="8508"/>
      <c r="G360" s="251" t="s">
        <v>666</v>
      </c>
      <c r="H360" s="206"/>
      <c r="I360" s="209"/>
      <c r="J360" s="210"/>
      <c r="K360" s="208"/>
      <c r="L360" s="208"/>
      <c r="M360" s="207"/>
      <c r="N360" s="206"/>
      <c r="O360" s="209"/>
      <c r="P360" s="210"/>
      <c r="Q360" s="207"/>
      <c r="R360" s="206"/>
      <c r="S360" s="209"/>
      <c r="T360" s="2393"/>
      <c r="U360" s="2446">
        <f t="shared" si="1370"/>
        <v>0</v>
      </c>
      <c r="V360" s="206"/>
      <c r="W360" s="209"/>
      <c r="X360" s="955"/>
      <c r="Y360" s="208"/>
      <c r="Z360" s="207"/>
      <c r="AA360" s="2448">
        <f t="shared" si="1371"/>
        <v>0</v>
      </c>
      <c r="AB360" s="212"/>
      <c r="AC360" s="210"/>
      <c r="AD360" s="208"/>
      <c r="AE360" s="208"/>
      <c r="AF360" s="208"/>
      <c r="AG360" s="207"/>
      <c r="AH360" s="2448">
        <f t="shared" si="1372"/>
        <v>0</v>
      </c>
      <c r="AI360" s="210"/>
      <c r="AJ360" s="208"/>
      <c r="AK360" s="207"/>
      <c r="AL360" s="2449">
        <f t="shared" si="1373"/>
        <v>0</v>
      </c>
      <c r="AM360" s="211"/>
      <c r="AN360" s="2451">
        <f t="shared" si="1374"/>
        <v>0</v>
      </c>
      <c r="AO360" s="210"/>
      <c r="AP360" s="208"/>
      <c r="AQ360" s="208"/>
      <c r="AR360" s="208"/>
      <c r="AS360" s="207"/>
      <c r="AT360" s="2453">
        <f t="shared" ref="AT360:AT363" si="1386">SUM(AO360:AS360)</f>
        <v>0</v>
      </c>
      <c r="AU360" s="213"/>
      <c r="AV360" s="184"/>
      <c r="AW360" s="251" t="s">
        <v>666</v>
      </c>
      <c r="AX360" s="206"/>
      <c r="AY360" s="208"/>
      <c r="AZ360" s="208"/>
      <c r="BA360" s="208"/>
      <c r="BB360" s="208"/>
      <c r="BC360" s="208"/>
      <c r="BD360" s="209"/>
      <c r="BE360" s="206"/>
      <c r="BF360" s="208"/>
      <c r="BG360" s="208"/>
      <c r="BH360" s="208"/>
      <c r="BI360" s="209"/>
      <c r="BJ360" s="206"/>
      <c r="BK360" s="208"/>
      <c r="BL360" s="209"/>
      <c r="BM360" s="954"/>
      <c r="BN360" s="211"/>
      <c r="BO360" s="206"/>
      <c r="BP360" s="208"/>
      <c r="BQ360" s="208"/>
      <c r="BR360" s="208"/>
      <c r="BS360" s="209"/>
      <c r="BT360" s="206"/>
      <c r="BU360" s="208"/>
      <c r="BV360" s="209"/>
      <c r="BW360" s="954"/>
      <c r="BX360" s="2454">
        <f t="shared" si="1351"/>
        <v>0</v>
      </c>
      <c r="BY360" s="206"/>
      <c r="BZ360" s="209"/>
      <c r="CA360" s="956"/>
      <c r="CC360" s="251" t="s">
        <v>666</v>
      </c>
      <c r="CD360" s="206"/>
      <c r="CE360" s="208"/>
      <c r="CF360" s="207"/>
      <c r="CG360" s="2454">
        <f t="shared" si="1375"/>
        <v>0</v>
      </c>
      <c r="CH360" s="210"/>
      <c r="CI360" s="208"/>
      <c r="CJ360" s="207"/>
      <c r="CK360" s="2454">
        <f t="shared" si="1376"/>
        <v>0</v>
      </c>
      <c r="CL360" s="210"/>
      <c r="CM360" s="208"/>
      <c r="CN360" s="207"/>
      <c r="CO360" s="2454">
        <f t="shared" si="1377"/>
        <v>0</v>
      </c>
      <c r="CP360" s="210"/>
      <c r="CQ360" s="207"/>
      <c r="CR360" s="2454">
        <f t="shared" si="1378"/>
        <v>0</v>
      </c>
      <c r="CS360" s="2434">
        <f t="shared" si="1379"/>
        <v>0</v>
      </c>
      <c r="CT360" s="2432">
        <f t="shared" si="1379"/>
        <v>0</v>
      </c>
      <c r="CU360" s="2433">
        <f t="shared" si="1379"/>
        <v>0</v>
      </c>
      <c r="CV360" s="2454">
        <f t="shared" si="1380"/>
        <v>0</v>
      </c>
      <c r="CW360" s="184"/>
      <c r="CX360" s="206"/>
      <c r="CY360" s="208"/>
      <c r="CZ360" s="207"/>
      <c r="DA360" s="2460">
        <f t="shared" si="1381"/>
        <v>0</v>
      </c>
      <c r="DB360" s="210"/>
      <c r="DC360" s="208"/>
      <c r="DD360" s="207"/>
      <c r="DE360" s="2460">
        <f t="shared" si="1382"/>
        <v>0</v>
      </c>
      <c r="DF360" s="184"/>
      <c r="DG360" s="2454">
        <f t="shared" si="1360"/>
        <v>0</v>
      </c>
      <c r="DH360" s="184"/>
      <c r="DI360" s="2394">
        <f t="shared" si="1383"/>
        <v>0</v>
      </c>
      <c r="DJ360" s="2395">
        <f t="shared" si="1383"/>
        <v>0</v>
      </c>
      <c r="DK360" s="2396">
        <f t="shared" si="1384"/>
        <v>0</v>
      </c>
      <c r="DM360" s="2395">
        <f t="shared" si="1385"/>
        <v>0</v>
      </c>
      <c r="DO360" s="2462" t="str">
        <f t="shared" si="1231"/>
        <v>True</v>
      </c>
      <c r="DP360" s="4073"/>
    </row>
    <row r="361" spans="2:121" ht="39.9" customHeight="1">
      <c r="B361" s="8502"/>
      <c r="C361" s="8504"/>
      <c r="D361" s="8504"/>
      <c r="E361" s="8502"/>
      <c r="F361" s="8508"/>
      <c r="G361" s="251" t="s">
        <v>667</v>
      </c>
      <c r="H361" s="206"/>
      <c r="I361" s="209"/>
      <c r="J361" s="210"/>
      <c r="K361" s="208"/>
      <c r="L361" s="208"/>
      <c r="M361" s="207"/>
      <c r="N361" s="206"/>
      <c r="O361" s="209"/>
      <c r="P361" s="210"/>
      <c r="Q361" s="207"/>
      <c r="R361" s="206"/>
      <c r="S361" s="209"/>
      <c r="T361" s="2393"/>
      <c r="U361" s="2446">
        <f t="shared" si="1370"/>
        <v>0</v>
      </c>
      <c r="V361" s="206"/>
      <c r="W361" s="209"/>
      <c r="X361" s="955"/>
      <c r="Y361" s="208"/>
      <c r="Z361" s="207"/>
      <c r="AA361" s="2448">
        <f t="shared" si="1371"/>
        <v>0</v>
      </c>
      <c r="AB361" s="212"/>
      <c r="AC361" s="210"/>
      <c r="AD361" s="208"/>
      <c r="AE361" s="208"/>
      <c r="AF361" s="208"/>
      <c r="AG361" s="207"/>
      <c r="AH361" s="2448">
        <f t="shared" si="1372"/>
        <v>0</v>
      </c>
      <c r="AI361" s="210"/>
      <c r="AJ361" s="208"/>
      <c r="AK361" s="207"/>
      <c r="AL361" s="2449">
        <f t="shared" si="1373"/>
        <v>0</v>
      </c>
      <c r="AM361" s="211"/>
      <c r="AN361" s="2451">
        <f t="shared" si="1374"/>
        <v>0</v>
      </c>
      <c r="AO361" s="210"/>
      <c r="AP361" s="208"/>
      <c r="AQ361" s="208"/>
      <c r="AR361" s="208"/>
      <c r="AS361" s="207"/>
      <c r="AT361" s="2453">
        <f t="shared" si="1386"/>
        <v>0</v>
      </c>
      <c r="AU361" s="213"/>
      <c r="AV361" s="184"/>
      <c r="AW361" s="251" t="s">
        <v>667</v>
      </c>
      <c r="AX361" s="206"/>
      <c r="AY361" s="208"/>
      <c r="AZ361" s="208"/>
      <c r="BA361" s="208"/>
      <c r="BB361" s="208"/>
      <c r="BC361" s="208"/>
      <c r="BD361" s="209"/>
      <c r="BE361" s="206"/>
      <c r="BF361" s="208"/>
      <c r="BG361" s="208"/>
      <c r="BH361" s="208"/>
      <c r="BI361" s="209"/>
      <c r="BJ361" s="206"/>
      <c r="BK361" s="208"/>
      <c r="BL361" s="209"/>
      <c r="BM361" s="954"/>
      <c r="BN361" s="211"/>
      <c r="BO361" s="206"/>
      <c r="BP361" s="208"/>
      <c r="BQ361" s="208"/>
      <c r="BR361" s="208"/>
      <c r="BS361" s="209"/>
      <c r="BT361" s="206"/>
      <c r="BU361" s="208"/>
      <c r="BV361" s="209"/>
      <c r="BW361" s="954"/>
      <c r="BX361" s="2454">
        <f t="shared" si="1351"/>
        <v>0</v>
      </c>
      <c r="BY361" s="206"/>
      <c r="BZ361" s="209"/>
      <c r="CA361" s="956"/>
      <c r="CC361" s="251" t="s">
        <v>667</v>
      </c>
      <c r="CD361" s="206"/>
      <c r="CE361" s="208"/>
      <c r="CF361" s="207"/>
      <c r="CG361" s="2454">
        <f t="shared" si="1375"/>
        <v>0</v>
      </c>
      <c r="CH361" s="210"/>
      <c r="CI361" s="208"/>
      <c r="CJ361" s="207"/>
      <c r="CK361" s="2454">
        <f t="shared" si="1376"/>
        <v>0</v>
      </c>
      <c r="CL361" s="210"/>
      <c r="CM361" s="208"/>
      <c r="CN361" s="207"/>
      <c r="CO361" s="2454">
        <f t="shared" si="1377"/>
        <v>0</v>
      </c>
      <c r="CP361" s="210"/>
      <c r="CQ361" s="207"/>
      <c r="CR361" s="2454">
        <f t="shared" si="1378"/>
        <v>0</v>
      </c>
      <c r="CS361" s="2434">
        <f t="shared" si="1379"/>
        <v>0</v>
      </c>
      <c r="CT361" s="2432">
        <f t="shared" si="1379"/>
        <v>0</v>
      </c>
      <c r="CU361" s="2433">
        <f t="shared" si="1379"/>
        <v>0</v>
      </c>
      <c r="CV361" s="2454">
        <f t="shared" si="1380"/>
        <v>0</v>
      </c>
      <c r="CW361" s="184"/>
      <c r="CX361" s="206"/>
      <c r="CY361" s="208"/>
      <c r="CZ361" s="207"/>
      <c r="DA361" s="2460">
        <f t="shared" si="1381"/>
        <v>0</v>
      </c>
      <c r="DB361" s="210"/>
      <c r="DC361" s="208"/>
      <c r="DD361" s="207"/>
      <c r="DE361" s="2460">
        <f t="shared" si="1382"/>
        <v>0</v>
      </c>
      <c r="DF361" s="184"/>
      <c r="DG361" s="2454">
        <f t="shared" si="1360"/>
        <v>0</v>
      </c>
      <c r="DH361" s="184"/>
      <c r="DI361" s="2394">
        <f t="shared" si="1383"/>
        <v>0</v>
      </c>
      <c r="DJ361" s="2395">
        <f t="shared" si="1383"/>
        <v>0</v>
      </c>
      <c r="DK361" s="2396">
        <f t="shared" si="1384"/>
        <v>0</v>
      </c>
      <c r="DM361" s="2395">
        <f t="shared" si="1385"/>
        <v>0</v>
      </c>
      <c r="DO361" s="2462" t="str">
        <f t="shared" si="1231"/>
        <v>True</v>
      </c>
      <c r="DP361" s="4073"/>
    </row>
    <row r="362" spans="2:121" ht="39.9" customHeight="1">
      <c r="B362" s="8502"/>
      <c r="C362" s="8504"/>
      <c r="D362" s="8504"/>
      <c r="E362" s="8502"/>
      <c r="F362" s="8508"/>
      <c r="G362" s="251" t="s">
        <v>668</v>
      </c>
      <c r="H362" s="206"/>
      <c r="I362" s="209"/>
      <c r="J362" s="210"/>
      <c r="K362" s="208"/>
      <c r="L362" s="208"/>
      <c r="M362" s="207"/>
      <c r="N362" s="206"/>
      <c r="O362" s="209"/>
      <c r="P362" s="210"/>
      <c r="Q362" s="207"/>
      <c r="R362" s="206"/>
      <c r="S362" s="209"/>
      <c r="T362" s="954"/>
      <c r="U362" s="2446">
        <f t="shared" si="1370"/>
        <v>0</v>
      </c>
      <c r="V362" s="206"/>
      <c r="W362" s="209"/>
      <c r="X362" s="955"/>
      <c r="Y362" s="208"/>
      <c r="Z362" s="207"/>
      <c r="AA362" s="2448">
        <f t="shared" si="1371"/>
        <v>0</v>
      </c>
      <c r="AB362" s="212"/>
      <c r="AC362" s="210"/>
      <c r="AD362" s="208"/>
      <c r="AE362" s="208"/>
      <c r="AF362" s="208"/>
      <c r="AG362" s="207"/>
      <c r="AH362" s="2448">
        <f t="shared" si="1372"/>
        <v>0</v>
      </c>
      <c r="AI362" s="210"/>
      <c r="AJ362" s="208"/>
      <c r="AK362" s="207"/>
      <c r="AL362" s="2449">
        <f t="shared" si="1373"/>
        <v>0</v>
      </c>
      <c r="AM362" s="211"/>
      <c r="AN362" s="2451">
        <f t="shared" si="1374"/>
        <v>0</v>
      </c>
      <c r="AO362" s="210"/>
      <c r="AP362" s="208"/>
      <c r="AQ362" s="208"/>
      <c r="AR362" s="208"/>
      <c r="AS362" s="207"/>
      <c r="AT362" s="2453">
        <f t="shared" si="1386"/>
        <v>0</v>
      </c>
      <c r="AU362" s="213"/>
      <c r="AV362" s="184"/>
      <c r="AW362" s="251" t="s">
        <v>668</v>
      </c>
      <c r="AX362" s="206"/>
      <c r="AY362" s="208"/>
      <c r="AZ362" s="208"/>
      <c r="BA362" s="208"/>
      <c r="BB362" s="208"/>
      <c r="BC362" s="208"/>
      <c r="BD362" s="209"/>
      <c r="BE362" s="206"/>
      <c r="BF362" s="208"/>
      <c r="BG362" s="208"/>
      <c r="BH362" s="208"/>
      <c r="BI362" s="209"/>
      <c r="BJ362" s="206"/>
      <c r="BK362" s="208"/>
      <c r="BL362" s="209"/>
      <c r="BM362" s="954"/>
      <c r="BN362" s="211"/>
      <c r="BO362" s="206"/>
      <c r="BP362" s="208"/>
      <c r="BQ362" s="208"/>
      <c r="BR362" s="208"/>
      <c r="BS362" s="209"/>
      <c r="BT362" s="206"/>
      <c r="BU362" s="208"/>
      <c r="BV362" s="209"/>
      <c r="BW362" s="954"/>
      <c r="BX362" s="2454">
        <f t="shared" si="1351"/>
        <v>0</v>
      </c>
      <c r="BY362" s="206"/>
      <c r="BZ362" s="209"/>
      <c r="CA362" s="956"/>
      <c r="CC362" s="251" t="s">
        <v>668</v>
      </c>
      <c r="CD362" s="206"/>
      <c r="CE362" s="208"/>
      <c r="CF362" s="207"/>
      <c r="CG362" s="2454">
        <f t="shared" si="1375"/>
        <v>0</v>
      </c>
      <c r="CH362" s="210"/>
      <c r="CI362" s="208"/>
      <c r="CJ362" s="207"/>
      <c r="CK362" s="2454">
        <f t="shared" si="1376"/>
        <v>0</v>
      </c>
      <c r="CL362" s="210"/>
      <c r="CM362" s="208"/>
      <c r="CN362" s="207"/>
      <c r="CO362" s="2454">
        <f t="shared" si="1377"/>
        <v>0</v>
      </c>
      <c r="CP362" s="210"/>
      <c r="CQ362" s="207"/>
      <c r="CR362" s="2454">
        <f t="shared" si="1378"/>
        <v>0</v>
      </c>
      <c r="CS362" s="2434">
        <f t="shared" si="1379"/>
        <v>0</v>
      </c>
      <c r="CT362" s="2432">
        <f t="shared" si="1379"/>
        <v>0</v>
      </c>
      <c r="CU362" s="2433">
        <f t="shared" si="1379"/>
        <v>0</v>
      </c>
      <c r="CV362" s="2454">
        <f t="shared" si="1380"/>
        <v>0</v>
      </c>
      <c r="CW362" s="184"/>
      <c r="CX362" s="206"/>
      <c r="CY362" s="208"/>
      <c r="CZ362" s="207"/>
      <c r="DA362" s="2460">
        <f t="shared" si="1381"/>
        <v>0</v>
      </c>
      <c r="DB362" s="210"/>
      <c r="DC362" s="208"/>
      <c r="DD362" s="207"/>
      <c r="DE362" s="2460">
        <f t="shared" si="1382"/>
        <v>0</v>
      </c>
      <c r="DF362" s="184"/>
      <c r="DG362" s="2454">
        <f t="shared" si="1360"/>
        <v>0</v>
      </c>
      <c r="DH362" s="184"/>
      <c r="DI362" s="2394">
        <f t="shared" si="1383"/>
        <v>0</v>
      </c>
      <c r="DJ362" s="2395">
        <f t="shared" si="1383"/>
        <v>0</v>
      </c>
      <c r="DK362" s="2396">
        <f t="shared" si="1384"/>
        <v>0</v>
      </c>
      <c r="DM362" s="2395">
        <f t="shared" si="1385"/>
        <v>0</v>
      </c>
      <c r="DO362" s="2462" t="str">
        <f t="shared" si="1231"/>
        <v>True</v>
      </c>
      <c r="DP362" s="4073"/>
    </row>
    <row r="363" spans="2:121" ht="39.9" customHeight="1" thickBot="1">
      <c r="B363" s="8502"/>
      <c r="C363" s="8504"/>
      <c r="D363" s="8504"/>
      <c r="E363" s="8502"/>
      <c r="F363" s="8508"/>
      <c r="G363" s="252" t="s">
        <v>1214</v>
      </c>
      <c r="H363" s="214"/>
      <c r="I363" s="217"/>
      <c r="J363" s="218"/>
      <c r="K363" s="216"/>
      <c r="L363" s="216"/>
      <c r="M363" s="215"/>
      <c r="N363" s="214"/>
      <c r="O363" s="217"/>
      <c r="P363" s="218"/>
      <c r="Q363" s="215"/>
      <c r="R363" s="214"/>
      <c r="S363" s="217"/>
      <c r="T363" s="957"/>
      <c r="U363" s="2446">
        <f t="shared" si="1370"/>
        <v>0</v>
      </c>
      <c r="V363" s="214"/>
      <c r="W363" s="217"/>
      <c r="X363" s="958"/>
      <c r="Y363" s="216"/>
      <c r="Z363" s="215"/>
      <c r="AA363" s="2448">
        <f t="shared" si="1371"/>
        <v>0</v>
      </c>
      <c r="AB363" s="220"/>
      <c r="AC363" s="218"/>
      <c r="AD363" s="216"/>
      <c r="AE363" s="216"/>
      <c r="AF363" s="216"/>
      <c r="AG363" s="215"/>
      <c r="AH363" s="2448">
        <f t="shared" si="1372"/>
        <v>0</v>
      </c>
      <c r="AI363" s="218"/>
      <c r="AJ363" s="216"/>
      <c r="AK363" s="215"/>
      <c r="AL363" s="2450">
        <f t="shared" si="1373"/>
        <v>0</v>
      </c>
      <c r="AM363" s="219"/>
      <c r="AN363" s="2452">
        <f t="shared" si="1374"/>
        <v>0</v>
      </c>
      <c r="AO363" s="218"/>
      <c r="AP363" s="216"/>
      <c r="AQ363" s="216"/>
      <c r="AR363" s="216"/>
      <c r="AS363" s="215"/>
      <c r="AT363" s="2448">
        <f t="shared" si="1386"/>
        <v>0</v>
      </c>
      <c r="AU363" s="221"/>
      <c r="AV363" s="184"/>
      <c r="AW363" s="252" t="s">
        <v>1214</v>
      </c>
      <c r="AX363" s="214"/>
      <c r="AY363" s="216"/>
      <c r="AZ363" s="216"/>
      <c r="BA363" s="216"/>
      <c r="BB363" s="216"/>
      <c r="BC363" s="216"/>
      <c r="BD363" s="217"/>
      <c r="BE363" s="214"/>
      <c r="BF363" s="216"/>
      <c r="BG363" s="216"/>
      <c r="BH363" s="216"/>
      <c r="BI363" s="217"/>
      <c r="BJ363" s="214"/>
      <c r="BK363" s="216"/>
      <c r="BL363" s="217"/>
      <c r="BM363" s="957"/>
      <c r="BN363" s="219"/>
      <c r="BO363" s="214"/>
      <c r="BP363" s="216"/>
      <c r="BQ363" s="216"/>
      <c r="BR363" s="216"/>
      <c r="BS363" s="217"/>
      <c r="BT363" s="214"/>
      <c r="BU363" s="216"/>
      <c r="BV363" s="217"/>
      <c r="BW363" s="957"/>
      <c r="BX363" s="2455">
        <f t="shared" si="1351"/>
        <v>0</v>
      </c>
      <c r="BY363" s="214"/>
      <c r="BZ363" s="217"/>
      <c r="CA363" s="961"/>
      <c r="CC363" s="252" t="s">
        <v>1214</v>
      </c>
      <c r="CD363" s="214"/>
      <c r="CE363" s="216"/>
      <c r="CF363" s="215"/>
      <c r="CG363" s="2455">
        <f t="shared" si="1375"/>
        <v>0</v>
      </c>
      <c r="CH363" s="218"/>
      <c r="CI363" s="216"/>
      <c r="CJ363" s="215"/>
      <c r="CK363" s="2455">
        <f t="shared" si="1376"/>
        <v>0</v>
      </c>
      <c r="CL363" s="218"/>
      <c r="CM363" s="216"/>
      <c r="CN363" s="215"/>
      <c r="CO363" s="2455">
        <f t="shared" si="1377"/>
        <v>0</v>
      </c>
      <c r="CP363" s="218"/>
      <c r="CQ363" s="215"/>
      <c r="CR363" s="2455">
        <f t="shared" si="1378"/>
        <v>0</v>
      </c>
      <c r="CS363" s="2456">
        <f t="shared" si="1379"/>
        <v>0</v>
      </c>
      <c r="CT363" s="2457">
        <f t="shared" si="1379"/>
        <v>0</v>
      </c>
      <c r="CU363" s="2458">
        <f t="shared" si="1379"/>
        <v>0</v>
      </c>
      <c r="CV363" s="2455">
        <f t="shared" si="1380"/>
        <v>0</v>
      </c>
      <c r="CW363" s="184"/>
      <c r="CX363" s="214"/>
      <c r="CY363" s="216"/>
      <c r="CZ363" s="215"/>
      <c r="DA363" s="2461">
        <f t="shared" si="1381"/>
        <v>0</v>
      </c>
      <c r="DB363" s="218"/>
      <c r="DC363" s="216"/>
      <c r="DD363" s="215"/>
      <c r="DE363" s="2461">
        <f t="shared" si="1382"/>
        <v>0</v>
      </c>
      <c r="DF363" s="184"/>
      <c r="DG363" s="2455">
        <f t="shared" si="1360"/>
        <v>0</v>
      </c>
      <c r="DH363" s="184"/>
      <c r="DI363" s="2397">
        <f t="shared" si="1383"/>
        <v>0</v>
      </c>
      <c r="DJ363" s="2398">
        <f t="shared" si="1383"/>
        <v>0</v>
      </c>
      <c r="DK363" s="2399">
        <f t="shared" si="1384"/>
        <v>0</v>
      </c>
      <c r="DM363" s="2398">
        <f t="shared" si="1385"/>
        <v>0</v>
      </c>
      <c r="DO363" s="2463" t="str">
        <f t="shared" si="1231"/>
        <v>True</v>
      </c>
      <c r="DP363" s="4073"/>
    </row>
    <row r="364" spans="2:121" ht="39.9" customHeight="1" thickBot="1">
      <c r="B364" s="8502"/>
      <c r="C364" s="8504"/>
      <c r="D364" s="8504"/>
      <c r="E364" s="8502"/>
      <c r="F364" s="8509"/>
      <c r="G364" s="2033" t="s">
        <v>181</v>
      </c>
      <c r="H364" s="2402">
        <f t="shared" ref="H364:P364" si="1387">SUM(H359:H363)</f>
        <v>0</v>
      </c>
      <c r="I364" s="973">
        <f t="shared" si="1387"/>
        <v>0</v>
      </c>
      <c r="J364" s="2403">
        <f t="shared" si="1387"/>
        <v>0</v>
      </c>
      <c r="K364" s="2404">
        <f t="shared" si="1387"/>
        <v>0</v>
      </c>
      <c r="L364" s="2404">
        <f t="shared" si="1387"/>
        <v>0</v>
      </c>
      <c r="M364" s="975">
        <f t="shared" si="1387"/>
        <v>0</v>
      </c>
      <c r="N364" s="2402">
        <f t="shared" si="1387"/>
        <v>0</v>
      </c>
      <c r="O364" s="973">
        <f t="shared" si="1387"/>
        <v>0</v>
      </c>
      <c r="P364" s="2403">
        <f t="shared" si="1387"/>
        <v>0</v>
      </c>
      <c r="Q364" s="2034"/>
      <c r="R364" s="2402">
        <f t="shared" ref="R364:AU364" si="1388">SUM(R359:R363)</f>
        <v>0</v>
      </c>
      <c r="S364" s="973">
        <f t="shared" si="1388"/>
        <v>0</v>
      </c>
      <c r="T364" s="970">
        <f t="shared" si="1388"/>
        <v>0</v>
      </c>
      <c r="U364" s="962">
        <f t="shared" si="1388"/>
        <v>0</v>
      </c>
      <c r="V364" s="2402">
        <f t="shared" si="1388"/>
        <v>0</v>
      </c>
      <c r="W364" s="973">
        <f t="shared" si="1388"/>
        <v>0</v>
      </c>
      <c r="X364" s="2403">
        <f t="shared" si="1388"/>
        <v>0</v>
      </c>
      <c r="Y364" s="2404">
        <f t="shared" si="1388"/>
        <v>0</v>
      </c>
      <c r="Z364" s="975">
        <f t="shared" si="1388"/>
        <v>0</v>
      </c>
      <c r="AA364" s="962">
        <f t="shared" si="1388"/>
        <v>0</v>
      </c>
      <c r="AB364" s="962">
        <f t="shared" si="1388"/>
        <v>0</v>
      </c>
      <c r="AC364" s="2403">
        <f t="shared" si="1388"/>
        <v>0</v>
      </c>
      <c r="AD364" s="2404">
        <f t="shared" si="1388"/>
        <v>0</v>
      </c>
      <c r="AE364" s="2404">
        <f t="shared" si="1388"/>
        <v>0</v>
      </c>
      <c r="AF364" s="2404">
        <f t="shared" si="1388"/>
        <v>0</v>
      </c>
      <c r="AG364" s="975">
        <f t="shared" si="1388"/>
        <v>0</v>
      </c>
      <c r="AH364" s="962">
        <f t="shared" si="1388"/>
        <v>0</v>
      </c>
      <c r="AI364" s="2403">
        <f t="shared" si="1388"/>
        <v>0</v>
      </c>
      <c r="AJ364" s="2404">
        <f t="shared" si="1388"/>
        <v>0</v>
      </c>
      <c r="AK364" s="975">
        <f t="shared" si="1388"/>
        <v>0</v>
      </c>
      <c r="AL364" s="972">
        <f t="shared" si="1388"/>
        <v>0</v>
      </c>
      <c r="AM364" s="962">
        <f t="shared" si="1388"/>
        <v>0</v>
      </c>
      <c r="AN364" s="964">
        <f t="shared" si="1388"/>
        <v>0</v>
      </c>
      <c r="AO364" s="2403">
        <f t="shared" si="1388"/>
        <v>0</v>
      </c>
      <c r="AP364" s="2404">
        <f t="shared" si="1388"/>
        <v>0</v>
      </c>
      <c r="AQ364" s="2404">
        <f t="shared" si="1388"/>
        <v>0</v>
      </c>
      <c r="AR364" s="2404">
        <f t="shared" si="1388"/>
        <v>0</v>
      </c>
      <c r="AS364" s="975">
        <f t="shared" si="1388"/>
        <v>0</v>
      </c>
      <c r="AT364" s="962">
        <f t="shared" si="1388"/>
        <v>0</v>
      </c>
      <c r="AU364" s="962">
        <f t="shared" si="1388"/>
        <v>0</v>
      </c>
      <c r="AV364" s="184"/>
      <c r="AW364" s="974" t="s">
        <v>181</v>
      </c>
      <c r="AX364" s="2402">
        <f t="shared" ref="AX364:BW364" si="1389">SUM(AX359:AX363)</f>
        <v>0</v>
      </c>
      <c r="AY364" s="2404">
        <f t="shared" si="1389"/>
        <v>0</v>
      </c>
      <c r="AZ364" s="2404">
        <f t="shared" si="1389"/>
        <v>0</v>
      </c>
      <c r="BA364" s="2404">
        <f t="shared" si="1389"/>
        <v>0</v>
      </c>
      <c r="BB364" s="2404">
        <f t="shared" si="1389"/>
        <v>0</v>
      </c>
      <c r="BC364" s="2404">
        <f t="shared" si="1389"/>
        <v>0</v>
      </c>
      <c r="BD364" s="973">
        <f t="shared" si="1389"/>
        <v>0</v>
      </c>
      <c r="BE364" s="2402">
        <f t="shared" si="1389"/>
        <v>0</v>
      </c>
      <c r="BF364" s="2404">
        <f t="shared" si="1389"/>
        <v>0</v>
      </c>
      <c r="BG364" s="2404">
        <f t="shared" si="1389"/>
        <v>0</v>
      </c>
      <c r="BH364" s="2404">
        <f t="shared" si="1389"/>
        <v>0</v>
      </c>
      <c r="BI364" s="973">
        <f t="shared" si="1389"/>
        <v>0</v>
      </c>
      <c r="BJ364" s="2402">
        <f t="shared" si="1389"/>
        <v>0</v>
      </c>
      <c r="BK364" s="2404">
        <f t="shared" si="1389"/>
        <v>0</v>
      </c>
      <c r="BL364" s="973">
        <f t="shared" si="1389"/>
        <v>0</v>
      </c>
      <c r="BM364" s="970">
        <f t="shared" si="1389"/>
        <v>0</v>
      </c>
      <c r="BN364" s="962">
        <f t="shared" si="1389"/>
        <v>0</v>
      </c>
      <c r="BO364" s="2402">
        <f t="shared" si="1389"/>
        <v>0</v>
      </c>
      <c r="BP364" s="2404">
        <f t="shared" si="1389"/>
        <v>0</v>
      </c>
      <c r="BQ364" s="2404">
        <f t="shared" si="1389"/>
        <v>0</v>
      </c>
      <c r="BR364" s="2404">
        <f t="shared" si="1389"/>
        <v>0</v>
      </c>
      <c r="BS364" s="973">
        <f t="shared" si="1389"/>
        <v>0</v>
      </c>
      <c r="BT364" s="2402">
        <f t="shared" si="1389"/>
        <v>0</v>
      </c>
      <c r="BU364" s="2404">
        <f t="shared" si="1389"/>
        <v>0</v>
      </c>
      <c r="BV364" s="973">
        <f t="shared" si="1389"/>
        <v>0</v>
      </c>
      <c r="BW364" s="970">
        <f t="shared" si="1389"/>
        <v>0</v>
      </c>
      <c r="BX364" s="962">
        <f t="shared" si="1351"/>
        <v>0</v>
      </c>
      <c r="BY364" s="2402">
        <f>SUM(BY359:BY363)</f>
        <v>0</v>
      </c>
      <c r="BZ364" s="973">
        <f>SUM(BZ359:BZ363)</f>
        <v>0</v>
      </c>
      <c r="CA364" s="964">
        <f>SUM(CA359:CA363)</f>
        <v>0</v>
      </c>
      <c r="CC364" s="971" t="s">
        <v>106</v>
      </c>
      <c r="CD364" s="2402">
        <f t="shared" ref="CD364:CV364" si="1390">SUM(CD359:CD363)</f>
        <v>0</v>
      </c>
      <c r="CE364" s="2404">
        <f t="shared" si="1390"/>
        <v>0</v>
      </c>
      <c r="CF364" s="975">
        <f t="shared" si="1390"/>
        <v>0</v>
      </c>
      <c r="CG364" s="962">
        <f t="shared" si="1390"/>
        <v>0</v>
      </c>
      <c r="CH364" s="2403">
        <f t="shared" si="1390"/>
        <v>0</v>
      </c>
      <c r="CI364" s="2404">
        <f t="shared" si="1390"/>
        <v>0</v>
      </c>
      <c r="CJ364" s="975">
        <f t="shared" si="1390"/>
        <v>0</v>
      </c>
      <c r="CK364" s="962">
        <f t="shared" si="1390"/>
        <v>0</v>
      </c>
      <c r="CL364" s="2403">
        <f t="shared" si="1390"/>
        <v>0</v>
      </c>
      <c r="CM364" s="2404">
        <f t="shared" si="1390"/>
        <v>0</v>
      </c>
      <c r="CN364" s="975">
        <f t="shared" si="1390"/>
        <v>0</v>
      </c>
      <c r="CO364" s="962">
        <f t="shared" si="1390"/>
        <v>0</v>
      </c>
      <c r="CP364" s="2403">
        <f t="shared" si="1390"/>
        <v>0</v>
      </c>
      <c r="CQ364" s="975">
        <f t="shared" si="1390"/>
        <v>0</v>
      </c>
      <c r="CR364" s="962">
        <f t="shared" si="1390"/>
        <v>0</v>
      </c>
      <c r="CS364" s="2403">
        <f t="shared" si="1390"/>
        <v>0</v>
      </c>
      <c r="CT364" s="2404">
        <f t="shared" si="1390"/>
        <v>0</v>
      </c>
      <c r="CU364" s="975">
        <f t="shared" si="1390"/>
        <v>0</v>
      </c>
      <c r="CV364" s="962">
        <f t="shared" si="1390"/>
        <v>0</v>
      </c>
      <c r="CW364" s="184"/>
      <c r="CX364" s="2402">
        <f t="shared" ref="CX364:DE364" si="1391">SUM(CX359:CX363)</f>
        <v>0</v>
      </c>
      <c r="CY364" s="2404">
        <f t="shared" si="1391"/>
        <v>0</v>
      </c>
      <c r="CZ364" s="975">
        <f t="shared" si="1391"/>
        <v>0</v>
      </c>
      <c r="DA364" s="962">
        <f t="shared" si="1391"/>
        <v>0</v>
      </c>
      <c r="DB364" s="2403">
        <f t="shared" si="1391"/>
        <v>0</v>
      </c>
      <c r="DC364" s="2404">
        <f t="shared" si="1391"/>
        <v>0</v>
      </c>
      <c r="DD364" s="975">
        <f t="shared" si="1391"/>
        <v>0</v>
      </c>
      <c r="DE364" s="962">
        <f t="shared" si="1391"/>
        <v>0</v>
      </c>
      <c r="DF364" s="184"/>
      <c r="DG364" s="962">
        <f t="shared" si="1360"/>
        <v>0</v>
      </c>
      <c r="DH364" s="184"/>
      <c r="DI364" s="972">
        <f>SUM(DI359:DI363)</f>
        <v>0</v>
      </c>
      <c r="DJ364" s="962">
        <f>SUM(DJ359:DJ363)</f>
        <v>0</v>
      </c>
      <c r="DK364" s="964">
        <f>SUM(DK359:DK363)</f>
        <v>0</v>
      </c>
      <c r="DM364" s="962">
        <f>SUM(DM359:DM363)</f>
        <v>0</v>
      </c>
      <c r="DO364" s="960" t="str">
        <f t="shared" si="1231"/>
        <v>True</v>
      </c>
      <c r="DP364" s="4075" t="str">
        <f>IF($U364=0,"Blanc","")</f>
        <v>Blanc</v>
      </c>
      <c r="DQ364" s="4074" t="str">
        <f t="shared" si="1288"/>
        <v>wrong</v>
      </c>
    </row>
    <row r="365" spans="2:121" ht="39.9" customHeight="1">
      <c r="B365" s="8502"/>
      <c r="C365" s="8504"/>
      <c r="D365" s="8504"/>
      <c r="E365" s="8502"/>
      <c r="F365" s="8506" t="s">
        <v>237</v>
      </c>
      <c r="G365" s="251" t="s">
        <v>1213</v>
      </c>
      <c r="H365" s="206"/>
      <c r="I365" s="209"/>
      <c r="J365" s="210"/>
      <c r="K365" s="208"/>
      <c r="L365" s="208"/>
      <c r="M365" s="207"/>
      <c r="N365" s="206"/>
      <c r="O365" s="209"/>
      <c r="P365" s="210"/>
      <c r="Q365" s="207"/>
      <c r="R365" s="206"/>
      <c r="S365" s="209"/>
      <c r="T365" s="2393"/>
      <c r="U365" s="2446">
        <f t="shared" ref="U365:U369" si="1392">SUM(H365:P365,S365:T365)-R365</f>
        <v>0</v>
      </c>
      <c r="V365" s="206"/>
      <c r="W365" s="209"/>
      <c r="X365" s="955"/>
      <c r="Y365" s="208"/>
      <c r="Z365" s="207"/>
      <c r="AA365" s="2448">
        <f t="shared" ref="AA365:AA369" si="1393">SUM(X365:Z365)</f>
        <v>0</v>
      </c>
      <c r="AB365" s="212"/>
      <c r="AC365" s="210"/>
      <c r="AD365" s="208"/>
      <c r="AE365" s="208"/>
      <c r="AF365" s="208"/>
      <c r="AG365" s="207"/>
      <c r="AH365" s="2448">
        <f t="shared" ref="AH365:AH369" si="1394">SUM(AC365:AG365)</f>
        <v>0</v>
      </c>
      <c r="AI365" s="210"/>
      <c r="AJ365" s="208"/>
      <c r="AK365" s="207"/>
      <c r="AL365" s="2449">
        <f t="shared" ref="AL365:AL369" si="1395">SUM(AI365:AK365)</f>
        <v>0</v>
      </c>
      <c r="AM365" s="211"/>
      <c r="AN365" s="2451">
        <f t="shared" ref="AN365:AN369" si="1396">AM365+AL365+AH365+AB365+AA365</f>
        <v>0</v>
      </c>
      <c r="AO365" s="210"/>
      <c r="AP365" s="208"/>
      <c r="AQ365" s="208"/>
      <c r="AR365" s="208"/>
      <c r="AS365" s="207"/>
      <c r="AT365" s="2453">
        <f>SUM(AO365:AS365)</f>
        <v>0</v>
      </c>
      <c r="AU365" s="213"/>
      <c r="AV365" s="184"/>
      <c r="AW365" s="251" t="s">
        <v>1213</v>
      </c>
      <c r="AX365" s="206"/>
      <c r="AY365" s="208"/>
      <c r="AZ365" s="208"/>
      <c r="BA365" s="208"/>
      <c r="BB365" s="208"/>
      <c r="BC365" s="208"/>
      <c r="BD365" s="209"/>
      <c r="BE365" s="206"/>
      <c r="BF365" s="208"/>
      <c r="BG365" s="208"/>
      <c r="BH365" s="208"/>
      <c r="BI365" s="209"/>
      <c r="BJ365" s="206"/>
      <c r="BK365" s="208"/>
      <c r="BL365" s="209"/>
      <c r="BM365" s="954"/>
      <c r="BN365" s="211"/>
      <c r="BO365" s="206"/>
      <c r="BP365" s="208"/>
      <c r="BQ365" s="208"/>
      <c r="BR365" s="208"/>
      <c r="BS365" s="209"/>
      <c r="BT365" s="206"/>
      <c r="BU365" s="208"/>
      <c r="BV365" s="209"/>
      <c r="BW365" s="954"/>
      <c r="BX365" s="2454">
        <f t="shared" si="1351"/>
        <v>0</v>
      </c>
      <c r="BY365" s="206"/>
      <c r="BZ365" s="209"/>
      <c r="CA365" s="956"/>
      <c r="CC365" s="251" t="s">
        <v>1213</v>
      </c>
      <c r="CD365" s="206"/>
      <c r="CE365" s="208"/>
      <c r="CF365" s="207"/>
      <c r="CG365" s="2454">
        <f t="shared" ref="CG365:CG369" si="1397">SUM(CD365:CF365)</f>
        <v>0</v>
      </c>
      <c r="CH365" s="210"/>
      <c r="CI365" s="208"/>
      <c r="CJ365" s="207"/>
      <c r="CK365" s="2454">
        <f t="shared" ref="CK365:CK369" si="1398">SUM(CH365:CJ365)</f>
        <v>0</v>
      </c>
      <c r="CL365" s="210"/>
      <c r="CM365" s="208"/>
      <c r="CN365" s="207"/>
      <c r="CO365" s="2454">
        <f t="shared" ref="CO365:CO369" si="1399">SUM(CL365:CN365)</f>
        <v>0</v>
      </c>
      <c r="CP365" s="210"/>
      <c r="CQ365" s="207"/>
      <c r="CR365" s="2454">
        <f t="shared" ref="CR365:CR369" si="1400">SUM(CP365:CQ365)</f>
        <v>0</v>
      </c>
      <c r="CS365" s="2434">
        <f t="shared" ref="CS365:CU369" si="1401">CX365+DB365</f>
        <v>0</v>
      </c>
      <c r="CT365" s="2432">
        <f t="shared" si="1401"/>
        <v>0</v>
      </c>
      <c r="CU365" s="2433">
        <f t="shared" si="1401"/>
        <v>0</v>
      </c>
      <c r="CV365" s="2454">
        <f t="shared" ref="CV365:CV369" si="1402">SUM(CS365:CU365)</f>
        <v>0</v>
      </c>
      <c r="CW365" s="184"/>
      <c r="CX365" s="206"/>
      <c r="CY365" s="208"/>
      <c r="CZ365" s="207"/>
      <c r="DA365" s="2460">
        <f t="shared" ref="DA365:DA369" si="1403">SUM(CX365:CZ365)</f>
        <v>0</v>
      </c>
      <c r="DB365" s="210"/>
      <c r="DC365" s="208"/>
      <c r="DD365" s="207"/>
      <c r="DE365" s="2460">
        <f t="shared" ref="DE365:DE369" si="1404">SUM(DB365:DD365)</f>
        <v>0</v>
      </c>
      <c r="DF365" s="184"/>
      <c r="DG365" s="2454">
        <f t="shared" si="1360"/>
        <v>0</v>
      </c>
      <c r="DH365" s="184"/>
      <c r="DI365" s="2394">
        <f t="shared" ref="DI365:DJ369" si="1405">CD365+CH365+CL365+CP365+CS365</f>
        <v>0</v>
      </c>
      <c r="DJ365" s="2395">
        <f t="shared" si="1405"/>
        <v>0</v>
      </c>
      <c r="DK365" s="2396">
        <f t="shared" ref="DK365:DK369" si="1406">CF365+CJ365+CN365+CU365</f>
        <v>0</v>
      </c>
      <c r="DM365" s="2395">
        <f t="shared" ref="DM365:DM369" si="1407">SUM(DI365:DK365)</f>
        <v>0</v>
      </c>
      <c r="DO365" s="2462" t="str">
        <f t="shared" si="1231"/>
        <v>True</v>
      </c>
      <c r="DP365" s="4073"/>
    </row>
    <row r="366" spans="2:121" ht="39.9" customHeight="1">
      <c r="B366" s="8502"/>
      <c r="C366" s="8504"/>
      <c r="D366" s="8504"/>
      <c r="E366" s="8502"/>
      <c r="F366" s="8506"/>
      <c r="G366" s="251" t="s">
        <v>666</v>
      </c>
      <c r="H366" s="206"/>
      <c r="I366" s="209"/>
      <c r="J366" s="210"/>
      <c r="K366" s="208"/>
      <c r="L366" s="208"/>
      <c r="M366" s="207"/>
      <c r="N366" s="206"/>
      <c r="O366" s="209"/>
      <c r="P366" s="210"/>
      <c r="Q366" s="207"/>
      <c r="R366" s="206"/>
      <c r="S366" s="209"/>
      <c r="T366" s="2393"/>
      <c r="U366" s="2446">
        <f t="shared" si="1392"/>
        <v>0</v>
      </c>
      <c r="V366" s="206"/>
      <c r="W366" s="209"/>
      <c r="X366" s="955"/>
      <c r="Y366" s="208"/>
      <c r="Z366" s="207"/>
      <c r="AA366" s="2448">
        <f t="shared" si="1393"/>
        <v>0</v>
      </c>
      <c r="AB366" s="212"/>
      <c r="AC366" s="210"/>
      <c r="AD366" s="208"/>
      <c r="AE366" s="208"/>
      <c r="AF366" s="208"/>
      <c r="AG366" s="207"/>
      <c r="AH366" s="2448">
        <f t="shared" si="1394"/>
        <v>0</v>
      </c>
      <c r="AI366" s="210"/>
      <c r="AJ366" s="208"/>
      <c r="AK366" s="207"/>
      <c r="AL366" s="2449">
        <f t="shared" si="1395"/>
        <v>0</v>
      </c>
      <c r="AM366" s="211"/>
      <c r="AN366" s="2451">
        <f t="shared" si="1396"/>
        <v>0</v>
      </c>
      <c r="AO366" s="210"/>
      <c r="AP366" s="208"/>
      <c r="AQ366" s="208"/>
      <c r="AR366" s="208"/>
      <c r="AS366" s="207"/>
      <c r="AT366" s="2453">
        <f t="shared" ref="AT366:AT369" si="1408">SUM(AO366:AS366)</f>
        <v>0</v>
      </c>
      <c r="AU366" s="213"/>
      <c r="AV366" s="184"/>
      <c r="AW366" s="251" t="s">
        <v>666</v>
      </c>
      <c r="AX366" s="206"/>
      <c r="AY366" s="208"/>
      <c r="AZ366" s="208"/>
      <c r="BA366" s="208"/>
      <c r="BB366" s="208"/>
      <c r="BC366" s="208"/>
      <c r="BD366" s="209"/>
      <c r="BE366" s="206"/>
      <c r="BF366" s="208"/>
      <c r="BG366" s="208"/>
      <c r="BH366" s="208"/>
      <c r="BI366" s="209"/>
      <c r="BJ366" s="206"/>
      <c r="BK366" s="208"/>
      <c r="BL366" s="209"/>
      <c r="BM366" s="954"/>
      <c r="BN366" s="211"/>
      <c r="BO366" s="206"/>
      <c r="BP366" s="208"/>
      <c r="BQ366" s="208"/>
      <c r="BR366" s="208"/>
      <c r="BS366" s="209"/>
      <c r="BT366" s="206"/>
      <c r="BU366" s="208"/>
      <c r="BV366" s="209"/>
      <c r="BW366" s="954"/>
      <c r="BX366" s="2454">
        <f t="shared" si="1351"/>
        <v>0</v>
      </c>
      <c r="BY366" s="206"/>
      <c r="BZ366" s="209"/>
      <c r="CA366" s="956"/>
      <c r="CC366" s="251" t="s">
        <v>666</v>
      </c>
      <c r="CD366" s="206"/>
      <c r="CE366" s="208"/>
      <c r="CF366" s="207"/>
      <c r="CG366" s="2454">
        <f t="shared" si="1397"/>
        <v>0</v>
      </c>
      <c r="CH366" s="210"/>
      <c r="CI366" s="208"/>
      <c r="CJ366" s="207"/>
      <c r="CK366" s="2454">
        <f t="shared" si="1398"/>
        <v>0</v>
      </c>
      <c r="CL366" s="210"/>
      <c r="CM366" s="208"/>
      <c r="CN366" s="207"/>
      <c r="CO366" s="2454">
        <f t="shared" si="1399"/>
        <v>0</v>
      </c>
      <c r="CP366" s="210"/>
      <c r="CQ366" s="207"/>
      <c r="CR366" s="2454">
        <f t="shared" si="1400"/>
        <v>0</v>
      </c>
      <c r="CS366" s="2434">
        <f t="shared" si="1401"/>
        <v>0</v>
      </c>
      <c r="CT366" s="2432">
        <f t="shared" si="1401"/>
        <v>0</v>
      </c>
      <c r="CU366" s="2433">
        <f t="shared" si="1401"/>
        <v>0</v>
      </c>
      <c r="CV366" s="2454">
        <f t="shared" si="1402"/>
        <v>0</v>
      </c>
      <c r="CW366" s="184"/>
      <c r="CX366" s="206"/>
      <c r="CY366" s="208"/>
      <c r="CZ366" s="207"/>
      <c r="DA366" s="2460">
        <f t="shared" si="1403"/>
        <v>0</v>
      </c>
      <c r="DB366" s="210"/>
      <c r="DC366" s="208"/>
      <c r="DD366" s="207"/>
      <c r="DE366" s="2460">
        <f t="shared" si="1404"/>
        <v>0</v>
      </c>
      <c r="DF366" s="184"/>
      <c r="DG366" s="2454">
        <f t="shared" si="1360"/>
        <v>0</v>
      </c>
      <c r="DH366" s="184"/>
      <c r="DI366" s="2394">
        <f t="shared" si="1405"/>
        <v>0</v>
      </c>
      <c r="DJ366" s="2395">
        <f t="shared" si="1405"/>
        <v>0</v>
      </c>
      <c r="DK366" s="2396">
        <f t="shared" si="1406"/>
        <v>0</v>
      </c>
      <c r="DM366" s="2395">
        <f t="shared" si="1407"/>
        <v>0</v>
      </c>
      <c r="DO366" s="2462" t="str">
        <f t="shared" si="1231"/>
        <v>True</v>
      </c>
      <c r="DP366" s="4073"/>
    </row>
    <row r="367" spans="2:121" ht="39.9" customHeight="1">
      <c r="B367" s="8502"/>
      <c r="C367" s="8504"/>
      <c r="D367" s="8504"/>
      <c r="E367" s="8502"/>
      <c r="F367" s="8506"/>
      <c r="G367" s="251" t="s">
        <v>667</v>
      </c>
      <c r="H367" s="206"/>
      <c r="I367" s="209"/>
      <c r="J367" s="210"/>
      <c r="K367" s="208"/>
      <c r="L367" s="208"/>
      <c r="M367" s="207"/>
      <c r="N367" s="206"/>
      <c r="O367" s="209"/>
      <c r="P367" s="210"/>
      <c r="Q367" s="207"/>
      <c r="R367" s="206"/>
      <c r="S367" s="209"/>
      <c r="T367" s="2393"/>
      <c r="U367" s="2446">
        <f t="shared" si="1392"/>
        <v>0</v>
      </c>
      <c r="V367" s="206"/>
      <c r="W367" s="209"/>
      <c r="X367" s="955"/>
      <c r="Y367" s="208"/>
      <c r="Z367" s="207"/>
      <c r="AA367" s="2448">
        <f t="shared" si="1393"/>
        <v>0</v>
      </c>
      <c r="AB367" s="212"/>
      <c r="AC367" s="210"/>
      <c r="AD367" s="208"/>
      <c r="AE367" s="208"/>
      <c r="AF367" s="208"/>
      <c r="AG367" s="207"/>
      <c r="AH367" s="2448">
        <f t="shared" si="1394"/>
        <v>0</v>
      </c>
      <c r="AI367" s="210"/>
      <c r="AJ367" s="208"/>
      <c r="AK367" s="207"/>
      <c r="AL367" s="2449">
        <f t="shared" si="1395"/>
        <v>0</v>
      </c>
      <c r="AM367" s="211"/>
      <c r="AN367" s="2451">
        <f t="shared" si="1396"/>
        <v>0</v>
      </c>
      <c r="AO367" s="210"/>
      <c r="AP367" s="208"/>
      <c r="AQ367" s="208"/>
      <c r="AR367" s="208"/>
      <c r="AS367" s="207"/>
      <c r="AT367" s="2453">
        <f t="shared" si="1408"/>
        <v>0</v>
      </c>
      <c r="AU367" s="213"/>
      <c r="AV367" s="184"/>
      <c r="AW367" s="251" t="s">
        <v>667</v>
      </c>
      <c r="AX367" s="206"/>
      <c r="AY367" s="208"/>
      <c r="AZ367" s="208"/>
      <c r="BA367" s="208"/>
      <c r="BB367" s="208"/>
      <c r="BC367" s="208"/>
      <c r="BD367" s="209"/>
      <c r="BE367" s="206"/>
      <c r="BF367" s="208"/>
      <c r="BG367" s="208"/>
      <c r="BH367" s="208"/>
      <c r="BI367" s="209"/>
      <c r="BJ367" s="206"/>
      <c r="BK367" s="208"/>
      <c r="BL367" s="209"/>
      <c r="BM367" s="954"/>
      <c r="BN367" s="211"/>
      <c r="BO367" s="206"/>
      <c r="BP367" s="208"/>
      <c r="BQ367" s="208"/>
      <c r="BR367" s="208"/>
      <c r="BS367" s="209"/>
      <c r="BT367" s="206"/>
      <c r="BU367" s="208"/>
      <c r="BV367" s="209"/>
      <c r="BW367" s="954"/>
      <c r="BX367" s="2454">
        <f t="shared" si="1351"/>
        <v>0</v>
      </c>
      <c r="BY367" s="206"/>
      <c r="BZ367" s="209"/>
      <c r="CA367" s="956"/>
      <c r="CC367" s="251" t="s">
        <v>667</v>
      </c>
      <c r="CD367" s="206"/>
      <c r="CE367" s="208"/>
      <c r="CF367" s="207"/>
      <c r="CG367" s="2454">
        <f t="shared" si="1397"/>
        <v>0</v>
      </c>
      <c r="CH367" s="210"/>
      <c r="CI367" s="208"/>
      <c r="CJ367" s="207"/>
      <c r="CK367" s="2454">
        <f t="shared" si="1398"/>
        <v>0</v>
      </c>
      <c r="CL367" s="210"/>
      <c r="CM367" s="208"/>
      <c r="CN367" s="207"/>
      <c r="CO367" s="2454">
        <f t="shared" si="1399"/>
        <v>0</v>
      </c>
      <c r="CP367" s="210"/>
      <c r="CQ367" s="207"/>
      <c r="CR367" s="2454">
        <f t="shared" si="1400"/>
        <v>0</v>
      </c>
      <c r="CS367" s="2434">
        <f t="shared" si="1401"/>
        <v>0</v>
      </c>
      <c r="CT367" s="2432">
        <f t="shared" si="1401"/>
        <v>0</v>
      </c>
      <c r="CU367" s="2433">
        <f t="shared" si="1401"/>
        <v>0</v>
      </c>
      <c r="CV367" s="2454">
        <f t="shared" si="1402"/>
        <v>0</v>
      </c>
      <c r="CW367" s="184"/>
      <c r="CX367" s="206"/>
      <c r="CY367" s="208"/>
      <c r="CZ367" s="207"/>
      <c r="DA367" s="2460">
        <f t="shared" si="1403"/>
        <v>0</v>
      </c>
      <c r="DB367" s="210"/>
      <c r="DC367" s="208"/>
      <c r="DD367" s="207"/>
      <c r="DE367" s="2460">
        <f t="shared" si="1404"/>
        <v>0</v>
      </c>
      <c r="DF367" s="184"/>
      <c r="DG367" s="2454">
        <f t="shared" si="1360"/>
        <v>0</v>
      </c>
      <c r="DH367" s="184"/>
      <c r="DI367" s="2394">
        <f t="shared" si="1405"/>
        <v>0</v>
      </c>
      <c r="DJ367" s="2395">
        <f t="shared" si="1405"/>
        <v>0</v>
      </c>
      <c r="DK367" s="2396">
        <f t="shared" si="1406"/>
        <v>0</v>
      </c>
      <c r="DM367" s="2395">
        <f t="shared" si="1407"/>
        <v>0</v>
      </c>
      <c r="DO367" s="2462" t="str">
        <f t="shared" si="1231"/>
        <v>True</v>
      </c>
      <c r="DP367" s="4073"/>
    </row>
    <row r="368" spans="2:121" ht="39.9" customHeight="1">
      <c r="B368" s="8502"/>
      <c r="C368" s="8504"/>
      <c r="D368" s="8504"/>
      <c r="E368" s="8502"/>
      <c r="F368" s="8506"/>
      <c r="G368" s="251" t="s">
        <v>668</v>
      </c>
      <c r="H368" s="206"/>
      <c r="I368" s="209"/>
      <c r="J368" s="210"/>
      <c r="K368" s="208"/>
      <c r="L368" s="208"/>
      <c r="M368" s="207"/>
      <c r="N368" s="206"/>
      <c r="O368" s="209"/>
      <c r="P368" s="210"/>
      <c r="Q368" s="207"/>
      <c r="R368" s="206"/>
      <c r="S368" s="209"/>
      <c r="T368" s="954"/>
      <c r="U368" s="2446">
        <f t="shared" si="1392"/>
        <v>0</v>
      </c>
      <c r="V368" s="206"/>
      <c r="W368" s="209"/>
      <c r="X368" s="955"/>
      <c r="Y368" s="208"/>
      <c r="Z368" s="207"/>
      <c r="AA368" s="2448">
        <f t="shared" si="1393"/>
        <v>0</v>
      </c>
      <c r="AB368" s="212"/>
      <c r="AC368" s="210"/>
      <c r="AD368" s="208"/>
      <c r="AE368" s="208"/>
      <c r="AF368" s="208"/>
      <c r="AG368" s="207"/>
      <c r="AH368" s="2448">
        <f t="shared" si="1394"/>
        <v>0</v>
      </c>
      <c r="AI368" s="210"/>
      <c r="AJ368" s="208"/>
      <c r="AK368" s="207"/>
      <c r="AL368" s="2449">
        <f t="shared" si="1395"/>
        <v>0</v>
      </c>
      <c r="AM368" s="211"/>
      <c r="AN368" s="2451">
        <f t="shared" si="1396"/>
        <v>0</v>
      </c>
      <c r="AO368" s="210"/>
      <c r="AP368" s="208"/>
      <c r="AQ368" s="208"/>
      <c r="AR368" s="208"/>
      <c r="AS368" s="207"/>
      <c r="AT368" s="2453">
        <f t="shared" si="1408"/>
        <v>0</v>
      </c>
      <c r="AU368" s="213"/>
      <c r="AV368" s="184"/>
      <c r="AW368" s="251" t="s">
        <v>668</v>
      </c>
      <c r="AX368" s="206"/>
      <c r="AY368" s="208"/>
      <c r="AZ368" s="208"/>
      <c r="BA368" s="208"/>
      <c r="BB368" s="208"/>
      <c r="BC368" s="208"/>
      <c r="BD368" s="209"/>
      <c r="BE368" s="206"/>
      <c r="BF368" s="208"/>
      <c r="BG368" s="208"/>
      <c r="BH368" s="208"/>
      <c r="BI368" s="209"/>
      <c r="BJ368" s="206"/>
      <c r="BK368" s="208"/>
      <c r="BL368" s="209"/>
      <c r="BM368" s="954"/>
      <c r="BN368" s="211"/>
      <c r="BO368" s="206"/>
      <c r="BP368" s="208"/>
      <c r="BQ368" s="208"/>
      <c r="BR368" s="208"/>
      <c r="BS368" s="209"/>
      <c r="BT368" s="206"/>
      <c r="BU368" s="208"/>
      <c r="BV368" s="209"/>
      <c r="BW368" s="954"/>
      <c r="BX368" s="2454">
        <f t="shared" si="1351"/>
        <v>0</v>
      </c>
      <c r="BY368" s="206"/>
      <c r="BZ368" s="209"/>
      <c r="CA368" s="956"/>
      <c r="CC368" s="251" t="s">
        <v>668</v>
      </c>
      <c r="CD368" s="206"/>
      <c r="CE368" s="208"/>
      <c r="CF368" s="207"/>
      <c r="CG368" s="2454">
        <f t="shared" si="1397"/>
        <v>0</v>
      </c>
      <c r="CH368" s="210"/>
      <c r="CI368" s="208"/>
      <c r="CJ368" s="207"/>
      <c r="CK368" s="2454">
        <f t="shared" si="1398"/>
        <v>0</v>
      </c>
      <c r="CL368" s="210"/>
      <c r="CM368" s="208"/>
      <c r="CN368" s="207"/>
      <c r="CO368" s="2454">
        <f t="shared" si="1399"/>
        <v>0</v>
      </c>
      <c r="CP368" s="210"/>
      <c r="CQ368" s="207"/>
      <c r="CR368" s="2454">
        <f t="shared" si="1400"/>
        <v>0</v>
      </c>
      <c r="CS368" s="2434">
        <f t="shared" si="1401"/>
        <v>0</v>
      </c>
      <c r="CT368" s="2432">
        <f t="shared" si="1401"/>
        <v>0</v>
      </c>
      <c r="CU368" s="2433">
        <f t="shared" si="1401"/>
        <v>0</v>
      </c>
      <c r="CV368" s="2454">
        <f t="shared" si="1402"/>
        <v>0</v>
      </c>
      <c r="CW368" s="184"/>
      <c r="CX368" s="206"/>
      <c r="CY368" s="208"/>
      <c r="CZ368" s="207"/>
      <c r="DA368" s="2460">
        <f t="shared" si="1403"/>
        <v>0</v>
      </c>
      <c r="DB368" s="210"/>
      <c r="DC368" s="208"/>
      <c r="DD368" s="207"/>
      <c r="DE368" s="2460">
        <f t="shared" si="1404"/>
        <v>0</v>
      </c>
      <c r="DF368" s="184"/>
      <c r="DG368" s="2454">
        <f t="shared" si="1360"/>
        <v>0</v>
      </c>
      <c r="DH368" s="184"/>
      <c r="DI368" s="2394">
        <f t="shared" si="1405"/>
        <v>0</v>
      </c>
      <c r="DJ368" s="2395">
        <f t="shared" si="1405"/>
        <v>0</v>
      </c>
      <c r="DK368" s="2396">
        <f t="shared" si="1406"/>
        <v>0</v>
      </c>
      <c r="DM368" s="2395">
        <f t="shared" si="1407"/>
        <v>0</v>
      </c>
      <c r="DO368" s="2462" t="str">
        <f t="shared" si="1231"/>
        <v>True</v>
      </c>
      <c r="DP368" s="4073"/>
    </row>
    <row r="369" spans="2:121" ht="39.9" customHeight="1" thickBot="1">
      <c r="B369" s="8502"/>
      <c r="C369" s="8504"/>
      <c r="D369" s="8504"/>
      <c r="E369" s="8502"/>
      <c r="F369" s="8506"/>
      <c r="G369" s="252" t="s">
        <v>1214</v>
      </c>
      <c r="H369" s="214"/>
      <c r="I369" s="217"/>
      <c r="J369" s="218"/>
      <c r="K369" s="216"/>
      <c r="L369" s="216"/>
      <c r="M369" s="215"/>
      <c r="N369" s="214"/>
      <c r="O369" s="217"/>
      <c r="P369" s="218"/>
      <c r="Q369" s="215"/>
      <c r="R369" s="214"/>
      <c r="S369" s="217"/>
      <c r="T369" s="957"/>
      <c r="U369" s="2446">
        <f t="shared" si="1392"/>
        <v>0</v>
      </c>
      <c r="V369" s="214"/>
      <c r="W369" s="217"/>
      <c r="X369" s="958"/>
      <c r="Y369" s="216"/>
      <c r="Z369" s="215"/>
      <c r="AA369" s="2448">
        <f t="shared" si="1393"/>
        <v>0</v>
      </c>
      <c r="AB369" s="220"/>
      <c r="AC369" s="218"/>
      <c r="AD369" s="216"/>
      <c r="AE369" s="216"/>
      <c r="AF369" s="216"/>
      <c r="AG369" s="215"/>
      <c r="AH369" s="2448">
        <f t="shared" si="1394"/>
        <v>0</v>
      </c>
      <c r="AI369" s="218"/>
      <c r="AJ369" s="216"/>
      <c r="AK369" s="215"/>
      <c r="AL369" s="2450">
        <f t="shared" si="1395"/>
        <v>0</v>
      </c>
      <c r="AM369" s="219"/>
      <c r="AN369" s="2452">
        <f t="shared" si="1396"/>
        <v>0</v>
      </c>
      <c r="AO369" s="218"/>
      <c r="AP369" s="216"/>
      <c r="AQ369" s="216"/>
      <c r="AR369" s="216"/>
      <c r="AS369" s="215"/>
      <c r="AT369" s="2448">
        <f t="shared" si="1408"/>
        <v>0</v>
      </c>
      <c r="AU369" s="221"/>
      <c r="AV369" s="184"/>
      <c r="AW369" s="252" t="s">
        <v>1214</v>
      </c>
      <c r="AX369" s="214"/>
      <c r="AY369" s="216"/>
      <c r="AZ369" s="216"/>
      <c r="BA369" s="216"/>
      <c r="BB369" s="216"/>
      <c r="BC369" s="216"/>
      <c r="BD369" s="217"/>
      <c r="BE369" s="214"/>
      <c r="BF369" s="216"/>
      <c r="BG369" s="216"/>
      <c r="BH369" s="216"/>
      <c r="BI369" s="217"/>
      <c r="BJ369" s="214"/>
      <c r="BK369" s="216"/>
      <c r="BL369" s="217"/>
      <c r="BM369" s="957"/>
      <c r="BN369" s="219"/>
      <c r="BO369" s="214"/>
      <c r="BP369" s="216"/>
      <c r="BQ369" s="216"/>
      <c r="BR369" s="216"/>
      <c r="BS369" s="217"/>
      <c r="BT369" s="214"/>
      <c r="BU369" s="216"/>
      <c r="BV369" s="217"/>
      <c r="BW369" s="957"/>
      <c r="BX369" s="2455">
        <f t="shared" si="1351"/>
        <v>0</v>
      </c>
      <c r="BY369" s="214"/>
      <c r="BZ369" s="217"/>
      <c r="CA369" s="961"/>
      <c r="CC369" s="252" t="s">
        <v>1214</v>
      </c>
      <c r="CD369" s="214"/>
      <c r="CE369" s="216"/>
      <c r="CF369" s="215"/>
      <c r="CG369" s="2455">
        <f t="shared" si="1397"/>
        <v>0</v>
      </c>
      <c r="CH369" s="218"/>
      <c r="CI369" s="216"/>
      <c r="CJ369" s="215"/>
      <c r="CK369" s="2455">
        <f t="shared" si="1398"/>
        <v>0</v>
      </c>
      <c r="CL369" s="218"/>
      <c r="CM369" s="216"/>
      <c r="CN369" s="215"/>
      <c r="CO369" s="2455">
        <f t="shared" si="1399"/>
        <v>0</v>
      </c>
      <c r="CP369" s="218"/>
      <c r="CQ369" s="215"/>
      <c r="CR369" s="2455">
        <f t="shared" si="1400"/>
        <v>0</v>
      </c>
      <c r="CS369" s="2456">
        <f t="shared" si="1401"/>
        <v>0</v>
      </c>
      <c r="CT369" s="2457">
        <f t="shared" si="1401"/>
        <v>0</v>
      </c>
      <c r="CU369" s="2458">
        <f t="shared" si="1401"/>
        <v>0</v>
      </c>
      <c r="CV369" s="2455">
        <f t="shared" si="1402"/>
        <v>0</v>
      </c>
      <c r="CW369" s="184"/>
      <c r="CX369" s="214"/>
      <c r="CY369" s="216"/>
      <c r="CZ369" s="215"/>
      <c r="DA369" s="2461">
        <f t="shared" si="1403"/>
        <v>0</v>
      </c>
      <c r="DB369" s="218"/>
      <c r="DC369" s="216"/>
      <c r="DD369" s="215"/>
      <c r="DE369" s="2461">
        <f t="shared" si="1404"/>
        <v>0</v>
      </c>
      <c r="DF369" s="184"/>
      <c r="DG369" s="2455">
        <f t="shared" si="1360"/>
        <v>0</v>
      </c>
      <c r="DH369" s="184"/>
      <c r="DI369" s="2397">
        <f t="shared" si="1405"/>
        <v>0</v>
      </c>
      <c r="DJ369" s="2398">
        <f t="shared" si="1405"/>
        <v>0</v>
      </c>
      <c r="DK369" s="2399">
        <f t="shared" si="1406"/>
        <v>0</v>
      </c>
      <c r="DM369" s="2398">
        <f t="shared" si="1407"/>
        <v>0</v>
      </c>
      <c r="DO369" s="2463" t="str">
        <f t="shared" si="1231"/>
        <v>True</v>
      </c>
      <c r="DP369" s="4073"/>
    </row>
    <row r="370" spans="2:121" ht="39.9" customHeight="1" thickBot="1">
      <c r="B370" s="8503"/>
      <c r="C370" s="8505"/>
      <c r="D370" s="8505"/>
      <c r="E370" s="8503"/>
      <c r="F370" s="8507"/>
      <c r="G370" s="2033" t="s">
        <v>181</v>
      </c>
      <c r="H370" s="2405">
        <f t="shared" ref="H370:P370" si="1409">SUM(H365:H369)</f>
        <v>0</v>
      </c>
      <c r="I370" s="2406">
        <f t="shared" si="1409"/>
        <v>0</v>
      </c>
      <c r="J370" s="2407">
        <f t="shared" si="1409"/>
        <v>0</v>
      </c>
      <c r="K370" s="2408">
        <f t="shared" si="1409"/>
        <v>0</v>
      </c>
      <c r="L370" s="2408">
        <f t="shared" si="1409"/>
        <v>0</v>
      </c>
      <c r="M370" s="2409">
        <f t="shared" si="1409"/>
        <v>0</v>
      </c>
      <c r="N370" s="2405">
        <f t="shared" si="1409"/>
        <v>0</v>
      </c>
      <c r="O370" s="2406">
        <f t="shared" si="1409"/>
        <v>0</v>
      </c>
      <c r="P370" s="2407">
        <f t="shared" si="1409"/>
        <v>0</v>
      </c>
      <c r="Q370" s="2036"/>
      <c r="R370" s="2405">
        <f t="shared" ref="R370:AU370" si="1410">SUM(R365:R369)</f>
        <v>0</v>
      </c>
      <c r="S370" s="2406">
        <f t="shared" si="1410"/>
        <v>0</v>
      </c>
      <c r="T370" s="2410">
        <f t="shared" si="1410"/>
        <v>0</v>
      </c>
      <c r="U370" s="963">
        <f t="shared" si="1410"/>
        <v>0</v>
      </c>
      <c r="V370" s="2405">
        <f t="shared" si="1410"/>
        <v>0</v>
      </c>
      <c r="W370" s="2406">
        <f t="shared" si="1410"/>
        <v>0</v>
      </c>
      <c r="X370" s="2407">
        <f t="shared" si="1410"/>
        <v>0</v>
      </c>
      <c r="Y370" s="2408">
        <f t="shared" si="1410"/>
        <v>0</v>
      </c>
      <c r="Z370" s="2409">
        <f t="shared" si="1410"/>
        <v>0</v>
      </c>
      <c r="AA370" s="963">
        <f t="shared" si="1410"/>
        <v>0</v>
      </c>
      <c r="AB370" s="963">
        <f t="shared" si="1410"/>
        <v>0</v>
      </c>
      <c r="AC370" s="2407">
        <f t="shared" si="1410"/>
        <v>0</v>
      </c>
      <c r="AD370" s="2408">
        <f t="shared" si="1410"/>
        <v>0</v>
      </c>
      <c r="AE370" s="2408">
        <f t="shared" si="1410"/>
        <v>0</v>
      </c>
      <c r="AF370" s="2408">
        <f t="shared" si="1410"/>
        <v>0</v>
      </c>
      <c r="AG370" s="2409">
        <f t="shared" si="1410"/>
        <v>0</v>
      </c>
      <c r="AH370" s="963">
        <f t="shared" si="1410"/>
        <v>0</v>
      </c>
      <c r="AI370" s="2407">
        <f t="shared" si="1410"/>
        <v>0</v>
      </c>
      <c r="AJ370" s="2408">
        <f t="shared" si="1410"/>
        <v>0</v>
      </c>
      <c r="AK370" s="2409">
        <f t="shared" si="1410"/>
        <v>0</v>
      </c>
      <c r="AL370" s="2400">
        <f t="shared" si="1410"/>
        <v>0</v>
      </c>
      <c r="AM370" s="963">
        <f t="shared" si="1410"/>
        <v>0</v>
      </c>
      <c r="AN370" s="2401">
        <f t="shared" si="1410"/>
        <v>0</v>
      </c>
      <c r="AO370" s="2407">
        <f t="shared" si="1410"/>
        <v>0</v>
      </c>
      <c r="AP370" s="2408">
        <f t="shared" si="1410"/>
        <v>0</v>
      </c>
      <c r="AQ370" s="2408">
        <f t="shared" si="1410"/>
        <v>0</v>
      </c>
      <c r="AR370" s="2408">
        <f t="shared" si="1410"/>
        <v>0</v>
      </c>
      <c r="AS370" s="2409">
        <f t="shared" si="1410"/>
        <v>0</v>
      </c>
      <c r="AT370" s="963">
        <f t="shared" si="1410"/>
        <v>0</v>
      </c>
      <c r="AU370" s="963">
        <f t="shared" si="1410"/>
        <v>0</v>
      </c>
      <c r="AV370" s="184"/>
      <c r="AW370" s="2037" t="s">
        <v>181</v>
      </c>
      <c r="AX370" s="2405">
        <f t="shared" ref="AX370:BW370" si="1411">SUM(AX365:AX369)</f>
        <v>0</v>
      </c>
      <c r="AY370" s="2408">
        <f t="shared" si="1411"/>
        <v>0</v>
      </c>
      <c r="AZ370" s="2408">
        <f t="shared" si="1411"/>
        <v>0</v>
      </c>
      <c r="BA370" s="2408">
        <f t="shared" si="1411"/>
        <v>0</v>
      </c>
      <c r="BB370" s="2408">
        <f t="shared" si="1411"/>
        <v>0</v>
      </c>
      <c r="BC370" s="2408">
        <f t="shared" si="1411"/>
        <v>0</v>
      </c>
      <c r="BD370" s="2406">
        <f t="shared" si="1411"/>
        <v>0</v>
      </c>
      <c r="BE370" s="2405">
        <f t="shared" si="1411"/>
        <v>0</v>
      </c>
      <c r="BF370" s="2408">
        <f t="shared" si="1411"/>
        <v>0</v>
      </c>
      <c r="BG370" s="2408">
        <f t="shared" si="1411"/>
        <v>0</v>
      </c>
      <c r="BH370" s="2408">
        <f t="shared" si="1411"/>
        <v>0</v>
      </c>
      <c r="BI370" s="2406">
        <f t="shared" si="1411"/>
        <v>0</v>
      </c>
      <c r="BJ370" s="2405">
        <f t="shared" si="1411"/>
        <v>0</v>
      </c>
      <c r="BK370" s="2408">
        <f t="shared" si="1411"/>
        <v>0</v>
      </c>
      <c r="BL370" s="2406">
        <f t="shared" si="1411"/>
        <v>0</v>
      </c>
      <c r="BM370" s="2410">
        <f t="shared" si="1411"/>
        <v>0</v>
      </c>
      <c r="BN370" s="963">
        <f t="shared" si="1411"/>
        <v>0</v>
      </c>
      <c r="BO370" s="2405">
        <f t="shared" si="1411"/>
        <v>0</v>
      </c>
      <c r="BP370" s="2408">
        <f t="shared" si="1411"/>
        <v>0</v>
      </c>
      <c r="BQ370" s="2408">
        <f t="shared" si="1411"/>
        <v>0</v>
      </c>
      <c r="BR370" s="2408">
        <f t="shared" si="1411"/>
        <v>0</v>
      </c>
      <c r="BS370" s="2406">
        <f t="shared" si="1411"/>
        <v>0</v>
      </c>
      <c r="BT370" s="2405">
        <f t="shared" si="1411"/>
        <v>0</v>
      </c>
      <c r="BU370" s="2408">
        <f t="shared" si="1411"/>
        <v>0</v>
      </c>
      <c r="BV370" s="2406">
        <f t="shared" si="1411"/>
        <v>0</v>
      </c>
      <c r="BW370" s="2410">
        <f t="shared" si="1411"/>
        <v>0</v>
      </c>
      <c r="BX370" s="963">
        <f t="shared" si="1351"/>
        <v>0</v>
      </c>
      <c r="BY370" s="2405">
        <f>SUM(BY365:BY369)</f>
        <v>0</v>
      </c>
      <c r="BZ370" s="2406">
        <f>SUM(BZ365:BZ369)</f>
        <v>0</v>
      </c>
      <c r="CA370" s="2401">
        <f>SUM(CA365:CA369)</f>
        <v>0</v>
      </c>
      <c r="CC370" s="2038" t="s">
        <v>106</v>
      </c>
      <c r="CD370" s="2405">
        <f t="shared" ref="CD370:CV370" si="1412">SUM(CD365:CD369)</f>
        <v>0</v>
      </c>
      <c r="CE370" s="2408">
        <f t="shared" si="1412"/>
        <v>0</v>
      </c>
      <c r="CF370" s="2409">
        <f t="shared" si="1412"/>
        <v>0</v>
      </c>
      <c r="CG370" s="963">
        <f t="shared" si="1412"/>
        <v>0</v>
      </c>
      <c r="CH370" s="2407">
        <f t="shared" si="1412"/>
        <v>0</v>
      </c>
      <c r="CI370" s="2408">
        <f t="shared" si="1412"/>
        <v>0</v>
      </c>
      <c r="CJ370" s="2409">
        <f t="shared" si="1412"/>
        <v>0</v>
      </c>
      <c r="CK370" s="963">
        <f t="shared" si="1412"/>
        <v>0</v>
      </c>
      <c r="CL370" s="2407">
        <f t="shared" si="1412"/>
        <v>0</v>
      </c>
      <c r="CM370" s="2408">
        <f t="shared" si="1412"/>
        <v>0</v>
      </c>
      <c r="CN370" s="2409">
        <f t="shared" si="1412"/>
        <v>0</v>
      </c>
      <c r="CO370" s="963">
        <f t="shared" si="1412"/>
        <v>0</v>
      </c>
      <c r="CP370" s="2407">
        <f t="shared" si="1412"/>
        <v>0</v>
      </c>
      <c r="CQ370" s="2409">
        <f t="shared" si="1412"/>
        <v>0</v>
      </c>
      <c r="CR370" s="963">
        <f t="shared" si="1412"/>
        <v>0</v>
      </c>
      <c r="CS370" s="2407">
        <f t="shared" si="1412"/>
        <v>0</v>
      </c>
      <c r="CT370" s="2408">
        <f t="shared" si="1412"/>
        <v>0</v>
      </c>
      <c r="CU370" s="2409">
        <f t="shared" si="1412"/>
        <v>0</v>
      </c>
      <c r="CV370" s="963">
        <f t="shared" si="1412"/>
        <v>0</v>
      </c>
      <c r="CW370" s="184"/>
      <c r="CX370" s="2402">
        <f t="shared" ref="CX370:DE370" si="1413">SUM(CX365:CX369)</f>
        <v>0</v>
      </c>
      <c r="CY370" s="2404">
        <f t="shared" si="1413"/>
        <v>0</v>
      </c>
      <c r="CZ370" s="975">
        <f t="shared" si="1413"/>
        <v>0</v>
      </c>
      <c r="DA370" s="962">
        <f t="shared" si="1413"/>
        <v>0</v>
      </c>
      <c r="DB370" s="2403">
        <f t="shared" si="1413"/>
        <v>0</v>
      </c>
      <c r="DC370" s="2404">
        <f t="shared" si="1413"/>
        <v>0</v>
      </c>
      <c r="DD370" s="975">
        <f t="shared" si="1413"/>
        <v>0</v>
      </c>
      <c r="DE370" s="962">
        <f t="shared" si="1413"/>
        <v>0</v>
      </c>
      <c r="DF370" s="184"/>
      <c r="DG370" s="963">
        <f t="shared" si="1360"/>
        <v>0</v>
      </c>
      <c r="DH370" s="184"/>
      <c r="DI370" s="2400">
        <f>SUM(DI365:DI369)</f>
        <v>0</v>
      </c>
      <c r="DJ370" s="963">
        <f>SUM(DJ365:DJ369)</f>
        <v>0</v>
      </c>
      <c r="DK370" s="2401">
        <f>SUM(DK365:DK369)</f>
        <v>0</v>
      </c>
      <c r="DM370" s="963">
        <f>SUM(DM365:DM369)</f>
        <v>0</v>
      </c>
      <c r="DO370" s="960" t="str">
        <f t="shared" si="1231"/>
        <v>True</v>
      </c>
      <c r="DP370" s="4075" t="str">
        <f t="shared" ref="DP370:DP373" si="1414">IF($U370=0,"Blanc","")</f>
        <v>Blanc</v>
      </c>
      <c r="DQ370" s="4074" t="str">
        <f t="shared" si="1288"/>
        <v>wrong</v>
      </c>
    </row>
    <row r="371" spans="2:121" ht="39.9" customHeight="1" thickBot="1">
      <c r="B371" s="8500" t="s">
        <v>1600</v>
      </c>
      <c r="C371" s="8462"/>
      <c r="D371" s="8462"/>
      <c r="E371" s="8462"/>
      <c r="F371" s="8501"/>
      <c r="G371" s="2039"/>
      <c r="H371" s="2405">
        <f t="shared" ref="H371:AV371" si="1415">H358+H364</f>
        <v>0</v>
      </c>
      <c r="I371" s="2406">
        <f t="shared" si="1415"/>
        <v>0</v>
      </c>
      <c r="J371" s="2407">
        <f t="shared" si="1415"/>
        <v>0</v>
      </c>
      <c r="K371" s="2408">
        <f t="shared" si="1415"/>
        <v>0</v>
      </c>
      <c r="L371" s="2408">
        <f t="shared" si="1415"/>
        <v>0</v>
      </c>
      <c r="M371" s="2409">
        <f t="shared" si="1415"/>
        <v>0</v>
      </c>
      <c r="N371" s="2405">
        <f t="shared" si="1415"/>
        <v>0</v>
      </c>
      <c r="O371" s="2406">
        <f t="shared" si="1415"/>
        <v>0</v>
      </c>
      <c r="P371" s="2407">
        <f t="shared" si="1415"/>
        <v>0</v>
      </c>
      <c r="Q371" s="2409">
        <f t="shared" si="1415"/>
        <v>0</v>
      </c>
      <c r="R371" s="2405">
        <f t="shared" si="1415"/>
        <v>0</v>
      </c>
      <c r="S371" s="2406">
        <f t="shared" si="1415"/>
        <v>0</v>
      </c>
      <c r="T371" s="2410">
        <f t="shared" si="1415"/>
        <v>0</v>
      </c>
      <c r="U371" s="963">
        <f t="shared" si="1415"/>
        <v>0</v>
      </c>
      <c r="V371" s="2405">
        <f t="shared" si="1415"/>
        <v>0</v>
      </c>
      <c r="W371" s="2406">
        <f t="shared" si="1415"/>
        <v>0</v>
      </c>
      <c r="X371" s="2407">
        <f t="shared" si="1415"/>
        <v>0</v>
      </c>
      <c r="Y371" s="2408">
        <f t="shared" si="1415"/>
        <v>0</v>
      </c>
      <c r="Z371" s="2409">
        <f t="shared" si="1415"/>
        <v>0</v>
      </c>
      <c r="AA371" s="963">
        <f t="shared" si="1415"/>
        <v>0</v>
      </c>
      <c r="AB371" s="963">
        <f t="shared" si="1415"/>
        <v>0</v>
      </c>
      <c r="AC371" s="2407">
        <f t="shared" si="1415"/>
        <v>0</v>
      </c>
      <c r="AD371" s="2408">
        <f t="shared" si="1415"/>
        <v>0</v>
      </c>
      <c r="AE371" s="2408">
        <f t="shared" si="1415"/>
        <v>0</v>
      </c>
      <c r="AF371" s="2408">
        <f t="shared" si="1415"/>
        <v>0</v>
      </c>
      <c r="AG371" s="2409">
        <f t="shared" si="1415"/>
        <v>0</v>
      </c>
      <c r="AH371" s="963">
        <f t="shared" si="1415"/>
        <v>0</v>
      </c>
      <c r="AI371" s="2407">
        <f t="shared" si="1415"/>
        <v>0</v>
      </c>
      <c r="AJ371" s="2408">
        <f t="shared" si="1415"/>
        <v>0</v>
      </c>
      <c r="AK371" s="2409">
        <f t="shared" si="1415"/>
        <v>0</v>
      </c>
      <c r="AL371" s="2400">
        <f t="shared" si="1415"/>
        <v>0</v>
      </c>
      <c r="AM371" s="963">
        <f t="shared" si="1415"/>
        <v>0</v>
      </c>
      <c r="AN371" s="2401">
        <f t="shared" si="1415"/>
        <v>0</v>
      </c>
      <c r="AO371" s="2407">
        <f t="shared" si="1415"/>
        <v>0</v>
      </c>
      <c r="AP371" s="2408">
        <f t="shared" si="1415"/>
        <v>0</v>
      </c>
      <c r="AQ371" s="2408">
        <f t="shared" si="1415"/>
        <v>0</v>
      </c>
      <c r="AR371" s="2408">
        <f t="shared" si="1415"/>
        <v>0</v>
      </c>
      <c r="AS371" s="2409">
        <f t="shared" si="1415"/>
        <v>0</v>
      </c>
      <c r="AT371" s="963">
        <f t="shared" si="1415"/>
        <v>0</v>
      </c>
      <c r="AU371" s="963">
        <f t="shared" si="1415"/>
        <v>0</v>
      </c>
      <c r="AV371" s="184">
        <f t="shared" si="1415"/>
        <v>0</v>
      </c>
      <c r="AW371" s="2037" t="s">
        <v>181</v>
      </c>
      <c r="AX371" s="2405">
        <f t="shared" ref="AX371:CB371" si="1416">AX358+AX364</f>
        <v>0</v>
      </c>
      <c r="AY371" s="2408">
        <f t="shared" si="1416"/>
        <v>0</v>
      </c>
      <c r="AZ371" s="2408">
        <f t="shared" si="1416"/>
        <v>0</v>
      </c>
      <c r="BA371" s="2408">
        <f t="shared" si="1416"/>
        <v>0</v>
      </c>
      <c r="BB371" s="2408">
        <f t="shared" si="1416"/>
        <v>0</v>
      </c>
      <c r="BC371" s="2408">
        <f t="shared" si="1416"/>
        <v>0</v>
      </c>
      <c r="BD371" s="2406">
        <f t="shared" si="1416"/>
        <v>0</v>
      </c>
      <c r="BE371" s="2405">
        <f t="shared" si="1416"/>
        <v>0</v>
      </c>
      <c r="BF371" s="2408">
        <f t="shared" si="1416"/>
        <v>0</v>
      </c>
      <c r="BG371" s="2408">
        <f t="shared" si="1416"/>
        <v>0</v>
      </c>
      <c r="BH371" s="2408">
        <f t="shared" si="1416"/>
        <v>0</v>
      </c>
      <c r="BI371" s="2406">
        <f t="shared" si="1416"/>
        <v>0</v>
      </c>
      <c r="BJ371" s="2405">
        <f t="shared" si="1416"/>
        <v>0</v>
      </c>
      <c r="BK371" s="2408">
        <f t="shared" si="1416"/>
        <v>0</v>
      </c>
      <c r="BL371" s="2406">
        <f t="shared" si="1416"/>
        <v>0</v>
      </c>
      <c r="BM371" s="2410">
        <f t="shared" si="1416"/>
        <v>0</v>
      </c>
      <c r="BN371" s="963">
        <f t="shared" si="1416"/>
        <v>0</v>
      </c>
      <c r="BO371" s="2405">
        <f t="shared" si="1416"/>
        <v>0</v>
      </c>
      <c r="BP371" s="2408">
        <f t="shared" si="1416"/>
        <v>0</v>
      </c>
      <c r="BQ371" s="2408">
        <f t="shared" si="1416"/>
        <v>0</v>
      </c>
      <c r="BR371" s="2408">
        <f t="shared" si="1416"/>
        <v>0</v>
      </c>
      <c r="BS371" s="2406">
        <f t="shared" si="1416"/>
        <v>0</v>
      </c>
      <c r="BT371" s="2405">
        <f t="shared" si="1416"/>
        <v>0</v>
      </c>
      <c r="BU371" s="2408">
        <f t="shared" si="1416"/>
        <v>0</v>
      </c>
      <c r="BV371" s="2406">
        <f t="shared" si="1416"/>
        <v>0</v>
      </c>
      <c r="BW371" s="2410">
        <f t="shared" si="1416"/>
        <v>0</v>
      </c>
      <c r="BX371" s="963">
        <f t="shared" si="1416"/>
        <v>0</v>
      </c>
      <c r="BY371" s="2405">
        <f t="shared" si="1416"/>
        <v>0</v>
      </c>
      <c r="BZ371" s="2406">
        <f t="shared" si="1416"/>
        <v>0</v>
      </c>
      <c r="CA371" s="2401">
        <f t="shared" si="1416"/>
        <v>0</v>
      </c>
      <c r="CB371" s="184">
        <f t="shared" si="1416"/>
        <v>0</v>
      </c>
      <c r="CC371" s="2047" t="s">
        <v>106</v>
      </c>
      <c r="CD371" s="2435">
        <f t="shared" ref="CD371:CV371" si="1417">CD358+CD364</f>
        <v>0</v>
      </c>
      <c r="CE371" s="2436">
        <f t="shared" si="1417"/>
        <v>0</v>
      </c>
      <c r="CF371" s="2437">
        <f t="shared" si="1417"/>
        <v>0</v>
      </c>
      <c r="CG371" s="2441">
        <f t="shared" si="1417"/>
        <v>0</v>
      </c>
      <c r="CH371" s="2438">
        <f t="shared" si="1417"/>
        <v>0</v>
      </c>
      <c r="CI371" s="2436">
        <f t="shared" si="1417"/>
        <v>0</v>
      </c>
      <c r="CJ371" s="2437">
        <f t="shared" si="1417"/>
        <v>0</v>
      </c>
      <c r="CK371" s="2441">
        <f t="shared" si="1417"/>
        <v>0</v>
      </c>
      <c r="CL371" s="2438">
        <f t="shared" si="1417"/>
        <v>0</v>
      </c>
      <c r="CM371" s="2436">
        <f t="shared" si="1417"/>
        <v>0</v>
      </c>
      <c r="CN371" s="2437">
        <f t="shared" si="1417"/>
        <v>0</v>
      </c>
      <c r="CO371" s="2441">
        <f t="shared" si="1417"/>
        <v>0</v>
      </c>
      <c r="CP371" s="2438">
        <f t="shared" si="1417"/>
        <v>0</v>
      </c>
      <c r="CQ371" s="2437">
        <f t="shared" si="1417"/>
        <v>0</v>
      </c>
      <c r="CR371" s="2441">
        <f t="shared" si="1417"/>
        <v>0</v>
      </c>
      <c r="CS371" s="2438">
        <f t="shared" si="1417"/>
        <v>0</v>
      </c>
      <c r="CT371" s="2436">
        <f t="shared" si="1417"/>
        <v>0</v>
      </c>
      <c r="CU371" s="2437">
        <f t="shared" si="1417"/>
        <v>0</v>
      </c>
      <c r="CV371" s="2441">
        <f t="shared" si="1417"/>
        <v>0</v>
      </c>
      <c r="CW371" s="184"/>
      <c r="CX371" s="2435">
        <f t="shared" ref="CX371:DE371" si="1418">CX358+CX364</f>
        <v>0</v>
      </c>
      <c r="CY371" s="2436">
        <f t="shared" si="1418"/>
        <v>0</v>
      </c>
      <c r="CZ371" s="2437">
        <f t="shared" si="1418"/>
        <v>0</v>
      </c>
      <c r="DA371" s="2441">
        <f t="shared" si="1418"/>
        <v>0</v>
      </c>
      <c r="DB371" s="2438">
        <f t="shared" si="1418"/>
        <v>0</v>
      </c>
      <c r="DC371" s="2436">
        <f t="shared" si="1418"/>
        <v>0</v>
      </c>
      <c r="DD371" s="2437">
        <f t="shared" si="1418"/>
        <v>0</v>
      </c>
      <c r="DE371" s="2441">
        <f t="shared" si="1418"/>
        <v>0</v>
      </c>
      <c r="DF371" s="184"/>
      <c r="DG371" s="2441">
        <f t="shared" ref="DG371:DM371" si="1419">DG358+DG364</f>
        <v>0</v>
      </c>
      <c r="DH371" s="184">
        <f t="shared" si="1419"/>
        <v>0</v>
      </c>
      <c r="DI371" s="2440">
        <f t="shared" si="1419"/>
        <v>0</v>
      </c>
      <c r="DJ371" s="2441">
        <f t="shared" si="1419"/>
        <v>0</v>
      </c>
      <c r="DK371" s="2442">
        <f t="shared" si="1419"/>
        <v>0</v>
      </c>
      <c r="DL371" s="184">
        <f t="shared" si="1419"/>
        <v>0</v>
      </c>
      <c r="DM371" s="2441">
        <f t="shared" si="1419"/>
        <v>0</v>
      </c>
      <c r="DO371" s="960" t="str">
        <f t="shared" si="1231"/>
        <v>True</v>
      </c>
      <c r="DP371" s="4075" t="str">
        <f t="shared" si="1414"/>
        <v>Blanc</v>
      </c>
      <c r="DQ371" s="4074" t="str">
        <f t="shared" si="1288"/>
        <v>wrong</v>
      </c>
    </row>
    <row r="372" spans="2:121" ht="39.9" customHeight="1" thickBot="1">
      <c r="B372" s="8484" t="s">
        <v>1615</v>
      </c>
      <c r="C372" s="8485"/>
      <c r="D372" s="8485"/>
      <c r="E372" s="8485"/>
      <c r="F372" s="8486"/>
      <c r="G372" s="2040"/>
      <c r="H372" s="2402">
        <f>H370</f>
        <v>0</v>
      </c>
      <c r="I372" s="973">
        <f t="shared" ref="I372:BT372" si="1420">I370</f>
        <v>0</v>
      </c>
      <c r="J372" s="2403">
        <f t="shared" si="1420"/>
        <v>0</v>
      </c>
      <c r="K372" s="2404">
        <f t="shared" si="1420"/>
        <v>0</v>
      </c>
      <c r="L372" s="2404">
        <f t="shared" si="1420"/>
        <v>0</v>
      </c>
      <c r="M372" s="975">
        <f t="shared" si="1420"/>
        <v>0</v>
      </c>
      <c r="N372" s="2402">
        <f t="shared" si="1420"/>
        <v>0</v>
      </c>
      <c r="O372" s="973">
        <f t="shared" si="1420"/>
        <v>0</v>
      </c>
      <c r="P372" s="2403">
        <f t="shared" si="1420"/>
        <v>0</v>
      </c>
      <c r="Q372" s="975">
        <f t="shared" si="1420"/>
        <v>0</v>
      </c>
      <c r="R372" s="2402">
        <f t="shared" si="1420"/>
        <v>0</v>
      </c>
      <c r="S372" s="973">
        <f t="shared" si="1420"/>
        <v>0</v>
      </c>
      <c r="T372" s="970">
        <f t="shared" si="1420"/>
        <v>0</v>
      </c>
      <c r="U372" s="962">
        <f t="shared" si="1420"/>
        <v>0</v>
      </c>
      <c r="V372" s="2402">
        <f t="shared" si="1420"/>
        <v>0</v>
      </c>
      <c r="W372" s="973">
        <f t="shared" si="1420"/>
        <v>0</v>
      </c>
      <c r="X372" s="2403">
        <f t="shared" si="1420"/>
        <v>0</v>
      </c>
      <c r="Y372" s="2404">
        <f t="shared" si="1420"/>
        <v>0</v>
      </c>
      <c r="Z372" s="975">
        <f t="shared" si="1420"/>
        <v>0</v>
      </c>
      <c r="AA372" s="962">
        <f t="shared" si="1420"/>
        <v>0</v>
      </c>
      <c r="AB372" s="962">
        <f t="shared" si="1420"/>
        <v>0</v>
      </c>
      <c r="AC372" s="2403">
        <f t="shared" si="1420"/>
        <v>0</v>
      </c>
      <c r="AD372" s="2404">
        <f t="shared" si="1420"/>
        <v>0</v>
      </c>
      <c r="AE372" s="2404">
        <f t="shared" si="1420"/>
        <v>0</v>
      </c>
      <c r="AF372" s="2404">
        <f t="shared" si="1420"/>
        <v>0</v>
      </c>
      <c r="AG372" s="975">
        <f t="shared" si="1420"/>
        <v>0</v>
      </c>
      <c r="AH372" s="962">
        <f t="shared" si="1420"/>
        <v>0</v>
      </c>
      <c r="AI372" s="2403">
        <f t="shared" si="1420"/>
        <v>0</v>
      </c>
      <c r="AJ372" s="2404">
        <f t="shared" si="1420"/>
        <v>0</v>
      </c>
      <c r="AK372" s="975">
        <f t="shared" si="1420"/>
        <v>0</v>
      </c>
      <c r="AL372" s="972">
        <f t="shared" si="1420"/>
        <v>0</v>
      </c>
      <c r="AM372" s="962">
        <f t="shared" si="1420"/>
        <v>0</v>
      </c>
      <c r="AN372" s="964">
        <f t="shared" si="1420"/>
        <v>0</v>
      </c>
      <c r="AO372" s="2403">
        <f t="shared" si="1420"/>
        <v>0</v>
      </c>
      <c r="AP372" s="2404">
        <f t="shared" si="1420"/>
        <v>0</v>
      </c>
      <c r="AQ372" s="2404">
        <f t="shared" si="1420"/>
        <v>0</v>
      </c>
      <c r="AR372" s="2404">
        <f t="shared" si="1420"/>
        <v>0</v>
      </c>
      <c r="AS372" s="975">
        <f t="shared" si="1420"/>
        <v>0</v>
      </c>
      <c r="AT372" s="962">
        <f t="shared" si="1420"/>
        <v>0</v>
      </c>
      <c r="AU372" s="962">
        <f t="shared" si="1420"/>
        <v>0</v>
      </c>
      <c r="AV372" s="184">
        <f t="shared" si="1420"/>
        <v>0</v>
      </c>
      <c r="AW372" s="974" t="str">
        <f t="shared" si="1420"/>
        <v>الإجمالي</v>
      </c>
      <c r="AX372" s="2402">
        <f t="shared" si="1420"/>
        <v>0</v>
      </c>
      <c r="AY372" s="2404">
        <f t="shared" si="1420"/>
        <v>0</v>
      </c>
      <c r="AZ372" s="2404">
        <f t="shared" si="1420"/>
        <v>0</v>
      </c>
      <c r="BA372" s="2404">
        <f t="shared" si="1420"/>
        <v>0</v>
      </c>
      <c r="BB372" s="2404">
        <f t="shared" si="1420"/>
        <v>0</v>
      </c>
      <c r="BC372" s="2404">
        <f t="shared" si="1420"/>
        <v>0</v>
      </c>
      <c r="BD372" s="973">
        <f t="shared" si="1420"/>
        <v>0</v>
      </c>
      <c r="BE372" s="2402">
        <f t="shared" si="1420"/>
        <v>0</v>
      </c>
      <c r="BF372" s="2404">
        <f t="shared" si="1420"/>
        <v>0</v>
      </c>
      <c r="BG372" s="2404">
        <f t="shared" si="1420"/>
        <v>0</v>
      </c>
      <c r="BH372" s="2404">
        <f t="shared" si="1420"/>
        <v>0</v>
      </c>
      <c r="BI372" s="973">
        <f t="shared" si="1420"/>
        <v>0</v>
      </c>
      <c r="BJ372" s="2402">
        <f t="shared" si="1420"/>
        <v>0</v>
      </c>
      <c r="BK372" s="2404">
        <f t="shared" si="1420"/>
        <v>0</v>
      </c>
      <c r="BL372" s="973">
        <f t="shared" si="1420"/>
        <v>0</v>
      </c>
      <c r="BM372" s="970">
        <f t="shared" si="1420"/>
        <v>0</v>
      </c>
      <c r="BN372" s="962">
        <f t="shared" si="1420"/>
        <v>0</v>
      </c>
      <c r="BO372" s="2402">
        <f t="shared" si="1420"/>
        <v>0</v>
      </c>
      <c r="BP372" s="2404">
        <f t="shared" si="1420"/>
        <v>0</v>
      </c>
      <c r="BQ372" s="2404">
        <f t="shared" si="1420"/>
        <v>0</v>
      </c>
      <c r="BR372" s="2404">
        <f t="shared" si="1420"/>
        <v>0</v>
      </c>
      <c r="BS372" s="973">
        <f t="shared" si="1420"/>
        <v>0</v>
      </c>
      <c r="BT372" s="2402">
        <f t="shared" si="1420"/>
        <v>0</v>
      </c>
      <c r="BU372" s="2404">
        <f t="shared" ref="BU372:DM372" si="1421">BU370</f>
        <v>0</v>
      </c>
      <c r="BV372" s="973">
        <f t="shared" si="1421"/>
        <v>0</v>
      </c>
      <c r="BW372" s="970">
        <f t="shared" si="1421"/>
        <v>0</v>
      </c>
      <c r="BX372" s="962">
        <f t="shared" si="1421"/>
        <v>0</v>
      </c>
      <c r="BY372" s="2402">
        <f t="shared" si="1421"/>
        <v>0</v>
      </c>
      <c r="BZ372" s="973">
        <f t="shared" si="1421"/>
        <v>0</v>
      </c>
      <c r="CA372" s="964">
        <f t="shared" si="1421"/>
        <v>0</v>
      </c>
      <c r="CB372" s="184">
        <f t="shared" si="1421"/>
        <v>0</v>
      </c>
      <c r="CC372" s="2043" t="str">
        <f t="shared" si="1421"/>
        <v>المجموع</v>
      </c>
      <c r="CD372" s="2420">
        <f t="shared" si="1421"/>
        <v>0</v>
      </c>
      <c r="CE372" s="2421">
        <f t="shared" si="1421"/>
        <v>0</v>
      </c>
      <c r="CF372" s="2422">
        <f t="shared" si="1421"/>
        <v>0</v>
      </c>
      <c r="CG372" s="2444">
        <f t="shared" si="1421"/>
        <v>0</v>
      </c>
      <c r="CH372" s="2423">
        <f t="shared" si="1421"/>
        <v>0</v>
      </c>
      <c r="CI372" s="2421">
        <f t="shared" si="1421"/>
        <v>0</v>
      </c>
      <c r="CJ372" s="2422">
        <f t="shared" si="1421"/>
        <v>0</v>
      </c>
      <c r="CK372" s="2444">
        <f t="shared" si="1421"/>
        <v>0</v>
      </c>
      <c r="CL372" s="2423">
        <f t="shared" si="1421"/>
        <v>0</v>
      </c>
      <c r="CM372" s="2421">
        <f t="shared" si="1421"/>
        <v>0</v>
      </c>
      <c r="CN372" s="2422">
        <f t="shared" si="1421"/>
        <v>0</v>
      </c>
      <c r="CO372" s="2444">
        <f t="shared" si="1421"/>
        <v>0</v>
      </c>
      <c r="CP372" s="2423">
        <f t="shared" si="1421"/>
        <v>0</v>
      </c>
      <c r="CQ372" s="2422">
        <f t="shared" si="1421"/>
        <v>0</v>
      </c>
      <c r="CR372" s="2444">
        <f t="shared" si="1421"/>
        <v>0</v>
      </c>
      <c r="CS372" s="2423">
        <f t="shared" si="1421"/>
        <v>0</v>
      </c>
      <c r="CT372" s="2421">
        <f t="shared" si="1421"/>
        <v>0</v>
      </c>
      <c r="CU372" s="2422">
        <f t="shared" si="1421"/>
        <v>0</v>
      </c>
      <c r="CV372" s="2444">
        <f t="shared" si="1421"/>
        <v>0</v>
      </c>
      <c r="CW372" s="184"/>
      <c r="CX372" s="2420">
        <f t="shared" ref="CX372:DE372" si="1422">CX370</f>
        <v>0</v>
      </c>
      <c r="CY372" s="2421">
        <f t="shared" si="1422"/>
        <v>0</v>
      </c>
      <c r="CZ372" s="2422">
        <f t="shared" si="1422"/>
        <v>0</v>
      </c>
      <c r="DA372" s="2444">
        <f t="shared" si="1422"/>
        <v>0</v>
      </c>
      <c r="DB372" s="2423">
        <f t="shared" si="1422"/>
        <v>0</v>
      </c>
      <c r="DC372" s="2421">
        <f t="shared" si="1422"/>
        <v>0</v>
      </c>
      <c r="DD372" s="2422">
        <f t="shared" si="1422"/>
        <v>0</v>
      </c>
      <c r="DE372" s="2444">
        <f t="shared" si="1422"/>
        <v>0</v>
      </c>
      <c r="DF372" s="184"/>
      <c r="DG372" s="2444">
        <f t="shared" si="1421"/>
        <v>0</v>
      </c>
      <c r="DH372" s="184">
        <f t="shared" si="1421"/>
        <v>0</v>
      </c>
      <c r="DI372" s="2443">
        <f t="shared" si="1421"/>
        <v>0</v>
      </c>
      <c r="DJ372" s="2444">
        <f t="shared" si="1421"/>
        <v>0</v>
      </c>
      <c r="DK372" s="2445">
        <f t="shared" si="1421"/>
        <v>0</v>
      </c>
      <c r="DL372" s="184">
        <f t="shared" si="1421"/>
        <v>0</v>
      </c>
      <c r="DM372" s="2444">
        <f t="shared" si="1421"/>
        <v>0</v>
      </c>
      <c r="DO372" s="960" t="str">
        <f t="shared" si="1231"/>
        <v>True</v>
      </c>
      <c r="DP372" s="4075" t="str">
        <f t="shared" si="1414"/>
        <v>Blanc</v>
      </c>
      <c r="DQ372" s="4074" t="str">
        <f t="shared" si="1288"/>
        <v>wrong</v>
      </c>
    </row>
    <row r="373" spans="2:121" ht="39.9" customHeight="1" thickBot="1">
      <c r="B373" s="8484" t="s">
        <v>319</v>
      </c>
      <c r="C373" s="8485"/>
      <c r="D373" s="8485"/>
      <c r="E373" s="8485"/>
      <c r="F373" s="8486"/>
      <c r="G373" s="2040"/>
      <c r="H373" s="2411">
        <f t="shared" ref="H373:AU373" si="1423">H358+H364+H370</f>
        <v>0</v>
      </c>
      <c r="I373" s="2412">
        <f t="shared" si="1423"/>
        <v>0</v>
      </c>
      <c r="J373" s="2413">
        <f t="shared" si="1423"/>
        <v>0</v>
      </c>
      <c r="K373" s="2414">
        <f t="shared" si="1423"/>
        <v>0</v>
      </c>
      <c r="L373" s="2414">
        <f t="shared" si="1423"/>
        <v>0</v>
      </c>
      <c r="M373" s="2415">
        <f t="shared" si="1423"/>
        <v>0</v>
      </c>
      <c r="N373" s="2411">
        <f t="shared" si="1423"/>
        <v>0</v>
      </c>
      <c r="O373" s="2412">
        <f t="shared" si="1423"/>
        <v>0</v>
      </c>
      <c r="P373" s="2413">
        <f t="shared" si="1423"/>
        <v>0</v>
      </c>
      <c r="Q373" s="2415">
        <f t="shared" si="1423"/>
        <v>0</v>
      </c>
      <c r="R373" s="2411">
        <f t="shared" si="1423"/>
        <v>0</v>
      </c>
      <c r="S373" s="2412">
        <f t="shared" si="1423"/>
        <v>0</v>
      </c>
      <c r="T373" s="2417">
        <f t="shared" si="1423"/>
        <v>0</v>
      </c>
      <c r="U373" s="2416">
        <f t="shared" si="1423"/>
        <v>0</v>
      </c>
      <c r="V373" s="2411">
        <f t="shared" si="1423"/>
        <v>0</v>
      </c>
      <c r="W373" s="2412">
        <f t="shared" si="1423"/>
        <v>0</v>
      </c>
      <c r="X373" s="2413">
        <f t="shared" si="1423"/>
        <v>0</v>
      </c>
      <c r="Y373" s="2414">
        <f t="shared" si="1423"/>
        <v>0</v>
      </c>
      <c r="Z373" s="2415">
        <f t="shared" si="1423"/>
        <v>0</v>
      </c>
      <c r="AA373" s="2416">
        <f t="shared" si="1423"/>
        <v>0</v>
      </c>
      <c r="AB373" s="2416">
        <f t="shared" si="1423"/>
        <v>0</v>
      </c>
      <c r="AC373" s="2413">
        <f t="shared" si="1423"/>
        <v>0</v>
      </c>
      <c r="AD373" s="2414">
        <f t="shared" si="1423"/>
        <v>0</v>
      </c>
      <c r="AE373" s="2414">
        <f t="shared" si="1423"/>
        <v>0</v>
      </c>
      <c r="AF373" s="2414">
        <f t="shared" si="1423"/>
        <v>0</v>
      </c>
      <c r="AG373" s="2415">
        <f t="shared" si="1423"/>
        <v>0</v>
      </c>
      <c r="AH373" s="2416">
        <f t="shared" si="1423"/>
        <v>0</v>
      </c>
      <c r="AI373" s="2413">
        <f t="shared" si="1423"/>
        <v>0</v>
      </c>
      <c r="AJ373" s="2414">
        <f t="shared" si="1423"/>
        <v>0</v>
      </c>
      <c r="AK373" s="2415">
        <f t="shared" si="1423"/>
        <v>0</v>
      </c>
      <c r="AL373" s="2419">
        <f t="shared" si="1423"/>
        <v>0</v>
      </c>
      <c r="AM373" s="2416">
        <f t="shared" si="1423"/>
        <v>0</v>
      </c>
      <c r="AN373" s="2418">
        <f t="shared" si="1423"/>
        <v>0</v>
      </c>
      <c r="AO373" s="2413">
        <f t="shared" si="1423"/>
        <v>0</v>
      </c>
      <c r="AP373" s="2414">
        <f t="shared" si="1423"/>
        <v>0</v>
      </c>
      <c r="AQ373" s="2414">
        <f t="shared" si="1423"/>
        <v>0</v>
      </c>
      <c r="AR373" s="2414">
        <f t="shared" si="1423"/>
        <v>0</v>
      </c>
      <c r="AS373" s="2415">
        <f t="shared" si="1423"/>
        <v>0</v>
      </c>
      <c r="AT373" s="2416">
        <f t="shared" si="1423"/>
        <v>0</v>
      </c>
      <c r="AU373" s="2416">
        <f t="shared" si="1423"/>
        <v>0</v>
      </c>
      <c r="AV373" s="184"/>
      <c r="AW373" s="2041" t="s">
        <v>320</v>
      </c>
      <c r="AX373" s="2411">
        <f t="shared" ref="AX373:CA373" si="1424">AX358+AX364+AX370</f>
        <v>0</v>
      </c>
      <c r="AY373" s="2414">
        <f t="shared" si="1424"/>
        <v>0</v>
      </c>
      <c r="AZ373" s="2414">
        <f t="shared" si="1424"/>
        <v>0</v>
      </c>
      <c r="BA373" s="2414">
        <f t="shared" si="1424"/>
        <v>0</v>
      </c>
      <c r="BB373" s="2414">
        <f t="shared" si="1424"/>
        <v>0</v>
      </c>
      <c r="BC373" s="2414">
        <f t="shared" si="1424"/>
        <v>0</v>
      </c>
      <c r="BD373" s="2412">
        <f t="shared" si="1424"/>
        <v>0</v>
      </c>
      <c r="BE373" s="2411">
        <f t="shared" si="1424"/>
        <v>0</v>
      </c>
      <c r="BF373" s="2414">
        <f t="shared" si="1424"/>
        <v>0</v>
      </c>
      <c r="BG373" s="2414">
        <f t="shared" si="1424"/>
        <v>0</v>
      </c>
      <c r="BH373" s="2414">
        <f t="shared" si="1424"/>
        <v>0</v>
      </c>
      <c r="BI373" s="2412">
        <f t="shared" si="1424"/>
        <v>0</v>
      </c>
      <c r="BJ373" s="2411">
        <f t="shared" si="1424"/>
        <v>0</v>
      </c>
      <c r="BK373" s="2414">
        <f t="shared" si="1424"/>
        <v>0</v>
      </c>
      <c r="BL373" s="2412">
        <f t="shared" si="1424"/>
        <v>0</v>
      </c>
      <c r="BM373" s="2417">
        <f t="shared" si="1424"/>
        <v>0</v>
      </c>
      <c r="BN373" s="2416">
        <f t="shared" si="1424"/>
        <v>0</v>
      </c>
      <c r="BO373" s="2411">
        <f t="shared" si="1424"/>
        <v>0</v>
      </c>
      <c r="BP373" s="2414">
        <f t="shared" si="1424"/>
        <v>0</v>
      </c>
      <c r="BQ373" s="2414">
        <f t="shared" si="1424"/>
        <v>0</v>
      </c>
      <c r="BR373" s="2414">
        <f t="shared" si="1424"/>
        <v>0</v>
      </c>
      <c r="BS373" s="2412">
        <f t="shared" si="1424"/>
        <v>0</v>
      </c>
      <c r="BT373" s="2411">
        <f t="shared" si="1424"/>
        <v>0</v>
      </c>
      <c r="BU373" s="2414">
        <f t="shared" si="1424"/>
        <v>0</v>
      </c>
      <c r="BV373" s="2412">
        <f t="shared" si="1424"/>
        <v>0</v>
      </c>
      <c r="BW373" s="2417">
        <f t="shared" si="1424"/>
        <v>0</v>
      </c>
      <c r="BX373" s="2416">
        <f t="shared" si="1424"/>
        <v>0</v>
      </c>
      <c r="BY373" s="2411">
        <f t="shared" si="1424"/>
        <v>0</v>
      </c>
      <c r="BZ373" s="2412">
        <f t="shared" si="1424"/>
        <v>0</v>
      </c>
      <c r="CA373" s="2418">
        <f t="shared" si="1424"/>
        <v>0</v>
      </c>
      <c r="CC373" s="2042" t="s">
        <v>320</v>
      </c>
      <c r="CD373" s="2411">
        <f t="shared" ref="CD373:CV373" si="1425">CD358+CD364+CD370</f>
        <v>0</v>
      </c>
      <c r="CE373" s="2414">
        <f t="shared" si="1425"/>
        <v>0</v>
      </c>
      <c r="CF373" s="2415">
        <f t="shared" si="1425"/>
        <v>0</v>
      </c>
      <c r="CG373" s="2416">
        <f t="shared" si="1425"/>
        <v>0</v>
      </c>
      <c r="CH373" s="2413">
        <f t="shared" si="1425"/>
        <v>0</v>
      </c>
      <c r="CI373" s="2414">
        <f t="shared" si="1425"/>
        <v>0</v>
      </c>
      <c r="CJ373" s="2415">
        <f t="shared" si="1425"/>
        <v>0</v>
      </c>
      <c r="CK373" s="2416">
        <f t="shared" si="1425"/>
        <v>0</v>
      </c>
      <c r="CL373" s="2413">
        <f t="shared" si="1425"/>
        <v>0</v>
      </c>
      <c r="CM373" s="2414">
        <f t="shared" si="1425"/>
        <v>0</v>
      </c>
      <c r="CN373" s="2415">
        <f t="shared" si="1425"/>
        <v>0</v>
      </c>
      <c r="CO373" s="2416">
        <f t="shared" si="1425"/>
        <v>0</v>
      </c>
      <c r="CP373" s="2413">
        <f t="shared" si="1425"/>
        <v>0</v>
      </c>
      <c r="CQ373" s="2415">
        <f t="shared" si="1425"/>
        <v>0</v>
      </c>
      <c r="CR373" s="2416">
        <f t="shared" si="1425"/>
        <v>0</v>
      </c>
      <c r="CS373" s="2413">
        <f t="shared" si="1425"/>
        <v>0</v>
      </c>
      <c r="CT373" s="2414">
        <f t="shared" si="1425"/>
        <v>0</v>
      </c>
      <c r="CU373" s="2415">
        <f t="shared" si="1425"/>
        <v>0</v>
      </c>
      <c r="CV373" s="2416">
        <f t="shared" si="1425"/>
        <v>0</v>
      </c>
      <c r="CW373" s="184"/>
      <c r="CX373" s="2402">
        <f t="shared" ref="CX373:DE373" si="1426">CX358+CX364+CX370</f>
        <v>0</v>
      </c>
      <c r="CY373" s="2404">
        <f t="shared" si="1426"/>
        <v>0</v>
      </c>
      <c r="CZ373" s="975">
        <f t="shared" si="1426"/>
        <v>0</v>
      </c>
      <c r="DA373" s="962">
        <f t="shared" si="1426"/>
        <v>0</v>
      </c>
      <c r="DB373" s="2403">
        <f t="shared" si="1426"/>
        <v>0</v>
      </c>
      <c r="DC373" s="2404">
        <f t="shared" si="1426"/>
        <v>0</v>
      </c>
      <c r="DD373" s="975">
        <f t="shared" si="1426"/>
        <v>0</v>
      </c>
      <c r="DE373" s="962">
        <f t="shared" si="1426"/>
        <v>0</v>
      </c>
      <c r="DF373" s="184"/>
      <c r="DG373" s="2416">
        <f>DG358+DG364+DG370</f>
        <v>0</v>
      </c>
      <c r="DH373" s="184"/>
      <c r="DI373" s="2419">
        <f>DI358+DI364+DI370</f>
        <v>0</v>
      </c>
      <c r="DJ373" s="2416">
        <f>DJ358+DJ364+DJ370</f>
        <v>0</v>
      </c>
      <c r="DK373" s="2418">
        <f>DK358+DK364+DK370</f>
        <v>0</v>
      </c>
      <c r="DM373" s="2416">
        <f>DM358+DM364+DM370</f>
        <v>0</v>
      </c>
      <c r="DO373" s="960" t="str">
        <f t="shared" si="1231"/>
        <v>True</v>
      </c>
      <c r="DP373" s="4075" t="str">
        <f t="shared" si="1414"/>
        <v>Blanc</v>
      </c>
      <c r="DQ373" s="4074" t="str">
        <f t="shared" si="1288"/>
        <v>wrong</v>
      </c>
    </row>
    <row r="374" spans="2:121" ht="39.9" customHeight="1">
      <c r="B374" s="8502" t="s">
        <v>321</v>
      </c>
      <c r="C374" s="8504" t="s">
        <v>318</v>
      </c>
      <c r="D374" s="8504" t="s">
        <v>1211</v>
      </c>
      <c r="E374" s="8502" t="s">
        <v>53</v>
      </c>
      <c r="F374" s="8506" t="s">
        <v>236</v>
      </c>
      <c r="G374" s="251" t="s">
        <v>1213</v>
      </c>
      <c r="H374" s="206"/>
      <c r="I374" s="209"/>
      <c r="J374" s="210"/>
      <c r="K374" s="208"/>
      <c r="L374" s="208"/>
      <c r="M374" s="207"/>
      <c r="N374" s="206"/>
      <c r="O374" s="209"/>
      <c r="P374" s="210"/>
      <c r="Q374" s="207"/>
      <c r="R374" s="206"/>
      <c r="S374" s="209"/>
      <c r="T374" s="2393"/>
      <c r="U374" s="2446">
        <f t="shared" ref="U374:U378" si="1427">SUM(H374:P374,S374:T374)-R374</f>
        <v>0</v>
      </c>
      <c r="V374" s="206"/>
      <c r="W374" s="209"/>
      <c r="X374" s="955"/>
      <c r="Y374" s="208"/>
      <c r="Z374" s="207"/>
      <c r="AA374" s="2448">
        <f t="shared" ref="AA374:AA378" si="1428">SUM(X374:Z374)</f>
        <v>0</v>
      </c>
      <c r="AB374" s="212"/>
      <c r="AC374" s="210"/>
      <c r="AD374" s="208"/>
      <c r="AE374" s="208"/>
      <c r="AF374" s="208"/>
      <c r="AG374" s="207"/>
      <c r="AH374" s="2448">
        <f t="shared" ref="AH374:AH378" si="1429">SUM(AC374:AG374)</f>
        <v>0</v>
      </c>
      <c r="AI374" s="210"/>
      <c r="AJ374" s="208"/>
      <c r="AK374" s="207"/>
      <c r="AL374" s="2449">
        <f t="shared" ref="AL374:AL378" si="1430">SUM(AI374:AK374)</f>
        <v>0</v>
      </c>
      <c r="AM374" s="211"/>
      <c r="AN374" s="2451">
        <f t="shared" ref="AN374:AN378" si="1431">AM374+AL374+AH374+AB374+AA374</f>
        <v>0</v>
      </c>
      <c r="AO374" s="210"/>
      <c r="AP374" s="208"/>
      <c r="AQ374" s="208"/>
      <c r="AR374" s="208"/>
      <c r="AS374" s="207"/>
      <c r="AT374" s="2453">
        <f>SUM(AO374:AS374)</f>
        <v>0</v>
      </c>
      <c r="AU374" s="213"/>
      <c r="AV374" s="184"/>
      <c r="AW374" s="251" t="s">
        <v>1213</v>
      </c>
      <c r="AX374" s="206"/>
      <c r="AY374" s="208"/>
      <c r="AZ374" s="208"/>
      <c r="BA374" s="208"/>
      <c r="BB374" s="208"/>
      <c r="BC374" s="208"/>
      <c r="BD374" s="209"/>
      <c r="BE374" s="206"/>
      <c r="BF374" s="208"/>
      <c r="BG374" s="208"/>
      <c r="BH374" s="208"/>
      <c r="BI374" s="209"/>
      <c r="BJ374" s="206"/>
      <c r="BK374" s="208"/>
      <c r="BL374" s="209"/>
      <c r="BM374" s="954"/>
      <c r="BN374" s="211"/>
      <c r="BO374" s="206"/>
      <c r="BP374" s="208"/>
      <c r="BQ374" s="208"/>
      <c r="BR374" s="208"/>
      <c r="BS374" s="209"/>
      <c r="BT374" s="206"/>
      <c r="BU374" s="208"/>
      <c r="BV374" s="209"/>
      <c r="BW374" s="954"/>
      <c r="BX374" s="2454">
        <f t="shared" ref="BX374:BX385" si="1432">SUM(AX374:BW374)</f>
        <v>0</v>
      </c>
      <c r="BY374" s="206"/>
      <c r="BZ374" s="209"/>
      <c r="CA374" s="956"/>
      <c r="CC374" s="251" t="s">
        <v>1213</v>
      </c>
      <c r="CD374" s="206"/>
      <c r="CE374" s="208"/>
      <c r="CF374" s="207"/>
      <c r="CG374" s="2454">
        <f t="shared" ref="CG374:CG378" si="1433">SUM(CD374:CF374)</f>
        <v>0</v>
      </c>
      <c r="CH374" s="210"/>
      <c r="CI374" s="208"/>
      <c r="CJ374" s="207"/>
      <c r="CK374" s="2454">
        <f t="shared" ref="CK374:CK378" si="1434">SUM(CH374:CJ374)</f>
        <v>0</v>
      </c>
      <c r="CL374" s="210"/>
      <c r="CM374" s="208"/>
      <c r="CN374" s="207"/>
      <c r="CO374" s="2454">
        <f t="shared" ref="CO374:CO378" si="1435">SUM(CL374:CN374)</f>
        <v>0</v>
      </c>
      <c r="CP374" s="210"/>
      <c r="CQ374" s="207"/>
      <c r="CR374" s="2454">
        <f t="shared" ref="CR374:CR378" si="1436">SUM(CP374:CQ374)</f>
        <v>0</v>
      </c>
      <c r="CS374" s="2434">
        <f t="shared" ref="CS374:CU378" si="1437">CX374+DB374</f>
        <v>0</v>
      </c>
      <c r="CT374" s="2432">
        <f t="shared" si="1437"/>
        <v>0</v>
      </c>
      <c r="CU374" s="2433">
        <f t="shared" si="1437"/>
        <v>0</v>
      </c>
      <c r="CV374" s="2454">
        <f t="shared" ref="CV374:CV378" si="1438">SUM(CS374:CU374)</f>
        <v>0</v>
      </c>
      <c r="CW374" s="184"/>
      <c r="CX374" s="206"/>
      <c r="CY374" s="208"/>
      <c r="CZ374" s="207"/>
      <c r="DA374" s="2460">
        <f t="shared" ref="DA374:DA378" si="1439">SUM(CX374:CZ374)</f>
        <v>0</v>
      </c>
      <c r="DB374" s="210"/>
      <c r="DC374" s="208"/>
      <c r="DD374" s="207"/>
      <c r="DE374" s="2460">
        <f t="shared" ref="DE374:DE378" si="1440">SUM(DB374:DD374)</f>
        <v>0</v>
      </c>
      <c r="DF374" s="184"/>
      <c r="DG374" s="2454">
        <f t="shared" ref="DG374:DG385" si="1441">SUM(CV374,CR374,CO374,CK374,CG374)</f>
        <v>0</v>
      </c>
      <c r="DH374" s="184"/>
      <c r="DI374" s="2394">
        <f t="shared" ref="DI374:DJ378" si="1442">CD374+CH374+CL374+CP374+CS374</f>
        <v>0</v>
      </c>
      <c r="DJ374" s="2395">
        <f t="shared" si="1442"/>
        <v>0</v>
      </c>
      <c r="DK374" s="2396">
        <f t="shared" ref="DK374:DK378" si="1443">CF374+CJ374+CN374+CU374</f>
        <v>0</v>
      </c>
      <c r="DM374" s="2395">
        <f t="shared" ref="DM374:DM378" si="1444">SUM(DI374:DK374)</f>
        <v>0</v>
      </c>
      <c r="DO374" s="2462" t="str">
        <f t="shared" si="1231"/>
        <v>True</v>
      </c>
      <c r="DP374" s="4073"/>
    </row>
    <row r="375" spans="2:121" ht="39.9" customHeight="1">
      <c r="B375" s="8502"/>
      <c r="C375" s="8504"/>
      <c r="D375" s="8504"/>
      <c r="E375" s="8502"/>
      <c r="F375" s="8506"/>
      <c r="G375" s="251" t="s">
        <v>666</v>
      </c>
      <c r="H375" s="206"/>
      <c r="I375" s="209"/>
      <c r="J375" s="210"/>
      <c r="K375" s="208"/>
      <c r="L375" s="208"/>
      <c r="M375" s="207"/>
      <c r="N375" s="206"/>
      <c r="O375" s="209"/>
      <c r="P375" s="210"/>
      <c r="Q375" s="207"/>
      <c r="R375" s="206"/>
      <c r="S375" s="209"/>
      <c r="T375" s="2393"/>
      <c r="U375" s="2446">
        <f t="shared" si="1427"/>
        <v>0</v>
      </c>
      <c r="V375" s="206"/>
      <c r="W375" s="209"/>
      <c r="X375" s="955"/>
      <c r="Y375" s="208"/>
      <c r="Z375" s="207"/>
      <c r="AA375" s="2448">
        <f t="shared" si="1428"/>
        <v>0</v>
      </c>
      <c r="AB375" s="212"/>
      <c r="AC375" s="210"/>
      <c r="AD375" s="208"/>
      <c r="AE375" s="208"/>
      <c r="AF375" s="208"/>
      <c r="AG375" s="207"/>
      <c r="AH375" s="2448">
        <f t="shared" si="1429"/>
        <v>0</v>
      </c>
      <c r="AI375" s="210"/>
      <c r="AJ375" s="208"/>
      <c r="AK375" s="207"/>
      <c r="AL375" s="2449">
        <f t="shared" si="1430"/>
        <v>0</v>
      </c>
      <c r="AM375" s="211"/>
      <c r="AN375" s="2451">
        <f t="shared" si="1431"/>
        <v>0</v>
      </c>
      <c r="AO375" s="210"/>
      <c r="AP375" s="208"/>
      <c r="AQ375" s="208"/>
      <c r="AR375" s="208"/>
      <c r="AS375" s="207"/>
      <c r="AT375" s="2453">
        <f t="shared" ref="AT375:AT378" si="1445">SUM(AO375:AS375)</f>
        <v>0</v>
      </c>
      <c r="AU375" s="213"/>
      <c r="AV375" s="184"/>
      <c r="AW375" s="251" t="s">
        <v>666</v>
      </c>
      <c r="AX375" s="206"/>
      <c r="AY375" s="208"/>
      <c r="AZ375" s="208"/>
      <c r="BA375" s="208"/>
      <c r="BB375" s="208"/>
      <c r="BC375" s="208"/>
      <c r="BD375" s="209"/>
      <c r="BE375" s="206"/>
      <c r="BF375" s="208"/>
      <c r="BG375" s="208"/>
      <c r="BH375" s="208"/>
      <c r="BI375" s="209"/>
      <c r="BJ375" s="206"/>
      <c r="BK375" s="208"/>
      <c r="BL375" s="209"/>
      <c r="BM375" s="954"/>
      <c r="BN375" s="211"/>
      <c r="BO375" s="206"/>
      <c r="BP375" s="208"/>
      <c r="BQ375" s="208"/>
      <c r="BR375" s="208"/>
      <c r="BS375" s="209"/>
      <c r="BT375" s="206"/>
      <c r="BU375" s="208"/>
      <c r="BV375" s="209"/>
      <c r="BW375" s="954"/>
      <c r="BX375" s="2454">
        <f t="shared" si="1432"/>
        <v>0</v>
      </c>
      <c r="BY375" s="206"/>
      <c r="BZ375" s="209"/>
      <c r="CA375" s="956"/>
      <c r="CC375" s="251" t="s">
        <v>666</v>
      </c>
      <c r="CD375" s="206"/>
      <c r="CE375" s="208"/>
      <c r="CF375" s="207"/>
      <c r="CG375" s="2454">
        <f t="shared" si="1433"/>
        <v>0</v>
      </c>
      <c r="CH375" s="210"/>
      <c r="CI375" s="208"/>
      <c r="CJ375" s="207"/>
      <c r="CK375" s="2454">
        <f t="shared" si="1434"/>
        <v>0</v>
      </c>
      <c r="CL375" s="210"/>
      <c r="CM375" s="208"/>
      <c r="CN375" s="207"/>
      <c r="CO375" s="2454">
        <f t="shared" si="1435"/>
        <v>0</v>
      </c>
      <c r="CP375" s="210"/>
      <c r="CQ375" s="207"/>
      <c r="CR375" s="2454">
        <f t="shared" si="1436"/>
        <v>0</v>
      </c>
      <c r="CS375" s="2434">
        <f t="shared" si="1437"/>
        <v>0</v>
      </c>
      <c r="CT375" s="2432">
        <f t="shared" si="1437"/>
        <v>0</v>
      </c>
      <c r="CU375" s="2433">
        <f t="shared" si="1437"/>
        <v>0</v>
      </c>
      <c r="CV375" s="2454">
        <f t="shared" si="1438"/>
        <v>0</v>
      </c>
      <c r="CW375" s="184"/>
      <c r="CX375" s="206"/>
      <c r="CY375" s="208"/>
      <c r="CZ375" s="207"/>
      <c r="DA375" s="2460">
        <f t="shared" si="1439"/>
        <v>0</v>
      </c>
      <c r="DB375" s="210"/>
      <c r="DC375" s="208"/>
      <c r="DD375" s="207"/>
      <c r="DE375" s="2460">
        <f t="shared" si="1440"/>
        <v>0</v>
      </c>
      <c r="DF375" s="184"/>
      <c r="DG375" s="2454">
        <f t="shared" si="1441"/>
        <v>0</v>
      </c>
      <c r="DH375" s="184"/>
      <c r="DI375" s="2394">
        <f t="shared" si="1442"/>
        <v>0</v>
      </c>
      <c r="DJ375" s="2395">
        <f t="shared" si="1442"/>
        <v>0</v>
      </c>
      <c r="DK375" s="2396">
        <f t="shared" si="1443"/>
        <v>0</v>
      </c>
      <c r="DM375" s="2395">
        <f t="shared" si="1444"/>
        <v>0</v>
      </c>
      <c r="DO375" s="2462" t="str">
        <f t="shared" si="1231"/>
        <v>True</v>
      </c>
      <c r="DP375" s="4073"/>
    </row>
    <row r="376" spans="2:121" ht="39.9" customHeight="1">
      <c r="B376" s="8502"/>
      <c r="C376" s="8504"/>
      <c r="D376" s="8504"/>
      <c r="E376" s="8502"/>
      <c r="F376" s="8506"/>
      <c r="G376" s="251" t="s">
        <v>667</v>
      </c>
      <c r="H376" s="206"/>
      <c r="I376" s="209"/>
      <c r="J376" s="210"/>
      <c r="K376" s="208"/>
      <c r="L376" s="208"/>
      <c r="M376" s="207"/>
      <c r="N376" s="206"/>
      <c r="O376" s="209"/>
      <c r="P376" s="210"/>
      <c r="Q376" s="207"/>
      <c r="R376" s="206"/>
      <c r="S376" s="209"/>
      <c r="T376" s="2393"/>
      <c r="U376" s="2446">
        <f t="shared" si="1427"/>
        <v>0</v>
      </c>
      <c r="V376" s="206"/>
      <c r="W376" s="209"/>
      <c r="X376" s="955"/>
      <c r="Y376" s="208"/>
      <c r="Z376" s="207"/>
      <c r="AA376" s="2448">
        <f t="shared" si="1428"/>
        <v>0</v>
      </c>
      <c r="AB376" s="212"/>
      <c r="AC376" s="210"/>
      <c r="AD376" s="208"/>
      <c r="AE376" s="208"/>
      <c r="AF376" s="208"/>
      <c r="AG376" s="207"/>
      <c r="AH376" s="2448">
        <f t="shared" si="1429"/>
        <v>0</v>
      </c>
      <c r="AI376" s="210"/>
      <c r="AJ376" s="208"/>
      <c r="AK376" s="207"/>
      <c r="AL376" s="2449">
        <f t="shared" si="1430"/>
        <v>0</v>
      </c>
      <c r="AM376" s="211"/>
      <c r="AN376" s="2451">
        <f t="shared" si="1431"/>
        <v>0</v>
      </c>
      <c r="AO376" s="210"/>
      <c r="AP376" s="208"/>
      <c r="AQ376" s="208"/>
      <c r="AR376" s="208"/>
      <c r="AS376" s="207"/>
      <c r="AT376" s="2453">
        <f t="shared" si="1445"/>
        <v>0</v>
      </c>
      <c r="AU376" s="213"/>
      <c r="AV376" s="184"/>
      <c r="AW376" s="251" t="s">
        <v>667</v>
      </c>
      <c r="AX376" s="206"/>
      <c r="AY376" s="208"/>
      <c r="AZ376" s="208"/>
      <c r="BA376" s="208"/>
      <c r="BB376" s="208"/>
      <c r="BC376" s="208"/>
      <c r="BD376" s="209"/>
      <c r="BE376" s="206"/>
      <c r="BF376" s="208"/>
      <c r="BG376" s="208"/>
      <c r="BH376" s="208"/>
      <c r="BI376" s="209"/>
      <c r="BJ376" s="206"/>
      <c r="BK376" s="208"/>
      <c r="BL376" s="209"/>
      <c r="BM376" s="954"/>
      <c r="BN376" s="211"/>
      <c r="BO376" s="206"/>
      <c r="BP376" s="208"/>
      <c r="BQ376" s="208"/>
      <c r="BR376" s="208"/>
      <c r="BS376" s="209"/>
      <c r="BT376" s="206"/>
      <c r="BU376" s="208"/>
      <c r="BV376" s="209"/>
      <c r="BW376" s="954"/>
      <c r="BX376" s="2454">
        <f t="shared" si="1432"/>
        <v>0</v>
      </c>
      <c r="BY376" s="206"/>
      <c r="BZ376" s="209"/>
      <c r="CA376" s="956"/>
      <c r="CC376" s="251" t="s">
        <v>667</v>
      </c>
      <c r="CD376" s="206"/>
      <c r="CE376" s="208"/>
      <c r="CF376" s="207"/>
      <c r="CG376" s="2454">
        <f t="shared" si="1433"/>
        <v>0</v>
      </c>
      <c r="CH376" s="210"/>
      <c r="CI376" s="208"/>
      <c r="CJ376" s="207"/>
      <c r="CK376" s="2454">
        <f t="shared" si="1434"/>
        <v>0</v>
      </c>
      <c r="CL376" s="210"/>
      <c r="CM376" s="208"/>
      <c r="CN376" s="207"/>
      <c r="CO376" s="2454">
        <f t="shared" si="1435"/>
        <v>0</v>
      </c>
      <c r="CP376" s="210"/>
      <c r="CQ376" s="207"/>
      <c r="CR376" s="2454">
        <f t="shared" si="1436"/>
        <v>0</v>
      </c>
      <c r="CS376" s="2434">
        <f t="shared" si="1437"/>
        <v>0</v>
      </c>
      <c r="CT376" s="2432">
        <f t="shared" si="1437"/>
        <v>0</v>
      </c>
      <c r="CU376" s="2433">
        <f t="shared" si="1437"/>
        <v>0</v>
      </c>
      <c r="CV376" s="2454">
        <f t="shared" si="1438"/>
        <v>0</v>
      </c>
      <c r="CW376" s="184"/>
      <c r="CX376" s="206"/>
      <c r="CY376" s="208"/>
      <c r="CZ376" s="207"/>
      <c r="DA376" s="2460">
        <f t="shared" si="1439"/>
        <v>0</v>
      </c>
      <c r="DB376" s="210"/>
      <c r="DC376" s="208"/>
      <c r="DD376" s="207"/>
      <c r="DE376" s="2460">
        <f t="shared" si="1440"/>
        <v>0</v>
      </c>
      <c r="DF376" s="184"/>
      <c r="DG376" s="2454">
        <f t="shared" si="1441"/>
        <v>0</v>
      </c>
      <c r="DH376" s="184"/>
      <c r="DI376" s="2394">
        <f t="shared" si="1442"/>
        <v>0</v>
      </c>
      <c r="DJ376" s="2395">
        <f t="shared" si="1442"/>
        <v>0</v>
      </c>
      <c r="DK376" s="2396">
        <f t="shared" si="1443"/>
        <v>0</v>
      </c>
      <c r="DM376" s="2395">
        <f t="shared" si="1444"/>
        <v>0</v>
      </c>
      <c r="DO376" s="2462" t="str">
        <f t="shared" si="1231"/>
        <v>True</v>
      </c>
      <c r="DP376" s="4073"/>
    </row>
    <row r="377" spans="2:121" ht="39.9" customHeight="1">
      <c r="B377" s="8502"/>
      <c r="C377" s="8504"/>
      <c r="D377" s="8504"/>
      <c r="E377" s="8502"/>
      <c r="F377" s="8506"/>
      <c r="G377" s="251" t="s">
        <v>668</v>
      </c>
      <c r="H377" s="206"/>
      <c r="I377" s="209"/>
      <c r="J377" s="210"/>
      <c r="K377" s="208"/>
      <c r="L377" s="208"/>
      <c r="M377" s="207"/>
      <c r="N377" s="206"/>
      <c r="O377" s="209"/>
      <c r="P377" s="210"/>
      <c r="Q377" s="207"/>
      <c r="R377" s="206"/>
      <c r="S377" s="209"/>
      <c r="T377" s="954"/>
      <c r="U377" s="2446">
        <f t="shared" si="1427"/>
        <v>0</v>
      </c>
      <c r="V377" s="206"/>
      <c r="W377" s="209"/>
      <c r="X377" s="955"/>
      <c r="Y377" s="208"/>
      <c r="Z377" s="207"/>
      <c r="AA377" s="2448">
        <f t="shared" si="1428"/>
        <v>0</v>
      </c>
      <c r="AB377" s="212"/>
      <c r="AC377" s="210"/>
      <c r="AD377" s="208"/>
      <c r="AE377" s="208"/>
      <c r="AF377" s="208"/>
      <c r="AG377" s="207"/>
      <c r="AH377" s="2448">
        <f t="shared" si="1429"/>
        <v>0</v>
      </c>
      <c r="AI377" s="210"/>
      <c r="AJ377" s="208"/>
      <c r="AK377" s="207"/>
      <c r="AL377" s="2449">
        <f t="shared" si="1430"/>
        <v>0</v>
      </c>
      <c r="AM377" s="211"/>
      <c r="AN377" s="2451">
        <f t="shared" si="1431"/>
        <v>0</v>
      </c>
      <c r="AO377" s="210"/>
      <c r="AP377" s="208"/>
      <c r="AQ377" s="208"/>
      <c r="AR377" s="208"/>
      <c r="AS377" s="207"/>
      <c r="AT377" s="2453">
        <f t="shared" si="1445"/>
        <v>0</v>
      </c>
      <c r="AU377" s="213"/>
      <c r="AV377" s="184"/>
      <c r="AW377" s="251" t="s">
        <v>668</v>
      </c>
      <c r="AX377" s="206"/>
      <c r="AY377" s="208"/>
      <c r="AZ377" s="208"/>
      <c r="BA377" s="208"/>
      <c r="BB377" s="208"/>
      <c r="BC377" s="208"/>
      <c r="BD377" s="209"/>
      <c r="BE377" s="206"/>
      <c r="BF377" s="208"/>
      <c r="BG377" s="208"/>
      <c r="BH377" s="208"/>
      <c r="BI377" s="209"/>
      <c r="BJ377" s="206"/>
      <c r="BK377" s="208"/>
      <c r="BL377" s="209"/>
      <c r="BM377" s="954"/>
      <c r="BN377" s="211"/>
      <c r="BO377" s="206"/>
      <c r="BP377" s="208"/>
      <c r="BQ377" s="208"/>
      <c r="BR377" s="208"/>
      <c r="BS377" s="209"/>
      <c r="BT377" s="206"/>
      <c r="BU377" s="208"/>
      <c r="BV377" s="209"/>
      <c r="BW377" s="954"/>
      <c r="BX377" s="2454">
        <f t="shared" si="1432"/>
        <v>0</v>
      </c>
      <c r="BY377" s="206"/>
      <c r="BZ377" s="209"/>
      <c r="CA377" s="956"/>
      <c r="CC377" s="251" t="s">
        <v>668</v>
      </c>
      <c r="CD377" s="206"/>
      <c r="CE377" s="208"/>
      <c r="CF377" s="207"/>
      <c r="CG377" s="2454">
        <f t="shared" si="1433"/>
        <v>0</v>
      </c>
      <c r="CH377" s="210"/>
      <c r="CI377" s="208"/>
      <c r="CJ377" s="207"/>
      <c r="CK377" s="2454">
        <f t="shared" si="1434"/>
        <v>0</v>
      </c>
      <c r="CL377" s="210"/>
      <c r="CM377" s="208"/>
      <c r="CN377" s="207"/>
      <c r="CO377" s="2454">
        <f t="shared" si="1435"/>
        <v>0</v>
      </c>
      <c r="CP377" s="210"/>
      <c r="CQ377" s="207"/>
      <c r="CR377" s="2454">
        <f t="shared" si="1436"/>
        <v>0</v>
      </c>
      <c r="CS377" s="2434">
        <f t="shared" si="1437"/>
        <v>0</v>
      </c>
      <c r="CT377" s="2432">
        <f t="shared" si="1437"/>
        <v>0</v>
      </c>
      <c r="CU377" s="2433">
        <f t="shared" si="1437"/>
        <v>0</v>
      </c>
      <c r="CV377" s="2454">
        <f t="shared" si="1438"/>
        <v>0</v>
      </c>
      <c r="CW377" s="184"/>
      <c r="CX377" s="206"/>
      <c r="CY377" s="208"/>
      <c r="CZ377" s="207"/>
      <c r="DA377" s="2460">
        <f t="shared" si="1439"/>
        <v>0</v>
      </c>
      <c r="DB377" s="210"/>
      <c r="DC377" s="208"/>
      <c r="DD377" s="207"/>
      <c r="DE377" s="2460">
        <f t="shared" si="1440"/>
        <v>0</v>
      </c>
      <c r="DF377" s="184"/>
      <c r="DG377" s="2454">
        <f t="shared" si="1441"/>
        <v>0</v>
      </c>
      <c r="DH377" s="184"/>
      <c r="DI377" s="2394">
        <f t="shared" si="1442"/>
        <v>0</v>
      </c>
      <c r="DJ377" s="2395">
        <f t="shared" si="1442"/>
        <v>0</v>
      </c>
      <c r="DK377" s="2396">
        <f t="shared" si="1443"/>
        <v>0</v>
      </c>
      <c r="DM377" s="2395">
        <f t="shared" si="1444"/>
        <v>0</v>
      </c>
      <c r="DO377" s="2462" t="str">
        <f t="shared" si="1231"/>
        <v>True</v>
      </c>
      <c r="DP377" s="4073"/>
    </row>
    <row r="378" spans="2:121" ht="39.9" customHeight="1" thickBot="1">
      <c r="B378" s="8502"/>
      <c r="C378" s="8504"/>
      <c r="D378" s="8504"/>
      <c r="E378" s="8502"/>
      <c r="F378" s="8506"/>
      <c r="G378" s="252" t="s">
        <v>1214</v>
      </c>
      <c r="H378" s="214"/>
      <c r="I378" s="217"/>
      <c r="J378" s="218"/>
      <c r="K378" s="216"/>
      <c r="L378" s="216"/>
      <c r="M378" s="215"/>
      <c r="N378" s="214"/>
      <c r="O378" s="217"/>
      <c r="P378" s="218"/>
      <c r="Q378" s="215"/>
      <c r="R378" s="214"/>
      <c r="S378" s="217"/>
      <c r="T378" s="957"/>
      <c r="U378" s="2446">
        <f t="shared" si="1427"/>
        <v>0</v>
      </c>
      <c r="V378" s="214"/>
      <c r="W378" s="217"/>
      <c r="X378" s="958"/>
      <c r="Y378" s="216"/>
      <c r="Z378" s="215"/>
      <c r="AA378" s="2448">
        <f t="shared" si="1428"/>
        <v>0</v>
      </c>
      <c r="AB378" s="220"/>
      <c r="AC378" s="218"/>
      <c r="AD378" s="216"/>
      <c r="AE378" s="216"/>
      <c r="AF378" s="216"/>
      <c r="AG378" s="215"/>
      <c r="AH378" s="2448">
        <f t="shared" si="1429"/>
        <v>0</v>
      </c>
      <c r="AI378" s="218"/>
      <c r="AJ378" s="216"/>
      <c r="AK378" s="215"/>
      <c r="AL378" s="2450">
        <f t="shared" si="1430"/>
        <v>0</v>
      </c>
      <c r="AM378" s="219"/>
      <c r="AN378" s="2452">
        <f t="shared" si="1431"/>
        <v>0</v>
      </c>
      <c r="AO378" s="218"/>
      <c r="AP378" s="216"/>
      <c r="AQ378" s="216"/>
      <c r="AR378" s="216"/>
      <c r="AS378" s="215"/>
      <c r="AT378" s="2448">
        <f t="shared" si="1445"/>
        <v>0</v>
      </c>
      <c r="AU378" s="225"/>
      <c r="AV378" s="184"/>
      <c r="AW378" s="252" t="s">
        <v>1214</v>
      </c>
      <c r="AX378" s="214"/>
      <c r="AY378" s="216"/>
      <c r="AZ378" s="216"/>
      <c r="BA378" s="216"/>
      <c r="BB378" s="216"/>
      <c r="BC378" s="216"/>
      <c r="BD378" s="217"/>
      <c r="BE378" s="214"/>
      <c r="BF378" s="216"/>
      <c r="BG378" s="216"/>
      <c r="BH378" s="216"/>
      <c r="BI378" s="217"/>
      <c r="BJ378" s="214"/>
      <c r="BK378" s="216"/>
      <c r="BL378" s="217"/>
      <c r="BM378" s="957"/>
      <c r="BN378" s="219"/>
      <c r="BO378" s="214"/>
      <c r="BP378" s="216"/>
      <c r="BQ378" s="216"/>
      <c r="BR378" s="216"/>
      <c r="BS378" s="217"/>
      <c r="BT378" s="214"/>
      <c r="BU378" s="216"/>
      <c r="BV378" s="217"/>
      <c r="BW378" s="957"/>
      <c r="BX378" s="2455">
        <f t="shared" si="1432"/>
        <v>0</v>
      </c>
      <c r="BY378" s="214"/>
      <c r="BZ378" s="217"/>
      <c r="CA378" s="961"/>
      <c r="CC378" s="252" t="s">
        <v>1214</v>
      </c>
      <c r="CD378" s="214"/>
      <c r="CE378" s="216"/>
      <c r="CF378" s="215"/>
      <c r="CG378" s="2455">
        <f t="shared" si="1433"/>
        <v>0</v>
      </c>
      <c r="CH378" s="218"/>
      <c r="CI378" s="216"/>
      <c r="CJ378" s="215"/>
      <c r="CK378" s="2455">
        <f t="shared" si="1434"/>
        <v>0</v>
      </c>
      <c r="CL378" s="218"/>
      <c r="CM378" s="216"/>
      <c r="CN378" s="215"/>
      <c r="CO378" s="2455">
        <f t="shared" si="1435"/>
        <v>0</v>
      </c>
      <c r="CP378" s="218"/>
      <c r="CQ378" s="215"/>
      <c r="CR378" s="2455">
        <f t="shared" si="1436"/>
        <v>0</v>
      </c>
      <c r="CS378" s="2456">
        <f t="shared" si="1437"/>
        <v>0</v>
      </c>
      <c r="CT378" s="2457">
        <f t="shared" si="1437"/>
        <v>0</v>
      </c>
      <c r="CU378" s="2458">
        <f t="shared" si="1437"/>
        <v>0</v>
      </c>
      <c r="CV378" s="2455">
        <f t="shared" si="1438"/>
        <v>0</v>
      </c>
      <c r="CW378" s="184"/>
      <c r="CX378" s="214"/>
      <c r="CY378" s="216"/>
      <c r="CZ378" s="215"/>
      <c r="DA378" s="2461">
        <f t="shared" si="1439"/>
        <v>0</v>
      </c>
      <c r="DB378" s="218"/>
      <c r="DC378" s="216"/>
      <c r="DD378" s="215"/>
      <c r="DE378" s="2461">
        <f t="shared" si="1440"/>
        <v>0</v>
      </c>
      <c r="DF378" s="184"/>
      <c r="DG378" s="2455">
        <f t="shared" si="1441"/>
        <v>0</v>
      </c>
      <c r="DH378" s="184"/>
      <c r="DI378" s="2397">
        <f t="shared" si="1442"/>
        <v>0</v>
      </c>
      <c r="DJ378" s="2398">
        <f t="shared" si="1442"/>
        <v>0</v>
      </c>
      <c r="DK378" s="2399">
        <f t="shared" si="1443"/>
        <v>0</v>
      </c>
      <c r="DM378" s="2398">
        <f t="shared" si="1444"/>
        <v>0</v>
      </c>
      <c r="DO378" s="2463" t="str">
        <f t="shared" si="1231"/>
        <v>True</v>
      </c>
      <c r="DP378" s="4073"/>
    </row>
    <row r="379" spans="2:121" ht="39.9" customHeight="1" thickBot="1">
      <c r="B379" s="8502"/>
      <c r="C379" s="8504"/>
      <c r="D379" s="8504"/>
      <c r="E379" s="8502"/>
      <c r="F379" s="8507"/>
      <c r="G379" s="2033" t="s">
        <v>181</v>
      </c>
      <c r="H379" s="2402">
        <f t="shared" ref="H379:P379" si="1446">SUM(H374:H378)</f>
        <v>0</v>
      </c>
      <c r="I379" s="973">
        <f t="shared" si="1446"/>
        <v>0</v>
      </c>
      <c r="J379" s="2403">
        <f t="shared" si="1446"/>
        <v>0</v>
      </c>
      <c r="K379" s="2404">
        <f t="shared" si="1446"/>
        <v>0</v>
      </c>
      <c r="L379" s="2404">
        <f t="shared" si="1446"/>
        <v>0</v>
      </c>
      <c r="M379" s="975">
        <f t="shared" si="1446"/>
        <v>0</v>
      </c>
      <c r="N379" s="2402">
        <f t="shared" si="1446"/>
        <v>0</v>
      </c>
      <c r="O379" s="973">
        <f t="shared" si="1446"/>
        <v>0</v>
      </c>
      <c r="P379" s="2403">
        <f t="shared" si="1446"/>
        <v>0</v>
      </c>
      <c r="Q379" s="2034"/>
      <c r="R379" s="2402">
        <f t="shared" ref="R379:AU379" si="1447">SUM(R374:R378)</f>
        <v>0</v>
      </c>
      <c r="S379" s="973">
        <f t="shared" si="1447"/>
        <v>0</v>
      </c>
      <c r="T379" s="970">
        <f t="shared" si="1447"/>
        <v>0</v>
      </c>
      <c r="U379" s="962">
        <f t="shared" si="1447"/>
        <v>0</v>
      </c>
      <c r="V379" s="2402">
        <f t="shared" si="1447"/>
        <v>0</v>
      </c>
      <c r="W379" s="973">
        <f t="shared" si="1447"/>
        <v>0</v>
      </c>
      <c r="X379" s="2403">
        <f t="shared" si="1447"/>
        <v>0</v>
      </c>
      <c r="Y379" s="2404">
        <f t="shared" si="1447"/>
        <v>0</v>
      </c>
      <c r="Z379" s="975">
        <f t="shared" si="1447"/>
        <v>0</v>
      </c>
      <c r="AA379" s="962">
        <f t="shared" si="1447"/>
        <v>0</v>
      </c>
      <c r="AB379" s="962">
        <f t="shared" si="1447"/>
        <v>0</v>
      </c>
      <c r="AC379" s="2403">
        <f t="shared" si="1447"/>
        <v>0</v>
      </c>
      <c r="AD379" s="2404">
        <f t="shared" si="1447"/>
        <v>0</v>
      </c>
      <c r="AE379" s="2404">
        <f t="shared" si="1447"/>
        <v>0</v>
      </c>
      <c r="AF379" s="2404">
        <f t="shared" si="1447"/>
        <v>0</v>
      </c>
      <c r="AG379" s="975">
        <f t="shared" si="1447"/>
        <v>0</v>
      </c>
      <c r="AH379" s="962">
        <f t="shared" si="1447"/>
        <v>0</v>
      </c>
      <c r="AI379" s="2403">
        <f t="shared" si="1447"/>
        <v>0</v>
      </c>
      <c r="AJ379" s="2404">
        <f t="shared" si="1447"/>
        <v>0</v>
      </c>
      <c r="AK379" s="975">
        <f t="shared" si="1447"/>
        <v>0</v>
      </c>
      <c r="AL379" s="972">
        <f t="shared" si="1447"/>
        <v>0</v>
      </c>
      <c r="AM379" s="962">
        <f t="shared" si="1447"/>
        <v>0</v>
      </c>
      <c r="AN379" s="964">
        <f t="shared" si="1447"/>
        <v>0</v>
      </c>
      <c r="AO379" s="2403">
        <f t="shared" si="1447"/>
        <v>0</v>
      </c>
      <c r="AP379" s="2404">
        <f t="shared" si="1447"/>
        <v>0</v>
      </c>
      <c r="AQ379" s="2404">
        <f t="shared" si="1447"/>
        <v>0</v>
      </c>
      <c r="AR379" s="2404">
        <f t="shared" si="1447"/>
        <v>0</v>
      </c>
      <c r="AS379" s="975">
        <f t="shared" si="1447"/>
        <v>0</v>
      </c>
      <c r="AT379" s="962">
        <f t="shared" si="1447"/>
        <v>0</v>
      </c>
      <c r="AU379" s="962">
        <f t="shared" si="1447"/>
        <v>0</v>
      </c>
      <c r="AV379" s="184"/>
      <c r="AW379" s="974" t="s">
        <v>181</v>
      </c>
      <c r="AX379" s="2402">
        <f t="shared" ref="AX379:BW379" si="1448">SUM(AX374:AX378)</f>
        <v>0</v>
      </c>
      <c r="AY379" s="2404">
        <f t="shared" si="1448"/>
        <v>0</v>
      </c>
      <c r="AZ379" s="2404">
        <f t="shared" si="1448"/>
        <v>0</v>
      </c>
      <c r="BA379" s="2404">
        <f t="shared" si="1448"/>
        <v>0</v>
      </c>
      <c r="BB379" s="2404">
        <f t="shared" si="1448"/>
        <v>0</v>
      </c>
      <c r="BC379" s="2404">
        <f t="shared" si="1448"/>
        <v>0</v>
      </c>
      <c r="BD379" s="973">
        <f t="shared" si="1448"/>
        <v>0</v>
      </c>
      <c r="BE379" s="2402">
        <f t="shared" si="1448"/>
        <v>0</v>
      </c>
      <c r="BF379" s="2404">
        <f t="shared" si="1448"/>
        <v>0</v>
      </c>
      <c r="BG379" s="2404">
        <f t="shared" si="1448"/>
        <v>0</v>
      </c>
      <c r="BH379" s="2404">
        <f t="shared" si="1448"/>
        <v>0</v>
      </c>
      <c r="BI379" s="973">
        <f t="shared" si="1448"/>
        <v>0</v>
      </c>
      <c r="BJ379" s="2402">
        <f t="shared" si="1448"/>
        <v>0</v>
      </c>
      <c r="BK379" s="2404">
        <f t="shared" si="1448"/>
        <v>0</v>
      </c>
      <c r="BL379" s="973">
        <f t="shared" si="1448"/>
        <v>0</v>
      </c>
      <c r="BM379" s="970">
        <f t="shared" si="1448"/>
        <v>0</v>
      </c>
      <c r="BN379" s="962">
        <f t="shared" si="1448"/>
        <v>0</v>
      </c>
      <c r="BO379" s="2402">
        <f t="shared" si="1448"/>
        <v>0</v>
      </c>
      <c r="BP379" s="2404">
        <f t="shared" si="1448"/>
        <v>0</v>
      </c>
      <c r="BQ379" s="2404">
        <f t="shared" si="1448"/>
        <v>0</v>
      </c>
      <c r="BR379" s="2404">
        <f t="shared" si="1448"/>
        <v>0</v>
      </c>
      <c r="BS379" s="973">
        <f t="shared" si="1448"/>
        <v>0</v>
      </c>
      <c r="BT379" s="2402">
        <f t="shared" si="1448"/>
        <v>0</v>
      </c>
      <c r="BU379" s="2404">
        <f t="shared" si="1448"/>
        <v>0</v>
      </c>
      <c r="BV379" s="973">
        <f t="shared" si="1448"/>
        <v>0</v>
      </c>
      <c r="BW379" s="970">
        <f t="shared" si="1448"/>
        <v>0</v>
      </c>
      <c r="BX379" s="962">
        <f t="shared" si="1432"/>
        <v>0</v>
      </c>
      <c r="BY379" s="2402">
        <f>SUM(BY374:BY378)</f>
        <v>0</v>
      </c>
      <c r="BZ379" s="973">
        <f>SUM(BZ374:BZ378)</f>
        <v>0</v>
      </c>
      <c r="CA379" s="964">
        <f>SUM(CA374:CA378)</f>
        <v>0</v>
      </c>
      <c r="CC379" s="971" t="s">
        <v>106</v>
      </c>
      <c r="CD379" s="2402">
        <f t="shared" ref="CD379:CV379" si="1449">SUM(CD374:CD378)</f>
        <v>0</v>
      </c>
      <c r="CE379" s="2404">
        <f t="shared" si="1449"/>
        <v>0</v>
      </c>
      <c r="CF379" s="975">
        <f t="shared" si="1449"/>
        <v>0</v>
      </c>
      <c r="CG379" s="962">
        <f t="shared" si="1449"/>
        <v>0</v>
      </c>
      <c r="CH379" s="2403">
        <f t="shared" si="1449"/>
        <v>0</v>
      </c>
      <c r="CI379" s="2404">
        <f t="shared" si="1449"/>
        <v>0</v>
      </c>
      <c r="CJ379" s="975">
        <f t="shared" si="1449"/>
        <v>0</v>
      </c>
      <c r="CK379" s="962">
        <f t="shared" si="1449"/>
        <v>0</v>
      </c>
      <c r="CL379" s="2403">
        <f t="shared" si="1449"/>
        <v>0</v>
      </c>
      <c r="CM379" s="2404">
        <f t="shared" si="1449"/>
        <v>0</v>
      </c>
      <c r="CN379" s="975">
        <f t="shared" si="1449"/>
        <v>0</v>
      </c>
      <c r="CO379" s="962">
        <f t="shared" si="1449"/>
        <v>0</v>
      </c>
      <c r="CP379" s="2403">
        <f t="shared" si="1449"/>
        <v>0</v>
      </c>
      <c r="CQ379" s="975">
        <f t="shared" si="1449"/>
        <v>0</v>
      </c>
      <c r="CR379" s="962">
        <f t="shared" si="1449"/>
        <v>0</v>
      </c>
      <c r="CS379" s="2403">
        <f t="shared" si="1449"/>
        <v>0</v>
      </c>
      <c r="CT379" s="2404">
        <f t="shared" si="1449"/>
        <v>0</v>
      </c>
      <c r="CU379" s="975">
        <f t="shared" si="1449"/>
        <v>0</v>
      </c>
      <c r="CV379" s="962">
        <f t="shared" si="1449"/>
        <v>0</v>
      </c>
      <c r="CW379" s="184"/>
      <c r="CX379" s="2402">
        <f t="shared" ref="CX379:DE379" si="1450">SUM(CX374:CX378)</f>
        <v>0</v>
      </c>
      <c r="CY379" s="2404">
        <f t="shared" si="1450"/>
        <v>0</v>
      </c>
      <c r="CZ379" s="975">
        <f t="shared" si="1450"/>
        <v>0</v>
      </c>
      <c r="DA379" s="962">
        <f t="shared" si="1450"/>
        <v>0</v>
      </c>
      <c r="DB379" s="2403">
        <f t="shared" si="1450"/>
        <v>0</v>
      </c>
      <c r="DC379" s="2404">
        <f t="shared" si="1450"/>
        <v>0</v>
      </c>
      <c r="DD379" s="975">
        <f t="shared" si="1450"/>
        <v>0</v>
      </c>
      <c r="DE379" s="962">
        <f t="shared" si="1450"/>
        <v>0</v>
      </c>
      <c r="DF379" s="184"/>
      <c r="DG379" s="962">
        <f t="shared" si="1441"/>
        <v>0</v>
      </c>
      <c r="DH379" s="184"/>
      <c r="DI379" s="972">
        <f>SUM(DI374:DI378)</f>
        <v>0</v>
      </c>
      <c r="DJ379" s="962">
        <f>SUM(DJ374:DJ378)</f>
        <v>0</v>
      </c>
      <c r="DK379" s="964">
        <f>SUM(DK374:DK378)</f>
        <v>0</v>
      </c>
      <c r="DM379" s="962">
        <f>SUM(DM374:DM378)</f>
        <v>0</v>
      </c>
      <c r="DO379" s="960" t="str">
        <f t="shared" si="1231"/>
        <v>True</v>
      </c>
      <c r="DP379" s="4075" t="str">
        <f>IF($U379=0,"Blanc","")</f>
        <v>Blanc</v>
      </c>
      <c r="DQ379" s="4074" t="str">
        <f t="shared" si="1288"/>
        <v>wrong</v>
      </c>
    </row>
    <row r="380" spans="2:121" ht="39.9" customHeight="1">
      <c r="B380" s="8502"/>
      <c r="C380" s="8504"/>
      <c r="D380" s="8504"/>
      <c r="E380" s="8502"/>
      <c r="F380" s="8506" t="s">
        <v>237</v>
      </c>
      <c r="G380" s="251" t="s">
        <v>1213</v>
      </c>
      <c r="H380" s="206"/>
      <c r="I380" s="209"/>
      <c r="J380" s="210"/>
      <c r="K380" s="208"/>
      <c r="L380" s="208"/>
      <c r="M380" s="207"/>
      <c r="N380" s="206"/>
      <c r="O380" s="209"/>
      <c r="P380" s="210"/>
      <c r="Q380" s="207"/>
      <c r="R380" s="206"/>
      <c r="S380" s="209"/>
      <c r="T380" s="2393"/>
      <c r="U380" s="2446">
        <f t="shared" ref="U380:U384" si="1451">SUM(H380:P380,S380:T380)-R380</f>
        <v>0</v>
      </c>
      <c r="V380" s="206"/>
      <c r="W380" s="209"/>
      <c r="X380" s="955"/>
      <c r="Y380" s="208"/>
      <c r="Z380" s="207"/>
      <c r="AA380" s="2448">
        <f t="shared" ref="AA380:AA384" si="1452">SUM(X380:Z380)</f>
        <v>0</v>
      </c>
      <c r="AB380" s="212"/>
      <c r="AC380" s="210"/>
      <c r="AD380" s="208"/>
      <c r="AE380" s="208"/>
      <c r="AF380" s="208"/>
      <c r="AG380" s="207"/>
      <c r="AH380" s="2448">
        <f t="shared" ref="AH380:AH384" si="1453">SUM(AC380:AG380)</f>
        <v>0</v>
      </c>
      <c r="AI380" s="210"/>
      <c r="AJ380" s="208"/>
      <c r="AK380" s="207"/>
      <c r="AL380" s="2449">
        <f t="shared" ref="AL380:AL384" si="1454">SUM(AI380:AK380)</f>
        <v>0</v>
      </c>
      <c r="AM380" s="211"/>
      <c r="AN380" s="2451">
        <f t="shared" ref="AN380:AN384" si="1455">AM380+AL380+AH380+AB380+AA380</f>
        <v>0</v>
      </c>
      <c r="AO380" s="210"/>
      <c r="AP380" s="208"/>
      <c r="AQ380" s="208"/>
      <c r="AR380" s="208"/>
      <c r="AS380" s="207"/>
      <c r="AT380" s="2453">
        <f>SUM(AO380:AS380)</f>
        <v>0</v>
      </c>
      <c r="AU380" s="213"/>
      <c r="AV380" s="184"/>
      <c r="AW380" s="251" t="s">
        <v>1213</v>
      </c>
      <c r="AX380" s="206"/>
      <c r="AY380" s="208"/>
      <c r="AZ380" s="208"/>
      <c r="BA380" s="208"/>
      <c r="BB380" s="208"/>
      <c r="BC380" s="208"/>
      <c r="BD380" s="209"/>
      <c r="BE380" s="206"/>
      <c r="BF380" s="208"/>
      <c r="BG380" s="208"/>
      <c r="BH380" s="208"/>
      <c r="BI380" s="209"/>
      <c r="BJ380" s="206"/>
      <c r="BK380" s="208"/>
      <c r="BL380" s="209"/>
      <c r="BM380" s="954"/>
      <c r="BN380" s="211"/>
      <c r="BO380" s="206"/>
      <c r="BP380" s="208"/>
      <c r="BQ380" s="208"/>
      <c r="BR380" s="208"/>
      <c r="BS380" s="209"/>
      <c r="BT380" s="206"/>
      <c r="BU380" s="208"/>
      <c r="BV380" s="209"/>
      <c r="BW380" s="954"/>
      <c r="BX380" s="2454">
        <f t="shared" si="1432"/>
        <v>0</v>
      </c>
      <c r="BY380" s="206"/>
      <c r="BZ380" s="209"/>
      <c r="CA380" s="956"/>
      <c r="CC380" s="251" t="s">
        <v>1213</v>
      </c>
      <c r="CD380" s="206"/>
      <c r="CE380" s="208"/>
      <c r="CF380" s="207"/>
      <c r="CG380" s="2454">
        <f t="shared" ref="CG380:CG384" si="1456">SUM(CD380:CF380)</f>
        <v>0</v>
      </c>
      <c r="CH380" s="210"/>
      <c r="CI380" s="208"/>
      <c r="CJ380" s="207"/>
      <c r="CK380" s="2454">
        <f t="shared" ref="CK380:CK384" si="1457">SUM(CH380:CJ380)</f>
        <v>0</v>
      </c>
      <c r="CL380" s="210"/>
      <c r="CM380" s="208"/>
      <c r="CN380" s="207"/>
      <c r="CO380" s="2454">
        <f t="shared" ref="CO380:CO384" si="1458">SUM(CL380:CN380)</f>
        <v>0</v>
      </c>
      <c r="CP380" s="210"/>
      <c r="CQ380" s="207"/>
      <c r="CR380" s="2454">
        <f t="shared" ref="CR380:CR384" si="1459">SUM(CP380:CQ380)</f>
        <v>0</v>
      </c>
      <c r="CS380" s="2434">
        <f t="shared" ref="CS380:CU384" si="1460">CX380+DB380</f>
        <v>0</v>
      </c>
      <c r="CT380" s="2432">
        <f t="shared" si="1460"/>
        <v>0</v>
      </c>
      <c r="CU380" s="2433">
        <f t="shared" si="1460"/>
        <v>0</v>
      </c>
      <c r="CV380" s="2454">
        <f t="shared" ref="CV380:CV384" si="1461">SUM(CS380:CU380)</f>
        <v>0</v>
      </c>
      <c r="CW380" s="184"/>
      <c r="CX380" s="206"/>
      <c r="CY380" s="208"/>
      <c r="CZ380" s="207"/>
      <c r="DA380" s="2460">
        <f t="shared" ref="DA380:DA384" si="1462">SUM(CX380:CZ380)</f>
        <v>0</v>
      </c>
      <c r="DB380" s="210"/>
      <c r="DC380" s="208"/>
      <c r="DD380" s="207"/>
      <c r="DE380" s="2460">
        <f t="shared" ref="DE380:DE384" si="1463">SUM(DB380:DD380)</f>
        <v>0</v>
      </c>
      <c r="DF380" s="184"/>
      <c r="DG380" s="2454">
        <f t="shared" si="1441"/>
        <v>0</v>
      </c>
      <c r="DH380" s="184"/>
      <c r="DI380" s="2394">
        <f t="shared" ref="DI380:DJ384" si="1464">CD380+CH380+CL380+CP380+CS380</f>
        <v>0</v>
      </c>
      <c r="DJ380" s="2395">
        <f t="shared" si="1464"/>
        <v>0</v>
      </c>
      <c r="DK380" s="2396">
        <f t="shared" ref="DK380:DK384" si="1465">CF380+CJ380+CN380+CU380</f>
        <v>0</v>
      </c>
      <c r="DM380" s="2395">
        <f t="shared" ref="DM380:DM384" si="1466">SUM(DI380:DK380)</f>
        <v>0</v>
      </c>
      <c r="DO380" s="2462" t="str">
        <f t="shared" si="1231"/>
        <v>True</v>
      </c>
      <c r="DP380" s="4073"/>
    </row>
    <row r="381" spans="2:121" ht="39.9" customHeight="1">
      <c r="B381" s="8502"/>
      <c r="C381" s="8504"/>
      <c r="D381" s="8504"/>
      <c r="E381" s="8502"/>
      <c r="F381" s="8506"/>
      <c r="G381" s="251" t="s">
        <v>666</v>
      </c>
      <c r="H381" s="206"/>
      <c r="I381" s="209"/>
      <c r="J381" s="210"/>
      <c r="K381" s="208"/>
      <c r="L381" s="208"/>
      <c r="M381" s="207"/>
      <c r="N381" s="206"/>
      <c r="O381" s="209"/>
      <c r="P381" s="210"/>
      <c r="Q381" s="207"/>
      <c r="R381" s="206"/>
      <c r="S381" s="209"/>
      <c r="T381" s="2393"/>
      <c r="U381" s="2446">
        <f t="shared" si="1451"/>
        <v>0</v>
      </c>
      <c r="V381" s="206"/>
      <c r="W381" s="209"/>
      <c r="X381" s="955"/>
      <c r="Y381" s="208"/>
      <c r="Z381" s="207"/>
      <c r="AA381" s="2448">
        <f t="shared" si="1452"/>
        <v>0</v>
      </c>
      <c r="AB381" s="212"/>
      <c r="AC381" s="210"/>
      <c r="AD381" s="208"/>
      <c r="AE381" s="208"/>
      <c r="AF381" s="208"/>
      <c r="AG381" s="207"/>
      <c r="AH381" s="2448">
        <f t="shared" si="1453"/>
        <v>0</v>
      </c>
      <c r="AI381" s="210"/>
      <c r="AJ381" s="208"/>
      <c r="AK381" s="207"/>
      <c r="AL381" s="2449">
        <f t="shared" si="1454"/>
        <v>0</v>
      </c>
      <c r="AM381" s="211"/>
      <c r="AN381" s="2451">
        <f t="shared" si="1455"/>
        <v>0</v>
      </c>
      <c r="AO381" s="210"/>
      <c r="AP381" s="208"/>
      <c r="AQ381" s="208"/>
      <c r="AR381" s="208"/>
      <c r="AS381" s="207"/>
      <c r="AT381" s="2453">
        <f t="shared" ref="AT381:AT384" si="1467">SUM(AO381:AS381)</f>
        <v>0</v>
      </c>
      <c r="AU381" s="213"/>
      <c r="AV381" s="184"/>
      <c r="AW381" s="251" t="s">
        <v>666</v>
      </c>
      <c r="AX381" s="206"/>
      <c r="AY381" s="208"/>
      <c r="AZ381" s="208"/>
      <c r="BA381" s="208"/>
      <c r="BB381" s="208"/>
      <c r="BC381" s="208"/>
      <c r="BD381" s="209"/>
      <c r="BE381" s="206"/>
      <c r="BF381" s="208"/>
      <c r="BG381" s="208"/>
      <c r="BH381" s="208"/>
      <c r="BI381" s="209"/>
      <c r="BJ381" s="206"/>
      <c r="BK381" s="208"/>
      <c r="BL381" s="209"/>
      <c r="BM381" s="954"/>
      <c r="BN381" s="211"/>
      <c r="BO381" s="206"/>
      <c r="BP381" s="208"/>
      <c r="BQ381" s="208"/>
      <c r="BR381" s="208"/>
      <c r="BS381" s="209"/>
      <c r="BT381" s="206"/>
      <c r="BU381" s="208"/>
      <c r="BV381" s="209"/>
      <c r="BW381" s="954"/>
      <c r="BX381" s="2454">
        <f t="shared" si="1432"/>
        <v>0</v>
      </c>
      <c r="BY381" s="206"/>
      <c r="BZ381" s="209"/>
      <c r="CA381" s="956"/>
      <c r="CC381" s="251" t="s">
        <v>666</v>
      </c>
      <c r="CD381" s="206"/>
      <c r="CE381" s="208"/>
      <c r="CF381" s="207"/>
      <c r="CG381" s="2454">
        <f t="shared" si="1456"/>
        <v>0</v>
      </c>
      <c r="CH381" s="210"/>
      <c r="CI381" s="208"/>
      <c r="CJ381" s="207"/>
      <c r="CK381" s="2454">
        <f t="shared" si="1457"/>
        <v>0</v>
      </c>
      <c r="CL381" s="210"/>
      <c r="CM381" s="208"/>
      <c r="CN381" s="207"/>
      <c r="CO381" s="2454">
        <f t="shared" si="1458"/>
        <v>0</v>
      </c>
      <c r="CP381" s="210"/>
      <c r="CQ381" s="207"/>
      <c r="CR381" s="2454">
        <f t="shared" si="1459"/>
        <v>0</v>
      </c>
      <c r="CS381" s="2434">
        <f t="shared" si="1460"/>
        <v>0</v>
      </c>
      <c r="CT381" s="2432">
        <f t="shared" si="1460"/>
        <v>0</v>
      </c>
      <c r="CU381" s="2433">
        <f t="shared" si="1460"/>
        <v>0</v>
      </c>
      <c r="CV381" s="2454">
        <f t="shared" si="1461"/>
        <v>0</v>
      </c>
      <c r="CW381" s="184"/>
      <c r="CX381" s="206"/>
      <c r="CY381" s="208"/>
      <c r="CZ381" s="207"/>
      <c r="DA381" s="2460">
        <f t="shared" si="1462"/>
        <v>0</v>
      </c>
      <c r="DB381" s="210"/>
      <c r="DC381" s="208"/>
      <c r="DD381" s="207"/>
      <c r="DE381" s="2460">
        <f t="shared" si="1463"/>
        <v>0</v>
      </c>
      <c r="DF381" s="184"/>
      <c r="DG381" s="2454">
        <f t="shared" si="1441"/>
        <v>0</v>
      </c>
      <c r="DH381" s="184"/>
      <c r="DI381" s="2394">
        <f t="shared" si="1464"/>
        <v>0</v>
      </c>
      <c r="DJ381" s="2395">
        <f t="shared" si="1464"/>
        <v>0</v>
      </c>
      <c r="DK381" s="2396">
        <f t="shared" si="1465"/>
        <v>0</v>
      </c>
      <c r="DM381" s="2395">
        <f t="shared" si="1466"/>
        <v>0</v>
      </c>
      <c r="DO381" s="2462" t="str">
        <f t="shared" si="1231"/>
        <v>True</v>
      </c>
      <c r="DP381" s="4073"/>
    </row>
    <row r="382" spans="2:121" ht="39.9" customHeight="1">
      <c r="B382" s="8502"/>
      <c r="C382" s="8504"/>
      <c r="D382" s="8504"/>
      <c r="E382" s="8502"/>
      <c r="F382" s="8506"/>
      <c r="G382" s="251" t="s">
        <v>667</v>
      </c>
      <c r="H382" s="206"/>
      <c r="I382" s="209"/>
      <c r="J382" s="210"/>
      <c r="K382" s="208"/>
      <c r="L382" s="208"/>
      <c r="M382" s="207"/>
      <c r="N382" s="206"/>
      <c r="O382" s="209"/>
      <c r="P382" s="210"/>
      <c r="Q382" s="207"/>
      <c r="R382" s="206"/>
      <c r="S382" s="209"/>
      <c r="T382" s="2393"/>
      <c r="U382" s="2446">
        <f t="shared" si="1451"/>
        <v>0</v>
      </c>
      <c r="V382" s="206"/>
      <c r="W382" s="209"/>
      <c r="X382" s="955"/>
      <c r="Y382" s="208"/>
      <c r="Z382" s="207"/>
      <c r="AA382" s="2448">
        <f t="shared" si="1452"/>
        <v>0</v>
      </c>
      <c r="AB382" s="212"/>
      <c r="AC382" s="210"/>
      <c r="AD382" s="208"/>
      <c r="AE382" s="208"/>
      <c r="AF382" s="208"/>
      <c r="AG382" s="207"/>
      <c r="AH382" s="2448">
        <f t="shared" si="1453"/>
        <v>0</v>
      </c>
      <c r="AI382" s="210"/>
      <c r="AJ382" s="208"/>
      <c r="AK382" s="207"/>
      <c r="AL382" s="2449">
        <f t="shared" si="1454"/>
        <v>0</v>
      </c>
      <c r="AM382" s="211"/>
      <c r="AN382" s="2451">
        <f t="shared" si="1455"/>
        <v>0</v>
      </c>
      <c r="AO382" s="210"/>
      <c r="AP382" s="208"/>
      <c r="AQ382" s="208"/>
      <c r="AR382" s="208"/>
      <c r="AS382" s="207"/>
      <c r="AT382" s="2453">
        <f t="shared" si="1467"/>
        <v>0</v>
      </c>
      <c r="AU382" s="213"/>
      <c r="AV382" s="184"/>
      <c r="AW382" s="251" t="s">
        <v>667</v>
      </c>
      <c r="AX382" s="206"/>
      <c r="AY382" s="208"/>
      <c r="AZ382" s="208"/>
      <c r="BA382" s="208"/>
      <c r="BB382" s="208"/>
      <c r="BC382" s="208"/>
      <c r="BD382" s="209"/>
      <c r="BE382" s="206"/>
      <c r="BF382" s="208"/>
      <c r="BG382" s="208"/>
      <c r="BH382" s="208"/>
      <c r="BI382" s="209"/>
      <c r="BJ382" s="206"/>
      <c r="BK382" s="208"/>
      <c r="BL382" s="209"/>
      <c r="BM382" s="954"/>
      <c r="BN382" s="211"/>
      <c r="BO382" s="206"/>
      <c r="BP382" s="208"/>
      <c r="BQ382" s="208"/>
      <c r="BR382" s="208"/>
      <c r="BS382" s="209"/>
      <c r="BT382" s="206"/>
      <c r="BU382" s="208"/>
      <c r="BV382" s="209"/>
      <c r="BW382" s="954"/>
      <c r="BX382" s="2454">
        <f t="shared" si="1432"/>
        <v>0</v>
      </c>
      <c r="BY382" s="206"/>
      <c r="BZ382" s="209"/>
      <c r="CA382" s="956"/>
      <c r="CC382" s="251" t="s">
        <v>667</v>
      </c>
      <c r="CD382" s="206"/>
      <c r="CE382" s="208"/>
      <c r="CF382" s="207"/>
      <c r="CG382" s="2454">
        <f t="shared" si="1456"/>
        <v>0</v>
      </c>
      <c r="CH382" s="210"/>
      <c r="CI382" s="208"/>
      <c r="CJ382" s="207"/>
      <c r="CK382" s="2454">
        <f t="shared" si="1457"/>
        <v>0</v>
      </c>
      <c r="CL382" s="210"/>
      <c r="CM382" s="208"/>
      <c r="CN382" s="207"/>
      <c r="CO382" s="2454">
        <f t="shared" si="1458"/>
        <v>0</v>
      </c>
      <c r="CP382" s="210"/>
      <c r="CQ382" s="207"/>
      <c r="CR382" s="2454">
        <f t="shared" si="1459"/>
        <v>0</v>
      </c>
      <c r="CS382" s="2434">
        <f t="shared" si="1460"/>
        <v>0</v>
      </c>
      <c r="CT382" s="2432">
        <f t="shared" si="1460"/>
        <v>0</v>
      </c>
      <c r="CU382" s="2433">
        <f t="shared" si="1460"/>
        <v>0</v>
      </c>
      <c r="CV382" s="2454">
        <f t="shared" si="1461"/>
        <v>0</v>
      </c>
      <c r="CW382" s="184"/>
      <c r="CX382" s="206"/>
      <c r="CY382" s="208"/>
      <c r="CZ382" s="207"/>
      <c r="DA382" s="2460">
        <f t="shared" si="1462"/>
        <v>0</v>
      </c>
      <c r="DB382" s="210"/>
      <c r="DC382" s="208"/>
      <c r="DD382" s="207"/>
      <c r="DE382" s="2460">
        <f t="shared" si="1463"/>
        <v>0</v>
      </c>
      <c r="DF382" s="184"/>
      <c r="DG382" s="2454">
        <f t="shared" si="1441"/>
        <v>0</v>
      </c>
      <c r="DH382" s="184"/>
      <c r="DI382" s="2394">
        <f t="shared" si="1464"/>
        <v>0</v>
      </c>
      <c r="DJ382" s="2395">
        <f t="shared" si="1464"/>
        <v>0</v>
      </c>
      <c r="DK382" s="2396">
        <f t="shared" si="1465"/>
        <v>0</v>
      </c>
      <c r="DM382" s="2395">
        <f t="shared" si="1466"/>
        <v>0</v>
      </c>
      <c r="DO382" s="2462" t="str">
        <f t="shared" si="1231"/>
        <v>True</v>
      </c>
      <c r="DP382" s="4073"/>
    </row>
    <row r="383" spans="2:121" ht="39.9" customHeight="1">
      <c r="B383" s="8502"/>
      <c r="C383" s="8504"/>
      <c r="D383" s="8504"/>
      <c r="E383" s="8502"/>
      <c r="F383" s="8506"/>
      <c r="G383" s="251" t="s">
        <v>668</v>
      </c>
      <c r="H383" s="206"/>
      <c r="I383" s="209"/>
      <c r="J383" s="210"/>
      <c r="K383" s="208"/>
      <c r="L383" s="208"/>
      <c r="M383" s="207"/>
      <c r="N383" s="206"/>
      <c r="O383" s="209"/>
      <c r="P383" s="210"/>
      <c r="Q383" s="207"/>
      <c r="R383" s="206"/>
      <c r="S383" s="209"/>
      <c r="T383" s="954"/>
      <c r="U383" s="2446">
        <f t="shared" si="1451"/>
        <v>0</v>
      </c>
      <c r="V383" s="206"/>
      <c r="W383" s="209"/>
      <c r="X383" s="955"/>
      <c r="Y383" s="208"/>
      <c r="Z383" s="207"/>
      <c r="AA383" s="2448">
        <f t="shared" si="1452"/>
        <v>0</v>
      </c>
      <c r="AB383" s="212"/>
      <c r="AC383" s="210"/>
      <c r="AD383" s="208"/>
      <c r="AE383" s="208"/>
      <c r="AF383" s="208"/>
      <c r="AG383" s="207"/>
      <c r="AH383" s="2448">
        <f t="shared" si="1453"/>
        <v>0</v>
      </c>
      <c r="AI383" s="210"/>
      <c r="AJ383" s="208"/>
      <c r="AK383" s="207"/>
      <c r="AL383" s="2449">
        <f t="shared" si="1454"/>
        <v>0</v>
      </c>
      <c r="AM383" s="211"/>
      <c r="AN383" s="2451">
        <f t="shared" si="1455"/>
        <v>0</v>
      </c>
      <c r="AO383" s="210"/>
      <c r="AP383" s="208"/>
      <c r="AQ383" s="208"/>
      <c r="AR383" s="208"/>
      <c r="AS383" s="207"/>
      <c r="AT383" s="2453">
        <f t="shared" si="1467"/>
        <v>0</v>
      </c>
      <c r="AU383" s="213"/>
      <c r="AV383" s="184"/>
      <c r="AW383" s="251" t="s">
        <v>668</v>
      </c>
      <c r="AX383" s="206"/>
      <c r="AY383" s="208"/>
      <c r="AZ383" s="208"/>
      <c r="BA383" s="208"/>
      <c r="BB383" s="208"/>
      <c r="BC383" s="208"/>
      <c r="BD383" s="209"/>
      <c r="BE383" s="206"/>
      <c r="BF383" s="208"/>
      <c r="BG383" s="208"/>
      <c r="BH383" s="208"/>
      <c r="BI383" s="209"/>
      <c r="BJ383" s="206"/>
      <c r="BK383" s="208"/>
      <c r="BL383" s="209"/>
      <c r="BM383" s="954"/>
      <c r="BN383" s="211"/>
      <c r="BO383" s="206"/>
      <c r="BP383" s="208"/>
      <c r="BQ383" s="208"/>
      <c r="BR383" s="208"/>
      <c r="BS383" s="209"/>
      <c r="BT383" s="206"/>
      <c r="BU383" s="208"/>
      <c r="BV383" s="209"/>
      <c r="BW383" s="954"/>
      <c r="BX383" s="2454">
        <f t="shared" si="1432"/>
        <v>0</v>
      </c>
      <c r="BY383" s="206"/>
      <c r="BZ383" s="209"/>
      <c r="CA383" s="956"/>
      <c r="CC383" s="251" t="s">
        <v>668</v>
      </c>
      <c r="CD383" s="206"/>
      <c r="CE383" s="208"/>
      <c r="CF383" s="207"/>
      <c r="CG383" s="2454">
        <f t="shared" si="1456"/>
        <v>0</v>
      </c>
      <c r="CH383" s="210"/>
      <c r="CI383" s="208"/>
      <c r="CJ383" s="207"/>
      <c r="CK383" s="2454">
        <f t="shared" si="1457"/>
        <v>0</v>
      </c>
      <c r="CL383" s="210"/>
      <c r="CM383" s="208"/>
      <c r="CN383" s="207"/>
      <c r="CO383" s="2454">
        <f t="shared" si="1458"/>
        <v>0</v>
      </c>
      <c r="CP383" s="210"/>
      <c r="CQ383" s="207"/>
      <c r="CR383" s="2454">
        <f t="shared" si="1459"/>
        <v>0</v>
      </c>
      <c r="CS383" s="2434">
        <f t="shared" si="1460"/>
        <v>0</v>
      </c>
      <c r="CT383" s="2432">
        <f t="shared" si="1460"/>
        <v>0</v>
      </c>
      <c r="CU383" s="2433">
        <f t="shared" si="1460"/>
        <v>0</v>
      </c>
      <c r="CV383" s="2454">
        <f t="shared" si="1461"/>
        <v>0</v>
      </c>
      <c r="CW383" s="184"/>
      <c r="CX383" s="206"/>
      <c r="CY383" s="208"/>
      <c r="CZ383" s="207"/>
      <c r="DA383" s="2460">
        <f t="shared" si="1462"/>
        <v>0</v>
      </c>
      <c r="DB383" s="210"/>
      <c r="DC383" s="208"/>
      <c r="DD383" s="207"/>
      <c r="DE383" s="2460">
        <f t="shared" si="1463"/>
        <v>0</v>
      </c>
      <c r="DF383" s="184"/>
      <c r="DG383" s="2454">
        <f t="shared" si="1441"/>
        <v>0</v>
      </c>
      <c r="DH383" s="184"/>
      <c r="DI383" s="2394">
        <f t="shared" si="1464"/>
        <v>0</v>
      </c>
      <c r="DJ383" s="2395">
        <f t="shared" si="1464"/>
        <v>0</v>
      </c>
      <c r="DK383" s="2396">
        <f t="shared" si="1465"/>
        <v>0</v>
      </c>
      <c r="DM383" s="2395">
        <f t="shared" si="1466"/>
        <v>0</v>
      </c>
      <c r="DO383" s="2462" t="str">
        <f t="shared" si="1231"/>
        <v>True</v>
      </c>
      <c r="DP383" s="4073"/>
    </row>
    <row r="384" spans="2:121" ht="39.9" customHeight="1" thickBot="1">
      <c r="B384" s="8502"/>
      <c r="C384" s="8504"/>
      <c r="D384" s="8504"/>
      <c r="E384" s="8502"/>
      <c r="F384" s="8506"/>
      <c r="G384" s="252" t="s">
        <v>1214</v>
      </c>
      <c r="H384" s="214"/>
      <c r="I384" s="217"/>
      <c r="J384" s="218"/>
      <c r="K384" s="216"/>
      <c r="L384" s="216"/>
      <c r="M384" s="215"/>
      <c r="N384" s="214"/>
      <c r="O384" s="217"/>
      <c r="P384" s="218"/>
      <c r="Q384" s="215"/>
      <c r="R384" s="214"/>
      <c r="S384" s="217"/>
      <c r="T384" s="957"/>
      <c r="U384" s="2446">
        <f t="shared" si="1451"/>
        <v>0</v>
      </c>
      <c r="V384" s="214"/>
      <c r="W384" s="217"/>
      <c r="X384" s="958"/>
      <c r="Y384" s="216"/>
      <c r="Z384" s="215"/>
      <c r="AA384" s="2448">
        <f t="shared" si="1452"/>
        <v>0</v>
      </c>
      <c r="AB384" s="220"/>
      <c r="AC384" s="218"/>
      <c r="AD384" s="216"/>
      <c r="AE384" s="216"/>
      <c r="AF384" s="216"/>
      <c r="AG384" s="215"/>
      <c r="AH384" s="2448">
        <f t="shared" si="1453"/>
        <v>0</v>
      </c>
      <c r="AI384" s="218"/>
      <c r="AJ384" s="216"/>
      <c r="AK384" s="215"/>
      <c r="AL384" s="2450">
        <f t="shared" si="1454"/>
        <v>0</v>
      </c>
      <c r="AM384" s="219"/>
      <c r="AN384" s="2452">
        <f t="shared" si="1455"/>
        <v>0</v>
      </c>
      <c r="AO384" s="218"/>
      <c r="AP384" s="216"/>
      <c r="AQ384" s="216"/>
      <c r="AR384" s="216"/>
      <c r="AS384" s="215"/>
      <c r="AT384" s="2448">
        <f t="shared" si="1467"/>
        <v>0</v>
      </c>
      <c r="AU384" s="221"/>
      <c r="AV384" s="184"/>
      <c r="AW384" s="252" t="s">
        <v>1214</v>
      </c>
      <c r="AX384" s="214"/>
      <c r="AY384" s="216"/>
      <c r="AZ384" s="216"/>
      <c r="BA384" s="216"/>
      <c r="BB384" s="216"/>
      <c r="BC384" s="216"/>
      <c r="BD384" s="217"/>
      <c r="BE384" s="214"/>
      <c r="BF384" s="216"/>
      <c r="BG384" s="216"/>
      <c r="BH384" s="216"/>
      <c r="BI384" s="217"/>
      <c r="BJ384" s="214"/>
      <c r="BK384" s="216"/>
      <c r="BL384" s="217"/>
      <c r="BM384" s="957"/>
      <c r="BN384" s="219"/>
      <c r="BO384" s="214"/>
      <c r="BP384" s="216"/>
      <c r="BQ384" s="216"/>
      <c r="BR384" s="216"/>
      <c r="BS384" s="217"/>
      <c r="BT384" s="214"/>
      <c r="BU384" s="216"/>
      <c r="BV384" s="217"/>
      <c r="BW384" s="957"/>
      <c r="BX384" s="2455">
        <f t="shared" si="1432"/>
        <v>0</v>
      </c>
      <c r="BY384" s="214"/>
      <c r="BZ384" s="217"/>
      <c r="CA384" s="961"/>
      <c r="CC384" s="252" t="s">
        <v>1214</v>
      </c>
      <c r="CD384" s="214"/>
      <c r="CE384" s="216"/>
      <c r="CF384" s="215"/>
      <c r="CG384" s="2455">
        <f t="shared" si="1456"/>
        <v>0</v>
      </c>
      <c r="CH384" s="218"/>
      <c r="CI384" s="216"/>
      <c r="CJ384" s="215"/>
      <c r="CK384" s="2455">
        <f t="shared" si="1457"/>
        <v>0</v>
      </c>
      <c r="CL384" s="218"/>
      <c r="CM384" s="216"/>
      <c r="CN384" s="215"/>
      <c r="CO384" s="2455">
        <f t="shared" si="1458"/>
        <v>0</v>
      </c>
      <c r="CP384" s="218"/>
      <c r="CQ384" s="215"/>
      <c r="CR384" s="2455">
        <f t="shared" si="1459"/>
        <v>0</v>
      </c>
      <c r="CS384" s="2456">
        <f t="shared" si="1460"/>
        <v>0</v>
      </c>
      <c r="CT384" s="2457">
        <f t="shared" si="1460"/>
        <v>0</v>
      </c>
      <c r="CU384" s="2458">
        <f t="shared" si="1460"/>
        <v>0</v>
      </c>
      <c r="CV384" s="2455">
        <f t="shared" si="1461"/>
        <v>0</v>
      </c>
      <c r="CW384" s="184"/>
      <c r="CX384" s="214"/>
      <c r="CY384" s="216"/>
      <c r="CZ384" s="215"/>
      <c r="DA384" s="2461">
        <f t="shared" si="1462"/>
        <v>0</v>
      </c>
      <c r="DB384" s="218"/>
      <c r="DC384" s="216"/>
      <c r="DD384" s="215"/>
      <c r="DE384" s="2461">
        <f t="shared" si="1463"/>
        <v>0</v>
      </c>
      <c r="DF384" s="184"/>
      <c r="DG384" s="2455">
        <f t="shared" si="1441"/>
        <v>0</v>
      </c>
      <c r="DH384" s="184"/>
      <c r="DI384" s="2397">
        <f t="shared" si="1464"/>
        <v>0</v>
      </c>
      <c r="DJ384" s="2398">
        <f t="shared" si="1464"/>
        <v>0</v>
      </c>
      <c r="DK384" s="2399">
        <f t="shared" si="1465"/>
        <v>0</v>
      </c>
      <c r="DM384" s="2398">
        <f t="shared" si="1466"/>
        <v>0</v>
      </c>
      <c r="DO384" s="2463" t="str">
        <f t="shared" si="1231"/>
        <v>True</v>
      </c>
      <c r="DP384" s="4073"/>
    </row>
    <row r="385" spans="1:121" ht="39.9" customHeight="1" thickBot="1">
      <c r="B385" s="8503"/>
      <c r="C385" s="8505"/>
      <c r="D385" s="8505"/>
      <c r="E385" s="8503"/>
      <c r="F385" s="8507"/>
      <c r="G385" s="2033" t="s">
        <v>181</v>
      </c>
      <c r="H385" s="2402">
        <f t="shared" ref="H385:P385" si="1468">SUM(H380:H384)</f>
        <v>0</v>
      </c>
      <c r="I385" s="973">
        <f t="shared" si="1468"/>
        <v>0</v>
      </c>
      <c r="J385" s="2403">
        <f t="shared" si="1468"/>
        <v>0</v>
      </c>
      <c r="K385" s="2404">
        <f t="shared" si="1468"/>
        <v>0</v>
      </c>
      <c r="L385" s="2404">
        <f t="shared" si="1468"/>
        <v>0</v>
      </c>
      <c r="M385" s="975">
        <f t="shared" si="1468"/>
        <v>0</v>
      </c>
      <c r="N385" s="2402">
        <f t="shared" si="1468"/>
        <v>0</v>
      </c>
      <c r="O385" s="973">
        <f t="shared" si="1468"/>
        <v>0</v>
      </c>
      <c r="P385" s="2403">
        <f t="shared" si="1468"/>
        <v>0</v>
      </c>
      <c r="Q385" s="2034"/>
      <c r="R385" s="2402">
        <f t="shared" ref="R385:AU385" si="1469">SUM(R380:R384)</f>
        <v>0</v>
      </c>
      <c r="S385" s="973">
        <f t="shared" si="1469"/>
        <v>0</v>
      </c>
      <c r="T385" s="970">
        <f t="shared" si="1469"/>
        <v>0</v>
      </c>
      <c r="U385" s="962">
        <f t="shared" si="1469"/>
        <v>0</v>
      </c>
      <c r="V385" s="2402">
        <f t="shared" si="1469"/>
        <v>0</v>
      </c>
      <c r="W385" s="973">
        <f t="shared" si="1469"/>
        <v>0</v>
      </c>
      <c r="X385" s="2403">
        <f t="shared" si="1469"/>
        <v>0</v>
      </c>
      <c r="Y385" s="2404">
        <f t="shared" si="1469"/>
        <v>0</v>
      </c>
      <c r="Z385" s="975">
        <f t="shared" si="1469"/>
        <v>0</v>
      </c>
      <c r="AA385" s="962">
        <f t="shared" si="1469"/>
        <v>0</v>
      </c>
      <c r="AB385" s="962">
        <f t="shared" si="1469"/>
        <v>0</v>
      </c>
      <c r="AC385" s="2403">
        <f t="shared" si="1469"/>
        <v>0</v>
      </c>
      <c r="AD385" s="2404">
        <f t="shared" si="1469"/>
        <v>0</v>
      </c>
      <c r="AE385" s="2404">
        <f t="shared" si="1469"/>
        <v>0</v>
      </c>
      <c r="AF385" s="2404">
        <f t="shared" si="1469"/>
        <v>0</v>
      </c>
      <c r="AG385" s="975">
        <f t="shared" si="1469"/>
        <v>0</v>
      </c>
      <c r="AH385" s="962">
        <f t="shared" si="1469"/>
        <v>0</v>
      </c>
      <c r="AI385" s="2403">
        <f t="shared" si="1469"/>
        <v>0</v>
      </c>
      <c r="AJ385" s="2404">
        <f t="shared" si="1469"/>
        <v>0</v>
      </c>
      <c r="AK385" s="975">
        <f t="shared" si="1469"/>
        <v>0</v>
      </c>
      <c r="AL385" s="972">
        <f t="shared" si="1469"/>
        <v>0</v>
      </c>
      <c r="AM385" s="962">
        <f t="shared" si="1469"/>
        <v>0</v>
      </c>
      <c r="AN385" s="964">
        <f t="shared" si="1469"/>
        <v>0</v>
      </c>
      <c r="AO385" s="2403">
        <f t="shared" si="1469"/>
        <v>0</v>
      </c>
      <c r="AP385" s="2404">
        <f t="shared" si="1469"/>
        <v>0</v>
      </c>
      <c r="AQ385" s="2404">
        <f t="shared" si="1469"/>
        <v>0</v>
      </c>
      <c r="AR385" s="2404">
        <f t="shared" si="1469"/>
        <v>0</v>
      </c>
      <c r="AS385" s="975">
        <f t="shared" si="1469"/>
        <v>0</v>
      </c>
      <c r="AT385" s="962">
        <f t="shared" si="1469"/>
        <v>0</v>
      </c>
      <c r="AU385" s="962">
        <f t="shared" si="1469"/>
        <v>0</v>
      </c>
      <c r="AV385" s="184"/>
      <c r="AW385" s="974" t="s">
        <v>181</v>
      </c>
      <c r="AX385" s="2402">
        <f t="shared" ref="AX385:BW385" si="1470">SUM(AX380:AX384)</f>
        <v>0</v>
      </c>
      <c r="AY385" s="2404">
        <f t="shared" si="1470"/>
        <v>0</v>
      </c>
      <c r="AZ385" s="2404">
        <f t="shared" si="1470"/>
        <v>0</v>
      </c>
      <c r="BA385" s="2404">
        <f t="shared" si="1470"/>
        <v>0</v>
      </c>
      <c r="BB385" s="2404">
        <f t="shared" si="1470"/>
        <v>0</v>
      </c>
      <c r="BC385" s="2404">
        <f t="shared" si="1470"/>
        <v>0</v>
      </c>
      <c r="BD385" s="973">
        <f t="shared" si="1470"/>
        <v>0</v>
      </c>
      <c r="BE385" s="2402">
        <f t="shared" si="1470"/>
        <v>0</v>
      </c>
      <c r="BF385" s="2404">
        <f t="shared" si="1470"/>
        <v>0</v>
      </c>
      <c r="BG385" s="2404">
        <f t="shared" si="1470"/>
        <v>0</v>
      </c>
      <c r="BH385" s="2404">
        <f t="shared" si="1470"/>
        <v>0</v>
      </c>
      <c r="BI385" s="973">
        <f t="shared" si="1470"/>
        <v>0</v>
      </c>
      <c r="BJ385" s="2402">
        <f t="shared" si="1470"/>
        <v>0</v>
      </c>
      <c r="BK385" s="2404">
        <f t="shared" si="1470"/>
        <v>0</v>
      </c>
      <c r="BL385" s="973">
        <f t="shared" si="1470"/>
        <v>0</v>
      </c>
      <c r="BM385" s="970">
        <f t="shared" si="1470"/>
        <v>0</v>
      </c>
      <c r="BN385" s="962">
        <f t="shared" si="1470"/>
        <v>0</v>
      </c>
      <c r="BO385" s="2402">
        <f t="shared" si="1470"/>
        <v>0</v>
      </c>
      <c r="BP385" s="2404">
        <f t="shared" si="1470"/>
        <v>0</v>
      </c>
      <c r="BQ385" s="2404">
        <f t="shared" si="1470"/>
        <v>0</v>
      </c>
      <c r="BR385" s="2404">
        <f t="shared" si="1470"/>
        <v>0</v>
      </c>
      <c r="BS385" s="973">
        <f t="shared" si="1470"/>
        <v>0</v>
      </c>
      <c r="BT385" s="2402">
        <f t="shared" si="1470"/>
        <v>0</v>
      </c>
      <c r="BU385" s="2404">
        <f t="shared" si="1470"/>
        <v>0</v>
      </c>
      <c r="BV385" s="973">
        <f t="shared" si="1470"/>
        <v>0</v>
      </c>
      <c r="BW385" s="970">
        <f t="shared" si="1470"/>
        <v>0</v>
      </c>
      <c r="BX385" s="962">
        <f t="shared" si="1432"/>
        <v>0</v>
      </c>
      <c r="BY385" s="2402">
        <f>SUM(BY380:BY384)</f>
        <v>0</v>
      </c>
      <c r="BZ385" s="973">
        <f>SUM(BZ380:BZ384)</f>
        <v>0</v>
      </c>
      <c r="CA385" s="964">
        <f>SUM(CA380:CA384)</f>
        <v>0</v>
      </c>
      <c r="CC385" s="971" t="s">
        <v>106</v>
      </c>
      <c r="CD385" s="2402">
        <f t="shared" ref="CD385:CV385" si="1471">SUM(CD380:CD384)</f>
        <v>0</v>
      </c>
      <c r="CE385" s="2404">
        <f t="shared" si="1471"/>
        <v>0</v>
      </c>
      <c r="CF385" s="975">
        <f t="shared" si="1471"/>
        <v>0</v>
      </c>
      <c r="CG385" s="962">
        <f t="shared" si="1471"/>
        <v>0</v>
      </c>
      <c r="CH385" s="2403">
        <f t="shared" si="1471"/>
        <v>0</v>
      </c>
      <c r="CI385" s="2404">
        <f t="shared" si="1471"/>
        <v>0</v>
      </c>
      <c r="CJ385" s="975">
        <f t="shared" si="1471"/>
        <v>0</v>
      </c>
      <c r="CK385" s="962">
        <f t="shared" si="1471"/>
        <v>0</v>
      </c>
      <c r="CL385" s="2403">
        <f t="shared" si="1471"/>
        <v>0</v>
      </c>
      <c r="CM385" s="2404">
        <f t="shared" si="1471"/>
        <v>0</v>
      </c>
      <c r="CN385" s="975">
        <f t="shared" si="1471"/>
        <v>0</v>
      </c>
      <c r="CO385" s="962">
        <f t="shared" si="1471"/>
        <v>0</v>
      </c>
      <c r="CP385" s="2403">
        <f t="shared" si="1471"/>
        <v>0</v>
      </c>
      <c r="CQ385" s="975">
        <f t="shared" si="1471"/>
        <v>0</v>
      </c>
      <c r="CR385" s="962">
        <f t="shared" si="1471"/>
        <v>0</v>
      </c>
      <c r="CS385" s="2403">
        <f t="shared" si="1471"/>
        <v>0</v>
      </c>
      <c r="CT385" s="2404">
        <f t="shared" si="1471"/>
        <v>0</v>
      </c>
      <c r="CU385" s="975">
        <f t="shared" si="1471"/>
        <v>0</v>
      </c>
      <c r="CV385" s="962">
        <f t="shared" si="1471"/>
        <v>0</v>
      </c>
      <c r="CW385" s="184"/>
      <c r="CX385" s="2402">
        <f t="shared" ref="CX385:DE385" si="1472">SUM(CX380:CX384)</f>
        <v>0</v>
      </c>
      <c r="CY385" s="2404">
        <f t="shared" si="1472"/>
        <v>0</v>
      </c>
      <c r="CZ385" s="975">
        <f t="shared" si="1472"/>
        <v>0</v>
      </c>
      <c r="DA385" s="962">
        <f t="shared" si="1472"/>
        <v>0</v>
      </c>
      <c r="DB385" s="2403">
        <f t="shared" si="1472"/>
        <v>0</v>
      </c>
      <c r="DC385" s="2404">
        <f t="shared" si="1472"/>
        <v>0</v>
      </c>
      <c r="DD385" s="975">
        <f t="shared" si="1472"/>
        <v>0</v>
      </c>
      <c r="DE385" s="962">
        <f t="shared" si="1472"/>
        <v>0</v>
      </c>
      <c r="DF385" s="184"/>
      <c r="DG385" s="962">
        <f t="shared" si="1441"/>
        <v>0</v>
      </c>
      <c r="DH385" s="184"/>
      <c r="DI385" s="972">
        <f>SUM(DI380:DI384)</f>
        <v>0</v>
      </c>
      <c r="DJ385" s="962">
        <f>SUM(DJ380:DJ384)</f>
        <v>0</v>
      </c>
      <c r="DK385" s="964">
        <f>SUM(DK380:DK384)</f>
        <v>0</v>
      </c>
      <c r="DM385" s="962">
        <f>SUM(DM380:DM384)</f>
        <v>0</v>
      </c>
      <c r="DO385" s="960" t="str">
        <f t="shared" ref="DO385:DO399" si="1473">IF(AND($U385=$V385+$W385+$AN385+$AT385,$X385=SUM($AX385:$BD385),$Y385=SUM($BE385:$BL385),$Z385=$BM385,$AA385=SUM($AX385:$BM385),$AB385=$BN385,$AC385=$BO385,$AD385=$BP385,$AE385=$BQ385,$AF385=$BR385,$AG385=$BS385,$AH385=SUM($BO385:$BS385),$AI385=$BT385,$AJ385=$BU385,$AK385=$BV385,$AL385=SUM($BT385:$BV385),$AM385=$BW385,$AN385=$BX385,$AP385=$BY385,$AQ385=$BZ385,$AB385+$AH385=$CG385,$AO385=$CK385,$AP385=$CO385,$AQ385=$CR385,$AR385=$DA385,$AS385=$DE385,$AR385+$AS385=$CV385,$DG385=$AB385+$AH385+$AT385,$DI385=$CD385+$CH385+$CL385+$CP385+$CS385,$DJ385=$CE385+$CI385+$CM385+$CQ385+$CT385,$DK385=$CF385+$CJ385+$CN385+$CU385,$DM385=SUM($DI385:$DK385),$DM385=$DG385), "True", "False")</f>
        <v>True</v>
      </c>
      <c r="DP385" s="4075" t="str">
        <f t="shared" ref="DP385:DP386" si="1474">IF($U385=0,"Blanc","")</f>
        <v>Blanc</v>
      </c>
      <c r="DQ385" s="4074" t="str">
        <f t="shared" si="1288"/>
        <v>wrong</v>
      </c>
    </row>
    <row r="386" spans="1:121" ht="39.9" customHeight="1" thickBot="1">
      <c r="B386" s="8484" t="s">
        <v>323</v>
      </c>
      <c r="C386" s="8485"/>
      <c r="D386" s="8485"/>
      <c r="E386" s="8485"/>
      <c r="F386" s="8486"/>
      <c r="G386" s="2040"/>
      <c r="H386" s="2402">
        <f t="shared" ref="H386:AU386" si="1475">H379+H385</f>
        <v>0</v>
      </c>
      <c r="I386" s="973">
        <f t="shared" si="1475"/>
        <v>0</v>
      </c>
      <c r="J386" s="2403">
        <f t="shared" si="1475"/>
        <v>0</v>
      </c>
      <c r="K386" s="2404">
        <f t="shared" si="1475"/>
        <v>0</v>
      </c>
      <c r="L386" s="2404">
        <f t="shared" si="1475"/>
        <v>0</v>
      </c>
      <c r="M386" s="975">
        <f t="shared" si="1475"/>
        <v>0</v>
      </c>
      <c r="N386" s="2402">
        <f t="shared" si="1475"/>
        <v>0</v>
      </c>
      <c r="O386" s="973">
        <f t="shared" si="1475"/>
        <v>0</v>
      </c>
      <c r="P386" s="2403">
        <f t="shared" si="1475"/>
        <v>0</v>
      </c>
      <c r="Q386" s="975">
        <f t="shared" si="1475"/>
        <v>0</v>
      </c>
      <c r="R386" s="2402">
        <f t="shared" si="1475"/>
        <v>0</v>
      </c>
      <c r="S386" s="973">
        <f t="shared" si="1475"/>
        <v>0</v>
      </c>
      <c r="T386" s="970">
        <f t="shared" si="1475"/>
        <v>0</v>
      </c>
      <c r="U386" s="962">
        <f t="shared" si="1475"/>
        <v>0</v>
      </c>
      <c r="V386" s="2402">
        <f t="shared" si="1475"/>
        <v>0</v>
      </c>
      <c r="W386" s="973">
        <f t="shared" si="1475"/>
        <v>0</v>
      </c>
      <c r="X386" s="2403">
        <f t="shared" si="1475"/>
        <v>0</v>
      </c>
      <c r="Y386" s="2404">
        <f t="shared" si="1475"/>
        <v>0</v>
      </c>
      <c r="Z386" s="975">
        <f t="shared" si="1475"/>
        <v>0</v>
      </c>
      <c r="AA386" s="962">
        <f t="shared" si="1475"/>
        <v>0</v>
      </c>
      <c r="AB386" s="962">
        <f t="shared" si="1475"/>
        <v>0</v>
      </c>
      <c r="AC386" s="2403">
        <f t="shared" si="1475"/>
        <v>0</v>
      </c>
      <c r="AD386" s="2404">
        <f t="shared" si="1475"/>
        <v>0</v>
      </c>
      <c r="AE386" s="2404">
        <f t="shared" si="1475"/>
        <v>0</v>
      </c>
      <c r="AF386" s="2404">
        <f t="shared" si="1475"/>
        <v>0</v>
      </c>
      <c r="AG386" s="975">
        <f t="shared" si="1475"/>
        <v>0</v>
      </c>
      <c r="AH386" s="962">
        <f t="shared" si="1475"/>
        <v>0</v>
      </c>
      <c r="AI386" s="2403">
        <f t="shared" si="1475"/>
        <v>0</v>
      </c>
      <c r="AJ386" s="2404">
        <f t="shared" si="1475"/>
        <v>0</v>
      </c>
      <c r="AK386" s="975">
        <f t="shared" si="1475"/>
        <v>0</v>
      </c>
      <c r="AL386" s="972">
        <f t="shared" si="1475"/>
        <v>0</v>
      </c>
      <c r="AM386" s="962">
        <f t="shared" si="1475"/>
        <v>0</v>
      </c>
      <c r="AN386" s="964">
        <f t="shared" si="1475"/>
        <v>0</v>
      </c>
      <c r="AO386" s="2403">
        <f t="shared" si="1475"/>
        <v>0</v>
      </c>
      <c r="AP386" s="2404">
        <f t="shared" si="1475"/>
        <v>0</v>
      </c>
      <c r="AQ386" s="2404">
        <f t="shared" si="1475"/>
        <v>0</v>
      </c>
      <c r="AR386" s="2404">
        <f t="shared" si="1475"/>
        <v>0</v>
      </c>
      <c r="AS386" s="975">
        <f t="shared" si="1475"/>
        <v>0</v>
      </c>
      <c r="AT386" s="962">
        <f t="shared" si="1475"/>
        <v>0</v>
      </c>
      <c r="AU386" s="962">
        <f t="shared" si="1475"/>
        <v>0</v>
      </c>
      <c r="AV386" s="184"/>
      <c r="AW386" s="974" t="s">
        <v>324</v>
      </c>
      <c r="AX386" s="2402">
        <f t="shared" ref="AX386:CA386" si="1476">AX379+AX385</f>
        <v>0</v>
      </c>
      <c r="AY386" s="2404">
        <f t="shared" si="1476"/>
        <v>0</v>
      </c>
      <c r="AZ386" s="2404">
        <f t="shared" si="1476"/>
        <v>0</v>
      </c>
      <c r="BA386" s="2404">
        <f t="shared" si="1476"/>
        <v>0</v>
      </c>
      <c r="BB386" s="2404">
        <f t="shared" si="1476"/>
        <v>0</v>
      </c>
      <c r="BC386" s="2404">
        <f t="shared" si="1476"/>
        <v>0</v>
      </c>
      <c r="BD386" s="973">
        <f t="shared" si="1476"/>
        <v>0</v>
      </c>
      <c r="BE386" s="2402">
        <f t="shared" si="1476"/>
        <v>0</v>
      </c>
      <c r="BF386" s="2404">
        <f t="shared" si="1476"/>
        <v>0</v>
      </c>
      <c r="BG386" s="2404">
        <f t="shared" si="1476"/>
        <v>0</v>
      </c>
      <c r="BH386" s="2404">
        <f t="shared" si="1476"/>
        <v>0</v>
      </c>
      <c r="BI386" s="973">
        <f t="shared" si="1476"/>
        <v>0</v>
      </c>
      <c r="BJ386" s="2402">
        <f t="shared" si="1476"/>
        <v>0</v>
      </c>
      <c r="BK386" s="2404">
        <f t="shared" si="1476"/>
        <v>0</v>
      </c>
      <c r="BL386" s="973">
        <f t="shared" si="1476"/>
        <v>0</v>
      </c>
      <c r="BM386" s="970">
        <f t="shared" si="1476"/>
        <v>0</v>
      </c>
      <c r="BN386" s="962">
        <f t="shared" si="1476"/>
        <v>0</v>
      </c>
      <c r="BO386" s="2402">
        <f t="shared" si="1476"/>
        <v>0</v>
      </c>
      <c r="BP386" s="2404">
        <f t="shared" si="1476"/>
        <v>0</v>
      </c>
      <c r="BQ386" s="2404">
        <f t="shared" si="1476"/>
        <v>0</v>
      </c>
      <c r="BR386" s="2404">
        <f t="shared" si="1476"/>
        <v>0</v>
      </c>
      <c r="BS386" s="973">
        <f t="shared" si="1476"/>
        <v>0</v>
      </c>
      <c r="BT386" s="2402">
        <f t="shared" si="1476"/>
        <v>0</v>
      </c>
      <c r="BU386" s="2404">
        <f t="shared" si="1476"/>
        <v>0</v>
      </c>
      <c r="BV386" s="973">
        <f t="shared" si="1476"/>
        <v>0</v>
      </c>
      <c r="BW386" s="970">
        <f t="shared" si="1476"/>
        <v>0</v>
      </c>
      <c r="BX386" s="962">
        <f t="shared" si="1476"/>
        <v>0</v>
      </c>
      <c r="BY386" s="2402">
        <f t="shared" si="1476"/>
        <v>0</v>
      </c>
      <c r="BZ386" s="973">
        <f t="shared" si="1476"/>
        <v>0</v>
      </c>
      <c r="CA386" s="964">
        <f t="shared" si="1476"/>
        <v>0</v>
      </c>
      <c r="CC386" s="2043" t="s">
        <v>324</v>
      </c>
      <c r="CD386" s="2420">
        <f t="shared" ref="CD386:CV386" si="1477">CD379+CD385</f>
        <v>0</v>
      </c>
      <c r="CE386" s="2421">
        <f t="shared" si="1477"/>
        <v>0</v>
      </c>
      <c r="CF386" s="2422">
        <f t="shared" si="1477"/>
        <v>0</v>
      </c>
      <c r="CG386" s="2444">
        <f t="shared" si="1477"/>
        <v>0</v>
      </c>
      <c r="CH386" s="2423">
        <f t="shared" si="1477"/>
        <v>0</v>
      </c>
      <c r="CI386" s="2421">
        <f t="shared" si="1477"/>
        <v>0</v>
      </c>
      <c r="CJ386" s="2422">
        <f t="shared" si="1477"/>
        <v>0</v>
      </c>
      <c r="CK386" s="2444">
        <f t="shared" si="1477"/>
        <v>0</v>
      </c>
      <c r="CL386" s="2423">
        <f t="shared" si="1477"/>
        <v>0</v>
      </c>
      <c r="CM386" s="2421">
        <f t="shared" si="1477"/>
        <v>0</v>
      </c>
      <c r="CN386" s="2422">
        <f t="shared" si="1477"/>
        <v>0</v>
      </c>
      <c r="CO386" s="2444">
        <f t="shared" si="1477"/>
        <v>0</v>
      </c>
      <c r="CP386" s="2423">
        <f t="shared" si="1477"/>
        <v>0</v>
      </c>
      <c r="CQ386" s="2422">
        <f t="shared" si="1477"/>
        <v>0</v>
      </c>
      <c r="CR386" s="2444">
        <f t="shared" si="1477"/>
        <v>0</v>
      </c>
      <c r="CS386" s="2423">
        <f t="shared" si="1477"/>
        <v>0</v>
      </c>
      <c r="CT386" s="2421">
        <f t="shared" si="1477"/>
        <v>0</v>
      </c>
      <c r="CU386" s="2422">
        <f t="shared" si="1477"/>
        <v>0</v>
      </c>
      <c r="CV386" s="962">
        <f t="shared" si="1477"/>
        <v>0</v>
      </c>
      <c r="CW386" s="184"/>
      <c r="CX386" s="2402">
        <f t="shared" ref="CX386:DE386" si="1478">CX379+CX385</f>
        <v>0</v>
      </c>
      <c r="CY386" s="2404">
        <f t="shared" si="1478"/>
        <v>0</v>
      </c>
      <c r="CZ386" s="975">
        <f t="shared" si="1478"/>
        <v>0</v>
      </c>
      <c r="DA386" s="962">
        <f t="shared" si="1478"/>
        <v>0</v>
      </c>
      <c r="DB386" s="2403">
        <f t="shared" si="1478"/>
        <v>0</v>
      </c>
      <c r="DC386" s="2404">
        <f t="shared" si="1478"/>
        <v>0</v>
      </c>
      <c r="DD386" s="975">
        <f t="shared" si="1478"/>
        <v>0</v>
      </c>
      <c r="DE386" s="962">
        <f t="shared" si="1478"/>
        <v>0</v>
      </c>
      <c r="DF386" s="184"/>
      <c r="DG386" s="2444">
        <f>DG379+DG385</f>
        <v>0</v>
      </c>
      <c r="DH386" s="184"/>
      <c r="DI386" s="972">
        <f>DI379+DI385</f>
        <v>0</v>
      </c>
      <c r="DJ386" s="962">
        <f>DJ379+DJ385</f>
        <v>0</v>
      </c>
      <c r="DK386" s="964">
        <f>DK379+DK385</f>
        <v>0</v>
      </c>
      <c r="DM386" s="962">
        <f>DM379+DM385</f>
        <v>0</v>
      </c>
      <c r="DO386" s="960" t="str">
        <f t="shared" si="1473"/>
        <v>True</v>
      </c>
      <c r="DP386" s="4075" t="str">
        <f t="shared" si="1474"/>
        <v>Blanc</v>
      </c>
      <c r="DQ386" s="4074" t="str">
        <f t="shared" si="1288"/>
        <v>wrong</v>
      </c>
    </row>
    <row r="387" spans="1:121" s="186" customFormat="1" ht="39.9" customHeight="1" thickBot="1">
      <c r="A387" s="179"/>
      <c r="B387" s="182"/>
      <c r="C387" s="182"/>
      <c r="D387" s="184"/>
      <c r="E387" s="182"/>
      <c r="F387" s="182"/>
      <c r="G387" s="183"/>
      <c r="H387" s="184">
        <f t="shared" ref="H387" si="1479">H35+H48+H69+H90+H117+H130+H143+H156+H177+H190+H203+H224+H237+H258+H271+H292+H305+H318+H331+H352+H373+H386</f>
        <v>0</v>
      </c>
      <c r="I387" s="184">
        <f t="shared" ref="I387:AU387" si="1480">I35+I48+I69+I90+I117+I130+I143+I156+I177+I190+I203+I224+I237+I258+I271+I292+I305+I318+I331+I352+I373+I386</f>
        <v>0</v>
      </c>
      <c r="J387" s="184">
        <f t="shared" si="1480"/>
        <v>0</v>
      </c>
      <c r="K387" s="184">
        <f t="shared" si="1480"/>
        <v>0</v>
      </c>
      <c r="L387" s="184">
        <f t="shared" si="1480"/>
        <v>0</v>
      </c>
      <c r="M387" s="184">
        <f t="shared" si="1480"/>
        <v>0</v>
      </c>
      <c r="N387" s="184">
        <f t="shared" si="1480"/>
        <v>0</v>
      </c>
      <c r="O387" s="184">
        <f t="shared" si="1480"/>
        <v>0</v>
      </c>
      <c r="P387" s="184">
        <f t="shared" si="1480"/>
        <v>0</v>
      </c>
      <c r="Q387" s="184">
        <f t="shared" si="1480"/>
        <v>0</v>
      </c>
      <c r="R387" s="184">
        <f t="shared" si="1480"/>
        <v>0</v>
      </c>
      <c r="S387" s="184">
        <f t="shared" si="1480"/>
        <v>0</v>
      </c>
      <c r="T387" s="184">
        <f t="shared" si="1480"/>
        <v>0</v>
      </c>
      <c r="U387" s="184">
        <f t="shared" si="1480"/>
        <v>0</v>
      </c>
      <c r="V387" s="184">
        <f t="shared" si="1480"/>
        <v>0</v>
      </c>
      <c r="W387" s="184">
        <f t="shared" si="1480"/>
        <v>0</v>
      </c>
      <c r="X387" s="184">
        <f t="shared" si="1480"/>
        <v>0</v>
      </c>
      <c r="Y387" s="184">
        <f t="shared" si="1480"/>
        <v>0</v>
      </c>
      <c r="Z387" s="184">
        <f t="shared" si="1480"/>
        <v>0</v>
      </c>
      <c r="AA387" s="184">
        <f t="shared" si="1480"/>
        <v>0</v>
      </c>
      <c r="AB387" s="184">
        <f t="shared" si="1480"/>
        <v>0</v>
      </c>
      <c r="AC387" s="184">
        <f t="shared" si="1480"/>
        <v>0</v>
      </c>
      <c r="AD387" s="184">
        <f t="shared" si="1480"/>
        <v>0</v>
      </c>
      <c r="AE387" s="184">
        <f t="shared" si="1480"/>
        <v>0</v>
      </c>
      <c r="AF387" s="184">
        <f t="shared" si="1480"/>
        <v>0</v>
      </c>
      <c r="AG387" s="184">
        <f t="shared" si="1480"/>
        <v>0</v>
      </c>
      <c r="AH387" s="184">
        <f t="shared" si="1480"/>
        <v>0</v>
      </c>
      <c r="AI387" s="184">
        <f t="shared" si="1480"/>
        <v>0</v>
      </c>
      <c r="AJ387" s="184">
        <f t="shared" si="1480"/>
        <v>0</v>
      </c>
      <c r="AK387" s="184">
        <f t="shared" si="1480"/>
        <v>0</v>
      </c>
      <c r="AL387" s="184">
        <f t="shared" si="1480"/>
        <v>0</v>
      </c>
      <c r="AM387" s="184">
        <f t="shared" si="1480"/>
        <v>0</v>
      </c>
      <c r="AN387" s="184">
        <f t="shared" si="1480"/>
        <v>0</v>
      </c>
      <c r="AO387" s="184">
        <f t="shared" si="1480"/>
        <v>0</v>
      </c>
      <c r="AP387" s="184">
        <f t="shared" si="1480"/>
        <v>0</v>
      </c>
      <c r="AQ387" s="184">
        <f t="shared" si="1480"/>
        <v>0</v>
      </c>
      <c r="AR387" s="184">
        <f t="shared" si="1480"/>
        <v>0</v>
      </c>
      <c r="AS387" s="184">
        <f t="shared" si="1480"/>
        <v>0</v>
      </c>
      <c r="AT387" s="184">
        <f t="shared" si="1480"/>
        <v>0</v>
      </c>
      <c r="AU387" s="184">
        <f t="shared" si="1480"/>
        <v>0</v>
      </c>
      <c r="AV387" s="184"/>
      <c r="AW387" s="233"/>
      <c r="AX387" s="184">
        <f t="shared" ref="AX387:CA387" si="1481">AX35+AX48+AX69+AX90+AX117+AX130+AX143+AX156+AX177+AX190+AX203+AX224+AX237+AX258+AX271+AX292+AX305+AX318+AX331+AX352+AX373+AX386</f>
        <v>0</v>
      </c>
      <c r="AY387" s="184">
        <f t="shared" si="1481"/>
        <v>0</v>
      </c>
      <c r="AZ387" s="184">
        <f t="shared" si="1481"/>
        <v>0</v>
      </c>
      <c r="BA387" s="184">
        <f t="shared" si="1481"/>
        <v>0</v>
      </c>
      <c r="BB387" s="184">
        <f t="shared" si="1481"/>
        <v>0</v>
      </c>
      <c r="BC387" s="184">
        <f t="shared" si="1481"/>
        <v>0</v>
      </c>
      <c r="BD387" s="184">
        <f t="shared" si="1481"/>
        <v>0</v>
      </c>
      <c r="BE387" s="184">
        <f t="shared" si="1481"/>
        <v>0</v>
      </c>
      <c r="BF387" s="184">
        <f t="shared" si="1481"/>
        <v>0</v>
      </c>
      <c r="BG387" s="184">
        <f t="shared" si="1481"/>
        <v>0</v>
      </c>
      <c r="BH387" s="184">
        <f t="shared" si="1481"/>
        <v>0</v>
      </c>
      <c r="BI387" s="184">
        <f t="shared" si="1481"/>
        <v>0</v>
      </c>
      <c r="BJ387" s="184">
        <f t="shared" si="1481"/>
        <v>0</v>
      </c>
      <c r="BK387" s="184">
        <f t="shared" si="1481"/>
        <v>0</v>
      </c>
      <c r="BL387" s="184">
        <f t="shared" si="1481"/>
        <v>0</v>
      </c>
      <c r="BM387" s="184">
        <f t="shared" si="1481"/>
        <v>0</v>
      </c>
      <c r="BN387" s="184">
        <f t="shared" si="1481"/>
        <v>0</v>
      </c>
      <c r="BO387" s="184">
        <f t="shared" si="1481"/>
        <v>0</v>
      </c>
      <c r="BP387" s="184">
        <f t="shared" si="1481"/>
        <v>0</v>
      </c>
      <c r="BQ387" s="184">
        <f t="shared" si="1481"/>
        <v>0</v>
      </c>
      <c r="BR387" s="184">
        <f t="shared" si="1481"/>
        <v>0</v>
      </c>
      <c r="BS387" s="184">
        <f t="shared" si="1481"/>
        <v>0</v>
      </c>
      <c r="BT387" s="184">
        <f t="shared" si="1481"/>
        <v>0</v>
      </c>
      <c r="BU387" s="184">
        <f t="shared" si="1481"/>
        <v>0</v>
      </c>
      <c r="BV387" s="184">
        <f t="shared" si="1481"/>
        <v>0</v>
      </c>
      <c r="BW387" s="184">
        <f t="shared" si="1481"/>
        <v>0</v>
      </c>
      <c r="BX387" s="184">
        <f t="shared" si="1481"/>
        <v>0</v>
      </c>
      <c r="BY387" s="184">
        <f t="shared" si="1481"/>
        <v>0</v>
      </c>
      <c r="BZ387" s="184">
        <f t="shared" si="1481"/>
        <v>0</v>
      </c>
      <c r="CA387" s="184">
        <f t="shared" si="1481"/>
        <v>0</v>
      </c>
      <c r="CB387" s="184"/>
      <c r="CC387" s="233"/>
      <c r="CD387" s="184">
        <f t="shared" ref="CD387:CV387" si="1482">CD35+CD48+CD69+CD90+CD117+CD130+CD143+CD156+CD177+CD190+CD203+CD224+CD237+CD258+CD271+CD292+CD305+CD318+CD331+CD352+CD373+CD386</f>
        <v>0</v>
      </c>
      <c r="CE387" s="184">
        <f t="shared" si="1482"/>
        <v>0</v>
      </c>
      <c r="CF387" s="184">
        <f t="shared" si="1482"/>
        <v>0</v>
      </c>
      <c r="CG387" s="184">
        <f t="shared" si="1482"/>
        <v>0</v>
      </c>
      <c r="CH387" s="184">
        <f t="shared" si="1482"/>
        <v>0</v>
      </c>
      <c r="CI387" s="184">
        <f t="shared" si="1482"/>
        <v>0</v>
      </c>
      <c r="CJ387" s="184">
        <f t="shared" si="1482"/>
        <v>0</v>
      </c>
      <c r="CK387" s="184">
        <f t="shared" si="1482"/>
        <v>0</v>
      </c>
      <c r="CL387" s="184">
        <f t="shared" si="1482"/>
        <v>0</v>
      </c>
      <c r="CM387" s="184">
        <f t="shared" si="1482"/>
        <v>0</v>
      </c>
      <c r="CN387" s="184">
        <f t="shared" si="1482"/>
        <v>0</v>
      </c>
      <c r="CO387" s="184">
        <f t="shared" si="1482"/>
        <v>0</v>
      </c>
      <c r="CP387" s="184">
        <f t="shared" si="1482"/>
        <v>0</v>
      </c>
      <c r="CQ387" s="184">
        <f t="shared" si="1482"/>
        <v>0</v>
      </c>
      <c r="CR387" s="184">
        <f t="shared" si="1482"/>
        <v>0</v>
      </c>
      <c r="CS387" s="184">
        <f t="shared" si="1482"/>
        <v>0</v>
      </c>
      <c r="CT387" s="184">
        <f t="shared" si="1482"/>
        <v>0</v>
      </c>
      <c r="CU387" s="184">
        <f t="shared" si="1482"/>
        <v>0</v>
      </c>
      <c r="CV387" s="184">
        <f t="shared" si="1482"/>
        <v>0</v>
      </c>
      <c r="CW387" s="184"/>
      <c r="CX387" s="184">
        <f t="shared" ref="CX387:DM387" si="1483">CX35+CX48+CX69+CX90+CX117+CX130+CX143+CX156+CX177+CX190+CX203+CX224+CX237+CX258+CX271+CX292+CX305+CX318+CX331+CX352+CX373+CX386</f>
        <v>0</v>
      </c>
      <c r="CY387" s="184">
        <f t="shared" si="1483"/>
        <v>0</v>
      </c>
      <c r="CZ387" s="184">
        <f t="shared" si="1483"/>
        <v>0</v>
      </c>
      <c r="DA387" s="184">
        <f t="shared" si="1483"/>
        <v>0</v>
      </c>
      <c r="DB387" s="184">
        <f t="shared" si="1483"/>
        <v>0</v>
      </c>
      <c r="DC387" s="184">
        <f t="shared" si="1483"/>
        <v>0</v>
      </c>
      <c r="DD387" s="184">
        <f t="shared" si="1483"/>
        <v>0</v>
      </c>
      <c r="DE387" s="184">
        <f t="shared" si="1483"/>
        <v>0</v>
      </c>
      <c r="DF387" s="184"/>
      <c r="DG387" s="184">
        <f t="shared" si="1483"/>
        <v>0</v>
      </c>
      <c r="DH387" s="184"/>
      <c r="DI387" s="184">
        <f t="shared" si="1483"/>
        <v>0</v>
      </c>
      <c r="DJ387" s="184">
        <f t="shared" si="1483"/>
        <v>0</v>
      </c>
      <c r="DK387" s="184">
        <f t="shared" si="1483"/>
        <v>0</v>
      </c>
      <c r="DL387" s="184"/>
      <c r="DM387" s="184">
        <f t="shared" si="1483"/>
        <v>0</v>
      </c>
      <c r="DN387" s="184"/>
      <c r="DO387" s="184" t="str">
        <f t="shared" si="1473"/>
        <v>True</v>
      </c>
      <c r="DP387" s="1942"/>
      <c r="DQ387" s="4074"/>
    </row>
    <row r="388" spans="1:121" s="186" customFormat="1" ht="39.9" customHeight="1">
      <c r="A388" s="179"/>
      <c r="B388" s="8487" t="s">
        <v>1229</v>
      </c>
      <c r="C388" s="8488"/>
      <c r="D388" s="8488"/>
      <c r="E388" s="8489"/>
      <c r="F388" s="8496" t="s">
        <v>236</v>
      </c>
      <c r="G388" s="2048" t="s">
        <v>1213</v>
      </c>
      <c r="H388" s="2466">
        <f t="shared" ref="H388:W392" si="1484">H374+H359+H353+H338+H332+H319+H306+H293+H278+H272+H259+H244+H238+H225+H210+H204+H191+H178+H163+H157+H144+H131+H118+H103+H91+H82+H70+H61+H49+H36+H21+H9</f>
        <v>0</v>
      </c>
      <c r="I388" s="2467">
        <f t="shared" si="1484"/>
        <v>0</v>
      </c>
      <c r="J388" s="2466">
        <f t="shared" si="1484"/>
        <v>0</v>
      </c>
      <c r="K388" s="2468">
        <f t="shared" si="1484"/>
        <v>0</v>
      </c>
      <c r="L388" s="2468">
        <f t="shared" si="1484"/>
        <v>0</v>
      </c>
      <c r="M388" s="2467">
        <f t="shared" si="1484"/>
        <v>0</v>
      </c>
      <c r="N388" s="2497">
        <f t="shared" si="1484"/>
        <v>0</v>
      </c>
      <c r="O388" s="2467">
        <f t="shared" si="1484"/>
        <v>0</v>
      </c>
      <c r="P388" s="2497">
        <f t="shared" si="1484"/>
        <v>0</v>
      </c>
      <c r="Q388" s="2469">
        <f t="shared" si="1484"/>
        <v>0</v>
      </c>
      <c r="R388" s="2466">
        <f t="shared" si="1484"/>
        <v>0</v>
      </c>
      <c r="S388" s="2467">
        <f t="shared" si="1484"/>
        <v>0</v>
      </c>
      <c r="T388" s="227">
        <f t="shared" si="1484"/>
        <v>0</v>
      </c>
      <c r="U388" s="227">
        <f t="shared" si="1484"/>
        <v>0</v>
      </c>
      <c r="V388" s="2466">
        <f t="shared" si="1484"/>
        <v>0</v>
      </c>
      <c r="W388" s="2467">
        <f t="shared" si="1484"/>
        <v>0</v>
      </c>
      <c r="X388" s="2466">
        <f t="shared" ref="I388:AU392" si="1485">X374+X359+X353+X338+X332+X319+X306+X293+X278+X272+X259+X244+X238+X225+X210+X204+X191+X178+X163+X157+X144+X131+X118+X103+X91+X82+X70+X61+X49+X36+X21+X9</f>
        <v>0</v>
      </c>
      <c r="Y388" s="2468">
        <f t="shared" si="1485"/>
        <v>0</v>
      </c>
      <c r="Z388" s="2469">
        <f t="shared" si="1485"/>
        <v>0</v>
      </c>
      <c r="AA388" s="227">
        <f t="shared" si="1485"/>
        <v>0</v>
      </c>
      <c r="AB388" s="2470">
        <f t="shared" si="1485"/>
        <v>0</v>
      </c>
      <c r="AC388" s="2466">
        <f t="shared" si="1485"/>
        <v>0</v>
      </c>
      <c r="AD388" s="2468">
        <f t="shared" si="1485"/>
        <v>0</v>
      </c>
      <c r="AE388" s="2468">
        <f t="shared" si="1485"/>
        <v>0</v>
      </c>
      <c r="AF388" s="2468">
        <f t="shared" si="1485"/>
        <v>0</v>
      </c>
      <c r="AG388" s="2467">
        <f t="shared" si="1485"/>
        <v>0</v>
      </c>
      <c r="AH388" s="227">
        <f t="shared" si="1485"/>
        <v>0</v>
      </c>
      <c r="AI388" s="2466">
        <f t="shared" si="1485"/>
        <v>0</v>
      </c>
      <c r="AJ388" s="2468">
        <f t="shared" si="1485"/>
        <v>0</v>
      </c>
      <c r="AK388" s="2467">
        <f t="shared" si="1485"/>
        <v>0</v>
      </c>
      <c r="AL388" s="227">
        <f t="shared" si="1485"/>
        <v>0</v>
      </c>
      <c r="AM388" s="227">
        <f t="shared" si="1485"/>
        <v>0</v>
      </c>
      <c r="AN388" s="227">
        <f t="shared" si="1485"/>
        <v>0</v>
      </c>
      <c r="AO388" s="2466">
        <f t="shared" si="1485"/>
        <v>0</v>
      </c>
      <c r="AP388" s="2468">
        <f t="shared" si="1485"/>
        <v>0</v>
      </c>
      <c r="AQ388" s="2468">
        <f t="shared" si="1485"/>
        <v>0</v>
      </c>
      <c r="AR388" s="2468">
        <f t="shared" si="1485"/>
        <v>0</v>
      </c>
      <c r="AS388" s="2467">
        <f t="shared" si="1485"/>
        <v>0</v>
      </c>
      <c r="AT388" s="227">
        <f t="shared" si="1485"/>
        <v>0</v>
      </c>
      <c r="AU388" s="227">
        <f t="shared" si="1485"/>
        <v>0</v>
      </c>
      <c r="AV388" s="184"/>
      <c r="AW388" s="2048" t="s">
        <v>1213</v>
      </c>
      <c r="AX388" s="2466">
        <f t="shared" ref="AX388:CA388" si="1486">AX374+AX359+AX353+AX338+AX332+AX319+AX306+AX293+AX278+AX272+AX259+AX244+AX238+AX225+AX210+AX204+AX191+AX178+AX163+AX157+AX144+AX131+AX118+AX103+AX91+AX82+AX70+AX61+AX49+AX36+AX21+AX9</f>
        <v>0</v>
      </c>
      <c r="AY388" s="2468">
        <f t="shared" si="1486"/>
        <v>0</v>
      </c>
      <c r="AZ388" s="2468">
        <f t="shared" si="1486"/>
        <v>0</v>
      </c>
      <c r="BA388" s="2468">
        <f t="shared" si="1486"/>
        <v>0</v>
      </c>
      <c r="BB388" s="2468">
        <f t="shared" si="1486"/>
        <v>0</v>
      </c>
      <c r="BC388" s="2468">
        <f t="shared" si="1486"/>
        <v>0</v>
      </c>
      <c r="BD388" s="2467">
        <f t="shared" si="1486"/>
        <v>0</v>
      </c>
      <c r="BE388" s="2466">
        <f t="shared" si="1486"/>
        <v>0</v>
      </c>
      <c r="BF388" s="2468">
        <f t="shared" si="1486"/>
        <v>0</v>
      </c>
      <c r="BG388" s="2468">
        <f t="shared" si="1486"/>
        <v>0</v>
      </c>
      <c r="BH388" s="2468">
        <f t="shared" si="1486"/>
        <v>0</v>
      </c>
      <c r="BI388" s="2467">
        <f t="shared" si="1486"/>
        <v>0</v>
      </c>
      <c r="BJ388" s="2466">
        <f t="shared" si="1486"/>
        <v>0</v>
      </c>
      <c r="BK388" s="2468">
        <f t="shared" si="1486"/>
        <v>0</v>
      </c>
      <c r="BL388" s="2469">
        <f t="shared" si="1486"/>
        <v>0</v>
      </c>
      <c r="BM388" s="227">
        <f t="shared" si="1486"/>
        <v>0</v>
      </c>
      <c r="BN388" s="227">
        <f t="shared" si="1486"/>
        <v>0</v>
      </c>
      <c r="BO388" s="2466">
        <f t="shared" si="1486"/>
        <v>0</v>
      </c>
      <c r="BP388" s="2468">
        <f t="shared" si="1486"/>
        <v>0</v>
      </c>
      <c r="BQ388" s="2468">
        <f t="shared" si="1486"/>
        <v>0</v>
      </c>
      <c r="BR388" s="2468">
        <f t="shared" si="1486"/>
        <v>0</v>
      </c>
      <c r="BS388" s="2467">
        <f t="shared" si="1486"/>
        <v>0</v>
      </c>
      <c r="BT388" s="2466">
        <f t="shared" si="1486"/>
        <v>0</v>
      </c>
      <c r="BU388" s="2468">
        <f t="shared" si="1486"/>
        <v>0</v>
      </c>
      <c r="BV388" s="2467">
        <f t="shared" si="1486"/>
        <v>0</v>
      </c>
      <c r="BW388" s="2488">
        <f t="shared" si="1486"/>
        <v>0</v>
      </c>
      <c r="BX388" s="227">
        <f t="shared" si="1486"/>
        <v>0</v>
      </c>
      <c r="BY388" s="2466">
        <f t="shared" si="1486"/>
        <v>0</v>
      </c>
      <c r="BZ388" s="2468">
        <f t="shared" si="1486"/>
        <v>0</v>
      </c>
      <c r="CA388" s="2467">
        <f t="shared" si="1486"/>
        <v>0</v>
      </c>
      <c r="CB388" s="179"/>
      <c r="CC388" s="2048" t="s">
        <v>1213</v>
      </c>
      <c r="CD388" s="2466">
        <f t="shared" ref="CD388:CV388" si="1487">CD374+CD359+CD353+CD338+CD332+CD319+CD306+CD293+CD278+CD272+CD259+CD244+CD238+CD225+CD210+CD204+CD191+CD178+CD163+CD157+CD144+CD131+CD118+CD103+CD91+CD82+CD70+CD61+CD49+CD36+CD21+CD9</f>
        <v>0</v>
      </c>
      <c r="CE388" s="2468">
        <f t="shared" si="1487"/>
        <v>0</v>
      </c>
      <c r="CF388" s="2467">
        <f t="shared" si="1487"/>
        <v>0</v>
      </c>
      <c r="CG388" s="227">
        <f t="shared" si="1487"/>
        <v>0</v>
      </c>
      <c r="CH388" s="2466">
        <f t="shared" si="1487"/>
        <v>0</v>
      </c>
      <c r="CI388" s="2468">
        <f t="shared" si="1487"/>
        <v>0</v>
      </c>
      <c r="CJ388" s="2467">
        <f t="shared" si="1487"/>
        <v>0</v>
      </c>
      <c r="CK388" s="227">
        <f t="shared" si="1487"/>
        <v>0</v>
      </c>
      <c r="CL388" s="2466">
        <f t="shared" si="1487"/>
        <v>0</v>
      </c>
      <c r="CM388" s="2468">
        <f t="shared" si="1487"/>
        <v>0</v>
      </c>
      <c r="CN388" s="2467">
        <f t="shared" si="1487"/>
        <v>0</v>
      </c>
      <c r="CO388" s="227">
        <f t="shared" si="1487"/>
        <v>0</v>
      </c>
      <c r="CP388" s="2466">
        <f t="shared" si="1487"/>
        <v>0</v>
      </c>
      <c r="CQ388" s="2467">
        <f t="shared" si="1487"/>
        <v>0</v>
      </c>
      <c r="CR388" s="227">
        <f t="shared" si="1487"/>
        <v>0</v>
      </c>
      <c r="CS388" s="2466">
        <f t="shared" si="1487"/>
        <v>0</v>
      </c>
      <c r="CT388" s="2468">
        <f t="shared" si="1487"/>
        <v>0</v>
      </c>
      <c r="CU388" s="2467">
        <f t="shared" si="1487"/>
        <v>0</v>
      </c>
      <c r="CV388" s="227">
        <f t="shared" si="1487"/>
        <v>0</v>
      </c>
      <c r="CW388" s="188"/>
      <c r="CX388" s="2466">
        <f t="shared" ref="CX388:DE388" si="1488">CX374+CX359+CX353+CX338+CX332+CX319+CX306+CX293+CX278+CX272+CX259+CX244+CX238+CX225+CX210+CX204+CX191+CX178+CX163+CX157+CX144+CX131+CX118+CX103+CX91+CX82+CX70+CX61+CX49+CX36+CX21+CX9</f>
        <v>0</v>
      </c>
      <c r="CY388" s="2468">
        <f t="shared" si="1488"/>
        <v>0</v>
      </c>
      <c r="CZ388" s="2469">
        <f t="shared" si="1488"/>
        <v>0</v>
      </c>
      <c r="DA388" s="227">
        <f t="shared" si="1488"/>
        <v>0</v>
      </c>
      <c r="DB388" s="2497">
        <f t="shared" si="1488"/>
        <v>0</v>
      </c>
      <c r="DC388" s="2468">
        <f t="shared" si="1488"/>
        <v>0</v>
      </c>
      <c r="DD388" s="2469">
        <f t="shared" si="1488"/>
        <v>0</v>
      </c>
      <c r="DE388" s="227">
        <f t="shared" si="1488"/>
        <v>0</v>
      </c>
      <c r="DF388" s="188"/>
      <c r="DG388" s="227">
        <f t="shared" ref="DG388" si="1489">DG374+DG359+DG353+DG338+DG332+DG319+DG306+DG293+DG278+DG272+DG259+DG244+DG238+DG225+DG210+DG204+DG191+DG178+DG163+DG157+DG144+DG131+DG118+DG103+DG91+DG82+DG70+DG61+DG49+DG36+DG21+DG9</f>
        <v>0</v>
      </c>
      <c r="DH388" s="184"/>
      <c r="DI388" s="2441">
        <f t="shared" ref="DI388:DK388" si="1490">DI374+DI359+DI353+DI338+DI332+DI319+DI306+DI293+DI278+DI272+DI259+DI244+DI238+DI225+DI210+DI204+DI191+DI178+DI163+DI157+DI144+DI131+DI118+DI103+DI91+DI82+DI70+DI61+DI49+DI36+DI21+DI9</f>
        <v>0</v>
      </c>
      <c r="DJ388" s="2441">
        <f t="shared" si="1490"/>
        <v>0</v>
      </c>
      <c r="DK388" s="2441">
        <f t="shared" si="1490"/>
        <v>0</v>
      </c>
      <c r="DL388" s="181"/>
      <c r="DM388" s="2441">
        <f t="shared" ref="DM388" si="1491">DM374+DM359+DM353+DM338+DM332+DM319+DM306+DM293+DM278+DM272+DM259+DM244+DM238+DM225+DM210+DM204+DM191+DM178+DM163+DM157+DM144+DM131+DM118+DM103+DM91+DM82+DM70+DM61+DM49+DM36+DM21+DM9</f>
        <v>0</v>
      </c>
      <c r="DN388" s="181"/>
      <c r="DO388" s="2504" t="str">
        <f t="shared" si="1473"/>
        <v>True</v>
      </c>
      <c r="DP388" s="1942"/>
      <c r="DQ388" s="4074"/>
    </row>
    <row r="389" spans="1:121" s="186" customFormat="1" ht="39.9" customHeight="1">
      <c r="A389" s="179"/>
      <c r="B389" s="8490"/>
      <c r="C389" s="8491"/>
      <c r="D389" s="8491"/>
      <c r="E389" s="8492"/>
      <c r="F389" s="8497"/>
      <c r="G389" s="2049" t="s">
        <v>666</v>
      </c>
      <c r="H389" s="2471">
        <f t="shared" si="1484"/>
        <v>0</v>
      </c>
      <c r="I389" s="2472">
        <f t="shared" si="1485"/>
        <v>0</v>
      </c>
      <c r="J389" s="2471">
        <f t="shared" si="1485"/>
        <v>0</v>
      </c>
      <c r="K389" s="2473">
        <f t="shared" si="1485"/>
        <v>0</v>
      </c>
      <c r="L389" s="2473">
        <f t="shared" si="1485"/>
        <v>0</v>
      </c>
      <c r="M389" s="2472">
        <f t="shared" si="1485"/>
        <v>0</v>
      </c>
      <c r="N389" s="2498">
        <f t="shared" si="1485"/>
        <v>0</v>
      </c>
      <c r="O389" s="2472">
        <f t="shared" si="1485"/>
        <v>0</v>
      </c>
      <c r="P389" s="2498">
        <f t="shared" si="1485"/>
        <v>0</v>
      </c>
      <c r="Q389" s="2474">
        <f t="shared" si="1485"/>
        <v>0</v>
      </c>
      <c r="R389" s="2471">
        <f t="shared" si="1485"/>
        <v>0</v>
      </c>
      <c r="S389" s="2472">
        <f t="shared" si="1485"/>
        <v>0</v>
      </c>
      <c r="T389" s="228">
        <f t="shared" si="1485"/>
        <v>0</v>
      </c>
      <c r="U389" s="228">
        <f t="shared" si="1485"/>
        <v>0</v>
      </c>
      <c r="V389" s="2471">
        <f t="shared" si="1485"/>
        <v>0</v>
      </c>
      <c r="W389" s="2472">
        <f t="shared" si="1485"/>
        <v>0</v>
      </c>
      <c r="X389" s="2471">
        <f t="shared" si="1485"/>
        <v>0</v>
      </c>
      <c r="Y389" s="2473">
        <f t="shared" si="1485"/>
        <v>0</v>
      </c>
      <c r="Z389" s="2474">
        <f t="shared" si="1485"/>
        <v>0</v>
      </c>
      <c r="AA389" s="228">
        <f t="shared" si="1485"/>
        <v>0</v>
      </c>
      <c r="AB389" s="2475">
        <f t="shared" si="1485"/>
        <v>0</v>
      </c>
      <c r="AC389" s="2471">
        <f t="shared" si="1485"/>
        <v>0</v>
      </c>
      <c r="AD389" s="2473">
        <f t="shared" si="1485"/>
        <v>0</v>
      </c>
      <c r="AE389" s="2473">
        <f t="shared" si="1485"/>
        <v>0</v>
      </c>
      <c r="AF389" s="2473">
        <f t="shared" si="1485"/>
        <v>0</v>
      </c>
      <c r="AG389" s="2472">
        <f t="shared" si="1485"/>
        <v>0</v>
      </c>
      <c r="AH389" s="228">
        <f t="shared" si="1485"/>
        <v>0</v>
      </c>
      <c r="AI389" s="2471">
        <f t="shared" si="1485"/>
        <v>0</v>
      </c>
      <c r="AJ389" s="2473">
        <f t="shared" si="1485"/>
        <v>0</v>
      </c>
      <c r="AK389" s="2472">
        <f t="shared" si="1485"/>
        <v>0</v>
      </c>
      <c r="AL389" s="228">
        <f t="shared" si="1485"/>
        <v>0</v>
      </c>
      <c r="AM389" s="228">
        <f t="shared" si="1485"/>
        <v>0</v>
      </c>
      <c r="AN389" s="228">
        <f t="shared" si="1485"/>
        <v>0</v>
      </c>
      <c r="AO389" s="2471">
        <f t="shared" si="1485"/>
        <v>0</v>
      </c>
      <c r="AP389" s="2473">
        <f t="shared" si="1485"/>
        <v>0</v>
      </c>
      <c r="AQ389" s="2473">
        <f t="shared" si="1485"/>
        <v>0</v>
      </c>
      <c r="AR389" s="2473">
        <f t="shared" si="1485"/>
        <v>0</v>
      </c>
      <c r="AS389" s="2472">
        <f t="shared" si="1485"/>
        <v>0</v>
      </c>
      <c r="AT389" s="228">
        <f t="shared" si="1485"/>
        <v>0</v>
      </c>
      <c r="AU389" s="228">
        <f t="shared" si="1485"/>
        <v>0</v>
      </c>
      <c r="AV389" s="184"/>
      <c r="AW389" s="2049" t="s">
        <v>666</v>
      </c>
      <c r="AX389" s="2471">
        <f t="shared" ref="AX389:CA389" si="1492">AX375+AX360+AX354+AX339+AX333+AX320+AX307+AX294+AX279+AX273+AX260+AX245+AX239+AX226+AX211+AX205+AX192+AX179+AX164+AX158+AX145+AX132+AX119+AX104+AX92+AX83+AX71+AX62+AX50+AX37+AX22+AX10</f>
        <v>0</v>
      </c>
      <c r="AY389" s="2473">
        <f t="shared" si="1492"/>
        <v>0</v>
      </c>
      <c r="AZ389" s="2473">
        <f t="shared" si="1492"/>
        <v>0</v>
      </c>
      <c r="BA389" s="2473">
        <f t="shared" si="1492"/>
        <v>0</v>
      </c>
      <c r="BB389" s="2473">
        <f t="shared" si="1492"/>
        <v>0</v>
      </c>
      <c r="BC389" s="2473">
        <f t="shared" si="1492"/>
        <v>0</v>
      </c>
      <c r="BD389" s="2472">
        <f t="shared" si="1492"/>
        <v>0</v>
      </c>
      <c r="BE389" s="2471">
        <f t="shared" si="1492"/>
        <v>0</v>
      </c>
      <c r="BF389" s="2473">
        <f t="shared" si="1492"/>
        <v>0</v>
      </c>
      <c r="BG389" s="2473">
        <f t="shared" si="1492"/>
        <v>0</v>
      </c>
      <c r="BH389" s="2473">
        <f t="shared" si="1492"/>
        <v>0</v>
      </c>
      <c r="BI389" s="2472">
        <f t="shared" si="1492"/>
        <v>0</v>
      </c>
      <c r="BJ389" s="2471">
        <f t="shared" si="1492"/>
        <v>0</v>
      </c>
      <c r="BK389" s="2473">
        <f t="shared" si="1492"/>
        <v>0</v>
      </c>
      <c r="BL389" s="2474">
        <f t="shared" si="1492"/>
        <v>0</v>
      </c>
      <c r="BM389" s="228">
        <f t="shared" si="1492"/>
        <v>0</v>
      </c>
      <c r="BN389" s="228">
        <f t="shared" si="1492"/>
        <v>0</v>
      </c>
      <c r="BO389" s="2471">
        <f t="shared" si="1492"/>
        <v>0</v>
      </c>
      <c r="BP389" s="2473">
        <f t="shared" si="1492"/>
        <v>0</v>
      </c>
      <c r="BQ389" s="2473">
        <f t="shared" si="1492"/>
        <v>0</v>
      </c>
      <c r="BR389" s="2473">
        <f t="shared" si="1492"/>
        <v>0</v>
      </c>
      <c r="BS389" s="2472">
        <f t="shared" si="1492"/>
        <v>0</v>
      </c>
      <c r="BT389" s="2471">
        <f t="shared" si="1492"/>
        <v>0</v>
      </c>
      <c r="BU389" s="2473">
        <f t="shared" si="1492"/>
        <v>0</v>
      </c>
      <c r="BV389" s="2472">
        <f t="shared" si="1492"/>
        <v>0</v>
      </c>
      <c r="BW389" s="2489">
        <f t="shared" si="1492"/>
        <v>0</v>
      </c>
      <c r="BX389" s="228">
        <f t="shared" si="1492"/>
        <v>0</v>
      </c>
      <c r="BY389" s="2471">
        <f t="shared" si="1492"/>
        <v>0</v>
      </c>
      <c r="BZ389" s="2473">
        <f t="shared" si="1492"/>
        <v>0</v>
      </c>
      <c r="CA389" s="2472">
        <f t="shared" si="1492"/>
        <v>0</v>
      </c>
      <c r="CB389" s="179"/>
      <c r="CC389" s="2049" t="s">
        <v>666</v>
      </c>
      <c r="CD389" s="2471">
        <f t="shared" ref="CD389:CV389" si="1493">CD375+CD360+CD354+CD339+CD333+CD320+CD307+CD294+CD279+CD273+CD260+CD245+CD239+CD226+CD211+CD205+CD192+CD179+CD164+CD158+CD145+CD132+CD119+CD104+CD92+CD83+CD71+CD62+CD50+CD37+CD22+CD10</f>
        <v>0</v>
      </c>
      <c r="CE389" s="2473">
        <f t="shared" si="1493"/>
        <v>0</v>
      </c>
      <c r="CF389" s="2472">
        <f t="shared" si="1493"/>
        <v>0</v>
      </c>
      <c r="CG389" s="228">
        <f t="shared" si="1493"/>
        <v>0</v>
      </c>
      <c r="CH389" s="2471">
        <f t="shared" si="1493"/>
        <v>0</v>
      </c>
      <c r="CI389" s="2473">
        <f t="shared" si="1493"/>
        <v>0</v>
      </c>
      <c r="CJ389" s="2472">
        <f t="shared" si="1493"/>
        <v>0</v>
      </c>
      <c r="CK389" s="228">
        <f t="shared" si="1493"/>
        <v>0</v>
      </c>
      <c r="CL389" s="2471">
        <f t="shared" si="1493"/>
        <v>0</v>
      </c>
      <c r="CM389" s="2473">
        <f t="shared" si="1493"/>
        <v>0</v>
      </c>
      <c r="CN389" s="2472">
        <f t="shared" si="1493"/>
        <v>0</v>
      </c>
      <c r="CO389" s="228">
        <f t="shared" si="1493"/>
        <v>0</v>
      </c>
      <c r="CP389" s="2471">
        <f t="shared" si="1493"/>
        <v>0</v>
      </c>
      <c r="CQ389" s="2472">
        <f t="shared" si="1493"/>
        <v>0</v>
      </c>
      <c r="CR389" s="228">
        <f t="shared" si="1493"/>
        <v>0</v>
      </c>
      <c r="CS389" s="2471">
        <f t="shared" si="1493"/>
        <v>0</v>
      </c>
      <c r="CT389" s="2473">
        <f t="shared" si="1493"/>
        <v>0</v>
      </c>
      <c r="CU389" s="2472">
        <f t="shared" si="1493"/>
        <v>0</v>
      </c>
      <c r="CV389" s="228">
        <f t="shared" si="1493"/>
        <v>0</v>
      </c>
      <c r="CW389" s="188"/>
      <c r="CX389" s="2471">
        <f t="shared" ref="CX389:DE389" si="1494">CX375+CX360+CX354+CX339+CX333+CX320+CX307+CX294+CX279+CX273+CX260+CX245+CX239+CX226+CX211+CX205+CX192+CX179+CX164+CX158+CX145+CX132+CX119+CX104+CX92+CX83+CX71+CX62+CX50+CX37+CX22+CX10</f>
        <v>0</v>
      </c>
      <c r="CY389" s="2473">
        <f t="shared" si="1494"/>
        <v>0</v>
      </c>
      <c r="CZ389" s="2474">
        <f t="shared" si="1494"/>
        <v>0</v>
      </c>
      <c r="DA389" s="228">
        <f t="shared" si="1494"/>
        <v>0</v>
      </c>
      <c r="DB389" s="2498">
        <f t="shared" si="1494"/>
        <v>0</v>
      </c>
      <c r="DC389" s="2473">
        <f t="shared" si="1494"/>
        <v>0</v>
      </c>
      <c r="DD389" s="2474">
        <f t="shared" si="1494"/>
        <v>0</v>
      </c>
      <c r="DE389" s="228">
        <f t="shared" si="1494"/>
        <v>0</v>
      </c>
      <c r="DF389" s="188"/>
      <c r="DG389" s="228">
        <f t="shared" ref="DG389" si="1495">DG375+DG360+DG354+DG339+DG333+DG320+DG307+DG294+DG279+DG273+DG260+DG245+DG239+DG226+DG211+DG205+DG192+DG179+DG164+DG158+DG145+DG132+DG119+DG104+DG92+DG83+DG71+DG62+DG50+DG37+DG22+DG10</f>
        <v>0</v>
      </c>
      <c r="DH389" s="184"/>
      <c r="DI389" s="2395">
        <f t="shared" ref="DI389:DK389" si="1496">DI375+DI360+DI354+DI339+DI333+DI320+DI307+DI294+DI279+DI273+DI260+DI245+DI239+DI226+DI211+DI205+DI192+DI179+DI164+DI158+DI145+DI132+DI119+DI104+DI92+DI83+DI71+DI62+DI50+DI37+DI22+DI10</f>
        <v>0</v>
      </c>
      <c r="DJ389" s="2395">
        <f t="shared" si="1496"/>
        <v>0</v>
      </c>
      <c r="DK389" s="2395">
        <f t="shared" si="1496"/>
        <v>0</v>
      </c>
      <c r="DL389" s="181"/>
      <c r="DM389" s="2395">
        <f t="shared" ref="DM389" si="1497">DM375+DM360+DM354+DM339+DM333+DM320+DM307+DM294+DM279+DM273+DM260+DM245+DM239+DM226+DM211+DM205+DM192+DM179+DM164+DM158+DM145+DM132+DM119+DM104+DM92+DM83+DM71+DM62+DM50+DM37+DM22+DM10</f>
        <v>0</v>
      </c>
      <c r="DN389" s="181"/>
      <c r="DO389" s="2462" t="str">
        <f t="shared" si="1473"/>
        <v>True</v>
      </c>
      <c r="DP389" s="1942"/>
      <c r="DQ389" s="4074"/>
    </row>
    <row r="390" spans="1:121" s="186" customFormat="1" ht="39.9" customHeight="1">
      <c r="A390" s="179"/>
      <c r="B390" s="8490"/>
      <c r="C390" s="8491"/>
      <c r="D390" s="8491"/>
      <c r="E390" s="8492"/>
      <c r="F390" s="8497"/>
      <c r="G390" s="2049" t="s">
        <v>667</v>
      </c>
      <c r="H390" s="2471">
        <f t="shared" si="1484"/>
        <v>0</v>
      </c>
      <c r="I390" s="2472">
        <f t="shared" si="1485"/>
        <v>0</v>
      </c>
      <c r="J390" s="2471">
        <f t="shared" si="1485"/>
        <v>0</v>
      </c>
      <c r="K390" s="2473">
        <f t="shared" si="1485"/>
        <v>0</v>
      </c>
      <c r="L390" s="2473">
        <f t="shared" si="1485"/>
        <v>0</v>
      </c>
      <c r="M390" s="2472">
        <f t="shared" si="1485"/>
        <v>0</v>
      </c>
      <c r="N390" s="2498">
        <f t="shared" si="1485"/>
        <v>0</v>
      </c>
      <c r="O390" s="2472">
        <f t="shared" si="1485"/>
        <v>0</v>
      </c>
      <c r="P390" s="2498">
        <f t="shared" si="1485"/>
        <v>0</v>
      </c>
      <c r="Q390" s="2474">
        <f t="shared" si="1485"/>
        <v>0</v>
      </c>
      <c r="R390" s="2471">
        <f t="shared" si="1485"/>
        <v>0</v>
      </c>
      <c r="S390" s="2472">
        <f t="shared" si="1485"/>
        <v>0</v>
      </c>
      <c r="T390" s="228">
        <f t="shared" si="1485"/>
        <v>0</v>
      </c>
      <c r="U390" s="228">
        <f t="shared" si="1485"/>
        <v>0</v>
      </c>
      <c r="V390" s="2471">
        <f t="shared" si="1485"/>
        <v>0</v>
      </c>
      <c r="W390" s="2472">
        <f t="shared" si="1485"/>
        <v>0</v>
      </c>
      <c r="X390" s="2471">
        <f t="shared" si="1485"/>
        <v>0</v>
      </c>
      <c r="Y390" s="2473">
        <f t="shared" si="1485"/>
        <v>0</v>
      </c>
      <c r="Z390" s="2474">
        <f t="shared" si="1485"/>
        <v>0</v>
      </c>
      <c r="AA390" s="228">
        <f t="shared" si="1485"/>
        <v>0</v>
      </c>
      <c r="AB390" s="2475">
        <f t="shared" si="1485"/>
        <v>0</v>
      </c>
      <c r="AC390" s="2471">
        <f t="shared" si="1485"/>
        <v>0</v>
      </c>
      <c r="AD390" s="2473">
        <f t="shared" si="1485"/>
        <v>0</v>
      </c>
      <c r="AE390" s="2473">
        <f t="shared" si="1485"/>
        <v>0</v>
      </c>
      <c r="AF390" s="2473">
        <f t="shared" si="1485"/>
        <v>0</v>
      </c>
      <c r="AG390" s="2472">
        <f t="shared" si="1485"/>
        <v>0</v>
      </c>
      <c r="AH390" s="228">
        <f t="shared" si="1485"/>
        <v>0</v>
      </c>
      <c r="AI390" s="2471">
        <f t="shared" si="1485"/>
        <v>0</v>
      </c>
      <c r="AJ390" s="2473">
        <f t="shared" si="1485"/>
        <v>0</v>
      </c>
      <c r="AK390" s="2472">
        <f t="shared" si="1485"/>
        <v>0</v>
      </c>
      <c r="AL390" s="228">
        <f t="shared" si="1485"/>
        <v>0</v>
      </c>
      <c r="AM390" s="228">
        <f t="shared" si="1485"/>
        <v>0</v>
      </c>
      <c r="AN390" s="228">
        <f t="shared" si="1485"/>
        <v>0</v>
      </c>
      <c r="AO390" s="2471">
        <f t="shared" si="1485"/>
        <v>0</v>
      </c>
      <c r="AP390" s="2473">
        <f t="shared" si="1485"/>
        <v>0</v>
      </c>
      <c r="AQ390" s="2473">
        <f t="shared" si="1485"/>
        <v>0</v>
      </c>
      <c r="AR390" s="2473">
        <f t="shared" si="1485"/>
        <v>0</v>
      </c>
      <c r="AS390" s="2472">
        <f t="shared" si="1485"/>
        <v>0</v>
      </c>
      <c r="AT390" s="228">
        <f t="shared" si="1485"/>
        <v>0</v>
      </c>
      <c r="AU390" s="228">
        <f t="shared" si="1485"/>
        <v>0</v>
      </c>
      <c r="AV390" s="184"/>
      <c r="AW390" s="2049" t="s">
        <v>667</v>
      </c>
      <c r="AX390" s="2471">
        <f t="shared" ref="AX390:CA390" si="1498">AX376+AX361+AX355+AX340+AX334+AX321+AX308+AX295+AX280+AX274+AX261+AX246+AX240+AX227+AX212+AX206+AX193+AX180+AX165+AX159+AX146+AX133+AX120+AX105+AX93+AX84+AX72+AX63+AX51+AX38+AX23+AX11</f>
        <v>0</v>
      </c>
      <c r="AY390" s="2473">
        <f t="shared" si="1498"/>
        <v>0</v>
      </c>
      <c r="AZ390" s="2473">
        <f t="shared" si="1498"/>
        <v>0</v>
      </c>
      <c r="BA390" s="2473">
        <f t="shared" si="1498"/>
        <v>0</v>
      </c>
      <c r="BB390" s="2473">
        <f t="shared" si="1498"/>
        <v>0</v>
      </c>
      <c r="BC390" s="2473">
        <f t="shared" si="1498"/>
        <v>0</v>
      </c>
      <c r="BD390" s="2472">
        <f t="shared" si="1498"/>
        <v>0</v>
      </c>
      <c r="BE390" s="2471">
        <f t="shared" si="1498"/>
        <v>0</v>
      </c>
      <c r="BF390" s="2473">
        <f t="shared" si="1498"/>
        <v>0</v>
      </c>
      <c r="BG390" s="2473">
        <f t="shared" si="1498"/>
        <v>0</v>
      </c>
      <c r="BH390" s="2473">
        <f t="shared" si="1498"/>
        <v>0</v>
      </c>
      <c r="BI390" s="2472">
        <f t="shared" si="1498"/>
        <v>0</v>
      </c>
      <c r="BJ390" s="2471">
        <f t="shared" si="1498"/>
        <v>0</v>
      </c>
      <c r="BK390" s="2473">
        <f t="shared" si="1498"/>
        <v>0</v>
      </c>
      <c r="BL390" s="2474">
        <f t="shared" si="1498"/>
        <v>0</v>
      </c>
      <c r="BM390" s="228">
        <f t="shared" si="1498"/>
        <v>0</v>
      </c>
      <c r="BN390" s="228">
        <f t="shared" si="1498"/>
        <v>0</v>
      </c>
      <c r="BO390" s="2471">
        <f t="shared" si="1498"/>
        <v>0</v>
      </c>
      <c r="BP390" s="2473">
        <f t="shared" si="1498"/>
        <v>0</v>
      </c>
      <c r="BQ390" s="2473">
        <f t="shared" si="1498"/>
        <v>0</v>
      </c>
      <c r="BR390" s="2473">
        <f t="shared" si="1498"/>
        <v>0</v>
      </c>
      <c r="BS390" s="2472">
        <f t="shared" si="1498"/>
        <v>0</v>
      </c>
      <c r="BT390" s="2471">
        <f t="shared" si="1498"/>
        <v>0</v>
      </c>
      <c r="BU390" s="2473">
        <f t="shared" si="1498"/>
        <v>0</v>
      </c>
      <c r="BV390" s="2472">
        <f t="shared" si="1498"/>
        <v>0</v>
      </c>
      <c r="BW390" s="2489">
        <f t="shared" si="1498"/>
        <v>0</v>
      </c>
      <c r="BX390" s="228">
        <f t="shared" si="1498"/>
        <v>0</v>
      </c>
      <c r="BY390" s="2471">
        <f t="shared" si="1498"/>
        <v>0</v>
      </c>
      <c r="BZ390" s="2473">
        <f t="shared" si="1498"/>
        <v>0</v>
      </c>
      <c r="CA390" s="2472">
        <f t="shared" si="1498"/>
        <v>0</v>
      </c>
      <c r="CB390" s="179"/>
      <c r="CC390" s="2049" t="s">
        <v>667</v>
      </c>
      <c r="CD390" s="2471">
        <f t="shared" ref="CD390:CV390" si="1499">CD376+CD361+CD355+CD340+CD334+CD321+CD308+CD295+CD280+CD274+CD261+CD246+CD240+CD227+CD212+CD206+CD193+CD180+CD165+CD159+CD146+CD133+CD120+CD105+CD93+CD84+CD72+CD63+CD51+CD38+CD23+CD11</f>
        <v>0</v>
      </c>
      <c r="CE390" s="2473">
        <f t="shared" si="1499"/>
        <v>0</v>
      </c>
      <c r="CF390" s="2472">
        <f t="shared" si="1499"/>
        <v>0</v>
      </c>
      <c r="CG390" s="228">
        <f t="shared" si="1499"/>
        <v>0</v>
      </c>
      <c r="CH390" s="2471">
        <f t="shared" si="1499"/>
        <v>0</v>
      </c>
      <c r="CI390" s="2473">
        <f t="shared" si="1499"/>
        <v>0</v>
      </c>
      <c r="CJ390" s="2472">
        <f t="shared" si="1499"/>
        <v>0</v>
      </c>
      <c r="CK390" s="228">
        <f t="shared" si="1499"/>
        <v>0</v>
      </c>
      <c r="CL390" s="2471">
        <f t="shared" si="1499"/>
        <v>0</v>
      </c>
      <c r="CM390" s="2473">
        <f t="shared" si="1499"/>
        <v>0</v>
      </c>
      <c r="CN390" s="2472">
        <f t="shared" si="1499"/>
        <v>0</v>
      </c>
      <c r="CO390" s="228">
        <f t="shared" si="1499"/>
        <v>0</v>
      </c>
      <c r="CP390" s="2471">
        <f t="shared" si="1499"/>
        <v>0</v>
      </c>
      <c r="CQ390" s="2472">
        <f t="shared" si="1499"/>
        <v>0</v>
      </c>
      <c r="CR390" s="228">
        <f t="shared" si="1499"/>
        <v>0</v>
      </c>
      <c r="CS390" s="2471">
        <f t="shared" si="1499"/>
        <v>0</v>
      </c>
      <c r="CT390" s="2473">
        <f t="shared" si="1499"/>
        <v>0</v>
      </c>
      <c r="CU390" s="2472">
        <f t="shared" si="1499"/>
        <v>0</v>
      </c>
      <c r="CV390" s="228">
        <f t="shared" si="1499"/>
        <v>0</v>
      </c>
      <c r="CW390" s="188"/>
      <c r="CX390" s="2471">
        <f t="shared" ref="CX390:DE390" si="1500">CX376+CX361+CX355+CX340+CX334+CX321+CX308+CX295+CX280+CX274+CX261+CX246+CX240+CX227+CX212+CX206+CX193+CX180+CX165+CX159+CX146+CX133+CX120+CX105+CX93+CX84+CX72+CX63+CX51+CX38+CX23+CX11</f>
        <v>0</v>
      </c>
      <c r="CY390" s="2473">
        <f t="shared" si="1500"/>
        <v>0</v>
      </c>
      <c r="CZ390" s="2474">
        <f t="shared" si="1500"/>
        <v>0</v>
      </c>
      <c r="DA390" s="228">
        <f t="shared" si="1500"/>
        <v>0</v>
      </c>
      <c r="DB390" s="2498">
        <f t="shared" si="1500"/>
        <v>0</v>
      </c>
      <c r="DC390" s="2473">
        <f t="shared" si="1500"/>
        <v>0</v>
      </c>
      <c r="DD390" s="2474">
        <f t="shared" si="1500"/>
        <v>0</v>
      </c>
      <c r="DE390" s="228">
        <f t="shared" si="1500"/>
        <v>0</v>
      </c>
      <c r="DF390" s="188"/>
      <c r="DG390" s="228">
        <f t="shared" ref="DG390" si="1501">DG376+DG361+DG355+DG340+DG334+DG321+DG308+DG295+DG280+DG274+DG261+DG246+DG240+DG227+DG212+DG206+DG193+DG180+DG165+DG159+DG146+DG133+DG120+DG105+DG93+DG84+DG72+DG63+DG51+DG38+DG23+DG11</f>
        <v>0</v>
      </c>
      <c r="DH390" s="184"/>
      <c r="DI390" s="2395">
        <f t="shared" ref="DI390:DK390" si="1502">DI376+DI361+DI355+DI340+DI334+DI321+DI308+DI295+DI280+DI274+DI261+DI246+DI240+DI227+DI212+DI206+DI193+DI180+DI165+DI159+DI146+DI133+DI120+DI105+DI93+DI84+DI72+DI63+DI51+DI38+DI23+DI11</f>
        <v>0</v>
      </c>
      <c r="DJ390" s="2395">
        <f t="shared" si="1502"/>
        <v>0</v>
      </c>
      <c r="DK390" s="2395">
        <f t="shared" si="1502"/>
        <v>0</v>
      </c>
      <c r="DL390" s="181"/>
      <c r="DM390" s="2395">
        <f t="shared" ref="DM390" si="1503">DM376+DM361+DM355+DM340+DM334+DM321+DM308+DM295+DM280+DM274+DM261+DM246+DM240+DM227+DM212+DM206+DM193+DM180+DM165+DM159+DM146+DM133+DM120+DM105+DM93+DM84+DM72+DM63+DM51+DM38+DM23+DM11</f>
        <v>0</v>
      </c>
      <c r="DN390" s="181"/>
      <c r="DO390" s="2462" t="str">
        <f t="shared" si="1473"/>
        <v>True</v>
      </c>
      <c r="DP390" s="1942"/>
      <c r="DQ390" s="4074"/>
    </row>
    <row r="391" spans="1:121" s="186" customFormat="1" ht="39.9" customHeight="1">
      <c r="A391" s="179"/>
      <c r="B391" s="8490"/>
      <c r="C391" s="8491"/>
      <c r="D391" s="8491"/>
      <c r="E391" s="8492"/>
      <c r="F391" s="8497"/>
      <c r="G391" s="2049" t="s">
        <v>668</v>
      </c>
      <c r="H391" s="2471">
        <f t="shared" si="1484"/>
        <v>0</v>
      </c>
      <c r="I391" s="2472">
        <f t="shared" si="1485"/>
        <v>0</v>
      </c>
      <c r="J391" s="2471">
        <f t="shared" si="1485"/>
        <v>0</v>
      </c>
      <c r="K391" s="2473">
        <f t="shared" si="1485"/>
        <v>0</v>
      </c>
      <c r="L391" s="2473">
        <f t="shared" si="1485"/>
        <v>0</v>
      </c>
      <c r="M391" s="2472">
        <f t="shared" si="1485"/>
        <v>0</v>
      </c>
      <c r="N391" s="2498">
        <f t="shared" si="1485"/>
        <v>0</v>
      </c>
      <c r="O391" s="2472">
        <f t="shared" si="1485"/>
        <v>0</v>
      </c>
      <c r="P391" s="2498">
        <f t="shared" si="1485"/>
        <v>0</v>
      </c>
      <c r="Q391" s="2474">
        <f t="shared" si="1485"/>
        <v>0</v>
      </c>
      <c r="R391" s="2471">
        <f t="shared" si="1485"/>
        <v>0</v>
      </c>
      <c r="S391" s="2472">
        <f t="shared" si="1485"/>
        <v>0</v>
      </c>
      <c r="T391" s="228">
        <f t="shared" si="1485"/>
        <v>0</v>
      </c>
      <c r="U391" s="228">
        <f t="shared" si="1485"/>
        <v>0</v>
      </c>
      <c r="V391" s="2471">
        <f t="shared" si="1485"/>
        <v>0</v>
      </c>
      <c r="W391" s="2472">
        <f t="shared" si="1485"/>
        <v>0</v>
      </c>
      <c r="X391" s="2471">
        <f t="shared" si="1485"/>
        <v>0</v>
      </c>
      <c r="Y391" s="2473">
        <f t="shared" si="1485"/>
        <v>0</v>
      </c>
      <c r="Z391" s="2474">
        <f t="shared" si="1485"/>
        <v>0</v>
      </c>
      <c r="AA391" s="228">
        <f t="shared" si="1485"/>
        <v>0</v>
      </c>
      <c r="AB391" s="2475">
        <f t="shared" si="1485"/>
        <v>0</v>
      </c>
      <c r="AC391" s="2471">
        <f t="shared" si="1485"/>
        <v>0</v>
      </c>
      <c r="AD391" s="2473">
        <f t="shared" si="1485"/>
        <v>0</v>
      </c>
      <c r="AE391" s="2473">
        <f t="shared" si="1485"/>
        <v>0</v>
      </c>
      <c r="AF391" s="2473">
        <f t="shared" si="1485"/>
        <v>0</v>
      </c>
      <c r="AG391" s="2472">
        <f t="shared" si="1485"/>
        <v>0</v>
      </c>
      <c r="AH391" s="228">
        <f t="shared" si="1485"/>
        <v>0</v>
      </c>
      <c r="AI391" s="2471">
        <f t="shared" si="1485"/>
        <v>0</v>
      </c>
      <c r="AJ391" s="2473">
        <f t="shared" si="1485"/>
        <v>0</v>
      </c>
      <c r="AK391" s="2472">
        <f t="shared" si="1485"/>
        <v>0</v>
      </c>
      <c r="AL391" s="228">
        <f t="shared" si="1485"/>
        <v>0</v>
      </c>
      <c r="AM391" s="228">
        <f t="shared" si="1485"/>
        <v>0</v>
      </c>
      <c r="AN391" s="228">
        <f t="shared" si="1485"/>
        <v>0</v>
      </c>
      <c r="AO391" s="2471">
        <f t="shared" si="1485"/>
        <v>0</v>
      </c>
      <c r="AP391" s="2473">
        <f t="shared" si="1485"/>
        <v>0</v>
      </c>
      <c r="AQ391" s="2473">
        <f t="shared" si="1485"/>
        <v>0</v>
      </c>
      <c r="AR391" s="2473">
        <f t="shared" si="1485"/>
        <v>0</v>
      </c>
      <c r="AS391" s="2472">
        <f t="shared" si="1485"/>
        <v>0</v>
      </c>
      <c r="AT391" s="228">
        <f t="shared" si="1485"/>
        <v>0</v>
      </c>
      <c r="AU391" s="228">
        <f t="shared" si="1485"/>
        <v>0</v>
      </c>
      <c r="AV391" s="184"/>
      <c r="AW391" s="2049" t="s">
        <v>668</v>
      </c>
      <c r="AX391" s="2471">
        <f t="shared" ref="AX391:CA391" si="1504">AX377+AX362+AX356+AX341+AX335+AX322+AX309+AX296+AX281+AX275+AX262+AX247+AX241+AX228+AX213+AX207+AX194+AX181+AX166+AX160+AX147+AX134+AX121+AX106+AX94+AX85+AX73+AX64+AX52+AX39+AX24+AX12</f>
        <v>0</v>
      </c>
      <c r="AY391" s="2473">
        <f t="shared" si="1504"/>
        <v>0</v>
      </c>
      <c r="AZ391" s="2473">
        <f t="shared" si="1504"/>
        <v>0</v>
      </c>
      <c r="BA391" s="2473">
        <f t="shared" si="1504"/>
        <v>0</v>
      </c>
      <c r="BB391" s="2473">
        <f t="shared" si="1504"/>
        <v>0</v>
      </c>
      <c r="BC391" s="2473">
        <f t="shared" si="1504"/>
        <v>0</v>
      </c>
      <c r="BD391" s="2472">
        <f t="shared" si="1504"/>
        <v>0</v>
      </c>
      <c r="BE391" s="2471">
        <f t="shared" si="1504"/>
        <v>0</v>
      </c>
      <c r="BF391" s="2473">
        <f t="shared" si="1504"/>
        <v>0</v>
      </c>
      <c r="BG391" s="2473">
        <f t="shared" si="1504"/>
        <v>0</v>
      </c>
      <c r="BH391" s="2473">
        <f t="shared" si="1504"/>
        <v>0</v>
      </c>
      <c r="BI391" s="2472">
        <f t="shared" si="1504"/>
        <v>0</v>
      </c>
      <c r="BJ391" s="2471">
        <f t="shared" si="1504"/>
        <v>0</v>
      </c>
      <c r="BK391" s="2473">
        <f t="shared" si="1504"/>
        <v>0</v>
      </c>
      <c r="BL391" s="2474">
        <f t="shared" si="1504"/>
        <v>0</v>
      </c>
      <c r="BM391" s="228">
        <f t="shared" si="1504"/>
        <v>0</v>
      </c>
      <c r="BN391" s="228">
        <f t="shared" si="1504"/>
        <v>0</v>
      </c>
      <c r="BO391" s="2471">
        <f t="shared" si="1504"/>
        <v>0</v>
      </c>
      <c r="BP391" s="2473">
        <f t="shared" si="1504"/>
        <v>0</v>
      </c>
      <c r="BQ391" s="2473">
        <f t="shared" si="1504"/>
        <v>0</v>
      </c>
      <c r="BR391" s="2473">
        <f t="shared" si="1504"/>
        <v>0</v>
      </c>
      <c r="BS391" s="2472">
        <f t="shared" si="1504"/>
        <v>0</v>
      </c>
      <c r="BT391" s="2471">
        <f t="shared" si="1504"/>
        <v>0</v>
      </c>
      <c r="BU391" s="2473">
        <f t="shared" si="1504"/>
        <v>0</v>
      </c>
      <c r="BV391" s="2472">
        <f t="shared" si="1504"/>
        <v>0</v>
      </c>
      <c r="BW391" s="2489">
        <f t="shared" si="1504"/>
        <v>0</v>
      </c>
      <c r="BX391" s="228">
        <f t="shared" si="1504"/>
        <v>0</v>
      </c>
      <c r="BY391" s="2471">
        <f t="shared" si="1504"/>
        <v>0</v>
      </c>
      <c r="BZ391" s="2473">
        <f t="shared" si="1504"/>
        <v>0</v>
      </c>
      <c r="CA391" s="2472">
        <f t="shared" si="1504"/>
        <v>0</v>
      </c>
      <c r="CB391" s="179"/>
      <c r="CC391" s="2049" t="s">
        <v>668</v>
      </c>
      <c r="CD391" s="2471">
        <f t="shared" ref="CD391:CV391" si="1505">CD377+CD362+CD356+CD341+CD335+CD322+CD309+CD296+CD281+CD275+CD262+CD247+CD241+CD228+CD213+CD207+CD194+CD181+CD166+CD160+CD147+CD134+CD121+CD106+CD94+CD85+CD73+CD64+CD52+CD39+CD24+CD12</f>
        <v>0</v>
      </c>
      <c r="CE391" s="2473">
        <f t="shared" si="1505"/>
        <v>0</v>
      </c>
      <c r="CF391" s="2472">
        <f t="shared" si="1505"/>
        <v>0</v>
      </c>
      <c r="CG391" s="228">
        <f t="shared" si="1505"/>
        <v>0</v>
      </c>
      <c r="CH391" s="2471">
        <f t="shared" si="1505"/>
        <v>0</v>
      </c>
      <c r="CI391" s="2473">
        <f t="shared" si="1505"/>
        <v>0</v>
      </c>
      <c r="CJ391" s="2472">
        <f t="shared" si="1505"/>
        <v>0</v>
      </c>
      <c r="CK391" s="228">
        <f t="shared" si="1505"/>
        <v>0</v>
      </c>
      <c r="CL391" s="2471">
        <f t="shared" si="1505"/>
        <v>0</v>
      </c>
      <c r="CM391" s="2473">
        <f t="shared" si="1505"/>
        <v>0</v>
      </c>
      <c r="CN391" s="2472">
        <f t="shared" si="1505"/>
        <v>0</v>
      </c>
      <c r="CO391" s="228">
        <f t="shared" si="1505"/>
        <v>0</v>
      </c>
      <c r="CP391" s="2471">
        <f t="shared" si="1505"/>
        <v>0</v>
      </c>
      <c r="CQ391" s="2472">
        <f t="shared" si="1505"/>
        <v>0</v>
      </c>
      <c r="CR391" s="228">
        <f t="shared" si="1505"/>
        <v>0</v>
      </c>
      <c r="CS391" s="2471">
        <f t="shared" si="1505"/>
        <v>0</v>
      </c>
      <c r="CT391" s="2473">
        <f t="shared" si="1505"/>
        <v>0</v>
      </c>
      <c r="CU391" s="2472">
        <f t="shared" si="1505"/>
        <v>0</v>
      </c>
      <c r="CV391" s="228">
        <f t="shared" si="1505"/>
        <v>0</v>
      </c>
      <c r="CW391" s="188"/>
      <c r="CX391" s="2471">
        <f t="shared" ref="CX391:DE391" si="1506">CX377+CX362+CX356+CX341+CX335+CX322+CX309+CX296+CX281+CX275+CX262+CX247+CX241+CX228+CX213+CX207+CX194+CX181+CX166+CX160+CX147+CX134+CX121+CX106+CX94+CX85+CX73+CX64+CX52+CX39+CX24+CX12</f>
        <v>0</v>
      </c>
      <c r="CY391" s="2473">
        <f t="shared" si="1506"/>
        <v>0</v>
      </c>
      <c r="CZ391" s="2474">
        <f t="shared" si="1506"/>
        <v>0</v>
      </c>
      <c r="DA391" s="228">
        <f t="shared" si="1506"/>
        <v>0</v>
      </c>
      <c r="DB391" s="2498">
        <f t="shared" si="1506"/>
        <v>0</v>
      </c>
      <c r="DC391" s="2473">
        <f t="shared" si="1506"/>
        <v>0</v>
      </c>
      <c r="DD391" s="2474">
        <f t="shared" si="1506"/>
        <v>0</v>
      </c>
      <c r="DE391" s="228">
        <f t="shared" si="1506"/>
        <v>0</v>
      </c>
      <c r="DF391" s="188"/>
      <c r="DG391" s="228">
        <f t="shared" ref="DG391" si="1507">DG377+DG362+DG356+DG341+DG335+DG322+DG309+DG296+DG281+DG275+DG262+DG247+DG241+DG228+DG213+DG207+DG194+DG181+DG166+DG160+DG147+DG134+DG121+DG106+DG94+DG85+DG73+DG64+DG52+DG39+DG24+DG12</f>
        <v>0</v>
      </c>
      <c r="DH391" s="184"/>
      <c r="DI391" s="2395">
        <f t="shared" ref="DI391:DK391" si="1508">DI377+DI362+DI356+DI341+DI335+DI322+DI309+DI296+DI281+DI275+DI262+DI247+DI241+DI228+DI213+DI207+DI194+DI181+DI166+DI160+DI147+DI134+DI121+DI106+DI94+DI85+DI73+DI64+DI52+DI39+DI24+DI12</f>
        <v>0</v>
      </c>
      <c r="DJ391" s="2395">
        <f t="shared" si="1508"/>
        <v>0</v>
      </c>
      <c r="DK391" s="2395">
        <f t="shared" si="1508"/>
        <v>0</v>
      </c>
      <c r="DL391" s="181"/>
      <c r="DM391" s="2395">
        <f t="shared" ref="DM391" si="1509">DM377+DM362+DM356+DM341+DM335+DM322+DM309+DM296+DM281+DM275+DM262+DM247+DM241+DM228+DM213+DM207+DM194+DM181+DM166+DM160+DM147+DM134+DM121+DM106+DM94+DM85+DM73+DM64+DM52+DM39+DM24+DM12</f>
        <v>0</v>
      </c>
      <c r="DN391" s="181"/>
      <c r="DO391" s="2462" t="str">
        <f t="shared" si="1473"/>
        <v>True</v>
      </c>
      <c r="DP391" s="1942"/>
      <c r="DQ391" s="4074"/>
    </row>
    <row r="392" spans="1:121" s="186" customFormat="1" ht="39.9" customHeight="1" thickBot="1">
      <c r="A392" s="179"/>
      <c r="B392" s="8490"/>
      <c r="C392" s="8491"/>
      <c r="D392" s="8491"/>
      <c r="E392" s="8492"/>
      <c r="F392" s="8497"/>
      <c r="G392" s="2053" t="s">
        <v>1214</v>
      </c>
      <c r="H392" s="2476">
        <f t="shared" si="1484"/>
        <v>0</v>
      </c>
      <c r="I392" s="2477">
        <f t="shared" si="1485"/>
        <v>0</v>
      </c>
      <c r="J392" s="2476">
        <f t="shared" si="1485"/>
        <v>0</v>
      </c>
      <c r="K392" s="2478">
        <f t="shared" si="1485"/>
        <v>0</v>
      </c>
      <c r="L392" s="2478">
        <f t="shared" si="1485"/>
        <v>0</v>
      </c>
      <c r="M392" s="2477">
        <f t="shared" si="1485"/>
        <v>0</v>
      </c>
      <c r="N392" s="2499">
        <f t="shared" si="1485"/>
        <v>0</v>
      </c>
      <c r="O392" s="2477">
        <f t="shared" si="1485"/>
        <v>0</v>
      </c>
      <c r="P392" s="2499">
        <f t="shared" si="1485"/>
        <v>0</v>
      </c>
      <c r="Q392" s="2479">
        <f t="shared" si="1485"/>
        <v>0</v>
      </c>
      <c r="R392" s="2476">
        <f t="shared" si="1485"/>
        <v>0</v>
      </c>
      <c r="S392" s="2477">
        <f t="shared" si="1485"/>
        <v>0</v>
      </c>
      <c r="T392" s="229">
        <f t="shared" si="1485"/>
        <v>0</v>
      </c>
      <c r="U392" s="229">
        <f t="shared" si="1485"/>
        <v>0</v>
      </c>
      <c r="V392" s="2476">
        <f t="shared" si="1485"/>
        <v>0</v>
      </c>
      <c r="W392" s="2477">
        <f t="shared" si="1485"/>
        <v>0</v>
      </c>
      <c r="X392" s="2476">
        <f t="shared" si="1485"/>
        <v>0</v>
      </c>
      <c r="Y392" s="2478">
        <f t="shared" si="1485"/>
        <v>0</v>
      </c>
      <c r="Z392" s="2479">
        <f t="shared" si="1485"/>
        <v>0</v>
      </c>
      <c r="AA392" s="229">
        <f t="shared" si="1485"/>
        <v>0</v>
      </c>
      <c r="AB392" s="2480">
        <f t="shared" si="1485"/>
        <v>0</v>
      </c>
      <c r="AC392" s="2476">
        <f t="shared" si="1485"/>
        <v>0</v>
      </c>
      <c r="AD392" s="2478">
        <f t="shared" si="1485"/>
        <v>0</v>
      </c>
      <c r="AE392" s="2478">
        <f t="shared" si="1485"/>
        <v>0</v>
      </c>
      <c r="AF392" s="2478">
        <f t="shared" si="1485"/>
        <v>0</v>
      </c>
      <c r="AG392" s="2477">
        <f t="shared" si="1485"/>
        <v>0</v>
      </c>
      <c r="AH392" s="229">
        <f t="shared" si="1485"/>
        <v>0</v>
      </c>
      <c r="AI392" s="2476">
        <f t="shared" si="1485"/>
        <v>0</v>
      </c>
      <c r="AJ392" s="2478">
        <f t="shared" si="1485"/>
        <v>0</v>
      </c>
      <c r="AK392" s="2477">
        <f t="shared" si="1485"/>
        <v>0</v>
      </c>
      <c r="AL392" s="229">
        <f t="shared" si="1485"/>
        <v>0</v>
      </c>
      <c r="AM392" s="229">
        <f t="shared" si="1485"/>
        <v>0</v>
      </c>
      <c r="AN392" s="229">
        <f t="shared" si="1485"/>
        <v>0</v>
      </c>
      <c r="AO392" s="2476">
        <f t="shared" si="1485"/>
        <v>0</v>
      </c>
      <c r="AP392" s="2478">
        <f t="shared" si="1485"/>
        <v>0</v>
      </c>
      <c r="AQ392" s="2478">
        <f t="shared" si="1485"/>
        <v>0</v>
      </c>
      <c r="AR392" s="2478">
        <f t="shared" si="1485"/>
        <v>0</v>
      </c>
      <c r="AS392" s="2477">
        <f t="shared" si="1485"/>
        <v>0</v>
      </c>
      <c r="AT392" s="229">
        <f t="shared" si="1485"/>
        <v>0</v>
      </c>
      <c r="AU392" s="229">
        <f t="shared" si="1485"/>
        <v>0</v>
      </c>
      <c r="AV392" s="184"/>
      <c r="AW392" s="2053" t="s">
        <v>1214</v>
      </c>
      <c r="AX392" s="2476">
        <f t="shared" ref="AX392:CA392" si="1510">AX378+AX363+AX357+AX342+AX336+AX323+AX310+AX297+AX282+AX276+AX263+AX248+AX242+AX229+AX214+AX208+AX195+AX182+AX167+AX161+AX148+AX135+AX122+AX107+AX95+AX86+AX74+AX65+AX53+AX40+AX25+AX13</f>
        <v>0</v>
      </c>
      <c r="AY392" s="2478">
        <f t="shared" si="1510"/>
        <v>0</v>
      </c>
      <c r="AZ392" s="2478">
        <f t="shared" si="1510"/>
        <v>0</v>
      </c>
      <c r="BA392" s="2478">
        <f t="shared" si="1510"/>
        <v>0</v>
      </c>
      <c r="BB392" s="2478">
        <f t="shared" si="1510"/>
        <v>0</v>
      </c>
      <c r="BC392" s="2478">
        <f t="shared" si="1510"/>
        <v>0</v>
      </c>
      <c r="BD392" s="2477">
        <f t="shared" si="1510"/>
        <v>0</v>
      </c>
      <c r="BE392" s="2476">
        <f t="shared" si="1510"/>
        <v>0</v>
      </c>
      <c r="BF392" s="2478">
        <f t="shared" si="1510"/>
        <v>0</v>
      </c>
      <c r="BG392" s="2478">
        <f t="shared" si="1510"/>
        <v>0</v>
      </c>
      <c r="BH392" s="2478">
        <f t="shared" si="1510"/>
        <v>0</v>
      </c>
      <c r="BI392" s="2477">
        <f t="shared" si="1510"/>
        <v>0</v>
      </c>
      <c r="BJ392" s="2476">
        <f t="shared" si="1510"/>
        <v>0</v>
      </c>
      <c r="BK392" s="2478">
        <f t="shared" si="1510"/>
        <v>0</v>
      </c>
      <c r="BL392" s="2479">
        <f t="shared" si="1510"/>
        <v>0</v>
      </c>
      <c r="BM392" s="229">
        <f t="shared" si="1510"/>
        <v>0</v>
      </c>
      <c r="BN392" s="229">
        <f t="shared" si="1510"/>
        <v>0</v>
      </c>
      <c r="BO392" s="2476">
        <f t="shared" si="1510"/>
        <v>0</v>
      </c>
      <c r="BP392" s="2478">
        <f t="shared" si="1510"/>
        <v>0</v>
      </c>
      <c r="BQ392" s="2478">
        <f t="shared" si="1510"/>
        <v>0</v>
      </c>
      <c r="BR392" s="2478">
        <f t="shared" si="1510"/>
        <v>0</v>
      </c>
      <c r="BS392" s="2477">
        <f t="shared" si="1510"/>
        <v>0</v>
      </c>
      <c r="BT392" s="2476">
        <f t="shared" si="1510"/>
        <v>0</v>
      </c>
      <c r="BU392" s="2478">
        <f t="shared" si="1510"/>
        <v>0</v>
      </c>
      <c r="BV392" s="2477">
        <f t="shared" si="1510"/>
        <v>0</v>
      </c>
      <c r="BW392" s="2490">
        <f t="shared" si="1510"/>
        <v>0</v>
      </c>
      <c r="BX392" s="229">
        <f t="shared" si="1510"/>
        <v>0</v>
      </c>
      <c r="BY392" s="2476">
        <f t="shared" si="1510"/>
        <v>0</v>
      </c>
      <c r="BZ392" s="2478">
        <f t="shared" si="1510"/>
        <v>0</v>
      </c>
      <c r="CA392" s="2477">
        <f t="shared" si="1510"/>
        <v>0</v>
      </c>
      <c r="CB392" s="179"/>
      <c r="CC392" s="2053" t="s">
        <v>1214</v>
      </c>
      <c r="CD392" s="2476">
        <f t="shared" ref="CD392:CV392" si="1511">CD378+CD363+CD357+CD342+CD336+CD323+CD310+CD297+CD282+CD276+CD263+CD248+CD242+CD229+CD214+CD208+CD195+CD182+CD167+CD161+CD148+CD135+CD122+CD107+CD95+CD86+CD74+CD65+CD53+CD40+CD25+CD13</f>
        <v>0</v>
      </c>
      <c r="CE392" s="2478">
        <f t="shared" si="1511"/>
        <v>0</v>
      </c>
      <c r="CF392" s="2477">
        <f t="shared" si="1511"/>
        <v>0</v>
      </c>
      <c r="CG392" s="229">
        <f t="shared" si="1511"/>
        <v>0</v>
      </c>
      <c r="CH392" s="2476">
        <f t="shared" si="1511"/>
        <v>0</v>
      </c>
      <c r="CI392" s="2478">
        <f t="shared" si="1511"/>
        <v>0</v>
      </c>
      <c r="CJ392" s="2477">
        <f t="shared" si="1511"/>
        <v>0</v>
      </c>
      <c r="CK392" s="229">
        <f t="shared" si="1511"/>
        <v>0</v>
      </c>
      <c r="CL392" s="2476">
        <f t="shared" si="1511"/>
        <v>0</v>
      </c>
      <c r="CM392" s="2478">
        <f t="shared" si="1511"/>
        <v>0</v>
      </c>
      <c r="CN392" s="2477">
        <f t="shared" si="1511"/>
        <v>0</v>
      </c>
      <c r="CO392" s="229">
        <f t="shared" si="1511"/>
        <v>0</v>
      </c>
      <c r="CP392" s="2476">
        <f t="shared" si="1511"/>
        <v>0</v>
      </c>
      <c r="CQ392" s="2477">
        <f t="shared" si="1511"/>
        <v>0</v>
      </c>
      <c r="CR392" s="229">
        <f t="shared" si="1511"/>
        <v>0</v>
      </c>
      <c r="CS392" s="2476">
        <f t="shared" si="1511"/>
        <v>0</v>
      </c>
      <c r="CT392" s="2478">
        <f t="shared" si="1511"/>
        <v>0</v>
      </c>
      <c r="CU392" s="2477">
        <f t="shared" si="1511"/>
        <v>0</v>
      </c>
      <c r="CV392" s="229">
        <f t="shared" si="1511"/>
        <v>0</v>
      </c>
      <c r="CW392" s="188"/>
      <c r="CX392" s="2476">
        <f t="shared" ref="CX392:DE392" si="1512">CX378+CX363+CX357+CX342+CX336+CX323+CX310+CX297+CX282+CX276+CX263+CX248+CX242+CX229+CX214+CX208+CX195+CX182+CX167+CX161+CX148+CX135+CX122+CX107+CX95+CX86+CX74+CX65+CX53+CX40+CX25+CX13</f>
        <v>0</v>
      </c>
      <c r="CY392" s="2478">
        <f t="shared" si="1512"/>
        <v>0</v>
      </c>
      <c r="CZ392" s="2479">
        <f t="shared" si="1512"/>
        <v>0</v>
      </c>
      <c r="DA392" s="229">
        <f t="shared" si="1512"/>
        <v>0</v>
      </c>
      <c r="DB392" s="2499">
        <f t="shared" si="1512"/>
        <v>0</v>
      </c>
      <c r="DC392" s="2478">
        <f t="shared" si="1512"/>
        <v>0</v>
      </c>
      <c r="DD392" s="2479">
        <f t="shared" si="1512"/>
        <v>0</v>
      </c>
      <c r="DE392" s="229">
        <f t="shared" si="1512"/>
        <v>0</v>
      </c>
      <c r="DF392" s="188"/>
      <c r="DG392" s="229">
        <f t="shared" ref="DG392" si="1513">DG378+DG363+DG357+DG342+DG336+DG323+DG310+DG297+DG282+DG276+DG263+DG248+DG242+DG229+DG214+DG208+DG195+DG182+DG167+DG161+DG148+DG135+DG122+DG107+DG95+DG86+DG74+DG65+DG53+DG40+DG25+DG13</f>
        <v>0</v>
      </c>
      <c r="DH392" s="184"/>
      <c r="DI392" s="2444">
        <f t="shared" ref="DI392:DK392" si="1514">DI378+DI363+DI357+DI342+DI336+DI323+DI310+DI297+DI282+DI276+DI263+DI248+DI242+DI229+DI214+DI208+DI195+DI182+DI167+DI161+DI148+DI135+DI122+DI107+DI95+DI86+DI74+DI65+DI53+DI40+DI25+DI13</f>
        <v>0</v>
      </c>
      <c r="DJ392" s="2444">
        <f t="shared" si="1514"/>
        <v>0</v>
      </c>
      <c r="DK392" s="2444">
        <f t="shared" si="1514"/>
        <v>0</v>
      </c>
      <c r="DL392" s="181"/>
      <c r="DM392" s="2444">
        <f t="shared" ref="DM392" si="1515">DM378+DM363+DM357+DM342+DM336+DM323+DM310+DM297+DM282+DM276+DM263+DM248+DM242+DM229+DM214+DM208+DM195+DM182+DM167+DM161+DM148+DM135+DM122+DM107+DM95+DM86+DM74+DM65+DM53+DM40+DM25+DM13</f>
        <v>0</v>
      </c>
      <c r="DN392" s="181"/>
      <c r="DO392" s="2505" t="str">
        <f t="shared" si="1473"/>
        <v>True</v>
      </c>
      <c r="DP392" s="1942"/>
      <c r="DQ392" s="4074"/>
    </row>
    <row r="393" spans="1:121" s="186" customFormat="1" ht="39.9" customHeight="1" thickBot="1">
      <c r="A393" s="179"/>
      <c r="B393" s="8493"/>
      <c r="C393" s="8494"/>
      <c r="D393" s="8494"/>
      <c r="E393" s="8495"/>
      <c r="F393" s="8498"/>
      <c r="G393" s="2050" t="s">
        <v>181</v>
      </c>
      <c r="H393" s="972">
        <f t="shared" ref="H393:AU393" si="1516">SUM(H388:H392)</f>
        <v>0</v>
      </c>
      <c r="I393" s="973">
        <f t="shared" si="1516"/>
        <v>0</v>
      </c>
      <c r="J393" s="2402">
        <f t="shared" si="1516"/>
        <v>0</v>
      </c>
      <c r="K393" s="2404">
        <f t="shared" si="1516"/>
        <v>0</v>
      </c>
      <c r="L393" s="2404">
        <f t="shared" si="1516"/>
        <v>0</v>
      </c>
      <c r="M393" s="973">
        <f t="shared" si="1516"/>
        <v>0</v>
      </c>
      <c r="N393" s="2403">
        <f t="shared" si="1516"/>
        <v>0</v>
      </c>
      <c r="O393" s="973">
        <f t="shared" si="1516"/>
        <v>0</v>
      </c>
      <c r="P393" s="2403">
        <f t="shared" si="1516"/>
        <v>0</v>
      </c>
      <c r="Q393" s="975">
        <f t="shared" si="1516"/>
        <v>0</v>
      </c>
      <c r="R393" s="2402">
        <f t="shared" si="1516"/>
        <v>0</v>
      </c>
      <c r="S393" s="973">
        <f t="shared" si="1516"/>
        <v>0</v>
      </c>
      <c r="T393" s="962">
        <f t="shared" si="1516"/>
        <v>0</v>
      </c>
      <c r="U393" s="962">
        <f t="shared" si="1516"/>
        <v>0</v>
      </c>
      <c r="V393" s="2402">
        <f t="shared" si="1516"/>
        <v>0</v>
      </c>
      <c r="W393" s="975">
        <f t="shared" si="1516"/>
        <v>0</v>
      </c>
      <c r="X393" s="2402">
        <f t="shared" si="1516"/>
        <v>0</v>
      </c>
      <c r="Y393" s="2404">
        <f t="shared" si="1516"/>
        <v>0</v>
      </c>
      <c r="Z393" s="975">
        <f t="shared" si="1516"/>
        <v>0</v>
      </c>
      <c r="AA393" s="962">
        <f t="shared" si="1516"/>
        <v>0</v>
      </c>
      <c r="AB393" s="972">
        <f t="shared" si="1516"/>
        <v>0</v>
      </c>
      <c r="AC393" s="2402">
        <f t="shared" si="1516"/>
        <v>0</v>
      </c>
      <c r="AD393" s="2404">
        <f t="shared" si="1516"/>
        <v>0</v>
      </c>
      <c r="AE393" s="2404">
        <f t="shared" si="1516"/>
        <v>0</v>
      </c>
      <c r="AF393" s="2404">
        <f t="shared" si="1516"/>
        <v>0</v>
      </c>
      <c r="AG393" s="973">
        <f t="shared" si="1516"/>
        <v>0</v>
      </c>
      <c r="AH393" s="962">
        <f t="shared" si="1516"/>
        <v>0</v>
      </c>
      <c r="AI393" s="2402">
        <f t="shared" si="1516"/>
        <v>0</v>
      </c>
      <c r="AJ393" s="2404">
        <f t="shared" si="1516"/>
        <v>0</v>
      </c>
      <c r="AK393" s="973">
        <f t="shared" si="1516"/>
        <v>0</v>
      </c>
      <c r="AL393" s="962">
        <f t="shared" si="1516"/>
        <v>0</v>
      </c>
      <c r="AM393" s="964">
        <f t="shared" si="1516"/>
        <v>0</v>
      </c>
      <c r="AN393" s="970">
        <f t="shared" si="1516"/>
        <v>0</v>
      </c>
      <c r="AO393" s="2402">
        <f t="shared" si="1516"/>
        <v>0</v>
      </c>
      <c r="AP393" s="2404">
        <f t="shared" si="1516"/>
        <v>0</v>
      </c>
      <c r="AQ393" s="2404">
        <f t="shared" si="1516"/>
        <v>0</v>
      </c>
      <c r="AR393" s="2404">
        <f t="shared" si="1516"/>
        <v>0</v>
      </c>
      <c r="AS393" s="975">
        <f t="shared" si="1516"/>
        <v>0</v>
      </c>
      <c r="AT393" s="962">
        <f t="shared" si="1516"/>
        <v>0</v>
      </c>
      <c r="AU393" s="962">
        <f t="shared" si="1516"/>
        <v>0</v>
      </c>
      <c r="AV393" s="184"/>
      <c r="AW393" s="974" t="s">
        <v>181</v>
      </c>
      <c r="AX393" s="2402">
        <f t="shared" ref="AX393:CA393" si="1517">SUM(AX388:AX392)</f>
        <v>0</v>
      </c>
      <c r="AY393" s="2404">
        <f t="shared" si="1517"/>
        <v>0</v>
      </c>
      <c r="AZ393" s="2404">
        <f t="shared" si="1517"/>
        <v>0</v>
      </c>
      <c r="BA393" s="2404">
        <f t="shared" si="1517"/>
        <v>0</v>
      </c>
      <c r="BB393" s="2404">
        <f t="shared" si="1517"/>
        <v>0</v>
      </c>
      <c r="BC393" s="2404">
        <f t="shared" si="1517"/>
        <v>0</v>
      </c>
      <c r="BD393" s="973">
        <f t="shared" si="1517"/>
        <v>0</v>
      </c>
      <c r="BE393" s="2402">
        <f t="shared" si="1517"/>
        <v>0</v>
      </c>
      <c r="BF393" s="2404">
        <f t="shared" si="1517"/>
        <v>0</v>
      </c>
      <c r="BG393" s="2404">
        <f t="shared" si="1517"/>
        <v>0</v>
      </c>
      <c r="BH393" s="2404">
        <f t="shared" si="1517"/>
        <v>0</v>
      </c>
      <c r="BI393" s="973">
        <f t="shared" si="1517"/>
        <v>0</v>
      </c>
      <c r="BJ393" s="2402">
        <f t="shared" si="1517"/>
        <v>0</v>
      </c>
      <c r="BK393" s="2404">
        <f t="shared" si="1517"/>
        <v>0</v>
      </c>
      <c r="BL393" s="975">
        <f t="shared" si="1517"/>
        <v>0</v>
      </c>
      <c r="BM393" s="962">
        <f t="shared" si="1517"/>
        <v>0</v>
      </c>
      <c r="BN393" s="962">
        <f t="shared" si="1517"/>
        <v>0</v>
      </c>
      <c r="BO393" s="2402">
        <f t="shared" si="1517"/>
        <v>0</v>
      </c>
      <c r="BP393" s="2404">
        <f t="shared" si="1517"/>
        <v>0</v>
      </c>
      <c r="BQ393" s="2404">
        <f t="shared" si="1517"/>
        <v>0</v>
      </c>
      <c r="BR393" s="2404">
        <f t="shared" si="1517"/>
        <v>0</v>
      </c>
      <c r="BS393" s="973">
        <f t="shared" si="1517"/>
        <v>0</v>
      </c>
      <c r="BT393" s="2402">
        <f t="shared" si="1517"/>
        <v>0</v>
      </c>
      <c r="BU393" s="2404">
        <f t="shared" si="1517"/>
        <v>0</v>
      </c>
      <c r="BV393" s="973">
        <f t="shared" si="1517"/>
        <v>0</v>
      </c>
      <c r="BW393" s="964">
        <f t="shared" si="1517"/>
        <v>0</v>
      </c>
      <c r="BX393" s="962">
        <f t="shared" si="1517"/>
        <v>0</v>
      </c>
      <c r="BY393" s="2402">
        <f t="shared" si="1517"/>
        <v>0</v>
      </c>
      <c r="BZ393" s="2404">
        <f t="shared" si="1517"/>
        <v>0</v>
      </c>
      <c r="CA393" s="973">
        <f t="shared" si="1517"/>
        <v>0</v>
      </c>
      <c r="CB393" s="179"/>
      <c r="CC393" s="971" t="s">
        <v>106</v>
      </c>
      <c r="CD393" s="2402">
        <f t="shared" ref="CD393:CV393" si="1518">SUM(CD388:CD392)</f>
        <v>0</v>
      </c>
      <c r="CE393" s="2404">
        <f t="shared" si="1518"/>
        <v>0</v>
      </c>
      <c r="CF393" s="973">
        <f t="shared" si="1518"/>
        <v>0</v>
      </c>
      <c r="CG393" s="962">
        <f t="shared" si="1518"/>
        <v>0</v>
      </c>
      <c r="CH393" s="2402">
        <f t="shared" si="1518"/>
        <v>0</v>
      </c>
      <c r="CI393" s="2404">
        <f t="shared" si="1518"/>
        <v>0</v>
      </c>
      <c r="CJ393" s="973">
        <f t="shared" si="1518"/>
        <v>0</v>
      </c>
      <c r="CK393" s="962">
        <f t="shared" si="1518"/>
        <v>0</v>
      </c>
      <c r="CL393" s="2402">
        <f t="shared" si="1518"/>
        <v>0</v>
      </c>
      <c r="CM393" s="2404">
        <f t="shared" si="1518"/>
        <v>0</v>
      </c>
      <c r="CN393" s="973">
        <f t="shared" si="1518"/>
        <v>0</v>
      </c>
      <c r="CO393" s="962">
        <f t="shared" si="1518"/>
        <v>0</v>
      </c>
      <c r="CP393" s="2402">
        <f t="shared" si="1518"/>
        <v>0</v>
      </c>
      <c r="CQ393" s="973">
        <f t="shared" si="1518"/>
        <v>0</v>
      </c>
      <c r="CR393" s="962">
        <f t="shared" si="1518"/>
        <v>0</v>
      </c>
      <c r="CS393" s="2402">
        <f t="shared" si="1518"/>
        <v>0</v>
      </c>
      <c r="CT393" s="2404">
        <f t="shared" si="1518"/>
        <v>0</v>
      </c>
      <c r="CU393" s="973">
        <f t="shared" si="1518"/>
        <v>0</v>
      </c>
      <c r="CV393" s="962">
        <f t="shared" si="1518"/>
        <v>0</v>
      </c>
      <c r="CW393" s="184"/>
      <c r="CX393" s="2402">
        <f t="shared" ref="CX393:DE393" si="1519">SUM(CX388:CX392)</f>
        <v>0</v>
      </c>
      <c r="CY393" s="2404">
        <f t="shared" si="1519"/>
        <v>0</v>
      </c>
      <c r="CZ393" s="975">
        <f t="shared" si="1519"/>
        <v>0</v>
      </c>
      <c r="DA393" s="962">
        <f t="shared" si="1519"/>
        <v>0</v>
      </c>
      <c r="DB393" s="2403">
        <f t="shared" si="1519"/>
        <v>0</v>
      </c>
      <c r="DC393" s="2404">
        <f t="shared" si="1519"/>
        <v>0</v>
      </c>
      <c r="DD393" s="975">
        <f t="shared" si="1519"/>
        <v>0</v>
      </c>
      <c r="DE393" s="962">
        <f t="shared" si="1519"/>
        <v>0</v>
      </c>
      <c r="DF393" s="184"/>
      <c r="DG393" s="962">
        <f t="shared" ref="DG393" si="1520">SUM(DG388:DG392)</f>
        <v>0</v>
      </c>
      <c r="DH393" s="184"/>
      <c r="DI393" s="962">
        <f t="shared" ref="DI393:DK393" si="1521">SUM(DI388:DI392)</f>
        <v>0</v>
      </c>
      <c r="DJ393" s="962">
        <f t="shared" si="1521"/>
        <v>0</v>
      </c>
      <c r="DK393" s="962">
        <f t="shared" si="1521"/>
        <v>0</v>
      </c>
      <c r="DL393" s="181"/>
      <c r="DM393" s="962">
        <f t="shared" ref="DM393" si="1522">SUM(DM388:DM392)</f>
        <v>0</v>
      </c>
      <c r="DN393" s="181"/>
      <c r="DO393" s="960" t="str">
        <f t="shared" si="1473"/>
        <v>True</v>
      </c>
      <c r="DP393" s="4075" t="str">
        <f>IF($U393=0,"Blanc","")</f>
        <v>Blanc</v>
      </c>
      <c r="DQ393" s="4074" t="str">
        <f t="shared" si="1288"/>
        <v>wrong</v>
      </c>
    </row>
    <row r="394" spans="1:121" s="186" customFormat="1" ht="39.9" customHeight="1">
      <c r="A394" s="179"/>
      <c r="B394" s="8499" t="s">
        <v>1230</v>
      </c>
      <c r="C394" s="8491"/>
      <c r="D394" s="8491"/>
      <c r="E394" s="8492"/>
      <c r="F394" s="8497" t="s">
        <v>237</v>
      </c>
      <c r="G394" s="2049" t="s">
        <v>1213</v>
      </c>
      <c r="H394" s="2481">
        <f t="shared" ref="H394:W398" si="1523">H380+H365+H344+H325+H312+H299+H284+H265+H250+H231+H216+H197+H184+H169+H150+H137+H124+H109+H97+H76+H55+H42+H27+H15</f>
        <v>0</v>
      </c>
      <c r="I394" s="2057">
        <f t="shared" si="1523"/>
        <v>0</v>
      </c>
      <c r="J394" s="2481">
        <f t="shared" si="1523"/>
        <v>0</v>
      </c>
      <c r="K394" s="2482">
        <f t="shared" si="1523"/>
        <v>0</v>
      </c>
      <c r="L394" s="2482">
        <f t="shared" si="1523"/>
        <v>0</v>
      </c>
      <c r="M394" s="2057">
        <f t="shared" si="1523"/>
        <v>0</v>
      </c>
      <c r="N394" s="2500">
        <f t="shared" si="1523"/>
        <v>0</v>
      </c>
      <c r="O394" s="2057">
        <f t="shared" si="1523"/>
        <v>0</v>
      </c>
      <c r="P394" s="2481">
        <f t="shared" si="1523"/>
        <v>0</v>
      </c>
      <c r="Q394" s="2057">
        <f t="shared" si="1523"/>
        <v>0</v>
      </c>
      <c r="R394" s="2481">
        <f t="shared" si="1523"/>
        <v>0</v>
      </c>
      <c r="S394" s="2057">
        <f t="shared" si="1523"/>
        <v>0</v>
      </c>
      <c r="T394" s="230">
        <f t="shared" si="1523"/>
        <v>0</v>
      </c>
      <c r="U394" s="230">
        <f t="shared" si="1523"/>
        <v>0</v>
      </c>
      <c r="V394" s="2481">
        <f t="shared" si="1523"/>
        <v>0</v>
      </c>
      <c r="W394" s="2057">
        <f t="shared" si="1523"/>
        <v>0</v>
      </c>
      <c r="X394" s="2481">
        <f t="shared" ref="I394:AU398" si="1524">X380+X365+X344+X325+X312+X299+X284+X265+X250+X231+X216+X197+X184+X169+X150+X137+X124+X109+X97+X76+X55+X42+X27+X15</f>
        <v>0</v>
      </c>
      <c r="Y394" s="2482">
        <f t="shared" si="1524"/>
        <v>0</v>
      </c>
      <c r="Z394" s="2483">
        <f t="shared" si="1524"/>
        <v>0</v>
      </c>
      <c r="AA394" s="230">
        <f t="shared" si="1524"/>
        <v>0</v>
      </c>
      <c r="AB394" s="230">
        <f t="shared" si="1524"/>
        <v>0</v>
      </c>
      <c r="AC394" s="2481">
        <f t="shared" si="1524"/>
        <v>0</v>
      </c>
      <c r="AD394" s="2482">
        <f t="shared" si="1524"/>
        <v>0</v>
      </c>
      <c r="AE394" s="2482">
        <f t="shared" si="1524"/>
        <v>0</v>
      </c>
      <c r="AF394" s="2482">
        <f t="shared" si="1524"/>
        <v>0</v>
      </c>
      <c r="AG394" s="2057">
        <f t="shared" si="1524"/>
        <v>0</v>
      </c>
      <c r="AH394" s="230">
        <f t="shared" si="1524"/>
        <v>0</v>
      </c>
      <c r="AI394" s="2481">
        <f t="shared" si="1524"/>
        <v>0</v>
      </c>
      <c r="AJ394" s="2482">
        <f t="shared" si="1524"/>
        <v>0</v>
      </c>
      <c r="AK394" s="2057">
        <f t="shared" si="1524"/>
        <v>0</v>
      </c>
      <c r="AL394" s="230">
        <f t="shared" si="1524"/>
        <v>0</v>
      </c>
      <c r="AM394" s="2395">
        <f t="shared" si="1524"/>
        <v>0</v>
      </c>
      <c r="AN394" s="230">
        <f t="shared" si="1524"/>
        <v>0</v>
      </c>
      <c r="AO394" s="2481">
        <f t="shared" si="1524"/>
        <v>0</v>
      </c>
      <c r="AP394" s="2482">
        <f t="shared" si="1524"/>
        <v>0</v>
      </c>
      <c r="AQ394" s="2482">
        <f t="shared" si="1524"/>
        <v>0</v>
      </c>
      <c r="AR394" s="2482">
        <f t="shared" si="1524"/>
        <v>0</v>
      </c>
      <c r="AS394" s="2057">
        <f t="shared" si="1524"/>
        <v>0</v>
      </c>
      <c r="AT394" s="230">
        <f t="shared" si="1524"/>
        <v>0</v>
      </c>
      <c r="AU394" s="230">
        <f t="shared" si="1524"/>
        <v>0</v>
      </c>
      <c r="AV394" s="184"/>
      <c r="AW394" s="2049" t="s">
        <v>1213</v>
      </c>
      <c r="AX394" s="2481">
        <f t="shared" ref="AX394:CA394" si="1525">AX380+AX365+AX344+AX325+AX312+AX299+AX284+AX265+AX250+AX231+AX216+AX197+AX184+AX169+AX150+AX137+AX124+AX109+AX97+AX76+AX55+AX42+AX27+AX15</f>
        <v>0</v>
      </c>
      <c r="AY394" s="2482">
        <f t="shared" si="1525"/>
        <v>0</v>
      </c>
      <c r="AZ394" s="2482">
        <f t="shared" si="1525"/>
        <v>0</v>
      </c>
      <c r="BA394" s="2482">
        <f t="shared" si="1525"/>
        <v>0</v>
      </c>
      <c r="BB394" s="2482">
        <f t="shared" si="1525"/>
        <v>0</v>
      </c>
      <c r="BC394" s="2482">
        <f t="shared" si="1525"/>
        <v>0</v>
      </c>
      <c r="BD394" s="2057">
        <f t="shared" si="1525"/>
        <v>0</v>
      </c>
      <c r="BE394" s="2481">
        <f t="shared" si="1525"/>
        <v>0</v>
      </c>
      <c r="BF394" s="2482">
        <f t="shared" si="1525"/>
        <v>0</v>
      </c>
      <c r="BG394" s="2482">
        <f t="shared" si="1525"/>
        <v>0</v>
      </c>
      <c r="BH394" s="2482">
        <f t="shared" si="1525"/>
        <v>0</v>
      </c>
      <c r="BI394" s="2057">
        <f t="shared" si="1525"/>
        <v>0</v>
      </c>
      <c r="BJ394" s="2481">
        <f t="shared" si="1525"/>
        <v>0</v>
      </c>
      <c r="BK394" s="2482">
        <f t="shared" si="1525"/>
        <v>0</v>
      </c>
      <c r="BL394" s="2483">
        <f t="shared" si="1525"/>
        <v>0</v>
      </c>
      <c r="BM394" s="230">
        <f t="shared" si="1525"/>
        <v>0</v>
      </c>
      <c r="BN394" s="230">
        <f t="shared" si="1525"/>
        <v>0</v>
      </c>
      <c r="BO394" s="2481">
        <f t="shared" si="1525"/>
        <v>0</v>
      </c>
      <c r="BP394" s="2482">
        <f t="shared" si="1525"/>
        <v>0</v>
      </c>
      <c r="BQ394" s="2482">
        <f t="shared" si="1525"/>
        <v>0</v>
      </c>
      <c r="BR394" s="2482">
        <f t="shared" si="1525"/>
        <v>0</v>
      </c>
      <c r="BS394" s="2057">
        <f t="shared" si="1525"/>
        <v>0</v>
      </c>
      <c r="BT394" s="2481">
        <f t="shared" si="1525"/>
        <v>0</v>
      </c>
      <c r="BU394" s="2482">
        <f t="shared" si="1525"/>
        <v>0</v>
      </c>
      <c r="BV394" s="2057">
        <f t="shared" si="1525"/>
        <v>0</v>
      </c>
      <c r="BW394" s="2491">
        <f t="shared" si="1525"/>
        <v>0</v>
      </c>
      <c r="BX394" s="230">
        <f t="shared" si="1525"/>
        <v>0</v>
      </c>
      <c r="BY394" s="2481">
        <f t="shared" si="1525"/>
        <v>0</v>
      </c>
      <c r="BZ394" s="2482">
        <f t="shared" si="1525"/>
        <v>0</v>
      </c>
      <c r="CA394" s="2057">
        <f t="shared" si="1525"/>
        <v>0</v>
      </c>
      <c r="CB394" s="179"/>
      <c r="CC394" s="2049" t="s">
        <v>1213</v>
      </c>
      <c r="CD394" s="2481">
        <f t="shared" ref="CD394:CV394" si="1526">CD380+CD365+CD344+CD325+CD312+CD299+CD284+CD265+CD250+CD231+CD216+CD197+CD184+CD169+CD150+CD137+CD124+CD109+CD97+CD76+CD55+CD42+CD27+CD15</f>
        <v>0</v>
      </c>
      <c r="CE394" s="2482">
        <f t="shared" si="1526"/>
        <v>0</v>
      </c>
      <c r="CF394" s="2057">
        <f t="shared" si="1526"/>
        <v>0</v>
      </c>
      <c r="CG394" s="230">
        <f t="shared" si="1526"/>
        <v>0</v>
      </c>
      <c r="CH394" s="2481">
        <f t="shared" si="1526"/>
        <v>0</v>
      </c>
      <c r="CI394" s="2482">
        <f t="shared" si="1526"/>
        <v>0</v>
      </c>
      <c r="CJ394" s="2057">
        <f t="shared" si="1526"/>
        <v>0</v>
      </c>
      <c r="CK394" s="230">
        <f t="shared" si="1526"/>
        <v>0</v>
      </c>
      <c r="CL394" s="2481">
        <f t="shared" si="1526"/>
        <v>0</v>
      </c>
      <c r="CM394" s="2482">
        <f t="shared" si="1526"/>
        <v>0</v>
      </c>
      <c r="CN394" s="2057">
        <f t="shared" si="1526"/>
        <v>0</v>
      </c>
      <c r="CO394" s="230">
        <f t="shared" si="1526"/>
        <v>0</v>
      </c>
      <c r="CP394" s="2481">
        <f t="shared" si="1526"/>
        <v>0</v>
      </c>
      <c r="CQ394" s="2057">
        <f t="shared" si="1526"/>
        <v>0</v>
      </c>
      <c r="CR394" s="230">
        <f t="shared" si="1526"/>
        <v>0</v>
      </c>
      <c r="CS394" s="2481">
        <f t="shared" si="1526"/>
        <v>0</v>
      </c>
      <c r="CT394" s="2482">
        <f t="shared" si="1526"/>
        <v>0</v>
      </c>
      <c r="CU394" s="2057">
        <f t="shared" si="1526"/>
        <v>0</v>
      </c>
      <c r="CV394" s="230">
        <f t="shared" si="1526"/>
        <v>0</v>
      </c>
      <c r="CW394" s="184"/>
      <c r="CX394" s="2481">
        <f t="shared" ref="CX394:DE394" si="1527">CX380+CX365+CX344+CX325+CX312+CX299+CX284+CX265+CX250+CX231+CX216+CX197+CX184+CX169+CX150+CX137+CX124+CX109+CX97+CX76+CX55+CX42+CX27+CX15</f>
        <v>0</v>
      </c>
      <c r="CY394" s="2482">
        <f t="shared" si="1527"/>
        <v>0</v>
      </c>
      <c r="CZ394" s="2483">
        <f t="shared" si="1527"/>
        <v>0</v>
      </c>
      <c r="DA394" s="230">
        <f t="shared" si="1527"/>
        <v>0</v>
      </c>
      <c r="DB394" s="2500">
        <f t="shared" si="1527"/>
        <v>0</v>
      </c>
      <c r="DC394" s="2482">
        <f t="shared" si="1527"/>
        <v>0</v>
      </c>
      <c r="DD394" s="2483">
        <f t="shared" si="1527"/>
        <v>0</v>
      </c>
      <c r="DE394" s="230">
        <f t="shared" si="1527"/>
        <v>0</v>
      </c>
      <c r="DF394" s="184"/>
      <c r="DG394" s="230">
        <f t="shared" ref="DG394" si="1528">DG380+DG365+DG344+DG325+DG312+DG299+DG284+DG265+DG250+DG231+DG216+DG197+DG184+DG169+DG150+DG137+DG124+DG109+DG97+DG76+DG55+DG42+DG27+DG15</f>
        <v>0</v>
      </c>
      <c r="DH394" s="184"/>
      <c r="DI394" s="2395">
        <f t="shared" ref="DI394:DK394" si="1529">DI380+DI365+DI344+DI325+DI312+DI299+DI284+DI265+DI250+DI231+DI216+DI197+DI184+DI169+DI150+DI137+DI124+DI109+DI97+DI76+DI55+DI42+DI27+DI15</f>
        <v>0</v>
      </c>
      <c r="DJ394" s="2395">
        <f t="shared" si="1529"/>
        <v>0</v>
      </c>
      <c r="DK394" s="2395">
        <f t="shared" si="1529"/>
        <v>0</v>
      </c>
      <c r="DL394" s="181"/>
      <c r="DM394" s="2395">
        <f t="shared" ref="DM394" si="1530">DM380+DM365+DM344+DM325+DM312+DM299+DM284+DM265+DM250+DM231+DM216+DM197+DM184+DM169+DM150+DM137+DM124+DM109+DM97+DM76+DM55+DM42+DM27+DM15</f>
        <v>0</v>
      </c>
      <c r="DN394" s="181"/>
      <c r="DO394" s="2462" t="str">
        <f t="shared" si="1473"/>
        <v>True</v>
      </c>
      <c r="DP394" s="1942"/>
      <c r="DQ394" s="4074"/>
    </row>
    <row r="395" spans="1:121" s="186" customFormat="1" ht="39.9" customHeight="1">
      <c r="A395" s="179"/>
      <c r="B395" s="8490"/>
      <c r="C395" s="8491"/>
      <c r="D395" s="8491"/>
      <c r="E395" s="8492"/>
      <c r="F395" s="8497"/>
      <c r="G395" s="4287" t="s">
        <v>1564</v>
      </c>
      <c r="H395" s="2481">
        <f t="shared" si="1523"/>
        <v>0</v>
      </c>
      <c r="I395" s="2057">
        <f t="shared" si="1524"/>
        <v>0</v>
      </c>
      <c r="J395" s="2481">
        <f t="shared" si="1524"/>
        <v>0</v>
      </c>
      <c r="K395" s="2482">
        <f t="shared" si="1524"/>
        <v>0</v>
      </c>
      <c r="L395" s="2482">
        <f t="shared" si="1524"/>
        <v>0</v>
      </c>
      <c r="M395" s="2057">
        <f t="shared" si="1524"/>
        <v>0</v>
      </c>
      <c r="N395" s="2500">
        <f t="shared" si="1524"/>
        <v>0</v>
      </c>
      <c r="O395" s="2057">
        <f t="shared" si="1524"/>
        <v>0</v>
      </c>
      <c r="P395" s="2481">
        <f t="shared" si="1524"/>
        <v>0</v>
      </c>
      <c r="Q395" s="2057">
        <f t="shared" si="1524"/>
        <v>0</v>
      </c>
      <c r="R395" s="2481">
        <f t="shared" si="1524"/>
        <v>0</v>
      </c>
      <c r="S395" s="2057">
        <f t="shared" si="1524"/>
        <v>0</v>
      </c>
      <c r="T395" s="230">
        <f t="shared" si="1524"/>
        <v>0</v>
      </c>
      <c r="U395" s="230">
        <f t="shared" si="1524"/>
        <v>0</v>
      </c>
      <c r="V395" s="2481">
        <f t="shared" si="1524"/>
        <v>0</v>
      </c>
      <c r="W395" s="2057">
        <f t="shared" si="1524"/>
        <v>0</v>
      </c>
      <c r="X395" s="2481">
        <f t="shared" si="1524"/>
        <v>0</v>
      </c>
      <c r="Y395" s="2482">
        <f t="shared" si="1524"/>
        <v>0</v>
      </c>
      <c r="Z395" s="2483">
        <f t="shared" si="1524"/>
        <v>0</v>
      </c>
      <c r="AA395" s="230">
        <f t="shared" si="1524"/>
        <v>0</v>
      </c>
      <c r="AB395" s="230">
        <f t="shared" si="1524"/>
        <v>0</v>
      </c>
      <c r="AC395" s="2481">
        <f t="shared" si="1524"/>
        <v>0</v>
      </c>
      <c r="AD395" s="2482">
        <f t="shared" si="1524"/>
        <v>0</v>
      </c>
      <c r="AE395" s="2482">
        <f t="shared" si="1524"/>
        <v>0</v>
      </c>
      <c r="AF395" s="2482">
        <f t="shared" si="1524"/>
        <v>0</v>
      </c>
      <c r="AG395" s="2057">
        <f t="shared" si="1524"/>
        <v>0</v>
      </c>
      <c r="AH395" s="230">
        <f t="shared" si="1524"/>
        <v>0</v>
      </c>
      <c r="AI395" s="2481">
        <f t="shared" si="1524"/>
        <v>0</v>
      </c>
      <c r="AJ395" s="2482">
        <f t="shared" si="1524"/>
        <v>0</v>
      </c>
      <c r="AK395" s="2057">
        <f t="shared" si="1524"/>
        <v>0</v>
      </c>
      <c r="AL395" s="230">
        <f t="shared" si="1524"/>
        <v>0</v>
      </c>
      <c r="AM395" s="2395">
        <f t="shared" si="1524"/>
        <v>0</v>
      </c>
      <c r="AN395" s="230">
        <f t="shared" si="1524"/>
        <v>0</v>
      </c>
      <c r="AO395" s="2481">
        <f t="shared" si="1524"/>
        <v>0</v>
      </c>
      <c r="AP395" s="2482">
        <f t="shared" si="1524"/>
        <v>0</v>
      </c>
      <c r="AQ395" s="2482">
        <f t="shared" si="1524"/>
        <v>0</v>
      </c>
      <c r="AR395" s="2482">
        <f t="shared" si="1524"/>
        <v>0</v>
      </c>
      <c r="AS395" s="2057">
        <f t="shared" si="1524"/>
        <v>0</v>
      </c>
      <c r="AT395" s="230">
        <f t="shared" si="1524"/>
        <v>0</v>
      </c>
      <c r="AU395" s="230">
        <f t="shared" si="1524"/>
        <v>0</v>
      </c>
      <c r="AV395" s="184"/>
      <c r="AW395" s="4287" t="s">
        <v>1564</v>
      </c>
      <c r="AX395" s="2481">
        <f t="shared" ref="AX395:CA395" si="1531">AX381+AX366+AX345+AX326+AX313+AX300+AX285+AX266+AX251+AX232+AX217+AX198+AX185+AX170+AX151+AX138+AX125+AX110+AX98+AX77+AX56+AX43+AX28+AX16</f>
        <v>0</v>
      </c>
      <c r="AY395" s="2482">
        <f t="shared" si="1531"/>
        <v>0</v>
      </c>
      <c r="AZ395" s="2482">
        <f t="shared" si="1531"/>
        <v>0</v>
      </c>
      <c r="BA395" s="2482">
        <f t="shared" si="1531"/>
        <v>0</v>
      </c>
      <c r="BB395" s="2482">
        <f t="shared" si="1531"/>
        <v>0</v>
      </c>
      <c r="BC395" s="2482">
        <f t="shared" si="1531"/>
        <v>0</v>
      </c>
      <c r="BD395" s="2057">
        <f t="shared" si="1531"/>
        <v>0</v>
      </c>
      <c r="BE395" s="2481">
        <f t="shared" si="1531"/>
        <v>0</v>
      </c>
      <c r="BF395" s="2482">
        <f t="shared" si="1531"/>
        <v>0</v>
      </c>
      <c r="BG395" s="2482">
        <f t="shared" si="1531"/>
        <v>0</v>
      </c>
      <c r="BH395" s="2482">
        <f t="shared" si="1531"/>
        <v>0</v>
      </c>
      <c r="BI395" s="2057">
        <f t="shared" si="1531"/>
        <v>0</v>
      </c>
      <c r="BJ395" s="2481">
        <f t="shared" si="1531"/>
        <v>0</v>
      </c>
      <c r="BK395" s="2482">
        <f t="shared" si="1531"/>
        <v>0</v>
      </c>
      <c r="BL395" s="2483">
        <f t="shared" si="1531"/>
        <v>0</v>
      </c>
      <c r="BM395" s="230">
        <f t="shared" si="1531"/>
        <v>0</v>
      </c>
      <c r="BN395" s="230">
        <f t="shared" si="1531"/>
        <v>0</v>
      </c>
      <c r="BO395" s="2481">
        <f t="shared" si="1531"/>
        <v>0</v>
      </c>
      <c r="BP395" s="2482">
        <f t="shared" si="1531"/>
        <v>0</v>
      </c>
      <c r="BQ395" s="2482">
        <f t="shared" si="1531"/>
        <v>0</v>
      </c>
      <c r="BR395" s="2482">
        <f t="shared" si="1531"/>
        <v>0</v>
      </c>
      <c r="BS395" s="2057">
        <f t="shared" si="1531"/>
        <v>0</v>
      </c>
      <c r="BT395" s="2481">
        <f t="shared" si="1531"/>
        <v>0</v>
      </c>
      <c r="BU395" s="2482">
        <f t="shared" si="1531"/>
        <v>0</v>
      </c>
      <c r="BV395" s="2057">
        <f t="shared" si="1531"/>
        <v>0</v>
      </c>
      <c r="BW395" s="2491">
        <f t="shared" si="1531"/>
        <v>0</v>
      </c>
      <c r="BX395" s="230">
        <f t="shared" si="1531"/>
        <v>0</v>
      </c>
      <c r="BY395" s="2481">
        <f t="shared" si="1531"/>
        <v>0</v>
      </c>
      <c r="BZ395" s="2482">
        <f t="shared" si="1531"/>
        <v>0</v>
      </c>
      <c r="CA395" s="2057">
        <f t="shared" si="1531"/>
        <v>0</v>
      </c>
      <c r="CB395" s="179"/>
      <c r="CC395" s="4287" t="s">
        <v>1564</v>
      </c>
      <c r="CD395" s="2481">
        <f t="shared" ref="CD395:CV395" si="1532">CD381+CD366+CD345+CD326+CD313+CD300+CD285+CD266+CD251+CD232+CD217+CD198+CD185+CD170+CD151+CD138+CD125+CD110+CD98+CD77+CD56+CD43+CD28+CD16</f>
        <v>0</v>
      </c>
      <c r="CE395" s="2482">
        <f t="shared" si="1532"/>
        <v>0</v>
      </c>
      <c r="CF395" s="2057">
        <f t="shared" si="1532"/>
        <v>0</v>
      </c>
      <c r="CG395" s="230">
        <f t="shared" si="1532"/>
        <v>0</v>
      </c>
      <c r="CH395" s="2481">
        <f t="shared" si="1532"/>
        <v>0</v>
      </c>
      <c r="CI395" s="2482">
        <f t="shared" si="1532"/>
        <v>0</v>
      </c>
      <c r="CJ395" s="2057">
        <f t="shared" si="1532"/>
        <v>0</v>
      </c>
      <c r="CK395" s="230">
        <f t="shared" si="1532"/>
        <v>0</v>
      </c>
      <c r="CL395" s="2481">
        <f t="shared" si="1532"/>
        <v>0</v>
      </c>
      <c r="CM395" s="2482">
        <f t="shared" si="1532"/>
        <v>0</v>
      </c>
      <c r="CN395" s="2057">
        <f t="shared" si="1532"/>
        <v>0</v>
      </c>
      <c r="CO395" s="230">
        <f t="shared" si="1532"/>
        <v>0</v>
      </c>
      <c r="CP395" s="2481">
        <f t="shared" si="1532"/>
        <v>0</v>
      </c>
      <c r="CQ395" s="2057">
        <f t="shared" si="1532"/>
        <v>0</v>
      </c>
      <c r="CR395" s="230">
        <f t="shared" si="1532"/>
        <v>0</v>
      </c>
      <c r="CS395" s="2481">
        <f t="shared" si="1532"/>
        <v>0</v>
      </c>
      <c r="CT395" s="2482">
        <f t="shared" si="1532"/>
        <v>0</v>
      </c>
      <c r="CU395" s="2057">
        <f t="shared" si="1532"/>
        <v>0</v>
      </c>
      <c r="CV395" s="230">
        <f t="shared" si="1532"/>
        <v>0</v>
      </c>
      <c r="CW395" s="184"/>
      <c r="CX395" s="2481">
        <f t="shared" ref="CX395:DE395" si="1533">CX381+CX366+CX345+CX326+CX313+CX300+CX285+CX266+CX251+CX232+CX217+CX198+CX185+CX170+CX151+CX138+CX125+CX110+CX98+CX77+CX56+CX43+CX28+CX16</f>
        <v>0</v>
      </c>
      <c r="CY395" s="2482">
        <f t="shared" si="1533"/>
        <v>0</v>
      </c>
      <c r="CZ395" s="2483">
        <f t="shared" si="1533"/>
        <v>0</v>
      </c>
      <c r="DA395" s="230">
        <f t="shared" si="1533"/>
        <v>0</v>
      </c>
      <c r="DB395" s="2500">
        <f t="shared" si="1533"/>
        <v>0</v>
      </c>
      <c r="DC395" s="2482">
        <f t="shared" si="1533"/>
        <v>0</v>
      </c>
      <c r="DD395" s="2483">
        <f t="shared" si="1533"/>
        <v>0</v>
      </c>
      <c r="DE395" s="230">
        <f t="shared" si="1533"/>
        <v>0</v>
      </c>
      <c r="DF395" s="184"/>
      <c r="DG395" s="230">
        <f t="shared" ref="DG395" si="1534">DG381+DG366+DG345+DG326+DG313+DG300+DG285+DG266+DG251+DG232+DG217+DG198+DG185+DG170+DG151+DG138+DG125+DG110+DG98+DG77+DG56+DG43+DG28+DG16</f>
        <v>0</v>
      </c>
      <c r="DH395" s="184"/>
      <c r="DI395" s="2395">
        <f t="shared" ref="DI395:DK395" si="1535">DI381+DI366+DI345+DI326+DI313+DI300+DI285+DI266+DI251+DI232+DI217+DI198+DI185+DI170+DI151+DI138+DI125+DI110+DI98+DI77+DI56+DI43+DI28+DI16</f>
        <v>0</v>
      </c>
      <c r="DJ395" s="2395">
        <f t="shared" si="1535"/>
        <v>0</v>
      </c>
      <c r="DK395" s="2395">
        <f t="shared" si="1535"/>
        <v>0</v>
      </c>
      <c r="DL395" s="181"/>
      <c r="DM395" s="2395">
        <f t="shared" ref="DM395" si="1536">DM381+DM366+DM345+DM326+DM313+DM300+DM285+DM266+DM251+DM232+DM217+DM198+DM185+DM170+DM151+DM138+DM125+DM110+DM98+DM77+DM56+DM43+DM28+DM16</f>
        <v>0</v>
      </c>
      <c r="DN395" s="181"/>
      <c r="DO395" s="2462" t="str">
        <f t="shared" si="1473"/>
        <v>True</v>
      </c>
      <c r="DP395" s="1942"/>
      <c r="DQ395" s="4074"/>
    </row>
    <row r="396" spans="1:121" s="186" customFormat="1" ht="39.9" customHeight="1">
      <c r="A396" s="179"/>
      <c r="B396" s="8490"/>
      <c r="C396" s="8491"/>
      <c r="D396" s="8491"/>
      <c r="E396" s="8492"/>
      <c r="F396" s="8497"/>
      <c r="G396" s="4287" t="s">
        <v>1565</v>
      </c>
      <c r="H396" s="2481">
        <f t="shared" si="1523"/>
        <v>0</v>
      </c>
      <c r="I396" s="2057">
        <f t="shared" si="1524"/>
        <v>0</v>
      </c>
      <c r="J396" s="2481">
        <f t="shared" si="1524"/>
        <v>0</v>
      </c>
      <c r="K396" s="2482">
        <f t="shared" si="1524"/>
        <v>0</v>
      </c>
      <c r="L396" s="2482">
        <f t="shared" si="1524"/>
        <v>0</v>
      </c>
      <c r="M396" s="2057">
        <f t="shared" si="1524"/>
        <v>0</v>
      </c>
      <c r="N396" s="2500">
        <f t="shared" si="1524"/>
        <v>0</v>
      </c>
      <c r="O396" s="2057">
        <f t="shared" si="1524"/>
        <v>0</v>
      </c>
      <c r="P396" s="2481">
        <f t="shared" si="1524"/>
        <v>0</v>
      </c>
      <c r="Q396" s="2057">
        <f t="shared" si="1524"/>
        <v>0</v>
      </c>
      <c r="R396" s="2481">
        <f t="shared" si="1524"/>
        <v>0</v>
      </c>
      <c r="S396" s="2057">
        <f t="shared" si="1524"/>
        <v>0</v>
      </c>
      <c r="T396" s="230">
        <f t="shared" si="1524"/>
        <v>0</v>
      </c>
      <c r="U396" s="230">
        <f t="shared" si="1524"/>
        <v>0</v>
      </c>
      <c r="V396" s="2481">
        <f t="shared" si="1524"/>
        <v>0</v>
      </c>
      <c r="W396" s="2057">
        <f t="shared" si="1524"/>
        <v>0</v>
      </c>
      <c r="X396" s="2481">
        <f t="shared" si="1524"/>
        <v>0</v>
      </c>
      <c r="Y396" s="2482">
        <f t="shared" si="1524"/>
        <v>0</v>
      </c>
      <c r="Z396" s="2483">
        <f t="shared" si="1524"/>
        <v>0</v>
      </c>
      <c r="AA396" s="230">
        <f t="shared" si="1524"/>
        <v>0</v>
      </c>
      <c r="AB396" s="230">
        <f t="shared" si="1524"/>
        <v>0</v>
      </c>
      <c r="AC396" s="2481">
        <f t="shared" si="1524"/>
        <v>0</v>
      </c>
      <c r="AD396" s="2482">
        <f t="shared" si="1524"/>
        <v>0</v>
      </c>
      <c r="AE396" s="2482">
        <f t="shared" si="1524"/>
        <v>0</v>
      </c>
      <c r="AF396" s="2482">
        <f t="shared" si="1524"/>
        <v>0</v>
      </c>
      <c r="AG396" s="2057">
        <f t="shared" si="1524"/>
        <v>0</v>
      </c>
      <c r="AH396" s="230">
        <f t="shared" si="1524"/>
        <v>0</v>
      </c>
      <c r="AI396" s="2481">
        <f t="shared" si="1524"/>
        <v>0</v>
      </c>
      <c r="AJ396" s="2482">
        <f t="shared" si="1524"/>
        <v>0</v>
      </c>
      <c r="AK396" s="2057">
        <f t="shared" si="1524"/>
        <v>0</v>
      </c>
      <c r="AL396" s="230">
        <f t="shared" si="1524"/>
        <v>0</v>
      </c>
      <c r="AM396" s="2395">
        <f t="shared" si="1524"/>
        <v>0</v>
      </c>
      <c r="AN396" s="230">
        <f t="shared" si="1524"/>
        <v>0</v>
      </c>
      <c r="AO396" s="2481">
        <f t="shared" si="1524"/>
        <v>0</v>
      </c>
      <c r="AP396" s="2482">
        <f t="shared" si="1524"/>
        <v>0</v>
      </c>
      <c r="AQ396" s="2482">
        <f t="shared" si="1524"/>
        <v>0</v>
      </c>
      <c r="AR396" s="2482">
        <f t="shared" si="1524"/>
        <v>0</v>
      </c>
      <c r="AS396" s="2057">
        <f t="shared" si="1524"/>
        <v>0</v>
      </c>
      <c r="AT396" s="230">
        <f t="shared" si="1524"/>
        <v>0</v>
      </c>
      <c r="AU396" s="230">
        <f t="shared" si="1524"/>
        <v>0</v>
      </c>
      <c r="AV396" s="184"/>
      <c r="AW396" s="4287" t="s">
        <v>1565</v>
      </c>
      <c r="AX396" s="2481">
        <f t="shared" ref="AX396:CA396" si="1537">AX382+AX367+AX346+AX327+AX314+AX301+AX286+AX267+AX252+AX233+AX218+AX199+AX186+AX171+AX152+AX139+AX126+AX111+AX99+AX78+AX57+AX44+AX29+AX17</f>
        <v>0</v>
      </c>
      <c r="AY396" s="2482">
        <f t="shared" si="1537"/>
        <v>0</v>
      </c>
      <c r="AZ396" s="2482">
        <f t="shared" si="1537"/>
        <v>0</v>
      </c>
      <c r="BA396" s="2482">
        <f t="shared" si="1537"/>
        <v>0</v>
      </c>
      <c r="BB396" s="2482">
        <f t="shared" si="1537"/>
        <v>0</v>
      </c>
      <c r="BC396" s="2482">
        <f t="shared" si="1537"/>
        <v>0</v>
      </c>
      <c r="BD396" s="2057">
        <f t="shared" si="1537"/>
        <v>0</v>
      </c>
      <c r="BE396" s="2481">
        <f t="shared" si="1537"/>
        <v>0</v>
      </c>
      <c r="BF396" s="2482">
        <f t="shared" si="1537"/>
        <v>0</v>
      </c>
      <c r="BG396" s="2482">
        <f t="shared" si="1537"/>
        <v>0</v>
      </c>
      <c r="BH396" s="2482">
        <f t="shared" si="1537"/>
        <v>0</v>
      </c>
      <c r="BI396" s="2057">
        <f t="shared" si="1537"/>
        <v>0</v>
      </c>
      <c r="BJ396" s="2481">
        <f t="shared" si="1537"/>
        <v>0</v>
      </c>
      <c r="BK396" s="2482">
        <f t="shared" si="1537"/>
        <v>0</v>
      </c>
      <c r="BL396" s="2483">
        <f t="shared" si="1537"/>
        <v>0</v>
      </c>
      <c r="BM396" s="230">
        <f t="shared" si="1537"/>
        <v>0</v>
      </c>
      <c r="BN396" s="230">
        <f t="shared" si="1537"/>
        <v>0</v>
      </c>
      <c r="BO396" s="2481">
        <f t="shared" si="1537"/>
        <v>0</v>
      </c>
      <c r="BP396" s="2482">
        <f t="shared" si="1537"/>
        <v>0</v>
      </c>
      <c r="BQ396" s="2482">
        <f t="shared" si="1537"/>
        <v>0</v>
      </c>
      <c r="BR396" s="2482">
        <f t="shared" si="1537"/>
        <v>0</v>
      </c>
      <c r="BS396" s="2057">
        <f t="shared" si="1537"/>
        <v>0</v>
      </c>
      <c r="BT396" s="2481">
        <f t="shared" si="1537"/>
        <v>0</v>
      </c>
      <c r="BU396" s="2482">
        <f t="shared" si="1537"/>
        <v>0</v>
      </c>
      <c r="BV396" s="2057">
        <f t="shared" si="1537"/>
        <v>0</v>
      </c>
      <c r="BW396" s="2491">
        <f t="shared" si="1537"/>
        <v>0</v>
      </c>
      <c r="BX396" s="230">
        <f t="shared" si="1537"/>
        <v>0</v>
      </c>
      <c r="BY396" s="2481">
        <f t="shared" si="1537"/>
        <v>0</v>
      </c>
      <c r="BZ396" s="2482">
        <f t="shared" si="1537"/>
        <v>0</v>
      </c>
      <c r="CA396" s="2057">
        <f t="shared" si="1537"/>
        <v>0</v>
      </c>
      <c r="CB396" s="179"/>
      <c r="CC396" s="4287" t="s">
        <v>1565</v>
      </c>
      <c r="CD396" s="2481">
        <f t="shared" ref="CD396:CV396" si="1538">CD382+CD367+CD346+CD327+CD314+CD301+CD286+CD267+CD252+CD233+CD218+CD199+CD186+CD171+CD152+CD139+CD126+CD111+CD99+CD78+CD57+CD44+CD29+CD17</f>
        <v>0</v>
      </c>
      <c r="CE396" s="2482">
        <f t="shared" si="1538"/>
        <v>0</v>
      </c>
      <c r="CF396" s="2057">
        <f t="shared" si="1538"/>
        <v>0</v>
      </c>
      <c r="CG396" s="230">
        <f t="shared" si="1538"/>
        <v>0</v>
      </c>
      <c r="CH396" s="2481">
        <f t="shared" si="1538"/>
        <v>0</v>
      </c>
      <c r="CI396" s="2482">
        <f t="shared" si="1538"/>
        <v>0</v>
      </c>
      <c r="CJ396" s="2057">
        <f t="shared" si="1538"/>
        <v>0</v>
      </c>
      <c r="CK396" s="230">
        <f t="shared" si="1538"/>
        <v>0</v>
      </c>
      <c r="CL396" s="2481">
        <f t="shared" si="1538"/>
        <v>0</v>
      </c>
      <c r="CM396" s="2482">
        <f t="shared" si="1538"/>
        <v>0</v>
      </c>
      <c r="CN396" s="2057">
        <f t="shared" si="1538"/>
        <v>0</v>
      </c>
      <c r="CO396" s="230">
        <f t="shared" si="1538"/>
        <v>0</v>
      </c>
      <c r="CP396" s="2481">
        <f t="shared" si="1538"/>
        <v>0</v>
      </c>
      <c r="CQ396" s="2057">
        <f t="shared" si="1538"/>
        <v>0</v>
      </c>
      <c r="CR396" s="230">
        <f t="shared" si="1538"/>
        <v>0</v>
      </c>
      <c r="CS396" s="2481">
        <f t="shared" si="1538"/>
        <v>0</v>
      </c>
      <c r="CT396" s="2482">
        <f t="shared" si="1538"/>
        <v>0</v>
      </c>
      <c r="CU396" s="2057">
        <f t="shared" si="1538"/>
        <v>0</v>
      </c>
      <c r="CV396" s="230">
        <f t="shared" si="1538"/>
        <v>0</v>
      </c>
      <c r="CW396" s="184"/>
      <c r="CX396" s="2481">
        <f t="shared" ref="CX396:DE396" si="1539">CX382+CX367+CX346+CX327+CX314+CX301+CX286+CX267+CX252+CX233+CX218+CX199+CX186+CX171+CX152+CX139+CX126+CX111+CX99+CX78+CX57+CX44+CX29+CX17</f>
        <v>0</v>
      </c>
      <c r="CY396" s="2482">
        <f t="shared" si="1539"/>
        <v>0</v>
      </c>
      <c r="CZ396" s="2483">
        <f t="shared" si="1539"/>
        <v>0</v>
      </c>
      <c r="DA396" s="230">
        <f t="shared" si="1539"/>
        <v>0</v>
      </c>
      <c r="DB396" s="2500">
        <f t="shared" si="1539"/>
        <v>0</v>
      </c>
      <c r="DC396" s="2482">
        <f t="shared" si="1539"/>
        <v>0</v>
      </c>
      <c r="DD396" s="2483">
        <f t="shared" si="1539"/>
        <v>0</v>
      </c>
      <c r="DE396" s="230">
        <f t="shared" si="1539"/>
        <v>0</v>
      </c>
      <c r="DF396" s="184"/>
      <c r="DG396" s="230">
        <f t="shared" ref="DG396" si="1540">DG382+DG367+DG346+DG327+DG314+DG301+DG286+DG267+DG252+DG233+DG218+DG199+DG186+DG171+DG152+DG139+DG126+DG111+DG99+DG78+DG57+DG44+DG29+DG17</f>
        <v>0</v>
      </c>
      <c r="DH396" s="184"/>
      <c r="DI396" s="2395">
        <f t="shared" ref="DI396:DK396" si="1541">DI382+DI367+DI346+DI327+DI314+DI301+DI286+DI267+DI252+DI233+DI218+DI199+DI186+DI171+DI152+DI139+DI126+DI111+DI99+DI78+DI57+DI44+DI29+DI17</f>
        <v>0</v>
      </c>
      <c r="DJ396" s="2395">
        <f t="shared" si="1541"/>
        <v>0</v>
      </c>
      <c r="DK396" s="2395">
        <f t="shared" si="1541"/>
        <v>0</v>
      </c>
      <c r="DL396" s="181"/>
      <c r="DM396" s="2395">
        <f t="shared" ref="DM396" si="1542">DM382+DM367+DM346+DM327+DM314+DM301+DM286+DM267+DM252+DM233+DM218+DM199+DM186+DM171+DM152+DM139+DM126+DM111+DM99+DM78+DM57+DM44+DM29+DM17</f>
        <v>0</v>
      </c>
      <c r="DN396" s="181"/>
      <c r="DO396" s="2462" t="str">
        <f t="shared" si="1473"/>
        <v>True</v>
      </c>
      <c r="DP396" s="1942"/>
      <c r="DQ396" s="4074"/>
    </row>
    <row r="397" spans="1:121" s="186" customFormat="1" ht="39.9" customHeight="1">
      <c r="A397" s="179"/>
      <c r="B397" s="8490"/>
      <c r="C397" s="8491"/>
      <c r="D397" s="8491"/>
      <c r="E397" s="8492"/>
      <c r="F397" s="8497"/>
      <c r="G397" s="4287" t="s">
        <v>1566</v>
      </c>
      <c r="H397" s="2481">
        <f t="shared" si="1523"/>
        <v>0</v>
      </c>
      <c r="I397" s="2057">
        <f t="shared" si="1524"/>
        <v>0</v>
      </c>
      <c r="J397" s="2481">
        <f t="shared" si="1524"/>
        <v>0</v>
      </c>
      <c r="K397" s="2482">
        <f t="shared" si="1524"/>
        <v>0</v>
      </c>
      <c r="L397" s="2482">
        <f t="shared" si="1524"/>
        <v>0</v>
      </c>
      <c r="M397" s="2057">
        <f t="shared" si="1524"/>
        <v>0</v>
      </c>
      <c r="N397" s="2500">
        <f t="shared" si="1524"/>
        <v>0</v>
      </c>
      <c r="O397" s="2057">
        <f t="shared" si="1524"/>
        <v>0</v>
      </c>
      <c r="P397" s="2481">
        <f t="shared" si="1524"/>
        <v>0</v>
      </c>
      <c r="Q397" s="2057">
        <f t="shared" si="1524"/>
        <v>0</v>
      </c>
      <c r="R397" s="2481">
        <f t="shared" si="1524"/>
        <v>0</v>
      </c>
      <c r="S397" s="2057">
        <f t="shared" si="1524"/>
        <v>0</v>
      </c>
      <c r="T397" s="230">
        <f t="shared" si="1524"/>
        <v>0</v>
      </c>
      <c r="U397" s="230">
        <f t="shared" si="1524"/>
        <v>0</v>
      </c>
      <c r="V397" s="2481">
        <f t="shared" si="1524"/>
        <v>0</v>
      </c>
      <c r="W397" s="2057">
        <f t="shared" si="1524"/>
        <v>0</v>
      </c>
      <c r="X397" s="2481">
        <f t="shared" si="1524"/>
        <v>0</v>
      </c>
      <c r="Y397" s="2482">
        <f t="shared" si="1524"/>
        <v>0</v>
      </c>
      <c r="Z397" s="2483">
        <f t="shared" si="1524"/>
        <v>0</v>
      </c>
      <c r="AA397" s="230">
        <f t="shared" si="1524"/>
        <v>0</v>
      </c>
      <c r="AB397" s="230">
        <f t="shared" si="1524"/>
        <v>0</v>
      </c>
      <c r="AC397" s="2481">
        <f t="shared" si="1524"/>
        <v>0</v>
      </c>
      <c r="AD397" s="2482">
        <f t="shared" si="1524"/>
        <v>0</v>
      </c>
      <c r="AE397" s="2482">
        <f t="shared" si="1524"/>
        <v>0</v>
      </c>
      <c r="AF397" s="2482">
        <f t="shared" si="1524"/>
        <v>0</v>
      </c>
      <c r="AG397" s="2057">
        <f t="shared" si="1524"/>
        <v>0</v>
      </c>
      <c r="AH397" s="230">
        <f t="shared" si="1524"/>
        <v>0</v>
      </c>
      <c r="AI397" s="2481">
        <f t="shared" si="1524"/>
        <v>0</v>
      </c>
      <c r="AJ397" s="2482">
        <f t="shared" si="1524"/>
        <v>0</v>
      </c>
      <c r="AK397" s="2057">
        <f t="shared" si="1524"/>
        <v>0</v>
      </c>
      <c r="AL397" s="230">
        <f t="shared" si="1524"/>
        <v>0</v>
      </c>
      <c r="AM397" s="2395">
        <f t="shared" si="1524"/>
        <v>0</v>
      </c>
      <c r="AN397" s="230">
        <f t="shared" si="1524"/>
        <v>0</v>
      </c>
      <c r="AO397" s="2481">
        <f t="shared" si="1524"/>
        <v>0</v>
      </c>
      <c r="AP397" s="2482">
        <f t="shared" si="1524"/>
        <v>0</v>
      </c>
      <c r="AQ397" s="2482">
        <f t="shared" si="1524"/>
        <v>0</v>
      </c>
      <c r="AR397" s="2482">
        <f t="shared" si="1524"/>
        <v>0</v>
      </c>
      <c r="AS397" s="2057">
        <f t="shared" si="1524"/>
        <v>0</v>
      </c>
      <c r="AT397" s="230">
        <f t="shared" si="1524"/>
        <v>0</v>
      </c>
      <c r="AU397" s="230">
        <f t="shared" si="1524"/>
        <v>0</v>
      </c>
      <c r="AV397" s="184"/>
      <c r="AW397" s="4287" t="s">
        <v>1566</v>
      </c>
      <c r="AX397" s="2481">
        <f t="shared" ref="AX397:CA397" si="1543">AX383+AX368+AX347+AX328+AX315+AX302+AX287+AX268+AX253+AX234+AX219+AX200+AX187+AX172+AX153+AX140+AX127+AX112+AX100+AX79+AX58+AX45+AX30+AX18</f>
        <v>0</v>
      </c>
      <c r="AY397" s="2482">
        <f t="shared" si="1543"/>
        <v>0</v>
      </c>
      <c r="AZ397" s="2482">
        <f t="shared" si="1543"/>
        <v>0</v>
      </c>
      <c r="BA397" s="2482">
        <f t="shared" si="1543"/>
        <v>0</v>
      </c>
      <c r="BB397" s="2482">
        <f t="shared" si="1543"/>
        <v>0</v>
      </c>
      <c r="BC397" s="2482">
        <f t="shared" si="1543"/>
        <v>0</v>
      </c>
      <c r="BD397" s="2057">
        <f t="shared" si="1543"/>
        <v>0</v>
      </c>
      <c r="BE397" s="2481">
        <f t="shared" si="1543"/>
        <v>0</v>
      </c>
      <c r="BF397" s="2482">
        <f t="shared" si="1543"/>
        <v>0</v>
      </c>
      <c r="BG397" s="2482">
        <f t="shared" si="1543"/>
        <v>0</v>
      </c>
      <c r="BH397" s="2482">
        <f t="shared" si="1543"/>
        <v>0</v>
      </c>
      <c r="BI397" s="2057">
        <f t="shared" si="1543"/>
        <v>0</v>
      </c>
      <c r="BJ397" s="2481">
        <f t="shared" si="1543"/>
        <v>0</v>
      </c>
      <c r="BK397" s="2482">
        <f t="shared" si="1543"/>
        <v>0</v>
      </c>
      <c r="BL397" s="2483">
        <f t="shared" si="1543"/>
        <v>0</v>
      </c>
      <c r="BM397" s="230">
        <f t="shared" si="1543"/>
        <v>0</v>
      </c>
      <c r="BN397" s="230">
        <f t="shared" si="1543"/>
        <v>0</v>
      </c>
      <c r="BO397" s="2481">
        <f t="shared" si="1543"/>
        <v>0</v>
      </c>
      <c r="BP397" s="2482">
        <f t="shared" si="1543"/>
        <v>0</v>
      </c>
      <c r="BQ397" s="2482">
        <f t="shared" si="1543"/>
        <v>0</v>
      </c>
      <c r="BR397" s="2482">
        <f t="shared" si="1543"/>
        <v>0</v>
      </c>
      <c r="BS397" s="2057">
        <f t="shared" si="1543"/>
        <v>0</v>
      </c>
      <c r="BT397" s="2481">
        <f t="shared" si="1543"/>
        <v>0</v>
      </c>
      <c r="BU397" s="2482">
        <f t="shared" si="1543"/>
        <v>0</v>
      </c>
      <c r="BV397" s="2057">
        <f t="shared" si="1543"/>
        <v>0</v>
      </c>
      <c r="BW397" s="2491">
        <f t="shared" si="1543"/>
        <v>0</v>
      </c>
      <c r="BX397" s="230">
        <f t="shared" si="1543"/>
        <v>0</v>
      </c>
      <c r="BY397" s="2481">
        <f t="shared" si="1543"/>
        <v>0</v>
      </c>
      <c r="BZ397" s="2482">
        <f t="shared" si="1543"/>
        <v>0</v>
      </c>
      <c r="CA397" s="2057">
        <f t="shared" si="1543"/>
        <v>0</v>
      </c>
      <c r="CB397" s="179"/>
      <c r="CC397" s="4287" t="s">
        <v>1566</v>
      </c>
      <c r="CD397" s="2481">
        <f t="shared" ref="CD397:CV397" si="1544">CD383+CD368+CD347+CD328+CD315+CD302+CD287+CD268+CD253+CD234+CD219+CD200+CD187+CD172+CD153+CD140+CD127+CD112+CD100+CD79+CD58+CD45+CD30+CD18</f>
        <v>0</v>
      </c>
      <c r="CE397" s="2482">
        <f t="shared" si="1544"/>
        <v>0</v>
      </c>
      <c r="CF397" s="2057">
        <f t="shared" si="1544"/>
        <v>0</v>
      </c>
      <c r="CG397" s="230">
        <f t="shared" si="1544"/>
        <v>0</v>
      </c>
      <c r="CH397" s="2481">
        <f t="shared" si="1544"/>
        <v>0</v>
      </c>
      <c r="CI397" s="2482">
        <f t="shared" si="1544"/>
        <v>0</v>
      </c>
      <c r="CJ397" s="2057">
        <f t="shared" si="1544"/>
        <v>0</v>
      </c>
      <c r="CK397" s="230">
        <f t="shared" si="1544"/>
        <v>0</v>
      </c>
      <c r="CL397" s="2481">
        <f t="shared" si="1544"/>
        <v>0</v>
      </c>
      <c r="CM397" s="2482">
        <f t="shared" si="1544"/>
        <v>0</v>
      </c>
      <c r="CN397" s="2057">
        <f t="shared" si="1544"/>
        <v>0</v>
      </c>
      <c r="CO397" s="230">
        <f t="shared" si="1544"/>
        <v>0</v>
      </c>
      <c r="CP397" s="2481">
        <f t="shared" si="1544"/>
        <v>0</v>
      </c>
      <c r="CQ397" s="2057">
        <f t="shared" si="1544"/>
        <v>0</v>
      </c>
      <c r="CR397" s="230">
        <f t="shared" si="1544"/>
        <v>0</v>
      </c>
      <c r="CS397" s="2481">
        <f t="shared" si="1544"/>
        <v>0</v>
      </c>
      <c r="CT397" s="2482">
        <f t="shared" si="1544"/>
        <v>0</v>
      </c>
      <c r="CU397" s="2057">
        <f t="shared" si="1544"/>
        <v>0</v>
      </c>
      <c r="CV397" s="230">
        <f t="shared" si="1544"/>
        <v>0</v>
      </c>
      <c r="CW397" s="184"/>
      <c r="CX397" s="2481">
        <f t="shared" ref="CX397:DE397" si="1545">CX383+CX368+CX347+CX328+CX315+CX302+CX287+CX268+CX253+CX234+CX219+CX200+CX187+CX172+CX153+CX140+CX127+CX112+CX100+CX79+CX58+CX45+CX30+CX18</f>
        <v>0</v>
      </c>
      <c r="CY397" s="2482">
        <f t="shared" si="1545"/>
        <v>0</v>
      </c>
      <c r="CZ397" s="2483">
        <f t="shared" si="1545"/>
        <v>0</v>
      </c>
      <c r="DA397" s="230">
        <f t="shared" si="1545"/>
        <v>0</v>
      </c>
      <c r="DB397" s="2500">
        <f t="shared" si="1545"/>
        <v>0</v>
      </c>
      <c r="DC397" s="2482">
        <f t="shared" si="1545"/>
        <v>0</v>
      </c>
      <c r="DD397" s="2483">
        <f t="shared" si="1545"/>
        <v>0</v>
      </c>
      <c r="DE397" s="230">
        <f t="shared" si="1545"/>
        <v>0</v>
      </c>
      <c r="DF397" s="184"/>
      <c r="DG397" s="230">
        <f t="shared" ref="DG397" si="1546">DG383+DG368+DG347+DG328+DG315+DG302+DG287+DG268+DG253+DG234+DG219+DG200+DG187+DG172+DG153+DG140+DG127+DG112+DG100+DG79+DG58+DG45+DG30+DG18</f>
        <v>0</v>
      </c>
      <c r="DH397" s="184"/>
      <c r="DI397" s="2395">
        <f t="shared" ref="DI397:DK397" si="1547">DI383+DI368+DI347+DI328+DI315+DI302+DI287+DI268+DI253+DI234+DI219+DI200+DI187+DI172+DI153+DI140+DI127+DI112+DI100+DI79+DI58+DI45+DI30+DI18</f>
        <v>0</v>
      </c>
      <c r="DJ397" s="2395">
        <f t="shared" si="1547"/>
        <v>0</v>
      </c>
      <c r="DK397" s="2395">
        <f t="shared" si="1547"/>
        <v>0</v>
      </c>
      <c r="DL397" s="181"/>
      <c r="DM397" s="2395">
        <f t="shared" ref="DM397" si="1548">DM383+DM368+DM347+DM328+DM315+DM302+DM287+DM268+DM253+DM234+DM219+DM200+DM187+DM172+DM153+DM140+DM127+DM112+DM100+DM79+DM58+DM45+DM30+DM18</f>
        <v>0</v>
      </c>
      <c r="DN397" s="181"/>
      <c r="DO397" s="2462" t="str">
        <f t="shared" si="1473"/>
        <v>True</v>
      </c>
      <c r="DP397" s="1942"/>
      <c r="DQ397" s="4074"/>
    </row>
    <row r="398" spans="1:121" s="186" customFormat="1" ht="39.9" customHeight="1" thickBot="1">
      <c r="A398" s="179"/>
      <c r="B398" s="8490"/>
      <c r="C398" s="8491"/>
      <c r="D398" s="8491"/>
      <c r="E398" s="8492"/>
      <c r="F398" s="8497"/>
      <c r="G398" s="4288" t="s">
        <v>1567</v>
      </c>
      <c r="H398" s="2484">
        <f t="shared" si="1523"/>
        <v>0</v>
      </c>
      <c r="I398" s="2485">
        <f t="shared" si="1524"/>
        <v>0</v>
      </c>
      <c r="J398" s="2484">
        <f t="shared" si="1524"/>
        <v>0</v>
      </c>
      <c r="K398" s="2486">
        <f t="shared" si="1524"/>
        <v>0</v>
      </c>
      <c r="L398" s="2486">
        <f t="shared" si="1524"/>
        <v>0</v>
      </c>
      <c r="M398" s="2485">
        <f t="shared" si="1524"/>
        <v>0</v>
      </c>
      <c r="N398" s="2503">
        <f t="shared" si="1524"/>
        <v>0</v>
      </c>
      <c r="O398" s="2485">
        <f t="shared" si="1524"/>
        <v>0</v>
      </c>
      <c r="P398" s="2484">
        <f t="shared" si="1524"/>
        <v>0</v>
      </c>
      <c r="Q398" s="2485">
        <f t="shared" si="1524"/>
        <v>0</v>
      </c>
      <c r="R398" s="2484">
        <f t="shared" si="1524"/>
        <v>0</v>
      </c>
      <c r="S398" s="2485">
        <f t="shared" si="1524"/>
        <v>0</v>
      </c>
      <c r="T398" s="231">
        <f t="shared" si="1524"/>
        <v>0</v>
      </c>
      <c r="U398" s="231">
        <f t="shared" si="1524"/>
        <v>0</v>
      </c>
      <c r="V398" s="2484">
        <f t="shared" si="1524"/>
        <v>0</v>
      </c>
      <c r="W398" s="2485">
        <f t="shared" si="1524"/>
        <v>0</v>
      </c>
      <c r="X398" s="2484">
        <f t="shared" si="1524"/>
        <v>0</v>
      </c>
      <c r="Y398" s="2486">
        <f t="shared" si="1524"/>
        <v>0</v>
      </c>
      <c r="Z398" s="2487">
        <f t="shared" si="1524"/>
        <v>0</v>
      </c>
      <c r="AA398" s="231">
        <f t="shared" si="1524"/>
        <v>0</v>
      </c>
      <c r="AB398" s="231">
        <f t="shared" si="1524"/>
        <v>0</v>
      </c>
      <c r="AC398" s="2484">
        <f t="shared" si="1524"/>
        <v>0</v>
      </c>
      <c r="AD398" s="2486">
        <f t="shared" si="1524"/>
        <v>0</v>
      </c>
      <c r="AE398" s="2486">
        <f t="shared" si="1524"/>
        <v>0</v>
      </c>
      <c r="AF398" s="2486">
        <f t="shared" si="1524"/>
        <v>0</v>
      </c>
      <c r="AG398" s="2485">
        <f t="shared" si="1524"/>
        <v>0</v>
      </c>
      <c r="AH398" s="231">
        <f t="shared" si="1524"/>
        <v>0</v>
      </c>
      <c r="AI398" s="2484">
        <f t="shared" si="1524"/>
        <v>0</v>
      </c>
      <c r="AJ398" s="2486">
        <f t="shared" si="1524"/>
        <v>0</v>
      </c>
      <c r="AK398" s="2485">
        <f t="shared" si="1524"/>
        <v>0</v>
      </c>
      <c r="AL398" s="231">
        <f t="shared" si="1524"/>
        <v>0</v>
      </c>
      <c r="AM398" s="2444">
        <f t="shared" si="1524"/>
        <v>0</v>
      </c>
      <c r="AN398" s="231">
        <f t="shared" si="1524"/>
        <v>0</v>
      </c>
      <c r="AO398" s="2484">
        <f t="shared" si="1524"/>
        <v>0</v>
      </c>
      <c r="AP398" s="2486">
        <f t="shared" si="1524"/>
        <v>0</v>
      </c>
      <c r="AQ398" s="2486">
        <f t="shared" si="1524"/>
        <v>0</v>
      </c>
      <c r="AR398" s="2486">
        <f t="shared" si="1524"/>
        <v>0</v>
      </c>
      <c r="AS398" s="2485">
        <f t="shared" si="1524"/>
        <v>0</v>
      </c>
      <c r="AT398" s="231">
        <f t="shared" si="1524"/>
        <v>0</v>
      </c>
      <c r="AU398" s="231">
        <f t="shared" si="1524"/>
        <v>0</v>
      </c>
      <c r="AV398" s="184"/>
      <c r="AW398" s="4288" t="s">
        <v>1567</v>
      </c>
      <c r="AX398" s="2484">
        <f t="shared" ref="AX398:CA398" si="1549">AX384+AX369+AX348+AX329+AX316+AX303+AX288+AX269+AX254+AX235+AX220+AX201+AX188+AX173+AX154+AX141+AX128+AX113+AX101+AX80+AX59+AX46+AX31+AX19</f>
        <v>0</v>
      </c>
      <c r="AY398" s="2486">
        <f t="shared" si="1549"/>
        <v>0</v>
      </c>
      <c r="AZ398" s="2486">
        <f t="shared" si="1549"/>
        <v>0</v>
      </c>
      <c r="BA398" s="2486">
        <f t="shared" si="1549"/>
        <v>0</v>
      </c>
      <c r="BB398" s="2486">
        <f t="shared" si="1549"/>
        <v>0</v>
      </c>
      <c r="BC398" s="2486">
        <f t="shared" si="1549"/>
        <v>0</v>
      </c>
      <c r="BD398" s="2485">
        <f t="shared" si="1549"/>
        <v>0</v>
      </c>
      <c r="BE398" s="2484">
        <f t="shared" si="1549"/>
        <v>0</v>
      </c>
      <c r="BF398" s="2486">
        <f t="shared" si="1549"/>
        <v>0</v>
      </c>
      <c r="BG398" s="2486">
        <f t="shared" si="1549"/>
        <v>0</v>
      </c>
      <c r="BH398" s="2486">
        <f t="shared" si="1549"/>
        <v>0</v>
      </c>
      <c r="BI398" s="2485">
        <f t="shared" si="1549"/>
        <v>0</v>
      </c>
      <c r="BJ398" s="2484">
        <f t="shared" si="1549"/>
        <v>0</v>
      </c>
      <c r="BK398" s="2486">
        <f t="shared" si="1549"/>
        <v>0</v>
      </c>
      <c r="BL398" s="2487">
        <f t="shared" si="1549"/>
        <v>0</v>
      </c>
      <c r="BM398" s="231">
        <f t="shared" si="1549"/>
        <v>0</v>
      </c>
      <c r="BN398" s="231">
        <f t="shared" si="1549"/>
        <v>0</v>
      </c>
      <c r="BO398" s="2484">
        <f t="shared" si="1549"/>
        <v>0</v>
      </c>
      <c r="BP398" s="2486">
        <f t="shared" si="1549"/>
        <v>0</v>
      </c>
      <c r="BQ398" s="2486">
        <f t="shared" si="1549"/>
        <v>0</v>
      </c>
      <c r="BR398" s="2486">
        <f t="shared" si="1549"/>
        <v>0</v>
      </c>
      <c r="BS398" s="2485">
        <f t="shared" si="1549"/>
        <v>0</v>
      </c>
      <c r="BT398" s="2484">
        <f t="shared" si="1549"/>
        <v>0</v>
      </c>
      <c r="BU398" s="2486">
        <f t="shared" si="1549"/>
        <v>0</v>
      </c>
      <c r="BV398" s="2485">
        <f t="shared" si="1549"/>
        <v>0</v>
      </c>
      <c r="BW398" s="2492">
        <f t="shared" si="1549"/>
        <v>0</v>
      </c>
      <c r="BX398" s="231">
        <f t="shared" si="1549"/>
        <v>0</v>
      </c>
      <c r="BY398" s="2484">
        <f t="shared" si="1549"/>
        <v>0</v>
      </c>
      <c r="BZ398" s="2486">
        <f t="shared" si="1549"/>
        <v>0</v>
      </c>
      <c r="CA398" s="2485">
        <f t="shared" si="1549"/>
        <v>0</v>
      </c>
      <c r="CB398" s="179"/>
      <c r="CC398" s="4288" t="s">
        <v>1567</v>
      </c>
      <c r="CD398" s="2493">
        <f t="shared" ref="CD398:CV398" si="1550">CD384+CD369+CD348+CD329+CD316+CD303+CD288+CD269+CD254+CD235+CD220+CD201+CD188+CD173+CD154+CD141+CD128+CD113+CD101+CD80+CD59+CD46+CD31+CD19</f>
        <v>0</v>
      </c>
      <c r="CE398" s="2494">
        <f t="shared" si="1550"/>
        <v>0</v>
      </c>
      <c r="CF398" s="2495">
        <f t="shared" si="1550"/>
        <v>0</v>
      </c>
      <c r="CG398" s="2496">
        <f t="shared" si="1550"/>
        <v>0</v>
      </c>
      <c r="CH398" s="2493">
        <f t="shared" si="1550"/>
        <v>0</v>
      </c>
      <c r="CI398" s="2494">
        <f t="shared" si="1550"/>
        <v>0</v>
      </c>
      <c r="CJ398" s="2495">
        <f t="shared" si="1550"/>
        <v>0</v>
      </c>
      <c r="CK398" s="2496">
        <f t="shared" si="1550"/>
        <v>0</v>
      </c>
      <c r="CL398" s="2493">
        <f t="shared" si="1550"/>
        <v>0</v>
      </c>
      <c r="CM398" s="2494">
        <f t="shared" si="1550"/>
        <v>0</v>
      </c>
      <c r="CN398" s="2495">
        <f t="shared" si="1550"/>
        <v>0</v>
      </c>
      <c r="CO398" s="2496">
        <f t="shared" si="1550"/>
        <v>0</v>
      </c>
      <c r="CP398" s="2493">
        <f t="shared" si="1550"/>
        <v>0</v>
      </c>
      <c r="CQ398" s="2495">
        <f t="shared" si="1550"/>
        <v>0</v>
      </c>
      <c r="CR398" s="2496">
        <f t="shared" si="1550"/>
        <v>0</v>
      </c>
      <c r="CS398" s="2493">
        <f t="shared" si="1550"/>
        <v>0</v>
      </c>
      <c r="CT398" s="2494">
        <f t="shared" si="1550"/>
        <v>0</v>
      </c>
      <c r="CU398" s="2495">
        <f t="shared" si="1550"/>
        <v>0</v>
      </c>
      <c r="CV398" s="2496">
        <f t="shared" si="1550"/>
        <v>0</v>
      </c>
      <c r="CW398" s="184"/>
      <c r="CX398" s="2493">
        <f t="shared" ref="CX398:DE398" si="1551">CX384+CX369+CX348+CX329+CX316+CX303+CX288+CX269+CX254+CX235+CX220+CX201+CX188+CX173+CX154+CX141+CX128+CX113+CX101+CX80+CX59+CX46+CX31+CX19</f>
        <v>0</v>
      </c>
      <c r="CY398" s="2494">
        <f t="shared" si="1551"/>
        <v>0</v>
      </c>
      <c r="CZ398" s="2501">
        <f t="shared" si="1551"/>
        <v>0</v>
      </c>
      <c r="DA398" s="2496">
        <f t="shared" si="1551"/>
        <v>0</v>
      </c>
      <c r="DB398" s="2502">
        <f t="shared" si="1551"/>
        <v>0</v>
      </c>
      <c r="DC398" s="2494">
        <f t="shared" si="1551"/>
        <v>0</v>
      </c>
      <c r="DD398" s="2501">
        <f t="shared" si="1551"/>
        <v>0</v>
      </c>
      <c r="DE398" s="2496">
        <f t="shared" si="1551"/>
        <v>0</v>
      </c>
      <c r="DF398" s="184"/>
      <c r="DG398" s="2496">
        <f t="shared" ref="DG398" si="1552">DG384+DG369+DG348+DG329+DG316+DG303+DG288+DG269+DG254+DG235+DG220+DG201+DG188+DG173+DG154+DG141+DG128+DG113+DG101+DG80+DG59+DG46+DG31+DG19</f>
        <v>0</v>
      </c>
      <c r="DH398" s="184"/>
      <c r="DI398" s="2398">
        <f t="shared" ref="DI398:DK398" si="1553">DI384+DI369+DI348+DI329+DI316+DI303+DI288+DI269+DI254+DI235+DI220+DI201+DI188+DI173+DI154+DI141+DI128+DI113+DI101+DI80+DI59+DI46+DI31+DI19</f>
        <v>0</v>
      </c>
      <c r="DJ398" s="2398">
        <f t="shared" si="1553"/>
        <v>0</v>
      </c>
      <c r="DK398" s="2398">
        <f t="shared" si="1553"/>
        <v>0</v>
      </c>
      <c r="DL398" s="181"/>
      <c r="DM398" s="2398">
        <f t="shared" ref="DM398" si="1554">DM384+DM369+DM348+DM329+DM316+DM303+DM288+DM269+DM254+DM235+DM220+DM201+DM188+DM173+DM154+DM141+DM128+DM113+DM101+DM80+DM59+DM46+DM31+DM19</f>
        <v>0</v>
      </c>
      <c r="DN398" s="181"/>
      <c r="DO398" s="2463" t="str">
        <f t="shared" si="1473"/>
        <v>True</v>
      </c>
      <c r="DP398" s="1942"/>
      <c r="DQ398" s="4074"/>
    </row>
    <row r="399" spans="1:121" s="186" customFormat="1" ht="39.9" customHeight="1" thickBot="1">
      <c r="A399" s="179"/>
      <c r="B399" s="8493"/>
      <c r="C399" s="8494"/>
      <c r="D399" s="8494"/>
      <c r="E399" s="8495"/>
      <c r="F399" s="8498"/>
      <c r="G399" s="2050" t="s">
        <v>181</v>
      </c>
      <c r="H399" s="2402">
        <f t="shared" ref="H399:AU399" si="1555">SUM(H394:H398)</f>
        <v>0</v>
      </c>
      <c r="I399" s="973">
        <f t="shared" si="1555"/>
        <v>0</v>
      </c>
      <c r="J399" s="2402">
        <f t="shared" si="1555"/>
        <v>0</v>
      </c>
      <c r="K399" s="2404">
        <f t="shared" si="1555"/>
        <v>0</v>
      </c>
      <c r="L399" s="2404">
        <f t="shared" si="1555"/>
        <v>0</v>
      </c>
      <c r="M399" s="973">
        <f t="shared" si="1555"/>
        <v>0</v>
      </c>
      <c r="N399" s="2403">
        <f t="shared" si="1555"/>
        <v>0</v>
      </c>
      <c r="O399" s="975">
        <f t="shared" si="1555"/>
        <v>0</v>
      </c>
      <c r="P399" s="2402">
        <f t="shared" si="1555"/>
        <v>0</v>
      </c>
      <c r="Q399" s="973">
        <f t="shared" si="1555"/>
        <v>0</v>
      </c>
      <c r="R399" s="2403">
        <f t="shared" si="1555"/>
        <v>0</v>
      </c>
      <c r="S399" s="975">
        <f t="shared" si="1555"/>
        <v>0</v>
      </c>
      <c r="T399" s="962">
        <f t="shared" si="1555"/>
        <v>0</v>
      </c>
      <c r="U399" s="962">
        <f t="shared" si="1555"/>
        <v>0</v>
      </c>
      <c r="V399" s="2403">
        <f t="shared" si="1555"/>
        <v>0</v>
      </c>
      <c r="W399" s="975">
        <f t="shared" si="1555"/>
        <v>0</v>
      </c>
      <c r="X399" s="2402">
        <f t="shared" si="1555"/>
        <v>0</v>
      </c>
      <c r="Y399" s="2404">
        <f t="shared" si="1555"/>
        <v>0</v>
      </c>
      <c r="Z399" s="975">
        <f t="shared" si="1555"/>
        <v>0</v>
      </c>
      <c r="AA399" s="962">
        <f t="shared" si="1555"/>
        <v>0</v>
      </c>
      <c r="AB399" s="962">
        <f t="shared" si="1555"/>
        <v>0</v>
      </c>
      <c r="AC399" s="2402">
        <f t="shared" si="1555"/>
        <v>0</v>
      </c>
      <c r="AD399" s="2404">
        <f t="shared" si="1555"/>
        <v>0</v>
      </c>
      <c r="AE399" s="2404">
        <f t="shared" si="1555"/>
        <v>0</v>
      </c>
      <c r="AF399" s="2404">
        <f t="shared" si="1555"/>
        <v>0</v>
      </c>
      <c r="AG399" s="975">
        <f t="shared" si="1555"/>
        <v>0</v>
      </c>
      <c r="AH399" s="962">
        <f t="shared" si="1555"/>
        <v>0</v>
      </c>
      <c r="AI399" s="2402">
        <f t="shared" si="1555"/>
        <v>0</v>
      </c>
      <c r="AJ399" s="2404">
        <f t="shared" si="1555"/>
        <v>0</v>
      </c>
      <c r="AK399" s="975">
        <f t="shared" si="1555"/>
        <v>0</v>
      </c>
      <c r="AL399" s="962">
        <f t="shared" si="1555"/>
        <v>0</v>
      </c>
      <c r="AM399" s="962">
        <f t="shared" si="1555"/>
        <v>0</v>
      </c>
      <c r="AN399" s="970">
        <f t="shared" si="1555"/>
        <v>0</v>
      </c>
      <c r="AO399" s="2402">
        <f t="shared" si="1555"/>
        <v>0</v>
      </c>
      <c r="AP399" s="2404">
        <f t="shared" si="1555"/>
        <v>0</v>
      </c>
      <c r="AQ399" s="2404">
        <f t="shared" si="1555"/>
        <v>0</v>
      </c>
      <c r="AR399" s="2404">
        <f t="shared" si="1555"/>
        <v>0</v>
      </c>
      <c r="AS399" s="975">
        <f t="shared" si="1555"/>
        <v>0</v>
      </c>
      <c r="AT399" s="962">
        <f t="shared" si="1555"/>
        <v>0</v>
      </c>
      <c r="AU399" s="962">
        <f t="shared" si="1555"/>
        <v>0</v>
      </c>
      <c r="AV399" s="184"/>
      <c r="AW399" s="974" t="s">
        <v>181</v>
      </c>
      <c r="AX399" s="2411">
        <f t="shared" ref="AX399:CA399" si="1556">SUM(AX394:AX398)</f>
        <v>0</v>
      </c>
      <c r="AY399" s="2414">
        <f t="shared" si="1556"/>
        <v>0</v>
      </c>
      <c r="AZ399" s="2414">
        <f t="shared" si="1556"/>
        <v>0</v>
      </c>
      <c r="BA399" s="2414">
        <f t="shared" si="1556"/>
        <v>0</v>
      </c>
      <c r="BB399" s="2414">
        <f t="shared" si="1556"/>
        <v>0</v>
      </c>
      <c r="BC399" s="2414">
        <f t="shared" si="1556"/>
        <v>0</v>
      </c>
      <c r="BD399" s="2412">
        <f t="shared" si="1556"/>
        <v>0</v>
      </c>
      <c r="BE399" s="2411">
        <f t="shared" si="1556"/>
        <v>0</v>
      </c>
      <c r="BF399" s="2414">
        <f t="shared" si="1556"/>
        <v>0</v>
      </c>
      <c r="BG399" s="2414">
        <f t="shared" si="1556"/>
        <v>0</v>
      </c>
      <c r="BH399" s="2414">
        <f t="shared" si="1556"/>
        <v>0</v>
      </c>
      <c r="BI399" s="2412">
        <f t="shared" si="1556"/>
        <v>0</v>
      </c>
      <c r="BJ399" s="2411">
        <f t="shared" si="1556"/>
        <v>0</v>
      </c>
      <c r="BK399" s="2414">
        <f t="shared" si="1556"/>
        <v>0</v>
      </c>
      <c r="BL399" s="2415">
        <f t="shared" si="1556"/>
        <v>0</v>
      </c>
      <c r="BM399" s="2416">
        <f t="shared" si="1556"/>
        <v>0</v>
      </c>
      <c r="BN399" s="2416">
        <f t="shared" si="1556"/>
        <v>0</v>
      </c>
      <c r="BO399" s="2411">
        <f t="shared" si="1556"/>
        <v>0</v>
      </c>
      <c r="BP399" s="2414">
        <f t="shared" si="1556"/>
        <v>0</v>
      </c>
      <c r="BQ399" s="2414">
        <f t="shared" si="1556"/>
        <v>0</v>
      </c>
      <c r="BR399" s="2414">
        <f t="shared" si="1556"/>
        <v>0</v>
      </c>
      <c r="BS399" s="2412">
        <f t="shared" si="1556"/>
        <v>0</v>
      </c>
      <c r="BT399" s="2411">
        <f t="shared" si="1556"/>
        <v>0</v>
      </c>
      <c r="BU399" s="2414">
        <f t="shared" si="1556"/>
        <v>0</v>
      </c>
      <c r="BV399" s="2412">
        <f t="shared" si="1556"/>
        <v>0</v>
      </c>
      <c r="BW399" s="2418">
        <f t="shared" si="1556"/>
        <v>0</v>
      </c>
      <c r="BX399" s="2416">
        <f t="shared" si="1556"/>
        <v>0</v>
      </c>
      <c r="BY399" s="2411">
        <f t="shared" si="1556"/>
        <v>0</v>
      </c>
      <c r="BZ399" s="2414">
        <f t="shared" si="1556"/>
        <v>0</v>
      </c>
      <c r="CA399" s="2412">
        <f t="shared" si="1556"/>
        <v>0</v>
      </c>
      <c r="CB399" s="179"/>
      <c r="CC399" s="971" t="s">
        <v>106</v>
      </c>
      <c r="CD399" s="2402">
        <f t="shared" ref="CD399:CV399" si="1557">SUM(CD394:CD398)</f>
        <v>0</v>
      </c>
      <c r="CE399" s="2404">
        <f t="shared" si="1557"/>
        <v>0</v>
      </c>
      <c r="CF399" s="973">
        <f t="shared" si="1557"/>
        <v>0</v>
      </c>
      <c r="CG399" s="962">
        <f t="shared" si="1557"/>
        <v>0</v>
      </c>
      <c r="CH399" s="2402">
        <f t="shared" si="1557"/>
        <v>0</v>
      </c>
      <c r="CI399" s="2404">
        <f t="shared" si="1557"/>
        <v>0</v>
      </c>
      <c r="CJ399" s="973">
        <f t="shared" si="1557"/>
        <v>0</v>
      </c>
      <c r="CK399" s="962">
        <f t="shared" si="1557"/>
        <v>0</v>
      </c>
      <c r="CL399" s="2402">
        <f t="shared" si="1557"/>
        <v>0</v>
      </c>
      <c r="CM399" s="2404">
        <f t="shared" si="1557"/>
        <v>0</v>
      </c>
      <c r="CN399" s="973">
        <f t="shared" si="1557"/>
        <v>0</v>
      </c>
      <c r="CO399" s="962">
        <f t="shared" si="1557"/>
        <v>0</v>
      </c>
      <c r="CP399" s="2402">
        <f t="shared" si="1557"/>
        <v>0</v>
      </c>
      <c r="CQ399" s="973">
        <f t="shared" si="1557"/>
        <v>0</v>
      </c>
      <c r="CR399" s="962">
        <f t="shared" si="1557"/>
        <v>0</v>
      </c>
      <c r="CS399" s="2402">
        <f t="shared" si="1557"/>
        <v>0</v>
      </c>
      <c r="CT399" s="2404">
        <f t="shared" si="1557"/>
        <v>0</v>
      </c>
      <c r="CU399" s="973">
        <f t="shared" si="1557"/>
        <v>0</v>
      </c>
      <c r="CV399" s="962">
        <f t="shared" si="1557"/>
        <v>0</v>
      </c>
      <c r="CW399" s="184"/>
      <c r="CX399" s="2402">
        <f t="shared" ref="CX399:DE399" si="1558">SUM(CX394:CX398)</f>
        <v>0</v>
      </c>
      <c r="CY399" s="2404">
        <f t="shared" si="1558"/>
        <v>0</v>
      </c>
      <c r="CZ399" s="975">
        <f t="shared" si="1558"/>
        <v>0</v>
      </c>
      <c r="DA399" s="962">
        <f t="shared" si="1558"/>
        <v>0</v>
      </c>
      <c r="DB399" s="2403">
        <f t="shared" si="1558"/>
        <v>0</v>
      </c>
      <c r="DC399" s="2404">
        <f t="shared" si="1558"/>
        <v>0</v>
      </c>
      <c r="DD399" s="975">
        <f t="shared" si="1558"/>
        <v>0</v>
      </c>
      <c r="DE399" s="962">
        <f t="shared" si="1558"/>
        <v>0</v>
      </c>
      <c r="DF399" s="184"/>
      <c r="DG399" s="962">
        <f t="shared" ref="DG399" si="1559">SUM(DG394:DG398)</f>
        <v>0</v>
      </c>
      <c r="DH399" s="184"/>
      <c r="DI399" s="962">
        <f t="shared" ref="DI399:DK399" si="1560">SUM(DI394:DI398)</f>
        <v>0</v>
      </c>
      <c r="DJ399" s="962">
        <f t="shared" si="1560"/>
        <v>0</v>
      </c>
      <c r="DK399" s="962">
        <f t="shared" si="1560"/>
        <v>0</v>
      </c>
      <c r="DL399" s="181"/>
      <c r="DM399" s="962">
        <f t="shared" ref="DM399" si="1561">SUM(DM394:DM398)</f>
        <v>0</v>
      </c>
      <c r="DN399" s="181"/>
      <c r="DO399" s="960" t="str">
        <f t="shared" si="1473"/>
        <v>True</v>
      </c>
      <c r="DP399" s="4075" t="str">
        <f>IF($U399=0,"Blanc","")</f>
        <v>Blanc</v>
      </c>
      <c r="DQ399" s="4074" t="str">
        <f t="shared" ref="DQ399" si="1562">IF(AND(DP399&lt;&gt;"Blanc",DO399="True"),"ok","wrong")</f>
        <v>wrong</v>
      </c>
    </row>
    <row r="400" spans="1:121" s="234" customFormat="1" ht="39.9" customHeight="1">
      <c r="A400" s="181"/>
      <c r="B400" s="8462" t="s">
        <v>681</v>
      </c>
      <c r="C400" s="8462"/>
      <c r="D400" s="8462"/>
      <c r="E400" s="8462"/>
      <c r="F400" s="8462"/>
      <c r="G400" s="2051"/>
      <c r="H400" s="184">
        <f t="shared" ref="H400:AU400" si="1563">H393+H399</f>
        <v>0</v>
      </c>
      <c r="I400" s="184">
        <f t="shared" si="1563"/>
        <v>0</v>
      </c>
      <c r="J400" s="184">
        <f t="shared" si="1563"/>
        <v>0</v>
      </c>
      <c r="K400" s="184">
        <f t="shared" si="1563"/>
        <v>0</v>
      </c>
      <c r="L400" s="184">
        <f t="shared" si="1563"/>
        <v>0</v>
      </c>
      <c r="M400" s="184">
        <f t="shared" si="1563"/>
        <v>0</v>
      </c>
      <c r="N400" s="184">
        <f t="shared" si="1563"/>
        <v>0</v>
      </c>
      <c r="O400" s="184">
        <f t="shared" si="1563"/>
        <v>0</v>
      </c>
      <c r="P400" s="184">
        <f t="shared" si="1563"/>
        <v>0</v>
      </c>
      <c r="Q400" s="184">
        <f t="shared" si="1563"/>
        <v>0</v>
      </c>
      <c r="R400" s="184">
        <f t="shared" si="1563"/>
        <v>0</v>
      </c>
      <c r="S400" s="184">
        <f t="shared" si="1563"/>
        <v>0</v>
      </c>
      <c r="T400" s="184">
        <f t="shared" si="1563"/>
        <v>0</v>
      </c>
      <c r="U400" s="184">
        <f t="shared" si="1563"/>
        <v>0</v>
      </c>
      <c r="V400" s="184">
        <f t="shared" si="1563"/>
        <v>0</v>
      </c>
      <c r="W400" s="184">
        <f t="shared" si="1563"/>
        <v>0</v>
      </c>
      <c r="X400" s="184">
        <f t="shared" si="1563"/>
        <v>0</v>
      </c>
      <c r="Y400" s="184">
        <f t="shared" si="1563"/>
        <v>0</v>
      </c>
      <c r="Z400" s="184">
        <f t="shared" si="1563"/>
        <v>0</v>
      </c>
      <c r="AA400" s="184">
        <f t="shared" si="1563"/>
        <v>0</v>
      </c>
      <c r="AB400" s="184">
        <f t="shared" si="1563"/>
        <v>0</v>
      </c>
      <c r="AC400" s="184">
        <f t="shared" si="1563"/>
        <v>0</v>
      </c>
      <c r="AD400" s="184">
        <f t="shared" si="1563"/>
        <v>0</v>
      </c>
      <c r="AE400" s="184">
        <f t="shared" si="1563"/>
        <v>0</v>
      </c>
      <c r="AF400" s="184">
        <f t="shared" si="1563"/>
        <v>0</v>
      </c>
      <c r="AG400" s="184">
        <f t="shared" si="1563"/>
        <v>0</v>
      </c>
      <c r="AH400" s="184">
        <f t="shared" si="1563"/>
        <v>0</v>
      </c>
      <c r="AI400" s="184">
        <f t="shared" si="1563"/>
        <v>0</v>
      </c>
      <c r="AJ400" s="184">
        <f t="shared" si="1563"/>
        <v>0</v>
      </c>
      <c r="AK400" s="184">
        <f t="shared" si="1563"/>
        <v>0</v>
      </c>
      <c r="AL400" s="184">
        <f t="shared" si="1563"/>
        <v>0</v>
      </c>
      <c r="AM400" s="184">
        <f t="shared" si="1563"/>
        <v>0</v>
      </c>
      <c r="AN400" s="184">
        <f t="shared" si="1563"/>
        <v>0</v>
      </c>
      <c r="AO400" s="184">
        <f t="shared" si="1563"/>
        <v>0</v>
      </c>
      <c r="AP400" s="184">
        <f t="shared" si="1563"/>
        <v>0</v>
      </c>
      <c r="AQ400" s="184">
        <f t="shared" si="1563"/>
        <v>0</v>
      </c>
      <c r="AR400" s="184">
        <f t="shared" si="1563"/>
        <v>0</v>
      </c>
      <c r="AS400" s="184">
        <f t="shared" si="1563"/>
        <v>0</v>
      </c>
      <c r="AT400" s="184">
        <f t="shared" si="1563"/>
        <v>0</v>
      </c>
      <c r="AU400" s="184">
        <f t="shared" si="1563"/>
        <v>0</v>
      </c>
      <c r="AV400" s="184"/>
      <c r="AW400" s="184"/>
      <c r="AX400" s="184">
        <f t="shared" ref="AX400:CA400" si="1564">AX393+AX399</f>
        <v>0</v>
      </c>
      <c r="AY400" s="184">
        <f t="shared" si="1564"/>
        <v>0</v>
      </c>
      <c r="AZ400" s="184">
        <f t="shared" si="1564"/>
        <v>0</v>
      </c>
      <c r="BA400" s="184">
        <f t="shared" si="1564"/>
        <v>0</v>
      </c>
      <c r="BB400" s="184">
        <f t="shared" si="1564"/>
        <v>0</v>
      </c>
      <c r="BC400" s="184">
        <f t="shared" si="1564"/>
        <v>0</v>
      </c>
      <c r="BD400" s="184">
        <f t="shared" si="1564"/>
        <v>0</v>
      </c>
      <c r="BE400" s="184">
        <f t="shared" si="1564"/>
        <v>0</v>
      </c>
      <c r="BF400" s="184">
        <f t="shared" si="1564"/>
        <v>0</v>
      </c>
      <c r="BG400" s="184">
        <f t="shared" si="1564"/>
        <v>0</v>
      </c>
      <c r="BH400" s="184">
        <f t="shared" si="1564"/>
        <v>0</v>
      </c>
      <c r="BI400" s="184">
        <f t="shared" si="1564"/>
        <v>0</v>
      </c>
      <c r="BJ400" s="184">
        <f t="shared" si="1564"/>
        <v>0</v>
      </c>
      <c r="BK400" s="184">
        <f t="shared" si="1564"/>
        <v>0</v>
      </c>
      <c r="BL400" s="184">
        <f t="shared" si="1564"/>
        <v>0</v>
      </c>
      <c r="BM400" s="184">
        <f t="shared" si="1564"/>
        <v>0</v>
      </c>
      <c r="BN400" s="184">
        <f t="shared" si="1564"/>
        <v>0</v>
      </c>
      <c r="BO400" s="184">
        <f t="shared" si="1564"/>
        <v>0</v>
      </c>
      <c r="BP400" s="184">
        <f t="shared" si="1564"/>
        <v>0</v>
      </c>
      <c r="BQ400" s="184">
        <f t="shared" si="1564"/>
        <v>0</v>
      </c>
      <c r="BR400" s="184">
        <f t="shared" si="1564"/>
        <v>0</v>
      </c>
      <c r="BS400" s="184">
        <f t="shared" si="1564"/>
        <v>0</v>
      </c>
      <c r="BT400" s="184">
        <f t="shared" si="1564"/>
        <v>0</v>
      </c>
      <c r="BU400" s="184">
        <f t="shared" si="1564"/>
        <v>0</v>
      </c>
      <c r="BV400" s="184">
        <f t="shared" si="1564"/>
        <v>0</v>
      </c>
      <c r="BW400" s="184">
        <f t="shared" si="1564"/>
        <v>0</v>
      </c>
      <c r="BX400" s="184">
        <f t="shared" si="1564"/>
        <v>0</v>
      </c>
      <c r="BY400" s="184">
        <f t="shared" si="1564"/>
        <v>0</v>
      </c>
      <c r="BZ400" s="184">
        <f t="shared" si="1564"/>
        <v>0</v>
      </c>
      <c r="CA400" s="184">
        <f t="shared" si="1564"/>
        <v>0</v>
      </c>
      <c r="CB400" s="184"/>
      <c r="CC400" s="184"/>
      <c r="CD400" s="184">
        <f t="shared" ref="CD400:CV400" si="1565">CD393+CD399</f>
        <v>0</v>
      </c>
      <c r="CE400" s="184">
        <f t="shared" si="1565"/>
        <v>0</v>
      </c>
      <c r="CF400" s="184">
        <f t="shared" si="1565"/>
        <v>0</v>
      </c>
      <c r="CG400" s="184">
        <f t="shared" si="1565"/>
        <v>0</v>
      </c>
      <c r="CH400" s="184">
        <f t="shared" si="1565"/>
        <v>0</v>
      </c>
      <c r="CI400" s="184">
        <f t="shared" si="1565"/>
        <v>0</v>
      </c>
      <c r="CJ400" s="184">
        <f t="shared" si="1565"/>
        <v>0</v>
      </c>
      <c r="CK400" s="184">
        <f t="shared" si="1565"/>
        <v>0</v>
      </c>
      <c r="CL400" s="184">
        <f t="shared" si="1565"/>
        <v>0</v>
      </c>
      <c r="CM400" s="184">
        <f t="shared" si="1565"/>
        <v>0</v>
      </c>
      <c r="CN400" s="184">
        <f t="shared" si="1565"/>
        <v>0</v>
      </c>
      <c r="CO400" s="184">
        <f t="shared" si="1565"/>
        <v>0</v>
      </c>
      <c r="CP400" s="184">
        <f t="shared" si="1565"/>
        <v>0</v>
      </c>
      <c r="CQ400" s="184">
        <f t="shared" si="1565"/>
        <v>0</v>
      </c>
      <c r="CR400" s="184">
        <f t="shared" si="1565"/>
        <v>0</v>
      </c>
      <c r="CS400" s="184">
        <f t="shared" si="1565"/>
        <v>0</v>
      </c>
      <c r="CT400" s="184">
        <f t="shared" si="1565"/>
        <v>0</v>
      </c>
      <c r="CU400" s="184">
        <f t="shared" si="1565"/>
        <v>0</v>
      </c>
      <c r="CV400" s="184">
        <f t="shared" si="1565"/>
        <v>0</v>
      </c>
      <c r="CW400" s="184"/>
      <c r="CX400" s="184">
        <f t="shared" ref="CX400:DE400" si="1566">CX393+CX399</f>
        <v>0</v>
      </c>
      <c r="CY400" s="184">
        <f t="shared" si="1566"/>
        <v>0</v>
      </c>
      <c r="CZ400" s="184">
        <f t="shared" si="1566"/>
        <v>0</v>
      </c>
      <c r="DA400" s="184">
        <f t="shared" si="1566"/>
        <v>0</v>
      </c>
      <c r="DB400" s="184">
        <f t="shared" si="1566"/>
        <v>0</v>
      </c>
      <c r="DC400" s="184">
        <f t="shared" si="1566"/>
        <v>0</v>
      </c>
      <c r="DD400" s="184">
        <f t="shared" si="1566"/>
        <v>0</v>
      </c>
      <c r="DE400" s="184">
        <f t="shared" si="1566"/>
        <v>0</v>
      </c>
      <c r="DF400" s="184"/>
      <c r="DG400" s="184">
        <f t="shared" ref="DG400" si="1567">DG393+DG399</f>
        <v>0</v>
      </c>
      <c r="DH400" s="184"/>
      <c r="DI400" s="184">
        <f t="shared" ref="DI400:DK400" si="1568">DI393+DI399</f>
        <v>0</v>
      </c>
      <c r="DJ400" s="184">
        <f t="shared" si="1568"/>
        <v>0</v>
      </c>
      <c r="DK400" s="184">
        <f t="shared" si="1568"/>
        <v>0</v>
      </c>
      <c r="DL400" s="184"/>
      <c r="DM400" s="184">
        <f t="shared" ref="DM400" si="1569">DM393+DM399</f>
        <v>0</v>
      </c>
      <c r="DN400" s="184"/>
      <c r="DO400" s="184" t="str">
        <f t="shared" ref="DO400" si="1570">IF(AND($U400=$V400+$W400+$AN400+$AT400,$X400=SUM($AX400:$BD400),$Y400=SUM($BE400:$BL400),$Z400=$BM400,$AA400=SUM($AX400:$BM400),$AB400=$BN400,$AC400=$BO400,$AD400=$BP400,$AE400=$BQ400,$AF400=$BR400,$AG400=$BS400,$AH400=SUM($BO400:$BS400),$AI400=$BT400,$AJ400=$BU400,$AK400=$BV400,$AL400=SUM($BT400:$BV400),$AM400=$BW400,$AN400=$BX400,$AP400=$BY400,$AQ400=$BZ400,$AB400+$AH400=$CG400,$AO400=$CK400,$AP400=$CO400,$AQ400=$CR400,$AR400=$DA400,$AS400=$DE400,$AR400+$AS400=$CV400,$DG400=$AB400+$AH400+$AT400,$DI400=$CD400+$CH400+$CL400+$CP400+$CS400,$DJ400=$CE400+$CI400+$CM400+$CQ400+$CT400,$DK400=$CF400+$CJ400+$CN400+$CU400,$DM400=SUM($DI400:$DK400),$DM400=$DG400), "True", "False")</f>
        <v>True</v>
      </c>
      <c r="DP400" s="1942"/>
    </row>
    <row r="401" spans="1:119" s="234" customFormat="1" ht="39.9" customHeight="1">
      <c r="A401" s="181"/>
      <c r="B401" s="2052"/>
      <c r="C401" s="2052"/>
      <c r="D401" s="2052"/>
      <c r="E401" s="2052"/>
      <c r="F401" s="2052"/>
      <c r="G401" s="965"/>
      <c r="H401" s="184"/>
      <c r="I401" s="184"/>
      <c r="J401" s="184"/>
      <c r="K401" s="184"/>
      <c r="L401" s="184"/>
      <c r="M401" s="184"/>
      <c r="N401" s="184"/>
      <c r="O401" s="184"/>
      <c r="P401" s="184"/>
      <c r="Q401" s="184"/>
      <c r="R401" s="184"/>
      <c r="S401" s="184"/>
      <c r="T401" s="184"/>
      <c r="U401" s="184"/>
      <c r="V401" s="184"/>
      <c r="W401" s="184"/>
      <c r="X401" s="184"/>
      <c r="Y401" s="184"/>
      <c r="Z401" s="184"/>
      <c r="AA401" s="184"/>
      <c r="AB401" s="184"/>
      <c r="AC401" s="184"/>
      <c r="AD401" s="184"/>
      <c r="AE401" s="184"/>
      <c r="AF401" s="184"/>
      <c r="AG401" s="184"/>
      <c r="AH401" s="184"/>
      <c r="AI401" s="184"/>
      <c r="AJ401" s="184"/>
      <c r="AK401" s="184"/>
      <c r="AL401" s="184"/>
      <c r="AM401" s="184"/>
      <c r="AN401" s="184"/>
      <c r="AO401" s="184"/>
      <c r="AP401" s="184"/>
      <c r="AQ401" s="184"/>
      <c r="AR401" s="184"/>
      <c r="AS401" s="184"/>
      <c r="AT401" s="184"/>
      <c r="AU401" s="184"/>
      <c r="AV401" s="184"/>
      <c r="AW401" s="233"/>
      <c r="AX401" s="184"/>
      <c r="AY401" s="184"/>
      <c r="AZ401" s="184"/>
      <c r="BA401" s="184"/>
      <c r="BB401" s="184"/>
      <c r="BC401" s="184"/>
      <c r="BD401" s="184"/>
      <c r="BE401" s="184"/>
      <c r="BF401" s="184"/>
      <c r="BG401" s="184"/>
      <c r="BH401" s="184"/>
      <c r="BI401" s="184"/>
      <c r="BJ401" s="184"/>
      <c r="BK401" s="184"/>
      <c r="BL401" s="184"/>
      <c r="BM401" s="184"/>
      <c r="BN401" s="184"/>
      <c r="BO401" s="184"/>
      <c r="BP401" s="184"/>
      <c r="BQ401" s="184"/>
      <c r="BR401" s="184"/>
      <c r="BS401" s="184"/>
      <c r="BT401" s="184"/>
      <c r="BU401" s="184"/>
      <c r="BV401" s="184"/>
      <c r="BW401" s="184"/>
      <c r="BX401" s="184"/>
      <c r="BY401" s="184"/>
      <c r="BZ401" s="184"/>
      <c r="CA401" s="184"/>
      <c r="CB401" s="181"/>
      <c r="CC401" s="233"/>
      <c r="CD401" s="184"/>
      <c r="CE401" s="184"/>
      <c r="CF401" s="184"/>
      <c r="CG401" s="184"/>
      <c r="CH401" s="184"/>
      <c r="CI401" s="184"/>
      <c r="CJ401" s="184"/>
      <c r="CK401" s="184"/>
      <c r="CL401" s="184"/>
      <c r="CM401" s="184"/>
      <c r="CN401" s="184"/>
      <c r="CO401" s="184"/>
      <c r="CP401" s="184"/>
      <c r="CQ401" s="184"/>
      <c r="CR401" s="184"/>
      <c r="CS401" s="184"/>
      <c r="CT401" s="184"/>
      <c r="CU401" s="184"/>
      <c r="CV401" s="184"/>
      <c r="CW401" s="184"/>
      <c r="CX401" s="184"/>
      <c r="CY401" s="184"/>
      <c r="CZ401" s="184"/>
      <c r="DA401" s="184"/>
      <c r="DB401" s="184"/>
      <c r="DC401" s="184"/>
      <c r="DD401" s="184"/>
      <c r="DE401" s="184"/>
      <c r="DF401" s="184"/>
      <c r="DG401" s="184"/>
      <c r="DH401" s="184"/>
      <c r="DI401" s="184"/>
      <c r="DJ401" s="184"/>
      <c r="DK401" s="184"/>
      <c r="DL401" s="181"/>
      <c r="DM401" s="184"/>
      <c r="DN401" s="181"/>
      <c r="DO401" s="181"/>
    </row>
    <row r="402" spans="1:119" s="234" customFormat="1" ht="39.9" customHeight="1">
      <c r="A402" s="181"/>
      <c r="B402" s="180"/>
      <c r="C402" s="180"/>
      <c r="D402" s="180"/>
      <c r="E402" s="180"/>
      <c r="F402" s="232"/>
      <c r="G402" s="183"/>
      <c r="H402" s="184"/>
      <c r="I402" s="184"/>
      <c r="J402" s="184"/>
      <c r="K402" s="184"/>
      <c r="L402" s="184"/>
      <c r="M402" s="184"/>
      <c r="N402" s="184"/>
      <c r="O402" s="184"/>
      <c r="P402" s="184"/>
      <c r="Q402" s="184"/>
      <c r="R402" s="184"/>
      <c r="S402" s="184"/>
      <c r="T402" s="184"/>
      <c r="U402" s="184"/>
      <c r="V402" s="184"/>
      <c r="W402" s="184"/>
      <c r="X402" s="184"/>
      <c r="Y402" s="184"/>
      <c r="Z402" s="184"/>
      <c r="AA402" s="184"/>
      <c r="AB402" s="184"/>
      <c r="AC402" s="184"/>
      <c r="AD402" s="184"/>
      <c r="AE402" s="184"/>
      <c r="AF402" s="184"/>
      <c r="AG402" s="184"/>
      <c r="AH402" s="184"/>
      <c r="AI402" s="184"/>
      <c r="AJ402" s="184"/>
      <c r="AK402" s="184"/>
      <c r="AL402" s="184"/>
      <c r="AM402" s="184"/>
      <c r="AN402" s="236"/>
      <c r="AO402" s="184"/>
      <c r="AP402" s="184"/>
      <c r="AQ402" s="184"/>
      <c r="AR402" s="184"/>
      <c r="AS402" s="184"/>
      <c r="AT402" s="184"/>
      <c r="AU402" s="184"/>
      <c r="AV402" s="184"/>
      <c r="AW402" s="233"/>
      <c r="AX402" s="184"/>
      <c r="AY402" s="184"/>
      <c r="AZ402" s="184"/>
      <c r="BA402" s="184"/>
      <c r="BB402" s="184"/>
      <c r="BC402" s="184"/>
      <c r="BD402" s="184"/>
      <c r="BE402" s="184"/>
      <c r="BF402" s="184"/>
      <c r="BG402" s="184"/>
      <c r="BH402" s="184"/>
      <c r="BI402" s="184"/>
      <c r="BJ402" s="184"/>
      <c r="BK402" s="184"/>
      <c r="BL402" s="184"/>
      <c r="BM402" s="184"/>
      <c r="BN402" s="184"/>
      <c r="BO402" s="184"/>
      <c r="BP402" s="184"/>
      <c r="BQ402" s="184"/>
      <c r="BR402" s="184"/>
      <c r="BS402" s="184"/>
      <c r="BT402" s="184"/>
      <c r="BU402" s="184"/>
      <c r="BV402" s="184"/>
      <c r="BW402" s="184"/>
      <c r="BX402" s="184"/>
      <c r="BY402" s="184"/>
      <c r="BZ402" s="184"/>
      <c r="CA402" s="184"/>
      <c r="CB402" s="181"/>
      <c r="CC402" s="233"/>
      <c r="CD402" s="184"/>
      <c r="CE402" s="184"/>
      <c r="CF402" s="184"/>
      <c r="CG402" s="184"/>
      <c r="CH402" s="184"/>
      <c r="CI402" s="184"/>
      <c r="CJ402" s="184"/>
      <c r="CK402" s="184"/>
      <c r="CL402" s="184"/>
      <c r="CM402" s="184"/>
      <c r="CN402" s="184"/>
      <c r="CO402" s="184"/>
      <c r="CP402" s="184"/>
      <c r="CQ402" s="184"/>
      <c r="CR402" s="184"/>
      <c r="CS402" s="184"/>
      <c r="CT402" s="184"/>
      <c r="CU402" s="184"/>
      <c r="CV402" s="184"/>
      <c r="CW402" s="184"/>
      <c r="CX402" s="184"/>
      <c r="CY402" s="184"/>
      <c r="CZ402" s="184"/>
      <c r="DA402" s="184"/>
      <c r="DB402" s="184"/>
      <c r="DC402" s="184"/>
      <c r="DD402" s="184"/>
      <c r="DE402" s="184"/>
      <c r="DF402" s="184"/>
      <c r="DG402" s="184"/>
      <c r="DH402" s="184"/>
      <c r="DI402" s="184"/>
      <c r="DJ402" s="184"/>
      <c r="DK402" s="184"/>
      <c r="DL402" s="181"/>
      <c r="DM402" s="184"/>
      <c r="DN402" s="181"/>
      <c r="DO402" s="181"/>
    </row>
    <row r="403" spans="1:119" s="234" customFormat="1" ht="39.9" customHeight="1">
      <c r="A403" s="181"/>
      <c r="B403" s="180"/>
      <c r="C403" s="180"/>
      <c r="D403" s="180"/>
      <c r="E403" s="180"/>
      <c r="F403" s="232"/>
      <c r="G403" s="183"/>
      <c r="H403" s="184"/>
      <c r="I403" s="184"/>
      <c r="J403" s="184"/>
      <c r="K403" s="184"/>
      <c r="L403" s="184"/>
      <c r="M403" s="184"/>
      <c r="N403" s="184"/>
      <c r="O403" s="184"/>
      <c r="P403" s="184"/>
      <c r="Q403" s="184"/>
      <c r="R403" s="184"/>
      <c r="S403" s="184"/>
      <c r="T403" s="184"/>
      <c r="U403" s="184"/>
      <c r="V403" s="184"/>
      <c r="W403" s="184"/>
      <c r="X403" s="184"/>
      <c r="Y403" s="184"/>
      <c r="Z403" s="184"/>
      <c r="AA403" s="184"/>
      <c r="AB403" s="184"/>
      <c r="AC403" s="184"/>
      <c r="AD403" s="184"/>
      <c r="AE403" s="184"/>
      <c r="AF403" s="184"/>
      <c r="AG403" s="184"/>
      <c r="AH403" s="184"/>
      <c r="AI403" s="184"/>
      <c r="AJ403" s="184"/>
      <c r="AK403" s="184"/>
      <c r="AL403" s="184"/>
      <c r="AM403" s="184"/>
      <c r="AN403" s="184"/>
      <c r="AO403" s="184"/>
      <c r="AP403" s="184"/>
      <c r="AQ403" s="184"/>
      <c r="AR403" s="184"/>
      <c r="AS403" s="184"/>
      <c r="AT403" s="184"/>
      <c r="AU403" s="184"/>
      <c r="AV403" s="184"/>
      <c r="AW403" s="233"/>
      <c r="AX403" s="184"/>
      <c r="AY403" s="184"/>
      <c r="AZ403" s="184"/>
      <c r="BA403" s="184"/>
      <c r="BB403" s="184"/>
      <c r="BC403" s="184"/>
      <c r="BD403" s="184"/>
      <c r="BE403" s="184"/>
      <c r="BF403" s="184"/>
      <c r="BG403" s="184"/>
      <c r="BH403" s="184"/>
      <c r="BI403" s="184"/>
      <c r="BJ403" s="184"/>
      <c r="BK403" s="184"/>
      <c r="BL403" s="184"/>
      <c r="BM403" s="184"/>
      <c r="BN403" s="184"/>
      <c r="BO403" s="184"/>
      <c r="BP403" s="184"/>
      <c r="BQ403" s="184"/>
      <c r="BR403" s="184"/>
      <c r="BS403" s="184"/>
      <c r="BT403" s="184"/>
      <c r="BU403" s="184"/>
      <c r="BV403" s="184"/>
      <c r="BW403" s="184"/>
      <c r="BX403" s="184"/>
      <c r="BY403" s="184"/>
      <c r="BZ403" s="184"/>
      <c r="CA403" s="184"/>
      <c r="CB403" s="181"/>
      <c r="CC403" s="233"/>
      <c r="CD403" s="184"/>
      <c r="CE403" s="184"/>
      <c r="CF403" s="184"/>
      <c r="CG403" s="184"/>
      <c r="CH403" s="184"/>
      <c r="CI403" s="184"/>
      <c r="CJ403" s="184"/>
      <c r="CK403" s="184"/>
      <c r="CL403" s="184"/>
      <c r="CM403" s="184"/>
      <c r="CN403" s="184"/>
      <c r="CO403" s="184"/>
      <c r="CP403" s="184"/>
      <c r="CQ403" s="184"/>
      <c r="CR403" s="184"/>
      <c r="CS403" s="184"/>
      <c r="CT403" s="184"/>
      <c r="CU403" s="184"/>
      <c r="CV403" s="184"/>
      <c r="CW403" s="184"/>
      <c r="CX403" s="184"/>
      <c r="CY403" s="184"/>
      <c r="CZ403" s="184"/>
      <c r="DA403" s="184"/>
      <c r="DB403" s="184"/>
      <c r="DC403" s="184"/>
      <c r="DD403" s="184"/>
      <c r="DE403" s="184"/>
      <c r="DF403" s="184"/>
      <c r="DG403" s="184"/>
      <c r="DH403" s="184"/>
      <c r="DI403" s="184"/>
      <c r="DJ403" s="184"/>
      <c r="DK403" s="184"/>
      <c r="DL403" s="181"/>
      <c r="DM403" s="184"/>
      <c r="DN403" s="181"/>
      <c r="DO403" s="181"/>
    </row>
    <row r="404" spans="1:119" s="234" customFormat="1" ht="39.9" customHeight="1">
      <c r="A404" s="181"/>
      <c r="B404" s="180"/>
      <c r="C404" s="180"/>
      <c r="D404" s="180"/>
      <c r="E404" s="180"/>
      <c r="F404" s="232"/>
      <c r="G404" s="183"/>
      <c r="H404" s="184"/>
      <c r="I404" s="184"/>
      <c r="J404" s="184"/>
      <c r="K404" s="184"/>
      <c r="L404" s="184"/>
      <c r="M404" s="184"/>
      <c r="N404" s="184"/>
      <c r="O404" s="184"/>
      <c r="P404" s="184"/>
      <c r="Q404" s="184"/>
      <c r="R404" s="184"/>
      <c r="S404" s="184"/>
      <c r="T404" s="184"/>
      <c r="U404" s="184"/>
      <c r="V404" s="184"/>
      <c r="W404" s="184"/>
      <c r="X404" s="184"/>
      <c r="Y404" s="184"/>
      <c r="Z404" s="184"/>
      <c r="AA404" s="184"/>
      <c r="AB404" s="184"/>
      <c r="AC404" s="184"/>
      <c r="AD404" s="184"/>
      <c r="AE404" s="184"/>
      <c r="AF404" s="184"/>
      <c r="AG404" s="184"/>
      <c r="AH404" s="184"/>
      <c r="AI404" s="184"/>
      <c r="AJ404" s="184"/>
      <c r="AK404" s="184"/>
      <c r="AL404" s="184"/>
      <c r="AM404" s="184"/>
      <c r="AN404" s="184"/>
      <c r="AO404" s="184"/>
      <c r="AP404" s="184"/>
      <c r="AQ404" s="184"/>
      <c r="AR404" s="184"/>
      <c r="AS404" s="184"/>
      <c r="AT404" s="184"/>
      <c r="AU404" s="184"/>
      <c r="AV404" s="184"/>
      <c r="AW404" s="233"/>
      <c r="AX404" s="184"/>
      <c r="AY404" s="184"/>
      <c r="AZ404" s="184"/>
      <c r="BA404" s="184"/>
      <c r="BB404" s="184"/>
      <c r="BC404" s="184"/>
      <c r="BD404" s="184"/>
      <c r="BE404" s="184"/>
      <c r="BF404" s="184"/>
      <c r="BG404" s="184"/>
      <c r="BH404" s="184"/>
      <c r="BI404" s="184"/>
      <c r="BJ404" s="184"/>
      <c r="BK404" s="184"/>
      <c r="BL404" s="184"/>
      <c r="BM404" s="184"/>
      <c r="BN404" s="184"/>
      <c r="BO404" s="184"/>
      <c r="BP404" s="184"/>
      <c r="BQ404" s="184"/>
      <c r="BR404" s="184"/>
      <c r="BS404" s="184"/>
      <c r="BT404" s="184"/>
      <c r="BU404" s="184"/>
      <c r="BV404" s="184"/>
      <c r="BW404" s="184"/>
      <c r="BX404" s="184"/>
      <c r="BY404" s="184"/>
      <c r="BZ404" s="184"/>
      <c r="CA404" s="184"/>
      <c r="CB404" s="181"/>
      <c r="CC404" s="233"/>
      <c r="CD404" s="184"/>
      <c r="CE404" s="184"/>
      <c r="CF404" s="184"/>
      <c r="CG404" s="184"/>
      <c r="CH404" s="184"/>
      <c r="CI404" s="184"/>
      <c r="CJ404" s="184"/>
      <c r="CK404" s="184"/>
      <c r="CL404" s="184"/>
      <c r="CM404" s="184"/>
      <c r="CN404" s="184"/>
      <c r="CO404" s="184"/>
      <c r="CP404" s="184"/>
      <c r="CQ404" s="184"/>
      <c r="CR404" s="184"/>
      <c r="CS404" s="184"/>
      <c r="CT404" s="184"/>
      <c r="CU404" s="184"/>
      <c r="CV404" s="184"/>
      <c r="CW404" s="184"/>
      <c r="CX404" s="184"/>
      <c r="CY404" s="184"/>
      <c r="CZ404" s="184"/>
      <c r="DA404" s="184"/>
      <c r="DB404" s="184"/>
      <c r="DC404" s="184"/>
      <c r="DD404" s="184"/>
      <c r="DE404" s="184"/>
      <c r="DF404" s="184"/>
      <c r="DG404" s="184"/>
      <c r="DH404" s="184"/>
      <c r="DI404" s="184"/>
      <c r="DJ404" s="184"/>
      <c r="DK404" s="184"/>
      <c r="DL404" s="181"/>
      <c r="DM404" s="184"/>
      <c r="DN404" s="181"/>
      <c r="DO404" s="181"/>
    </row>
    <row r="405" spans="1:119" s="234" customFormat="1" ht="39.9" customHeight="1">
      <c r="A405" s="181"/>
      <c r="B405" s="180"/>
      <c r="C405" s="180"/>
      <c r="D405" s="180"/>
      <c r="E405" s="180"/>
      <c r="F405" s="232"/>
      <c r="G405" s="183"/>
      <c r="H405" s="184"/>
      <c r="I405" s="184"/>
      <c r="J405" s="184"/>
      <c r="K405" s="184"/>
      <c r="L405" s="184"/>
      <c r="M405" s="184"/>
      <c r="N405" s="184"/>
      <c r="O405" s="184"/>
      <c r="P405" s="184"/>
      <c r="Q405" s="184"/>
      <c r="R405" s="184"/>
      <c r="S405" s="184"/>
      <c r="T405" s="184"/>
      <c r="U405" s="184"/>
      <c r="V405" s="184"/>
      <c r="W405" s="184"/>
      <c r="X405" s="184"/>
      <c r="Y405" s="184"/>
      <c r="Z405" s="184"/>
      <c r="AA405" s="184"/>
      <c r="AB405" s="184"/>
      <c r="AC405" s="184"/>
      <c r="AD405" s="184"/>
      <c r="AE405" s="184"/>
      <c r="AF405" s="184"/>
      <c r="AG405" s="184"/>
      <c r="AH405" s="184"/>
      <c r="AI405" s="184"/>
      <c r="AJ405" s="184"/>
      <c r="AK405" s="184"/>
      <c r="AL405" s="184"/>
      <c r="AM405" s="184"/>
      <c r="AN405" s="184"/>
      <c r="AO405" s="184"/>
      <c r="AP405" s="184"/>
      <c r="AQ405" s="184"/>
      <c r="AR405" s="184"/>
      <c r="AS405" s="184"/>
      <c r="AT405" s="184"/>
      <c r="AU405" s="184"/>
      <c r="AV405" s="184"/>
      <c r="AW405" s="233"/>
      <c r="AX405" s="184"/>
      <c r="AY405" s="184"/>
      <c r="AZ405" s="184"/>
      <c r="BA405" s="184"/>
      <c r="BB405" s="184"/>
      <c r="BC405" s="184"/>
      <c r="BD405" s="184"/>
      <c r="BE405" s="184"/>
      <c r="BF405" s="184"/>
      <c r="BG405" s="184"/>
      <c r="BH405" s="184"/>
      <c r="BI405" s="184"/>
      <c r="BJ405" s="184"/>
      <c r="BK405" s="184"/>
      <c r="BL405" s="184"/>
      <c r="BM405" s="184"/>
      <c r="BN405" s="184"/>
      <c r="BO405" s="184"/>
      <c r="BP405" s="184"/>
      <c r="BQ405" s="184"/>
      <c r="BR405" s="184"/>
      <c r="BS405" s="184"/>
      <c r="BT405" s="184"/>
      <c r="BU405" s="184"/>
      <c r="BV405" s="184"/>
      <c r="BW405" s="184"/>
      <c r="BX405" s="184"/>
      <c r="BY405" s="184"/>
      <c r="BZ405" s="184"/>
      <c r="CA405" s="184"/>
      <c r="CB405" s="181"/>
      <c r="CC405" s="233"/>
      <c r="CD405" s="184"/>
      <c r="CE405" s="184"/>
      <c r="CF405" s="184"/>
      <c r="CG405" s="184"/>
      <c r="CH405" s="184"/>
      <c r="CI405" s="184"/>
      <c r="CJ405" s="184"/>
      <c r="CK405" s="184"/>
      <c r="CL405" s="184"/>
      <c r="CM405" s="184"/>
      <c r="CN405" s="184"/>
      <c r="CO405" s="184"/>
      <c r="CP405" s="184"/>
      <c r="CQ405" s="184"/>
      <c r="CR405" s="184"/>
      <c r="CS405" s="184"/>
      <c r="CT405" s="184"/>
      <c r="CU405" s="184"/>
      <c r="CV405" s="184"/>
      <c r="CW405" s="184"/>
      <c r="CX405" s="184"/>
      <c r="CY405" s="184"/>
      <c r="CZ405" s="184"/>
      <c r="DA405" s="184"/>
      <c r="DB405" s="184"/>
      <c r="DC405" s="184"/>
      <c r="DD405" s="184"/>
      <c r="DE405" s="184"/>
      <c r="DF405" s="184"/>
      <c r="DG405" s="184"/>
      <c r="DH405" s="184"/>
      <c r="DI405" s="184"/>
      <c r="DJ405" s="184"/>
      <c r="DK405" s="184"/>
      <c r="DL405" s="181"/>
      <c r="DM405" s="184"/>
      <c r="DN405" s="181"/>
      <c r="DO405" s="181"/>
    </row>
    <row r="406" spans="1:119" s="234" customFormat="1" ht="39.9" customHeight="1">
      <c r="A406" s="181"/>
      <c r="B406" s="180"/>
      <c r="C406" s="180"/>
      <c r="D406" s="180"/>
      <c r="E406" s="180"/>
      <c r="F406" s="232"/>
      <c r="G406" s="183"/>
      <c r="H406" s="184"/>
      <c r="I406" s="184"/>
      <c r="J406" s="184"/>
      <c r="K406" s="184"/>
      <c r="L406" s="184"/>
      <c r="M406" s="184"/>
      <c r="N406" s="184"/>
      <c r="O406" s="184"/>
      <c r="P406" s="184"/>
      <c r="Q406" s="184"/>
      <c r="R406" s="184"/>
      <c r="S406" s="184"/>
      <c r="T406" s="184"/>
      <c r="U406" s="184"/>
      <c r="V406" s="184"/>
      <c r="W406" s="184"/>
      <c r="X406" s="184"/>
      <c r="Y406" s="184"/>
      <c r="Z406" s="184"/>
      <c r="AA406" s="184"/>
      <c r="AB406" s="184"/>
      <c r="AC406" s="184"/>
      <c r="AD406" s="184"/>
      <c r="AE406" s="184"/>
      <c r="AF406" s="184"/>
      <c r="AG406" s="184"/>
      <c r="AH406" s="184"/>
      <c r="AI406" s="184"/>
      <c r="AJ406" s="184"/>
      <c r="AK406" s="184"/>
      <c r="AL406" s="184"/>
      <c r="AM406" s="184"/>
      <c r="AN406" s="184"/>
      <c r="AO406" s="184"/>
      <c r="AP406" s="184"/>
      <c r="AQ406" s="184"/>
      <c r="AR406" s="184"/>
      <c r="AS406" s="184"/>
      <c r="AT406" s="184"/>
      <c r="AU406" s="184"/>
      <c r="AV406" s="184"/>
      <c r="AW406" s="233"/>
      <c r="AX406" s="184"/>
      <c r="AY406" s="184"/>
      <c r="AZ406" s="184"/>
      <c r="BA406" s="184"/>
      <c r="BB406" s="184"/>
      <c r="BC406" s="184"/>
      <c r="BD406" s="184"/>
      <c r="BE406" s="184"/>
      <c r="BF406" s="184"/>
      <c r="BG406" s="184"/>
      <c r="BH406" s="184"/>
      <c r="BI406" s="184"/>
      <c r="BJ406" s="184"/>
      <c r="BK406" s="184"/>
      <c r="BL406" s="184"/>
      <c r="BM406" s="184"/>
      <c r="BN406" s="184"/>
      <c r="BO406" s="184"/>
      <c r="BP406" s="184"/>
      <c r="BQ406" s="184"/>
      <c r="BR406" s="184"/>
      <c r="BS406" s="184"/>
      <c r="BT406" s="184"/>
      <c r="BU406" s="184"/>
      <c r="BV406" s="184"/>
      <c r="BW406" s="184"/>
      <c r="BX406" s="184"/>
      <c r="BY406" s="184"/>
      <c r="BZ406" s="184"/>
      <c r="CA406" s="184"/>
      <c r="CB406" s="181"/>
      <c r="CC406" s="233"/>
      <c r="CD406" s="184"/>
      <c r="CE406" s="184"/>
      <c r="CF406" s="184"/>
      <c r="CG406" s="184"/>
      <c r="CH406" s="184"/>
      <c r="CI406" s="184"/>
      <c r="CJ406" s="184"/>
      <c r="CK406" s="184"/>
      <c r="CL406" s="184"/>
      <c r="CM406" s="184"/>
      <c r="CN406" s="184"/>
      <c r="CO406" s="184"/>
      <c r="CP406" s="184"/>
      <c r="CQ406" s="184"/>
      <c r="CR406" s="184"/>
      <c r="CS406" s="184"/>
      <c r="CT406" s="184"/>
      <c r="CU406" s="184"/>
      <c r="CV406" s="184"/>
      <c r="CW406" s="184"/>
      <c r="CX406" s="184"/>
      <c r="CY406" s="184"/>
      <c r="CZ406" s="184"/>
      <c r="DA406" s="184"/>
      <c r="DB406" s="184"/>
      <c r="DC406" s="184"/>
      <c r="DD406" s="184"/>
      <c r="DE406" s="184"/>
      <c r="DF406" s="184"/>
      <c r="DG406" s="184"/>
      <c r="DH406" s="184"/>
      <c r="DI406" s="184"/>
      <c r="DJ406" s="184"/>
      <c r="DK406" s="184"/>
      <c r="DL406" s="181"/>
      <c r="DM406" s="184"/>
      <c r="DN406" s="181"/>
      <c r="DO406" s="181"/>
    </row>
    <row r="407" spans="1:119" s="234" customFormat="1" ht="39.9" customHeight="1">
      <c r="A407" s="181"/>
      <c r="B407" s="180"/>
      <c r="C407" s="180"/>
      <c r="D407" s="180"/>
      <c r="E407" s="180"/>
      <c r="F407" s="232"/>
      <c r="G407" s="183"/>
      <c r="H407" s="184"/>
      <c r="I407" s="184"/>
      <c r="J407" s="184"/>
      <c r="K407" s="184"/>
      <c r="L407" s="184"/>
      <c r="M407" s="184"/>
      <c r="N407" s="184"/>
      <c r="O407" s="184"/>
      <c r="P407" s="184"/>
      <c r="Q407" s="184"/>
      <c r="R407" s="184"/>
      <c r="S407" s="184"/>
      <c r="T407" s="184"/>
      <c r="U407" s="184"/>
      <c r="V407" s="184"/>
      <c r="W407" s="184"/>
      <c r="X407" s="184"/>
      <c r="Y407" s="184"/>
      <c r="Z407" s="184"/>
      <c r="AA407" s="184"/>
      <c r="AB407" s="184"/>
      <c r="AC407" s="184"/>
      <c r="AD407" s="184"/>
      <c r="AE407" s="184"/>
      <c r="AF407" s="184"/>
      <c r="AG407" s="184"/>
      <c r="AH407" s="184"/>
      <c r="AI407" s="184"/>
      <c r="AJ407" s="184"/>
      <c r="AK407" s="184"/>
      <c r="AL407" s="184"/>
      <c r="AM407" s="184"/>
      <c r="AN407" s="184"/>
      <c r="AO407" s="184"/>
      <c r="AP407" s="184"/>
      <c r="AQ407" s="184"/>
      <c r="AR407" s="184"/>
      <c r="AS407" s="184"/>
      <c r="AT407" s="184"/>
      <c r="AU407" s="184"/>
      <c r="AV407" s="184"/>
      <c r="AW407" s="233"/>
      <c r="AX407" s="184"/>
      <c r="AY407" s="184"/>
      <c r="AZ407" s="184"/>
      <c r="BA407" s="184"/>
      <c r="BB407" s="184"/>
      <c r="BC407" s="184"/>
      <c r="BD407" s="184"/>
      <c r="BE407" s="184"/>
      <c r="BF407" s="184"/>
      <c r="BG407" s="184"/>
      <c r="BH407" s="184"/>
      <c r="BI407" s="184"/>
      <c r="BJ407" s="184"/>
      <c r="BK407" s="184"/>
      <c r="BL407" s="184"/>
      <c r="BM407" s="184"/>
      <c r="BN407" s="184"/>
      <c r="BO407" s="184"/>
      <c r="BP407" s="184"/>
      <c r="BQ407" s="184"/>
      <c r="BR407" s="184"/>
      <c r="BS407" s="184"/>
      <c r="BT407" s="184"/>
      <c r="BU407" s="184"/>
      <c r="BV407" s="184"/>
      <c r="BW407" s="184"/>
      <c r="BX407" s="184"/>
      <c r="BY407" s="184"/>
      <c r="BZ407" s="184"/>
      <c r="CA407" s="184"/>
      <c r="CB407" s="181"/>
      <c r="CC407" s="233"/>
      <c r="CD407" s="184"/>
      <c r="CE407" s="184"/>
      <c r="CF407" s="184"/>
      <c r="CG407" s="184"/>
      <c r="CH407" s="184"/>
      <c r="CI407" s="184"/>
      <c r="CJ407" s="184"/>
      <c r="CK407" s="184"/>
      <c r="CL407" s="184"/>
      <c r="CM407" s="184"/>
      <c r="CN407" s="184"/>
      <c r="CO407" s="184"/>
      <c r="CP407" s="184"/>
      <c r="CQ407" s="184"/>
      <c r="CR407" s="184"/>
      <c r="CS407" s="184"/>
      <c r="CT407" s="184"/>
      <c r="CU407" s="184"/>
      <c r="CV407" s="184"/>
      <c r="CW407" s="184"/>
      <c r="CX407" s="184"/>
      <c r="CY407" s="184"/>
      <c r="CZ407" s="184"/>
      <c r="DA407" s="184"/>
      <c r="DB407" s="184"/>
      <c r="DC407" s="184"/>
      <c r="DD407" s="184"/>
      <c r="DE407" s="184"/>
      <c r="DF407" s="184"/>
      <c r="DG407" s="184"/>
      <c r="DH407" s="184"/>
      <c r="DI407" s="184"/>
      <c r="DJ407" s="184"/>
      <c r="DK407" s="184"/>
      <c r="DL407" s="181"/>
      <c r="DM407" s="184"/>
      <c r="DN407" s="181"/>
      <c r="DO407" s="181"/>
    </row>
    <row r="408" spans="1:119" s="234" customFormat="1" ht="39.9" customHeight="1">
      <c r="A408" s="181"/>
      <c r="B408" s="180"/>
      <c r="C408" s="180"/>
      <c r="D408" s="180"/>
      <c r="E408" s="180"/>
      <c r="F408" s="232"/>
      <c r="G408" s="183"/>
      <c r="H408" s="184"/>
      <c r="I408" s="184"/>
      <c r="J408" s="184"/>
      <c r="K408" s="184"/>
      <c r="L408" s="184"/>
      <c r="M408" s="184"/>
      <c r="N408" s="184"/>
      <c r="O408" s="184"/>
      <c r="P408" s="184"/>
      <c r="Q408" s="184"/>
      <c r="R408" s="184"/>
      <c r="S408" s="184"/>
      <c r="T408" s="184"/>
      <c r="U408" s="184"/>
      <c r="V408" s="184"/>
      <c r="W408" s="184"/>
      <c r="X408" s="184"/>
      <c r="Y408" s="184"/>
      <c r="Z408" s="184"/>
      <c r="AA408" s="184"/>
      <c r="AB408" s="184"/>
      <c r="AC408" s="184"/>
      <c r="AD408" s="184"/>
      <c r="AE408" s="184"/>
      <c r="AF408" s="184"/>
      <c r="AG408" s="184"/>
      <c r="AH408" s="184"/>
      <c r="AI408" s="184"/>
      <c r="AJ408" s="184"/>
      <c r="AK408" s="184"/>
      <c r="AL408" s="184"/>
      <c r="AM408" s="184"/>
      <c r="AN408" s="184"/>
      <c r="AO408" s="184"/>
      <c r="AP408" s="184"/>
      <c r="AQ408" s="184"/>
      <c r="AR408" s="184"/>
      <c r="AS408" s="184"/>
      <c r="AT408" s="184"/>
      <c r="AU408" s="184"/>
      <c r="AV408" s="184"/>
      <c r="AW408" s="233"/>
      <c r="AX408" s="184"/>
      <c r="AY408" s="184"/>
      <c r="AZ408" s="184"/>
      <c r="BA408" s="184"/>
      <c r="BB408" s="184"/>
      <c r="BC408" s="184"/>
      <c r="BD408" s="184"/>
      <c r="BE408" s="184"/>
      <c r="BF408" s="184"/>
      <c r="BG408" s="184"/>
      <c r="BH408" s="184"/>
      <c r="BI408" s="184"/>
      <c r="BJ408" s="184"/>
      <c r="BK408" s="184"/>
      <c r="BL408" s="184"/>
      <c r="BM408" s="184"/>
      <c r="BN408" s="184"/>
      <c r="BO408" s="184"/>
      <c r="BP408" s="184"/>
      <c r="BQ408" s="184"/>
      <c r="BR408" s="184"/>
      <c r="BS408" s="184"/>
      <c r="BT408" s="184"/>
      <c r="BU408" s="184"/>
      <c r="BV408" s="184"/>
      <c r="BW408" s="184"/>
      <c r="BX408" s="184"/>
      <c r="BY408" s="184"/>
      <c r="BZ408" s="184"/>
      <c r="CA408" s="184"/>
      <c r="CB408" s="181"/>
      <c r="CC408" s="233"/>
      <c r="CD408" s="184"/>
      <c r="CE408" s="184"/>
      <c r="CF408" s="184"/>
      <c r="CG408" s="184"/>
      <c r="CH408" s="184"/>
      <c r="CI408" s="184"/>
      <c r="CJ408" s="184"/>
      <c r="CK408" s="184"/>
      <c r="CL408" s="184"/>
      <c r="CM408" s="184"/>
      <c r="CN408" s="184"/>
      <c r="CO408" s="184"/>
      <c r="CP408" s="184"/>
      <c r="CQ408" s="184"/>
      <c r="CR408" s="184"/>
      <c r="CS408" s="184"/>
      <c r="CT408" s="184"/>
      <c r="CU408" s="184"/>
      <c r="CV408" s="184"/>
      <c r="CW408" s="184"/>
      <c r="CX408" s="184"/>
      <c r="CY408" s="184"/>
      <c r="CZ408" s="184"/>
      <c r="DA408" s="184"/>
      <c r="DB408" s="184"/>
      <c r="DC408" s="184"/>
      <c r="DD408" s="184"/>
      <c r="DE408" s="184"/>
      <c r="DF408" s="184"/>
      <c r="DG408" s="184"/>
      <c r="DH408" s="184"/>
      <c r="DI408" s="184"/>
      <c r="DJ408" s="184"/>
      <c r="DK408" s="184"/>
      <c r="DL408" s="181"/>
      <c r="DM408" s="184"/>
      <c r="DN408" s="181"/>
      <c r="DO408" s="181"/>
    </row>
    <row r="409" spans="1:119" s="234" customFormat="1" ht="39.9" customHeight="1">
      <c r="A409" s="181"/>
      <c r="B409" s="180"/>
      <c r="C409" s="180"/>
      <c r="D409" s="180"/>
      <c r="E409" s="180"/>
      <c r="F409" s="232"/>
      <c r="G409" s="183"/>
      <c r="H409" s="184"/>
      <c r="I409" s="184"/>
      <c r="J409" s="184"/>
      <c r="K409" s="184"/>
      <c r="L409" s="184"/>
      <c r="M409" s="184"/>
      <c r="N409" s="184"/>
      <c r="O409" s="184"/>
      <c r="P409" s="184"/>
      <c r="Q409" s="184"/>
      <c r="R409" s="184"/>
      <c r="S409" s="184"/>
      <c r="T409" s="184"/>
      <c r="U409" s="184"/>
      <c r="V409" s="184"/>
      <c r="W409" s="184"/>
      <c r="X409" s="184"/>
      <c r="Y409" s="184"/>
      <c r="Z409" s="184"/>
      <c r="AA409" s="184"/>
      <c r="AB409" s="184"/>
      <c r="AC409" s="184"/>
      <c r="AD409" s="184"/>
      <c r="AE409" s="184"/>
      <c r="AF409" s="184"/>
      <c r="AG409" s="184"/>
      <c r="AH409" s="184"/>
      <c r="AI409" s="184"/>
      <c r="AJ409" s="184"/>
      <c r="AK409" s="184"/>
      <c r="AL409" s="184"/>
      <c r="AM409" s="184"/>
      <c r="AN409" s="184"/>
      <c r="AO409" s="184"/>
      <c r="AP409" s="184"/>
      <c r="AQ409" s="184"/>
      <c r="AR409" s="184"/>
      <c r="AS409" s="184"/>
      <c r="AT409" s="184"/>
      <c r="AU409" s="184"/>
      <c r="AV409" s="184"/>
      <c r="AW409" s="233"/>
      <c r="AX409" s="184"/>
      <c r="AY409" s="184"/>
      <c r="AZ409" s="184"/>
      <c r="BA409" s="184"/>
      <c r="BB409" s="184"/>
      <c r="BC409" s="184"/>
      <c r="BD409" s="184"/>
      <c r="BE409" s="184"/>
      <c r="BF409" s="184"/>
      <c r="BG409" s="184"/>
      <c r="BH409" s="184"/>
      <c r="BI409" s="184"/>
      <c r="BJ409" s="184"/>
      <c r="BK409" s="184"/>
      <c r="BL409" s="184"/>
      <c r="BM409" s="184"/>
      <c r="BN409" s="184"/>
      <c r="BO409" s="184"/>
      <c r="BP409" s="184"/>
      <c r="BQ409" s="184"/>
      <c r="BR409" s="184"/>
      <c r="BS409" s="184"/>
      <c r="BT409" s="184"/>
      <c r="BU409" s="184"/>
      <c r="BV409" s="184"/>
      <c r="BW409" s="184"/>
      <c r="BX409" s="184"/>
      <c r="BY409" s="184"/>
      <c r="BZ409" s="184"/>
      <c r="CA409" s="184"/>
      <c r="CB409" s="181"/>
      <c r="CC409" s="233"/>
      <c r="CD409" s="184"/>
      <c r="CE409" s="184"/>
      <c r="CF409" s="184"/>
      <c r="CG409" s="184"/>
      <c r="CH409" s="184"/>
      <c r="CI409" s="184"/>
      <c r="CJ409" s="184"/>
      <c r="CK409" s="184"/>
      <c r="CL409" s="184"/>
      <c r="CM409" s="184"/>
      <c r="CN409" s="184"/>
      <c r="CO409" s="184"/>
      <c r="CP409" s="184"/>
      <c r="CQ409" s="184"/>
      <c r="CR409" s="184"/>
      <c r="CS409" s="184"/>
      <c r="CT409" s="184"/>
      <c r="CU409" s="184"/>
      <c r="CV409" s="184"/>
      <c r="CW409" s="184"/>
      <c r="CX409" s="184"/>
      <c r="CY409" s="184"/>
      <c r="CZ409" s="184"/>
      <c r="DA409" s="184"/>
      <c r="DB409" s="184"/>
      <c r="DC409" s="184"/>
      <c r="DD409" s="184"/>
      <c r="DE409" s="184"/>
      <c r="DF409" s="184"/>
      <c r="DG409" s="184"/>
      <c r="DH409" s="184"/>
      <c r="DI409" s="184"/>
      <c r="DJ409" s="184"/>
      <c r="DK409" s="184"/>
      <c r="DL409" s="181"/>
      <c r="DM409" s="184"/>
      <c r="DN409" s="181"/>
      <c r="DO409" s="181"/>
    </row>
    <row r="410" spans="1:119" s="234" customFormat="1" ht="39.9" customHeight="1" thickBot="1">
      <c r="A410" s="181"/>
      <c r="B410" s="180"/>
      <c r="C410" s="180"/>
      <c r="D410" s="180"/>
      <c r="E410" s="180"/>
      <c r="F410" s="232"/>
      <c r="G410" s="183"/>
      <c r="H410" s="184"/>
      <c r="I410" s="184"/>
      <c r="J410" s="184"/>
      <c r="K410" s="184"/>
      <c r="L410" s="184"/>
      <c r="M410" s="184"/>
      <c r="N410" s="184"/>
      <c r="O410" s="184"/>
      <c r="P410" s="184"/>
      <c r="Q410" s="184"/>
      <c r="R410" s="184"/>
      <c r="S410" s="184"/>
      <c r="T410" s="184"/>
      <c r="U410" s="184"/>
      <c r="V410" s="184"/>
      <c r="W410" s="184"/>
      <c r="X410" s="184"/>
      <c r="Y410" s="184"/>
      <c r="Z410" s="184"/>
      <c r="AA410" s="184"/>
      <c r="AB410" s="184"/>
      <c r="AC410" s="184"/>
      <c r="AD410" s="184"/>
      <c r="AE410" s="184"/>
      <c r="AF410" s="184"/>
      <c r="AG410" s="184"/>
      <c r="AH410" s="184"/>
      <c r="AI410" s="184"/>
      <c r="AJ410" s="184"/>
      <c r="AK410" s="184"/>
      <c r="AL410" s="184"/>
      <c r="AM410" s="184"/>
      <c r="AN410" s="184"/>
      <c r="AO410" s="184"/>
      <c r="AP410" s="184"/>
      <c r="AQ410" s="184"/>
      <c r="AR410" s="184"/>
      <c r="AS410" s="184"/>
      <c r="AT410" s="184"/>
      <c r="AU410" s="184"/>
      <c r="AV410" s="184"/>
      <c r="AW410" s="233"/>
      <c r="AX410" s="184"/>
      <c r="AY410" s="184"/>
      <c r="AZ410" s="184"/>
      <c r="BA410" s="184"/>
      <c r="BB410" s="184"/>
      <c r="BC410" s="184"/>
      <c r="BD410" s="184"/>
      <c r="BE410" s="184"/>
      <c r="BF410" s="184"/>
      <c r="BG410" s="184"/>
      <c r="BH410" s="184"/>
      <c r="BI410" s="184"/>
      <c r="BJ410" s="184"/>
      <c r="BK410" s="184"/>
      <c r="BL410" s="184"/>
      <c r="BM410" s="184"/>
      <c r="BN410" s="184"/>
      <c r="BO410" s="184"/>
      <c r="BP410" s="184"/>
      <c r="BQ410" s="184"/>
      <c r="BR410" s="184"/>
      <c r="BS410" s="184"/>
      <c r="BT410" s="184"/>
      <c r="BU410" s="184"/>
      <c r="BV410" s="184"/>
      <c r="BW410" s="184"/>
      <c r="BX410" s="184"/>
      <c r="BY410" s="184"/>
      <c r="BZ410" s="184"/>
      <c r="CA410" s="184"/>
      <c r="CB410" s="181"/>
      <c r="CC410" s="233"/>
      <c r="CD410" s="184"/>
      <c r="CE410" s="184"/>
      <c r="CF410" s="184"/>
      <c r="CG410" s="184"/>
      <c r="CH410" s="184"/>
      <c r="CI410" s="184"/>
      <c r="CJ410" s="184"/>
      <c r="CK410" s="184"/>
      <c r="CL410" s="184"/>
      <c r="CM410" s="184"/>
      <c r="CN410" s="184"/>
      <c r="CO410" s="184"/>
      <c r="CP410" s="184"/>
      <c r="CQ410" s="184"/>
      <c r="CR410" s="184"/>
      <c r="CS410" s="184"/>
      <c r="CT410" s="184"/>
      <c r="CU410" s="184"/>
      <c r="CV410" s="184"/>
      <c r="CW410" s="184"/>
      <c r="CX410" s="184"/>
      <c r="CY410" s="184"/>
      <c r="CZ410" s="184"/>
      <c r="DA410" s="184"/>
      <c r="DB410" s="184"/>
      <c r="DC410" s="184"/>
      <c r="DD410" s="184"/>
      <c r="DE410" s="184"/>
      <c r="DF410" s="184"/>
      <c r="DG410" s="184"/>
      <c r="DH410" s="184"/>
      <c r="DI410" s="184"/>
      <c r="DJ410" s="184"/>
      <c r="DK410" s="184"/>
      <c r="DL410" s="181"/>
      <c r="DM410" s="184"/>
      <c r="DN410" s="181"/>
      <c r="DO410" s="181"/>
    </row>
    <row r="411" spans="1:119" s="234" customFormat="1" ht="39.9" customHeight="1" thickBot="1">
      <c r="A411" s="181"/>
      <c r="B411" s="3021"/>
      <c r="C411" s="3022"/>
      <c r="D411" s="3022"/>
      <c r="E411" s="3022"/>
      <c r="F411" s="3023"/>
      <c r="G411" s="2033"/>
      <c r="H411" s="970"/>
      <c r="I411" s="970"/>
      <c r="J411" s="970"/>
      <c r="K411" s="970"/>
      <c r="L411" s="970"/>
      <c r="M411" s="970"/>
      <c r="N411" s="970"/>
      <c r="O411" s="970"/>
      <c r="P411" s="970"/>
      <c r="Q411" s="2063" t="s">
        <v>682</v>
      </c>
      <c r="R411" s="970"/>
      <c r="S411" s="970"/>
      <c r="T411" s="970"/>
      <c r="U411" s="3024"/>
      <c r="V411" s="970"/>
      <c r="W411" s="970"/>
      <c r="X411" s="970"/>
      <c r="Y411" s="970"/>
      <c r="Z411" s="970"/>
      <c r="AA411" s="970"/>
      <c r="AB411" s="970"/>
      <c r="AC411" s="970"/>
      <c r="AD411" s="970"/>
      <c r="AE411" s="970"/>
      <c r="AF411" s="970"/>
      <c r="AG411" s="970"/>
      <c r="AH411" s="970"/>
      <c r="AI411" s="970"/>
      <c r="AJ411" s="970"/>
      <c r="AK411" s="970"/>
      <c r="AL411" s="970"/>
      <c r="AM411" s="970"/>
      <c r="AN411" s="970"/>
      <c r="AO411" s="970"/>
      <c r="AP411" s="970"/>
      <c r="AQ411" s="970"/>
      <c r="AR411" s="970"/>
      <c r="AS411" s="970"/>
      <c r="AT411" s="970"/>
      <c r="AU411" s="964"/>
      <c r="AV411" s="184"/>
      <c r="AW411" s="971"/>
      <c r="AX411" s="970"/>
      <c r="AY411" s="970"/>
      <c r="AZ411" s="970"/>
      <c r="BA411" s="970"/>
      <c r="BB411" s="970"/>
      <c r="BC411" s="970"/>
      <c r="BD411" s="970"/>
      <c r="BE411" s="970"/>
      <c r="BF411" s="970"/>
      <c r="BG411" s="970"/>
      <c r="BH411" s="970"/>
      <c r="BI411" s="970"/>
      <c r="BJ411" s="970"/>
      <c r="BK411" s="970"/>
      <c r="BL411" s="970"/>
      <c r="BM411" s="970"/>
      <c r="BN411" s="970"/>
      <c r="BO411" s="970"/>
      <c r="BP411" s="970"/>
      <c r="BQ411" s="970"/>
      <c r="BR411" s="970"/>
      <c r="BS411" s="970"/>
      <c r="BT411" s="970"/>
      <c r="BU411" s="970"/>
      <c r="BV411" s="970"/>
      <c r="BW411" s="970"/>
      <c r="BX411" s="970"/>
      <c r="BY411" s="970"/>
      <c r="BZ411" s="970"/>
      <c r="CA411" s="964"/>
      <c r="CB411" s="181"/>
      <c r="CC411" s="971"/>
      <c r="CD411" s="970"/>
      <c r="CE411" s="970"/>
      <c r="CF411" s="970"/>
      <c r="CG411" s="970"/>
      <c r="CH411" s="970"/>
      <c r="CI411" s="970"/>
      <c r="CJ411" s="970"/>
      <c r="CK411" s="970"/>
      <c r="CL411" s="970"/>
      <c r="CM411" s="970"/>
      <c r="CN411" s="970"/>
      <c r="CO411" s="970"/>
      <c r="CP411" s="970"/>
      <c r="CQ411" s="970"/>
      <c r="CR411" s="970"/>
      <c r="CS411" s="970"/>
      <c r="CT411" s="970"/>
      <c r="CU411" s="970"/>
      <c r="CV411" s="964"/>
      <c r="CW411" s="184"/>
      <c r="CX411" s="972"/>
      <c r="CY411" s="970"/>
      <c r="CZ411" s="970"/>
      <c r="DA411" s="970"/>
      <c r="DB411" s="970"/>
      <c r="DC411" s="970"/>
      <c r="DD411" s="970"/>
      <c r="DE411" s="964"/>
      <c r="DF411" s="184"/>
      <c r="DG411" s="962"/>
      <c r="DH411" s="184"/>
      <c r="DI411" s="972"/>
      <c r="DJ411" s="970"/>
      <c r="DK411" s="964"/>
      <c r="DL411" s="181"/>
      <c r="DM411" s="962"/>
      <c r="DN411" s="181"/>
      <c r="DO411" s="960"/>
    </row>
    <row r="412" spans="1:119" s="234" customFormat="1" ht="39.9" customHeight="1" thickBot="1">
      <c r="A412" s="181"/>
      <c r="B412" s="180"/>
      <c r="C412" s="180"/>
      <c r="D412" s="180"/>
      <c r="E412" s="180"/>
      <c r="F412" s="232"/>
      <c r="G412" s="183"/>
      <c r="H412" s="184"/>
      <c r="I412" s="184"/>
      <c r="J412" s="184"/>
      <c r="K412" s="184"/>
      <c r="L412" s="184"/>
      <c r="M412" s="184"/>
      <c r="N412" s="184"/>
      <c r="O412" s="184"/>
      <c r="P412" s="184"/>
      <c r="Q412" s="184"/>
      <c r="R412" s="184"/>
      <c r="S412" s="184"/>
      <c r="T412" s="184"/>
      <c r="U412" s="184"/>
      <c r="V412" s="184"/>
      <c r="W412" s="184"/>
      <c r="X412" s="184"/>
      <c r="Y412" s="184"/>
      <c r="Z412" s="184"/>
      <c r="AA412" s="184"/>
      <c r="AB412" s="184"/>
      <c r="AC412" s="184"/>
      <c r="AD412" s="184"/>
      <c r="AE412" s="184"/>
      <c r="AF412" s="184"/>
      <c r="AG412" s="184"/>
      <c r="AH412" s="184"/>
      <c r="AI412" s="184"/>
      <c r="AJ412" s="184"/>
      <c r="AK412" s="184"/>
      <c r="AL412" s="184"/>
      <c r="AM412" s="184"/>
      <c r="AN412" s="184"/>
      <c r="AO412" s="184"/>
      <c r="AP412" s="184"/>
      <c r="AQ412" s="184"/>
      <c r="AR412" s="184"/>
      <c r="AS412" s="184"/>
      <c r="AT412" s="184"/>
      <c r="AU412" s="184"/>
      <c r="AV412" s="184"/>
      <c r="AW412" s="187"/>
      <c r="AX412" s="184"/>
      <c r="AY412" s="184"/>
      <c r="AZ412" s="184"/>
      <c r="BA412" s="184"/>
      <c r="BB412" s="184"/>
      <c r="BC412" s="184"/>
      <c r="BD412" s="184"/>
      <c r="BE412" s="184"/>
      <c r="BF412" s="184"/>
      <c r="BG412" s="184"/>
      <c r="BH412" s="184"/>
      <c r="BI412" s="184"/>
      <c r="BJ412" s="184"/>
      <c r="BK412" s="184"/>
      <c r="BL412" s="184"/>
      <c r="BM412" s="184"/>
      <c r="BN412" s="184"/>
      <c r="BO412" s="184"/>
      <c r="BP412" s="184"/>
      <c r="BQ412" s="184"/>
      <c r="BR412" s="184"/>
      <c r="BS412" s="184"/>
      <c r="BT412" s="184"/>
      <c r="BU412" s="184"/>
      <c r="BV412" s="184"/>
      <c r="BW412" s="184"/>
      <c r="BX412" s="184"/>
      <c r="BY412" s="184"/>
      <c r="BZ412" s="184"/>
      <c r="CA412" s="184"/>
      <c r="CB412" s="181"/>
      <c r="CC412" s="233"/>
      <c r="CD412" s="184"/>
      <c r="CE412" s="184"/>
      <c r="CF412" s="184"/>
      <c r="CG412" s="184"/>
      <c r="CH412" s="184"/>
      <c r="CI412" s="184"/>
      <c r="CJ412" s="184"/>
      <c r="CK412" s="184"/>
      <c r="CL412" s="184"/>
      <c r="CM412" s="184"/>
      <c r="CN412" s="184"/>
      <c r="CO412" s="184"/>
      <c r="CP412" s="184"/>
      <c r="CQ412" s="184"/>
      <c r="CR412" s="184"/>
      <c r="CS412" s="184"/>
      <c r="CT412" s="184"/>
      <c r="CU412" s="184"/>
      <c r="CV412" s="184"/>
      <c r="CW412" s="184"/>
      <c r="CX412" s="184"/>
      <c r="CY412" s="184"/>
      <c r="CZ412" s="184"/>
      <c r="DA412" s="184"/>
      <c r="DB412" s="184"/>
      <c r="DC412" s="184"/>
      <c r="DD412" s="184"/>
      <c r="DE412" s="184"/>
      <c r="DF412" s="184"/>
      <c r="DG412" s="184"/>
      <c r="DH412" s="184"/>
      <c r="DI412" s="184"/>
      <c r="DJ412" s="184"/>
      <c r="DK412" s="184"/>
      <c r="DL412" s="181"/>
      <c r="DM412" s="184"/>
      <c r="DN412" s="181"/>
      <c r="DO412" s="181"/>
    </row>
    <row r="413" spans="1:119" s="234" customFormat="1" ht="39.9" customHeight="1">
      <c r="A413" s="181">
        <f>A33</f>
        <v>0</v>
      </c>
      <c r="B413" s="8480" t="str">
        <f>B33</f>
        <v xml:space="preserve">اجمالى د/1 بندر مدني جزئي </v>
      </c>
      <c r="C413" s="8465"/>
      <c r="D413" s="3012" t="str">
        <f>E9</f>
        <v>الأحد</v>
      </c>
      <c r="E413" s="8465" t="str">
        <f>$C$9</f>
        <v>احمد عبد العزيز فكرى عبد العزيز</v>
      </c>
      <c r="F413" s="8465"/>
      <c r="G413" s="8471"/>
      <c r="H413" s="2438">
        <f>H14</f>
        <v>0</v>
      </c>
      <c r="I413" s="2437">
        <f t="shared" ref="I413:AU413" si="1571">I14</f>
        <v>0</v>
      </c>
      <c r="J413" s="2435">
        <f t="shared" si="1571"/>
        <v>0</v>
      </c>
      <c r="K413" s="2436">
        <f t="shared" si="1571"/>
        <v>0</v>
      </c>
      <c r="L413" s="2436">
        <f t="shared" si="1571"/>
        <v>0</v>
      </c>
      <c r="M413" s="2506">
        <f t="shared" si="1571"/>
        <v>0</v>
      </c>
      <c r="N413" s="2438">
        <f t="shared" si="1571"/>
        <v>0</v>
      </c>
      <c r="O413" s="2437">
        <f t="shared" si="1571"/>
        <v>0</v>
      </c>
      <c r="P413" s="2435">
        <f t="shared" si="1571"/>
        <v>0</v>
      </c>
      <c r="Q413" s="2506">
        <f t="shared" si="1571"/>
        <v>0</v>
      </c>
      <c r="R413" s="2438">
        <f t="shared" si="1571"/>
        <v>0</v>
      </c>
      <c r="S413" s="2437">
        <f t="shared" si="1571"/>
        <v>0</v>
      </c>
      <c r="T413" s="2441">
        <f t="shared" si="1571"/>
        <v>0</v>
      </c>
      <c r="U413" s="2518">
        <f t="shared" si="1571"/>
        <v>0</v>
      </c>
      <c r="V413" s="2435">
        <f t="shared" si="1571"/>
        <v>0</v>
      </c>
      <c r="W413" s="2506">
        <f t="shared" si="1571"/>
        <v>0</v>
      </c>
      <c r="X413" s="2438">
        <f t="shared" si="1571"/>
        <v>0</v>
      </c>
      <c r="Y413" s="2436">
        <f t="shared" si="1571"/>
        <v>0</v>
      </c>
      <c r="Z413" s="2437">
        <f t="shared" si="1571"/>
        <v>0</v>
      </c>
      <c r="AA413" s="2441">
        <f t="shared" si="1571"/>
        <v>0</v>
      </c>
      <c r="AB413" s="2518">
        <f t="shared" si="1571"/>
        <v>0</v>
      </c>
      <c r="AC413" s="2435">
        <f t="shared" si="1571"/>
        <v>0</v>
      </c>
      <c r="AD413" s="2436">
        <f t="shared" si="1571"/>
        <v>0</v>
      </c>
      <c r="AE413" s="2436">
        <f t="shared" si="1571"/>
        <v>0</v>
      </c>
      <c r="AF413" s="2436">
        <f t="shared" si="1571"/>
        <v>0</v>
      </c>
      <c r="AG413" s="2436">
        <f t="shared" si="1571"/>
        <v>0</v>
      </c>
      <c r="AH413" s="2506">
        <f t="shared" si="1571"/>
        <v>0</v>
      </c>
      <c r="AI413" s="2438">
        <f t="shared" si="1571"/>
        <v>0</v>
      </c>
      <c r="AJ413" s="2436">
        <f t="shared" si="1571"/>
        <v>0</v>
      </c>
      <c r="AK413" s="2437">
        <f t="shared" si="1571"/>
        <v>0</v>
      </c>
      <c r="AL413" s="2441">
        <f t="shared" si="1571"/>
        <v>0</v>
      </c>
      <c r="AM413" s="2441">
        <f t="shared" si="1571"/>
        <v>0</v>
      </c>
      <c r="AN413" s="2441">
        <f t="shared" si="1571"/>
        <v>0</v>
      </c>
      <c r="AO413" s="2438">
        <f t="shared" si="1571"/>
        <v>0</v>
      </c>
      <c r="AP413" s="2436">
        <f t="shared" si="1571"/>
        <v>0</v>
      </c>
      <c r="AQ413" s="2436">
        <f t="shared" si="1571"/>
        <v>0</v>
      </c>
      <c r="AR413" s="2436">
        <f t="shared" si="1571"/>
        <v>0</v>
      </c>
      <c r="AS413" s="2437">
        <f t="shared" si="1571"/>
        <v>0</v>
      </c>
      <c r="AT413" s="2441">
        <f t="shared" si="1571"/>
        <v>0</v>
      </c>
      <c r="AU413" s="2442">
        <f t="shared" si="1571"/>
        <v>0</v>
      </c>
      <c r="AV413" s="184">
        <f t="shared" ref="AV413:AW413" si="1572">AV33</f>
        <v>0</v>
      </c>
      <c r="AW413" s="3015" t="str">
        <f t="shared" si="1572"/>
        <v>الإجمالي</v>
      </c>
      <c r="AX413" s="2435">
        <f t="shared" ref="AX413:CA413" si="1573">AX14</f>
        <v>0</v>
      </c>
      <c r="AY413" s="2436">
        <f t="shared" si="1573"/>
        <v>0</v>
      </c>
      <c r="AZ413" s="2436">
        <f t="shared" si="1573"/>
        <v>0</v>
      </c>
      <c r="BA413" s="2436">
        <f t="shared" si="1573"/>
        <v>0</v>
      </c>
      <c r="BB413" s="2436">
        <f t="shared" si="1573"/>
        <v>0</v>
      </c>
      <c r="BC413" s="2436">
        <f t="shared" si="1573"/>
        <v>0</v>
      </c>
      <c r="BD413" s="2506">
        <f t="shared" si="1573"/>
        <v>0</v>
      </c>
      <c r="BE413" s="2435">
        <f t="shared" si="1573"/>
        <v>0</v>
      </c>
      <c r="BF413" s="2436">
        <f t="shared" si="1573"/>
        <v>0</v>
      </c>
      <c r="BG413" s="2436">
        <f t="shared" si="1573"/>
        <v>0</v>
      </c>
      <c r="BH413" s="2436">
        <f t="shared" si="1573"/>
        <v>0</v>
      </c>
      <c r="BI413" s="2506">
        <f t="shared" si="1573"/>
        <v>0</v>
      </c>
      <c r="BJ413" s="2438">
        <f t="shared" si="1573"/>
        <v>0</v>
      </c>
      <c r="BK413" s="2436">
        <f t="shared" si="1573"/>
        <v>0</v>
      </c>
      <c r="BL413" s="2437">
        <f t="shared" si="1573"/>
        <v>0</v>
      </c>
      <c r="BM413" s="2441">
        <f t="shared" si="1573"/>
        <v>0</v>
      </c>
      <c r="BN413" s="2441">
        <f t="shared" si="1573"/>
        <v>0</v>
      </c>
      <c r="BO413" s="2435">
        <f t="shared" si="1573"/>
        <v>0</v>
      </c>
      <c r="BP413" s="2436">
        <f t="shared" si="1573"/>
        <v>0</v>
      </c>
      <c r="BQ413" s="2436">
        <f t="shared" si="1573"/>
        <v>0</v>
      </c>
      <c r="BR413" s="2436">
        <f t="shared" si="1573"/>
        <v>0</v>
      </c>
      <c r="BS413" s="2506">
        <f t="shared" si="1573"/>
        <v>0</v>
      </c>
      <c r="BT413" s="2438">
        <f t="shared" si="1573"/>
        <v>0</v>
      </c>
      <c r="BU413" s="2436">
        <f t="shared" si="1573"/>
        <v>0</v>
      </c>
      <c r="BV413" s="2437">
        <f t="shared" si="1573"/>
        <v>0</v>
      </c>
      <c r="BW413" s="2441">
        <f t="shared" si="1573"/>
        <v>0</v>
      </c>
      <c r="BX413" s="2441">
        <f t="shared" si="1573"/>
        <v>0</v>
      </c>
      <c r="BY413" s="2438">
        <f t="shared" si="1573"/>
        <v>0</v>
      </c>
      <c r="BZ413" s="2437">
        <f t="shared" si="1573"/>
        <v>0</v>
      </c>
      <c r="CA413" s="2441">
        <f t="shared" si="1573"/>
        <v>0</v>
      </c>
      <c r="CB413" s="181">
        <f t="shared" ref="CB413:CC413" si="1574">CB33</f>
        <v>0</v>
      </c>
      <c r="CC413" s="2507" t="str">
        <f t="shared" si="1574"/>
        <v>المجموع</v>
      </c>
      <c r="CD413" s="2438">
        <f t="shared" ref="CD413:CV413" si="1575">CD14</f>
        <v>0</v>
      </c>
      <c r="CE413" s="2436">
        <f t="shared" si="1575"/>
        <v>0</v>
      </c>
      <c r="CF413" s="2437">
        <f t="shared" si="1575"/>
        <v>0</v>
      </c>
      <c r="CG413" s="2441">
        <f t="shared" si="1575"/>
        <v>0</v>
      </c>
      <c r="CH413" s="2438">
        <f t="shared" si="1575"/>
        <v>0</v>
      </c>
      <c r="CI413" s="2436">
        <f t="shared" si="1575"/>
        <v>0</v>
      </c>
      <c r="CJ413" s="2437">
        <f t="shared" si="1575"/>
        <v>0</v>
      </c>
      <c r="CK413" s="2441">
        <f t="shared" si="1575"/>
        <v>0</v>
      </c>
      <c r="CL413" s="2438">
        <f t="shared" si="1575"/>
        <v>0</v>
      </c>
      <c r="CM413" s="2436">
        <f t="shared" si="1575"/>
        <v>0</v>
      </c>
      <c r="CN413" s="2437">
        <f t="shared" si="1575"/>
        <v>0</v>
      </c>
      <c r="CO413" s="2441">
        <f t="shared" si="1575"/>
        <v>0</v>
      </c>
      <c r="CP413" s="2438">
        <f t="shared" si="1575"/>
        <v>0</v>
      </c>
      <c r="CQ413" s="2437">
        <f t="shared" si="1575"/>
        <v>0</v>
      </c>
      <c r="CR413" s="2441">
        <f t="shared" si="1575"/>
        <v>0</v>
      </c>
      <c r="CS413" s="2438">
        <f t="shared" si="1575"/>
        <v>0</v>
      </c>
      <c r="CT413" s="2436">
        <f t="shared" si="1575"/>
        <v>0</v>
      </c>
      <c r="CU413" s="2437">
        <f t="shared" si="1575"/>
        <v>0</v>
      </c>
      <c r="CV413" s="2441">
        <f t="shared" si="1575"/>
        <v>0</v>
      </c>
      <c r="CW413" s="184"/>
      <c r="CX413" s="2435">
        <f t="shared" ref="CX413:DE413" si="1576">CX14</f>
        <v>0</v>
      </c>
      <c r="CY413" s="2436">
        <f t="shared" si="1576"/>
        <v>0</v>
      </c>
      <c r="CZ413" s="2437">
        <f t="shared" si="1576"/>
        <v>0</v>
      </c>
      <c r="DA413" s="2441">
        <f t="shared" si="1576"/>
        <v>0</v>
      </c>
      <c r="DB413" s="2438">
        <f t="shared" si="1576"/>
        <v>0</v>
      </c>
      <c r="DC413" s="2436">
        <f t="shared" si="1576"/>
        <v>0</v>
      </c>
      <c r="DD413" s="2437">
        <f t="shared" si="1576"/>
        <v>0</v>
      </c>
      <c r="DE413" s="2441">
        <f t="shared" si="1576"/>
        <v>0</v>
      </c>
      <c r="DF413" s="184"/>
      <c r="DG413" s="2441">
        <f>DG14</f>
        <v>0</v>
      </c>
      <c r="DH413" s="184"/>
      <c r="DI413" s="2440">
        <f t="shared" ref="DI413:DK413" si="1577">DI14</f>
        <v>0</v>
      </c>
      <c r="DJ413" s="2441">
        <f t="shared" si="1577"/>
        <v>0</v>
      </c>
      <c r="DK413" s="2442">
        <f t="shared" si="1577"/>
        <v>0</v>
      </c>
      <c r="DL413" s="181"/>
      <c r="DM413" s="2441">
        <f>DM14</f>
        <v>0</v>
      </c>
      <c r="DN413" s="181"/>
      <c r="DO413" s="2504" t="str">
        <f t="shared" ref="DO413:DO439" si="1578">IF(AND($U413=$V413+$W413+$AN413+$AT413,$X413=SUM($AX413:$BD413),$Y413=SUM($BE413:$BL413),$Z413=$BM413,$AA413=SUM($AX413:$BM413),$AB413=$BN413,$AC413=$BO413,$AD413=$BP413,$AE413=$BQ413,$AF413=$BR413,$AG413=$BS413,$AH413=SUM($BO413:$BS413),$AI413=$BT413,$AJ413=$BU413,$AK413=$BV413,$AL413=SUM($BT413:$BV413),$AM413=$BW413,$AN413=$BX413,$AP413=$BY413,$AQ413=$BZ413,$AB413+$AH413=$CG413,$AO413=$CK413,$AP413=$CO413,$AQ413=$CR413,$AR413=$DA413,$AS413=$DE413,$AR413+$AS413=$CV413,$DG413=$AB413+$AH413+$AT413,$DI413=$CD413+$CH413+$CL413+$CP413+$CS413,$DJ413=$CE413+$CI413+$CM413+$CQ413+$CT413,$DK413=$CF413+$CJ413+$CN413+$CU413,$DM413=SUM($DI413:$DK413),$DM413=$DG413), "True", "False")</f>
        <v>True</v>
      </c>
    </row>
    <row r="414" spans="1:119" s="234" customFormat="1" ht="39.9" customHeight="1">
      <c r="A414" s="181"/>
      <c r="B414" s="8482" t="str">
        <f>B33</f>
        <v xml:space="preserve">اجمالى د/1 بندر مدني جزئي </v>
      </c>
      <c r="C414" s="8469"/>
      <c r="D414" s="3014" t="str">
        <f>E21</f>
        <v>الأثنين</v>
      </c>
      <c r="E414" s="8469" t="str">
        <f>$C$9</f>
        <v>احمد عبد العزيز فكرى عبد العزيز</v>
      </c>
      <c r="F414" s="8469"/>
      <c r="G414" s="8476"/>
      <c r="H414" s="2434">
        <f>H26</f>
        <v>0</v>
      </c>
      <c r="I414" s="2433">
        <f t="shared" ref="I414:AU414" si="1579">I26</f>
        <v>0</v>
      </c>
      <c r="J414" s="2431">
        <f t="shared" si="1579"/>
        <v>0</v>
      </c>
      <c r="K414" s="2432">
        <f t="shared" si="1579"/>
        <v>0</v>
      </c>
      <c r="L414" s="2432">
        <f t="shared" si="1579"/>
        <v>0</v>
      </c>
      <c r="M414" s="2508">
        <f t="shared" si="1579"/>
        <v>0</v>
      </c>
      <c r="N414" s="2434">
        <f t="shared" si="1579"/>
        <v>0</v>
      </c>
      <c r="O414" s="2433">
        <f t="shared" si="1579"/>
        <v>0</v>
      </c>
      <c r="P414" s="2431">
        <f t="shared" si="1579"/>
        <v>0</v>
      </c>
      <c r="Q414" s="2508">
        <f t="shared" si="1579"/>
        <v>0</v>
      </c>
      <c r="R414" s="2434">
        <f t="shared" si="1579"/>
        <v>0</v>
      </c>
      <c r="S414" s="2433">
        <f t="shared" si="1579"/>
        <v>0</v>
      </c>
      <c r="T414" s="2395">
        <f t="shared" si="1579"/>
        <v>0</v>
      </c>
      <c r="U414" s="2393">
        <f t="shared" si="1579"/>
        <v>0</v>
      </c>
      <c r="V414" s="2431">
        <f t="shared" si="1579"/>
        <v>0</v>
      </c>
      <c r="W414" s="2508">
        <f t="shared" si="1579"/>
        <v>0</v>
      </c>
      <c r="X414" s="2434">
        <f t="shared" si="1579"/>
        <v>0</v>
      </c>
      <c r="Y414" s="2432">
        <f t="shared" si="1579"/>
        <v>0</v>
      </c>
      <c r="Z414" s="2433">
        <f t="shared" si="1579"/>
        <v>0</v>
      </c>
      <c r="AA414" s="2395">
        <f t="shared" si="1579"/>
        <v>0</v>
      </c>
      <c r="AB414" s="2393">
        <f t="shared" si="1579"/>
        <v>0</v>
      </c>
      <c r="AC414" s="2431">
        <f t="shared" si="1579"/>
        <v>0</v>
      </c>
      <c r="AD414" s="2432">
        <f t="shared" si="1579"/>
        <v>0</v>
      </c>
      <c r="AE414" s="2432">
        <f t="shared" si="1579"/>
        <v>0</v>
      </c>
      <c r="AF414" s="2432">
        <f t="shared" si="1579"/>
        <v>0</v>
      </c>
      <c r="AG414" s="2432">
        <f t="shared" si="1579"/>
        <v>0</v>
      </c>
      <c r="AH414" s="2508">
        <f t="shared" si="1579"/>
        <v>0</v>
      </c>
      <c r="AI414" s="2434">
        <f t="shared" si="1579"/>
        <v>0</v>
      </c>
      <c r="AJ414" s="2432">
        <f t="shared" si="1579"/>
        <v>0</v>
      </c>
      <c r="AK414" s="2433">
        <f t="shared" si="1579"/>
        <v>0</v>
      </c>
      <c r="AL414" s="2395">
        <f t="shared" si="1579"/>
        <v>0</v>
      </c>
      <c r="AM414" s="2395">
        <f t="shared" si="1579"/>
        <v>0</v>
      </c>
      <c r="AN414" s="2395">
        <f t="shared" si="1579"/>
        <v>0</v>
      </c>
      <c r="AO414" s="2434">
        <f t="shared" si="1579"/>
        <v>0</v>
      </c>
      <c r="AP414" s="2432">
        <f t="shared" si="1579"/>
        <v>0</v>
      </c>
      <c r="AQ414" s="2432">
        <f t="shared" si="1579"/>
        <v>0</v>
      </c>
      <c r="AR414" s="2432">
        <f t="shared" si="1579"/>
        <v>0</v>
      </c>
      <c r="AS414" s="2433">
        <f t="shared" si="1579"/>
        <v>0</v>
      </c>
      <c r="AT414" s="2395">
        <f t="shared" si="1579"/>
        <v>0</v>
      </c>
      <c r="AU414" s="2396">
        <f t="shared" si="1579"/>
        <v>0</v>
      </c>
      <c r="AV414" s="184"/>
      <c r="AW414" s="3016" t="s">
        <v>181</v>
      </c>
      <c r="AX414" s="2431">
        <f t="shared" ref="AX414:CA414" si="1580">AX26</f>
        <v>0</v>
      </c>
      <c r="AY414" s="2432">
        <f t="shared" si="1580"/>
        <v>0</v>
      </c>
      <c r="AZ414" s="2432">
        <f t="shared" si="1580"/>
        <v>0</v>
      </c>
      <c r="BA414" s="2432">
        <f t="shared" si="1580"/>
        <v>0</v>
      </c>
      <c r="BB414" s="2432">
        <f t="shared" si="1580"/>
        <v>0</v>
      </c>
      <c r="BC414" s="2432">
        <f t="shared" si="1580"/>
        <v>0</v>
      </c>
      <c r="BD414" s="2508">
        <f t="shared" si="1580"/>
        <v>0</v>
      </c>
      <c r="BE414" s="2431">
        <f t="shared" si="1580"/>
        <v>0</v>
      </c>
      <c r="BF414" s="2432">
        <f t="shared" si="1580"/>
        <v>0</v>
      </c>
      <c r="BG414" s="2432">
        <f t="shared" si="1580"/>
        <v>0</v>
      </c>
      <c r="BH414" s="2432">
        <f t="shared" si="1580"/>
        <v>0</v>
      </c>
      <c r="BI414" s="2508">
        <f t="shared" si="1580"/>
        <v>0</v>
      </c>
      <c r="BJ414" s="2434">
        <f t="shared" si="1580"/>
        <v>0</v>
      </c>
      <c r="BK414" s="2432">
        <f t="shared" si="1580"/>
        <v>0</v>
      </c>
      <c r="BL414" s="2433">
        <f t="shared" si="1580"/>
        <v>0</v>
      </c>
      <c r="BM414" s="2395">
        <f t="shared" si="1580"/>
        <v>0</v>
      </c>
      <c r="BN414" s="2395">
        <f t="shared" si="1580"/>
        <v>0</v>
      </c>
      <c r="BO414" s="2431">
        <f t="shared" si="1580"/>
        <v>0</v>
      </c>
      <c r="BP414" s="2432">
        <f t="shared" si="1580"/>
        <v>0</v>
      </c>
      <c r="BQ414" s="2432">
        <f t="shared" si="1580"/>
        <v>0</v>
      </c>
      <c r="BR414" s="2432">
        <f t="shared" si="1580"/>
        <v>0</v>
      </c>
      <c r="BS414" s="2508">
        <f t="shared" si="1580"/>
        <v>0</v>
      </c>
      <c r="BT414" s="2434">
        <f t="shared" si="1580"/>
        <v>0</v>
      </c>
      <c r="BU414" s="2432">
        <f t="shared" si="1580"/>
        <v>0</v>
      </c>
      <c r="BV414" s="2433">
        <f t="shared" si="1580"/>
        <v>0</v>
      </c>
      <c r="BW414" s="2395">
        <f t="shared" si="1580"/>
        <v>0</v>
      </c>
      <c r="BX414" s="2395">
        <f t="shared" si="1580"/>
        <v>0</v>
      </c>
      <c r="BY414" s="2434">
        <f t="shared" si="1580"/>
        <v>0</v>
      </c>
      <c r="BZ414" s="2433">
        <f t="shared" si="1580"/>
        <v>0</v>
      </c>
      <c r="CA414" s="2395">
        <f t="shared" si="1580"/>
        <v>0</v>
      </c>
      <c r="CB414" s="181"/>
      <c r="CC414" s="2509" t="s">
        <v>106</v>
      </c>
      <c r="CD414" s="2434">
        <f t="shared" ref="CD414:CV414" si="1581">CD26</f>
        <v>0</v>
      </c>
      <c r="CE414" s="2432">
        <f t="shared" si="1581"/>
        <v>0</v>
      </c>
      <c r="CF414" s="2433">
        <f t="shared" si="1581"/>
        <v>0</v>
      </c>
      <c r="CG414" s="2395">
        <f t="shared" si="1581"/>
        <v>0</v>
      </c>
      <c r="CH414" s="2434">
        <f t="shared" si="1581"/>
        <v>0</v>
      </c>
      <c r="CI414" s="2432">
        <f t="shared" si="1581"/>
        <v>0</v>
      </c>
      <c r="CJ414" s="2433">
        <f t="shared" si="1581"/>
        <v>0</v>
      </c>
      <c r="CK414" s="2395">
        <f t="shared" si="1581"/>
        <v>0</v>
      </c>
      <c r="CL414" s="2434">
        <f t="shared" si="1581"/>
        <v>0</v>
      </c>
      <c r="CM414" s="2432">
        <f t="shared" si="1581"/>
        <v>0</v>
      </c>
      <c r="CN414" s="2433">
        <f t="shared" si="1581"/>
        <v>0</v>
      </c>
      <c r="CO414" s="2395">
        <f t="shared" si="1581"/>
        <v>0</v>
      </c>
      <c r="CP414" s="2434">
        <f t="shared" si="1581"/>
        <v>0</v>
      </c>
      <c r="CQ414" s="2433">
        <f t="shared" si="1581"/>
        <v>0</v>
      </c>
      <c r="CR414" s="2395">
        <f t="shared" si="1581"/>
        <v>0</v>
      </c>
      <c r="CS414" s="2434">
        <f t="shared" si="1581"/>
        <v>0</v>
      </c>
      <c r="CT414" s="2432">
        <f t="shared" si="1581"/>
        <v>0</v>
      </c>
      <c r="CU414" s="2433">
        <f t="shared" si="1581"/>
        <v>0</v>
      </c>
      <c r="CV414" s="2395">
        <f t="shared" si="1581"/>
        <v>0</v>
      </c>
      <c r="CW414" s="184"/>
      <c r="CX414" s="2431">
        <f t="shared" ref="CX414:DE414" si="1582">CX26</f>
        <v>0</v>
      </c>
      <c r="CY414" s="2432">
        <f t="shared" si="1582"/>
        <v>0</v>
      </c>
      <c r="CZ414" s="2433">
        <f t="shared" si="1582"/>
        <v>0</v>
      </c>
      <c r="DA414" s="2395">
        <f t="shared" si="1582"/>
        <v>0</v>
      </c>
      <c r="DB414" s="2434">
        <f t="shared" si="1582"/>
        <v>0</v>
      </c>
      <c r="DC414" s="2432">
        <f t="shared" si="1582"/>
        <v>0</v>
      </c>
      <c r="DD414" s="2433">
        <f t="shared" si="1582"/>
        <v>0</v>
      </c>
      <c r="DE414" s="2395">
        <f t="shared" si="1582"/>
        <v>0</v>
      </c>
      <c r="DF414" s="184"/>
      <c r="DG414" s="2395">
        <f>DG26</f>
        <v>0</v>
      </c>
      <c r="DH414" s="184"/>
      <c r="DI414" s="2394">
        <f t="shared" ref="DI414:DK414" si="1583">DI26</f>
        <v>0</v>
      </c>
      <c r="DJ414" s="2395">
        <f t="shared" si="1583"/>
        <v>0</v>
      </c>
      <c r="DK414" s="2396">
        <f t="shared" si="1583"/>
        <v>0</v>
      </c>
      <c r="DL414" s="181"/>
      <c r="DM414" s="2395">
        <f>DM26</f>
        <v>0</v>
      </c>
      <c r="DN414" s="181"/>
      <c r="DO414" s="2462" t="str">
        <f t="shared" si="1578"/>
        <v>True</v>
      </c>
    </row>
    <row r="415" spans="1:119" s="234" customFormat="1" ht="39.9" customHeight="1">
      <c r="A415" s="181">
        <f>A41</f>
        <v>0</v>
      </c>
      <c r="B415" s="8482" t="s">
        <v>683</v>
      </c>
      <c r="C415" s="8469"/>
      <c r="D415" s="3014" t="str">
        <f>E36</f>
        <v>الأحد</v>
      </c>
      <c r="E415" s="8469" t="str">
        <f>$C$36</f>
        <v>احمد محمد عبد القوي حسين</v>
      </c>
      <c r="F415" s="8469">
        <f t="shared" ref="F415:AK415" si="1584">F41</f>
        <v>0</v>
      </c>
      <c r="G415" s="8476" t="str">
        <f t="shared" si="1584"/>
        <v>الإجمالي</v>
      </c>
      <c r="H415" s="2434">
        <f t="shared" si="1584"/>
        <v>0</v>
      </c>
      <c r="I415" s="2433">
        <f t="shared" si="1584"/>
        <v>0</v>
      </c>
      <c r="J415" s="2431">
        <f t="shared" si="1584"/>
        <v>0</v>
      </c>
      <c r="K415" s="2432">
        <f t="shared" si="1584"/>
        <v>0</v>
      </c>
      <c r="L415" s="2432">
        <f t="shared" si="1584"/>
        <v>0</v>
      </c>
      <c r="M415" s="2508">
        <f t="shared" si="1584"/>
        <v>0</v>
      </c>
      <c r="N415" s="2434">
        <f t="shared" si="1584"/>
        <v>0</v>
      </c>
      <c r="O415" s="2433">
        <f t="shared" si="1584"/>
        <v>0</v>
      </c>
      <c r="P415" s="2431">
        <f t="shared" si="1584"/>
        <v>0</v>
      </c>
      <c r="Q415" s="2508">
        <f t="shared" si="1584"/>
        <v>0</v>
      </c>
      <c r="R415" s="2434">
        <f t="shared" si="1584"/>
        <v>0</v>
      </c>
      <c r="S415" s="2433">
        <f t="shared" si="1584"/>
        <v>0</v>
      </c>
      <c r="T415" s="2395">
        <f t="shared" si="1584"/>
        <v>0</v>
      </c>
      <c r="U415" s="2393">
        <f t="shared" si="1584"/>
        <v>0</v>
      </c>
      <c r="V415" s="2431">
        <f t="shared" si="1584"/>
        <v>0</v>
      </c>
      <c r="W415" s="2508">
        <f t="shared" si="1584"/>
        <v>0</v>
      </c>
      <c r="X415" s="2434">
        <f t="shared" si="1584"/>
        <v>0</v>
      </c>
      <c r="Y415" s="2432">
        <f t="shared" si="1584"/>
        <v>0</v>
      </c>
      <c r="Z415" s="2433">
        <f t="shared" si="1584"/>
        <v>0</v>
      </c>
      <c r="AA415" s="2395">
        <f t="shared" si="1584"/>
        <v>0</v>
      </c>
      <c r="AB415" s="2393">
        <f t="shared" si="1584"/>
        <v>0</v>
      </c>
      <c r="AC415" s="2431">
        <f t="shared" si="1584"/>
        <v>0</v>
      </c>
      <c r="AD415" s="2432">
        <f t="shared" si="1584"/>
        <v>0</v>
      </c>
      <c r="AE415" s="2432">
        <f t="shared" si="1584"/>
        <v>0</v>
      </c>
      <c r="AF415" s="2432">
        <f t="shared" si="1584"/>
        <v>0</v>
      </c>
      <c r="AG415" s="2432">
        <f t="shared" si="1584"/>
        <v>0</v>
      </c>
      <c r="AH415" s="2508">
        <f t="shared" si="1584"/>
        <v>0</v>
      </c>
      <c r="AI415" s="2434">
        <f t="shared" si="1584"/>
        <v>0</v>
      </c>
      <c r="AJ415" s="2432">
        <f t="shared" si="1584"/>
        <v>0</v>
      </c>
      <c r="AK415" s="2433">
        <f t="shared" si="1584"/>
        <v>0</v>
      </c>
      <c r="AL415" s="2395">
        <f t="shared" ref="AL415:BQ415" si="1585">AL41</f>
        <v>0</v>
      </c>
      <c r="AM415" s="2395">
        <f t="shared" si="1585"/>
        <v>0</v>
      </c>
      <c r="AN415" s="2395">
        <f t="shared" si="1585"/>
        <v>0</v>
      </c>
      <c r="AO415" s="2434">
        <f t="shared" si="1585"/>
        <v>0</v>
      </c>
      <c r="AP415" s="2432">
        <f t="shared" si="1585"/>
        <v>0</v>
      </c>
      <c r="AQ415" s="2432">
        <f t="shared" si="1585"/>
        <v>0</v>
      </c>
      <c r="AR415" s="2432">
        <f t="shared" si="1585"/>
        <v>0</v>
      </c>
      <c r="AS415" s="2433">
        <f t="shared" si="1585"/>
        <v>0</v>
      </c>
      <c r="AT415" s="2395">
        <f t="shared" si="1585"/>
        <v>0</v>
      </c>
      <c r="AU415" s="2396">
        <f t="shared" si="1585"/>
        <v>0</v>
      </c>
      <c r="AV415" s="184">
        <f t="shared" si="1585"/>
        <v>0</v>
      </c>
      <c r="AW415" s="3016" t="str">
        <f t="shared" si="1585"/>
        <v>الإجمالي</v>
      </c>
      <c r="AX415" s="2431">
        <f t="shared" si="1585"/>
        <v>0</v>
      </c>
      <c r="AY415" s="2432">
        <f t="shared" si="1585"/>
        <v>0</v>
      </c>
      <c r="AZ415" s="2432">
        <f t="shared" si="1585"/>
        <v>0</v>
      </c>
      <c r="BA415" s="2432">
        <f t="shared" si="1585"/>
        <v>0</v>
      </c>
      <c r="BB415" s="2432">
        <f t="shared" si="1585"/>
        <v>0</v>
      </c>
      <c r="BC415" s="2432">
        <f t="shared" si="1585"/>
        <v>0</v>
      </c>
      <c r="BD415" s="2508">
        <f t="shared" si="1585"/>
        <v>0</v>
      </c>
      <c r="BE415" s="2431">
        <f t="shared" si="1585"/>
        <v>0</v>
      </c>
      <c r="BF415" s="2432">
        <f t="shared" si="1585"/>
        <v>0</v>
      </c>
      <c r="BG415" s="2432">
        <f t="shared" si="1585"/>
        <v>0</v>
      </c>
      <c r="BH415" s="2432">
        <f t="shared" si="1585"/>
        <v>0</v>
      </c>
      <c r="BI415" s="2508">
        <f t="shared" si="1585"/>
        <v>0</v>
      </c>
      <c r="BJ415" s="2434">
        <f t="shared" si="1585"/>
        <v>0</v>
      </c>
      <c r="BK415" s="2432">
        <f t="shared" si="1585"/>
        <v>0</v>
      </c>
      <c r="BL415" s="2433">
        <f t="shared" si="1585"/>
        <v>0</v>
      </c>
      <c r="BM415" s="2395">
        <f t="shared" si="1585"/>
        <v>0</v>
      </c>
      <c r="BN415" s="2395">
        <f t="shared" si="1585"/>
        <v>0</v>
      </c>
      <c r="BO415" s="2431">
        <f t="shared" si="1585"/>
        <v>0</v>
      </c>
      <c r="BP415" s="2432">
        <f t="shared" si="1585"/>
        <v>0</v>
      </c>
      <c r="BQ415" s="2432">
        <f t="shared" si="1585"/>
        <v>0</v>
      </c>
      <c r="BR415" s="2432">
        <f t="shared" ref="BR415:CV415" si="1586">BR41</f>
        <v>0</v>
      </c>
      <c r="BS415" s="2508">
        <f t="shared" si="1586"/>
        <v>0</v>
      </c>
      <c r="BT415" s="2434">
        <f t="shared" si="1586"/>
        <v>0</v>
      </c>
      <c r="BU415" s="2432">
        <f t="shared" si="1586"/>
        <v>0</v>
      </c>
      <c r="BV415" s="2433">
        <f t="shared" si="1586"/>
        <v>0</v>
      </c>
      <c r="BW415" s="2395">
        <f t="shared" si="1586"/>
        <v>0</v>
      </c>
      <c r="BX415" s="2395">
        <f t="shared" si="1586"/>
        <v>0</v>
      </c>
      <c r="BY415" s="2434">
        <f t="shared" si="1586"/>
        <v>0</v>
      </c>
      <c r="BZ415" s="2433">
        <f t="shared" si="1586"/>
        <v>0</v>
      </c>
      <c r="CA415" s="2395">
        <f t="shared" si="1586"/>
        <v>0</v>
      </c>
      <c r="CB415" s="181">
        <f t="shared" si="1586"/>
        <v>0</v>
      </c>
      <c r="CC415" s="2509" t="str">
        <f t="shared" si="1586"/>
        <v>المجموع</v>
      </c>
      <c r="CD415" s="2434">
        <f t="shared" si="1586"/>
        <v>0</v>
      </c>
      <c r="CE415" s="2432">
        <f t="shared" si="1586"/>
        <v>0</v>
      </c>
      <c r="CF415" s="2433">
        <f t="shared" si="1586"/>
        <v>0</v>
      </c>
      <c r="CG415" s="2395">
        <f t="shared" si="1586"/>
        <v>0</v>
      </c>
      <c r="CH415" s="2434">
        <f t="shared" si="1586"/>
        <v>0</v>
      </c>
      <c r="CI415" s="2432">
        <f t="shared" si="1586"/>
        <v>0</v>
      </c>
      <c r="CJ415" s="2433">
        <f t="shared" si="1586"/>
        <v>0</v>
      </c>
      <c r="CK415" s="2395">
        <f t="shared" si="1586"/>
        <v>0</v>
      </c>
      <c r="CL415" s="2434">
        <f t="shared" si="1586"/>
        <v>0</v>
      </c>
      <c r="CM415" s="2432">
        <f t="shared" si="1586"/>
        <v>0</v>
      </c>
      <c r="CN415" s="2433">
        <f t="shared" si="1586"/>
        <v>0</v>
      </c>
      <c r="CO415" s="2395">
        <f t="shared" si="1586"/>
        <v>0</v>
      </c>
      <c r="CP415" s="2434">
        <f t="shared" si="1586"/>
        <v>0</v>
      </c>
      <c r="CQ415" s="2433">
        <f t="shared" si="1586"/>
        <v>0</v>
      </c>
      <c r="CR415" s="2395">
        <f t="shared" si="1586"/>
        <v>0</v>
      </c>
      <c r="CS415" s="2434">
        <f t="shared" si="1586"/>
        <v>0</v>
      </c>
      <c r="CT415" s="2432">
        <f t="shared" si="1586"/>
        <v>0</v>
      </c>
      <c r="CU415" s="2433">
        <f t="shared" si="1586"/>
        <v>0</v>
      </c>
      <c r="CV415" s="2395">
        <f t="shared" si="1586"/>
        <v>0</v>
      </c>
      <c r="CW415" s="184"/>
      <c r="CX415" s="2431">
        <f t="shared" ref="CX415:DG415" si="1587">CX41</f>
        <v>0</v>
      </c>
      <c r="CY415" s="2432">
        <f t="shared" si="1587"/>
        <v>0</v>
      </c>
      <c r="CZ415" s="2433">
        <f t="shared" si="1587"/>
        <v>0</v>
      </c>
      <c r="DA415" s="2395">
        <f t="shared" si="1587"/>
        <v>0</v>
      </c>
      <c r="DB415" s="2434">
        <f t="shared" si="1587"/>
        <v>0</v>
      </c>
      <c r="DC415" s="2432">
        <f t="shared" si="1587"/>
        <v>0</v>
      </c>
      <c r="DD415" s="2433">
        <f t="shared" si="1587"/>
        <v>0</v>
      </c>
      <c r="DE415" s="2395">
        <f t="shared" si="1587"/>
        <v>0</v>
      </c>
      <c r="DF415" s="184">
        <f t="shared" si="1587"/>
        <v>0</v>
      </c>
      <c r="DG415" s="2395">
        <f t="shared" si="1587"/>
        <v>0</v>
      </c>
      <c r="DH415" s="184"/>
      <c r="DI415" s="2394">
        <f>DI41</f>
        <v>0</v>
      </c>
      <c r="DJ415" s="2395">
        <f>DJ41</f>
        <v>0</v>
      </c>
      <c r="DK415" s="2396">
        <f>DK41</f>
        <v>0</v>
      </c>
      <c r="DL415" s="181"/>
      <c r="DM415" s="2395">
        <f>DM41</f>
        <v>0</v>
      </c>
      <c r="DN415" s="181"/>
      <c r="DO415" s="2462" t="str">
        <f t="shared" si="1578"/>
        <v>True</v>
      </c>
    </row>
    <row r="416" spans="1:119" s="234" customFormat="1" ht="39.9" customHeight="1">
      <c r="A416" s="181">
        <f>A67</f>
        <v>0</v>
      </c>
      <c r="B416" s="8482" t="str">
        <f>"اجمالى د/3 بندر "&amp;F49</f>
        <v>اجمالى د/3 بندر مدني جزئي</v>
      </c>
      <c r="C416" s="8469">
        <f>C67</f>
        <v>0</v>
      </c>
      <c r="D416" s="3014" t="str">
        <f>E49</f>
        <v>الأربعاء</v>
      </c>
      <c r="E416" s="8469" t="str">
        <f>$C$49</f>
        <v>احمد عبد الرؤف ابو العطا عبد الرؤف</v>
      </c>
      <c r="F416" s="8469">
        <f>F67</f>
        <v>0</v>
      </c>
      <c r="G416" s="8476">
        <f>G67</f>
        <v>0</v>
      </c>
      <c r="H416" s="2434">
        <f>H54</f>
        <v>0</v>
      </c>
      <c r="I416" s="2433">
        <f t="shared" ref="I416:AU416" si="1588">I54</f>
        <v>0</v>
      </c>
      <c r="J416" s="2431">
        <f t="shared" si="1588"/>
        <v>0</v>
      </c>
      <c r="K416" s="2432">
        <f t="shared" si="1588"/>
        <v>0</v>
      </c>
      <c r="L416" s="2432">
        <f t="shared" si="1588"/>
        <v>0</v>
      </c>
      <c r="M416" s="2508">
        <f t="shared" si="1588"/>
        <v>0</v>
      </c>
      <c r="N416" s="2434">
        <f t="shared" si="1588"/>
        <v>0</v>
      </c>
      <c r="O416" s="2433">
        <f t="shared" si="1588"/>
        <v>0</v>
      </c>
      <c r="P416" s="2431">
        <f t="shared" si="1588"/>
        <v>0</v>
      </c>
      <c r="Q416" s="2508">
        <f t="shared" si="1588"/>
        <v>0</v>
      </c>
      <c r="R416" s="2434">
        <f t="shared" si="1588"/>
        <v>0</v>
      </c>
      <c r="S416" s="2433">
        <f t="shared" si="1588"/>
        <v>0</v>
      </c>
      <c r="T416" s="2395">
        <f t="shared" si="1588"/>
        <v>0</v>
      </c>
      <c r="U416" s="2393">
        <f t="shared" si="1588"/>
        <v>0</v>
      </c>
      <c r="V416" s="2431">
        <f t="shared" si="1588"/>
        <v>0</v>
      </c>
      <c r="W416" s="2508">
        <f t="shared" si="1588"/>
        <v>0</v>
      </c>
      <c r="X416" s="2434">
        <f t="shared" si="1588"/>
        <v>0</v>
      </c>
      <c r="Y416" s="2432">
        <f t="shared" si="1588"/>
        <v>0</v>
      </c>
      <c r="Z416" s="2433">
        <f t="shared" si="1588"/>
        <v>0</v>
      </c>
      <c r="AA416" s="2395">
        <f t="shared" si="1588"/>
        <v>0</v>
      </c>
      <c r="AB416" s="2393">
        <f t="shared" si="1588"/>
        <v>0</v>
      </c>
      <c r="AC416" s="2431">
        <f t="shared" si="1588"/>
        <v>0</v>
      </c>
      <c r="AD416" s="2432">
        <f t="shared" si="1588"/>
        <v>0</v>
      </c>
      <c r="AE416" s="2432">
        <f t="shared" si="1588"/>
        <v>0</v>
      </c>
      <c r="AF416" s="2432">
        <f t="shared" si="1588"/>
        <v>0</v>
      </c>
      <c r="AG416" s="2432">
        <f t="shared" si="1588"/>
        <v>0</v>
      </c>
      <c r="AH416" s="2508">
        <f t="shared" si="1588"/>
        <v>0</v>
      </c>
      <c r="AI416" s="2434">
        <f t="shared" si="1588"/>
        <v>0</v>
      </c>
      <c r="AJ416" s="2432">
        <f t="shared" si="1588"/>
        <v>0</v>
      </c>
      <c r="AK416" s="2433">
        <f t="shared" si="1588"/>
        <v>0</v>
      </c>
      <c r="AL416" s="2395">
        <f t="shared" si="1588"/>
        <v>0</v>
      </c>
      <c r="AM416" s="2395">
        <f t="shared" si="1588"/>
        <v>0</v>
      </c>
      <c r="AN416" s="2395">
        <f t="shared" si="1588"/>
        <v>0</v>
      </c>
      <c r="AO416" s="2434">
        <f t="shared" si="1588"/>
        <v>0</v>
      </c>
      <c r="AP416" s="2432">
        <f t="shared" si="1588"/>
        <v>0</v>
      </c>
      <c r="AQ416" s="2432">
        <f t="shared" si="1588"/>
        <v>0</v>
      </c>
      <c r="AR416" s="2432">
        <f t="shared" si="1588"/>
        <v>0</v>
      </c>
      <c r="AS416" s="2433">
        <f t="shared" si="1588"/>
        <v>0</v>
      </c>
      <c r="AT416" s="2395">
        <f t="shared" si="1588"/>
        <v>0</v>
      </c>
      <c r="AU416" s="2396">
        <f t="shared" si="1588"/>
        <v>0</v>
      </c>
      <c r="AV416" s="184">
        <f>AV67</f>
        <v>0</v>
      </c>
      <c r="AW416" s="3016" t="str">
        <f>AW67</f>
        <v>الإجمالي</v>
      </c>
      <c r="AX416" s="2431">
        <f t="shared" ref="AX416:CA416" si="1589">AX54</f>
        <v>0</v>
      </c>
      <c r="AY416" s="2432">
        <f t="shared" si="1589"/>
        <v>0</v>
      </c>
      <c r="AZ416" s="2432">
        <f t="shared" si="1589"/>
        <v>0</v>
      </c>
      <c r="BA416" s="2432">
        <f t="shared" si="1589"/>
        <v>0</v>
      </c>
      <c r="BB416" s="2432">
        <f t="shared" si="1589"/>
        <v>0</v>
      </c>
      <c r="BC416" s="2432">
        <f t="shared" si="1589"/>
        <v>0</v>
      </c>
      <c r="BD416" s="2508">
        <f t="shared" si="1589"/>
        <v>0</v>
      </c>
      <c r="BE416" s="2431">
        <f t="shared" si="1589"/>
        <v>0</v>
      </c>
      <c r="BF416" s="2432">
        <f t="shared" si="1589"/>
        <v>0</v>
      </c>
      <c r="BG416" s="2432">
        <f t="shared" si="1589"/>
        <v>0</v>
      </c>
      <c r="BH416" s="2432">
        <f t="shared" si="1589"/>
        <v>0</v>
      </c>
      <c r="BI416" s="2508">
        <f t="shared" si="1589"/>
        <v>0</v>
      </c>
      <c r="BJ416" s="2434">
        <f t="shared" si="1589"/>
        <v>0</v>
      </c>
      <c r="BK416" s="2432">
        <f t="shared" si="1589"/>
        <v>0</v>
      </c>
      <c r="BL416" s="2433">
        <f t="shared" si="1589"/>
        <v>0</v>
      </c>
      <c r="BM416" s="2395">
        <f t="shared" si="1589"/>
        <v>0</v>
      </c>
      <c r="BN416" s="2395">
        <f t="shared" si="1589"/>
        <v>0</v>
      </c>
      <c r="BO416" s="2431">
        <f t="shared" si="1589"/>
        <v>0</v>
      </c>
      <c r="BP416" s="2432">
        <f t="shared" si="1589"/>
        <v>0</v>
      </c>
      <c r="BQ416" s="2432">
        <f t="shared" si="1589"/>
        <v>0</v>
      </c>
      <c r="BR416" s="2432">
        <f t="shared" si="1589"/>
        <v>0</v>
      </c>
      <c r="BS416" s="2508">
        <f t="shared" si="1589"/>
        <v>0</v>
      </c>
      <c r="BT416" s="2434">
        <f t="shared" si="1589"/>
        <v>0</v>
      </c>
      <c r="BU416" s="2432">
        <f t="shared" si="1589"/>
        <v>0</v>
      </c>
      <c r="BV416" s="2433">
        <f t="shared" si="1589"/>
        <v>0</v>
      </c>
      <c r="BW416" s="2395">
        <f t="shared" si="1589"/>
        <v>0</v>
      </c>
      <c r="BX416" s="2395">
        <f t="shared" si="1589"/>
        <v>0</v>
      </c>
      <c r="BY416" s="2434">
        <f t="shared" si="1589"/>
        <v>0</v>
      </c>
      <c r="BZ416" s="2433">
        <f t="shared" si="1589"/>
        <v>0</v>
      </c>
      <c r="CA416" s="2395">
        <f t="shared" si="1589"/>
        <v>0</v>
      </c>
      <c r="CB416" s="181">
        <f>CB67</f>
        <v>0</v>
      </c>
      <c r="CC416" s="2509" t="str">
        <f>CC67</f>
        <v>المجموع</v>
      </c>
      <c r="CD416" s="2434">
        <f t="shared" ref="CD416:CV416" si="1590">CD54</f>
        <v>0</v>
      </c>
      <c r="CE416" s="2432">
        <f t="shared" si="1590"/>
        <v>0</v>
      </c>
      <c r="CF416" s="2433">
        <f t="shared" si="1590"/>
        <v>0</v>
      </c>
      <c r="CG416" s="2395">
        <f t="shared" si="1590"/>
        <v>0</v>
      </c>
      <c r="CH416" s="2434">
        <f t="shared" si="1590"/>
        <v>0</v>
      </c>
      <c r="CI416" s="2432">
        <f t="shared" si="1590"/>
        <v>0</v>
      </c>
      <c r="CJ416" s="2433">
        <f t="shared" si="1590"/>
        <v>0</v>
      </c>
      <c r="CK416" s="2395">
        <f t="shared" si="1590"/>
        <v>0</v>
      </c>
      <c r="CL416" s="2434">
        <f t="shared" si="1590"/>
        <v>0</v>
      </c>
      <c r="CM416" s="2432">
        <f t="shared" si="1590"/>
        <v>0</v>
      </c>
      <c r="CN416" s="2433">
        <f t="shared" si="1590"/>
        <v>0</v>
      </c>
      <c r="CO416" s="2395">
        <f t="shared" si="1590"/>
        <v>0</v>
      </c>
      <c r="CP416" s="2434">
        <f t="shared" si="1590"/>
        <v>0</v>
      </c>
      <c r="CQ416" s="2433">
        <f t="shared" si="1590"/>
        <v>0</v>
      </c>
      <c r="CR416" s="2395">
        <f t="shared" si="1590"/>
        <v>0</v>
      </c>
      <c r="CS416" s="2434">
        <f t="shared" si="1590"/>
        <v>0</v>
      </c>
      <c r="CT416" s="2432">
        <f t="shared" si="1590"/>
        <v>0</v>
      </c>
      <c r="CU416" s="2433">
        <f t="shared" si="1590"/>
        <v>0</v>
      </c>
      <c r="CV416" s="2395">
        <f t="shared" si="1590"/>
        <v>0</v>
      </c>
      <c r="CW416" s="184"/>
      <c r="CX416" s="2431">
        <f t="shared" ref="CX416:DE416" si="1591">CX54</f>
        <v>0</v>
      </c>
      <c r="CY416" s="2432">
        <f t="shared" si="1591"/>
        <v>0</v>
      </c>
      <c r="CZ416" s="2433">
        <f t="shared" si="1591"/>
        <v>0</v>
      </c>
      <c r="DA416" s="2395">
        <f t="shared" si="1591"/>
        <v>0</v>
      </c>
      <c r="DB416" s="2434">
        <f t="shared" si="1591"/>
        <v>0</v>
      </c>
      <c r="DC416" s="2432">
        <f t="shared" si="1591"/>
        <v>0</v>
      </c>
      <c r="DD416" s="2433">
        <f t="shared" si="1591"/>
        <v>0</v>
      </c>
      <c r="DE416" s="2395">
        <f t="shared" si="1591"/>
        <v>0</v>
      </c>
      <c r="DF416" s="184">
        <f>DF67</f>
        <v>0</v>
      </c>
      <c r="DG416" s="2395">
        <f>DG54</f>
        <v>0</v>
      </c>
      <c r="DH416" s="184"/>
      <c r="DI416" s="2394">
        <f t="shared" ref="DI416:DK416" si="1592">DI54</f>
        <v>0</v>
      </c>
      <c r="DJ416" s="2395">
        <f t="shared" si="1592"/>
        <v>0</v>
      </c>
      <c r="DK416" s="2396">
        <f t="shared" si="1592"/>
        <v>0</v>
      </c>
      <c r="DL416" s="181"/>
      <c r="DM416" s="2395">
        <f>DM54</f>
        <v>0</v>
      </c>
      <c r="DN416" s="181"/>
      <c r="DO416" s="2462" t="str">
        <f t="shared" si="1578"/>
        <v>True</v>
      </c>
    </row>
    <row r="417" spans="1:119" s="234" customFormat="1" ht="39.9" customHeight="1">
      <c r="A417" s="181"/>
      <c r="B417" s="8482" t="str">
        <f>"اجمالى د/3 بندر "&amp;F61</f>
        <v>اجمالى د/3 بندر مدني حكومة</v>
      </c>
      <c r="C417" s="8469"/>
      <c r="D417" s="3014" t="str">
        <f>E61</f>
        <v>الخميس</v>
      </c>
      <c r="E417" s="8469" t="str">
        <f>$C$49</f>
        <v>احمد عبد الرؤف ابو العطا عبد الرؤف</v>
      </c>
      <c r="F417" s="8469"/>
      <c r="G417" s="8476"/>
      <c r="H417" s="2434">
        <f>H66</f>
        <v>0</v>
      </c>
      <c r="I417" s="2433">
        <f t="shared" ref="I417:AU417" si="1593">I66</f>
        <v>0</v>
      </c>
      <c r="J417" s="2431">
        <f t="shared" si="1593"/>
        <v>0</v>
      </c>
      <c r="K417" s="2432">
        <f t="shared" si="1593"/>
        <v>0</v>
      </c>
      <c r="L417" s="2432">
        <f t="shared" si="1593"/>
        <v>0</v>
      </c>
      <c r="M417" s="2508">
        <f t="shared" si="1593"/>
        <v>0</v>
      </c>
      <c r="N417" s="2434">
        <f t="shared" si="1593"/>
        <v>0</v>
      </c>
      <c r="O417" s="2433">
        <f t="shared" si="1593"/>
        <v>0</v>
      </c>
      <c r="P417" s="2431">
        <f t="shared" si="1593"/>
        <v>0</v>
      </c>
      <c r="Q417" s="2508">
        <f t="shared" si="1593"/>
        <v>0</v>
      </c>
      <c r="R417" s="2434">
        <f t="shared" si="1593"/>
        <v>0</v>
      </c>
      <c r="S417" s="2433">
        <f t="shared" si="1593"/>
        <v>0</v>
      </c>
      <c r="T417" s="2395">
        <f t="shared" si="1593"/>
        <v>0</v>
      </c>
      <c r="U417" s="2393">
        <f t="shared" si="1593"/>
        <v>0</v>
      </c>
      <c r="V417" s="2431">
        <f t="shared" si="1593"/>
        <v>0</v>
      </c>
      <c r="W417" s="2508">
        <f t="shared" si="1593"/>
        <v>0</v>
      </c>
      <c r="X417" s="2434">
        <f t="shared" si="1593"/>
        <v>0</v>
      </c>
      <c r="Y417" s="2432">
        <f t="shared" si="1593"/>
        <v>0</v>
      </c>
      <c r="Z417" s="2433">
        <f t="shared" si="1593"/>
        <v>0</v>
      </c>
      <c r="AA417" s="2395">
        <f t="shared" si="1593"/>
        <v>0</v>
      </c>
      <c r="AB417" s="2393">
        <f t="shared" si="1593"/>
        <v>0</v>
      </c>
      <c r="AC417" s="2431">
        <f t="shared" si="1593"/>
        <v>0</v>
      </c>
      <c r="AD417" s="2432">
        <f t="shared" si="1593"/>
        <v>0</v>
      </c>
      <c r="AE417" s="2432">
        <f t="shared" si="1593"/>
        <v>0</v>
      </c>
      <c r="AF417" s="2432">
        <f t="shared" si="1593"/>
        <v>0</v>
      </c>
      <c r="AG417" s="2432">
        <f t="shared" si="1593"/>
        <v>0</v>
      </c>
      <c r="AH417" s="2508">
        <f t="shared" si="1593"/>
        <v>0</v>
      </c>
      <c r="AI417" s="2434">
        <f t="shared" si="1593"/>
        <v>0</v>
      </c>
      <c r="AJ417" s="2432">
        <f t="shared" si="1593"/>
        <v>0</v>
      </c>
      <c r="AK417" s="2433">
        <f t="shared" si="1593"/>
        <v>0</v>
      </c>
      <c r="AL417" s="2395">
        <f t="shared" si="1593"/>
        <v>0</v>
      </c>
      <c r="AM417" s="2395">
        <f t="shared" si="1593"/>
        <v>0</v>
      </c>
      <c r="AN417" s="2395">
        <f t="shared" si="1593"/>
        <v>0</v>
      </c>
      <c r="AO417" s="2434">
        <f t="shared" si="1593"/>
        <v>0</v>
      </c>
      <c r="AP417" s="2432">
        <f t="shared" si="1593"/>
        <v>0</v>
      </c>
      <c r="AQ417" s="2432">
        <f t="shared" si="1593"/>
        <v>0</v>
      </c>
      <c r="AR417" s="2432">
        <f t="shared" si="1593"/>
        <v>0</v>
      </c>
      <c r="AS417" s="2433">
        <f t="shared" si="1593"/>
        <v>0</v>
      </c>
      <c r="AT417" s="2395">
        <f t="shared" si="1593"/>
        <v>0</v>
      </c>
      <c r="AU417" s="2396">
        <f t="shared" si="1593"/>
        <v>0</v>
      </c>
      <c r="AV417" s="184"/>
      <c r="AW417" s="3016" t="s">
        <v>181</v>
      </c>
      <c r="AX417" s="2431">
        <f t="shared" ref="AX417:CA417" si="1594">AX66</f>
        <v>0</v>
      </c>
      <c r="AY417" s="2432">
        <f t="shared" si="1594"/>
        <v>0</v>
      </c>
      <c r="AZ417" s="2432">
        <f t="shared" si="1594"/>
        <v>0</v>
      </c>
      <c r="BA417" s="2432">
        <f t="shared" si="1594"/>
        <v>0</v>
      </c>
      <c r="BB417" s="2432">
        <f t="shared" si="1594"/>
        <v>0</v>
      </c>
      <c r="BC417" s="2432">
        <f t="shared" si="1594"/>
        <v>0</v>
      </c>
      <c r="BD417" s="2508">
        <f t="shared" si="1594"/>
        <v>0</v>
      </c>
      <c r="BE417" s="2431">
        <f t="shared" si="1594"/>
        <v>0</v>
      </c>
      <c r="BF417" s="2432">
        <f t="shared" si="1594"/>
        <v>0</v>
      </c>
      <c r="BG417" s="2432">
        <f t="shared" si="1594"/>
        <v>0</v>
      </c>
      <c r="BH417" s="2432">
        <f t="shared" si="1594"/>
        <v>0</v>
      </c>
      <c r="BI417" s="2508">
        <f t="shared" si="1594"/>
        <v>0</v>
      </c>
      <c r="BJ417" s="2434">
        <f t="shared" si="1594"/>
        <v>0</v>
      </c>
      <c r="BK417" s="2432">
        <f t="shared" si="1594"/>
        <v>0</v>
      </c>
      <c r="BL417" s="2433">
        <f t="shared" si="1594"/>
        <v>0</v>
      </c>
      <c r="BM417" s="2395">
        <f t="shared" si="1594"/>
        <v>0</v>
      </c>
      <c r="BN417" s="2395">
        <f t="shared" si="1594"/>
        <v>0</v>
      </c>
      <c r="BO417" s="2431">
        <f t="shared" si="1594"/>
        <v>0</v>
      </c>
      <c r="BP417" s="2432">
        <f t="shared" si="1594"/>
        <v>0</v>
      </c>
      <c r="BQ417" s="2432">
        <f t="shared" si="1594"/>
        <v>0</v>
      </c>
      <c r="BR417" s="2432">
        <f t="shared" si="1594"/>
        <v>0</v>
      </c>
      <c r="BS417" s="2508">
        <f t="shared" si="1594"/>
        <v>0</v>
      </c>
      <c r="BT417" s="2434">
        <f t="shared" si="1594"/>
        <v>0</v>
      </c>
      <c r="BU417" s="2432">
        <f t="shared" si="1594"/>
        <v>0</v>
      </c>
      <c r="BV417" s="2433">
        <f t="shared" si="1594"/>
        <v>0</v>
      </c>
      <c r="BW417" s="2395">
        <f t="shared" si="1594"/>
        <v>0</v>
      </c>
      <c r="BX417" s="2395">
        <f t="shared" si="1594"/>
        <v>0</v>
      </c>
      <c r="BY417" s="2434">
        <f t="shared" si="1594"/>
        <v>0</v>
      </c>
      <c r="BZ417" s="2433">
        <f t="shared" si="1594"/>
        <v>0</v>
      </c>
      <c r="CA417" s="2395">
        <f t="shared" si="1594"/>
        <v>0</v>
      </c>
      <c r="CB417" s="181"/>
      <c r="CC417" s="2509" t="s">
        <v>106</v>
      </c>
      <c r="CD417" s="2434">
        <f t="shared" ref="CD417:CV417" si="1595">CD66</f>
        <v>0</v>
      </c>
      <c r="CE417" s="2432">
        <f t="shared" si="1595"/>
        <v>0</v>
      </c>
      <c r="CF417" s="2433">
        <f t="shared" si="1595"/>
        <v>0</v>
      </c>
      <c r="CG417" s="2395">
        <f t="shared" si="1595"/>
        <v>0</v>
      </c>
      <c r="CH417" s="2434">
        <f t="shared" si="1595"/>
        <v>0</v>
      </c>
      <c r="CI417" s="2432">
        <f t="shared" si="1595"/>
        <v>0</v>
      </c>
      <c r="CJ417" s="2433">
        <f t="shared" si="1595"/>
        <v>0</v>
      </c>
      <c r="CK417" s="2395">
        <f t="shared" si="1595"/>
        <v>0</v>
      </c>
      <c r="CL417" s="2434">
        <f t="shared" si="1595"/>
        <v>0</v>
      </c>
      <c r="CM417" s="2432">
        <f t="shared" si="1595"/>
        <v>0</v>
      </c>
      <c r="CN417" s="2433">
        <f t="shared" si="1595"/>
        <v>0</v>
      </c>
      <c r="CO417" s="2395">
        <f t="shared" si="1595"/>
        <v>0</v>
      </c>
      <c r="CP417" s="2434">
        <f t="shared" si="1595"/>
        <v>0</v>
      </c>
      <c r="CQ417" s="2433">
        <f t="shared" si="1595"/>
        <v>0</v>
      </c>
      <c r="CR417" s="2395">
        <f t="shared" si="1595"/>
        <v>0</v>
      </c>
      <c r="CS417" s="2434">
        <f t="shared" si="1595"/>
        <v>0</v>
      </c>
      <c r="CT417" s="2432">
        <f t="shared" si="1595"/>
        <v>0</v>
      </c>
      <c r="CU417" s="2433">
        <f t="shared" si="1595"/>
        <v>0</v>
      </c>
      <c r="CV417" s="2395">
        <f t="shared" si="1595"/>
        <v>0</v>
      </c>
      <c r="CW417" s="184"/>
      <c r="CX417" s="2431">
        <f t="shared" ref="CX417:DE417" si="1596">CX66</f>
        <v>0</v>
      </c>
      <c r="CY417" s="2432">
        <f t="shared" si="1596"/>
        <v>0</v>
      </c>
      <c r="CZ417" s="2433">
        <f t="shared" si="1596"/>
        <v>0</v>
      </c>
      <c r="DA417" s="2395">
        <f t="shared" si="1596"/>
        <v>0</v>
      </c>
      <c r="DB417" s="2434">
        <f t="shared" si="1596"/>
        <v>0</v>
      </c>
      <c r="DC417" s="2432">
        <f t="shared" si="1596"/>
        <v>0</v>
      </c>
      <c r="DD417" s="2433">
        <f t="shared" si="1596"/>
        <v>0</v>
      </c>
      <c r="DE417" s="2395">
        <f t="shared" si="1596"/>
        <v>0</v>
      </c>
      <c r="DF417" s="184"/>
      <c r="DG417" s="2395">
        <f>DG66</f>
        <v>0</v>
      </c>
      <c r="DH417" s="184"/>
      <c r="DI417" s="2394">
        <f t="shared" ref="DI417:DK417" si="1597">DI66</f>
        <v>0</v>
      </c>
      <c r="DJ417" s="2395">
        <f t="shared" si="1597"/>
        <v>0</v>
      </c>
      <c r="DK417" s="2396">
        <f t="shared" si="1597"/>
        <v>0</v>
      </c>
      <c r="DL417" s="181"/>
      <c r="DM417" s="2395">
        <f>DM66</f>
        <v>0</v>
      </c>
      <c r="DN417" s="181"/>
      <c r="DO417" s="2462" t="str">
        <f t="shared" si="1578"/>
        <v>True</v>
      </c>
    </row>
    <row r="418" spans="1:119" s="234" customFormat="1" ht="39.9" customHeight="1">
      <c r="A418" s="181">
        <f>A88</f>
        <v>0</v>
      </c>
      <c r="B418" s="8482" t="str">
        <f>"اجمالى د/4 بندر "&amp;F70</f>
        <v>اجمالى د/4 بندر مدني جزئي</v>
      </c>
      <c r="C418" s="8469">
        <f>C88</f>
        <v>0</v>
      </c>
      <c r="D418" s="3014" t="str">
        <f>E70</f>
        <v>الثلاثاء</v>
      </c>
      <c r="E418" s="8469" t="str">
        <f>$C$70</f>
        <v>محمود مسامح محمود عثمان</v>
      </c>
      <c r="F418" s="8469">
        <f>F88</f>
        <v>0</v>
      </c>
      <c r="G418" s="8476">
        <f>G88</f>
        <v>0</v>
      </c>
      <c r="H418" s="2434">
        <f>H75</f>
        <v>0</v>
      </c>
      <c r="I418" s="2433">
        <f t="shared" ref="I418:AU418" si="1598">I75</f>
        <v>0</v>
      </c>
      <c r="J418" s="2431">
        <f t="shared" si="1598"/>
        <v>0</v>
      </c>
      <c r="K418" s="2432">
        <f t="shared" si="1598"/>
        <v>0</v>
      </c>
      <c r="L418" s="2432">
        <f t="shared" si="1598"/>
        <v>0</v>
      </c>
      <c r="M418" s="2508">
        <f t="shared" si="1598"/>
        <v>0</v>
      </c>
      <c r="N418" s="2434">
        <f t="shared" si="1598"/>
        <v>0</v>
      </c>
      <c r="O418" s="2433">
        <f t="shared" si="1598"/>
        <v>0</v>
      </c>
      <c r="P418" s="2431">
        <f t="shared" si="1598"/>
        <v>0</v>
      </c>
      <c r="Q418" s="2508">
        <f t="shared" si="1598"/>
        <v>0</v>
      </c>
      <c r="R418" s="2434">
        <f t="shared" si="1598"/>
        <v>0</v>
      </c>
      <c r="S418" s="2433">
        <f t="shared" si="1598"/>
        <v>0</v>
      </c>
      <c r="T418" s="2395">
        <f t="shared" si="1598"/>
        <v>0</v>
      </c>
      <c r="U418" s="2393">
        <f t="shared" si="1598"/>
        <v>0</v>
      </c>
      <c r="V418" s="2431">
        <f t="shared" si="1598"/>
        <v>0</v>
      </c>
      <c r="W418" s="2508">
        <f t="shared" si="1598"/>
        <v>0</v>
      </c>
      <c r="X418" s="2434">
        <f t="shared" si="1598"/>
        <v>0</v>
      </c>
      <c r="Y418" s="2432">
        <f t="shared" si="1598"/>
        <v>0</v>
      </c>
      <c r="Z418" s="2433">
        <f t="shared" si="1598"/>
        <v>0</v>
      </c>
      <c r="AA418" s="2395">
        <f t="shared" si="1598"/>
        <v>0</v>
      </c>
      <c r="AB418" s="2393">
        <f t="shared" si="1598"/>
        <v>0</v>
      </c>
      <c r="AC418" s="2431">
        <f t="shared" si="1598"/>
        <v>0</v>
      </c>
      <c r="AD418" s="2432">
        <f t="shared" si="1598"/>
        <v>0</v>
      </c>
      <c r="AE418" s="2432">
        <f t="shared" si="1598"/>
        <v>0</v>
      </c>
      <c r="AF418" s="2432">
        <f t="shared" si="1598"/>
        <v>0</v>
      </c>
      <c r="AG418" s="2432">
        <f t="shared" si="1598"/>
        <v>0</v>
      </c>
      <c r="AH418" s="2508">
        <f t="shared" si="1598"/>
        <v>0</v>
      </c>
      <c r="AI418" s="2434">
        <f t="shared" si="1598"/>
        <v>0</v>
      </c>
      <c r="AJ418" s="2432">
        <f t="shared" si="1598"/>
        <v>0</v>
      </c>
      <c r="AK418" s="2433">
        <f t="shared" si="1598"/>
        <v>0</v>
      </c>
      <c r="AL418" s="2395">
        <f t="shared" si="1598"/>
        <v>0</v>
      </c>
      <c r="AM418" s="2395">
        <f t="shared" si="1598"/>
        <v>0</v>
      </c>
      <c r="AN418" s="2395">
        <f t="shared" si="1598"/>
        <v>0</v>
      </c>
      <c r="AO418" s="2434">
        <f t="shared" si="1598"/>
        <v>0</v>
      </c>
      <c r="AP418" s="2432">
        <f t="shared" si="1598"/>
        <v>0</v>
      </c>
      <c r="AQ418" s="2432">
        <f t="shared" si="1598"/>
        <v>0</v>
      </c>
      <c r="AR418" s="2432">
        <f t="shared" si="1598"/>
        <v>0</v>
      </c>
      <c r="AS418" s="2433">
        <f t="shared" si="1598"/>
        <v>0</v>
      </c>
      <c r="AT418" s="2395">
        <f t="shared" si="1598"/>
        <v>0</v>
      </c>
      <c r="AU418" s="2396">
        <f t="shared" si="1598"/>
        <v>0</v>
      </c>
      <c r="AV418" s="184">
        <f>AV88</f>
        <v>0</v>
      </c>
      <c r="AW418" s="3016" t="str">
        <f>AW88</f>
        <v>الإجمالي</v>
      </c>
      <c r="AX418" s="2431">
        <f t="shared" ref="AX418:CA418" si="1599">AX75</f>
        <v>0</v>
      </c>
      <c r="AY418" s="2432">
        <f t="shared" si="1599"/>
        <v>0</v>
      </c>
      <c r="AZ418" s="2432">
        <f t="shared" si="1599"/>
        <v>0</v>
      </c>
      <c r="BA418" s="2432">
        <f t="shared" si="1599"/>
        <v>0</v>
      </c>
      <c r="BB418" s="2432">
        <f t="shared" si="1599"/>
        <v>0</v>
      </c>
      <c r="BC418" s="2432">
        <f t="shared" si="1599"/>
        <v>0</v>
      </c>
      <c r="BD418" s="2508">
        <f t="shared" si="1599"/>
        <v>0</v>
      </c>
      <c r="BE418" s="2431">
        <f t="shared" si="1599"/>
        <v>0</v>
      </c>
      <c r="BF418" s="2432">
        <f t="shared" si="1599"/>
        <v>0</v>
      </c>
      <c r="BG418" s="2432">
        <f t="shared" si="1599"/>
        <v>0</v>
      </c>
      <c r="BH418" s="2432">
        <f t="shared" si="1599"/>
        <v>0</v>
      </c>
      <c r="BI418" s="2508">
        <f t="shared" si="1599"/>
        <v>0</v>
      </c>
      <c r="BJ418" s="2434">
        <f t="shared" si="1599"/>
        <v>0</v>
      </c>
      <c r="BK418" s="2432">
        <f t="shared" si="1599"/>
        <v>0</v>
      </c>
      <c r="BL418" s="2433">
        <f t="shared" si="1599"/>
        <v>0</v>
      </c>
      <c r="BM418" s="2395">
        <f t="shared" si="1599"/>
        <v>0</v>
      </c>
      <c r="BN418" s="2395">
        <f t="shared" si="1599"/>
        <v>0</v>
      </c>
      <c r="BO418" s="2431">
        <f t="shared" si="1599"/>
        <v>0</v>
      </c>
      <c r="BP418" s="2432">
        <f t="shared" si="1599"/>
        <v>0</v>
      </c>
      <c r="BQ418" s="2432">
        <f t="shared" si="1599"/>
        <v>0</v>
      </c>
      <c r="BR418" s="2432">
        <f t="shared" si="1599"/>
        <v>0</v>
      </c>
      <c r="BS418" s="2508">
        <f t="shared" si="1599"/>
        <v>0</v>
      </c>
      <c r="BT418" s="2434">
        <f t="shared" si="1599"/>
        <v>0</v>
      </c>
      <c r="BU418" s="2432">
        <f t="shared" si="1599"/>
        <v>0</v>
      </c>
      <c r="BV418" s="2433">
        <f t="shared" si="1599"/>
        <v>0</v>
      </c>
      <c r="BW418" s="2395">
        <f t="shared" si="1599"/>
        <v>0</v>
      </c>
      <c r="BX418" s="2395">
        <f t="shared" si="1599"/>
        <v>0</v>
      </c>
      <c r="BY418" s="2434">
        <f t="shared" si="1599"/>
        <v>0</v>
      </c>
      <c r="BZ418" s="2433">
        <f t="shared" si="1599"/>
        <v>0</v>
      </c>
      <c r="CA418" s="2395">
        <f t="shared" si="1599"/>
        <v>0</v>
      </c>
      <c r="CB418" s="181">
        <f>CB88</f>
        <v>0</v>
      </c>
      <c r="CC418" s="2509" t="str">
        <f>CC88</f>
        <v>المجموع</v>
      </c>
      <c r="CD418" s="2434">
        <f t="shared" ref="CD418:CV418" si="1600">CD75</f>
        <v>0</v>
      </c>
      <c r="CE418" s="2432">
        <f t="shared" si="1600"/>
        <v>0</v>
      </c>
      <c r="CF418" s="2433">
        <f t="shared" si="1600"/>
        <v>0</v>
      </c>
      <c r="CG418" s="2395">
        <f t="shared" si="1600"/>
        <v>0</v>
      </c>
      <c r="CH418" s="2434">
        <f t="shared" si="1600"/>
        <v>0</v>
      </c>
      <c r="CI418" s="2432">
        <f t="shared" si="1600"/>
        <v>0</v>
      </c>
      <c r="CJ418" s="2433">
        <f t="shared" si="1600"/>
        <v>0</v>
      </c>
      <c r="CK418" s="2395">
        <f t="shared" si="1600"/>
        <v>0</v>
      </c>
      <c r="CL418" s="2434">
        <f t="shared" si="1600"/>
        <v>0</v>
      </c>
      <c r="CM418" s="2432">
        <f t="shared" si="1600"/>
        <v>0</v>
      </c>
      <c r="CN418" s="2433">
        <f t="shared" si="1600"/>
        <v>0</v>
      </c>
      <c r="CO418" s="2395">
        <f t="shared" si="1600"/>
        <v>0</v>
      </c>
      <c r="CP418" s="2434">
        <f t="shared" si="1600"/>
        <v>0</v>
      </c>
      <c r="CQ418" s="2433">
        <f t="shared" si="1600"/>
        <v>0</v>
      </c>
      <c r="CR418" s="2395">
        <f t="shared" si="1600"/>
        <v>0</v>
      </c>
      <c r="CS418" s="2434">
        <f t="shared" si="1600"/>
        <v>0</v>
      </c>
      <c r="CT418" s="2432">
        <f t="shared" si="1600"/>
        <v>0</v>
      </c>
      <c r="CU418" s="2433">
        <f t="shared" si="1600"/>
        <v>0</v>
      </c>
      <c r="CV418" s="2395">
        <f t="shared" si="1600"/>
        <v>0</v>
      </c>
      <c r="CW418" s="2393"/>
      <c r="CX418" s="2431">
        <f t="shared" ref="CX418:DE418" si="1601">CX75</f>
        <v>0</v>
      </c>
      <c r="CY418" s="2432">
        <f t="shared" si="1601"/>
        <v>0</v>
      </c>
      <c r="CZ418" s="2433">
        <f t="shared" si="1601"/>
        <v>0</v>
      </c>
      <c r="DA418" s="2395">
        <f t="shared" si="1601"/>
        <v>0</v>
      </c>
      <c r="DB418" s="2434">
        <f t="shared" si="1601"/>
        <v>0</v>
      </c>
      <c r="DC418" s="2432">
        <f t="shared" si="1601"/>
        <v>0</v>
      </c>
      <c r="DD418" s="2433">
        <f t="shared" si="1601"/>
        <v>0</v>
      </c>
      <c r="DE418" s="2395">
        <f t="shared" si="1601"/>
        <v>0</v>
      </c>
      <c r="DF418" s="2393"/>
      <c r="DG418" s="2395">
        <f>DG75</f>
        <v>0</v>
      </c>
      <c r="DH418" s="2393"/>
      <c r="DI418" s="2394">
        <f t="shared" ref="DI418:DK418" si="1602">DI75</f>
        <v>0</v>
      </c>
      <c r="DJ418" s="2395">
        <f t="shared" si="1602"/>
        <v>0</v>
      </c>
      <c r="DK418" s="2396">
        <f t="shared" si="1602"/>
        <v>0</v>
      </c>
      <c r="DL418" s="181"/>
      <c r="DM418" s="2395">
        <f>DM75</f>
        <v>0</v>
      </c>
      <c r="DN418" s="181"/>
      <c r="DO418" s="2462" t="str">
        <f t="shared" si="1578"/>
        <v>True</v>
      </c>
    </row>
    <row r="419" spans="1:119" s="234" customFormat="1" ht="39.9" customHeight="1" thickBot="1">
      <c r="A419" s="181"/>
      <c r="B419" s="8479" t="str">
        <f>"اجمالى د/4 بندر "&amp;F82</f>
        <v xml:space="preserve">اجمالى د/4 بندر مدني مستعجل بندر ومركز </v>
      </c>
      <c r="C419" s="8467"/>
      <c r="D419" s="3013" t="str">
        <f>E82</f>
        <v>الخميس</v>
      </c>
      <c r="E419" s="8467" t="str">
        <f>$C$70</f>
        <v>محمود مسامح محمود عثمان</v>
      </c>
      <c r="F419" s="8467"/>
      <c r="G419" s="8472"/>
      <c r="H419" s="2423">
        <f>H87</f>
        <v>0</v>
      </c>
      <c r="I419" s="2422">
        <f t="shared" ref="I419:AU419" si="1603">I87</f>
        <v>0</v>
      </c>
      <c r="J419" s="2420">
        <f t="shared" si="1603"/>
        <v>0</v>
      </c>
      <c r="K419" s="2421">
        <f t="shared" si="1603"/>
        <v>0</v>
      </c>
      <c r="L419" s="2421">
        <f t="shared" si="1603"/>
        <v>0</v>
      </c>
      <c r="M419" s="2510">
        <f t="shared" si="1603"/>
        <v>0</v>
      </c>
      <c r="N419" s="2423">
        <f t="shared" si="1603"/>
        <v>0</v>
      </c>
      <c r="O419" s="2422">
        <f t="shared" si="1603"/>
        <v>0</v>
      </c>
      <c r="P419" s="2420">
        <f t="shared" si="1603"/>
        <v>0</v>
      </c>
      <c r="Q419" s="2510">
        <f t="shared" si="1603"/>
        <v>0</v>
      </c>
      <c r="R419" s="2423">
        <f t="shared" si="1603"/>
        <v>0</v>
      </c>
      <c r="S419" s="2422">
        <f t="shared" si="1603"/>
        <v>0</v>
      </c>
      <c r="T419" s="2444">
        <f t="shared" si="1603"/>
        <v>0</v>
      </c>
      <c r="U419" s="2514">
        <f t="shared" si="1603"/>
        <v>0</v>
      </c>
      <c r="V419" s="2420">
        <f t="shared" si="1603"/>
        <v>0</v>
      </c>
      <c r="W419" s="2510">
        <f t="shared" si="1603"/>
        <v>0</v>
      </c>
      <c r="X419" s="2423">
        <f t="shared" si="1603"/>
        <v>0</v>
      </c>
      <c r="Y419" s="2421">
        <f t="shared" si="1603"/>
        <v>0</v>
      </c>
      <c r="Z419" s="2422">
        <f t="shared" si="1603"/>
        <v>0</v>
      </c>
      <c r="AA419" s="2444">
        <f t="shared" si="1603"/>
        <v>0</v>
      </c>
      <c r="AB419" s="2514">
        <f t="shared" si="1603"/>
        <v>0</v>
      </c>
      <c r="AC419" s="2420">
        <f t="shared" si="1603"/>
        <v>0</v>
      </c>
      <c r="AD419" s="2421">
        <f t="shared" si="1603"/>
        <v>0</v>
      </c>
      <c r="AE419" s="2421">
        <f t="shared" si="1603"/>
        <v>0</v>
      </c>
      <c r="AF419" s="2421">
        <f t="shared" si="1603"/>
        <v>0</v>
      </c>
      <c r="AG419" s="2421">
        <f t="shared" si="1603"/>
        <v>0</v>
      </c>
      <c r="AH419" s="2510">
        <f t="shared" si="1603"/>
        <v>0</v>
      </c>
      <c r="AI419" s="2423">
        <f t="shared" si="1603"/>
        <v>0</v>
      </c>
      <c r="AJ419" s="2421">
        <f t="shared" si="1603"/>
        <v>0</v>
      </c>
      <c r="AK419" s="2422">
        <f t="shared" si="1603"/>
        <v>0</v>
      </c>
      <c r="AL419" s="2444">
        <f t="shared" si="1603"/>
        <v>0</v>
      </c>
      <c r="AM419" s="2444">
        <f t="shared" si="1603"/>
        <v>0</v>
      </c>
      <c r="AN419" s="2444">
        <f t="shared" si="1603"/>
        <v>0</v>
      </c>
      <c r="AO419" s="2423">
        <f t="shared" si="1603"/>
        <v>0</v>
      </c>
      <c r="AP419" s="2421">
        <f t="shared" si="1603"/>
        <v>0</v>
      </c>
      <c r="AQ419" s="2421">
        <f t="shared" si="1603"/>
        <v>0</v>
      </c>
      <c r="AR419" s="2421">
        <f t="shared" si="1603"/>
        <v>0</v>
      </c>
      <c r="AS419" s="2422">
        <f t="shared" si="1603"/>
        <v>0</v>
      </c>
      <c r="AT419" s="2444">
        <f t="shared" si="1603"/>
        <v>0</v>
      </c>
      <c r="AU419" s="2445">
        <f t="shared" si="1603"/>
        <v>0</v>
      </c>
      <c r="AV419" s="184"/>
      <c r="AW419" s="3017" t="s">
        <v>181</v>
      </c>
      <c r="AX419" s="2420">
        <f t="shared" ref="AX419:CA419" si="1604">AX87</f>
        <v>0</v>
      </c>
      <c r="AY419" s="2421">
        <f t="shared" si="1604"/>
        <v>0</v>
      </c>
      <c r="AZ419" s="2421">
        <f t="shared" si="1604"/>
        <v>0</v>
      </c>
      <c r="BA419" s="2421">
        <f t="shared" si="1604"/>
        <v>0</v>
      </c>
      <c r="BB419" s="2421">
        <f t="shared" si="1604"/>
        <v>0</v>
      </c>
      <c r="BC419" s="2421">
        <f t="shared" si="1604"/>
        <v>0</v>
      </c>
      <c r="BD419" s="2510">
        <f t="shared" si="1604"/>
        <v>0</v>
      </c>
      <c r="BE419" s="2420">
        <f t="shared" si="1604"/>
        <v>0</v>
      </c>
      <c r="BF419" s="2421">
        <f t="shared" si="1604"/>
        <v>0</v>
      </c>
      <c r="BG419" s="2421">
        <f t="shared" si="1604"/>
        <v>0</v>
      </c>
      <c r="BH419" s="2421">
        <f t="shared" si="1604"/>
        <v>0</v>
      </c>
      <c r="BI419" s="2510">
        <f t="shared" si="1604"/>
        <v>0</v>
      </c>
      <c r="BJ419" s="2423">
        <f t="shared" si="1604"/>
        <v>0</v>
      </c>
      <c r="BK419" s="2421">
        <f t="shared" si="1604"/>
        <v>0</v>
      </c>
      <c r="BL419" s="2422">
        <f t="shared" si="1604"/>
        <v>0</v>
      </c>
      <c r="BM419" s="2444">
        <f t="shared" si="1604"/>
        <v>0</v>
      </c>
      <c r="BN419" s="2444">
        <f t="shared" si="1604"/>
        <v>0</v>
      </c>
      <c r="BO419" s="2420">
        <f t="shared" si="1604"/>
        <v>0</v>
      </c>
      <c r="BP419" s="2421">
        <f t="shared" si="1604"/>
        <v>0</v>
      </c>
      <c r="BQ419" s="2421">
        <f t="shared" si="1604"/>
        <v>0</v>
      </c>
      <c r="BR419" s="2421">
        <f t="shared" si="1604"/>
        <v>0</v>
      </c>
      <c r="BS419" s="2510">
        <f t="shared" si="1604"/>
        <v>0</v>
      </c>
      <c r="BT419" s="2423">
        <f t="shared" si="1604"/>
        <v>0</v>
      </c>
      <c r="BU419" s="2421">
        <f t="shared" si="1604"/>
        <v>0</v>
      </c>
      <c r="BV419" s="2422">
        <f t="shared" si="1604"/>
        <v>0</v>
      </c>
      <c r="BW419" s="2444">
        <f t="shared" si="1604"/>
        <v>0</v>
      </c>
      <c r="BX419" s="2444">
        <f t="shared" si="1604"/>
        <v>0</v>
      </c>
      <c r="BY419" s="2423">
        <f t="shared" si="1604"/>
        <v>0</v>
      </c>
      <c r="BZ419" s="2422">
        <f t="shared" si="1604"/>
        <v>0</v>
      </c>
      <c r="CA419" s="2444">
        <f t="shared" si="1604"/>
        <v>0</v>
      </c>
      <c r="CB419" s="181"/>
      <c r="CC419" s="2511" t="s">
        <v>106</v>
      </c>
      <c r="CD419" s="2456">
        <f t="shared" ref="CD419:CV419" si="1605">CD87</f>
        <v>0</v>
      </c>
      <c r="CE419" s="2457">
        <f t="shared" si="1605"/>
        <v>0</v>
      </c>
      <c r="CF419" s="2458">
        <f t="shared" si="1605"/>
        <v>0</v>
      </c>
      <c r="CG419" s="2398">
        <f t="shared" si="1605"/>
        <v>0</v>
      </c>
      <c r="CH419" s="2456">
        <f t="shared" si="1605"/>
        <v>0</v>
      </c>
      <c r="CI419" s="2457">
        <f t="shared" si="1605"/>
        <v>0</v>
      </c>
      <c r="CJ419" s="2458">
        <f t="shared" si="1605"/>
        <v>0</v>
      </c>
      <c r="CK419" s="2398">
        <f t="shared" si="1605"/>
        <v>0</v>
      </c>
      <c r="CL419" s="2456">
        <f t="shared" si="1605"/>
        <v>0</v>
      </c>
      <c r="CM419" s="2457">
        <f t="shared" si="1605"/>
        <v>0</v>
      </c>
      <c r="CN419" s="2458">
        <f t="shared" si="1605"/>
        <v>0</v>
      </c>
      <c r="CO419" s="2398">
        <f t="shared" si="1605"/>
        <v>0</v>
      </c>
      <c r="CP419" s="2456">
        <f t="shared" si="1605"/>
        <v>0</v>
      </c>
      <c r="CQ419" s="2458">
        <f t="shared" si="1605"/>
        <v>0</v>
      </c>
      <c r="CR419" s="2398">
        <f t="shared" si="1605"/>
        <v>0</v>
      </c>
      <c r="CS419" s="2456">
        <f t="shared" si="1605"/>
        <v>0</v>
      </c>
      <c r="CT419" s="2457">
        <f t="shared" si="1605"/>
        <v>0</v>
      </c>
      <c r="CU419" s="2458">
        <f t="shared" si="1605"/>
        <v>0</v>
      </c>
      <c r="CV419" s="2398">
        <f t="shared" si="1605"/>
        <v>0</v>
      </c>
      <c r="CW419" s="184"/>
      <c r="CX419" s="2459">
        <f t="shared" ref="CX419:DE419" si="1606">CX87</f>
        <v>0</v>
      </c>
      <c r="CY419" s="2457">
        <f t="shared" si="1606"/>
        <v>0</v>
      </c>
      <c r="CZ419" s="2458">
        <f t="shared" si="1606"/>
        <v>0</v>
      </c>
      <c r="DA419" s="2398">
        <f t="shared" si="1606"/>
        <v>0</v>
      </c>
      <c r="DB419" s="2456">
        <f t="shared" si="1606"/>
        <v>0</v>
      </c>
      <c r="DC419" s="2457">
        <f t="shared" si="1606"/>
        <v>0</v>
      </c>
      <c r="DD419" s="2458">
        <f t="shared" si="1606"/>
        <v>0</v>
      </c>
      <c r="DE419" s="2398">
        <f t="shared" si="1606"/>
        <v>0</v>
      </c>
      <c r="DF419" s="184"/>
      <c r="DG419" s="2398">
        <f>DG87</f>
        <v>0</v>
      </c>
      <c r="DH419" s="184"/>
      <c r="DI419" s="2397">
        <f t="shared" ref="DI419:DK419" si="1607">DI87</f>
        <v>0</v>
      </c>
      <c r="DJ419" s="2398">
        <f t="shared" si="1607"/>
        <v>0</v>
      </c>
      <c r="DK419" s="2399">
        <f t="shared" si="1607"/>
        <v>0</v>
      </c>
      <c r="DL419" s="181"/>
      <c r="DM419" s="2398">
        <f>DM87</f>
        <v>0</v>
      </c>
      <c r="DN419" s="181"/>
      <c r="DO419" s="2463" t="str">
        <f t="shared" si="1578"/>
        <v>True</v>
      </c>
    </row>
    <row r="420" spans="1:119" s="234" customFormat="1" ht="39.9" customHeight="1">
      <c r="A420" s="181">
        <f>A115</f>
        <v>0</v>
      </c>
      <c r="B420" s="8480" t="str">
        <f>B115</f>
        <v>اجمالى د/1 مركز مدني جزئي</v>
      </c>
      <c r="C420" s="8465"/>
      <c r="D420" s="3012" t="str">
        <f>E91</f>
        <v>الأحد</v>
      </c>
      <c r="E420" s="8465" t="str">
        <f>$C$91</f>
        <v>حازم حسن احمد ابراهيم</v>
      </c>
      <c r="F420" s="8465"/>
      <c r="G420" s="8471"/>
      <c r="H420" s="2438">
        <f>H96</f>
        <v>0</v>
      </c>
      <c r="I420" s="2437">
        <f t="shared" ref="I420:AU420" si="1608">I96</f>
        <v>0</v>
      </c>
      <c r="J420" s="2435">
        <f t="shared" si="1608"/>
        <v>0</v>
      </c>
      <c r="K420" s="2436">
        <f t="shared" si="1608"/>
        <v>0</v>
      </c>
      <c r="L420" s="2436">
        <f t="shared" si="1608"/>
        <v>0</v>
      </c>
      <c r="M420" s="2506">
        <f t="shared" si="1608"/>
        <v>0</v>
      </c>
      <c r="N420" s="2438">
        <f t="shared" si="1608"/>
        <v>0</v>
      </c>
      <c r="O420" s="2437">
        <f t="shared" si="1608"/>
        <v>0</v>
      </c>
      <c r="P420" s="2435">
        <f t="shared" si="1608"/>
        <v>0</v>
      </c>
      <c r="Q420" s="2506">
        <f t="shared" si="1608"/>
        <v>0</v>
      </c>
      <c r="R420" s="2438">
        <f t="shared" si="1608"/>
        <v>0</v>
      </c>
      <c r="S420" s="2437">
        <f t="shared" si="1608"/>
        <v>0</v>
      </c>
      <c r="T420" s="2441">
        <f t="shared" si="1608"/>
        <v>0</v>
      </c>
      <c r="U420" s="2518">
        <f t="shared" si="1608"/>
        <v>0</v>
      </c>
      <c r="V420" s="2435">
        <f t="shared" si="1608"/>
        <v>0</v>
      </c>
      <c r="W420" s="2506">
        <f t="shared" si="1608"/>
        <v>0</v>
      </c>
      <c r="X420" s="2438">
        <f t="shared" si="1608"/>
        <v>0</v>
      </c>
      <c r="Y420" s="2436">
        <f t="shared" si="1608"/>
        <v>0</v>
      </c>
      <c r="Z420" s="2437">
        <f t="shared" si="1608"/>
        <v>0</v>
      </c>
      <c r="AA420" s="2441">
        <f t="shared" si="1608"/>
        <v>0</v>
      </c>
      <c r="AB420" s="2518">
        <f t="shared" si="1608"/>
        <v>0</v>
      </c>
      <c r="AC420" s="2435">
        <f t="shared" si="1608"/>
        <v>0</v>
      </c>
      <c r="AD420" s="2436">
        <f t="shared" si="1608"/>
        <v>0</v>
      </c>
      <c r="AE420" s="2436">
        <f t="shared" si="1608"/>
        <v>0</v>
      </c>
      <c r="AF420" s="2436">
        <f t="shared" si="1608"/>
        <v>0</v>
      </c>
      <c r="AG420" s="2436">
        <f t="shared" si="1608"/>
        <v>0</v>
      </c>
      <c r="AH420" s="2506">
        <f t="shared" si="1608"/>
        <v>0</v>
      </c>
      <c r="AI420" s="2438">
        <f t="shared" si="1608"/>
        <v>0</v>
      </c>
      <c r="AJ420" s="2436">
        <f t="shared" si="1608"/>
        <v>0</v>
      </c>
      <c r="AK420" s="2437">
        <f t="shared" si="1608"/>
        <v>0</v>
      </c>
      <c r="AL420" s="2441">
        <f t="shared" si="1608"/>
        <v>0</v>
      </c>
      <c r="AM420" s="2441">
        <f t="shared" si="1608"/>
        <v>0</v>
      </c>
      <c r="AN420" s="2441">
        <f t="shared" si="1608"/>
        <v>0</v>
      </c>
      <c r="AO420" s="2438">
        <f t="shared" si="1608"/>
        <v>0</v>
      </c>
      <c r="AP420" s="2436">
        <f t="shared" si="1608"/>
        <v>0</v>
      </c>
      <c r="AQ420" s="2436">
        <f t="shared" si="1608"/>
        <v>0</v>
      </c>
      <c r="AR420" s="2436">
        <f t="shared" si="1608"/>
        <v>0</v>
      </c>
      <c r="AS420" s="2437">
        <f t="shared" si="1608"/>
        <v>0</v>
      </c>
      <c r="AT420" s="2441">
        <f t="shared" si="1608"/>
        <v>0</v>
      </c>
      <c r="AU420" s="2442">
        <f t="shared" si="1608"/>
        <v>0</v>
      </c>
      <c r="AV420" s="184">
        <f>AV115</f>
        <v>0</v>
      </c>
      <c r="AW420" s="3025" t="str">
        <f>AW115</f>
        <v>الإجمالي</v>
      </c>
      <c r="AX420" s="2424">
        <f t="shared" ref="AX420:CA420" si="1609">AX96</f>
        <v>0</v>
      </c>
      <c r="AY420" s="2425">
        <f t="shared" si="1609"/>
        <v>0</v>
      </c>
      <c r="AZ420" s="2425">
        <f t="shared" si="1609"/>
        <v>0</v>
      </c>
      <c r="BA420" s="2425">
        <f t="shared" si="1609"/>
        <v>0</v>
      </c>
      <c r="BB420" s="2425">
        <f t="shared" si="1609"/>
        <v>0</v>
      </c>
      <c r="BC420" s="2425">
        <f t="shared" si="1609"/>
        <v>0</v>
      </c>
      <c r="BD420" s="2428">
        <f t="shared" si="1609"/>
        <v>0</v>
      </c>
      <c r="BE420" s="2424">
        <f t="shared" si="1609"/>
        <v>0</v>
      </c>
      <c r="BF420" s="2425">
        <f t="shared" si="1609"/>
        <v>0</v>
      </c>
      <c r="BG420" s="2425">
        <f t="shared" si="1609"/>
        <v>0</v>
      </c>
      <c r="BH420" s="2425">
        <f t="shared" si="1609"/>
        <v>0</v>
      </c>
      <c r="BI420" s="2428">
        <f t="shared" si="1609"/>
        <v>0</v>
      </c>
      <c r="BJ420" s="2427">
        <f t="shared" si="1609"/>
        <v>0</v>
      </c>
      <c r="BK420" s="2425">
        <f t="shared" si="1609"/>
        <v>0</v>
      </c>
      <c r="BL420" s="2426">
        <f t="shared" si="1609"/>
        <v>0</v>
      </c>
      <c r="BM420" s="2430">
        <f t="shared" si="1609"/>
        <v>0</v>
      </c>
      <c r="BN420" s="2430">
        <f t="shared" si="1609"/>
        <v>0</v>
      </c>
      <c r="BO420" s="2424">
        <f t="shared" si="1609"/>
        <v>0</v>
      </c>
      <c r="BP420" s="2425">
        <f t="shared" si="1609"/>
        <v>0</v>
      </c>
      <c r="BQ420" s="2425">
        <f t="shared" si="1609"/>
        <v>0</v>
      </c>
      <c r="BR420" s="2425">
        <f t="shared" si="1609"/>
        <v>0</v>
      </c>
      <c r="BS420" s="2428">
        <f t="shared" si="1609"/>
        <v>0</v>
      </c>
      <c r="BT420" s="2427">
        <f t="shared" si="1609"/>
        <v>0</v>
      </c>
      <c r="BU420" s="2425">
        <f t="shared" si="1609"/>
        <v>0</v>
      </c>
      <c r="BV420" s="2426">
        <f t="shared" si="1609"/>
        <v>0</v>
      </c>
      <c r="BW420" s="2430">
        <f t="shared" si="1609"/>
        <v>0</v>
      </c>
      <c r="BX420" s="2430">
        <f t="shared" si="1609"/>
        <v>0</v>
      </c>
      <c r="BY420" s="2427">
        <f t="shared" si="1609"/>
        <v>0</v>
      </c>
      <c r="BZ420" s="2426">
        <f t="shared" si="1609"/>
        <v>0</v>
      </c>
      <c r="CA420" s="2430">
        <f t="shared" si="1609"/>
        <v>0</v>
      </c>
      <c r="CB420" s="181">
        <f>CB115</f>
        <v>0</v>
      </c>
      <c r="CC420" s="2507" t="str">
        <f>CC115</f>
        <v>المجموع</v>
      </c>
      <c r="CD420" s="2438">
        <f t="shared" ref="CD420:CV420" si="1610">CD96</f>
        <v>0</v>
      </c>
      <c r="CE420" s="2436">
        <f t="shared" si="1610"/>
        <v>0</v>
      </c>
      <c r="CF420" s="2437">
        <f t="shared" si="1610"/>
        <v>0</v>
      </c>
      <c r="CG420" s="2441">
        <f t="shared" si="1610"/>
        <v>0</v>
      </c>
      <c r="CH420" s="2438">
        <f t="shared" si="1610"/>
        <v>0</v>
      </c>
      <c r="CI420" s="2436">
        <f t="shared" si="1610"/>
        <v>0</v>
      </c>
      <c r="CJ420" s="2437">
        <f t="shared" si="1610"/>
        <v>0</v>
      </c>
      <c r="CK420" s="2441">
        <f t="shared" si="1610"/>
        <v>0</v>
      </c>
      <c r="CL420" s="2438">
        <f t="shared" si="1610"/>
        <v>0</v>
      </c>
      <c r="CM420" s="2436">
        <f t="shared" si="1610"/>
        <v>0</v>
      </c>
      <c r="CN420" s="2437">
        <f t="shared" si="1610"/>
        <v>0</v>
      </c>
      <c r="CO420" s="2441">
        <f t="shared" si="1610"/>
        <v>0</v>
      </c>
      <c r="CP420" s="2438">
        <f t="shared" si="1610"/>
        <v>0</v>
      </c>
      <c r="CQ420" s="2437">
        <f t="shared" si="1610"/>
        <v>0</v>
      </c>
      <c r="CR420" s="2441">
        <f t="shared" si="1610"/>
        <v>0</v>
      </c>
      <c r="CS420" s="2438">
        <f t="shared" si="1610"/>
        <v>0</v>
      </c>
      <c r="CT420" s="2436">
        <f t="shared" si="1610"/>
        <v>0</v>
      </c>
      <c r="CU420" s="2437">
        <f t="shared" si="1610"/>
        <v>0</v>
      </c>
      <c r="CV420" s="2441">
        <f t="shared" si="1610"/>
        <v>0</v>
      </c>
      <c r="CW420" s="184"/>
      <c r="CX420" s="2435">
        <f t="shared" ref="CX420:DE420" si="1611">CX96</f>
        <v>0</v>
      </c>
      <c r="CY420" s="2436">
        <f t="shared" si="1611"/>
        <v>0</v>
      </c>
      <c r="CZ420" s="2437">
        <f t="shared" si="1611"/>
        <v>0</v>
      </c>
      <c r="DA420" s="2441">
        <f t="shared" si="1611"/>
        <v>0</v>
      </c>
      <c r="DB420" s="2438">
        <f t="shared" si="1611"/>
        <v>0</v>
      </c>
      <c r="DC420" s="2436">
        <f t="shared" si="1611"/>
        <v>0</v>
      </c>
      <c r="DD420" s="2437">
        <f t="shared" si="1611"/>
        <v>0</v>
      </c>
      <c r="DE420" s="2441">
        <f t="shared" si="1611"/>
        <v>0</v>
      </c>
      <c r="DF420" s="184"/>
      <c r="DG420" s="2441">
        <f>DG96</f>
        <v>0</v>
      </c>
      <c r="DH420" s="184"/>
      <c r="DI420" s="2440">
        <f t="shared" ref="DI420:DK420" si="1612">DI96</f>
        <v>0</v>
      </c>
      <c r="DJ420" s="2441">
        <f t="shared" si="1612"/>
        <v>0</v>
      </c>
      <c r="DK420" s="2442">
        <f t="shared" si="1612"/>
        <v>0</v>
      </c>
      <c r="DL420" s="181"/>
      <c r="DM420" s="2441">
        <f>DM96</f>
        <v>0</v>
      </c>
      <c r="DN420" s="181"/>
      <c r="DO420" s="2504" t="str">
        <f t="shared" si="1578"/>
        <v>True</v>
      </c>
    </row>
    <row r="421" spans="1:119" s="234" customFormat="1" ht="39.9" customHeight="1">
      <c r="A421" s="181"/>
      <c r="B421" s="8482" t="str">
        <f>B115</f>
        <v>اجمالى د/1 مركز مدني جزئي</v>
      </c>
      <c r="C421" s="8469"/>
      <c r="D421" s="3014" t="str">
        <f>E103</f>
        <v>الأثنين</v>
      </c>
      <c r="E421" s="8469" t="str">
        <f>$C$91</f>
        <v>حازم حسن احمد ابراهيم</v>
      </c>
      <c r="F421" s="8469"/>
      <c r="G421" s="8476"/>
      <c r="H421" s="2434">
        <f>H108</f>
        <v>0</v>
      </c>
      <c r="I421" s="2433">
        <f t="shared" ref="I421:AU421" si="1613">I108</f>
        <v>0</v>
      </c>
      <c r="J421" s="2431">
        <f t="shared" si="1613"/>
        <v>0</v>
      </c>
      <c r="K421" s="2432">
        <f t="shared" si="1613"/>
        <v>0</v>
      </c>
      <c r="L421" s="2432">
        <f t="shared" si="1613"/>
        <v>0</v>
      </c>
      <c r="M421" s="2508">
        <f t="shared" si="1613"/>
        <v>0</v>
      </c>
      <c r="N421" s="2434">
        <f t="shared" si="1613"/>
        <v>0</v>
      </c>
      <c r="O421" s="2433">
        <f t="shared" si="1613"/>
        <v>0</v>
      </c>
      <c r="P421" s="2431">
        <f t="shared" si="1613"/>
        <v>0</v>
      </c>
      <c r="Q421" s="2508">
        <f t="shared" si="1613"/>
        <v>0</v>
      </c>
      <c r="R421" s="2434">
        <f t="shared" si="1613"/>
        <v>0</v>
      </c>
      <c r="S421" s="2433">
        <f t="shared" si="1613"/>
        <v>0</v>
      </c>
      <c r="T421" s="2395">
        <f t="shared" si="1613"/>
        <v>0</v>
      </c>
      <c r="U421" s="2393">
        <f t="shared" si="1613"/>
        <v>0</v>
      </c>
      <c r="V421" s="2431">
        <f t="shared" si="1613"/>
        <v>0</v>
      </c>
      <c r="W421" s="2508">
        <f t="shared" si="1613"/>
        <v>0</v>
      </c>
      <c r="X421" s="2434">
        <f t="shared" si="1613"/>
        <v>0</v>
      </c>
      <c r="Y421" s="2432">
        <f t="shared" si="1613"/>
        <v>0</v>
      </c>
      <c r="Z421" s="2433">
        <f t="shared" si="1613"/>
        <v>0</v>
      </c>
      <c r="AA421" s="2395">
        <f t="shared" si="1613"/>
        <v>0</v>
      </c>
      <c r="AB421" s="2393">
        <f t="shared" si="1613"/>
        <v>0</v>
      </c>
      <c r="AC421" s="2431">
        <f t="shared" si="1613"/>
        <v>0</v>
      </c>
      <c r="AD421" s="2432">
        <f t="shared" si="1613"/>
        <v>0</v>
      </c>
      <c r="AE421" s="2432">
        <f t="shared" si="1613"/>
        <v>0</v>
      </c>
      <c r="AF421" s="2432">
        <f t="shared" si="1613"/>
        <v>0</v>
      </c>
      <c r="AG421" s="2432">
        <f t="shared" si="1613"/>
        <v>0</v>
      </c>
      <c r="AH421" s="2508">
        <f t="shared" si="1613"/>
        <v>0</v>
      </c>
      <c r="AI421" s="2434">
        <f t="shared" si="1613"/>
        <v>0</v>
      </c>
      <c r="AJ421" s="2432">
        <f t="shared" si="1613"/>
        <v>0</v>
      </c>
      <c r="AK421" s="2433">
        <f t="shared" si="1613"/>
        <v>0</v>
      </c>
      <c r="AL421" s="2395">
        <f t="shared" si="1613"/>
        <v>0</v>
      </c>
      <c r="AM421" s="2395">
        <f t="shared" si="1613"/>
        <v>0</v>
      </c>
      <c r="AN421" s="2395">
        <f t="shared" si="1613"/>
        <v>0</v>
      </c>
      <c r="AO421" s="2434">
        <f t="shared" si="1613"/>
        <v>0</v>
      </c>
      <c r="AP421" s="2432">
        <f t="shared" si="1613"/>
        <v>0</v>
      </c>
      <c r="AQ421" s="2432">
        <f t="shared" si="1613"/>
        <v>0</v>
      </c>
      <c r="AR421" s="2432">
        <f t="shared" si="1613"/>
        <v>0</v>
      </c>
      <c r="AS421" s="2433">
        <f t="shared" si="1613"/>
        <v>0</v>
      </c>
      <c r="AT421" s="2395">
        <f t="shared" si="1613"/>
        <v>0</v>
      </c>
      <c r="AU421" s="2396">
        <f t="shared" si="1613"/>
        <v>0</v>
      </c>
      <c r="AV421" s="184"/>
      <c r="AW421" s="3016" t="s">
        <v>181</v>
      </c>
      <c r="AX421" s="2431">
        <f t="shared" ref="AX421:CA421" si="1614">AX108</f>
        <v>0</v>
      </c>
      <c r="AY421" s="2432">
        <f t="shared" si="1614"/>
        <v>0</v>
      </c>
      <c r="AZ421" s="2432">
        <f t="shared" si="1614"/>
        <v>0</v>
      </c>
      <c r="BA421" s="2432">
        <f t="shared" si="1614"/>
        <v>0</v>
      </c>
      <c r="BB421" s="2432">
        <f t="shared" si="1614"/>
        <v>0</v>
      </c>
      <c r="BC421" s="2432">
        <f t="shared" si="1614"/>
        <v>0</v>
      </c>
      <c r="BD421" s="2508">
        <f t="shared" si="1614"/>
        <v>0</v>
      </c>
      <c r="BE421" s="2431">
        <f t="shared" si="1614"/>
        <v>0</v>
      </c>
      <c r="BF421" s="2432">
        <f t="shared" si="1614"/>
        <v>0</v>
      </c>
      <c r="BG421" s="2432">
        <f t="shared" si="1614"/>
        <v>0</v>
      </c>
      <c r="BH421" s="2432">
        <f t="shared" si="1614"/>
        <v>0</v>
      </c>
      <c r="BI421" s="2508">
        <f t="shared" si="1614"/>
        <v>0</v>
      </c>
      <c r="BJ421" s="2434">
        <f t="shared" si="1614"/>
        <v>0</v>
      </c>
      <c r="BK421" s="2432">
        <f t="shared" si="1614"/>
        <v>0</v>
      </c>
      <c r="BL421" s="2433">
        <f t="shared" si="1614"/>
        <v>0</v>
      </c>
      <c r="BM421" s="2395">
        <f t="shared" si="1614"/>
        <v>0</v>
      </c>
      <c r="BN421" s="2395">
        <f t="shared" si="1614"/>
        <v>0</v>
      </c>
      <c r="BO421" s="2431">
        <f t="shared" si="1614"/>
        <v>0</v>
      </c>
      <c r="BP421" s="2432">
        <f t="shared" si="1614"/>
        <v>0</v>
      </c>
      <c r="BQ421" s="2432">
        <f t="shared" si="1614"/>
        <v>0</v>
      </c>
      <c r="BR421" s="2432">
        <f t="shared" si="1614"/>
        <v>0</v>
      </c>
      <c r="BS421" s="2508">
        <f t="shared" si="1614"/>
        <v>0</v>
      </c>
      <c r="BT421" s="2434">
        <f t="shared" si="1614"/>
        <v>0</v>
      </c>
      <c r="BU421" s="2432">
        <f t="shared" si="1614"/>
        <v>0</v>
      </c>
      <c r="BV421" s="2433">
        <f t="shared" si="1614"/>
        <v>0</v>
      </c>
      <c r="BW421" s="2395">
        <f t="shared" si="1614"/>
        <v>0</v>
      </c>
      <c r="BX421" s="2395">
        <f t="shared" si="1614"/>
        <v>0</v>
      </c>
      <c r="BY421" s="2434">
        <f t="shared" si="1614"/>
        <v>0</v>
      </c>
      <c r="BZ421" s="2433">
        <f t="shared" si="1614"/>
        <v>0</v>
      </c>
      <c r="CA421" s="2395">
        <f t="shared" si="1614"/>
        <v>0</v>
      </c>
      <c r="CB421" s="181"/>
      <c r="CC421" s="2509" t="s">
        <v>106</v>
      </c>
      <c r="CD421" s="2434">
        <f t="shared" ref="CD421:CV421" si="1615">CD108</f>
        <v>0</v>
      </c>
      <c r="CE421" s="2432">
        <f t="shared" si="1615"/>
        <v>0</v>
      </c>
      <c r="CF421" s="2433">
        <f t="shared" si="1615"/>
        <v>0</v>
      </c>
      <c r="CG421" s="2395">
        <f t="shared" si="1615"/>
        <v>0</v>
      </c>
      <c r="CH421" s="2434">
        <f t="shared" si="1615"/>
        <v>0</v>
      </c>
      <c r="CI421" s="2432">
        <f t="shared" si="1615"/>
        <v>0</v>
      </c>
      <c r="CJ421" s="2433">
        <f t="shared" si="1615"/>
        <v>0</v>
      </c>
      <c r="CK421" s="2395">
        <f t="shared" si="1615"/>
        <v>0</v>
      </c>
      <c r="CL421" s="2434">
        <f t="shared" si="1615"/>
        <v>0</v>
      </c>
      <c r="CM421" s="2432">
        <f t="shared" si="1615"/>
        <v>0</v>
      </c>
      <c r="CN421" s="2433">
        <f t="shared" si="1615"/>
        <v>0</v>
      </c>
      <c r="CO421" s="2395">
        <f t="shared" si="1615"/>
        <v>0</v>
      </c>
      <c r="CP421" s="2434">
        <f t="shared" si="1615"/>
        <v>0</v>
      </c>
      <c r="CQ421" s="2433">
        <f t="shared" si="1615"/>
        <v>0</v>
      </c>
      <c r="CR421" s="2395">
        <f t="shared" si="1615"/>
        <v>0</v>
      </c>
      <c r="CS421" s="2434">
        <f t="shared" si="1615"/>
        <v>0</v>
      </c>
      <c r="CT421" s="2432">
        <f t="shared" si="1615"/>
        <v>0</v>
      </c>
      <c r="CU421" s="2433">
        <f t="shared" si="1615"/>
        <v>0</v>
      </c>
      <c r="CV421" s="2395">
        <f t="shared" si="1615"/>
        <v>0</v>
      </c>
      <c r="CW421" s="184"/>
      <c r="CX421" s="2431">
        <f t="shared" ref="CX421:DE421" si="1616">CX108</f>
        <v>0</v>
      </c>
      <c r="CY421" s="2432">
        <f t="shared" si="1616"/>
        <v>0</v>
      </c>
      <c r="CZ421" s="2433">
        <f t="shared" si="1616"/>
        <v>0</v>
      </c>
      <c r="DA421" s="2395">
        <f t="shared" si="1616"/>
        <v>0</v>
      </c>
      <c r="DB421" s="2434">
        <f t="shared" si="1616"/>
        <v>0</v>
      </c>
      <c r="DC421" s="2432">
        <f t="shared" si="1616"/>
        <v>0</v>
      </c>
      <c r="DD421" s="2433">
        <f t="shared" si="1616"/>
        <v>0</v>
      </c>
      <c r="DE421" s="2395">
        <f t="shared" si="1616"/>
        <v>0</v>
      </c>
      <c r="DF421" s="184"/>
      <c r="DG421" s="2395">
        <f>DG108</f>
        <v>0</v>
      </c>
      <c r="DH421" s="184"/>
      <c r="DI421" s="2394">
        <f t="shared" ref="DI421:DK421" si="1617">DI108</f>
        <v>0</v>
      </c>
      <c r="DJ421" s="2395">
        <f t="shared" si="1617"/>
        <v>0</v>
      </c>
      <c r="DK421" s="2396">
        <f t="shared" si="1617"/>
        <v>0</v>
      </c>
      <c r="DL421" s="181"/>
      <c r="DM421" s="2395">
        <f>DM108</f>
        <v>0</v>
      </c>
      <c r="DN421" s="181"/>
      <c r="DO421" s="2462" t="str">
        <f t="shared" si="1578"/>
        <v>True</v>
      </c>
    </row>
    <row r="422" spans="1:119" s="234" customFormat="1" ht="39.9" customHeight="1">
      <c r="A422" s="181">
        <f>A123</f>
        <v>0</v>
      </c>
      <c r="B422" s="8482" t="s">
        <v>684</v>
      </c>
      <c r="C422" s="8469"/>
      <c r="D422" s="3014" t="str">
        <f>E118</f>
        <v>الأربعاء</v>
      </c>
      <c r="E422" s="8469" t="str">
        <f>$C$118</f>
        <v>عصام قرني محمود عيسي</v>
      </c>
      <c r="F422" s="8469"/>
      <c r="G422" s="8476"/>
      <c r="H422" s="2434">
        <f t="shared" ref="H422:AM422" si="1618">H123</f>
        <v>0</v>
      </c>
      <c r="I422" s="2433">
        <f t="shared" si="1618"/>
        <v>0</v>
      </c>
      <c r="J422" s="2431">
        <f t="shared" si="1618"/>
        <v>0</v>
      </c>
      <c r="K422" s="2432">
        <f t="shared" si="1618"/>
        <v>0</v>
      </c>
      <c r="L422" s="2432">
        <f t="shared" si="1618"/>
        <v>0</v>
      </c>
      <c r="M422" s="2508">
        <f t="shared" si="1618"/>
        <v>0</v>
      </c>
      <c r="N422" s="2434">
        <f t="shared" si="1618"/>
        <v>0</v>
      </c>
      <c r="O422" s="2433">
        <f t="shared" si="1618"/>
        <v>0</v>
      </c>
      <c r="P422" s="2431">
        <f t="shared" si="1618"/>
        <v>0</v>
      </c>
      <c r="Q422" s="2508">
        <f t="shared" si="1618"/>
        <v>0</v>
      </c>
      <c r="R422" s="2434">
        <f t="shared" si="1618"/>
        <v>0</v>
      </c>
      <c r="S422" s="2433">
        <f t="shared" si="1618"/>
        <v>0</v>
      </c>
      <c r="T422" s="2395">
        <f t="shared" si="1618"/>
        <v>0</v>
      </c>
      <c r="U422" s="2393">
        <f t="shared" si="1618"/>
        <v>0</v>
      </c>
      <c r="V422" s="2431">
        <f t="shared" si="1618"/>
        <v>0</v>
      </c>
      <c r="W422" s="2508">
        <f t="shared" si="1618"/>
        <v>0</v>
      </c>
      <c r="X422" s="2434">
        <f t="shared" si="1618"/>
        <v>0</v>
      </c>
      <c r="Y422" s="2432">
        <f t="shared" si="1618"/>
        <v>0</v>
      </c>
      <c r="Z422" s="2433">
        <f t="shared" si="1618"/>
        <v>0</v>
      </c>
      <c r="AA422" s="2395">
        <f t="shared" si="1618"/>
        <v>0</v>
      </c>
      <c r="AB422" s="2393">
        <f t="shared" si="1618"/>
        <v>0</v>
      </c>
      <c r="AC422" s="2431">
        <f t="shared" si="1618"/>
        <v>0</v>
      </c>
      <c r="AD422" s="2432">
        <f t="shared" si="1618"/>
        <v>0</v>
      </c>
      <c r="AE422" s="2432">
        <f t="shared" si="1618"/>
        <v>0</v>
      </c>
      <c r="AF422" s="2432">
        <f t="shared" si="1618"/>
        <v>0</v>
      </c>
      <c r="AG422" s="2432">
        <f t="shared" si="1618"/>
        <v>0</v>
      </c>
      <c r="AH422" s="2508">
        <f t="shared" si="1618"/>
        <v>0</v>
      </c>
      <c r="AI422" s="2434">
        <f t="shared" si="1618"/>
        <v>0</v>
      </c>
      <c r="AJ422" s="2432">
        <f t="shared" si="1618"/>
        <v>0</v>
      </c>
      <c r="AK422" s="2433">
        <f t="shared" si="1618"/>
        <v>0</v>
      </c>
      <c r="AL422" s="2395">
        <f t="shared" si="1618"/>
        <v>0</v>
      </c>
      <c r="AM422" s="2395">
        <f t="shared" si="1618"/>
        <v>0</v>
      </c>
      <c r="AN422" s="2395">
        <f t="shared" ref="AN422:BS422" si="1619">AN123</f>
        <v>0</v>
      </c>
      <c r="AO422" s="2434">
        <f t="shared" si="1619"/>
        <v>0</v>
      </c>
      <c r="AP422" s="2432">
        <f t="shared" si="1619"/>
        <v>0</v>
      </c>
      <c r="AQ422" s="2432">
        <f t="shared" si="1619"/>
        <v>0</v>
      </c>
      <c r="AR422" s="2432">
        <f t="shared" si="1619"/>
        <v>0</v>
      </c>
      <c r="AS422" s="2433">
        <f t="shared" si="1619"/>
        <v>0</v>
      </c>
      <c r="AT422" s="2395">
        <f t="shared" si="1619"/>
        <v>0</v>
      </c>
      <c r="AU422" s="2396">
        <f t="shared" si="1619"/>
        <v>0</v>
      </c>
      <c r="AV422" s="184">
        <f t="shared" si="1619"/>
        <v>0</v>
      </c>
      <c r="AW422" s="3016" t="str">
        <f t="shared" si="1619"/>
        <v>الإجمالي</v>
      </c>
      <c r="AX422" s="2431">
        <f t="shared" si="1619"/>
        <v>0</v>
      </c>
      <c r="AY422" s="2432">
        <f t="shared" si="1619"/>
        <v>0</v>
      </c>
      <c r="AZ422" s="2432">
        <f t="shared" si="1619"/>
        <v>0</v>
      </c>
      <c r="BA422" s="2432">
        <f t="shared" si="1619"/>
        <v>0</v>
      </c>
      <c r="BB422" s="2432">
        <f t="shared" si="1619"/>
        <v>0</v>
      </c>
      <c r="BC422" s="2432">
        <f t="shared" si="1619"/>
        <v>0</v>
      </c>
      <c r="BD422" s="2508">
        <f t="shared" si="1619"/>
        <v>0</v>
      </c>
      <c r="BE422" s="2431">
        <f t="shared" si="1619"/>
        <v>0</v>
      </c>
      <c r="BF422" s="2432">
        <f t="shared" si="1619"/>
        <v>0</v>
      </c>
      <c r="BG422" s="2432">
        <f t="shared" si="1619"/>
        <v>0</v>
      </c>
      <c r="BH422" s="2432">
        <f t="shared" si="1619"/>
        <v>0</v>
      </c>
      <c r="BI422" s="2508">
        <f t="shared" si="1619"/>
        <v>0</v>
      </c>
      <c r="BJ422" s="2434">
        <f t="shared" si="1619"/>
        <v>0</v>
      </c>
      <c r="BK422" s="2432">
        <f t="shared" si="1619"/>
        <v>0</v>
      </c>
      <c r="BL422" s="2433">
        <f t="shared" si="1619"/>
        <v>0</v>
      </c>
      <c r="BM422" s="2395">
        <f t="shared" si="1619"/>
        <v>0</v>
      </c>
      <c r="BN422" s="2395">
        <f t="shared" si="1619"/>
        <v>0</v>
      </c>
      <c r="BO422" s="2431">
        <f t="shared" si="1619"/>
        <v>0</v>
      </c>
      <c r="BP422" s="2432">
        <f t="shared" si="1619"/>
        <v>0</v>
      </c>
      <c r="BQ422" s="2432">
        <f t="shared" si="1619"/>
        <v>0</v>
      </c>
      <c r="BR422" s="2432">
        <f t="shared" si="1619"/>
        <v>0</v>
      </c>
      <c r="BS422" s="2508">
        <f t="shared" si="1619"/>
        <v>0</v>
      </c>
      <c r="BT422" s="2434">
        <f t="shared" ref="BT422:CV422" si="1620">BT123</f>
        <v>0</v>
      </c>
      <c r="BU422" s="2432">
        <f t="shared" si="1620"/>
        <v>0</v>
      </c>
      <c r="BV422" s="2433">
        <f t="shared" si="1620"/>
        <v>0</v>
      </c>
      <c r="BW422" s="2395">
        <f t="shared" si="1620"/>
        <v>0</v>
      </c>
      <c r="BX422" s="2395">
        <f t="shared" si="1620"/>
        <v>0</v>
      </c>
      <c r="BY422" s="2434">
        <f t="shared" si="1620"/>
        <v>0</v>
      </c>
      <c r="BZ422" s="2433">
        <f t="shared" si="1620"/>
        <v>0</v>
      </c>
      <c r="CA422" s="2395">
        <f t="shared" si="1620"/>
        <v>0</v>
      </c>
      <c r="CB422" s="181">
        <f t="shared" si="1620"/>
        <v>0</v>
      </c>
      <c r="CC422" s="2509" t="str">
        <f t="shared" si="1620"/>
        <v>المجموع</v>
      </c>
      <c r="CD422" s="2434">
        <f t="shared" si="1620"/>
        <v>0</v>
      </c>
      <c r="CE422" s="2432">
        <f t="shared" si="1620"/>
        <v>0</v>
      </c>
      <c r="CF422" s="2433">
        <f t="shared" si="1620"/>
        <v>0</v>
      </c>
      <c r="CG422" s="2395">
        <f t="shared" si="1620"/>
        <v>0</v>
      </c>
      <c r="CH422" s="2434">
        <f t="shared" si="1620"/>
        <v>0</v>
      </c>
      <c r="CI422" s="2432">
        <f t="shared" si="1620"/>
        <v>0</v>
      </c>
      <c r="CJ422" s="2433">
        <f t="shared" si="1620"/>
        <v>0</v>
      </c>
      <c r="CK422" s="2395">
        <f t="shared" si="1620"/>
        <v>0</v>
      </c>
      <c r="CL422" s="2434">
        <f t="shared" si="1620"/>
        <v>0</v>
      </c>
      <c r="CM422" s="2432">
        <f t="shared" si="1620"/>
        <v>0</v>
      </c>
      <c r="CN422" s="2433">
        <f t="shared" si="1620"/>
        <v>0</v>
      </c>
      <c r="CO422" s="2395">
        <f t="shared" si="1620"/>
        <v>0</v>
      </c>
      <c r="CP422" s="2434">
        <f t="shared" si="1620"/>
        <v>0</v>
      </c>
      <c r="CQ422" s="2433">
        <f t="shared" si="1620"/>
        <v>0</v>
      </c>
      <c r="CR422" s="2395">
        <f t="shared" si="1620"/>
        <v>0</v>
      </c>
      <c r="CS422" s="2434">
        <f t="shared" si="1620"/>
        <v>0</v>
      </c>
      <c r="CT422" s="2432">
        <f t="shared" si="1620"/>
        <v>0</v>
      </c>
      <c r="CU422" s="2433">
        <f t="shared" si="1620"/>
        <v>0</v>
      </c>
      <c r="CV422" s="2395">
        <f t="shared" si="1620"/>
        <v>0</v>
      </c>
      <c r="CW422" s="184"/>
      <c r="CX422" s="2431">
        <f t="shared" ref="CX422:DG422" si="1621">CX123</f>
        <v>0</v>
      </c>
      <c r="CY422" s="2432">
        <f t="shared" si="1621"/>
        <v>0</v>
      </c>
      <c r="CZ422" s="2433">
        <f t="shared" si="1621"/>
        <v>0</v>
      </c>
      <c r="DA422" s="2395">
        <f t="shared" si="1621"/>
        <v>0</v>
      </c>
      <c r="DB422" s="2434">
        <f t="shared" si="1621"/>
        <v>0</v>
      </c>
      <c r="DC422" s="2432">
        <f t="shared" si="1621"/>
        <v>0</v>
      </c>
      <c r="DD422" s="2433">
        <f t="shared" si="1621"/>
        <v>0</v>
      </c>
      <c r="DE422" s="2395">
        <f t="shared" si="1621"/>
        <v>0</v>
      </c>
      <c r="DF422" s="184">
        <f t="shared" si="1621"/>
        <v>0</v>
      </c>
      <c r="DG422" s="2395">
        <f t="shared" si="1621"/>
        <v>0</v>
      </c>
      <c r="DH422" s="184"/>
      <c r="DI422" s="2394">
        <f>DI123</f>
        <v>0</v>
      </c>
      <c r="DJ422" s="2395">
        <f>DJ123</f>
        <v>0</v>
      </c>
      <c r="DK422" s="2396">
        <f>DK123</f>
        <v>0</v>
      </c>
      <c r="DL422" s="181"/>
      <c r="DM422" s="2395">
        <f>DM123</f>
        <v>0</v>
      </c>
      <c r="DN422" s="181"/>
      <c r="DO422" s="2462" t="str">
        <f t="shared" si="1578"/>
        <v>True</v>
      </c>
    </row>
    <row r="423" spans="1:119" s="234" customFormat="1" ht="39.9" customHeight="1" thickBot="1">
      <c r="A423" s="181">
        <f>A136</f>
        <v>0</v>
      </c>
      <c r="B423" s="8479" t="s">
        <v>685</v>
      </c>
      <c r="C423" s="8467"/>
      <c r="D423" s="3013" t="str">
        <f>E131</f>
        <v>الأربعاء</v>
      </c>
      <c r="E423" s="8467" t="str">
        <f>$C$131</f>
        <v>احمد سعيد محمد سعيد</v>
      </c>
      <c r="F423" s="8467"/>
      <c r="G423" s="8472"/>
      <c r="H423" s="2423">
        <f t="shared" ref="H423:AM423" si="1622">H136</f>
        <v>0</v>
      </c>
      <c r="I423" s="2422">
        <f t="shared" si="1622"/>
        <v>0</v>
      </c>
      <c r="J423" s="2420">
        <f t="shared" si="1622"/>
        <v>0</v>
      </c>
      <c r="K423" s="2421">
        <f t="shared" si="1622"/>
        <v>0</v>
      </c>
      <c r="L423" s="2421">
        <f t="shared" si="1622"/>
        <v>0</v>
      </c>
      <c r="M423" s="2510">
        <f t="shared" si="1622"/>
        <v>0</v>
      </c>
      <c r="N423" s="2423">
        <f t="shared" si="1622"/>
        <v>0</v>
      </c>
      <c r="O423" s="2422">
        <f t="shared" si="1622"/>
        <v>0</v>
      </c>
      <c r="P423" s="2420">
        <f t="shared" si="1622"/>
        <v>0</v>
      </c>
      <c r="Q423" s="2510">
        <f t="shared" si="1622"/>
        <v>0</v>
      </c>
      <c r="R423" s="2423">
        <f t="shared" si="1622"/>
        <v>0</v>
      </c>
      <c r="S423" s="2422">
        <f t="shared" si="1622"/>
        <v>0</v>
      </c>
      <c r="T423" s="2444">
        <f t="shared" si="1622"/>
        <v>0</v>
      </c>
      <c r="U423" s="2514">
        <f t="shared" si="1622"/>
        <v>0</v>
      </c>
      <c r="V423" s="2420">
        <f t="shared" si="1622"/>
        <v>0</v>
      </c>
      <c r="W423" s="2510">
        <f t="shared" si="1622"/>
        <v>0</v>
      </c>
      <c r="X423" s="2423">
        <f t="shared" si="1622"/>
        <v>0</v>
      </c>
      <c r="Y423" s="2421">
        <f t="shared" si="1622"/>
        <v>0</v>
      </c>
      <c r="Z423" s="2422">
        <f t="shared" si="1622"/>
        <v>0</v>
      </c>
      <c r="AA423" s="2444">
        <f t="shared" si="1622"/>
        <v>0</v>
      </c>
      <c r="AB423" s="2514">
        <f t="shared" si="1622"/>
        <v>0</v>
      </c>
      <c r="AC423" s="2420">
        <f t="shared" si="1622"/>
        <v>0</v>
      </c>
      <c r="AD423" s="2421">
        <f t="shared" si="1622"/>
        <v>0</v>
      </c>
      <c r="AE423" s="2421">
        <f t="shared" si="1622"/>
        <v>0</v>
      </c>
      <c r="AF423" s="2421">
        <f t="shared" si="1622"/>
        <v>0</v>
      </c>
      <c r="AG423" s="2421">
        <f t="shared" si="1622"/>
        <v>0</v>
      </c>
      <c r="AH423" s="2510">
        <f t="shared" si="1622"/>
        <v>0</v>
      </c>
      <c r="AI423" s="2423">
        <f t="shared" si="1622"/>
        <v>0</v>
      </c>
      <c r="AJ423" s="2421">
        <f t="shared" si="1622"/>
        <v>0</v>
      </c>
      <c r="AK423" s="2422">
        <f t="shared" si="1622"/>
        <v>0</v>
      </c>
      <c r="AL423" s="2444">
        <f t="shared" si="1622"/>
        <v>0</v>
      </c>
      <c r="AM423" s="2444">
        <f t="shared" si="1622"/>
        <v>0</v>
      </c>
      <c r="AN423" s="2444">
        <f t="shared" ref="AN423:BS423" si="1623">AN136</f>
        <v>0</v>
      </c>
      <c r="AO423" s="2423">
        <f t="shared" si="1623"/>
        <v>0</v>
      </c>
      <c r="AP423" s="2421">
        <f t="shared" si="1623"/>
        <v>0</v>
      </c>
      <c r="AQ423" s="2421">
        <f t="shared" si="1623"/>
        <v>0</v>
      </c>
      <c r="AR423" s="2421">
        <f t="shared" si="1623"/>
        <v>0</v>
      </c>
      <c r="AS423" s="2422">
        <f t="shared" si="1623"/>
        <v>0</v>
      </c>
      <c r="AT423" s="2444">
        <f t="shared" si="1623"/>
        <v>0</v>
      </c>
      <c r="AU423" s="2445">
        <f t="shared" si="1623"/>
        <v>0</v>
      </c>
      <c r="AV423" s="184">
        <f t="shared" si="1623"/>
        <v>0</v>
      </c>
      <c r="AW423" s="3026" t="str">
        <f t="shared" si="1623"/>
        <v>الإجمالي</v>
      </c>
      <c r="AX423" s="2459">
        <f t="shared" si="1623"/>
        <v>0</v>
      </c>
      <c r="AY423" s="2457">
        <f t="shared" si="1623"/>
        <v>0</v>
      </c>
      <c r="AZ423" s="2457">
        <f t="shared" si="1623"/>
        <v>0</v>
      </c>
      <c r="BA423" s="2457">
        <f t="shared" si="1623"/>
        <v>0</v>
      </c>
      <c r="BB423" s="2457">
        <f t="shared" si="1623"/>
        <v>0</v>
      </c>
      <c r="BC423" s="2457">
        <f t="shared" si="1623"/>
        <v>0</v>
      </c>
      <c r="BD423" s="2516">
        <f t="shared" si="1623"/>
        <v>0</v>
      </c>
      <c r="BE423" s="2459">
        <f t="shared" si="1623"/>
        <v>0</v>
      </c>
      <c r="BF423" s="2457">
        <f t="shared" si="1623"/>
        <v>0</v>
      </c>
      <c r="BG423" s="2457">
        <f t="shared" si="1623"/>
        <v>0</v>
      </c>
      <c r="BH423" s="2457">
        <f t="shared" si="1623"/>
        <v>0</v>
      </c>
      <c r="BI423" s="2516">
        <f t="shared" si="1623"/>
        <v>0</v>
      </c>
      <c r="BJ423" s="2456">
        <f t="shared" si="1623"/>
        <v>0</v>
      </c>
      <c r="BK423" s="2457">
        <f t="shared" si="1623"/>
        <v>0</v>
      </c>
      <c r="BL423" s="2458">
        <f t="shared" si="1623"/>
        <v>0</v>
      </c>
      <c r="BM423" s="2398">
        <f t="shared" si="1623"/>
        <v>0</v>
      </c>
      <c r="BN423" s="2398">
        <f t="shared" si="1623"/>
        <v>0</v>
      </c>
      <c r="BO423" s="2459">
        <f t="shared" si="1623"/>
        <v>0</v>
      </c>
      <c r="BP423" s="2457">
        <f t="shared" si="1623"/>
        <v>0</v>
      </c>
      <c r="BQ423" s="2457">
        <f t="shared" si="1623"/>
        <v>0</v>
      </c>
      <c r="BR423" s="2457">
        <f t="shared" si="1623"/>
        <v>0</v>
      </c>
      <c r="BS423" s="2516">
        <f t="shared" si="1623"/>
        <v>0</v>
      </c>
      <c r="BT423" s="2456">
        <f t="shared" ref="BT423:CV423" si="1624">BT136</f>
        <v>0</v>
      </c>
      <c r="BU423" s="2457">
        <f t="shared" si="1624"/>
        <v>0</v>
      </c>
      <c r="BV423" s="2458">
        <f t="shared" si="1624"/>
        <v>0</v>
      </c>
      <c r="BW423" s="2398">
        <f t="shared" si="1624"/>
        <v>0</v>
      </c>
      <c r="BX423" s="2398">
        <f t="shared" si="1624"/>
        <v>0</v>
      </c>
      <c r="BY423" s="2456">
        <f t="shared" si="1624"/>
        <v>0</v>
      </c>
      <c r="BZ423" s="2458">
        <f t="shared" si="1624"/>
        <v>0</v>
      </c>
      <c r="CA423" s="2398">
        <f t="shared" si="1624"/>
        <v>0</v>
      </c>
      <c r="CB423" s="181">
        <f t="shared" si="1624"/>
        <v>0</v>
      </c>
      <c r="CC423" s="2512" t="str">
        <f t="shared" si="1624"/>
        <v>المجموع</v>
      </c>
      <c r="CD423" s="2423">
        <f t="shared" si="1624"/>
        <v>0</v>
      </c>
      <c r="CE423" s="2421">
        <f t="shared" si="1624"/>
        <v>0</v>
      </c>
      <c r="CF423" s="2422">
        <f t="shared" si="1624"/>
        <v>0</v>
      </c>
      <c r="CG423" s="2444">
        <f t="shared" si="1624"/>
        <v>0</v>
      </c>
      <c r="CH423" s="2423">
        <f t="shared" si="1624"/>
        <v>0</v>
      </c>
      <c r="CI423" s="2421">
        <f t="shared" si="1624"/>
        <v>0</v>
      </c>
      <c r="CJ423" s="2422">
        <f t="shared" si="1624"/>
        <v>0</v>
      </c>
      <c r="CK423" s="2444">
        <f t="shared" si="1624"/>
        <v>0</v>
      </c>
      <c r="CL423" s="2423">
        <f t="shared" si="1624"/>
        <v>0</v>
      </c>
      <c r="CM423" s="2421">
        <f t="shared" si="1624"/>
        <v>0</v>
      </c>
      <c r="CN423" s="2422">
        <f t="shared" si="1624"/>
        <v>0</v>
      </c>
      <c r="CO423" s="2444">
        <f t="shared" si="1624"/>
        <v>0</v>
      </c>
      <c r="CP423" s="2423">
        <f t="shared" si="1624"/>
        <v>0</v>
      </c>
      <c r="CQ423" s="2422">
        <f t="shared" si="1624"/>
        <v>0</v>
      </c>
      <c r="CR423" s="2444">
        <f t="shared" si="1624"/>
        <v>0</v>
      </c>
      <c r="CS423" s="2423">
        <f t="shared" si="1624"/>
        <v>0</v>
      </c>
      <c r="CT423" s="2421">
        <f t="shared" si="1624"/>
        <v>0</v>
      </c>
      <c r="CU423" s="2422">
        <f t="shared" si="1624"/>
        <v>0</v>
      </c>
      <c r="CV423" s="2444">
        <f t="shared" si="1624"/>
        <v>0</v>
      </c>
      <c r="CW423" s="184"/>
      <c r="CX423" s="2420">
        <f t="shared" ref="CX423:DG423" si="1625">CX136</f>
        <v>0</v>
      </c>
      <c r="CY423" s="2421">
        <f t="shared" si="1625"/>
        <v>0</v>
      </c>
      <c r="CZ423" s="2422">
        <f t="shared" si="1625"/>
        <v>0</v>
      </c>
      <c r="DA423" s="2444">
        <f t="shared" si="1625"/>
        <v>0</v>
      </c>
      <c r="DB423" s="2423">
        <f t="shared" si="1625"/>
        <v>0</v>
      </c>
      <c r="DC423" s="2421">
        <f t="shared" si="1625"/>
        <v>0</v>
      </c>
      <c r="DD423" s="2422">
        <f t="shared" si="1625"/>
        <v>0</v>
      </c>
      <c r="DE423" s="2444">
        <f t="shared" si="1625"/>
        <v>0</v>
      </c>
      <c r="DF423" s="184">
        <f t="shared" si="1625"/>
        <v>0</v>
      </c>
      <c r="DG423" s="2444">
        <f t="shared" si="1625"/>
        <v>0</v>
      </c>
      <c r="DH423" s="184"/>
      <c r="DI423" s="2443">
        <f>DI136</f>
        <v>0</v>
      </c>
      <c r="DJ423" s="2444">
        <f>DJ136</f>
        <v>0</v>
      </c>
      <c r="DK423" s="2445">
        <f>DK136</f>
        <v>0</v>
      </c>
      <c r="DL423" s="181"/>
      <c r="DM423" s="2444">
        <f>DM136</f>
        <v>0</v>
      </c>
      <c r="DN423" s="181"/>
      <c r="DO423" s="2505" t="str">
        <f t="shared" si="1578"/>
        <v>True</v>
      </c>
    </row>
    <row r="424" spans="1:119" s="234" customFormat="1" ht="39.9" customHeight="1">
      <c r="A424" s="181">
        <f>A149</f>
        <v>0</v>
      </c>
      <c r="B424" s="8480" t="s">
        <v>686</v>
      </c>
      <c r="C424" s="8465"/>
      <c r="D424" s="3012" t="str">
        <f>E144</f>
        <v>الأحد</v>
      </c>
      <c r="E424" s="8465" t="str">
        <f>$C$144</f>
        <v>محمد جمال نصار عبد الباقي</v>
      </c>
      <c r="F424" s="8465"/>
      <c r="G424" s="8471"/>
      <c r="H424" s="2438">
        <f t="shared" ref="H424:AM424" si="1626">H149</f>
        <v>0</v>
      </c>
      <c r="I424" s="2437">
        <f t="shared" si="1626"/>
        <v>0</v>
      </c>
      <c r="J424" s="2435">
        <f t="shared" si="1626"/>
        <v>0</v>
      </c>
      <c r="K424" s="2436">
        <f t="shared" si="1626"/>
        <v>0</v>
      </c>
      <c r="L424" s="2436">
        <f t="shared" si="1626"/>
        <v>0</v>
      </c>
      <c r="M424" s="2506">
        <f t="shared" si="1626"/>
        <v>0</v>
      </c>
      <c r="N424" s="2438">
        <f t="shared" si="1626"/>
        <v>0</v>
      </c>
      <c r="O424" s="2437">
        <f t="shared" si="1626"/>
        <v>0</v>
      </c>
      <c r="P424" s="2435">
        <f t="shared" si="1626"/>
        <v>0</v>
      </c>
      <c r="Q424" s="2506">
        <f t="shared" si="1626"/>
        <v>0</v>
      </c>
      <c r="R424" s="2438">
        <f t="shared" si="1626"/>
        <v>0</v>
      </c>
      <c r="S424" s="2437">
        <f t="shared" si="1626"/>
        <v>0</v>
      </c>
      <c r="T424" s="2441">
        <f t="shared" si="1626"/>
        <v>0</v>
      </c>
      <c r="U424" s="2518">
        <f t="shared" si="1626"/>
        <v>0</v>
      </c>
      <c r="V424" s="2435">
        <f t="shared" si="1626"/>
        <v>0</v>
      </c>
      <c r="W424" s="2506">
        <f t="shared" si="1626"/>
        <v>0</v>
      </c>
      <c r="X424" s="2438">
        <f t="shared" si="1626"/>
        <v>0</v>
      </c>
      <c r="Y424" s="2436">
        <f t="shared" si="1626"/>
        <v>0</v>
      </c>
      <c r="Z424" s="2437">
        <f t="shared" si="1626"/>
        <v>0</v>
      </c>
      <c r="AA424" s="2441">
        <f t="shared" si="1626"/>
        <v>0</v>
      </c>
      <c r="AB424" s="2518">
        <f t="shared" si="1626"/>
        <v>0</v>
      </c>
      <c r="AC424" s="2435">
        <f t="shared" si="1626"/>
        <v>0</v>
      </c>
      <c r="AD424" s="2436">
        <f t="shared" si="1626"/>
        <v>0</v>
      </c>
      <c r="AE424" s="2436">
        <f t="shared" si="1626"/>
        <v>0</v>
      </c>
      <c r="AF424" s="2436">
        <f t="shared" si="1626"/>
        <v>0</v>
      </c>
      <c r="AG424" s="2436">
        <f t="shared" si="1626"/>
        <v>0</v>
      </c>
      <c r="AH424" s="2506">
        <f t="shared" si="1626"/>
        <v>0</v>
      </c>
      <c r="AI424" s="2438">
        <f t="shared" si="1626"/>
        <v>0</v>
      </c>
      <c r="AJ424" s="2436">
        <f t="shared" si="1626"/>
        <v>0</v>
      </c>
      <c r="AK424" s="2437">
        <f t="shared" si="1626"/>
        <v>0</v>
      </c>
      <c r="AL424" s="2441">
        <f t="shared" si="1626"/>
        <v>0</v>
      </c>
      <c r="AM424" s="2441">
        <f t="shared" si="1626"/>
        <v>0</v>
      </c>
      <c r="AN424" s="2441">
        <f t="shared" ref="AN424:BS424" si="1627">AN149</f>
        <v>0</v>
      </c>
      <c r="AO424" s="2438">
        <f t="shared" si="1627"/>
        <v>0</v>
      </c>
      <c r="AP424" s="2436">
        <f t="shared" si="1627"/>
        <v>0</v>
      </c>
      <c r="AQ424" s="2436">
        <f t="shared" si="1627"/>
        <v>0</v>
      </c>
      <c r="AR424" s="2436">
        <f t="shared" si="1627"/>
        <v>0</v>
      </c>
      <c r="AS424" s="2437">
        <f t="shared" si="1627"/>
        <v>0</v>
      </c>
      <c r="AT424" s="2441">
        <f t="shared" si="1627"/>
        <v>0</v>
      </c>
      <c r="AU424" s="2442">
        <f t="shared" si="1627"/>
        <v>0</v>
      </c>
      <c r="AV424" s="184">
        <f t="shared" si="1627"/>
        <v>0</v>
      </c>
      <c r="AW424" s="3015" t="str">
        <f t="shared" si="1627"/>
        <v>الإجمالي</v>
      </c>
      <c r="AX424" s="2435">
        <f t="shared" si="1627"/>
        <v>0</v>
      </c>
      <c r="AY424" s="2436">
        <f t="shared" si="1627"/>
        <v>0</v>
      </c>
      <c r="AZ424" s="2436">
        <f t="shared" si="1627"/>
        <v>0</v>
      </c>
      <c r="BA424" s="2436">
        <f t="shared" si="1627"/>
        <v>0</v>
      </c>
      <c r="BB424" s="2436">
        <f t="shared" si="1627"/>
        <v>0</v>
      </c>
      <c r="BC424" s="2436">
        <f t="shared" si="1627"/>
        <v>0</v>
      </c>
      <c r="BD424" s="2506">
        <f t="shared" si="1627"/>
        <v>0</v>
      </c>
      <c r="BE424" s="2435">
        <f t="shared" si="1627"/>
        <v>0</v>
      </c>
      <c r="BF424" s="2436">
        <f t="shared" si="1627"/>
        <v>0</v>
      </c>
      <c r="BG424" s="2436">
        <f t="shared" si="1627"/>
        <v>0</v>
      </c>
      <c r="BH424" s="2436">
        <f t="shared" si="1627"/>
        <v>0</v>
      </c>
      <c r="BI424" s="2506">
        <f t="shared" si="1627"/>
        <v>0</v>
      </c>
      <c r="BJ424" s="2438">
        <f t="shared" si="1627"/>
        <v>0</v>
      </c>
      <c r="BK424" s="2436">
        <f t="shared" si="1627"/>
        <v>0</v>
      </c>
      <c r="BL424" s="2437">
        <f t="shared" si="1627"/>
        <v>0</v>
      </c>
      <c r="BM424" s="2441">
        <f t="shared" si="1627"/>
        <v>0</v>
      </c>
      <c r="BN424" s="2441">
        <f t="shared" si="1627"/>
        <v>0</v>
      </c>
      <c r="BO424" s="2435">
        <f t="shared" si="1627"/>
        <v>0</v>
      </c>
      <c r="BP424" s="2436">
        <f t="shared" si="1627"/>
        <v>0</v>
      </c>
      <c r="BQ424" s="2436">
        <f t="shared" si="1627"/>
        <v>0</v>
      </c>
      <c r="BR424" s="2436">
        <f t="shared" si="1627"/>
        <v>0</v>
      </c>
      <c r="BS424" s="2506">
        <f t="shared" si="1627"/>
        <v>0</v>
      </c>
      <c r="BT424" s="2438">
        <f t="shared" ref="BT424:CV424" si="1628">BT149</f>
        <v>0</v>
      </c>
      <c r="BU424" s="2436">
        <f t="shared" si="1628"/>
        <v>0</v>
      </c>
      <c r="BV424" s="2437">
        <f t="shared" si="1628"/>
        <v>0</v>
      </c>
      <c r="BW424" s="2441">
        <f t="shared" si="1628"/>
        <v>0</v>
      </c>
      <c r="BX424" s="2441">
        <f t="shared" si="1628"/>
        <v>0</v>
      </c>
      <c r="BY424" s="2438">
        <f t="shared" si="1628"/>
        <v>0</v>
      </c>
      <c r="BZ424" s="2437">
        <f t="shared" si="1628"/>
        <v>0</v>
      </c>
      <c r="CA424" s="2441">
        <f t="shared" si="1628"/>
        <v>0</v>
      </c>
      <c r="CB424" s="181">
        <f t="shared" si="1628"/>
        <v>0</v>
      </c>
      <c r="CC424" s="2046" t="str">
        <f t="shared" si="1628"/>
        <v>المجموع</v>
      </c>
      <c r="CD424" s="2427">
        <f t="shared" si="1628"/>
        <v>0</v>
      </c>
      <c r="CE424" s="2425">
        <f t="shared" si="1628"/>
        <v>0</v>
      </c>
      <c r="CF424" s="2426">
        <f t="shared" si="1628"/>
        <v>0</v>
      </c>
      <c r="CG424" s="2430">
        <f t="shared" si="1628"/>
        <v>0</v>
      </c>
      <c r="CH424" s="2427">
        <f t="shared" si="1628"/>
        <v>0</v>
      </c>
      <c r="CI424" s="2425">
        <f t="shared" si="1628"/>
        <v>0</v>
      </c>
      <c r="CJ424" s="2426">
        <f t="shared" si="1628"/>
        <v>0</v>
      </c>
      <c r="CK424" s="2430">
        <f t="shared" si="1628"/>
        <v>0</v>
      </c>
      <c r="CL424" s="2427">
        <f t="shared" si="1628"/>
        <v>0</v>
      </c>
      <c r="CM424" s="2425">
        <f t="shared" si="1628"/>
        <v>0</v>
      </c>
      <c r="CN424" s="2426">
        <f t="shared" si="1628"/>
        <v>0</v>
      </c>
      <c r="CO424" s="2430">
        <f t="shared" si="1628"/>
        <v>0</v>
      </c>
      <c r="CP424" s="2427">
        <f t="shared" si="1628"/>
        <v>0</v>
      </c>
      <c r="CQ424" s="2426">
        <f t="shared" si="1628"/>
        <v>0</v>
      </c>
      <c r="CR424" s="2430">
        <f t="shared" si="1628"/>
        <v>0</v>
      </c>
      <c r="CS424" s="2427">
        <f t="shared" si="1628"/>
        <v>0</v>
      </c>
      <c r="CT424" s="2425">
        <f t="shared" si="1628"/>
        <v>0</v>
      </c>
      <c r="CU424" s="2426">
        <f t="shared" si="1628"/>
        <v>0</v>
      </c>
      <c r="CV424" s="2430">
        <f t="shared" si="1628"/>
        <v>0</v>
      </c>
      <c r="CW424" s="184"/>
      <c r="CX424" s="2424">
        <f t="shared" ref="CX424:DG424" si="1629">CX149</f>
        <v>0</v>
      </c>
      <c r="CY424" s="2425">
        <f t="shared" si="1629"/>
        <v>0</v>
      </c>
      <c r="CZ424" s="2426">
        <f t="shared" si="1629"/>
        <v>0</v>
      </c>
      <c r="DA424" s="2430">
        <f t="shared" si="1629"/>
        <v>0</v>
      </c>
      <c r="DB424" s="2427">
        <f t="shared" si="1629"/>
        <v>0</v>
      </c>
      <c r="DC424" s="2425">
        <f t="shared" si="1629"/>
        <v>0</v>
      </c>
      <c r="DD424" s="2426">
        <f t="shared" si="1629"/>
        <v>0</v>
      </c>
      <c r="DE424" s="2430">
        <f t="shared" si="1629"/>
        <v>0</v>
      </c>
      <c r="DF424" s="184">
        <f t="shared" si="1629"/>
        <v>0</v>
      </c>
      <c r="DG424" s="2430">
        <f t="shared" si="1629"/>
        <v>0</v>
      </c>
      <c r="DH424" s="184"/>
      <c r="DI424" s="2515">
        <f>DI149</f>
        <v>0</v>
      </c>
      <c r="DJ424" s="2430">
        <f>DJ149</f>
        <v>0</v>
      </c>
      <c r="DK424" s="2439">
        <f>DK149</f>
        <v>0</v>
      </c>
      <c r="DL424" s="181"/>
      <c r="DM424" s="2430">
        <f>DM149</f>
        <v>0</v>
      </c>
      <c r="DN424" s="181"/>
      <c r="DO424" s="2465" t="str">
        <f t="shared" si="1578"/>
        <v>True</v>
      </c>
    </row>
    <row r="425" spans="1:119" s="234" customFormat="1" ht="39.9" customHeight="1">
      <c r="A425" s="181">
        <f>A175</f>
        <v>0</v>
      </c>
      <c r="B425" s="8482" t="str">
        <f>B175</f>
        <v>اجمالى د/2 الواسطى مدني جزئي + مدني مستعجل</v>
      </c>
      <c r="C425" s="8469"/>
      <c r="D425" s="3014" t="str">
        <f>E157</f>
        <v>الأربعاء</v>
      </c>
      <c r="E425" s="8469" t="str">
        <f>$C$157</f>
        <v>احمد رافت عبد التواب عبد العزيز جاد</v>
      </c>
      <c r="F425" s="8469"/>
      <c r="G425" s="8476"/>
      <c r="H425" s="2434">
        <f t="shared" ref="H425:AM425" si="1630">H175</f>
        <v>0</v>
      </c>
      <c r="I425" s="2433">
        <f t="shared" si="1630"/>
        <v>0</v>
      </c>
      <c r="J425" s="2431">
        <f t="shared" si="1630"/>
        <v>0</v>
      </c>
      <c r="K425" s="2432">
        <f t="shared" si="1630"/>
        <v>0</v>
      </c>
      <c r="L425" s="2432">
        <f t="shared" si="1630"/>
        <v>0</v>
      </c>
      <c r="M425" s="2508">
        <f t="shared" si="1630"/>
        <v>0</v>
      </c>
      <c r="N425" s="2434">
        <f t="shared" si="1630"/>
        <v>0</v>
      </c>
      <c r="O425" s="2433">
        <f t="shared" si="1630"/>
        <v>0</v>
      </c>
      <c r="P425" s="2431">
        <f t="shared" si="1630"/>
        <v>0</v>
      </c>
      <c r="Q425" s="2508">
        <f t="shared" si="1630"/>
        <v>0</v>
      </c>
      <c r="R425" s="2434">
        <f t="shared" si="1630"/>
        <v>0</v>
      </c>
      <c r="S425" s="2433">
        <f t="shared" si="1630"/>
        <v>0</v>
      </c>
      <c r="T425" s="2395">
        <f t="shared" si="1630"/>
        <v>0</v>
      </c>
      <c r="U425" s="2393">
        <f t="shared" si="1630"/>
        <v>0</v>
      </c>
      <c r="V425" s="2431">
        <f t="shared" si="1630"/>
        <v>0</v>
      </c>
      <c r="W425" s="2508">
        <f t="shared" si="1630"/>
        <v>0</v>
      </c>
      <c r="X425" s="2434">
        <f t="shared" si="1630"/>
        <v>0</v>
      </c>
      <c r="Y425" s="2432">
        <f t="shared" si="1630"/>
        <v>0</v>
      </c>
      <c r="Z425" s="2433">
        <f t="shared" si="1630"/>
        <v>0</v>
      </c>
      <c r="AA425" s="2395">
        <f t="shared" si="1630"/>
        <v>0</v>
      </c>
      <c r="AB425" s="2393">
        <f t="shared" si="1630"/>
        <v>0</v>
      </c>
      <c r="AC425" s="2431">
        <f t="shared" si="1630"/>
        <v>0</v>
      </c>
      <c r="AD425" s="2432">
        <f t="shared" si="1630"/>
        <v>0</v>
      </c>
      <c r="AE425" s="2432">
        <f t="shared" si="1630"/>
        <v>0</v>
      </c>
      <c r="AF425" s="2432">
        <f t="shared" si="1630"/>
        <v>0</v>
      </c>
      <c r="AG425" s="2432">
        <f t="shared" si="1630"/>
        <v>0</v>
      </c>
      <c r="AH425" s="2508">
        <f t="shared" si="1630"/>
        <v>0</v>
      </c>
      <c r="AI425" s="2434">
        <f t="shared" si="1630"/>
        <v>0</v>
      </c>
      <c r="AJ425" s="2432">
        <f t="shared" si="1630"/>
        <v>0</v>
      </c>
      <c r="AK425" s="2433">
        <f t="shared" si="1630"/>
        <v>0</v>
      </c>
      <c r="AL425" s="2395">
        <f t="shared" si="1630"/>
        <v>0</v>
      </c>
      <c r="AM425" s="2395">
        <f t="shared" si="1630"/>
        <v>0</v>
      </c>
      <c r="AN425" s="2395">
        <f t="shared" ref="AN425:BS425" si="1631">AN175</f>
        <v>0</v>
      </c>
      <c r="AO425" s="2434">
        <f t="shared" si="1631"/>
        <v>0</v>
      </c>
      <c r="AP425" s="2432">
        <f t="shared" si="1631"/>
        <v>0</v>
      </c>
      <c r="AQ425" s="2432">
        <f t="shared" si="1631"/>
        <v>0</v>
      </c>
      <c r="AR425" s="2432">
        <f t="shared" si="1631"/>
        <v>0</v>
      </c>
      <c r="AS425" s="2433">
        <f t="shared" si="1631"/>
        <v>0</v>
      </c>
      <c r="AT425" s="2395">
        <f t="shared" si="1631"/>
        <v>0</v>
      </c>
      <c r="AU425" s="2396">
        <f t="shared" si="1631"/>
        <v>0</v>
      </c>
      <c r="AV425" s="184">
        <f t="shared" si="1631"/>
        <v>0</v>
      </c>
      <c r="AW425" s="3016" t="str">
        <f t="shared" si="1631"/>
        <v>الإجمالي</v>
      </c>
      <c r="AX425" s="2431">
        <f t="shared" si="1631"/>
        <v>0</v>
      </c>
      <c r="AY425" s="2432">
        <f t="shared" si="1631"/>
        <v>0</v>
      </c>
      <c r="AZ425" s="2432">
        <f t="shared" si="1631"/>
        <v>0</v>
      </c>
      <c r="BA425" s="2432">
        <f t="shared" si="1631"/>
        <v>0</v>
      </c>
      <c r="BB425" s="2432">
        <f t="shared" si="1631"/>
        <v>0</v>
      </c>
      <c r="BC425" s="2432">
        <f t="shared" si="1631"/>
        <v>0</v>
      </c>
      <c r="BD425" s="2508">
        <f t="shared" si="1631"/>
        <v>0</v>
      </c>
      <c r="BE425" s="2431">
        <f t="shared" si="1631"/>
        <v>0</v>
      </c>
      <c r="BF425" s="2432">
        <f t="shared" si="1631"/>
        <v>0</v>
      </c>
      <c r="BG425" s="2432">
        <f t="shared" si="1631"/>
        <v>0</v>
      </c>
      <c r="BH425" s="2432">
        <f t="shared" si="1631"/>
        <v>0</v>
      </c>
      <c r="BI425" s="2508">
        <f t="shared" si="1631"/>
        <v>0</v>
      </c>
      <c r="BJ425" s="2434">
        <f t="shared" si="1631"/>
        <v>0</v>
      </c>
      <c r="BK425" s="2432">
        <f t="shared" si="1631"/>
        <v>0</v>
      </c>
      <c r="BL425" s="2433">
        <f t="shared" si="1631"/>
        <v>0</v>
      </c>
      <c r="BM425" s="2395">
        <f t="shared" si="1631"/>
        <v>0</v>
      </c>
      <c r="BN425" s="2395">
        <f t="shared" si="1631"/>
        <v>0</v>
      </c>
      <c r="BO425" s="2431">
        <f t="shared" si="1631"/>
        <v>0</v>
      </c>
      <c r="BP425" s="2432">
        <f t="shared" si="1631"/>
        <v>0</v>
      </c>
      <c r="BQ425" s="2432">
        <f t="shared" si="1631"/>
        <v>0</v>
      </c>
      <c r="BR425" s="2432">
        <f t="shared" si="1631"/>
        <v>0</v>
      </c>
      <c r="BS425" s="2508">
        <f t="shared" si="1631"/>
        <v>0</v>
      </c>
      <c r="BT425" s="2434">
        <f t="shared" ref="BT425:CV425" si="1632">BT175</f>
        <v>0</v>
      </c>
      <c r="BU425" s="2432">
        <f t="shared" si="1632"/>
        <v>0</v>
      </c>
      <c r="BV425" s="2433">
        <f t="shared" si="1632"/>
        <v>0</v>
      </c>
      <c r="BW425" s="2395">
        <f t="shared" si="1632"/>
        <v>0</v>
      </c>
      <c r="BX425" s="2395">
        <f t="shared" si="1632"/>
        <v>0</v>
      </c>
      <c r="BY425" s="2434">
        <f t="shared" si="1632"/>
        <v>0</v>
      </c>
      <c r="BZ425" s="2433">
        <f t="shared" si="1632"/>
        <v>0</v>
      </c>
      <c r="CA425" s="2395">
        <f t="shared" si="1632"/>
        <v>0</v>
      </c>
      <c r="CB425" s="181">
        <f t="shared" si="1632"/>
        <v>0</v>
      </c>
      <c r="CC425" s="2509" t="str">
        <f t="shared" si="1632"/>
        <v>المجموع</v>
      </c>
      <c r="CD425" s="2434">
        <f t="shared" si="1632"/>
        <v>0</v>
      </c>
      <c r="CE425" s="2432">
        <f t="shared" si="1632"/>
        <v>0</v>
      </c>
      <c r="CF425" s="2433">
        <f t="shared" si="1632"/>
        <v>0</v>
      </c>
      <c r="CG425" s="2395">
        <f t="shared" si="1632"/>
        <v>0</v>
      </c>
      <c r="CH425" s="2434">
        <f t="shared" si="1632"/>
        <v>0</v>
      </c>
      <c r="CI425" s="2432">
        <f t="shared" si="1632"/>
        <v>0</v>
      </c>
      <c r="CJ425" s="2433">
        <f t="shared" si="1632"/>
        <v>0</v>
      </c>
      <c r="CK425" s="2395">
        <f t="shared" si="1632"/>
        <v>0</v>
      </c>
      <c r="CL425" s="2434">
        <f t="shared" si="1632"/>
        <v>0</v>
      </c>
      <c r="CM425" s="2432">
        <f t="shared" si="1632"/>
        <v>0</v>
      </c>
      <c r="CN425" s="2433">
        <f t="shared" si="1632"/>
        <v>0</v>
      </c>
      <c r="CO425" s="2395">
        <f t="shared" si="1632"/>
        <v>0</v>
      </c>
      <c r="CP425" s="2434">
        <f t="shared" si="1632"/>
        <v>0</v>
      </c>
      <c r="CQ425" s="2433">
        <f t="shared" si="1632"/>
        <v>0</v>
      </c>
      <c r="CR425" s="2395">
        <f t="shared" si="1632"/>
        <v>0</v>
      </c>
      <c r="CS425" s="2434">
        <f t="shared" si="1632"/>
        <v>0</v>
      </c>
      <c r="CT425" s="2432">
        <f t="shared" si="1632"/>
        <v>0</v>
      </c>
      <c r="CU425" s="2433">
        <f t="shared" si="1632"/>
        <v>0</v>
      </c>
      <c r="CV425" s="2395">
        <f t="shared" si="1632"/>
        <v>0</v>
      </c>
      <c r="CW425" s="184"/>
      <c r="CX425" s="2431">
        <f t="shared" ref="CX425:DG425" si="1633">CX175</f>
        <v>0</v>
      </c>
      <c r="CY425" s="2432">
        <f t="shared" si="1633"/>
        <v>0</v>
      </c>
      <c r="CZ425" s="2433">
        <f t="shared" si="1633"/>
        <v>0</v>
      </c>
      <c r="DA425" s="2395">
        <f t="shared" si="1633"/>
        <v>0</v>
      </c>
      <c r="DB425" s="2434">
        <f t="shared" si="1633"/>
        <v>0</v>
      </c>
      <c r="DC425" s="2432">
        <f t="shared" si="1633"/>
        <v>0</v>
      </c>
      <c r="DD425" s="2433">
        <f t="shared" si="1633"/>
        <v>0</v>
      </c>
      <c r="DE425" s="2395">
        <f t="shared" si="1633"/>
        <v>0</v>
      </c>
      <c r="DF425" s="184">
        <f t="shared" si="1633"/>
        <v>0</v>
      </c>
      <c r="DG425" s="2395">
        <f t="shared" si="1633"/>
        <v>0</v>
      </c>
      <c r="DH425" s="184"/>
      <c r="DI425" s="2394">
        <f>DI175</f>
        <v>0</v>
      </c>
      <c r="DJ425" s="2395">
        <f>DJ175</f>
        <v>0</v>
      </c>
      <c r="DK425" s="2396">
        <f>DK175</f>
        <v>0</v>
      </c>
      <c r="DL425" s="181"/>
      <c r="DM425" s="2395">
        <f>DM175</f>
        <v>0</v>
      </c>
      <c r="DN425" s="181"/>
      <c r="DO425" s="2462" t="str">
        <f t="shared" si="1578"/>
        <v>True</v>
      </c>
    </row>
    <row r="426" spans="1:119" s="234" customFormat="1" ht="39.9" customHeight="1" thickBot="1">
      <c r="A426" s="181">
        <f>A183</f>
        <v>0</v>
      </c>
      <c r="B426" s="8479" t="s">
        <v>687</v>
      </c>
      <c r="C426" s="8467"/>
      <c r="D426" s="3013" t="str">
        <f>E178</f>
        <v>الثلاثاء</v>
      </c>
      <c r="E426" s="8467" t="str">
        <f>$C$178</f>
        <v>محمود سيد زكى سكر</v>
      </c>
      <c r="F426" s="8467"/>
      <c r="G426" s="8472"/>
      <c r="H426" s="2423">
        <f t="shared" ref="H426:AM426" si="1634">H183</f>
        <v>0</v>
      </c>
      <c r="I426" s="2422">
        <f t="shared" si="1634"/>
        <v>0</v>
      </c>
      <c r="J426" s="2420">
        <f t="shared" si="1634"/>
        <v>0</v>
      </c>
      <c r="K426" s="2421">
        <f t="shared" si="1634"/>
        <v>0</v>
      </c>
      <c r="L426" s="2421">
        <f t="shared" si="1634"/>
        <v>0</v>
      </c>
      <c r="M426" s="2510">
        <f t="shared" si="1634"/>
        <v>0</v>
      </c>
      <c r="N426" s="2423">
        <f t="shared" si="1634"/>
        <v>0</v>
      </c>
      <c r="O426" s="2422">
        <f t="shared" si="1634"/>
        <v>0</v>
      </c>
      <c r="P426" s="2420">
        <f t="shared" si="1634"/>
        <v>0</v>
      </c>
      <c r="Q426" s="2510">
        <f t="shared" si="1634"/>
        <v>0</v>
      </c>
      <c r="R426" s="2423">
        <f t="shared" si="1634"/>
        <v>0</v>
      </c>
      <c r="S426" s="2422">
        <f t="shared" si="1634"/>
        <v>0</v>
      </c>
      <c r="T426" s="2444">
        <f t="shared" si="1634"/>
        <v>0</v>
      </c>
      <c r="U426" s="2514">
        <f t="shared" si="1634"/>
        <v>0</v>
      </c>
      <c r="V426" s="2420">
        <f t="shared" si="1634"/>
        <v>0</v>
      </c>
      <c r="W426" s="2510">
        <f t="shared" si="1634"/>
        <v>0</v>
      </c>
      <c r="X426" s="2423">
        <f t="shared" si="1634"/>
        <v>0</v>
      </c>
      <c r="Y426" s="2421">
        <f t="shared" si="1634"/>
        <v>0</v>
      </c>
      <c r="Z426" s="2422">
        <f t="shared" si="1634"/>
        <v>0</v>
      </c>
      <c r="AA426" s="2444">
        <f t="shared" si="1634"/>
        <v>0</v>
      </c>
      <c r="AB426" s="2514">
        <f t="shared" si="1634"/>
        <v>0</v>
      </c>
      <c r="AC426" s="2420">
        <f t="shared" si="1634"/>
        <v>0</v>
      </c>
      <c r="AD426" s="2421">
        <f t="shared" si="1634"/>
        <v>0</v>
      </c>
      <c r="AE426" s="2421">
        <f t="shared" si="1634"/>
        <v>0</v>
      </c>
      <c r="AF426" s="2421">
        <f t="shared" si="1634"/>
        <v>0</v>
      </c>
      <c r="AG426" s="2421">
        <f t="shared" si="1634"/>
        <v>0</v>
      </c>
      <c r="AH426" s="2510">
        <f t="shared" si="1634"/>
        <v>0</v>
      </c>
      <c r="AI426" s="2423">
        <f t="shared" si="1634"/>
        <v>0</v>
      </c>
      <c r="AJ426" s="2421">
        <f t="shared" si="1634"/>
        <v>0</v>
      </c>
      <c r="AK426" s="2422">
        <f t="shared" si="1634"/>
        <v>0</v>
      </c>
      <c r="AL426" s="2444">
        <f t="shared" si="1634"/>
        <v>0</v>
      </c>
      <c r="AM426" s="2444">
        <f t="shared" si="1634"/>
        <v>0</v>
      </c>
      <c r="AN426" s="2444">
        <f t="shared" ref="AN426:BS426" si="1635">AN183</f>
        <v>0</v>
      </c>
      <c r="AO426" s="2423">
        <f t="shared" si="1635"/>
        <v>0</v>
      </c>
      <c r="AP426" s="2421">
        <f t="shared" si="1635"/>
        <v>0</v>
      </c>
      <c r="AQ426" s="2421">
        <f t="shared" si="1635"/>
        <v>0</v>
      </c>
      <c r="AR426" s="2421">
        <f t="shared" si="1635"/>
        <v>0</v>
      </c>
      <c r="AS426" s="2422">
        <f t="shared" si="1635"/>
        <v>0</v>
      </c>
      <c r="AT426" s="2444">
        <f t="shared" si="1635"/>
        <v>0</v>
      </c>
      <c r="AU426" s="2445">
        <f t="shared" si="1635"/>
        <v>0</v>
      </c>
      <c r="AV426" s="184">
        <f t="shared" si="1635"/>
        <v>0</v>
      </c>
      <c r="AW426" s="3017" t="str">
        <f t="shared" si="1635"/>
        <v>الإجمالي</v>
      </c>
      <c r="AX426" s="2420">
        <f t="shared" si="1635"/>
        <v>0</v>
      </c>
      <c r="AY426" s="2421">
        <f t="shared" si="1635"/>
        <v>0</v>
      </c>
      <c r="AZ426" s="2421">
        <f t="shared" si="1635"/>
        <v>0</v>
      </c>
      <c r="BA426" s="2421">
        <f t="shared" si="1635"/>
        <v>0</v>
      </c>
      <c r="BB426" s="2421">
        <f t="shared" si="1635"/>
        <v>0</v>
      </c>
      <c r="BC426" s="2421">
        <f t="shared" si="1635"/>
        <v>0</v>
      </c>
      <c r="BD426" s="2510">
        <f t="shared" si="1635"/>
        <v>0</v>
      </c>
      <c r="BE426" s="2420">
        <f t="shared" si="1635"/>
        <v>0</v>
      </c>
      <c r="BF426" s="2421">
        <f t="shared" si="1635"/>
        <v>0</v>
      </c>
      <c r="BG426" s="2421">
        <f t="shared" si="1635"/>
        <v>0</v>
      </c>
      <c r="BH426" s="2421">
        <f t="shared" si="1635"/>
        <v>0</v>
      </c>
      <c r="BI426" s="2510">
        <f t="shared" si="1635"/>
        <v>0</v>
      </c>
      <c r="BJ426" s="2423">
        <f t="shared" si="1635"/>
        <v>0</v>
      </c>
      <c r="BK426" s="2421">
        <f t="shared" si="1635"/>
        <v>0</v>
      </c>
      <c r="BL426" s="2422">
        <f t="shared" si="1635"/>
        <v>0</v>
      </c>
      <c r="BM426" s="2444">
        <f t="shared" si="1635"/>
        <v>0</v>
      </c>
      <c r="BN426" s="2444">
        <f t="shared" si="1635"/>
        <v>0</v>
      </c>
      <c r="BO426" s="2420">
        <f t="shared" si="1635"/>
        <v>0</v>
      </c>
      <c r="BP426" s="2421">
        <f t="shared" si="1635"/>
        <v>0</v>
      </c>
      <c r="BQ426" s="2421">
        <f t="shared" si="1635"/>
        <v>0</v>
      </c>
      <c r="BR426" s="2421">
        <f t="shared" si="1635"/>
        <v>0</v>
      </c>
      <c r="BS426" s="2510">
        <f t="shared" si="1635"/>
        <v>0</v>
      </c>
      <c r="BT426" s="2423">
        <f t="shared" ref="BT426:CV426" si="1636">BT183</f>
        <v>0</v>
      </c>
      <c r="BU426" s="2421">
        <f t="shared" si="1636"/>
        <v>0</v>
      </c>
      <c r="BV426" s="2422">
        <f t="shared" si="1636"/>
        <v>0</v>
      </c>
      <c r="BW426" s="2444">
        <f t="shared" si="1636"/>
        <v>0</v>
      </c>
      <c r="BX426" s="2444">
        <f t="shared" si="1636"/>
        <v>0</v>
      </c>
      <c r="BY426" s="2423">
        <f t="shared" si="1636"/>
        <v>0</v>
      </c>
      <c r="BZ426" s="2422">
        <f t="shared" si="1636"/>
        <v>0</v>
      </c>
      <c r="CA426" s="2444">
        <f t="shared" si="1636"/>
        <v>0</v>
      </c>
      <c r="CB426" s="181">
        <f t="shared" si="1636"/>
        <v>0</v>
      </c>
      <c r="CC426" s="2511" t="str">
        <f t="shared" si="1636"/>
        <v>المجموع</v>
      </c>
      <c r="CD426" s="2456">
        <f t="shared" si="1636"/>
        <v>0</v>
      </c>
      <c r="CE426" s="2457">
        <f t="shared" si="1636"/>
        <v>0</v>
      </c>
      <c r="CF426" s="2458">
        <f t="shared" si="1636"/>
        <v>0</v>
      </c>
      <c r="CG426" s="2398">
        <f t="shared" si="1636"/>
        <v>0</v>
      </c>
      <c r="CH426" s="2456">
        <f t="shared" si="1636"/>
        <v>0</v>
      </c>
      <c r="CI426" s="2457">
        <f t="shared" si="1636"/>
        <v>0</v>
      </c>
      <c r="CJ426" s="2458">
        <f t="shared" si="1636"/>
        <v>0</v>
      </c>
      <c r="CK426" s="2398">
        <f t="shared" si="1636"/>
        <v>0</v>
      </c>
      <c r="CL426" s="2456">
        <f t="shared" si="1636"/>
        <v>0</v>
      </c>
      <c r="CM426" s="2457">
        <f t="shared" si="1636"/>
        <v>0</v>
      </c>
      <c r="CN426" s="2458">
        <f t="shared" si="1636"/>
        <v>0</v>
      </c>
      <c r="CO426" s="2398">
        <f t="shared" si="1636"/>
        <v>0</v>
      </c>
      <c r="CP426" s="2456">
        <f t="shared" si="1636"/>
        <v>0</v>
      </c>
      <c r="CQ426" s="2458">
        <f t="shared" si="1636"/>
        <v>0</v>
      </c>
      <c r="CR426" s="2398">
        <f t="shared" si="1636"/>
        <v>0</v>
      </c>
      <c r="CS426" s="2456">
        <f t="shared" si="1636"/>
        <v>0</v>
      </c>
      <c r="CT426" s="2457">
        <f t="shared" si="1636"/>
        <v>0</v>
      </c>
      <c r="CU426" s="2458">
        <f t="shared" si="1636"/>
        <v>0</v>
      </c>
      <c r="CV426" s="2398">
        <f t="shared" si="1636"/>
        <v>0</v>
      </c>
      <c r="CW426" s="184"/>
      <c r="CX426" s="2459">
        <f t="shared" ref="CX426:DG426" si="1637">CX183</f>
        <v>0</v>
      </c>
      <c r="CY426" s="2457">
        <f t="shared" si="1637"/>
        <v>0</v>
      </c>
      <c r="CZ426" s="2458">
        <f t="shared" si="1637"/>
        <v>0</v>
      </c>
      <c r="DA426" s="2398">
        <f t="shared" si="1637"/>
        <v>0</v>
      </c>
      <c r="DB426" s="2456">
        <f t="shared" si="1637"/>
        <v>0</v>
      </c>
      <c r="DC426" s="2457">
        <f t="shared" si="1637"/>
        <v>0</v>
      </c>
      <c r="DD426" s="2458">
        <f t="shared" si="1637"/>
        <v>0</v>
      </c>
      <c r="DE426" s="2398">
        <f t="shared" si="1637"/>
        <v>0</v>
      </c>
      <c r="DF426" s="184">
        <f t="shared" si="1637"/>
        <v>0</v>
      </c>
      <c r="DG426" s="2398">
        <f t="shared" si="1637"/>
        <v>0</v>
      </c>
      <c r="DH426" s="184"/>
      <c r="DI426" s="2397">
        <f>DI183</f>
        <v>0</v>
      </c>
      <c r="DJ426" s="2398">
        <f>DJ183</f>
        <v>0</v>
      </c>
      <c r="DK426" s="2399">
        <f>DK183</f>
        <v>0</v>
      </c>
      <c r="DL426" s="181"/>
      <c r="DM426" s="2398">
        <f>DM183</f>
        <v>0</v>
      </c>
      <c r="DN426" s="181"/>
      <c r="DO426" s="2463" t="str">
        <f t="shared" si="1578"/>
        <v>True</v>
      </c>
    </row>
    <row r="427" spans="1:119" s="234" customFormat="1" ht="39.9" customHeight="1">
      <c r="A427" s="181">
        <f>A196</f>
        <v>0</v>
      </c>
      <c r="B427" s="8480" t="s">
        <v>688</v>
      </c>
      <c r="C427" s="8465"/>
      <c r="D427" s="3012" t="str">
        <f>E191</f>
        <v>الأحد</v>
      </c>
      <c r="E427" s="8465" t="str">
        <f>$C$191</f>
        <v>اسلام خميس علي مجاور عمار</v>
      </c>
      <c r="F427" s="8465"/>
      <c r="G427" s="8471"/>
      <c r="H427" s="2438">
        <f t="shared" ref="H427:AM427" si="1638">H196</f>
        <v>0</v>
      </c>
      <c r="I427" s="2437">
        <f t="shared" si="1638"/>
        <v>0</v>
      </c>
      <c r="J427" s="2435">
        <f t="shared" si="1638"/>
        <v>0</v>
      </c>
      <c r="K427" s="2436">
        <f t="shared" si="1638"/>
        <v>0</v>
      </c>
      <c r="L427" s="2436">
        <f t="shared" si="1638"/>
        <v>0</v>
      </c>
      <c r="M427" s="2506">
        <f t="shared" si="1638"/>
        <v>0</v>
      </c>
      <c r="N427" s="2438">
        <f t="shared" si="1638"/>
        <v>0</v>
      </c>
      <c r="O427" s="2437">
        <f t="shared" si="1638"/>
        <v>0</v>
      </c>
      <c r="P427" s="2435">
        <f t="shared" si="1638"/>
        <v>0</v>
      </c>
      <c r="Q427" s="2506">
        <f t="shared" si="1638"/>
        <v>0</v>
      </c>
      <c r="R427" s="2438">
        <f t="shared" si="1638"/>
        <v>0</v>
      </c>
      <c r="S427" s="2437">
        <f t="shared" si="1638"/>
        <v>0</v>
      </c>
      <c r="T427" s="2441">
        <f t="shared" si="1638"/>
        <v>0</v>
      </c>
      <c r="U427" s="2518">
        <f t="shared" si="1638"/>
        <v>0</v>
      </c>
      <c r="V427" s="2435">
        <f t="shared" si="1638"/>
        <v>0</v>
      </c>
      <c r="W427" s="2506">
        <f t="shared" si="1638"/>
        <v>0</v>
      </c>
      <c r="X427" s="2438">
        <f t="shared" si="1638"/>
        <v>0</v>
      </c>
      <c r="Y427" s="2436">
        <f t="shared" si="1638"/>
        <v>0</v>
      </c>
      <c r="Z427" s="2437">
        <f t="shared" si="1638"/>
        <v>0</v>
      </c>
      <c r="AA427" s="2441">
        <f t="shared" si="1638"/>
        <v>0</v>
      </c>
      <c r="AB427" s="2518">
        <f t="shared" si="1638"/>
        <v>0</v>
      </c>
      <c r="AC427" s="2435">
        <f t="shared" si="1638"/>
        <v>0</v>
      </c>
      <c r="AD427" s="2436">
        <f t="shared" si="1638"/>
        <v>0</v>
      </c>
      <c r="AE427" s="2436">
        <f t="shared" si="1638"/>
        <v>0</v>
      </c>
      <c r="AF427" s="2436">
        <f t="shared" si="1638"/>
        <v>0</v>
      </c>
      <c r="AG427" s="2436">
        <f t="shared" si="1638"/>
        <v>0</v>
      </c>
      <c r="AH427" s="2506">
        <f t="shared" si="1638"/>
        <v>0</v>
      </c>
      <c r="AI427" s="2438">
        <f t="shared" si="1638"/>
        <v>0</v>
      </c>
      <c r="AJ427" s="2436">
        <f t="shared" si="1638"/>
        <v>0</v>
      </c>
      <c r="AK427" s="2437">
        <f t="shared" si="1638"/>
        <v>0</v>
      </c>
      <c r="AL427" s="2441">
        <f t="shared" si="1638"/>
        <v>0</v>
      </c>
      <c r="AM427" s="2441">
        <f t="shared" si="1638"/>
        <v>0</v>
      </c>
      <c r="AN427" s="2441">
        <f t="shared" ref="AN427:BS427" si="1639">AN196</f>
        <v>0</v>
      </c>
      <c r="AO427" s="2438">
        <f t="shared" si="1639"/>
        <v>0</v>
      </c>
      <c r="AP427" s="2436">
        <f t="shared" si="1639"/>
        <v>0</v>
      </c>
      <c r="AQ427" s="2436">
        <f t="shared" si="1639"/>
        <v>0</v>
      </c>
      <c r="AR427" s="2436">
        <f t="shared" si="1639"/>
        <v>0</v>
      </c>
      <c r="AS427" s="2437">
        <f t="shared" si="1639"/>
        <v>0</v>
      </c>
      <c r="AT427" s="2441">
        <f t="shared" si="1639"/>
        <v>0</v>
      </c>
      <c r="AU427" s="2442">
        <f t="shared" si="1639"/>
        <v>0</v>
      </c>
      <c r="AV427" s="184">
        <f t="shared" si="1639"/>
        <v>0</v>
      </c>
      <c r="AW427" s="3025" t="str">
        <f t="shared" si="1639"/>
        <v>الإجمالي</v>
      </c>
      <c r="AX427" s="2424">
        <f t="shared" si="1639"/>
        <v>0</v>
      </c>
      <c r="AY427" s="2425">
        <f t="shared" si="1639"/>
        <v>0</v>
      </c>
      <c r="AZ427" s="2425">
        <f t="shared" si="1639"/>
        <v>0</v>
      </c>
      <c r="BA427" s="2425">
        <f t="shared" si="1639"/>
        <v>0</v>
      </c>
      <c r="BB427" s="2425">
        <f t="shared" si="1639"/>
        <v>0</v>
      </c>
      <c r="BC427" s="2425">
        <f t="shared" si="1639"/>
        <v>0</v>
      </c>
      <c r="BD427" s="2428">
        <f t="shared" si="1639"/>
        <v>0</v>
      </c>
      <c r="BE427" s="2424">
        <f t="shared" si="1639"/>
        <v>0</v>
      </c>
      <c r="BF427" s="2425">
        <f t="shared" si="1639"/>
        <v>0</v>
      </c>
      <c r="BG427" s="2425">
        <f t="shared" si="1639"/>
        <v>0</v>
      </c>
      <c r="BH427" s="2425">
        <f t="shared" si="1639"/>
        <v>0</v>
      </c>
      <c r="BI427" s="2428">
        <f t="shared" si="1639"/>
        <v>0</v>
      </c>
      <c r="BJ427" s="2427">
        <f t="shared" si="1639"/>
        <v>0</v>
      </c>
      <c r="BK427" s="2425">
        <f t="shared" si="1639"/>
        <v>0</v>
      </c>
      <c r="BL427" s="2426">
        <f t="shared" si="1639"/>
        <v>0</v>
      </c>
      <c r="BM427" s="2430">
        <f t="shared" si="1639"/>
        <v>0</v>
      </c>
      <c r="BN427" s="2430">
        <f t="shared" si="1639"/>
        <v>0</v>
      </c>
      <c r="BO427" s="2424">
        <f t="shared" si="1639"/>
        <v>0</v>
      </c>
      <c r="BP427" s="2425">
        <f t="shared" si="1639"/>
        <v>0</v>
      </c>
      <c r="BQ427" s="2425">
        <f t="shared" si="1639"/>
        <v>0</v>
      </c>
      <c r="BR427" s="2425">
        <f t="shared" si="1639"/>
        <v>0</v>
      </c>
      <c r="BS427" s="2428">
        <f t="shared" si="1639"/>
        <v>0</v>
      </c>
      <c r="BT427" s="2427">
        <f t="shared" ref="BT427:CV427" si="1640">BT196</f>
        <v>0</v>
      </c>
      <c r="BU427" s="2425">
        <f t="shared" si="1640"/>
        <v>0</v>
      </c>
      <c r="BV427" s="2426">
        <f t="shared" si="1640"/>
        <v>0</v>
      </c>
      <c r="BW427" s="2430">
        <f t="shared" si="1640"/>
        <v>0</v>
      </c>
      <c r="BX427" s="2430">
        <f t="shared" si="1640"/>
        <v>0</v>
      </c>
      <c r="BY427" s="2427">
        <f t="shared" si="1640"/>
        <v>0</v>
      </c>
      <c r="BZ427" s="2426">
        <f t="shared" si="1640"/>
        <v>0</v>
      </c>
      <c r="CA427" s="2430">
        <f t="shared" si="1640"/>
        <v>0</v>
      </c>
      <c r="CB427" s="181">
        <f t="shared" si="1640"/>
        <v>0</v>
      </c>
      <c r="CC427" s="2507" t="str">
        <f t="shared" si="1640"/>
        <v>المجموع</v>
      </c>
      <c r="CD427" s="2438">
        <f t="shared" si="1640"/>
        <v>0</v>
      </c>
      <c r="CE427" s="2436">
        <f t="shared" si="1640"/>
        <v>0</v>
      </c>
      <c r="CF427" s="2437">
        <f t="shared" si="1640"/>
        <v>0</v>
      </c>
      <c r="CG427" s="2441">
        <f t="shared" si="1640"/>
        <v>0</v>
      </c>
      <c r="CH427" s="2438">
        <f t="shared" si="1640"/>
        <v>0</v>
      </c>
      <c r="CI427" s="2436">
        <f t="shared" si="1640"/>
        <v>0</v>
      </c>
      <c r="CJ427" s="2437">
        <f t="shared" si="1640"/>
        <v>0</v>
      </c>
      <c r="CK427" s="2441">
        <f t="shared" si="1640"/>
        <v>0</v>
      </c>
      <c r="CL427" s="2438">
        <f t="shared" si="1640"/>
        <v>0</v>
      </c>
      <c r="CM427" s="2436">
        <f t="shared" si="1640"/>
        <v>0</v>
      </c>
      <c r="CN427" s="2437">
        <f t="shared" si="1640"/>
        <v>0</v>
      </c>
      <c r="CO427" s="2441">
        <f t="shared" si="1640"/>
        <v>0</v>
      </c>
      <c r="CP427" s="2438">
        <f t="shared" si="1640"/>
        <v>0</v>
      </c>
      <c r="CQ427" s="2437">
        <f t="shared" si="1640"/>
        <v>0</v>
      </c>
      <c r="CR427" s="2441">
        <f t="shared" si="1640"/>
        <v>0</v>
      </c>
      <c r="CS427" s="2438">
        <f t="shared" si="1640"/>
        <v>0</v>
      </c>
      <c r="CT427" s="2436">
        <f t="shared" si="1640"/>
        <v>0</v>
      </c>
      <c r="CU427" s="2437">
        <f t="shared" si="1640"/>
        <v>0</v>
      </c>
      <c r="CV427" s="2441">
        <f t="shared" si="1640"/>
        <v>0</v>
      </c>
      <c r="CW427" s="184"/>
      <c r="CX427" s="2435">
        <f t="shared" ref="CX427:DG427" si="1641">CX196</f>
        <v>0</v>
      </c>
      <c r="CY427" s="2436">
        <f t="shared" si="1641"/>
        <v>0</v>
      </c>
      <c r="CZ427" s="2437">
        <f t="shared" si="1641"/>
        <v>0</v>
      </c>
      <c r="DA427" s="2441">
        <f t="shared" si="1641"/>
        <v>0</v>
      </c>
      <c r="DB427" s="2438">
        <f t="shared" si="1641"/>
        <v>0</v>
      </c>
      <c r="DC427" s="2436">
        <f t="shared" si="1641"/>
        <v>0</v>
      </c>
      <c r="DD427" s="2437">
        <f t="shared" si="1641"/>
        <v>0</v>
      </c>
      <c r="DE427" s="2441">
        <f t="shared" si="1641"/>
        <v>0</v>
      </c>
      <c r="DF427" s="184">
        <f t="shared" si="1641"/>
        <v>0</v>
      </c>
      <c r="DG427" s="2441">
        <f t="shared" si="1641"/>
        <v>0</v>
      </c>
      <c r="DH427" s="184"/>
      <c r="DI427" s="2440">
        <f>DI196</f>
        <v>0</v>
      </c>
      <c r="DJ427" s="2441">
        <f>DJ196</f>
        <v>0</v>
      </c>
      <c r="DK427" s="2442">
        <f>DK196</f>
        <v>0</v>
      </c>
      <c r="DL427" s="181"/>
      <c r="DM427" s="2441">
        <f>DM196</f>
        <v>0</v>
      </c>
      <c r="DN427" s="181"/>
      <c r="DO427" s="2504" t="str">
        <f t="shared" si="1578"/>
        <v>True</v>
      </c>
    </row>
    <row r="428" spans="1:119" s="234" customFormat="1" ht="39.9" customHeight="1" thickBot="1">
      <c r="A428" s="181">
        <f>A222</f>
        <v>0</v>
      </c>
      <c r="B428" s="8479" t="str">
        <f>B222</f>
        <v>اجمالي د/2 ناصر مدني جزئي + مدني مستعجل</v>
      </c>
      <c r="C428" s="8467"/>
      <c r="D428" s="3013" t="str">
        <f>E204</f>
        <v>الثلاثاء</v>
      </c>
      <c r="E428" s="8467" t="str">
        <f>$C$204</f>
        <v>محمود محمد إبراهيم عبد القادر</v>
      </c>
      <c r="F428" s="8467"/>
      <c r="G428" s="8472"/>
      <c r="H428" s="2423">
        <f t="shared" ref="H428:AM428" si="1642">H222</f>
        <v>0</v>
      </c>
      <c r="I428" s="2422">
        <f t="shared" si="1642"/>
        <v>0</v>
      </c>
      <c r="J428" s="2420">
        <f t="shared" si="1642"/>
        <v>0</v>
      </c>
      <c r="K428" s="2421">
        <f t="shared" si="1642"/>
        <v>0</v>
      </c>
      <c r="L428" s="2421">
        <f t="shared" si="1642"/>
        <v>0</v>
      </c>
      <c r="M428" s="2510">
        <f t="shared" si="1642"/>
        <v>0</v>
      </c>
      <c r="N428" s="2423">
        <f t="shared" si="1642"/>
        <v>0</v>
      </c>
      <c r="O428" s="2422">
        <f t="shared" si="1642"/>
        <v>0</v>
      </c>
      <c r="P428" s="2420">
        <f t="shared" si="1642"/>
        <v>0</v>
      </c>
      <c r="Q428" s="2510">
        <f t="shared" si="1642"/>
        <v>0</v>
      </c>
      <c r="R428" s="2423">
        <f t="shared" si="1642"/>
        <v>0</v>
      </c>
      <c r="S428" s="2422">
        <f t="shared" si="1642"/>
        <v>0</v>
      </c>
      <c r="T428" s="2444">
        <f t="shared" si="1642"/>
        <v>0</v>
      </c>
      <c r="U428" s="2514">
        <f t="shared" si="1642"/>
        <v>0</v>
      </c>
      <c r="V428" s="2420">
        <f t="shared" si="1642"/>
        <v>0</v>
      </c>
      <c r="W428" s="2510">
        <f t="shared" si="1642"/>
        <v>0</v>
      </c>
      <c r="X428" s="2423">
        <f t="shared" si="1642"/>
        <v>0</v>
      </c>
      <c r="Y428" s="2421">
        <f t="shared" si="1642"/>
        <v>0</v>
      </c>
      <c r="Z428" s="2422">
        <f t="shared" si="1642"/>
        <v>0</v>
      </c>
      <c r="AA428" s="2444">
        <f t="shared" si="1642"/>
        <v>0</v>
      </c>
      <c r="AB428" s="2514">
        <f t="shared" si="1642"/>
        <v>0</v>
      </c>
      <c r="AC428" s="2420">
        <f t="shared" si="1642"/>
        <v>0</v>
      </c>
      <c r="AD428" s="2421">
        <f t="shared" si="1642"/>
        <v>0</v>
      </c>
      <c r="AE428" s="2421">
        <f t="shared" si="1642"/>
        <v>0</v>
      </c>
      <c r="AF428" s="2421">
        <f t="shared" si="1642"/>
        <v>0</v>
      </c>
      <c r="AG428" s="2421">
        <f t="shared" si="1642"/>
        <v>0</v>
      </c>
      <c r="AH428" s="2510">
        <f t="shared" si="1642"/>
        <v>0</v>
      </c>
      <c r="AI428" s="2423">
        <f t="shared" si="1642"/>
        <v>0</v>
      </c>
      <c r="AJ428" s="2421">
        <f t="shared" si="1642"/>
        <v>0</v>
      </c>
      <c r="AK428" s="2422">
        <f t="shared" si="1642"/>
        <v>0</v>
      </c>
      <c r="AL428" s="2444">
        <f t="shared" si="1642"/>
        <v>0</v>
      </c>
      <c r="AM428" s="2444">
        <f t="shared" si="1642"/>
        <v>0</v>
      </c>
      <c r="AN428" s="2444">
        <f t="shared" ref="AN428:BS428" si="1643">AN222</f>
        <v>0</v>
      </c>
      <c r="AO428" s="2423">
        <f t="shared" si="1643"/>
        <v>0</v>
      </c>
      <c r="AP428" s="2421">
        <f t="shared" si="1643"/>
        <v>0</v>
      </c>
      <c r="AQ428" s="2421">
        <f t="shared" si="1643"/>
        <v>0</v>
      </c>
      <c r="AR428" s="2421">
        <f t="shared" si="1643"/>
        <v>0</v>
      </c>
      <c r="AS428" s="2422">
        <f t="shared" si="1643"/>
        <v>0</v>
      </c>
      <c r="AT428" s="2444">
        <f t="shared" si="1643"/>
        <v>0</v>
      </c>
      <c r="AU428" s="2445">
        <f t="shared" si="1643"/>
        <v>0</v>
      </c>
      <c r="AV428" s="184">
        <f t="shared" si="1643"/>
        <v>0</v>
      </c>
      <c r="AW428" s="3026" t="str">
        <f t="shared" si="1643"/>
        <v>الإجمالي</v>
      </c>
      <c r="AX428" s="2459">
        <f t="shared" si="1643"/>
        <v>0</v>
      </c>
      <c r="AY428" s="2457">
        <f t="shared" si="1643"/>
        <v>0</v>
      </c>
      <c r="AZ428" s="2457">
        <f t="shared" si="1643"/>
        <v>0</v>
      </c>
      <c r="BA428" s="2457">
        <f t="shared" si="1643"/>
        <v>0</v>
      </c>
      <c r="BB428" s="2457">
        <f t="shared" si="1643"/>
        <v>0</v>
      </c>
      <c r="BC428" s="2457">
        <f t="shared" si="1643"/>
        <v>0</v>
      </c>
      <c r="BD428" s="2516">
        <f t="shared" si="1643"/>
        <v>0</v>
      </c>
      <c r="BE428" s="2459">
        <f t="shared" si="1643"/>
        <v>0</v>
      </c>
      <c r="BF428" s="2457">
        <f t="shared" si="1643"/>
        <v>0</v>
      </c>
      <c r="BG428" s="2457">
        <f t="shared" si="1643"/>
        <v>0</v>
      </c>
      <c r="BH428" s="2457">
        <f t="shared" si="1643"/>
        <v>0</v>
      </c>
      <c r="BI428" s="2516">
        <f t="shared" si="1643"/>
        <v>0</v>
      </c>
      <c r="BJ428" s="2456">
        <f t="shared" si="1643"/>
        <v>0</v>
      </c>
      <c r="BK428" s="2457">
        <f t="shared" si="1643"/>
        <v>0</v>
      </c>
      <c r="BL428" s="2458">
        <f t="shared" si="1643"/>
        <v>0</v>
      </c>
      <c r="BM428" s="2398">
        <f t="shared" si="1643"/>
        <v>0</v>
      </c>
      <c r="BN428" s="2398">
        <f t="shared" si="1643"/>
        <v>0</v>
      </c>
      <c r="BO428" s="2459">
        <f t="shared" si="1643"/>
        <v>0</v>
      </c>
      <c r="BP428" s="2457">
        <f t="shared" si="1643"/>
        <v>0</v>
      </c>
      <c r="BQ428" s="2457">
        <f t="shared" si="1643"/>
        <v>0</v>
      </c>
      <c r="BR428" s="2457">
        <f t="shared" si="1643"/>
        <v>0</v>
      </c>
      <c r="BS428" s="2516">
        <f t="shared" si="1643"/>
        <v>0</v>
      </c>
      <c r="BT428" s="2456">
        <f t="shared" ref="BT428:CV428" si="1644">BT222</f>
        <v>0</v>
      </c>
      <c r="BU428" s="2457">
        <f t="shared" si="1644"/>
        <v>0</v>
      </c>
      <c r="BV428" s="2458">
        <f t="shared" si="1644"/>
        <v>0</v>
      </c>
      <c r="BW428" s="2398">
        <f t="shared" si="1644"/>
        <v>0</v>
      </c>
      <c r="BX428" s="2398">
        <f t="shared" si="1644"/>
        <v>0</v>
      </c>
      <c r="BY428" s="2456">
        <f t="shared" si="1644"/>
        <v>0</v>
      </c>
      <c r="BZ428" s="2458">
        <f t="shared" si="1644"/>
        <v>0</v>
      </c>
      <c r="CA428" s="2398">
        <f t="shared" si="1644"/>
        <v>0</v>
      </c>
      <c r="CB428" s="181">
        <f t="shared" si="1644"/>
        <v>0</v>
      </c>
      <c r="CC428" s="2512" t="str">
        <f t="shared" si="1644"/>
        <v>المجموع</v>
      </c>
      <c r="CD428" s="2423">
        <f t="shared" si="1644"/>
        <v>0</v>
      </c>
      <c r="CE428" s="2421">
        <f t="shared" si="1644"/>
        <v>0</v>
      </c>
      <c r="CF428" s="2422">
        <f t="shared" si="1644"/>
        <v>0</v>
      </c>
      <c r="CG428" s="2444">
        <f t="shared" si="1644"/>
        <v>0</v>
      </c>
      <c r="CH428" s="2423">
        <f t="shared" si="1644"/>
        <v>0</v>
      </c>
      <c r="CI428" s="2421">
        <f t="shared" si="1644"/>
        <v>0</v>
      </c>
      <c r="CJ428" s="2422">
        <f t="shared" si="1644"/>
        <v>0</v>
      </c>
      <c r="CK428" s="2444">
        <f t="shared" si="1644"/>
        <v>0</v>
      </c>
      <c r="CL428" s="2423">
        <f t="shared" si="1644"/>
        <v>0</v>
      </c>
      <c r="CM428" s="2421">
        <f t="shared" si="1644"/>
        <v>0</v>
      </c>
      <c r="CN428" s="2422">
        <f t="shared" si="1644"/>
        <v>0</v>
      </c>
      <c r="CO428" s="2444">
        <f t="shared" si="1644"/>
        <v>0</v>
      </c>
      <c r="CP428" s="2423">
        <f t="shared" si="1644"/>
        <v>0</v>
      </c>
      <c r="CQ428" s="2422">
        <f t="shared" si="1644"/>
        <v>0</v>
      </c>
      <c r="CR428" s="2444">
        <f t="shared" si="1644"/>
        <v>0</v>
      </c>
      <c r="CS428" s="2423">
        <f t="shared" si="1644"/>
        <v>0</v>
      </c>
      <c r="CT428" s="2421">
        <f t="shared" si="1644"/>
        <v>0</v>
      </c>
      <c r="CU428" s="2422">
        <f t="shared" si="1644"/>
        <v>0</v>
      </c>
      <c r="CV428" s="2444">
        <f t="shared" si="1644"/>
        <v>0</v>
      </c>
      <c r="CW428" s="184"/>
      <c r="CX428" s="2420">
        <f t="shared" ref="CX428:DG428" si="1645">CX222</f>
        <v>0</v>
      </c>
      <c r="CY428" s="2421">
        <f t="shared" si="1645"/>
        <v>0</v>
      </c>
      <c r="CZ428" s="2422">
        <f t="shared" si="1645"/>
        <v>0</v>
      </c>
      <c r="DA428" s="2444">
        <f t="shared" si="1645"/>
        <v>0</v>
      </c>
      <c r="DB428" s="2423">
        <f t="shared" si="1645"/>
        <v>0</v>
      </c>
      <c r="DC428" s="2421">
        <f t="shared" si="1645"/>
        <v>0</v>
      </c>
      <c r="DD428" s="2422">
        <f t="shared" si="1645"/>
        <v>0</v>
      </c>
      <c r="DE428" s="2444">
        <f t="shared" si="1645"/>
        <v>0</v>
      </c>
      <c r="DF428" s="184">
        <f t="shared" si="1645"/>
        <v>0</v>
      </c>
      <c r="DG428" s="2444">
        <f t="shared" si="1645"/>
        <v>0</v>
      </c>
      <c r="DH428" s="184"/>
      <c r="DI428" s="2443">
        <f>DI222</f>
        <v>0</v>
      </c>
      <c r="DJ428" s="2444">
        <f>DJ222</f>
        <v>0</v>
      </c>
      <c r="DK428" s="2445">
        <f>DK222</f>
        <v>0</v>
      </c>
      <c r="DL428" s="181"/>
      <c r="DM428" s="2444">
        <f>DM222</f>
        <v>0</v>
      </c>
      <c r="DN428" s="181"/>
      <c r="DO428" s="2505" t="str">
        <f t="shared" si="1578"/>
        <v>True</v>
      </c>
    </row>
    <row r="429" spans="1:119" s="234" customFormat="1" ht="39.9" customHeight="1">
      <c r="A429" s="181">
        <f>A230</f>
        <v>0</v>
      </c>
      <c r="B429" s="8480" t="s">
        <v>689</v>
      </c>
      <c r="C429" s="8465"/>
      <c r="D429" s="3012" t="str">
        <f>E225</f>
        <v>الأثنين</v>
      </c>
      <c r="E429" s="8465" t="str">
        <f>$C$225</f>
        <v>محمود عبد الحميد حمدي السيد منصور غيضان</v>
      </c>
      <c r="F429" s="8465"/>
      <c r="G429" s="8471"/>
      <c r="H429" s="2438">
        <f t="shared" ref="H429:AM429" si="1646">H230</f>
        <v>0</v>
      </c>
      <c r="I429" s="2437">
        <f t="shared" si="1646"/>
        <v>0</v>
      </c>
      <c r="J429" s="2435">
        <f t="shared" si="1646"/>
        <v>0</v>
      </c>
      <c r="K429" s="2436">
        <f t="shared" si="1646"/>
        <v>0</v>
      </c>
      <c r="L429" s="2436">
        <f t="shared" si="1646"/>
        <v>0</v>
      </c>
      <c r="M429" s="2506">
        <f t="shared" si="1646"/>
        <v>0</v>
      </c>
      <c r="N429" s="2438">
        <f t="shared" si="1646"/>
        <v>0</v>
      </c>
      <c r="O429" s="2437">
        <f t="shared" si="1646"/>
        <v>0</v>
      </c>
      <c r="P429" s="2435">
        <f t="shared" si="1646"/>
        <v>0</v>
      </c>
      <c r="Q429" s="2506">
        <f t="shared" si="1646"/>
        <v>0</v>
      </c>
      <c r="R429" s="2438">
        <f t="shared" si="1646"/>
        <v>0</v>
      </c>
      <c r="S429" s="2437">
        <f t="shared" si="1646"/>
        <v>0</v>
      </c>
      <c r="T429" s="2441">
        <f t="shared" si="1646"/>
        <v>0</v>
      </c>
      <c r="U429" s="2518">
        <f t="shared" si="1646"/>
        <v>0</v>
      </c>
      <c r="V429" s="2435">
        <f t="shared" si="1646"/>
        <v>0</v>
      </c>
      <c r="W429" s="2506">
        <f t="shared" si="1646"/>
        <v>0</v>
      </c>
      <c r="X429" s="2438">
        <f t="shared" si="1646"/>
        <v>0</v>
      </c>
      <c r="Y429" s="2436">
        <f t="shared" si="1646"/>
        <v>0</v>
      </c>
      <c r="Z429" s="2437">
        <f t="shared" si="1646"/>
        <v>0</v>
      </c>
      <c r="AA429" s="2441">
        <f t="shared" si="1646"/>
        <v>0</v>
      </c>
      <c r="AB429" s="2518">
        <f t="shared" si="1646"/>
        <v>0</v>
      </c>
      <c r="AC429" s="2435">
        <f t="shared" si="1646"/>
        <v>0</v>
      </c>
      <c r="AD429" s="2436">
        <f t="shared" si="1646"/>
        <v>0</v>
      </c>
      <c r="AE429" s="2436">
        <f t="shared" si="1646"/>
        <v>0</v>
      </c>
      <c r="AF429" s="2436">
        <f t="shared" si="1646"/>
        <v>0</v>
      </c>
      <c r="AG429" s="2436">
        <f t="shared" si="1646"/>
        <v>0</v>
      </c>
      <c r="AH429" s="2506">
        <f t="shared" si="1646"/>
        <v>0</v>
      </c>
      <c r="AI429" s="2438">
        <f t="shared" si="1646"/>
        <v>0</v>
      </c>
      <c r="AJ429" s="2436">
        <f t="shared" si="1646"/>
        <v>0</v>
      </c>
      <c r="AK429" s="2437">
        <f t="shared" si="1646"/>
        <v>0</v>
      </c>
      <c r="AL429" s="2441">
        <f t="shared" si="1646"/>
        <v>0</v>
      </c>
      <c r="AM429" s="2441">
        <f t="shared" si="1646"/>
        <v>0</v>
      </c>
      <c r="AN429" s="2441">
        <f t="shared" ref="AN429:BS429" si="1647">AN230</f>
        <v>0</v>
      </c>
      <c r="AO429" s="2438">
        <f t="shared" si="1647"/>
        <v>0</v>
      </c>
      <c r="AP429" s="2436">
        <f t="shared" si="1647"/>
        <v>0</v>
      </c>
      <c r="AQ429" s="2436">
        <f t="shared" si="1647"/>
        <v>0</v>
      </c>
      <c r="AR429" s="2436">
        <f t="shared" si="1647"/>
        <v>0</v>
      </c>
      <c r="AS429" s="2437">
        <f t="shared" si="1647"/>
        <v>0</v>
      </c>
      <c r="AT429" s="2441">
        <f t="shared" si="1647"/>
        <v>0</v>
      </c>
      <c r="AU429" s="2442">
        <f t="shared" si="1647"/>
        <v>0</v>
      </c>
      <c r="AV429" s="184">
        <f t="shared" si="1647"/>
        <v>0</v>
      </c>
      <c r="AW429" s="3015" t="str">
        <f t="shared" si="1647"/>
        <v>الإجمالي</v>
      </c>
      <c r="AX429" s="2435">
        <f t="shared" si="1647"/>
        <v>0</v>
      </c>
      <c r="AY429" s="2436">
        <f t="shared" si="1647"/>
        <v>0</v>
      </c>
      <c r="AZ429" s="2436">
        <f t="shared" si="1647"/>
        <v>0</v>
      </c>
      <c r="BA429" s="2436">
        <f t="shared" si="1647"/>
        <v>0</v>
      </c>
      <c r="BB429" s="2436">
        <f t="shared" si="1647"/>
        <v>0</v>
      </c>
      <c r="BC429" s="2436">
        <f t="shared" si="1647"/>
        <v>0</v>
      </c>
      <c r="BD429" s="2506">
        <f t="shared" si="1647"/>
        <v>0</v>
      </c>
      <c r="BE429" s="2435">
        <f t="shared" si="1647"/>
        <v>0</v>
      </c>
      <c r="BF429" s="2436">
        <f t="shared" si="1647"/>
        <v>0</v>
      </c>
      <c r="BG429" s="2436">
        <f t="shared" si="1647"/>
        <v>0</v>
      </c>
      <c r="BH429" s="2436">
        <f t="shared" si="1647"/>
        <v>0</v>
      </c>
      <c r="BI429" s="2506">
        <f t="shared" si="1647"/>
        <v>0</v>
      </c>
      <c r="BJ429" s="2438">
        <f t="shared" si="1647"/>
        <v>0</v>
      </c>
      <c r="BK429" s="2436">
        <f t="shared" si="1647"/>
        <v>0</v>
      </c>
      <c r="BL429" s="2437">
        <f t="shared" si="1647"/>
        <v>0</v>
      </c>
      <c r="BM429" s="2441">
        <f t="shared" si="1647"/>
        <v>0</v>
      </c>
      <c r="BN429" s="2441">
        <f t="shared" si="1647"/>
        <v>0</v>
      </c>
      <c r="BO429" s="2435">
        <f t="shared" si="1647"/>
        <v>0</v>
      </c>
      <c r="BP429" s="2436">
        <f t="shared" si="1647"/>
        <v>0</v>
      </c>
      <c r="BQ429" s="2436">
        <f t="shared" si="1647"/>
        <v>0</v>
      </c>
      <c r="BR429" s="2436">
        <f t="shared" si="1647"/>
        <v>0</v>
      </c>
      <c r="BS429" s="2506">
        <f t="shared" si="1647"/>
        <v>0</v>
      </c>
      <c r="BT429" s="2438">
        <f t="shared" ref="BT429:CV429" si="1648">BT230</f>
        <v>0</v>
      </c>
      <c r="BU429" s="2436">
        <f t="shared" si="1648"/>
        <v>0</v>
      </c>
      <c r="BV429" s="2437">
        <f t="shared" si="1648"/>
        <v>0</v>
      </c>
      <c r="BW429" s="2441">
        <f t="shared" si="1648"/>
        <v>0</v>
      </c>
      <c r="BX429" s="2441">
        <f t="shared" si="1648"/>
        <v>0</v>
      </c>
      <c r="BY429" s="2438">
        <f t="shared" si="1648"/>
        <v>0</v>
      </c>
      <c r="BZ429" s="2437">
        <f t="shared" si="1648"/>
        <v>0</v>
      </c>
      <c r="CA429" s="2441">
        <f t="shared" si="1648"/>
        <v>0</v>
      </c>
      <c r="CB429" s="181">
        <f t="shared" si="1648"/>
        <v>0</v>
      </c>
      <c r="CC429" s="2046" t="str">
        <f t="shared" si="1648"/>
        <v>المجموع</v>
      </c>
      <c r="CD429" s="2427">
        <f t="shared" si="1648"/>
        <v>0</v>
      </c>
      <c r="CE429" s="2425">
        <f t="shared" si="1648"/>
        <v>0</v>
      </c>
      <c r="CF429" s="2426">
        <f t="shared" si="1648"/>
        <v>0</v>
      </c>
      <c r="CG429" s="2430">
        <f t="shared" si="1648"/>
        <v>0</v>
      </c>
      <c r="CH429" s="2427">
        <f t="shared" si="1648"/>
        <v>0</v>
      </c>
      <c r="CI429" s="2425">
        <f t="shared" si="1648"/>
        <v>0</v>
      </c>
      <c r="CJ429" s="2426">
        <f t="shared" si="1648"/>
        <v>0</v>
      </c>
      <c r="CK429" s="2430">
        <f t="shared" si="1648"/>
        <v>0</v>
      </c>
      <c r="CL429" s="2427">
        <f t="shared" si="1648"/>
        <v>0</v>
      </c>
      <c r="CM429" s="2425">
        <f t="shared" si="1648"/>
        <v>0</v>
      </c>
      <c r="CN429" s="2426">
        <f t="shared" si="1648"/>
        <v>0</v>
      </c>
      <c r="CO429" s="2430">
        <f t="shared" si="1648"/>
        <v>0</v>
      </c>
      <c r="CP429" s="2427">
        <f t="shared" si="1648"/>
        <v>0</v>
      </c>
      <c r="CQ429" s="2426">
        <f t="shared" si="1648"/>
        <v>0</v>
      </c>
      <c r="CR429" s="2430">
        <f t="shared" si="1648"/>
        <v>0</v>
      </c>
      <c r="CS429" s="2427">
        <f t="shared" si="1648"/>
        <v>0</v>
      </c>
      <c r="CT429" s="2425">
        <f t="shared" si="1648"/>
        <v>0</v>
      </c>
      <c r="CU429" s="2426">
        <f t="shared" si="1648"/>
        <v>0</v>
      </c>
      <c r="CV429" s="2430">
        <f t="shared" si="1648"/>
        <v>0</v>
      </c>
      <c r="CW429" s="184"/>
      <c r="CX429" s="2424">
        <f t="shared" ref="CX429:DG429" si="1649">CX230</f>
        <v>0</v>
      </c>
      <c r="CY429" s="2425">
        <f t="shared" si="1649"/>
        <v>0</v>
      </c>
      <c r="CZ429" s="2426">
        <f t="shared" si="1649"/>
        <v>0</v>
      </c>
      <c r="DA429" s="2430">
        <f t="shared" si="1649"/>
        <v>0</v>
      </c>
      <c r="DB429" s="2427">
        <f t="shared" si="1649"/>
        <v>0</v>
      </c>
      <c r="DC429" s="2425">
        <f t="shared" si="1649"/>
        <v>0</v>
      </c>
      <c r="DD429" s="2426">
        <f t="shared" si="1649"/>
        <v>0</v>
      </c>
      <c r="DE429" s="2430">
        <f t="shared" si="1649"/>
        <v>0</v>
      </c>
      <c r="DF429" s="184">
        <f t="shared" si="1649"/>
        <v>0</v>
      </c>
      <c r="DG429" s="2430">
        <f t="shared" si="1649"/>
        <v>0</v>
      </c>
      <c r="DH429" s="184"/>
      <c r="DI429" s="2515">
        <f>DI230</f>
        <v>0</v>
      </c>
      <c r="DJ429" s="2430">
        <f>DJ230</f>
        <v>0</v>
      </c>
      <c r="DK429" s="2439">
        <f>DK230</f>
        <v>0</v>
      </c>
      <c r="DL429" s="181"/>
      <c r="DM429" s="2430">
        <f>DM230</f>
        <v>0</v>
      </c>
      <c r="DN429" s="181"/>
      <c r="DO429" s="2465" t="str">
        <f t="shared" si="1578"/>
        <v>True</v>
      </c>
    </row>
    <row r="430" spans="1:119" s="234" customFormat="1" ht="39.9" customHeight="1" thickBot="1">
      <c r="A430" s="181">
        <f>A256</f>
        <v>0</v>
      </c>
      <c r="B430" s="8479" t="str">
        <f>B256</f>
        <v>اجمالي د/2 اهناسيا مدني جزئي + مدني مستعجل</v>
      </c>
      <c r="C430" s="8467"/>
      <c r="D430" s="3013" t="str">
        <f>E238</f>
        <v>الخميس</v>
      </c>
      <c r="E430" s="8467" t="str">
        <f>$C$238</f>
        <v>مصطفى عبد الفتاح سيد سعد سرور</v>
      </c>
      <c r="F430" s="8467"/>
      <c r="G430" s="8472"/>
      <c r="H430" s="2423">
        <f t="shared" ref="H430:AM430" si="1650">H256</f>
        <v>0</v>
      </c>
      <c r="I430" s="2422">
        <f t="shared" si="1650"/>
        <v>0</v>
      </c>
      <c r="J430" s="2420">
        <f t="shared" si="1650"/>
        <v>0</v>
      </c>
      <c r="K430" s="2421">
        <f t="shared" si="1650"/>
        <v>0</v>
      </c>
      <c r="L430" s="2421">
        <f t="shared" si="1650"/>
        <v>0</v>
      </c>
      <c r="M430" s="2510">
        <f t="shared" si="1650"/>
        <v>0</v>
      </c>
      <c r="N430" s="2423">
        <f t="shared" si="1650"/>
        <v>0</v>
      </c>
      <c r="O430" s="2422">
        <f t="shared" si="1650"/>
        <v>0</v>
      </c>
      <c r="P430" s="2420">
        <f t="shared" si="1650"/>
        <v>0</v>
      </c>
      <c r="Q430" s="2510">
        <f t="shared" si="1650"/>
        <v>0</v>
      </c>
      <c r="R430" s="2423">
        <f t="shared" si="1650"/>
        <v>0</v>
      </c>
      <c r="S430" s="2422">
        <f t="shared" si="1650"/>
        <v>0</v>
      </c>
      <c r="T430" s="2444">
        <f t="shared" si="1650"/>
        <v>0</v>
      </c>
      <c r="U430" s="2514">
        <f t="shared" si="1650"/>
        <v>0</v>
      </c>
      <c r="V430" s="2420">
        <f t="shared" si="1650"/>
        <v>0</v>
      </c>
      <c r="W430" s="2510">
        <f t="shared" si="1650"/>
        <v>0</v>
      </c>
      <c r="X430" s="2423">
        <f t="shared" si="1650"/>
        <v>0</v>
      </c>
      <c r="Y430" s="2421">
        <f t="shared" si="1650"/>
        <v>0</v>
      </c>
      <c r="Z430" s="2422">
        <f t="shared" si="1650"/>
        <v>0</v>
      </c>
      <c r="AA430" s="2444">
        <f t="shared" si="1650"/>
        <v>0</v>
      </c>
      <c r="AB430" s="2514">
        <f t="shared" si="1650"/>
        <v>0</v>
      </c>
      <c r="AC430" s="2420">
        <f t="shared" si="1650"/>
        <v>0</v>
      </c>
      <c r="AD430" s="2421">
        <f t="shared" si="1650"/>
        <v>0</v>
      </c>
      <c r="AE430" s="2421">
        <f t="shared" si="1650"/>
        <v>0</v>
      </c>
      <c r="AF430" s="2421">
        <f t="shared" si="1650"/>
        <v>0</v>
      </c>
      <c r="AG430" s="2421">
        <f t="shared" si="1650"/>
        <v>0</v>
      </c>
      <c r="AH430" s="2510">
        <f t="shared" si="1650"/>
        <v>0</v>
      </c>
      <c r="AI430" s="2423">
        <f t="shared" si="1650"/>
        <v>0</v>
      </c>
      <c r="AJ430" s="2421">
        <f t="shared" si="1650"/>
        <v>0</v>
      </c>
      <c r="AK430" s="2422">
        <f t="shared" si="1650"/>
        <v>0</v>
      </c>
      <c r="AL430" s="2444">
        <f t="shared" si="1650"/>
        <v>0</v>
      </c>
      <c r="AM430" s="2444">
        <f t="shared" si="1650"/>
        <v>0</v>
      </c>
      <c r="AN430" s="2444">
        <f t="shared" ref="AN430:BS430" si="1651">AN256</f>
        <v>0</v>
      </c>
      <c r="AO430" s="2423">
        <f t="shared" si="1651"/>
        <v>0</v>
      </c>
      <c r="AP430" s="2421">
        <f t="shared" si="1651"/>
        <v>0</v>
      </c>
      <c r="AQ430" s="2421">
        <f t="shared" si="1651"/>
        <v>0</v>
      </c>
      <c r="AR430" s="2421">
        <f t="shared" si="1651"/>
        <v>0</v>
      </c>
      <c r="AS430" s="2422">
        <f t="shared" si="1651"/>
        <v>0</v>
      </c>
      <c r="AT430" s="2444">
        <f t="shared" si="1651"/>
        <v>0</v>
      </c>
      <c r="AU430" s="2445">
        <f t="shared" si="1651"/>
        <v>0</v>
      </c>
      <c r="AV430" s="184">
        <f t="shared" si="1651"/>
        <v>0</v>
      </c>
      <c r="AW430" s="3017" t="str">
        <f t="shared" si="1651"/>
        <v>الإجمالي</v>
      </c>
      <c r="AX430" s="2420">
        <f t="shared" si="1651"/>
        <v>0</v>
      </c>
      <c r="AY430" s="2421">
        <f t="shared" si="1651"/>
        <v>0</v>
      </c>
      <c r="AZ430" s="2421">
        <f t="shared" si="1651"/>
        <v>0</v>
      </c>
      <c r="BA430" s="2421">
        <f t="shared" si="1651"/>
        <v>0</v>
      </c>
      <c r="BB430" s="2421">
        <f t="shared" si="1651"/>
        <v>0</v>
      </c>
      <c r="BC430" s="2421">
        <f t="shared" si="1651"/>
        <v>0</v>
      </c>
      <c r="BD430" s="2510">
        <f t="shared" si="1651"/>
        <v>0</v>
      </c>
      <c r="BE430" s="2420">
        <f t="shared" si="1651"/>
        <v>0</v>
      </c>
      <c r="BF430" s="2421">
        <f t="shared" si="1651"/>
        <v>0</v>
      </c>
      <c r="BG430" s="2421">
        <f t="shared" si="1651"/>
        <v>0</v>
      </c>
      <c r="BH430" s="2421">
        <f t="shared" si="1651"/>
        <v>0</v>
      </c>
      <c r="BI430" s="2510">
        <f t="shared" si="1651"/>
        <v>0</v>
      </c>
      <c r="BJ430" s="2423">
        <f t="shared" si="1651"/>
        <v>0</v>
      </c>
      <c r="BK430" s="2421">
        <f t="shared" si="1651"/>
        <v>0</v>
      </c>
      <c r="BL430" s="2422">
        <f t="shared" si="1651"/>
        <v>0</v>
      </c>
      <c r="BM430" s="2444">
        <f t="shared" si="1651"/>
        <v>0</v>
      </c>
      <c r="BN430" s="2444">
        <f t="shared" si="1651"/>
        <v>0</v>
      </c>
      <c r="BO430" s="2420">
        <f t="shared" si="1651"/>
        <v>0</v>
      </c>
      <c r="BP430" s="2421">
        <f t="shared" si="1651"/>
        <v>0</v>
      </c>
      <c r="BQ430" s="2421">
        <f t="shared" si="1651"/>
        <v>0</v>
      </c>
      <c r="BR430" s="2421">
        <f t="shared" si="1651"/>
        <v>0</v>
      </c>
      <c r="BS430" s="2510">
        <f t="shared" si="1651"/>
        <v>0</v>
      </c>
      <c r="BT430" s="2423">
        <f t="shared" ref="BT430:CV430" si="1652">BT256</f>
        <v>0</v>
      </c>
      <c r="BU430" s="2421">
        <f t="shared" si="1652"/>
        <v>0</v>
      </c>
      <c r="BV430" s="2422">
        <f t="shared" si="1652"/>
        <v>0</v>
      </c>
      <c r="BW430" s="2444">
        <f t="shared" si="1652"/>
        <v>0</v>
      </c>
      <c r="BX430" s="2444">
        <f t="shared" si="1652"/>
        <v>0</v>
      </c>
      <c r="BY430" s="2423">
        <f t="shared" si="1652"/>
        <v>0</v>
      </c>
      <c r="BZ430" s="2422">
        <f t="shared" si="1652"/>
        <v>0</v>
      </c>
      <c r="CA430" s="2444">
        <f t="shared" si="1652"/>
        <v>0</v>
      </c>
      <c r="CB430" s="181">
        <f t="shared" si="1652"/>
        <v>0</v>
      </c>
      <c r="CC430" s="2511" t="str">
        <f t="shared" si="1652"/>
        <v>المجموع</v>
      </c>
      <c r="CD430" s="2456">
        <f t="shared" si="1652"/>
        <v>0</v>
      </c>
      <c r="CE430" s="2457">
        <f t="shared" si="1652"/>
        <v>0</v>
      </c>
      <c r="CF430" s="2458">
        <f t="shared" si="1652"/>
        <v>0</v>
      </c>
      <c r="CG430" s="2398">
        <f t="shared" si="1652"/>
        <v>0</v>
      </c>
      <c r="CH430" s="2456">
        <f t="shared" si="1652"/>
        <v>0</v>
      </c>
      <c r="CI430" s="2457">
        <f t="shared" si="1652"/>
        <v>0</v>
      </c>
      <c r="CJ430" s="2458">
        <f t="shared" si="1652"/>
        <v>0</v>
      </c>
      <c r="CK430" s="2398">
        <f t="shared" si="1652"/>
        <v>0</v>
      </c>
      <c r="CL430" s="2456">
        <f t="shared" si="1652"/>
        <v>0</v>
      </c>
      <c r="CM430" s="2457">
        <f t="shared" si="1652"/>
        <v>0</v>
      </c>
      <c r="CN430" s="2458">
        <f t="shared" si="1652"/>
        <v>0</v>
      </c>
      <c r="CO430" s="2398">
        <f t="shared" si="1652"/>
        <v>0</v>
      </c>
      <c r="CP430" s="2456">
        <f t="shared" si="1652"/>
        <v>0</v>
      </c>
      <c r="CQ430" s="2458">
        <f t="shared" si="1652"/>
        <v>0</v>
      </c>
      <c r="CR430" s="2398">
        <f t="shared" si="1652"/>
        <v>0</v>
      </c>
      <c r="CS430" s="2456">
        <f t="shared" si="1652"/>
        <v>0</v>
      </c>
      <c r="CT430" s="2457">
        <f t="shared" si="1652"/>
        <v>0</v>
      </c>
      <c r="CU430" s="2458">
        <f t="shared" si="1652"/>
        <v>0</v>
      </c>
      <c r="CV430" s="2398">
        <f t="shared" si="1652"/>
        <v>0</v>
      </c>
      <c r="CW430" s="184"/>
      <c r="CX430" s="2459">
        <f t="shared" ref="CX430:DG430" si="1653">CX256</f>
        <v>0</v>
      </c>
      <c r="CY430" s="2457">
        <f t="shared" si="1653"/>
        <v>0</v>
      </c>
      <c r="CZ430" s="2458">
        <f t="shared" si="1653"/>
        <v>0</v>
      </c>
      <c r="DA430" s="2398">
        <f t="shared" si="1653"/>
        <v>0</v>
      </c>
      <c r="DB430" s="2456">
        <f t="shared" si="1653"/>
        <v>0</v>
      </c>
      <c r="DC430" s="2457">
        <f t="shared" si="1653"/>
        <v>0</v>
      </c>
      <c r="DD430" s="2458">
        <f t="shared" si="1653"/>
        <v>0</v>
      </c>
      <c r="DE430" s="2398">
        <f t="shared" si="1653"/>
        <v>0</v>
      </c>
      <c r="DF430" s="184">
        <f t="shared" si="1653"/>
        <v>0</v>
      </c>
      <c r="DG430" s="2398">
        <f t="shared" si="1653"/>
        <v>0</v>
      </c>
      <c r="DH430" s="184"/>
      <c r="DI430" s="2397">
        <f>DI256</f>
        <v>0</v>
      </c>
      <c r="DJ430" s="2398">
        <f>DJ256</f>
        <v>0</v>
      </c>
      <c r="DK430" s="2399">
        <f>DK256</f>
        <v>0</v>
      </c>
      <c r="DL430" s="181"/>
      <c r="DM430" s="2398">
        <f>DM256</f>
        <v>0</v>
      </c>
      <c r="DN430" s="181"/>
      <c r="DO430" s="2463" t="str">
        <f t="shared" si="1578"/>
        <v>True</v>
      </c>
    </row>
    <row r="431" spans="1:119" s="234" customFormat="1" ht="39.9" customHeight="1">
      <c r="A431" s="181">
        <f>A264</f>
        <v>0</v>
      </c>
      <c r="B431" s="8480" t="s">
        <v>690</v>
      </c>
      <c r="C431" s="8465"/>
      <c r="D431" s="3012" t="str">
        <f>E259</f>
        <v>الأحد</v>
      </c>
      <c r="E431" s="8465" t="str">
        <f>$C$259</f>
        <v>محمد احمد شوقي عبد العظيم سيد</v>
      </c>
      <c r="F431" s="8465"/>
      <c r="G431" s="8471"/>
      <c r="H431" s="2438">
        <f t="shared" ref="H431:AM431" si="1654">H264</f>
        <v>0</v>
      </c>
      <c r="I431" s="2437">
        <f t="shared" si="1654"/>
        <v>0</v>
      </c>
      <c r="J431" s="2435">
        <f t="shared" si="1654"/>
        <v>0</v>
      </c>
      <c r="K431" s="2436">
        <f t="shared" si="1654"/>
        <v>0</v>
      </c>
      <c r="L431" s="2436">
        <f t="shared" si="1654"/>
        <v>0</v>
      </c>
      <c r="M431" s="2506">
        <f t="shared" si="1654"/>
        <v>0</v>
      </c>
      <c r="N431" s="2438">
        <f t="shared" si="1654"/>
        <v>0</v>
      </c>
      <c r="O431" s="2437">
        <f t="shared" si="1654"/>
        <v>0</v>
      </c>
      <c r="P431" s="2435">
        <f t="shared" si="1654"/>
        <v>0</v>
      </c>
      <c r="Q431" s="2506">
        <f t="shared" si="1654"/>
        <v>0</v>
      </c>
      <c r="R431" s="2438">
        <f t="shared" si="1654"/>
        <v>0</v>
      </c>
      <c r="S431" s="2437">
        <f t="shared" si="1654"/>
        <v>0</v>
      </c>
      <c r="T431" s="2441">
        <f t="shared" si="1654"/>
        <v>0</v>
      </c>
      <c r="U431" s="2518">
        <f t="shared" si="1654"/>
        <v>0</v>
      </c>
      <c r="V431" s="2435">
        <f t="shared" si="1654"/>
        <v>0</v>
      </c>
      <c r="W431" s="2506">
        <f t="shared" si="1654"/>
        <v>0</v>
      </c>
      <c r="X431" s="2438">
        <f t="shared" si="1654"/>
        <v>0</v>
      </c>
      <c r="Y431" s="2436">
        <f t="shared" si="1654"/>
        <v>0</v>
      </c>
      <c r="Z431" s="2437">
        <f t="shared" si="1654"/>
        <v>0</v>
      </c>
      <c r="AA431" s="2441">
        <f t="shared" si="1654"/>
        <v>0</v>
      </c>
      <c r="AB431" s="2518">
        <f t="shared" si="1654"/>
        <v>0</v>
      </c>
      <c r="AC431" s="2435">
        <f t="shared" si="1654"/>
        <v>0</v>
      </c>
      <c r="AD431" s="2436">
        <f t="shared" si="1654"/>
        <v>0</v>
      </c>
      <c r="AE431" s="2436">
        <f t="shared" si="1654"/>
        <v>0</v>
      </c>
      <c r="AF431" s="2436">
        <f t="shared" si="1654"/>
        <v>0</v>
      </c>
      <c r="AG431" s="2436">
        <f t="shared" si="1654"/>
        <v>0</v>
      </c>
      <c r="AH431" s="2506">
        <f t="shared" si="1654"/>
        <v>0</v>
      </c>
      <c r="AI431" s="2438">
        <f t="shared" si="1654"/>
        <v>0</v>
      </c>
      <c r="AJ431" s="2436">
        <f t="shared" si="1654"/>
        <v>0</v>
      </c>
      <c r="AK431" s="2437">
        <f t="shared" si="1654"/>
        <v>0</v>
      </c>
      <c r="AL431" s="2441">
        <f t="shared" si="1654"/>
        <v>0</v>
      </c>
      <c r="AM431" s="2441">
        <f t="shared" si="1654"/>
        <v>0</v>
      </c>
      <c r="AN431" s="2441">
        <f t="shared" ref="AN431:BS431" si="1655">AN264</f>
        <v>0</v>
      </c>
      <c r="AO431" s="2438">
        <f t="shared" si="1655"/>
        <v>0</v>
      </c>
      <c r="AP431" s="2436">
        <f t="shared" si="1655"/>
        <v>0</v>
      </c>
      <c r="AQ431" s="2436">
        <f t="shared" si="1655"/>
        <v>0</v>
      </c>
      <c r="AR431" s="2436">
        <f t="shared" si="1655"/>
        <v>0</v>
      </c>
      <c r="AS431" s="2437">
        <f t="shared" si="1655"/>
        <v>0</v>
      </c>
      <c r="AT431" s="2441">
        <f t="shared" si="1655"/>
        <v>0</v>
      </c>
      <c r="AU431" s="2442">
        <f t="shared" si="1655"/>
        <v>0</v>
      </c>
      <c r="AV431" s="184">
        <f t="shared" si="1655"/>
        <v>0</v>
      </c>
      <c r="AW431" s="3025" t="str">
        <f t="shared" si="1655"/>
        <v>الإجمالي</v>
      </c>
      <c r="AX431" s="2424">
        <f t="shared" si="1655"/>
        <v>0</v>
      </c>
      <c r="AY431" s="2425">
        <f t="shared" si="1655"/>
        <v>0</v>
      </c>
      <c r="AZ431" s="2425">
        <f t="shared" si="1655"/>
        <v>0</v>
      </c>
      <c r="BA431" s="2425">
        <f t="shared" si="1655"/>
        <v>0</v>
      </c>
      <c r="BB431" s="2425">
        <f t="shared" si="1655"/>
        <v>0</v>
      </c>
      <c r="BC431" s="2425">
        <f t="shared" si="1655"/>
        <v>0</v>
      </c>
      <c r="BD431" s="2428">
        <f t="shared" si="1655"/>
        <v>0</v>
      </c>
      <c r="BE431" s="2424">
        <f t="shared" si="1655"/>
        <v>0</v>
      </c>
      <c r="BF431" s="2425">
        <f t="shared" si="1655"/>
        <v>0</v>
      </c>
      <c r="BG431" s="2425">
        <f t="shared" si="1655"/>
        <v>0</v>
      </c>
      <c r="BH431" s="2425">
        <f t="shared" si="1655"/>
        <v>0</v>
      </c>
      <c r="BI431" s="2428">
        <f t="shared" si="1655"/>
        <v>0</v>
      </c>
      <c r="BJ431" s="2427">
        <f t="shared" si="1655"/>
        <v>0</v>
      </c>
      <c r="BK431" s="2425">
        <f t="shared" si="1655"/>
        <v>0</v>
      </c>
      <c r="BL431" s="2426">
        <f t="shared" si="1655"/>
        <v>0</v>
      </c>
      <c r="BM431" s="2430">
        <f t="shared" si="1655"/>
        <v>0</v>
      </c>
      <c r="BN431" s="2430">
        <f t="shared" si="1655"/>
        <v>0</v>
      </c>
      <c r="BO431" s="2424">
        <f t="shared" si="1655"/>
        <v>0</v>
      </c>
      <c r="BP431" s="2425">
        <f t="shared" si="1655"/>
        <v>0</v>
      </c>
      <c r="BQ431" s="2425">
        <f t="shared" si="1655"/>
        <v>0</v>
      </c>
      <c r="BR431" s="2425">
        <f t="shared" si="1655"/>
        <v>0</v>
      </c>
      <c r="BS431" s="2428">
        <f t="shared" si="1655"/>
        <v>0</v>
      </c>
      <c r="BT431" s="2427">
        <f t="shared" ref="BT431:CV431" si="1656">BT264</f>
        <v>0</v>
      </c>
      <c r="BU431" s="2425">
        <f t="shared" si="1656"/>
        <v>0</v>
      </c>
      <c r="BV431" s="2426">
        <f t="shared" si="1656"/>
        <v>0</v>
      </c>
      <c r="BW431" s="2430">
        <f t="shared" si="1656"/>
        <v>0</v>
      </c>
      <c r="BX431" s="2430">
        <f t="shared" si="1656"/>
        <v>0</v>
      </c>
      <c r="BY431" s="2427">
        <f t="shared" si="1656"/>
        <v>0</v>
      </c>
      <c r="BZ431" s="2426">
        <f t="shared" si="1656"/>
        <v>0</v>
      </c>
      <c r="CA431" s="2430">
        <f t="shared" si="1656"/>
        <v>0</v>
      </c>
      <c r="CB431" s="181">
        <f t="shared" si="1656"/>
        <v>0</v>
      </c>
      <c r="CC431" s="2507" t="str">
        <f t="shared" si="1656"/>
        <v>المجموع</v>
      </c>
      <c r="CD431" s="2438">
        <f t="shared" si="1656"/>
        <v>0</v>
      </c>
      <c r="CE431" s="2436">
        <f t="shared" si="1656"/>
        <v>0</v>
      </c>
      <c r="CF431" s="2437">
        <f t="shared" si="1656"/>
        <v>0</v>
      </c>
      <c r="CG431" s="2441">
        <f t="shared" si="1656"/>
        <v>0</v>
      </c>
      <c r="CH431" s="2438">
        <f t="shared" si="1656"/>
        <v>0</v>
      </c>
      <c r="CI431" s="2436">
        <f t="shared" si="1656"/>
        <v>0</v>
      </c>
      <c r="CJ431" s="2437">
        <f t="shared" si="1656"/>
        <v>0</v>
      </c>
      <c r="CK431" s="2441">
        <f t="shared" si="1656"/>
        <v>0</v>
      </c>
      <c r="CL431" s="2438">
        <f t="shared" si="1656"/>
        <v>0</v>
      </c>
      <c r="CM431" s="2436">
        <f t="shared" si="1656"/>
        <v>0</v>
      </c>
      <c r="CN431" s="2437">
        <f t="shared" si="1656"/>
        <v>0</v>
      </c>
      <c r="CO431" s="2441">
        <f t="shared" si="1656"/>
        <v>0</v>
      </c>
      <c r="CP431" s="2438">
        <f t="shared" si="1656"/>
        <v>0</v>
      </c>
      <c r="CQ431" s="2437">
        <f t="shared" si="1656"/>
        <v>0</v>
      </c>
      <c r="CR431" s="2441">
        <f t="shared" si="1656"/>
        <v>0</v>
      </c>
      <c r="CS431" s="2438">
        <f t="shared" si="1656"/>
        <v>0</v>
      </c>
      <c r="CT431" s="2436">
        <f t="shared" si="1656"/>
        <v>0</v>
      </c>
      <c r="CU431" s="2437">
        <f t="shared" si="1656"/>
        <v>0</v>
      </c>
      <c r="CV431" s="2441">
        <f t="shared" si="1656"/>
        <v>0</v>
      </c>
      <c r="CW431" s="184"/>
      <c r="CX431" s="2435">
        <f t="shared" ref="CX431:DG431" si="1657">CX264</f>
        <v>0</v>
      </c>
      <c r="CY431" s="2436">
        <f t="shared" si="1657"/>
        <v>0</v>
      </c>
      <c r="CZ431" s="2437">
        <f t="shared" si="1657"/>
        <v>0</v>
      </c>
      <c r="DA431" s="2441">
        <f t="shared" si="1657"/>
        <v>0</v>
      </c>
      <c r="DB431" s="2438">
        <f t="shared" si="1657"/>
        <v>0</v>
      </c>
      <c r="DC431" s="2436">
        <f t="shared" si="1657"/>
        <v>0</v>
      </c>
      <c r="DD431" s="2437">
        <f t="shared" si="1657"/>
        <v>0</v>
      </c>
      <c r="DE431" s="2441">
        <f t="shared" si="1657"/>
        <v>0</v>
      </c>
      <c r="DF431" s="184">
        <f t="shared" si="1657"/>
        <v>0</v>
      </c>
      <c r="DG431" s="2441">
        <f t="shared" si="1657"/>
        <v>0</v>
      </c>
      <c r="DH431" s="184"/>
      <c r="DI431" s="2440">
        <f>DI264</f>
        <v>0</v>
      </c>
      <c r="DJ431" s="2441">
        <f>DJ264</f>
        <v>0</v>
      </c>
      <c r="DK431" s="2442">
        <f>DK264</f>
        <v>0</v>
      </c>
      <c r="DL431" s="181"/>
      <c r="DM431" s="2441">
        <f>DM264</f>
        <v>0</v>
      </c>
      <c r="DN431" s="181"/>
      <c r="DO431" s="2504" t="str">
        <f t="shared" si="1578"/>
        <v>True</v>
      </c>
    </row>
    <row r="432" spans="1:119" s="234" customFormat="1" ht="39.9" customHeight="1">
      <c r="A432" s="181">
        <f>A290</f>
        <v>0</v>
      </c>
      <c r="B432" s="8482" t="str">
        <f>B290</f>
        <v>اجمالى د/2 ببا مدني جزئي + مدني مستعجل</v>
      </c>
      <c r="C432" s="8469"/>
      <c r="D432" s="3014" t="str">
        <f>E272</f>
        <v>الأربعاء</v>
      </c>
      <c r="E432" s="8469" t="str">
        <f>$C$272</f>
        <v>محمد سلامة عطية السمان</v>
      </c>
      <c r="F432" s="8469"/>
      <c r="G432" s="8476"/>
      <c r="H432" s="2434">
        <f t="shared" ref="H432:AM432" si="1658">H290</f>
        <v>0</v>
      </c>
      <c r="I432" s="2433">
        <f t="shared" si="1658"/>
        <v>0</v>
      </c>
      <c r="J432" s="2431">
        <f t="shared" si="1658"/>
        <v>0</v>
      </c>
      <c r="K432" s="2432">
        <f t="shared" si="1658"/>
        <v>0</v>
      </c>
      <c r="L432" s="2432">
        <f t="shared" si="1658"/>
        <v>0</v>
      </c>
      <c r="M432" s="2508">
        <f t="shared" si="1658"/>
        <v>0</v>
      </c>
      <c r="N432" s="2434">
        <f t="shared" si="1658"/>
        <v>0</v>
      </c>
      <c r="O432" s="2433">
        <f t="shared" si="1658"/>
        <v>0</v>
      </c>
      <c r="P432" s="2431">
        <f t="shared" si="1658"/>
        <v>0</v>
      </c>
      <c r="Q432" s="2508">
        <f t="shared" si="1658"/>
        <v>0</v>
      </c>
      <c r="R432" s="2434">
        <f t="shared" si="1658"/>
        <v>0</v>
      </c>
      <c r="S432" s="2433">
        <f t="shared" si="1658"/>
        <v>0</v>
      </c>
      <c r="T432" s="2395">
        <f t="shared" si="1658"/>
        <v>0</v>
      </c>
      <c r="U432" s="2393">
        <f t="shared" si="1658"/>
        <v>0</v>
      </c>
      <c r="V432" s="2431">
        <f t="shared" si="1658"/>
        <v>0</v>
      </c>
      <c r="W432" s="2508">
        <f t="shared" si="1658"/>
        <v>0</v>
      </c>
      <c r="X432" s="2434">
        <f t="shared" si="1658"/>
        <v>0</v>
      </c>
      <c r="Y432" s="2432">
        <f t="shared" si="1658"/>
        <v>0</v>
      </c>
      <c r="Z432" s="2433">
        <f t="shared" si="1658"/>
        <v>0</v>
      </c>
      <c r="AA432" s="2395">
        <f t="shared" si="1658"/>
        <v>0</v>
      </c>
      <c r="AB432" s="2393">
        <f t="shared" si="1658"/>
        <v>0</v>
      </c>
      <c r="AC432" s="2431">
        <f t="shared" si="1658"/>
        <v>0</v>
      </c>
      <c r="AD432" s="2432">
        <f t="shared" si="1658"/>
        <v>0</v>
      </c>
      <c r="AE432" s="2432">
        <f t="shared" si="1658"/>
        <v>0</v>
      </c>
      <c r="AF432" s="2432">
        <f t="shared" si="1658"/>
        <v>0</v>
      </c>
      <c r="AG432" s="2432">
        <f t="shared" si="1658"/>
        <v>0</v>
      </c>
      <c r="AH432" s="2508">
        <f t="shared" si="1658"/>
        <v>0</v>
      </c>
      <c r="AI432" s="2434">
        <f t="shared" si="1658"/>
        <v>0</v>
      </c>
      <c r="AJ432" s="2432">
        <f t="shared" si="1658"/>
        <v>0</v>
      </c>
      <c r="AK432" s="2433">
        <f t="shared" si="1658"/>
        <v>0</v>
      </c>
      <c r="AL432" s="2395">
        <f t="shared" si="1658"/>
        <v>0</v>
      </c>
      <c r="AM432" s="2395">
        <f t="shared" si="1658"/>
        <v>0</v>
      </c>
      <c r="AN432" s="2395">
        <f t="shared" ref="AN432:BS432" si="1659">AN290</f>
        <v>0</v>
      </c>
      <c r="AO432" s="2434">
        <f t="shared" si="1659"/>
        <v>0</v>
      </c>
      <c r="AP432" s="2432">
        <f t="shared" si="1659"/>
        <v>0</v>
      </c>
      <c r="AQ432" s="2432">
        <f t="shared" si="1659"/>
        <v>0</v>
      </c>
      <c r="AR432" s="2432">
        <f t="shared" si="1659"/>
        <v>0</v>
      </c>
      <c r="AS432" s="2433">
        <f t="shared" si="1659"/>
        <v>0</v>
      </c>
      <c r="AT432" s="2395">
        <f t="shared" si="1659"/>
        <v>0</v>
      </c>
      <c r="AU432" s="2396">
        <f t="shared" si="1659"/>
        <v>0</v>
      </c>
      <c r="AV432" s="184">
        <f t="shared" si="1659"/>
        <v>0</v>
      </c>
      <c r="AW432" s="3016" t="str">
        <f t="shared" si="1659"/>
        <v>الإجمالي</v>
      </c>
      <c r="AX432" s="2431">
        <f t="shared" si="1659"/>
        <v>0</v>
      </c>
      <c r="AY432" s="2432">
        <f t="shared" si="1659"/>
        <v>0</v>
      </c>
      <c r="AZ432" s="2432">
        <f t="shared" si="1659"/>
        <v>0</v>
      </c>
      <c r="BA432" s="2432">
        <f t="shared" si="1659"/>
        <v>0</v>
      </c>
      <c r="BB432" s="2432">
        <f t="shared" si="1659"/>
        <v>0</v>
      </c>
      <c r="BC432" s="2432">
        <f t="shared" si="1659"/>
        <v>0</v>
      </c>
      <c r="BD432" s="2508">
        <f t="shared" si="1659"/>
        <v>0</v>
      </c>
      <c r="BE432" s="2431">
        <f t="shared" si="1659"/>
        <v>0</v>
      </c>
      <c r="BF432" s="2432">
        <f t="shared" si="1659"/>
        <v>0</v>
      </c>
      <c r="BG432" s="2432">
        <f t="shared" si="1659"/>
        <v>0</v>
      </c>
      <c r="BH432" s="2432">
        <f t="shared" si="1659"/>
        <v>0</v>
      </c>
      <c r="BI432" s="2508">
        <f t="shared" si="1659"/>
        <v>0</v>
      </c>
      <c r="BJ432" s="2434">
        <f t="shared" si="1659"/>
        <v>0</v>
      </c>
      <c r="BK432" s="2432">
        <f t="shared" si="1659"/>
        <v>0</v>
      </c>
      <c r="BL432" s="2433">
        <f t="shared" si="1659"/>
        <v>0</v>
      </c>
      <c r="BM432" s="2395">
        <f t="shared" si="1659"/>
        <v>0</v>
      </c>
      <c r="BN432" s="2395">
        <f t="shared" si="1659"/>
        <v>0</v>
      </c>
      <c r="BO432" s="2431">
        <f t="shared" si="1659"/>
        <v>0</v>
      </c>
      <c r="BP432" s="2432">
        <f t="shared" si="1659"/>
        <v>0</v>
      </c>
      <c r="BQ432" s="2432">
        <f t="shared" si="1659"/>
        <v>0</v>
      </c>
      <c r="BR432" s="2432">
        <f t="shared" si="1659"/>
        <v>0</v>
      </c>
      <c r="BS432" s="2508">
        <f t="shared" si="1659"/>
        <v>0</v>
      </c>
      <c r="BT432" s="2434">
        <f t="shared" ref="BT432:CV432" si="1660">BT290</f>
        <v>0</v>
      </c>
      <c r="BU432" s="2432">
        <f t="shared" si="1660"/>
        <v>0</v>
      </c>
      <c r="BV432" s="2433">
        <f t="shared" si="1660"/>
        <v>0</v>
      </c>
      <c r="BW432" s="2395">
        <f t="shared" si="1660"/>
        <v>0</v>
      </c>
      <c r="BX432" s="2395">
        <f t="shared" si="1660"/>
        <v>0</v>
      </c>
      <c r="BY432" s="2434">
        <f t="shared" si="1660"/>
        <v>0</v>
      </c>
      <c r="BZ432" s="2433">
        <f t="shared" si="1660"/>
        <v>0</v>
      </c>
      <c r="CA432" s="2395">
        <f t="shared" si="1660"/>
        <v>0</v>
      </c>
      <c r="CB432" s="181">
        <f t="shared" si="1660"/>
        <v>0</v>
      </c>
      <c r="CC432" s="2509" t="str">
        <f t="shared" si="1660"/>
        <v>المجموع</v>
      </c>
      <c r="CD432" s="2434">
        <f t="shared" si="1660"/>
        <v>0</v>
      </c>
      <c r="CE432" s="2432">
        <f t="shared" si="1660"/>
        <v>0</v>
      </c>
      <c r="CF432" s="2433">
        <f t="shared" si="1660"/>
        <v>0</v>
      </c>
      <c r="CG432" s="2395">
        <f t="shared" si="1660"/>
        <v>0</v>
      </c>
      <c r="CH432" s="2434">
        <f t="shared" si="1660"/>
        <v>0</v>
      </c>
      <c r="CI432" s="2432">
        <f t="shared" si="1660"/>
        <v>0</v>
      </c>
      <c r="CJ432" s="2433">
        <f t="shared" si="1660"/>
        <v>0</v>
      </c>
      <c r="CK432" s="2395">
        <f t="shared" si="1660"/>
        <v>0</v>
      </c>
      <c r="CL432" s="2434">
        <f t="shared" si="1660"/>
        <v>0</v>
      </c>
      <c r="CM432" s="2432">
        <f t="shared" si="1660"/>
        <v>0</v>
      </c>
      <c r="CN432" s="2433">
        <f t="shared" si="1660"/>
        <v>0</v>
      </c>
      <c r="CO432" s="2395">
        <f t="shared" si="1660"/>
        <v>0</v>
      </c>
      <c r="CP432" s="2434">
        <f t="shared" si="1660"/>
        <v>0</v>
      </c>
      <c r="CQ432" s="2433">
        <f t="shared" si="1660"/>
        <v>0</v>
      </c>
      <c r="CR432" s="2395">
        <f t="shared" si="1660"/>
        <v>0</v>
      </c>
      <c r="CS432" s="2434">
        <f t="shared" si="1660"/>
        <v>0</v>
      </c>
      <c r="CT432" s="2432">
        <f t="shared" si="1660"/>
        <v>0</v>
      </c>
      <c r="CU432" s="2433">
        <f t="shared" si="1660"/>
        <v>0</v>
      </c>
      <c r="CV432" s="2395">
        <f t="shared" si="1660"/>
        <v>0</v>
      </c>
      <c r="CW432" s="184"/>
      <c r="CX432" s="2431">
        <f t="shared" ref="CX432:DG432" si="1661">CX290</f>
        <v>0</v>
      </c>
      <c r="CY432" s="2432">
        <f t="shared" si="1661"/>
        <v>0</v>
      </c>
      <c r="CZ432" s="2433">
        <f t="shared" si="1661"/>
        <v>0</v>
      </c>
      <c r="DA432" s="2395">
        <f t="shared" si="1661"/>
        <v>0</v>
      </c>
      <c r="DB432" s="2434">
        <f t="shared" si="1661"/>
        <v>0</v>
      </c>
      <c r="DC432" s="2432">
        <f t="shared" si="1661"/>
        <v>0</v>
      </c>
      <c r="DD432" s="2433">
        <f t="shared" si="1661"/>
        <v>0</v>
      </c>
      <c r="DE432" s="2395">
        <f t="shared" si="1661"/>
        <v>0</v>
      </c>
      <c r="DF432" s="184">
        <f t="shared" si="1661"/>
        <v>0</v>
      </c>
      <c r="DG432" s="2395">
        <f t="shared" si="1661"/>
        <v>0</v>
      </c>
      <c r="DH432" s="184"/>
      <c r="DI432" s="2394">
        <f>DI290</f>
        <v>0</v>
      </c>
      <c r="DJ432" s="2395">
        <f>DJ290</f>
        <v>0</v>
      </c>
      <c r="DK432" s="2396">
        <f>DK290</f>
        <v>0</v>
      </c>
      <c r="DL432" s="181"/>
      <c r="DM432" s="2395">
        <f>DM290</f>
        <v>0</v>
      </c>
      <c r="DN432" s="181"/>
      <c r="DO432" s="2462" t="str">
        <f t="shared" si="1578"/>
        <v>True</v>
      </c>
    </row>
    <row r="433" spans="1:119" s="234" customFormat="1" ht="39.9" customHeight="1" thickBot="1">
      <c r="A433" s="181">
        <f>A298</f>
        <v>0</v>
      </c>
      <c r="B433" s="8479" t="s">
        <v>1596</v>
      </c>
      <c r="C433" s="8467"/>
      <c r="D433" s="3013" t="str">
        <f>E293</f>
        <v>الثلاثاء</v>
      </c>
      <c r="E433" s="8467" t="str">
        <f>$C$293</f>
        <v>مصطفى محمد سيد محمد عطوة</v>
      </c>
      <c r="F433" s="8467"/>
      <c r="G433" s="8472"/>
      <c r="H433" s="2423">
        <f t="shared" ref="H433:AM433" si="1662">H298</f>
        <v>0</v>
      </c>
      <c r="I433" s="2422">
        <f t="shared" si="1662"/>
        <v>0</v>
      </c>
      <c r="J433" s="2420">
        <f t="shared" si="1662"/>
        <v>0</v>
      </c>
      <c r="K433" s="2421">
        <f t="shared" si="1662"/>
        <v>0</v>
      </c>
      <c r="L433" s="2421">
        <f t="shared" si="1662"/>
        <v>0</v>
      </c>
      <c r="M433" s="2510">
        <f t="shared" si="1662"/>
        <v>0</v>
      </c>
      <c r="N433" s="2423">
        <f t="shared" si="1662"/>
        <v>0</v>
      </c>
      <c r="O433" s="2422">
        <f t="shared" si="1662"/>
        <v>0</v>
      </c>
      <c r="P433" s="2420">
        <f t="shared" si="1662"/>
        <v>0</v>
      </c>
      <c r="Q433" s="2510">
        <f t="shared" si="1662"/>
        <v>0</v>
      </c>
      <c r="R433" s="2423">
        <f t="shared" si="1662"/>
        <v>0</v>
      </c>
      <c r="S433" s="2422">
        <f t="shared" si="1662"/>
        <v>0</v>
      </c>
      <c r="T433" s="2444">
        <f t="shared" si="1662"/>
        <v>0</v>
      </c>
      <c r="U433" s="2514">
        <f t="shared" si="1662"/>
        <v>0</v>
      </c>
      <c r="V433" s="2420">
        <f t="shared" si="1662"/>
        <v>0</v>
      </c>
      <c r="W433" s="2510">
        <f t="shared" si="1662"/>
        <v>0</v>
      </c>
      <c r="X433" s="2423">
        <f t="shared" si="1662"/>
        <v>0</v>
      </c>
      <c r="Y433" s="2421">
        <f t="shared" si="1662"/>
        <v>0</v>
      </c>
      <c r="Z433" s="2422">
        <f t="shared" si="1662"/>
        <v>0</v>
      </c>
      <c r="AA433" s="2444">
        <f t="shared" si="1662"/>
        <v>0</v>
      </c>
      <c r="AB433" s="2514">
        <f t="shared" si="1662"/>
        <v>0</v>
      </c>
      <c r="AC433" s="2420">
        <f t="shared" si="1662"/>
        <v>0</v>
      </c>
      <c r="AD433" s="2421">
        <f t="shared" si="1662"/>
        <v>0</v>
      </c>
      <c r="AE433" s="2421">
        <f t="shared" si="1662"/>
        <v>0</v>
      </c>
      <c r="AF433" s="2421">
        <f t="shared" si="1662"/>
        <v>0</v>
      </c>
      <c r="AG433" s="2421">
        <f t="shared" si="1662"/>
        <v>0</v>
      </c>
      <c r="AH433" s="2510">
        <f t="shared" si="1662"/>
        <v>0</v>
      </c>
      <c r="AI433" s="2423">
        <f t="shared" si="1662"/>
        <v>0</v>
      </c>
      <c r="AJ433" s="2421">
        <f t="shared" si="1662"/>
        <v>0</v>
      </c>
      <c r="AK433" s="2422">
        <f t="shared" si="1662"/>
        <v>0</v>
      </c>
      <c r="AL433" s="2444">
        <f t="shared" si="1662"/>
        <v>0</v>
      </c>
      <c r="AM433" s="2444">
        <f t="shared" si="1662"/>
        <v>0</v>
      </c>
      <c r="AN433" s="2444">
        <f t="shared" ref="AN433:BS433" si="1663">AN298</f>
        <v>0</v>
      </c>
      <c r="AO433" s="2423">
        <f t="shared" si="1663"/>
        <v>0</v>
      </c>
      <c r="AP433" s="2421">
        <f t="shared" si="1663"/>
        <v>0</v>
      </c>
      <c r="AQ433" s="2421">
        <f t="shared" si="1663"/>
        <v>0</v>
      </c>
      <c r="AR433" s="2421">
        <f t="shared" si="1663"/>
        <v>0</v>
      </c>
      <c r="AS433" s="2422">
        <f t="shared" si="1663"/>
        <v>0</v>
      </c>
      <c r="AT433" s="2444">
        <f t="shared" si="1663"/>
        <v>0</v>
      </c>
      <c r="AU433" s="2445">
        <f t="shared" si="1663"/>
        <v>0</v>
      </c>
      <c r="AV433" s="184">
        <f t="shared" si="1663"/>
        <v>0</v>
      </c>
      <c r="AW433" s="3026" t="str">
        <f t="shared" si="1663"/>
        <v>الإجمالي</v>
      </c>
      <c r="AX433" s="2459">
        <f t="shared" si="1663"/>
        <v>0</v>
      </c>
      <c r="AY433" s="2457">
        <f t="shared" si="1663"/>
        <v>0</v>
      </c>
      <c r="AZ433" s="2457">
        <f t="shared" si="1663"/>
        <v>0</v>
      </c>
      <c r="BA433" s="2457">
        <f t="shared" si="1663"/>
        <v>0</v>
      </c>
      <c r="BB433" s="2457">
        <f t="shared" si="1663"/>
        <v>0</v>
      </c>
      <c r="BC433" s="2457">
        <f t="shared" si="1663"/>
        <v>0</v>
      </c>
      <c r="BD433" s="2516">
        <f t="shared" si="1663"/>
        <v>0</v>
      </c>
      <c r="BE433" s="2459">
        <f t="shared" si="1663"/>
        <v>0</v>
      </c>
      <c r="BF433" s="2457">
        <f t="shared" si="1663"/>
        <v>0</v>
      </c>
      <c r="BG433" s="2457">
        <f t="shared" si="1663"/>
        <v>0</v>
      </c>
      <c r="BH433" s="2457">
        <f t="shared" si="1663"/>
        <v>0</v>
      </c>
      <c r="BI433" s="2516">
        <f t="shared" si="1663"/>
        <v>0</v>
      </c>
      <c r="BJ433" s="2456">
        <f t="shared" si="1663"/>
        <v>0</v>
      </c>
      <c r="BK433" s="2457">
        <f t="shared" si="1663"/>
        <v>0</v>
      </c>
      <c r="BL433" s="2458">
        <f t="shared" si="1663"/>
        <v>0</v>
      </c>
      <c r="BM433" s="2398">
        <f t="shared" si="1663"/>
        <v>0</v>
      </c>
      <c r="BN433" s="2398">
        <f t="shared" si="1663"/>
        <v>0</v>
      </c>
      <c r="BO433" s="2459">
        <f t="shared" si="1663"/>
        <v>0</v>
      </c>
      <c r="BP433" s="2457">
        <f t="shared" si="1663"/>
        <v>0</v>
      </c>
      <c r="BQ433" s="2457">
        <f t="shared" si="1663"/>
        <v>0</v>
      </c>
      <c r="BR433" s="2457">
        <f t="shared" si="1663"/>
        <v>0</v>
      </c>
      <c r="BS433" s="2516">
        <f t="shared" si="1663"/>
        <v>0</v>
      </c>
      <c r="BT433" s="2456">
        <f t="shared" ref="BT433:CV433" si="1664">BT298</f>
        <v>0</v>
      </c>
      <c r="BU433" s="2457">
        <f t="shared" si="1664"/>
        <v>0</v>
      </c>
      <c r="BV433" s="2458">
        <f t="shared" si="1664"/>
        <v>0</v>
      </c>
      <c r="BW433" s="2398">
        <f t="shared" si="1664"/>
        <v>0</v>
      </c>
      <c r="BX433" s="2398">
        <f t="shared" si="1664"/>
        <v>0</v>
      </c>
      <c r="BY433" s="2456">
        <f t="shared" si="1664"/>
        <v>0</v>
      </c>
      <c r="BZ433" s="2458">
        <f t="shared" si="1664"/>
        <v>0</v>
      </c>
      <c r="CA433" s="2398">
        <f t="shared" si="1664"/>
        <v>0</v>
      </c>
      <c r="CB433" s="181">
        <f t="shared" si="1664"/>
        <v>0</v>
      </c>
      <c r="CC433" s="2512" t="str">
        <f t="shared" si="1664"/>
        <v>المجموع</v>
      </c>
      <c r="CD433" s="2423">
        <f t="shared" si="1664"/>
        <v>0</v>
      </c>
      <c r="CE433" s="2421">
        <f t="shared" si="1664"/>
        <v>0</v>
      </c>
      <c r="CF433" s="2422">
        <f t="shared" si="1664"/>
        <v>0</v>
      </c>
      <c r="CG433" s="2444">
        <f t="shared" si="1664"/>
        <v>0</v>
      </c>
      <c r="CH433" s="2423">
        <f t="shared" si="1664"/>
        <v>0</v>
      </c>
      <c r="CI433" s="2421">
        <f t="shared" si="1664"/>
        <v>0</v>
      </c>
      <c r="CJ433" s="2422">
        <f t="shared" si="1664"/>
        <v>0</v>
      </c>
      <c r="CK433" s="2444">
        <f t="shared" si="1664"/>
        <v>0</v>
      </c>
      <c r="CL433" s="2423">
        <f t="shared" si="1664"/>
        <v>0</v>
      </c>
      <c r="CM433" s="2421">
        <f t="shared" si="1664"/>
        <v>0</v>
      </c>
      <c r="CN433" s="2422">
        <f t="shared" si="1664"/>
        <v>0</v>
      </c>
      <c r="CO433" s="2444">
        <f t="shared" si="1664"/>
        <v>0</v>
      </c>
      <c r="CP433" s="2423">
        <f t="shared" si="1664"/>
        <v>0</v>
      </c>
      <c r="CQ433" s="2422">
        <f t="shared" si="1664"/>
        <v>0</v>
      </c>
      <c r="CR433" s="2444">
        <f t="shared" si="1664"/>
        <v>0</v>
      </c>
      <c r="CS433" s="2423">
        <f t="shared" si="1664"/>
        <v>0</v>
      </c>
      <c r="CT433" s="2421">
        <f t="shared" si="1664"/>
        <v>0</v>
      </c>
      <c r="CU433" s="2422">
        <f t="shared" si="1664"/>
        <v>0</v>
      </c>
      <c r="CV433" s="2444">
        <f t="shared" si="1664"/>
        <v>0</v>
      </c>
      <c r="CW433" s="184"/>
      <c r="CX433" s="2420">
        <f t="shared" ref="CX433:DG433" si="1665">CX298</f>
        <v>0</v>
      </c>
      <c r="CY433" s="2421">
        <f t="shared" si="1665"/>
        <v>0</v>
      </c>
      <c r="CZ433" s="2422">
        <f t="shared" si="1665"/>
        <v>0</v>
      </c>
      <c r="DA433" s="2444">
        <f t="shared" si="1665"/>
        <v>0</v>
      </c>
      <c r="DB433" s="2423">
        <f t="shared" si="1665"/>
        <v>0</v>
      </c>
      <c r="DC433" s="2421">
        <f t="shared" si="1665"/>
        <v>0</v>
      </c>
      <c r="DD433" s="2422">
        <f t="shared" si="1665"/>
        <v>0</v>
      </c>
      <c r="DE433" s="2444">
        <f t="shared" si="1665"/>
        <v>0</v>
      </c>
      <c r="DF433" s="184">
        <f t="shared" si="1665"/>
        <v>0</v>
      </c>
      <c r="DG433" s="2444">
        <f t="shared" si="1665"/>
        <v>0</v>
      </c>
      <c r="DH433" s="184"/>
      <c r="DI433" s="2443">
        <f>DI298</f>
        <v>0</v>
      </c>
      <c r="DJ433" s="2444">
        <f>DJ298</f>
        <v>0</v>
      </c>
      <c r="DK433" s="2445">
        <f>DK298</f>
        <v>0</v>
      </c>
      <c r="DL433" s="181"/>
      <c r="DM433" s="2444">
        <f>DM298</f>
        <v>0</v>
      </c>
      <c r="DN433" s="181"/>
      <c r="DO433" s="2505" t="str">
        <f t="shared" si="1578"/>
        <v>True</v>
      </c>
    </row>
    <row r="434" spans="1:119" s="234" customFormat="1" ht="39.9" customHeight="1">
      <c r="A434" s="181">
        <f>A311</f>
        <v>0</v>
      </c>
      <c r="B434" s="8480" t="s">
        <v>692</v>
      </c>
      <c r="C434" s="8465"/>
      <c r="D434" s="3012" t="str">
        <f>E306</f>
        <v>الأثنين</v>
      </c>
      <c r="E434" s="8465" t="str">
        <f>$C$306</f>
        <v>مصطفى عمر صالح حسين</v>
      </c>
      <c r="F434" s="8465"/>
      <c r="G434" s="8471"/>
      <c r="H434" s="2438">
        <f t="shared" ref="H434:AM434" si="1666">H311</f>
        <v>0</v>
      </c>
      <c r="I434" s="2437">
        <f t="shared" si="1666"/>
        <v>0</v>
      </c>
      <c r="J434" s="2435">
        <f t="shared" si="1666"/>
        <v>0</v>
      </c>
      <c r="K434" s="2436">
        <f t="shared" si="1666"/>
        <v>0</v>
      </c>
      <c r="L434" s="2436">
        <f t="shared" si="1666"/>
        <v>0</v>
      </c>
      <c r="M434" s="2506">
        <f t="shared" si="1666"/>
        <v>0</v>
      </c>
      <c r="N434" s="2438">
        <f t="shared" si="1666"/>
        <v>0</v>
      </c>
      <c r="O434" s="2437">
        <f t="shared" si="1666"/>
        <v>0</v>
      </c>
      <c r="P434" s="2435">
        <f t="shared" si="1666"/>
        <v>0</v>
      </c>
      <c r="Q434" s="2506">
        <f t="shared" si="1666"/>
        <v>0</v>
      </c>
      <c r="R434" s="2438">
        <f t="shared" si="1666"/>
        <v>0</v>
      </c>
      <c r="S434" s="2437">
        <f t="shared" si="1666"/>
        <v>0</v>
      </c>
      <c r="T434" s="2441">
        <f t="shared" si="1666"/>
        <v>0</v>
      </c>
      <c r="U434" s="2518">
        <f t="shared" si="1666"/>
        <v>0</v>
      </c>
      <c r="V434" s="2435">
        <f t="shared" si="1666"/>
        <v>0</v>
      </c>
      <c r="W434" s="2506">
        <f t="shared" si="1666"/>
        <v>0</v>
      </c>
      <c r="X434" s="2438">
        <f t="shared" si="1666"/>
        <v>0</v>
      </c>
      <c r="Y434" s="2436">
        <f t="shared" si="1666"/>
        <v>0</v>
      </c>
      <c r="Z434" s="2437">
        <f t="shared" si="1666"/>
        <v>0</v>
      </c>
      <c r="AA434" s="2441">
        <f t="shared" si="1666"/>
        <v>0</v>
      </c>
      <c r="AB434" s="2518">
        <f t="shared" si="1666"/>
        <v>0</v>
      </c>
      <c r="AC434" s="2435">
        <f t="shared" si="1666"/>
        <v>0</v>
      </c>
      <c r="AD434" s="2436">
        <f t="shared" si="1666"/>
        <v>0</v>
      </c>
      <c r="AE434" s="2436">
        <f t="shared" si="1666"/>
        <v>0</v>
      </c>
      <c r="AF434" s="2436">
        <f t="shared" si="1666"/>
        <v>0</v>
      </c>
      <c r="AG434" s="2436">
        <f t="shared" si="1666"/>
        <v>0</v>
      </c>
      <c r="AH434" s="2506">
        <f t="shared" si="1666"/>
        <v>0</v>
      </c>
      <c r="AI434" s="2438">
        <f t="shared" si="1666"/>
        <v>0</v>
      </c>
      <c r="AJ434" s="2436">
        <f t="shared" si="1666"/>
        <v>0</v>
      </c>
      <c r="AK434" s="2437">
        <f t="shared" si="1666"/>
        <v>0</v>
      </c>
      <c r="AL434" s="2441">
        <f t="shared" si="1666"/>
        <v>0</v>
      </c>
      <c r="AM434" s="2441">
        <f t="shared" si="1666"/>
        <v>0</v>
      </c>
      <c r="AN434" s="2441">
        <f t="shared" ref="AN434:BS434" si="1667">AN311</f>
        <v>0</v>
      </c>
      <c r="AO434" s="2438">
        <f t="shared" si="1667"/>
        <v>0</v>
      </c>
      <c r="AP434" s="2436">
        <f t="shared" si="1667"/>
        <v>0</v>
      </c>
      <c r="AQ434" s="2436">
        <f t="shared" si="1667"/>
        <v>0</v>
      </c>
      <c r="AR434" s="2436">
        <f t="shared" si="1667"/>
        <v>0</v>
      </c>
      <c r="AS434" s="2437">
        <f t="shared" si="1667"/>
        <v>0</v>
      </c>
      <c r="AT434" s="2441">
        <f t="shared" si="1667"/>
        <v>0</v>
      </c>
      <c r="AU434" s="2442">
        <f t="shared" si="1667"/>
        <v>0</v>
      </c>
      <c r="AV434" s="184">
        <f t="shared" si="1667"/>
        <v>0</v>
      </c>
      <c r="AW434" s="3015" t="str">
        <f t="shared" si="1667"/>
        <v>الإجمالي</v>
      </c>
      <c r="AX434" s="2435">
        <f t="shared" si="1667"/>
        <v>0</v>
      </c>
      <c r="AY434" s="2436">
        <f t="shared" si="1667"/>
        <v>0</v>
      </c>
      <c r="AZ434" s="2436">
        <f t="shared" si="1667"/>
        <v>0</v>
      </c>
      <c r="BA434" s="2436">
        <f t="shared" si="1667"/>
        <v>0</v>
      </c>
      <c r="BB434" s="2436">
        <f t="shared" si="1667"/>
        <v>0</v>
      </c>
      <c r="BC434" s="2436">
        <f t="shared" si="1667"/>
        <v>0</v>
      </c>
      <c r="BD434" s="2506">
        <f t="shared" si="1667"/>
        <v>0</v>
      </c>
      <c r="BE434" s="2435">
        <f t="shared" si="1667"/>
        <v>0</v>
      </c>
      <c r="BF434" s="2436">
        <f t="shared" si="1667"/>
        <v>0</v>
      </c>
      <c r="BG434" s="2436">
        <f t="shared" si="1667"/>
        <v>0</v>
      </c>
      <c r="BH434" s="2436">
        <f t="shared" si="1667"/>
        <v>0</v>
      </c>
      <c r="BI434" s="2506">
        <f t="shared" si="1667"/>
        <v>0</v>
      </c>
      <c r="BJ434" s="2438">
        <f t="shared" si="1667"/>
        <v>0</v>
      </c>
      <c r="BK434" s="2436">
        <f t="shared" si="1667"/>
        <v>0</v>
      </c>
      <c r="BL434" s="2437">
        <f t="shared" si="1667"/>
        <v>0</v>
      </c>
      <c r="BM434" s="2441">
        <f t="shared" si="1667"/>
        <v>0</v>
      </c>
      <c r="BN434" s="2441">
        <f t="shared" si="1667"/>
        <v>0</v>
      </c>
      <c r="BO434" s="2435">
        <f t="shared" si="1667"/>
        <v>0</v>
      </c>
      <c r="BP434" s="2436">
        <f t="shared" si="1667"/>
        <v>0</v>
      </c>
      <c r="BQ434" s="2436">
        <f t="shared" si="1667"/>
        <v>0</v>
      </c>
      <c r="BR434" s="2436">
        <f t="shared" si="1667"/>
        <v>0</v>
      </c>
      <c r="BS434" s="2506">
        <f t="shared" si="1667"/>
        <v>0</v>
      </c>
      <c r="BT434" s="2438">
        <f t="shared" ref="BT434:CV434" si="1668">BT311</f>
        <v>0</v>
      </c>
      <c r="BU434" s="2436">
        <f t="shared" si="1668"/>
        <v>0</v>
      </c>
      <c r="BV434" s="2437">
        <f t="shared" si="1668"/>
        <v>0</v>
      </c>
      <c r="BW434" s="2441">
        <f t="shared" si="1668"/>
        <v>0</v>
      </c>
      <c r="BX434" s="2441">
        <f t="shared" si="1668"/>
        <v>0</v>
      </c>
      <c r="BY434" s="2438">
        <f t="shared" si="1668"/>
        <v>0</v>
      </c>
      <c r="BZ434" s="2437">
        <f t="shared" si="1668"/>
        <v>0</v>
      </c>
      <c r="CA434" s="2441">
        <f t="shared" si="1668"/>
        <v>0</v>
      </c>
      <c r="CB434" s="181">
        <f t="shared" si="1668"/>
        <v>0</v>
      </c>
      <c r="CC434" s="2046" t="str">
        <f t="shared" si="1668"/>
        <v>المجموع</v>
      </c>
      <c r="CD434" s="2427">
        <f t="shared" si="1668"/>
        <v>0</v>
      </c>
      <c r="CE434" s="2425">
        <f t="shared" si="1668"/>
        <v>0</v>
      </c>
      <c r="CF434" s="2426">
        <f t="shared" si="1668"/>
        <v>0</v>
      </c>
      <c r="CG434" s="2430">
        <f t="shared" si="1668"/>
        <v>0</v>
      </c>
      <c r="CH434" s="2427">
        <f t="shared" si="1668"/>
        <v>0</v>
      </c>
      <c r="CI434" s="2425">
        <f t="shared" si="1668"/>
        <v>0</v>
      </c>
      <c r="CJ434" s="2426">
        <f t="shared" si="1668"/>
        <v>0</v>
      </c>
      <c r="CK434" s="2430">
        <f t="shared" si="1668"/>
        <v>0</v>
      </c>
      <c r="CL434" s="2427">
        <f t="shared" si="1668"/>
        <v>0</v>
      </c>
      <c r="CM434" s="2425">
        <f t="shared" si="1668"/>
        <v>0</v>
      </c>
      <c r="CN434" s="2426">
        <f t="shared" si="1668"/>
        <v>0</v>
      </c>
      <c r="CO434" s="2430">
        <f t="shared" si="1668"/>
        <v>0</v>
      </c>
      <c r="CP434" s="2427">
        <f t="shared" si="1668"/>
        <v>0</v>
      </c>
      <c r="CQ434" s="2426">
        <f t="shared" si="1668"/>
        <v>0</v>
      </c>
      <c r="CR434" s="2430">
        <f t="shared" si="1668"/>
        <v>0</v>
      </c>
      <c r="CS434" s="2427">
        <f t="shared" si="1668"/>
        <v>0</v>
      </c>
      <c r="CT434" s="2425">
        <f t="shared" si="1668"/>
        <v>0</v>
      </c>
      <c r="CU434" s="2426">
        <f t="shared" si="1668"/>
        <v>0</v>
      </c>
      <c r="CV434" s="2430">
        <f t="shared" si="1668"/>
        <v>0</v>
      </c>
      <c r="CW434" s="184"/>
      <c r="CX434" s="2424">
        <f t="shared" ref="CX434:DG434" si="1669">CX311</f>
        <v>0</v>
      </c>
      <c r="CY434" s="2425">
        <f t="shared" si="1669"/>
        <v>0</v>
      </c>
      <c r="CZ434" s="2426">
        <f t="shared" si="1669"/>
        <v>0</v>
      </c>
      <c r="DA434" s="2430">
        <f t="shared" si="1669"/>
        <v>0</v>
      </c>
      <c r="DB434" s="2427">
        <f t="shared" si="1669"/>
        <v>0</v>
      </c>
      <c r="DC434" s="2425">
        <f t="shared" si="1669"/>
        <v>0</v>
      </c>
      <c r="DD434" s="2426">
        <f t="shared" si="1669"/>
        <v>0</v>
      </c>
      <c r="DE434" s="2430">
        <f t="shared" si="1669"/>
        <v>0</v>
      </c>
      <c r="DF434" s="184">
        <f t="shared" si="1669"/>
        <v>0</v>
      </c>
      <c r="DG434" s="2430">
        <f t="shared" si="1669"/>
        <v>0</v>
      </c>
      <c r="DH434" s="184"/>
      <c r="DI434" s="2515">
        <f>DI311</f>
        <v>0</v>
      </c>
      <c r="DJ434" s="2430">
        <f>DJ311</f>
        <v>0</v>
      </c>
      <c r="DK434" s="2439">
        <f>DK311</f>
        <v>0</v>
      </c>
      <c r="DL434" s="181"/>
      <c r="DM434" s="2430">
        <f>DM311</f>
        <v>0</v>
      </c>
      <c r="DN434" s="181"/>
      <c r="DO434" s="2465" t="str">
        <f t="shared" si="1578"/>
        <v>True</v>
      </c>
    </row>
    <row r="435" spans="1:119" s="234" customFormat="1" ht="39.9" customHeight="1">
      <c r="A435" s="181">
        <f>A324</f>
        <v>0</v>
      </c>
      <c r="B435" s="8482" t="s">
        <v>1597</v>
      </c>
      <c r="C435" s="8469"/>
      <c r="D435" s="3014" t="str">
        <f>E319</f>
        <v>السبت</v>
      </c>
      <c r="E435" s="8469" t="str">
        <f>$C$319</f>
        <v>حسام عمر توفيق عبد الغني</v>
      </c>
      <c r="F435" s="8469"/>
      <c r="G435" s="8476"/>
      <c r="H435" s="2434">
        <f t="shared" ref="H435:AM435" si="1670">H324</f>
        <v>0</v>
      </c>
      <c r="I435" s="2433">
        <f t="shared" si="1670"/>
        <v>0</v>
      </c>
      <c r="J435" s="2431">
        <f t="shared" si="1670"/>
        <v>0</v>
      </c>
      <c r="K435" s="2432">
        <f t="shared" si="1670"/>
        <v>0</v>
      </c>
      <c r="L435" s="2432">
        <f t="shared" si="1670"/>
        <v>0</v>
      </c>
      <c r="M435" s="2508">
        <f t="shared" si="1670"/>
        <v>0</v>
      </c>
      <c r="N435" s="2434">
        <f t="shared" si="1670"/>
        <v>0</v>
      </c>
      <c r="O435" s="2433">
        <f t="shared" si="1670"/>
        <v>0</v>
      </c>
      <c r="P435" s="2431">
        <f t="shared" si="1670"/>
        <v>0</v>
      </c>
      <c r="Q435" s="2508">
        <f t="shared" si="1670"/>
        <v>0</v>
      </c>
      <c r="R435" s="2434">
        <f t="shared" si="1670"/>
        <v>0</v>
      </c>
      <c r="S435" s="2433">
        <f t="shared" si="1670"/>
        <v>0</v>
      </c>
      <c r="T435" s="2395">
        <f t="shared" si="1670"/>
        <v>0</v>
      </c>
      <c r="U435" s="2393">
        <f t="shared" si="1670"/>
        <v>0</v>
      </c>
      <c r="V435" s="2431">
        <f t="shared" si="1670"/>
        <v>0</v>
      </c>
      <c r="W435" s="2508">
        <f t="shared" si="1670"/>
        <v>0</v>
      </c>
      <c r="X435" s="2434">
        <f t="shared" si="1670"/>
        <v>0</v>
      </c>
      <c r="Y435" s="2432">
        <f t="shared" si="1670"/>
        <v>0</v>
      </c>
      <c r="Z435" s="2433">
        <f t="shared" si="1670"/>
        <v>0</v>
      </c>
      <c r="AA435" s="2395">
        <f t="shared" si="1670"/>
        <v>0</v>
      </c>
      <c r="AB435" s="2393">
        <f t="shared" si="1670"/>
        <v>0</v>
      </c>
      <c r="AC435" s="2431">
        <f t="shared" si="1670"/>
        <v>0</v>
      </c>
      <c r="AD435" s="2432">
        <f t="shared" si="1670"/>
        <v>0</v>
      </c>
      <c r="AE435" s="2432">
        <f t="shared" si="1670"/>
        <v>0</v>
      </c>
      <c r="AF435" s="2432">
        <f t="shared" si="1670"/>
        <v>0</v>
      </c>
      <c r="AG435" s="2432">
        <f t="shared" si="1670"/>
        <v>0</v>
      </c>
      <c r="AH435" s="2508">
        <f t="shared" si="1670"/>
        <v>0</v>
      </c>
      <c r="AI435" s="2434">
        <f t="shared" si="1670"/>
        <v>0</v>
      </c>
      <c r="AJ435" s="2432">
        <f t="shared" si="1670"/>
        <v>0</v>
      </c>
      <c r="AK435" s="2433">
        <f t="shared" si="1670"/>
        <v>0</v>
      </c>
      <c r="AL435" s="2395">
        <f t="shared" si="1670"/>
        <v>0</v>
      </c>
      <c r="AM435" s="2395">
        <f t="shared" si="1670"/>
        <v>0</v>
      </c>
      <c r="AN435" s="2395">
        <f t="shared" ref="AN435:BS435" si="1671">AN324</f>
        <v>0</v>
      </c>
      <c r="AO435" s="2434">
        <f t="shared" si="1671"/>
        <v>0</v>
      </c>
      <c r="AP435" s="2432">
        <f t="shared" si="1671"/>
        <v>0</v>
      </c>
      <c r="AQ435" s="2432">
        <f t="shared" si="1671"/>
        <v>0</v>
      </c>
      <c r="AR435" s="2432">
        <f t="shared" si="1671"/>
        <v>0</v>
      </c>
      <c r="AS435" s="2433">
        <f t="shared" si="1671"/>
        <v>0</v>
      </c>
      <c r="AT435" s="2395">
        <f t="shared" si="1671"/>
        <v>0</v>
      </c>
      <c r="AU435" s="2396">
        <f t="shared" si="1671"/>
        <v>0</v>
      </c>
      <c r="AV435" s="184">
        <f t="shared" si="1671"/>
        <v>0</v>
      </c>
      <c r="AW435" s="3016" t="str">
        <f t="shared" si="1671"/>
        <v>الإجمالي</v>
      </c>
      <c r="AX435" s="2431">
        <f t="shared" si="1671"/>
        <v>0</v>
      </c>
      <c r="AY435" s="2432">
        <f t="shared" si="1671"/>
        <v>0</v>
      </c>
      <c r="AZ435" s="2432">
        <f t="shared" si="1671"/>
        <v>0</v>
      </c>
      <c r="BA435" s="2432">
        <f t="shared" si="1671"/>
        <v>0</v>
      </c>
      <c r="BB435" s="2432">
        <f t="shared" si="1671"/>
        <v>0</v>
      </c>
      <c r="BC435" s="2432">
        <f t="shared" si="1671"/>
        <v>0</v>
      </c>
      <c r="BD435" s="2508">
        <f t="shared" si="1671"/>
        <v>0</v>
      </c>
      <c r="BE435" s="2431">
        <f t="shared" si="1671"/>
        <v>0</v>
      </c>
      <c r="BF435" s="2432">
        <f t="shared" si="1671"/>
        <v>0</v>
      </c>
      <c r="BG435" s="2432">
        <f t="shared" si="1671"/>
        <v>0</v>
      </c>
      <c r="BH435" s="2432">
        <f t="shared" si="1671"/>
        <v>0</v>
      </c>
      <c r="BI435" s="2508">
        <f t="shared" si="1671"/>
        <v>0</v>
      </c>
      <c r="BJ435" s="2434">
        <f t="shared" si="1671"/>
        <v>0</v>
      </c>
      <c r="BK435" s="2432">
        <f t="shared" si="1671"/>
        <v>0</v>
      </c>
      <c r="BL435" s="2433">
        <f t="shared" si="1671"/>
        <v>0</v>
      </c>
      <c r="BM435" s="2395">
        <f t="shared" si="1671"/>
        <v>0</v>
      </c>
      <c r="BN435" s="2395">
        <f t="shared" si="1671"/>
        <v>0</v>
      </c>
      <c r="BO435" s="2431">
        <f t="shared" si="1671"/>
        <v>0</v>
      </c>
      <c r="BP435" s="2432">
        <f t="shared" si="1671"/>
        <v>0</v>
      </c>
      <c r="BQ435" s="2432">
        <f t="shared" si="1671"/>
        <v>0</v>
      </c>
      <c r="BR435" s="2432">
        <f t="shared" si="1671"/>
        <v>0</v>
      </c>
      <c r="BS435" s="2508">
        <f t="shared" si="1671"/>
        <v>0</v>
      </c>
      <c r="BT435" s="2434">
        <f t="shared" ref="BT435:CV435" si="1672">BT324</f>
        <v>0</v>
      </c>
      <c r="BU435" s="2432">
        <f t="shared" si="1672"/>
        <v>0</v>
      </c>
      <c r="BV435" s="2433">
        <f t="shared" si="1672"/>
        <v>0</v>
      </c>
      <c r="BW435" s="2395">
        <f t="shared" si="1672"/>
        <v>0</v>
      </c>
      <c r="BX435" s="2395">
        <f t="shared" si="1672"/>
        <v>0</v>
      </c>
      <c r="BY435" s="2434">
        <f t="shared" si="1672"/>
        <v>0</v>
      </c>
      <c r="BZ435" s="2433">
        <f t="shared" si="1672"/>
        <v>0</v>
      </c>
      <c r="CA435" s="2395">
        <f t="shared" si="1672"/>
        <v>0</v>
      </c>
      <c r="CB435" s="181">
        <f t="shared" si="1672"/>
        <v>0</v>
      </c>
      <c r="CC435" s="2509" t="str">
        <f t="shared" si="1672"/>
        <v>المجموع</v>
      </c>
      <c r="CD435" s="2434">
        <f t="shared" si="1672"/>
        <v>0</v>
      </c>
      <c r="CE435" s="2432">
        <f t="shared" si="1672"/>
        <v>0</v>
      </c>
      <c r="CF435" s="2433">
        <f t="shared" si="1672"/>
        <v>0</v>
      </c>
      <c r="CG435" s="2395">
        <f t="shared" si="1672"/>
        <v>0</v>
      </c>
      <c r="CH435" s="2434">
        <f t="shared" si="1672"/>
        <v>0</v>
      </c>
      <c r="CI435" s="2432">
        <f t="shared" si="1672"/>
        <v>0</v>
      </c>
      <c r="CJ435" s="2433">
        <f t="shared" si="1672"/>
        <v>0</v>
      </c>
      <c r="CK435" s="2395">
        <f t="shared" si="1672"/>
        <v>0</v>
      </c>
      <c r="CL435" s="2434">
        <f t="shared" si="1672"/>
        <v>0</v>
      </c>
      <c r="CM435" s="2432">
        <f t="shared" si="1672"/>
        <v>0</v>
      </c>
      <c r="CN435" s="2433">
        <f t="shared" si="1672"/>
        <v>0</v>
      </c>
      <c r="CO435" s="2395">
        <f t="shared" si="1672"/>
        <v>0</v>
      </c>
      <c r="CP435" s="2434">
        <f t="shared" si="1672"/>
        <v>0</v>
      </c>
      <c r="CQ435" s="2433">
        <f t="shared" si="1672"/>
        <v>0</v>
      </c>
      <c r="CR435" s="2395">
        <f t="shared" si="1672"/>
        <v>0</v>
      </c>
      <c r="CS435" s="2434">
        <f t="shared" si="1672"/>
        <v>0</v>
      </c>
      <c r="CT435" s="2432">
        <f t="shared" si="1672"/>
        <v>0</v>
      </c>
      <c r="CU435" s="2433">
        <f t="shared" si="1672"/>
        <v>0</v>
      </c>
      <c r="CV435" s="2395">
        <f t="shared" si="1672"/>
        <v>0</v>
      </c>
      <c r="CW435" s="184"/>
      <c r="CX435" s="2431">
        <f t="shared" ref="CX435:DG435" si="1673">CX324</f>
        <v>0</v>
      </c>
      <c r="CY435" s="2432">
        <f t="shared" si="1673"/>
        <v>0</v>
      </c>
      <c r="CZ435" s="2433">
        <f t="shared" si="1673"/>
        <v>0</v>
      </c>
      <c r="DA435" s="2395">
        <f t="shared" si="1673"/>
        <v>0</v>
      </c>
      <c r="DB435" s="2434">
        <f t="shared" si="1673"/>
        <v>0</v>
      </c>
      <c r="DC435" s="2432">
        <f t="shared" si="1673"/>
        <v>0</v>
      </c>
      <c r="DD435" s="2433">
        <f t="shared" si="1673"/>
        <v>0</v>
      </c>
      <c r="DE435" s="2395">
        <f t="shared" si="1673"/>
        <v>0</v>
      </c>
      <c r="DF435" s="184">
        <f t="shared" si="1673"/>
        <v>0</v>
      </c>
      <c r="DG435" s="2395">
        <f t="shared" si="1673"/>
        <v>0</v>
      </c>
      <c r="DH435" s="184"/>
      <c r="DI435" s="2394">
        <f>DI324</f>
        <v>0</v>
      </c>
      <c r="DJ435" s="2395">
        <f>DJ324</f>
        <v>0</v>
      </c>
      <c r="DK435" s="2396">
        <f>DK324</f>
        <v>0</v>
      </c>
      <c r="DL435" s="181"/>
      <c r="DM435" s="2395">
        <f>DM324</f>
        <v>0</v>
      </c>
      <c r="DN435" s="181"/>
      <c r="DO435" s="2462" t="str">
        <f t="shared" si="1578"/>
        <v>True</v>
      </c>
    </row>
    <row r="436" spans="1:119" s="234" customFormat="1" ht="39.9" customHeight="1" thickBot="1">
      <c r="A436" s="181">
        <f>A350</f>
        <v>0</v>
      </c>
      <c r="B436" s="8479" t="str">
        <f>B350</f>
        <v>اجمالى د/3 الفشن مدني جزئي + مدني مستعجل</v>
      </c>
      <c r="C436" s="8467"/>
      <c r="D436" s="3013" t="str">
        <f>E332</f>
        <v>الأربعاء</v>
      </c>
      <c r="E436" s="8467" t="str">
        <f>$C$332</f>
        <v>احمد عادل احمد عيسي</v>
      </c>
      <c r="F436" s="8467"/>
      <c r="G436" s="8472"/>
      <c r="H436" s="2423">
        <f t="shared" ref="H436:AM436" si="1674">H350</f>
        <v>0</v>
      </c>
      <c r="I436" s="2422">
        <f t="shared" si="1674"/>
        <v>0</v>
      </c>
      <c r="J436" s="2420">
        <f t="shared" si="1674"/>
        <v>0</v>
      </c>
      <c r="K436" s="2421">
        <f t="shared" si="1674"/>
        <v>0</v>
      </c>
      <c r="L436" s="2421">
        <f t="shared" si="1674"/>
        <v>0</v>
      </c>
      <c r="M436" s="2510">
        <f t="shared" si="1674"/>
        <v>0</v>
      </c>
      <c r="N436" s="2423">
        <f t="shared" si="1674"/>
        <v>0</v>
      </c>
      <c r="O436" s="2422">
        <f t="shared" si="1674"/>
        <v>0</v>
      </c>
      <c r="P436" s="2420">
        <f t="shared" si="1674"/>
        <v>0</v>
      </c>
      <c r="Q436" s="2510">
        <f t="shared" si="1674"/>
        <v>0</v>
      </c>
      <c r="R436" s="2423">
        <f t="shared" si="1674"/>
        <v>0</v>
      </c>
      <c r="S436" s="2422">
        <f t="shared" si="1674"/>
        <v>0</v>
      </c>
      <c r="T436" s="2444">
        <f t="shared" si="1674"/>
        <v>0</v>
      </c>
      <c r="U436" s="2514">
        <f t="shared" si="1674"/>
        <v>0</v>
      </c>
      <c r="V436" s="2420">
        <f t="shared" si="1674"/>
        <v>0</v>
      </c>
      <c r="W436" s="2510">
        <f t="shared" si="1674"/>
        <v>0</v>
      </c>
      <c r="X436" s="2423">
        <f t="shared" si="1674"/>
        <v>0</v>
      </c>
      <c r="Y436" s="2421">
        <f t="shared" si="1674"/>
        <v>0</v>
      </c>
      <c r="Z436" s="2422">
        <f t="shared" si="1674"/>
        <v>0</v>
      </c>
      <c r="AA436" s="2444">
        <f t="shared" si="1674"/>
        <v>0</v>
      </c>
      <c r="AB436" s="2514">
        <f t="shared" si="1674"/>
        <v>0</v>
      </c>
      <c r="AC436" s="2420">
        <f t="shared" si="1674"/>
        <v>0</v>
      </c>
      <c r="AD436" s="2421">
        <f t="shared" si="1674"/>
        <v>0</v>
      </c>
      <c r="AE436" s="2421">
        <f t="shared" si="1674"/>
        <v>0</v>
      </c>
      <c r="AF436" s="2421">
        <f t="shared" si="1674"/>
        <v>0</v>
      </c>
      <c r="AG436" s="2421">
        <f t="shared" si="1674"/>
        <v>0</v>
      </c>
      <c r="AH436" s="2510">
        <f t="shared" si="1674"/>
        <v>0</v>
      </c>
      <c r="AI436" s="2423">
        <f t="shared" si="1674"/>
        <v>0</v>
      </c>
      <c r="AJ436" s="2421">
        <f t="shared" si="1674"/>
        <v>0</v>
      </c>
      <c r="AK436" s="2422">
        <f t="shared" si="1674"/>
        <v>0</v>
      </c>
      <c r="AL436" s="2444">
        <f t="shared" si="1674"/>
        <v>0</v>
      </c>
      <c r="AM436" s="2444">
        <f t="shared" si="1674"/>
        <v>0</v>
      </c>
      <c r="AN436" s="2444">
        <f t="shared" ref="AN436:BS436" si="1675">AN350</f>
        <v>0</v>
      </c>
      <c r="AO436" s="2423">
        <f t="shared" si="1675"/>
        <v>0</v>
      </c>
      <c r="AP436" s="2421">
        <f t="shared" si="1675"/>
        <v>0</v>
      </c>
      <c r="AQ436" s="2421">
        <f t="shared" si="1675"/>
        <v>0</v>
      </c>
      <c r="AR436" s="2421">
        <f t="shared" si="1675"/>
        <v>0</v>
      </c>
      <c r="AS436" s="2422">
        <f t="shared" si="1675"/>
        <v>0</v>
      </c>
      <c r="AT436" s="2444">
        <f t="shared" si="1675"/>
        <v>0</v>
      </c>
      <c r="AU436" s="2445">
        <f t="shared" si="1675"/>
        <v>0</v>
      </c>
      <c r="AV436" s="184">
        <f t="shared" si="1675"/>
        <v>0</v>
      </c>
      <c r="AW436" s="3017" t="str">
        <f t="shared" si="1675"/>
        <v>الإجمالي</v>
      </c>
      <c r="AX436" s="2420">
        <f t="shared" si="1675"/>
        <v>0</v>
      </c>
      <c r="AY436" s="2421">
        <f t="shared" si="1675"/>
        <v>0</v>
      </c>
      <c r="AZ436" s="2421">
        <f t="shared" si="1675"/>
        <v>0</v>
      </c>
      <c r="BA436" s="2421">
        <f t="shared" si="1675"/>
        <v>0</v>
      </c>
      <c r="BB436" s="2421">
        <f t="shared" si="1675"/>
        <v>0</v>
      </c>
      <c r="BC436" s="2421">
        <f t="shared" si="1675"/>
        <v>0</v>
      </c>
      <c r="BD436" s="2510">
        <f t="shared" si="1675"/>
        <v>0</v>
      </c>
      <c r="BE436" s="2420">
        <f t="shared" si="1675"/>
        <v>0</v>
      </c>
      <c r="BF436" s="2421">
        <f t="shared" si="1675"/>
        <v>0</v>
      </c>
      <c r="BG436" s="2421">
        <f t="shared" si="1675"/>
        <v>0</v>
      </c>
      <c r="BH436" s="2421">
        <f t="shared" si="1675"/>
        <v>0</v>
      </c>
      <c r="BI436" s="2510">
        <f t="shared" si="1675"/>
        <v>0</v>
      </c>
      <c r="BJ436" s="2423">
        <f t="shared" si="1675"/>
        <v>0</v>
      </c>
      <c r="BK436" s="2421">
        <f t="shared" si="1675"/>
        <v>0</v>
      </c>
      <c r="BL436" s="2422">
        <f t="shared" si="1675"/>
        <v>0</v>
      </c>
      <c r="BM436" s="2444">
        <f t="shared" si="1675"/>
        <v>0</v>
      </c>
      <c r="BN436" s="2444">
        <f t="shared" si="1675"/>
        <v>0</v>
      </c>
      <c r="BO436" s="2420">
        <f t="shared" si="1675"/>
        <v>0</v>
      </c>
      <c r="BP436" s="2421">
        <f t="shared" si="1675"/>
        <v>0</v>
      </c>
      <c r="BQ436" s="2421">
        <f t="shared" si="1675"/>
        <v>0</v>
      </c>
      <c r="BR436" s="2421">
        <f t="shared" si="1675"/>
        <v>0</v>
      </c>
      <c r="BS436" s="2510">
        <f t="shared" si="1675"/>
        <v>0</v>
      </c>
      <c r="BT436" s="2423">
        <f t="shared" ref="BT436:CV436" si="1676">BT350</f>
        <v>0</v>
      </c>
      <c r="BU436" s="2421">
        <f t="shared" si="1676"/>
        <v>0</v>
      </c>
      <c r="BV436" s="2422">
        <f t="shared" si="1676"/>
        <v>0</v>
      </c>
      <c r="BW436" s="2444">
        <f t="shared" si="1676"/>
        <v>0</v>
      </c>
      <c r="BX436" s="2444">
        <f t="shared" si="1676"/>
        <v>0</v>
      </c>
      <c r="BY436" s="2423">
        <f t="shared" si="1676"/>
        <v>0</v>
      </c>
      <c r="BZ436" s="2422">
        <f t="shared" si="1676"/>
        <v>0</v>
      </c>
      <c r="CA436" s="2444">
        <f t="shared" si="1676"/>
        <v>0</v>
      </c>
      <c r="CB436" s="181">
        <f t="shared" si="1676"/>
        <v>0</v>
      </c>
      <c r="CC436" s="2511" t="str">
        <f t="shared" si="1676"/>
        <v>المجموع</v>
      </c>
      <c r="CD436" s="2456">
        <f t="shared" si="1676"/>
        <v>0</v>
      </c>
      <c r="CE436" s="2457">
        <f t="shared" si="1676"/>
        <v>0</v>
      </c>
      <c r="CF436" s="2458">
        <f t="shared" si="1676"/>
        <v>0</v>
      </c>
      <c r="CG436" s="2398">
        <f t="shared" si="1676"/>
        <v>0</v>
      </c>
      <c r="CH436" s="2456">
        <f t="shared" si="1676"/>
        <v>0</v>
      </c>
      <c r="CI436" s="2457">
        <f t="shared" si="1676"/>
        <v>0</v>
      </c>
      <c r="CJ436" s="2458">
        <f t="shared" si="1676"/>
        <v>0</v>
      </c>
      <c r="CK436" s="2398">
        <f t="shared" si="1676"/>
        <v>0</v>
      </c>
      <c r="CL436" s="2456">
        <f t="shared" si="1676"/>
        <v>0</v>
      </c>
      <c r="CM436" s="2457">
        <f t="shared" si="1676"/>
        <v>0</v>
      </c>
      <c r="CN436" s="2458">
        <f t="shared" si="1676"/>
        <v>0</v>
      </c>
      <c r="CO436" s="2398">
        <f t="shared" si="1676"/>
        <v>0</v>
      </c>
      <c r="CP436" s="2456">
        <f t="shared" si="1676"/>
        <v>0</v>
      </c>
      <c r="CQ436" s="2458">
        <f t="shared" si="1676"/>
        <v>0</v>
      </c>
      <c r="CR436" s="2398">
        <f t="shared" si="1676"/>
        <v>0</v>
      </c>
      <c r="CS436" s="2456">
        <f t="shared" si="1676"/>
        <v>0</v>
      </c>
      <c r="CT436" s="2457">
        <f t="shared" si="1676"/>
        <v>0</v>
      </c>
      <c r="CU436" s="2458">
        <f t="shared" si="1676"/>
        <v>0</v>
      </c>
      <c r="CV436" s="2398">
        <f t="shared" si="1676"/>
        <v>0</v>
      </c>
      <c r="CW436" s="184"/>
      <c r="CX436" s="2459">
        <f t="shared" ref="CX436:DG436" si="1677">CX350</f>
        <v>0</v>
      </c>
      <c r="CY436" s="2457">
        <f t="shared" si="1677"/>
        <v>0</v>
      </c>
      <c r="CZ436" s="2458">
        <f t="shared" si="1677"/>
        <v>0</v>
      </c>
      <c r="DA436" s="2398">
        <f t="shared" si="1677"/>
        <v>0</v>
      </c>
      <c r="DB436" s="2456">
        <f t="shared" si="1677"/>
        <v>0</v>
      </c>
      <c r="DC436" s="2457">
        <f t="shared" si="1677"/>
        <v>0</v>
      </c>
      <c r="DD436" s="2458">
        <f t="shared" si="1677"/>
        <v>0</v>
      </c>
      <c r="DE436" s="2398">
        <f t="shared" si="1677"/>
        <v>0</v>
      </c>
      <c r="DF436" s="184">
        <f t="shared" si="1677"/>
        <v>0</v>
      </c>
      <c r="DG436" s="2398">
        <f t="shared" si="1677"/>
        <v>0</v>
      </c>
      <c r="DH436" s="184"/>
      <c r="DI436" s="2397">
        <f>DI350</f>
        <v>0</v>
      </c>
      <c r="DJ436" s="2398">
        <f>DJ350</f>
        <v>0</v>
      </c>
      <c r="DK436" s="2399">
        <f>DK350</f>
        <v>0</v>
      </c>
      <c r="DL436" s="181"/>
      <c r="DM436" s="2398">
        <f>DM350</f>
        <v>0</v>
      </c>
      <c r="DN436" s="181"/>
      <c r="DO436" s="2463" t="str">
        <f t="shared" si="1578"/>
        <v>True</v>
      </c>
    </row>
    <row r="437" spans="1:119" s="234" customFormat="1" ht="39.9" customHeight="1">
      <c r="A437" s="181">
        <f>A371</f>
        <v>0</v>
      </c>
      <c r="B437" s="8483" t="str">
        <f>B371</f>
        <v>اجمالى د/1 سمسطا مدني جزئي + مدني مستعجل</v>
      </c>
      <c r="C437" s="8474"/>
      <c r="D437" s="3020" t="str">
        <f>E353</f>
        <v>الأثنين</v>
      </c>
      <c r="E437" s="8474" t="str">
        <f>$C$353</f>
        <v>احمد عصام ابراهيم على</v>
      </c>
      <c r="F437" s="8474"/>
      <c r="G437" s="8475"/>
      <c r="H437" s="2427">
        <f t="shared" ref="H437:AM437" si="1678">H371</f>
        <v>0</v>
      </c>
      <c r="I437" s="2426">
        <f t="shared" si="1678"/>
        <v>0</v>
      </c>
      <c r="J437" s="2424">
        <f t="shared" si="1678"/>
        <v>0</v>
      </c>
      <c r="K437" s="2425">
        <f t="shared" si="1678"/>
        <v>0</v>
      </c>
      <c r="L437" s="2425">
        <f t="shared" si="1678"/>
        <v>0</v>
      </c>
      <c r="M437" s="2428">
        <f t="shared" si="1678"/>
        <v>0</v>
      </c>
      <c r="N437" s="2427">
        <f t="shared" si="1678"/>
        <v>0</v>
      </c>
      <c r="O437" s="2426">
        <f t="shared" si="1678"/>
        <v>0</v>
      </c>
      <c r="P437" s="2424">
        <f t="shared" si="1678"/>
        <v>0</v>
      </c>
      <c r="Q437" s="2428">
        <f t="shared" si="1678"/>
        <v>0</v>
      </c>
      <c r="R437" s="2427">
        <f t="shared" si="1678"/>
        <v>0</v>
      </c>
      <c r="S437" s="2426">
        <f t="shared" si="1678"/>
        <v>0</v>
      </c>
      <c r="T437" s="2430">
        <f t="shared" si="1678"/>
        <v>0</v>
      </c>
      <c r="U437" s="2429">
        <f t="shared" si="1678"/>
        <v>0</v>
      </c>
      <c r="V437" s="2424">
        <f t="shared" si="1678"/>
        <v>0</v>
      </c>
      <c r="W437" s="2428">
        <f t="shared" si="1678"/>
        <v>0</v>
      </c>
      <c r="X437" s="2427">
        <f t="shared" si="1678"/>
        <v>0</v>
      </c>
      <c r="Y437" s="2425">
        <f t="shared" si="1678"/>
        <v>0</v>
      </c>
      <c r="Z437" s="2426">
        <f t="shared" si="1678"/>
        <v>0</v>
      </c>
      <c r="AA437" s="2430">
        <f t="shared" si="1678"/>
        <v>0</v>
      </c>
      <c r="AB437" s="2429">
        <f t="shared" si="1678"/>
        <v>0</v>
      </c>
      <c r="AC437" s="2424">
        <f t="shared" si="1678"/>
        <v>0</v>
      </c>
      <c r="AD437" s="2425">
        <f t="shared" si="1678"/>
        <v>0</v>
      </c>
      <c r="AE437" s="2425">
        <f t="shared" si="1678"/>
        <v>0</v>
      </c>
      <c r="AF437" s="2425">
        <f t="shared" si="1678"/>
        <v>0</v>
      </c>
      <c r="AG437" s="2425">
        <f t="shared" si="1678"/>
        <v>0</v>
      </c>
      <c r="AH437" s="2428">
        <f t="shared" si="1678"/>
        <v>0</v>
      </c>
      <c r="AI437" s="2427">
        <f t="shared" si="1678"/>
        <v>0</v>
      </c>
      <c r="AJ437" s="2425">
        <f t="shared" si="1678"/>
        <v>0</v>
      </c>
      <c r="AK437" s="2426">
        <f t="shared" si="1678"/>
        <v>0</v>
      </c>
      <c r="AL437" s="2430">
        <f t="shared" si="1678"/>
        <v>0</v>
      </c>
      <c r="AM437" s="2430">
        <f t="shared" si="1678"/>
        <v>0</v>
      </c>
      <c r="AN437" s="2430">
        <f t="shared" ref="AN437:BS437" si="1679">AN371</f>
        <v>0</v>
      </c>
      <c r="AO437" s="2427">
        <f t="shared" si="1679"/>
        <v>0</v>
      </c>
      <c r="AP437" s="2425">
        <f t="shared" si="1679"/>
        <v>0</v>
      </c>
      <c r="AQ437" s="2425">
        <f t="shared" si="1679"/>
        <v>0</v>
      </c>
      <c r="AR437" s="2425">
        <f t="shared" si="1679"/>
        <v>0</v>
      </c>
      <c r="AS437" s="2426">
        <f t="shared" si="1679"/>
        <v>0</v>
      </c>
      <c r="AT437" s="2430">
        <f t="shared" si="1679"/>
        <v>0</v>
      </c>
      <c r="AU437" s="2439">
        <f t="shared" si="1679"/>
        <v>0</v>
      </c>
      <c r="AV437" s="184">
        <f t="shared" si="1679"/>
        <v>0</v>
      </c>
      <c r="AW437" s="3025" t="str">
        <f t="shared" si="1679"/>
        <v>الإجمالي</v>
      </c>
      <c r="AX437" s="2424">
        <f t="shared" si="1679"/>
        <v>0</v>
      </c>
      <c r="AY437" s="2425">
        <f t="shared" si="1679"/>
        <v>0</v>
      </c>
      <c r="AZ437" s="2425">
        <f t="shared" si="1679"/>
        <v>0</v>
      </c>
      <c r="BA437" s="2425">
        <f t="shared" si="1679"/>
        <v>0</v>
      </c>
      <c r="BB437" s="2425">
        <f t="shared" si="1679"/>
        <v>0</v>
      </c>
      <c r="BC437" s="2425">
        <f t="shared" si="1679"/>
        <v>0</v>
      </c>
      <c r="BD437" s="2428">
        <f t="shared" si="1679"/>
        <v>0</v>
      </c>
      <c r="BE437" s="2424">
        <f t="shared" si="1679"/>
        <v>0</v>
      </c>
      <c r="BF437" s="2425">
        <f t="shared" si="1679"/>
        <v>0</v>
      </c>
      <c r="BG437" s="2425">
        <f t="shared" si="1679"/>
        <v>0</v>
      </c>
      <c r="BH437" s="2425">
        <f t="shared" si="1679"/>
        <v>0</v>
      </c>
      <c r="BI437" s="2428">
        <f t="shared" si="1679"/>
        <v>0</v>
      </c>
      <c r="BJ437" s="2427">
        <f t="shared" si="1679"/>
        <v>0</v>
      </c>
      <c r="BK437" s="2425">
        <f t="shared" si="1679"/>
        <v>0</v>
      </c>
      <c r="BL437" s="2426">
        <f t="shared" si="1679"/>
        <v>0</v>
      </c>
      <c r="BM437" s="2430">
        <f t="shared" si="1679"/>
        <v>0</v>
      </c>
      <c r="BN437" s="2430">
        <f t="shared" si="1679"/>
        <v>0</v>
      </c>
      <c r="BO437" s="2424">
        <f t="shared" si="1679"/>
        <v>0</v>
      </c>
      <c r="BP437" s="2425">
        <f t="shared" si="1679"/>
        <v>0</v>
      </c>
      <c r="BQ437" s="2425">
        <f t="shared" si="1679"/>
        <v>0</v>
      </c>
      <c r="BR437" s="2425">
        <f t="shared" si="1679"/>
        <v>0</v>
      </c>
      <c r="BS437" s="2428">
        <f t="shared" si="1679"/>
        <v>0</v>
      </c>
      <c r="BT437" s="2427">
        <f t="shared" ref="BT437:CV437" si="1680">BT371</f>
        <v>0</v>
      </c>
      <c r="BU437" s="2425">
        <f t="shared" si="1680"/>
        <v>0</v>
      </c>
      <c r="BV437" s="2426">
        <f t="shared" si="1680"/>
        <v>0</v>
      </c>
      <c r="BW437" s="2430">
        <f t="shared" si="1680"/>
        <v>0</v>
      </c>
      <c r="BX437" s="2430">
        <f t="shared" si="1680"/>
        <v>0</v>
      </c>
      <c r="BY437" s="2427">
        <f t="shared" si="1680"/>
        <v>0</v>
      </c>
      <c r="BZ437" s="2426">
        <f t="shared" si="1680"/>
        <v>0</v>
      </c>
      <c r="CA437" s="2430">
        <f t="shared" si="1680"/>
        <v>0</v>
      </c>
      <c r="CB437" s="181">
        <f t="shared" si="1680"/>
        <v>0</v>
      </c>
      <c r="CC437" s="2507" t="str">
        <f t="shared" si="1680"/>
        <v>المجموع</v>
      </c>
      <c r="CD437" s="2438">
        <f t="shared" si="1680"/>
        <v>0</v>
      </c>
      <c r="CE437" s="2436">
        <f t="shared" si="1680"/>
        <v>0</v>
      </c>
      <c r="CF437" s="2437">
        <f t="shared" si="1680"/>
        <v>0</v>
      </c>
      <c r="CG437" s="2441">
        <f t="shared" si="1680"/>
        <v>0</v>
      </c>
      <c r="CH437" s="2438">
        <f t="shared" si="1680"/>
        <v>0</v>
      </c>
      <c r="CI437" s="2436">
        <f t="shared" si="1680"/>
        <v>0</v>
      </c>
      <c r="CJ437" s="2437">
        <f t="shared" si="1680"/>
        <v>0</v>
      </c>
      <c r="CK437" s="2441">
        <f t="shared" si="1680"/>
        <v>0</v>
      </c>
      <c r="CL437" s="2438">
        <f t="shared" si="1680"/>
        <v>0</v>
      </c>
      <c r="CM437" s="2436">
        <f t="shared" si="1680"/>
        <v>0</v>
      </c>
      <c r="CN437" s="2437">
        <f t="shared" si="1680"/>
        <v>0</v>
      </c>
      <c r="CO437" s="2441">
        <f t="shared" si="1680"/>
        <v>0</v>
      </c>
      <c r="CP437" s="2438">
        <f t="shared" si="1680"/>
        <v>0</v>
      </c>
      <c r="CQ437" s="2437">
        <f t="shared" si="1680"/>
        <v>0</v>
      </c>
      <c r="CR437" s="2441">
        <f t="shared" si="1680"/>
        <v>0</v>
      </c>
      <c r="CS437" s="2438">
        <f t="shared" si="1680"/>
        <v>0</v>
      </c>
      <c r="CT437" s="2436">
        <f t="shared" si="1680"/>
        <v>0</v>
      </c>
      <c r="CU437" s="2437">
        <f t="shared" si="1680"/>
        <v>0</v>
      </c>
      <c r="CV437" s="2441">
        <f t="shared" si="1680"/>
        <v>0</v>
      </c>
      <c r="CW437" s="184"/>
      <c r="CX437" s="2435">
        <f t="shared" ref="CX437:DG437" si="1681">CX371</f>
        <v>0</v>
      </c>
      <c r="CY437" s="2436">
        <f t="shared" si="1681"/>
        <v>0</v>
      </c>
      <c r="CZ437" s="2437">
        <f t="shared" si="1681"/>
        <v>0</v>
      </c>
      <c r="DA437" s="2441">
        <f t="shared" si="1681"/>
        <v>0</v>
      </c>
      <c r="DB437" s="2438">
        <f t="shared" si="1681"/>
        <v>0</v>
      </c>
      <c r="DC437" s="2436">
        <f t="shared" si="1681"/>
        <v>0</v>
      </c>
      <c r="DD437" s="2437">
        <f t="shared" si="1681"/>
        <v>0</v>
      </c>
      <c r="DE437" s="2441">
        <f t="shared" si="1681"/>
        <v>0</v>
      </c>
      <c r="DF437" s="184">
        <f t="shared" si="1681"/>
        <v>0</v>
      </c>
      <c r="DG437" s="2441">
        <f t="shared" si="1681"/>
        <v>0</v>
      </c>
      <c r="DH437" s="184"/>
      <c r="DI437" s="2440">
        <f>DI371</f>
        <v>0</v>
      </c>
      <c r="DJ437" s="2441">
        <f>DJ371</f>
        <v>0</v>
      </c>
      <c r="DK437" s="2442">
        <f>DK371</f>
        <v>0</v>
      </c>
      <c r="DL437" s="181"/>
      <c r="DM437" s="2441">
        <f>DM371</f>
        <v>0</v>
      </c>
      <c r="DN437" s="181"/>
      <c r="DO437" s="2504" t="str">
        <f t="shared" si="1578"/>
        <v>True</v>
      </c>
    </row>
    <row r="438" spans="1:119" s="234" customFormat="1" ht="39.9" customHeight="1" thickBot="1">
      <c r="A438" s="181">
        <f>A379</f>
        <v>0</v>
      </c>
      <c r="B438" s="8479" t="s">
        <v>1599</v>
      </c>
      <c r="C438" s="8467"/>
      <c r="D438" s="3013" t="str">
        <f>E374</f>
        <v>الخميس</v>
      </c>
      <c r="E438" s="8467" t="str">
        <f>$C$374</f>
        <v>محمد حافظ عباس امين</v>
      </c>
      <c r="F438" s="8467"/>
      <c r="G438" s="8472"/>
      <c r="H438" s="2423">
        <f t="shared" ref="H438:AM438" si="1682">H379</f>
        <v>0</v>
      </c>
      <c r="I438" s="2422">
        <f t="shared" si="1682"/>
        <v>0</v>
      </c>
      <c r="J438" s="2420">
        <f t="shared" si="1682"/>
        <v>0</v>
      </c>
      <c r="K438" s="2421">
        <f t="shared" si="1682"/>
        <v>0</v>
      </c>
      <c r="L438" s="2421">
        <f t="shared" si="1682"/>
        <v>0</v>
      </c>
      <c r="M438" s="2510">
        <f t="shared" si="1682"/>
        <v>0</v>
      </c>
      <c r="N438" s="2423">
        <f t="shared" si="1682"/>
        <v>0</v>
      </c>
      <c r="O438" s="2422">
        <f t="shared" si="1682"/>
        <v>0</v>
      </c>
      <c r="P438" s="2420">
        <f t="shared" si="1682"/>
        <v>0</v>
      </c>
      <c r="Q438" s="2510">
        <f t="shared" si="1682"/>
        <v>0</v>
      </c>
      <c r="R438" s="2423">
        <f t="shared" si="1682"/>
        <v>0</v>
      </c>
      <c r="S438" s="2422">
        <f t="shared" si="1682"/>
        <v>0</v>
      </c>
      <c r="T438" s="2444">
        <f t="shared" si="1682"/>
        <v>0</v>
      </c>
      <c r="U438" s="2514">
        <f t="shared" si="1682"/>
        <v>0</v>
      </c>
      <c r="V438" s="2420">
        <f t="shared" si="1682"/>
        <v>0</v>
      </c>
      <c r="W438" s="2510">
        <f t="shared" si="1682"/>
        <v>0</v>
      </c>
      <c r="X438" s="2423">
        <f t="shared" si="1682"/>
        <v>0</v>
      </c>
      <c r="Y438" s="2421">
        <f t="shared" si="1682"/>
        <v>0</v>
      </c>
      <c r="Z438" s="2422">
        <f t="shared" si="1682"/>
        <v>0</v>
      </c>
      <c r="AA438" s="2444">
        <f t="shared" si="1682"/>
        <v>0</v>
      </c>
      <c r="AB438" s="2514">
        <f t="shared" si="1682"/>
        <v>0</v>
      </c>
      <c r="AC438" s="2420">
        <f t="shared" si="1682"/>
        <v>0</v>
      </c>
      <c r="AD438" s="2421">
        <f t="shared" si="1682"/>
        <v>0</v>
      </c>
      <c r="AE438" s="2421">
        <f t="shared" si="1682"/>
        <v>0</v>
      </c>
      <c r="AF438" s="2421">
        <f t="shared" si="1682"/>
        <v>0</v>
      </c>
      <c r="AG438" s="2421">
        <f t="shared" si="1682"/>
        <v>0</v>
      </c>
      <c r="AH438" s="2510">
        <f t="shared" si="1682"/>
        <v>0</v>
      </c>
      <c r="AI438" s="2423">
        <f t="shared" si="1682"/>
        <v>0</v>
      </c>
      <c r="AJ438" s="2421">
        <f t="shared" si="1682"/>
        <v>0</v>
      </c>
      <c r="AK438" s="2422">
        <f t="shared" si="1682"/>
        <v>0</v>
      </c>
      <c r="AL438" s="2444">
        <f t="shared" si="1682"/>
        <v>0</v>
      </c>
      <c r="AM438" s="2444">
        <f t="shared" si="1682"/>
        <v>0</v>
      </c>
      <c r="AN438" s="2444">
        <f t="shared" ref="AN438:BS438" si="1683">AN379</f>
        <v>0</v>
      </c>
      <c r="AO438" s="2423">
        <f t="shared" si="1683"/>
        <v>0</v>
      </c>
      <c r="AP438" s="2421">
        <f t="shared" si="1683"/>
        <v>0</v>
      </c>
      <c r="AQ438" s="2421">
        <f t="shared" si="1683"/>
        <v>0</v>
      </c>
      <c r="AR438" s="2421">
        <f t="shared" si="1683"/>
        <v>0</v>
      </c>
      <c r="AS438" s="2422">
        <f t="shared" si="1683"/>
        <v>0</v>
      </c>
      <c r="AT438" s="2444">
        <f t="shared" si="1683"/>
        <v>0</v>
      </c>
      <c r="AU438" s="2445">
        <f t="shared" si="1683"/>
        <v>0</v>
      </c>
      <c r="AV438" s="184">
        <f t="shared" si="1683"/>
        <v>0</v>
      </c>
      <c r="AW438" s="3017" t="str">
        <f t="shared" si="1683"/>
        <v>الإجمالي</v>
      </c>
      <c r="AX438" s="2420">
        <f t="shared" si="1683"/>
        <v>0</v>
      </c>
      <c r="AY438" s="2421">
        <f t="shared" si="1683"/>
        <v>0</v>
      </c>
      <c r="AZ438" s="2421">
        <f t="shared" si="1683"/>
        <v>0</v>
      </c>
      <c r="BA438" s="2421">
        <f t="shared" si="1683"/>
        <v>0</v>
      </c>
      <c r="BB438" s="2421">
        <f t="shared" si="1683"/>
        <v>0</v>
      </c>
      <c r="BC438" s="2421">
        <f t="shared" si="1683"/>
        <v>0</v>
      </c>
      <c r="BD438" s="2510">
        <f t="shared" si="1683"/>
        <v>0</v>
      </c>
      <c r="BE438" s="2420">
        <f t="shared" si="1683"/>
        <v>0</v>
      </c>
      <c r="BF438" s="2421">
        <f t="shared" si="1683"/>
        <v>0</v>
      </c>
      <c r="BG438" s="2421">
        <f t="shared" si="1683"/>
        <v>0</v>
      </c>
      <c r="BH438" s="2421">
        <f t="shared" si="1683"/>
        <v>0</v>
      </c>
      <c r="BI438" s="2510">
        <f t="shared" si="1683"/>
        <v>0</v>
      </c>
      <c r="BJ438" s="2423">
        <f t="shared" si="1683"/>
        <v>0</v>
      </c>
      <c r="BK438" s="2421">
        <f t="shared" si="1683"/>
        <v>0</v>
      </c>
      <c r="BL438" s="2422">
        <f t="shared" si="1683"/>
        <v>0</v>
      </c>
      <c r="BM438" s="2444">
        <f t="shared" si="1683"/>
        <v>0</v>
      </c>
      <c r="BN438" s="2444">
        <f t="shared" si="1683"/>
        <v>0</v>
      </c>
      <c r="BO438" s="2420">
        <f t="shared" si="1683"/>
        <v>0</v>
      </c>
      <c r="BP438" s="2421">
        <f t="shared" si="1683"/>
        <v>0</v>
      </c>
      <c r="BQ438" s="2421">
        <f t="shared" si="1683"/>
        <v>0</v>
      </c>
      <c r="BR438" s="2421">
        <f t="shared" si="1683"/>
        <v>0</v>
      </c>
      <c r="BS438" s="2510">
        <f t="shared" si="1683"/>
        <v>0</v>
      </c>
      <c r="BT438" s="2423">
        <f t="shared" ref="BT438:CV438" si="1684">BT379</f>
        <v>0</v>
      </c>
      <c r="BU438" s="2421">
        <f t="shared" si="1684"/>
        <v>0</v>
      </c>
      <c r="BV438" s="2422">
        <f t="shared" si="1684"/>
        <v>0</v>
      </c>
      <c r="BW438" s="2444">
        <f t="shared" si="1684"/>
        <v>0</v>
      </c>
      <c r="BX438" s="2444">
        <f t="shared" si="1684"/>
        <v>0</v>
      </c>
      <c r="BY438" s="2423">
        <f t="shared" si="1684"/>
        <v>0</v>
      </c>
      <c r="BZ438" s="2422">
        <f t="shared" si="1684"/>
        <v>0</v>
      </c>
      <c r="CA438" s="2444">
        <f t="shared" si="1684"/>
        <v>0</v>
      </c>
      <c r="CB438" s="181">
        <f t="shared" si="1684"/>
        <v>0</v>
      </c>
      <c r="CC438" s="2512" t="str">
        <f t="shared" si="1684"/>
        <v>المجموع</v>
      </c>
      <c r="CD438" s="2423">
        <f t="shared" si="1684"/>
        <v>0</v>
      </c>
      <c r="CE438" s="2421">
        <f t="shared" si="1684"/>
        <v>0</v>
      </c>
      <c r="CF438" s="2422">
        <f t="shared" si="1684"/>
        <v>0</v>
      </c>
      <c r="CG438" s="2444">
        <f t="shared" si="1684"/>
        <v>0</v>
      </c>
      <c r="CH438" s="2423">
        <f t="shared" si="1684"/>
        <v>0</v>
      </c>
      <c r="CI438" s="2421">
        <f t="shared" si="1684"/>
        <v>0</v>
      </c>
      <c r="CJ438" s="2422">
        <f t="shared" si="1684"/>
        <v>0</v>
      </c>
      <c r="CK438" s="2444">
        <f t="shared" si="1684"/>
        <v>0</v>
      </c>
      <c r="CL438" s="2423">
        <f t="shared" si="1684"/>
        <v>0</v>
      </c>
      <c r="CM438" s="2421">
        <f t="shared" si="1684"/>
        <v>0</v>
      </c>
      <c r="CN438" s="2422">
        <f t="shared" si="1684"/>
        <v>0</v>
      </c>
      <c r="CO438" s="2444">
        <f t="shared" si="1684"/>
        <v>0</v>
      </c>
      <c r="CP438" s="2423">
        <f t="shared" si="1684"/>
        <v>0</v>
      </c>
      <c r="CQ438" s="2422">
        <f t="shared" si="1684"/>
        <v>0</v>
      </c>
      <c r="CR438" s="2444">
        <f t="shared" si="1684"/>
        <v>0</v>
      </c>
      <c r="CS438" s="2423">
        <f t="shared" si="1684"/>
        <v>0</v>
      </c>
      <c r="CT438" s="2421">
        <f t="shared" si="1684"/>
        <v>0</v>
      </c>
      <c r="CU438" s="2422">
        <f t="shared" si="1684"/>
        <v>0</v>
      </c>
      <c r="CV438" s="2444">
        <f t="shared" si="1684"/>
        <v>0</v>
      </c>
      <c r="CW438" s="184"/>
      <c r="CX438" s="2420">
        <f t="shared" ref="CX438:DG438" si="1685">CX379</f>
        <v>0</v>
      </c>
      <c r="CY438" s="2421">
        <f t="shared" si="1685"/>
        <v>0</v>
      </c>
      <c r="CZ438" s="2422">
        <f t="shared" si="1685"/>
        <v>0</v>
      </c>
      <c r="DA438" s="2444">
        <f t="shared" si="1685"/>
        <v>0</v>
      </c>
      <c r="DB438" s="2423">
        <f t="shared" si="1685"/>
        <v>0</v>
      </c>
      <c r="DC438" s="2421">
        <f t="shared" si="1685"/>
        <v>0</v>
      </c>
      <c r="DD438" s="2422">
        <f t="shared" si="1685"/>
        <v>0</v>
      </c>
      <c r="DE438" s="2444">
        <f t="shared" si="1685"/>
        <v>0</v>
      </c>
      <c r="DF438" s="184">
        <f t="shared" si="1685"/>
        <v>0</v>
      </c>
      <c r="DG438" s="2444">
        <f t="shared" si="1685"/>
        <v>0</v>
      </c>
      <c r="DH438" s="184"/>
      <c r="DI438" s="2443">
        <f>DI379</f>
        <v>0</v>
      </c>
      <c r="DJ438" s="2444">
        <f>DJ379</f>
        <v>0</v>
      </c>
      <c r="DK438" s="2445">
        <f>DK379</f>
        <v>0</v>
      </c>
      <c r="DL438" s="181"/>
      <c r="DM438" s="2444">
        <f>DM379</f>
        <v>0</v>
      </c>
      <c r="DN438" s="181"/>
      <c r="DO438" s="2505" t="str">
        <f t="shared" si="1578"/>
        <v>True</v>
      </c>
    </row>
    <row r="439" spans="1:119" s="234" customFormat="1" ht="39.9" customHeight="1">
      <c r="A439" s="181"/>
      <c r="B439" s="8473" t="s">
        <v>695</v>
      </c>
      <c r="C439" s="8473"/>
      <c r="D439" s="8473"/>
      <c r="E439" s="8473"/>
      <c r="F439" s="8473"/>
      <c r="G439" s="8473"/>
      <c r="H439" s="184">
        <f t="shared" ref="H439:AU439" si="1686">SUM(H413:H438)</f>
        <v>0</v>
      </c>
      <c r="I439" s="184">
        <f t="shared" si="1686"/>
        <v>0</v>
      </c>
      <c r="J439" s="184">
        <f t="shared" si="1686"/>
        <v>0</v>
      </c>
      <c r="K439" s="184">
        <f t="shared" si="1686"/>
        <v>0</v>
      </c>
      <c r="L439" s="184">
        <f t="shared" si="1686"/>
        <v>0</v>
      </c>
      <c r="M439" s="184">
        <f t="shared" si="1686"/>
        <v>0</v>
      </c>
      <c r="N439" s="184">
        <f t="shared" si="1686"/>
        <v>0</v>
      </c>
      <c r="O439" s="184">
        <f t="shared" si="1686"/>
        <v>0</v>
      </c>
      <c r="P439" s="184">
        <f t="shared" si="1686"/>
        <v>0</v>
      </c>
      <c r="Q439" s="184">
        <f t="shared" si="1686"/>
        <v>0</v>
      </c>
      <c r="R439" s="184">
        <f t="shared" si="1686"/>
        <v>0</v>
      </c>
      <c r="S439" s="184">
        <f t="shared" si="1686"/>
        <v>0</v>
      </c>
      <c r="T439" s="184">
        <f t="shared" si="1686"/>
        <v>0</v>
      </c>
      <c r="U439" s="184">
        <f t="shared" si="1686"/>
        <v>0</v>
      </c>
      <c r="V439" s="184">
        <f t="shared" si="1686"/>
        <v>0</v>
      </c>
      <c r="W439" s="184">
        <f t="shared" si="1686"/>
        <v>0</v>
      </c>
      <c r="X439" s="184">
        <f t="shared" si="1686"/>
        <v>0</v>
      </c>
      <c r="Y439" s="184">
        <f t="shared" si="1686"/>
        <v>0</v>
      </c>
      <c r="Z439" s="184">
        <f t="shared" si="1686"/>
        <v>0</v>
      </c>
      <c r="AA439" s="184">
        <f t="shared" si="1686"/>
        <v>0</v>
      </c>
      <c r="AB439" s="184">
        <f t="shared" si="1686"/>
        <v>0</v>
      </c>
      <c r="AC439" s="184">
        <f t="shared" si="1686"/>
        <v>0</v>
      </c>
      <c r="AD439" s="184">
        <f t="shared" si="1686"/>
        <v>0</v>
      </c>
      <c r="AE439" s="184">
        <f t="shared" si="1686"/>
        <v>0</v>
      </c>
      <c r="AF439" s="184">
        <f t="shared" si="1686"/>
        <v>0</v>
      </c>
      <c r="AG439" s="184">
        <f t="shared" si="1686"/>
        <v>0</v>
      </c>
      <c r="AH439" s="184">
        <f t="shared" si="1686"/>
        <v>0</v>
      </c>
      <c r="AI439" s="184">
        <f t="shared" si="1686"/>
        <v>0</v>
      </c>
      <c r="AJ439" s="184">
        <f t="shared" si="1686"/>
        <v>0</v>
      </c>
      <c r="AK439" s="184">
        <f t="shared" si="1686"/>
        <v>0</v>
      </c>
      <c r="AL439" s="184">
        <f t="shared" si="1686"/>
        <v>0</v>
      </c>
      <c r="AM439" s="184">
        <f t="shared" si="1686"/>
        <v>0</v>
      </c>
      <c r="AN439" s="184">
        <f t="shared" si="1686"/>
        <v>0</v>
      </c>
      <c r="AO439" s="184">
        <f t="shared" si="1686"/>
        <v>0</v>
      </c>
      <c r="AP439" s="184">
        <f t="shared" si="1686"/>
        <v>0</v>
      </c>
      <c r="AQ439" s="184">
        <f t="shared" si="1686"/>
        <v>0</v>
      </c>
      <c r="AR439" s="184">
        <f t="shared" si="1686"/>
        <v>0</v>
      </c>
      <c r="AS439" s="184">
        <f t="shared" si="1686"/>
        <v>0</v>
      </c>
      <c r="AT439" s="184">
        <f t="shared" si="1686"/>
        <v>0</v>
      </c>
      <c r="AU439" s="184">
        <f t="shared" si="1686"/>
        <v>0</v>
      </c>
      <c r="AV439" s="184"/>
      <c r="AW439" s="184" t="s">
        <v>181</v>
      </c>
      <c r="AX439" s="184">
        <f t="shared" ref="AX439:CA439" si="1687">SUM(AX413:AX438)</f>
        <v>0</v>
      </c>
      <c r="AY439" s="184">
        <f t="shared" si="1687"/>
        <v>0</v>
      </c>
      <c r="AZ439" s="184">
        <f t="shared" si="1687"/>
        <v>0</v>
      </c>
      <c r="BA439" s="184">
        <f t="shared" si="1687"/>
        <v>0</v>
      </c>
      <c r="BB439" s="184">
        <f t="shared" si="1687"/>
        <v>0</v>
      </c>
      <c r="BC439" s="184">
        <f t="shared" si="1687"/>
        <v>0</v>
      </c>
      <c r="BD439" s="184">
        <f t="shared" si="1687"/>
        <v>0</v>
      </c>
      <c r="BE439" s="184">
        <f t="shared" si="1687"/>
        <v>0</v>
      </c>
      <c r="BF439" s="184">
        <f t="shared" si="1687"/>
        <v>0</v>
      </c>
      <c r="BG439" s="184">
        <f t="shared" si="1687"/>
        <v>0</v>
      </c>
      <c r="BH439" s="184">
        <f t="shared" si="1687"/>
        <v>0</v>
      </c>
      <c r="BI439" s="184">
        <f t="shared" si="1687"/>
        <v>0</v>
      </c>
      <c r="BJ439" s="184">
        <f t="shared" si="1687"/>
        <v>0</v>
      </c>
      <c r="BK439" s="184">
        <f t="shared" si="1687"/>
        <v>0</v>
      </c>
      <c r="BL439" s="184">
        <f t="shared" si="1687"/>
        <v>0</v>
      </c>
      <c r="BM439" s="184">
        <f t="shared" si="1687"/>
        <v>0</v>
      </c>
      <c r="BN439" s="184">
        <f t="shared" si="1687"/>
        <v>0</v>
      </c>
      <c r="BO439" s="184">
        <f t="shared" si="1687"/>
        <v>0</v>
      </c>
      <c r="BP439" s="184">
        <f t="shared" si="1687"/>
        <v>0</v>
      </c>
      <c r="BQ439" s="184">
        <f t="shared" si="1687"/>
        <v>0</v>
      </c>
      <c r="BR439" s="184">
        <f t="shared" si="1687"/>
        <v>0</v>
      </c>
      <c r="BS439" s="184">
        <f t="shared" si="1687"/>
        <v>0</v>
      </c>
      <c r="BT439" s="184">
        <f t="shared" si="1687"/>
        <v>0</v>
      </c>
      <c r="BU439" s="184">
        <f t="shared" si="1687"/>
        <v>0</v>
      </c>
      <c r="BV439" s="184">
        <f t="shared" si="1687"/>
        <v>0</v>
      </c>
      <c r="BW439" s="184">
        <f t="shared" si="1687"/>
        <v>0</v>
      </c>
      <c r="BX439" s="184">
        <f t="shared" si="1687"/>
        <v>0</v>
      </c>
      <c r="BY439" s="184">
        <f t="shared" si="1687"/>
        <v>0</v>
      </c>
      <c r="BZ439" s="184">
        <f t="shared" si="1687"/>
        <v>0</v>
      </c>
      <c r="CA439" s="184">
        <f t="shared" si="1687"/>
        <v>0</v>
      </c>
      <c r="CB439" s="184"/>
      <c r="CC439" s="184" t="s">
        <v>106</v>
      </c>
      <c r="CD439" s="184">
        <f t="shared" ref="CD439:CV439" si="1688">SUM(CD413:CD438)</f>
        <v>0</v>
      </c>
      <c r="CE439" s="184">
        <f t="shared" si="1688"/>
        <v>0</v>
      </c>
      <c r="CF439" s="184">
        <f t="shared" si="1688"/>
        <v>0</v>
      </c>
      <c r="CG439" s="184">
        <f t="shared" si="1688"/>
        <v>0</v>
      </c>
      <c r="CH439" s="184">
        <f t="shared" si="1688"/>
        <v>0</v>
      </c>
      <c r="CI439" s="184">
        <f t="shared" si="1688"/>
        <v>0</v>
      </c>
      <c r="CJ439" s="184">
        <f t="shared" si="1688"/>
        <v>0</v>
      </c>
      <c r="CK439" s="184">
        <f t="shared" si="1688"/>
        <v>0</v>
      </c>
      <c r="CL439" s="184">
        <f t="shared" si="1688"/>
        <v>0</v>
      </c>
      <c r="CM439" s="184">
        <f t="shared" si="1688"/>
        <v>0</v>
      </c>
      <c r="CN439" s="184">
        <f t="shared" si="1688"/>
        <v>0</v>
      </c>
      <c r="CO439" s="184">
        <f t="shared" si="1688"/>
        <v>0</v>
      </c>
      <c r="CP439" s="184">
        <f t="shared" si="1688"/>
        <v>0</v>
      </c>
      <c r="CQ439" s="184">
        <f t="shared" si="1688"/>
        <v>0</v>
      </c>
      <c r="CR439" s="184">
        <f t="shared" si="1688"/>
        <v>0</v>
      </c>
      <c r="CS439" s="184">
        <f t="shared" si="1688"/>
        <v>0</v>
      </c>
      <c r="CT439" s="184">
        <f t="shared" si="1688"/>
        <v>0</v>
      </c>
      <c r="CU439" s="184">
        <f t="shared" si="1688"/>
        <v>0</v>
      </c>
      <c r="CV439" s="184">
        <f t="shared" si="1688"/>
        <v>0</v>
      </c>
      <c r="CW439" s="184"/>
      <c r="CX439" s="184">
        <f t="shared" ref="CX439:DG439" si="1689">SUM(CX413:CX438)</f>
        <v>0</v>
      </c>
      <c r="CY439" s="184">
        <f t="shared" si="1689"/>
        <v>0</v>
      </c>
      <c r="CZ439" s="184">
        <f t="shared" si="1689"/>
        <v>0</v>
      </c>
      <c r="DA439" s="184">
        <f t="shared" si="1689"/>
        <v>0</v>
      </c>
      <c r="DB439" s="184">
        <f t="shared" si="1689"/>
        <v>0</v>
      </c>
      <c r="DC439" s="184">
        <f t="shared" si="1689"/>
        <v>0</v>
      </c>
      <c r="DD439" s="184">
        <f t="shared" si="1689"/>
        <v>0</v>
      </c>
      <c r="DE439" s="184">
        <f t="shared" si="1689"/>
        <v>0</v>
      </c>
      <c r="DF439" s="184">
        <f t="shared" si="1689"/>
        <v>0</v>
      </c>
      <c r="DG439" s="184">
        <f t="shared" si="1689"/>
        <v>0</v>
      </c>
      <c r="DH439" s="184"/>
      <c r="DI439" s="184">
        <f>SUM(DI413:DI438)</f>
        <v>0</v>
      </c>
      <c r="DJ439" s="184">
        <f>SUM(DJ413:DJ438)</f>
        <v>0</v>
      </c>
      <c r="DK439" s="184">
        <f>SUM(DK413:DK438)</f>
        <v>0</v>
      </c>
      <c r="DL439" s="184"/>
      <c r="DM439" s="184">
        <f>SUM(DM413:DM438)</f>
        <v>0</v>
      </c>
      <c r="DN439" s="181"/>
      <c r="DO439" s="181" t="str">
        <f t="shared" si="1578"/>
        <v>True</v>
      </c>
    </row>
    <row r="440" spans="1:119" s="234" customFormat="1" ht="39.9" customHeight="1">
      <c r="A440" s="181"/>
      <c r="B440" s="180"/>
      <c r="C440" s="180"/>
      <c r="D440" s="180"/>
      <c r="E440" s="180"/>
      <c r="F440" s="232"/>
      <c r="G440" s="183"/>
      <c r="H440" s="184"/>
      <c r="I440" s="184"/>
      <c r="J440" s="184"/>
      <c r="K440" s="184"/>
      <c r="L440" s="184"/>
      <c r="M440" s="184"/>
      <c r="N440" s="184"/>
      <c r="O440" s="184"/>
      <c r="P440" s="184"/>
      <c r="Q440" s="184"/>
      <c r="R440" s="184"/>
      <c r="S440" s="184"/>
      <c r="T440" s="184"/>
      <c r="U440" s="184"/>
      <c r="V440" s="184"/>
      <c r="W440" s="184"/>
      <c r="X440" s="184"/>
      <c r="Y440" s="184"/>
      <c r="Z440" s="184"/>
      <c r="AA440" s="184"/>
      <c r="AB440" s="184"/>
      <c r="AC440" s="184"/>
      <c r="AD440" s="184"/>
      <c r="AE440" s="184"/>
      <c r="AF440" s="184"/>
      <c r="AG440" s="184"/>
      <c r="AH440" s="184"/>
      <c r="AI440" s="184"/>
      <c r="AJ440" s="184"/>
      <c r="AK440" s="184"/>
      <c r="AL440" s="184"/>
      <c r="AM440" s="184"/>
      <c r="AN440" s="184"/>
      <c r="AO440" s="184"/>
      <c r="AP440" s="184"/>
      <c r="AQ440" s="184"/>
      <c r="AR440" s="184"/>
      <c r="AS440" s="184"/>
      <c r="AT440" s="184"/>
      <c r="AU440" s="184"/>
      <c r="AV440" s="184"/>
      <c r="AW440" s="187"/>
      <c r="AX440" s="184"/>
      <c r="AY440" s="184"/>
      <c r="AZ440" s="184"/>
      <c r="BA440" s="184"/>
      <c r="BB440" s="184"/>
      <c r="BC440" s="184"/>
      <c r="BD440" s="184"/>
      <c r="BE440" s="184"/>
      <c r="BF440" s="184"/>
      <c r="BG440" s="184"/>
      <c r="BH440" s="184"/>
      <c r="BI440" s="184"/>
      <c r="BJ440" s="184"/>
      <c r="BK440" s="184"/>
      <c r="BL440" s="184"/>
      <c r="BM440" s="184"/>
      <c r="BN440" s="184"/>
      <c r="BO440" s="184"/>
      <c r="BP440" s="184"/>
      <c r="BQ440" s="184"/>
      <c r="BR440" s="184"/>
      <c r="BS440" s="184"/>
      <c r="BT440" s="184"/>
      <c r="BU440" s="184"/>
      <c r="BV440" s="184"/>
      <c r="BW440" s="184"/>
      <c r="BX440" s="184"/>
      <c r="BY440" s="184"/>
      <c r="BZ440" s="184"/>
      <c r="CA440" s="184"/>
      <c r="CB440" s="181"/>
      <c r="CC440" s="233"/>
      <c r="CD440" s="184"/>
      <c r="CE440" s="184"/>
      <c r="CF440" s="184"/>
      <c r="CG440" s="184"/>
      <c r="CH440" s="184"/>
      <c r="CI440" s="184"/>
      <c r="CJ440" s="184"/>
      <c r="CK440" s="184"/>
      <c r="CL440" s="184"/>
      <c r="CM440" s="184"/>
      <c r="CN440" s="184"/>
      <c r="CO440" s="184"/>
      <c r="CP440" s="184"/>
      <c r="CQ440" s="184"/>
      <c r="CR440" s="184"/>
      <c r="CS440" s="184"/>
      <c r="CT440" s="184"/>
      <c r="CU440" s="184"/>
      <c r="CV440" s="184"/>
      <c r="CW440" s="184"/>
      <c r="CX440" s="184"/>
      <c r="CY440" s="184"/>
      <c r="CZ440" s="184"/>
      <c r="DA440" s="184"/>
      <c r="DB440" s="184"/>
      <c r="DC440" s="184"/>
      <c r="DD440" s="184"/>
      <c r="DE440" s="184"/>
      <c r="DF440" s="184"/>
      <c r="DG440" s="184"/>
      <c r="DH440" s="184"/>
      <c r="DI440" s="184"/>
      <c r="DJ440" s="184"/>
      <c r="DK440" s="184"/>
      <c r="DL440" s="181"/>
      <c r="DM440" s="184"/>
      <c r="DN440" s="181"/>
      <c r="DO440" s="181"/>
    </row>
    <row r="441" spans="1:119" s="234" customFormat="1" ht="39.9" customHeight="1" thickBot="1">
      <c r="A441" s="181"/>
      <c r="B441" s="180"/>
      <c r="C441" s="180"/>
      <c r="D441" s="180"/>
      <c r="E441" s="180"/>
      <c r="F441" s="232"/>
      <c r="G441" s="183"/>
      <c r="H441" s="184"/>
      <c r="I441" s="184"/>
      <c r="J441" s="184"/>
      <c r="K441" s="184"/>
      <c r="L441" s="184"/>
      <c r="M441" s="184"/>
      <c r="N441" s="184"/>
      <c r="O441" s="184"/>
      <c r="P441" s="184"/>
      <c r="Q441" s="184"/>
      <c r="R441" s="184"/>
      <c r="S441" s="184"/>
      <c r="T441" s="184"/>
      <c r="U441" s="184"/>
      <c r="V441" s="184"/>
      <c r="W441" s="184"/>
      <c r="X441" s="184"/>
      <c r="Y441" s="184"/>
      <c r="Z441" s="184"/>
      <c r="AA441" s="184"/>
      <c r="AB441" s="184"/>
      <c r="AC441" s="184"/>
      <c r="AD441" s="184"/>
      <c r="AE441" s="184"/>
      <c r="AF441" s="184"/>
      <c r="AG441" s="184"/>
      <c r="AH441" s="184"/>
      <c r="AI441" s="184"/>
      <c r="AJ441" s="184"/>
      <c r="AK441" s="184"/>
      <c r="AL441" s="184"/>
      <c r="AM441" s="184"/>
      <c r="AN441" s="184"/>
      <c r="AO441" s="184"/>
      <c r="AP441" s="184"/>
      <c r="AQ441" s="184"/>
      <c r="AR441" s="184"/>
      <c r="AS441" s="184"/>
      <c r="AT441" s="184"/>
      <c r="AU441" s="184"/>
      <c r="AV441" s="184"/>
      <c r="AW441" s="187"/>
      <c r="AX441" s="184"/>
      <c r="AY441" s="184"/>
      <c r="AZ441" s="184"/>
      <c r="BA441" s="184"/>
      <c r="BB441" s="184"/>
      <c r="BC441" s="184"/>
      <c r="BD441" s="184"/>
      <c r="BE441" s="184"/>
      <c r="BF441" s="184"/>
      <c r="BG441" s="184"/>
      <c r="BH441" s="184"/>
      <c r="BI441" s="184"/>
      <c r="BJ441" s="184"/>
      <c r="BK441" s="184"/>
      <c r="BL441" s="184"/>
      <c r="BM441" s="184"/>
      <c r="BN441" s="184"/>
      <c r="BO441" s="184"/>
      <c r="BP441" s="184"/>
      <c r="BQ441" s="184"/>
      <c r="BR441" s="184"/>
      <c r="BS441" s="184"/>
      <c r="BT441" s="184"/>
      <c r="BU441" s="184"/>
      <c r="BV441" s="184"/>
      <c r="BW441" s="184"/>
      <c r="BX441" s="184"/>
      <c r="BY441" s="184"/>
      <c r="BZ441" s="184"/>
      <c r="CA441" s="184"/>
      <c r="CB441" s="181"/>
      <c r="CC441" s="233"/>
      <c r="CD441" s="184"/>
      <c r="CE441" s="184"/>
      <c r="CF441" s="184"/>
      <c r="CG441" s="184"/>
      <c r="CH441" s="184"/>
      <c r="CI441" s="184"/>
      <c r="CJ441" s="184"/>
      <c r="CK441" s="184"/>
      <c r="CL441" s="184"/>
      <c r="CM441" s="184"/>
      <c r="CN441" s="184"/>
      <c r="CO441" s="184"/>
      <c r="CP441" s="184"/>
      <c r="CQ441" s="184"/>
      <c r="CR441" s="184"/>
      <c r="CS441" s="184"/>
      <c r="CT441" s="184"/>
      <c r="CU441" s="184"/>
      <c r="CV441" s="184"/>
      <c r="CW441" s="184"/>
      <c r="CX441" s="184"/>
      <c r="CY441" s="184"/>
      <c r="CZ441" s="184"/>
      <c r="DA441" s="184"/>
      <c r="DB441" s="184"/>
      <c r="DC441" s="184"/>
      <c r="DD441" s="184"/>
      <c r="DE441" s="184"/>
      <c r="DF441" s="184"/>
      <c r="DG441" s="184"/>
      <c r="DH441" s="184"/>
      <c r="DI441" s="184"/>
      <c r="DJ441" s="184"/>
      <c r="DK441" s="184"/>
      <c r="DL441" s="181"/>
      <c r="DM441" s="184"/>
      <c r="DN441" s="181"/>
      <c r="DO441" s="181"/>
    </row>
    <row r="442" spans="1:119" s="234" customFormat="1" ht="39.9" customHeight="1" thickBot="1">
      <c r="A442" s="181"/>
      <c r="B442" s="966"/>
      <c r="C442" s="967"/>
      <c r="D442" s="967"/>
      <c r="E442" s="967"/>
      <c r="F442" s="968"/>
      <c r="G442" s="969"/>
      <c r="H442" s="2058"/>
      <c r="I442" s="2058"/>
      <c r="J442" s="2058"/>
      <c r="K442" s="2058"/>
      <c r="L442" s="2058"/>
      <c r="M442" s="2058"/>
      <c r="N442" s="2058"/>
      <c r="O442" s="2058"/>
      <c r="P442" s="2058"/>
      <c r="Q442" s="2059" t="s">
        <v>696</v>
      </c>
      <c r="R442" s="2059"/>
      <c r="S442" s="2058"/>
      <c r="T442" s="2058"/>
      <c r="U442" s="2060"/>
      <c r="V442" s="2058"/>
      <c r="W442" s="2058"/>
      <c r="X442" s="2059"/>
      <c r="Y442" s="2058"/>
      <c r="Z442" s="2058"/>
      <c r="AA442" s="2058"/>
      <c r="AB442" s="2058"/>
      <c r="AC442" s="2058"/>
      <c r="AD442" s="2058"/>
      <c r="AE442" s="2058"/>
      <c r="AF442" s="2058"/>
      <c r="AG442" s="2058"/>
      <c r="AH442" s="2058"/>
      <c r="AI442" s="2058"/>
      <c r="AJ442" s="2058"/>
      <c r="AK442" s="2058"/>
      <c r="AL442" s="2058"/>
      <c r="AM442" s="2058"/>
      <c r="AN442" s="2058"/>
      <c r="AO442" s="2058"/>
      <c r="AP442" s="2058"/>
      <c r="AQ442" s="2058"/>
      <c r="AR442" s="2058"/>
      <c r="AS442" s="2058"/>
      <c r="AT442" s="2058"/>
      <c r="AU442" s="2061"/>
      <c r="AV442" s="184"/>
      <c r="AW442" s="2062"/>
      <c r="AX442" s="970"/>
      <c r="AY442" s="970"/>
      <c r="AZ442" s="970"/>
      <c r="BA442" s="970"/>
      <c r="BB442" s="970"/>
      <c r="BC442" s="970"/>
      <c r="BD442" s="970"/>
      <c r="BE442" s="970"/>
      <c r="BF442" s="970"/>
      <c r="BG442" s="970"/>
      <c r="BH442" s="970"/>
      <c r="BI442" s="970"/>
      <c r="BJ442" s="970"/>
      <c r="BK442" s="970"/>
      <c r="BL442" s="970"/>
      <c r="BM442" s="970"/>
      <c r="BN442" s="970"/>
      <c r="BO442" s="970"/>
      <c r="BP442" s="970"/>
      <c r="BQ442" s="970"/>
      <c r="BR442" s="970"/>
      <c r="BS442" s="970"/>
      <c r="BT442" s="970"/>
      <c r="BU442" s="970"/>
      <c r="BV442" s="970"/>
      <c r="BW442" s="970"/>
      <c r="BX442" s="970"/>
      <c r="BY442" s="970"/>
      <c r="BZ442" s="970"/>
      <c r="CA442" s="964"/>
      <c r="CB442" s="181"/>
      <c r="CC442" s="971"/>
      <c r="CD442" s="970"/>
      <c r="CE442" s="970"/>
      <c r="CF442" s="970"/>
      <c r="CG442" s="970"/>
      <c r="CH442" s="970"/>
      <c r="CI442" s="970"/>
      <c r="CJ442" s="970"/>
      <c r="CK442" s="970"/>
      <c r="CL442" s="970"/>
      <c r="CM442" s="970"/>
      <c r="CN442" s="970"/>
      <c r="CO442" s="970"/>
      <c r="CP442" s="970"/>
      <c r="CQ442" s="970"/>
      <c r="CR442" s="970"/>
      <c r="CS442" s="970"/>
      <c r="CT442" s="970"/>
      <c r="CU442" s="970"/>
      <c r="CV442" s="964"/>
      <c r="CW442" s="184"/>
      <c r="CX442" s="972"/>
      <c r="CY442" s="970"/>
      <c r="CZ442" s="970"/>
      <c r="DA442" s="970"/>
      <c r="DB442" s="970"/>
      <c r="DC442" s="970"/>
      <c r="DD442" s="970"/>
      <c r="DE442" s="964"/>
      <c r="DF442" s="184"/>
      <c r="DG442" s="962"/>
      <c r="DH442" s="184"/>
      <c r="DI442" s="972"/>
      <c r="DJ442" s="970"/>
      <c r="DK442" s="964"/>
      <c r="DL442" s="181"/>
      <c r="DM442" s="962"/>
      <c r="DN442" s="181"/>
      <c r="DO442" s="960"/>
    </row>
    <row r="443" spans="1:119" s="234" customFormat="1" ht="39.9" customHeight="1" thickBot="1">
      <c r="A443" s="181"/>
      <c r="B443" s="180"/>
      <c r="C443" s="180"/>
      <c r="D443" s="180"/>
      <c r="E443" s="180"/>
      <c r="F443" s="232"/>
      <c r="G443" s="183"/>
      <c r="H443" s="184"/>
      <c r="I443" s="184"/>
      <c r="J443" s="184"/>
      <c r="K443" s="184"/>
      <c r="L443" s="184"/>
      <c r="M443" s="184"/>
      <c r="N443" s="184"/>
      <c r="O443" s="184"/>
      <c r="P443" s="184"/>
      <c r="Q443" s="184"/>
      <c r="R443" s="184"/>
      <c r="S443" s="184"/>
      <c r="T443" s="184"/>
      <c r="U443" s="184"/>
      <c r="V443" s="184"/>
      <c r="W443" s="184"/>
      <c r="X443" s="184"/>
      <c r="Y443" s="184"/>
      <c r="Z443" s="184"/>
      <c r="AA443" s="184"/>
      <c r="AB443" s="184"/>
      <c r="AC443" s="184"/>
      <c r="AD443" s="184"/>
      <c r="AE443" s="184"/>
      <c r="AF443" s="184"/>
      <c r="AG443" s="184"/>
      <c r="AH443" s="184"/>
      <c r="AI443" s="184"/>
      <c r="AJ443" s="184"/>
      <c r="AK443" s="184"/>
      <c r="AL443" s="184"/>
      <c r="AM443" s="184"/>
      <c r="AN443" s="184"/>
      <c r="AO443" s="184"/>
      <c r="AP443" s="184"/>
      <c r="AQ443" s="184"/>
      <c r="AR443" s="184"/>
      <c r="AS443" s="184"/>
      <c r="AT443" s="184"/>
      <c r="AU443" s="184"/>
      <c r="AV443" s="184"/>
      <c r="AW443" s="187"/>
      <c r="AX443" s="184"/>
      <c r="AY443" s="184"/>
      <c r="AZ443" s="184"/>
      <c r="BA443" s="184"/>
      <c r="BB443" s="184"/>
      <c r="BC443" s="184"/>
      <c r="BD443" s="184"/>
      <c r="BE443" s="184"/>
      <c r="BF443" s="184"/>
      <c r="BG443" s="184"/>
      <c r="BH443" s="184"/>
      <c r="BI443" s="184"/>
      <c r="BJ443" s="184"/>
      <c r="BK443" s="184"/>
      <c r="BL443" s="184"/>
      <c r="BM443" s="184"/>
      <c r="BN443" s="184"/>
      <c r="BO443" s="184"/>
      <c r="BP443" s="184"/>
      <c r="BQ443" s="184"/>
      <c r="BR443" s="184"/>
      <c r="BS443" s="184"/>
      <c r="BT443" s="184"/>
      <c r="BU443" s="184"/>
      <c r="BV443" s="184"/>
      <c r="BW443" s="184"/>
      <c r="BX443" s="184"/>
      <c r="BY443" s="184"/>
      <c r="BZ443" s="184"/>
      <c r="CA443" s="184"/>
      <c r="CB443" s="181"/>
      <c r="CC443" s="233"/>
      <c r="CD443" s="184"/>
      <c r="CE443" s="184"/>
      <c r="CF443" s="184"/>
      <c r="CG443" s="184"/>
      <c r="CH443" s="184"/>
      <c r="CI443" s="184"/>
      <c r="CJ443" s="184"/>
      <c r="CK443" s="184"/>
      <c r="CL443" s="184"/>
      <c r="CM443" s="184"/>
      <c r="CN443" s="184"/>
      <c r="CO443" s="184"/>
      <c r="CP443" s="184"/>
      <c r="CQ443" s="184"/>
      <c r="CR443" s="184"/>
      <c r="CS443" s="184"/>
      <c r="CT443" s="184"/>
      <c r="CU443" s="184"/>
      <c r="CV443" s="184"/>
      <c r="CW443" s="184"/>
      <c r="CX443" s="184"/>
      <c r="CY443" s="184"/>
      <c r="CZ443" s="184"/>
      <c r="DA443" s="184"/>
      <c r="DB443" s="184"/>
      <c r="DC443" s="184"/>
      <c r="DD443" s="184"/>
      <c r="DE443" s="184"/>
      <c r="DF443" s="184"/>
      <c r="DG443" s="184"/>
      <c r="DH443" s="184"/>
      <c r="DI443" s="184"/>
      <c r="DJ443" s="184"/>
      <c r="DK443" s="184"/>
      <c r="DL443" s="181"/>
      <c r="DM443" s="184"/>
      <c r="DN443" s="181"/>
      <c r="DO443" s="181"/>
    </row>
    <row r="444" spans="1:119" s="234" customFormat="1" ht="39.9" customHeight="1">
      <c r="A444" s="181">
        <f>A34</f>
        <v>0</v>
      </c>
      <c r="B444" s="8640" t="str">
        <f>B34</f>
        <v>اجمالى د/1 بندر صحة التوقيع</v>
      </c>
      <c r="C444" s="8641"/>
      <c r="D444" s="3019" t="str">
        <f>E9</f>
        <v>الأحد</v>
      </c>
      <c r="E444" s="8465" t="str">
        <f>$C$9</f>
        <v>احمد عبد العزيز فكرى عبد العزيز</v>
      </c>
      <c r="F444" s="8465"/>
      <c r="G444" s="8471"/>
      <c r="H444" s="2435">
        <f>H20</f>
        <v>0</v>
      </c>
      <c r="I444" s="2506">
        <f t="shared" ref="I444:AU444" si="1690">I20</f>
        <v>0</v>
      </c>
      <c r="J444" s="2435">
        <f t="shared" si="1690"/>
        <v>0</v>
      </c>
      <c r="K444" s="2436">
        <f t="shared" si="1690"/>
        <v>0</v>
      </c>
      <c r="L444" s="2436">
        <f t="shared" si="1690"/>
        <v>0</v>
      </c>
      <c r="M444" s="2506">
        <f t="shared" si="1690"/>
        <v>0</v>
      </c>
      <c r="N444" s="2438">
        <f t="shared" si="1690"/>
        <v>0</v>
      </c>
      <c r="O444" s="2437">
        <f t="shared" si="1690"/>
        <v>0</v>
      </c>
      <c r="P444" s="2435">
        <f t="shared" si="1690"/>
        <v>0</v>
      </c>
      <c r="Q444" s="2506">
        <f t="shared" si="1690"/>
        <v>0</v>
      </c>
      <c r="R444" s="2438">
        <f t="shared" si="1690"/>
        <v>0</v>
      </c>
      <c r="S444" s="2437">
        <f t="shared" si="1690"/>
        <v>0</v>
      </c>
      <c r="T444" s="2441">
        <f t="shared" si="1690"/>
        <v>0</v>
      </c>
      <c r="U444" s="2518">
        <f t="shared" si="1690"/>
        <v>0</v>
      </c>
      <c r="V444" s="2441">
        <f t="shared" si="1690"/>
        <v>0</v>
      </c>
      <c r="W444" s="2440">
        <f t="shared" si="1690"/>
        <v>0</v>
      </c>
      <c r="X444" s="2435">
        <f t="shared" si="1690"/>
        <v>0</v>
      </c>
      <c r="Y444" s="2436">
        <f t="shared" si="1690"/>
        <v>0</v>
      </c>
      <c r="Z444" s="2506">
        <f t="shared" si="1690"/>
        <v>0</v>
      </c>
      <c r="AA444" s="2518">
        <f t="shared" si="1690"/>
        <v>0</v>
      </c>
      <c r="AB444" s="2441">
        <f t="shared" si="1690"/>
        <v>0</v>
      </c>
      <c r="AC444" s="2435">
        <f t="shared" si="1690"/>
        <v>0</v>
      </c>
      <c r="AD444" s="2436">
        <f t="shared" si="1690"/>
        <v>0</v>
      </c>
      <c r="AE444" s="2436">
        <f t="shared" si="1690"/>
        <v>0</v>
      </c>
      <c r="AF444" s="2436">
        <f t="shared" si="1690"/>
        <v>0</v>
      </c>
      <c r="AG444" s="2436">
        <f t="shared" si="1690"/>
        <v>0</v>
      </c>
      <c r="AH444" s="2506">
        <f t="shared" si="1690"/>
        <v>0</v>
      </c>
      <c r="AI444" s="2435">
        <f t="shared" si="1690"/>
        <v>0</v>
      </c>
      <c r="AJ444" s="2436">
        <f t="shared" si="1690"/>
        <v>0</v>
      </c>
      <c r="AK444" s="2506">
        <f t="shared" si="1690"/>
        <v>0</v>
      </c>
      <c r="AL444" s="2518">
        <f t="shared" si="1690"/>
        <v>0</v>
      </c>
      <c r="AM444" s="2441">
        <f t="shared" si="1690"/>
        <v>0</v>
      </c>
      <c r="AN444" s="2518">
        <f t="shared" si="1690"/>
        <v>0</v>
      </c>
      <c r="AO444" s="2435">
        <f t="shared" si="1690"/>
        <v>0</v>
      </c>
      <c r="AP444" s="2436">
        <f t="shared" si="1690"/>
        <v>0</v>
      </c>
      <c r="AQ444" s="2436">
        <f t="shared" si="1690"/>
        <v>0</v>
      </c>
      <c r="AR444" s="2436">
        <f t="shared" si="1690"/>
        <v>0</v>
      </c>
      <c r="AS444" s="2506">
        <f t="shared" si="1690"/>
        <v>0</v>
      </c>
      <c r="AT444" s="2441">
        <f t="shared" si="1690"/>
        <v>0</v>
      </c>
      <c r="AU444" s="2442">
        <f t="shared" si="1690"/>
        <v>0</v>
      </c>
      <c r="AV444" s="184">
        <f>AV34</f>
        <v>0</v>
      </c>
      <c r="AW444" s="3015" t="str">
        <f>AW34</f>
        <v>الإجمالي</v>
      </c>
      <c r="AX444" s="2435">
        <f t="shared" ref="AX444:CA444" si="1691">AX20</f>
        <v>0</v>
      </c>
      <c r="AY444" s="2436">
        <f t="shared" si="1691"/>
        <v>0</v>
      </c>
      <c r="AZ444" s="2436">
        <f t="shared" si="1691"/>
        <v>0</v>
      </c>
      <c r="BA444" s="2436">
        <f t="shared" si="1691"/>
        <v>0</v>
      </c>
      <c r="BB444" s="2436">
        <f t="shared" si="1691"/>
        <v>0</v>
      </c>
      <c r="BC444" s="2436">
        <f t="shared" si="1691"/>
        <v>0</v>
      </c>
      <c r="BD444" s="2506">
        <f t="shared" si="1691"/>
        <v>0</v>
      </c>
      <c r="BE444" s="2435">
        <f t="shared" si="1691"/>
        <v>0</v>
      </c>
      <c r="BF444" s="2436">
        <f t="shared" si="1691"/>
        <v>0</v>
      </c>
      <c r="BG444" s="2436">
        <f t="shared" si="1691"/>
        <v>0</v>
      </c>
      <c r="BH444" s="2436">
        <f t="shared" si="1691"/>
        <v>0</v>
      </c>
      <c r="BI444" s="2506">
        <f t="shared" si="1691"/>
        <v>0</v>
      </c>
      <c r="BJ444" s="2435">
        <f t="shared" si="1691"/>
        <v>0</v>
      </c>
      <c r="BK444" s="2436">
        <f t="shared" si="1691"/>
        <v>0</v>
      </c>
      <c r="BL444" s="2506">
        <f t="shared" si="1691"/>
        <v>0</v>
      </c>
      <c r="BM444" s="2518">
        <f t="shared" si="1691"/>
        <v>0</v>
      </c>
      <c r="BN444" s="2441">
        <f t="shared" si="1691"/>
        <v>0</v>
      </c>
      <c r="BO444" s="2435">
        <f t="shared" si="1691"/>
        <v>0</v>
      </c>
      <c r="BP444" s="2436">
        <f t="shared" si="1691"/>
        <v>0</v>
      </c>
      <c r="BQ444" s="2436">
        <f t="shared" si="1691"/>
        <v>0</v>
      </c>
      <c r="BR444" s="2436">
        <f t="shared" si="1691"/>
        <v>0</v>
      </c>
      <c r="BS444" s="2506">
        <f t="shared" si="1691"/>
        <v>0</v>
      </c>
      <c r="BT444" s="2435">
        <f t="shared" si="1691"/>
        <v>0</v>
      </c>
      <c r="BU444" s="2436">
        <f t="shared" si="1691"/>
        <v>0</v>
      </c>
      <c r="BV444" s="2506">
        <f t="shared" si="1691"/>
        <v>0</v>
      </c>
      <c r="BW444" s="2518">
        <f t="shared" si="1691"/>
        <v>0</v>
      </c>
      <c r="BX444" s="2441">
        <f t="shared" si="1691"/>
        <v>0</v>
      </c>
      <c r="BY444" s="2438">
        <f t="shared" si="1691"/>
        <v>0</v>
      </c>
      <c r="BZ444" s="2437">
        <f t="shared" si="1691"/>
        <v>0</v>
      </c>
      <c r="CA444" s="2441">
        <f t="shared" si="1691"/>
        <v>0</v>
      </c>
      <c r="CB444" s="181">
        <f>CB34</f>
        <v>0</v>
      </c>
      <c r="CC444" s="2507" t="str">
        <f>CC34</f>
        <v>المجموع</v>
      </c>
      <c r="CD444" s="2438">
        <f t="shared" ref="CD444:CV444" si="1692">CD20</f>
        <v>0</v>
      </c>
      <c r="CE444" s="2436">
        <f t="shared" si="1692"/>
        <v>0</v>
      </c>
      <c r="CF444" s="2437">
        <f t="shared" si="1692"/>
        <v>0</v>
      </c>
      <c r="CG444" s="2441">
        <f t="shared" si="1692"/>
        <v>0</v>
      </c>
      <c r="CH444" s="2438">
        <f t="shared" si="1692"/>
        <v>0</v>
      </c>
      <c r="CI444" s="2436">
        <f t="shared" si="1692"/>
        <v>0</v>
      </c>
      <c r="CJ444" s="2437">
        <f t="shared" si="1692"/>
        <v>0</v>
      </c>
      <c r="CK444" s="2441">
        <f t="shared" si="1692"/>
        <v>0</v>
      </c>
      <c r="CL444" s="2438">
        <f t="shared" si="1692"/>
        <v>0</v>
      </c>
      <c r="CM444" s="2436">
        <f t="shared" si="1692"/>
        <v>0</v>
      </c>
      <c r="CN444" s="2437">
        <f t="shared" si="1692"/>
        <v>0</v>
      </c>
      <c r="CO444" s="2441">
        <f t="shared" si="1692"/>
        <v>0</v>
      </c>
      <c r="CP444" s="2438">
        <f t="shared" si="1692"/>
        <v>0</v>
      </c>
      <c r="CQ444" s="2437">
        <f t="shared" si="1692"/>
        <v>0</v>
      </c>
      <c r="CR444" s="2441">
        <f t="shared" si="1692"/>
        <v>0</v>
      </c>
      <c r="CS444" s="2438">
        <f t="shared" si="1692"/>
        <v>0</v>
      </c>
      <c r="CT444" s="2436">
        <f t="shared" si="1692"/>
        <v>0</v>
      </c>
      <c r="CU444" s="2437">
        <f t="shared" si="1692"/>
        <v>0</v>
      </c>
      <c r="CV444" s="2441">
        <f t="shared" si="1692"/>
        <v>0</v>
      </c>
      <c r="CW444" s="184"/>
      <c r="CX444" s="2435">
        <f t="shared" ref="CX444:DE444" si="1693">CX20</f>
        <v>0</v>
      </c>
      <c r="CY444" s="2436">
        <f t="shared" si="1693"/>
        <v>0</v>
      </c>
      <c r="CZ444" s="2437">
        <f t="shared" si="1693"/>
        <v>0</v>
      </c>
      <c r="DA444" s="2441">
        <f t="shared" si="1693"/>
        <v>0</v>
      </c>
      <c r="DB444" s="2438">
        <f t="shared" si="1693"/>
        <v>0</v>
      </c>
      <c r="DC444" s="2436">
        <f t="shared" si="1693"/>
        <v>0</v>
      </c>
      <c r="DD444" s="2437">
        <f t="shared" si="1693"/>
        <v>0</v>
      </c>
      <c r="DE444" s="2441">
        <f t="shared" si="1693"/>
        <v>0</v>
      </c>
      <c r="DF444" s="184"/>
      <c r="DG444" s="2441">
        <f>DG20</f>
        <v>0</v>
      </c>
      <c r="DH444" s="184"/>
      <c r="DI444" s="2440">
        <f t="shared" ref="DI444:DK444" si="1694">DI20</f>
        <v>0</v>
      </c>
      <c r="DJ444" s="2441">
        <f t="shared" si="1694"/>
        <v>0</v>
      </c>
      <c r="DK444" s="2442">
        <f t="shared" si="1694"/>
        <v>0</v>
      </c>
      <c r="DL444" s="181"/>
      <c r="DM444" s="2441">
        <f>DM20</f>
        <v>0</v>
      </c>
      <c r="DN444" s="181"/>
      <c r="DO444" s="2504" t="str">
        <f t="shared" ref="DO444:DO468" si="1695">IF(AND($U444=$V444+$W444+$AN444+$AT444,$X444=SUM($AX444:$BD444),$Y444=SUM($BE444:$BL444),$Z444=$BM444,$AA444=SUM($AX444:$BM444),$AB444=$BN444,$AC444=$BO444,$AD444=$BP444,$AE444=$BQ444,$AF444=$BR444,$AG444=$BS444,$AH444=SUM($BO444:$BS444),$AI444=$BT444,$AJ444=$BU444,$AK444=$BV444,$AL444=SUM($BT444:$BV444),$AM444=$BW444,$AN444=$BX444,$AP444=$BY444,$AQ444=$BZ444,$AB444+$AH444=$CG444,$AO444=$CK444,$AP444=$CO444,$AQ444=$CR444,$AR444=$DA444,$AS444=$DE444,$AR444+$AS444=$CV444,$DG444=$AB444+$AH444+$AT444,$DI444=$CD444+$CH444+$CL444+$CP444+$CS444,$DJ444=$CE444+$CI444+$CM444+$CQ444+$CT444,$DK444=$CF444+$CJ444+$CN444+$CU444,$DM444=SUM($DI444:$DK444),$DM444=$DG444), "True", "False")</f>
        <v>True</v>
      </c>
    </row>
    <row r="445" spans="1:119" s="234" customFormat="1" ht="39.9" customHeight="1">
      <c r="A445" s="181"/>
      <c r="B445" s="8482" t="str">
        <f>B34</f>
        <v>اجمالى د/1 بندر صحة التوقيع</v>
      </c>
      <c r="C445" s="8469"/>
      <c r="D445" s="3014" t="str">
        <f>E21</f>
        <v>الأثنين</v>
      </c>
      <c r="E445" s="8469" t="str">
        <f>$C$9</f>
        <v>احمد عبد العزيز فكرى عبد العزيز</v>
      </c>
      <c r="F445" s="8469"/>
      <c r="G445" s="8476"/>
      <c r="H445" s="2431">
        <f>H32</f>
        <v>0</v>
      </c>
      <c r="I445" s="2508">
        <f t="shared" ref="I445:AU445" si="1696">I32</f>
        <v>0</v>
      </c>
      <c r="J445" s="2431">
        <f t="shared" si="1696"/>
        <v>0</v>
      </c>
      <c r="K445" s="2432">
        <f t="shared" si="1696"/>
        <v>0</v>
      </c>
      <c r="L445" s="2432">
        <f t="shared" si="1696"/>
        <v>0</v>
      </c>
      <c r="M445" s="2508">
        <f t="shared" si="1696"/>
        <v>0</v>
      </c>
      <c r="N445" s="2434">
        <f t="shared" si="1696"/>
        <v>0</v>
      </c>
      <c r="O445" s="2433">
        <f t="shared" si="1696"/>
        <v>0</v>
      </c>
      <c r="P445" s="2431">
        <f t="shared" si="1696"/>
        <v>0</v>
      </c>
      <c r="Q445" s="2508">
        <f t="shared" si="1696"/>
        <v>0</v>
      </c>
      <c r="R445" s="2434">
        <f t="shared" si="1696"/>
        <v>0</v>
      </c>
      <c r="S445" s="2433">
        <f t="shared" si="1696"/>
        <v>0</v>
      </c>
      <c r="T445" s="2395">
        <f t="shared" si="1696"/>
        <v>0</v>
      </c>
      <c r="U445" s="2393">
        <f t="shared" si="1696"/>
        <v>0</v>
      </c>
      <c r="V445" s="2395">
        <f t="shared" si="1696"/>
        <v>0</v>
      </c>
      <c r="W445" s="2394">
        <f t="shared" si="1696"/>
        <v>0</v>
      </c>
      <c r="X445" s="2431">
        <f t="shared" si="1696"/>
        <v>0</v>
      </c>
      <c r="Y445" s="2432">
        <f t="shared" si="1696"/>
        <v>0</v>
      </c>
      <c r="Z445" s="2508">
        <f t="shared" si="1696"/>
        <v>0</v>
      </c>
      <c r="AA445" s="2393">
        <f t="shared" si="1696"/>
        <v>0</v>
      </c>
      <c r="AB445" s="2395">
        <f t="shared" si="1696"/>
        <v>0</v>
      </c>
      <c r="AC445" s="2431">
        <f t="shared" si="1696"/>
        <v>0</v>
      </c>
      <c r="AD445" s="2432">
        <f t="shared" si="1696"/>
        <v>0</v>
      </c>
      <c r="AE445" s="2432">
        <f t="shared" si="1696"/>
        <v>0</v>
      </c>
      <c r="AF445" s="2432">
        <f t="shared" si="1696"/>
        <v>0</v>
      </c>
      <c r="AG445" s="2432">
        <f t="shared" si="1696"/>
        <v>0</v>
      </c>
      <c r="AH445" s="2508">
        <f t="shared" si="1696"/>
        <v>0</v>
      </c>
      <c r="AI445" s="2431">
        <f t="shared" si="1696"/>
        <v>0</v>
      </c>
      <c r="AJ445" s="2432">
        <f t="shared" si="1696"/>
        <v>0</v>
      </c>
      <c r="AK445" s="2508">
        <f t="shared" si="1696"/>
        <v>0</v>
      </c>
      <c r="AL445" s="2393">
        <f t="shared" si="1696"/>
        <v>0</v>
      </c>
      <c r="AM445" s="2395">
        <f t="shared" si="1696"/>
        <v>0</v>
      </c>
      <c r="AN445" s="2393">
        <f t="shared" si="1696"/>
        <v>0</v>
      </c>
      <c r="AO445" s="2431">
        <f t="shared" si="1696"/>
        <v>0</v>
      </c>
      <c r="AP445" s="2432">
        <f t="shared" si="1696"/>
        <v>0</v>
      </c>
      <c r="AQ445" s="2432">
        <f t="shared" si="1696"/>
        <v>0</v>
      </c>
      <c r="AR445" s="2432">
        <f t="shared" si="1696"/>
        <v>0</v>
      </c>
      <c r="AS445" s="2508">
        <f t="shared" si="1696"/>
        <v>0</v>
      </c>
      <c r="AT445" s="2395">
        <f t="shared" si="1696"/>
        <v>0</v>
      </c>
      <c r="AU445" s="2396">
        <f t="shared" si="1696"/>
        <v>0</v>
      </c>
      <c r="AV445" s="184"/>
      <c r="AW445" s="3016" t="s">
        <v>181</v>
      </c>
      <c r="AX445" s="2431">
        <f t="shared" ref="AX445:CA445" si="1697">AX32</f>
        <v>0</v>
      </c>
      <c r="AY445" s="2432">
        <f t="shared" si="1697"/>
        <v>0</v>
      </c>
      <c r="AZ445" s="2432">
        <f t="shared" si="1697"/>
        <v>0</v>
      </c>
      <c r="BA445" s="2432">
        <f t="shared" si="1697"/>
        <v>0</v>
      </c>
      <c r="BB445" s="2432">
        <f t="shared" si="1697"/>
        <v>0</v>
      </c>
      <c r="BC445" s="2432">
        <f t="shared" si="1697"/>
        <v>0</v>
      </c>
      <c r="BD445" s="2508">
        <f t="shared" si="1697"/>
        <v>0</v>
      </c>
      <c r="BE445" s="2431">
        <f t="shared" si="1697"/>
        <v>0</v>
      </c>
      <c r="BF445" s="2432">
        <f t="shared" si="1697"/>
        <v>0</v>
      </c>
      <c r="BG445" s="2432">
        <f t="shared" si="1697"/>
        <v>0</v>
      </c>
      <c r="BH445" s="2432">
        <f t="shared" si="1697"/>
        <v>0</v>
      </c>
      <c r="BI445" s="2508">
        <f t="shared" si="1697"/>
        <v>0</v>
      </c>
      <c r="BJ445" s="2431">
        <f t="shared" si="1697"/>
        <v>0</v>
      </c>
      <c r="BK445" s="2432">
        <f t="shared" si="1697"/>
        <v>0</v>
      </c>
      <c r="BL445" s="2508">
        <f t="shared" si="1697"/>
        <v>0</v>
      </c>
      <c r="BM445" s="2393">
        <f t="shared" si="1697"/>
        <v>0</v>
      </c>
      <c r="BN445" s="2395">
        <f t="shared" si="1697"/>
        <v>0</v>
      </c>
      <c r="BO445" s="2431">
        <f t="shared" si="1697"/>
        <v>0</v>
      </c>
      <c r="BP445" s="2432">
        <f t="shared" si="1697"/>
        <v>0</v>
      </c>
      <c r="BQ445" s="2432">
        <f t="shared" si="1697"/>
        <v>0</v>
      </c>
      <c r="BR445" s="2432">
        <f t="shared" si="1697"/>
        <v>0</v>
      </c>
      <c r="BS445" s="2508">
        <f t="shared" si="1697"/>
        <v>0</v>
      </c>
      <c r="BT445" s="2431">
        <f t="shared" si="1697"/>
        <v>0</v>
      </c>
      <c r="BU445" s="2432">
        <f t="shared" si="1697"/>
        <v>0</v>
      </c>
      <c r="BV445" s="2508">
        <f t="shared" si="1697"/>
        <v>0</v>
      </c>
      <c r="BW445" s="2393">
        <f t="shared" si="1697"/>
        <v>0</v>
      </c>
      <c r="BX445" s="2395">
        <f t="shared" si="1697"/>
        <v>0</v>
      </c>
      <c r="BY445" s="2434">
        <f t="shared" si="1697"/>
        <v>0</v>
      </c>
      <c r="BZ445" s="2433">
        <f t="shared" si="1697"/>
        <v>0</v>
      </c>
      <c r="CA445" s="2395">
        <f t="shared" si="1697"/>
        <v>0</v>
      </c>
      <c r="CB445" s="181"/>
      <c r="CC445" s="2509" t="s">
        <v>106</v>
      </c>
      <c r="CD445" s="2434">
        <f t="shared" ref="CD445:CV445" si="1698">CD32</f>
        <v>0</v>
      </c>
      <c r="CE445" s="2432">
        <f t="shared" si="1698"/>
        <v>0</v>
      </c>
      <c r="CF445" s="2433">
        <f t="shared" si="1698"/>
        <v>0</v>
      </c>
      <c r="CG445" s="2395">
        <f t="shared" si="1698"/>
        <v>0</v>
      </c>
      <c r="CH445" s="2434">
        <f t="shared" si="1698"/>
        <v>0</v>
      </c>
      <c r="CI445" s="2432">
        <f t="shared" si="1698"/>
        <v>0</v>
      </c>
      <c r="CJ445" s="2433">
        <f t="shared" si="1698"/>
        <v>0</v>
      </c>
      <c r="CK445" s="2395">
        <f t="shared" si="1698"/>
        <v>0</v>
      </c>
      <c r="CL445" s="2434">
        <f t="shared" si="1698"/>
        <v>0</v>
      </c>
      <c r="CM445" s="2432">
        <f t="shared" si="1698"/>
        <v>0</v>
      </c>
      <c r="CN445" s="2433">
        <f t="shared" si="1698"/>
        <v>0</v>
      </c>
      <c r="CO445" s="2395">
        <f t="shared" si="1698"/>
        <v>0</v>
      </c>
      <c r="CP445" s="2434">
        <f t="shared" si="1698"/>
        <v>0</v>
      </c>
      <c r="CQ445" s="2433">
        <f t="shared" si="1698"/>
        <v>0</v>
      </c>
      <c r="CR445" s="2395">
        <f t="shared" si="1698"/>
        <v>0</v>
      </c>
      <c r="CS445" s="2434">
        <f t="shared" si="1698"/>
        <v>0</v>
      </c>
      <c r="CT445" s="2432">
        <f t="shared" si="1698"/>
        <v>0</v>
      </c>
      <c r="CU445" s="2433">
        <f t="shared" si="1698"/>
        <v>0</v>
      </c>
      <c r="CV445" s="2395">
        <f t="shared" si="1698"/>
        <v>0</v>
      </c>
      <c r="CW445" s="184"/>
      <c r="CX445" s="2431">
        <f t="shared" ref="CX445:DE445" si="1699">CX32</f>
        <v>0</v>
      </c>
      <c r="CY445" s="2432">
        <f t="shared" si="1699"/>
        <v>0</v>
      </c>
      <c r="CZ445" s="2433">
        <f t="shared" si="1699"/>
        <v>0</v>
      </c>
      <c r="DA445" s="2395">
        <f t="shared" si="1699"/>
        <v>0</v>
      </c>
      <c r="DB445" s="2434">
        <f t="shared" si="1699"/>
        <v>0</v>
      </c>
      <c r="DC445" s="2432">
        <f t="shared" si="1699"/>
        <v>0</v>
      </c>
      <c r="DD445" s="2433">
        <f t="shared" si="1699"/>
        <v>0</v>
      </c>
      <c r="DE445" s="2395">
        <f t="shared" si="1699"/>
        <v>0</v>
      </c>
      <c r="DF445" s="184"/>
      <c r="DG445" s="2395">
        <f>DG32</f>
        <v>0</v>
      </c>
      <c r="DH445" s="184"/>
      <c r="DI445" s="2394">
        <f t="shared" ref="DI445:DK445" si="1700">DI32</f>
        <v>0</v>
      </c>
      <c r="DJ445" s="2395">
        <f t="shared" si="1700"/>
        <v>0</v>
      </c>
      <c r="DK445" s="2396">
        <f t="shared" si="1700"/>
        <v>0</v>
      </c>
      <c r="DL445" s="181"/>
      <c r="DM445" s="2395">
        <f>DM32</f>
        <v>0</v>
      </c>
      <c r="DN445" s="181"/>
      <c r="DO445" s="2462" t="str">
        <f t="shared" si="1695"/>
        <v>True</v>
      </c>
    </row>
    <row r="446" spans="1:119" s="234" customFormat="1" ht="39.9" customHeight="1">
      <c r="A446" s="181">
        <f>A47</f>
        <v>0</v>
      </c>
      <c r="B446" s="8482" t="s">
        <v>697</v>
      </c>
      <c r="C446" s="8469"/>
      <c r="D446" s="3014" t="str">
        <f>E36</f>
        <v>الأحد</v>
      </c>
      <c r="E446" s="8469" t="str">
        <f>$C$36</f>
        <v>احمد محمد عبد القوي حسين</v>
      </c>
      <c r="F446" s="8469">
        <f>F68</f>
        <v>0</v>
      </c>
      <c r="G446" s="8476">
        <f>G68</f>
        <v>0</v>
      </c>
      <c r="H446" s="2431">
        <f t="shared" ref="H446:AM446" si="1701">H47</f>
        <v>0</v>
      </c>
      <c r="I446" s="2508">
        <f t="shared" si="1701"/>
        <v>0</v>
      </c>
      <c r="J446" s="2431">
        <f t="shared" si="1701"/>
        <v>0</v>
      </c>
      <c r="K446" s="2432">
        <f t="shared" si="1701"/>
        <v>0</v>
      </c>
      <c r="L446" s="2432">
        <f t="shared" si="1701"/>
        <v>0</v>
      </c>
      <c r="M446" s="2508">
        <f t="shared" si="1701"/>
        <v>0</v>
      </c>
      <c r="N446" s="2434">
        <f t="shared" si="1701"/>
        <v>0</v>
      </c>
      <c r="O446" s="2433">
        <f t="shared" si="1701"/>
        <v>0</v>
      </c>
      <c r="P446" s="2431">
        <f t="shared" si="1701"/>
        <v>0</v>
      </c>
      <c r="Q446" s="2508">
        <f t="shared" si="1701"/>
        <v>0</v>
      </c>
      <c r="R446" s="2434">
        <f t="shared" si="1701"/>
        <v>0</v>
      </c>
      <c r="S446" s="2433">
        <f t="shared" si="1701"/>
        <v>0</v>
      </c>
      <c r="T446" s="2395">
        <f t="shared" si="1701"/>
        <v>0</v>
      </c>
      <c r="U446" s="2393">
        <f t="shared" si="1701"/>
        <v>0</v>
      </c>
      <c r="V446" s="2395">
        <f t="shared" si="1701"/>
        <v>0</v>
      </c>
      <c r="W446" s="2394">
        <f t="shared" si="1701"/>
        <v>0</v>
      </c>
      <c r="X446" s="2431">
        <f t="shared" si="1701"/>
        <v>0</v>
      </c>
      <c r="Y446" s="2432">
        <f t="shared" si="1701"/>
        <v>0</v>
      </c>
      <c r="Z446" s="2508">
        <f t="shared" si="1701"/>
        <v>0</v>
      </c>
      <c r="AA446" s="2393">
        <f t="shared" si="1701"/>
        <v>0</v>
      </c>
      <c r="AB446" s="2395">
        <f t="shared" si="1701"/>
        <v>0</v>
      </c>
      <c r="AC446" s="2431">
        <f t="shared" si="1701"/>
        <v>0</v>
      </c>
      <c r="AD446" s="2432">
        <f t="shared" si="1701"/>
        <v>0</v>
      </c>
      <c r="AE446" s="2432">
        <f t="shared" si="1701"/>
        <v>0</v>
      </c>
      <c r="AF446" s="2432">
        <f t="shared" si="1701"/>
        <v>0</v>
      </c>
      <c r="AG446" s="2432">
        <f t="shared" si="1701"/>
        <v>0</v>
      </c>
      <c r="AH446" s="2508">
        <f t="shared" si="1701"/>
        <v>0</v>
      </c>
      <c r="AI446" s="2431">
        <f t="shared" si="1701"/>
        <v>0</v>
      </c>
      <c r="AJ446" s="2432">
        <f t="shared" si="1701"/>
        <v>0</v>
      </c>
      <c r="AK446" s="2508">
        <f t="shared" si="1701"/>
        <v>0</v>
      </c>
      <c r="AL446" s="2393">
        <f t="shared" si="1701"/>
        <v>0</v>
      </c>
      <c r="AM446" s="2395">
        <f t="shared" si="1701"/>
        <v>0</v>
      </c>
      <c r="AN446" s="2393">
        <f t="shared" ref="AN446:BS446" si="1702">AN47</f>
        <v>0</v>
      </c>
      <c r="AO446" s="2431">
        <f t="shared" si="1702"/>
        <v>0</v>
      </c>
      <c r="AP446" s="2432">
        <f t="shared" si="1702"/>
        <v>0</v>
      </c>
      <c r="AQ446" s="2432">
        <f t="shared" si="1702"/>
        <v>0</v>
      </c>
      <c r="AR446" s="2432">
        <f t="shared" si="1702"/>
        <v>0</v>
      </c>
      <c r="AS446" s="2508">
        <f t="shared" si="1702"/>
        <v>0</v>
      </c>
      <c r="AT446" s="2395">
        <f t="shared" si="1702"/>
        <v>0</v>
      </c>
      <c r="AU446" s="2396">
        <f t="shared" si="1702"/>
        <v>0</v>
      </c>
      <c r="AV446" s="184">
        <f t="shared" si="1702"/>
        <v>0</v>
      </c>
      <c r="AW446" s="3016" t="str">
        <f t="shared" si="1702"/>
        <v>الإجمالي</v>
      </c>
      <c r="AX446" s="2431">
        <f t="shared" si="1702"/>
        <v>0</v>
      </c>
      <c r="AY446" s="2432">
        <f t="shared" si="1702"/>
        <v>0</v>
      </c>
      <c r="AZ446" s="2432">
        <f t="shared" si="1702"/>
        <v>0</v>
      </c>
      <c r="BA446" s="2432">
        <f t="shared" si="1702"/>
        <v>0</v>
      </c>
      <c r="BB446" s="2432">
        <f t="shared" si="1702"/>
        <v>0</v>
      </c>
      <c r="BC446" s="2432">
        <f t="shared" si="1702"/>
        <v>0</v>
      </c>
      <c r="BD446" s="2508">
        <f t="shared" si="1702"/>
        <v>0</v>
      </c>
      <c r="BE446" s="2431">
        <f t="shared" si="1702"/>
        <v>0</v>
      </c>
      <c r="BF446" s="2432">
        <f t="shared" si="1702"/>
        <v>0</v>
      </c>
      <c r="BG446" s="2432">
        <f t="shared" si="1702"/>
        <v>0</v>
      </c>
      <c r="BH446" s="2432">
        <f t="shared" si="1702"/>
        <v>0</v>
      </c>
      <c r="BI446" s="2508">
        <f t="shared" si="1702"/>
        <v>0</v>
      </c>
      <c r="BJ446" s="2431">
        <f t="shared" si="1702"/>
        <v>0</v>
      </c>
      <c r="BK446" s="2432">
        <f t="shared" si="1702"/>
        <v>0</v>
      </c>
      <c r="BL446" s="2508">
        <f t="shared" si="1702"/>
        <v>0</v>
      </c>
      <c r="BM446" s="2393">
        <f t="shared" si="1702"/>
        <v>0</v>
      </c>
      <c r="BN446" s="2395">
        <f t="shared" si="1702"/>
        <v>0</v>
      </c>
      <c r="BO446" s="2431">
        <f t="shared" si="1702"/>
        <v>0</v>
      </c>
      <c r="BP446" s="2432">
        <f t="shared" si="1702"/>
        <v>0</v>
      </c>
      <c r="BQ446" s="2432">
        <f t="shared" si="1702"/>
        <v>0</v>
      </c>
      <c r="BR446" s="2432">
        <f t="shared" si="1702"/>
        <v>0</v>
      </c>
      <c r="BS446" s="2508">
        <f t="shared" si="1702"/>
        <v>0</v>
      </c>
      <c r="BT446" s="2431">
        <f t="shared" ref="BT446:CV446" si="1703">BT47</f>
        <v>0</v>
      </c>
      <c r="BU446" s="2432">
        <f t="shared" si="1703"/>
        <v>0</v>
      </c>
      <c r="BV446" s="2508">
        <f t="shared" si="1703"/>
        <v>0</v>
      </c>
      <c r="BW446" s="2393">
        <f t="shared" si="1703"/>
        <v>0</v>
      </c>
      <c r="BX446" s="2395">
        <f t="shared" si="1703"/>
        <v>0</v>
      </c>
      <c r="BY446" s="2434">
        <f t="shared" si="1703"/>
        <v>0</v>
      </c>
      <c r="BZ446" s="2433">
        <f t="shared" si="1703"/>
        <v>0</v>
      </c>
      <c r="CA446" s="2395">
        <f t="shared" si="1703"/>
        <v>0</v>
      </c>
      <c r="CB446" s="181">
        <f t="shared" si="1703"/>
        <v>0</v>
      </c>
      <c r="CC446" s="2509" t="str">
        <f t="shared" si="1703"/>
        <v>المجموع</v>
      </c>
      <c r="CD446" s="2434">
        <f t="shared" si="1703"/>
        <v>0</v>
      </c>
      <c r="CE446" s="2432">
        <f t="shared" si="1703"/>
        <v>0</v>
      </c>
      <c r="CF446" s="2433">
        <f t="shared" si="1703"/>
        <v>0</v>
      </c>
      <c r="CG446" s="2395">
        <f t="shared" si="1703"/>
        <v>0</v>
      </c>
      <c r="CH446" s="2434">
        <f t="shared" si="1703"/>
        <v>0</v>
      </c>
      <c r="CI446" s="2432">
        <f t="shared" si="1703"/>
        <v>0</v>
      </c>
      <c r="CJ446" s="2433">
        <f t="shared" si="1703"/>
        <v>0</v>
      </c>
      <c r="CK446" s="2395">
        <f t="shared" si="1703"/>
        <v>0</v>
      </c>
      <c r="CL446" s="2434">
        <f t="shared" si="1703"/>
        <v>0</v>
      </c>
      <c r="CM446" s="2432">
        <f t="shared" si="1703"/>
        <v>0</v>
      </c>
      <c r="CN446" s="2433">
        <f t="shared" si="1703"/>
        <v>0</v>
      </c>
      <c r="CO446" s="2395">
        <f t="shared" si="1703"/>
        <v>0</v>
      </c>
      <c r="CP446" s="2434">
        <f t="shared" si="1703"/>
        <v>0</v>
      </c>
      <c r="CQ446" s="2433">
        <f t="shared" si="1703"/>
        <v>0</v>
      </c>
      <c r="CR446" s="2395">
        <f t="shared" si="1703"/>
        <v>0</v>
      </c>
      <c r="CS446" s="2434">
        <f t="shared" si="1703"/>
        <v>0</v>
      </c>
      <c r="CT446" s="2432">
        <f t="shared" si="1703"/>
        <v>0</v>
      </c>
      <c r="CU446" s="2433">
        <f t="shared" si="1703"/>
        <v>0</v>
      </c>
      <c r="CV446" s="2395">
        <f t="shared" si="1703"/>
        <v>0</v>
      </c>
      <c r="CW446" s="184"/>
      <c r="CX446" s="2431">
        <f t="shared" ref="CX446:DE446" si="1704">CX47</f>
        <v>0</v>
      </c>
      <c r="CY446" s="2432">
        <f t="shared" si="1704"/>
        <v>0</v>
      </c>
      <c r="CZ446" s="2433">
        <f t="shared" si="1704"/>
        <v>0</v>
      </c>
      <c r="DA446" s="2395">
        <f t="shared" si="1704"/>
        <v>0</v>
      </c>
      <c r="DB446" s="2434">
        <f t="shared" si="1704"/>
        <v>0</v>
      </c>
      <c r="DC446" s="2432">
        <f t="shared" si="1704"/>
        <v>0</v>
      </c>
      <c r="DD446" s="2433">
        <f t="shared" si="1704"/>
        <v>0</v>
      </c>
      <c r="DE446" s="2395">
        <f t="shared" si="1704"/>
        <v>0</v>
      </c>
      <c r="DF446" s="184"/>
      <c r="DG446" s="2395">
        <f>DG47</f>
        <v>0</v>
      </c>
      <c r="DH446" s="184"/>
      <c r="DI446" s="2394">
        <f>DI47</f>
        <v>0</v>
      </c>
      <c r="DJ446" s="2395">
        <f>DJ47</f>
        <v>0</v>
      </c>
      <c r="DK446" s="2396">
        <f>DK47</f>
        <v>0</v>
      </c>
      <c r="DL446" s="181"/>
      <c r="DM446" s="2395">
        <f>DM47</f>
        <v>0</v>
      </c>
      <c r="DN446" s="181"/>
      <c r="DO446" s="2462" t="str">
        <f t="shared" si="1695"/>
        <v>True</v>
      </c>
    </row>
    <row r="447" spans="1:119" s="234" customFormat="1" ht="39.9" customHeight="1">
      <c r="A447" s="181">
        <f>A68</f>
        <v>0</v>
      </c>
      <c r="B447" s="8482" t="str">
        <f>B68</f>
        <v>اجمالى د/3 بندر صحة التوقيع</v>
      </c>
      <c r="C447" s="8469"/>
      <c r="D447" s="3014" t="str">
        <f>E49</f>
        <v>الأربعاء</v>
      </c>
      <c r="E447" s="8469" t="str">
        <f>$C$49</f>
        <v>احمد عبد الرؤف ابو العطا عبد الرؤف</v>
      </c>
      <c r="F447" s="8469">
        <f>F94</f>
        <v>0</v>
      </c>
      <c r="G447" s="8476" t="str">
        <f>G94</f>
        <v>2025.</v>
      </c>
      <c r="H447" s="2431">
        <f t="shared" ref="H447:AM447" si="1705">H68</f>
        <v>0</v>
      </c>
      <c r="I447" s="2508">
        <f t="shared" si="1705"/>
        <v>0</v>
      </c>
      <c r="J447" s="2431">
        <f t="shared" si="1705"/>
        <v>0</v>
      </c>
      <c r="K447" s="2432">
        <f t="shared" si="1705"/>
        <v>0</v>
      </c>
      <c r="L447" s="2432">
        <f t="shared" si="1705"/>
        <v>0</v>
      </c>
      <c r="M447" s="2508">
        <f t="shared" si="1705"/>
        <v>0</v>
      </c>
      <c r="N447" s="2434">
        <f t="shared" si="1705"/>
        <v>0</v>
      </c>
      <c r="O447" s="2433">
        <f t="shared" si="1705"/>
        <v>0</v>
      </c>
      <c r="P447" s="2431">
        <f t="shared" si="1705"/>
        <v>0</v>
      </c>
      <c r="Q447" s="2508">
        <f t="shared" si="1705"/>
        <v>0</v>
      </c>
      <c r="R447" s="2434">
        <f t="shared" si="1705"/>
        <v>0</v>
      </c>
      <c r="S447" s="2433">
        <f t="shared" si="1705"/>
        <v>0</v>
      </c>
      <c r="T447" s="2395">
        <f t="shared" si="1705"/>
        <v>0</v>
      </c>
      <c r="U447" s="2393">
        <f t="shared" si="1705"/>
        <v>0</v>
      </c>
      <c r="V447" s="2395">
        <f t="shared" si="1705"/>
        <v>0</v>
      </c>
      <c r="W447" s="2394">
        <f t="shared" si="1705"/>
        <v>0</v>
      </c>
      <c r="X447" s="2431">
        <f t="shared" si="1705"/>
        <v>0</v>
      </c>
      <c r="Y447" s="2432">
        <f t="shared" si="1705"/>
        <v>0</v>
      </c>
      <c r="Z447" s="2508">
        <f t="shared" si="1705"/>
        <v>0</v>
      </c>
      <c r="AA447" s="2393">
        <f t="shared" si="1705"/>
        <v>0</v>
      </c>
      <c r="AB447" s="2395">
        <f t="shared" si="1705"/>
        <v>0</v>
      </c>
      <c r="AC447" s="2431">
        <f t="shared" si="1705"/>
        <v>0</v>
      </c>
      <c r="AD447" s="2432">
        <f t="shared" si="1705"/>
        <v>0</v>
      </c>
      <c r="AE447" s="2432">
        <f t="shared" si="1705"/>
        <v>0</v>
      </c>
      <c r="AF447" s="2432">
        <f t="shared" si="1705"/>
        <v>0</v>
      </c>
      <c r="AG447" s="2432">
        <f t="shared" si="1705"/>
        <v>0</v>
      </c>
      <c r="AH447" s="2508">
        <f t="shared" si="1705"/>
        <v>0</v>
      </c>
      <c r="AI447" s="2431">
        <f t="shared" si="1705"/>
        <v>0</v>
      </c>
      <c r="AJ447" s="2432">
        <f t="shared" si="1705"/>
        <v>0</v>
      </c>
      <c r="AK447" s="2508">
        <f t="shared" si="1705"/>
        <v>0</v>
      </c>
      <c r="AL447" s="2393">
        <f t="shared" si="1705"/>
        <v>0</v>
      </c>
      <c r="AM447" s="2395">
        <f t="shared" si="1705"/>
        <v>0</v>
      </c>
      <c r="AN447" s="2393">
        <f t="shared" ref="AN447:BS447" si="1706">AN68</f>
        <v>0</v>
      </c>
      <c r="AO447" s="2431">
        <f t="shared" si="1706"/>
        <v>0</v>
      </c>
      <c r="AP447" s="2432">
        <f t="shared" si="1706"/>
        <v>0</v>
      </c>
      <c r="AQ447" s="2432">
        <f t="shared" si="1706"/>
        <v>0</v>
      </c>
      <c r="AR447" s="2432">
        <f t="shared" si="1706"/>
        <v>0</v>
      </c>
      <c r="AS447" s="2508">
        <f t="shared" si="1706"/>
        <v>0</v>
      </c>
      <c r="AT447" s="2395">
        <f t="shared" si="1706"/>
        <v>0</v>
      </c>
      <c r="AU447" s="2396">
        <f t="shared" si="1706"/>
        <v>0</v>
      </c>
      <c r="AV447" s="184">
        <f t="shared" si="1706"/>
        <v>0</v>
      </c>
      <c r="AW447" s="3016" t="str">
        <f t="shared" si="1706"/>
        <v>الإجمالي</v>
      </c>
      <c r="AX447" s="2431">
        <f t="shared" si="1706"/>
        <v>0</v>
      </c>
      <c r="AY447" s="2432">
        <f t="shared" si="1706"/>
        <v>0</v>
      </c>
      <c r="AZ447" s="2432">
        <f t="shared" si="1706"/>
        <v>0</v>
      </c>
      <c r="BA447" s="2432">
        <f t="shared" si="1706"/>
        <v>0</v>
      </c>
      <c r="BB447" s="2432">
        <f t="shared" si="1706"/>
        <v>0</v>
      </c>
      <c r="BC447" s="2432">
        <f t="shared" si="1706"/>
        <v>0</v>
      </c>
      <c r="BD447" s="2508">
        <f t="shared" si="1706"/>
        <v>0</v>
      </c>
      <c r="BE447" s="2431">
        <f t="shared" si="1706"/>
        <v>0</v>
      </c>
      <c r="BF447" s="2432">
        <f t="shared" si="1706"/>
        <v>0</v>
      </c>
      <c r="BG447" s="2432">
        <f t="shared" si="1706"/>
        <v>0</v>
      </c>
      <c r="BH447" s="2432">
        <f t="shared" si="1706"/>
        <v>0</v>
      </c>
      <c r="BI447" s="2508">
        <f t="shared" si="1706"/>
        <v>0</v>
      </c>
      <c r="BJ447" s="2431">
        <f t="shared" si="1706"/>
        <v>0</v>
      </c>
      <c r="BK447" s="2432">
        <f t="shared" si="1706"/>
        <v>0</v>
      </c>
      <c r="BL447" s="2508">
        <f t="shared" si="1706"/>
        <v>0</v>
      </c>
      <c r="BM447" s="2393">
        <f t="shared" si="1706"/>
        <v>0</v>
      </c>
      <c r="BN447" s="2395">
        <f t="shared" si="1706"/>
        <v>0</v>
      </c>
      <c r="BO447" s="2431">
        <f t="shared" si="1706"/>
        <v>0</v>
      </c>
      <c r="BP447" s="2432">
        <f t="shared" si="1706"/>
        <v>0</v>
      </c>
      <c r="BQ447" s="2432">
        <f t="shared" si="1706"/>
        <v>0</v>
      </c>
      <c r="BR447" s="2432">
        <f t="shared" si="1706"/>
        <v>0</v>
      </c>
      <c r="BS447" s="2508">
        <f t="shared" si="1706"/>
        <v>0</v>
      </c>
      <c r="BT447" s="2431">
        <f t="shared" ref="BT447:CV447" si="1707">BT68</f>
        <v>0</v>
      </c>
      <c r="BU447" s="2432">
        <f t="shared" si="1707"/>
        <v>0</v>
      </c>
      <c r="BV447" s="2508">
        <f t="shared" si="1707"/>
        <v>0</v>
      </c>
      <c r="BW447" s="2393">
        <f t="shared" si="1707"/>
        <v>0</v>
      </c>
      <c r="BX447" s="2395">
        <f t="shared" si="1707"/>
        <v>0</v>
      </c>
      <c r="BY447" s="2434">
        <f t="shared" si="1707"/>
        <v>0</v>
      </c>
      <c r="BZ447" s="2433">
        <f t="shared" si="1707"/>
        <v>0</v>
      </c>
      <c r="CA447" s="2395">
        <f t="shared" si="1707"/>
        <v>0</v>
      </c>
      <c r="CB447" s="181">
        <f t="shared" si="1707"/>
        <v>0</v>
      </c>
      <c r="CC447" s="2509" t="str">
        <f t="shared" si="1707"/>
        <v>المجموع</v>
      </c>
      <c r="CD447" s="2434">
        <f t="shared" si="1707"/>
        <v>0</v>
      </c>
      <c r="CE447" s="2432">
        <f t="shared" si="1707"/>
        <v>0</v>
      </c>
      <c r="CF447" s="2433">
        <f t="shared" si="1707"/>
        <v>0</v>
      </c>
      <c r="CG447" s="2395">
        <f t="shared" si="1707"/>
        <v>0</v>
      </c>
      <c r="CH447" s="2434">
        <f t="shared" si="1707"/>
        <v>0</v>
      </c>
      <c r="CI447" s="2432">
        <f t="shared" si="1707"/>
        <v>0</v>
      </c>
      <c r="CJ447" s="2433">
        <f t="shared" si="1707"/>
        <v>0</v>
      </c>
      <c r="CK447" s="2395">
        <f t="shared" si="1707"/>
        <v>0</v>
      </c>
      <c r="CL447" s="2434">
        <f t="shared" si="1707"/>
        <v>0</v>
      </c>
      <c r="CM447" s="2432">
        <f t="shared" si="1707"/>
        <v>0</v>
      </c>
      <c r="CN447" s="2433">
        <f t="shared" si="1707"/>
        <v>0</v>
      </c>
      <c r="CO447" s="2395">
        <f t="shared" si="1707"/>
        <v>0</v>
      </c>
      <c r="CP447" s="2434">
        <f t="shared" si="1707"/>
        <v>0</v>
      </c>
      <c r="CQ447" s="2433">
        <f t="shared" si="1707"/>
        <v>0</v>
      </c>
      <c r="CR447" s="2395">
        <f t="shared" si="1707"/>
        <v>0</v>
      </c>
      <c r="CS447" s="2434">
        <f t="shared" si="1707"/>
        <v>0</v>
      </c>
      <c r="CT447" s="2432">
        <f t="shared" si="1707"/>
        <v>0</v>
      </c>
      <c r="CU447" s="2433">
        <f t="shared" si="1707"/>
        <v>0</v>
      </c>
      <c r="CV447" s="2395">
        <f t="shared" si="1707"/>
        <v>0</v>
      </c>
      <c r="CW447" s="184"/>
      <c r="CX447" s="2431">
        <f t="shared" ref="CX447:DE447" si="1708">CX68</f>
        <v>0</v>
      </c>
      <c r="CY447" s="2432">
        <f t="shared" si="1708"/>
        <v>0</v>
      </c>
      <c r="CZ447" s="2433">
        <f t="shared" si="1708"/>
        <v>0</v>
      </c>
      <c r="DA447" s="2395">
        <f t="shared" si="1708"/>
        <v>0</v>
      </c>
      <c r="DB447" s="2434">
        <f t="shared" si="1708"/>
        <v>0</v>
      </c>
      <c r="DC447" s="2432">
        <f t="shared" si="1708"/>
        <v>0</v>
      </c>
      <c r="DD447" s="2433">
        <f t="shared" si="1708"/>
        <v>0</v>
      </c>
      <c r="DE447" s="2395">
        <f t="shared" si="1708"/>
        <v>0</v>
      </c>
      <c r="DF447" s="184"/>
      <c r="DG447" s="2395">
        <f>DG68</f>
        <v>0</v>
      </c>
      <c r="DH447" s="184"/>
      <c r="DI447" s="2394">
        <f>DI68</f>
        <v>0</v>
      </c>
      <c r="DJ447" s="2395">
        <f>DJ68</f>
        <v>0</v>
      </c>
      <c r="DK447" s="2396">
        <f>DK68</f>
        <v>0</v>
      </c>
      <c r="DL447" s="181"/>
      <c r="DM447" s="2395">
        <f>DM68</f>
        <v>0</v>
      </c>
      <c r="DN447" s="181"/>
      <c r="DO447" s="2462" t="str">
        <f t="shared" si="1695"/>
        <v>True</v>
      </c>
    </row>
    <row r="448" spans="1:119" s="234" customFormat="1" ht="39.9" customHeight="1" thickBot="1">
      <c r="A448" s="181">
        <f>A89</f>
        <v>0</v>
      </c>
      <c r="B448" s="8479" t="str">
        <f>B89</f>
        <v>اجمالى د/4 بندر صحة التوقيع</v>
      </c>
      <c r="C448" s="8467"/>
      <c r="D448" s="3013" t="str">
        <f>E70</f>
        <v>الثلاثاء</v>
      </c>
      <c r="E448" s="8467" t="str">
        <f>$C$70</f>
        <v>محمود مسامح محمود عثمان</v>
      </c>
      <c r="F448" s="8467">
        <f>F115</f>
        <v>0</v>
      </c>
      <c r="G448" s="8472">
        <f>G115</f>
        <v>0</v>
      </c>
      <c r="H448" s="2420">
        <f t="shared" ref="H448:AM448" si="1709">H89</f>
        <v>0</v>
      </c>
      <c r="I448" s="2510">
        <f t="shared" si="1709"/>
        <v>0</v>
      </c>
      <c r="J448" s="2420">
        <f t="shared" si="1709"/>
        <v>0</v>
      </c>
      <c r="K448" s="2421">
        <f t="shared" si="1709"/>
        <v>0</v>
      </c>
      <c r="L448" s="2421">
        <f t="shared" si="1709"/>
        <v>0</v>
      </c>
      <c r="M448" s="2510">
        <f t="shared" si="1709"/>
        <v>0</v>
      </c>
      <c r="N448" s="2423">
        <f t="shared" si="1709"/>
        <v>0</v>
      </c>
      <c r="O448" s="2422">
        <f t="shared" si="1709"/>
        <v>0</v>
      </c>
      <c r="P448" s="2420">
        <f t="shared" si="1709"/>
        <v>0</v>
      </c>
      <c r="Q448" s="2510">
        <f t="shared" si="1709"/>
        <v>0</v>
      </c>
      <c r="R448" s="2423">
        <f t="shared" si="1709"/>
        <v>0</v>
      </c>
      <c r="S448" s="2422">
        <f t="shared" si="1709"/>
        <v>0</v>
      </c>
      <c r="T448" s="2444">
        <f t="shared" si="1709"/>
        <v>0</v>
      </c>
      <c r="U448" s="2514">
        <f t="shared" si="1709"/>
        <v>0</v>
      </c>
      <c r="V448" s="2444">
        <f t="shared" si="1709"/>
        <v>0</v>
      </c>
      <c r="W448" s="2443">
        <f t="shared" si="1709"/>
        <v>0</v>
      </c>
      <c r="X448" s="2420">
        <f t="shared" si="1709"/>
        <v>0</v>
      </c>
      <c r="Y448" s="2421">
        <f t="shared" si="1709"/>
        <v>0</v>
      </c>
      <c r="Z448" s="2510">
        <f t="shared" si="1709"/>
        <v>0</v>
      </c>
      <c r="AA448" s="2514">
        <f t="shared" si="1709"/>
        <v>0</v>
      </c>
      <c r="AB448" s="2444">
        <f t="shared" si="1709"/>
        <v>0</v>
      </c>
      <c r="AC448" s="2420">
        <f t="shared" si="1709"/>
        <v>0</v>
      </c>
      <c r="AD448" s="2421">
        <f t="shared" si="1709"/>
        <v>0</v>
      </c>
      <c r="AE448" s="2421">
        <f t="shared" si="1709"/>
        <v>0</v>
      </c>
      <c r="AF448" s="2421">
        <f t="shared" si="1709"/>
        <v>0</v>
      </c>
      <c r="AG448" s="2421">
        <f t="shared" si="1709"/>
        <v>0</v>
      </c>
      <c r="AH448" s="2510">
        <f t="shared" si="1709"/>
        <v>0</v>
      </c>
      <c r="AI448" s="2420">
        <f t="shared" si="1709"/>
        <v>0</v>
      </c>
      <c r="AJ448" s="2421">
        <f t="shared" si="1709"/>
        <v>0</v>
      </c>
      <c r="AK448" s="2510">
        <f t="shared" si="1709"/>
        <v>0</v>
      </c>
      <c r="AL448" s="2514">
        <f t="shared" si="1709"/>
        <v>0</v>
      </c>
      <c r="AM448" s="2444">
        <f t="shared" si="1709"/>
        <v>0</v>
      </c>
      <c r="AN448" s="2514">
        <f t="shared" ref="AN448:BS448" si="1710">AN89</f>
        <v>0</v>
      </c>
      <c r="AO448" s="2420">
        <f t="shared" si="1710"/>
        <v>0</v>
      </c>
      <c r="AP448" s="2421">
        <f t="shared" si="1710"/>
        <v>0</v>
      </c>
      <c r="AQ448" s="2421">
        <f t="shared" si="1710"/>
        <v>0</v>
      </c>
      <c r="AR448" s="2421">
        <f t="shared" si="1710"/>
        <v>0</v>
      </c>
      <c r="AS448" s="2510">
        <f t="shared" si="1710"/>
        <v>0</v>
      </c>
      <c r="AT448" s="2444">
        <f t="shared" si="1710"/>
        <v>0</v>
      </c>
      <c r="AU448" s="2445">
        <f t="shared" si="1710"/>
        <v>0</v>
      </c>
      <c r="AV448" s="184">
        <f t="shared" si="1710"/>
        <v>0</v>
      </c>
      <c r="AW448" s="3026" t="str">
        <f t="shared" si="1710"/>
        <v>الإجمالي</v>
      </c>
      <c r="AX448" s="2459">
        <f t="shared" si="1710"/>
        <v>0</v>
      </c>
      <c r="AY448" s="2457">
        <f t="shared" si="1710"/>
        <v>0</v>
      </c>
      <c r="AZ448" s="2457">
        <f t="shared" si="1710"/>
        <v>0</v>
      </c>
      <c r="BA448" s="2457">
        <f t="shared" si="1710"/>
        <v>0</v>
      </c>
      <c r="BB448" s="2457">
        <f t="shared" si="1710"/>
        <v>0</v>
      </c>
      <c r="BC448" s="2457">
        <f t="shared" si="1710"/>
        <v>0</v>
      </c>
      <c r="BD448" s="2516">
        <f t="shared" si="1710"/>
        <v>0</v>
      </c>
      <c r="BE448" s="2459">
        <f t="shared" si="1710"/>
        <v>0</v>
      </c>
      <c r="BF448" s="2457">
        <f t="shared" si="1710"/>
        <v>0</v>
      </c>
      <c r="BG448" s="2457">
        <f t="shared" si="1710"/>
        <v>0</v>
      </c>
      <c r="BH448" s="2457">
        <f t="shared" si="1710"/>
        <v>0</v>
      </c>
      <c r="BI448" s="2516">
        <f t="shared" si="1710"/>
        <v>0</v>
      </c>
      <c r="BJ448" s="2459">
        <f t="shared" si="1710"/>
        <v>0</v>
      </c>
      <c r="BK448" s="2457">
        <f t="shared" si="1710"/>
        <v>0</v>
      </c>
      <c r="BL448" s="2516">
        <f t="shared" si="1710"/>
        <v>0</v>
      </c>
      <c r="BM448" s="2517">
        <f t="shared" si="1710"/>
        <v>0</v>
      </c>
      <c r="BN448" s="2398">
        <f t="shared" si="1710"/>
        <v>0</v>
      </c>
      <c r="BO448" s="2459">
        <f t="shared" si="1710"/>
        <v>0</v>
      </c>
      <c r="BP448" s="2457">
        <f t="shared" si="1710"/>
        <v>0</v>
      </c>
      <c r="BQ448" s="2457">
        <f t="shared" si="1710"/>
        <v>0</v>
      </c>
      <c r="BR448" s="2457">
        <f t="shared" si="1710"/>
        <v>0</v>
      </c>
      <c r="BS448" s="2516">
        <f t="shared" si="1710"/>
        <v>0</v>
      </c>
      <c r="BT448" s="2459">
        <f t="shared" ref="BT448:CV448" si="1711">BT89</f>
        <v>0</v>
      </c>
      <c r="BU448" s="2457">
        <f t="shared" si="1711"/>
        <v>0</v>
      </c>
      <c r="BV448" s="2516">
        <f t="shared" si="1711"/>
        <v>0</v>
      </c>
      <c r="BW448" s="2517">
        <f t="shared" si="1711"/>
        <v>0</v>
      </c>
      <c r="BX448" s="2398">
        <f t="shared" si="1711"/>
        <v>0</v>
      </c>
      <c r="BY448" s="2456">
        <f t="shared" si="1711"/>
        <v>0</v>
      </c>
      <c r="BZ448" s="2458">
        <f t="shared" si="1711"/>
        <v>0</v>
      </c>
      <c r="CA448" s="2398">
        <f t="shared" si="1711"/>
        <v>0</v>
      </c>
      <c r="CB448" s="181">
        <f t="shared" si="1711"/>
        <v>0</v>
      </c>
      <c r="CC448" s="2512" t="str">
        <f t="shared" si="1711"/>
        <v>المجموع</v>
      </c>
      <c r="CD448" s="2423">
        <f t="shared" si="1711"/>
        <v>0</v>
      </c>
      <c r="CE448" s="2421">
        <f t="shared" si="1711"/>
        <v>0</v>
      </c>
      <c r="CF448" s="2422">
        <f t="shared" si="1711"/>
        <v>0</v>
      </c>
      <c r="CG448" s="2444">
        <f t="shared" si="1711"/>
        <v>0</v>
      </c>
      <c r="CH448" s="2423">
        <f t="shared" si="1711"/>
        <v>0</v>
      </c>
      <c r="CI448" s="2421">
        <f t="shared" si="1711"/>
        <v>0</v>
      </c>
      <c r="CJ448" s="2422">
        <f t="shared" si="1711"/>
        <v>0</v>
      </c>
      <c r="CK448" s="2444">
        <f t="shared" si="1711"/>
        <v>0</v>
      </c>
      <c r="CL448" s="2423">
        <f t="shared" si="1711"/>
        <v>0</v>
      </c>
      <c r="CM448" s="2421">
        <f t="shared" si="1711"/>
        <v>0</v>
      </c>
      <c r="CN448" s="2422">
        <f t="shared" si="1711"/>
        <v>0</v>
      </c>
      <c r="CO448" s="2444">
        <f t="shared" si="1711"/>
        <v>0</v>
      </c>
      <c r="CP448" s="2423">
        <f t="shared" si="1711"/>
        <v>0</v>
      </c>
      <c r="CQ448" s="2422">
        <f t="shared" si="1711"/>
        <v>0</v>
      </c>
      <c r="CR448" s="2444">
        <f t="shared" si="1711"/>
        <v>0</v>
      </c>
      <c r="CS448" s="2423">
        <f t="shared" si="1711"/>
        <v>0</v>
      </c>
      <c r="CT448" s="2421">
        <f t="shared" si="1711"/>
        <v>0</v>
      </c>
      <c r="CU448" s="2422">
        <f t="shared" si="1711"/>
        <v>0</v>
      </c>
      <c r="CV448" s="2444">
        <f t="shared" si="1711"/>
        <v>0</v>
      </c>
      <c r="CW448" s="184"/>
      <c r="CX448" s="2420">
        <f t="shared" ref="CX448:DE448" si="1712">CX89</f>
        <v>0</v>
      </c>
      <c r="CY448" s="2421">
        <f t="shared" si="1712"/>
        <v>0</v>
      </c>
      <c r="CZ448" s="2422">
        <f t="shared" si="1712"/>
        <v>0</v>
      </c>
      <c r="DA448" s="2444">
        <f t="shared" si="1712"/>
        <v>0</v>
      </c>
      <c r="DB448" s="2423">
        <f t="shared" si="1712"/>
        <v>0</v>
      </c>
      <c r="DC448" s="2421">
        <f t="shared" si="1712"/>
        <v>0</v>
      </c>
      <c r="DD448" s="2422">
        <f t="shared" si="1712"/>
        <v>0</v>
      </c>
      <c r="DE448" s="2444">
        <f t="shared" si="1712"/>
        <v>0</v>
      </c>
      <c r="DF448" s="184"/>
      <c r="DG448" s="2444">
        <f>DG89</f>
        <v>0</v>
      </c>
      <c r="DH448" s="184"/>
      <c r="DI448" s="2443">
        <f>DI89</f>
        <v>0</v>
      </c>
      <c r="DJ448" s="2444">
        <f>DJ89</f>
        <v>0</v>
      </c>
      <c r="DK448" s="2445">
        <f>DK89</f>
        <v>0</v>
      </c>
      <c r="DL448" s="181"/>
      <c r="DM448" s="2444">
        <f>DM89</f>
        <v>0</v>
      </c>
      <c r="DN448" s="181"/>
      <c r="DO448" s="2505" t="str">
        <f t="shared" si="1695"/>
        <v>True</v>
      </c>
    </row>
    <row r="449" spans="1:119" s="234" customFormat="1" ht="39.9" customHeight="1">
      <c r="A449" s="181">
        <f>A116</f>
        <v>0</v>
      </c>
      <c r="B449" s="8480" t="str">
        <f>B116</f>
        <v>اجمالى د/1 مركز صحة التوقيع</v>
      </c>
      <c r="C449" s="8465"/>
      <c r="D449" s="3012" t="str">
        <f>E91</f>
        <v>الأحد</v>
      </c>
      <c r="E449" s="8465" t="str">
        <f>$C$91</f>
        <v>حازم حسن احمد ابراهيم</v>
      </c>
      <c r="F449" s="8465"/>
      <c r="G449" s="8471"/>
      <c r="H449" s="2435">
        <f>H102</f>
        <v>0</v>
      </c>
      <c r="I449" s="2506">
        <f t="shared" ref="I449:AU449" si="1713">I102</f>
        <v>0</v>
      </c>
      <c r="J449" s="2435">
        <f t="shared" si="1713"/>
        <v>0</v>
      </c>
      <c r="K449" s="2436">
        <f t="shared" si="1713"/>
        <v>0</v>
      </c>
      <c r="L449" s="2436">
        <f t="shared" si="1713"/>
        <v>0</v>
      </c>
      <c r="M449" s="2506">
        <f t="shared" si="1713"/>
        <v>0</v>
      </c>
      <c r="N449" s="2438">
        <f t="shared" si="1713"/>
        <v>0</v>
      </c>
      <c r="O449" s="2437">
        <f t="shared" si="1713"/>
        <v>0</v>
      </c>
      <c r="P449" s="2435">
        <f t="shared" si="1713"/>
        <v>0</v>
      </c>
      <c r="Q449" s="2506">
        <f t="shared" si="1713"/>
        <v>0</v>
      </c>
      <c r="R449" s="2438">
        <f t="shared" si="1713"/>
        <v>0</v>
      </c>
      <c r="S449" s="2437">
        <f t="shared" si="1713"/>
        <v>0</v>
      </c>
      <c r="T449" s="2441">
        <f t="shared" si="1713"/>
        <v>0</v>
      </c>
      <c r="U449" s="2518">
        <f t="shared" si="1713"/>
        <v>0</v>
      </c>
      <c r="V449" s="2441">
        <f t="shared" si="1713"/>
        <v>0</v>
      </c>
      <c r="W449" s="2440">
        <f t="shared" si="1713"/>
        <v>0</v>
      </c>
      <c r="X449" s="2435">
        <f t="shared" si="1713"/>
        <v>0</v>
      </c>
      <c r="Y449" s="2436">
        <f t="shared" si="1713"/>
        <v>0</v>
      </c>
      <c r="Z449" s="2506">
        <f t="shared" si="1713"/>
        <v>0</v>
      </c>
      <c r="AA449" s="2518">
        <f t="shared" si="1713"/>
        <v>0</v>
      </c>
      <c r="AB449" s="2441">
        <f t="shared" si="1713"/>
        <v>0</v>
      </c>
      <c r="AC449" s="2435">
        <f t="shared" si="1713"/>
        <v>0</v>
      </c>
      <c r="AD449" s="2436">
        <f t="shared" si="1713"/>
        <v>0</v>
      </c>
      <c r="AE449" s="2436">
        <f t="shared" si="1713"/>
        <v>0</v>
      </c>
      <c r="AF449" s="2436">
        <f t="shared" si="1713"/>
        <v>0</v>
      </c>
      <c r="AG449" s="2436">
        <f t="shared" si="1713"/>
        <v>0</v>
      </c>
      <c r="AH449" s="2506">
        <f t="shared" si="1713"/>
        <v>0</v>
      </c>
      <c r="AI449" s="2435">
        <f t="shared" si="1713"/>
        <v>0</v>
      </c>
      <c r="AJ449" s="2436">
        <f t="shared" si="1713"/>
        <v>0</v>
      </c>
      <c r="AK449" s="2506">
        <f t="shared" si="1713"/>
        <v>0</v>
      </c>
      <c r="AL449" s="2518">
        <f t="shared" si="1713"/>
        <v>0</v>
      </c>
      <c r="AM449" s="2441">
        <f t="shared" si="1713"/>
        <v>0</v>
      </c>
      <c r="AN449" s="2518">
        <f t="shared" si="1713"/>
        <v>0</v>
      </c>
      <c r="AO449" s="2435">
        <f t="shared" si="1713"/>
        <v>0</v>
      </c>
      <c r="AP449" s="2436">
        <f t="shared" si="1713"/>
        <v>0</v>
      </c>
      <c r="AQ449" s="2436">
        <f t="shared" si="1713"/>
        <v>0</v>
      </c>
      <c r="AR449" s="2436">
        <f t="shared" si="1713"/>
        <v>0</v>
      </c>
      <c r="AS449" s="2506">
        <f t="shared" si="1713"/>
        <v>0</v>
      </c>
      <c r="AT449" s="2441">
        <f t="shared" si="1713"/>
        <v>0</v>
      </c>
      <c r="AU449" s="2442">
        <f t="shared" si="1713"/>
        <v>0</v>
      </c>
      <c r="AV449" s="184">
        <f>AV116</f>
        <v>0</v>
      </c>
      <c r="AW449" s="3015" t="str">
        <f>AW116</f>
        <v>الإجمالي</v>
      </c>
      <c r="AX449" s="2435">
        <f t="shared" ref="AX449:CA449" si="1714">AX102</f>
        <v>0</v>
      </c>
      <c r="AY449" s="2436">
        <f t="shared" si="1714"/>
        <v>0</v>
      </c>
      <c r="AZ449" s="2436">
        <f t="shared" si="1714"/>
        <v>0</v>
      </c>
      <c r="BA449" s="2436">
        <f t="shared" si="1714"/>
        <v>0</v>
      </c>
      <c r="BB449" s="2436">
        <f t="shared" si="1714"/>
        <v>0</v>
      </c>
      <c r="BC449" s="2436">
        <f t="shared" si="1714"/>
        <v>0</v>
      </c>
      <c r="BD449" s="2506">
        <f t="shared" si="1714"/>
        <v>0</v>
      </c>
      <c r="BE449" s="2435">
        <f t="shared" si="1714"/>
        <v>0</v>
      </c>
      <c r="BF449" s="2436">
        <f t="shared" si="1714"/>
        <v>0</v>
      </c>
      <c r="BG449" s="2436">
        <f t="shared" si="1714"/>
        <v>0</v>
      </c>
      <c r="BH449" s="2436">
        <f t="shared" si="1714"/>
        <v>0</v>
      </c>
      <c r="BI449" s="2506">
        <f t="shared" si="1714"/>
        <v>0</v>
      </c>
      <c r="BJ449" s="2435">
        <f t="shared" si="1714"/>
        <v>0</v>
      </c>
      <c r="BK449" s="2436">
        <f t="shared" si="1714"/>
        <v>0</v>
      </c>
      <c r="BL449" s="2506">
        <f t="shared" si="1714"/>
        <v>0</v>
      </c>
      <c r="BM449" s="2518">
        <f t="shared" si="1714"/>
        <v>0</v>
      </c>
      <c r="BN449" s="2441">
        <f t="shared" si="1714"/>
        <v>0</v>
      </c>
      <c r="BO449" s="2435">
        <f t="shared" si="1714"/>
        <v>0</v>
      </c>
      <c r="BP449" s="2436">
        <f t="shared" si="1714"/>
        <v>0</v>
      </c>
      <c r="BQ449" s="2436">
        <f t="shared" si="1714"/>
        <v>0</v>
      </c>
      <c r="BR449" s="2436">
        <f t="shared" si="1714"/>
        <v>0</v>
      </c>
      <c r="BS449" s="2506">
        <f t="shared" si="1714"/>
        <v>0</v>
      </c>
      <c r="BT449" s="2435">
        <f t="shared" si="1714"/>
        <v>0</v>
      </c>
      <c r="BU449" s="2436">
        <f t="shared" si="1714"/>
        <v>0</v>
      </c>
      <c r="BV449" s="2506">
        <f t="shared" si="1714"/>
        <v>0</v>
      </c>
      <c r="BW449" s="2518">
        <f t="shared" si="1714"/>
        <v>0</v>
      </c>
      <c r="BX449" s="2441">
        <f t="shared" si="1714"/>
        <v>0</v>
      </c>
      <c r="BY449" s="2438">
        <f t="shared" si="1714"/>
        <v>0</v>
      </c>
      <c r="BZ449" s="2437">
        <f t="shared" si="1714"/>
        <v>0</v>
      </c>
      <c r="CA449" s="2441">
        <f t="shared" si="1714"/>
        <v>0</v>
      </c>
      <c r="CB449" s="181">
        <f>CB116</f>
        <v>0</v>
      </c>
      <c r="CC449" s="2046" t="str">
        <f>CC116</f>
        <v>المجموع</v>
      </c>
      <c r="CD449" s="2427">
        <f t="shared" ref="CD449:CV449" si="1715">CD102</f>
        <v>0</v>
      </c>
      <c r="CE449" s="2425">
        <f t="shared" si="1715"/>
        <v>0</v>
      </c>
      <c r="CF449" s="2426">
        <f t="shared" si="1715"/>
        <v>0</v>
      </c>
      <c r="CG449" s="2430">
        <f t="shared" si="1715"/>
        <v>0</v>
      </c>
      <c r="CH449" s="2427">
        <f t="shared" si="1715"/>
        <v>0</v>
      </c>
      <c r="CI449" s="2425">
        <f t="shared" si="1715"/>
        <v>0</v>
      </c>
      <c r="CJ449" s="2426">
        <f t="shared" si="1715"/>
        <v>0</v>
      </c>
      <c r="CK449" s="2430">
        <f t="shared" si="1715"/>
        <v>0</v>
      </c>
      <c r="CL449" s="2427">
        <f t="shared" si="1715"/>
        <v>0</v>
      </c>
      <c r="CM449" s="2425">
        <f t="shared" si="1715"/>
        <v>0</v>
      </c>
      <c r="CN449" s="2426">
        <f t="shared" si="1715"/>
        <v>0</v>
      </c>
      <c r="CO449" s="2430">
        <f t="shared" si="1715"/>
        <v>0</v>
      </c>
      <c r="CP449" s="2427">
        <f t="shared" si="1715"/>
        <v>0</v>
      </c>
      <c r="CQ449" s="2426">
        <f t="shared" si="1715"/>
        <v>0</v>
      </c>
      <c r="CR449" s="2430">
        <f t="shared" si="1715"/>
        <v>0</v>
      </c>
      <c r="CS449" s="2427">
        <f t="shared" si="1715"/>
        <v>0</v>
      </c>
      <c r="CT449" s="2425">
        <f t="shared" si="1715"/>
        <v>0</v>
      </c>
      <c r="CU449" s="2426">
        <f t="shared" si="1715"/>
        <v>0</v>
      </c>
      <c r="CV449" s="2430">
        <f t="shared" si="1715"/>
        <v>0</v>
      </c>
      <c r="CW449" s="184"/>
      <c r="CX449" s="2424">
        <f t="shared" ref="CX449:DE449" si="1716">CX102</f>
        <v>0</v>
      </c>
      <c r="CY449" s="2425">
        <f t="shared" si="1716"/>
        <v>0</v>
      </c>
      <c r="CZ449" s="2426">
        <f t="shared" si="1716"/>
        <v>0</v>
      </c>
      <c r="DA449" s="2430">
        <f t="shared" si="1716"/>
        <v>0</v>
      </c>
      <c r="DB449" s="2427">
        <f t="shared" si="1716"/>
        <v>0</v>
      </c>
      <c r="DC449" s="2425">
        <f t="shared" si="1716"/>
        <v>0</v>
      </c>
      <c r="DD449" s="2426">
        <f t="shared" si="1716"/>
        <v>0</v>
      </c>
      <c r="DE449" s="2430">
        <f t="shared" si="1716"/>
        <v>0</v>
      </c>
      <c r="DF449" s="184"/>
      <c r="DG449" s="2430">
        <f>DG102</f>
        <v>0</v>
      </c>
      <c r="DH449" s="184"/>
      <c r="DI449" s="2515">
        <f t="shared" ref="DI449:DK449" si="1717">DI102</f>
        <v>0</v>
      </c>
      <c r="DJ449" s="2430">
        <f t="shared" si="1717"/>
        <v>0</v>
      </c>
      <c r="DK449" s="2439">
        <f t="shared" si="1717"/>
        <v>0</v>
      </c>
      <c r="DL449" s="181"/>
      <c r="DM449" s="2430">
        <f>DM102</f>
        <v>0</v>
      </c>
      <c r="DN449" s="181"/>
      <c r="DO449" s="2465" t="str">
        <f t="shared" si="1695"/>
        <v>True</v>
      </c>
    </row>
    <row r="450" spans="1:119" s="234" customFormat="1" ht="39.9" customHeight="1">
      <c r="A450" s="181"/>
      <c r="B450" s="8483" t="str">
        <f>B116</f>
        <v>اجمالى د/1 مركز صحة التوقيع</v>
      </c>
      <c r="C450" s="8474"/>
      <c r="D450" s="3020" t="str">
        <f>E103</f>
        <v>الأثنين</v>
      </c>
      <c r="E450" s="8469" t="str">
        <f>$C$91</f>
        <v>حازم حسن احمد ابراهيم</v>
      </c>
      <c r="F450" s="8469"/>
      <c r="G450" s="8476"/>
      <c r="H450" s="2431">
        <f>H114</f>
        <v>0</v>
      </c>
      <c r="I450" s="2508">
        <f t="shared" ref="I450:AU450" si="1718">I114</f>
        <v>0</v>
      </c>
      <c r="J450" s="2431">
        <f t="shared" si="1718"/>
        <v>0</v>
      </c>
      <c r="K450" s="2432">
        <f t="shared" si="1718"/>
        <v>0</v>
      </c>
      <c r="L450" s="2432">
        <f t="shared" si="1718"/>
        <v>0</v>
      </c>
      <c r="M450" s="2508">
        <f t="shared" si="1718"/>
        <v>0</v>
      </c>
      <c r="N450" s="2434">
        <f t="shared" si="1718"/>
        <v>0</v>
      </c>
      <c r="O450" s="2433">
        <f t="shared" si="1718"/>
        <v>0</v>
      </c>
      <c r="P450" s="2431">
        <f t="shared" si="1718"/>
        <v>0</v>
      </c>
      <c r="Q450" s="2508">
        <f t="shared" si="1718"/>
        <v>0</v>
      </c>
      <c r="R450" s="2434">
        <f t="shared" si="1718"/>
        <v>0</v>
      </c>
      <c r="S450" s="2433">
        <f t="shared" si="1718"/>
        <v>0</v>
      </c>
      <c r="T450" s="2395">
        <f t="shared" si="1718"/>
        <v>0</v>
      </c>
      <c r="U450" s="2393">
        <f t="shared" si="1718"/>
        <v>0</v>
      </c>
      <c r="V450" s="2395">
        <f t="shared" si="1718"/>
        <v>0</v>
      </c>
      <c r="W450" s="2394">
        <f t="shared" si="1718"/>
        <v>0</v>
      </c>
      <c r="X450" s="2431">
        <f t="shared" si="1718"/>
        <v>0</v>
      </c>
      <c r="Y450" s="2432">
        <f t="shared" si="1718"/>
        <v>0</v>
      </c>
      <c r="Z450" s="2508">
        <f t="shared" si="1718"/>
        <v>0</v>
      </c>
      <c r="AA450" s="2393">
        <f t="shared" si="1718"/>
        <v>0</v>
      </c>
      <c r="AB450" s="2395">
        <f t="shared" si="1718"/>
        <v>0</v>
      </c>
      <c r="AC450" s="2431">
        <f t="shared" si="1718"/>
        <v>0</v>
      </c>
      <c r="AD450" s="2432">
        <f t="shared" si="1718"/>
        <v>0</v>
      </c>
      <c r="AE450" s="2432">
        <f t="shared" si="1718"/>
        <v>0</v>
      </c>
      <c r="AF450" s="2432">
        <f t="shared" si="1718"/>
        <v>0</v>
      </c>
      <c r="AG450" s="2432">
        <f t="shared" si="1718"/>
        <v>0</v>
      </c>
      <c r="AH450" s="2508">
        <f t="shared" si="1718"/>
        <v>0</v>
      </c>
      <c r="AI450" s="2431">
        <f t="shared" si="1718"/>
        <v>0</v>
      </c>
      <c r="AJ450" s="2432">
        <f t="shared" si="1718"/>
        <v>0</v>
      </c>
      <c r="AK450" s="2508">
        <f t="shared" si="1718"/>
        <v>0</v>
      </c>
      <c r="AL450" s="2393">
        <f t="shared" si="1718"/>
        <v>0</v>
      </c>
      <c r="AM450" s="2395">
        <f t="shared" si="1718"/>
        <v>0</v>
      </c>
      <c r="AN450" s="2393">
        <f t="shared" si="1718"/>
        <v>0</v>
      </c>
      <c r="AO450" s="2431">
        <f t="shared" si="1718"/>
        <v>0</v>
      </c>
      <c r="AP450" s="2432">
        <f t="shared" si="1718"/>
        <v>0</v>
      </c>
      <c r="AQ450" s="2432">
        <f t="shared" si="1718"/>
        <v>0</v>
      </c>
      <c r="AR450" s="2432">
        <f t="shared" si="1718"/>
        <v>0</v>
      </c>
      <c r="AS450" s="2508">
        <f t="shared" si="1718"/>
        <v>0</v>
      </c>
      <c r="AT450" s="2395">
        <f t="shared" si="1718"/>
        <v>0</v>
      </c>
      <c r="AU450" s="2396">
        <f t="shared" si="1718"/>
        <v>0</v>
      </c>
      <c r="AV450" s="184"/>
      <c r="AW450" s="3016" t="s">
        <v>181</v>
      </c>
      <c r="AX450" s="2431">
        <f t="shared" ref="AX450:CA450" si="1719">AX114</f>
        <v>0</v>
      </c>
      <c r="AY450" s="2432">
        <f t="shared" si="1719"/>
        <v>0</v>
      </c>
      <c r="AZ450" s="2432">
        <f t="shared" si="1719"/>
        <v>0</v>
      </c>
      <c r="BA450" s="2432">
        <f t="shared" si="1719"/>
        <v>0</v>
      </c>
      <c r="BB450" s="2432">
        <f t="shared" si="1719"/>
        <v>0</v>
      </c>
      <c r="BC450" s="2432">
        <f t="shared" si="1719"/>
        <v>0</v>
      </c>
      <c r="BD450" s="2508">
        <f t="shared" si="1719"/>
        <v>0</v>
      </c>
      <c r="BE450" s="2431">
        <f t="shared" si="1719"/>
        <v>0</v>
      </c>
      <c r="BF450" s="2432">
        <f t="shared" si="1719"/>
        <v>0</v>
      </c>
      <c r="BG450" s="2432">
        <f t="shared" si="1719"/>
        <v>0</v>
      </c>
      <c r="BH450" s="2432">
        <f t="shared" si="1719"/>
        <v>0</v>
      </c>
      <c r="BI450" s="2508">
        <f t="shared" si="1719"/>
        <v>0</v>
      </c>
      <c r="BJ450" s="2431">
        <f t="shared" si="1719"/>
        <v>0</v>
      </c>
      <c r="BK450" s="2432">
        <f t="shared" si="1719"/>
        <v>0</v>
      </c>
      <c r="BL450" s="2508">
        <f t="shared" si="1719"/>
        <v>0</v>
      </c>
      <c r="BM450" s="2393">
        <f t="shared" si="1719"/>
        <v>0</v>
      </c>
      <c r="BN450" s="2395">
        <f t="shared" si="1719"/>
        <v>0</v>
      </c>
      <c r="BO450" s="2431">
        <f t="shared" si="1719"/>
        <v>0</v>
      </c>
      <c r="BP450" s="2432">
        <f t="shared" si="1719"/>
        <v>0</v>
      </c>
      <c r="BQ450" s="2432">
        <f t="shared" si="1719"/>
        <v>0</v>
      </c>
      <c r="BR450" s="2432">
        <f t="shared" si="1719"/>
        <v>0</v>
      </c>
      <c r="BS450" s="2508">
        <f t="shared" si="1719"/>
        <v>0</v>
      </c>
      <c r="BT450" s="2431">
        <f t="shared" si="1719"/>
        <v>0</v>
      </c>
      <c r="BU450" s="2432">
        <f t="shared" si="1719"/>
        <v>0</v>
      </c>
      <c r="BV450" s="2508">
        <f t="shared" si="1719"/>
        <v>0</v>
      </c>
      <c r="BW450" s="2393">
        <f t="shared" si="1719"/>
        <v>0</v>
      </c>
      <c r="BX450" s="2395">
        <f t="shared" si="1719"/>
        <v>0</v>
      </c>
      <c r="BY450" s="2434">
        <f t="shared" si="1719"/>
        <v>0</v>
      </c>
      <c r="BZ450" s="2433">
        <f t="shared" si="1719"/>
        <v>0</v>
      </c>
      <c r="CA450" s="2395">
        <f t="shared" si="1719"/>
        <v>0</v>
      </c>
      <c r="CB450" s="181"/>
      <c r="CC450" s="2509" t="s">
        <v>106</v>
      </c>
      <c r="CD450" s="2434">
        <f t="shared" ref="CD450:CV450" si="1720">CD114</f>
        <v>0</v>
      </c>
      <c r="CE450" s="2432">
        <f t="shared" si="1720"/>
        <v>0</v>
      </c>
      <c r="CF450" s="2433">
        <f t="shared" si="1720"/>
        <v>0</v>
      </c>
      <c r="CG450" s="2395">
        <f t="shared" si="1720"/>
        <v>0</v>
      </c>
      <c r="CH450" s="2434">
        <f t="shared" si="1720"/>
        <v>0</v>
      </c>
      <c r="CI450" s="2432">
        <f t="shared" si="1720"/>
        <v>0</v>
      </c>
      <c r="CJ450" s="2433">
        <f t="shared" si="1720"/>
        <v>0</v>
      </c>
      <c r="CK450" s="2395">
        <f t="shared" si="1720"/>
        <v>0</v>
      </c>
      <c r="CL450" s="2434">
        <f t="shared" si="1720"/>
        <v>0</v>
      </c>
      <c r="CM450" s="2432">
        <f t="shared" si="1720"/>
        <v>0</v>
      </c>
      <c r="CN450" s="2433">
        <f t="shared" si="1720"/>
        <v>0</v>
      </c>
      <c r="CO450" s="2395">
        <f t="shared" si="1720"/>
        <v>0</v>
      </c>
      <c r="CP450" s="2434">
        <f t="shared" si="1720"/>
        <v>0</v>
      </c>
      <c r="CQ450" s="2433">
        <f t="shared" si="1720"/>
        <v>0</v>
      </c>
      <c r="CR450" s="2395">
        <f t="shared" si="1720"/>
        <v>0</v>
      </c>
      <c r="CS450" s="2434">
        <f t="shared" si="1720"/>
        <v>0</v>
      </c>
      <c r="CT450" s="2432">
        <f t="shared" si="1720"/>
        <v>0</v>
      </c>
      <c r="CU450" s="2433">
        <f t="shared" si="1720"/>
        <v>0</v>
      </c>
      <c r="CV450" s="2395">
        <f t="shared" si="1720"/>
        <v>0</v>
      </c>
      <c r="CW450" s="184"/>
      <c r="CX450" s="2431">
        <f t="shared" ref="CX450:DE450" si="1721">CX114</f>
        <v>0</v>
      </c>
      <c r="CY450" s="2432">
        <f t="shared" si="1721"/>
        <v>0</v>
      </c>
      <c r="CZ450" s="2433">
        <f t="shared" si="1721"/>
        <v>0</v>
      </c>
      <c r="DA450" s="2395">
        <f t="shared" si="1721"/>
        <v>0</v>
      </c>
      <c r="DB450" s="2434">
        <f t="shared" si="1721"/>
        <v>0</v>
      </c>
      <c r="DC450" s="2432">
        <f t="shared" si="1721"/>
        <v>0</v>
      </c>
      <c r="DD450" s="2433">
        <f t="shared" si="1721"/>
        <v>0</v>
      </c>
      <c r="DE450" s="2395">
        <f t="shared" si="1721"/>
        <v>0</v>
      </c>
      <c r="DF450" s="184"/>
      <c r="DG450" s="2395">
        <f>DG114</f>
        <v>0</v>
      </c>
      <c r="DH450" s="184"/>
      <c r="DI450" s="2394">
        <f t="shared" ref="DI450:DK450" si="1722">DI114</f>
        <v>0</v>
      </c>
      <c r="DJ450" s="2395">
        <f t="shared" si="1722"/>
        <v>0</v>
      </c>
      <c r="DK450" s="2396">
        <f t="shared" si="1722"/>
        <v>0</v>
      </c>
      <c r="DL450" s="181"/>
      <c r="DM450" s="2395">
        <f>DM114</f>
        <v>0</v>
      </c>
      <c r="DN450" s="181"/>
      <c r="DO450" s="2462" t="str">
        <f t="shared" si="1695"/>
        <v>True</v>
      </c>
    </row>
    <row r="451" spans="1:119" s="234" customFormat="1" ht="39.9" customHeight="1">
      <c r="A451" s="181">
        <f>A129</f>
        <v>0</v>
      </c>
      <c r="B451" s="8482" t="s">
        <v>698</v>
      </c>
      <c r="C451" s="8469"/>
      <c r="D451" s="3014" t="str">
        <f>E118</f>
        <v>الأربعاء</v>
      </c>
      <c r="E451" s="8469" t="str">
        <f>$C$118</f>
        <v>عصام قرني محمود عيسي</v>
      </c>
      <c r="F451" s="8469"/>
      <c r="G451" s="8476"/>
      <c r="H451" s="2431">
        <f t="shared" ref="H451:AM451" si="1723">H129</f>
        <v>0</v>
      </c>
      <c r="I451" s="2508">
        <f t="shared" si="1723"/>
        <v>0</v>
      </c>
      <c r="J451" s="2431">
        <f t="shared" si="1723"/>
        <v>0</v>
      </c>
      <c r="K451" s="2432">
        <f t="shared" si="1723"/>
        <v>0</v>
      </c>
      <c r="L451" s="2432">
        <f t="shared" si="1723"/>
        <v>0</v>
      </c>
      <c r="M451" s="2508">
        <f t="shared" si="1723"/>
        <v>0</v>
      </c>
      <c r="N451" s="2434">
        <f t="shared" si="1723"/>
        <v>0</v>
      </c>
      <c r="O451" s="2433">
        <f t="shared" si="1723"/>
        <v>0</v>
      </c>
      <c r="P451" s="2431">
        <f t="shared" si="1723"/>
        <v>0</v>
      </c>
      <c r="Q451" s="2508">
        <f t="shared" si="1723"/>
        <v>0</v>
      </c>
      <c r="R451" s="2434">
        <f t="shared" si="1723"/>
        <v>0</v>
      </c>
      <c r="S451" s="2433">
        <f t="shared" si="1723"/>
        <v>0</v>
      </c>
      <c r="T451" s="2395">
        <f t="shared" si="1723"/>
        <v>0</v>
      </c>
      <c r="U451" s="2393">
        <f t="shared" si="1723"/>
        <v>0</v>
      </c>
      <c r="V451" s="2395">
        <f t="shared" si="1723"/>
        <v>0</v>
      </c>
      <c r="W451" s="2394">
        <f t="shared" si="1723"/>
        <v>0</v>
      </c>
      <c r="X451" s="2431">
        <f t="shared" si="1723"/>
        <v>0</v>
      </c>
      <c r="Y451" s="2432">
        <f t="shared" si="1723"/>
        <v>0</v>
      </c>
      <c r="Z451" s="2508">
        <f t="shared" si="1723"/>
        <v>0</v>
      </c>
      <c r="AA451" s="2393">
        <f t="shared" si="1723"/>
        <v>0</v>
      </c>
      <c r="AB451" s="2395">
        <f t="shared" si="1723"/>
        <v>0</v>
      </c>
      <c r="AC451" s="2431">
        <f t="shared" si="1723"/>
        <v>0</v>
      </c>
      <c r="AD451" s="2432">
        <f t="shared" si="1723"/>
        <v>0</v>
      </c>
      <c r="AE451" s="2432">
        <f t="shared" si="1723"/>
        <v>0</v>
      </c>
      <c r="AF451" s="2432">
        <f t="shared" si="1723"/>
        <v>0</v>
      </c>
      <c r="AG451" s="2432">
        <f t="shared" si="1723"/>
        <v>0</v>
      </c>
      <c r="AH451" s="2508">
        <f t="shared" si="1723"/>
        <v>0</v>
      </c>
      <c r="AI451" s="2431">
        <f t="shared" si="1723"/>
        <v>0</v>
      </c>
      <c r="AJ451" s="2432">
        <f t="shared" si="1723"/>
        <v>0</v>
      </c>
      <c r="AK451" s="2508">
        <f t="shared" si="1723"/>
        <v>0</v>
      </c>
      <c r="AL451" s="2393">
        <f t="shared" si="1723"/>
        <v>0</v>
      </c>
      <c r="AM451" s="2395">
        <f t="shared" si="1723"/>
        <v>0</v>
      </c>
      <c r="AN451" s="2393">
        <f t="shared" ref="AN451:BS451" si="1724">AN129</f>
        <v>0</v>
      </c>
      <c r="AO451" s="2431">
        <f t="shared" si="1724"/>
        <v>0</v>
      </c>
      <c r="AP451" s="2432">
        <f t="shared" si="1724"/>
        <v>0</v>
      </c>
      <c r="AQ451" s="2432">
        <f t="shared" si="1724"/>
        <v>0</v>
      </c>
      <c r="AR451" s="2432">
        <f t="shared" si="1724"/>
        <v>0</v>
      </c>
      <c r="AS451" s="2508">
        <f t="shared" si="1724"/>
        <v>0</v>
      </c>
      <c r="AT451" s="2395">
        <f t="shared" si="1724"/>
        <v>0</v>
      </c>
      <c r="AU451" s="2396">
        <f t="shared" si="1724"/>
        <v>0</v>
      </c>
      <c r="AV451" s="184">
        <f t="shared" si="1724"/>
        <v>0</v>
      </c>
      <c r="AW451" s="3016" t="str">
        <f t="shared" si="1724"/>
        <v>الإجمالي</v>
      </c>
      <c r="AX451" s="2431">
        <f t="shared" si="1724"/>
        <v>0</v>
      </c>
      <c r="AY451" s="2432">
        <f t="shared" si="1724"/>
        <v>0</v>
      </c>
      <c r="AZ451" s="2432">
        <f t="shared" si="1724"/>
        <v>0</v>
      </c>
      <c r="BA451" s="2432">
        <f t="shared" si="1724"/>
        <v>0</v>
      </c>
      <c r="BB451" s="2432">
        <f t="shared" si="1724"/>
        <v>0</v>
      </c>
      <c r="BC451" s="2432">
        <f t="shared" si="1724"/>
        <v>0</v>
      </c>
      <c r="BD451" s="2508">
        <f t="shared" si="1724"/>
        <v>0</v>
      </c>
      <c r="BE451" s="2431">
        <f t="shared" si="1724"/>
        <v>0</v>
      </c>
      <c r="BF451" s="2432">
        <f t="shared" si="1724"/>
        <v>0</v>
      </c>
      <c r="BG451" s="2432">
        <f t="shared" si="1724"/>
        <v>0</v>
      </c>
      <c r="BH451" s="2432">
        <f t="shared" si="1724"/>
        <v>0</v>
      </c>
      <c r="BI451" s="2508">
        <f t="shared" si="1724"/>
        <v>0</v>
      </c>
      <c r="BJ451" s="2431">
        <f t="shared" si="1724"/>
        <v>0</v>
      </c>
      <c r="BK451" s="2432">
        <f t="shared" si="1724"/>
        <v>0</v>
      </c>
      <c r="BL451" s="2508">
        <f t="shared" si="1724"/>
        <v>0</v>
      </c>
      <c r="BM451" s="2393">
        <f t="shared" si="1724"/>
        <v>0</v>
      </c>
      <c r="BN451" s="2395">
        <f t="shared" si="1724"/>
        <v>0</v>
      </c>
      <c r="BO451" s="2431">
        <f t="shared" si="1724"/>
        <v>0</v>
      </c>
      <c r="BP451" s="2432">
        <f t="shared" si="1724"/>
        <v>0</v>
      </c>
      <c r="BQ451" s="2432">
        <f t="shared" si="1724"/>
        <v>0</v>
      </c>
      <c r="BR451" s="2432">
        <f t="shared" si="1724"/>
        <v>0</v>
      </c>
      <c r="BS451" s="2508">
        <f t="shared" si="1724"/>
        <v>0</v>
      </c>
      <c r="BT451" s="2431">
        <f t="shared" ref="BT451:CV451" si="1725">BT129</f>
        <v>0</v>
      </c>
      <c r="BU451" s="2432">
        <f t="shared" si="1725"/>
        <v>0</v>
      </c>
      <c r="BV451" s="2508">
        <f t="shared" si="1725"/>
        <v>0</v>
      </c>
      <c r="BW451" s="2393">
        <f t="shared" si="1725"/>
        <v>0</v>
      </c>
      <c r="BX451" s="2395">
        <f t="shared" si="1725"/>
        <v>0</v>
      </c>
      <c r="BY451" s="2434">
        <f t="shared" si="1725"/>
        <v>0</v>
      </c>
      <c r="BZ451" s="2433">
        <f t="shared" si="1725"/>
        <v>0</v>
      </c>
      <c r="CA451" s="2395">
        <f t="shared" si="1725"/>
        <v>0</v>
      </c>
      <c r="CB451" s="181">
        <f t="shared" si="1725"/>
        <v>0</v>
      </c>
      <c r="CC451" s="2509" t="str">
        <f t="shared" si="1725"/>
        <v>المجموع</v>
      </c>
      <c r="CD451" s="2434">
        <f t="shared" si="1725"/>
        <v>0</v>
      </c>
      <c r="CE451" s="2432">
        <f t="shared" si="1725"/>
        <v>0</v>
      </c>
      <c r="CF451" s="2433">
        <f t="shared" si="1725"/>
        <v>0</v>
      </c>
      <c r="CG451" s="2395">
        <f t="shared" si="1725"/>
        <v>0</v>
      </c>
      <c r="CH451" s="2434">
        <f t="shared" si="1725"/>
        <v>0</v>
      </c>
      <c r="CI451" s="2432">
        <f t="shared" si="1725"/>
        <v>0</v>
      </c>
      <c r="CJ451" s="2433">
        <f t="shared" si="1725"/>
        <v>0</v>
      </c>
      <c r="CK451" s="2395">
        <f t="shared" si="1725"/>
        <v>0</v>
      </c>
      <c r="CL451" s="2434">
        <f t="shared" si="1725"/>
        <v>0</v>
      </c>
      <c r="CM451" s="2432">
        <f t="shared" si="1725"/>
        <v>0</v>
      </c>
      <c r="CN451" s="2433">
        <f t="shared" si="1725"/>
        <v>0</v>
      </c>
      <c r="CO451" s="2395">
        <f t="shared" si="1725"/>
        <v>0</v>
      </c>
      <c r="CP451" s="2434">
        <f t="shared" si="1725"/>
        <v>0</v>
      </c>
      <c r="CQ451" s="2433">
        <f t="shared" si="1725"/>
        <v>0</v>
      </c>
      <c r="CR451" s="2395">
        <f t="shared" si="1725"/>
        <v>0</v>
      </c>
      <c r="CS451" s="2434">
        <f t="shared" si="1725"/>
        <v>0</v>
      </c>
      <c r="CT451" s="2432">
        <f t="shared" si="1725"/>
        <v>0</v>
      </c>
      <c r="CU451" s="2433">
        <f t="shared" si="1725"/>
        <v>0</v>
      </c>
      <c r="CV451" s="2395">
        <f t="shared" si="1725"/>
        <v>0</v>
      </c>
      <c r="CW451" s="184"/>
      <c r="CX451" s="2431">
        <f t="shared" ref="CX451:DE451" si="1726">CX129</f>
        <v>0</v>
      </c>
      <c r="CY451" s="2432">
        <f t="shared" si="1726"/>
        <v>0</v>
      </c>
      <c r="CZ451" s="2433">
        <f t="shared" si="1726"/>
        <v>0</v>
      </c>
      <c r="DA451" s="2395">
        <f t="shared" si="1726"/>
        <v>0</v>
      </c>
      <c r="DB451" s="2434">
        <f t="shared" si="1726"/>
        <v>0</v>
      </c>
      <c r="DC451" s="2432">
        <f t="shared" si="1726"/>
        <v>0</v>
      </c>
      <c r="DD451" s="2433">
        <f t="shared" si="1726"/>
        <v>0</v>
      </c>
      <c r="DE451" s="2395">
        <f t="shared" si="1726"/>
        <v>0</v>
      </c>
      <c r="DF451" s="184"/>
      <c r="DG451" s="2395">
        <f>DG129</f>
        <v>0</v>
      </c>
      <c r="DH451" s="184"/>
      <c r="DI451" s="2394">
        <f>DI129</f>
        <v>0</v>
      </c>
      <c r="DJ451" s="2395">
        <f>DJ129</f>
        <v>0</v>
      </c>
      <c r="DK451" s="2396">
        <f>DK129</f>
        <v>0</v>
      </c>
      <c r="DL451" s="181"/>
      <c r="DM451" s="2395">
        <f>DM129</f>
        <v>0</v>
      </c>
      <c r="DN451" s="181"/>
      <c r="DO451" s="2462" t="str">
        <f t="shared" si="1695"/>
        <v>True</v>
      </c>
    </row>
    <row r="452" spans="1:119" s="234" customFormat="1" ht="39.9" customHeight="1" thickBot="1">
      <c r="A452" s="181">
        <f>A142</f>
        <v>0</v>
      </c>
      <c r="B452" s="8479" t="s">
        <v>699</v>
      </c>
      <c r="C452" s="8467"/>
      <c r="D452" s="3013" t="str">
        <f>E131</f>
        <v>الأربعاء</v>
      </c>
      <c r="E452" s="8467" t="str">
        <f>$C$131</f>
        <v>احمد سعيد محمد سعيد</v>
      </c>
      <c r="F452" s="8467"/>
      <c r="G452" s="8472"/>
      <c r="H452" s="2420">
        <f t="shared" ref="H452:AM452" si="1727">H142</f>
        <v>0</v>
      </c>
      <c r="I452" s="2510">
        <f t="shared" si="1727"/>
        <v>0</v>
      </c>
      <c r="J452" s="2420">
        <f t="shared" si="1727"/>
        <v>0</v>
      </c>
      <c r="K452" s="2421">
        <f t="shared" si="1727"/>
        <v>0</v>
      </c>
      <c r="L452" s="2421">
        <f t="shared" si="1727"/>
        <v>0</v>
      </c>
      <c r="M452" s="2510">
        <f t="shared" si="1727"/>
        <v>0</v>
      </c>
      <c r="N452" s="2423">
        <f t="shared" si="1727"/>
        <v>0</v>
      </c>
      <c r="O452" s="2422">
        <f t="shared" si="1727"/>
        <v>0</v>
      </c>
      <c r="P452" s="2420">
        <f t="shared" si="1727"/>
        <v>0</v>
      </c>
      <c r="Q452" s="2510">
        <f t="shared" si="1727"/>
        <v>0</v>
      </c>
      <c r="R452" s="2423">
        <f t="shared" si="1727"/>
        <v>0</v>
      </c>
      <c r="S452" s="2422">
        <f t="shared" si="1727"/>
        <v>0</v>
      </c>
      <c r="T452" s="2444">
        <f t="shared" si="1727"/>
        <v>0</v>
      </c>
      <c r="U452" s="2514">
        <f t="shared" si="1727"/>
        <v>0</v>
      </c>
      <c r="V452" s="2444">
        <f t="shared" si="1727"/>
        <v>0</v>
      </c>
      <c r="W452" s="2443">
        <f t="shared" si="1727"/>
        <v>0</v>
      </c>
      <c r="X452" s="2420">
        <f t="shared" si="1727"/>
        <v>0</v>
      </c>
      <c r="Y452" s="2421">
        <f t="shared" si="1727"/>
        <v>0</v>
      </c>
      <c r="Z452" s="2510">
        <f t="shared" si="1727"/>
        <v>0</v>
      </c>
      <c r="AA452" s="2514">
        <f t="shared" si="1727"/>
        <v>0</v>
      </c>
      <c r="AB452" s="2444">
        <f t="shared" si="1727"/>
        <v>0</v>
      </c>
      <c r="AC452" s="2420">
        <f t="shared" si="1727"/>
        <v>0</v>
      </c>
      <c r="AD452" s="2421">
        <f t="shared" si="1727"/>
        <v>0</v>
      </c>
      <c r="AE452" s="2421">
        <f t="shared" si="1727"/>
        <v>0</v>
      </c>
      <c r="AF452" s="2421">
        <f t="shared" si="1727"/>
        <v>0</v>
      </c>
      <c r="AG452" s="2421">
        <f t="shared" si="1727"/>
        <v>0</v>
      </c>
      <c r="AH452" s="2510">
        <f t="shared" si="1727"/>
        <v>0</v>
      </c>
      <c r="AI452" s="2420">
        <f t="shared" si="1727"/>
        <v>0</v>
      </c>
      <c r="AJ452" s="2421">
        <f t="shared" si="1727"/>
        <v>0</v>
      </c>
      <c r="AK452" s="2510">
        <f t="shared" si="1727"/>
        <v>0</v>
      </c>
      <c r="AL452" s="2514">
        <f t="shared" si="1727"/>
        <v>0</v>
      </c>
      <c r="AM452" s="2444">
        <f t="shared" si="1727"/>
        <v>0</v>
      </c>
      <c r="AN452" s="2514">
        <f t="shared" ref="AN452:BS452" si="1728">AN142</f>
        <v>0</v>
      </c>
      <c r="AO452" s="2420">
        <f t="shared" si="1728"/>
        <v>0</v>
      </c>
      <c r="AP452" s="2421">
        <f t="shared" si="1728"/>
        <v>0</v>
      </c>
      <c r="AQ452" s="2421">
        <f t="shared" si="1728"/>
        <v>0</v>
      </c>
      <c r="AR452" s="2421">
        <f t="shared" si="1728"/>
        <v>0</v>
      </c>
      <c r="AS452" s="2510">
        <f t="shared" si="1728"/>
        <v>0</v>
      </c>
      <c r="AT452" s="2444">
        <f t="shared" si="1728"/>
        <v>0</v>
      </c>
      <c r="AU452" s="2445">
        <f t="shared" si="1728"/>
        <v>0</v>
      </c>
      <c r="AV452" s="184">
        <f t="shared" si="1728"/>
        <v>0</v>
      </c>
      <c r="AW452" s="3017" t="str">
        <f t="shared" si="1728"/>
        <v>الإجمالي</v>
      </c>
      <c r="AX452" s="2420">
        <f t="shared" si="1728"/>
        <v>0</v>
      </c>
      <c r="AY452" s="2421">
        <f t="shared" si="1728"/>
        <v>0</v>
      </c>
      <c r="AZ452" s="2421">
        <f t="shared" si="1728"/>
        <v>0</v>
      </c>
      <c r="BA452" s="2421">
        <f t="shared" si="1728"/>
        <v>0</v>
      </c>
      <c r="BB452" s="2421">
        <f t="shared" si="1728"/>
        <v>0</v>
      </c>
      <c r="BC452" s="2421">
        <f t="shared" si="1728"/>
        <v>0</v>
      </c>
      <c r="BD452" s="2510">
        <f t="shared" si="1728"/>
        <v>0</v>
      </c>
      <c r="BE452" s="2420">
        <f t="shared" si="1728"/>
        <v>0</v>
      </c>
      <c r="BF452" s="2421">
        <f t="shared" si="1728"/>
        <v>0</v>
      </c>
      <c r="BG452" s="2421">
        <f t="shared" si="1728"/>
        <v>0</v>
      </c>
      <c r="BH452" s="2421">
        <f t="shared" si="1728"/>
        <v>0</v>
      </c>
      <c r="BI452" s="2510">
        <f t="shared" si="1728"/>
        <v>0</v>
      </c>
      <c r="BJ452" s="2420">
        <f t="shared" si="1728"/>
        <v>0</v>
      </c>
      <c r="BK452" s="2421">
        <f t="shared" si="1728"/>
        <v>0</v>
      </c>
      <c r="BL452" s="2510">
        <f t="shared" si="1728"/>
        <v>0</v>
      </c>
      <c r="BM452" s="2514">
        <f t="shared" si="1728"/>
        <v>0</v>
      </c>
      <c r="BN452" s="2444">
        <f t="shared" si="1728"/>
        <v>0</v>
      </c>
      <c r="BO452" s="2420">
        <f t="shared" si="1728"/>
        <v>0</v>
      </c>
      <c r="BP452" s="2421">
        <f t="shared" si="1728"/>
        <v>0</v>
      </c>
      <c r="BQ452" s="2421">
        <f t="shared" si="1728"/>
        <v>0</v>
      </c>
      <c r="BR452" s="2421">
        <f t="shared" si="1728"/>
        <v>0</v>
      </c>
      <c r="BS452" s="2510">
        <f t="shared" si="1728"/>
        <v>0</v>
      </c>
      <c r="BT452" s="2420">
        <f t="shared" ref="BT452:CV452" si="1729">BT142</f>
        <v>0</v>
      </c>
      <c r="BU452" s="2421">
        <f t="shared" si="1729"/>
        <v>0</v>
      </c>
      <c r="BV452" s="2510">
        <f t="shared" si="1729"/>
        <v>0</v>
      </c>
      <c r="BW452" s="2514">
        <f t="shared" si="1729"/>
        <v>0</v>
      </c>
      <c r="BX452" s="2444">
        <f t="shared" si="1729"/>
        <v>0</v>
      </c>
      <c r="BY452" s="2423">
        <f t="shared" si="1729"/>
        <v>0</v>
      </c>
      <c r="BZ452" s="2422">
        <f t="shared" si="1729"/>
        <v>0</v>
      </c>
      <c r="CA452" s="2444">
        <f t="shared" si="1729"/>
        <v>0</v>
      </c>
      <c r="CB452" s="181">
        <f t="shared" si="1729"/>
        <v>0</v>
      </c>
      <c r="CC452" s="2511" t="str">
        <f t="shared" si="1729"/>
        <v>المجموع</v>
      </c>
      <c r="CD452" s="2456">
        <f t="shared" si="1729"/>
        <v>0</v>
      </c>
      <c r="CE452" s="2457">
        <f t="shared" si="1729"/>
        <v>0</v>
      </c>
      <c r="CF452" s="2458">
        <f t="shared" si="1729"/>
        <v>0</v>
      </c>
      <c r="CG452" s="2398">
        <f t="shared" si="1729"/>
        <v>0</v>
      </c>
      <c r="CH452" s="2456">
        <f t="shared" si="1729"/>
        <v>0</v>
      </c>
      <c r="CI452" s="2457">
        <f t="shared" si="1729"/>
        <v>0</v>
      </c>
      <c r="CJ452" s="2458">
        <f t="shared" si="1729"/>
        <v>0</v>
      </c>
      <c r="CK452" s="2398">
        <f t="shared" si="1729"/>
        <v>0</v>
      </c>
      <c r="CL452" s="2456">
        <f t="shared" si="1729"/>
        <v>0</v>
      </c>
      <c r="CM452" s="2457">
        <f t="shared" si="1729"/>
        <v>0</v>
      </c>
      <c r="CN452" s="2458">
        <f t="shared" si="1729"/>
        <v>0</v>
      </c>
      <c r="CO452" s="2398">
        <f t="shared" si="1729"/>
        <v>0</v>
      </c>
      <c r="CP452" s="2456">
        <f t="shared" si="1729"/>
        <v>0</v>
      </c>
      <c r="CQ452" s="2458">
        <f t="shared" si="1729"/>
        <v>0</v>
      </c>
      <c r="CR452" s="2398">
        <f t="shared" si="1729"/>
        <v>0</v>
      </c>
      <c r="CS452" s="2456">
        <f t="shared" si="1729"/>
        <v>0</v>
      </c>
      <c r="CT452" s="2457">
        <f t="shared" si="1729"/>
        <v>0</v>
      </c>
      <c r="CU452" s="2458">
        <f t="shared" si="1729"/>
        <v>0</v>
      </c>
      <c r="CV452" s="2398">
        <f t="shared" si="1729"/>
        <v>0</v>
      </c>
      <c r="CW452" s="184"/>
      <c r="CX452" s="2459">
        <f t="shared" ref="CX452:DE452" si="1730">CX142</f>
        <v>0</v>
      </c>
      <c r="CY452" s="2457">
        <f t="shared" si="1730"/>
        <v>0</v>
      </c>
      <c r="CZ452" s="2458">
        <f t="shared" si="1730"/>
        <v>0</v>
      </c>
      <c r="DA452" s="2398">
        <f t="shared" si="1730"/>
        <v>0</v>
      </c>
      <c r="DB452" s="2456">
        <f t="shared" si="1730"/>
        <v>0</v>
      </c>
      <c r="DC452" s="2457">
        <f t="shared" si="1730"/>
        <v>0</v>
      </c>
      <c r="DD452" s="2458">
        <f t="shared" si="1730"/>
        <v>0</v>
      </c>
      <c r="DE452" s="2398">
        <f t="shared" si="1730"/>
        <v>0</v>
      </c>
      <c r="DF452" s="184"/>
      <c r="DG452" s="2398">
        <f>DG142</f>
        <v>0</v>
      </c>
      <c r="DH452" s="184"/>
      <c r="DI452" s="2397">
        <f>DI142</f>
        <v>0</v>
      </c>
      <c r="DJ452" s="2398">
        <f>DJ142</f>
        <v>0</v>
      </c>
      <c r="DK452" s="2399">
        <f>DK142</f>
        <v>0</v>
      </c>
      <c r="DL452" s="181"/>
      <c r="DM452" s="2398">
        <f>DM142</f>
        <v>0</v>
      </c>
      <c r="DN452" s="181"/>
      <c r="DO452" s="2463" t="str">
        <f t="shared" si="1695"/>
        <v>True</v>
      </c>
    </row>
    <row r="453" spans="1:119" s="234" customFormat="1" ht="39.9" customHeight="1">
      <c r="A453" s="181">
        <f>A155</f>
        <v>0</v>
      </c>
      <c r="B453" s="8483" t="s">
        <v>1601</v>
      </c>
      <c r="C453" s="8474"/>
      <c r="D453" s="3020" t="str">
        <f>E144</f>
        <v>الأحد</v>
      </c>
      <c r="E453" s="8474" t="str">
        <f>$C$144</f>
        <v>محمد جمال نصار عبد الباقي</v>
      </c>
      <c r="F453" s="8474"/>
      <c r="G453" s="8475"/>
      <c r="H453" s="2424">
        <f t="shared" ref="H453:AM453" si="1731">H155</f>
        <v>0</v>
      </c>
      <c r="I453" s="2428">
        <f t="shared" si="1731"/>
        <v>0</v>
      </c>
      <c r="J453" s="2424">
        <f t="shared" si="1731"/>
        <v>0</v>
      </c>
      <c r="K453" s="2425">
        <f t="shared" si="1731"/>
        <v>0</v>
      </c>
      <c r="L453" s="2425">
        <f t="shared" si="1731"/>
        <v>0</v>
      </c>
      <c r="M453" s="2428">
        <f t="shared" si="1731"/>
        <v>0</v>
      </c>
      <c r="N453" s="2427">
        <f t="shared" si="1731"/>
        <v>0</v>
      </c>
      <c r="O453" s="2426">
        <f t="shared" si="1731"/>
        <v>0</v>
      </c>
      <c r="P453" s="2424">
        <f t="shared" si="1731"/>
        <v>0</v>
      </c>
      <c r="Q453" s="2428">
        <f t="shared" si="1731"/>
        <v>0</v>
      </c>
      <c r="R453" s="2427">
        <f t="shared" si="1731"/>
        <v>0</v>
      </c>
      <c r="S453" s="2426">
        <f t="shared" si="1731"/>
        <v>0</v>
      </c>
      <c r="T453" s="2430">
        <f t="shared" si="1731"/>
        <v>0</v>
      </c>
      <c r="U453" s="2429">
        <f t="shared" si="1731"/>
        <v>0</v>
      </c>
      <c r="V453" s="2430">
        <f t="shared" si="1731"/>
        <v>0</v>
      </c>
      <c r="W453" s="2515">
        <f t="shared" si="1731"/>
        <v>0</v>
      </c>
      <c r="X453" s="2424">
        <f t="shared" si="1731"/>
        <v>0</v>
      </c>
      <c r="Y453" s="2425">
        <f t="shared" si="1731"/>
        <v>0</v>
      </c>
      <c r="Z453" s="2428">
        <f t="shared" si="1731"/>
        <v>0</v>
      </c>
      <c r="AA453" s="2429">
        <f t="shared" si="1731"/>
        <v>0</v>
      </c>
      <c r="AB453" s="2430">
        <f t="shared" si="1731"/>
        <v>0</v>
      </c>
      <c r="AC453" s="2424">
        <f t="shared" si="1731"/>
        <v>0</v>
      </c>
      <c r="AD453" s="2425">
        <f t="shared" si="1731"/>
        <v>0</v>
      </c>
      <c r="AE453" s="2425">
        <f t="shared" si="1731"/>
        <v>0</v>
      </c>
      <c r="AF453" s="2425">
        <f t="shared" si="1731"/>
        <v>0</v>
      </c>
      <c r="AG453" s="2425">
        <f t="shared" si="1731"/>
        <v>0</v>
      </c>
      <c r="AH453" s="2428">
        <f t="shared" si="1731"/>
        <v>0</v>
      </c>
      <c r="AI453" s="2424">
        <f t="shared" si="1731"/>
        <v>0</v>
      </c>
      <c r="AJ453" s="2425">
        <f t="shared" si="1731"/>
        <v>0</v>
      </c>
      <c r="AK453" s="2428">
        <f t="shared" si="1731"/>
        <v>0</v>
      </c>
      <c r="AL453" s="2429">
        <f t="shared" si="1731"/>
        <v>0</v>
      </c>
      <c r="AM453" s="2430">
        <f t="shared" si="1731"/>
        <v>0</v>
      </c>
      <c r="AN453" s="2429">
        <f t="shared" ref="AN453:BS453" si="1732">AN155</f>
        <v>0</v>
      </c>
      <c r="AO453" s="2424">
        <f t="shared" si="1732"/>
        <v>0</v>
      </c>
      <c r="AP453" s="2425">
        <f t="shared" si="1732"/>
        <v>0</v>
      </c>
      <c r="AQ453" s="2425">
        <f t="shared" si="1732"/>
        <v>0</v>
      </c>
      <c r="AR453" s="2425">
        <f t="shared" si="1732"/>
        <v>0</v>
      </c>
      <c r="AS453" s="2428">
        <f t="shared" si="1732"/>
        <v>0</v>
      </c>
      <c r="AT453" s="2430">
        <f t="shared" si="1732"/>
        <v>0</v>
      </c>
      <c r="AU453" s="2439">
        <f t="shared" si="1732"/>
        <v>0</v>
      </c>
      <c r="AV453" s="184">
        <f t="shared" si="1732"/>
        <v>0</v>
      </c>
      <c r="AW453" s="3025" t="str">
        <f t="shared" si="1732"/>
        <v>الإجمالي</v>
      </c>
      <c r="AX453" s="2424">
        <f t="shared" si="1732"/>
        <v>0</v>
      </c>
      <c r="AY453" s="2425">
        <f t="shared" si="1732"/>
        <v>0</v>
      </c>
      <c r="AZ453" s="2425">
        <f t="shared" si="1732"/>
        <v>0</v>
      </c>
      <c r="BA453" s="2425">
        <f t="shared" si="1732"/>
        <v>0</v>
      </c>
      <c r="BB453" s="2425">
        <f t="shared" si="1732"/>
        <v>0</v>
      </c>
      <c r="BC453" s="2425">
        <f t="shared" si="1732"/>
        <v>0</v>
      </c>
      <c r="BD453" s="2428">
        <f t="shared" si="1732"/>
        <v>0</v>
      </c>
      <c r="BE453" s="2424">
        <f t="shared" si="1732"/>
        <v>0</v>
      </c>
      <c r="BF453" s="2425">
        <f t="shared" si="1732"/>
        <v>0</v>
      </c>
      <c r="BG453" s="2425">
        <f t="shared" si="1732"/>
        <v>0</v>
      </c>
      <c r="BH453" s="2425">
        <f t="shared" si="1732"/>
        <v>0</v>
      </c>
      <c r="BI453" s="2428">
        <f t="shared" si="1732"/>
        <v>0</v>
      </c>
      <c r="BJ453" s="2424">
        <f t="shared" si="1732"/>
        <v>0</v>
      </c>
      <c r="BK453" s="2425">
        <f t="shared" si="1732"/>
        <v>0</v>
      </c>
      <c r="BL453" s="2428">
        <f t="shared" si="1732"/>
        <v>0</v>
      </c>
      <c r="BM453" s="2429">
        <f t="shared" si="1732"/>
        <v>0</v>
      </c>
      <c r="BN453" s="2430">
        <f t="shared" si="1732"/>
        <v>0</v>
      </c>
      <c r="BO453" s="2424">
        <f t="shared" si="1732"/>
        <v>0</v>
      </c>
      <c r="BP453" s="2425">
        <f t="shared" si="1732"/>
        <v>0</v>
      </c>
      <c r="BQ453" s="2425">
        <f t="shared" si="1732"/>
        <v>0</v>
      </c>
      <c r="BR453" s="2425">
        <f t="shared" si="1732"/>
        <v>0</v>
      </c>
      <c r="BS453" s="2428">
        <f t="shared" si="1732"/>
        <v>0</v>
      </c>
      <c r="BT453" s="2424">
        <f t="shared" ref="BT453:CV453" si="1733">BT155</f>
        <v>0</v>
      </c>
      <c r="BU453" s="2425">
        <f t="shared" si="1733"/>
        <v>0</v>
      </c>
      <c r="BV453" s="2428">
        <f t="shared" si="1733"/>
        <v>0</v>
      </c>
      <c r="BW453" s="2429">
        <f t="shared" si="1733"/>
        <v>0</v>
      </c>
      <c r="BX453" s="2430">
        <f t="shared" si="1733"/>
        <v>0</v>
      </c>
      <c r="BY453" s="2427">
        <f t="shared" si="1733"/>
        <v>0</v>
      </c>
      <c r="BZ453" s="2426">
        <f t="shared" si="1733"/>
        <v>0</v>
      </c>
      <c r="CA453" s="2430">
        <f t="shared" si="1733"/>
        <v>0</v>
      </c>
      <c r="CB453" s="181">
        <f t="shared" si="1733"/>
        <v>0</v>
      </c>
      <c r="CC453" s="2507" t="str">
        <f t="shared" si="1733"/>
        <v>المجموع</v>
      </c>
      <c r="CD453" s="2438">
        <f t="shared" si="1733"/>
        <v>0</v>
      </c>
      <c r="CE453" s="2436">
        <f t="shared" si="1733"/>
        <v>0</v>
      </c>
      <c r="CF453" s="2437">
        <f t="shared" si="1733"/>
        <v>0</v>
      </c>
      <c r="CG453" s="2441">
        <f t="shared" si="1733"/>
        <v>0</v>
      </c>
      <c r="CH453" s="2438">
        <f t="shared" si="1733"/>
        <v>0</v>
      </c>
      <c r="CI453" s="2436">
        <f t="shared" si="1733"/>
        <v>0</v>
      </c>
      <c r="CJ453" s="2437">
        <f t="shared" si="1733"/>
        <v>0</v>
      </c>
      <c r="CK453" s="2441">
        <f t="shared" si="1733"/>
        <v>0</v>
      </c>
      <c r="CL453" s="2438">
        <f t="shared" si="1733"/>
        <v>0</v>
      </c>
      <c r="CM453" s="2436">
        <f t="shared" si="1733"/>
        <v>0</v>
      </c>
      <c r="CN453" s="2437">
        <f t="shared" si="1733"/>
        <v>0</v>
      </c>
      <c r="CO453" s="2441">
        <f t="shared" si="1733"/>
        <v>0</v>
      </c>
      <c r="CP453" s="2438">
        <f t="shared" si="1733"/>
        <v>0</v>
      </c>
      <c r="CQ453" s="2437">
        <f t="shared" si="1733"/>
        <v>0</v>
      </c>
      <c r="CR453" s="2441">
        <f t="shared" si="1733"/>
        <v>0</v>
      </c>
      <c r="CS453" s="2438">
        <f t="shared" si="1733"/>
        <v>0</v>
      </c>
      <c r="CT453" s="2436">
        <f t="shared" si="1733"/>
        <v>0</v>
      </c>
      <c r="CU453" s="2437">
        <f t="shared" si="1733"/>
        <v>0</v>
      </c>
      <c r="CV453" s="2441">
        <f t="shared" si="1733"/>
        <v>0</v>
      </c>
      <c r="CW453" s="184"/>
      <c r="CX453" s="2435">
        <f t="shared" ref="CX453:DE453" si="1734">CX155</f>
        <v>0</v>
      </c>
      <c r="CY453" s="2436">
        <f t="shared" si="1734"/>
        <v>0</v>
      </c>
      <c r="CZ453" s="2437">
        <f t="shared" si="1734"/>
        <v>0</v>
      </c>
      <c r="DA453" s="2441">
        <f t="shared" si="1734"/>
        <v>0</v>
      </c>
      <c r="DB453" s="2438">
        <f t="shared" si="1734"/>
        <v>0</v>
      </c>
      <c r="DC453" s="2436">
        <f t="shared" si="1734"/>
        <v>0</v>
      </c>
      <c r="DD453" s="2437">
        <f t="shared" si="1734"/>
        <v>0</v>
      </c>
      <c r="DE453" s="2441">
        <f t="shared" si="1734"/>
        <v>0</v>
      </c>
      <c r="DF453" s="184"/>
      <c r="DG453" s="2441">
        <f>DG155</f>
        <v>0</v>
      </c>
      <c r="DH453" s="184"/>
      <c r="DI453" s="2440">
        <f>DI155</f>
        <v>0</v>
      </c>
      <c r="DJ453" s="2441">
        <f>DJ155</f>
        <v>0</v>
      </c>
      <c r="DK453" s="2442">
        <f>DK155</f>
        <v>0</v>
      </c>
      <c r="DL453" s="181"/>
      <c r="DM453" s="2441">
        <f>DM155</f>
        <v>0</v>
      </c>
      <c r="DN453" s="181"/>
      <c r="DO453" s="2504" t="str">
        <f t="shared" si="1695"/>
        <v>True</v>
      </c>
    </row>
    <row r="454" spans="1:119" s="234" customFormat="1" ht="39.9" customHeight="1">
      <c r="A454" s="181">
        <f>A176</f>
        <v>0</v>
      </c>
      <c r="B454" s="8482" t="str">
        <f>B176</f>
        <v>اجمالى د/2 الواسطى صحة التوقيع</v>
      </c>
      <c r="C454" s="8469"/>
      <c r="D454" s="3014" t="str">
        <f>E157</f>
        <v>الأربعاء</v>
      </c>
      <c r="E454" s="8469" t="str">
        <f>$C$157</f>
        <v>احمد رافت عبد التواب عبد العزيز جاد</v>
      </c>
      <c r="F454" s="8469"/>
      <c r="G454" s="8476"/>
      <c r="H454" s="2431">
        <f t="shared" ref="H454:AM454" si="1735">H176</f>
        <v>0</v>
      </c>
      <c r="I454" s="2508">
        <f t="shared" si="1735"/>
        <v>0</v>
      </c>
      <c r="J454" s="2431">
        <f t="shared" si="1735"/>
        <v>0</v>
      </c>
      <c r="K454" s="2432">
        <f t="shared" si="1735"/>
        <v>0</v>
      </c>
      <c r="L454" s="2432">
        <f t="shared" si="1735"/>
        <v>0</v>
      </c>
      <c r="M454" s="2508">
        <f t="shared" si="1735"/>
        <v>0</v>
      </c>
      <c r="N454" s="2434">
        <f t="shared" si="1735"/>
        <v>0</v>
      </c>
      <c r="O454" s="2433">
        <f t="shared" si="1735"/>
        <v>0</v>
      </c>
      <c r="P454" s="2431">
        <f t="shared" si="1735"/>
        <v>0</v>
      </c>
      <c r="Q454" s="2508">
        <f t="shared" si="1735"/>
        <v>0</v>
      </c>
      <c r="R454" s="2434">
        <f t="shared" si="1735"/>
        <v>0</v>
      </c>
      <c r="S454" s="2433">
        <f t="shared" si="1735"/>
        <v>0</v>
      </c>
      <c r="T454" s="2395">
        <f t="shared" si="1735"/>
        <v>0</v>
      </c>
      <c r="U454" s="2393">
        <f t="shared" si="1735"/>
        <v>0</v>
      </c>
      <c r="V454" s="2395">
        <f t="shared" si="1735"/>
        <v>0</v>
      </c>
      <c r="W454" s="2394">
        <f t="shared" si="1735"/>
        <v>0</v>
      </c>
      <c r="X454" s="2431">
        <f t="shared" si="1735"/>
        <v>0</v>
      </c>
      <c r="Y454" s="2432">
        <f t="shared" si="1735"/>
        <v>0</v>
      </c>
      <c r="Z454" s="2508">
        <f t="shared" si="1735"/>
        <v>0</v>
      </c>
      <c r="AA454" s="2393">
        <f t="shared" si="1735"/>
        <v>0</v>
      </c>
      <c r="AB454" s="2395">
        <f t="shared" si="1735"/>
        <v>0</v>
      </c>
      <c r="AC454" s="2431">
        <f t="shared" si="1735"/>
        <v>0</v>
      </c>
      <c r="AD454" s="2432">
        <f t="shared" si="1735"/>
        <v>0</v>
      </c>
      <c r="AE454" s="2432">
        <f t="shared" si="1735"/>
        <v>0</v>
      </c>
      <c r="AF454" s="2432">
        <f t="shared" si="1735"/>
        <v>0</v>
      </c>
      <c r="AG454" s="2432">
        <f t="shared" si="1735"/>
        <v>0</v>
      </c>
      <c r="AH454" s="2508">
        <f t="shared" si="1735"/>
        <v>0</v>
      </c>
      <c r="AI454" s="2431">
        <f t="shared" si="1735"/>
        <v>0</v>
      </c>
      <c r="AJ454" s="2432">
        <f t="shared" si="1735"/>
        <v>0</v>
      </c>
      <c r="AK454" s="2508">
        <f t="shared" si="1735"/>
        <v>0</v>
      </c>
      <c r="AL454" s="2393">
        <f t="shared" si="1735"/>
        <v>0</v>
      </c>
      <c r="AM454" s="2395">
        <f t="shared" si="1735"/>
        <v>0</v>
      </c>
      <c r="AN454" s="2393">
        <f t="shared" ref="AN454:BS454" si="1736">AN176</f>
        <v>0</v>
      </c>
      <c r="AO454" s="2431">
        <f t="shared" si="1736"/>
        <v>0</v>
      </c>
      <c r="AP454" s="2432">
        <f t="shared" si="1736"/>
        <v>0</v>
      </c>
      <c r="AQ454" s="2432">
        <f t="shared" si="1736"/>
        <v>0</v>
      </c>
      <c r="AR454" s="2432">
        <f t="shared" si="1736"/>
        <v>0</v>
      </c>
      <c r="AS454" s="2508">
        <f t="shared" si="1736"/>
        <v>0</v>
      </c>
      <c r="AT454" s="2395">
        <f t="shared" si="1736"/>
        <v>0</v>
      </c>
      <c r="AU454" s="2396">
        <f t="shared" si="1736"/>
        <v>0</v>
      </c>
      <c r="AV454" s="184">
        <f t="shared" si="1736"/>
        <v>0</v>
      </c>
      <c r="AW454" s="3016" t="str">
        <f t="shared" si="1736"/>
        <v>الإجمالي</v>
      </c>
      <c r="AX454" s="2431">
        <f t="shared" si="1736"/>
        <v>0</v>
      </c>
      <c r="AY454" s="2432">
        <f t="shared" si="1736"/>
        <v>0</v>
      </c>
      <c r="AZ454" s="2432">
        <f t="shared" si="1736"/>
        <v>0</v>
      </c>
      <c r="BA454" s="2432">
        <f t="shared" si="1736"/>
        <v>0</v>
      </c>
      <c r="BB454" s="2432">
        <f t="shared" si="1736"/>
        <v>0</v>
      </c>
      <c r="BC454" s="2432">
        <f t="shared" si="1736"/>
        <v>0</v>
      </c>
      <c r="BD454" s="2508">
        <f t="shared" si="1736"/>
        <v>0</v>
      </c>
      <c r="BE454" s="2431">
        <f t="shared" si="1736"/>
        <v>0</v>
      </c>
      <c r="BF454" s="2432">
        <f t="shared" si="1736"/>
        <v>0</v>
      </c>
      <c r="BG454" s="2432">
        <f t="shared" si="1736"/>
        <v>0</v>
      </c>
      <c r="BH454" s="2432">
        <f t="shared" si="1736"/>
        <v>0</v>
      </c>
      <c r="BI454" s="2508">
        <f t="shared" si="1736"/>
        <v>0</v>
      </c>
      <c r="BJ454" s="2431">
        <f t="shared" si="1736"/>
        <v>0</v>
      </c>
      <c r="BK454" s="2432">
        <f t="shared" si="1736"/>
        <v>0</v>
      </c>
      <c r="BL454" s="2508">
        <f t="shared" si="1736"/>
        <v>0</v>
      </c>
      <c r="BM454" s="2393">
        <f t="shared" si="1736"/>
        <v>0</v>
      </c>
      <c r="BN454" s="2395">
        <f t="shared" si="1736"/>
        <v>0</v>
      </c>
      <c r="BO454" s="2431">
        <f t="shared" si="1736"/>
        <v>0</v>
      </c>
      <c r="BP454" s="2432">
        <f t="shared" si="1736"/>
        <v>0</v>
      </c>
      <c r="BQ454" s="2432">
        <f t="shared" si="1736"/>
        <v>0</v>
      </c>
      <c r="BR454" s="2432">
        <f t="shared" si="1736"/>
        <v>0</v>
      </c>
      <c r="BS454" s="2508">
        <f t="shared" si="1736"/>
        <v>0</v>
      </c>
      <c r="BT454" s="2431">
        <f t="shared" ref="BT454:CV454" si="1737">BT176</f>
        <v>0</v>
      </c>
      <c r="BU454" s="2432">
        <f t="shared" si="1737"/>
        <v>0</v>
      </c>
      <c r="BV454" s="2508">
        <f t="shared" si="1737"/>
        <v>0</v>
      </c>
      <c r="BW454" s="2393">
        <f t="shared" si="1737"/>
        <v>0</v>
      </c>
      <c r="BX454" s="2395">
        <f t="shared" si="1737"/>
        <v>0</v>
      </c>
      <c r="BY454" s="2434">
        <f t="shared" si="1737"/>
        <v>0</v>
      </c>
      <c r="BZ454" s="2433">
        <f t="shared" si="1737"/>
        <v>0</v>
      </c>
      <c r="CA454" s="2395">
        <f t="shared" si="1737"/>
        <v>0</v>
      </c>
      <c r="CB454" s="181">
        <f t="shared" si="1737"/>
        <v>0</v>
      </c>
      <c r="CC454" s="2509" t="str">
        <f t="shared" si="1737"/>
        <v>المجموع</v>
      </c>
      <c r="CD454" s="2434">
        <f t="shared" si="1737"/>
        <v>0</v>
      </c>
      <c r="CE454" s="2432">
        <f t="shared" si="1737"/>
        <v>0</v>
      </c>
      <c r="CF454" s="2433">
        <f t="shared" si="1737"/>
        <v>0</v>
      </c>
      <c r="CG454" s="2395">
        <f t="shared" si="1737"/>
        <v>0</v>
      </c>
      <c r="CH454" s="2434">
        <f t="shared" si="1737"/>
        <v>0</v>
      </c>
      <c r="CI454" s="2432">
        <f t="shared" si="1737"/>
        <v>0</v>
      </c>
      <c r="CJ454" s="2433">
        <f t="shared" si="1737"/>
        <v>0</v>
      </c>
      <c r="CK454" s="2395">
        <f t="shared" si="1737"/>
        <v>0</v>
      </c>
      <c r="CL454" s="2434">
        <f t="shared" si="1737"/>
        <v>0</v>
      </c>
      <c r="CM454" s="2432">
        <f t="shared" si="1737"/>
        <v>0</v>
      </c>
      <c r="CN454" s="2433">
        <f t="shared" si="1737"/>
        <v>0</v>
      </c>
      <c r="CO454" s="2395">
        <f t="shared" si="1737"/>
        <v>0</v>
      </c>
      <c r="CP454" s="2434">
        <f t="shared" si="1737"/>
        <v>0</v>
      </c>
      <c r="CQ454" s="2433">
        <f t="shared" si="1737"/>
        <v>0</v>
      </c>
      <c r="CR454" s="2395">
        <f t="shared" si="1737"/>
        <v>0</v>
      </c>
      <c r="CS454" s="2434">
        <f t="shared" si="1737"/>
        <v>0</v>
      </c>
      <c r="CT454" s="2432">
        <f t="shared" si="1737"/>
        <v>0</v>
      </c>
      <c r="CU454" s="2433">
        <f t="shared" si="1737"/>
        <v>0</v>
      </c>
      <c r="CV454" s="2395">
        <f t="shared" si="1737"/>
        <v>0</v>
      </c>
      <c r="CW454" s="184"/>
      <c r="CX454" s="2431">
        <f t="shared" ref="CX454:DE454" si="1738">CX176</f>
        <v>0</v>
      </c>
      <c r="CY454" s="2432">
        <f t="shared" si="1738"/>
        <v>0</v>
      </c>
      <c r="CZ454" s="2433">
        <f t="shared" si="1738"/>
        <v>0</v>
      </c>
      <c r="DA454" s="2395">
        <f t="shared" si="1738"/>
        <v>0</v>
      </c>
      <c r="DB454" s="2434">
        <f t="shared" si="1738"/>
        <v>0</v>
      </c>
      <c r="DC454" s="2432">
        <f t="shared" si="1738"/>
        <v>0</v>
      </c>
      <c r="DD454" s="2433">
        <f t="shared" si="1738"/>
        <v>0</v>
      </c>
      <c r="DE454" s="2395">
        <f t="shared" si="1738"/>
        <v>0</v>
      </c>
      <c r="DF454" s="184"/>
      <c r="DG454" s="2395">
        <f>DG176</f>
        <v>0</v>
      </c>
      <c r="DH454" s="184"/>
      <c r="DI454" s="2394">
        <f>DI176</f>
        <v>0</v>
      </c>
      <c r="DJ454" s="2395">
        <f>DJ176</f>
        <v>0</v>
      </c>
      <c r="DK454" s="2396">
        <f>DK176</f>
        <v>0</v>
      </c>
      <c r="DL454" s="181"/>
      <c r="DM454" s="2395">
        <f>DM176</f>
        <v>0</v>
      </c>
      <c r="DN454" s="181"/>
      <c r="DO454" s="2462" t="str">
        <f t="shared" si="1695"/>
        <v>True</v>
      </c>
    </row>
    <row r="455" spans="1:119" s="234" customFormat="1" ht="39.9" customHeight="1" thickBot="1">
      <c r="A455" s="181">
        <f>A189</f>
        <v>0</v>
      </c>
      <c r="B455" s="8481" t="s">
        <v>1602</v>
      </c>
      <c r="C455" s="8477"/>
      <c r="D455" s="3027" t="str">
        <f>E178</f>
        <v>الثلاثاء</v>
      </c>
      <c r="E455" s="8477" t="str">
        <f>$C$178</f>
        <v>محمود سيد زكى سكر</v>
      </c>
      <c r="F455" s="8477"/>
      <c r="G455" s="8478"/>
      <c r="H455" s="2459">
        <f t="shared" ref="H455:AM455" si="1739">H189</f>
        <v>0</v>
      </c>
      <c r="I455" s="2516">
        <f t="shared" si="1739"/>
        <v>0</v>
      </c>
      <c r="J455" s="2459">
        <f t="shared" si="1739"/>
        <v>0</v>
      </c>
      <c r="K455" s="2457">
        <f t="shared" si="1739"/>
        <v>0</v>
      </c>
      <c r="L455" s="2457">
        <f t="shared" si="1739"/>
        <v>0</v>
      </c>
      <c r="M455" s="2516">
        <f t="shared" si="1739"/>
        <v>0</v>
      </c>
      <c r="N455" s="2456">
        <f t="shared" si="1739"/>
        <v>0</v>
      </c>
      <c r="O455" s="2458">
        <f t="shared" si="1739"/>
        <v>0</v>
      </c>
      <c r="P455" s="2459">
        <f t="shared" si="1739"/>
        <v>0</v>
      </c>
      <c r="Q455" s="2516">
        <f t="shared" si="1739"/>
        <v>0</v>
      </c>
      <c r="R455" s="2456">
        <f t="shared" si="1739"/>
        <v>0</v>
      </c>
      <c r="S455" s="2458">
        <f t="shared" si="1739"/>
        <v>0</v>
      </c>
      <c r="T455" s="2398">
        <f t="shared" si="1739"/>
        <v>0</v>
      </c>
      <c r="U455" s="2517">
        <f t="shared" si="1739"/>
        <v>0</v>
      </c>
      <c r="V455" s="2398">
        <f t="shared" si="1739"/>
        <v>0</v>
      </c>
      <c r="W455" s="2397">
        <f t="shared" si="1739"/>
        <v>0</v>
      </c>
      <c r="X455" s="2459">
        <f t="shared" si="1739"/>
        <v>0</v>
      </c>
      <c r="Y455" s="2457">
        <f t="shared" si="1739"/>
        <v>0</v>
      </c>
      <c r="Z455" s="2516">
        <f t="shared" si="1739"/>
        <v>0</v>
      </c>
      <c r="AA455" s="2517">
        <f t="shared" si="1739"/>
        <v>0</v>
      </c>
      <c r="AB455" s="2398">
        <f t="shared" si="1739"/>
        <v>0</v>
      </c>
      <c r="AC455" s="2459">
        <f t="shared" si="1739"/>
        <v>0</v>
      </c>
      <c r="AD455" s="2457">
        <f t="shared" si="1739"/>
        <v>0</v>
      </c>
      <c r="AE455" s="2457">
        <f t="shared" si="1739"/>
        <v>0</v>
      </c>
      <c r="AF455" s="2457">
        <f t="shared" si="1739"/>
        <v>0</v>
      </c>
      <c r="AG455" s="2457">
        <f t="shared" si="1739"/>
        <v>0</v>
      </c>
      <c r="AH455" s="2516">
        <f t="shared" si="1739"/>
        <v>0</v>
      </c>
      <c r="AI455" s="2459">
        <f t="shared" si="1739"/>
        <v>0</v>
      </c>
      <c r="AJ455" s="2457">
        <f t="shared" si="1739"/>
        <v>0</v>
      </c>
      <c r="AK455" s="2516">
        <f t="shared" si="1739"/>
        <v>0</v>
      </c>
      <c r="AL455" s="2517">
        <f t="shared" si="1739"/>
        <v>0</v>
      </c>
      <c r="AM455" s="2398">
        <f t="shared" si="1739"/>
        <v>0</v>
      </c>
      <c r="AN455" s="2517">
        <f t="shared" ref="AN455:BS455" si="1740">AN189</f>
        <v>0</v>
      </c>
      <c r="AO455" s="2459">
        <f t="shared" si="1740"/>
        <v>0</v>
      </c>
      <c r="AP455" s="2457">
        <f t="shared" si="1740"/>
        <v>0</v>
      </c>
      <c r="AQ455" s="2457">
        <f t="shared" si="1740"/>
        <v>0</v>
      </c>
      <c r="AR455" s="2457">
        <f t="shared" si="1740"/>
        <v>0</v>
      </c>
      <c r="AS455" s="2516">
        <f t="shared" si="1740"/>
        <v>0</v>
      </c>
      <c r="AT455" s="2398">
        <f t="shared" si="1740"/>
        <v>0</v>
      </c>
      <c r="AU455" s="2399">
        <f t="shared" si="1740"/>
        <v>0</v>
      </c>
      <c r="AV455" s="184">
        <f t="shared" si="1740"/>
        <v>0</v>
      </c>
      <c r="AW455" s="3026" t="str">
        <f t="shared" si="1740"/>
        <v>الإجمالي</v>
      </c>
      <c r="AX455" s="2459">
        <f t="shared" si="1740"/>
        <v>0</v>
      </c>
      <c r="AY455" s="2457">
        <f t="shared" si="1740"/>
        <v>0</v>
      </c>
      <c r="AZ455" s="2457">
        <f t="shared" si="1740"/>
        <v>0</v>
      </c>
      <c r="BA455" s="2457">
        <f t="shared" si="1740"/>
        <v>0</v>
      </c>
      <c r="BB455" s="2457">
        <f t="shared" si="1740"/>
        <v>0</v>
      </c>
      <c r="BC455" s="2457">
        <f t="shared" si="1740"/>
        <v>0</v>
      </c>
      <c r="BD455" s="2516">
        <f t="shared" si="1740"/>
        <v>0</v>
      </c>
      <c r="BE455" s="2459">
        <f t="shared" si="1740"/>
        <v>0</v>
      </c>
      <c r="BF455" s="2457">
        <f t="shared" si="1740"/>
        <v>0</v>
      </c>
      <c r="BG455" s="2457">
        <f t="shared" si="1740"/>
        <v>0</v>
      </c>
      <c r="BH455" s="2457">
        <f t="shared" si="1740"/>
        <v>0</v>
      </c>
      <c r="BI455" s="2516">
        <f t="shared" si="1740"/>
        <v>0</v>
      </c>
      <c r="BJ455" s="2459">
        <f t="shared" si="1740"/>
        <v>0</v>
      </c>
      <c r="BK455" s="2457">
        <f t="shared" si="1740"/>
        <v>0</v>
      </c>
      <c r="BL455" s="2516">
        <f t="shared" si="1740"/>
        <v>0</v>
      </c>
      <c r="BM455" s="2517">
        <f t="shared" si="1740"/>
        <v>0</v>
      </c>
      <c r="BN455" s="2398">
        <f t="shared" si="1740"/>
        <v>0</v>
      </c>
      <c r="BO455" s="2459">
        <f t="shared" si="1740"/>
        <v>0</v>
      </c>
      <c r="BP455" s="2457">
        <f t="shared" si="1740"/>
        <v>0</v>
      </c>
      <c r="BQ455" s="2457">
        <f t="shared" si="1740"/>
        <v>0</v>
      </c>
      <c r="BR455" s="2457">
        <f t="shared" si="1740"/>
        <v>0</v>
      </c>
      <c r="BS455" s="2516">
        <f t="shared" si="1740"/>
        <v>0</v>
      </c>
      <c r="BT455" s="2459">
        <f t="shared" ref="BT455:CV455" si="1741">BT189</f>
        <v>0</v>
      </c>
      <c r="BU455" s="2457">
        <f t="shared" si="1741"/>
        <v>0</v>
      </c>
      <c r="BV455" s="2516">
        <f t="shared" si="1741"/>
        <v>0</v>
      </c>
      <c r="BW455" s="2517">
        <f t="shared" si="1741"/>
        <v>0</v>
      </c>
      <c r="BX455" s="2398">
        <f t="shared" si="1741"/>
        <v>0</v>
      </c>
      <c r="BY455" s="2456">
        <f t="shared" si="1741"/>
        <v>0</v>
      </c>
      <c r="BZ455" s="2458">
        <f t="shared" si="1741"/>
        <v>0</v>
      </c>
      <c r="CA455" s="2398">
        <f t="shared" si="1741"/>
        <v>0</v>
      </c>
      <c r="CB455" s="181">
        <f t="shared" si="1741"/>
        <v>0</v>
      </c>
      <c r="CC455" s="2512" t="str">
        <f t="shared" si="1741"/>
        <v>المجموع</v>
      </c>
      <c r="CD455" s="2423">
        <f t="shared" si="1741"/>
        <v>0</v>
      </c>
      <c r="CE455" s="2421">
        <f t="shared" si="1741"/>
        <v>0</v>
      </c>
      <c r="CF455" s="2422">
        <f t="shared" si="1741"/>
        <v>0</v>
      </c>
      <c r="CG455" s="2444">
        <f t="shared" si="1741"/>
        <v>0</v>
      </c>
      <c r="CH455" s="2423">
        <f t="shared" si="1741"/>
        <v>0</v>
      </c>
      <c r="CI455" s="2421">
        <f t="shared" si="1741"/>
        <v>0</v>
      </c>
      <c r="CJ455" s="2422">
        <f t="shared" si="1741"/>
        <v>0</v>
      </c>
      <c r="CK455" s="2444">
        <f t="shared" si="1741"/>
        <v>0</v>
      </c>
      <c r="CL455" s="2423">
        <f t="shared" si="1741"/>
        <v>0</v>
      </c>
      <c r="CM455" s="2421">
        <f t="shared" si="1741"/>
        <v>0</v>
      </c>
      <c r="CN455" s="2422">
        <f t="shared" si="1741"/>
        <v>0</v>
      </c>
      <c r="CO455" s="2444">
        <f t="shared" si="1741"/>
        <v>0</v>
      </c>
      <c r="CP455" s="2423">
        <f t="shared" si="1741"/>
        <v>0</v>
      </c>
      <c r="CQ455" s="2422">
        <f t="shared" si="1741"/>
        <v>0</v>
      </c>
      <c r="CR455" s="2444">
        <f t="shared" si="1741"/>
        <v>0</v>
      </c>
      <c r="CS455" s="2423">
        <f t="shared" si="1741"/>
        <v>0</v>
      </c>
      <c r="CT455" s="2421">
        <f t="shared" si="1741"/>
        <v>0</v>
      </c>
      <c r="CU455" s="2422">
        <f t="shared" si="1741"/>
        <v>0</v>
      </c>
      <c r="CV455" s="2444">
        <f t="shared" si="1741"/>
        <v>0</v>
      </c>
      <c r="CW455" s="184"/>
      <c r="CX455" s="2420">
        <f t="shared" ref="CX455:DE455" si="1742">CX189</f>
        <v>0</v>
      </c>
      <c r="CY455" s="2421">
        <f t="shared" si="1742"/>
        <v>0</v>
      </c>
      <c r="CZ455" s="2422">
        <f t="shared" si="1742"/>
        <v>0</v>
      </c>
      <c r="DA455" s="2444">
        <f t="shared" si="1742"/>
        <v>0</v>
      </c>
      <c r="DB455" s="2423">
        <f t="shared" si="1742"/>
        <v>0</v>
      </c>
      <c r="DC455" s="2421">
        <f t="shared" si="1742"/>
        <v>0</v>
      </c>
      <c r="DD455" s="2422">
        <f t="shared" si="1742"/>
        <v>0</v>
      </c>
      <c r="DE455" s="2444">
        <f t="shared" si="1742"/>
        <v>0</v>
      </c>
      <c r="DF455" s="184"/>
      <c r="DG455" s="2444">
        <f>DG189</f>
        <v>0</v>
      </c>
      <c r="DH455" s="184"/>
      <c r="DI455" s="2443">
        <f>DI189</f>
        <v>0</v>
      </c>
      <c r="DJ455" s="2444">
        <f>DJ189</f>
        <v>0</v>
      </c>
      <c r="DK455" s="2445">
        <f>DK189</f>
        <v>0</v>
      </c>
      <c r="DL455" s="181"/>
      <c r="DM455" s="2444">
        <f>DM189</f>
        <v>0</v>
      </c>
      <c r="DN455" s="181"/>
      <c r="DO455" s="2505" t="str">
        <f t="shared" si="1695"/>
        <v>True</v>
      </c>
    </row>
    <row r="456" spans="1:119" s="234" customFormat="1" ht="39.9" customHeight="1">
      <c r="A456" s="181">
        <f>A202</f>
        <v>0</v>
      </c>
      <c r="B456" s="8480" t="s">
        <v>1603</v>
      </c>
      <c r="C456" s="8465"/>
      <c r="D456" s="3012" t="str">
        <f>E191</f>
        <v>الأحد</v>
      </c>
      <c r="E456" s="8465" t="str">
        <f>$C$191</f>
        <v>اسلام خميس علي مجاور عمار</v>
      </c>
      <c r="F456" s="8465"/>
      <c r="G456" s="8471"/>
      <c r="H456" s="2435">
        <f t="shared" ref="H456:AM456" si="1743">H202</f>
        <v>0</v>
      </c>
      <c r="I456" s="2506">
        <f t="shared" si="1743"/>
        <v>0</v>
      </c>
      <c r="J456" s="2435">
        <f t="shared" si="1743"/>
        <v>0</v>
      </c>
      <c r="K456" s="2436">
        <f t="shared" si="1743"/>
        <v>0</v>
      </c>
      <c r="L456" s="2436">
        <f t="shared" si="1743"/>
        <v>0</v>
      </c>
      <c r="M456" s="2506">
        <f t="shared" si="1743"/>
        <v>0</v>
      </c>
      <c r="N456" s="2438">
        <f t="shared" si="1743"/>
        <v>0</v>
      </c>
      <c r="O456" s="2437">
        <f t="shared" si="1743"/>
        <v>0</v>
      </c>
      <c r="P456" s="2435">
        <f t="shared" si="1743"/>
        <v>0</v>
      </c>
      <c r="Q456" s="2506">
        <f t="shared" si="1743"/>
        <v>0</v>
      </c>
      <c r="R456" s="2438">
        <f t="shared" si="1743"/>
        <v>0</v>
      </c>
      <c r="S456" s="2437">
        <f t="shared" si="1743"/>
        <v>0</v>
      </c>
      <c r="T456" s="2441">
        <f t="shared" si="1743"/>
        <v>0</v>
      </c>
      <c r="U456" s="2518">
        <f t="shared" si="1743"/>
        <v>0</v>
      </c>
      <c r="V456" s="2441">
        <f t="shared" si="1743"/>
        <v>0</v>
      </c>
      <c r="W456" s="2440">
        <f t="shared" si="1743"/>
        <v>0</v>
      </c>
      <c r="X456" s="2435">
        <f t="shared" si="1743"/>
        <v>0</v>
      </c>
      <c r="Y456" s="2436">
        <f t="shared" si="1743"/>
        <v>0</v>
      </c>
      <c r="Z456" s="2506">
        <f t="shared" si="1743"/>
        <v>0</v>
      </c>
      <c r="AA456" s="2518">
        <f t="shared" si="1743"/>
        <v>0</v>
      </c>
      <c r="AB456" s="2441">
        <f t="shared" si="1743"/>
        <v>0</v>
      </c>
      <c r="AC456" s="2435">
        <f t="shared" si="1743"/>
        <v>0</v>
      </c>
      <c r="AD456" s="2436">
        <f t="shared" si="1743"/>
        <v>0</v>
      </c>
      <c r="AE456" s="2436">
        <f t="shared" si="1743"/>
        <v>0</v>
      </c>
      <c r="AF456" s="2436">
        <f t="shared" si="1743"/>
        <v>0</v>
      </c>
      <c r="AG456" s="2436">
        <f t="shared" si="1743"/>
        <v>0</v>
      </c>
      <c r="AH456" s="2506">
        <f t="shared" si="1743"/>
        <v>0</v>
      </c>
      <c r="AI456" s="2435">
        <f t="shared" si="1743"/>
        <v>0</v>
      </c>
      <c r="AJ456" s="2436">
        <f t="shared" si="1743"/>
        <v>0</v>
      </c>
      <c r="AK456" s="2506">
        <f t="shared" si="1743"/>
        <v>0</v>
      </c>
      <c r="AL456" s="2518">
        <f t="shared" si="1743"/>
        <v>0</v>
      </c>
      <c r="AM456" s="2441">
        <f t="shared" si="1743"/>
        <v>0</v>
      </c>
      <c r="AN456" s="2518">
        <f t="shared" ref="AN456:BS456" si="1744">AN202</f>
        <v>0</v>
      </c>
      <c r="AO456" s="2435">
        <f t="shared" si="1744"/>
        <v>0</v>
      </c>
      <c r="AP456" s="2436">
        <f t="shared" si="1744"/>
        <v>0</v>
      </c>
      <c r="AQ456" s="2436">
        <f t="shared" si="1744"/>
        <v>0</v>
      </c>
      <c r="AR456" s="2436">
        <f t="shared" si="1744"/>
        <v>0</v>
      </c>
      <c r="AS456" s="2506">
        <f t="shared" si="1744"/>
        <v>0</v>
      </c>
      <c r="AT456" s="2441">
        <f t="shared" si="1744"/>
        <v>0</v>
      </c>
      <c r="AU456" s="2442">
        <f t="shared" si="1744"/>
        <v>0</v>
      </c>
      <c r="AV456" s="184">
        <f t="shared" si="1744"/>
        <v>0</v>
      </c>
      <c r="AW456" s="3015" t="str">
        <f t="shared" si="1744"/>
        <v>الإجمالي</v>
      </c>
      <c r="AX456" s="2435">
        <f t="shared" si="1744"/>
        <v>0</v>
      </c>
      <c r="AY456" s="2436">
        <f t="shared" si="1744"/>
        <v>0</v>
      </c>
      <c r="AZ456" s="2436">
        <f t="shared" si="1744"/>
        <v>0</v>
      </c>
      <c r="BA456" s="2436">
        <f t="shared" si="1744"/>
        <v>0</v>
      </c>
      <c r="BB456" s="2436">
        <f t="shared" si="1744"/>
        <v>0</v>
      </c>
      <c r="BC456" s="2436">
        <f t="shared" si="1744"/>
        <v>0</v>
      </c>
      <c r="BD456" s="2506">
        <f t="shared" si="1744"/>
        <v>0</v>
      </c>
      <c r="BE456" s="2435">
        <f t="shared" si="1744"/>
        <v>0</v>
      </c>
      <c r="BF456" s="2436">
        <f t="shared" si="1744"/>
        <v>0</v>
      </c>
      <c r="BG456" s="2436">
        <f t="shared" si="1744"/>
        <v>0</v>
      </c>
      <c r="BH456" s="2436">
        <f t="shared" si="1744"/>
        <v>0</v>
      </c>
      <c r="BI456" s="2506">
        <f t="shared" si="1744"/>
        <v>0</v>
      </c>
      <c r="BJ456" s="2435">
        <f t="shared" si="1744"/>
        <v>0</v>
      </c>
      <c r="BK456" s="2436">
        <f t="shared" si="1744"/>
        <v>0</v>
      </c>
      <c r="BL456" s="2506">
        <f t="shared" si="1744"/>
        <v>0</v>
      </c>
      <c r="BM456" s="2518">
        <f t="shared" si="1744"/>
        <v>0</v>
      </c>
      <c r="BN456" s="2441">
        <f t="shared" si="1744"/>
        <v>0</v>
      </c>
      <c r="BO456" s="2435">
        <f t="shared" si="1744"/>
        <v>0</v>
      </c>
      <c r="BP456" s="2436">
        <f t="shared" si="1744"/>
        <v>0</v>
      </c>
      <c r="BQ456" s="2436">
        <f t="shared" si="1744"/>
        <v>0</v>
      </c>
      <c r="BR456" s="2436">
        <f t="shared" si="1744"/>
        <v>0</v>
      </c>
      <c r="BS456" s="2506">
        <f t="shared" si="1744"/>
        <v>0</v>
      </c>
      <c r="BT456" s="2435">
        <f t="shared" ref="BT456:CV456" si="1745">BT202</f>
        <v>0</v>
      </c>
      <c r="BU456" s="2436">
        <f t="shared" si="1745"/>
        <v>0</v>
      </c>
      <c r="BV456" s="2506">
        <f t="shared" si="1745"/>
        <v>0</v>
      </c>
      <c r="BW456" s="2518">
        <f t="shared" si="1745"/>
        <v>0</v>
      </c>
      <c r="BX456" s="2441">
        <f t="shared" si="1745"/>
        <v>0</v>
      </c>
      <c r="BY456" s="2438">
        <f t="shared" si="1745"/>
        <v>0</v>
      </c>
      <c r="BZ456" s="2437">
        <f t="shared" si="1745"/>
        <v>0</v>
      </c>
      <c r="CA456" s="2441">
        <f t="shared" si="1745"/>
        <v>0</v>
      </c>
      <c r="CB456" s="181">
        <f t="shared" si="1745"/>
        <v>0</v>
      </c>
      <c r="CC456" s="2046" t="str">
        <f t="shared" si="1745"/>
        <v>المجموع</v>
      </c>
      <c r="CD456" s="2427">
        <f t="shared" si="1745"/>
        <v>0</v>
      </c>
      <c r="CE456" s="2425">
        <f t="shared" si="1745"/>
        <v>0</v>
      </c>
      <c r="CF456" s="2426">
        <f t="shared" si="1745"/>
        <v>0</v>
      </c>
      <c r="CG456" s="2430">
        <f t="shared" si="1745"/>
        <v>0</v>
      </c>
      <c r="CH456" s="2427">
        <f t="shared" si="1745"/>
        <v>0</v>
      </c>
      <c r="CI456" s="2425">
        <f t="shared" si="1745"/>
        <v>0</v>
      </c>
      <c r="CJ456" s="2426">
        <f t="shared" si="1745"/>
        <v>0</v>
      </c>
      <c r="CK456" s="2430">
        <f t="shared" si="1745"/>
        <v>0</v>
      </c>
      <c r="CL456" s="2427">
        <f t="shared" si="1745"/>
        <v>0</v>
      </c>
      <c r="CM456" s="2425">
        <f t="shared" si="1745"/>
        <v>0</v>
      </c>
      <c r="CN456" s="2426">
        <f t="shared" si="1745"/>
        <v>0</v>
      </c>
      <c r="CO456" s="2430">
        <f t="shared" si="1745"/>
        <v>0</v>
      </c>
      <c r="CP456" s="2427">
        <f t="shared" si="1745"/>
        <v>0</v>
      </c>
      <c r="CQ456" s="2426">
        <f t="shared" si="1745"/>
        <v>0</v>
      </c>
      <c r="CR456" s="2430">
        <f t="shared" si="1745"/>
        <v>0</v>
      </c>
      <c r="CS456" s="2427">
        <f t="shared" si="1745"/>
        <v>0</v>
      </c>
      <c r="CT456" s="2425">
        <f t="shared" si="1745"/>
        <v>0</v>
      </c>
      <c r="CU456" s="2426">
        <f t="shared" si="1745"/>
        <v>0</v>
      </c>
      <c r="CV456" s="2430">
        <f t="shared" si="1745"/>
        <v>0</v>
      </c>
      <c r="CW456" s="184"/>
      <c r="CX456" s="2424">
        <f t="shared" ref="CX456:DE456" si="1746">CX202</f>
        <v>0</v>
      </c>
      <c r="CY456" s="2425">
        <f t="shared" si="1746"/>
        <v>0</v>
      </c>
      <c r="CZ456" s="2426">
        <f t="shared" si="1746"/>
        <v>0</v>
      </c>
      <c r="DA456" s="2430">
        <f t="shared" si="1746"/>
        <v>0</v>
      </c>
      <c r="DB456" s="2427">
        <f t="shared" si="1746"/>
        <v>0</v>
      </c>
      <c r="DC456" s="2425">
        <f t="shared" si="1746"/>
        <v>0</v>
      </c>
      <c r="DD456" s="2426">
        <f t="shared" si="1746"/>
        <v>0</v>
      </c>
      <c r="DE456" s="2430">
        <f t="shared" si="1746"/>
        <v>0</v>
      </c>
      <c r="DF456" s="184"/>
      <c r="DG456" s="2430">
        <f>DG202</f>
        <v>0</v>
      </c>
      <c r="DH456" s="184"/>
      <c r="DI456" s="2515">
        <f>DI202</f>
        <v>0</v>
      </c>
      <c r="DJ456" s="2430">
        <f>DJ202</f>
        <v>0</v>
      </c>
      <c r="DK456" s="2439">
        <f>DK202</f>
        <v>0</v>
      </c>
      <c r="DL456" s="181"/>
      <c r="DM456" s="2430">
        <f>DM202</f>
        <v>0</v>
      </c>
      <c r="DN456" s="181"/>
      <c r="DO456" s="2465" t="str">
        <f t="shared" si="1695"/>
        <v>True</v>
      </c>
    </row>
    <row r="457" spans="1:119" s="234" customFormat="1" ht="39.9" customHeight="1" thickBot="1">
      <c r="A457" s="181">
        <f>A223</f>
        <v>0</v>
      </c>
      <c r="B457" s="8479" t="str">
        <f>B223</f>
        <v>اجمالى د/2 ناصر صحة التوقيع</v>
      </c>
      <c r="C457" s="8467"/>
      <c r="D457" s="3013" t="str">
        <f>E204</f>
        <v>الثلاثاء</v>
      </c>
      <c r="E457" s="8467" t="str">
        <f>$C$204</f>
        <v>محمود محمد إبراهيم عبد القادر</v>
      </c>
      <c r="F457" s="8467"/>
      <c r="G457" s="8472"/>
      <c r="H457" s="2420">
        <f t="shared" ref="H457:AM457" si="1747">H223</f>
        <v>0</v>
      </c>
      <c r="I457" s="2510">
        <f t="shared" si="1747"/>
        <v>0</v>
      </c>
      <c r="J457" s="2420">
        <f t="shared" si="1747"/>
        <v>0</v>
      </c>
      <c r="K457" s="2421">
        <f t="shared" si="1747"/>
        <v>0</v>
      </c>
      <c r="L457" s="2421">
        <f t="shared" si="1747"/>
        <v>0</v>
      </c>
      <c r="M457" s="2510">
        <f t="shared" si="1747"/>
        <v>0</v>
      </c>
      <c r="N457" s="2423">
        <f t="shared" si="1747"/>
        <v>0</v>
      </c>
      <c r="O457" s="2422">
        <f t="shared" si="1747"/>
        <v>0</v>
      </c>
      <c r="P457" s="2420">
        <f t="shared" si="1747"/>
        <v>0</v>
      </c>
      <c r="Q457" s="2510">
        <f t="shared" si="1747"/>
        <v>0</v>
      </c>
      <c r="R457" s="2423">
        <f t="shared" si="1747"/>
        <v>0</v>
      </c>
      <c r="S457" s="2422">
        <f t="shared" si="1747"/>
        <v>0</v>
      </c>
      <c r="T457" s="2444">
        <f t="shared" si="1747"/>
        <v>0</v>
      </c>
      <c r="U457" s="2514">
        <f t="shared" si="1747"/>
        <v>0</v>
      </c>
      <c r="V457" s="2444">
        <f t="shared" si="1747"/>
        <v>0</v>
      </c>
      <c r="W457" s="2443">
        <f t="shared" si="1747"/>
        <v>0</v>
      </c>
      <c r="X457" s="2420">
        <f t="shared" si="1747"/>
        <v>0</v>
      </c>
      <c r="Y457" s="2421">
        <f t="shared" si="1747"/>
        <v>0</v>
      </c>
      <c r="Z457" s="2510">
        <f t="shared" si="1747"/>
        <v>0</v>
      </c>
      <c r="AA457" s="2514">
        <f t="shared" si="1747"/>
        <v>0</v>
      </c>
      <c r="AB457" s="2444">
        <f t="shared" si="1747"/>
        <v>0</v>
      </c>
      <c r="AC457" s="2420">
        <f t="shared" si="1747"/>
        <v>0</v>
      </c>
      <c r="AD457" s="2421">
        <f t="shared" si="1747"/>
        <v>0</v>
      </c>
      <c r="AE457" s="2421">
        <f t="shared" si="1747"/>
        <v>0</v>
      </c>
      <c r="AF457" s="2421">
        <f t="shared" si="1747"/>
        <v>0</v>
      </c>
      <c r="AG457" s="2421">
        <f t="shared" si="1747"/>
        <v>0</v>
      </c>
      <c r="AH457" s="2510">
        <f t="shared" si="1747"/>
        <v>0</v>
      </c>
      <c r="AI457" s="2420">
        <f t="shared" si="1747"/>
        <v>0</v>
      </c>
      <c r="AJ457" s="2421">
        <f t="shared" si="1747"/>
        <v>0</v>
      </c>
      <c r="AK457" s="2510">
        <f t="shared" si="1747"/>
        <v>0</v>
      </c>
      <c r="AL457" s="2514">
        <f t="shared" si="1747"/>
        <v>0</v>
      </c>
      <c r="AM457" s="2444">
        <f t="shared" si="1747"/>
        <v>0</v>
      </c>
      <c r="AN457" s="2514">
        <f t="shared" ref="AN457:BS457" si="1748">AN223</f>
        <v>0</v>
      </c>
      <c r="AO457" s="2420">
        <f t="shared" si="1748"/>
        <v>0</v>
      </c>
      <c r="AP457" s="2421">
        <f t="shared" si="1748"/>
        <v>0</v>
      </c>
      <c r="AQ457" s="2421">
        <f t="shared" si="1748"/>
        <v>0</v>
      </c>
      <c r="AR457" s="2421">
        <f t="shared" si="1748"/>
        <v>0</v>
      </c>
      <c r="AS457" s="2510">
        <f t="shared" si="1748"/>
        <v>0</v>
      </c>
      <c r="AT457" s="2444">
        <f t="shared" si="1748"/>
        <v>0</v>
      </c>
      <c r="AU457" s="2445">
        <f t="shared" si="1748"/>
        <v>0</v>
      </c>
      <c r="AV457" s="184">
        <f t="shared" si="1748"/>
        <v>0</v>
      </c>
      <c r="AW457" s="3017" t="str">
        <f t="shared" si="1748"/>
        <v>الإجمالي</v>
      </c>
      <c r="AX457" s="2420">
        <f t="shared" si="1748"/>
        <v>0</v>
      </c>
      <c r="AY457" s="2421">
        <f t="shared" si="1748"/>
        <v>0</v>
      </c>
      <c r="AZ457" s="2421">
        <f t="shared" si="1748"/>
        <v>0</v>
      </c>
      <c r="BA457" s="2421">
        <f t="shared" si="1748"/>
        <v>0</v>
      </c>
      <c r="BB457" s="2421">
        <f t="shared" si="1748"/>
        <v>0</v>
      </c>
      <c r="BC457" s="2421">
        <f t="shared" si="1748"/>
        <v>0</v>
      </c>
      <c r="BD457" s="2510">
        <f t="shared" si="1748"/>
        <v>0</v>
      </c>
      <c r="BE457" s="2420">
        <f t="shared" si="1748"/>
        <v>0</v>
      </c>
      <c r="BF457" s="2421">
        <f t="shared" si="1748"/>
        <v>0</v>
      </c>
      <c r="BG457" s="2421">
        <f t="shared" si="1748"/>
        <v>0</v>
      </c>
      <c r="BH457" s="2421">
        <f t="shared" si="1748"/>
        <v>0</v>
      </c>
      <c r="BI457" s="2510">
        <f t="shared" si="1748"/>
        <v>0</v>
      </c>
      <c r="BJ457" s="2420">
        <f t="shared" si="1748"/>
        <v>0</v>
      </c>
      <c r="BK457" s="2421">
        <f t="shared" si="1748"/>
        <v>0</v>
      </c>
      <c r="BL457" s="2510">
        <f t="shared" si="1748"/>
        <v>0</v>
      </c>
      <c r="BM457" s="2514">
        <f t="shared" si="1748"/>
        <v>0</v>
      </c>
      <c r="BN457" s="2444">
        <f t="shared" si="1748"/>
        <v>0</v>
      </c>
      <c r="BO457" s="2420">
        <f t="shared" si="1748"/>
        <v>0</v>
      </c>
      <c r="BP457" s="2421">
        <f t="shared" si="1748"/>
        <v>0</v>
      </c>
      <c r="BQ457" s="2421">
        <f t="shared" si="1748"/>
        <v>0</v>
      </c>
      <c r="BR457" s="2421">
        <f t="shared" si="1748"/>
        <v>0</v>
      </c>
      <c r="BS457" s="2510">
        <f t="shared" si="1748"/>
        <v>0</v>
      </c>
      <c r="BT457" s="2420">
        <f t="shared" ref="BT457:CV457" si="1749">BT223</f>
        <v>0</v>
      </c>
      <c r="BU457" s="2421">
        <f t="shared" si="1749"/>
        <v>0</v>
      </c>
      <c r="BV457" s="2510">
        <f t="shared" si="1749"/>
        <v>0</v>
      </c>
      <c r="BW457" s="2514">
        <f t="shared" si="1749"/>
        <v>0</v>
      </c>
      <c r="BX457" s="2444">
        <f t="shared" si="1749"/>
        <v>0</v>
      </c>
      <c r="BY457" s="2423">
        <f t="shared" si="1749"/>
        <v>0</v>
      </c>
      <c r="BZ457" s="2422">
        <f t="shared" si="1749"/>
        <v>0</v>
      </c>
      <c r="CA457" s="2444">
        <f t="shared" si="1749"/>
        <v>0</v>
      </c>
      <c r="CB457" s="181">
        <f t="shared" si="1749"/>
        <v>0</v>
      </c>
      <c r="CC457" s="2511" t="str">
        <f t="shared" si="1749"/>
        <v>المجموع</v>
      </c>
      <c r="CD457" s="2456">
        <f t="shared" si="1749"/>
        <v>0</v>
      </c>
      <c r="CE457" s="2457">
        <f t="shared" si="1749"/>
        <v>0</v>
      </c>
      <c r="CF457" s="2458">
        <f t="shared" si="1749"/>
        <v>0</v>
      </c>
      <c r="CG457" s="2398">
        <f t="shared" si="1749"/>
        <v>0</v>
      </c>
      <c r="CH457" s="2456">
        <f t="shared" si="1749"/>
        <v>0</v>
      </c>
      <c r="CI457" s="2457">
        <f t="shared" si="1749"/>
        <v>0</v>
      </c>
      <c r="CJ457" s="2458">
        <f t="shared" si="1749"/>
        <v>0</v>
      </c>
      <c r="CK457" s="2398">
        <f t="shared" si="1749"/>
        <v>0</v>
      </c>
      <c r="CL457" s="2456">
        <f t="shared" si="1749"/>
        <v>0</v>
      </c>
      <c r="CM457" s="2457">
        <f t="shared" si="1749"/>
        <v>0</v>
      </c>
      <c r="CN457" s="2458">
        <f t="shared" si="1749"/>
        <v>0</v>
      </c>
      <c r="CO457" s="2398">
        <f t="shared" si="1749"/>
        <v>0</v>
      </c>
      <c r="CP457" s="2456">
        <f t="shared" si="1749"/>
        <v>0</v>
      </c>
      <c r="CQ457" s="2458">
        <f t="shared" si="1749"/>
        <v>0</v>
      </c>
      <c r="CR457" s="2398">
        <f t="shared" si="1749"/>
        <v>0</v>
      </c>
      <c r="CS457" s="2456">
        <f t="shared" si="1749"/>
        <v>0</v>
      </c>
      <c r="CT457" s="2457">
        <f t="shared" si="1749"/>
        <v>0</v>
      </c>
      <c r="CU457" s="2458">
        <f t="shared" si="1749"/>
        <v>0</v>
      </c>
      <c r="CV457" s="2398">
        <f t="shared" si="1749"/>
        <v>0</v>
      </c>
      <c r="CW457" s="184"/>
      <c r="CX457" s="2459">
        <f t="shared" ref="CX457:DE457" si="1750">CX223</f>
        <v>0</v>
      </c>
      <c r="CY457" s="2457">
        <f t="shared" si="1750"/>
        <v>0</v>
      </c>
      <c r="CZ457" s="2458">
        <f t="shared" si="1750"/>
        <v>0</v>
      </c>
      <c r="DA457" s="2398">
        <f t="shared" si="1750"/>
        <v>0</v>
      </c>
      <c r="DB457" s="2456">
        <f t="shared" si="1750"/>
        <v>0</v>
      </c>
      <c r="DC457" s="2457">
        <f t="shared" si="1750"/>
        <v>0</v>
      </c>
      <c r="DD457" s="2458">
        <f t="shared" si="1750"/>
        <v>0</v>
      </c>
      <c r="DE457" s="2398">
        <f t="shared" si="1750"/>
        <v>0</v>
      </c>
      <c r="DF457" s="184"/>
      <c r="DG457" s="2398">
        <f>DG223</f>
        <v>0</v>
      </c>
      <c r="DH457" s="184"/>
      <c r="DI457" s="2397">
        <f>DI223</f>
        <v>0</v>
      </c>
      <c r="DJ457" s="2398">
        <f>DJ223</f>
        <v>0</v>
      </c>
      <c r="DK457" s="2399">
        <f>DK223</f>
        <v>0</v>
      </c>
      <c r="DL457" s="181"/>
      <c r="DM457" s="2398">
        <f>DM223</f>
        <v>0</v>
      </c>
      <c r="DN457" s="181"/>
      <c r="DO457" s="2463" t="str">
        <f t="shared" si="1695"/>
        <v>True</v>
      </c>
    </row>
    <row r="458" spans="1:119" s="234" customFormat="1" ht="39.9" customHeight="1">
      <c r="A458" s="181">
        <f>A236</f>
        <v>0</v>
      </c>
      <c r="B458" s="8483" t="s">
        <v>1604</v>
      </c>
      <c r="C458" s="8474"/>
      <c r="D458" s="3020" t="str">
        <f>E225</f>
        <v>الأثنين</v>
      </c>
      <c r="E458" s="8474" t="str">
        <f>$C$225</f>
        <v>محمود عبد الحميد حمدي السيد منصور غيضان</v>
      </c>
      <c r="F458" s="8474"/>
      <c r="G458" s="8475"/>
      <c r="H458" s="2424">
        <f t="shared" ref="H458:AM458" si="1751">H236</f>
        <v>0</v>
      </c>
      <c r="I458" s="2428">
        <f t="shared" si="1751"/>
        <v>0</v>
      </c>
      <c r="J458" s="2424">
        <f t="shared" si="1751"/>
        <v>0</v>
      </c>
      <c r="K458" s="2425">
        <f t="shared" si="1751"/>
        <v>0</v>
      </c>
      <c r="L458" s="2425">
        <f t="shared" si="1751"/>
        <v>0</v>
      </c>
      <c r="M458" s="2428">
        <f t="shared" si="1751"/>
        <v>0</v>
      </c>
      <c r="N458" s="2427">
        <f t="shared" si="1751"/>
        <v>0</v>
      </c>
      <c r="O458" s="2426">
        <f t="shared" si="1751"/>
        <v>0</v>
      </c>
      <c r="P458" s="2424">
        <f t="shared" si="1751"/>
        <v>0</v>
      </c>
      <c r="Q458" s="2428">
        <f t="shared" si="1751"/>
        <v>0</v>
      </c>
      <c r="R458" s="2427">
        <f t="shared" si="1751"/>
        <v>0</v>
      </c>
      <c r="S458" s="2426">
        <f t="shared" si="1751"/>
        <v>0</v>
      </c>
      <c r="T458" s="2430">
        <f t="shared" si="1751"/>
        <v>0</v>
      </c>
      <c r="U458" s="2429">
        <f t="shared" si="1751"/>
        <v>0</v>
      </c>
      <c r="V458" s="2430">
        <f t="shared" si="1751"/>
        <v>0</v>
      </c>
      <c r="W458" s="2515">
        <f t="shared" si="1751"/>
        <v>0</v>
      </c>
      <c r="X458" s="2424">
        <f t="shared" si="1751"/>
        <v>0</v>
      </c>
      <c r="Y458" s="2425">
        <f t="shared" si="1751"/>
        <v>0</v>
      </c>
      <c r="Z458" s="2428">
        <f t="shared" si="1751"/>
        <v>0</v>
      </c>
      <c r="AA458" s="2429">
        <f t="shared" si="1751"/>
        <v>0</v>
      </c>
      <c r="AB458" s="2430">
        <f t="shared" si="1751"/>
        <v>0</v>
      </c>
      <c r="AC458" s="2424">
        <f t="shared" si="1751"/>
        <v>0</v>
      </c>
      <c r="AD458" s="2425">
        <f t="shared" si="1751"/>
        <v>0</v>
      </c>
      <c r="AE458" s="2425">
        <f t="shared" si="1751"/>
        <v>0</v>
      </c>
      <c r="AF458" s="2425">
        <f t="shared" si="1751"/>
        <v>0</v>
      </c>
      <c r="AG458" s="2425">
        <f t="shared" si="1751"/>
        <v>0</v>
      </c>
      <c r="AH458" s="2428">
        <f t="shared" si="1751"/>
        <v>0</v>
      </c>
      <c r="AI458" s="2424">
        <f t="shared" si="1751"/>
        <v>0</v>
      </c>
      <c r="AJ458" s="2425">
        <f t="shared" si="1751"/>
        <v>0</v>
      </c>
      <c r="AK458" s="2428">
        <f t="shared" si="1751"/>
        <v>0</v>
      </c>
      <c r="AL458" s="2429">
        <f t="shared" si="1751"/>
        <v>0</v>
      </c>
      <c r="AM458" s="2430">
        <f t="shared" si="1751"/>
        <v>0</v>
      </c>
      <c r="AN458" s="2429">
        <f t="shared" ref="AN458:BS458" si="1752">AN236</f>
        <v>0</v>
      </c>
      <c r="AO458" s="2424">
        <f t="shared" si="1752"/>
        <v>0</v>
      </c>
      <c r="AP458" s="2425">
        <f t="shared" si="1752"/>
        <v>0</v>
      </c>
      <c r="AQ458" s="2425">
        <f t="shared" si="1752"/>
        <v>0</v>
      </c>
      <c r="AR458" s="2425">
        <f t="shared" si="1752"/>
        <v>0</v>
      </c>
      <c r="AS458" s="2428">
        <f t="shared" si="1752"/>
        <v>0</v>
      </c>
      <c r="AT458" s="2430">
        <f t="shared" si="1752"/>
        <v>0</v>
      </c>
      <c r="AU458" s="2439">
        <f t="shared" si="1752"/>
        <v>0</v>
      </c>
      <c r="AV458" s="184">
        <f t="shared" si="1752"/>
        <v>0</v>
      </c>
      <c r="AW458" s="3025" t="str">
        <f t="shared" si="1752"/>
        <v>الإجمالي</v>
      </c>
      <c r="AX458" s="2424">
        <f t="shared" si="1752"/>
        <v>0</v>
      </c>
      <c r="AY458" s="2425">
        <f t="shared" si="1752"/>
        <v>0</v>
      </c>
      <c r="AZ458" s="2425">
        <f t="shared" si="1752"/>
        <v>0</v>
      </c>
      <c r="BA458" s="2425">
        <f t="shared" si="1752"/>
        <v>0</v>
      </c>
      <c r="BB458" s="2425">
        <f t="shared" si="1752"/>
        <v>0</v>
      </c>
      <c r="BC458" s="2425">
        <f t="shared" si="1752"/>
        <v>0</v>
      </c>
      <c r="BD458" s="2428">
        <f t="shared" si="1752"/>
        <v>0</v>
      </c>
      <c r="BE458" s="2424">
        <f t="shared" si="1752"/>
        <v>0</v>
      </c>
      <c r="BF458" s="2425">
        <f t="shared" si="1752"/>
        <v>0</v>
      </c>
      <c r="BG458" s="2425">
        <f t="shared" si="1752"/>
        <v>0</v>
      </c>
      <c r="BH458" s="2425">
        <f t="shared" si="1752"/>
        <v>0</v>
      </c>
      <c r="BI458" s="2428">
        <f t="shared" si="1752"/>
        <v>0</v>
      </c>
      <c r="BJ458" s="2424">
        <f t="shared" si="1752"/>
        <v>0</v>
      </c>
      <c r="BK458" s="2425">
        <f t="shared" si="1752"/>
        <v>0</v>
      </c>
      <c r="BL458" s="2428">
        <f t="shared" si="1752"/>
        <v>0</v>
      </c>
      <c r="BM458" s="2429">
        <f t="shared" si="1752"/>
        <v>0</v>
      </c>
      <c r="BN458" s="2430">
        <f t="shared" si="1752"/>
        <v>0</v>
      </c>
      <c r="BO458" s="2424">
        <f t="shared" si="1752"/>
        <v>0</v>
      </c>
      <c r="BP458" s="2425">
        <f t="shared" si="1752"/>
        <v>0</v>
      </c>
      <c r="BQ458" s="2425">
        <f t="shared" si="1752"/>
        <v>0</v>
      </c>
      <c r="BR458" s="2425">
        <f t="shared" si="1752"/>
        <v>0</v>
      </c>
      <c r="BS458" s="2428">
        <f t="shared" si="1752"/>
        <v>0</v>
      </c>
      <c r="BT458" s="2424">
        <f t="shared" ref="BT458:CV458" si="1753">BT236</f>
        <v>0</v>
      </c>
      <c r="BU458" s="2425">
        <f t="shared" si="1753"/>
        <v>0</v>
      </c>
      <c r="BV458" s="2428">
        <f t="shared" si="1753"/>
        <v>0</v>
      </c>
      <c r="BW458" s="2429">
        <f t="shared" si="1753"/>
        <v>0</v>
      </c>
      <c r="BX458" s="2430">
        <f t="shared" si="1753"/>
        <v>0</v>
      </c>
      <c r="BY458" s="2427">
        <f t="shared" si="1753"/>
        <v>0</v>
      </c>
      <c r="BZ458" s="2426">
        <f t="shared" si="1753"/>
        <v>0</v>
      </c>
      <c r="CA458" s="2430">
        <f t="shared" si="1753"/>
        <v>0</v>
      </c>
      <c r="CB458" s="181">
        <f t="shared" si="1753"/>
        <v>0</v>
      </c>
      <c r="CC458" s="2507" t="str">
        <f t="shared" si="1753"/>
        <v>المجموع</v>
      </c>
      <c r="CD458" s="2438">
        <f t="shared" si="1753"/>
        <v>0</v>
      </c>
      <c r="CE458" s="2436">
        <f t="shared" si="1753"/>
        <v>0</v>
      </c>
      <c r="CF458" s="2437">
        <f t="shared" si="1753"/>
        <v>0</v>
      </c>
      <c r="CG458" s="2441">
        <f t="shared" si="1753"/>
        <v>0</v>
      </c>
      <c r="CH458" s="2438">
        <f t="shared" si="1753"/>
        <v>0</v>
      </c>
      <c r="CI458" s="2436">
        <f t="shared" si="1753"/>
        <v>0</v>
      </c>
      <c r="CJ458" s="2437">
        <f t="shared" si="1753"/>
        <v>0</v>
      </c>
      <c r="CK458" s="2441">
        <f t="shared" si="1753"/>
        <v>0</v>
      </c>
      <c r="CL458" s="2438">
        <f t="shared" si="1753"/>
        <v>0</v>
      </c>
      <c r="CM458" s="2436">
        <f t="shared" si="1753"/>
        <v>0</v>
      </c>
      <c r="CN458" s="2437">
        <f t="shared" si="1753"/>
        <v>0</v>
      </c>
      <c r="CO458" s="2441">
        <f t="shared" si="1753"/>
        <v>0</v>
      </c>
      <c r="CP458" s="2438">
        <f t="shared" si="1753"/>
        <v>0</v>
      </c>
      <c r="CQ458" s="2437">
        <f t="shared" si="1753"/>
        <v>0</v>
      </c>
      <c r="CR458" s="2441">
        <f t="shared" si="1753"/>
        <v>0</v>
      </c>
      <c r="CS458" s="2438">
        <f t="shared" si="1753"/>
        <v>0</v>
      </c>
      <c r="CT458" s="2436">
        <f t="shared" si="1753"/>
        <v>0</v>
      </c>
      <c r="CU458" s="2437">
        <f t="shared" si="1753"/>
        <v>0</v>
      </c>
      <c r="CV458" s="2441">
        <f t="shared" si="1753"/>
        <v>0</v>
      </c>
      <c r="CW458" s="184"/>
      <c r="CX458" s="2435">
        <f t="shared" ref="CX458:DE458" si="1754">CX236</f>
        <v>0</v>
      </c>
      <c r="CY458" s="2436">
        <f t="shared" si="1754"/>
        <v>0</v>
      </c>
      <c r="CZ458" s="2437">
        <f t="shared" si="1754"/>
        <v>0</v>
      </c>
      <c r="DA458" s="2441">
        <f t="shared" si="1754"/>
        <v>0</v>
      </c>
      <c r="DB458" s="2438">
        <f t="shared" si="1754"/>
        <v>0</v>
      </c>
      <c r="DC458" s="2436">
        <f t="shared" si="1754"/>
        <v>0</v>
      </c>
      <c r="DD458" s="2437">
        <f t="shared" si="1754"/>
        <v>0</v>
      </c>
      <c r="DE458" s="2441">
        <f t="shared" si="1754"/>
        <v>0</v>
      </c>
      <c r="DF458" s="184"/>
      <c r="DG458" s="2441">
        <f>DG236</f>
        <v>0</v>
      </c>
      <c r="DH458" s="184"/>
      <c r="DI458" s="2440">
        <f>DI236</f>
        <v>0</v>
      </c>
      <c r="DJ458" s="2441">
        <f>DJ236</f>
        <v>0</v>
      </c>
      <c r="DK458" s="2442">
        <f>DK236</f>
        <v>0</v>
      </c>
      <c r="DL458" s="181"/>
      <c r="DM458" s="2441">
        <f>DM236</f>
        <v>0</v>
      </c>
      <c r="DN458" s="181"/>
      <c r="DO458" s="2504" t="str">
        <f t="shared" si="1695"/>
        <v>True</v>
      </c>
    </row>
    <row r="459" spans="1:119" s="234" customFormat="1" ht="39.9" customHeight="1" thickBot="1">
      <c r="A459" s="181">
        <f>A257</f>
        <v>0</v>
      </c>
      <c r="B459" s="8481" t="str">
        <f>B257</f>
        <v>اجمالى د/2 اهناسيا صحة التوقيع</v>
      </c>
      <c r="C459" s="8477"/>
      <c r="D459" s="3027" t="str">
        <f>E238</f>
        <v>الخميس</v>
      </c>
      <c r="E459" s="8477" t="str">
        <f>$C$238</f>
        <v>مصطفى عبد الفتاح سيد سعد سرور</v>
      </c>
      <c r="F459" s="8477"/>
      <c r="G459" s="8478"/>
      <c r="H459" s="2459">
        <f t="shared" ref="H459:AM459" si="1755">H257</f>
        <v>0</v>
      </c>
      <c r="I459" s="2516">
        <f t="shared" si="1755"/>
        <v>0</v>
      </c>
      <c r="J459" s="2459">
        <f t="shared" si="1755"/>
        <v>0</v>
      </c>
      <c r="K459" s="2457">
        <f t="shared" si="1755"/>
        <v>0</v>
      </c>
      <c r="L459" s="2457">
        <f t="shared" si="1755"/>
        <v>0</v>
      </c>
      <c r="M459" s="2516">
        <f t="shared" si="1755"/>
        <v>0</v>
      </c>
      <c r="N459" s="2456">
        <f t="shared" si="1755"/>
        <v>0</v>
      </c>
      <c r="O459" s="2458">
        <f t="shared" si="1755"/>
        <v>0</v>
      </c>
      <c r="P459" s="2459">
        <f t="shared" si="1755"/>
        <v>0</v>
      </c>
      <c r="Q459" s="2516">
        <f t="shared" si="1755"/>
        <v>0</v>
      </c>
      <c r="R459" s="2456">
        <f t="shared" si="1755"/>
        <v>0</v>
      </c>
      <c r="S459" s="2458">
        <f t="shared" si="1755"/>
        <v>0</v>
      </c>
      <c r="T459" s="2398">
        <f t="shared" si="1755"/>
        <v>0</v>
      </c>
      <c r="U459" s="2517">
        <f t="shared" si="1755"/>
        <v>0</v>
      </c>
      <c r="V459" s="2398">
        <f t="shared" si="1755"/>
        <v>0</v>
      </c>
      <c r="W459" s="2397">
        <f t="shared" si="1755"/>
        <v>0</v>
      </c>
      <c r="X459" s="2459">
        <f t="shared" si="1755"/>
        <v>0</v>
      </c>
      <c r="Y459" s="2457">
        <f t="shared" si="1755"/>
        <v>0</v>
      </c>
      <c r="Z459" s="2516">
        <f t="shared" si="1755"/>
        <v>0</v>
      </c>
      <c r="AA459" s="2517">
        <f t="shared" si="1755"/>
        <v>0</v>
      </c>
      <c r="AB459" s="2398">
        <f t="shared" si="1755"/>
        <v>0</v>
      </c>
      <c r="AC459" s="2459">
        <f t="shared" si="1755"/>
        <v>0</v>
      </c>
      <c r="AD459" s="2457">
        <f t="shared" si="1755"/>
        <v>0</v>
      </c>
      <c r="AE459" s="2457">
        <f t="shared" si="1755"/>
        <v>0</v>
      </c>
      <c r="AF459" s="2457">
        <f t="shared" si="1755"/>
        <v>0</v>
      </c>
      <c r="AG459" s="2457">
        <f t="shared" si="1755"/>
        <v>0</v>
      </c>
      <c r="AH459" s="2516">
        <f t="shared" si="1755"/>
        <v>0</v>
      </c>
      <c r="AI459" s="2459">
        <f t="shared" si="1755"/>
        <v>0</v>
      </c>
      <c r="AJ459" s="2457">
        <f t="shared" si="1755"/>
        <v>0</v>
      </c>
      <c r="AK459" s="2516">
        <f t="shared" si="1755"/>
        <v>0</v>
      </c>
      <c r="AL459" s="2517">
        <f t="shared" si="1755"/>
        <v>0</v>
      </c>
      <c r="AM459" s="2398">
        <f t="shared" si="1755"/>
        <v>0</v>
      </c>
      <c r="AN459" s="2517">
        <f t="shared" ref="AN459:BS459" si="1756">AN257</f>
        <v>0</v>
      </c>
      <c r="AO459" s="2459">
        <f t="shared" si="1756"/>
        <v>0</v>
      </c>
      <c r="AP459" s="2457">
        <f t="shared" si="1756"/>
        <v>0</v>
      </c>
      <c r="AQ459" s="2457">
        <f t="shared" si="1756"/>
        <v>0</v>
      </c>
      <c r="AR459" s="2457">
        <f t="shared" si="1756"/>
        <v>0</v>
      </c>
      <c r="AS459" s="2516">
        <f t="shared" si="1756"/>
        <v>0</v>
      </c>
      <c r="AT459" s="2398">
        <f t="shared" si="1756"/>
        <v>0</v>
      </c>
      <c r="AU459" s="2399">
        <f t="shared" si="1756"/>
        <v>0</v>
      </c>
      <c r="AV459" s="184">
        <f t="shared" si="1756"/>
        <v>0</v>
      </c>
      <c r="AW459" s="3026" t="str">
        <f t="shared" si="1756"/>
        <v>الإجمالي</v>
      </c>
      <c r="AX459" s="2459">
        <f t="shared" si="1756"/>
        <v>0</v>
      </c>
      <c r="AY459" s="2457">
        <f t="shared" si="1756"/>
        <v>0</v>
      </c>
      <c r="AZ459" s="2457">
        <f t="shared" si="1756"/>
        <v>0</v>
      </c>
      <c r="BA459" s="2457">
        <f t="shared" si="1756"/>
        <v>0</v>
      </c>
      <c r="BB459" s="2457">
        <f t="shared" si="1756"/>
        <v>0</v>
      </c>
      <c r="BC459" s="2457">
        <f t="shared" si="1756"/>
        <v>0</v>
      </c>
      <c r="BD459" s="2516">
        <f t="shared" si="1756"/>
        <v>0</v>
      </c>
      <c r="BE459" s="2459">
        <f t="shared" si="1756"/>
        <v>0</v>
      </c>
      <c r="BF459" s="2457">
        <f t="shared" si="1756"/>
        <v>0</v>
      </c>
      <c r="BG459" s="2457">
        <f t="shared" si="1756"/>
        <v>0</v>
      </c>
      <c r="BH459" s="2457">
        <f t="shared" si="1756"/>
        <v>0</v>
      </c>
      <c r="BI459" s="2516">
        <f t="shared" si="1756"/>
        <v>0</v>
      </c>
      <c r="BJ459" s="2459">
        <f t="shared" si="1756"/>
        <v>0</v>
      </c>
      <c r="BK459" s="2457">
        <f t="shared" si="1756"/>
        <v>0</v>
      </c>
      <c r="BL459" s="2516">
        <f t="shared" si="1756"/>
        <v>0</v>
      </c>
      <c r="BM459" s="2517">
        <f t="shared" si="1756"/>
        <v>0</v>
      </c>
      <c r="BN459" s="2398">
        <f t="shared" si="1756"/>
        <v>0</v>
      </c>
      <c r="BO459" s="2459">
        <f t="shared" si="1756"/>
        <v>0</v>
      </c>
      <c r="BP459" s="2457">
        <f t="shared" si="1756"/>
        <v>0</v>
      </c>
      <c r="BQ459" s="2457">
        <f t="shared" si="1756"/>
        <v>0</v>
      </c>
      <c r="BR459" s="2457">
        <f t="shared" si="1756"/>
        <v>0</v>
      </c>
      <c r="BS459" s="2516">
        <f t="shared" si="1756"/>
        <v>0</v>
      </c>
      <c r="BT459" s="2459">
        <f t="shared" ref="BT459:CV459" si="1757">BT257</f>
        <v>0</v>
      </c>
      <c r="BU459" s="2457">
        <f t="shared" si="1757"/>
        <v>0</v>
      </c>
      <c r="BV459" s="2516">
        <f t="shared" si="1757"/>
        <v>0</v>
      </c>
      <c r="BW459" s="2517">
        <f t="shared" si="1757"/>
        <v>0</v>
      </c>
      <c r="BX459" s="2398">
        <f t="shared" si="1757"/>
        <v>0</v>
      </c>
      <c r="BY459" s="2456">
        <f t="shared" si="1757"/>
        <v>0</v>
      </c>
      <c r="BZ459" s="2458">
        <f t="shared" si="1757"/>
        <v>0</v>
      </c>
      <c r="CA459" s="2398">
        <f t="shared" si="1757"/>
        <v>0</v>
      </c>
      <c r="CB459" s="181">
        <f t="shared" si="1757"/>
        <v>0</v>
      </c>
      <c r="CC459" s="2512" t="str">
        <f t="shared" si="1757"/>
        <v>المجموع</v>
      </c>
      <c r="CD459" s="2423">
        <f t="shared" si="1757"/>
        <v>0</v>
      </c>
      <c r="CE459" s="2421">
        <f t="shared" si="1757"/>
        <v>0</v>
      </c>
      <c r="CF459" s="2422">
        <f t="shared" si="1757"/>
        <v>0</v>
      </c>
      <c r="CG459" s="2444">
        <f t="shared" si="1757"/>
        <v>0</v>
      </c>
      <c r="CH459" s="2423">
        <f t="shared" si="1757"/>
        <v>0</v>
      </c>
      <c r="CI459" s="2421">
        <f t="shared" si="1757"/>
        <v>0</v>
      </c>
      <c r="CJ459" s="2422">
        <f t="shared" si="1757"/>
        <v>0</v>
      </c>
      <c r="CK459" s="2444">
        <f t="shared" si="1757"/>
        <v>0</v>
      </c>
      <c r="CL459" s="2423">
        <f t="shared" si="1757"/>
        <v>0</v>
      </c>
      <c r="CM459" s="2421">
        <f t="shared" si="1757"/>
        <v>0</v>
      </c>
      <c r="CN459" s="2422">
        <f t="shared" si="1757"/>
        <v>0</v>
      </c>
      <c r="CO459" s="2444">
        <f t="shared" si="1757"/>
        <v>0</v>
      </c>
      <c r="CP459" s="2423">
        <f t="shared" si="1757"/>
        <v>0</v>
      </c>
      <c r="CQ459" s="2422">
        <f t="shared" si="1757"/>
        <v>0</v>
      </c>
      <c r="CR459" s="2444">
        <f t="shared" si="1757"/>
        <v>0</v>
      </c>
      <c r="CS459" s="2423">
        <f t="shared" si="1757"/>
        <v>0</v>
      </c>
      <c r="CT459" s="2421">
        <f t="shared" si="1757"/>
        <v>0</v>
      </c>
      <c r="CU459" s="2422">
        <f t="shared" si="1757"/>
        <v>0</v>
      </c>
      <c r="CV459" s="2444">
        <f t="shared" si="1757"/>
        <v>0</v>
      </c>
      <c r="CW459" s="184"/>
      <c r="CX459" s="2420">
        <f t="shared" ref="CX459:DE459" si="1758">CX257</f>
        <v>0</v>
      </c>
      <c r="CY459" s="2421">
        <f t="shared" si="1758"/>
        <v>0</v>
      </c>
      <c r="CZ459" s="2422">
        <f t="shared" si="1758"/>
        <v>0</v>
      </c>
      <c r="DA459" s="2444">
        <f t="shared" si="1758"/>
        <v>0</v>
      </c>
      <c r="DB459" s="2423">
        <f t="shared" si="1758"/>
        <v>0</v>
      </c>
      <c r="DC459" s="2421">
        <f t="shared" si="1758"/>
        <v>0</v>
      </c>
      <c r="DD459" s="2422">
        <f t="shared" si="1758"/>
        <v>0</v>
      </c>
      <c r="DE459" s="2444">
        <f t="shared" si="1758"/>
        <v>0</v>
      </c>
      <c r="DF459" s="184"/>
      <c r="DG459" s="2444">
        <f>DG257</f>
        <v>0</v>
      </c>
      <c r="DH459" s="184"/>
      <c r="DI459" s="2443">
        <f>DI257</f>
        <v>0</v>
      </c>
      <c r="DJ459" s="2444">
        <f>DJ257</f>
        <v>0</v>
      </c>
      <c r="DK459" s="2445">
        <f>DK257</f>
        <v>0</v>
      </c>
      <c r="DL459" s="181"/>
      <c r="DM459" s="2444">
        <f>DM257</f>
        <v>0</v>
      </c>
      <c r="DN459" s="181"/>
      <c r="DO459" s="2505" t="str">
        <f t="shared" si="1695"/>
        <v>True</v>
      </c>
    </row>
    <row r="460" spans="1:119" s="234" customFormat="1" ht="39.9" customHeight="1">
      <c r="A460" s="181">
        <f>A270</f>
        <v>0</v>
      </c>
      <c r="B460" s="8480" t="s">
        <v>1605</v>
      </c>
      <c r="C460" s="8465"/>
      <c r="D460" s="3012" t="str">
        <f>E259</f>
        <v>الأحد</v>
      </c>
      <c r="E460" s="8465" t="str">
        <f>$C$259</f>
        <v>محمد احمد شوقي عبد العظيم سيد</v>
      </c>
      <c r="F460" s="8465"/>
      <c r="G460" s="8471"/>
      <c r="H460" s="2435">
        <f t="shared" ref="H460:AM460" si="1759">H270</f>
        <v>0</v>
      </c>
      <c r="I460" s="2506">
        <f t="shared" si="1759"/>
        <v>0</v>
      </c>
      <c r="J460" s="2435">
        <f t="shared" si="1759"/>
        <v>0</v>
      </c>
      <c r="K460" s="2436">
        <f t="shared" si="1759"/>
        <v>0</v>
      </c>
      <c r="L460" s="2436">
        <f t="shared" si="1759"/>
        <v>0</v>
      </c>
      <c r="M460" s="2506">
        <f t="shared" si="1759"/>
        <v>0</v>
      </c>
      <c r="N460" s="2438">
        <f t="shared" si="1759"/>
        <v>0</v>
      </c>
      <c r="O460" s="2437">
        <f t="shared" si="1759"/>
        <v>0</v>
      </c>
      <c r="P460" s="2435">
        <f t="shared" si="1759"/>
        <v>0</v>
      </c>
      <c r="Q460" s="2506">
        <f t="shared" si="1759"/>
        <v>0</v>
      </c>
      <c r="R460" s="2438">
        <f t="shared" si="1759"/>
        <v>0</v>
      </c>
      <c r="S460" s="2437">
        <f t="shared" si="1759"/>
        <v>0</v>
      </c>
      <c r="T460" s="2441">
        <f t="shared" si="1759"/>
        <v>0</v>
      </c>
      <c r="U460" s="2518">
        <f t="shared" si="1759"/>
        <v>0</v>
      </c>
      <c r="V460" s="2441">
        <f t="shared" si="1759"/>
        <v>0</v>
      </c>
      <c r="W460" s="2440">
        <f t="shared" si="1759"/>
        <v>0</v>
      </c>
      <c r="X460" s="2435">
        <f t="shared" si="1759"/>
        <v>0</v>
      </c>
      <c r="Y460" s="2436">
        <f t="shared" si="1759"/>
        <v>0</v>
      </c>
      <c r="Z460" s="2506">
        <f t="shared" si="1759"/>
        <v>0</v>
      </c>
      <c r="AA460" s="2518">
        <f t="shared" si="1759"/>
        <v>0</v>
      </c>
      <c r="AB460" s="2441">
        <f t="shared" si="1759"/>
        <v>0</v>
      </c>
      <c r="AC460" s="2435">
        <f t="shared" si="1759"/>
        <v>0</v>
      </c>
      <c r="AD460" s="2436">
        <f t="shared" si="1759"/>
        <v>0</v>
      </c>
      <c r="AE460" s="2436">
        <f t="shared" si="1759"/>
        <v>0</v>
      </c>
      <c r="AF460" s="2436">
        <f t="shared" si="1759"/>
        <v>0</v>
      </c>
      <c r="AG460" s="2436">
        <f t="shared" si="1759"/>
        <v>0</v>
      </c>
      <c r="AH460" s="2506">
        <f t="shared" si="1759"/>
        <v>0</v>
      </c>
      <c r="AI460" s="2435">
        <f t="shared" si="1759"/>
        <v>0</v>
      </c>
      <c r="AJ460" s="2436">
        <f t="shared" si="1759"/>
        <v>0</v>
      </c>
      <c r="AK460" s="2506">
        <f t="shared" si="1759"/>
        <v>0</v>
      </c>
      <c r="AL460" s="2518">
        <f t="shared" si="1759"/>
        <v>0</v>
      </c>
      <c r="AM460" s="2441">
        <f t="shared" si="1759"/>
        <v>0</v>
      </c>
      <c r="AN460" s="2518">
        <f t="shared" ref="AN460:BS460" si="1760">AN270</f>
        <v>0</v>
      </c>
      <c r="AO460" s="2435">
        <f t="shared" si="1760"/>
        <v>0</v>
      </c>
      <c r="AP460" s="2436">
        <f t="shared" si="1760"/>
        <v>0</v>
      </c>
      <c r="AQ460" s="2436">
        <f t="shared" si="1760"/>
        <v>0</v>
      </c>
      <c r="AR460" s="2436">
        <f t="shared" si="1760"/>
        <v>0</v>
      </c>
      <c r="AS460" s="2506">
        <f t="shared" si="1760"/>
        <v>0</v>
      </c>
      <c r="AT460" s="2441">
        <f t="shared" si="1760"/>
        <v>0</v>
      </c>
      <c r="AU460" s="2442">
        <f t="shared" si="1760"/>
        <v>0</v>
      </c>
      <c r="AV460" s="184">
        <f t="shared" si="1760"/>
        <v>0</v>
      </c>
      <c r="AW460" s="3015" t="str">
        <f t="shared" si="1760"/>
        <v>الإجمالي</v>
      </c>
      <c r="AX460" s="2435">
        <f t="shared" si="1760"/>
        <v>0</v>
      </c>
      <c r="AY460" s="2436">
        <f t="shared" si="1760"/>
        <v>0</v>
      </c>
      <c r="AZ460" s="2436">
        <f t="shared" si="1760"/>
        <v>0</v>
      </c>
      <c r="BA460" s="2436">
        <f t="shared" si="1760"/>
        <v>0</v>
      </c>
      <c r="BB460" s="2436">
        <f t="shared" si="1760"/>
        <v>0</v>
      </c>
      <c r="BC460" s="2436">
        <f t="shared" si="1760"/>
        <v>0</v>
      </c>
      <c r="BD460" s="2506">
        <f t="shared" si="1760"/>
        <v>0</v>
      </c>
      <c r="BE460" s="2435">
        <f t="shared" si="1760"/>
        <v>0</v>
      </c>
      <c r="BF460" s="2436">
        <f t="shared" si="1760"/>
        <v>0</v>
      </c>
      <c r="BG460" s="2436">
        <f t="shared" si="1760"/>
        <v>0</v>
      </c>
      <c r="BH460" s="2436">
        <f t="shared" si="1760"/>
        <v>0</v>
      </c>
      <c r="BI460" s="2506">
        <f t="shared" si="1760"/>
        <v>0</v>
      </c>
      <c r="BJ460" s="2435">
        <f t="shared" si="1760"/>
        <v>0</v>
      </c>
      <c r="BK460" s="2436">
        <f t="shared" si="1760"/>
        <v>0</v>
      </c>
      <c r="BL460" s="2506">
        <f t="shared" si="1760"/>
        <v>0</v>
      </c>
      <c r="BM460" s="2518">
        <f t="shared" si="1760"/>
        <v>0</v>
      </c>
      <c r="BN460" s="2441">
        <f t="shared" si="1760"/>
        <v>0</v>
      </c>
      <c r="BO460" s="2435">
        <f t="shared" si="1760"/>
        <v>0</v>
      </c>
      <c r="BP460" s="2436">
        <f t="shared" si="1760"/>
        <v>0</v>
      </c>
      <c r="BQ460" s="2436">
        <f t="shared" si="1760"/>
        <v>0</v>
      </c>
      <c r="BR460" s="2436">
        <f t="shared" si="1760"/>
        <v>0</v>
      </c>
      <c r="BS460" s="2506">
        <f t="shared" si="1760"/>
        <v>0</v>
      </c>
      <c r="BT460" s="2435">
        <f t="shared" ref="BT460:CV460" si="1761">BT270</f>
        <v>0</v>
      </c>
      <c r="BU460" s="2436">
        <f t="shared" si="1761"/>
        <v>0</v>
      </c>
      <c r="BV460" s="2506">
        <f t="shared" si="1761"/>
        <v>0</v>
      </c>
      <c r="BW460" s="2518">
        <f t="shared" si="1761"/>
        <v>0</v>
      </c>
      <c r="BX460" s="2441">
        <f t="shared" si="1761"/>
        <v>0</v>
      </c>
      <c r="BY460" s="2438">
        <f t="shared" si="1761"/>
        <v>0</v>
      </c>
      <c r="BZ460" s="2437">
        <f t="shared" si="1761"/>
        <v>0</v>
      </c>
      <c r="CA460" s="2441">
        <f t="shared" si="1761"/>
        <v>0</v>
      </c>
      <c r="CB460" s="181">
        <f t="shared" si="1761"/>
        <v>0</v>
      </c>
      <c r="CC460" s="2046" t="str">
        <f t="shared" si="1761"/>
        <v>المجموع</v>
      </c>
      <c r="CD460" s="2427">
        <f t="shared" si="1761"/>
        <v>0</v>
      </c>
      <c r="CE460" s="2425">
        <f t="shared" si="1761"/>
        <v>0</v>
      </c>
      <c r="CF460" s="2426">
        <f t="shared" si="1761"/>
        <v>0</v>
      </c>
      <c r="CG460" s="2430">
        <f t="shared" si="1761"/>
        <v>0</v>
      </c>
      <c r="CH460" s="2427">
        <f t="shared" si="1761"/>
        <v>0</v>
      </c>
      <c r="CI460" s="2425">
        <f t="shared" si="1761"/>
        <v>0</v>
      </c>
      <c r="CJ460" s="2426">
        <f t="shared" si="1761"/>
        <v>0</v>
      </c>
      <c r="CK460" s="2430">
        <f t="shared" si="1761"/>
        <v>0</v>
      </c>
      <c r="CL460" s="2427">
        <f t="shared" si="1761"/>
        <v>0</v>
      </c>
      <c r="CM460" s="2425">
        <f t="shared" si="1761"/>
        <v>0</v>
      </c>
      <c r="CN460" s="2426">
        <f t="shared" si="1761"/>
        <v>0</v>
      </c>
      <c r="CO460" s="2430">
        <f t="shared" si="1761"/>
        <v>0</v>
      </c>
      <c r="CP460" s="2427">
        <f t="shared" si="1761"/>
        <v>0</v>
      </c>
      <c r="CQ460" s="2426">
        <f t="shared" si="1761"/>
        <v>0</v>
      </c>
      <c r="CR460" s="2430">
        <f t="shared" si="1761"/>
        <v>0</v>
      </c>
      <c r="CS460" s="2427">
        <f t="shared" si="1761"/>
        <v>0</v>
      </c>
      <c r="CT460" s="2425">
        <f t="shared" si="1761"/>
        <v>0</v>
      </c>
      <c r="CU460" s="2426">
        <f t="shared" si="1761"/>
        <v>0</v>
      </c>
      <c r="CV460" s="2430">
        <f t="shared" si="1761"/>
        <v>0</v>
      </c>
      <c r="CW460" s="184"/>
      <c r="CX460" s="2424">
        <f t="shared" ref="CX460:DE460" si="1762">CX270</f>
        <v>0</v>
      </c>
      <c r="CY460" s="2425">
        <f t="shared" si="1762"/>
        <v>0</v>
      </c>
      <c r="CZ460" s="2426">
        <f t="shared" si="1762"/>
        <v>0</v>
      </c>
      <c r="DA460" s="2430">
        <f t="shared" si="1762"/>
        <v>0</v>
      </c>
      <c r="DB460" s="2427">
        <f t="shared" si="1762"/>
        <v>0</v>
      </c>
      <c r="DC460" s="2425">
        <f t="shared" si="1762"/>
        <v>0</v>
      </c>
      <c r="DD460" s="2426">
        <f t="shared" si="1762"/>
        <v>0</v>
      </c>
      <c r="DE460" s="2430">
        <f t="shared" si="1762"/>
        <v>0</v>
      </c>
      <c r="DF460" s="184"/>
      <c r="DG460" s="2430">
        <f>DG270</f>
        <v>0</v>
      </c>
      <c r="DH460" s="184"/>
      <c r="DI460" s="2515">
        <f>DI270</f>
        <v>0</v>
      </c>
      <c r="DJ460" s="2430">
        <f>DJ270</f>
        <v>0</v>
      </c>
      <c r="DK460" s="2439">
        <f>DK270</f>
        <v>0</v>
      </c>
      <c r="DL460" s="181"/>
      <c r="DM460" s="2430">
        <f>DM270</f>
        <v>0</v>
      </c>
      <c r="DN460" s="181"/>
      <c r="DO460" s="2465" t="str">
        <f t="shared" si="1695"/>
        <v>True</v>
      </c>
    </row>
    <row r="461" spans="1:119" s="234" customFormat="1" ht="39.9" customHeight="1">
      <c r="A461" s="181">
        <f>A291</f>
        <v>0</v>
      </c>
      <c r="B461" s="8482" t="str">
        <f>B291</f>
        <v>اجمالى د/2 ببا صحة التوقيع</v>
      </c>
      <c r="C461" s="8469"/>
      <c r="D461" s="3014" t="str">
        <f>E272</f>
        <v>الأربعاء</v>
      </c>
      <c r="E461" s="8469" t="str">
        <f>$C$272</f>
        <v>محمد سلامة عطية السمان</v>
      </c>
      <c r="F461" s="8469"/>
      <c r="G461" s="8476"/>
      <c r="H461" s="2431">
        <f t="shared" ref="H461:AM461" si="1763">H291</f>
        <v>0</v>
      </c>
      <c r="I461" s="2508">
        <f t="shared" si="1763"/>
        <v>0</v>
      </c>
      <c r="J461" s="2431">
        <f t="shared" si="1763"/>
        <v>0</v>
      </c>
      <c r="K461" s="2432">
        <f t="shared" si="1763"/>
        <v>0</v>
      </c>
      <c r="L461" s="2432">
        <f t="shared" si="1763"/>
        <v>0</v>
      </c>
      <c r="M461" s="2508">
        <f t="shared" si="1763"/>
        <v>0</v>
      </c>
      <c r="N461" s="2434">
        <f t="shared" si="1763"/>
        <v>0</v>
      </c>
      <c r="O461" s="2433">
        <f t="shared" si="1763"/>
        <v>0</v>
      </c>
      <c r="P461" s="2431">
        <f t="shared" si="1763"/>
        <v>0</v>
      </c>
      <c r="Q461" s="2508">
        <f t="shared" si="1763"/>
        <v>0</v>
      </c>
      <c r="R461" s="2434">
        <f t="shared" si="1763"/>
        <v>0</v>
      </c>
      <c r="S461" s="2433">
        <f t="shared" si="1763"/>
        <v>0</v>
      </c>
      <c r="T461" s="2395">
        <f t="shared" si="1763"/>
        <v>0</v>
      </c>
      <c r="U461" s="2393">
        <f t="shared" si="1763"/>
        <v>0</v>
      </c>
      <c r="V461" s="2395">
        <f t="shared" si="1763"/>
        <v>0</v>
      </c>
      <c r="W461" s="2394">
        <f t="shared" si="1763"/>
        <v>0</v>
      </c>
      <c r="X461" s="2431">
        <f t="shared" si="1763"/>
        <v>0</v>
      </c>
      <c r="Y461" s="2432">
        <f t="shared" si="1763"/>
        <v>0</v>
      </c>
      <c r="Z461" s="2508">
        <f t="shared" si="1763"/>
        <v>0</v>
      </c>
      <c r="AA461" s="2393">
        <f t="shared" si="1763"/>
        <v>0</v>
      </c>
      <c r="AB461" s="2395">
        <f t="shared" si="1763"/>
        <v>0</v>
      </c>
      <c r="AC461" s="2431">
        <f t="shared" si="1763"/>
        <v>0</v>
      </c>
      <c r="AD461" s="2432">
        <f t="shared" si="1763"/>
        <v>0</v>
      </c>
      <c r="AE461" s="2432">
        <f t="shared" si="1763"/>
        <v>0</v>
      </c>
      <c r="AF461" s="2432">
        <f t="shared" si="1763"/>
        <v>0</v>
      </c>
      <c r="AG461" s="2432">
        <f t="shared" si="1763"/>
        <v>0</v>
      </c>
      <c r="AH461" s="2508">
        <f t="shared" si="1763"/>
        <v>0</v>
      </c>
      <c r="AI461" s="2431">
        <f t="shared" si="1763"/>
        <v>0</v>
      </c>
      <c r="AJ461" s="2432">
        <f t="shared" si="1763"/>
        <v>0</v>
      </c>
      <c r="AK461" s="2508">
        <f t="shared" si="1763"/>
        <v>0</v>
      </c>
      <c r="AL461" s="2393">
        <f t="shared" si="1763"/>
        <v>0</v>
      </c>
      <c r="AM461" s="2395">
        <f t="shared" si="1763"/>
        <v>0</v>
      </c>
      <c r="AN461" s="2393">
        <f t="shared" ref="AN461:BS461" si="1764">AN291</f>
        <v>0</v>
      </c>
      <c r="AO461" s="2431">
        <f t="shared" si="1764"/>
        <v>0</v>
      </c>
      <c r="AP461" s="2432">
        <f t="shared" si="1764"/>
        <v>0</v>
      </c>
      <c r="AQ461" s="2432">
        <f t="shared" si="1764"/>
        <v>0</v>
      </c>
      <c r="AR461" s="2432">
        <f t="shared" si="1764"/>
        <v>0</v>
      </c>
      <c r="AS461" s="2508">
        <f t="shared" si="1764"/>
        <v>0</v>
      </c>
      <c r="AT461" s="2395">
        <f t="shared" si="1764"/>
        <v>0</v>
      </c>
      <c r="AU461" s="2396">
        <f t="shared" si="1764"/>
        <v>0</v>
      </c>
      <c r="AV461" s="184">
        <f t="shared" si="1764"/>
        <v>0</v>
      </c>
      <c r="AW461" s="3016" t="str">
        <f t="shared" si="1764"/>
        <v>الإجمالي</v>
      </c>
      <c r="AX461" s="2431">
        <f t="shared" si="1764"/>
        <v>0</v>
      </c>
      <c r="AY461" s="2432">
        <f t="shared" si="1764"/>
        <v>0</v>
      </c>
      <c r="AZ461" s="2432">
        <f t="shared" si="1764"/>
        <v>0</v>
      </c>
      <c r="BA461" s="2432">
        <f t="shared" si="1764"/>
        <v>0</v>
      </c>
      <c r="BB461" s="2432">
        <f t="shared" si="1764"/>
        <v>0</v>
      </c>
      <c r="BC461" s="2432">
        <f t="shared" si="1764"/>
        <v>0</v>
      </c>
      <c r="BD461" s="2508">
        <f t="shared" si="1764"/>
        <v>0</v>
      </c>
      <c r="BE461" s="2431">
        <f t="shared" si="1764"/>
        <v>0</v>
      </c>
      <c r="BF461" s="2432">
        <f t="shared" si="1764"/>
        <v>0</v>
      </c>
      <c r="BG461" s="2432">
        <f t="shared" si="1764"/>
        <v>0</v>
      </c>
      <c r="BH461" s="2432">
        <f t="shared" si="1764"/>
        <v>0</v>
      </c>
      <c r="BI461" s="2508">
        <f t="shared" si="1764"/>
        <v>0</v>
      </c>
      <c r="BJ461" s="2431">
        <f t="shared" si="1764"/>
        <v>0</v>
      </c>
      <c r="BK461" s="2432">
        <f t="shared" si="1764"/>
        <v>0</v>
      </c>
      <c r="BL461" s="2508">
        <f t="shared" si="1764"/>
        <v>0</v>
      </c>
      <c r="BM461" s="2393">
        <f t="shared" si="1764"/>
        <v>0</v>
      </c>
      <c r="BN461" s="2395">
        <f t="shared" si="1764"/>
        <v>0</v>
      </c>
      <c r="BO461" s="2431">
        <f t="shared" si="1764"/>
        <v>0</v>
      </c>
      <c r="BP461" s="2432">
        <f t="shared" si="1764"/>
        <v>0</v>
      </c>
      <c r="BQ461" s="2432">
        <f t="shared" si="1764"/>
        <v>0</v>
      </c>
      <c r="BR461" s="2432">
        <f t="shared" si="1764"/>
        <v>0</v>
      </c>
      <c r="BS461" s="2508">
        <f t="shared" si="1764"/>
        <v>0</v>
      </c>
      <c r="BT461" s="2431">
        <f t="shared" ref="BT461:CV461" si="1765">BT291</f>
        <v>0</v>
      </c>
      <c r="BU461" s="2432">
        <f t="shared" si="1765"/>
        <v>0</v>
      </c>
      <c r="BV461" s="2508">
        <f t="shared" si="1765"/>
        <v>0</v>
      </c>
      <c r="BW461" s="2393">
        <f t="shared" si="1765"/>
        <v>0</v>
      </c>
      <c r="BX461" s="2395">
        <f t="shared" si="1765"/>
        <v>0</v>
      </c>
      <c r="BY461" s="2434">
        <f t="shared" si="1765"/>
        <v>0</v>
      </c>
      <c r="BZ461" s="2433">
        <f t="shared" si="1765"/>
        <v>0</v>
      </c>
      <c r="CA461" s="2395">
        <f t="shared" si="1765"/>
        <v>0</v>
      </c>
      <c r="CB461" s="181">
        <f t="shared" si="1765"/>
        <v>0</v>
      </c>
      <c r="CC461" s="2509" t="str">
        <f t="shared" si="1765"/>
        <v>المجموع</v>
      </c>
      <c r="CD461" s="2434">
        <f t="shared" si="1765"/>
        <v>0</v>
      </c>
      <c r="CE461" s="2432">
        <f t="shared" si="1765"/>
        <v>0</v>
      </c>
      <c r="CF461" s="2433">
        <f t="shared" si="1765"/>
        <v>0</v>
      </c>
      <c r="CG461" s="2395">
        <f t="shared" si="1765"/>
        <v>0</v>
      </c>
      <c r="CH461" s="2434">
        <f t="shared" si="1765"/>
        <v>0</v>
      </c>
      <c r="CI461" s="2432">
        <f t="shared" si="1765"/>
        <v>0</v>
      </c>
      <c r="CJ461" s="2433">
        <f t="shared" si="1765"/>
        <v>0</v>
      </c>
      <c r="CK461" s="2395">
        <f t="shared" si="1765"/>
        <v>0</v>
      </c>
      <c r="CL461" s="2434">
        <f t="shared" si="1765"/>
        <v>0</v>
      </c>
      <c r="CM461" s="2432">
        <f t="shared" si="1765"/>
        <v>0</v>
      </c>
      <c r="CN461" s="2433">
        <f t="shared" si="1765"/>
        <v>0</v>
      </c>
      <c r="CO461" s="2395">
        <f t="shared" si="1765"/>
        <v>0</v>
      </c>
      <c r="CP461" s="2434">
        <f t="shared" si="1765"/>
        <v>0</v>
      </c>
      <c r="CQ461" s="2433">
        <f t="shared" si="1765"/>
        <v>0</v>
      </c>
      <c r="CR461" s="2395">
        <f t="shared" si="1765"/>
        <v>0</v>
      </c>
      <c r="CS461" s="2434">
        <f t="shared" si="1765"/>
        <v>0</v>
      </c>
      <c r="CT461" s="2432">
        <f t="shared" si="1765"/>
        <v>0</v>
      </c>
      <c r="CU461" s="2433">
        <f t="shared" si="1765"/>
        <v>0</v>
      </c>
      <c r="CV461" s="2395">
        <f t="shared" si="1765"/>
        <v>0</v>
      </c>
      <c r="CW461" s="184"/>
      <c r="CX461" s="2431">
        <f t="shared" ref="CX461:DE461" si="1766">CX291</f>
        <v>0</v>
      </c>
      <c r="CY461" s="2432">
        <f t="shared" si="1766"/>
        <v>0</v>
      </c>
      <c r="CZ461" s="2433">
        <f t="shared" si="1766"/>
        <v>0</v>
      </c>
      <c r="DA461" s="2395">
        <f t="shared" si="1766"/>
        <v>0</v>
      </c>
      <c r="DB461" s="2434">
        <f t="shared" si="1766"/>
        <v>0</v>
      </c>
      <c r="DC461" s="2432">
        <f t="shared" si="1766"/>
        <v>0</v>
      </c>
      <c r="DD461" s="2433">
        <f t="shared" si="1766"/>
        <v>0</v>
      </c>
      <c r="DE461" s="2395">
        <f t="shared" si="1766"/>
        <v>0</v>
      </c>
      <c r="DF461" s="184"/>
      <c r="DG461" s="2395">
        <f>DG291</f>
        <v>0</v>
      </c>
      <c r="DH461" s="184"/>
      <c r="DI461" s="2394">
        <f>DI291</f>
        <v>0</v>
      </c>
      <c r="DJ461" s="2395">
        <f>DJ291</f>
        <v>0</v>
      </c>
      <c r="DK461" s="2396">
        <f>DK291</f>
        <v>0</v>
      </c>
      <c r="DL461" s="181"/>
      <c r="DM461" s="2395">
        <f>DM291</f>
        <v>0</v>
      </c>
      <c r="DN461" s="181"/>
      <c r="DO461" s="2462" t="str">
        <f t="shared" si="1695"/>
        <v>True</v>
      </c>
    </row>
    <row r="462" spans="1:119" s="234" customFormat="1" ht="39.9" customHeight="1" thickBot="1">
      <c r="A462" s="181">
        <f>A304</f>
        <v>0</v>
      </c>
      <c r="B462" s="8479" t="s">
        <v>1606</v>
      </c>
      <c r="C462" s="8467"/>
      <c r="D462" s="3013" t="str">
        <f>E293</f>
        <v>الثلاثاء</v>
      </c>
      <c r="E462" s="8467" t="str">
        <f>$C$293</f>
        <v>مصطفى محمد سيد محمد عطوة</v>
      </c>
      <c r="F462" s="8467"/>
      <c r="G462" s="8472"/>
      <c r="H462" s="2420">
        <f t="shared" ref="H462:AM462" si="1767">H304</f>
        <v>0</v>
      </c>
      <c r="I462" s="2510">
        <f t="shared" si="1767"/>
        <v>0</v>
      </c>
      <c r="J462" s="2420">
        <f t="shared" si="1767"/>
        <v>0</v>
      </c>
      <c r="K462" s="2421">
        <f t="shared" si="1767"/>
        <v>0</v>
      </c>
      <c r="L462" s="2421">
        <f t="shared" si="1767"/>
        <v>0</v>
      </c>
      <c r="M462" s="2510">
        <f t="shared" si="1767"/>
        <v>0</v>
      </c>
      <c r="N462" s="2423">
        <f t="shared" si="1767"/>
        <v>0</v>
      </c>
      <c r="O462" s="2422">
        <f t="shared" si="1767"/>
        <v>0</v>
      </c>
      <c r="P462" s="2420">
        <f t="shared" si="1767"/>
        <v>0</v>
      </c>
      <c r="Q462" s="2510">
        <f t="shared" si="1767"/>
        <v>0</v>
      </c>
      <c r="R462" s="2423">
        <f t="shared" si="1767"/>
        <v>0</v>
      </c>
      <c r="S462" s="2422">
        <f t="shared" si="1767"/>
        <v>0</v>
      </c>
      <c r="T462" s="2444">
        <f t="shared" si="1767"/>
        <v>0</v>
      </c>
      <c r="U462" s="2514">
        <f t="shared" si="1767"/>
        <v>0</v>
      </c>
      <c r="V462" s="2444">
        <f t="shared" si="1767"/>
        <v>0</v>
      </c>
      <c r="W462" s="2443">
        <f t="shared" si="1767"/>
        <v>0</v>
      </c>
      <c r="X462" s="2420">
        <f t="shared" si="1767"/>
        <v>0</v>
      </c>
      <c r="Y462" s="2421">
        <f t="shared" si="1767"/>
        <v>0</v>
      </c>
      <c r="Z462" s="2510">
        <f t="shared" si="1767"/>
        <v>0</v>
      </c>
      <c r="AA462" s="2514">
        <f t="shared" si="1767"/>
        <v>0</v>
      </c>
      <c r="AB462" s="2444">
        <f t="shared" si="1767"/>
        <v>0</v>
      </c>
      <c r="AC462" s="2420">
        <f t="shared" si="1767"/>
        <v>0</v>
      </c>
      <c r="AD462" s="2421">
        <f t="shared" si="1767"/>
        <v>0</v>
      </c>
      <c r="AE462" s="2421">
        <f t="shared" si="1767"/>
        <v>0</v>
      </c>
      <c r="AF462" s="2421">
        <f t="shared" si="1767"/>
        <v>0</v>
      </c>
      <c r="AG462" s="2421">
        <f t="shared" si="1767"/>
        <v>0</v>
      </c>
      <c r="AH462" s="2510">
        <f t="shared" si="1767"/>
        <v>0</v>
      </c>
      <c r="AI462" s="2420">
        <f t="shared" si="1767"/>
        <v>0</v>
      </c>
      <c r="AJ462" s="2421">
        <f t="shared" si="1767"/>
        <v>0</v>
      </c>
      <c r="AK462" s="2510">
        <f t="shared" si="1767"/>
        <v>0</v>
      </c>
      <c r="AL462" s="2514">
        <f t="shared" si="1767"/>
        <v>0</v>
      </c>
      <c r="AM462" s="2444">
        <f t="shared" si="1767"/>
        <v>0</v>
      </c>
      <c r="AN462" s="2514">
        <f t="shared" ref="AN462:BS462" si="1768">AN304</f>
        <v>0</v>
      </c>
      <c r="AO462" s="2420">
        <f t="shared" si="1768"/>
        <v>0</v>
      </c>
      <c r="AP462" s="2421">
        <f t="shared" si="1768"/>
        <v>0</v>
      </c>
      <c r="AQ462" s="2421">
        <f t="shared" si="1768"/>
        <v>0</v>
      </c>
      <c r="AR462" s="2421">
        <f t="shared" si="1768"/>
        <v>0</v>
      </c>
      <c r="AS462" s="2510">
        <f t="shared" si="1768"/>
        <v>0</v>
      </c>
      <c r="AT462" s="2444">
        <f t="shared" si="1768"/>
        <v>0</v>
      </c>
      <c r="AU462" s="2445">
        <f t="shared" si="1768"/>
        <v>0</v>
      </c>
      <c r="AV462" s="184">
        <f t="shared" si="1768"/>
        <v>0</v>
      </c>
      <c r="AW462" s="3017" t="str">
        <f t="shared" si="1768"/>
        <v>الإجمالي</v>
      </c>
      <c r="AX462" s="2420">
        <f t="shared" si="1768"/>
        <v>0</v>
      </c>
      <c r="AY462" s="2421">
        <f t="shared" si="1768"/>
        <v>0</v>
      </c>
      <c r="AZ462" s="2421">
        <f t="shared" si="1768"/>
        <v>0</v>
      </c>
      <c r="BA462" s="2421">
        <f t="shared" si="1768"/>
        <v>0</v>
      </c>
      <c r="BB462" s="2421">
        <f t="shared" si="1768"/>
        <v>0</v>
      </c>
      <c r="BC462" s="2421">
        <f t="shared" si="1768"/>
        <v>0</v>
      </c>
      <c r="BD462" s="2510">
        <f t="shared" si="1768"/>
        <v>0</v>
      </c>
      <c r="BE462" s="2420">
        <f t="shared" si="1768"/>
        <v>0</v>
      </c>
      <c r="BF462" s="2421">
        <f t="shared" si="1768"/>
        <v>0</v>
      </c>
      <c r="BG462" s="2421">
        <f t="shared" si="1768"/>
        <v>0</v>
      </c>
      <c r="BH462" s="2421">
        <f t="shared" si="1768"/>
        <v>0</v>
      </c>
      <c r="BI462" s="2510">
        <f t="shared" si="1768"/>
        <v>0</v>
      </c>
      <c r="BJ462" s="2420">
        <f t="shared" si="1768"/>
        <v>0</v>
      </c>
      <c r="BK462" s="2421">
        <f t="shared" si="1768"/>
        <v>0</v>
      </c>
      <c r="BL462" s="2510">
        <f t="shared" si="1768"/>
        <v>0</v>
      </c>
      <c r="BM462" s="2514">
        <f t="shared" si="1768"/>
        <v>0</v>
      </c>
      <c r="BN462" s="2444">
        <f t="shared" si="1768"/>
        <v>0</v>
      </c>
      <c r="BO462" s="2420">
        <f t="shared" si="1768"/>
        <v>0</v>
      </c>
      <c r="BP462" s="2421">
        <f t="shared" si="1768"/>
        <v>0</v>
      </c>
      <c r="BQ462" s="2421">
        <f t="shared" si="1768"/>
        <v>0</v>
      </c>
      <c r="BR462" s="2421">
        <f t="shared" si="1768"/>
        <v>0</v>
      </c>
      <c r="BS462" s="2510">
        <f t="shared" si="1768"/>
        <v>0</v>
      </c>
      <c r="BT462" s="2420">
        <f t="shared" ref="BT462:CV462" si="1769">BT304</f>
        <v>0</v>
      </c>
      <c r="BU462" s="2421">
        <f t="shared" si="1769"/>
        <v>0</v>
      </c>
      <c r="BV462" s="2510">
        <f t="shared" si="1769"/>
        <v>0</v>
      </c>
      <c r="BW462" s="2514">
        <f t="shared" si="1769"/>
        <v>0</v>
      </c>
      <c r="BX462" s="2444">
        <f t="shared" si="1769"/>
        <v>0</v>
      </c>
      <c r="BY462" s="2423">
        <f t="shared" si="1769"/>
        <v>0</v>
      </c>
      <c r="BZ462" s="2422">
        <f t="shared" si="1769"/>
        <v>0</v>
      </c>
      <c r="CA462" s="2444">
        <f t="shared" si="1769"/>
        <v>0</v>
      </c>
      <c r="CB462" s="181">
        <f t="shared" si="1769"/>
        <v>0</v>
      </c>
      <c r="CC462" s="2511" t="str">
        <f t="shared" si="1769"/>
        <v>المجموع</v>
      </c>
      <c r="CD462" s="2456">
        <f t="shared" si="1769"/>
        <v>0</v>
      </c>
      <c r="CE462" s="2457">
        <f t="shared" si="1769"/>
        <v>0</v>
      </c>
      <c r="CF462" s="2458">
        <f t="shared" si="1769"/>
        <v>0</v>
      </c>
      <c r="CG462" s="2398">
        <f t="shared" si="1769"/>
        <v>0</v>
      </c>
      <c r="CH462" s="2456">
        <f t="shared" si="1769"/>
        <v>0</v>
      </c>
      <c r="CI462" s="2457">
        <f t="shared" si="1769"/>
        <v>0</v>
      </c>
      <c r="CJ462" s="2458">
        <f t="shared" si="1769"/>
        <v>0</v>
      </c>
      <c r="CK462" s="2398">
        <f t="shared" si="1769"/>
        <v>0</v>
      </c>
      <c r="CL462" s="2456">
        <f t="shared" si="1769"/>
        <v>0</v>
      </c>
      <c r="CM462" s="2457">
        <f t="shared" si="1769"/>
        <v>0</v>
      </c>
      <c r="CN462" s="2458">
        <f t="shared" si="1769"/>
        <v>0</v>
      </c>
      <c r="CO462" s="2398">
        <f t="shared" si="1769"/>
        <v>0</v>
      </c>
      <c r="CP462" s="2456">
        <f t="shared" si="1769"/>
        <v>0</v>
      </c>
      <c r="CQ462" s="2458">
        <f t="shared" si="1769"/>
        <v>0</v>
      </c>
      <c r="CR462" s="2398">
        <f t="shared" si="1769"/>
        <v>0</v>
      </c>
      <c r="CS462" s="2456">
        <f t="shared" si="1769"/>
        <v>0</v>
      </c>
      <c r="CT462" s="2457">
        <f t="shared" si="1769"/>
        <v>0</v>
      </c>
      <c r="CU462" s="2458">
        <f t="shared" si="1769"/>
        <v>0</v>
      </c>
      <c r="CV462" s="2398">
        <f t="shared" si="1769"/>
        <v>0</v>
      </c>
      <c r="CW462" s="184"/>
      <c r="CX462" s="2459">
        <f t="shared" ref="CX462:DE462" si="1770">CX304</f>
        <v>0</v>
      </c>
      <c r="CY462" s="2457">
        <f t="shared" si="1770"/>
        <v>0</v>
      </c>
      <c r="CZ462" s="2458">
        <f t="shared" si="1770"/>
        <v>0</v>
      </c>
      <c r="DA462" s="2398">
        <f t="shared" si="1770"/>
        <v>0</v>
      </c>
      <c r="DB462" s="2456">
        <f t="shared" si="1770"/>
        <v>0</v>
      </c>
      <c r="DC462" s="2457">
        <f t="shared" si="1770"/>
        <v>0</v>
      </c>
      <c r="DD462" s="2458">
        <f t="shared" si="1770"/>
        <v>0</v>
      </c>
      <c r="DE462" s="2398">
        <f t="shared" si="1770"/>
        <v>0</v>
      </c>
      <c r="DF462" s="184"/>
      <c r="DG462" s="2398">
        <f>DG304</f>
        <v>0</v>
      </c>
      <c r="DH462" s="184"/>
      <c r="DI462" s="2397">
        <f>DI304</f>
        <v>0</v>
      </c>
      <c r="DJ462" s="2398">
        <f>DJ304</f>
        <v>0</v>
      </c>
      <c r="DK462" s="2399">
        <f>DK304</f>
        <v>0</v>
      </c>
      <c r="DL462" s="181"/>
      <c r="DM462" s="2398">
        <f>DM304</f>
        <v>0</v>
      </c>
      <c r="DN462" s="181"/>
      <c r="DO462" s="2463" t="str">
        <f t="shared" si="1695"/>
        <v>True</v>
      </c>
    </row>
    <row r="463" spans="1:119" s="234" customFormat="1" ht="39.9" customHeight="1">
      <c r="A463" s="181">
        <f>A317</f>
        <v>0</v>
      </c>
      <c r="B463" s="8483" t="s">
        <v>1607</v>
      </c>
      <c r="C463" s="8474"/>
      <c r="D463" s="3020" t="str">
        <f>E306</f>
        <v>الأثنين</v>
      </c>
      <c r="E463" s="8474" t="str">
        <f>$C$306</f>
        <v>مصطفى عمر صالح حسين</v>
      </c>
      <c r="F463" s="8474"/>
      <c r="G463" s="8475"/>
      <c r="H463" s="2424">
        <f t="shared" ref="H463:AM463" si="1771">H317</f>
        <v>0</v>
      </c>
      <c r="I463" s="2428">
        <f t="shared" si="1771"/>
        <v>0</v>
      </c>
      <c r="J463" s="2424">
        <f t="shared" si="1771"/>
        <v>0</v>
      </c>
      <c r="K463" s="2425">
        <f t="shared" si="1771"/>
        <v>0</v>
      </c>
      <c r="L463" s="2425">
        <f t="shared" si="1771"/>
        <v>0</v>
      </c>
      <c r="M463" s="2428">
        <f t="shared" si="1771"/>
        <v>0</v>
      </c>
      <c r="N463" s="2427">
        <f t="shared" si="1771"/>
        <v>0</v>
      </c>
      <c r="O463" s="2426">
        <f t="shared" si="1771"/>
        <v>0</v>
      </c>
      <c r="P463" s="2424">
        <f t="shared" si="1771"/>
        <v>0</v>
      </c>
      <c r="Q463" s="2428">
        <f t="shared" si="1771"/>
        <v>0</v>
      </c>
      <c r="R463" s="2427">
        <f t="shared" si="1771"/>
        <v>0</v>
      </c>
      <c r="S463" s="2426">
        <f t="shared" si="1771"/>
        <v>0</v>
      </c>
      <c r="T463" s="2430">
        <f t="shared" si="1771"/>
        <v>0</v>
      </c>
      <c r="U463" s="2429">
        <f t="shared" si="1771"/>
        <v>0</v>
      </c>
      <c r="V463" s="2430">
        <f t="shared" si="1771"/>
        <v>0</v>
      </c>
      <c r="W463" s="2515">
        <f t="shared" si="1771"/>
        <v>0</v>
      </c>
      <c r="X463" s="2424">
        <f t="shared" si="1771"/>
        <v>0</v>
      </c>
      <c r="Y463" s="2425">
        <f t="shared" si="1771"/>
        <v>0</v>
      </c>
      <c r="Z463" s="2428">
        <f t="shared" si="1771"/>
        <v>0</v>
      </c>
      <c r="AA463" s="2429">
        <f t="shared" si="1771"/>
        <v>0</v>
      </c>
      <c r="AB463" s="2430">
        <f t="shared" si="1771"/>
        <v>0</v>
      </c>
      <c r="AC463" s="2424">
        <f t="shared" si="1771"/>
        <v>0</v>
      </c>
      <c r="AD463" s="2425">
        <f t="shared" si="1771"/>
        <v>0</v>
      </c>
      <c r="AE463" s="2425">
        <f t="shared" si="1771"/>
        <v>0</v>
      </c>
      <c r="AF463" s="2425">
        <f t="shared" si="1771"/>
        <v>0</v>
      </c>
      <c r="AG463" s="2425">
        <f t="shared" si="1771"/>
        <v>0</v>
      </c>
      <c r="AH463" s="2428">
        <f t="shared" si="1771"/>
        <v>0</v>
      </c>
      <c r="AI463" s="2424">
        <f t="shared" si="1771"/>
        <v>0</v>
      </c>
      <c r="AJ463" s="2425">
        <f t="shared" si="1771"/>
        <v>0</v>
      </c>
      <c r="AK463" s="2428">
        <f t="shared" si="1771"/>
        <v>0</v>
      </c>
      <c r="AL463" s="2429">
        <f t="shared" si="1771"/>
        <v>0</v>
      </c>
      <c r="AM463" s="2430">
        <f t="shared" si="1771"/>
        <v>0</v>
      </c>
      <c r="AN463" s="2429">
        <f t="shared" ref="AN463:BS463" si="1772">AN317</f>
        <v>0</v>
      </c>
      <c r="AO463" s="2424">
        <f t="shared" si="1772"/>
        <v>0</v>
      </c>
      <c r="AP463" s="2425">
        <f t="shared" si="1772"/>
        <v>0</v>
      </c>
      <c r="AQ463" s="2425">
        <f t="shared" si="1772"/>
        <v>0</v>
      </c>
      <c r="AR463" s="2425">
        <f t="shared" si="1772"/>
        <v>0</v>
      </c>
      <c r="AS463" s="2428">
        <f t="shared" si="1772"/>
        <v>0</v>
      </c>
      <c r="AT463" s="2430">
        <f t="shared" si="1772"/>
        <v>0</v>
      </c>
      <c r="AU463" s="2439">
        <f t="shared" si="1772"/>
        <v>0</v>
      </c>
      <c r="AV463" s="184">
        <f t="shared" si="1772"/>
        <v>0</v>
      </c>
      <c r="AW463" s="3025" t="str">
        <f t="shared" si="1772"/>
        <v>الإجمالي</v>
      </c>
      <c r="AX463" s="2424">
        <f t="shared" si="1772"/>
        <v>0</v>
      </c>
      <c r="AY463" s="2425">
        <f t="shared" si="1772"/>
        <v>0</v>
      </c>
      <c r="AZ463" s="2425">
        <f t="shared" si="1772"/>
        <v>0</v>
      </c>
      <c r="BA463" s="2425">
        <f t="shared" si="1772"/>
        <v>0</v>
      </c>
      <c r="BB463" s="2425">
        <f t="shared" si="1772"/>
        <v>0</v>
      </c>
      <c r="BC463" s="2425">
        <f t="shared" si="1772"/>
        <v>0</v>
      </c>
      <c r="BD463" s="2428">
        <f t="shared" si="1772"/>
        <v>0</v>
      </c>
      <c r="BE463" s="2424">
        <f t="shared" si="1772"/>
        <v>0</v>
      </c>
      <c r="BF463" s="2425">
        <f t="shared" si="1772"/>
        <v>0</v>
      </c>
      <c r="BG463" s="2425">
        <f t="shared" si="1772"/>
        <v>0</v>
      </c>
      <c r="BH463" s="2425">
        <f t="shared" si="1772"/>
        <v>0</v>
      </c>
      <c r="BI463" s="2428">
        <f t="shared" si="1772"/>
        <v>0</v>
      </c>
      <c r="BJ463" s="2424">
        <f t="shared" si="1772"/>
        <v>0</v>
      </c>
      <c r="BK463" s="2425">
        <f t="shared" si="1772"/>
        <v>0</v>
      </c>
      <c r="BL463" s="2428">
        <f t="shared" si="1772"/>
        <v>0</v>
      </c>
      <c r="BM463" s="2429">
        <f t="shared" si="1772"/>
        <v>0</v>
      </c>
      <c r="BN463" s="2430">
        <f t="shared" si="1772"/>
        <v>0</v>
      </c>
      <c r="BO463" s="2424">
        <f t="shared" si="1772"/>
        <v>0</v>
      </c>
      <c r="BP463" s="2425">
        <f t="shared" si="1772"/>
        <v>0</v>
      </c>
      <c r="BQ463" s="2425">
        <f t="shared" si="1772"/>
        <v>0</v>
      </c>
      <c r="BR463" s="2425">
        <f t="shared" si="1772"/>
        <v>0</v>
      </c>
      <c r="BS463" s="2428">
        <f t="shared" si="1772"/>
        <v>0</v>
      </c>
      <c r="BT463" s="2424">
        <f t="shared" ref="BT463:CV463" si="1773">BT317</f>
        <v>0</v>
      </c>
      <c r="BU463" s="2425">
        <f t="shared" si="1773"/>
        <v>0</v>
      </c>
      <c r="BV463" s="2428">
        <f t="shared" si="1773"/>
        <v>0</v>
      </c>
      <c r="BW463" s="2429">
        <f t="shared" si="1773"/>
        <v>0</v>
      </c>
      <c r="BX463" s="2430">
        <f t="shared" si="1773"/>
        <v>0</v>
      </c>
      <c r="BY463" s="2427">
        <f t="shared" si="1773"/>
        <v>0</v>
      </c>
      <c r="BZ463" s="2426">
        <f t="shared" si="1773"/>
        <v>0</v>
      </c>
      <c r="CA463" s="2430">
        <f t="shared" si="1773"/>
        <v>0</v>
      </c>
      <c r="CB463" s="181">
        <f t="shared" si="1773"/>
        <v>0</v>
      </c>
      <c r="CC463" s="2507" t="str">
        <f t="shared" si="1773"/>
        <v>المجموع</v>
      </c>
      <c r="CD463" s="2438">
        <f t="shared" si="1773"/>
        <v>0</v>
      </c>
      <c r="CE463" s="2436">
        <f t="shared" si="1773"/>
        <v>0</v>
      </c>
      <c r="CF463" s="2437">
        <f t="shared" si="1773"/>
        <v>0</v>
      </c>
      <c r="CG463" s="2441">
        <f t="shared" si="1773"/>
        <v>0</v>
      </c>
      <c r="CH463" s="2438">
        <f t="shared" si="1773"/>
        <v>0</v>
      </c>
      <c r="CI463" s="2436">
        <f t="shared" si="1773"/>
        <v>0</v>
      </c>
      <c r="CJ463" s="2437">
        <f t="shared" si="1773"/>
        <v>0</v>
      </c>
      <c r="CK463" s="2441">
        <f t="shared" si="1773"/>
        <v>0</v>
      </c>
      <c r="CL463" s="2438">
        <f t="shared" si="1773"/>
        <v>0</v>
      </c>
      <c r="CM463" s="2436">
        <f t="shared" si="1773"/>
        <v>0</v>
      </c>
      <c r="CN463" s="2437">
        <f t="shared" si="1773"/>
        <v>0</v>
      </c>
      <c r="CO463" s="2441">
        <f t="shared" si="1773"/>
        <v>0</v>
      </c>
      <c r="CP463" s="2438">
        <f t="shared" si="1773"/>
        <v>0</v>
      </c>
      <c r="CQ463" s="2437">
        <f t="shared" si="1773"/>
        <v>0</v>
      </c>
      <c r="CR463" s="2441">
        <f t="shared" si="1773"/>
        <v>0</v>
      </c>
      <c r="CS463" s="2438">
        <f t="shared" si="1773"/>
        <v>0</v>
      </c>
      <c r="CT463" s="2436">
        <f t="shared" si="1773"/>
        <v>0</v>
      </c>
      <c r="CU463" s="2437">
        <f t="shared" si="1773"/>
        <v>0</v>
      </c>
      <c r="CV463" s="2441">
        <f t="shared" si="1773"/>
        <v>0</v>
      </c>
      <c r="CW463" s="184"/>
      <c r="CX463" s="2435">
        <f t="shared" ref="CX463:DE463" si="1774">CX317</f>
        <v>0</v>
      </c>
      <c r="CY463" s="2436">
        <f t="shared" si="1774"/>
        <v>0</v>
      </c>
      <c r="CZ463" s="2437">
        <f t="shared" si="1774"/>
        <v>0</v>
      </c>
      <c r="DA463" s="2441">
        <f t="shared" si="1774"/>
        <v>0</v>
      </c>
      <c r="DB463" s="2438">
        <f t="shared" si="1774"/>
        <v>0</v>
      </c>
      <c r="DC463" s="2436">
        <f t="shared" si="1774"/>
        <v>0</v>
      </c>
      <c r="DD463" s="2437">
        <f t="shared" si="1774"/>
        <v>0</v>
      </c>
      <c r="DE463" s="2441">
        <f t="shared" si="1774"/>
        <v>0</v>
      </c>
      <c r="DF463" s="184"/>
      <c r="DG463" s="2441">
        <f>DG317</f>
        <v>0</v>
      </c>
      <c r="DH463" s="184"/>
      <c r="DI463" s="2440">
        <f>DI317</f>
        <v>0</v>
      </c>
      <c r="DJ463" s="2441">
        <f>DJ317</f>
        <v>0</v>
      </c>
      <c r="DK463" s="2442">
        <f>DK317</f>
        <v>0</v>
      </c>
      <c r="DL463" s="181"/>
      <c r="DM463" s="2441">
        <f>DM317</f>
        <v>0</v>
      </c>
      <c r="DN463" s="181"/>
      <c r="DO463" s="2504" t="str">
        <f t="shared" si="1695"/>
        <v>True</v>
      </c>
    </row>
    <row r="464" spans="1:119" s="234" customFormat="1" ht="39.9" customHeight="1">
      <c r="A464" s="181">
        <f>A330</f>
        <v>0</v>
      </c>
      <c r="B464" s="8482" t="s">
        <v>1608</v>
      </c>
      <c r="C464" s="8469"/>
      <c r="D464" s="3014" t="str">
        <f>E319</f>
        <v>السبت</v>
      </c>
      <c r="E464" s="8469" t="str">
        <f>$C$319</f>
        <v>حسام عمر توفيق عبد الغني</v>
      </c>
      <c r="F464" s="8469"/>
      <c r="G464" s="8476"/>
      <c r="H464" s="2431">
        <f t="shared" ref="H464:AM464" si="1775">H330</f>
        <v>0</v>
      </c>
      <c r="I464" s="2508">
        <f t="shared" si="1775"/>
        <v>0</v>
      </c>
      <c r="J464" s="2431">
        <f t="shared" si="1775"/>
        <v>0</v>
      </c>
      <c r="K464" s="2432">
        <f t="shared" si="1775"/>
        <v>0</v>
      </c>
      <c r="L464" s="2432">
        <f t="shared" si="1775"/>
        <v>0</v>
      </c>
      <c r="M464" s="2508">
        <f t="shared" si="1775"/>
        <v>0</v>
      </c>
      <c r="N464" s="2434">
        <f t="shared" si="1775"/>
        <v>0</v>
      </c>
      <c r="O464" s="2433">
        <f t="shared" si="1775"/>
        <v>0</v>
      </c>
      <c r="P464" s="2431">
        <f t="shared" si="1775"/>
        <v>0</v>
      </c>
      <c r="Q464" s="2508">
        <f t="shared" si="1775"/>
        <v>0</v>
      </c>
      <c r="R464" s="2434">
        <f t="shared" si="1775"/>
        <v>0</v>
      </c>
      <c r="S464" s="2433">
        <f t="shared" si="1775"/>
        <v>0</v>
      </c>
      <c r="T464" s="2395">
        <f t="shared" si="1775"/>
        <v>0</v>
      </c>
      <c r="U464" s="2393">
        <f t="shared" si="1775"/>
        <v>0</v>
      </c>
      <c r="V464" s="2395">
        <f t="shared" si="1775"/>
        <v>0</v>
      </c>
      <c r="W464" s="2394">
        <f t="shared" si="1775"/>
        <v>0</v>
      </c>
      <c r="X464" s="2431">
        <f t="shared" si="1775"/>
        <v>0</v>
      </c>
      <c r="Y464" s="2432">
        <f t="shared" si="1775"/>
        <v>0</v>
      </c>
      <c r="Z464" s="2508">
        <f t="shared" si="1775"/>
        <v>0</v>
      </c>
      <c r="AA464" s="2393">
        <f t="shared" si="1775"/>
        <v>0</v>
      </c>
      <c r="AB464" s="2395">
        <f t="shared" si="1775"/>
        <v>0</v>
      </c>
      <c r="AC464" s="2431">
        <f t="shared" si="1775"/>
        <v>0</v>
      </c>
      <c r="AD464" s="2432">
        <f t="shared" si="1775"/>
        <v>0</v>
      </c>
      <c r="AE464" s="2432">
        <f t="shared" si="1775"/>
        <v>0</v>
      </c>
      <c r="AF464" s="2432">
        <f t="shared" si="1775"/>
        <v>0</v>
      </c>
      <c r="AG464" s="2432">
        <f t="shared" si="1775"/>
        <v>0</v>
      </c>
      <c r="AH464" s="2508">
        <f t="shared" si="1775"/>
        <v>0</v>
      </c>
      <c r="AI464" s="2431">
        <f t="shared" si="1775"/>
        <v>0</v>
      </c>
      <c r="AJ464" s="2432">
        <f t="shared" si="1775"/>
        <v>0</v>
      </c>
      <c r="AK464" s="2508">
        <f t="shared" si="1775"/>
        <v>0</v>
      </c>
      <c r="AL464" s="2393">
        <f t="shared" si="1775"/>
        <v>0</v>
      </c>
      <c r="AM464" s="2395">
        <f t="shared" si="1775"/>
        <v>0</v>
      </c>
      <c r="AN464" s="2393">
        <f t="shared" ref="AN464:BS464" si="1776">AN330</f>
        <v>0</v>
      </c>
      <c r="AO464" s="2431">
        <f t="shared" si="1776"/>
        <v>0</v>
      </c>
      <c r="AP464" s="2432">
        <f t="shared" si="1776"/>
        <v>0</v>
      </c>
      <c r="AQ464" s="2432">
        <f t="shared" si="1776"/>
        <v>0</v>
      </c>
      <c r="AR464" s="2432">
        <f t="shared" si="1776"/>
        <v>0</v>
      </c>
      <c r="AS464" s="2508">
        <f t="shared" si="1776"/>
        <v>0</v>
      </c>
      <c r="AT464" s="2395">
        <f t="shared" si="1776"/>
        <v>0</v>
      </c>
      <c r="AU464" s="2396">
        <f t="shared" si="1776"/>
        <v>0</v>
      </c>
      <c r="AV464" s="184">
        <f t="shared" si="1776"/>
        <v>0</v>
      </c>
      <c r="AW464" s="3016" t="str">
        <f t="shared" si="1776"/>
        <v>الإجمالي</v>
      </c>
      <c r="AX464" s="2431">
        <f t="shared" si="1776"/>
        <v>0</v>
      </c>
      <c r="AY464" s="2432">
        <f t="shared" si="1776"/>
        <v>0</v>
      </c>
      <c r="AZ464" s="2432">
        <f t="shared" si="1776"/>
        <v>0</v>
      </c>
      <c r="BA464" s="2432">
        <f t="shared" si="1776"/>
        <v>0</v>
      </c>
      <c r="BB464" s="2432">
        <f t="shared" si="1776"/>
        <v>0</v>
      </c>
      <c r="BC464" s="2432">
        <f t="shared" si="1776"/>
        <v>0</v>
      </c>
      <c r="BD464" s="2508">
        <f t="shared" si="1776"/>
        <v>0</v>
      </c>
      <c r="BE464" s="2431">
        <f t="shared" si="1776"/>
        <v>0</v>
      </c>
      <c r="BF464" s="2432">
        <f t="shared" si="1776"/>
        <v>0</v>
      </c>
      <c r="BG464" s="2432">
        <f t="shared" si="1776"/>
        <v>0</v>
      </c>
      <c r="BH464" s="2432">
        <f t="shared" si="1776"/>
        <v>0</v>
      </c>
      <c r="BI464" s="2508">
        <f t="shared" si="1776"/>
        <v>0</v>
      </c>
      <c r="BJ464" s="2431">
        <f t="shared" si="1776"/>
        <v>0</v>
      </c>
      <c r="BK464" s="2432">
        <f t="shared" si="1776"/>
        <v>0</v>
      </c>
      <c r="BL464" s="2508">
        <f t="shared" si="1776"/>
        <v>0</v>
      </c>
      <c r="BM464" s="2393">
        <f t="shared" si="1776"/>
        <v>0</v>
      </c>
      <c r="BN464" s="2395">
        <f t="shared" si="1776"/>
        <v>0</v>
      </c>
      <c r="BO464" s="2431">
        <f t="shared" si="1776"/>
        <v>0</v>
      </c>
      <c r="BP464" s="2432">
        <f t="shared" si="1776"/>
        <v>0</v>
      </c>
      <c r="BQ464" s="2432">
        <f t="shared" si="1776"/>
        <v>0</v>
      </c>
      <c r="BR464" s="2432">
        <f t="shared" si="1776"/>
        <v>0</v>
      </c>
      <c r="BS464" s="2508">
        <f t="shared" si="1776"/>
        <v>0</v>
      </c>
      <c r="BT464" s="2431">
        <f t="shared" ref="BT464:CV464" si="1777">BT330</f>
        <v>0</v>
      </c>
      <c r="BU464" s="2432">
        <f t="shared" si="1777"/>
        <v>0</v>
      </c>
      <c r="BV464" s="2508">
        <f t="shared" si="1777"/>
        <v>0</v>
      </c>
      <c r="BW464" s="2393">
        <f t="shared" si="1777"/>
        <v>0</v>
      </c>
      <c r="BX464" s="2395">
        <f t="shared" si="1777"/>
        <v>0</v>
      </c>
      <c r="BY464" s="2434">
        <f t="shared" si="1777"/>
        <v>0</v>
      </c>
      <c r="BZ464" s="2433">
        <f t="shared" si="1777"/>
        <v>0</v>
      </c>
      <c r="CA464" s="2395">
        <f t="shared" si="1777"/>
        <v>0</v>
      </c>
      <c r="CB464" s="181">
        <f t="shared" si="1777"/>
        <v>0</v>
      </c>
      <c r="CC464" s="2509" t="str">
        <f t="shared" si="1777"/>
        <v>المجموع</v>
      </c>
      <c r="CD464" s="2434">
        <f t="shared" si="1777"/>
        <v>0</v>
      </c>
      <c r="CE464" s="2432">
        <f t="shared" si="1777"/>
        <v>0</v>
      </c>
      <c r="CF464" s="2433">
        <f t="shared" si="1777"/>
        <v>0</v>
      </c>
      <c r="CG464" s="2395">
        <f t="shared" si="1777"/>
        <v>0</v>
      </c>
      <c r="CH464" s="2434">
        <f t="shared" si="1777"/>
        <v>0</v>
      </c>
      <c r="CI464" s="2432">
        <f t="shared" si="1777"/>
        <v>0</v>
      </c>
      <c r="CJ464" s="2433">
        <f t="shared" si="1777"/>
        <v>0</v>
      </c>
      <c r="CK464" s="2395">
        <f t="shared" si="1777"/>
        <v>0</v>
      </c>
      <c r="CL464" s="2434">
        <f t="shared" si="1777"/>
        <v>0</v>
      </c>
      <c r="CM464" s="2432">
        <f t="shared" si="1777"/>
        <v>0</v>
      </c>
      <c r="CN464" s="2433">
        <f t="shared" si="1777"/>
        <v>0</v>
      </c>
      <c r="CO464" s="2395">
        <f t="shared" si="1777"/>
        <v>0</v>
      </c>
      <c r="CP464" s="2434">
        <f t="shared" si="1777"/>
        <v>0</v>
      </c>
      <c r="CQ464" s="2433">
        <f t="shared" si="1777"/>
        <v>0</v>
      </c>
      <c r="CR464" s="2395">
        <f t="shared" si="1777"/>
        <v>0</v>
      </c>
      <c r="CS464" s="2434">
        <f t="shared" si="1777"/>
        <v>0</v>
      </c>
      <c r="CT464" s="2432">
        <f t="shared" si="1777"/>
        <v>0</v>
      </c>
      <c r="CU464" s="2433">
        <f t="shared" si="1777"/>
        <v>0</v>
      </c>
      <c r="CV464" s="2395">
        <f t="shared" si="1777"/>
        <v>0</v>
      </c>
      <c r="CW464" s="184"/>
      <c r="CX464" s="2431">
        <f t="shared" ref="CX464:DE464" si="1778">CX330</f>
        <v>0</v>
      </c>
      <c r="CY464" s="2432">
        <f t="shared" si="1778"/>
        <v>0</v>
      </c>
      <c r="CZ464" s="2433">
        <f t="shared" si="1778"/>
        <v>0</v>
      </c>
      <c r="DA464" s="2395">
        <f t="shared" si="1778"/>
        <v>0</v>
      </c>
      <c r="DB464" s="2434">
        <f t="shared" si="1778"/>
        <v>0</v>
      </c>
      <c r="DC464" s="2432">
        <f t="shared" si="1778"/>
        <v>0</v>
      </c>
      <c r="DD464" s="2433">
        <f t="shared" si="1778"/>
        <v>0</v>
      </c>
      <c r="DE464" s="2395">
        <f t="shared" si="1778"/>
        <v>0</v>
      </c>
      <c r="DF464" s="184"/>
      <c r="DG464" s="2395">
        <f>DG330</f>
        <v>0</v>
      </c>
      <c r="DH464" s="184"/>
      <c r="DI464" s="2394">
        <f>DI330</f>
        <v>0</v>
      </c>
      <c r="DJ464" s="2395">
        <f>DJ330</f>
        <v>0</v>
      </c>
      <c r="DK464" s="2396">
        <f>DK330</f>
        <v>0</v>
      </c>
      <c r="DL464" s="181"/>
      <c r="DM464" s="2395">
        <f>DM330</f>
        <v>0</v>
      </c>
      <c r="DN464" s="181"/>
      <c r="DO464" s="2462" t="str">
        <f t="shared" si="1695"/>
        <v>True</v>
      </c>
    </row>
    <row r="465" spans="1:119" s="234" customFormat="1" ht="39.9" customHeight="1" thickBot="1">
      <c r="A465" s="181">
        <f>A351</f>
        <v>0</v>
      </c>
      <c r="B465" s="8481" t="str">
        <f>B351</f>
        <v>اجمالى د/3 الفشن صحة التوقيع</v>
      </c>
      <c r="C465" s="8477"/>
      <c r="D465" s="3027" t="str">
        <f>E332</f>
        <v>الأربعاء</v>
      </c>
      <c r="E465" s="8477" t="str">
        <f>$C$332</f>
        <v>احمد عادل احمد عيسي</v>
      </c>
      <c r="F465" s="8477"/>
      <c r="G465" s="8478"/>
      <c r="H465" s="2459">
        <f t="shared" ref="H465:AM465" si="1779">H351</f>
        <v>0</v>
      </c>
      <c r="I465" s="2516">
        <f t="shared" si="1779"/>
        <v>0</v>
      </c>
      <c r="J465" s="2459">
        <f t="shared" si="1779"/>
        <v>0</v>
      </c>
      <c r="K465" s="2457">
        <f t="shared" si="1779"/>
        <v>0</v>
      </c>
      <c r="L465" s="2457">
        <f t="shared" si="1779"/>
        <v>0</v>
      </c>
      <c r="M465" s="2516">
        <f t="shared" si="1779"/>
        <v>0</v>
      </c>
      <c r="N465" s="2456">
        <f t="shared" si="1779"/>
        <v>0</v>
      </c>
      <c r="O465" s="2458">
        <f t="shared" si="1779"/>
        <v>0</v>
      </c>
      <c r="P465" s="2459">
        <f t="shared" si="1779"/>
        <v>0</v>
      </c>
      <c r="Q465" s="2516">
        <f t="shared" si="1779"/>
        <v>0</v>
      </c>
      <c r="R465" s="2456">
        <f t="shared" si="1779"/>
        <v>0</v>
      </c>
      <c r="S465" s="2458">
        <f t="shared" si="1779"/>
        <v>0</v>
      </c>
      <c r="T465" s="2398">
        <f t="shared" si="1779"/>
        <v>0</v>
      </c>
      <c r="U465" s="2517">
        <f t="shared" si="1779"/>
        <v>0</v>
      </c>
      <c r="V465" s="2398">
        <f t="shared" si="1779"/>
        <v>0</v>
      </c>
      <c r="W465" s="2397">
        <f t="shared" si="1779"/>
        <v>0</v>
      </c>
      <c r="X465" s="2459">
        <f t="shared" si="1779"/>
        <v>0</v>
      </c>
      <c r="Y465" s="2457">
        <f t="shared" si="1779"/>
        <v>0</v>
      </c>
      <c r="Z465" s="2516">
        <f t="shared" si="1779"/>
        <v>0</v>
      </c>
      <c r="AA465" s="2517">
        <f t="shared" si="1779"/>
        <v>0</v>
      </c>
      <c r="AB465" s="2398">
        <f t="shared" si="1779"/>
        <v>0</v>
      </c>
      <c r="AC465" s="2459">
        <f t="shared" si="1779"/>
        <v>0</v>
      </c>
      <c r="AD465" s="2457">
        <f t="shared" si="1779"/>
        <v>0</v>
      </c>
      <c r="AE465" s="2457">
        <f t="shared" si="1779"/>
        <v>0</v>
      </c>
      <c r="AF465" s="2457">
        <f t="shared" si="1779"/>
        <v>0</v>
      </c>
      <c r="AG465" s="2457">
        <f t="shared" si="1779"/>
        <v>0</v>
      </c>
      <c r="AH465" s="2516">
        <f t="shared" si="1779"/>
        <v>0</v>
      </c>
      <c r="AI465" s="2459">
        <f t="shared" si="1779"/>
        <v>0</v>
      </c>
      <c r="AJ465" s="2457">
        <f t="shared" si="1779"/>
        <v>0</v>
      </c>
      <c r="AK465" s="2516">
        <f t="shared" si="1779"/>
        <v>0</v>
      </c>
      <c r="AL465" s="2517">
        <f t="shared" si="1779"/>
        <v>0</v>
      </c>
      <c r="AM465" s="2398">
        <f t="shared" si="1779"/>
        <v>0</v>
      </c>
      <c r="AN465" s="2517">
        <f t="shared" ref="AN465:BS465" si="1780">AN351</f>
        <v>0</v>
      </c>
      <c r="AO465" s="2459">
        <f t="shared" si="1780"/>
        <v>0</v>
      </c>
      <c r="AP465" s="2457">
        <f t="shared" si="1780"/>
        <v>0</v>
      </c>
      <c r="AQ465" s="2457">
        <f t="shared" si="1780"/>
        <v>0</v>
      </c>
      <c r="AR465" s="2457">
        <f t="shared" si="1780"/>
        <v>0</v>
      </c>
      <c r="AS465" s="2516">
        <f t="shared" si="1780"/>
        <v>0</v>
      </c>
      <c r="AT465" s="2398">
        <f t="shared" si="1780"/>
        <v>0</v>
      </c>
      <c r="AU465" s="2399">
        <f t="shared" si="1780"/>
        <v>0</v>
      </c>
      <c r="AV465" s="184">
        <f t="shared" si="1780"/>
        <v>0</v>
      </c>
      <c r="AW465" s="3026" t="str">
        <f t="shared" si="1780"/>
        <v>الإجمالي</v>
      </c>
      <c r="AX465" s="2459">
        <f t="shared" si="1780"/>
        <v>0</v>
      </c>
      <c r="AY465" s="2457">
        <f t="shared" si="1780"/>
        <v>0</v>
      </c>
      <c r="AZ465" s="2457">
        <f t="shared" si="1780"/>
        <v>0</v>
      </c>
      <c r="BA465" s="2457">
        <f t="shared" si="1780"/>
        <v>0</v>
      </c>
      <c r="BB465" s="2457">
        <f t="shared" si="1780"/>
        <v>0</v>
      </c>
      <c r="BC465" s="2457">
        <f t="shared" si="1780"/>
        <v>0</v>
      </c>
      <c r="BD465" s="2516">
        <f t="shared" si="1780"/>
        <v>0</v>
      </c>
      <c r="BE465" s="2459">
        <f t="shared" si="1780"/>
        <v>0</v>
      </c>
      <c r="BF465" s="2457">
        <f t="shared" si="1780"/>
        <v>0</v>
      </c>
      <c r="BG465" s="2457">
        <f t="shared" si="1780"/>
        <v>0</v>
      </c>
      <c r="BH465" s="2457">
        <f t="shared" si="1780"/>
        <v>0</v>
      </c>
      <c r="BI465" s="2516">
        <f t="shared" si="1780"/>
        <v>0</v>
      </c>
      <c r="BJ465" s="2459">
        <f t="shared" si="1780"/>
        <v>0</v>
      </c>
      <c r="BK465" s="2457">
        <f t="shared" si="1780"/>
        <v>0</v>
      </c>
      <c r="BL465" s="2516">
        <f t="shared" si="1780"/>
        <v>0</v>
      </c>
      <c r="BM465" s="2517">
        <f t="shared" si="1780"/>
        <v>0</v>
      </c>
      <c r="BN465" s="2398">
        <f t="shared" si="1780"/>
        <v>0</v>
      </c>
      <c r="BO465" s="2459">
        <f t="shared" si="1780"/>
        <v>0</v>
      </c>
      <c r="BP465" s="2457">
        <f t="shared" si="1780"/>
        <v>0</v>
      </c>
      <c r="BQ465" s="2457">
        <f t="shared" si="1780"/>
        <v>0</v>
      </c>
      <c r="BR465" s="2457">
        <f t="shared" si="1780"/>
        <v>0</v>
      </c>
      <c r="BS465" s="2516">
        <f t="shared" si="1780"/>
        <v>0</v>
      </c>
      <c r="BT465" s="2459">
        <f t="shared" ref="BT465:CV465" si="1781">BT351</f>
        <v>0</v>
      </c>
      <c r="BU465" s="2457">
        <f t="shared" si="1781"/>
        <v>0</v>
      </c>
      <c r="BV465" s="2516">
        <f t="shared" si="1781"/>
        <v>0</v>
      </c>
      <c r="BW465" s="2517">
        <f t="shared" si="1781"/>
        <v>0</v>
      </c>
      <c r="BX465" s="2398">
        <f t="shared" si="1781"/>
        <v>0</v>
      </c>
      <c r="BY465" s="2456">
        <f t="shared" si="1781"/>
        <v>0</v>
      </c>
      <c r="BZ465" s="2458">
        <f t="shared" si="1781"/>
        <v>0</v>
      </c>
      <c r="CA465" s="2398">
        <f t="shared" si="1781"/>
        <v>0</v>
      </c>
      <c r="CB465" s="181">
        <f t="shared" si="1781"/>
        <v>0</v>
      </c>
      <c r="CC465" s="2512" t="str">
        <f t="shared" si="1781"/>
        <v>المجموع</v>
      </c>
      <c r="CD465" s="2423">
        <f t="shared" si="1781"/>
        <v>0</v>
      </c>
      <c r="CE465" s="2421">
        <f t="shared" si="1781"/>
        <v>0</v>
      </c>
      <c r="CF465" s="2422">
        <f t="shared" si="1781"/>
        <v>0</v>
      </c>
      <c r="CG465" s="2444">
        <f t="shared" si="1781"/>
        <v>0</v>
      </c>
      <c r="CH465" s="2423">
        <f t="shared" si="1781"/>
        <v>0</v>
      </c>
      <c r="CI465" s="2421">
        <f t="shared" si="1781"/>
        <v>0</v>
      </c>
      <c r="CJ465" s="2422">
        <f t="shared" si="1781"/>
        <v>0</v>
      </c>
      <c r="CK465" s="2444">
        <f t="shared" si="1781"/>
        <v>0</v>
      </c>
      <c r="CL465" s="2423">
        <f t="shared" si="1781"/>
        <v>0</v>
      </c>
      <c r="CM465" s="2421">
        <f t="shared" si="1781"/>
        <v>0</v>
      </c>
      <c r="CN465" s="2422">
        <f t="shared" si="1781"/>
        <v>0</v>
      </c>
      <c r="CO465" s="2444">
        <f t="shared" si="1781"/>
        <v>0</v>
      </c>
      <c r="CP465" s="2423">
        <f t="shared" si="1781"/>
        <v>0</v>
      </c>
      <c r="CQ465" s="2422">
        <f t="shared" si="1781"/>
        <v>0</v>
      </c>
      <c r="CR465" s="2444">
        <f t="shared" si="1781"/>
        <v>0</v>
      </c>
      <c r="CS465" s="2423">
        <f t="shared" si="1781"/>
        <v>0</v>
      </c>
      <c r="CT465" s="2421">
        <f t="shared" si="1781"/>
        <v>0</v>
      </c>
      <c r="CU465" s="2422">
        <f t="shared" si="1781"/>
        <v>0</v>
      </c>
      <c r="CV465" s="2444">
        <f t="shared" si="1781"/>
        <v>0</v>
      </c>
      <c r="CW465" s="184"/>
      <c r="CX465" s="2420">
        <f t="shared" ref="CX465:DE465" si="1782">CX351</f>
        <v>0</v>
      </c>
      <c r="CY465" s="2421">
        <f t="shared" si="1782"/>
        <v>0</v>
      </c>
      <c r="CZ465" s="2422">
        <f t="shared" si="1782"/>
        <v>0</v>
      </c>
      <c r="DA465" s="2444">
        <f t="shared" si="1782"/>
        <v>0</v>
      </c>
      <c r="DB465" s="2423">
        <f t="shared" si="1782"/>
        <v>0</v>
      </c>
      <c r="DC465" s="2421">
        <f t="shared" si="1782"/>
        <v>0</v>
      </c>
      <c r="DD465" s="2422">
        <f t="shared" si="1782"/>
        <v>0</v>
      </c>
      <c r="DE465" s="2444">
        <f t="shared" si="1782"/>
        <v>0</v>
      </c>
      <c r="DF465" s="184"/>
      <c r="DG465" s="2444">
        <f>DG351</f>
        <v>0</v>
      </c>
      <c r="DH465" s="184"/>
      <c r="DI465" s="2443">
        <f>DI351</f>
        <v>0</v>
      </c>
      <c r="DJ465" s="2444">
        <f>DJ351</f>
        <v>0</v>
      </c>
      <c r="DK465" s="2445">
        <f>DK351</f>
        <v>0</v>
      </c>
      <c r="DL465" s="181"/>
      <c r="DM465" s="2444">
        <f>DM351</f>
        <v>0</v>
      </c>
      <c r="DN465" s="181"/>
      <c r="DO465" s="2505" t="str">
        <f t="shared" si="1695"/>
        <v>True</v>
      </c>
    </row>
    <row r="466" spans="1:119" s="234" customFormat="1" ht="39.9" customHeight="1">
      <c r="A466" s="181">
        <f>A372</f>
        <v>0</v>
      </c>
      <c r="B466" s="8480" t="str">
        <f>B372</f>
        <v>اجمالى د/1 سمسطا  صحة التوقيع</v>
      </c>
      <c r="C466" s="8465"/>
      <c r="D466" s="3012" t="str">
        <f>E353</f>
        <v>الأثنين</v>
      </c>
      <c r="E466" s="8465" t="str">
        <f>$C$353</f>
        <v>احمد عصام ابراهيم على</v>
      </c>
      <c r="F466" s="8465"/>
      <c r="G466" s="8471"/>
      <c r="H466" s="2435">
        <f t="shared" ref="H466:AM466" si="1783">H372</f>
        <v>0</v>
      </c>
      <c r="I466" s="2506">
        <f t="shared" si="1783"/>
        <v>0</v>
      </c>
      <c r="J466" s="2435">
        <f t="shared" si="1783"/>
        <v>0</v>
      </c>
      <c r="K466" s="2436">
        <f t="shared" si="1783"/>
        <v>0</v>
      </c>
      <c r="L466" s="2436">
        <f t="shared" si="1783"/>
        <v>0</v>
      </c>
      <c r="M466" s="2506">
        <f t="shared" si="1783"/>
        <v>0</v>
      </c>
      <c r="N466" s="2438">
        <f t="shared" si="1783"/>
        <v>0</v>
      </c>
      <c r="O466" s="2437">
        <f t="shared" si="1783"/>
        <v>0</v>
      </c>
      <c r="P466" s="2435">
        <f t="shared" si="1783"/>
        <v>0</v>
      </c>
      <c r="Q466" s="2506">
        <f t="shared" si="1783"/>
        <v>0</v>
      </c>
      <c r="R466" s="2438">
        <f t="shared" si="1783"/>
        <v>0</v>
      </c>
      <c r="S466" s="2437">
        <f t="shared" si="1783"/>
        <v>0</v>
      </c>
      <c r="T466" s="2441">
        <f t="shared" si="1783"/>
        <v>0</v>
      </c>
      <c r="U466" s="2518">
        <f t="shared" si="1783"/>
        <v>0</v>
      </c>
      <c r="V466" s="2441">
        <f t="shared" si="1783"/>
        <v>0</v>
      </c>
      <c r="W466" s="2440">
        <f t="shared" si="1783"/>
        <v>0</v>
      </c>
      <c r="X466" s="2435">
        <f t="shared" si="1783"/>
        <v>0</v>
      </c>
      <c r="Y466" s="2436">
        <f t="shared" si="1783"/>
        <v>0</v>
      </c>
      <c r="Z466" s="2506">
        <f t="shared" si="1783"/>
        <v>0</v>
      </c>
      <c r="AA466" s="2518">
        <f t="shared" si="1783"/>
        <v>0</v>
      </c>
      <c r="AB466" s="2441">
        <f t="shared" si="1783"/>
        <v>0</v>
      </c>
      <c r="AC466" s="2435">
        <f t="shared" si="1783"/>
        <v>0</v>
      </c>
      <c r="AD466" s="2436">
        <f t="shared" si="1783"/>
        <v>0</v>
      </c>
      <c r="AE466" s="2436">
        <f t="shared" si="1783"/>
        <v>0</v>
      </c>
      <c r="AF466" s="2436">
        <f t="shared" si="1783"/>
        <v>0</v>
      </c>
      <c r="AG466" s="2436">
        <f t="shared" si="1783"/>
        <v>0</v>
      </c>
      <c r="AH466" s="2506">
        <f t="shared" si="1783"/>
        <v>0</v>
      </c>
      <c r="AI466" s="2435">
        <f t="shared" si="1783"/>
        <v>0</v>
      </c>
      <c r="AJ466" s="2436">
        <f t="shared" si="1783"/>
        <v>0</v>
      </c>
      <c r="AK466" s="2506">
        <f t="shared" si="1783"/>
        <v>0</v>
      </c>
      <c r="AL466" s="2518">
        <f t="shared" si="1783"/>
        <v>0</v>
      </c>
      <c r="AM466" s="2441">
        <f t="shared" si="1783"/>
        <v>0</v>
      </c>
      <c r="AN466" s="2518">
        <f t="shared" ref="AN466:BS466" si="1784">AN372</f>
        <v>0</v>
      </c>
      <c r="AO466" s="2435">
        <f t="shared" si="1784"/>
        <v>0</v>
      </c>
      <c r="AP466" s="2436">
        <f t="shared" si="1784"/>
        <v>0</v>
      </c>
      <c r="AQ466" s="2436">
        <f t="shared" si="1784"/>
        <v>0</v>
      </c>
      <c r="AR466" s="2436">
        <f t="shared" si="1784"/>
        <v>0</v>
      </c>
      <c r="AS466" s="2506">
        <f t="shared" si="1784"/>
        <v>0</v>
      </c>
      <c r="AT466" s="2441">
        <f t="shared" si="1784"/>
        <v>0</v>
      </c>
      <c r="AU466" s="2442">
        <f t="shared" si="1784"/>
        <v>0</v>
      </c>
      <c r="AV466" s="184">
        <f t="shared" si="1784"/>
        <v>0</v>
      </c>
      <c r="AW466" s="3015" t="str">
        <f t="shared" si="1784"/>
        <v>الإجمالي</v>
      </c>
      <c r="AX466" s="2435">
        <f t="shared" si="1784"/>
        <v>0</v>
      </c>
      <c r="AY466" s="2436">
        <f t="shared" si="1784"/>
        <v>0</v>
      </c>
      <c r="AZ466" s="2436">
        <f t="shared" si="1784"/>
        <v>0</v>
      </c>
      <c r="BA466" s="2436">
        <f t="shared" si="1784"/>
        <v>0</v>
      </c>
      <c r="BB466" s="2436">
        <f t="shared" si="1784"/>
        <v>0</v>
      </c>
      <c r="BC466" s="2436">
        <f t="shared" si="1784"/>
        <v>0</v>
      </c>
      <c r="BD466" s="2506">
        <f t="shared" si="1784"/>
        <v>0</v>
      </c>
      <c r="BE466" s="2435">
        <f t="shared" si="1784"/>
        <v>0</v>
      </c>
      <c r="BF466" s="2436">
        <f t="shared" si="1784"/>
        <v>0</v>
      </c>
      <c r="BG466" s="2436">
        <f t="shared" si="1784"/>
        <v>0</v>
      </c>
      <c r="BH466" s="2436">
        <f t="shared" si="1784"/>
        <v>0</v>
      </c>
      <c r="BI466" s="2506">
        <f t="shared" si="1784"/>
        <v>0</v>
      </c>
      <c r="BJ466" s="2435">
        <f t="shared" si="1784"/>
        <v>0</v>
      </c>
      <c r="BK466" s="2436">
        <f t="shared" si="1784"/>
        <v>0</v>
      </c>
      <c r="BL466" s="2506">
        <f t="shared" si="1784"/>
        <v>0</v>
      </c>
      <c r="BM466" s="2518">
        <f t="shared" si="1784"/>
        <v>0</v>
      </c>
      <c r="BN466" s="2441">
        <f t="shared" si="1784"/>
        <v>0</v>
      </c>
      <c r="BO466" s="2435">
        <f t="shared" si="1784"/>
        <v>0</v>
      </c>
      <c r="BP466" s="2436">
        <f t="shared" si="1784"/>
        <v>0</v>
      </c>
      <c r="BQ466" s="2436">
        <f t="shared" si="1784"/>
        <v>0</v>
      </c>
      <c r="BR466" s="2436">
        <f t="shared" si="1784"/>
        <v>0</v>
      </c>
      <c r="BS466" s="2506">
        <f t="shared" si="1784"/>
        <v>0</v>
      </c>
      <c r="BT466" s="2435">
        <f t="shared" ref="BT466:CV466" si="1785">BT372</f>
        <v>0</v>
      </c>
      <c r="BU466" s="2436">
        <f t="shared" si="1785"/>
        <v>0</v>
      </c>
      <c r="BV466" s="2506">
        <f t="shared" si="1785"/>
        <v>0</v>
      </c>
      <c r="BW466" s="2518">
        <f t="shared" si="1785"/>
        <v>0</v>
      </c>
      <c r="BX466" s="2441">
        <f t="shared" si="1785"/>
        <v>0</v>
      </c>
      <c r="BY466" s="2438">
        <f t="shared" si="1785"/>
        <v>0</v>
      </c>
      <c r="BZ466" s="2437">
        <f t="shared" si="1785"/>
        <v>0</v>
      </c>
      <c r="CA466" s="2441">
        <f t="shared" si="1785"/>
        <v>0</v>
      </c>
      <c r="CB466" s="181">
        <f t="shared" si="1785"/>
        <v>0</v>
      </c>
      <c r="CC466" s="2046" t="str">
        <f t="shared" si="1785"/>
        <v>المجموع</v>
      </c>
      <c r="CD466" s="2427">
        <f t="shared" si="1785"/>
        <v>0</v>
      </c>
      <c r="CE466" s="2425">
        <f t="shared" si="1785"/>
        <v>0</v>
      </c>
      <c r="CF466" s="2426">
        <f t="shared" si="1785"/>
        <v>0</v>
      </c>
      <c r="CG466" s="2430">
        <f t="shared" si="1785"/>
        <v>0</v>
      </c>
      <c r="CH466" s="2427">
        <f t="shared" si="1785"/>
        <v>0</v>
      </c>
      <c r="CI466" s="2425">
        <f t="shared" si="1785"/>
        <v>0</v>
      </c>
      <c r="CJ466" s="2426">
        <f t="shared" si="1785"/>
        <v>0</v>
      </c>
      <c r="CK466" s="2430">
        <f t="shared" si="1785"/>
        <v>0</v>
      </c>
      <c r="CL466" s="2427">
        <f t="shared" si="1785"/>
        <v>0</v>
      </c>
      <c r="CM466" s="2425">
        <f t="shared" si="1785"/>
        <v>0</v>
      </c>
      <c r="CN466" s="2426">
        <f t="shared" si="1785"/>
        <v>0</v>
      </c>
      <c r="CO466" s="2430">
        <f t="shared" si="1785"/>
        <v>0</v>
      </c>
      <c r="CP466" s="2427">
        <f t="shared" si="1785"/>
        <v>0</v>
      </c>
      <c r="CQ466" s="2426">
        <f t="shared" si="1785"/>
        <v>0</v>
      </c>
      <c r="CR466" s="2430">
        <f t="shared" si="1785"/>
        <v>0</v>
      </c>
      <c r="CS466" s="2427">
        <f t="shared" si="1785"/>
        <v>0</v>
      </c>
      <c r="CT466" s="2425">
        <f t="shared" si="1785"/>
        <v>0</v>
      </c>
      <c r="CU466" s="2426">
        <f t="shared" si="1785"/>
        <v>0</v>
      </c>
      <c r="CV466" s="2430">
        <f t="shared" si="1785"/>
        <v>0</v>
      </c>
      <c r="CW466" s="184"/>
      <c r="CX466" s="2424">
        <f t="shared" ref="CX466:DE466" si="1786">CX372</f>
        <v>0</v>
      </c>
      <c r="CY466" s="2425">
        <f t="shared" si="1786"/>
        <v>0</v>
      </c>
      <c r="CZ466" s="2426">
        <f t="shared" si="1786"/>
        <v>0</v>
      </c>
      <c r="DA466" s="2430">
        <f t="shared" si="1786"/>
        <v>0</v>
      </c>
      <c r="DB466" s="2427">
        <f t="shared" si="1786"/>
        <v>0</v>
      </c>
      <c r="DC466" s="2425">
        <f t="shared" si="1786"/>
        <v>0</v>
      </c>
      <c r="DD466" s="2426">
        <f t="shared" si="1786"/>
        <v>0</v>
      </c>
      <c r="DE466" s="2430">
        <f t="shared" si="1786"/>
        <v>0</v>
      </c>
      <c r="DF466" s="184"/>
      <c r="DG466" s="2430">
        <f>DG372</f>
        <v>0</v>
      </c>
      <c r="DH466" s="184"/>
      <c r="DI466" s="2515">
        <f>DI372</f>
        <v>0</v>
      </c>
      <c r="DJ466" s="2430">
        <f>DJ372</f>
        <v>0</v>
      </c>
      <c r="DK466" s="2439">
        <f>DK372</f>
        <v>0</v>
      </c>
      <c r="DL466" s="181"/>
      <c r="DM466" s="2430">
        <f>DM372</f>
        <v>0</v>
      </c>
      <c r="DN466" s="181"/>
      <c r="DO466" s="2465" t="str">
        <f t="shared" si="1695"/>
        <v>True</v>
      </c>
    </row>
    <row r="467" spans="1:119" s="234" customFormat="1" ht="39.9" customHeight="1" thickBot="1">
      <c r="A467" s="181">
        <f>A385</f>
        <v>0</v>
      </c>
      <c r="B467" s="8479" t="s">
        <v>1609</v>
      </c>
      <c r="C467" s="8467"/>
      <c r="D467" s="3013" t="str">
        <f>E374</f>
        <v>الخميس</v>
      </c>
      <c r="E467" s="8467" t="str">
        <f>$C$374</f>
        <v>محمد حافظ عباس امين</v>
      </c>
      <c r="F467" s="8467"/>
      <c r="G467" s="8472"/>
      <c r="H467" s="2420">
        <f t="shared" ref="H467:AM467" si="1787">H385</f>
        <v>0</v>
      </c>
      <c r="I467" s="2510">
        <f t="shared" si="1787"/>
        <v>0</v>
      </c>
      <c r="J467" s="2420">
        <f t="shared" si="1787"/>
        <v>0</v>
      </c>
      <c r="K467" s="2421">
        <f t="shared" si="1787"/>
        <v>0</v>
      </c>
      <c r="L467" s="2421">
        <f t="shared" si="1787"/>
        <v>0</v>
      </c>
      <c r="M467" s="2510">
        <f t="shared" si="1787"/>
        <v>0</v>
      </c>
      <c r="N467" s="2423">
        <f t="shared" si="1787"/>
        <v>0</v>
      </c>
      <c r="O467" s="2422">
        <f t="shared" si="1787"/>
        <v>0</v>
      </c>
      <c r="P467" s="2420">
        <f t="shared" si="1787"/>
        <v>0</v>
      </c>
      <c r="Q467" s="2510">
        <f t="shared" si="1787"/>
        <v>0</v>
      </c>
      <c r="R467" s="2423">
        <f t="shared" si="1787"/>
        <v>0</v>
      </c>
      <c r="S467" s="2422">
        <f t="shared" si="1787"/>
        <v>0</v>
      </c>
      <c r="T467" s="2444">
        <f t="shared" si="1787"/>
        <v>0</v>
      </c>
      <c r="U467" s="2514">
        <f t="shared" si="1787"/>
        <v>0</v>
      </c>
      <c r="V467" s="2444">
        <f t="shared" si="1787"/>
        <v>0</v>
      </c>
      <c r="W467" s="2443">
        <f t="shared" si="1787"/>
        <v>0</v>
      </c>
      <c r="X467" s="2420">
        <f t="shared" si="1787"/>
        <v>0</v>
      </c>
      <c r="Y467" s="2421">
        <f t="shared" si="1787"/>
        <v>0</v>
      </c>
      <c r="Z467" s="2510">
        <f t="shared" si="1787"/>
        <v>0</v>
      </c>
      <c r="AA467" s="2514">
        <f t="shared" si="1787"/>
        <v>0</v>
      </c>
      <c r="AB467" s="2444">
        <f t="shared" si="1787"/>
        <v>0</v>
      </c>
      <c r="AC467" s="2420">
        <f t="shared" si="1787"/>
        <v>0</v>
      </c>
      <c r="AD467" s="2421">
        <f t="shared" si="1787"/>
        <v>0</v>
      </c>
      <c r="AE467" s="2421">
        <f t="shared" si="1787"/>
        <v>0</v>
      </c>
      <c r="AF467" s="2421">
        <f t="shared" si="1787"/>
        <v>0</v>
      </c>
      <c r="AG467" s="2421">
        <f t="shared" si="1787"/>
        <v>0</v>
      </c>
      <c r="AH467" s="2510">
        <f t="shared" si="1787"/>
        <v>0</v>
      </c>
      <c r="AI467" s="2420">
        <f t="shared" si="1787"/>
        <v>0</v>
      </c>
      <c r="AJ467" s="2421">
        <f t="shared" si="1787"/>
        <v>0</v>
      </c>
      <c r="AK467" s="2510">
        <f t="shared" si="1787"/>
        <v>0</v>
      </c>
      <c r="AL467" s="2514">
        <f t="shared" si="1787"/>
        <v>0</v>
      </c>
      <c r="AM467" s="2444">
        <f t="shared" si="1787"/>
        <v>0</v>
      </c>
      <c r="AN467" s="2514">
        <f t="shared" ref="AN467:BS467" si="1788">AN385</f>
        <v>0</v>
      </c>
      <c r="AO467" s="2420">
        <f t="shared" si="1788"/>
        <v>0</v>
      </c>
      <c r="AP467" s="2421">
        <f t="shared" si="1788"/>
        <v>0</v>
      </c>
      <c r="AQ467" s="2421">
        <f t="shared" si="1788"/>
        <v>0</v>
      </c>
      <c r="AR467" s="2421">
        <f t="shared" si="1788"/>
        <v>0</v>
      </c>
      <c r="AS467" s="2510">
        <f t="shared" si="1788"/>
        <v>0</v>
      </c>
      <c r="AT467" s="2444">
        <f t="shared" si="1788"/>
        <v>0</v>
      </c>
      <c r="AU467" s="2445">
        <f t="shared" si="1788"/>
        <v>0</v>
      </c>
      <c r="AV467" s="184">
        <f t="shared" si="1788"/>
        <v>0</v>
      </c>
      <c r="AW467" s="3017" t="str">
        <f t="shared" si="1788"/>
        <v>الإجمالي</v>
      </c>
      <c r="AX467" s="2420">
        <f t="shared" si="1788"/>
        <v>0</v>
      </c>
      <c r="AY467" s="2421">
        <f t="shared" si="1788"/>
        <v>0</v>
      </c>
      <c r="AZ467" s="2421">
        <f t="shared" si="1788"/>
        <v>0</v>
      </c>
      <c r="BA467" s="2421">
        <f t="shared" si="1788"/>
        <v>0</v>
      </c>
      <c r="BB467" s="2421">
        <f t="shared" si="1788"/>
        <v>0</v>
      </c>
      <c r="BC467" s="2421">
        <f t="shared" si="1788"/>
        <v>0</v>
      </c>
      <c r="BD467" s="2510">
        <f t="shared" si="1788"/>
        <v>0</v>
      </c>
      <c r="BE467" s="2420">
        <f t="shared" si="1788"/>
        <v>0</v>
      </c>
      <c r="BF467" s="2421">
        <f t="shared" si="1788"/>
        <v>0</v>
      </c>
      <c r="BG467" s="2421">
        <f t="shared" si="1788"/>
        <v>0</v>
      </c>
      <c r="BH467" s="2421">
        <f t="shared" si="1788"/>
        <v>0</v>
      </c>
      <c r="BI467" s="2510">
        <f t="shared" si="1788"/>
        <v>0</v>
      </c>
      <c r="BJ467" s="2420">
        <f t="shared" si="1788"/>
        <v>0</v>
      </c>
      <c r="BK467" s="2421">
        <f t="shared" si="1788"/>
        <v>0</v>
      </c>
      <c r="BL467" s="2510">
        <f t="shared" si="1788"/>
        <v>0</v>
      </c>
      <c r="BM467" s="2514">
        <f t="shared" si="1788"/>
        <v>0</v>
      </c>
      <c r="BN467" s="2444">
        <f t="shared" si="1788"/>
        <v>0</v>
      </c>
      <c r="BO467" s="2420">
        <f t="shared" si="1788"/>
        <v>0</v>
      </c>
      <c r="BP467" s="2421">
        <f t="shared" si="1788"/>
        <v>0</v>
      </c>
      <c r="BQ467" s="2421">
        <f t="shared" si="1788"/>
        <v>0</v>
      </c>
      <c r="BR467" s="2421">
        <f t="shared" si="1788"/>
        <v>0</v>
      </c>
      <c r="BS467" s="2510">
        <f t="shared" si="1788"/>
        <v>0</v>
      </c>
      <c r="BT467" s="2420">
        <f t="shared" ref="BT467:CV467" si="1789">BT385</f>
        <v>0</v>
      </c>
      <c r="BU467" s="2421">
        <f t="shared" si="1789"/>
        <v>0</v>
      </c>
      <c r="BV467" s="2510">
        <f t="shared" si="1789"/>
        <v>0</v>
      </c>
      <c r="BW467" s="2514">
        <f t="shared" si="1789"/>
        <v>0</v>
      </c>
      <c r="BX467" s="2444">
        <f t="shared" si="1789"/>
        <v>0</v>
      </c>
      <c r="BY467" s="2423">
        <f t="shared" si="1789"/>
        <v>0</v>
      </c>
      <c r="BZ467" s="2422">
        <f t="shared" si="1789"/>
        <v>0</v>
      </c>
      <c r="CA467" s="2444">
        <f t="shared" si="1789"/>
        <v>0</v>
      </c>
      <c r="CB467" s="181">
        <f t="shared" si="1789"/>
        <v>0</v>
      </c>
      <c r="CC467" s="2512" t="str">
        <f t="shared" si="1789"/>
        <v>المجموع</v>
      </c>
      <c r="CD467" s="2423">
        <f t="shared" si="1789"/>
        <v>0</v>
      </c>
      <c r="CE467" s="2421">
        <f t="shared" si="1789"/>
        <v>0</v>
      </c>
      <c r="CF467" s="2422">
        <f t="shared" si="1789"/>
        <v>0</v>
      </c>
      <c r="CG467" s="2444">
        <f t="shared" si="1789"/>
        <v>0</v>
      </c>
      <c r="CH467" s="2423">
        <f t="shared" si="1789"/>
        <v>0</v>
      </c>
      <c r="CI467" s="2421">
        <f t="shared" si="1789"/>
        <v>0</v>
      </c>
      <c r="CJ467" s="2422">
        <f t="shared" si="1789"/>
        <v>0</v>
      </c>
      <c r="CK467" s="2444">
        <f t="shared" si="1789"/>
        <v>0</v>
      </c>
      <c r="CL467" s="2423">
        <f t="shared" si="1789"/>
        <v>0</v>
      </c>
      <c r="CM467" s="2421">
        <f t="shared" si="1789"/>
        <v>0</v>
      </c>
      <c r="CN467" s="2422">
        <f t="shared" si="1789"/>
        <v>0</v>
      </c>
      <c r="CO467" s="2444">
        <f t="shared" si="1789"/>
        <v>0</v>
      </c>
      <c r="CP467" s="2423">
        <f t="shared" si="1789"/>
        <v>0</v>
      </c>
      <c r="CQ467" s="2422">
        <f t="shared" si="1789"/>
        <v>0</v>
      </c>
      <c r="CR467" s="2444">
        <f t="shared" si="1789"/>
        <v>0</v>
      </c>
      <c r="CS467" s="2423">
        <f t="shared" si="1789"/>
        <v>0</v>
      </c>
      <c r="CT467" s="2421">
        <f t="shared" si="1789"/>
        <v>0</v>
      </c>
      <c r="CU467" s="2422">
        <f t="shared" si="1789"/>
        <v>0</v>
      </c>
      <c r="CV467" s="2444">
        <f t="shared" si="1789"/>
        <v>0</v>
      </c>
      <c r="CW467" s="184"/>
      <c r="CX467" s="2420">
        <f t="shared" ref="CX467:DE467" si="1790">CX385</f>
        <v>0</v>
      </c>
      <c r="CY467" s="2421">
        <f t="shared" si="1790"/>
        <v>0</v>
      </c>
      <c r="CZ467" s="2422">
        <f t="shared" si="1790"/>
        <v>0</v>
      </c>
      <c r="DA467" s="2444">
        <f t="shared" si="1790"/>
        <v>0</v>
      </c>
      <c r="DB467" s="2423">
        <f t="shared" si="1790"/>
        <v>0</v>
      </c>
      <c r="DC467" s="2421">
        <f t="shared" si="1790"/>
        <v>0</v>
      </c>
      <c r="DD467" s="2422">
        <f t="shared" si="1790"/>
        <v>0</v>
      </c>
      <c r="DE467" s="2444">
        <f t="shared" si="1790"/>
        <v>0</v>
      </c>
      <c r="DF467" s="184"/>
      <c r="DG467" s="2444">
        <f>DG385</f>
        <v>0</v>
      </c>
      <c r="DH467" s="184"/>
      <c r="DI467" s="2443">
        <f>DI385</f>
        <v>0</v>
      </c>
      <c r="DJ467" s="2444">
        <f>DJ385</f>
        <v>0</v>
      </c>
      <c r="DK467" s="2445">
        <f>DK385</f>
        <v>0</v>
      </c>
      <c r="DL467" s="181"/>
      <c r="DM467" s="2444">
        <f>DM385</f>
        <v>0</v>
      </c>
      <c r="DN467" s="181"/>
      <c r="DO467" s="2505" t="str">
        <f t="shared" si="1695"/>
        <v>True</v>
      </c>
    </row>
    <row r="468" spans="1:119" s="234" customFormat="1" ht="39.9" customHeight="1">
      <c r="A468" s="181"/>
      <c r="B468" s="8473" t="s">
        <v>325</v>
      </c>
      <c r="C468" s="8473"/>
      <c r="D468" s="8473"/>
      <c r="E468" s="8473"/>
      <c r="F468" s="8473"/>
      <c r="G468" s="8473"/>
      <c r="H468" s="184">
        <f>SUM(H444:H467)</f>
        <v>0</v>
      </c>
      <c r="I468" s="184">
        <f t="shared" ref="I468:AU468" si="1791">SUM(I444:I467)</f>
        <v>0</v>
      </c>
      <c r="J468" s="184">
        <f t="shared" si="1791"/>
        <v>0</v>
      </c>
      <c r="K468" s="184">
        <f t="shared" si="1791"/>
        <v>0</v>
      </c>
      <c r="L468" s="184">
        <f t="shared" si="1791"/>
        <v>0</v>
      </c>
      <c r="M468" s="184">
        <f t="shared" si="1791"/>
        <v>0</v>
      </c>
      <c r="N468" s="184">
        <f t="shared" si="1791"/>
        <v>0</v>
      </c>
      <c r="O468" s="184">
        <f t="shared" si="1791"/>
        <v>0</v>
      </c>
      <c r="P468" s="184">
        <f t="shared" si="1791"/>
        <v>0</v>
      </c>
      <c r="Q468" s="184">
        <f t="shared" si="1791"/>
        <v>0</v>
      </c>
      <c r="R468" s="184">
        <f t="shared" si="1791"/>
        <v>0</v>
      </c>
      <c r="S468" s="184">
        <f t="shared" si="1791"/>
        <v>0</v>
      </c>
      <c r="T468" s="184">
        <f t="shared" si="1791"/>
        <v>0</v>
      </c>
      <c r="U468" s="184">
        <f t="shared" si="1791"/>
        <v>0</v>
      </c>
      <c r="V468" s="184">
        <f t="shared" si="1791"/>
        <v>0</v>
      </c>
      <c r="W468" s="184">
        <f t="shared" si="1791"/>
        <v>0</v>
      </c>
      <c r="X468" s="184">
        <f t="shared" si="1791"/>
        <v>0</v>
      </c>
      <c r="Y468" s="184">
        <f t="shared" si="1791"/>
        <v>0</v>
      </c>
      <c r="Z468" s="184">
        <f t="shared" si="1791"/>
        <v>0</v>
      </c>
      <c r="AA468" s="184">
        <f t="shared" si="1791"/>
        <v>0</v>
      </c>
      <c r="AB468" s="184">
        <f t="shared" si="1791"/>
        <v>0</v>
      </c>
      <c r="AC468" s="184">
        <f t="shared" si="1791"/>
        <v>0</v>
      </c>
      <c r="AD468" s="184">
        <f t="shared" si="1791"/>
        <v>0</v>
      </c>
      <c r="AE468" s="184">
        <f t="shared" si="1791"/>
        <v>0</v>
      </c>
      <c r="AF468" s="184">
        <f t="shared" si="1791"/>
        <v>0</v>
      </c>
      <c r="AG468" s="184">
        <f t="shared" si="1791"/>
        <v>0</v>
      </c>
      <c r="AH468" s="184">
        <f t="shared" si="1791"/>
        <v>0</v>
      </c>
      <c r="AI468" s="184">
        <f t="shared" si="1791"/>
        <v>0</v>
      </c>
      <c r="AJ468" s="184">
        <f t="shared" si="1791"/>
        <v>0</v>
      </c>
      <c r="AK468" s="184">
        <f t="shared" si="1791"/>
        <v>0</v>
      </c>
      <c r="AL468" s="184">
        <f t="shared" si="1791"/>
        <v>0</v>
      </c>
      <c r="AM468" s="184">
        <f t="shared" si="1791"/>
        <v>0</v>
      </c>
      <c r="AN468" s="184">
        <f t="shared" si="1791"/>
        <v>0</v>
      </c>
      <c r="AO468" s="184">
        <f t="shared" si="1791"/>
        <v>0</v>
      </c>
      <c r="AP468" s="184">
        <f t="shared" si="1791"/>
        <v>0</v>
      </c>
      <c r="AQ468" s="184">
        <f t="shared" si="1791"/>
        <v>0</v>
      </c>
      <c r="AR468" s="184">
        <f t="shared" si="1791"/>
        <v>0</v>
      </c>
      <c r="AS468" s="184">
        <f t="shared" si="1791"/>
        <v>0</v>
      </c>
      <c r="AT468" s="184">
        <f t="shared" si="1791"/>
        <v>0</v>
      </c>
      <c r="AU468" s="184">
        <f t="shared" si="1791"/>
        <v>0</v>
      </c>
      <c r="AV468" s="184"/>
      <c r="AW468" s="184" t="s">
        <v>181</v>
      </c>
      <c r="AX468" s="184">
        <f t="shared" ref="AX468:CA468" si="1792">SUM(AX444:AX467)</f>
        <v>0</v>
      </c>
      <c r="AY468" s="184">
        <f t="shared" si="1792"/>
        <v>0</v>
      </c>
      <c r="AZ468" s="184">
        <f t="shared" si="1792"/>
        <v>0</v>
      </c>
      <c r="BA468" s="184">
        <f t="shared" si="1792"/>
        <v>0</v>
      </c>
      <c r="BB468" s="184">
        <f t="shared" si="1792"/>
        <v>0</v>
      </c>
      <c r="BC468" s="184">
        <f t="shared" si="1792"/>
        <v>0</v>
      </c>
      <c r="BD468" s="184">
        <f t="shared" si="1792"/>
        <v>0</v>
      </c>
      <c r="BE468" s="184">
        <f t="shared" si="1792"/>
        <v>0</v>
      </c>
      <c r="BF468" s="184">
        <f t="shared" si="1792"/>
        <v>0</v>
      </c>
      <c r="BG468" s="184">
        <f t="shared" si="1792"/>
        <v>0</v>
      </c>
      <c r="BH468" s="184">
        <f t="shared" si="1792"/>
        <v>0</v>
      </c>
      <c r="BI468" s="184">
        <f t="shared" si="1792"/>
        <v>0</v>
      </c>
      <c r="BJ468" s="184">
        <f t="shared" si="1792"/>
        <v>0</v>
      </c>
      <c r="BK468" s="184">
        <f t="shared" si="1792"/>
        <v>0</v>
      </c>
      <c r="BL468" s="184">
        <f t="shared" si="1792"/>
        <v>0</v>
      </c>
      <c r="BM468" s="184">
        <f t="shared" si="1792"/>
        <v>0</v>
      </c>
      <c r="BN468" s="184">
        <f t="shared" si="1792"/>
        <v>0</v>
      </c>
      <c r="BO468" s="184">
        <f t="shared" si="1792"/>
        <v>0</v>
      </c>
      <c r="BP468" s="184">
        <f t="shared" si="1792"/>
        <v>0</v>
      </c>
      <c r="BQ468" s="184">
        <f t="shared" si="1792"/>
        <v>0</v>
      </c>
      <c r="BR468" s="184">
        <f t="shared" si="1792"/>
        <v>0</v>
      </c>
      <c r="BS468" s="184">
        <f t="shared" si="1792"/>
        <v>0</v>
      </c>
      <c r="BT468" s="184">
        <f t="shared" si="1792"/>
        <v>0</v>
      </c>
      <c r="BU468" s="184">
        <f t="shared" si="1792"/>
        <v>0</v>
      </c>
      <c r="BV468" s="184">
        <f t="shared" si="1792"/>
        <v>0</v>
      </c>
      <c r="BW468" s="184">
        <f t="shared" si="1792"/>
        <v>0</v>
      </c>
      <c r="BX468" s="184">
        <f t="shared" si="1792"/>
        <v>0</v>
      </c>
      <c r="BY468" s="184">
        <f t="shared" si="1792"/>
        <v>0</v>
      </c>
      <c r="BZ468" s="184">
        <f t="shared" si="1792"/>
        <v>0</v>
      </c>
      <c r="CA468" s="184">
        <f t="shared" si="1792"/>
        <v>0</v>
      </c>
      <c r="CB468" s="184"/>
      <c r="CC468" s="184" t="s">
        <v>106</v>
      </c>
      <c r="CD468" s="184">
        <f t="shared" ref="CD468:DM468" si="1793">SUM(CD444:CD467)</f>
        <v>0</v>
      </c>
      <c r="CE468" s="184">
        <f t="shared" si="1793"/>
        <v>0</v>
      </c>
      <c r="CF468" s="184">
        <f t="shared" si="1793"/>
        <v>0</v>
      </c>
      <c r="CG468" s="184">
        <f t="shared" si="1793"/>
        <v>0</v>
      </c>
      <c r="CH468" s="184">
        <f t="shared" si="1793"/>
        <v>0</v>
      </c>
      <c r="CI468" s="184">
        <f t="shared" si="1793"/>
        <v>0</v>
      </c>
      <c r="CJ468" s="184">
        <f t="shared" si="1793"/>
        <v>0</v>
      </c>
      <c r="CK468" s="184">
        <f t="shared" si="1793"/>
        <v>0</v>
      </c>
      <c r="CL468" s="184">
        <f t="shared" si="1793"/>
        <v>0</v>
      </c>
      <c r="CM468" s="184">
        <f t="shared" si="1793"/>
        <v>0</v>
      </c>
      <c r="CN468" s="184">
        <f t="shared" si="1793"/>
        <v>0</v>
      </c>
      <c r="CO468" s="184">
        <f t="shared" si="1793"/>
        <v>0</v>
      </c>
      <c r="CP468" s="184">
        <f t="shared" si="1793"/>
        <v>0</v>
      </c>
      <c r="CQ468" s="184">
        <f t="shared" si="1793"/>
        <v>0</v>
      </c>
      <c r="CR468" s="184">
        <f t="shared" si="1793"/>
        <v>0</v>
      </c>
      <c r="CS468" s="184">
        <f t="shared" si="1793"/>
        <v>0</v>
      </c>
      <c r="CT468" s="184">
        <f t="shared" si="1793"/>
        <v>0</v>
      </c>
      <c r="CU468" s="184">
        <f t="shared" si="1793"/>
        <v>0</v>
      </c>
      <c r="CV468" s="184">
        <f t="shared" si="1793"/>
        <v>0</v>
      </c>
      <c r="CW468" s="184"/>
      <c r="CX468" s="184">
        <f t="shared" si="1793"/>
        <v>0</v>
      </c>
      <c r="CY468" s="184">
        <f t="shared" si="1793"/>
        <v>0</v>
      </c>
      <c r="CZ468" s="184">
        <f t="shared" si="1793"/>
        <v>0</v>
      </c>
      <c r="DA468" s="184">
        <f t="shared" si="1793"/>
        <v>0</v>
      </c>
      <c r="DB468" s="184">
        <f t="shared" si="1793"/>
        <v>0</v>
      </c>
      <c r="DC468" s="184">
        <f t="shared" si="1793"/>
        <v>0</v>
      </c>
      <c r="DD468" s="184">
        <f t="shared" si="1793"/>
        <v>0</v>
      </c>
      <c r="DE468" s="184">
        <f t="shared" si="1793"/>
        <v>0</v>
      </c>
      <c r="DF468" s="184"/>
      <c r="DG468" s="184">
        <f t="shared" si="1793"/>
        <v>0</v>
      </c>
      <c r="DH468" s="184"/>
      <c r="DI468" s="184">
        <f t="shared" si="1793"/>
        <v>0</v>
      </c>
      <c r="DJ468" s="184">
        <f t="shared" si="1793"/>
        <v>0</v>
      </c>
      <c r="DK468" s="184">
        <f t="shared" si="1793"/>
        <v>0</v>
      </c>
      <c r="DL468" s="184"/>
      <c r="DM468" s="184">
        <f t="shared" si="1793"/>
        <v>0</v>
      </c>
      <c r="DN468" s="181"/>
      <c r="DO468" s="181" t="str">
        <f t="shared" si="1695"/>
        <v>True</v>
      </c>
    </row>
    <row r="469" spans="1:119" s="234" customFormat="1" ht="39.9" customHeight="1">
      <c r="A469" s="181"/>
      <c r="B469" s="181"/>
      <c r="C469" s="181"/>
      <c r="D469" s="181"/>
      <c r="E469" s="181"/>
      <c r="F469" s="181"/>
      <c r="G469" s="181"/>
      <c r="H469" s="184"/>
      <c r="I469" s="184"/>
      <c r="J469" s="184"/>
      <c r="K469" s="184"/>
      <c r="L469" s="184"/>
      <c r="M469" s="184"/>
      <c r="N469" s="184"/>
      <c r="O469" s="184"/>
      <c r="P469" s="184"/>
      <c r="Q469" s="184"/>
      <c r="R469" s="184"/>
      <c r="S469" s="184"/>
      <c r="T469" s="184"/>
      <c r="U469" s="184"/>
      <c r="V469" s="184"/>
      <c r="W469" s="184"/>
      <c r="X469" s="184"/>
      <c r="Y469" s="184"/>
      <c r="Z469" s="184"/>
      <c r="AA469" s="184"/>
      <c r="AB469" s="184"/>
      <c r="AC469" s="184"/>
      <c r="AD469" s="184"/>
      <c r="AE469" s="184"/>
      <c r="AF469" s="184"/>
      <c r="AG469" s="184"/>
      <c r="AH469" s="184"/>
      <c r="AI469" s="184"/>
      <c r="AJ469" s="184"/>
      <c r="AK469" s="184"/>
      <c r="AL469" s="184"/>
      <c r="AM469" s="184"/>
      <c r="AN469" s="184"/>
      <c r="AO469" s="184"/>
      <c r="AP469" s="184"/>
      <c r="AQ469" s="184"/>
      <c r="AR469" s="184"/>
      <c r="AS469" s="184"/>
      <c r="AT469" s="184"/>
      <c r="AU469" s="184"/>
      <c r="AV469" s="184"/>
      <c r="AW469" s="187"/>
      <c r="AX469" s="184"/>
      <c r="AY469" s="184"/>
      <c r="AZ469" s="184"/>
      <c r="BA469" s="184"/>
      <c r="BB469" s="184"/>
      <c r="BC469" s="184"/>
      <c r="BD469" s="184"/>
      <c r="BE469" s="184"/>
      <c r="BF469" s="184"/>
      <c r="BG469" s="184"/>
      <c r="BH469" s="184"/>
      <c r="BI469" s="184"/>
      <c r="BJ469" s="184"/>
      <c r="BK469" s="184"/>
      <c r="BL469" s="184"/>
      <c r="BM469" s="184"/>
      <c r="BN469" s="184"/>
      <c r="BO469" s="184"/>
      <c r="BP469" s="184"/>
      <c r="BQ469" s="184"/>
      <c r="BR469" s="184"/>
      <c r="BS469" s="184"/>
      <c r="BT469" s="184"/>
      <c r="BU469" s="184"/>
      <c r="BV469" s="184"/>
      <c r="BW469" s="184"/>
      <c r="BX469" s="184"/>
      <c r="BY469" s="184"/>
      <c r="BZ469" s="184"/>
      <c r="CA469" s="184"/>
      <c r="CB469" s="181"/>
      <c r="CC469" s="233"/>
      <c r="CD469" s="184"/>
      <c r="CE469" s="184"/>
      <c r="CF469" s="184"/>
      <c r="CG469" s="184"/>
      <c r="CH469" s="184"/>
      <c r="CI469" s="184"/>
      <c r="CJ469" s="184"/>
      <c r="CK469" s="184"/>
      <c r="CL469" s="184"/>
      <c r="CM469" s="184"/>
      <c r="CN469" s="184"/>
      <c r="CO469" s="184"/>
      <c r="CP469" s="184"/>
      <c r="CQ469" s="184"/>
      <c r="CR469" s="184"/>
      <c r="CS469" s="184"/>
      <c r="CT469" s="184"/>
      <c r="CU469" s="184"/>
      <c r="CV469" s="184"/>
      <c r="CW469" s="184"/>
      <c r="CX469" s="184"/>
      <c r="CY469" s="184"/>
      <c r="CZ469" s="184"/>
      <c r="DA469" s="184"/>
      <c r="DB469" s="184"/>
      <c r="DC469" s="184"/>
      <c r="DD469" s="184"/>
      <c r="DE469" s="184"/>
      <c r="DF469" s="184"/>
      <c r="DG469" s="184"/>
      <c r="DH469" s="184"/>
      <c r="DI469" s="184"/>
      <c r="DJ469" s="184"/>
      <c r="DK469" s="184"/>
      <c r="DL469" s="181"/>
      <c r="DM469" s="184"/>
      <c r="DN469" s="181"/>
      <c r="DO469" s="181"/>
    </row>
    <row r="470" spans="1:119" s="234" customFormat="1" ht="39.9" customHeight="1" thickBot="1">
      <c r="A470" s="181"/>
      <c r="B470" s="181"/>
      <c r="C470" s="181"/>
      <c r="D470" s="181"/>
      <c r="E470" s="181"/>
      <c r="F470" s="181"/>
      <c r="G470" s="181"/>
      <c r="H470" s="184"/>
      <c r="I470" s="184"/>
      <c r="J470" s="184"/>
      <c r="K470" s="184"/>
      <c r="L470" s="184"/>
      <c r="M470" s="184"/>
      <c r="N470" s="184"/>
      <c r="O470" s="184"/>
      <c r="P470" s="184"/>
      <c r="Q470" s="184"/>
      <c r="R470" s="184"/>
      <c r="S470" s="184"/>
      <c r="T470" s="184"/>
      <c r="U470" s="184"/>
      <c r="V470" s="184"/>
      <c r="W470" s="184"/>
      <c r="X470" s="184"/>
      <c r="Y470" s="184"/>
      <c r="Z470" s="184"/>
      <c r="AA470" s="184"/>
      <c r="AB470" s="184"/>
      <c r="AC470" s="184"/>
      <c r="AD470" s="184"/>
      <c r="AE470" s="184"/>
      <c r="AF470" s="184"/>
      <c r="AG470" s="184"/>
      <c r="AH470" s="184"/>
      <c r="AI470" s="184"/>
      <c r="AJ470" s="184"/>
      <c r="AK470" s="184"/>
      <c r="AL470" s="184"/>
      <c r="AM470" s="184"/>
      <c r="AN470" s="184"/>
      <c r="AO470" s="184"/>
      <c r="AP470" s="184"/>
      <c r="AQ470" s="184"/>
      <c r="AR470" s="184"/>
      <c r="AS470" s="184"/>
      <c r="AT470" s="184"/>
      <c r="AU470" s="184"/>
      <c r="AV470" s="184"/>
      <c r="AW470" s="187"/>
      <c r="AX470" s="184"/>
      <c r="AY470" s="184"/>
      <c r="AZ470" s="184"/>
      <c r="BA470" s="184"/>
      <c r="BB470" s="184"/>
      <c r="BC470" s="184"/>
      <c r="BD470" s="184"/>
      <c r="BE470" s="184"/>
      <c r="BF470" s="184"/>
      <c r="BG470" s="184"/>
      <c r="BH470" s="184"/>
      <c r="BI470" s="184"/>
      <c r="BJ470" s="184"/>
      <c r="BK470" s="184"/>
      <c r="BL470" s="184"/>
      <c r="BM470" s="184"/>
      <c r="BN470" s="184"/>
      <c r="BO470" s="184"/>
      <c r="BP470" s="184"/>
      <c r="BQ470" s="184"/>
      <c r="BR470" s="184"/>
      <c r="BS470" s="184"/>
      <c r="BT470" s="184"/>
      <c r="BU470" s="184"/>
      <c r="BV470" s="184"/>
      <c r="BW470" s="184"/>
      <c r="BX470" s="184"/>
      <c r="BY470" s="184"/>
      <c r="BZ470" s="184"/>
      <c r="CA470" s="184"/>
      <c r="CB470" s="181"/>
      <c r="CC470" s="233"/>
      <c r="CD470" s="184"/>
      <c r="CE470" s="184"/>
      <c r="CF470" s="184"/>
      <c r="CG470" s="184"/>
      <c r="CH470" s="184"/>
      <c r="CI470" s="184"/>
      <c r="CJ470" s="184"/>
      <c r="CK470" s="184"/>
      <c r="CL470" s="184"/>
      <c r="CM470" s="184"/>
      <c r="CN470" s="184"/>
      <c r="CO470" s="184"/>
      <c r="CP470" s="184"/>
      <c r="CQ470" s="184"/>
      <c r="CR470" s="184"/>
      <c r="CS470" s="184"/>
      <c r="CT470" s="184"/>
      <c r="CU470" s="184"/>
      <c r="CV470" s="184"/>
      <c r="CW470" s="184"/>
      <c r="CX470" s="184"/>
      <c r="CY470" s="184"/>
      <c r="CZ470" s="184"/>
      <c r="DA470" s="184"/>
      <c r="DB470" s="184"/>
      <c r="DC470" s="184"/>
      <c r="DD470" s="184"/>
      <c r="DE470" s="184"/>
      <c r="DF470" s="184"/>
      <c r="DG470" s="184"/>
      <c r="DH470" s="184"/>
      <c r="DI470" s="184"/>
      <c r="DJ470" s="184"/>
      <c r="DK470" s="184"/>
      <c r="DL470" s="181"/>
      <c r="DM470" s="184"/>
      <c r="DN470" s="181"/>
      <c r="DO470" s="181"/>
    </row>
    <row r="471" spans="1:119" s="234" customFormat="1" ht="39.9" customHeight="1" thickBot="1">
      <c r="A471" s="181"/>
      <c r="B471" s="3021"/>
      <c r="C471" s="3022"/>
      <c r="D471" s="3022"/>
      <c r="E471" s="3022"/>
      <c r="F471" s="3023"/>
      <c r="G471" s="2033"/>
      <c r="H471" s="970"/>
      <c r="I471" s="970"/>
      <c r="J471" s="970"/>
      <c r="K471" s="970"/>
      <c r="L471" s="970"/>
      <c r="M471" s="970"/>
      <c r="N471" s="970"/>
      <c r="O471" s="970"/>
      <c r="P471" s="970"/>
      <c r="Q471" s="2063" t="s">
        <v>709</v>
      </c>
      <c r="R471" s="970"/>
      <c r="S471" s="970"/>
      <c r="T471" s="970"/>
      <c r="U471" s="3024"/>
      <c r="V471" s="970"/>
      <c r="W471" s="970"/>
      <c r="X471" s="970"/>
      <c r="Y471" s="970"/>
      <c r="Z471" s="970"/>
      <c r="AA471" s="970"/>
      <c r="AB471" s="970"/>
      <c r="AC471" s="970"/>
      <c r="AD471" s="970"/>
      <c r="AE471" s="970"/>
      <c r="AF471" s="970"/>
      <c r="AG471" s="970"/>
      <c r="AH471" s="970"/>
      <c r="AI471" s="970"/>
      <c r="AJ471" s="970"/>
      <c r="AK471" s="970"/>
      <c r="AL471" s="970"/>
      <c r="AM471" s="970"/>
      <c r="AN471" s="970"/>
      <c r="AO471" s="970"/>
      <c r="AP471" s="970"/>
      <c r="AQ471" s="970"/>
      <c r="AR471" s="970"/>
      <c r="AS471" s="970"/>
      <c r="AT471" s="970"/>
      <c r="AU471" s="964"/>
      <c r="AV471" s="184"/>
      <c r="AW471" s="2062"/>
      <c r="AX471" s="970"/>
      <c r="AY471" s="970"/>
      <c r="AZ471" s="970"/>
      <c r="BA471" s="970"/>
      <c r="BB471" s="970"/>
      <c r="BC471" s="970"/>
      <c r="BD471" s="970"/>
      <c r="BE471" s="970"/>
      <c r="BF471" s="970"/>
      <c r="BG471" s="970"/>
      <c r="BH471" s="970"/>
      <c r="BI471" s="970"/>
      <c r="BJ471" s="970"/>
      <c r="BK471" s="970"/>
      <c r="BL471" s="970"/>
      <c r="BM471" s="970"/>
      <c r="BN471" s="970"/>
      <c r="BO471" s="970"/>
      <c r="BP471" s="970"/>
      <c r="BQ471" s="970"/>
      <c r="BR471" s="970"/>
      <c r="BS471" s="970"/>
      <c r="BT471" s="970"/>
      <c r="BU471" s="970"/>
      <c r="BV471" s="970"/>
      <c r="BW471" s="970"/>
      <c r="BX471" s="970"/>
      <c r="BY471" s="970"/>
      <c r="BZ471" s="970"/>
      <c r="CA471" s="964"/>
      <c r="CB471" s="181"/>
      <c r="CC471" s="971"/>
      <c r="CD471" s="970"/>
      <c r="CE471" s="970"/>
      <c r="CF471" s="970"/>
      <c r="CG471" s="970"/>
      <c r="CH471" s="970"/>
      <c r="CI471" s="970"/>
      <c r="CJ471" s="970"/>
      <c r="CK471" s="970"/>
      <c r="CL471" s="970"/>
      <c r="CM471" s="970"/>
      <c r="CN471" s="970"/>
      <c r="CO471" s="970"/>
      <c r="CP471" s="970"/>
      <c r="CQ471" s="970"/>
      <c r="CR471" s="970"/>
      <c r="CS471" s="970"/>
      <c r="CT471" s="970"/>
      <c r="CU471" s="970"/>
      <c r="CV471" s="964"/>
      <c r="CW471" s="184"/>
      <c r="CX471" s="972"/>
      <c r="CY471" s="970"/>
      <c r="CZ471" s="970"/>
      <c r="DA471" s="970"/>
      <c r="DB471" s="970"/>
      <c r="DC471" s="970"/>
      <c r="DD471" s="970"/>
      <c r="DE471" s="964"/>
      <c r="DF471" s="184"/>
      <c r="DG471" s="962"/>
      <c r="DH471" s="184"/>
      <c r="DI471" s="972"/>
      <c r="DJ471" s="970"/>
      <c r="DK471" s="964"/>
      <c r="DL471" s="181"/>
      <c r="DM471" s="962"/>
      <c r="DN471" s="181"/>
      <c r="DO471" s="960"/>
    </row>
    <row r="472" spans="1:119" s="234" customFormat="1" ht="39.9" customHeight="1" thickBot="1">
      <c r="A472" s="181"/>
      <c r="B472" s="181"/>
      <c r="C472" s="181"/>
      <c r="D472" s="181"/>
      <c r="E472" s="181"/>
      <c r="F472" s="181"/>
      <c r="G472" s="181"/>
      <c r="H472" s="184"/>
      <c r="I472" s="184"/>
      <c r="J472" s="184"/>
      <c r="K472" s="184"/>
      <c r="L472" s="184"/>
      <c r="M472" s="184"/>
      <c r="N472" s="184"/>
      <c r="O472" s="184"/>
      <c r="P472" s="184"/>
      <c r="Q472" s="184"/>
      <c r="R472" s="184"/>
      <c r="S472" s="184"/>
      <c r="T472" s="184"/>
      <c r="U472" s="184"/>
      <c r="V472" s="184"/>
      <c r="W472" s="184"/>
      <c r="X472" s="184"/>
      <c r="Y472" s="184"/>
      <c r="Z472" s="184"/>
      <c r="AA472" s="184"/>
      <c r="AB472" s="184"/>
      <c r="AC472" s="184"/>
      <c r="AD472" s="184"/>
      <c r="AE472" s="184"/>
      <c r="AF472" s="184"/>
      <c r="AG472" s="184"/>
      <c r="AH472" s="184"/>
      <c r="AI472" s="184"/>
      <c r="AJ472" s="184"/>
      <c r="AK472" s="184"/>
      <c r="AL472" s="184"/>
      <c r="AM472" s="184"/>
      <c r="AN472" s="184"/>
      <c r="AO472" s="184"/>
      <c r="AP472" s="184"/>
      <c r="AQ472" s="184"/>
      <c r="AR472" s="184"/>
      <c r="AS472" s="184"/>
      <c r="AT472" s="184"/>
      <c r="AU472" s="184"/>
      <c r="AV472" s="184"/>
      <c r="AW472" s="187"/>
      <c r="AX472" s="184"/>
      <c r="AY472" s="184"/>
      <c r="AZ472" s="184"/>
      <c r="BA472" s="184"/>
      <c r="BB472" s="184"/>
      <c r="BC472" s="184"/>
      <c r="BD472" s="184"/>
      <c r="BE472" s="184"/>
      <c r="BF472" s="184"/>
      <c r="BG472" s="184"/>
      <c r="BH472" s="184"/>
      <c r="BI472" s="184"/>
      <c r="BJ472" s="184"/>
      <c r="BK472" s="184"/>
      <c r="BL472" s="184"/>
      <c r="BM472" s="184"/>
      <c r="BN472" s="184"/>
      <c r="BO472" s="184"/>
      <c r="BP472" s="184"/>
      <c r="BQ472" s="184"/>
      <c r="BR472" s="184"/>
      <c r="BS472" s="184"/>
      <c r="BT472" s="184"/>
      <c r="BU472" s="184"/>
      <c r="BV472" s="184"/>
      <c r="BW472" s="184"/>
      <c r="BX472" s="184"/>
      <c r="BY472" s="184"/>
      <c r="BZ472" s="184"/>
      <c r="CA472" s="184"/>
      <c r="CB472" s="181"/>
      <c r="CC472" s="233"/>
      <c r="CD472" s="184"/>
      <c r="CE472" s="184"/>
      <c r="CF472" s="184"/>
      <c r="CG472" s="184"/>
      <c r="CH472" s="184"/>
      <c r="CI472" s="184"/>
      <c r="CJ472" s="184"/>
      <c r="CK472" s="184"/>
      <c r="CL472" s="184"/>
      <c r="CM472" s="184"/>
      <c r="CN472" s="184"/>
      <c r="CO472" s="184"/>
      <c r="CP472" s="184"/>
      <c r="CQ472" s="184"/>
      <c r="CR472" s="184"/>
      <c r="CS472" s="184"/>
      <c r="CT472" s="184"/>
      <c r="CU472" s="184"/>
      <c r="CV472" s="184"/>
      <c r="CW472" s="184"/>
      <c r="CX472" s="184"/>
      <c r="CY472" s="184"/>
      <c r="CZ472" s="184"/>
      <c r="DA472" s="184"/>
      <c r="DB472" s="184"/>
      <c r="DC472" s="184"/>
      <c r="DD472" s="184"/>
      <c r="DE472" s="184"/>
      <c r="DF472" s="184"/>
      <c r="DG472" s="184"/>
      <c r="DH472" s="184"/>
      <c r="DI472" s="184"/>
      <c r="DJ472" s="184"/>
      <c r="DK472" s="184"/>
      <c r="DL472" s="181"/>
      <c r="DM472" s="184"/>
      <c r="DN472" s="181"/>
      <c r="DO472" s="181"/>
    </row>
    <row r="473" spans="1:119" s="234" customFormat="1" ht="39.9" customHeight="1" thickBot="1">
      <c r="A473" s="181">
        <f>A66</f>
        <v>0</v>
      </c>
      <c r="B473" s="8459" t="str">
        <f>"اجمالى د/3 بندر "&amp;F61</f>
        <v>اجمالى د/3 بندر مدني حكومة</v>
      </c>
      <c r="C473" s="8460"/>
      <c r="D473" s="8461"/>
      <c r="E473" s="8459" t="str">
        <f>$C$49</f>
        <v>احمد عبد الرؤف ابو العطا عبد الرؤف</v>
      </c>
      <c r="F473" s="8460">
        <f>F119</f>
        <v>0</v>
      </c>
      <c r="G473" s="8461" t="str">
        <f>G119</f>
        <v>2023.</v>
      </c>
      <c r="H473" s="2402">
        <f t="shared" ref="H473:AM473" si="1794">H66</f>
        <v>0</v>
      </c>
      <c r="I473" s="973">
        <f t="shared" si="1794"/>
        <v>0</v>
      </c>
      <c r="J473" s="2402">
        <f t="shared" si="1794"/>
        <v>0</v>
      </c>
      <c r="K473" s="2404">
        <f t="shared" si="1794"/>
        <v>0</v>
      </c>
      <c r="L473" s="2404">
        <f t="shared" si="1794"/>
        <v>0</v>
      </c>
      <c r="M473" s="973">
        <f t="shared" si="1794"/>
        <v>0</v>
      </c>
      <c r="N473" s="2402">
        <f t="shared" si="1794"/>
        <v>0</v>
      </c>
      <c r="O473" s="973">
        <f t="shared" si="1794"/>
        <v>0</v>
      </c>
      <c r="P473" s="2402">
        <f t="shared" si="1794"/>
        <v>0</v>
      </c>
      <c r="Q473" s="973">
        <f t="shared" si="1794"/>
        <v>0</v>
      </c>
      <c r="R473" s="2402">
        <f t="shared" si="1794"/>
        <v>0</v>
      </c>
      <c r="S473" s="973">
        <f t="shared" si="1794"/>
        <v>0</v>
      </c>
      <c r="T473" s="962">
        <f t="shared" si="1794"/>
        <v>0</v>
      </c>
      <c r="U473" s="962">
        <f t="shared" si="1794"/>
        <v>0</v>
      </c>
      <c r="V473" s="2402">
        <f t="shared" si="1794"/>
        <v>0</v>
      </c>
      <c r="W473" s="973">
        <f t="shared" si="1794"/>
        <v>0</v>
      </c>
      <c r="X473" s="2402">
        <f t="shared" si="1794"/>
        <v>0</v>
      </c>
      <c r="Y473" s="2404">
        <f t="shared" si="1794"/>
        <v>0</v>
      </c>
      <c r="Z473" s="2404">
        <f t="shared" si="1794"/>
        <v>0</v>
      </c>
      <c r="AA473" s="973">
        <f t="shared" si="1794"/>
        <v>0</v>
      </c>
      <c r="AB473" s="962">
        <f t="shared" si="1794"/>
        <v>0</v>
      </c>
      <c r="AC473" s="2402">
        <f t="shared" si="1794"/>
        <v>0</v>
      </c>
      <c r="AD473" s="2404">
        <f t="shared" si="1794"/>
        <v>0</v>
      </c>
      <c r="AE473" s="2404">
        <f t="shared" si="1794"/>
        <v>0</v>
      </c>
      <c r="AF473" s="2404">
        <f t="shared" si="1794"/>
        <v>0</v>
      </c>
      <c r="AG473" s="2404">
        <f t="shared" si="1794"/>
        <v>0</v>
      </c>
      <c r="AH473" s="973">
        <f t="shared" si="1794"/>
        <v>0</v>
      </c>
      <c r="AI473" s="2402">
        <f t="shared" si="1794"/>
        <v>0</v>
      </c>
      <c r="AJ473" s="2404">
        <f t="shared" si="1794"/>
        <v>0</v>
      </c>
      <c r="AK473" s="975">
        <f t="shared" si="1794"/>
        <v>0</v>
      </c>
      <c r="AL473" s="962">
        <f t="shared" si="1794"/>
        <v>0</v>
      </c>
      <c r="AM473" s="962">
        <f t="shared" si="1794"/>
        <v>0</v>
      </c>
      <c r="AN473" s="962">
        <f t="shared" ref="AN473:BS473" si="1795">AN66</f>
        <v>0</v>
      </c>
      <c r="AO473" s="2402">
        <f t="shared" si="1795"/>
        <v>0</v>
      </c>
      <c r="AP473" s="2404">
        <f t="shared" si="1795"/>
        <v>0</v>
      </c>
      <c r="AQ473" s="2404">
        <f t="shared" si="1795"/>
        <v>0</v>
      </c>
      <c r="AR473" s="2404">
        <f t="shared" si="1795"/>
        <v>0</v>
      </c>
      <c r="AS473" s="2404">
        <f t="shared" si="1795"/>
        <v>0</v>
      </c>
      <c r="AT473" s="973">
        <f t="shared" si="1795"/>
        <v>0</v>
      </c>
      <c r="AU473" s="962">
        <f t="shared" si="1795"/>
        <v>0</v>
      </c>
      <c r="AV473" s="184">
        <f t="shared" si="1795"/>
        <v>0</v>
      </c>
      <c r="AW473" s="2513" t="str">
        <f t="shared" si="1795"/>
        <v>الإجمالي</v>
      </c>
      <c r="AX473" s="2402">
        <f t="shared" si="1795"/>
        <v>0</v>
      </c>
      <c r="AY473" s="2404">
        <f t="shared" si="1795"/>
        <v>0</v>
      </c>
      <c r="AZ473" s="2404">
        <f t="shared" si="1795"/>
        <v>0</v>
      </c>
      <c r="BA473" s="2404">
        <f t="shared" si="1795"/>
        <v>0</v>
      </c>
      <c r="BB473" s="2404">
        <f t="shared" si="1795"/>
        <v>0</v>
      </c>
      <c r="BC473" s="2404">
        <f t="shared" si="1795"/>
        <v>0</v>
      </c>
      <c r="BD473" s="973">
        <f t="shared" si="1795"/>
        <v>0</v>
      </c>
      <c r="BE473" s="2402">
        <f t="shared" si="1795"/>
        <v>0</v>
      </c>
      <c r="BF473" s="2404">
        <f t="shared" si="1795"/>
        <v>0</v>
      </c>
      <c r="BG473" s="2404">
        <f t="shared" si="1795"/>
        <v>0</v>
      </c>
      <c r="BH473" s="2404">
        <f t="shared" si="1795"/>
        <v>0</v>
      </c>
      <c r="BI473" s="973">
        <f t="shared" si="1795"/>
        <v>0</v>
      </c>
      <c r="BJ473" s="2402">
        <f t="shared" si="1795"/>
        <v>0</v>
      </c>
      <c r="BK473" s="2404">
        <f t="shared" si="1795"/>
        <v>0</v>
      </c>
      <c r="BL473" s="973">
        <f t="shared" si="1795"/>
        <v>0</v>
      </c>
      <c r="BM473" s="962">
        <f t="shared" si="1795"/>
        <v>0</v>
      </c>
      <c r="BN473" s="962">
        <f t="shared" si="1795"/>
        <v>0</v>
      </c>
      <c r="BO473" s="2402">
        <f t="shared" si="1795"/>
        <v>0</v>
      </c>
      <c r="BP473" s="2404">
        <f t="shared" si="1795"/>
        <v>0</v>
      </c>
      <c r="BQ473" s="2404">
        <f t="shared" si="1795"/>
        <v>0</v>
      </c>
      <c r="BR473" s="2404">
        <f t="shared" si="1795"/>
        <v>0</v>
      </c>
      <c r="BS473" s="973">
        <f t="shared" si="1795"/>
        <v>0</v>
      </c>
      <c r="BT473" s="2402">
        <f t="shared" ref="BT473:CY473" si="1796">BT66</f>
        <v>0</v>
      </c>
      <c r="BU473" s="2404">
        <f t="shared" si="1796"/>
        <v>0</v>
      </c>
      <c r="BV473" s="2404">
        <f t="shared" si="1796"/>
        <v>0</v>
      </c>
      <c r="BW473" s="973">
        <f t="shared" si="1796"/>
        <v>0</v>
      </c>
      <c r="BX473" s="962">
        <f t="shared" si="1796"/>
        <v>0</v>
      </c>
      <c r="BY473" s="2402">
        <f t="shared" si="1796"/>
        <v>0</v>
      </c>
      <c r="BZ473" s="973">
        <f t="shared" si="1796"/>
        <v>0</v>
      </c>
      <c r="CA473" s="964">
        <f t="shared" si="1796"/>
        <v>0</v>
      </c>
      <c r="CB473" s="181">
        <f t="shared" si="1796"/>
        <v>0</v>
      </c>
      <c r="CC473" s="974" t="str">
        <f t="shared" si="1796"/>
        <v>المجموع</v>
      </c>
      <c r="CD473" s="2403">
        <f t="shared" si="1796"/>
        <v>0</v>
      </c>
      <c r="CE473" s="2404">
        <f t="shared" si="1796"/>
        <v>0</v>
      </c>
      <c r="CF473" s="975">
        <f t="shared" si="1796"/>
        <v>0</v>
      </c>
      <c r="CG473" s="962">
        <f t="shared" si="1796"/>
        <v>0</v>
      </c>
      <c r="CH473" s="2403">
        <f t="shared" si="1796"/>
        <v>0</v>
      </c>
      <c r="CI473" s="2404">
        <f t="shared" si="1796"/>
        <v>0</v>
      </c>
      <c r="CJ473" s="975">
        <f t="shared" si="1796"/>
        <v>0</v>
      </c>
      <c r="CK473" s="962">
        <f t="shared" si="1796"/>
        <v>0</v>
      </c>
      <c r="CL473" s="2403">
        <f t="shared" si="1796"/>
        <v>0</v>
      </c>
      <c r="CM473" s="2404">
        <f t="shared" si="1796"/>
        <v>0</v>
      </c>
      <c r="CN473" s="975">
        <f t="shared" si="1796"/>
        <v>0</v>
      </c>
      <c r="CO473" s="962">
        <f t="shared" si="1796"/>
        <v>0</v>
      </c>
      <c r="CP473" s="2403">
        <f t="shared" si="1796"/>
        <v>0</v>
      </c>
      <c r="CQ473" s="975">
        <f t="shared" si="1796"/>
        <v>0</v>
      </c>
      <c r="CR473" s="962">
        <f t="shared" si="1796"/>
        <v>0</v>
      </c>
      <c r="CS473" s="2403">
        <f t="shared" si="1796"/>
        <v>0</v>
      </c>
      <c r="CT473" s="2404">
        <f t="shared" si="1796"/>
        <v>0</v>
      </c>
      <c r="CU473" s="975">
        <f t="shared" si="1796"/>
        <v>0</v>
      </c>
      <c r="CV473" s="962">
        <f t="shared" si="1796"/>
        <v>0</v>
      </c>
      <c r="CW473" s="184">
        <f t="shared" si="1796"/>
        <v>0</v>
      </c>
      <c r="CX473" s="2402">
        <f t="shared" si="1796"/>
        <v>0</v>
      </c>
      <c r="CY473" s="2404">
        <f t="shared" si="1796"/>
        <v>0</v>
      </c>
      <c r="CZ473" s="975">
        <f t="shared" ref="CZ473:DM473" si="1797">CZ66</f>
        <v>0</v>
      </c>
      <c r="DA473" s="962">
        <f t="shared" si="1797"/>
        <v>0</v>
      </c>
      <c r="DB473" s="2403">
        <f t="shared" si="1797"/>
        <v>0</v>
      </c>
      <c r="DC473" s="2404">
        <f t="shared" si="1797"/>
        <v>0</v>
      </c>
      <c r="DD473" s="975">
        <f t="shared" si="1797"/>
        <v>0</v>
      </c>
      <c r="DE473" s="962">
        <f t="shared" si="1797"/>
        <v>0</v>
      </c>
      <c r="DF473" s="184">
        <f t="shared" si="1797"/>
        <v>0</v>
      </c>
      <c r="DG473" s="962">
        <f t="shared" si="1797"/>
        <v>0</v>
      </c>
      <c r="DH473" s="184">
        <f t="shared" si="1797"/>
        <v>0</v>
      </c>
      <c r="DI473" s="972">
        <f t="shared" si="1797"/>
        <v>0</v>
      </c>
      <c r="DJ473" s="962">
        <f t="shared" si="1797"/>
        <v>0</v>
      </c>
      <c r="DK473" s="964">
        <f t="shared" si="1797"/>
        <v>0</v>
      </c>
      <c r="DL473" s="181">
        <f t="shared" si="1797"/>
        <v>0</v>
      </c>
      <c r="DM473" s="962">
        <f t="shared" si="1797"/>
        <v>0</v>
      </c>
      <c r="DN473" s="181"/>
      <c r="DO473" s="960" t="str">
        <f>IF(AND($U473=$V473+$W473+$AN473+$AT473,$X473=SUM($AX473:$BD473),$Y473=SUM($BE473:$BL473),$Z473=$BM473,$AA473=SUM($AX473:$BM473),$AB473=$BN473,$AC473=$BO473,$AD473=$BP473,$AE473=$BQ473,$AF473=$BR473,$AG473=$BS473,$AH473=SUM($BO473:$BS473),$AI473=$BT473,$AJ473=$BU473,$AK473=$BV473,$AL473=SUM($BT473:$BV473),$AM473=$BW473,$AN473=$BX473,$AP473=$BY473,$AQ473=$BZ473,$AB473+$AH473=$CG473,$AO473=$CK473,$AP473=$CO473,$AQ473=$CR473,$AR473=$DA473,$AS473=$DE473,$AR473+$AS473=$CV473,$DG473=$AB473+$AH473+$AT473,$DI473=$CD473+$CH473+$CL473+$CP473+$CS473,$DJ473=$CE473+$CI473+$CM473+$CQ473+$CT473,$DK473=$CF473+$CJ473+$CN473+$CU473,$DM473=SUM($DI473:$DK473),$DM473=$DG473), "True", "False")</f>
        <v>True</v>
      </c>
    </row>
    <row r="474" spans="1:119" s="234" customFormat="1" ht="39.9" customHeight="1">
      <c r="A474" s="181"/>
      <c r="B474" s="181"/>
      <c r="C474" s="181"/>
      <c r="D474" s="181"/>
      <c r="E474" s="181"/>
      <c r="F474" s="181"/>
      <c r="G474" s="181"/>
      <c r="H474" s="184"/>
      <c r="I474" s="184"/>
      <c r="J474" s="184"/>
      <c r="K474" s="184"/>
      <c r="L474" s="184"/>
      <c r="M474" s="184"/>
      <c r="N474" s="184"/>
      <c r="O474" s="184"/>
      <c r="P474" s="184"/>
      <c r="Q474" s="184"/>
      <c r="R474" s="184"/>
      <c r="S474" s="184"/>
      <c r="T474" s="184"/>
      <c r="U474" s="184"/>
      <c r="V474" s="184"/>
      <c r="W474" s="184"/>
      <c r="X474" s="184"/>
      <c r="Y474" s="184"/>
      <c r="Z474" s="184"/>
      <c r="AA474" s="184"/>
      <c r="AB474" s="184"/>
      <c r="AC474" s="184"/>
      <c r="AD474" s="184"/>
      <c r="AE474" s="184"/>
      <c r="AF474" s="184"/>
      <c r="AG474" s="184"/>
      <c r="AH474" s="184"/>
      <c r="AI474" s="184"/>
      <c r="AJ474" s="184"/>
      <c r="AK474" s="184"/>
      <c r="AL474" s="184"/>
      <c r="AM474" s="184"/>
      <c r="AN474" s="184"/>
      <c r="AO474" s="184"/>
      <c r="AP474" s="184"/>
      <c r="AQ474" s="184"/>
      <c r="AR474" s="184"/>
      <c r="AS474" s="184"/>
      <c r="AT474" s="184"/>
      <c r="AU474" s="184"/>
      <c r="AV474" s="184"/>
      <c r="AW474" s="187"/>
      <c r="AX474" s="184"/>
      <c r="AY474" s="184"/>
      <c r="AZ474" s="184"/>
      <c r="BA474" s="184"/>
      <c r="BB474" s="184"/>
      <c r="BC474" s="184"/>
      <c r="BD474" s="184"/>
      <c r="BE474" s="184"/>
      <c r="BF474" s="184"/>
      <c r="BG474" s="184"/>
      <c r="BH474" s="184"/>
      <c r="BI474" s="184"/>
      <c r="BJ474" s="184"/>
      <c r="BK474" s="184"/>
      <c r="BL474" s="184"/>
      <c r="BM474" s="184"/>
      <c r="BN474" s="184"/>
      <c r="BO474" s="184"/>
      <c r="BP474" s="184"/>
      <c r="BQ474" s="184"/>
      <c r="BR474" s="184"/>
      <c r="BS474" s="184"/>
      <c r="BT474" s="184"/>
      <c r="BU474" s="184"/>
      <c r="BV474" s="184"/>
      <c r="BW474" s="184"/>
      <c r="BX474" s="184"/>
      <c r="BY474" s="184"/>
      <c r="BZ474" s="184"/>
      <c r="CA474" s="184"/>
      <c r="CB474" s="181"/>
      <c r="CC474" s="233"/>
      <c r="CD474" s="184"/>
      <c r="CE474" s="184"/>
      <c r="CF474" s="184"/>
      <c r="CG474" s="184"/>
      <c r="CH474" s="184"/>
      <c r="CI474" s="184"/>
      <c r="CJ474" s="184"/>
      <c r="CK474" s="184"/>
      <c r="CL474" s="184"/>
      <c r="CM474" s="184"/>
      <c r="CN474" s="184"/>
      <c r="CO474" s="184"/>
      <c r="CP474" s="184"/>
      <c r="CQ474" s="184"/>
      <c r="CR474" s="184"/>
      <c r="CS474" s="184"/>
      <c r="CT474" s="184"/>
      <c r="CU474" s="184"/>
      <c r="CV474" s="184"/>
      <c r="CW474" s="184"/>
      <c r="CX474" s="184"/>
      <c r="CY474" s="184"/>
      <c r="CZ474" s="184"/>
      <c r="DA474" s="184"/>
      <c r="DB474" s="184"/>
      <c r="DC474" s="184"/>
      <c r="DD474" s="184"/>
      <c r="DE474" s="184"/>
      <c r="DF474" s="184"/>
      <c r="DG474" s="184"/>
      <c r="DH474" s="184"/>
      <c r="DI474" s="184"/>
      <c r="DJ474" s="184"/>
      <c r="DK474" s="184"/>
      <c r="DL474" s="181"/>
      <c r="DM474" s="184"/>
      <c r="DN474" s="181"/>
      <c r="DO474" s="181"/>
    </row>
    <row r="475" spans="1:119" s="234" customFormat="1" ht="39.9" customHeight="1">
      <c r="A475" s="181"/>
      <c r="B475" s="181"/>
      <c r="C475" s="181"/>
      <c r="D475" s="181"/>
      <c r="E475" s="181"/>
      <c r="F475" s="181"/>
      <c r="G475" s="181"/>
      <c r="H475" s="184"/>
      <c r="I475" s="184"/>
      <c r="J475" s="184"/>
      <c r="K475" s="184"/>
      <c r="L475" s="184"/>
      <c r="M475" s="184"/>
      <c r="N475" s="184"/>
      <c r="O475" s="184"/>
      <c r="P475" s="184"/>
      <c r="Q475" s="184"/>
      <c r="R475" s="184"/>
      <c r="S475" s="184"/>
      <c r="T475" s="184"/>
      <c r="U475" s="184"/>
      <c r="V475" s="184"/>
      <c r="W475" s="184"/>
      <c r="X475" s="184"/>
      <c r="Y475" s="184"/>
      <c r="Z475" s="184"/>
      <c r="AA475" s="184"/>
      <c r="AB475" s="184"/>
      <c r="AC475" s="184"/>
      <c r="AD475" s="184"/>
      <c r="AE475" s="184"/>
      <c r="AF475" s="184"/>
      <c r="AG475" s="184"/>
      <c r="AH475" s="184"/>
      <c r="AI475" s="184"/>
      <c r="AJ475" s="184"/>
      <c r="AK475" s="184"/>
      <c r="AL475" s="184"/>
      <c r="AM475" s="184"/>
      <c r="AN475" s="184"/>
      <c r="AO475" s="184"/>
      <c r="AP475" s="184"/>
      <c r="AQ475" s="184"/>
      <c r="AR475" s="184"/>
      <c r="AS475" s="184"/>
      <c r="AT475" s="184"/>
      <c r="AU475" s="184"/>
      <c r="AV475" s="184"/>
      <c r="AW475" s="187"/>
      <c r="AX475" s="184"/>
      <c r="AY475" s="184"/>
      <c r="AZ475" s="184"/>
      <c r="BA475" s="184"/>
      <c r="BB475" s="184"/>
      <c r="BC475" s="184"/>
      <c r="BD475" s="184"/>
      <c r="BE475" s="184"/>
      <c r="BF475" s="184"/>
      <c r="BG475" s="184"/>
      <c r="BH475" s="184"/>
      <c r="BI475" s="184"/>
      <c r="BJ475" s="184"/>
      <c r="BK475" s="184"/>
      <c r="BL475" s="184"/>
      <c r="BM475" s="184"/>
      <c r="BN475" s="184"/>
      <c r="BO475" s="184"/>
      <c r="BP475" s="184"/>
      <c r="BQ475" s="184"/>
      <c r="BR475" s="184"/>
      <c r="BS475" s="184"/>
      <c r="BT475" s="184"/>
      <c r="BU475" s="184"/>
      <c r="BV475" s="184"/>
      <c r="BW475" s="184"/>
      <c r="BX475" s="184"/>
      <c r="BY475" s="184"/>
      <c r="BZ475" s="184"/>
      <c r="CA475" s="184"/>
      <c r="CB475" s="181"/>
      <c r="CC475" s="233"/>
      <c r="CD475" s="184"/>
      <c r="CE475" s="184"/>
      <c r="CF475" s="184"/>
      <c r="CG475" s="184"/>
      <c r="CH475" s="184"/>
      <c r="CI475" s="184"/>
      <c r="CJ475" s="184"/>
      <c r="CK475" s="184"/>
      <c r="CL475" s="184"/>
      <c r="CM475" s="184"/>
      <c r="CN475" s="184"/>
      <c r="CO475" s="184"/>
      <c r="CP475" s="184"/>
      <c r="CQ475" s="184"/>
      <c r="CR475" s="184"/>
      <c r="CS475" s="184"/>
      <c r="CT475" s="184"/>
      <c r="CU475" s="184"/>
      <c r="CV475" s="184"/>
      <c r="CW475" s="184"/>
      <c r="CX475" s="184"/>
      <c r="CY475" s="184"/>
      <c r="CZ475" s="184"/>
      <c r="DA475" s="184"/>
      <c r="DB475" s="184"/>
      <c r="DC475" s="184"/>
      <c r="DD475" s="184"/>
      <c r="DE475" s="184"/>
      <c r="DF475" s="184"/>
      <c r="DG475" s="184"/>
      <c r="DH475" s="184"/>
      <c r="DI475" s="184"/>
      <c r="DJ475" s="184"/>
      <c r="DK475" s="184"/>
      <c r="DL475" s="181"/>
      <c r="DM475" s="184"/>
      <c r="DN475" s="181"/>
      <c r="DO475" s="181"/>
    </row>
    <row r="476" spans="1:119" s="234" customFormat="1" ht="39.9" customHeight="1" thickBot="1">
      <c r="A476" s="181"/>
      <c r="B476" s="181"/>
      <c r="C476" s="181"/>
      <c r="D476" s="181"/>
      <c r="E476" s="181"/>
      <c r="F476" s="181"/>
      <c r="G476" s="181"/>
      <c r="H476" s="184"/>
      <c r="I476" s="184"/>
      <c r="J476" s="184"/>
      <c r="K476" s="184"/>
      <c r="L476" s="184"/>
      <c r="M476" s="184"/>
      <c r="N476" s="184"/>
      <c r="O476" s="184"/>
      <c r="P476" s="184"/>
      <c r="Q476" s="184"/>
      <c r="R476" s="184"/>
      <c r="S476" s="184"/>
      <c r="T476" s="184"/>
      <c r="U476" s="184"/>
      <c r="V476" s="184"/>
      <c r="W476" s="184"/>
      <c r="X476" s="184"/>
      <c r="Y476" s="184"/>
      <c r="Z476" s="184"/>
      <c r="AA476" s="184"/>
      <c r="AB476" s="184"/>
      <c r="AC476" s="184"/>
      <c r="AD476" s="184"/>
      <c r="AE476" s="184"/>
      <c r="AF476" s="184"/>
      <c r="AG476" s="184"/>
      <c r="AH476" s="184"/>
      <c r="AI476" s="184"/>
      <c r="AJ476" s="184"/>
      <c r="AK476" s="184"/>
      <c r="AL476" s="184"/>
      <c r="AM476" s="184"/>
      <c r="AN476" s="184"/>
      <c r="AO476" s="184"/>
      <c r="AP476" s="184"/>
      <c r="AQ476" s="184"/>
      <c r="AR476" s="184"/>
      <c r="AS476" s="184"/>
      <c r="AT476" s="184"/>
      <c r="AU476" s="184"/>
      <c r="AV476" s="184"/>
      <c r="AW476" s="187"/>
      <c r="AX476" s="184"/>
      <c r="AY476" s="184"/>
      <c r="AZ476" s="184"/>
      <c r="BA476" s="184"/>
      <c r="BB476" s="184"/>
      <c r="BC476" s="184"/>
      <c r="BD476" s="184"/>
      <c r="BE476" s="184"/>
      <c r="BF476" s="184"/>
      <c r="BG476" s="184"/>
      <c r="BH476" s="184"/>
      <c r="BI476" s="184"/>
      <c r="BJ476" s="184"/>
      <c r="BK476" s="184"/>
      <c r="BL476" s="184"/>
      <c r="BM476" s="184"/>
      <c r="BN476" s="184"/>
      <c r="BO476" s="184"/>
      <c r="BP476" s="184"/>
      <c r="BQ476" s="184"/>
      <c r="BR476" s="184"/>
      <c r="BS476" s="184"/>
      <c r="BT476" s="184"/>
      <c r="BU476" s="184"/>
      <c r="BV476" s="184"/>
      <c r="BW476" s="184"/>
      <c r="BX476" s="184"/>
      <c r="BY476" s="184"/>
      <c r="BZ476" s="184"/>
      <c r="CA476" s="184"/>
      <c r="CB476" s="181"/>
      <c r="CC476" s="233"/>
      <c r="CD476" s="184"/>
      <c r="CE476" s="184"/>
      <c r="CF476" s="184"/>
      <c r="CG476" s="184"/>
      <c r="CH476" s="184"/>
      <c r="CI476" s="184"/>
      <c r="CJ476" s="184"/>
      <c r="CK476" s="184"/>
      <c r="CL476" s="184"/>
      <c r="CM476" s="184"/>
      <c r="CN476" s="184"/>
      <c r="CO476" s="184"/>
      <c r="CP476" s="184"/>
      <c r="CQ476" s="184"/>
      <c r="CR476" s="184"/>
      <c r="CS476" s="184"/>
      <c r="CT476" s="184"/>
      <c r="CU476" s="184"/>
      <c r="CV476" s="184"/>
      <c r="CW476" s="184"/>
      <c r="CX476" s="184"/>
      <c r="CY476" s="184"/>
      <c r="CZ476" s="184"/>
      <c r="DA476" s="184"/>
      <c r="DB476" s="184"/>
      <c r="DC476" s="184"/>
      <c r="DD476" s="184"/>
      <c r="DE476" s="184"/>
      <c r="DF476" s="184"/>
      <c r="DG476" s="184"/>
      <c r="DH476" s="184"/>
      <c r="DI476" s="184"/>
      <c r="DJ476" s="184"/>
      <c r="DK476" s="184"/>
      <c r="DL476" s="181"/>
      <c r="DM476" s="184"/>
      <c r="DN476" s="181"/>
      <c r="DO476" s="181"/>
    </row>
    <row r="477" spans="1:119" s="234" customFormat="1" ht="39.9" customHeight="1" thickBot="1">
      <c r="A477" s="181"/>
      <c r="B477" s="966"/>
      <c r="C477" s="967"/>
      <c r="D477" s="967"/>
      <c r="E477" s="967"/>
      <c r="F477" s="968"/>
      <c r="G477" s="969"/>
      <c r="H477" s="2058"/>
      <c r="I477" s="2058"/>
      <c r="J477" s="2058"/>
      <c r="K477" s="2058"/>
      <c r="L477" s="2058"/>
      <c r="M477" s="2058"/>
      <c r="N477" s="2058"/>
      <c r="O477" s="2058"/>
      <c r="P477" s="2058"/>
      <c r="Q477" s="2059" t="s">
        <v>710</v>
      </c>
      <c r="R477" s="2058"/>
      <c r="S477" s="2058"/>
      <c r="T477" s="2058"/>
      <c r="U477" s="2060"/>
      <c r="V477" s="2058"/>
      <c r="W477" s="2058"/>
      <c r="X477" s="2058"/>
      <c r="Y477" s="2058"/>
      <c r="Z477" s="2058"/>
      <c r="AA477" s="2058"/>
      <c r="AB477" s="2058"/>
      <c r="AC477" s="2058"/>
      <c r="AD477" s="2058"/>
      <c r="AE477" s="2058"/>
      <c r="AF477" s="2058"/>
      <c r="AG477" s="2058"/>
      <c r="AH477" s="2058"/>
      <c r="AI477" s="2058"/>
      <c r="AJ477" s="2058"/>
      <c r="AK477" s="2058"/>
      <c r="AL477" s="2058"/>
      <c r="AM477" s="2058"/>
      <c r="AN477" s="2058"/>
      <c r="AO477" s="2058"/>
      <c r="AP477" s="2058"/>
      <c r="AQ477" s="2058"/>
      <c r="AR477" s="2058"/>
      <c r="AS477" s="2058"/>
      <c r="AT477" s="2058"/>
      <c r="AU477" s="2061"/>
      <c r="AV477" s="184"/>
      <c r="AW477" s="2062"/>
      <c r="AX477" s="970"/>
      <c r="AY477" s="970"/>
      <c r="AZ477" s="970"/>
      <c r="BA477" s="970"/>
      <c r="BB477" s="970"/>
      <c r="BC477" s="970"/>
      <c r="BD477" s="970"/>
      <c r="BE477" s="970"/>
      <c r="BF477" s="970"/>
      <c r="BG477" s="970"/>
      <c r="BH477" s="970"/>
      <c r="BI477" s="970"/>
      <c r="BJ477" s="970"/>
      <c r="BK477" s="970"/>
      <c r="BL477" s="970"/>
      <c r="BM477" s="970"/>
      <c r="BN477" s="970"/>
      <c r="BO477" s="970"/>
      <c r="BP477" s="970"/>
      <c r="BQ477" s="970"/>
      <c r="BR477" s="970"/>
      <c r="BS477" s="970"/>
      <c r="BT477" s="970"/>
      <c r="BU477" s="970"/>
      <c r="BV477" s="970"/>
      <c r="BW477" s="970"/>
      <c r="BX477" s="970"/>
      <c r="BY477" s="970"/>
      <c r="BZ477" s="970"/>
      <c r="CA477" s="964"/>
      <c r="CB477" s="181"/>
      <c r="CC477" s="971"/>
      <c r="CD477" s="970"/>
      <c r="CE477" s="970"/>
      <c r="CF477" s="970"/>
      <c r="CG477" s="970"/>
      <c r="CH477" s="970"/>
      <c r="CI477" s="970"/>
      <c r="CJ477" s="970"/>
      <c r="CK477" s="970"/>
      <c r="CL477" s="970"/>
      <c r="CM477" s="970"/>
      <c r="CN477" s="970"/>
      <c r="CO477" s="970"/>
      <c r="CP477" s="970"/>
      <c r="CQ477" s="970"/>
      <c r="CR477" s="970"/>
      <c r="CS477" s="970"/>
      <c r="CT477" s="970"/>
      <c r="CU477" s="970"/>
      <c r="CV477" s="964"/>
      <c r="CW477" s="184"/>
      <c r="CX477" s="972"/>
      <c r="CY477" s="970"/>
      <c r="CZ477" s="970"/>
      <c r="DA477" s="970"/>
      <c r="DB477" s="970"/>
      <c r="DC477" s="970"/>
      <c r="DD477" s="970"/>
      <c r="DE477" s="964"/>
      <c r="DF477" s="184"/>
      <c r="DG477" s="962"/>
      <c r="DH477" s="184"/>
      <c r="DI477" s="972"/>
      <c r="DJ477" s="970"/>
      <c r="DK477" s="964"/>
      <c r="DL477" s="181"/>
      <c r="DM477" s="962"/>
      <c r="DN477" s="181"/>
      <c r="DO477" s="960"/>
    </row>
    <row r="478" spans="1:119" s="234" customFormat="1" ht="39.9" customHeight="1" thickBot="1">
      <c r="A478" s="181"/>
      <c r="B478" s="181"/>
      <c r="C478" s="181"/>
      <c r="D478" s="181"/>
      <c r="E478" s="181"/>
      <c r="F478" s="181"/>
      <c r="G478" s="181"/>
      <c r="H478" s="184"/>
      <c r="I478" s="184"/>
      <c r="J478" s="184"/>
      <c r="K478" s="184"/>
      <c r="L478" s="184"/>
      <c r="M478" s="184"/>
      <c r="N478" s="184"/>
      <c r="O478" s="184"/>
      <c r="P478" s="184"/>
      <c r="Q478" s="184"/>
      <c r="R478" s="184"/>
      <c r="S478" s="184"/>
      <c r="T478" s="184"/>
      <c r="U478" s="184"/>
      <c r="V478" s="184"/>
      <c r="W478" s="184"/>
      <c r="X478" s="184"/>
      <c r="Y478" s="184"/>
      <c r="Z478" s="184"/>
      <c r="AA478" s="184"/>
      <c r="AB478" s="184"/>
      <c r="AC478" s="184"/>
      <c r="AD478" s="184"/>
      <c r="AE478" s="184"/>
      <c r="AF478" s="184"/>
      <c r="AG478" s="184"/>
      <c r="AH478" s="184"/>
      <c r="AI478" s="184"/>
      <c r="AJ478" s="184"/>
      <c r="AK478" s="184"/>
      <c r="AL478" s="184"/>
      <c r="AM478" s="184"/>
      <c r="AN478" s="184"/>
      <c r="AO478" s="184"/>
      <c r="AP478" s="184"/>
      <c r="AQ478" s="184"/>
      <c r="AR478" s="184"/>
      <c r="AS478" s="184"/>
      <c r="AT478" s="184"/>
      <c r="AU478" s="184"/>
      <c r="AV478" s="184"/>
      <c r="AW478" s="187"/>
      <c r="AX478" s="184"/>
      <c r="AY478" s="184"/>
      <c r="AZ478" s="184"/>
      <c r="BA478" s="184"/>
      <c r="BB478" s="184"/>
      <c r="BC478" s="184"/>
      <c r="BD478" s="184"/>
      <c r="BE478" s="184"/>
      <c r="BF478" s="184"/>
      <c r="BG478" s="184"/>
      <c r="BH478" s="184"/>
      <c r="BI478" s="184"/>
      <c r="BJ478" s="184"/>
      <c r="BK478" s="184"/>
      <c r="BL478" s="184"/>
      <c r="BM478" s="184"/>
      <c r="BN478" s="184"/>
      <c r="BO478" s="184"/>
      <c r="BP478" s="184"/>
      <c r="BQ478" s="184"/>
      <c r="BR478" s="184"/>
      <c r="BS478" s="184"/>
      <c r="BT478" s="184"/>
      <c r="BU478" s="184"/>
      <c r="BV478" s="184"/>
      <c r="BW478" s="184"/>
      <c r="BX478" s="184"/>
      <c r="BY478" s="184"/>
      <c r="BZ478" s="184"/>
      <c r="CA478" s="184"/>
      <c r="CB478" s="181"/>
      <c r="CC478" s="233"/>
      <c r="CD478" s="184"/>
      <c r="CE478" s="184"/>
      <c r="CF478" s="184"/>
      <c r="CG478" s="184"/>
      <c r="CH478" s="184"/>
      <c r="CI478" s="184"/>
      <c r="CJ478" s="184"/>
      <c r="CK478" s="184"/>
      <c r="CL478" s="184"/>
      <c r="CM478" s="184"/>
      <c r="CN478" s="184"/>
      <c r="CO478" s="184"/>
      <c r="CP478" s="184"/>
      <c r="CQ478" s="184"/>
      <c r="CR478" s="184"/>
      <c r="CS478" s="184"/>
      <c r="CT478" s="184"/>
      <c r="CU478" s="184"/>
      <c r="CV478" s="184"/>
      <c r="CW478" s="184"/>
      <c r="CX478" s="184"/>
      <c r="CY478" s="184"/>
      <c r="CZ478" s="184"/>
      <c r="DA478" s="184"/>
      <c r="DB478" s="184"/>
      <c r="DC478" s="184"/>
      <c r="DD478" s="184"/>
      <c r="DE478" s="184"/>
      <c r="DF478" s="184"/>
      <c r="DG478" s="184"/>
      <c r="DH478" s="184"/>
      <c r="DI478" s="184"/>
      <c r="DJ478" s="184"/>
      <c r="DK478" s="184"/>
      <c r="DL478" s="181"/>
      <c r="DM478" s="184"/>
      <c r="DN478" s="181"/>
      <c r="DO478" s="181"/>
    </row>
    <row r="479" spans="1:119" s="234" customFormat="1" ht="39.9" customHeight="1" thickBot="1">
      <c r="A479" s="181">
        <f>A87</f>
        <v>0</v>
      </c>
      <c r="B479" s="8459" t="s">
        <v>711</v>
      </c>
      <c r="C479" s="8460"/>
      <c r="D479" s="8461"/>
      <c r="E479" s="8459" t="str">
        <f>$C$70</f>
        <v>محمود مسامح محمود عثمان</v>
      </c>
      <c r="F479" s="8460">
        <f>F145</f>
        <v>0</v>
      </c>
      <c r="G479" s="8461" t="str">
        <f>G145</f>
        <v>2023.</v>
      </c>
      <c r="H479" s="2402">
        <f t="shared" ref="H479:AM479" si="1798">H87</f>
        <v>0</v>
      </c>
      <c r="I479" s="973">
        <f t="shared" si="1798"/>
        <v>0</v>
      </c>
      <c r="J479" s="2402">
        <f t="shared" si="1798"/>
        <v>0</v>
      </c>
      <c r="K479" s="2404">
        <f t="shared" si="1798"/>
        <v>0</v>
      </c>
      <c r="L479" s="2404">
        <f t="shared" si="1798"/>
        <v>0</v>
      </c>
      <c r="M479" s="973">
        <f t="shared" si="1798"/>
        <v>0</v>
      </c>
      <c r="N479" s="2402">
        <f t="shared" si="1798"/>
        <v>0</v>
      </c>
      <c r="O479" s="973">
        <f t="shared" si="1798"/>
        <v>0</v>
      </c>
      <c r="P479" s="2402">
        <f t="shared" si="1798"/>
        <v>0</v>
      </c>
      <c r="Q479" s="973">
        <f t="shared" si="1798"/>
        <v>0</v>
      </c>
      <c r="R479" s="2402">
        <f t="shared" si="1798"/>
        <v>0</v>
      </c>
      <c r="S479" s="973">
        <f t="shared" si="1798"/>
        <v>0</v>
      </c>
      <c r="T479" s="962">
        <f t="shared" si="1798"/>
        <v>0</v>
      </c>
      <c r="U479" s="962">
        <f t="shared" si="1798"/>
        <v>0</v>
      </c>
      <c r="V479" s="2402">
        <f t="shared" si="1798"/>
        <v>0</v>
      </c>
      <c r="W479" s="975">
        <f t="shared" si="1798"/>
        <v>0</v>
      </c>
      <c r="X479" s="2402">
        <f t="shared" si="1798"/>
        <v>0</v>
      </c>
      <c r="Y479" s="2404">
        <f t="shared" si="1798"/>
        <v>0</v>
      </c>
      <c r="Z479" s="973">
        <f t="shared" si="1798"/>
        <v>0</v>
      </c>
      <c r="AA479" s="972">
        <f t="shared" si="1798"/>
        <v>0</v>
      </c>
      <c r="AB479" s="962">
        <f t="shared" si="1798"/>
        <v>0</v>
      </c>
      <c r="AC479" s="2402">
        <f t="shared" si="1798"/>
        <v>0</v>
      </c>
      <c r="AD479" s="2404">
        <f t="shared" si="1798"/>
        <v>0</v>
      </c>
      <c r="AE479" s="2404">
        <f t="shared" si="1798"/>
        <v>0</v>
      </c>
      <c r="AF479" s="2404">
        <f t="shared" si="1798"/>
        <v>0</v>
      </c>
      <c r="AG479" s="2404">
        <f t="shared" si="1798"/>
        <v>0</v>
      </c>
      <c r="AH479" s="973">
        <f t="shared" si="1798"/>
        <v>0</v>
      </c>
      <c r="AI479" s="2402">
        <f t="shared" si="1798"/>
        <v>0</v>
      </c>
      <c r="AJ479" s="2404">
        <f t="shared" si="1798"/>
        <v>0</v>
      </c>
      <c r="AK479" s="975">
        <f t="shared" si="1798"/>
        <v>0</v>
      </c>
      <c r="AL479" s="962">
        <f t="shared" si="1798"/>
        <v>0</v>
      </c>
      <c r="AM479" s="962">
        <f t="shared" si="1798"/>
        <v>0</v>
      </c>
      <c r="AN479" s="962">
        <f t="shared" ref="AN479:BS479" si="1799">AN87</f>
        <v>0</v>
      </c>
      <c r="AO479" s="2402">
        <f t="shared" si="1799"/>
        <v>0</v>
      </c>
      <c r="AP479" s="2404">
        <f t="shared" si="1799"/>
        <v>0</v>
      </c>
      <c r="AQ479" s="2404">
        <f t="shared" si="1799"/>
        <v>0</v>
      </c>
      <c r="AR479" s="2404">
        <f t="shared" si="1799"/>
        <v>0</v>
      </c>
      <c r="AS479" s="975">
        <f t="shared" si="1799"/>
        <v>0</v>
      </c>
      <c r="AT479" s="962">
        <f t="shared" si="1799"/>
        <v>0</v>
      </c>
      <c r="AU479" s="964">
        <f t="shared" si="1799"/>
        <v>0</v>
      </c>
      <c r="AV479" s="184">
        <f t="shared" si="1799"/>
        <v>0</v>
      </c>
      <c r="AW479" s="2062" t="str">
        <f t="shared" si="1799"/>
        <v>الإجمالي</v>
      </c>
      <c r="AX479" s="2402">
        <f t="shared" si="1799"/>
        <v>0</v>
      </c>
      <c r="AY479" s="2404">
        <f t="shared" si="1799"/>
        <v>0</v>
      </c>
      <c r="AZ479" s="2404">
        <f t="shared" si="1799"/>
        <v>0</v>
      </c>
      <c r="BA479" s="2404">
        <f t="shared" si="1799"/>
        <v>0</v>
      </c>
      <c r="BB479" s="2404">
        <f t="shared" si="1799"/>
        <v>0</v>
      </c>
      <c r="BC479" s="2404">
        <f t="shared" si="1799"/>
        <v>0</v>
      </c>
      <c r="BD479" s="973">
        <f t="shared" si="1799"/>
        <v>0</v>
      </c>
      <c r="BE479" s="2402">
        <f t="shared" si="1799"/>
        <v>0</v>
      </c>
      <c r="BF479" s="2404">
        <f t="shared" si="1799"/>
        <v>0</v>
      </c>
      <c r="BG479" s="2404">
        <f t="shared" si="1799"/>
        <v>0</v>
      </c>
      <c r="BH479" s="2404">
        <f t="shared" si="1799"/>
        <v>0</v>
      </c>
      <c r="BI479" s="973">
        <f t="shared" si="1799"/>
        <v>0</v>
      </c>
      <c r="BJ479" s="2402">
        <f t="shared" si="1799"/>
        <v>0</v>
      </c>
      <c r="BK479" s="2404">
        <f t="shared" si="1799"/>
        <v>0</v>
      </c>
      <c r="BL479" s="973">
        <f t="shared" si="1799"/>
        <v>0</v>
      </c>
      <c r="BM479" s="962">
        <f t="shared" si="1799"/>
        <v>0</v>
      </c>
      <c r="BN479" s="962">
        <f t="shared" si="1799"/>
        <v>0</v>
      </c>
      <c r="BO479" s="2402">
        <f t="shared" si="1799"/>
        <v>0</v>
      </c>
      <c r="BP479" s="2404">
        <f t="shared" si="1799"/>
        <v>0</v>
      </c>
      <c r="BQ479" s="2404">
        <f t="shared" si="1799"/>
        <v>0</v>
      </c>
      <c r="BR479" s="2404">
        <f t="shared" si="1799"/>
        <v>0</v>
      </c>
      <c r="BS479" s="973">
        <f t="shared" si="1799"/>
        <v>0</v>
      </c>
      <c r="BT479" s="2402">
        <f t="shared" ref="BT479:CV479" si="1800">BT87</f>
        <v>0</v>
      </c>
      <c r="BU479" s="2404">
        <f t="shared" si="1800"/>
        <v>0</v>
      </c>
      <c r="BV479" s="973">
        <f t="shared" si="1800"/>
        <v>0</v>
      </c>
      <c r="BW479" s="962">
        <f t="shared" si="1800"/>
        <v>0</v>
      </c>
      <c r="BX479" s="962">
        <f t="shared" si="1800"/>
        <v>0</v>
      </c>
      <c r="BY479" s="2402">
        <f t="shared" si="1800"/>
        <v>0</v>
      </c>
      <c r="BZ479" s="973">
        <f t="shared" si="1800"/>
        <v>0</v>
      </c>
      <c r="CA479" s="964">
        <f t="shared" si="1800"/>
        <v>0</v>
      </c>
      <c r="CB479" s="181">
        <f t="shared" si="1800"/>
        <v>0</v>
      </c>
      <c r="CC479" s="974" t="str">
        <f t="shared" si="1800"/>
        <v>المجموع</v>
      </c>
      <c r="CD479" s="2403">
        <f t="shared" si="1800"/>
        <v>0</v>
      </c>
      <c r="CE479" s="2404">
        <f t="shared" si="1800"/>
        <v>0</v>
      </c>
      <c r="CF479" s="975">
        <f t="shared" si="1800"/>
        <v>0</v>
      </c>
      <c r="CG479" s="962">
        <f t="shared" si="1800"/>
        <v>0</v>
      </c>
      <c r="CH479" s="2403">
        <f t="shared" si="1800"/>
        <v>0</v>
      </c>
      <c r="CI479" s="2404">
        <f t="shared" si="1800"/>
        <v>0</v>
      </c>
      <c r="CJ479" s="975">
        <f t="shared" si="1800"/>
        <v>0</v>
      </c>
      <c r="CK479" s="962">
        <f t="shared" si="1800"/>
        <v>0</v>
      </c>
      <c r="CL479" s="2403">
        <f t="shared" si="1800"/>
        <v>0</v>
      </c>
      <c r="CM479" s="2404">
        <f t="shared" si="1800"/>
        <v>0</v>
      </c>
      <c r="CN479" s="975">
        <f t="shared" si="1800"/>
        <v>0</v>
      </c>
      <c r="CO479" s="962">
        <f t="shared" si="1800"/>
        <v>0</v>
      </c>
      <c r="CP479" s="2403">
        <f t="shared" si="1800"/>
        <v>0</v>
      </c>
      <c r="CQ479" s="975">
        <f t="shared" si="1800"/>
        <v>0</v>
      </c>
      <c r="CR479" s="962">
        <f t="shared" si="1800"/>
        <v>0</v>
      </c>
      <c r="CS479" s="2403">
        <f t="shared" si="1800"/>
        <v>0</v>
      </c>
      <c r="CT479" s="2404">
        <f t="shared" si="1800"/>
        <v>0</v>
      </c>
      <c r="CU479" s="975">
        <f t="shared" si="1800"/>
        <v>0</v>
      </c>
      <c r="CV479" s="962">
        <f t="shared" si="1800"/>
        <v>0</v>
      </c>
      <c r="CW479" s="184"/>
      <c r="CX479" s="2402">
        <f t="shared" ref="CX479:DE479" si="1801">CX87</f>
        <v>0</v>
      </c>
      <c r="CY479" s="2404">
        <f t="shared" si="1801"/>
        <v>0</v>
      </c>
      <c r="CZ479" s="975">
        <f t="shared" si="1801"/>
        <v>0</v>
      </c>
      <c r="DA479" s="962">
        <f t="shared" si="1801"/>
        <v>0</v>
      </c>
      <c r="DB479" s="2403">
        <f t="shared" si="1801"/>
        <v>0</v>
      </c>
      <c r="DC479" s="2404">
        <f t="shared" si="1801"/>
        <v>0</v>
      </c>
      <c r="DD479" s="975">
        <f t="shared" si="1801"/>
        <v>0</v>
      </c>
      <c r="DE479" s="962">
        <f t="shared" si="1801"/>
        <v>0</v>
      </c>
      <c r="DF479" s="184"/>
      <c r="DG479" s="962">
        <f>DG87</f>
        <v>0</v>
      </c>
      <c r="DH479" s="184"/>
      <c r="DI479" s="972">
        <f>DI87</f>
        <v>0</v>
      </c>
      <c r="DJ479" s="962">
        <f>DJ87</f>
        <v>0</v>
      </c>
      <c r="DK479" s="964">
        <f>DK87</f>
        <v>0</v>
      </c>
      <c r="DL479" s="181"/>
      <c r="DM479" s="962">
        <f>DM87</f>
        <v>0</v>
      </c>
      <c r="DN479" s="181"/>
      <c r="DO479" s="960" t="str">
        <f t="shared" ref="DO479:DO486" si="1802">IF(AND($U479=$V479+$W479+$AN479+$AT479,$X479=SUM($AX479:$BD479),$Y479=SUM($BE479:$BL479),$Z479=$BM479,$AA479=SUM($AX479:$BM479),$AB479=$BN479,$AC479=$BO479,$AD479=$BP479,$AE479=$BQ479,$AF479=$BR479,$AG479=$BS479,$AH479=SUM($BO479:$BS479),$AI479=$BT479,$AJ479=$BU479,$AK479=$BV479,$AL479=SUM($BT479:$BV479),$AM479=$BW479,$AN479=$BX479,$AP479=$BY479,$AQ479=$BZ479,$AB479+$AH479=$CG479,$AO479=$CK479,$AP479=$CO479,$AQ479=$CR479,$AR479=$DA479,$AS479=$DE479,$AR479+$AS479=$CV479,$DG479=$AB479+$AH479+$AT479,$DI479=$CD479+$CH479+$CL479+$CP479+$CS479,$DJ479=$CE479+$CI479+$CM479+$CQ479+$CT479,$DK479=$CF479+$CJ479+$CN479+$CU479,$DM479=SUM($DI479:$DK479),$DM479=$DG479), "True", "False")</f>
        <v>True</v>
      </c>
    </row>
    <row r="480" spans="1:119" s="234" customFormat="1" ht="39.9" customHeight="1" thickBot="1">
      <c r="A480" s="181">
        <f>A168</f>
        <v>0</v>
      </c>
      <c r="B480" s="8459" t="s">
        <v>712</v>
      </c>
      <c r="C480" s="8460"/>
      <c r="D480" s="8461"/>
      <c r="E480" s="8459" t="str">
        <f>$C$157</f>
        <v>احمد رافت عبد التواب عبد العزيز جاد</v>
      </c>
      <c r="F480" s="8460"/>
      <c r="G480" s="8461"/>
      <c r="H480" s="2402">
        <f t="shared" ref="H480:AM480" si="1803">H168</f>
        <v>0</v>
      </c>
      <c r="I480" s="973">
        <f t="shared" si="1803"/>
        <v>0</v>
      </c>
      <c r="J480" s="2402">
        <f t="shared" si="1803"/>
        <v>0</v>
      </c>
      <c r="K480" s="2404">
        <f t="shared" si="1803"/>
        <v>0</v>
      </c>
      <c r="L480" s="2404">
        <f t="shared" si="1803"/>
        <v>0</v>
      </c>
      <c r="M480" s="973">
        <f t="shared" si="1803"/>
        <v>0</v>
      </c>
      <c r="N480" s="2402">
        <f t="shared" si="1803"/>
        <v>0</v>
      </c>
      <c r="O480" s="973">
        <f t="shared" si="1803"/>
        <v>0</v>
      </c>
      <c r="P480" s="2402">
        <f t="shared" si="1803"/>
        <v>0</v>
      </c>
      <c r="Q480" s="973">
        <f t="shared" si="1803"/>
        <v>0</v>
      </c>
      <c r="R480" s="2402">
        <f t="shared" si="1803"/>
        <v>0</v>
      </c>
      <c r="S480" s="973">
        <f t="shared" si="1803"/>
        <v>0</v>
      </c>
      <c r="T480" s="962">
        <f t="shared" si="1803"/>
        <v>0</v>
      </c>
      <c r="U480" s="962">
        <f t="shared" si="1803"/>
        <v>0</v>
      </c>
      <c r="V480" s="2402">
        <f t="shared" si="1803"/>
        <v>0</v>
      </c>
      <c r="W480" s="975">
        <f t="shared" si="1803"/>
        <v>0</v>
      </c>
      <c r="X480" s="2402">
        <f t="shared" si="1803"/>
        <v>0</v>
      </c>
      <c r="Y480" s="2404">
        <f t="shared" si="1803"/>
        <v>0</v>
      </c>
      <c r="Z480" s="973">
        <f t="shared" si="1803"/>
        <v>0</v>
      </c>
      <c r="AA480" s="972">
        <f t="shared" si="1803"/>
        <v>0</v>
      </c>
      <c r="AB480" s="962">
        <f t="shared" si="1803"/>
        <v>0</v>
      </c>
      <c r="AC480" s="2402">
        <f t="shared" si="1803"/>
        <v>0</v>
      </c>
      <c r="AD480" s="2404">
        <f t="shared" si="1803"/>
        <v>0</v>
      </c>
      <c r="AE480" s="2404">
        <f t="shared" si="1803"/>
        <v>0</v>
      </c>
      <c r="AF480" s="2404">
        <f t="shared" si="1803"/>
        <v>0</v>
      </c>
      <c r="AG480" s="2404">
        <f t="shared" si="1803"/>
        <v>0</v>
      </c>
      <c r="AH480" s="973">
        <f t="shared" si="1803"/>
        <v>0</v>
      </c>
      <c r="AI480" s="2402">
        <f t="shared" si="1803"/>
        <v>0</v>
      </c>
      <c r="AJ480" s="2404">
        <f t="shared" si="1803"/>
        <v>0</v>
      </c>
      <c r="AK480" s="975">
        <f t="shared" si="1803"/>
        <v>0</v>
      </c>
      <c r="AL480" s="962">
        <f t="shared" si="1803"/>
        <v>0</v>
      </c>
      <c r="AM480" s="962">
        <f t="shared" si="1803"/>
        <v>0</v>
      </c>
      <c r="AN480" s="962">
        <f t="shared" ref="AN480:BS480" si="1804">AN168</f>
        <v>0</v>
      </c>
      <c r="AO480" s="2402">
        <f t="shared" si="1804"/>
        <v>0</v>
      </c>
      <c r="AP480" s="2404">
        <f t="shared" si="1804"/>
        <v>0</v>
      </c>
      <c r="AQ480" s="2404">
        <f t="shared" si="1804"/>
        <v>0</v>
      </c>
      <c r="AR480" s="2404">
        <f t="shared" si="1804"/>
        <v>0</v>
      </c>
      <c r="AS480" s="975">
        <f t="shared" si="1804"/>
        <v>0</v>
      </c>
      <c r="AT480" s="962">
        <f t="shared" si="1804"/>
        <v>0</v>
      </c>
      <c r="AU480" s="964">
        <f t="shared" si="1804"/>
        <v>0</v>
      </c>
      <c r="AV480" s="184">
        <f t="shared" si="1804"/>
        <v>0</v>
      </c>
      <c r="AW480" s="2062" t="str">
        <f t="shared" si="1804"/>
        <v>الإجمالي</v>
      </c>
      <c r="AX480" s="2402">
        <f t="shared" si="1804"/>
        <v>0</v>
      </c>
      <c r="AY480" s="2404">
        <f t="shared" si="1804"/>
        <v>0</v>
      </c>
      <c r="AZ480" s="2404">
        <f t="shared" si="1804"/>
        <v>0</v>
      </c>
      <c r="BA480" s="2404">
        <f t="shared" si="1804"/>
        <v>0</v>
      </c>
      <c r="BB480" s="2404">
        <f t="shared" si="1804"/>
        <v>0</v>
      </c>
      <c r="BC480" s="2404">
        <f t="shared" si="1804"/>
        <v>0</v>
      </c>
      <c r="BD480" s="973">
        <f t="shared" si="1804"/>
        <v>0</v>
      </c>
      <c r="BE480" s="2402">
        <f t="shared" si="1804"/>
        <v>0</v>
      </c>
      <c r="BF480" s="2404">
        <f t="shared" si="1804"/>
        <v>0</v>
      </c>
      <c r="BG480" s="2404">
        <f t="shared" si="1804"/>
        <v>0</v>
      </c>
      <c r="BH480" s="2404">
        <f t="shared" si="1804"/>
        <v>0</v>
      </c>
      <c r="BI480" s="973">
        <f t="shared" si="1804"/>
        <v>0</v>
      </c>
      <c r="BJ480" s="2402">
        <f t="shared" si="1804"/>
        <v>0</v>
      </c>
      <c r="BK480" s="2404">
        <f t="shared" si="1804"/>
        <v>0</v>
      </c>
      <c r="BL480" s="973">
        <f t="shared" si="1804"/>
        <v>0</v>
      </c>
      <c r="BM480" s="962">
        <f t="shared" si="1804"/>
        <v>0</v>
      </c>
      <c r="BN480" s="962">
        <f t="shared" si="1804"/>
        <v>0</v>
      </c>
      <c r="BO480" s="2402">
        <f t="shared" si="1804"/>
        <v>0</v>
      </c>
      <c r="BP480" s="2404">
        <f t="shared" si="1804"/>
        <v>0</v>
      </c>
      <c r="BQ480" s="2404">
        <f t="shared" si="1804"/>
        <v>0</v>
      </c>
      <c r="BR480" s="2404">
        <f t="shared" si="1804"/>
        <v>0</v>
      </c>
      <c r="BS480" s="973">
        <f t="shared" si="1804"/>
        <v>0</v>
      </c>
      <c r="BT480" s="2402">
        <f t="shared" ref="BT480:CV480" si="1805">BT168</f>
        <v>0</v>
      </c>
      <c r="BU480" s="2404">
        <f t="shared" si="1805"/>
        <v>0</v>
      </c>
      <c r="BV480" s="973">
        <f t="shared" si="1805"/>
        <v>0</v>
      </c>
      <c r="BW480" s="962">
        <f t="shared" si="1805"/>
        <v>0</v>
      </c>
      <c r="BX480" s="962">
        <f t="shared" si="1805"/>
        <v>0</v>
      </c>
      <c r="BY480" s="2402">
        <f t="shared" si="1805"/>
        <v>0</v>
      </c>
      <c r="BZ480" s="973">
        <f t="shared" si="1805"/>
        <v>0</v>
      </c>
      <c r="CA480" s="964">
        <f t="shared" si="1805"/>
        <v>0</v>
      </c>
      <c r="CB480" s="181">
        <f t="shared" si="1805"/>
        <v>0</v>
      </c>
      <c r="CC480" s="974" t="str">
        <f t="shared" si="1805"/>
        <v>المجموع</v>
      </c>
      <c r="CD480" s="2403">
        <f t="shared" si="1805"/>
        <v>0</v>
      </c>
      <c r="CE480" s="2404">
        <f t="shared" si="1805"/>
        <v>0</v>
      </c>
      <c r="CF480" s="975">
        <f t="shared" si="1805"/>
        <v>0</v>
      </c>
      <c r="CG480" s="962">
        <f t="shared" si="1805"/>
        <v>0</v>
      </c>
      <c r="CH480" s="2403">
        <f t="shared" si="1805"/>
        <v>0</v>
      </c>
      <c r="CI480" s="2404">
        <f t="shared" si="1805"/>
        <v>0</v>
      </c>
      <c r="CJ480" s="975">
        <f t="shared" si="1805"/>
        <v>0</v>
      </c>
      <c r="CK480" s="962">
        <f t="shared" si="1805"/>
        <v>0</v>
      </c>
      <c r="CL480" s="2403">
        <f t="shared" si="1805"/>
        <v>0</v>
      </c>
      <c r="CM480" s="2404">
        <f t="shared" si="1805"/>
        <v>0</v>
      </c>
      <c r="CN480" s="975">
        <f t="shared" si="1805"/>
        <v>0</v>
      </c>
      <c r="CO480" s="962">
        <f t="shared" si="1805"/>
        <v>0</v>
      </c>
      <c r="CP480" s="2403">
        <f t="shared" si="1805"/>
        <v>0</v>
      </c>
      <c r="CQ480" s="975">
        <f t="shared" si="1805"/>
        <v>0</v>
      </c>
      <c r="CR480" s="962">
        <f t="shared" si="1805"/>
        <v>0</v>
      </c>
      <c r="CS480" s="2403">
        <f t="shared" si="1805"/>
        <v>0</v>
      </c>
      <c r="CT480" s="2404">
        <f t="shared" si="1805"/>
        <v>0</v>
      </c>
      <c r="CU480" s="975">
        <f t="shared" si="1805"/>
        <v>0</v>
      </c>
      <c r="CV480" s="962">
        <f t="shared" si="1805"/>
        <v>0</v>
      </c>
      <c r="CW480" s="184"/>
      <c r="CX480" s="2402">
        <f t="shared" ref="CX480:DE480" si="1806">CX168</f>
        <v>0</v>
      </c>
      <c r="CY480" s="2404">
        <f t="shared" si="1806"/>
        <v>0</v>
      </c>
      <c r="CZ480" s="975">
        <f t="shared" si="1806"/>
        <v>0</v>
      </c>
      <c r="DA480" s="962">
        <f t="shared" si="1806"/>
        <v>0</v>
      </c>
      <c r="DB480" s="2403">
        <f t="shared" si="1806"/>
        <v>0</v>
      </c>
      <c r="DC480" s="2404">
        <f t="shared" si="1806"/>
        <v>0</v>
      </c>
      <c r="DD480" s="975">
        <f t="shared" si="1806"/>
        <v>0</v>
      </c>
      <c r="DE480" s="962">
        <f t="shared" si="1806"/>
        <v>0</v>
      </c>
      <c r="DF480" s="184"/>
      <c r="DG480" s="962">
        <f>DG168</f>
        <v>0</v>
      </c>
      <c r="DH480" s="184"/>
      <c r="DI480" s="972">
        <f>DI168</f>
        <v>0</v>
      </c>
      <c r="DJ480" s="962">
        <f>DJ168</f>
        <v>0</v>
      </c>
      <c r="DK480" s="964">
        <f>DK168</f>
        <v>0</v>
      </c>
      <c r="DL480" s="181"/>
      <c r="DM480" s="962">
        <f>DM168</f>
        <v>0</v>
      </c>
      <c r="DN480" s="181"/>
      <c r="DO480" s="960" t="str">
        <f t="shared" si="1802"/>
        <v>True</v>
      </c>
    </row>
    <row r="481" spans="1:119" s="234" customFormat="1" ht="39.9" customHeight="1" thickBot="1">
      <c r="A481" s="181">
        <f>A215</f>
        <v>0</v>
      </c>
      <c r="B481" s="8459" t="s">
        <v>713</v>
      </c>
      <c r="C481" s="8460"/>
      <c r="D481" s="8461"/>
      <c r="E481" s="8459" t="str">
        <f>$C$204</f>
        <v>محمود محمد إبراهيم عبد القادر</v>
      </c>
      <c r="F481" s="8460"/>
      <c r="G481" s="8461"/>
      <c r="H481" s="2402">
        <f t="shared" ref="H481:AM481" si="1807">H215</f>
        <v>0</v>
      </c>
      <c r="I481" s="973">
        <f t="shared" si="1807"/>
        <v>0</v>
      </c>
      <c r="J481" s="2402">
        <f t="shared" si="1807"/>
        <v>0</v>
      </c>
      <c r="K481" s="2404">
        <f t="shared" si="1807"/>
        <v>0</v>
      </c>
      <c r="L481" s="2404">
        <f t="shared" si="1807"/>
        <v>0</v>
      </c>
      <c r="M481" s="973">
        <f t="shared" si="1807"/>
        <v>0</v>
      </c>
      <c r="N481" s="2402">
        <f t="shared" si="1807"/>
        <v>0</v>
      </c>
      <c r="O481" s="973">
        <f t="shared" si="1807"/>
        <v>0</v>
      </c>
      <c r="P481" s="2402">
        <f t="shared" si="1807"/>
        <v>0</v>
      </c>
      <c r="Q481" s="973">
        <f t="shared" si="1807"/>
        <v>0</v>
      </c>
      <c r="R481" s="2402">
        <f t="shared" si="1807"/>
        <v>0</v>
      </c>
      <c r="S481" s="973">
        <f t="shared" si="1807"/>
        <v>0</v>
      </c>
      <c r="T481" s="962">
        <f t="shared" si="1807"/>
        <v>0</v>
      </c>
      <c r="U481" s="962">
        <f t="shared" si="1807"/>
        <v>0</v>
      </c>
      <c r="V481" s="2402">
        <f t="shared" si="1807"/>
        <v>0</v>
      </c>
      <c r="W481" s="975">
        <f t="shared" si="1807"/>
        <v>0</v>
      </c>
      <c r="X481" s="2402">
        <f t="shared" si="1807"/>
        <v>0</v>
      </c>
      <c r="Y481" s="2404">
        <f t="shared" si="1807"/>
        <v>0</v>
      </c>
      <c r="Z481" s="973">
        <f t="shared" si="1807"/>
        <v>0</v>
      </c>
      <c r="AA481" s="972">
        <f t="shared" si="1807"/>
        <v>0</v>
      </c>
      <c r="AB481" s="962">
        <f t="shared" si="1807"/>
        <v>0</v>
      </c>
      <c r="AC481" s="2402">
        <f t="shared" si="1807"/>
        <v>0</v>
      </c>
      <c r="AD481" s="2404">
        <f t="shared" si="1807"/>
        <v>0</v>
      </c>
      <c r="AE481" s="2404">
        <f t="shared" si="1807"/>
        <v>0</v>
      </c>
      <c r="AF481" s="2404">
        <f t="shared" si="1807"/>
        <v>0</v>
      </c>
      <c r="AG481" s="2404">
        <f t="shared" si="1807"/>
        <v>0</v>
      </c>
      <c r="AH481" s="973">
        <f t="shared" si="1807"/>
        <v>0</v>
      </c>
      <c r="AI481" s="2402">
        <f t="shared" si="1807"/>
        <v>0</v>
      </c>
      <c r="AJ481" s="2404">
        <f t="shared" si="1807"/>
        <v>0</v>
      </c>
      <c r="AK481" s="975">
        <f t="shared" si="1807"/>
        <v>0</v>
      </c>
      <c r="AL481" s="962">
        <f t="shared" si="1807"/>
        <v>0</v>
      </c>
      <c r="AM481" s="962">
        <f t="shared" si="1807"/>
        <v>0</v>
      </c>
      <c r="AN481" s="962">
        <f t="shared" ref="AN481:BS481" si="1808">AN215</f>
        <v>0</v>
      </c>
      <c r="AO481" s="2402">
        <f t="shared" si="1808"/>
        <v>0</v>
      </c>
      <c r="AP481" s="2404">
        <f t="shared" si="1808"/>
        <v>0</v>
      </c>
      <c r="AQ481" s="2404">
        <f t="shared" si="1808"/>
        <v>0</v>
      </c>
      <c r="AR481" s="2404">
        <f t="shared" si="1808"/>
        <v>0</v>
      </c>
      <c r="AS481" s="975">
        <f t="shared" si="1808"/>
        <v>0</v>
      </c>
      <c r="AT481" s="962">
        <f t="shared" si="1808"/>
        <v>0</v>
      </c>
      <c r="AU481" s="964">
        <f t="shared" si="1808"/>
        <v>0</v>
      </c>
      <c r="AV481" s="184">
        <f t="shared" si="1808"/>
        <v>0</v>
      </c>
      <c r="AW481" s="2062" t="str">
        <f t="shared" si="1808"/>
        <v>الإجمالي</v>
      </c>
      <c r="AX481" s="2402">
        <f t="shared" si="1808"/>
        <v>0</v>
      </c>
      <c r="AY481" s="2404">
        <f t="shared" si="1808"/>
        <v>0</v>
      </c>
      <c r="AZ481" s="2404">
        <f t="shared" si="1808"/>
        <v>0</v>
      </c>
      <c r="BA481" s="2404">
        <f t="shared" si="1808"/>
        <v>0</v>
      </c>
      <c r="BB481" s="2404">
        <f t="shared" si="1808"/>
        <v>0</v>
      </c>
      <c r="BC481" s="2404">
        <f t="shared" si="1808"/>
        <v>0</v>
      </c>
      <c r="BD481" s="973">
        <f t="shared" si="1808"/>
        <v>0</v>
      </c>
      <c r="BE481" s="2402">
        <f t="shared" si="1808"/>
        <v>0</v>
      </c>
      <c r="BF481" s="2404">
        <f t="shared" si="1808"/>
        <v>0</v>
      </c>
      <c r="BG481" s="2404">
        <f t="shared" si="1808"/>
        <v>0</v>
      </c>
      <c r="BH481" s="2404">
        <f t="shared" si="1808"/>
        <v>0</v>
      </c>
      <c r="BI481" s="973">
        <f t="shared" si="1808"/>
        <v>0</v>
      </c>
      <c r="BJ481" s="2402">
        <f t="shared" si="1808"/>
        <v>0</v>
      </c>
      <c r="BK481" s="2404">
        <f t="shared" si="1808"/>
        <v>0</v>
      </c>
      <c r="BL481" s="973">
        <f t="shared" si="1808"/>
        <v>0</v>
      </c>
      <c r="BM481" s="962">
        <f t="shared" si="1808"/>
        <v>0</v>
      </c>
      <c r="BN481" s="962">
        <f t="shared" si="1808"/>
        <v>0</v>
      </c>
      <c r="BO481" s="2402">
        <f t="shared" si="1808"/>
        <v>0</v>
      </c>
      <c r="BP481" s="2404">
        <f t="shared" si="1808"/>
        <v>0</v>
      </c>
      <c r="BQ481" s="2404">
        <f t="shared" si="1808"/>
        <v>0</v>
      </c>
      <c r="BR481" s="2404">
        <f t="shared" si="1808"/>
        <v>0</v>
      </c>
      <c r="BS481" s="973">
        <f t="shared" si="1808"/>
        <v>0</v>
      </c>
      <c r="BT481" s="2402">
        <f t="shared" ref="BT481:CV481" si="1809">BT215</f>
        <v>0</v>
      </c>
      <c r="BU481" s="2404">
        <f t="shared" si="1809"/>
        <v>0</v>
      </c>
      <c r="BV481" s="973">
        <f t="shared" si="1809"/>
        <v>0</v>
      </c>
      <c r="BW481" s="962">
        <f t="shared" si="1809"/>
        <v>0</v>
      </c>
      <c r="BX481" s="962">
        <f t="shared" si="1809"/>
        <v>0</v>
      </c>
      <c r="BY481" s="2402">
        <f t="shared" si="1809"/>
        <v>0</v>
      </c>
      <c r="BZ481" s="973">
        <f t="shared" si="1809"/>
        <v>0</v>
      </c>
      <c r="CA481" s="964">
        <f t="shared" si="1809"/>
        <v>0</v>
      </c>
      <c r="CB481" s="181">
        <f t="shared" si="1809"/>
        <v>0</v>
      </c>
      <c r="CC481" s="974" t="str">
        <f t="shared" si="1809"/>
        <v>المجموع</v>
      </c>
      <c r="CD481" s="2403">
        <f t="shared" si="1809"/>
        <v>0</v>
      </c>
      <c r="CE481" s="2404">
        <f t="shared" si="1809"/>
        <v>0</v>
      </c>
      <c r="CF481" s="975">
        <f t="shared" si="1809"/>
        <v>0</v>
      </c>
      <c r="CG481" s="962">
        <f t="shared" si="1809"/>
        <v>0</v>
      </c>
      <c r="CH481" s="2403">
        <f t="shared" si="1809"/>
        <v>0</v>
      </c>
      <c r="CI481" s="2404">
        <f t="shared" si="1809"/>
        <v>0</v>
      </c>
      <c r="CJ481" s="975">
        <f t="shared" si="1809"/>
        <v>0</v>
      </c>
      <c r="CK481" s="962">
        <f t="shared" si="1809"/>
        <v>0</v>
      </c>
      <c r="CL481" s="2403">
        <f t="shared" si="1809"/>
        <v>0</v>
      </c>
      <c r="CM481" s="2404">
        <f t="shared" si="1809"/>
        <v>0</v>
      </c>
      <c r="CN481" s="975">
        <f t="shared" si="1809"/>
        <v>0</v>
      </c>
      <c r="CO481" s="962">
        <f t="shared" si="1809"/>
        <v>0</v>
      </c>
      <c r="CP481" s="2403">
        <f t="shared" si="1809"/>
        <v>0</v>
      </c>
      <c r="CQ481" s="975">
        <f t="shared" si="1809"/>
        <v>0</v>
      </c>
      <c r="CR481" s="962">
        <f t="shared" si="1809"/>
        <v>0</v>
      </c>
      <c r="CS481" s="2403">
        <f t="shared" si="1809"/>
        <v>0</v>
      </c>
      <c r="CT481" s="2404">
        <f t="shared" si="1809"/>
        <v>0</v>
      </c>
      <c r="CU481" s="975">
        <f t="shared" si="1809"/>
        <v>0</v>
      </c>
      <c r="CV481" s="962">
        <f t="shared" si="1809"/>
        <v>0</v>
      </c>
      <c r="CW481" s="184"/>
      <c r="CX481" s="2402">
        <f t="shared" ref="CX481:DE481" si="1810">CX215</f>
        <v>0</v>
      </c>
      <c r="CY481" s="2404">
        <f t="shared" si="1810"/>
        <v>0</v>
      </c>
      <c r="CZ481" s="975">
        <f t="shared" si="1810"/>
        <v>0</v>
      </c>
      <c r="DA481" s="962">
        <f t="shared" si="1810"/>
        <v>0</v>
      </c>
      <c r="DB481" s="2403">
        <f t="shared" si="1810"/>
        <v>0</v>
      </c>
      <c r="DC481" s="2404">
        <f t="shared" si="1810"/>
        <v>0</v>
      </c>
      <c r="DD481" s="975">
        <f t="shared" si="1810"/>
        <v>0</v>
      </c>
      <c r="DE481" s="962">
        <f t="shared" si="1810"/>
        <v>0</v>
      </c>
      <c r="DF481" s="184"/>
      <c r="DG481" s="962">
        <f>DG215</f>
        <v>0</v>
      </c>
      <c r="DH481" s="184"/>
      <c r="DI481" s="972">
        <f>DI215</f>
        <v>0</v>
      </c>
      <c r="DJ481" s="962">
        <f>DJ215</f>
        <v>0</v>
      </c>
      <c r="DK481" s="964">
        <f>DK215</f>
        <v>0</v>
      </c>
      <c r="DL481" s="181"/>
      <c r="DM481" s="962">
        <f>DM215</f>
        <v>0</v>
      </c>
      <c r="DN481" s="181"/>
      <c r="DO481" s="960" t="str">
        <f t="shared" si="1802"/>
        <v>True</v>
      </c>
    </row>
    <row r="482" spans="1:119" s="234" customFormat="1" ht="39.9" customHeight="1" thickBot="1">
      <c r="A482" s="181">
        <f>A249</f>
        <v>0</v>
      </c>
      <c r="B482" s="8459" t="s">
        <v>714</v>
      </c>
      <c r="C482" s="8460"/>
      <c r="D482" s="8461"/>
      <c r="E482" s="8459" t="str">
        <f>$C$238</f>
        <v>مصطفى عبد الفتاح سيد سعد سرور</v>
      </c>
      <c r="F482" s="8460"/>
      <c r="G482" s="8461"/>
      <c r="H482" s="2402">
        <f t="shared" ref="H482:AM482" si="1811">H249</f>
        <v>0</v>
      </c>
      <c r="I482" s="973">
        <f t="shared" si="1811"/>
        <v>0</v>
      </c>
      <c r="J482" s="2402">
        <f t="shared" si="1811"/>
        <v>0</v>
      </c>
      <c r="K482" s="2404">
        <f t="shared" si="1811"/>
        <v>0</v>
      </c>
      <c r="L482" s="2404">
        <f t="shared" si="1811"/>
        <v>0</v>
      </c>
      <c r="M482" s="973">
        <f t="shared" si="1811"/>
        <v>0</v>
      </c>
      <c r="N482" s="2402">
        <f t="shared" si="1811"/>
        <v>0</v>
      </c>
      <c r="O482" s="973">
        <f t="shared" si="1811"/>
        <v>0</v>
      </c>
      <c r="P482" s="2402">
        <f t="shared" si="1811"/>
        <v>0</v>
      </c>
      <c r="Q482" s="973">
        <f t="shared" si="1811"/>
        <v>0</v>
      </c>
      <c r="R482" s="2402">
        <f t="shared" si="1811"/>
        <v>0</v>
      </c>
      <c r="S482" s="973">
        <f t="shared" si="1811"/>
        <v>0</v>
      </c>
      <c r="T482" s="962">
        <f t="shared" si="1811"/>
        <v>0</v>
      </c>
      <c r="U482" s="962">
        <f t="shared" si="1811"/>
        <v>0</v>
      </c>
      <c r="V482" s="2402">
        <f t="shared" si="1811"/>
        <v>0</v>
      </c>
      <c r="W482" s="975">
        <f t="shared" si="1811"/>
        <v>0</v>
      </c>
      <c r="X482" s="2402">
        <f t="shared" si="1811"/>
        <v>0</v>
      </c>
      <c r="Y482" s="2404">
        <f t="shared" si="1811"/>
        <v>0</v>
      </c>
      <c r="Z482" s="973">
        <f t="shared" si="1811"/>
        <v>0</v>
      </c>
      <c r="AA482" s="972">
        <f t="shared" si="1811"/>
        <v>0</v>
      </c>
      <c r="AB482" s="962">
        <f t="shared" si="1811"/>
        <v>0</v>
      </c>
      <c r="AC482" s="2402">
        <f t="shared" si="1811"/>
        <v>0</v>
      </c>
      <c r="AD482" s="2404">
        <f t="shared" si="1811"/>
        <v>0</v>
      </c>
      <c r="AE482" s="2404">
        <f t="shared" si="1811"/>
        <v>0</v>
      </c>
      <c r="AF482" s="2404">
        <f t="shared" si="1811"/>
        <v>0</v>
      </c>
      <c r="AG482" s="2404">
        <f t="shared" si="1811"/>
        <v>0</v>
      </c>
      <c r="AH482" s="973">
        <f t="shared" si="1811"/>
        <v>0</v>
      </c>
      <c r="AI482" s="2402">
        <f t="shared" si="1811"/>
        <v>0</v>
      </c>
      <c r="AJ482" s="2404">
        <f t="shared" si="1811"/>
        <v>0</v>
      </c>
      <c r="AK482" s="975">
        <f t="shared" si="1811"/>
        <v>0</v>
      </c>
      <c r="AL482" s="962">
        <f t="shared" si="1811"/>
        <v>0</v>
      </c>
      <c r="AM482" s="962">
        <f t="shared" si="1811"/>
        <v>0</v>
      </c>
      <c r="AN482" s="962">
        <f t="shared" ref="AN482:BS482" si="1812">AN249</f>
        <v>0</v>
      </c>
      <c r="AO482" s="2402">
        <f t="shared" si="1812"/>
        <v>0</v>
      </c>
      <c r="AP482" s="2404">
        <f t="shared" si="1812"/>
        <v>0</v>
      </c>
      <c r="AQ482" s="2404">
        <f t="shared" si="1812"/>
        <v>0</v>
      </c>
      <c r="AR482" s="2404">
        <f t="shared" si="1812"/>
        <v>0</v>
      </c>
      <c r="AS482" s="975">
        <f t="shared" si="1812"/>
        <v>0</v>
      </c>
      <c r="AT482" s="962">
        <f t="shared" si="1812"/>
        <v>0</v>
      </c>
      <c r="AU482" s="964">
        <f t="shared" si="1812"/>
        <v>0</v>
      </c>
      <c r="AV482" s="184">
        <f t="shared" si="1812"/>
        <v>0</v>
      </c>
      <c r="AW482" s="2062" t="str">
        <f t="shared" si="1812"/>
        <v>الإجمالي</v>
      </c>
      <c r="AX482" s="2402">
        <f t="shared" si="1812"/>
        <v>0</v>
      </c>
      <c r="AY482" s="2404">
        <f t="shared" si="1812"/>
        <v>0</v>
      </c>
      <c r="AZ482" s="2404">
        <f t="shared" si="1812"/>
        <v>0</v>
      </c>
      <c r="BA482" s="2404">
        <f t="shared" si="1812"/>
        <v>0</v>
      </c>
      <c r="BB482" s="2404">
        <f t="shared" si="1812"/>
        <v>0</v>
      </c>
      <c r="BC482" s="2404">
        <f t="shared" si="1812"/>
        <v>0</v>
      </c>
      <c r="BD482" s="973">
        <f t="shared" si="1812"/>
        <v>0</v>
      </c>
      <c r="BE482" s="2402">
        <f t="shared" si="1812"/>
        <v>0</v>
      </c>
      <c r="BF482" s="2404">
        <f t="shared" si="1812"/>
        <v>0</v>
      </c>
      <c r="BG482" s="2404">
        <f t="shared" si="1812"/>
        <v>0</v>
      </c>
      <c r="BH482" s="2404">
        <f t="shared" si="1812"/>
        <v>0</v>
      </c>
      <c r="BI482" s="973">
        <f t="shared" si="1812"/>
        <v>0</v>
      </c>
      <c r="BJ482" s="2402">
        <f t="shared" si="1812"/>
        <v>0</v>
      </c>
      <c r="BK482" s="2404">
        <f t="shared" si="1812"/>
        <v>0</v>
      </c>
      <c r="BL482" s="973">
        <f t="shared" si="1812"/>
        <v>0</v>
      </c>
      <c r="BM482" s="962">
        <f t="shared" si="1812"/>
        <v>0</v>
      </c>
      <c r="BN482" s="962">
        <f t="shared" si="1812"/>
        <v>0</v>
      </c>
      <c r="BO482" s="2402">
        <f t="shared" si="1812"/>
        <v>0</v>
      </c>
      <c r="BP482" s="2404">
        <f t="shared" si="1812"/>
        <v>0</v>
      </c>
      <c r="BQ482" s="2404">
        <f t="shared" si="1812"/>
        <v>0</v>
      </c>
      <c r="BR482" s="2404">
        <f t="shared" si="1812"/>
        <v>0</v>
      </c>
      <c r="BS482" s="973">
        <f t="shared" si="1812"/>
        <v>0</v>
      </c>
      <c r="BT482" s="2402">
        <f t="shared" ref="BT482:CV482" si="1813">BT249</f>
        <v>0</v>
      </c>
      <c r="BU482" s="2404">
        <f t="shared" si="1813"/>
        <v>0</v>
      </c>
      <c r="BV482" s="973">
        <f t="shared" si="1813"/>
        <v>0</v>
      </c>
      <c r="BW482" s="962">
        <f t="shared" si="1813"/>
        <v>0</v>
      </c>
      <c r="BX482" s="962">
        <f t="shared" si="1813"/>
        <v>0</v>
      </c>
      <c r="BY482" s="2402">
        <f t="shared" si="1813"/>
        <v>0</v>
      </c>
      <c r="BZ482" s="973">
        <f t="shared" si="1813"/>
        <v>0</v>
      </c>
      <c r="CA482" s="964">
        <f t="shared" si="1813"/>
        <v>0</v>
      </c>
      <c r="CB482" s="181">
        <f t="shared" si="1813"/>
        <v>0</v>
      </c>
      <c r="CC482" s="974" t="str">
        <f t="shared" si="1813"/>
        <v>المجموع</v>
      </c>
      <c r="CD482" s="2403">
        <f t="shared" si="1813"/>
        <v>0</v>
      </c>
      <c r="CE482" s="2404">
        <f t="shared" si="1813"/>
        <v>0</v>
      </c>
      <c r="CF482" s="975">
        <f t="shared" si="1813"/>
        <v>0</v>
      </c>
      <c r="CG482" s="962">
        <f t="shared" si="1813"/>
        <v>0</v>
      </c>
      <c r="CH482" s="2403">
        <f t="shared" si="1813"/>
        <v>0</v>
      </c>
      <c r="CI482" s="2404">
        <f t="shared" si="1813"/>
        <v>0</v>
      </c>
      <c r="CJ482" s="975">
        <f t="shared" si="1813"/>
        <v>0</v>
      </c>
      <c r="CK482" s="962">
        <f t="shared" si="1813"/>
        <v>0</v>
      </c>
      <c r="CL482" s="2403">
        <f t="shared" si="1813"/>
        <v>0</v>
      </c>
      <c r="CM482" s="2404">
        <f t="shared" si="1813"/>
        <v>0</v>
      </c>
      <c r="CN482" s="975">
        <f t="shared" si="1813"/>
        <v>0</v>
      </c>
      <c r="CO482" s="962">
        <f t="shared" si="1813"/>
        <v>0</v>
      </c>
      <c r="CP482" s="2403">
        <f t="shared" si="1813"/>
        <v>0</v>
      </c>
      <c r="CQ482" s="975">
        <f t="shared" si="1813"/>
        <v>0</v>
      </c>
      <c r="CR482" s="962">
        <f t="shared" si="1813"/>
        <v>0</v>
      </c>
      <c r="CS482" s="2403">
        <f t="shared" si="1813"/>
        <v>0</v>
      </c>
      <c r="CT482" s="2404">
        <f t="shared" si="1813"/>
        <v>0</v>
      </c>
      <c r="CU482" s="975">
        <f t="shared" si="1813"/>
        <v>0</v>
      </c>
      <c r="CV482" s="962">
        <f t="shared" si="1813"/>
        <v>0</v>
      </c>
      <c r="CW482" s="184"/>
      <c r="CX482" s="2402">
        <f t="shared" ref="CX482:DE482" si="1814">CX249</f>
        <v>0</v>
      </c>
      <c r="CY482" s="2404">
        <f t="shared" si="1814"/>
        <v>0</v>
      </c>
      <c r="CZ482" s="975">
        <f t="shared" si="1814"/>
        <v>0</v>
      </c>
      <c r="DA482" s="962">
        <f t="shared" si="1814"/>
        <v>0</v>
      </c>
      <c r="DB482" s="2403">
        <f t="shared" si="1814"/>
        <v>0</v>
      </c>
      <c r="DC482" s="2404">
        <f t="shared" si="1814"/>
        <v>0</v>
      </c>
      <c r="DD482" s="975">
        <f t="shared" si="1814"/>
        <v>0</v>
      </c>
      <c r="DE482" s="962">
        <f t="shared" si="1814"/>
        <v>0</v>
      </c>
      <c r="DF482" s="184"/>
      <c r="DG482" s="962">
        <f>DG249</f>
        <v>0</v>
      </c>
      <c r="DH482" s="184"/>
      <c r="DI482" s="972">
        <f>DI249</f>
        <v>0</v>
      </c>
      <c r="DJ482" s="962">
        <f>DJ249</f>
        <v>0</v>
      </c>
      <c r="DK482" s="964">
        <f>DK249</f>
        <v>0</v>
      </c>
      <c r="DL482" s="181"/>
      <c r="DM482" s="962">
        <f>DM249</f>
        <v>0</v>
      </c>
      <c r="DN482" s="181"/>
      <c r="DO482" s="960" t="str">
        <f t="shared" si="1802"/>
        <v>True</v>
      </c>
    </row>
    <row r="483" spans="1:119" s="234" customFormat="1" ht="39.9" customHeight="1" thickBot="1">
      <c r="A483" s="181">
        <f>A283</f>
        <v>0</v>
      </c>
      <c r="B483" s="8459" t="s">
        <v>715</v>
      </c>
      <c r="C483" s="8460"/>
      <c r="D483" s="8461"/>
      <c r="E483" s="8459" t="str">
        <f>$C$272</f>
        <v>محمد سلامة عطية السمان</v>
      </c>
      <c r="F483" s="8460"/>
      <c r="G483" s="8461"/>
      <c r="H483" s="2402">
        <f t="shared" ref="H483:AM483" si="1815">H283</f>
        <v>0</v>
      </c>
      <c r="I483" s="973">
        <f t="shared" si="1815"/>
        <v>0</v>
      </c>
      <c r="J483" s="2402">
        <f t="shared" si="1815"/>
        <v>0</v>
      </c>
      <c r="K483" s="2404">
        <f t="shared" si="1815"/>
        <v>0</v>
      </c>
      <c r="L483" s="2404">
        <f t="shared" si="1815"/>
        <v>0</v>
      </c>
      <c r="M483" s="973">
        <f t="shared" si="1815"/>
        <v>0</v>
      </c>
      <c r="N483" s="2402">
        <f t="shared" si="1815"/>
        <v>0</v>
      </c>
      <c r="O483" s="973">
        <f t="shared" si="1815"/>
        <v>0</v>
      </c>
      <c r="P483" s="2402">
        <f t="shared" si="1815"/>
        <v>0</v>
      </c>
      <c r="Q483" s="973">
        <f t="shared" si="1815"/>
        <v>0</v>
      </c>
      <c r="R483" s="2402">
        <f t="shared" si="1815"/>
        <v>0</v>
      </c>
      <c r="S483" s="973">
        <f t="shared" si="1815"/>
        <v>0</v>
      </c>
      <c r="T483" s="962">
        <f t="shared" si="1815"/>
        <v>0</v>
      </c>
      <c r="U483" s="962">
        <f t="shared" si="1815"/>
        <v>0</v>
      </c>
      <c r="V483" s="2402">
        <f t="shared" si="1815"/>
        <v>0</v>
      </c>
      <c r="W483" s="975">
        <f t="shared" si="1815"/>
        <v>0</v>
      </c>
      <c r="X483" s="2402">
        <f t="shared" si="1815"/>
        <v>0</v>
      </c>
      <c r="Y483" s="2404">
        <f t="shared" si="1815"/>
        <v>0</v>
      </c>
      <c r="Z483" s="973">
        <f t="shared" si="1815"/>
        <v>0</v>
      </c>
      <c r="AA483" s="972">
        <f t="shared" si="1815"/>
        <v>0</v>
      </c>
      <c r="AB483" s="962">
        <f t="shared" si="1815"/>
        <v>0</v>
      </c>
      <c r="AC483" s="2402">
        <f t="shared" si="1815"/>
        <v>0</v>
      </c>
      <c r="AD483" s="2404">
        <f t="shared" si="1815"/>
        <v>0</v>
      </c>
      <c r="AE483" s="2404">
        <f t="shared" si="1815"/>
        <v>0</v>
      </c>
      <c r="AF483" s="2404">
        <f t="shared" si="1815"/>
        <v>0</v>
      </c>
      <c r="AG483" s="2404">
        <f t="shared" si="1815"/>
        <v>0</v>
      </c>
      <c r="AH483" s="973">
        <f t="shared" si="1815"/>
        <v>0</v>
      </c>
      <c r="AI483" s="2402">
        <f t="shared" si="1815"/>
        <v>0</v>
      </c>
      <c r="AJ483" s="2404">
        <f t="shared" si="1815"/>
        <v>0</v>
      </c>
      <c r="AK483" s="975">
        <f t="shared" si="1815"/>
        <v>0</v>
      </c>
      <c r="AL483" s="962">
        <f t="shared" si="1815"/>
        <v>0</v>
      </c>
      <c r="AM483" s="962">
        <f t="shared" si="1815"/>
        <v>0</v>
      </c>
      <c r="AN483" s="962">
        <f t="shared" ref="AN483:BS483" si="1816">AN283</f>
        <v>0</v>
      </c>
      <c r="AO483" s="2402">
        <f t="shared" si="1816"/>
        <v>0</v>
      </c>
      <c r="AP483" s="2404">
        <f t="shared" si="1816"/>
        <v>0</v>
      </c>
      <c r="AQ483" s="2404">
        <f t="shared" si="1816"/>
        <v>0</v>
      </c>
      <c r="AR483" s="2404">
        <f t="shared" si="1816"/>
        <v>0</v>
      </c>
      <c r="AS483" s="975">
        <f t="shared" si="1816"/>
        <v>0</v>
      </c>
      <c r="AT483" s="962">
        <f t="shared" si="1816"/>
        <v>0</v>
      </c>
      <c r="AU483" s="964">
        <f t="shared" si="1816"/>
        <v>0</v>
      </c>
      <c r="AV483" s="184">
        <f t="shared" si="1816"/>
        <v>0</v>
      </c>
      <c r="AW483" s="2062" t="str">
        <f t="shared" si="1816"/>
        <v>الإجمالي</v>
      </c>
      <c r="AX483" s="2402">
        <f t="shared" si="1816"/>
        <v>0</v>
      </c>
      <c r="AY483" s="2404">
        <f t="shared" si="1816"/>
        <v>0</v>
      </c>
      <c r="AZ483" s="2404">
        <f t="shared" si="1816"/>
        <v>0</v>
      </c>
      <c r="BA483" s="2404">
        <f t="shared" si="1816"/>
        <v>0</v>
      </c>
      <c r="BB483" s="2404">
        <f t="shared" si="1816"/>
        <v>0</v>
      </c>
      <c r="BC483" s="2404">
        <f t="shared" si="1816"/>
        <v>0</v>
      </c>
      <c r="BD483" s="973">
        <f t="shared" si="1816"/>
        <v>0</v>
      </c>
      <c r="BE483" s="2402">
        <f t="shared" si="1816"/>
        <v>0</v>
      </c>
      <c r="BF483" s="2404">
        <f t="shared" si="1816"/>
        <v>0</v>
      </c>
      <c r="BG483" s="2404">
        <f t="shared" si="1816"/>
        <v>0</v>
      </c>
      <c r="BH483" s="2404">
        <f t="shared" si="1816"/>
        <v>0</v>
      </c>
      <c r="BI483" s="973">
        <f t="shared" si="1816"/>
        <v>0</v>
      </c>
      <c r="BJ483" s="2402">
        <f t="shared" si="1816"/>
        <v>0</v>
      </c>
      <c r="BK483" s="2404">
        <f t="shared" si="1816"/>
        <v>0</v>
      </c>
      <c r="BL483" s="973">
        <f t="shared" si="1816"/>
        <v>0</v>
      </c>
      <c r="BM483" s="962">
        <f t="shared" si="1816"/>
        <v>0</v>
      </c>
      <c r="BN483" s="962">
        <f t="shared" si="1816"/>
        <v>0</v>
      </c>
      <c r="BO483" s="2402">
        <f t="shared" si="1816"/>
        <v>0</v>
      </c>
      <c r="BP483" s="2404">
        <f t="shared" si="1816"/>
        <v>0</v>
      </c>
      <c r="BQ483" s="2404">
        <f t="shared" si="1816"/>
        <v>0</v>
      </c>
      <c r="BR483" s="2404">
        <f t="shared" si="1816"/>
        <v>0</v>
      </c>
      <c r="BS483" s="973">
        <f t="shared" si="1816"/>
        <v>0</v>
      </c>
      <c r="BT483" s="2402">
        <f t="shared" ref="BT483:CV483" si="1817">BT283</f>
        <v>0</v>
      </c>
      <c r="BU483" s="2404">
        <f t="shared" si="1817"/>
        <v>0</v>
      </c>
      <c r="BV483" s="973">
        <f t="shared" si="1817"/>
        <v>0</v>
      </c>
      <c r="BW483" s="962">
        <f t="shared" si="1817"/>
        <v>0</v>
      </c>
      <c r="BX483" s="962">
        <f t="shared" si="1817"/>
        <v>0</v>
      </c>
      <c r="BY483" s="2402">
        <f t="shared" si="1817"/>
        <v>0</v>
      </c>
      <c r="BZ483" s="973">
        <f t="shared" si="1817"/>
        <v>0</v>
      </c>
      <c r="CA483" s="964">
        <f t="shared" si="1817"/>
        <v>0</v>
      </c>
      <c r="CB483" s="181">
        <f t="shared" si="1817"/>
        <v>0</v>
      </c>
      <c r="CC483" s="974" t="str">
        <f t="shared" si="1817"/>
        <v>المجموع</v>
      </c>
      <c r="CD483" s="2403">
        <f t="shared" si="1817"/>
        <v>0</v>
      </c>
      <c r="CE483" s="2404">
        <f t="shared" si="1817"/>
        <v>0</v>
      </c>
      <c r="CF483" s="975">
        <f t="shared" si="1817"/>
        <v>0</v>
      </c>
      <c r="CG483" s="962">
        <f t="shared" si="1817"/>
        <v>0</v>
      </c>
      <c r="CH483" s="2403">
        <f t="shared" si="1817"/>
        <v>0</v>
      </c>
      <c r="CI483" s="2404">
        <f t="shared" si="1817"/>
        <v>0</v>
      </c>
      <c r="CJ483" s="975">
        <f t="shared" si="1817"/>
        <v>0</v>
      </c>
      <c r="CK483" s="962">
        <f t="shared" si="1817"/>
        <v>0</v>
      </c>
      <c r="CL483" s="2403">
        <f t="shared" si="1817"/>
        <v>0</v>
      </c>
      <c r="CM483" s="2404">
        <f t="shared" si="1817"/>
        <v>0</v>
      </c>
      <c r="CN483" s="975">
        <f t="shared" si="1817"/>
        <v>0</v>
      </c>
      <c r="CO483" s="962">
        <f t="shared" si="1817"/>
        <v>0</v>
      </c>
      <c r="CP483" s="2403">
        <f t="shared" si="1817"/>
        <v>0</v>
      </c>
      <c r="CQ483" s="975">
        <f t="shared" si="1817"/>
        <v>0</v>
      </c>
      <c r="CR483" s="962">
        <f t="shared" si="1817"/>
        <v>0</v>
      </c>
      <c r="CS483" s="2403">
        <f t="shared" si="1817"/>
        <v>0</v>
      </c>
      <c r="CT483" s="2404">
        <f t="shared" si="1817"/>
        <v>0</v>
      </c>
      <c r="CU483" s="975">
        <f t="shared" si="1817"/>
        <v>0</v>
      </c>
      <c r="CV483" s="962">
        <f t="shared" si="1817"/>
        <v>0</v>
      </c>
      <c r="CW483" s="184"/>
      <c r="CX483" s="2402">
        <f t="shared" ref="CX483:DE483" si="1818">CX283</f>
        <v>0</v>
      </c>
      <c r="CY483" s="2404">
        <f t="shared" si="1818"/>
        <v>0</v>
      </c>
      <c r="CZ483" s="975">
        <f t="shared" si="1818"/>
        <v>0</v>
      </c>
      <c r="DA483" s="962">
        <f t="shared" si="1818"/>
        <v>0</v>
      </c>
      <c r="DB483" s="2403">
        <f t="shared" si="1818"/>
        <v>0</v>
      </c>
      <c r="DC483" s="2404">
        <f t="shared" si="1818"/>
        <v>0</v>
      </c>
      <c r="DD483" s="975">
        <f t="shared" si="1818"/>
        <v>0</v>
      </c>
      <c r="DE483" s="962">
        <f t="shared" si="1818"/>
        <v>0</v>
      </c>
      <c r="DF483" s="184"/>
      <c r="DG483" s="962">
        <f>DG283</f>
        <v>0</v>
      </c>
      <c r="DH483" s="184"/>
      <c r="DI483" s="972">
        <f>DI283</f>
        <v>0</v>
      </c>
      <c r="DJ483" s="962">
        <f>DJ283</f>
        <v>0</v>
      </c>
      <c r="DK483" s="964">
        <f>DK283</f>
        <v>0</v>
      </c>
      <c r="DL483" s="181"/>
      <c r="DM483" s="962">
        <f>DM283</f>
        <v>0</v>
      </c>
      <c r="DN483" s="181"/>
      <c r="DO483" s="960" t="str">
        <f t="shared" si="1802"/>
        <v>True</v>
      </c>
    </row>
    <row r="484" spans="1:119" s="234" customFormat="1" ht="39.9" customHeight="1" thickBot="1">
      <c r="A484" s="181">
        <f>A343</f>
        <v>0</v>
      </c>
      <c r="B484" s="8459" t="s">
        <v>716</v>
      </c>
      <c r="C484" s="8460"/>
      <c r="D484" s="8461"/>
      <c r="E484" s="8459" t="str">
        <f>$C$332</f>
        <v>احمد عادل احمد عيسي</v>
      </c>
      <c r="F484" s="8460"/>
      <c r="G484" s="8461"/>
      <c r="H484" s="2402">
        <f t="shared" ref="H484:AM484" si="1819">H343</f>
        <v>0</v>
      </c>
      <c r="I484" s="973">
        <f t="shared" si="1819"/>
        <v>0</v>
      </c>
      <c r="J484" s="2402">
        <f t="shared" si="1819"/>
        <v>0</v>
      </c>
      <c r="K484" s="2404">
        <f t="shared" si="1819"/>
        <v>0</v>
      </c>
      <c r="L484" s="2404">
        <f t="shared" si="1819"/>
        <v>0</v>
      </c>
      <c r="M484" s="973">
        <f t="shared" si="1819"/>
        <v>0</v>
      </c>
      <c r="N484" s="2402">
        <f t="shared" si="1819"/>
        <v>0</v>
      </c>
      <c r="O484" s="973">
        <f t="shared" si="1819"/>
        <v>0</v>
      </c>
      <c r="P484" s="2402">
        <f t="shared" si="1819"/>
        <v>0</v>
      </c>
      <c r="Q484" s="973">
        <f t="shared" si="1819"/>
        <v>0</v>
      </c>
      <c r="R484" s="2402">
        <f t="shared" si="1819"/>
        <v>0</v>
      </c>
      <c r="S484" s="973">
        <f t="shared" si="1819"/>
        <v>0</v>
      </c>
      <c r="T484" s="962">
        <f t="shared" si="1819"/>
        <v>0</v>
      </c>
      <c r="U484" s="962">
        <f t="shared" si="1819"/>
        <v>0</v>
      </c>
      <c r="V484" s="2402">
        <f t="shared" si="1819"/>
        <v>0</v>
      </c>
      <c r="W484" s="975">
        <f t="shared" si="1819"/>
        <v>0</v>
      </c>
      <c r="X484" s="2402">
        <f t="shared" si="1819"/>
        <v>0</v>
      </c>
      <c r="Y484" s="2404">
        <f t="shared" si="1819"/>
        <v>0</v>
      </c>
      <c r="Z484" s="973">
        <f t="shared" si="1819"/>
        <v>0</v>
      </c>
      <c r="AA484" s="972">
        <f t="shared" si="1819"/>
        <v>0</v>
      </c>
      <c r="AB484" s="962">
        <f t="shared" si="1819"/>
        <v>0</v>
      </c>
      <c r="AC484" s="2402">
        <f t="shared" si="1819"/>
        <v>0</v>
      </c>
      <c r="AD484" s="2404">
        <f t="shared" si="1819"/>
        <v>0</v>
      </c>
      <c r="AE484" s="2404">
        <f t="shared" si="1819"/>
        <v>0</v>
      </c>
      <c r="AF484" s="2404">
        <f t="shared" si="1819"/>
        <v>0</v>
      </c>
      <c r="AG484" s="2404">
        <f t="shared" si="1819"/>
        <v>0</v>
      </c>
      <c r="AH484" s="973">
        <f t="shared" si="1819"/>
        <v>0</v>
      </c>
      <c r="AI484" s="2402">
        <f t="shared" si="1819"/>
        <v>0</v>
      </c>
      <c r="AJ484" s="2404">
        <f t="shared" si="1819"/>
        <v>0</v>
      </c>
      <c r="AK484" s="975">
        <f t="shared" si="1819"/>
        <v>0</v>
      </c>
      <c r="AL484" s="962">
        <f t="shared" si="1819"/>
        <v>0</v>
      </c>
      <c r="AM484" s="962">
        <f t="shared" si="1819"/>
        <v>0</v>
      </c>
      <c r="AN484" s="962">
        <f t="shared" ref="AN484:BS484" si="1820">AN343</f>
        <v>0</v>
      </c>
      <c r="AO484" s="2402">
        <f t="shared" si="1820"/>
        <v>0</v>
      </c>
      <c r="AP484" s="2404">
        <f t="shared" si="1820"/>
        <v>0</v>
      </c>
      <c r="AQ484" s="2404">
        <f t="shared" si="1820"/>
        <v>0</v>
      </c>
      <c r="AR484" s="2404">
        <f t="shared" si="1820"/>
        <v>0</v>
      </c>
      <c r="AS484" s="975">
        <f t="shared" si="1820"/>
        <v>0</v>
      </c>
      <c r="AT484" s="962">
        <f t="shared" si="1820"/>
        <v>0</v>
      </c>
      <c r="AU484" s="964">
        <f t="shared" si="1820"/>
        <v>0</v>
      </c>
      <c r="AV484" s="184">
        <f t="shared" si="1820"/>
        <v>0</v>
      </c>
      <c r="AW484" s="2062" t="str">
        <f t="shared" si="1820"/>
        <v>الإجمالي</v>
      </c>
      <c r="AX484" s="2402">
        <f t="shared" si="1820"/>
        <v>0</v>
      </c>
      <c r="AY484" s="2404">
        <f t="shared" si="1820"/>
        <v>0</v>
      </c>
      <c r="AZ484" s="2404">
        <f t="shared" si="1820"/>
        <v>0</v>
      </c>
      <c r="BA484" s="2404">
        <f t="shared" si="1820"/>
        <v>0</v>
      </c>
      <c r="BB484" s="2404">
        <f t="shared" si="1820"/>
        <v>0</v>
      </c>
      <c r="BC484" s="2404">
        <f t="shared" si="1820"/>
        <v>0</v>
      </c>
      <c r="BD484" s="973">
        <f t="shared" si="1820"/>
        <v>0</v>
      </c>
      <c r="BE484" s="2402">
        <f t="shared" si="1820"/>
        <v>0</v>
      </c>
      <c r="BF484" s="2404">
        <f t="shared" si="1820"/>
        <v>0</v>
      </c>
      <c r="BG484" s="2404">
        <f t="shared" si="1820"/>
        <v>0</v>
      </c>
      <c r="BH484" s="2404">
        <f t="shared" si="1820"/>
        <v>0</v>
      </c>
      <c r="BI484" s="973">
        <f t="shared" si="1820"/>
        <v>0</v>
      </c>
      <c r="BJ484" s="2402">
        <f t="shared" si="1820"/>
        <v>0</v>
      </c>
      <c r="BK484" s="2404">
        <f t="shared" si="1820"/>
        <v>0</v>
      </c>
      <c r="BL484" s="973">
        <f t="shared" si="1820"/>
        <v>0</v>
      </c>
      <c r="BM484" s="962">
        <f t="shared" si="1820"/>
        <v>0</v>
      </c>
      <c r="BN484" s="962">
        <f t="shared" si="1820"/>
        <v>0</v>
      </c>
      <c r="BO484" s="2402">
        <f t="shared" si="1820"/>
        <v>0</v>
      </c>
      <c r="BP484" s="2404">
        <f t="shared" si="1820"/>
        <v>0</v>
      </c>
      <c r="BQ484" s="2404">
        <f t="shared" si="1820"/>
        <v>0</v>
      </c>
      <c r="BR484" s="2404">
        <f t="shared" si="1820"/>
        <v>0</v>
      </c>
      <c r="BS484" s="973">
        <f t="shared" si="1820"/>
        <v>0</v>
      </c>
      <c r="BT484" s="2402">
        <f t="shared" ref="BT484:CV484" si="1821">BT343</f>
        <v>0</v>
      </c>
      <c r="BU484" s="2404">
        <f t="shared" si="1821"/>
        <v>0</v>
      </c>
      <c r="BV484" s="973">
        <f t="shared" si="1821"/>
        <v>0</v>
      </c>
      <c r="BW484" s="962">
        <f t="shared" si="1821"/>
        <v>0</v>
      </c>
      <c r="BX484" s="962">
        <f t="shared" si="1821"/>
        <v>0</v>
      </c>
      <c r="BY484" s="2402">
        <f t="shared" si="1821"/>
        <v>0</v>
      </c>
      <c r="BZ484" s="973">
        <f t="shared" si="1821"/>
        <v>0</v>
      </c>
      <c r="CA484" s="964">
        <f t="shared" si="1821"/>
        <v>0</v>
      </c>
      <c r="CB484" s="181">
        <f t="shared" si="1821"/>
        <v>0</v>
      </c>
      <c r="CC484" s="974" t="str">
        <f t="shared" si="1821"/>
        <v>المجموع</v>
      </c>
      <c r="CD484" s="2403">
        <f t="shared" si="1821"/>
        <v>0</v>
      </c>
      <c r="CE484" s="2404">
        <f t="shared" si="1821"/>
        <v>0</v>
      </c>
      <c r="CF484" s="975">
        <f t="shared" si="1821"/>
        <v>0</v>
      </c>
      <c r="CG484" s="962">
        <f t="shared" si="1821"/>
        <v>0</v>
      </c>
      <c r="CH484" s="2403">
        <f t="shared" si="1821"/>
        <v>0</v>
      </c>
      <c r="CI484" s="2404">
        <f t="shared" si="1821"/>
        <v>0</v>
      </c>
      <c r="CJ484" s="975">
        <f t="shared" si="1821"/>
        <v>0</v>
      </c>
      <c r="CK484" s="962">
        <f t="shared" si="1821"/>
        <v>0</v>
      </c>
      <c r="CL484" s="2403">
        <f t="shared" si="1821"/>
        <v>0</v>
      </c>
      <c r="CM484" s="2404">
        <f t="shared" si="1821"/>
        <v>0</v>
      </c>
      <c r="CN484" s="975">
        <f t="shared" si="1821"/>
        <v>0</v>
      </c>
      <c r="CO484" s="962">
        <f t="shared" si="1821"/>
        <v>0</v>
      </c>
      <c r="CP484" s="2403">
        <f t="shared" si="1821"/>
        <v>0</v>
      </c>
      <c r="CQ484" s="975">
        <f t="shared" si="1821"/>
        <v>0</v>
      </c>
      <c r="CR484" s="962">
        <f t="shared" si="1821"/>
        <v>0</v>
      </c>
      <c r="CS484" s="2403">
        <f t="shared" si="1821"/>
        <v>0</v>
      </c>
      <c r="CT484" s="2404">
        <f t="shared" si="1821"/>
        <v>0</v>
      </c>
      <c r="CU484" s="975">
        <f t="shared" si="1821"/>
        <v>0</v>
      </c>
      <c r="CV484" s="962">
        <f t="shared" si="1821"/>
        <v>0</v>
      </c>
      <c r="CW484" s="184"/>
      <c r="CX484" s="2402">
        <f t="shared" ref="CX484:DE484" si="1822">CX343</f>
        <v>0</v>
      </c>
      <c r="CY484" s="2404">
        <f t="shared" si="1822"/>
        <v>0</v>
      </c>
      <c r="CZ484" s="975">
        <f t="shared" si="1822"/>
        <v>0</v>
      </c>
      <c r="DA484" s="962">
        <f t="shared" si="1822"/>
        <v>0</v>
      </c>
      <c r="DB484" s="2403">
        <f t="shared" si="1822"/>
        <v>0</v>
      </c>
      <c r="DC484" s="2404">
        <f t="shared" si="1822"/>
        <v>0</v>
      </c>
      <c r="DD484" s="975">
        <f t="shared" si="1822"/>
        <v>0</v>
      </c>
      <c r="DE484" s="962">
        <f t="shared" si="1822"/>
        <v>0</v>
      </c>
      <c r="DF484" s="184"/>
      <c r="DG484" s="962">
        <f>DG343</f>
        <v>0</v>
      </c>
      <c r="DH484" s="184"/>
      <c r="DI484" s="972">
        <f>DI343</f>
        <v>0</v>
      </c>
      <c r="DJ484" s="962">
        <f>DJ343</f>
        <v>0</v>
      </c>
      <c r="DK484" s="964">
        <f>DK343</f>
        <v>0</v>
      </c>
      <c r="DL484" s="181"/>
      <c r="DM484" s="962">
        <f>DM343</f>
        <v>0</v>
      </c>
      <c r="DN484" s="181"/>
      <c r="DO484" s="960" t="str">
        <f t="shared" si="1802"/>
        <v>True</v>
      </c>
    </row>
    <row r="485" spans="1:119" s="234" customFormat="1" ht="39.9" customHeight="1" thickBot="1">
      <c r="A485" s="181">
        <f>A364</f>
        <v>0</v>
      </c>
      <c r="B485" s="8459" t="s">
        <v>717</v>
      </c>
      <c r="C485" s="8460"/>
      <c r="D485" s="8461"/>
      <c r="E485" s="8459" t="str">
        <f>$C$353</f>
        <v>احمد عصام ابراهيم على</v>
      </c>
      <c r="F485" s="8460"/>
      <c r="G485" s="8461"/>
      <c r="H485" s="2402">
        <f t="shared" ref="H485:AM485" si="1823">H364</f>
        <v>0</v>
      </c>
      <c r="I485" s="973">
        <f t="shared" si="1823"/>
        <v>0</v>
      </c>
      <c r="J485" s="2402">
        <f t="shared" si="1823"/>
        <v>0</v>
      </c>
      <c r="K485" s="2404">
        <f t="shared" si="1823"/>
        <v>0</v>
      </c>
      <c r="L485" s="2404">
        <f t="shared" si="1823"/>
        <v>0</v>
      </c>
      <c r="M485" s="973">
        <f t="shared" si="1823"/>
        <v>0</v>
      </c>
      <c r="N485" s="2402">
        <f t="shared" si="1823"/>
        <v>0</v>
      </c>
      <c r="O485" s="973">
        <f t="shared" si="1823"/>
        <v>0</v>
      </c>
      <c r="P485" s="2402">
        <f t="shared" si="1823"/>
        <v>0</v>
      </c>
      <c r="Q485" s="973">
        <f t="shared" si="1823"/>
        <v>0</v>
      </c>
      <c r="R485" s="2402">
        <f t="shared" si="1823"/>
        <v>0</v>
      </c>
      <c r="S485" s="973">
        <f t="shared" si="1823"/>
        <v>0</v>
      </c>
      <c r="T485" s="962">
        <f t="shared" si="1823"/>
        <v>0</v>
      </c>
      <c r="U485" s="962">
        <f t="shared" si="1823"/>
        <v>0</v>
      </c>
      <c r="V485" s="2402">
        <f t="shared" si="1823"/>
        <v>0</v>
      </c>
      <c r="W485" s="975">
        <f t="shared" si="1823"/>
        <v>0</v>
      </c>
      <c r="X485" s="2402">
        <f t="shared" si="1823"/>
        <v>0</v>
      </c>
      <c r="Y485" s="2404">
        <f t="shared" si="1823"/>
        <v>0</v>
      </c>
      <c r="Z485" s="973">
        <f t="shared" si="1823"/>
        <v>0</v>
      </c>
      <c r="AA485" s="972">
        <f t="shared" si="1823"/>
        <v>0</v>
      </c>
      <c r="AB485" s="962">
        <f t="shared" si="1823"/>
        <v>0</v>
      </c>
      <c r="AC485" s="2402">
        <f t="shared" si="1823"/>
        <v>0</v>
      </c>
      <c r="AD485" s="2404">
        <f t="shared" si="1823"/>
        <v>0</v>
      </c>
      <c r="AE485" s="2404">
        <f t="shared" si="1823"/>
        <v>0</v>
      </c>
      <c r="AF485" s="2404">
        <f t="shared" si="1823"/>
        <v>0</v>
      </c>
      <c r="AG485" s="2404">
        <f t="shared" si="1823"/>
        <v>0</v>
      </c>
      <c r="AH485" s="973">
        <f t="shared" si="1823"/>
        <v>0</v>
      </c>
      <c r="AI485" s="2402">
        <f t="shared" si="1823"/>
        <v>0</v>
      </c>
      <c r="AJ485" s="2404">
        <f t="shared" si="1823"/>
        <v>0</v>
      </c>
      <c r="AK485" s="975">
        <f t="shared" si="1823"/>
        <v>0</v>
      </c>
      <c r="AL485" s="962">
        <f t="shared" si="1823"/>
        <v>0</v>
      </c>
      <c r="AM485" s="962">
        <f t="shared" si="1823"/>
        <v>0</v>
      </c>
      <c r="AN485" s="962">
        <f t="shared" ref="AN485:BS485" si="1824">AN364</f>
        <v>0</v>
      </c>
      <c r="AO485" s="2402">
        <f t="shared" si="1824"/>
        <v>0</v>
      </c>
      <c r="AP485" s="2404">
        <f t="shared" si="1824"/>
        <v>0</v>
      </c>
      <c r="AQ485" s="2404">
        <f t="shared" si="1824"/>
        <v>0</v>
      </c>
      <c r="AR485" s="2404">
        <f t="shared" si="1824"/>
        <v>0</v>
      </c>
      <c r="AS485" s="975">
        <f t="shared" si="1824"/>
        <v>0</v>
      </c>
      <c r="AT485" s="962">
        <f t="shared" si="1824"/>
        <v>0</v>
      </c>
      <c r="AU485" s="964">
        <f t="shared" si="1824"/>
        <v>0</v>
      </c>
      <c r="AV485" s="184">
        <f t="shared" si="1824"/>
        <v>0</v>
      </c>
      <c r="AW485" s="2062" t="str">
        <f t="shared" si="1824"/>
        <v>الإجمالي</v>
      </c>
      <c r="AX485" s="2402">
        <f t="shared" si="1824"/>
        <v>0</v>
      </c>
      <c r="AY485" s="2404">
        <f t="shared" si="1824"/>
        <v>0</v>
      </c>
      <c r="AZ485" s="2404">
        <f t="shared" si="1824"/>
        <v>0</v>
      </c>
      <c r="BA485" s="2404">
        <f t="shared" si="1824"/>
        <v>0</v>
      </c>
      <c r="BB485" s="2404">
        <f t="shared" si="1824"/>
        <v>0</v>
      </c>
      <c r="BC485" s="2404">
        <f t="shared" si="1824"/>
        <v>0</v>
      </c>
      <c r="BD485" s="973">
        <f t="shared" si="1824"/>
        <v>0</v>
      </c>
      <c r="BE485" s="2402">
        <f t="shared" si="1824"/>
        <v>0</v>
      </c>
      <c r="BF485" s="2404">
        <f t="shared" si="1824"/>
        <v>0</v>
      </c>
      <c r="BG485" s="2404">
        <f t="shared" si="1824"/>
        <v>0</v>
      </c>
      <c r="BH485" s="2404">
        <f t="shared" si="1824"/>
        <v>0</v>
      </c>
      <c r="BI485" s="973">
        <f t="shared" si="1824"/>
        <v>0</v>
      </c>
      <c r="BJ485" s="2402">
        <f t="shared" si="1824"/>
        <v>0</v>
      </c>
      <c r="BK485" s="2404">
        <f t="shared" si="1824"/>
        <v>0</v>
      </c>
      <c r="BL485" s="973">
        <f t="shared" si="1824"/>
        <v>0</v>
      </c>
      <c r="BM485" s="962">
        <f t="shared" si="1824"/>
        <v>0</v>
      </c>
      <c r="BN485" s="962">
        <f t="shared" si="1824"/>
        <v>0</v>
      </c>
      <c r="BO485" s="2402">
        <f t="shared" si="1824"/>
        <v>0</v>
      </c>
      <c r="BP485" s="2404">
        <f t="shared" si="1824"/>
        <v>0</v>
      </c>
      <c r="BQ485" s="2404">
        <f t="shared" si="1824"/>
        <v>0</v>
      </c>
      <c r="BR485" s="2404">
        <f t="shared" si="1824"/>
        <v>0</v>
      </c>
      <c r="BS485" s="973">
        <f t="shared" si="1824"/>
        <v>0</v>
      </c>
      <c r="BT485" s="2402">
        <f t="shared" ref="BT485:CV485" si="1825">BT364</f>
        <v>0</v>
      </c>
      <c r="BU485" s="2404">
        <f t="shared" si="1825"/>
        <v>0</v>
      </c>
      <c r="BV485" s="973">
        <f t="shared" si="1825"/>
        <v>0</v>
      </c>
      <c r="BW485" s="962">
        <f t="shared" si="1825"/>
        <v>0</v>
      </c>
      <c r="BX485" s="962">
        <f t="shared" si="1825"/>
        <v>0</v>
      </c>
      <c r="BY485" s="2402">
        <f t="shared" si="1825"/>
        <v>0</v>
      </c>
      <c r="BZ485" s="973">
        <f t="shared" si="1825"/>
        <v>0</v>
      </c>
      <c r="CA485" s="964">
        <f t="shared" si="1825"/>
        <v>0</v>
      </c>
      <c r="CB485" s="181">
        <f t="shared" si="1825"/>
        <v>0</v>
      </c>
      <c r="CC485" s="974" t="str">
        <f t="shared" si="1825"/>
        <v>المجموع</v>
      </c>
      <c r="CD485" s="2403">
        <f t="shared" si="1825"/>
        <v>0</v>
      </c>
      <c r="CE485" s="2404">
        <f t="shared" si="1825"/>
        <v>0</v>
      </c>
      <c r="CF485" s="975">
        <f t="shared" si="1825"/>
        <v>0</v>
      </c>
      <c r="CG485" s="962">
        <f t="shared" si="1825"/>
        <v>0</v>
      </c>
      <c r="CH485" s="2403">
        <f t="shared" si="1825"/>
        <v>0</v>
      </c>
      <c r="CI485" s="2404">
        <f t="shared" si="1825"/>
        <v>0</v>
      </c>
      <c r="CJ485" s="975">
        <f t="shared" si="1825"/>
        <v>0</v>
      </c>
      <c r="CK485" s="962">
        <f t="shared" si="1825"/>
        <v>0</v>
      </c>
      <c r="CL485" s="2403">
        <f t="shared" si="1825"/>
        <v>0</v>
      </c>
      <c r="CM485" s="2404">
        <f t="shared" si="1825"/>
        <v>0</v>
      </c>
      <c r="CN485" s="975">
        <f t="shared" si="1825"/>
        <v>0</v>
      </c>
      <c r="CO485" s="962">
        <f t="shared" si="1825"/>
        <v>0</v>
      </c>
      <c r="CP485" s="2403">
        <f t="shared" si="1825"/>
        <v>0</v>
      </c>
      <c r="CQ485" s="975">
        <f t="shared" si="1825"/>
        <v>0</v>
      </c>
      <c r="CR485" s="962">
        <f t="shared" si="1825"/>
        <v>0</v>
      </c>
      <c r="CS485" s="2403">
        <f t="shared" si="1825"/>
        <v>0</v>
      </c>
      <c r="CT485" s="2404">
        <f t="shared" si="1825"/>
        <v>0</v>
      </c>
      <c r="CU485" s="975">
        <f t="shared" si="1825"/>
        <v>0</v>
      </c>
      <c r="CV485" s="962">
        <f t="shared" si="1825"/>
        <v>0</v>
      </c>
      <c r="CW485" s="184"/>
      <c r="CX485" s="2402">
        <f t="shared" ref="CX485:DE485" si="1826">CX364</f>
        <v>0</v>
      </c>
      <c r="CY485" s="2404">
        <f t="shared" si="1826"/>
        <v>0</v>
      </c>
      <c r="CZ485" s="975">
        <f t="shared" si="1826"/>
        <v>0</v>
      </c>
      <c r="DA485" s="962">
        <f t="shared" si="1826"/>
        <v>0</v>
      </c>
      <c r="DB485" s="2403">
        <f t="shared" si="1826"/>
        <v>0</v>
      </c>
      <c r="DC485" s="2404">
        <f t="shared" si="1826"/>
        <v>0</v>
      </c>
      <c r="DD485" s="975">
        <f t="shared" si="1826"/>
        <v>0</v>
      </c>
      <c r="DE485" s="962">
        <f t="shared" si="1826"/>
        <v>0</v>
      </c>
      <c r="DF485" s="184"/>
      <c r="DG485" s="962">
        <f>DG364</f>
        <v>0</v>
      </c>
      <c r="DH485" s="184"/>
      <c r="DI485" s="972">
        <f>DI364</f>
        <v>0</v>
      </c>
      <c r="DJ485" s="962">
        <f>DJ364</f>
        <v>0</v>
      </c>
      <c r="DK485" s="964">
        <f>DK364</f>
        <v>0</v>
      </c>
      <c r="DL485" s="181"/>
      <c r="DM485" s="962">
        <f>DM364</f>
        <v>0</v>
      </c>
      <c r="DN485" s="181"/>
      <c r="DO485" s="960" t="str">
        <f t="shared" si="1802"/>
        <v>True</v>
      </c>
    </row>
    <row r="486" spans="1:119" s="234" customFormat="1" ht="39.9" customHeight="1">
      <c r="A486" s="181"/>
      <c r="B486" s="8462" t="s">
        <v>718</v>
      </c>
      <c r="C486" s="8462"/>
      <c r="D486" s="8462"/>
      <c r="E486" s="8462"/>
      <c r="F486" s="8462"/>
      <c r="G486" s="8462"/>
      <c r="H486" s="184">
        <f>SUM(H479:H485)</f>
        <v>0</v>
      </c>
      <c r="I486" s="184">
        <f t="shared" ref="I486:AU486" si="1827">SUM(I479:I485)</f>
        <v>0</v>
      </c>
      <c r="J486" s="184">
        <f t="shared" si="1827"/>
        <v>0</v>
      </c>
      <c r="K486" s="184">
        <f t="shared" si="1827"/>
        <v>0</v>
      </c>
      <c r="L486" s="184">
        <f t="shared" si="1827"/>
        <v>0</v>
      </c>
      <c r="M486" s="184">
        <f t="shared" si="1827"/>
        <v>0</v>
      </c>
      <c r="N486" s="184">
        <f t="shared" si="1827"/>
        <v>0</v>
      </c>
      <c r="O486" s="184">
        <f t="shared" si="1827"/>
        <v>0</v>
      </c>
      <c r="P486" s="184">
        <f t="shared" si="1827"/>
        <v>0</v>
      </c>
      <c r="Q486" s="184">
        <f t="shared" si="1827"/>
        <v>0</v>
      </c>
      <c r="R486" s="184">
        <f t="shared" si="1827"/>
        <v>0</v>
      </c>
      <c r="S486" s="184">
        <f t="shared" si="1827"/>
        <v>0</v>
      </c>
      <c r="T486" s="184">
        <f t="shared" si="1827"/>
        <v>0</v>
      </c>
      <c r="U486" s="184">
        <f t="shared" si="1827"/>
        <v>0</v>
      </c>
      <c r="V486" s="184">
        <f t="shared" si="1827"/>
        <v>0</v>
      </c>
      <c r="W486" s="184">
        <f t="shared" si="1827"/>
        <v>0</v>
      </c>
      <c r="X486" s="184">
        <f t="shared" si="1827"/>
        <v>0</v>
      </c>
      <c r="Y486" s="184">
        <f t="shared" si="1827"/>
        <v>0</v>
      </c>
      <c r="Z486" s="184">
        <f t="shared" si="1827"/>
        <v>0</v>
      </c>
      <c r="AA486" s="184">
        <f t="shared" si="1827"/>
        <v>0</v>
      </c>
      <c r="AB486" s="184">
        <f t="shared" si="1827"/>
        <v>0</v>
      </c>
      <c r="AC486" s="184">
        <f t="shared" si="1827"/>
        <v>0</v>
      </c>
      <c r="AD486" s="184">
        <f t="shared" si="1827"/>
        <v>0</v>
      </c>
      <c r="AE486" s="184">
        <f t="shared" si="1827"/>
        <v>0</v>
      </c>
      <c r="AF486" s="184">
        <f t="shared" si="1827"/>
        <v>0</v>
      </c>
      <c r="AG486" s="184">
        <f t="shared" si="1827"/>
        <v>0</v>
      </c>
      <c r="AH486" s="184">
        <f t="shared" si="1827"/>
        <v>0</v>
      </c>
      <c r="AI486" s="184">
        <f t="shared" si="1827"/>
        <v>0</v>
      </c>
      <c r="AJ486" s="184">
        <f t="shared" si="1827"/>
        <v>0</v>
      </c>
      <c r="AK486" s="184">
        <f t="shared" si="1827"/>
        <v>0</v>
      </c>
      <c r="AL486" s="184">
        <f t="shared" si="1827"/>
        <v>0</v>
      </c>
      <c r="AM486" s="184">
        <f t="shared" si="1827"/>
        <v>0</v>
      </c>
      <c r="AN486" s="184">
        <f t="shared" si="1827"/>
        <v>0</v>
      </c>
      <c r="AO486" s="184">
        <f t="shared" si="1827"/>
        <v>0</v>
      </c>
      <c r="AP486" s="184">
        <f t="shared" si="1827"/>
        <v>0</v>
      </c>
      <c r="AQ486" s="184">
        <f t="shared" si="1827"/>
        <v>0</v>
      </c>
      <c r="AR486" s="184">
        <f t="shared" si="1827"/>
        <v>0</v>
      </c>
      <c r="AS486" s="184">
        <f t="shared" si="1827"/>
        <v>0</v>
      </c>
      <c r="AT486" s="184">
        <f t="shared" si="1827"/>
        <v>0</v>
      </c>
      <c r="AU486" s="184">
        <f t="shared" si="1827"/>
        <v>0</v>
      </c>
      <c r="AV486" s="184"/>
      <c r="AW486" s="184">
        <f t="shared" ref="AW486:BT486" si="1828">SUM(AW479:AW485)</f>
        <v>0</v>
      </c>
      <c r="AX486" s="184">
        <f t="shared" si="1828"/>
        <v>0</v>
      </c>
      <c r="AY486" s="184">
        <f t="shared" si="1828"/>
        <v>0</v>
      </c>
      <c r="AZ486" s="184">
        <f t="shared" si="1828"/>
        <v>0</v>
      </c>
      <c r="BA486" s="184">
        <f t="shared" si="1828"/>
        <v>0</v>
      </c>
      <c r="BB486" s="184">
        <f t="shared" si="1828"/>
        <v>0</v>
      </c>
      <c r="BC486" s="184">
        <f t="shared" si="1828"/>
        <v>0</v>
      </c>
      <c r="BD486" s="184">
        <f t="shared" si="1828"/>
        <v>0</v>
      </c>
      <c r="BE486" s="184">
        <f t="shared" si="1828"/>
        <v>0</v>
      </c>
      <c r="BF486" s="184">
        <f t="shared" si="1828"/>
        <v>0</v>
      </c>
      <c r="BG486" s="184">
        <f t="shared" si="1828"/>
        <v>0</v>
      </c>
      <c r="BH486" s="184">
        <f t="shared" si="1828"/>
        <v>0</v>
      </c>
      <c r="BI486" s="184">
        <f t="shared" si="1828"/>
        <v>0</v>
      </c>
      <c r="BJ486" s="184">
        <f t="shared" si="1828"/>
        <v>0</v>
      </c>
      <c r="BK486" s="184">
        <f t="shared" si="1828"/>
        <v>0</v>
      </c>
      <c r="BL486" s="184">
        <f t="shared" si="1828"/>
        <v>0</v>
      </c>
      <c r="BM486" s="184">
        <f t="shared" si="1828"/>
        <v>0</v>
      </c>
      <c r="BN486" s="184">
        <f t="shared" si="1828"/>
        <v>0</v>
      </c>
      <c r="BO486" s="184">
        <f t="shared" si="1828"/>
        <v>0</v>
      </c>
      <c r="BP486" s="184">
        <f t="shared" si="1828"/>
        <v>0</v>
      </c>
      <c r="BQ486" s="184">
        <f t="shared" si="1828"/>
        <v>0</v>
      </c>
      <c r="BR486" s="184">
        <f t="shared" si="1828"/>
        <v>0</v>
      </c>
      <c r="BS486" s="184">
        <f t="shared" si="1828"/>
        <v>0</v>
      </c>
      <c r="BT486" s="184">
        <f t="shared" si="1828"/>
        <v>0</v>
      </c>
      <c r="BU486" s="184">
        <f t="shared" ref="BU486:CA486" si="1829">SUM(BU479:BU485)</f>
        <v>0</v>
      </c>
      <c r="BV486" s="184">
        <f t="shared" si="1829"/>
        <v>0</v>
      </c>
      <c r="BW486" s="184">
        <f t="shared" si="1829"/>
        <v>0</v>
      </c>
      <c r="BX486" s="184">
        <f t="shared" si="1829"/>
        <v>0</v>
      </c>
      <c r="BY486" s="184">
        <f t="shared" si="1829"/>
        <v>0</v>
      </c>
      <c r="BZ486" s="184">
        <f t="shared" si="1829"/>
        <v>0</v>
      </c>
      <c r="CA486" s="184">
        <f t="shared" si="1829"/>
        <v>0</v>
      </c>
      <c r="CB486" s="184"/>
      <c r="CC486" s="184">
        <f t="shared" ref="CC486:DM486" si="1830">SUM(CC479:CC485)</f>
        <v>0</v>
      </c>
      <c r="CD486" s="184">
        <f t="shared" si="1830"/>
        <v>0</v>
      </c>
      <c r="CE486" s="184">
        <f t="shared" si="1830"/>
        <v>0</v>
      </c>
      <c r="CF486" s="184">
        <f t="shared" si="1830"/>
        <v>0</v>
      </c>
      <c r="CG486" s="184">
        <f t="shared" si="1830"/>
        <v>0</v>
      </c>
      <c r="CH486" s="184">
        <f t="shared" si="1830"/>
        <v>0</v>
      </c>
      <c r="CI486" s="184">
        <f t="shared" si="1830"/>
        <v>0</v>
      </c>
      <c r="CJ486" s="184">
        <f t="shared" si="1830"/>
        <v>0</v>
      </c>
      <c r="CK486" s="184">
        <f t="shared" si="1830"/>
        <v>0</v>
      </c>
      <c r="CL486" s="184">
        <f t="shared" si="1830"/>
        <v>0</v>
      </c>
      <c r="CM486" s="184">
        <f t="shared" si="1830"/>
        <v>0</v>
      </c>
      <c r="CN486" s="184">
        <f t="shared" si="1830"/>
        <v>0</v>
      </c>
      <c r="CO486" s="184">
        <f t="shared" si="1830"/>
        <v>0</v>
      </c>
      <c r="CP486" s="184">
        <f t="shared" si="1830"/>
        <v>0</v>
      </c>
      <c r="CQ486" s="184">
        <f t="shared" si="1830"/>
        <v>0</v>
      </c>
      <c r="CR486" s="184">
        <f t="shared" si="1830"/>
        <v>0</v>
      </c>
      <c r="CS486" s="184">
        <f t="shared" si="1830"/>
        <v>0</v>
      </c>
      <c r="CT486" s="184">
        <f t="shared" si="1830"/>
        <v>0</v>
      </c>
      <c r="CU486" s="184">
        <f t="shared" si="1830"/>
        <v>0</v>
      </c>
      <c r="CV486" s="184">
        <f t="shared" si="1830"/>
        <v>0</v>
      </c>
      <c r="CW486" s="184"/>
      <c r="CX486" s="184">
        <f t="shared" si="1830"/>
        <v>0</v>
      </c>
      <c r="CY486" s="184">
        <f t="shared" si="1830"/>
        <v>0</v>
      </c>
      <c r="CZ486" s="184">
        <f t="shared" si="1830"/>
        <v>0</v>
      </c>
      <c r="DA486" s="184">
        <f t="shared" si="1830"/>
        <v>0</v>
      </c>
      <c r="DB486" s="184">
        <f t="shared" si="1830"/>
        <v>0</v>
      </c>
      <c r="DC486" s="184">
        <f t="shared" si="1830"/>
        <v>0</v>
      </c>
      <c r="DD486" s="184">
        <f t="shared" si="1830"/>
        <v>0</v>
      </c>
      <c r="DE486" s="184">
        <f t="shared" si="1830"/>
        <v>0</v>
      </c>
      <c r="DF486" s="184"/>
      <c r="DG486" s="184">
        <f t="shared" si="1830"/>
        <v>0</v>
      </c>
      <c r="DH486" s="184"/>
      <c r="DI486" s="184">
        <f t="shared" si="1830"/>
        <v>0</v>
      </c>
      <c r="DJ486" s="184">
        <f t="shared" si="1830"/>
        <v>0</v>
      </c>
      <c r="DK486" s="184">
        <f t="shared" si="1830"/>
        <v>0</v>
      </c>
      <c r="DL486" s="184"/>
      <c r="DM486" s="184">
        <f t="shared" si="1830"/>
        <v>0</v>
      </c>
      <c r="DN486" s="181"/>
      <c r="DO486" s="234" t="str">
        <f t="shared" si="1802"/>
        <v>True</v>
      </c>
    </row>
    <row r="487" spans="1:119" s="234" customFormat="1" ht="39.9" customHeight="1">
      <c r="A487" s="181"/>
      <c r="B487" s="181"/>
      <c r="C487" s="181"/>
      <c r="D487" s="181"/>
      <c r="E487" s="181"/>
      <c r="F487" s="181"/>
      <c r="G487" s="181"/>
      <c r="H487" s="184"/>
      <c r="I487" s="184"/>
      <c r="J487" s="184"/>
      <c r="K487" s="184"/>
      <c r="L487" s="184"/>
      <c r="M487" s="184"/>
      <c r="N487" s="184"/>
      <c r="O487" s="184"/>
      <c r="P487" s="184"/>
      <c r="Q487" s="184"/>
      <c r="R487" s="184"/>
      <c r="S487" s="184"/>
      <c r="T487" s="184"/>
      <c r="U487" s="184"/>
      <c r="V487" s="184"/>
      <c r="W487" s="184"/>
      <c r="X487" s="184"/>
      <c r="Y487" s="184"/>
      <c r="Z487" s="184"/>
      <c r="AA487" s="184"/>
      <c r="AB487" s="184"/>
      <c r="AC487" s="184"/>
      <c r="AD487" s="184"/>
      <c r="AE487" s="184"/>
      <c r="AF487" s="184"/>
      <c r="AG487" s="184"/>
      <c r="AH487" s="184"/>
      <c r="AI487" s="184"/>
      <c r="AJ487" s="184"/>
      <c r="AK487" s="184"/>
      <c r="AL487" s="184"/>
      <c r="AM487" s="184"/>
      <c r="AN487" s="184"/>
      <c r="AO487" s="184"/>
      <c r="AP487" s="184"/>
      <c r="AQ487" s="184"/>
      <c r="AR487" s="184"/>
      <c r="AS487" s="184"/>
      <c r="AT487" s="184"/>
      <c r="AU487" s="184"/>
      <c r="AV487" s="184"/>
      <c r="AW487" s="187"/>
      <c r="AX487" s="184"/>
      <c r="AY487" s="184"/>
      <c r="AZ487" s="184"/>
      <c r="BA487" s="184"/>
      <c r="BB487" s="184"/>
      <c r="BC487" s="184"/>
      <c r="BD487" s="184"/>
      <c r="BE487" s="184"/>
      <c r="BF487" s="184"/>
      <c r="BG487" s="184"/>
      <c r="BH487" s="184"/>
      <c r="BI487" s="184"/>
      <c r="BJ487" s="184"/>
      <c r="BK487" s="184"/>
      <c r="BL487" s="184"/>
      <c r="BM487" s="184"/>
      <c r="BN487" s="184"/>
      <c r="BO487" s="184"/>
      <c r="BP487" s="184"/>
      <c r="BQ487" s="184"/>
      <c r="BR487" s="184"/>
      <c r="BS487" s="184"/>
      <c r="BT487" s="184"/>
      <c r="BU487" s="184"/>
      <c r="BV487" s="184"/>
      <c r="BW487" s="184"/>
      <c r="BX487" s="184"/>
      <c r="BY487" s="184"/>
      <c r="BZ487" s="184"/>
      <c r="CA487" s="184"/>
      <c r="CB487" s="181"/>
      <c r="CC487" s="233"/>
      <c r="CD487" s="184"/>
      <c r="CE487" s="184"/>
      <c r="CF487" s="184"/>
      <c r="CG487" s="184"/>
      <c r="CH487" s="184"/>
      <c r="CI487" s="184"/>
      <c r="CJ487" s="184"/>
      <c r="CK487" s="184"/>
      <c r="CL487" s="184"/>
      <c r="CM487" s="184"/>
      <c r="CN487" s="184"/>
      <c r="CO487" s="184"/>
      <c r="CP487" s="184"/>
      <c r="CQ487" s="184"/>
      <c r="CR487" s="184"/>
      <c r="CS487" s="184"/>
      <c r="CT487" s="184"/>
      <c r="CU487" s="184"/>
      <c r="CV487" s="184"/>
      <c r="CW487" s="184"/>
      <c r="CX487" s="184"/>
      <c r="CY487" s="184"/>
      <c r="CZ487" s="184"/>
      <c r="DA487" s="184"/>
      <c r="DB487" s="184"/>
      <c r="DC487" s="184"/>
      <c r="DD487" s="184"/>
      <c r="DE487" s="184"/>
      <c r="DF487" s="184"/>
      <c r="DG487" s="184"/>
      <c r="DH487" s="184"/>
      <c r="DI487" s="184"/>
      <c r="DJ487" s="184"/>
      <c r="DK487" s="184"/>
      <c r="DL487" s="181"/>
      <c r="DM487" s="184"/>
      <c r="DN487" s="181"/>
    </row>
    <row r="488" spans="1:119" s="234" customFormat="1" ht="39.9" customHeight="1">
      <c r="A488" s="181"/>
      <c r="B488" s="181"/>
      <c r="C488" s="181"/>
      <c r="D488" s="181"/>
      <c r="E488" s="181"/>
      <c r="F488" s="181"/>
      <c r="G488" s="181"/>
      <c r="H488" s="184"/>
      <c r="I488" s="184"/>
      <c r="J488" s="184"/>
      <c r="K488" s="184"/>
      <c r="L488" s="184"/>
      <c r="M488" s="184"/>
      <c r="N488" s="184"/>
      <c r="O488" s="184"/>
      <c r="P488" s="184"/>
      <c r="Q488" s="184"/>
      <c r="R488" s="184"/>
      <c r="S488" s="184"/>
      <c r="T488" s="184"/>
      <c r="U488" s="184"/>
      <c r="V488" s="184"/>
      <c r="W488" s="184"/>
      <c r="X488" s="184"/>
      <c r="Y488" s="184"/>
      <c r="Z488" s="184"/>
      <c r="AA488" s="184"/>
      <c r="AB488" s="184"/>
      <c r="AC488" s="184"/>
      <c r="AD488" s="184"/>
      <c r="AE488" s="184"/>
      <c r="AF488" s="184"/>
      <c r="AG488" s="184"/>
      <c r="AH488" s="184"/>
      <c r="AI488" s="184"/>
      <c r="AJ488" s="184"/>
      <c r="AK488" s="184"/>
      <c r="AL488" s="184"/>
      <c r="AM488" s="184"/>
      <c r="AN488" s="184"/>
      <c r="AO488" s="184"/>
      <c r="AP488" s="184"/>
      <c r="AQ488" s="184"/>
      <c r="AR488" s="184"/>
      <c r="AS488" s="184"/>
      <c r="AT488" s="184"/>
      <c r="AU488" s="184"/>
      <c r="AV488" s="184"/>
      <c r="AW488" s="187"/>
      <c r="AX488" s="184"/>
      <c r="AY488" s="184"/>
      <c r="AZ488" s="184"/>
      <c r="BA488" s="184"/>
      <c r="BB488" s="184"/>
      <c r="BC488" s="184"/>
      <c r="BD488" s="184"/>
      <c r="BE488" s="184"/>
      <c r="BF488" s="184"/>
      <c r="BG488" s="184"/>
      <c r="BH488" s="184"/>
      <c r="BI488" s="184"/>
      <c r="BJ488" s="184"/>
      <c r="BK488" s="184"/>
      <c r="BL488" s="184"/>
      <c r="BM488" s="184"/>
      <c r="BN488" s="184"/>
      <c r="BO488" s="184"/>
      <c r="BP488" s="184"/>
      <c r="BQ488" s="184"/>
      <c r="BR488" s="184"/>
      <c r="BS488" s="184"/>
      <c r="BT488" s="184"/>
      <c r="BU488" s="184"/>
      <c r="BV488" s="184"/>
      <c r="BW488" s="184"/>
      <c r="BX488" s="184"/>
      <c r="BY488" s="184"/>
      <c r="BZ488" s="184"/>
      <c r="CA488" s="184"/>
      <c r="CB488" s="181"/>
      <c r="CC488" s="233"/>
      <c r="CD488" s="184"/>
      <c r="CE488" s="184"/>
      <c r="CF488" s="184"/>
      <c r="CG488" s="184"/>
      <c r="CH488" s="184"/>
      <c r="CI488" s="184"/>
      <c r="CJ488" s="184"/>
      <c r="CK488" s="184"/>
      <c r="CL488" s="184"/>
      <c r="CM488" s="184"/>
      <c r="CN488" s="184"/>
      <c r="CO488" s="184"/>
      <c r="CP488" s="184"/>
      <c r="CQ488" s="184"/>
      <c r="CR488" s="184"/>
      <c r="CS488" s="184"/>
      <c r="CT488" s="184"/>
      <c r="CU488" s="184"/>
      <c r="CV488" s="184"/>
      <c r="CW488" s="184"/>
      <c r="CX488" s="184"/>
      <c r="CY488" s="184"/>
      <c r="CZ488" s="184"/>
      <c r="DA488" s="184"/>
      <c r="DB488" s="184"/>
      <c r="DC488" s="184"/>
      <c r="DD488" s="184"/>
      <c r="DE488" s="184"/>
      <c r="DF488" s="184"/>
      <c r="DG488" s="184"/>
      <c r="DH488" s="184"/>
      <c r="DI488" s="184"/>
      <c r="DJ488" s="184"/>
      <c r="DK488" s="184"/>
      <c r="DL488" s="181"/>
      <c r="DM488" s="184"/>
      <c r="DN488" s="181"/>
    </row>
    <row r="489" spans="1:119" s="234" customFormat="1" ht="39.9" customHeight="1" thickBot="1">
      <c r="A489" s="181"/>
      <c r="B489" s="181"/>
      <c r="C489" s="181"/>
      <c r="D489" s="181"/>
      <c r="E489" s="181"/>
      <c r="F489" s="181"/>
      <c r="G489" s="181"/>
      <c r="H489" s="184"/>
      <c r="I489" s="184"/>
      <c r="J489" s="184"/>
      <c r="K489" s="184"/>
      <c r="L489" s="184"/>
      <c r="M489" s="184"/>
      <c r="N489" s="184"/>
      <c r="O489" s="184"/>
      <c r="P489" s="184"/>
      <c r="Q489" s="184"/>
      <c r="R489" s="184"/>
      <c r="S489" s="184"/>
      <c r="T489" s="184"/>
      <c r="U489" s="184"/>
      <c r="V489" s="184"/>
      <c r="W489" s="184"/>
      <c r="X489" s="184"/>
      <c r="Y489" s="184"/>
      <c r="Z489" s="184"/>
      <c r="AA489" s="184"/>
      <c r="AB489" s="184"/>
      <c r="AC489" s="184"/>
      <c r="AD489" s="184"/>
      <c r="AE489" s="184"/>
      <c r="AF489" s="184"/>
      <c r="AG489" s="184"/>
      <c r="AH489" s="184"/>
      <c r="AI489" s="184"/>
      <c r="AJ489" s="184"/>
      <c r="AK489" s="184"/>
      <c r="AL489" s="184"/>
      <c r="AM489" s="184"/>
      <c r="AN489" s="184"/>
      <c r="AO489" s="184"/>
      <c r="AP489" s="184"/>
      <c r="AQ489" s="184"/>
      <c r="AR489" s="184"/>
      <c r="AS489" s="184"/>
      <c r="AT489" s="184"/>
      <c r="AU489" s="184"/>
      <c r="AV489" s="184"/>
      <c r="AW489" s="187"/>
      <c r="AX489" s="184"/>
      <c r="AY489" s="184"/>
      <c r="AZ489" s="184"/>
      <c r="BA489" s="184"/>
      <c r="BB489" s="184"/>
      <c r="BC489" s="184"/>
      <c r="BD489" s="184"/>
      <c r="BE489" s="184"/>
      <c r="BF489" s="184"/>
      <c r="BG489" s="184"/>
      <c r="BH489" s="184"/>
      <c r="BI489" s="184"/>
      <c r="BJ489" s="184"/>
      <c r="BK489" s="184"/>
      <c r="BL489" s="184"/>
      <c r="BM489" s="184"/>
      <c r="BN489" s="184"/>
      <c r="BO489" s="184"/>
      <c r="BP489" s="184"/>
      <c r="BQ489" s="184"/>
      <c r="BR489" s="184"/>
      <c r="BS489" s="184"/>
      <c r="BT489" s="184"/>
      <c r="BU489" s="184"/>
      <c r="BV489" s="184"/>
      <c r="BW489" s="184"/>
      <c r="BX489" s="184"/>
      <c r="BY489" s="184"/>
      <c r="BZ489" s="184"/>
      <c r="CA489" s="184"/>
      <c r="CB489" s="181"/>
      <c r="CC489" s="233"/>
      <c r="CD489" s="184"/>
      <c r="CE489" s="184"/>
      <c r="CF489" s="184"/>
      <c r="CG489" s="184"/>
      <c r="CH489" s="184"/>
      <c r="CI489" s="184"/>
      <c r="CJ489" s="184"/>
      <c r="CK489" s="184"/>
      <c r="CL489" s="184"/>
      <c r="CM489" s="184"/>
      <c r="CN489" s="184"/>
      <c r="CO489" s="184"/>
      <c r="CP489" s="184"/>
      <c r="CQ489" s="184"/>
      <c r="CR489" s="184"/>
      <c r="CS489" s="184"/>
      <c r="CT489" s="184"/>
      <c r="CU489" s="184"/>
      <c r="CV489" s="184"/>
      <c r="CW489" s="184"/>
      <c r="CX489" s="184"/>
      <c r="CY489" s="184"/>
      <c r="CZ489" s="184"/>
      <c r="DA489" s="184"/>
      <c r="DB489" s="184"/>
      <c r="DC489" s="184"/>
      <c r="DD489" s="184"/>
      <c r="DE489" s="184"/>
      <c r="DF489" s="184"/>
      <c r="DG489" s="184"/>
      <c r="DH489" s="184"/>
      <c r="DI489" s="184"/>
      <c r="DJ489" s="184"/>
      <c r="DK489" s="184"/>
      <c r="DL489" s="181"/>
      <c r="DM489" s="184"/>
      <c r="DN489" s="181"/>
    </row>
    <row r="490" spans="1:119" s="234" customFormat="1" ht="39.9" customHeight="1" thickBot="1">
      <c r="A490" s="181"/>
      <c r="B490" s="2055"/>
      <c r="C490" s="2056"/>
      <c r="D490" s="2056"/>
      <c r="E490" s="2056"/>
      <c r="F490" s="2056"/>
      <c r="G490" s="2056"/>
      <c r="H490" s="970"/>
      <c r="I490" s="970"/>
      <c r="J490" s="970"/>
      <c r="K490" s="970"/>
      <c r="L490" s="970"/>
      <c r="M490" s="970"/>
      <c r="N490" s="970"/>
      <c r="O490" s="970"/>
      <c r="P490" s="970"/>
      <c r="Q490" s="2063" t="s">
        <v>1234</v>
      </c>
      <c r="R490" s="970"/>
      <c r="S490" s="970"/>
      <c r="T490" s="970"/>
      <c r="U490" s="970"/>
      <c r="V490" s="970"/>
      <c r="W490" s="970"/>
      <c r="X490" s="970"/>
      <c r="Y490" s="970"/>
      <c r="Z490" s="970"/>
      <c r="AA490" s="970"/>
      <c r="AB490" s="970"/>
      <c r="AC490" s="970"/>
      <c r="AD490" s="970"/>
      <c r="AE490" s="970"/>
      <c r="AF490" s="970"/>
      <c r="AG490" s="970"/>
      <c r="AH490" s="970"/>
      <c r="AI490" s="970"/>
      <c r="AJ490" s="970"/>
      <c r="AK490" s="970"/>
      <c r="AL490" s="970"/>
      <c r="AM490" s="970"/>
      <c r="AN490" s="970"/>
      <c r="AO490" s="970"/>
      <c r="AP490" s="970"/>
      <c r="AQ490" s="970"/>
      <c r="AR490" s="970"/>
      <c r="AS490" s="970"/>
      <c r="AT490" s="970"/>
      <c r="AU490" s="964"/>
      <c r="AV490" s="184"/>
      <c r="AW490" s="2062"/>
      <c r="AX490" s="970"/>
      <c r="AY490" s="970"/>
      <c r="AZ490" s="970"/>
      <c r="BA490" s="970"/>
      <c r="BB490" s="970"/>
      <c r="BC490" s="970"/>
      <c r="BD490" s="970"/>
      <c r="BE490" s="970"/>
      <c r="BF490" s="970"/>
      <c r="BG490" s="970"/>
      <c r="BH490" s="970"/>
      <c r="BI490" s="970"/>
      <c r="BJ490" s="970"/>
      <c r="BK490" s="970"/>
      <c r="BL490" s="970"/>
      <c r="BM490" s="970"/>
      <c r="BN490" s="970"/>
      <c r="BO490" s="970"/>
      <c r="BP490" s="970"/>
      <c r="BQ490" s="970"/>
      <c r="BR490" s="970"/>
      <c r="BS490" s="970"/>
      <c r="BT490" s="970"/>
      <c r="BU490" s="970"/>
      <c r="BV490" s="970"/>
      <c r="BW490" s="970"/>
      <c r="BX490" s="970"/>
      <c r="BY490" s="970"/>
      <c r="BZ490" s="970"/>
      <c r="CA490" s="964"/>
      <c r="CB490" s="181"/>
      <c r="CC490" s="971"/>
      <c r="CD490" s="970"/>
      <c r="CE490" s="970"/>
      <c r="CF490" s="970"/>
      <c r="CG490" s="970"/>
      <c r="CH490" s="970"/>
      <c r="CI490" s="970"/>
      <c r="CJ490" s="970"/>
      <c r="CK490" s="970"/>
      <c r="CL490" s="970"/>
      <c r="CM490" s="970"/>
      <c r="CN490" s="970"/>
      <c r="CO490" s="970"/>
      <c r="CP490" s="970"/>
      <c r="CQ490" s="970"/>
      <c r="CR490" s="970"/>
      <c r="CS490" s="970"/>
      <c r="CT490" s="970"/>
      <c r="CU490" s="970"/>
      <c r="CV490" s="964"/>
      <c r="CW490" s="184"/>
      <c r="CX490" s="972"/>
      <c r="CY490" s="970"/>
      <c r="CZ490" s="970"/>
      <c r="DA490" s="970"/>
      <c r="DB490" s="970"/>
      <c r="DC490" s="970"/>
      <c r="DD490" s="970"/>
      <c r="DE490" s="964"/>
      <c r="DF490" s="184"/>
      <c r="DG490" s="962"/>
      <c r="DH490" s="184"/>
      <c r="DI490" s="972"/>
      <c r="DJ490" s="970"/>
      <c r="DK490" s="964"/>
      <c r="DL490" s="181"/>
      <c r="DM490" s="962"/>
      <c r="DN490" s="181"/>
      <c r="DO490" s="2064"/>
    </row>
    <row r="491" spans="1:119" s="234" customFormat="1" ht="39.9" customHeight="1" thickBot="1">
      <c r="A491" s="181"/>
      <c r="B491" s="181"/>
      <c r="C491" s="181"/>
      <c r="D491" s="181"/>
      <c r="E491" s="181"/>
      <c r="F491" s="181"/>
      <c r="G491" s="181"/>
      <c r="H491" s="184"/>
      <c r="I491" s="184"/>
      <c r="J491" s="184"/>
      <c r="K491" s="184"/>
      <c r="L491" s="184"/>
      <c r="M491" s="184"/>
      <c r="N491" s="184"/>
      <c r="O491" s="184"/>
      <c r="P491" s="184"/>
      <c r="Q491" s="184"/>
      <c r="R491" s="184"/>
      <c r="S491" s="184"/>
      <c r="T491" s="184"/>
      <c r="U491" s="184"/>
      <c r="V491" s="184"/>
      <c r="W491" s="184"/>
      <c r="X491" s="184"/>
      <c r="Y491" s="184"/>
      <c r="Z491" s="184"/>
      <c r="AA491" s="184"/>
      <c r="AB491" s="184"/>
      <c r="AC491" s="184"/>
      <c r="AD491" s="184"/>
      <c r="AE491" s="184"/>
      <c r="AF491" s="184"/>
      <c r="AG491" s="184"/>
      <c r="AH491" s="184"/>
      <c r="AI491" s="184"/>
      <c r="AJ491" s="184"/>
      <c r="AK491" s="184"/>
      <c r="AL491" s="184"/>
      <c r="AM491" s="184"/>
      <c r="AN491" s="184"/>
      <c r="AO491" s="184"/>
      <c r="AP491" s="184"/>
      <c r="AQ491" s="184"/>
      <c r="AR491" s="184"/>
      <c r="AS491" s="184"/>
      <c r="AT491" s="184"/>
      <c r="AU491" s="184"/>
      <c r="AV491" s="184"/>
      <c r="AW491" s="187"/>
      <c r="AX491" s="184"/>
      <c r="AY491" s="184"/>
      <c r="AZ491" s="184"/>
      <c r="BA491" s="184"/>
      <c r="BB491" s="184"/>
      <c r="BC491" s="184"/>
      <c r="BD491" s="184"/>
      <c r="BE491" s="184"/>
      <c r="BF491" s="184"/>
      <c r="BG491" s="184"/>
      <c r="BH491" s="184"/>
      <c r="BI491" s="184"/>
      <c r="BJ491" s="184"/>
      <c r="BK491" s="184"/>
      <c r="BL491" s="184"/>
      <c r="BM491" s="184"/>
      <c r="BN491" s="184"/>
      <c r="BO491" s="184"/>
      <c r="BP491" s="184"/>
      <c r="BQ491" s="184"/>
      <c r="BR491" s="184"/>
      <c r="BS491" s="184"/>
      <c r="BT491" s="184"/>
      <c r="BU491" s="184"/>
      <c r="BV491" s="184"/>
      <c r="BW491" s="184"/>
      <c r="BX491" s="184"/>
      <c r="BY491" s="184"/>
      <c r="BZ491" s="184"/>
      <c r="CA491" s="184"/>
      <c r="CB491" s="181"/>
      <c r="CC491" s="233"/>
      <c r="CD491" s="184"/>
      <c r="CE491" s="184"/>
      <c r="CF491" s="184"/>
      <c r="CG491" s="184"/>
      <c r="CH491" s="184"/>
      <c r="CI491" s="184"/>
      <c r="CJ491" s="184"/>
      <c r="CK491" s="184"/>
      <c r="CL491" s="184"/>
      <c r="CM491" s="184"/>
      <c r="CN491" s="184"/>
      <c r="CO491" s="184"/>
      <c r="CP491" s="184"/>
      <c r="CQ491" s="184"/>
      <c r="CR491" s="184"/>
      <c r="CS491" s="184"/>
      <c r="CT491" s="184"/>
      <c r="CU491" s="184"/>
      <c r="CV491" s="184"/>
      <c r="CW491" s="184"/>
      <c r="CX491" s="184"/>
      <c r="CY491" s="184"/>
      <c r="CZ491" s="184"/>
      <c r="DA491" s="184"/>
      <c r="DB491" s="184"/>
      <c r="DC491" s="184"/>
      <c r="DD491" s="184"/>
      <c r="DE491" s="184"/>
      <c r="DF491" s="184"/>
      <c r="DG491" s="184"/>
      <c r="DH491" s="184"/>
      <c r="DI491" s="184"/>
      <c r="DJ491" s="184"/>
      <c r="DK491" s="184"/>
      <c r="DL491" s="181"/>
      <c r="DM491" s="184"/>
      <c r="DN491" s="181"/>
    </row>
    <row r="492" spans="1:119" s="234" customFormat="1" ht="39.9" customHeight="1">
      <c r="A492" s="181"/>
      <c r="B492" s="8638" t="str">
        <f>B33</f>
        <v xml:space="preserve">اجمالى د/1 بندر مدني جزئي </v>
      </c>
      <c r="C492" s="8639"/>
      <c r="D492" s="3012" t="str">
        <f>E9</f>
        <v>الأحد</v>
      </c>
      <c r="E492" s="8465" t="str">
        <f>$C$9</f>
        <v>احمد عبد العزيز فكرى عبد العزيز</v>
      </c>
      <c r="F492" s="8465"/>
      <c r="G492" s="8466"/>
      <c r="H492" s="2435">
        <f>H14</f>
        <v>0</v>
      </c>
      <c r="I492" s="2436">
        <f t="shared" ref="I492:AU492" si="1831">I14</f>
        <v>0</v>
      </c>
      <c r="J492" s="2437">
        <f t="shared" si="1831"/>
        <v>0</v>
      </c>
      <c r="K492" s="2435">
        <f t="shared" si="1831"/>
        <v>0</v>
      </c>
      <c r="L492" s="2436">
        <f t="shared" si="1831"/>
        <v>0</v>
      </c>
      <c r="M492" s="2506">
        <f t="shared" si="1831"/>
        <v>0</v>
      </c>
      <c r="N492" s="2435">
        <f t="shared" si="1831"/>
        <v>0</v>
      </c>
      <c r="O492" s="2506">
        <f t="shared" si="1831"/>
        <v>0</v>
      </c>
      <c r="P492" s="2435">
        <f t="shared" si="1831"/>
        <v>0</v>
      </c>
      <c r="Q492" s="2506">
        <f t="shared" si="1831"/>
        <v>0</v>
      </c>
      <c r="R492" s="2438">
        <f t="shared" si="1831"/>
        <v>0</v>
      </c>
      <c r="S492" s="2437">
        <f t="shared" si="1831"/>
        <v>0</v>
      </c>
      <c r="T492" s="2441">
        <f t="shared" si="1831"/>
        <v>0</v>
      </c>
      <c r="U492" s="2441">
        <f t="shared" si="1831"/>
        <v>0</v>
      </c>
      <c r="V492" s="2438">
        <f t="shared" si="1831"/>
        <v>0</v>
      </c>
      <c r="W492" s="2506">
        <f t="shared" si="1831"/>
        <v>0</v>
      </c>
      <c r="X492" s="2438">
        <f t="shared" si="1831"/>
        <v>0</v>
      </c>
      <c r="Y492" s="2436">
        <f t="shared" si="1831"/>
        <v>0</v>
      </c>
      <c r="Z492" s="2437">
        <f t="shared" si="1831"/>
        <v>0</v>
      </c>
      <c r="AA492" s="2441">
        <f t="shared" si="1831"/>
        <v>0</v>
      </c>
      <c r="AB492" s="2441">
        <f t="shared" si="1831"/>
        <v>0</v>
      </c>
      <c r="AC492" s="2438">
        <f t="shared" si="1831"/>
        <v>0</v>
      </c>
      <c r="AD492" s="2436">
        <f t="shared" si="1831"/>
        <v>0</v>
      </c>
      <c r="AE492" s="2436">
        <f t="shared" si="1831"/>
        <v>0</v>
      </c>
      <c r="AF492" s="2436">
        <f t="shared" si="1831"/>
        <v>0</v>
      </c>
      <c r="AG492" s="2437">
        <f t="shared" si="1831"/>
        <v>0</v>
      </c>
      <c r="AH492" s="2441">
        <f t="shared" si="1831"/>
        <v>0</v>
      </c>
      <c r="AI492" s="2435">
        <f t="shared" si="1831"/>
        <v>0</v>
      </c>
      <c r="AJ492" s="2436">
        <f t="shared" si="1831"/>
        <v>0</v>
      </c>
      <c r="AK492" s="2506">
        <f t="shared" si="1831"/>
        <v>0</v>
      </c>
      <c r="AL492" s="2441">
        <f t="shared" si="1831"/>
        <v>0</v>
      </c>
      <c r="AM492" s="2441">
        <f t="shared" si="1831"/>
        <v>0</v>
      </c>
      <c r="AN492" s="2441">
        <f t="shared" si="1831"/>
        <v>0</v>
      </c>
      <c r="AO492" s="2438">
        <f t="shared" si="1831"/>
        <v>0</v>
      </c>
      <c r="AP492" s="2436">
        <f t="shared" si="1831"/>
        <v>0</v>
      </c>
      <c r="AQ492" s="2436">
        <f t="shared" si="1831"/>
        <v>0</v>
      </c>
      <c r="AR492" s="2436">
        <f t="shared" si="1831"/>
        <v>0</v>
      </c>
      <c r="AS492" s="2437">
        <f t="shared" si="1831"/>
        <v>0</v>
      </c>
      <c r="AT492" s="2441">
        <f t="shared" si="1831"/>
        <v>0</v>
      </c>
      <c r="AU492" s="2441">
        <f t="shared" si="1831"/>
        <v>0</v>
      </c>
      <c r="AV492" s="184"/>
      <c r="AW492" s="2440" t="str">
        <f>AW33</f>
        <v>الإجمالي</v>
      </c>
      <c r="AX492" s="2435">
        <f t="shared" ref="AX492:CA492" si="1832">AX14</f>
        <v>0</v>
      </c>
      <c r="AY492" s="2436">
        <f t="shared" si="1832"/>
        <v>0</v>
      </c>
      <c r="AZ492" s="2436">
        <f t="shared" si="1832"/>
        <v>0</v>
      </c>
      <c r="BA492" s="2436">
        <f t="shared" si="1832"/>
        <v>0</v>
      </c>
      <c r="BB492" s="2436">
        <f t="shared" si="1832"/>
        <v>0</v>
      </c>
      <c r="BC492" s="2436">
        <f t="shared" si="1832"/>
        <v>0</v>
      </c>
      <c r="BD492" s="2437">
        <f t="shared" si="1832"/>
        <v>0</v>
      </c>
      <c r="BE492" s="2435">
        <f t="shared" si="1832"/>
        <v>0</v>
      </c>
      <c r="BF492" s="2436">
        <f t="shared" si="1832"/>
        <v>0</v>
      </c>
      <c r="BG492" s="2436">
        <f t="shared" si="1832"/>
        <v>0</v>
      </c>
      <c r="BH492" s="2436">
        <f t="shared" si="1832"/>
        <v>0</v>
      </c>
      <c r="BI492" s="2436">
        <f t="shared" si="1832"/>
        <v>0</v>
      </c>
      <c r="BJ492" s="2436">
        <f t="shared" si="1832"/>
        <v>0</v>
      </c>
      <c r="BK492" s="2436">
        <f t="shared" si="1832"/>
        <v>0</v>
      </c>
      <c r="BL492" s="2506">
        <f t="shared" si="1832"/>
        <v>0</v>
      </c>
      <c r="BM492" s="2518">
        <f t="shared" si="1832"/>
        <v>0</v>
      </c>
      <c r="BN492" s="2441">
        <f t="shared" si="1832"/>
        <v>0</v>
      </c>
      <c r="BO492" s="2435">
        <f t="shared" si="1832"/>
        <v>0</v>
      </c>
      <c r="BP492" s="2436">
        <f t="shared" si="1832"/>
        <v>0</v>
      </c>
      <c r="BQ492" s="2436">
        <f t="shared" si="1832"/>
        <v>0</v>
      </c>
      <c r="BR492" s="2436">
        <f t="shared" si="1832"/>
        <v>0</v>
      </c>
      <c r="BS492" s="2506">
        <f t="shared" si="1832"/>
        <v>0</v>
      </c>
      <c r="BT492" s="2435">
        <f t="shared" si="1832"/>
        <v>0</v>
      </c>
      <c r="BU492" s="2436">
        <f t="shared" si="1832"/>
        <v>0</v>
      </c>
      <c r="BV492" s="2506">
        <f t="shared" si="1832"/>
        <v>0</v>
      </c>
      <c r="BW492" s="2518">
        <f t="shared" si="1832"/>
        <v>0</v>
      </c>
      <c r="BX492" s="2441">
        <f t="shared" si="1832"/>
        <v>0</v>
      </c>
      <c r="BY492" s="2435">
        <f t="shared" si="1832"/>
        <v>0</v>
      </c>
      <c r="BZ492" s="2506">
        <f t="shared" si="1832"/>
        <v>0</v>
      </c>
      <c r="CA492" s="2442">
        <f t="shared" si="1832"/>
        <v>0</v>
      </c>
      <c r="CB492" s="184"/>
      <c r="CC492" s="2441" t="str">
        <f>CC33</f>
        <v>المجموع</v>
      </c>
      <c r="CD492" s="2438">
        <f t="shared" ref="CD492:CV492" si="1833">CD14</f>
        <v>0</v>
      </c>
      <c r="CE492" s="2436">
        <f t="shared" si="1833"/>
        <v>0</v>
      </c>
      <c r="CF492" s="2436">
        <f t="shared" si="1833"/>
        <v>0</v>
      </c>
      <c r="CG492" s="2441">
        <f t="shared" si="1833"/>
        <v>0</v>
      </c>
      <c r="CH492" s="2438">
        <f t="shared" si="1833"/>
        <v>0</v>
      </c>
      <c r="CI492" s="2436">
        <f t="shared" si="1833"/>
        <v>0</v>
      </c>
      <c r="CJ492" s="2436">
        <f t="shared" si="1833"/>
        <v>0</v>
      </c>
      <c r="CK492" s="2441">
        <f t="shared" si="1833"/>
        <v>0</v>
      </c>
      <c r="CL492" s="2438">
        <f t="shared" si="1833"/>
        <v>0</v>
      </c>
      <c r="CM492" s="2436">
        <f t="shared" si="1833"/>
        <v>0</v>
      </c>
      <c r="CN492" s="2436">
        <f t="shared" si="1833"/>
        <v>0</v>
      </c>
      <c r="CO492" s="2441">
        <f t="shared" si="1833"/>
        <v>0</v>
      </c>
      <c r="CP492" s="2438">
        <f t="shared" si="1833"/>
        <v>0</v>
      </c>
      <c r="CQ492" s="2436">
        <f t="shared" si="1833"/>
        <v>0</v>
      </c>
      <c r="CR492" s="2441">
        <f t="shared" si="1833"/>
        <v>0</v>
      </c>
      <c r="CS492" s="2438">
        <f t="shared" si="1833"/>
        <v>0</v>
      </c>
      <c r="CT492" s="2436">
        <f t="shared" si="1833"/>
        <v>0</v>
      </c>
      <c r="CU492" s="2436">
        <f t="shared" si="1833"/>
        <v>0</v>
      </c>
      <c r="CV492" s="2441">
        <f t="shared" si="1833"/>
        <v>0</v>
      </c>
      <c r="CW492" s="184"/>
      <c r="CX492" s="2435">
        <f t="shared" ref="CX492:DE492" si="1834">CX14</f>
        <v>0</v>
      </c>
      <c r="CY492" s="2436">
        <f t="shared" si="1834"/>
        <v>0</v>
      </c>
      <c r="CZ492" s="2437">
        <f t="shared" si="1834"/>
        <v>0</v>
      </c>
      <c r="DA492" s="2441">
        <f t="shared" si="1834"/>
        <v>0</v>
      </c>
      <c r="DB492" s="2438">
        <f t="shared" si="1834"/>
        <v>0</v>
      </c>
      <c r="DC492" s="2436">
        <f t="shared" si="1834"/>
        <v>0</v>
      </c>
      <c r="DD492" s="2437">
        <f t="shared" si="1834"/>
        <v>0</v>
      </c>
      <c r="DE492" s="2441">
        <f t="shared" si="1834"/>
        <v>0</v>
      </c>
      <c r="DF492" s="184"/>
      <c r="DG492" s="2441">
        <f>DG14</f>
        <v>0</v>
      </c>
      <c r="DH492" s="184"/>
      <c r="DI492" s="2440">
        <f t="shared" ref="DI492:DK492" si="1835">DI14</f>
        <v>0</v>
      </c>
      <c r="DJ492" s="2441">
        <f t="shared" si="1835"/>
        <v>0</v>
      </c>
      <c r="DK492" s="2442">
        <f t="shared" si="1835"/>
        <v>0</v>
      </c>
      <c r="DL492" s="184"/>
      <c r="DM492" s="2441">
        <f>DM14</f>
        <v>0</v>
      </c>
      <c r="DN492" s="181"/>
      <c r="DO492" s="2519" t="str">
        <f t="shared" ref="DO492:DO516" si="1836">IF(AND($U492=$V492+$W492+$AN492+$AT492,$X492=SUM($AX492:$BD492),$Y492=SUM($BE492:$BL492),$Z492=$BM492,$AA492=SUM($AX492:$BM492),$AB492=$BN492,$AC492=$BO492,$AD492=$BP492,$AE492=$BQ492,$AF492=$BR492,$AG492=$BS492,$AH492=SUM($BO492:$BS492),$AI492=$BT492,$AJ492=$BU492,$AK492=$BV492,$AL492=SUM($BT492:$BV492),$AM492=$BW492,$AN492=$BX492,$AP492=$BY492,$AQ492=$BZ492,$AB492+$AH492=$CG492,$AO492=$CK492,$AP492=$CO492,$AQ492=$CR492,$AR492=$DA492,$AS492=$DE492,$AR492+$AS492=$CV492,$DG492=$AB492+$AH492+$AT492,$DI492=$CD492+$CH492+$CL492+$CP492+$CS492,$DJ492=$CE492+$CI492+$CM492+$CQ492+$CT492,$DK492=$CF492+$CJ492+$CN492+$CU492,$DM492=SUM($DI492:$DK492),$DM492=$DG492), "True", "False")</f>
        <v>True</v>
      </c>
    </row>
    <row r="493" spans="1:119" s="234" customFormat="1" ht="39.9" customHeight="1">
      <c r="A493" s="181"/>
      <c r="B493" s="8469" t="str">
        <f>B33</f>
        <v xml:space="preserve">اجمالى د/1 بندر مدني جزئي </v>
      </c>
      <c r="C493" s="8469"/>
      <c r="D493" s="3018" t="str">
        <f>E21</f>
        <v>الأثنين</v>
      </c>
      <c r="E493" s="8470" t="str">
        <f>$C$9</f>
        <v>احمد عبد العزيز فكرى عبد العزيز</v>
      </c>
      <c r="F493" s="8642"/>
      <c r="G493" s="8643"/>
      <c r="H493" s="2424">
        <f>H26</f>
        <v>0</v>
      </c>
      <c r="I493" s="2425">
        <f t="shared" ref="I493:AU493" si="1837">I26</f>
        <v>0</v>
      </c>
      <c r="J493" s="2426">
        <f t="shared" si="1837"/>
        <v>0</v>
      </c>
      <c r="K493" s="2424">
        <f t="shared" si="1837"/>
        <v>0</v>
      </c>
      <c r="L493" s="2425">
        <f t="shared" si="1837"/>
        <v>0</v>
      </c>
      <c r="M493" s="2428">
        <f t="shared" si="1837"/>
        <v>0</v>
      </c>
      <c r="N493" s="2424">
        <f t="shared" si="1837"/>
        <v>0</v>
      </c>
      <c r="O493" s="2428">
        <f t="shared" si="1837"/>
        <v>0</v>
      </c>
      <c r="P493" s="2424">
        <f t="shared" si="1837"/>
        <v>0</v>
      </c>
      <c r="Q493" s="2428">
        <f t="shared" si="1837"/>
        <v>0</v>
      </c>
      <c r="R493" s="2427">
        <f t="shared" si="1837"/>
        <v>0</v>
      </c>
      <c r="S493" s="2426">
        <f t="shared" si="1837"/>
        <v>0</v>
      </c>
      <c r="T493" s="2430">
        <f t="shared" si="1837"/>
        <v>0</v>
      </c>
      <c r="U493" s="2430">
        <f t="shared" si="1837"/>
        <v>0</v>
      </c>
      <c r="V493" s="2427">
        <f t="shared" si="1837"/>
        <v>0</v>
      </c>
      <c r="W493" s="2428">
        <f t="shared" si="1837"/>
        <v>0</v>
      </c>
      <c r="X493" s="2427">
        <f t="shared" si="1837"/>
        <v>0</v>
      </c>
      <c r="Y493" s="2425">
        <f t="shared" si="1837"/>
        <v>0</v>
      </c>
      <c r="Z493" s="2426">
        <f t="shared" si="1837"/>
        <v>0</v>
      </c>
      <c r="AA493" s="2430">
        <f t="shared" si="1837"/>
        <v>0</v>
      </c>
      <c r="AB493" s="2430">
        <f t="shared" si="1837"/>
        <v>0</v>
      </c>
      <c r="AC493" s="2427">
        <f t="shared" si="1837"/>
        <v>0</v>
      </c>
      <c r="AD493" s="2425">
        <f t="shared" si="1837"/>
        <v>0</v>
      </c>
      <c r="AE493" s="2425">
        <f t="shared" si="1837"/>
        <v>0</v>
      </c>
      <c r="AF493" s="2425">
        <f t="shared" si="1837"/>
        <v>0</v>
      </c>
      <c r="AG493" s="2426">
        <f t="shared" si="1837"/>
        <v>0</v>
      </c>
      <c r="AH493" s="2430">
        <f t="shared" si="1837"/>
        <v>0</v>
      </c>
      <c r="AI493" s="2424">
        <f t="shared" si="1837"/>
        <v>0</v>
      </c>
      <c r="AJ493" s="2425">
        <f t="shared" si="1837"/>
        <v>0</v>
      </c>
      <c r="AK493" s="2428">
        <f t="shared" si="1837"/>
        <v>0</v>
      </c>
      <c r="AL493" s="2430">
        <f t="shared" si="1837"/>
        <v>0</v>
      </c>
      <c r="AM493" s="2430">
        <f t="shared" si="1837"/>
        <v>0</v>
      </c>
      <c r="AN493" s="2430">
        <f t="shared" si="1837"/>
        <v>0</v>
      </c>
      <c r="AO493" s="2427">
        <f t="shared" si="1837"/>
        <v>0</v>
      </c>
      <c r="AP493" s="2425">
        <f t="shared" si="1837"/>
        <v>0</v>
      </c>
      <c r="AQ493" s="2425">
        <f t="shared" si="1837"/>
        <v>0</v>
      </c>
      <c r="AR493" s="2425">
        <f t="shared" si="1837"/>
        <v>0</v>
      </c>
      <c r="AS493" s="2426">
        <f t="shared" si="1837"/>
        <v>0</v>
      </c>
      <c r="AT493" s="2430">
        <f t="shared" si="1837"/>
        <v>0</v>
      </c>
      <c r="AU493" s="2430">
        <f t="shared" si="1837"/>
        <v>0</v>
      </c>
      <c r="AV493" s="184"/>
      <c r="AW493" s="2515" t="s">
        <v>181</v>
      </c>
      <c r="AX493" s="2424">
        <f t="shared" ref="AX493:CA493" si="1838">AX26</f>
        <v>0</v>
      </c>
      <c r="AY493" s="2425">
        <f t="shared" si="1838"/>
        <v>0</v>
      </c>
      <c r="AZ493" s="2425">
        <f t="shared" si="1838"/>
        <v>0</v>
      </c>
      <c r="BA493" s="2425">
        <f t="shared" si="1838"/>
        <v>0</v>
      </c>
      <c r="BB493" s="2425">
        <f t="shared" si="1838"/>
        <v>0</v>
      </c>
      <c r="BC493" s="2425">
        <f t="shared" si="1838"/>
        <v>0</v>
      </c>
      <c r="BD493" s="2426">
        <f t="shared" si="1838"/>
        <v>0</v>
      </c>
      <c r="BE493" s="2431">
        <f t="shared" si="1838"/>
        <v>0</v>
      </c>
      <c r="BF493" s="2432">
        <f t="shared" si="1838"/>
        <v>0</v>
      </c>
      <c r="BG493" s="2432">
        <f t="shared" si="1838"/>
        <v>0</v>
      </c>
      <c r="BH493" s="2432">
        <f t="shared" si="1838"/>
        <v>0</v>
      </c>
      <c r="BI493" s="2432">
        <f t="shared" si="1838"/>
        <v>0</v>
      </c>
      <c r="BJ493" s="2432">
        <f t="shared" si="1838"/>
        <v>0</v>
      </c>
      <c r="BK493" s="2432">
        <f t="shared" si="1838"/>
        <v>0</v>
      </c>
      <c r="BL493" s="2508">
        <f t="shared" si="1838"/>
        <v>0</v>
      </c>
      <c r="BM493" s="2429">
        <f t="shared" si="1838"/>
        <v>0</v>
      </c>
      <c r="BN493" s="2395">
        <f t="shared" si="1838"/>
        <v>0</v>
      </c>
      <c r="BO493" s="2431">
        <f t="shared" si="1838"/>
        <v>0</v>
      </c>
      <c r="BP493" s="2432">
        <f t="shared" si="1838"/>
        <v>0</v>
      </c>
      <c r="BQ493" s="2432">
        <f t="shared" si="1838"/>
        <v>0</v>
      </c>
      <c r="BR493" s="2432">
        <f t="shared" si="1838"/>
        <v>0</v>
      </c>
      <c r="BS493" s="2508">
        <f t="shared" si="1838"/>
        <v>0</v>
      </c>
      <c r="BT493" s="2431">
        <f t="shared" si="1838"/>
        <v>0</v>
      </c>
      <c r="BU493" s="2432">
        <f t="shared" si="1838"/>
        <v>0</v>
      </c>
      <c r="BV493" s="2508">
        <f t="shared" si="1838"/>
        <v>0</v>
      </c>
      <c r="BW493" s="2429">
        <f t="shared" si="1838"/>
        <v>0</v>
      </c>
      <c r="BX493" s="2395">
        <f t="shared" si="1838"/>
        <v>0</v>
      </c>
      <c r="BY493" s="2431">
        <f t="shared" si="1838"/>
        <v>0</v>
      </c>
      <c r="BZ493" s="2508">
        <f t="shared" si="1838"/>
        <v>0</v>
      </c>
      <c r="CA493" s="2439">
        <f t="shared" si="1838"/>
        <v>0</v>
      </c>
      <c r="CB493" s="184"/>
      <c r="CC493" s="2430" t="s">
        <v>106</v>
      </c>
      <c r="CD493" s="2427">
        <f t="shared" ref="CD493:CV493" si="1839">CD26</f>
        <v>0</v>
      </c>
      <c r="CE493" s="2425">
        <f t="shared" si="1839"/>
        <v>0</v>
      </c>
      <c r="CF493" s="2425">
        <f t="shared" si="1839"/>
        <v>0</v>
      </c>
      <c r="CG493" s="2430">
        <f t="shared" si="1839"/>
        <v>0</v>
      </c>
      <c r="CH493" s="2427">
        <f t="shared" si="1839"/>
        <v>0</v>
      </c>
      <c r="CI493" s="2425">
        <f t="shared" si="1839"/>
        <v>0</v>
      </c>
      <c r="CJ493" s="2425">
        <f t="shared" si="1839"/>
        <v>0</v>
      </c>
      <c r="CK493" s="2430">
        <f t="shared" si="1839"/>
        <v>0</v>
      </c>
      <c r="CL493" s="2427">
        <f t="shared" si="1839"/>
        <v>0</v>
      </c>
      <c r="CM493" s="2425">
        <f t="shared" si="1839"/>
        <v>0</v>
      </c>
      <c r="CN493" s="2425">
        <f t="shared" si="1839"/>
        <v>0</v>
      </c>
      <c r="CO493" s="2430">
        <f t="shared" si="1839"/>
        <v>0</v>
      </c>
      <c r="CP493" s="2427">
        <f t="shared" si="1839"/>
        <v>0</v>
      </c>
      <c r="CQ493" s="2425">
        <f t="shared" si="1839"/>
        <v>0</v>
      </c>
      <c r="CR493" s="2430">
        <f t="shared" si="1839"/>
        <v>0</v>
      </c>
      <c r="CS493" s="2427">
        <f t="shared" si="1839"/>
        <v>0</v>
      </c>
      <c r="CT493" s="2425">
        <f t="shared" si="1839"/>
        <v>0</v>
      </c>
      <c r="CU493" s="2425">
        <f t="shared" si="1839"/>
        <v>0</v>
      </c>
      <c r="CV493" s="2430">
        <f t="shared" si="1839"/>
        <v>0</v>
      </c>
      <c r="CW493" s="184"/>
      <c r="CX493" s="2424">
        <f t="shared" ref="CX493:DE493" si="1840">CX26</f>
        <v>0</v>
      </c>
      <c r="CY493" s="2425">
        <f t="shared" si="1840"/>
        <v>0</v>
      </c>
      <c r="CZ493" s="2426">
        <f t="shared" si="1840"/>
        <v>0</v>
      </c>
      <c r="DA493" s="2430">
        <f t="shared" si="1840"/>
        <v>0</v>
      </c>
      <c r="DB493" s="2427">
        <f t="shared" si="1840"/>
        <v>0</v>
      </c>
      <c r="DC493" s="2425">
        <f t="shared" si="1840"/>
        <v>0</v>
      </c>
      <c r="DD493" s="2426">
        <f t="shared" si="1840"/>
        <v>0</v>
      </c>
      <c r="DE493" s="2430">
        <f t="shared" si="1840"/>
        <v>0</v>
      </c>
      <c r="DF493" s="184"/>
      <c r="DG493" s="2430">
        <f>DG26</f>
        <v>0</v>
      </c>
      <c r="DH493" s="184"/>
      <c r="DI493" s="2515">
        <f t="shared" ref="DI493:DK493" si="1841">DI26</f>
        <v>0</v>
      </c>
      <c r="DJ493" s="2430">
        <f t="shared" si="1841"/>
        <v>0</v>
      </c>
      <c r="DK493" s="2439">
        <f t="shared" si="1841"/>
        <v>0</v>
      </c>
      <c r="DL493" s="184"/>
      <c r="DM493" s="2430">
        <f>DM26</f>
        <v>0</v>
      </c>
      <c r="DN493" s="181"/>
      <c r="DO493" s="2522" t="str">
        <f t="shared" si="1836"/>
        <v>True</v>
      </c>
    </row>
    <row r="494" spans="1:119" s="234" customFormat="1" ht="39.9" customHeight="1">
      <c r="A494" s="181"/>
      <c r="B494" s="8636" t="s">
        <v>683</v>
      </c>
      <c r="C494" s="8637"/>
      <c r="D494" s="3014" t="str">
        <f>E36</f>
        <v>الأحد</v>
      </c>
      <c r="E494" s="8469" t="str">
        <f>$C$36</f>
        <v>احمد محمد عبد القوي حسين</v>
      </c>
      <c r="F494" s="8469"/>
      <c r="G494" s="8470"/>
      <c r="H494" s="2431">
        <f t="shared" ref="H494:AU494" si="1842">H41</f>
        <v>0</v>
      </c>
      <c r="I494" s="2432">
        <f t="shared" si="1842"/>
        <v>0</v>
      </c>
      <c r="J494" s="2433">
        <f t="shared" si="1842"/>
        <v>0</v>
      </c>
      <c r="K494" s="2431">
        <f t="shared" si="1842"/>
        <v>0</v>
      </c>
      <c r="L494" s="2432">
        <f t="shared" si="1842"/>
        <v>0</v>
      </c>
      <c r="M494" s="2508">
        <f t="shared" si="1842"/>
        <v>0</v>
      </c>
      <c r="N494" s="2431">
        <f t="shared" si="1842"/>
        <v>0</v>
      </c>
      <c r="O494" s="2508">
        <f t="shared" si="1842"/>
        <v>0</v>
      </c>
      <c r="P494" s="2431">
        <f t="shared" si="1842"/>
        <v>0</v>
      </c>
      <c r="Q494" s="2508">
        <f t="shared" si="1842"/>
        <v>0</v>
      </c>
      <c r="R494" s="2434">
        <f t="shared" si="1842"/>
        <v>0</v>
      </c>
      <c r="S494" s="2433">
        <f t="shared" si="1842"/>
        <v>0</v>
      </c>
      <c r="T494" s="2395">
        <f t="shared" si="1842"/>
        <v>0</v>
      </c>
      <c r="U494" s="2395">
        <f t="shared" si="1842"/>
        <v>0</v>
      </c>
      <c r="V494" s="2434">
        <f t="shared" si="1842"/>
        <v>0</v>
      </c>
      <c r="W494" s="2508">
        <f t="shared" si="1842"/>
        <v>0</v>
      </c>
      <c r="X494" s="2434">
        <f t="shared" si="1842"/>
        <v>0</v>
      </c>
      <c r="Y494" s="2432">
        <f t="shared" si="1842"/>
        <v>0</v>
      </c>
      <c r="Z494" s="2433">
        <f t="shared" si="1842"/>
        <v>0</v>
      </c>
      <c r="AA494" s="2395">
        <f t="shared" si="1842"/>
        <v>0</v>
      </c>
      <c r="AB494" s="2395">
        <f t="shared" si="1842"/>
        <v>0</v>
      </c>
      <c r="AC494" s="2434">
        <f t="shared" si="1842"/>
        <v>0</v>
      </c>
      <c r="AD494" s="2432">
        <f t="shared" si="1842"/>
        <v>0</v>
      </c>
      <c r="AE494" s="2432">
        <f t="shared" si="1842"/>
        <v>0</v>
      </c>
      <c r="AF494" s="2432">
        <f t="shared" si="1842"/>
        <v>0</v>
      </c>
      <c r="AG494" s="2433">
        <f t="shared" si="1842"/>
        <v>0</v>
      </c>
      <c r="AH494" s="2395">
        <f t="shared" si="1842"/>
        <v>0</v>
      </c>
      <c r="AI494" s="2431">
        <f t="shared" si="1842"/>
        <v>0</v>
      </c>
      <c r="AJ494" s="2432">
        <f t="shared" si="1842"/>
        <v>0</v>
      </c>
      <c r="AK494" s="2508">
        <f t="shared" si="1842"/>
        <v>0</v>
      </c>
      <c r="AL494" s="2395">
        <f t="shared" si="1842"/>
        <v>0</v>
      </c>
      <c r="AM494" s="2395">
        <f t="shared" si="1842"/>
        <v>0</v>
      </c>
      <c r="AN494" s="2395">
        <f t="shared" si="1842"/>
        <v>0</v>
      </c>
      <c r="AO494" s="2434">
        <f t="shared" si="1842"/>
        <v>0</v>
      </c>
      <c r="AP494" s="2432">
        <f t="shared" si="1842"/>
        <v>0</v>
      </c>
      <c r="AQ494" s="2432">
        <f t="shared" si="1842"/>
        <v>0</v>
      </c>
      <c r="AR494" s="2432">
        <f t="shared" si="1842"/>
        <v>0</v>
      </c>
      <c r="AS494" s="2433">
        <f t="shared" si="1842"/>
        <v>0</v>
      </c>
      <c r="AT494" s="2395">
        <f t="shared" si="1842"/>
        <v>0</v>
      </c>
      <c r="AU494" s="2395">
        <f t="shared" si="1842"/>
        <v>0</v>
      </c>
      <c r="AV494" s="184"/>
      <c r="AW494" s="2394" t="str">
        <f t="shared" ref="AW494:CA494" si="1843">AW41</f>
        <v>الإجمالي</v>
      </c>
      <c r="AX494" s="2431">
        <f t="shared" si="1843"/>
        <v>0</v>
      </c>
      <c r="AY494" s="2432">
        <f t="shared" si="1843"/>
        <v>0</v>
      </c>
      <c r="AZ494" s="2432">
        <f t="shared" si="1843"/>
        <v>0</v>
      </c>
      <c r="BA494" s="2432">
        <f t="shared" si="1843"/>
        <v>0</v>
      </c>
      <c r="BB494" s="2432">
        <f t="shared" si="1843"/>
        <v>0</v>
      </c>
      <c r="BC494" s="2432">
        <f t="shared" si="1843"/>
        <v>0</v>
      </c>
      <c r="BD494" s="2433">
        <f t="shared" si="1843"/>
        <v>0</v>
      </c>
      <c r="BE494" s="2431">
        <f t="shared" si="1843"/>
        <v>0</v>
      </c>
      <c r="BF494" s="2432">
        <f t="shared" si="1843"/>
        <v>0</v>
      </c>
      <c r="BG494" s="2432">
        <f t="shared" si="1843"/>
        <v>0</v>
      </c>
      <c r="BH494" s="2432">
        <f t="shared" si="1843"/>
        <v>0</v>
      </c>
      <c r="BI494" s="2432">
        <f t="shared" si="1843"/>
        <v>0</v>
      </c>
      <c r="BJ494" s="2432">
        <f t="shared" si="1843"/>
        <v>0</v>
      </c>
      <c r="BK494" s="2432">
        <f t="shared" si="1843"/>
        <v>0</v>
      </c>
      <c r="BL494" s="2508">
        <f t="shared" si="1843"/>
        <v>0</v>
      </c>
      <c r="BM494" s="2393">
        <f t="shared" si="1843"/>
        <v>0</v>
      </c>
      <c r="BN494" s="2395">
        <f t="shared" si="1843"/>
        <v>0</v>
      </c>
      <c r="BO494" s="2431">
        <f t="shared" si="1843"/>
        <v>0</v>
      </c>
      <c r="BP494" s="2432">
        <f t="shared" si="1843"/>
        <v>0</v>
      </c>
      <c r="BQ494" s="2432">
        <f t="shared" si="1843"/>
        <v>0</v>
      </c>
      <c r="BR494" s="2432">
        <f t="shared" si="1843"/>
        <v>0</v>
      </c>
      <c r="BS494" s="2508">
        <f t="shared" si="1843"/>
        <v>0</v>
      </c>
      <c r="BT494" s="2431">
        <f t="shared" si="1843"/>
        <v>0</v>
      </c>
      <c r="BU494" s="2432">
        <f t="shared" si="1843"/>
        <v>0</v>
      </c>
      <c r="BV494" s="2508">
        <f t="shared" si="1843"/>
        <v>0</v>
      </c>
      <c r="BW494" s="2393">
        <f t="shared" si="1843"/>
        <v>0</v>
      </c>
      <c r="BX494" s="2395">
        <f t="shared" si="1843"/>
        <v>0</v>
      </c>
      <c r="BY494" s="2431">
        <f t="shared" si="1843"/>
        <v>0</v>
      </c>
      <c r="BZ494" s="2508">
        <f t="shared" si="1843"/>
        <v>0</v>
      </c>
      <c r="CA494" s="2396">
        <f t="shared" si="1843"/>
        <v>0</v>
      </c>
      <c r="CB494" s="184"/>
      <c r="CC494" s="2395" t="str">
        <f t="shared" ref="CC494:CV494" si="1844">CC41</f>
        <v>المجموع</v>
      </c>
      <c r="CD494" s="2434">
        <f t="shared" si="1844"/>
        <v>0</v>
      </c>
      <c r="CE494" s="2432">
        <f t="shared" si="1844"/>
        <v>0</v>
      </c>
      <c r="CF494" s="2432">
        <f t="shared" si="1844"/>
        <v>0</v>
      </c>
      <c r="CG494" s="2395">
        <f t="shared" si="1844"/>
        <v>0</v>
      </c>
      <c r="CH494" s="2434">
        <f t="shared" si="1844"/>
        <v>0</v>
      </c>
      <c r="CI494" s="2432">
        <f t="shared" si="1844"/>
        <v>0</v>
      </c>
      <c r="CJ494" s="2432">
        <f t="shared" si="1844"/>
        <v>0</v>
      </c>
      <c r="CK494" s="2395">
        <f t="shared" si="1844"/>
        <v>0</v>
      </c>
      <c r="CL494" s="2434">
        <f t="shared" si="1844"/>
        <v>0</v>
      </c>
      <c r="CM494" s="2432">
        <f t="shared" si="1844"/>
        <v>0</v>
      </c>
      <c r="CN494" s="2432">
        <f t="shared" si="1844"/>
        <v>0</v>
      </c>
      <c r="CO494" s="2395">
        <f t="shared" si="1844"/>
        <v>0</v>
      </c>
      <c r="CP494" s="2434">
        <f t="shared" si="1844"/>
        <v>0</v>
      </c>
      <c r="CQ494" s="2432">
        <f t="shared" si="1844"/>
        <v>0</v>
      </c>
      <c r="CR494" s="2395">
        <f t="shared" si="1844"/>
        <v>0</v>
      </c>
      <c r="CS494" s="2434">
        <f t="shared" si="1844"/>
        <v>0</v>
      </c>
      <c r="CT494" s="2432">
        <f t="shared" si="1844"/>
        <v>0</v>
      </c>
      <c r="CU494" s="2432">
        <f t="shared" si="1844"/>
        <v>0</v>
      </c>
      <c r="CV494" s="2395">
        <f t="shared" si="1844"/>
        <v>0</v>
      </c>
      <c r="CW494" s="184"/>
      <c r="CX494" s="2431">
        <f t="shared" ref="CX494:DE494" si="1845">CX41</f>
        <v>0</v>
      </c>
      <c r="CY494" s="2432">
        <f t="shared" si="1845"/>
        <v>0</v>
      </c>
      <c r="CZ494" s="2433">
        <f t="shared" si="1845"/>
        <v>0</v>
      </c>
      <c r="DA494" s="2395">
        <f t="shared" si="1845"/>
        <v>0</v>
      </c>
      <c r="DB494" s="2434">
        <f t="shared" si="1845"/>
        <v>0</v>
      </c>
      <c r="DC494" s="2432">
        <f t="shared" si="1845"/>
        <v>0</v>
      </c>
      <c r="DD494" s="2433">
        <f t="shared" si="1845"/>
        <v>0</v>
      </c>
      <c r="DE494" s="2395">
        <f t="shared" si="1845"/>
        <v>0</v>
      </c>
      <c r="DF494" s="184"/>
      <c r="DG494" s="2395">
        <f>DG41</f>
        <v>0</v>
      </c>
      <c r="DH494" s="184"/>
      <c r="DI494" s="2394">
        <f>DI41</f>
        <v>0</v>
      </c>
      <c r="DJ494" s="2395">
        <f>DJ41</f>
        <v>0</v>
      </c>
      <c r="DK494" s="2396">
        <f>DK41</f>
        <v>0</v>
      </c>
      <c r="DL494" s="184"/>
      <c r="DM494" s="2395">
        <f>DM41</f>
        <v>0</v>
      </c>
      <c r="DN494" s="181"/>
      <c r="DO494" s="2520" t="str">
        <f t="shared" si="1836"/>
        <v>True</v>
      </c>
    </row>
    <row r="495" spans="1:119" s="234" customFormat="1" ht="39.9" customHeight="1">
      <c r="A495" s="181"/>
      <c r="B495" s="8636" t="str">
        <f>"اجمالي د/3 بندر "&amp;F131</f>
        <v>اجمالي د/3 بندر مدني جزئي</v>
      </c>
      <c r="C495" s="8637"/>
      <c r="D495" s="3014" t="str">
        <f>E49</f>
        <v>الأربعاء</v>
      </c>
      <c r="E495" s="8469" t="str">
        <f>$C$49</f>
        <v>احمد عبد الرؤف ابو العطا عبد الرؤف</v>
      </c>
      <c r="F495" s="8469"/>
      <c r="G495" s="8470"/>
      <c r="H495" s="2431">
        <f t="shared" ref="H495:AU495" si="1846">H54</f>
        <v>0</v>
      </c>
      <c r="I495" s="2432">
        <f t="shared" si="1846"/>
        <v>0</v>
      </c>
      <c r="J495" s="2433">
        <f t="shared" si="1846"/>
        <v>0</v>
      </c>
      <c r="K495" s="2431">
        <f t="shared" si="1846"/>
        <v>0</v>
      </c>
      <c r="L495" s="2432">
        <f t="shared" si="1846"/>
        <v>0</v>
      </c>
      <c r="M495" s="2508">
        <f t="shared" si="1846"/>
        <v>0</v>
      </c>
      <c r="N495" s="2431">
        <f t="shared" si="1846"/>
        <v>0</v>
      </c>
      <c r="O495" s="2508">
        <f t="shared" si="1846"/>
        <v>0</v>
      </c>
      <c r="P495" s="2431">
        <f t="shared" si="1846"/>
        <v>0</v>
      </c>
      <c r="Q495" s="2508">
        <f t="shared" si="1846"/>
        <v>0</v>
      </c>
      <c r="R495" s="2434">
        <f t="shared" si="1846"/>
        <v>0</v>
      </c>
      <c r="S495" s="2433">
        <f t="shared" si="1846"/>
        <v>0</v>
      </c>
      <c r="T495" s="2395">
        <f t="shared" si="1846"/>
        <v>0</v>
      </c>
      <c r="U495" s="2395">
        <f t="shared" si="1846"/>
        <v>0</v>
      </c>
      <c r="V495" s="2434">
        <f t="shared" si="1846"/>
        <v>0</v>
      </c>
      <c r="W495" s="2508">
        <f t="shared" si="1846"/>
        <v>0</v>
      </c>
      <c r="X495" s="2434">
        <f t="shared" si="1846"/>
        <v>0</v>
      </c>
      <c r="Y495" s="2432">
        <f t="shared" si="1846"/>
        <v>0</v>
      </c>
      <c r="Z495" s="2433">
        <f t="shared" si="1846"/>
        <v>0</v>
      </c>
      <c r="AA495" s="2395">
        <f t="shared" si="1846"/>
        <v>0</v>
      </c>
      <c r="AB495" s="2395">
        <f t="shared" si="1846"/>
        <v>0</v>
      </c>
      <c r="AC495" s="2434">
        <f t="shared" si="1846"/>
        <v>0</v>
      </c>
      <c r="AD495" s="2432">
        <f t="shared" si="1846"/>
        <v>0</v>
      </c>
      <c r="AE495" s="2432">
        <f t="shared" si="1846"/>
        <v>0</v>
      </c>
      <c r="AF495" s="2432">
        <f t="shared" si="1846"/>
        <v>0</v>
      </c>
      <c r="AG495" s="2433">
        <f t="shared" si="1846"/>
        <v>0</v>
      </c>
      <c r="AH495" s="2395">
        <f t="shared" si="1846"/>
        <v>0</v>
      </c>
      <c r="AI495" s="2431">
        <f t="shared" si="1846"/>
        <v>0</v>
      </c>
      <c r="AJ495" s="2432">
        <f t="shared" si="1846"/>
        <v>0</v>
      </c>
      <c r="AK495" s="2508">
        <f t="shared" si="1846"/>
        <v>0</v>
      </c>
      <c r="AL495" s="2395">
        <f t="shared" si="1846"/>
        <v>0</v>
      </c>
      <c r="AM495" s="2395">
        <f t="shared" si="1846"/>
        <v>0</v>
      </c>
      <c r="AN495" s="2395">
        <f t="shared" si="1846"/>
        <v>0</v>
      </c>
      <c r="AO495" s="2434">
        <f t="shared" si="1846"/>
        <v>0</v>
      </c>
      <c r="AP495" s="2432">
        <f t="shared" si="1846"/>
        <v>0</v>
      </c>
      <c r="AQ495" s="2432">
        <f t="shared" si="1846"/>
        <v>0</v>
      </c>
      <c r="AR495" s="2432">
        <f t="shared" si="1846"/>
        <v>0</v>
      </c>
      <c r="AS495" s="2433">
        <f t="shared" si="1846"/>
        <v>0</v>
      </c>
      <c r="AT495" s="2395">
        <f t="shared" si="1846"/>
        <v>0</v>
      </c>
      <c r="AU495" s="2395">
        <f t="shared" si="1846"/>
        <v>0</v>
      </c>
      <c r="AV495" s="184"/>
      <c r="AW495" s="2394" t="str">
        <f t="shared" ref="AW495:CA495" si="1847">AW54</f>
        <v>الإجمالي</v>
      </c>
      <c r="AX495" s="2431">
        <f t="shared" si="1847"/>
        <v>0</v>
      </c>
      <c r="AY495" s="2432">
        <f t="shared" si="1847"/>
        <v>0</v>
      </c>
      <c r="AZ495" s="2432">
        <f t="shared" si="1847"/>
        <v>0</v>
      </c>
      <c r="BA495" s="2432">
        <f t="shared" si="1847"/>
        <v>0</v>
      </c>
      <c r="BB495" s="2432">
        <f t="shared" si="1847"/>
        <v>0</v>
      </c>
      <c r="BC495" s="2432">
        <f t="shared" si="1847"/>
        <v>0</v>
      </c>
      <c r="BD495" s="2433">
        <f t="shared" si="1847"/>
        <v>0</v>
      </c>
      <c r="BE495" s="2431">
        <f t="shared" si="1847"/>
        <v>0</v>
      </c>
      <c r="BF495" s="2432">
        <f t="shared" si="1847"/>
        <v>0</v>
      </c>
      <c r="BG495" s="2432">
        <f t="shared" si="1847"/>
        <v>0</v>
      </c>
      <c r="BH495" s="2432">
        <f t="shared" si="1847"/>
        <v>0</v>
      </c>
      <c r="BI495" s="2432">
        <f t="shared" si="1847"/>
        <v>0</v>
      </c>
      <c r="BJ495" s="2432">
        <f t="shared" si="1847"/>
        <v>0</v>
      </c>
      <c r="BK495" s="2432">
        <f t="shared" si="1847"/>
        <v>0</v>
      </c>
      <c r="BL495" s="2508">
        <f t="shared" si="1847"/>
        <v>0</v>
      </c>
      <c r="BM495" s="2393">
        <f t="shared" si="1847"/>
        <v>0</v>
      </c>
      <c r="BN495" s="2395">
        <f t="shared" si="1847"/>
        <v>0</v>
      </c>
      <c r="BO495" s="2431">
        <f t="shared" si="1847"/>
        <v>0</v>
      </c>
      <c r="BP495" s="2432">
        <f t="shared" si="1847"/>
        <v>0</v>
      </c>
      <c r="BQ495" s="2432">
        <f t="shared" si="1847"/>
        <v>0</v>
      </c>
      <c r="BR495" s="2432">
        <f t="shared" si="1847"/>
        <v>0</v>
      </c>
      <c r="BS495" s="2508">
        <f t="shared" si="1847"/>
        <v>0</v>
      </c>
      <c r="BT495" s="2431">
        <f t="shared" si="1847"/>
        <v>0</v>
      </c>
      <c r="BU495" s="2432">
        <f t="shared" si="1847"/>
        <v>0</v>
      </c>
      <c r="BV495" s="2508">
        <f t="shared" si="1847"/>
        <v>0</v>
      </c>
      <c r="BW495" s="2393">
        <f t="shared" si="1847"/>
        <v>0</v>
      </c>
      <c r="BX495" s="2395">
        <f t="shared" si="1847"/>
        <v>0</v>
      </c>
      <c r="BY495" s="2431">
        <f t="shared" si="1847"/>
        <v>0</v>
      </c>
      <c r="BZ495" s="2508">
        <f t="shared" si="1847"/>
        <v>0</v>
      </c>
      <c r="CA495" s="2396">
        <f t="shared" si="1847"/>
        <v>0</v>
      </c>
      <c r="CB495" s="184"/>
      <c r="CC495" s="2395" t="str">
        <f t="shared" ref="CC495:CV495" si="1848">CC54</f>
        <v>المجموع</v>
      </c>
      <c r="CD495" s="2434">
        <f t="shared" si="1848"/>
        <v>0</v>
      </c>
      <c r="CE495" s="2432">
        <f t="shared" si="1848"/>
        <v>0</v>
      </c>
      <c r="CF495" s="2432">
        <f t="shared" si="1848"/>
        <v>0</v>
      </c>
      <c r="CG495" s="2395">
        <f t="shared" si="1848"/>
        <v>0</v>
      </c>
      <c r="CH495" s="2434">
        <f t="shared" si="1848"/>
        <v>0</v>
      </c>
      <c r="CI495" s="2432">
        <f t="shared" si="1848"/>
        <v>0</v>
      </c>
      <c r="CJ495" s="2432">
        <f t="shared" si="1848"/>
        <v>0</v>
      </c>
      <c r="CK495" s="2395">
        <f t="shared" si="1848"/>
        <v>0</v>
      </c>
      <c r="CL495" s="2434">
        <f t="shared" si="1848"/>
        <v>0</v>
      </c>
      <c r="CM495" s="2432">
        <f t="shared" si="1848"/>
        <v>0</v>
      </c>
      <c r="CN495" s="2432">
        <f t="shared" si="1848"/>
        <v>0</v>
      </c>
      <c r="CO495" s="2395">
        <f t="shared" si="1848"/>
        <v>0</v>
      </c>
      <c r="CP495" s="2434">
        <f t="shared" si="1848"/>
        <v>0</v>
      </c>
      <c r="CQ495" s="2432">
        <f t="shared" si="1848"/>
        <v>0</v>
      </c>
      <c r="CR495" s="2395">
        <f t="shared" si="1848"/>
        <v>0</v>
      </c>
      <c r="CS495" s="2434">
        <f t="shared" si="1848"/>
        <v>0</v>
      </c>
      <c r="CT495" s="2432">
        <f t="shared" si="1848"/>
        <v>0</v>
      </c>
      <c r="CU495" s="2432">
        <f t="shared" si="1848"/>
        <v>0</v>
      </c>
      <c r="CV495" s="2395">
        <f t="shared" si="1848"/>
        <v>0</v>
      </c>
      <c r="CW495" s="184"/>
      <c r="CX495" s="2431">
        <f t="shared" ref="CX495:DE495" si="1849">CX54</f>
        <v>0</v>
      </c>
      <c r="CY495" s="2432">
        <f t="shared" si="1849"/>
        <v>0</v>
      </c>
      <c r="CZ495" s="2433">
        <f t="shared" si="1849"/>
        <v>0</v>
      </c>
      <c r="DA495" s="2395">
        <f t="shared" si="1849"/>
        <v>0</v>
      </c>
      <c r="DB495" s="2434">
        <f t="shared" si="1849"/>
        <v>0</v>
      </c>
      <c r="DC495" s="2432">
        <f t="shared" si="1849"/>
        <v>0</v>
      </c>
      <c r="DD495" s="2433">
        <f t="shared" si="1849"/>
        <v>0</v>
      </c>
      <c r="DE495" s="2395">
        <f t="shared" si="1849"/>
        <v>0</v>
      </c>
      <c r="DF495" s="184"/>
      <c r="DG495" s="2395">
        <f>DG54</f>
        <v>0</v>
      </c>
      <c r="DH495" s="184"/>
      <c r="DI495" s="2394">
        <f>DI54</f>
        <v>0</v>
      </c>
      <c r="DJ495" s="2395">
        <f>DJ54</f>
        <v>0</v>
      </c>
      <c r="DK495" s="2396">
        <f>DK54</f>
        <v>0</v>
      </c>
      <c r="DL495" s="184"/>
      <c r="DM495" s="2395">
        <f>DM54</f>
        <v>0</v>
      </c>
      <c r="DN495" s="181"/>
      <c r="DO495" s="2520" t="str">
        <f t="shared" si="1836"/>
        <v>True</v>
      </c>
    </row>
    <row r="496" spans="1:119" s="234" customFormat="1" ht="39.9" customHeight="1" thickBot="1">
      <c r="A496" s="181"/>
      <c r="B496" s="8644" t="str">
        <f>"اجمالي د /4 بندر "&amp;F70</f>
        <v>اجمالي د /4 بندر مدني جزئي</v>
      </c>
      <c r="C496" s="8645"/>
      <c r="D496" s="3013" t="str">
        <f>E70</f>
        <v>الثلاثاء</v>
      </c>
      <c r="E496" s="8467" t="str">
        <f>$C$70</f>
        <v>محمود مسامح محمود عثمان</v>
      </c>
      <c r="F496" s="8467"/>
      <c r="G496" s="8468"/>
      <c r="H496" s="2420">
        <f t="shared" ref="H496:AU496" si="1850">H75</f>
        <v>0</v>
      </c>
      <c r="I496" s="2421">
        <f t="shared" si="1850"/>
        <v>0</v>
      </c>
      <c r="J496" s="2422">
        <f t="shared" si="1850"/>
        <v>0</v>
      </c>
      <c r="K496" s="2420">
        <f t="shared" si="1850"/>
        <v>0</v>
      </c>
      <c r="L496" s="2421">
        <f t="shared" si="1850"/>
        <v>0</v>
      </c>
      <c r="M496" s="2510">
        <f t="shared" si="1850"/>
        <v>0</v>
      </c>
      <c r="N496" s="2420">
        <f t="shared" si="1850"/>
        <v>0</v>
      </c>
      <c r="O496" s="2510">
        <f t="shared" si="1850"/>
        <v>0</v>
      </c>
      <c r="P496" s="2420">
        <f t="shared" si="1850"/>
        <v>0</v>
      </c>
      <c r="Q496" s="2510">
        <f t="shared" si="1850"/>
        <v>0</v>
      </c>
      <c r="R496" s="2423">
        <f t="shared" si="1850"/>
        <v>0</v>
      </c>
      <c r="S496" s="2422">
        <f t="shared" si="1850"/>
        <v>0</v>
      </c>
      <c r="T496" s="2444">
        <f t="shared" si="1850"/>
        <v>0</v>
      </c>
      <c r="U496" s="2444">
        <f t="shared" si="1850"/>
        <v>0</v>
      </c>
      <c r="V496" s="2423">
        <f t="shared" si="1850"/>
        <v>0</v>
      </c>
      <c r="W496" s="2510">
        <f t="shared" si="1850"/>
        <v>0</v>
      </c>
      <c r="X496" s="2423">
        <f t="shared" si="1850"/>
        <v>0</v>
      </c>
      <c r="Y496" s="2421">
        <f t="shared" si="1850"/>
        <v>0</v>
      </c>
      <c r="Z496" s="2422">
        <f t="shared" si="1850"/>
        <v>0</v>
      </c>
      <c r="AA496" s="2444">
        <f t="shared" si="1850"/>
        <v>0</v>
      </c>
      <c r="AB496" s="2444">
        <f t="shared" si="1850"/>
        <v>0</v>
      </c>
      <c r="AC496" s="2423">
        <f t="shared" si="1850"/>
        <v>0</v>
      </c>
      <c r="AD496" s="2421">
        <f t="shared" si="1850"/>
        <v>0</v>
      </c>
      <c r="AE496" s="2421">
        <f t="shared" si="1850"/>
        <v>0</v>
      </c>
      <c r="AF496" s="2421">
        <f t="shared" si="1850"/>
        <v>0</v>
      </c>
      <c r="AG496" s="2422">
        <f t="shared" si="1850"/>
        <v>0</v>
      </c>
      <c r="AH496" s="2444">
        <f t="shared" si="1850"/>
        <v>0</v>
      </c>
      <c r="AI496" s="2420">
        <f t="shared" si="1850"/>
        <v>0</v>
      </c>
      <c r="AJ496" s="2421">
        <f t="shared" si="1850"/>
        <v>0</v>
      </c>
      <c r="AK496" s="2510">
        <f t="shared" si="1850"/>
        <v>0</v>
      </c>
      <c r="AL496" s="2444">
        <f t="shared" si="1850"/>
        <v>0</v>
      </c>
      <c r="AM496" s="2444">
        <f t="shared" si="1850"/>
        <v>0</v>
      </c>
      <c r="AN496" s="2444">
        <f t="shared" si="1850"/>
        <v>0</v>
      </c>
      <c r="AO496" s="2423">
        <f t="shared" si="1850"/>
        <v>0</v>
      </c>
      <c r="AP496" s="2421">
        <f t="shared" si="1850"/>
        <v>0</v>
      </c>
      <c r="AQ496" s="2421">
        <f t="shared" si="1850"/>
        <v>0</v>
      </c>
      <c r="AR496" s="2421">
        <f t="shared" si="1850"/>
        <v>0</v>
      </c>
      <c r="AS496" s="2422">
        <f t="shared" si="1850"/>
        <v>0</v>
      </c>
      <c r="AT496" s="2444">
        <f t="shared" si="1850"/>
        <v>0</v>
      </c>
      <c r="AU496" s="2444">
        <f t="shared" si="1850"/>
        <v>0</v>
      </c>
      <c r="AV496" s="184"/>
      <c r="AW496" s="2443" t="str">
        <f t="shared" ref="AW496:CA496" si="1851">AW75</f>
        <v>الإجمالي</v>
      </c>
      <c r="AX496" s="2420">
        <f t="shared" si="1851"/>
        <v>0</v>
      </c>
      <c r="AY496" s="2421">
        <f t="shared" si="1851"/>
        <v>0</v>
      </c>
      <c r="AZ496" s="2421">
        <f t="shared" si="1851"/>
        <v>0</v>
      </c>
      <c r="BA496" s="2421">
        <f t="shared" si="1851"/>
        <v>0</v>
      </c>
      <c r="BB496" s="2421">
        <f t="shared" si="1851"/>
        <v>0</v>
      </c>
      <c r="BC496" s="2421">
        <f t="shared" si="1851"/>
        <v>0</v>
      </c>
      <c r="BD496" s="2422">
        <f t="shared" si="1851"/>
        <v>0</v>
      </c>
      <c r="BE496" s="2420">
        <f t="shared" si="1851"/>
        <v>0</v>
      </c>
      <c r="BF496" s="2421">
        <f t="shared" si="1851"/>
        <v>0</v>
      </c>
      <c r="BG496" s="2421">
        <f t="shared" si="1851"/>
        <v>0</v>
      </c>
      <c r="BH496" s="2421">
        <f t="shared" si="1851"/>
        <v>0</v>
      </c>
      <c r="BI496" s="2421">
        <f t="shared" si="1851"/>
        <v>0</v>
      </c>
      <c r="BJ496" s="2421">
        <f t="shared" si="1851"/>
        <v>0</v>
      </c>
      <c r="BK496" s="2421">
        <f t="shared" si="1851"/>
        <v>0</v>
      </c>
      <c r="BL496" s="2510">
        <f t="shared" si="1851"/>
        <v>0</v>
      </c>
      <c r="BM496" s="2514">
        <f t="shared" si="1851"/>
        <v>0</v>
      </c>
      <c r="BN496" s="2444">
        <f t="shared" si="1851"/>
        <v>0</v>
      </c>
      <c r="BO496" s="2420">
        <f t="shared" si="1851"/>
        <v>0</v>
      </c>
      <c r="BP496" s="2421">
        <f t="shared" si="1851"/>
        <v>0</v>
      </c>
      <c r="BQ496" s="2421">
        <f t="shared" si="1851"/>
        <v>0</v>
      </c>
      <c r="BR496" s="2421">
        <f t="shared" si="1851"/>
        <v>0</v>
      </c>
      <c r="BS496" s="2510">
        <f t="shared" si="1851"/>
        <v>0</v>
      </c>
      <c r="BT496" s="2420">
        <f t="shared" si="1851"/>
        <v>0</v>
      </c>
      <c r="BU496" s="2421">
        <f t="shared" si="1851"/>
        <v>0</v>
      </c>
      <c r="BV496" s="2510">
        <f t="shared" si="1851"/>
        <v>0</v>
      </c>
      <c r="BW496" s="2514">
        <f t="shared" si="1851"/>
        <v>0</v>
      </c>
      <c r="BX496" s="2444">
        <f t="shared" si="1851"/>
        <v>0</v>
      </c>
      <c r="BY496" s="2420">
        <f t="shared" si="1851"/>
        <v>0</v>
      </c>
      <c r="BZ496" s="2510">
        <f t="shared" si="1851"/>
        <v>0</v>
      </c>
      <c r="CA496" s="2445">
        <f t="shared" si="1851"/>
        <v>0</v>
      </c>
      <c r="CB496" s="184"/>
      <c r="CC496" s="2398" t="str">
        <f t="shared" ref="CC496:CV496" si="1852">CC75</f>
        <v>المجموع</v>
      </c>
      <c r="CD496" s="2456">
        <f t="shared" si="1852"/>
        <v>0</v>
      </c>
      <c r="CE496" s="2457">
        <f t="shared" si="1852"/>
        <v>0</v>
      </c>
      <c r="CF496" s="2457">
        <f t="shared" si="1852"/>
        <v>0</v>
      </c>
      <c r="CG496" s="2398">
        <f t="shared" si="1852"/>
        <v>0</v>
      </c>
      <c r="CH496" s="2456">
        <f t="shared" si="1852"/>
        <v>0</v>
      </c>
      <c r="CI496" s="2457">
        <f t="shared" si="1852"/>
        <v>0</v>
      </c>
      <c r="CJ496" s="2457">
        <f t="shared" si="1852"/>
        <v>0</v>
      </c>
      <c r="CK496" s="2398">
        <f t="shared" si="1852"/>
        <v>0</v>
      </c>
      <c r="CL496" s="2456">
        <f t="shared" si="1852"/>
        <v>0</v>
      </c>
      <c r="CM496" s="2457">
        <f t="shared" si="1852"/>
        <v>0</v>
      </c>
      <c r="CN496" s="2457">
        <f t="shared" si="1852"/>
        <v>0</v>
      </c>
      <c r="CO496" s="2398">
        <f t="shared" si="1852"/>
        <v>0</v>
      </c>
      <c r="CP496" s="2456">
        <f t="shared" si="1852"/>
        <v>0</v>
      </c>
      <c r="CQ496" s="2457">
        <f t="shared" si="1852"/>
        <v>0</v>
      </c>
      <c r="CR496" s="2398">
        <f t="shared" si="1852"/>
        <v>0</v>
      </c>
      <c r="CS496" s="2456">
        <f t="shared" si="1852"/>
        <v>0</v>
      </c>
      <c r="CT496" s="2457">
        <f t="shared" si="1852"/>
        <v>0</v>
      </c>
      <c r="CU496" s="2457">
        <f t="shared" si="1852"/>
        <v>0</v>
      </c>
      <c r="CV496" s="2398">
        <f t="shared" si="1852"/>
        <v>0</v>
      </c>
      <c r="CW496" s="184"/>
      <c r="CX496" s="2459">
        <f t="shared" ref="CX496:DE496" si="1853">CX75</f>
        <v>0</v>
      </c>
      <c r="CY496" s="2457">
        <f t="shared" si="1853"/>
        <v>0</v>
      </c>
      <c r="CZ496" s="2458">
        <f t="shared" si="1853"/>
        <v>0</v>
      </c>
      <c r="DA496" s="2398">
        <f t="shared" si="1853"/>
        <v>0</v>
      </c>
      <c r="DB496" s="2456">
        <f t="shared" si="1853"/>
        <v>0</v>
      </c>
      <c r="DC496" s="2457">
        <f t="shared" si="1853"/>
        <v>0</v>
      </c>
      <c r="DD496" s="2458">
        <f t="shared" si="1853"/>
        <v>0</v>
      </c>
      <c r="DE496" s="2398">
        <f t="shared" si="1853"/>
        <v>0</v>
      </c>
      <c r="DF496" s="184"/>
      <c r="DG496" s="2398">
        <f>DG75</f>
        <v>0</v>
      </c>
      <c r="DH496" s="184"/>
      <c r="DI496" s="2397">
        <f>DI75</f>
        <v>0</v>
      </c>
      <c r="DJ496" s="2398">
        <f>DJ75</f>
        <v>0</v>
      </c>
      <c r="DK496" s="2399">
        <f>DK75</f>
        <v>0</v>
      </c>
      <c r="DL496" s="184"/>
      <c r="DM496" s="2398">
        <f>DM75</f>
        <v>0</v>
      </c>
      <c r="DN496" s="181"/>
      <c r="DO496" s="2521" t="str">
        <f t="shared" si="1836"/>
        <v>True</v>
      </c>
    </row>
    <row r="497" spans="1:119" s="234" customFormat="1" ht="39.9" customHeight="1">
      <c r="A497" s="181"/>
      <c r="B497" s="8638" t="str">
        <f>B115</f>
        <v>اجمالى د/1 مركز مدني جزئي</v>
      </c>
      <c r="C497" s="8639"/>
      <c r="D497" s="3012" t="str">
        <f>E91</f>
        <v>الأحد</v>
      </c>
      <c r="E497" s="8465" t="str">
        <f>$C$91</f>
        <v>حازم حسن احمد ابراهيم</v>
      </c>
      <c r="F497" s="8465"/>
      <c r="G497" s="8466"/>
      <c r="H497" s="2435">
        <f>H96</f>
        <v>0</v>
      </c>
      <c r="I497" s="2436">
        <f t="shared" ref="I497:AU497" si="1854">I96</f>
        <v>0</v>
      </c>
      <c r="J497" s="2437">
        <f t="shared" si="1854"/>
        <v>0</v>
      </c>
      <c r="K497" s="2435">
        <f t="shared" si="1854"/>
        <v>0</v>
      </c>
      <c r="L497" s="2436">
        <f t="shared" si="1854"/>
        <v>0</v>
      </c>
      <c r="M497" s="2506">
        <f t="shared" si="1854"/>
        <v>0</v>
      </c>
      <c r="N497" s="2435">
        <f t="shared" si="1854"/>
        <v>0</v>
      </c>
      <c r="O497" s="2506">
        <f t="shared" si="1854"/>
        <v>0</v>
      </c>
      <c r="P497" s="2435">
        <f t="shared" si="1854"/>
        <v>0</v>
      </c>
      <c r="Q497" s="2506">
        <f t="shared" si="1854"/>
        <v>0</v>
      </c>
      <c r="R497" s="2438">
        <f t="shared" si="1854"/>
        <v>0</v>
      </c>
      <c r="S497" s="2437">
        <f t="shared" si="1854"/>
        <v>0</v>
      </c>
      <c r="T497" s="2441">
        <f t="shared" si="1854"/>
        <v>0</v>
      </c>
      <c r="U497" s="2441">
        <f t="shared" si="1854"/>
        <v>0</v>
      </c>
      <c r="V497" s="2438">
        <f t="shared" si="1854"/>
        <v>0</v>
      </c>
      <c r="W497" s="2506">
        <f t="shared" si="1854"/>
        <v>0</v>
      </c>
      <c r="X497" s="2438">
        <f t="shared" si="1854"/>
        <v>0</v>
      </c>
      <c r="Y497" s="2436">
        <f t="shared" si="1854"/>
        <v>0</v>
      </c>
      <c r="Z497" s="2437">
        <f t="shared" si="1854"/>
        <v>0</v>
      </c>
      <c r="AA497" s="2441">
        <f t="shared" si="1854"/>
        <v>0</v>
      </c>
      <c r="AB497" s="2441">
        <f t="shared" si="1854"/>
        <v>0</v>
      </c>
      <c r="AC497" s="2438">
        <f t="shared" si="1854"/>
        <v>0</v>
      </c>
      <c r="AD497" s="2436">
        <f t="shared" si="1854"/>
        <v>0</v>
      </c>
      <c r="AE497" s="2436">
        <f t="shared" si="1854"/>
        <v>0</v>
      </c>
      <c r="AF497" s="2436">
        <f t="shared" si="1854"/>
        <v>0</v>
      </c>
      <c r="AG497" s="2437">
        <f t="shared" si="1854"/>
        <v>0</v>
      </c>
      <c r="AH497" s="2441">
        <f t="shared" si="1854"/>
        <v>0</v>
      </c>
      <c r="AI497" s="2435">
        <f t="shared" si="1854"/>
        <v>0</v>
      </c>
      <c r="AJ497" s="2436">
        <f t="shared" si="1854"/>
        <v>0</v>
      </c>
      <c r="AK497" s="2506">
        <f t="shared" si="1854"/>
        <v>0</v>
      </c>
      <c r="AL497" s="2441">
        <f t="shared" si="1854"/>
        <v>0</v>
      </c>
      <c r="AM497" s="2441">
        <f t="shared" si="1854"/>
        <v>0</v>
      </c>
      <c r="AN497" s="2441">
        <f t="shared" si="1854"/>
        <v>0</v>
      </c>
      <c r="AO497" s="2438">
        <f t="shared" si="1854"/>
        <v>0</v>
      </c>
      <c r="AP497" s="2436">
        <f t="shared" si="1854"/>
        <v>0</v>
      </c>
      <c r="AQ497" s="2436">
        <f t="shared" si="1854"/>
        <v>0</v>
      </c>
      <c r="AR497" s="2436">
        <f t="shared" si="1854"/>
        <v>0</v>
      </c>
      <c r="AS497" s="2437">
        <f t="shared" si="1854"/>
        <v>0</v>
      </c>
      <c r="AT497" s="2441">
        <f t="shared" si="1854"/>
        <v>0</v>
      </c>
      <c r="AU497" s="2441">
        <f t="shared" si="1854"/>
        <v>0</v>
      </c>
      <c r="AV497" s="184"/>
      <c r="AW497" s="2515" t="str">
        <f>AW115</f>
        <v>الإجمالي</v>
      </c>
      <c r="AX497" s="2424">
        <f t="shared" ref="AX497:CA497" si="1855">AX96</f>
        <v>0</v>
      </c>
      <c r="AY497" s="2425">
        <f t="shared" si="1855"/>
        <v>0</v>
      </c>
      <c r="AZ497" s="2425">
        <f t="shared" si="1855"/>
        <v>0</v>
      </c>
      <c r="BA497" s="2425">
        <f t="shared" si="1855"/>
        <v>0</v>
      </c>
      <c r="BB497" s="2425">
        <f t="shared" si="1855"/>
        <v>0</v>
      </c>
      <c r="BC497" s="2425">
        <f t="shared" si="1855"/>
        <v>0</v>
      </c>
      <c r="BD497" s="2428">
        <f t="shared" si="1855"/>
        <v>0</v>
      </c>
      <c r="BE497" s="2424">
        <f t="shared" si="1855"/>
        <v>0</v>
      </c>
      <c r="BF497" s="2425">
        <f t="shared" si="1855"/>
        <v>0</v>
      </c>
      <c r="BG497" s="2425">
        <f t="shared" si="1855"/>
        <v>0</v>
      </c>
      <c r="BH497" s="2425">
        <f t="shared" si="1855"/>
        <v>0</v>
      </c>
      <c r="BI497" s="2425">
        <f t="shared" si="1855"/>
        <v>0</v>
      </c>
      <c r="BJ497" s="2425">
        <f t="shared" si="1855"/>
        <v>0</v>
      </c>
      <c r="BK497" s="2425">
        <f t="shared" si="1855"/>
        <v>0</v>
      </c>
      <c r="BL497" s="2428">
        <f t="shared" si="1855"/>
        <v>0</v>
      </c>
      <c r="BM497" s="2429">
        <f t="shared" si="1855"/>
        <v>0</v>
      </c>
      <c r="BN497" s="2430">
        <f t="shared" si="1855"/>
        <v>0</v>
      </c>
      <c r="BO497" s="2424">
        <f t="shared" si="1855"/>
        <v>0</v>
      </c>
      <c r="BP497" s="2425">
        <f t="shared" si="1855"/>
        <v>0</v>
      </c>
      <c r="BQ497" s="2425">
        <f t="shared" si="1855"/>
        <v>0</v>
      </c>
      <c r="BR497" s="2425">
        <f t="shared" si="1855"/>
        <v>0</v>
      </c>
      <c r="BS497" s="2428">
        <f t="shared" si="1855"/>
        <v>0</v>
      </c>
      <c r="BT497" s="2424">
        <f t="shared" si="1855"/>
        <v>0</v>
      </c>
      <c r="BU497" s="2425">
        <f t="shared" si="1855"/>
        <v>0</v>
      </c>
      <c r="BV497" s="2428">
        <f t="shared" si="1855"/>
        <v>0</v>
      </c>
      <c r="BW497" s="2429">
        <f t="shared" si="1855"/>
        <v>0</v>
      </c>
      <c r="BX497" s="2430">
        <f t="shared" si="1855"/>
        <v>0</v>
      </c>
      <c r="BY497" s="2424">
        <f t="shared" si="1855"/>
        <v>0</v>
      </c>
      <c r="BZ497" s="2428">
        <f t="shared" si="1855"/>
        <v>0</v>
      </c>
      <c r="CA497" s="2439">
        <f t="shared" si="1855"/>
        <v>0</v>
      </c>
      <c r="CB497" s="184"/>
      <c r="CC497" s="2441" t="str">
        <f>CC115</f>
        <v>المجموع</v>
      </c>
      <c r="CD497" s="2438">
        <f t="shared" ref="CD497:CV497" si="1856">CD96</f>
        <v>0</v>
      </c>
      <c r="CE497" s="2436">
        <f t="shared" si="1856"/>
        <v>0</v>
      </c>
      <c r="CF497" s="2436">
        <f t="shared" si="1856"/>
        <v>0</v>
      </c>
      <c r="CG497" s="2441">
        <f t="shared" si="1856"/>
        <v>0</v>
      </c>
      <c r="CH497" s="2438">
        <f t="shared" si="1856"/>
        <v>0</v>
      </c>
      <c r="CI497" s="2436">
        <f t="shared" si="1856"/>
        <v>0</v>
      </c>
      <c r="CJ497" s="2436">
        <f t="shared" si="1856"/>
        <v>0</v>
      </c>
      <c r="CK497" s="2441">
        <f t="shared" si="1856"/>
        <v>0</v>
      </c>
      <c r="CL497" s="2438">
        <f t="shared" si="1856"/>
        <v>0</v>
      </c>
      <c r="CM497" s="2436">
        <f t="shared" si="1856"/>
        <v>0</v>
      </c>
      <c r="CN497" s="2436">
        <f t="shared" si="1856"/>
        <v>0</v>
      </c>
      <c r="CO497" s="2441">
        <f t="shared" si="1856"/>
        <v>0</v>
      </c>
      <c r="CP497" s="2438">
        <f t="shared" si="1856"/>
        <v>0</v>
      </c>
      <c r="CQ497" s="2436">
        <f t="shared" si="1856"/>
        <v>0</v>
      </c>
      <c r="CR497" s="2441">
        <f t="shared" si="1856"/>
        <v>0</v>
      </c>
      <c r="CS497" s="2438">
        <f t="shared" si="1856"/>
        <v>0</v>
      </c>
      <c r="CT497" s="2436">
        <f t="shared" si="1856"/>
        <v>0</v>
      </c>
      <c r="CU497" s="2436">
        <f t="shared" si="1856"/>
        <v>0</v>
      </c>
      <c r="CV497" s="2441">
        <f t="shared" si="1856"/>
        <v>0</v>
      </c>
      <c r="CW497" s="184"/>
      <c r="CX497" s="2435">
        <f t="shared" ref="CX497:DE497" si="1857">CX96</f>
        <v>0</v>
      </c>
      <c r="CY497" s="2436">
        <f t="shared" si="1857"/>
        <v>0</v>
      </c>
      <c r="CZ497" s="2437">
        <f t="shared" si="1857"/>
        <v>0</v>
      </c>
      <c r="DA497" s="2441">
        <f t="shared" si="1857"/>
        <v>0</v>
      </c>
      <c r="DB497" s="2438">
        <f t="shared" si="1857"/>
        <v>0</v>
      </c>
      <c r="DC497" s="2436">
        <f t="shared" si="1857"/>
        <v>0</v>
      </c>
      <c r="DD497" s="2437">
        <f t="shared" si="1857"/>
        <v>0</v>
      </c>
      <c r="DE497" s="2441">
        <f t="shared" si="1857"/>
        <v>0</v>
      </c>
      <c r="DF497" s="184"/>
      <c r="DG497" s="2441">
        <f>DG96</f>
        <v>0</v>
      </c>
      <c r="DH497" s="184"/>
      <c r="DI497" s="2440">
        <f t="shared" ref="DI497:DK497" si="1858">DI96</f>
        <v>0</v>
      </c>
      <c r="DJ497" s="2441">
        <f t="shared" si="1858"/>
        <v>0</v>
      </c>
      <c r="DK497" s="2442">
        <f t="shared" si="1858"/>
        <v>0</v>
      </c>
      <c r="DL497" s="184"/>
      <c r="DM497" s="2441">
        <f>DM96</f>
        <v>0</v>
      </c>
      <c r="DN497" s="181"/>
      <c r="DO497" s="2519" t="str">
        <f t="shared" si="1836"/>
        <v>True</v>
      </c>
    </row>
    <row r="498" spans="1:119" s="234" customFormat="1" ht="39.9" customHeight="1">
      <c r="A498" s="181"/>
      <c r="B498" s="8469" t="str">
        <f>B115</f>
        <v>اجمالى د/1 مركز مدني جزئي</v>
      </c>
      <c r="C498" s="8469"/>
      <c r="D498" s="3018" t="str">
        <f>E103</f>
        <v>الأثنين</v>
      </c>
      <c r="E498" s="8470" t="str">
        <f>$C$91</f>
        <v>حازم حسن احمد ابراهيم</v>
      </c>
      <c r="F498" s="8642"/>
      <c r="G498" s="8643"/>
      <c r="H498" s="2424">
        <f>H108</f>
        <v>0</v>
      </c>
      <c r="I498" s="2425">
        <f t="shared" ref="I498:AU498" si="1859">I108</f>
        <v>0</v>
      </c>
      <c r="J498" s="2426">
        <f t="shared" si="1859"/>
        <v>0</v>
      </c>
      <c r="K498" s="2424">
        <f t="shared" si="1859"/>
        <v>0</v>
      </c>
      <c r="L498" s="2425">
        <f t="shared" si="1859"/>
        <v>0</v>
      </c>
      <c r="M498" s="2428">
        <f t="shared" si="1859"/>
        <v>0</v>
      </c>
      <c r="N498" s="2424">
        <f t="shared" si="1859"/>
        <v>0</v>
      </c>
      <c r="O498" s="2428">
        <f t="shared" si="1859"/>
        <v>0</v>
      </c>
      <c r="P498" s="2424">
        <f t="shared" si="1859"/>
        <v>0</v>
      </c>
      <c r="Q498" s="2428">
        <f t="shared" si="1859"/>
        <v>0</v>
      </c>
      <c r="R498" s="2427">
        <f t="shared" si="1859"/>
        <v>0</v>
      </c>
      <c r="S498" s="2426">
        <f t="shared" si="1859"/>
        <v>0</v>
      </c>
      <c r="T498" s="2430">
        <f t="shared" si="1859"/>
        <v>0</v>
      </c>
      <c r="U498" s="2430">
        <f t="shared" si="1859"/>
        <v>0</v>
      </c>
      <c r="V498" s="2427">
        <f t="shared" si="1859"/>
        <v>0</v>
      </c>
      <c r="W498" s="2428">
        <f t="shared" si="1859"/>
        <v>0</v>
      </c>
      <c r="X498" s="2427">
        <f t="shared" si="1859"/>
        <v>0</v>
      </c>
      <c r="Y498" s="2425">
        <f t="shared" si="1859"/>
        <v>0</v>
      </c>
      <c r="Z498" s="2426">
        <f t="shared" si="1859"/>
        <v>0</v>
      </c>
      <c r="AA498" s="2430">
        <f t="shared" si="1859"/>
        <v>0</v>
      </c>
      <c r="AB498" s="2430">
        <f t="shared" si="1859"/>
        <v>0</v>
      </c>
      <c r="AC498" s="2427">
        <f t="shared" si="1859"/>
        <v>0</v>
      </c>
      <c r="AD498" s="2425">
        <f t="shared" si="1859"/>
        <v>0</v>
      </c>
      <c r="AE498" s="2425">
        <f t="shared" si="1859"/>
        <v>0</v>
      </c>
      <c r="AF498" s="2425">
        <f t="shared" si="1859"/>
        <v>0</v>
      </c>
      <c r="AG498" s="2426">
        <f t="shared" si="1859"/>
        <v>0</v>
      </c>
      <c r="AH498" s="2430">
        <f t="shared" si="1859"/>
        <v>0</v>
      </c>
      <c r="AI498" s="2424">
        <f t="shared" si="1859"/>
        <v>0</v>
      </c>
      <c r="AJ498" s="2425">
        <f t="shared" si="1859"/>
        <v>0</v>
      </c>
      <c r="AK498" s="2428">
        <f t="shared" si="1859"/>
        <v>0</v>
      </c>
      <c r="AL498" s="2430">
        <f t="shared" si="1859"/>
        <v>0</v>
      </c>
      <c r="AM498" s="2430">
        <f t="shared" si="1859"/>
        <v>0</v>
      </c>
      <c r="AN498" s="2430">
        <f t="shared" si="1859"/>
        <v>0</v>
      </c>
      <c r="AO498" s="2427">
        <f t="shared" si="1859"/>
        <v>0</v>
      </c>
      <c r="AP498" s="2425">
        <f t="shared" si="1859"/>
        <v>0</v>
      </c>
      <c r="AQ498" s="2425">
        <f t="shared" si="1859"/>
        <v>0</v>
      </c>
      <c r="AR498" s="2425">
        <f t="shared" si="1859"/>
        <v>0</v>
      </c>
      <c r="AS498" s="2426">
        <f t="shared" si="1859"/>
        <v>0</v>
      </c>
      <c r="AT498" s="2430">
        <f t="shared" si="1859"/>
        <v>0</v>
      </c>
      <c r="AU498" s="2430">
        <f t="shared" si="1859"/>
        <v>0</v>
      </c>
      <c r="AV498" s="184"/>
      <c r="AW498" s="2515" t="s">
        <v>181</v>
      </c>
      <c r="AX498" s="2424">
        <f t="shared" ref="AX498:CA498" si="1860">AX108</f>
        <v>0</v>
      </c>
      <c r="AY498" s="2425">
        <f t="shared" si="1860"/>
        <v>0</v>
      </c>
      <c r="AZ498" s="2425">
        <f t="shared" si="1860"/>
        <v>0</v>
      </c>
      <c r="BA498" s="2425">
        <f t="shared" si="1860"/>
        <v>0</v>
      </c>
      <c r="BB498" s="2425">
        <f t="shared" si="1860"/>
        <v>0</v>
      </c>
      <c r="BC498" s="2425">
        <f t="shared" si="1860"/>
        <v>0</v>
      </c>
      <c r="BD498" s="2428">
        <f t="shared" si="1860"/>
        <v>0</v>
      </c>
      <c r="BE498" s="2424">
        <f t="shared" si="1860"/>
        <v>0</v>
      </c>
      <c r="BF498" s="2425">
        <f t="shared" si="1860"/>
        <v>0</v>
      </c>
      <c r="BG498" s="2425">
        <f t="shared" si="1860"/>
        <v>0</v>
      </c>
      <c r="BH498" s="2425">
        <f t="shared" si="1860"/>
        <v>0</v>
      </c>
      <c r="BI498" s="2425">
        <f t="shared" si="1860"/>
        <v>0</v>
      </c>
      <c r="BJ498" s="2425">
        <f t="shared" si="1860"/>
        <v>0</v>
      </c>
      <c r="BK498" s="2425">
        <f t="shared" si="1860"/>
        <v>0</v>
      </c>
      <c r="BL498" s="2428">
        <f t="shared" si="1860"/>
        <v>0</v>
      </c>
      <c r="BM498" s="2429">
        <f t="shared" si="1860"/>
        <v>0</v>
      </c>
      <c r="BN498" s="2430">
        <f t="shared" si="1860"/>
        <v>0</v>
      </c>
      <c r="BO498" s="2424">
        <f t="shared" si="1860"/>
        <v>0</v>
      </c>
      <c r="BP498" s="2425">
        <f t="shared" si="1860"/>
        <v>0</v>
      </c>
      <c r="BQ498" s="2425">
        <f t="shared" si="1860"/>
        <v>0</v>
      </c>
      <c r="BR498" s="2425">
        <f t="shared" si="1860"/>
        <v>0</v>
      </c>
      <c r="BS498" s="2428">
        <f t="shared" si="1860"/>
        <v>0</v>
      </c>
      <c r="BT498" s="2424">
        <f t="shared" si="1860"/>
        <v>0</v>
      </c>
      <c r="BU498" s="2425">
        <f t="shared" si="1860"/>
        <v>0</v>
      </c>
      <c r="BV498" s="2428">
        <f t="shared" si="1860"/>
        <v>0</v>
      </c>
      <c r="BW498" s="2429">
        <f t="shared" si="1860"/>
        <v>0</v>
      </c>
      <c r="BX498" s="2430">
        <f t="shared" si="1860"/>
        <v>0</v>
      </c>
      <c r="BY498" s="2424">
        <f t="shared" si="1860"/>
        <v>0</v>
      </c>
      <c r="BZ498" s="2428">
        <f t="shared" si="1860"/>
        <v>0</v>
      </c>
      <c r="CA498" s="2439">
        <f t="shared" si="1860"/>
        <v>0</v>
      </c>
      <c r="CB498" s="184"/>
      <c r="CC498" s="2430" t="s">
        <v>106</v>
      </c>
      <c r="CD498" s="2427">
        <f t="shared" ref="CD498:CV498" si="1861">CD108</f>
        <v>0</v>
      </c>
      <c r="CE498" s="2425">
        <f t="shared" si="1861"/>
        <v>0</v>
      </c>
      <c r="CF498" s="2425">
        <f t="shared" si="1861"/>
        <v>0</v>
      </c>
      <c r="CG498" s="2430">
        <f t="shared" si="1861"/>
        <v>0</v>
      </c>
      <c r="CH498" s="2427">
        <f t="shared" si="1861"/>
        <v>0</v>
      </c>
      <c r="CI498" s="2425">
        <f t="shared" si="1861"/>
        <v>0</v>
      </c>
      <c r="CJ498" s="2425">
        <f t="shared" si="1861"/>
        <v>0</v>
      </c>
      <c r="CK498" s="2430">
        <f t="shared" si="1861"/>
        <v>0</v>
      </c>
      <c r="CL498" s="2427">
        <f t="shared" si="1861"/>
        <v>0</v>
      </c>
      <c r="CM498" s="2425">
        <f t="shared" si="1861"/>
        <v>0</v>
      </c>
      <c r="CN498" s="2425">
        <f t="shared" si="1861"/>
        <v>0</v>
      </c>
      <c r="CO498" s="2430">
        <f t="shared" si="1861"/>
        <v>0</v>
      </c>
      <c r="CP498" s="2427">
        <f t="shared" si="1861"/>
        <v>0</v>
      </c>
      <c r="CQ498" s="2425">
        <f t="shared" si="1861"/>
        <v>0</v>
      </c>
      <c r="CR498" s="2430">
        <f t="shared" si="1861"/>
        <v>0</v>
      </c>
      <c r="CS498" s="2427">
        <f t="shared" si="1861"/>
        <v>0</v>
      </c>
      <c r="CT498" s="2425">
        <f t="shared" si="1861"/>
        <v>0</v>
      </c>
      <c r="CU498" s="2425">
        <f t="shared" si="1861"/>
        <v>0</v>
      </c>
      <c r="CV498" s="2430">
        <f t="shared" si="1861"/>
        <v>0</v>
      </c>
      <c r="CW498" s="184"/>
      <c r="CX498" s="2424">
        <f t="shared" ref="CX498:DE498" si="1862">CX108</f>
        <v>0</v>
      </c>
      <c r="CY498" s="2425">
        <f t="shared" si="1862"/>
        <v>0</v>
      </c>
      <c r="CZ498" s="2426">
        <f t="shared" si="1862"/>
        <v>0</v>
      </c>
      <c r="DA498" s="2430">
        <f t="shared" si="1862"/>
        <v>0</v>
      </c>
      <c r="DB498" s="2427">
        <f t="shared" si="1862"/>
        <v>0</v>
      </c>
      <c r="DC498" s="2425">
        <f t="shared" si="1862"/>
        <v>0</v>
      </c>
      <c r="DD498" s="2426">
        <f t="shared" si="1862"/>
        <v>0</v>
      </c>
      <c r="DE498" s="2430">
        <f t="shared" si="1862"/>
        <v>0</v>
      </c>
      <c r="DF498" s="184"/>
      <c r="DG498" s="2430">
        <f>DG108</f>
        <v>0</v>
      </c>
      <c r="DH498" s="184"/>
      <c r="DI498" s="2515">
        <f t="shared" ref="DI498:DK498" si="1863">DI108</f>
        <v>0</v>
      </c>
      <c r="DJ498" s="2430">
        <f t="shared" si="1863"/>
        <v>0</v>
      </c>
      <c r="DK498" s="2439">
        <f t="shared" si="1863"/>
        <v>0</v>
      </c>
      <c r="DL498" s="184"/>
      <c r="DM498" s="2430">
        <f>DM108</f>
        <v>0</v>
      </c>
      <c r="DN498" s="181"/>
      <c r="DO498" s="2522" t="str">
        <f t="shared" si="1836"/>
        <v>True</v>
      </c>
    </row>
    <row r="499" spans="1:119" s="234" customFormat="1" ht="39.9" customHeight="1">
      <c r="A499" s="181"/>
      <c r="B499" s="8636" t="s">
        <v>684</v>
      </c>
      <c r="C499" s="8637"/>
      <c r="D499" s="3014" t="str">
        <f>E118</f>
        <v>الأربعاء</v>
      </c>
      <c r="E499" s="8469" t="str">
        <f>$C$118</f>
        <v>عصام قرني محمود عيسي</v>
      </c>
      <c r="F499" s="8469"/>
      <c r="G499" s="8470"/>
      <c r="H499" s="2431">
        <f t="shared" ref="H499:AU499" si="1864">H123</f>
        <v>0</v>
      </c>
      <c r="I499" s="2432">
        <f t="shared" si="1864"/>
        <v>0</v>
      </c>
      <c r="J499" s="2433">
        <f t="shared" si="1864"/>
        <v>0</v>
      </c>
      <c r="K499" s="2431">
        <f t="shared" si="1864"/>
        <v>0</v>
      </c>
      <c r="L499" s="2432">
        <f t="shared" si="1864"/>
        <v>0</v>
      </c>
      <c r="M499" s="2508">
        <f t="shared" si="1864"/>
        <v>0</v>
      </c>
      <c r="N499" s="2431">
        <f t="shared" si="1864"/>
        <v>0</v>
      </c>
      <c r="O499" s="2508">
        <f t="shared" si="1864"/>
        <v>0</v>
      </c>
      <c r="P499" s="2431">
        <f t="shared" si="1864"/>
        <v>0</v>
      </c>
      <c r="Q499" s="2508">
        <f t="shared" si="1864"/>
        <v>0</v>
      </c>
      <c r="R499" s="2434">
        <f t="shared" si="1864"/>
        <v>0</v>
      </c>
      <c r="S499" s="2433">
        <f t="shared" si="1864"/>
        <v>0</v>
      </c>
      <c r="T499" s="2395">
        <f t="shared" si="1864"/>
        <v>0</v>
      </c>
      <c r="U499" s="2395">
        <f t="shared" si="1864"/>
        <v>0</v>
      </c>
      <c r="V499" s="2434">
        <f t="shared" si="1864"/>
        <v>0</v>
      </c>
      <c r="W499" s="2508">
        <f t="shared" si="1864"/>
        <v>0</v>
      </c>
      <c r="X499" s="2434">
        <f t="shared" si="1864"/>
        <v>0</v>
      </c>
      <c r="Y499" s="2432">
        <f t="shared" si="1864"/>
        <v>0</v>
      </c>
      <c r="Z499" s="2433">
        <f t="shared" si="1864"/>
        <v>0</v>
      </c>
      <c r="AA499" s="2395">
        <f t="shared" si="1864"/>
        <v>0</v>
      </c>
      <c r="AB499" s="2395">
        <f t="shared" si="1864"/>
        <v>0</v>
      </c>
      <c r="AC499" s="2434">
        <f t="shared" si="1864"/>
        <v>0</v>
      </c>
      <c r="AD499" s="2432">
        <f t="shared" si="1864"/>
        <v>0</v>
      </c>
      <c r="AE499" s="2432">
        <f t="shared" si="1864"/>
        <v>0</v>
      </c>
      <c r="AF499" s="2432">
        <f t="shared" si="1864"/>
        <v>0</v>
      </c>
      <c r="AG499" s="2433">
        <f t="shared" si="1864"/>
        <v>0</v>
      </c>
      <c r="AH499" s="2395">
        <f t="shared" si="1864"/>
        <v>0</v>
      </c>
      <c r="AI499" s="2431">
        <f t="shared" si="1864"/>
        <v>0</v>
      </c>
      <c r="AJ499" s="2432">
        <f t="shared" si="1864"/>
        <v>0</v>
      </c>
      <c r="AK499" s="2508">
        <f t="shared" si="1864"/>
        <v>0</v>
      </c>
      <c r="AL499" s="2395">
        <f t="shared" si="1864"/>
        <v>0</v>
      </c>
      <c r="AM499" s="2395">
        <f t="shared" si="1864"/>
        <v>0</v>
      </c>
      <c r="AN499" s="2395">
        <f t="shared" si="1864"/>
        <v>0</v>
      </c>
      <c r="AO499" s="2434">
        <f t="shared" si="1864"/>
        <v>0</v>
      </c>
      <c r="AP499" s="2432">
        <f t="shared" si="1864"/>
        <v>0</v>
      </c>
      <c r="AQ499" s="2432">
        <f t="shared" si="1864"/>
        <v>0</v>
      </c>
      <c r="AR499" s="2432">
        <f t="shared" si="1864"/>
        <v>0</v>
      </c>
      <c r="AS499" s="2433">
        <f t="shared" si="1864"/>
        <v>0</v>
      </c>
      <c r="AT499" s="2395">
        <f t="shared" si="1864"/>
        <v>0</v>
      </c>
      <c r="AU499" s="2395">
        <f t="shared" si="1864"/>
        <v>0</v>
      </c>
      <c r="AV499" s="184"/>
      <c r="AW499" s="2394" t="str">
        <f t="shared" ref="AW499:CA499" si="1865">AW123</f>
        <v>الإجمالي</v>
      </c>
      <c r="AX499" s="2431">
        <f t="shared" si="1865"/>
        <v>0</v>
      </c>
      <c r="AY499" s="2432">
        <f t="shared" si="1865"/>
        <v>0</v>
      </c>
      <c r="AZ499" s="2432">
        <f t="shared" si="1865"/>
        <v>0</v>
      </c>
      <c r="BA499" s="2432">
        <f t="shared" si="1865"/>
        <v>0</v>
      </c>
      <c r="BB499" s="2432">
        <f t="shared" si="1865"/>
        <v>0</v>
      </c>
      <c r="BC499" s="2432">
        <f t="shared" si="1865"/>
        <v>0</v>
      </c>
      <c r="BD499" s="2508">
        <f t="shared" si="1865"/>
        <v>0</v>
      </c>
      <c r="BE499" s="2431">
        <f t="shared" si="1865"/>
        <v>0</v>
      </c>
      <c r="BF499" s="2432">
        <f t="shared" si="1865"/>
        <v>0</v>
      </c>
      <c r="BG499" s="2432">
        <f t="shared" si="1865"/>
        <v>0</v>
      </c>
      <c r="BH499" s="2432">
        <f t="shared" si="1865"/>
        <v>0</v>
      </c>
      <c r="BI499" s="2432">
        <f t="shared" si="1865"/>
        <v>0</v>
      </c>
      <c r="BJ499" s="2432">
        <f t="shared" si="1865"/>
        <v>0</v>
      </c>
      <c r="BK499" s="2432">
        <f t="shared" si="1865"/>
        <v>0</v>
      </c>
      <c r="BL499" s="2508">
        <f t="shared" si="1865"/>
        <v>0</v>
      </c>
      <c r="BM499" s="2393">
        <f t="shared" si="1865"/>
        <v>0</v>
      </c>
      <c r="BN499" s="2395">
        <f t="shared" si="1865"/>
        <v>0</v>
      </c>
      <c r="BO499" s="2431">
        <f t="shared" si="1865"/>
        <v>0</v>
      </c>
      <c r="BP499" s="2432">
        <f t="shared" si="1865"/>
        <v>0</v>
      </c>
      <c r="BQ499" s="2432">
        <f t="shared" si="1865"/>
        <v>0</v>
      </c>
      <c r="BR499" s="2432">
        <f t="shared" si="1865"/>
        <v>0</v>
      </c>
      <c r="BS499" s="2508">
        <f t="shared" si="1865"/>
        <v>0</v>
      </c>
      <c r="BT499" s="2431">
        <f t="shared" si="1865"/>
        <v>0</v>
      </c>
      <c r="BU499" s="2432">
        <f t="shared" si="1865"/>
        <v>0</v>
      </c>
      <c r="BV499" s="2508">
        <f t="shared" si="1865"/>
        <v>0</v>
      </c>
      <c r="BW499" s="2393">
        <f t="shared" si="1865"/>
        <v>0</v>
      </c>
      <c r="BX499" s="2395">
        <f t="shared" si="1865"/>
        <v>0</v>
      </c>
      <c r="BY499" s="2431">
        <f t="shared" si="1865"/>
        <v>0</v>
      </c>
      <c r="BZ499" s="2508">
        <f t="shared" si="1865"/>
        <v>0</v>
      </c>
      <c r="CA499" s="2396">
        <f t="shared" si="1865"/>
        <v>0</v>
      </c>
      <c r="CB499" s="184"/>
      <c r="CC499" s="2395" t="str">
        <f t="shared" ref="CC499:CV499" si="1866">CC123</f>
        <v>المجموع</v>
      </c>
      <c r="CD499" s="2434">
        <f t="shared" si="1866"/>
        <v>0</v>
      </c>
      <c r="CE499" s="2432">
        <f t="shared" si="1866"/>
        <v>0</v>
      </c>
      <c r="CF499" s="2432">
        <f t="shared" si="1866"/>
        <v>0</v>
      </c>
      <c r="CG499" s="2395">
        <f t="shared" si="1866"/>
        <v>0</v>
      </c>
      <c r="CH499" s="2434">
        <f t="shared" si="1866"/>
        <v>0</v>
      </c>
      <c r="CI499" s="2432">
        <f t="shared" si="1866"/>
        <v>0</v>
      </c>
      <c r="CJ499" s="2432">
        <f t="shared" si="1866"/>
        <v>0</v>
      </c>
      <c r="CK499" s="2395">
        <f t="shared" si="1866"/>
        <v>0</v>
      </c>
      <c r="CL499" s="2434">
        <f t="shared" si="1866"/>
        <v>0</v>
      </c>
      <c r="CM499" s="2432">
        <f t="shared" si="1866"/>
        <v>0</v>
      </c>
      <c r="CN499" s="2432">
        <f t="shared" si="1866"/>
        <v>0</v>
      </c>
      <c r="CO499" s="2395">
        <f t="shared" si="1866"/>
        <v>0</v>
      </c>
      <c r="CP499" s="2434">
        <f t="shared" si="1866"/>
        <v>0</v>
      </c>
      <c r="CQ499" s="2432">
        <f t="shared" si="1866"/>
        <v>0</v>
      </c>
      <c r="CR499" s="2395">
        <f t="shared" si="1866"/>
        <v>0</v>
      </c>
      <c r="CS499" s="2434">
        <f t="shared" si="1866"/>
        <v>0</v>
      </c>
      <c r="CT499" s="2432">
        <f t="shared" si="1866"/>
        <v>0</v>
      </c>
      <c r="CU499" s="2432">
        <f t="shared" si="1866"/>
        <v>0</v>
      </c>
      <c r="CV499" s="2395">
        <f t="shared" si="1866"/>
        <v>0</v>
      </c>
      <c r="CW499" s="184"/>
      <c r="CX499" s="2431">
        <f t="shared" ref="CX499:DE499" si="1867">CX123</f>
        <v>0</v>
      </c>
      <c r="CY499" s="2432">
        <f t="shared" si="1867"/>
        <v>0</v>
      </c>
      <c r="CZ499" s="2433">
        <f t="shared" si="1867"/>
        <v>0</v>
      </c>
      <c r="DA499" s="2395">
        <f t="shared" si="1867"/>
        <v>0</v>
      </c>
      <c r="DB499" s="2434">
        <f t="shared" si="1867"/>
        <v>0</v>
      </c>
      <c r="DC499" s="2432">
        <f t="shared" si="1867"/>
        <v>0</v>
      </c>
      <c r="DD499" s="2433">
        <f t="shared" si="1867"/>
        <v>0</v>
      </c>
      <c r="DE499" s="2395">
        <f t="shared" si="1867"/>
        <v>0</v>
      </c>
      <c r="DF499" s="184"/>
      <c r="DG499" s="2395">
        <f>DG123</f>
        <v>0</v>
      </c>
      <c r="DH499" s="184"/>
      <c r="DI499" s="2394">
        <f>DI123</f>
        <v>0</v>
      </c>
      <c r="DJ499" s="2395">
        <f>DJ123</f>
        <v>0</v>
      </c>
      <c r="DK499" s="2396">
        <f>DK123</f>
        <v>0</v>
      </c>
      <c r="DL499" s="184"/>
      <c r="DM499" s="2395">
        <f>DM123</f>
        <v>0</v>
      </c>
      <c r="DN499" s="181"/>
      <c r="DO499" s="2520" t="str">
        <f t="shared" si="1836"/>
        <v>True</v>
      </c>
    </row>
    <row r="500" spans="1:119" s="234" customFormat="1" ht="39.9" customHeight="1" thickBot="1">
      <c r="A500" s="181"/>
      <c r="B500" s="8644" t="s">
        <v>685</v>
      </c>
      <c r="C500" s="8645"/>
      <c r="D500" s="3013" t="str">
        <f>E131</f>
        <v>الأربعاء</v>
      </c>
      <c r="E500" s="8467" t="str">
        <f>$C$131</f>
        <v>احمد سعيد محمد سعيد</v>
      </c>
      <c r="F500" s="8467"/>
      <c r="G500" s="8468"/>
      <c r="H500" s="2420">
        <f t="shared" ref="H500:AU500" si="1868">H136</f>
        <v>0</v>
      </c>
      <c r="I500" s="2421">
        <f t="shared" si="1868"/>
        <v>0</v>
      </c>
      <c r="J500" s="2422">
        <f t="shared" si="1868"/>
        <v>0</v>
      </c>
      <c r="K500" s="2420">
        <f t="shared" si="1868"/>
        <v>0</v>
      </c>
      <c r="L500" s="2421">
        <f t="shared" si="1868"/>
        <v>0</v>
      </c>
      <c r="M500" s="2510">
        <f t="shared" si="1868"/>
        <v>0</v>
      </c>
      <c r="N500" s="2420">
        <f t="shared" si="1868"/>
        <v>0</v>
      </c>
      <c r="O500" s="2510">
        <f t="shared" si="1868"/>
        <v>0</v>
      </c>
      <c r="P500" s="2420">
        <f t="shared" si="1868"/>
        <v>0</v>
      </c>
      <c r="Q500" s="2510">
        <f t="shared" si="1868"/>
        <v>0</v>
      </c>
      <c r="R500" s="2423">
        <f t="shared" si="1868"/>
        <v>0</v>
      </c>
      <c r="S500" s="2422">
        <f t="shared" si="1868"/>
        <v>0</v>
      </c>
      <c r="T500" s="2444">
        <f t="shared" si="1868"/>
        <v>0</v>
      </c>
      <c r="U500" s="2444">
        <f t="shared" si="1868"/>
        <v>0</v>
      </c>
      <c r="V500" s="2423">
        <f t="shared" si="1868"/>
        <v>0</v>
      </c>
      <c r="W500" s="2510">
        <f t="shared" si="1868"/>
        <v>0</v>
      </c>
      <c r="X500" s="2423">
        <f t="shared" si="1868"/>
        <v>0</v>
      </c>
      <c r="Y500" s="2421">
        <f t="shared" si="1868"/>
        <v>0</v>
      </c>
      <c r="Z500" s="2422">
        <f t="shared" si="1868"/>
        <v>0</v>
      </c>
      <c r="AA500" s="2444">
        <f t="shared" si="1868"/>
        <v>0</v>
      </c>
      <c r="AB500" s="2444">
        <f t="shared" si="1868"/>
        <v>0</v>
      </c>
      <c r="AC500" s="2423">
        <f t="shared" si="1868"/>
        <v>0</v>
      </c>
      <c r="AD500" s="2421">
        <f t="shared" si="1868"/>
        <v>0</v>
      </c>
      <c r="AE500" s="2421">
        <f t="shared" si="1868"/>
        <v>0</v>
      </c>
      <c r="AF500" s="2421">
        <f t="shared" si="1868"/>
        <v>0</v>
      </c>
      <c r="AG500" s="2422">
        <f t="shared" si="1868"/>
        <v>0</v>
      </c>
      <c r="AH500" s="2444">
        <f t="shared" si="1868"/>
        <v>0</v>
      </c>
      <c r="AI500" s="2420">
        <f t="shared" si="1868"/>
        <v>0</v>
      </c>
      <c r="AJ500" s="2421">
        <f t="shared" si="1868"/>
        <v>0</v>
      </c>
      <c r="AK500" s="2510">
        <f t="shared" si="1868"/>
        <v>0</v>
      </c>
      <c r="AL500" s="2444">
        <f t="shared" si="1868"/>
        <v>0</v>
      </c>
      <c r="AM500" s="2444">
        <f t="shared" si="1868"/>
        <v>0</v>
      </c>
      <c r="AN500" s="2444">
        <f t="shared" si="1868"/>
        <v>0</v>
      </c>
      <c r="AO500" s="2423">
        <f t="shared" si="1868"/>
        <v>0</v>
      </c>
      <c r="AP500" s="2421">
        <f t="shared" si="1868"/>
        <v>0</v>
      </c>
      <c r="AQ500" s="2421">
        <f t="shared" si="1868"/>
        <v>0</v>
      </c>
      <c r="AR500" s="2421">
        <f t="shared" si="1868"/>
        <v>0</v>
      </c>
      <c r="AS500" s="2422">
        <f t="shared" si="1868"/>
        <v>0</v>
      </c>
      <c r="AT500" s="2444">
        <f t="shared" si="1868"/>
        <v>0</v>
      </c>
      <c r="AU500" s="2444">
        <f t="shared" si="1868"/>
        <v>0</v>
      </c>
      <c r="AV500" s="184"/>
      <c r="AW500" s="2397" t="str">
        <f t="shared" ref="AW500:CA500" si="1869">AW136</f>
        <v>الإجمالي</v>
      </c>
      <c r="AX500" s="2459">
        <f t="shared" si="1869"/>
        <v>0</v>
      </c>
      <c r="AY500" s="2457">
        <f t="shared" si="1869"/>
        <v>0</v>
      </c>
      <c r="AZ500" s="2457">
        <f t="shared" si="1869"/>
        <v>0</v>
      </c>
      <c r="BA500" s="2457">
        <f t="shared" si="1869"/>
        <v>0</v>
      </c>
      <c r="BB500" s="2457">
        <f t="shared" si="1869"/>
        <v>0</v>
      </c>
      <c r="BC500" s="2457">
        <f t="shared" si="1869"/>
        <v>0</v>
      </c>
      <c r="BD500" s="2516">
        <f t="shared" si="1869"/>
        <v>0</v>
      </c>
      <c r="BE500" s="2459">
        <f t="shared" si="1869"/>
        <v>0</v>
      </c>
      <c r="BF500" s="2457">
        <f t="shared" si="1869"/>
        <v>0</v>
      </c>
      <c r="BG500" s="2457">
        <f t="shared" si="1869"/>
        <v>0</v>
      </c>
      <c r="BH500" s="2457">
        <f t="shared" si="1869"/>
        <v>0</v>
      </c>
      <c r="BI500" s="2457">
        <f t="shared" si="1869"/>
        <v>0</v>
      </c>
      <c r="BJ500" s="2457">
        <f t="shared" si="1869"/>
        <v>0</v>
      </c>
      <c r="BK500" s="2457">
        <f t="shared" si="1869"/>
        <v>0</v>
      </c>
      <c r="BL500" s="2516">
        <f t="shared" si="1869"/>
        <v>0</v>
      </c>
      <c r="BM500" s="2517">
        <f t="shared" si="1869"/>
        <v>0</v>
      </c>
      <c r="BN500" s="2398">
        <f t="shared" si="1869"/>
        <v>0</v>
      </c>
      <c r="BO500" s="2459">
        <f t="shared" si="1869"/>
        <v>0</v>
      </c>
      <c r="BP500" s="2457">
        <f t="shared" si="1869"/>
        <v>0</v>
      </c>
      <c r="BQ500" s="2457">
        <f t="shared" si="1869"/>
        <v>0</v>
      </c>
      <c r="BR500" s="2457">
        <f t="shared" si="1869"/>
        <v>0</v>
      </c>
      <c r="BS500" s="2516">
        <f t="shared" si="1869"/>
        <v>0</v>
      </c>
      <c r="BT500" s="2459">
        <f t="shared" si="1869"/>
        <v>0</v>
      </c>
      <c r="BU500" s="2457">
        <f t="shared" si="1869"/>
        <v>0</v>
      </c>
      <c r="BV500" s="2516">
        <f t="shared" si="1869"/>
        <v>0</v>
      </c>
      <c r="BW500" s="2517">
        <f t="shared" si="1869"/>
        <v>0</v>
      </c>
      <c r="BX500" s="2398">
        <f t="shared" si="1869"/>
        <v>0</v>
      </c>
      <c r="BY500" s="2459">
        <f t="shared" si="1869"/>
        <v>0</v>
      </c>
      <c r="BZ500" s="2516">
        <f t="shared" si="1869"/>
        <v>0</v>
      </c>
      <c r="CA500" s="2399">
        <f t="shared" si="1869"/>
        <v>0</v>
      </c>
      <c r="CB500" s="184"/>
      <c r="CC500" s="2444" t="str">
        <f t="shared" ref="CC500:CV500" si="1870">CC136</f>
        <v>المجموع</v>
      </c>
      <c r="CD500" s="2423">
        <f t="shared" si="1870"/>
        <v>0</v>
      </c>
      <c r="CE500" s="2421">
        <f t="shared" si="1870"/>
        <v>0</v>
      </c>
      <c r="CF500" s="2421">
        <f t="shared" si="1870"/>
        <v>0</v>
      </c>
      <c r="CG500" s="2444">
        <f t="shared" si="1870"/>
        <v>0</v>
      </c>
      <c r="CH500" s="2423">
        <f t="shared" si="1870"/>
        <v>0</v>
      </c>
      <c r="CI500" s="2421">
        <f t="shared" si="1870"/>
        <v>0</v>
      </c>
      <c r="CJ500" s="2421">
        <f t="shared" si="1870"/>
        <v>0</v>
      </c>
      <c r="CK500" s="2444">
        <f t="shared" si="1870"/>
        <v>0</v>
      </c>
      <c r="CL500" s="2423">
        <f t="shared" si="1870"/>
        <v>0</v>
      </c>
      <c r="CM500" s="2421">
        <f t="shared" si="1870"/>
        <v>0</v>
      </c>
      <c r="CN500" s="2421">
        <f t="shared" si="1870"/>
        <v>0</v>
      </c>
      <c r="CO500" s="2444">
        <f t="shared" si="1870"/>
        <v>0</v>
      </c>
      <c r="CP500" s="2423">
        <f t="shared" si="1870"/>
        <v>0</v>
      </c>
      <c r="CQ500" s="2421">
        <f t="shared" si="1870"/>
        <v>0</v>
      </c>
      <c r="CR500" s="2444">
        <f t="shared" si="1870"/>
        <v>0</v>
      </c>
      <c r="CS500" s="2423">
        <f t="shared" si="1870"/>
        <v>0</v>
      </c>
      <c r="CT500" s="2421">
        <f t="shared" si="1870"/>
        <v>0</v>
      </c>
      <c r="CU500" s="2421">
        <f t="shared" si="1870"/>
        <v>0</v>
      </c>
      <c r="CV500" s="2444">
        <f t="shared" si="1870"/>
        <v>0</v>
      </c>
      <c r="CW500" s="184"/>
      <c r="CX500" s="2420">
        <f t="shared" ref="CX500:DE500" si="1871">CX136</f>
        <v>0</v>
      </c>
      <c r="CY500" s="2421">
        <f t="shared" si="1871"/>
        <v>0</v>
      </c>
      <c r="CZ500" s="2422">
        <f t="shared" si="1871"/>
        <v>0</v>
      </c>
      <c r="DA500" s="2444">
        <f t="shared" si="1871"/>
        <v>0</v>
      </c>
      <c r="DB500" s="2423">
        <f t="shared" si="1871"/>
        <v>0</v>
      </c>
      <c r="DC500" s="2421">
        <f t="shared" si="1871"/>
        <v>0</v>
      </c>
      <c r="DD500" s="2422">
        <f t="shared" si="1871"/>
        <v>0</v>
      </c>
      <c r="DE500" s="2444">
        <f t="shared" si="1871"/>
        <v>0</v>
      </c>
      <c r="DF500" s="184"/>
      <c r="DG500" s="2444">
        <f>DG136</f>
        <v>0</v>
      </c>
      <c r="DH500" s="184"/>
      <c r="DI500" s="2443">
        <f>DI136</f>
        <v>0</v>
      </c>
      <c r="DJ500" s="2444">
        <f>DJ136</f>
        <v>0</v>
      </c>
      <c r="DK500" s="2445">
        <f>DK136</f>
        <v>0</v>
      </c>
      <c r="DL500" s="184"/>
      <c r="DM500" s="2444">
        <f>DM136</f>
        <v>0</v>
      </c>
      <c r="DN500" s="181"/>
      <c r="DO500" s="2521" t="str">
        <f t="shared" si="1836"/>
        <v>True</v>
      </c>
    </row>
    <row r="501" spans="1:119" s="234" customFormat="1" ht="39.9" customHeight="1">
      <c r="A501" s="181"/>
      <c r="B501" s="8638" t="s">
        <v>686</v>
      </c>
      <c r="C501" s="8639"/>
      <c r="D501" s="3012" t="str">
        <f>E144</f>
        <v>الأحد</v>
      </c>
      <c r="E501" s="8465" t="str">
        <f>$C$144</f>
        <v>محمد جمال نصار عبد الباقي</v>
      </c>
      <c r="F501" s="8465"/>
      <c r="G501" s="8466"/>
      <c r="H501" s="2435">
        <f t="shared" ref="H501:AU501" si="1872">H149</f>
        <v>0</v>
      </c>
      <c r="I501" s="2436">
        <f t="shared" si="1872"/>
        <v>0</v>
      </c>
      <c r="J501" s="2437">
        <f t="shared" si="1872"/>
        <v>0</v>
      </c>
      <c r="K501" s="2435">
        <f t="shared" si="1872"/>
        <v>0</v>
      </c>
      <c r="L501" s="2436">
        <f t="shared" si="1872"/>
        <v>0</v>
      </c>
      <c r="M501" s="2506">
        <f t="shared" si="1872"/>
        <v>0</v>
      </c>
      <c r="N501" s="2435">
        <f t="shared" si="1872"/>
        <v>0</v>
      </c>
      <c r="O501" s="2506">
        <f t="shared" si="1872"/>
        <v>0</v>
      </c>
      <c r="P501" s="2435">
        <f t="shared" si="1872"/>
        <v>0</v>
      </c>
      <c r="Q501" s="2506">
        <f t="shared" si="1872"/>
        <v>0</v>
      </c>
      <c r="R501" s="2438">
        <f t="shared" si="1872"/>
        <v>0</v>
      </c>
      <c r="S501" s="2437">
        <f t="shared" si="1872"/>
        <v>0</v>
      </c>
      <c r="T501" s="2441">
        <f t="shared" si="1872"/>
        <v>0</v>
      </c>
      <c r="U501" s="2441">
        <f t="shared" si="1872"/>
        <v>0</v>
      </c>
      <c r="V501" s="2438">
        <f t="shared" si="1872"/>
        <v>0</v>
      </c>
      <c r="W501" s="2506">
        <f t="shared" si="1872"/>
        <v>0</v>
      </c>
      <c r="X501" s="2438">
        <f t="shared" si="1872"/>
        <v>0</v>
      </c>
      <c r="Y501" s="2436">
        <f t="shared" si="1872"/>
        <v>0</v>
      </c>
      <c r="Z501" s="2437">
        <f t="shared" si="1872"/>
        <v>0</v>
      </c>
      <c r="AA501" s="2441">
        <f t="shared" si="1872"/>
        <v>0</v>
      </c>
      <c r="AB501" s="2441">
        <f t="shared" si="1872"/>
        <v>0</v>
      </c>
      <c r="AC501" s="2438">
        <f t="shared" si="1872"/>
        <v>0</v>
      </c>
      <c r="AD501" s="2436">
        <f t="shared" si="1872"/>
        <v>0</v>
      </c>
      <c r="AE501" s="2436">
        <f t="shared" si="1872"/>
        <v>0</v>
      </c>
      <c r="AF501" s="2436">
        <f t="shared" si="1872"/>
        <v>0</v>
      </c>
      <c r="AG501" s="2437">
        <f t="shared" si="1872"/>
        <v>0</v>
      </c>
      <c r="AH501" s="2441">
        <f t="shared" si="1872"/>
        <v>0</v>
      </c>
      <c r="AI501" s="2435">
        <f t="shared" si="1872"/>
        <v>0</v>
      </c>
      <c r="AJ501" s="2436">
        <f t="shared" si="1872"/>
        <v>0</v>
      </c>
      <c r="AK501" s="2506">
        <f t="shared" si="1872"/>
        <v>0</v>
      </c>
      <c r="AL501" s="2441">
        <f t="shared" si="1872"/>
        <v>0</v>
      </c>
      <c r="AM501" s="2441">
        <f t="shared" si="1872"/>
        <v>0</v>
      </c>
      <c r="AN501" s="2441">
        <f t="shared" si="1872"/>
        <v>0</v>
      </c>
      <c r="AO501" s="2438">
        <f t="shared" si="1872"/>
        <v>0</v>
      </c>
      <c r="AP501" s="2436">
        <f t="shared" si="1872"/>
        <v>0</v>
      </c>
      <c r="AQ501" s="2436">
        <f t="shared" si="1872"/>
        <v>0</v>
      </c>
      <c r="AR501" s="2436">
        <f t="shared" si="1872"/>
        <v>0</v>
      </c>
      <c r="AS501" s="2437">
        <f t="shared" si="1872"/>
        <v>0</v>
      </c>
      <c r="AT501" s="2441">
        <f t="shared" si="1872"/>
        <v>0</v>
      </c>
      <c r="AU501" s="2441">
        <f t="shared" si="1872"/>
        <v>0</v>
      </c>
      <c r="AV501" s="184"/>
      <c r="AW501" s="2440" t="str">
        <f t="shared" ref="AW501:CA501" si="1873">AW149</f>
        <v>الإجمالي</v>
      </c>
      <c r="AX501" s="2435">
        <f t="shared" si="1873"/>
        <v>0</v>
      </c>
      <c r="AY501" s="2436">
        <f t="shared" si="1873"/>
        <v>0</v>
      </c>
      <c r="AZ501" s="2436">
        <f t="shared" si="1873"/>
        <v>0</v>
      </c>
      <c r="BA501" s="2436">
        <f t="shared" si="1873"/>
        <v>0</v>
      </c>
      <c r="BB501" s="2436">
        <f t="shared" si="1873"/>
        <v>0</v>
      </c>
      <c r="BC501" s="2436">
        <f t="shared" si="1873"/>
        <v>0</v>
      </c>
      <c r="BD501" s="2506">
        <f t="shared" si="1873"/>
        <v>0</v>
      </c>
      <c r="BE501" s="2435">
        <f t="shared" si="1873"/>
        <v>0</v>
      </c>
      <c r="BF501" s="2436">
        <f t="shared" si="1873"/>
        <v>0</v>
      </c>
      <c r="BG501" s="2436">
        <f t="shared" si="1873"/>
        <v>0</v>
      </c>
      <c r="BH501" s="2436">
        <f t="shared" si="1873"/>
        <v>0</v>
      </c>
      <c r="BI501" s="2436">
        <f t="shared" si="1873"/>
        <v>0</v>
      </c>
      <c r="BJ501" s="2436">
        <f t="shared" si="1873"/>
        <v>0</v>
      </c>
      <c r="BK501" s="2436">
        <f t="shared" si="1873"/>
        <v>0</v>
      </c>
      <c r="BL501" s="2506">
        <f t="shared" si="1873"/>
        <v>0</v>
      </c>
      <c r="BM501" s="2518">
        <f t="shared" si="1873"/>
        <v>0</v>
      </c>
      <c r="BN501" s="2441">
        <f t="shared" si="1873"/>
        <v>0</v>
      </c>
      <c r="BO501" s="2435">
        <f t="shared" si="1873"/>
        <v>0</v>
      </c>
      <c r="BP501" s="2436">
        <f t="shared" si="1873"/>
        <v>0</v>
      </c>
      <c r="BQ501" s="2436">
        <f t="shared" si="1873"/>
        <v>0</v>
      </c>
      <c r="BR501" s="2436">
        <f t="shared" si="1873"/>
        <v>0</v>
      </c>
      <c r="BS501" s="2506">
        <f t="shared" si="1873"/>
        <v>0</v>
      </c>
      <c r="BT501" s="2435">
        <f t="shared" si="1873"/>
        <v>0</v>
      </c>
      <c r="BU501" s="2436">
        <f t="shared" si="1873"/>
        <v>0</v>
      </c>
      <c r="BV501" s="2506">
        <f t="shared" si="1873"/>
        <v>0</v>
      </c>
      <c r="BW501" s="2518">
        <f t="shared" si="1873"/>
        <v>0</v>
      </c>
      <c r="BX501" s="2441">
        <f t="shared" si="1873"/>
        <v>0</v>
      </c>
      <c r="BY501" s="2435">
        <f t="shared" si="1873"/>
        <v>0</v>
      </c>
      <c r="BZ501" s="2506">
        <f t="shared" si="1873"/>
        <v>0</v>
      </c>
      <c r="CA501" s="2442">
        <f t="shared" si="1873"/>
        <v>0</v>
      </c>
      <c r="CB501" s="184"/>
      <c r="CC501" s="2430" t="str">
        <f t="shared" ref="CC501:CV501" si="1874">CC149</f>
        <v>المجموع</v>
      </c>
      <c r="CD501" s="2427">
        <f t="shared" si="1874"/>
        <v>0</v>
      </c>
      <c r="CE501" s="2425">
        <f t="shared" si="1874"/>
        <v>0</v>
      </c>
      <c r="CF501" s="2425">
        <f t="shared" si="1874"/>
        <v>0</v>
      </c>
      <c r="CG501" s="2430">
        <f t="shared" si="1874"/>
        <v>0</v>
      </c>
      <c r="CH501" s="2427">
        <f t="shared" si="1874"/>
        <v>0</v>
      </c>
      <c r="CI501" s="2425">
        <f t="shared" si="1874"/>
        <v>0</v>
      </c>
      <c r="CJ501" s="2425">
        <f t="shared" si="1874"/>
        <v>0</v>
      </c>
      <c r="CK501" s="2430">
        <f t="shared" si="1874"/>
        <v>0</v>
      </c>
      <c r="CL501" s="2427">
        <f t="shared" si="1874"/>
        <v>0</v>
      </c>
      <c r="CM501" s="2425">
        <f t="shared" si="1874"/>
        <v>0</v>
      </c>
      <c r="CN501" s="2425">
        <f t="shared" si="1874"/>
        <v>0</v>
      </c>
      <c r="CO501" s="2430">
        <f t="shared" si="1874"/>
        <v>0</v>
      </c>
      <c r="CP501" s="2427">
        <f t="shared" si="1874"/>
        <v>0</v>
      </c>
      <c r="CQ501" s="2425">
        <f t="shared" si="1874"/>
        <v>0</v>
      </c>
      <c r="CR501" s="2430">
        <f t="shared" si="1874"/>
        <v>0</v>
      </c>
      <c r="CS501" s="2427">
        <f t="shared" si="1874"/>
        <v>0</v>
      </c>
      <c r="CT501" s="2425">
        <f t="shared" si="1874"/>
        <v>0</v>
      </c>
      <c r="CU501" s="2425">
        <f t="shared" si="1874"/>
        <v>0</v>
      </c>
      <c r="CV501" s="2430">
        <f t="shared" si="1874"/>
        <v>0</v>
      </c>
      <c r="CW501" s="184"/>
      <c r="CX501" s="2424">
        <f t="shared" ref="CX501:DE501" si="1875">CX149</f>
        <v>0</v>
      </c>
      <c r="CY501" s="2425">
        <f t="shared" si="1875"/>
        <v>0</v>
      </c>
      <c r="CZ501" s="2426">
        <f t="shared" si="1875"/>
        <v>0</v>
      </c>
      <c r="DA501" s="2430">
        <f t="shared" si="1875"/>
        <v>0</v>
      </c>
      <c r="DB501" s="2427">
        <f t="shared" si="1875"/>
        <v>0</v>
      </c>
      <c r="DC501" s="2425">
        <f t="shared" si="1875"/>
        <v>0</v>
      </c>
      <c r="DD501" s="2426">
        <f t="shared" si="1875"/>
        <v>0</v>
      </c>
      <c r="DE501" s="2430">
        <f t="shared" si="1875"/>
        <v>0</v>
      </c>
      <c r="DF501" s="184"/>
      <c r="DG501" s="2430">
        <f>DG149</f>
        <v>0</v>
      </c>
      <c r="DH501" s="184"/>
      <c r="DI501" s="2515">
        <f>DI149</f>
        <v>0</v>
      </c>
      <c r="DJ501" s="2430">
        <f>DJ149</f>
        <v>0</v>
      </c>
      <c r="DK501" s="2439">
        <f>DK149</f>
        <v>0</v>
      </c>
      <c r="DL501" s="184"/>
      <c r="DM501" s="2430">
        <f>DM149</f>
        <v>0</v>
      </c>
      <c r="DN501" s="181"/>
      <c r="DO501" s="2519" t="str">
        <f t="shared" si="1836"/>
        <v>True</v>
      </c>
    </row>
    <row r="502" spans="1:119" s="234" customFormat="1" ht="39.9" customHeight="1">
      <c r="A502" s="181"/>
      <c r="B502" s="8636" t="str">
        <f>"اجمالي د/2 الواسطى "&amp;F157</f>
        <v>اجمالي د/2 الواسطى مدني جزئي</v>
      </c>
      <c r="C502" s="8637"/>
      <c r="D502" s="3014" t="str">
        <f>E157</f>
        <v>الأربعاء</v>
      </c>
      <c r="E502" s="8469" t="str">
        <f>$C$157</f>
        <v>احمد رافت عبد التواب عبد العزيز جاد</v>
      </c>
      <c r="F502" s="8469"/>
      <c r="G502" s="8470"/>
      <c r="H502" s="2431">
        <f t="shared" ref="H502:AU502" si="1876">H162</f>
        <v>0</v>
      </c>
      <c r="I502" s="2432">
        <f t="shared" si="1876"/>
        <v>0</v>
      </c>
      <c r="J502" s="2433">
        <f t="shared" si="1876"/>
        <v>0</v>
      </c>
      <c r="K502" s="2431">
        <f t="shared" si="1876"/>
        <v>0</v>
      </c>
      <c r="L502" s="2432">
        <f t="shared" si="1876"/>
        <v>0</v>
      </c>
      <c r="M502" s="2508">
        <f t="shared" si="1876"/>
        <v>0</v>
      </c>
      <c r="N502" s="2431">
        <f t="shared" si="1876"/>
        <v>0</v>
      </c>
      <c r="O502" s="2508">
        <f t="shared" si="1876"/>
        <v>0</v>
      </c>
      <c r="P502" s="2431">
        <f t="shared" si="1876"/>
        <v>0</v>
      </c>
      <c r="Q502" s="2508">
        <f t="shared" si="1876"/>
        <v>0</v>
      </c>
      <c r="R502" s="2434">
        <f t="shared" si="1876"/>
        <v>0</v>
      </c>
      <c r="S502" s="2433">
        <f t="shared" si="1876"/>
        <v>0</v>
      </c>
      <c r="T502" s="2395">
        <f t="shared" si="1876"/>
        <v>0</v>
      </c>
      <c r="U502" s="2395">
        <f t="shared" si="1876"/>
        <v>0</v>
      </c>
      <c r="V502" s="2434">
        <f t="shared" si="1876"/>
        <v>0</v>
      </c>
      <c r="W502" s="2508">
        <f t="shared" si="1876"/>
        <v>0</v>
      </c>
      <c r="X502" s="2434">
        <f t="shared" si="1876"/>
        <v>0</v>
      </c>
      <c r="Y502" s="2432">
        <f t="shared" si="1876"/>
        <v>0</v>
      </c>
      <c r="Z502" s="2433">
        <f t="shared" si="1876"/>
        <v>0</v>
      </c>
      <c r="AA502" s="2395">
        <f t="shared" si="1876"/>
        <v>0</v>
      </c>
      <c r="AB502" s="2395">
        <f t="shared" si="1876"/>
        <v>0</v>
      </c>
      <c r="AC502" s="2434">
        <f t="shared" si="1876"/>
        <v>0</v>
      </c>
      <c r="AD502" s="2432">
        <f t="shared" si="1876"/>
        <v>0</v>
      </c>
      <c r="AE502" s="2432">
        <f t="shared" si="1876"/>
        <v>0</v>
      </c>
      <c r="AF502" s="2432">
        <f t="shared" si="1876"/>
        <v>0</v>
      </c>
      <c r="AG502" s="2433">
        <f t="shared" si="1876"/>
        <v>0</v>
      </c>
      <c r="AH502" s="2395">
        <f t="shared" si="1876"/>
        <v>0</v>
      </c>
      <c r="AI502" s="2431">
        <f t="shared" si="1876"/>
        <v>0</v>
      </c>
      <c r="AJ502" s="2432">
        <f t="shared" si="1876"/>
        <v>0</v>
      </c>
      <c r="AK502" s="2508">
        <f t="shared" si="1876"/>
        <v>0</v>
      </c>
      <c r="AL502" s="2395">
        <f t="shared" si="1876"/>
        <v>0</v>
      </c>
      <c r="AM502" s="2395">
        <f t="shared" si="1876"/>
        <v>0</v>
      </c>
      <c r="AN502" s="2395">
        <f t="shared" si="1876"/>
        <v>0</v>
      </c>
      <c r="AO502" s="2434">
        <f t="shared" si="1876"/>
        <v>0</v>
      </c>
      <c r="AP502" s="2432">
        <f t="shared" si="1876"/>
        <v>0</v>
      </c>
      <c r="AQ502" s="2432">
        <f t="shared" si="1876"/>
        <v>0</v>
      </c>
      <c r="AR502" s="2432">
        <f t="shared" si="1876"/>
        <v>0</v>
      </c>
      <c r="AS502" s="2433">
        <f t="shared" si="1876"/>
        <v>0</v>
      </c>
      <c r="AT502" s="2395">
        <f t="shared" si="1876"/>
        <v>0</v>
      </c>
      <c r="AU502" s="2395">
        <f t="shared" si="1876"/>
        <v>0</v>
      </c>
      <c r="AV502" s="184"/>
      <c r="AW502" s="2394" t="str">
        <f t="shared" ref="AW502:CA502" si="1877">AW162</f>
        <v>الإجمالي</v>
      </c>
      <c r="AX502" s="2431">
        <f t="shared" si="1877"/>
        <v>0</v>
      </c>
      <c r="AY502" s="2432">
        <f t="shared" si="1877"/>
        <v>0</v>
      </c>
      <c r="AZ502" s="2432">
        <f t="shared" si="1877"/>
        <v>0</v>
      </c>
      <c r="BA502" s="2432">
        <f t="shared" si="1877"/>
        <v>0</v>
      </c>
      <c r="BB502" s="2432">
        <f t="shared" si="1877"/>
        <v>0</v>
      </c>
      <c r="BC502" s="2432">
        <f t="shared" si="1877"/>
        <v>0</v>
      </c>
      <c r="BD502" s="2508">
        <f t="shared" si="1877"/>
        <v>0</v>
      </c>
      <c r="BE502" s="2431">
        <f t="shared" si="1877"/>
        <v>0</v>
      </c>
      <c r="BF502" s="2432">
        <f t="shared" si="1877"/>
        <v>0</v>
      </c>
      <c r="BG502" s="2432">
        <f t="shared" si="1877"/>
        <v>0</v>
      </c>
      <c r="BH502" s="2432">
        <f t="shared" si="1877"/>
        <v>0</v>
      </c>
      <c r="BI502" s="2432">
        <f t="shared" si="1877"/>
        <v>0</v>
      </c>
      <c r="BJ502" s="2432">
        <f t="shared" si="1877"/>
        <v>0</v>
      </c>
      <c r="BK502" s="2432">
        <f t="shared" si="1877"/>
        <v>0</v>
      </c>
      <c r="BL502" s="2508">
        <f t="shared" si="1877"/>
        <v>0</v>
      </c>
      <c r="BM502" s="2393">
        <f t="shared" si="1877"/>
        <v>0</v>
      </c>
      <c r="BN502" s="2395">
        <f t="shared" si="1877"/>
        <v>0</v>
      </c>
      <c r="BO502" s="2431">
        <f t="shared" si="1877"/>
        <v>0</v>
      </c>
      <c r="BP502" s="2432">
        <f t="shared" si="1877"/>
        <v>0</v>
      </c>
      <c r="BQ502" s="2432">
        <f t="shared" si="1877"/>
        <v>0</v>
      </c>
      <c r="BR502" s="2432">
        <f t="shared" si="1877"/>
        <v>0</v>
      </c>
      <c r="BS502" s="2508">
        <f t="shared" si="1877"/>
        <v>0</v>
      </c>
      <c r="BT502" s="2431">
        <f t="shared" si="1877"/>
        <v>0</v>
      </c>
      <c r="BU502" s="2432">
        <f t="shared" si="1877"/>
        <v>0</v>
      </c>
      <c r="BV502" s="2508">
        <f t="shared" si="1877"/>
        <v>0</v>
      </c>
      <c r="BW502" s="2393">
        <f t="shared" si="1877"/>
        <v>0</v>
      </c>
      <c r="BX502" s="2395">
        <f t="shared" si="1877"/>
        <v>0</v>
      </c>
      <c r="BY502" s="2431">
        <f t="shared" si="1877"/>
        <v>0</v>
      </c>
      <c r="BZ502" s="2508">
        <f t="shared" si="1877"/>
        <v>0</v>
      </c>
      <c r="CA502" s="2396">
        <f t="shared" si="1877"/>
        <v>0</v>
      </c>
      <c r="CB502" s="184"/>
      <c r="CC502" s="2395" t="str">
        <f t="shared" ref="CC502:CV502" si="1878">CC162</f>
        <v>المجموع</v>
      </c>
      <c r="CD502" s="2434">
        <f t="shared" si="1878"/>
        <v>0</v>
      </c>
      <c r="CE502" s="2432">
        <f t="shared" si="1878"/>
        <v>0</v>
      </c>
      <c r="CF502" s="2432">
        <f t="shared" si="1878"/>
        <v>0</v>
      </c>
      <c r="CG502" s="2395">
        <f t="shared" si="1878"/>
        <v>0</v>
      </c>
      <c r="CH502" s="2434">
        <f t="shared" si="1878"/>
        <v>0</v>
      </c>
      <c r="CI502" s="2432">
        <f t="shared" si="1878"/>
        <v>0</v>
      </c>
      <c r="CJ502" s="2432">
        <f t="shared" si="1878"/>
        <v>0</v>
      </c>
      <c r="CK502" s="2395">
        <f t="shared" si="1878"/>
        <v>0</v>
      </c>
      <c r="CL502" s="2434">
        <f t="shared" si="1878"/>
        <v>0</v>
      </c>
      <c r="CM502" s="2432">
        <f t="shared" si="1878"/>
        <v>0</v>
      </c>
      <c r="CN502" s="2432">
        <f t="shared" si="1878"/>
        <v>0</v>
      </c>
      <c r="CO502" s="2395">
        <f t="shared" si="1878"/>
        <v>0</v>
      </c>
      <c r="CP502" s="2434">
        <f t="shared" si="1878"/>
        <v>0</v>
      </c>
      <c r="CQ502" s="2432">
        <f t="shared" si="1878"/>
        <v>0</v>
      </c>
      <c r="CR502" s="2395">
        <f t="shared" si="1878"/>
        <v>0</v>
      </c>
      <c r="CS502" s="2434">
        <f t="shared" si="1878"/>
        <v>0</v>
      </c>
      <c r="CT502" s="2432">
        <f t="shared" si="1878"/>
        <v>0</v>
      </c>
      <c r="CU502" s="2432">
        <f t="shared" si="1878"/>
        <v>0</v>
      </c>
      <c r="CV502" s="2395">
        <f t="shared" si="1878"/>
        <v>0</v>
      </c>
      <c r="CW502" s="184"/>
      <c r="CX502" s="2431">
        <f t="shared" ref="CX502:DE502" si="1879">CX162</f>
        <v>0</v>
      </c>
      <c r="CY502" s="2432">
        <f t="shared" si="1879"/>
        <v>0</v>
      </c>
      <c r="CZ502" s="2433">
        <f t="shared" si="1879"/>
        <v>0</v>
      </c>
      <c r="DA502" s="2395">
        <f t="shared" si="1879"/>
        <v>0</v>
      </c>
      <c r="DB502" s="2434">
        <f t="shared" si="1879"/>
        <v>0</v>
      </c>
      <c r="DC502" s="2432">
        <f t="shared" si="1879"/>
        <v>0</v>
      </c>
      <c r="DD502" s="2433">
        <f t="shared" si="1879"/>
        <v>0</v>
      </c>
      <c r="DE502" s="2395">
        <f t="shared" si="1879"/>
        <v>0</v>
      </c>
      <c r="DF502" s="184"/>
      <c r="DG502" s="2395">
        <f>DG162</f>
        <v>0</v>
      </c>
      <c r="DH502" s="184"/>
      <c r="DI502" s="2394">
        <f>DI162</f>
        <v>0</v>
      </c>
      <c r="DJ502" s="2395">
        <f>DJ162</f>
        <v>0</v>
      </c>
      <c r="DK502" s="2396">
        <f>DK162</f>
        <v>0</v>
      </c>
      <c r="DL502" s="184"/>
      <c r="DM502" s="2395">
        <f>DM162</f>
        <v>0</v>
      </c>
      <c r="DN502" s="181"/>
      <c r="DO502" s="2520" t="str">
        <f t="shared" si="1836"/>
        <v>True</v>
      </c>
    </row>
    <row r="503" spans="1:119" s="234" customFormat="1" ht="39.9" customHeight="1" thickBot="1">
      <c r="A503" s="181"/>
      <c r="B503" s="8644" t="s">
        <v>687</v>
      </c>
      <c r="C503" s="8645"/>
      <c r="D503" s="3013" t="str">
        <f>E178</f>
        <v>الثلاثاء</v>
      </c>
      <c r="E503" s="8467" t="str">
        <f>$C$178</f>
        <v>محمود سيد زكى سكر</v>
      </c>
      <c r="F503" s="8467"/>
      <c r="G503" s="8468"/>
      <c r="H503" s="2420">
        <f t="shared" ref="H503:AU503" si="1880">H183</f>
        <v>0</v>
      </c>
      <c r="I503" s="2421">
        <f t="shared" si="1880"/>
        <v>0</v>
      </c>
      <c r="J503" s="2422">
        <f t="shared" si="1880"/>
        <v>0</v>
      </c>
      <c r="K503" s="2420">
        <f t="shared" si="1880"/>
        <v>0</v>
      </c>
      <c r="L503" s="2421">
        <f t="shared" si="1880"/>
        <v>0</v>
      </c>
      <c r="M503" s="2510">
        <f t="shared" si="1880"/>
        <v>0</v>
      </c>
      <c r="N503" s="2420">
        <f t="shared" si="1880"/>
        <v>0</v>
      </c>
      <c r="O503" s="2510">
        <f t="shared" si="1880"/>
        <v>0</v>
      </c>
      <c r="P503" s="2420">
        <f t="shared" si="1880"/>
        <v>0</v>
      </c>
      <c r="Q503" s="2510">
        <f t="shared" si="1880"/>
        <v>0</v>
      </c>
      <c r="R503" s="2423">
        <f t="shared" si="1880"/>
        <v>0</v>
      </c>
      <c r="S503" s="2422">
        <f t="shared" si="1880"/>
        <v>0</v>
      </c>
      <c r="T503" s="2444">
        <f t="shared" si="1880"/>
        <v>0</v>
      </c>
      <c r="U503" s="2444">
        <f t="shared" si="1880"/>
        <v>0</v>
      </c>
      <c r="V503" s="2423">
        <f t="shared" si="1880"/>
        <v>0</v>
      </c>
      <c r="W503" s="2510">
        <f t="shared" si="1880"/>
        <v>0</v>
      </c>
      <c r="X503" s="2423">
        <f t="shared" si="1880"/>
        <v>0</v>
      </c>
      <c r="Y503" s="2421">
        <f t="shared" si="1880"/>
        <v>0</v>
      </c>
      <c r="Z503" s="2422">
        <f t="shared" si="1880"/>
        <v>0</v>
      </c>
      <c r="AA503" s="2444">
        <f t="shared" si="1880"/>
        <v>0</v>
      </c>
      <c r="AB503" s="2444">
        <f t="shared" si="1880"/>
        <v>0</v>
      </c>
      <c r="AC503" s="2423">
        <f t="shared" si="1880"/>
        <v>0</v>
      </c>
      <c r="AD503" s="2421">
        <f t="shared" si="1880"/>
        <v>0</v>
      </c>
      <c r="AE503" s="2421">
        <f t="shared" si="1880"/>
        <v>0</v>
      </c>
      <c r="AF503" s="2421">
        <f t="shared" si="1880"/>
        <v>0</v>
      </c>
      <c r="AG503" s="2422">
        <f t="shared" si="1880"/>
        <v>0</v>
      </c>
      <c r="AH503" s="2444">
        <f t="shared" si="1880"/>
        <v>0</v>
      </c>
      <c r="AI503" s="2420">
        <f t="shared" si="1880"/>
        <v>0</v>
      </c>
      <c r="AJ503" s="2421">
        <f t="shared" si="1880"/>
        <v>0</v>
      </c>
      <c r="AK503" s="2510">
        <f t="shared" si="1880"/>
        <v>0</v>
      </c>
      <c r="AL503" s="2444">
        <f t="shared" si="1880"/>
        <v>0</v>
      </c>
      <c r="AM503" s="2444">
        <f t="shared" si="1880"/>
        <v>0</v>
      </c>
      <c r="AN503" s="2444">
        <f t="shared" si="1880"/>
        <v>0</v>
      </c>
      <c r="AO503" s="2423">
        <f t="shared" si="1880"/>
        <v>0</v>
      </c>
      <c r="AP503" s="2421">
        <f t="shared" si="1880"/>
        <v>0</v>
      </c>
      <c r="AQ503" s="2421">
        <f t="shared" si="1880"/>
        <v>0</v>
      </c>
      <c r="AR503" s="2421">
        <f t="shared" si="1880"/>
        <v>0</v>
      </c>
      <c r="AS503" s="2422">
        <f t="shared" si="1880"/>
        <v>0</v>
      </c>
      <c r="AT503" s="2444">
        <f t="shared" si="1880"/>
        <v>0</v>
      </c>
      <c r="AU503" s="2444">
        <f t="shared" si="1880"/>
        <v>0</v>
      </c>
      <c r="AV503" s="184"/>
      <c r="AW503" s="2443" t="str">
        <f t="shared" ref="AW503:CA503" si="1881">AW183</f>
        <v>الإجمالي</v>
      </c>
      <c r="AX503" s="2420">
        <f t="shared" si="1881"/>
        <v>0</v>
      </c>
      <c r="AY503" s="2421">
        <f t="shared" si="1881"/>
        <v>0</v>
      </c>
      <c r="AZ503" s="2421">
        <f t="shared" si="1881"/>
        <v>0</v>
      </c>
      <c r="BA503" s="2421">
        <f t="shared" si="1881"/>
        <v>0</v>
      </c>
      <c r="BB503" s="2421">
        <f t="shared" si="1881"/>
        <v>0</v>
      </c>
      <c r="BC503" s="2421">
        <f t="shared" si="1881"/>
        <v>0</v>
      </c>
      <c r="BD503" s="2510">
        <f t="shared" si="1881"/>
        <v>0</v>
      </c>
      <c r="BE503" s="2420">
        <f t="shared" si="1881"/>
        <v>0</v>
      </c>
      <c r="BF503" s="2421">
        <f t="shared" si="1881"/>
        <v>0</v>
      </c>
      <c r="BG503" s="2421">
        <f t="shared" si="1881"/>
        <v>0</v>
      </c>
      <c r="BH503" s="2421">
        <f t="shared" si="1881"/>
        <v>0</v>
      </c>
      <c r="BI503" s="2421">
        <f t="shared" si="1881"/>
        <v>0</v>
      </c>
      <c r="BJ503" s="2421">
        <f t="shared" si="1881"/>
        <v>0</v>
      </c>
      <c r="BK503" s="2421">
        <f t="shared" si="1881"/>
        <v>0</v>
      </c>
      <c r="BL503" s="2510">
        <f t="shared" si="1881"/>
        <v>0</v>
      </c>
      <c r="BM503" s="2514">
        <f t="shared" si="1881"/>
        <v>0</v>
      </c>
      <c r="BN503" s="2444">
        <f t="shared" si="1881"/>
        <v>0</v>
      </c>
      <c r="BO503" s="2420">
        <f t="shared" si="1881"/>
        <v>0</v>
      </c>
      <c r="BP503" s="2421">
        <f t="shared" si="1881"/>
        <v>0</v>
      </c>
      <c r="BQ503" s="2421">
        <f t="shared" si="1881"/>
        <v>0</v>
      </c>
      <c r="BR503" s="2421">
        <f t="shared" si="1881"/>
        <v>0</v>
      </c>
      <c r="BS503" s="2510">
        <f t="shared" si="1881"/>
        <v>0</v>
      </c>
      <c r="BT503" s="2420">
        <f t="shared" si="1881"/>
        <v>0</v>
      </c>
      <c r="BU503" s="2421">
        <f t="shared" si="1881"/>
        <v>0</v>
      </c>
      <c r="BV503" s="2510">
        <f t="shared" si="1881"/>
        <v>0</v>
      </c>
      <c r="BW503" s="2514">
        <f t="shared" si="1881"/>
        <v>0</v>
      </c>
      <c r="BX503" s="2444">
        <f t="shared" si="1881"/>
        <v>0</v>
      </c>
      <c r="BY503" s="2420">
        <f t="shared" si="1881"/>
        <v>0</v>
      </c>
      <c r="BZ503" s="2510">
        <f t="shared" si="1881"/>
        <v>0</v>
      </c>
      <c r="CA503" s="2445">
        <f t="shared" si="1881"/>
        <v>0</v>
      </c>
      <c r="CB503" s="184"/>
      <c r="CC503" s="2398" t="str">
        <f t="shared" ref="CC503:CV503" si="1882">CC183</f>
        <v>المجموع</v>
      </c>
      <c r="CD503" s="2456">
        <f t="shared" si="1882"/>
        <v>0</v>
      </c>
      <c r="CE503" s="2457">
        <f t="shared" si="1882"/>
        <v>0</v>
      </c>
      <c r="CF503" s="2457">
        <f t="shared" si="1882"/>
        <v>0</v>
      </c>
      <c r="CG503" s="2398">
        <f t="shared" si="1882"/>
        <v>0</v>
      </c>
      <c r="CH503" s="2456">
        <f t="shared" si="1882"/>
        <v>0</v>
      </c>
      <c r="CI503" s="2457">
        <f t="shared" si="1882"/>
        <v>0</v>
      </c>
      <c r="CJ503" s="2457">
        <f t="shared" si="1882"/>
        <v>0</v>
      </c>
      <c r="CK503" s="2398">
        <f t="shared" si="1882"/>
        <v>0</v>
      </c>
      <c r="CL503" s="2456">
        <f t="shared" si="1882"/>
        <v>0</v>
      </c>
      <c r="CM503" s="2457">
        <f t="shared" si="1882"/>
        <v>0</v>
      </c>
      <c r="CN503" s="2457">
        <f t="shared" si="1882"/>
        <v>0</v>
      </c>
      <c r="CO503" s="2398">
        <f t="shared" si="1882"/>
        <v>0</v>
      </c>
      <c r="CP503" s="2456">
        <f t="shared" si="1882"/>
        <v>0</v>
      </c>
      <c r="CQ503" s="2457">
        <f t="shared" si="1882"/>
        <v>0</v>
      </c>
      <c r="CR503" s="2398">
        <f t="shared" si="1882"/>
        <v>0</v>
      </c>
      <c r="CS503" s="2456">
        <f t="shared" si="1882"/>
        <v>0</v>
      </c>
      <c r="CT503" s="2457">
        <f t="shared" si="1882"/>
        <v>0</v>
      </c>
      <c r="CU503" s="2457">
        <f t="shared" si="1882"/>
        <v>0</v>
      </c>
      <c r="CV503" s="2398">
        <f t="shared" si="1882"/>
        <v>0</v>
      </c>
      <c r="CW503" s="184"/>
      <c r="CX503" s="2459">
        <f t="shared" ref="CX503:DE503" si="1883">CX183</f>
        <v>0</v>
      </c>
      <c r="CY503" s="2457">
        <f t="shared" si="1883"/>
        <v>0</v>
      </c>
      <c r="CZ503" s="2458">
        <f t="shared" si="1883"/>
        <v>0</v>
      </c>
      <c r="DA503" s="2398">
        <f t="shared" si="1883"/>
        <v>0</v>
      </c>
      <c r="DB503" s="2456">
        <f t="shared" si="1883"/>
        <v>0</v>
      </c>
      <c r="DC503" s="2457">
        <f t="shared" si="1883"/>
        <v>0</v>
      </c>
      <c r="DD503" s="2458">
        <f t="shared" si="1883"/>
        <v>0</v>
      </c>
      <c r="DE503" s="2398">
        <f t="shared" si="1883"/>
        <v>0</v>
      </c>
      <c r="DF503" s="184"/>
      <c r="DG503" s="2398">
        <f>DG183</f>
        <v>0</v>
      </c>
      <c r="DH503" s="184"/>
      <c r="DI503" s="2397">
        <f>DI183</f>
        <v>0</v>
      </c>
      <c r="DJ503" s="2398">
        <f>DJ183</f>
        <v>0</v>
      </c>
      <c r="DK503" s="2399">
        <f>DK183</f>
        <v>0</v>
      </c>
      <c r="DL503" s="184"/>
      <c r="DM503" s="2398">
        <f>DM183</f>
        <v>0</v>
      </c>
      <c r="DN503" s="181"/>
      <c r="DO503" s="2521" t="str">
        <f t="shared" si="1836"/>
        <v>True</v>
      </c>
    </row>
    <row r="504" spans="1:119" s="234" customFormat="1" ht="39.9" customHeight="1">
      <c r="A504" s="181"/>
      <c r="B504" s="8638" t="s">
        <v>688</v>
      </c>
      <c r="C504" s="8639"/>
      <c r="D504" s="3012" t="str">
        <f>E191</f>
        <v>الأحد</v>
      </c>
      <c r="E504" s="8465" t="str">
        <f>$C$191</f>
        <v>اسلام خميس علي مجاور عمار</v>
      </c>
      <c r="F504" s="8465"/>
      <c r="G504" s="8466"/>
      <c r="H504" s="2435">
        <f t="shared" ref="H504:AU504" si="1884">H196</f>
        <v>0</v>
      </c>
      <c r="I504" s="2436">
        <f t="shared" si="1884"/>
        <v>0</v>
      </c>
      <c r="J504" s="2437">
        <f t="shared" si="1884"/>
        <v>0</v>
      </c>
      <c r="K504" s="2435">
        <f t="shared" si="1884"/>
        <v>0</v>
      </c>
      <c r="L504" s="2436">
        <f t="shared" si="1884"/>
        <v>0</v>
      </c>
      <c r="M504" s="2506">
        <f t="shared" si="1884"/>
        <v>0</v>
      </c>
      <c r="N504" s="2435">
        <f t="shared" si="1884"/>
        <v>0</v>
      </c>
      <c r="O504" s="2506">
        <f t="shared" si="1884"/>
        <v>0</v>
      </c>
      <c r="P504" s="2435">
        <f t="shared" si="1884"/>
        <v>0</v>
      </c>
      <c r="Q504" s="2506">
        <f t="shared" si="1884"/>
        <v>0</v>
      </c>
      <c r="R504" s="2438">
        <f t="shared" si="1884"/>
        <v>0</v>
      </c>
      <c r="S504" s="2437">
        <f t="shared" si="1884"/>
        <v>0</v>
      </c>
      <c r="T504" s="2441">
        <f t="shared" si="1884"/>
        <v>0</v>
      </c>
      <c r="U504" s="2441">
        <f t="shared" si="1884"/>
        <v>0</v>
      </c>
      <c r="V504" s="2438">
        <f t="shared" si="1884"/>
        <v>0</v>
      </c>
      <c r="W504" s="2506">
        <f t="shared" si="1884"/>
        <v>0</v>
      </c>
      <c r="X504" s="2438">
        <f t="shared" si="1884"/>
        <v>0</v>
      </c>
      <c r="Y504" s="2436">
        <f t="shared" si="1884"/>
        <v>0</v>
      </c>
      <c r="Z504" s="2437">
        <f t="shared" si="1884"/>
        <v>0</v>
      </c>
      <c r="AA504" s="2441">
        <f t="shared" si="1884"/>
        <v>0</v>
      </c>
      <c r="AB504" s="2441">
        <f t="shared" si="1884"/>
        <v>0</v>
      </c>
      <c r="AC504" s="2438">
        <f t="shared" si="1884"/>
        <v>0</v>
      </c>
      <c r="AD504" s="2436">
        <f t="shared" si="1884"/>
        <v>0</v>
      </c>
      <c r="AE504" s="2436">
        <f t="shared" si="1884"/>
        <v>0</v>
      </c>
      <c r="AF504" s="2436">
        <f t="shared" si="1884"/>
        <v>0</v>
      </c>
      <c r="AG504" s="2437">
        <f t="shared" si="1884"/>
        <v>0</v>
      </c>
      <c r="AH504" s="2441">
        <f t="shared" si="1884"/>
        <v>0</v>
      </c>
      <c r="AI504" s="2435">
        <f t="shared" si="1884"/>
        <v>0</v>
      </c>
      <c r="AJ504" s="2436">
        <f t="shared" si="1884"/>
        <v>0</v>
      </c>
      <c r="AK504" s="2506">
        <f t="shared" si="1884"/>
        <v>0</v>
      </c>
      <c r="AL504" s="2441">
        <f t="shared" si="1884"/>
        <v>0</v>
      </c>
      <c r="AM504" s="2441">
        <f t="shared" si="1884"/>
        <v>0</v>
      </c>
      <c r="AN504" s="2441">
        <f t="shared" si="1884"/>
        <v>0</v>
      </c>
      <c r="AO504" s="2438">
        <f t="shared" si="1884"/>
        <v>0</v>
      </c>
      <c r="AP504" s="2436">
        <f t="shared" si="1884"/>
        <v>0</v>
      </c>
      <c r="AQ504" s="2436">
        <f t="shared" si="1884"/>
        <v>0</v>
      </c>
      <c r="AR504" s="2436">
        <f t="shared" si="1884"/>
        <v>0</v>
      </c>
      <c r="AS504" s="2437">
        <f t="shared" si="1884"/>
        <v>0</v>
      </c>
      <c r="AT504" s="2441">
        <f t="shared" si="1884"/>
        <v>0</v>
      </c>
      <c r="AU504" s="2441">
        <f t="shared" si="1884"/>
        <v>0</v>
      </c>
      <c r="AV504" s="184"/>
      <c r="AW504" s="2515" t="str">
        <f t="shared" ref="AW504:CA504" si="1885">AW196</f>
        <v>الإجمالي</v>
      </c>
      <c r="AX504" s="2424">
        <f t="shared" si="1885"/>
        <v>0</v>
      </c>
      <c r="AY504" s="2425">
        <f t="shared" si="1885"/>
        <v>0</v>
      </c>
      <c r="AZ504" s="2425">
        <f t="shared" si="1885"/>
        <v>0</v>
      </c>
      <c r="BA504" s="2425">
        <f t="shared" si="1885"/>
        <v>0</v>
      </c>
      <c r="BB504" s="2425">
        <f t="shared" si="1885"/>
        <v>0</v>
      </c>
      <c r="BC504" s="2425">
        <f t="shared" si="1885"/>
        <v>0</v>
      </c>
      <c r="BD504" s="2428">
        <f t="shared" si="1885"/>
        <v>0</v>
      </c>
      <c r="BE504" s="2424">
        <f t="shared" si="1885"/>
        <v>0</v>
      </c>
      <c r="BF504" s="2425">
        <f t="shared" si="1885"/>
        <v>0</v>
      </c>
      <c r="BG504" s="2425">
        <f t="shared" si="1885"/>
        <v>0</v>
      </c>
      <c r="BH504" s="2425">
        <f t="shared" si="1885"/>
        <v>0</v>
      </c>
      <c r="BI504" s="2425">
        <f t="shared" si="1885"/>
        <v>0</v>
      </c>
      <c r="BJ504" s="2425">
        <f t="shared" si="1885"/>
        <v>0</v>
      </c>
      <c r="BK504" s="2425">
        <f t="shared" si="1885"/>
        <v>0</v>
      </c>
      <c r="BL504" s="2428">
        <f t="shared" si="1885"/>
        <v>0</v>
      </c>
      <c r="BM504" s="2429">
        <f t="shared" si="1885"/>
        <v>0</v>
      </c>
      <c r="BN504" s="2430">
        <f t="shared" si="1885"/>
        <v>0</v>
      </c>
      <c r="BO504" s="2424">
        <f t="shared" si="1885"/>
        <v>0</v>
      </c>
      <c r="BP504" s="2425">
        <f t="shared" si="1885"/>
        <v>0</v>
      </c>
      <c r="BQ504" s="2425">
        <f t="shared" si="1885"/>
        <v>0</v>
      </c>
      <c r="BR504" s="2425">
        <f t="shared" si="1885"/>
        <v>0</v>
      </c>
      <c r="BS504" s="2428">
        <f t="shared" si="1885"/>
        <v>0</v>
      </c>
      <c r="BT504" s="2424">
        <f t="shared" si="1885"/>
        <v>0</v>
      </c>
      <c r="BU504" s="2425">
        <f t="shared" si="1885"/>
        <v>0</v>
      </c>
      <c r="BV504" s="2428">
        <f t="shared" si="1885"/>
        <v>0</v>
      </c>
      <c r="BW504" s="2429">
        <f t="shared" si="1885"/>
        <v>0</v>
      </c>
      <c r="BX504" s="2430">
        <f t="shared" si="1885"/>
        <v>0</v>
      </c>
      <c r="BY504" s="2424">
        <f t="shared" si="1885"/>
        <v>0</v>
      </c>
      <c r="BZ504" s="2428">
        <f t="shared" si="1885"/>
        <v>0</v>
      </c>
      <c r="CA504" s="2439">
        <f t="shared" si="1885"/>
        <v>0</v>
      </c>
      <c r="CB504" s="184"/>
      <c r="CC504" s="2441" t="str">
        <f t="shared" ref="CC504:CV504" si="1886">CC196</f>
        <v>المجموع</v>
      </c>
      <c r="CD504" s="2438">
        <f t="shared" si="1886"/>
        <v>0</v>
      </c>
      <c r="CE504" s="2436">
        <f t="shared" si="1886"/>
        <v>0</v>
      </c>
      <c r="CF504" s="2436">
        <f t="shared" si="1886"/>
        <v>0</v>
      </c>
      <c r="CG504" s="2441">
        <f t="shared" si="1886"/>
        <v>0</v>
      </c>
      <c r="CH504" s="2438">
        <f t="shared" si="1886"/>
        <v>0</v>
      </c>
      <c r="CI504" s="2436">
        <f t="shared" si="1886"/>
        <v>0</v>
      </c>
      <c r="CJ504" s="2436">
        <f t="shared" si="1886"/>
        <v>0</v>
      </c>
      <c r="CK504" s="2441">
        <f t="shared" si="1886"/>
        <v>0</v>
      </c>
      <c r="CL504" s="2438">
        <f t="shared" si="1886"/>
        <v>0</v>
      </c>
      <c r="CM504" s="2436">
        <f t="shared" si="1886"/>
        <v>0</v>
      </c>
      <c r="CN504" s="2436">
        <f t="shared" si="1886"/>
        <v>0</v>
      </c>
      <c r="CO504" s="2441">
        <f t="shared" si="1886"/>
        <v>0</v>
      </c>
      <c r="CP504" s="2438">
        <f t="shared" si="1886"/>
        <v>0</v>
      </c>
      <c r="CQ504" s="2436">
        <f t="shared" si="1886"/>
        <v>0</v>
      </c>
      <c r="CR504" s="2441">
        <f t="shared" si="1886"/>
        <v>0</v>
      </c>
      <c r="CS504" s="2438">
        <f t="shared" si="1886"/>
        <v>0</v>
      </c>
      <c r="CT504" s="2436">
        <f t="shared" si="1886"/>
        <v>0</v>
      </c>
      <c r="CU504" s="2436">
        <f t="shared" si="1886"/>
        <v>0</v>
      </c>
      <c r="CV504" s="2441">
        <f t="shared" si="1886"/>
        <v>0</v>
      </c>
      <c r="CW504" s="184"/>
      <c r="CX504" s="2435">
        <f t="shared" ref="CX504:DE504" si="1887">CX196</f>
        <v>0</v>
      </c>
      <c r="CY504" s="2436">
        <f t="shared" si="1887"/>
        <v>0</v>
      </c>
      <c r="CZ504" s="2437">
        <f t="shared" si="1887"/>
        <v>0</v>
      </c>
      <c r="DA504" s="2441">
        <f t="shared" si="1887"/>
        <v>0</v>
      </c>
      <c r="DB504" s="2438">
        <f t="shared" si="1887"/>
        <v>0</v>
      </c>
      <c r="DC504" s="2436">
        <f t="shared" si="1887"/>
        <v>0</v>
      </c>
      <c r="DD504" s="2437">
        <f t="shared" si="1887"/>
        <v>0</v>
      </c>
      <c r="DE504" s="2441">
        <f t="shared" si="1887"/>
        <v>0</v>
      </c>
      <c r="DF504" s="184"/>
      <c r="DG504" s="2441">
        <f>DG196</f>
        <v>0</v>
      </c>
      <c r="DH504" s="184"/>
      <c r="DI504" s="2440">
        <f>DI196</f>
        <v>0</v>
      </c>
      <c r="DJ504" s="2441">
        <f>DJ196</f>
        <v>0</v>
      </c>
      <c r="DK504" s="2442">
        <f>DK196</f>
        <v>0</v>
      </c>
      <c r="DL504" s="184"/>
      <c r="DM504" s="2441">
        <f>DM196</f>
        <v>0</v>
      </c>
      <c r="DN504" s="181"/>
      <c r="DO504" s="2519" t="str">
        <f t="shared" si="1836"/>
        <v>True</v>
      </c>
    </row>
    <row r="505" spans="1:119" s="234" customFormat="1" ht="39.9" customHeight="1" thickBot="1">
      <c r="A505" s="181"/>
      <c r="B505" s="8644" t="str">
        <f>"اجمالي د/2 ناصر "&amp;F204</f>
        <v>اجمالي د/2 ناصر مدني جزئي</v>
      </c>
      <c r="C505" s="8645"/>
      <c r="D505" s="3013" t="str">
        <f>E204</f>
        <v>الثلاثاء</v>
      </c>
      <c r="E505" s="8467" t="str">
        <f>$C$204</f>
        <v>محمود محمد إبراهيم عبد القادر</v>
      </c>
      <c r="F505" s="8467"/>
      <c r="G505" s="8468"/>
      <c r="H505" s="2420">
        <f t="shared" ref="H505:AU505" si="1888">H209</f>
        <v>0</v>
      </c>
      <c r="I505" s="2421">
        <f t="shared" si="1888"/>
        <v>0</v>
      </c>
      <c r="J505" s="2422">
        <f t="shared" si="1888"/>
        <v>0</v>
      </c>
      <c r="K505" s="2420">
        <f t="shared" si="1888"/>
        <v>0</v>
      </c>
      <c r="L505" s="2421">
        <f t="shared" si="1888"/>
        <v>0</v>
      </c>
      <c r="M505" s="2510">
        <f t="shared" si="1888"/>
        <v>0</v>
      </c>
      <c r="N505" s="2420">
        <f t="shared" si="1888"/>
        <v>0</v>
      </c>
      <c r="O505" s="2510">
        <f t="shared" si="1888"/>
        <v>0</v>
      </c>
      <c r="P505" s="2420">
        <f t="shared" si="1888"/>
        <v>0</v>
      </c>
      <c r="Q505" s="2510">
        <f t="shared" si="1888"/>
        <v>0</v>
      </c>
      <c r="R505" s="2423">
        <f t="shared" si="1888"/>
        <v>0</v>
      </c>
      <c r="S505" s="2422">
        <f t="shared" si="1888"/>
        <v>0</v>
      </c>
      <c r="T505" s="2444">
        <f t="shared" si="1888"/>
        <v>0</v>
      </c>
      <c r="U505" s="2444">
        <f t="shared" si="1888"/>
        <v>0</v>
      </c>
      <c r="V505" s="2423">
        <f t="shared" si="1888"/>
        <v>0</v>
      </c>
      <c r="W505" s="2510">
        <f t="shared" si="1888"/>
        <v>0</v>
      </c>
      <c r="X505" s="2423">
        <f t="shared" si="1888"/>
        <v>0</v>
      </c>
      <c r="Y505" s="2421">
        <f t="shared" si="1888"/>
        <v>0</v>
      </c>
      <c r="Z505" s="2422">
        <f t="shared" si="1888"/>
        <v>0</v>
      </c>
      <c r="AA505" s="2444">
        <f t="shared" si="1888"/>
        <v>0</v>
      </c>
      <c r="AB505" s="2444">
        <f t="shared" si="1888"/>
        <v>0</v>
      </c>
      <c r="AC505" s="2423">
        <f t="shared" si="1888"/>
        <v>0</v>
      </c>
      <c r="AD505" s="2421">
        <f t="shared" si="1888"/>
        <v>0</v>
      </c>
      <c r="AE505" s="2421">
        <f t="shared" si="1888"/>
        <v>0</v>
      </c>
      <c r="AF505" s="2421">
        <f t="shared" si="1888"/>
        <v>0</v>
      </c>
      <c r="AG505" s="2422">
        <f t="shared" si="1888"/>
        <v>0</v>
      </c>
      <c r="AH505" s="2444">
        <f t="shared" si="1888"/>
        <v>0</v>
      </c>
      <c r="AI505" s="2420">
        <f t="shared" si="1888"/>
        <v>0</v>
      </c>
      <c r="AJ505" s="2421">
        <f t="shared" si="1888"/>
        <v>0</v>
      </c>
      <c r="AK505" s="2510">
        <f t="shared" si="1888"/>
        <v>0</v>
      </c>
      <c r="AL505" s="2444">
        <f t="shared" si="1888"/>
        <v>0</v>
      </c>
      <c r="AM505" s="2444">
        <f t="shared" si="1888"/>
        <v>0</v>
      </c>
      <c r="AN505" s="2444">
        <f t="shared" si="1888"/>
        <v>0</v>
      </c>
      <c r="AO505" s="2423">
        <f t="shared" si="1888"/>
        <v>0</v>
      </c>
      <c r="AP505" s="2421">
        <f t="shared" si="1888"/>
        <v>0</v>
      </c>
      <c r="AQ505" s="2421">
        <f t="shared" si="1888"/>
        <v>0</v>
      </c>
      <c r="AR505" s="2421">
        <f t="shared" si="1888"/>
        <v>0</v>
      </c>
      <c r="AS505" s="2422">
        <f t="shared" si="1888"/>
        <v>0</v>
      </c>
      <c r="AT505" s="2444">
        <f t="shared" si="1888"/>
        <v>0</v>
      </c>
      <c r="AU505" s="2444">
        <f t="shared" si="1888"/>
        <v>0</v>
      </c>
      <c r="AV505" s="184"/>
      <c r="AW505" s="2397" t="str">
        <f t="shared" ref="AW505:CA505" si="1889">AW209</f>
        <v>الإجمالي</v>
      </c>
      <c r="AX505" s="2459">
        <f t="shared" si="1889"/>
        <v>0</v>
      </c>
      <c r="AY505" s="2457">
        <f t="shared" si="1889"/>
        <v>0</v>
      </c>
      <c r="AZ505" s="2457">
        <f t="shared" si="1889"/>
        <v>0</v>
      </c>
      <c r="BA505" s="2457">
        <f t="shared" si="1889"/>
        <v>0</v>
      </c>
      <c r="BB505" s="2457">
        <f t="shared" si="1889"/>
        <v>0</v>
      </c>
      <c r="BC505" s="2457">
        <f t="shared" si="1889"/>
        <v>0</v>
      </c>
      <c r="BD505" s="2516">
        <f t="shared" si="1889"/>
        <v>0</v>
      </c>
      <c r="BE505" s="2459">
        <f t="shared" si="1889"/>
        <v>0</v>
      </c>
      <c r="BF505" s="2457">
        <f t="shared" si="1889"/>
        <v>0</v>
      </c>
      <c r="BG505" s="2457">
        <f t="shared" si="1889"/>
        <v>0</v>
      </c>
      <c r="BH505" s="2457">
        <f t="shared" si="1889"/>
        <v>0</v>
      </c>
      <c r="BI505" s="2457">
        <f t="shared" si="1889"/>
        <v>0</v>
      </c>
      <c r="BJ505" s="2457">
        <f t="shared" si="1889"/>
        <v>0</v>
      </c>
      <c r="BK505" s="2457">
        <f t="shared" si="1889"/>
        <v>0</v>
      </c>
      <c r="BL505" s="2516">
        <f t="shared" si="1889"/>
        <v>0</v>
      </c>
      <c r="BM505" s="2517">
        <f t="shared" si="1889"/>
        <v>0</v>
      </c>
      <c r="BN505" s="2398">
        <f t="shared" si="1889"/>
        <v>0</v>
      </c>
      <c r="BO505" s="2459">
        <f t="shared" si="1889"/>
        <v>0</v>
      </c>
      <c r="BP505" s="2457">
        <f t="shared" si="1889"/>
        <v>0</v>
      </c>
      <c r="BQ505" s="2457">
        <f t="shared" si="1889"/>
        <v>0</v>
      </c>
      <c r="BR505" s="2457">
        <f t="shared" si="1889"/>
        <v>0</v>
      </c>
      <c r="BS505" s="2516">
        <f t="shared" si="1889"/>
        <v>0</v>
      </c>
      <c r="BT505" s="2459">
        <f t="shared" si="1889"/>
        <v>0</v>
      </c>
      <c r="BU505" s="2457">
        <f t="shared" si="1889"/>
        <v>0</v>
      </c>
      <c r="BV505" s="2516">
        <f t="shared" si="1889"/>
        <v>0</v>
      </c>
      <c r="BW505" s="2517">
        <f t="shared" si="1889"/>
        <v>0</v>
      </c>
      <c r="BX505" s="2398">
        <f t="shared" si="1889"/>
        <v>0</v>
      </c>
      <c r="BY505" s="2459">
        <f t="shared" si="1889"/>
        <v>0</v>
      </c>
      <c r="BZ505" s="2516">
        <f t="shared" si="1889"/>
        <v>0</v>
      </c>
      <c r="CA505" s="2399">
        <f t="shared" si="1889"/>
        <v>0</v>
      </c>
      <c r="CB505" s="184"/>
      <c r="CC505" s="2398" t="str">
        <f t="shared" ref="CC505:CV505" si="1890">CC209</f>
        <v>المجموع</v>
      </c>
      <c r="CD505" s="2456">
        <f t="shared" si="1890"/>
        <v>0</v>
      </c>
      <c r="CE505" s="2457">
        <f t="shared" si="1890"/>
        <v>0</v>
      </c>
      <c r="CF505" s="2457">
        <f t="shared" si="1890"/>
        <v>0</v>
      </c>
      <c r="CG505" s="2398">
        <f t="shared" si="1890"/>
        <v>0</v>
      </c>
      <c r="CH505" s="2456">
        <f t="shared" si="1890"/>
        <v>0</v>
      </c>
      <c r="CI505" s="2457">
        <f t="shared" si="1890"/>
        <v>0</v>
      </c>
      <c r="CJ505" s="2457">
        <f t="shared" si="1890"/>
        <v>0</v>
      </c>
      <c r="CK505" s="2398">
        <f t="shared" si="1890"/>
        <v>0</v>
      </c>
      <c r="CL505" s="2456">
        <f t="shared" si="1890"/>
        <v>0</v>
      </c>
      <c r="CM505" s="2457">
        <f t="shared" si="1890"/>
        <v>0</v>
      </c>
      <c r="CN505" s="2457">
        <f t="shared" si="1890"/>
        <v>0</v>
      </c>
      <c r="CO505" s="2398">
        <f t="shared" si="1890"/>
        <v>0</v>
      </c>
      <c r="CP505" s="2456">
        <f t="shared" si="1890"/>
        <v>0</v>
      </c>
      <c r="CQ505" s="2457">
        <f t="shared" si="1890"/>
        <v>0</v>
      </c>
      <c r="CR505" s="2398">
        <f t="shared" si="1890"/>
        <v>0</v>
      </c>
      <c r="CS505" s="2456">
        <f t="shared" si="1890"/>
        <v>0</v>
      </c>
      <c r="CT505" s="2457">
        <f t="shared" si="1890"/>
        <v>0</v>
      </c>
      <c r="CU505" s="2457">
        <f t="shared" si="1890"/>
        <v>0</v>
      </c>
      <c r="CV505" s="2398">
        <f t="shared" si="1890"/>
        <v>0</v>
      </c>
      <c r="CW505" s="184"/>
      <c r="CX505" s="2420">
        <f t="shared" ref="CX505:DE505" si="1891">CX209</f>
        <v>0</v>
      </c>
      <c r="CY505" s="2421">
        <f t="shared" si="1891"/>
        <v>0</v>
      </c>
      <c r="CZ505" s="2422">
        <f t="shared" si="1891"/>
        <v>0</v>
      </c>
      <c r="DA505" s="2444">
        <f t="shared" si="1891"/>
        <v>0</v>
      </c>
      <c r="DB505" s="2423">
        <f t="shared" si="1891"/>
        <v>0</v>
      </c>
      <c r="DC505" s="2421">
        <f t="shared" si="1891"/>
        <v>0</v>
      </c>
      <c r="DD505" s="2422">
        <f t="shared" si="1891"/>
        <v>0</v>
      </c>
      <c r="DE505" s="2444">
        <f t="shared" si="1891"/>
        <v>0</v>
      </c>
      <c r="DF505" s="184"/>
      <c r="DG505" s="2444">
        <f>DG209</f>
        <v>0</v>
      </c>
      <c r="DH505" s="184"/>
      <c r="DI505" s="2443">
        <f>DI209</f>
        <v>0</v>
      </c>
      <c r="DJ505" s="2444">
        <f>DJ209</f>
        <v>0</v>
      </c>
      <c r="DK505" s="2445">
        <f>DK209</f>
        <v>0</v>
      </c>
      <c r="DL505" s="184"/>
      <c r="DM505" s="2444">
        <f>DM209</f>
        <v>0</v>
      </c>
      <c r="DN505" s="181"/>
      <c r="DO505" s="2521" t="str">
        <f t="shared" si="1836"/>
        <v>True</v>
      </c>
    </row>
    <row r="506" spans="1:119" s="234" customFormat="1" ht="39.9" customHeight="1">
      <c r="A506" s="181"/>
      <c r="B506" s="8638" t="s">
        <v>689</v>
      </c>
      <c r="C506" s="8639"/>
      <c r="D506" s="3012" t="str">
        <f>E225</f>
        <v>الأثنين</v>
      </c>
      <c r="E506" s="8465" t="str">
        <f>$C$225</f>
        <v>محمود عبد الحميد حمدي السيد منصور غيضان</v>
      </c>
      <c r="F506" s="8465"/>
      <c r="G506" s="8466"/>
      <c r="H506" s="2435">
        <f t="shared" ref="H506:AU506" si="1892">H230</f>
        <v>0</v>
      </c>
      <c r="I506" s="2436">
        <f t="shared" si="1892"/>
        <v>0</v>
      </c>
      <c r="J506" s="2437">
        <f t="shared" si="1892"/>
        <v>0</v>
      </c>
      <c r="K506" s="2435">
        <f t="shared" si="1892"/>
        <v>0</v>
      </c>
      <c r="L506" s="2436">
        <f t="shared" si="1892"/>
        <v>0</v>
      </c>
      <c r="M506" s="2506">
        <f t="shared" si="1892"/>
        <v>0</v>
      </c>
      <c r="N506" s="2435">
        <f t="shared" si="1892"/>
        <v>0</v>
      </c>
      <c r="O506" s="2506">
        <f t="shared" si="1892"/>
        <v>0</v>
      </c>
      <c r="P506" s="2435">
        <f t="shared" si="1892"/>
        <v>0</v>
      </c>
      <c r="Q506" s="2506">
        <f t="shared" si="1892"/>
        <v>0</v>
      </c>
      <c r="R506" s="2438">
        <f t="shared" si="1892"/>
        <v>0</v>
      </c>
      <c r="S506" s="2437">
        <f t="shared" si="1892"/>
        <v>0</v>
      </c>
      <c r="T506" s="2441">
        <f t="shared" si="1892"/>
        <v>0</v>
      </c>
      <c r="U506" s="2441">
        <f t="shared" si="1892"/>
        <v>0</v>
      </c>
      <c r="V506" s="2438">
        <f t="shared" si="1892"/>
        <v>0</v>
      </c>
      <c r="W506" s="2506">
        <f t="shared" si="1892"/>
        <v>0</v>
      </c>
      <c r="X506" s="2438">
        <f t="shared" si="1892"/>
        <v>0</v>
      </c>
      <c r="Y506" s="2436">
        <f t="shared" si="1892"/>
        <v>0</v>
      </c>
      <c r="Z506" s="2437">
        <f t="shared" si="1892"/>
        <v>0</v>
      </c>
      <c r="AA506" s="2441">
        <f t="shared" si="1892"/>
        <v>0</v>
      </c>
      <c r="AB506" s="2441">
        <f t="shared" si="1892"/>
        <v>0</v>
      </c>
      <c r="AC506" s="2438">
        <f t="shared" si="1892"/>
        <v>0</v>
      </c>
      <c r="AD506" s="2436">
        <f t="shared" si="1892"/>
        <v>0</v>
      </c>
      <c r="AE506" s="2436">
        <f t="shared" si="1892"/>
        <v>0</v>
      </c>
      <c r="AF506" s="2436">
        <f t="shared" si="1892"/>
        <v>0</v>
      </c>
      <c r="AG506" s="2437">
        <f t="shared" si="1892"/>
        <v>0</v>
      </c>
      <c r="AH506" s="2441">
        <f t="shared" si="1892"/>
        <v>0</v>
      </c>
      <c r="AI506" s="2435">
        <f t="shared" si="1892"/>
        <v>0</v>
      </c>
      <c r="AJ506" s="2436">
        <f t="shared" si="1892"/>
        <v>0</v>
      </c>
      <c r="AK506" s="2506">
        <f t="shared" si="1892"/>
        <v>0</v>
      </c>
      <c r="AL506" s="2441">
        <f t="shared" si="1892"/>
        <v>0</v>
      </c>
      <c r="AM506" s="2441">
        <f t="shared" si="1892"/>
        <v>0</v>
      </c>
      <c r="AN506" s="2441">
        <f t="shared" si="1892"/>
        <v>0</v>
      </c>
      <c r="AO506" s="2438">
        <f t="shared" si="1892"/>
        <v>0</v>
      </c>
      <c r="AP506" s="2436">
        <f t="shared" si="1892"/>
        <v>0</v>
      </c>
      <c r="AQ506" s="2436">
        <f t="shared" si="1892"/>
        <v>0</v>
      </c>
      <c r="AR506" s="2436">
        <f t="shared" si="1892"/>
        <v>0</v>
      </c>
      <c r="AS506" s="2437">
        <f t="shared" si="1892"/>
        <v>0</v>
      </c>
      <c r="AT506" s="2441">
        <f t="shared" si="1892"/>
        <v>0</v>
      </c>
      <c r="AU506" s="2441">
        <f t="shared" si="1892"/>
        <v>0</v>
      </c>
      <c r="AV506" s="184"/>
      <c r="AW506" s="2440" t="str">
        <f t="shared" ref="AW506:CA506" si="1893">AW230</f>
        <v>الإجمالي</v>
      </c>
      <c r="AX506" s="2435">
        <f t="shared" si="1893"/>
        <v>0</v>
      </c>
      <c r="AY506" s="2436">
        <f t="shared" si="1893"/>
        <v>0</v>
      </c>
      <c r="AZ506" s="2436">
        <f t="shared" si="1893"/>
        <v>0</v>
      </c>
      <c r="BA506" s="2436">
        <f t="shared" si="1893"/>
        <v>0</v>
      </c>
      <c r="BB506" s="2436">
        <f t="shared" si="1893"/>
        <v>0</v>
      </c>
      <c r="BC506" s="2436">
        <f t="shared" si="1893"/>
        <v>0</v>
      </c>
      <c r="BD506" s="2506">
        <f t="shared" si="1893"/>
        <v>0</v>
      </c>
      <c r="BE506" s="2435">
        <f t="shared" si="1893"/>
        <v>0</v>
      </c>
      <c r="BF506" s="2436">
        <f t="shared" si="1893"/>
        <v>0</v>
      </c>
      <c r="BG506" s="2436">
        <f t="shared" si="1893"/>
        <v>0</v>
      </c>
      <c r="BH506" s="2436">
        <f t="shared" si="1893"/>
        <v>0</v>
      </c>
      <c r="BI506" s="2436">
        <f t="shared" si="1893"/>
        <v>0</v>
      </c>
      <c r="BJ506" s="2436">
        <f t="shared" si="1893"/>
        <v>0</v>
      </c>
      <c r="BK506" s="2436">
        <f t="shared" si="1893"/>
        <v>0</v>
      </c>
      <c r="BL506" s="2506">
        <f t="shared" si="1893"/>
        <v>0</v>
      </c>
      <c r="BM506" s="2518">
        <f t="shared" si="1893"/>
        <v>0</v>
      </c>
      <c r="BN506" s="2441">
        <f t="shared" si="1893"/>
        <v>0</v>
      </c>
      <c r="BO506" s="2435">
        <f t="shared" si="1893"/>
        <v>0</v>
      </c>
      <c r="BP506" s="2436">
        <f t="shared" si="1893"/>
        <v>0</v>
      </c>
      <c r="BQ506" s="2436">
        <f t="shared" si="1893"/>
        <v>0</v>
      </c>
      <c r="BR506" s="2436">
        <f t="shared" si="1893"/>
        <v>0</v>
      </c>
      <c r="BS506" s="2506">
        <f t="shared" si="1893"/>
        <v>0</v>
      </c>
      <c r="BT506" s="2435">
        <f t="shared" si="1893"/>
        <v>0</v>
      </c>
      <c r="BU506" s="2436">
        <f t="shared" si="1893"/>
        <v>0</v>
      </c>
      <c r="BV506" s="2506">
        <f t="shared" si="1893"/>
        <v>0</v>
      </c>
      <c r="BW506" s="2518">
        <f t="shared" si="1893"/>
        <v>0</v>
      </c>
      <c r="BX506" s="2441">
        <f t="shared" si="1893"/>
        <v>0</v>
      </c>
      <c r="BY506" s="2435">
        <f t="shared" si="1893"/>
        <v>0</v>
      </c>
      <c r="BZ506" s="2506">
        <f t="shared" si="1893"/>
        <v>0</v>
      </c>
      <c r="CA506" s="2442">
        <f t="shared" si="1893"/>
        <v>0</v>
      </c>
      <c r="CB506" s="184"/>
      <c r="CC506" s="2441" t="str">
        <f t="shared" ref="CC506:CV506" si="1894">CC230</f>
        <v>المجموع</v>
      </c>
      <c r="CD506" s="2438">
        <f t="shared" si="1894"/>
        <v>0</v>
      </c>
      <c r="CE506" s="2436">
        <f t="shared" si="1894"/>
        <v>0</v>
      </c>
      <c r="CF506" s="2436">
        <f t="shared" si="1894"/>
        <v>0</v>
      </c>
      <c r="CG506" s="2441">
        <f t="shared" si="1894"/>
        <v>0</v>
      </c>
      <c r="CH506" s="2438">
        <f t="shared" si="1894"/>
        <v>0</v>
      </c>
      <c r="CI506" s="2436">
        <f t="shared" si="1894"/>
        <v>0</v>
      </c>
      <c r="CJ506" s="2436">
        <f t="shared" si="1894"/>
        <v>0</v>
      </c>
      <c r="CK506" s="2441">
        <f t="shared" si="1894"/>
        <v>0</v>
      </c>
      <c r="CL506" s="2438">
        <f t="shared" si="1894"/>
        <v>0</v>
      </c>
      <c r="CM506" s="2436">
        <f t="shared" si="1894"/>
        <v>0</v>
      </c>
      <c r="CN506" s="2436">
        <f t="shared" si="1894"/>
        <v>0</v>
      </c>
      <c r="CO506" s="2441">
        <f t="shared" si="1894"/>
        <v>0</v>
      </c>
      <c r="CP506" s="2438">
        <f t="shared" si="1894"/>
        <v>0</v>
      </c>
      <c r="CQ506" s="2436">
        <f t="shared" si="1894"/>
        <v>0</v>
      </c>
      <c r="CR506" s="2441">
        <f t="shared" si="1894"/>
        <v>0</v>
      </c>
      <c r="CS506" s="2438">
        <f t="shared" si="1894"/>
        <v>0</v>
      </c>
      <c r="CT506" s="2436">
        <f t="shared" si="1894"/>
        <v>0</v>
      </c>
      <c r="CU506" s="2436">
        <f t="shared" si="1894"/>
        <v>0</v>
      </c>
      <c r="CV506" s="2441">
        <f t="shared" si="1894"/>
        <v>0</v>
      </c>
      <c r="CW506" s="184"/>
      <c r="CX506" s="2424">
        <f t="shared" ref="CX506:DE506" si="1895">CX230</f>
        <v>0</v>
      </c>
      <c r="CY506" s="2425">
        <f t="shared" si="1895"/>
        <v>0</v>
      </c>
      <c r="CZ506" s="2426">
        <f t="shared" si="1895"/>
        <v>0</v>
      </c>
      <c r="DA506" s="2430">
        <f t="shared" si="1895"/>
        <v>0</v>
      </c>
      <c r="DB506" s="2427">
        <f t="shared" si="1895"/>
        <v>0</v>
      </c>
      <c r="DC506" s="2425">
        <f t="shared" si="1895"/>
        <v>0</v>
      </c>
      <c r="DD506" s="2426">
        <f t="shared" si="1895"/>
        <v>0</v>
      </c>
      <c r="DE506" s="2430">
        <f t="shared" si="1895"/>
        <v>0</v>
      </c>
      <c r="DF506" s="184"/>
      <c r="DG506" s="2430">
        <f>DG230</f>
        <v>0</v>
      </c>
      <c r="DH506" s="184"/>
      <c r="DI506" s="2515">
        <f>DI230</f>
        <v>0</v>
      </c>
      <c r="DJ506" s="2430">
        <f>DJ230</f>
        <v>0</v>
      </c>
      <c r="DK506" s="2439">
        <f>DK230</f>
        <v>0</v>
      </c>
      <c r="DL506" s="184"/>
      <c r="DM506" s="2430">
        <f>DM230</f>
        <v>0</v>
      </c>
      <c r="DN506" s="181"/>
      <c r="DO506" s="2519" t="str">
        <f t="shared" si="1836"/>
        <v>True</v>
      </c>
    </row>
    <row r="507" spans="1:119" s="234" customFormat="1" ht="39.9" customHeight="1" thickBot="1">
      <c r="A507" s="181"/>
      <c r="B507" s="8644" t="str">
        <f>"اجمالى د/2 اهناسيا "&amp;F238</f>
        <v>اجمالى د/2 اهناسيا مدني جزئي</v>
      </c>
      <c r="C507" s="8645"/>
      <c r="D507" s="3013" t="str">
        <f>E238</f>
        <v>الخميس</v>
      </c>
      <c r="E507" s="8467" t="str">
        <f>$C$238</f>
        <v>مصطفى عبد الفتاح سيد سعد سرور</v>
      </c>
      <c r="F507" s="8467"/>
      <c r="G507" s="8468"/>
      <c r="H507" s="2420">
        <f t="shared" ref="H507:AU507" si="1896">H243</f>
        <v>0</v>
      </c>
      <c r="I507" s="2421">
        <f t="shared" si="1896"/>
        <v>0</v>
      </c>
      <c r="J507" s="2422">
        <f t="shared" si="1896"/>
        <v>0</v>
      </c>
      <c r="K507" s="2420">
        <f t="shared" si="1896"/>
        <v>0</v>
      </c>
      <c r="L507" s="2421">
        <f t="shared" si="1896"/>
        <v>0</v>
      </c>
      <c r="M507" s="2510">
        <f t="shared" si="1896"/>
        <v>0</v>
      </c>
      <c r="N507" s="2420">
        <f t="shared" si="1896"/>
        <v>0</v>
      </c>
      <c r="O507" s="2510">
        <f t="shared" si="1896"/>
        <v>0</v>
      </c>
      <c r="P507" s="2420">
        <f t="shared" si="1896"/>
        <v>0</v>
      </c>
      <c r="Q507" s="2510">
        <f t="shared" si="1896"/>
        <v>0</v>
      </c>
      <c r="R507" s="2423">
        <f t="shared" si="1896"/>
        <v>0</v>
      </c>
      <c r="S507" s="2422">
        <f t="shared" si="1896"/>
        <v>0</v>
      </c>
      <c r="T507" s="2444">
        <f t="shared" si="1896"/>
        <v>0</v>
      </c>
      <c r="U507" s="2444">
        <f t="shared" si="1896"/>
        <v>0</v>
      </c>
      <c r="V507" s="2423">
        <f t="shared" si="1896"/>
        <v>0</v>
      </c>
      <c r="W507" s="2510">
        <f t="shared" si="1896"/>
        <v>0</v>
      </c>
      <c r="X507" s="2423">
        <f t="shared" si="1896"/>
        <v>0</v>
      </c>
      <c r="Y507" s="2421">
        <f t="shared" si="1896"/>
        <v>0</v>
      </c>
      <c r="Z507" s="2422">
        <f t="shared" si="1896"/>
        <v>0</v>
      </c>
      <c r="AA507" s="2444">
        <f t="shared" si="1896"/>
        <v>0</v>
      </c>
      <c r="AB507" s="2444">
        <f t="shared" si="1896"/>
        <v>0</v>
      </c>
      <c r="AC507" s="2423">
        <f t="shared" si="1896"/>
        <v>0</v>
      </c>
      <c r="AD507" s="2421">
        <f t="shared" si="1896"/>
        <v>0</v>
      </c>
      <c r="AE507" s="2421">
        <f t="shared" si="1896"/>
        <v>0</v>
      </c>
      <c r="AF507" s="2421">
        <f t="shared" si="1896"/>
        <v>0</v>
      </c>
      <c r="AG507" s="2422">
        <f t="shared" si="1896"/>
        <v>0</v>
      </c>
      <c r="AH507" s="2444">
        <f t="shared" si="1896"/>
        <v>0</v>
      </c>
      <c r="AI507" s="2420">
        <f t="shared" si="1896"/>
        <v>0</v>
      </c>
      <c r="AJ507" s="2421">
        <f t="shared" si="1896"/>
        <v>0</v>
      </c>
      <c r="AK507" s="2510">
        <f t="shared" si="1896"/>
        <v>0</v>
      </c>
      <c r="AL507" s="2444">
        <f t="shared" si="1896"/>
        <v>0</v>
      </c>
      <c r="AM507" s="2444">
        <f t="shared" si="1896"/>
        <v>0</v>
      </c>
      <c r="AN507" s="2444">
        <f t="shared" si="1896"/>
        <v>0</v>
      </c>
      <c r="AO507" s="2423">
        <f t="shared" si="1896"/>
        <v>0</v>
      </c>
      <c r="AP507" s="2421">
        <f t="shared" si="1896"/>
        <v>0</v>
      </c>
      <c r="AQ507" s="2421">
        <f t="shared" si="1896"/>
        <v>0</v>
      </c>
      <c r="AR507" s="2421">
        <f t="shared" si="1896"/>
        <v>0</v>
      </c>
      <c r="AS507" s="2422">
        <f t="shared" si="1896"/>
        <v>0</v>
      </c>
      <c r="AT507" s="2444">
        <f t="shared" si="1896"/>
        <v>0</v>
      </c>
      <c r="AU507" s="2444">
        <f t="shared" si="1896"/>
        <v>0</v>
      </c>
      <c r="AV507" s="184"/>
      <c r="AW507" s="2443" t="str">
        <f t="shared" ref="AW507:CA507" si="1897">AW243</f>
        <v>الإجمالي</v>
      </c>
      <c r="AX507" s="2420">
        <f t="shared" si="1897"/>
        <v>0</v>
      </c>
      <c r="AY507" s="2421">
        <f t="shared" si="1897"/>
        <v>0</v>
      </c>
      <c r="AZ507" s="2421">
        <f t="shared" si="1897"/>
        <v>0</v>
      </c>
      <c r="BA507" s="2421">
        <f t="shared" si="1897"/>
        <v>0</v>
      </c>
      <c r="BB507" s="2421">
        <f t="shared" si="1897"/>
        <v>0</v>
      </c>
      <c r="BC507" s="2421">
        <f t="shared" si="1897"/>
        <v>0</v>
      </c>
      <c r="BD507" s="2510">
        <f t="shared" si="1897"/>
        <v>0</v>
      </c>
      <c r="BE507" s="2420">
        <f t="shared" si="1897"/>
        <v>0</v>
      </c>
      <c r="BF507" s="2421">
        <f t="shared" si="1897"/>
        <v>0</v>
      </c>
      <c r="BG507" s="2421">
        <f t="shared" si="1897"/>
        <v>0</v>
      </c>
      <c r="BH507" s="2421">
        <f t="shared" si="1897"/>
        <v>0</v>
      </c>
      <c r="BI507" s="2421">
        <f t="shared" si="1897"/>
        <v>0</v>
      </c>
      <c r="BJ507" s="2421">
        <f t="shared" si="1897"/>
        <v>0</v>
      </c>
      <c r="BK507" s="2421">
        <f t="shared" si="1897"/>
        <v>0</v>
      </c>
      <c r="BL507" s="2510">
        <f t="shared" si="1897"/>
        <v>0</v>
      </c>
      <c r="BM507" s="2514">
        <f t="shared" si="1897"/>
        <v>0</v>
      </c>
      <c r="BN507" s="2444">
        <f t="shared" si="1897"/>
        <v>0</v>
      </c>
      <c r="BO507" s="2420">
        <f t="shared" si="1897"/>
        <v>0</v>
      </c>
      <c r="BP507" s="2421">
        <f t="shared" si="1897"/>
        <v>0</v>
      </c>
      <c r="BQ507" s="2421">
        <f t="shared" si="1897"/>
        <v>0</v>
      </c>
      <c r="BR507" s="2421">
        <f t="shared" si="1897"/>
        <v>0</v>
      </c>
      <c r="BS507" s="2510">
        <f t="shared" si="1897"/>
        <v>0</v>
      </c>
      <c r="BT507" s="2420">
        <f t="shared" si="1897"/>
        <v>0</v>
      </c>
      <c r="BU507" s="2421">
        <f t="shared" si="1897"/>
        <v>0</v>
      </c>
      <c r="BV507" s="2510">
        <f t="shared" si="1897"/>
        <v>0</v>
      </c>
      <c r="BW507" s="2514">
        <f t="shared" si="1897"/>
        <v>0</v>
      </c>
      <c r="BX507" s="2444">
        <f t="shared" si="1897"/>
        <v>0</v>
      </c>
      <c r="BY507" s="2420">
        <f t="shared" si="1897"/>
        <v>0</v>
      </c>
      <c r="BZ507" s="2510">
        <f t="shared" si="1897"/>
        <v>0</v>
      </c>
      <c r="CA507" s="2445">
        <f t="shared" si="1897"/>
        <v>0</v>
      </c>
      <c r="CB507" s="184"/>
      <c r="CC507" s="2444" t="str">
        <f t="shared" ref="CC507:CV507" si="1898">CC243</f>
        <v>المجموع</v>
      </c>
      <c r="CD507" s="2423">
        <f t="shared" si="1898"/>
        <v>0</v>
      </c>
      <c r="CE507" s="2421">
        <f t="shared" si="1898"/>
        <v>0</v>
      </c>
      <c r="CF507" s="2421">
        <f t="shared" si="1898"/>
        <v>0</v>
      </c>
      <c r="CG507" s="2444">
        <f t="shared" si="1898"/>
        <v>0</v>
      </c>
      <c r="CH507" s="2423">
        <f t="shared" si="1898"/>
        <v>0</v>
      </c>
      <c r="CI507" s="2421">
        <f t="shared" si="1898"/>
        <v>0</v>
      </c>
      <c r="CJ507" s="2421">
        <f t="shared" si="1898"/>
        <v>0</v>
      </c>
      <c r="CK507" s="2444">
        <f t="shared" si="1898"/>
        <v>0</v>
      </c>
      <c r="CL507" s="2423">
        <f t="shared" si="1898"/>
        <v>0</v>
      </c>
      <c r="CM507" s="2421">
        <f t="shared" si="1898"/>
        <v>0</v>
      </c>
      <c r="CN507" s="2421">
        <f t="shared" si="1898"/>
        <v>0</v>
      </c>
      <c r="CO507" s="2444">
        <f t="shared" si="1898"/>
        <v>0</v>
      </c>
      <c r="CP507" s="2423">
        <f t="shared" si="1898"/>
        <v>0</v>
      </c>
      <c r="CQ507" s="2421">
        <f t="shared" si="1898"/>
        <v>0</v>
      </c>
      <c r="CR507" s="2444">
        <f t="shared" si="1898"/>
        <v>0</v>
      </c>
      <c r="CS507" s="2423">
        <f t="shared" si="1898"/>
        <v>0</v>
      </c>
      <c r="CT507" s="2421">
        <f t="shared" si="1898"/>
        <v>0</v>
      </c>
      <c r="CU507" s="2421">
        <f t="shared" si="1898"/>
        <v>0</v>
      </c>
      <c r="CV507" s="2444">
        <f t="shared" si="1898"/>
        <v>0</v>
      </c>
      <c r="CW507" s="184"/>
      <c r="CX507" s="2459">
        <f t="shared" ref="CX507:DE507" si="1899">CX243</f>
        <v>0</v>
      </c>
      <c r="CY507" s="2457">
        <f t="shared" si="1899"/>
        <v>0</v>
      </c>
      <c r="CZ507" s="2458">
        <f t="shared" si="1899"/>
        <v>0</v>
      </c>
      <c r="DA507" s="2398">
        <f t="shared" si="1899"/>
        <v>0</v>
      </c>
      <c r="DB507" s="2456">
        <f t="shared" si="1899"/>
        <v>0</v>
      </c>
      <c r="DC507" s="2457">
        <f t="shared" si="1899"/>
        <v>0</v>
      </c>
      <c r="DD507" s="2458">
        <f t="shared" si="1899"/>
        <v>0</v>
      </c>
      <c r="DE507" s="2398">
        <f t="shared" si="1899"/>
        <v>0</v>
      </c>
      <c r="DF507" s="184"/>
      <c r="DG507" s="2398">
        <f>DG243</f>
        <v>0</v>
      </c>
      <c r="DH507" s="184"/>
      <c r="DI507" s="2397">
        <f>DI243</f>
        <v>0</v>
      </c>
      <c r="DJ507" s="2398">
        <f>DJ243</f>
        <v>0</v>
      </c>
      <c r="DK507" s="2399">
        <f>DK243</f>
        <v>0</v>
      </c>
      <c r="DL507" s="184"/>
      <c r="DM507" s="2398">
        <f>DM243</f>
        <v>0</v>
      </c>
      <c r="DN507" s="181"/>
      <c r="DO507" s="2521" t="str">
        <f t="shared" si="1836"/>
        <v>True</v>
      </c>
    </row>
    <row r="508" spans="1:119" s="234" customFormat="1" ht="39.9" customHeight="1">
      <c r="A508" s="181"/>
      <c r="B508" s="8638" t="s">
        <v>690</v>
      </c>
      <c r="C508" s="8639"/>
      <c r="D508" s="3012" t="str">
        <f>E259</f>
        <v>الأحد</v>
      </c>
      <c r="E508" s="8465" t="str">
        <f>$C$259</f>
        <v>محمد احمد شوقي عبد العظيم سيد</v>
      </c>
      <c r="F508" s="8465"/>
      <c r="G508" s="8466"/>
      <c r="H508" s="2435">
        <f t="shared" ref="H508:AU508" si="1900">H264</f>
        <v>0</v>
      </c>
      <c r="I508" s="2436">
        <f t="shared" si="1900"/>
        <v>0</v>
      </c>
      <c r="J508" s="2437">
        <f t="shared" si="1900"/>
        <v>0</v>
      </c>
      <c r="K508" s="2435">
        <f t="shared" si="1900"/>
        <v>0</v>
      </c>
      <c r="L508" s="2436">
        <f t="shared" si="1900"/>
        <v>0</v>
      </c>
      <c r="M508" s="2506">
        <f t="shared" si="1900"/>
        <v>0</v>
      </c>
      <c r="N508" s="2435">
        <f t="shared" si="1900"/>
        <v>0</v>
      </c>
      <c r="O508" s="2506">
        <f t="shared" si="1900"/>
        <v>0</v>
      </c>
      <c r="P508" s="2435">
        <f t="shared" si="1900"/>
        <v>0</v>
      </c>
      <c r="Q508" s="2506">
        <f t="shared" si="1900"/>
        <v>0</v>
      </c>
      <c r="R508" s="2438">
        <f t="shared" si="1900"/>
        <v>0</v>
      </c>
      <c r="S508" s="2437">
        <f t="shared" si="1900"/>
        <v>0</v>
      </c>
      <c r="T508" s="2441">
        <f t="shared" si="1900"/>
        <v>0</v>
      </c>
      <c r="U508" s="2441">
        <f t="shared" si="1900"/>
        <v>0</v>
      </c>
      <c r="V508" s="2438">
        <f t="shared" si="1900"/>
        <v>0</v>
      </c>
      <c r="W508" s="2506">
        <f t="shared" si="1900"/>
        <v>0</v>
      </c>
      <c r="X508" s="2438">
        <f t="shared" si="1900"/>
        <v>0</v>
      </c>
      <c r="Y508" s="2436">
        <f t="shared" si="1900"/>
        <v>0</v>
      </c>
      <c r="Z508" s="2437">
        <f t="shared" si="1900"/>
        <v>0</v>
      </c>
      <c r="AA508" s="2441">
        <f t="shared" si="1900"/>
        <v>0</v>
      </c>
      <c r="AB508" s="2441">
        <f t="shared" si="1900"/>
        <v>0</v>
      </c>
      <c r="AC508" s="2438">
        <f t="shared" si="1900"/>
        <v>0</v>
      </c>
      <c r="AD508" s="2436">
        <f t="shared" si="1900"/>
        <v>0</v>
      </c>
      <c r="AE508" s="2436">
        <f t="shared" si="1900"/>
        <v>0</v>
      </c>
      <c r="AF508" s="2436">
        <f t="shared" si="1900"/>
        <v>0</v>
      </c>
      <c r="AG508" s="2437">
        <f t="shared" si="1900"/>
        <v>0</v>
      </c>
      <c r="AH508" s="2441">
        <f t="shared" si="1900"/>
        <v>0</v>
      </c>
      <c r="AI508" s="2435">
        <f t="shared" si="1900"/>
        <v>0</v>
      </c>
      <c r="AJ508" s="2436">
        <f t="shared" si="1900"/>
        <v>0</v>
      </c>
      <c r="AK508" s="2506">
        <f t="shared" si="1900"/>
        <v>0</v>
      </c>
      <c r="AL508" s="2441">
        <f t="shared" si="1900"/>
        <v>0</v>
      </c>
      <c r="AM508" s="2441">
        <f t="shared" si="1900"/>
        <v>0</v>
      </c>
      <c r="AN508" s="2441">
        <f t="shared" si="1900"/>
        <v>0</v>
      </c>
      <c r="AO508" s="2438">
        <f t="shared" si="1900"/>
        <v>0</v>
      </c>
      <c r="AP508" s="2436">
        <f t="shared" si="1900"/>
        <v>0</v>
      </c>
      <c r="AQ508" s="2436">
        <f t="shared" si="1900"/>
        <v>0</v>
      </c>
      <c r="AR508" s="2436">
        <f t="shared" si="1900"/>
        <v>0</v>
      </c>
      <c r="AS508" s="2437">
        <f t="shared" si="1900"/>
        <v>0</v>
      </c>
      <c r="AT508" s="2441">
        <f t="shared" si="1900"/>
        <v>0</v>
      </c>
      <c r="AU508" s="2441">
        <f t="shared" si="1900"/>
        <v>0</v>
      </c>
      <c r="AV508" s="184"/>
      <c r="AW508" s="2515" t="str">
        <f t="shared" ref="AW508:CA508" si="1901">AW264</f>
        <v>الإجمالي</v>
      </c>
      <c r="AX508" s="2424">
        <f t="shared" si="1901"/>
        <v>0</v>
      </c>
      <c r="AY508" s="2425">
        <f t="shared" si="1901"/>
        <v>0</v>
      </c>
      <c r="AZ508" s="2425">
        <f t="shared" si="1901"/>
        <v>0</v>
      </c>
      <c r="BA508" s="2425">
        <f t="shared" si="1901"/>
        <v>0</v>
      </c>
      <c r="BB508" s="2425">
        <f t="shared" si="1901"/>
        <v>0</v>
      </c>
      <c r="BC508" s="2425">
        <f t="shared" si="1901"/>
        <v>0</v>
      </c>
      <c r="BD508" s="2428">
        <f t="shared" si="1901"/>
        <v>0</v>
      </c>
      <c r="BE508" s="2424">
        <f t="shared" si="1901"/>
        <v>0</v>
      </c>
      <c r="BF508" s="2425">
        <f t="shared" si="1901"/>
        <v>0</v>
      </c>
      <c r="BG508" s="2425">
        <f t="shared" si="1901"/>
        <v>0</v>
      </c>
      <c r="BH508" s="2425">
        <f t="shared" si="1901"/>
        <v>0</v>
      </c>
      <c r="BI508" s="2425">
        <f t="shared" si="1901"/>
        <v>0</v>
      </c>
      <c r="BJ508" s="2425">
        <f t="shared" si="1901"/>
        <v>0</v>
      </c>
      <c r="BK508" s="2425">
        <f t="shared" si="1901"/>
        <v>0</v>
      </c>
      <c r="BL508" s="2428">
        <f t="shared" si="1901"/>
        <v>0</v>
      </c>
      <c r="BM508" s="2429">
        <f t="shared" si="1901"/>
        <v>0</v>
      </c>
      <c r="BN508" s="2430">
        <f t="shared" si="1901"/>
        <v>0</v>
      </c>
      <c r="BO508" s="2424">
        <f t="shared" si="1901"/>
        <v>0</v>
      </c>
      <c r="BP508" s="2425">
        <f t="shared" si="1901"/>
        <v>0</v>
      </c>
      <c r="BQ508" s="2425">
        <f t="shared" si="1901"/>
        <v>0</v>
      </c>
      <c r="BR508" s="2425">
        <f t="shared" si="1901"/>
        <v>0</v>
      </c>
      <c r="BS508" s="2428">
        <f t="shared" si="1901"/>
        <v>0</v>
      </c>
      <c r="BT508" s="2424">
        <f t="shared" si="1901"/>
        <v>0</v>
      </c>
      <c r="BU508" s="2425">
        <f t="shared" si="1901"/>
        <v>0</v>
      </c>
      <c r="BV508" s="2428">
        <f t="shared" si="1901"/>
        <v>0</v>
      </c>
      <c r="BW508" s="2429">
        <f t="shared" si="1901"/>
        <v>0</v>
      </c>
      <c r="BX508" s="2430">
        <f t="shared" si="1901"/>
        <v>0</v>
      </c>
      <c r="BY508" s="2424">
        <f t="shared" si="1901"/>
        <v>0</v>
      </c>
      <c r="BZ508" s="2428">
        <f t="shared" si="1901"/>
        <v>0</v>
      </c>
      <c r="CA508" s="2439">
        <f t="shared" si="1901"/>
        <v>0</v>
      </c>
      <c r="CB508" s="184"/>
      <c r="CC508" s="2430" t="str">
        <f t="shared" ref="CC508:CV508" si="1902">CC264</f>
        <v>المجموع</v>
      </c>
      <c r="CD508" s="2427">
        <f t="shared" si="1902"/>
        <v>0</v>
      </c>
      <c r="CE508" s="2425">
        <f t="shared" si="1902"/>
        <v>0</v>
      </c>
      <c r="CF508" s="2425">
        <f t="shared" si="1902"/>
        <v>0</v>
      </c>
      <c r="CG508" s="2430">
        <f t="shared" si="1902"/>
        <v>0</v>
      </c>
      <c r="CH508" s="2427">
        <f t="shared" si="1902"/>
        <v>0</v>
      </c>
      <c r="CI508" s="2425">
        <f t="shared" si="1902"/>
        <v>0</v>
      </c>
      <c r="CJ508" s="2425">
        <f t="shared" si="1902"/>
        <v>0</v>
      </c>
      <c r="CK508" s="2430">
        <f t="shared" si="1902"/>
        <v>0</v>
      </c>
      <c r="CL508" s="2427">
        <f t="shared" si="1902"/>
        <v>0</v>
      </c>
      <c r="CM508" s="2425">
        <f t="shared" si="1902"/>
        <v>0</v>
      </c>
      <c r="CN508" s="2425">
        <f t="shared" si="1902"/>
        <v>0</v>
      </c>
      <c r="CO508" s="2430">
        <f t="shared" si="1902"/>
        <v>0</v>
      </c>
      <c r="CP508" s="2427">
        <f t="shared" si="1902"/>
        <v>0</v>
      </c>
      <c r="CQ508" s="2425">
        <f t="shared" si="1902"/>
        <v>0</v>
      </c>
      <c r="CR508" s="2430">
        <f t="shared" si="1902"/>
        <v>0</v>
      </c>
      <c r="CS508" s="2427">
        <f t="shared" si="1902"/>
        <v>0</v>
      </c>
      <c r="CT508" s="2425">
        <f t="shared" si="1902"/>
        <v>0</v>
      </c>
      <c r="CU508" s="2425">
        <f t="shared" si="1902"/>
        <v>0</v>
      </c>
      <c r="CV508" s="2430">
        <f t="shared" si="1902"/>
        <v>0</v>
      </c>
      <c r="CW508" s="184"/>
      <c r="CX508" s="2435">
        <f t="shared" ref="CX508:DE508" si="1903">CX264</f>
        <v>0</v>
      </c>
      <c r="CY508" s="2436">
        <f t="shared" si="1903"/>
        <v>0</v>
      </c>
      <c r="CZ508" s="2437">
        <f t="shared" si="1903"/>
        <v>0</v>
      </c>
      <c r="DA508" s="2441">
        <f t="shared" si="1903"/>
        <v>0</v>
      </c>
      <c r="DB508" s="2438">
        <f t="shared" si="1903"/>
        <v>0</v>
      </c>
      <c r="DC508" s="2436">
        <f t="shared" si="1903"/>
        <v>0</v>
      </c>
      <c r="DD508" s="2437">
        <f t="shared" si="1903"/>
        <v>0</v>
      </c>
      <c r="DE508" s="2441">
        <f t="shared" si="1903"/>
        <v>0</v>
      </c>
      <c r="DF508" s="184"/>
      <c r="DG508" s="2441">
        <f>DG264</f>
        <v>0</v>
      </c>
      <c r="DH508" s="184"/>
      <c r="DI508" s="2440">
        <f>DI264</f>
        <v>0</v>
      </c>
      <c r="DJ508" s="2441">
        <f>DJ264</f>
        <v>0</v>
      </c>
      <c r="DK508" s="2442">
        <f>DK264</f>
        <v>0</v>
      </c>
      <c r="DL508" s="184"/>
      <c r="DM508" s="2441">
        <f>DM264</f>
        <v>0</v>
      </c>
      <c r="DN508" s="181"/>
      <c r="DO508" s="2519" t="str">
        <f t="shared" si="1836"/>
        <v>True</v>
      </c>
    </row>
    <row r="509" spans="1:119" s="234" customFormat="1" ht="39.9" customHeight="1">
      <c r="A509" s="181"/>
      <c r="B509" s="8636" t="str">
        <f>"اجمالي د/2 ببا "&amp;F272</f>
        <v>اجمالي د/2 ببا مدني جزئي</v>
      </c>
      <c r="C509" s="8637"/>
      <c r="D509" s="3014" t="str">
        <f>E272</f>
        <v>الأربعاء</v>
      </c>
      <c r="E509" s="8469" t="str">
        <f>$C$272</f>
        <v>محمد سلامة عطية السمان</v>
      </c>
      <c r="F509" s="8469"/>
      <c r="G509" s="8470"/>
      <c r="H509" s="2431">
        <f t="shared" ref="H509:AU509" si="1904">H277</f>
        <v>0</v>
      </c>
      <c r="I509" s="2432">
        <f t="shared" si="1904"/>
        <v>0</v>
      </c>
      <c r="J509" s="2433">
        <f t="shared" si="1904"/>
        <v>0</v>
      </c>
      <c r="K509" s="2431">
        <f t="shared" si="1904"/>
        <v>0</v>
      </c>
      <c r="L509" s="2432">
        <f t="shared" si="1904"/>
        <v>0</v>
      </c>
      <c r="M509" s="2508">
        <f t="shared" si="1904"/>
        <v>0</v>
      </c>
      <c r="N509" s="2431">
        <f t="shared" si="1904"/>
        <v>0</v>
      </c>
      <c r="O509" s="2508">
        <f t="shared" si="1904"/>
        <v>0</v>
      </c>
      <c r="P509" s="2431">
        <f t="shared" si="1904"/>
        <v>0</v>
      </c>
      <c r="Q509" s="2508">
        <f t="shared" si="1904"/>
        <v>0</v>
      </c>
      <c r="R509" s="2434">
        <f t="shared" si="1904"/>
        <v>0</v>
      </c>
      <c r="S509" s="2433">
        <f t="shared" si="1904"/>
        <v>0</v>
      </c>
      <c r="T509" s="2395">
        <f t="shared" si="1904"/>
        <v>0</v>
      </c>
      <c r="U509" s="2395">
        <f t="shared" si="1904"/>
        <v>0</v>
      </c>
      <c r="V509" s="2434">
        <f t="shared" si="1904"/>
        <v>0</v>
      </c>
      <c r="W509" s="2508">
        <f t="shared" si="1904"/>
        <v>0</v>
      </c>
      <c r="X509" s="2434">
        <f t="shared" si="1904"/>
        <v>0</v>
      </c>
      <c r="Y509" s="2432">
        <f t="shared" si="1904"/>
        <v>0</v>
      </c>
      <c r="Z509" s="2433">
        <f t="shared" si="1904"/>
        <v>0</v>
      </c>
      <c r="AA509" s="2395">
        <f t="shared" si="1904"/>
        <v>0</v>
      </c>
      <c r="AB509" s="2395">
        <f t="shared" si="1904"/>
        <v>0</v>
      </c>
      <c r="AC509" s="2434">
        <f t="shared" si="1904"/>
        <v>0</v>
      </c>
      <c r="AD509" s="2432">
        <f t="shared" si="1904"/>
        <v>0</v>
      </c>
      <c r="AE509" s="2432">
        <f t="shared" si="1904"/>
        <v>0</v>
      </c>
      <c r="AF509" s="2432">
        <f t="shared" si="1904"/>
        <v>0</v>
      </c>
      <c r="AG509" s="2433">
        <f t="shared" si="1904"/>
        <v>0</v>
      </c>
      <c r="AH509" s="2395">
        <f t="shared" si="1904"/>
        <v>0</v>
      </c>
      <c r="AI509" s="2431">
        <f t="shared" si="1904"/>
        <v>0</v>
      </c>
      <c r="AJ509" s="2432">
        <f t="shared" si="1904"/>
        <v>0</v>
      </c>
      <c r="AK509" s="2508">
        <f t="shared" si="1904"/>
        <v>0</v>
      </c>
      <c r="AL509" s="2395">
        <f t="shared" si="1904"/>
        <v>0</v>
      </c>
      <c r="AM509" s="2395">
        <f t="shared" si="1904"/>
        <v>0</v>
      </c>
      <c r="AN509" s="2395">
        <f t="shared" si="1904"/>
        <v>0</v>
      </c>
      <c r="AO509" s="2434">
        <f t="shared" si="1904"/>
        <v>0</v>
      </c>
      <c r="AP509" s="2432">
        <f t="shared" si="1904"/>
        <v>0</v>
      </c>
      <c r="AQ509" s="2432">
        <f t="shared" si="1904"/>
        <v>0</v>
      </c>
      <c r="AR509" s="2432">
        <f t="shared" si="1904"/>
        <v>0</v>
      </c>
      <c r="AS509" s="2433">
        <f t="shared" si="1904"/>
        <v>0</v>
      </c>
      <c r="AT509" s="2395">
        <f t="shared" si="1904"/>
        <v>0</v>
      </c>
      <c r="AU509" s="2395">
        <f t="shared" si="1904"/>
        <v>0</v>
      </c>
      <c r="AV509" s="184"/>
      <c r="AW509" s="2394" t="str">
        <f t="shared" ref="AW509:CA509" si="1905">AW277</f>
        <v>الإجمالي</v>
      </c>
      <c r="AX509" s="2431">
        <f t="shared" si="1905"/>
        <v>0</v>
      </c>
      <c r="AY509" s="2432">
        <f t="shared" si="1905"/>
        <v>0</v>
      </c>
      <c r="AZ509" s="2432">
        <f t="shared" si="1905"/>
        <v>0</v>
      </c>
      <c r="BA509" s="2432">
        <f t="shared" si="1905"/>
        <v>0</v>
      </c>
      <c r="BB509" s="2432">
        <f t="shared" si="1905"/>
        <v>0</v>
      </c>
      <c r="BC509" s="2432">
        <f t="shared" si="1905"/>
        <v>0</v>
      </c>
      <c r="BD509" s="2508">
        <f t="shared" si="1905"/>
        <v>0</v>
      </c>
      <c r="BE509" s="2431">
        <f t="shared" si="1905"/>
        <v>0</v>
      </c>
      <c r="BF509" s="2432">
        <f t="shared" si="1905"/>
        <v>0</v>
      </c>
      <c r="BG509" s="2432">
        <f t="shared" si="1905"/>
        <v>0</v>
      </c>
      <c r="BH509" s="2432">
        <f t="shared" si="1905"/>
        <v>0</v>
      </c>
      <c r="BI509" s="2432">
        <f t="shared" si="1905"/>
        <v>0</v>
      </c>
      <c r="BJ509" s="2432">
        <f t="shared" si="1905"/>
        <v>0</v>
      </c>
      <c r="BK509" s="2432">
        <f t="shared" si="1905"/>
        <v>0</v>
      </c>
      <c r="BL509" s="2508">
        <f t="shared" si="1905"/>
        <v>0</v>
      </c>
      <c r="BM509" s="2393">
        <f t="shared" si="1905"/>
        <v>0</v>
      </c>
      <c r="BN509" s="2395">
        <f t="shared" si="1905"/>
        <v>0</v>
      </c>
      <c r="BO509" s="2431">
        <f t="shared" si="1905"/>
        <v>0</v>
      </c>
      <c r="BP509" s="2432">
        <f t="shared" si="1905"/>
        <v>0</v>
      </c>
      <c r="BQ509" s="2432">
        <f t="shared" si="1905"/>
        <v>0</v>
      </c>
      <c r="BR509" s="2432">
        <f t="shared" si="1905"/>
        <v>0</v>
      </c>
      <c r="BS509" s="2508">
        <f t="shared" si="1905"/>
        <v>0</v>
      </c>
      <c r="BT509" s="2431">
        <f t="shared" si="1905"/>
        <v>0</v>
      </c>
      <c r="BU509" s="2432">
        <f t="shared" si="1905"/>
        <v>0</v>
      </c>
      <c r="BV509" s="2508">
        <f t="shared" si="1905"/>
        <v>0</v>
      </c>
      <c r="BW509" s="2393">
        <f t="shared" si="1905"/>
        <v>0</v>
      </c>
      <c r="BX509" s="2395">
        <f t="shared" si="1905"/>
        <v>0</v>
      </c>
      <c r="BY509" s="2431">
        <f t="shared" si="1905"/>
        <v>0</v>
      </c>
      <c r="BZ509" s="2508">
        <f t="shared" si="1905"/>
        <v>0</v>
      </c>
      <c r="CA509" s="2396">
        <f t="shared" si="1905"/>
        <v>0</v>
      </c>
      <c r="CB509" s="184"/>
      <c r="CC509" s="2395" t="str">
        <f t="shared" ref="CC509:CV509" si="1906">CC277</f>
        <v>المجموع</v>
      </c>
      <c r="CD509" s="2434">
        <f t="shared" si="1906"/>
        <v>0</v>
      </c>
      <c r="CE509" s="2432">
        <f t="shared" si="1906"/>
        <v>0</v>
      </c>
      <c r="CF509" s="2432">
        <f t="shared" si="1906"/>
        <v>0</v>
      </c>
      <c r="CG509" s="2395">
        <f t="shared" si="1906"/>
        <v>0</v>
      </c>
      <c r="CH509" s="2434">
        <f t="shared" si="1906"/>
        <v>0</v>
      </c>
      <c r="CI509" s="2432">
        <f t="shared" si="1906"/>
        <v>0</v>
      </c>
      <c r="CJ509" s="2432">
        <f t="shared" si="1906"/>
        <v>0</v>
      </c>
      <c r="CK509" s="2395">
        <f t="shared" si="1906"/>
        <v>0</v>
      </c>
      <c r="CL509" s="2434">
        <f t="shared" si="1906"/>
        <v>0</v>
      </c>
      <c r="CM509" s="2432">
        <f t="shared" si="1906"/>
        <v>0</v>
      </c>
      <c r="CN509" s="2432">
        <f t="shared" si="1906"/>
        <v>0</v>
      </c>
      <c r="CO509" s="2395">
        <f t="shared" si="1906"/>
        <v>0</v>
      </c>
      <c r="CP509" s="2434">
        <f t="shared" si="1906"/>
        <v>0</v>
      </c>
      <c r="CQ509" s="2432">
        <f t="shared" si="1906"/>
        <v>0</v>
      </c>
      <c r="CR509" s="2395">
        <f t="shared" si="1906"/>
        <v>0</v>
      </c>
      <c r="CS509" s="2434">
        <f t="shared" si="1906"/>
        <v>0</v>
      </c>
      <c r="CT509" s="2432">
        <f t="shared" si="1906"/>
        <v>0</v>
      </c>
      <c r="CU509" s="2432">
        <f t="shared" si="1906"/>
        <v>0</v>
      </c>
      <c r="CV509" s="2395">
        <f t="shared" si="1906"/>
        <v>0</v>
      </c>
      <c r="CW509" s="184"/>
      <c r="CX509" s="2431">
        <f t="shared" ref="CX509:DE509" si="1907">CX277</f>
        <v>0</v>
      </c>
      <c r="CY509" s="2432">
        <f t="shared" si="1907"/>
        <v>0</v>
      </c>
      <c r="CZ509" s="2433">
        <f t="shared" si="1907"/>
        <v>0</v>
      </c>
      <c r="DA509" s="2395">
        <f t="shared" si="1907"/>
        <v>0</v>
      </c>
      <c r="DB509" s="2434">
        <f t="shared" si="1907"/>
        <v>0</v>
      </c>
      <c r="DC509" s="2432">
        <f t="shared" si="1907"/>
        <v>0</v>
      </c>
      <c r="DD509" s="2433">
        <f t="shared" si="1907"/>
        <v>0</v>
      </c>
      <c r="DE509" s="2395">
        <f t="shared" si="1907"/>
        <v>0</v>
      </c>
      <c r="DF509" s="184"/>
      <c r="DG509" s="2395">
        <f>DG277</f>
        <v>0</v>
      </c>
      <c r="DH509" s="184"/>
      <c r="DI509" s="2394">
        <f>DI277</f>
        <v>0</v>
      </c>
      <c r="DJ509" s="2395">
        <f>DJ277</f>
        <v>0</v>
      </c>
      <c r="DK509" s="2396">
        <f>DK277</f>
        <v>0</v>
      </c>
      <c r="DL509" s="184"/>
      <c r="DM509" s="2395">
        <f>DM277</f>
        <v>0</v>
      </c>
      <c r="DN509" s="181"/>
      <c r="DO509" s="2520" t="str">
        <f t="shared" si="1836"/>
        <v>True</v>
      </c>
    </row>
    <row r="510" spans="1:119" s="234" customFormat="1" ht="39.9" customHeight="1" thickBot="1">
      <c r="A510" s="181"/>
      <c r="B510" s="8644" t="s">
        <v>691</v>
      </c>
      <c r="C510" s="8645"/>
      <c r="D510" s="3013" t="str">
        <f>E293</f>
        <v>الثلاثاء</v>
      </c>
      <c r="E510" s="8467" t="str">
        <f>$C$293</f>
        <v>مصطفى محمد سيد محمد عطوة</v>
      </c>
      <c r="F510" s="8467"/>
      <c r="G510" s="8468"/>
      <c r="H510" s="2420">
        <f t="shared" ref="H510:AU510" si="1908">H298</f>
        <v>0</v>
      </c>
      <c r="I510" s="2421">
        <f t="shared" si="1908"/>
        <v>0</v>
      </c>
      <c r="J510" s="2422">
        <f t="shared" si="1908"/>
        <v>0</v>
      </c>
      <c r="K510" s="2420">
        <f t="shared" si="1908"/>
        <v>0</v>
      </c>
      <c r="L510" s="2421">
        <f t="shared" si="1908"/>
        <v>0</v>
      </c>
      <c r="M510" s="2510">
        <f t="shared" si="1908"/>
        <v>0</v>
      </c>
      <c r="N510" s="2420">
        <f t="shared" si="1908"/>
        <v>0</v>
      </c>
      <c r="O510" s="2510">
        <f t="shared" si="1908"/>
        <v>0</v>
      </c>
      <c r="P510" s="2420">
        <f t="shared" si="1908"/>
        <v>0</v>
      </c>
      <c r="Q510" s="2510">
        <f t="shared" si="1908"/>
        <v>0</v>
      </c>
      <c r="R510" s="2423">
        <f t="shared" si="1908"/>
        <v>0</v>
      </c>
      <c r="S510" s="2422">
        <f t="shared" si="1908"/>
        <v>0</v>
      </c>
      <c r="T510" s="2444">
        <f t="shared" si="1908"/>
        <v>0</v>
      </c>
      <c r="U510" s="2444">
        <f t="shared" si="1908"/>
        <v>0</v>
      </c>
      <c r="V510" s="2423">
        <f t="shared" si="1908"/>
        <v>0</v>
      </c>
      <c r="W510" s="2510">
        <f t="shared" si="1908"/>
        <v>0</v>
      </c>
      <c r="X510" s="2423">
        <f t="shared" si="1908"/>
        <v>0</v>
      </c>
      <c r="Y510" s="2421">
        <f t="shared" si="1908"/>
        <v>0</v>
      </c>
      <c r="Z510" s="2422">
        <f t="shared" si="1908"/>
        <v>0</v>
      </c>
      <c r="AA510" s="2444">
        <f t="shared" si="1908"/>
        <v>0</v>
      </c>
      <c r="AB510" s="2444">
        <f t="shared" si="1908"/>
        <v>0</v>
      </c>
      <c r="AC510" s="2423">
        <f t="shared" si="1908"/>
        <v>0</v>
      </c>
      <c r="AD510" s="2421">
        <f t="shared" si="1908"/>
        <v>0</v>
      </c>
      <c r="AE510" s="2421">
        <f t="shared" si="1908"/>
        <v>0</v>
      </c>
      <c r="AF510" s="2421">
        <f t="shared" si="1908"/>
        <v>0</v>
      </c>
      <c r="AG510" s="2422">
        <f t="shared" si="1908"/>
        <v>0</v>
      </c>
      <c r="AH510" s="2444">
        <f t="shared" si="1908"/>
        <v>0</v>
      </c>
      <c r="AI510" s="2420">
        <f t="shared" si="1908"/>
        <v>0</v>
      </c>
      <c r="AJ510" s="2421">
        <f t="shared" si="1908"/>
        <v>0</v>
      </c>
      <c r="AK510" s="2510">
        <f t="shared" si="1908"/>
        <v>0</v>
      </c>
      <c r="AL510" s="2444">
        <f t="shared" si="1908"/>
        <v>0</v>
      </c>
      <c r="AM510" s="2444">
        <f t="shared" si="1908"/>
        <v>0</v>
      </c>
      <c r="AN510" s="2444">
        <f t="shared" si="1908"/>
        <v>0</v>
      </c>
      <c r="AO510" s="2423">
        <f t="shared" si="1908"/>
        <v>0</v>
      </c>
      <c r="AP510" s="2421">
        <f t="shared" si="1908"/>
        <v>0</v>
      </c>
      <c r="AQ510" s="2421">
        <f t="shared" si="1908"/>
        <v>0</v>
      </c>
      <c r="AR510" s="2421">
        <f t="shared" si="1908"/>
        <v>0</v>
      </c>
      <c r="AS510" s="2422">
        <f t="shared" si="1908"/>
        <v>0</v>
      </c>
      <c r="AT510" s="2444">
        <f t="shared" si="1908"/>
        <v>0</v>
      </c>
      <c r="AU510" s="2444">
        <f t="shared" si="1908"/>
        <v>0</v>
      </c>
      <c r="AV510" s="184"/>
      <c r="AW510" s="2397" t="str">
        <f t="shared" ref="AW510:CA510" si="1909">AW298</f>
        <v>الإجمالي</v>
      </c>
      <c r="AX510" s="2459">
        <f t="shared" si="1909"/>
        <v>0</v>
      </c>
      <c r="AY510" s="2457">
        <f t="shared" si="1909"/>
        <v>0</v>
      </c>
      <c r="AZ510" s="2457">
        <f t="shared" si="1909"/>
        <v>0</v>
      </c>
      <c r="BA510" s="2457">
        <f t="shared" si="1909"/>
        <v>0</v>
      </c>
      <c r="BB510" s="2457">
        <f t="shared" si="1909"/>
        <v>0</v>
      </c>
      <c r="BC510" s="2457">
        <f t="shared" si="1909"/>
        <v>0</v>
      </c>
      <c r="BD510" s="2516">
        <f t="shared" si="1909"/>
        <v>0</v>
      </c>
      <c r="BE510" s="2459">
        <f t="shared" si="1909"/>
        <v>0</v>
      </c>
      <c r="BF510" s="2457">
        <f t="shared" si="1909"/>
        <v>0</v>
      </c>
      <c r="BG510" s="2457">
        <f t="shared" si="1909"/>
        <v>0</v>
      </c>
      <c r="BH510" s="2457">
        <f t="shared" si="1909"/>
        <v>0</v>
      </c>
      <c r="BI510" s="2457">
        <f t="shared" si="1909"/>
        <v>0</v>
      </c>
      <c r="BJ510" s="2457">
        <f t="shared" si="1909"/>
        <v>0</v>
      </c>
      <c r="BK510" s="2457">
        <f t="shared" si="1909"/>
        <v>0</v>
      </c>
      <c r="BL510" s="2516">
        <f t="shared" si="1909"/>
        <v>0</v>
      </c>
      <c r="BM510" s="2517">
        <f t="shared" si="1909"/>
        <v>0</v>
      </c>
      <c r="BN510" s="2398">
        <f t="shared" si="1909"/>
        <v>0</v>
      </c>
      <c r="BO510" s="2459">
        <f t="shared" si="1909"/>
        <v>0</v>
      </c>
      <c r="BP510" s="2457">
        <f t="shared" si="1909"/>
        <v>0</v>
      </c>
      <c r="BQ510" s="2457">
        <f t="shared" si="1909"/>
        <v>0</v>
      </c>
      <c r="BR510" s="2457">
        <f t="shared" si="1909"/>
        <v>0</v>
      </c>
      <c r="BS510" s="2516">
        <f t="shared" si="1909"/>
        <v>0</v>
      </c>
      <c r="BT510" s="2459">
        <f t="shared" si="1909"/>
        <v>0</v>
      </c>
      <c r="BU510" s="2457">
        <f t="shared" si="1909"/>
        <v>0</v>
      </c>
      <c r="BV510" s="2516">
        <f t="shared" si="1909"/>
        <v>0</v>
      </c>
      <c r="BW510" s="2517">
        <f t="shared" si="1909"/>
        <v>0</v>
      </c>
      <c r="BX510" s="2398">
        <f t="shared" si="1909"/>
        <v>0</v>
      </c>
      <c r="BY510" s="2459">
        <f t="shared" si="1909"/>
        <v>0</v>
      </c>
      <c r="BZ510" s="2516">
        <f t="shared" si="1909"/>
        <v>0</v>
      </c>
      <c r="CA510" s="2399">
        <f t="shared" si="1909"/>
        <v>0</v>
      </c>
      <c r="CB510" s="184"/>
      <c r="CC510" s="2398" t="str">
        <f t="shared" ref="CC510:CV510" si="1910">CC298</f>
        <v>المجموع</v>
      </c>
      <c r="CD510" s="2456">
        <f t="shared" si="1910"/>
        <v>0</v>
      </c>
      <c r="CE510" s="2457">
        <f t="shared" si="1910"/>
        <v>0</v>
      </c>
      <c r="CF510" s="2457">
        <f t="shared" si="1910"/>
        <v>0</v>
      </c>
      <c r="CG510" s="2398">
        <f t="shared" si="1910"/>
        <v>0</v>
      </c>
      <c r="CH510" s="2456">
        <f t="shared" si="1910"/>
        <v>0</v>
      </c>
      <c r="CI510" s="2457">
        <f t="shared" si="1910"/>
        <v>0</v>
      </c>
      <c r="CJ510" s="2457">
        <f t="shared" si="1910"/>
        <v>0</v>
      </c>
      <c r="CK510" s="2398">
        <f t="shared" si="1910"/>
        <v>0</v>
      </c>
      <c r="CL510" s="2456">
        <f t="shared" si="1910"/>
        <v>0</v>
      </c>
      <c r="CM510" s="2457">
        <f t="shared" si="1910"/>
        <v>0</v>
      </c>
      <c r="CN510" s="2457">
        <f t="shared" si="1910"/>
        <v>0</v>
      </c>
      <c r="CO510" s="2398">
        <f t="shared" si="1910"/>
        <v>0</v>
      </c>
      <c r="CP510" s="2456">
        <f t="shared" si="1910"/>
        <v>0</v>
      </c>
      <c r="CQ510" s="2457">
        <f t="shared" si="1910"/>
        <v>0</v>
      </c>
      <c r="CR510" s="2398">
        <f t="shared" si="1910"/>
        <v>0</v>
      </c>
      <c r="CS510" s="2456">
        <f t="shared" si="1910"/>
        <v>0</v>
      </c>
      <c r="CT510" s="2457">
        <f t="shared" si="1910"/>
        <v>0</v>
      </c>
      <c r="CU510" s="2457">
        <f t="shared" si="1910"/>
        <v>0</v>
      </c>
      <c r="CV510" s="2398">
        <f t="shared" si="1910"/>
        <v>0</v>
      </c>
      <c r="CW510" s="184"/>
      <c r="CX510" s="2420">
        <f t="shared" ref="CX510:DE510" si="1911">CX298</f>
        <v>0</v>
      </c>
      <c r="CY510" s="2421">
        <f t="shared" si="1911"/>
        <v>0</v>
      </c>
      <c r="CZ510" s="2422">
        <f t="shared" si="1911"/>
        <v>0</v>
      </c>
      <c r="DA510" s="2444">
        <f t="shared" si="1911"/>
        <v>0</v>
      </c>
      <c r="DB510" s="2423">
        <f t="shared" si="1911"/>
        <v>0</v>
      </c>
      <c r="DC510" s="2421">
        <f t="shared" si="1911"/>
        <v>0</v>
      </c>
      <c r="DD510" s="2422">
        <f t="shared" si="1911"/>
        <v>0</v>
      </c>
      <c r="DE510" s="2444">
        <f t="shared" si="1911"/>
        <v>0</v>
      </c>
      <c r="DF510" s="184"/>
      <c r="DG510" s="2444">
        <f>DG298</f>
        <v>0</v>
      </c>
      <c r="DH510" s="184"/>
      <c r="DI510" s="2443">
        <f>DI298</f>
        <v>0</v>
      </c>
      <c r="DJ510" s="2444">
        <f>DJ298</f>
        <v>0</v>
      </c>
      <c r="DK510" s="2445">
        <f>DK298</f>
        <v>0</v>
      </c>
      <c r="DL510" s="184"/>
      <c r="DM510" s="2444">
        <f>DM298</f>
        <v>0</v>
      </c>
      <c r="DN510" s="181"/>
      <c r="DO510" s="2521" t="str">
        <f t="shared" si="1836"/>
        <v>True</v>
      </c>
    </row>
    <row r="511" spans="1:119" s="234" customFormat="1" ht="39.9" customHeight="1">
      <c r="A511" s="181"/>
      <c r="B511" s="8638" t="s">
        <v>692</v>
      </c>
      <c r="C511" s="8639"/>
      <c r="D511" s="3012" t="str">
        <f>E306</f>
        <v>الأثنين</v>
      </c>
      <c r="E511" s="8465" t="str">
        <f>$C$306</f>
        <v>مصطفى عمر صالح حسين</v>
      </c>
      <c r="F511" s="8465"/>
      <c r="G511" s="8466"/>
      <c r="H511" s="2435">
        <f t="shared" ref="H511:AU511" si="1912">H311</f>
        <v>0</v>
      </c>
      <c r="I511" s="2436">
        <f t="shared" si="1912"/>
        <v>0</v>
      </c>
      <c r="J511" s="2437">
        <f t="shared" si="1912"/>
        <v>0</v>
      </c>
      <c r="K511" s="2435">
        <f t="shared" si="1912"/>
        <v>0</v>
      </c>
      <c r="L511" s="2436">
        <f t="shared" si="1912"/>
        <v>0</v>
      </c>
      <c r="M511" s="2506">
        <f t="shared" si="1912"/>
        <v>0</v>
      </c>
      <c r="N511" s="2435">
        <f t="shared" si="1912"/>
        <v>0</v>
      </c>
      <c r="O511" s="2506">
        <f t="shared" si="1912"/>
        <v>0</v>
      </c>
      <c r="P511" s="2435">
        <f t="shared" si="1912"/>
        <v>0</v>
      </c>
      <c r="Q511" s="2506">
        <f t="shared" si="1912"/>
        <v>0</v>
      </c>
      <c r="R511" s="2438">
        <f t="shared" si="1912"/>
        <v>0</v>
      </c>
      <c r="S511" s="2437">
        <f t="shared" si="1912"/>
        <v>0</v>
      </c>
      <c r="T511" s="2441">
        <f t="shared" si="1912"/>
        <v>0</v>
      </c>
      <c r="U511" s="2441">
        <f t="shared" si="1912"/>
        <v>0</v>
      </c>
      <c r="V511" s="2438">
        <f t="shared" si="1912"/>
        <v>0</v>
      </c>
      <c r="W511" s="2506">
        <f t="shared" si="1912"/>
        <v>0</v>
      </c>
      <c r="X511" s="2438">
        <f t="shared" si="1912"/>
        <v>0</v>
      </c>
      <c r="Y511" s="2436">
        <f t="shared" si="1912"/>
        <v>0</v>
      </c>
      <c r="Z511" s="2437">
        <f t="shared" si="1912"/>
        <v>0</v>
      </c>
      <c r="AA511" s="2441">
        <f t="shared" si="1912"/>
        <v>0</v>
      </c>
      <c r="AB511" s="2441">
        <f t="shared" si="1912"/>
        <v>0</v>
      </c>
      <c r="AC511" s="2438">
        <f t="shared" si="1912"/>
        <v>0</v>
      </c>
      <c r="AD511" s="2436">
        <f t="shared" si="1912"/>
        <v>0</v>
      </c>
      <c r="AE511" s="2436">
        <f t="shared" si="1912"/>
        <v>0</v>
      </c>
      <c r="AF511" s="2436">
        <f t="shared" si="1912"/>
        <v>0</v>
      </c>
      <c r="AG511" s="2437">
        <f t="shared" si="1912"/>
        <v>0</v>
      </c>
      <c r="AH511" s="2441">
        <f t="shared" si="1912"/>
        <v>0</v>
      </c>
      <c r="AI511" s="2435">
        <f t="shared" si="1912"/>
        <v>0</v>
      </c>
      <c r="AJ511" s="2436">
        <f t="shared" si="1912"/>
        <v>0</v>
      </c>
      <c r="AK511" s="2506">
        <f t="shared" si="1912"/>
        <v>0</v>
      </c>
      <c r="AL511" s="2441">
        <f t="shared" si="1912"/>
        <v>0</v>
      </c>
      <c r="AM511" s="2441">
        <f t="shared" si="1912"/>
        <v>0</v>
      </c>
      <c r="AN511" s="2441">
        <f t="shared" si="1912"/>
        <v>0</v>
      </c>
      <c r="AO511" s="2438">
        <f t="shared" si="1912"/>
        <v>0</v>
      </c>
      <c r="AP511" s="2436">
        <f t="shared" si="1912"/>
        <v>0</v>
      </c>
      <c r="AQ511" s="2436">
        <f t="shared" si="1912"/>
        <v>0</v>
      </c>
      <c r="AR511" s="2436">
        <f t="shared" si="1912"/>
        <v>0</v>
      </c>
      <c r="AS511" s="2437">
        <f t="shared" si="1912"/>
        <v>0</v>
      </c>
      <c r="AT511" s="2441">
        <f t="shared" si="1912"/>
        <v>0</v>
      </c>
      <c r="AU511" s="2441">
        <f t="shared" si="1912"/>
        <v>0</v>
      </c>
      <c r="AV511" s="184"/>
      <c r="AW511" s="2440" t="str">
        <f t="shared" ref="AW511:CA511" si="1913">AW311</f>
        <v>الإجمالي</v>
      </c>
      <c r="AX511" s="2435">
        <f t="shared" si="1913"/>
        <v>0</v>
      </c>
      <c r="AY511" s="2436">
        <f t="shared" si="1913"/>
        <v>0</v>
      </c>
      <c r="AZ511" s="2436">
        <f t="shared" si="1913"/>
        <v>0</v>
      </c>
      <c r="BA511" s="2436">
        <f t="shared" si="1913"/>
        <v>0</v>
      </c>
      <c r="BB511" s="2436">
        <f t="shared" si="1913"/>
        <v>0</v>
      </c>
      <c r="BC511" s="2436">
        <f t="shared" si="1913"/>
        <v>0</v>
      </c>
      <c r="BD511" s="2506">
        <f t="shared" si="1913"/>
        <v>0</v>
      </c>
      <c r="BE511" s="2435">
        <f t="shared" si="1913"/>
        <v>0</v>
      </c>
      <c r="BF511" s="2436">
        <f t="shared" si="1913"/>
        <v>0</v>
      </c>
      <c r="BG511" s="2436">
        <f t="shared" si="1913"/>
        <v>0</v>
      </c>
      <c r="BH511" s="2436">
        <f t="shared" si="1913"/>
        <v>0</v>
      </c>
      <c r="BI511" s="2436">
        <f t="shared" si="1913"/>
        <v>0</v>
      </c>
      <c r="BJ511" s="2436">
        <f t="shared" si="1913"/>
        <v>0</v>
      </c>
      <c r="BK511" s="2436">
        <f t="shared" si="1913"/>
        <v>0</v>
      </c>
      <c r="BL511" s="2506">
        <f t="shared" si="1913"/>
        <v>0</v>
      </c>
      <c r="BM511" s="2518">
        <f t="shared" si="1913"/>
        <v>0</v>
      </c>
      <c r="BN511" s="2441">
        <f t="shared" si="1913"/>
        <v>0</v>
      </c>
      <c r="BO511" s="2435">
        <f t="shared" si="1913"/>
        <v>0</v>
      </c>
      <c r="BP511" s="2436">
        <f t="shared" si="1913"/>
        <v>0</v>
      </c>
      <c r="BQ511" s="2436">
        <f t="shared" si="1913"/>
        <v>0</v>
      </c>
      <c r="BR511" s="2436">
        <f t="shared" si="1913"/>
        <v>0</v>
      </c>
      <c r="BS511" s="2506">
        <f t="shared" si="1913"/>
        <v>0</v>
      </c>
      <c r="BT511" s="2435">
        <f t="shared" si="1913"/>
        <v>0</v>
      </c>
      <c r="BU511" s="2436">
        <f t="shared" si="1913"/>
        <v>0</v>
      </c>
      <c r="BV511" s="2506">
        <f t="shared" si="1913"/>
        <v>0</v>
      </c>
      <c r="BW511" s="2518">
        <f t="shared" si="1913"/>
        <v>0</v>
      </c>
      <c r="BX511" s="2441">
        <f t="shared" si="1913"/>
        <v>0</v>
      </c>
      <c r="BY511" s="2435">
        <f t="shared" si="1913"/>
        <v>0</v>
      </c>
      <c r="BZ511" s="2506">
        <f t="shared" si="1913"/>
        <v>0</v>
      </c>
      <c r="CA511" s="2442">
        <f t="shared" si="1913"/>
        <v>0</v>
      </c>
      <c r="CB511" s="184"/>
      <c r="CC511" s="2441" t="str">
        <f t="shared" ref="CC511:CV511" si="1914">CC311</f>
        <v>المجموع</v>
      </c>
      <c r="CD511" s="2438">
        <f t="shared" si="1914"/>
        <v>0</v>
      </c>
      <c r="CE511" s="2436">
        <f t="shared" si="1914"/>
        <v>0</v>
      </c>
      <c r="CF511" s="2436">
        <f t="shared" si="1914"/>
        <v>0</v>
      </c>
      <c r="CG511" s="2441">
        <f t="shared" si="1914"/>
        <v>0</v>
      </c>
      <c r="CH511" s="2438">
        <f t="shared" si="1914"/>
        <v>0</v>
      </c>
      <c r="CI511" s="2436">
        <f t="shared" si="1914"/>
        <v>0</v>
      </c>
      <c r="CJ511" s="2436">
        <f t="shared" si="1914"/>
        <v>0</v>
      </c>
      <c r="CK511" s="2441">
        <f t="shared" si="1914"/>
        <v>0</v>
      </c>
      <c r="CL511" s="2438">
        <f t="shared" si="1914"/>
        <v>0</v>
      </c>
      <c r="CM511" s="2436">
        <f t="shared" si="1914"/>
        <v>0</v>
      </c>
      <c r="CN511" s="2436">
        <f t="shared" si="1914"/>
        <v>0</v>
      </c>
      <c r="CO511" s="2441">
        <f t="shared" si="1914"/>
        <v>0</v>
      </c>
      <c r="CP511" s="2438">
        <f t="shared" si="1914"/>
        <v>0</v>
      </c>
      <c r="CQ511" s="2436">
        <f t="shared" si="1914"/>
        <v>0</v>
      </c>
      <c r="CR511" s="2441">
        <f t="shared" si="1914"/>
        <v>0</v>
      </c>
      <c r="CS511" s="2438">
        <f t="shared" si="1914"/>
        <v>0</v>
      </c>
      <c r="CT511" s="2436">
        <f t="shared" si="1914"/>
        <v>0</v>
      </c>
      <c r="CU511" s="2436">
        <f t="shared" si="1914"/>
        <v>0</v>
      </c>
      <c r="CV511" s="2441">
        <f t="shared" si="1914"/>
        <v>0</v>
      </c>
      <c r="CW511" s="184"/>
      <c r="CX511" s="2424">
        <f t="shared" ref="CX511:DE511" si="1915">CX311</f>
        <v>0</v>
      </c>
      <c r="CY511" s="2425">
        <f t="shared" si="1915"/>
        <v>0</v>
      </c>
      <c r="CZ511" s="2426">
        <f t="shared" si="1915"/>
        <v>0</v>
      </c>
      <c r="DA511" s="2430">
        <f t="shared" si="1915"/>
        <v>0</v>
      </c>
      <c r="DB511" s="2427">
        <f t="shared" si="1915"/>
        <v>0</v>
      </c>
      <c r="DC511" s="2425">
        <f t="shared" si="1915"/>
        <v>0</v>
      </c>
      <c r="DD511" s="2426">
        <f t="shared" si="1915"/>
        <v>0</v>
      </c>
      <c r="DE511" s="2430">
        <f t="shared" si="1915"/>
        <v>0</v>
      </c>
      <c r="DF511" s="184"/>
      <c r="DG511" s="2430">
        <f>DG311</f>
        <v>0</v>
      </c>
      <c r="DH511" s="184"/>
      <c r="DI511" s="2515">
        <f>DI311</f>
        <v>0</v>
      </c>
      <c r="DJ511" s="2430">
        <f>DJ311</f>
        <v>0</v>
      </c>
      <c r="DK511" s="2439">
        <f>DK311</f>
        <v>0</v>
      </c>
      <c r="DL511" s="184"/>
      <c r="DM511" s="2430">
        <f>DM311</f>
        <v>0</v>
      </c>
      <c r="DN511" s="181"/>
      <c r="DO511" s="2519" t="str">
        <f t="shared" si="1836"/>
        <v>True</v>
      </c>
    </row>
    <row r="512" spans="1:119" s="234" customFormat="1" ht="39.9" customHeight="1">
      <c r="A512" s="181"/>
      <c r="B512" s="8636" t="s">
        <v>693</v>
      </c>
      <c r="C512" s="8637"/>
      <c r="D512" s="3014" t="str">
        <f>E319</f>
        <v>السبت</v>
      </c>
      <c r="E512" s="8469" t="str">
        <f>$C$319</f>
        <v>حسام عمر توفيق عبد الغني</v>
      </c>
      <c r="F512" s="8469"/>
      <c r="G512" s="8470"/>
      <c r="H512" s="2431">
        <f t="shared" ref="H512:AU512" si="1916">H324</f>
        <v>0</v>
      </c>
      <c r="I512" s="2432">
        <f t="shared" si="1916"/>
        <v>0</v>
      </c>
      <c r="J512" s="2433">
        <f t="shared" si="1916"/>
        <v>0</v>
      </c>
      <c r="K512" s="2431">
        <f t="shared" si="1916"/>
        <v>0</v>
      </c>
      <c r="L512" s="2432">
        <f t="shared" si="1916"/>
        <v>0</v>
      </c>
      <c r="M512" s="2508">
        <f t="shared" si="1916"/>
        <v>0</v>
      </c>
      <c r="N512" s="2431">
        <f t="shared" si="1916"/>
        <v>0</v>
      </c>
      <c r="O512" s="2508">
        <f t="shared" si="1916"/>
        <v>0</v>
      </c>
      <c r="P512" s="2431">
        <f t="shared" si="1916"/>
        <v>0</v>
      </c>
      <c r="Q512" s="2508">
        <f t="shared" si="1916"/>
        <v>0</v>
      </c>
      <c r="R512" s="2434">
        <f t="shared" si="1916"/>
        <v>0</v>
      </c>
      <c r="S512" s="2433">
        <f t="shared" si="1916"/>
        <v>0</v>
      </c>
      <c r="T512" s="2395">
        <f t="shared" si="1916"/>
        <v>0</v>
      </c>
      <c r="U512" s="2395">
        <f t="shared" si="1916"/>
        <v>0</v>
      </c>
      <c r="V512" s="2434">
        <f t="shared" si="1916"/>
        <v>0</v>
      </c>
      <c r="W512" s="2508">
        <f t="shared" si="1916"/>
        <v>0</v>
      </c>
      <c r="X512" s="2434">
        <f t="shared" si="1916"/>
        <v>0</v>
      </c>
      <c r="Y512" s="2432">
        <f t="shared" si="1916"/>
        <v>0</v>
      </c>
      <c r="Z512" s="2433">
        <f t="shared" si="1916"/>
        <v>0</v>
      </c>
      <c r="AA512" s="2395">
        <f t="shared" si="1916"/>
        <v>0</v>
      </c>
      <c r="AB512" s="2395">
        <f t="shared" si="1916"/>
        <v>0</v>
      </c>
      <c r="AC512" s="2434">
        <f t="shared" si="1916"/>
        <v>0</v>
      </c>
      <c r="AD512" s="2432">
        <f t="shared" si="1916"/>
        <v>0</v>
      </c>
      <c r="AE512" s="2432">
        <f t="shared" si="1916"/>
        <v>0</v>
      </c>
      <c r="AF512" s="2432">
        <f t="shared" si="1916"/>
        <v>0</v>
      </c>
      <c r="AG512" s="2433">
        <f t="shared" si="1916"/>
        <v>0</v>
      </c>
      <c r="AH512" s="2395">
        <f t="shared" si="1916"/>
        <v>0</v>
      </c>
      <c r="AI512" s="2431">
        <f t="shared" si="1916"/>
        <v>0</v>
      </c>
      <c r="AJ512" s="2432">
        <f t="shared" si="1916"/>
        <v>0</v>
      </c>
      <c r="AK512" s="2508">
        <f t="shared" si="1916"/>
        <v>0</v>
      </c>
      <c r="AL512" s="2395">
        <f t="shared" si="1916"/>
        <v>0</v>
      </c>
      <c r="AM512" s="2395">
        <f t="shared" si="1916"/>
        <v>0</v>
      </c>
      <c r="AN512" s="2395">
        <f t="shared" si="1916"/>
        <v>0</v>
      </c>
      <c r="AO512" s="2434">
        <f t="shared" si="1916"/>
        <v>0</v>
      </c>
      <c r="AP512" s="2432">
        <f t="shared" si="1916"/>
        <v>0</v>
      </c>
      <c r="AQ512" s="2432">
        <f t="shared" si="1916"/>
        <v>0</v>
      </c>
      <c r="AR512" s="2432">
        <f t="shared" si="1916"/>
        <v>0</v>
      </c>
      <c r="AS512" s="2433">
        <f t="shared" si="1916"/>
        <v>0</v>
      </c>
      <c r="AT512" s="2395">
        <f t="shared" si="1916"/>
        <v>0</v>
      </c>
      <c r="AU512" s="2395">
        <f t="shared" si="1916"/>
        <v>0</v>
      </c>
      <c r="AV512" s="184"/>
      <c r="AW512" s="2394" t="str">
        <f t="shared" ref="AW512:CA512" si="1917">AW324</f>
        <v>الإجمالي</v>
      </c>
      <c r="AX512" s="2431">
        <f t="shared" si="1917"/>
        <v>0</v>
      </c>
      <c r="AY512" s="2432">
        <f t="shared" si="1917"/>
        <v>0</v>
      </c>
      <c r="AZ512" s="2432">
        <f t="shared" si="1917"/>
        <v>0</v>
      </c>
      <c r="BA512" s="2432">
        <f t="shared" si="1917"/>
        <v>0</v>
      </c>
      <c r="BB512" s="2432">
        <f t="shared" si="1917"/>
        <v>0</v>
      </c>
      <c r="BC512" s="2432">
        <f t="shared" si="1917"/>
        <v>0</v>
      </c>
      <c r="BD512" s="2508">
        <f t="shared" si="1917"/>
        <v>0</v>
      </c>
      <c r="BE512" s="2431">
        <f t="shared" si="1917"/>
        <v>0</v>
      </c>
      <c r="BF512" s="2432">
        <f t="shared" si="1917"/>
        <v>0</v>
      </c>
      <c r="BG512" s="2432">
        <f t="shared" si="1917"/>
        <v>0</v>
      </c>
      <c r="BH512" s="2432">
        <f t="shared" si="1917"/>
        <v>0</v>
      </c>
      <c r="BI512" s="2432">
        <f t="shared" si="1917"/>
        <v>0</v>
      </c>
      <c r="BJ512" s="2432">
        <f t="shared" si="1917"/>
        <v>0</v>
      </c>
      <c r="BK512" s="2432">
        <f t="shared" si="1917"/>
        <v>0</v>
      </c>
      <c r="BL512" s="2508">
        <f t="shared" si="1917"/>
        <v>0</v>
      </c>
      <c r="BM512" s="2393">
        <f t="shared" si="1917"/>
        <v>0</v>
      </c>
      <c r="BN512" s="2395">
        <f t="shared" si="1917"/>
        <v>0</v>
      </c>
      <c r="BO512" s="2431">
        <f t="shared" si="1917"/>
        <v>0</v>
      </c>
      <c r="BP512" s="2432">
        <f t="shared" si="1917"/>
        <v>0</v>
      </c>
      <c r="BQ512" s="2432">
        <f t="shared" si="1917"/>
        <v>0</v>
      </c>
      <c r="BR512" s="2432">
        <f t="shared" si="1917"/>
        <v>0</v>
      </c>
      <c r="BS512" s="2508">
        <f t="shared" si="1917"/>
        <v>0</v>
      </c>
      <c r="BT512" s="2431">
        <f t="shared" si="1917"/>
        <v>0</v>
      </c>
      <c r="BU512" s="2432">
        <f t="shared" si="1917"/>
        <v>0</v>
      </c>
      <c r="BV512" s="2508">
        <f t="shared" si="1917"/>
        <v>0</v>
      </c>
      <c r="BW512" s="2393">
        <f t="shared" si="1917"/>
        <v>0</v>
      </c>
      <c r="BX512" s="2395">
        <f t="shared" si="1917"/>
        <v>0</v>
      </c>
      <c r="BY512" s="2431">
        <f t="shared" si="1917"/>
        <v>0</v>
      </c>
      <c r="BZ512" s="2508">
        <f t="shared" si="1917"/>
        <v>0</v>
      </c>
      <c r="CA512" s="2396">
        <f t="shared" si="1917"/>
        <v>0</v>
      </c>
      <c r="CB512" s="184"/>
      <c r="CC512" s="2395" t="str">
        <f t="shared" ref="CC512:CV512" si="1918">CC324</f>
        <v>المجموع</v>
      </c>
      <c r="CD512" s="2434">
        <f t="shared" si="1918"/>
        <v>0</v>
      </c>
      <c r="CE512" s="2432">
        <f t="shared" si="1918"/>
        <v>0</v>
      </c>
      <c r="CF512" s="2432">
        <f t="shared" si="1918"/>
        <v>0</v>
      </c>
      <c r="CG512" s="2395">
        <f t="shared" si="1918"/>
        <v>0</v>
      </c>
      <c r="CH512" s="2434">
        <f t="shared" si="1918"/>
        <v>0</v>
      </c>
      <c r="CI512" s="2432">
        <f t="shared" si="1918"/>
        <v>0</v>
      </c>
      <c r="CJ512" s="2432">
        <f t="shared" si="1918"/>
        <v>0</v>
      </c>
      <c r="CK512" s="2395">
        <f t="shared" si="1918"/>
        <v>0</v>
      </c>
      <c r="CL512" s="2434">
        <f t="shared" si="1918"/>
        <v>0</v>
      </c>
      <c r="CM512" s="2432">
        <f t="shared" si="1918"/>
        <v>0</v>
      </c>
      <c r="CN512" s="2432">
        <f t="shared" si="1918"/>
        <v>0</v>
      </c>
      <c r="CO512" s="2395">
        <f t="shared" si="1918"/>
        <v>0</v>
      </c>
      <c r="CP512" s="2434">
        <f t="shared" si="1918"/>
        <v>0</v>
      </c>
      <c r="CQ512" s="2432">
        <f t="shared" si="1918"/>
        <v>0</v>
      </c>
      <c r="CR512" s="2395">
        <f t="shared" si="1918"/>
        <v>0</v>
      </c>
      <c r="CS512" s="2434">
        <f t="shared" si="1918"/>
        <v>0</v>
      </c>
      <c r="CT512" s="2432">
        <f t="shared" si="1918"/>
        <v>0</v>
      </c>
      <c r="CU512" s="2432">
        <f t="shared" si="1918"/>
        <v>0</v>
      </c>
      <c r="CV512" s="2395">
        <f t="shared" si="1918"/>
        <v>0</v>
      </c>
      <c r="CW512" s="184"/>
      <c r="CX512" s="2431">
        <f t="shared" ref="CX512:DE512" si="1919">CX324</f>
        <v>0</v>
      </c>
      <c r="CY512" s="2432">
        <f t="shared" si="1919"/>
        <v>0</v>
      </c>
      <c r="CZ512" s="2433">
        <f t="shared" si="1919"/>
        <v>0</v>
      </c>
      <c r="DA512" s="2395">
        <f t="shared" si="1919"/>
        <v>0</v>
      </c>
      <c r="DB512" s="2434">
        <f t="shared" si="1919"/>
        <v>0</v>
      </c>
      <c r="DC512" s="2432">
        <f t="shared" si="1919"/>
        <v>0</v>
      </c>
      <c r="DD512" s="2433">
        <f t="shared" si="1919"/>
        <v>0</v>
      </c>
      <c r="DE512" s="2395">
        <f t="shared" si="1919"/>
        <v>0</v>
      </c>
      <c r="DF512" s="184"/>
      <c r="DG512" s="2395">
        <f>DG324</f>
        <v>0</v>
      </c>
      <c r="DH512" s="184"/>
      <c r="DI512" s="2394">
        <f>DI324</f>
        <v>0</v>
      </c>
      <c r="DJ512" s="2395">
        <f>DJ324</f>
        <v>0</v>
      </c>
      <c r="DK512" s="2396">
        <f>DK324</f>
        <v>0</v>
      </c>
      <c r="DL512" s="184"/>
      <c r="DM512" s="2395">
        <f>DM324</f>
        <v>0</v>
      </c>
      <c r="DN512" s="181"/>
      <c r="DO512" s="2520" t="str">
        <f t="shared" si="1836"/>
        <v>True</v>
      </c>
    </row>
    <row r="513" spans="1:121" s="234" customFormat="1" ht="39.9" customHeight="1" thickBot="1">
      <c r="A513" s="181"/>
      <c r="B513" s="8644" t="str">
        <f>"اجمالي د/3 الفشن "&amp;F332</f>
        <v>اجمالي د/3 الفشن مدني جزئي</v>
      </c>
      <c r="C513" s="8645"/>
      <c r="D513" s="3013" t="str">
        <f>E332</f>
        <v>الأربعاء</v>
      </c>
      <c r="E513" s="8467" t="str">
        <f>$C$332</f>
        <v>احمد عادل احمد عيسي</v>
      </c>
      <c r="F513" s="8467"/>
      <c r="G513" s="8468"/>
      <c r="H513" s="2420">
        <f t="shared" ref="H513:AU513" si="1920">H337</f>
        <v>0</v>
      </c>
      <c r="I513" s="2421">
        <f t="shared" si="1920"/>
        <v>0</v>
      </c>
      <c r="J513" s="2422">
        <f t="shared" si="1920"/>
        <v>0</v>
      </c>
      <c r="K513" s="2420">
        <f t="shared" si="1920"/>
        <v>0</v>
      </c>
      <c r="L513" s="2421">
        <f t="shared" si="1920"/>
        <v>0</v>
      </c>
      <c r="M513" s="2510">
        <f t="shared" si="1920"/>
        <v>0</v>
      </c>
      <c r="N513" s="2420">
        <f t="shared" si="1920"/>
        <v>0</v>
      </c>
      <c r="O513" s="2510">
        <f t="shared" si="1920"/>
        <v>0</v>
      </c>
      <c r="P513" s="2420">
        <f t="shared" si="1920"/>
        <v>0</v>
      </c>
      <c r="Q513" s="2510">
        <f t="shared" si="1920"/>
        <v>0</v>
      </c>
      <c r="R513" s="2423">
        <f t="shared" si="1920"/>
        <v>0</v>
      </c>
      <c r="S513" s="2422">
        <f t="shared" si="1920"/>
        <v>0</v>
      </c>
      <c r="T513" s="2444">
        <f t="shared" si="1920"/>
        <v>0</v>
      </c>
      <c r="U513" s="2444">
        <f t="shared" si="1920"/>
        <v>0</v>
      </c>
      <c r="V513" s="2423">
        <f t="shared" si="1920"/>
        <v>0</v>
      </c>
      <c r="W513" s="2510">
        <f t="shared" si="1920"/>
        <v>0</v>
      </c>
      <c r="X513" s="2423">
        <f t="shared" si="1920"/>
        <v>0</v>
      </c>
      <c r="Y513" s="2421">
        <f t="shared" si="1920"/>
        <v>0</v>
      </c>
      <c r="Z513" s="2422">
        <f t="shared" si="1920"/>
        <v>0</v>
      </c>
      <c r="AA513" s="2444">
        <f t="shared" si="1920"/>
        <v>0</v>
      </c>
      <c r="AB513" s="2444">
        <f t="shared" si="1920"/>
        <v>0</v>
      </c>
      <c r="AC513" s="2423">
        <f t="shared" si="1920"/>
        <v>0</v>
      </c>
      <c r="AD513" s="2421">
        <f t="shared" si="1920"/>
        <v>0</v>
      </c>
      <c r="AE513" s="2421">
        <f t="shared" si="1920"/>
        <v>0</v>
      </c>
      <c r="AF513" s="2421">
        <f t="shared" si="1920"/>
        <v>0</v>
      </c>
      <c r="AG513" s="2422">
        <f t="shared" si="1920"/>
        <v>0</v>
      </c>
      <c r="AH513" s="2444">
        <f t="shared" si="1920"/>
        <v>0</v>
      </c>
      <c r="AI513" s="2420">
        <f t="shared" si="1920"/>
        <v>0</v>
      </c>
      <c r="AJ513" s="2421">
        <f t="shared" si="1920"/>
        <v>0</v>
      </c>
      <c r="AK513" s="2510">
        <f t="shared" si="1920"/>
        <v>0</v>
      </c>
      <c r="AL513" s="2444">
        <f t="shared" si="1920"/>
        <v>0</v>
      </c>
      <c r="AM513" s="2444">
        <f t="shared" si="1920"/>
        <v>0</v>
      </c>
      <c r="AN513" s="2444">
        <f t="shared" si="1920"/>
        <v>0</v>
      </c>
      <c r="AO513" s="2423">
        <f t="shared" si="1920"/>
        <v>0</v>
      </c>
      <c r="AP513" s="2421">
        <f t="shared" si="1920"/>
        <v>0</v>
      </c>
      <c r="AQ513" s="2421">
        <f t="shared" si="1920"/>
        <v>0</v>
      </c>
      <c r="AR513" s="2421">
        <f t="shared" si="1920"/>
        <v>0</v>
      </c>
      <c r="AS513" s="2422">
        <f t="shared" si="1920"/>
        <v>0</v>
      </c>
      <c r="AT513" s="2444">
        <f t="shared" si="1920"/>
        <v>0</v>
      </c>
      <c r="AU513" s="2444">
        <f t="shared" si="1920"/>
        <v>0</v>
      </c>
      <c r="AV513" s="184"/>
      <c r="AW513" s="2443" t="str">
        <f t="shared" ref="AW513:CA513" si="1921">AW337</f>
        <v>الإجمالي</v>
      </c>
      <c r="AX513" s="2420">
        <f t="shared" si="1921"/>
        <v>0</v>
      </c>
      <c r="AY513" s="2421">
        <f t="shared" si="1921"/>
        <v>0</v>
      </c>
      <c r="AZ513" s="2421">
        <f t="shared" si="1921"/>
        <v>0</v>
      </c>
      <c r="BA513" s="2421">
        <f t="shared" si="1921"/>
        <v>0</v>
      </c>
      <c r="BB513" s="2421">
        <f t="shared" si="1921"/>
        <v>0</v>
      </c>
      <c r="BC513" s="2421">
        <f t="shared" si="1921"/>
        <v>0</v>
      </c>
      <c r="BD513" s="2510">
        <f t="shared" si="1921"/>
        <v>0</v>
      </c>
      <c r="BE513" s="2420">
        <f t="shared" si="1921"/>
        <v>0</v>
      </c>
      <c r="BF513" s="2421">
        <f t="shared" si="1921"/>
        <v>0</v>
      </c>
      <c r="BG513" s="2421">
        <f t="shared" si="1921"/>
        <v>0</v>
      </c>
      <c r="BH513" s="2421">
        <f t="shared" si="1921"/>
        <v>0</v>
      </c>
      <c r="BI513" s="2421">
        <f t="shared" si="1921"/>
        <v>0</v>
      </c>
      <c r="BJ513" s="2421">
        <f t="shared" si="1921"/>
        <v>0</v>
      </c>
      <c r="BK513" s="2421">
        <f t="shared" si="1921"/>
        <v>0</v>
      </c>
      <c r="BL513" s="2510">
        <f t="shared" si="1921"/>
        <v>0</v>
      </c>
      <c r="BM513" s="2514">
        <f t="shared" si="1921"/>
        <v>0</v>
      </c>
      <c r="BN513" s="2444">
        <f t="shared" si="1921"/>
        <v>0</v>
      </c>
      <c r="BO513" s="2420">
        <f t="shared" si="1921"/>
        <v>0</v>
      </c>
      <c r="BP513" s="2421">
        <f t="shared" si="1921"/>
        <v>0</v>
      </c>
      <c r="BQ513" s="2421">
        <f t="shared" si="1921"/>
        <v>0</v>
      </c>
      <c r="BR513" s="2421">
        <f t="shared" si="1921"/>
        <v>0</v>
      </c>
      <c r="BS513" s="2510">
        <f t="shared" si="1921"/>
        <v>0</v>
      </c>
      <c r="BT513" s="2420">
        <f t="shared" si="1921"/>
        <v>0</v>
      </c>
      <c r="BU513" s="2421">
        <f t="shared" si="1921"/>
        <v>0</v>
      </c>
      <c r="BV513" s="2510">
        <f t="shared" si="1921"/>
        <v>0</v>
      </c>
      <c r="BW513" s="2514">
        <f t="shared" si="1921"/>
        <v>0</v>
      </c>
      <c r="BX513" s="2444">
        <f t="shared" si="1921"/>
        <v>0</v>
      </c>
      <c r="BY513" s="2420">
        <f t="shared" si="1921"/>
        <v>0</v>
      </c>
      <c r="BZ513" s="2510">
        <f t="shared" si="1921"/>
        <v>0</v>
      </c>
      <c r="CA513" s="2445">
        <f t="shared" si="1921"/>
        <v>0</v>
      </c>
      <c r="CB513" s="184"/>
      <c r="CC513" s="2444" t="str">
        <f t="shared" ref="CC513:CV513" si="1922">CC337</f>
        <v>المجموع</v>
      </c>
      <c r="CD513" s="2423">
        <f t="shared" si="1922"/>
        <v>0</v>
      </c>
      <c r="CE513" s="2421">
        <f t="shared" si="1922"/>
        <v>0</v>
      </c>
      <c r="CF513" s="2421">
        <f t="shared" si="1922"/>
        <v>0</v>
      </c>
      <c r="CG513" s="2444">
        <f t="shared" si="1922"/>
        <v>0</v>
      </c>
      <c r="CH513" s="2423">
        <f t="shared" si="1922"/>
        <v>0</v>
      </c>
      <c r="CI513" s="2421">
        <f t="shared" si="1922"/>
        <v>0</v>
      </c>
      <c r="CJ513" s="2421">
        <f t="shared" si="1922"/>
        <v>0</v>
      </c>
      <c r="CK513" s="2444">
        <f t="shared" si="1922"/>
        <v>0</v>
      </c>
      <c r="CL513" s="2423">
        <f t="shared" si="1922"/>
        <v>0</v>
      </c>
      <c r="CM513" s="2421">
        <f t="shared" si="1922"/>
        <v>0</v>
      </c>
      <c r="CN513" s="2421">
        <f t="shared" si="1922"/>
        <v>0</v>
      </c>
      <c r="CO513" s="2444">
        <f t="shared" si="1922"/>
        <v>0</v>
      </c>
      <c r="CP513" s="2423">
        <f t="shared" si="1922"/>
        <v>0</v>
      </c>
      <c r="CQ513" s="2421">
        <f t="shared" si="1922"/>
        <v>0</v>
      </c>
      <c r="CR513" s="2444">
        <f t="shared" si="1922"/>
        <v>0</v>
      </c>
      <c r="CS513" s="2423">
        <f t="shared" si="1922"/>
        <v>0</v>
      </c>
      <c r="CT513" s="2421">
        <f t="shared" si="1922"/>
        <v>0</v>
      </c>
      <c r="CU513" s="2421">
        <f t="shared" si="1922"/>
        <v>0</v>
      </c>
      <c r="CV513" s="2444">
        <f t="shared" si="1922"/>
        <v>0</v>
      </c>
      <c r="CW513" s="184"/>
      <c r="CX513" s="2459">
        <f t="shared" ref="CX513:DE513" si="1923">CX337</f>
        <v>0</v>
      </c>
      <c r="CY513" s="2457">
        <f t="shared" si="1923"/>
        <v>0</v>
      </c>
      <c r="CZ513" s="2458">
        <f t="shared" si="1923"/>
        <v>0</v>
      </c>
      <c r="DA513" s="2398">
        <f t="shared" si="1923"/>
        <v>0</v>
      </c>
      <c r="DB513" s="2456">
        <f t="shared" si="1923"/>
        <v>0</v>
      </c>
      <c r="DC513" s="2457">
        <f t="shared" si="1923"/>
        <v>0</v>
      </c>
      <c r="DD513" s="2458">
        <f t="shared" si="1923"/>
        <v>0</v>
      </c>
      <c r="DE513" s="2398">
        <f t="shared" si="1923"/>
        <v>0</v>
      </c>
      <c r="DF513" s="184"/>
      <c r="DG513" s="2398">
        <f>DG337</f>
        <v>0</v>
      </c>
      <c r="DH513" s="184"/>
      <c r="DI513" s="2397">
        <f>DI337</f>
        <v>0</v>
      </c>
      <c r="DJ513" s="2398">
        <f>DJ337</f>
        <v>0</v>
      </c>
      <c r="DK513" s="2399">
        <f>DK337</f>
        <v>0</v>
      </c>
      <c r="DL513" s="184"/>
      <c r="DM513" s="2398">
        <f>DM337</f>
        <v>0</v>
      </c>
      <c r="DN513" s="181"/>
      <c r="DO513" s="2521" t="str">
        <f t="shared" si="1836"/>
        <v>True</v>
      </c>
    </row>
    <row r="514" spans="1:121" s="234" customFormat="1" ht="39.9" customHeight="1">
      <c r="A514" s="181"/>
      <c r="B514" s="8638" t="str">
        <f>"اجمالي د/1 سمسطا "&amp;F353</f>
        <v>اجمالي د/1 سمسطا مدني جزئي</v>
      </c>
      <c r="C514" s="8639"/>
      <c r="D514" s="3012" t="str">
        <f>E353</f>
        <v>الأثنين</v>
      </c>
      <c r="E514" s="8465" t="str">
        <f>$C$353</f>
        <v>احمد عصام ابراهيم على</v>
      </c>
      <c r="F514" s="8465"/>
      <c r="G514" s="8466"/>
      <c r="H514" s="2435">
        <f t="shared" ref="H514:AU514" si="1924">H358</f>
        <v>0</v>
      </c>
      <c r="I514" s="2436">
        <f t="shared" si="1924"/>
        <v>0</v>
      </c>
      <c r="J514" s="2437">
        <f t="shared" si="1924"/>
        <v>0</v>
      </c>
      <c r="K514" s="2435">
        <f t="shared" si="1924"/>
        <v>0</v>
      </c>
      <c r="L514" s="2436">
        <f t="shared" si="1924"/>
        <v>0</v>
      </c>
      <c r="M514" s="2506">
        <f t="shared" si="1924"/>
        <v>0</v>
      </c>
      <c r="N514" s="2435">
        <f t="shared" si="1924"/>
        <v>0</v>
      </c>
      <c r="O514" s="2506">
        <f t="shared" si="1924"/>
        <v>0</v>
      </c>
      <c r="P514" s="2435">
        <f t="shared" si="1924"/>
        <v>0</v>
      </c>
      <c r="Q514" s="2506">
        <f t="shared" si="1924"/>
        <v>0</v>
      </c>
      <c r="R514" s="2438">
        <f t="shared" si="1924"/>
        <v>0</v>
      </c>
      <c r="S514" s="2437">
        <f t="shared" si="1924"/>
        <v>0</v>
      </c>
      <c r="T514" s="2441">
        <f t="shared" si="1924"/>
        <v>0</v>
      </c>
      <c r="U514" s="2441">
        <f t="shared" si="1924"/>
        <v>0</v>
      </c>
      <c r="V514" s="2438">
        <f t="shared" si="1924"/>
        <v>0</v>
      </c>
      <c r="W514" s="2506">
        <f t="shared" si="1924"/>
        <v>0</v>
      </c>
      <c r="X514" s="2438">
        <f t="shared" si="1924"/>
        <v>0</v>
      </c>
      <c r="Y514" s="2436">
        <f t="shared" si="1924"/>
        <v>0</v>
      </c>
      <c r="Z514" s="2437">
        <f t="shared" si="1924"/>
        <v>0</v>
      </c>
      <c r="AA514" s="2441">
        <f t="shared" si="1924"/>
        <v>0</v>
      </c>
      <c r="AB514" s="2441">
        <f t="shared" si="1924"/>
        <v>0</v>
      </c>
      <c r="AC514" s="2438">
        <f t="shared" si="1924"/>
        <v>0</v>
      </c>
      <c r="AD514" s="2436">
        <f t="shared" si="1924"/>
        <v>0</v>
      </c>
      <c r="AE514" s="2436">
        <f t="shared" si="1924"/>
        <v>0</v>
      </c>
      <c r="AF514" s="2436">
        <f t="shared" si="1924"/>
        <v>0</v>
      </c>
      <c r="AG514" s="2437">
        <f t="shared" si="1924"/>
        <v>0</v>
      </c>
      <c r="AH514" s="2441">
        <f t="shared" si="1924"/>
        <v>0</v>
      </c>
      <c r="AI514" s="2435">
        <f t="shared" si="1924"/>
        <v>0</v>
      </c>
      <c r="AJ514" s="2436">
        <f t="shared" si="1924"/>
        <v>0</v>
      </c>
      <c r="AK514" s="2506">
        <f t="shared" si="1924"/>
        <v>0</v>
      </c>
      <c r="AL514" s="2441">
        <f t="shared" si="1924"/>
        <v>0</v>
      </c>
      <c r="AM514" s="2441">
        <f t="shared" si="1924"/>
        <v>0</v>
      </c>
      <c r="AN514" s="2441">
        <f t="shared" si="1924"/>
        <v>0</v>
      </c>
      <c r="AO514" s="2438">
        <f t="shared" si="1924"/>
        <v>0</v>
      </c>
      <c r="AP514" s="2436">
        <f t="shared" si="1924"/>
        <v>0</v>
      </c>
      <c r="AQ514" s="2436">
        <f t="shared" si="1924"/>
        <v>0</v>
      </c>
      <c r="AR514" s="2436">
        <f t="shared" si="1924"/>
        <v>0</v>
      </c>
      <c r="AS514" s="2437">
        <f t="shared" si="1924"/>
        <v>0</v>
      </c>
      <c r="AT514" s="2441">
        <f t="shared" si="1924"/>
        <v>0</v>
      </c>
      <c r="AU514" s="2441">
        <f t="shared" si="1924"/>
        <v>0</v>
      </c>
      <c r="AV514" s="184"/>
      <c r="AW514" s="2515" t="str">
        <f t="shared" ref="AW514:CA514" si="1925">AW358</f>
        <v>الإجمالي</v>
      </c>
      <c r="AX514" s="2424">
        <f t="shared" si="1925"/>
        <v>0</v>
      </c>
      <c r="AY514" s="2425">
        <f t="shared" si="1925"/>
        <v>0</v>
      </c>
      <c r="AZ514" s="2425">
        <f t="shared" si="1925"/>
        <v>0</v>
      </c>
      <c r="BA514" s="2425">
        <f t="shared" si="1925"/>
        <v>0</v>
      </c>
      <c r="BB514" s="2425">
        <f t="shared" si="1925"/>
        <v>0</v>
      </c>
      <c r="BC514" s="2425">
        <f t="shared" si="1925"/>
        <v>0</v>
      </c>
      <c r="BD514" s="2428">
        <f t="shared" si="1925"/>
        <v>0</v>
      </c>
      <c r="BE514" s="2424">
        <f t="shared" si="1925"/>
        <v>0</v>
      </c>
      <c r="BF514" s="2425">
        <f t="shared" si="1925"/>
        <v>0</v>
      </c>
      <c r="BG514" s="2425">
        <f t="shared" si="1925"/>
        <v>0</v>
      </c>
      <c r="BH514" s="2425">
        <f t="shared" si="1925"/>
        <v>0</v>
      </c>
      <c r="BI514" s="2425">
        <f t="shared" si="1925"/>
        <v>0</v>
      </c>
      <c r="BJ514" s="2425">
        <f t="shared" si="1925"/>
        <v>0</v>
      </c>
      <c r="BK514" s="2425">
        <f t="shared" si="1925"/>
        <v>0</v>
      </c>
      <c r="BL514" s="2428">
        <f t="shared" si="1925"/>
        <v>0</v>
      </c>
      <c r="BM514" s="2429">
        <f t="shared" si="1925"/>
        <v>0</v>
      </c>
      <c r="BN514" s="2430">
        <f t="shared" si="1925"/>
        <v>0</v>
      </c>
      <c r="BO514" s="2424">
        <f t="shared" si="1925"/>
        <v>0</v>
      </c>
      <c r="BP514" s="2425">
        <f t="shared" si="1925"/>
        <v>0</v>
      </c>
      <c r="BQ514" s="2425">
        <f t="shared" si="1925"/>
        <v>0</v>
      </c>
      <c r="BR514" s="2425">
        <f t="shared" si="1925"/>
        <v>0</v>
      </c>
      <c r="BS514" s="2428">
        <f t="shared" si="1925"/>
        <v>0</v>
      </c>
      <c r="BT514" s="2424">
        <f t="shared" si="1925"/>
        <v>0</v>
      </c>
      <c r="BU514" s="2425">
        <f t="shared" si="1925"/>
        <v>0</v>
      </c>
      <c r="BV514" s="2428">
        <f t="shared" si="1925"/>
        <v>0</v>
      </c>
      <c r="BW514" s="2429">
        <f t="shared" si="1925"/>
        <v>0</v>
      </c>
      <c r="BX514" s="2430">
        <f t="shared" si="1925"/>
        <v>0</v>
      </c>
      <c r="BY514" s="2424">
        <f t="shared" si="1925"/>
        <v>0</v>
      </c>
      <c r="BZ514" s="2428">
        <f t="shared" si="1925"/>
        <v>0</v>
      </c>
      <c r="CA514" s="2439">
        <f t="shared" si="1925"/>
        <v>0</v>
      </c>
      <c r="CB514" s="184"/>
      <c r="CC514" s="2441" t="str">
        <f t="shared" ref="CC514:CV514" si="1926">CC358</f>
        <v>المجموع</v>
      </c>
      <c r="CD514" s="2438">
        <f t="shared" si="1926"/>
        <v>0</v>
      </c>
      <c r="CE514" s="2436">
        <f t="shared" si="1926"/>
        <v>0</v>
      </c>
      <c r="CF514" s="2436">
        <f t="shared" si="1926"/>
        <v>0</v>
      </c>
      <c r="CG514" s="2441">
        <f t="shared" si="1926"/>
        <v>0</v>
      </c>
      <c r="CH514" s="2438">
        <f t="shared" si="1926"/>
        <v>0</v>
      </c>
      <c r="CI514" s="2436">
        <f t="shared" si="1926"/>
        <v>0</v>
      </c>
      <c r="CJ514" s="2436">
        <f t="shared" si="1926"/>
        <v>0</v>
      </c>
      <c r="CK514" s="2441">
        <f t="shared" si="1926"/>
        <v>0</v>
      </c>
      <c r="CL514" s="2438">
        <f t="shared" si="1926"/>
        <v>0</v>
      </c>
      <c r="CM514" s="2436">
        <f t="shared" si="1926"/>
        <v>0</v>
      </c>
      <c r="CN514" s="2436">
        <f t="shared" si="1926"/>
        <v>0</v>
      </c>
      <c r="CO514" s="2441">
        <f t="shared" si="1926"/>
        <v>0</v>
      </c>
      <c r="CP514" s="2438">
        <f t="shared" si="1926"/>
        <v>0</v>
      </c>
      <c r="CQ514" s="2436">
        <f t="shared" si="1926"/>
        <v>0</v>
      </c>
      <c r="CR514" s="2441">
        <f t="shared" si="1926"/>
        <v>0</v>
      </c>
      <c r="CS514" s="2438">
        <f t="shared" si="1926"/>
        <v>0</v>
      </c>
      <c r="CT514" s="2436">
        <f t="shared" si="1926"/>
        <v>0</v>
      </c>
      <c r="CU514" s="2436">
        <f t="shared" si="1926"/>
        <v>0</v>
      </c>
      <c r="CV514" s="2441">
        <f t="shared" si="1926"/>
        <v>0</v>
      </c>
      <c r="CW514" s="184"/>
      <c r="CX514" s="2435">
        <f t="shared" ref="CX514:DE514" si="1927">CX358</f>
        <v>0</v>
      </c>
      <c r="CY514" s="2436">
        <f t="shared" si="1927"/>
        <v>0</v>
      </c>
      <c r="CZ514" s="2437">
        <f t="shared" si="1927"/>
        <v>0</v>
      </c>
      <c r="DA514" s="2441">
        <f t="shared" si="1927"/>
        <v>0</v>
      </c>
      <c r="DB514" s="2438">
        <f t="shared" si="1927"/>
        <v>0</v>
      </c>
      <c r="DC514" s="2436">
        <f t="shared" si="1927"/>
        <v>0</v>
      </c>
      <c r="DD514" s="2437">
        <f t="shared" si="1927"/>
        <v>0</v>
      </c>
      <c r="DE514" s="2441">
        <f t="shared" si="1927"/>
        <v>0</v>
      </c>
      <c r="DF514" s="184"/>
      <c r="DG514" s="2441">
        <f>DG358</f>
        <v>0</v>
      </c>
      <c r="DH514" s="184"/>
      <c r="DI514" s="2440">
        <f>DI358</f>
        <v>0</v>
      </c>
      <c r="DJ514" s="2441">
        <f>DJ358</f>
        <v>0</v>
      </c>
      <c r="DK514" s="2442">
        <f>DK358</f>
        <v>0</v>
      </c>
      <c r="DL514" s="184"/>
      <c r="DM514" s="2441">
        <f>DM358</f>
        <v>0</v>
      </c>
      <c r="DN514" s="181"/>
      <c r="DO514" s="2522" t="str">
        <f t="shared" si="1836"/>
        <v>True</v>
      </c>
    </row>
    <row r="515" spans="1:121" s="234" customFormat="1" ht="39.9" customHeight="1" thickBot="1">
      <c r="A515" s="181"/>
      <c r="B515" s="8644" t="s">
        <v>694</v>
      </c>
      <c r="C515" s="8645"/>
      <c r="D515" s="3013" t="str">
        <f>E374</f>
        <v>الخميس</v>
      </c>
      <c r="E515" s="8467" t="str">
        <f>$C$374</f>
        <v>محمد حافظ عباس امين</v>
      </c>
      <c r="F515" s="8467"/>
      <c r="G515" s="8468"/>
      <c r="H515" s="2420">
        <f t="shared" ref="H515:AU515" si="1928">H379</f>
        <v>0</v>
      </c>
      <c r="I515" s="2421">
        <f t="shared" si="1928"/>
        <v>0</v>
      </c>
      <c r="J515" s="2422">
        <f t="shared" si="1928"/>
        <v>0</v>
      </c>
      <c r="K515" s="2420">
        <f t="shared" si="1928"/>
        <v>0</v>
      </c>
      <c r="L515" s="2421">
        <f t="shared" si="1928"/>
        <v>0</v>
      </c>
      <c r="M515" s="2510">
        <f t="shared" si="1928"/>
        <v>0</v>
      </c>
      <c r="N515" s="2420">
        <f t="shared" si="1928"/>
        <v>0</v>
      </c>
      <c r="O515" s="2510">
        <f t="shared" si="1928"/>
        <v>0</v>
      </c>
      <c r="P515" s="2420">
        <f t="shared" si="1928"/>
        <v>0</v>
      </c>
      <c r="Q515" s="2510">
        <f t="shared" si="1928"/>
        <v>0</v>
      </c>
      <c r="R515" s="2423">
        <f t="shared" si="1928"/>
        <v>0</v>
      </c>
      <c r="S515" s="2422">
        <f t="shared" si="1928"/>
        <v>0</v>
      </c>
      <c r="T515" s="2444">
        <f t="shared" si="1928"/>
        <v>0</v>
      </c>
      <c r="U515" s="2444">
        <f t="shared" si="1928"/>
        <v>0</v>
      </c>
      <c r="V515" s="2423">
        <f t="shared" si="1928"/>
        <v>0</v>
      </c>
      <c r="W515" s="2510">
        <f t="shared" si="1928"/>
        <v>0</v>
      </c>
      <c r="X515" s="2423">
        <f t="shared" si="1928"/>
        <v>0</v>
      </c>
      <c r="Y515" s="2421">
        <f t="shared" si="1928"/>
        <v>0</v>
      </c>
      <c r="Z515" s="2422">
        <f t="shared" si="1928"/>
        <v>0</v>
      </c>
      <c r="AA515" s="2444">
        <f t="shared" si="1928"/>
        <v>0</v>
      </c>
      <c r="AB515" s="2444">
        <f t="shared" si="1928"/>
        <v>0</v>
      </c>
      <c r="AC515" s="2423">
        <f t="shared" si="1928"/>
        <v>0</v>
      </c>
      <c r="AD515" s="2421">
        <f t="shared" si="1928"/>
        <v>0</v>
      </c>
      <c r="AE515" s="2421">
        <f t="shared" si="1928"/>
        <v>0</v>
      </c>
      <c r="AF515" s="2421">
        <f t="shared" si="1928"/>
        <v>0</v>
      </c>
      <c r="AG515" s="2422">
        <f t="shared" si="1928"/>
        <v>0</v>
      </c>
      <c r="AH515" s="2444">
        <f t="shared" si="1928"/>
        <v>0</v>
      </c>
      <c r="AI515" s="2420">
        <f t="shared" si="1928"/>
        <v>0</v>
      </c>
      <c r="AJ515" s="2421">
        <f t="shared" si="1928"/>
        <v>0</v>
      </c>
      <c r="AK515" s="2510">
        <f t="shared" si="1928"/>
        <v>0</v>
      </c>
      <c r="AL515" s="2444">
        <f t="shared" si="1928"/>
        <v>0</v>
      </c>
      <c r="AM515" s="2444">
        <f t="shared" si="1928"/>
        <v>0</v>
      </c>
      <c r="AN515" s="2444">
        <f t="shared" si="1928"/>
        <v>0</v>
      </c>
      <c r="AO515" s="2423">
        <f t="shared" si="1928"/>
        <v>0</v>
      </c>
      <c r="AP515" s="2421">
        <f t="shared" si="1928"/>
        <v>0</v>
      </c>
      <c r="AQ515" s="2421">
        <f t="shared" si="1928"/>
        <v>0</v>
      </c>
      <c r="AR515" s="2421">
        <f t="shared" si="1928"/>
        <v>0</v>
      </c>
      <c r="AS515" s="2422">
        <f t="shared" si="1928"/>
        <v>0</v>
      </c>
      <c r="AT515" s="2444">
        <f t="shared" si="1928"/>
        <v>0</v>
      </c>
      <c r="AU515" s="2444">
        <f t="shared" si="1928"/>
        <v>0</v>
      </c>
      <c r="AV515" s="184"/>
      <c r="AW515" s="2443" t="str">
        <f t="shared" ref="AW515:CA515" si="1929">AW379</f>
        <v>الإجمالي</v>
      </c>
      <c r="AX515" s="2420">
        <f t="shared" si="1929"/>
        <v>0</v>
      </c>
      <c r="AY515" s="2421">
        <f t="shared" si="1929"/>
        <v>0</v>
      </c>
      <c r="AZ515" s="2421">
        <f t="shared" si="1929"/>
        <v>0</v>
      </c>
      <c r="BA515" s="2421">
        <f t="shared" si="1929"/>
        <v>0</v>
      </c>
      <c r="BB515" s="2421">
        <f t="shared" si="1929"/>
        <v>0</v>
      </c>
      <c r="BC515" s="2421">
        <f t="shared" si="1929"/>
        <v>0</v>
      </c>
      <c r="BD515" s="2510">
        <f t="shared" si="1929"/>
        <v>0</v>
      </c>
      <c r="BE515" s="2420">
        <f t="shared" si="1929"/>
        <v>0</v>
      </c>
      <c r="BF515" s="2421">
        <f t="shared" si="1929"/>
        <v>0</v>
      </c>
      <c r="BG515" s="2421">
        <f t="shared" si="1929"/>
        <v>0</v>
      </c>
      <c r="BH515" s="2421">
        <f t="shared" si="1929"/>
        <v>0</v>
      </c>
      <c r="BI515" s="2421">
        <f t="shared" si="1929"/>
        <v>0</v>
      </c>
      <c r="BJ515" s="2421">
        <f t="shared" si="1929"/>
        <v>0</v>
      </c>
      <c r="BK515" s="2421">
        <f t="shared" si="1929"/>
        <v>0</v>
      </c>
      <c r="BL515" s="2510">
        <f t="shared" si="1929"/>
        <v>0</v>
      </c>
      <c r="BM515" s="2514">
        <f t="shared" si="1929"/>
        <v>0</v>
      </c>
      <c r="BN515" s="2444">
        <f t="shared" si="1929"/>
        <v>0</v>
      </c>
      <c r="BO515" s="2420">
        <f t="shared" si="1929"/>
        <v>0</v>
      </c>
      <c r="BP515" s="2421">
        <f t="shared" si="1929"/>
        <v>0</v>
      </c>
      <c r="BQ515" s="2421">
        <f t="shared" si="1929"/>
        <v>0</v>
      </c>
      <c r="BR515" s="2421">
        <f t="shared" si="1929"/>
        <v>0</v>
      </c>
      <c r="BS515" s="2510">
        <f t="shared" si="1929"/>
        <v>0</v>
      </c>
      <c r="BT515" s="2420">
        <f t="shared" si="1929"/>
        <v>0</v>
      </c>
      <c r="BU515" s="2421">
        <f t="shared" si="1929"/>
        <v>0</v>
      </c>
      <c r="BV515" s="2510">
        <f t="shared" si="1929"/>
        <v>0</v>
      </c>
      <c r="BW515" s="2514">
        <f t="shared" si="1929"/>
        <v>0</v>
      </c>
      <c r="BX515" s="2444">
        <f t="shared" si="1929"/>
        <v>0</v>
      </c>
      <c r="BY515" s="2420">
        <f t="shared" si="1929"/>
        <v>0</v>
      </c>
      <c r="BZ515" s="2510">
        <f t="shared" si="1929"/>
        <v>0</v>
      </c>
      <c r="CA515" s="2445">
        <f t="shared" si="1929"/>
        <v>0</v>
      </c>
      <c r="CB515" s="184"/>
      <c r="CC515" s="2444" t="str">
        <f t="shared" ref="CC515:CV515" si="1930">CC379</f>
        <v>المجموع</v>
      </c>
      <c r="CD515" s="2423">
        <f t="shared" si="1930"/>
        <v>0</v>
      </c>
      <c r="CE515" s="2421">
        <f t="shared" si="1930"/>
        <v>0</v>
      </c>
      <c r="CF515" s="2421">
        <f t="shared" si="1930"/>
        <v>0</v>
      </c>
      <c r="CG515" s="2444">
        <f t="shared" si="1930"/>
        <v>0</v>
      </c>
      <c r="CH515" s="2423">
        <f t="shared" si="1930"/>
        <v>0</v>
      </c>
      <c r="CI515" s="2421">
        <f t="shared" si="1930"/>
        <v>0</v>
      </c>
      <c r="CJ515" s="2421">
        <f t="shared" si="1930"/>
        <v>0</v>
      </c>
      <c r="CK515" s="2444">
        <f t="shared" si="1930"/>
        <v>0</v>
      </c>
      <c r="CL515" s="2423">
        <f t="shared" si="1930"/>
        <v>0</v>
      </c>
      <c r="CM515" s="2421">
        <f t="shared" si="1930"/>
        <v>0</v>
      </c>
      <c r="CN515" s="2421">
        <f t="shared" si="1930"/>
        <v>0</v>
      </c>
      <c r="CO515" s="2444">
        <f t="shared" si="1930"/>
        <v>0</v>
      </c>
      <c r="CP515" s="2423">
        <f t="shared" si="1930"/>
        <v>0</v>
      </c>
      <c r="CQ515" s="2421">
        <f t="shared" si="1930"/>
        <v>0</v>
      </c>
      <c r="CR515" s="2444">
        <f t="shared" si="1930"/>
        <v>0</v>
      </c>
      <c r="CS515" s="2423">
        <f t="shared" si="1930"/>
        <v>0</v>
      </c>
      <c r="CT515" s="2421">
        <f t="shared" si="1930"/>
        <v>0</v>
      </c>
      <c r="CU515" s="2421">
        <f t="shared" si="1930"/>
        <v>0</v>
      </c>
      <c r="CV515" s="2444">
        <f t="shared" si="1930"/>
        <v>0</v>
      </c>
      <c r="CW515" s="184"/>
      <c r="CX515" s="2420">
        <f t="shared" ref="CX515:DE515" si="1931">CX379</f>
        <v>0</v>
      </c>
      <c r="CY515" s="2421">
        <f t="shared" si="1931"/>
        <v>0</v>
      </c>
      <c r="CZ515" s="2422">
        <f t="shared" si="1931"/>
        <v>0</v>
      </c>
      <c r="DA515" s="2444">
        <f t="shared" si="1931"/>
        <v>0</v>
      </c>
      <c r="DB515" s="2423">
        <f t="shared" si="1931"/>
        <v>0</v>
      </c>
      <c r="DC515" s="2421">
        <f t="shared" si="1931"/>
        <v>0</v>
      </c>
      <c r="DD515" s="2422">
        <f t="shared" si="1931"/>
        <v>0</v>
      </c>
      <c r="DE515" s="2444">
        <f t="shared" si="1931"/>
        <v>0</v>
      </c>
      <c r="DF515" s="184"/>
      <c r="DG515" s="2444">
        <f>DG379</f>
        <v>0</v>
      </c>
      <c r="DH515" s="184"/>
      <c r="DI515" s="2443">
        <f>DI379</f>
        <v>0</v>
      </c>
      <c r="DJ515" s="2444">
        <f>DJ379</f>
        <v>0</v>
      </c>
      <c r="DK515" s="2445">
        <f>DK379</f>
        <v>0</v>
      </c>
      <c r="DL515" s="184"/>
      <c r="DM515" s="2444">
        <f>DM379</f>
        <v>0</v>
      </c>
      <c r="DN515" s="181"/>
      <c r="DO515" s="2521" t="str">
        <f t="shared" si="1836"/>
        <v>True</v>
      </c>
    </row>
    <row r="516" spans="1:121" s="234" customFormat="1" ht="39.9" customHeight="1">
      <c r="A516" s="181"/>
      <c r="B516" s="8462" t="s">
        <v>1234</v>
      </c>
      <c r="C516" s="8462"/>
      <c r="D516" s="8462"/>
      <c r="E516" s="8462"/>
      <c r="F516" s="8462"/>
      <c r="G516" s="8462"/>
      <c r="H516" s="184">
        <f>SUM(H492:H515)</f>
        <v>0</v>
      </c>
      <c r="I516" s="184">
        <f t="shared" ref="I516:AU516" si="1932">SUM(I492:I515)</f>
        <v>0</v>
      </c>
      <c r="J516" s="184">
        <f t="shared" si="1932"/>
        <v>0</v>
      </c>
      <c r="K516" s="184">
        <f t="shared" si="1932"/>
        <v>0</v>
      </c>
      <c r="L516" s="184">
        <f t="shared" si="1932"/>
        <v>0</v>
      </c>
      <c r="M516" s="184">
        <f t="shared" si="1932"/>
        <v>0</v>
      </c>
      <c r="N516" s="184">
        <f t="shared" si="1932"/>
        <v>0</v>
      </c>
      <c r="O516" s="184">
        <f t="shared" si="1932"/>
        <v>0</v>
      </c>
      <c r="P516" s="184">
        <f t="shared" si="1932"/>
        <v>0</v>
      </c>
      <c r="Q516" s="184">
        <f t="shared" si="1932"/>
        <v>0</v>
      </c>
      <c r="R516" s="184">
        <f t="shared" si="1932"/>
        <v>0</v>
      </c>
      <c r="S516" s="184">
        <f t="shared" si="1932"/>
        <v>0</v>
      </c>
      <c r="T516" s="184">
        <f t="shared" si="1932"/>
        <v>0</v>
      </c>
      <c r="U516" s="184">
        <f t="shared" si="1932"/>
        <v>0</v>
      </c>
      <c r="V516" s="184">
        <f t="shared" si="1932"/>
        <v>0</v>
      </c>
      <c r="W516" s="184">
        <f t="shared" si="1932"/>
        <v>0</v>
      </c>
      <c r="X516" s="184">
        <f t="shared" si="1932"/>
        <v>0</v>
      </c>
      <c r="Y516" s="184">
        <f t="shared" si="1932"/>
        <v>0</v>
      </c>
      <c r="Z516" s="184">
        <f t="shared" si="1932"/>
        <v>0</v>
      </c>
      <c r="AA516" s="184">
        <f t="shared" si="1932"/>
        <v>0</v>
      </c>
      <c r="AB516" s="184">
        <f t="shared" si="1932"/>
        <v>0</v>
      </c>
      <c r="AC516" s="184">
        <f t="shared" si="1932"/>
        <v>0</v>
      </c>
      <c r="AD516" s="184">
        <f t="shared" si="1932"/>
        <v>0</v>
      </c>
      <c r="AE516" s="184">
        <f t="shared" si="1932"/>
        <v>0</v>
      </c>
      <c r="AF516" s="184">
        <f t="shared" si="1932"/>
        <v>0</v>
      </c>
      <c r="AG516" s="184">
        <f t="shared" si="1932"/>
        <v>0</v>
      </c>
      <c r="AH516" s="184">
        <f t="shared" si="1932"/>
        <v>0</v>
      </c>
      <c r="AI516" s="184">
        <f t="shared" si="1932"/>
        <v>0</v>
      </c>
      <c r="AJ516" s="184">
        <f t="shared" si="1932"/>
        <v>0</v>
      </c>
      <c r="AK516" s="184">
        <f t="shared" si="1932"/>
        <v>0</v>
      </c>
      <c r="AL516" s="184">
        <f t="shared" si="1932"/>
        <v>0</v>
      </c>
      <c r="AM516" s="184">
        <f t="shared" si="1932"/>
        <v>0</v>
      </c>
      <c r="AN516" s="184">
        <f t="shared" si="1932"/>
        <v>0</v>
      </c>
      <c r="AO516" s="184">
        <f t="shared" si="1932"/>
        <v>0</v>
      </c>
      <c r="AP516" s="184">
        <f t="shared" si="1932"/>
        <v>0</v>
      </c>
      <c r="AQ516" s="184">
        <f t="shared" si="1932"/>
        <v>0</v>
      </c>
      <c r="AR516" s="184">
        <f t="shared" si="1932"/>
        <v>0</v>
      </c>
      <c r="AS516" s="184">
        <f t="shared" si="1932"/>
        <v>0</v>
      </c>
      <c r="AT516" s="184">
        <f t="shared" si="1932"/>
        <v>0</v>
      </c>
      <c r="AU516" s="184">
        <f t="shared" si="1932"/>
        <v>0</v>
      </c>
      <c r="AV516" s="184"/>
      <c r="AW516" s="184">
        <f t="shared" ref="AW516:CA516" si="1933">SUM(AW492:AW515)</f>
        <v>0</v>
      </c>
      <c r="AX516" s="184">
        <f t="shared" si="1933"/>
        <v>0</v>
      </c>
      <c r="AY516" s="184">
        <f t="shared" si="1933"/>
        <v>0</v>
      </c>
      <c r="AZ516" s="184">
        <f t="shared" si="1933"/>
        <v>0</v>
      </c>
      <c r="BA516" s="184">
        <f t="shared" si="1933"/>
        <v>0</v>
      </c>
      <c r="BB516" s="184">
        <f t="shared" si="1933"/>
        <v>0</v>
      </c>
      <c r="BC516" s="184">
        <f t="shared" si="1933"/>
        <v>0</v>
      </c>
      <c r="BD516" s="184">
        <f t="shared" si="1933"/>
        <v>0</v>
      </c>
      <c r="BE516" s="184">
        <f t="shared" si="1933"/>
        <v>0</v>
      </c>
      <c r="BF516" s="184">
        <f t="shared" si="1933"/>
        <v>0</v>
      </c>
      <c r="BG516" s="184">
        <f t="shared" si="1933"/>
        <v>0</v>
      </c>
      <c r="BH516" s="184">
        <f t="shared" si="1933"/>
        <v>0</v>
      </c>
      <c r="BI516" s="184">
        <f t="shared" si="1933"/>
        <v>0</v>
      </c>
      <c r="BJ516" s="184">
        <f t="shared" si="1933"/>
        <v>0</v>
      </c>
      <c r="BK516" s="184">
        <f t="shared" si="1933"/>
        <v>0</v>
      </c>
      <c r="BL516" s="184">
        <f t="shared" si="1933"/>
        <v>0</v>
      </c>
      <c r="BM516" s="184">
        <f t="shared" si="1933"/>
        <v>0</v>
      </c>
      <c r="BN516" s="184">
        <f t="shared" si="1933"/>
        <v>0</v>
      </c>
      <c r="BO516" s="184">
        <f t="shared" si="1933"/>
        <v>0</v>
      </c>
      <c r="BP516" s="184">
        <f t="shared" si="1933"/>
        <v>0</v>
      </c>
      <c r="BQ516" s="184">
        <f t="shared" si="1933"/>
        <v>0</v>
      </c>
      <c r="BR516" s="184">
        <f t="shared" si="1933"/>
        <v>0</v>
      </c>
      <c r="BS516" s="184">
        <f t="shared" si="1933"/>
        <v>0</v>
      </c>
      <c r="BT516" s="184">
        <f t="shared" si="1933"/>
        <v>0</v>
      </c>
      <c r="BU516" s="184">
        <f t="shared" si="1933"/>
        <v>0</v>
      </c>
      <c r="BV516" s="184">
        <f t="shared" si="1933"/>
        <v>0</v>
      </c>
      <c r="BW516" s="184">
        <f t="shared" si="1933"/>
        <v>0</v>
      </c>
      <c r="BX516" s="184">
        <f t="shared" si="1933"/>
        <v>0</v>
      </c>
      <c r="BY516" s="184">
        <f t="shared" si="1933"/>
        <v>0</v>
      </c>
      <c r="BZ516" s="184">
        <f t="shared" si="1933"/>
        <v>0</v>
      </c>
      <c r="CA516" s="184">
        <f t="shared" si="1933"/>
        <v>0</v>
      </c>
      <c r="CB516" s="184"/>
      <c r="CC516" s="184">
        <f t="shared" ref="CC516:DM516" si="1934">SUM(CC492:CC515)</f>
        <v>0</v>
      </c>
      <c r="CD516" s="184">
        <f t="shared" si="1934"/>
        <v>0</v>
      </c>
      <c r="CE516" s="184">
        <f t="shared" si="1934"/>
        <v>0</v>
      </c>
      <c r="CF516" s="184">
        <f t="shared" si="1934"/>
        <v>0</v>
      </c>
      <c r="CG516" s="184">
        <f t="shared" si="1934"/>
        <v>0</v>
      </c>
      <c r="CH516" s="184">
        <f t="shared" si="1934"/>
        <v>0</v>
      </c>
      <c r="CI516" s="184">
        <f t="shared" si="1934"/>
        <v>0</v>
      </c>
      <c r="CJ516" s="184">
        <f t="shared" si="1934"/>
        <v>0</v>
      </c>
      <c r="CK516" s="184">
        <f t="shared" si="1934"/>
        <v>0</v>
      </c>
      <c r="CL516" s="184">
        <f t="shared" si="1934"/>
        <v>0</v>
      </c>
      <c r="CM516" s="184">
        <f t="shared" si="1934"/>
        <v>0</v>
      </c>
      <c r="CN516" s="184">
        <f t="shared" si="1934"/>
        <v>0</v>
      </c>
      <c r="CO516" s="184">
        <f t="shared" si="1934"/>
        <v>0</v>
      </c>
      <c r="CP516" s="184">
        <f t="shared" si="1934"/>
        <v>0</v>
      </c>
      <c r="CQ516" s="184">
        <f t="shared" si="1934"/>
        <v>0</v>
      </c>
      <c r="CR516" s="184">
        <f t="shared" si="1934"/>
        <v>0</v>
      </c>
      <c r="CS516" s="184">
        <f t="shared" si="1934"/>
        <v>0</v>
      </c>
      <c r="CT516" s="184">
        <f t="shared" si="1934"/>
        <v>0</v>
      </c>
      <c r="CU516" s="184">
        <f t="shared" si="1934"/>
        <v>0</v>
      </c>
      <c r="CV516" s="184">
        <f t="shared" si="1934"/>
        <v>0</v>
      </c>
      <c r="CW516" s="184"/>
      <c r="CX516" s="184">
        <f t="shared" si="1934"/>
        <v>0</v>
      </c>
      <c r="CY516" s="184">
        <f t="shared" si="1934"/>
        <v>0</v>
      </c>
      <c r="CZ516" s="184">
        <f t="shared" si="1934"/>
        <v>0</v>
      </c>
      <c r="DA516" s="184">
        <f t="shared" si="1934"/>
        <v>0</v>
      </c>
      <c r="DB516" s="184">
        <f t="shared" si="1934"/>
        <v>0</v>
      </c>
      <c r="DC516" s="184">
        <f t="shared" si="1934"/>
        <v>0</v>
      </c>
      <c r="DD516" s="184">
        <f t="shared" si="1934"/>
        <v>0</v>
      </c>
      <c r="DE516" s="184">
        <f t="shared" si="1934"/>
        <v>0</v>
      </c>
      <c r="DF516" s="184"/>
      <c r="DG516" s="184">
        <f t="shared" si="1934"/>
        <v>0</v>
      </c>
      <c r="DH516" s="184"/>
      <c r="DI516" s="184">
        <f t="shared" si="1934"/>
        <v>0</v>
      </c>
      <c r="DJ516" s="184">
        <f t="shared" si="1934"/>
        <v>0</v>
      </c>
      <c r="DK516" s="184">
        <f t="shared" si="1934"/>
        <v>0</v>
      </c>
      <c r="DL516" s="184"/>
      <c r="DM516" s="184">
        <f t="shared" si="1934"/>
        <v>0</v>
      </c>
      <c r="DN516" s="181"/>
      <c r="DO516" s="234" t="str">
        <f t="shared" si="1836"/>
        <v>True</v>
      </c>
    </row>
    <row r="517" spans="1:121" s="186" customFormat="1" ht="35.1" customHeight="1">
      <c r="A517" s="179"/>
      <c r="B517" s="8463" t="s">
        <v>326</v>
      </c>
      <c r="C517" s="8463"/>
      <c r="D517" s="8463"/>
      <c r="E517" s="8463"/>
      <c r="F517" s="181"/>
      <c r="G517" s="226"/>
      <c r="H517" s="181"/>
      <c r="I517" s="181"/>
      <c r="J517" s="181"/>
      <c r="K517" s="181"/>
      <c r="L517" s="181"/>
      <c r="M517" s="181"/>
      <c r="N517" s="181"/>
      <c r="O517" s="181"/>
      <c r="P517" s="181"/>
      <c r="Q517" s="181"/>
      <c r="R517" s="181"/>
      <c r="S517" s="181"/>
      <c r="T517" s="181"/>
      <c r="U517" s="181"/>
      <c r="V517" s="181"/>
      <c r="W517" s="181"/>
      <c r="X517" s="181"/>
      <c r="Y517" s="181"/>
      <c r="Z517" s="181"/>
      <c r="AA517" s="181"/>
      <c r="AB517" s="181"/>
      <c r="AC517" s="181"/>
      <c r="AD517" s="181"/>
      <c r="AE517" s="181"/>
      <c r="AF517" s="181"/>
      <c r="AW517" s="185"/>
      <c r="CB517" s="179"/>
      <c r="CC517" s="187"/>
      <c r="CD517" s="179"/>
      <c r="CE517" s="179"/>
      <c r="CF517" s="179"/>
      <c r="CG517" s="179"/>
      <c r="CH517" s="179"/>
      <c r="CI517" s="179"/>
      <c r="CJ517" s="179"/>
      <c r="CK517" s="179"/>
      <c r="CL517" s="179"/>
      <c r="CM517" s="179"/>
      <c r="CN517" s="179"/>
      <c r="CO517" s="179"/>
      <c r="CP517" s="179"/>
      <c r="CQ517" s="179"/>
      <c r="CR517" s="179"/>
      <c r="CS517" s="179"/>
      <c r="CT517" s="179"/>
      <c r="CU517" s="179"/>
      <c r="CV517" s="179"/>
      <c r="CW517" s="179"/>
      <c r="CX517" s="179"/>
      <c r="CY517" s="179"/>
      <c r="CZ517" s="179"/>
      <c r="DA517" s="179"/>
      <c r="DB517" s="179"/>
      <c r="DC517" s="179"/>
      <c r="DD517" s="179"/>
      <c r="DE517" s="179"/>
      <c r="DF517" s="179"/>
      <c r="DG517" s="179"/>
      <c r="DH517" s="181"/>
      <c r="DI517" s="181"/>
      <c r="DJ517" s="181"/>
      <c r="DK517" s="181"/>
      <c r="DL517" s="181"/>
      <c r="DM517" s="181"/>
      <c r="DN517" s="181"/>
      <c r="DO517" s="234"/>
      <c r="DP517" s="234"/>
      <c r="DQ517" s="234"/>
    </row>
    <row r="518" spans="1:121" s="186" customFormat="1" ht="35.1" customHeight="1">
      <c r="A518" s="179"/>
      <c r="B518" s="8458" t="s">
        <v>327</v>
      </c>
      <c r="C518" s="8458"/>
      <c r="D518" s="8458"/>
      <c r="E518" s="8458"/>
      <c r="F518" s="8458"/>
      <c r="G518" s="8458"/>
      <c r="H518" s="8458"/>
      <c r="I518" s="8458"/>
      <c r="J518" s="181"/>
      <c r="K518" s="181"/>
      <c r="L518" s="181"/>
      <c r="M518" s="181"/>
      <c r="N518" s="181"/>
      <c r="O518" s="181"/>
      <c r="P518" s="181"/>
      <c r="Q518" s="181"/>
      <c r="R518" s="181"/>
      <c r="S518" s="181"/>
      <c r="T518" s="181"/>
      <c r="U518" s="181"/>
      <c r="V518" s="181"/>
      <c r="W518" s="181"/>
      <c r="X518" s="181"/>
      <c r="Y518" s="181"/>
      <c r="Z518" s="181"/>
      <c r="AA518" s="181"/>
      <c r="AB518" s="181"/>
      <c r="AC518" s="181"/>
      <c r="AD518" s="181"/>
      <c r="AE518" s="181"/>
      <c r="AF518" s="181"/>
      <c r="AW518" s="185"/>
      <c r="CB518" s="179"/>
      <c r="CC518" s="187"/>
      <c r="CD518" s="179"/>
      <c r="CE518" s="179"/>
      <c r="CF518" s="179"/>
      <c r="CG518" s="179"/>
      <c r="CH518" s="179"/>
      <c r="CI518" s="179"/>
      <c r="CJ518" s="179"/>
      <c r="CK518" s="179"/>
      <c r="CL518" s="179"/>
      <c r="CM518" s="179"/>
      <c r="CN518" s="179"/>
      <c r="CO518" s="179"/>
      <c r="CP518" s="179"/>
      <c r="CQ518" s="179"/>
      <c r="CR518" s="179"/>
      <c r="CS518" s="179"/>
      <c r="CT518" s="179"/>
      <c r="CU518" s="179"/>
      <c r="CV518" s="179"/>
      <c r="CW518" s="179"/>
      <c r="CX518" s="179"/>
      <c r="CY518" s="179"/>
      <c r="CZ518" s="179"/>
      <c r="DA518" s="179"/>
      <c r="DB518" s="179"/>
      <c r="DC518" s="179"/>
      <c r="DD518" s="179"/>
      <c r="DE518" s="179"/>
      <c r="DF518" s="179"/>
      <c r="DG518" s="179"/>
      <c r="DH518" s="181"/>
      <c r="DI518" s="181"/>
      <c r="DJ518" s="181"/>
      <c r="DK518" s="181"/>
      <c r="DL518" s="181"/>
      <c r="DM518" s="181"/>
      <c r="DN518" s="181"/>
      <c r="DO518" s="234"/>
      <c r="DP518" s="234"/>
      <c r="DQ518" s="234"/>
    </row>
    <row r="519" spans="1:121" s="186" customFormat="1" ht="35.1" customHeight="1">
      <c r="A519" s="179"/>
      <c r="B519" s="8464" t="s">
        <v>326</v>
      </c>
      <c r="C519" s="8464"/>
      <c r="D519" s="8464"/>
      <c r="E519" s="8464"/>
      <c r="F519" s="238"/>
      <c r="G519" s="239"/>
      <c r="H519" s="238"/>
      <c r="I519" s="238"/>
      <c r="J519" s="181"/>
      <c r="K519" s="181"/>
      <c r="L519" s="181"/>
      <c r="M519" s="181"/>
      <c r="N519" s="181"/>
      <c r="O519" s="181"/>
      <c r="P519" s="181"/>
      <c r="Q519" s="181"/>
      <c r="R519" s="181"/>
      <c r="S519" s="181"/>
      <c r="T519" s="181"/>
      <c r="U519" s="181"/>
      <c r="V519" s="181"/>
      <c r="W519" s="181"/>
      <c r="X519" s="181"/>
      <c r="Y519" s="181"/>
      <c r="Z519" s="181"/>
      <c r="AA519" s="181"/>
      <c r="AB519" s="181"/>
      <c r="AC519" s="181"/>
      <c r="AD519" s="181"/>
      <c r="AE519" s="181"/>
      <c r="AF519" s="181"/>
      <c r="AW519" s="185"/>
      <c r="CB519" s="179"/>
      <c r="CC519" s="187"/>
      <c r="CD519" s="179"/>
      <c r="CE519" s="179"/>
      <c r="CF519" s="179"/>
      <c r="CG519" s="179"/>
      <c r="CH519" s="179"/>
      <c r="CI519" s="179"/>
      <c r="CJ519" s="179"/>
      <c r="CK519" s="179"/>
      <c r="CL519" s="179"/>
      <c r="CM519" s="179"/>
      <c r="CN519" s="179"/>
      <c r="CO519" s="179"/>
      <c r="CP519" s="179"/>
      <c r="CQ519" s="179"/>
      <c r="CR519" s="179"/>
      <c r="CS519" s="179"/>
      <c r="CT519" s="179"/>
      <c r="CU519" s="179"/>
      <c r="CV519" s="179"/>
      <c r="CW519" s="179"/>
      <c r="CX519" s="179"/>
      <c r="CY519" s="179"/>
      <c r="CZ519" s="179"/>
      <c r="DA519" s="179"/>
      <c r="DB519" s="179"/>
      <c r="DC519" s="179"/>
      <c r="DD519" s="179"/>
      <c r="DE519" s="179"/>
      <c r="DF519" s="179"/>
      <c r="DG519" s="179"/>
      <c r="DH519" s="181"/>
      <c r="DI519" s="181"/>
      <c r="DJ519" s="181"/>
      <c r="DK519" s="181"/>
      <c r="DL519" s="181"/>
      <c r="DM519" s="181"/>
      <c r="DN519" s="181"/>
      <c r="DO519" s="234"/>
      <c r="DP519" s="234"/>
      <c r="DQ519" s="234"/>
    </row>
    <row r="520" spans="1:121" s="186" customFormat="1" ht="35.1" customHeight="1">
      <c r="A520" s="179"/>
      <c r="B520" s="8458" t="s">
        <v>328</v>
      </c>
      <c r="C520" s="8458"/>
      <c r="D520" s="8458"/>
      <c r="E520" s="8458"/>
      <c r="F520" s="8458"/>
      <c r="G520" s="8458"/>
      <c r="H520" s="8458"/>
      <c r="I520" s="8458"/>
      <c r="J520" s="8458"/>
      <c r="K520" s="8458"/>
      <c r="L520" s="8458"/>
      <c r="M520" s="8458"/>
      <c r="N520" s="8458"/>
      <c r="O520" s="8458"/>
      <c r="P520" s="8458"/>
      <c r="Q520" s="8458"/>
      <c r="R520" s="8458"/>
      <c r="S520" s="8458"/>
      <c r="T520" s="8458"/>
      <c r="U520" s="8458"/>
      <c r="V520" s="8458"/>
      <c r="W520" s="8458"/>
      <c r="X520" s="8458"/>
      <c r="Y520" s="8458"/>
      <c r="Z520" s="8458"/>
      <c r="AA520" s="8458"/>
      <c r="AB520" s="8458"/>
      <c r="AC520" s="8458"/>
      <c r="AD520" s="8458"/>
      <c r="AE520" s="8458"/>
      <c r="AF520" s="8458"/>
      <c r="AW520" s="185"/>
      <c r="CB520" s="179"/>
      <c r="CC520" s="187"/>
      <c r="CD520" s="179"/>
      <c r="CE520" s="179"/>
      <c r="CF520" s="179"/>
      <c r="CG520" s="179"/>
      <c r="CH520" s="179"/>
      <c r="CI520" s="179"/>
      <c r="CJ520" s="179"/>
      <c r="CK520" s="179"/>
      <c r="CL520" s="179"/>
      <c r="CM520" s="179"/>
      <c r="CN520" s="179"/>
      <c r="CO520" s="179"/>
      <c r="CP520" s="179"/>
      <c r="CQ520" s="179"/>
      <c r="CR520" s="179"/>
      <c r="CS520" s="179"/>
      <c r="CT520" s="179"/>
      <c r="CU520" s="179"/>
      <c r="CV520" s="179"/>
      <c r="CW520" s="179"/>
      <c r="CX520" s="179"/>
      <c r="CY520" s="179"/>
      <c r="CZ520" s="179"/>
      <c r="DA520" s="179"/>
      <c r="DB520" s="179"/>
      <c r="DC520" s="179"/>
      <c r="DD520" s="179"/>
      <c r="DE520" s="179"/>
      <c r="DF520" s="179"/>
      <c r="DG520" s="179"/>
      <c r="DH520" s="181"/>
      <c r="DI520" s="181"/>
      <c r="DJ520" s="181"/>
      <c r="DK520" s="181"/>
      <c r="DL520" s="181"/>
      <c r="DM520" s="181"/>
      <c r="DN520" s="181"/>
      <c r="DO520" s="234"/>
      <c r="DP520" s="234"/>
      <c r="DQ520" s="234"/>
    </row>
    <row r="521" spans="1:121" s="186" customFormat="1" ht="35.1" customHeight="1">
      <c r="A521" s="179"/>
      <c r="B521" s="8458" t="s">
        <v>329</v>
      </c>
      <c r="C521" s="8458"/>
      <c r="D521" s="8458"/>
      <c r="E521" s="8458"/>
      <c r="F521" s="8458"/>
      <c r="G521" s="8458"/>
      <c r="H521" s="8458"/>
      <c r="I521" s="8458"/>
      <c r="J521" s="8458"/>
      <c r="K521" s="8458"/>
      <c r="L521" s="8458"/>
      <c r="M521" s="8458"/>
      <c r="N521" s="8458"/>
      <c r="O521" s="8458"/>
      <c r="P521" s="8458"/>
      <c r="Q521" s="8458"/>
      <c r="R521" s="8458"/>
      <c r="S521" s="8458"/>
      <c r="T521" s="8458"/>
      <c r="U521" s="8458"/>
      <c r="V521" s="8458"/>
      <c r="W521" s="8458"/>
      <c r="X521" s="8458"/>
      <c r="Y521" s="8458"/>
      <c r="Z521" s="8458"/>
      <c r="AA521" s="8458"/>
      <c r="AB521" s="8458"/>
      <c r="AC521" s="8458"/>
      <c r="AD521" s="8458"/>
      <c r="AE521" s="8458"/>
      <c r="AF521" s="8458"/>
      <c r="AW521" s="185"/>
      <c r="CB521" s="179"/>
      <c r="CC521" s="187"/>
      <c r="CD521" s="179"/>
      <c r="CE521" s="179"/>
      <c r="CF521" s="179"/>
      <c r="CG521" s="179"/>
      <c r="CH521" s="179"/>
      <c r="CI521" s="179"/>
      <c r="CJ521" s="179"/>
      <c r="CK521" s="179"/>
      <c r="CL521" s="179"/>
      <c r="CM521" s="179"/>
      <c r="CN521" s="179"/>
      <c r="CO521" s="179"/>
      <c r="CP521" s="179"/>
      <c r="CQ521" s="179"/>
      <c r="CR521" s="179"/>
      <c r="CS521" s="179"/>
      <c r="CT521" s="179"/>
      <c r="CU521" s="179"/>
      <c r="CV521" s="179"/>
      <c r="CW521" s="179"/>
      <c r="CX521" s="179"/>
      <c r="CY521" s="179"/>
      <c r="CZ521" s="179"/>
      <c r="DA521" s="179"/>
      <c r="DB521" s="179"/>
      <c r="DC521" s="179"/>
      <c r="DD521" s="179"/>
      <c r="DE521" s="179"/>
      <c r="DF521" s="179"/>
      <c r="DG521" s="179"/>
      <c r="DH521" s="181"/>
      <c r="DI521" s="181"/>
      <c r="DJ521" s="181"/>
      <c r="DK521" s="181"/>
      <c r="DL521" s="181"/>
      <c r="DM521" s="181"/>
      <c r="DN521" s="181"/>
      <c r="DO521" s="234"/>
      <c r="DP521" s="234"/>
      <c r="DQ521" s="234"/>
    </row>
    <row r="522" spans="1:121" s="186" customFormat="1" ht="35.1" customHeight="1">
      <c r="A522" s="179"/>
      <c r="B522" s="8458" t="s">
        <v>330</v>
      </c>
      <c r="C522" s="8458"/>
      <c r="D522" s="8458"/>
      <c r="E522" s="8458"/>
      <c r="F522" s="8458"/>
      <c r="G522" s="8458"/>
      <c r="H522" s="8458"/>
      <c r="I522" s="8458"/>
      <c r="J522" s="8458"/>
      <c r="K522" s="8458"/>
      <c r="L522" s="8458"/>
      <c r="M522" s="8458"/>
      <c r="N522" s="8458"/>
      <c r="O522" s="8458"/>
      <c r="P522" s="8458"/>
      <c r="Q522" s="8458"/>
      <c r="R522" s="8458"/>
      <c r="S522" s="8458"/>
      <c r="T522" s="8458"/>
      <c r="U522" s="8458"/>
      <c r="V522" s="8458"/>
      <c r="W522" s="8458"/>
      <c r="X522" s="8458"/>
      <c r="Y522" s="8458"/>
      <c r="Z522" s="8458"/>
      <c r="AA522" s="8458"/>
      <c r="AB522" s="8458"/>
      <c r="AC522" s="8458"/>
      <c r="AD522" s="8458"/>
      <c r="AE522" s="8458"/>
      <c r="AF522" s="8458"/>
      <c r="AW522" s="185"/>
      <c r="CB522" s="179"/>
      <c r="CC522" s="187"/>
      <c r="CD522" s="179"/>
      <c r="CE522" s="179"/>
      <c r="CF522" s="179"/>
      <c r="CG522" s="179"/>
      <c r="CH522" s="179"/>
      <c r="CI522" s="179"/>
      <c r="CJ522" s="179"/>
      <c r="CK522" s="179"/>
      <c r="CL522" s="179"/>
      <c r="CM522" s="179"/>
      <c r="CN522" s="179"/>
      <c r="CO522" s="179"/>
      <c r="CP522" s="179"/>
      <c r="CQ522" s="179"/>
      <c r="CR522" s="179"/>
      <c r="CS522" s="179"/>
      <c r="CT522" s="179"/>
      <c r="CU522" s="179"/>
      <c r="CV522" s="179"/>
      <c r="CW522" s="179"/>
      <c r="CX522" s="179"/>
      <c r="CY522" s="179"/>
      <c r="CZ522" s="179"/>
      <c r="DA522" s="179"/>
      <c r="DB522" s="179"/>
      <c r="DC522" s="179"/>
      <c r="DD522" s="179"/>
      <c r="DE522" s="179"/>
      <c r="DF522" s="179"/>
      <c r="DG522" s="179"/>
      <c r="DH522" s="181"/>
      <c r="DI522" s="181"/>
      <c r="DJ522" s="181"/>
      <c r="DK522" s="181"/>
      <c r="DL522" s="181"/>
      <c r="DM522" s="181"/>
      <c r="DN522" s="181"/>
      <c r="DO522" s="234"/>
      <c r="DP522" s="234"/>
      <c r="DQ522" s="234"/>
    </row>
    <row r="523" spans="1:121" s="186" customFormat="1" ht="35.1" customHeight="1">
      <c r="A523" s="179"/>
      <c r="B523" s="180"/>
      <c r="C523" s="180"/>
      <c r="D523" s="181"/>
      <c r="E523" s="180"/>
      <c r="F523" s="180"/>
      <c r="G523" s="237"/>
      <c r="AW523" s="185"/>
      <c r="CB523" s="179"/>
      <c r="CC523" s="187"/>
      <c r="CD523" s="179"/>
      <c r="CE523" s="179"/>
      <c r="CF523" s="179"/>
      <c r="CG523" s="179"/>
      <c r="CH523" s="179"/>
      <c r="CI523" s="179"/>
      <c r="CJ523" s="179"/>
      <c r="CK523" s="179"/>
      <c r="CL523" s="179"/>
      <c r="CM523" s="179"/>
      <c r="CN523" s="179"/>
      <c r="CO523" s="179"/>
      <c r="CP523" s="179"/>
      <c r="CQ523" s="179"/>
      <c r="CR523" s="179"/>
      <c r="CS523" s="179"/>
      <c r="CT523" s="179"/>
      <c r="CU523" s="179"/>
      <c r="CV523" s="179"/>
      <c r="CW523" s="179"/>
      <c r="CX523" s="179"/>
      <c r="CY523" s="179"/>
      <c r="CZ523" s="179"/>
      <c r="DA523" s="179"/>
      <c r="DB523" s="179"/>
      <c r="DC523" s="179"/>
      <c r="DD523" s="179"/>
      <c r="DE523" s="179"/>
      <c r="DF523" s="179"/>
      <c r="DG523" s="179"/>
      <c r="DH523" s="181"/>
      <c r="DI523" s="181"/>
      <c r="DJ523" s="181"/>
      <c r="DK523" s="181"/>
      <c r="DL523" s="181"/>
      <c r="DM523" s="181"/>
      <c r="DN523" s="181"/>
      <c r="DO523" s="234"/>
      <c r="DP523" s="234"/>
      <c r="DQ523" s="234"/>
    </row>
    <row r="524" spans="1:121" s="186" customFormat="1" ht="35.1" customHeight="1">
      <c r="A524" s="179"/>
      <c r="B524" s="180"/>
      <c r="C524" s="180"/>
      <c r="D524" s="181"/>
      <c r="E524" s="180"/>
      <c r="F524" s="180"/>
      <c r="G524" s="237"/>
      <c r="AW524" s="185"/>
      <c r="CB524" s="179"/>
      <c r="CC524" s="187"/>
      <c r="CD524" s="179"/>
      <c r="CE524" s="179"/>
      <c r="CF524" s="179"/>
      <c r="CG524" s="179"/>
      <c r="CH524" s="179"/>
      <c r="CI524" s="179"/>
      <c r="CJ524" s="179"/>
      <c r="CK524" s="179"/>
      <c r="CL524" s="179"/>
      <c r="CM524" s="179"/>
      <c r="CN524" s="179"/>
      <c r="CO524" s="179"/>
      <c r="CP524" s="179"/>
      <c r="CQ524" s="179"/>
      <c r="CR524" s="179"/>
      <c r="CS524" s="179"/>
      <c r="CT524" s="179"/>
      <c r="CU524" s="179"/>
      <c r="CV524" s="179"/>
      <c r="CW524" s="179"/>
      <c r="CX524" s="179"/>
      <c r="CY524" s="179"/>
      <c r="CZ524" s="179"/>
      <c r="DA524" s="179"/>
      <c r="DB524" s="179"/>
      <c r="DC524" s="179"/>
      <c r="DD524" s="179"/>
      <c r="DE524" s="179"/>
      <c r="DF524" s="179"/>
      <c r="DG524" s="179"/>
      <c r="DH524" s="181"/>
      <c r="DI524" s="181"/>
      <c r="DJ524" s="181"/>
      <c r="DK524" s="181"/>
      <c r="DL524" s="181"/>
      <c r="DM524" s="181"/>
      <c r="DN524" s="181"/>
      <c r="DO524" s="234"/>
      <c r="DP524" s="234"/>
      <c r="DQ524" s="234"/>
    </row>
    <row r="525" spans="1:121" s="186" customFormat="1" ht="35.1" customHeight="1">
      <c r="A525" s="179"/>
      <c r="B525" s="180"/>
      <c r="C525" s="180"/>
      <c r="D525" s="181"/>
      <c r="E525" s="180"/>
      <c r="F525" s="180"/>
      <c r="G525" s="237"/>
      <c r="AW525" s="185"/>
      <c r="CB525" s="179"/>
      <c r="CC525" s="187"/>
      <c r="CD525" s="179"/>
      <c r="CE525" s="179"/>
      <c r="CF525" s="179"/>
      <c r="CG525" s="179"/>
      <c r="CH525" s="179"/>
      <c r="CI525" s="179"/>
      <c r="CJ525" s="179"/>
      <c r="CK525" s="179"/>
      <c r="CL525" s="179"/>
      <c r="CM525" s="179"/>
      <c r="CN525" s="179"/>
      <c r="CO525" s="179"/>
      <c r="CP525" s="179"/>
      <c r="CQ525" s="179"/>
      <c r="CR525" s="179"/>
      <c r="CS525" s="179"/>
      <c r="CT525" s="179"/>
      <c r="CU525" s="179"/>
      <c r="CV525" s="179"/>
      <c r="CW525" s="179"/>
      <c r="CX525" s="179"/>
      <c r="CY525" s="179"/>
      <c r="CZ525" s="179"/>
      <c r="DA525" s="179"/>
      <c r="DB525" s="179"/>
      <c r="DC525" s="179"/>
      <c r="DD525" s="179"/>
      <c r="DE525" s="179"/>
      <c r="DF525" s="179"/>
      <c r="DG525" s="179"/>
      <c r="DH525" s="181"/>
      <c r="DI525" s="181"/>
      <c r="DJ525" s="181"/>
      <c r="DK525" s="181"/>
      <c r="DL525" s="181"/>
      <c r="DM525" s="181"/>
      <c r="DN525" s="181"/>
      <c r="DO525" s="234"/>
      <c r="DP525" s="234"/>
      <c r="DQ525" s="234"/>
    </row>
    <row r="526" spans="1:121" s="186" customFormat="1" ht="35.1" customHeight="1">
      <c r="A526" s="179"/>
      <c r="B526" s="180"/>
      <c r="C526" s="180"/>
      <c r="D526" s="181"/>
      <c r="E526" s="180"/>
      <c r="F526" s="180"/>
      <c r="G526" s="237"/>
      <c r="AW526" s="185"/>
      <c r="CB526" s="179"/>
      <c r="CC526" s="187"/>
      <c r="CD526" s="179"/>
      <c r="CE526" s="179"/>
      <c r="CF526" s="179"/>
      <c r="CG526" s="179"/>
      <c r="CH526" s="179"/>
      <c r="CI526" s="179"/>
      <c r="CJ526" s="179"/>
      <c r="CK526" s="179"/>
      <c r="CL526" s="179"/>
      <c r="CM526" s="179"/>
      <c r="CN526" s="179"/>
      <c r="CO526" s="179"/>
      <c r="CP526" s="179"/>
      <c r="CQ526" s="179"/>
      <c r="CR526" s="179"/>
      <c r="CS526" s="179"/>
      <c r="CT526" s="179"/>
      <c r="CU526" s="179"/>
      <c r="CV526" s="179"/>
      <c r="CW526" s="179"/>
      <c r="CX526" s="179"/>
      <c r="CY526" s="179"/>
      <c r="CZ526" s="179"/>
      <c r="DA526" s="179"/>
      <c r="DB526" s="179"/>
      <c r="DC526" s="179"/>
      <c r="DD526" s="179"/>
      <c r="DE526" s="179"/>
      <c r="DF526" s="179"/>
      <c r="DG526" s="179"/>
      <c r="DH526" s="181"/>
      <c r="DI526" s="181"/>
      <c r="DJ526" s="181"/>
      <c r="DK526" s="181"/>
      <c r="DL526" s="181"/>
      <c r="DM526" s="181"/>
      <c r="DN526" s="181"/>
      <c r="DO526" s="234"/>
      <c r="DP526" s="234"/>
      <c r="DQ526" s="234"/>
    </row>
  </sheetData>
  <sheetProtection selectLockedCells="1"/>
  <customSheetViews>
    <customSheetView guid="{12CA49F8-E6BA-489F-9DA0-6B8A5CD7EDCA}" scale="40" showPageBreaks="1" zeroValues="0" printArea="1" hiddenRows="1" hiddenColumns="1" view="pageBreakPreview">
      <pane xSplit="7" ySplit="7" topLeftCell="H9" activePane="bottomRight" state="frozen"/>
      <selection pane="bottomRight" activeCell="DQ14" sqref="DQ14"/>
      <rowBreaks count="11" manualBreakCount="11">
        <brk id="48" max="116" man="1"/>
        <brk id="90" max="116" man="1"/>
        <brk id="143" max="116" man="1"/>
        <brk id="190" max="116" man="1"/>
        <brk id="224" max="116" man="1"/>
        <brk id="258" max="116" man="1"/>
        <brk id="305" max="116" man="1"/>
        <brk id="352" max="116" man="1"/>
        <brk id="386" max="116" man="1"/>
        <brk id="440" max="116" man="1"/>
        <brk id="491" max="116" man="1"/>
      </rowBreaks>
      <colBreaks count="1" manualBreakCount="1">
        <brk id="48" max="515" man="1"/>
      </colBreaks>
      <pageMargins left="0" right="0" top="0.39370078740157483" bottom="0" header="0" footer="0"/>
      <printOptions horizontalCentered="1" verticalCentered="1"/>
      <pageSetup scale="18" fitToHeight="0" pageOrder="overThenDown" orientation="landscape" r:id="rId1"/>
    </customSheetView>
    <customSheetView guid="{37E56966-4F94-4240-A3E5-59881448F1B0}" scale="38" showPageBreaks="1" zeroValues="0" printArea="1" hiddenRows="1" hiddenColumns="1" view="pageBreakPreview">
      <pane xSplit="7" ySplit="8" topLeftCell="BF96" activePane="bottomRight" state="frozen"/>
      <selection pane="bottomRight" activeCell="DC94" sqref="DC94"/>
      <rowBreaks count="11" manualBreakCount="11">
        <brk id="48" max="116" man="1"/>
        <brk id="90" max="116" man="1"/>
        <brk id="143" max="116" man="1"/>
        <brk id="190" max="116" man="1"/>
        <brk id="224" max="116" man="1"/>
        <brk id="258" max="116" man="1"/>
        <brk id="305" max="116" man="1"/>
        <brk id="352" max="116" man="1"/>
        <brk id="386" max="116" man="1"/>
        <brk id="440" max="116" man="1"/>
        <brk id="491" max="116" man="1"/>
      </rowBreaks>
      <colBreaks count="1" manualBreakCount="1">
        <brk id="48" max="399" man="1"/>
      </colBreaks>
      <pageMargins left="0" right="0" top="0.39370078740157483" bottom="0" header="0" footer="0"/>
      <printOptions horizontalCentered="1" verticalCentered="1"/>
      <pageSetup paperSize="9" scale="19" fitToHeight="0" pageOrder="overThenDown" orientation="landscape" r:id="rId2"/>
    </customSheetView>
    <customSheetView guid="{230182A1-F070-4DDB-9301-86882B42A49C}" scale="40" showPageBreaks="1" zeroValues="0" printArea="1" hiddenRows="1" hiddenColumns="1" view="pageBreakPreview">
      <pane xSplit="7" ySplit="8" topLeftCell="H309" activePane="bottomRight" state="frozen"/>
      <selection pane="bottomRight" activeCell="AY24" sqref="AY24"/>
      <rowBreaks count="11" manualBreakCount="11">
        <brk id="48" max="119" man="1"/>
        <brk id="90" max="119" man="1"/>
        <brk id="143" max="119" man="1"/>
        <brk id="190" max="119" man="1"/>
        <brk id="224" max="119" man="1"/>
        <brk id="258" max="119" man="1"/>
        <brk id="305" max="119" man="1"/>
        <brk id="352" max="119" man="1"/>
        <brk id="386" max="119" man="1"/>
        <brk id="440" max="119" man="1"/>
        <brk id="491" max="119" man="1"/>
      </rowBreaks>
      <colBreaks count="1" manualBreakCount="1">
        <brk id="48" max="507" man="1"/>
      </colBreaks>
      <pageMargins left="0" right="0" top="0" bottom="0" header="0" footer="0"/>
      <printOptions horizontalCentered="1" verticalCentered="1"/>
      <pageSetup paperSize="9" scale="16" fitToHeight="0" pageOrder="overThenDown" orientation="landscape" r:id="rId3"/>
    </customSheetView>
    <customSheetView guid="{7E615092-1A34-48E1-8A6E-7383EDD6AB18}" scale="38" showPageBreaks="1" zeroValues="0" printArea="1" hiddenRows="1" hiddenColumns="1" view="pageBreakPreview">
      <pane xSplit="7" ySplit="8" topLeftCell="AJ204" activePane="bottomRight" state="frozen"/>
      <selection pane="bottomRight" activeCell="BL219" sqref="BL219"/>
      <rowBreaks count="11" manualBreakCount="11">
        <brk id="48" max="116" man="1"/>
        <brk id="90" max="116" man="1"/>
        <brk id="143" max="116" man="1"/>
        <brk id="190" max="116" man="1"/>
        <brk id="224" max="116" man="1"/>
        <brk id="258" max="116" man="1"/>
        <brk id="305" max="116" man="1"/>
        <brk id="352" max="116" man="1"/>
        <brk id="386" max="116" man="1"/>
        <brk id="440" max="116" man="1"/>
        <brk id="491" max="116" man="1"/>
      </rowBreaks>
      <colBreaks count="1" manualBreakCount="1">
        <brk id="48" max="515" man="1"/>
      </colBreaks>
      <pageMargins left="0" right="0" top="0.39370078740157483" bottom="0" header="0" footer="0"/>
      <printOptions horizontalCentered="1" verticalCentered="1"/>
      <pageSetup scale="18" fitToHeight="0" pageOrder="overThenDown" orientation="landscape" r:id="rId4"/>
    </customSheetView>
  </customSheetViews>
  <mergeCells count="452">
    <mergeCell ref="B494:C494"/>
    <mergeCell ref="B493:C493"/>
    <mergeCell ref="B492:C492"/>
    <mergeCell ref="E493:G493"/>
    <mergeCell ref="E498:G498"/>
    <mergeCell ref="B515:C515"/>
    <mergeCell ref="B514:C514"/>
    <mergeCell ref="B513:C513"/>
    <mergeCell ref="B512:C512"/>
    <mergeCell ref="B511:C511"/>
    <mergeCell ref="B510:C510"/>
    <mergeCell ref="B509:C509"/>
    <mergeCell ref="B508:C508"/>
    <mergeCell ref="B507:C507"/>
    <mergeCell ref="B506:C506"/>
    <mergeCell ref="B505:C505"/>
    <mergeCell ref="B504:C504"/>
    <mergeCell ref="B503:C503"/>
    <mergeCell ref="B502:C502"/>
    <mergeCell ref="B501:C501"/>
    <mergeCell ref="B500:C500"/>
    <mergeCell ref="B499:C499"/>
    <mergeCell ref="B498:C498"/>
    <mergeCell ref="B496:C496"/>
    <mergeCell ref="E417:G417"/>
    <mergeCell ref="E414:G414"/>
    <mergeCell ref="E450:G450"/>
    <mergeCell ref="E445:G445"/>
    <mergeCell ref="B444:C444"/>
    <mergeCell ref="B450:C450"/>
    <mergeCell ref="B449:C449"/>
    <mergeCell ref="B448:C448"/>
    <mergeCell ref="B447:C447"/>
    <mergeCell ref="B446:C446"/>
    <mergeCell ref="B445:C445"/>
    <mergeCell ref="B414:C414"/>
    <mergeCell ref="B415:C415"/>
    <mergeCell ref="B416:C416"/>
    <mergeCell ref="B417:C417"/>
    <mergeCell ref="B418:C418"/>
    <mergeCell ref="B419:C419"/>
    <mergeCell ref="B420:C420"/>
    <mergeCell ref="B421:C421"/>
    <mergeCell ref="E423:G423"/>
    <mergeCell ref="E424:G424"/>
    <mergeCell ref="E425:G425"/>
    <mergeCell ref="E418:G418"/>
    <mergeCell ref="E420:G420"/>
    <mergeCell ref="B495:C495"/>
    <mergeCell ref="E501:G501"/>
    <mergeCell ref="E500:G500"/>
    <mergeCell ref="E499:G499"/>
    <mergeCell ref="E507:G507"/>
    <mergeCell ref="E506:G506"/>
    <mergeCell ref="E505:G505"/>
    <mergeCell ref="E504:G504"/>
    <mergeCell ref="E503:G503"/>
    <mergeCell ref="B497:C497"/>
    <mergeCell ref="B2:F2"/>
    <mergeCell ref="G2:AU2"/>
    <mergeCell ref="AW2:CA2"/>
    <mergeCell ref="CC2:CV2"/>
    <mergeCell ref="B4:B8"/>
    <mergeCell ref="C4:C8"/>
    <mergeCell ref="D4:D8"/>
    <mergeCell ref="E4:E8"/>
    <mergeCell ref="F4:F8"/>
    <mergeCell ref="G4:G8"/>
    <mergeCell ref="AW4:CA4"/>
    <mergeCell ref="CC4:CV4"/>
    <mergeCell ref="H5:S6"/>
    <mergeCell ref="T5:T8"/>
    <mergeCell ref="U5:U8"/>
    <mergeCell ref="X5:AA7"/>
    <mergeCell ref="AB5:AB8"/>
    <mergeCell ref="AC5:AH7"/>
    <mergeCell ref="AI5:AL7"/>
    <mergeCell ref="AM5:AM8"/>
    <mergeCell ref="H4:U4"/>
    <mergeCell ref="V4:V8"/>
    <mergeCell ref="W4:W8"/>
    <mergeCell ref="X4:AM4"/>
    <mergeCell ref="AO5:AO8"/>
    <mergeCell ref="AP5:AP8"/>
    <mergeCell ref="AQ5:AQ8"/>
    <mergeCell ref="AR5:AR8"/>
    <mergeCell ref="BY5:CA5"/>
    <mergeCell ref="AX6:BD6"/>
    <mergeCell ref="BE6:BL6"/>
    <mergeCell ref="BM6:BM8"/>
    <mergeCell ref="BY6:BY8"/>
    <mergeCell ref="BZ6:BZ8"/>
    <mergeCell ref="AS5:AS8"/>
    <mergeCell ref="AT5:AT8"/>
    <mergeCell ref="AU5:AU8"/>
    <mergeCell ref="AW5:AW8"/>
    <mergeCell ref="AX5:BM5"/>
    <mergeCell ref="BN5:BN8"/>
    <mergeCell ref="AY7:AY8"/>
    <mergeCell ref="AZ7:AZ8"/>
    <mergeCell ref="BA7:BA8"/>
    <mergeCell ref="BB7:BB8"/>
    <mergeCell ref="DM6:DM8"/>
    <mergeCell ref="H7:H8"/>
    <mergeCell ref="I7:I8"/>
    <mergeCell ref="J7:M7"/>
    <mergeCell ref="N7:N8"/>
    <mergeCell ref="O7:O8"/>
    <mergeCell ref="P7:Q7"/>
    <mergeCell ref="R7:R8"/>
    <mergeCell ref="S7:S8"/>
    <mergeCell ref="AX7:AX8"/>
    <mergeCell ref="CA6:CA8"/>
    <mergeCell ref="CC6:CC8"/>
    <mergeCell ref="CD6:CV6"/>
    <mergeCell ref="CX6:DE6"/>
    <mergeCell ref="DG6:DG8"/>
    <mergeCell ref="DI6:DK7"/>
    <mergeCell ref="CS7:CV7"/>
    <mergeCell ref="CX7:CZ7"/>
    <mergeCell ref="DA7:DA8"/>
    <mergeCell ref="DB7:DD7"/>
    <mergeCell ref="BO5:BS7"/>
    <mergeCell ref="BT5:BV7"/>
    <mergeCell ref="BW5:BW8"/>
    <mergeCell ref="BX5:BX8"/>
    <mergeCell ref="DE7:DE8"/>
    <mergeCell ref="B9:B32"/>
    <mergeCell ref="C9:C32"/>
    <mergeCell ref="D9:D32"/>
    <mergeCell ref="E9:E20"/>
    <mergeCell ref="F9:F14"/>
    <mergeCell ref="F15:F20"/>
    <mergeCell ref="E21:E32"/>
    <mergeCell ref="F21:F26"/>
    <mergeCell ref="F27:F32"/>
    <mergeCell ref="BI7:BI8"/>
    <mergeCell ref="BJ7:BL7"/>
    <mergeCell ref="CD7:CG7"/>
    <mergeCell ref="CH7:CK7"/>
    <mergeCell ref="CL7:CO7"/>
    <mergeCell ref="CP7:CR7"/>
    <mergeCell ref="BC7:BC8"/>
    <mergeCell ref="BD7:BD8"/>
    <mergeCell ref="BE7:BE8"/>
    <mergeCell ref="BF7:BF8"/>
    <mergeCell ref="BG7:BG8"/>
    <mergeCell ref="BH7:BH8"/>
    <mergeCell ref="AN4:AN8"/>
    <mergeCell ref="AO4:AT4"/>
    <mergeCell ref="B33:F33"/>
    <mergeCell ref="B34:F34"/>
    <mergeCell ref="B35:F35"/>
    <mergeCell ref="B36:B47"/>
    <mergeCell ref="C36:C47"/>
    <mergeCell ref="D36:D47"/>
    <mergeCell ref="E36:E47"/>
    <mergeCell ref="F36:F41"/>
    <mergeCell ref="F42:F47"/>
    <mergeCell ref="B48:F48"/>
    <mergeCell ref="B49:B66"/>
    <mergeCell ref="C49:C66"/>
    <mergeCell ref="D49:D66"/>
    <mergeCell ref="E49:E60"/>
    <mergeCell ref="F49:F54"/>
    <mergeCell ref="F55:F60"/>
    <mergeCell ref="E61:E66"/>
    <mergeCell ref="F61:F66"/>
    <mergeCell ref="B67:F67"/>
    <mergeCell ref="B68:F68"/>
    <mergeCell ref="B69:F69"/>
    <mergeCell ref="B70:B87"/>
    <mergeCell ref="C70:C87"/>
    <mergeCell ref="D70:D87"/>
    <mergeCell ref="E70:E81"/>
    <mergeCell ref="F70:F75"/>
    <mergeCell ref="F76:F81"/>
    <mergeCell ref="E82:E87"/>
    <mergeCell ref="E103:E114"/>
    <mergeCell ref="F103:F108"/>
    <mergeCell ref="F109:F114"/>
    <mergeCell ref="B115:F115"/>
    <mergeCell ref="B116:F116"/>
    <mergeCell ref="B117:F117"/>
    <mergeCell ref="F82:F87"/>
    <mergeCell ref="B88:F88"/>
    <mergeCell ref="B89:F89"/>
    <mergeCell ref="B90:F90"/>
    <mergeCell ref="B91:B114"/>
    <mergeCell ref="C91:C114"/>
    <mergeCell ref="D91:D114"/>
    <mergeCell ref="E91:E102"/>
    <mergeCell ref="F91:F96"/>
    <mergeCell ref="F97:F102"/>
    <mergeCell ref="B130:F130"/>
    <mergeCell ref="B131:B142"/>
    <mergeCell ref="C131:C142"/>
    <mergeCell ref="D131:D142"/>
    <mergeCell ref="E131:E142"/>
    <mergeCell ref="F131:F136"/>
    <mergeCell ref="F137:F142"/>
    <mergeCell ref="B118:B129"/>
    <mergeCell ref="C118:C129"/>
    <mergeCell ref="D118:D129"/>
    <mergeCell ref="E118:E129"/>
    <mergeCell ref="F118:F123"/>
    <mergeCell ref="F124:F129"/>
    <mergeCell ref="B156:F156"/>
    <mergeCell ref="B157:B174"/>
    <mergeCell ref="C157:C174"/>
    <mergeCell ref="D157:D174"/>
    <mergeCell ref="E157:E174"/>
    <mergeCell ref="F157:F162"/>
    <mergeCell ref="F163:F168"/>
    <mergeCell ref="F169:F174"/>
    <mergeCell ref="B143:F143"/>
    <mergeCell ref="B144:B155"/>
    <mergeCell ref="C144:C155"/>
    <mergeCell ref="D144:D155"/>
    <mergeCell ref="E144:E155"/>
    <mergeCell ref="F144:F149"/>
    <mergeCell ref="F150:F155"/>
    <mergeCell ref="B175:F175"/>
    <mergeCell ref="B176:F176"/>
    <mergeCell ref="B177:F177"/>
    <mergeCell ref="B178:B189"/>
    <mergeCell ref="C178:C189"/>
    <mergeCell ref="D178:D189"/>
    <mergeCell ref="E178:E189"/>
    <mergeCell ref="F178:F183"/>
    <mergeCell ref="F184:F189"/>
    <mergeCell ref="B203:F203"/>
    <mergeCell ref="B204:B221"/>
    <mergeCell ref="C204:C221"/>
    <mergeCell ref="D204:D221"/>
    <mergeCell ref="E204:E221"/>
    <mergeCell ref="F204:F209"/>
    <mergeCell ref="F210:F215"/>
    <mergeCell ref="F216:F221"/>
    <mergeCell ref="B190:F190"/>
    <mergeCell ref="B191:B202"/>
    <mergeCell ref="C191:C202"/>
    <mergeCell ref="D191:D202"/>
    <mergeCell ref="E191:E202"/>
    <mergeCell ref="F191:F196"/>
    <mergeCell ref="F197:F202"/>
    <mergeCell ref="B237:F237"/>
    <mergeCell ref="B238:B255"/>
    <mergeCell ref="C238:C255"/>
    <mergeCell ref="D238:D255"/>
    <mergeCell ref="E238:E255"/>
    <mergeCell ref="F238:F243"/>
    <mergeCell ref="F244:F249"/>
    <mergeCell ref="F250:F255"/>
    <mergeCell ref="B222:F222"/>
    <mergeCell ref="B223:F223"/>
    <mergeCell ref="B224:F224"/>
    <mergeCell ref="B225:B236"/>
    <mergeCell ref="C225:C236"/>
    <mergeCell ref="D225:D236"/>
    <mergeCell ref="E225:E236"/>
    <mergeCell ref="F225:F230"/>
    <mergeCell ref="F231:F236"/>
    <mergeCell ref="B271:F271"/>
    <mergeCell ref="B272:B289"/>
    <mergeCell ref="C272:C289"/>
    <mergeCell ref="D272:D289"/>
    <mergeCell ref="E272:E289"/>
    <mergeCell ref="F272:F277"/>
    <mergeCell ref="F278:F283"/>
    <mergeCell ref="F284:F289"/>
    <mergeCell ref="B256:F256"/>
    <mergeCell ref="B257:F257"/>
    <mergeCell ref="B258:F258"/>
    <mergeCell ref="B259:B270"/>
    <mergeCell ref="C259:C270"/>
    <mergeCell ref="D259:D270"/>
    <mergeCell ref="E259:E270"/>
    <mergeCell ref="F259:F264"/>
    <mergeCell ref="F265:F270"/>
    <mergeCell ref="B305:F305"/>
    <mergeCell ref="B306:B317"/>
    <mergeCell ref="C306:C317"/>
    <mergeCell ref="D306:D317"/>
    <mergeCell ref="E306:E317"/>
    <mergeCell ref="F306:F311"/>
    <mergeCell ref="F312:F317"/>
    <mergeCell ref="B290:F290"/>
    <mergeCell ref="B291:F291"/>
    <mergeCell ref="B292:F292"/>
    <mergeCell ref="B293:B304"/>
    <mergeCell ref="C293:C304"/>
    <mergeCell ref="D293:D304"/>
    <mergeCell ref="E293:E304"/>
    <mergeCell ref="F293:F298"/>
    <mergeCell ref="F299:F304"/>
    <mergeCell ref="B331:F331"/>
    <mergeCell ref="B332:B349"/>
    <mergeCell ref="C332:C349"/>
    <mergeCell ref="D332:D349"/>
    <mergeCell ref="E332:E349"/>
    <mergeCell ref="F332:F337"/>
    <mergeCell ref="F338:F343"/>
    <mergeCell ref="F344:F349"/>
    <mergeCell ref="B318:F318"/>
    <mergeCell ref="B319:B330"/>
    <mergeCell ref="C319:C330"/>
    <mergeCell ref="D319:D330"/>
    <mergeCell ref="E319:E330"/>
    <mergeCell ref="F319:F324"/>
    <mergeCell ref="F325:F330"/>
    <mergeCell ref="B350:F350"/>
    <mergeCell ref="B351:F351"/>
    <mergeCell ref="B352:F352"/>
    <mergeCell ref="B353:B370"/>
    <mergeCell ref="C353:C370"/>
    <mergeCell ref="D353:D370"/>
    <mergeCell ref="E353:E370"/>
    <mergeCell ref="F353:F358"/>
    <mergeCell ref="F359:F364"/>
    <mergeCell ref="F365:F370"/>
    <mergeCell ref="B371:F371"/>
    <mergeCell ref="B372:F372"/>
    <mergeCell ref="B373:F373"/>
    <mergeCell ref="B374:B385"/>
    <mergeCell ref="C374:C385"/>
    <mergeCell ref="D374:D385"/>
    <mergeCell ref="E374:E385"/>
    <mergeCell ref="F374:F379"/>
    <mergeCell ref="F380:F385"/>
    <mergeCell ref="E413:G413"/>
    <mergeCell ref="E415:G415"/>
    <mergeCell ref="E416:G416"/>
    <mergeCell ref="B386:F386"/>
    <mergeCell ref="B388:E393"/>
    <mergeCell ref="F388:F393"/>
    <mergeCell ref="B394:E399"/>
    <mergeCell ref="F394:F399"/>
    <mergeCell ref="B400:F400"/>
    <mergeCell ref="B413:C413"/>
    <mergeCell ref="E422:G422"/>
    <mergeCell ref="E421:G421"/>
    <mergeCell ref="E419:G419"/>
    <mergeCell ref="B422:C422"/>
    <mergeCell ref="B423:C423"/>
    <mergeCell ref="B424:C424"/>
    <mergeCell ref="B425:C425"/>
    <mergeCell ref="E429:G429"/>
    <mergeCell ref="E430:G430"/>
    <mergeCell ref="E431:G431"/>
    <mergeCell ref="E426:G426"/>
    <mergeCell ref="E427:G427"/>
    <mergeCell ref="E428:G428"/>
    <mergeCell ref="B426:C426"/>
    <mergeCell ref="B427:C427"/>
    <mergeCell ref="B428:C428"/>
    <mergeCell ref="B429:C429"/>
    <mergeCell ref="B430:C430"/>
    <mergeCell ref="B431:C431"/>
    <mergeCell ref="E435:G435"/>
    <mergeCell ref="E436:G436"/>
    <mergeCell ref="E437:G437"/>
    <mergeCell ref="E432:G432"/>
    <mergeCell ref="E433:G433"/>
    <mergeCell ref="E434:G434"/>
    <mergeCell ref="B432:C432"/>
    <mergeCell ref="B433:C433"/>
    <mergeCell ref="B434:C434"/>
    <mergeCell ref="B435:C435"/>
    <mergeCell ref="B436:C436"/>
    <mergeCell ref="B437:C437"/>
    <mergeCell ref="E447:G447"/>
    <mergeCell ref="E448:G448"/>
    <mergeCell ref="E449:G449"/>
    <mergeCell ref="E438:G438"/>
    <mergeCell ref="B439:G439"/>
    <mergeCell ref="E444:G444"/>
    <mergeCell ref="E446:G446"/>
    <mergeCell ref="B438:C438"/>
    <mergeCell ref="E454:G454"/>
    <mergeCell ref="E455:G455"/>
    <mergeCell ref="E456:G456"/>
    <mergeCell ref="E451:G451"/>
    <mergeCell ref="E452:G452"/>
    <mergeCell ref="E453:G453"/>
    <mergeCell ref="B456:C456"/>
    <mergeCell ref="B455:C455"/>
    <mergeCell ref="B454:C454"/>
    <mergeCell ref="B453:C453"/>
    <mergeCell ref="B452:C452"/>
    <mergeCell ref="B451:C451"/>
    <mergeCell ref="E460:G460"/>
    <mergeCell ref="E461:G461"/>
    <mergeCell ref="E462:G462"/>
    <mergeCell ref="E457:G457"/>
    <mergeCell ref="E458:G458"/>
    <mergeCell ref="E459:G459"/>
    <mergeCell ref="B462:C462"/>
    <mergeCell ref="B461:C461"/>
    <mergeCell ref="B460:C460"/>
    <mergeCell ref="B459:C459"/>
    <mergeCell ref="B458:C458"/>
    <mergeCell ref="B457:C457"/>
    <mergeCell ref="E466:G466"/>
    <mergeCell ref="E467:G467"/>
    <mergeCell ref="B468:G468"/>
    <mergeCell ref="B473:D473"/>
    <mergeCell ref="E473:G473"/>
    <mergeCell ref="E463:G463"/>
    <mergeCell ref="E464:G464"/>
    <mergeCell ref="E465:G465"/>
    <mergeCell ref="B467:C467"/>
    <mergeCell ref="B466:C466"/>
    <mergeCell ref="B465:C465"/>
    <mergeCell ref="B464:C464"/>
    <mergeCell ref="B463:C463"/>
    <mergeCell ref="B482:D482"/>
    <mergeCell ref="E482:G482"/>
    <mergeCell ref="B483:D483"/>
    <mergeCell ref="E483:G483"/>
    <mergeCell ref="B484:D484"/>
    <mergeCell ref="E484:G484"/>
    <mergeCell ref="B479:D479"/>
    <mergeCell ref="E479:G479"/>
    <mergeCell ref="B480:D480"/>
    <mergeCell ref="E480:G480"/>
    <mergeCell ref="B481:D481"/>
    <mergeCell ref="E481:G481"/>
    <mergeCell ref="B522:AF522"/>
    <mergeCell ref="B485:D485"/>
    <mergeCell ref="E485:G485"/>
    <mergeCell ref="B486:G486"/>
    <mergeCell ref="B517:E517"/>
    <mergeCell ref="B518:I518"/>
    <mergeCell ref="B519:E519"/>
    <mergeCell ref="E492:G492"/>
    <mergeCell ref="E497:G497"/>
    <mergeCell ref="E496:G496"/>
    <mergeCell ref="E495:G495"/>
    <mergeCell ref="E494:G494"/>
    <mergeCell ref="E515:G515"/>
    <mergeCell ref="E514:G514"/>
    <mergeCell ref="E513:G513"/>
    <mergeCell ref="E512:G512"/>
    <mergeCell ref="E511:G511"/>
    <mergeCell ref="E510:G510"/>
    <mergeCell ref="E509:G509"/>
    <mergeCell ref="E508:G508"/>
    <mergeCell ref="B516:G516"/>
    <mergeCell ref="B520:AF520"/>
    <mergeCell ref="B521:AF521"/>
    <mergeCell ref="E502:G502"/>
  </mergeCells>
  <conditionalFormatting sqref="H387:DM387">
    <cfRule type="expression" dxfId="58" priority="40">
      <formula>H$387&lt;&gt;H$400</formula>
    </cfRule>
  </conditionalFormatting>
  <conditionalFormatting sqref="H439:DM439">
    <cfRule type="expression" dxfId="57" priority="41">
      <formula>H$439&lt;&gt;H$393</formula>
    </cfRule>
  </conditionalFormatting>
  <conditionalFormatting sqref="H468:DM468">
    <cfRule type="expression" dxfId="56" priority="42">
      <formula>H$468&lt;&gt;H$399</formula>
    </cfRule>
  </conditionalFormatting>
  <conditionalFormatting sqref="H473:DM473">
    <cfRule type="expression" dxfId="55" priority="44">
      <formula>H$473&lt;&gt;H$66</formula>
    </cfRule>
  </conditionalFormatting>
  <conditionalFormatting sqref="H486:DM486">
    <cfRule type="expression" dxfId="54" priority="43">
      <formula>H$486&lt;&gt;H$87+H$168+H$215+H$249+H$283+H$343+H$364</formula>
    </cfRule>
  </conditionalFormatting>
  <conditionalFormatting sqref="U9:U516">
    <cfRule type="expression" dxfId="53" priority="1">
      <formula>$U9&lt;&gt;$V9+$W9+$AN9+$AT9</formula>
    </cfRule>
  </conditionalFormatting>
  <conditionalFormatting sqref="AX9:BD516">
    <cfRule type="expression" dxfId="52" priority="2">
      <formula>SUM($AX9:$BD9)&lt;&gt;$X9</formula>
    </cfRule>
  </conditionalFormatting>
  <conditionalFormatting sqref="AX9:BM516">
    <cfRule type="expression" dxfId="51" priority="5">
      <formula>SUM($AX9:$BM9)&lt;&gt;$AA9</formula>
    </cfRule>
  </conditionalFormatting>
  <conditionalFormatting sqref="BE9:BL516">
    <cfRule type="expression" dxfId="50" priority="3">
      <formula>SUM($BE9:$BL9)&lt;&gt;$Y9</formula>
    </cfRule>
  </conditionalFormatting>
  <conditionalFormatting sqref="BM9:BM516">
    <cfRule type="expression" dxfId="49" priority="4">
      <formula>$BM9&lt;&gt;$Z9</formula>
    </cfRule>
  </conditionalFormatting>
  <conditionalFormatting sqref="BN9:BN516">
    <cfRule type="expression" dxfId="48" priority="6">
      <formula>$BN9&lt;&gt;$AB9</formula>
    </cfRule>
  </conditionalFormatting>
  <conditionalFormatting sqref="BO9:BO516">
    <cfRule type="expression" dxfId="47" priority="7">
      <formula>$BO9&lt;&gt;$AC9</formula>
    </cfRule>
  </conditionalFormatting>
  <conditionalFormatting sqref="BO9:BS491">
    <cfRule type="expression" dxfId="46" priority="12">
      <formula>SUM($BO9:$BS9)&lt;&gt;$AH9</formula>
    </cfRule>
  </conditionalFormatting>
  <conditionalFormatting sqref="BP9:BP516">
    <cfRule type="expression" dxfId="45" priority="8">
      <formula>$BP9&lt;&gt;$AD9</formula>
    </cfRule>
  </conditionalFormatting>
  <conditionalFormatting sqref="BQ9:BQ516">
    <cfRule type="expression" dxfId="44" priority="9">
      <formula>$BQ9&lt;&gt;$AE9</formula>
    </cfRule>
  </conditionalFormatting>
  <conditionalFormatting sqref="BR9:BR516">
    <cfRule type="expression" dxfId="43" priority="10">
      <formula>$BR9&lt;&gt;$AF9</formula>
    </cfRule>
  </conditionalFormatting>
  <conditionalFormatting sqref="BS9:BS516">
    <cfRule type="expression" dxfId="42" priority="11">
      <formula>$BS9&lt;&gt;$AG9</formula>
    </cfRule>
  </conditionalFormatting>
  <conditionalFormatting sqref="BT9:BT516">
    <cfRule type="expression" dxfId="41" priority="13">
      <formula>$BT9&lt;&gt;$AI9</formula>
    </cfRule>
  </conditionalFormatting>
  <conditionalFormatting sqref="BT9:BV516">
    <cfRule type="expression" dxfId="40" priority="16">
      <formula>SUM($BT9:$BV9)&lt;&gt;$AL9</formula>
    </cfRule>
  </conditionalFormatting>
  <conditionalFormatting sqref="BU9:BU516">
    <cfRule type="expression" dxfId="39" priority="14">
      <formula>$BU9&lt;&gt;$AJ9</formula>
    </cfRule>
  </conditionalFormatting>
  <conditionalFormatting sqref="BV9:BV516">
    <cfRule type="expression" dxfId="38" priority="15">
      <formula>$BV9&lt;&gt;$AK9</formula>
    </cfRule>
  </conditionalFormatting>
  <conditionalFormatting sqref="BW9:BW516">
    <cfRule type="expression" dxfId="37" priority="17">
      <formula>$BW9&lt;&gt;$AM9</formula>
    </cfRule>
  </conditionalFormatting>
  <conditionalFormatting sqref="BX9:BX516">
    <cfRule type="expression" dxfId="36" priority="18">
      <formula>$BX9&lt;&gt;$AN9</formula>
    </cfRule>
  </conditionalFormatting>
  <conditionalFormatting sqref="BY9:BY516">
    <cfRule type="expression" dxfId="35" priority="19">
      <formula>$BY9&lt;&gt;$AP9</formula>
    </cfRule>
  </conditionalFormatting>
  <conditionalFormatting sqref="BZ9:BZ516">
    <cfRule type="expression" dxfId="34" priority="20">
      <formula>$BZ9&lt;&gt;$AQ9</formula>
    </cfRule>
  </conditionalFormatting>
  <conditionalFormatting sqref="CD9:CG516">
    <cfRule type="expression" dxfId="33" priority="21">
      <formula>$CG9&lt;&gt;$AB9+$AH9</formula>
    </cfRule>
  </conditionalFormatting>
  <conditionalFormatting sqref="CH9:CK516">
    <cfRule type="expression" dxfId="32" priority="22">
      <formula>$CK9&lt;&gt;$AO9</formula>
    </cfRule>
  </conditionalFormatting>
  <conditionalFormatting sqref="CL9:CO516">
    <cfRule type="expression" dxfId="31" priority="23">
      <formula>$CO9&lt;&gt;$AP9</formula>
    </cfRule>
  </conditionalFormatting>
  <conditionalFormatting sqref="CP9:CR516">
    <cfRule type="expression" dxfId="30" priority="24">
      <formula>$CR9&lt;&gt;$AQ9</formula>
    </cfRule>
  </conditionalFormatting>
  <conditionalFormatting sqref="CS9:CV516">
    <cfRule type="expression" dxfId="29" priority="25">
      <formula>$CV9&lt;&gt;$AR9+$AS9</formula>
    </cfRule>
  </conditionalFormatting>
  <conditionalFormatting sqref="CX9:DA516">
    <cfRule type="expression" dxfId="28" priority="26">
      <formula>$DA9&lt;&gt;$AR9</formula>
    </cfRule>
  </conditionalFormatting>
  <conditionalFormatting sqref="DB9:DE516">
    <cfRule type="expression" dxfId="27" priority="27">
      <formula>$DE9&lt;&gt;$AS9</formula>
    </cfRule>
  </conditionalFormatting>
  <conditionalFormatting sqref="DG9:DG516">
    <cfRule type="expression" dxfId="26" priority="28">
      <formula>$DG9&lt;&gt;$AB9+$AH9+$AO9+$AP9+$AQ9+$AR9+$AS9</formula>
    </cfRule>
  </conditionalFormatting>
  <conditionalFormatting sqref="DI9:DI516">
    <cfRule type="expression" dxfId="25" priority="29">
      <formula>$DI9&lt;&gt;$CD9+$CH9+$CL9+$CP9+$CS9</formula>
    </cfRule>
  </conditionalFormatting>
  <conditionalFormatting sqref="DJ9:DJ516">
    <cfRule type="expression" dxfId="24" priority="30">
      <formula>$DJ9&lt;&gt;$CE9+$CI9+$CM9+$CQ9+$CT9</formula>
    </cfRule>
  </conditionalFormatting>
  <conditionalFormatting sqref="DK9:DK516">
    <cfRule type="expression" dxfId="23" priority="31">
      <formula>$DK9&lt;&gt;$CF9+$CJ9+$CN9+$CU9</formula>
    </cfRule>
  </conditionalFormatting>
  <conditionalFormatting sqref="DM9:DM516">
    <cfRule type="expression" dxfId="22" priority="32">
      <formula>$DM9&lt;&gt;$DG9</formula>
    </cfRule>
  </conditionalFormatting>
  <conditionalFormatting sqref="DO9:DO516">
    <cfRule type="expression" dxfId="21" priority="33">
      <formula>$DO9="False"</formula>
    </cfRule>
    <cfRule type="expression" dxfId="20" priority="34">
      <formula>$DO9="True"</formula>
    </cfRule>
  </conditionalFormatting>
  <conditionalFormatting sqref="H516:DP516">
    <cfRule type="expression" dxfId="19" priority="45">
      <formula>H$516&lt;&gt;H$393-H$473-H$486</formula>
    </cfRule>
  </conditionalFormatting>
  <conditionalFormatting sqref="CX2:DE516 DG2:DG516 DI2:DK516 DM2:DM516 DO2:DQ516 AW2:CA516 CC2:CV516 B2:AU51 B53:AU516 AS52:AU52 B52:AQ52">
    <cfRule type="expression" dxfId="18" priority="35">
      <formula>OR(ROW()=35, ROW()=48, ROW()=69, ROW()=90, ROW()=117, ROW()=130, ROW()=143, ROW()=156, ROW()=177, ROW()=190, ROW()=203, ROW()=224, ROW()=237, ROW()=258, ROW()=271, ROW()=292, ROW()=305, ROW()=318, ROW()=331, ROW()=352, ROW()=373, ROW()=386)</formula>
    </cfRule>
    <cfRule type="expression" dxfId="17" priority="36">
      <formula>OR(ROW()=14, ROW()=26, ROW()=33, ROW()=41, ROW()=54, ROW()=67, ROW()=75, ROW()=88, ROW()=96, ROW()=108, ROW()=115, ROW()=123, ROW()=136, ROW()=149, ROW()=162, ROW()=175, ROW()=183, ROW()=196, ROW()=209, ROW()=222, ROW()=230, ROW()=243, ROW()=256, ROW()=264, ROW()=277, ROW()=290, ROW()=298, ROW()=311, ROW()=324, ROW()=337, ROW()=350, ROW()=358, ROW()=371, ROW()=379, ROW()=388, ROW()=389, ROW()=390, ROW()=391, ROW()=392, ROW()=393, ROW()=411,  ROW()=413, ROW()=414, ROW()=415, ROW()=416, ROW()=417, ROW()=418, ROW()=419, ROW()=420, ROW()=421, ROW()=422, ROW()=423, ROW()=424, ROW()=425, ROW()=426, ROW()=427, ROW()=428, ROW()=429, ROW()=430, ROW()=431, ROW()=432, ROW()=433, ROW()=434, ROW()=435, ROW()=436, ROW()=437, ROW()=438)</formula>
    </cfRule>
    <cfRule type="expression" dxfId="16" priority="37">
      <formula>OR(ROW()=20, ROW()=32, ROW()=34, ROW()=47, ROW()=60, ROW()=68, ROW()=81, ROW()=89, ROW()=102, ROW()=114,  ROW()=116, ROW()=129, ROW()=142, ROW()=155, ROW()=174, ROW()=176, ROW()=189, ROW()=202, ROW()=221, ROW()=223, ROW()=236, ROW()=255, ROW()=257,  ROW()=270, ROW()=289, ROW()=291, ROW()=304, ROW()=317, ROW()=330, ROW()=349, ROW()=351, ROW()=370, ROW()=372,  ROW()=385, ROW()=372, ROW()=385, ROW()=394, ROW()=395, ROW()=396, ROW()=397, ROW()=398, ROW()=399, ROW()=442, ROW()=444, ROW()=445, ROW()=446, ROW()=447, ROW()=448, ROW()=449, ROW()=450, ROW()=451, ROW()=452, ROW()=453, ROW()=454, ROW()=455, ROW()=456, ROW()=457, ROW()=458, ROW()=459, ROW()=460, ROW()=461, ROW()=462, ROW()=463, ROW()=464, ROW()=465, ROW()=466, ROW()=467)</formula>
    </cfRule>
    <cfRule type="expression" dxfId="15" priority="38">
      <formula>OR(ROW()=66, ROW()=471, ROW()=473 )</formula>
    </cfRule>
    <cfRule type="expression" dxfId="14" priority="39">
      <formula>OR(ROW()=87, ROW()=168, ROW()=215, ROW()=249, ROW()=283, ROW()=343, ROW()=364, ROW()=477, ROW()=479, ROW()=480, ROW()=481, ROW()=482, ROW()=483, ROW()=484, ROW()=485 )</formula>
    </cfRule>
  </conditionalFormatting>
  <printOptions horizontalCentered="1" verticalCentered="1"/>
  <pageMargins left="0" right="0" top="0.39370078740157483" bottom="0" header="0" footer="0"/>
  <pageSetup scale="18" fitToHeight="0" pageOrder="overThenDown" orientation="landscape" r:id="rId5"/>
  <rowBreaks count="11" manualBreakCount="11">
    <brk id="48" max="116" man="1"/>
    <brk id="90" max="116" man="1"/>
    <brk id="143" max="116" man="1"/>
    <brk id="190" max="116" man="1"/>
    <brk id="224" max="116" man="1"/>
    <brk id="258" max="116" man="1"/>
    <brk id="305" max="116" man="1"/>
    <brk id="352" max="116" man="1"/>
    <brk id="386" max="116" man="1"/>
    <brk id="440" max="116" man="1"/>
    <brk id="491" max="116" man="1"/>
  </rowBreaks>
  <colBreaks count="1" manualBreakCount="1">
    <brk id="48" max="515" man="1"/>
  </colBreaks>
  <drawing r:id="rId6"/>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ورقة44"/>
  <dimension ref="A1:Y529"/>
  <sheetViews>
    <sheetView rightToLeft="1" view="pageBreakPreview" zoomScale="55" zoomScaleNormal="100" zoomScaleSheetLayoutView="55" workbookViewId="0">
      <pane xSplit="7" ySplit="8" topLeftCell="H83" activePane="bottomRight" state="frozen"/>
      <selection pane="topRight" activeCell="H1" sqref="H1"/>
      <selection pane="bottomLeft" activeCell="A9" sqref="A9"/>
      <selection pane="bottomRight" activeCell="I93" sqref="I93"/>
    </sheetView>
  </sheetViews>
  <sheetFormatPr defaultColWidth="0" defaultRowHeight="0" customHeight="1" zeroHeight="1"/>
  <cols>
    <col min="1" max="1" width="1.69921875" style="204" customWidth="1"/>
    <col min="2" max="3" width="12.69921875" style="240" customWidth="1"/>
    <col min="4" max="4" width="12.69921875" style="241" customWidth="1"/>
    <col min="5" max="5" width="12.69921875" style="240" customWidth="1"/>
    <col min="6" max="6" width="11.296875" style="240" bestFit="1" customWidth="1"/>
    <col min="7" max="7" width="20.69921875" style="242" customWidth="1"/>
    <col min="8" max="13" width="15.69921875" style="243" customWidth="1"/>
    <col min="14" max="14" width="9" style="243" customWidth="1"/>
    <col min="15" max="15" width="4.3984375" style="243" customWidth="1"/>
    <col min="16" max="19" width="9" style="243" customWidth="1"/>
    <col min="20" max="16384" width="9" style="243" hidden="1"/>
  </cols>
  <sheetData>
    <row r="1" spans="1:25" ht="45.6" thickBot="1">
      <c r="A1" s="179"/>
      <c r="B1" s="180"/>
      <c r="C1" s="180"/>
      <c r="D1" s="181"/>
      <c r="E1" s="180"/>
      <c r="F1" s="182"/>
      <c r="G1" s="183"/>
    </row>
    <row r="2" spans="1:25" ht="35.1" customHeight="1" thickBot="1">
      <c r="A2" s="179"/>
      <c r="B2" s="8646" t="str">
        <f>"جرد الدولاب - " &amp; الاعدادات!D2</f>
        <v xml:space="preserve">جرد الدولاب - عن شهر  يوليو لسنة 2026م </v>
      </c>
      <c r="C2" s="8647"/>
      <c r="D2" s="8647"/>
      <c r="E2" s="8647"/>
      <c r="F2" s="8647"/>
      <c r="G2" s="8647"/>
      <c r="H2" s="8647"/>
      <c r="I2" s="8647"/>
      <c r="J2" s="8647"/>
      <c r="K2" s="8647"/>
      <c r="L2" s="8647"/>
      <c r="M2" s="8648"/>
      <c r="U2" s="233"/>
      <c r="V2" s="233"/>
      <c r="W2" s="233"/>
      <c r="X2" s="233"/>
      <c r="Y2" s="233"/>
    </row>
    <row r="3" spans="1:25" ht="35.1" customHeight="1" thickBot="1">
      <c r="A3" s="179"/>
      <c r="B3" s="180"/>
      <c r="C3" s="180"/>
      <c r="D3" s="181"/>
      <c r="E3" s="180"/>
      <c r="F3" s="180"/>
      <c r="G3" s="190"/>
      <c r="T3" s="233"/>
      <c r="U3" s="233"/>
      <c r="V3" s="233"/>
      <c r="W3" s="233"/>
      <c r="X3" s="233"/>
      <c r="Y3" s="233"/>
    </row>
    <row r="4" spans="1:25" ht="35.1" customHeight="1">
      <c r="A4" s="179"/>
      <c r="B4" s="8616" t="s">
        <v>87</v>
      </c>
      <c r="C4" s="8541" t="s">
        <v>24</v>
      </c>
      <c r="D4" s="8541" t="s">
        <v>15</v>
      </c>
      <c r="E4" s="8616" t="s">
        <v>90</v>
      </c>
      <c r="F4" s="8617" t="s">
        <v>91</v>
      </c>
      <c r="G4" s="8618" t="s">
        <v>92</v>
      </c>
      <c r="H4" s="8649" t="s">
        <v>331</v>
      </c>
      <c r="I4" s="8649" t="s">
        <v>332</v>
      </c>
      <c r="J4" s="8649" t="s">
        <v>333</v>
      </c>
      <c r="K4" s="8649" t="s">
        <v>334</v>
      </c>
      <c r="L4" s="8649" t="s">
        <v>335</v>
      </c>
      <c r="M4" s="8603" t="s">
        <v>181</v>
      </c>
      <c r="T4" s="8652"/>
      <c r="U4" s="8652"/>
      <c r="V4" s="8652"/>
      <c r="W4" s="8652"/>
      <c r="X4" s="8652"/>
      <c r="Y4" s="8652"/>
    </row>
    <row r="5" spans="1:25" ht="35.1" customHeight="1">
      <c r="A5" s="179"/>
      <c r="B5" s="8502"/>
      <c r="C5" s="8504"/>
      <c r="D5" s="8504"/>
      <c r="E5" s="8502"/>
      <c r="F5" s="8506"/>
      <c r="G5" s="8619"/>
      <c r="H5" s="8650"/>
      <c r="I5" s="8650"/>
      <c r="J5" s="8650"/>
      <c r="K5" s="8650"/>
      <c r="L5" s="8650"/>
      <c r="M5" s="8604"/>
      <c r="T5" s="8652"/>
      <c r="U5" s="8652"/>
      <c r="V5" s="8652"/>
      <c r="W5" s="8652"/>
      <c r="X5" s="8652"/>
      <c r="Y5" s="8652"/>
    </row>
    <row r="6" spans="1:25" ht="35.1" customHeight="1">
      <c r="A6" s="179"/>
      <c r="B6" s="8502"/>
      <c r="C6" s="8504"/>
      <c r="D6" s="8504"/>
      <c r="E6" s="8502"/>
      <c r="F6" s="8506"/>
      <c r="G6" s="8619"/>
      <c r="H6" s="8650"/>
      <c r="I6" s="8650"/>
      <c r="J6" s="8650"/>
      <c r="K6" s="8650"/>
      <c r="L6" s="8650"/>
      <c r="M6" s="8604"/>
      <c r="U6" s="233"/>
      <c r="V6" s="233"/>
      <c r="W6" s="233"/>
      <c r="X6" s="233"/>
      <c r="Y6" s="233"/>
    </row>
    <row r="7" spans="1:25" ht="35.1" customHeight="1">
      <c r="A7" s="179"/>
      <c r="B7" s="8502"/>
      <c r="C7" s="8504"/>
      <c r="D7" s="8504"/>
      <c r="E7" s="8502"/>
      <c r="F7" s="8506"/>
      <c r="G7" s="8620"/>
      <c r="H7" s="8650"/>
      <c r="I7" s="8650"/>
      <c r="J7" s="8650"/>
      <c r="K7" s="8650"/>
      <c r="L7" s="8650"/>
      <c r="M7" s="8604"/>
      <c r="T7" s="233"/>
      <c r="U7" s="233"/>
      <c r="V7" s="233"/>
      <c r="W7" s="233"/>
      <c r="X7" s="233"/>
      <c r="Y7" s="233"/>
    </row>
    <row r="8" spans="1:25" ht="35.1" customHeight="1" thickBot="1">
      <c r="A8" s="179"/>
      <c r="B8" s="8503"/>
      <c r="C8" s="8505"/>
      <c r="D8" s="8505"/>
      <c r="E8" s="8503"/>
      <c r="F8" s="8507"/>
      <c r="G8" s="8621"/>
      <c r="H8" s="8651"/>
      <c r="I8" s="8651"/>
      <c r="J8" s="8651"/>
      <c r="K8" s="8651"/>
      <c r="L8" s="8651"/>
      <c r="M8" s="8605"/>
      <c r="T8" s="233"/>
      <c r="U8" s="233"/>
      <c r="V8" s="233"/>
      <c r="W8" s="233"/>
      <c r="X8" s="233"/>
      <c r="Y8" s="233"/>
    </row>
    <row r="9" spans="1:25" ht="35.1" customHeight="1">
      <c r="B9" s="8502" t="s">
        <v>233</v>
      </c>
      <c r="C9" s="8504" t="s">
        <v>302</v>
      </c>
      <c r="D9" s="8504" t="s">
        <v>1211</v>
      </c>
      <c r="E9" s="8502" t="s">
        <v>235</v>
      </c>
      <c r="F9" s="8506" t="s">
        <v>1212</v>
      </c>
      <c r="G9" s="251" t="s">
        <v>1213</v>
      </c>
      <c r="H9" s="244"/>
      <c r="I9" s="244"/>
      <c r="J9" s="245"/>
      <c r="K9" s="244"/>
      <c r="L9" s="244"/>
      <c r="M9" s="246">
        <f t="shared" ref="M9:M13" si="0">SUM(H9:L9)</f>
        <v>0</v>
      </c>
      <c r="T9" s="233"/>
      <c r="U9" s="233"/>
      <c r="V9" s="233"/>
      <c r="W9" s="233"/>
      <c r="X9" s="233"/>
      <c r="Y9" s="233"/>
    </row>
    <row r="10" spans="1:25" ht="35.1" customHeight="1">
      <c r="B10" s="8502"/>
      <c r="C10" s="8504"/>
      <c r="D10" s="8504"/>
      <c r="E10" s="8502"/>
      <c r="F10" s="8506"/>
      <c r="G10" s="251" t="s">
        <v>666</v>
      </c>
      <c r="H10" s="244"/>
      <c r="I10" s="244"/>
      <c r="J10" s="245"/>
      <c r="K10" s="244"/>
      <c r="L10" s="244"/>
      <c r="M10" s="246">
        <f t="shared" si="0"/>
        <v>0</v>
      </c>
    </row>
    <row r="11" spans="1:25" ht="35.1" customHeight="1">
      <c r="B11" s="8502"/>
      <c r="C11" s="8504"/>
      <c r="D11" s="8504"/>
      <c r="E11" s="8502"/>
      <c r="F11" s="8506"/>
      <c r="G11" s="251" t="s">
        <v>667</v>
      </c>
      <c r="H11" s="244"/>
      <c r="I11" s="244"/>
      <c r="J11" s="245"/>
      <c r="K11" s="244"/>
      <c r="L11" s="244"/>
      <c r="M11" s="246">
        <f t="shared" si="0"/>
        <v>0</v>
      </c>
    </row>
    <row r="12" spans="1:25" ht="35.1" customHeight="1">
      <c r="B12" s="8502"/>
      <c r="C12" s="8504"/>
      <c r="D12" s="8504"/>
      <c r="E12" s="8502"/>
      <c r="F12" s="8506"/>
      <c r="G12" s="251" t="s">
        <v>668</v>
      </c>
      <c r="H12" s="244"/>
      <c r="I12" s="244"/>
      <c r="J12" s="5386"/>
      <c r="K12" s="244"/>
      <c r="L12" s="244"/>
      <c r="M12" s="246">
        <f t="shared" si="0"/>
        <v>0</v>
      </c>
    </row>
    <row r="13" spans="1:25" ht="35.1" customHeight="1" thickBot="1">
      <c r="B13" s="8502"/>
      <c r="C13" s="8504"/>
      <c r="D13" s="8504"/>
      <c r="E13" s="8502"/>
      <c r="F13" s="8506"/>
      <c r="G13" s="252" t="s">
        <v>1214</v>
      </c>
      <c r="H13" s="247"/>
      <c r="I13" s="247"/>
      <c r="J13" s="247"/>
      <c r="K13" s="247"/>
      <c r="L13" s="247"/>
      <c r="M13" s="224">
        <f t="shared" si="0"/>
        <v>0</v>
      </c>
    </row>
    <row r="14" spans="1:25" ht="35.1" customHeight="1" thickBot="1">
      <c r="B14" s="8502"/>
      <c r="C14" s="8504"/>
      <c r="D14" s="8504"/>
      <c r="E14" s="8502"/>
      <c r="F14" s="8507"/>
      <c r="G14" s="2033" t="s">
        <v>181</v>
      </c>
      <c r="H14" s="971">
        <f t="shared" ref="H14:M14" si="1">SUM(H9:H13)</f>
        <v>0</v>
      </c>
      <c r="I14" s="971">
        <f t="shared" si="1"/>
        <v>0</v>
      </c>
      <c r="J14" s="971">
        <f t="shared" si="1"/>
        <v>0</v>
      </c>
      <c r="K14" s="971">
        <f t="shared" si="1"/>
        <v>0</v>
      </c>
      <c r="L14" s="971">
        <f t="shared" si="1"/>
        <v>0</v>
      </c>
      <c r="M14" s="974">
        <f t="shared" si="1"/>
        <v>0</v>
      </c>
    </row>
    <row r="15" spans="1:25" ht="35.1" customHeight="1">
      <c r="B15" s="8502"/>
      <c r="C15" s="8504"/>
      <c r="D15" s="8504"/>
      <c r="E15" s="8502"/>
      <c r="F15" s="8506" t="s">
        <v>237</v>
      </c>
      <c r="G15" s="251" t="s">
        <v>1213</v>
      </c>
      <c r="H15" s="244"/>
      <c r="I15" s="244"/>
      <c r="J15" s="245"/>
      <c r="K15" s="244"/>
      <c r="L15" s="244"/>
      <c r="M15" s="246">
        <f t="shared" ref="M15:M19" si="2">SUM(H15:L15)</f>
        <v>0</v>
      </c>
    </row>
    <row r="16" spans="1:25" ht="35.1" customHeight="1">
      <c r="B16" s="8502"/>
      <c r="C16" s="8504"/>
      <c r="D16" s="8504"/>
      <c r="E16" s="8502"/>
      <c r="F16" s="8506"/>
      <c r="G16" s="251" t="s">
        <v>666</v>
      </c>
      <c r="H16" s="244"/>
      <c r="I16" s="244"/>
      <c r="J16" s="245"/>
      <c r="K16" s="244"/>
      <c r="L16" s="244"/>
      <c r="M16" s="246">
        <f t="shared" si="2"/>
        <v>0</v>
      </c>
    </row>
    <row r="17" spans="2:13" ht="35.1" customHeight="1">
      <c r="B17" s="8502"/>
      <c r="C17" s="8504"/>
      <c r="D17" s="8504"/>
      <c r="E17" s="8502"/>
      <c r="F17" s="8506"/>
      <c r="G17" s="251" t="s">
        <v>667</v>
      </c>
      <c r="H17" s="244"/>
      <c r="I17" s="244"/>
      <c r="J17" s="245"/>
      <c r="K17" s="244"/>
      <c r="L17" s="244"/>
      <c r="M17" s="246">
        <f t="shared" si="2"/>
        <v>0</v>
      </c>
    </row>
    <row r="18" spans="2:13" ht="35.1" customHeight="1">
      <c r="B18" s="8502"/>
      <c r="C18" s="8504"/>
      <c r="D18" s="8504"/>
      <c r="E18" s="8502"/>
      <c r="F18" s="8506"/>
      <c r="G18" s="251" t="s">
        <v>668</v>
      </c>
      <c r="H18" s="244"/>
      <c r="I18" s="244"/>
      <c r="J18" s="5386"/>
      <c r="K18" s="244"/>
      <c r="L18" s="244"/>
      <c r="M18" s="246">
        <f t="shared" si="2"/>
        <v>0</v>
      </c>
    </row>
    <row r="19" spans="2:13" ht="35.1" customHeight="1" thickBot="1">
      <c r="B19" s="8502"/>
      <c r="C19" s="8504"/>
      <c r="D19" s="8504"/>
      <c r="E19" s="8502"/>
      <c r="F19" s="8506"/>
      <c r="G19" s="252" t="s">
        <v>1214</v>
      </c>
      <c r="H19" s="247"/>
      <c r="I19" s="247"/>
      <c r="J19" s="247"/>
      <c r="K19" s="247"/>
      <c r="L19" s="247"/>
      <c r="M19" s="224">
        <f t="shared" si="2"/>
        <v>0</v>
      </c>
    </row>
    <row r="20" spans="2:13" ht="35.1" customHeight="1" thickBot="1">
      <c r="B20" s="8502"/>
      <c r="C20" s="8504"/>
      <c r="D20" s="8504"/>
      <c r="E20" s="8503"/>
      <c r="F20" s="8507"/>
      <c r="G20" s="2033" t="s">
        <v>181</v>
      </c>
      <c r="H20" s="223">
        <f t="shared" ref="H20:M20" si="3">SUM(H15:H19)</f>
        <v>0</v>
      </c>
      <c r="I20" s="223">
        <f t="shared" si="3"/>
        <v>0</v>
      </c>
      <c r="J20" s="223">
        <f t="shared" si="3"/>
        <v>0</v>
      </c>
      <c r="K20" s="223">
        <f t="shared" si="3"/>
        <v>0</v>
      </c>
      <c r="L20" s="223">
        <f t="shared" si="3"/>
        <v>0</v>
      </c>
      <c r="M20" s="235">
        <f t="shared" si="3"/>
        <v>0</v>
      </c>
    </row>
    <row r="21" spans="2:13" ht="35.1" customHeight="1">
      <c r="B21" s="8502"/>
      <c r="C21" s="8504"/>
      <c r="D21" s="8504"/>
      <c r="E21" s="8502" t="s">
        <v>238</v>
      </c>
      <c r="F21" s="8506" t="s">
        <v>236</v>
      </c>
      <c r="G21" s="251" t="s">
        <v>1213</v>
      </c>
      <c r="H21" s="244"/>
      <c r="I21" s="244"/>
      <c r="J21" s="245"/>
      <c r="K21" s="244"/>
      <c r="L21" s="244"/>
      <c r="M21" s="246">
        <f t="shared" ref="M21:M25" si="4">SUM(H21:L21)</f>
        <v>0</v>
      </c>
    </row>
    <row r="22" spans="2:13" ht="35.1" customHeight="1">
      <c r="B22" s="8502"/>
      <c r="C22" s="8504"/>
      <c r="D22" s="8504"/>
      <c r="E22" s="8502"/>
      <c r="F22" s="8506"/>
      <c r="G22" s="251" t="s">
        <v>666</v>
      </c>
      <c r="H22" s="244"/>
      <c r="I22" s="244"/>
      <c r="J22" s="245"/>
      <c r="K22" s="244"/>
      <c r="L22" s="244"/>
      <c r="M22" s="246">
        <f t="shared" si="4"/>
        <v>0</v>
      </c>
    </row>
    <row r="23" spans="2:13" ht="35.1" customHeight="1">
      <c r="B23" s="8502"/>
      <c r="C23" s="8504"/>
      <c r="D23" s="8504"/>
      <c r="E23" s="8502"/>
      <c r="F23" s="8506"/>
      <c r="G23" s="251" t="s">
        <v>667</v>
      </c>
      <c r="H23" s="244"/>
      <c r="I23" s="244"/>
      <c r="J23" s="245"/>
      <c r="K23" s="244"/>
      <c r="L23" s="244"/>
      <c r="M23" s="246">
        <f t="shared" si="4"/>
        <v>0</v>
      </c>
    </row>
    <row r="24" spans="2:13" ht="35.1" customHeight="1">
      <c r="B24" s="8502"/>
      <c r="C24" s="8504"/>
      <c r="D24" s="8504"/>
      <c r="E24" s="8502"/>
      <c r="F24" s="8506"/>
      <c r="G24" s="251" t="s">
        <v>668</v>
      </c>
      <c r="H24" s="244"/>
      <c r="I24" s="244"/>
      <c r="J24" s="5386"/>
      <c r="K24" s="244"/>
      <c r="L24" s="244"/>
      <c r="M24" s="246">
        <f t="shared" si="4"/>
        <v>0</v>
      </c>
    </row>
    <row r="25" spans="2:13" ht="35.1" customHeight="1" thickBot="1">
      <c r="B25" s="8502"/>
      <c r="C25" s="8504"/>
      <c r="D25" s="8504"/>
      <c r="E25" s="8502"/>
      <c r="F25" s="8506"/>
      <c r="G25" s="252" t="s">
        <v>1214</v>
      </c>
      <c r="H25" s="247"/>
      <c r="I25" s="247"/>
      <c r="J25" s="247"/>
      <c r="K25" s="247"/>
      <c r="L25" s="247"/>
      <c r="M25" s="224">
        <f t="shared" si="4"/>
        <v>0</v>
      </c>
    </row>
    <row r="26" spans="2:13" ht="35.1" customHeight="1" thickBot="1">
      <c r="B26" s="8502"/>
      <c r="C26" s="8504"/>
      <c r="D26" s="8504"/>
      <c r="E26" s="8502"/>
      <c r="F26" s="8507"/>
      <c r="G26" s="2033" t="s">
        <v>181</v>
      </c>
      <c r="H26" s="223">
        <f t="shared" ref="H26:M26" si="5">SUM(H21:H25)</f>
        <v>0</v>
      </c>
      <c r="I26" s="223">
        <f t="shared" si="5"/>
        <v>0</v>
      </c>
      <c r="J26" s="223">
        <f t="shared" si="5"/>
        <v>0</v>
      </c>
      <c r="K26" s="223">
        <f t="shared" si="5"/>
        <v>0</v>
      </c>
      <c r="L26" s="223">
        <f t="shared" si="5"/>
        <v>0</v>
      </c>
      <c r="M26" s="235">
        <f t="shared" si="5"/>
        <v>0</v>
      </c>
    </row>
    <row r="27" spans="2:13" ht="35.1" customHeight="1">
      <c r="B27" s="8502"/>
      <c r="C27" s="8504"/>
      <c r="D27" s="8504"/>
      <c r="E27" s="8502"/>
      <c r="F27" s="8506" t="s">
        <v>237</v>
      </c>
      <c r="G27" s="251" t="s">
        <v>1213</v>
      </c>
      <c r="H27" s="244"/>
      <c r="I27" s="244"/>
      <c r="J27" s="245"/>
      <c r="K27" s="244"/>
      <c r="L27" s="244"/>
      <c r="M27" s="246">
        <f t="shared" ref="M27:M31" si="6">SUM(H27:L27)</f>
        <v>0</v>
      </c>
    </row>
    <row r="28" spans="2:13" ht="35.1" customHeight="1">
      <c r="B28" s="8502"/>
      <c r="C28" s="8504"/>
      <c r="D28" s="8504"/>
      <c r="E28" s="8502"/>
      <c r="F28" s="8506"/>
      <c r="G28" s="251" t="s">
        <v>666</v>
      </c>
      <c r="H28" s="244"/>
      <c r="I28" s="244"/>
      <c r="J28" s="245"/>
      <c r="K28" s="244"/>
      <c r="L28" s="244"/>
      <c r="M28" s="246">
        <f t="shared" si="6"/>
        <v>0</v>
      </c>
    </row>
    <row r="29" spans="2:13" ht="35.1" customHeight="1">
      <c r="B29" s="8502"/>
      <c r="C29" s="8504"/>
      <c r="D29" s="8504"/>
      <c r="E29" s="8502"/>
      <c r="F29" s="8506"/>
      <c r="G29" s="251" t="s">
        <v>667</v>
      </c>
      <c r="H29" s="244"/>
      <c r="I29" s="244"/>
      <c r="J29" s="245"/>
      <c r="K29" s="244"/>
      <c r="L29" s="244"/>
      <c r="M29" s="246">
        <f t="shared" si="6"/>
        <v>0</v>
      </c>
    </row>
    <row r="30" spans="2:13" ht="35.1" customHeight="1">
      <c r="B30" s="8502"/>
      <c r="C30" s="8504"/>
      <c r="D30" s="8504"/>
      <c r="E30" s="8502"/>
      <c r="F30" s="8506"/>
      <c r="G30" s="251" t="s">
        <v>668</v>
      </c>
      <c r="H30" s="244"/>
      <c r="I30" s="244"/>
      <c r="J30" s="5386"/>
      <c r="K30" s="244"/>
      <c r="L30" s="244"/>
      <c r="M30" s="246">
        <f t="shared" si="6"/>
        <v>0</v>
      </c>
    </row>
    <row r="31" spans="2:13" ht="35.1" customHeight="1" thickBot="1">
      <c r="B31" s="8502"/>
      <c r="C31" s="8504"/>
      <c r="D31" s="8504"/>
      <c r="E31" s="8502"/>
      <c r="F31" s="8506"/>
      <c r="G31" s="252" t="s">
        <v>1214</v>
      </c>
      <c r="H31" s="247"/>
      <c r="I31" s="247"/>
      <c r="J31" s="247"/>
      <c r="K31" s="247"/>
      <c r="L31" s="247"/>
      <c r="M31" s="224">
        <f t="shared" si="6"/>
        <v>0</v>
      </c>
    </row>
    <row r="32" spans="2:13" ht="35.1" customHeight="1" thickBot="1">
      <c r="B32" s="8502"/>
      <c r="C32" s="8504"/>
      <c r="D32" s="8504"/>
      <c r="E32" s="8502"/>
      <c r="F32" s="8506"/>
      <c r="G32" s="2035" t="s">
        <v>181</v>
      </c>
      <c r="H32" s="223">
        <f t="shared" ref="H32:M32" si="7">SUM(H27:H31)</f>
        <v>0</v>
      </c>
      <c r="I32" s="223">
        <f t="shared" si="7"/>
        <v>0</v>
      </c>
      <c r="J32" s="223">
        <f t="shared" si="7"/>
        <v>0</v>
      </c>
      <c r="K32" s="223">
        <f t="shared" si="7"/>
        <v>0</v>
      </c>
      <c r="L32" s="223">
        <f t="shared" si="7"/>
        <v>0</v>
      </c>
      <c r="M32" s="235">
        <f t="shared" si="7"/>
        <v>0</v>
      </c>
    </row>
    <row r="33" spans="2:13" ht="35.1" customHeight="1" thickBot="1">
      <c r="B33" s="8500" t="s">
        <v>669</v>
      </c>
      <c r="C33" s="8462"/>
      <c r="D33" s="8462"/>
      <c r="E33" s="8462"/>
      <c r="F33" s="8501"/>
      <c r="G33" s="2039"/>
      <c r="H33" s="248">
        <f t="shared" ref="H33:M33" si="8">H14+H26</f>
        <v>0</v>
      </c>
      <c r="I33" s="248">
        <f t="shared" si="8"/>
        <v>0</v>
      </c>
      <c r="J33" s="248">
        <f t="shared" si="8"/>
        <v>0</v>
      </c>
      <c r="K33" s="248">
        <f t="shared" si="8"/>
        <v>0</v>
      </c>
      <c r="L33" s="248">
        <f t="shared" si="8"/>
        <v>0</v>
      </c>
      <c r="M33" s="249">
        <f t="shared" si="8"/>
        <v>0</v>
      </c>
    </row>
    <row r="34" spans="2:13" ht="35.1" customHeight="1" thickBot="1">
      <c r="B34" s="8484" t="s">
        <v>670</v>
      </c>
      <c r="C34" s="8485"/>
      <c r="D34" s="8485"/>
      <c r="E34" s="8485"/>
      <c r="F34" s="8486"/>
      <c r="G34" s="2040"/>
      <c r="H34" s="248">
        <f t="shared" ref="H34:M34" si="9">H20+H32</f>
        <v>0</v>
      </c>
      <c r="I34" s="248">
        <f t="shared" si="9"/>
        <v>0</v>
      </c>
      <c r="J34" s="248">
        <f t="shared" si="9"/>
        <v>0</v>
      </c>
      <c r="K34" s="248">
        <f t="shared" si="9"/>
        <v>0</v>
      </c>
      <c r="L34" s="248">
        <f t="shared" si="9"/>
        <v>0</v>
      </c>
      <c r="M34" s="249">
        <f t="shared" si="9"/>
        <v>0</v>
      </c>
    </row>
    <row r="35" spans="2:13" ht="35.1" customHeight="1" thickBot="1">
      <c r="B35" s="8484" t="s">
        <v>239</v>
      </c>
      <c r="C35" s="8485"/>
      <c r="D35" s="8485"/>
      <c r="E35" s="8485"/>
      <c r="F35" s="8486"/>
      <c r="G35" s="2040"/>
      <c r="H35" s="250">
        <f t="shared" ref="H35:M35" si="10">H14+H20+H26+H32</f>
        <v>0</v>
      </c>
      <c r="I35" s="250">
        <f t="shared" si="10"/>
        <v>0</v>
      </c>
      <c r="J35" s="250">
        <f t="shared" si="10"/>
        <v>0</v>
      </c>
      <c r="K35" s="250">
        <f t="shared" si="10"/>
        <v>0</v>
      </c>
      <c r="L35" s="250">
        <f t="shared" si="10"/>
        <v>0</v>
      </c>
      <c r="M35" s="250">
        <f t="shared" si="10"/>
        <v>0</v>
      </c>
    </row>
    <row r="36" spans="2:13" ht="35.1" customHeight="1">
      <c r="B36" s="8502" t="s">
        <v>241</v>
      </c>
      <c r="C36" s="8504" t="s">
        <v>1215</v>
      </c>
      <c r="D36" s="8504" t="s">
        <v>1211</v>
      </c>
      <c r="E36" s="8502" t="s">
        <v>235</v>
      </c>
      <c r="F36" s="8506" t="s">
        <v>236</v>
      </c>
      <c r="G36" s="251" t="s">
        <v>1213</v>
      </c>
      <c r="H36" s="244"/>
      <c r="I36" s="244"/>
      <c r="J36" s="245"/>
      <c r="K36" s="244"/>
      <c r="L36" s="244"/>
      <c r="M36" s="246">
        <f t="shared" ref="M36:M40" si="11">SUM(H36:L36)</f>
        <v>0</v>
      </c>
    </row>
    <row r="37" spans="2:13" ht="35.1" customHeight="1">
      <c r="B37" s="8502"/>
      <c r="C37" s="8504"/>
      <c r="D37" s="8504"/>
      <c r="E37" s="8502"/>
      <c r="F37" s="8506"/>
      <c r="G37" s="251" t="s">
        <v>666</v>
      </c>
      <c r="H37" s="244"/>
      <c r="I37" s="244"/>
      <c r="J37" s="245"/>
      <c r="K37" s="244"/>
      <c r="L37" s="244"/>
      <c r="M37" s="246">
        <f t="shared" si="11"/>
        <v>0</v>
      </c>
    </row>
    <row r="38" spans="2:13" ht="35.1" customHeight="1">
      <c r="B38" s="8502"/>
      <c r="C38" s="8504"/>
      <c r="D38" s="8504"/>
      <c r="E38" s="8502"/>
      <c r="F38" s="8506"/>
      <c r="G38" s="251" t="s">
        <v>667</v>
      </c>
      <c r="H38" s="244"/>
      <c r="I38" s="244"/>
      <c r="J38" s="245"/>
      <c r="K38" s="244"/>
      <c r="L38" s="244"/>
      <c r="M38" s="246">
        <f t="shared" si="11"/>
        <v>0</v>
      </c>
    </row>
    <row r="39" spans="2:13" ht="35.1" customHeight="1">
      <c r="B39" s="8502"/>
      <c r="C39" s="8504"/>
      <c r="D39" s="8504"/>
      <c r="E39" s="8502"/>
      <c r="F39" s="8506"/>
      <c r="G39" s="251" t="s">
        <v>668</v>
      </c>
      <c r="H39" s="244"/>
      <c r="I39" s="244"/>
      <c r="J39" s="5386"/>
      <c r="K39" s="244"/>
      <c r="L39" s="244"/>
      <c r="M39" s="246">
        <f t="shared" si="11"/>
        <v>0</v>
      </c>
    </row>
    <row r="40" spans="2:13" ht="35.1" customHeight="1" thickBot="1">
      <c r="B40" s="8502"/>
      <c r="C40" s="8504"/>
      <c r="D40" s="8504"/>
      <c r="E40" s="8502"/>
      <c r="F40" s="8506"/>
      <c r="G40" s="252" t="s">
        <v>1214</v>
      </c>
      <c r="H40" s="247"/>
      <c r="I40" s="247"/>
      <c r="J40" s="247"/>
      <c r="K40" s="247"/>
      <c r="L40" s="247"/>
      <c r="M40" s="224">
        <f t="shared" si="11"/>
        <v>0</v>
      </c>
    </row>
    <row r="41" spans="2:13" ht="35.1" customHeight="1" thickBot="1">
      <c r="B41" s="8502"/>
      <c r="C41" s="8504"/>
      <c r="D41" s="8504"/>
      <c r="E41" s="8502"/>
      <c r="F41" s="8507"/>
      <c r="G41" s="2033" t="s">
        <v>181</v>
      </c>
      <c r="H41" s="223">
        <f t="shared" ref="H41:M41" si="12">SUM(H36:H40)</f>
        <v>0</v>
      </c>
      <c r="I41" s="223">
        <f t="shared" si="12"/>
        <v>0</v>
      </c>
      <c r="J41" s="223">
        <f t="shared" si="12"/>
        <v>0</v>
      </c>
      <c r="K41" s="223">
        <f t="shared" si="12"/>
        <v>0</v>
      </c>
      <c r="L41" s="223">
        <f t="shared" si="12"/>
        <v>0</v>
      </c>
      <c r="M41" s="235">
        <f t="shared" si="12"/>
        <v>0</v>
      </c>
    </row>
    <row r="42" spans="2:13" ht="35.1" customHeight="1">
      <c r="B42" s="8502"/>
      <c r="C42" s="8504"/>
      <c r="D42" s="8504"/>
      <c r="E42" s="8502"/>
      <c r="F42" s="8506" t="s">
        <v>237</v>
      </c>
      <c r="G42" s="251" t="s">
        <v>1213</v>
      </c>
      <c r="H42" s="244"/>
      <c r="I42" s="244"/>
      <c r="J42" s="245"/>
      <c r="K42" s="244"/>
      <c r="L42" s="244"/>
      <c r="M42" s="246">
        <f t="shared" ref="M42:M46" si="13">SUM(H42:L42)</f>
        <v>0</v>
      </c>
    </row>
    <row r="43" spans="2:13" ht="35.1" customHeight="1">
      <c r="B43" s="8502"/>
      <c r="C43" s="8504"/>
      <c r="D43" s="8504"/>
      <c r="E43" s="8502"/>
      <c r="F43" s="8506"/>
      <c r="G43" s="251" t="s">
        <v>666</v>
      </c>
      <c r="H43" s="244"/>
      <c r="I43" s="244"/>
      <c r="J43" s="245"/>
      <c r="K43" s="244"/>
      <c r="L43" s="244"/>
      <c r="M43" s="246">
        <f t="shared" si="13"/>
        <v>0</v>
      </c>
    </row>
    <row r="44" spans="2:13" ht="35.1" customHeight="1">
      <c r="B44" s="8502"/>
      <c r="C44" s="8504"/>
      <c r="D44" s="8504"/>
      <c r="E44" s="8502"/>
      <c r="F44" s="8506"/>
      <c r="G44" s="251" t="s">
        <v>667</v>
      </c>
      <c r="H44" s="244"/>
      <c r="I44" s="244"/>
      <c r="J44" s="245"/>
      <c r="K44" s="244"/>
      <c r="L44" s="244"/>
      <c r="M44" s="246">
        <f t="shared" si="13"/>
        <v>0</v>
      </c>
    </row>
    <row r="45" spans="2:13" ht="35.1" customHeight="1">
      <c r="B45" s="8502"/>
      <c r="C45" s="8504"/>
      <c r="D45" s="8504"/>
      <c r="E45" s="8502"/>
      <c r="F45" s="8506"/>
      <c r="G45" s="251" t="s">
        <v>668</v>
      </c>
      <c r="H45" s="244"/>
      <c r="I45" s="244"/>
      <c r="J45" s="5386"/>
      <c r="K45" s="244"/>
      <c r="L45" s="244"/>
      <c r="M45" s="246">
        <f t="shared" si="13"/>
        <v>0</v>
      </c>
    </row>
    <row r="46" spans="2:13" ht="35.1" customHeight="1" thickBot="1">
      <c r="B46" s="8502"/>
      <c r="C46" s="8504"/>
      <c r="D46" s="8504"/>
      <c r="E46" s="8502"/>
      <c r="F46" s="8506"/>
      <c r="G46" s="252" t="s">
        <v>1214</v>
      </c>
      <c r="H46" s="247"/>
      <c r="I46" s="247"/>
      <c r="J46" s="247"/>
      <c r="K46" s="247"/>
      <c r="L46" s="247"/>
      <c r="M46" s="224">
        <f t="shared" si="13"/>
        <v>0</v>
      </c>
    </row>
    <row r="47" spans="2:13" ht="35.1" customHeight="1" thickBot="1">
      <c r="B47" s="8503"/>
      <c r="C47" s="8505"/>
      <c r="D47" s="8505"/>
      <c r="E47" s="8503"/>
      <c r="F47" s="8507"/>
      <c r="G47" s="2033" t="s">
        <v>181</v>
      </c>
      <c r="H47" s="223">
        <f t="shared" ref="H47:M47" si="14">SUM(H42:H46)</f>
        <v>0</v>
      </c>
      <c r="I47" s="223">
        <f t="shared" si="14"/>
        <v>0</v>
      </c>
      <c r="J47" s="223">
        <f t="shared" si="14"/>
        <v>0</v>
      </c>
      <c r="K47" s="223">
        <f t="shared" si="14"/>
        <v>0</v>
      </c>
      <c r="L47" s="223">
        <f t="shared" si="14"/>
        <v>0</v>
      </c>
      <c r="M47" s="235">
        <f t="shared" si="14"/>
        <v>0</v>
      </c>
    </row>
    <row r="48" spans="2:13" ht="35.1" customHeight="1" thickBot="1">
      <c r="B48" s="8484" t="s">
        <v>242</v>
      </c>
      <c r="C48" s="8485"/>
      <c r="D48" s="8485"/>
      <c r="E48" s="8485"/>
      <c r="F48" s="8486"/>
      <c r="G48" s="2040"/>
      <c r="H48" s="250">
        <f t="shared" ref="H48:M48" si="15">H41+H47</f>
        <v>0</v>
      </c>
      <c r="I48" s="250">
        <f t="shared" si="15"/>
        <v>0</v>
      </c>
      <c r="J48" s="250">
        <f t="shared" si="15"/>
        <v>0</v>
      </c>
      <c r="K48" s="250">
        <f t="shared" si="15"/>
        <v>0</v>
      </c>
      <c r="L48" s="250">
        <f t="shared" si="15"/>
        <v>0</v>
      </c>
      <c r="M48" s="250">
        <f t="shared" si="15"/>
        <v>0</v>
      </c>
    </row>
    <row r="49" spans="2:13" ht="35.1" customHeight="1">
      <c r="B49" s="8502" t="s">
        <v>244</v>
      </c>
      <c r="C49" s="8504" t="s">
        <v>517</v>
      </c>
      <c r="D49" s="8504" t="s">
        <v>1211</v>
      </c>
      <c r="E49" s="8513" t="s">
        <v>52</v>
      </c>
      <c r="F49" s="8506" t="s">
        <v>236</v>
      </c>
      <c r="G49" s="251" t="s">
        <v>1213</v>
      </c>
      <c r="H49" s="244"/>
      <c r="I49" s="244"/>
      <c r="J49" s="245"/>
      <c r="K49" s="244"/>
      <c r="L49" s="244"/>
      <c r="M49" s="246">
        <f t="shared" ref="M49:M53" si="16">SUM(H49:L49)</f>
        <v>0</v>
      </c>
    </row>
    <row r="50" spans="2:13" ht="35.1" customHeight="1">
      <c r="B50" s="8502"/>
      <c r="C50" s="8504"/>
      <c r="D50" s="8504"/>
      <c r="E50" s="8513"/>
      <c r="F50" s="8506"/>
      <c r="G50" s="251" t="s">
        <v>666</v>
      </c>
      <c r="H50" s="244"/>
      <c r="I50" s="244"/>
      <c r="J50" s="245"/>
      <c r="K50" s="244"/>
      <c r="L50" s="244"/>
      <c r="M50" s="246">
        <f t="shared" si="16"/>
        <v>0</v>
      </c>
    </row>
    <row r="51" spans="2:13" ht="35.1" customHeight="1">
      <c r="B51" s="8502"/>
      <c r="C51" s="8504"/>
      <c r="D51" s="8504"/>
      <c r="E51" s="8513"/>
      <c r="F51" s="8506"/>
      <c r="G51" s="251" t="s">
        <v>667</v>
      </c>
      <c r="H51" s="244"/>
      <c r="I51" s="244"/>
      <c r="J51" s="245"/>
      <c r="K51" s="244"/>
      <c r="L51" s="244"/>
      <c r="M51" s="246">
        <f t="shared" si="16"/>
        <v>0</v>
      </c>
    </row>
    <row r="52" spans="2:13" ht="35.1" customHeight="1">
      <c r="B52" s="8502"/>
      <c r="C52" s="8504"/>
      <c r="D52" s="8504"/>
      <c r="E52" s="8513"/>
      <c r="F52" s="8506"/>
      <c r="G52" s="251" t="s">
        <v>668</v>
      </c>
      <c r="H52" s="244"/>
      <c r="I52" s="244"/>
      <c r="J52" s="5386"/>
      <c r="K52" s="244"/>
      <c r="L52" s="244"/>
      <c r="M52" s="246">
        <f t="shared" si="16"/>
        <v>0</v>
      </c>
    </row>
    <row r="53" spans="2:13" ht="35.1" customHeight="1" thickBot="1">
      <c r="B53" s="8502"/>
      <c r="C53" s="8504"/>
      <c r="D53" s="8504"/>
      <c r="E53" s="8513"/>
      <c r="F53" s="8506"/>
      <c r="G53" s="252" t="s">
        <v>1214</v>
      </c>
      <c r="H53" s="247"/>
      <c r="I53" s="247"/>
      <c r="J53" s="247"/>
      <c r="K53" s="247"/>
      <c r="L53" s="247"/>
      <c r="M53" s="224">
        <f t="shared" si="16"/>
        <v>0</v>
      </c>
    </row>
    <row r="54" spans="2:13" ht="35.1" customHeight="1" thickBot="1">
      <c r="B54" s="8502"/>
      <c r="C54" s="8504"/>
      <c r="D54" s="8504"/>
      <c r="E54" s="8513"/>
      <c r="F54" s="8507"/>
      <c r="G54" s="2033" t="s">
        <v>181</v>
      </c>
      <c r="H54" s="223">
        <f t="shared" ref="H54:M54" si="17">SUM(H49:H53)</f>
        <v>0</v>
      </c>
      <c r="I54" s="223">
        <f t="shared" si="17"/>
        <v>0</v>
      </c>
      <c r="J54" s="223">
        <f t="shared" si="17"/>
        <v>0</v>
      </c>
      <c r="K54" s="223">
        <f t="shared" si="17"/>
        <v>0</v>
      </c>
      <c r="L54" s="223">
        <f t="shared" si="17"/>
        <v>0</v>
      </c>
      <c r="M54" s="235">
        <f t="shared" si="17"/>
        <v>0</v>
      </c>
    </row>
    <row r="55" spans="2:13" ht="35.1" customHeight="1">
      <c r="B55" s="8502"/>
      <c r="C55" s="8504"/>
      <c r="D55" s="8504"/>
      <c r="E55" s="8513"/>
      <c r="F55" s="8506" t="s">
        <v>237</v>
      </c>
      <c r="G55" s="251" t="s">
        <v>1213</v>
      </c>
      <c r="H55" s="244"/>
      <c r="I55" s="244"/>
      <c r="J55" s="245"/>
      <c r="K55" s="244"/>
      <c r="L55" s="244"/>
      <c r="M55" s="246">
        <f t="shared" ref="M55:M59" si="18">SUM(H55:L55)</f>
        <v>0</v>
      </c>
    </row>
    <row r="56" spans="2:13" ht="35.1" customHeight="1">
      <c r="B56" s="8502"/>
      <c r="C56" s="8504"/>
      <c r="D56" s="8504"/>
      <c r="E56" s="8513"/>
      <c r="F56" s="8506"/>
      <c r="G56" s="251" t="s">
        <v>666</v>
      </c>
      <c r="H56" s="244"/>
      <c r="I56" s="244"/>
      <c r="J56" s="245"/>
      <c r="K56" s="244"/>
      <c r="L56" s="244"/>
      <c r="M56" s="246">
        <f t="shared" si="18"/>
        <v>0</v>
      </c>
    </row>
    <row r="57" spans="2:13" ht="35.1" customHeight="1">
      <c r="B57" s="8502"/>
      <c r="C57" s="8504"/>
      <c r="D57" s="8504"/>
      <c r="E57" s="8513"/>
      <c r="F57" s="8506"/>
      <c r="G57" s="251" t="s">
        <v>667</v>
      </c>
      <c r="H57" s="244"/>
      <c r="I57" s="244"/>
      <c r="J57" s="245"/>
      <c r="K57" s="244"/>
      <c r="L57" s="244"/>
      <c r="M57" s="246">
        <f t="shared" si="18"/>
        <v>0</v>
      </c>
    </row>
    <row r="58" spans="2:13" ht="35.1" customHeight="1">
      <c r="B58" s="8502"/>
      <c r="C58" s="8504"/>
      <c r="D58" s="8504"/>
      <c r="E58" s="8513"/>
      <c r="F58" s="8506"/>
      <c r="G58" s="251" t="s">
        <v>668</v>
      </c>
      <c r="H58" s="244"/>
      <c r="I58" s="244"/>
      <c r="J58" s="5386"/>
      <c r="K58" s="244"/>
      <c r="L58" s="244"/>
      <c r="M58" s="246">
        <f t="shared" si="18"/>
        <v>0</v>
      </c>
    </row>
    <row r="59" spans="2:13" ht="35.1" customHeight="1" thickBot="1">
      <c r="B59" s="8502"/>
      <c r="C59" s="8504"/>
      <c r="D59" s="8504"/>
      <c r="E59" s="8513"/>
      <c r="F59" s="8506"/>
      <c r="G59" s="252" t="s">
        <v>1214</v>
      </c>
      <c r="H59" s="247"/>
      <c r="I59" s="247"/>
      <c r="J59" s="247"/>
      <c r="K59" s="247"/>
      <c r="L59" s="247"/>
      <c r="M59" s="224">
        <f t="shared" si="18"/>
        <v>0</v>
      </c>
    </row>
    <row r="60" spans="2:13" ht="35.1" customHeight="1" thickBot="1">
      <c r="B60" s="8502"/>
      <c r="C60" s="8504"/>
      <c r="D60" s="8504"/>
      <c r="E60" s="8514"/>
      <c r="F60" s="8507"/>
      <c r="G60" s="2033" t="s">
        <v>181</v>
      </c>
      <c r="H60" s="223">
        <f t="shared" ref="H60:M60" si="19">SUM(H55:H59)</f>
        <v>0</v>
      </c>
      <c r="I60" s="223">
        <f t="shared" si="19"/>
        <v>0</v>
      </c>
      <c r="J60" s="223">
        <f t="shared" si="19"/>
        <v>0</v>
      </c>
      <c r="K60" s="223">
        <f t="shared" si="19"/>
        <v>0</v>
      </c>
      <c r="L60" s="223">
        <f t="shared" si="19"/>
        <v>0</v>
      </c>
      <c r="M60" s="235">
        <f t="shared" si="19"/>
        <v>0</v>
      </c>
    </row>
    <row r="61" spans="2:13" ht="35.1" customHeight="1">
      <c r="B61" s="8502"/>
      <c r="C61" s="8504"/>
      <c r="D61" s="8504"/>
      <c r="E61" s="8502" t="s">
        <v>53</v>
      </c>
      <c r="F61" s="8508" t="s">
        <v>246</v>
      </c>
      <c r="G61" s="251" t="s">
        <v>1213</v>
      </c>
      <c r="H61" s="244"/>
      <c r="I61" s="244"/>
      <c r="J61" s="245"/>
      <c r="K61" s="244"/>
      <c r="L61" s="244"/>
      <c r="M61" s="246">
        <f t="shared" ref="M61:M65" si="20">SUM(H61:L61)</f>
        <v>0</v>
      </c>
    </row>
    <row r="62" spans="2:13" ht="35.1" customHeight="1">
      <c r="B62" s="8502"/>
      <c r="C62" s="8504"/>
      <c r="D62" s="8504"/>
      <c r="E62" s="8502"/>
      <c r="F62" s="8508"/>
      <c r="G62" s="251" t="s">
        <v>666</v>
      </c>
      <c r="H62" s="244"/>
      <c r="I62" s="244"/>
      <c r="J62" s="245"/>
      <c r="K62" s="244"/>
      <c r="L62" s="244"/>
      <c r="M62" s="246">
        <f t="shared" si="20"/>
        <v>0</v>
      </c>
    </row>
    <row r="63" spans="2:13" ht="35.1" customHeight="1">
      <c r="B63" s="8502"/>
      <c r="C63" s="8504"/>
      <c r="D63" s="8504"/>
      <c r="E63" s="8502"/>
      <c r="F63" s="8508"/>
      <c r="G63" s="251" t="s">
        <v>667</v>
      </c>
      <c r="H63" s="244"/>
      <c r="I63" s="244"/>
      <c r="J63" s="245"/>
      <c r="K63" s="244"/>
      <c r="L63" s="244"/>
      <c r="M63" s="246">
        <f t="shared" si="20"/>
        <v>0</v>
      </c>
    </row>
    <row r="64" spans="2:13" ht="35.1" customHeight="1">
      <c r="B64" s="8502"/>
      <c r="C64" s="8504"/>
      <c r="D64" s="8504"/>
      <c r="E64" s="8502"/>
      <c r="F64" s="8508"/>
      <c r="G64" s="251" t="s">
        <v>668</v>
      </c>
      <c r="H64" s="244"/>
      <c r="I64" s="244"/>
      <c r="J64" s="5386"/>
      <c r="K64" s="244"/>
      <c r="L64" s="244"/>
      <c r="M64" s="246">
        <f t="shared" si="20"/>
        <v>0</v>
      </c>
    </row>
    <row r="65" spans="2:13" ht="35.1" customHeight="1" thickBot="1">
      <c r="B65" s="8502"/>
      <c r="C65" s="8504"/>
      <c r="D65" s="8504"/>
      <c r="E65" s="8502"/>
      <c r="F65" s="8508"/>
      <c r="G65" s="252" t="s">
        <v>1214</v>
      </c>
      <c r="H65" s="247"/>
      <c r="I65" s="247"/>
      <c r="J65" s="247"/>
      <c r="K65" s="247"/>
      <c r="L65" s="247"/>
      <c r="M65" s="224">
        <f t="shared" si="20"/>
        <v>0</v>
      </c>
    </row>
    <row r="66" spans="2:13" ht="35.1" customHeight="1" thickBot="1">
      <c r="B66" s="8503"/>
      <c r="C66" s="8505"/>
      <c r="D66" s="8505"/>
      <c r="E66" s="8503"/>
      <c r="F66" s="8509"/>
      <c r="G66" s="2033" t="s">
        <v>181</v>
      </c>
      <c r="H66" s="223">
        <f t="shared" ref="H66:M66" si="21">SUM(H61:H65)</f>
        <v>0</v>
      </c>
      <c r="I66" s="223">
        <f t="shared" si="21"/>
        <v>0</v>
      </c>
      <c r="J66" s="223">
        <f t="shared" si="21"/>
        <v>0</v>
      </c>
      <c r="K66" s="223">
        <f t="shared" si="21"/>
        <v>0</v>
      </c>
      <c r="L66" s="223">
        <f t="shared" si="21"/>
        <v>0</v>
      </c>
      <c r="M66" s="235">
        <f t="shared" si="21"/>
        <v>0</v>
      </c>
    </row>
    <row r="67" spans="2:13" ht="35.1" customHeight="1" thickBot="1">
      <c r="B67" s="8484" t="s">
        <v>1474</v>
      </c>
      <c r="C67" s="8485"/>
      <c r="D67" s="8485"/>
      <c r="E67" s="8485"/>
      <c r="F67" s="8486"/>
      <c r="G67" s="2040"/>
      <c r="H67" s="248">
        <f t="shared" ref="H67:M67" si="22">H54+H66</f>
        <v>0</v>
      </c>
      <c r="I67" s="248">
        <f t="shared" si="22"/>
        <v>0</v>
      </c>
      <c r="J67" s="248">
        <f t="shared" si="22"/>
        <v>0</v>
      </c>
      <c r="K67" s="248">
        <f t="shared" si="22"/>
        <v>0</v>
      </c>
      <c r="L67" s="248">
        <f t="shared" si="22"/>
        <v>0</v>
      </c>
      <c r="M67" s="249">
        <f t="shared" si="22"/>
        <v>0</v>
      </c>
    </row>
    <row r="68" spans="2:13" ht="35.1" customHeight="1" thickBot="1">
      <c r="B68" s="8510" t="s">
        <v>671</v>
      </c>
      <c r="C68" s="8511"/>
      <c r="D68" s="8511"/>
      <c r="E68" s="8511"/>
      <c r="F68" s="8512"/>
      <c r="G68" s="2044"/>
      <c r="H68" s="248">
        <f t="shared" ref="H68:M68" si="23">H60</f>
        <v>0</v>
      </c>
      <c r="I68" s="248">
        <f t="shared" si="23"/>
        <v>0</v>
      </c>
      <c r="J68" s="248">
        <f t="shared" si="23"/>
        <v>0</v>
      </c>
      <c r="K68" s="248">
        <f t="shared" si="23"/>
        <v>0</v>
      </c>
      <c r="L68" s="248">
        <f t="shared" si="23"/>
        <v>0</v>
      </c>
      <c r="M68" s="249">
        <f t="shared" si="23"/>
        <v>0</v>
      </c>
    </row>
    <row r="69" spans="2:13" ht="35.1" customHeight="1" thickBot="1">
      <c r="B69" s="8484" t="s">
        <v>247</v>
      </c>
      <c r="C69" s="8485"/>
      <c r="D69" s="8485"/>
      <c r="E69" s="8485"/>
      <c r="F69" s="8486"/>
      <c r="G69" s="2040"/>
      <c r="H69" s="250">
        <f t="shared" ref="H69:M69" si="24">H54+H60+H66</f>
        <v>0</v>
      </c>
      <c r="I69" s="250">
        <f t="shared" si="24"/>
        <v>0</v>
      </c>
      <c r="J69" s="250">
        <f t="shared" si="24"/>
        <v>0</v>
      </c>
      <c r="K69" s="250">
        <f t="shared" si="24"/>
        <v>0</v>
      </c>
      <c r="L69" s="250">
        <f t="shared" si="24"/>
        <v>0</v>
      </c>
      <c r="M69" s="250">
        <f t="shared" si="24"/>
        <v>0</v>
      </c>
    </row>
    <row r="70" spans="2:13" ht="35.1" customHeight="1">
      <c r="B70" s="8502" t="s">
        <v>249</v>
      </c>
      <c r="C70" s="8504" t="s">
        <v>250</v>
      </c>
      <c r="D70" s="8504" t="s">
        <v>1211</v>
      </c>
      <c r="E70" s="8513" t="s">
        <v>50</v>
      </c>
      <c r="F70" s="8506" t="s">
        <v>236</v>
      </c>
      <c r="G70" s="251" t="s">
        <v>1213</v>
      </c>
      <c r="H70" s="244"/>
      <c r="I70" s="244"/>
      <c r="J70" s="245"/>
      <c r="K70" s="244"/>
      <c r="L70" s="244"/>
      <c r="M70" s="246">
        <f t="shared" ref="M70:M74" si="25">SUM(H70:L70)</f>
        <v>0</v>
      </c>
    </row>
    <row r="71" spans="2:13" ht="35.1" customHeight="1">
      <c r="B71" s="8502"/>
      <c r="C71" s="8504"/>
      <c r="D71" s="8504"/>
      <c r="E71" s="8513"/>
      <c r="F71" s="8506"/>
      <c r="G71" s="251" t="s">
        <v>666</v>
      </c>
      <c r="H71" s="244"/>
      <c r="I71" s="244"/>
      <c r="J71" s="245"/>
      <c r="K71" s="244"/>
      <c r="L71" s="244"/>
      <c r="M71" s="246">
        <f t="shared" si="25"/>
        <v>0</v>
      </c>
    </row>
    <row r="72" spans="2:13" ht="35.1" customHeight="1">
      <c r="B72" s="8502"/>
      <c r="C72" s="8504"/>
      <c r="D72" s="8504"/>
      <c r="E72" s="8513"/>
      <c r="F72" s="8506"/>
      <c r="G72" s="251" t="s">
        <v>667</v>
      </c>
      <c r="H72" s="244"/>
      <c r="I72" s="244"/>
      <c r="J72" s="245"/>
      <c r="K72" s="244"/>
      <c r="L72" s="244"/>
      <c r="M72" s="246">
        <f t="shared" si="25"/>
        <v>0</v>
      </c>
    </row>
    <row r="73" spans="2:13" ht="35.1" customHeight="1">
      <c r="B73" s="8502"/>
      <c r="C73" s="8504"/>
      <c r="D73" s="8504"/>
      <c r="E73" s="8513"/>
      <c r="F73" s="8506"/>
      <c r="G73" s="251" t="s">
        <v>668</v>
      </c>
      <c r="H73" s="244"/>
      <c r="I73" s="244"/>
      <c r="J73" s="5386"/>
      <c r="K73" s="244"/>
      <c r="L73" s="244"/>
      <c r="M73" s="246">
        <f t="shared" si="25"/>
        <v>0</v>
      </c>
    </row>
    <row r="74" spans="2:13" ht="35.1" customHeight="1" thickBot="1">
      <c r="B74" s="8502"/>
      <c r="C74" s="8504"/>
      <c r="D74" s="8504"/>
      <c r="E74" s="8513"/>
      <c r="F74" s="8506"/>
      <c r="G74" s="252" t="s">
        <v>1214</v>
      </c>
      <c r="H74" s="247"/>
      <c r="I74" s="247"/>
      <c r="J74" s="247"/>
      <c r="K74" s="247"/>
      <c r="L74" s="247"/>
      <c r="M74" s="224">
        <f t="shared" si="25"/>
        <v>0</v>
      </c>
    </row>
    <row r="75" spans="2:13" ht="35.1" customHeight="1" thickBot="1">
      <c r="B75" s="8502"/>
      <c r="C75" s="8504"/>
      <c r="D75" s="8504"/>
      <c r="E75" s="8513"/>
      <c r="F75" s="8507"/>
      <c r="G75" s="2033" t="s">
        <v>181</v>
      </c>
      <c r="H75" s="223">
        <f t="shared" ref="H75:M75" si="26">SUM(H70:H74)</f>
        <v>0</v>
      </c>
      <c r="I75" s="223">
        <f t="shared" si="26"/>
        <v>0</v>
      </c>
      <c r="J75" s="223">
        <f t="shared" si="26"/>
        <v>0</v>
      </c>
      <c r="K75" s="223">
        <f t="shared" si="26"/>
        <v>0</v>
      </c>
      <c r="L75" s="223">
        <f t="shared" si="26"/>
        <v>0</v>
      </c>
      <c r="M75" s="235">
        <f t="shared" si="26"/>
        <v>0</v>
      </c>
    </row>
    <row r="76" spans="2:13" ht="35.1" customHeight="1">
      <c r="B76" s="8502"/>
      <c r="C76" s="8504"/>
      <c r="D76" s="8504"/>
      <c r="E76" s="8513"/>
      <c r="F76" s="8506" t="s">
        <v>237</v>
      </c>
      <c r="G76" s="251" t="s">
        <v>1213</v>
      </c>
      <c r="H76" s="244"/>
      <c r="I76" s="244"/>
      <c r="J76" s="245"/>
      <c r="K76" s="244"/>
      <c r="L76" s="244"/>
      <c r="M76" s="246">
        <f t="shared" ref="M76:M80" si="27">SUM(H76:L76)</f>
        <v>0</v>
      </c>
    </row>
    <row r="77" spans="2:13" ht="35.1" customHeight="1">
      <c r="B77" s="8502"/>
      <c r="C77" s="8504"/>
      <c r="D77" s="8504"/>
      <c r="E77" s="8513"/>
      <c r="F77" s="8506"/>
      <c r="G77" s="251" t="s">
        <v>666</v>
      </c>
      <c r="H77" s="244"/>
      <c r="I77" s="244"/>
      <c r="J77" s="245"/>
      <c r="K77" s="244"/>
      <c r="L77" s="244"/>
      <c r="M77" s="246">
        <f t="shared" si="27"/>
        <v>0</v>
      </c>
    </row>
    <row r="78" spans="2:13" ht="35.1" customHeight="1">
      <c r="B78" s="8502"/>
      <c r="C78" s="8504"/>
      <c r="D78" s="8504"/>
      <c r="E78" s="8513"/>
      <c r="F78" s="8506"/>
      <c r="G78" s="251" t="s">
        <v>667</v>
      </c>
      <c r="H78" s="244"/>
      <c r="I78" s="244"/>
      <c r="J78" s="245"/>
      <c r="K78" s="244"/>
      <c r="L78" s="244"/>
      <c r="M78" s="246">
        <f t="shared" si="27"/>
        <v>0</v>
      </c>
    </row>
    <row r="79" spans="2:13" ht="35.1" customHeight="1">
      <c r="B79" s="8502"/>
      <c r="C79" s="8504"/>
      <c r="D79" s="8504"/>
      <c r="E79" s="8513"/>
      <c r="F79" s="8506"/>
      <c r="G79" s="251" t="s">
        <v>668</v>
      </c>
      <c r="H79" s="244"/>
      <c r="I79" s="244"/>
      <c r="J79" s="5386"/>
      <c r="K79" s="244"/>
      <c r="L79" s="244"/>
      <c r="M79" s="246">
        <f t="shared" si="27"/>
        <v>0</v>
      </c>
    </row>
    <row r="80" spans="2:13" ht="35.1" customHeight="1" thickBot="1">
      <c r="B80" s="8502"/>
      <c r="C80" s="8504"/>
      <c r="D80" s="8504"/>
      <c r="E80" s="8513"/>
      <c r="F80" s="8506"/>
      <c r="G80" s="252" t="s">
        <v>1214</v>
      </c>
      <c r="H80" s="247"/>
      <c r="I80" s="247"/>
      <c r="J80" s="247"/>
      <c r="K80" s="247"/>
      <c r="L80" s="247"/>
      <c r="M80" s="224">
        <f t="shared" si="27"/>
        <v>0</v>
      </c>
    </row>
    <row r="81" spans="2:13" ht="35.1" customHeight="1" thickBot="1">
      <c r="B81" s="8502"/>
      <c r="C81" s="8504"/>
      <c r="D81" s="8504"/>
      <c r="E81" s="8514"/>
      <c r="F81" s="8507"/>
      <c r="G81" s="2033" t="s">
        <v>181</v>
      </c>
      <c r="H81" s="223">
        <f t="shared" ref="H81:M81" si="28">SUM(H76:H80)</f>
        <v>0</v>
      </c>
      <c r="I81" s="223">
        <f t="shared" si="28"/>
        <v>0</v>
      </c>
      <c r="J81" s="223">
        <f t="shared" si="28"/>
        <v>0</v>
      </c>
      <c r="K81" s="223">
        <f t="shared" si="28"/>
        <v>0</v>
      </c>
      <c r="L81" s="223">
        <f t="shared" si="28"/>
        <v>0</v>
      </c>
      <c r="M81" s="235">
        <f t="shared" si="28"/>
        <v>0</v>
      </c>
    </row>
    <row r="82" spans="2:13" ht="35.1" customHeight="1">
      <c r="B82" s="8502"/>
      <c r="C82" s="8504"/>
      <c r="D82" s="8504"/>
      <c r="E82" s="8502" t="s">
        <v>53</v>
      </c>
      <c r="F82" s="8508" t="s">
        <v>1472</v>
      </c>
      <c r="G82" s="251" t="s">
        <v>1213</v>
      </c>
      <c r="H82" s="244"/>
      <c r="I82" s="244"/>
      <c r="J82" s="245"/>
      <c r="K82" s="244"/>
      <c r="L82" s="244"/>
      <c r="M82" s="246">
        <f t="shared" ref="M82:M86" si="29">SUM(H82:L82)</f>
        <v>0</v>
      </c>
    </row>
    <row r="83" spans="2:13" ht="35.1" customHeight="1">
      <c r="B83" s="8502"/>
      <c r="C83" s="8504"/>
      <c r="D83" s="8504"/>
      <c r="E83" s="8502"/>
      <c r="F83" s="8508"/>
      <c r="G83" s="251" t="s">
        <v>666</v>
      </c>
      <c r="H83" s="244"/>
      <c r="I83" s="244"/>
      <c r="J83" s="245"/>
      <c r="K83" s="244"/>
      <c r="L83" s="244"/>
      <c r="M83" s="246">
        <f t="shared" si="29"/>
        <v>0</v>
      </c>
    </row>
    <row r="84" spans="2:13" ht="35.1" customHeight="1">
      <c r="B84" s="8502"/>
      <c r="C84" s="8504"/>
      <c r="D84" s="8504"/>
      <c r="E84" s="8502"/>
      <c r="F84" s="8508"/>
      <c r="G84" s="251" t="s">
        <v>667</v>
      </c>
      <c r="H84" s="244"/>
      <c r="I84" s="244"/>
      <c r="J84" s="245"/>
      <c r="K84" s="244"/>
      <c r="L84" s="244"/>
      <c r="M84" s="246">
        <f t="shared" si="29"/>
        <v>0</v>
      </c>
    </row>
    <row r="85" spans="2:13" ht="35.1" customHeight="1">
      <c r="B85" s="8502"/>
      <c r="C85" s="8504"/>
      <c r="D85" s="8504"/>
      <c r="E85" s="8502"/>
      <c r="F85" s="8508"/>
      <c r="G85" s="251" t="s">
        <v>668</v>
      </c>
      <c r="H85" s="244"/>
      <c r="I85" s="244"/>
      <c r="J85" s="5386"/>
      <c r="K85" s="244"/>
      <c r="L85" s="244"/>
      <c r="M85" s="246">
        <f t="shared" si="29"/>
        <v>0</v>
      </c>
    </row>
    <row r="86" spans="2:13" ht="35.1" customHeight="1" thickBot="1">
      <c r="B86" s="8502"/>
      <c r="C86" s="8504"/>
      <c r="D86" s="8504"/>
      <c r="E86" s="8502"/>
      <c r="F86" s="8508"/>
      <c r="G86" s="252" t="s">
        <v>1214</v>
      </c>
      <c r="H86" s="247"/>
      <c r="I86" s="247"/>
      <c r="J86" s="247"/>
      <c r="K86" s="247"/>
      <c r="L86" s="247"/>
      <c r="M86" s="224">
        <f t="shared" si="29"/>
        <v>0</v>
      </c>
    </row>
    <row r="87" spans="2:13" ht="35.1" customHeight="1" thickBot="1">
      <c r="B87" s="8503"/>
      <c r="C87" s="8505"/>
      <c r="D87" s="8505"/>
      <c r="E87" s="8503"/>
      <c r="F87" s="8509"/>
      <c r="G87" s="2033" t="s">
        <v>181</v>
      </c>
      <c r="H87" s="223">
        <f t="shared" ref="H87:M87" si="30">SUM(H82:H86)</f>
        <v>0</v>
      </c>
      <c r="I87" s="223">
        <f t="shared" si="30"/>
        <v>0</v>
      </c>
      <c r="J87" s="223">
        <f t="shared" si="30"/>
        <v>0</v>
      </c>
      <c r="K87" s="223">
        <f t="shared" si="30"/>
        <v>0</v>
      </c>
      <c r="L87" s="223">
        <f t="shared" si="30"/>
        <v>0</v>
      </c>
      <c r="M87" s="235">
        <f t="shared" si="30"/>
        <v>0</v>
      </c>
    </row>
    <row r="88" spans="2:13" ht="35.1" customHeight="1" thickBot="1">
      <c r="B88" s="8500" t="s">
        <v>1473</v>
      </c>
      <c r="C88" s="8462"/>
      <c r="D88" s="8462"/>
      <c r="E88" s="8462"/>
      <c r="F88" s="8501"/>
      <c r="G88" s="2039"/>
      <c r="H88" s="248">
        <f t="shared" ref="H88:M88" si="31">H87+H75</f>
        <v>0</v>
      </c>
      <c r="I88" s="248">
        <f t="shared" si="31"/>
        <v>0</v>
      </c>
      <c r="J88" s="248">
        <f t="shared" si="31"/>
        <v>0</v>
      </c>
      <c r="K88" s="248">
        <f t="shared" si="31"/>
        <v>0</v>
      </c>
      <c r="L88" s="248">
        <f t="shared" si="31"/>
        <v>0</v>
      </c>
      <c r="M88" s="249">
        <f t="shared" si="31"/>
        <v>0</v>
      </c>
    </row>
    <row r="89" spans="2:13" ht="35.1" customHeight="1" thickBot="1">
      <c r="B89" s="8484" t="s">
        <v>672</v>
      </c>
      <c r="C89" s="8485"/>
      <c r="D89" s="8485"/>
      <c r="E89" s="8485"/>
      <c r="F89" s="8486"/>
      <c r="G89" s="2040"/>
      <c r="H89" s="248">
        <f t="shared" ref="H89:M89" si="32">H81</f>
        <v>0</v>
      </c>
      <c r="I89" s="248">
        <f t="shared" si="32"/>
        <v>0</v>
      </c>
      <c r="J89" s="248">
        <f t="shared" si="32"/>
        <v>0</v>
      </c>
      <c r="K89" s="248">
        <f t="shared" si="32"/>
        <v>0</v>
      </c>
      <c r="L89" s="248">
        <f t="shared" si="32"/>
        <v>0</v>
      </c>
      <c r="M89" s="249">
        <f t="shared" si="32"/>
        <v>0</v>
      </c>
    </row>
    <row r="90" spans="2:13" ht="35.1" customHeight="1" thickBot="1">
      <c r="B90" s="8484" t="s">
        <v>251</v>
      </c>
      <c r="C90" s="8485"/>
      <c r="D90" s="8485"/>
      <c r="E90" s="8485"/>
      <c r="F90" s="8486"/>
      <c r="G90" s="2040"/>
      <c r="H90" s="250">
        <f t="shared" ref="H90:M90" si="33">H75+H81+H87</f>
        <v>0</v>
      </c>
      <c r="I90" s="250">
        <f t="shared" si="33"/>
        <v>0</v>
      </c>
      <c r="J90" s="250">
        <f t="shared" si="33"/>
        <v>0</v>
      </c>
      <c r="K90" s="250">
        <f t="shared" si="33"/>
        <v>0</v>
      </c>
      <c r="L90" s="250">
        <f t="shared" si="33"/>
        <v>0</v>
      </c>
      <c r="M90" s="250">
        <f t="shared" si="33"/>
        <v>0</v>
      </c>
    </row>
    <row r="91" spans="2:13" ht="35.1" customHeight="1">
      <c r="B91" s="8502" t="s">
        <v>253</v>
      </c>
      <c r="C91" s="8504" t="s">
        <v>254</v>
      </c>
      <c r="D91" s="8504" t="s">
        <v>1211</v>
      </c>
      <c r="E91" s="8502" t="s">
        <v>235</v>
      </c>
      <c r="F91" s="8506" t="s">
        <v>236</v>
      </c>
      <c r="G91" s="251" t="s">
        <v>1213</v>
      </c>
      <c r="H91" s="244"/>
      <c r="I91" s="244"/>
      <c r="J91" s="245"/>
      <c r="K91" s="244"/>
      <c r="L91" s="244"/>
      <c r="M91" s="246">
        <f t="shared" ref="M91:M95" si="34">SUM(H91:L91)</f>
        <v>0</v>
      </c>
    </row>
    <row r="92" spans="2:13" ht="35.1" customHeight="1">
      <c r="B92" s="8502"/>
      <c r="C92" s="8504"/>
      <c r="D92" s="8504"/>
      <c r="E92" s="8502"/>
      <c r="F92" s="8506"/>
      <c r="G92" s="251" t="s">
        <v>666</v>
      </c>
      <c r="H92" s="244"/>
      <c r="I92" s="244"/>
      <c r="J92" s="245"/>
      <c r="K92" s="244"/>
      <c r="L92" s="244"/>
      <c r="M92" s="246">
        <f t="shared" si="34"/>
        <v>0</v>
      </c>
    </row>
    <row r="93" spans="2:13" ht="35.1" customHeight="1">
      <c r="B93" s="8502"/>
      <c r="C93" s="8504"/>
      <c r="D93" s="8504"/>
      <c r="E93" s="8502"/>
      <c r="F93" s="8506"/>
      <c r="G93" s="251" t="s">
        <v>667</v>
      </c>
      <c r="H93" s="244"/>
      <c r="I93" s="244"/>
      <c r="J93" s="245"/>
      <c r="K93" s="244"/>
      <c r="L93" s="244"/>
      <c r="M93" s="246">
        <f t="shared" si="34"/>
        <v>0</v>
      </c>
    </row>
    <row r="94" spans="2:13" ht="35.1" customHeight="1">
      <c r="B94" s="8502"/>
      <c r="C94" s="8504"/>
      <c r="D94" s="8504"/>
      <c r="E94" s="8502"/>
      <c r="F94" s="8506"/>
      <c r="G94" s="251" t="s">
        <v>668</v>
      </c>
      <c r="H94" s="244"/>
      <c r="I94" s="244"/>
      <c r="J94" s="5386"/>
      <c r="K94" s="244"/>
      <c r="L94" s="244"/>
      <c r="M94" s="246">
        <f t="shared" si="34"/>
        <v>0</v>
      </c>
    </row>
    <row r="95" spans="2:13" ht="35.1" customHeight="1" thickBot="1">
      <c r="B95" s="8502"/>
      <c r="C95" s="8504"/>
      <c r="D95" s="8504"/>
      <c r="E95" s="8502"/>
      <c r="F95" s="8506"/>
      <c r="G95" s="252" t="s">
        <v>1214</v>
      </c>
      <c r="H95" s="247"/>
      <c r="I95" s="247"/>
      <c r="J95" s="247"/>
      <c r="K95" s="247"/>
      <c r="L95" s="247"/>
      <c r="M95" s="224">
        <f t="shared" si="34"/>
        <v>0</v>
      </c>
    </row>
    <row r="96" spans="2:13" ht="35.1" customHeight="1" thickBot="1">
      <c r="B96" s="8502"/>
      <c r="C96" s="8504"/>
      <c r="D96" s="8504"/>
      <c r="E96" s="8502"/>
      <c r="F96" s="8507"/>
      <c r="G96" s="2033" t="s">
        <v>181</v>
      </c>
      <c r="H96" s="223">
        <f t="shared" ref="H96:M96" si="35">SUM(H91:H95)</f>
        <v>0</v>
      </c>
      <c r="I96" s="223">
        <f t="shared" si="35"/>
        <v>0</v>
      </c>
      <c r="J96" s="223">
        <f t="shared" si="35"/>
        <v>0</v>
      </c>
      <c r="K96" s="223">
        <f t="shared" si="35"/>
        <v>0</v>
      </c>
      <c r="L96" s="223">
        <f t="shared" si="35"/>
        <v>0</v>
      </c>
      <c r="M96" s="235">
        <f t="shared" si="35"/>
        <v>0</v>
      </c>
    </row>
    <row r="97" spans="2:13" ht="35.1" customHeight="1">
      <c r="B97" s="8502"/>
      <c r="C97" s="8504"/>
      <c r="D97" s="8504"/>
      <c r="E97" s="8502"/>
      <c r="F97" s="8506" t="s">
        <v>237</v>
      </c>
      <c r="G97" s="251" t="s">
        <v>1213</v>
      </c>
      <c r="H97" s="244"/>
      <c r="I97" s="244"/>
      <c r="J97" s="245"/>
      <c r="K97" s="244"/>
      <c r="L97" s="244"/>
      <c r="M97" s="246">
        <f t="shared" ref="M97:M101" si="36">SUM(H97:L97)</f>
        <v>0</v>
      </c>
    </row>
    <row r="98" spans="2:13" ht="35.1" customHeight="1">
      <c r="B98" s="8502"/>
      <c r="C98" s="8504"/>
      <c r="D98" s="8504"/>
      <c r="E98" s="8502"/>
      <c r="F98" s="8506"/>
      <c r="G98" s="251" t="s">
        <v>666</v>
      </c>
      <c r="H98" s="244"/>
      <c r="I98" s="244"/>
      <c r="J98" s="245"/>
      <c r="K98" s="244"/>
      <c r="L98" s="244"/>
      <c r="M98" s="246">
        <f t="shared" si="36"/>
        <v>0</v>
      </c>
    </row>
    <row r="99" spans="2:13" ht="35.1" customHeight="1">
      <c r="B99" s="8502"/>
      <c r="C99" s="8504"/>
      <c r="D99" s="8504"/>
      <c r="E99" s="8502"/>
      <c r="F99" s="8506"/>
      <c r="G99" s="251" t="s">
        <v>667</v>
      </c>
      <c r="H99" s="244"/>
      <c r="I99" s="244"/>
      <c r="J99" s="245"/>
      <c r="K99" s="244"/>
      <c r="L99" s="244"/>
      <c r="M99" s="246">
        <f t="shared" si="36"/>
        <v>0</v>
      </c>
    </row>
    <row r="100" spans="2:13" ht="35.1" customHeight="1">
      <c r="B100" s="8502"/>
      <c r="C100" s="8504"/>
      <c r="D100" s="8504"/>
      <c r="E100" s="8502"/>
      <c r="F100" s="8506"/>
      <c r="G100" s="251" t="s">
        <v>668</v>
      </c>
      <c r="H100" s="244"/>
      <c r="I100" s="244"/>
      <c r="J100" s="5386"/>
      <c r="K100" s="244"/>
      <c r="L100" s="244"/>
      <c r="M100" s="246">
        <f t="shared" si="36"/>
        <v>0</v>
      </c>
    </row>
    <row r="101" spans="2:13" ht="35.1" customHeight="1" thickBot="1">
      <c r="B101" s="8502"/>
      <c r="C101" s="8504"/>
      <c r="D101" s="8504"/>
      <c r="E101" s="8502"/>
      <c r="F101" s="8506"/>
      <c r="G101" s="252" t="s">
        <v>1214</v>
      </c>
      <c r="H101" s="247"/>
      <c r="I101" s="247"/>
      <c r="J101" s="247"/>
      <c r="K101" s="247"/>
      <c r="L101" s="247"/>
      <c r="M101" s="224">
        <f t="shared" si="36"/>
        <v>0</v>
      </c>
    </row>
    <row r="102" spans="2:13" ht="35.1" customHeight="1" thickBot="1">
      <c r="B102" s="8502"/>
      <c r="C102" s="8504"/>
      <c r="D102" s="8504"/>
      <c r="E102" s="8503"/>
      <c r="F102" s="8507"/>
      <c r="G102" s="2033" t="s">
        <v>181</v>
      </c>
      <c r="H102" s="223">
        <f t="shared" ref="H102:M102" si="37">SUM(H97:H101)</f>
        <v>0</v>
      </c>
      <c r="I102" s="223">
        <f t="shared" si="37"/>
        <v>0</v>
      </c>
      <c r="J102" s="223">
        <f t="shared" si="37"/>
        <v>0</v>
      </c>
      <c r="K102" s="223">
        <f t="shared" si="37"/>
        <v>0</v>
      </c>
      <c r="L102" s="223">
        <f t="shared" si="37"/>
        <v>0</v>
      </c>
      <c r="M102" s="235">
        <f t="shared" si="37"/>
        <v>0</v>
      </c>
    </row>
    <row r="103" spans="2:13" ht="35.1" customHeight="1">
      <c r="B103" s="8502"/>
      <c r="C103" s="8504"/>
      <c r="D103" s="8504"/>
      <c r="E103" s="8502" t="s">
        <v>238</v>
      </c>
      <c r="F103" s="8506" t="s">
        <v>236</v>
      </c>
      <c r="G103" s="251" t="s">
        <v>1213</v>
      </c>
      <c r="H103" s="244"/>
      <c r="I103" s="244"/>
      <c r="J103" s="245"/>
      <c r="K103" s="244"/>
      <c r="L103" s="244"/>
      <c r="M103" s="246">
        <f t="shared" ref="M103:M107" si="38">SUM(H103:L103)</f>
        <v>0</v>
      </c>
    </row>
    <row r="104" spans="2:13" ht="35.1" customHeight="1">
      <c r="B104" s="8502"/>
      <c r="C104" s="8504"/>
      <c r="D104" s="8504"/>
      <c r="E104" s="8502"/>
      <c r="F104" s="8506"/>
      <c r="G104" s="251" t="s">
        <v>666</v>
      </c>
      <c r="H104" s="244"/>
      <c r="I104" s="244"/>
      <c r="J104" s="245"/>
      <c r="K104" s="244"/>
      <c r="L104" s="244"/>
      <c r="M104" s="246">
        <f t="shared" si="38"/>
        <v>0</v>
      </c>
    </row>
    <row r="105" spans="2:13" ht="35.1" customHeight="1">
      <c r="B105" s="8502"/>
      <c r="C105" s="8504"/>
      <c r="D105" s="8504"/>
      <c r="E105" s="8502"/>
      <c r="F105" s="8506"/>
      <c r="G105" s="251" t="s">
        <v>667</v>
      </c>
      <c r="H105" s="244"/>
      <c r="I105" s="244"/>
      <c r="J105" s="245"/>
      <c r="K105" s="244"/>
      <c r="L105" s="244"/>
      <c r="M105" s="246">
        <f t="shared" si="38"/>
        <v>0</v>
      </c>
    </row>
    <row r="106" spans="2:13" ht="35.1" customHeight="1">
      <c r="B106" s="8502"/>
      <c r="C106" s="8504"/>
      <c r="D106" s="8504"/>
      <c r="E106" s="8502"/>
      <c r="F106" s="8506"/>
      <c r="G106" s="251" t="s">
        <v>668</v>
      </c>
      <c r="H106" s="244"/>
      <c r="I106" s="244"/>
      <c r="J106" s="5386"/>
      <c r="K106" s="244"/>
      <c r="L106" s="244"/>
      <c r="M106" s="246">
        <f t="shared" si="38"/>
        <v>0</v>
      </c>
    </row>
    <row r="107" spans="2:13" ht="35.1" customHeight="1" thickBot="1">
      <c r="B107" s="8502"/>
      <c r="C107" s="8504"/>
      <c r="D107" s="8504"/>
      <c r="E107" s="8502"/>
      <c r="F107" s="8506"/>
      <c r="G107" s="252" t="s">
        <v>1214</v>
      </c>
      <c r="H107" s="247"/>
      <c r="I107" s="247"/>
      <c r="J107" s="247"/>
      <c r="K107" s="247"/>
      <c r="L107" s="247"/>
      <c r="M107" s="224">
        <f t="shared" si="38"/>
        <v>0</v>
      </c>
    </row>
    <row r="108" spans="2:13" ht="35.1" customHeight="1" thickBot="1">
      <c r="B108" s="8502"/>
      <c r="C108" s="8504"/>
      <c r="D108" s="8504"/>
      <c r="E108" s="8502"/>
      <c r="F108" s="8507"/>
      <c r="G108" s="2033" t="s">
        <v>181</v>
      </c>
      <c r="H108" s="223">
        <f t="shared" ref="H108:M108" si="39">SUM(H103:H107)</f>
        <v>0</v>
      </c>
      <c r="I108" s="223">
        <f t="shared" si="39"/>
        <v>0</v>
      </c>
      <c r="J108" s="223">
        <f t="shared" si="39"/>
        <v>0</v>
      </c>
      <c r="K108" s="223">
        <f t="shared" si="39"/>
        <v>0</v>
      </c>
      <c r="L108" s="223">
        <f t="shared" si="39"/>
        <v>0</v>
      </c>
      <c r="M108" s="235">
        <f t="shared" si="39"/>
        <v>0</v>
      </c>
    </row>
    <row r="109" spans="2:13" ht="35.1" customHeight="1">
      <c r="B109" s="8502"/>
      <c r="C109" s="8504"/>
      <c r="D109" s="8504"/>
      <c r="E109" s="8502"/>
      <c r="F109" s="8506" t="s">
        <v>237</v>
      </c>
      <c r="G109" s="251" t="s">
        <v>1213</v>
      </c>
      <c r="H109" s="244"/>
      <c r="I109" s="244"/>
      <c r="J109" s="245"/>
      <c r="K109" s="244"/>
      <c r="L109" s="244"/>
      <c r="M109" s="246">
        <f t="shared" ref="M109:M113" si="40">SUM(H109:L109)</f>
        <v>0</v>
      </c>
    </row>
    <row r="110" spans="2:13" ht="35.1" customHeight="1">
      <c r="B110" s="8502"/>
      <c r="C110" s="8504"/>
      <c r="D110" s="8504"/>
      <c r="E110" s="8502"/>
      <c r="F110" s="8506"/>
      <c r="G110" s="251" t="s">
        <v>666</v>
      </c>
      <c r="H110" s="244"/>
      <c r="I110" s="244"/>
      <c r="J110" s="245"/>
      <c r="K110" s="244"/>
      <c r="L110" s="244"/>
      <c r="M110" s="246">
        <f t="shared" si="40"/>
        <v>0</v>
      </c>
    </row>
    <row r="111" spans="2:13" ht="35.1" customHeight="1">
      <c r="B111" s="8502"/>
      <c r="C111" s="8504"/>
      <c r="D111" s="8504"/>
      <c r="E111" s="8502"/>
      <c r="F111" s="8506"/>
      <c r="G111" s="251" t="s">
        <v>667</v>
      </c>
      <c r="H111" s="244"/>
      <c r="I111" s="244"/>
      <c r="J111" s="245"/>
      <c r="K111" s="244"/>
      <c r="L111" s="244"/>
      <c r="M111" s="246">
        <f t="shared" si="40"/>
        <v>0</v>
      </c>
    </row>
    <row r="112" spans="2:13" ht="35.1" customHeight="1">
      <c r="B112" s="8502"/>
      <c r="C112" s="8504"/>
      <c r="D112" s="8504"/>
      <c r="E112" s="8502"/>
      <c r="F112" s="8506"/>
      <c r="G112" s="251" t="s">
        <v>668</v>
      </c>
      <c r="H112" s="244"/>
      <c r="I112" s="244"/>
      <c r="J112" s="5386"/>
      <c r="K112" s="244"/>
      <c r="L112" s="244"/>
      <c r="M112" s="246">
        <f t="shared" si="40"/>
        <v>0</v>
      </c>
    </row>
    <row r="113" spans="2:13" ht="35.1" customHeight="1" thickBot="1">
      <c r="B113" s="8502"/>
      <c r="C113" s="8504"/>
      <c r="D113" s="8504"/>
      <c r="E113" s="8502"/>
      <c r="F113" s="8506"/>
      <c r="G113" s="252" t="s">
        <v>1214</v>
      </c>
      <c r="H113" s="247"/>
      <c r="I113" s="247"/>
      <c r="J113" s="247"/>
      <c r="K113" s="247"/>
      <c r="L113" s="247"/>
      <c r="M113" s="224">
        <f t="shared" si="40"/>
        <v>0</v>
      </c>
    </row>
    <row r="114" spans="2:13" ht="34.5" customHeight="1" thickBot="1">
      <c r="B114" s="8502"/>
      <c r="C114" s="8504"/>
      <c r="D114" s="8504"/>
      <c r="E114" s="8502"/>
      <c r="F114" s="8506"/>
      <c r="G114" s="2035" t="s">
        <v>181</v>
      </c>
      <c r="H114" s="223">
        <f t="shared" ref="H114:M114" si="41">SUM(H109:H113)</f>
        <v>0</v>
      </c>
      <c r="I114" s="223">
        <f t="shared" si="41"/>
        <v>0</v>
      </c>
      <c r="J114" s="223">
        <f t="shared" si="41"/>
        <v>0</v>
      </c>
      <c r="K114" s="223">
        <f t="shared" si="41"/>
        <v>0</v>
      </c>
      <c r="L114" s="223">
        <f t="shared" si="41"/>
        <v>0</v>
      </c>
      <c r="M114" s="235">
        <f t="shared" si="41"/>
        <v>0</v>
      </c>
    </row>
    <row r="115" spans="2:13" ht="35.1" customHeight="1" thickBot="1">
      <c r="B115" s="8484" t="s">
        <v>673</v>
      </c>
      <c r="C115" s="8485"/>
      <c r="D115" s="8485"/>
      <c r="E115" s="8485"/>
      <c r="F115" s="8486"/>
      <c r="G115" s="2040"/>
      <c r="H115" s="248">
        <f t="shared" ref="H115:M115" si="42">H96+H108</f>
        <v>0</v>
      </c>
      <c r="I115" s="248">
        <f t="shared" si="42"/>
        <v>0</v>
      </c>
      <c r="J115" s="248">
        <f t="shared" si="42"/>
        <v>0</v>
      </c>
      <c r="K115" s="248">
        <f t="shared" si="42"/>
        <v>0</v>
      </c>
      <c r="L115" s="248">
        <f t="shared" si="42"/>
        <v>0</v>
      </c>
      <c r="M115" s="249">
        <f t="shared" si="42"/>
        <v>0</v>
      </c>
    </row>
    <row r="116" spans="2:13" ht="35.1" customHeight="1" thickBot="1">
      <c r="B116" s="8484" t="s">
        <v>674</v>
      </c>
      <c r="C116" s="8485"/>
      <c r="D116" s="8485"/>
      <c r="E116" s="8485"/>
      <c r="F116" s="8486"/>
      <c r="G116" s="2040"/>
      <c r="H116" s="248">
        <f t="shared" ref="H116:M116" si="43">H114+H102</f>
        <v>0</v>
      </c>
      <c r="I116" s="248">
        <f t="shared" si="43"/>
        <v>0</v>
      </c>
      <c r="J116" s="248">
        <f t="shared" si="43"/>
        <v>0</v>
      </c>
      <c r="K116" s="248">
        <f t="shared" si="43"/>
        <v>0</v>
      </c>
      <c r="L116" s="248">
        <f t="shared" si="43"/>
        <v>0</v>
      </c>
      <c r="M116" s="249">
        <f t="shared" si="43"/>
        <v>0</v>
      </c>
    </row>
    <row r="117" spans="2:13" ht="35.1" customHeight="1" thickBot="1">
      <c r="B117" s="8510" t="s">
        <v>255</v>
      </c>
      <c r="C117" s="8511"/>
      <c r="D117" s="8511"/>
      <c r="E117" s="8511"/>
      <c r="F117" s="8512"/>
      <c r="G117" s="2044"/>
      <c r="H117" s="250">
        <f t="shared" ref="H117:M117" si="44">H96+H102+H108+H114</f>
        <v>0</v>
      </c>
      <c r="I117" s="250">
        <f t="shared" si="44"/>
        <v>0</v>
      </c>
      <c r="J117" s="250">
        <f t="shared" si="44"/>
        <v>0</v>
      </c>
      <c r="K117" s="250">
        <f t="shared" si="44"/>
        <v>0</v>
      </c>
      <c r="L117" s="250">
        <f t="shared" si="44"/>
        <v>0</v>
      </c>
      <c r="M117" s="250">
        <f t="shared" si="44"/>
        <v>0</v>
      </c>
    </row>
    <row r="118" spans="2:13" ht="35.1" customHeight="1">
      <c r="B118" s="8502" t="s">
        <v>257</v>
      </c>
      <c r="C118" s="8504" t="s">
        <v>1216</v>
      </c>
      <c r="D118" s="8504" t="s">
        <v>1211</v>
      </c>
      <c r="E118" s="8502" t="s">
        <v>52</v>
      </c>
      <c r="F118" s="8506" t="s">
        <v>236</v>
      </c>
      <c r="G118" s="251" t="s">
        <v>1213</v>
      </c>
      <c r="H118" s="244"/>
      <c r="I118" s="244"/>
      <c r="J118" s="245"/>
      <c r="K118" s="244"/>
      <c r="L118" s="244"/>
      <c r="M118" s="246">
        <f t="shared" ref="M118:M122" si="45">SUM(H118:L118)</f>
        <v>0</v>
      </c>
    </row>
    <row r="119" spans="2:13" ht="35.1" customHeight="1">
      <c r="B119" s="8502"/>
      <c r="C119" s="8504"/>
      <c r="D119" s="8504"/>
      <c r="E119" s="8502"/>
      <c r="F119" s="8506"/>
      <c r="G119" s="251" t="s">
        <v>666</v>
      </c>
      <c r="H119" s="244"/>
      <c r="I119" s="244"/>
      <c r="J119" s="245"/>
      <c r="K119" s="244"/>
      <c r="L119" s="244"/>
      <c r="M119" s="246">
        <f t="shared" si="45"/>
        <v>0</v>
      </c>
    </row>
    <row r="120" spans="2:13" ht="35.1" customHeight="1">
      <c r="B120" s="8502"/>
      <c r="C120" s="8504"/>
      <c r="D120" s="8504"/>
      <c r="E120" s="8502"/>
      <c r="F120" s="8506"/>
      <c r="G120" s="251" t="s">
        <v>667</v>
      </c>
      <c r="H120" s="244"/>
      <c r="I120" s="244"/>
      <c r="J120" s="245"/>
      <c r="K120" s="244"/>
      <c r="L120" s="244"/>
      <c r="M120" s="246">
        <f t="shared" si="45"/>
        <v>0</v>
      </c>
    </row>
    <row r="121" spans="2:13" ht="35.1" customHeight="1">
      <c r="B121" s="8502"/>
      <c r="C121" s="8504"/>
      <c r="D121" s="8504"/>
      <c r="E121" s="8502"/>
      <c r="F121" s="8506"/>
      <c r="G121" s="251" t="s">
        <v>668</v>
      </c>
      <c r="H121" s="244"/>
      <c r="I121" s="244"/>
      <c r="J121" s="5386"/>
      <c r="K121" s="244"/>
      <c r="L121" s="244"/>
      <c r="M121" s="246">
        <f t="shared" si="45"/>
        <v>0</v>
      </c>
    </row>
    <row r="122" spans="2:13" ht="35.1" customHeight="1" thickBot="1">
      <c r="B122" s="8502"/>
      <c r="C122" s="8504"/>
      <c r="D122" s="8504"/>
      <c r="E122" s="8502"/>
      <c r="F122" s="8506"/>
      <c r="G122" s="252" t="s">
        <v>1214</v>
      </c>
      <c r="H122" s="247"/>
      <c r="I122" s="247"/>
      <c r="J122" s="247"/>
      <c r="K122" s="247"/>
      <c r="L122" s="247"/>
      <c r="M122" s="224">
        <f t="shared" si="45"/>
        <v>0</v>
      </c>
    </row>
    <row r="123" spans="2:13" ht="35.1" customHeight="1" thickBot="1">
      <c r="B123" s="8502"/>
      <c r="C123" s="8504"/>
      <c r="D123" s="8504"/>
      <c r="E123" s="8502"/>
      <c r="F123" s="8507"/>
      <c r="G123" s="2033" t="s">
        <v>181</v>
      </c>
      <c r="H123" s="223">
        <f t="shared" ref="H123:M123" si="46">SUM(H118:H122)</f>
        <v>0</v>
      </c>
      <c r="I123" s="223">
        <f t="shared" si="46"/>
        <v>0</v>
      </c>
      <c r="J123" s="223">
        <f t="shared" si="46"/>
        <v>0</v>
      </c>
      <c r="K123" s="223">
        <f t="shared" si="46"/>
        <v>0</v>
      </c>
      <c r="L123" s="223">
        <f t="shared" si="46"/>
        <v>0</v>
      </c>
      <c r="M123" s="235">
        <f t="shared" si="46"/>
        <v>0</v>
      </c>
    </row>
    <row r="124" spans="2:13" ht="35.1" customHeight="1">
      <c r="B124" s="8502"/>
      <c r="C124" s="8504"/>
      <c r="D124" s="8504"/>
      <c r="E124" s="8502"/>
      <c r="F124" s="8506" t="s">
        <v>237</v>
      </c>
      <c r="G124" s="251" t="s">
        <v>1213</v>
      </c>
      <c r="H124" s="244"/>
      <c r="I124" s="244"/>
      <c r="J124" s="245"/>
      <c r="K124" s="244"/>
      <c r="L124" s="244"/>
      <c r="M124" s="246">
        <f t="shared" ref="M124:M128" si="47">SUM(H124:L124)</f>
        <v>0</v>
      </c>
    </row>
    <row r="125" spans="2:13" ht="35.1" customHeight="1">
      <c r="B125" s="8502"/>
      <c r="C125" s="8504"/>
      <c r="D125" s="8504"/>
      <c r="E125" s="8502"/>
      <c r="F125" s="8506"/>
      <c r="G125" s="251" t="s">
        <v>666</v>
      </c>
      <c r="H125" s="244"/>
      <c r="I125" s="244"/>
      <c r="J125" s="245"/>
      <c r="K125" s="244"/>
      <c r="L125" s="244"/>
      <c r="M125" s="246">
        <f t="shared" si="47"/>
        <v>0</v>
      </c>
    </row>
    <row r="126" spans="2:13" ht="35.1" customHeight="1">
      <c r="B126" s="8502"/>
      <c r="C126" s="8504"/>
      <c r="D126" s="8504"/>
      <c r="E126" s="8502"/>
      <c r="F126" s="8506"/>
      <c r="G126" s="251" t="s">
        <v>667</v>
      </c>
      <c r="H126" s="244"/>
      <c r="I126" s="244"/>
      <c r="J126" s="245"/>
      <c r="K126" s="244"/>
      <c r="L126" s="244"/>
      <c r="M126" s="246">
        <f t="shared" si="47"/>
        <v>0</v>
      </c>
    </row>
    <row r="127" spans="2:13" ht="35.1" customHeight="1">
      <c r="B127" s="8502"/>
      <c r="C127" s="8504"/>
      <c r="D127" s="8504"/>
      <c r="E127" s="8502"/>
      <c r="F127" s="8506"/>
      <c r="G127" s="251" t="s">
        <v>668</v>
      </c>
      <c r="H127" s="244"/>
      <c r="I127" s="244"/>
      <c r="J127" s="5386"/>
      <c r="K127" s="244"/>
      <c r="L127" s="244"/>
      <c r="M127" s="246">
        <f t="shared" si="47"/>
        <v>0</v>
      </c>
    </row>
    <row r="128" spans="2:13" ht="35.1" customHeight="1" thickBot="1">
      <c r="B128" s="8502"/>
      <c r="C128" s="8504"/>
      <c r="D128" s="8504"/>
      <c r="E128" s="8502"/>
      <c r="F128" s="8506"/>
      <c r="G128" s="252" t="s">
        <v>1214</v>
      </c>
      <c r="H128" s="247"/>
      <c r="I128" s="247"/>
      <c r="J128" s="247"/>
      <c r="K128" s="247"/>
      <c r="L128" s="247"/>
      <c r="M128" s="224">
        <f t="shared" si="47"/>
        <v>0</v>
      </c>
    </row>
    <row r="129" spans="2:13" ht="35.1" customHeight="1" thickBot="1">
      <c r="B129" s="8503"/>
      <c r="C129" s="8505"/>
      <c r="D129" s="8505"/>
      <c r="E129" s="8503"/>
      <c r="F129" s="8507"/>
      <c r="G129" s="2033" t="s">
        <v>181</v>
      </c>
      <c r="H129" s="223">
        <f t="shared" ref="H129:M129" si="48">SUM(H124:H128)</f>
        <v>0</v>
      </c>
      <c r="I129" s="223">
        <f t="shared" si="48"/>
        <v>0</v>
      </c>
      <c r="J129" s="223">
        <f t="shared" si="48"/>
        <v>0</v>
      </c>
      <c r="K129" s="223">
        <f t="shared" si="48"/>
        <v>0</v>
      </c>
      <c r="L129" s="223">
        <f t="shared" si="48"/>
        <v>0</v>
      </c>
      <c r="M129" s="235">
        <f t="shared" si="48"/>
        <v>0</v>
      </c>
    </row>
    <row r="130" spans="2:13" ht="35.1" customHeight="1" thickBot="1">
      <c r="B130" s="8484" t="s">
        <v>259</v>
      </c>
      <c r="C130" s="8485"/>
      <c r="D130" s="8485"/>
      <c r="E130" s="8485"/>
      <c r="F130" s="8486"/>
      <c r="G130" s="2040"/>
      <c r="H130" s="250">
        <f t="shared" ref="H130:M130" si="49">H123+H129</f>
        <v>0</v>
      </c>
      <c r="I130" s="250">
        <f t="shared" si="49"/>
        <v>0</v>
      </c>
      <c r="J130" s="250">
        <f t="shared" si="49"/>
        <v>0</v>
      </c>
      <c r="K130" s="250">
        <f t="shared" si="49"/>
        <v>0</v>
      </c>
      <c r="L130" s="250">
        <f t="shared" si="49"/>
        <v>0</v>
      </c>
      <c r="M130" s="250">
        <f t="shared" si="49"/>
        <v>0</v>
      </c>
    </row>
    <row r="131" spans="2:13" ht="35.1" customHeight="1">
      <c r="B131" s="8504" t="s">
        <v>261</v>
      </c>
      <c r="C131" s="8504" t="s">
        <v>258</v>
      </c>
      <c r="D131" s="8504" t="s">
        <v>1211</v>
      </c>
      <c r="E131" s="8504" t="s">
        <v>52</v>
      </c>
      <c r="F131" s="8506" t="s">
        <v>236</v>
      </c>
      <c r="G131" s="251" t="s">
        <v>1213</v>
      </c>
      <c r="H131" s="244"/>
      <c r="I131" s="244"/>
      <c r="J131" s="245"/>
      <c r="K131" s="244"/>
      <c r="L131" s="244"/>
      <c r="M131" s="246">
        <f t="shared" ref="M131:M135" si="50">SUM(H131:L131)</f>
        <v>0</v>
      </c>
    </row>
    <row r="132" spans="2:13" ht="35.1" customHeight="1">
      <c r="B132" s="8504"/>
      <c r="C132" s="8504"/>
      <c r="D132" s="8504"/>
      <c r="E132" s="8504"/>
      <c r="F132" s="8506"/>
      <c r="G132" s="251" t="s">
        <v>666</v>
      </c>
      <c r="H132" s="244"/>
      <c r="I132" s="244"/>
      <c r="J132" s="245"/>
      <c r="K132" s="244"/>
      <c r="L132" s="244"/>
      <c r="M132" s="246">
        <f t="shared" si="50"/>
        <v>0</v>
      </c>
    </row>
    <row r="133" spans="2:13" ht="35.1" customHeight="1">
      <c r="B133" s="8504"/>
      <c r="C133" s="8504"/>
      <c r="D133" s="8504"/>
      <c r="E133" s="8504"/>
      <c r="F133" s="8506"/>
      <c r="G133" s="251" t="s">
        <v>667</v>
      </c>
      <c r="H133" s="244"/>
      <c r="I133" s="244"/>
      <c r="J133" s="245"/>
      <c r="K133" s="244"/>
      <c r="L133" s="244"/>
      <c r="M133" s="246">
        <f t="shared" si="50"/>
        <v>0</v>
      </c>
    </row>
    <row r="134" spans="2:13" ht="35.1" customHeight="1">
      <c r="B134" s="8504"/>
      <c r="C134" s="8504"/>
      <c r="D134" s="8504"/>
      <c r="E134" s="8504"/>
      <c r="F134" s="8506"/>
      <c r="G134" s="251" t="s">
        <v>668</v>
      </c>
      <c r="H134" s="244"/>
      <c r="I134" s="244"/>
      <c r="J134" s="5386"/>
      <c r="K134" s="244"/>
      <c r="L134" s="244"/>
      <c r="M134" s="246">
        <f t="shared" si="50"/>
        <v>0</v>
      </c>
    </row>
    <row r="135" spans="2:13" ht="35.1" customHeight="1" thickBot="1">
      <c r="B135" s="8504"/>
      <c r="C135" s="8504"/>
      <c r="D135" s="8504"/>
      <c r="E135" s="8504"/>
      <c r="F135" s="8506"/>
      <c r="G135" s="252" t="s">
        <v>1214</v>
      </c>
      <c r="H135" s="247"/>
      <c r="I135" s="247"/>
      <c r="J135" s="247"/>
      <c r="K135" s="247"/>
      <c r="L135" s="247"/>
      <c r="M135" s="224">
        <f t="shared" si="50"/>
        <v>0</v>
      </c>
    </row>
    <row r="136" spans="2:13" ht="35.1" customHeight="1" thickBot="1">
      <c r="B136" s="8504"/>
      <c r="C136" s="8504"/>
      <c r="D136" s="8504"/>
      <c r="E136" s="8504"/>
      <c r="F136" s="8507"/>
      <c r="G136" s="2033" t="s">
        <v>181</v>
      </c>
      <c r="H136" s="223">
        <f t="shared" ref="H136:M136" si="51">SUM(H131:H135)</f>
        <v>0</v>
      </c>
      <c r="I136" s="223">
        <f t="shared" si="51"/>
        <v>0</v>
      </c>
      <c r="J136" s="223">
        <f t="shared" si="51"/>
        <v>0</v>
      </c>
      <c r="K136" s="223">
        <f t="shared" si="51"/>
        <v>0</v>
      </c>
      <c r="L136" s="223">
        <f t="shared" si="51"/>
        <v>0</v>
      </c>
      <c r="M136" s="235">
        <f t="shared" si="51"/>
        <v>0</v>
      </c>
    </row>
    <row r="137" spans="2:13" ht="35.1" customHeight="1">
      <c r="B137" s="8504"/>
      <c r="C137" s="8504"/>
      <c r="D137" s="8504"/>
      <c r="E137" s="8504"/>
      <c r="F137" s="8506" t="s">
        <v>237</v>
      </c>
      <c r="G137" s="251" t="s">
        <v>1213</v>
      </c>
      <c r="H137" s="244"/>
      <c r="I137" s="244"/>
      <c r="J137" s="245"/>
      <c r="K137" s="244"/>
      <c r="L137" s="244"/>
      <c r="M137" s="246">
        <f t="shared" ref="M137:M141" si="52">SUM(H137:L137)</f>
        <v>0</v>
      </c>
    </row>
    <row r="138" spans="2:13" ht="35.1" customHeight="1">
      <c r="B138" s="8504"/>
      <c r="C138" s="8504"/>
      <c r="D138" s="8504"/>
      <c r="E138" s="8504"/>
      <c r="F138" s="8506"/>
      <c r="G138" s="251" t="s">
        <v>666</v>
      </c>
      <c r="H138" s="244"/>
      <c r="I138" s="244"/>
      <c r="J138" s="245"/>
      <c r="K138" s="244"/>
      <c r="L138" s="244"/>
      <c r="M138" s="246">
        <f t="shared" si="52"/>
        <v>0</v>
      </c>
    </row>
    <row r="139" spans="2:13" ht="35.1" customHeight="1">
      <c r="B139" s="8504"/>
      <c r="C139" s="8504"/>
      <c r="D139" s="8504"/>
      <c r="E139" s="8504"/>
      <c r="F139" s="8506"/>
      <c r="G139" s="251" t="s">
        <v>667</v>
      </c>
      <c r="H139" s="244"/>
      <c r="I139" s="244"/>
      <c r="J139" s="245"/>
      <c r="K139" s="244"/>
      <c r="L139" s="244"/>
      <c r="M139" s="246">
        <f t="shared" si="52"/>
        <v>0</v>
      </c>
    </row>
    <row r="140" spans="2:13" ht="35.1" customHeight="1">
      <c r="B140" s="8504"/>
      <c r="C140" s="8504"/>
      <c r="D140" s="8504"/>
      <c r="E140" s="8504"/>
      <c r="F140" s="8506"/>
      <c r="G140" s="251" t="s">
        <v>668</v>
      </c>
      <c r="H140" s="244"/>
      <c r="I140" s="244"/>
      <c r="J140" s="5386"/>
      <c r="K140" s="244"/>
      <c r="L140" s="244"/>
      <c r="M140" s="246">
        <f t="shared" si="52"/>
        <v>0</v>
      </c>
    </row>
    <row r="141" spans="2:13" ht="35.1" customHeight="1" thickBot="1">
      <c r="B141" s="8504"/>
      <c r="C141" s="8504"/>
      <c r="D141" s="8504"/>
      <c r="E141" s="8504"/>
      <c r="F141" s="8506"/>
      <c r="G141" s="252" t="s">
        <v>1214</v>
      </c>
      <c r="H141" s="247"/>
      <c r="I141" s="247"/>
      <c r="J141" s="247"/>
      <c r="K141" s="247"/>
      <c r="L141" s="247"/>
      <c r="M141" s="224">
        <f t="shared" si="52"/>
        <v>0</v>
      </c>
    </row>
    <row r="142" spans="2:13" ht="35.1" customHeight="1" thickBot="1">
      <c r="B142" s="8505"/>
      <c r="C142" s="8505"/>
      <c r="D142" s="8505"/>
      <c r="E142" s="8505"/>
      <c r="F142" s="8507"/>
      <c r="G142" s="2033" t="s">
        <v>181</v>
      </c>
      <c r="H142" s="223">
        <f t="shared" ref="H142:M142" si="53">SUM(H137:H141)</f>
        <v>0</v>
      </c>
      <c r="I142" s="223">
        <f t="shared" si="53"/>
        <v>0</v>
      </c>
      <c r="J142" s="223">
        <f t="shared" si="53"/>
        <v>0</v>
      </c>
      <c r="K142" s="223">
        <f t="shared" si="53"/>
        <v>0</v>
      </c>
      <c r="L142" s="223">
        <f t="shared" si="53"/>
        <v>0</v>
      </c>
      <c r="M142" s="235">
        <f t="shared" si="53"/>
        <v>0</v>
      </c>
    </row>
    <row r="143" spans="2:13" ht="35.1" customHeight="1" thickBot="1">
      <c r="B143" s="8484" t="s">
        <v>263</v>
      </c>
      <c r="C143" s="8485"/>
      <c r="D143" s="8485"/>
      <c r="E143" s="8485"/>
      <c r="F143" s="8486"/>
      <c r="G143" s="2040"/>
      <c r="H143" s="250">
        <f t="shared" ref="H143:M143" si="54">H136+H142</f>
        <v>0</v>
      </c>
      <c r="I143" s="250">
        <f t="shared" si="54"/>
        <v>0</v>
      </c>
      <c r="J143" s="250">
        <f t="shared" si="54"/>
        <v>0</v>
      </c>
      <c r="K143" s="250">
        <f t="shared" si="54"/>
        <v>0</v>
      </c>
      <c r="L143" s="250">
        <f t="shared" si="54"/>
        <v>0</v>
      </c>
      <c r="M143" s="250">
        <f t="shared" si="54"/>
        <v>0</v>
      </c>
    </row>
    <row r="144" spans="2:13" ht="35.1" customHeight="1">
      <c r="B144" s="8502" t="s">
        <v>265</v>
      </c>
      <c r="C144" s="8504" t="s">
        <v>522</v>
      </c>
      <c r="D144" s="8504" t="s">
        <v>1211</v>
      </c>
      <c r="E144" s="8502" t="s">
        <v>235</v>
      </c>
      <c r="F144" s="8506" t="s">
        <v>236</v>
      </c>
      <c r="G144" s="251" t="s">
        <v>1213</v>
      </c>
      <c r="H144" s="244"/>
      <c r="I144" s="244"/>
      <c r="J144" s="245"/>
      <c r="K144" s="244"/>
      <c r="L144" s="244"/>
      <c r="M144" s="246">
        <f t="shared" ref="M144:M148" si="55">SUM(H144:L144)</f>
        <v>0</v>
      </c>
    </row>
    <row r="145" spans="2:13" ht="35.1" customHeight="1">
      <c r="B145" s="8502"/>
      <c r="C145" s="8504"/>
      <c r="D145" s="8504"/>
      <c r="E145" s="8502"/>
      <c r="F145" s="8506"/>
      <c r="G145" s="251" t="s">
        <v>666</v>
      </c>
      <c r="H145" s="244"/>
      <c r="I145" s="244"/>
      <c r="J145" s="245"/>
      <c r="K145" s="244"/>
      <c r="L145" s="244"/>
      <c r="M145" s="246">
        <f t="shared" si="55"/>
        <v>0</v>
      </c>
    </row>
    <row r="146" spans="2:13" ht="35.1" customHeight="1">
      <c r="B146" s="8502"/>
      <c r="C146" s="8504"/>
      <c r="D146" s="8504"/>
      <c r="E146" s="8502"/>
      <c r="F146" s="8506"/>
      <c r="G146" s="251" t="s">
        <v>667</v>
      </c>
      <c r="H146" s="244"/>
      <c r="I146" s="244"/>
      <c r="J146" s="245"/>
      <c r="K146" s="244"/>
      <c r="L146" s="244"/>
      <c r="M146" s="246">
        <f t="shared" si="55"/>
        <v>0</v>
      </c>
    </row>
    <row r="147" spans="2:13" ht="35.1" customHeight="1">
      <c r="B147" s="8502"/>
      <c r="C147" s="8504"/>
      <c r="D147" s="8504"/>
      <c r="E147" s="8502"/>
      <c r="F147" s="8506"/>
      <c r="G147" s="251" t="s">
        <v>668</v>
      </c>
      <c r="H147" s="244"/>
      <c r="I147" s="244"/>
      <c r="J147" s="5386"/>
      <c r="K147" s="244"/>
      <c r="L147" s="244"/>
      <c r="M147" s="246">
        <f t="shared" si="55"/>
        <v>0</v>
      </c>
    </row>
    <row r="148" spans="2:13" ht="35.1" customHeight="1" thickBot="1">
      <c r="B148" s="8502"/>
      <c r="C148" s="8504"/>
      <c r="D148" s="8504"/>
      <c r="E148" s="8502"/>
      <c r="F148" s="8506"/>
      <c r="G148" s="252" t="s">
        <v>1214</v>
      </c>
      <c r="H148" s="247"/>
      <c r="I148" s="247"/>
      <c r="J148" s="247"/>
      <c r="K148" s="247"/>
      <c r="L148" s="247"/>
      <c r="M148" s="224">
        <f t="shared" si="55"/>
        <v>0</v>
      </c>
    </row>
    <row r="149" spans="2:13" ht="35.1" customHeight="1" thickBot="1">
      <c r="B149" s="8502"/>
      <c r="C149" s="8504"/>
      <c r="D149" s="8504"/>
      <c r="E149" s="8502"/>
      <c r="F149" s="8507"/>
      <c r="G149" s="2033" t="s">
        <v>181</v>
      </c>
      <c r="H149" s="223">
        <f t="shared" ref="H149:M149" si="56">SUM(H144:H148)</f>
        <v>0</v>
      </c>
      <c r="I149" s="223">
        <f t="shared" si="56"/>
        <v>0</v>
      </c>
      <c r="J149" s="223">
        <f t="shared" si="56"/>
        <v>0</v>
      </c>
      <c r="K149" s="223">
        <f t="shared" si="56"/>
        <v>0</v>
      </c>
      <c r="L149" s="223">
        <f t="shared" si="56"/>
        <v>0</v>
      </c>
      <c r="M149" s="235">
        <f t="shared" si="56"/>
        <v>0</v>
      </c>
    </row>
    <row r="150" spans="2:13" ht="35.1" customHeight="1">
      <c r="B150" s="8502"/>
      <c r="C150" s="8504"/>
      <c r="D150" s="8504"/>
      <c r="E150" s="8502"/>
      <c r="F150" s="8506" t="s">
        <v>237</v>
      </c>
      <c r="G150" s="251" t="s">
        <v>1213</v>
      </c>
      <c r="H150" s="244"/>
      <c r="I150" s="244"/>
      <c r="J150" s="245"/>
      <c r="K150" s="244"/>
      <c r="L150" s="244"/>
      <c r="M150" s="246">
        <f t="shared" ref="M150:M154" si="57">SUM(H150:L150)</f>
        <v>0</v>
      </c>
    </row>
    <row r="151" spans="2:13" ht="35.1" customHeight="1">
      <c r="B151" s="8502"/>
      <c r="C151" s="8504"/>
      <c r="D151" s="8504"/>
      <c r="E151" s="8502"/>
      <c r="F151" s="8506"/>
      <c r="G151" s="251" t="s">
        <v>666</v>
      </c>
      <c r="H151" s="244"/>
      <c r="I151" s="244"/>
      <c r="J151" s="245"/>
      <c r="K151" s="244"/>
      <c r="L151" s="244"/>
      <c r="M151" s="246">
        <f t="shared" si="57"/>
        <v>0</v>
      </c>
    </row>
    <row r="152" spans="2:13" ht="35.1" customHeight="1">
      <c r="B152" s="8502"/>
      <c r="C152" s="8504"/>
      <c r="D152" s="8504"/>
      <c r="E152" s="8502"/>
      <c r="F152" s="8506"/>
      <c r="G152" s="251" t="s">
        <v>667</v>
      </c>
      <c r="H152" s="244"/>
      <c r="I152" s="244"/>
      <c r="J152" s="245"/>
      <c r="K152" s="244"/>
      <c r="L152" s="244"/>
      <c r="M152" s="246">
        <f t="shared" si="57"/>
        <v>0</v>
      </c>
    </row>
    <row r="153" spans="2:13" ht="35.1" customHeight="1">
      <c r="B153" s="8502"/>
      <c r="C153" s="8504"/>
      <c r="D153" s="8504"/>
      <c r="E153" s="8502"/>
      <c r="F153" s="8506"/>
      <c r="G153" s="251" t="s">
        <v>668</v>
      </c>
      <c r="H153" s="244"/>
      <c r="I153" s="244"/>
      <c r="J153" s="5386"/>
      <c r="K153" s="244"/>
      <c r="L153" s="244"/>
      <c r="M153" s="246">
        <f t="shared" si="57"/>
        <v>0</v>
      </c>
    </row>
    <row r="154" spans="2:13" ht="35.1" customHeight="1" thickBot="1">
      <c r="B154" s="8502"/>
      <c r="C154" s="8504"/>
      <c r="D154" s="8504"/>
      <c r="E154" s="8502"/>
      <c r="F154" s="8506"/>
      <c r="G154" s="252" t="s">
        <v>1214</v>
      </c>
      <c r="H154" s="247"/>
      <c r="I154" s="247"/>
      <c r="J154" s="247"/>
      <c r="K154" s="247"/>
      <c r="L154" s="247"/>
      <c r="M154" s="224">
        <f t="shared" si="57"/>
        <v>0</v>
      </c>
    </row>
    <row r="155" spans="2:13" ht="35.1" customHeight="1" thickBot="1">
      <c r="B155" s="8503"/>
      <c r="C155" s="8505"/>
      <c r="D155" s="8505"/>
      <c r="E155" s="8503"/>
      <c r="F155" s="8507"/>
      <c r="G155" s="2033" t="s">
        <v>181</v>
      </c>
      <c r="H155" s="223">
        <f t="shared" ref="H155:M155" si="58">SUM(H150:H154)</f>
        <v>0</v>
      </c>
      <c r="I155" s="223">
        <f t="shared" si="58"/>
        <v>0</v>
      </c>
      <c r="J155" s="223">
        <f t="shared" si="58"/>
        <v>0</v>
      </c>
      <c r="K155" s="223">
        <f t="shared" si="58"/>
        <v>0</v>
      </c>
      <c r="L155" s="223">
        <f t="shared" si="58"/>
        <v>0</v>
      </c>
      <c r="M155" s="235">
        <f t="shared" si="58"/>
        <v>0</v>
      </c>
    </row>
    <row r="156" spans="2:13" ht="35.1" customHeight="1" thickBot="1">
      <c r="B156" s="8484" t="s">
        <v>266</v>
      </c>
      <c r="C156" s="8485"/>
      <c r="D156" s="8485"/>
      <c r="E156" s="8485"/>
      <c r="F156" s="8486"/>
      <c r="G156" s="2040"/>
      <c r="H156" s="250">
        <f t="shared" ref="H156:M156" si="59">H149+H155</f>
        <v>0</v>
      </c>
      <c r="I156" s="250">
        <f t="shared" si="59"/>
        <v>0</v>
      </c>
      <c r="J156" s="250">
        <f t="shared" si="59"/>
        <v>0</v>
      </c>
      <c r="K156" s="250">
        <f t="shared" si="59"/>
        <v>0</v>
      </c>
      <c r="L156" s="250">
        <f t="shared" si="59"/>
        <v>0</v>
      </c>
      <c r="M156" s="250">
        <f t="shared" si="59"/>
        <v>0</v>
      </c>
    </row>
    <row r="157" spans="2:13" ht="35.1" customHeight="1">
      <c r="B157" s="8502" t="s">
        <v>268</v>
      </c>
      <c r="C157" s="8504" t="s">
        <v>1217</v>
      </c>
      <c r="D157" s="8504" t="s">
        <v>1218</v>
      </c>
      <c r="E157" s="8502" t="s">
        <v>52</v>
      </c>
      <c r="F157" s="8506" t="s">
        <v>236</v>
      </c>
      <c r="G157" s="251" t="s">
        <v>1213</v>
      </c>
      <c r="H157" s="244"/>
      <c r="I157" s="244"/>
      <c r="J157" s="245"/>
      <c r="K157" s="244"/>
      <c r="L157" s="244"/>
      <c r="M157" s="246">
        <f t="shared" ref="M157:M161" si="60">SUM(H157:L157)</f>
        <v>0</v>
      </c>
    </row>
    <row r="158" spans="2:13" ht="35.1" customHeight="1">
      <c r="B158" s="8502"/>
      <c r="C158" s="8504"/>
      <c r="D158" s="8504"/>
      <c r="E158" s="8502"/>
      <c r="F158" s="8506"/>
      <c r="G158" s="251" t="s">
        <v>666</v>
      </c>
      <c r="H158" s="244"/>
      <c r="I158" s="244"/>
      <c r="J158" s="245"/>
      <c r="K158" s="244"/>
      <c r="L158" s="244"/>
      <c r="M158" s="246">
        <f t="shared" si="60"/>
        <v>0</v>
      </c>
    </row>
    <row r="159" spans="2:13" ht="35.1" customHeight="1">
      <c r="B159" s="8502"/>
      <c r="C159" s="8504"/>
      <c r="D159" s="8504"/>
      <c r="E159" s="8502"/>
      <c r="F159" s="8506"/>
      <c r="G159" s="251" t="s">
        <v>667</v>
      </c>
      <c r="H159" s="244"/>
      <c r="I159" s="244"/>
      <c r="J159" s="245"/>
      <c r="K159" s="244"/>
      <c r="L159" s="244"/>
      <c r="M159" s="246">
        <f t="shared" si="60"/>
        <v>0</v>
      </c>
    </row>
    <row r="160" spans="2:13" ht="35.1" customHeight="1">
      <c r="B160" s="8502"/>
      <c r="C160" s="8504"/>
      <c r="D160" s="8504"/>
      <c r="E160" s="8502"/>
      <c r="F160" s="8506"/>
      <c r="G160" s="251" t="s">
        <v>668</v>
      </c>
      <c r="H160" s="244"/>
      <c r="I160" s="244"/>
      <c r="J160" s="5386"/>
      <c r="K160" s="244"/>
      <c r="L160" s="244"/>
      <c r="M160" s="246">
        <f t="shared" si="60"/>
        <v>0</v>
      </c>
    </row>
    <row r="161" spans="2:13" ht="35.1" customHeight="1" thickBot="1">
      <c r="B161" s="8502"/>
      <c r="C161" s="8504"/>
      <c r="D161" s="8504"/>
      <c r="E161" s="8502"/>
      <c r="F161" s="8506"/>
      <c r="G161" s="252" t="s">
        <v>1214</v>
      </c>
      <c r="H161" s="247"/>
      <c r="I161" s="247"/>
      <c r="J161" s="247"/>
      <c r="K161" s="247"/>
      <c r="L161" s="247"/>
      <c r="M161" s="224">
        <f t="shared" si="60"/>
        <v>0</v>
      </c>
    </row>
    <row r="162" spans="2:13" ht="35.1" customHeight="1" thickBot="1">
      <c r="B162" s="8502"/>
      <c r="C162" s="8504"/>
      <c r="D162" s="8504"/>
      <c r="E162" s="8502"/>
      <c r="F162" s="8507"/>
      <c r="G162" s="2033" t="s">
        <v>181</v>
      </c>
      <c r="H162" s="223">
        <f t="shared" ref="H162:M162" si="61">SUM(H157:H161)</f>
        <v>0</v>
      </c>
      <c r="I162" s="223">
        <f t="shared" si="61"/>
        <v>0</v>
      </c>
      <c r="J162" s="223">
        <f t="shared" si="61"/>
        <v>0</v>
      </c>
      <c r="K162" s="223">
        <f t="shared" si="61"/>
        <v>0</v>
      </c>
      <c r="L162" s="223">
        <f t="shared" si="61"/>
        <v>0</v>
      </c>
      <c r="M162" s="235">
        <f t="shared" si="61"/>
        <v>0</v>
      </c>
    </row>
    <row r="163" spans="2:13" ht="35.1" customHeight="1">
      <c r="B163" s="8502"/>
      <c r="C163" s="8504"/>
      <c r="D163" s="8504"/>
      <c r="E163" s="8502"/>
      <c r="F163" s="8508" t="s">
        <v>270</v>
      </c>
      <c r="G163" s="251" t="s">
        <v>1213</v>
      </c>
      <c r="H163" s="244"/>
      <c r="I163" s="244"/>
      <c r="J163" s="245"/>
      <c r="K163" s="244"/>
      <c r="L163" s="244"/>
      <c r="M163" s="246">
        <f t="shared" ref="M163:M167" si="62">SUM(H163:L163)</f>
        <v>0</v>
      </c>
    </row>
    <row r="164" spans="2:13" ht="35.1" customHeight="1">
      <c r="B164" s="8502"/>
      <c r="C164" s="8504"/>
      <c r="D164" s="8504"/>
      <c r="E164" s="8502"/>
      <c r="F164" s="8508"/>
      <c r="G164" s="251" t="s">
        <v>666</v>
      </c>
      <c r="H164" s="244"/>
      <c r="I164" s="244"/>
      <c r="J164" s="245"/>
      <c r="K164" s="244"/>
      <c r="L164" s="244"/>
      <c r="M164" s="246">
        <f t="shared" si="62"/>
        <v>0</v>
      </c>
    </row>
    <row r="165" spans="2:13" ht="35.1" customHeight="1">
      <c r="B165" s="8502"/>
      <c r="C165" s="8504"/>
      <c r="D165" s="8504"/>
      <c r="E165" s="8502"/>
      <c r="F165" s="8508"/>
      <c r="G165" s="251" t="s">
        <v>667</v>
      </c>
      <c r="H165" s="244"/>
      <c r="I165" s="244"/>
      <c r="J165" s="245"/>
      <c r="K165" s="244"/>
      <c r="L165" s="244"/>
      <c r="M165" s="246">
        <f t="shared" si="62"/>
        <v>0</v>
      </c>
    </row>
    <row r="166" spans="2:13" ht="35.1" customHeight="1">
      <c r="B166" s="8502"/>
      <c r="C166" s="8504"/>
      <c r="D166" s="8504"/>
      <c r="E166" s="8502"/>
      <c r="F166" s="8508"/>
      <c r="G166" s="251" t="s">
        <v>668</v>
      </c>
      <c r="H166" s="244"/>
      <c r="I166" s="244"/>
      <c r="J166" s="5386"/>
      <c r="K166" s="244"/>
      <c r="L166" s="244"/>
      <c r="M166" s="246">
        <f t="shared" si="62"/>
        <v>0</v>
      </c>
    </row>
    <row r="167" spans="2:13" ht="35.1" customHeight="1" thickBot="1">
      <c r="B167" s="8502"/>
      <c r="C167" s="8504"/>
      <c r="D167" s="8504"/>
      <c r="E167" s="8502"/>
      <c r="F167" s="8508"/>
      <c r="G167" s="252" t="s">
        <v>1214</v>
      </c>
      <c r="H167" s="247"/>
      <c r="I167" s="247"/>
      <c r="J167" s="247"/>
      <c r="K167" s="247"/>
      <c r="L167" s="247"/>
      <c r="M167" s="224">
        <f t="shared" si="62"/>
        <v>0</v>
      </c>
    </row>
    <row r="168" spans="2:13" ht="35.1" customHeight="1" thickBot="1">
      <c r="B168" s="8502"/>
      <c r="C168" s="8504"/>
      <c r="D168" s="8504"/>
      <c r="E168" s="8502"/>
      <c r="F168" s="8509"/>
      <c r="G168" s="2033" t="s">
        <v>181</v>
      </c>
      <c r="H168" s="223">
        <f t="shared" ref="H168:M168" si="63">SUM(H163:H167)</f>
        <v>0</v>
      </c>
      <c r="I168" s="223">
        <f t="shared" si="63"/>
        <v>0</v>
      </c>
      <c r="J168" s="223">
        <f t="shared" si="63"/>
        <v>0</v>
      </c>
      <c r="K168" s="223">
        <f t="shared" si="63"/>
        <v>0</v>
      </c>
      <c r="L168" s="223">
        <f t="shared" si="63"/>
        <v>0</v>
      </c>
      <c r="M168" s="235">
        <f t="shared" si="63"/>
        <v>0</v>
      </c>
    </row>
    <row r="169" spans="2:13" ht="35.1" customHeight="1">
      <c r="B169" s="8502"/>
      <c r="C169" s="8504"/>
      <c r="D169" s="8504"/>
      <c r="E169" s="8502"/>
      <c r="F169" s="8506" t="s">
        <v>237</v>
      </c>
      <c r="G169" s="251" t="s">
        <v>1213</v>
      </c>
      <c r="H169" s="244"/>
      <c r="I169" s="244"/>
      <c r="J169" s="245"/>
      <c r="K169" s="244"/>
      <c r="L169" s="244"/>
      <c r="M169" s="246">
        <f t="shared" ref="M169:M173" si="64">SUM(H169:L169)</f>
        <v>0</v>
      </c>
    </row>
    <row r="170" spans="2:13" ht="35.1" customHeight="1">
      <c r="B170" s="8502"/>
      <c r="C170" s="8504"/>
      <c r="D170" s="8504"/>
      <c r="E170" s="8502"/>
      <c r="F170" s="8506"/>
      <c r="G170" s="251" t="s">
        <v>666</v>
      </c>
      <c r="H170" s="244"/>
      <c r="I170" s="244"/>
      <c r="J170" s="245"/>
      <c r="K170" s="244"/>
      <c r="L170" s="244"/>
      <c r="M170" s="246">
        <f t="shared" si="64"/>
        <v>0</v>
      </c>
    </row>
    <row r="171" spans="2:13" ht="35.1" customHeight="1">
      <c r="B171" s="8502"/>
      <c r="C171" s="8504"/>
      <c r="D171" s="8504"/>
      <c r="E171" s="8502"/>
      <c r="F171" s="8506"/>
      <c r="G171" s="251" t="s">
        <v>667</v>
      </c>
      <c r="H171" s="244"/>
      <c r="I171" s="244"/>
      <c r="J171" s="245"/>
      <c r="K171" s="244"/>
      <c r="L171" s="244"/>
      <c r="M171" s="246">
        <f t="shared" si="64"/>
        <v>0</v>
      </c>
    </row>
    <row r="172" spans="2:13" ht="35.1" customHeight="1">
      <c r="B172" s="8502"/>
      <c r="C172" s="8504"/>
      <c r="D172" s="8504"/>
      <c r="E172" s="8502"/>
      <c r="F172" s="8506"/>
      <c r="G172" s="251" t="s">
        <v>668</v>
      </c>
      <c r="H172" s="244"/>
      <c r="I172" s="244"/>
      <c r="J172" s="5386"/>
      <c r="K172" s="244"/>
      <c r="L172" s="244"/>
      <c r="M172" s="246">
        <f t="shared" si="64"/>
        <v>0</v>
      </c>
    </row>
    <row r="173" spans="2:13" ht="35.1" customHeight="1" thickBot="1">
      <c r="B173" s="8502"/>
      <c r="C173" s="8504"/>
      <c r="D173" s="8504"/>
      <c r="E173" s="8502"/>
      <c r="F173" s="8506"/>
      <c r="G173" s="252" t="s">
        <v>1214</v>
      </c>
      <c r="H173" s="247"/>
      <c r="I173" s="247"/>
      <c r="J173" s="247"/>
      <c r="K173" s="247"/>
      <c r="L173" s="247"/>
      <c r="M173" s="224">
        <f t="shared" si="64"/>
        <v>0</v>
      </c>
    </row>
    <row r="174" spans="2:13" ht="35.1" customHeight="1" thickBot="1">
      <c r="B174" s="8503"/>
      <c r="C174" s="8505"/>
      <c r="D174" s="8505"/>
      <c r="E174" s="8503"/>
      <c r="F174" s="8507"/>
      <c r="G174" s="2033" t="s">
        <v>181</v>
      </c>
      <c r="H174" s="223">
        <f t="shared" ref="H174:M174" si="65">SUM(H169:H173)</f>
        <v>0</v>
      </c>
      <c r="I174" s="223">
        <f t="shared" si="65"/>
        <v>0</v>
      </c>
      <c r="J174" s="223">
        <f t="shared" si="65"/>
        <v>0</v>
      </c>
      <c r="K174" s="223">
        <f t="shared" si="65"/>
        <v>0</v>
      </c>
      <c r="L174" s="223">
        <f t="shared" si="65"/>
        <v>0</v>
      </c>
      <c r="M174" s="235">
        <f t="shared" si="65"/>
        <v>0</v>
      </c>
    </row>
    <row r="175" spans="2:13" ht="35.1" customHeight="1" thickBot="1">
      <c r="B175" s="8500" t="s">
        <v>1465</v>
      </c>
      <c r="C175" s="8462"/>
      <c r="D175" s="8462"/>
      <c r="E175" s="8462"/>
      <c r="F175" s="8501"/>
      <c r="G175" s="2039"/>
      <c r="H175" s="248">
        <f t="shared" ref="H175:M175" si="66">H162+H168</f>
        <v>0</v>
      </c>
      <c r="I175" s="248">
        <f t="shared" si="66"/>
        <v>0</v>
      </c>
      <c r="J175" s="248">
        <f t="shared" si="66"/>
        <v>0</v>
      </c>
      <c r="K175" s="248">
        <f t="shared" si="66"/>
        <v>0</v>
      </c>
      <c r="L175" s="248">
        <f t="shared" si="66"/>
        <v>0</v>
      </c>
      <c r="M175" s="249">
        <f t="shared" si="66"/>
        <v>0</v>
      </c>
    </row>
    <row r="176" spans="2:13" ht="35.1" customHeight="1" thickBot="1">
      <c r="B176" s="8484" t="s">
        <v>675</v>
      </c>
      <c r="C176" s="8485"/>
      <c r="D176" s="8485"/>
      <c r="E176" s="8485"/>
      <c r="F176" s="8486"/>
      <c r="G176" s="2040"/>
      <c r="H176" s="248">
        <f t="shared" ref="H176:M176" si="67">H174</f>
        <v>0</v>
      </c>
      <c r="I176" s="248">
        <f t="shared" si="67"/>
        <v>0</v>
      </c>
      <c r="J176" s="248">
        <f t="shared" si="67"/>
        <v>0</v>
      </c>
      <c r="K176" s="248">
        <f t="shared" si="67"/>
        <v>0</v>
      </c>
      <c r="L176" s="248">
        <f t="shared" si="67"/>
        <v>0</v>
      </c>
      <c r="M176" s="249">
        <f t="shared" si="67"/>
        <v>0</v>
      </c>
    </row>
    <row r="177" spans="2:13" ht="35.1" customHeight="1" thickBot="1">
      <c r="B177" s="8484" t="s">
        <v>271</v>
      </c>
      <c r="C177" s="8485"/>
      <c r="D177" s="8485"/>
      <c r="E177" s="8485"/>
      <c r="F177" s="8486"/>
      <c r="G177" s="2040"/>
      <c r="H177" s="250">
        <f t="shared" ref="H177:M177" si="68">H162+H168+H174</f>
        <v>0</v>
      </c>
      <c r="I177" s="250">
        <f t="shared" si="68"/>
        <v>0</v>
      </c>
      <c r="J177" s="250">
        <f t="shared" si="68"/>
        <v>0</v>
      </c>
      <c r="K177" s="250">
        <f t="shared" si="68"/>
        <v>0</v>
      </c>
      <c r="L177" s="250">
        <f t="shared" si="68"/>
        <v>0</v>
      </c>
      <c r="M177" s="250">
        <f t="shared" si="68"/>
        <v>0</v>
      </c>
    </row>
    <row r="178" spans="2:13" ht="35.1" customHeight="1">
      <c r="B178" s="8502" t="s">
        <v>273</v>
      </c>
      <c r="C178" s="8504" t="s">
        <v>1219</v>
      </c>
      <c r="D178" s="8504" t="s">
        <v>1211</v>
      </c>
      <c r="E178" s="8502" t="s">
        <v>50</v>
      </c>
      <c r="F178" s="8506" t="s">
        <v>236</v>
      </c>
      <c r="G178" s="251" t="s">
        <v>1213</v>
      </c>
      <c r="H178" s="244"/>
      <c r="I178" s="244"/>
      <c r="J178" s="245"/>
      <c r="K178" s="244"/>
      <c r="L178" s="244"/>
      <c r="M178" s="246">
        <f t="shared" ref="M178:M182" si="69">SUM(H178:L178)</f>
        <v>0</v>
      </c>
    </row>
    <row r="179" spans="2:13" ht="35.1" customHeight="1">
      <c r="B179" s="8502"/>
      <c r="C179" s="8504"/>
      <c r="D179" s="8504"/>
      <c r="E179" s="8502"/>
      <c r="F179" s="8506"/>
      <c r="G179" s="251" t="s">
        <v>666</v>
      </c>
      <c r="H179" s="244"/>
      <c r="I179" s="244"/>
      <c r="J179" s="245"/>
      <c r="K179" s="244"/>
      <c r="L179" s="244"/>
      <c r="M179" s="246">
        <f t="shared" si="69"/>
        <v>0</v>
      </c>
    </row>
    <row r="180" spans="2:13" ht="35.1" customHeight="1">
      <c r="B180" s="8502"/>
      <c r="C180" s="8504"/>
      <c r="D180" s="8504"/>
      <c r="E180" s="8502"/>
      <c r="F180" s="8506"/>
      <c r="G180" s="251" t="s">
        <v>667</v>
      </c>
      <c r="H180" s="244"/>
      <c r="I180" s="244"/>
      <c r="J180" s="245"/>
      <c r="K180" s="244"/>
      <c r="L180" s="244"/>
      <c r="M180" s="246">
        <f t="shared" si="69"/>
        <v>0</v>
      </c>
    </row>
    <row r="181" spans="2:13" ht="35.1" customHeight="1">
      <c r="B181" s="8502"/>
      <c r="C181" s="8504"/>
      <c r="D181" s="8504"/>
      <c r="E181" s="8502"/>
      <c r="F181" s="8506"/>
      <c r="G181" s="251" t="s">
        <v>668</v>
      </c>
      <c r="H181" s="244"/>
      <c r="I181" s="244"/>
      <c r="J181" s="5386"/>
      <c r="K181" s="244"/>
      <c r="L181" s="244"/>
      <c r="M181" s="246">
        <f t="shared" si="69"/>
        <v>0</v>
      </c>
    </row>
    <row r="182" spans="2:13" ht="35.1" customHeight="1" thickBot="1">
      <c r="B182" s="8502"/>
      <c r="C182" s="8504"/>
      <c r="D182" s="8504"/>
      <c r="E182" s="8502"/>
      <c r="F182" s="8506"/>
      <c r="G182" s="252" t="s">
        <v>1214</v>
      </c>
      <c r="H182" s="247"/>
      <c r="I182" s="247"/>
      <c r="J182" s="247"/>
      <c r="K182" s="247"/>
      <c r="L182" s="247"/>
      <c r="M182" s="224">
        <f t="shared" si="69"/>
        <v>0</v>
      </c>
    </row>
    <row r="183" spans="2:13" ht="35.1" customHeight="1" thickBot="1">
      <c r="B183" s="8502"/>
      <c r="C183" s="8504"/>
      <c r="D183" s="8504"/>
      <c r="E183" s="8502"/>
      <c r="F183" s="8507"/>
      <c r="G183" s="2033" t="s">
        <v>181</v>
      </c>
      <c r="H183" s="223">
        <f t="shared" ref="H183:M183" si="70">SUM(H178:H182)</f>
        <v>0</v>
      </c>
      <c r="I183" s="223">
        <f t="shared" si="70"/>
        <v>0</v>
      </c>
      <c r="J183" s="223">
        <f t="shared" si="70"/>
        <v>0</v>
      </c>
      <c r="K183" s="223">
        <f t="shared" si="70"/>
        <v>0</v>
      </c>
      <c r="L183" s="223">
        <f t="shared" si="70"/>
        <v>0</v>
      </c>
      <c r="M183" s="235">
        <f t="shared" si="70"/>
        <v>0</v>
      </c>
    </row>
    <row r="184" spans="2:13" ht="35.1" customHeight="1">
      <c r="B184" s="8502"/>
      <c r="C184" s="8504"/>
      <c r="D184" s="8504"/>
      <c r="E184" s="8502"/>
      <c r="F184" s="8506" t="s">
        <v>237</v>
      </c>
      <c r="G184" s="251" t="s">
        <v>1213</v>
      </c>
      <c r="H184" s="244"/>
      <c r="I184" s="244"/>
      <c r="J184" s="245"/>
      <c r="K184" s="244"/>
      <c r="L184" s="244"/>
      <c r="M184" s="246">
        <f t="shared" ref="M184:M188" si="71">SUM(H184:L184)</f>
        <v>0</v>
      </c>
    </row>
    <row r="185" spans="2:13" ht="35.1" customHeight="1">
      <c r="B185" s="8502"/>
      <c r="C185" s="8504"/>
      <c r="D185" s="8504"/>
      <c r="E185" s="8502"/>
      <c r="F185" s="8506"/>
      <c r="G185" s="251" t="s">
        <v>666</v>
      </c>
      <c r="H185" s="244"/>
      <c r="I185" s="244"/>
      <c r="J185" s="245"/>
      <c r="K185" s="244"/>
      <c r="L185" s="244"/>
      <c r="M185" s="246">
        <f t="shared" si="71"/>
        <v>0</v>
      </c>
    </row>
    <row r="186" spans="2:13" ht="35.1" customHeight="1">
      <c r="B186" s="8502"/>
      <c r="C186" s="8504"/>
      <c r="D186" s="8504"/>
      <c r="E186" s="8502"/>
      <c r="F186" s="8506"/>
      <c r="G186" s="251" t="s">
        <v>667</v>
      </c>
      <c r="H186" s="244"/>
      <c r="I186" s="244"/>
      <c r="J186" s="245"/>
      <c r="K186" s="244"/>
      <c r="L186" s="244"/>
      <c r="M186" s="246">
        <f t="shared" si="71"/>
        <v>0</v>
      </c>
    </row>
    <row r="187" spans="2:13" ht="35.1" customHeight="1">
      <c r="B187" s="8502"/>
      <c r="C187" s="8504"/>
      <c r="D187" s="8504"/>
      <c r="E187" s="8502"/>
      <c r="F187" s="8506"/>
      <c r="G187" s="251" t="s">
        <v>668</v>
      </c>
      <c r="H187" s="244"/>
      <c r="I187" s="244"/>
      <c r="J187" s="5386"/>
      <c r="K187" s="244"/>
      <c r="L187" s="244"/>
      <c r="M187" s="246">
        <f t="shared" si="71"/>
        <v>0</v>
      </c>
    </row>
    <row r="188" spans="2:13" ht="35.1" customHeight="1" thickBot="1">
      <c r="B188" s="8502"/>
      <c r="C188" s="8504"/>
      <c r="D188" s="8504"/>
      <c r="E188" s="8502"/>
      <c r="F188" s="8506"/>
      <c r="G188" s="252" t="s">
        <v>1214</v>
      </c>
      <c r="H188" s="247"/>
      <c r="I188" s="247"/>
      <c r="J188" s="247"/>
      <c r="K188" s="247"/>
      <c r="L188" s="247"/>
      <c r="M188" s="224">
        <f t="shared" si="71"/>
        <v>0</v>
      </c>
    </row>
    <row r="189" spans="2:13" ht="35.1" customHeight="1" thickBot="1">
      <c r="B189" s="8503"/>
      <c r="C189" s="8505"/>
      <c r="D189" s="8505"/>
      <c r="E189" s="8503"/>
      <c r="F189" s="8507"/>
      <c r="G189" s="2033" t="s">
        <v>181</v>
      </c>
      <c r="H189" s="223">
        <f t="shared" ref="H189:M189" si="72">SUM(H184:H188)</f>
        <v>0</v>
      </c>
      <c r="I189" s="223">
        <f t="shared" si="72"/>
        <v>0</v>
      </c>
      <c r="J189" s="223">
        <f t="shared" si="72"/>
        <v>0</v>
      </c>
      <c r="K189" s="223">
        <f t="shared" si="72"/>
        <v>0</v>
      </c>
      <c r="L189" s="223">
        <f t="shared" si="72"/>
        <v>0</v>
      </c>
      <c r="M189" s="235">
        <f t="shared" si="72"/>
        <v>0</v>
      </c>
    </row>
    <row r="190" spans="2:13" ht="35.1" customHeight="1" thickBot="1">
      <c r="B190" s="8484" t="s">
        <v>275</v>
      </c>
      <c r="C190" s="8485"/>
      <c r="D190" s="8485"/>
      <c r="E190" s="8485"/>
      <c r="F190" s="8486"/>
      <c r="G190" s="2040"/>
      <c r="H190" s="250">
        <f t="shared" ref="H190:M190" si="73">H183+H189</f>
        <v>0</v>
      </c>
      <c r="I190" s="250">
        <f t="shared" si="73"/>
        <v>0</v>
      </c>
      <c r="J190" s="250">
        <f t="shared" si="73"/>
        <v>0</v>
      </c>
      <c r="K190" s="250">
        <f t="shared" si="73"/>
        <v>0</v>
      </c>
      <c r="L190" s="250">
        <f t="shared" si="73"/>
        <v>0</v>
      </c>
      <c r="M190" s="250">
        <f t="shared" si="73"/>
        <v>0</v>
      </c>
    </row>
    <row r="191" spans="2:13" ht="35.1" customHeight="1">
      <c r="B191" s="8502" t="s">
        <v>277</v>
      </c>
      <c r="C191" s="8504" t="s">
        <v>1220</v>
      </c>
      <c r="D191" s="8504" t="s">
        <v>1211</v>
      </c>
      <c r="E191" s="8502" t="s">
        <v>235</v>
      </c>
      <c r="F191" s="8506" t="s">
        <v>236</v>
      </c>
      <c r="G191" s="251" t="s">
        <v>1213</v>
      </c>
      <c r="H191" s="244"/>
      <c r="I191" s="244"/>
      <c r="J191" s="245"/>
      <c r="K191" s="244"/>
      <c r="L191" s="244"/>
      <c r="M191" s="246">
        <f t="shared" ref="M191:M195" si="74">SUM(H191:L191)</f>
        <v>0</v>
      </c>
    </row>
    <row r="192" spans="2:13" ht="35.1" customHeight="1">
      <c r="B192" s="8502"/>
      <c r="C192" s="8504"/>
      <c r="D192" s="8504"/>
      <c r="E192" s="8502"/>
      <c r="F192" s="8506"/>
      <c r="G192" s="251" t="s">
        <v>666</v>
      </c>
      <c r="H192" s="244"/>
      <c r="I192" s="244"/>
      <c r="J192" s="245"/>
      <c r="K192" s="244"/>
      <c r="L192" s="244"/>
      <c r="M192" s="246">
        <f t="shared" si="74"/>
        <v>0</v>
      </c>
    </row>
    <row r="193" spans="2:13" ht="35.1" customHeight="1">
      <c r="B193" s="8502"/>
      <c r="C193" s="8504"/>
      <c r="D193" s="8504"/>
      <c r="E193" s="8502"/>
      <c r="F193" s="8506"/>
      <c r="G193" s="251" t="s">
        <v>667</v>
      </c>
      <c r="H193" s="244"/>
      <c r="I193" s="244"/>
      <c r="J193" s="245"/>
      <c r="K193" s="244"/>
      <c r="L193" s="244"/>
      <c r="M193" s="246">
        <f t="shared" si="74"/>
        <v>0</v>
      </c>
    </row>
    <row r="194" spans="2:13" ht="35.1" customHeight="1">
      <c r="B194" s="8502"/>
      <c r="C194" s="8504"/>
      <c r="D194" s="8504"/>
      <c r="E194" s="8502"/>
      <c r="F194" s="8506"/>
      <c r="G194" s="251" t="s">
        <v>668</v>
      </c>
      <c r="H194" s="244"/>
      <c r="I194" s="244"/>
      <c r="J194" s="5386"/>
      <c r="K194" s="244"/>
      <c r="L194" s="244"/>
      <c r="M194" s="246">
        <f t="shared" si="74"/>
        <v>0</v>
      </c>
    </row>
    <row r="195" spans="2:13" ht="35.1" customHeight="1" thickBot="1">
      <c r="B195" s="8502"/>
      <c r="C195" s="8504"/>
      <c r="D195" s="8504"/>
      <c r="E195" s="8502"/>
      <c r="F195" s="8506"/>
      <c r="G195" s="252" t="s">
        <v>1214</v>
      </c>
      <c r="H195" s="247"/>
      <c r="I195" s="247"/>
      <c r="J195" s="247"/>
      <c r="K195" s="247"/>
      <c r="L195" s="247"/>
      <c r="M195" s="224">
        <f t="shared" si="74"/>
        <v>0</v>
      </c>
    </row>
    <row r="196" spans="2:13" ht="35.1" customHeight="1" thickBot="1">
      <c r="B196" s="8502"/>
      <c r="C196" s="8504"/>
      <c r="D196" s="8504"/>
      <c r="E196" s="8502"/>
      <c r="F196" s="8507"/>
      <c r="G196" s="2033" t="s">
        <v>181</v>
      </c>
      <c r="H196" s="223">
        <f t="shared" ref="H196:M196" si="75">SUM(H191:H195)</f>
        <v>0</v>
      </c>
      <c r="I196" s="223">
        <f t="shared" si="75"/>
        <v>0</v>
      </c>
      <c r="J196" s="223">
        <f t="shared" si="75"/>
        <v>0</v>
      </c>
      <c r="K196" s="223">
        <f t="shared" si="75"/>
        <v>0</v>
      </c>
      <c r="L196" s="223">
        <f t="shared" si="75"/>
        <v>0</v>
      </c>
      <c r="M196" s="235">
        <f t="shared" si="75"/>
        <v>0</v>
      </c>
    </row>
    <row r="197" spans="2:13" ht="35.1" customHeight="1">
      <c r="B197" s="8502"/>
      <c r="C197" s="8504"/>
      <c r="D197" s="8504"/>
      <c r="E197" s="8502"/>
      <c r="F197" s="8506" t="s">
        <v>237</v>
      </c>
      <c r="G197" s="251" t="s">
        <v>1213</v>
      </c>
      <c r="H197" s="244"/>
      <c r="I197" s="244"/>
      <c r="J197" s="245"/>
      <c r="K197" s="244"/>
      <c r="L197" s="244"/>
      <c r="M197" s="246">
        <f t="shared" ref="M197:M201" si="76">SUM(H197:L197)</f>
        <v>0</v>
      </c>
    </row>
    <row r="198" spans="2:13" ht="35.1" customHeight="1">
      <c r="B198" s="8502"/>
      <c r="C198" s="8504"/>
      <c r="D198" s="8504"/>
      <c r="E198" s="8502"/>
      <c r="F198" s="8506"/>
      <c r="G198" s="251" t="s">
        <v>666</v>
      </c>
      <c r="H198" s="244"/>
      <c r="I198" s="244"/>
      <c r="J198" s="245"/>
      <c r="K198" s="244"/>
      <c r="L198" s="244"/>
      <c r="M198" s="246">
        <f t="shared" si="76"/>
        <v>0</v>
      </c>
    </row>
    <row r="199" spans="2:13" ht="35.1" customHeight="1">
      <c r="B199" s="8502"/>
      <c r="C199" s="8504"/>
      <c r="D199" s="8504"/>
      <c r="E199" s="8502"/>
      <c r="F199" s="8506"/>
      <c r="G199" s="251" t="s">
        <v>667</v>
      </c>
      <c r="H199" s="244"/>
      <c r="I199" s="244"/>
      <c r="J199" s="245"/>
      <c r="K199" s="244"/>
      <c r="L199" s="244"/>
      <c r="M199" s="246">
        <f t="shared" si="76"/>
        <v>0</v>
      </c>
    </row>
    <row r="200" spans="2:13" ht="35.1" customHeight="1">
      <c r="B200" s="8502"/>
      <c r="C200" s="8504"/>
      <c r="D200" s="8504"/>
      <c r="E200" s="8502"/>
      <c r="F200" s="8506"/>
      <c r="G200" s="251" t="s">
        <v>668</v>
      </c>
      <c r="H200" s="244"/>
      <c r="I200" s="244"/>
      <c r="J200" s="5386"/>
      <c r="K200" s="244"/>
      <c r="L200" s="244"/>
      <c r="M200" s="246">
        <f t="shared" si="76"/>
        <v>0</v>
      </c>
    </row>
    <row r="201" spans="2:13" ht="35.1" customHeight="1" thickBot="1">
      <c r="B201" s="8502"/>
      <c r="C201" s="8504"/>
      <c r="D201" s="8504"/>
      <c r="E201" s="8502"/>
      <c r="F201" s="8506"/>
      <c r="G201" s="252" t="s">
        <v>1214</v>
      </c>
      <c r="H201" s="247"/>
      <c r="I201" s="247"/>
      <c r="J201" s="247"/>
      <c r="K201" s="247"/>
      <c r="L201" s="247"/>
      <c r="M201" s="224">
        <f t="shared" si="76"/>
        <v>0</v>
      </c>
    </row>
    <row r="202" spans="2:13" ht="35.1" customHeight="1" thickBot="1">
      <c r="B202" s="8503"/>
      <c r="C202" s="8505"/>
      <c r="D202" s="8505"/>
      <c r="E202" s="8503"/>
      <c r="F202" s="8507"/>
      <c r="G202" s="2033" t="s">
        <v>181</v>
      </c>
      <c r="H202" s="223">
        <f t="shared" ref="H202:M202" si="77">SUM(H197:H201)</f>
        <v>0</v>
      </c>
      <c r="I202" s="223">
        <f t="shared" si="77"/>
        <v>0</v>
      </c>
      <c r="J202" s="223">
        <f t="shared" si="77"/>
        <v>0</v>
      </c>
      <c r="K202" s="223">
        <f t="shared" si="77"/>
        <v>0</v>
      </c>
      <c r="L202" s="223">
        <f t="shared" si="77"/>
        <v>0</v>
      </c>
      <c r="M202" s="235">
        <f t="shared" si="77"/>
        <v>0</v>
      </c>
    </row>
    <row r="203" spans="2:13" ht="35.1" customHeight="1" thickBot="1">
      <c r="B203" s="8484" t="s">
        <v>279</v>
      </c>
      <c r="C203" s="8485"/>
      <c r="D203" s="8485"/>
      <c r="E203" s="8485"/>
      <c r="F203" s="8486"/>
      <c r="G203" s="2040"/>
      <c r="H203" s="250">
        <f t="shared" ref="H203:M203" si="78">H196+H202</f>
        <v>0</v>
      </c>
      <c r="I203" s="250">
        <f t="shared" si="78"/>
        <v>0</v>
      </c>
      <c r="J203" s="250">
        <f t="shared" si="78"/>
        <v>0</v>
      </c>
      <c r="K203" s="250">
        <f t="shared" si="78"/>
        <v>0</v>
      </c>
      <c r="L203" s="250">
        <f t="shared" si="78"/>
        <v>0</v>
      </c>
      <c r="M203" s="250">
        <f t="shared" si="78"/>
        <v>0</v>
      </c>
    </row>
    <row r="204" spans="2:13" ht="35.1" customHeight="1">
      <c r="B204" s="8502" t="s">
        <v>281</v>
      </c>
      <c r="C204" s="8504" t="s">
        <v>1221</v>
      </c>
      <c r="D204" s="8504" t="s">
        <v>1211</v>
      </c>
      <c r="E204" s="8502" t="s">
        <v>50</v>
      </c>
      <c r="F204" s="8506" t="s">
        <v>236</v>
      </c>
      <c r="G204" s="251" t="s">
        <v>1213</v>
      </c>
      <c r="H204" s="244"/>
      <c r="I204" s="244"/>
      <c r="J204" s="245"/>
      <c r="K204" s="244"/>
      <c r="L204" s="244"/>
      <c r="M204" s="246">
        <f t="shared" ref="M204:M208" si="79">SUM(H204:L204)</f>
        <v>0</v>
      </c>
    </row>
    <row r="205" spans="2:13" ht="35.1" customHeight="1">
      <c r="B205" s="8502"/>
      <c r="C205" s="8504"/>
      <c r="D205" s="8504"/>
      <c r="E205" s="8502"/>
      <c r="F205" s="8506"/>
      <c r="G205" s="251" t="s">
        <v>666</v>
      </c>
      <c r="H205" s="244"/>
      <c r="I205" s="244"/>
      <c r="J205" s="245"/>
      <c r="K205" s="244"/>
      <c r="L205" s="244"/>
      <c r="M205" s="246">
        <f t="shared" si="79"/>
        <v>0</v>
      </c>
    </row>
    <row r="206" spans="2:13" ht="35.1" customHeight="1">
      <c r="B206" s="8502"/>
      <c r="C206" s="8504"/>
      <c r="D206" s="8504"/>
      <c r="E206" s="8502"/>
      <c r="F206" s="8506"/>
      <c r="G206" s="251" t="s">
        <v>667</v>
      </c>
      <c r="H206" s="244"/>
      <c r="I206" s="244"/>
      <c r="J206" s="245"/>
      <c r="K206" s="244"/>
      <c r="L206" s="244"/>
      <c r="M206" s="246">
        <f t="shared" si="79"/>
        <v>0</v>
      </c>
    </row>
    <row r="207" spans="2:13" ht="35.1" customHeight="1">
      <c r="B207" s="8502"/>
      <c r="C207" s="8504"/>
      <c r="D207" s="8504"/>
      <c r="E207" s="8502"/>
      <c r="F207" s="8506"/>
      <c r="G207" s="251" t="s">
        <v>668</v>
      </c>
      <c r="H207" s="244"/>
      <c r="I207" s="244"/>
      <c r="J207" s="5386"/>
      <c r="K207" s="244"/>
      <c r="L207" s="244"/>
      <c r="M207" s="246">
        <f t="shared" si="79"/>
        <v>0</v>
      </c>
    </row>
    <row r="208" spans="2:13" ht="35.1" customHeight="1" thickBot="1">
      <c r="B208" s="8502"/>
      <c r="C208" s="8504"/>
      <c r="D208" s="8504"/>
      <c r="E208" s="8502"/>
      <c r="F208" s="8506"/>
      <c r="G208" s="252" t="s">
        <v>1214</v>
      </c>
      <c r="H208" s="247"/>
      <c r="I208" s="247"/>
      <c r="J208" s="247"/>
      <c r="K208" s="247"/>
      <c r="L208" s="247"/>
      <c r="M208" s="224">
        <f t="shared" si="79"/>
        <v>0</v>
      </c>
    </row>
    <row r="209" spans="2:13" ht="35.1" customHeight="1" thickBot="1">
      <c r="B209" s="8502"/>
      <c r="C209" s="8504"/>
      <c r="D209" s="8504"/>
      <c r="E209" s="8502"/>
      <c r="F209" s="8507"/>
      <c r="G209" s="2033" t="s">
        <v>181</v>
      </c>
      <c r="H209" s="223">
        <f t="shared" ref="H209:M209" si="80">SUM(H204:H208)</f>
        <v>0</v>
      </c>
      <c r="I209" s="223">
        <f t="shared" si="80"/>
        <v>0</v>
      </c>
      <c r="J209" s="223">
        <f t="shared" si="80"/>
        <v>0</v>
      </c>
      <c r="K209" s="223">
        <f t="shared" si="80"/>
        <v>0</v>
      </c>
      <c r="L209" s="223">
        <f t="shared" si="80"/>
        <v>0</v>
      </c>
      <c r="M209" s="235">
        <f t="shared" si="80"/>
        <v>0</v>
      </c>
    </row>
    <row r="210" spans="2:13" ht="35.1" customHeight="1">
      <c r="B210" s="8502"/>
      <c r="C210" s="8504"/>
      <c r="D210" s="8504"/>
      <c r="E210" s="8502"/>
      <c r="F210" s="8508" t="s">
        <v>270</v>
      </c>
      <c r="G210" s="251" t="s">
        <v>1213</v>
      </c>
      <c r="H210" s="244"/>
      <c r="I210" s="244"/>
      <c r="J210" s="245"/>
      <c r="K210" s="244"/>
      <c r="L210" s="244"/>
      <c r="M210" s="246">
        <f t="shared" ref="M210:M214" si="81">SUM(H210:L210)</f>
        <v>0</v>
      </c>
    </row>
    <row r="211" spans="2:13" ht="35.1" customHeight="1">
      <c r="B211" s="8502"/>
      <c r="C211" s="8504"/>
      <c r="D211" s="8504"/>
      <c r="E211" s="8502"/>
      <c r="F211" s="8508"/>
      <c r="G211" s="251" t="s">
        <v>666</v>
      </c>
      <c r="H211" s="244"/>
      <c r="I211" s="244"/>
      <c r="J211" s="245"/>
      <c r="K211" s="244"/>
      <c r="L211" s="244"/>
      <c r="M211" s="246">
        <f t="shared" si="81"/>
        <v>0</v>
      </c>
    </row>
    <row r="212" spans="2:13" ht="35.1" customHeight="1">
      <c r="B212" s="8502"/>
      <c r="C212" s="8504"/>
      <c r="D212" s="8504"/>
      <c r="E212" s="8502"/>
      <c r="F212" s="8508"/>
      <c r="G212" s="251" t="s">
        <v>667</v>
      </c>
      <c r="H212" s="244"/>
      <c r="I212" s="244"/>
      <c r="J212" s="245"/>
      <c r="K212" s="244"/>
      <c r="L212" s="244"/>
      <c r="M212" s="246">
        <f t="shared" si="81"/>
        <v>0</v>
      </c>
    </row>
    <row r="213" spans="2:13" ht="35.1" customHeight="1">
      <c r="B213" s="8502"/>
      <c r="C213" s="8504"/>
      <c r="D213" s="8504"/>
      <c r="E213" s="8502"/>
      <c r="F213" s="8508"/>
      <c r="G213" s="251" t="s">
        <v>668</v>
      </c>
      <c r="H213" s="244"/>
      <c r="I213" s="244"/>
      <c r="J213" s="5386"/>
      <c r="K213" s="244"/>
      <c r="L213" s="244"/>
      <c r="M213" s="246">
        <f t="shared" si="81"/>
        <v>0</v>
      </c>
    </row>
    <row r="214" spans="2:13" ht="35.1" customHeight="1" thickBot="1">
      <c r="B214" s="8502"/>
      <c r="C214" s="8504"/>
      <c r="D214" s="8504"/>
      <c r="E214" s="8502"/>
      <c r="F214" s="8508"/>
      <c r="G214" s="252" t="s">
        <v>1214</v>
      </c>
      <c r="H214" s="247"/>
      <c r="I214" s="247"/>
      <c r="J214" s="247"/>
      <c r="K214" s="247"/>
      <c r="L214" s="247"/>
      <c r="M214" s="224">
        <f t="shared" si="81"/>
        <v>0</v>
      </c>
    </row>
    <row r="215" spans="2:13" ht="35.1" customHeight="1" thickBot="1">
      <c r="B215" s="8502"/>
      <c r="C215" s="8504"/>
      <c r="D215" s="8504"/>
      <c r="E215" s="8502"/>
      <c r="F215" s="8509"/>
      <c r="G215" s="2033" t="s">
        <v>181</v>
      </c>
      <c r="H215" s="223">
        <f t="shared" ref="H215:M215" si="82">SUM(H210:H214)</f>
        <v>0</v>
      </c>
      <c r="I215" s="223">
        <f t="shared" si="82"/>
        <v>0</v>
      </c>
      <c r="J215" s="223">
        <f t="shared" si="82"/>
        <v>0</v>
      </c>
      <c r="K215" s="223">
        <f t="shared" si="82"/>
        <v>0</v>
      </c>
      <c r="L215" s="223">
        <f t="shared" si="82"/>
        <v>0</v>
      </c>
      <c r="M215" s="235">
        <f t="shared" si="82"/>
        <v>0</v>
      </c>
    </row>
    <row r="216" spans="2:13" ht="35.1" customHeight="1">
      <c r="B216" s="8502"/>
      <c r="C216" s="8504"/>
      <c r="D216" s="8504"/>
      <c r="E216" s="8502"/>
      <c r="F216" s="8506" t="s">
        <v>237</v>
      </c>
      <c r="G216" s="251" t="s">
        <v>1213</v>
      </c>
      <c r="H216" s="244"/>
      <c r="I216" s="244"/>
      <c r="J216" s="245"/>
      <c r="K216" s="244"/>
      <c r="L216" s="244"/>
      <c r="M216" s="246">
        <f t="shared" ref="M216:M220" si="83">SUM(H216:L216)</f>
        <v>0</v>
      </c>
    </row>
    <row r="217" spans="2:13" ht="35.1" customHeight="1">
      <c r="B217" s="8502"/>
      <c r="C217" s="8504"/>
      <c r="D217" s="8504"/>
      <c r="E217" s="8502"/>
      <c r="F217" s="8506"/>
      <c r="G217" s="251" t="s">
        <v>666</v>
      </c>
      <c r="H217" s="244"/>
      <c r="I217" s="244"/>
      <c r="J217" s="245"/>
      <c r="K217" s="244"/>
      <c r="L217" s="244"/>
      <c r="M217" s="246">
        <f t="shared" si="83"/>
        <v>0</v>
      </c>
    </row>
    <row r="218" spans="2:13" ht="35.1" customHeight="1">
      <c r="B218" s="8502"/>
      <c r="C218" s="8504"/>
      <c r="D218" s="8504"/>
      <c r="E218" s="8502"/>
      <c r="F218" s="8506"/>
      <c r="G218" s="251" t="s">
        <v>667</v>
      </c>
      <c r="H218" s="244"/>
      <c r="I218" s="244"/>
      <c r="J218" s="245"/>
      <c r="K218" s="244"/>
      <c r="L218" s="244"/>
      <c r="M218" s="246">
        <f t="shared" si="83"/>
        <v>0</v>
      </c>
    </row>
    <row r="219" spans="2:13" ht="35.1" customHeight="1">
      <c r="B219" s="8502"/>
      <c r="C219" s="8504"/>
      <c r="D219" s="8504"/>
      <c r="E219" s="8502"/>
      <c r="F219" s="8506"/>
      <c r="G219" s="251" t="s">
        <v>668</v>
      </c>
      <c r="H219" s="244"/>
      <c r="I219" s="244"/>
      <c r="J219" s="5386"/>
      <c r="K219" s="244"/>
      <c r="L219" s="244"/>
      <c r="M219" s="246">
        <f t="shared" si="83"/>
        <v>0</v>
      </c>
    </row>
    <row r="220" spans="2:13" ht="35.1" customHeight="1" thickBot="1">
      <c r="B220" s="8502"/>
      <c r="C220" s="8504"/>
      <c r="D220" s="8504"/>
      <c r="E220" s="8502"/>
      <c r="F220" s="8506"/>
      <c r="G220" s="252" t="s">
        <v>1214</v>
      </c>
      <c r="H220" s="247"/>
      <c r="I220" s="247"/>
      <c r="J220" s="247"/>
      <c r="K220" s="247"/>
      <c r="L220" s="247"/>
      <c r="M220" s="224">
        <f t="shared" si="83"/>
        <v>0</v>
      </c>
    </row>
    <row r="221" spans="2:13" ht="35.1" customHeight="1" thickBot="1">
      <c r="B221" s="8503"/>
      <c r="C221" s="8505"/>
      <c r="D221" s="8505"/>
      <c r="E221" s="8503"/>
      <c r="F221" s="8507"/>
      <c r="G221" s="2033" t="s">
        <v>181</v>
      </c>
      <c r="H221" s="223">
        <f t="shared" ref="H221:M221" si="84">SUM(H216:H220)</f>
        <v>0</v>
      </c>
      <c r="I221" s="223">
        <f t="shared" si="84"/>
        <v>0</v>
      </c>
      <c r="J221" s="223">
        <f t="shared" si="84"/>
        <v>0</v>
      </c>
      <c r="K221" s="223">
        <f t="shared" si="84"/>
        <v>0</v>
      </c>
      <c r="L221" s="223">
        <f t="shared" si="84"/>
        <v>0</v>
      </c>
      <c r="M221" s="235">
        <f t="shared" si="84"/>
        <v>0</v>
      </c>
    </row>
    <row r="222" spans="2:13" ht="35.1" customHeight="1" thickBot="1">
      <c r="B222" s="8500" t="s">
        <v>1466</v>
      </c>
      <c r="C222" s="8462"/>
      <c r="D222" s="8462"/>
      <c r="E222" s="8462"/>
      <c r="F222" s="8501"/>
      <c r="G222" s="2039"/>
      <c r="H222" s="248">
        <f t="shared" ref="H222:M222" si="85">H209+H215</f>
        <v>0</v>
      </c>
      <c r="I222" s="248">
        <f t="shared" si="85"/>
        <v>0</v>
      </c>
      <c r="J222" s="248">
        <f t="shared" si="85"/>
        <v>0</v>
      </c>
      <c r="K222" s="248">
        <f t="shared" si="85"/>
        <v>0</v>
      </c>
      <c r="L222" s="248">
        <f t="shared" si="85"/>
        <v>0</v>
      </c>
      <c r="M222" s="249">
        <f t="shared" si="85"/>
        <v>0</v>
      </c>
    </row>
    <row r="223" spans="2:13" ht="35.1" customHeight="1" thickBot="1">
      <c r="B223" s="8484" t="s">
        <v>676</v>
      </c>
      <c r="C223" s="8485"/>
      <c r="D223" s="8485"/>
      <c r="E223" s="8485"/>
      <c r="F223" s="8486"/>
      <c r="G223" s="2040"/>
      <c r="H223" s="248">
        <f t="shared" ref="H223:M223" si="86">H221</f>
        <v>0</v>
      </c>
      <c r="I223" s="248">
        <f t="shared" si="86"/>
        <v>0</v>
      </c>
      <c r="J223" s="248">
        <f t="shared" si="86"/>
        <v>0</v>
      </c>
      <c r="K223" s="248">
        <f t="shared" si="86"/>
        <v>0</v>
      </c>
      <c r="L223" s="248">
        <f t="shared" si="86"/>
        <v>0</v>
      </c>
      <c r="M223" s="249">
        <f t="shared" si="86"/>
        <v>0</v>
      </c>
    </row>
    <row r="224" spans="2:13" ht="35.1" customHeight="1" thickBot="1">
      <c r="B224" s="8484" t="s">
        <v>283</v>
      </c>
      <c r="C224" s="8485"/>
      <c r="D224" s="8485"/>
      <c r="E224" s="8485"/>
      <c r="F224" s="8486"/>
      <c r="G224" s="2040"/>
      <c r="H224" s="250">
        <f t="shared" ref="H224:M224" si="87">H209+H215+H221</f>
        <v>0</v>
      </c>
      <c r="I224" s="250">
        <f t="shared" si="87"/>
        <v>0</v>
      </c>
      <c r="J224" s="250">
        <f t="shared" si="87"/>
        <v>0</v>
      </c>
      <c r="K224" s="250">
        <f t="shared" si="87"/>
        <v>0</v>
      </c>
      <c r="L224" s="250">
        <f t="shared" si="87"/>
        <v>0</v>
      </c>
      <c r="M224" s="250">
        <f t="shared" si="87"/>
        <v>0</v>
      </c>
    </row>
    <row r="225" spans="2:13" ht="35.1" customHeight="1">
      <c r="B225" s="8502" t="s">
        <v>285</v>
      </c>
      <c r="C225" s="8504" t="s">
        <v>1222</v>
      </c>
      <c r="D225" s="8504" t="s">
        <v>1211</v>
      </c>
      <c r="E225" s="8502" t="s">
        <v>238</v>
      </c>
      <c r="F225" s="8506" t="s">
        <v>236</v>
      </c>
      <c r="G225" s="251" t="s">
        <v>1213</v>
      </c>
      <c r="H225" s="244"/>
      <c r="I225" s="244"/>
      <c r="J225" s="245"/>
      <c r="K225" s="244"/>
      <c r="L225" s="244"/>
      <c r="M225" s="246">
        <f t="shared" ref="M225:M229" si="88">SUM(H225:L225)</f>
        <v>0</v>
      </c>
    </row>
    <row r="226" spans="2:13" ht="35.1" customHeight="1">
      <c r="B226" s="8502"/>
      <c r="C226" s="8504"/>
      <c r="D226" s="8504"/>
      <c r="E226" s="8502"/>
      <c r="F226" s="8506"/>
      <c r="G226" s="251" t="s">
        <v>666</v>
      </c>
      <c r="H226" s="244"/>
      <c r="I226" s="244"/>
      <c r="J226" s="245"/>
      <c r="K226" s="244"/>
      <c r="L226" s="244"/>
      <c r="M226" s="246">
        <f t="shared" si="88"/>
        <v>0</v>
      </c>
    </row>
    <row r="227" spans="2:13" ht="35.1" customHeight="1">
      <c r="B227" s="8502"/>
      <c r="C227" s="8504"/>
      <c r="D227" s="8504"/>
      <c r="E227" s="8502"/>
      <c r="F227" s="8506"/>
      <c r="G227" s="251" t="s">
        <v>667</v>
      </c>
      <c r="H227" s="244"/>
      <c r="I227" s="244"/>
      <c r="J227" s="245"/>
      <c r="K227" s="244"/>
      <c r="L227" s="244"/>
      <c r="M227" s="246">
        <f t="shared" si="88"/>
        <v>0</v>
      </c>
    </row>
    <row r="228" spans="2:13" ht="35.1" customHeight="1">
      <c r="B228" s="8502"/>
      <c r="C228" s="8504"/>
      <c r="D228" s="8504"/>
      <c r="E228" s="8502"/>
      <c r="F228" s="8506"/>
      <c r="G228" s="251" t="s">
        <v>668</v>
      </c>
      <c r="H228" s="244"/>
      <c r="I228" s="244"/>
      <c r="J228" s="5386"/>
      <c r="K228" s="244"/>
      <c r="L228" s="244"/>
      <c r="M228" s="246">
        <f t="shared" si="88"/>
        <v>0</v>
      </c>
    </row>
    <row r="229" spans="2:13" ht="35.1" customHeight="1" thickBot="1">
      <c r="B229" s="8502"/>
      <c r="C229" s="8504"/>
      <c r="D229" s="8504"/>
      <c r="E229" s="8502"/>
      <c r="F229" s="8506"/>
      <c r="G229" s="252" t="s">
        <v>1214</v>
      </c>
      <c r="H229" s="247"/>
      <c r="I229" s="247"/>
      <c r="J229" s="247"/>
      <c r="K229" s="247"/>
      <c r="L229" s="247"/>
      <c r="M229" s="224">
        <f t="shared" si="88"/>
        <v>0</v>
      </c>
    </row>
    <row r="230" spans="2:13" ht="35.1" customHeight="1" thickBot="1">
      <c r="B230" s="8502"/>
      <c r="C230" s="8504"/>
      <c r="D230" s="8504"/>
      <c r="E230" s="8502"/>
      <c r="F230" s="8507"/>
      <c r="G230" s="2033" t="s">
        <v>181</v>
      </c>
      <c r="H230" s="223">
        <f t="shared" ref="H230:M230" si="89">SUM(H225:H229)</f>
        <v>0</v>
      </c>
      <c r="I230" s="223">
        <f t="shared" si="89"/>
        <v>0</v>
      </c>
      <c r="J230" s="223">
        <f t="shared" si="89"/>
        <v>0</v>
      </c>
      <c r="K230" s="223">
        <f t="shared" si="89"/>
        <v>0</v>
      </c>
      <c r="L230" s="223">
        <f t="shared" si="89"/>
        <v>0</v>
      </c>
      <c r="M230" s="235">
        <f t="shared" si="89"/>
        <v>0</v>
      </c>
    </row>
    <row r="231" spans="2:13" ht="35.1" customHeight="1">
      <c r="B231" s="8502"/>
      <c r="C231" s="8504"/>
      <c r="D231" s="8504"/>
      <c r="E231" s="8502"/>
      <c r="F231" s="8506" t="s">
        <v>237</v>
      </c>
      <c r="G231" s="251" t="s">
        <v>1213</v>
      </c>
      <c r="H231" s="244"/>
      <c r="I231" s="244"/>
      <c r="J231" s="245"/>
      <c r="K231" s="244"/>
      <c r="L231" s="244"/>
      <c r="M231" s="246">
        <f t="shared" ref="M231:M235" si="90">SUM(H231:L231)</f>
        <v>0</v>
      </c>
    </row>
    <row r="232" spans="2:13" ht="35.1" customHeight="1">
      <c r="B232" s="8502"/>
      <c r="C232" s="8504"/>
      <c r="D232" s="8504"/>
      <c r="E232" s="8502"/>
      <c r="F232" s="8506"/>
      <c r="G232" s="251" t="s">
        <v>666</v>
      </c>
      <c r="H232" s="244"/>
      <c r="I232" s="244"/>
      <c r="J232" s="245"/>
      <c r="K232" s="244"/>
      <c r="L232" s="244"/>
      <c r="M232" s="246">
        <f t="shared" si="90"/>
        <v>0</v>
      </c>
    </row>
    <row r="233" spans="2:13" ht="35.1" customHeight="1">
      <c r="B233" s="8502"/>
      <c r="C233" s="8504"/>
      <c r="D233" s="8504"/>
      <c r="E233" s="8502"/>
      <c r="F233" s="8506"/>
      <c r="G233" s="251" t="s">
        <v>667</v>
      </c>
      <c r="H233" s="244"/>
      <c r="I233" s="244"/>
      <c r="J233" s="245"/>
      <c r="K233" s="244"/>
      <c r="L233" s="244"/>
      <c r="M233" s="246">
        <f t="shared" si="90"/>
        <v>0</v>
      </c>
    </row>
    <row r="234" spans="2:13" ht="35.1" customHeight="1">
      <c r="B234" s="8502"/>
      <c r="C234" s="8504"/>
      <c r="D234" s="8504"/>
      <c r="E234" s="8502"/>
      <c r="F234" s="8506"/>
      <c r="G234" s="251" t="s">
        <v>668</v>
      </c>
      <c r="H234" s="244"/>
      <c r="I234" s="244"/>
      <c r="J234" s="5386"/>
      <c r="K234" s="244"/>
      <c r="L234" s="244"/>
      <c r="M234" s="246">
        <f t="shared" si="90"/>
        <v>0</v>
      </c>
    </row>
    <row r="235" spans="2:13" ht="35.1" customHeight="1" thickBot="1">
      <c r="B235" s="8502"/>
      <c r="C235" s="8504"/>
      <c r="D235" s="8504"/>
      <c r="E235" s="8502"/>
      <c r="F235" s="8506"/>
      <c r="G235" s="252" t="s">
        <v>1214</v>
      </c>
      <c r="H235" s="247"/>
      <c r="I235" s="247"/>
      <c r="J235" s="247"/>
      <c r="K235" s="247"/>
      <c r="L235" s="247"/>
      <c r="M235" s="224">
        <f t="shared" si="90"/>
        <v>0</v>
      </c>
    </row>
    <row r="236" spans="2:13" ht="35.1" customHeight="1" thickBot="1">
      <c r="B236" s="8503"/>
      <c r="C236" s="8505"/>
      <c r="D236" s="8505"/>
      <c r="E236" s="8503"/>
      <c r="F236" s="8507"/>
      <c r="G236" s="2033" t="s">
        <v>181</v>
      </c>
      <c r="H236" s="223">
        <f t="shared" ref="H236:M236" si="91">SUM(H231:H235)</f>
        <v>0</v>
      </c>
      <c r="I236" s="223">
        <f t="shared" si="91"/>
        <v>0</v>
      </c>
      <c r="J236" s="223">
        <f t="shared" si="91"/>
        <v>0</v>
      </c>
      <c r="K236" s="223">
        <f t="shared" si="91"/>
        <v>0</v>
      </c>
      <c r="L236" s="223">
        <f t="shared" si="91"/>
        <v>0</v>
      </c>
      <c r="M236" s="235">
        <f t="shared" si="91"/>
        <v>0</v>
      </c>
    </row>
    <row r="237" spans="2:13" ht="35.1" customHeight="1" thickBot="1">
      <c r="B237" s="8484" t="s">
        <v>287</v>
      </c>
      <c r="C237" s="8485"/>
      <c r="D237" s="8485"/>
      <c r="E237" s="8485"/>
      <c r="F237" s="8486"/>
      <c r="G237" s="2040"/>
      <c r="H237" s="250">
        <f t="shared" ref="H237:M237" si="92">H230+H236</f>
        <v>0</v>
      </c>
      <c r="I237" s="250">
        <f t="shared" si="92"/>
        <v>0</v>
      </c>
      <c r="J237" s="250">
        <f t="shared" si="92"/>
        <v>0</v>
      </c>
      <c r="K237" s="250">
        <f t="shared" si="92"/>
        <v>0</v>
      </c>
      <c r="L237" s="250">
        <f t="shared" si="92"/>
        <v>0</v>
      </c>
      <c r="M237" s="250">
        <f t="shared" si="92"/>
        <v>0</v>
      </c>
    </row>
    <row r="238" spans="2:13" ht="35.1" customHeight="1">
      <c r="B238" s="8502" t="s">
        <v>289</v>
      </c>
      <c r="C238" s="8504" t="s">
        <v>1223</v>
      </c>
      <c r="D238" s="8504" t="s">
        <v>1211</v>
      </c>
      <c r="E238" s="8502" t="s">
        <v>53</v>
      </c>
      <c r="F238" s="8506" t="s">
        <v>236</v>
      </c>
      <c r="G238" s="251" t="s">
        <v>1213</v>
      </c>
      <c r="H238" s="244"/>
      <c r="I238" s="244"/>
      <c r="J238" s="245"/>
      <c r="K238" s="244"/>
      <c r="L238" s="244"/>
      <c r="M238" s="246">
        <f t="shared" ref="M238:M242" si="93">SUM(H238:L238)</f>
        <v>0</v>
      </c>
    </row>
    <row r="239" spans="2:13" ht="35.1" customHeight="1">
      <c r="B239" s="8502"/>
      <c r="C239" s="8504"/>
      <c r="D239" s="8504"/>
      <c r="E239" s="8502"/>
      <c r="F239" s="8506"/>
      <c r="G239" s="251" t="s">
        <v>666</v>
      </c>
      <c r="H239" s="244"/>
      <c r="I239" s="244"/>
      <c r="J239" s="245"/>
      <c r="K239" s="244"/>
      <c r="L239" s="244"/>
      <c r="M239" s="246">
        <f t="shared" si="93"/>
        <v>0</v>
      </c>
    </row>
    <row r="240" spans="2:13" ht="35.1" customHeight="1">
      <c r="B240" s="8502"/>
      <c r="C240" s="8504"/>
      <c r="D240" s="8504"/>
      <c r="E240" s="8502"/>
      <c r="F240" s="8506"/>
      <c r="G240" s="251" t="s">
        <v>667</v>
      </c>
      <c r="H240" s="244"/>
      <c r="I240" s="244"/>
      <c r="J240" s="245"/>
      <c r="K240" s="244"/>
      <c r="L240" s="244"/>
      <c r="M240" s="246">
        <f t="shared" si="93"/>
        <v>0</v>
      </c>
    </row>
    <row r="241" spans="2:13" ht="35.1" customHeight="1">
      <c r="B241" s="8502"/>
      <c r="C241" s="8504"/>
      <c r="D241" s="8504"/>
      <c r="E241" s="8502"/>
      <c r="F241" s="8506"/>
      <c r="G241" s="251" t="s">
        <v>668</v>
      </c>
      <c r="H241" s="244"/>
      <c r="I241" s="244"/>
      <c r="J241" s="5386"/>
      <c r="K241" s="244"/>
      <c r="L241" s="244"/>
      <c r="M241" s="246">
        <f t="shared" si="93"/>
        <v>0</v>
      </c>
    </row>
    <row r="242" spans="2:13" ht="35.1" customHeight="1" thickBot="1">
      <c r="B242" s="8502"/>
      <c r="C242" s="8504"/>
      <c r="D242" s="8504"/>
      <c r="E242" s="8502"/>
      <c r="F242" s="8506"/>
      <c r="G242" s="252" t="s">
        <v>1214</v>
      </c>
      <c r="H242" s="247"/>
      <c r="I242" s="247"/>
      <c r="J242" s="247"/>
      <c r="K242" s="247"/>
      <c r="L242" s="247"/>
      <c r="M242" s="224">
        <f t="shared" si="93"/>
        <v>0</v>
      </c>
    </row>
    <row r="243" spans="2:13" ht="35.1" customHeight="1" thickBot="1">
      <c r="B243" s="8502"/>
      <c r="C243" s="8504"/>
      <c r="D243" s="8504"/>
      <c r="E243" s="8502"/>
      <c r="F243" s="8507"/>
      <c r="G243" s="2033" t="s">
        <v>181</v>
      </c>
      <c r="H243" s="223">
        <f t="shared" ref="H243:M243" si="94">SUM(H238:H242)</f>
        <v>0</v>
      </c>
      <c r="I243" s="223">
        <f t="shared" si="94"/>
        <v>0</v>
      </c>
      <c r="J243" s="223">
        <f t="shared" si="94"/>
        <v>0</v>
      </c>
      <c r="K243" s="223">
        <f t="shared" si="94"/>
        <v>0</v>
      </c>
      <c r="L243" s="223">
        <f t="shared" si="94"/>
        <v>0</v>
      </c>
      <c r="M243" s="235">
        <f t="shared" si="94"/>
        <v>0</v>
      </c>
    </row>
    <row r="244" spans="2:13" ht="35.1" customHeight="1">
      <c r="B244" s="8502"/>
      <c r="C244" s="8504"/>
      <c r="D244" s="8504"/>
      <c r="E244" s="8502"/>
      <c r="F244" s="8508" t="s">
        <v>270</v>
      </c>
      <c r="G244" s="251" t="s">
        <v>1213</v>
      </c>
      <c r="H244" s="244"/>
      <c r="I244" s="244"/>
      <c r="J244" s="245"/>
      <c r="K244" s="244"/>
      <c r="L244" s="244"/>
      <c r="M244" s="246">
        <f t="shared" ref="M244:M248" si="95">SUM(H244:L244)</f>
        <v>0</v>
      </c>
    </row>
    <row r="245" spans="2:13" ht="35.1" customHeight="1">
      <c r="B245" s="8502"/>
      <c r="C245" s="8504"/>
      <c r="D245" s="8504"/>
      <c r="E245" s="8502"/>
      <c r="F245" s="8508"/>
      <c r="G245" s="251" t="s">
        <v>666</v>
      </c>
      <c r="H245" s="244"/>
      <c r="I245" s="244"/>
      <c r="J245" s="245"/>
      <c r="K245" s="244"/>
      <c r="L245" s="244"/>
      <c r="M245" s="246">
        <f t="shared" si="95"/>
        <v>0</v>
      </c>
    </row>
    <row r="246" spans="2:13" ht="35.1" customHeight="1">
      <c r="B246" s="8502"/>
      <c r="C246" s="8504"/>
      <c r="D246" s="8504"/>
      <c r="E246" s="8502"/>
      <c r="F246" s="8508"/>
      <c r="G246" s="251" t="s">
        <v>667</v>
      </c>
      <c r="H246" s="244"/>
      <c r="I246" s="244"/>
      <c r="J246" s="245"/>
      <c r="K246" s="244"/>
      <c r="L246" s="244"/>
      <c r="M246" s="246">
        <f t="shared" si="95"/>
        <v>0</v>
      </c>
    </row>
    <row r="247" spans="2:13" ht="35.1" customHeight="1">
      <c r="B247" s="8502"/>
      <c r="C247" s="8504"/>
      <c r="D247" s="8504"/>
      <c r="E247" s="8502"/>
      <c r="F247" s="8508"/>
      <c r="G247" s="251" t="s">
        <v>668</v>
      </c>
      <c r="H247" s="244"/>
      <c r="I247" s="244"/>
      <c r="J247" s="5386"/>
      <c r="K247" s="244"/>
      <c r="L247" s="244"/>
      <c r="M247" s="246">
        <f t="shared" si="95"/>
        <v>0</v>
      </c>
    </row>
    <row r="248" spans="2:13" ht="35.1" customHeight="1" thickBot="1">
      <c r="B248" s="8502"/>
      <c r="C248" s="8504"/>
      <c r="D248" s="8504"/>
      <c r="E248" s="8502"/>
      <c r="F248" s="8508"/>
      <c r="G248" s="252" t="s">
        <v>1214</v>
      </c>
      <c r="H248" s="247"/>
      <c r="I248" s="247"/>
      <c r="J248" s="247"/>
      <c r="K248" s="247"/>
      <c r="L248" s="247"/>
      <c r="M248" s="224">
        <f t="shared" si="95"/>
        <v>0</v>
      </c>
    </row>
    <row r="249" spans="2:13" ht="35.1" customHeight="1" thickBot="1">
      <c r="B249" s="8502"/>
      <c r="C249" s="8504"/>
      <c r="D249" s="8504"/>
      <c r="E249" s="8502"/>
      <c r="F249" s="8509"/>
      <c r="G249" s="2033" t="s">
        <v>181</v>
      </c>
      <c r="H249" s="223">
        <f t="shared" ref="H249:M249" si="96">SUM(H244:H248)</f>
        <v>0</v>
      </c>
      <c r="I249" s="223">
        <f t="shared" si="96"/>
        <v>0</v>
      </c>
      <c r="J249" s="223">
        <f t="shared" si="96"/>
        <v>0</v>
      </c>
      <c r="K249" s="223">
        <f t="shared" si="96"/>
        <v>0</v>
      </c>
      <c r="L249" s="223">
        <f t="shared" si="96"/>
        <v>0</v>
      </c>
      <c r="M249" s="235">
        <f t="shared" si="96"/>
        <v>0</v>
      </c>
    </row>
    <row r="250" spans="2:13" ht="35.1" customHeight="1">
      <c r="B250" s="8502"/>
      <c r="C250" s="8504"/>
      <c r="D250" s="8504"/>
      <c r="E250" s="8502"/>
      <c r="F250" s="8506" t="s">
        <v>237</v>
      </c>
      <c r="G250" s="251" t="s">
        <v>1213</v>
      </c>
      <c r="H250" s="244"/>
      <c r="I250" s="244"/>
      <c r="J250" s="245"/>
      <c r="K250" s="244"/>
      <c r="L250" s="244"/>
      <c r="M250" s="246">
        <f t="shared" ref="M250:M254" si="97">SUM(H250:L250)</f>
        <v>0</v>
      </c>
    </row>
    <row r="251" spans="2:13" ht="35.1" customHeight="1">
      <c r="B251" s="8502"/>
      <c r="C251" s="8504"/>
      <c r="D251" s="8504"/>
      <c r="E251" s="8502"/>
      <c r="F251" s="8506"/>
      <c r="G251" s="251" t="s">
        <v>666</v>
      </c>
      <c r="H251" s="244"/>
      <c r="I251" s="244"/>
      <c r="J251" s="245"/>
      <c r="K251" s="244"/>
      <c r="L251" s="244"/>
      <c r="M251" s="246">
        <f t="shared" si="97"/>
        <v>0</v>
      </c>
    </row>
    <row r="252" spans="2:13" ht="35.1" customHeight="1">
      <c r="B252" s="8502"/>
      <c r="C252" s="8504"/>
      <c r="D252" s="8504"/>
      <c r="E252" s="8502"/>
      <c r="F252" s="8506"/>
      <c r="G252" s="251" t="s">
        <v>667</v>
      </c>
      <c r="H252" s="244"/>
      <c r="I252" s="244"/>
      <c r="J252" s="245"/>
      <c r="K252" s="244"/>
      <c r="L252" s="244"/>
      <c r="M252" s="246">
        <f t="shared" si="97"/>
        <v>0</v>
      </c>
    </row>
    <row r="253" spans="2:13" ht="35.1" customHeight="1">
      <c r="B253" s="8502"/>
      <c r="C253" s="8504"/>
      <c r="D253" s="8504"/>
      <c r="E253" s="8502"/>
      <c r="F253" s="8506"/>
      <c r="G253" s="251" t="s">
        <v>668</v>
      </c>
      <c r="H253" s="244"/>
      <c r="I253" s="244"/>
      <c r="J253" s="5386"/>
      <c r="K253" s="244"/>
      <c r="L253" s="244"/>
      <c r="M253" s="246">
        <f t="shared" si="97"/>
        <v>0</v>
      </c>
    </row>
    <row r="254" spans="2:13" ht="35.1" customHeight="1" thickBot="1">
      <c r="B254" s="8502"/>
      <c r="C254" s="8504"/>
      <c r="D254" s="8504"/>
      <c r="E254" s="8502"/>
      <c r="F254" s="8506"/>
      <c r="G254" s="252" t="s">
        <v>1214</v>
      </c>
      <c r="H254" s="247"/>
      <c r="I254" s="247"/>
      <c r="J254" s="247"/>
      <c r="K254" s="247"/>
      <c r="L254" s="247"/>
      <c r="M254" s="224">
        <f t="shared" si="97"/>
        <v>0</v>
      </c>
    </row>
    <row r="255" spans="2:13" ht="35.1" customHeight="1" thickBot="1">
      <c r="B255" s="8503"/>
      <c r="C255" s="8505"/>
      <c r="D255" s="8505"/>
      <c r="E255" s="8503"/>
      <c r="F255" s="8507"/>
      <c r="G255" s="2033" t="s">
        <v>181</v>
      </c>
      <c r="H255" s="223">
        <f t="shared" ref="H255:M255" si="98">SUM(H250:H254)</f>
        <v>0</v>
      </c>
      <c r="I255" s="223">
        <f t="shared" si="98"/>
        <v>0</v>
      </c>
      <c r="J255" s="223">
        <f t="shared" si="98"/>
        <v>0</v>
      </c>
      <c r="K255" s="223">
        <f t="shared" si="98"/>
        <v>0</v>
      </c>
      <c r="L255" s="223">
        <f t="shared" si="98"/>
        <v>0</v>
      </c>
      <c r="M255" s="235">
        <f t="shared" si="98"/>
        <v>0</v>
      </c>
    </row>
    <row r="256" spans="2:13" ht="35.1" customHeight="1" thickBot="1">
      <c r="B256" s="8500" t="s">
        <v>1467</v>
      </c>
      <c r="C256" s="8462"/>
      <c r="D256" s="8462"/>
      <c r="E256" s="8462"/>
      <c r="F256" s="8501"/>
      <c r="G256" s="2039"/>
      <c r="H256" s="248">
        <f t="shared" ref="H256:M256" si="99">H243+H249</f>
        <v>0</v>
      </c>
      <c r="I256" s="248">
        <f t="shared" si="99"/>
        <v>0</v>
      </c>
      <c r="J256" s="248">
        <f t="shared" si="99"/>
        <v>0</v>
      </c>
      <c r="K256" s="248">
        <f t="shared" si="99"/>
        <v>0</v>
      </c>
      <c r="L256" s="248">
        <f t="shared" si="99"/>
        <v>0</v>
      </c>
      <c r="M256" s="249">
        <f t="shared" si="99"/>
        <v>0</v>
      </c>
    </row>
    <row r="257" spans="2:13" ht="35.1" customHeight="1" thickBot="1">
      <c r="B257" s="8484" t="s">
        <v>677</v>
      </c>
      <c r="C257" s="8485"/>
      <c r="D257" s="8485"/>
      <c r="E257" s="8485"/>
      <c r="F257" s="8486"/>
      <c r="G257" s="2040"/>
      <c r="H257" s="248">
        <f t="shared" ref="H257:M257" si="100">H255</f>
        <v>0</v>
      </c>
      <c r="I257" s="248">
        <f t="shared" si="100"/>
        <v>0</v>
      </c>
      <c r="J257" s="248">
        <f t="shared" si="100"/>
        <v>0</v>
      </c>
      <c r="K257" s="248">
        <f t="shared" si="100"/>
        <v>0</v>
      </c>
      <c r="L257" s="248">
        <f t="shared" si="100"/>
        <v>0</v>
      </c>
      <c r="M257" s="249">
        <f t="shared" si="100"/>
        <v>0</v>
      </c>
    </row>
    <row r="258" spans="2:13" ht="35.1" customHeight="1" thickBot="1">
      <c r="B258" s="8484" t="s">
        <v>291</v>
      </c>
      <c r="C258" s="8485"/>
      <c r="D258" s="8485"/>
      <c r="E258" s="8485"/>
      <c r="F258" s="8486"/>
      <c r="G258" s="2040"/>
      <c r="H258" s="250">
        <f t="shared" ref="H258:M258" si="101">H243+H249+H255</f>
        <v>0</v>
      </c>
      <c r="I258" s="250">
        <f t="shared" si="101"/>
        <v>0</v>
      </c>
      <c r="J258" s="250">
        <f t="shared" si="101"/>
        <v>0</v>
      </c>
      <c r="K258" s="250">
        <f t="shared" si="101"/>
        <v>0</v>
      </c>
      <c r="L258" s="250">
        <f t="shared" si="101"/>
        <v>0</v>
      </c>
      <c r="M258" s="250">
        <f t="shared" si="101"/>
        <v>0</v>
      </c>
    </row>
    <row r="259" spans="2:13" ht="35.1" customHeight="1">
      <c r="B259" s="8502" t="s">
        <v>293</v>
      </c>
      <c r="C259" s="8504" t="s">
        <v>1224</v>
      </c>
      <c r="D259" s="8504" t="s">
        <v>1211</v>
      </c>
      <c r="E259" s="8502" t="s">
        <v>235</v>
      </c>
      <c r="F259" s="8506" t="s">
        <v>236</v>
      </c>
      <c r="G259" s="251" t="s">
        <v>1213</v>
      </c>
      <c r="H259" s="244"/>
      <c r="I259" s="244"/>
      <c r="J259" s="245"/>
      <c r="K259" s="244"/>
      <c r="L259" s="244"/>
      <c r="M259" s="246">
        <f t="shared" ref="M259:M263" si="102">SUM(H259:L259)</f>
        <v>0</v>
      </c>
    </row>
    <row r="260" spans="2:13" ht="35.1" customHeight="1">
      <c r="B260" s="8502"/>
      <c r="C260" s="8504"/>
      <c r="D260" s="8504"/>
      <c r="E260" s="8502"/>
      <c r="F260" s="8506"/>
      <c r="G260" s="251" t="s">
        <v>666</v>
      </c>
      <c r="H260" s="244"/>
      <c r="I260" s="244"/>
      <c r="J260" s="245"/>
      <c r="K260" s="244"/>
      <c r="L260" s="244"/>
      <c r="M260" s="246">
        <f t="shared" si="102"/>
        <v>0</v>
      </c>
    </row>
    <row r="261" spans="2:13" ht="35.1" customHeight="1">
      <c r="B261" s="8502"/>
      <c r="C261" s="8504"/>
      <c r="D261" s="8504"/>
      <c r="E261" s="8502"/>
      <c r="F261" s="8506"/>
      <c r="G261" s="251" t="s">
        <v>667</v>
      </c>
      <c r="H261" s="244"/>
      <c r="I261" s="244"/>
      <c r="J261" s="245"/>
      <c r="K261" s="244"/>
      <c r="L261" s="244"/>
      <c r="M261" s="246">
        <f t="shared" si="102"/>
        <v>0</v>
      </c>
    </row>
    <row r="262" spans="2:13" ht="35.1" customHeight="1">
      <c r="B262" s="8502"/>
      <c r="C262" s="8504"/>
      <c r="D262" s="8504"/>
      <c r="E262" s="8502"/>
      <c r="F262" s="8506"/>
      <c r="G262" s="251" t="s">
        <v>668</v>
      </c>
      <c r="H262" s="244"/>
      <c r="I262" s="244"/>
      <c r="J262" s="5386"/>
      <c r="K262" s="244"/>
      <c r="L262" s="244"/>
      <c r="M262" s="246">
        <f t="shared" si="102"/>
        <v>0</v>
      </c>
    </row>
    <row r="263" spans="2:13" ht="35.1" customHeight="1" thickBot="1">
      <c r="B263" s="8502"/>
      <c r="C263" s="8504"/>
      <c r="D263" s="8504"/>
      <c r="E263" s="8502"/>
      <c r="F263" s="8506"/>
      <c r="G263" s="252" t="s">
        <v>1214</v>
      </c>
      <c r="H263" s="247"/>
      <c r="I263" s="247"/>
      <c r="J263" s="247"/>
      <c r="K263" s="247"/>
      <c r="L263" s="247"/>
      <c r="M263" s="224">
        <f t="shared" si="102"/>
        <v>0</v>
      </c>
    </row>
    <row r="264" spans="2:13" ht="35.1" customHeight="1" thickBot="1">
      <c r="B264" s="8502"/>
      <c r="C264" s="8504"/>
      <c r="D264" s="8504"/>
      <c r="E264" s="8502"/>
      <c r="F264" s="8507"/>
      <c r="G264" s="2033" t="s">
        <v>181</v>
      </c>
      <c r="H264" s="223">
        <f t="shared" ref="H264:M264" si="103">SUM(H259:H263)</f>
        <v>0</v>
      </c>
      <c r="I264" s="223">
        <f t="shared" si="103"/>
        <v>0</v>
      </c>
      <c r="J264" s="223">
        <f t="shared" si="103"/>
        <v>0</v>
      </c>
      <c r="K264" s="223">
        <f t="shared" si="103"/>
        <v>0</v>
      </c>
      <c r="L264" s="223">
        <f t="shared" si="103"/>
        <v>0</v>
      </c>
      <c r="M264" s="235">
        <f t="shared" si="103"/>
        <v>0</v>
      </c>
    </row>
    <row r="265" spans="2:13" ht="35.1" customHeight="1">
      <c r="B265" s="8502"/>
      <c r="C265" s="8504"/>
      <c r="D265" s="8504"/>
      <c r="E265" s="8502"/>
      <c r="F265" s="8506" t="s">
        <v>237</v>
      </c>
      <c r="G265" s="251" t="s">
        <v>1213</v>
      </c>
      <c r="H265" s="244"/>
      <c r="I265" s="244"/>
      <c r="J265" s="245"/>
      <c r="K265" s="244"/>
      <c r="L265" s="244"/>
      <c r="M265" s="246">
        <f t="shared" ref="M265:M269" si="104">SUM(H265:L265)</f>
        <v>0</v>
      </c>
    </row>
    <row r="266" spans="2:13" ht="35.1" customHeight="1">
      <c r="B266" s="8502"/>
      <c r="C266" s="8504"/>
      <c r="D266" s="8504"/>
      <c r="E266" s="8502"/>
      <c r="F266" s="8506"/>
      <c r="G266" s="251" t="s">
        <v>666</v>
      </c>
      <c r="H266" s="244"/>
      <c r="I266" s="244"/>
      <c r="J266" s="245"/>
      <c r="K266" s="244"/>
      <c r="L266" s="244"/>
      <c r="M266" s="246">
        <f t="shared" si="104"/>
        <v>0</v>
      </c>
    </row>
    <row r="267" spans="2:13" ht="35.1" customHeight="1">
      <c r="B267" s="8502"/>
      <c r="C267" s="8504"/>
      <c r="D267" s="8504"/>
      <c r="E267" s="8502"/>
      <c r="F267" s="8506"/>
      <c r="G267" s="251" t="s">
        <v>667</v>
      </c>
      <c r="H267" s="244"/>
      <c r="I267" s="244"/>
      <c r="J267" s="245"/>
      <c r="K267" s="244"/>
      <c r="L267" s="244"/>
      <c r="M267" s="246">
        <f t="shared" si="104"/>
        <v>0</v>
      </c>
    </row>
    <row r="268" spans="2:13" ht="35.1" customHeight="1">
      <c r="B268" s="8502"/>
      <c r="C268" s="8504"/>
      <c r="D268" s="8504"/>
      <c r="E268" s="8502"/>
      <c r="F268" s="8506"/>
      <c r="G268" s="251" t="s">
        <v>668</v>
      </c>
      <c r="H268" s="244"/>
      <c r="I268" s="244"/>
      <c r="J268" s="5386"/>
      <c r="K268" s="244"/>
      <c r="L268" s="244"/>
      <c r="M268" s="246">
        <f t="shared" si="104"/>
        <v>0</v>
      </c>
    </row>
    <row r="269" spans="2:13" ht="35.1" customHeight="1" thickBot="1">
      <c r="B269" s="8502"/>
      <c r="C269" s="8504"/>
      <c r="D269" s="8504"/>
      <c r="E269" s="8502"/>
      <c r="F269" s="8506"/>
      <c r="G269" s="252" t="s">
        <v>1214</v>
      </c>
      <c r="H269" s="247"/>
      <c r="I269" s="247"/>
      <c r="J269" s="247"/>
      <c r="K269" s="247"/>
      <c r="L269" s="247"/>
      <c r="M269" s="224">
        <f t="shared" si="104"/>
        <v>0</v>
      </c>
    </row>
    <row r="270" spans="2:13" ht="35.1" customHeight="1" thickBot="1">
      <c r="B270" s="8503"/>
      <c r="C270" s="8505"/>
      <c r="D270" s="8505"/>
      <c r="E270" s="8503"/>
      <c r="F270" s="8507"/>
      <c r="G270" s="2033" t="s">
        <v>181</v>
      </c>
      <c r="H270" s="223">
        <f t="shared" ref="H270:M270" si="105">SUM(H265:H269)</f>
        <v>0</v>
      </c>
      <c r="I270" s="223">
        <f t="shared" si="105"/>
        <v>0</v>
      </c>
      <c r="J270" s="223">
        <f t="shared" si="105"/>
        <v>0</v>
      </c>
      <c r="K270" s="223">
        <f t="shared" si="105"/>
        <v>0</v>
      </c>
      <c r="L270" s="223">
        <f t="shared" si="105"/>
        <v>0</v>
      </c>
      <c r="M270" s="235">
        <f t="shared" si="105"/>
        <v>0</v>
      </c>
    </row>
    <row r="271" spans="2:13" ht="35.1" customHeight="1" thickBot="1">
      <c r="B271" s="8484" t="s">
        <v>295</v>
      </c>
      <c r="C271" s="8485"/>
      <c r="D271" s="8485"/>
      <c r="E271" s="8485"/>
      <c r="F271" s="8486"/>
      <c r="G271" s="2040"/>
      <c r="H271" s="250">
        <f t="shared" ref="H271:M271" si="106">H264+H270</f>
        <v>0</v>
      </c>
      <c r="I271" s="250">
        <f t="shared" si="106"/>
        <v>0</v>
      </c>
      <c r="J271" s="250">
        <f t="shared" si="106"/>
        <v>0</v>
      </c>
      <c r="K271" s="250">
        <f t="shared" si="106"/>
        <v>0</v>
      </c>
      <c r="L271" s="250">
        <f t="shared" si="106"/>
        <v>0</v>
      </c>
      <c r="M271" s="250">
        <f t="shared" si="106"/>
        <v>0</v>
      </c>
    </row>
    <row r="272" spans="2:13" ht="35.1" customHeight="1">
      <c r="B272" s="8502" t="s">
        <v>297</v>
      </c>
      <c r="C272" s="8504" t="s">
        <v>1225</v>
      </c>
      <c r="D272" s="8504" t="s">
        <v>1211</v>
      </c>
      <c r="E272" s="8502" t="s">
        <v>52</v>
      </c>
      <c r="F272" s="8506" t="s">
        <v>236</v>
      </c>
      <c r="G272" s="251" t="s">
        <v>1213</v>
      </c>
      <c r="H272" s="244"/>
      <c r="I272" s="244"/>
      <c r="J272" s="245"/>
      <c r="K272" s="244"/>
      <c r="L272" s="244"/>
      <c r="M272" s="246">
        <f t="shared" ref="M272:M276" si="107">SUM(H272:L272)</f>
        <v>0</v>
      </c>
    </row>
    <row r="273" spans="2:13" ht="35.1" customHeight="1">
      <c r="B273" s="8502"/>
      <c r="C273" s="8504"/>
      <c r="D273" s="8504"/>
      <c r="E273" s="8502"/>
      <c r="F273" s="8506"/>
      <c r="G273" s="251" t="s">
        <v>666</v>
      </c>
      <c r="H273" s="244"/>
      <c r="I273" s="244"/>
      <c r="J273" s="245"/>
      <c r="K273" s="244"/>
      <c r="L273" s="244"/>
      <c r="M273" s="246">
        <f t="shared" si="107"/>
        <v>0</v>
      </c>
    </row>
    <row r="274" spans="2:13" ht="35.1" customHeight="1">
      <c r="B274" s="8502"/>
      <c r="C274" s="8504"/>
      <c r="D274" s="8504"/>
      <c r="E274" s="8502"/>
      <c r="F274" s="8506"/>
      <c r="G274" s="251" t="s">
        <v>667</v>
      </c>
      <c r="H274" s="244"/>
      <c r="I274" s="244"/>
      <c r="J274" s="245"/>
      <c r="K274" s="244"/>
      <c r="L274" s="244"/>
      <c r="M274" s="246">
        <f t="shared" si="107"/>
        <v>0</v>
      </c>
    </row>
    <row r="275" spans="2:13" ht="35.1" customHeight="1">
      <c r="B275" s="8502"/>
      <c r="C275" s="8504"/>
      <c r="D275" s="8504"/>
      <c r="E275" s="8502"/>
      <c r="F275" s="8506"/>
      <c r="G275" s="251" t="s">
        <v>668</v>
      </c>
      <c r="H275" s="244"/>
      <c r="I275" s="244"/>
      <c r="J275" s="5386"/>
      <c r="K275" s="244"/>
      <c r="L275" s="244"/>
      <c r="M275" s="246">
        <f t="shared" si="107"/>
        <v>0</v>
      </c>
    </row>
    <row r="276" spans="2:13" ht="35.1" customHeight="1" thickBot="1">
      <c r="B276" s="8502"/>
      <c r="C276" s="8504"/>
      <c r="D276" s="8504"/>
      <c r="E276" s="8502"/>
      <c r="F276" s="8506"/>
      <c r="G276" s="252" t="s">
        <v>1214</v>
      </c>
      <c r="H276" s="247"/>
      <c r="I276" s="247"/>
      <c r="J276" s="247"/>
      <c r="K276" s="247"/>
      <c r="L276" s="247"/>
      <c r="M276" s="224">
        <f t="shared" si="107"/>
        <v>0</v>
      </c>
    </row>
    <row r="277" spans="2:13" ht="35.1" customHeight="1" thickBot="1">
      <c r="B277" s="8502"/>
      <c r="C277" s="8504"/>
      <c r="D277" s="8504"/>
      <c r="E277" s="8502"/>
      <c r="F277" s="8507"/>
      <c r="G277" s="2033" t="s">
        <v>181</v>
      </c>
      <c r="H277" s="223">
        <f t="shared" ref="H277:M277" si="108">SUM(H272:H276)</f>
        <v>0</v>
      </c>
      <c r="I277" s="223">
        <f t="shared" si="108"/>
        <v>0</v>
      </c>
      <c r="J277" s="223">
        <f t="shared" si="108"/>
        <v>0</v>
      </c>
      <c r="K277" s="223">
        <f t="shared" si="108"/>
        <v>0</v>
      </c>
      <c r="L277" s="223">
        <f t="shared" si="108"/>
        <v>0</v>
      </c>
      <c r="M277" s="235">
        <f t="shared" si="108"/>
        <v>0</v>
      </c>
    </row>
    <row r="278" spans="2:13" ht="35.1" customHeight="1">
      <c r="B278" s="8502"/>
      <c r="C278" s="8504"/>
      <c r="D278" s="8504"/>
      <c r="E278" s="8502"/>
      <c r="F278" s="8508" t="s">
        <v>270</v>
      </c>
      <c r="G278" s="251" t="s">
        <v>1213</v>
      </c>
      <c r="H278" s="244"/>
      <c r="I278" s="244"/>
      <c r="J278" s="245"/>
      <c r="K278" s="244"/>
      <c r="L278" s="244"/>
      <c r="M278" s="246">
        <f t="shared" ref="M278:M288" si="109">SUM(H278:L278)</f>
        <v>0</v>
      </c>
    </row>
    <row r="279" spans="2:13" ht="35.1" customHeight="1">
      <c r="B279" s="8502"/>
      <c r="C279" s="8504"/>
      <c r="D279" s="8504"/>
      <c r="E279" s="8502"/>
      <c r="F279" s="8508"/>
      <c r="G279" s="251" t="s">
        <v>666</v>
      </c>
      <c r="H279" s="244"/>
      <c r="I279" s="244"/>
      <c r="J279" s="245"/>
      <c r="K279" s="244"/>
      <c r="L279" s="244"/>
      <c r="M279" s="246">
        <f t="shared" si="109"/>
        <v>0</v>
      </c>
    </row>
    <row r="280" spans="2:13" ht="35.1" customHeight="1">
      <c r="B280" s="8502"/>
      <c r="C280" s="8504"/>
      <c r="D280" s="8504"/>
      <c r="E280" s="8502"/>
      <c r="F280" s="8508"/>
      <c r="G280" s="251" t="s">
        <v>667</v>
      </c>
      <c r="H280" s="244"/>
      <c r="I280" s="244"/>
      <c r="J280" s="245"/>
      <c r="K280" s="244"/>
      <c r="L280" s="244"/>
      <c r="M280" s="246">
        <f t="shared" si="109"/>
        <v>0</v>
      </c>
    </row>
    <row r="281" spans="2:13" ht="35.1" customHeight="1">
      <c r="B281" s="8502"/>
      <c r="C281" s="8504"/>
      <c r="D281" s="8504"/>
      <c r="E281" s="8502"/>
      <c r="F281" s="8508"/>
      <c r="G281" s="251" t="s">
        <v>668</v>
      </c>
      <c r="H281" s="244"/>
      <c r="I281" s="244"/>
      <c r="J281" s="5386"/>
      <c r="K281" s="244"/>
      <c r="L281" s="244"/>
      <c r="M281" s="246">
        <f t="shared" si="109"/>
        <v>0</v>
      </c>
    </row>
    <row r="282" spans="2:13" ht="35.1" customHeight="1" thickBot="1">
      <c r="B282" s="8502"/>
      <c r="C282" s="8504"/>
      <c r="D282" s="8504"/>
      <c r="E282" s="8502"/>
      <c r="F282" s="8508"/>
      <c r="G282" s="252" t="s">
        <v>1214</v>
      </c>
      <c r="H282" s="247"/>
      <c r="I282" s="247"/>
      <c r="J282" s="247"/>
      <c r="K282" s="247"/>
      <c r="L282" s="247"/>
      <c r="M282" s="224">
        <f t="shared" si="109"/>
        <v>0</v>
      </c>
    </row>
    <row r="283" spans="2:13" ht="35.1" customHeight="1" thickBot="1">
      <c r="B283" s="8502"/>
      <c r="C283" s="8504"/>
      <c r="D283" s="8504"/>
      <c r="E283" s="8502"/>
      <c r="F283" s="8509"/>
      <c r="G283" s="2033" t="s">
        <v>181</v>
      </c>
      <c r="H283" s="223">
        <f t="shared" ref="H283:M283" si="110">SUM(H278:H282)</f>
        <v>0</v>
      </c>
      <c r="I283" s="223">
        <f t="shared" si="110"/>
        <v>0</v>
      </c>
      <c r="J283" s="223">
        <f t="shared" si="110"/>
        <v>0</v>
      </c>
      <c r="K283" s="223">
        <f t="shared" si="110"/>
        <v>0</v>
      </c>
      <c r="L283" s="223">
        <f t="shared" si="110"/>
        <v>0</v>
      </c>
      <c r="M283" s="235">
        <f t="shared" si="110"/>
        <v>0</v>
      </c>
    </row>
    <row r="284" spans="2:13" ht="35.1" customHeight="1">
      <c r="B284" s="8502"/>
      <c r="C284" s="8504"/>
      <c r="D284" s="8504"/>
      <c r="E284" s="8502"/>
      <c r="F284" s="8506" t="s">
        <v>237</v>
      </c>
      <c r="G284" s="251" t="s">
        <v>1213</v>
      </c>
      <c r="H284" s="244"/>
      <c r="I284" s="244"/>
      <c r="J284" s="245"/>
      <c r="K284" s="244"/>
      <c r="L284" s="244"/>
      <c r="M284" s="246">
        <f t="shared" si="109"/>
        <v>0</v>
      </c>
    </row>
    <row r="285" spans="2:13" ht="35.1" customHeight="1">
      <c r="B285" s="8502"/>
      <c r="C285" s="8504"/>
      <c r="D285" s="8504"/>
      <c r="E285" s="8502"/>
      <c r="F285" s="8506"/>
      <c r="G285" s="251" t="s">
        <v>666</v>
      </c>
      <c r="H285" s="244"/>
      <c r="I285" s="244"/>
      <c r="J285" s="245"/>
      <c r="K285" s="244"/>
      <c r="L285" s="244"/>
      <c r="M285" s="246">
        <f t="shared" si="109"/>
        <v>0</v>
      </c>
    </row>
    <row r="286" spans="2:13" ht="35.1" customHeight="1">
      <c r="B286" s="8502"/>
      <c r="C286" s="8504"/>
      <c r="D286" s="8504"/>
      <c r="E286" s="8502"/>
      <c r="F286" s="8506"/>
      <c r="G286" s="251" t="s">
        <v>667</v>
      </c>
      <c r="H286" s="244"/>
      <c r="I286" s="244"/>
      <c r="J286" s="245"/>
      <c r="K286" s="244"/>
      <c r="L286" s="244"/>
      <c r="M286" s="246">
        <f t="shared" si="109"/>
        <v>0</v>
      </c>
    </row>
    <row r="287" spans="2:13" ht="35.1" customHeight="1">
      <c r="B287" s="8502"/>
      <c r="C287" s="8504"/>
      <c r="D287" s="8504"/>
      <c r="E287" s="8502"/>
      <c r="F287" s="8506"/>
      <c r="G287" s="251" t="s">
        <v>668</v>
      </c>
      <c r="H287" s="244"/>
      <c r="I287" s="244"/>
      <c r="J287" s="5386"/>
      <c r="K287" s="244"/>
      <c r="L287" s="244"/>
      <c r="M287" s="246">
        <f t="shared" si="109"/>
        <v>0</v>
      </c>
    </row>
    <row r="288" spans="2:13" ht="35.1" customHeight="1" thickBot="1">
      <c r="B288" s="8502"/>
      <c r="C288" s="8504"/>
      <c r="D288" s="8504"/>
      <c r="E288" s="8502"/>
      <c r="F288" s="8506"/>
      <c r="G288" s="252" t="s">
        <v>1214</v>
      </c>
      <c r="H288" s="247"/>
      <c r="I288" s="247"/>
      <c r="J288" s="247"/>
      <c r="K288" s="247"/>
      <c r="L288" s="247"/>
      <c r="M288" s="224">
        <f t="shared" si="109"/>
        <v>0</v>
      </c>
    </row>
    <row r="289" spans="2:13" ht="35.1" customHeight="1" thickBot="1">
      <c r="B289" s="8503"/>
      <c r="C289" s="8505"/>
      <c r="D289" s="8505"/>
      <c r="E289" s="8503"/>
      <c r="F289" s="8507"/>
      <c r="G289" s="2033" t="s">
        <v>181</v>
      </c>
      <c r="H289" s="223">
        <f t="shared" ref="H289:M289" si="111">SUM(H284:H288)</f>
        <v>0</v>
      </c>
      <c r="I289" s="223">
        <f t="shared" si="111"/>
        <v>0</v>
      </c>
      <c r="J289" s="223">
        <f t="shared" si="111"/>
        <v>0</v>
      </c>
      <c r="K289" s="223">
        <f t="shared" si="111"/>
        <v>0</v>
      </c>
      <c r="L289" s="223">
        <f t="shared" si="111"/>
        <v>0</v>
      </c>
      <c r="M289" s="235">
        <f t="shared" si="111"/>
        <v>0</v>
      </c>
    </row>
    <row r="290" spans="2:13" ht="35.1" customHeight="1" thickBot="1">
      <c r="B290" s="8500" t="s">
        <v>1468</v>
      </c>
      <c r="C290" s="8462"/>
      <c r="D290" s="8462"/>
      <c r="E290" s="8462"/>
      <c r="F290" s="8501"/>
      <c r="G290" s="2039"/>
      <c r="H290" s="248">
        <f t="shared" ref="H290:M290" si="112">H277+H283</f>
        <v>0</v>
      </c>
      <c r="I290" s="248">
        <f t="shared" si="112"/>
        <v>0</v>
      </c>
      <c r="J290" s="248">
        <f t="shared" si="112"/>
        <v>0</v>
      </c>
      <c r="K290" s="248">
        <f t="shared" si="112"/>
        <v>0</v>
      </c>
      <c r="L290" s="248">
        <f t="shared" si="112"/>
        <v>0</v>
      </c>
      <c r="M290" s="249">
        <f t="shared" si="112"/>
        <v>0</v>
      </c>
    </row>
    <row r="291" spans="2:13" ht="35.1" customHeight="1" thickBot="1">
      <c r="B291" s="8484" t="s">
        <v>678</v>
      </c>
      <c r="C291" s="8485"/>
      <c r="D291" s="8485"/>
      <c r="E291" s="8485"/>
      <c r="F291" s="8486"/>
      <c r="G291" s="2040"/>
      <c r="H291" s="248">
        <f t="shared" ref="H291:M291" si="113">H289</f>
        <v>0</v>
      </c>
      <c r="I291" s="248">
        <f t="shared" si="113"/>
        <v>0</v>
      </c>
      <c r="J291" s="248">
        <f t="shared" si="113"/>
        <v>0</v>
      </c>
      <c r="K291" s="248">
        <f t="shared" si="113"/>
        <v>0</v>
      </c>
      <c r="L291" s="248">
        <f t="shared" si="113"/>
        <v>0</v>
      </c>
      <c r="M291" s="249">
        <f t="shared" si="113"/>
        <v>0</v>
      </c>
    </row>
    <row r="292" spans="2:13" ht="35.1" customHeight="1" thickBot="1">
      <c r="B292" s="8484" t="s">
        <v>299</v>
      </c>
      <c r="C292" s="8485"/>
      <c r="D292" s="8485"/>
      <c r="E292" s="8485"/>
      <c r="F292" s="8486"/>
      <c r="G292" s="2040"/>
      <c r="H292" s="250">
        <f t="shared" ref="H292:M292" si="114">H277+H283+H289</f>
        <v>0</v>
      </c>
      <c r="I292" s="250">
        <f t="shared" si="114"/>
        <v>0</v>
      </c>
      <c r="J292" s="250">
        <f t="shared" si="114"/>
        <v>0</v>
      </c>
      <c r="K292" s="250">
        <f t="shared" si="114"/>
        <v>0</v>
      </c>
      <c r="L292" s="250">
        <f t="shared" si="114"/>
        <v>0</v>
      </c>
      <c r="M292" s="250">
        <f t="shared" si="114"/>
        <v>0</v>
      </c>
    </row>
    <row r="293" spans="2:13" ht="35.1" customHeight="1">
      <c r="B293" s="8502" t="s">
        <v>301</v>
      </c>
      <c r="C293" s="8504" t="s">
        <v>1226</v>
      </c>
      <c r="D293" s="8504" t="s">
        <v>1211</v>
      </c>
      <c r="E293" s="8502" t="s">
        <v>50</v>
      </c>
      <c r="F293" s="8506" t="s">
        <v>236</v>
      </c>
      <c r="G293" s="251" t="s">
        <v>1213</v>
      </c>
      <c r="H293" s="244"/>
      <c r="I293" s="244"/>
      <c r="J293" s="245"/>
      <c r="K293" s="244"/>
      <c r="L293" s="244"/>
      <c r="M293" s="246">
        <f t="shared" ref="M293:M297" si="115">SUM(H293:L293)</f>
        <v>0</v>
      </c>
    </row>
    <row r="294" spans="2:13" ht="35.1" customHeight="1">
      <c r="B294" s="8502"/>
      <c r="C294" s="8504"/>
      <c r="D294" s="8504"/>
      <c r="E294" s="8502"/>
      <c r="F294" s="8506"/>
      <c r="G294" s="251" t="s">
        <v>666</v>
      </c>
      <c r="H294" s="244"/>
      <c r="I294" s="244"/>
      <c r="J294" s="245"/>
      <c r="K294" s="244"/>
      <c r="L294" s="244"/>
      <c r="M294" s="246">
        <f t="shared" si="115"/>
        <v>0</v>
      </c>
    </row>
    <row r="295" spans="2:13" ht="35.1" customHeight="1">
      <c r="B295" s="8502"/>
      <c r="C295" s="8504"/>
      <c r="D295" s="8504"/>
      <c r="E295" s="8502"/>
      <c r="F295" s="8506"/>
      <c r="G295" s="251" t="s">
        <v>667</v>
      </c>
      <c r="H295" s="244"/>
      <c r="I295" s="244"/>
      <c r="J295" s="245"/>
      <c r="K295" s="244"/>
      <c r="L295" s="244"/>
      <c r="M295" s="246">
        <f t="shared" si="115"/>
        <v>0</v>
      </c>
    </row>
    <row r="296" spans="2:13" ht="35.1" customHeight="1">
      <c r="B296" s="8502"/>
      <c r="C296" s="8504"/>
      <c r="D296" s="8504"/>
      <c r="E296" s="8502"/>
      <c r="F296" s="8506"/>
      <c r="G296" s="251" t="s">
        <v>668</v>
      </c>
      <c r="H296" s="244"/>
      <c r="I296" s="244"/>
      <c r="J296" s="5386"/>
      <c r="K296" s="244"/>
      <c r="L296" s="244"/>
      <c r="M296" s="246">
        <f t="shared" si="115"/>
        <v>0</v>
      </c>
    </row>
    <row r="297" spans="2:13" ht="35.1" customHeight="1" thickBot="1">
      <c r="B297" s="8502"/>
      <c r="C297" s="8504"/>
      <c r="D297" s="8504"/>
      <c r="E297" s="8502"/>
      <c r="F297" s="8506"/>
      <c r="G297" s="252" t="s">
        <v>1214</v>
      </c>
      <c r="H297" s="247"/>
      <c r="I297" s="247"/>
      <c r="J297" s="247"/>
      <c r="K297" s="247"/>
      <c r="L297" s="247"/>
      <c r="M297" s="224">
        <f t="shared" si="115"/>
        <v>0</v>
      </c>
    </row>
    <row r="298" spans="2:13" ht="35.1" customHeight="1" thickBot="1">
      <c r="B298" s="8502"/>
      <c r="C298" s="8504"/>
      <c r="D298" s="8504"/>
      <c r="E298" s="8502"/>
      <c r="F298" s="8507"/>
      <c r="G298" s="2033" t="s">
        <v>181</v>
      </c>
      <c r="H298" s="223">
        <f t="shared" ref="H298:M298" si="116">SUM(H293:H297)</f>
        <v>0</v>
      </c>
      <c r="I298" s="223">
        <f t="shared" si="116"/>
        <v>0</v>
      </c>
      <c r="J298" s="223">
        <f t="shared" si="116"/>
        <v>0</v>
      </c>
      <c r="K298" s="223">
        <f t="shared" si="116"/>
        <v>0</v>
      </c>
      <c r="L298" s="223">
        <f t="shared" si="116"/>
        <v>0</v>
      </c>
      <c r="M298" s="235">
        <f t="shared" si="116"/>
        <v>0</v>
      </c>
    </row>
    <row r="299" spans="2:13" ht="35.1" customHeight="1">
      <c r="B299" s="8502"/>
      <c r="C299" s="8504"/>
      <c r="D299" s="8504"/>
      <c r="E299" s="8502"/>
      <c r="F299" s="8506" t="s">
        <v>237</v>
      </c>
      <c r="G299" s="251" t="s">
        <v>1213</v>
      </c>
      <c r="H299" s="244"/>
      <c r="I299" s="244"/>
      <c r="J299" s="245"/>
      <c r="K299" s="244"/>
      <c r="L299" s="244"/>
      <c r="M299" s="246">
        <f t="shared" ref="M299:M303" si="117">SUM(H299:L299)</f>
        <v>0</v>
      </c>
    </row>
    <row r="300" spans="2:13" ht="35.1" customHeight="1">
      <c r="B300" s="8502"/>
      <c r="C300" s="8504"/>
      <c r="D300" s="8504"/>
      <c r="E300" s="8502"/>
      <c r="F300" s="8506"/>
      <c r="G300" s="251" t="s">
        <v>666</v>
      </c>
      <c r="H300" s="244"/>
      <c r="I300" s="244"/>
      <c r="J300" s="245"/>
      <c r="K300" s="244"/>
      <c r="L300" s="244"/>
      <c r="M300" s="246">
        <f t="shared" si="117"/>
        <v>0</v>
      </c>
    </row>
    <row r="301" spans="2:13" ht="35.1" customHeight="1">
      <c r="B301" s="8502"/>
      <c r="C301" s="8504"/>
      <c r="D301" s="8504"/>
      <c r="E301" s="8502"/>
      <c r="F301" s="8506"/>
      <c r="G301" s="251" t="s">
        <v>667</v>
      </c>
      <c r="H301" s="244"/>
      <c r="I301" s="244"/>
      <c r="J301" s="245"/>
      <c r="K301" s="244"/>
      <c r="L301" s="244"/>
      <c r="M301" s="246">
        <f t="shared" si="117"/>
        <v>0</v>
      </c>
    </row>
    <row r="302" spans="2:13" ht="35.1" customHeight="1">
      <c r="B302" s="8502"/>
      <c r="C302" s="8504"/>
      <c r="D302" s="8504"/>
      <c r="E302" s="8502"/>
      <c r="F302" s="8506"/>
      <c r="G302" s="251" t="s">
        <v>668</v>
      </c>
      <c r="H302" s="244"/>
      <c r="I302" s="244"/>
      <c r="J302" s="5386"/>
      <c r="K302" s="244"/>
      <c r="L302" s="244"/>
      <c r="M302" s="246">
        <f t="shared" si="117"/>
        <v>0</v>
      </c>
    </row>
    <row r="303" spans="2:13" ht="35.1" customHeight="1" thickBot="1">
      <c r="B303" s="8502"/>
      <c r="C303" s="8504"/>
      <c r="D303" s="8504"/>
      <c r="E303" s="8502"/>
      <c r="F303" s="8506"/>
      <c r="G303" s="252" t="s">
        <v>1214</v>
      </c>
      <c r="H303" s="247"/>
      <c r="I303" s="247"/>
      <c r="J303" s="247"/>
      <c r="K303" s="247"/>
      <c r="L303" s="247"/>
      <c r="M303" s="224">
        <f t="shared" si="117"/>
        <v>0</v>
      </c>
    </row>
    <row r="304" spans="2:13" ht="35.1" customHeight="1" thickBot="1">
      <c r="B304" s="8503"/>
      <c r="C304" s="8505"/>
      <c r="D304" s="8505"/>
      <c r="E304" s="8503"/>
      <c r="F304" s="8507"/>
      <c r="G304" s="2033" t="s">
        <v>181</v>
      </c>
      <c r="H304" s="223">
        <f t="shared" ref="H304:M304" si="118">SUM(H299:H303)</f>
        <v>0</v>
      </c>
      <c r="I304" s="223">
        <f t="shared" si="118"/>
        <v>0</v>
      </c>
      <c r="J304" s="223">
        <f t="shared" si="118"/>
        <v>0</v>
      </c>
      <c r="K304" s="223">
        <f t="shared" si="118"/>
        <v>0</v>
      </c>
      <c r="L304" s="223">
        <f t="shared" si="118"/>
        <v>0</v>
      </c>
      <c r="M304" s="235">
        <f t="shared" si="118"/>
        <v>0</v>
      </c>
    </row>
    <row r="305" spans="2:13" ht="35.1" customHeight="1" thickBot="1">
      <c r="B305" s="8484" t="s">
        <v>303</v>
      </c>
      <c r="C305" s="8485"/>
      <c r="D305" s="8485"/>
      <c r="E305" s="8485"/>
      <c r="F305" s="8486"/>
      <c r="G305" s="2040"/>
      <c r="H305" s="250">
        <f t="shared" ref="H305:M305" si="119">H298+H304</f>
        <v>0</v>
      </c>
      <c r="I305" s="250">
        <f t="shared" si="119"/>
        <v>0</v>
      </c>
      <c r="J305" s="250">
        <f t="shared" si="119"/>
        <v>0</v>
      </c>
      <c r="K305" s="250">
        <f t="shared" si="119"/>
        <v>0</v>
      </c>
      <c r="L305" s="250">
        <f t="shared" si="119"/>
        <v>0</v>
      </c>
      <c r="M305" s="250">
        <f t="shared" si="119"/>
        <v>0</v>
      </c>
    </row>
    <row r="306" spans="2:13" ht="35.1" customHeight="1">
      <c r="B306" s="8502" t="s">
        <v>305</v>
      </c>
      <c r="C306" s="8504" t="s">
        <v>1227</v>
      </c>
      <c r="D306" s="8504" t="s">
        <v>1211</v>
      </c>
      <c r="E306" s="8502" t="s">
        <v>238</v>
      </c>
      <c r="F306" s="8506" t="s">
        <v>236</v>
      </c>
      <c r="G306" s="251" t="s">
        <v>1213</v>
      </c>
      <c r="H306" s="244"/>
      <c r="I306" s="244"/>
      <c r="J306" s="245"/>
      <c r="K306" s="244"/>
      <c r="L306" s="244"/>
      <c r="M306" s="246">
        <f t="shared" ref="M306:M310" si="120">SUM(H306:L306)</f>
        <v>0</v>
      </c>
    </row>
    <row r="307" spans="2:13" ht="35.1" customHeight="1">
      <c r="B307" s="8502"/>
      <c r="C307" s="8504"/>
      <c r="D307" s="8504"/>
      <c r="E307" s="8502"/>
      <c r="F307" s="8506"/>
      <c r="G307" s="251" t="s">
        <v>666</v>
      </c>
      <c r="H307" s="244"/>
      <c r="I307" s="244"/>
      <c r="J307" s="245"/>
      <c r="K307" s="244"/>
      <c r="L307" s="244"/>
      <c r="M307" s="246">
        <f t="shared" si="120"/>
        <v>0</v>
      </c>
    </row>
    <row r="308" spans="2:13" ht="35.1" customHeight="1">
      <c r="B308" s="8502"/>
      <c r="C308" s="8504"/>
      <c r="D308" s="8504"/>
      <c r="E308" s="8502"/>
      <c r="F308" s="8506"/>
      <c r="G308" s="251" t="s">
        <v>667</v>
      </c>
      <c r="H308" s="244"/>
      <c r="I308" s="244"/>
      <c r="J308" s="245"/>
      <c r="K308" s="244"/>
      <c r="L308" s="244"/>
      <c r="M308" s="246">
        <f t="shared" si="120"/>
        <v>0</v>
      </c>
    </row>
    <row r="309" spans="2:13" ht="35.1" customHeight="1">
      <c r="B309" s="8502"/>
      <c r="C309" s="8504"/>
      <c r="D309" s="8504"/>
      <c r="E309" s="8502"/>
      <c r="F309" s="8506"/>
      <c r="G309" s="251" t="s">
        <v>668</v>
      </c>
      <c r="H309" s="244"/>
      <c r="I309" s="244"/>
      <c r="J309" s="5386"/>
      <c r="K309" s="244"/>
      <c r="L309" s="244"/>
      <c r="M309" s="246">
        <f t="shared" si="120"/>
        <v>0</v>
      </c>
    </row>
    <row r="310" spans="2:13" ht="35.1" customHeight="1" thickBot="1">
      <c r="B310" s="8502"/>
      <c r="C310" s="8504"/>
      <c r="D310" s="8504"/>
      <c r="E310" s="8502"/>
      <c r="F310" s="8506"/>
      <c r="G310" s="252" t="s">
        <v>1214</v>
      </c>
      <c r="H310" s="247"/>
      <c r="I310" s="247"/>
      <c r="J310" s="247"/>
      <c r="K310" s="247"/>
      <c r="L310" s="247"/>
      <c r="M310" s="224">
        <f t="shared" si="120"/>
        <v>0</v>
      </c>
    </row>
    <row r="311" spans="2:13" ht="35.1" customHeight="1" thickBot="1">
      <c r="B311" s="8502"/>
      <c r="C311" s="8504"/>
      <c r="D311" s="8504"/>
      <c r="E311" s="8502"/>
      <c r="F311" s="8507"/>
      <c r="G311" s="2033" t="s">
        <v>181</v>
      </c>
      <c r="H311" s="223">
        <f t="shared" ref="H311:M311" si="121">SUM(H306:H310)</f>
        <v>0</v>
      </c>
      <c r="I311" s="223">
        <f t="shared" si="121"/>
        <v>0</v>
      </c>
      <c r="J311" s="223">
        <f t="shared" si="121"/>
        <v>0</v>
      </c>
      <c r="K311" s="223">
        <f t="shared" si="121"/>
        <v>0</v>
      </c>
      <c r="L311" s="223">
        <f t="shared" si="121"/>
        <v>0</v>
      </c>
      <c r="M311" s="235">
        <f t="shared" si="121"/>
        <v>0</v>
      </c>
    </row>
    <row r="312" spans="2:13" ht="35.1" customHeight="1">
      <c r="B312" s="8502"/>
      <c r="C312" s="8504"/>
      <c r="D312" s="8504"/>
      <c r="E312" s="8502"/>
      <c r="F312" s="8506" t="s">
        <v>237</v>
      </c>
      <c r="G312" s="251" t="s">
        <v>1213</v>
      </c>
      <c r="H312" s="244"/>
      <c r="I312" s="244"/>
      <c r="J312" s="245"/>
      <c r="K312" s="244"/>
      <c r="L312" s="244"/>
      <c r="M312" s="246">
        <f t="shared" ref="M312:M316" si="122">SUM(H312:L312)</f>
        <v>0</v>
      </c>
    </row>
    <row r="313" spans="2:13" ht="35.1" customHeight="1">
      <c r="B313" s="8502"/>
      <c r="C313" s="8504"/>
      <c r="D313" s="8504"/>
      <c r="E313" s="8502"/>
      <c r="F313" s="8506"/>
      <c r="G313" s="251" t="s">
        <v>666</v>
      </c>
      <c r="H313" s="244"/>
      <c r="I313" s="244"/>
      <c r="J313" s="245"/>
      <c r="K313" s="244"/>
      <c r="L313" s="244"/>
      <c r="M313" s="246">
        <f t="shared" si="122"/>
        <v>0</v>
      </c>
    </row>
    <row r="314" spans="2:13" ht="35.1" customHeight="1">
      <c r="B314" s="8502"/>
      <c r="C314" s="8504"/>
      <c r="D314" s="8504"/>
      <c r="E314" s="8502"/>
      <c r="F314" s="8506"/>
      <c r="G314" s="251" t="s">
        <v>667</v>
      </c>
      <c r="H314" s="244"/>
      <c r="I314" s="244"/>
      <c r="J314" s="245"/>
      <c r="K314" s="244"/>
      <c r="L314" s="244"/>
      <c r="M314" s="246">
        <f t="shared" si="122"/>
        <v>0</v>
      </c>
    </row>
    <row r="315" spans="2:13" ht="35.1" customHeight="1">
      <c r="B315" s="8502"/>
      <c r="C315" s="8504"/>
      <c r="D315" s="8504"/>
      <c r="E315" s="8502"/>
      <c r="F315" s="8506"/>
      <c r="G315" s="251" t="s">
        <v>668</v>
      </c>
      <c r="H315" s="244"/>
      <c r="I315" s="244"/>
      <c r="J315" s="5386"/>
      <c r="K315" s="244"/>
      <c r="L315" s="244"/>
      <c r="M315" s="246">
        <f t="shared" si="122"/>
        <v>0</v>
      </c>
    </row>
    <row r="316" spans="2:13" ht="35.1" customHeight="1" thickBot="1">
      <c r="B316" s="8502"/>
      <c r="C316" s="8504"/>
      <c r="D316" s="8504"/>
      <c r="E316" s="8502"/>
      <c r="F316" s="8506"/>
      <c r="G316" s="252" t="s">
        <v>1214</v>
      </c>
      <c r="H316" s="247"/>
      <c r="I316" s="247"/>
      <c r="J316" s="247"/>
      <c r="K316" s="247"/>
      <c r="L316" s="247"/>
      <c r="M316" s="224">
        <f t="shared" si="122"/>
        <v>0</v>
      </c>
    </row>
    <row r="317" spans="2:13" ht="35.1" customHeight="1" thickBot="1">
      <c r="B317" s="8503"/>
      <c r="C317" s="8505"/>
      <c r="D317" s="8505"/>
      <c r="E317" s="8503"/>
      <c r="F317" s="8507"/>
      <c r="G317" s="2033" t="s">
        <v>181</v>
      </c>
      <c r="H317" s="223">
        <f t="shared" ref="H317:M317" si="123">SUM(H312:H316)</f>
        <v>0</v>
      </c>
      <c r="I317" s="223">
        <f t="shared" si="123"/>
        <v>0</v>
      </c>
      <c r="J317" s="223">
        <f t="shared" si="123"/>
        <v>0</v>
      </c>
      <c r="K317" s="223">
        <f t="shared" si="123"/>
        <v>0</v>
      </c>
      <c r="L317" s="223">
        <f t="shared" si="123"/>
        <v>0</v>
      </c>
      <c r="M317" s="235">
        <f t="shared" si="123"/>
        <v>0</v>
      </c>
    </row>
    <row r="318" spans="2:13" ht="35.1" customHeight="1" thickBot="1">
      <c r="B318" s="8484" t="s">
        <v>307</v>
      </c>
      <c r="C318" s="8485"/>
      <c r="D318" s="8485"/>
      <c r="E318" s="8485"/>
      <c r="F318" s="8486"/>
      <c r="G318" s="2040"/>
      <c r="H318" s="250">
        <f t="shared" ref="H318:M318" si="124">H311+H317</f>
        <v>0</v>
      </c>
      <c r="I318" s="250">
        <f t="shared" si="124"/>
        <v>0</v>
      </c>
      <c r="J318" s="250">
        <f t="shared" si="124"/>
        <v>0</v>
      </c>
      <c r="K318" s="250">
        <f t="shared" si="124"/>
        <v>0</v>
      </c>
      <c r="L318" s="250">
        <f t="shared" si="124"/>
        <v>0</v>
      </c>
      <c r="M318" s="250">
        <f t="shared" si="124"/>
        <v>0</v>
      </c>
    </row>
    <row r="319" spans="2:13" ht="35.1" customHeight="1">
      <c r="B319" s="8502" t="s">
        <v>309</v>
      </c>
      <c r="C319" s="8504" t="s">
        <v>310</v>
      </c>
      <c r="D319" s="8504" t="s">
        <v>1211</v>
      </c>
      <c r="E319" s="8502" t="s">
        <v>21</v>
      </c>
      <c r="F319" s="8506" t="s">
        <v>236</v>
      </c>
      <c r="G319" s="251" t="s">
        <v>1213</v>
      </c>
      <c r="H319" s="244"/>
      <c r="I319" s="244"/>
      <c r="J319" s="245"/>
      <c r="K319" s="244"/>
      <c r="L319" s="244"/>
      <c r="M319" s="246">
        <f t="shared" ref="M319:M323" si="125">SUM(H319:L319)</f>
        <v>0</v>
      </c>
    </row>
    <row r="320" spans="2:13" ht="35.1" customHeight="1">
      <c r="B320" s="8502"/>
      <c r="C320" s="8504"/>
      <c r="D320" s="8504"/>
      <c r="E320" s="8502"/>
      <c r="F320" s="8506"/>
      <c r="G320" s="251" t="s">
        <v>666</v>
      </c>
      <c r="H320" s="244"/>
      <c r="I320" s="244"/>
      <c r="J320" s="245"/>
      <c r="K320" s="244"/>
      <c r="L320" s="244"/>
      <c r="M320" s="246">
        <f t="shared" si="125"/>
        <v>0</v>
      </c>
    </row>
    <row r="321" spans="2:13" ht="35.1" customHeight="1">
      <c r="B321" s="8502"/>
      <c r="C321" s="8504"/>
      <c r="D321" s="8504"/>
      <c r="E321" s="8502"/>
      <c r="F321" s="8506"/>
      <c r="G321" s="251" t="s">
        <v>667</v>
      </c>
      <c r="H321" s="244"/>
      <c r="I321" s="244"/>
      <c r="J321" s="245"/>
      <c r="K321" s="244"/>
      <c r="L321" s="244"/>
      <c r="M321" s="246">
        <f t="shared" si="125"/>
        <v>0</v>
      </c>
    </row>
    <row r="322" spans="2:13" ht="35.1" customHeight="1">
      <c r="B322" s="8502"/>
      <c r="C322" s="8504"/>
      <c r="D322" s="8504"/>
      <c r="E322" s="8502"/>
      <c r="F322" s="8506"/>
      <c r="G322" s="251" t="s">
        <v>668</v>
      </c>
      <c r="H322" s="244"/>
      <c r="I322" s="244"/>
      <c r="J322" s="5386"/>
      <c r="K322" s="244"/>
      <c r="L322" s="244"/>
      <c r="M322" s="246">
        <f t="shared" si="125"/>
        <v>0</v>
      </c>
    </row>
    <row r="323" spans="2:13" ht="35.1" customHeight="1" thickBot="1">
      <c r="B323" s="8502"/>
      <c r="C323" s="8504"/>
      <c r="D323" s="8504"/>
      <c r="E323" s="8502"/>
      <c r="F323" s="8506"/>
      <c r="G323" s="252" t="s">
        <v>1214</v>
      </c>
      <c r="H323" s="247"/>
      <c r="I323" s="247"/>
      <c r="J323" s="247"/>
      <c r="K323" s="247"/>
      <c r="L323" s="247"/>
      <c r="M323" s="224">
        <f t="shared" si="125"/>
        <v>0</v>
      </c>
    </row>
    <row r="324" spans="2:13" ht="35.1" customHeight="1" thickBot="1">
      <c r="B324" s="8502"/>
      <c r="C324" s="8504"/>
      <c r="D324" s="8504"/>
      <c r="E324" s="8502"/>
      <c r="F324" s="8507"/>
      <c r="G324" s="2033" t="s">
        <v>181</v>
      </c>
      <c r="H324" s="223">
        <f t="shared" ref="H324:M324" si="126">SUM(H319:H323)</f>
        <v>0</v>
      </c>
      <c r="I324" s="223">
        <f t="shared" si="126"/>
        <v>0</v>
      </c>
      <c r="J324" s="223">
        <f t="shared" si="126"/>
        <v>0</v>
      </c>
      <c r="K324" s="223">
        <f t="shared" si="126"/>
        <v>0</v>
      </c>
      <c r="L324" s="223">
        <f t="shared" si="126"/>
        <v>0</v>
      </c>
      <c r="M324" s="235">
        <f t="shared" si="126"/>
        <v>0</v>
      </c>
    </row>
    <row r="325" spans="2:13" ht="35.1" customHeight="1">
      <c r="B325" s="8502"/>
      <c r="C325" s="8504"/>
      <c r="D325" s="8504"/>
      <c r="E325" s="8502"/>
      <c r="F325" s="8506" t="s">
        <v>237</v>
      </c>
      <c r="G325" s="251" t="s">
        <v>1213</v>
      </c>
      <c r="H325" s="244"/>
      <c r="I325" s="244"/>
      <c r="J325" s="245"/>
      <c r="K325" s="244"/>
      <c r="L325" s="244"/>
      <c r="M325" s="246">
        <f t="shared" ref="M325:M329" si="127">SUM(H325:L325)</f>
        <v>0</v>
      </c>
    </row>
    <row r="326" spans="2:13" ht="35.1" customHeight="1">
      <c r="B326" s="8502"/>
      <c r="C326" s="8504"/>
      <c r="D326" s="8504"/>
      <c r="E326" s="8502"/>
      <c r="F326" s="8506"/>
      <c r="G326" s="251" t="s">
        <v>666</v>
      </c>
      <c r="H326" s="244"/>
      <c r="I326" s="244"/>
      <c r="J326" s="245"/>
      <c r="K326" s="244"/>
      <c r="L326" s="244"/>
      <c r="M326" s="246">
        <f t="shared" si="127"/>
        <v>0</v>
      </c>
    </row>
    <row r="327" spans="2:13" ht="35.1" customHeight="1">
      <c r="B327" s="8502"/>
      <c r="C327" s="8504"/>
      <c r="D327" s="8504"/>
      <c r="E327" s="8502"/>
      <c r="F327" s="8506"/>
      <c r="G327" s="251" t="s">
        <v>667</v>
      </c>
      <c r="H327" s="244"/>
      <c r="I327" s="244"/>
      <c r="J327" s="245"/>
      <c r="K327" s="244"/>
      <c r="L327" s="244"/>
      <c r="M327" s="246">
        <f t="shared" si="127"/>
        <v>0</v>
      </c>
    </row>
    <row r="328" spans="2:13" ht="35.1" customHeight="1">
      <c r="B328" s="8502"/>
      <c r="C328" s="8504"/>
      <c r="D328" s="8504"/>
      <c r="E328" s="8502"/>
      <c r="F328" s="8506"/>
      <c r="G328" s="251" t="s">
        <v>668</v>
      </c>
      <c r="H328" s="244"/>
      <c r="I328" s="244"/>
      <c r="J328" s="5386"/>
      <c r="K328" s="244"/>
      <c r="L328" s="244"/>
      <c r="M328" s="246">
        <f t="shared" si="127"/>
        <v>0</v>
      </c>
    </row>
    <row r="329" spans="2:13" ht="35.1" customHeight="1" thickBot="1">
      <c r="B329" s="8502"/>
      <c r="C329" s="8504"/>
      <c r="D329" s="8504"/>
      <c r="E329" s="8502"/>
      <c r="F329" s="8506"/>
      <c r="G329" s="252" t="s">
        <v>1214</v>
      </c>
      <c r="H329" s="247"/>
      <c r="I329" s="247"/>
      <c r="J329" s="247"/>
      <c r="K329" s="247"/>
      <c r="L329" s="247"/>
      <c r="M329" s="224">
        <f t="shared" si="127"/>
        <v>0</v>
      </c>
    </row>
    <row r="330" spans="2:13" ht="35.1" customHeight="1" thickBot="1">
      <c r="B330" s="8503"/>
      <c r="C330" s="8505"/>
      <c r="D330" s="8505"/>
      <c r="E330" s="8503"/>
      <c r="F330" s="8507"/>
      <c r="G330" s="2033" t="s">
        <v>181</v>
      </c>
      <c r="H330" s="223">
        <f t="shared" ref="H330:M330" si="128">SUM(H325:H329)</f>
        <v>0</v>
      </c>
      <c r="I330" s="223">
        <f t="shared" si="128"/>
        <v>0</v>
      </c>
      <c r="J330" s="223">
        <f t="shared" si="128"/>
        <v>0</v>
      </c>
      <c r="K330" s="223">
        <f t="shared" si="128"/>
        <v>0</v>
      </c>
      <c r="L330" s="223">
        <f t="shared" si="128"/>
        <v>0</v>
      </c>
      <c r="M330" s="235">
        <f t="shared" si="128"/>
        <v>0</v>
      </c>
    </row>
    <row r="331" spans="2:13" ht="35.1" customHeight="1" thickBot="1">
      <c r="B331" s="8484" t="s">
        <v>311</v>
      </c>
      <c r="C331" s="8485"/>
      <c r="D331" s="8485"/>
      <c r="E331" s="8485"/>
      <c r="F331" s="8486"/>
      <c r="G331" s="2040"/>
      <c r="H331" s="250">
        <f t="shared" ref="H331:M331" si="129">H324+H330</f>
        <v>0</v>
      </c>
      <c r="I331" s="250">
        <f t="shared" si="129"/>
        <v>0</v>
      </c>
      <c r="J331" s="250">
        <f t="shared" si="129"/>
        <v>0</v>
      </c>
      <c r="K331" s="250">
        <f t="shared" si="129"/>
        <v>0</v>
      </c>
      <c r="L331" s="250">
        <f t="shared" si="129"/>
        <v>0</v>
      </c>
      <c r="M331" s="250">
        <f t="shared" si="129"/>
        <v>0</v>
      </c>
    </row>
    <row r="332" spans="2:13" ht="35.1" customHeight="1">
      <c r="B332" s="8502" t="s">
        <v>313</v>
      </c>
      <c r="C332" s="8504" t="s">
        <v>1228</v>
      </c>
      <c r="D332" s="8504" t="s">
        <v>1211</v>
      </c>
      <c r="E332" s="8502" t="s">
        <v>52</v>
      </c>
      <c r="F332" s="8506" t="s">
        <v>236</v>
      </c>
      <c r="G332" s="251" t="s">
        <v>1213</v>
      </c>
      <c r="H332" s="244"/>
      <c r="I332" s="244"/>
      <c r="J332" s="245"/>
      <c r="K332" s="244"/>
      <c r="L332" s="244"/>
      <c r="M332" s="246">
        <f t="shared" ref="M332:M336" si="130">SUM(H332:L332)</f>
        <v>0</v>
      </c>
    </row>
    <row r="333" spans="2:13" ht="35.1" customHeight="1">
      <c r="B333" s="8502"/>
      <c r="C333" s="8504"/>
      <c r="D333" s="8504"/>
      <c r="E333" s="8502"/>
      <c r="F333" s="8506"/>
      <c r="G333" s="251" t="s">
        <v>666</v>
      </c>
      <c r="H333" s="244"/>
      <c r="I333" s="244"/>
      <c r="J333" s="245"/>
      <c r="K333" s="244"/>
      <c r="L333" s="244"/>
      <c r="M333" s="246">
        <f t="shared" si="130"/>
        <v>0</v>
      </c>
    </row>
    <row r="334" spans="2:13" ht="35.1" customHeight="1">
      <c r="B334" s="8502"/>
      <c r="C334" s="8504"/>
      <c r="D334" s="8504"/>
      <c r="E334" s="8502"/>
      <c r="F334" s="8506"/>
      <c r="G334" s="251" t="s">
        <v>667</v>
      </c>
      <c r="H334" s="244"/>
      <c r="I334" s="244"/>
      <c r="J334" s="245"/>
      <c r="K334" s="244"/>
      <c r="L334" s="244"/>
      <c r="M334" s="246">
        <f t="shared" si="130"/>
        <v>0</v>
      </c>
    </row>
    <row r="335" spans="2:13" ht="35.1" customHeight="1">
      <c r="B335" s="8502"/>
      <c r="C335" s="8504"/>
      <c r="D335" s="8504"/>
      <c r="E335" s="8502"/>
      <c r="F335" s="8506"/>
      <c r="G335" s="251" t="s">
        <v>668</v>
      </c>
      <c r="H335" s="244"/>
      <c r="I335" s="244"/>
      <c r="J335" s="5386"/>
      <c r="K335" s="244"/>
      <c r="L335" s="244"/>
      <c r="M335" s="246">
        <f t="shared" si="130"/>
        <v>0</v>
      </c>
    </row>
    <row r="336" spans="2:13" ht="35.1" customHeight="1" thickBot="1">
      <c r="B336" s="8502"/>
      <c r="C336" s="8504"/>
      <c r="D336" s="8504"/>
      <c r="E336" s="8502"/>
      <c r="F336" s="8506"/>
      <c r="G336" s="252" t="s">
        <v>1214</v>
      </c>
      <c r="H336" s="247"/>
      <c r="I336" s="247"/>
      <c r="J336" s="247"/>
      <c r="K336" s="247"/>
      <c r="L336" s="247"/>
      <c r="M336" s="224">
        <f t="shared" si="130"/>
        <v>0</v>
      </c>
    </row>
    <row r="337" spans="2:13" ht="35.1" customHeight="1" thickBot="1">
      <c r="B337" s="8502"/>
      <c r="C337" s="8504"/>
      <c r="D337" s="8504"/>
      <c r="E337" s="8502"/>
      <c r="F337" s="8507"/>
      <c r="G337" s="2033" t="s">
        <v>181</v>
      </c>
      <c r="H337" s="223">
        <f t="shared" ref="H337:M337" si="131">SUM(H332:H336)</f>
        <v>0</v>
      </c>
      <c r="I337" s="223">
        <f t="shared" si="131"/>
        <v>0</v>
      </c>
      <c r="J337" s="223">
        <f t="shared" si="131"/>
        <v>0</v>
      </c>
      <c r="K337" s="223">
        <f t="shared" si="131"/>
        <v>0</v>
      </c>
      <c r="L337" s="223">
        <f t="shared" si="131"/>
        <v>0</v>
      </c>
      <c r="M337" s="235">
        <f t="shared" si="131"/>
        <v>0</v>
      </c>
    </row>
    <row r="338" spans="2:13" ht="35.1" customHeight="1">
      <c r="B338" s="8502"/>
      <c r="C338" s="8504"/>
      <c r="D338" s="8504"/>
      <c r="E338" s="8502"/>
      <c r="F338" s="8508" t="s">
        <v>270</v>
      </c>
      <c r="G338" s="251" t="s">
        <v>1213</v>
      </c>
      <c r="H338" s="244"/>
      <c r="I338" s="244"/>
      <c r="J338" s="245"/>
      <c r="K338" s="244"/>
      <c r="L338" s="244"/>
      <c r="M338" s="246">
        <f t="shared" ref="M338:M342" si="132">SUM(H338:L338)</f>
        <v>0</v>
      </c>
    </row>
    <row r="339" spans="2:13" ht="35.1" customHeight="1">
      <c r="B339" s="8502"/>
      <c r="C339" s="8504"/>
      <c r="D339" s="8504"/>
      <c r="E339" s="8502"/>
      <c r="F339" s="8508"/>
      <c r="G339" s="251" t="s">
        <v>666</v>
      </c>
      <c r="H339" s="244"/>
      <c r="I339" s="244"/>
      <c r="J339" s="245"/>
      <c r="K339" s="244"/>
      <c r="L339" s="244"/>
      <c r="M339" s="246">
        <f t="shared" si="132"/>
        <v>0</v>
      </c>
    </row>
    <row r="340" spans="2:13" ht="35.1" customHeight="1">
      <c r="B340" s="8502"/>
      <c r="C340" s="8504"/>
      <c r="D340" s="8504"/>
      <c r="E340" s="8502"/>
      <c r="F340" s="8508"/>
      <c r="G340" s="251" t="s">
        <v>667</v>
      </c>
      <c r="H340" s="244"/>
      <c r="I340" s="244"/>
      <c r="J340" s="245"/>
      <c r="K340" s="244"/>
      <c r="L340" s="244"/>
      <c r="M340" s="246">
        <f t="shared" si="132"/>
        <v>0</v>
      </c>
    </row>
    <row r="341" spans="2:13" ht="35.1" customHeight="1">
      <c r="B341" s="8502"/>
      <c r="C341" s="8504"/>
      <c r="D341" s="8504"/>
      <c r="E341" s="8502"/>
      <c r="F341" s="8508"/>
      <c r="G341" s="251" t="s">
        <v>668</v>
      </c>
      <c r="H341" s="244"/>
      <c r="I341" s="244"/>
      <c r="J341" s="5386"/>
      <c r="K341" s="244"/>
      <c r="L341" s="244"/>
      <c r="M341" s="246">
        <f t="shared" si="132"/>
        <v>0</v>
      </c>
    </row>
    <row r="342" spans="2:13" ht="35.1" customHeight="1" thickBot="1">
      <c r="B342" s="8502"/>
      <c r="C342" s="8504"/>
      <c r="D342" s="8504"/>
      <c r="E342" s="8502"/>
      <c r="F342" s="8508"/>
      <c r="G342" s="252" t="s">
        <v>1214</v>
      </c>
      <c r="H342" s="247"/>
      <c r="I342" s="247"/>
      <c r="J342" s="247"/>
      <c r="K342" s="247"/>
      <c r="L342" s="247"/>
      <c r="M342" s="224">
        <f t="shared" si="132"/>
        <v>0</v>
      </c>
    </row>
    <row r="343" spans="2:13" ht="35.1" customHeight="1" thickBot="1">
      <c r="B343" s="8502"/>
      <c r="C343" s="8504"/>
      <c r="D343" s="8504"/>
      <c r="E343" s="8502"/>
      <c r="F343" s="8509"/>
      <c r="G343" s="2033" t="s">
        <v>181</v>
      </c>
      <c r="H343" s="223">
        <f t="shared" ref="H343:M343" si="133">SUM(H338:H342)</f>
        <v>0</v>
      </c>
      <c r="I343" s="223">
        <f t="shared" si="133"/>
        <v>0</v>
      </c>
      <c r="J343" s="223">
        <f t="shared" si="133"/>
        <v>0</v>
      </c>
      <c r="K343" s="223">
        <f t="shared" si="133"/>
        <v>0</v>
      </c>
      <c r="L343" s="223">
        <f t="shared" si="133"/>
        <v>0</v>
      </c>
      <c r="M343" s="235">
        <f t="shared" si="133"/>
        <v>0</v>
      </c>
    </row>
    <row r="344" spans="2:13" ht="35.1" customHeight="1">
      <c r="B344" s="8502"/>
      <c r="C344" s="8504"/>
      <c r="D344" s="8504"/>
      <c r="E344" s="8502"/>
      <c r="F344" s="8506" t="s">
        <v>237</v>
      </c>
      <c r="G344" s="251" t="s">
        <v>1213</v>
      </c>
      <c r="H344" s="244"/>
      <c r="I344" s="244"/>
      <c r="J344" s="245"/>
      <c r="K344" s="244"/>
      <c r="L344" s="244"/>
      <c r="M344" s="246">
        <f t="shared" ref="M344:M348" si="134">SUM(H344:L344)</f>
        <v>0</v>
      </c>
    </row>
    <row r="345" spans="2:13" ht="35.1" customHeight="1">
      <c r="B345" s="8502"/>
      <c r="C345" s="8504"/>
      <c r="D345" s="8504"/>
      <c r="E345" s="8502"/>
      <c r="F345" s="8506"/>
      <c r="G345" s="251" t="s">
        <v>666</v>
      </c>
      <c r="H345" s="244"/>
      <c r="I345" s="244"/>
      <c r="J345" s="245"/>
      <c r="K345" s="244"/>
      <c r="L345" s="244"/>
      <c r="M345" s="246">
        <f t="shared" si="134"/>
        <v>0</v>
      </c>
    </row>
    <row r="346" spans="2:13" ht="35.1" customHeight="1">
      <c r="B346" s="8502"/>
      <c r="C346" s="8504"/>
      <c r="D346" s="8504"/>
      <c r="E346" s="8502"/>
      <c r="F346" s="8506"/>
      <c r="G346" s="251" t="s">
        <v>667</v>
      </c>
      <c r="H346" s="244"/>
      <c r="I346" s="244"/>
      <c r="J346" s="245"/>
      <c r="K346" s="244"/>
      <c r="L346" s="244"/>
      <c r="M346" s="246">
        <f t="shared" si="134"/>
        <v>0</v>
      </c>
    </row>
    <row r="347" spans="2:13" ht="35.1" customHeight="1">
      <c r="B347" s="8502"/>
      <c r="C347" s="8504"/>
      <c r="D347" s="8504"/>
      <c r="E347" s="8502"/>
      <c r="F347" s="8506"/>
      <c r="G347" s="251" t="s">
        <v>668</v>
      </c>
      <c r="H347" s="244"/>
      <c r="I347" s="244"/>
      <c r="J347" s="5386"/>
      <c r="K347" s="244"/>
      <c r="L347" s="244"/>
      <c r="M347" s="246">
        <f t="shared" si="134"/>
        <v>0</v>
      </c>
    </row>
    <row r="348" spans="2:13" ht="35.1" customHeight="1" thickBot="1">
      <c r="B348" s="8502"/>
      <c r="C348" s="8504"/>
      <c r="D348" s="8504"/>
      <c r="E348" s="8502"/>
      <c r="F348" s="8506"/>
      <c r="G348" s="252" t="s">
        <v>1214</v>
      </c>
      <c r="H348" s="247"/>
      <c r="I348" s="247"/>
      <c r="J348" s="247"/>
      <c r="K348" s="247"/>
      <c r="L348" s="247"/>
      <c r="M348" s="224">
        <f t="shared" si="134"/>
        <v>0</v>
      </c>
    </row>
    <row r="349" spans="2:13" ht="35.1" customHeight="1" thickBot="1">
      <c r="B349" s="8503"/>
      <c r="C349" s="8505"/>
      <c r="D349" s="8505"/>
      <c r="E349" s="8503"/>
      <c r="F349" s="8507"/>
      <c r="G349" s="2033" t="s">
        <v>181</v>
      </c>
      <c r="H349" s="223">
        <f t="shared" ref="H349:M349" si="135">SUM(H344:H348)</f>
        <v>0</v>
      </c>
      <c r="I349" s="223">
        <f t="shared" si="135"/>
        <v>0</v>
      </c>
      <c r="J349" s="223">
        <f t="shared" si="135"/>
        <v>0</v>
      </c>
      <c r="K349" s="223">
        <f t="shared" si="135"/>
        <v>0</v>
      </c>
      <c r="L349" s="223">
        <f t="shared" si="135"/>
        <v>0</v>
      </c>
      <c r="M349" s="235">
        <f t="shared" si="135"/>
        <v>0</v>
      </c>
    </row>
    <row r="350" spans="2:13" ht="35.1" customHeight="1" thickBot="1">
      <c r="B350" s="8500" t="s">
        <v>1469</v>
      </c>
      <c r="C350" s="8462"/>
      <c r="D350" s="8462"/>
      <c r="E350" s="8462"/>
      <c r="F350" s="8501"/>
      <c r="G350" s="2039"/>
      <c r="H350" s="248">
        <f t="shared" ref="H350:M350" si="136">H337+H343</f>
        <v>0</v>
      </c>
      <c r="I350" s="248">
        <f t="shared" si="136"/>
        <v>0</v>
      </c>
      <c r="J350" s="248">
        <f t="shared" si="136"/>
        <v>0</v>
      </c>
      <c r="K350" s="248">
        <f t="shared" si="136"/>
        <v>0</v>
      </c>
      <c r="L350" s="248">
        <f t="shared" si="136"/>
        <v>0</v>
      </c>
      <c r="M350" s="249">
        <f t="shared" si="136"/>
        <v>0</v>
      </c>
    </row>
    <row r="351" spans="2:13" ht="35.1" customHeight="1" thickBot="1">
      <c r="B351" s="8484" t="s">
        <v>679</v>
      </c>
      <c r="C351" s="8485"/>
      <c r="D351" s="8485"/>
      <c r="E351" s="8485"/>
      <c r="F351" s="8486"/>
      <c r="G351" s="2040"/>
      <c r="H351" s="248">
        <f t="shared" ref="H351:M351" si="137">H349</f>
        <v>0</v>
      </c>
      <c r="I351" s="248">
        <f t="shared" si="137"/>
        <v>0</v>
      </c>
      <c r="J351" s="248">
        <f t="shared" si="137"/>
        <v>0</v>
      </c>
      <c r="K351" s="248">
        <f t="shared" si="137"/>
        <v>0</v>
      </c>
      <c r="L351" s="248">
        <f t="shared" si="137"/>
        <v>0</v>
      </c>
      <c r="M351" s="249">
        <f t="shared" si="137"/>
        <v>0</v>
      </c>
    </row>
    <row r="352" spans="2:13" ht="35.1" customHeight="1" thickBot="1">
      <c r="B352" s="8484" t="s">
        <v>315</v>
      </c>
      <c r="C352" s="8485"/>
      <c r="D352" s="8485"/>
      <c r="E352" s="8485"/>
      <c r="F352" s="8486"/>
      <c r="G352" s="2040"/>
      <c r="H352" s="250">
        <f t="shared" ref="H352:M352" si="138">H337+H343+H349</f>
        <v>0</v>
      </c>
      <c r="I352" s="250">
        <f t="shared" si="138"/>
        <v>0</v>
      </c>
      <c r="J352" s="250">
        <f t="shared" si="138"/>
        <v>0</v>
      </c>
      <c r="K352" s="250">
        <f t="shared" si="138"/>
        <v>0</v>
      </c>
      <c r="L352" s="250">
        <f t="shared" si="138"/>
        <v>0</v>
      </c>
      <c r="M352" s="250">
        <f t="shared" si="138"/>
        <v>0</v>
      </c>
    </row>
    <row r="353" spans="2:13" ht="35.1" customHeight="1">
      <c r="B353" s="8502" t="s">
        <v>317</v>
      </c>
      <c r="C353" s="8504" t="s">
        <v>513</v>
      </c>
      <c r="D353" s="8504" t="s">
        <v>1211</v>
      </c>
      <c r="E353" s="8502" t="s">
        <v>238</v>
      </c>
      <c r="F353" s="8506" t="s">
        <v>236</v>
      </c>
      <c r="G353" s="251" t="s">
        <v>1213</v>
      </c>
      <c r="H353" s="244"/>
      <c r="I353" s="244"/>
      <c r="J353" s="245"/>
      <c r="K353" s="244"/>
      <c r="L353" s="244"/>
      <c r="M353" s="246">
        <f t="shared" ref="M353:M357" si="139">SUM(H353:L353)</f>
        <v>0</v>
      </c>
    </row>
    <row r="354" spans="2:13" ht="35.1" customHeight="1">
      <c r="B354" s="8502"/>
      <c r="C354" s="8504"/>
      <c r="D354" s="8504"/>
      <c r="E354" s="8502"/>
      <c r="F354" s="8506"/>
      <c r="G354" s="251" t="s">
        <v>666</v>
      </c>
      <c r="H354" s="244"/>
      <c r="I354" s="244"/>
      <c r="J354" s="245"/>
      <c r="K354" s="244"/>
      <c r="L354" s="244"/>
      <c r="M354" s="246">
        <f t="shared" si="139"/>
        <v>0</v>
      </c>
    </row>
    <row r="355" spans="2:13" ht="35.1" customHeight="1">
      <c r="B355" s="8502"/>
      <c r="C355" s="8504"/>
      <c r="D355" s="8504"/>
      <c r="E355" s="8502"/>
      <c r="F355" s="8506"/>
      <c r="G355" s="251" t="s">
        <v>667</v>
      </c>
      <c r="H355" s="244"/>
      <c r="I355" s="244"/>
      <c r="J355" s="245"/>
      <c r="K355" s="244"/>
      <c r="L355" s="244"/>
      <c r="M355" s="246">
        <f t="shared" si="139"/>
        <v>0</v>
      </c>
    </row>
    <row r="356" spans="2:13" ht="35.1" customHeight="1">
      <c r="B356" s="8502"/>
      <c r="C356" s="8504"/>
      <c r="D356" s="8504"/>
      <c r="E356" s="8502"/>
      <c r="F356" s="8506"/>
      <c r="G356" s="251" t="s">
        <v>668</v>
      </c>
      <c r="H356" s="244"/>
      <c r="I356" s="244"/>
      <c r="J356" s="5386"/>
      <c r="K356" s="244"/>
      <c r="L356" s="244"/>
      <c r="M356" s="246">
        <f t="shared" si="139"/>
        <v>0</v>
      </c>
    </row>
    <row r="357" spans="2:13" ht="35.1" customHeight="1" thickBot="1">
      <c r="B357" s="8502"/>
      <c r="C357" s="8504"/>
      <c r="D357" s="8504"/>
      <c r="E357" s="8502"/>
      <c r="F357" s="8506"/>
      <c r="G357" s="252" t="s">
        <v>1214</v>
      </c>
      <c r="H357" s="247"/>
      <c r="I357" s="247"/>
      <c r="J357" s="247"/>
      <c r="K357" s="247"/>
      <c r="L357" s="247"/>
      <c r="M357" s="224">
        <f t="shared" si="139"/>
        <v>0</v>
      </c>
    </row>
    <row r="358" spans="2:13" ht="35.1" customHeight="1" thickBot="1">
      <c r="B358" s="8502"/>
      <c r="C358" s="8504"/>
      <c r="D358" s="8504"/>
      <c r="E358" s="8502"/>
      <c r="F358" s="8507"/>
      <c r="G358" s="2033" t="s">
        <v>181</v>
      </c>
      <c r="H358" s="223">
        <f t="shared" ref="H358:M358" si="140">SUM(H353:H357)</f>
        <v>0</v>
      </c>
      <c r="I358" s="223">
        <f t="shared" si="140"/>
        <v>0</v>
      </c>
      <c r="J358" s="223">
        <f t="shared" si="140"/>
        <v>0</v>
      </c>
      <c r="K358" s="223">
        <f t="shared" si="140"/>
        <v>0</v>
      </c>
      <c r="L358" s="223">
        <f t="shared" si="140"/>
        <v>0</v>
      </c>
      <c r="M358" s="235">
        <f t="shared" si="140"/>
        <v>0</v>
      </c>
    </row>
    <row r="359" spans="2:13" ht="35.1" customHeight="1">
      <c r="B359" s="8502"/>
      <c r="C359" s="8504"/>
      <c r="D359" s="8504"/>
      <c r="E359" s="8502"/>
      <c r="F359" s="8508" t="s">
        <v>270</v>
      </c>
      <c r="G359" s="251" t="s">
        <v>1213</v>
      </c>
      <c r="H359" s="244"/>
      <c r="I359" s="244"/>
      <c r="J359" s="245"/>
      <c r="K359" s="244"/>
      <c r="L359" s="244"/>
      <c r="M359" s="246">
        <f t="shared" ref="M359:M363" si="141">SUM(H359:L359)</f>
        <v>0</v>
      </c>
    </row>
    <row r="360" spans="2:13" ht="35.1" customHeight="1">
      <c r="B360" s="8502"/>
      <c r="C360" s="8504"/>
      <c r="D360" s="8504"/>
      <c r="E360" s="8502"/>
      <c r="F360" s="8508"/>
      <c r="G360" s="251" t="s">
        <v>666</v>
      </c>
      <c r="H360" s="244"/>
      <c r="I360" s="244"/>
      <c r="J360" s="245"/>
      <c r="K360" s="244"/>
      <c r="L360" s="244"/>
      <c r="M360" s="246">
        <f t="shared" si="141"/>
        <v>0</v>
      </c>
    </row>
    <row r="361" spans="2:13" ht="35.1" customHeight="1">
      <c r="B361" s="8502"/>
      <c r="C361" s="8504"/>
      <c r="D361" s="8504"/>
      <c r="E361" s="8502"/>
      <c r="F361" s="8508"/>
      <c r="G361" s="251" t="s">
        <v>667</v>
      </c>
      <c r="H361" s="244"/>
      <c r="I361" s="244"/>
      <c r="J361" s="245"/>
      <c r="K361" s="244"/>
      <c r="L361" s="244"/>
      <c r="M361" s="246">
        <f t="shared" si="141"/>
        <v>0</v>
      </c>
    </row>
    <row r="362" spans="2:13" ht="35.1" customHeight="1">
      <c r="B362" s="8502"/>
      <c r="C362" s="8504"/>
      <c r="D362" s="8504"/>
      <c r="E362" s="8502"/>
      <c r="F362" s="8508"/>
      <c r="G362" s="251" t="s">
        <v>668</v>
      </c>
      <c r="H362" s="244"/>
      <c r="I362" s="244"/>
      <c r="J362" s="5386"/>
      <c r="K362" s="244"/>
      <c r="L362" s="244"/>
      <c r="M362" s="246">
        <f t="shared" si="141"/>
        <v>0</v>
      </c>
    </row>
    <row r="363" spans="2:13" ht="35.1" customHeight="1" thickBot="1">
      <c r="B363" s="8502"/>
      <c r="C363" s="8504"/>
      <c r="D363" s="8504"/>
      <c r="E363" s="8502"/>
      <c r="F363" s="8508"/>
      <c r="G363" s="252" t="s">
        <v>1214</v>
      </c>
      <c r="H363" s="247"/>
      <c r="I363" s="247"/>
      <c r="J363" s="247"/>
      <c r="K363" s="247"/>
      <c r="L363" s="247"/>
      <c r="M363" s="224">
        <f t="shared" si="141"/>
        <v>0</v>
      </c>
    </row>
    <row r="364" spans="2:13" ht="35.1" customHeight="1" thickBot="1">
      <c r="B364" s="8502"/>
      <c r="C364" s="8504"/>
      <c r="D364" s="8504"/>
      <c r="E364" s="8502"/>
      <c r="F364" s="8509"/>
      <c r="G364" s="2033" t="s">
        <v>181</v>
      </c>
      <c r="H364" s="223">
        <f t="shared" ref="H364:M364" si="142">SUM(H359:H363)</f>
        <v>0</v>
      </c>
      <c r="I364" s="223">
        <f t="shared" si="142"/>
        <v>0</v>
      </c>
      <c r="J364" s="223">
        <f t="shared" si="142"/>
        <v>0</v>
      </c>
      <c r="K364" s="223">
        <f t="shared" si="142"/>
        <v>0</v>
      </c>
      <c r="L364" s="223">
        <f t="shared" si="142"/>
        <v>0</v>
      </c>
      <c r="M364" s="235">
        <f t="shared" si="142"/>
        <v>0</v>
      </c>
    </row>
    <row r="365" spans="2:13" ht="35.1" customHeight="1">
      <c r="B365" s="8502"/>
      <c r="C365" s="8504"/>
      <c r="D365" s="8504"/>
      <c r="E365" s="8502"/>
      <c r="F365" s="8506" t="s">
        <v>237</v>
      </c>
      <c r="G365" s="251" t="s">
        <v>1213</v>
      </c>
      <c r="H365" s="244"/>
      <c r="I365" s="244"/>
      <c r="J365" s="245"/>
      <c r="K365" s="244"/>
      <c r="L365" s="244"/>
      <c r="M365" s="246">
        <f t="shared" ref="M365:M369" si="143">SUM(H365:L365)</f>
        <v>0</v>
      </c>
    </row>
    <row r="366" spans="2:13" ht="35.1" customHeight="1">
      <c r="B366" s="8502"/>
      <c r="C366" s="8504"/>
      <c r="D366" s="8504"/>
      <c r="E366" s="8502"/>
      <c r="F366" s="8506"/>
      <c r="G366" s="251" t="s">
        <v>666</v>
      </c>
      <c r="H366" s="244"/>
      <c r="I366" s="244"/>
      <c r="J366" s="245"/>
      <c r="K366" s="244"/>
      <c r="L366" s="244"/>
      <c r="M366" s="246">
        <f t="shared" si="143"/>
        <v>0</v>
      </c>
    </row>
    <row r="367" spans="2:13" ht="35.1" customHeight="1">
      <c r="B367" s="8502"/>
      <c r="C367" s="8504"/>
      <c r="D367" s="8504"/>
      <c r="E367" s="8502"/>
      <c r="F367" s="8506"/>
      <c r="G367" s="251" t="s">
        <v>667</v>
      </c>
      <c r="H367" s="244"/>
      <c r="I367" s="244"/>
      <c r="J367" s="245"/>
      <c r="K367" s="244"/>
      <c r="L367" s="244"/>
      <c r="M367" s="246">
        <f t="shared" si="143"/>
        <v>0</v>
      </c>
    </row>
    <row r="368" spans="2:13" ht="35.1" customHeight="1">
      <c r="B368" s="8502"/>
      <c r="C368" s="8504"/>
      <c r="D368" s="8504"/>
      <c r="E368" s="8502"/>
      <c r="F368" s="8506"/>
      <c r="G368" s="251" t="s">
        <v>668</v>
      </c>
      <c r="H368" s="244"/>
      <c r="I368" s="244"/>
      <c r="J368" s="5386"/>
      <c r="K368" s="244"/>
      <c r="L368" s="244"/>
      <c r="M368" s="246">
        <f t="shared" si="143"/>
        <v>0</v>
      </c>
    </row>
    <row r="369" spans="2:13" ht="35.1" customHeight="1" thickBot="1">
      <c r="B369" s="8502"/>
      <c r="C369" s="8504"/>
      <c r="D369" s="8504"/>
      <c r="E369" s="8502"/>
      <c r="F369" s="8506"/>
      <c r="G369" s="252" t="s">
        <v>1214</v>
      </c>
      <c r="H369" s="247"/>
      <c r="I369" s="247"/>
      <c r="J369" s="247"/>
      <c r="K369" s="247"/>
      <c r="L369" s="247"/>
      <c r="M369" s="224">
        <f t="shared" si="143"/>
        <v>0</v>
      </c>
    </row>
    <row r="370" spans="2:13" ht="35.1" customHeight="1" thickBot="1">
      <c r="B370" s="8503"/>
      <c r="C370" s="8505"/>
      <c r="D370" s="8505"/>
      <c r="E370" s="8503"/>
      <c r="F370" s="8507"/>
      <c r="G370" s="2033" t="s">
        <v>181</v>
      </c>
      <c r="H370" s="223">
        <f t="shared" ref="H370:M370" si="144">SUM(H365:H369)</f>
        <v>0</v>
      </c>
      <c r="I370" s="223">
        <f t="shared" si="144"/>
        <v>0</v>
      </c>
      <c r="J370" s="223">
        <f t="shared" si="144"/>
        <v>0</v>
      </c>
      <c r="K370" s="223">
        <f t="shared" si="144"/>
        <v>0</v>
      </c>
      <c r="L370" s="223">
        <f t="shared" si="144"/>
        <v>0</v>
      </c>
      <c r="M370" s="235">
        <f t="shared" si="144"/>
        <v>0</v>
      </c>
    </row>
    <row r="371" spans="2:13" ht="35.1" customHeight="1" thickBot="1">
      <c r="B371" s="8500" t="s">
        <v>1470</v>
      </c>
      <c r="C371" s="8462"/>
      <c r="D371" s="8462"/>
      <c r="E371" s="8462"/>
      <c r="F371" s="8501"/>
      <c r="G371" s="2039"/>
      <c r="H371" s="248">
        <f t="shared" ref="H371:M371" si="145">H358+H364</f>
        <v>0</v>
      </c>
      <c r="I371" s="248">
        <f t="shared" si="145"/>
        <v>0</v>
      </c>
      <c r="J371" s="248">
        <f t="shared" si="145"/>
        <v>0</v>
      </c>
      <c r="K371" s="248">
        <f t="shared" si="145"/>
        <v>0</v>
      </c>
      <c r="L371" s="248">
        <f t="shared" si="145"/>
        <v>0</v>
      </c>
      <c r="M371" s="249">
        <f t="shared" si="145"/>
        <v>0</v>
      </c>
    </row>
    <row r="372" spans="2:13" ht="35.1" customHeight="1" thickBot="1">
      <c r="B372" s="8484" t="s">
        <v>680</v>
      </c>
      <c r="C372" s="8485"/>
      <c r="D372" s="8485"/>
      <c r="E372" s="8485"/>
      <c r="F372" s="8486"/>
      <c r="G372" s="2040"/>
      <c r="H372" s="248">
        <f t="shared" ref="H372:M372" si="146">H370</f>
        <v>0</v>
      </c>
      <c r="I372" s="248">
        <f t="shared" si="146"/>
        <v>0</v>
      </c>
      <c r="J372" s="248">
        <f t="shared" si="146"/>
        <v>0</v>
      </c>
      <c r="K372" s="248">
        <f t="shared" si="146"/>
        <v>0</v>
      </c>
      <c r="L372" s="248">
        <f t="shared" si="146"/>
        <v>0</v>
      </c>
      <c r="M372" s="249">
        <f t="shared" si="146"/>
        <v>0</v>
      </c>
    </row>
    <row r="373" spans="2:13" ht="35.1" customHeight="1" thickBot="1">
      <c r="B373" s="8484" t="s">
        <v>319</v>
      </c>
      <c r="C373" s="8485"/>
      <c r="D373" s="8485"/>
      <c r="E373" s="8485"/>
      <c r="F373" s="8486"/>
      <c r="G373" s="2040"/>
      <c r="H373" s="250">
        <f t="shared" ref="H373:M373" si="147">H358+H364+H370</f>
        <v>0</v>
      </c>
      <c r="I373" s="250">
        <f t="shared" si="147"/>
        <v>0</v>
      </c>
      <c r="J373" s="250">
        <f t="shared" si="147"/>
        <v>0</v>
      </c>
      <c r="K373" s="250">
        <f t="shared" si="147"/>
        <v>0</v>
      </c>
      <c r="L373" s="250">
        <f t="shared" si="147"/>
        <v>0</v>
      </c>
      <c r="M373" s="250">
        <f t="shared" si="147"/>
        <v>0</v>
      </c>
    </row>
    <row r="374" spans="2:13" ht="35.1" customHeight="1">
      <c r="B374" s="8502" t="s">
        <v>321</v>
      </c>
      <c r="C374" s="8504" t="s">
        <v>318</v>
      </c>
      <c r="D374" s="8504" t="s">
        <v>1211</v>
      </c>
      <c r="E374" s="8502" t="s">
        <v>53</v>
      </c>
      <c r="F374" s="8506" t="s">
        <v>236</v>
      </c>
      <c r="G374" s="251" t="s">
        <v>1213</v>
      </c>
      <c r="H374" s="244"/>
      <c r="I374" s="244"/>
      <c r="J374" s="245"/>
      <c r="K374" s="244"/>
      <c r="L374" s="244"/>
      <c r="M374" s="246">
        <f t="shared" ref="M374:M378" si="148">SUM(H374:L374)</f>
        <v>0</v>
      </c>
    </row>
    <row r="375" spans="2:13" ht="35.1" customHeight="1">
      <c r="B375" s="8502"/>
      <c r="C375" s="8504"/>
      <c r="D375" s="8504"/>
      <c r="E375" s="8502"/>
      <c r="F375" s="8506"/>
      <c r="G375" s="251" t="s">
        <v>666</v>
      </c>
      <c r="H375" s="244"/>
      <c r="I375" s="244"/>
      <c r="J375" s="245"/>
      <c r="K375" s="244"/>
      <c r="L375" s="244"/>
      <c r="M375" s="246">
        <f t="shared" si="148"/>
        <v>0</v>
      </c>
    </row>
    <row r="376" spans="2:13" ht="35.1" customHeight="1">
      <c r="B376" s="8502"/>
      <c r="C376" s="8504"/>
      <c r="D376" s="8504"/>
      <c r="E376" s="8502"/>
      <c r="F376" s="8506"/>
      <c r="G376" s="251" t="s">
        <v>667</v>
      </c>
      <c r="H376" s="244"/>
      <c r="I376" s="244"/>
      <c r="J376" s="245"/>
      <c r="K376" s="244"/>
      <c r="L376" s="244"/>
      <c r="M376" s="246">
        <f t="shared" si="148"/>
        <v>0</v>
      </c>
    </row>
    <row r="377" spans="2:13" ht="35.1" customHeight="1">
      <c r="B377" s="8502"/>
      <c r="C377" s="8504"/>
      <c r="D377" s="8504"/>
      <c r="E377" s="8502"/>
      <c r="F377" s="8506"/>
      <c r="G377" s="251" t="s">
        <v>668</v>
      </c>
      <c r="H377" s="244"/>
      <c r="I377" s="244"/>
      <c r="J377" s="5386"/>
      <c r="K377" s="244"/>
      <c r="L377" s="244"/>
      <c r="M377" s="246">
        <f t="shared" si="148"/>
        <v>0</v>
      </c>
    </row>
    <row r="378" spans="2:13" ht="35.1" customHeight="1" thickBot="1">
      <c r="B378" s="8502"/>
      <c r="C378" s="8504"/>
      <c r="D378" s="8504"/>
      <c r="E378" s="8502"/>
      <c r="F378" s="8506"/>
      <c r="G378" s="252" t="s">
        <v>1214</v>
      </c>
      <c r="H378" s="247"/>
      <c r="I378" s="247"/>
      <c r="J378" s="247"/>
      <c r="K378" s="247"/>
      <c r="L378" s="247"/>
      <c r="M378" s="224">
        <f t="shared" si="148"/>
        <v>0</v>
      </c>
    </row>
    <row r="379" spans="2:13" ht="35.1" customHeight="1" thickBot="1">
      <c r="B379" s="8502"/>
      <c r="C379" s="8504"/>
      <c r="D379" s="8504"/>
      <c r="E379" s="8502"/>
      <c r="F379" s="8507"/>
      <c r="G379" s="2033" t="s">
        <v>181</v>
      </c>
      <c r="H379" s="223">
        <f t="shared" ref="H379:M379" si="149">SUM(H374:H378)</f>
        <v>0</v>
      </c>
      <c r="I379" s="223">
        <f t="shared" si="149"/>
        <v>0</v>
      </c>
      <c r="J379" s="223">
        <f t="shared" si="149"/>
        <v>0</v>
      </c>
      <c r="K379" s="223">
        <f t="shared" si="149"/>
        <v>0</v>
      </c>
      <c r="L379" s="223">
        <f t="shared" si="149"/>
        <v>0</v>
      </c>
      <c r="M379" s="235">
        <f t="shared" si="149"/>
        <v>0</v>
      </c>
    </row>
    <row r="380" spans="2:13" ht="35.1" customHeight="1">
      <c r="B380" s="8502"/>
      <c r="C380" s="8504"/>
      <c r="D380" s="8504"/>
      <c r="E380" s="8502"/>
      <c r="F380" s="8506" t="s">
        <v>237</v>
      </c>
      <c r="G380" s="251" t="s">
        <v>1213</v>
      </c>
      <c r="H380" s="244"/>
      <c r="I380" s="244"/>
      <c r="J380" s="245"/>
      <c r="K380" s="244"/>
      <c r="L380" s="244"/>
      <c r="M380" s="246">
        <f t="shared" ref="M380:M384" si="150">SUM(H380:L380)</f>
        <v>0</v>
      </c>
    </row>
    <row r="381" spans="2:13" ht="35.1" customHeight="1">
      <c r="B381" s="8502"/>
      <c r="C381" s="8504"/>
      <c r="D381" s="8504"/>
      <c r="E381" s="8502"/>
      <c r="F381" s="8506"/>
      <c r="G381" s="251" t="s">
        <v>666</v>
      </c>
      <c r="H381" s="244"/>
      <c r="I381" s="244"/>
      <c r="J381" s="245"/>
      <c r="K381" s="244"/>
      <c r="L381" s="244"/>
      <c r="M381" s="246">
        <f t="shared" si="150"/>
        <v>0</v>
      </c>
    </row>
    <row r="382" spans="2:13" ht="35.1" customHeight="1">
      <c r="B382" s="8502"/>
      <c r="C382" s="8504"/>
      <c r="D382" s="8504"/>
      <c r="E382" s="8502"/>
      <c r="F382" s="8506"/>
      <c r="G382" s="251" t="s">
        <v>667</v>
      </c>
      <c r="H382" s="244"/>
      <c r="I382" s="244"/>
      <c r="J382" s="245"/>
      <c r="K382" s="244"/>
      <c r="L382" s="244"/>
      <c r="M382" s="246">
        <f t="shared" si="150"/>
        <v>0</v>
      </c>
    </row>
    <row r="383" spans="2:13" ht="35.1" customHeight="1">
      <c r="B383" s="8502"/>
      <c r="C383" s="8504"/>
      <c r="D383" s="8504"/>
      <c r="E383" s="8502"/>
      <c r="F383" s="8506"/>
      <c r="G383" s="251" t="s">
        <v>668</v>
      </c>
      <c r="H383" s="244"/>
      <c r="I383" s="244"/>
      <c r="J383" s="5386"/>
      <c r="K383" s="244"/>
      <c r="L383" s="244"/>
      <c r="M383" s="246">
        <f t="shared" si="150"/>
        <v>0</v>
      </c>
    </row>
    <row r="384" spans="2:13" ht="35.1" customHeight="1" thickBot="1">
      <c r="B384" s="8502"/>
      <c r="C384" s="8504"/>
      <c r="D384" s="8504"/>
      <c r="E384" s="8502"/>
      <c r="F384" s="8506"/>
      <c r="G384" s="252" t="s">
        <v>1214</v>
      </c>
      <c r="H384" s="247"/>
      <c r="I384" s="247"/>
      <c r="J384" s="247"/>
      <c r="K384" s="247"/>
      <c r="L384" s="247"/>
      <c r="M384" s="224">
        <f t="shared" si="150"/>
        <v>0</v>
      </c>
    </row>
    <row r="385" spans="1:13" ht="35.1" customHeight="1" thickBot="1">
      <c r="B385" s="8503"/>
      <c r="C385" s="8505"/>
      <c r="D385" s="8505"/>
      <c r="E385" s="8503"/>
      <c r="F385" s="8507"/>
      <c r="G385" s="2033" t="s">
        <v>181</v>
      </c>
      <c r="H385" s="223">
        <f t="shared" ref="H385:M385" si="151">SUM(H380:H384)</f>
        <v>0</v>
      </c>
      <c r="I385" s="223">
        <f t="shared" si="151"/>
        <v>0</v>
      </c>
      <c r="J385" s="223">
        <f t="shared" si="151"/>
        <v>0</v>
      </c>
      <c r="K385" s="223">
        <f t="shared" si="151"/>
        <v>0</v>
      </c>
      <c r="L385" s="223">
        <f t="shared" si="151"/>
        <v>0</v>
      </c>
      <c r="M385" s="235">
        <f t="shared" si="151"/>
        <v>0</v>
      </c>
    </row>
    <row r="386" spans="1:13" ht="35.1" customHeight="1" thickBot="1">
      <c r="B386" s="8484" t="s">
        <v>323</v>
      </c>
      <c r="C386" s="8485"/>
      <c r="D386" s="8485"/>
      <c r="E386" s="8485"/>
      <c r="F386" s="8486"/>
      <c r="G386" s="2040"/>
      <c r="H386" s="250">
        <f t="shared" ref="H386:M386" si="152">H379+H385</f>
        <v>0</v>
      </c>
      <c r="I386" s="250">
        <f t="shared" si="152"/>
        <v>0</v>
      </c>
      <c r="J386" s="250">
        <f t="shared" si="152"/>
        <v>0</v>
      </c>
      <c r="K386" s="250">
        <f t="shared" si="152"/>
        <v>0</v>
      </c>
      <c r="L386" s="250">
        <f t="shared" si="152"/>
        <v>0</v>
      </c>
      <c r="M386" s="250">
        <f t="shared" si="152"/>
        <v>0</v>
      </c>
    </row>
    <row r="387" spans="1:13" ht="35.1" customHeight="1" thickBot="1">
      <c r="B387" s="182"/>
      <c r="C387" s="182"/>
      <c r="D387" s="184"/>
      <c r="E387" s="182"/>
      <c r="F387" s="182"/>
      <c r="G387" s="183"/>
      <c r="H387" s="2066">
        <f t="shared" ref="H387:M387" si="153">H35+H48+H69+H90+H117+H130+H143+H156+H177+H190+H203+H224+H237+H258+H271+H292+H305+H318+H331+H352+H373+H386</f>
        <v>0</v>
      </c>
      <c r="I387" s="2066">
        <f t="shared" si="153"/>
        <v>0</v>
      </c>
      <c r="J387" s="2066">
        <f t="shared" si="153"/>
        <v>0</v>
      </c>
      <c r="K387" s="2066">
        <f t="shared" si="153"/>
        <v>0</v>
      </c>
      <c r="L387" s="2066">
        <f t="shared" si="153"/>
        <v>0</v>
      </c>
      <c r="M387" s="2066">
        <f t="shared" si="153"/>
        <v>0</v>
      </c>
    </row>
    <row r="388" spans="1:13" ht="35.1" customHeight="1">
      <c r="B388" s="8487" t="s">
        <v>1229</v>
      </c>
      <c r="C388" s="8488"/>
      <c r="D388" s="8488"/>
      <c r="E388" s="8489"/>
      <c r="F388" s="8496" t="s">
        <v>236</v>
      </c>
      <c r="G388" s="2048" t="s">
        <v>1213</v>
      </c>
      <c r="H388" s="227">
        <f t="shared" ref="H388:M392" si="154">H9+H21+H36+H49+H61+H70+H82+H91+H103+H118+H131+H144+H157+H163+H178+H191+H204+H210+H225+H238+H244+H259+H272+H278+H293+H306+H319+H332+H338+H353+H359+H374</f>
        <v>0</v>
      </c>
      <c r="I388" s="227">
        <f t="shared" si="154"/>
        <v>0</v>
      </c>
      <c r="J388" s="227">
        <f t="shared" si="154"/>
        <v>0</v>
      </c>
      <c r="K388" s="227">
        <f t="shared" si="154"/>
        <v>0</v>
      </c>
      <c r="L388" s="227">
        <f t="shared" si="154"/>
        <v>0</v>
      </c>
      <c r="M388" s="227">
        <f t="shared" si="154"/>
        <v>0</v>
      </c>
    </row>
    <row r="389" spans="1:13" ht="35.1" customHeight="1">
      <c r="B389" s="8490"/>
      <c r="C389" s="8491"/>
      <c r="D389" s="8491"/>
      <c r="E389" s="8492"/>
      <c r="F389" s="8497"/>
      <c r="G389" s="2049" t="s">
        <v>666</v>
      </c>
      <c r="H389" s="228">
        <f t="shared" si="154"/>
        <v>0</v>
      </c>
      <c r="I389" s="228">
        <f t="shared" si="154"/>
        <v>0</v>
      </c>
      <c r="J389" s="228">
        <f t="shared" si="154"/>
        <v>0</v>
      </c>
      <c r="K389" s="228">
        <f t="shared" si="154"/>
        <v>0</v>
      </c>
      <c r="L389" s="228">
        <f t="shared" si="154"/>
        <v>0</v>
      </c>
      <c r="M389" s="228">
        <f t="shared" si="154"/>
        <v>0</v>
      </c>
    </row>
    <row r="390" spans="1:13" ht="35.1" customHeight="1">
      <c r="B390" s="8490"/>
      <c r="C390" s="8491"/>
      <c r="D390" s="8491"/>
      <c r="E390" s="8492"/>
      <c r="F390" s="8497"/>
      <c r="G390" s="2049" t="s">
        <v>667</v>
      </c>
      <c r="H390" s="228">
        <f t="shared" si="154"/>
        <v>0</v>
      </c>
      <c r="I390" s="228">
        <f t="shared" si="154"/>
        <v>0</v>
      </c>
      <c r="J390" s="228">
        <f t="shared" si="154"/>
        <v>0</v>
      </c>
      <c r="K390" s="228">
        <f t="shared" si="154"/>
        <v>0</v>
      </c>
      <c r="L390" s="228">
        <f t="shared" si="154"/>
        <v>0</v>
      </c>
      <c r="M390" s="228">
        <f t="shared" si="154"/>
        <v>0</v>
      </c>
    </row>
    <row r="391" spans="1:13" ht="35.1" customHeight="1">
      <c r="B391" s="8490"/>
      <c r="C391" s="8491"/>
      <c r="D391" s="8491"/>
      <c r="E391" s="8492"/>
      <c r="F391" s="8497"/>
      <c r="G391" s="2049" t="s">
        <v>668</v>
      </c>
      <c r="H391" s="228">
        <f t="shared" si="154"/>
        <v>0</v>
      </c>
      <c r="I391" s="228">
        <f t="shared" si="154"/>
        <v>0</v>
      </c>
      <c r="J391" s="228">
        <f t="shared" si="154"/>
        <v>0</v>
      </c>
      <c r="K391" s="228">
        <f t="shared" si="154"/>
        <v>0</v>
      </c>
      <c r="L391" s="228">
        <f t="shared" si="154"/>
        <v>0</v>
      </c>
      <c r="M391" s="228">
        <f t="shared" si="154"/>
        <v>0</v>
      </c>
    </row>
    <row r="392" spans="1:13" ht="35.1" customHeight="1" thickBot="1">
      <c r="B392" s="8490"/>
      <c r="C392" s="8491"/>
      <c r="D392" s="8491"/>
      <c r="E392" s="8492"/>
      <c r="F392" s="8497"/>
      <c r="G392" s="2053" t="s">
        <v>1214</v>
      </c>
      <c r="H392" s="229">
        <f t="shared" si="154"/>
        <v>0</v>
      </c>
      <c r="I392" s="229">
        <f t="shared" si="154"/>
        <v>0</v>
      </c>
      <c r="J392" s="229">
        <f t="shared" si="154"/>
        <v>0</v>
      </c>
      <c r="K392" s="229">
        <f t="shared" si="154"/>
        <v>0</v>
      </c>
      <c r="L392" s="229">
        <f t="shared" si="154"/>
        <v>0</v>
      </c>
      <c r="M392" s="229">
        <f t="shared" si="154"/>
        <v>0</v>
      </c>
    </row>
    <row r="393" spans="1:13" ht="35.1" customHeight="1" thickBot="1">
      <c r="B393" s="8493"/>
      <c r="C393" s="8494"/>
      <c r="D393" s="8494"/>
      <c r="E393" s="8495"/>
      <c r="F393" s="8498"/>
      <c r="G393" s="2050" t="s">
        <v>181</v>
      </c>
      <c r="H393" s="222">
        <f t="shared" ref="H393:M393" si="155">H33+H41+H67+H88+H115+H123+H136+H149+H175+H183+H196+H222+H230+H256+H264+H290+H298+H311+H324+H350+H371+H379</f>
        <v>0</v>
      </c>
      <c r="I393" s="222">
        <f t="shared" si="155"/>
        <v>0</v>
      </c>
      <c r="J393" s="222">
        <f t="shared" si="155"/>
        <v>0</v>
      </c>
      <c r="K393" s="222">
        <f t="shared" si="155"/>
        <v>0</v>
      </c>
      <c r="L393" s="222">
        <f t="shared" si="155"/>
        <v>0</v>
      </c>
      <c r="M393" s="222">
        <f t="shared" si="155"/>
        <v>0</v>
      </c>
    </row>
    <row r="394" spans="1:13" ht="35.1" customHeight="1">
      <c r="B394" s="8499" t="s">
        <v>1230</v>
      </c>
      <c r="C394" s="8491"/>
      <c r="D394" s="8491"/>
      <c r="E394" s="8492"/>
      <c r="F394" s="8497" t="s">
        <v>237</v>
      </c>
      <c r="G394" s="3112" t="s">
        <v>1213</v>
      </c>
      <c r="H394" s="230">
        <f t="shared" ref="H394:M398" si="156">H15+H27+H42+H55+H76+H97+H109+H124+H137+H150+H169+H184+H197+H216+H231+H250+H265+H284+H299+H312+H325+H344+H365+H380</f>
        <v>0</v>
      </c>
      <c r="I394" s="230">
        <f t="shared" si="156"/>
        <v>0</v>
      </c>
      <c r="J394" s="230">
        <f t="shared" si="156"/>
        <v>0</v>
      </c>
      <c r="K394" s="230">
        <f t="shared" si="156"/>
        <v>0</v>
      </c>
      <c r="L394" s="230">
        <f t="shared" si="156"/>
        <v>0</v>
      </c>
      <c r="M394" s="230">
        <f t="shared" si="156"/>
        <v>0</v>
      </c>
    </row>
    <row r="395" spans="1:13" ht="35.1" customHeight="1">
      <c r="B395" s="8490"/>
      <c r="C395" s="8491"/>
      <c r="D395" s="8491"/>
      <c r="E395" s="8492"/>
      <c r="F395" s="8497"/>
      <c r="G395" s="4289" t="s">
        <v>1564</v>
      </c>
      <c r="H395" s="230">
        <f t="shared" si="156"/>
        <v>0</v>
      </c>
      <c r="I395" s="230">
        <f t="shared" si="156"/>
        <v>0</v>
      </c>
      <c r="J395" s="230">
        <f t="shared" si="156"/>
        <v>0</v>
      </c>
      <c r="K395" s="230">
        <f t="shared" si="156"/>
        <v>0</v>
      </c>
      <c r="L395" s="230">
        <f t="shared" si="156"/>
        <v>0</v>
      </c>
      <c r="M395" s="230">
        <f t="shared" si="156"/>
        <v>0</v>
      </c>
    </row>
    <row r="396" spans="1:13" ht="35.1" customHeight="1">
      <c r="B396" s="8490"/>
      <c r="C396" s="8491"/>
      <c r="D396" s="8491"/>
      <c r="E396" s="8492"/>
      <c r="F396" s="8497"/>
      <c r="G396" s="4289" t="s">
        <v>1565</v>
      </c>
      <c r="H396" s="230">
        <f t="shared" si="156"/>
        <v>0</v>
      </c>
      <c r="I396" s="230">
        <f t="shared" si="156"/>
        <v>0</v>
      </c>
      <c r="J396" s="230">
        <f t="shared" si="156"/>
        <v>0</v>
      </c>
      <c r="K396" s="230">
        <f t="shared" si="156"/>
        <v>0</v>
      </c>
      <c r="L396" s="230">
        <f t="shared" si="156"/>
        <v>0</v>
      </c>
      <c r="M396" s="230">
        <f t="shared" si="156"/>
        <v>0</v>
      </c>
    </row>
    <row r="397" spans="1:13" ht="35.1" customHeight="1">
      <c r="B397" s="8490"/>
      <c r="C397" s="8491"/>
      <c r="D397" s="8491"/>
      <c r="E397" s="8492"/>
      <c r="F397" s="8497"/>
      <c r="G397" s="4289" t="s">
        <v>1566</v>
      </c>
      <c r="H397" s="230">
        <f t="shared" si="156"/>
        <v>0</v>
      </c>
      <c r="I397" s="230">
        <f t="shared" si="156"/>
        <v>0</v>
      </c>
      <c r="J397" s="230">
        <f t="shared" si="156"/>
        <v>0</v>
      </c>
      <c r="K397" s="230">
        <f t="shared" si="156"/>
        <v>0</v>
      </c>
      <c r="L397" s="230">
        <f t="shared" si="156"/>
        <v>0</v>
      </c>
      <c r="M397" s="230">
        <f t="shared" si="156"/>
        <v>0</v>
      </c>
    </row>
    <row r="398" spans="1:13" ht="35.1" customHeight="1" thickBot="1">
      <c r="B398" s="8490"/>
      <c r="C398" s="8491"/>
      <c r="D398" s="8491"/>
      <c r="E398" s="8492"/>
      <c r="F398" s="8497"/>
      <c r="G398" s="4290" t="s">
        <v>1567</v>
      </c>
      <c r="H398" s="231">
        <f t="shared" si="156"/>
        <v>0</v>
      </c>
      <c r="I398" s="231">
        <f t="shared" si="156"/>
        <v>0</v>
      </c>
      <c r="J398" s="231">
        <f t="shared" si="156"/>
        <v>0</v>
      </c>
      <c r="K398" s="231">
        <f t="shared" si="156"/>
        <v>0</v>
      </c>
      <c r="L398" s="231">
        <f t="shared" si="156"/>
        <v>0</v>
      </c>
      <c r="M398" s="231">
        <f t="shared" si="156"/>
        <v>0</v>
      </c>
    </row>
    <row r="399" spans="1:13" ht="35.1" customHeight="1" thickBot="1">
      <c r="B399" s="8493"/>
      <c r="C399" s="8494"/>
      <c r="D399" s="8494"/>
      <c r="E399" s="8495"/>
      <c r="F399" s="8498"/>
      <c r="G399" s="2050" t="s">
        <v>181</v>
      </c>
      <c r="H399" s="222">
        <f t="shared" ref="H399:M399" si="157">H34+H47+H68+H89+H116+H129+H142+H155+H176+H189+H202+H223+H236+H257+H270+H291+H304+H317+H330+H351+H372+H385</f>
        <v>0</v>
      </c>
      <c r="I399" s="222">
        <f t="shared" si="157"/>
        <v>0</v>
      </c>
      <c r="J399" s="222">
        <f t="shared" si="157"/>
        <v>0</v>
      </c>
      <c r="K399" s="222">
        <f t="shared" si="157"/>
        <v>0</v>
      </c>
      <c r="L399" s="222">
        <f t="shared" si="157"/>
        <v>0</v>
      </c>
      <c r="M399" s="222">
        <f t="shared" si="157"/>
        <v>0</v>
      </c>
    </row>
    <row r="400" spans="1:13" ht="35.1" customHeight="1">
      <c r="A400" s="181"/>
      <c r="B400" s="8462" t="s">
        <v>681</v>
      </c>
      <c r="C400" s="8462"/>
      <c r="D400" s="8462"/>
      <c r="E400" s="8462"/>
      <c r="F400" s="8462"/>
      <c r="G400" s="2051"/>
      <c r="H400" s="2066">
        <f t="shared" ref="H400:M400" si="158">H393+H399</f>
        <v>0</v>
      </c>
      <c r="I400" s="2066">
        <f t="shared" si="158"/>
        <v>0</v>
      </c>
      <c r="J400" s="2066">
        <f t="shared" si="158"/>
        <v>0</v>
      </c>
      <c r="K400" s="2066">
        <f t="shared" si="158"/>
        <v>0</v>
      </c>
      <c r="L400" s="2066">
        <f t="shared" si="158"/>
        <v>0</v>
      </c>
      <c r="M400" s="2066">
        <f t="shared" si="158"/>
        <v>0</v>
      </c>
    </row>
    <row r="401" spans="1:13" ht="34.5" customHeight="1">
      <c r="A401" s="181"/>
      <c r="B401" s="2052"/>
      <c r="C401" s="2052"/>
      <c r="D401" s="2052"/>
      <c r="E401" s="2052"/>
      <c r="F401" s="2052"/>
      <c r="G401" s="965"/>
      <c r="H401" s="184"/>
      <c r="I401" s="184"/>
      <c r="J401" s="184"/>
      <c r="K401" s="184"/>
      <c r="L401" s="184"/>
      <c r="M401" s="184"/>
    </row>
    <row r="402" spans="1:13" ht="35.1" customHeight="1">
      <c r="A402" s="181"/>
      <c r="B402" s="180"/>
      <c r="C402" s="180"/>
      <c r="D402" s="180"/>
      <c r="E402" s="180"/>
      <c r="F402" s="232"/>
      <c r="G402" s="183"/>
      <c r="H402" s="2066"/>
      <c r="I402" s="2066"/>
      <c r="J402" s="2066"/>
      <c r="K402" s="2066"/>
      <c r="L402" s="2066"/>
      <c r="M402" s="2066"/>
    </row>
    <row r="403" spans="1:13" ht="35.1" customHeight="1">
      <c r="A403" s="181"/>
      <c r="B403" s="180"/>
      <c r="C403" s="180"/>
      <c r="D403" s="180"/>
      <c r="E403" s="180"/>
      <c r="F403" s="232"/>
      <c r="G403" s="183"/>
      <c r="H403" s="2066"/>
      <c r="I403" s="2066"/>
      <c r="J403" s="2066"/>
      <c r="K403" s="2066"/>
      <c r="L403" s="2066"/>
      <c r="M403" s="2066"/>
    </row>
    <row r="404" spans="1:13" ht="35.1" customHeight="1">
      <c r="A404" s="181"/>
      <c r="B404" s="180"/>
      <c r="C404" s="180"/>
      <c r="D404" s="180"/>
      <c r="E404" s="180"/>
      <c r="F404" s="232"/>
      <c r="G404" s="183"/>
      <c r="H404" s="2066"/>
      <c r="I404" s="2066"/>
      <c r="J404" s="2066"/>
      <c r="K404" s="2066"/>
      <c r="L404" s="2066"/>
      <c r="M404" s="2066"/>
    </row>
    <row r="405" spans="1:13" ht="35.1" customHeight="1">
      <c r="A405" s="181"/>
      <c r="B405" s="180"/>
      <c r="C405" s="180"/>
      <c r="D405" s="180"/>
      <c r="E405" s="180"/>
      <c r="F405" s="232"/>
      <c r="G405" s="183"/>
      <c r="H405" s="2066"/>
      <c r="I405" s="2066"/>
      <c r="J405" s="2066"/>
      <c r="K405" s="2066"/>
      <c r="L405" s="2066"/>
      <c r="M405" s="2066"/>
    </row>
    <row r="406" spans="1:13" ht="35.1" customHeight="1">
      <c r="A406" s="181"/>
      <c r="B406" s="180"/>
      <c r="C406" s="180"/>
      <c r="D406" s="180"/>
      <c r="E406" s="180"/>
      <c r="F406" s="232"/>
      <c r="G406" s="183"/>
      <c r="H406" s="2066"/>
      <c r="I406" s="2066"/>
      <c r="J406" s="2066"/>
      <c r="K406" s="2066"/>
      <c r="L406" s="2066"/>
      <c r="M406" s="2066"/>
    </row>
    <row r="407" spans="1:13" ht="35.1" customHeight="1">
      <c r="A407" s="181"/>
      <c r="B407" s="180"/>
      <c r="C407" s="180"/>
      <c r="D407" s="180"/>
      <c r="E407" s="180"/>
      <c r="F407" s="232"/>
      <c r="G407" s="183"/>
      <c r="H407" s="2066"/>
      <c r="I407" s="2066"/>
      <c r="J407" s="2066"/>
      <c r="K407" s="2066"/>
      <c r="L407" s="2066"/>
      <c r="M407" s="2066"/>
    </row>
    <row r="408" spans="1:13" ht="35.1" customHeight="1">
      <c r="A408" s="181"/>
      <c r="B408" s="180"/>
      <c r="C408" s="180"/>
      <c r="D408" s="180"/>
      <c r="E408" s="180"/>
      <c r="F408" s="232"/>
      <c r="G408" s="183"/>
      <c r="H408" s="2066"/>
      <c r="I408" s="2066"/>
      <c r="J408" s="2066"/>
      <c r="K408" s="2066"/>
      <c r="L408" s="2066"/>
      <c r="M408" s="2066"/>
    </row>
    <row r="409" spans="1:13" ht="35.1" customHeight="1">
      <c r="A409" s="181"/>
      <c r="B409" s="180"/>
      <c r="C409" s="180"/>
      <c r="D409" s="180"/>
      <c r="E409" s="180"/>
      <c r="F409" s="232"/>
      <c r="G409" s="183"/>
      <c r="H409" s="2066"/>
      <c r="I409" s="2066"/>
      <c r="J409" s="2066"/>
      <c r="K409" s="2066"/>
      <c r="L409" s="2066"/>
      <c r="M409" s="2066"/>
    </row>
    <row r="410" spans="1:13" ht="35.1" customHeight="1" thickBot="1">
      <c r="A410" s="181"/>
      <c r="B410" s="180"/>
      <c r="C410" s="180"/>
      <c r="D410" s="180"/>
      <c r="E410" s="180"/>
      <c r="F410" s="232"/>
      <c r="G410" s="183"/>
      <c r="H410" s="2066"/>
      <c r="I410" s="2066"/>
      <c r="J410" s="2066"/>
      <c r="K410" s="2066"/>
      <c r="L410" s="2066"/>
      <c r="M410" s="2066"/>
    </row>
    <row r="411" spans="1:13" ht="35.1" customHeight="1" thickBot="1">
      <c r="A411" s="181"/>
      <c r="B411" s="3108"/>
      <c r="C411" s="3109"/>
      <c r="D411" s="3109"/>
      <c r="E411" s="3109"/>
      <c r="F411" s="3110"/>
      <c r="G411" s="3111" t="s">
        <v>1231</v>
      </c>
      <c r="H411" s="2067"/>
      <c r="I411" s="2067"/>
      <c r="J411" s="2067"/>
      <c r="K411" s="2067"/>
      <c r="L411" s="2067"/>
      <c r="M411" s="2068"/>
    </row>
    <row r="412" spans="1:13" ht="45.6" thickBot="1">
      <c r="A412" s="181"/>
      <c r="B412" s="180"/>
      <c r="C412" s="180"/>
      <c r="D412" s="180"/>
      <c r="E412" s="180"/>
      <c r="F412" s="232"/>
      <c r="G412" s="183"/>
      <c r="H412" s="2066"/>
      <c r="I412" s="2066"/>
      <c r="J412" s="2066"/>
      <c r="K412" s="2066"/>
      <c r="L412" s="2066"/>
      <c r="M412" s="2066"/>
    </row>
    <row r="413" spans="1:13" ht="45">
      <c r="A413" s="181">
        <f>A33</f>
        <v>0</v>
      </c>
      <c r="B413" s="8480" t="str">
        <f>B33</f>
        <v xml:space="preserve">اجمالى د/1 بندر مدني جزئي </v>
      </c>
      <c r="C413" s="8465"/>
      <c r="D413" s="3012" t="str">
        <f>E9</f>
        <v>الأحد</v>
      </c>
      <c r="E413" s="8465" t="str">
        <f>$C$9</f>
        <v>احمد عبد العزيز فكرى عبد العزيز</v>
      </c>
      <c r="F413" s="8465"/>
      <c r="G413" s="8471"/>
      <c r="H413" s="2441">
        <f>H14</f>
        <v>0</v>
      </c>
      <c r="I413" s="2441">
        <f t="shared" ref="I413:M413" si="159">I14</f>
        <v>0</v>
      </c>
      <c r="J413" s="2441">
        <f t="shared" si="159"/>
        <v>0</v>
      </c>
      <c r="K413" s="2441">
        <f t="shared" si="159"/>
        <v>0</v>
      </c>
      <c r="L413" s="2441">
        <f t="shared" si="159"/>
        <v>0</v>
      </c>
      <c r="M413" s="2441">
        <f t="shared" si="159"/>
        <v>0</v>
      </c>
    </row>
    <row r="414" spans="1:13" ht="45">
      <c r="A414" s="181">
        <f>A41</f>
        <v>0</v>
      </c>
      <c r="B414" s="8482" t="str">
        <f>B33</f>
        <v xml:space="preserve">اجمالى د/1 بندر مدني جزئي </v>
      </c>
      <c r="C414" s="8469"/>
      <c r="D414" s="3014" t="str">
        <f>E21</f>
        <v>الأثنين</v>
      </c>
      <c r="E414" s="8469" t="str">
        <f>$C$9</f>
        <v>احمد عبد العزيز فكرى عبد العزيز</v>
      </c>
      <c r="F414" s="8469"/>
      <c r="G414" s="8476"/>
      <c r="H414" s="2395">
        <f>H26</f>
        <v>0</v>
      </c>
      <c r="I414" s="2395">
        <f t="shared" ref="I414:M414" si="160">I26</f>
        <v>0</v>
      </c>
      <c r="J414" s="2395">
        <f t="shared" si="160"/>
        <v>0</v>
      </c>
      <c r="K414" s="2395">
        <f t="shared" si="160"/>
        <v>0</v>
      </c>
      <c r="L414" s="2395">
        <f t="shared" si="160"/>
        <v>0</v>
      </c>
      <c r="M414" s="2395">
        <f t="shared" si="160"/>
        <v>0</v>
      </c>
    </row>
    <row r="415" spans="1:13" ht="45">
      <c r="A415" s="181">
        <f>A67</f>
        <v>0</v>
      </c>
      <c r="B415" s="8482" t="s">
        <v>683</v>
      </c>
      <c r="C415" s="8469"/>
      <c r="D415" s="3014" t="str">
        <f>E36</f>
        <v>الأحد</v>
      </c>
      <c r="E415" s="8469" t="str">
        <f>$C$36</f>
        <v>احمد محمد عبد القوي حسين</v>
      </c>
      <c r="F415" s="8469">
        <f t="shared" ref="F415:H415" si="161">F41</f>
        <v>0</v>
      </c>
      <c r="G415" s="8476" t="str">
        <f t="shared" si="161"/>
        <v>الإجمالي</v>
      </c>
      <c r="H415" s="2395">
        <f t="shared" si="161"/>
        <v>0</v>
      </c>
      <c r="I415" s="2395">
        <f t="shared" ref="I415:M415" si="162">I41</f>
        <v>0</v>
      </c>
      <c r="J415" s="2395">
        <f t="shared" si="162"/>
        <v>0</v>
      </c>
      <c r="K415" s="2395">
        <f t="shared" si="162"/>
        <v>0</v>
      </c>
      <c r="L415" s="2395">
        <f t="shared" si="162"/>
        <v>0</v>
      </c>
      <c r="M415" s="2395">
        <f t="shared" si="162"/>
        <v>0</v>
      </c>
    </row>
    <row r="416" spans="1:13" ht="45">
      <c r="A416" s="181">
        <f>A88</f>
        <v>0</v>
      </c>
      <c r="B416" s="8482" t="str">
        <f>"اجمالي د/3 بندر "&amp;F49</f>
        <v>اجمالي د/3 بندر مدني جزئي</v>
      </c>
      <c r="C416" s="8469">
        <f>C67</f>
        <v>0</v>
      </c>
      <c r="D416" s="3014" t="str">
        <f>E49</f>
        <v>الأربعاء</v>
      </c>
      <c r="E416" s="8469" t="str">
        <f>$C$49</f>
        <v>احمد عبد الرؤف ابو العطا عبد الرؤف</v>
      </c>
      <c r="F416" s="8469">
        <f>F67</f>
        <v>0</v>
      </c>
      <c r="G416" s="8476">
        <f>G67</f>
        <v>0</v>
      </c>
      <c r="H416" s="2395">
        <f>H54</f>
        <v>0</v>
      </c>
      <c r="I416" s="2395">
        <f t="shared" ref="I416:M416" si="163">I54</f>
        <v>0</v>
      </c>
      <c r="J416" s="2395">
        <f t="shared" si="163"/>
        <v>0</v>
      </c>
      <c r="K416" s="2395">
        <f t="shared" si="163"/>
        <v>0</v>
      </c>
      <c r="L416" s="2395">
        <f t="shared" si="163"/>
        <v>0</v>
      </c>
      <c r="M416" s="2395">
        <f t="shared" si="163"/>
        <v>0</v>
      </c>
    </row>
    <row r="417" spans="1:13" ht="45">
      <c r="A417" s="181">
        <f>A115</f>
        <v>0</v>
      </c>
      <c r="B417" s="8482" t="str">
        <f>"اجمالى د/3 بندر "&amp;F61</f>
        <v>اجمالى د/3 بندر مدني حكومة</v>
      </c>
      <c r="C417" s="8469"/>
      <c r="D417" s="3014" t="str">
        <f>E61</f>
        <v>الخميس</v>
      </c>
      <c r="E417" s="8469" t="str">
        <f>$C$49</f>
        <v>احمد عبد الرؤف ابو العطا عبد الرؤف</v>
      </c>
      <c r="F417" s="8469"/>
      <c r="G417" s="8476"/>
      <c r="H417" s="2395">
        <f>H66</f>
        <v>0</v>
      </c>
      <c r="I417" s="2395">
        <f t="shared" ref="I417:M417" si="164">I66</f>
        <v>0</v>
      </c>
      <c r="J417" s="2395">
        <f t="shared" si="164"/>
        <v>0</v>
      </c>
      <c r="K417" s="2395">
        <f t="shared" si="164"/>
        <v>0</v>
      </c>
      <c r="L417" s="2395">
        <f t="shared" si="164"/>
        <v>0</v>
      </c>
      <c r="M417" s="2395">
        <f t="shared" si="164"/>
        <v>0</v>
      </c>
    </row>
    <row r="418" spans="1:13" ht="45">
      <c r="A418" s="181">
        <f>A123</f>
        <v>0</v>
      </c>
      <c r="B418" s="8482" t="str">
        <f>"اجمالي د/4 بندر "&amp;F70</f>
        <v>اجمالي د/4 بندر مدني جزئي</v>
      </c>
      <c r="C418" s="8469">
        <f>C88</f>
        <v>0</v>
      </c>
      <c r="D418" s="3014" t="str">
        <f>E70</f>
        <v>الثلاثاء</v>
      </c>
      <c r="E418" s="8469" t="str">
        <f>$C$70</f>
        <v>محمود مسامح محمود عثمان</v>
      </c>
      <c r="F418" s="8469">
        <f>F88</f>
        <v>0</v>
      </c>
      <c r="G418" s="8476">
        <f>G88</f>
        <v>0</v>
      </c>
      <c r="H418" s="2395">
        <f>H75</f>
        <v>0</v>
      </c>
      <c r="I418" s="2395">
        <f t="shared" ref="I418:M418" si="165">I75</f>
        <v>0</v>
      </c>
      <c r="J418" s="2395">
        <f t="shared" si="165"/>
        <v>0</v>
      </c>
      <c r="K418" s="2395">
        <f t="shared" si="165"/>
        <v>0</v>
      </c>
      <c r="L418" s="2395">
        <f t="shared" si="165"/>
        <v>0</v>
      </c>
      <c r="M418" s="2395">
        <f t="shared" si="165"/>
        <v>0</v>
      </c>
    </row>
    <row r="419" spans="1:13" ht="35.1" customHeight="1" thickBot="1">
      <c r="A419" s="181">
        <f>A136</f>
        <v>0</v>
      </c>
      <c r="B419" s="8479" t="str">
        <f>"اجمالى د/4 بندر "&amp;F82</f>
        <v xml:space="preserve">اجمالى د/4 بندر مدني مستعجل بندر ومركز </v>
      </c>
      <c r="C419" s="8467"/>
      <c r="D419" s="3013" t="str">
        <f>E82</f>
        <v>الخميس</v>
      </c>
      <c r="E419" s="8467" t="str">
        <f>$C$70</f>
        <v>محمود مسامح محمود عثمان</v>
      </c>
      <c r="F419" s="8467"/>
      <c r="G419" s="8472"/>
      <c r="H419" s="2444">
        <f>H87</f>
        <v>0</v>
      </c>
      <c r="I419" s="2444">
        <f t="shared" ref="I419:M419" si="166">I87</f>
        <v>0</v>
      </c>
      <c r="J419" s="2444">
        <f t="shared" si="166"/>
        <v>0</v>
      </c>
      <c r="K419" s="2444">
        <f t="shared" si="166"/>
        <v>0</v>
      </c>
      <c r="L419" s="2444">
        <f t="shared" si="166"/>
        <v>0</v>
      </c>
      <c r="M419" s="2444">
        <f t="shared" si="166"/>
        <v>0</v>
      </c>
    </row>
    <row r="420" spans="1:13" ht="35.1" customHeight="1">
      <c r="A420" s="181">
        <f>A149</f>
        <v>0</v>
      </c>
      <c r="B420" s="8480" t="str">
        <f>B115</f>
        <v>اجمالى د/1 مركز مدني جزئي</v>
      </c>
      <c r="C420" s="8465"/>
      <c r="D420" s="3012" t="str">
        <f>E91</f>
        <v>الأحد</v>
      </c>
      <c r="E420" s="8465" t="str">
        <f>$C$91</f>
        <v>حازم حسن احمد ابراهيم</v>
      </c>
      <c r="F420" s="8465"/>
      <c r="G420" s="8471"/>
      <c r="H420" s="2441">
        <f>H96</f>
        <v>0</v>
      </c>
      <c r="I420" s="2441">
        <f t="shared" ref="I420:M420" si="167">I96</f>
        <v>0</v>
      </c>
      <c r="J420" s="2441">
        <f t="shared" si="167"/>
        <v>0</v>
      </c>
      <c r="K420" s="2441">
        <f t="shared" si="167"/>
        <v>0</v>
      </c>
      <c r="L420" s="2441">
        <f t="shared" si="167"/>
        <v>0</v>
      </c>
      <c r="M420" s="2441">
        <f t="shared" si="167"/>
        <v>0</v>
      </c>
    </row>
    <row r="421" spans="1:13" ht="35.1" customHeight="1">
      <c r="A421" s="181">
        <f>A175</f>
        <v>0</v>
      </c>
      <c r="B421" s="8482" t="str">
        <f>B115</f>
        <v>اجمالى د/1 مركز مدني جزئي</v>
      </c>
      <c r="C421" s="8469"/>
      <c r="D421" s="3014" t="str">
        <f>E103</f>
        <v>الأثنين</v>
      </c>
      <c r="E421" s="8469" t="str">
        <f>$C$91</f>
        <v>حازم حسن احمد ابراهيم</v>
      </c>
      <c r="F421" s="8469"/>
      <c r="G421" s="8476"/>
      <c r="H421" s="2395">
        <f>H108</f>
        <v>0</v>
      </c>
      <c r="I421" s="2395">
        <f t="shared" ref="I421:M421" si="168">I108</f>
        <v>0</v>
      </c>
      <c r="J421" s="2395">
        <f t="shared" si="168"/>
        <v>0</v>
      </c>
      <c r="K421" s="2395">
        <f t="shared" si="168"/>
        <v>0</v>
      </c>
      <c r="L421" s="2395">
        <f t="shared" si="168"/>
        <v>0</v>
      </c>
      <c r="M421" s="2395">
        <f t="shared" si="168"/>
        <v>0</v>
      </c>
    </row>
    <row r="422" spans="1:13" ht="35.1" customHeight="1">
      <c r="A422" s="181">
        <f>A183</f>
        <v>0</v>
      </c>
      <c r="B422" s="8482" t="s">
        <v>684</v>
      </c>
      <c r="C422" s="8469"/>
      <c r="D422" s="3014" t="str">
        <f>E118</f>
        <v>الأربعاء</v>
      </c>
      <c r="E422" s="8469" t="str">
        <f>$C$118</f>
        <v>عصام قرني محمود عيسي</v>
      </c>
      <c r="F422" s="8469"/>
      <c r="G422" s="8476"/>
      <c r="H422" s="2395">
        <f t="shared" ref="H422:M422" si="169">H123</f>
        <v>0</v>
      </c>
      <c r="I422" s="2395">
        <f t="shared" si="169"/>
        <v>0</v>
      </c>
      <c r="J422" s="2395">
        <f t="shared" si="169"/>
        <v>0</v>
      </c>
      <c r="K422" s="2395">
        <f t="shared" si="169"/>
        <v>0</v>
      </c>
      <c r="L422" s="2395">
        <f t="shared" si="169"/>
        <v>0</v>
      </c>
      <c r="M422" s="2395">
        <f t="shared" si="169"/>
        <v>0</v>
      </c>
    </row>
    <row r="423" spans="1:13" ht="35.1" customHeight="1" thickBot="1">
      <c r="A423" s="181">
        <f>A196</f>
        <v>0</v>
      </c>
      <c r="B423" s="8479" t="s">
        <v>685</v>
      </c>
      <c r="C423" s="8467"/>
      <c r="D423" s="3013" t="str">
        <f>E131</f>
        <v>الأربعاء</v>
      </c>
      <c r="E423" s="8467" t="str">
        <f>$C$131</f>
        <v>احمد سعيد محمد سعيد</v>
      </c>
      <c r="F423" s="8467"/>
      <c r="G423" s="8472"/>
      <c r="H423" s="2444">
        <f t="shared" ref="H423:M423" si="170">H136</f>
        <v>0</v>
      </c>
      <c r="I423" s="2444">
        <f t="shared" si="170"/>
        <v>0</v>
      </c>
      <c r="J423" s="2444">
        <f t="shared" si="170"/>
        <v>0</v>
      </c>
      <c r="K423" s="2444">
        <f t="shared" si="170"/>
        <v>0</v>
      </c>
      <c r="L423" s="2444">
        <f t="shared" si="170"/>
        <v>0</v>
      </c>
      <c r="M423" s="2444">
        <f t="shared" si="170"/>
        <v>0</v>
      </c>
    </row>
    <row r="424" spans="1:13" ht="35.1" customHeight="1">
      <c r="A424" s="181">
        <f>A222</f>
        <v>0</v>
      </c>
      <c r="B424" s="8480" t="s">
        <v>686</v>
      </c>
      <c r="C424" s="8465"/>
      <c r="D424" s="3012" t="str">
        <f>E144</f>
        <v>الأحد</v>
      </c>
      <c r="E424" s="8465" t="str">
        <f>$C$144</f>
        <v>محمد جمال نصار عبد الباقي</v>
      </c>
      <c r="F424" s="8465"/>
      <c r="G424" s="8471"/>
      <c r="H424" s="2441">
        <f t="shared" ref="H424:M424" si="171">H149</f>
        <v>0</v>
      </c>
      <c r="I424" s="2441">
        <f t="shared" si="171"/>
        <v>0</v>
      </c>
      <c r="J424" s="2441">
        <f t="shared" si="171"/>
        <v>0</v>
      </c>
      <c r="K424" s="2441">
        <f t="shared" si="171"/>
        <v>0</v>
      </c>
      <c r="L424" s="2441">
        <f t="shared" si="171"/>
        <v>0</v>
      </c>
      <c r="M424" s="2441">
        <f t="shared" si="171"/>
        <v>0</v>
      </c>
    </row>
    <row r="425" spans="1:13" ht="35.1" customHeight="1">
      <c r="A425" s="181">
        <f>A230</f>
        <v>0</v>
      </c>
      <c r="B425" s="8482" t="str">
        <f>B175</f>
        <v>اجمالي د/2 الواسطى مدني جزئي + مدني مستعجل</v>
      </c>
      <c r="C425" s="8469"/>
      <c r="D425" s="3014" t="str">
        <f>E157</f>
        <v>الأربعاء</v>
      </c>
      <c r="E425" s="8469" t="str">
        <f>$C$157</f>
        <v>احمد رافت عبد التواب عبد العزيز جاد</v>
      </c>
      <c r="F425" s="8469"/>
      <c r="G425" s="8476"/>
      <c r="H425" s="2395">
        <f t="shared" ref="H425:M425" si="172">H175</f>
        <v>0</v>
      </c>
      <c r="I425" s="2395">
        <f t="shared" si="172"/>
        <v>0</v>
      </c>
      <c r="J425" s="2395">
        <f t="shared" si="172"/>
        <v>0</v>
      </c>
      <c r="K425" s="2395">
        <f t="shared" si="172"/>
        <v>0</v>
      </c>
      <c r="L425" s="2395">
        <f t="shared" si="172"/>
        <v>0</v>
      </c>
      <c r="M425" s="2395">
        <f t="shared" si="172"/>
        <v>0</v>
      </c>
    </row>
    <row r="426" spans="1:13" ht="35.1" customHeight="1" thickBot="1">
      <c r="A426" s="181">
        <f>A256</f>
        <v>0</v>
      </c>
      <c r="B426" s="8479" t="s">
        <v>687</v>
      </c>
      <c r="C426" s="8467"/>
      <c r="D426" s="3013" t="str">
        <f>E178</f>
        <v>الثلاثاء</v>
      </c>
      <c r="E426" s="8467" t="str">
        <f>$C$178</f>
        <v>محمود سيد زكى سكر</v>
      </c>
      <c r="F426" s="8467"/>
      <c r="G426" s="8472"/>
      <c r="H426" s="2444">
        <f t="shared" ref="H426:M426" si="173">H183</f>
        <v>0</v>
      </c>
      <c r="I426" s="2444">
        <f t="shared" si="173"/>
        <v>0</v>
      </c>
      <c r="J426" s="2444">
        <f t="shared" si="173"/>
        <v>0</v>
      </c>
      <c r="K426" s="2444">
        <f t="shared" si="173"/>
        <v>0</v>
      </c>
      <c r="L426" s="2444">
        <f t="shared" si="173"/>
        <v>0</v>
      </c>
      <c r="M426" s="2444">
        <f t="shared" si="173"/>
        <v>0</v>
      </c>
    </row>
    <row r="427" spans="1:13" ht="35.1" customHeight="1">
      <c r="A427" s="181">
        <f>A264</f>
        <v>0</v>
      </c>
      <c r="B427" s="8480" t="s">
        <v>688</v>
      </c>
      <c r="C427" s="8465"/>
      <c r="D427" s="3012" t="str">
        <f>E191</f>
        <v>الأحد</v>
      </c>
      <c r="E427" s="8465" t="str">
        <f>$C$191</f>
        <v>اسلام خميس علي مجاور عمار</v>
      </c>
      <c r="F427" s="8465"/>
      <c r="G427" s="8471"/>
      <c r="H427" s="2441">
        <f t="shared" ref="H427:M427" si="174">H196</f>
        <v>0</v>
      </c>
      <c r="I427" s="2441">
        <f t="shared" si="174"/>
        <v>0</v>
      </c>
      <c r="J427" s="2441">
        <f t="shared" si="174"/>
        <v>0</v>
      </c>
      <c r="K427" s="2441">
        <f t="shared" si="174"/>
        <v>0</v>
      </c>
      <c r="L427" s="2441">
        <f t="shared" si="174"/>
        <v>0</v>
      </c>
      <c r="M427" s="2441">
        <f t="shared" si="174"/>
        <v>0</v>
      </c>
    </row>
    <row r="428" spans="1:13" ht="35.1" customHeight="1" thickBot="1">
      <c r="A428" s="181">
        <f>A290</f>
        <v>0</v>
      </c>
      <c r="B428" s="8479" t="str">
        <f>B222</f>
        <v>اجمالي د/2 ناصر مدني جزئي + مدني مستعجل</v>
      </c>
      <c r="C428" s="8467"/>
      <c r="D428" s="3013" t="str">
        <f>E204</f>
        <v>الثلاثاء</v>
      </c>
      <c r="E428" s="8467" t="str">
        <f>$C$204</f>
        <v>محمود محمد إبراهيم عبد القادر</v>
      </c>
      <c r="F428" s="8467"/>
      <c r="G428" s="8472"/>
      <c r="H428" s="2444">
        <f t="shared" ref="H428:M428" si="175">H222</f>
        <v>0</v>
      </c>
      <c r="I428" s="2444">
        <f t="shared" si="175"/>
        <v>0</v>
      </c>
      <c r="J428" s="2444">
        <f t="shared" si="175"/>
        <v>0</v>
      </c>
      <c r="K428" s="2444">
        <f t="shared" si="175"/>
        <v>0</v>
      </c>
      <c r="L428" s="2444">
        <f t="shared" si="175"/>
        <v>0</v>
      </c>
      <c r="M428" s="2444">
        <f t="shared" si="175"/>
        <v>0</v>
      </c>
    </row>
    <row r="429" spans="1:13" ht="35.1" customHeight="1">
      <c r="A429" s="181">
        <f>A298</f>
        <v>0</v>
      </c>
      <c r="B429" s="8480" t="s">
        <v>689</v>
      </c>
      <c r="C429" s="8465"/>
      <c r="D429" s="3012" t="str">
        <f>E225</f>
        <v>الأثنين</v>
      </c>
      <c r="E429" s="8465" t="str">
        <f>$C$225</f>
        <v>محمود عبد الحميد حمدي السيد منصور غيضان</v>
      </c>
      <c r="F429" s="8465"/>
      <c r="G429" s="8471"/>
      <c r="H429" s="2441">
        <f t="shared" ref="H429:M429" si="176">H230</f>
        <v>0</v>
      </c>
      <c r="I429" s="2441">
        <f t="shared" si="176"/>
        <v>0</v>
      </c>
      <c r="J429" s="2441">
        <f t="shared" si="176"/>
        <v>0</v>
      </c>
      <c r="K429" s="2441">
        <f t="shared" si="176"/>
        <v>0</v>
      </c>
      <c r="L429" s="2441">
        <f t="shared" si="176"/>
        <v>0</v>
      </c>
      <c r="M429" s="2441">
        <f t="shared" si="176"/>
        <v>0</v>
      </c>
    </row>
    <row r="430" spans="1:13" ht="35.1" customHeight="1" thickBot="1">
      <c r="A430" s="181">
        <f>A311</f>
        <v>0</v>
      </c>
      <c r="B430" s="8479" t="str">
        <f>B256</f>
        <v>اجمالي د/2 اهناسيا مدني جزئي + مدني مستعجل</v>
      </c>
      <c r="C430" s="8467"/>
      <c r="D430" s="3013" t="str">
        <f>E238</f>
        <v>الخميس</v>
      </c>
      <c r="E430" s="8467" t="str">
        <f>$C$238</f>
        <v>مصطفى عبد الفتاح سيد سعد سرور</v>
      </c>
      <c r="F430" s="8467"/>
      <c r="G430" s="8472"/>
      <c r="H430" s="2444">
        <f t="shared" ref="H430:M430" si="177">H256</f>
        <v>0</v>
      </c>
      <c r="I430" s="2444">
        <f t="shared" si="177"/>
        <v>0</v>
      </c>
      <c r="J430" s="2444">
        <f t="shared" si="177"/>
        <v>0</v>
      </c>
      <c r="K430" s="2444">
        <f t="shared" si="177"/>
        <v>0</v>
      </c>
      <c r="L430" s="2444">
        <f t="shared" si="177"/>
        <v>0</v>
      </c>
      <c r="M430" s="2444">
        <f t="shared" si="177"/>
        <v>0</v>
      </c>
    </row>
    <row r="431" spans="1:13" ht="35.1" customHeight="1">
      <c r="A431" s="181">
        <f>A324</f>
        <v>0</v>
      </c>
      <c r="B431" s="8480" t="s">
        <v>690</v>
      </c>
      <c r="C431" s="8465"/>
      <c r="D431" s="3012" t="str">
        <f>E259</f>
        <v>الأحد</v>
      </c>
      <c r="E431" s="8465" t="str">
        <f>$C$259</f>
        <v>محمد احمد شوقي عبد العظيم سيد</v>
      </c>
      <c r="F431" s="8465"/>
      <c r="G431" s="8471"/>
      <c r="H431" s="2441">
        <f t="shared" ref="H431:M431" si="178">H264</f>
        <v>0</v>
      </c>
      <c r="I431" s="2441">
        <f t="shared" si="178"/>
        <v>0</v>
      </c>
      <c r="J431" s="2441">
        <f t="shared" si="178"/>
        <v>0</v>
      </c>
      <c r="K431" s="2441">
        <f t="shared" si="178"/>
        <v>0</v>
      </c>
      <c r="L431" s="2441">
        <f t="shared" si="178"/>
        <v>0</v>
      </c>
      <c r="M431" s="2441">
        <f t="shared" si="178"/>
        <v>0</v>
      </c>
    </row>
    <row r="432" spans="1:13" ht="35.1" customHeight="1">
      <c r="A432" s="181">
        <f>A350</f>
        <v>0</v>
      </c>
      <c r="B432" s="8482" t="str">
        <f>B290</f>
        <v>إجمالي د/2 ببا مدني جزئي + مدني مستعجل</v>
      </c>
      <c r="C432" s="8469"/>
      <c r="D432" s="3014" t="str">
        <f>E272</f>
        <v>الأربعاء</v>
      </c>
      <c r="E432" s="8469" t="str">
        <f>$C$272</f>
        <v>محمد سلامة عطية السمان</v>
      </c>
      <c r="F432" s="8469"/>
      <c r="G432" s="8476"/>
      <c r="H432" s="2395">
        <f t="shared" ref="H432:M432" si="179">H290</f>
        <v>0</v>
      </c>
      <c r="I432" s="2395">
        <f t="shared" si="179"/>
        <v>0</v>
      </c>
      <c r="J432" s="2395">
        <f t="shared" si="179"/>
        <v>0</v>
      </c>
      <c r="K432" s="2395">
        <f t="shared" si="179"/>
        <v>0</v>
      </c>
      <c r="L432" s="2395">
        <f t="shared" si="179"/>
        <v>0</v>
      </c>
      <c r="M432" s="2395">
        <f t="shared" si="179"/>
        <v>0</v>
      </c>
    </row>
    <row r="433" spans="1:13" ht="35.1" customHeight="1" thickBot="1">
      <c r="A433" s="181">
        <f>A371</f>
        <v>0</v>
      </c>
      <c r="B433" s="8479" t="s">
        <v>691</v>
      </c>
      <c r="C433" s="8467"/>
      <c r="D433" s="3013" t="str">
        <f>E293</f>
        <v>الثلاثاء</v>
      </c>
      <c r="E433" s="8467" t="str">
        <f>$C$293</f>
        <v>مصطفى محمد سيد محمد عطوة</v>
      </c>
      <c r="F433" s="8467"/>
      <c r="G433" s="8472"/>
      <c r="H433" s="2444">
        <f t="shared" ref="H433:M433" si="180">H298</f>
        <v>0</v>
      </c>
      <c r="I433" s="2444">
        <f t="shared" si="180"/>
        <v>0</v>
      </c>
      <c r="J433" s="2444">
        <f t="shared" si="180"/>
        <v>0</v>
      </c>
      <c r="K433" s="2444">
        <f t="shared" si="180"/>
        <v>0</v>
      </c>
      <c r="L433" s="2444">
        <f t="shared" si="180"/>
        <v>0</v>
      </c>
      <c r="M433" s="2444">
        <f t="shared" si="180"/>
        <v>0</v>
      </c>
    </row>
    <row r="434" spans="1:13" ht="35.1" customHeight="1">
      <c r="A434" s="181"/>
      <c r="B434" s="8480" t="s">
        <v>692</v>
      </c>
      <c r="C434" s="8465"/>
      <c r="D434" s="3012" t="str">
        <f>E306</f>
        <v>الأثنين</v>
      </c>
      <c r="E434" s="8465" t="str">
        <f>$C$306</f>
        <v>مصطفى عمر صالح حسين</v>
      </c>
      <c r="F434" s="8465"/>
      <c r="G434" s="8471"/>
      <c r="H434" s="2441">
        <f t="shared" ref="H434:M434" si="181">H311</f>
        <v>0</v>
      </c>
      <c r="I434" s="2441">
        <f t="shared" si="181"/>
        <v>0</v>
      </c>
      <c r="J434" s="2441">
        <f t="shared" si="181"/>
        <v>0</v>
      </c>
      <c r="K434" s="2441">
        <f t="shared" si="181"/>
        <v>0</v>
      </c>
      <c r="L434" s="2441">
        <f t="shared" si="181"/>
        <v>0</v>
      </c>
      <c r="M434" s="2441">
        <f t="shared" si="181"/>
        <v>0</v>
      </c>
    </row>
    <row r="435" spans="1:13" ht="35.1" customHeight="1">
      <c r="A435" s="181"/>
      <c r="B435" s="8482" t="s">
        <v>693</v>
      </c>
      <c r="C435" s="8469"/>
      <c r="D435" s="3014" t="str">
        <f>E319</f>
        <v>السبت</v>
      </c>
      <c r="E435" s="8469" t="str">
        <f>$C$319</f>
        <v>حسام عمر توفيق عبد الغني</v>
      </c>
      <c r="F435" s="8469"/>
      <c r="G435" s="8476"/>
      <c r="H435" s="2395">
        <f t="shared" ref="H435:M435" si="182">H324</f>
        <v>0</v>
      </c>
      <c r="I435" s="2395">
        <f t="shared" si="182"/>
        <v>0</v>
      </c>
      <c r="J435" s="2395">
        <f t="shared" si="182"/>
        <v>0</v>
      </c>
      <c r="K435" s="2395">
        <f t="shared" si="182"/>
        <v>0</v>
      </c>
      <c r="L435" s="2395">
        <f t="shared" si="182"/>
        <v>0</v>
      </c>
      <c r="M435" s="2395">
        <f t="shared" si="182"/>
        <v>0</v>
      </c>
    </row>
    <row r="436" spans="1:13" ht="35.1" customHeight="1" thickBot="1">
      <c r="A436" s="181"/>
      <c r="B436" s="8479" t="str">
        <f>B350</f>
        <v>إجمالى د/3 الفشن مدني جزئي + مدني مستعجل</v>
      </c>
      <c r="C436" s="8467"/>
      <c r="D436" s="3013" t="str">
        <f>E332</f>
        <v>الأربعاء</v>
      </c>
      <c r="E436" s="8467" t="str">
        <f>$C$332</f>
        <v>احمد عادل احمد عيسي</v>
      </c>
      <c r="F436" s="8467"/>
      <c r="G436" s="8472"/>
      <c r="H436" s="2444">
        <f t="shared" ref="H436:M436" si="183">H350</f>
        <v>0</v>
      </c>
      <c r="I436" s="2444">
        <f t="shared" si="183"/>
        <v>0</v>
      </c>
      <c r="J436" s="2444">
        <f t="shared" si="183"/>
        <v>0</v>
      </c>
      <c r="K436" s="2444">
        <f t="shared" si="183"/>
        <v>0</v>
      </c>
      <c r="L436" s="2444">
        <f t="shared" si="183"/>
        <v>0</v>
      </c>
      <c r="M436" s="2444">
        <f t="shared" si="183"/>
        <v>0</v>
      </c>
    </row>
    <row r="437" spans="1:13" ht="35.1" customHeight="1">
      <c r="A437" s="181"/>
      <c r="B437" s="8483" t="str">
        <f>B371</f>
        <v>إجمالي د/1 سمسطا مدني جزئي + مدني مستعجل</v>
      </c>
      <c r="C437" s="8474"/>
      <c r="D437" s="3020" t="str">
        <f>E353</f>
        <v>الأثنين</v>
      </c>
      <c r="E437" s="8474" t="str">
        <f>$C$353</f>
        <v>احمد عصام ابراهيم على</v>
      </c>
      <c r="F437" s="8474"/>
      <c r="G437" s="8475"/>
      <c r="H437" s="2430">
        <f t="shared" ref="H437:M437" si="184">H371</f>
        <v>0</v>
      </c>
      <c r="I437" s="2430">
        <f t="shared" si="184"/>
        <v>0</v>
      </c>
      <c r="J437" s="2430">
        <f t="shared" si="184"/>
        <v>0</v>
      </c>
      <c r="K437" s="2430">
        <f t="shared" si="184"/>
        <v>0</v>
      </c>
      <c r="L437" s="2430">
        <f t="shared" si="184"/>
        <v>0</v>
      </c>
      <c r="M437" s="2430">
        <f t="shared" si="184"/>
        <v>0</v>
      </c>
    </row>
    <row r="438" spans="1:13" ht="35.1" customHeight="1" thickBot="1">
      <c r="A438" s="181">
        <f>A379</f>
        <v>0</v>
      </c>
      <c r="B438" s="8479" t="s">
        <v>694</v>
      </c>
      <c r="C438" s="8467"/>
      <c r="D438" s="3013" t="str">
        <f>E374</f>
        <v>الخميس</v>
      </c>
      <c r="E438" s="8467" t="str">
        <f>$C$374</f>
        <v>محمد حافظ عباس امين</v>
      </c>
      <c r="F438" s="8467"/>
      <c r="G438" s="8472"/>
      <c r="H438" s="2444">
        <f t="shared" ref="H438:M438" si="185">H379</f>
        <v>0</v>
      </c>
      <c r="I438" s="2444">
        <f t="shared" si="185"/>
        <v>0</v>
      </c>
      <c r="J438" s="2444">
        <f t="shared" si="185"/>
        <v>0</v>
      </c>
      <c r="K438" s="2444">
        <f t="shared" si="185"/>
        <v>0</v>
      </c>
      <c r="L438" s="2444">
        <f t="shared" si="185"/>
        <v>0</v>
      </c>
      <c r="M438" s="2444">
        <f t="shared" si="185"/>
        <v>0</v>
      </c>
    </row>
    <row r="439" spans="1:13" ht="35.1" customHeight="1">
      <c r="A439" s="181"/>
      <c r="B439" s="8473" t="s">
        <v>695</v>
      </c>
      <c r="C439" s="8473"/>
      <c r="D439" s="8473"/>
      <c r="E439" s="8473"/>
      <c r="F439" s="8473"/>
      <c r="G439" s="8473"/>
      <c r="H439" s="2066">
        <f t="shared" ref="H439" si="186">SUM(H413:H438)</f>
        <v>0</v>
      </c>
      <c r="I439" s="2066">
        <f t="shared" ref="I439" si="187">SUM(I413:I438)</f>
        <v>0</v>
      </c>
      <c r="J439" s="2066">
        <f t="shared" ref="J439" si="188">SUM(J413:J438)</f>
        <v>0</v>
      </c>
      <c r="K439" s="2066">
        <f t="shared" ref="K439" si="189">SUM(K413:K438)</f>
        <v>0</v>
      </c>
      <c r="L439" s="2066">
        <f t="shared" ref="L439" si="190">SUM(L413:L438)</f>
        <v>0</v>
      </c>
      <c r="M439" s="2066">
        <f t="shared" ref="M439" si="191">SUM(M413:M438)</f>
        <v>0</v>
      </c>
    </row>
    <row r="440" spans="1:13" ht="35.1" customHeight="1">
      <c r="A440" s="181"/>
      <c r="B440" s="180"/>
      <c r="C440" s="180"/>
      <c r="D440" s="180"/>
      <c r="E440" s="180"/>
      <c r="F440" s="232"/>
      <c r="G440" s="183"/>
      <c r="H440" s="2066"/>
      <c r="I440" s="2066"/>
      <c r="J440" s="2066"/>
      <c r="K440" s="2066"/>
      <c r="L440" s="2066"/>
      <c r="M440" s="2066"/>
    </row>
    <row r="441" spans="1:13" ht="35.1" customHeight="1" thickBot="1">
      <c r="A441" s="181"/>
      <c r="B441" s="180"/>
      <c r="C441" s="180"/>
      <c r="D441" s="180"/>
      <c r="E441" s="180"/>
      <c r="F441" s="232"/>
      <c r="G441" s="183"/>
      <c r="H441" s="2066"/>
      <c r="I441" s="2066"/>
      <c r="J441" s="2066"/>
      <c r="K441" s="2066"/>
      <c r="L441" s="2066"/>
      <c r="M441" s="2066"/>
    </row>
    <row r="442" spans="1:13" ht="35.1" customHeight="1" thickBot="1">
      <c r="A442" s="181"/>
      <c r="B442" s="3108"/>
      <c r="C442" s="3109"/>
      <c r="D442" s="3109"/>
      <c r="E442" s="3109"/>
      <c r="F442" s="3110"/>
      <c r="G442" s="3111" t="s">
        <v>696</v>
      </c>
      <c r="H442" s="2067"/>
      <c r="I442" s="2067"/>
      <c r="J442" s="2067"/>
      <c r="K442" s="2067"/>
      <c r="L442" s="2067"/>
      <c r="M442" s="2068"/>
    </row>
    <row r="443" spans="1:13" ht="35.1" customHeight="1" thickBot="1">
      <c r="A443" s="181"/>
      <c r="B443" s="180"/>
      <c r="C443" s="180"/>
      <c r="D443" s="180"/>
      <c r="E443" s="180"/>
      <c r="F443" s="232"/>
      <c r="G443" s="183"/>
      <c r="H443" s="2066"/>
      <c r="I443" s="2066"/>
      <c r="J443" s="2066"/>
      <c r="K443" s="2066"/>
      <c r="L443" s="2066"/>
      <c r="M443" s="2066"/>
    </row>
    <row r="444" spans="1:13" ht="35.1" customHeight="1">
      <c r="A444" s="181">
        <f>A34</f>
        <v>0</v>
      </c>
      <c r="B444" s="8640" t="str">
        <f>B34</f>
        <v>اجمالى د/1 بندر صحة التوقيع</v>
      </c>
      <c r="C444" s="8641"/>
      <c r="D444" s="3019" t="str">
        <f>E9</f>
        <v>الأحد</v>
      </c>
      <c r="E444" s="8465" t="str">
        <f>$C$9</f>
        <v>احمد عبد العزيز فكرى عبد العزيز</v>
      </c>
      <c r="F444" s="8465"/>
      <c r="G444" s="8471"/>
      <c r="H444" s="2435">
        <f>H20</f>
        <v>0</v>
      </c>
      <c r="I444" s="2435">
        <f t="shared" ref="I444:M444" si="192">I20</f>
        <v>0</v>
      </c>
      <c r="J444" s="2435">
        <f t="shared" si="192"/>
        <v>0</v>
      </c>
      <c r="K444" s="2435">
        <f t="shared" si="192"/>
        <v>0</v>
      </c>
      <c r="L444" s="2435">
        <f t="shared" si="192"/>
        <v>0</v>
      </c>
      <c r="M444" s="2435">
        <f t="shared" si="192"/>
        <v>0</v>
      </c>
    </row>
    <row r="445" spans="1:13" ht="35.1" customHeight="1">
      <c r="A445" s="181">
        <f>A47</f>
        <v>0</v>
      </c>
      <c r="B445" s="8482" t="str">
        <f>B34</f>
        <v>اجمالى د/1 بندر صحة التوقيع</v>
      </c>
      <c r="C445" s="8469"/>
      <c r="D445" s="3014" t="str">
        <f>E21</f>
        <v>الأثنين</v>
      </c>
      <c r="E445" s="8469" t="str">
        <f>$C$9</f>
        <v>احمد عبد العزيز فكرى عبد العزيز</v>
      </c>
      <c r="F445" s="8469"/>
      <c r="G445" s="8476"/>
      <c r="H445" s="2431">
        <f>H32</f>
        <v>0</v>
      </c>
      <c r="I445" s="2431">
        <f t="shared" ref="I445:M445" si="193">I32</f>
        <v>0</v>
      </c>
      <c r="J445" s="2431">
        <f t="shared" si="193"/>
        <v>0</v>
      </c>
      <c r="K445" s="2431">
        <f t="shared" si="193"/>
        <v>0</v>
      </c>
      <c r="L445" s="2431">
        <f t="shared" si="193"/>
        <v>0</v>
      </c>
      <c r="M445" s="2431">
        <f t="shared" si="193"/>
        <v>0</v>
      </c>
    </row>
    <row r="446" spans="1:13" ht="35.1" customHeight="1">
      <c r="A446" s="181">
        <f>A68</f>
        <v>0</v>
      </c>
      <c r="B446" s="8482" t="s">
        <v>697</v>
      </c>
      <c r="C446" s="8469"/>
      <c r="D446" s="3014" t="str">
        <f>E36</f>
        <v>الأحد</v>
      </c>
      <c r="E446" s="8469" t="str">
        <f>$C$36</f>
        <v>احمد محمد عبد القوي حسين</v>
      </c>
      <c r="F446" s="8469">
        <f>F68</f>
        <v>0</v>
      </c>
      <c r="G446" s="8476">
        <f>G68</f>
        <v>0</v>
      </c>
      <c r="H446" s="2431">
        <f t="shared" ref="H446:M446" si="194">H47</f>
        <v>0</v>
      </c>
      <c r="I446" s="2431">
        <f t="shared" si="194"/>
        <v>0</v>
      </c>
      <c r="J446" s="2431">
        <f t="shared" si="194"/>
        <v>0</v>
      </c>
      <c r="K446" s="2431">
        <f t="shared" si="194"/>
        <v>0</v>
      </c>
      <c r="L446" s="2431">
        <f t="shared" si="194"/>
        <v>0</v>
      </c>
      <c r="M446" s="2431">
        <f t="shared" si="194"/>
        <v>0</v>
      </c>
    </row>
    <row r="447" spans="1:13" ht="35.1" customHeight="1">
      <c r="A447" s="181">
        <f>A89</f>
        <v>0</v>
      </c>
      <c r="B447" s="8482" t="str">
        <f>B68</f>
        <v>اجمالى د/3 بندر صحة التوقيع</v>
      </c>
      <c r="C447" s="8469"/>
      <c r="D447" s="3014" t="str">
        <f>E49</f>
        <v>الأربعاء</v>
      </c>
      <c r="E447" s="8469" t="str">
        <f>$C$49</f>
        <v>احمد عبد الرؤف ابو العطا عبد الرؤف</v>
      </c>
      <c r="F447" s="8469">
        <f>F94</f>
        <v>0</v>
      </c>
      <c r="G447" s="8476" t="str">
        <f>G94</f>
        <v>2025.</v>
      </c>
      <c r="H447" s="2431">
        <f t="shared" ref="H447:M447" si="195">H68</f>
        <v>0</v>
      </c>
      <c r="I447" s="2431">
        <f t="shared" si="195"/>
        <v>0</v>
      </c>
      <c r="J447" s="2431">
        <f t="shared" si="195"/>
        <v>0</v>
      </c>
      <c r="K447" s="2431">
        <f t="shared" si="195"/>
        <v>0</v>
      </c>
      <c r="L447" s="2431">
        <f t="shared" si="195"/>
        <v>0</v>
      </c>
      <c r="M447" s="2431">
        <f t="shared" si="195"/>
        <v>0</v>
      </c>
    </row>
    <row r="448" spans="1:13" ht="35.1" customHeight="1" thickBot="1">
      <c r="A448" s="181">
        <f>A116</f>
        <v>0</v>
      </c>
      <c r="B448" s="8479" t="str">
        <f>B89</f>
        <v>اجمالى د/4 بندر صحة التوقيع</v>
      </c>
      <c r="C448" s="8467"/>
      <c r="D448" s="3013" t="str">
        <f>E70</f>
        <v>الثلاثاء</v>
      </c>
      <c r="E448" s="8467" t="str">
        <f>$C$70</f>
        <v>محمود مسامح محمود عثمان</v>
      </c>
      <c r="F448" s="8467">
        <f>F115</f>
        <v>0</v>
      </c>
      <c r="G448" s="8472">
        <f>G115</f>
        <v>0</v>
      </c>
      <c r="H448" s="2420">
        <f t="shared" ref="H448:M448" si="196">H89</f>
        <v>0</v>
      </c>
      <c r="I448" s="2420">
        <f t="shared" si="196"/>
        <v>0</v>
      </c>
      <c r="J448" s="2420">
        <f t="shared" si="196"/>
        <v>0</v>
      </c>
      <c r="K448" s="2420">
        <f t="shared" si="196"/>
        <v>0</v>
      </c>
      <c r="L448" s="2420">
        <f t="shared" si="196"/>
        <v>0</v>
      </c>
      <c r="M448" s="2420">
        <f t="shared" si="196"/>
        <v>0</v>
      </c>
    </row>
    <row r="449" spans="1:13" ht="35.1" customHeight="1">
      <c r="A449" s="181">
        <f>A129</f>
        <v>0</v>
      </c>
      <c r="B449" s="8480" t="str">
        <f>B116</f>
        <v>اجمالى د/1 مركز صحة التوقيع</v>
      </c>
      <c r="C449" s="8465"/>
      <c r="D449" s="3012" t="str">
        <f>E91</f>
        <v>الأحد</v>
      </c>
      <c r="E449" s="8465" t="str">
        <f>$C$91</f>
        <v>حازم حسن احمد ابراهيم</v>
      </c>
      <c r="F449" s="8465"/>
      <c r="G449" s="8471"/>
      <c r="H449" s="2435">
        <f>H102</f>
        <v>0</v>
      </c>
      <c r="I449" s="2435">
        <f t="shared" ref="I449:M449" si="197">I102</f>
        <v>0</v>
      </c>
      <c r="J449" s="2435">
        <f t="shared" si="197"/>
        <v>0</v>
      </c>
      <c r="K449" s="2435">
        <f t="shared" si="197"/>
        <v>0</v>
      </c>
      <c r="L449" s="2435">
        <f t="shared" si="197"/>
        <v>0</v>
      </c>
      <c r="M449" s="2435">
        <f t="shared" si="197"/>
        <v>0</v>
      </c>
    </row>
    <row r="450" spans="1:13" ht="35.1" customHeight="1">
      <c r="A450" s="181">
        <f>A142</f>
        <v>0</v>
      </c>
      <c r="B450" s="8483" t="str">
        <f>B116</f>
        <v>اجمالى د/1 مركز صحة التوقيع</v>
      </c>
      <c r="C450" s="8474"/>
      <c r="D450" s="3020" t="str">
        <f>E103</f>
        <v>الأثنين</v>
      </c>
      <c r="E450" s="8469" t="str">
        <f>$C$91</f>
        <v>حازم حسن احمد ابراهيم</v>
      </c>
      <c r="F450" s="8469"/>
      <c r="G450" s="8476"/>
      <c r="H450" s="2431">
        <f>H114</f>
        <v>0</v>
      </c>
      <c r="I450" s="2431">
        <f t="shared" ref="I450:M450" si="198">I114</f>
        <v>0</v>
      </c>
      <c r="J450" s="2431">
        <f t="shared" si="198"/>
        <v>0</v>
      </c>
      <c r="K450" s="2431">
        <f t="shared" si="198"/>
        <v>0</v>
      </c>
      <c r="L450" s="2431">
        <f t="shared" si="198"/>
        <v>0</v>
      </c>
      <c r="M450" s="2431">
        <f t="shared" si="198"/>
        <v>0</v>
      </c>
    </row>
    <row r="451" spans="1:13" ht="35.1" customHeight="1">
      <c r="A451" s="181">
        <f>A155</f>
        <v>0</v>
      </c>
      <c r="B451" s="8482" t="s">
        <v>698</v>
      </c>
      <c r="C451" s="8469"/>
      <c r="D451" s="3014" t="str">
        <f>E118</f>
        <v>الأربعاء</v>
      </c>
      <c r="E451" s="8469" t="str">
        <f>$C$118</f>
        <v>عصام قرني محمود عيسي</v>
      </c>
      <c r="F451" s="8469"/>
      <c r="G451" s="8476"/>
      <c r="H451" s="2431">
        <f t="shared" ref="H451:M451" si="199">H129</f>
        <v>0</v>
      </c>
      <c r="I451" s="2431">
        <f t="shared" si="199"/>
        <v>0</v>
      </c>
      <c r="J451" s="2431">
        <f t="shared" si="199"/>
        <v>0</v>
      </c>
      <c r="K451" s="2431">
        <f t="shared" si="199"/>
        <v>0</v>
      </c>
      <c r="L451" s="2431">
        <f t="shared" si="199"/>
        <v>0</v>
      </c>
      <c r="M451" s="2431">
        <f t="shared" si="199"/>
        <v>0</v>
      </c>
    </row>
    <row r="452" spans="1:13" ht="35.1" customHeight="1" thickBot="1">
      <c r="A452" s="181">
        <f>A176</f>
        <v>0</v>
      </c>
      <c r="B452" s="8479" t="s">
        <v>699</v>
      </c>
      <c r="C452" s="8467"/>
      <c r="D452" s="3013" t="str">
        <f>E131</f>
        <v>الأربعاء</v>
      </c>
      <c r="E452" s="8467" t="str">
        <f>$C$131</f>
        <v>احمد سعيد محمد سعيد</v>
      </c>
      <c r="F452" s="8467"/>
      <c r="G452" s="8472"/>
      <c r="H452" s="2420">
        <f t="shared" ref="H452:M452" si="200">H142</f>
        <v>0</v>
      </c>
      <c r="I452" s="2420">
        <f t="shared" si="200"/>
        <v>0</v>
      </c>
      <c r="J452" s="2420">
        <f t="shared" si="200"/>
        <v>0</v>
      </c>
      <c r="K452" s="2420">
        <f t="shared" si="200"/>
        <v>0</v>
      </c>
      <c r="L452" s="2420">
        <f t="shared" si="200"/>
        <v>0</v>
      </c>
      <c r="M452" s="2420">
        <f t="shared" si="200"/>
        <v>0</v>
      </c>
    </row>
    <row r="453" spans="1:13" ht="35.1" customHeight="1">
      <c r="A453" s="181">
        <f>A189</f>
        <v>0</v>
      </c>
      <c r="B453" s="8483" t="s">
        <v>700</v>
      </c>
      <c r="C453" s="8474"/>
      <c r="D453" s="3020" t="str">
        <f>E144</f>
        <v>الأحد</v>
      </c>
      <c r="E453" s="8474" t="str">
        <f>$C$144</f>
        <v>محمد جمال نصار عبد الباقي</v>
      </c>
      <c r="F453" s="8474"/>
      <c r="G453" s="8475"/>
      <c r="H453" s="2424">
        <f t="shared" ref="H453:M453" si="201">H155</f>
        <v>0</v>
      </c>
      <c r="I453" s="2424">
        <f t="shared" si="201"/>
        <v>0</v>
      </c>
      <c r="J453" s="2424">
        <f t="shared" si="201"/>
        <v>0</v>
      </c>
      <c r="K453" s="2424">
        <f t="shared" si="201"/>
        <v>0</v>
      </c>
      <c r="L453" s="2424">
        <f t="shared" si="201"/>
        <v>0</v>
      </c>
      <c r="M453" s="2424">
        <f t="shared" si="201"/>
        <v>0</v>
      </c>
    </row>
    <row r="454" spans="1:13" ht="35.1" customHeight="1">
      <c r="A454" s="181">
        <f>A202</f>
        <v>0</v>
      </c>
      <c r="B454" s="8482" t="str">
        <f>B176</f>
        <v>اجمالي د/2 الواسطى صحة التوقيع</v>
      </c>
      <c r="C454" s="8469"/>
      <c r="D454" s="3014" t="str">
        <f>E157</f>
        <v>الأربعاء</v>
      </c>
      <c r="E454" s="8469" t="str">
        <f>$C$157</f>
        <v>احمد رافت عبد التواب عبد العزيز جاد</v>
      </c>
      <c r="F454" s="8469"/>
      <c r="G454" s="8476"/>
      <c r="H454" s="2431">
        <f t="shared" ref="H454:M454" si="202">H176</f>
        <v>0</v>
      </c>
      <c r="I454" s="2431">
        <f t="shared" si="202"/>
        <v>0</v>
      </c>
      <c r="J454" s="2431">
        <f t="shared" si="202"/>
        <v>0</v>
      </c>
      <c r="K454" s="2431">
        <f t="shared" si="202"/>
        <v>0</v>
      </c>
      <c r="L454" s="2431">
        <f t="shared" si="202"/>
        <v>0</v>
      </c>
      <c r="M454" s="2431">
        <f t="shared" si="202"/>
        <v>0</v>
      </c>
    </row>
    <row r="455" spans="1:13" ht="35.1" customHeight="1" thickBot="1">
      <c r="A455" s="181">
        <f>A223</f>
        <v>0</v>
      </c>
      <c r="B455" s="8481" t="s">
        <v>701</v>
      </c>
      <c r="C455" s="8477"/>
      <c r="D455" s="3027" t="str">
        <f>E178</f>
        <v>الثلاثاء</v>
      </c>
      <c r="E455" s="8477" t="str">
        <f>$C$178</f>
        <v>محمود سيد زكى سكر</v>
      </c>
      <c r="F455" s="8477"/>
      <c r="G455" s="8478"/>
      <c r="H455" s="2459">
        <f t="shared" ref="H455:M455" si="203">H189</f>
        <v>0</v>
      </c>
      <c r="I455" s="2459">
        <f t="shared" si="203"/>
        <v>0</v>
      </c>
      <c r="J455" s="2459">
        <f t="shared" si="203"/>
        <v>0</v>
      </c>
      <c r="K455" s="2459">
        <f t="shared" si="203"/>
        <v>0</v>
      </c>
      <c r="L455" s="2459">
        <f t="shared" si="203"/>
        <v>0</v>
      </c>
      <c r="M455" s="2459">
        <f t="shared" si="203"/>
        <v>0</v>
      </c>
    </row>
    <row r="456" spans="1:13" ht="35.1" customHeight="1">
      <c r="A456" s="181">
        <f>A236</f>
        <v>0</v>
      </c>
      <c r="B456" s="8480" t="s">
        <v>702</v>
      </c>
      <c r="C456" s="8465"/>
      <c r="D456" s="3012" t="str">
        <f>E191</f>
        <v>الأحد</v>
      </c>
      <c r="E456" s="8465" t="str">
        <f>$C$191</f>
        <v>اسلام خميس علي مجاور عمار</v>
      </c>
      <c r="F456" s="8465"/>
      <c r="G456" s="8471"/>
      <c r="H456" s="2435">
        <f t="shared" ref="H456:M456" si="204">H202</f>
        <v>0</v>
      </c>
      <c r="I456" s="2435">
        <f t="shared" si="204"/>
        <v>0</v>
      </c>
      <c r="J456" s="2435">
        <f t="shared" si="204"/>
        <v>0</v>
      </c>
      <c r="K456" s="2435">
        <f t="shared" si="204"/>
        <v>0</v>
      </c>
      <c r="L456" s="2435">
        <f t="shared" si="204"/>
        <v>0</v>
      </c>
      <c r="M456" s="2435">
        <f t="shared" si="204"/>
        <v>0</v>
      </c>
    </row>
    <row r="457" spans="1:13" ht="35.1" customHeight="1" thickBot="1">
      <c r="A457" s="181">
        <f>A257</f>
        <v>0</v>
      </c>
      <c r="B457" s="8479" t="str">
        <f>B223</f>
        <v>اجمالي د/2 ناصر صحة التوقيع</v>
      </c>
      <c r="C457" s="8467"/>
      <c r="D457" s="3013" t="str">
        <f>E204</f>
        <v>الثلاثاء</v>
      </c>
      <c r="E457" s="8467" t="str">
        <f>$C$204</f>
        <v>محمود محمد إبراهيم عبد القادر</v>
      </c>
      <c r="F457" s="8467"/>
      <c r="G457" s="8472"/>
      <c r="H457" s="2420">
        <f t="shared" ref="H457:M457" si="205">H223</f>
        <v>0</v>
      </c>
      <c r="I457" s="2420">
        <f t="shared" si="205"/>
        <v>0</v>
      </c>
      <c r="J457" s="2420">
        <f t="shared" si="205"/>
        <v>0</v>
      </c>
      <c r="K457" s="2420">
        <f t="shared" si="205"/>
        <v>0</v>
      </c>
      <c r="L457" s="2420">
        <f t="shared" si="205"/>
        <v>0</v>
      </c>
      <c r="M457" s="2420">
        <f t="shared" si="205"/>
        <v>0</v>
      </c>
    </row>
    <row r="458" spans="1:13" ht="35.1" customHeight="1">
      <c r="A458" s="181">
        <f>A270</f>
        <v>0</v>
      </c>
      <c r="B458" s="8483" t="s">
        <v>703</v>
      </c>
      <c r="C458" s="8474"/>
      <c r="D458" s="3020" t="str">
        <f>E225</f>
        <v>الأثنين</v>
      </c>
      <c r="E458" s="8474" t="str">
        <f>$C$225</f>
        <v>محمود عبد الحميد حمدي السيد منصور غيضان</v>
      </c>
      <c r="F458" s="8474"/>
      <c r="G458" s="8475"/>
      <c r="H458" s="2424">
        <f t="shared" ref="H458:M458" si="206">H236</f>
        <v>0</v>
      </c>
      <c r="I458" s="2424">
        <f t="shared" si="206"/>
        <v>0</v>
      </c>
      <c r="J458" s="2424">
        <f t="shared" si="206"/>
        <v>0</v>
      </c>
      <c r="K458" s="2424">
        <f t="shared" si="206"/>
        <v>0</v>
      </c>
      <c r="L458" s="2424">
        <f t="shared" si="206"/>
        <v>0</v>
      </c>
      <c r="M458" s="2424">
        <f t="shared" si="206"/>
        <v>0</v>
      </c>
    </row>
    <row r="459" spans="1:13" ht="35.1" customHeight="1" thickBot="1">
      <c r="A459" s="181">
        <f>A291</f>
        <v>0</v>
      </c>
      <c r="B459" s="8481" t="str">
        <f>B257</f>
        <v>اجمالي د/2 اهناسيا صحة التوقيع</v>
      </c>
      <c r="C459" s="8477"/>
      <c r="D459" s="3027" t="str">
        <f>E238</f>
        <v>الخميس</v>
      </c>
      <c r="E459" s="8477" t="str">
        <f>$C$238</f>
        <v>مصطفى عبد الفتاح سيد سعد سرور</v>
      </c>
      <c r="F459" s="8477"/>
      <c r="G459" s="8478"/>
      <c r="H459" s="2459">
        <f t="shared" ref="H459:M459" si="207">H257</f>
        <v>0</v>
      </c>
      <c r="I459" s="2459">
        <f t="shared" si="207"/>
        <v>0</v>
      </c>
      <c r="J459" s="2459">
        <f t="shared" si="207"/>
        <v>0</v>
      </c>
      <c r="K459" s="2459">
        <f t="shared" si="207"/>
        <v>0</v>
      </c>
      <c r="L459" s="2459">
        <f t="shared" si="207"/>
        <v>0</v>
      </c>
      <c r="M459" s="2459">
        <f t="shared" si="207"/>
        <v>0</v>
      </c>
    </row>
    <row r="460" spans="1:13" ht="35.1" customHeight="1">
      <c r="A460" s="181">
        <f>A304</f>
        <v>0</v>
      </c>
      <c r="B460" s="8480" t="s">
        <v>704</v>
      </c>
      <c r="C460" s="8465"/>
      <c r="D460" s="3012" t="str">
        <f>E259</f>
        <v>الأحد</v>
      </c>
      <c r="E460" s="8465" t="str">
        <f>$C$259</f>
        <v>محمد احمد شوقي عبد العظيم سيد</v>
      </c>
      <c r="F460" s="8465"/>
      <c r="G460" s="8471"/>
      <c r="H460" s="2435">
        <f t="shared" ref="H460:M460" si="208">H270</f>
        <v>0</v>
      </c>
      <c r="I460" s="2435">
        <f t="shared" si="208"/>
        <v>0</v>
      </c>
      <c r="J460" s="2435">
        <f t="shared" si="208"/>
        <v>0</v>
      </c>
      <c r="K460" s="2435">
        <f t="shared" si="208"/>
        <v>0</v>
      </c>
      <c r="L460" s="2435">
        <f t="shared" si="208"/>
        <v>0</v>
      </c>
      <c r="M460" s="2435">
        <f t="shared" si="208"/>
        <v>0</v>
      </c>
    </row>
    <row r="461" spans="1:13" ht="35.1" customHeight="1">
      <c r="A461" s="181">
        <f>A317</f>
        <v>0</v>
      </c>
      <c r="B461" s="8482" t="str">
        <f>B291</f>
        <v>إجمالي د/2 ببا صحة التوقيع</v>
      </c>
      <c r="C461" s="8469"/>
      <c r="D461" s="3014" t="str">
        <f>E272</f>
        <v>الأربعاء</v>
      </c>
      <c r="E461" s="8469" t="str">
        <f>$C$272</f>
        <v>محمد سلامة عطية السمان</v>
      </c>
      <c r="F461" s="8469"/>
      <c r="G461" s="8476"/>
      <c r="H461" s="2431">
        <f t="shared" ref="H461:M461" si="209">H291</f>
        <v>0</v>
      </c>
      <c r="I461" s="2431">
        <f t="shared" si="209"/>
        <v>0</v>
      </c>
      <c r="J461" s="2431">
        <f t="shared" si="209"/>
        <v>0</v>
      </c>
      <c r="K461" s="2431">
        <f t="shared" si="209"/>
        <v>0</v>
      </c>
      <c r="L461" s="2431">
        <f t="shared" si="209"/>
        <v>0</v>
      </c>
      <c r="M461" s="2431">
        <f t="shared" si="209"/>
        <v>0</v>
      </c>
    </row>
    <row r="462" spans="1:13" ht="35.1" customHeight="1" thickBot="1">
      <c r="A462" s="181">
        <f>A330</f>
        <v>0</v>
      </c>
      <c r="B462" s="8479" t="s">
        <v>705</v>
      </c>
      <c r="C462" s="8467"/>
      <c r="D462" s="3013" t="str">
        <f>E293</f>
        <v>الثلاثاء</v>
      </c>
      <c r="E462" s="8467" t="str">
        <f>$C$293</f>
        <v>مصطفى محمد سيد محمد عطوة</v>
      </c>
      <c r="F462" s="8467"/>
      <c r="G462" s="8472"/>
      <c r="H462" s="2420">
        <f t="shared" ref="H462:M462" si="210">H304</f>
        <v>0</v>
      </c>
      <c r="I462" s="2420">
        <f t="shared" si="210"/>
        <v>0</v>
      </c>
      <c r="J462" s="2420">
        <f t="shared" si="210"/>
        <v>0</v>
      </c>
      <c r="K462" s="2420">
        <f t="shared" si="210"/>
        <v>0</v>
      </c>
      <c r="L462" s="2420">
        <f t="shared" si="210"/>
        <v>0</v>
      </c>
      <c r="M462" s="2420">
        <f t="shared" si="210"/>
        <v>0</v>
      </c>
    </row>
    <row r="463" spans="1:13" ht="35.1" customHeight="1">
      <c r="A463" s="181">
        <f>A351</f>
        <v>0</v>
      </c>
      <c r="B463" s="8483" t="s">
        <v>706</v>
      </c>
      <c r="C463" s="8474"/>
      <c r="D463" s="3020" t="str">
        <f>E306</f>
        <v>الأثنين</v>
      </c>
      <c r="E463" s="8474" t="str">
        <f>$C$306</f>
        <v>مصطفى عمر صالح حسين</v>
      </c>
      <c r="F463" s="8474"/>
      <c r="G463" s="8475"/>
      <c r="H463" s="2424">
        <f t="shared" ref="H463:M463" si="211">H317</f>
        <v>0</v>
      </c>
      <c r="I463" s="2424">
        <f t="shared" si="211"/>
        <v>0</v>
      </c>
      <c r="J463" s="2424">
        <f t="shared" si="211"/>
        <v>0</v>
      </c>
      <c r="K463" s="2424">
        <f t="shared" si="211"/>
        <v>0</v>
      </c>
      <c r="L463" s="2424">
        <f t="shared" si="211"/>
        <v>0</v>
      </c>
      <c r="M463" s="2424">
        <f t="shared" si="211"/>
        <v>0</v>
      </c>
    </row>
    <row r="464" spans="1:13" ht="35.1" customHeight="1">
      <c r="A464" s="181">
        <f>A372</f>
        <v>0</v>
      </c>
      <c r="B464" s="8482" t="s">
        <v>707</v>
      </c>
      <c r="C464" s="8469"/>
      <c r="D464" s="3014" t="str">
        <f>E319</f>
        <v>السبت</v>
      </c>
      <c r="E464" s="8469" t="str">
        <f>$C$319</f>
        <v>حسام عمر توفيق عبد الغني</v>
      </c>
      <c r="F464" s="8469"/>
      <c r="G464" s="8476"/>
      <c r="H464" s="2431">
        <f t="shared" ref="H464:M464" si="212">H330</f>
        <v>0</v>
      </c>
      <c r="I464" s="2431">
        <f t="shared" si="212"/>
        <v>0</v>
      </c>
      <c r="J464" s="2431">
        <f t="shared" si="212"/>
        <v>0</v>
      </c>
      <c r="K464" s="2431">
        <f t="shared" si="212"/>
        <v>0</v>
      </c>
      <c r="L464" s="2431">
        <f t="shared" si="212"/>
        <v>0</v>
      </c>
      <c r="M464" s="2431">
        <f t="shared" si="212"/>
        <v>0</v>
      </c>
    </row>
    <row r="465" spans="1:13" ht="35.1" customHeight="1" thickBot="1">
      <c r="A465" s="181"/>
      <c r="B465" s="8481" t="str">
        <f>B351</f>
        <v>إجمالى د/3 الفشن صحة التوقيع</v>
      </c>
      <c r="C465" s="8477"/>
      <c r="D465" s="3027" t="str">
        <f>E332</f>
        <v>الأربعاء</v>
      </c>
      <c r="E465" s="8477" t="str">
        <f>$C$332</f>
        <v>احمد عادل احمد عيسي</v>
      </c>
      <c r="F465" s="8477"/>
      <c r="G465" s="8478"/>
      <c r="H465" s="2459">
        <f t="shared" ref="H465:M465" si="213">H351</f>
        <v>0</v>
      </c>
      <c r="I465" s="2459">
        <f t="shared" si="213"/>
        <v>0</v>
      </c>
      <c r="J465" s="2459">
        <f t="shared" si="213"/>
        <v>0</v>
      </c>
      <c r="K465" s="2459">
        <f t="shared" si="213"/>
        <v>0</v>
      </c>
      <c r="L465" s="2459">
        <f t="shared" si="213"/>
        <v>0</v>
      </c>
      <c r="M465" s="2459">
        <f t="shared" si="213"/>
        <v>0</v>
      </c>
    </row>
    <row r="466" spans="1:13" ht="35.1" customHeight="1">
      <c r="A466" s="181"/>
      <c r="B466" s="8480" t="str">
        <f>B372</f>
        <v>إجمالي د/1 سمسطا  صحة التوقيع</v>
      </c>
      <c r="C466" s="8465"/>
      <c r="D466" s="3012" t="str">
        <f>E353</f>
        <v>الأثنين</v>
      </c>
      <c r="E466" s="8465" t="str">
        <f>$C$353</f>
        <v>احمد عصام ابراهيم على</v>
      </c>
      <c r="F466" s="8465"/>
      <c r="G466" s="8471"/>
      <c r="H466" s="2435">
        <f t="shared" ref="H466:M466" si="214">H372</f>
        <v>0</v>
      </c>
      <c r="I466" s="2435">
        <f t="shared" si="214"/>
        <v>0</v>
      </c>
      <c r="J466" s="2435">
        <f t="shared" si="214"/>
        <v>0</v>
      </c>
      <c r="K466" s="2435">
        <f t="shared" si="214"/>
        <v>0</v>
      </c>
      <c r="L466" s="2435">
        <f t="shared" si="214"/>
        <v>0</v>
      </c>
      <c r="M466" s="2435">
        <f t="shared" si="214"/>
        <v>0</v>
      </c>
    </row>
    <row r="467" spans="1:13" ht="35.1" customHeight="1" thickBot="1">
      <c r="A467" s="181">
        <f>A385</f>
        <v>0</v>
      </c>
      <c r="B467" s="8479" t="s">
        <v>708</v>
      </c>
      <c r="C467" s="8467"/>
      <c r="D467" s="3013" t="str">
        <f>E374</f>
        <v>الخميس</v>
      </c>
      <c r="E467" s="8467" t="str">
        <f>$C$374</f>
        <v>محمد حافظ عباس امين</v>
      </c>
      <c r="F467" s="8467"/>
      <c r="G467" s="8472"/>
      <c r="H467" s="2420">
        <f t="shared" ref="H467:M467" si="215">H385</f>
        <v>0</v>
      </c>
      <c r="I467" s="2420">
        <f t="shared" si="215"/>
        <v>0</v>
      </c>
      <c r="J467" s="2420">
        <f t="shared" si="215"/>
        <v>0</v>
      </c>
      <c r="K467" s="2420">
        <f t="shared" si="215"/>
        <v>0</v>
      </c>
      <c r="L467" s="2420">
        <f t="shared" si="215"/>
        <v>0</v>
      </c>
      <c r="M467" s="2420">
        <f t="shared" si="215"/>
        <v>0</v>
      </c>
    </row>
    <row r="468" spans="1:13" ht="35.1" customHeight="1">
      <c r="A468" s="181"/>
      <c r="B468" s="8462" t="s">
        <v>325</v>
      </c>
      <c r="C468" s="8462"/>
      <c r="D468" s="8462"/>
      <c r="E468" s="8462"/>
      <c r="F468" s="8462"/>
      <c r="G468" s="8462"/>
      <c r="H468" s="2066">
        <f>SUM(H444:H467)</f>
        <v>0</v>
      </c>
      <c r="I468" s="2066">
        <f t="shared" ref="I468:M468" si="216">SUM(I444:I467)</f>
        <v>0</v>
      </c>
      <c r="J468" s="2066">
        <f t="shared" si="216"/>
        <v>0</v>
      </c>
      <c r="K468" s="2066">
        <f t="shared" si="216"/>
        <v>0</v>
      </c>
      <c r="L468" s="2066">
        <f t="shared" si="216"/>
        <v>0</v>
      </c>
      <c r="M468" s="2066">
        <f t="shared" si="216"/>
        <v>0</v>
      </c>
    </row>
    <row r="469" spans="1:13" ht="35.1" customHeight="1">
      <c r="A469" s="181"/>
      <c r="B469" s="181"/>
      <c r="C469" s="181"/>
      <c r="D469" s="181"/>
      <c r="E469" s="181"/>
      <c r="F469" s="181"/>
      <c r="G469" s="181"/>
      <c r="H469" s="2066"/>
      <c r="I469" s="2066"/>
      <c r="J469" s="2066"/>
      <c r="K469" s="2066"/>
      <c r="L469" s="2066"/>
      <c r="M469" s="2066"/>
    </row>
    <row r="470" spans="1:13" ht="35.1" customHeight="1" thickBot="1">
      <c r="A470" s="181"/>
      <c r="B470" s="181"/>
      <c r="C470" s="181"/>
      <c r="D470" s="181"/>
      <c r="E470" s="181"/>
      <c r="F470" s="181"/>
      <c r="G470" s="181"/>
      <c r="H470" s="2066"/>
      <c r="I470" s="2066"/>
      <c r="J470" s="2066"/>
      <c r="K470" s="2066"/>
      <c r="L470" s="2066"/>
      <c r="M470" s="2066"/>
    </row>
    <row r="471" spans="1:13" ht="35.1" customHeight="1" thickBot="1">
      <c r="A471" s="181"/>
      <c r="B471" s="3021"/>
      <c r="C471" s="3022"/>
      <c r="D471" s="3022"/>
      <c r="E471" s="3022"/>
      <c r="F471" s="3023"/>
      <c r="G471" s="2033" t="s">
        <v>246</v>
      </c>
      <c r="H471" s="2069"/>
      <c r="I471" s="2069"/>
      <c r="J471" s="2069"/>
      <c r="K471" s="2069"/>
      <c r="L471" s="2069"/>
      <c r="M471" s="2070"/>
    </row>
    <row r="472" spans="1:13" ht="35.1" customHeight="1" thickBot="1">
      <c r="A472" s="181"/>
      <c r="B472" s="181"/>
      <c r="C472" s="181"/>
      <c r="D472" s="181"/>
      <c r="E472" s="181"/>
      <c r="F472" s="181"/>
      <c r="G472" s="181"/>
      <c r="H472" s="2066"/>
      <c r="I472" s="2066"/>
      <c r="J472" s="2066"/>
      <c r="K472" s="2066"/>
      <c r="L472" s="2066"/>
      <c r="M472" s="2066"/>
    </row>
    <row r="473" spans="1:13" ht="35.1" customHeight="1" thickBot="1">
      <c r="A473" s="181">
        <f>A66</f>
        <v>0</v>
      </c>
      <c r="B473" s="8459" t="str">
        <f>"اجمالى د/3 بندر "&amp;F61</f>
        <v>اجمالى د/3 بندر مدني حكومة</v>
      </c>
      <c r="C473" s="8460"/>
      <c r="D473" s="8461"/>
      <c r="E473" s="8459" t="str">
        <f>$C$49</f>
        <v>احمد عبد الرؤف ابو العطا عبد الرؤف</v>
      </c>
      <c r="F473" s="8460">
        <f>F119</f>
        <v>0</v>
      </c>
      <c r="G473" s="8461" t="str">
        <f>G119</f>
        <v>2023.</v>
      </c>
      <c r="H473" s="2402">
        <f t="shared" ref="H473:M473" si="217">H66</f>
        <v>0</v>
      </c>
      <c r="I473" s="2402">
        <f t="shared" si="217"/>
        <v>0</v>
      </c>
      <c r="J473" s="2402">
        <f t="shared" si="217"/>
        <v>0</v>
      </c>
      <c r="K473" s="2402">
        <f t="shared" si="217"/>
        <v>0</v>
      </c>
      <c r="L473" s="2402">
        <f t="shared" si="217"/>
        <v>0</v>
      </c>
      <c r="M473" s="2402">
        <f t="shared" si="217"/>
        <v>0</v>
      </c>
    </row>
    <row r="474" spans="1:13" ht="35.1" customHeight="1">
      <c r="A474" s="181"/>
      <c r="B474" s="181"/>
      <c r="C474" s="181"/>
      <c r="D474" s="181"/>
      <c r="E474" s="181"/>
      <c r="F474" s="181"/>
      <c r="G474" s="181"/>
      <c r="H474" s="2066"/>
      <c r="I474" s="2066"/>
      <c r="J474" s="2066"/>
      <c r="K474" s="2066"/>
      <c r="L474" s="2066"/>
      <c r="M474" s="2066"/>
    </row>
    <row r="475" spans="1:13" ht="35.1" customHeight="1">
      <c r="A475" s="181"/>
      <c r="B475" s="181"/>
      <c r="C475" s="181"/>
      <c r="D475" s="181"/>
      <c r="E475" s="181"/>
      <c r="F475" s="181"/>
      <c r="G475" s="181"/>
      <c r="H475" s="2066"/>
      <c r="I475" s="2066"/>
      <c r="J475" s="2066"/>
      <c r="K475" s="2066"/>
      <c r="L475" s="2066"/>
      <c r="M475" s="2066"/>
    </row>
    <row r="476" spans="1:13" ht="35.1" customHeight="1" thickBot="1">
      <c r="A476" s="181"/>
      <c r="B476" s="181"/>
      <c r="C476" s="181"/>
      <c r="D476" s="181"/>
      <c r="E476" s="181"/>
      <c r="F476" s="181"/>
      <c r="G476" s="181"/>
      <c r="H476" s="2066"/>
      <c r="I476" s="2066"/>
      <c r="J476" s="2066"/>
      <c r="K476" s="2066"/>
      <c r="L476" s="2066"/>
      <c r="M476" s="2066"/>
    </row>
    <row r="477" spans="1:13" ht="35.1" customHeight="1" thickBot="1">
      <c r="A477" s="181"/>
      <c r="B477" s="3108"/>
      <c r="C477" s="3109"/>
      <c r="D477" s="3109"/>
      <c r="E477" s="3109"/>
      <c r="F477" s="3110"/>
      <c r="G477" s="3111" t="s">
        <v>1232</v>
      </c>
      <c r="H477" s="2067"/>
      <c r="I477" s="2067"/>
      <c r="J477" s="2067"/>
      <c r="K477" s="2067"/>
      <c r="L477" s="2067"/>
      <c r="M477" s="2068"/>
    </row>
    <row r="478" spans="1:13" ht="35.1" customHeight="1" thickBot="1">
      <c r="A478" s="181"/>
      <c r="B478" s="181"/>
      <c r="C478" s="181"/>
      <c r="D478" s="181"/>
      <c r="E478" s="181"/>
      <c r="F478" s="181"/>
      <c r="G478" s="181"/>
      <c r="H478" s="2066"/>
      <c r="I478" s="2066"/>
      <c r="J478" s="2066"/>
      <c r="K478" s="2066"/>
      <c r="L478" s="2066"/>
      <c r="M478" s="2066"/>
    </row>
    <row r="479" spans="1:13" ht="35.1" customHeight="1" thickBot="1">
      <c r="A479" s="181">
        <f>A87</f>
        <v>0</v>
      </c>
      <c r="B479" s="8459" t="s">
        <v>711</v>
      </c>
      <c r="C479" s="8460"/>
      <c r="D479" s="8461"/>
      <c r="E479" s="8459" t="str">
        <f>$C$70</f>
        <v>محمود مسامح محمود عثمان</v>
      </c>
      <c r="F479" s="8460">
        <f>F145</f>
        <v>0</v>
      </c>
      <c r="G479" s="8461" t="str">
        <f>G145</f>
        <v>2023.</v>
      </c>
      <c r="H479" s="2402">
        <f t="shared" ref="H479:M479" si="218">H87</f>
        <v>0</v>
      </c>
      <c r="I479" s="2402">
        <f t="shared" si="218"/>
        <v>0</v>
      </c>
      <c r="J479" s="2402">
        <f t="shared" si="218"/>
        <v>0</v>
      </c>
      <c r="K479" s="2402">
        <f t="shared" si="218"/>
        <v>0</v>
      </c>
      <c r="L479" s="2402">
        <f t="shared" si="218"/>
        <v>0</v>
      </c>
      <c r="M479" s="2402">
        <f t="shared" si="218"/>
        <v>0</v>
      </c>
    </row>
    <row r="480" spans="1:13" ht="35.1" customHeight="1" thickBot="1">
      <c r="A480" s="181">
        <f>A168</f>
        <v>0</v>
      </c>
      <c r="B480" s="8459" t="s">
        <v>712</v>
      </c>
      <c r="C480" s="8460"/>
      <c r="D480" s="8461"/>
      <c r="E480" s="8459" t="str">
        <f>$C$157</f>
        <v>احمد رافت عبد التواب عبد العزيز جاد</v>
      </c>
      <c r="F480" s="8460"/>
      <c r="G480" s="8461"/>
      <c r="H480" s="2402">
        <f t="shared" ref="H480:M480" si="219">H168</f>
        <v>0</v>
      </c>
      <c r="I480" s="2402">
        <f t="shared" si="219"/>
        <v>0</v>
      </c>
      <c r="J480" s="2402">
        <f t="shared" si="219"/>
        <v>0</v>
      </c>
      <c r="K480" s="2402">
        <f t="shared" si="219"/>
        <v>0</v>
      </c>
      <c r="L480" s="2402">
        <f t="shared" si="219"/>
        <v>0</v>
      </c>
      <c r="M480" s="2402">
        <f t="shared" si="219"/>
        <v>0</v>
      </c>
    </row>
    <row r="481" spans="1:13" ht="35.1" customHeight="1" thickBot="1">
      <c r="A481" s="181">
        <f>A215</f>
        <v>0</v>
      </c>
      <c r="B481" s="8459" t="s">
        <v>713</v>
      </c>
      <c r="C481" s="8460"/>
      <c r="D481" s="8461"/>
      <c r="E481" s="8459" t="str">
        <f>$C$204</f>
        <v>محمود محمد إبراهيم عبد القادر</v>
      </c>
      <c r="F481" s="8460"/>
      <c r="G481" s="8461"/>
      <c r="H481" s="2402">
        <f t="shared" ref="H481:M481" si="220">H215</f>
        <v>0</v>
      </c>
      <c r="I481" s="2402">
        <f t="shared" si="220"/>
        <v>0</v>
      </c>
      <c r="J481" s="2402">
        <f t="shared" si="220"/>
        <v>0</v>
      </c>
      <c r="K481" s="2402">
        <f t="shared" si="220"/>
        <v>0</v>
      </c>
      <c r="L481" s="2402">
        <f t="shared" si="220"/>
        <v>0</v>
      </c>
      <c r="M481" s="2402">
        <f t="shared" si="220"/>
        <v>0</v>
      </c>
    </row>
    <row r="482" spans="1:13" ht="35.1" customHeight="1" thickBot="1">
      <c r="A482" s="181">
        <f>A249</f>
        <v>0</v>
      </c>
      <c r="B482" s="8459" t="s">
        <v>714</v>
      </c>
      <c r="C482" s="8460"/>
      <c r="D482" s="8461"/>
      <c r="E482" s="8459" t="str">
        <f>$C$238</f>
        <v>مصطفى عبد الفتاح سيد سعد سرور</v>
      </c>
      <c r="F482" s="8460"/>
      <c r="G482" s="8461"/>
      <c r="H482" s="2402">
        <f t="shared" ref="H482:M482" si="221">H249</f>
        <v>0</v>
      </c>
      <c r="I482" s="2402">
        <f t="shared" si="221"/>
        <v>0</v>
      </c>
      <c r="J482" s="2402">
        <f t="shared" si="221"/>
        <v>0</v>
      </c>
      <c r="K482" s="2402">
        <f t="shared" si="221"/>
        <v>0</v>
      </c>
      <c r="L482" s="2402">
        <f t="shared" si="221"/>
        <v>0</v>
      </c>
      <c r="M482" s="2402">
        <f t="shared" si="221"/>
        <v>0</v>
      </c>
    </row>
    <row r="483" spans="1:13" ht="35.1" customHeight="1" thickBot="1">
      <c r="A483" s="181">
        <f>A283</f>
        <v>0</v>
      </c>
      <c r="B483" s="8459" t="s">
        <v>715</v>
      </c>
      <c r="C483" s="8460"/>
      <c r="D483" s="8461"/>
      <c r="E483" s="8459" t="str">
        <f>$C$272</f>
        <v>محمد سلامة عطية السمان</v>
      </c>
      <c r="F483" s="8460"/>
      <c r="G483" s="8461"/>
      <c r="H483" s="2402">
        <f t="shared" ref="H483:M483" si="222">H283</f>
        <v>0</v>
      </c>
      <c r="I483" s="2402">
        <f t="shared" si="222"/>
        <v>0</v>
      </c>
      <c r="J483" s="2402">
        <f t="shared" si="222"/>
        <v>0</v>
      </c>
      <c r="K483" s="2402">
        <f t="shared" si="222"/>
        <v>0</v>
      </c>
      <c r="L483" s="2402">
        <f t="shared" si="222"/>
        <v>0</v>
      </c>
      <c r="M483" s="2402">
        <f t="shared" si="222"/>
        <v>0</v>
      </c>
    </row>
    <row r="484" spans="1:13" ht="35.1" customHeight="1" thickBot="1">
      <c r="A484" s="181">
        <f>A343</f>
        <v>0</v>
      </c>
      <c r="B484" s="8459" t="s">
        <v>716</v>
      </c>
      <c r="C484" s="8460"/>
      <c r="D484" s="8461"/>
      <c r="E484" s="8459" t="str">
        <f>$C$332</f>
        <v>احمد عادل احمد عيسي</v>
      </c>
      <c r="F484" s="8460"/>
      <c r="G484" s="8461"/>
      <c r="H484" s="2402">
        <f t="shared" ref="H484:M484" si="223">H343</f>
        <v>0</v>
      </c>
      <c r="I484" s="2402">
        <f t="shared" si="223"/>
        <v>0</v>
      </c>
      <c r="J484" s="2402">
        <f t="shared" si="223"/>
        <v>0</v>
      </c>
      <c r="K484" s="2402">
        <f t="shared" si="223"/>
        <v>0</v>
      </c>
      <c r="L484" s="2402">
        <f t="shared" si="223"/>
        <v>0</v>
      </c>
      <c r="M484" s="2402">
        <f t="shared" si="223"/>
        <v>0</v>
      </c>
    </row>
    <row r="485" spans="1:13" ht="35.1" customHeight="1" thickBot="1">
      <c r="A485" s="181">
        <f>A364</f>
        <v>0</v>
      </c>
      <c r="B485" s="8459" t="s">
        <v>717</v>
      </c>
      <c r="C485" s="8460"/>
      <c r="D485" s="8461"/>
      <c r="E485" s="8459" t="str">
        <f>$C$353</f>
        <v>احمد عصام ابراهيم على</v>
      </c>
      <c r="F485" s="8460"/>
      <c r="G485" s="8461"/>
      <c r="H485" s="2402">
        <f t="shared" ref="H485:M485" si="224">H364</f>
        <v>0</v>
      </c>
      <c r="I485" s="2402">
        <f t="shared" si="224"/>
        <v>0</v>
      </c>
      <c r="J485" s="2402">
        <f t="shared" si="224"/>
        <v>0</v>
      </c>
      <c r="K485" s="2402">
        <f t="shared" si="224"/>
        <v>0</v>
      </c>
      <c r="L485" s="2402">
        <f t="shared" si="224"/>
        <v>0</v>
      </c>
      <c r="M485" s="2402">
        <f t="shared" si="224"/>
        <v>0</v>
      </c>
    </row>
    <row r="486" spans="1:13" ht="35.1" customHeight="1">
      <c r="A486" s="181"/>
      <c r="B486" s="8462" t="s">
        <v>718</v>
      </c>
      <c r="C486" s="8462"/>
      <c r="D486" s="8462"/>
      <c r="E486" s="8462"/>
      <c r="F486" s="8462"/>
      <c r="G486" s="8462"/>
      <c r="H486" s="2066">
        <f>SUM(H479:H485)</f>
        <v>0</v>
      </c>
      <c r="I486" s="2066">
        <f t="shared" ref="I486:M486" si="225">SUM(I479:I485)</f>
        <v>0</v>
      </c>
      <c r="J486" s="2066">
        <f t="shared" si="225"/>
        <v>0</v>
      </c>
      <c r="K486" s="2066">
        <f t="shared" si="225"/>
        <v>0</v>
      </c>
      <c r="L486" s="2066">
        <f t="shared" si="225"/>
        <v>0</v>
      </c>
      <c r="M486" s="2066">
        <f t="shared" si="225"/>
        <v>0</v>
      </c>
    </row>
    <row r="487" spans="1:13" ht="35.1" customHeight="1">
      <c r="A487" s="181"/>
      <c r="B487" s="181"/>
      <c r="C487" s="181"/>
      <c r="D487" s="181"/>
      <c r="E487" s="181"/>
      <c r="F487" s="181"/>
      <c r="G487" s="181"/>
      <c r="H487" s="2066"/>
      <c r="I487" s="2066"/>
      <c r="J487" s="2066"/>
      <c r="K487" s="2066"/>
      <c r="L487" s="2066"/>
      <c r="M487" s="2066"/>
    </row>
    <row r="488" spans="1:13" ht="35.1" customHeight="1">
      <c r="A488" s="181"/>
      <c r="B488" s="181"/>
      <c r="C488" s="181"/>
      <c r="D488" s="181"/>
      <c r="E488" s="181"/>
      <c r="F488" s="181"/>
      <c r="G488" s="181"/>
      <c r="H488" s="2066"/>
      <c r="I488" s="2066"/>
      <c r="J488" s="2066"/>
      <c r="K488" s="2066"/>
      <c r="L488" s="2066"/>
      <c r="M488" s="2066"/>
    </row>
    <row r="489" spans="1:13" ht="35.1" customHeight="1" thickBot="1">
      <c r="A489" s="181"/>
      <c r="B489" s="181"/>
      <c r="C489" s="181"/>
      <c r="D489" s="181"/>
      <c r="E489" s="181"/>
      <c r="F489" s="181"/>
      <c r="G489" s="181"/>
      <c r="H489" s="2066"/>
      <c r="I489" s="2066"/>
      <c r="J489" s="2066"/>
      <c r="K489" s="2066"/>
      <c r="L489" s="2066"/>
      <c r="M489" s="2066"/>
    </row>
    <row r="490" spans="1:13" ht="35.1" customHeight="1" thickBot="1">
      <c r="A490" s="181"/>
      <c r="B490" s="2055"/>
      <c r="C490" s="2056"/>
      <c r="D490" s="2056"/>
      <c r="E490" s="2056"/>
      <c r="F490" s="2056"/>
      <c r="G490" s="2065" t="s">
        <v>1233</v>
      </c>
      <c r="H490" s="2069"/>
      <c r="I490" s="2069"/>
      <c r="J490" s="2069"/>
      <c r="K490" s="2069"/>
      <c r="L490" s="2069"/>
      <c r="M490" s="2070"/>
    </row>
    <row r="491" spans="1:13" ht="35.1" customHeight="1" thickBot="1">
      <c r="A491" s="181"/>
      <c r="B491" s="179"/>
      <c r="C491" s="179"/>
      <c r="D491" s="179"/>
      <c r="E491" s="179"/>
      <c r="F491" s="179"/>
      <c r="G491" s="181"/>
      <c r="H491" s="2071"/>
      <c r="I491" s="2071"/>
      <c r="J491" s="2071"/>
      <c r="K491" s="2071"/>
      <c r="L491" s="2071"/>
      <c r="M491" s="2071"/>
    </row>
    <row r="492" spans="1:13" ht="35.1" customHeight="1">
      <c r="A492" s="181"/>
      <c r="B492" s="8638" t="str">
        <f>B33</f>
        <v xml:space="preserve">اجمالى د/1 بندر مدني جزئي </v>
      </c>
      <c r="C492" s="8639"/>
      <c r="D492" s="3012" t="str">
        <f>E9</f>
        <v>الأحد</v>
      </c>
      <c r="E492" s="8465" t="str">
        <f>$C$9</f>
        <v>احمد عبد العزيز فكرى عبد العزيز</v>
      </c>
      <c r="F492" s="8465"/>
      <c r="G492" s="8466"/>
      <c r="H492" s="2435">
        <f>H14</f>
        <v>0</v>
      </c>
      <c r="I492" s="2435">
        <f t="shared" ref="I492:M492" si="226">I14</f>
        <v>0</v>
      </c>
      <c r="J492" s="2435">
        <f t="shared" si="226"/>
        <v>0</v>
      </c>
      <c r="K492" s="2435">
        <f t="shared" si="226"/>
        <v>0</v>
      </c>
      <c r="L492" s="2435">
        <f t="shared" si="226"/>
        <v>0</v>
      </c>
      <c r="M492" s="2441">
        <f t="shared" si="226"/>
        <v>0</v>
      </c>
    </row>
    <row r="493" spans="1:13" ht="35.1" customHeight="1">
      <c r="A493" s="181"/>
      <c r="B493" s="8469" t="str">
        <f>B33</f>
        <v xml:space="preserve">اجمالى د/1 بندر مدني جزئي </v>
      </c>
      <c r="C493" s="8469"/>
      <c r="D493" s="3018" t="str">
        <f>E21</f>
        <v>الأثنين</v>
      </c>
      <c r="E493" s="8470" t="str">
        <f>$C$9</f>
        <v>احمد عبد العزيز فكرى عبد العزيز</v>
      </c>
      <c r="F493" s="8642"/>
      <c r="G493" s="8643"/>
      <c r="H493" s="2424">
        <f>H26</f>
        <v>0</v>
      </c>
      <c r="I493" s="2424">
        <f t="shared" ref="I493:M493" si="227">I26</f>
        <v>0</v>
      </c>
      <c r="J493" s="2424">
        <f t="shared" si="227"/>
        <v>0</v>
      </c>
      <c r="K493" s="2424">
        <f t="shared" si="227"/>
        <v>0</v>
      </c>
      <c r="L493" s="2424">
        <f t="shared" si="227"/>
        <v>0</v>
      </c>
      <c r="M493" s="2430">
        <f t="shared" si="227"/>
        <v>0</v>
      </c>
    </row>
    <row r="494" spans="1:13" ht="35.1" customHeight="1">
      <c r="A494" s="181"/>
      <c r="B494" s="8636" t="s">
        <v>683</v>
      </c>
      <c r="C494" s="8637"/>
      <c r="D494" s="3014" t="str">
        <f>E36</f>
        <v>الأحد</v>
      </c>
      <c r="E494" s="8469" t="str">
        <f>$C$36</f>
        <v>احمد محمد عبد القوي حسين</v>
      </c>
      <c r="F494" s="8469"/>
      <c r="G494" s="8470"/>
      <c r="H494" s="2431">
        <f t="shared" ref="H494:M494" si="228">H41</f>
        <v>0</v>
      </c>
      <c r="I494" s="2431">
        <f t="shared" si="228"/>
        <v>0</v>
      </c>
      <c r="J494" s="2431">
        <f t="shared" si="228"/>
        <v>0</v>
      </c>
      <c r="K494" s="2431">
        <f t="shared" si="228"/>
        <v>0</v>
      </c>
      <c r="L494" s="2431">
        <f t="shared" si="228"/>
        <v>0</v>
      </c>
      <c r="M494" s="2395">
        <f t="shared" si="228"/>
        <v>0</v>
      </c>
    </row>
    <row r="495" spans="1:13" ht="34.5" customHeight="1">
      <c r="A495" s="181"/>
      <c r="B495" s="8636" t="str">
        <f>"اجمالي د/3 بندر "&amp;F131</f>
        <v>اجمالي د/3 بندر مدني جزئي</v>
      </c>
      <c r="C495" s="8637"/>
      <c r="D495" s="3014" t="str">
        <f>E49</f>
        <v>الأربعاء</v>
      </c>
      <c r="E495" s="8469" t="str">
        <f>$C$49</f>
        <v>احمد عبد الرؤف ابو العطا عبد الرؤف</v>
      </c>
      <c r="F495" s="8469"/>
      <c r="G495" s="8470"/>
      <c r="H495" s="2431">
        <f t="shared" ref="H495:M495" si="229">H54</f>
        <v>0</v>
      </c>
      <c r="I495" s="2431">
        <f t="shared" si="229"/>
        <v>0</v>
      </c>
      <c r="J495" s="2431">
        <f t="shared" si="229"/>
        <v>0</v>
      </c>
      <c r="K495" s="2431">
        <f t="shared" si="229"/>
        <v>0</v>
      </c>
      <c r="L495" s="2431">
        <f t="shared" si="229"/>
        <v>0</v>
      </c>
      <c r="M495" s="2395">
        <f t="shared" si="229"/>
        <v>0</v>
      </c>
    </row>
    <row r="496" spans="1:13" ht="35.1" customHeight="1" thickBot="1">
      <c r="A496" s="181"/>
      <c r="B496" s="8644" t="str">
        <f>"اجمالي د /4 بندر "&amp;F70</f>
        <v>اجمالي د /4 بندر مدني جزئي</v>
      </c>
      <c r="C496" s="8645"/>
      <c r="D496" s="3013" t="str">
        <f>E70</f>
        <v>الثلاثاء</v>
      </c>
      <c r="E496" s="8467" t="str">
        <f>$C$70</f>
        <v>محمود مسامح محمود عثمان</v>
      </c>
      <c r="F496" s="8467"/>
      <c r="G496" s="8468"/>
      <c r="H496" s="2420">
        <f t="shared" ref="H496:M496" si="230">H75</f>
        <v>0</v>
      </c>
      <c r="I496" s="2420">
        <f t="shared" si="230"/>
        <v>0</v>
      </c>
      <c r="J496" s="2420">
        <f t="shared" si="230"/>
        <v>0</v>
      </c>
      <c r="K496" s="2420">
        <f t="shared" si="230"/>
        <v>0</v>
      </c>
      <c r="L496" s="2420">
        <f t="shared" si="230"/>
        <v>0</v>
      </c>
      <c r="M496" s="2444">
        <f t="shared" si="230"/>
        <v>0</v>
      </c>
    </row>
    <row r="497" spans="1:13" ht="35.1" customHeight="1">
      <c r="A497" s="181"/>
      <c r="B497" s="8638" t="str">
        <f>B115</f>
        <v>اجمالى د/1 مركز مدني جزئي</v>
      </c>
      <c r="C497" s="8639"/>
      <c r="D497" s="3012" t="str">
        <f>E91</f>
        <v>الأحد</v>
      </c>
      <c r="E497" s="8465" t="str">
        <f>$C$91</f>
        <v>حازم حسن احمد ابراهيم</v>
      </c>
      <c r="F497" s="8465"/>
      <c r="G497" s="8466"/>
      <c r="H497" s="2435">
        <f>H96</f>
        <v>0</v>
      </c>
      <c r="I497" s="2435">
        <f t="shared" ref="I497:M497" si="231">I96</f>
        <v>0</v>
      </c>
      <c r="J497" s="2435">
        <f t="shared" si="231"/>
        <v>0</v>
      </c>
      <c r="K497" s="2435">
        <f t="shared" si="231"/>
        <v>0</v>
      </c>
      <c r="L497" s="2435">
        <f t="shared" si="231"/>
        <v>0</v>
      </c>
      <c r="M497" s="2441">
        <f t="shared" si="231"/>
        <v>0</v>
      </c>
    </row>
    <row r="498" spans="1:13" ht="35.1" customHeight="1">
      <c r="A498" s="181"/>
      <c r="B498" s="8469" t="str">
        <f>B115</f>
        <v>اجمالى د/1 مركز مدني جزئي</v>
      </c>
      <c r="C498" s="8469"/>
      <c r="D498" s="3018" t="str">
        <f>E103</f>
        <v>الأثنين</v>
      </c>
      <c r="E498" s="8470" t="str">
        <f>$C$91</f>
        <v>حازم حسن احمد ابراهيم</v>
      </c>
      <c r="F498" s="8642"/>
      <c r="G498" s="8643"/>
      <c r="H498" s="2424">
        <f>H108</f>
        <v>0</v>
      </c>
      <c r="I498" s="2424">
        <f t="shared" ref="I498:M498" si="232">I108</f>
        <v>0</v>
      </c>
      <c r="J498" s="2424">
        <f t="shared" si="232"/>
        <v>0</v>
      </c>
      <c r="K498" s="2424">
        <f t="shared" si="232"/>
        <v>0</v>
      </c>
      <c r="L498" s="2424">
        <f t="shared" si="232"/>
        <v>0</v>
      </c>
      <c r="M498" s="2430">
        <f t="shared" si="232"/>
        <v>0</v>
      </c>
    </row>
    <row r="499" spans="1:13" ht="35.1" customHeight="1">
      <c r="A499" s="181"/>
      <c r="B499" s="8636" t="s">
        <v>684</v>
      </c>
      <c r="C499" s="8637"/>
      <c r="D499" s="3014" t="str">
        <f>E118</f>
        <v>الأربعاء</v>
      </c>
      <c r="E499" s="8469" t="str">
        <f>$C$118</f>
        <v>عصام قرني محمود عيسي</v>
      </c>
      <c r="F499" s="8469"/>
      <c r="G499" s="8470"/>
      <c r="H499" s="2431">
        <f t="shared" ref="H499:M499" si="233">H123</f>
        <v>0</v>
      </c>
      <c r="I499" s="2431">
        <f t="shared" si="233"/>
        <v>0</v>
      </c>
      <c r="J499" s="2431">
        <f t="shared" si="233"/>
        <v>0</v>
      </c>
      <c r="K499" s="2431">
        <f t="shared" si="233"/>
        <v>0</v>
      </c>
      <c r="L499" s="2431">
        <f t="shared" si="233"/>
        <v>0</v>
      </c>
      <c r="M499" s="2395">
        <f t="shared" si="233"/>
        <v>0</v>
      </c>
    </row>
    <row r="500" spans="1:13" ht="35.1" customHeight="1" thickBot="1">
      <c r="A500" s="181"/>
      <c r="B500" s="8644" t="s">
        <v>685</v>
      </c>
      <c r="C500" s="8645"/>
      <c r="D500" s="3013" t="str">
        <f>E131</f>
        <v>الأربعاء</v>
      </c>
      <c r="E500" s="8467" t="str">
        <f>$C$131</f>
        <v>احمد سعيد محمد سعيد</v>
      </c>
      <c r="F500" s="8467"/>
      <c r="G500" s="8468"/>
      <c r="H500" s="2420">
        <f t="shared" ref="H500:M500" si="234">H136</f>
        <v>0</v>
      </c>
      <c r="I500" s="2420">
        <f t="shared" si="234"/>
        <v>0</v>
      </c>
      <c r="J500" s="2420">
        <f t="shared" si="234"/>
        <v>0</v>
      </c>
      <c r="K500" s="2420">
        <f t="shared" si="234"/>
        <v>0</v>
      </c>
      <c r="L500" s="2420">
        <f t="shared" si="234"/>
        <v>0</v>
      </c>
      <c r="M500" s="2444">
        <f t="shared" si="234"/>
        <v>0</v>
      </c>
    </row>
    <row r="501" spans="1:13" ht="35.1" customHeight="1">
      <c r="A501" s="181"/>
      <c r="B501" s="8638" t="s">
        <v>686</v>
      </c>
      <c r="C501" s="8639"/>
      <c r="D501" s="3012" t="str">
        <f>E144</f>
        <v>الأحد</v>
      </c>
      <c r="E501" s="8465" t="str">
        <f>$C$144</f>
        <v>محمد جمال نصار عبد الباقي</v>
      </c>
      <c r="F501" s="8465"/>
      <c r="G501" s="8466"/>
      <c r="H501" s="2435">
        <f t="shared" ref="H501:M501" si="235">H149</f>
        <v>0</v>
      </c>
      <c r="I501" s="2435">
        <f t="shared" si="235"/>
        <v>0</v>
      </c>
      <c r="J501" s="2435">
        <f t="shared" si="235"/>
        <v>0</v>
      </c>
      <c r="K501" s="2435">
        <f t="shared" si="235"/>
        <v>0</v>
      </c>
      <c r="L501" s="2435">
        <f t="shared" si="235"/>
        <v>0</v>
      </c>
      <c r="M501" s="2441">
        <f t="shared" si="235"/>
        <v>0</v>
      </c>
    </row>
    <row r="502" spans="1:13" ht="35.1" customHeight="1">
      <c r="A502" s="181"/>
      <c r="B502" s="8636" t="str">
        <f>"اجمالي د/2 الواسطى "&amp;F157</f>
        <v>اجمالي د/2 الواسطى مدني جزئي</v>
      </c>
      <c r="C502" s="8637"/>
      <c r="D502" s="3014" t="str">
        <f>E157</f>
        <v>الأربعاء</v>
      </c>
      <c r="E502" s="8469" t="str">
        <f>$C$157</f>
        <v>احمد رافت عبد التواب عبد العزيز جاد</v>
      </c>
      <c r="F502" s="8469"/>
      <c r="G502" s="8470"/>
      <c r="H502" s="2431">
        <f t="shared" ref="H502:M502" si="236">H162</f>
        <v>0</v>
      </c>
      <c r="I502" s="2431">
        <f t="shared" si="236"/>
        <v>0</v>
      </c>
      <c r="J502" s="2431">
        <f t="shared" si="236"/>
        <v>0</v>
      </c>
      <c r="K502" s="2431">
        <f t="shared" si="236"/>
        <v>0</v>
      </c>
      <c r="L502" s="2431">
        <f t="shared" si="236"/>
        <v>0</v>
      </c>
      <c r="M502" s="2395">
        <f t="shared" si="236"/>
        <v>0</v>
      </c>
    </row>
    <row r="503" spans="1:13" ht="35.1" customHeight="1" thickBot="1">
      <c r="A503" s="181"/>
      <c r="B503" s="8644" t="s">
        <v>687</v>
      </c>
      <c r="C503" s="8645"/>
      <c r="D503" s="3013" t="str">
        <f>E178</f>
        <v>الثلاثاء</v>
      </c>
      <c r="E503" s="8467" t="str">
        <f>$C$178</f>
        <v>محمود سيد زكى سكر</v>
      </c>
      <c r="F503" s="8467"/>
      <c r="G503" s="8468"/>
      <c r="H503" s="2420">
        <f t="shared" ref="H503:M503" si="237">H183</f>
        <v>0</v>
      </c>
      <c r="I503" s="2420">
        <f t="shared" si="237"/>
        <v>0</v>
      </c>
      <c r="J503" s="2420">
        <f t="shared" si="237"/>
        <v>0</v>
      </c>
      <c r="K503" s="2420">
        <f t="shared" si="237"/>
        <v>0</v>
      </c>
      <c r="L503" s="2420">
        <f t="shared" si="237"/>
        <v>0</v>
      </c>
      <c r="M503" s="2444">
        <f t="shared" si="237"/>
        <v>0</v>
      </c>
    </row>
    <row r="504" spans="1:13" ht="35.1" customHeight="1">
      <c r="A504" s="181"/>
      <c r="B504" s="8638" t="s">
        <v>688</v>
      </c>
      <c r="C504" s="8639"/>
      <c r="D504" s="3012" t="str">
        <f>E191</f>
        <v>الأحد</v>
      </c>
      <c r="E504" s="8465" t="str">
        <f>$C$191</f>
        <v>اسلام خميس علي مجاور عمار</v>
      </c>
      <c r="F504" s="8465"/>
      <c r="G504" s="8466"/>
      <c r="H504" s="2435">
        <f t="shared" ref="H504:M504" si="238">H196</f>
        <v>0</v>
      </c>
      <c r="I504" s="2435">
        <f t="shared" si="238"/>
        <v>0</v>
      </c>
      <c r="J504" s="2435">
        <f t="shared" si="238"/>
        <v>0</v>
      </c>
      <c r="K504" s="2435">
        <f t="shared" si="238"/>
        <v>0</v>
      </c>
      <c r="L504" s="2435">
        <f t="shared" si="238"/>
        <v>0</v>
      </c>
      <c r="M504" s="2441">
        <f t="shared" si="238"/>
        <v>0</v>
      </c>
    </row>
    <row r="505" spans="1:13" ht="35.1" customHeight="1" thickBot="1">
      <c r="A505" s="181"/>
      <c r="B505" s="8644" t="str">
        <f>"اجمالي د/2 ناصر "&amp;F204</f>
        <v>اجمالي د/2 ناصر مدني جزئي</v>
      </c>
      <c r="C505" s="8645"/>
      <c r="D505" s="3013" t="str">
        <f>E204</f>
        <v>الثلاثاء</v>
      </c>
      <c r="E505" s="8467" t="str">
        <f>$C$204</f>
        <v>محمود محمد إبراهيم عبد القادر</v>
      </c>
      <c r="F505" s="8467"/>
      <c r="G505" s="8468"/>
      <c r="H505" s="2420">
        <f t="shared" ref="H505:M505" si="239">H209</f>
        <v>0</v>
      </c>
      <c r="I505" s="2420">
        <f t="shared" si="239"/>
        <v>0</v>
      </c>
      <c r="J505" s="2420">
        <f t="shared" si="239"/>
        <v>0</v>
      </c>
      <c r="K505" s="2420">
        <f t="shared" si="239"/>
        <v>0</v>
      </c>
      <c r="L505" s="2420">
        <f t="shared" si="239"/>
        <v>0</v>
      </c>
      <c r="M505" s="2444">
        <f t="shared" si="239"/>
        <v>0</v>
      </c>
    </row>
    <row r="506" spans="1:13" ht="35.1" customHeight="1">
      <c r="A506" s="181"/>
      <c r="B506" s="8638" t="s">
        <v>689</v>
      </c>
      <c r="C506" s="8639"/>
      <c r="D506" s="3012" t="str">
        <f>E225</f>
        <v>الأثنين</v>
      </c>
      <c r="E506" s="8465" t="str">
        <f>$C$225</f>
        <v>محمود عبد الحميد حمدي السيد منصور غيضان</v>
      </c>
      <c r="F506" s="8465"/>
      <c r="G506" s="8466"/>
      <c r="H506" s="2435">
        <f t="shared" ref="H506:M506" si="240">H230</f>
        <v>0</v>
      </c>
      <c r="I506" s="2435">
        <f t="shared" si="240"/>
        <v>0</v>
      </c>
      <c r="J506" s="2435">
        <f t="shared" si="240"/>
        <v>0</v>
      </c>
      <c r="K506" s="2435">
        <f t="shared" si="240"/>
        <v>0</v>
      </c>
      <c r="L506" s="2435">
        <f t="shared" si="240"/>
        <v>0</v>
      </c>
      <c r="M506" s="2441">
        <f t="shared" si="240"/>
        <v>0</v>
      </c>
    </row>
    <row r="507" spans="1:13" ht="35.1" customHeight="1" thickBot="1">
      <c r="A507" s="181"/>
      <c r="B507" s="8644" t="str">
        <f>"اجمالى د/2 اهناسيا "&amp;F238</f>
        <v>اجمالى د/2 اهناسيا مدني جزئي</v>
      </c>
      <c r="C507" s="8645"/>
      <c r="D507" s="3013" t="str">
        <f>E238</f>
        <v>الخميس</v>
      </c>
      <c r="E507" s="8467" t="str">
        <f>$C$238</f>
        <v>مصطفى عبد الفتاح سيد سعد سرور</v>
      </c>
      <c r="F507" s="8467"/>
      <c r="G507" s="8468"/>
      <c r="H507" s="2420">
        <f t="shared" ref="H507:M507" si="241">H243</f>
        <v>0</v>
      </c>
      <c r="I507" s="2420">
        <f t="shared" si="241"/>
        <v>0</v>
      </c>
      <c r="J507" s="2420">
        <f t="shared" si="241"/>
        <v>0</v>
      </c>
      <c r="K507" s="2420">
        <f t="shared" si="241"/>
        <v>0</v>
      </c>
      <c r="L507" s="2420">
        <f t="shared" si="241"/>
        <v>0</v>
      </c>
      <c r="M507" s="2444">
        <f t="shared" si="241"/>
        <v>0</v>
      </c>
    </row>
    <row r="508" spans="1:13" ht="35.1" customHeight="1">
      <c r="A508" s="181"/>
      <c r="B508" s="8638" t="s">
        <v>690</v>
      </c>
      <c r="C508" s="8639"/>
      <c r="D508" s="3012" t="str">
        <f>E259</f>
        <v>الأحد</v>
      </c>
      <c r="E508" s="8465" t="str">
        <f>$C$259</f>
        <v>محمد احمد شوقي عبد العظيم سيد</v>
      </c>
      <c r="F508" s="8465"/>
      <c r="G508" s="8466"/>
      <c r="H508" s="2435">
        <f t="shared" ref="H508:M508" si="242">H264</f>
        <v>0</v>
      </c>
      <c r="I508" s="2435">
        <f t="shared" si="242"/>
        <v>0</v>
      </c>
      <c r="J508" s="2435">
        <f t="shared" si="242"/>
        <v>0</v>
      </c>
      <c r="K508" s="2435">
        <f t="shared" si="242"/>
        <v>0</v>
      </c>
      <c r="L508" s="2435">
        <f t="shared" si="242"/>
        <v>0</v>
      </c>
      <c r="M508" s="2441">
        <f t="shared" si="242"/>
        <v>0</v>
      </c>
    </row>
    <row r="509" spans="1:13" ht="35.1" customHeight="1">
      <c r="A509" s="181"/>
      <c r="B509" s="8636" t="str">
        <f>"اجمالي د/2 ببا "&amp;F272</f>
        <v>اجمالي د/2 ببا مدني جزئي</v>
      </c>
      <c r="C509" s="8637"/>
      <c r="D509" s="3014" t="str">
        <f>E272</f>
        <v>الأربعاء</v>
      </c>
      <c r="E509" s="8469" t="str">
        <f>$C$272</f>
        <v>محمد سلامة عطية السمان</v>
      </c>
      <c r="F509" s="8469"/>
      <c r="G509" s="8470"/>
      <c r="H509" s="2431">
        <f t="shared" ref="H509:M509" si="243">H277</f>
        <v>0</v>
      </c>
      <c r="I509" s="2431">
        <f t="shared" si="243"/>
        <v>0</v>
      </c>
      <c r="J509" s="2431">
        <f t="shared" si="243"/>
        <v>0</v>
      </c>
      <c r="K509" s="2431">
        <f t="shared" si="243"/>
        <v>0</v>
      </c>
      <c r="L509" s="2431">
        <f t="shared" si="243"/>
        <v>0</v>
      </c>
      <c r="M509" s="2395">
        <f t="shared" si="243"/>
        <v>0</v>
      </c>
    </row>
    <row r="510" spans="1:13" ht="35.1" customHeight="1" thickBot="1">
      <c r="A510" s="181"/>
      <c r="B510" s="8644" t="s">
        <v>691</v>
      </c>
      <c r="C510" s="8645"/>
      <c r="D510" s="3013" t="str">
        <f>E293</f>
        <v>الثلاثاء</v>
      </c>
      <c r="E510" s="8467" t="str">
        <f>$C$293</f>
        <v>مصطفى محمد سيد محمد عطوة</v>
      </c>
      <c r="F510" s="8467"/>
      <c r="G510" s="8468"/>
      <c r="H510" s="2420">
        <f t="shared" ref="H510:M510" si="244">H298</f>
        <v>0</v>
      </c>
      <c r="I510" s="2420">
        <f t="shared" si="244"/>
        <v>0</v>
      </c>
      <c r="J510" s="2420">
        <f t="shared" si="244"/>
        <v>0</v>
      </c>
      <c r="K510" s="2420">
        <f t="shared" si="244"/>
        <v>0</v>
      </c>
      <c r="L510" s="2420">
        <f t="shared" si="244"/>
        <v>0</v>
      </c>
      <c r="M510" s="2444">
        <f t="shared" si="244"/>
        <v>0</v>
      </c>
    </row>
    <row r="511" spans="1:13" ht="35.1" customHeight="1">
      <c r="A511" s="181"/>
      <c r="B511" s="8638" t="s">
        <v>692</v>
      </c>
      <c r="C511" s="8639"/>
      <c r="D511" s="3012" t="str">
        <f>E306</f>
        <v>الأثنين</v>
      </c>
      <c r="E511" s="8465" t="str">
        <f>$C$306</f>
        <v>مصطفى عمر صالح حسين</v>
      </c>
      <c r="F511" s="8465"/>
      <c r="G511" s="8466"/>
      <c r="H511" s="2435">
        <f t="shared" ref="H511:M511" si="245">H311</f>
        <v>0</v>
      </c>
      <c r="I511" s="2435">
        <f t="shared" si="245"/>
        <v>0</v>
      </c>
      <c r="J511" s="2435">
        <f t="shared" si="245"/>
        <v>0</v>
      </c>
      <c r="K511" s="2435">
        <f t="shared" si="245"/>
        <v>0</v>
      </c>
      <c r="L511" s="2435">
        <f t="shared" si="245"/>
        <v>0</v>
      </c>
      <c r="M511" s="2441">
        <f t="shared" si="245"/>
        <v>0</v>
      </c>
    </row>
    <row r="512" spans="1:13" ht="35.1" customHeight="1">
      <c r="A512" s="181"/>
      <c r="B512" s="8636" t="s">
        <v>693</v>
      </c>
      <c r="C512" s="8637"/>
      <c r="D512" s="3014" t="str">
        <f>E319</f>
        <v>السبت</v>
      </c>
      <c r="E512" s="8469" t="str">
        <f>$C$319</f>
        <v>حسام عمر توفيق عبد الغني</v>
      </c>
      <c r="F512" s="8469"/>
      <c r="G512" s="8470"/>
      <c r="H512" s="2431">
        <f t="shared" ref="H512:M512" si="246">H324</f>
        <v>0</v>
      </c>
      <c r="I512" s="2431">
        <f t="shared" si="246"/>
        <v>0</v>
      </c>
      <c r="J512" s="2431">
        <f t="shared" si="246"/>
        <v>0</v>
      </c>
      <c r="K512" s="2431">
        <f t="shared" si="246"/>
        <v>0</v>
      </c>
      <c r="L512" s="2431">
        <f t="shared" si="246"/>
        <v>0</v>
      </c>
      <c r="M512" s="2395">
        <f t="shared" si="246"/>
        <v>0</v>
      </c>
    </row>
    <row r="513" spans="1:13" ht="35.1" customHeight="1" thickBot="1">
      <c r="A513" s="181"/>
      <c r="B513" s="8644" t="str">
        <f>"اجمالي د/3 الفشن "&amp;F332</f>
        <v>اجمالي د/3 الفشن مدني جزئي</v>
      </c>
      <c r="C513" s="8645"/>
      <c r="D513" s="3013" t="str">
        <f>E332</f>
        <v>الأربعاء</v>
      </c>
      <c r="E513" s="8467" t="str">
        <f>$C$332</f>
        <v>احمد عادل احمد عيسي</v>
      </c>
      <c r="F513" s="8467"/>
      <c r="G513" s="8468"/>
      <c r="H513" s="2420">
        <f t="shared" ref="H513:M513" si="247">H337</f>
        <v>0</v>
      </c>
      <c r="I513" s="2420">
        <f t="shared" si="247"/>
        <v>0</v>
      </c>
      <c r="J513" s="2420">
        <f t="shared" si="247"/>
        <v>0</v>
      </c>
      <c r="K513" s="2420">
        <f t="shared" si="247"/>
        <v>0</v>
      </c>
      <c r="L513" s="2420">
        <f t="shared" si="247"/>
        <v>0</v>
      </c>
      <c r="M513" s="2444">
        <f t="shared" si="247"/>
        <v>0</v>
      </c>
    </row>
    <row r="514" spans="1:13" ht="35.1" customHeight="1">
      <c r="A514" s="181"/>
      <c r="B514" s="8638" t="str">
        <f>"اجمالي د/1 سمسطا "&amp;F353</f>
        <v>اجمالي د/1 سمسطا مدني جزئي</v>
      </c>
      <c r="C514" s="8639"/>
      <c r="D514" s="3012" t="str">
        <f>E353</f>
        <v>الأثنين</v>
      </c>
      <c r="E514" s="8465" t="str">
        <f>$C$353</f>
        <v>احمد عصام ابراهيم على</v>
      </c>
      <c r="F514" s="8465"/>
      <c r="G514" s="8466"/>
      <c r="H514" s="2435">
        <f t="shared" ref="H514:M514" si="248">H358</f>
        <v>0</v>
      </c>
      <c r="I514" s="2435">
        <f t="shared" si="248"/>
        <v>0</v>
      </c>
      <c r="J514" s="2435">
        <f t="shared" si="248"/>
        <v>0</v>
      </c>
      <c r="K514" s="2435">
        <f t="shared" si="248"/>
        <v>0</v>
      </c>
      <c r="L514" s="2435">
        <f t="shared" si="248"/>
        <v>0</v>
      </c>
      <c r="M514" s="2441">
        <f t="shared" si="248"/>
        <v>0</v>
      </c>
    </row>
    <row r="515" spans="1:13" ht="35.1" customHeight="1" thickBot="1">
      <c r="A515" s="181"/>
      <c r="B515" s="8644" t="s">
        <v>694</v>
      </c>
      <c r="C515" s="8645"/>
      <c r="D515" s="3013" t="str">
        <f>E374</f>
        <v>الخميس</v>
      </c>
      <c r="E515" s="8467" t="str">
        <f>$C$374</f>
        <v>محمد حافظ عباس امين</v>
      </c>
      <c r="F515" s="8467"/>
      <c r="G515" s="8468"/>
      <c r="H515" s="2420">
        <f t="shared" ref="H515:M515" si="249">H379</f>
        <v>0</v>
      </c>
      <c r="I515" s="2420">
        <f t="shared" si="249"/>
        <v>0</v>
      </c>
      <c r="J515" s="2420">
        <f t="shared" si="249"/>
        <v>0</v>
      </c>
      <c r="K515" s="2420">
        <f t="shared" si="249"/>
        <v>0</v>
      </c>
      <c r="L515" s="2420">
        <f t="shared" si="249"/>
        <v>0</v>
      </c>
      <c r="M515" s="2444">
        <f t="shared" si="249"/>
        <v>0</v>
      </c>
    </row>
    <row r="516" spans="1:13" ht="35.1" customHeight="1">
      <c r="A516" s="181"/>
      <c r="B516" s="181"/>
      <c r="C516" s="181"/>
      <c r="D516" s="181"/>
      <c r="E516" s="181"/>
      <c r="F516" s="181"/>
      <c r="G516" s="181"/>
      <c r="H516" s="2066">
        <f>SUM(H492:H515)</f>
        <v>0</v>
      </c>
      <c r="I516" s="2066">
        <f t="shared" ref="I516:M516" si="250">SUM(I492:I515)</f>
        <v>0</v>
      </c>
      <c r="J516" s="2066">
        <f t="shared" si="250"/>
        <v>0</v>
      </c>
      <c r="K516" s="2066">
        <f t="shared" si="250"/>
        <v>0</v>
      </c>
      <c r="L516" s="2066">
        <f t="shared" si="250"/>
        <v>0</v>
      </c>
      <c r="M516" s="2066">
        <f t="shared" si="250"/>
        <v>0</v>
      </c>
    </row>
    <row r="517" spans="1:13" ht="35.1" customHeight="1">
      <c r="A517" s="181"/>
      <c r="B517" s="181"/>
      <c r="C517" s="181"/>
      <c r="D517" s="181"/>
      <c r="E517" s="181"/>
      <c r="F517" s="181"/>
      <c r="G517" s="181"/>
      <c r="H517" s="2066"/>
      <c r="I517" s="2066"/>
      <c r="J517" s="2066"/>
      <c r="K517" s="2066"/>
      <c r="L517" s="2066"/>
      <c r="M517" s="2066"/>
    </row>
    <row r="518" spans="1:13" ht="35.1" customHeight="1">
      <c r="A518" s="181"/>
      <c r="B518" s="181"/>
      <c r="C518" s="181"/>
      <c r="D518" s="181"/>
      <c r="E518" s="181"/>
      <c r="F518" s="181"/>
      <c r="G518" s="181"/>
      <c r="H518" s="2066">
        <f>H393-H473-H486</f>
        <v>0</v>
      </c>
      <c r="I518" s="2066">
        <f t="shared" ref="I518:M518" si="251">I393-I473-I486</f>
        <v>0</v>
      </c>
      <c r="J518" s="2066">
        <f t="shared" si="251"/>
        <v>0</v>
      </c>
      <c r="K518" s="2066">
        <f t="shared" si="251"/>
        <v>0</v>
      </c>
      <c r="L518" s="2066">
        <f t="shared" si="251"/>
        <v>0</v>
      </c>
      <c r="M518" s="2066">
        <f t="shared" si="251"/>
        <v>0</v>
      </c>
    </row>
    <row r="519" spans="1:13" ht="35.1" customHeight="1">
      <c r="A519" s="181"/>
      <c r="B519" s="181"/>
      <c r="C519" s="181"/>
      <c r="D519" s="181"/>
      <c r="E519" s="181"/>
      <c r="F519" s="181"/>
      <c r="G519" s="181"/>
      <c r="H519" s="2066"/>
      <c r="I519" s="2066"/>
      <c r="J519" s="2066"/>
      <c r="K519" s="2066"/>
      <c r="L519" s="2066"/>
      <c r="M519" s="2066"/>
    </row>
    <row r="520" spans="1:13" ht="35.1" customHeight="1" thickBot="1">
      <c r="A520" s="179"/>
      <c r="B520" s="8463" t="s">
        <v>326</v>
      </c>
      <c r="C520" s="8463"/>
      <c r="D520" s="8463"/>
      <c r="E520" s="8463"/>
      <c r="F520" s="181"/>
      <c r="G520" s="226"/>
    </row>
    <row r="521" spans="1:13" ht="35.1" customHeight="1">
      <c r="A521" s="179"/>
      <c r="B521" s="8653" t="s">
        <v>337</v>
      </c>
      <c r="C521" s="8654"/>
      <c r="D521" s="8654"/>
      <c r="E521" s="8654"/>
      <c r="F521" s="8654"/>
      <c r="G521" s="8654"/>
      <c r="H521" s="8654"/>
      <c r="I521" s="8654"/>
      <c r="J521" s="8654"/>
      <c r="K521" s="8654"/>
      <c r="L521" s="8654"/>
      <c r="M521" s="8655"/>
    </row>
    <row r="522" spans="1:13" ht="35.1" customHeight="1">
      <c r="A522" s="179"/>
      <c r="B522" s="8656" t="s">
        <v>338</v>
      </c>
      <c r="C522" s="8657"/>
      <c r="D522" s="8657"/>
      <c r="E522" s="8657"/>
      <c r="F522" s="8657"/>
      <c r="G522" s="8657"/>
      <c r="H522" s="8657"/>
      <c r="I522" s="8657"/>
      <c r="J522" s="8657"/>
      <c r="K522" s="8657"/>
      <c r="L522" s="8657"/>
      <c r="M522" s="8658"/>
    </row>
    <row r="523" spans="1:13" ht="85.5" customHeight="1">
      <c r="A523" s="179"/>
      <c r="B523" s="8659" t="s">
        <v>1475</v>
      </c>
      <c r="C523" s="8660"/>
      <c r="D523" s="8660"/>
      <c r="E523" s="8660"/>
      <c r="F523" s="8660"/>
      <c r="G523" s="8660"/>
      <c r="H523" s="8660"/>
      <c r="I523" s="8660"/>
      <c r="J523" s="8660"/>
      <c r="K523" s="8660"/>
      <c r="L523" s="8660"/>
      <c r="M523" s="8661"/>
    </row>
    <row r="524" spans="1:13" ht="35.1" customHeight="1">
      <c r="A524" s="179"/>
      <c r="B524" s="8662" t="s">
        <v>339</v>
      </c>
      <c r="C524" s="8663"/>
      <c r="D524" s="8663"/>
      <c r="E524" s="8663"/>
      <c r="F524" s="8663"/>
      <c r="G524" s="8663"/>
      <c r="H524" s="8663"/>
      <c r="I524" s="8663"/>
      <c r="J524" s="8663"/>
      <c r="K524" s="8663"/>
      <c r="L524" s="8663"/>
      <c r="M524" s="8664"/>
    </row>
    <row r="525" spans="1:13" ht="35.1" customHeight="1" thickBot="1">
      <c r="A525" s="179"/>
      <c r="B525" s="3113"/>
      <c r="C525" s="3114"/>
      <c r="D525" s="3114"/>
      <c r="E525" s="3114"/>
      <c r="F525" s="3114"/>
      <c r="G525" s="3114"/>
      <c r="H525" s="3115"/>
      <c r="I525" s="3115"/>
      <c r="J525" s="3115"/>
      <c r="K525" s="3115"/>
      <c r="L525" s="3115"/>
      <c r="M525" s="3116"/>
    </row>
    <row r="526" spans="1:13" ht="35.1" customHeight="1">
      <c r="A526" s="179"/>
      <c r="B526" s="180"/>
      <c r="C526" s="180"/>
      <c r="D526" s="181"/>
      <c r="E526" s="180"/>
      <c r="F526" s="180"/>
      <c r="G526" s="237"/>
    </row>
    <row r="527" spans="1:13" ht="35.1" customHeight="1">
      <c r="A527" s="179"/>
      <c r="B527" s="180"/>
      <c r="C527" s="180"/>
      <c r="D527" s="181"/>
      <c r="E527" s="180"/>
      <c r="F527" s="180"/>
      <c r="G527" s="237"/>
    </row>
    <row r="528" spans="1:13" ht="35.1" customHeight="1">
      <c r="A528" s="179"/>
      <c r="B528" s="180"/>
      <c r="C528" s="180"/>
      <c r="D528" s="181"/>
      <c r="E528" s="180"/>
      <c r="F528" s="180"/>
      <c r="G528" s="237"/>
    </row>
    <row r="529" spans="1:7" ht="0" hidden="1" customHeight="1">
      <c r="A529" s="179"/>
      <c r="B529" s="180"/>
      <c r="C529" s="180"/>
      <c r="D529" s="181"/>
      <c r="E529" s="180"/>
      <c r="F529" s="180"/>
      <c r="G529" s="237"/>
    </row>
  </sheetData>
  <sheetProtection selectLockedCells="1"/>
  <customSheetViews>
    <customSheetView guid="{12CA49F8-E6BA-489F-9DA0-6B8A5CD7EDCA}" scale="55" showPageBreaks="1" printArea="1" hiddenRows="1" hiddenColumns="1" view="pageBreakPreview">
      <pane xSplit="7" ySplit="8" topLeftCell="H83" activePane="bottomRight" state="frozen"/>
      <selection pane="bottomRight" activeCell="I93" sqref="I93"/>
      <rowBreaks count="10" manualBreakCount="10">
        <brk id="35" max="13" man="1"/>
        <brk id="90" max="13" man="1"/>
        <brk id="156" max="13" man="1"/>
        <brk id="190" max="13" man="1"/>
        <brk id="258" max="13" man="1"/>
        <brk id="331" max="13" man="1"/>
        <brk id="352" max="13" man="1"/>
        <brk id="386" max="13" man="1"/>
        <brk id="410" max="13" man="1"/>
        <brk id="442" max="13" man="1"/>
      </rowBreaks>
      <pageMargins left="0.70866141732283472" right="0.70866141732283472" top="0.74803149606299213" bottom="0.74803149606299213" header="0.31496062992125984" footer="0.31496062992125984"/>
      <printOptions horizontalCentered="1" verticalCentered="1"/>
      <pageSetup scale="55" orientation="landscape" r:id="rId1"/>
    </customSheetView>
    <customSheetView guid="{37E56966-4F94-4240-A3E5-59881448F1B0}" scale="55" showPageBreaks="1" printArea="1" hiddenRows="1" hiddenColumns="1" view="pageBreakPreview">
      <pane xSplit="7" ySplit="8" topLeftCell="H384" activePane="bottomRight" state="frozen"/>
      <selection pane="bottomRight" activeCell="I93" sqref="I93"/>
      <rowBreaks count="10" manualBreakCount="10">
        <brk id="35" max="13" man="1"/>
        <brk id="90" max="13" man="1"/>
        <brk id="156" max="13" man="1"/>
        <brk id="190" max="13" man="1"/>
        <brk id="258" max="13" man="1"/>
        <brk id="331" max="13" man="1"/>
        <brk id="352" max="13" man="1"/>
        <brk id="386" max="13" man="1"/>
        <brk id="410" max="13" man="1"/>
        <brk id="442" max="13" man="1"/>
      </rowBreaks>
      <pageMargins left="0.70866141732283472" right="0.70866141732283472" top="0.74803149606299213" bottom="0.74803149606299213" header="0.31496062992125984" footer="0.31496062992125984"/>
      <printOptions horizontalCentered="1" verticalCentered="1"/>
      <pageSetup scale="55" orientation="landscape" r:id="rId2"/>
    </customSheetView>
    <customSheetView guid="{230182A1-F070-4DDB-9301-86882B42A49C}" scale="50" showPageBreaks="1" printArea="1" hiddenRows="1" hiddenColumns="1" view="pageBreakPreview">
      <pane xSplit="6" ySplit="8" topLeftCell="G312" activePane="bottomRight" state="frozen"/>
      <selection pane="bottomRight" activeCell="I323" sqref="I323"/>
      <rowBreaks count="10" manualBreakCount="10">
        <brk id="35" max="13" man="1"/>
        <brk id="90" max="13" man="1"/>
        <brk id="156" max="13" man="1"/>
        <brk id="190" max="13" man="1"/>
        <brk id="258" max="13" man="1"/>
        <brk id="331" max="13" man="1"/>
        <brk id="352" max="13" man="1"/>
        <brk id="386" max="13" man="1"/>
        <brk id="410" max="13" man="1"/>
        <brk id="442" max="13" man="1"/>
      </rowBreaks>
      <pageMargins left="0.70866141732283472" right="0.70866141732283472" top="0.74803149606299213" bottom="0.74803149606299213" header="0.31496062992125984" footer="0.31496062992125984"/>
      <printOptions horizontalCentered="1" verticalCentered="1"/>
      <pageSetup scale="17" orientation="landscape" r:id="rId3"/>
    </customSheetView>
    <customSheetView guid="{4B0F2128-2DDC-4AF0-BF60-90CCEE21FB66}" scale="60" showPageBreaks="1" printArea="1" hiddenRows="1" hiddenColumns="1" view="pageBreakPreview">
      <pane xSplit="6" ySplit="8" topLeftCell="G9" activePane="bottomRight" state="frozen"/>
      <selection pane="bottomRight" activeCell="B2" sqref="B2:M2"/>
      <rowBreaks count="9" manualBreakCount="9">
        <brk id="54" max="13" man="1"/>
        <brk id="102" max="13" man="1"/>
        <brk id="148" max="13" man="1"/>
        <brk id="202" max="13" man="1"/>
        <brk id="256" max="13" man="1"/>
        <brk id="295" max="13" man="1"/>
        <brk id="349" max="13" man="1"/>
        <brk id="403" max="13" man="1"/>
        <brk id="442" max="13" man="1"/>
      </rowBreaks>
      <pageMargins left="0.70866141732283472" right="0.70866141732283472" top="0.74803149606299213" bottom="0.74803149606299213" header="0.31496062992125984" footer="0.31496062992125984"/>
      <printOptions horizontalCentered="1" verticalCentered="1"/>
      <pageSetup scale="60" orientation="landscape" r:id="rId4"/>
    </customSheetView>
    <customSheetView guid="{7E615092-1A34-48E1-8A6E-7383EDD6AB18}" scale="55" showPageBreaks="1" printArea="1" hiddenRows="1" hiddenColumns="1" view="pageBreakPreview">
      <pane xSplit="7" ySplit="8" topLeftCell="H207" activePane="bottomRight" state="frozen"/>
      <selection pane="bottomRight" activeCell="L218" sqref="L218"/>
      <rowBreaks count="10" manualBreakCount="10">
        <brk id="35" max="13" man="1"/>
        <brk id="90" max="13" man="1"/>
        <brk id="156" max="13" man="1"/>
        <brk id="190" max="13" man="1"/>
        <brk id="258" max="13" man="1"/>
        <brk id="331" max="13" man="1"/>
        <brk id="352" max="13" man="1"/>
        <brk id="386" max="13" man="1"/>
        <brk id="410" max="13" man="1"/>
        <brk id="442" max="13" man="1"/>
      </rowBreaks>
      <pageMargins left="0.70866141732283472" right="0.70866141732283472" top="0.74803149606299213" bottom="0.74803149606299213" header="0.31496062992125984" footer="0.31496062992125984"/>
      <printOptions horizontalCentered="1" verticalCentered="1"/>
      <pageSetup scale="17" orientation="landscape" r:id="rId5"/>
    </customSheetView>
  </customSheetViews>
  <mergeCells count="381">
    <mergeCell ref="B434:C434"/>
    <mergeCell ref="B433:C433"/>
    <mergeCell ref="B432:C432"/>
    <mergeCell ref="B431:C431"/>
    <mergeCell ref="B430:C430"/>
    <mergeCell ref="B429:C429"/>
    <mergeCell ref="B494:C494"/>
    <mergeCell ref="E514:G514"/>
    <mergeCell ref="E513:G513"/>
    <mergeCell ref="B493:C493"/>
    <mergeCell ref="B492:C492"/>
    <mergeCell ref="E465:G465"/>
    <mergeCell ref="E466:G466"/>
    <mergeCell ref="B503:C503"/>
    <mergeCell ref="B502:C502"/>
    <mergeCell ref="B501:C501"/>
    <mergeCell ref="B500:C500"/>
    <mergeCell ref="B499:C499"/>
    <mergeCell ref="B498:C498"/>
    <mergeCell ref="B497:C497"/>
    <mergeCell ref="B496:C496"/>
    <mergeCell ref="B495:C495"/>
    <mergeCell ref="E504:G504"/>
    <mergeCell ref="B508:C508"/>
    <mergeCell ref="B425:C425"/>
    <mergeCell ref="B424:C424"/>
    <mergeCell ref="B423:C423"/>
    <mergeCell ref="B422:C422"/>
    <mergeCell ref="B421:C421"/>
    <mergeCell ref="B420:C420"/>
    <mergeCell ref="B419:C419"/>
    <mergeCell ref="B418:C418"/>
    <mergeCell ref="B417:C417"/>
    <mergeCell ref="B428:C428"/>
    <mergeCell ref="B427:C427"/>
    <mergeCell ref="B426:C426"/>
    <mergeCell ref="E502:G502"/>
    <mergeCell ref="E501:G501"/>
    <mergeCell ref="E500:G500"/>
    <mergeCell ref="E499:G499"/>
    <mergeCell ref="E496:G496"/>
    <mergeCell ref="E515:G515"/>
    <mergeCell ref="E512:G512"/>
    <mergeCell ref="E511:G511"/>
    <mergeCell ref="E510:G510"/>
    <mergeCell ref="E509:G509"/>
    <mergeCell ref="B515:C515"/>
    <mergeCell ref="B514:C514"/>
    <mergeCell ref="B513:C513"/>
    <mergeCell ref="B512:C512"/>
    <mergeCell ref="B511:C511"/>
    <mergeCell ref="B510:C510"/>
    <mergeCell ref="B509:C509"/>
    <mergeCell ref="E508:G508"/>
    <mergeCell ref="E507:G507"/>
    <mergeCell ref="E506:G506"/>
    <mergeCell ref="E505:G505"/>
    <mergeCell ref="B521:M521"/>
    <mergeCell ref="B522:M522"/>
    <mergeCell ref="B523:M523"/>
    <mergeCell ref="B524:M524"/>
    <mergeCell ref="B386:F386"/>
    <mergeCell ref="B388:E393"/>
    <mergeCell ref="F388:F393"/>
    <mergeCell ref="B394:E399"/>
    <mergeCell ref="F394:F399"/>
    <mergeCell ref="B400:F400"/>
    <mergeCell ref="E413:G413"/>
    <mergeCell ref="E414:G414"/>
    <mergeCell ref="E415:G415"/>
    <mergeCell ref="E416:G416"/>
    <mergeCell ref="E417:G417"/>
    <mergeCell ref="E492:G492"/>
    <mergeCell ref="E493:G493"/>
    <mergeCell ref="E494:G494"/>
    <mergeCell ref="E495:G495"/>
    <mergeCell ref="E418:G418"/>
    <mergeCell ref="E419:G419"/>
    <mergeCell ref="E420:G420"/>
    <mergeCell ref="E421:G421"/>
    <mergeCell ref="E422:G422"/>
    <mergeCell ref="E423:G423"/>
    <mergeCell ref="B350:F350"/>
    <mergeCell ref="B351:F351"/>
    <mergeCell ref="B352:F352"/>
    <mergeCell ref="B353:B370"/>
    <mergeCell ref="C353:C370"/>
    <mergeCell ref="D353:D370"/>
    <mergeCell ref="E353:E370"/>
    <mergeCell ref="F353:F358"/>
    <mergeCell ref="F359:F364"/>
    <mergeCell ref="F365:F370"/>
    <mergeCell ref="B371:F371"/>
    <mergeCell ref="B372:F372"/>
    <mergeCell ref="B373:F373"/>
    <mergeCell ref="B374:B385"/>
    <mergeCell ref="C374:C385"/>
    <mergeCell ref="D374:D385"/>
    <mergeCell ref="E374:E385"/>
    <mergeCell ref="F374:F379"/>
    <mergeCell ref="F380:F385"/>
    <mergeCell ref="B413:C413"/>
    <mergeCell ref="B414:C414"/>
    <mergeCell ref="B415:C415"/>
    <mergeCell ref="B416:C416"/>
    <mergeCell ref="B331:F331"/>
    <mergeCell ref="B332:B349"/>
    <mergeCell ref="C332:C349"/>
    <mergeCell ref="D332:D349"/>
    <mergeCell ref="E332:E349"/>
    <mergeCell ref="F332:F337"/>
    <mergeCell ref="F338:F343"/>
    <mergeCell ref="F344:F349"/>
    <mergeCell ref="B318:F318"/>
    <mergeCell ref="B319:B330"/>
    <mergeCell ref="C319:C330"/>
    <mergeCell ref="D319:D330"/>
    <mergeCell ref="E319:E330"/>
    <mergeCell ref="F319:F324"/>
    <mergeCell ref="F325:F330"/>
    <mergeCell ref="B305:F305"/>
    <mergeCell ref="B306:B317"/>
    <mergeCell ref="C306:C317"/>
    <mergeCell ref="D306:D317"/>
    <mergeCell ref="E306:E317"/>
    <mergeCell ref="F306:F311"/>
    <mergeCell ref="F312:F317"/>
    <mergeCell ref="B290:F290"/>
    <mergeCell ref="B291:F291"/>
    <mergeCell ref="B292:F292"/>
    <mergeCell ref="B293:B304"/>
    <mergeCell ref="C293:C304"/>
    <mergeCell ref="D293:D304"/>
    <mergeCell ref="E293:E304"/>
    <mergeCell ref="F293:F298"/>
    <mergeCell ref="F299:F304"/>
    <mergeCell ref="B271:F271"/>
    <mergeCell ref="B272:B289"/>
    <mergeCell ref="C272:C289"/>
    <mergeCell ref="D272:D289"/>
    <mergeCell ref="E272:E289"/>
    <mergeCell ref="F272:F277"/>
    <mergeCell ref="F278:F283"/>
    <mergeCell ref="F284:F289"/>
    <mergeCell ref="B256:F256"/>
    <mergeCell ref="B257:F257"/>
    <mergeCell ref="B258:F258"/>
    <mergeCell ref="B259:B270"/>
    <mergeCell ref="C259:C270"/>
    <mergeCell ref="D259:D270"/>
    <mergeCell ref="E259:E270"/>
    <mergeCell ref="F259:F264"/>
    <mergeCell ref="F265:F270"/>
    <mergeCell ref="B237:F237"/>
    <mergeCell ref="B238:B255"/>
    <mergeCell ref="C238:C255"/>
    <mergeCell ref="D238:D255"/>
    <mergeCell ref="E238:E255"/>
    <mergeCell ref="F238:F243"/>
    <mergeCell ref="F244:F249"/>
    <mergeCell ref="F250:F255"/>
    <mergeCell ref="B222:F222"/>
    <mergeCell ref="B223:F223"/>
    <mergeCell ref="B224:F224"/>
    <mergeCell ref="B225:B236"/>
    <mergeCell ref="C225:C236"/>
    <mergeCell ref="D225:D236"/>
    <mergeCell ref="E225:E236"/>
    <mergeCell ref="F225:F230"/>
    <mergeCell ref="F231:F236"/>
    <mergeCell ref="B203:F203"/>
    <mergeCell ref="B204:B221"/>
    <mergeCell ref="C204:C221"/>
    <mergeCell ref="D204:D221"/>
    <mergeCell ref="E204:E221"/>
    <mergeCell ref="F204:F209"/>
    <mergeCell ref="F210:F215"/>
    <mergeCell ref="F216:F221"/>
    <mergeCell ref="B190:F190"/>
    <mergeCell ref="B191:B202"/>
    <mergeCell ref="C191:C202"/>
    <mergeCell ref="D191:D202"/>
    <mergeCell ref="E191:E202"/>
    <mergeCell ref="F191:F196"/>
    <mergeCell ref="F197:F202"/>
    <mergeCell ref="B175:F175"/>
    <mergeCell ref="B176:F176"/>
    <mergeCell ref="B177:F177"/>
    <mergeCell ref="B178:B189"/>
    <mergeCell ref="C178:C189"/>
    <mergeCell ref="D178:D189"/>
    <mergeCell ref="E178:E189"/>
    <mergeCell ref="F178:F183"/>
    <mergeCell ref="F184:F189"/>
    <mergeCell ref="B156:F156"/>
    <mergeCell ref="B157:B174"/>
    <mergeCell ref="C157:C174"/>
    <mergeCell ref="D157:D174"/>
    <mergeCell ref="E157:E174"/>
    <mergeCell ref="F157:F162"/>
    <mergeCell ref="F163:F168"/>
    <mergeCell ref="F169:F174"/>
    <mergeCell ref="B143:F143"/>
    <mergeCell ref="B144:B155"/>
    <mergeCell ref="C144:C155"/>
    <mergeCell ref="D144:D155"/>
    <mergeCell ref="E144:E155"/>
    <mergeCell ref="F144:F149"/>
    <mergeCell ref="F150:F155"/>
    <mergeCell ref="B130:F130"/>
    <mergeCell ref="B131:B142"/>
    <mergeCell ref="C131:C142"/>
    <mergeCell ref="D131:D142"/>
    <mergeCell ref="E131:E142"/>
    <mergeCell ref="F131:F136"/>
    <mergeCell ref="F137:F142"/>
    <mergeCell ref="B118:B129"/>
    <mergeCell ref="C118:C129"/>
    <mergeCell ref="D118:D129"/>
    <mergeCell ref="E118:E129"/>
    <mergeCell ref="F118:F123"/>
    <mergeCell ref="F124:F129"/>
    <mergeCell ref="B117:F117"/>
    <mergeCell ref="F82:F87"/>
    <mergeCell ref="B88:F88"/>
    <mergeCell ref="B89:F89"/>
    <mergeCell ref="B90:F90"/>
    <mergeCell ref="B91:B114"/>
    <mergeCell ref="C91:C114"/>
    <mergeCell ref="D91:D114"/>
    <mergeCell ref="E91:E102"/>
    <mergeCell ref="F91:F96"/>
    <mergeCell ref="F97:F102"/>
    <mergeCell ref="E70:E81"/>
    <mergeCell ref="F70:F75"/>
    <mergeCell ref="F76:F81"/>
    <mergeCell ref="E82:E87"/>
    <mergeCell ref="E103:E114"/>
    <mergeCell ref="F103:F108"/>
    <mergeCell ref="F109:F114"/>
    <mergeCell ref="B115:F115"/>
    <mergeCell ref="B116:F116"/>
    <mergeCell ref="T4:Y5"/>
    <mergeCell ref="B9:B32"/>
    <mergeCell ref="C9:C32"/>
    <mergeCell ref="D9:D32"/>
    <mergeCell ref="E9:E20"/>
    <mergeCell ref="F9:F14"/>
    <mergeCell ref="F15:F20"/>
    <mergeCell ref="B36:B47"/>
    <mergeCell ref="C36:C47"/>
    <mergeCell ref="D36:D47"/>
    <mergeCell ref="E36:E47"/>
    <mergeCell ref="F36:F41"/>
    <mergeCell ref="F42:F47"/>
    <mergeCell ref="E21:E32"/>
    <mergeCell ref="F21:F26"/>
    <mergeCell ref="F27:F32"/>
    <mergeCell ref="B33:F33"/>
    <mergeCell ref="B34:F34"/>
    <mergeCell ref="B35:F35"/>
    <mergeCell ref="M4:M8"/>
    <mergeCell ref="L4:L8"/>
    <mergeCell ref="K4:K8"/>
    <mergeCell ref="J4:J8"/>
    <mergeCell ref="I4:I8"/>
    <mergeCell ref="B2:M2"/>
    <mergeCell ref="B4:B8"/>
    <mergeCell ref="C4:C8"/>
    <mergeCell ref="D4:D8"/>
    <mergeCell ref="E4:E8"/>
    <mergeCell ref="F4:F8"/>
    <mergeCell ref="G4:G8"/>
    <mergeCell ref="H4:H8"/>
    <mergeCell ref="E424:G424"/>
    <mergeCell ref="B48:F48"/>
    <mergeCell ref="B49:B66"/>
    <mergeCell ref="C49:C66"/>
    <mergeCell ref="D49:D66"/>
    <mergeCell ref="E49:E60"/>
    <mergeCell ref="F49:F54"/>
    <mergeCell ref="F55:F60"/>
    <mergeCell ref="E61:E66"/>
    <mergeCell ref="F61:F66"/>
    <mergeCell ref="B67:F67"/>
    <mergeCell ref="B68:F68"/>
    <mergeCell ref="B69:F69"/>
    <mergeCell ref="B70:B87"/>
    <mergeCell ref="C70:C87"/>
    <mergeCell ref="D70:D87"/>
    <mergeCell ref="E425:G425"/>
    <mergeCell ref="E426:G426"/>
    <mergeCell ref="E427:G427"/>
    <mergeCell ref="E428:G428"/>
    <mergeCell ref="E438:G438"/>
    <mergeCell ref="E433:G433"/>
    <mergeCell ref="E432:G432"/>
    <mergeCell ref="E431:G431"/>
    <mergeCell ref="E430:G430"/>
    <mergeCell ref="E429:G429"/>
    <mergeCell ref="E437:G437"/>
    <mergeCell ref="E436:G436"/>
    <mergeCell ref="E435:G435"/>
    <mergeCell ref="E434:G434"/>
    <mergeCell ref="B437:C437"/>
    <mergeCell ref="B436:C436"/>
    <mergeCell ref="B435:C435"/>
    <mergeCell ref="E447:G447"/>
    <mergeCell ref="B439:G439"/>
    <mergeCell ref="E444:G444"/>
    <mergeCell ref="E445:G445"/>
    <mergeCell ref="E446:G446"/>
    <mergeCell ref="B447:C447"/>
    <mergeCell ref="B446:C446"/>
    <mergeCell ref="B445:C445"/>
    <mergeCell ref="B444:C444"/>
    <mergeCell ref="B438:C438"/>
    <mergeCell ref="E448:G448"/>
    <mergeCell ref="E449:G449"/>
    <mergeCell ref="E450:G450"/>
    <mergeCell ref="E451:G451"/>
    <mergeCell ref="E452:G452"/>
    <mergeCell ref="B452:C452"/>
    <mergeCell ref="B451:C451"/>
    <mergeCell ref="B450:C450"/>
    <mergeCell ref="B449:C449"/>
    <mergeCell ref="B448:C448"/>
    <mergeCell ref="E453:G453"/>
    <mergeCell ref="E454:G454"/>
    <mergeCell ref="E455:G455"/>
    <mergeCell ref="E456:G456"/>
    <mergeCell ref="E457:G457"/>
    <mergeCell ref="B457:C457"/>
    <mergeCell ref="B456:C456"/>
    <mergeCell ref="B455:C455"/>
    <mergeCell ref="B454:C454"/>
    <mergeCell ref="B453:C453"/>
    <mergeCell ref="E458:G458"/>
    <mergeCell ref="E459:G459"/>
    <mergeCell ref="E460:G460"/>
    <mergeCell ref="E461:G461"/>
    <mergeCell ref="E462:G462"/>
    <mergeCell ref="B462:C462"/>
    <mergeCell ref="B461:C461"/>
    <mergeCell ref="B460:C460"/>
    <mergeCell ref="B459:C459"/>
    <mergeCell ref="B458:C458"/>
    <mergeCell ref="E463:G463"/>
    <mergeCell ref="E464:G464"/>
    <mergeCell ref="E467:G467"/>
    <mergeCell ref="B468:G468"/>
    <mergeCell ref="B483:D483"/>
    <mergeCell ref="E483:G483"/>
    <mergeCell ref="B467:C467"/>
    <mergeCell ref="B466:C466"/>
    <mergeCell ref="B465:C465"/>
    <mergeCell ref="B464:C464"/>
    <mergeCell ref="B463:C463"/>
    <mergeCell ref="E484:G484"/>
    <mergeCell ref="B485:D485"/>
    <mergeCell ref="E485:G485"/>
    <mergeCell ref="B486:G486"/>
    <mergeCell ref="B520:E520"/>
    <mergeCell ref="B473:D473"/>
    <mergeCell ref="E473:G473"/>
    <mergeCell ref="B479:D479"/>
    <mergeCell ref="E479:G479"/>
    <mergeCell ref="B480:D480"/>
    <mergeCell ref="E480:G480"/>
    <mergeCell ref="B481:D481"/>
    <mergeCell ref="E481:G481"/>
    <mergeCell ref="B482:D482"/>
    <mergeCell ref="E482:G482"/>
    <mergeCell ref="E498:G498"/>
    <mergeCell ref="E497:G497"/>
    <mergeCell ref="B507:C507"/>
    <mergeCell ref="B506:C506"/>
    <mergeCell ref="B505:C505"/>
    <mergeCell ref="B504:C504"/>
    <mergeCell ref="E503:G503"/>
    <mergeCell ref="B484:D484"/>
  </mergeCells>
  <conditionalFormatting sqref="H516:M516">
    <cfRule type="expression" dxfId="13" priority="1686">
      <formula>H$516&lt;&gt;H$393-H$473-H$486</formula>
    </cfRule>
  </conditionalFormatting>
  <conditionalFormatting sqref="H473:M473">
    <cfRule type="expression" dxfId="12" priority="17">
      <formula>H$473&lt;&gt;H$66</formula>
    </cfRule>
  </conditionalFormatting>
  <conditionalFormatting sqref="M9:M519">
    <cfRule type="expression" dxfId="11" priority="14">
      <formula>$M9&lt;&gt;SUM($H9:$L9)</formula>
    </cfRule>
  </conditionalFormatting>
  <conditionalFormatting sqref="B2:M519">
    <cfRule type="expression" dxfId="10" priority="1">
      <formula>OR(ROW()=35, ROW()=48, ROW()=69, ROW()=90, ROW()=117, ROW()=130, ROW()=143, ROW()=156, ROW()=177, ROW()=190, ROW()=203, ROW()=224, ROW()=237, ROW()=258, ROW()=271, ROW()=292, ROW()=305, ROW()=318, ROW()=331, ROW()=352, ROW()=373, ROW()=386)</formula>
    </cfRule>
    <cfRule type="expression" dxfId="9" priority="2">
      <formula>OR(ROW()=14, ROW()=26, ROW()=33, ROW()=41, ROW()=54, ROW()=67, ROW()=75, ROW()=88, ROW()=96, ROW()=108, ROW()=115, ROW()=123, ROW()=136, ROW()=149, ROW()=162, ROW()=175, ROW()=183, ROW()=196, ROW()=209, ROW()=222, ROW()=230, ROW()=243, ROW()=256, ROW()=264, ROW()=277, ROW()=290, ROW()=298, ROW()=311, ROW()=324, ROW()=337, ROW()=350, ROW()=358, ROW()=371, ROW()=379, ROW()=388, ROW()=389, ROW()=390, ROW()=391, ROW()=392, ROW()=393, ROW()=411,  ROW()=413, ROW()=414, ROW()=415, ROW()=416, ROW()=417, ROW()=418, ROW()=419, ROW()=420, ROW()=421, ROW()=422, ROW()=423, ROW()=424, ROW()=425, ROW()=426, ROW()=427, ROW()=428, ROW()=429, ROW()=430, ROW()=431, ROW()=432, ROW()=433, ROW()=434, ROW()=435, ROW()=436, ROW()=437, ROW()=438)</formula>
    </cfRule>
    <cfRule type="expression" dxfId="8" priority="3">
      <formula>OR(ROW()=20, ROW()=32, ROW()=34, ROW()=47, ROW()=60, ROW()=68, ROW()=81, ROW()=89, ROW()=102, ROW()=114,  ROW()=116, ROW()=129, ROW()=142, ROW()=155, ROW()=174, ROW()=176, ROW()=189, ROW()=202, ROW()=221, ROW()=223, ROW()=236, ROW()=255, ROW()=257,  ROW()=270, ROW()=289, ROW()=291, ROW()=304, ROW()=317, ROW()=330, ROW()=349, ROW()=351, ROW()=370, ROW()=372,  ROW()=385, ROW()=372, ROW()=385, ROW()=394, ROW()=395, ROW()=396, ROW()=397, ROW()=398, ROW()=399, ROW()=442, ROW()=444, ROW()=445, ROW()=446, ROW()=447, ROW()=448, ROW()=449, ROW()=450, ROW()=451, ROW()=452, ROW()=453, ROW()=454, ROW()=455, ROW()=456, ROW()=457, ROW()=458, ROW()=459, ROW()=460, ROW()=461, ROW()=462, ROW()=463, ROW()=464, ROW()=465, ROW()=466, ROW()=467)</formula>
    </cfRule>
    <cfRule type="expression" dxfId="7" priority="4">
      <formula>OR(ROW()=66, ROW()=471, ROW()=473 )</formula>
    </cfRule>
    <cfRule type="expression" dxfId="6" priority="5">
      <formula>OR(ROW()=87, ROW()=168, ROW()=215, ROW()=249, ROW()=283, ROW()=343, ROW()=364, ROW()=477, ROW()=479, ROW()=480, ROW()=481, ROW()=482, ROW()=483, ROW()=484, ROW()=485 )</formula>
    </cfRule>
  </conditionalFormatting>
  <conditionalFormatting sqref="H468:M468">
    <cfRule type="expression" dxfId="5" priority="16">
      <formula>H$468&lt;&gt;H$399</formula>
    </cfRule>
  </conditionalFormatting>
  <conditionalFormatting sqref="H439:M439">
    <cfRule type="expression" dxfId="4" priority="15">
      <formula>H$439&lt;&gt;H$393</formula>
    </cfRule>
  </conditionalFormatting>
  <conditionalFormatting sqref="H486:M486">
    <cfRule type="expression" dxfId="3" priority="23">
      <formula>H$486&lt;&gt;H$87+H$168+H$215+H$249+H$283+H$343+H$364</formula>
    </cfRule>
  </conditionalFormatting>
  <printOptions horizontalCentered="1" verticalCentered="1"/>
  <pageMargins left="0.70866141732283472" right="0.70866141732283472" top="0.74803149606299213" bottom="0.74803149606299213" header="0.31496062992125984" footer="0.31496062992125984"/>
  <pageSetup scale="55" orientation="landscape" r:id="rId6"/>
  <rowBreaks count="10" manualBreakCount="10">
    <brk id="35" max="13" man="1"/>
    <brk id="90" max="13" man="1"/>
    <brk id="156" max="13" man="1"/>
    <brk id="190" max="13" man="1"/>
    <brk id="258" max="13" man="1"/>
    <brk id="331" max="13" man="1"/>
    <brk id="352" max="13" man="1"/>
    <brk id="386" max="13" man="1"/>
    <brk id="410" max="13" man="1"/>
    <brk id="442" max="13" man="1"/>
  </rowBreaks>
  <extLst>
    <ext xmlns:x14="http://schemas.microsoft.com/office/spreadsheetml/2009/9/main" uri="{78C0D931-6437-407d-A8EE-F0AAD7539E65}">
      <x14:conditionalFormattings>
        <x14:conditionalFormatting xmlns:xm="http://schemas.microsoft.com/office/excel/2006/main">
          <x14:cfRule type="expression" priority="13" id="{CF72C9E9-356E-475B-9761-92C815E9B920}">
            <xm:f>$I9&lt;'كشف انتاج مدني جزئي'!$AB9+'كشف انتاج مدني جزئي'!$AE9+'كشف انتاج مدني جزئي'!$AF9+'كشف انتاج مدني جزئي'!$AG9+'كشف انتاج مدني جزئي'!$AQ9+'كشف انتاج مدني جزئي'!$AS9</xm:f>
            <x14:dxf>
              <fill>
                <patternFill>
                  <bgColor rgb="FFFF0000"/>
                </patternFill>
              </fill>
            </x14:dxf>
          </x14:cfRule>
          <xm:sqref>I9:I519</xm:sqref>
        </x14:conditionalFormatting>
        <x14:conditionalFormatting xmlns:xm="http://schemas.microsoft.com/office/excel/2006/main">
          <x14:cfRule type="expression" priority="7" id="{8EB64C53-F2C0-4D8B-8B0C-720A17E16364}">
            <xm:f>$H9+$I9&lt;'كشف انتاج مدني جزئي'!$AB9+'كشف انتاج مدني جزئي'!$AH9+'كشف انتاج مدني جزئي'!$AQ9+'كشف انتاج مدني جزئي'!$AR9+'كشف انتاج مدني جزئي'!$AS9</xm:f>
            <x14:dxf>
              <fill>
                <patternFill>
                  <bgColor rgb="FFFF0000"/>
                </patternFill>
              </fill>
            </x14:dxf>
          </x14:cfRule>
          <xm:sqref>H9:I519</xm:sqref>
        </x14:conditionalFormatting>
        <x14:conditionalFormatting xmlns:xm="http://schemas.microsoft.com/office/excel/2006/main">
          <x14:cfRule type="expression" priority="6" id="{4F60647A-3ED4-4FE5-8ADB-1A03973CD9CC}">
            <xm:f>$L9&lt;'كشف انتاج مدني جزئي'!$AO9+'كشف انتاج مدني جزئي'!$AP9</xm:f>
            <x14:dxf>
              <fill>
                <patternFill>
                  <bgColor rgb="FFFF0000"/>
                </patternFill>
              </fill>
            </x14:dxf>
          </x14:cfRule>
          <xm:sqref>L9:L519</xm:sqref>
        </x14:conditionalFormatting>
      </x14:conditionalFormattings>
    </ext>
  </extLst>
</worksheet>
</file>

<file path=customUI/customUI14.xml><?xml version="1.0" encoding="utf-8"?>
<customUI xmlns="http://schemas.microsoft.com/office/2006/01/customui" onLoad="RibbonOnLoad">
  <ribbon>
    <tabs>
      <tab id="MyTab" label="الدوائر والجلسات">
        <group id="grpHome" label="الرئيسية">
          <button id="btnHome" label="الرئيسية" imageMso="HappyFace" size="large" onAction="GotoHome"/>
        </group>
        <group id="grp1" label="مدني كلي">
          <dynamicMenu id="dynCircuitsCivil" label="دوائر المدني كلي" imageMso="GoToNewRecord" size="normal" getContent="GetMadanyMenu"/>
          <button id="btnSortCivil" label="ترتيب مدني كلي" imageMso="SortUp" size="normal" onAction="GotoSortCivil"/>
          <dynamicMenu id="dynPrintCivil" label="طباعة مدني كلي" imageMso="ChangePrinter" size="normal" getContent="GetMadanyPrintMenu"/>
          <button id="btnCivilSheet" label="ورقة المدني كلي" onAction="GotoMadanySheet"/>
          <dynamicMenu id="dynCircuitsOmmal" label="جلسات العمالية" imageMso="GoToNewRecord" size="normal" getContent="GetOmmalMenu"/>
          <button id="btnOmmalEgmaly" label="اجمالي العمالية" imageMso="SortUp" size="normal" onAction="GotoOmmalEgmaly"/>
          <button id="btnOmmalGonah" label="جنح العمالية" imageMso="SortUp" size="normal" onAction="GotoOmmalGonah"/>
          <button id="btnOmmalTartib" label="ترتيب العمالية" imageMso="SortUp" size="normal" onAction="GotoOmmalTartib"/>
          <button id="btnOmmalTafsil" label="تفصيل العمالية" imageMso="SortUp" size="normal" onAction="GotoOmmalTafsil"/>
        </group>
        <group id="grp2" label="الأسرة">
          <dynamicMenu id="dynCircuitsFamily" label="دوائر الأسرة" imageMso="GoToNewRecord" size="normal" getContent="GetFamilyMenu"/>
          <button id="btnSortFamily" label="ترتيب الاسرة" imageMso="SortUp" size="normal" onAction="GotoSortFamily"/>
          <dynamicMenu id="dynPrintFamily" label="طباعة الاسرة" imageMso="ChangePrinter" size="normal" getContent="GetFamilyPrintMenu"/>
          <button id="btnFamilySheet" label="ورقة الاسرة" onAction="GotoFamilySheet"/>
          <button id="btnFamilyEngazSheet" label="ورقة انجاز الاسرة" onAction="GotoFamilyEngazSheet"/>
        </group>
        <group id="grp3" label="مدني جزئي">
          <dynamicMenu id="btnMadanyGozey" label="جلسات مدني جزئي" imageMso="GoToNewRecord" size="normal" getContent="GetMadanyGozeyMenu" invalidateContentOnDrop="true"/>
          <button id="btnSortMadanyGozey" label="ترتيب مدني جزئي" imageMso="SortUp" size="normal" onAction="GotoSortMadanyGozey"/>
          <button id="btnPrintMadanyGozey" label="طباعة المدني الجزئي" imageMso="ChangePrinter" size="normal" onAction="PrintMadanyGozey"/>
        </group>
        <group id="grp4" label="جنح جزئي">
          <dynamicMenu id="btnGonahGozey" label="جلسات الجنح الجزئي" imageMso="GoToNewRecord" size="normal" getContent="GetGonahGozeyMenu" invalidateContentOnDrop="true"/>
          <button id="btnSortGonahGozey" label="ترتيب الجنح الجزئي" imageMso="SortUp" size="normal" onAction="GotoSortGonahGozey"/>
          <button id="btnPrintGonahGozey" label="طباعة االجنح لجزئي" imageMso="ChangePrinter" size="normal" onAction="PrintGonahGozey"/>
        </group>
        <group id="grp5" label="جنح مستأنف">
          <dynamicMenu id="btnGonahMostanaf" label="جلسات الجنح المستأنف" imageMso="GoToNewRecord" size="normal" getContent="GetGonahMostanafMenu" invalidateContentOnDrop="true"/>
          <button id="btnSortGonahMostanaf" label="ترتيب الجنح المستأنف" imageMso="SortUp" size="normal" onAction="GotoSortGonahMostanaf"/>
          <button id="btnPrintGonahMostanaf" label="طباعة الجنح المسستأنف" imageMso="ChangePrinter" size="normal" onAction="PrintGonahMostanaf"/>
        </group>
        <group id="grp6" label="الاحدات">
          <button id="btnAhdath" label="جلسات الاحداث" imageMso="GoToNewRecord" size="normal" onAction="GotoAhdath"/>
          <button id="btnPrintAhdath" label="طباعة الاحداث" imageMso="ChangePrinter" size="normal" onAction="PrintAhdath"/>
        </group>
        <group id="grp7" label="احصائيات متنوعة">
          <button id="btnVariousStatistics" label="ورقة الاحصائيات المتنوعة" imageMso="GoToNewRecord" size="normal" onAction="GotoVariousStatistics"/>
          <button id="btnPrintVariousStatistics" label="طباعة الاحصائيات المتنوعة" imageMso="ChangePrinter" size="normal" onAction="PrintVariousStatistics"/>
        </group>
        <group id="grp9" label="اتفتيش">
          <button id="btnTaftish_Madany_And_Family_Statistics" label="تفتيش مدني واسرة" imageMso="GoToNewRecord" size="normal" onAction="Goto_Madany_And_Family_Statistics"/>
          <button id="btnTaftish_Geney_Statistics" label="تفتيش - جنائي" imageMso="ChangePrinter" size="normal" onAction="Goto_btnTaftish_Geney_Statistics"/>
          <button id="btnTaftish_Egmaly_Statistics" label="الاجمالي" imageMso="ChangePrinter" size="normal" onAction="Goto_btnTaftish_Egmaly_Statistics"/>
        </group>
        <group id="grp10" label="الانجاز">
          <button id="btnEngaz_Geney_Statistics" label="انجاز جنائي" imageMso="ChangePrinter" size="normal" onAction="Goto_btnEngaz_Geney_Statistics"/>
          <button id="btnEngaz_Ahdath_Statistics" label="الاحداث" imageMso="ChangePrinter" size="normal" onAction="Goto_btnEngaz_Ahdath_Statistics"/>
        </group>
      </tab>
      <tab id="SettingTab" label="االاعدادات">
        <group id="grp8" label="التشكيل">
          <button id="btnMaster" label="الرئيسية" imageMso="GoToNewRecord" size="normal" onAction="GotoMaster"/>
          <button id="btnPrintMaster" label="طباعة التشكيل" imageMso="ChangePrinter" size="normal" onAction="PrintMaster"/>
          <button id="btnTashkil" label="التشكيل" imageMso="GoToNewRecord" size="normal" onAction="GotoTashkil"/>
        </group>
        <group id="grpSettings" label="الإعدادات">
          <button id="btnSittings" label="ورقة الاعدادات" imageMso="CurrentViewSettings" size="normal" onAction="GotobtnSittings"/>
          <button id="btnHideSittings" label="اخفاء الاعدادات والتشكيل" imageMso="HideDetails" size="normal" onAction="HideSittings"/>
          <button id="btnProtectSheets" label="حماية الأوراق" imageMso="Lock" size="normal" onAction="ProtectSheets"/>
          <button id="btnUnprotectSheets" label="إلغاء حماية الأوراق" imageMso="Unlock" size="normal" onAction="UnprotectSheets"/>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أوراق العمل</vt:lpstr>
      </vt:variant>
      <vt:variant>
        <vt:i4>30</vt:i4>
      </vt:variant>
      <vt:variant>
        <vt:lpstr>النطاقات المسماة</vt:lpstr>
      </vt:variant>
      <vt:variant>
        <vt:i4>31</vt:i4>
      </vt:variant>
    </vt:vector>
  </HeadingPairs>
  <TitlesOfParts>
    <vt:vector size="61" baseType="lpstr">
      <vt:lpstr>الرئيسية</vt:lpstr>
      <vt:lpstr>الاعدادات</vt:lpstr>
      <vt:lpstr>التشكيل</vt:lpstr>
      <vt:lpstr>التشكيل_القديم</vt:lpstr>
      <vt:lpstr>نماذج الطباعة</vt:lpstr>
      <vt:lpstr>مدني كلي</vt:lpstr>
      <vt:lpstr>ترتيب الدوائر المدنى كلى</vt:lpstr>
      <vt:lpstr>انجاز الاسرة</vt:lpstr>
      <vt:lpstr>اسرة مال</vt:lpstr>
      <vt:lpstr>اسرة</vt:lpstr>
      <vt:lpstr>ترتيب الاسرة</vt:lpstr>
      <vt:lpstr>جنح المحاكم الجزئية</vt:lpstr>
      <vt:lpstr>جنح المحاكم الجزئية (2)</vt:lpstr>
      <vt:lpstr>احصائيات متنوعة</vt:lpstr>
      <vt:lpstr>ترتيب جنح المحكم الجزئية</vt:lpstr>
      <vt:lpstr>العمالية (عمال + تأمينات ) </vt:lpstr>
      <vt:lpstr>جنح العمالية</vt:lpstr>
      <vt:lpstr>ترتيب العمالية</vt:lpstr>
      <vt:lpstr>جنح مستأنف</vt:lpstr>
      <vt:lpstr>ترتيب الجنح المستأنف</vt:lpstr>
      <vt:lpstr>تفصيلي عمالية</vt:lpstr>
      <vt:lpstr>أجمالى الدائرة العمالية</vt:lpstr>
      <vt:lpstr>تفتيش مدني واسرة</vt:lpstr>
      <vt:lpstr>تفتيش جنائي</vt:lpstr>
      <vt:lpstr>الاجمالي</vt:lpstr>
      <vt:lpstr>انجاز الجنائي</vt:lpstr>
      <vt:lpstr>الاحداث</vt:lpstr>
      <vt:lpstr>ترتيب الدوائر م جزئي و ص ت</vt:lpstr>
      <vt:lpstr>كشف انتاج مدني جزئي</vt:lpstr>
      <vt:lpstr>جرد مدني جزئي وصحة توقيع</vt:lpstr>
      <vt:lpstr>'أجمالى الدائرة العمالية'!Print_Area</vt:lpstr>
      <vt:lpstr>'احصائيات متنوعة'!Print_Area</vt:lpstr>
      <vt:lpstr>اسرة!Print_Area</vt:lpstr>
      <vt:lpstr>الاجمالي!Print_Area</vt:lpstr>
      <vt:lpstr>الاحداث!Print_Area</vt:lpstr>
      <vt:lpstr>الرئيسية!Print_Area</vt:lpstr>
      <vt:lpstr>'العمالية (عمال + تأمينات ) '!Print_Area</vt:lpstr>
      <vt:lpstr>'انجاز الجنائي'!Print_Area</vt:lpstr>
      <vt:lpstr>'ترتيب الاسرة'!Print_Area</vt:lpstr>
      <vt:lpstr>'ترتيب الجنح المستأنف'!Print_Area</vt:lpstr>
      <vt:lpstr>'ترتيب الدوائر المدنى كلى'!Print_Area</vt:lpstr>
      <vt:lpstr>'ترتيب الدوائر م جزئي و ص ت'!Print_Area</vt:lpstr>
      <vt:lpstr>'ترتيب العمالية'!Print_Area</vt:lpstr>
      <vt:lpstr>'ترتيب جنح المحكم الجزئية'!Print_Area</vt:lpstr>
      <vt:lpstr>'تفتيش مدني واسرة'!Print_Area</vt:lpstr>
      <vt:lpstr>'تفصيلي عمالية'!Print_Area</vt:lpstr>
      <vt:lpstr>'جرد مدني جزئي وصحة توقيع'!Print_Area</vt:lpstr>
      <vt:lpstr>'جنح العمالية'!Print_Area</vt:lpstr>
      <vt:lpstr>'جنح المحاكم الجزئية'!Print_Area</vt:lpstr>
      <vt:lpstr>'جنح المحاكم الجزئية (2)'!Print_Area</vt:lpstr>
      <vt:lpstr>'جنح مستأنف'!Print_Area</vt:lpstr>
      <vt:lpstr>'كشف انتاج مدني جزئي'!Print_Area</vt:lpstr>
      <vt:lpstr>'مدني كلي'!Print_Area</vt:lpstr>
      <vt:lpstr>'نماذج الطباعة'!Print_Area</vt:lpstr>
      <vt:lpstr>الاحداث!Print_Titles</vt:lpstr>
      <vt:lpstr>'تفصيلي عمالية'!Print_Titles</vt:lpstr>
      <vt:lpstr>'جرد مدني جزئي وصحة توقيع'!Print_Titles</vt:lpstr>
      <vt:lpstr>'جنح المحاكم الجزئية'!Print_Titles</vt:lpstr>
      <vt:lpstr>'جنح المحاكم الجزئية (2)'!Print_Titles</vt:lpstr>
      <vt:lpstr>'جنح مستأنف'!Print_Titles</vt:lpstr>
      <vt:lpstr>'كشف انتاج مدني جزئي'!Print_Titles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ahmed fawzy</cp:lastModifiedBy>
  <cp:lastPrinted>2026-09-20T09:53:20Z</cp:lastPrinted>
  <dcterms:created xsi:type="dcterms:W3CDTF">2015-06-05T18:17:20Z</dcterms:created>
  <dcterms:modified xsi:type="dcterms:W3CDTF">2026-10-14T18:15:34Z</dcterms:modified>
</cp:coreProperties>
</file>